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4520" yWindow="-45" windowWidth="10695" windowHeight="12315" tabRatio="878" firstSheet="3" activeTab="13"/>
  </bookViews>
  <sheets>
    <sheet name="Instructions" sheetId="81" r:id="rId1"/>
    <sheet name="I1 Intro" sheetId="38" r:id="rId2"/>
    <sheet name="I2 LDC class" sheetId="39" r:id="rId3"/>
    <sheet name="I3 TB Data" sheetId="31" r:id="rId4"/>
    <sheet name="I4 BO ASSETS" sheetId="63" r:id="rId5"/>
    <sheet name="I5.1 Misc Data" sheetId="55" r:id="rId6"/>
    <sheet name="I5.2 Weighting Factors" sheetId="77" r:id="rId7"/>
    <sheet name="I6.1 Revenue" sheetId="79" r:id="rId8"/>
    <sheet name="I6.2 Customer Data" sheetId="11" r:id="rId9"/>
    <sheet name="I7.1 Meter Capital" sheetId="54" r:id="rId10"/>
    <sheet name="I7.2 Meter Reading" sheetId="34" r:id="rId11"/>
    <sheet name="I8 Demand Data" sheetId="35" r:id="rId12"/>
    <sheet name="I9 Direct Allocation" sheetId="68" r:id="rId13"/>
    <sheet name="O1 Revenue to cost|RR" sheetId="57" r:id="rId14"/>
    <sheet name="O2 Fixed Charge|Floor|Ceiling" sheetId="47" r:id="rId15"/>
    <sheet name="O2.1 Line Tran PLCC Adj" sheetId="73" r:id="rId16"/>
    <sheet name="O2.2 Primary Cost PLCC Adj" sheetId="74" r:id="rId17"/>
    <sheet name="O2.3 Secondary Cost PLCC Adj" sheetId="75" r:id="rId18"/>
    <sheet name="O3.1 Line Tran Unit Cost" sheetId="65" r:id="rId19"/>
    <sheet name="O3.2 Substat Tran Unit Cost " sheetId="69" r:id="rId20"/>
    <sheet name="O3.3 Primary Cost Pool" sheetId="70" r:id="rId21"/>
    <sheet name="O3.4 Secondary Cost Pool" sheetId="71" r:id="rId22"/>
    <sheet name="O3.5 USL Metering Credit" sheetId="72" r:id="rId23"/>
    <sheet name="O3.6 MicroFIT Charge" sheetId="78" r:id="rId24"/>
    <sheet name="O4 Summary by Class &amp; Accounts" sheetId="56" r:id="rId25"/>
    <sheet name="O5 Details by Class &amp; Accounts" sheetId="46" r:id="rId26"/>
    <sheet name="O6 Source Data for E2" sheetId="25" r:id="rId27"/>
    <sheet name="O7 Amortization" sheetId="64" r:id="rId28"/>
    <sheet name="E1 Categorization" sheetId="41" r:id="rId29"/>
    <sheet name="E2 Allocators" sheetId="36" r:id="rId30"/>
    <sheet name="E3 PLCC" sheetId="67" r:id="rId31"/>
    <sheet name="E4 TB Allocation Details" sheetId="40" r:id="rId32"/>
    <sheet name="E5 Reconciliation" sheetId="44" r:id="rId33"/>
    <sheet name="Click here if completed" sheetId="76" r:id="rId34"/>
  </sheets>
  <definedNames>
    <definedName name="_xlnm._FilterDatabase" localSheetId="2" hidden="1">'I2 LDC class'!$E$20:$E$39</definedName>
    <definedName name="_xlnm._FilterDatabase" localSheetId="24" hidden="1">'O4 Summary by Class &amp; Accounts'!$B$223:$E$404</definedName>
    <definedName name="_xlnm._FilterDatabase" localSheetId="25" hidden="1">'O5 Details by Class &amp; Accounts'!$CQ$18:$CQ$217</definedName>
    <definedName name="ccar">'I6.2 Customer Data'!$D$21</definedName>
    <definedName name="_xlnm.Print_Area" localSheetId="28" xml:space="preserve">      'E1 Categorization'!$A$32:$E$115</definedName>
    <definedName name="_xlnm.Print_Area" localSheetId="31">'E4 TB Allocation Details'!$A$17:$H$217</definedName>
    <definedName name="_xlnm.Print_Area" localSheetId="1">'I1 Intro'!$A$68:$G$71</definedName>
    <definedName name="_xlnm.Print_Area" localSheetId="2">'I2 LDC class'!$A$1:$F$62</definedName>
    <definedName name="_xlnm.Print_Area" localSheetId="3">'I3 TB Data'!$A$1:$H$467</definedName>
    <definedName name="_xlnm.Print_Area" localSheetId="7">'I6.1 Revenue'!$A$1:$X$51</definedName>
    <definedName name="_xlnm.Print_Area" localSheetId="8">'I6.2 Customer Data'!$A$1:$X$41</definedName>
    <definedName name="_xlnm.Print_Area" localSheetId="9">'I7.1 Meter Capital'!$A$1:$BO$39</definedName>
    <definedName name="_xlnm.Print_Area" localSheetId="10">'I7.2 Meter Reading'!$A$1:$BN$45</definedName>
    <definedName name="_xlnm.Print_Area" localSheetId="11">'I8 Demand Data'!$A$1:$W$70</definedName>
    <definedName name="_xlnm.Print_Area" localSheetId="13">'O1 Revenue to cost|RR'!$A$1:$X$81</definedName>
    <definedName name="_xlnm.Print_Area" localSheetId="14">'O2 Fixed Charge|Floor|Ceiling'!$A$1:$W$19</definedName>
    <definedName name="_xlnm.Print_Titles" localSheetId="31">'E4 TB Allocation Details'!$17:$18</definedName>
    <definedName name="_xlnm.Print_Titles" localSheetId="4">'I4 BO ASSETS'!$A:$B,'I4 BO ASSETS'!$1:$16</definedName>
    <definedName name="_xlnm.Print_Titles" localSheetId="13">'O1 Revenue to cost|RR'!$A:$C,'O1 Revenue to cost|RR'!$1:$17</definedName>
  </definedNames>
  <calcPr calcId="145621"/>
</workbook>
</file>

<file path=xl/calcChain.xml><?xml version="1.0" encoding="utf-8"?>
<calcChain xmlns="http://schemas.openxmlformats.org/spreadsheetml/2006/main">
  <c r="C12" i="63" l="1"/>
  <c r="F11" i="31" l="1"/>
  <c r="D250" i="31" l="1"/>
  <c r="K17" i="11" l="1"/>
  <c r="L29" i="79" l="1"/>
  <c r="K29" i="79"/>
  <c r="J29" i="79"/>
  <c r="H29" i="79"/>
  <c r="F29" i="79"/>
  <c r="E29" i="79"/>
  <c r="D29" i="79"/>
  <c r="E133" i="40" l="1"/>
  <c r="F267" i="31"/>
  <c r="F251" i="31"/>
  <c r="F252" i="31"/>
  <c r="F265" i="31"/>
  <c r="L56" i="63"/>
  <c r="L52" i="63"/>
  <c r="L48" i="63"/>
  <c r="L44" i="63"/>
  <c r="L40" i="63"/>
  <c r="I56" i="63"/>
  <c r="I52" i="63"/>
  <c r="I48" i="63"/>
  <c r="I44" i="63"/>
  <c r="I40" i="63"/>
  <c r="H69" i="35"/>
  <c r="H70" i="35" s="1"/>
  <c r="F69" i="35"/>
  <c r="F70" i="35" s="1"/>
  <c r="H63" i="35"/>
  <c r="H64" i="35" s="1"/>
  <c r="F63" i="35"/>
  <c r="F64" i="35" s="1"/>
  <c r="H57" i="35"/>
  <c r="H58" i="35" s="1"/>
  <c r="F57" i="35"/>
  <c r="F58" i="35" s="1"/>
  <c r="L17" i="11"/>
  <c r="J17" i="11"/>
  <c r="I17" i="11"/>
  <c r="H17" i="11"/>
  <c r="F17" i="11"/>
  <c r="E17" i="11"/>
  <c r="D17" i="11"/>
  <c r="L50" i="79"/>
  <c r="K50" i="79"/>
  <c r="J50" i="79"/>
  <c r="I50" i="79"/>
  <c r="H50" i="79"/>
  <c r="G50" i="79"/>
  <c r="F50" i="79"/>
  <c r="E50" i="79"/>
  <c r="D50" i="79"/>
  <c r="L33" i="79"/>
  <c r="K33" i="79"/>
  <c r="J33" i="79"/>
  <c r="I33" i="79"/>
  <c r="H33" i="79"/>
  <c r="G33" i="79"/>
  <c r="F33" i="79"/>
  <c r="E33" i="79"/>
  <c r="D33" i="79"/>
  <c r="D129" i="31" l="1"/>
  <c r="C271" i="64" l="1"/>
  <c r="C25" i="79" l="1"/>
  <c r="H75" i="31"/>
  <c r="H88" i="31"/>
  <c r="H116" i="31"/>
  <c r="C18" i="63" s="1"/>
  <c r="H117" i="31"/>
  <c r="H118" i="31"/>
  <c r="H119" i="31"/>
  <c r="C27" i="63" s="1"/>
  <c r="E28" i="63" s="1"/>
  <c r="D31" i="46" s="1"/>
  <c r="H120" i="31"/>
  <c r="C33" i="46" s="1"/>
  <c r="H121" i="31"/>
  <c r="H122" i="31"/>
  <c r="H123" i="31"/>
  <c r="C38" i="63" s="1"/>
  <c r="E40" i="63" s="1"/>
  <c r="H124" i="31"/>
  <c r="C42" i="63" s="1"/>
  <c r="E43" i="63" s="1"/>
  <c r="H125" i="31"/>
  <c r="H126" i="31"/>
  <c r="C50" i="63" s="1"/>
  <c r="H127" i="31"/>
  <c r="C57" i="46" s="1"/>
  <c r="H128" i="31"/>
  <c r="H129" i="31"/>
  <c r="H130" i="31"/>
  <c r="H134" i="31"/>
  <c r="H135" i="31"/>
  <c r="H136" i="31"/>
  <c r="H137" i="31"/>
  <c r="H138" i="31"/>
  <c r="H139" i="31"/>
  <c r="E479" i="31" s="1"/>
  <c r="H140" i="31"/>
  <c r="H141" i="31"/>
  <c r="H142" i="31"/>
  <c r="H143" i="31"/>
  <c r="H144" i="31"/>
  <c r="H145" i="31"/>
  <c r="H146" i="31"/>
  <c r="H147" i="31"/>
  <c r="C74" i="46" s="1"/>
  <c r="H149" i="31"/>
  <c r="H150" i="31"/>
  <c r="H151" i="31"/>
  <c r="H153" i="31"/>
  <c r="C79" i="63" s="1"/>
  <c r="F79" i="63" s="1"/>
  <c r="H154" i="31"/>
  <c r="C89" i="63" s="1"/>
  <c r="H155" i="31"/>
  <c r="H156" i="31"/>
  <c r="H160" i="31"/>
  <c r="H166" i="31"/>
  <c r="H167" i="31"/>
  <c r="H430" i="31"/>
  <c r="H431" i="31"/>
  <c r="C97" i="63" s="1"/>
  <c r="H432" i="31"/>
  <c r="H433" i="31"/>
  <c r="H313" i="31"/>
  <c r="H314" i="31"/>
  <c r="C170" i="25" s="1"/>
  <c r="H315" i="31"/>
  <c r="H316" i="31"/>
  <c r="H317" i="31"/>
  <c r="H319" i="31"/>
  <c r="C174" i="25" s="1"/>
  <c r="H322" i="31"/>
  <c r="H323" i="31"/>
  <c r="H429" i="31"/>
  <c r="H435" i="31"/>
  <c r="C206" i="44" s="1"/>
  <c r="E206" i="44" s="1"/>
  <c r="H206" i="44" s="1"/>
  <c r="H436" i="31"/>
  <c r="H437" i="31"/>
  <c r="F15" i="31"/>
  <c r="F17" i="31"/>
  <c r="A129" i="64"/>
  <c r="A200" i="64" s="1"/>
  <c r="A271" i="64" s="1"/>
  <c r="A345" i="64" s="1"/>
  <c r="A637" i="64" s="1"/>
  <c r="C345" i="64"/>
  <c r="J60" i="40"/>
  <c r="F19" i="46"/>
  <c r="D245" i="46" s="1"/>
  <c r="Q18" i="46"/>
  <c r="D15" i="36"/>
  <c r="E15" i="36"/>
  <c r="F15" i="36"/>
  <c r="G15" i="36"/>
  <c r="H15" i="36"/>
  <c r="I15" i="36"/>
  <c r="J15" i="36"/>
  <c r="K15" i="36"/>
  <c r="L15" i="36"/>
  <c r="C50" i="35"/>
  <c r="C40" i="35"/>
  <c r="G22" i="36" s="1"/>
  <c r="C45" i="35"/>
  <c r="C55" i="35"/>
  <c r="C61" i="35"/>
  <c r="C22" i="46"/>
  <c r="C23" i="46"/>
  <c r="C25" i="46"/>
  <c r="C21" i="63"/>
  <c r="E22" i="63" s="1"/>
  <c r="D25" i="46" s="1"/>
  <c r="C26" i="46"/>
  <c r="C28" i="46"/>
  <c r="C24" i="63"/>
  <c r="E25" i="63" s="1"/>
  <c r="D28" i="46" s="1"/>
  <c r="C29" i="46"/>
  <c r="C31" i="46"/>
  <c r="C32" i="46"/>
  <c r="F63" i="46"/>
  <c r="D57" i="46"/>
  <c r="C19" i="41"/>
  <c r="C21" i="11"/>
  <c r="B19" i="41" s="1"/>
  <c r="K22" i="67"/>
  <c r="K28" i="67" s="1"/>
  <c r="K48" i="67"/>
  <c r="C22" i="67"/>
  <c r="C28" i="67" s="1"/>
  <c r="C48" i="67"/>
  <c r="D22" i="67"/>
  <c r="D28" i="67" s="1"/>
  <c r="D48" i="67"/>
  <c r="E48" i="67"/>
  <c r="E22" i="67"/>
  <c r="E28" i="67" s="1"/>
  <c r="F48" i="67"/>
  <c r="F22" i="67"/>
  <c r="F28" i="67" s="1"/>
  <c r="G48" i="67"/>
  <c r="G22" i="67"/>
  <c r="G28" i="67" s="1"/>
  <c r="H48" i="67"/>
  <c r="H22" i="67"/>
  <c r="H28" i="67" s="1"/>
  <c r="I48" i="67"/>
  <c r="I22" i="67"/>
  <c r="I28" i="67" s="1"/>
  <c r="J48" i="67"/>
  <c r="J22" i="67"/>
  <c r="J28" i="67" s="1"/>
  <c r="L48" i="67"/>
  <c r="L22" i="67"/>
  <c r="L28" i="67" s="1"/>
  <c r="M48" i="67"/>
  <c r="M22" i="67"/>
  <c r="M28" i="67" s="1"/>
  <c r="N48" i="67"/>
  <c r="N22" i="67"/>
  <c r="N28" i="67" s="1"/>
  <c r="O48" i="67"/>
  <c r="O22" i="67"/>
  <c r="O28" i="67" s="1"/>
  <c r="P48" i="67"/>
  <c r="P22" i="67"/>
  <c r="P28" i="67" s="1"/>
  <c r="Q48" i="67"/>
  <c r="Q22" i="67"/>
  <c r="Q28" i="67" s="1"/>
  <c r="R48" i="67"/>
  <c r="R22" i="67"/>
  <c r="R28" i="67" s="1"/>
  <c r="S48" i="67"/>
  <c r="S22" i="67"/>
  <c r="S28" i="67" s="1"/>
  <c r="T48" i="67"/>
  <c r="T22" i="67"/>
  <c r="T28" i="67" s="1"/>
  <c r="U48" i="67"/>
  <c r="U22" i="67"/>
  <c r="U28" i="67" s="1"/>
  <c r="V48" i="67"/>
  <c r="V22" i="67"/>
  <c r="V28" i="67" s="1"/>
  <c r="C54" i="46"/>
  <c r="C55" i="46"/>
  <c r="K21" i="67"/>
  <c r="K27" i="67" s="1"/>
  <c r="K47" i="67"/>
  <c r="C21" i="67"/>
  <c r="C27" i="67" s="1"/>
  <c r="C47" i="67"/>
  <c r="D21" i="67"/>
  <c r="D27" i="67" s="1"/>
  <c r="D47" i="67"/>
  <c r="E21" i="67"/>
  <c r="E27" i="67" s="1"/>
  <c r="E47" i="67"/>
  <c r="F21" i="67"/>
  <c r="F27" i="67" s="1"/>
  <c r="F47" i="67"/>
  <c r="G21" i="67"/>
  <c r="G27" i="67" s="1"/>
  <c r="G47" i="67"/>
  <c r="H21" i="67"/>
  <c r="H47" i="67"/>
  <c r="I21" i="67"/>
  <c r="I27" i="67" s="1"/>
  <c r="I47" i="67"/>
  <c r="J21" i="67"/>
  <c r="J27" i="67" s="1"/>
  <c r="J47" i="67"/>
  <c r="L47" i="67"/>
  <c r="L21" i="67"/>
  <c r="L27" i="67" s="1"/>
  <c r="M47" i="67"/>
  <c r="M21" i="67"/>
  <c r="M27" i="67" s="1"/>
  <c r="N47" i="67"/>
  <c r="N21" i="67"/>
  <c r="N27" i="67" s="1"/>
  <c r="O47" i="67"/>
  <c r="O21" i="67"/>
  <c r="O27" i="67" s="1"/>
  <c r="P47" i="67"/>
  <c r="P21" i="67"/>
  <c r="P27" i="67" s="1"/>
  <c r="Q47" i="67"/>
  <c r="Q21" i="67"/>
  <c r="Q27" i="67" s="1"/>
  <c r="R47" i="67"/>
  <c r="R21" i="67"/>
  <c r="R27" i="67" s="1"/>
  <c r="S47" i="67"/>
  <c r="S21" i="67"/>
  <c r="S27" i="67" s="1"/>
  <c r="T47" i="67"/>
  <c r="T21" i="67"/>
  <c r="T27" i="67" s="1"/>
  <c r="U47" i="67"/>
  <c r="U21" i="67"/>
  <c r="U27" i="67" s="1"/>
  <c r="V47" i="67"/>
  <c r="V21" i="67"/>
  <c r="V27" i="67" s="1"/>
  <c r="C56" i="46"/>
  <c r="D53" i="63"/>
  <c r="K23" i="67"/>
  <c r="K29" i="67" s="1"/>
  <c r="K49" i="67"/>
  <c r="C23" i="67"/>
  <c r="C29" i="67" s="1"/>
  <c r="C49" i="67"/>
  <c r="D23" i="67"/>
  <c r="D29" i="67" s="1"/>
  <c r="D49" i="67"/>
  <c r="E49" i="67"/>
  <c r="E23" i="67"/>
  <c r="E29" i="67" s="1"/>
  <c r="F49" i="67"/>
  <c r="F23" i="67"/>
  <c r="F29" i="67" s="1"/>
  <c r="G49" i="67"/>
  <c r="G23" i="67"/>
  <c r="G29" i="67" s="1"/>
  <c r="H49" i="67"/>
  <c r="H23" i="67"/>
  <c r="H29" i="67" s="1"/>
  <c r="I49" i="67"/>
  <c r="I23" i="67"/>
  <c r="I29" i="67" s="1"/>
  <c r="J49" i="67"/>
  <c r="J23" i="67"/>
  <c r="J29" i="67" s="1"/>
  <c r="L49" i="67"/>
  <c r="L23" i="67"/>
  <c r="L29" i="67" s="1"/>
  <c r="M49" i="67"/>
  <c r="M23" i="67"/>
  <c r="M29" i="67" s="1"/>
  <c r="M68" i="67" s="1"/>
  <c r="N49" i="67"/>
  <c r="N23" i="67"/>
  <c r="N29" i="67" s="1"/>
  <c r="O49" i="67"/>
  <c r="O23" i="67"/>
  <c r="O29" i="67" s="1"/>
  <c r="P49" i="67"/>
  <c r="P23" i="67"/>
  <c r="P29" i="67" s="1"/>
  <c r="Q49" i="67"/>
  <c r="Q23" i="67"/>
  <c r="Q29" i="67" s="1"/>
  <c r="R49" i="67"/>
  <c r="R23" i="67"/>
  <c r="R29" i="67" s="1"/>
  <c r="S49" i="67"/>
  <c r="S23" i="67"/>
  <c r="S29" i="67" s="1"/>
  <c r="T49" i="67"/>
  <c r="T23" i="67"/>
  <c r="T29" i="67" s="1"/>
  <c r="U49" i="67"/>
  <c r="U23" i="67"/>
  <c r="U29" i="67" s="1"/>
  <c r="V49" i="67"/>
  <c r="V23" i="67"/>
  <c r="V29" i="67" s="1"/>
  <c r="C50" i="46"/>
  <c r="C46" i="63"/>
  <c r="E47" i="63" s="1"/>
  <c r="D50" i="46" s="1"/>
  <c r="C51" i="46"/>
  <c r="C52" i="46"/>
  <c r="D49" i="63"/>
  <c r="C46" i="46"/>
  <c r="C47" i="46"/>
  <c r="C48" i="46"/>
  <c r="D45" i="63"/>
  <c r="C42" i="46"/>
  <c r="C43" i="46"/>
  <c r="C44" i="46"/>
  <c r="D41" i="63"/>
  <c r="C39" i="46"/>
  <c r="C35" i="63"/>
  <c r="E36" i="63" s="1"/>
  <c r="D39" i="46" s="1"/>
  <c r="C40" i="46"/>
  <c r="D37" i="63"/>
  <c r="C35" i="46"/>
  <c r="C31" i="63"/>
  <c r="E33" i="63" s="1"/>
  <c r="C36" i="46"/>
  <c r="F37" i="46"/>
  <c r="D33" i="46"/>
  <c r="F58" i="46"/>
  <c r="D249" i="46" s="1"/>
  <c r="F59" i="46"/>
  <c r="I18" i="46"/>
  <c r="J18" i="46"/>
  <c r="K18" i="46"/>
  <c r="L18" i="46"/>
  <c r="M18" i="46"/>
  <c r="N18" i="46"/>
  <c r="O18" i="46"/>
  <c r="P18" i="46"/>
  <c r="R18" i="46"/>
  <c r="M15" i="36"/>
  <c r="S18" i="46"/>
  <c r="N15" i="36"/>
  <c r="T18" i="46"/>
  <c r="O15" i="36"/>
  <c r="U18" i="46"/>
  <c r="P15" i="36"/>
  <c r="V18" i="46"/>
  <c r="Q15" i="36"/>
  <c r="W18" i="46"/>
  <c r="R15" i="36"/>
  <c r="X18" i="46"/>
  <c r="S15" i="36"/>
  <c r="Y18" i="46"/>
  <c r="T15" i="36"/>
  <c r="Z18" i="46"/>
  <c r="U15" i="36"/>
  <c r="AA18" i="46"/>
  <c r="V15" i="36"/>
  <c r="AB18" i="46"/>
  <c r="W15" i="36"/>
  <c r="H344" i="31"/>
  <c r="H345" i="31"/>
  <c r="C132" i="46" s="1"/>
  <c r="E132" i="46" s="1"/>
  <c r="H346" i="31"/>
  <c r="C133" i="46" s="1"/>
  <c r="E133" i="46" s="1"/>
  <c r="H347" i="31"/>
  <c r="C134" i="46" s="1"/>
  <c r="E134" i="46" s="1"/>
  <c r="F134" i="46" s="1"/>
  <c r="H348" i="31"/>
  <c r="C135" i="46" s="1"/>
  <c r="E135" i="46" s="1"/>
  <c r="H349" i="31"/>
  <c r="C136" i="46" s="1"/>
  <c r="E136" i="46" s="1"/>
  <c r="F136" i="46" s="1"/>
  <c r="H350" i="31"/>
  <c r="C137" i="46" s="1"/>
  <c r="E137" i="46" s="1"/>
  <c r="H351" i="31"/>
  <c r="C138" i="46" s="1"/>
  <c r="E138" i="46" s="1"/>
  <c r="H352" i="31"/>
  <c r="C139" i="46" s="1"/>
  <c r="E139" i="46" s="1"/>
  <c r="H353" i="31"/>
  <c r="C140" i="46" s="1"/>
  <c r="E140" i="46" s="1"/>
  <c r="F140" i="46" s="1"/>
  <c r="H354" i="31"/>
  <c r="C141" i="46" s="1"/>
  <c r="E141" i="46" s="1"/>
  <c r="H355" i="31"/>
  <c r="C142" i="46" s="1"/>
  <c r="E142" i="46" s="1"/>
  <c r="H356" i="31"/>
  <c r="C143" i="46" s="1"/>
  <c r="E143" i="46" s="1"/>
  <c r="H357" i="31"/>
  <c r="C144" i="46" s="1"/>
  <c r="E144" i="46" s="1"/>
  <c r="F144" i="46" s="1"/>
  <c r="H358" i="31"/>
  <c r="C145" i="46" s="1"/>
  <c r="E145" i="46" s="1"/>
  <c r="F146" i="46"/>
  <c r="F147" i="46"/>
  <c r="F148" i="46"/>
  <c r="H363" i="31"/>
  <c r="C149" i="46" s="1"/>
  <c r="E149" i="46" s="1"/>
  <c r="H364" i="31"/>
  <c r="C150" i="46" s="1"/>
  <c r="E150" i="46" s="1"/>
  <c r="H365" i="31"/>
  <c r="C151" i="46" s="1"/>
  <c r="E151" i="46" s="1"/>
  <c r="F152" i="46"/>
  <c r="H367" i="31"/>
  <c r="C153" i="46" s="1"/>
  <c r="E153" i="46" s="1"/>
  <c r="H368" i="31"/>
  <c r="C154" i="46" s="1"/>
  <c r="E154" i="46" s="1"/>
  <c r="F154" i="46" s="1"/>
  <c r="H369" i="31"/>
  <c r="C155" i="46" s="1"/>
  <c r="E155" i="46" s="1"/>
  <c r="F155" i="46" s="1"/>
  <c r="H370" i="31"/>
  <c r="C156" i="46" s="1"/>
  <c r="E156" i="46" s="1"/>
  <c r="F156" i="46" s="1"/>
  <c r="H371" i="31"/>
  <c r="C157" i="46" s="1"/>
  <c r="E157" i="46" s="1"/>
  <c r="H372" i="31"/>
  <c r="C158" i="46"/>
  <c r="E158" i="46" s="1"/>
  <c r="F159" i="46"/>
  <c r="H374" i="31"/>
  <c r="C160" i="46" s="1"/>
  <c r="E160" i="46" s="1"/>
  <c r="H375" i="31"/>
  <c r="C161" i="46"/>
  <c r="E161" i="46" s="1"/>
  <c r="H376" i="31"/>
  <c r="C162" i="46" s="1"/>
  <c r="E162" i="46" s="1"/>
  <c r="F163" i="46"/>
  <c r="H378" i="31"/>
  <c r="C164" i="46" s="1"/>
  <c r="E164" i="46" s="1"/>
  <c r="F165" i="46"/>
  <c r="D237" i="46" s="1"/>
  <c r="F166" i="46"/>
  <c r="F167" i="46"/>
  <c r="D251" i="46" s="1"/>
  <c r="F168" i="46"/>
  <c r="F169" i="46"/>
  <c r="F170" i="46"/>
  <c r="F171" i="46"/>
  <c r="F172" i="46"/>
  <c r="D242" i="46" s="1"/>
  <c r="F173" i="46"/>
  <c r="AL18" i="46"/>
  <c r="G54" i="46"/>
  <c r="G50" i="46"/>
  <c r="G46" i="46"/>
  <c r="G39" i="46"/>
  <c r="G40" i="46"/>
  <c r="G35" i="46"/>
  <c r="G36" i="46"/>
  <c r="C37" i="46"/>
  <c r="D34" i="63"/>
  <c r="E34" i="63" s="1"/>
  <c r="D37" i="46" s="1"/>
  <c r="G33" i="46"/>
  <c r="D58" i="46"/>
  <c r="L27" i="11"/>
  <c r="D27" i="11"/>
  <c r="E27" i="11"/>
  <c r="F27" i="11"/>
  <c r="G27" i="11"/>
  <c r="H27" i="11"/>
  <c r="I27" i="11"/>
  <c r="J27" i="11"/>
  <c r="K27" i="11"/>
  <c r="AD18" i="46"/>
  <c r="AE18" i="46"/>
  <c r="AF18" i="46"/>
  <c r="AG18" i="46"/>
  <c r="AH18" i="46"/>
  <c r="AI18" i="46"/>
  <c r="AJ18" i="46"/>
  <c r="AK18" i="46"/>
  <c r="AM18" i="46"/>
  <c r="AN18" i="46"/>
  <c r="AO18" i="46"/>
  <c r="AP18" i="46"/>
  <c r="AN227" i="46" s="1"/>
  <c r="AQ18" i="46"/>
  <c r="AR18" i="46"/>
  <c r="AS18" i="46"/>
  <c r="AT18" i="46"/>
  <c r="AU18" i="46"/>
  <c r="AV18" i="46"/>
  <c r="AW18" i="46"/>
  <c r="G28" i="46"/>
  <c r="G29" i="46"/>
  <c r="G133" i="46"/>
  <c r="G134" i="46"/>
  <c r="G135" i="46"/>
  <c r="G136" i="46"/>
  <c r="G137" i="46"/>
  <c r="G140" i="46"/>
  <c r="G144" i="46"/>
  <c r="H360" i="31"/>
  <c r="C146" i="46" s="1"/>
  <c r="E146" i="46" s="1"/>
  <c r="AD24" i="54"/>
  <c r="AD25" i="54"/>
  <c r="AD26" i="54"/>
  <c r="AD27" i="54"/>
  <c r="AD28" i="54"/>
  <c r="AD29" i="54"/>
  <c r="AD30" i="54"/>
  <c r="AD31" i="54"/>
  <c r="AD32" i="54"/>
  <c r="AD33" i="54"/>
  <c r="AD34" i="54"/>
  <c r="AD35" i="54"/>
  <c r="AD36" i="54"/>
  <c r="AD37" i="54"/>
  <c r="F24" i="54"/>
  <c r="F25" i="54"/>
  <c r="F26" i="54"/>
  <c r="F27" i="54"/>
  <c r="BN27" i="54" s="1"/>
  <c r="F28" i="54"/>
  <c r="F29" i="54"/>
  <c r="F30" i="54"/>
  <c r="F31" i="54"/>
  <c r="F32" i="54"/>
  <c r="F33" i="54"/>
  <c r="F34" i="54"/>
  <c r="F35" i="54"/>
  <c r="F36" i="54"/>
  <c r="F37" i="54"/>
  <c r="I24" i="54"/>
  <c r="I25" i="54"/>
  <c r="I26" i="54"/>
  <c r="I27" i="54"/>
  <c r="I28" i="54"/>
  <c r="I29" i="54"/>
  <c r="I30" i="54"/>
  <c r="I31" i="54"/>
  <c r="I32" i="54"/>
  <c r="I33" i="54"/>
  <c r="I34" i="54"/>
  <c r="I35" i="54"/>
  <c r="I36" i="54"/>
  <c r="I37" i="54"/>
  <c r="BN37" i="54" s="1"/>
  <c r="L24" i="54"/>
  <c r="L25" i="54"/>
  <c r="L26" i="54"/>
  <c r="L27" i="54"/>
  <c r="L28" i="54"/>
  <c r="L29" i="54"/>
  <c r="L30" i="54"/>
  <c r="L31" i="54"/>
  <c r="L32" i="54"/>
  <c r="L33" i="54"/>
  <c r="L34" i="54"/>
  <c r="L35" i="54"/>
  <c r="L36" i="54"/>
  <c r="L37" i="54"/>
  <c r="O24" i="54"/>
  <c r="O25" i="54"/>
  <c r="O26" i="54"/>
  <c r="O27" i="54"/>
  <c r="O28" i="54"/>
  <c r="O29" i="54"/>
  <c r="O30" i="54"/>
  <c r="O31" i="54"/>
  <c r="O32" i="54"/>
  <c r="O33" i="54"/>
  <c r="O34" i="54"/>
  <c r="O35" i="54"/>
  <c r="O36" i="54"/>
  <c r="O37" i="54"/>
  <c r="R24" i="54"/>
  <c r="R25" i="54"/>
  <c r="R26" i="54"/>
  <c r="R27" i="54"/>
  <c r="R28" i="54"/>
  <c r="R29" i="54"/>
  <c r="R30" i="54"/>
  <c r="R31" i="54"/>
  <c r="R32" i="54"/>
  <c r="R33" i="54"/>
  <c r="R34" i="54"/>
  <c r="R35" i="54"/>
  <c r="R36" i="54"/>
  <c r="R37" i="54"/>
  <c r="U24" i="54"/>
  <c r="U25" i="54"/>
  <c r="U26" i="54"/>
  <c r="U27" i="54"/>
  <c r="U28" i="54"/>
  <c r="U29" i="54"/>
  <c r="U30" i="54"/>
  <c r="U31" i="54"/>
  <c r="U32" i="54"/>
  <c r="U33" i="54"/>
  <c r="U34" i="54"/>
  <c r="U35" i="54"/>
  <c r="U36" i="54"/>
  <c r="U37" i="54"/>
  <c r="X24" i="54"/>
  <c r="X25" i="54"/>
  <c r="X26" i="54"/>
  <c r="X27" i="54"/>
  <c r="X28" i="54"/>
  <c r="X29" i="54"/>
  <c r="X30" i="54"/>
  <c r="X31" i="54"/>
  <c r="X32" i="54"/>
  <c r="X33" i="54"/>
  <c r="X34" i="54"/>
  <c r="X35" i="54"/>
  <c r="X36" i="54"/>
  <c r="X37" i="54"/>
  <c r="AA24" i="54"/>
  <c r="AA25" i="54"/>
  <c r="AA26" i="54"/>
  <c r="AA27" i="54"/>
  <c r="AA28" i="54"/>
  <c r="AA29" i="54"/>
  <c r="AA30" i="54"/>
  <c r="AA31" i="54"/>
  <c r="AA32" i="54"/>
  <c r="AA33" i="54"/>
  <c r="AA34" i="54"/>
  <c r="AA35" i="54"/>
  <c r="AA36" i="54"/>
  <c r="AA37" i="54"/>
  <c r="AG24" i="54"/>
  <c r="AG25" i="54"/>
  <c r="AG26" i="54"/>
  <c r="AG27" i="54"/>
  <c r="AG28" i="54"/>
  <c r="AG29" i="54"/>
  <c r="AG30" i="54"/>
  <c r="AG31" i="54"/>
  <c r="AG32" i="54"/>
  <c r="AG33" i="54"/>
  <c r="AG34" i="54"/>
  <c r="AG35" i="54"/>
  <c r="AG36" i="54"/>
  <c r="AG37" i="54"/>
  <c r="AJ24" i="54"/>
  <c r="AJ25" i="54"/>
  <c r="AJ26" i="54"/>
  <c r="AJ27" i="54"/>
  <c r="AJ28" i="54"/>
  <c r="AJ29" i="54"/>
  <c r="AJ30" i="54"/>
  <c r="AJ31" i="54"/>
  <c r="AJ32" i="54"/>
  <c r="AJ33" i="54"/>
  <c r="AJ34" i="54"/>
  <c r="AJ35" i="54"/>
  <c r="AJ36" i="54"/>
  <c r="AJ37" i="54"/>
  <c r="AM24" i="54"/>
  <c r="AM25" i="54"/>
  <c r="AM26" i="54"/>
  <c r="AM27" i="54"/>
  <c r="AM28" i="54"/>
  <c r="AM29" i="54"/>
  <c r="AM30" i="54"/>
  <c r="AM31" i="54"/>
  <c r="AM32" i="54"/>
  <c r="AM33" i="54"/>
  <c r="AM34" i="54"/>
  <c r="AM35" i="54"/>
  <c r="AM36" i="54"/>
  <c r="AM37" i="54"/>
  <c r="AP24" i="54"/>
  <c r="AP25" i="54"/>
  <c r="AP26" i="54"/>
  <c r="AP27" i="54"/>
  <c r="AP28" i="54"/>
  <c r="AP29" i="54"/>
  <c r="AP30" i="54"/>
  <c r="AP31" i="54"/>
  <c r="AP32" i="54"/>
  <c r="AP33" i="54"/>
  <c r="AP34" i="54"/>
  <c r="AP35" i="54"/>
  <c r="AP36" i="54"/>
  <c r="AP37" i="54"/>
  <c r="AS24" i="54"/>
  <c r="AS25" i="54"/>
  <c r="AS26" i="54"/>
  <c r="AS27" i="54"/>
  <c r="AS28" i="54"/>
  <c r="AS29" i="54"/>
  <c r="AS30" i="54"/>
  <c r="AS31" i="54"/>
  <c r="AS32" i="54"/>
  <c r="AS33" i="54"/>
  <c r="AS34" i="54"/>
  <c r="AS35" i="54"/>
  <c r="AS36" i="54"/>
  <c r="AS37" i="54"/>
  <c r="AV24" i="54"/>
  <c r="AV25" i="54"/>
  <c r="AV26" i="54"/>
  <c r="AV27" i="54"/>
  <c r="AV28" i="54"/>
  <c r="AV29" i="54"/>
  <c r="AV30" i="54"/>
  <c r="AV31" i="54"/>
  <c r="AV32" i="54"/>
  <c r="AV33" i="54"/>
  <c r="AV34" i="54"/>
  <c r="AV35" i="54"/>
  <c r="AV36" i="54"/>
  <c r="AV37" i="54"/>
  <c r="AY24" i="54"/>
  <c r="AY25" i="54"/>
  <c r="AY26" i="54"/>
  <c r="AY27" i="54"/>
  <c r="AY28" i="54"/>
  <c r="AY29" i="54"/>
  <c r="AY30" i="54"/>
  <c r="AY31" i="54"/>
  <c r="AY32" i="54"/>
  <c r="AY33" i="54"/>
  <c r="AY34" i="54"/>
  <c r="AY35" i="54"/>
  <c r="AY36" i="54"/>
  <c r="AY37" i="54"/>
  <c r="BB24" i="54"/>
  <c r="BB25" i="54"/>
  <c r="BB26" i="54"/>
  <c r="BB27" i="54"/>
  <c r="BB28" i="54"/>
  <c r="BB29" i="54"/>
  <c r="BB30" i="54"/>
  <c r="BB31" i="54"/>
  <c r="BB32" i="54"/>
  <c r="BB33" i="54"/>
  <c r="BB34" i="54"/>
  <c r="BB35" i="54"/>
  <c r="BB36" i="54"/>
  <c r="BB37" i="54"/>
  <c r="BE24" i="54"/>
  <c r="BE25" i="54"/>
  <c r="BE26" i="54"/>
  <c r="BE27" i="54"/>
  <c r="BE28" i="54"/>
  <c r="BE29" i="54"/>
  <c r="BE30" i="54"/>
  <c r="BE31" i="54"/>
  <c r="BE32" i="54"/>
  <c r="BE33" i="54"/>
  <c r="BE34" i="54"/>
  <c r="BE35" i="54"/>
  <c r="BE36" i="54"/>
  <c r="BE37" i="54"/>
  <c r="BH24" i="54"/>
  <c r="BH25" i="54"/>
  <c r="BH26" i="54"/>
  <c r="BH27" i="54"/>
  <c r="BH28" i="54"/>
  <c r="BH29" i="54"/>
  <c r="BH30" i="54"/>
  <c r="BH31" i="54"/>
  <c r="BH32" i="54"/>
  <c r="BH33" i="54"/>
  <c r="BH34" i="54"/>
  <c r="BH35" i="54"/>
  <c r="BH36" i="54"/>
  <c r="BH37" i="54"/>
  <c r="BK24" i="54"/>
  <c r="BK25" i="54"/>
  <c r="BK26" i="54"/>
  <c r="BK27" i="54"/>
  <c r="BK28" i="54"/>
  <c r="BK29" i="54"/>
  <c r="BK30" i="54"/>
  <c r="BK31" i="54"/>
  <c r="BK32" i="54"/>
  <c r="BK33" i="54"/>
  <c r="BK34" i="54"/>
  <c r="BK35" i="54"/>
  <c r="BK36" i="54"/>
  <c r="BK37" i="54"/>
  <c r="H361" i="31"/>
  <c r="C147" i="46" s="1"/>
  <c r="E147" i="46" s="1"/>
  <c r="G147" i="46" s="1"/>
  <c r="K19" i="67"/>
  <c r="K25" i="67" s="1"/>
  <c r="C19" i="67"/>
  <c r="C25" i="67" s="1"/>
  <c r="D19" i="67"/>
  <c r="D25" i="67" s="1"/>
  <c r="E19" i="67"/>
  <c r="E25" i="67" s="1"/>
  <c r="F19" i="67"/>
  <c r="F25" i="67" s="1"/>
  <c r="G19" i="67"/>
  <c r="G25" i="67" s="1"/>
  <c r="H19" i="67"/>
  <c r="H25" i="67" s="1"/>
  <c r="I19" i="67"/>
  <c r="J19" i="67"/>
  <c r="L19" i="67"/>
  <c r="M19" i="67"/>
  <c r="M25" i="67" s="1"/>
  <c r="N19" i="67"/>
  <c r="N25" i="67" s="1"/>
  <c r="O19" i="67"/>
  <c r="O25" i="67" s="1"/>
  <c r="P19" i="67"/>
  <c r="P25" i="67" s="1"/>
  <c r="Q19" i="67"/>
  <c r="Q25" i="67" s="1"/>
  <c r="R19" i="67"/>
  <c r="R25" i="67" s="1"/>
  <c r="S19" i="67"/>
  <c r="T19" i="67"/>
  <c r="T25" i="67" s="1"/>
  <c r="U19" i="67"/>
  <c r="V19" i="67"/>
  <c r="V25" i="67" s="1"/>
  <c r="H362" i="31"/>
  <c r="C148" i="46" s="1"/>
  <c r="E148" i="46" s="1"/>
  <c r="G152" i="46"/>
  <c r="G154" i="46"/>
  <c r="G155" i="46"/>
  <c r="G156" i="46"/>
  <c r="H156" i="46" s="1"/>
  <c r="H373" i="31"/>
  <c r="C159" i="46" s="1"/>
  <c r="E159" i="46" s="1"/>
  <c r="G159" i="46" s="1"/>
  <c r="H377" i="31"/>
  <c r="C163" i="46" s="1"/>
  <c r="E163" i="46" s="1"/>
  <c r="G163" i="46" s="1"/>
  <c r="C59" i="46"/>
  <c r="D59" i="46"/>
  <c r="H382" i="31"/>
  <c r="C165" i="46" s="1"/>
  <c r="E165" i="46" s="1"/>
  <c r="G165" i="46" s="1"/>
  <c r="E237" i="46" s="1"/>
  <c r="H392" i="31"/>
  <c r="C166" i="46" s="1"/>
  <c r="E166" i="46" s="1"/>
  <c r="L30" i="11"/>
  <c r="D30" i="11"/>
  <c r="E30" i="11"/>
  <c r="F30" i="11"/>
  <c r="G30" i="11"/>
  <c r="H30" i="11"/>
  <c r="I30" i="11"/>
  <c r="J30" i="11"/>
  <c r="K30" i="11"/>
  <c r="M30" i="11"/>
  <c r="N30" i="11"/>
  <c r="O30" i="11"/>
  <c r="P30" i="11"/>
  <c r="Q30" i="11"/>
  <c r="R30" i="11"/>
  <c r="S30" i="11"/>
  <c r="T30" i="11"/>
  <c r="U30" i="11"/>
  <c r="V30" i="11"/>
  <c r="W30" i="11"/>
  <c r="H393" i="31"/>
  <c r="C167" i="46" s="1"/>
  <c r="E167" i="46" s="1"/>
  <c r="AC23" i="34"/>
  <c r="AC24" i="34"/>
  <c r="AC25" i="34"/>
  <c r="AC26" i="34"/>
  <c r="AC27" i="34"/>
  <c r="AC28" i="34"/>
  <c r="AC29" i="34"/>
  <c r="AC30" i="34"/>
  <c r="AC31" i="34"/>
  <c r="AC32" i="34"/>
  <c r="AC33" i="34"/>
  <c r="AC34" i="34"/>
  <c r="AC35" i="34"/>
  <c r="AC36" i="34"/>
  <c r="E28" i="34"/>
  <c r="E23" i="34"/>
  <c r="E24" i="34"/>
  <c r="E25" i="34"/>
  <c r="E26" i="34"/>
  <c r="E27" i="34"/>
  <c r="E29" i="34"/>
  <c r="E30" i="34"/>
  <c r="E31" i="34"/>
  <c r="E32" i="34"/>
  <c r="E33" i="34"/>
  <c r="E34" i="34"/>
  <c r="E35" i="34"/>
  <c r="E36" i="34"/>
  <c r="H29" i="34"/>
  <c r="H23" i="34"/>
  <c r="H24" i="34"/>
  <c r="H25" i="34"/>
  <c r="H26" i="34"/>
  <c r="H27" i="34"/>
  <c r="H28" i="34"/>
  <c r="H30" i="34"/>
  <c r="H31" i="34"/>
  <c r="H32" i="34"/>
  <c r="H33" i="34"/>
  <c r="H34" i="34"/>
  <c r="H35" i="34"/>
  <c r="H36" i="34"/>
  <c r="K36" i="34"/>
  <c r="K23" i="34"/>
  <c r="K24" i="34"/>
  <c r="K25" i="34"/>
  <c r="K26" i="34"/>
  <c r="K27" i="34"/>
  <c r="K28" i="34"/>
  <c r="K29" i="34"/>
  <c r="K30" i="34"/>
  <c r="K31" i="34"/>
  <c r="K32" i="34"/>
  <c r="K33" i="34"/>
  <c r="K34" i="34"/>
  <c r="K35" i="34"/>
  <c r="N36" i="34"/>
  <c r="BM36" i="34" s="1"/>
  <c r="N23" i="34"/>
  <c r="N24" i="34"/>
  <c r="N25" i="34"/>
  <c r="N26" i="34"/>
  <c r="N27" i="34"/>
  <c r="N28" i="34"/>
  <c r="N29" i="34"/>
  <c r="N30" i="34"/>
  <c r="BM30" i="34" s="1"/>
  <c r="N31" i="34"/>
  <c r="N32" i="34"/>
  <c r="N33" i="34"/>
  <c r="N34" i="34"/>
  <c r="N35" i="34"/>
  <c r="Q23" i="34"/>
  <c r="Q24" i="34"/>
  <c r="Q25" i="34"/>
  <c r="Q26" i="34"/>
  <c r="Q27" i="34"/>
  <c r="Q28" i="34"/>
  <c r="Q29" i="34"/>
  <c r="Q30" i="34"/>
  <c r="Q31" i="34"/>
  <c r="Q32" i="34"/>
  <c r="Q33" i="34"/>
  <c r="Q34" i="34"/>
  <c r="Q35" i="34"/>
  <c r="Q36" i="34"/>
  <c r="T23" i="34"/>
  <c r="T24" i="34"/>
  <c r="T25" i="34"/>
  <c r="T26" i="34"/>
  <c r="T27" i="34"/>
  <c r="T28" i="34"/>
  <c r="T29" i="34"/>
  <c r="T30" i="34"/>
  <c r="T31" i="34"/>
  <c r="T32" i="34"/>
  <c r="T33" i="34"/>
  <c r="T34" i="34"/>
  <c r="T35" i="34"/>
  <c r="T36" i="34"/>
  <c r="W23" i="34"/>
  <c r="W24" i="34"/>
  <c r="W25" i="34"/>
  <c r="W26" i="34"/>
  <c r="W27" i="34"/>
  <c r="W28" i="34"/>
  <c r="W29" i="34"/>
  <c r="W30" i="34"/>
  <c r="W31" i="34"/>
  <c r="W32" i="34"/>
  <c r="W33" i="34"/>
  <c r="W34" i="34"/>
  <c r="W35" i="34"/>
  <c r="W36" i="34"/>
  <c r="Z23" i="34"/>
  <c r="Z24" i="34"/>
  <c r="Z25" i="34"/>
  <c r="Z26" i="34"/>
  <c r="Z27" i="34"/>
  <c r="Z28" i="34"/>
  <c r="Z29" i="34"/>
  <c r="Z30" i="34"/>
  <c r="Z31" i="34"/>
  <c r="Z32" i="34"/>
  <c r="Z33" i="34"/>
  <c r="Z34" i="34"/>
  <c r="Z35" i="34"/>
  <c r="Z36" i="34"/>
  <c r="AF23" i="34"/>
  <c r="AF24" i="34"/>
  <c r="AF25" i="34"/>
  <c r="AF26" i="34"/>
  <c r="AF27" i="34"/>
  <c r="AF28" i="34"/>
  <c r="AF29" i="34"/>
  <c r="AF30" i="34"/>
  <c r="AF31" i="34"/>
  <c r="AF32" i="34"/>
  <c r="AF33" i="34"/>
  <c r="AF34" i="34"/>
  <c r="AF35" i="34"/>
  <c r="AF36" i="34"/>
  <c r="AI23" i="34"/>
  <c r="AI24" i="34"/>
  <c r="AI25" i="34"/>
  <c r="AI26" i="34"/>
  <c r="AI27" i="34"/>
  <c r="AI28" i="34"/>
  <c r="AI29" i="34"/>
  <c r="AI30" i="34"/>
  <c r="AI31" i="34"/>
  <c r="AI32" i="34"/>
  <c r="AI33" i="34"/>
  <c r="AI34" i="34"/>
  <c r="AI35" i="34"/>
  <c r="AI36" i="34"/>
  <c r="AL23" i="34"/>
  <c r="AL24" i="34"/>
  <c r="AL25" i="34"/>
  <c r="AL26" i="34"/>
  <c r="AL27" i="34"/>
  <c r="AL28" i="34"/>
  <c r="AL29" i="34"/>
  <c r="AL30" i="34"/>
  <c r="AL31" i="34"/>
  <c r="AL32" i="34"/>
  <c r="AL33" i="34"/>
  <c r="AL34" i="34"/>
  <c r="AL35" i="34"/>
  <c r="AL36" i="34"/>
  <c r="AO23" i="34"/>
  <c r="AO24" i="34"/>
  <c r="AO25" i="34"/>
  <c r="AO26" i="34"/>
  <c r="AO27" i="34"/>
  <c r="AO28" i="34"/>
  <c r="AO29" i="34"/>
  <c r="AO30" i="34"/>
  <c r="AO31" i="34"/>
  <c r="AO32" i="34"/>
  <c r="AO33" i="34"/>
  <c r="AO34" i="34"/>
  <c r="AO35" i="34"/>
  <c r="AO36" i="34"/>
  <c r="AR23" i="34"/>
  <c r="AR24" i="34"/>
  <c r="AR25" i="34"/>
  <c r="AR26" i="34"/>
  <c r="AR27" i="34"/>
  <c r="AR28" i="34"/>
  <c r="AR29" i="34"/>
  <c r="AR30" i="34"/>
  <c r="AR31" i="34"/>
  <c r="AR32" i="34"/>
  <c r="AR33" i="34"/>
  <c r="AR34" i="34"/>
  <c r="AR35" i="34"/>
  <c r="AR36" i="34"/>
  <c r="AU23" i="34"/>
  <c r="AU24" i="34"/>
  <c r="AU25" i="34"/>
  <c r="AU26" i="34"/>
  <c r="AU27" i="34"/>
  <c r="AU28" i="34"/>
  <c r="AU29" i="34"/>
  <c r="AU30" i="34"/>
  <c r="AU31" i="34"/>
  <c r="AU32" i="34"/>
  <c r="AU33" i="34"/>
  <c r="AU34" i="34"/>
  <c r="AU35" i="34"/>
  <c r="AU36" i="34"/>
  <c r="AX23" i="34"/>
  <c r="AX24" i="34"/>
  <c r="AX25" i="34"/>
  <c r="AX26" i="34"/>
  <c r="AX27" i="34"/>
  <c r="AX28" i="34"/>
  <c r="AX29" i="34"/>
  <c r="AX30" i="34"/>
  <c r="AX31" i="34"/>
  <c r="AX32" i="34"/>
  <c r="AX33" i="34"/>
  <c r="AX34" i="34"/>
  <c r="AX35" i="34"/>
  <c r="AX36" i="34"/>
  <c r="BA23" i="34"/>
  <c r="BA24" i="34"/>
  <c r="BA25" i="34"/>
  <c r="BA26" i="34"/>
  <c r="BA27" i="34"/>
  <c r="BA28" i="34"/>
  <c r="BA29" i="34"/>
  <c r="BA30" i="34"/>
  <c r="BA31" i="34"/>
  <c r="BA32" i="34"/>
  <c r="BA33" i="34"/>
  <c r="BA34" i="34"/>
  <c r="BA35" i="34"/>
  <c r="BA36" i="34"/>
  <c r="BD23" i="34"/>
  <c r="BD24" i="34"/>
  <c r="BD25" i="34"/>
  <c r="BD26" i="34"/>
  <c r="BD27" i="34"/>
  <c r="BD28" i="34"/>
  <c r="BD29" i="34"/>
  <c r="BD30" i="34"/>
  <c r="BD31" i="34"/>
  <c r="BD32" i="34"/>
  <c r="BD33" i="34"/>
  <c r="BD34" i="34"/>
  <c r="BD35" i="34"/>
  <c r="BD36" i="34"/>
  <c r="BG23" i="34"/>
  <c r="BG24" i="34"/>
  <c r="BG25" i="34"/>
  <c r="BG26" i="34"/>
  <c r="BG27" i="34"/>
  <c r="BG28" i="34"/>
  <c r="BG29" i="34"/>
  <c r="BG30" i="34"/>
  <c r="BG31" i="34"/>
  <c r="BG32" i="34"/>
  <c r="BG33" i="34"/>
  <c r="BG34" i="34"/>
  <c r="BG35" i="34"/>
  <c r="BG36" i="34"/>
  <c r="BJ23" i="34"/>
  <c r="BJ24" i="34"/>
  <c r="BJ25" i="34"/>
  <c r="BJ26" i="34"/>
  <c r="BJ27" i="34"/>
  <c r="BJ28" i="34"/>
  <c r="BJ29" i="34"/>
  <c r="BJ30" i="34"/>
  <c r="BJ31" i="34"/>
  <c r="BJ32" i="34"/>
  <c r="BJ33" i="34"/>
  <c r="BJ34" i="34"/>
  <c r="BJ35" i="34"/>
  <c r="BJ36" i="34"/>
  <c r="H394" i="31"/>
  <c r="C168" i="46" s="1"/>
  <c r="E168" i="46" s="1"/>
  <c r="G168" i="46" s="1"/>
  <c r="H395" i="31"/>
  <c r="C169" i="46" s="1"/>
  <c r="E169" i="46" s="1"/>
  <c r="H396" i="31"/>
  <c r="C170" i="46"/>
  <c r="E170" i="46" s="1"/>
  <c r="G170" i="46" s="1"/>
  <c r="H397" i="31"/>
  <c r="C169" i="44" s="1"/>
  <c r="E169" i="44" s="1"/>
  <c r="H169" i="44" s="1"/>
  <c r="H398" i="31"/>
  <c r="C172" i="46" s="1"/>
  <c r="E172" i="46" s="1"/>
  <c r="L41" i="11"/>
  <c r="L14" i="11" s="1"/>
  <c r="D41" i="11"/>
  <c r="D14" i="11" s="1"/>
  <c r="E41" i="11"/>
  <c r="F41" i="11"/>
  <c r="F14" i="11" s="1"/>
  <c r="G41" i="11"/>
  <c r="G14" i="11" s="1"/>
  <c r="H41" i="11"/>
  <c r="H14" i="11" s="1"/>
  <c r="I41" i="11"/>
  <c r="I14" i="11" s="1"/>
  <c r="J41" i="11"/>
  <c r="J14" i="11" s="1"/>
  <c r="K41" i="11"/>
  <c r="K14" i="11" s="1"/>
  <c r="M41" i="11"/>
  <c r="M14" i="11" s="1"/>
  <c r="N41" i="11"/>
  <c r="N14" i="11" s="1"/>
  <c r="O41" i="11"/>
  <c r="O14" i="11" s="1"/>
  <c r="P41" i="11"/>
  <c r="P14" i="11" s="1"/>
  <c r="Q41" i="11"/>
  <c r="Q14" i="11" s="1"/>
  <c r="R41" i="11"/>
  <c r="R14" i="11" s="1"/>
  <c r="S41" i="11"/>
  <c r="S14" i="11" s="1"/>
  <c r="T41" i="11"/>
  <c r="T14" i="11" s="1"/>
  <c r="U41" i="11"/>
  <c r="U14" i="11" s="1"/>
  <c r="V41" i="11"/>
  <c r="V14" i="11" s="1"/>
  <c r="W41" i="11"/>
  <c r="W14" i="11" s="1"/>
  <c r="H399" i="31"/>
  <c r="C173" i="46" s="1"/>
  <c r="E173" i="46" s="1"/>
  <c r="G173" i="46" s="1"/>
  <c r="C19" i="46"/>
  <c r="D19" i="46"/>
  <c r="G22" i="46"/>
  <c r="G23" i="46"/>
  <c r="G25" i="46"/>
  <c r="G26" i="46"/>
  <c r="G31" i="46"/>
  <c r="G32" i="46"/>
  <c r="G63" i="46"/>
  <c r="E597" i="64"/>
  <c r="D597" i="64" s="1"/>
  <c r="C18" i="64"/>
  <c r="O17" i="64"/>
  <c r="C19" i="64"/>
  <c r="D19" i="64" s="1"/>
  <c r="E599" i="64"/>
  <c r="C20" i="64"/>
  <c r="E600" i="64"/>
  <c r="D600" i="64" s="1"/>
  <c r="C21" i="64"/>
  <c r="C22" i="64"/>
  <c r="D22" i="64" s="1"/>
  <c r="E602" i="64"/>
  <c r="C23" i="64"/>
  <c r="E603" i="64"/>
  <c r="D603" i="64" s="1"/>
  <c r="C24" i="64"/>
  <c r="C25" i="64"/>
  <c r="D25" i="64" s="1"/>
  <c r="E605" i="64"/>
  <c r="D605" i="64" s="1"/>
  <c r="C26" i="64"/>
  <c r="E606" i="64"/>
  <c r="C27" i="64"/>
  <c r="C28" i="64"/>
  <c r="D28" i="64" s="1"/>
  <c r="E608" i="64"/>
  <c r="C29" i="64"/>
  <c r="E609" i="64"/>
  <c r="D609" i="64" s="1"/>
  <c r="C30" i="64"/>
  <c r="E610" i="64"/>
  <c r="C31" i="64"/>
  <c r="C32" i="64"/>
  <c r="D32" i="64" s="1"/>
  <c r="E612" i="64"/>
  <c r="D612" i="64" s="1"/>
  <c r="C33" i="64"/>
  <c r="E613" i="64"/>
  <c r="C34" i="64"/>
  <c r="E614" i="64"/>
  <c r="C35" i="64"/>
  <c r="C36" i="64"/>
  <c r="D36" i="64" s="1"/>
  <c r="E616" i="64"/>
  <c r="D616" i="64" s="1"/>
  <c r="C37" i="64"/>
  <c r="E617" i="64"/>
  <c r="C38" i="64"/>
  <c r="C39" i="64"/>
  <c r="D39" i="64" s="1"/>
  <c r="E619" i="64"/>
  <c r="C40" i="64"/>
  <c r="C54" i="63"/>
  <c r="F54" i="63" s="1"/>
  <c r="C56" i="63"/>
  <c r="F56" i="63" s="1"/>
  <c r="D59" i="44" s="1"/>
  <c r="E59" i="44" s="1"/>
  <c r="H59" i="44" s="1"/>
  <c r="C41" i="64"/>
  <c r="C42" i="64"/>
  <c r="C43" i="64"/>
  <c r="D43" i="64" s="1"/>
  <c r="E623" i="64"/>
  <c r="D623" i="64" s="1"/>
  <c r="C44" i="64"/>
  <c r="C45" i="64"/>
  <c r="C46" i="64"/>
  <c r="C47" i="64"/>
  <c r="D47" i="64" s="1"/>
  <c r="E627" i="64"/>
  <c r="C48" i="64"/>
  <c r="C51" i="64"/>
  <c r="E631" i="64"/>
  <c r="D631" i="64" s="1"/>
  <c r="C52" i="64"/>
  <c r="E635" i="64"/>
  <c r="D635" i="64" s="1"/>
  <c r="E636" i="64"/>
  <c r="D636" i="64" s="1"/>
  <c r="C57" i="64"/>
  <c r="C58" i="64"/>
  <c r="AJ17" i="64"/>
  <c r="E47" i="64"/>
  <c r="F47" i="64" s="1"/>
  <c r="G17" i="64"/>
  <c r="H17" i="64"/>
  <c r="I17" i="64"/>
  <c r="J17" i="64"/>
  <c r="K17" i="64"/>
  <c r="L17" i="64"/>
  <c r="M17" i="64"/>
  <c r="N17" i="64"/>
  <c r="P17" i="64"/>
  <c r="Q17" i="64"/>
  <c r="R17" i="64"/>
  <c r="S17" i="64"/>
  <c r="T17" i="64"/>
  <c r="U17" i="64"/>
  <c r="V17" i="64"/>
  <c r="W17" i="64"/>
  <c r="X17" i="64"/>
  <c r="Y17" i="64"/>
  <c r="Z17" i="64"/>
  <c r="C200" i="64"/>
  <c r="C129" i="64"/>
  <c r="AB17" i="64"/>
  <c r="AU17" i="64"/>
  <c r="AT17" i="64"/>
  <c r="AS17" i="64"/>
  <c r="AR17" i="64"/>
  <c r="AQ17" i="64"/>
  <c r="AP17" i="64"/>
  <c r="AO17" i="64"/>
  <c r="AN17" i="64"/>
  <c r="AM17" i="64"/>
  <c r="AL17" i="64"/>
  <c r="AK17" i="64"/>
  <c r="AI17" i="64"/>
  <c r="AH17" i="64"/>
  <c r="AG17" i="64"/>
  <c r="AF17" i="64"/>
  <c r="AE17" i="64"/>
  <c r="AD17" i="64"/>
  <c r="AC17" i="64"/>
  <c r="H366" i="31"/>
  <c r="H400" i="31"/>
  <c r="C172" i="44" s="1"/>
  <c r="E172" i="44" s="1"/>
  <c r="H172" i="44" s="1"/>
  <c r="H401" i="31"/>
  <c r="H402" i="31"/>
  <c r="H403" i="31"/>
  <c r="H404" i="31"/>
  <c r="C178" i="46" s="1"/>
  <c r="E178" i="46" s="1"/>
  <c r="H405" i="31"/>
  <c r="H406" i="31"/>
  <c r="H407" i="31"/>
  <c r="H408" i="31"/>
  <c r="C182" i="46" s="1"/>
  <c r="E182" i="46" s="1"/>
  <c r="H409" i="31"/>
  <c r="H410" i="31"/>
  <c r="H411" i="31"/>
  <c r="H412" i="31"/>
  <c r="E502" i="31" s="1"/>
  <c r="H413" i="31"/>
  <c r="H414" i="31"/>
  <c r="H415" i="31"/>
  <c r="H416" i="31"/>
  <c r="C190" i="46" s="1"/>
  <c r="E190" i="46" s="1"/>
  <c r="H417" i="31"/>
  <c r="H418" i="31"/>
  <c r="H419" i="31"/>
  <c r="H420" i="31"/>
  <c r="C194" i="46" s="1"/>
  <c r="E194" i="46" s="1"/>
  <c r="H421" i="31"/>
  <c r="H422" i="31"/>
  <c r="H423" i="31"/>
  <c r="H424" i="31"/>
  <c r="C198" i="46" s="1"/>
  <c r="E198" i="46" s="1"/>
  <c r="BJ198" i="46" s="1"/>
  <c r="H448" i="31"/>
  <c r="H451" i="31"/>
  <c r="H452" i="31"/>
  <c r="H453" i="31"/>
  <c r="C214" i="44" s="1"/>
  <c r="E214" i="44" s="1"/>
  <c r="H214" i="44" s="1"/>
  <c r="H454" i="31"/>
  <c r="C151" i="68"/>
  <c r="M27" i="11"/>
  <c r="N27" i="11"/>
  <c r="O27" i="11"/>
  <c r="P27" i="11"/>
  <c r="Q27" i="11"/>
  <c r="R27" i="11"/>
  <c r="S27" i="11"/>
  <c r="T27" i="11"/>
  <c r="U27" i="11"/>
  <c r="V27" i="11"/>
  <c r="W27" i="11"/>
  <c r="X11" i="77"/>
  <c r="Y11" i="77"/>
  <c r="X15" i="77"/>
  <c r="Y15" i="77"/>
  <c r="L31" i="79"/>
  <c r="F31" i="79"/>
  <c r="C222" i="64"/>
  <c r="C220" i="64"/>
  <c r="C367" i="64"/>
  <c r="C366" i="64"/>
  <c r="C365" i="64"/>
  <c r="C130" i="46"/>
  <c r="E130" i="46" s="1"/>
  <c r="C116" i="56"/>
  <c r="C115" i="56"/>
  <c r="G116" i="46"/>
  <c r="F116" i="46"/>
  <c r="G115" i="46"/>
  <c r="F115" i="46"/>
  <c r="L116" i="40"/>
  <c r="J116" i="40"/>
  <c r="L115" i="40"/>
  <c r="J115" i="40"/>
  <c r="G114" i="44"/>
  <c r="G113" i="44"/>
  <c r="W29" i="79"/>
  <c r="V29" i="79"/>
  <c r="U29" i="79"/>
  <c r="T29" i="79"/>
  <c r="S29" i="79"/>
  <c r="R29" i="79"/>
  <c r="Q29" i="79"/>
  <c r="P29" i="79"/>
  <c r="O29" i="79"/>
  <c r="N29" i="79"/>
  <c r="M29" i="79"/>
  <c r="W39" i="79"/>
  <c r="U39" i="79"/>
  <c r="T39" i="79"/>
  <c r="S39" i="79"/>
  <c r="R39" i="79"/>
  <c r="P39" i="79"/>
  <c r="O39" i="79"/>
  <c r="N39" i="79"/>
  <c r="N41" i="79" s="1"/>
  <c r="N44" i="79" s="1"/>
  <c r="M39" i="79"/>
  <c r="I39" i="79"/>
  <c r="H39" i="79"/>
  <c r="H253" i="31"/>
  <c r="C87" i="46" s="1"/>
  <c r="E87" i="46" s="1"/>
  <c r="V39" i="79"/>
  <c r="Q39" i="79"/>
  <c r="B74" i="41"/>
  <c r="BQ568" i="64"/>
  <c r="BP568" i="64"/>
  <c r="BO568" i="64"/>
  <c r="BN568" i="64"/>
  <c r="BM568" i="64"/>
  <c r="BL568" i="64"/>
  <c r="BK568" i="64"/>
  <c r="BJ568" i="64"/>
  <c r="BI568" i="64"/>
  <c r="BH568" i="64"/>
  <c r="BG568" i="64"/>
  <c r="BF568" i="64"/>
  <c r="BE568" i="64"/>
  <c r="BD568" i="64"/>
  <c r="BC568" i="64"/>
  <c r="BB568" i="64"/>
  <c r="BA568" i="64"/>
  <c r="AZ568" i="64"/>
  <c r="AY568" i="64"/>
  <c r="AX568" i="64"/>
  <c r="AW568" i="64"/>
  <c r="C567" i="64"/>
  <c r="E567" i="64" s="1"/>
  <c r="AQ567" i="64" s="1"/>
  <c r="BQ494" i="64"/>
  <c r="BP494" i="64"/>
  <c r="BO494" i="64"/>
  <c r="BN494" i="64"/>
  <c r="BM494" i="64"/>
  <c r="BL494" i="64"/>
  <c r="BK494" i="64"/>
  <c r="BJ494" i="64"/>
  <c r="BI494" i="64"/>
  <c r="BH494" i="64"/>
  <c r="BG494" i="64"/>
  <c r="BF494" i="64"/>
  <c r="BE494" i="64"/>
  <c r="BD494" i="64"/>
  <c r="BC494" i="64"/>
  <c r="BB494" i="64"/>
  <c r="BA494" i="64"/>
  <c r="AZ494" i="64"/>
  <c r="AY494" i="64"/>
  <c r="AX494" i="64"/>
  <c r="AW494" i="64"/>
  <c r="C493" i="64"/>
  <c r="E493" i="64" s="1"/>
  <c r="BQ420" i="64"/>
  <c r="BP420" i="64"/>
  <c r="BO420" i="64"/>
  <c r="BN420" i="64"/>
  <c r="BM420" i="64"/>
  <c r="BL420" i="64"/>
  <c r="BK420" i="64"/>
  <c r="BJ420" i="64"/>
  <c r="BI420" i="64"/>
  <c r="BH420" i="64"/>
  <c r="BG420" i="64"/>
  <c r="BF420" i="64"/>
  <c r="BE420" i="64"/>
  <c r="BD420" i="64"/>
  <c r="BC420" i="64"/>
  <c r="BB420" i="64"/>
  <c r="BA420" i="64"/>
  <c r="AZ420" i="64"/>
  <c r="AY420" i="64"/>
  <c r="AX420" i="64"/>
  <c r="AW420" i="64"/>
  <c r="C419" i="64"/>
  <c r="D419" i="64" s="1"/>
  <c r="L419" i="64" s="1"/>
  <c r="BQ346" i="64"/>
  <c r="BP346" i="64"/>
  <c r="BO346" i="64"/>
  <c r="BN346" i="64"/>
  <c r="BM346" i="64"/>
  <c r="BL346" i="64"/>
  <c r="BK346" i="64"/>
  <c r="BJ346" i="64"/>
  <c r="BI346" i="64"/>
  <c r="BH346" i="64"/>
  <c r="BG346" i="64"/>
  <c r="BF346" i="64"/>
  <c r="BE346" i="64"/>
  <c r="BD346" i="64"/>
  <c r="BC346" i="64"/>
  <c r="BB346" i="64"/>
  <c r="BA346" i="64"/>
  <c r="AZ346" i="64"/>
  <c r="AY346" i="64"/>
  <c r="AX346" i="64"/>
  <c r="AW346" i="64"/>
  <c r="BQ272" i="64"/>
  <c r="BP272" i="64"/>
  <c r="BO272" i="64"/>
  <c r="BN272" i="64"/>
  <c r="BM272" i="64"/>
  <c r="BL272" i="64"/>
  <c r="BK272" i="64"/>
  <c r="BJ272" i="64"/>
  <c r="BI272" i="64"/>
  <c r="BH272" i="64"/>
  <c r="BG272" i="64"/>
  <c r="BF272" i="64"/>
  <c r="BE272" i="64"/>
  <c r="BD272" i="64"/>
  <c r="BC272" i="64"/>
  <c r="BB272" i="64"/>
  <c r="BA272" i="64"/>
  <c r="AZ272" i="64"/>
  <c r="AY272" i="64"/>
  <c r="AX272" i="64"/>
  <c r="AW272" i="64"/>
  <c r="BQ201" i="64"/>
  <c r="BP201" i="64"/>
  <c r="BO201" i="64"/>
  <c r="BN201" i="64"/>
  <c r="BM201" i="64"/>
  <c r="BL201" i="64"/>
  <c r="BK201" i="64"/>
  <c r="BJ201" i="64"/>
  <c r="BI201" i="64"/>
  <c r="BH201" i="64"/>
  <c r="BG201" i="64"/>
  <c r="BF201" i="64"/>
  <c r="BE201" i="64"/>
  <c r="BD201" i="64"/>
  <c r="BC201" i="64"/>
  <c r="BB201" i="64"/>
  <c r="BA201" i="64"/>
  <c r="AZ201" i="64"/>
  <c r="AY201" i="64"/>
  <c r="AX201" i="64"/>
  <c r="AW201" i="64"/>
  <c r="B129" i="64"/>
  <c r="B200" i="64" s="1"/>
  <c r="B271" i="64" s="1"/>
  <c r="B345" i="64" s="1"/>
  <c r="B163" i="47"/>
  <c r="O58" i="63"/>
  <c r="N58" i="63"/>
  <c r="M58" i="63"/>
  <c r="J58" i="63"/>
  <c r="A5" i="76"/>
  <c r="A5" i="44"/>
  <c r="A5" i="40"/>
  <c r="A5" i="67"/>
  <c r="A5" i="36"/>
  <c r="A5" i="41"/>
  <c r="A5" i="64"/>
  <c r="A5" i="25"/>
  <c r="A5" i="46"/>
  <c r="A5" i="56"/>
  <c r="A5" i="78"/>
  <c r="A5" i="72"/>
  <c r="A5" i="71"/>
  <c r="A5" i="70"/>
  <c r="A5" i="69"/>
  <c r="A5" i="65"/>
  <c r="A5" i="75"/>
  <c r="A5" i="74"/>
  <c r="A5" i="73"/>
  <c r="A5" i="47"/>
  <c r="A5" i="57"/>
  <c r="A5" i="68"/>
  <c r="A5" i="35"/>
  <c r="A5" i="34"/>
  <c r="A5" i="54"/>
  <c r="A5" i="11"/>
  <c r="A5" i="79"/>
  <c r="A5" i="77"/>
  <c r="B5" i="55"/>
  <c r="B5" i="63"/>
  <c r="B5" i="31"/>
  <c r="D5" i="39"/>
  <c r="G87" i="44"/>
  <c r="G86" i="44"/>
  <c r="Y87" i="56"/>
  <c r="Y86" i="56"/>
  <c r="G87" i="46"/>
  <c r="F87" i="46"/>
  <c r="Q87" i="46" s="1"/>
  <c r="G86" i="46"/>
  <c r="F86" i="46"/>
  <c r="L87" i="40"/>
  <c r="C83" i="36"/>
  <c r="C217" i="56"/>
  <c r="C216" i="56"/>
  <c r="C215" i="56"/>
  <c r="C214" i="56"/>
  <c r="C213" i="56"/>
  <c r="C212" i="56"/>
  <c r="C211" i="56"/>
  <c r="C210" i="56"/>
  <c r="C209" i="56"/>
  <c r="C208" i="56"/>
  <c r="C207" i="56"/>
  <c r="C206" i="56"/>
  <c r="C205" i="56"/>
  <c r="C204" i="56"/>
  <c r="C203" i="56"/>
  <c r="C198" i="56"/>
  <c r="C197" i="56"/>
  <c r="C196" i="56"/>
  <c r="C195" i="56"/>
  <c r="C194" i="56"/>
  <c r="C193" i="56"/>
  <c r="C192" i="56"/>
  <c r="C191" i="56"/>
  <c r="C190" i="56"/>
  <c r="C189" i="56"/>
  <c r="C188" i="56"/>
  <c r="C187" i="56"/>
  <c r="C186" i="56"/>
  <c r="C185" i="56"/>
  <c r="C184" i="56"/>
  <c r="C183" i="56"/>
  <c r="C182" i="56"/>
  <c r="C181" i="56"/>
  <c r="C180" i="56"/>
  <c r="C179" i="56"/>
  <c r="C178" i="56"/>
  <c r="C177" i="56"/>
  <c r="C176" i="56"/>
  <c r="C175" i="56"/>
  <c r="C174" i="56"/>
  <c r="C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41" i="56"/>
  <c r="C140" i="56"/>
  <c r="C139" i="56"/>
  <c r="C138" i="56"/>
  <c r="C137" i="56"/>
  <c r="C136" i="56"/>
  <c r="C135" i="56"/>
  <c r="C134" i="56"/>
  <c r="C133" i="56"/>
  <c r="C132" i="56"/>
  <c r="C131" i="56"/>
  <c r="C129" i="56"/>
  <c r="C128" i="56"/>
  <c r="C127" i="56"/>
  <c r="C126" i="56"/>
  <c r="C125" i="56"/>
  <c r="C124" i="56"/>
  <c r="C123" i="56"/>
  <c r="C122" i="56"/>
  <c r="C121" i="56"/>
  <c r="C120" i="56"/>
  <c r="C119" i="56"/>
  <c r="C118" i="56"/>
  <c r="C117" i="56"/>
  <c r="C114" i="56"/>
  <c r="C113" i="56"/>
  <c r="C112" i="56"/>
  <c r="C111" i="56"/>
  <c r="C110" i="56"/>
  <c r="C109" i="56"/>
  <c r="C108" i="56"/>
  <c r="C107" i="56"/>
  <c r="C106" i="56"/>
  <c r="C105" i="56"/>
  <c r="C104" i="56"/>
  <c r="C103" i="56"/>
  <c r="C102" i="56"/>
  <c r="C101" i="56"/>
  <c r="C100" i="56"/>
  <c r="C99" i="56"/>
  <c r="C98" i="56"/>
  <c r="C97" i="56"/>
  <c r="C96" i="56"/>
  <c r="C95" i="56"/>
  <c r="C94" i="56"/>
  <c r="C93" i="56"/>
  <c r="C92" i="56"/>
  <c r="C91" i="56"/>
  <c r="C90" i="56"/>
  <c r="C89" i="56"/>
  <c r="C88" i="56"/>
  <c r="C85" i="56"/>
  <c r="C84"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S61" i="67"/>
  <c r="H60" i="67"/>
  <c r="O34" i="67"/>
  <c r="Q34" i="67"/>
  <c r="Q40" i="67" s="1"/>
  <c r="U34" i="67"/>
  <c r="U62" i="67"/>
  <c r="U68" i="67" s="1"/>
  <c r="AY18" i="46"/>
  <c r="AW227" i="46" s="1"/>
  <c r="BT18" i="46"/>
  <c r="BR227" i="46" s="1"/>
  <c r="L25" i="67"/>
  <c r="S25" i="67"/>
  <c r="C89" i="64"/>
  <c r="C90" i="64"/>
  <c r="D90" i="64" s="1"/>
  <c r="C91" i="64"/>
  <c r="C92" i="64"/>
  <c r="C93" i="64"/>
  <c r="E93" i="64" s="1"/>
  <c r="C94" i="64"/>
  <c r="C384" i="64"/>
  <c r="C95" i="64"/>
  <c r="C96" i="64"/>
  <c r="E96" i="64" s="1"/>
  <c r="C97" i="64"/>
  <c r="C98" i="64"/>
  <c r="C99" i="64"/>
  <c r="C100" i="64"/>
  <c r="C101" i="64"/>
  <c r="C102" i="64"/>
  <c r="C103" i="64"/>
  <c r="C104" i="64"/>
  <c r="C105" i="64"/>
  <c r="C106" i="64"/>
  <c r="C107" i="64"/>
  <c r="C108" i="64"/>
  <c r="C109" i="64"/>
  <c r="C110" i="64"/>
  <c r="C111" i="64"/>
  <c r="C114" i="64"/>
  <c r="E114" i="64" s="1"/>
  <c r="C115" i="64"/>
  <c r="C118" i="64"/>
  <c r="D118" i="64" s="1"/>
  <c r="C122" i="64"/>
  <c r="D122" i="64" s="1"/>
  <c r="C123" i="64"/>
  <c r="C160" i="64"/>
  <c r="C161" i="64"/>
  <c r="E161" i="64" s="1"/>
  <c r="C162" i="64"/>
  <c r="C163" i="64"/>
  <c r="C164" i="64"/>
  <c r="E164" i="64" s="1"/>
  <c r="C165" i="64"/>
  <c r="C166" i="64"/>
  <c r="C167" i="64"/>
  <c r="C168" i="64"/>
  <c r="C170" i="64"/>
  <c r="C171" i="64"/>
  <c r="C172" i="64"/>
  <c r="C173" i="64"/>
  <c r="C174" i="64"/>
  <c r="E174" i="64" s="1"/>
  <c r="C175" i="64"/>
  <c r="E175" i="64" s="1"/>
  <c r="C178" i="64"/>
  <c r="C179" i="64"/>
  <c r="C180" i="64"/>
  <c r="C181" i="64"/>
  <c r="E181" i="64" s="1"/>
  <c r="C182" i="64"/>
  <c r="C185" i="64"/>
  <c r="C186" i="64"/>
  <c r="C189" i="64"/>
  <c r="E189" i="64" s="1"/>
  <c r="C190" i="64"/>
  <c r="C193" i="64"/>
  <c r="D193" i="64" s="1"/>
  <c r="C194" i="64"/>
  <c r="C231" i="64"/>
  <c r="C232" i="64"/>
  <c r="D232" i="64" s="1"/>
  <c r="C233" i="64"/>
  <c r="C234" i="64"/>
  <c r="C235" i="64"/>
  <c r="C236" i="64"/>
  <c r="C237" i="64"/>
  <c r="C238" i="64"/>
  <c r="C239" i="64"/>
  <c r="E239" i="64" s="1"/>
  <c r="C240" i="64"/>
  <c r="C241" i="64"/>
  <c r="C242" i="64"/>
  <c r="C243" i="64"/>
  <c r="C244" i="64"/>
  <c r="C245" i="64"/>
  <c r="E245" i="64" s="1"/>
  <c r="C246" i="64"/>
  <c r="C247" i="64"/>
  <c r="C248" i="64"/>
  <c r="C249" i="64"/>
  <c r="E249" i="64" s="1"/>
  <c r="C250" i="64"/>
  <c r="C251" i="64"/>
  <c r="C252" i="64"/>
  <c r="D252" i="64" s="1"/>
  <c r="C253" i="64"/>
  <c r="C254" i="64"/>
  <c r="C255" i="64"/>
  <c r="C256" i="64"/>
  <c r="C257" i="64"/>
  <c r="C258" i="64"/>
  <c r="C259" i="64"/>
  <c r="C260" i="64"/>
  <c r="C261" i="64"/>
  <c r="C262" i="64"/>
  <c r="C263" i="64"/>
  <c r="C264" i="64"/>
  <c r="C265" i="64"/>
  <c r="C266" i="64"/>
  <c r="C267" i="64"/>
  <c r="C268" i="64"/>
  <c r="C269" i="64"/>
  <c r="C270" i="64"/>
  <c r="K199" i="40"/>
  <c r="K200" i="40"/>
  <c r="K201" i="40"/>
  <c r="K202" i="40"/>
  <c r="F212" i="46"/>
  <c r="G212" i="46"/>
  <c r="F214" i="46"/>
  <c r="G214" i="46"/>
  <c r="F215" i="46"/>
  <c r="G215" i="46"/>
  <c r="F216" i="46"/>
  <c r="G216" i="46"/>
  <c r="F217" i="46"/>
  <c r="G217" i="46"/>
  <c r="C305" i="64"/>
  <c r="C306" i="64"/>
  <c r="C307" i="64"/>
  <c r="C308" i="64"/>
  <c r="C309" i="64"/>
  <c r="E309" i="64" s="1"/>
  <c r="C310" i="64"/>
  <c r="C311" i="64"/>
  <c r="C312" i="64"/>
  <c r="D312" i="64" s="1"/>
  <c r="C313" i="64"/>
  <c r="C315" i="64"/>
  <c r="C316" i="64"/>
  <c r="C317" i="64"/>
  <c r="C318" i="64"/>
  <c r="C319" i="64"/>
  <c r="C320" i="64"/>
  <c r="E320" i="64" s="1"/>
  <c r="C322" i="64"/>
  <c r="C323" i="64"/>
  <c r="C324" i="64"/>
  <c r="E324" i="64" s="1"/>
  <c r="C325" i="64"/>
  <c r="C326" i="64"/>
  <c r="D326" i="64" s="1"/>
  <c r="C327" i="64"/>
  <c r="C330" i="64"/>
  <c r="E330" i="64" s="1"/>
  <c r="C331" i="64"/>
  <c r="C334" i="64"/>
  <c r="E334" i="64" s="1"/>
  <c r="C335" i="64"/>
  <c r="C338" i="64"/>
  <c r="E338" i="64" s="1"/>
  <c r="C339" i="64"/>
  <c r="AW17" i="64"/>
  <c r="C368" i="64"/>
  <c r="C379" i="64"/>
  <c r="C380" i="64"/>
  <c r="E380" i="64" s="1"/>
  <c r="C381" i="64"/>
  <c r="C382" i="64"/>
  <c r="C383" i="64"/>
  <c r="D383" i="64" s="1"/>
  <c r="C385" i="64"/>
  <c r="C386" i="64"/>
  <c r="E386" i="64" s="1"/>
  <c r="C387" i="64"/>
  <c r="C388" i="64"/>
  <c r="C389" i="64"/>
  <c r="C390" i="64"/>
  <c r="C391" i="64"/>
  <c r="C392" i="64"/>
  <c r="C393" i="64"/>
  <c r="C394" i="64"/>
  <c r="E394" i="64" s="1"/>
  <c r="C395" i="64"/>
  <c r="C396" i="64"/>
  <c r="E396" i="64" s="1"/>
  <c r="C397" i="64"/>
  <c r="D397" i="64" s="1"/>
  <c r="C398" i="64"/>
  <c r="C399" i="64"/>
  <c r="C400" i="64"/>
  <c r="E400" i="64" s="1"/>
  <c r="C401" i="64"/>
  <c r="C402" i="64"/>
  <c r="C403" i="64"/>
  <c r="C404" i="64"/>
  <c r="C405" i="64"/>
  <c r="C406" i="64"/>
  <c r="C407" i="64"/>
  <c r="C408" i="64"/>
  <c r="D408" i="64" s="1"/>
  <c r="C409" i="64"/>
  <c r="C410" i="64"/>
  <c r="C411" i="64"/>
  <c r="C412" i="64"/>
  <c r="E412" i="64" s="1"/>
  <c r="C413" i="64"/>
  <c r="C414" i="64"/>
  <c r="C415" i="64"/>
  <c r="C416" i="64"/>
  <c r="C417" i="64"/>
  <c r="C418" i="64"/>
  <c r="C422" i="64"/>
  <c r="C423" i="64"/>
  <c r="C424" i="64"/>
  <c r="C425" i="64"/>
  <c r="C426" i="64"/>
  <c r="C427" i="64"/>
  <c r="C428" i="64"/>
  <c r="C429" i="64"/>
  <c r="C430" i="64"/>
  <c r="C431" i="64"/>
  <c r="C432" i="64"/>
  <c r="C433" i="64"/>
  <c r="C434" i="64"/>
  <c r="C435" i="64"/>
  <c r="C436" i="64"/>
  <c r="C437" i="64"/>
  <c r="C438" i="64"/>
  <c r="C439" i="64"/>
  <c r="C440" i="64"/>
  <c r="C441" i="64"/>
  <c r="C453" i="64"/>
  <c r="C454" i="64"/>
  <c r="C455" i="64"/>
  <c r="C456" i="64"/>
  <c r="E456" i="64" s="1"/>
  <c r="C457" i="64"/>
  <c r="C458" i="64"/>
  <c r="C459" i="64"/>
  <c r="C460" i="64"/>
  <c r="E460" i="64" s="1"/>
  <c r="C461" i="64"/>
  <c r="C462" i="64"/>
  <c r="C463" i="64"/>
  <c r="C464" i="64"/>
  <c r="C465" i="64"/>
  <c r="C466" i="64"/>
  <c r="C467" i="64"/>
  <c r="C468" i="64"/>
  <c r="C469" i="64"/>
  <c r="C470" i="64"/>
  <c r="C471" i="64"/>
  <c r="D471" i="64" s="1"/>
  <c r="C472" i="64"/>
  <c r="C473" i="64"/>
  <c r="C474" i="64"/>
  <c r="E474" i="64" s="1"/>
  <c r="C475" i="64"/>
  <c r="C476" i="64"/>
  <c r="C477" i="64"/>
  <c r="C478" i="64"/>
  <c r="C479" i="64"/>
  <c r="C480" i="64"/>
  <c r="C481" i="64"/>
  <c r="C482" i="64"/>
  <c r="C483" i="64"/>
  <c r="C484" i="64"/>
  <c r="C485" i="64"/>
  <c r="C486" i="64"/>
  <c r="C487" i="64"/>
  <c r="E487" i="64" s="1"/>
  <c r="C488" i="64"/>
  <c r="C489" i="64"/>
  <c r="C490" i="64"/>
  <c r="C491" i="64"/>
  <c r="C492" i="64"/>
  <c r="C496" i="64"/>
  <c r="C497" i="64"/>
  <c r="C498" i="64"/>
  <c r="C499" i="64"/>
  <c r="C500" i="64"/>
  <c r="C501" i="64"/>
  <c r="C502" i="64"/>
  <c r="C503" i="64"/>
  <c r="C504" i="64"/>
  <c r="C505" i="64"/>
  <c r="C506" i="64"/>
  <c r="C507" i="64"/>
  <c r="C508" i="64"/>
  <c r="C509" i="64"/>
  <c r="C510" i="64"/>
  <c r="C511" i="64"/>
  <c r="C512" i="64"/>
  <c r="C513" i="64"/>
  <c r="C514" i="64"/>
  <c r="C515" i="64"/>
  <c r="C527" i="64"/>
  <c r="C528" i="64"/>
  <c r="C529" i="64"/>
  <c r="C530" i="64"/>
  <c r="C531" i="64"/>
  <c r="C532" i="64"/>
  <c r="C533" i="64"/>
  <c r="C534" i="64"/>
  <c r="C535" i="64"/>
  <c r="C536" i="64"/>
  <c r="C537" i="64"/>
  <c r="E537" i="64" s="1"/>
  <c r="C538" i="64"/>
  <c r="C539" i="64"/>
  <c r="C540" i="64"/>
  <c r="C541" i="64"/>
  <c r="D541" i="64" s="1"/>
  <c r="C542" i="64"/>
  <c r="E542" i="64" s="1"/>
  <c r="C543" i="64"/>
  <c r="C544" i="64"/>
  <c r="E544" i="64" s="1"/>
  <c r="C545" i="64"/>
  <c r="C546" i="64"/>
  <c r="C547" i="64"/>
  <c r="C548" i="64"/>
  <c r="E548" i="64" s="1"/>
  <c r="C549" i="64"/>
  <c r="C550" i="64"/>
  <c r="C551" i="64"/>
  <c r="C552" i="64"/>
  <c r="E552" i="64" s="1"/>
  <c r="C553" i="64"/>
  <c r="C554" i="64"/>
  <c r="C555" i="64"/>
  <c r="C556" i="64"/>
  <c r="C557" i="64"/>
  <c r="C558" i="64"/>
  <c r="C559" i="64"/>
  <c r="C560" i="64"/>
  <c r="D560" i="64" s="1"/>
  <c r="C561" i="64"/>
  <c r="C562" i="64"/>
  <c r="C563" i="64"/>
  <c r="C564" i="64"/>
  <c r="C565" i="64"/>
  <c r="C566" i="64"/>
  <c r="C570" i="64"/>
  <c r="C571" i="64"/>
  <c r="C572" i="64"/>
  <c r="C573" i="64"/>
  <c r="C574" i="64"/>
  <c r="C575" i="64"/>
  <c r="C576" i="64"/>
  <c r="C577" i="64"/>
  <c r="C578" i="64"/>
  <c r="C579" i="64"/>
  <c r="C580" i="64"/>
  <c r="C581" i="64"/>
  <c r="C582" i="64"/>
  <c r="C583" i="64"/>
  <c r="C584" i="64"/>
  <c r="C585" i="64"/>
  <c r="C586" i="64"/>
  <c r="C587" i="64"/>
  <c r="C588" i="64"/>
  <c r="C589" i="64"/>
  <c r="F84" i="46"/>
  <c r="G84" i="46"/>
  <c r="AZ18" i="46"/>
  <c r="BU18" i="46"/>
  <c r="BS227" i="46" s="1"/>
  <c r="AX17" i="64"/>
  <c r="BA18" i="46"/>
  <c r="BV18" i="46"/>
  <c r="BT227" i="46" s="1"/>
  <c r="AY17" i="64"/>
  <c r="BB18" i="46"/>
  <c r="BW18" i="46"/>
  <c r="BU227" i="46" s="1"/>
  <c r="AZ17" i="64"/>
  <c r="BC18" i="46"/>
  <c r="BX18" i="46"/>
  <c r="BV227" i="46" s="1"/>
  <c r="BA17" i="64"/>
  <c r="BD18" i="46"/>
  <c r="BY18" i="46"/>
  <c r="BB17" i="64"/>
  <c r="BE18" i="46"/>
  <c r="BC227" i="46" s="1"/>
  <c r="BZ18" i="46"/>
  <c r="BC17" i="64"/>
  <c r="BF18" i="46"/>
  <c r="CA18" i="46"/>
  <c r="BY227" i="46" s="1"/>
  <c r="BD17" i="64"/>
  <c r="BG18" i="46"/>
  <c r="CB18" i="46"/>
  <c r="BZ227" i="46" s="1"/>
  <c r="BE17" i="64"/>
  <c r="BH18" i="46"/>
  <c r="BF227" i="46" s="1"/>
  <c r="CC18" i="46"/>
  <c r="CA227" i="46" s="1"/>
  <c r="BF17" i="64"/>
  <c r="BI18" i="46"/>
  <c r="CD18" i="46"/>
  <c r="BG17" i="64"/>
  <c r="BJ18" i="46"/>
  <c r="CE18" i="46"/>
  <c r="CC227" i="46" s="1"/>
  <c r="BH17" i="64"/>
  <c r="BK18" i="46"/>
  <c r="BI227" i="46" s="1"/>
  <c r="CF18" i="46"/>
  <c r="BI17" i="64"/>
  <c r="BL18" i="46"/>
  <c r="BJ227" i="46" s="1"/>
  <c r="CG18" i="46"/>
  <c r="CE227" i="46" s="1"/>
  <c r="BJ17" i="64"/>
  <c r="BM18" i="46"/>
  <c r="BK227" i="46" s="1"/>
  <c r="CH18" i="46"/>
  <c r="CF227" i="46" s="1"/>
  <c r="BK17" i="64"/>
  <c r="BN18" i="46"/>
  <c r="CI18" i="46"/>
  <c r="BL17" i="64"/>
  <c r="BO18" i="46"/>
  <c r="CJ18" i="46"/>
  <c r="CH227" i="46" s="1"/>
  <c r="BM17" i="64"/>
  <c r="BP18" i="46"/>
  <c r="BN227" i="46" s="1"/>
  <c r="CK18" i="46"/>
  <c r="BN17" i="64"/>
  <c r="BQ18" i="46"/>
  <c r="BO227" i="46" s="1"/>
  <c r="CL18" i="46"/>
  <c r="CJ227" i="46" s="1"/>
  <c r="BO17" i="64"/>
  <c r="BR18" i="46"/>
  <c r="BP227" i="46" s="1"/>
  <c r="CM18" i="46"/>
  <c r="CK227" i="46" s="1"/>
  <c r="BP17" i="64"/>
  <c r="F88" i="46"/>
  <c r="G88" i="46"/>
  <c r="L88" i="40"/>
  <c r="F89" i="46"/>
  <c r="G89" i="46"/>
  <c r="L89" i="40"/>
  <c r="F90" i="46"/>
  <c r="G90" i="46"/>
  <c r="L90" i="40"/>
  <c r="F91" i="46"/>
  <c r="G91" i="46"/>
  <c r="L91" i="40"/>
  <c r="F92" i="46"/>
  <c r="G92" i="46"/>
  <c r="L92" i="40"/>
  <c r="F93" i="46"/>
  <c r="G93" i="46"/>
  <c r="L93" i="40"/>
  <c r="F94" i="46"/>
  <c r="G94" i="46"/>
  <c r="L94" i="40"/>
  <c r="F95" i="46"/>
  <c r="G95" i="46"/>
  <c r="L95" i="40"/>
  <c r="F96" i="46"/>
  <c r="G96" i="46"/>
  <c r="F97" i="46"/>
  <c r="G97" i="46"/>
  <c r="L97" i="40"/>
  <c r="F98" i="46"/>
  <c r="G98" i="46"/>
  <c r="L98" i="40"/>
  <c r="F99" i="46"/>
  <c r="G99" i="46"/>
  <c r="L99" i="40"/>
  <c r="F100" i="46"/>
  <c r="G100" i="46"/>
  <c r="L100" i="40"/>
  <c r="F101" i="46"/>
  <c r="G101" i="46"/>
  <c r="L101" i="40"/>
  <c r="F102" i="46"/>
  <c r="G102" i="46"/>
  <c r="L102" i="40"/>
  <c r="F103" i="46"/>
  <c r="G103" i="46"/>
  <c r="L103" i="40"/>
  <c r="F104" i="46"/>
  <c r="G104" i="46"/>
  <c r="L104" i="40"/>
  <c r="F105" i="46"/>
  <c r="G105" i="46"/>
  <c r="L105" i="40"/>
  <c r="F106" i="46"/>
  <c r="G106" i="46"/>
  <c r="L106" i="40"/>
  <c r="F107" i="46"/>
  <c r="G107" i="46"/>
  <c r="L107" i="40"/>
  <c r="F108" i="46"/>
  <c r="G108" i="46"/>
  <c r="L108" i="40"/>
  <c r="F109" i="46"/>
  <c r="G109" i="46"/>
  <c r="L109" i="40"/>
  <c r="F110" i="46"/>
  <c r="G110" i="46"/>
  <c r="L110" i="40"/>
  <c r="F111" i="46"/>
  <c r="G111" i="46"/>
  <c r="L111" i="40"/>
  <c r="F112" i="46"/>
  <c r="G112" i="46"/>
  <c r="L112" i="40"/>
  <c r="F113" i="46"/>
  <c r="G113" i="46"/>
  <c r="L113" i="40"/>
  <c r="F114" i="46"/>
  <c r="G114" i="46"/>
  <c r="L114" i="40"/>
  <c r="F117" i="46"/>
  <c r="G117" i="46"/>
  <c r="L117" i="40"/>
  <c r="F118" i="46"/>
  <c r="G118" i="46"/>
  <c r="L118" i="40"/>
  <c r="F119" i="46"/>
  <c r="G119" i="46"/>
  <c r="L119" i="40"/>
  <c r="F120" i="46"/>
  <c r="G120" i="46"/>
  <c r="L120" i="40"/>
  <c r="F121" i="46"/>
  <c r="G121" i="46"/>
  <c r="L121" i="40"/>
  <c r="F85" i="46"/>
  <c r="G85" i="46"/>
  <c r="G127" i="46"/>
  <c r="F127" i="46"/>
  <c r="C128" i="68"/>
  <c r="D128" i="68" s="1"/>
  <c r="C38" i="68"/>
  <c r="D38" i="68" s="1"/>
  <c r="B38" i="68"/>
  <c r="A38" i="68"/>
  <c r="Y132" i="56"/>
  <c r="P132" i="40"/>
  <c r="J132" i="40"/>
  <c r="G132" i="44"/>
  <c r="W40" i="79"/>
  <c r="V40" i="79"/>
  <c r="U40" i="79"/>
  <c r="T40" i="79"/>
  <c r="S40" i="79"/>
  <c r="R40" i="79"/>
  <c r="Q40" i="79"/>
  <c r="P40" i="79"/>
  <c r="O40" i="79"/>
  <c r="N40" i="79"/>
  <c r="M40" i="79"/>
  <c r="L40" i="79"/>
  <c r="K40" i="79"/>
  <c r="J40" i="79"/>
  <c r="H40" i="79"/>
  <c r="G40" i="79"/>
  <c r="F40" i="79"/>
  <c r="E40" i="79"/>
  <c r="G200" i="44"/>
  <c r="G199" i="44"/>
  <c r="G197" i="44"/>
  <c r="H202" i="46"/>
  <c r="H201" i="46"/>
  <c r="H199" i="46"/>
  <c r="J202" i="40"/>
  <c r="J201" i="40"/>
  <c r="J199" i="40"/>
  <c r="G19" i="44"/>
  <c r="G20" i="44"/>
  <c r="G21" i="44"/>
  <c r="G22" i="44"/>
  <c r="G23" i="44"/>
  <c r="G24" i="44"/>
  <c r="G25" i="44"/>
  <c r="G26" i="44"/>
  <c r="G27" i="44"/>
  <c r="G28" i="44"/>
  <c r="G29" i="44"/>
  <c r="H30" i="44"/>
  <c r="G31" i="44"/>
  <c r="G32" i="44"/>
  <c r="G33" i="44"/>
  <c r="G34" i="44"/>
  <c r="G35" i="44"/>
  <c r="G36" i="44"/>
  <c r="G43" i="44"/>
  <c r="G47" i="44"/>
  <c r="G51" i="44"/>
  <c r="G55" i="44"/>
  <c r="G37" i="44"/>
  <c r="G38" i="44"/>
  <c r="G39" i="44"/>
  <c r="G40" i="44"/>
  <c r="G41" i="44"/>
  <c r="G42" i="44"/>
  <c r="G44" i="44"/>
  <c r="G45" i="44"/>
  <c r="G46" i="44"/>
  <c r="G48" i="44"/>
  <c r="G52" i="44"/>
  <c r="G56" i="44"/>
  <c r="G49" i="44"/>
  <c r="G50" i="44"/>
  <c r="G53" i="44"/>
  <c r="G54" i="44"/>
  <c r="G57" i="44"/>
  <c r="E251" i="44" s="1"/>
  <c r="G58" i="44"/>
  <c r="E245" i="44" s="1"/>
  <c r="G59" i="44"/>
  <c r="G60" i="44"/>
  <c r="G61" i="44"/>
  <c r="G62" i="44"/>
  <c r="G63" i="44"/>
  <c r="G64" i="44"/>
  <c r="G65" i="44"/>
  <c r="G66" i="44"/>
  <c r="G67" i="44"/>
  <c r="G68" i="44"/>
  <c r="G69" i="44"/>
  <c r="G70" i="44"/>
  <c r="G71" i="44"/>
  <c r="G72" i="44"/>
  <c r="G73" i="44"/>
  <c r="G74" i="44"/>
  <c r="G75" i="44"/>
  <c r="G76" i="44"/>
  <c r="G77" i="44"/>
  <c r="G78" i="44"/>
  <c r="D79" i="44"/>
  <c r="G79" i="44"/>
  <c r="G80" i="44"/>
  <c r="G81" i="44"/>
  <c r="G82" i="44"/>
  <c r="G83" i="44"/>
  <c r="G84" i="44"/>
  <c r="G85" i="44"/>
  <c r="E244" i="44" s="1"/>
  <c r="G88" i="44"/>
  <c r="G89" i="44"/>
  <c r="G90" i="44"/>
  <c r="G91" i="44"/>
  <c r="G92" i="44"/>
  <c r="G93" i="44"/>
  <c r="G94" i="44"/>
  <c r="G95" i="44"/>
  <c r="E250" i="44" s="1"/>
  <c r="G96" i="44"/>
  <c r="G97" i="44"/>
  <c r="G98" i="44"/>
  <c r="G99" i="44"/>
  <c r="G100" i="44"/>
  <c r="G101" i="44"/>
  <c r="G102" i="44"/>
  <c r="G103" i="44"/>
  <c r="G104" i="44"/>
  <c r="G105" i="44"/>
  <c r="G106" i="44"/>
  <c r="G107" i="44"/>
  <c r="G108" i="44"/>
  <c r="G109" i="44"/>
  <c r="G110" i="44"/>
  <c r="G111" i="44"/>
  <c r="G112" i="44"/>
  <c r="G115" i="44"/>
  <c r="G116" i="44"/>
  <c r="G117" i="44"/>
  <c r="G118" i="44"/>
  <c r="H119" i="44"/>
  <c r="G120" i="44"/>
  <c r="G121" i="44"/>
  <c r="G122" i="44"/>
  <c r="G123" i="44"/>
  <c r="G125" i="44"/>
  <c r="G127" i="44"/>
  <c r="G124" i="44"/>
  <c r="G126" i="44"/>
  <c r="G128" i="44"/>
  <c r="G129" i="44"/>
  <c r="G130" i="44"/>
  <c r="G147" i="44"/>
  <c r="G151" i="44"/>
  <c r="G131" i="44"/>
  <c r="G133" i="44"/>
  <c r="G134" i="44"/>
  <c r="G135" i="44"/>
  <c r="G136" i="44"/>
  <c r="G137" i="44"/>
  <c r="G138" i="44"/>
  <c r="G139" i="44"/>
  <c r="G140" i="44"/>
  <c r="G141" i="44"/>
  <c r="G142" i="44"/>
  <c r="G143" i="44"/>
  <c r="G144" i="44"/>
  <c r="G145" i="44"/>
  <c r="G146" i="44"/>
  <c r="G148" i="44"/>
  <c r="G149" i="44"/>
  <c r="G150" i="44"/>
  <c r="G152" i="44"/>
  <c r="G153" i="44"/>
  <c r="G154" i="44"/>
  <c r="G155" i="44"/>
  <c r="E227" i="44" s="1"/>
  <c r="G156" i="44"/>
  <c r="E228" i="44" s="1"/>
  <c r="G157" i="44"/>
  <c r="G158" i="44"/>
  <c r="G159" i="44"/>
  <c r="E229" i="44" s="1"/>
  <c r="G160" i="44"/>
  <c r="E230" i="44" s="1"/>
  <c r="G161" i="44"/>
  <c r="G162" i="44"/>
  <c r="G163" i="44"/>
  <c r="E233" i="44" s="1"/>
  <c r="G164" i="44"/>
  <c r="G165" i="44"/>
  <c r="E247" i="44" s="1"/>
  <c r="G166" i="44"/>
  <c r="G167" i="44"/>
  <c r="G168" i="44"/>
  <c r="G169" i="44"/>
  <c r="G170" i="44"/>
  <c r="E238" i="44" s="1"/>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8" i="44"/>
  <c r="G201" i="44"/>
  <c r="G202" i="44"/>
  <c r="G203" i="44"/>
  <c r="G204" i="44"/>
  <c r="G205" i="44"/>
  <c r="G206" i="44"/>
  <c r="G207" i="44"/>
  <c r="G208" i="44"/>
  <c r="G209" i="44"/>
  <c r="G210" i="44"/>
  <c r="G211" i="44"/>
  <c r="G212" i="44"/>
  <c r="G213" i="44"/>
  <c r="G214" i="44"/>
  <c r="G215" i="44"/>
  <c r="C223" i="44"/>
  <c r="D223" i="44"/>
  <c r="E223" i="44"/>
  <c r="F223" i="44"/>
  <c r="G223" i="44"/>
  <c r="H223" i="44"/>
  <c r="I223" i="44"/>
  <c r="J223" i="44"/>
  <c r="M223" i="44"/>
  <c r="N223" i="44"/>
  <c r="O223" i="44"/>
  <c r="P223" i="44"/>
  <c r="Q223" i="44"/>
  <c r="R223" i="44"/>
  <c r="S223" i="44"/>
  <c r="T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D254" i="44"/>
  <c r="D255" i="44"/>
  <c r="D256" i="44"/>
  <c r="D257" i="44"/>
  <c r="J19" i="40"/>
  <c r="P19" i="40"/>
  <c r="J20" i="40"/>
  <c r="P20" i="40"/>
  <c r="J21" i="40"/>
  <c r="P21" i="40"/>
  <c r="J22" i="40"/>
  <c r="P22" i="40"/>
  <c r="J23" i="40"/>
  <c r="P23" i="40"/>
  <c r="J24" i="40"/>
  <c r="P24" i="40"/>
  <c r="J25" i="40"/>
  <c r="P25" i="40"/>
  <c r="J26" i="40"/>
  <c r="P26" i="40"/>
  <c r="J27" i="40"/>
  <c r="P27" i="40"/>
  <c r="J28" i="40"/>
  <c r="P28" i="40"/>
  <c r="J29" i="40"/>
  <c r="P29" i="40"/>
  <c r="J30" i="40"/>
  <c r="P30" i="40"/>
  <c r="J31" i="40"/>
  <c r="P31" i="40"/>
  <c r="J32" i="40"/>
  <c r="P32" i="40"/>
  <c r="J33" i="40"/>
  <c r="P33" i="40"/>
  <c r="J34" i="40"/>
  <c r="P34" i="40"/>
  <c r="J35" i="40"/>
  <c r="P35" i="40"/>
  <c r="J36" i="40"/>
  <c r="P36" i="40"/>
  <c r="J37" i="40"/>
  <c r="P37" i="40"/>
  <c r="J38" i="40"/>
  <c r="P38" i="40"/>
  <c r="J39" i="40"/>
  <c r="P39" i="40"/>
  <c r="J40" i="40"/>
  <c r="P40" i="40"/>
  <c r="J41" i="40"/>
  <c r="P41" i="40"/>
  <c r="J42" i="40"/>
  <c r="P42" i="40"/>
  <c r="J43" i="40"/>
  <c r="P43" i="40"/>
  <c r="J44" i="40"/>
  <c r="P44" i="40"/>
  <c r="J45" i="40"/>
  <c r="P45" i="40"/>
  <c r="J46" i="40"/>
  <c r="P46" i="40"/>
  <c r="J47" i="40"/>
  <c r="P47" i="40"/>
  <c r="J48" i="40"/>
  <c r="P48" i="40"/>
  <c r="J49" i="40"/>
  <c r="P49" i="40"/>
  <c r="J50" i="40"/>
  <c r="P50" i="40"/>
  <c r="J51" i="40"/>
  <c r="P51" i="40"/>
  <c r="J52" i="40"/>
  <c r="P52" i="40"/>
  <c r="J53" i="40"/>
  <c r="P53" i="40"/>
  <c r="J54" i="40"/>
  <c r="P54" i="40"/>
  <c r="J55" i="40"/>
  <c r="P55" i="40"/>
  <c r="J56" i="40"/>
  <c r="P56" i="40"/>
  <c r="J57" i="40"/>
  <c r="P57" i="40"/>
  <c r="J58" i="40"/>
  <c r="P58" i="40"/>
  <c r="J59" i="40"/>
  <c r="P59" i="40"/>
  <c r="J61" i="40"/>
  <c r="P61" i="40"/>
  <c r="J62" i="40"/>
  <c r="P62" i="40"/>
  <c r="J63" i="40"/>
  <c r="P63" i="40"/>
  <c r="J64" i="40"/>
  <c r="P64" i="40"/>
  <c r="J65" i="40"/>
  <c r="P65" i="40"/>
  <c r="J66" i="40"/>
  <c r="P66" i="40"/>
  <c r="J67" i="40"/>
  <c r="P67" i="40"/>
  <c r="J68" i="40"/>
  <c r="P68" i="40"/>
  <c r="J69" i="40"/>
  <c r="P69" i="40"/>
  <c r="J70" i="40"/>
  <c r="P70" i="40"/>
  <c r="J71" i="40"/>
  <c r="P71" i="40"/>
  <c r="J72" i="40"/>
  <c r="P72" i="40"/>
  <c r="J73" i="40"/>
  <c r="P73" i="40"/>
  <c r="J74" i="40"/>
  <c r="P74" i="40"/>
  <c r="J75" i="40"/>
  <c r="P75" i="40"/>
  <c r="J76" i="40"/>
  <c r="P76" i="40"/>
  <c r="J77" i="40"/>
  <c r="P77" i="40"/>
  <c r="J78" i="40"/>
  <c r="P78" i="40"/>
  <c r="J79" i="40"/>
  <c r="P79" i="40"/>
  <c r="J80" i="40"/>
  <c r="P80" i="40"/>
  <c r="J81" i="40"/>
  <c r="P81" i="40"/>
  <c r="J82" i="40"/>
  <c r="P82" i="40"/>
  <c r="J83" i="40"/>
  <c r="P83" i="40"/>
  <c r="J84" i="40"/>
  <c r="P84" i="40"/>
  <c r="J85" i="40"/>
  <c r="P85" i="40"/>
  <c r="J88" i="40"/>
  <c r="P88" i="40"/>
  <c r="J89" i="40"/>
  <c r="P89" i="40"/>
  <c r="J90" i="40"/>
  <c r="P90" i="40"/>
  <c r="J91" i="40"/>
  <c r="P91" i="40"/>
  <c r="J92" i="40"/>
  <c r="P92" i="40"/>
  <c r="J93" i="40"/>
  <c r="P93" i="40"/>
  <c r="J94" i="40"/>
  <c r="P94" i="40"/>
  <c r="J95" i="40"/>
  <c r="P95" i="40"/>
  <c r="J96" i="40"/>
  <c r="P96" i="40"/>
  <c r="J99" i="40"/>
  <c r="P99" i="40"/>
  <c r="J100" i="40"/>
  <c r="P100" i="40"/>
  <c r="J101" i="40"/>
  <c r="P101" i="40"/>
  <c r="J102" i="40"/>
  <c r="P102" i="40"/>
  <c r="J103" i="40"/>
  <c r="P103" i="40"/>
  <c r="J104" i="40"/>
  <c r="P104" i="40"/>
  <c r="J105" i="40"/>
  <c r="P105" i="40"/>
  <c r="J106" i="40"/>
  <c r="P106" i="40"/>
  <c r="J107" i="40"/>
  <c r="P107" i="40"/>
  <c r="J108" i="40"/>
  <c r="P108" i="40"/>
  <c r="J109" i="40"/>
  <c r="P109" i="40"/>
  <c r="J110" i="40"/>
  <c r="P110" i="40"/>
  <c r="J111" i="40"/>
  <c r="P111" i="40"/>
  <c r="J112" i="40"/>
  <c r="P112" i="40"/>
  <c r="J113" i="40"/>
  <c r="P113" i="40"/>
  <c r="J114" i="40"/>
  <c r="P114" i="40"/>
  <c r="J117" i="40"/>
  <c r="P117" i="40"/>
  <c r="J118" i="40"/>
  <c r="P118" i="40"/>
  <c r="J119" i="40"/>
  <c r="P119" i="40"/>
  <c r="J120" i="40"/>
  <c r="P120" i="40"/>
  <c r="J121" i="40"/>
  <c r="P121" i="40"/>
  <c r="J122" i="40"/>
  <c r="P122" i="40"/>
  <c r="J123" i="40"/>
  <c r="P123" i="40"/>
  <c r="J124" i="40"/>
  <c r="P124" i="40"/>
  <c r="J125" i="40"/>
  <c r="P125" i="40"/>
  <c r="J126" i="40"/>
  <c r="P126" i="40"/>
  <c r="J127" i="40"/>
  <c r="P127" i="40"/>
  <c r="J128" i="40"/>
  <c r="P128" i="40"/>
  <c r="J129" i="40"/>
  <c r="P129" i="40"/>
  <c r="F130" i="40"/>
  <c r="I130" i="40" s="1"/>
  <c r="J130" i="40"/>
  <c r="J131" i="40"/>
  <c r="P131" i="40"/>
  <c r="P133" i="40"/>
  <c r="J134" i="40"/>
  <c r="P134" i="40"/>
  <c r="J135" i="40"/>
  <c r="P135" i="40"/>
  <c r="J136" i="40"/>
  <c r="P136" i="40"/>
  <c r="J137" i="40"/>
  <c r="P137" i="40"/>
  <c r="J138" i="40"/>
  <c r="P138" i="40"/>
  <c r="J139" i="40"/>
  <c r="P139" i="40"/>
  <c r="J140" i="40"/>
  <c r="P140" i="40"/>
  <c r="J141" i="40"/>
  <c r="P141" i="40"/>
  <c r="J142" i="40"/>
  <c r="P142" i="40"/>
  <c r="J143" i="40"/>
  <c r="P143" i="40"/>
  <c r="J144" i="40"/>
  <c r="P144" i="40"/>
  <c r="J145" i="40"/>
  <c r="P145" i="40"/>
  <c r="J146" i="40"/>
  <c r="P146" i="40"/>
  <c r="J147" i="40"/>
  <c r="P147" i="40"/>
  <c r="J148" i="40"/>
  <c r="P148" i="40"/>
  <c r="J149" i="40"/>
  <c r="P149" i="40"/>
  <c r="J150" i="40"/>
  <c r="P150" i="40"/>
  <c r="J151" i="40"/>
  <c r="P151" i="40"/>
  <c r="J152" i="40"/>
  <c r="P152" i="40"/>
  <c r="J153" i="40"/>
  <c r="P153" i="40"/>
  <c r="J154" i="40"/>
  <c r="P154" i="40"/>
  <c r="J155" i="40"/>
  <c r="P155" i="40"/>
  <c r="J156" i="40"/>
  <c r="P156" i="40"/>
  <c r="J157" i="40"/>
  <c r="P157" i="40"/>
  <c r="J158" i="40"/>
  <c r="P158" i="40"/>
  <c r="J159" i="40"/>
  <c r="P159" i="40"/>
  <c r="J160" i="40"/>
  <c r="P160" i="40"/>
  <c r="J161" i="40"/>
  <c r="P161" i="40"/>
  <c r="J162" i="40"/>
  <c r="P162" i="40"/>
  <c r="J163" i="40"/>
  <c r="P163" i="40"/>
  <c r="J164" i="40"/>
  <c r="P164" i="40"/>
  <c r="J165" i="40"/>
  <c r="P165" i="40"/>
  <c r="J166" i="40"/>
  <c r="P166" i="40"/>
  <c r="J167" i="40"/>
  <c r="P167" i="40"/>
  <c r="J168" i="40"/>
  <c r="P168" i="40"/>
  <c r="J169" i="40"/>
  <c r="P169" i="40"/>
  <c r="J170" i="40"/>
  <c r="P170" i="40"/>
  <c r="J171" i="40"/>
  <c r="P171" i="40"/>
  <c r="J172" i="40"/>
  <c r="P172" i="40"/>
  <c r="J173" i="40"/>
  <c r="P173" i="40"/>
  <c r="J174" i="40"/>
  <c r="P174" i="40"/>
  <c r="J175" i="40"/>
  <c r="P175" i="40"/>
  <c r="J176" i="40"/>
  <c r="P176" i="40"/>
  <c r="J177" i="40"/>
  <c r="P177" i="40"/>
  <c r="J178" i="40"/>
  <c r="P178" i="40"/>
  <c r="J179" i="40"/>
  <c r="P179" i="40"/>
  <c r="J180" i="40"/>
  <c r="P180" i="40"/>
  <c r="J181" i="40"/>
  <c r="P181" i="40"/>
  <c r="J182" i="40"/>
  <c r="P182" i="40"/>
  <c r="J183" i="40"/>
  <c r="P183" i="40"/>
  <c r="J184" i="40"/>
  <c r="P184" i="40"/>
  <c r="J185" i="40"/>
  <c r="P185" i="40"/>
  <c r="J186" i="40"/>
  <c r="P186" i="40"/>
  <c r="J187" i="40"/>
  <c r="P187" i="40"/>
  <c r="J188" i="40"/>
  <c r="P188" i="40"/>
  <c r="J189" i="40"/>
  <c r="P189" i="40"/>
  <c r="J190" i="40"/>
  <c r="P190" i="40"/>
  <c r="J191" i="40"/>
  <c r="P191" i="40"/>
  <c r="J192" i="40"/>
  <c r="P192" i="40"/>
  <c r="J193" i="40"/>
  <c r="P193" i="40"/>
  <c r="J194" i="40"/>
  <c r="P194" i="40"/>
  <c r="J195" i="40"/>
  <c r="P195" i="40"/>
  <c r="J196" i="40"/>
  <c r="P196" i="40"/>
  <c r="J197" i="40"/>
  <c r="AE197" i="46" s="1"/>
  <c r="P197" i="40"/>
  <c r="J198" i="40"/>
  <c r="P198" i="40"/>
  <c r="J200" i="40"/>
  <c r="J203" i="40"/>
  <c r="P203" i="40"/>
  <c r="J204" i="40"/>
  <c r="P204" i="40"/>
  <c r="J205" i="40"/>
  <c r="P205" i="40"/>
  <c r="J206" i="40"/>
  <c r="P206" i="40"/>
  <c r="J207" i="40"/>
  <c r="P207" i="40"/>
  <c r="J208" i="40"/>
  <c r="P208" i="40"/>
  <c r="J209" i="40"/>
  <c r="P209" i="40"/>
  <c r="J210" i="40"/>
  <c r="P210" i="40"/>
  <c r="J211" i="40"/>
  <c r="P211" i="40"/>
  <c r="J212" i="40"/>
  <c r="P212" i="40"/>
  <c r="J213" i="40"/>
  <c r="P213" i="40"/>
  <c r="J214" i="40"/>
  <c r="P214" i="40"/>
  <c r="J215" i="40"/>
  <c r="P215" i="40"/>
  <c r="J216" i="40"/>
  <c r="P216" i="40"/>
  <c r="J217" i="40"/>
  <c r="P217" i="40"/>
  <c r="C17" i="67"/>
  <c r="D17" i="67"/>
  <c r="E17" i="67"/>
  <c r="F17" i="67"/>
  <c r="G17" i="67"/>
  <c r="H17" i="67"/>
  <c r="I17" i="67"/>
  <c r="J17" i="67"/>
  <c r="K17" i="67"/>
  <c r="L17" i="67"/>
  <c r="M17" i="67"/>
  <c r="N17" i="67"/>
  <c r="O17" i="67"/>
  <c r="P17" i="67"/>
  <c r="Q17" i="67"/>
  <c r="R17" i="67"/>
  <c r="S17" i="67"/>
  <c r="T17" i="67"/>
  <c r="U17" i="67"/>
  <c r="V17" i="67"/>
  <c r="C20" i="67"/>
  <c r="C26" i="67" s="1"/>
  <c r="D20" i="67"/>
  <c r="D26" i="67" s="1"/>
  <c r="E20" i="67"/>
  <c r="E26" i="67" s="1"/>
  <c r="F20" i="67"/>
  <c r="F26" i="67" s="1"/>
  <c r="G20" i="67"/>
  <c r="G26" i="67" s="1"/>
  <c r="G46" i="67"/>
  <c r="H20" i="67"/>
  <c r="H26" i="67" s="1"/>
  <c r="L20" i="67"/>
  <c r="M20" i="67"/>
  <c r="M26" i="67" s="1"/>
  <c r="M59" i="67"/>
  <c r="N20" i="67"/>
  <c r="N26" i="67" s="1"/>
  <c r="O20" i="67"/>
  <c r="P20" i="67"/>
  <c r="P26" i="67" s="1"/>
  <c r="Q20" i="67"/>
  <c r="Q26" i="67" s="1"/>
  <c r="R20" i="67"/>
  <c r="R26" i="67" s="1"/>
  <c r="R46" i="67"/>
  <c r="R33" i="67"/>
  <c r="S20" i="67"/>
  <c r="S26" i="67" s="1"/>
  <c r="S33" i="67"/>
  <c r="T20" i="67"/>
  <c r="T26" i="67" s="1"/>
  <c r="T46" i="67"/>
  <c r="U20" i="67"/>
  <c r="U26" i="67" s="1"/>
  <c r="V20" i="67"/>
  <c r="V26" i="67" s="1"/>
  <c r="V39" i="67" s="1"/>
  <c r="V46" i="67"/>
  <c r="V59" i="67"/>
  <c r="M35" i="67"/>
  <c r="M41" i="67" s="1"/>
  <c r="S35" i="67"/>
  <c r="N62" i="67"/>
  <c r="N33" i="67"/>
  <c r="P33" i="67"/>
  <c r="H35" i="67"/>
  <c r="G33" i="67"/>
  <c r="H33" i="67"/>
  <c r="L33" i="67"/>
  <c r="M33" i="67"/>
  <c r="O33" i="67"/>
  <c r="Q33" i="67"/>
  <c r="T33" i="67"/>
  <c r="U33" i="67"/>
  <c r="V33" i="67"/>
  <c r="G34" i="67"/>
  <c r="H34" i="67"/>
  <c r="L34" i="67"/>
  <c r="M34" i="67"/>
  <c r="N34" i="67"/>
  <c r="P34" i="67"/>
  <c r="P40" i="67" s="1"/>
  <c r="R34" i="67"/>
  <c r="S34" i="67"/>
  <c r="S40" i="67" s="1"/>
  <c r="T34" i="67"/>
  <c r="V34" i="67"/>
  <c r="G35" i="67"/>
  <c r="L35" i="67"/>
  <c r="N35" i="67"/>
  <c r="O35" i="67"/>
  <c r="O41" i="67" s="1"/>
  <c r="P35" i="67"/>
  <c r="Q35" i="67"/>
  <c r="R35" i="67"/>
  <c r="T35" i="67"/>
  <c r="T41" i="67" s="1"/>
  <c r="U35" i="67"/>
  <c r="V35" i="67"/>
  <c r="G36" i="67"/>
  <c r="H36" i="67"/>
  <c r="L36" i="67"/>
  <c r="M36" i="67"/>
  <c r="N36" i="67"/>
  <c r="O36" i="67"/>
  <c r="P36" i="67"/>
  <c r="Q36" i="67"/>
  <c r="R36" i="67"/>
  <c r="S36" i="67"/>
  <c r="T36" i="67"/>
  <c r="U36" i="67"/>
  <c r="V36" i="67"/>
  <c r="H46" i="67"/>
  <c r="L46" i="67"/>
  <c r="M46" i="67"/>
  <c r="N46" i="67"/>
  <c r="O46" i="67"/>
  <c r="P46" i="67"/>
  <c r="Q46" i="67"/>
  <c r="S46" i="67"/>
  <c r="U46" i="67"/>
  <c r="G59" i="67"/>
  <c r="H59" i="67"/>
  <c r="L59" i="67"/>
  <c r="N59" i="67"/>
  <c r="O59" i="67"/>
  <c r="P59" i="67"/>
  <c r="Q59" i="67"/>
  <c r="R59" i="67"/>
  <c r="S59" i="67"/>
  <c r="T59" i="67"/>
  <c r="U59" i="67"/>
  <c r="G60" i="67"/>
  <c r="L60" i="67"/>
  <c r="M60" i="67"/>
  <c r="N60" i="67"/>
  <c r="O60" i="67"/>
  <c r="O66" i="67" s="1"/>
  <c r="P60" i="67"/>
  <c r="Q60" i="67"/>
  <c r="R60" i="67"/>
  <c r="S60" i="67"/>
  <c r="S66" i="67" s="1"/>
  <c r="T60" i="67"/>
  <c r="U60" i="67"/>
  <c r="V60" i="67"/>
  <c r="G61" i="67"/>
  <c r="G67" i="67" s="1"/>
  <c r="H61" i="67"/>
  <c r="H67" i="67" s="1"/>
  <c r="L61" i="67"/>
  <c r="M61" i="67"/>
  <c r="N61" i="67"/>
  <c r="N67" i="67" s="1"/>
  <c r="O61" i="67"/>
  <c r="P61" i="67"/>
  <c r="Q61" i="67"/>
  <c r="R61" i="67"/>
  <c r="R67" i="67" s="1"/>
  <c r="T61" i="67"/>
  <c r="U61" i="67"/>
  <c r="V61" i="67"/>
  <c r="G62" i="67"/>
  <c r="H62" i="67"/>
  <c r="L62" i="67"/>
  <c r="M62" i="67"/>
  <c r="O62" i="67"/>
  <c r="P62" i="67"/>
  <c r="Q62" i="67"/>
  <c r="R62" i="67"/>
  <c r="S62" i="67"/>
  <c r="S68" i="67" s="1"/>
  <c r="T62" i="67"/>
  <c r="V62" i="67"/>
  <c r="C84" i="36"/>
  <c r="C61" i="64"/>
  <c r="C62" i="64"/>
  <c r="C63" i="64"/>
  <c r="C64" i="64"/>
  <c r="C65" i="64"/>
  <c r="C66" i="64"/>
  <c r="C67" i="64"/>
  <c r="C68" i="64"/>
  <c r="C69" i="64"/>
  <c r="C70" i="64"/>
  <c r="C71" i="64"/>
  <c r="C72" i="64"/>
  <c r="C73" i="64"/>
  <c r="C74" i="64"/>
  <c r="C75" i="64"/>
  <c r="C76" i="64"/>
  <c r="C77" i="64"/>
  <c r="C78" i="64"/>
  <c r="C79" i="64"/>
  <c r="C80" i="64"/>
  <c r="G88" i="64"/>
  <c r="H88" i="64"/>
  <c r="I88" i="64"/>
  <c r="J88" i="64"/>
  <c r="K88" i="64"/>
  <c r="L88" i="64"/>
  <c r="M88" i="64"/>
  <c r="N88" i="64"/>
  <c r="O88" i="64"/>
  <c r="P88" i="64"/>
  <c r="Q88" i="64"/>
  <c r="R88" i="64"/>
  <c r="S88" i="64"/>
  <c r="T88" i="64"/>
  <c r="U88" i="64"/>
  <c r="V88" i="64"/>
  <c r="W88" i="64"/>
  <c r="X88" i="64"/>
  <c r="Y88" i="64"/>
  <c r="Z88" i="64"/>
  <c r="AB88" i="64"/>
  <c r="AC88" i="64"/>
  <c r="AD88" i="64"/>
  <c r="AE88" i="64"/>
  <c r="AF88" i="64"/>
  <c r="AG88" i="64"/>
  <c r="AH88" i="64"/>
  <c r="AI88" i="64"/>
  <c r="AJ88" i="64"/>
  <c r="AK88" i="64"/>
  <c r="AL88" i="64"/>
  <c r="AM88" i="64"/>
  <c r="AN88" i="64"/>
  <c r="AO88" i="64"/>
  <c r="AP88" i="64"/>
  <c r="AQ88" i="64"/>
  <c r="AR88" i="64"/>
  <c r="AS88" i="64"/>
  <c r="AT88" i="64"/>
  <c r="AU88" i="64"/>
  <c r="AW88" i="64"/>
  <c r="AX88" i="64"/>
  <c r="AY88" i="64"/>
  <c r="AZ88" i="64"/>
  <c r="BA88" i="64"/>
  <c r="BB88" i="64"/>
  <c r="BC88" i="64"/>
  <c r="BD88" i="64"/>
  <c r="BE88" i="64"/>
  <c r="BF88" i="64"/>
  <c r="BG88" i="64"/>
  <c r="BH88" i="64"/>
  <c r="BI88" i="64"/>
  <c r="BJ88" i="64"/>
  <c r="BK88" i="64"/>
  <c r="BL88" i="64"/>
  <c r="BM88" i="64"/>
  <c r="BN88" i="64"/>
  <c r="BO88" i="64"/>
  <c r="BP88" i="64"/>
  <c r="C132" i="64"/>
  <c r="C133" i="64"/>
  <c r="C134" i="64"/>
  <c r="C135" i="64"/>
  <c r="C136" i="64"/>
  <c r="C137" i="64"/>
  <c r="C138" i="64"/>
  <c r="C139" i="64"/>
  <c r="C140" i="64"/>
  <c r="C141" i="64"/>
  <c r="C142" i="64"/>
  <c r="C143" i="64"/>
  <c r="C144" i="64"/>
  <c r="C145" i="64"/>
  <c r="C146" i="64"/>
  <c r="C147" i="64"/>
  <c r="C148" i="64"/>
  <c r="C149" i="64"/>
  <c r="C150" i="64"/>
  <c r="C151" i="64"/>
  <c r="G159" i="64"/>
  <c r="H159" i="64"/>
  <c r="I159" i="64"/>
  <c r="J159" i="64"/>
  <c r="K159" i="64"/>
  <c r="L159" i="64"/>
  <c r="M159" i="64"/>
  <c r="N159" i="64"/>
  <c r="O159" i="64"/>
  <c r="P159" i="64"/>
  <c r="Q159" i="64"/>
  <c r="R159" i="64"/>
  <c r="S159" i="64"/>
  <c r="T159" i="64"/>
  <c r="U159" i="64"/>
  <c r="V159" i="64"/>
  <c r="W159" i="64"/>
  <c r="X159" i="64"/>
  <c r="Y159" i="64"/>
  <c r="Z159" i="64"/>
  <c r="AB159" i="64"/>
  <c r="AC159" i="64"/>
  <c r="AD159" i="64"/>
  <c r="AE159" i="64"/>
  <c r="AF159" i="64"/>
  <c r="AG159" i="64"/>
  <c r="AH159" i="64"/>
  <c r="AI159" i="64"/>
  <c r="AJ159" i="64"/>
  <c r="AK159" i="64"/>
  <c r="AL159" i="64"/>
  <c r="AM159" i="64"/>
  <c r="AN159" i="64"/>
  <c r="AO159" i="64"/>
  <c r="AP159" i="64"/>
  <c r="AQ159" i="64"/>
  <c r="AR159" i="64"/>
  <c r="AS159" i="64"/>
  <c r="AT159" i="64"/>
  <c r="AU159" i="64"/>
  <c r="AW159" i="64"/>
  <c r="AX159" i="64"/>
  <c r="AY159" i="64"/>
  <c r="AZ159" i="64"/>
  <c r="BA159" i="64"/>
  <c r="BB159" i="64"/>
  <c r="BC159" i="64"/>
  <c r="BD159" i="64"/>
  <c r="BE159" i="64"/>
  <c r="BF159" i="64"/>
  <c r="BG159" i="64"/>
  <c r="BH159" i="64"/>
  <c r="BI159" i="64"/>
  <c r="BJ159" i="64"/>
  <c r="BK159" i="64"/>
  <c r="BL159" i="64"/>
  <c r="BM159" i="64"/>
  <c r="BN159" i="64"/>
  <c r="BO159" i="64"/>
  <c r="BP159" i="64"/>
  <c r="C221" i="64"/>
  <c r="G230" i="64"/>
  <c r="H230" i="64"/>
  <c r="I230" i="64"/>
  <c r="J230" i="64"/>
  <c r="K230" i="64"/>
  <c r="L230" i="64"/>
  <c r="M230" i="64"/>
  <c r="N230" i="64"/>
  <c r="O230" i="64"/>
  <c r="P230" i="64"/>
  <c r="Q230" i="64"/>
  <c r="R230" i="64"/>
  <c r="S230" i="64"/>
  <c r="T230" i="64"/>
  <c r="U230" i="64"/>
  <c r="V230" i="64"/>
  <c r="W230" i="64"/>
  <c r="X230" i="64"/>
  <c r="Y230" i="64"/>
  <c r="Z230" i="64"/>
  <c r="AB230" i="64"/>
  <c r="AC230" i="64"/>
  <c r="AD230" i="64"/>
  <c r="AE230" i="64"/>
  <c r="AF230" i="64"/>
  <c r="AG230" i="64"/>
  <c r="AH230" i="64"/>
  <c r="AI230" i="64"/>
  <c r="AJ230" i="64"/>
  <c r="AK230" i="64"/>
  <c r="AL230" i="64"/>
  <c r="AM230" i="64"/>
  <c r="AN230" i="64"/>
  <c r="AO230" i="64"/>
  <c r="AP230" i="64"/>
  <c r="AQ230" i="64"/>
  <c r="AR230" i="64"/>
  <c r="AS230" i="64"/>
  <c r="AT230" i="64"/>
  <c r="AU230" i="64"/>
  <c r="AW230" i="64"/>
  <c r="AX230" i="64"/>
  <c r="AY230" i="64"/>
  <c r="AZ230" i="64"/>
  <c r="BA230" i="64"/>
  <c r="BB230" i="64"/>
  <c r="BC230" i="64"/>
  <c r="BD230" i="64"/>
  <c r="BE230" i="64"/>
  <c r="BF230" i="64"/>
  <c r="BG230" i="64"/>
  <c r="BH230" i="64"/>
  <c r="BI230" i="64"/>
  <c r="BJ230" i="64"/>
  <c r="BK230" i="64"/>
  <c r="BL230" i="64"/>
  <c r="BM230" i="64"/>
  <c r="BN230" i="64"/>
  <c r="BO230" i="64"/>
  <c r="BP230" i="64"/>
  <c r="C274" i="64"/>
  <c r="C275" i="64"/>
  <c r="C276" i="64"/>
  <c r="C277" i="64"/>
  <c r="C278" i="64"/>
  <c r="C279" i="64"/>
  <c r="C280" i="64"/>
  <c r="C281" i="64"/>
  <c r="C282" i="64"/>
  <c r="C283" i="64"/>
  <c r="C284" i="64"/>
  <c r="C285" i="64"/>
  <c r="C286" i="64"/>
  <c r="C287" i="64"/>
  <c r="C288" i="64"/>
  <c r="C289" i="64"/>
  <c r="C290" i="64"/>
  <c r="C291" i="64"/>
  <c r="C292" i="64"/>
  <c r="C293" i="64"/>
  <c r="G294" i="64"/>
  <c r="H294" i="64"/>
  <c r="I294" i="64"/>
  <c r="J294" i="64"/>
  <c r="K294" i="64"/>
  <c r="L294" i="64"/>
  <c r="M294" i="64"/>
  <c r="N294" i="64"/>
  <c r="O294" i="64"/>
  <c r="P294" i="64"/>
  <c r="Q294" i="64"/>
  <c r="R294" i="64"/>
  <c r="S294" i="64"/>
  <c r="T294" i="64"/>
  <c r="U294" i="64"/>
  <c r="V294" i="64"/>
  <c r="W294" i="64"/>
  <c r="X294" i="64"/>
  <c r="Y294" i="64"/>
  <c r="Z294" i="64"/>
  <c r="AA294" i="64"/>
  <c r="AB294" i="64"/>
  <c r="AC294" i="64"/>
  <c r="AD294" i="64"/>
  <c r="AE294" i="64"/>
  <c r="AF294" i="64"/>
  <c r="AG294" i="64"/>
  <c r="AH294" i="64"/>
  <c r="AI294" i="64"/>
  <c r="AJ294" i="64"/>
  <c r="AK294" i="64"/>
  <c r="AL294" i="64"/>
  <c r="AM294" i="64"/>
  <c r="AN294" i="64"/>
  <c r="AO294" i="64"/>
  <c r="AP294" i="64"/>
  <c r="AQ294" i="64"/>
  <c r="AR294" i="64"/>
  <c r="AS294" i="64"/>
  <c r="AT294" i="64"/>
  <c r="AU294" i="64"/>
  <c r="AV294" i="64"/>
  <c r="G304" i="64"/>
  <c r="H304" i="64"/>
  <c r="I304" i="64"/>
  <c r="J304" i="64"/>
  <c r="K304" i="64"/>
  <c r="L304" i="64"/>
  <c r="M304" i="64"/>
  <c r="N304" i="64"/>
  <c r="O304" i="64"/>
  <c r="P304" i="64"/>
  <c r="Q304" i="64"/>
  <c r="R304" i="64"/>
  <c r="S304" i="64"/>
  <c r="T304" i="64"/>
  <c r="U304" i="64"/>
  <c r="V304" i="64"/>
  <c r="W304" i="64"/>
  <c r="X304" i="64"/>
  <c r="Y304" i="64"/>
  <c r="Z304" i="64"/>
  <c r="AB304" i="64"/>
  <c r="AC304" i="64"/>
  <c r="AD304" i="64"/>
  <c r="AE304" i="64"/>
  <c r="AF304" i="64"/>
  <c r="AG304" i="64"/>
  <c r="AH304" i="64"/>
  <c r="AI304" i="64"/>
  <c r="AJ304" i="64"/>
  <c r="AK304" i="64"/>
  <c r="AL304" i="64"/>
  <c r="AM304" i="64"/>
  <c r="AN304" i="64"/>
  <c r="AO304" i="64"/>
  <c r="AP304" i="64"/>
  <c r="AQ304" i="64"/>
  <c r="AR304" i="64"/>
  <c r="AS304" i="64"/>
  <c r="AT304" i="64"/>
  <c r="AU304" i="64"/>
  <c r="AW304" i="64"/>
  <c r="AX304" i="64"/>
  <c r="AY304" i="64"/>
  <c r="AZ304" i="64"/>
  <c r="BA304" i="64"/>
  <c r="BB304" i="64"/>
  <c r="BC304" i="64"/>
  <c r="BD304" i="64"/>
  <c r="BE304" i="64"/>
  <c r="BF304" i="64"/>
  <c r="BG304" i="64"/>
  <c r="BH304" i="64"/>
  <c r="BI304" i="64"/>
  <c r="BJ304" i="64"/>
  <c r="BK304" i="64"/>
  <c r="BL304" i="64"/>
  <c r="BM304" i="64"/>
  <c r="BN304" i="64"/>
  <c r="BO304" i="64"/>
  <c r="BP304" i="64"/>
  <c r="G369" i="64"/>
  <c r="H369" i="64"/>
  <c r="I369" i="64"/>
  <c r="J369" i="64"/>
  <c r="K369" i="64"/>
  <c r="L369" i="64"/>
  <c r="M369" i="64"/>
  <c r="N369" i="64"/>
  <c r="O369" i="64"/>
  <c r="P369" i="64"/>
  <c r="Q369" i="64"/>
  <c r="R369" i="64"/>
  <c r="S369" i="64"/>
  <c r="T369" i="64"/>
  <c r="U369" i="64"/>
  <c r="V369" i="64"/>
  <c r="W369" i="64"/>
  <c r="X369" i="64"/>
  <c r="Y369" i="64"/>
  <c r="Z369" i="64"/>
  <c r="AA369" i="64"/>
  <c r="AB369" i="64"/>
  <c r="AC369" i="64"/>
  <c r="AD369" i="64"/>
  <c r="AE369" i="64"/>
  <c r="AF369" i="64"/>
  <c r="AG369" i="64"/>
  <c r="AH369" i="64"/>
  <c r="AI369" i="64"/>
  <c r="AJ369" i="64"/>
  <c r="AK369" i="64"/>
  <c r="AL369" i="64"/>
  <c r="AM369" i="64"/>
  <c r="AN369" i="64"/>
  <c r="AO369" i="64"/>
  <c r="AP369" i="64"/>
  <c r="AQ369" i="64"/>
  <c r="AR369" i="64"/>
  <c r="AS369" i="64"/>
  <c r="AT369" i="64"/>
  <c r="AU369" i="64"/>
  <c r="AV369" i="64"/>
  <c r="G378" i="64"/>
  <c r="H378" i="64"/>
  <c r="I378" i="64"/>
  <c r="J378" i="64"/>
  <c r="K378" i="64"/>
  <c r="L378" i="64"/>
  <c r="M378" i="64"/>
  <c r="N378" i="64"/>
  <c r="O378" i="64"/>
  <c r="P378" i="64"/>
  <c r="Q378" i="64"/>
  <c r="R378" i="64"/>
  <c r="S378" i="64"/>
  <c r="T378" i="64"/>
  <c r="U378" i="64"/>
  <c r="V378" i="64"/>
  <c r="W378" i="64"/>
  <c r="X378" i="64"/>
  <c r="Y378" i="64"/>
  <c r="Z378" i="64"/>
  <c r="AB378" i="64"/>
  <c r="AC378" i="64"/>
  <c r="AD378" i="64"/>
  <c r="AE378" i="64"/>
  <c r="AF378" i="64"/>
  <c r="AG378" i="64"/>
  <c r="AH378" i="64"/>
  <c r="AI378" i="64"/>
  <c r="AJ378" i="64"/>
  <c r="AK378" i="64"/>
  <c r="AL378" i="64"/>
  <c r="AM378" i="64"/>
  <c r="AN378" i="64"/>
  <c r="AO378" i="64"/>
  <c r="AP378" i="64"/>
  <c r="AQ378" i="64"/>
  <c r="AR378" i="64"/>
  <c r="AS378" i="64"/>
  <c r="AT378" i="64"/>
  <c r="AU378" i="64"/>
  <c r="AW378" i="64"/>
  <c r="AX378" i="64"/>
  <c r="AY378" i="64"/>
  <c r="AZ378" i="64"/>
  <c r="BA378" i="64"/>
  <c r="BB378" i="64"/>
  <c r="BC378" i="64"/>
  <c r="BD378" i="64"/>
  <c r="BE378" i="64"/>
  <c r="BF378" i="64"/>
  <c r="BG378" i="64"/>
  <c r="BH378" i="64"/>
  <c r="BI378" i="64"/>
  <c r="BJ378" i="64"/>
  <c r="BK378" i="64"/>
  <c r="BL378" i="64"/>
  <c r="BM378" i="64"/>
  <c r="BN378" i="64"/>
  <c r="BO378" i="64"/>
  <c r="BP378" i="64"/>
  <c r="G442" i="64"/>
  <c r="H442" i="64"/>
  <c r="I442" i="64"/>
  <c r="J442" i="64"/>
  <c r="K442" i="64"/>
  <c r="L442" i="64"/>
  <c r="M442" i="64"/>
  <c r="N442" i="64"/>
  <c r="O442" i="64"/>
  <c r="P442" i="64"/>
  <c r="Q442" i="64"/>
  <c r="R442" i="64"/>
  <c r="S442" i="64"/>
  <c r="T442" i="64"/>
  <c r="U442" i="64"/>
  <c r="V442" i="64"/>
  <c r="W442" i="64"/>
  <c r="X442" i="64"/>
  <c r="Y442" i="64"/>
  <c r="Z442" i="64"/>
  <c r="AA442" i="64"/>
  <c r="AB442" i="64"/>
  <c r="AC442" i="64"/>
  <c r="AD442" i="64"/>
  <c r="AE442" i="64"/>
  <c r="AF442" i="64"/>
  <c r="AG442" i="64"/>
  <c r="AH442" i="64"/>
  <c r="AI442" i="64"/>
  <c r="AJ442" i="64"/>
  <c r="AK442" i="64"/>
  <c r="AL442" i="64"/>
  <c r="AM442" i="64"/>
  <c r="AN442" i="64"/>
  <c r="AO442" i="64"/>
  <c r="AP442" i="64"/>
  <c r="AQ442" i="64"/>
  <c r="AR442" i="64"/>
  <c r="AS442" i="64"/>
  <c r="AT442" i="64"/>
  <c r="AU442" i="64"/>
  <c r="AV442" i="64"/>
  <c r="G452" i="64"/>
  <c r="H452" i="64"/>
  <c r="I452" i="64"/>
  <c r="J452" i="64"/>
  <c r="K452" i="64"/>
  <c r="L452" i="64"/>
  <c r="M452" i="64"/>
  <c r="N452" i="64"/>
  <c r="O452" i="64"/>
  <c r="P452" i="64"/>
  <c r="Q452" i="64"/>
  <c r="R452" i="64"/>
  <c r="S452" i="64"/>
  <c r="T452" i="64"/>
  <c r="U452" i="64"/>
  <c r="V452" i="64"/>
  <c r="W452" i="64"/>
  <c r="X452" i="64"/>
  <c r="Y452" i="64"/>
  <c r="Z452" i="64"/>
  <c r="AB452" i="64"/>
  <c r="AC452" i="64"/>
  <c r="AD452" i="64"/>
  <c r="AE452" i="64"/>
  <c r="AF452" i="64"/>
  <c r="AG452" i="64"/>
  <c r="AH452" i="64"/>
  <c r="AI452" i="64"/>
  <c r="AJ452" i="64"/>
  <c r="AK452" i="64"/>
  <c r="AL452" i="64"/>
  <c r="AM452" i="64"/>
  <c r="AN452" i="64"/>
  <c r="AO452" i="64"/>
  <c r="AP452" i="64"/>
  <c r="AQ452" i="64"/>
  <c r="AR452" i="64"/>
  <c r="AS452" i="64"/>
  <c r="AT452" i="64"/>
  <c r="AU452" i="64"/>
  <c r="AW452" i="64"/>
  <c r="AX452" i="64"/>
  <c r="AY452" i="64"/>
  <c r="AZ452" i="64"/>
  <c r="BA452" i="64"/>
  <c r="BB452" i="64"/>
  <c r="BC452" i="64"/>
  <c r="BD452" i="64"/>
  <c r="BE452" i="64"/>
  <c r="BF452" i="64"/>
  <c r="BG452" i="64"/>
  <c r="BH452" i="64"/>
  <c r="BI452" i="64"/>
  <c r="BJ452" i="64"/>
  <c r="BK452" i="64"/>
  <c r="BL452" i="64"/>
  <c r="BM452" i="64"/>
  <c r="BN452" i="64"/>
  <c r="BO452" i="64"/>
  <c r="BP452" i="64"/>
  <c r="G516" i="64"/>
  <c r="H516" i="64"/>
  <c r="I516" i="64"/>
  <c r="J516" i="64"/>
  <c r="K516" i="64"/>
  <c r="L516" i="64"/>
  <c r="M516" i="64"/>
  <c r="N516" i="64"/>
  <c r="O516" i="64"/>
  <c r="P516" i="64"/>
  <c r="Q516" i="64"/>
  <c r="R516" i="64"/>
  <c r="S516" i="64"/>
  <c r="T516" i="64"/>
  <c r="U516" i="64"/>
  <c r="V516" i="64"/>
  <c r="W516" i="64"/>
  <c r="X516" i="64"/>
  <c r="Y516" i="64"/>
  <c r="Z516" i="64"/>
  <c r="AA516" i="64"/>
  <c r="AB516" i="64"/>
  <c r="AC516" i="64"/>
  <c r="AD516" i="64"/>
  <c r="AE516" i="64"/>
  <c r="AF516" i="64"/>
  <c r="AG516" i="64"/>
  <c r="AH516" i="64"/>
  <c r="AI516" i="64"/>
  <c r="AJ516" i="64"/>
  <c r="AK516" i="64"/>
  <c r="AL516" i="64"/>
  <c r="AM516" i="64"/>
  <c r="AN516" i="64"/>
  <c r="AO516" i="64"/>
  <c r="AP516" i="64"/>
  <c r="AQ516" i="64"/>
  <c r="AR516" i="64"/>
  <c r="AS516" i="64"/>
  <c r="AT516" i="64"/>
  <c r="AU516" i="64"/>
  <c r="AV516" i="64"/>
  <c r="G526" i="64"/>
  <c r="H526" i="64"/>
  <c r="I526" i="64"/>
  <c r="J526" i="64"/>
  <c r="K526" i="64"/>
  <c r="L526" i="64"/>
  <c r="M526" i="64"/>
  <c r="N526" i="64"/>
  <c r="O526" i="64"/>
  <c r="P526" i="64"/>
  <c r="Q526" i="64"/>
  <c r="R526" i="64"/>
  <c r="S526" i="64"/>
  <c r="T526" i="64"/>
  <c r="U526" i="64"/>
  <c r="V526" i="64"/>
  <c r="W526" i="64"/>
  <c r="X526" i="64"/>
  <c r="Y526" i="64"/>
  <c r="Z526" i="64"/>
  <c r="AB526" i="64"/>
  <c r="AC526" i="64"/>
  <c r="AD526" i="64"/>
  <c r="AE526" i="64"/>
  <c r="AF526" i="64"/>
  <c r="AG526" i="64"/>
  <c r="AH526" i="64"/>
  <c r="AI526" i="64"/>
  <c r="AJ526" i="64"/>
  <c r="AK526" i="64"/>
  <c r="AL526" i="64"/>
  <c r="AM526" i="64"/>
  <c r="AN526" i="64"/>
  <c r="AO526" i="64"/>
  <c r="AP526" i="64"/>
  <c r="AQ526" i="64"/>
  <c r="AR526" i="64"/>
  <c r="AS526" i="64"/>
  <c r="AT526" i="64"/>
  <c r="AU526" i="64"/>
  <c r="AW526" i="64"/>
  <c r="AX526" i="64"/>
  <c r="AY526" i="64"/>
  <c r="AZ526" i="64"/>
  <c r="BA526" i="64"/>
  <c r="BB526" i="64"/>
  <c r="BC526" i="64"/>
  <c r="BD526" i="64"/>
  <c r="BE526" i="64"/>
  <c r="BF526" i="64"/>
  <c r="BG526" i="64"/>
  <c r="BH526" i="64"/>
  <c r="BI526" i="64"/>
  <c r="BJ526" i="64"/>
  <c r="BK526" i="64"/>
  <c r="BL526" i="64"/>
  <c r="BM526" i="64"/>
  <c r="BN526" i="64"/>
  <c r="BO526" i="64"/>
  <c r="BP526" i="64"/>
  <c r="G590" i="64"/>
  <c r="H590" i="64"/>
  <c r="I590" i="64"/>
  <c r="J590" i="64"/>
  <c r="K590" i="64"/>
  <c r="L590" i="64"/>
  <c r="M590" i="64"/>
  <c r="N590" i="64"/>
  <c r="O590" i="64"/>
  <c r="P590" i="64"/>
  <c r="Q590" i="64"/>
  <c r="R590" i="64"/>
  <c r="S590" i="64"/>
  <c r="T590" i="64"/>
  <c r="U590" i="64"/>
  <c r="V590" i="64"/>
  <c r="W590" i="64"/>
  <c r="X590" i="64"/>
  <c r="Y590" i="64"/>
  <c r="Z590" i="64"/>
  <c r="AA590" i="64"/>
  <c r="AB590" i="64"/>
  <c r="AC590" i="64"/>
  <c r="AD590" i="64"/>
  <c r="AE590" i="64"/>
  <c r="AF590" i="64"/>
  <c r="AG590" i="64"/>
  <c r="AH590" i="64"/>
  <c r="AI590" i="64"/>
  <c r="AJ590" i="64"/>
  <c r="AK590" i="64"/>
  <c r="AL590" i="64"/>
  <c r="AM590" i="64"/>
  <c r="AN590" i="64"/>
  <c r="AO590" i="64"/>
  <c r="AP590" i="64"/>
  <c r="AQ590" i="64"/>
  <c r="AR590" i="64"/>
  <c r="AS590" i="64"/>
  <c r="AT590" i="64"/>
  <c r="AU590" i="64"/>
  <c r="AV590" i="64"/>
  <c r="G596" i="64"/>
  <c r="H596" i="64"/>
  <c r="I596" i="64"/>
  <c r="J596" i="64"/>
  <c r="K596" i="64"/>
  <c r="L596" i="64"/>
  <c r="M596" i="64"/>
  <c r="N596" i="64"/>
  <c r="O596" i="64"/>
  <c r="P596" i="64"/>
  <c r="Q596" i="64"/>
  <c r="R596" i="64"/>
  <c r="S596" i="64"/>
  <c r="T596" i="64"/>
  <c r="U596" i="64"/>
  <c r="V596" i="64"/>
  <c r="W596" i="64"/>
  <c r="X596" i="64"/>
  <c r="Y596" i="64"/>
  <c r="Z596" i="64"/>
  <c r="AB596" i="64"/>
  <c r="AC596" i="64"/>
  <c r="AD596" i="64"/>
  <c r="AE596" i="64"/>
  <c r="AF596" i="64"/>
  <c r="AG596" i="64"/>
  <c r="AH596" i="64"/>
  <c r="AI596" i="64"/>
  <c r="AJ596" i="64"/>
  <c r="AK596" i="64"/>
  <c r="AL596" i="64"/>
  <c r="AM596" i="64"/>
  <c r="AN596" i="64"/>
  <c r="AO596" i="64"/>
  <c r="AP596" i="64"/>
  <c r="AQ596" i="64"/>
  <c r="AR596" i="64"/>
  <c r="AS596" i="64"/>
  <c r="AT596" i="64"/>
  <c r="AU596" i="64"/>
  <c r="AW596" i="64"/>
  <c r="AX596" i="64"/>
  <c r="AY596" i="64"/>
  <c r="AZ596" i="64"/>
  <c r="BA596" i="64"/>
  <c r="BB596" i="64"/>
  <c r="BC596" i="64"/>
  <c r="BD596" i="64"/>
  <c r="BE596" i="64"/>
  <c r="BF596" i="64"/>
  <c r="BG596" i="64"/>
  <c r="BH596" i="64"/>
  <c r="BI596" i="64"/>
  <c r="BJ596" i="64"/>
  <c r="BK596" i="64"/>
  <c r="BL596" i="64"/>
  <c r="BM596" i="64"/>
  <c r="BN596" i="64"/>
  <c r="BO596" i="64"/>
  <c r="BP596" i="64"/>
  <c r="D23" i="25"/>
  <c r="D266" i="25" s="1"/>
  <c r="D307" i="25" s="1"/>
  <c r="E23" i="25"/>
  <c r="E266" i="25" s="1"/>
  <c r="E307" i="25" s="1"/>
  <c r="F23" i="25"/>
  <c r="F266" i="25" s="1"/>
  <c r="F307" i="25" s="1"/>
  <c r="G23" i="25"/>
  <c r="G266" i="25" s="1"/>
  <c r="G307" i="25" s="1"/>
  <c r="H23" i="25"/>
  <c r="H266" i="25" s="1"/>
  <c r="H307" i="25" s="1"/>
  <c r="I23" i="25"/>
  <c r="I266" i="25" s="1"/>
  <c r="I307" i="25" s="1"/>
  <c r="J23" i="25"/>
  <c r="J266" i="25" s="1"/>
  <c r="J307" i="25" s="1"/>
  <c r="K23" i="25"/>
  <c r="K266" i="25" s="1"/>
  <c r="K307" i="25" s="1"/>
  <c r="L23" i="25"/>
  <c r="L266" i="25" s="1"/>
  <c r="L307" i="25" s="1"/>
  <c r="M23" i="25"/>
  <c r="M266" i="25" s="1"/>
  <c r="M307" i="25" s="1"/>
  <c r="N23" i="25"/>
  <c r="N266" i="25" s="1"/>
  <c r="N307" i="25" s="1"/>
  <c r="O23" i="25"/>
  <c r="O266" i="25" s="1"/>
  <c r="O307" i="25" s="1"/>
  <c r="P23" i="25"/>
  <c r="P266" i="25" s="1"/>
  <c r="P307" i="25" s="1"/>
  <c r="Q23" i="25"/>
  <c r="Q266" i="25" s="1"/>
  <c r="Q307" i="25" s="1"/>
  <c r="R23" i="25"/>
  <c r="R266" i="25" s="1"/>
  <c r="R307" i="25" s="1"/>
  <c r="S23" i="25"/>
  <c r="S266" i="25" s="1"/>
  <c r="S307" i="25" s="1"/>
  <c r="T23" i="25"/>
  <c r="T266" i="25" s="1"/>
  <c r="T307" i="25" s="1"/>
  <c r="U23" i="25"/>
  <c r="U266" i="25" s="1"/>
  <c r="U307" i="25" s="1"/>
  <c r="V23" i="25"/>
  <c r="V266" i="25" s="1"/>
  <c r="V307" i="25" s="1"/>
  <c r="W23" i="25"/>
  <c r="W266" i="25" s="1"/>
  <c r="W307" i="25" s="1"/>
  <c r="Y23" i="25"/>
  <c r="Y266" i="25" s="1"/>
  <c r="Y307" i="25" s="1"/>
  <c r="Z23" i="25"/>
  <c r="Z266" i="25" s="1"/>
  <c r="Z307" i="25" s="1"/>
  <c r="AA23" i="25"/>
  <c r="AA266" i="25" s="1"/>
  <c r="AA307" i="25" s="1"/>
  <c r="AB23" i="25"/>
  <c r="AB266" i="25" s="1"/>
  <c r="AB307" i="25" s="1"/>
  <c r="AC23" i="25"/>
  <c r="AC266" i="25" s="1"/>
  <c r="AC307" i="25" s="1"/>
  <c r="AD23" i="25"/>
  <c r="AD266" i="25" s="1"/>
  <c r="AD307" i="25" s="1"/>
  <c r="AE23" i="25"/>
  <c r="AE266" i="25" s="1"/>
  <c r="AE307" i="25" s="1"/>
  <c r="AF23" i="25"/>
  <c r="AF266" i="25" s="1"/>
  <c r="AF307" i="25" s="1"/>
  <c r="AG23" i="25"/>
  <c r="AG266" i="25" s="1"/>
  <c r="AG307" i="25" s="1"/>
  <c r="AH23" i="25"/>
  <c r="AH266" i="25" s="1"/>
  <c r="AH307" i="25" s="1"/>
  <c r="AI23" i="25"/>
  <c r="AI266" i="25" s="1"/>
  <c r="AI307" i="25" s="1"/>
  <c r="AJ23" i="25"/>
  <c r="AJ266" i="25" s="1"/>
  <c r="AJ307" i="25" s="1"/>
  <c r="AK23" i="25"/>
  <c r="AK266" i="25" s="1"/>
  <c r="AK307" i="25" s="1"/>
  <c r="AL23" i="25"/>
  <c r="AL266" i="25" s="1"/>
  <c r="AL307" i="25" s="1"/>
  <c r="AM23" i="25"/>
  <c r="AM266" i="25" s="1"/>
  <c r="AM307" i="25" s="1"/>
  <c r="AN23" i="25"/>
  <c r="AN266" i="25" s="1"/>
  <c r="AN307" i="25" s="1"/>
  <c r="AO23" i="25"/>
  <c r="AO266" i="25" s="1"/>
  <c r="AO307" i="25" s="1"/>
  <c r="AP23" i="25"/>
  <c r="AP266" i="25" s="1"/>
  <c r="AP307" i="25" s="1"/>
  <c r="AQ23" i="25"/>
  <c r="AQ266" i="25" s="1"/>
  <c r="AQ307" i="25" s="1"/>
  <c r="AR23" i="25"/>
  <c r="AR266" i="25" s="1"/>
  <c r="AR307" i="25" s="1"/>
  <c r="C266" i="25"/>
  <c r="C307" i="25" s="1"/>
  <c r="X266" i="25"/>
  <c r="X307" i="25" s="1"/>
  <c r="AS266" i="25"/>
  <c r="AS307" i="25" s="1"/>
  <c r="AS268" i="25"/>
  <c r="AS269" i="25"/>
  <c r="AS270" i="25"/>
  <c r="AS271" i="25"/>
  <c r="AS272" i="25"/>
  <c r="AS273" i="25"/>
  <c r="AS274" i="25"/>
  <c r="AS275" i="25"/>
  <c r="AS276" i="25"/>
  <c r="AS277" i="25"/>
  <c r="AS278" i="25"/>
  <c r="AS279" i="25"/>
  <c r="AS280" i="25"/>
  <c r="C281" i="25"/>
  <c r="D281" i="25"/>
  <c r="E281" i="25"/>
  <c r="F281" i="25"/>
  <c r="G281" i="25"/>
  <c r="H281" i="25"/>
  <c r="I281" i="25"/>
  <c r="J281" i="25"/>
  <c r="K281" i="25"/>
  <c r="L281" i="25"/>
  <c r="M281" i="25"/>
  <c r="N281" i="25"/>
  <c r="O281" i="25"/>
  <c r="P281" i="25"/>
  <c r="Q281" i="25"/>
  <c r="R281" i="25"/>
  <c r="S281" i="25"/>
  <c r="T281" i="25"/>
  <c r="U281" i="25"/>
  <c r="V281" i="25"/>
  <c r="W281" i="25"/>
  <c r="X281" i="25"/>
  <c r="Y281" i="25"/>
  <c r="Z281" i="25"/>
  <c r="AA281" i="25"/>
  <c r="AB281" i="25"/>
  <c r="AC281" i="25"/>
  <c r="AD281" i="25"/>
  <c r="AE281" i="25"/>
  <c r="AF281" i="25"/>
  <c r="AG281" i="25"/>
  <c r="AH281" i="25"/>
  <c r="AI281" i="25"/>
  <c r="AJ281" i="25"/>
  <c r="AK281" i="25"/>
  <c r="AL281" i="25"/>
  <c r="AM281" i="25"/>
  <c r="AN281" i="25"/>
  <c r="AO281" i="25"/>
  <c r="AP281" i="25"/>
  <c r="AQ281" i="25"/>
  <c r="AR281" i="25"/>
  <c r="AS281" i="25"/>
  <c r="AS282" i="25"/>
  <c r="C283" i="25"/>
  <c r="D283" i="25"/>
  <c r="E283" i="25"/>
  <c r="F283" i="25"/>
  <c r="G283" i="25"/>
  <c r="H283" i="25"/>
  <c r="I283" i="25"/>
  <c r="J283" i="25"/>
  <c r="K283" i="25"/>
  <c r="L283" i="25"/>
  <c r="M283" i="25"/>
  <c r="N283" i="25"/>
  <c r="O283" i="25"/>
  <c r="P283" i="25"/>
  <c r="Q283" i="25"/>
  <c r="R283" i="25"/>
  <c r="S283" i="25"/>
  <c r="T283" i="25"/>
  <c r="U283" i="25"/>
  <c r="V283" i="25"/>
  <c r="W283" i="25"/>
  <c r="X283" i="25"/>
  <c r="Y283" i="25"/>
  <c r="Z283" i="25"/>
  <c r="AA283" i="25"/>
  <c r="AB283" i="25"/>
  <c r="AC283" i="25"/>
  <c r="AD283" i="25"/>
  <c r="AE283" i="25"/>
  <c r="AF283" i="25"/>
  <c r="AG283" i="25"/>
  <c r="AH283" i="25"/>
  <c r="AI283" i="25"/>
  <c r="AJ283" i="25"/>
  <c r="AK283" i="25"/>
  <c r="AL283" i="25"/>
  <c r="AM283" i="25"/>
  <c r="AN283" i="25"/>
  <c r="AO283" i="25"/>
  <c r="AP283" i="25"/>
  <c r="AQ283" i="25"/>
  <c r="AR283" i="25"/>
  <c r="AS283" i="25"/>
  <c r="AS284" i="25"/>
  <c r="C285" i="25"/>
  <c r="D285" i="25"/>
  <c r="E285" i="25"/>
  <c r="F285" i="25"/>
  <c r="G285" i="25"/>
  <c r="H285" i="25"/>
  <c r="I285" i="25"/>
  <c r="J285" i="25"/>
  <c r="K285" i="25"/>
  <c r="L285" i="25"/>
  <c r="M285" i="25"/>
  <c r="N285" i="25"/>
  <c r="O285" i="25"/>
  <c r="P285" i="25"/>
  <c r="Q285" i="25"/>
  <c r="R285" i="25"/>
  <c r="S285" i="25"/>
  <c r="T285" i="25"/>
  <c r="U285" i="25"/>
  <c r="V285" i="25"/>
  <c r="W285" i="25"/>
  <c r="X285" i="25"/>
  <c r="Y285" i="25"/>
  <c r="Z285" i="25"/>
  <c r="AA285" i="25"/>
  <c r="AB285" i="25"/>
  <c r="AC285" i="25"/>
  <c r="AD285" i="25"/>
  <c r="AE285" i="25"/>
  <c r="AF285" i="25"/>
  <c r="AG285" i="25"/>
  <c r="AH285" i="25"/>
  <c r="AI285" i="25"/>
  <c r="AJ285" i="25"/>
  <c r="AK285" i="25"/>
  <c r="AL285" i="25"/>
  <c r="AM285" i="25"/>
  <c r="AN285" i="25"/>
  <c r="AO285" i="25"/>
  <c r="AP285" i="25"/>
  <c r="AQ285" i="25"/>
  <c r="AR285" i="25"/>
  <c r="AS285" i="25"/>
  <c r="C286" i="25"/>
  <c r="D286" i="25"/>
  <c r="E286" i="25"/>
  <c r="F286" i="25"/>
  <c r="G286" i="25"/>
  <c r="H286" i="25"/>
  <c r="I286" i="25"/>
  <c r="J286" i="25"/>
  <c r="K286" i="25"/>
  <c r="L286" i="25"/>
  <c r="M286" i="25"/>
  <c r="N286" i="25"/>
  <c r="O286" i="25"/>
  <c r="P286" i="25"/>
  <c r="Q286" i="25"/>
  <c r="R286" i="25"/>
  <c r="S286" i="25"/>
  <c r="T286" i="25"/>
  <c r="U286" i="25"/>
  <c r="V286" i="25"/>
  <c r="W286" i="25"/>
  <c r="X286" i="25"/>
  <c r="Y286" i="25"/>
  <c r="Z286" i="25"/>
  <c r="AA286" i="25"/>
  <c r="AB286" i="25"/>
  <c r="AC286" i="25"/>
  <c r="AD286" i="25"/>
  <c r="AE286" i="25"/>
  <c r="AF286" i="25"/>
  <c r="AG286" i="25"/>
  <c r="AH286" i="25"/>
  <c r="AI286" i="25"/>
  <c r="AJ286" i="25"/>
  <c r="AK286" i="25"/>
  <c r="AL286" i="25"/>
  <c r="AM286" i="25"/>
  <c r="AN286" i="25"/>
  <c r="AO286" i="25"/>
  <c r="AP286" i="25"/>
  <c r="AQ286" i="25"/>
  <c r="AR286" i="25"/>
  <c r="AS286" i="25"/>
  <c r="C287" i="25"/>
  <c r="D287" i="25"/>
  <c r="E287" i="25"/>
  <c r="F287" i="25"/>
  <c r="G287" i="25"/>
  <c r="H287" i="25"/>
  <c r="I287" i="25"/>
  <c r="J287" i="25"/>
  <c r="K287" i="25"/>
  <c r="L287" i="25"/>
  <c r="M287" i="25"/>
  <c r="N287" i="25"/>
  <c r="O287" i="25"/>
  <c r="P287" i="25"/>
  <c r="Q287" i="25"/>
  <c r="R287" i="25"/>
  <c r="S287" i="25"/>
  <c r="T287" i="25"/>
  <c r="U287" i="25"/>
  <c r="V287" i="25"/>
  <c r="W287" i="25"/>
  <c r="X287" i="25"/>
  <c r="Y287" i="25"/>
  <c r="Z287" i="25"/>
  <c r="AA287" i="25"/>
  <c r="AB287" i="25"/>
  <c r="AC287" i="25"/>
  <c r="AD287" i="25"/>
  <c r="AE287" i="25"/>
  <c r="AF287" i="25"/>
  <c r="AG287" i="25"/>
  <c r="AH287" i="25"/>
  <c r="AI287" i="25"/>
  <c r="AJ287" i="25"/>
  <c r="AK287" i="25"/>
  <c r="AL287" i="25"/>
  <c r="AM287" i="25"/>
  <c r="AN287" i="25"/>
  <c r="AO287" i="25"/>
  <c r="AP287" i="25"/>
  <c r="AQ287" i="25"/>
  <c r="AR287" i="25"/>
  <c r="AS287" i="25"/>
  <c r="C288" i="25"/>
  <c r="D288" i="25"/>
  <c r="E288" i="25"/>
  <c r="F288" i="25"/>
  <c r="G288" i="25"/>
  <c r="H288" i="25"/>
  <c r="I288" i="25"/>
  <c r="J288" i="25"/>
  <c r="K288" i="25"/>
  <c r="L288" i="25"/>
  <c r="M288" i="25"/>
  <c r="N288" i="25"/>
  <c r="O288" i="25"/>
  <c r="P288" i="25"/>
  <c r="Q288" i="25"/>
  <c r="R288" i="25"/>
  <c r="S288" i="25"/>
  <c r="T288" i="25"/>
  <c r="U288" i="25"/>
  <c r="V288" i="25"/>
  <c r="W288" i="25"/>
  <c r="X288" i="25"/>
  <c r="Y288" i="25"/>
  <c r="Z288" i="25"/>
  <c r="AA288" i="25"/>
  <c r="AB288" i="25"/>
  <c r="AC288" i="25"/>
  <c r="AD288" i="25"/>
  <c r="AE288" i="25"/>
  <c r="AF288" i="25"/>
  <c r="AG288" i="25"/>
  <c r="AH288" i="25"/>
  <c r="AI288" i="25"/>
  <c r="AJ288" i="25"/>
  <c r="AK288" i="25"/>
  <c r="AL288" i="25"/>
  <c r="AM288" i="25"/>
  <c r="AN288" i="25"/>
  <c r="AO288" i="25"/>
  <c r="AP288" i="25"/>
  <c r="AQ288" i="25"/>
  <c r="AR288" i="25"/>
  <c r="AS288" i="25"/>
  <c r="C289" i="25"/>
  <c r="D289" i="25"/>
  <c r="E289" i="25"/>
  <c r="F289" i="25"/>
  <c r="G289" i="25"/>
  <c r="H289" i="25"/>
  <c r="I289" i="25"/>
  <c r="J289" i="25"/>
  <c r="K289" i="25"/>
  <c r="L289" i="25"/>
  <c r="M289" i="25"/>
  <c r="N289" i="25"/>
  <c r="O289" i="25"/>
  <c r="P289" i="25"/>
  <c r="Q289" i="25"/>
  <c r="R289" i="25"/>
  <c r="S289" i="25"/>
  <c r="T289" i="25"/>
  <c r="U289" i="25"/>
  <c r="V289" i="25"/>
  <c r="W289" i="25"/>
  <c r="X289" i="25"/>
  <c r="Y289" i="25"/>
  <c r="Z289" i="25"/>
  <c r="AA289" i="25"/>
  <c r="AB289" i="25"/>
  <c r="AC289" i="25"/>
  <c r="AD289" i="25"/>
  <c r="AE289" i="25"/>
  <c r="AF289" i="25"/>
  <c r="AG289" i="25"/>
  <c r="AH289" i="25"/>
  <c r="AI289" i="25"/>
  <c r="AJ289" i="25"/>
  <c r="AK289" i="25"/>
  <c r="AL289" i="25"/>
  <c r="AM289" i="25"/>
  <c r="AN289" i="25"/>
  <c r="AO289" i="25"/>
  <c r="AP289" i="25"/>
  <c r="AQ289" i="25"/>
  <c r="AR289" i="25"/>
  <c r="AS289" i="25"/>
  <c r="AS290" i="25"/>
  <c r="AS291" i="25"/>
  <c r="AS292" i="25"/>
  <c r="C293" i="25"/>
  <c r="D293" i="25"/>
  <c r="E293" i="25"/>
  <c r="F293" i="25"/>
  <c r="G293" i="25"/>
  <c r="H293" i="25"/>
  <c r="I293" i="25"/>
  <c r="J293" i="25"/>
  <c r="K293" i="25"/>
  <c r="L293" i="25"/>
  <c r="M293" i="25"/>
  <c r="N293" i="25"/>
  <c r="O293" i="25"/>
  <c r="P293" i="25"/>
  <c r="Q293" i="25"/>
  <c r="R293" i="25"/>
  <c r="S293" i="25"/>
  <c r="T293" i="25"/>
  <c r="U293" i="25"/>
  <c r="V293" i="25"/>
  <c r="W293" i="25"/>
  <c r="X293" i="25"/>
  <c r="Y293" i="25"/>
  <c r="Z293" i="25"/>
  <c r="AA293" i="25"/>
  <c r="AB293" i="25"/>
  <c r="AC293" i="25"/>
  <c r="AD293" i="25"/>
  <c r="AE293" i="25"/>
  <c r="AF293" i="25"/>
  <c r="AG293" i="25"/>
  <c r="AH293" i="25"/>
  <c r="AI293" i="25"/>
  <c r="AJ293" i="25"/>
  <c r="AK293" i="25"/>
  <c r="AL293" i="25"/>
  <c r="AM293" i="25"/>
  <c r="AN293" i="25"/>
  <c r="AO293" i="25"/>
  <c r="AP293" i="25"/>
  <c r="AQ293" i="25"/>
  <c r="AR293" i="25"/>
  <c r="AS293" i="25"/>
  <c r="C294" i="25"/>
  <c r="D294" i="25"/>
  <c r="E294" i="25"/>
  <c r="F294" i="25"/>
  <c r="G294" i="25"/>
  <c r="H294" i="25"/>
  <c r="I294" i="25"/>
  <c r="J294" i="25"/>
  <c r="K294" i="25"/>
  <c r="L294" i="25"/>
  <c r="M294" i="25"/>
  <c r="N294" i="25"/>
  <c r="O294" i="25"/>
  <c r="P294" i="25"/>
  <c r="Q294" i="25"/>
  <c r="R294" i="25"/>
  <c r="S294" i="25"/>
  <c r="T294" i="25"/>
  <c r="U294" i="25"/>
  <c r="V294" i="25"/>
  <c r="W294" i="25"/>
  <c r="X294" i="25"/>
  <c r="Y294" i="25"/>
  <c r="Z294" i="25"/>
  <c r="AA294" i="25"/>
  <c r="AB294" i="25"/>
  <c r="AC294" i="25"/>
  <c r="AD294" i="25"/>
  <c r="AE294" i="25"/>
  <c r="AF294" i="25"/>
  <c r="AG294" i="25"/>
  <c r="AH294" i="25"/>
  <c r="AI294" i="25"/>
  <c r="AJ294" i="25"/>
  <c r="AK294" i="25"/>
  <c r="AL294" i="25"/>
  <c r="AM294" i="25"/>
  <c r="AN294" i="25"/>
  <c r="AO294" i="25"/>
  <c r="AP294" i="25"/>
  <c r="AQ294" i="25"/>
  <c r="AR294" i="25"/>
  <c r="AS294" i="25"/>
  <c r="C295" i="25"/>
  <c r="D295" i="25"/>
  <c r="E295" i="25"/>
  <c r="F295" i="25"/>
  <c r="G295" i="25"/>
  <c r="H295" i="25"/>
  <c r="I295" i="25"/>
  <c r="J295" i="25"/>
  <c r="K295" i="25"/>
  <c r="L295" i="25"/>
  <c r="M295" i="25"/>
  <c r="N295" i="25"/>
  <c r="O295" i="25"/>
  <c r="P295" i="25"/>
  <c r="Q295" i="25"/>
  <c r="R295" i="25"/>
  <c r="S295" i="25"/>
  <c r="T295" i="25"/>
  <c r="U295" i="25"/>
  <c r="V295" i="25"/>
  <c r="W295" i="25"/>
  <c r="X295" i="25"/>
  <c r="Y295" i="25"/>
  <c r="Z295" i="25"/>
  <c r="AA295" i="25"/>
  <c r="AB295" i="25"/>
  <c r="AC295" i="25"/>
  <c r="AD295" i="25"/>
  <c r="AE295" i="25"/>
  <c r="AF295" i="25"/>
  <c r="AG295" i="25"/>
  <c r="AH295" i="25"/>
  <c r="AI295" i="25"/>
  <c r="AJ295" i="25"/>
  <c r="AK295" i="25"/>
  <c r="AL295" i="25"/>
  <c r="AM295" i="25"/>
  <c r="AN295" i="25"/>
  <c r="AO295" i="25"/>
  <c r="AP295" i="25"/>
  <c r="AQ295" i="25"/>
  <c r="AR295" i="25"/>
  <c r="AS295" i="25"/>
  <c r="C296" i="25"/>
  <c r="D296" i="25"/>
  <c r="E296" i="25"/>
  <c r="F296" i="25"/>
  <c r="G296" i="25"/>
  <c r="H296" i="25"/>
  <c r="I296" i="25"/>
  <c r="J296" i="25"/>
  <c r="K296" i="25"/>
  <c r="L296" i="25"/>
  <c r="M296" i="25"/>
  <c r="N296" i="25"/>
  <c r="O296" i="25"/>
  <c r="P296" i="25"/>
  <c r="Q296" i="25"/>
  <c r="R296" i="25"/>
  <c r="S296" i="25"/>
  <c r="T296" i="25"/>
  <c r="U296" i="25"/>
  <c r="V296" i="25"/>
  <c r="W296" i="25"/>
  <c r="X296" i="25"/>
  <c r="Y296" i="25"/>
  <c r="Z296" i="25"/>
  <c r="AA296" i="25"/>
  <c r="AB296" i="25"/>
  <c r="AC296" i="25"/>
  <c r="AD296" i="25"/>
  <c r="AE296" i="25"/>
  <c r="AF296" i="25"/>
  <c r="AG296" i="25"/>
  <c r="AH296" i="25"/>
  <c r="AI296" i="25"/>
  <c r="AJ296" i="25"/>
  <c r="AK296" i="25"/>
  <c r="AL296" i="25"/>
  <c r="AM296" i="25"/>
  <c r="AN296" i="25"/>
  <c r="AO296" i="25"/>
  <c r="AP296" i="25"/>
  <c r="AQ296" i="25"/>
  <c r="AR296" i="25"/>
  <c r="AS296" i="25"/>
  <c r="C297" i="25"/>
  <c r="D297" i="25"/>
  <c r="E297" i="25"/>
  <c r="F297" i="25"/>
  <c r="G297" i="25"/>
  <c r="H297" i="25"/>
  <c r="I297" i="25"/>
  <c r="J297" i="25"/>
  <c r="K297" i="25"/>
  <c r="L297" i="25"/>
  <c r="M297" i="25"/>
  <c r="N297" i="25"/>
  <c r="O297" i="25"/>
  <c r="P297" i="25"/>
  <c r="Q297" i="25"/>
  <c r="R297" i="25"/>
  <c r="S297" i="25"/>
  <c r="T297" i="25"/>
  <c r="U297" i="25"/>
  <c r="V297" i="25"/>
  <c r="W297" i="25"/>
  <c r="X297" i="25"/>
  <c r="Y297" i="25"/>
  <c r="Z297" i="25"/>
  <c r="AA297" i="25"/>
  <c r="AB297" i="25"/>
  <c r="AC297" i="25"/>
  <c r="AD297" i="25"/>
  <c r="AE297" i="25"/>
  <c r="AF297" i="25"/>
  <c r="AG297" i="25"/>
  <c r="AH297" i="25"/>
  <c r="AI297" i="25"/>
  <c r="AJ297" i="25"/>
  <c r="AK297" i="25"/>
  <c r="AL297" i="25"/>
  <c r="AM297" i="25"/>
  <c r="AN297" i="25"/>
  <c r="AO297" i="25"/>
  <c r="AP297" i="25"/>
  <c r="AQ297" i="25"/>
  <c r="AR297" i="25"/>
  <c r="AS297" i="25"/>
  <c r="AS298" i="25"/>
  <c r="C299" i="25"/>
  <c r="D299" i="25"/>
  <c r="E299" i="25"/>
  <c r="F299" i="25"/>
  <c r="G299" i="25"/>
  <c r="H299" i="25"/>
  <c r="I299" i="25"/>
  <c r="J299" i="25"/>
  <c r="K299" i="25"/>
  <c r="L299" i="25"/>
  <c r="M299" i="25"/>
  <c r="N299" i="25"/>
  <c r="O299" i="25"/>
  <c r="P299" i="25"/>
  <c r="Q299" i="25"/>
  <c r="R299" i="25"/>
  <c r="S299" i="25"/>
  <c r="T299" i="25"/>
  <c r="U299" i="25"/>
  <c r="V299" i="25"/>
  <c r="W299" i="25"/>
  <c r="X299" i="25"/>
  <c r="Y299" i="25"/>
  <c r="Z299" i="25"/>
  <c r="AA299" i="25"/>
  <c r="AB299" i="25"/>
  <c r="AC299" i="25"/>
  <c r="AD299" i="25"/>
  <c r="AE299" i="25"/>
  <c r="AF299" i="25"/>
  <c r="AG299" i="25"/>
  <c r="AH299" i="25"/>
  <c r="AI299" i="25"/>
  <c r="AJ299" i="25"/>
  <c r="AK299" i="25"/>
  <c r="AL299" i="25"/>
  <c r="AM299" i="25"/>
  <c r="AN299" i="25"/>
  <c r="AO299" i="25"/>
  <c r="AP299" i="25"/>
  <c r="AQ299" i="25"/>
  <c r="AR299" i="25"/>
  <c r="AS299" i="25"/>
  <c r="C300" i="25"/>
  <c r="D300" i="25"/>
  <c r="E300" i="25"/>
  <c r="F300" i="25"/>
  <c r="G300" i="25"/>
  <c r="H300" i="25"/>
  <c r="I300" i="25"/>
  <c r="J300" i="25"/>
  <c r="K300" i="25"/>
  <c r="L300" i="25"/>
  <c r="M300" i="25"/>
  <c r="N300" i="25"/>
  <c r="O300" i="25"/>
  <c r="P300" i="25"/>
  <c r="Q300" i="25"/>
  <c r="R300" i="25"/>
  <c r="S300" i="25"/>
  <c r="T300" i="25"/>
  <c r="U300" i="25"/>
  <c r="V300" i="25"/>
  <c r="W300" i="25"/>
  <c r="X300" i="25"/>
  <c r="Y300" i="25"/>
  <c r="Z300" i="25"/>
  <c r="AA300" i="25"/>
  <c r="AB300" i="25"/>
  <c r="AC300" i="25"/>
  <c r="AD300" i="25"/>
  <c r="AE300" i="25"/>
  <c r="AF300" i="25"/>
  <c r="AG300" i="25"/>
  <c r="AH300" i="25"/>
  <c r="AI300" i="25"/>
  <c r="AJ300" i="25"/>
  <c r="AK300" i="25"/>
  <c r="AL300" i="25"/>
  <c r="AM300" i="25"/>
  <c r="AN300" i="25"/>
  <c r="AO300" i="25"/>
  <c r="AP300" i="25"/>
  <c r="AQ300" i="25"/>
  <c r="AR300" i="25"/>
  <c r="AS300" i="25"/>
  <c r="C301" i="25"/>
  <c r="D301" i="25"/>
  <c r="E301" i="25"/>
  <c r="F301" i="25"/>
  <c r="G301" i="25"/>
  <c r="H301" i="25"/>
  <c r="I301" i="25"/>
  <c r="J301" i="25"/>
  <c r="K301" i="25"/>
  <c r="L301" i="25"/>
  <c r="M301" i="25"/>
  <c r="N301" i="25"/>
  <c r="O301" i="25"/>
  <c r="P301" i="25"/>
  <c r="Q301" i="25"/>
  <c r="R301" i="25"/>
  <c r="S301" i="25"/>
  <c r="T301" i="25"/>
  <c r="U301" i="25"/>
  <c r="V301" i="25"/>
  <c r="W301" i="25"/>
  <c r="X301" i="25"/>
  <c r="Y301" i="25"/>
  <c r="Z301" i="25"/>
  <c r="AA301" i="25"/>
  <c r="AB301" i="25"/>
  <c r="AC301" i="25"/>
  <c r="AD301" i="25"/>
  <c r="AE301" i="25"/>
  <c r="AF301" i="25"/>
  <c r="AG301" i="25"/>
  <c r="AH301" i="25"/>
  <c r="AI301" i="25"/>
  <c r="AJ301" i="25"/>
  <c r="AK301" i="25"/>
  <c r="AL301" i="25"/>
  <c r="AM301" i="25"/>
  <c r="AN301" i="25"/>
  <c r="AO301" i="25"/>
  <c r="AP301" i="25"/>
  <c r="AQ301" i="25"/>
  <c r="AR301" i="25"/>
  <c r="AS301" i="25"/>
  <c r="Y309" i="25"/>
  <c r="Z309" i="25"/>
  <c r="AA309" i="25"/>
  <c r="AB309" i="25"/>
  <c r="AC309" i="25"/>
  <c r="AD309" i="25"/>
  <c r="AE309" i="25"/>
  <c r="AF309" i="25"/>
  <c r="AG309" i="25"/>
  <c r="AH309" i="25"/>
  <c r="AI309" i="25"/>
  <c r="AJ309" i="25"/>
  <c r="AK309" i="25"/>
  <c r="AL309" i="25"/>
  <c r="AM309" i="25"/>
  <c r="AN309" i="25"/>
  <c r="AO309" i="25"/>
  <c r="AP309" i="25"/>
  <c r="AQ309" i="25"/>
  <c r="AR309" i="25"/>
  <c r="AS309" i="25"/>
  <c r="Y310" i="25"/>
  <c r="Z310" i="25"/>
  <c r="Z344" i="25" s="1"/>
  <c r="AA310" i="25"/>
  <c r="AB310" i="25"/>
  <c r="AC310" i="25"/>
  <c r="AD310" i="25"/>
  <c r="AE310" i="25"/>
  <c r="AF310" i="25"/>
  <c r="AG310" i="25"/>
  <c r="AH310" i="25"/>
  <c r="AI310" i="25"/>
  <c r="AJ310" i="25"/>
  <c r="AK310" i="25"/>
  <c r="AL310" i="25"/>
  <c r="AL344" i="25" s="1"/>
  <c r="AM310" i="25"/>
  <c r="AN310" i="25"/>
  <c r="AO310" i="25"/>
  <c r="AP310" i="25"/>
  <c r="AQ310" i="25"/>
  <c r="AR310" i="25"/>
  <c r="AS310" i="25"/>
  <c r="Y311" i="25"/>
  <c r="Z311" i="25"/>
  <c r="AA311" i="25"/>
  <c r="AB311" i="25"/>
  <c r="AC311" i="25"/>
  <c r="AD311" i="25"/>
  <c r="AE311" i="25"/>
  <c r="AF311" i="25"/>
  <c r="AG311" i="25"/>
  <c r="AH311" i="25"/>
  <c r="AI311" i="25"/>
  <c r="AJ311" i="25"/>
  <c r="AK311" i="25"/>
  <c r="AL311" i="25"/>
  <c r="AM311" i="25"/>
  <c r="AN311" i="25"/>
  <c r="AO311" i="25"/>
  <c r="AP311" i="25"/>
  <c r="AQ311" i="25"/>
  <c r="AR311" i="25"/>
  <c r="AS311" i="25"/>
  <c r="Y312" i="25"/>
  <c r="Z312" i="25"/>
  <c r="AA312" i="25"/>
  <c r="AB312" i="25"/>
  <c r="AC312" i="25"/>
  <c r="AD312" i="25"/>
  <c r="AE312" i="25"/>
  <c r="AF312" i="25"/>
  <c r="AG312" i="25"/>
  <c r="AH312" i="25"/>
  <c r="AI312" i="25"/>
  <c r="AJ312" i="25"/>
  <c r="AK312" i="25"/>
  <c r="AL312" i="25"/>
  <c r="AM312" i="25"/>
  <c r="AN312" i="25"/>
  <c r="AO312" i="25"/>
  <c r="AP312" i="25"/>
  <c r="AQ312" i="25"/>
  <c r="AR312" i="25"/>
  <c r="AS312" i="25"/>
  <c r="Y313" i="25"/>
  <c r="Z313" i="25"/>
  <c r="AA313" i="25"/>
  <c r="AB313" i="25"/>
  <c r="AC313" i="25"/>
  <c r="AD313" i="25"/>
  <c r="AE313" i="25"/>
  <c r="AF313" i="25"/>
  <c r="AG313" i="25"/>
  <c r="AH313" i="25"/>
  <c r="AI313" i="25"/>
  <c r="AJ313" i="25"/>
  <c r="AK313" i="25"/>
  <c r="AL313" i="25"/>
  <c r="AM313" i="25"/>
  <c r="AN313" i="25"/>
  <c r="AO313" i="25"/>
  <c r="AP313" i="25"/>
  <c r="AQ313" i="25"/>
  <c r="AR313" i="25"/>
  <c r="AS313" i="25"/>
  <c r="Y314" i="25"/>
  <c r="Z314" i="25"/>
  <c r="AA314" i="25"/>
  <c r="AB314" i="25"/>
  <c r="AC314" i="25"/>
  <c r="AD314" i="25"/>
  <c r="AE314" i="25"/>
  <c r="AF314" i="25"/>
  <c r="AG314" i="25"/>
  <c r="AH314" i="25"/>
  <c r="AI314" i="25"/>
  <c r="AJ314" i="25"/>
  <c r="AK314" i="25"/>
  <c r="AL314" i="25"/>
  <c r="AM314" i="25"/>
  <c r="AN314" i="25"/>
  <c r="AO314" i="25"/>
  <c r="AP314" i="25"/>
  <c r="AQ314" i="25"/>
  <c r="AR314" i="25"/>
  <c r="AS314" i="25"/>
  <c r="Y315" i="25"/>
  <c r="Z315" i="25"/>
  <c r="AA315" i="25"/>
  <c r="AB315" i="25"/>
  <c r="AC315" i="25"/>
  <c r="AD315" i="25"/>
  <c r="AE315" i="25"/>
  <c r="AF315" i="25"/>
  <c r="AG315" i="25"/>
  <c r="AH315" i="25"/>
  <c r="AI315" i="25"/>
  <c r="AJ315" i="25"/>
  <c r="AK315" i="25"/>
  <c r="AL315" i="25"/>
  <c r="AM315" i="25"/>
  <c r="AN315" i="25"/>
  <c r="AO315" i="25"/>
  <c r="AP315" i="25"/>
  <c r="AQ315" i="25"/>
  <c r="AR315" i="25"/>
  <c r="AS315" i="25"/>
  <c r="Y316" i="25"/>
  <c r="Z316" i="25"/>
  <c r="AA316" i="25"/>
  <c r="AB316" i="25"/>
  <c r="AC316" i="25"/>
  <c r="AD316" i="25"/>
  <c r="AE316" i="25"/>
  <c r="AF316" i="25"/>
  <c r="AG316" i="25"/>
  <c r="AH316" i="25"/>
  <c r="AI316" i="25"/>
  <c r="AJ316" i="25"/>
  <c r="AK316" i="25"/>
  <c r="AL316" i="25"/>
  <c r="AM316" i="25"/>
  <c r="AN316" i="25"/>
  <c r="AO316" i="25"/>
  <c r="AP316" i="25"/>
  <c r="AQ316" i="25"/>
  <c r="AR316" i="25"/>
  <c r="AS316" i="25"/>
  <c r="Y317" i="25"/>
  <c r="Z317" i="25"/>
  <c r="AA317" i="25"/>
  <c r="AB317" i="25"/>
  <c r="AC317" i="25"/>
  <c r="AD317" i="25"/>
  <c r="AE317" i="25"/>
  <c r="AF317" i="25"/>
  <c r="AG317" i="25"/>
  <c r="AH317" i="25"/>
  <c r="AI317" i="25"/>
  <c r="AJ317" i="25"/>
  <c r="AK317" i="25"/>
  <c r="AL317" i="25"/>
  <c r="AM317" i="25"/>
  <c r="AN317" i="25"/>
  <c r="AO317" i="25"/>
  <c r="AP317" i="25"/>
  <c r="AQ317" i="25"/>
  <c r="AR317" i="25"/>
  <c r="AS317" i="25"/>
  <c r="Y318" i="25"/>
  <c r="Z318" i="25"/>
  <c r="AA318" i="25"/>
  <c r="AB318" i="25"/>
  <c r="AC318" i="25"/>
  <c r="AD318" i="25"/>
  <c r="AE318" i="25"/>
  <c r="AF318" i="25"/>
  <c r="AG318" i="25"/>
  <c r="AH318" i="25"/>
  <c r="AI318" i="25"/>
  <c r="AJ318" i="25"/>
  <c r="AK318" i="25"/>
  <c r="AL318" i="25"/>
  <c r="AM318" i="25"/>
  <c r="AN318" i="25"/>
  <c r="AO318" i="25"/>
  <c r="AP318" i="25"/>
  <c r="AQ318" i="25"/>
  <c r="AR318" i="25"/>
  <c r="AS318" i="25"/>
  <c r="Y319" i="25"/>
  <c r="Z319" i="25"/>
  <c r="AA319" i="25"/>
  <c r="AB319" i="25"/>
  <c r="AC319" i="25"/>
  <c r="AD319" i="25"/>
  <c r="AE319" i="25"/>
  <c r="AF319" i="25"/>
  <c r="AG319" i="25"/>
  <c r="AH319" i="25"/>
  <c r="AI319" i="25"/>
  <c r="AJ319" i="25"/>
  <c r="AK319" i="25"/>
  <c r="AL319" i="25"/>
  <c r="AM319" i="25"/>
  <c r="AN319" i="25"/>
  <c r="AO319" i="25"/>
  <c r="AP319" i="25"/>
  <c r="AQ319" i="25"/>
  <c r="AR319" i="25"/>
  <c r="AS319" i="25"/>
  <c r="Y320" i="25"/>
  <c r="Z320" i="25"/>
  <c r="AA320" i="25"/>
  <c r="AB320" i="25"/>
  <c r="AC320" i="25"/>
  <c r="AD320" i="25"/>
  <c r="AE320" i="25"/>
  <c r="AF320" i="25"/>
  <c r="AG320" i="25"/>
  <c r="AH320" i="25"/>
  <c r="AI320" i="25"/>
  <c r="AJ320" i="25"/>
  <c r="AK320" i="25"/>
  <c r="AL320" i="25"/>
  <c r="AM320" i="25"/>
  <c r="AN320" i="25"/>
  <c r="AO320" i="25"/>
  <c r="AP320" i="25"/>
  <c r="AQ320" i="25"/>
  <c r="AR320" i="25"/>
  <c r="AS320" i="25"/>
  <c r="Y321" i="25"/>
  <c r="Z321" i="25"/>
  <c r="AA321" i="25"/>
  <c r="AB321" i="25"/>
  <c r="AC321" i="25"/>
  <c r="AD321" i="25"/>
  <c r="AE321" i="25"/>
  <c r="AF321" i="25"/>
  <c r="AG321" i="25"/>
  <c r="AH321" i="25"/>
  <c r="AI321" i="25"/>
  <c r="AJ321" i="25"/>
  <c r="AK321" i="25"/>
  <c r="AL321" i="25"/>
  <c r="AM321" i="25"/>
  <c r="AN321" i="25"/>
  <c r="AO321" i="25"/>
  <c r="AP321" i="25"/>
  <c r="AQ321" i="25"/>
  <c r="AR321" i="25"/>
  <c r="AS321" i="25"/>
  <c r="C322" i="25"/>
  <c r="D322" i="25"/>
  <c r="E322" i="25"/>
  <c r="F322" i="25"/>
  <c r="G322" i="25"/>
  <c r="H322" i="25"/>
  <c r="I322" i="25"/>
  <c r="J322" i="25"/>
  <c r="K322" i="25"/>
  <c r="L322" i="25"/>
  <c r="M322" i="25"/>
  <c r="N322" i="25"/>
  <c r="O322" i="25"/>
  <c r="P322" i="25"/>
  <c r="Q322" i="25"/>
  <c r="R322" i="25"/>
  <c r="S322" i="25"/>
  <c r="T322" i="25"/>
  <c r="U322" i="25"/>
  <c r="V322" i="25"/>
  <c r="W322" i="25"/>
  <c r="X322" i="25"/>
  <c r="Y322" i="25"/>
  <c r="Z322" i="25"/>
  <c r="AA322" i="25"/>
  <c r="AB322" i="25"/>
  <c r="AC322" i="25"/>
  <c r="AD322" i="25"/>
  <c r="AE322" i="25"/>
  <c r="AF322" i="25"/>
  <c r="AG322" i="25"/>
  <c r="AH322" i="25"/>
  <c r="AI322" i="25"/>
  <c r="AJ322" i="25"/>
  <c r="AK322" i="25"/>
  <c r="AL322" i="25"/>
  <c r="AM322" i="25"/>
  <c r="AN322" i="25"/>
  <c r="AO322" i="25"/>
  <c r="AP322" i="25"/>
  <c r="AQ322" i="25"/>
  <c r="AR322" i="25"/>
  <c r="AS322" i="25"/>
  <c r="Y323" i="25"/>
  <c r="Z323" i="25"/>
  <c r="AA323" i="25"/>
  <c r="AB323" i="25"/>
  <c r="AC323" i="25"/>
  <c r="AD323" i="25"/>
  <c r="AE323" i="25"/>
  <c r="AF323" i="25"/>
  <c r="AG323" i="25"/>
  <c r="AH323" i="25"/>
  <c r="AI323" i="25"/>
  <c r="AJ323" i="25"/>
  <c r="AK323" i="25"/>
  <c r="AL323" i="25"/>
  <c r="AM323" i="25"/>
  <c r="AN323" i="25"/>
  <c r="AO323" i="25"/>
  <c r="AP323" i="25"/>
  <c r="AQ323" i="25"/>
  <c r="AR323" i="25"/>
  <c r="AS323" i="25"/>
  <c r="C324" i="25"/>
  <c r="D324" i="25"/>
  <c r="E324" i="25"/>
  <c r="F324" i="25"/>
  <c r="G324" i="25"/>
  <c r="H324" i="25"/>
  <c r="I324" i="25"/>
  <c r="J324" i="25"/>
  <c r="K324" i="25"/>
  <c r="L324" i="25"/>
  <c r="M324" i="25"/>
  <c r="N324" i="25"/>
  <c r="O324" i="25"/>
  <c r="P324" i="25"/>
  <c r="Q324" i="25"/>
  <c r="R324" i="25"/>
  <c r="S324" i="25"/>
  <c r="T324" i="25"/>
  <c r="U324" i="25"/>
  <c r="V324" i="25"/>
  <c r="W324" i="25"/>
  <c r="X324" i="25"/>
  <c r="Y324" i="25"/>
  <c r="Z324" i="25"/>
  <c r="AA324" i="25"/>
  <c r="AB324" i="25"/>
  <c r="AC324" i="25"/>
  <c r="AD324" i="25"/>
  <c r="AE324" i="25"/>
  <c r="AF324" i="25"/>
  <c r="AG324" i="25"/>
  <c r="AH324" i="25"/>
  <c r="AI324" i="25"/>
  <c r="AJ324" i="25"/>
  <c r="AK324" i="25"/>
  <c r="AL324" i="25"/>
  <c r="AM324" i="25"/>
  <c r="AN324" i="25"/>
  <c r="AO324" i="25"/>
  <c r="AP324" i="25"/>
  <c r="AQ324" i="25"/>
  <c r="AR324" i="25"/>
  <c r="AS324" i="25"/>
  <c r="Y325" i="25"/>
  <c r="Z325" i="25"/>
  <c r="AA325" i="25"/>
  <c r="AB325" i="25"/>
  <c r="AC325" i="25"/>
  <c r="AD325" i="25"/>
  <c r="AE325" i="25"/>
  <c r="AF325" i="25"/>
  <c r="AG325" i="25"/>
  <c r="AH325" i="25"/>
  <c r="AI325" i="25"/>
  <c r="AJ325" i="25"/>
  <c r="AK325" i="25"/>
  <c r="AL325" i="25"/>
  <c r="AM325" i="25"/>
  <c r="AN325" i="25"/>
  <c r="AO325" i="25"/>
  <c r="AP325" i="25"/>
  <c r="AQ325" i="25"/>
  <c r="AR325" i="25"/>
  <c r="AS325" i="25"/>
  <c r="Y326" i="25"/>
  <c r="Z326" i="25"/>
  <c r="AA326" i="25"/>
  <c r="AB326" i="25"/>
  <c r="AC326" i="25"/>
  <c r="AD326" i="25"/>
  <c r="AE326" i="25"/>
  <c r="AF326" i="25"/>
  <c r="AG326" i="25"/>
  <c r="AH326" i="25"/>
  <c r="AI326" i="25"/>
  <c r="AJ326" i="25"/>
  <c r="AK326" i="25"/>
  <c r="AL326" i="25"/>
  <c r="AM326" i="25"/>
  <c r="AN326" i="25"/>
  <c r="AO326" i="25"/>
  <c r="AP326" i="25"/>
  <c r="AQ326" i="25"/>
  <c r="AR326" i="25"/>
  <c r="AS326" i="25"/>
  <c r="C327" i="25"/>
  <c r="D327" i="25"/>
  <c r="E327" i="25"/>
  <c r="F327" i="25"/>
  <c r="G327" i="25"/>
  <c r="H327" i="25"/>
  <c r="I327" i="25"/>
  <c r="J327" i="25"/>
  <c r="K327" i="25"/>
  <c r="L327" i="25"/>
  <c r="M327" i="25"/>
  <c r="N327" i="25"/>
  <c r="O327" i="25"/>
  <c r="P327" i="25"/>
  <c r="Q327" i="25"/>
  <c r="R327" i="25"/>
  <c r="S327" i="25"/>
  <c r="T327" i="25"/>
  <c r="U327" i="25"/>
  <c r="V327" i="25"/>
  <c r="W327" i="25"/>
  <c r="X327" i="25"/>
  <c r="Y327" i="25"/>
  <c r="Z327" i="25"/>
  <c r="AA327" i="25"/>
  <c r="AB327" i="25"/>
  <c r="AC327" i="25"/>
  <c r="AD327" i="25"/>
  <c r="AE327" i="25"/>
  <c r="AF327" i="25"/>
  <c r="AG327" i="25"/>
  <c r="AH327" i="25"/>
  <c r="AI327" i="25"/>
  <c r="AJ327" i="25"/>
  <c r="AK327" i="25"/>
  <c r="AL327" i="25"/>
  <c r="AM327" i="25"/>
  <c r="AN327" i="25"/>
  <c r="AO327" i="25"/>
  <c r="AP327" i="25"/>
  <c r="AQ327" i="25"/>
  <c r="AR327" i="25"/>
  <c r="AS327" i="25"/>
  <c r="C328" i="25"/>
  <c r="D328" i="25"/>
  <c r="E328" i="25"/>
  <c r="F328" i="25"/>
  <c r="G328" i="25"/>
  <c r="H328" i="25"/>
  <c r="I328" i="25"/>
  <c r="J328" i="25"/>
  <c r="K328" i="25"/>
  <c r="L328" i="25"/>
  <c r="M328" i="25"/>
  <c r="N328" i="25"/>
  <c r="O328" i="25"/>
  <c r="P328" i="25"/>
  <c r="Q328" i="25"/>
  <c r="R328" i="25"/>
  <c r="S328" i="25"/>
  <c r="T328" i="25"/>
  <c r="U328" i="25"/>
  <c r="V328" i="25"/>
  <c r="W328" i="25"/>
  <c r="X328" i="25"/>
  <c r="Y328" i="25"/>
  <c r="Z328" i="25"/>
  <c r="AA328" i="25"/>
  <c r="AB328" i="25"/>
  <c r="AC328" i="25"/>
  <c r="AD328" i="25"/>
  <c r="AE328" i="25"/>
  <c r="AF328" i="25"/>
  <c r="AG328" i="25"/>
  <c r="AH328" i="25"/>
  <c r="AI328" i="25"/>
  <c r="AJ328" i="25"/>
  <c r="AK328" i="25"/>
  <c r="AL328" i="25"/>
  <c r="AM328" i="25"/>
  <c r="AN328" i="25"/>
  <c r="AO328" i="25"/>
  <c r="AP328" i="25"/>
  <c r="AQ328" i="25"/>
  <c r="AR328" i="25"/>
  <c r="AS328" i="25"/>
  <c r="C329" i="25"/>
  <c r="D329" i="25"/>
  <c r="E329" i="25"/>
  <c r="F329" i="25"/>
  <c r="G329" i="25"/>
  <c r="H329" i="25"/>
  <c r="I329" i="25"/>
  <c r="J329" i="25"/>
  <c r="K329" i="25"/>
  <c r="L329" i="25"/>
  <c r="M329" i="25"/>
  <c r="N329" i="25"/>
  <c r="O329" i="25"/>
  <c r="P329" i="25"/>
  <c r="Q329" i="25"/>
  <c r="R329" i="25"/>
  <c r="S329" i="25"/>
  <c r="T329" i="25"/>
  <c r="U329" i="25"/>
  <c r="V329" i="25"/>
  <c r="W329" i="25"/>
  <c r="X329" i="25"/>
  <c r="Y329" i="25"/>
  <c r="Z329" i="25"/>
  <c r="AA329" i="25"/>
  <c r="AB329" i="25"/>
  <c r="AC329" i="25"/>
  <c r="AD329" i="25"/>
  <c r="AE329" i="25"/>
  <c r="AF329" i="25"/>
  <c r="AG329" i="25"/>
  <c r="AH329" i="25"/>
  <c r="AI329" i="25"/>
  <c r="AJ329" i="25"/>
  <c r="AK329" i="25"/>
  <c r="AL329" i="25"/>
  <c r="AM329" i="25"/>
  <c r="AN329" i="25"/>
  <c r="AO329" i="25"/>
  <c r="AP329" i="25"/>
  <c r="AQ329" i="25"/>
  <c r="AR329" i="25"/>
  <c r="AS329" i="25"/>
  <c r="C330" i="25"/>
  <c r="D330" i="25"/>
  <c r="E330" i="25"/>
  <c r="F330" i="25"/>
  <c r="G330" i="25"/>
  <c r="H330" i="25"/>
  <c r="I330" i="25"/>
  <c r="J330" i="25"/>
  <c r="K330" i="25"/>
  <c r="L330" i="25"/>
  <c r="M330" i="25"/>
  <c r="N330" i="25"/>
  <c r="O330" i="25"/>
  <c r="P330" i="25"/>
  <c r="Q330" i="25"/>
  <c r="R330" i="25"/>
  <c r="S330" i="25"/>
  <c r="T330" i="25"/>
  <c r="U330" i="25"/>
  <c r="V330" i="25"/>
  <c r="W330" i="25"/>
  <c r="X330" i="25"/>
  <c r="Y330" i="25"/>
  <c r="Z330" i="25"/>
  <c r="AA330" i="25"/>
  <c r="AB330" i="25"/>
  <c r="AC330" i="25"/>
  <c r="AD330" i="25"/>
  <c r="AE330" i="25"/>
  <c r="AF330" i="25"/>
  <c r="AG330" i="25"/>
  <c r="AH330" i="25"/>
  <c r="AI330" i="25"/>
  <c r="AJ330" i="25"/>
  <c r="AK330" i="25"/>
  <c r="AL330" i="25"/>
  <c r="AM330" i="25"/>
  <c r="AN330" i="25"/>
  <c r="AO330" i="25"/>
  <c r="AP330" i="25"/>
  <c r="AQ330" i="25"/>
  <c r="AR330" i="25"/>
  <c r="AS330" i="25"/>
  <c r="Y331" i="25"/>
  <c r="Z331" i="25"/>
  <c r="AA331" i="25"/>
  <c r="AB331" i="25"/>
  <c r="AC331" i="25"/>
  <c r="AD331" i="25"/>
  <c r="AE331" i="25"/>
  <c r="AF331" i="25"/>
  <c r="AG331" i="25"/>
  <c r="AH331" i="25"/>
  <c r="AI331" i="25"/>
  <c r="AJ331" i="25"/>
  <c r="AK331" i="25"/>
  <c r="AL331" i="25"/>
  <c r="AM331" i="25"/>
  <c r="AN331" i="25"/>
  <c r="AO331" i="25"/>
  <c r="AP331" i="25"/>
  <c r="AQ331" i="25"/>
  <c r="AR331" i="25"/>
  <c r="AS331" i="25"/>
  <c r="Y332" i="25"/>
  <c r="Z332" i="25"/>
  <c r="AA332" i="25"/>
  <c r="AB332" i="25"/>
  <c r="AC332" i="25"/>
  <c r="AD332" i="25"/>
  <c r="AE332" i="25"/>
  <c r="AF332" i="25"/>
  <c r="AG332" i="25"/>
  <c r="AH332" i="25"/>
  <c r="AI332" i="25"/>
  <c r="AJ332" i="25"/>
  <c r="AK332" i="25"/>
  <c r="AL332" i="25"/>
  <c r="AM332" i="25"/>
  <c r="AN332" i="25"/>
  <c r="AO332" i="25"/>
  <c r="AP332" i="25"/>
  <c r="AQ332" i="25"/>
  <c r="AR332" i="25"/>
  <c r="AS332" i="25"/>
  <c r="Y333" i="25"/>
  <c r="Z333" i="25"/>
  <c r="AA333" i="25"/>
  <c r="AB333" i="25"/>
  <c r="AC333" i="25"/>
  <c r="AD333" i="25"/>
  <c r="AE333" i="25"/>
  <c r="AF333" i="25"/>
  <c r="AG333" i="25"/>
  <c r="AH333" i="25"/>
  <c r="AI333" i="25"/>
  <c r="AJ333" i="25"/>
  <c r="AK333" i="25"/>
  <c r="AL333" i="25"/>
  <c r="AM333" i="25"/>
  <c r="AN333" i="25"/>
  <c r="AO333" i="25"/>
  <c r="AP333" i="25"/>
  <c r="AQ333" i="25"/>
  <c r="AR333" i="25"/>
  <c r="AS333" i="25"/>
  <c r="C334" i="25"/>
  <c r="D334" i="25"/>
  <c r="E334" i="25"/>
  <c r="F334" i="25"/>
  <c r="G334" i="25"/>
  <c r="H334" i="25"/>
  <c r="I334" i="25"/>
  <c r="J334" i="25"/>
  <c r="K334" i="25"/>
  <c r="L334" i="25"/>
  <c r="M334" i="25"/>
  <c r="N334" i="25"/>
  <c r="O334" i="25"/>
  <c r="P334" i="25"/>
  <c r="Q334" i="25"/>
  <c r="R334" i="25"/>
  <c r="S334" i="25"/>
  <c r="T334" i="25"/>
  <c r="U334" i="25"/>
  <c r="V334" i="25"/>
  <c r="W334" i="25"/>
  <c r="X334" i="25"/>
  <c r="Y334" i="25"/>
  <c r="Z334" i="25"/>
  <c r="AA334" i="25"/>
  <c r="AB334" i="25"/>
  <c r="AC334" i="25"/>
  <c r="AD334" i="25"/>
  <c r="AE334" i="25"/>
  <c r="AF334" i="25"/>
  <c r="AG334" i="25"/>
  <c r="AH334" i="25"/>
  <c r="AI334" i="25"/>
  <c r="AJ334" i="25"/>
  <c r="AK334" i="25"/>
  <c r="AL334" i="25"/>
  <c r="AM334" i="25"/>
  <c r="AN334" i="25"/>
  <c r="AO334" i="25"/>
  <c r="AP334" i="25"/>
  <c r="AQ334" i="25"/>
  <c r="AR334" i="25"/>
  <c r="AS334" i="25"/>
  <c r="C335" i="25"/>
  <c r="D335" i="25"/>
  <c r="E335" i="25"/>
  <c r="F335" i="25"/>
  <c r="G335" i="25"/>
  <c r="H335" i="25"/>
  <c r="I335" i="25"/>
  <c r="J335" i="25"/>
  <c r="K335" i="25"/>
  <c r="L335" i="25"/>
  <c r="M335" i="25"/>
  <c r="N335" i="25"/>
  <c r="O335" i="25"/>
  <c r="P335" i="25"/>
  <c r="Q335" i="25"/>
  <c r="R335" i="25"/>
  <c r="S335" i="25"/>
  <c r="T335" i="25"/>
  <c r="U335" i="25"/>
  <c r="V335" i="25"/>
  <c r="W335" i="25"/>
  <c r="X335" i="25"/>
  <c r="Y335" i="25"/>
  <c r="Z335" i="25"/>
  <c r="AA335" i="25"/>
  <c r="AB335" i="25"/>
  <c r="AC335" i="25"/>
  <c r="AD335" i="25"/>
  <c r="AE335" i="25"/>
  <c r="AF335" i="25"/>
  <c r="AG335" i="25"/>
  <c r="AH335" i="25"/>
  <c r="AI335" i="25"/>
  <c r="AJ335" i="25"/>
  <c r="AK335" i="25"/>
  <c r="AL335" i="25"/>
  <c r="AM335" i="25"/>
  <c r="AN335" i="25"/>
  <c r="AO335" i="25"/>
  <c r="AP335" i="25"/>
  <c r="AQ335" i="25"/>
  <c r="AR335" i="25"/>
  <c r="AS335" i="25"/>
  <c r="C336" i="25"/>
  <c r="D336" i="25"/>
  <c r="E336" i="25"/>
  <c r="F336" i="25"/>
  <c r="G336" i="25"/>
  <c r="H336" i="25"/>
  <c r="I336" i="25"/>
  <c r="J336" i="25"/>
  <c r="K336" i="25"/>
  <c r="L336" i="25"/>
  <c r="M336" i="25"/>
  <c r="N336" i="25"/>
  <c r="O336" i="25"/>
  <c r="P336" i="25"/>
  <c r="Q336" i="25"/>
  <c r="R336" i="25"/>
  <c r="S336" i="25"/>
  <c r="T336" i="25"/>
  <c r="U336" i="25"/>
  <c r="V336" i="25"/>
  <c r="W336" i="25"/>
  <c r="X336" i="25"/>
  <c r="Y336" i="25"/>
  <c r="Z336" i="25"/>
  <c r="AA336" i="25"/>
  <c r="AB336" i="25"/>
  <c r="AC336" i="25"/>
  <c r="AD336" i="25"/>
  <c r="AE336" i="25"/>
  <c r="AF336" i="25"/>
  <c r="AG336" i="25"/>
  <c r="AH336" i="25"/>
  <c r="AI336" i="25"/>
  <c r="AJ336" i="25"/>
  <c r="AK336" i="25"/>
  <c r="AL336" i="25"/>
  <c r="AM336" i="25"/>
  <c r="AN336" i="25"/>
  <c r="AO336" i="25"/>
  <c r="AP336" i="25"/>
  <c r="AQ336" i="25"/>
  <c r="AR336" i="25"/>
  <c r="AS336" i="25"/>
  <c r="Y337" i="25"/>
  <c r="Z337" i="25"/>
  <c r="AA337" i="25"/>
  <c r="AB337" i="25"/>
  <c r="AC337" i="25"/>
  <c r="AD337" i="25"/>
  <c r="AE337" i="25"/>
  <c r="AF337" i="25"/>
  <c r="AG337" i="25"/>
  <c r="AH337" i="25"/>
  <c r="AI337" i="25"/>
  <c r="AJ337" i="25"/>
  <c r="AK337" i="25"/>
  <c r="AL337" i="25"/>
  <c r="AM337" i="25"/>
  <c r="AN337" i="25"/>
  <c r="AO337" i="25"/>
  <c r="AP337" i="25"/>
  <c r="AQ337" i="25"/>
  <c r="AR337" i="25"/>
  <c r="AS337" i="25"/>
  <c r="Y338" i="25"/>
  <c r="Z338" i="25"/>
  <c r="AA338" i="25"/>
  <c r="AB338" i="25"/>
  <c r="AC338" i="25"/>
  <c r="AD338" i="25"/>
  <c r="AE338" i="25"/>
  <c r="AF338" i="25"/>
  <c r="AG338" i="25"/>
  <c r="AH338" i="25"/>
  <c r="AI338" i="25"/>
  <c r="AJ338" i="25"/>
  <c r="AK338" i="25"/>
  <c r="AL338" i="25"/>
  <c r="AM338" i="25"/>
  <c r="AN338" i="25"/>
  <c r="AO338" i="25"/>
  <c r="AP338" i="25"/>
  <c r="AQ338" i="25"/>
  <c r="AR338" i="25"/>
  <c r="AS338" i="25"/>
  <c r="Y339" i="25"/>
  <c r="Z339" i="25"/>
  <c r="AA339" i="25"/>
  <c r="AB339" i="25"/>
  <c r="AC339" i="25"/>
  <c r="AD339" i="25"/>
  <c r="AE339" i="25"/>
  <c r="AF339" i="25"/>
  <c r="AG339" i="25"/>
  <c r="AH339" i="25"/>
  <c r="AI339" i="25"/>
  <c r="AJ339" i="25"/>
  <c r="AK339" i="25"/>
  <c r="AL339" i="25"/>
  <c r="AM339" i="25"/>
  <c r="AN339" i="25"/>
  <c r="AO339" i="25"/>
  <c r="AP339" i="25"/>
  <c r="AQ339" i="25"/>
  <c r="AR339" i="25"/>
  <c r="AS339" i="25"/>
  <c r="C340" i="25"/>
  <c r="D340" i="25"/>
  <c r="E340" i="25"/>
  <c r="F340" i="25"/>
  <c r="G340" i="25"/>
  <c r="H340" i="25"/>
  <c r="I340" i="25"/>
  <c r="J340" i="25"/>
  <c r="K340" i="25"/>
  <c r="L340" i="25"/>
  <c r="M340" i="25"/>
  <c r="N340" i="25"/>
  <c r="O340" i="25"/>
  <c r="P340" i="25"/>
  <c r="Q340" i="25"/>
  <c r="R340" i="25"/>
  <c r="S340" i="25"/>
  <c r="T340" i="25"/>
  <c r="U340" i="25"/>
  <c r="V340" i="25"/>
  <c r="W340" i="25"/>
  <c r="X340" i="25"/>
  <c r="Y340" i="25"/>
  <c r="Z340" i="25"/>
  <c r="AA340" i="25"/>
  <c r="AB340" i="25"/>
  <c r="AC340" i="25"/>
  <c r="AD340" i="25"/>
  <c r="AE340" i="25"/>
  <c r="AF340" i="25"/>
  <c r="AG340" i="25"/>
  <c r="AH340" i="25"/>
  <c r="AI340" i="25"/>
  <c r="AJ340" i="25"/>
  <c r="AK340" i="25"/>
  <c r="AL340" i="25"/>
  <c r="AM340" i="25"/>
  <c r="AN340" i="25"/>
  <c r="AO340" i="25"/>
  <c r="AP340" i="25"/>
  <c r="AQ340" i="25"/>
  <c r="AR340" i="25"/>
  <c r="AS340" i="25"/>
  <c r="C341" i="25"/>
  <c r="D341" i="25"/>
  <c r="E341" i="25"/>
  <c r="F341" i="25"/>
  <c r="G341" i="25"/>
  <c r="H341" i="25"/>
  <c r="I341" i="25"/>
  <c r="J341" i="25"/>
  <c r="K341" i="25"/>
  <c r="L341" i="25"/>
  <c r="M341" i="25"/>
  <c r="N341" i="25"/>
  <c r="O341" i="25"/>
  <c r="P341" i="25"/>
  <c r="Q341" i="25"/>
  <c r="R341" i="25"/>
  <c r="S341" i="25"/>
  <c r="T341" i="25"/>
  <c r="U341" i="25"/>
  <c r="V341" i="25"/>
  <c r="W341" i="25"/>
  <c r="X341" i="25"/>
  <c r="Y341" i="25"/>
  <c r="Z341" i="25"/>
  <c r="AA341" i="25"/>
  <c r="AB341" i="25"/>
  <c r="AC341" i="25"/>
  <c r="AD341" i="25"/>
  <c r="AE341" i="25"/>
  <c r="AF341" i="25"/>
  <c r="AG341" i="25"/>
  <c r="AH341" i="25"/>
  <c r="AI341" i="25"/>
  <c r="AJ341" i="25"/>
  <c r="AK341" i="25"/>
  <c r="AL341" i="25"/>
  <c r="AM341" i="25"/>
  <c r="AN341" i="25"/>
  <c r="AO341" i="25"/>
  <c r="AP341" i="25"/>
  <c r="AQ341" i="25"/>
  <c r="AR341" i="25"/>
  <c r="AS341" i="25"/>
  <c r="C342" i="25"/>
  <c r="D342" i="25"/>
  <c r="E342" i="25"/>
  <c r="F342" i="25"/>
  <c r="G342" i="25"/>
  <c r="H342" i="25"/>
  <c r="I342" i="25"/>
  <c r="J342" i="25"/>
  <c r="K342" i="25"/>
  <c r="L342" i="25"/>
  <c r="M342" i="25"/>
  <c r="N342" i="25"/>
  <c r="O342" i="25"/>
  <c r="P342" i="25"/>
  <c r="Q342" i="25"/>
  <c r="R342" i="25"/>
  <c r="S342" i="25"/>
  <c r="T342" i="25"/>
  <c r="U342" i="25"/>
  <c r="V342" i="25"/>
  <c r="W342" i="25"/>
  <c r="X342" i="25"/>
  <c r="Y342" i="25"/>
  <c r="Z342" i="25"/>
  <c r="AA342" i="25"/>
  <c r="AB342" i="25"/>
  <c r="AC342" i="25"/>
  <c r="AD342" i="25"/>
  <c r="AE342" i="25"/>
  <c r="AF342" i="25"/>
  <c r="AG342" i="25"/>
  <c r="AH342" i="25"/>
  <c r="AI342" i="25"/>
  <c r="AJ342" i="25"/>
  <c r="AK342" i="25"/>
  <c r="AL342" i="25"/>
  <c r="AM342" i="25"/>
  <c r="AN342" i="25"/>
  <c r="AO342" i="25"/>
  <c r="AP342" i="25"/>
  <c r="AQ342" i="25"/>
  <c r="AR342" i="25"/>
  <c r="AS342" i="25"/>
  <c r="F20" i="46"/>
  <c r="G20" i="46"/>
  <c r="AE20" i="46" s="1"/>
  <c r="G21" i="46"/>
  <c r="G24" i="46"/>
  <c r="G27" i="46"/>
  <c r="G30" i="46"/>
  <c r="AH30" i="46" s="1"/>
  <c r="G34" i="46"/>
  <c r="G38" i="46"/>
  <c r="G42" i="46"/>
  <c r="AS42" i="46" s="1"/>
  <c r="S145" i="47" s="1"/>
  <c r="D60" i="46"/>
  <c r="F60" i="46"/>
  <c r="D61" i="46"/>
  <c r="F61" i="46"/>
  <c r="T61" i="46" s="1"/>
  <c r="G61" i="46"/>
  <c r="AM61" i="46" s="1"/>
  <c r="D62" i="46"/>
  <c r="F62" i="46"/>
  <c r="G62" i="46"/>
  <c r="AR62" i="46" s="1"/>
  <c r="D63" i="46"/>
  <c r="D64" i="46"/>
  <c r="F64" i="46"/>
  <c r="G64" i="46"/>
  <c r="AT64" i="46" s="1"/>
  <c r="D65" i="46"/>
  <c r="F65" i="46"/>
  <c r="G65" i="46"/>
  <c r="D66" i="46"/>
  <c r="F66" i="46"/>
  <c r="T66" i="46" s="1"/>
  <c r="G66" i="46"/>
  <c r="D67" i="46"/>
  <c r="F67" i="46"/>
  <c r="L67" i="46" s="1"/>
  <c r="G67" i="46"/>
  <c r="AV67" i="46" s="1"/>
  <c r="D68" i="46"/>
  <c r="F68" i="46"/>
  <c r="G68" i="46"/>
  <c r="D69" i="46"/>
  <c r="F69" i="46"/>
  <c r="G69" i="46"/>
  <c r="D70" i="46"/>
  <c r="F70" i="46"/>
  <c r="G70" i="46"/>
  <c r="D71" i="46"/>
  <c r="F71" i="46"/>
  <c r="G71" i="46"/>
  <c r="AM71" i="46" s="1"/>
  <c r="D72" i="46"/>
  <c r="F72" i="46"/>
  <c r="G72" i="46"/>
  <c r="AP72" i="46" s="1"/>
  <c r="D73" i="46"/>
  <c r="F73" i="46"/>
  <c r="G73" i="46"/>
  <c r="D74" i="46"/>
  <c r="F74" i="46"/>
  <c r="G74" i="46"/>
  <c r="D75" i="46"/>
  <c r="F75" i="46"/>
  <c r="J75" i="46" s="1"/>
  <c r="G75" i="46"/>
  <c r="AS75" i="46" s="1"/>
  <c r="D76" i="46"/>
  <c r="F76" i="46"/>
  <c r="G76" i="46"/>
  <c r="D77" i="46"/>
  <c r="F77" i="46"/>
  <c r="G77" i="46"/>
  <c r="D78" i="46"/>
  <c r="F78" i="46"/>
  <c r="K78" i="46" s="1"/>
  <c r="G78" i="46"/>
  <c r="H79" i="46"/>
  <c r="D80" i="46"/>
  <c r="F80" i="46"/>
  <c r="G80" i="46"/>
  <c r="D81" i="46"/>
  <c r="F81" i="46"/>
  <c r="G81" i="46"/>
  <c r="AH81" i="46" s="1"/>
  <c r="H82" i="46"/>
  <c r="H83" i="46"/>
  <c r="F122" i="46"/>
  <c r="G122" i="46"/>
  <c r="AD122" i="46" s="1"/>
  <c r="F123" i="46"/>
  <c r="G123" i="46"/>
  <c r="F124" i="46"/>
  <c r="G124" i="46"/>
  <c r="AO124" i="46" s="1"/>
  <c r="F125" i="46"/>
  <c r="G125" i="46"/>
  <c r="F126" i="46"/>
  <c r="G126" i="46"/>
  <c r="AT126" i="46" s="1"/>
  <c r="F128" i="46"/>
  <c r="G128" i="46"/>
  <c r="F129" i="46"/>
  <c r="G129" i="46"/>
  <c r="AL129" i="46" s="1"/>
  <c r="F130" i="46"/>
  <c r="G130" i="46"/>
  <c r="H174" i="46"/>
  <c r="H175" i="46"/>
  <c r="H176" i="46"/>
  <c r="H177" i="46"/>
  <c r="H178" i="46"/>
  <c r="H179" i="46"/>
  <c r="H180" i="46"/>
  <c r="H181" i="46"/>
  <c r="H182" i="46"/>
  <c r="H183" i="46"/>
  <c r="H184" i="46"/>
  <c r="H185" i="46"/>
  <c r="H186" i="46"/>
  <c r="H187" i="46"/>
  <c r="H188" i="46"/>
  <c r="H189" i="46"/>
  <c r="H190" i="46"/>
  <c r="H191" i="46"/>
  <c r="H192" i="46"/>
  <c r="H193" i="46"/>
  <c r="H194" i="46"/>
  <c r="H195" i="46"/>
  <c r="H196" i="46"/>
  <c r="H197" i="46"/>
  <c r="H198" i="46"/>
  <c r="H200" i="46"/>
  <c r="H203" i="46"/>
  <c r="D204" i="46"/>
  <c r="H204" i="46"/>
  <c r="D205" i="46"/>
  <c r="H205" i="46"/>
  <c r="D206" i="46"/>
  <c r="H206" i="46"/>
  <c r="D207" i="46"/>
  <c r="H207" i="46"/>
  <c r="H213" i="46"/>
  <c r="C227" i="46"/>
  <c r="D227" i="46"/>
  <c r="E227" i="46"/>
  <c r="F227" i="46"/>
  <c r="AA227" i="46"/>
  <c r="AV227" i="46"/>
  <c r="BQ227" i="46"/>
  <c r="CL227" i="46"/>
  <c r="D243" i="46"/>
  <c r="E243" i="46"/>
  <c r="AW243" i="46"/>
  <c r="AX243" i="46"/>
  <c r="AY243" i="46"/>
  <c r="AZ243" i="46"/>
  <c r="BA243" i="46"/>
  <c r="BB243" i="46"/>
  <c r="BC243" i="46"/>
  <c r="BD243" i="46"/>
  <c r="BE243" i="46"/>
  <c r="BF243" i="46"/>
  <c r="BG243" i="46"/>
  <c r="BH243" i="46"/>
  <c r="BI243" i="46"/>
  <c r="BJ243" i="46"/>
  <c r="BK243" i="46"/>
  <c r="BL243" i="46"/>
  <c r="BM243" i="46"/>
  <c r="BN243" i="46"/>
  <c r="BO243" i="46"/>
  <c r="BP243" i="46"/>
  <c r="BQ243" i="46"/>
  <c r="E18" i="56"/>
  <c r="E20" i="68" s="1"/>
  <c r="F18" i="56"/>
  <c r="G18" i="56"/>
  <c r="G226" i="56" s="1"/>
  <c r="H18" i="56"/>
  <c r="I18" i="56"/>
  <c r="J18" i="56"/>
  <c r="J20" i="68" s="1"/>
  <c r="J148" i="68" s="1"/>
  <c r="K18" i="56"/>
  <c r="L18" i="56"/>
  <c r="L226" i="56" s="1"/>
  <c r="M18" i="56"/>
  <c r="M20" i="68" s="1"/>
  <c r="M148" i="68" s="1"/>
  <c r="N18" i="56"/>
  <c r="O18" i="56"/>
  <c r="O20" i="68" s="1"/>
  <c r="O148" i="68" s="1"/>
  <c r="P18" i="56"/>
  <c r="Q18" i="56"/>
  <c r="Q226" i="56" s="1"/>
  <c r="R18" i="56"/>
  <c r="S18" i="56"/>
  <c r="T18" i="56"/>
  <c r="T20" i="68" s="1"/>
  <c r="T148" i="68" s="1"/>
  <c r="U18" i="56"/>
  <c r="V18" i="56"/>
  <c r="V226" i="56" s="1"/>
  <c r="W18" i="56"/>
  <c r="W226" i="56" s="1"/>
  <c r="X18" i="56"/>
  <c r="Y19" i="56"/>
  <c r="Y20" i="56"/>
  <c r="Y21" i="56"/>
  <c r="Y22" i="56"/>
  <c r="Y23" i="56"/>
  <c r="Y24" i="56"/>
  <c r="Y25" i="56"/>
  <c r="Y26" i="56"/>
  <c r="Y27" i="56"/>
  <c r="Y28" i="56"/>
  <c r="Y29" i="56"/>
  <c r="Y30" i="56"/>
  <c r="Y31" i="56"/>
  <c r="Y32" i="56"/>
  <c r="Y33" i="56"/>
  <c r="Y34" i="56"/>
  <c r="Y35" i="56"/>
  <c r="Y36" i="56"/>
  <c r="Y37" i="56"/>
  <c r="Y38" i="56"/>
  <c r="Y39" i="56"/>
  <c r="Y40" i="56"/>
  <c r="Y41" i="56"/>
  <c r="Y42" i="56"/>
  <c r="Y43" i="56"/>
  <c r="Y44" i="56"/>
  <c r="Y45" i="56"/>
  <c r="Y46" i="56"/>
  <c r="Y47" i="56"/>
  <c r="Y48" i="56"/>
  <c r="Y49" i="56"/>
  <c r="Y50" i="56"/>
  <c r="Y51" i="56"/>
  <c r="Y52" i="56"/>
  <c r="Y53" i="56"/>
  <c r="Y54" i="56"/>
  <c r="Y55" i="56"/>
  <c r="Y56" i="56"/>
  <c r="Y57" i="56"/>
  <c r="Y58" i="56"/>
  <c r="Y59" i="56"/>
  <c r="Y60" i="56"/>
  <c r="Y61" i="56"/>
  <c r="Y62" i="56"/>
  <c r="Y63" i="56"/>
  <c r="Y64" i="56"/>
  <c r="Y65" i="56"/>
  <c r="Y66" i="56"/>
  <c r="Y67" i="56"/>
  <c r="Y68" i="56"/>
  <c r="Y69" i="56"/>
  <c r="Y70" i="56"/>
  <c r="Y71" i="56"/>
  <c r="Y72" i="56"/>
  <c r="Y73" i="56"/>
  <c r="Y74" i="56"/>
  <c r="Y75" i="56"/>
  <c r="Y76" i="56"/>
  <c r="Y77" i="56"/>
  <c r="Y78" i="56"/>
  <c r="Y79" i="56"/>
  <c r="Y80" i="56"/>
  <c r="Y81" i="56"/>
  <c r="Y82" i="56"/>
  <c r="Y83" i="56"/>
  <c r="Y84" i="56"/>
  <c r="Y85" i="56"/>
  <c r="Y88" i="56"/>
  <c r="Y89" i="56"/>
  <c r="Y90" i="56"/>
  <c r="Y91" i="56"/>
  <c r="Y92" i="56"/>
  <c r="Y93" i="56"/>
  <c r="Y94" i="56"/>
  <c r="Y95" i="56"/>
  <c r="Y96" i="56"/>
  <c r="Y99" i="56"/>
  <c r="Y100" i="56"/>
  <c r="Y101" i="56"/>
  <c r="Y102" i="56"/>
  <c r="Y103" i="56"/>
  <c r="Y104" i="56"/>
  <c r="Y105" i="56"/>
  <c r="Y106" i="56"/>
  <c r="Y107" i="56"/>
  <c r="Y108" i="56"/>
  <c r="Y109" i="56"/>
  <c r="Y110" i="56"/>
  <c r="Y111" i="56"/>
  <c r="Y112" i="56"/>
  <c r="Y113" i="56"/>
  <c r="Y114" i="56"/>
  <c r="Y117" i="56"/>
  <c r="Y118" i="56"/>
  <c r="Y119" i="56"/>
  <c r="Y120" i="56"/>
  <c r="Y121" i="56"/>
  <c r="Y122" i="56"/>
  <c r="Y123" i="56"/>
  <c r="Y124" i="56"/>
  <c r="Y125" i="56"/>
  <c r="Y126" i="56"/>
  <c r="Y127" i="56"/>
  <c r="Y128" i="56"/>
  <c r="Y129" i="56"/>
  <c r="Y130" i="56"/>
  <c r="Y131" i="56"/>
  <c r="Y133" i="56"/>
  <c r="Y134" i="56"/>
  <c r="Y135" i="56"/>
  <c r="Y136" i="56"/>
  <c r="Y137" i="56"/>
  <c r="Y138" i="56"/>
  <c r="Y139" i="56"/>
  <c r="Y140" i="56"/>
  <c r="Y141" i="56"/>
  <c r="Y142" i="56"/>
  <c r="Y143" i="56"/>
  <c r="Y144" i="56"/>
  <c r="Y145" i="56"/>
  <c r="Y146" i="56"/>
  <c r="Y147" i="56"/>
  <c r="Y148" i="56"/>
  <c r="Y149" i="56"/>
  <c r="Y150" i="56"/>
  <c r="Y151" i="56"/>
  <c r="Y152" i="56"/>
  <c r="Y153" i="56"/>
  <c r="Y154" i="56"/>
  <c r="Y155" i="56"/>
  <c r="Y156" i="56"/>
  <c r="Y157" i="56"/>
  <c r="Y158" i="56"/>
  <c r="Y159" i="56"/>
  <c r="Y160" i="56"/>
  <c r="Y161" i="56"/>
  <c r="Y162" i="56"/>
  <c r="Y163" i="56"/>
  <c r="Y164" i="56"/>
  <c r="Y165" i="56"/>
  <c r="Y166" i="56"/>
  <c r="Y167" i="56"/>
  <c r="Y168" i="56"/>
  <c r="Y169" i="56"/>
  <c r="Y170" i="56"/>
  <c r="Y171" i="56"/>
  <c r="Y172" i="56"/>
  <c r="Y173" i="56"/>
  <c r="Y174" i="56"/>
  <c r="Y175" i="56"/>
  <c r="Y176" i="56"/>
  <c r="Y177" i="56"/>
  <c r="Y178" i="56"/>
  <c r="Y179" i="56"/>
  <c r="Y180" i="56"/>
  <c r="Y181" i="56"/>
  <c r="Y182" i="56"/>
  <c r="Y183" i="56"/>
  <c r="Y184" i="56"/>
  <c r="Y185" i="56"/>
  <c r="Y186" i="56"/>
  <c r="Y187" i="56"/>
  <c r="Y188" i="56"/>
  <c r="Y189" i="56"/>
  <c r="Y190" i="56"/>
  <c r="Y191" i="56"/>
  <c r="Y192" i="56"/>
  <c r="Y193" i="56"/>
  <c r="Y194" i="56"/>
  <c r="Y195" i="56"/>
  <c r="Y196" i="56"/>
  <c r="Y197" i="56"/>
  <c r="Y198" i="56"/>
  <c r="Y203" i="56"/>
  <c r="Y204" i="56"/>
  <c r="Y205" i="56"/>
  <c r="Y206" i="56"/>
  <c r="Y207" i="56"/>
  <c r="Y208" i="56"/>
  <c r="Y209" i="56"/>
  <c r="Y210" i="56"/>
  <c r="Y211" i="56"/>
  <c r="Y212" i="56"/>
  <c r="Y213" i="56"/>
  <c r="Y214" i="56"/>
  <c r="Y215" i="56"/>
  <c r="Y216" i="56"/>
  <c r="Y217" i="56"/>
  <c r="D226" i="56"/>
  <c r="C13" i="78"/>
  <c r="C30" i="78"/>
  <c r="C11" i="72"/>
  <c r="C24" i="72"/>
  <c r="D11" i="71"/>
  <c r="D93" i="71" s="1"/>
  <c r="E11" i="71"/>
  <c r="E93" i="71" s="1"/>
  <c r="F11" i="71"/>
  <c r="F93" i="71" s="1"/>
  <c r="G11" i="71"/>
  <c r="G93" i="71" s="1"/>
  <c r="H11" i="71"/>
  <c r="H93" i="71" s="1"/>
  <c r="I11" i="71"/>
  <c r="I93" i="71" s="1"/>
  <c r="J11" i="71"/>
  <c r="J93" i="71" s="1"/>
  <c r="K11" i="71"/>
  <c r="K93" i="71" s="1"/>
  <c r="L11" i="71"/>
  <c r="L93" i="71" s="1"/>
  <c r="M11" i="71"/>
  <c r="M93" i="71" s="1"/>
  <c r="N11" i="71"/>
  <c r="N93" i="71" s="1"/>
  <c r="O11" i="71"/>
  <c r="O93" i="71" s="1"/>
  <c r="P11" i="71"/>
  <c r="P93" i="71" s="1"/>
  <c r="Q11" i="71"/>
  <c r="Q93" i="71" s="1"/>
  <c r="R11" i="71"/>
  <c r="R93" i="71" s="1"/>
  <c r="S11" i="71"/>
  <c r="S93" i="71" s="1"/>
  <c r="T11" i="71"/>
  <c r="T93" i="71" s="1"/>
  <c r="U11" i="71"/>
  <c r="U93" i="71" s="1"/>
  <c r="V11" i="71"/>
  <c r="V93" i="71" s="1"/>
  <c r="W11" i="71"/>
  <c r="W93" i="71" s="1"/>
  <c r="C93" i="71"/>
  <c r="D12" i="70"/>
  <c r="D93" i="70" s="1"/>
  <c r="E12" i="70"/>
  <c r="E93" i="70" s="1"/>
  <c r="F12" i="70"/>
  <c r="F93" i="70" s="1"/>
  <c r="G12" i="70"/>
  <c r="G93" i="70" s="1"/>
  <c r="H12" i="70"/>
  <c r="H93" i="70" s="1"/>
  <c r="I12" i="70"/>
  <c r="I93" i="70" s="1"/>
  <c r="J12" i="70"/>
  <c r="J93" i="70" s="1"/>
  <c r="K12" i="70"/>
  <c r="K93" i="70" s="1"/>
  <c r="L12" i="70"/>
  <c r="L93" i="70" s="1"/>
  <c r="M12" i="70"/>
  <c r="M93" i="70" s="1"/>
  <c r="N12" i="70"/>
  <c r="N93" i="70" s="1"/>
  <c r="O12" i="70"/>
  <c r="O93" i="70" s="1"/>
  <c r="P12" i="70"/>
  <c r="P93" i="70" s="1"/>
  <c r="Q12" i="70"/>
  <c r="Q93" i="70" s="1"/>
  <c r="R12" i="70"/>
  <c r="R93" i="70" s="1"/>
  <c r="S12" i="70"/>
  <c r="S93" i="70" s="1"/>
  <c r="T12" i="70"/>
  <c r="T93" i="70" s="1"/>
  <c r="U12" i="70"/>
  <c r="U93" i="70" s="1"/>
  <c r="V12" i="70"/>
  <c r="V93" i="70" s="1"/>
  <c r="W12" i="70"/>
  <c r="W93" i="70" s="1"/>
  <c r="C93" i="70"/>
  <c r="D11" i="69"/>
  <c r="E11" i="69"/>
  <c r="F11" i="69"/>
  <c r="G11" i="69"/>
  <c r="H11" i="69"/>
  <c r="I11" i="69"/>
  <c r="J11" i="69"/>
  <c r="K11" i="69"/>
  <c r="L11" i="69"/>
  <c r="M11" i="69"/>
  <c r="N11" i="69"/>
  <c r="O11" i="69"/>
  <c r="P11" i="69"/>
  <c r="Q11" i="69"/>
  <c r="R11" i="69"/>
  <c r="S11" i="69"/>
  <c r="T11" i="69"/>
  <c r="U11" i="69"/>
  <c r="V11" i="69"/>
  <c r="W11" i="69"/>
  <c r="D30" i="69"/>
  <c r="E30" i="69"/>
  <c r="F30" i="69"/>
  <c r="G30" i="69"/>
  <c r="H30" i="69"/>
  <c r="I30" i="69"/>
  <c r="J30" i="69"/>
  <c r="K30" i="69"/>
  <c r="L30" i="69"/>
  <c r="M30" i="69"/>
  <c r="N30" i="69"/>
  <c r="O30" i="69"/>
  <c r="P30" i="69"/>
  <c r="Q30" i="69"/>
  <c r="R30" i="69"/>
  <c r="S30" i="69"/>
  <c r="T30" i="69"/>
  <c r="U30" i="69"/>
  <c r="V30" i="69"/>
  <c r="W30" i="69"/>
  <c r="D31" i="69"/>
  <c r="E31" i="69"/>
  <c r="F31" i="69"/>
  <c r="G31" i="69"/>
  <c r="H31" i="69"/>
  <c r="I31" i="69"/>
  <c r="J31" i="69"/>
  <c r="K31" i="69"/>
  <c r="L31" i="69"/>
  <c r="M31" i="69"/>
  <c r="N31" i="69"/>
  <c r="O31" i="69"/>
  <c r="P31" i="69"/>
  <c r="Q31" i="69"/>
  <c r="R31" i="69"/>
  <c r="S31" i="69"/>
  <c r="T31" i="69"/>
  <c r="U31" i="69"/>
  <c r="V31" i="69"/>
  <c r="W31" i="69"/>
  <c r="D11" i="65"/>
  <c r="E11" i="65"/>
  <c r="F11" i="65"/>
  <c r="G11" i="65"/>
  <c r="H11" i="65"/>
  <c r="I11" i="65"/>
  <c r="J11" i="65"/>
  <c r="K11" i="65"/>
  <c r="L11" i="65"/>
  <c r="M11" i="65"/>
  <c r="N11" i="65"/>
  <c r="O11" i="65"/>
  <c r="P11" i="65"/>
  <c r="Q11" i="65"/>
  <c r="R11" i="65"/>
  <c r="S11" i="65"/>
  <c r="T11" i="65"/>
  <c r="U11" i="65"/>
  <c r="V11" i="65"/>
  <c r="W11" i="65"/>
  <c r="D24" i="65"/>
  <c r="E24" i="65"/>
  <c r="F24" i="65"/>
  <c r="G24" i="65"/>
  <c r="H24" i="65"/>
  <c r="J24" i="65"/>
  <c r="K24" i="65"/>
  <c r="L24" i="65"/>
  <c r="M24" i="65"/>
  <c r="N24" i="65"/>
  <c r="O24" i="65"/>
  <c r="P24" i="65"/>
  <c r="Q24" i="65"/>
  <c r="R24" i="65"/>
  <c r="S24" i="65"/>
  <c r="T24" i="65"/>
  <c r="U24" i="65"/>
  <c r="V24" i="65"/>
  <c r="W24" i="65"/>
  <c r="D25" i="65"/>
  <c r="E25" i="65"/>
  <c r="F25" i="65"/>
  <c r="G25" i="65"/>
  <c r="H25" i="65"/>
  <c r="I25" i="65"/>
  <c r="J25" i="65"/>
  <c r="K25" i="65"/>
  <c r="L25" i="65"/>
  <c r="M25" i="65"/>
  <c r="N25" i="65"/>
  <c r="O25" i="65"/>
  <c r="P25" i="65"/>
  <c r="Q25" i="65"/>
  <c r="R25" i="65"/>
  <c r="S25" i="65"/>
  <c r="T25" i="65"/>
  <c r="U25" i="65"/>
  <c r="V25" i="65"/>
  <c r="W25" i="65"/>
  <c r="D14" i="75"/>
  <c r="E14" i="75"/>
  <c r="F14" i="75"/>
  <c r="G14" i="75"/>
  <c r="H14" i="75"/>
  <c r="I14" i="75"/>
  <c r="J14" i="75"/>
  <c r="K14" i="75"/>
  <c r="L14" i="75"/>
  <c r="M14" i="75"/>
  <c r="N14" i="75"/>
  <c r="O14" i="75"/>
  <c r="P14" i="75"/>
  <c r="Q14" i="75"/>
  <c r="R14" i="75"/>
  <c r="S14" i="75"/>
  <c r="T14" i="75"/>
  <c r="U14" i="75"/>
  <c r="V14" i="75"/>
  <c r="W14" i="75"/>
  <c r="D14" i="74"/>
  <c r="E14" i="74"/>
  <c r="F14" i="74"/>
  <c r="G14" i="74"/>
  <c r="H14" i="74"/>
  <c r="I14" i="74"/>
  <c r="J14" i="74"/>
  <c r="K14" i="74"/>
  <c r="L14" i="74"/>
  <c r="M14" i="74"/>
  <c r="N14" i="74"/>
  <c r="O14" i="74"/>
  <c r="P14" i="74"/>
  <c r="Q14" i="74"/>
  <c r="R14" i="74"/>
  <c r="S14" i="74"/>
  <c r="T14" i="74"/>
  <c r="U14" i="74"/>
  <c r="V14" i="74"/>
  <c r="W14" i="74"/>
  <c r="D12" i="73"/>
  <c r="E12" i="73"/>
  <c r="F12" i="73"/>
  <c r="G12" i="73"/>
  <c r="H12" i="73"/>
  <c r="I12" i="73"/>
  <c r="J12" i="73"/>
  <c r="K12" i="73"/>
  <c r="L12" i="73"/>
  <c r="M12" i="73"/>
  <c r="N12" i="73"/>
  <c r="O12" i="73"/>
  <c r="P12" i="73"/>
  <c r="Q12" i="73"/>
  <c r="R12" i="73"/>
  <c r="S12" i="73"/>
  <c r="T12" i="73"/>
  <c r="U12" i="73"/>
  <c r="V12" i="73"/>
  <c r="W12" i="73"/>
  <c r="D13" i="47"/>
  <c r="E13" i="47"/>
  <c r="F13" i="47"/>
  <c r="G13" i="47"/>
  <c r="H13" i="47"/>
  <c r="I13" i="47"/>
  <c r="J13" i="47"/>
  <c r="K13" i="47"/>
  <c r="L13" i="47"/>
  <c r="M13" i="47"/>
  <c r="N13" i="47"/>
  <c r="O13" i="47"/>
  <c r="P13" i="47"/>
  <c r="Q13" i="47"/>
  <c r="R13" i="47"/>
  <c r="S13" i="47"/>
  <c r="T13" i="47"/>
  <c r="U13" i="47"/>
  <c r="V13" i="47"/>
  <c r="W13" i="47"/>
  <c r="D18" i="47"/>
  <c r="F18" i="47"/>
  <c r="G18" i="47"/>
  <c r="H18" i="47"/>
  <c r="I18" i="47"/>
  <c r="J18" i="47"/>
  <c r="L18" i="47"/>
  <c r="M18" i="47"/>
  <c r="N18" i="47"/>
  <c r="O18" i="47"/>
  <c r="P18" i="47"/>
  <c r="Q18" i="47"/>
  <c r="R18" i="47"/>
  <c r="S18" i="47"/>
  <c r="T18" i="47"/>
  <c r="U18" i="47"/>
  <c r="V18" i="47"/>
  <c r="W18" i="47"/>
  <c r="D23" i="47"/>
  <c r="E23" i="47"/>
  <c r="F23" i="47"/>
  <c r="G23" i="47"/>
  <c r="H23" i="47"/>
  <c r="I23" i="47"/>
  <c r="J23" i="47"/>
  <c r="K23" i="47"/>
  <c r="L23" i="47"/>
  <c r="M23" i="47"/>
  <c r="N23" i="47"/>
  <c r="O23" i="47"/>
  <c r="P23" i="47"/>
  <c r="Q23" i="47"/>
  <c r="R23" i="47"/>
  <c r="S23" i="47"/>
  <c r="T23" i="47"/>
  <c r="U23" i="47"/>
  <c r="V23" i="47"/>
  <c r="W23" i="47"/>
  <c r="D43" i="47"/>
  <c r="D247" i="47" s="1"/>
  <c r="D288" i="47" s="1"/>
  <c r="D331" i="47" s="1"/>
  <c r="E43" i="47"/>
  <c r="E247" i="47" s="1"/>
  <c r="E288" i="47" s="1"/>
  <c r="E331" i="47" s="1"/>
  <c r="F43" i="47"/>
  <c r="F247" i="47" s="1"/>
  <c r="F288" i="47" s="1"/>
  <c r="F331" i="47" s="1"/>
  <c r="G43" i="47"/>
  <c r="G247" i="47" s="1"/>
  <c r="G288" i="47" s="1"/>
  <c r="G331" i="47" s="1"/>
  <c r="H43" i="47"/>
  <c r="H247" i="47" s="1"/>
  <c r="H288" i="47" s="1"/>
  <c r="H331" i="47" s="1"/>
  <c r="I43" i="47"/>
  <c r="I247" i="47" s="1"/>
  <c r="I288" i="47" s="1"/>
  <c r="I331" i="47" s="1"/>
  <c r="J43" i="47"/>
  <c r="J247" i="47" s="1"/>
  <c r="J288" i="47" s="1"/>
  <c r="J331" i="47" s="1"/>
  <c r="K43" i="47"/>
  <c r="K247" i="47" s="1"/>
  <c r="K288" i="47" s="1"/>
  <c r="K331" i="47" s="1"/>
  <c r="L43" i="47"/>
  <c r="L247" i="47" s="1"/>
  <c r="L288" i="47" s="1"/>
  <c r="L331" i="47" s="1"/>
  <c r="M43" i="47"/>
  <c r="M247" i="47" s="1"/>
  <c r="M288" i="47" s="1"/>
  <c r="M331" i="47" s="1"/>
  <c r="N43" i="47"/>
  <c r="N247" i="47" s="1"/>
  <c r="N288" i="47" s="1"/>
  <c r="N331" i="47" s="1"/>
  <c r="O43" i="47"/>
  <c r="O247" i="47" s="1"/>
  <c r="O288" i="47" s="1"/>
  <c r="O331" i="47" s="1"/>
  <c r="P43" i="47"/>
  <c r="P247" i="47" s="1"/>
  <c r="P288" i="47" s="1"/>
  <c r="P331" i="47" s="1"/>
  <c r="Q43" i="47"/>
  <c r="Q247" i="47" s="1"/>
  <c r="Q288" i="47" s="1"/>
  <c r="Q331" i="47" s="1"/>
  <c r="R43" i="47"/>
  <c r="R247" i="47" s="1"/>
  <c r="R288" i="47" s="1"/>
  <c r="R331" i="47" s="1"/>
  <c r="S43" i="47"/>
  <c r="S247" i="47" s="1"/>
  <c r="S288" i="47" s="1"/>
  <c r="S331" i="47" s="1"/>
  <c r="T43" i="47"/>
  <c r="T247" i="47" s="1"/>
  <c r="T288" i="47" s="1"/>
  <c r="T331" i="47" s="1"/>
  <c r="U43" i="47"/>
  <c r="U247" i="47" s="1"/>
  <c r="U288" i="47" s="1"/>
  <c r="U331" i="47" s="1"/>
  <c r="V43" i="47"/>
  <c r="V247" i="47" s="1"/>
  <c r="V288" i="47" s="1"/>
  <c r="V331" i="47" s="1"/>
  <c r="W43" i="47"/>
  <c r="W247" i="47" s="1"/>
  <c r="W288" i="47" s="1"/>
  <c r="W331" i="47" s="1"/>
  <c r="D90" i="47"/>
  <c r="E90" i="47"/>
  <c r="F90" i="47"/>
  <c r="G90" i="47"/>
  <c r="H90" i="47"/>
  <c r="I90" i="47"/>
  <c r="J90" i="47"/>
  <c r="K90" i="47"/>
  <c r="L90" i="47"/>
  <c r="M90" i="47"/>
  <c r="N90" i="47"/>
  <c r="O90" i="47"/>
  <c r="P90" i="47"/>
  <c r="Q90" i="47"/>
  <c r="R90" i="47"/>
  <c r="S90" i="47"/>
  <c r="T90" i="47"/>
  <c r="U90" i="47"/>
  <c r="V90" i="47"/>
  <c r="W90" i="47"/>
  <c r="D141" i="47"/>
  <c r="E141" i="47"/>
  <c r="F141" i="47"/>
  <c r="G141" i="47"/>
  <c r="H141" i="47"/>
  <c r="I141" i="47"/>
  <c r="J141" i="47"/>
  <c r="K141" i="47"/>
  <c r="L141" i="47"/>
  <c r="M141" i="47"/>
  <c r="N141" i="47"/>
  <c r="O141" i="47"/>
  <c r="P141" i="47"/>
  <c r="Q141" i="47"/>
  <c r="R141" i="47"/>
  <c r="S141" i="47"/>
  <c r="T141" i="47"/>
  <c r="U141" i="47"/>
  <c r="V141" i="47"/>
  <c r="W141" i="47"/>
  <c r="C247" i="47"/>
  <c r="C288" i="47" s="1"/>
  <c r="C331" i="47" s="1"/>
  <c r="D17" i="57"/>
  <c r="E17" i="57"/>
  <c r="F17" i="57"/>
  <c r="G17" i="57"/>
  <c r="H17" i="57"/>
  <c r="I17" i="57"/>
  <c r="J17" i="57"/>
  <c r="K17" i="57"/>
  <c r="L17" i="57"/>
  <c r="M17" i="57"/>
  <c r="N17" i="57"/>
  <c r="O17" i="57"/>
  <c r="P17" i="57"/>
  <c r="Q17" i="57"/>
  <c r="R17" i="57"/>
  <c r="S17" i="57"/>
  <c r="T17" i="57"/>
  <c r="U17" i="57"/>
  <c r="V17" i="57"/>
  <c r="W17" i="57"/>
  <c r="A20" i="68"/>
  <c r="B20" i="68"/>
  <c r="C20" i="68"/>
  <c r="A23" i="68"/>
  <c r="B23" i="68"/>
  <c r="C23" i="68"/>
  <c r="D23" i="68" s="1"/>
  <c r="A27" i="68"/>
  <c r="B27" i="68"/>
  <c r="C27" i="68"/>
  <c r="D27" i="68" s="1"/>
  <c r="A28" i="68"/>
  <c r="B28" i="68"/>
  <c r="C28" i="68"/>
  <c r="D28" i="68" s="1"/>
  <c r="A29" i="68"/>
  <c r="B29" i="68"/>
  <c r="C29" i="68"/>
  <c r="D29" i="68" s="1"/>
  <c r="A30" i="68"/>
  <c r="B30" i="68"/>
  <c r="C30" i="68"/>
  <c r="D30" i="68" s="1"/>
  <c r="A31" i="68"/>
  <c r="B31" i="68"/>
  <c r="C31" i="68"/>
  <c r="D31" i="68" s="1"/>
  <c r="A32" i="68"/>
  <c r="B32" i="68"/>
  <c r="C32" i="68"/>
  <c r="D32" i="68" s="1"/>
  <c r="A33" i="68"/>
  <c r="B33" i="68"/>
  <c r="C33" i="68"/>
  <c r="D33" i="68" s="1"/>
  <c r="A34" i="68"/>
  <c r="B34" i="68"/>
  <c r="C34" i="68"/>
  <c r="D34" i="68" s="1"/>
  <c r="A35" i="68"/>
  <c r="B35" i="68"/>
  <c r="C35" i="68"/>
  <c r="D35" i="68" s="1"/>
  <c r="A36" i="68"/>
  <c r="B36" i="68"/>
  <c r="C36" i="68"/>
  <c r="D36" i="68" s="1"/>
  <c r="A37" i="68"/>
  <c r="B37" i="68"/>
  <c r="C37" i="68"/>
  <c r="D37" i="68" s="1"/>
  <c r="A39" i="68"/>
  <c r="B39" i="68"/>
  <c r="C39" i="68"/>
  <c r="D39" i="68" s="1"/>
  <c r="A40" i="68"/>
  <c r="B40" i="68"/>
  <c r="C40" i="68"/>
  <c r="D40" i="68" s="1"/>
  <c r="B41" i="68"/>
  <c r="C41" i="68"/>
  <c r="D41" i="68" s="1"/>
  <c r="A42" i="68"/>
  <c r="B42" i="68"/>
  <c r="C42" i="68"/>
  <c r="D42" i="68" s="1"/>
  <c r="A43" i="68"/>
  <c r="B43" i="68"/>
  <c r="C43" i="68"/>
  <c r="D43" i="68" s="1"/>
  <c r="A44" i="68"/>
  <c r="B44" i="68"/>
  <c r="C44" i="68"/>
  <c r="D44" i="68" s="1"/>
  <c r="A45" i="68"/>
  <c r="B45" i="68"/>
  <c r="C45" i="68"/>
  <c r="D45" i="68" s="1"/>
  <c r="A46" i="68"/>
  <c r="B46" i="68"/>
  <c r="C46" i="68"/>
  <c r="D46" i="68" s="1"/>
  <c r="A47" i="68"/>
  <c r="B47" i="68"/>
  <c r="C47" i="68"/>
  <c r="D47" i="68" s="1"/>
  <c r="A48" i="68"/>
  <c r="B48" i="68"/>
  <c r="C48" i="68"/>
  <c r="D48" i="68" s="1"/>
  <c r="A49" i="68"/>
  <c r="B49" i="68"/>
  <c r="C49" i="68"/>
  <c r="D49" i="68" s="1"/>
  <c r="A50" i="68"/>
  <c r="B50" i="68"/>
  <c r="C50" i="68"/>
  <c r="D50" i="68" s="1"/>
  <c r="A51" i="68"/>
  <c r="B51" i="68"/>
  <c r="C51" i="68"/>
  <c r="D51" i="68" s="1"/>
  <c r="A52" i="68"/>
  <c r="B52" i="68"/>
  <c r="C52" i="68"/>
  <c r="D52" i="68" s="1"/>
  <c r="A53" i="68"/>
  <c r="B53" i="68"/>
  <c r="C53" i="68"/>
  <c r="D53" i="68" s="1"/>
  <c r="A54" i="68"/>
  <c r="B54" i="68"/>
  <c r="C54" i="68"/>
  <c r="D54" i="68" s="1"/>
  <c r="A55" i="68"/>
  <c r="B55" i="68"/>
  <c r="C55" i="68"/>
  <c r="D55" i="68" s="1"/>
  <c r="A56" i="68"/>
  <c r="B56" i="68"/>
  <c r="C56" i="68"/>
  <c r="D56" i="68" s="1"/>
  <c r="A57" i="68"/>
  <c r="B57" i="68"/>
  <c r="C57" i="68"/>
  <c r="D57" i="68" s="1"/>
  <c r="A58" i="68"/>
  <c r="B58" i="68"/>
  <c r="C58" i="68"/>
  <c r="D58" i="68" s="1"/>
  <c r="A59" i="68"/>
  <c r="B59" i="68"/>
  <c r="C59" i="68"/>
  <c r="D59" i="68" s="1"/>
  <c r="A60" i="68"/>
  <c r="B60" i="68"/>
  <c r="C60" i="68"/>
  <c r="D60" i="68" s="1"/>
  <c r="A61" i="68"/>
  <c r="B61" i="68"/>
  <c r="C61" i="68"/>
  <c r="D61" i="68" s="1"/>
  <c r="A62" i="68"/>
  <c r="B62" i="68"/>
  <c r="C62" i="68"/>
  <c r="D62" i="68" s="1"/>
  <c r="A63" i="68"/>
  <c r="B63" i="68"/>
  <c r="C63" i="68"/>
  <c r="D63" i="68" s="1"/>
  <c r="A64" i="68"/>
  <c r="B64" i="68"/>
  <c r="C64" i="68"/>
  <c r="D64" i="68" s="1"/>
  <c r="E65" i="68"/>
  <c r="D53" i="57" s="1"/>
  <c r="F65" i="68"/>
  <c r="G65" i="68"/>
  <c r="H65" i="68"/>
  <c r="I65" i="68"/>
  <c r="J65" i="68"/>
  <c r="K65" i="68"/>
  <c r="J53" i="57" s="1"/>
  <c r="L65" i="68"/>
  <c r="K53" i="57" s="1"/>
  <c r="M65" i="68"/>
  <c r="N65" i="68"/>
  <c r="O65" i="68"/>
  <c r="N53" i="57" s="1"/>
  <c r="P65" i="68"/>
  <c r="Q65" i="68"/>
  <c r="P53" i="57" s="1"/>
  <c r="R65" i="68"/>
  <c r="S65" i="68"/>
  <c r="R53" i="57" s="1"/>
  <c r="T65" i="68"/>
  <c r="U65" i="68"/>
  <c r="T53" i="57" s="1"/>
  <c r="V65" i="68"/>
  <c r="W65" i="68"/>
  <c r="V53" i="57" s="1"/>
  <c r="X65" i="68"/>
  <c r="A67" i="68"/>
  <c r="B67" i="68"/>
  <c r="C67" i="68"/>
  <c r="D67" i="68" s="1"/>
  <c r="A68" i="68"/>
  <c r="B68" i="68"/>
  <c r="C68" i="68"/>
  <c r="D68" i="68" s="1"/>
  <c r="A69" i="68"/>
  <c r="B69" i="68"/>
  <c r="C69" i="68"/>
  <c r="D69" i="68" s="1"/>
  <c r="A70" i="68"/>
  <c r="B70" i="68"/>
  <c r="C70" i="68"/>
  <c r="D70" i="68" s="1"/>
  <c r="A71" i="68"/>
  <c r="B71" i="68"/>
  <c r="C71" i="68"/>
  <c r="D71" i="68" s="1"/>
  <c r="A72" i="68"/>
  <c r="B72" i="68"/>
  <c r="C72" i="68"/>
  <c r="D72" i="68" s="1"/>
  <c r="A73" i="68"/>
  <c r="B73" i="68"/>
  <c r="C73" i="68"/>
  <c r="D73" i="68" s="1"/>
  <c r="A74" i="68"/>
  <c r="B74" i="68"/>
  <c r="C74" i="68"/>
  <c r="D74" i="68" s="1"/>
  <c r="A75" i="68"/>
  <c r="B75" i="68"/>
  <c r="C75" i="68"/>
  <c r="D75" i="68" s="1"/>
  <c r="A76" i="68"/>
  <c r="B76" i="68"/>
  <c r="C76" i="68"/>
  <c r="D76" i="68" s="1"/>
  <c r="A77" i="68"/>
  <c r="B77" i="68"/>
  <c r="C77" i="68"/>
  <c r="D77" i="68" s="1"/>
  <c r="A78" i="68"/>
  <c r="B78" i="68"/>
  <c r="C78" i="68"/>
  <c r="D78" i="68" s="1"/>
  <c r="A79" i="68"/>
  <c r="B79" i="68"/>
  <c r="C79" i="68"/>
  <c r="D79" i="68" s="1"/>
  <c r="A80" i="68"/>
  <c r="B80" i="68"/>
  <c r="C80" i="68"/>
  <c r="D80" i="68" s="1"/>
  <c r="A81" i="68"/>
  <c r="B81" i="68"/>
  <c r="C81" i="68"/>
  <c r="D81" i="68" s="1"/>
  <c r="A82" i="68"/>
  <c r="B82" i="68"/>
  <c r="C82" i="68"/>
  <c r="D82" i="68" s="1"/>
  <c r="A83" i="68"/>
  <c r="B83" i="68"/>
  <c r="C83" i="68"/>
  <c r="D83" i="68" s="1"/>
  <c r="A84" i="68"/>
  <c r="B84" i="68"/>
  <c r="C84" i="68"/>
  <c r="D84" i="68" s="1"/>
  <c r="A85" i="68"/>
  <c r="B85" i="68"/>
  <c r="C85" i="68"/>
  <c r="D85" i="68" s="1"/>
  <c r="A86" i="68"/>
  <c r="B86" i="68"/>
  <c r="C86" i="68"/>
  <c r="D86" i="68" s="1"/>
  <c r="A87" i="68"/>
  <c r="B87" i="68"/>
  <c r="C87" i="68"/>
  <c r="D87" i="68" s="1"/>
  <c r="A88" i="68"/>
  <c r="B88" i="68"/>
  <c r="C88" i="68"/>
  <c r="D88" i="68" s="1"/>
  <c r="A89" i="68"/>
  <c r="B89" i="68"/>
  <c r="C89" i="68"/>
  <c r="D89" i="68" s="1"/>
  <c r="A90" i="68"/>
  <c r="B90" i="68"/>
  <c r="C90" i="68"/>
  <c r="D90" i="68" s="1"/>
  <c r="A91" i="68"/>
  <c r="B91" i="68"/>
  <c r="C91" i="68"/>
  <c r="D91" i="68" s="1"/>
  <c r="A92" i="68"/>
  <c r="B92" i="68"/>
  <c r="C92" i="68"/>
  <c r="D92" i="68" s="1"/>
  <c r="A93" i="68"/>
  <c r="B93" i="68"/>
  <c r="C93" i="68"/>
  <c r="D93" i="68" s="1"/>
  <c r="A94" i="68"/>
  <c r="B94" i="68"/>
  <c r="C94" i="68"/>
  <c r="D94" i="68" s="1"/>
  <c r="A95" i="68"/>
  <c r="B95" i="68"/>
  <c r="C95" i="68"/>
  <c r="D95" i="68" s="1"/>
  <c r="A96" i="68"/>
  <c r="B96" i="68"/>
  <c r="C96" i="68"/>
  <c r="D96" i="68" s="1"/>
  <c r="A97" i="68"/>
  <c r="B97" i="68"/>
  <c r="C97" i="68"/>
  <c r="D97" i="68" s="1"/>
  <c r="A98" i="68"/>
  <c r="B98" i="68"/>
  <c r="C98" i="68"/>
  <c r="D98" i="68" s="1"/>
  <c r="A99" i="68"/>
  <c r="B99" i="68"/>
  <c r="C99" i="68"/>
  <c r="D99" i="68" s="1"/>
  <c r="A100" i="68"/>
  <c r="B100" i="68"/>
  <c r="C100" i="68"/>
  <c r="D100" i="68" s="1"/>
  <c r="A101" i="68"/>
  <c r="B101" i="68"/>
  <c r="C101" i="68"/>
  <c r="D101" i="68" s="1"/>
  <c r="A102" i="68"/>
  <c r="B102" i="68"/>
  <c r="C102" i="68"/>
  <c r="D102" i="68" s="1"/>
  <c r="A103" i="68"/>
  <c r="B103" i="68"/>
  <c r="C103" i="68"/>
  <c r="D103" i="68" s="1"/>
  <c r="A104" i="68"/>
  <c r="B104" i="68"/>
  <c r="C104" i="68"/>
  <c r="D104" i="68" s="1"/>
  <c r="A105" i="68"/>
  <c r="B105" i="68"/>
  <c r="C105" i="68"/>
  <c r="D105" i="68" s="1"/>
  <c r="A106" i="68"/>
  <c r="B106" i="68"/>
  <c r="C106" i="68"/>
  <c r="D106" i="68" s="1"/>
  <c r="A107" i="68"/>
  <c r="B107" i="68"/>
  <c r="C107" i="68"/>
  <c r="D107" i="68" s="1"/>
  <c r="A108" i="68"/>
  <c r="B108" i="68"/>
  <c r="C108" i="68"/>
  <c r="D108" i="68" s="1"/>
  <c r="A109" i="68"/>
  <c r="B109" i="68"/>
  <c r="C109" i="68"/>
  <c r="D109" i="68" s="1"/>
  <c r="A110" i="68"/>
  <c r="B110" i="68"/>
  <c r="C110" i="68"/>
  <c r="D110" i="68" s="1"/>
  <c r="A111" i="68"/>
  <c r="B111" i="68"/>
  <c r="C111" i="68"/>
  <c r="D111" i="68" s="1"/>
  <c r="A112" i="68"/>
  <c r="B112" i="68"/>
  <c r="C112" i="68"/>
  <c r="D112" i="68" s="1"/>
  <c r="A113" i="68"/>
  <c r="B113" i="68"/>
  <c r="C113" i="68"/>
  <c r="D113" i="68" s="1"/>
  <c r="A114" i="68"/>
  <c r="B114" i="68"/>
  <c r="C114" i="68"/>
  <c r="D114" i="68" s="1"/>
  <c r="A115" i="68"/>
  <c r="B115" i="68"/>
  <c r="C115" i="68"/>
  <c r="D115" i="68" s="1"/>
  <c r="A116" i="68"/>
  <c r="B116" i="68"/>
  <c r="C116" i="68"/>
  <c r="D116" i="68" s="1"/>
  <c r="A117" i="68"/>
  <c r="B117" i="68"/>
  <c r="C117" i="68"/>
  <c r="D117" i="68" s="1"/>
  <c r="A118" i="68"/>
  <c r="B118" i="68"/>
  <c r="C118" i="68"/>
  <c r="D118" i="68" s="1"/>
  <c r="A119" i="68"/>
  <c r="B119" i="68"/>
  <c r="C119" i="68"/>
  <c r="D119" i="68" s="1"/>
  <c r="A120" i="68"/>
  <c r="B120" i="68"/>
  <c r="C120" i="68"/>
  <c r="D120" i="68" s="1"/>
  <c r="A121" i="68"/>
  <c r="B121" i="68"/>
  <c r="C121" i="68"/>
  <c r="D121" i="68" s="1"/>
  <c r="A122" i="68"/>
  <c r="B122" i="68"/>
  <c r="C122" i="68"/>
  <c r="D122" i="68" s="1"/>
  <c r="A123" i="68"/>
  <c r="B123" i="68"/>
  <c r="C123" i="68"/>
  <c r="D123" i="68" s="1"/>
  <c r="A124" i="68"/>
  <c r="B124" i="68"/>
  <c r="C124" i="68"/>
  <c r="D124" i="68" s="1"/>
  <c r="A125" i="68"/>
  <c r="B125" i="68"/>
  <c r="C125" i="68"/>
  <c r="D125" i="68" s="1"/>
  <c r="A126" i="68"/>
  <c r="B126" i="68"/>
  <c r="C126" i="68"/>
  <c r="D126" i="68" s="1"/>
  <c r="A127" i="68"/>
  <c r="B127" i="68"/>
  <c r="C127" i="68"/>
  <c r="D127" i="68" s="1"/>
  <c r="A128" i="68"/>
  <c r="B128" i="68"/>
  <c r="A129" i="68"/>
  <c r="B129" i="68"/>
  <c r="C129" i="68"/>
  <c r="D129" i="68" s="1"/>
  <c r="A130" i="68"/>
  <c r="B130" i="68"/>
  <c r="C130" i="68"/>
  <c r="D130" i="68" s="1"/>
  <c r="A131" i="68"/>
  <c r="B131" i="68"/>
  <c r="C131" i="68"/>
  <c r="D131" i="68" s="1"/>
  <c r="A132" i="68"/>
  <c r="B132" i="68"/>
  <c r="C132" i="68"/>
  <c r="D132" i="68" s="1"/>
  <c r="A133" i="68"/>
  <c r="B133" i="68"/>
  <c r="C133" i="68"/>
  <c r="D133" i="68" s="1"/>
  <c r="A134" i="68"/>
  <c r="B134" i="68"/>
  <c r="C134" i="68"/>
  <c r="D134" i="68" s="1"/>
  <c r="A135" i="68"/>
  <c r="B135" i="68"/>
  <c r="C135" i="68"/>
  <c r="D135" i="68" s="1"/>
  <c r="A136" i="68"/>
  <c r="B136" i="68"/>
  <c r="C136" i="68"/>
  <c r="D136" i="68" s="1"/>
  <c r="A137" i="68"/>
  <c r="B137" i="68"/>
  <c r="C137" i="68"/>
  <c r="D137" i="68" s="1"/>
  <c r="A138" i="68"/>
  <c r="B138" i="68"/>
  <c r="C138" i="68"/>
  <c r="D138" i="68" s="1"/>
  <c r="A139" i="68"/>
  <c r="B139" i="68"/>
  <c r="C139" i="68"/>
  <c r="D139" i="68" s="1"/>
  <c r="A140" i="68"/>
  <c r="B140" i="68"/>
  <c r="C140" i="68"/>
  <c r="D140" i="68" s="1"/>
  <c r="A141" i="68"/>
  <c r="B141" i="68"/>
  <c r="C141" i="68"/>
  <c r="D141" i="68" s="1"/>
  <c r="A142" i="68"/>
  <c r="B142" i="68"/>
  <c r="C142" i="68"/>
  <c r="D142" i="68" s="1"/>
  <c r="A143" i="68"/>
  <c r="B143" i="68"/>
  <c r="C143" i="68"/>
  <c r="D143" i="68" s="1"/>
  <c r="A144" i="68"/>
  <c r="B144" i="68"/>
  <c r="C144" i="68"/>
  <c r="D144" i="68" s="1"/>
  <c r="E145" i="68"/>
  <c r="F145" i="68"/>
  <c r="G145" i="68"/>
  <c r="H145" i="68"/>
  <c r="I145" i="68"/>
  <c r="J145" i="68"/>
  <c r="K145" i="68"/>
  <c r="L145" i="68"/>
  <c r="M145" i="68"/>
  <c r="N145" i="68"/>
  <c r="O145" i="68"/>
  <c r="P145" i="68"/>
  <c r="Q145" i="68"/>
  <c r="R145" i="68"/>
  <c r="S145" i="68"/>
  <c r="T145" i="68"/>
  <c r="U145" i="68"/>
  <c r="T58" i="57" s="1"/>
  <c r="V145" i="68"/>
  <c r="W145" i="68"/>
  <c r="X145" i="68"/>
  <c r="E146" i="68"/>
  <c r="D58" i="57" s="1"/>
  <c r="F146" i="68"/>
  <c r="G146" i="68"/>
  <c r="H146" i="68"/>
  <c r="I146" i="68"/>
  <c r="J146" i="68"/>
  <c r="K146" i="68"/>
  <c r="L146" i="68"/>
  <c r="M146" i="68"/>
  <c r="N146" i="68"/>
  <c r="M58" i="57" s="1"/>
  <c r="O146" i="68"/>
  <c r="P146" i="68"/>
  <c r="Q146" i="68"/>
  <c r="R146" i="68"/>
  <c r="S146" i="68"/>
  <c r="T146" i="68"/>
  <c r="S58" i="57" s="1"/>
  <c r="U146" i="68"/>
  <c r="V146" i="68"/>
  <c r="W146" i="68"/>
  <c r="X146" i="68"/>
  <c r="D31" i="35"/>
  <c r="E31" i="35"/>
  <c r="F31" i="35"/>
  <c r="G31" i="35"/>
  <c r="H31" i="35"/>
  <c r="I31" i="35"/>
  <c r="J31" i="35"/>
  <c r="K31" i="35"/>
  <c r="L31" i="35"/>
  <c r="M31" i="35"/>
  <c r="N31" i="35"/>
  <c r="O31" i="35"/>
  <c r="P31" i="35"/>
  <c r="Q31" i="35"/>
  <c r="R31" i="35"/>
  <c r="S31" i="35"/>
  <c r="T31" i="35"/>
  <c r="U31" i="35"/>
  <c r="V31" i="35"/>
  <c r="W31" i="35"/>
  <c r="D15" i="34"/>
  <c r="G15" i="34"/>
  <c r="J15" i="34"/>
  <c r="M15" i="34"/>
  <c r="P15" i="34"/>
  <c r="S15" i="34"/>
  <c r="V15" i="34"/>
  <c r="Y15" i="34"/>
  <c r="AB15" i="34"/>
  <c r="AE15" i="34"/>
  <c r="AH15" i="34"/>
  <c r="AK15" i="34"/>
  <c r="AN15" i="34"/>
  <c r="AQ15" i="34"/>
  <c r="AT15" i="34"/>
  <c r="AW15" i="34"/>
  <c r="AZ15" i="34"/>
  <c r="BC15" i="34"/>
  <c r="BF15" i="34"/>
  <c r="BI15" i="34"/>
  <c r="P20" i="34"/>
  <c r="S20" i="34"/>
  <c r="V20" i="34"/>
  <c r="Y20" i="34"/>
  <c r="AB20" i="34"/>
  <c r="AE20" i="34"/>
  <c r="AH20" i="34"/>
  <c r="AK20" i="34"/>
  <c r="AN20" i="34"/>
  <c r="AQ20" i="34"/>
  <c r="AT20" i="34"/>
  <c r="AW20" i="34"/>
  <c r="AZ20" i="34"/>
  <c r="BC20" i="34"/>
  <c r="BF20" i="34"/>
  <c r="BI20" i="34"/>
  <c r="T22" i="34"/>
  <c r="W22" i="34"/>
  <c r="AR22" i="34"/>
  <c r="AU22" i="34"/>
  <c r="BL22" i="34"/>
  <c r="BL23" i="34"/>
  <c r="BL24" i="34"/>
  <c r="BL25" i="34"/>
  <c r="BL26" i="34"/>
  <c r="BL27" i="34"/>
  <c r="BL29" i="34"/>
  <c r="BL30" i="34"/>
  <c r="BL31" i="34"/>
  <c r="BL32" i="34"/>
  <c r="BL33" i="34"/>
  <c r="BL34" i="34"/>
  <c r="BL35" i="34"/>
  <c r="BL36" i="34"/>
  <c r="E37" i="34"/>
  <c r="H37" i="34"/>
  <c r="BM37" i="34" s="1"/>
  <c r="K37" i="34"/>
  <c r="N37" i="34"/>
  <c r="Q37" i="34"/>
  <c r="T37" i="34"/>
  <c r="W37" i="34"/>
  <c r="Z37" i="34"/>
  <c r="AC37" i="34"/>
  <c r="AF37" i="34"/>
  <c r="AI37" i="34"/>
  <c r="AL37" i="34"/>
  <c r="AO37" i="34"/>
  <c r="AR37" i="34"/>
  <c r="AU37" i="34"/>
  <c r="AX37" i="34"/>
  <c r="BA37" i="34"/>
  <c r="BD37" i="34"/>
  <c r="BG37" i="34"/>
  <c r="BJ37" i="34"/>
  <c r="BL37" i="34"/>
  <c r="E38" i="34"/>
  <c r="H38" i="34"/>
  <c r="K38" i="34"/>
  <c r="N38" i="34"/>
  <c r="Q38" i="34"/>
  <c r="T38" i="34"/>
  <c r="W38" i="34"/>
  <c r="Z38" i="34"/>
  <c r="AC38" i="34"/>
  <c r="AF38" i="34"/>
  <c r="AI38" i="34"/>
  <c r="AL38" i="34"/>
  <c r="AO38" i="34"/>
  <c r="AR38" i="34"/>
  <c r="AU38" i="34"/>
  <c r="AX38" i="34"/>
  <c r="BA38" i="34"/>
  <c r="BD38" i="34"/>
  <c r="BG38" i="34"/>
  <c r="BJ38" i="34"/>
  <c r="BL38" i="34"/>
  <c r="F58" i="34"/>
  <c r="H22" i="34"/>
  <c r="F59" i="34"/>
  <c r="F60" i="34"/>
  <c r="F61" i="34"/>
  <c r="F62" i="34"/>
  <c r="F63" i="34"/>
  <c r="F64" i="34"/>
  <c r="F65" i="34"/>
  <c r="F66" i="34"/>
  <c r="F67" i="34"/>
  <c r="F68" i="34"/>
  <c r="F69" i="34"/>
  <c r="F70" i="34"/>
  <c r="F71" i="34"/>
  <c r="E14" i="54"/>
  <c r="H14" i="54"/>
  <c r="K14" i="54"/>
  <c r="N14" i="54"/>
  <c r="Q14" i="54"/>
  <c r="T14" i="54"/>
  <c r="W14" i="54"/>
  <c r="Z14" i="54"/>
  <c r="AC14" i="54"/>
  <c r="AF14" i="54"/>
  <c r="AI14" i="54"/>
  <c r="AL14" i="54"/>
  <c r="AO14" i="54"/>
  <c r="AR14" i="54"/>
  <c r="AU14" i="54"/>
  <c r="AX14" i="54"/>
  <c r="BA14" i="54"/>
  <c r="BD14" i="54"/>
  <c r="BG14" i="54"/>
  <c r="BJ14" i="54"/>
  <c r="K22" i="54"/>
  <c r="N22" i="54"/>
  <c r="Q22" i="54"/>
  <c r="T22" i="54"/>
  <c r="W22" i="54"/>
  <c r="Z22" i="54"/>
  <c r="AC22" i="54"/>
  <c r="AF22" i="54"/>
  <c r="AI22" i="54"/>
  <c r="AL22" i="54"/>
  <c r="AO22" i="54"/>
  <c r="AR22" i="54"/>
  <c r="AU22" i="54"/>
  <c r="AX22" i="54"/>
  <c r="BA22" i="54"/>
  <c r="BD22" i="54"/>
  <c r="BG22" i="54"/>
  <c r="BJ22" i="54"/>
  <c r="BM25" i="54"/>
  <c r="BM26" i="54"/>
  <c r="BM27" i="54"/>
  <c r="BM28" i="54"/>
  <c r="BM29" i="54"/>
  <c r="BM30" i="54"/>
  <c r="BM31" i="54"/>
  <c r="BM32" i="54"/>
  <c r="BM33" i="54"/>
  <c r="BM34" i="54"/>
  <c r="BM36" i="54"/>
  <c r="BM37" i="54"/>
  <c r="D11" i="11"/>
  <c r="E11" i="11"/>
  <c r="F11" i="11"/>
  <c r="G11" i="11"/>
  <c r="H11" i="11"/>
  <c r="I11" i="11"/>
  <c r="J11" i="11"/>
  <c r="K11" i="11"/>
  <c r="L11" i="11"/>
  <c r="M11" i="11"/>
  <c r="N11" i="11"/>
  <c r="O11" i="11"/>
  <c r="P11" i="11"/>
  <c r="Q11" i="11"/>
  <c r="R11" i="11"/>
  <c r="S11" i="11"/>
  <c r="T11" i="11"/>
  <c r="U11" i="11"/>
  <c r="V11" i="11"/>
  <c r="W11" i="11"/>
  <c r="C15" i="11"/>
  <c r="C22" i="11"/>
  <c r="C38" i="11"/>
  <c r="C39" i="11"/>
  <c r="C40" i="11"/>
  <c r="D22" i="79"/>
  <c r="D48" i="79" s="1"/>
  <c r="E22" i="79"/>
  <c r="E48" i="79" s="1"/>
  <c r="F22" i="79"/>
  <c r="F48" i="79" s="1"/>
  <c r="G22" i="79"/>
  <c r="G48" i="79" s="1"/>
  <c r="H22" i="79"/>
  <c r="H48" i="79" s="1"/>
  <c r="I22" i="79"/>
  <c r="I48" i="79" s="1"/>
  <c r="J22" i="79"/>
  <c r="J48" i="79" s="1"/>
  <c r="K22" i="79"/>
  <c r="K48" i="79" s="1"/>
  <c r="L22" i="79"/>
  <c r="L48" i="79" s="1"/>
  <c r="M22" i="79"/>
  <c r="M48" i="79" s="1"/>
  <c r="N22" i="79"/>
  <c r="N48" i="79" s="1"/>
  <c r="O22" i="79"/>
  <c r="O48" i="79" s="1"/>
  <c r="P22" i="79"/>
  <c r="P48" i="79" s="1"/>
  <c r="Q22" i="79"/>
  <c r="Q48" i="79" s="1"/>
  <c r="R22" i="79"/>
  <c r="R48" i="79" s="1"/>
  <c r="S22" i="79"/>
  <c r="S48" i="79" s="1"/>
  <c r="T22" i="79"/>
  <c r="T48" i="79" s="1"/>
  <c r="U22" i="79"/>
  <c r="U48" i="79" s="1"/>
  <c r="V22" i="79"/>
  <c r="V48" i="79" s="1"/>
  <c r="W22" i="79"/>
  <c r="W48" i="79" s="1"/>
  <c r="C26" i="79"/>
  <c r="I40" i="79"/>
  <c r="I41" i="79" s="1"/>
  <c r="I18" i="57" s="1"/>
  <c r="C28" i="79"/>
  <c r="D31" i="79"/>
  <c r="H31" i="79"/>
  <c r="I31" i="79"/>
  <c r="J31" i="79"/>
  <c r="M31" i="79"/>
  <c r="N31" i="79"/>
  <c r="O31" i="79"/>
  <c r="P31" i="79"/>
  <c r="Q31" i="79"/>
  <c r="R31" i="79"/>
  <c r="S31" i="79"/>
  <c r="T31" i="79"/>
  <c r="U31" i="79"/>
  <c r="V31" i="79"/>
  <c r="W31" i="79"/>
  <c r="D40" i="79"/>
  <c r="A50" i="79"/>
  <c r="D10" i="77"/>
  <c r="E10" i="77"/>
  <c r="F10" i="77"/>
  <c r="G10" i="77"/>
  <c r="H10" i="77"/>
  <c r="I10" i="77"/>
  <c r="J10" i="77"/>
  <c r="K10" i="77"/>
  <c r="L10" i="77"/>
  <c r="M10" i="77"/>
  <c r="N10" i="77"/>
  <c r="O10" i="77"/>
  <c r="P10" i="77"/>
  <c r="Q10" i="77"/>
  <c r="R10" i="77"/>
  <c r="S10" i="77"/>
  <c r="T10" i="77"/>
  <c r="U10" i="77"/>
  <c r="V10" i="77"/>
  <c r="W10" i="77"/>
  <c r="D25" i="55"/>
  <c r="E25" i="55"/>
  <c r="F25" i="55"/>
  <c r="G25" i="55"/>
  <c r="H25" i="55"/>
  <c r="I25" i="55"/>
  <c r="J25" i="55"/>
  <c r="K25" i="55"/>
  <c r="L25" i="55"/>
  <c r="M25" i="55"/>
  <c r="N25" i="55"/>
  <c r="O25" i="55"/>
  <c r="P25" i="55"/>
  <c r="Q25" i="55"/>
  <c r="R25" i="55"/>
  <c r="S25" i="55"/>
  <c r="T25" i="55"/>
  <c r="U25" i="55"/>
  <c r="V25" i="55"/>
  <c r="W25" i="55"/>
  <c r="D20" i="63"/>
  <c r="D23" i="63"/>
  <c r="D26" i="63"/>
  <c r="E26" i="63" s="1"/>
  <c r="D29" i="46" s="1"/>
  <c r="D29" i="63"/>
  <c r="E83" i="63"/>
  <c r="G83" i="63"/>
  <c r="H83" i="63"/>
  <c r="J83" i="63"/>
  <c r="M83" i="63"/>
  <c r="M97" i="63" s="1"/>
  <c r="N83" i="63"/>
  <c r="O83" i="63"/>
  <c r="O99" i="63" s="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6" i="31"/>
  <c r="H77" i="31"/>
  <c r="H78" i="31"/>
  <c r="H79" i="31"/>
  <c r="H80" i="31"/>
  <c r="H81" i="31"/>
  <c r="H82" i="31"/>
  <c r="H83" i="31"/>
  <c r="H84" i="31"/>
  <c r="H85" i="31"/>
  <c r="H86" i="31"/>
  <c r="H87" i="31"/>
  <c r="C20" i="46"/>
  <c r="E20" i="46" s="1"/>
  <c r="BQ20" i="46" s="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C80" i="63"/>
  <c r="F80" i="63" s="1"/>
  <c r="C81" i="63"/>
  <c r="F81" i="63" s="1"/>
  <c r="D81" i="44" s="1"/>
  <c r="E81" i="44" s="1"/>
  <c r="H81" i="44" s="1"/>
  <c r="H157" i="31"/>
  <c r="H158" i="31"/>
  <c r="H159" i="31"/>
  <c r="H161" i="31"/>
  <c r="H162" i="31"/>
  <c r="H163" i="31"/>
  <c r="H164" i="31"/>
  <c r="H165" i="31"/>
  <c r="H168" i="31"/>
  <c r="H169" i="31"/>
  <c r="H170" i="31"/>
  <c r="H171" i="31"/>
  <c r="E486" i="31" s="1"/>
  <c r="H172" i="31"/>
  <c r="H173" i="31"/>
  <c r="H174" i="31"/>
  <c r="H175" i="31"/>
  <c r="H176" i="31"/>
  <c r="H177" i="31"/>
  <c r="H178" i="31"/>
  <c r="H179" i="31"/>
  <c r="H180" i="31"/>
  <c r="H181" i="31"/>
  <c r="H182" i="31"/>
  <c r="H183" i="31"/>
  <c r="H184"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220" i="31"/>
  <c r="H221" i="31"/>
  <c r="H222" i="31"/>
  <c r="H223" i="31"/>
  <c r="H224" i="31"/>
  <c r="H225" i="31"/>
  <c r="H226" i="31"/>
  <c r="H227" i="31"/>
  <c r="H228" i="31"/>
  <c r="E229" i="31"/>
  <c r="H230" i="31"/>
  <c r="H231" i="31"/>
  <c r="H232" i="31"/>
  <c r="H233" i="31"/>
  <c r="H234" i="31"/>
  <c r="H235" i="31"/>
  <c r="H236" i="31"/>
  <c r="H237" i="31"/>
  <c r="H238" i="31"/>
  <c r="H239" i="31"/>
  <c r="H240" i="31"/>
  <c r="H241" i="31"/>
  <c r="H242" i="31"/>
  <c r="H243" i="31"/>
  <c r="H244" i="31"/>
  <c r="H245" i="31"/>
  <c r="H246" i="31"/>
  <c r="H247" i="31"/>
  <c r="H248" i="31"/>
  <c r="H249" i="31"/>
  <c r="H250" i="31"/>
  <c r="H266" i="31"/>
  <c r="C97" i="46" s="1"/>
  <c r="E97" i="46" s="1"/>
  <c r="CI97" i="46" s="1"/>
  <c r="H286" i="31"/>
  <c r="H324" i="31"/>
  <c r="H325" i="31"/>
  <c r="H326" i="31"/>
  <c r="H327" i="31"/>
  <c r="H328" i="31"/>
  <c r="H329" i="31"/>
  <c r="H330" i="31"/>
  <c r="H331" i="31"/>
  <c r="H332" i="31"/>
  <c r="H333" i="31"/>
  <c r="H334" i="31"/>
  <c r="H335" i="31"/>
  <c r="H336" i="31"/>
  <c r="H337" i="31"/>
  <c r="H338" i="31"/>
  <c r="H339" i="31"/>
  <c r="H340" i="31"/>
  <c r="H341" i="31"/>
  <c r="H342" i="31"/>
  <c r="H343" i="31"/>
  <c r="C214" i="46"/>
  <c r="E214" i="46" s="1"/>
  <c r="G467" i="31"/>
  <c r="C85" i="63" s="1"/>
  <c r="D480" i="31"/>
  <c r="D485" i="31"/>
  <c r="D486" i="31"/>
  <c r="D487" i="31"/>
  <c r="D488" i="31"/>
  <c r="D506" i="31"/>
  <c r="C81" i="46"/>
  <c r="E480" i="31"/>
  <c r="F53" i="57"/>
  <c r="BD22" i="34"/>
  <c r="AF22" i="34"/>
  <c r="P58" i="57"/>
  <c r="E22" i="34"/>
  <c r="Q22" i="34"/>
  <c r="AC22" i="34"/>
  <c r="AO22" i="34"/>
  <c r="BA22" i="34"/>
  <c r="N22" i="34"/>
  <c r="Z22" i="34"/>
  <c r="AL22" i="34"/>
  <c r="AX22" i="34"/>
  <c r="BJ22" i="34"/>
  <c r="W53" i="57"/>
  <c r="S53" i="57"/>
  <c r="BG22" i="34"/>
  <c r="AI22" i="34"/>
  <c r="K22" i="34"/>
  <c r="I58" i="57"/>
  <c r="C27" i="79"/>
  <c r="J58" i="57"/>
  <c r="I24" i="65"/>
  <c r="C85" i="46"/>
  <c r="E85" i="46" s="1"/>
  <c r="C85" i="44"/>
  <c r="E85" i="44" s="1"/>
  <c r="C244" i="44" s="1"/>
  <c r="D537" i="64"/>
  <c r="F537" i="64" s="1"/>
  <c r="D552" i="64"/>
  <c r="CD227" i="46"/>
  <c r="I203" i="46"/>
  <c r="E419" i="64"/>
  <c r="AH419" i="64" s="1"/>
  <c r="D567" i="64"/>
  <c r="AJ227" i="46"/>
  <c r="M226" i="56"/>
  <c r="D493" i="64"/>
  <c r="M493" i="64" s="1"/>
  <c r="C83" i="46"/>
  <c r="E83" i="46" s="1"/>
  <c r="AE186" i="46"/>
  <c r="AE196" i="46"/>
  <c r="P192" i="46"/>
  <c r="AE178" i="46"/>
  <c r="L180" i="46"/>
  <c r="L197" i="46"/>
  <c r="AT567" i="64"/>
  <c r="O26" i="67"/>
  <c r="D380" i="64"/>
  <c r="F380" i="64" s="1"/>
  <c r="E170" i="64"/>
  <c r="D170" i="64"/>
  <c r="F170" i="64" s="1"/>
  <c r="E118" i="64"/>
  <c r="M67" i="67"/>
  <c r="E90" i="64"/>
  <c r="E541" i="64"/>
  <c r="E463" i="64"/>
  <c r="D463" i="64"/>
  <c r="O226" i="56"/>
  <c r="E527" i="64"/>
  <c r="E316" i="64"/>
  <c r="E461" i="64"/>
  <c r="C20" i="44"/>
  <c r="E20" i="44" s="1"/>
  <c r="H20" i="44" s="1"/>
  <c r="M178" i="46"/>
  <c r="AP188" i="46"/>
  <c r="AV202" i="46"/>
  <c r="AF227" i="46"/>
  <c r="V187" i="46"/>
  <c r="P175" i="46"/>
  <c r="AN191" i="46"/>
  <c r="W195" i="46"/>
  <c r="AQ181" i="46"/>
  <c r="AW186" i="46"/>
  <c r="O177" i="46"/>
  <c r="AV175" i="46"/>
  <c r="S192" i="46"/>
  <c r="X197" i="46"/>
  <c r="N184" i="46"/>
  <c r="N191" i="46"/>
  <c r="AL567" i="64"/>
  <c r="D479" i="64"/>
  <c r="E405" i="64"/>
  <c r="Z163" i="47"/>
  <c r="D74" i="41"/>
  <c r="E529" i="64"/>
  <c r="E471" i="64"/>
  <c r="F471" i="64" s="1"/>
  <c r="E457" i="64"/>
  <c r="D161" i="64"/>
  <c r="AV203" i="46"/>
  <c r="AL227" i="46"/>
  <c r="AJ202" i="46"/>
  <c r="AO195" i="46"/>
  <c r="AQ199" i="46"/>
  <c r="AE179" i="46"/>
  <c r="E312" i="64"/>
  <c r="P179" i="46"/>
  <c r="AE200" i="46"/>
  <c r="X183" i="46"/>
  <c r="J185" i="46"/>
  <c r="Q187" i="46"/>
  <c r="AT189" i="46"/>
  <c r="N183" i="46"/>
  <c r="J201" i="46"/>
  <c r="AT191" i="46"/>
  <c r="R68" i="67"/>
  <c r="E553" i="64"/>
  <c r="I567" i="64"/>
  <c r="AS419" i="64"/>
  <c r="BB227" i="46"/>
  <c r="E313" i="64"/>
  <c r="E232" i="64"/>
  <c r="D189" i="64"/>
  <c r="F189" i="64" s="1"/>
  <c r="D114" i="64"/>
  <c r="E546" i="64"/>
  <c r="AS227" i="46"/>
  <c r="AO227" i="46"/>
  <c r="AK227" i="46"/>
  <c r="AG227" i="46"/>
  <c r="AC227" i="46"/>
  <c r="AE181" i="46"/>
  <c r="R227" i="46"/>
  <c r="N227" i="46"/>
  <c r="N202" i="46"/>
  <c r="J180" i="46"/>
  <c r="E383" i="64"/>
  <c r="Q419" i="64"/>
  <c r="U419" i="64"/>
  <c r="R419" i="64"/>
  <c r="E238" i="64"/>
  <c r="D238" i="64"/>
  <c r="M42" i="67"/>
  <c r="E326" i="64"/>
  <c r="F326" i="64" s="1"/>
  <c r="M419" i="64"/>
  <c r="E454" i="64"/>
  <c r="E397" i="64"/>
  <c r="D96" i="64"/>
  <c r="N419" i="64"/>
  <c r="S419" i="64"/>
  <c r="D174" i="64"/>
  <c r="Q67" i="67"/>
  <c r="G68" i="67"/>
  <c r="U493" i="64"/>
  <c r="BM24" i="54"/>
  <c r="AP227" i="46"/>
  <c r="AB188" i="46"/>
  <c r="AU187" i="46"/>
  <c r="D531" i="64"/>
  <c r="E531" i="64"/>
  <c r="D457" i="64"/>
  <c r="D264" i="64"/>
  <c r="E264" i="64"/>
  <c r="AO181" i="46"/>
  <c r="Z493" i="64"/>
  <c r="T40" i="67"/>
  <c r="H42" i="67"/>
  <c r="C177" i="64"/>
  <c r="E177" i="64" s="1"/>
  <c r="E566" i="64"/>
  <c r="E469" i="64"/>
  <c r="E539" i="64"/>
  <c r="E101" i="64"/>
  <c r="F462" i="31"/>
  <c r="F464" i="31" s="1"/>
  <c r="CI227" i="46"/>
  <c r="BH227" i="46"/>
  <c r="E319" i="64"/>
  <c r="D319" i="64"/>
  <c r="U25" i="67"/>
  <c r="AM191" i="46"/>
  <c r="U66" i="67"/>
  <c r="K419" i="64"/>
  <c r="T419" i="64"/>
  <c r="P419" i="64"/>
  <c r="V66" i="67"/>
  <c r="C516" i="64"/>
  <c r="J493" i="64"/>
  <c r="BN24" i="54"/>
  <c r="BD227" i="46"/>
  <c r="D249" i="64"/>
  <c r="F249" i="64" s="1"/>
  <c r="AN192" i="46"/>
  <c r="AN196" i="46"/>
  <c r="AN174" i="46"/>
  <c r="AF201" i="46"/>
  <c r="AF178" i="46"/>
  <c r="T203" i="46"/>
  <c r="W181" i="46"/>
  <c r="AS183" i="46"/>
  <c r="AB191" i="46"/>
  <c r="AO202" i="46"/>
  <c r="AQ194" i="46"/>
  <c r="AA192" i="46"/>
  <c r="X180" i="46"/>
  <c r="U197" i="46"/>
  <c r="X174" i="46"/>
  <c r="AP203" i="46"/>
  <c r="AA195" i="46"/>
  <c r="AP177" i="46"/>
  <c r="Z187" i="46"/>
  <c r="AB181" i="46"/>
  <c r="Y175" i="46"/>
  <c r="AR202" i="46"/>
  <c r="AU184" i="46"/>
  <c r="AQ187" i="46"/>
  <c r="AQ185" i="46"/>
  <c r="R66" i="67"/>
  <c r="CB227" i="46"/>
  <c r="E252" i="64"/>
  <c r="E103" i="64"/>
  <c r="D103" i="64"/>
  <c r="V40" i="67"/>
  <c r="Q20" i="68"/>
  <c r="Q148" i="68" s="1"/>
  <c r="T65" i="67"/>
  <c r="D460" i="64"/>
  <c r="F460" i="64" s="1"/>
  <c r="S199" i="46"/>
  <c r="I227" i="46"/>
  <c r="K182" i="46"/>
  <c r="E115" i="64"/>
  <c r="AD202" i="46"/>
  <c r="AD180" i="46"/>
  <c r="AD181" i="46"/>
  <c r="AD195" i="46"/>
  <c r="AD182" i="46"/>
  <c r="AD194" i="46"/>
  <c r="AD187" i="46"/>
  <c r="AA188" i="46"/>
  <c r="W175" i="46"/>
  <c r="U198" i="46"/>
  <c r="U200" i="46"/>
  <c r="AO201" i="46"/>
  <c r="AU185" i="46"/>
  <c r="AP196" i="46"/>
  <c r="X201" i="46"/>
  <c r="AH186" i="46"/>
  <c r="AJ183" i="46"/>
  <c r="AO203" i="46"/>
  <c r="S194" i="46"/>
  <c r="P197" i="46"/>
  <c r="AP183" i="46"/>
  <c r="AV192" i="46"/>
  <c r="AH194" i="46"/>
  <c r="AR175" i="46"/>
  <c r="X189" i="46"/>
  <c r="AR178" i="46"/>
  <c r="AV189" i="46"/>
  <c r="V195" i="46"/>
  <c r="AO197" i="46"/>
  <c r="AI197" i="46"/>
  <c r="AK175" i="46"/>
  <c r="T186" i="46"/>
  <c r="E315" i="64"/>
  <c r="AU180" i="46"/>
  <c r="P199" i="46"/>
  <c r="AS188" i="46"/>
  <c r="AQ191" i="46"/>
  <c r="AH175" i="46"/>
  <c r="AS181" i="46"/>
  <c r="AL196" i="46"/>
  <c r="V185" i="46"/>
  <c r="Z200" i="46"/>
  <c r="AP180" i="46"/>
  <c r="AS191" i="46"/>
  <c r="J183" i="46"/>
  <c r="J200" i="46"/>
  <c r="J191" i="46"/>
  <c r="J177" i="46"/>
  <c r="J174" i="46"/>
  <c r="AD567" i="64"/>
  <c r="AB567" i="64"/>
  <c r="AM567" i="64"/>
  <c r="AN567" i="64"/>
  <c r="AO567" i="64"/>
  <c r="AE567" i="64"/>
  <c r="AR567" i="64"/>
  <c r="AF567" i="64"/>
  <c r="AH567" i="64"/>
  <c r="CG227" i="46"/>
  <c r="E148" i="68"/>
  <c r="E226" i="56"/>
  <c r="D400" i="64"/>
  <c r="D309" i="64"/>
  <c r="AJ567" i="64"/>
  <c r="AI567" i="64"/>
  <c r="AG567" i="64"/>
  <c r="D393" i="64"/>
  <c r="E393" i="64"/>
  <c r="S493" i="64"/>
  <c r="P493" i="64"/>
  <c r="X493" i="64"/>
  <c r="L26" i="67"/>
  <c r="AY227" i="46"/>
  <c r="Q41" i="67"/>
  <c r="AG419" i="64"/>
  <c r="AK419" i="64"/>
  <c r="AF419" i="64"/>
  <c r="E560" i="64"/>
  <c r="D256" i="64"/>
  <c r="E256" i="64"/>
  <c r="F256" i="64" s="1"/>
  <c r="O42" i="67"/>
  <c r="O68" i="67"/>
  <c r="N42" i="67"/>
  <c r="BL227" i="46"/>
  <c r="E178" i="64"/>
  <c r="D178" i="64"/>
  <c r="D93" i="64"/>
  <c r="L42" i="67"/>
  <c r="D315" i="64"/>
  <c r="F315" i="64" s="1"/>
  <c r="U52" i="67"/>
  <c r="Z419" i="64"/>
  <c r="T226" i="56"/>
  <c r="BM35" i="34"/>
  <c r="BM29" i="34"/>
  <c r="BM22" i="34"/>
  <c r="BM34" i="34"/>
  <c r="BM33" i="34"/>
  <c r="S42" i="67"/>
  <c r="BN30" i="54"/>
  <c r="BN31" i="54"/>
  <c r="BN25" i="54"/>
  <c r="BN34" i="54"/>
  <c r="BN32" i="54"/>
  <c r="AO69" i="46"/>
  <c r="E417" i="64"/>
  <c r="D461" i="64"/>
  <c r="E557" i="64"/>
  <c r="E173" i="64"/>
  <c r="E491" i="64"/>
  <c r="D186" i="64"/>
  <c r="E387" i="64"/>
  <c r="E409" i="64"/>
  <c r="D553" i="64"/>
  <c r="F553" i="64" s="1"/>
  <c r="E335" i="64"/>
  <c r="E535" i="64"/>
  <c r="E308" i="64"/>
  <c r="E458" i="64"/>
  <c r="E401" i="64"/>
  <c r="E475" i="64"/>
  <c r="E561" i="64"/>
  <c r="E382" i="64"/>
  <c r="D123" i="64"/>
  <c r="E100" i="64"/>
  <c r="AG125" i="46"/>
  <c r="E123" i="64"/>
  <c r="E102" i="64"/>
  <c r="E182" i="64"/>
  <c r="E253" i="64"/>
  <c r="E246" i="64"/>
  <c r="D97" i="64"/>
  <c r="E468" i="64"/>
  <c r="E549" i="64"/>
  <c r="E470" i="64"/>
  <c r="E322" i="64"/>
  <c r="E194" i="64"/>
  <c r="F194" i="64" s="1"/>
  <c r="E413" i="64"/>
  <c r="E453" i="64"/>
  <c r="D338" i="64"/>
  <c r="F338" i="64" s="1"/>
  <c r="D330" i="64"/>
  <c r="E270" i="64"/>
  <c r="E250" i="64"/>
  <c r="C212" i="44"/>
  <c r="E212" i="44" s="1"/>
  <c r="H212" i="44" s="1"/>
  <c r="E506" i="31"/>
  <c r="E242" i="44"/>
  <c r="O88" i="46"/>
  <c r="M107" i="46"/>
  <c r="AR124" i="46"/>
  <c r="AD86" i="46"/>
  <c r="AJ86" i="46"/>
  <c r="AF86" i="46"/>
  <c r="K116" i="46"/>
  <c r="E257" i="44"/>
  <c r="L64" i="46"/>
  <c r="AQ129" i="46"/>
  <c r="AP65" i="46"/>
  <c r="Y119" i="46"/>
  <c r="AI110" i="46"/>
  <c r="AT95" i="46"/>
  <c r="AR254" i="46" s="1"/>
  <c r="Q94" i="46"/>
  <c r="U94" i="46"/>
  <c r="AM110" i="46"/>
  <c r="L77" i="46"/>
  <c r="S68" i="46"/>
  <c r="Q62" i="46"/>
  <c r="AI120" i="46"/>
  <c r="N113" i="46"/>
  <c r="N105" i="46"/>
  <c r="L101" i="46"/>
  <c r="J97" i="46"/>
  <c r="BX227" i="46"/>
  <c r="AX227" i="46"/>
  <c r="G20" i="68"/>
  <c r="G148" i="68" s="1"/>
  <c r="BA227" i="46"/>
  <c r="AZ227" i="46"/>
  <c r="AK193" i="46"/>
  <c r="AI227" i="46"/>
  <c r="AK126" i="46"/>
  <c r="AK191" i="46"/>
  <c r="AK85" i="46"/>
  <c r="AI248" i="46" s="1"/>
  <c r="AE227" i="46"/>
  <c r="AG199" i="46"/>
  <c r="AG194" i="46"/>
  <c r="AG176" i="46"/>
  <c r="AD192" i="46"/>
  <c r="AD95" i="46"/>
  <c r="AB254" i="46" s="1"/>
  <c r="Q69" i="46"/>
  <c r="Q201" i="46"/>
  <c r="Q185" i="46"/>
  <c r="O196" i="46"/>
  <c r="O190" i="46"/>
  <c r="O199" i="46"/>
  <c r="M192" i="46"/>
  <c r="M185" i="46"/>
  <c r="M194" i="46"/>
  <c r="K195" i="46"/>
  <c r="K190" i="46"/>
  <c r="K199" i="46"/>
  <c r="K101" i="46"/>
  <c r="K188" i="46"/>
  <c r="K185" i="46"/>
  <c r="G227" i="46"/>
  <c r="I179" i="46"/>
  <c r="I183" i="46"/>
  <c r="I62" i="46"/>
  <c r="I180" i="46"/>
  <c r="I190" i="46"/>
  <c r="I194" i="46"/>
  <c r="I191" i="46"/>
  <c r="I199" i="46"/>
  <c r="E53" i="57"/>
  <c r="W493" i="64"/>
  <c r="C83" i="44"/>
  <c r="E83" i="44" s="1"/>
  <c r="H83" i="44" s="1"/>
  <c r="C91" i="63"/>
  <c r="BM24" i="34"/>
  <c r="BM27" i="34"/>
  <c r="BN28" i="54"/>
  <c r="O39" i="67"/>
  <c r="O65" i="67"/>
  <c r="F118" i="64"/>
  <c r="BM23" i="34"/>
  <c r="W58" i="57"/>
  <c r="B567" i="64"/>
  <c r="B493" i="64"/>
  <c r="A419" i="64"/>
  <c r="A493" i="64"/>
  <c r="A567" i="64"/>
  <c r="C19" i="44"/>
  <c r="E19" i="44" s="1"/>
  <c r="H19" i="44" s="1"/>
  <c r="C17" i="63"/>
  <c r="F17" i="63" s="1"/>
  <c r="K17" i="63" s="1"/>
  <c r="BM32" i="34"/>
  <c r="AS344" i="25"/>
  <c r="D269" i="64"/>
  <c r="F635" i="64"/>
  <c r="D491" i="64"/>
  <c r="D417" i="64"/>
  <c r="BR130" i="46"/>
  <c r="I128" i="44"/>
  <c r="D101" i="64"/>
  <c r="F101" i="64" s="1"/>
  <c r="D108" i="64"/>
  <c r="C112" i="64"/>
  <c r="C113" i="64"/>
  <c r="D115" i="64"/>
  <c r="C116" i="64"/>
  <c r="C117" i="64"/>
  <c r="C119" i="64"/>
  <c r="E119" i="64" s="1"/>
  <c r="C120" i="64"/>
  <c r="C121" i="64"/>
  <c r="C124" i="64"/>
  <c r="C125" i="64"/>
  <c r="C126" i="64"/>
  <c r="C127" i="64"/>
  <c r="C128" i="64"/>
  <c r="D128" i="64" s="1"/>
  <c r="D166" i="64"/>
  <c r="D168" i="64"/>
  <c r="C169" i="64"/>
  <c r="D172" i="64"/>
  <c r="C176" i="64"/>
  <c r="C183" i="64"/>
  <c r="C187" i="64"/>
  <c r="C191" i="64"/>
  <c r="D194" i="64"/>
  <c r="C195" i="64"/>
  <c r="C197" i="64"/>
  <c r="C198" i="64"/>
  <c r="C199" i="64"/>
  <c r="D199" i="64" s="1"/>
  <c r="D237" i="64"/>
  <c r="D243" i="64"/>
  <c r="D250" i="64"/>
  <c r="D265" i="64"/>
  <c r="D270" i="64"/>
  <c r="E89" i="64"/>
  <c r="E91" i="64"/>
  <c r="E92" i="64"/>
  <c r="E95" i="64"/>
  <c r="E108" i="64"/>
  <c r="E128" i="64"/>
  <c r="E166" i="64"/>
  <c r="E172" i="64"/>
  <c r="E237" i="64"/>
  <c r="E244" i="64"/>
  <c r="E256" i="44"/>
  <c r="Z70" i="46"/>
  <c r="AE101" i="46"/>
  <c r="I87" i="44"/>
  <c r="AE81" i="46"/>
  <c r="AK30" i="46"/>
  <c r="AT30" i="46"/>
  <c r="T96" i="46"/>
  <c r="X96" i="46"/>
  <c r="M70" i="46"/>
  <c r="AW71" i="46"/>
  <c r="S70" i="46"/>
  <c r="AN67" i="46"/>
  <c r="AL109" i="46"/>
  <c r="L92" i="46"/>
  <c r="X80" i="46"/>
  <c r="Q76" i="46"/>
  <c r="AF73" i="46"/>
  <c r="K72" i="46"/>
  <c r="AS103" i="46"/>
  <c r="AI84" i="46"/>
  <c r="AK94" i="46"/>
  <c r="D248" i="46"/>
  <c r="AF215" i="46"/>
  <c r="L116" i="46"/>
  <c r="AB116" i="46"/>
  <c r="X116" i="46"/>
  <c r="P116" i="46"/>
  <c r="AD84" i="46"/>
  <c r="E237" i="44"/>
  <c r="P121" i="46"/>
  <c r="N117" i="46"/>
  <c r="S117" i="46"/>
  <c r="AD112" i="46"/>
  <c r="AD98" i="46"/>
  <c r="AF98" i="46"/>
  <c r="E226" i="44"/>
  <c r="E240" i="44"/>
  <c r="E249" i="44"/>
  <c r="J20" i="34"/>
  <c r="K20" i="67"/>
  <c r="K26" i="67" s="1"/>
  <c r="M20" i="34"/>
  <c r="I20" i="67"/>
  <c r="I26" i="67" s="1"/>
  <c r="I25" i="67"/>
  <c r="C19" i="11"/>
  <c r="E31" i="79"/>
  <c r="J20" i="67"/>
  <c r="J26" i="67" s="1"/>
  <c r="G20" i="34"/>
  <c r="E479" i="64"/>
  <c r="D39" i="79"/>
  <c r="F39" i="79"/>
  <c r="F41" i="79" s="1"/>
  <c r="D561" i="64"/>
  <c r="F561" i="64" s="1"/>
  <c r="E22" i="54"/>
  <c r="BM22" i="54" s="1"/>
  <c r="AO85" i="46"/>
  <c r="AM248" i="46" s="1"/>
  <c r="AE85" i="46"/>
  <c r="AC248" i="46" s="1"/>
  <c r="AA111" i="46"/>
  <c r="AK89" i="46"/>
  <c r="AR89" i="46"/>
  <c r="E39" i="79"/>
  <c r="E41" i="79" s="1"/>
  <c r="E18" i="47"/>
  <c r="AS130" i="46"/>
  <c r="AS128" i="46"/>
  <c r="AO128" i="46"/>
  <c r="AF61" i="46"/>
  <c r="AP122" i="46"/>
  <c r="Z80" i="46"/>
  <c r="X66" i="46"/>
  <c r="AS20" i="46"/>
  <c r="AQ20" i="46"/>
  <c r="AQ100" i="46"/>
  <c r="AD100" i="46"/>
  <c r="AE122" i="46"/>
  <c r="J39" i="79"/>
  <c r="J41" i="79" s="1"/>
  <c r="G39" i="79"/>
  <c r="G41" i="79" s="1"/>
  <c r="BP130" i="46"/>
  <c r="BD130" i="46"/>
  <c r="AZ130" i="46"/>
  <c r="BK130" i="46"/>
  <c r="BM130" i="46"/>
  <c r="E243" i="44"/>
  <c r="AM93" i="46"/>
  <c r="C128" i="44"/>
  <c r="E128" i="44" s="1"/>
  <c r="H128" i="44" s="1"/>
  <c r="C176" i="25"/>
  <c r="K39" i="79"/>
  <c r="K41" i="79" s="1"/>
  <c r="K18" i="47"/>
  <c r="L39" i="79"/>
  <c r="L41" i="79" s="1"/>
  <c r="E231" i="44"/>
  <c r="F309" i="64"/>
  <c r="N66" i="67"/>
  <c r="W567" i="64"/>
  <c r="AL419" i="64"/>
  <c r="R58" i="57"/>
  <c r="L65" i="67"/>
  <c r="D259" i="44"/>
  <c r="C294" i="64"/>
  <c r="H22" i="54"/>
  <c r="C80" i="46"/>
  <c r="D324" i="64"/>
  <c r="F324" i="64" s="1"/>
  <c r="AF123" i="46"/>
  <c r="E473" i="64"/>
  <c r="E398" i="64"/>
  <c r="E391" i="64"/>
  <c r="F609" i="64"/>
  <c r="E385" i="64"/>
  <c r="E459" i="64"/>
  <c r="E533" i="64"/>
  <c r="E530" i="64"/>
  <c r="D387" i="64"/>
  <c r="D535" i="64"/>
  <c r="F605" i="64"/>
  <c r="BN36" i="54"/>
  <c r="D465" i="64"/>
  <c r="D317" i="64"/>
  <c r="D413" i="64"/>
  <c r="D405" i="64"/>
  <c r="F623" i="64"/>
  <c r="F250" i="64"/>
  <c r="F616" i="64"/>
  <c r="E310" i="64"/>
  <c r="D339" i="64"/>
  <c r="C17" i="11"/>
  <c r="H85" i="44"/>
  <c r="F244" i="44" s="1"/>
  <c r="L58" i="57"/>
  <c r="AG344" i="25"/>
  <c r="AR344" i="25"/>
  <c r="L41" i="67"/>
  <c r="V65" i="67"/>
  <c r="E465" i="64"/>
  <c r="E381" i="64"/>
  <c r="Y344" i="25"/>
  <c r="F636" i="64"/>
  <c r="D539" i="64"/>
  <c r="F539" i="64" s="1"/>
  <c r="E311" i="64"/>
  <c r="E339" i="64"/>
  <c r="BM28" i="34"/>
  <c r="BM35" i="54"/>
  <c r="J25" i="67"/>
  <c r="D487" i="64"/>
  <c r="F487" i="64" s="1"/>
  <c r="F631" i="64"/>
  <c r="D20" i="34"/>
  <c r="BL28" i="34"/>
  <c r="C24" i="11"/>
  <c r="I20" i="44"/>
  <c r="J20" i="44" s="1"/>
  <c r="C23" i="11"/>
  <c r="E565" i="64"/>
  <c r="E399" i="64"/>
  <c r="E317" i="64"/>
  <c r="N40" i="67"/>
  <c r="H41" i="79"/>
  <c r="H18" i="57" s="1"/>
  <c r="M41" i="79"/>
  <c r="M44" i="79" s="1"/>
  <c r="W41" i="79"/>
  <c r="W44" i="79" s="1"/>
  <c r="O41" i="79"/>
  <c r="P41" i="79"/>
  <c r="P44" i="79" s="1"/>
  <c r="R41" i="79"/>
  <c r="R44" i="79" s="1"/>
  <c r="K31" i="79"/>
  <c r="D418" i="64"/>
  <c r="D566" i="64"/>
  <c r="F566" i="64" s="1"/>
  <c r="D391" i="64"/>
  <c r="F391" i="64" s="1"/>
  <c r="D311" i="64"/>
  <c r="F603" i="64"/>
  <c r="D533" i="64"/>
  <c r="D459" i="64"/>
  <c r="D385" i="64"/>
  <c r="BN35" i="54"/>
  <c r="C25" i="11"/>
  <c r="G31" i="79"/>
  <c r="C31" i="79" s="1"/>
  <c r="C50" i="79"/>
  <c r="C29" i="79"/>
  <c r="G75" i="36" s="1"/>
  <c r="B28" i="67"/>
  <c r="C219" i="64"/>
  <c r="C363" i="64"/>
  <c r="C217" i="64"/>
  <c r="C351" i="64"/>
  <c r="C205" i="64"/>
  <c r="C359" i="64"/>
  <c r="C213" i="64"/>
  <c r="C349" i="64"/>
  <c r="C203" i="64"/>
  <c r="C361" i="64"/>
  <c r="C215" i="64"/>
  <c r="C360" i="64"/>
  <c r="C214" i="64"/>
  <c r="C358" i="64"/>
  <c r="C212" i="64"/>
  <c r="C350" i="64"/>
  <c r="C204" i="64"/>
  <c r="C314" i="64"/>
  <c r="C321" i="64"/>
  <c r="E321" i="64" s="1"/>
  <c r="C362" i="64"/>
  <c r="C357" i="64"/>
  <c r="C356" i="64"/>
  <c r="C355" i="64"/>
  <c r="C209" i="64"/>
  <c r="C210" i="64"/>
  <c r="C211" i="64"/>
  <c r="C216" i="64"/>
  <c r="C352" i="64"/>
  <c r="C206" i="64"/>
  <c r="C364" i="64"/>
  <c r="C354" i="64"/>
  <c r="C218" i="64"/>
  <c r="C208" i="64"/>
  <c r="I83" i="63"/>
  <c r="C207" i="64"/>
  <c r="C353" i="64"/>
  <c r="C46" i="67"/>
  <c r="I46" i="67"/>
  <c r="D33" i="67"/>
  <c r="E46" i="67"/>
  <c r="K46" i="67"/>
  <c r="J46" i="67"/>
  <c r="D59" i="67"/>
  <c r="J33" i="67"/>
  <c r="D34" i="67"/>
  <c r="D46" i="67"/>
  <c r="D60" i="67"/>
  <c r="J59" i="67"/>
  <c r="E33" i="67"/>
  <c r="K33" i="67"/>
  <c r="D61" i="67"/>
  <c r="D67" i="67" s="1"/>
  <c r="D62" i="67"/>
  <c r="D68" i="67" s="1"/>
  <c r="D36" i="67"/>
  <c r="D42" i="67" s="1"/>
  <c r="D35" i="67"/>
  <c r="D41" i="67" s="1"/>
  <c r="C33" i="67"/>
  <c r="C59" i="67"/>
  <c r="E59" i="67"/>
  <c r="K59" i="67"/>
  <c r="J60" i="67"/>
  <c r="J34" i="67"/>
  <c r="J36" i="67"/>
  <c r="J42" i="67" s="1"/>
  <c r="J35" i="67"/>
  <c r="J41" i="67" s="1"/>
  <c r="J61" i="67"/>
  <c r="J67" i="67" s="1"/>
  <c r="J62" i="67"/>
  <c r="J68" i="67" s="1"/>
  <c r="K60" i="67"/>
  <c r="C60" i="67"/>
  <c r="E34" i="67"/>
  <c r="E60" i="67"/>
  <c r="C34" i="67"/>
  <c r="K34" i="67"/>
  <c r="F59" i="67"/>
  <c r="C67" i="35"/>
  <c r="K35" i="67"/>
  <c r="K41" i="67" s="1"/>
  <c r="K36" i="67"/>
  <c r="K42" i="67" s="1"/>
  <c r="E61" i="67"/>
  <c r="E67" i="67" s="1"/>
  <c r="E62" i="67"/>
  <c r="E68" i="67" s="1"/>
  <c r="C61" i="67"/>
  <c r="C67" i="67" s="1"/>
  <c r="K62" i="67"/>
  <c r="K68" i="67" s="1"/>
  <c r="K61" i="67"/>
  <c r="K67" i="67" s="1"/>
  <c r="I59" i="67"/>
  <c r="F33" i="67"/>
  <c r="C35" i="67"/>
  <c r="C41" i="67" s="1"/>
  <c r="E35" i="67"/>
  <c r="E41" i="67" s="1"/>
  <c r="E36" i="67"/>
  <c r="E42" i="67" s="1"/>
  <c r="C43" i="35"/>
  <c r="F25" i="36" s="1"/>
  <c r="I60" i="67"/>
  <c r="C62" i="67"/>
  <c r="C68" i="67" s="1"/>
  <c r="F60" i="67"/>
  <c r="C68" i="35"/>
  <c r="C36" i="67"/>
  <c r="C42" i="67" s="1"/>
  <c r="F34" i="67"/>
  <c r="I33" i="67"/>
  <c r="C57" i="35"/>
  <c r="I34" i="67"/>
  <c r="C56" i="35"/>
  <c r="F61" i="67"/>
  <c r="F67" i="67" s="1"/>
  <c r="C69" i="35"/>
  <c r="I62" i="67"/>
  <c r="I68" i="67" s="1"/>
  <c r="I61" i="67"/>
  <c r="C38" i="35"/>
  <c r="D20" i="36" s="1"/>
  <c r="C48" i="35"/>
  <c r="D30" i="36" s="1"/>
  <c r="C44" i="35"/>
  <c r="F26" i="36" s="1"/>
  <c r="F35" i="67"/>
  <c r="F46" i="67"/>
  <c r="H25" i="36"/>
  <c r="F36" i="67"/>
  <c r="F42" i="67" s="1"/>
  <c r="U26" i="36"/>
  <c r="M26" i="36"/>
  <c r="C39" i="35"/>
  <c r="Q21" i="36" s="1"/>
  <c r="F62" i="67"/>
  <c r="F68" i="67" s="1"/>
  <c r="C70" i="35"/>
  <c r="I36" i="67"/>
  <c r="I42" i="67" s="1"/>
  <c r="I35" i="67"/>
  <c r="C62" i="35"/>
  <c r="L32" i="36"/>
  <c r="C49" i="35"/>
  <c r="P31" i="36" s="1"/>
  <c r="G26" i="36"/>
  <c r="O31" i="36"/>
  <c r="D27" i="36"/>
  <c r="H27" i="36"/>
  <c r="S27" i="36"/>
  <c r="R27" i="36"/>
  <c r="W27" i="36"/>
  <c r="M27" i="36"/>
  <c r="Q27" i="36"/>
  <c r="U27" i="36"/>
  <c r="O27" i="36"/>
  <c r="N27" i="36"/>
  <c r="P27" i="36"/>
  <c r="I27" i="36"/>
  <c r="T27" i="36"/>
  <c r="V27" i="36"/>
  <c r="B47" i="67"/>
  <c r="J27" i="36"/>
  <c r="L27" i="36"/>
  <c r="K32" i="36"/>
  <c r="P22" i="36"/>
  <c r="H22" i="36"/>
  <c r="O22" i="36"/>
  <c r="R22" i="36"/>
  <c r="S22" i="36"/>
  <c r="N22" i="36"/>
  <c r="U22" i="36"/>
  <c r="W22" i="36"/>
  <c r="Q22" i="36"/>
  <c r="I22" i="36"/>
  <c r="M22" i="36"/>
  <c r="K22" i="36"/>
  <c r="J22" i="36"/>
  <c r="G32" i="36"/>
  <c r="E27" i="36"/>
  <c r="F32" i="36"/>
  <c r="D32" i="36"/>
  <c r="O32" i="36"/>
  <c r="R32" i="36"/>
  <c r="I32" i="36"/>
  <c r="U32" i="36"/>
  <c r="H32" i="36"/>
  <c r="T32" i="36"/>
  <c r="W32" i="36"/>
  <c r="N32" i="36"/>
  <c r="V32" i="36"/>
  <c r="P32" i="36"/>
  <c r="M32" i="36"/>
  <c r="Q32" i="36"/>
  <c r="S32" i="36"/>
  <c r="C63" i="35"/>
  <c r="K27" i="36"/>
  <c r="G27" i="36"/>
  <c r="G21" i="36"/>
  <c r="C58" i="35"/>
  <c r="E32" i="36"/>
  <c r="J32" i="36"/>
  <c r="F27" i="36"/>
  <c r="C64" i="35"/>
  <c r="C72" i="63"/>
  <c r="F72" i="63" s="1"/>
  <c r="K72" i="63" s="1"/>
  <c r="C71" i="46"/>
  <c r="E71" i="46" s="1"/>
  <c r="BQ71" i="46" s="1"/>
  <c r="C73" i="46"/>
  <c r="E73" i="46" s="1"/>
  <c r="AZ73" i="46" s="1"/>
  <c r="C74" i="63"/>
  <c r="F74" i="63" s="1"/>
  <c r="D73" i="44" s="1"/>
  <c r="E73" i="44" s="1"/>
  <c r="H73" i="44" s="1"/>
  <c r="C73" i="63"/>
  <c r="F73" i="63" s="1"/>
  <c r="C72" i="46"/>
  <c r="H148" i="31"/>
  <c r="C75" i="63"/>
  <c r="F75" i="63" s="1"/>
  <c r="C24" i="46"/>
  <c r="H152" i="31"/>
  <c r="C30" i="46"/>
  <c r="D472" i="31"/>
  <c r="C65" i="63"/>
  <c r="F65" i="63" s="1"/>
  <c r="D64" i="44" s="1"/>
  <c r="E64" i="44" s="1"/>
  <c r="H64" i="44" s="1"/>
  <c r="C64" i="46"/>
  <c r="C78" i="46"/>
  <c r="E78" i="46" s="1"/>
  <c r="BH78" i="46" s="1"/>
  <c r="C63" i="63"/>
  <c r="F63" i="63" s="1"/>
  <c r="K63" i="63" s="1"/>
  <c r="C62" i="46"/>
  <c r="C62" i="63"/>
  <c r="F62" i="63" s="1"/>
  <c r="K62" i="63" s="1"/>
  <c r="C61" i="46"/>
  <c r="E61" i="46" s="1"/>
  <c r="C76" i="46"/>
  <c r="C77" i="63"/>
  <c r="F77" i="63" s="1"/>
  <c r="H133" i="31"/>
  <c r="H132" i="31"/>
  <c r="C21" i="46"/>
  <c r="C60" i="46"/>
  <c r="E60" i="46" s="1"/>
  <c r="C57" i="63"/>
  <c r="F57" i="63" s="1"/>
  <c r="H131" i="31"/>
  <c r="D484" i="31"/>
  <c r="C38" i="46"/>
  <c r="F22" i="63"/>
  <c r="K22" i="63" s="1"/>
  <c r="E472" i="31"/>
  <c r="C30" i="63"/>
  <c r="F30" i="63" s="1"/>
  <c r="D471" i="31"/>
  <c r="D61" i="44"/>
  <c r="E61" i="44" s="1"/>
  <c r="H61" i="44" s="1"/>
  <c r="C65" i="46"/>
  <c r="E65" i="46" s="1"/>
  <c r="C66" i="63"/>
  <c r="F66" i="63" s="1"/>
  <c r="K66" i="63" s="1"/>
  <c r="C27" i="46"/>
  <c r="F36" i="63"/>
  <c r="D39" i="44" s="1"/>
  <c r="E39" i="44" s="1"/>
  <c r="H39" i="44" s="1"/>
  <c r="C75" i="46"/>
  <c r="E75" i="46" s="1"/>
  <c r="C76" i="63"/>
  <c r="F76" i="63" s="1"/>
  <c r="C45" i="46"/>
  <c r="C49" i="46"/>
  <c r="D479" i="31"/>
  <c r="C68" i="46"/>
  <c r="C69" i="63"/>
  <c r="F69" i="63" s="1"/>
  <c r="E478" i="31"/>
  <c r="D481" i="31"/>
  <c r="C69" i="46"/>
  <c r="C70" i="63"/>
  <c r="F70" i="63" s="1"/>
  <c r="D477" i="31"/>
  <c r="D476" i="31"/>
  <c r="C53" i="46"/>
  <c r="C70" i="46"/>
  <c r="E70" i="46" s="1"/>
  <c r="C71" i="63"/>
  <c r="F71" i="63" s="1"/>
  <c r="D475" i="31"/>
  <c r="C68" i="63"/>
  <c r="F68" i="63" s="1"/>
  <c r="C67" i="46"/>
  <c r="E67" i="46" s="1"/>
  <c r="D482" i="31"/>
  <c r="D478" i="31"/>
  <c r="E475" i="31"/>
  <c r="D57" i="44"/>
  <c r="E57" i="44" s="1"/>
  <c r="E476" i="31"/>
  <c r="C64" i="63"/>
  <c r="F64" i="63" s="1"/>
  <c r="D63" i="44" s="1"/>
  <c r="E63" i="44" s="1"/>
  <c r="H63" i="44" s="1"/>
  <c r="C63" i="46"/>
  <c r="E63" i="46" s="1"/>
  <c r="BP63" i="46" s="1"/>
  <c r="E477" i="31"/>
  <c r="C84" i="63"/>
  <c r="C77" i="46"/>
  <c r="C78" i="63"/>
  <c r="F78" i="63" s="1"/>
  <c r="E481" i="31"/>
  <c r="C66" i="46"/>
  <c r="C67" i="63"/>
  <c r="F67" i="63" s="1"/>
  <c r="C79" i="46"/>
  <c r="E79" i="46" s="1"/>
  <c r="I79" i="44" s="1"/>
  <c r="E482" i="31"/>
  <c r="C79" i="44"/>
  <c r="E79" i="44" s="1"/>
  <c r="H79" i="44" s="1"/>
  <c r="D473" i="31"/>
  <c r="E473" i="31"/>
  <c r="C34" i="46"/>
  <c r="F34" i="63"/>
  <c r="D37" i="44" s="1"/>
  <c r="E37" i="44" s="1"/>
  <c r="D474" i="31"/>
  <c r="E474" i="31"/>
  <c r="C41" i="46"/>
  <c r="C344" i="64"/>
  <c r="D344" i="64" s="1"/>
  <c r="C342" i="64"/>
  <c r="C343" i="64"/>
  <c r="E343" i="64" s="1"/>
  <c r="C336" i="64"/>
  <c r="C340" i="64"/>
  <c r="C332" i="64"/>
  <c r="K56" i="63"/>
  <c r="H58" i="63"/>
  <c r="H86" i="63" s="1"/>
  <c r="C328" i="64"/>
  <c r="D483" i="31"/>
  <c r="C82" i="46"/>
  <c r="E82" i="46" s="1"/>
  <c r="I82" i="44" s="1"/>
  <c r="C82" i="44"/>
  <c r="E82" i="44" s="1"/>
  <c r="C90" i="63"/>
  <c r="C92" i="63" s="1"/>
  <c r="E483" i="31"/>
  <c r="C202" i="44"/>
  <c r="E202" i="44" s="1"/>
  <c r="H202" i="44" s="1"/>
  <c r="C204" i="46"/>
  <c r="E204" i="46" s="1"/>
  <c r="I202" i="44" s="1"/>
  <c r="C96" i="63"/>
  <c r="H289" i="31"/>
  <c r="C119" i="46" s="1"/>
  <c r="E119" i="46" s="1"/>
  <c r="H288" i="31"/>
  <c r="C118" i="46" s="1"/>
  <c r="E118" i="46" s="1"/>
  <c r="H287" i="31"/>
  <c r="C115" i="44" s="1"/>
  <c r="E115" i="44" s="1"/>
  <c r="H115" i="44" s="1"/>
  <c r="H284" i="31"/>
  <c r="H283" i="31"/>
  <c r="C114" i="46" s="1"/>
  <c r="E114" i="46" s="1"/>
  <c r="H282" i="31"/>
  <c r="C113" i="46" s="1"/>
  <c r="E113" i="46" s="1"/>
  <c r="H281" i="31"/>
  <c r="C112" i="46" s="1"/>
  <c r="E112" i="46" s="1"/>
  <c r="H279" i="31"/>
  <c r="C110" i="46" s="1"/>
  <c r="E110" i="46" s="1"/>
  <c r="H278" i="31"/>
  <c r="C109" i="46" s="1"/>
  <c r="E109" i="46" s="1"/>
  <c r="H277" i="31"/>
  <c r="H276" i="31"/>
  <c r="C107" i="46" s="1"/>
  <c r="E107" i="46" s="1"/>
  <c r="H275" i="31"/>
  <c r="C106" i="46" s="1"/>
  <c r="E106" i="46" s="1"/>
  <c r="H274" i="31"/>
  <c r="C103" i="44" s="1"/>
  <c r="E103" i="44" s="1"/>
  <c r="H103" i="44" s="1"/>
  <c r="H273" i="31"/>
  <c r="C104" i="46" s="1"/>
  <c r="E104" i="46" s="1"/>
  <c r="H272" i="31"/>
  <c r="C103" i="46" s="1"/>
  <c r="E103" i="46" s="1"/>
  <c r="H271" i="31"/>
  <c r="H270" i="31"/>
  <c r="C99" i="44" s="1"/>
  <c r="E99" i="44" s="1"/>
  <c r="H99" i="44" s="1"/>
  <c r="H269" i="31"/>
  <c r="C98" i="44" s="1"/>
  <c r="E98" i="44" s="1"/>
  <c r="H98" i="44" s="1"/>
  <c r="H268" i="31"/>
  <c r="C97" i="44" s="1"/>
  <c r="E97" i="44" s="1"/>
  <c r="H97" i="44" s="1"/>
  <c r="H264" i="31"/>
  <c r="H262" i="31"/>
  <c r="C94" i="46" s="1"/>
  <c r="E94" i="46" s="1"/>
  <c r="H261" i="31"/>
  <c r="C93" i="44" s="1"/>
  <c r="E93" i="44" s="1"/>
  <c r="H93" i="44" s="1"/>
  <c r="H260" i="31"/>
  <c r="C92" i="44" s="1"/>
  <c r="E92" i="44" s="1"/>
  <c r="H92" i="44" s="1"/>
  <c r="H259" i="31"/>
  <c r="C91" i="44" s="1"/>
  <c r="E91" i="44" s="1"/>
  <c r="H91" i="44" s="1"/>
  <c r="C101" i="46"/>
  <c r="E101" i="46" s="1"/>
  <c r="C102" i="44"/>
  <c r="E102" i="44" s="1"/>
  <c r="H102" i="44" s="1"/>
  <c r="C105" i="46"/>
  <c r="E105" i="46" s="1"/>
  <c r="C104" i="44"/>
  <c r="E104" i="44" s="1"/>
  <c r="H104" i="44" s="1"/>
  <c r="C107" i="44"/>
  <c r="E107" i="44" s="1"/>
  <c r="H107" i="44" s="1"/>
  <c r="C108" i="44"/>
  <c r="E108" i="44" s="1"/>
  <c r="H108" i="44" s="1"/>
  <c r="C110" i="44"/>
  <c r="E110" i="44" s="1"/>
  <c r="H110" i="44" s="1"/>
  <c r="C112" i="44"/>
  <c r="E112" i="44" s="1"/>
  <c r="H112" i="44" s="1"/>
  <c r="C116" i="44"/>
  <c r="E116" i="44" s="1"/>
  <c r="H116" i="44" s="1"/>
  <c r="D489" i="31"/>
  <c r="C91" i="46"/>
  <c r="E91" i="46" s="1"/>
  <c r="C94" i="44"/>
  <c r="E94" i="44" s="1"/>
  <c r="H94" i="44" s="1"/>
  <c r="D490" i="31"/>
  <c r="H263" i="31"/>
  <c r="C95" i="46" s="1"/>
  <c r="E95" i="46" s="1"/>
  <c r="H265" i="31"/>
  <c r="C96" i="44" s="1"/>
  <c r="E96" i="44" s="1"/>
  <c r="H96" i="44" s="1"/>
  <c r="H267" i="31"/>
  <c r="C98" i="46" s="1"/>
  <c r="E98" i="46" s="1"/>
  <c r="C100" i="46"/>
  <c r="E100" i="46" s="1"/>
  <c r="D491" i="31"/>
  <c r="H285" i="31"/>
  <c r="C116" i="46" s="1"/>
  <c r="E116" i="46" s="1"/>
  <c r="H280" i="31"/>
  <c r="C109" i="44" s="1"/>
  <c r="E109" i="44" s="1"/>
  <c r="H109" i="44" s="1"/>
  <c r="C114" i="44"/>
  <c r="E114" i="44" s="1"/>
  <c r="H114" i="44" s="1"/>
  <c r="H290" i="31"/>
  <c r="C118" i="44" s="1"/>
  <c r="E118" i="44" s="1"/>
  <c r="H118" i="44" s="1"/>
  <c r="H320" i="31"/>
  <c r="H321" i="31"/>
  <c r="C123" i="44"/>
  <c r="E123" i="44" s="1"/>
  <c r="H123" i="44" s="1"/>
  <c r="C125" i="46"/>
  <c r="E125" i="46" s="1"/>
  <c r="C172" i="25"/>
  <c r="H318" i="31"/>
  <c r="C127" i="46" s="1"/>
  <c r="E127" i="46" s="1"/>
  <c r="C171" i="25"/>
  <c r="C122" i="44"/>
  <c r="E122" i="44" s="1"/>
  <c r="H122" i="44" s="1"/>
  <c r="C124" i="46"/>
  <c r="E124" i="46" s="1"/>
  <c r="C125" i="44"/>
  <c r="E125" i="44" s="1"/>
  <c r="H125" i="44" s="1"/>
  <c r="C173" i="25"/>
  <c r="C124" i="44"/>
  <c r="E124" i="44" s="1"/>
  <c r="H124" i="44" s="1"/>
  <c r="C126" i="46"/>
  <c r="E126" i="46" s="1"/>
  <c r="C128" i="46"/>
  <c r="E128" i="46" s="1"/>
  <c r="C126" i="44"/>
  <c r="E126" i="44" s="1"/>
  <c r="H126" i="44" s="1"/>
  <c r="C175" i="25"/>
  <c r="C129" i="46"/>
  <c r="E129" i="46" s="1"/>
  <c r="C127" i="44"/>
  <c r="E127" i="44" s="1"/>
  <c r="H127" i="44" s="1"/>
  <c r="C121" i="44"/>
  <c r="E121" i="44" s="1"/>
  <c r="C123" i="46"/>
  <c r="E123" i="46" s="1"/>
  <c r="C120" i="44"/>
  <c r="E120" i="44" s="1"/>
  <c r="H120" i="44" s="1"/>
  <c r="C122" i="46"/>
  <c r="E122" i="46" s="1"/>
  <c r="C169" i="25"/>
  <c r="C185" i="46"/>
  <c r="E185" i="46" s="1"/>
  <c r="C183" i="44"/>
  <c r="E183" i="44" s="1"/>
  <c r="H183" i="44" s="1"/>
  <c r="C195" i="46"/>
  <c r="E195" i="46" s="1"/>
  <c r="C193" i="44"/>
  <c r="E193" i="44" s="1"/>
  <c r="H193" i="44" s="1"/>
  <c r="H391" i="31"/>
  <c r="H440" i="31"/>
  <c r="H446" i="31"/>
  <c r="H380" i="31"/>
  <c r="H255" i="31"/>
  <c r="C89" i="46" s="1"/>
  <c r="E89" i="46" s="1"/>
  <c r="H450" i="31"/>
  <c r="H390" i="31"/>
  <c r="H434" i="31"/>
  <c r="H443" i="31"/>
  <c r="H359" i="31"/>
  <c r="H439" i="31"/>
  <c r="H379" i="31"/>
  <c r="H381" i="31"/>
  <c r="H447" i="31"/>
  <c r="H442" i="31"/>
  <c r="H388" i="31"/>
  <c r="H456" i="31"/>
  <c r="H444" i="31"/>
  <c r="H445" i="31"/>
  <c r="H441" i="31"/>
  <c r="E495" i="31"/>
  <c r="D495" i="31"/>
  <c r="H389" i="31"/>
  <c r="D496" i="31"/>
  <c r="C154" i="44"/>
  <c r="E154" i="44" s="1"/>
  <c r="H154" i="44" s="1"/>
  <c r="C158" i="44"/>
  <c r="E158" i="44" s="1"/>
  <c r="H158" i="44" s="1"/>
  <c r="C157" i="44"/>
  <c r="E157" i="44" s="1"/>
  <c r="H157" i="44" s="1"/>
  <c r="C162" i="44"/>
  <c r="E162" i="44" s="1"/>
  <c r="H162" i="44" s="1"/>
  <c r="C161" i="44"/>
  <c r="E161" i="44" s="1"/>
  <c r="C145" i="44"/>
  <c r="E145" i="44" s="1"/>
  <c r="C155" i="44"/>
  <c r="E155" i="44" s="1"/>
  <c r="C227" i="44" s="1"/>
  <c r="C210" i="44"/>
  <c r="E210" i="44" s="1"/>
  <c r="H210" i="44" s="1"/>
  <c r="C212" i="46"/>
  <c r="E212" i="46" s="1"/>
  <c r="D500" i="31"/>
  <c r="D505" i="31"/>
  <c r="C185" i="44"/>
  <c r="E185" i="44" s="1"/>
  <c r="H185" i="44" s="1"/>
  <c r="C187" i="46"/>
  <c r="E187" i="46" s="1"/>
  <c r="C196" i="46"/>
  <c r="E196" i="46" s="1"/>
  <c r="BL196" i="46" s="1"/>
  <c r="C194" i="44"/>
  <c r="E194" i="44" s="1"/>
  <c r="H194" i="44" s="1"/>
  <c r="C152" i="44"/>
  <c r="E152" i="44" s="1"/>
  <c r="H152" i="44" s="1"/>
  <c r="C146" i="44"/>
  <c r="E146" i="44" s="1"/>
  <c r="H146" i="44" s="1"/>
  <c r="C192" i="44"/>
  <c r="E192" i="44" s="1"/>
  <c r="H192" i="44" s="1"/>
  <c r="C176" i="44"/>
  <c r="E176" i="44" s="1"/>
  <c r="H176" i="44" s="1"/>
  <c r="C163" i="44"/>
  <c r="E163" i="44" s="1"/>
  <c r="D507" i="31"/>
  <c r="C208" i="44"/>
  <c r="E208" i="44" s="1"/>
  <c r="H208" i="44" s="1"/>
  <c r="C210" i="46"/>
  <c r="E210" i="46" s="1"/>
  <c r="C171" i="44"/>
  <c r="E171" i="44" s="1"/>
  <c r="H171" i="44" s="1"/>
  <c r="C130" i="44"/>
  <c r="E130" i="44" s="1"/>
  <c r="H130" i="44" s="1"/>
  <c r="D497" i="31"/>
  <c r="C140" i="44"/>
  <c r="E140" i="44" s="1"/>
  <c r="H140" i="44" s="1"/>
  <c r="H460" i="31"/>
  <c r="H458" i="31"/>
  <c r="H459" i="31"/>
  <c r="H457" i="31"/>
  <c r="C190" i="44"/>
  <c r="E190" i="44" s="1"/>
  <c r="H190" i="44" s="1"/>
  <c r="C192" i="46"/>
  <c r="E192" i="46" s="1"/>
  <c r="C132" i="44"/>
  <c r="E132" i="44" s="1"/>
  <c r="C133" i="44"/>
  <c r="E133" i="44" s="1"/>
  <c r="H133" i="44" s="1"/>
  <c r="C166" i="44"/>
  <c r="E166" i="44" s="1"/>
  <c r="H166" i="44" s="1"/>
  <c r="D511" i="31"/>
  <c r="C149" i="44"/>
  <c r="E149" i="44" s="1"/>
  <c r="H149" i="44" s="1"/>
  <c r="C180" i="44"/>
  <c r="E180" i="44" s="1"/>
  <c r="H180" i="44" s="1"/>
  <c r="D499" i="31"/>
  <c r="C98" i="63"/>
  <c r="C206" i="46"/>
  <c r="E206" i="46" s="1"/>
  <c r="I204" i="44" s="1"/>
  <c r="C204" i="44"/>
  <c r="E204" i="44" s="1"/>
  <c r="H204" i="44" s="1"/>
  <c r="C150" i="44"/>
  <c r="E150" i="44" s="1"/>
  <c r="H150" i="44" s="1"/>
  <c r="C152" i="46"/>
  <c r="E152" i="46" s="1"/>
  <c r="C207" i="44"/>
  <c r="E207" i="44" s="1"/>
  <c r="H207" i="44" s="1"/>
  <c r="C209" i="46"/>
  <c r="E209" i="46" s="1"/>
  <c r="H427" i="31"/>
  <c r="C201" i="46" s="1"/>
  <c r="E201" i="46" s="1"/>
  <c r="H425" i="31"/>
  <c r="C199" i="46" s="1"/>
  <c r="E199" i="46" s="1"/>
  <c r="H428" i="31"/>
  <c r="C200" i="44" s="1"/>
  <c r="E200" i="44" s="1"/>
  <c r="H200" i="44" s="1"/>
  <c r="H426" i="31"/>
  <c r="C200" i="46" s="1"/>
  <c r="E200" i="46" s="1"/>
  <c r="E449" i="31"/>
  <c r="D510" i="31"/>
  <c r="C189" i="44"/>
  <c r="E189" i="44" s="1"/>
  <c r="H189" i="44" s="1"/>
  <c r="C191" i="46"/>
  <c r="E191" i="46" s="1"/>
  <c r="C159" i="44"/>
  <c r="E159" i="44" s="1"/>
  <c r="C134" i="44"/>
  <c r="E134" i="44" s="1"/>
  <c r="C147" i="44"/>
  <c r="E147" i="44" s="1"/>
  <c r="H147" i="44" s="1"/>
  <c r="C141" i="44"/>
  <c r="E141" i="44" s="1"/>
  <c r="H141" i="44" s="1"/>
  <c r="C136" i="44"/>
  <c r="E136" i="44" s="1"/>
  <c r="C142" i="44"/>
  <c r="E142" i="44" s="1"/>
  <c r="C135" i="44"/>
  <c r="E135" i="44" s="1"/>
  <c r="H135" i="44" s="1"/>
  <c r="C156" i="44"/>
  <c r="E156" i="44" s="1"/>
  <c r="C143" i="44"/>
  <c r="E143" i="44" s="1"/>
  <c r="C160" i="44"/>
  <c r="E160" i="44" s="1"/>
  <c r="C191" i="44"/>
  <c r="E191" i="44" s="1"/>
  <c r="H191" i="44" s="1"/>
  <c r="C193" i="46"/>
  <c r="E193" i="46" s="1"/>
  <c r="C182" i="44"/>
  <c r="E182" i="44" s="1"/>
  <c r="H182" i="44" s="1"/>
  <c r="C184" i="46"/>
  <c r="E184" i="46" s="1"/>
  <c r="C173" i="44"/>
  <c r="E173" i="44" s="1"/>
  <c r="H173" i="44" s="1"/>
  <c r="C175" i="46"/>
  <c r="E175" i="46" s="1"/>
  <c r="C208" i="46"/>
  <c r="E208" i="46" s="1"/>
  <c r="C180" i="46"/>
  <c r="E180" i="46" s="1"/>
  <c r="C178" i="44"/>
  <c r="E178" i="44" s="1"/>
  <c r="H178" i="44" s="1"/>
  <c r="C138" i="44"/>
  <c r="E138" i="44" s="1"/>
  <c r="H138" i="44" s="1"/>
  <c r="C139" i="44"/>
  <c r="E139" i="44" s="1"/>
  <c r="H139" i="44" s="1"/>
  <c r="C168" i="44"/>
  <c r="E168" i="44" s="1"/>
  <c r="H168" i="44" s="1"/>
  <c r="C165" i="44"/>
  <c r="E165" i="44" s="1"/>
  <c r="D508" i="31"/>
  <c r="C137" i="44"/>
  <c r="E137" i="44" s="1"/>
  <c r="H137" i="44" s="1"/>
  <c r="C177" i="25"/>
  <c r="C203" i="46"/>
  <c r="E203" i="46" s="1"/>
  <c r="C186" i="46"/>
  <c r="E186" i="46" s="1"/>
  <c r="C177" i="46"/>
  <c r="E177" i="46" s="1"/>
  <c r="C175" i="44"/>
  <c r="E175" i="44" s="1"/>
  <c r="H175" i="44" s="1"/>
  <c r="H254" i="31"/>
  <c r="C88" i="44" s="1"/>
  <c r="E88" i="44" s="1"/>
  <c r="H88" i="44" s="1"/>
  <c r="D504" i="31"/>
  <c r="C131" i="44"/>
  <c r="E131" i="44" s="1"/>
  <c r="D501" i="31"/>
  <c r="H455" i="31"/>
  <c r="C148" i="44"/>
  <c r="E148" i="44" s="1"/>
  <c r="H148" i="44" s="1"/>
  <c r="C186" i="44"/>
  <c r="E186" i="44" s="1"/>
  <c r="H186" i="44" s="1"/>
  <c r="C188" i="46"/>
  <c r="E188" i="46" s="1"/>
  <c r="H299" i="31"/>
  <c r="H309" i="31"/>
  <c r="H297" i="31"/>
  <c r="H304" i="31"/>
  <c r="H293" i="31"/>
  <c r="H295" i="31"/>
  <c r="H305" i="31"/>
  <c r="H303" i="31"/>
  <c r="H300" i="31"/>
  <c r="H306" i="31"/>
  <c r="H296" i="31"/>
  <c r="H311" i="31"/>
  <c r="H301" i="31"/>
  <c r="H298" i="31"/>
  <c r="H310" i="31"/>
  <c r="H302" i="31"/>
  <c r="H312" i="31"/>
  <c r="H308" i="31"/>
  <c r="H307" i="31"/>
  <c r="H294" i="31"/>
  <c r="C195" i="44"/>
  <c r="E195" i="44" s="1"/>
  <c r="H195" i="44" s="1"/>
  <c r="C197" i="46"/>
  <c r="E197" i="46" s="1"/>
  <c r="C216" i="46"/>
  <c r="E216" i="46" s="1"/>
  <c r="C188" i="44"/>
  <c r="E188" i="44" s="1"/>
  <c r="H188" i="44" s="1"/>
  <c r="C215" i="46"/>
  <c r="E215" i="46" s="1"/>
  <c r="C213" i="44"/>
  <c r="E213" i="44" s="1"/>
  <c r="H213" i="44" s="1"/>
  <c r="D503" i="31"/>
  <c r="C153" i="44"/>
  <c r="E153" i="44" s="1"/>
  <c r="H153" i="44" s="1"/>
  <c r="H256" i="31"/>
  <c r="C90" i="44" s="1"/>
  <c r="E90" i="44" s="1"/>
  <c r="H90" i="44" s="1"/>
  <c r="H258" i="31"/>
  <c r="C215" i="44"/>
  <c r="E215" i="44" s="1"/>
  <c r="H215" i="44" s="1"/>
  <c r="C217" i="46"/>
  <c r="E217" i="46" s="1"/>
  <c r="C144" i="44"/>
  <c r="E144" i="44" s="1"/>
  <c r="H144" i="44" s="1"/>
  <c r="H384" i="31"/>
  <c r="H385" i="31"/>
  <c r="H383" i="31"/>
  <c r="H386" i="31"/>
  <c r="H387" i="31"/>
  <c r="E438" i="31"/>
  <c r="D509" i="31"/>
  <c r="D498" i="31"/>
  <c r="D513" i="31"/>
  <c r="C201" i="44"/>
  <c r="E201" i="44" s="1"/>
  <c r="H201" i="44" s="1"/>
  <c r="E498" i="31"/>
  <c r="C151" i="44"/>
  <c r="E151" i="44" s="1"/>
  <c r="H151" i="44" s="1"/>
  <c r="H257" i="31"/>
  <c r="D493" i="31"/>
  <c r="E501" i="31"/>
  <c r="C176" i="46"/>
  <c r="E176" i="46" s="1"/>
  <c r="BI176" i="46" s="1"/>
  <c r="C174" i="44"/>
  <c r="E174" i="44" s="1"/>
  <c r="H174" i="44" s="1"/>
  <c r="C170" i="44"/>
  <c r="E170" i="44" s="1"/>
  <c r="H170" i="44" s="1"/>
  <c r="E504" i="31"/>
  <c r="D492" i="31"/>
  <c r="CG167" i="46"/>
  <c r="CE251" i="46" s="1"/>
  <c r="BJ144" i="46"/>
  <c r="AY144" i="46"/>
  <c r="CE144" i="46"/>
  <c r="BT144" i="46"/>
  <c r="BV144" i="46"/>
  <c r="CK144" i="46"/>
  <c r="AZ144" i="46"/>
  <c r="CA138" i="46"/>
  <c r="CL138" i="46"/>
  <c r="C196" i="44"/>
  <c r="E196" i="44" s="1"/>
  <c r="H196" i="44" s="1"/>
  <c r="C199" i="44"/>
  <c r="E199" i="44" s="1"/>
  <c r="H199" i="44" s="1"/>
  <c r="BH168" i="46"/>
  <c r="BY168" i="46"/>
  <c r="BI168" i="46"/>
  <c r="BV168" i="46"/>
  <c r="BN168" i="46"/>
  <c r="CF168" i="46"/>
  <c r="CK132" i="46"/>
  <c r="CJ132" i="46"/>
  <c r="I130" i="44"/>
  <c r="BB132" i="46"/>
  <c r="CI132" i="46"/>
  <c r="BR132" i="46"/>
  <c r="CL173" i="46"/>
  <c r="BR173" i="46"/>
  <c r="CC173" i="46"/>
  <c r="BU173" i="46"/>
  <c r="BL173" i="46"/>
  <c r="BI173" i="46"/>
  <c r="I171" i="44"/>
  <c r="CM173" i="46"/>
  <c r="BT173" i="46"/>
  <c r="BJ173" i="46"/>
  <c r="BW173" i="46"/>
  <c r="BC173" i="46"/>
  <c r="BX173" i="46"/>
  <c r="CG173" i="46"/>
  <c r="CI173" i="46"/>
  <c r="CH173" i="46"/>
  <c r="AZ173" i="46"/>
  <c r="CB173" i="46"/>
  <c r="CD173" i="46"/>
  <c r="BD173" i="46"/>
  <c r="BH173" i="46"/>
  <c r="BZ173" i="46"/>
  <c r="BO173" i="46"/>
  <c r="AY173" i="46"/>
  <c r="E507" i="31"/>
  <c r="C205" i="46"/>
  <c r="E205" i="46" s="1"/>
  <c r="I203" i="44" s="1"/>
  <c r="C203" i="44"/>
  <c r="E203" i="44" s="1"/>
  <c r="H203" i="44" s="1"/>
  <c r="D502" i="31"/>
  <c r="CE148" i="46"/>
  <c r="CL154" i="46"/>
  <c r="CI154" i="46"/>
  <c r="I152" i="44"/>
  <c r="BI154" i="46"/>
  <c r="BM154" i="46"/>
  <c r="BC154" i="46"/>
  <c r="C179" i="44"/>
  <c r="E179" i="44" s="1"/>
  <c r="H179" i="44" s="1"/>
  <c r="C181" i="46"/>
  <c r="E181" i="46" s="1"/>
  <c r="BF181" i="46" s="1"/>
  <c r="C174" i="46"/>
  <c r="E174" i="46" s="1"/>
  <c r="BN157" i="46"/>
  <c r="BL231" i="46" s="1"/>
  <c r="BI157" i="46"/>
  <c r="BG231" i="46" s="1"/>
  <c r="CK157" i="46"/>
  <c r="CI231" i="46" s="1"/>
  <c r="BC160" i="46"/>
  <c r="BM160" i="46"/>
  <c r="BI160" i="46"/>
  <c r="CC156" i="46"/>
  <c r="BL156" i="46"/>
  <c r="CJ156" i="46"/>
  <c r="BU156" i="46"/>
  <c r="BD156" i="46"/>
  <c r="CI156" i="46"/>
  <c r="AY156" i="46"/>
  <c r="C90" i="46"/>
  <c r="E90" i="46" s="1"/>
  <c r="BX90" i="46" s="1"/>
  <c r="BW155" i="46"/>
  <c r="C189" i="46"/>
  <c r="E189" i="46" s="1"/>
  <c r="C187" i="44"/>
  <c r="E187" i="44" s="1"/>
  <c r="H187" i="44" s="1"/>
  <c r="E503" i="31"/>
  <c r="H291" i="31"/>
  <c r="C121" i="46" s="1"/>
  <c r="E121" i="46" s="1"/>
  <c r="D494" i="31"/>
  <c r="H292" i="31"/>
  <c r="D512" i="31"/>
  <c r="BO150" i="46"/>
  <c r="BY150" i="46"/>
  <c r="BA150" i="46"/>
  <c r="CF150" i="46"/>
  <c r="CD150" i="46"/>
  <c r="C99" i="63"/>
  <c r="E508" i="31"/>
  <c r="C207" i="46"/>
  <c r="C205" i="44"/>
  <c r="E205" i="44" s="1"/>
  <c r="H205" i="44" s="1"/>
  <c r="AY141" i="46"/>
  <c r="BJ162" i="46"/>
  <c r="BH234" i="46" s="1"/>
  <c r="BR162" i="46"/>
  <c r="BP234" i="46" s="1"/>
  <c r="CM162" i="46"/>
  <c r="CK234" i="46" s="1"/>
  <c r="BD162" i="46"/>
  <c r="BB234" i="46" s="1"/>
  <c r="BT162" i="46"/>
  <c r="BR234" i="46" s="1"/>
  <c r="BO162" i="46"/>
  <c r="BM234" i="46" s="1"/>
  <c r="BG162" i="46"/>
  <c r="BE234" i="46" s="1"/>
  <c r="BD145" i="46"/>
  <c r="BA137" i="46"/>
  <c r="BB136" i="46"/>
  <c r="BR136" i="46"/>
  <c r="BL136" i="46"/>
  <c r="CI136" i="46"/>
  <c r="BE136" i="46"/>
  <c r="BN136" i="46"/>
  <c r="C197" i="44"/>
  <c r="E197" i="44" s="1"/>
  <c r="H197" i="44" s="1"/>
  <c r="CH151" i="46"/>
  <c r="C179" i="46"/>
  <c r="E179" i="46" s="1"/>
  <c r="C177" i="44"/>
  <c r="E177" i="44" s="1"/>
  <c r="H177" i="44" s="1"/>
  <c r="CF135" i="46"/>
  <c r="CA134" i="46"/>
  <c r="BL134" i="46"/>
  <c r="BA134" i="46"/>
  <c r="C129" i="44"/>
  <c r="E129" i="44" s="1"/>
  <c r="E497" i="31"/>
  <c r="CM165" i="46"/>
  <c r="CK237" i="46" s="1"/>
  <c r="BZ165" i="46"/>
  <c r="BX237" i="46" s="1"/>
  <c r="CF165" i="46"/>
  <c r="CD237" i="46" s="1"/>
  <c r="C183" i="46"/>
  <c r="E183" i="46" s="1"/>
  <c r="C181" i="44"/>
  <c r="E181" i="44" s="1"/>
  <c r="H181" i="44" s="1"/>
  <c r="BA196" i="46"/>
  <c r="H155" i="44"/>
  <c r="BU147" i="46"/>
  <c r="BJ147" i="46"/>
  <c r="BX147" i="46"/>
  <c r="BK163" i="46"/>
  <c r="CB163" i="46"/>
  <c r="CA163" i="46"/>
  <c r="CC163" i="46"/>
  <c r="I161" i="44"/>
  <c r="CI163" i="46"/>
  <c r="BH163" i="46"/>
  <c r="BD163" i="46"/>
  <c r="BY164" i="46"/>
  <c r="BD159" i="46"/>
  <c r="CL159" i="46"/>
  <c r="BQ159" i="46"/>
  <c r="C238" i="44"/>
  <c r="BP153" i="46"/>
  <c r="BV153" i="46"/>
  <c r="BX153" i="46"/>
  <c r="I151" i="44"/>
  <c r="F227" i="44"/>
  <c r="C119" i="44"/>
  <c r="E119" i="44" s="1"/>
  <c r="G119" i="44" s="1"/>
  <c r="H154" i="46"/>
  <c r="F238" i="44"/>
  <c r="C150" i="68"/>
  <c r="C149" i="68"/>
  <c r="E492" i="31" l="1"/>
  <c r="C87" i="44"/>
  <c r="E87" i="44" s="1"/>
  <c r="H87" i="44" s="1"/>
  <c r="J87" i="44" s="1"/>
  <c r="N98" i="63"/>
  <c r="G58" i="57"/>
  <c r="AQ344" i="25"/>
  <c r="AA344" i="25"/>
  <c r="AF344" i="25"/>
  <c r="AB344" i="25"/>
  <c r="AI344" i="25"/>
  <c r="D613" i="64"/>
  <c r="D105" i="64" s="1"/>
  <c r="E395" i="64"/>
  <c r="E543" i="64"/>
  <c r="D599" i="64"/>
  <c r="E162" i="64"/>
  <c r="E14" i="11"/>
  <c r="C41" i="11"/>
  <c r="BM25" i="34"/>
  <c r="BM31" i="34"/>
  <c r="BM26" i="34"/>
  <c r="BN33" i="54"/>
  <c r="BN29" i="54"/>
  <c r="AW181" i="46"/>
  <c r="AW201" i="46"/>
  <c r="AW193" i="46"/>
  <c r="AW91" i="46"/>
  <c r="AS197" i="46"/>
  <c r="AS186" i="46"/>
  <c r="AS189" i="46"/>
  <c r="AS192" i="46"/>
  <c r="AS180" i="46"/>
  <c r="AO193" i="46"/>
  <c r="AO187" i="46"/>
  <c r="AO191" i="46"/>
  <c r="AO182" i="46"/>
  <c r="AJ200" i="46"/>
  <c r="AJ187" i="46"/>
  <c r="AJ178" i="46"/>
  <c r="AJ181" i="46"/>
  <c r="AJ175" i="46"/>
  <c r="AJ24" i="46"/>
  <c r="AF200" i="46"/>
  <c r="AF188" i="46"/>
  <c r="AF189" i="46"/>
  <c r="AF191" i="46"/>
  <c r="T63" i="46"/>
  <c r="O94" i="25" s="1"/>
  <c r="AH197" i="46"/>
  <c r="AB202" i="46"/>
  <c r="P181" i="46"/>
  <c r="AN190" i="46"/>
  <c r="AL199" i="46"/>
  <c r="L182" i="46"/>
  <c r="V178" i="46"/>
  <c r="AH177" i="46"/>
  <c r="AV180" i="46"/>
  <c r="W177" i="46"/>
  <c r="AB194" i="46"/>
  <c r="N189" i="46"/>
  <c r="S185" i="46"/>
  <c r="AB193" i="46"/>
  <c r="L200" i="46"/>
  <c r="AB183" i="46"/>
  <c r="AT182" i="46"/>
  <c r="AA197" i="46"/>
  <c r="U192" i="46"/>
  <c r="AV174" i="46"/>
  <c r="AQ195" i="46"/>
  <c r="Y181" i="46"/>
  <c r="Y192" i="46"/>
  <c r="W178" i="46"/>
  <c r="W191" i="46"/>
  <c r="AT186" i="46"/>
  <c r="S190" i="46"/>
  <c r="M202" i="46"/>
  <c r="AA202" i="46"/>
  <c r="Y199" i="46"/>
  <c r="U186" i="46"/>
  <c r="T179" i="46"/>
  <c r="P202" i="46"/>
  <c r="S188" i="46"/>
  <c r="AN181" i="46"/>
  <c r="N177" i="46"/>
  <c r="AT174" i="46"/>
  <c r="M177" i="46"/>
  <c r="X193" i="46"/>
  <c r="Q179" i="46"/>
  <c r="AT195" i="46"/>
  <c r="AT201" i="46"/>
  <c r="AN201" i="46"/>
  <c r="AM183" i="46"/>
  <c r="AV187" i="46"/>
  <c r="V189" i="46"/>
  <c r="S182" i="46"/>
  <c r="L178" i="46"/>
  <c r="T180" i="46"/>
  <c r="AM188" i="46"/>
  <c r="M189" i="46"/>
  <c r="AR176" i="46"/>
  <c r="AQ186" i="46"/>
  <c r="W197" i="46"/>
  <c r="U180" i="46"/>
  <c r="Y193" i="46"/>
  <c r="AP199" i="46"/>
  <c r="W200" i="46"/>
  <c r="W176" i="46"/>
  <c r="AB184" i="46"/>
  <c r="X184" i="46"/>
  <c r="AU189" i="46"/>
  <c r="O189" i="46"/>
  <c r="Y200" i="46"/>
  <c r="U174" i="46"/>
  <c r="O182" i="46"/>
  <c r="AN177" i="46"/>
  <c r="V192" i="46"/>
  <c r="Q188" i="46"/>
  <c r="O186" i="46"/>
  <c r="AV188" i="46"/>
  <c r="V184" i="46"/>
  <c r="Z195" i="46"/>
  <c r="O203" i="46"/>
  <c r="AU175" i="46"/>
  <c r="Z84" i="46"/>
  <c r="M121" i="46"/>
  <c r="W107" i="46"/>
  <c r="W120" i="46"/>
  <c r="AV123" i="46"/>
  <c r="AG38" i="46"/>
  <c r="AI98" i="46"/>
  <c r="AB90" i="46"/>
  <c r="Z68" i="46"/>
  <c r="K109" i="46"/>
  <c r="AK178" i="46"/>
  <c r="AK185" i="46"/>
  <c r="AG188" i="46"/>
  <c r="AG179" i="46"/>
  <c r="AG198" i="46"/>
  <c r="Q192" i="46"/>
  <c r="O198" i="46"/>
  <c r="O194" i="46"/>
  <c r="M198" i="46"/>
  <c r="M200" i="46"/>
  <c r="K177" i="46"/>
  <c r="K180" i="46"/>
  <c r="BH130" i="46"/>
  <c r="S92" i="46"/>
  <c r="V104" i="46"/>
  <c r="C58" i="46"/>
  <c r="C55" i="63"/>
  <c r="F55" i="63" s="1"/>
  <c r="D58" i="44" s="1"/>
  <c r="E58" i="44" s="1"/>
  <c r="C245" i="44" s="1"/>
  <c r="CM159" i="46"/>
  <c r="CE163" i="46"/>
  <c r="CL163" i="46"/>
  <c r="CJ236" i="46" s="1"/>
  <c r="BI147" i="46"/>
  <c r="BA165" i="46"/>
  <c r="AY237" i="46" s="1"/>
  <c r="BE134" i="46"/>
  <c r="E511" i="31"/>
  <c r="CG151" i="46"/>
  <c r="CL136" i="46"/>
  <c r="BH136" i="46"/>
  <c r="BR145" i="46"/>
  <c r="CK162" i="46"/>
  <c r="CI234" i="46" s="1"/>
  <c r="E207" i="46"/>
  <c r="I205" i="44" s="1"/>
  <c r="CE150" i="46"/>
  <c r="BC150" i="46"/>
  <c r="BO156" i="46"/>
  <c r="CA160" i="46"/>
  <c r="BK157" i="46"/>
  <c r="BI231" i="46" s="1"/>
  <c r="E500" i="31"/>
  <c r="E505" i="31"/>
  <c r="BN154" i="46"/>
  <c r="BD154" i="46"/>
  <c r="BA173" i="46"/>
  <c r="BF173" i="46"/>
  <c r="BK173" i="46"/>
  <c r="BV173" i="46"/>
  <c r="BY173" i="46"/>
  <c r="CA173" i="46"/>
  <c r="BQ173" i="46"/>
  <c r="BJ132" i="46"/>
  <c r="BY132" i="46"/>
  <c r="BU168" i="46"/>
  <c r="BQ168" i="46"/>
  <c r="BR144" i="46"/>
  <c r="BH140" i="46"/>
  <c r="C184" i="44"/>
  <c r="E184" i="44" s="1"/>
  <c r="C111" i="44"/>
  <c r="E111" i="44" s="1"/>
  <c r="H111" i="44" s="1"/>
  <c r="E77" i="46"/>
  <c r="E69" i="46"/>
  <c r="BG69" i="46" s="1"/>
  <c r="E24" i="63"/>
  <c r="E471" i="31"/>
  <c r="L22" i="36"/>
  <c r="T22" i="36"/>
  <c r="V22" i="36"/>
  <c r="O26" i="36"/>
  <c r="BT97" i="46"/>
  <c r="BL20" i="34"/>
  <c r="E455" i="64"/>
  <c r="AJ212" i="46"/>
  <c r="BB130" i="46"/>
  <c r="AH118" i="46"/>
  <c r="O78" i="46"/>
  <c r="AS122" i="46"/>
  <c r="AF93" i="46"/>
  <c r="AM73" i="46"/>
  <c r="D41" i="79"/>
  <c r="V116" i="46"/>
  <c r="AR69" i="46"/>
  <c r="AT77" i="46"/>
  <c r="AK20" i="46"/>
  <c r="AI75" i="46"/>
  <c r="N118" i="46"/>
  <c r="AT81" i="46"/>
  <c r="AS81" i="46"/>
  <c r="F270" i="64"/>
  <c r="F115" i="64"/>
  <c r="K90" i="46"/>
  <c r="K202" i="46"/>
  <c r="M180" i="46"/>
  <c r="M182" i="46"/>
  <c r="O188" i="46"/>
  <c r="Q182" i="46"/>
  <c r="AG185" i="46"/>
  <c r="AG182" i="46"/>
  <c r="AK183" i="46"/>
  <c r="AH91" i="46"/>
  <c r="N109" i="46"/>
  <c r="Y62" i="46"/>
  <c r="AG84" i="46"/>
  <c r="AM106" i="46"/>
  <c r="AL65" i="46"/>
  <c r="AU73" i="46"/>
  <c r="AI86" i="46"/>
  <c r="AI104" i="46"/>
  <c r="N192" i="46"/>
  <c r="M176" i="46"/>
  <c r="O201" i="46"/>
  <c r="AK199" i="46"/>
  <c r="AT194" i="46"/>
  <c r="P201" i="46"/>
  <c r="O179" i="46"/>
  <c r="AK181" i="46"/>
  <c r="T181" i="46"/>
  <c r="X185" i="46"/>
  <c r="AL189" i="46"/>
  <c r="M183" i="46"/>
  <c r="Y194" i="46"/>
  <c r="S176" i="46"/>
  <c r="AA190" i="46"/>
  <c r="AV183" i="46"/>
  <c r="Z181" i="46"/>
  <c r="AU192" i="46"/>
  <c r="AQ174" i="46"/>
  <c r="AT197" i="46"/>
  <c r="AS178" i="46"/>
  <c r="AF181" i="46"/>
  <c r="AU200" i="46"/>
  <c r="E379" i="64"/>
  <c r="AB192" i="46"/>
  <c r="AI185" i="46"/>
  <c r="AU174" i="46"/>
  <c r="AJ191" i="46"/>
  <c r="S193" i="46"/>
  <c r="R190" i="46"/>
  <c r="AM192" i="46"/>
  <c r="AV199" i="46"/>
  <c r="AI189" i="46"/>
  <c r="C198" i="44"/>
  <c r="E198" i="44" s="1"/>
  <c r="H198" i="44" s="1"/>
  <c r="C99" i="46"/>
  <c r="E99" i="46" s="1"/>
  <c r="BZ99" i="46" s="1"/>
  <c r="F387" i="64"/>
  <c r="F128" i="64"/>
  <c r="F178" i="64"/>
  <c r="K20" i="68"/>
  <c r="K148" i="68" s="1"/>
  <c r="K226" i="56"/>
  <c r="Q80" i="46"/>
  <c r="U80" i="46"/>
  <c r="U74" i="46"/>
  <c r="P74" i="46"/>
  <c r="R70" i="46"/>
  <c r="P70" i="46"/>
  <c r="AS303" i="25"/>
  <c r="AL203" i="46"/>
  <c r="AM203" i="46"/>
  <c r="AI203" i="46"/>
  <c r="AU114" i="46"/>
  <c r="F491" i="64"/>
  <c r="Z567" i="64"/>
  <c r="H567" i="64"/>
  <c r="Z20" i="34"/>
  <c r="AC20" i="34"/>
  <c r="L29" i="11" s="1"/>
  <c r="E536" i="64"/>
  <c r="E486" i="64"/>
  <c r="D486" i="64"/>
  <c r="F486" i="64" s="1"/>
  <c r="D482" i="64"/>
  <c r="E482" i="64"/>
  <c r="E478" i="64"/>
  <c r="D478" i="64"/>
  <c r="F478" i="64" s="1"/>
  <c r="D404" i="64"/>
  <c r="E404" i="64"/>
  <c r="D306" i="64"/>
  <c r="E306" i="64"/>
  <c r="D110" i="64"/>
  <c r="E110" i="64"/>
  <c r="P120" i="46"/>
  <c r="L114" i="46"/>
  <c r="N110" i="46"/>
  <c r="AB106" i="46"/>
  <c r="K102" i="46"/>
  <c r="M98" i="46"/>
  <c r="N95" i="46"/>
  <c r="L254" i="46" s="1"/>
  <c r="P91" i="46"/>
  <c r="U84" i="46"/>
  <c r="E105" i="64"/>
  <c r="AB179" i="46"/>
  <c r="AB195" i="46"/>
  <c r="V199" i="46"/>
  <c r="T188" i="46"/>
  <c r="N201" i="46"/>
  <c r="K194" i="46"/>
  <c r="U195" i="46"/>
  <c r="AM194" i="46"/>
  <c r="N195" i="46"/>
  <c r="N200" i="46"/>
  <c r="AI188" i="46"/>
  <c r="AA199" i="46"/>
  <c r="AU176" i="46"/>
  <c r="AA180" i="46"/>
  <c r="AU202" i="46"/>
  <c r="AI130" i="46"/>
  <c r="AP128" i="46"/>
  <c r="AP125" i="46"/>
  <c r="AJ123" i="46"/>
  <c r="AS77" i="46"/>
  <c r="Y76" i="46"/>
  <c r="AT73" i="46"/>
  <c r="T72" i="46"/>
  <c r="AG69" i="46"/>
  <c r="T68" i="46"/>
  <c r="AS65" i="46"/>
  <c r="Z64" i="46"/>
  <c r="P62" i="46"/>
  <c r="AQ38" i="46"/>
  <c r="AS24" i="46"/>
  <c r="W614" i="64"/>
  <c r="P177" i="46"/>
  <c r="L193" i="46"/>
  <c r="L177" i="46"/>
  <c r="L201" i="46"/>
  <c r="J227" i="46"/>
  <c r="L614" i="64"/>
  <c r="E48" i="64"/>
  <c r="H63" i="46"/>
  <c r="Z169" i="46"/>
  <c r="U157" i="25" s="1"/>
  <c r="C59" i="63"/>
  <c r="AX20" i="34"/>
  <c r="BA20" i="34"/>
  <c r="T29" i="11" s="1"/>
  <c r="E20" i="34"/>
  <c r="D29" i="11" s="1"/>
  <c r="E485" i="31"/>
  <c r="U58" i="57"/>
  <c r="Q58" i="57"/>
  <c r="E58" i="57"/>
  <c r="AT80" i="46"/>
  <c r="AT78" i="46"/>
  <c r="V77" i="46"/>
  <c r="AT74" i="46"/>
  <c r="AB73" i="46"/>
  <c r="AN70" i="46"/>
  <c r="P69" i="46"/>
  <c r="AH66" i="46"/>
  <c r="Q65" i="46"/>
  <c r="Z60" i="46"/>
  <c r="AF34" i="46"/>
  <c r="AM21" i="46"/>
  <c r="AO344" i="25"/>
  <c r="AC344" i="25"/>
  <c r="AH344" i="25"/>
  <c r="AD344" i="25"/>
  <c r="Q68" i="67"/>
  <c r="U67" i="67"/>
  <c r="U42" i="67"/>
  <c r="Q42" i="67"/>
  <c r="S41" i="79"/>
  <c r="R85" i="46"/>
  <c r="P248" i="46" s="1"/>
  <c r="AJ119" i="46"/>
  <c r="K118" i="46"/>
  <c r="S112" i="46"/>
  <c r="Y108" i="46"/>
  <c r="AP105" i="46"/>
  <c r="AA104" i="46"/>
  <c r="U100" i="46"/>
  <c r="AE97" i="46"/>
  <c r="Q93" i="46"/>
  <c r="W89" i="46"/>
  <c r="E247" i="64"/>
  <c r="E243" i="64"/>
  <c r="F243" i="64" s="1"/>
  <c r="E231" i="64"/>
  <c r="P86" i="46"/>
  <c r="C148" i="68"/>
  <c r="E512" i="31"/>
  <c r="C120" i="46"/>
  <c r="E120" i="46" s="1"/>
  <c r="E490" i="31"/>
  <c r="C93" i="46"/>
  <c r="E93" i="46" s="1"/>
  <c r="E76" i="46"/>
  <c r="E72" i="46"/>
  <c r="F533" i="64"/>
  <c r="O44" i="79"/>
  <c r="AD20" i="34"/>
  <c r="BF20" i="46"/>
  <c r="BI20" i="46"/>
  <c r="F535" i="64"/>
  <c r="E80" i="46"/>
  <c r="C40" i="79"/>
  <c r="I69" i="46"/>
  <c r="AU70" i="46"/>
  <c r="AS66" i="46"/>
  <c r="V20" i="68"/>
  <c r="V148" i="68" s="1"/>
  <c r="Y567" i="64"/>
  <c r="L567" i="64"/>
  <c r="N567" i="64"/>
  <c r="J567" i="64"/>
  <c r="AN419" i="64"/>
  <c r="AU419" i="64"/>
  <c r="AB419" i="64"/>
  <c r="AR419" i="64"/>
  <c r="AC419" i="64"/>
  <c r="AE419" i="64"/>
  <c r="S29" i="11"/>
  <c r="AY20" i="34"/>
  <c r="J91" i="63"/>
  <c r="J86" i="63"/>
  <c r="K91" i="63" s="1"/>
  <c r="R226" i="56"/>
  <c r="R20" i="68"/>
  <c r="R148" i="68" s="1"/>
  <c r="F226" i="56"/>
  <c r="F20" i="68"/>
  <c r="F148" i="68" s="1"/>
  <c r="AM344" i="25"/>
  <c r="AK344" i="25"/>
  <c r="F531" i="64"/>
  <c r="T68" i="67"/>
  <c r="P68" i="67"/>
  <c r="H68" i="67"/>
  <c r="T67" i="67"/>
  <c r="O67" i="67"/>
  <c r="T66" i="67"/>
  <c r="P66" i="67"/>
  <c r="L66" i="67"/>
  <c r="T42" i="67"/>
  <c r="P42" i="67"/>
  <c r="U41" i="67"/>
  <c r="P41" i="67"/>
  <c r="G41" i="67"/>
  <c r="R40" i="67"/>
  <c r="L40" i="67"/>
  <c r="H41" i="67"/>
  <c r="S41" i="67"/>
  <c r="AT631" i="64"/>
  <c r="AT627" i="64"/>
  <c r="AT623" i="64"/>
  <c r="AT619" i="64"/>
  <c r="AT253" i="64" s="1"/>
  <c r="AT617" i="64"/>
  <c r="AT615" i="64"/>
  <c r="AJ611" i="64"/>
  <c r="AJ607" i="64"/>
  <c r="AJ170" i="64" s="1"/>
  <c r="AJ601" i="64"/>
  <c r="L121" i="46"/>
  <c r="AQ120" i="46"/>
  <c r="L117" i="46"/>
  <c r="P111" i="46"/>
  <c r="AD110" i="46"/>
  <c r="S107" i="46"/>
  <c r="AF106" i="46"/>
  <c r="AE104" i="46"/>
  <c r="Y103" i="46"/>
  <c r="AU102" i="46"/>
  <c r="I99" i="46"/>
  <c r="Y96" i="46"/>
  <c r="Q92" i="46"/>
  <c r="Y88" i="46"/>
  <c r="D546" i="64"/>
  <c r="D492" i="64"/>
  <c r="D472" i="64"/>
  <c r="E418" i="64"/>
  <c r="F418" i="64" s="1"/>
  <c r="D398" i="64"/>
  <c r="O40" i="67"/>
  <c r="S67" i="67"/>
  <c r="AM86" i="46"/>
  <c r="AH87" i="46"/>
  <c r="W116" i="46"/>
  <c r="Z614" i="64"/>
  <c r="X614" i="64"/>
  <c r="T637" i="64"/>
  <c r="F47" i="63"/>
  <c r="E32" i="63"/>
  <c r="D35" i="46" s="1"/>
  <c r="BN160" i="46"/>
  <c r="CJ157" i="46"/>
  <c r="CH231" i="46" s="1"/>
  <c r="CH153" i="46"/>
  <c r="BN145" i="46"/>
  <c r="E39" i="64"/>
  <c r="F39" i="64" s="1"/>
  <c r="BU161" i="46"/>
  <c r="BS233" i="46" s="1"/>
  <c r="BF151" i="46"/>
  <c r="BY143" i="46"/>
  <c r="I63" i="46"/>
  <c r="D94" i="25" s="1"/>
  <c r="H109" i="46"/>
  <c r="H163" i="46"/>
  <c r="BE153" i="46"/>
  <c r="BQ153" i="46"/>
  <c r="CA153" i="46"/>
  <c r="CF159" i="46"/>
  <c r="CE159" i="46"/>
  <c r="BP159" i="46"/>
  <c r="BX159" i="46"/>
  <c r="CC147" i="46"/>
  <c r="CL147" i="46"/>
  <c r="BQ147" i="46"/>
  <c r="BE147" i="46"/>
  <c r="CA165" i="46"/>
  <c r="BY237" i="46" s="1"/>
  <c r="I163" i="44"/>
  <c r="G233" i="44" s="1"/>
  <c r="BI165" i="46"/>
  <c r="BG237" i="46" s="1"/>
  <c r="BW165" i="46"/>
  <c r="BU237" i="46" s="1"/>
  <c r="BG151" i="46"/>
  <c r="BA145" i="46"/>
  <c r="BD155" i="46"/>
  <c r="I158" i="44"/>
  <c r="BV160" i="46"/>
  <c r="BE160" i="46"/>
  <c r="BF157" i="46"/>
  <c r="BD231" i="46" s="1"/>
  <c r="BB157" i="46"/>
  <c r="AZ231" i="46" s="1"/>
  <c r="CG157" i="46"/>
  <c r="CE231" i="46" s="1"/>
  <c r="CE170" i="46"/>
  <c r="BO20" i="46"/>
  <c r="BB20" i="46"/>
  <c r="BP20" i="46"/>
  <c r="T108" i="46"/>
  <c r="AB69" i="46"/>
  <c r="AA93" i="46"/>
  <c r="R110" i="46"/>
  <c r="W108" i="46"/>
  <c r="O91" i="46"/>
  <c r="H64" i="46"/>
  <c r="AW78" i="46"/>
  <c r="U95" i="46"/>
  <c r="S254" i="46" s="1"/>
  <c r="C117" i="46"/>
  <c r="E117" i="46" s="1"/>
  <c r="BW117" i="46" s="1"/>
  <c r="H114" i="46"/>
  <c r="AF125" i="46"/>
  <c r="AT20" i="46"/>
  <c r="W66" i="46"/>
  <c r="AB78" i="46"/>
  <c r="W80" i="46"/>
  <c r="AA80" i="46"/>
  <c r="AS61" i="46"/>
  <c r="AI122" i="46"/>
  <c r="AT122" i="46"/>
  <c r="AE128" i="46"/>
  <c r="AG130" i="46"/>
  <c r="AP130" i="46"/>
  <c r="N76" i="46"/>
  <c r="AK122" i="46"/>
  <c r="AW69" i="46"/>
  <c r="Q72" i="46"/>
  <c r="AI73" i="46"/>
  <c r="L76" i="46"/>
  <c r="AD77" i="46"/>
  <c r="AW75" i="46"/>
  <c r="AS67" i="46"/>
  <c r="AJ67" i="46"/>
  <c r="L70" i="46"/>
  <c r="AF71" i="46"/>
  <c r="AV75" i="46"/>
  <c r="AN75" i="46"/>
  <c r="AG81" i="46"/>
  <c r="AL30" i="46"/>
  <c r="O74" i="46"/>
  <c r="AV81" i="46"/>
  <c r="AK81" i="46"/>
  <c r="AR71" i="46"/>
  <c r="V70" i="46"/>
  <c r="AG129" i="46"/>
  <c r="AK69" i="46"/>
  <c r="AR24" i="46"/>
  <c r="AW24" i="46"/>
  <c r="X62" i="46"/>
  <c r="O68" i="46"/>
  <c r="L68" i="46"/>
  <c r="AR38" i="46"/>
  <c r="AV38" i="46"/>
  <c r="AQ65" i="46"/>
  <c r="AO65" i="46"/>
  <c r="AI129" i="46"/>
  <c r="T64" i="46"/>
  <c r="V64" i="46"/>
  <c r="M72" i="46"/>
  <c r="AR77" i="46"/>
  <c r="AM123" i="46"/>
  <c r="T116" i="46"/>
  <c r="AK86" i="46"/>
  <c r="AN86" i="46"/>
  <c r="AJ124" i="46"/>
  <c r="AD126" i="46"/>
  <c r="AJ104" i="46"/>
  <c r="AA88" i="46"/>
  <c r="AG126" i="46"/>
  <c r="N103" i="46"/>
  <c r="N107" i="46"/>
  <c r="AQ125" i="46"/>
  <c r="B20" i="67"/>
  <c r="BZ142" i="46"/>
  <c r="CE142" i="46"/>
  <c r="BF142" i="46"/>
  <c r="BM142" i="46"/>
  <c r="C202" i="46"/>
  <c r="E202" i="46" s="1"/>
  <c r="CF202" i="46" s="1"/>
  <c r="K26" i="36"/>
  <c r="T26" i="36"/>
  <c r="I26" i="36"/>
  <c r="P26" i="36"/>
  <c r="V26" i="36"/>
  <c r="F108" i="64"/>
  <c r="CB172" i="46"/>
  <c r="BZ242" i="46" s="1"/>
  <c r="D565" i="64"/>
  <c r="F565" i="64" s="1"/>
  <c r="E251" i="64"/>
  <c r="AT251" i="64" s="1"/>
  <c r="D95" i="64"/>
  <c r="F95" i="64" s="1"/>
  <c r="G52" i="63"/>
  <c r="C53" i="64" s="1"/>
  <c r="G53" i="63"/>
  <c r="C54" i="64" s="1"/>
  <c r="G54" i="63"/>
  <c r="G48" i="63"/>
  <c r="G55" i="63"/>
  <c r="G49" i="63"/>
  <c r="C50" i="64" s="1"/>
  <c r="BK148" i="46"/>
  <c r="W130" i="46"/>
  <c r="E494" i="31"/>
  <c r="CG159" i="46"/>
  <c r="BJ159" i="46"/>
  <c r="BZ159" i="46"/>
  <c r="BE159" i="46"/>
  <c r="CJ159" i="46"/>
  <c r="BB159" i="46"/>
  <c r="CD159" i="46"/>
  <c r="AY147" i="46"/>
  <c r="CF147" i="46"/>
  <c r="CA147" i="46"/>
  <c r="BW147" i="46"/>
  <c r="CK147" i="46"/>
  <c r="BB147" i="46"/>
  <c r="CD147" i="46"/>
  <c r="BZ147" i="46"/>
  <c r="C88" i="46"/>
  <c r="E88" i="46" s="1"/>
  <c r="CH140" i="46"/>
  <c r="E493" i="31"/>
  <c r="C102" i="46"/>
  <c r="E102" i="46" s="1"/>
  <c r="C100" i="44"/>
  <c r="E100" i="44" s="1"/>
  <c r="H100" i="44" s="1"/>
  <c r="C108" i="46"/>
  <c r="E108" i="46" s="1"/>
  <c r="CC108" i="46" s="1"/>
  <c r="C106" i="44"/>
  <c r="E106" i="44" s="1"/>
  <c r="H106" i="44" s="1"/>
  <c r="C115" i="46"/>
  <c r="E115" i="46" s="1"/>
  <c r="C113" i="44"/>
  <c r="E113" i="44" s="1"/>
  <c r="H113" i="44" s="1"/>
  <c r="F123" i="64"/>
  <c r="N58" i="57"/>
  <c r="Y130" i="46"/>
  <c r="AT194" i="64"/>
  <c r="AT553" i="64"/>
  <c r="AR85" i="46"/>
  <c r="AP248" i="46" s="1"/>
  <c r="AJ118" i="46"/>
  <c r="AK112" i="46"/>
  <c r="AW108" i="46"/>
  <c r="AF104" i="46"/>
  <c r="AH100" i="46"/>
  <c r="AU93" i="46"/>
  <c r="AQ89" i="46"/>
  <c r="AW217" i="46"/>
  <c r="AP216" i="46"/>
  <c r="AE215" i="46"/>
  <c r="AM212" i="46"/>
  <c r="V41" i="79"/>
  <c r="V44" i="79" s="1"/>
  <c r="T41" i="79"/>
  <c r="T44" i="79" s="1"/>
  <c r="H144" i="46"/>
  <c r="H173" i="46"/>
  <c r="AY161" i="46"/>
  <c r="AW233" i="46" s="1"/>
  <c r="CL158" i="46"/>
  <c r="CJ232" i="46" s="1"/>
  <c r="BA153" i="46"/>
  <c r="CB149" i="46"/>
  <c r="BI141" i="46"/>
  <c r="BM137" i="46"/>
  <c r="BF132" i="46"/>
  <c r="L45" i="63"/>
  <c r="C333" i="64" s="1"/>
  <c r="I45" i="63"/>
  <c r="C188" i="64" s="1"/>
  <c r="L49" i="63"/>
  <c r="C337" i="64" s="1"/>
  <c r="I49" i="63"/>
  <c r="C192" i="64" s="1"/>
  <c r="K31" i="36"/>
  <c r="J26" i="36"/>
  <c r="L26" i="36"/>
  <c r="R20" i="36"/>
  <c r="R26" i="36"/>
  <c r="S26" i="36"/>
  <c r="N26" i="36"/>
  <c r="W26" i="36"/>
  <c r="H26" i="36"/>
  <c r="Q26" i="36"/>
  <c r="D26" i="36"/>
  <c r="F317" i="64"/>
  <c r="F465" i="64"/>
  <c r="K58" i="57"/>
  <c r="E224" i="44"/>
  <c r="AV121" i="46"/>
  <c r="AE119" i="46"/>
  <c r="AP117" i="46"/>
  <c r="AP113" i="46"/>
  <c r="AU111" i="46"/>
  <c r="AV109" i="46"/>
  <c r="AU107" i="46"/>
  <c r="AE105" i="46"/>
  <c r="AP103" i="46"/>
  <c r="AI101" i="46"/>
  <c r="AV99" i="46"/>
  <c r="AE96" i="46"/>
  <c r="AE94" i="46"/>
  <c r="AN92" i="46"/>
  <c r="AN90" i="46"/>
  <c r="BW87" i="46"/>
  <c r="U41" i="79"/>
  <c r="AP115" i="46"/>
  <c r="AO116" i="46"/>
  <c r="BF167" i="46"/>
  <c r="BD251" i="46" s="1"/>
  <c r="H168" i="46"/>
  <c r="BP164" i="46"/>
  <c r="CI162" i="46"/>
  <c r="CG234" i="46" s="1"/>
  <c r="BU143" i="46"/>
  <c r="BV139" i="46"/>
  <c r="BD135" i="46"/>
  <c r="L41" i="63"/>
  <c r="I41" i="63"/>
  <c r="L53" i="63"/>
  <c r="C341" i="64" s="1"/>
  <c r="I53" i="63"/>
  <c r="C196" i="64" s="1"/>
  <c r="E637" i="64"/>
  <c r="E58" i="64" s="1"/>
  <c r="AB639" i="64"/>
  <c r="AD639" i="64"/>
  <c r="AF639" i="64"/>
  <c r="AO639" i="64"/>
  <c r="AQ639" i="64"/>
  <c r="AS639" i="64"/>
  <c r="AU639" i="64"/>
  <c r="AH639" i="64"/>
  <c r="AJ639" i="64"/>
  <c r="AL639" i="64"/>
  <c r="AC639" i="64"/>
  <c r="AE639" i="64"/>
  <c r="AG639" i="64"/>
  <c r="AP639" i="64"/>
  <c r="AR639" i="64"/>
  <c r="AT639" i="64"/>
  <c r="AN639" i="64"/>
  <c r="AI639" i="64"/>
  <c r="AK639" i="64"/>
  <c r="AM639" i="64"/>
  <c r="L75" i="36"/>
  <c r="CB122" i="46" s="1"/>
  <c r="L169" i="25" s="1"/>
  <c r="S75" i="36"/>
  <c r="G31" i="36"/>
  <c r="V31" i="36"/>
  <c r="F31" i="36"/>
  <c r="W31" i="36"/>
  <c r="H31" i="36"/>
  <c r="U31" i="36"/>
  <c r="M31" i="36"/>
  <c r="H21" i="36"/>
  <c r="D21" i="36"/>
  <c r="E21" i="36"/>
  <c r="F21" i="36"/>
  <c r="R21" i="36"/>
  <c r="K21" i="36"/>
  <c r="P21" i="36"/>
  <c r="C14" i="35"/>
  <c r="E22" i="36"/>
  <c r="C22" i="36" s="1"/>
  <c r="F22" i="36"/>
  <c r="D22" i="36"/>
  <c r="M30" i="36"/>
  <c r="U30" i="36"/>
  <c r="V30" i="36"/>
  <c r="Q20" i="36"/>
  <c r="F30" i="36"/>
  <c r="S30" i="36"/>
  <c r="J30" i="36"/>
  <c r="O30" i="36"/>
  <c r="G30" i="36"/>
  <c r="R30" i="36"/>
  <c r="Q30" i="36"/>
  <c r="W30" i="36"/>
  <c r="E30" i="36"/>
  <c r="K30" i="36"/>
  <c r="P30" i="36"/>
  <c r="N30" i="36"/>
  <c r="C15" i="35"/>
  <c r="AT413" i="64"/>
  <c r="L30" i="36"/>
  <c r="H30" i="36"/>
  <c r="T30" i="36"/>
  <c r="I30" i="36"/>
  <c r="I25" i="36"/>
  <c r="G25" i="36"/>
  <c r="M25" i="36"/>
  <c r="D25" i="36"/>
  <c r="K25" i="36"/>
  <c r="N25" i="36"/>
  <c r="T25" i="36"/>
  <c r="K20" i="36"/>
  <c r="H20" i="36"/>
  <c r="F20" i="36"/>
  <c r="N20" i="36"/>
  <c r="W20" i="36"/>
  <c r="L20" i="36"/>
  <c r="P20" i="36"/>
  <c r="I20" i="36"/>
  <c r="BP135" i="46"/>
  <c r="BL137" i="46"/>
  <c r="BJ230" i="46" s="1"/>
  <c r="CA139" i="46"/>
  <c r="AN212" i="46"/>
  <c r="AJ100" i="46"/>
  <c r="AM118" i="46"/>
  <c r="H121" i="46"/>
  <c r="AF89" i="46"/>
  <c r="AL93" i="46"/>
  <c r="AU85" i="46"/>
  <c r="AS248" i="46" s="1"/>
  <c r="AI112" i="46"/>
  <c r="R117" i="46"/>
  <c r="I121" i="46"/>
  <c r="H215" i="46"/>
  <c r="Z92" i="46"/>
  <c r="AT123" i="64"/>
  <c r="U77" i="46"/>
  <c r="AQ78" i="46"/>
  <c r="AJ34" i="46"/>
  <c r="AI108" i="46"/>
  <c r="X88" i="46"/>
  <c r="AL108" i="46"/>
  <c r="K103" i="46"/>
  <c r="V111" i="46"/>
  <c r="AN108" i="46"/>
  <c r="AP104" i="46"/>
  <c r="T117" i="46"/>
  <c r="AT401" i="64"/>
  <c r="BL153" i="46"/>
  <c r="CJ153" i="46"/>
  <c r="BC153" i="46"/>
  <c r="AY153" i="46"/>
  <c r="BE172" i="46"/>
  <c r="BC242" i="46" s="1"/>
  <c r="BG164" i="46"/>
  <c r="CD136" i="46"/>
  <c r="CE136" i="46"/>
  <c r="I134" i="44"/>
  <c r="CH136" i="46"/>
  <c r="BO143" i="46"/>
  <c r="BU137" i="46"/>
  <c r="BL162" i="46"/>
  <c r="BJ234" i="46" s="1"/>
  <c r="BV162" i="46"/>
  <c r="BT234" i="46" s="1"/>
  <c r="BP162" i="46"/>
  <c r="BN234" i="46" s="1"/>
  <c r="CC162" i="46"/>
  <c r="CA234" i="46" s="1"/>
  <c r="BR141" i="46"/>
  <c r="BP139" i="46"/>
  <c r="BE156" i="46"/>
  <c r="CB156" i="46"/>
  <c r="BG156" i="46"/>
  <c r="BX156" i="46"/>
  <c r="BX132" i="46"/>
  <c r="CM132" i="46"/>
  <c r="CA132" i="46"/>
  <c r="BL132" i="46"/>
  <c r="CK149" i="46"/>
  <c r="BR158" i="46"/>
  <c r="BP232" i="46" s="1"/>
  <c r="BR170" i="46"/>
  <c r="AP123" i="46"/>
  <c r="AJ125" i="46"/>
  <c r="AK93" i="46"/>
  <c r="AG121" i="46"/>
  <c r="AF100" i="46"/>
  <c r="AE118" i="46"/>
  <c r="AU118" i="46"/>
  <c r="AQ128" i="46"/>
  <c r="AO130" i="46"/>
  <c r="AQ130" i="46"/>
  <c r="AP89" i="46"/>
  <c r="AI93" i="46"/>
  <c r="T111" i="46"/>
  <c r="Q111" i="46"/>
  <c r="AV85" i="46"/>
  <c r="AT248" i="46" s="1"/>
  <c r="AB72" i="46"/>
  <c r="AH77" i="46"/>
  <c r="AV112" i="46"/>
  <c r="AT112" i="46"/>
  <c r="AB117" i="46"/>
  <c r="K121" i="46"/>
  <c r="T121" i="46"/>
  <c r="AQ217" i="46"/>
  <c r="AI69" i="46"/>
  <c r="O72" i="46"/>
  <c r="AE73" i="46"/>
  <c r="Z76" i="46"/>
  <c r="AW77" i="46"/>
  <c r="AE77" i="46"/>
  <c r="W92" i="46"/>
  <c r="AB92" i="46"/>
  <c r="AT93" i="46"/>
  <c r="R96" i="46"/>
  <c r="AT561" i="64"/>
  <c r="K107" i="46"/>
  <c r="Q68" i="46"/>
  <c r="AV24" i="46"/>
  <c r="AL24" i="46"/>
  <c r="AB62" i="46"/>
  <c r="O62" i="46"/>
  <c r="U68" i="46"/>
  <c r="H73" i="46"/>
  <c r="AJ80" i="46"/>
  <c r="AH38" i="46"/>
  <c r="AO38" i="46"/>
  <c r="AG65" i="46"/>
  <c r="AI65" i="46"/>
  <c r="X64" i="46"/>
  <c r="W64" i="46"/>
  <c r="AS74" i="46"/>
  <c r="AH69" i="46"/>
  <c r="AU77" i="46"/>
  <c r="AR123" i="46"/>
  <c r="AV21" i="46"/>
  <c r="AQ108" i="46"/>
  <c r="AP100" i="46"/>
  <c r="AP112" i="46"/>
  <c r="P103" i="46"/>
  <c r="Z117" i="46"/>
  <c r="AJ108" i="46"/>
  <c r="AG100" i="46"/>
  <c r="AW85" i="46"/>
  <c r="AU248" i="46" s="1"/>
  <c r="AN100" i="46"/>
  <c r="AG77" i="46"/>
  <c r="AL125" i="46"/>
  <c r="AJ319" i="64"/>
  <c r="AJ531" i="64"/>
  <c r="AJ383" i="64"/>
  <c r="BF164" i="46"/>
  <c r="AY143" i="46"/>
  <c r="BL141" i="46"/>
  <c r="AJ315" i="64"/>
  <c r="AQ93" i="46"/>
  <c r="AV100" i="46"/>
  <c r="AK118" i="46"/>
  <c r="AJ89" i="46"/>
  <c r="L111" i="46"/>
  <c r="AF85" i="46"/>
  <c r="AD248" i="46" s="1"/>
  <c r="V117" i="46"/>
  <c r="N96" i="46"/>
  <c r="I96" i="46"/>
  <c r="CF153" i="46"/>
  <c r="BT153" i="46"/>
  <c r="AZ153" i="46"/>
  <c r="CM153" i="46"/>
  <c r="H165" i="46"/>
  <c r="F237" i="46" s="1"/>
  <c r="BW164" i="46"/>
  <c r="CC136" i="46"/>
  <c r="CB136" i="46"/>
  <c r="BK136" i="46"/>
  <c r="BQ136" i="46"/>
  <c r="BB137" i="46"/>
  <c r="BK162" i="46"/>
  <c r="BI234" i="46" s="1"/>
  <c r="BH162" i="46"/>
  <c r="BF234" i="46" s="1"/>
  <c r="BQ162" i="46"/>
  <c r="BO234" i="46" s="1"/>
  <c r="CB162" i="46"/>
  <c r="BZ234" i="46" s="1"/>
  <c r="BE141" i="46"/>
  <c r="CH156" i="46"/>
  <c r="BY156" i="46"/>
  <c r="BF156" i="46"/>
  <c r="BK156" i="46"/>
  <c r="BP132" i="46"/>
  <c r="CC132" i="46"/>
  <c r="AZ132" i="46"/>
  <c r="BO132" i="46"/>
  <c r="BM158" i="46"/>
  <c r="BK232" i="46" s="1"/>
  <c r="CJ170" i="46"/>
  <c r="T84" i="46"/>
  <c r="AR125" i="46"/>
  <c r="AE100" i="46"/>
  <c r="AM117" i="46"/>
  <c r="AL118" i="46"/>
  <c r="W60" i="46"/>
  <c r="AK128" i="46"/>
  <c r="AE93" i="46"/>
  <c r="AJ99" i="46"/>
  <c r="X111" i="46"/>
  <c r="AI85" i="46"/>
  <c r="AG248" i="46" s="1"/>
  <c r="Y72" i="46"/>
  <c r="R76" i="46"/>
  <c r="AJ463" i="64"/>
  <c r="AG112" i="46"/>
  <c r="AS112" i="46"/>
  <c r="P117" i="46"/>
  <c r="AA121" i="46"/>
  <c r="AN217" i="46"/>
  <c r="AE69" i="46"/>
  <c r="N72" i="46"/>
  <c r="X76" i="46"/>
  <c r="O92" i="46"/>
  <c r="I92" i="46"/>
  <c r="AU116" i="46"/>
  <c r="AD24" i="46"/>
  <c r="I117" i="46"/>
  <c r="AK24" i="46"/>
  <c r="AP24" i="46"/>
  <c r="T62" i="46"/>
  <c r="AB68" i="46"/>
  <c r="AD80" i="46"/>
  <c r="AN38" i="46"/>
  <c r="AJ65" i="46"/>
  <c r="S64" i="46"/>
  <c r="AV74" i="46"/>
  <c r="X114" i="46"/>
  <c r="AU66" i="46"/>
  <c r="AL85" i="46"/>
  <c r="AJ248" i="46" s="1"/>
  <c r="AN104" i="46"/>
  <c r="T107" i="46"/>
  <c r="AM85" i="46"/>
  <c r="AK248" i="46" s="1"/>
  <c r="AU104" i="46"/>
  <c r="L103" i="46"/>
  <c r="AD125" i="46"/>
  <c r="G15" i="31"/>
  <c r="J15" i="31" s="1"/>
  <c r="E230" i="46"/>
  <c r="H152" i="46"/>
  <c r="BR152" i="46"/>
  <c r="BC152" i="46"/>
  <c r="AG87" i="46"/>
  <c r="AK87" i="46"/>
  <c r="AW87" i="46"/>
  <c r="AN87" i="46"/>
  <c r="AP87" i="46"/>
  <c r="L115" i="46"/>
  <c r="I115" i="46"/>
  <c r="W115" i="46"/>
  <c r="S115" i="46"/>
  <c r="P115" i="46"/>
  <c r="X115" i="46"/>
  <c r="K115" i="46"/>
  <c r="Y115" i="46"/>
  <c r="J115" i="46"/>
  <c r="G172" i="46"/>
  <c r="BC172" i="46"/>
  <c r="BA242" i="46" s="1"/>
  <c r="I170" i="44"/>
  <c r="G238" i="44" s="1"/>
  <c r="BV172" i="46"/>
  <c r="BT242" i="46" s="1"/>
  <c r="BQ172" i="46"/>
  <c r="BO242" i="46" s="1"/>
  <c r="BA172" i="46"/>
  <c r="AY242" i="46" s="1"/>
  <c r="CM172" i="46"/>
  <c r="CK242" i="46" s="1"/>
  <c r="C242" i="46"/>
  <c r="CE172" i="46"/>
  <c r="CC242" i="46" s="1"/>
  <c r="G167" i="46"/>
  <c r="AZ167" i="46"/>
  <c r="AX251" i="46" s="1"/>
  <c r="BD167" i="46"/>
  <c r="BB251" i="46" s="1"/>
  <c r="BC167" i="46"/>
  <c r="BA251" i="46" s="1"/>
  <c r="CA167" i="46"/>
  <c r="BY251" i="46" s="1"/>
  <c r="BP167" i="46"/>
  <c r="BN251" i="46" s="1"/>
  <c r="BG167" i="46"/>
  <c r="BE251" i="46" s="1"/>
  <c r="BB167" i="46"/>
  <c r="AZ251" i="46" s="1"/>
  <c r="BE167" i="46"/>
  <c r="BC251" i="46" s="1"/>
  <c r="BO167" i="46"/>
  <c r="BM251" i="46" s="1"/>
  <c r="BW167" i="46"/>
  <c r="BU251" i="46" s="1"/>
  <c r="BA167" i="46"/>
  <c r="AY251" i="46" s="1"/>
  <c r="CH167" i="46"/>
  <c r="CF251" i="46" s="1"/>
  <c r="CC167" i="46"/>
  <c r="CA251" i="46" s="1"/>
  <c r="CM167" i="46"/>
  <c r="CK251" i="46" s="1"/>
  <c r="CF167" i="46"/>
  <c r="CD251" i="46" s="1"/>
  <c r="BR167" i="46"/>
  <c r="BP251" i="46" s="1"/>
  <c r="CK167" i="46"/>
  <c r="CI251" i="46" s="1"/>
  <c r="I165" i="44"/>
  <c r="G247" i="44" s="1"/>
  <c r="BN167" i="46"/>
  <c r="BL251" i="46" s="1"/>
  <c r="BZ167" i="46"/>
  <c r="BX251" i="46" s="1"/>
  <c r="BJ167" i="46"/>
  <c r="BH251" i="46" s="1"/>
  <c r="BI167" i="46"/>
  <c r="BG251" i="46" s="1"/>
  <c r="BK167" i="46"/>
  <c r="BI251" i="46" s="1"/>
  <c r="G148" i="46"/>
  <c r="H148" i="46" s="1"/>
  <c r="BP148" i="46"/>
  <c r="BX148" i="46"/>
  <c r="BV244" i="46" s="1"/>
  <c r="CM148" i="46"/>
  <c r="CF148" i="46"/>
  <c r="CJ148" i="46"/>
  <c r="BB148" i="46"/>
  <c r="BJ148" i="46"/>
  <c r="BH244" i="46" s="1"/>
  <c r="BZ148" i="46"/>
  <c r="AZ148" i="46"/>
  <c r="BW148" i="46"/>
  <c r="BG148" i="46"/>
  <c r="CG148" i="46"/>
  <c r="I146" i="44"/>
  <c r="J146" i="44" s="1"/>
  <c r="BF148" i="46"/>
  <c r="BD148" i="46"/>
  <c r="CD148" i="46"/>
  <c r="BV148" i="46"/>
  <c r="BA148" i="46"/>
  <c r="BR148" i="46"/>
  <c r="AY148" i="46"/>
  <c r="CI148" i="46"/>
  <c r="BU148" i="46"/>
  <c r="BS244" i="46" s="1"/>
  <c r="CB161" i="46"/>
  <c r="BZ233" i="46" s="1"/>
  <c r="CL161" i="46"/>
  <c r="CJ233" i="46" s="1"/>
  <c r="CM161" i="46"/>
  <c r="CK233" i="46" s="1"/>
  <c r="BB161" i="46"/>
  <c r="AZ233" i="46" s="1"/>
  <c r="BO161" i="46"/>
  <c r="BM233" i="46" s="1"/>
  <c r="CD161" i="46"/>
  <c r="CB233" i="46" s="1"/>
  <c r="BK161" i="46"/>
  <c r="BI233" i="46" s="1"/>
  <c r="CH161" i="46"/>
  <c r="CF233" i="46" s="1"/>
  <c r="BE161" i="46"/>
  <c r="BC233" i="46" s="1"/>
  <c r="CC161" i="46"/>
  <c r="CA233" i="46" s="1"/>
  <c r="CE161" i="46"/>
  <c r="CC233" i="46" s="1"/>
  <c r="BN161" i="46"/>
  <c r="BL233" i="46" s="1"/>
  <c r="BV161" i="46"/>
  <c r="BT233" i="46" s="1"/>
  <c r="BF161" i="46"/>
  <c r="BD233" i="46" s="1"/>
  <c r="BZ161" i="46"/>
  <c r="BX233" i="46" s="1"/>
  <c r="C233" i="46"/>
  <c r="BR161" i="46"/>
  <c r="BP233" i="46" s="1"/>
  <c r="CK161" i="46"/>
  <c r="CI233" i="46" s="1"/>
  <c r="AZ161" i="46"/>
  <c r="AX233" i="46" s="1"/>
  <c r="CI161" i="46"/>
  <c r="CG233" i="46" s="1"/>
  <c r="BM161" i="46"/>
  <c r="BK233" i="46" s="1"/>
  <c r="BA161" i="46"/>
  <c r="AY233" i="46" s="1"/>
  <c r="BH161" i="46"/>
  <c r="BF233" i="46" s="1"/>
  <c r="BJ161" i="46"/>
  <c r="BH233" i="46" s="1"/>
  <c r="CE149" i="46"/>
  <c r="CH149" i="46"/>
  <c r="I147" i="44"/>
  <c r="J147" i="44" s="1"/>
  <c r="CF149" i="46"/>
  <c r="BM149" i="46"/>
  <c r="BE149" i="46"/>
  <c r="BX149" i="46"/>
  <c r="BR149" i="46"/>
  <c r="BI149" i="46"/>
  <c r="BY149" i="46"/>
  <c r="BW149" i="46"/>
  <c r="BP149" i="46"/>
  <c r="BJ149" i="46"/>
  <c r="BA149" i="46"/>
  <c r="CD149" i="46"/>
  <c r="BN149" i="46"/>
  <c r="CL149" i="46"/>
  <c r="BD149" i="46"/>
  <c r="BU149" i="46"/>
  <c r="BL149" i="46"/>
  <c r="BZ149" i="46"/>
  <c r="BK149" i="46"/>
  <c r="CL143" i="46"/>
  <c r="I141" i="44"/>
  <c r="BE143" i="46"/>
  <c r="CC143" i="46"/>
  <c r="BN143" i="46"/>
  <c r="BV143" i="46"/>
  <c r="BT143" i="46"/>
  <c r="BI143" i="46"/>
  <c r="AZ143" i="46"/>
  <c r="CD143" i="46"/>
  <c r="CK143" i="46"/>
  <c r="BG143" i="46"/>
  <c r="CI143" i="46"/>
  <c r="BQ143" i="46"/>
  <c r="CM143" i="46"/>
  <c r="BE139" i="46"/>
  <c r="BT139" i="46"/>
  <c r="BI139" i="46"/>
  <c r="BM139" i="46"/>
  <c r="BB139" i="46"/>
  <c r="BK139" i="46"/>
  <c r="BX139" i="46"/>
  <c r="BF139" i="46"/>
  <c r="CC139" i="46"/>
  <c r="BA139" i="46"/>
  <c r="CB139" i="46"/>
  <c r="BJ139" i="46"/>
  <c r="AY139" i="46"/>
  <c r="I137" i="44"/>
  <c r="J137" i="44" s="1"/>
  <c r="BN139" i="46"/>
  <c r="BO139" i="46"/>
  <c r="BU139" i="46"/>
  <c r="F135" i="46"/>
  <c r="H135" i="46" s="1"/>
  <c r="BO135" i="46"/>
  <c r="CB135" i="46"/>
  <c r="BV135" i="46"/>
  <c r="BB135" i="46"/>
  <c r="BQ135" i="46"/>
  <c r="I133" i="44"/>
  <c r="CK135" i="46"/>
  <c r="BA135" i="46"/>
  <c r="BE135" i="46"/>
  <c r="AY135" i="46"/>
  <c r="CE135" i="46"/>
  <c r="BL135" i="46"/>
  <c r="BN135" i="46"/>
  <c r="BT135" i="46"/>
  <c r="BR135" i="46"/>
  <c r="CD135" i="46"/>
  <c r="BB85" i="46"/>
  <c r="AZ248" i="46" s="1"/>
  <c r="CK85" i="46"/>
  <c r="CI248" i="46" s="1"/>
  <c r="BB214" i="46"/>
  <c r="BC214" i="46"/>
  <c r="AB81" i="46"/>
  <c r="I81" i="46"/>
  <c r="AE76" i="46"/>
  <c r="AV76" i="46"/>
  <c r="Z71" i="46"/>
  <c r="T71" i="46"/>
  <c r="AL68" i="46"/>
  <c r="AS68" i="46"/>
  <c r="AD27" i="46"/>
  <c r="AL27" i="46"/>
  <c r="AV120" i="46"/>
  <c r="AP120" i="46"/>
  <c r="AJ120" i="46"/>
  <c r="AH120" i="46"/>
  <c r="W119" i="46"/>
  <c r="V119" i="46"/>
  <c r="O119" i="46"/>
  <c r="R119" i="46"/>
  <c r="I119" i="46"/>
  <c r="N119" i="46"/>
  <c r="AS114" i="46"/>
  <c r="AT114" i="46"/>
  <c r="AF114" i="46"/>
  <c r="AV114" i="46"/>
  <c r="AD114" i="46"/>
  <c r="AK114" i="46"/>
  <c r="AL114" i="46"/>
  <c r="Z113" i="46"/>
  <c r="L113" i="46"/>
  <c r="T113" i="46"/>
  <c r="Y113" i="46"/>
  <c r="V113" i="46"/>
  <c r="M113" i="46"/>
  <c r="AV110" i="46"/>
  <c r="AW110" i="46"/>
  <c r="AJ110" i="46"/>
  <c r="AF110" i="46"/>
  <c r="AN110" i="46"/>
  <c r="Z109" i="46"/>
  <c r="AB109" i="46"/>
  <c r="Q109" i="46"/>
  <c r="V109" i="46"/>
  <c r="J109" i="46"/>
  <c r="R109" i="46"/>
  <c r="AU106" i="46"/>
  <c r="AN106" i="46"/>
  <c r="AI106" i="46"/>
  <c r="AE106" i="46"/>
  <c r="R105" i="46"/>
  <c r="U105" i="46"/>
  <c r="X105" i="46"/>
  <c r="T105" i="46"/>
  <c r="P105" i="46"/>
  <c r="O105" i="46"/>
  <c r="AJ102" i="46"/>
  <c r="AD102" i="46"/>
  <c r="AS102" i="46"/>
  <c r="AT102" i="46"/>
  <c r="AK102" i="46"/>
  <c r="AN102" i="46"/>
  <c r="AT98" i="46"/>
  <c r="AN98" i="46"/>
  <c r="AP98" i="46"/>
  <c r="AS98" i="46"/>
  <c r="AM98" i="46"/>
  <c r="Q97" i="46"/>
  <c r="X97" i="46"/>
  <c r="H97" i="46"/>
  <c r="W97" i="46"/>
  <c r="T97" i="46"/>
  <c r="R97" i="46"/>
  <c r="AV95" i="46"/>
  <c r="AT254" i="46" s="1"/>
  <c r="AK95" i="46"/>
  <c r="AI254" i="46" s="1"/>
  <c r="AP95" i="46"/>
  <c r="AN254" i="46" s="1"/>
  <c r="AW95" i="46"/>
  <c r="AU254" i="46" s="1"/>
  <c r="AR95" i="46"/>
  <c r="AP254" i="46" s="1"/>
  <c r="AH95" i="46"/>
  <c r="AF254" i="46" s="1"/>
  <c r="X94" i="46"/>
  <c r="AA94" i="46"/>
  <c r="Z94" i="46"/>
  <c r="N94" i="46"/>
  <c r="M94" i="46"/>
  <c r="V94" i="46"/>
  <c r="AM91" i="46"/>
  <c r="AV91" i="46"/>
  <c r="AD91" i="46"/>
  <c r="AI91" i="46"/>
  <c r="AE91" i="46"/>
  <c r="AA90" i="46"/>
  <c r="R90" i="46"/>
  <c r="Y90" i="46"/>
  <c r="J90" i="46"/>
  <c r="U90" i="46"/>
  <c r="Z90" i="46"/>
  <c r="AF84" i="46"/>
  <c r="AE84" i="46"/>
  <c r="AP84" i="46"/>
  <c r="AV84" i="46"/>
  <c r="AV214" i="46"/>
  <c r="AS214" i="46"/>
  <c r="BV164" i="46"/>
  <c r="BK164" i="46"/>
  <c r="BG135" i="46"/>
  <c r="BY135" i="46"/>
  <c r="BP143" i="46"/>
  <c r="BX143" i="46"/>
  <c r="BE137" i="46"/>
  <c r="BW137" i="46"/>
  <c r="CB141" i="46"/>
  <c r="BL139" i="46"/>
  <c r="BH148" i="46"/>
  <c r="BY161" i="46"/>
  <c r="BW233" i="46" s="1"/>
  <c r="BG161" i="46"/>
  <c r="BE233" i="46" s="1"/>
  <c r="AY149" i="46"/>
  <c r="BB149" i="46"/>
  <c r="BU158" i="46"/>
  <c r="BS232" i="46" s="1"/>
  <c r="BC158" i="46"/>
  <c r="BA232" i="46" s="1"/>
  <c r="BM167" i="46"/>
  <c r="BK251" i="46" s="1"/>
  <c r="BP172" i="46"/>
  <c r="BN242" i="46" s="1"/>
  <c r="CA164" i="46"/>
  <c r="BK135" i="46"/>
  <c r="BZ135" i="46"/>
  <c r="BJ143" i="46"/>
  <c r="BZ143" i="46"/>
  <c r="BY139" i="46"/>
  <c r="CJ139" i="46"/>
  <c r="CH148" i="46"/>
  <c r="BL161" i="46"/>
  <c r="BJ233" i="46" s="1"/>
  <c r="CJ149" i="46"/>
  <c r="CB167" i="46"/>
  <c r="BZ251" i="46" s="1"/>
  <c r="BD164" i="46"/>
  <c r="BX164" i="46"/>
  <c r="BM164" i="46"/>
  <c r="CL164" i="46"/>
  <c r="CK164" i="46"/>
  <c r="CJ164" i="46"/>
  <c r="BZ164" i="46"/>
  <c r="BO164" i="46"/>
  <c r="CC164" i="46"/>
  <c r="BU164" i="46"/>
  <c r="BB164" i="46"/>
  <c r="CI164" i="46"/>
  <c r="BR164" i="46"/>
  <c r="CD164" i="46"/>
  <c r="BH164" i="46"/>
  <c r="AY158" i="46"/>
  <c r="AW232" i="46" s="1"/>
  <c r="BO158" i="46"/>
  <c r="BM232" i="46" s="1"/>
  <c r="BJ158" i="46"/>
  <c r="BH232" i="46" s="1"/>
  <c r="CD158" i="46"/>
  <c r="CB232" i="46" s="1"/>
  <c r="BG158" i="46"/>
  <c r="BE232" i="46" s="1"/>
  <c r="BX158" i="46"/>
  <c r="BV232" i="46" s="1"/>
  <c r="AZ158" i="46"/>
  <c r="AX232" i="46" s="1"/>
  <c r="CH158" i="46"/>
  <c r="CF232" i="46" s="1"/>
  <c r="CE158" i="46"/>
  <c r="CC232" i="46" s="1"/>
  <c r="BP158" i="46"/>
  <c r="BN232" i="46" s="1"/>
  <c r="BT158" i="46"/>
  <c r="BR232" i="46" s="1"/>
  <c r="BW158" i="46"/>
  <c r="BU232" i="46" s="1"/>
  <c r="CC158" i="46"/>
  <c r="CA232" i="46" s="1"/>
  <c r="CG158" i="46"/>
  <c r="CE232" i="46" s="1"/>
  <c r="CM158" i="46"/>
  <c r="CK232" i="46" s="1"/>
  <c r="BB158" i="46"/>
  <c r="AZ232" i="46" s="1"/>
  <c r="CI158" i="46"/>
  <c r="CG232" i="46" s="1"/>
  <c r="BY158" i="46"/>
  <c r="BW232" i="46" s="1"/>
  <c r="CB158" i="46"/>
  <c r="BZ232" i="46" s="1"/>
  <c r="I156" i="44"/>
  <c r="G228" i="44" s="1"/>
  <c r="BZ158" i="46"/>
  <c r="BX232" i="46" s="1"/>
  <c r="CA158" i="46"/>
  <c r="BY232" i="46" s="1"/>
  <c r="BF158" i="46"/>
  <c r="BD232" i="46" s="1"/>
  <c r="C232" i="46"/>
  <c r="BM141" i="46"/>
  <c r="BF141" i="46"/>
  <c r="CH141" i="46"/>
  <c r="BO141" i="46"/>
  <c r="BT141" i="46"/>
  <c r="BY141" i="46"/>
  <c r="CJ141" i="46"/>
  <c r="BA141" i="46"/>
  <c r="BH141" i="46"/>
  <c r="BZ141" i="46"/>
  <c r="CI141" i="46"/>
  <c r="CM141" i="46"/>
  <c r="BB141" i="46"/>
  <c r="I139" i="44"/>
  <c r="J139" i="44" s="1"/>
  <c r="BQ141" i="46"/>
  <c r="F137" i="46"/>
  <c r="H137" i="46" s="1"/>
  <c r="CK137" i="46"/>
  <c r="BP137" i="46"/>
  <c r="CB137" i="46"/>
  <c r="CD137" i="46"/>
  <c r="BN137" i="46"/>
  <c r="CE137" i="46"/>
  <c r="BD137" i="46"/>
  <c r="BY137" i="46"/>
  <c r="CF137" i="46"/>
  <c r="CA137" i="46"/>
  <c r="BC137" i="46"/>
  <c r="BR137" i="46"/>
  <c r="CI137" i="46"/>
  <c r="CG230" i="46" s="1"/>
  <c r="BG137" i="46"/>
  <c r="CC137" i="46"/>
  <c r="CD90" i="46"/>
  <c r="I90" i="44"/>
  <c r="J90" i="44" s="1"/>
  <c r="CK90" i="46"/>
  <c r="BY172" i="46"/>
  <c r="BW242" i="46" s="1"/>
  <c r="CC172" i="46"/>
  <c r="CA242" i="46" s="1"/>
  <c r="I162" i="44"/>
  <c r="BI164" i="46"/>
  <c r="BC135" i="46"/>
  <c r="BI135" i="46"/>
  <c r="BD143" i="46"/>
  <c r="BB143" i="46"/>
  <c r="BQ137" i="46"/>
  <c r="CG137" i="46"/>
  <c r="BV141" i="46"/>
  <c r="BG141" i="46"/>
  <c r="CK141" i="46"/>
  <c r="BH139" i="46"/>
  <c r="CM139" i="46"/>
  <c r="CC148" i="46"/>
  <c r="CA244" i="46" s="1"/>
  <c r="C251" i="46"/>
  <c r="AF87" i="46"/>
  <c r="BN172" i="46"/>
  <c r="BL242" i="46" s="1"/>
  <c r="BC164" i="46"/>
  <c r="BJ164" i="46"/>
  <c r="BM135" i="46"/>
  <c r="BU135" i="46"/>
  <c r="BC143" i="46"/>
  <c r="BF143" i="46"/>
  <c r="AZ137" i="46"/>
  <c r="CM137" i="46"/>
  <c r="CL141" i="46"/>
  <c r="CC141" i="46"/>
  <c r="BK141" i="46"/>
  <c r="CF139" i="46"/>
  <c r="BZ139" i="46"/>
  <c r="BC148" i="46"/>
  <c r="I159" i="44"/>
  <c r="G229" i="44" s="1"/>
  <c r="BO149" i="46"/>
  <c r="CF158" i="46"/>
  <c r="CD232" i="46" s="1"/>
  <c r="CJ167" i="46"/>
  <c r="CH251" i="46" s="1"/>
  <c r="CH90" i="46"/>
  <c r="BG172" i="46"/>
  <c r="BE242" i="46" s="1"/>
  <c r="BW172" i="46"/>
  <c r="BU242" i="46" s="1"/>
  <c r="H136" i="46"/>
  <c r="F230" i="46" s="1"/>
  <c r="CE164" i="46"/>
  <c r="BE164" i="46"/>
  <c r="CG164" i="46"/>
  <c r="BQ164" i="46"/>
  <c r="BH135" i="46"/>
  <c r="BF135" i="46"/>
  <c r="AZ135" i="46"/>
  <c r="BX135" i="46"/>
  <c r="CG143" i="46"/>
  <c r="BA143" i="46"/>
  <c r="BL143" i="46"/>
  <c r="CA143" i="46"/>
  <c r="BK137" i="46"/>
  <c r="I135" i="44"/>
  <c r="BV137" i="46"/>
  <c r="BH137" i="46"/>
  <c r="AZ141" i="46"/>
  <c r="CE141" i="46"/>
  <c r="CD141" i="46"/>
  <c r="BW139" i="46"/>
  <c r="CH139" i="46"/>
  <c r="CI139" i="46"/>
  <c r="BD139" i="46"/>
  <c r="BL148" i="46"/>
  <c r="BQ148" i="46"/>
  <c r="CA161" i="46"/>
  <c r="BY233" i="46" s="1"/>
  <c r="BX161" i="46"/>
  <c r="BV233" i="46" s="1"/>
  <c r="BT149" i="46"/>
  <c r="BQ149" i="46"/>
  <c r="BD158" i="46"/>
  <c r="BB232" i="46" s="1"/>
  <c r="BE158" i="46"/>
  <c r="BC232" i="46" s="1"/>
  <c r="CI167" i="46"/>
  <c r="CG251" i="46" s="1"/>
  <c r="BL167" i="46"/>
  <c r="BJ251" i="46" s="1"/>
  <c r="Q115" i="46"/>
  <c r="X67" i="46"/>
  <c r="BH153" i="46"/>
  <c r="CB153" i="46"/>
  <c r="BR153" i="46"/>
  <c r="BO153" i="46"/>
  <c r="BG153" i="46"/>
  <c r="BN153" i="46"/>
  <c r="BI153" i="46"/>
  <c r="CC153" i="46"/>
  <c r="BC136" i="46"/>
  <c r="BV136" i="46"/>
  <c r="CM136" i="46"/>
  <c r="BG136" i="46"/>
  <c r="CF136" i="46"/>
  <c r="BT136" i="46"/>
  <c r="AY136" i="46"/>
  <c r="CK136" i="46"/>
  <c r="CD162" i="46"/>
  <c r="CB234" i="46" s="1"/>
  <c r="BB162" i="46"/>
  <c r="AZ234" i="46" s="1"/>
  <c r="BI162" i="46"/>
  <c r="BG234" i="46" s="1"/>
  <c r="BN162" i="46"/>
  <c r="BL234" i="46" s="1"/>
  <c r="BY162" i="46"/>
  <c r="BW234" i="46" s="1"/>
  <c r="AY162" i="46"/>
  <c r="AW234" i="46" s="1"/>
  <c r="BC162" i="46"/>
  <c r="BA234" i="46" s="1"/>
  <c r="BU162" i="46"/>
  <c r="BS234" i="46" s="1"/>
  <c r="CL156" i="46"/>
  <c r="BQ156" i="46"/>
  <c r="AZ156" i="46"/>
  <c r="I154" i="44"/>
  <c r="BP156" i="46"/>
  <c r="CK156" i="46"/>
  <c r="CE156" i="46"/>
  <c r="CA156" i="46"/>
  <c r="BT132" i="46"/>
  <c r="BZ132" i="46"/>
  <c r="AY132" i="46"/>
  <c r="BE132" i="46"/>
  <c r="BV132" i="46"/>
  <c r="BD132" i="46"/>
  <c r="CH132" i="46"/>
  <c r="BC132" i="46"/>
  <c r="BH170" i="46"/>
  <c r="BK170" i="46"/>
  <c r="AU94" i="46"/>
  <c r="BK20" i="46"/>
  <c r="BL20" i="46"/>
  <c r="AR20" i="46"/>
  <c r="AA66" i="46"/>
  <c r="X78" i="46"/>
  <c r="L78" i="46"/>
  <c r="S80" i="46"/>
  <c r="AA108" i="46"/>
  <c r="AW61" i="46"/>
  <c r="AH61" i="46"/>
  <c r="AQ122" i="46"/>
  <c r="L89" i="46"/>
  <c r="AT90" i="46"/>
  <c r="AM30" i="46"/>
  <c r="Q70" i="46"/>
  <c r="AO101" i="46"/>
  <c r="AM113" i="46"/>
  <c r="AH67" i="46"/>
  <c r="AT67" i="46"/>
  <c r="W70" i="46"/>
  <c r="AH71" i="46"/>
  <c r="AS71" i="46"/>
  <c r="AP75" i="46"/>
  <c r="N74" i="46"/>
  <c r="M74" i="46"/>
  <c r="I100" i="46"/>
  <c r="I118" i="46"/>
  <c r="AQ30" i="46"/>
  <c r="J74" i="46"/>
  <c r="AB74" i="46"/>
  <c r="AM81" i="46"/>
  <c r="AL75" i="46"/>
  <c r="AG67" i="46"/>
  <c r="I78" i="46"/>
  <c r="J87" i="46"/>
  <c r="AV129" i="46"/>
  <c r="AR129" i="46"/>
  <c r="AI97" i="46"/>
  <c r="AL71" i="46"/>
  <c r="AP126" i="46"/>
  <c r="E228" i="46"/>
  <c r="D236" i="46"/>
  <c r="E252" i="44"/>
  <c r="CK153" i="46"/>
  <c r="BB153" i="46"/>
  <c r="BK153" i="46"/>
  <c r="BF153" i="46"/>
  <c r="BJ153" i="46"/>
  <c r="CE153" i="46"/>
  <c r="BF176" i="46"/>
  <c r="BF136" i="46"/>
  <c r="BZ136" i="46"/>
  <c r="CJ136" i="46"/>
  <c r="BA136" i="46"/>
  <c r="BI136" i="46"/>
  <c r="CG136" i="46"/>
  <c r="BO136" i="46"/>
  <c r="BM136" i="46"/>
  <c r="BX162" i="46"/>
  <c r="BV234" i="46" s="1"/>
  <c r="C234" i="46"/>
  <c r="I160" i="44"/>
  <c r="G230" i="44" s="1"/>
  <c r="BZ162" i="46"/>
  <c r="BX234" i="46" s="1"/>
  <c r="AZ162" i="46"/>
  <c r="AX234" i="46" s="1"/>
  <c r="BW162" i="46"/>
  <c r="BU234" i="46" s="1"/>
  <c r="CF162" i="46"/>
  <c r="CD234" i="46" s="1"/>
  <c r="BN156" i="46"/>
  <c r="BT156" i="46"/>
  <c r="CF156" i="46"/>
  <c r="CG156" i="46"/>
  <c r="BW156" i="46"/>
  <c r="BC156" i="46"/>
  <c r="BI156" i="46"/>
  <c r="BA132" i="46"/>
  <c r="BW132" i="46"/>
  <c r="CD132" i="46"/>
  <c r="BM132" i="46"/>
  <c r="BI132" i="46"/>
  <c r="BK132" i="46"/>
  <c r="CB132" i="46"/>
  <c r="CI170" i="46"/>
  <c r="AZ170" i="46"/>
  <c r="BE20" i="46"/>
  <c r="I66" i="46"/>
  <c r="S66" i="46"/>
  <c r="AM122" i="46"/>
  <c r="AB89" i="46"/>
  <c r="Q89" i="46"/>
  <c r="Y89" i="46"/>
  <c r="AJ81" i="46"/>
  <c r="AU101" i="46"/>
  <c r="AW101" i="46"/>
  <c r="AD113" i="46"/>
  <c r="AO71" i="46"/>
  <c r="AJ75" i="46"/>
  <c r="AO81" i="46"/>
  <c r="Q74" i="46"/>
  <c r="S100" i="46"/>
  <c r="AB112" i="46"/>
  <c r="AO30" i="46"/>
  <c r="AT75" i="46"/>
  <c r="AK119" i="46"/>
  <c r="V87" i="46"/>
  <c r="AM129" i="46"/>
  <c r="AL126" i="46"/>
  <c r="F479" i="64"/>
  <c r="G493" i="64"/>
  <c r="E246" i="44"/>
  <c r="E234" i="44"/>
  <c r="AJ127" i="46"/>
  <c r="AL88" i="46"/>
  <c r="D313" i="64"/>
  <c r="F313" i="64" s="1"/>
  <c r="E305" i="64"/>
  <c r="E269" i="64"/>
  <c r="E265" i="64"/>
  <c r="F265" i="64" s="1"/>
  <c r="E257" i="64"/>
  <c r="D179" i="64"/>
  <c r="E168" i="64"/>
  <c r="F168" i="64" s="1"/>
  <c r="E160" i="64"/>
  <c r="E97" i="64"/>
  <c r="F97" i="64" s="1"/>
  <c r="AH116" i="46"/>
  <c r="E19" i="64"/>
  <c r="F19" i="64" s="1"/>
  <c r="S54" i="67"/>
  <c r="D36" i="46"/>
  <c r="F33" i="63"/>
  <c r="D36" i="44" s="1"/>
  <c r="E36" i="44" s="1"/>
  <c r="H36" i="44" s="1"/>
  <c r="D71" i="44"/>
  <c r="E71" i="44" s="1"/>
  <c r="H71" i="44" s="1"/>
  <c r="E255" i="44"/>
  <c r="F459" i="64"/>
  <c r="U39" i="67"/>
  <c r="S39" i="67"/>
  <c r="E41" i="63"/>
  <c r="F103" i="64"/>
  <c r="E538" i="64"/>
  <c r="E464" i="64"/>
  <c r="E390" i="64"/>
  <c r="D334" i="64"/>
  <c r="F334" i="64" s="1"/>
  <c r="E327" i="64"/>
  <c r="E318" i="64"/>
  <c r="E233" i="64"/>
  <c r="E43" i="64"/>
  <c r="U65" i="67"/>
  <c r="Q65" i="67"/>
  <c r="M65" i="67"/>
  <c r="C100" i="63"/>
  <c r="F166" i="64"/>
  <c r="E20" i="64"/>
  <c r="E236" i="46"/>
  <c r="H155" i="46"/>
  <c r="BA151" i="46"/>
  <c r="CJ145" i="46"/>
  <c r="AY142" i="46"/>
  <c r="BZ138" i="46"/>
  <c r="Z63" i="46"/>
  <c r="U94" i="25" s="1"/>
  <c r="F172" i="64"/>
  <c r="F237" i="64"/>
  <c r="F463" i="64"/>
  <c r="E225" i="44"/>
  <c r="E540" i="64"/>
  <c r="E466" i="64"/>
  <c r="C442" i="64"/>
  <c r="E392" i="64"/>
  <c r="F383" i="64"/>
  <c r="E307" i="64"/>
  <c r="E171" i="64"/>
  <c r="E111" i="64"/>
  <c r="E22" i="64"/>
  <c r="BT161" i="46"/>
  <c r="BR233" i="46" s="1"/>
  <c r="B49" i="67"/>
  <c r="B29" i="67"/>
  <c r="C81" i="64"/>
  <c r="N65" i="67"/>
  <c r="O52" i="67"/>
  <c r="T39" i="67"/>
  <c r="BU87" i="46"/>
  <c r="W637" i="64"/>
  <c r="E25" i="64"/>
  <c r="F25" i="64" s="1"/>
  <c r="BZ153" i="46"/>
  <c r="V68" i="67"/>
  <c r="N68" i="67"/>
  <c r="G42" i="67"/>
  <c r="V67" i="67"/>
  <c r="P67" i="67"/>
  <c r="L67" i="67"/>
  <c r="B48" i="67"/>
  <c r="F264" i="64"/>
  <c r="F161" i="64"/>
  <c r="V52" i="67"/>
  <c r="R52" i="67"/>
  <c r="AT182" i="64"/>
  <c r="AJ457" i="64"/>
  <c r="F546" i="64"/>
  <c r="C568" i="64"/>
  <c r="F398" i="64"/>
  <c r="CJ160" i="46"/>
  <c r="BH157" i="46"/>
  <c r="BF231" i="46" s="1"/>
  <c r="BK150" i="46"/>
  <c r="AY176" i="46"/>
  <c r="BB163" i="46"/>
  <c r="BF163" i="46"/>
  <c r="BW163" i="46"/>
  <c r="BE163" i="46"/>
  <c r="BC196" i="46"/>
  <c r="BU142" i="46"/>
  <c r="BL142" i="46"/>
  <c r="BV134" i="46"/>
  <c r="BB151" i="46"/>
  <c r="I149" i="44"/>
  <c r="J149" i="44" s="1"/>
  <c r="BC145" i="46"/>
  <c r="BE145" i="46"/>
  <c r="BF155" i="46"/>
  <c r="BG155" i="46"/>
  <c r="CK138" i="46"/>
  <c r="BN138" i="46"/>
  <c r="BR140" i="46"/>
  <c r="BI140" i="46"/>
  <c r="X81" i="46"/>
  <c r="AG103" i="46"/>
  <c r="L110" i="46"/>
  <c r="K86" i="46"/>
  <c r="AD117" i="46"/>
  <c r="H214" i="46"/>
  <c r="AR27" i="46"/>
  <c r="AD64" i="46"/>
  <c r="V91" i="46"/>
  <c r="U106" i="46"/>
  <c r="AU127" i="46"/>
  <c r="J81" i="46"/>
  <c r="AN68" i="46"/>
  <c r="AT72" i="46"/>
  <c r="N81" i="46"/>
  <c r="P63" i="46"/>
  <c r="K94" i="25" s="1"/>
  <c r="CK163" i="46"/>
  <c r="BK196" i="46"/>
  <c r="BW142" i="46"/>
  <c r="BY142" i="46"/>
  <c r="BG134" i="46"/>
  <c r="I132" i="44"/>
  <c r="G225" i="44" s="1"/>
  <c r="BL151" i="46"/>
  <c r="CL151" i="46"/>
  <c r="BV145" i="46"/>
  <c r="BM145" i="46"/>
  <c r="BM155" i="46"/>
  <c r="BZ155" i="46"/>
  <c r="BE138" i="46"/>
  <c r="BB138" i="46"/>
  <c r="AZ140" i="46"/>
  <c r="BB140" i="46"/>
  <c r="AW121" i="46"/>
  <c r="AG99" i="46"/>
  <c r="AP107" i="46"/>
  <c r="L86" i="46"/>
  <c r="AB86" i="46"/>
  <c r="M95" i="46"/>
  <c r="K254" i="46" s="1"/>
  <c r="H120" i="46"/>
  <c r="H68" i="46"/>
  <c r="AO216" i="46"/>
  <c r="H110" i="46"/>
  <c r="AU62" i="46"/>
  <c r="AH88" i="46"/>
  <c r="V98" i="46"/>
  <c r="AR127" i="46"/>
  <c r="AE115" i="46"/>
  <c r="AJ76" i="46"/>
  <c r="AY196" i="46"/>
  <c r="AZ155" i="46"/>
  <c r="CG155" i="46"/>
  <c r="BM138" i="46"/>
  <c r="CH138" i="46"/>
  <c r="CD140" i="46"/>
  <c r="BG140" i="46"/>
  <c r="R114" i="46"/>
  <c r="AU88" i="46"/>
  <c r="AN62" i="46"/>
  <c r="H61" i="46"/>
  <c r="BP214" i="46"/>
  <c r="W106" i="46"/>
  <c r="AD111" i="46"/>
  <c r="I110" i="46"/>
  <c r="AG111" i="46"/>
  <c r="AT216" i="46"/>
  <c r="AU42" i="46"/>
  <c r="AP58" i="25" s="1"/>
  <c r="AU68" i="46"/>
  <c r="AA114" i="46"/>
  <c r="AS96" i="46"/>
  <c r="L120" i="46"/>
  <c r="U61" i="46"/>
  <c r="L61" i="46"/>
  <c r="H128" i="46"/>
  <c r="H134" i="46"/>
  <c r="E254" i="44"/>
  <c r="E256" i="46"/>
  <c r="H170" i="46"/>
  <c r="G169" i="46"/>
  <c r="H169" i="46" s="1"/>
  <c r="BF169" i="46"/>
  <c r="BA169" i="46"/>
  <c r="CG169" i="46"/>
  <c r="CD169" i="46"/>
  <c r="I167" i="44"/>
  <c r="BD169" i="46"/>
  <c r="CL169" i="46"/>
  <c r="BO169" i="46"/>
  <c r="CF169" i="46"/>
  <c r="CB169" i="46"/>
  <c r="BN169" i="46"/>
  <c r="BK169" i="46"/>
  <c r="BL169" i="46"/>
  <c r="BB169" i="46"/>
  <c r="BR169" i="46"/>
  <c r="BW169" i="46"/>
  <c r="BH169" i="46"/>
  <c r="BX169" i="46"/>
  <c r="BZ169" i="46"/>
  <c r="BM169" i="46"/>
  <c r="BU169" i="46"/>
  <c r="BJ169" i="46"/>
  <c r="BC169" i="46"/>
  <c r="BY169" i="46"/>
  <c r="AY169" i="46"/>
  <c r="CH169" i="46"/>
  <c r="CA169" i="46"/>
  <c r="CC169" i="46"/>
  <c r="BV169" i="46"/>
  <c r="BP169" i="46"/>
  <c r="CE169" i="46"/>
  <c r="C236" i="46"/>
  <c r="AY163" i="46"/>
  <c r="CJ163" i="46"/>
  <c r="BN163" i="46"/>
  <c r="CG163" i="46"/>
  <c r="BP163" i="46"/>
  <c r="BT163" i="46"/>
  <c r="BG163" i="46"/>
  <c r="BI163" i="46"/>
  <c r="BN142" i="46"/>
  <c r="BV142" i="46"/>
  <c r="BT142" i="46"/>
  <c r="CC142" i="46"/>
  <c r="CM142" i="46"/>
  <c r="BE142" i="46"/>
  <c r="CB142" i="46"/>
  <c r="CK142" i="46"/>
  <c r="CC134" i="46"/>
  <c r="BD134" i="46"/>
  <c r="CG134" i="46"/>
  <c r="BH134" i="46"/>
  <c r="AY134" i="46"/>
  <c r="BB134" i="46"/>
  <c r="CD134" i="46"/>
  <c r="CK134" i="46"/>
  <c r="CK151" i="46"/>
  <c r="BV151" i="46"/>
  <c r="BZ151" i="46"/>
  <c r="BR151" i="46"/>
  <c r="CJ151" i="46"/>
  <c r="BX151" i="46"/>
  <c r="CC151" i="46"/>
  <c r="BW151" i="46"/>
  <c r="BO145" i="46"/>
  <c r="CK145" i="46"/>
  <c r="BJ145" i="46"/>
  <c r="BK145" i="46"/>
  <c r="CE145" i="46"/>
  <c r="CC145" i="46"/>
  <c r="BH145" i="46"/>
  <c r="C235" i="46"/>
  <c r="BO155" i="46"/>
  <c r="AY155" i="46"/>
  <c r="CH155" i="46"/>
  <c r="BT155" i="46"/>
  <c r="BX155" i="46"/>
  <c r="BA155" i="46"/>
  <c r="BV155" i="46"/>
  <c r="CC155" i="46"/>
  <c r="C164" i="44"/>
  <c r="E164" i="44" s="1"/>
  <c r="H164" i="44" s="1"/>
  <c r="BU138" i="46"/>
  <c r="BI138" i="46"/>
  <c r="BW138" i="46"/>
  <c r="BH138" i="46"/>
  <c r="BL138" i="46"/>
  <c r="BP138" i="46"/>
  <c r="I136" i="44"/>
  <c r="BD138" i="46"/>
  <c r="BO140" i="46"/>
  <c r="CB140" i="46"/>
  <c r="I138" i="44"/>
  <c r="J138" i="44" s="1"/>
  <c r="BV140" i="46"/>
  <c r="CG140" i="46"/>
  <c r="CF140" i="46"/>
  <c r="CC140" i="46"/>
  <c r="CA140" i="46"/>
  <c r="C167" i="44"/>
  <c r="E167" i="44" s="1"/>
  <c r="H167" i="44" s="1"/>
  <c r="CD97" i="46"/>
  <c r="I130" i="46"/>
  <c r="AL212" i="46"/>
  <c r="AV94" i="46"/>
  <c r="Q108" i="46"/>
  <c r="AW119" i="46"/>
  <c r="AB108" i="46"/>
  <c r="P60" i="46"/>
  <c r="AA69" i="46"/>
  <c r="R60" i="46"/>
  <c r="AL90" i="46"/>
  <c r="X93" i="46"/>
  <c r="AQ212" i="46"/>
  <c r="AU215" i="46"/>
  <c r="AE217" i="46"/>
  <c r="AT217" i="46"/>
  <c r="P85" i="46"/>
  <c r="N248" i="46" s="1"/>
  <c r="AA89" i="46"/>
  <c r="W93" i="46"/>
  <c r="AI94" i="46"/>
  <c r="Z112" i="46"/>
  <c r="AG113" i="46"/>
  <c r="AV97" i="46"/>
  <c r="AS101" i="46"/>
  <c r="AW105" i="46"/>
  <c r="AP109" i="46"/>
  <c r="AO109" i="46"/>
  <c r="AN113" i="46"/>
  <c r="AV119" i="46"/>
  <c r="U108" i="46"/>
  <c r="H116" i="46"/>
  <c r="AB100" i="46"/>
  <c r="H100" i="46"/>
  <c r="H104" i="46"/>
  <c r="Z108" i="46"/>
  <c r="T112" i="46"/>
  <c r="H118" i="46"/>
  <c r="AA118" i="46"/>
  <c r="CA87" i="46"/>
  <c r="AF97" i="46"/>
  <c r="H105" i="46"/>
  <c r="J118" i="46"/>
  <c r="AD34" i="46"/>
  <c r="AG116" i="46"/>
  <c r="W73" i="46"/>
  <c r="N73" i="46"/>
  <c r="N77" i="46"/>
  <c r="AS80" i="46"/>
  <c r="AL80" i="46"/>
  <c r="W87" i="46"/>
  <c r="T87" i="46"/>
  <c r="AV116" i="46"/>
  <c r="AS70" i="46"/>
  <c r="AK70" i="46"/>
  <c r="AK74" i="46"/>
  <c r="AH74" i="46"/>
  <c r="AV78" i="46"/>
  <c r="AN80" i="46"/>
  <c r="AM94" i="46"/>
  <c r="X130" i="46"/>
  <c r="AA130" i="46"/>
  <c r="H217" i="46"/>
  <c r="AB60" i="46"/>
  <c r="AI21" i="46"/>
  <c r="AW34" i="46"/>
  <c r="S65" i="46"/>
  <c r="AN66" i="46"/>
  <c r="C171" i="46"/>
  <c r="E171" i="46" s="1"/>
  <c r="BH142" i="46"/>
  <c r="BD142" i="46"/>
  <c r="BJ142" i="46"/>
  <c r="C240" i="46"/>
  <c r="CH142" i="46"/>
  <c r="I140" i="44"/>
  <c r="J140" i="44" s="1"/>
  <c r="BP142" i="46"/>
  <c r="BA142" i="46"/>
  <c r="BR134" i="46"/>
  <c r="BT134" i="46"/>
  <c r="C229" i="46"/>
  <c r="BQ134" i="46"/>
  <c r="BF134" i="46"/>
  <c r="CE134" i="46"/>
  <c r="CF134" i="46"/>
  <c r="BU134" i="46"/>
  <c r="BP151" i="46"/>
  <c r="BC151" i="46"/>
  <c r="BN151" i="46"/>
  <c r="BJ151" i="46"/>
  <c r="CI151" i="46"/>
  <c r="CA151" i="46"/>
  <c r="BK151" i="46"/>
  <c r="BU151" i="46"/>
  <c r="BT145" i="46"/>
  <c r="CF145" i="46"/>
  <c r="CG145" i="46"/>
  <c r="BY145" i="46"/>
  <c r="CB145" i="46"/>
  <c r="I143" i="44"/>
  <c r="BP145" i="46"/>
  <c r="BW145" i="46"/>
  <c r="I153" i="44"/>
  <c r="BC155" i="46"/>
  <c r="CB155" i="46"/>
  <c r="BN155" i="46"/>
  <c r="CJ155" i="46"/>
  <c r="CK155" i="46"/>
  <c r="CI155" i="46"/>
  <c r="BB155" i="46"/>
  <c r="E499" i="31"/>
  <c r="BJ138" i="46"/>
  <c r="BV138" i="46"/>
  <c r="CC138" i="46"/>
  <c r="BR138" i="46"/>
  <c r="BK138" i="46"/>
  <c r="BY138" i="46"/>
  <c r="AZ138" i="46"/>
  <c r="CJ138" i="46"/>
  <c r="BM140" i="46"/>
  <c r="BL140" i="46"/>
  <c r="BD140" i="46"/>
  <c r="BE140" i="46"/>
  <c r="CK140" i="46"/>
  <c r="BU140" i="46"/>
  <c r="BF140" i="46"/>
  <c r="CA97" i="46"/>
  <c r="L130" i="46"/>
  <c r="AR212" i="46"/>
  <c r="AD97" i="46"/>
  <c r="AQ90" i="46"/>
  <c r="L108" i="46"/>
  <c r="J60" i="46"/>
  <c r="AL119" i="46"/>
  <c r="AR97" i="46"/>
  <c r="O60" i="46"/>
  <c r="J69" i="46"/>
  <c r="K93" i="46"/>
  <c r="AW94" i="46"/>
  <c r="AW215" i="46"/>
  <c r="AR215" i="46"/>
  <c r="AJ217" i="46"/>
  <c r="V85" i="46"/>
  <c r="T248" i="46" s="1"/>
  <c r="N85" i="46"/>
  <c r="L248" i="46" s="1"/>
  <c r="M89" i="46"/>
  <c r="AW90" i="46"/>
  <c r="U93" i="46"/>
  <c r="AI90" i="46"/>
  <c r="S118" i="46"/>
  <c r="AK105" i="46"/>
  <c r="AM97" i="46"/>
  <c r="AV101" i="46"/>
  <c r="AO105" i="46"/>
  <c r="AD105" i="46"/>
  <c r="AR109" i="46"/>
  <c r="AQ113" i="46"/>
  <c r="AQ119" i="46"/>
  <c r="H70" i="46"/>
  <c r="J112" i="46"/>
  <c r="Q100" i="46"/>
  <c r="AM116" i="46"/>
  <c r="AF116" i="46"/>
  <c r="AA100" i="46"/>
  <c r="T104" i="46"/>
  <c r="U104" i="46"/>
  <c r="P108" i="46"/>
  <c r="R112" i="46"/>
  <c r="V118" i="46"/>
  <c r="S85" i="46"/>
  <c r="Q248" i="46" s="1"/>
  <c r="H78" i="46"/>
  <c r="AS105" i="46"/>
  <c r="CB87" i="46"/>
  <c r="AG97" i="46"/>
  <c r="AT105" i="46"/>
  <c r="H113" i="46"/>
  <c r="H80" i="46"/>
  <c r="O73" i="46"/>
  <c r="AD116" i="46"/>
  <c r="AG70" i="46"/>
  <c r="T73" i="46"/>
  <c r="V73" i="46"/>
  <c r="Y77" i="46"/>
  <c r="AM80" i="46"/>
  <c r="AE80" i="46"/>
  <c r="X87" i="46"/>
  <c r="O87" i="46"/>
  <c r="AT70" i="46"/>
  <c r="AO70" i="46"/>
  <c r="AU74" i="46"/>
  <c r="AR74" i="46"/>
  <c r="AN78" i="46"/>
  <c r="AH80" i="46"/>
  <c r="Z89" i="46"/>
  <c r="S130" i="46"/>
  <c r="V60" i="46"/>
  <c r="AO21" i="46"/>
  <c r="AU34" i="46"/>
  <c r="Z65" i="46"/>
  <c r="AQ66" i="46"/>
  <c r="CF163" i="46"/>
  <c r="CD236" i="46" s="1"/>
  <c r="BZ163" i="46"/>
  <c r="BV163" i="46"/>
  <c r="BM163" i="46"/>
  <c r="CM163" i="46"/>
  <c r="CK236" i="46" s="1"/>
  <c r="BQ163" i="46"/>
  <c r="BO236" i="46" s="1"/>
  <c r="CD163" i="46"/>
  <c r="BK142" i="46"/>
  <c r="CA142" i="46"/>
  <c r="BQ142" i="46"/>
  <c r="CG142" i="46"/>
  <c r="BB142" i="46"/>
  <c r="AZ142" i="46"/>
  <c r="BG142" i="46"/>
  <c r="BW134" i="46"/>
  <c r="CJ134" i="46"/>
  <c r="AZ134" i="46"/>
  <c r="BZ134" i="46"/>
  <c r="CH134" i="46"/>
  <c r="BY134" i="46"/>
  <c r="BC134" i="46"/>
  <c r="BO134" i="46"/>
  <c r="CE151" i="46"/>
  <c r="CB151" i="46"/>
  <c r="CM151" i="46"/>
  <c r="BT151" i="46"/>
  <c r="CF151" i="46"/>
  <c r="AZ151" i="46"/>
  <c r="BM151" i="46"/>
  <c r="BG145" i="46"/>
  <c r="BZ145" i="46"/>
  <c r="BI145" i="46"/>
  <c r="BF145" i="46"/>
  <c r="BQ145" i="46"/>
  <c r="CI145" i="46"/>
  <c r="AY145" i="46"/>
  <c r="BL145" i="46"/>
  <c r="BI155" i="46"/>
  <c r="CE155" i="46"/>
  <c r="BK155" i="46"/>
  <c r="BY155" i="46"/>
  <c r="BP155" i="46"/>
  <c r="CD155" i="46"/>
  <c r="BH155" i="46"/>
  <c r="CB138" i="46"/>
  <c r="BX138" i="46"/>
  <c r="AY138" i="46"/>
  <c r="CF138" i="46"/>
  <c r="CD138" i="46"/>
  <c r="BT138" i="46"/>
  <c r="BO138" i="46"/>
  <c r="BG138" i="46"/>
  <c r="CJ140" i="46"/>
  <c r="BJ140" i="46"/>
  <c r="CE140" i="46"/>
  <c r="CM140" i="46"/>
  <c r="BQ140" i="46"/>
  <c r="BZ140" i="46"/>
  <c r="AY140" i="46"/>
  <c r="BY140" i="46"/>
  <c r="J128" i="44"/>
  <c r="CJ87" i="46"/>
  <c r="AS212" i="46"/>
  <c r="AF90" i="46"/>
  <c r="M60" i="46"/>
  <c r="M69" i="46"/>
  <c r="AE90" i="46"/>
  <c r="AD215" i="46"/>
  <c r="AA85" i="46"/>
  <c r="Y248" i="46" s="1"/>
  <c r="X85" i="46"/>
  <c r="V248" i="46" s="1"/>
  <c r="N93" i="46"/>
  <c r="Z93" i="46"/>
  <c r="H69" i="46"/>
  <c r="L100" i="46"/>
  <c r="K112" i="46"/>
  <c r="AP101" i="46"/>
  <c r="AQ101" i="46"/>
  <c r="AU109" i="46"/>
  <c r="AE113" i="46"/>
  <c r="J104" i="46"/>
  <c r="AJ109" i="46"/>
  <c r="AI109" i="46"/>
  <c r="M65" i="46"/>
  <c r="AG66" i="46"/>
  <c r="AK78" i="46"/>
  <c r="S77" i="46"/>
  <c r="D250" i="46"/>
  <c r="AE70" i="46"/>
  <c r="AM74" i="46"/>
  <c r="AU78" i="46"/>
  <c r="H130" i="46"/>
  <c r="E229" i="46"/>
  <c r="E261" i="46"/>
  <c r="E236" i="44"/>
  <c r="F133" i="46"/>
  <c r="D228" i="46" s="1"/>
  <c r="BP133" i="46"/>
  <c r="CA133" i="46"/>
  <c r="BJ133" i="46"/>
  <c r="BR133" i="46"/>
  <c r="BC133" i="46"/>
  <c r="BA228" i="46" s="1"/>
  <c r="CD133" i="46"/>
  <c r="BX133" i="46"/>
  <c r="BO133" i="46"/>
  <c r="C131" i="46"/>
  <c r="E131" i="46" s="1"/>
  <c r="BJ131" i="46" s="1"/>
  <c r="AJ126" i="46"/>
  <c r="K44" i="79"/>
  <c r="T79" i="36"/>
  <c r="P79" i="36"/>
  <c r="L79" i="36"/>
  <c r="H79" i="36"/>
  <c r="D79" i="36"/>
  <c r="U79" i="36"/>
  <c r="Q79" i="36"/>
  <c r="M79" i="36"/>
  <c r="I79" i="36"/>
  <c r="E79" i="36"/>
  <c r="V79" i="36"/>
  <c r="BQ95" i="46" s="1"/>
  <c r="R79" i="36"/>
  <c r="BM95" i="46" s="1"/>
  <c r="N79" i="36"/>
  <c r="J79" i="36"/>
  <c r="F79" i="36"/>
  <c r="BA95" i="46" s="1"/>
  <c r="W79" i="36"/>
  <c r="S79" i="36"/>
  <c r="O79" i="36"/>
  <c r="K79" i="36"/>
  <c r="BF95" i="46" s="1"/>
  <c r="G79" i="36"/>
  <c r="H125" i="46"/>
  <c r="H123" i="46"/>
  <c r="H129" i="46"/>
  <c r="H126" i="46"/>
  <c r="H124" i="46"/>
  <c r="H20" i="46"/>
  <c r="G17" i="31"/>
  <c r="H17" i="31" s="1"/>
  <c r="E253" i="44"/>
  <c r="H147" i="46"/>
  <c r="BT172" i="46"/>
  <c r="BR242" i="46" s="1"/>
  <c r="BH172" i="46"/>
  <c r="BF242" i="46" s="1"/>
  <c r="BX172" i="46"/>
  <c r="BV242" i="46" s="1"/>
  <c r="CI172" i="46"/>
  <c r="CG242" i="46" s="1"/>
  <c r="BR172" i="46"/>
  <c r="BP242" i="46" s="1"/>
  <c r="CK172" i="46"/>
  <c r="CI242" i="46" s="1"/>
  <c r="BU172" i="46"/>
  <c r="BS242" i="46" s="1"/>
  <c r="BD172" i="46"/>
  <c r="BB242" i="46" s="1"/>
  <c r="BR181" i="46"/>
  <c r="BF159" i="46"/>
  <c r="BU159" i="46"/>
  <c r="I157" i="44"/>
  <c r="BV159" i="46"/>
  <c r="CK159" i="46"/>
  <c r="CA159" i="46"/>
  <c r="BY236" i="46" s="1"/>
  <c r="BN159" i="46"/>
  <c r="BW159" i="46"/>
  <c r="BP147" i="46"/>
  <c r="BL147" i="46"/>
  <c r="BM147" i="46"/>
  <c r="BH147" i="46"/>
  <c r="BK147" i="46"/>
  <c r="CH147" i="46"/>
  <c r="BT147" i="46"/>
  <c r="BO147" i="46"/>
  <c r="BG196" i="46"/>
  <c r="BF196" i="46"/>
  <c r="BE196" i="46"/>
  <c r="BD196" i="46"/>
  <c r="BK165" i="46"/>
  <c r="BI237" i="46" s="1"/>
  <c r="CG165" i="46"/>
  <c r="CE237" i="46" s="1"/>
  <c r="CD165" i="46"/>
  <c r="CB237" i="46" s="1"/>
  <c r="BR165" i="46"/>
  <c r="BP237" i="46" s="1"/>
  <c r="BC165" i="46"/>
  <c r="BA237" i="46" s="1"/>
  <c r="BO165" i="46"/>
  <c r="BM237" i="46" s="1"/>
  <c r="CB165" i="46"/>
  <c r="BZ237" i="46" s="1"/>
  <c r="BF165" i="46"/>
  <c r="BD237" i="46" s="1"/>
  <c r="BB133" i="46"/>
  <c r="CI133" i="46"/>
  <c r="CG228" i="46" s="1"/>
  <c r="BD133" i="46"/>
  <c r="BB228" i="46" s="1"/>
  <c r="CH133" i="46"/>
  <c r="BK133" i="46"/>
  <c r="CB133" i="46"/>
  <c r="BV133" i="46"/>
  <c r="BL133" i="46"/>
  <c r="AZ150" i="46"/>
  <c r="BB150" i="46"/>
  <c r="BP150" i="46"/>
  <c r="BD150" i="46"/>
  <c r="CL150" i="46"/>
  <c r="CH150" i="46"/>
  <c r="CA150" i="46"/>
  <c r="BI150" i="46"/>
  <c r="BA160" i="46"/>
  <c r="BY160" i="46"/>
  <c r="CE160" i="46"/>
  <c r="CB160" i="46"/>
  <c r="BH160" i="46"/>
  <c r="CH160" i="46"/>
  <c r="AZ160" i="46"/>
  <c r="BG160" i="46"/>
  <c r="CL157" i="46"/>
  <c r="CJ231" i="46" s="1"/>
  <c r="BE157" i="46"/>
  <c r="BC231" i="46" s="1"/>
  <c r="CI157" i="46"/>
  <c r="CG231" i="46" s="1"/>
  <c r="BJ157" i="46"/>
  <c r="BH231" i="46" s="1"/>
  <c r="BZ157" i="46"/>
  <c r="BX231" i="46" s="1"/>
  <c r="BV157" i="46"/>
  <c r="BT231" i="46" s="1"/>
  <c r="BA157" i="46"/>
  <c r="AY231" i="46" s="1"/>
  <c r="BX157" i="46"/>
  <c r="BV231" i="46" s="1"/>
  <c r="CC154" i="46"/>
  <c r="BV154" i="46"/>
  <c r="BG154" i="46"/>
  <c r="BZ154" i="46"/>
  <c r="BQ154" i="46"/>
  <c r="BK154" i="46"/>
  <c r="CD154" i="46"/>
  <c r="BP154" i="46"/>
  <c r="AY168" i="46"/>
  <c r="BZ168" i="46"/>
  <c r="I166" i="44"/>
  <c r="J166" i="44" s="1"/>
  <c r="BP168" i="46"/>
  <c r="BC168" i="46"/>
  <c r="CH168" i="46"/>
  <c r="CC168" i="46"/>
  <c r="BA144" i="46"/>
  <c r="BF144" i="46"/>
  <c r="BY144" i="46"/>
  <c r="BG144" i="46"/>
  <c r="BD144" i="46"/>
  <c r="CI144" i="46"/>
  <c r="BW144" i="46"/>
  <c r="BE144" i="46"/>
  <c r="BM170" i="46"/>
  <c r="BE170" i="46"/>
  <c r="BW170" i="46"/>
  <c r="BX170" i="46"/>
  <c r="CD170" i="46"/>
  <c r="BV170" i="46"/>
  <c r="BJ170" i="46"/>
  <c r="BQ170" i="46"/>
  <c r="BD214" i="46"/>
  <c r="I85" i="44"/>
  <c r="G244" i="44" s="1"/>
  <c r="R84" i="46"/>
  <c r="AG76" i="46"/>
  <c r="AT121" i="46"/>
  <c r="H117" i="46"/>
  <c r="AS92" i="46"/>
  <c r="Y81" i="46"/>
  <c r="I212" i="44"/>
  <c r="AP92" i="46"/>
  <c r="AD121" i="46"/>
  <c r="AH62" i="46"/>
  <c r="AR72" i="46"/>
  <c r="AL99" i="46"/>
  <c r="AL103" i="46"/>
  <c r="AF103" i="46"/>
  <c r="I106" i="46"/>
  <c r="AF107" i="46"/>
  <c r="AO107" i="46"/>
  <c r="M110" i="46"/>
  <c r="AK111" i="46"/>
  <c r="U86" i="46"/>
  <c r="S86" i="46"/>
  <c r="BO214" i="46"/>
  <c r="D246" i="46"/>
  <c r="I91" i="46"/>
  <c r="AG214" i="46"/>
  <c r="AR214" i="46"/>
  <c r="AF216" i="46"/>
  <c r="AG216" i="46"/>
  <c r="H102" i="46"/>
  <c r="E247" i="46"/>
  <c r="AG27" i="46"/>
  <c r="AE42" i="46"/>
  <c r="Q61" i="46"/>
  <c r="AO64" i="46"/>
  <c r="Q67" i="46"/>
  <c r="AQ68" i="46"/>
  <c r="AQ88" i="46"/>
  <c r="Y91" i="46"/>
  <c r="AJ88" i="46"/>
  <c r="AR88" i="46"/>
  <c r="U91" i="46"/>
  <c r="W95" i="46"/>
  <c r="U254" i="46" s="1"/>
  <c r="AM96" i="46"/>
  <c r="N98" i="46"/>
  <c r="AT103" i="46"/>
  <c r="Q114" i="46"/>
  <c r="AA120" i="46"/>
  <c r="AG127" i="46"/>
  <c r="L91" i="46"/>
  <c r="AJ115" i="46"/>
  <c r="AV115" i="46"/>
  <c r="AM76" i="46"/>
  <c r="AJ72" i="46"/>
  <c r="T75" i="46"/>
  <c r="AS27" i="46"/>
  <c r="AJ64" i="46"/>
  <c r="AU27" i="46"/>
  <c r="AH72" i="46"/>
  <c r="H127" i="46"/>
  <c r="H101" i="46"/>
  <c r="CE87" i="46"/>
  <c r="BA20" i="46"/>
  <c r="H212" i="46"/>
  <c r="H115" i="46"/>
  <c r="H140" i="46"/>
  <c r="BF172" i="46"/>
  <c r="BD242" i="46" s="1"/>
  <c r="CG172" i="46"/>
  <c r="CE242" i="46" s="1"/>
  <c r="BK172" i="46"/>
  <c r="BI242" i="46" s="1"/>
  <c r="CH172" i="46"/>
  <c r="CF242" i="46" s="1"/>
  <c r="CA172" i="46"/>
  <c r="BY242" i="46" s="1"/>
  <c r="CF172" i="46"/>
  <c r="CD242" i="46" s="1"/>
  <c r="BO172" i="46"/>
  <c r="BM242" i="46" s="1"/>
  <c r="BM172" i="46"/>
  <c r="BK242" i="46" s="1"/>
  <c r="BK181" i="46"/>
  <c r="BL159" i="46"/>
  <c r="AY159" i="46"/>
  <c r="BR159" i="46"/>
  <c r="BH159" i="46"/>
  <c r="BF236" i="46" s="1"/>
  <c r="BO159" i="46"/>
  <c r="BM159" i="46"/>
  <c r="CI159" i="46"/>
  <c r="CG236" i="46" s="1"/>
  <c r="CH159" i="46"/>
  <c r="AZ147" i="46"/>
  <c r="CB147" i="46"/>
  <c r="CG147" i="46"/>
  <c r="CJ147" i="46"/>
  <c r="CI147" i="46"/>
  <c r="C244" i="46"/>
  <c r="BR147" i="46"/>
  <c r="BV147" i="46"/>
  <c r="BM196" i="46"/>
  <c r="BQ196" i="46"/>
  <c r="BN196" i="46"/>
  <c r="BJ196" i="46"/>
  <c r="BL165" i="46"/>
  <c r="BJ237" i="46" s="1"/>
  <c r="BX165" i="46"/>
  <c r="BV237" i="46" s="1"/>
  <c r="BT165" i="46"/>
  <c r="BR237" i="46" s="1"/>
  <c r="BM165" i="46"/>
  <c r="BK237" i="46" s="1"/>
  <c r="BY165" i="46"/>
  <c r="BW237" i="46" s="1"/>
  <c r="AY165" i="46"/>
  <c r="AW237" i="46" s="1"/>
  <c r="BU165" i="46"/>
  <c r="BS237" i="46" s="1"/>
  <c r="CI165" i="46"/>
  <c r="CG237" i="46" s="1"/>
  <c r="BM133" i="46"/>
  <c r="BK228" i="46" s="1"/>
  <c r="BZ133" i="46"/>
  <c r="CK133" i="46"/>
  <c r="AZ133" i="46"/>
  <c r="CJ133" i="46"/>
  <c r="BU133" i="46"/>
  <c r="BA133" i="46"/>
  <c r="BH133" i="46"/>
  <c r="BQ150" i="46"/>
  <c r="CK150" i="46"/>
  <c r="BN150" i="46"/>
  <c r="BM150" i="46"/>
  <c r="BR150" i="46"/>
  <c r="I148" i="44"/>
  <c r="J148" i="44" s="1"/>
  <c r="BV150" i="46"/>
  <c r="CM150" i="46"/>
  <c r="CK160" i="46"/>
  <c r="BO160" i="46"/>
  <c r="BQ160" i="46"/>
  <c r="BP160" i="46"/>
  <c r="CF160" i="46"/>
  <c r="BL160" i="46"/>
  <c r="AY160" i="46"/>
  <c r="AZ157" i="46"/>
  <c r="AX231" i="46" s="1"/>
  <c r="AY157" i="46"/>
  <c r="AW231" i="46" s="1"/>
  <c r="CH157" i="46"/>
  <c r="CF231" i="46" s="1"/>
  <c r="I155" i="44"/>
  <c r="G227" i="44" s="1"/>
  <c r="CF157" i="46"/>
  <c r="CD231" i="46" s="1"/>
  <c r="BD157" i="46"/>
  <c r="BB231" i="46" s="1"/>
  <c r="BW157" i="46"/>
  <c r="BU231" i="46" s="1"/>
  <c r="CE157" i="46"/>
  <c r="CC231" i="46" s="1"/>
  <c r="BH154" i="46"/>
  <c r="CG154" i="46"/>
  <c r="BA154" i="46"/>
  <c r="BJ154" i="46"/>
  <c r="CJ154" i="46"/>
  <c r="BU154" i="46"/>
  <c r="BW154" i="46"/>
  <c r="CL168" i="46"/>
  <c r="CG168" i="46"/>
  <c r="BL168" i="46"/>
  <c r="CJ168" i="46"/>
  <c r="BK168" i="46"/>
  <c r="BE168" i="46"/>
  <c r="BW168" i="46"/>
  <c r="CH144" i="46"/>
  <c r="BB144" i="46"/>
  <c r="CA144" i="46"/>
  <c r="CG144" i="46"/>
  <c r="CF144" i="46"/>
  <c r="CD144" i="46"/>
  <c r="BX144" i="46"/>
  <c r="CC170" i="46"/>
  <c r="BB170" i="46"/>
  <c r="AY170" i="46"/>
  <c r="BG170" i="46"/>
  <c r="BC170" i="46"/>
  <c r="BU170" i="46"/>
  <c r="BD170" i="46"/>
  <c r="BN170" i="46"/>
  <c r="CB85" i="46"/>
  <c r="BZ248" i="46" s="1"/>
  <c r="P84" i="46"/>
  <c r="AB67" i="46"/>
  <c r="AE88" i="46"/>
  <c r="O114" i="46"/>
  <c r="AU117" i="46"/>
  <c r="AS121" i="46"/>
  <c r="AP96" i="46"/>
  <c r="AA81" i="46"/>
  <c r="BF214" i="46"/>
  <c r="AW92" i="46"/>
  <c r="AU99" i="46"/>
  <c r="L102" i="46"/>
  <c r="AN103" i="46"/>
  <c r="T106" i="46"/>
  <c r="AQ107" i="46"/>
  <c r="AN107" i="46"/>
  <c r="Z110" i="46"/>
  <c r="AJ111" i="46"/>
  <c r="AT111" i="46"/>
  <c r="N86" i="46"/>
  <c r="H71" i="46"/>
  <c r="BE214" i="46"/>
  <c r="D257" i="46"/>
  <c r="I102" i="46"/>
  <c r="M84" i="46"/>
  <c r="Q91" i="46"/>
  <c r="AG88" i="46"/>
  <c r="AG115" i="46"/>
  <c r="AK88" i="46"/>
  <c r="E258" i="46"/>
  <c r="AW214" i="46"/>
  <c r="AF214" i="46"/>
  <c r="AN216" i="46"/>
  <c r="AR216" i="46"/>
  <c r="AQ27" i="46"/>
  <c r="AW42" i="46"/>
  <c r="W145" i="47" s="1"/>
  <c r="V61" i="46"/>
  <c r="AF62" i="46"/>
  <c r="K67" i="46"/>
  <c r="AF68" i="46"/>
  <c r="AR68" i="46"/>
  <c r="P114" i="46"/>
  <c r="AU96" i="46"/>
  <c r="AW111" i="46"/>
  <c r="AB91" i="46"/>
  <c r="AF92" i="46"/>
  <c r="R95" i="46"/>
  <c r="P254" i="46" s="1"/>
  <c r="AQ96" i="46"/>
  <c r="AE99" i="46"/>
  <c r="AV111" i="46"/>
  <c r="AQ117" i="46"/>
  <c r="AH121" i="46"/>
  <c r="AL127" i="46"/>
  <c r="AS115" i="46"/>
  <c r="AN115" i="46"/>
  <c r="D254" i="46"/>
  <c r="AJ42" i="46"/>
  <c r="Y71" i="46"/>
  <c r="S61" i="46"/>
  <c r="AK72" i="46"/>
  <c r="AG72" i="46"/>
  <c r="I71" i="46"/>
  <c r="R71" i="46"/>
  <c r="AU76" i="46"/>
  <c r="AA84" i="46"/>
  <c r="BO196" i="46"/>
  <c r="BH196" i="46"/>
  <c r="I194" i="44"/>
  <c r="J194" i="44" s="1"/>
  <c r="BB196" i="46"/>
  <c r="BV165" i="46"/>
  <c r="BT237" i="46" s="1"/>
  <c r="BQ165" i="46"/>
  <c r="BO237" i="46" s="1"/>
  <c r="CL165" i="46"/>
  <c r="CJ237" i="46" s="1"/>
  <c r="BP165" i="46"/>
  <c r="BN237" i="46" s="1"/>
  <c r="C237" i="46"/>
  <c r="BD165" i="46"/>
  <c r="BB237" i="46" s="1"/>
  <c r="CK165" i="46"/>
  <c r="CI237" i="46" s="1"/>
  <c r="BN165" i="46"/>
  <c r="BL237" i="46" s="1"/>
  <c r="CM133" i="46"/>
  <c r="BQ133" i="46"/>
  <c r="CE133" i="46"/>
  <c r="AY133" i="46"/>
  <c r="CC133" i="46"/>
  <c r="BF133" i="46"/>
  <c r="BT133" i="46"/>
  <c r="BN133" i="46"/>
  <c r="BL228" i="46" s="1"/>
  <c r="CG150" i="46"/>
  <c r="BU150" i="46"/>
  <c r="BX150" i="46"/>
  <c r="BG150" i="46"/>
  <c r="BF150" i="46"/>
  <c r="CJ150" i="46"/>
  <c r="CL160" i="46"/>
  <c r="CM160" i="46"/>
  <c r="BJ160" i="46"/>
  <c r="BK160" i="46"/>
  <c r="BZ160" i="46"/>
  <c r="BR160" i="46"/>
  <c r="BU157" i="46"/>
  <c r="BS231" i="46" s="1"/>
  <c r="BO157" i="46"/>
  <c r="BM231" i="46" s="1"/>
  <c r="CB157" i="46"/>
  <c r="BZ231" i="46" s="1"/>
  <c r="BL157" i="46"/>
  <c r="BJ231" i="46" s="1"/>
  <c r="BT157" i="46"/>
  <c r="BR231" i="46" s="1"/>
  <c r="BM157" i="46"/>
  <c r="BK231" i="46" s="1"/>
  <c r="BR157" i="46"/>
  <c r="BP231" i="46" s="1"/>
  <c r="CM157" i="46"/>
  <c r="CK231" i="46" s="1"/>
  <c r="BX154" i="46"/>
  <c r="CK154" i="46"/>
  <c r="BE154" i="46"/>
  <c r="CE154" i="46"/>
  <c r="BR154" i="46"/>
  <c r="BF154" i="46"/>
  <c r="CF154" i="46"/>
  <c r="AY154" i="46"/>
  <c r="CB168" i="46"/>
  <c r="AZ168" i="46"/>
  <c r="CA168" i="46"/>
  <c r="CI168" i="46"/>
  <c r="CM168" i="46"/>
  <c r="BG168" i="46"/>
  <c r="BM168" i="46"/>
  <c r="BT168" i="46"/>
  <c r="CL144" i="46"/>
  <c r="BP144" i="46"/>
  <c r="BN144" i="46"/>
  <c r="BL144" i="46"/>
  <c r="BI144" i="46"/>
  <c r="I142" i="44"/>
  <c r="CM144" i="46"/>
  <c r="BU144" i="46"/>
  <c r="CK170" i="46"/>
  <c r="CA170" i="46"/>
  <c r="BO170" i="46"/>
  <c r="CB170" i="46"/>
  <c r="BZ170" i="46"/>
  <c r="BF170" i="46"/>
  <c r="BY170" i="46"/>
  <c r="CM170" i="46"/>
  <c r="C248" i="46"/>
  <c r="AH214" i="46"/>
  <c r="H92" i="46"/>
  <c r="AB114" i="46"/>
  <c r="AE117" i="46"/>
  <c r="AE121" i="46"/>
  <c r="AK121" i="46"/>
  <c r="BI214" i="46"/>
  <c r="BA214" i="46"/>
  <c r="AM62" i="46"/>
  <c r="AM99" i="46"/>
  <c r="AT99" i="46"/>
  <c r="L106" i="46"/>
  <c r="Y110" i="46"/>
  <c r="AH111" i="46"/>
  <c r="H76" i="46"/>
  <c r="J86" i="46"/>
  <c r="K98" i="46"/>
  <c r="AD127" i="46"/>
  <c r="H91" i="46"/>
  <c r="AL214" i="46"/>
  <c r="AH216" i="46"/>
  <c r="H95" i="46"/>
  <c r="F254" i="46" s="1"/>
  <c r="AI27" i="46"/>
  <c r="AR64" i="46"/>
  <c r="R67" i="46"/>
  <c r="H72" i="46"/>
  <c r="AL117" i="46"/>
  <c r="AN117" i="46"/>
  <c r="AU115" i="46"/>
  <c r="AD42" i="46"/>
  <c r="AQ76" i="46"/>
  <c r="AT76" i="46"/>
  <c r="AO76" i="46"/>
  <c r="AT63" i="46"/>
  <c r="AO94" i="25" s="1"/>
  <c r="H96" i="46"/>
  <c r="CK97" i="46"/>
  <c r="BC20" i="46"/>
  <c r="H216" i="46"/>
  <c r="E253" i="46"/>
  <c r="H159" i="46"/>
  <c r="D244" i="46"/>
  <c r="D230" i="46"/>
  <c r="AJ309" i="64"/>
  <c r="S20" i="68"/>
  <c r="S148" i="68" s="1"/>
  <c r="S226" i="56"/>
  <c r="H20" i="68"/>
  <c r="H148" i="68" s="1"/>
  <c r="H226" i="56"/>
  <c r="AU80" i="46"/>
  <c r="AR80" i="46"/>
  <c r="AI80" i="46"/>
  <c r="AH78" i="46"/>
  <c r="AI78" i="46"/>
  <c r="AF78" i="46"/>
  <c r="AR78" i="46"/>
  <c r="T77" i="46"/>
  <c r="P77" i="46"/>
  <c r="AN74" i="46"/>
  <c r="AQ74" i="46"/>
  <c r="H74" i="46"/>
  <c r="L73" i="46"/>
  <c r="P73" i="46"/>
  <c r="AH70" i="46"/>
  <c r="AF70" i="46"/>
  <c r="AL70" i="46"/>
  <c r="AV70" i="46"/>
  <c r="AL66" i="46"/>
  <c r="AM66" i="46"/>
  <c r="AD66" i="46"/>
  <c r="AF66" i="46"/>
  <c r="AE66" i="46"/>
  <c r="T65" i="46"/>
  <c r="H65" i="46"/>
  <c r="AT34" i="46"/>
  <c r="AN34" i="46"/>
  <c r="AE34" i="46"/>
  <c r="AQ34" i="46"/>
  <c r="AW21" i="46"/>
  <c r="AR21" i="46"/>
  <c r="AU21" i="46"/>
  <c r="AN21" i="46"/>
  <c r="AQ21" i="46"/>
  <c r="AD21" i="46"/>
  <c r="AI118" i="46"/>
  <c r="AD118" i="46"/>
  <c r="AF112" i="46"/>
  <c r="AM112" i="46"/>
  <c r="H112" i="46"/>
  <c r="AN112" i="46"/>
  <c r="AU108" i="46"/>
  <c r="AR108" i="46"/>
  <c r="AF108" i="46"/>
  <c r="AM108" i="46"/>
  <c r="AA107" i="46"/>
  <c r="P107" i="46"/>
  <c r="AM104" i="46"/>
  <c r="AR104" i="46"/>
  <c r="AQ104" i="46"/>
  <c r="AL104" i="46"/>
  <c r="AV104" i="46"/>
  <c r="K99" i="46"/>
  <c r="H99" i="46"/>
  <c r="P92" i="46"/>
  <c r="D256" i="46"/>
  <c r="H89" i="46"/>
  <c r="AV89" i="46"/>
  <c r="AI89" i="46"/>
  <c r="AM89" i="46"/>
  <c r="L88" i="46"/>
  <c r="H88" i="46"/>
  <c r="BM227" i="46"/>
  <c r="BO130" i="46"/>
  <c r="BE227" i="46"/>
  <c r="BG130" i="46"/>
  <c r="BW227" i="46"/>
  <c r="BY87" i="46"/>
  <c r="E534" i="64"/>
  <c r="D534" i="64"/>
  <c r="E323" i="64"/>
  <c r="D323" i="64"/>
  <c r="D241" i="64"/>
  <c r="E241" i="64"/>
  <c r="AJ241" i="64" s="1"/>
  <c r="D185" i="64"/>
  <c r="E185" i="64"/>
  <c r="E109" i="64"/>
  <c r="AT109" i="64" s="1"/>
  <c r="J637" i="64"/>
  <c r="J614" i="64"/>
  <c r="AB199" i="46"/>
  <c r="AB198" i="46"/>
  <c r="AB180" i="46"/>
  <c r="AB182" i="46"/>
  <c r="AB190" i="46"/>
  <c r="AB203" i="46"/>
  <c r="AB201" i="46"/>
  <c r="AB93" i="46"/>
  <c r="AB107" i="46"/>
  <c r="AB103" i="46"/>
  <c r="AB65" i="46"/>
  <c r="AB63" i="46"/>
  <c r="W94" i="25" s="1"/>
  <c r="AB196" i="46"/>
  <c r="Z227" i="46"/>
  <c r="AB186" i="46"/>
  <c r="AB174" i="46"/>
  <c r="AB95" i="46"/>
  <c r="Z254" i="46" s="1"/>
  <c r="AB110" i="46"/>
  <c r="AB113" i="46"/>
  <c r="AB80" i="46"/>
  <c r="AB76" i="46"/>
  <c r="AB85" i="46"/>
  <c r="Z248" i="46" s="1"/>
  <c r="AB66" i="46"/>
  <c r="AB84" i="46"/>
  <c r="Z196" i="46"/>
  <c r="Z174" i="46"/>
  <c r="Z178" i="46"/>
  <c r="X227" i="46"/>
  <c r="Z190" i="46"/>
  <c r="Z185" i="46"/>
  <c r="Z188" i="46"/>
  <c r="Z184" i="46"/>
  <c r="Z177" i="46"/>
  <c r="Z199" i="46"/>
  <c r="Z88" i="46"/>
  <c r="Z107" i="46"/>
  <c r="Z120" i="46"/>
  <c r="Z95" i="46"/>
  <c r="X254" i="46" s="1"/>
  <c r="Z202" i="46"/>
  <c r="Z201" i="46"/>
  <c r="Z183" i="46"/>
  <c r="Z176" i="46"/>
  <c r="Z193" i="46"/>
  <c r="Z198" i="46"/>
  <c r="Z189" i="46"/>
  <c r="Z61" i="46"/>
  <c r="Z67" i="46"/>
  <c r="Z98" i="46"/>
  <c r="Z62" i="46"/>
  <c r="Z105" i="46"/>
  <c r="Z104" i="46"/>
  <c r="Z86" i="46"/>
  <c r="Z115" i="46"/>
  <c r="Z118" i="46"/>
  <c r="Z72" i="46"/>
  <c r="Z85" i="46"/>
  <c r="X248" i="46" s="1"/>
  <c r="Z69" i="46"/>
  <c r="X200" i="46"/>
  <c r="X63" i="46"/>
  <c r="S94" i="25" s="1"/>
  <c r="V227" i="46"/>
  <c r="X186" i="46"/>
  <c r="X181" i="46"/>
  <c r="X187" i="46"/>
  <c r="X203" i="46"/>
  <c r="X177" i="46"/>
  <c r="X196" i="46"/>
  <c r="X188" i="46"/>
  <c r="X107" i="46"/>
  <c r="X175" i="46"/>
  <c r="X190" i="46"/>
  <c r="X176" i="46"/>
  <c r="X191" i="46"/>
  <c r="X194" i="46"/>
  <c r="X199" i="46"/>
  <c r="X198" i="46"/>
  <c r="X195" i="46"/>
  <c r="X84" i="46"/>
  <c r="X71" i="46"/>
  <c r="X75" i="46"/>
  <c r="X120" i="46"/>
  <c r="X110" i="46"/>
  <c r="X119" i="46"/>
  <c r="X100" i="46"/>
  <c r="X92" i="46"/>
  <c r="X108" i="46"/>
  <c r="V196" i="46"/>
  <c r="V174" i="46"/>
  <c r="V203" i="46"/>
  <c r="V177" i="46"/>
  <c r="V193" i="46"/>
  <c r="V179" i="46"/>
  <c r="V202" i="46"/>
  <c r="V180" i="46"/>
  <c r="V191" i="46"/>
  <c r="V200" i="46"/>
  <c r="V194" i="46"/>
  <c r="V81" i="46"/>
  <c r="V65" i="46"/>
  <c r="V107" i="46"/>
  <c r="V95" i="46"/>
  <c r="T254" i="46" s="1"/>
  <c r="V176" i="46"/>
  <c r="V198" i="46"/>
  <c r="V183" i="46"/>
  <c r="V190" i="46"/>
  <c r="V181" i="46"/>
  <c r="V188" i="46"/>
  <c r="V197" i="46"/>
  <c r="V88" i="46"/>
  <c r="V68" i="46"/>
  <c r="V97" i="46"/>
  <c r="V92" i="46"/>
  <c r="V74" i="46"/>
  <c r="V112" i="46"/>
  <c r="V96" i="46"/>
  <c r="V72" i="46"/>
  <c r="V106" i="46"/>
  <c r="V78" i="46"/>
  <c r="V66" i="46"/>
  <c r="V114" i="46"/>
  <c r="T201" i="46"/>
  <c r="T202" i="46"/>
  <c r="T192" i="46"/>
  <c r="T187" i="46"/>
  <c r="T194" i="46"/>
  <c r="T198" i="46"/>
  <c r="T177" i="46"/>
  <c r="T199" i="46"/>
  <c r="T183" i="46"/>
  <c r="T88" i="46"/>
  <c r="T120" i="46"/>
  <c r="T110" i="46"/>
  <c r="T98" i="46"/>
  <c r="T185" i="46"/>
  <c r="T189" i="46"/>
  <c r="T200" i="46"/>
  <c r="T191" i="46"/>
  <c r="T178" i="46"/>
  <c r="T182" i="46"/>
  <c r="T81" i="46"/>
  <c r="T91" i="46"/>
  <c r="T95" i="46"/>
  <c r="R254" i="46" s="1"/>
  <c r="T94" i="46"/>
  <c r="T90" i="46"/>
  <c r="T109" i="46"/>
  <c r="T78" i="46"/>
  <c r="T74" i="46"/>
  <c r="T118" i="46"/>
  <c r="T92" i="46"/>
  <c r="T93" i="46"/>
  <c r="T60" i="46"/>
  <c r="R195" i="46"/>
  <c r="R188" i="46"/>
  <c r="R199" i="46"/>
  <c r="R175" i="46"/>
  <c r="R177" i="46"/>
  <c r="R184" i="46"/>
  <c r="R197" i="46"/>
  <c r="R203" i="46"/>
  <c r="R182" i="46"/>
  <c r="R201" i="46"/>
  <c r="R63" i="46"/>
  <c r="M94" i="25" s="1"/>
  <c r="P227" i="46"/>
  <c r="R178" i="46"/>
  <c r="R179" i="46"/>
  <c r="R176" i="46"/>
  <c r="R193" i="46"/>
  <c r="R187" i="46"/>
  <c r="R191" i="46"/>
  <c r="R196" i="46"/>
  <c r="R183" i="46"/>
  <c r="R107" i="46"/>
  <c r="R88" i="46"/>
  <c r="R120" i="46"/>
  <c r="R194" i="46"/>
  <c r="R202" i="46"/>
  <c r="R198" i="46"/>
  <c r="R65" i="46"/>
  <c r="R98" i="46"/>
  <c r="R130" i="46"/>
  <c r="R64" i="46"/>
  <c r="R87" i="46"/>
  <c r="R115" i="46"/>
  <c r="R106" i="46"/>
  <c r="R89" i="46"/>
  <c r="R72" i="46"/>
  <c r="K227" i="46"/>
  <c r="M175" i="46"/>
  <c r="M184" i="46"/>
  <c r="M199" i="46"/>
  <c r="M71" i="46"/>
  <c r="M88" i="46"/>
  <c r="M111" i="46"/>
  <c r="M63" i="46"/>
  <c r="H94" i="25" s="1"/>
  <c r="M191" i="46"/>
  <c r="M203" i="46"/>
  <c r="M75" i="46"/>
  <c r="M103" i="46"/>
  <c r="M68" i="46"/>
  <c r="M62" i="46"/>
  <c r="M105" i="46"/>
  <c r="M181" i="46"/>
  <c r="M120" i="46"/>
  <c r="M195" i="46"/>
  <c r="M87" i="46"/>
  <c r="M109" i="46"/>
  <c r="M197" i="46"/>
  <c r="M119" i="46"/>
  <c r="M97" i="46"/>
  <c r="M118" i="46"/>
  <c r="M104" i="46"/>
  <c r="M86" i="46"/>
  <c r="M92" i="46"/>
  <c r="M112" i="46"/>
  <c r="M117" i="46"/>
  <c r="M67" i="46"/>
  <c r="I176" i="46"/>
  <c r="I196" i="46"/>
  <c r="I195" i="46"/>
  <c r="I61" i="46"/>
  <c r="I67" i="46"/>
  <c r="I197" i="46"/>
  <c r="I182" i="46"/>
  <c r="I103" i="46"/>
  <c r="I60" i="46"/>
  <c r="I64" i="46"/>
  <c r="I77" i="46"/>
  <c r="I68" i="46"/>
  <c r="I101" i="46"/>
  <c r="I193" i="46"/>
  <c r="I184" i="46"/>
  <c r="I97" i="46"/>
  <c r="I95" i="46"/>
  <c r="G254" i="46" s="1"/>
  <c r="I174" i="46"/>
  <c r="I192" i="46"/>
  <c r="I116" i="46"/>
  <c r="I98" i="46"/>
  <c r="I189" i="46"/>
  <c r="I198" i="46"/>
  <c r="I74" i="46"/>
  <c r="I112" i="46"/>
  <c r="I108" i="46"/>
  <c r="I85" i="46"/>
  <c r="G248" i="46" s="1"/>
  <c r="Q186" i="46"/>
  <c r="Q203" i="46"/>
  <c r="Q191" i="46"/>
  <c r="Q194" i="46"/>
  <c r="Q175" i="46"/>
  <c r="Q183" i="46"/>
  <c r="Q180" i="46"/>
  <c r="Q174" i="46"/>
  <c r="Q198" i="46"/>
  <c r="Q71" i="46"/>
  <c r="Q103" i="46"/>
  <c r="Q98" i="46"/>
  <c r="Q199" i="46"/>
  <c r="Q176" i="46"/>
  <c r="Q195" i="46"/>
  <c r="Q197" i="46"/>
  <c r="Q178" i="46"/>
  <c r="Q190" i="46"/>
  <c r="Q193" i="46"/>
  <c r="Q75" i="46"/>
  <c r="Q107" i="46"/>
  <c r="Q90" i="46"/>
  <c r="Q113" i="46"/>
  <c r="Q73" i="46"/>
  <c r="Q84" i="46"/>
  <c r="Q196" i="46"/>
  <c r="Q77" i="46"/>
  <c r="Q95" i="46"/>
  <c r="O254" i="46" s="1"/>
  <c r="Q66" i="46"/>
  <c r="Q104" i="46"/>
  <c r="Q85" i="46"/>
  <c r="O248" i="46" s="1"/>
  <c r="Q106" i="46"/>
  <c r="Q116" i="46"/>
  <c r="Q121" i="46"/>
  <c r="Q117" i="46"/>
  <c r="Q78" i="46"/>
  <c r="E271" i="64"/>
  <c r="F246" i="44"/>
  <c r="C152" i="64"/>
  <c r="E239" i="44"/>
  <c r="E248" i="44"/>
  <c r="D258" i="46"/>
  <c r="E261" i="64"/>
  <c r="E94" i="64"/>
  <c r="Z637" i="64"/>
  <c r="S614" i="64"/>
  <c r="N637" i="64"/>
  <c r="G637" i="64"/>
  <c r="F482" i="64"/>
  <c r="N52" i="67"/>
  <c r="N39" i="67"/>
  <c r="AR115" i="46"/>
  <c r="AH115" i="46"/>
  <c r="AL115" i="46"/>
  <c r="AI115" i="46"/>
  <c r="P637" i="64"/>
  <c r="P614" i="64"/>
  <c r="K637" i="64"/>
  <c r="K614" i="64"/>
  <c r="D617" i="64"/>
  <c r="E180" i="64"/>
  <c r="AT180" i="64" s="1"/>
  <c r="D606" i="64"/>
  <c r="D169" i="64" s="1"/>
  <c r="E98" i="64"/>
  <c r="D602" i="64"/>
  <c r="E165" i="64"/>
  <c r="E384" i="64"/>
  <c r="O614" i="64"/>
  <c r="O637" i="64"/>
  <c r="N63" i="46"/>
  <c r="I94" i="25" s="1"/>
  <c r="N194" i="46"/>
  <c r="N188" i="46"/>
  <c r="N198" i="46"/>
  <c r="N196" i="46"/>
  <c r="N175" i="46"/>
  <c r="N167" i="46"/>
  <c r="N203" i="46"/>
  <c r="N174" i="46"/>
  <c r="N185" i="46"/>
  <c r="N186" i="46"/>
  <c r="N179" i="46"/>
  <c r="N84" i="46"/>
  <c r="N71" i="46"/>
  <c r="N88" i="46"/>
  <c r="N65" i="46"/>
  <c r="N187" i="46"/>
  <c r="N180" i="46"/>
  <c r="N75" i="46"/>
  <c r="N67" i="46"/>
  <c r="N114" i="46"/>
  <c r="N91" i="46"/>
  <c r="N130" i="46"/>
  <c r="N61" i="46"/>
  <c r="N89" i="46"/>
  <c r="N87" i="46"/>
  <c r="N97" i="46"/>
  <c r="N115" i="46"/>
  <c r="N108" i="46"/>
  <c r="N116" i="46"/>
  <c r="N111" i="46"/>
  <c r="N69" i="46"/>
  <c r="N60" i="46"/>
  <c r="N66" i="46"/>
  <c r="J63" i="46"/>
  <c r="E94" i="25" s="1"/>
  <c r="J179" i="46"/>
  <c r="J198" i="46"/>
  <c r="J193" i="46"/>
  <c r="J181" i="46"/>
  <c r="J196" i="46"/>
  <c r="J199" i="46"/>
  <c r="H227" i="46"/>
  <c r="J176" i="46"/>
  <c r="J194" i="46"/>
  <c r="J99" i="46"/>
  <c r="J114" i="46"/>
  <c r="J190" i="46"/>
  <c r="J186" i="46"/>
  <c r="J203" i="46"/>
  <c r="J197" i="46"/>
  <c r="J188" i="46"/>
  <c r="J195" i="46"/>
  <c r="J88" i="46"/>
  <c r="J95" i="46"/>
  <c r="H254" i="46" s="1"/>
  <c r="J91" i="46"/>
  <c r="J130" i="46"/>
  <c r="J67" i="46"/>
  <c r="J61" i="46"/>
  <c r="J119" i="46"/>
  <c r="J77" i="46"/>
  <c r="J73" i="46"/>
  <c r="J68" i="46"/>
  <c r="J96" i="46"/>
  <c r="J76" i="46"/>
  <c r="J106" i="46"/>
  <c r="J102" i="46"/>
  <c r="J93" i="46"/>
  <c r="J121" i="46"/>
  <c r="J117" i="46"/>
  <c r="J80" i="46"/>
  <c r="D43" i="46"/>
  <c r="F40" i="63"/>
  <c r="H27" i="67"/>
  <c r="AE182" i="46"/>
  <c r="AE194" i="46"/>
  <c r="AE201" i="46"/>
  <c r="L179" i="46"/>
  <c r="AE183" i="46"/>
  <c r="L185" i="46"/>
  <c r="AM200" i="46"/>
  <c r="L194" i="46"/>
  <c r="L175" i="46"/>
  <c r="AE189" i="46"/>
  <c r="L203" i="46"/>
  <c r="AM198" i="46"/>
  <c r="AM189" i="46"/>
  <c r="AU179" i="46"/>
  <c r="AM202" i="46"/>
  <c r="AM187" i="46"/>
  <c r="AM179" i="46"/>
  <c r="AL194" i="46"/>
  <c r="AI194" i="46"/>
  <c r="AU178" i="46"/>
  <c r="AM195" i="46"/>
  <c r="AU193" i="46"/>
  <c r="AM197" i="46"/>
  <c r="P189" i="46"/>
  <c r="AQ197" i="46"/>
  <c r="AL183" i="46"/>
  <c r="AE195" i="46"/>
  <c r="AI187" i="46"/>
  <c r="L196" i="46"/>
  <c r="P203" i="46"/>
  <c r="AU188" i="46"/>
  <c r="AQ201" i="46"/>
  <c r="P195" i="46"/>
  <c r="AI198" i="46"/>
  <c r="AE192" i="46"/>
  <c r="L199" i="46"/>
  <c r="AL174" i="46"/>
  <c r="P200" i="46"/>
  <c r="AQ198" i="46"/>
  <c r="AM196" i="46"/>
  <c r="AI200" i="46"/>
  <c r="AI190" i="46"/>
  <c r="AE202" i="46"/>
  <c r="AE193" i="46"/>
  <c r="AE191" i="46"/>
  <c r="P198" i="46"/>
  <c r="AM180" i="46"/>
  <c r="AE185" i="46"/>
  <c r="AL185" i="46"/>
  <c r="L181" i="46"/>
  <c r="AM174" i="46"/>
  <c r="AN183" i="46"/>
  <c r="L188" i="46"/>
  <c r="AI181" i="46"/>
  <c r="AR183" i="46"/>
  <c r="AL197" i="46"/>
  <c r="AR201" i="46"/>
  <c r="AL178" i="46"/>
  <c r="L186" i="46"/>
  <c r="AQ182" i="46"/>
  <c r="AL201" i="46"/>
  <c r="AI183" i="46"/>
  <c r="AU196" i="46"/>
  <c r="AL192" i="46"/>
  <c r="P182" i="46"/>
  <c r="P193" i="46"/>
  <c r="L202" i="46"/>
  <c r="AQ188" i="46"/>
  <c r="AR179" i="46"/>
  <c r="AR196" i="46"/>
  <c r="AN188" i="46"/>
  <c r="AF183" i="46"/>
  <c r="AF198" i="46"/>
  <c r="AI192" i="46"/>
  <c r="L195" i="46"/>
  <c r="AM177" i="46"/>
  <c r="AE174" i="46"/>
  <c r="AU186" i="46"/>
  <c r="AM175" i="46"/>
  <c r="AI186" i="46"/>
  <c r="AI182" i="46"/>
  <c r="AE187" i="46"/>
  <c r="AE180" i="46"/>
  <c r="AR193" i="46"/>
  <c r="AF174" i="46"/>
  <c r="P196" i="46"/>
  <c r="AM190" i="46"/>
  <c r="AN178" i="46"/>
  <c r="AF186" i="46"/>
  <c r="AF199" i="46"/>
  <c r="AF196" i="46"/>
  <c r="AF195" i="46"/>
  <c r="AF180" i="46"/>
  <c r="AV184" i="46"/>
  <c r="AR200" i="46"/>
  <c r="AR182" i="46"/>
  <c r="AU191" i="46"/>
  <c r="AU194" i="46"/>
  <c r="AQ180" i="46"/>
  <c r="AV196" i="46"/>
  <c r="AR195" i="46"/>
  <c r="AQ192" i="46"/>
  <c r="AQ184" i="46"/>
  <c r="AQ193" i="46"/>
  <c r="AU197" i="46"/>
  <c r="AL179" i="46"/>
  <c r="AR194" i="46"/>
  <c r="AN195" i="46"/>
  <c r="AL202" i="46"/>
  <c r="AI199" i="46"/>
  <c r="AL195" i="46"/>
  <c r="AV176" i="46"/>
  <c r="AN199" i="46"/>
  <c r="AI195" i="46"/>
  <c r="AQ177" i="46"/>
  <c r="AN180" i="46"/>
  <c r="AL180" i="46"/>
  <c r="AI175" i="46"/>
  <c r="AN184" i="46"/>
  <c r="AI184" i="46"/>
  <c r="AI180" i="46"/>
  <c r="AL182" i="46"/>
  <c r="AU203" i="46"/>
  <c r="AR126" i="46"/>
  <c r="AF126" i="46"/>
  <c r="AU126" i="46"/>
  <c r="AQ126" i="46"/>
  <c r="AV124" i="46"/>
  <c r="AI124" i="46"/>
  <c r="AM124" i="46"/>
  <c r="AI127" i="46"/>
  <c r="AE127" i="46"/>
  <c r="AN127" i="46"/>
  <c r="AI117" i="46"/>
  <c r="AN111" i="46"/>
  <c r="AQ103" i="46"/>
  <c r="AL96" i="46"/>
  <c r="AN96" i="46"/>
  <c r="AU92" i="46"/>
  <c r="AE198" i="46"/>
  <c r="AD183" i="46"/>
  <c r="L174" i="46"/>
  <c r="AI201" i="46"/>
  <c r="AE184" i="46"/>
  <c r="AH178" i="46"/>
  <c r="AL177" i="46"/>
  <c r="P188" i="46"/>
  <c r="AM182" i="46"/>
  <c r="L191" i="46"/>
  <c r="P178" i="46"/>
  <c r="L183" i="46"/>
  <c r="AL198" i="46"/>
  <c r="AL191" i="46"/>
  <c r="L187" i="46"/>
  <c r="AN193" i="46"/>
  <c r="AQ196" i="46"/>
  <c r="AH198" i="46"/>
  <c r="AU195" i="46"/>
  <c r="AH195" i="46"/>
  <c r="AL176" i="46"/>
  <c r="AV200" i="46"/>
  <c r="AV178" i="46"/>
  <c r="AF194" i="46"/>
  <c r="AE177" i="46"/>
  <c r="L198" i="46"/>
  <c r="AI196" i="46"/>
  <c r="L189" i="46"/>
  <c r="AE176" i="46"/>
  <c r="AQ202" i="46"/>
  <c r="AU177" i="46"/>
  <c r="AI179" i="46"/>
  <c r="AM178" i="46"/>
  <c r="AE188" i="46"/>
  <c r="AF202" i="46"/>
  <c r="AM176" i="46"/>
  <c r="AN187" i="46"/>
  <c r="AF192" i="46"/>
  <c r="AF190" i="46"/>
  <c r="AF176" i="46"/>
  <c r="AR181" i="46"/>
  <c r="AV179" i="46"/>
  <c r="AQ203" i="46"/>
  <c r="AQ178" i="46"/>
  <c r="AD199" i="46"/>
  <c r="AD174" i="46"/>
  <c r="AD189" i="46"/>
  <c r="AD184" i="46"/>
  <c r="AU199" i="46"/>
  <c r="AR190" i="46"/>
  <c r="AV190" i="46"/>
  <c r="AQ189" i="46"/>
  <c r="AN185" i="46"/>
  <c r="AH188" i="46"/>
  <c r="AQ200" i="46"/>
  <c r="AN186" i="46"/>
  <c r="P185" i="46"/>
  <c r="AI176" i="46"/>
  <c r="AR188" i="46"/>
  <c r="AH190" i="46"/>
  <c r="AU201" i="46"/>
  <c r="AM181" i="46"/>
  <c r="AM193" i="46"/>
  <c r="AI202" i="46"/>
  <c r="AI177" i="46"/>
  <c r="AU69" i="46"/>
  <c r="AF128" i="46"/>
  <c r="AI125" i="46"/>
  <c r="AE126" i="46"/>
  <c r="AQ124" i="46"/>
  <c r="AM126" i="46"/>
  <c r="AI126" i="46"/>
  <c r="AN126" i="46"/>
  <c r="AE124" i="46"/>
  <c r="AU124" i="46"/>
  <c r="AM121" i="46"/>
  <c r="L98" i="46"/>
  <c r="AV96" i="46"/>
  <c r="AD92" i="46"/>
  <c r="AI88" i="46"/>
  <c r="AF88" i="46"/>
  <c r="AR86" i="46"/>
  <c r="AI96" i="46"/>
  <c r="AU121" i="46"/>
  <c r="AH86" i="46"/>
  <c r="AL86" i="46"/>
  <c r="AM125" i="46"/>
  <c r="AQ123" i="46"/>
  <c r="AN123" i="46"/>
  <c r="AV77" i="46"/>
  <c r="L72" i="46"/>
  <c r="AH94" i="46"/>
  <c r="P64" i="46"/>
  <c r="AH129" i="46"/>
  <c r="AU129" i="46"/>
  <c r="AV65" i="46"/>
  <c r="AN65" i="46"/>
  <c r="AH65" i="46"/>
  <c r="AF65" i="46"/>
  <c r="AU38" i="46"/>
  <c r="AF38" i="46"/>
  <c r="AD216" i="46"/>
  <c r="AV216" i="46"/>
  <c r="AU216" i="46"/>
  <c r="AL216" i="46"/>
  <c r="AU214" i="46"/>
  <c r="AM214" i="46"/>
  <c r="L87" i="46"/>
  <c r="L62" i="46"/>
  <c r="AH24" i="46"/>
  <c r="AE24" i="46"/>
  <c r="AM24" i="46"/>
  <c r="AU24" i="46"/>
  <c r="AD129" i="46"/>
  <c r="AD99" i="46"/>
  <c r="AD185" i="46"/>
  <c r="AD130" i="46"/>
  <c r="AD179" i="46"/>
  <c r="AF81" i="46"/>
  <c r="AQ75" i="46"/>
  <c r="AV113" i="46"/>
  <c r="AN109" i="46"/>
  <c r="CH87" i="46"/>
  <c r="BN214" i="46"/>
  <c r="AN81" i="46"/>
  <c r="AR81" i="46"/>
  <c r="AQ81" i="46"/>
  <c r="AL81" i="46"/>
  <c r="AN30" i="46"/>
  <c r="AR30" i="46"/>
  <c r="L104" i="46"/>
  <c r="AQ116" i="46"/>
  <c r="AD30" i="46"/>
  <c r="AQ105" i="46"/>
  <c r="AI30" i="46"/>
  <c r="AM75" i="46"/>
  <c r="AE75" i="46"/>
  <c r="AD71" i="46"/>
  <c r="AE71" i="46"/>
  <c r="AN71" i="46"/>
  <c r="AV71" i="46"/>
  <c r="AQ67" i="46"/>
  <c r="AF67" i="46"/>
  <c r="AD67" i="46"/>
  <c r="AU67" i="46"/>
  <c r="P66" i="46"/>
  <c r="AF20" i="46"/>
  <c r="AI119" i="46"/>
  <c r="AU119" i="46"/>
  <c r="AI113" i="46"/>
  <c r="AF113" i="46"/>
  <c r="AD109" i="46"/>
  <c r="AV105" i="46"/>
  <c r="AU105" i="46"/>
  <c r="AL105" i="46"/>
  <c r="AF101" i="46"/>
  <c r="AN101" i="46"/>
  <c r="AL97" i="46"/>
  <c r="AU113" i="46"/>
  <c r="AD61" i="46"/>
  <c r="AL77" i="46"/>
  <c r="P76" i="46"/>
  <c r="AQ73" i="46"/>
  <c r="AD73" i="46"/>
  <c r="AH73" i="46"/>
  <c r="AD69" i="46"/>
  <c r="AL69" i="46"/>
  <c r="AQ69" i="46"/>
  <c r="AL111" i="46"/>
  <c r="AQ111" i="46"/>
  <c r="AM111" i="46"/>
  <c r="AD107" i="46"/>
  <c r="AV107" i="46"/>
  <c r="AL107" i="46"/>
  <c r="AU103" i="46"/>
  <c r="AM103" i="46"/>
  <c r="AI103" i="46"/>
  <c r="AQ99" i="46"/>
  <c r="AF99" i="46"/>
  <c r="AQ94" i="46"/>
  <c r="P93" i="46"/>
  <c r="AY214" i="46"/>
  <c r="AD217" i="46"/>
  <c r="AR217" i="46"/>
  <c r="AF217" i="46"/>
  <c r="AI215" i="46"/>
  <c r="AH215" i="46"/>
  <c r="AD212" i="46"/>
  <c r="AN122" i="46"/>
  <c r="AR73" i="46"/>
  <c r="AE61" i="46"/>
  <c r="AV130" i="46"/>
  <c r="AH130" i="46"/>
  <c r="AI128" i="46"/>
  <c r="AL128" i="46"/>
  <c r="AV122" i="46"/>
  <c r="AU122" i="46"/>
  <c r="AH122" i="46"/>
  <c r="AU61" i="46"/>
  <c r="AR61" i="46"/>
  <c r="AL61" i="46"/>
  <c r="AN121" i="46"/>
  <c r="BH214" i="46"/>
  <c r="AF119" i="46"/>
  <c r="AM92" i="46"/>
  <c r="AV61" i="46"/>
  <c r="P80" i="46"/>
  <c r="AM20" i="46"/>
  <c r="AN20" i="46"/>
  <c r="AF94" i="46"/>
  <c r="AR90" i="46"/>
  <c r="AV92" i="46"/>
  <c r="AN61" i="46"/>
  <c r="AY130" i="46"/>
  <c r="BL130" i="46"/>
  <c r="AV212" i="46"/>
  <c r="AU212" i="46"/>
  <c r="AI212" i="46"/>
  <c r="CD87" i="46"/>
  <c r="L84" i="46"/>
  <c r="BH20" i="46"/>
  <c r="E232" i="44"/>
  <c r="BG202" i="46"/>
  <c r="BU88" i="46"/>
  <c r="F26" i="63"/>
  <c r="D62" i="44"/>
  <c r="E62" i="44" s="1"/>
  <c r="H62" i="44" s="1"/>
  <c r="E62" i="46"/>
  <c r="E64" i="46"/>
  <c r="K52" i="67"/>
  <c r="AT399" i="64"/>
  <c r="U87" i="36"/>
  <c r="CC97" i="46"/>
  <c r="BW97" i="46"/>
  <c r="BK214" i="46"/>
  <c r="CG85" i="46"/>
  <c r="CE248" i="46" s="1"/>
  <c r="BY85" i="46"/>
  <c r="BW248" i="46" s="1"/>
  <c r="AO104" i="46"/>
  <c r="AW115" i="46"/>
  <c r="BN20" i="46"/>
  <c r="BD20" i="46"/>
  <c r="BJ20" i="46"/>
  <c r="AZ20" i="46"/>
  <c r="BM20" i="46"/>
  <c r="D127" i="64"/>
  <c r="E127" i="64"/>
  <c r="H493" i="64"/>
  <c r="I493" i="64"/>
  <c r="L493" i="64"/>
  <c r="N493" i="64"/>
  <c r="Q493" i="64"/>
  <c r="Y493" i="64"/>
  <c r="R493" i="64"/>
  <c r="O493" i="64"/>
  <c r="K493" i="64"/>
  <c r="V493" i="64"/>
  <c r="P567" i="64"/>
  <c r="S567" i="64"/>
  <c r="R567" i="64"/>
  <c r="V567" i="64"/>
  <c r="M567" i="64"/>
  <c r="U567" i="64"/>
  <c r="G567" i="64"/>
  <c r="K567" i="64"/>
  <c r="F567" i="64"/>
  <c r="Q567" i="64"/>
  <c r="T567" i="64"/>
  <c r="U226" i="56"/>
  <c r="U20" i="68"/>
  <c r="U148" i="68" s="1"/>
  <c r="N226" i="56"/>
  <c r="N20" i="68"/>
  <c r="N148" i="68" s="1"/>
  <c r="D247" i="46"/>
  <c r="H122" i="46"/>
  <c r="F247" i="46" s="1"/>
  <c r="AR76" i="46"/>
  <c r="AL76" i="46"/>
  <c r="AI76" i="46"/>
  <c r="AF76" i="46"/>
  <c r="AD76" i="46"/>
  <c r="AB75" i="46"/>
  <c r="P75" i="46"/>
  <c r="L75" i="46"/>
  <c r="H75" i="46"/>
  <c r="AV72" i="46"/>
  <c r="AE72" i="46"/>
  <c r="AU72" i="46"/>
  <c r="AL72" i="46"/>
  <c r="AB71" i="46"/>
  <c r="P71" i="46"/>
  <c r="AM64" i="46"/>
  <c r="AF64" i="46"/>
  <c r="AQ64" i="46"/>
  <c r="AE64" i="46"/>
  <c r="AN64" i="46"/>
  <c r="AH64" i="46"/>
  <c r="AI64" i="46"/>
  <c r="AV64" i="46"/>
  <c r="AV62" i="46"/>
  <c r="AE62" i="46"/>
  <c r="AQ62" i="46"/>
  <c r="AR42" i="46"/>
  <c r="R145" i="47" s="1"/>
  <c r="AN42" i="46"/>
  <c r="AH42" i="46"/>
  <c r="AV42" i="46"/>
  <c r="AQ42" i="46"/>
  <c r="AM27" i="46"/>
  <c r="AN27" i="46"/>
  <c r="AD120" i="46"/>
  <c r="AU120" i="46"/>
  <c r="AF120" i="46"/>
  <c r="P119" i="46"/>
  <c r="H119" i="46"/>
  <c r="AE110" i="46"/>
  <c r="AL110" i="46"/>
  <c r="AH106" i="46"/>
  <c r="AL106" i="46"/>
  <c r="H106" i="46"/>
  <c r="AR106" i="46"/>
  <c r="AQ106" i="46"/>
  <c r="AQ102" i="46"/>
  <c r="AL102" i="46"/>
  <c r="AI102" i="46"/>
  <c r="AU98" i="46"/>
  <c r="AV98" i="46"/>
  <c r="H98" i="46"/>
  <c r="S97" i="46"/>
  <c r="P97" i="46"/>
  <c r="L97" i="46"/>
  <c r="AI95" i="46"/>
  <c r="AG254" i="46" s="1"/>
  <c r="AF95" i="46"/>
  <c r="AD254" i="46" s="1"/>
  <c r="E254" i="46"/>
  <c r="AU95" i="46"/>
  <c r="AS254" i="46" s="1"/>
  <c r="Y94" i="46"/>
  <c r="L94" i="46"/>
  <c r="P94" i="46"/>
  <c r="H94" i="46"/>
  <c r="AR91" i="46"/>
  <c r="AN91" i="46"/>
  <c r="V90" i="46"/>
  <c r="L90" i="46"/>
  <c r="BG227" i="46"/>
  <c r="AU84" i="46"/>
  <c r="AL84" i="46"/>
  <c r="H84" i="46"/>
  <c r="E556" i="64"/>
  <c r="D556" i="64"/>
  <c r="D528" i="64"/>
  <c r="E528" i="64"/>
  <c r="D454" i="64"/>
  <c r="F454" i="64" s="1"/>
  <c r="C494" i="64"/>
  <c r="C518" i="64" s="1"/>
  <c r="D331" i="64"/>
  <c r="E331" i="64"/>
  <c r="D235" i="64"/>
  <c r="E235" i="64"/>
  <c r="E107" i="64"/>
  <c r="D107" i="64"/>
  <c r="D99" i="64"/>
  <c r="E99" i="64"/>
  <c r="AJ99" i="64" s="1"/>
  <c r="AD87" i="46"/>
  <c r="H87" i="46"/>
  <c r="AI87" i="46"/>
  <c r="AU87" i="46"/>
  <c r="E51" i="64"/>
  <c r="D51" i="64"/>
  <c r="AW197" i="46"/>
  <c r="AW199" i="46"/>
  <c r="AW178" i="46"/>
  <c r="AW174" i="46"/>
  <c r="AW196" i="46"/>
  <c r="AW72" i="46"/>
  <c r="AW66" i="46"/>
  <c r="AW117" i="46"/>
  <c r="AW179" i="46"/>
  <c r="AW190" i="46"/>
  <c r="AW191" i="46"/>
  <c r="AW195" i="46"/>
  <c r="AW177" i="46"/>
  <c r="AW198" i="46"/>
  <c r="AW203" i="46"/>
  <c r="AW176" i="46"/>
  <c r="AW185" i="46"/>
  <c r="AW194" i="46"/>
  <c r="AW127" i="46"/>
  <c r="AW104" i="46"/>
  <c r="AW96" i="46"/>
  <c r="AW27" i="46"/>
  <c r="AW74" i="46"/>
  <c r="AW114" i="46"/>
  <c r="AW102" i="46"/>
  <c r="AW84" i="46"/>
  <c r="AW120" i="46"/>
  <c r="AW109" i="46"/>
  <c r="AW99" i="46"/>
  <c r="AW112" i="46"/>
  <c r="AW89" i="46"/>
  <c r="AW128" i="46"/>
  <c r="AW97" i="46"/>
  <c r="AW62" i="46"/>
  <c r="AW20" i="46"/>
  <c r="AW100" i="46"/>
  <c r="AW88" i="46"/>
  <c r="AQ227" i="46"/>
  <c r="AS195" i="46"/>
  <c r="AS190" i="46"/>
  <c r="AS196" i="46"/>
  <c r="AS198" i="46"/>
  <c r="AS200" i="46"/>
  <c r="AS182" i="46"/>
  <c r="AS194" i="46"/>
  <c r="AS175" i="46"/>
  <c r="AS199" i="46"/>
  <c r="AS104" i="46"/>
  <c r="AS174" i="46"/>
  <c r="AS185" i="46"/>
  <c r="AS179" i="46"/>
  <c r="AS202" i="46"/>
  <c r="AS76" i="46"/>
  <c r="AS34" i="46"/>
  <c r="AS127" i="46"/>
  <c r="AS86" i="46"/>
  <c r="AS38" i="46"/>
  <c r="AS106" i="46"/>
  <c r="AS95" i="46"/>
  <c r="AQ254" i="46" s="1"/>
  <c r="AS216" i="46"/>
  <c r="AS120" i="46"/>
  <c r="AS91" i="46"/>
  <c r="AS116" i="46"/>
  <c r="AS113" i="46"/>
  <c r="AS107" i="46"/>
  <c r="AS94" i="46"/>
  <c r="AS217" i="46"/>
  <c r="AS87" i="46"/>
  <c r="AS118" i="46"/>
  <c r="AS117" i="46"/>
  <c r="AS125" i="46"/>
  <c r="AS123" i="46"/>
  <c r="AM227" i="46"/>
  <c r="AO194" i="46"/>
  <c r="AO192" i="46"/>
  <c r="AO199" i="46"/>
  <c r="AO175" i="46"/>
  <c r="AO190" i="46"/>
  <c r="AO183" i="46"/>
  <c r="AO178" i="46"/>
  <c r="AO198" i="46"/>
  <c r="AO72" i="46"/>
  <c r="AO62" i="46"/>
  <c r="AO108" i="46"/>
  <c r="AO34" i="46"/>
  <c r="AO96" i="46"/>
  <c r="AO66" i="46"/>
  <c r="AO110" i="46"/>
  <c r="AO214" i="46"/>
  <c r="AO80" i="46"/>
  <c r="AO67" i="46"/>
  <c r="AO119" i="46"/>
  <c r="AO113" i="46"/>
  <c r="AO97" i="46"/>
  <c r="AO77" i="46"/>
  <c r="AO103" i="46"/>
  <c r="AO215" i="46"/>
  <c r="AO98" i="46"/>
  <c r="AO87" i="46"/>
  <c r="AO121" i="46"/>
  <c r="AO118" i="46"/>
  <c r="AO117" i="46"/>
  <c r="AO100" i="46"/>
  <c r="AO93" i="46"/>
  <c r="AO127" i="46"/>
  <c r="AO123" i="46"/>
  <c r="AJ186" i="46"/>
  <c r="AJ201" i="46"/>
  <c r="AJ184" i="46"/>
  <c r="AJ182" i="46"/>
  <c r="AJ198" i="46"/>
  <c r="AJ174" i="46"/>
  <c r="AH227" i="46"/>
  <c r="AJ188" i="46"/>
  <c r="AJ196" i="46"/>
  <c r="AJ195" i="46"/>
  <c r="AJ21" i="46"/>
  <c r="AJ121" i="46"/>
  <c r="AJ177" i="46"/>
  <c r="AJ176" i="46"/>
  <c r="AJ180" i="46"/>
  <c r="AJ194" i="46"/>
  <c r="AJ103" i="46"/>
  <c r="AJ27" i="46"/>
  <c r="AJ114" i="46"/>
  <c r="AJ116" i="46"/>
  <c r="AJ38" i="46"/>
  <c r="AJ91" i="46"/>
  <c r="AJ30" i="46"/>
  <c r="AJ105" i="46"/>
  <c r="AJ101" i="46"/>
  <c r="AJ85" i="46"/>
  <c r="AH248" i="46" s="1"/>
  <c r="AJ130" i="46"/>
  <c r="AJ61" i="46"/>
  <c r="AJ128" i="46"/>
  <c r="AA63" i="46"/>
  <c r="V94" i="25" s="1"/>
  <c r="AA194" i="46"/>
  <c r="AA181" i="46"/>
  <c r="AA186" i="46"/>
  <c r="AA189" i="46"/>
  <c r="AA182" i="46"/>
  <c r="AA174" i="46"/>
  <c r="AA203" i="46"/>
  <c r="AA198" i="46"/>
  <c r="AA183" i="46"/>
  <c r="AA103" i="46"/>
  <c r="AA65" i="46"/>
  <c r="AA184" i="46"/>
  <c r="AA185" i="46"/>
  <c r="Y227" i="46"/>
  <c r="AA176" i="46"/>
  <c r="AA191" i="46"/>
  <c r="AA193" i="46"/>
  <c r="AA196" i="46"/>
  <c r="AA187" i="46"/>
  <c r="AA67" i="46"/>
  <c r="AA71" i="46"/>
  <c r="AA75" i="46"/>
  <c r="AA61" i="46"/>
  <c r="AA98" i="46"/>
  <c r="AA106" i="46"/>
  <c r="AA116" i="46"/>
  <c r="AA119" i="46"/>
  <c r="AA87" i="46"/>
  <c r="AA77" i="46"/>
  <c r="AA113" i="46"/>
  <c r="AA86" i="46"/>
  <c r="AA110" i="46"/>
  <c r="AA78" i="46"/>
  <c r="Y183" i="46"/>
  <c r="Y176" i="46"/>
  <c r="Y201" i="46"/>
  <c r="Y180" i="46"/>
  <c r="Y186" i="46"/>
  <c r="Y189" i="46"/>
  <c r="Y202" i="46"/>
  <c r="Y198" i="46"/>
  <c r="Y178" i="46"/>
  <c r="Y177" i="46"/>
  <c r="Y195" i="46"/>
  <c r="Y120" i="46"/>
  <c r="Y84" i="46"/>
  <c r="Y107" i="46"/>
  <c r="Y69" i="46"/>
  <c r="Y60" i="46"/>
  <c r="Y98" i="46"/>
  <c r="Y182" i="46"/>
  <c r="Y197" i="46"/>
  <c r="Y184" i="46"/>
  <c r="Y203" i="46"/>
  <c r="Y75" i="46"/>
  <c r="Y121" i="46"/>
  <c r="Y64" i="46"/>
  <c r="Y87" i="46"/>
  <c r="Y73" i="46"/>
  <c r="Y109" i="46"/>
  <c r="Y105" i="46"/>
  <c r="Y112" i="46"/>
  <c r="Y100" i="46"/>
  <c r="Y70" i="46"/>
  <c r="Y86" i="46"/>
  <c r="Y93" i="46"/>
  <c r="Y85" i="46"/>
  <c r="W248" i="46" s="1"/>
  <c r="Y116" i="46"/>
  <c r="Y80" i="46"/>
  <c r="Y114" i="46"/>
  <c r="W63" i="46"/>
  <c r="R94" i="25" s="1"/>
  <c r="W193" i="46"/>
  <c r="W182" i="46"/>
  <c r="W180" i="46"/>
  <c r="W202" i="46"/>
  <c r="W186" i="46"/>
  <c r="W199" i="46"/>
  <c r="W192" i="46"/>
  <c r="W198" i="46"/>
  <c r="W201" i="46"/>
  <c r="W71" i="46"/>
  <c r="W117" i="46"/>
  <c r="W184" i="46"/>
  <c r="W174" i="46"/>
  <c r="W196" i="46"/>
  <c r="W190" i="46"/>
  <c r="W183" i="46"/>
  <c r="U227" i="46"/>
  <c r="W188" i="46"/>
  <c r="W103" i="46"/>
  <c r="W111" i="46"/>
  <c r="W114" i="46"/>
  <c r="W67" i="46"/>
  <c r="W90" i="46"/>
  <c r="W68" i="46"/>
  <c r="W113" i="46"/>
  <c r="W105" i="46"/>
  <c r="W96" i="46"/>
  <c r="W118" i="46"/>
  <c r="W86" i="46"/>
  <c r="W74" i="46"/>
  <c r="W76" i="46"/>
  <c r="W81" i="46"/>
  <c r="W69" i="46"/>
  <c r="W78" i="46"/>
  <c r="U177" i="46"/>
  <c r="U185" i="46"/>
  <c r="U182" i="46"/>
  <c r="U184" i="46"/>
  <c r="U175" i="46"/>
  <c r="U201" i="46"/>
  <c r="U181" i="46"/>
  <c r="U203" i="46"/>
  <c r="S227" i="46"/>
  <c r="U188" i="46"/>
  <c r="U183" i="46"/>
  <c r="U75" i="46"/>
  <c r="U63" i="46"/>
  <c r="P94" i="25" s="1"/>
  <c r="U196" i="46"/>
  <c r="U187" i="46"/>
  <c r="U179" i="46"/>
  <c r="U199" i="46"/>
  <c r="U202" i="46"/>
  <c r="U67" i="46"/>
  <c r="U69" i="46"/>
  <c r="U65" i="46"/>
  <c r="U62" i="46"/>
  <c r="U113" i="46"/>
  <c r="U115" i="46"/>
  <c r="U96" i="46"/>
  <c r="U70" i="46"/>
  <c r="U72" i="46"/>
  <c r="U110" i="46"/>
  <c r="U111" i="46"/>
  <c r="U60" i="46"/>
  <c r="U130" i="46"/>
  <c r="U114" i="46"/>
  <c r="S63" i="46"/>
  <c r="N94" i="25" s="1"/>
  <c r="S184" i="46"/>
  <c r="S174" i="46"/>
  <c r="S178" i="46"/>
  <c r="S195" i="46"/>
  <c r="S186" i="46"/>
  <c r="S183" i="46"/>
  <c r="S84" i="46"/>
  <c r="S187" i="46"/>
  <c r="S203" i="46"/>
  <c r="S198" i="46"/>
  <c r="S106" i="46"/>
  <c r="S95" i="46"/>
  <c r="Q254" i="46" s="1"/>
  <c r="S197" i="46"/>
  <c r="S181" i="46"/>
  <c r="S175" i="46"/>
  <c r="Q227" i="46"/>
  <c r="S180" i="46"/>
  <c r="S72" i="46"/>
  <c r="S75" i="46"/>
  <c r="S103" i="46"/>
  <c r="S121" i="46"/>
  <c r="S88" i="46"/>
  <c r="S76" i="46"/>
  <c r="S67" i="46"/>
  <c r="S73" i="46"/>
  <c r="S74" i="46"/>
  <c r="S96" i="46"/>
  <c r="S104" i="46"/>
  <c r="S110" i="46"/>
  <c r="S108" i="46"/>
  <c r="S81" i="46"/>
  <c r="O183" i="46"/>
  <c r="O71" i="46"/>
  <c r="O61" i="46"/>
  <c r="O180" i="46"/>
  <c r="O181" i="46"/>
  <c r="O191" i="46"/>
  <c r="O187" i="46"/>
  <c r="O115" i="46"/>
  <c r="O120" i="46"/>
  <c r="O64" i="46"/>
  <c r="O109" i="46"/>
  <c r="O175" i="46"/>
  <c r="O113" i="46"/>
  <c r="O195" i="46"/>
  <c r="O65" i="46"/>
  <c r="O174" i="46"/>
  <c r="O117" i="46"/>
  <c r="O80" i="46"/>
  <c r="O96" i="46"/>
  <c r="O85" i="46"/>
  <c r="M248" i="46" s="1"/>
  <c r="O112" i="46"/>
  <c r="O100" i="46"/>
  <c r="O66" i="46"/>
  <c r="O70" i="46"/>
  <c r="O86" i="46"/>
  <c r="O89" i="46"/>
  <c r="O111" i="46"/>
  <c r="O69" i="46"/>
  <c r="O81" i="46"/>
  <c r="K197" i="46"/>
  <c r="K181" i="46"/>
  <c r="K184" i="46"/>
  <c r="K196" i="46"/>
  <c r="K71" i="46"/>
  <c r="K91" i="46"/>
  <c r="K88" i="46"/>
  <c r="K117" i="46"/>
  <c r="K187" i="46"/>
  <c r="K200" i="46"/>
  <c r="K65" i="46"/>
  <c r="K106" i="46"/>
  <c r="K130" i="46"/>
  <c r="K61" i="46"/>
  <c r="K64" i="46"/>
  <c r="K94" i="46"/>
  <c r="K179" i="46"/>
  <c r="K201" i="46"/>
  <c r="K84" i="46"/>
  <c r="K191" i="46"/>
  <c r="K120" i="46"/>
  <c r="K113" i="46"/>
  <c r="K176" i="46"/>
  <c r="K119" i="46"/>
  <c r="K114" i="46"/>
  <c r="K100" i="46"/>
  <c r="K104" i="46"/>
  <c r="K92" i="46"/>
  <c r="K89" i="46"/>
  <c r="M53" i="67"/>
  <c r="M40" i="67"/>
  <c r="O143" i="40"/>
  <c r="O152" i="40"/>
  <c r="O49" i="40"/>
  <c r="D614" i="64"/>
  <c r="D248" i="64" s="1"/>
  <c r="E106" i="64"/>
  <c r="AT175" i="46"/>
  <c r="AT199" i="46"/>
  <c r="AT193" i="46"/>
  <c r="AR227" i="46"/>
  <c r="AT198" i="46"/>
  <c r="AT187" i="46"/>
  <c r="AT203" i="46"/>
  <c r="AT188" i="46"/>
  <c r="AT181" i="46"/>
  <c r="AT42" i="46"/>
  <c r="AT115" i="46"/>
  <c r="AT104" i="46"/>
  <c r="AT89" i="46"/>
  <c r="AT184" i="46"/>
  <c r="AT176" i="46"/>
  <c r="AT179" i="46"/>
  <c r="AT192" i="46"/>
  <c r="AT108" i="46"/>
  <c r="AT66" i="46"/>
  <c r="AT21" i="46"/>
  <c r="AT117" i="46"/>
  <c r="AT68" i="46"/>
  <c r="AT62" i="46"/>
  <c r="AT119" i="46"/>
  <c r="AT84" i="46"/>
  <c r="AT116" i="46"/>
  <c r="AT215" i="46"/>
  <c r="AT85" i="46"/>
  <c r="AR248" i="46" s="1"/>
  <c r="AT130" i="46"/>
  <c r="AT92" i="46"/>
  <c r="AT96" i="46"/>
  <c r="AT100" i="46"/>
  <c r="AT212" i="46"/>
  <c r="AP174" i="46"/>
  <c r="AP178" i="46"/>
  <c r="AP182" i="46"/>
  <c r="AP195" i="46"/>
  <c r="AP190" i="46"/>
  <c r="AP175" i="46"/>
  <c r="AP181" i="46"/>
  <c r="AP176" i="46"/>
  <c r="AP64" i="46"/>
  <c r="AP124" i="46"/>
  <c r="AP66" i="46"/>
  <c r="AP189" i="46"/>
  <c r="AP194" i="46"/>
  <c r="AP186" i="46"/>
  <c r="AP185" i="46"/>
  <c r="AP192" i="46"/>
  <c r="AP108" i="46"/>
  <c r="AP217" i="46"/>
  <c r="AP118" i="46"/>
  <c r="AP21" i="46"/>
  <c r="AP69" i="46"/>
  <c r="AP68" i="46"/>
  <c r="AP74" i="46"/>
  <c r="AP114" i="46"/>
  <c r="AP129" i="46"/>
  <c r="AP110" i="46"/>
  <c r="AP102" i="46"/>
  <c r="AP214" i="46"/>
  <c r="AP91" i="46"/>
  <c r="AP119" i="46"/>
  <c r="AP77" i="46"/>
  <c r="AP111" i="46"/>
  <c r="AP94" i="46"/>
  <c r="AP93" i="46"/>
  <c r="AP62" i="46"/>
  <c r="AP121" i="46"/>
  <c r="AK182" i="46"/>
  <c r="AK200" i="46"/>
  <c r="AK198" i="46"/>
  <c r="AK197" i="46"/>
  <c r="AK177" i="46"/>
  <c r="AK76" i="46"/>
  <c r="AK42" i="46"/>
  <c r="AK115" i="46"/>
  <c r="AK108" i="46"/>
  <c r="AK176" i="46"/>
  <c r="AK201" i="46"/>
  <c r="AK127" i="46"/>
  <c r="AK98" i="46"/>
  <c r="AK179" i="46"/>
  <c r="AK203" i="46"/>
  <c r="AK34" i="46"/>
  <c r="AK180" i="46"/>
  <c r="AK184" i="46"/>
  <c r="AK107" i="46"/>
  <c r="AK124" i="46"/>
  <c r="AK174" i="46"/>
  <c r="AK109" i="46"/>
  <c r="AK216" i="46"/>
  <c r="AK71" i="46"/>
  <c r="AK73" i="46"/>
  <c r="AK90" i="46"/>
  <c r="AK100" i="46"/>
  <c r="AG178" i="46"/>
  <c r="AG184" i="46"/>
  <c r="AG42" i="46"/>
  <c r="AG96" i="46"/>
  <c r="AG192" i="46"/>
  <c r="AG217" i="46"/>
  <c r="AG108" i="46"/>
  <c r="AG73" i="46"/>
  <c r="AG78" i="46"/>
  <c r="AG74" i="46"/>
  <c r="AG114" i="46"/>
  <c r="AG110" i="46"/>
  <c r="AG24" i="46"/>
  <c r="AG180" i="46"/>
  <c r="AG117" i="46"/>
  <c r="AG21" i="46"/>
  <c r="AG202" i="46"/>
  <c r="AG197" i="46"/>
  <c r="AG175" i="46"/>
  <c r="AG91" i="46"/>
  <c r="AG124" i="46"/>
  <c r="AG177" i="46"/>
  <c r="AG191" i="46"/>
  <c r="AG85" i="46"/>
  <c r="AE248" i="46" s="1"/>
  <c r="AG101" i="46"/>
  <c r="AG109" i="46"/>
  <c r="AG119" i="46"/>
  <c r="AG90" i="46"/>
  <c r="AG89" i="46"/>
  <c r="AG128" i="46"/>
  <c r="AG20" i="46"/>
  <c r="AG118" i="46"/>
  <c r="F413" i="64"/>
  <c r="E472" i="64"/>
  <c r="E492" i="64"/>
  <c r="F492" i="64" s="1"/>
  <c r="V84" i="46"/>
  <c r="AP27" i="46"/>
  <c r="AT123" i="46"/>
  <c r="AT125" i="46"/>
  <c r="AK125" i="46"/>
  <c r="BF80" i="46"/>
  <c r="AG93" i="46"/>
  <c r="AN93" i="46"/>
  <c r="CK87" i="46"/>
  <c r="O130" i="46"/>
  <c r="P130" i="46"/>
  <c r="AP212" i="46"/>
  <c r="AK212" i="46"/>
  <c r="AO212" i="46"/>
  <c r="BI130" i="46"/>
  <c r="BF130" i="46"/>
  <c r="BN130" i="46"/>
  <c r="AR130" i="46"/>
  <c r="S60" i="46"/>
  <c r="AO92" i="46"/>
  <c r="AV88" i="46"/>
  <c r="AJ90" i="46"/>
  <c r="AS100" i="46"/>
  <c r="AM100" i="46"/>
  <c r="AR100" i="46"/>
  <c r="T114" i="46"/>
  <c r="AR117" i="46"/>
  <c r="AF117" i="46"/>
  <c r="AR118" i="46"/>
  <c r="AN118" i="46"/>
  <c r="AF118" i="46"/>
  <c r="AL20" i="46"/>
  <c r="AV20" i="46"/>
  <c r="AH20" i="46"/>
  <c r="L66" i="46"/>
  <c r="J66" i="46"/>
  <c r="J78" i="46"/>
  <c r="Z78" i="46"/>
  <c r="R78" i="46"/>
  <c r="K80" i="46"/>
  <c r="M80" i="46"/>
  <c r="R80" i="46"/>
  <c r="AL122" i="46"/>
  <c r="L60" i="46"/>
  <c r="AK92" i="46"/>
  <c r="AD88" i="46"/>
  <c r="AI62" i="46"/>
  <c r="AU97" i="46"/>
  <c r="AH96" i="46"/>
  <c r="Z81" i="46"/>
  <c r="Q81" i="46"/>
  <c r="U81" i="46"/>
  <c r="BR214" i="46"/>
  <c r="AJ92" i="46"/>
  <c r="AQ97" i="46"/>
  <c r="K108" i="46"/>
  <c r="AR121" i="46"/>
  <c r="AI121" i="46"/>
  <c r="AA60" i="46"/>
  <c r="AT61" i="46"/>
  <c r="AI61" i="46"/>
  <c r="AP61" i="46"/>
  <c r="AG62" i="46"/>
  <c r="AK62" i="46"/>
  <c r="X69" i="46"/>
  <c r="R69" i="46"/>
  <c r="AF122" i="46"/>
  <c r="AW122" i="46"/>
  <c r="AO122" i="46"/>
  <c r="AN128" i="46"/>
  <c r="AD128" i="46"/>
  <c r="AL130" i="46"/>
  <c r="AK130" i="46"/>
  <c r="AF130" i="46"/>
  <c r="AV87" i="46"/>
  <c r="AT87" i="46"/>
  <c r="AJ87" i="46"/>
  <c r="AS89" i="46"/>
  <c r="AN89" i="46"/>
  <c r="AU89" i="46"/>
  <c r="AV93" i="46"/>
  <c r="AR93" i="46"/>
  <c r="AI99" i="46"/>
  <c r="S111" i="46"/>
  <c r="J111" i="46"/>
  <c r="I111" i="46"/>
  <c r="AP85" i="46"/>
  <c r="AN248" i="46" s="1"/>
  <c r="AN85" i="46"/>
  <c r="AL248" i="46" s="1"/>
  <c r="H85" i="46"/>
  <c r="F248" i="46" s="1"/>
  <c r="AO73" i="46"/>
  <c r="U76" i="46"/>
  <c r="I75" i="46"/>
  <c r="AS72" i="46"/>
  <c r="AG94" i="46"/>
  <c r="S89" i="46"/>
  <c r="AL98" i="46"/>
  <c r="AO84" i="46"/>
  <c r="I89" i="46"/>
  <c r="AH112" i="46"/>
  <c r="AO112" i="46"/>
  <c r="AL112" i="46"/>
  <c r="X117" i="46"/>
  <c r="AW118" i="46"/>
  <c r="W121" i="46"/>
  <c r="O121" i="46"/>
  <c r="V121" i="46"/>
  <c r="AN94" i="46"/>
  <c r="J89" i="46"/>
  <c r="AW98" i="46"/>
  <c r="AJ84" i="46"/>
  <c r="S116" i="46"/>
  <c r="R116" i="46"/>
  <c r="AE212" i="46"/>
  <c r="AN215" i="46"/>
  <c r="AV215" i="46"/>
  <c r="AS215" i="46"/>
  <c r="AV217" i="46"/>
  <c r="AL217" i="46"/>
  <c r="AO217" i="46"/>
  <c r="T85" i="46"/>
  <c r="R248" i="46" s="1"/>
  <c r="W85" i="46"/>
  <c r="U248" i="46" s="1"/>
  <c r="K85" i="46"/>
  <c r="I248" i="46" s="1"/>
  <c r="BG214" i="46"/>
  <c r="P89" i="46"/>
  <c r="V89" i="46"/>
  <c r="AM90" i="46"/>
  <c r="M93" i="46"/>
  <c r="L93" i="46"/>
  <c r="AO94" i="46"/>
  <c r="AJ94" i="46"/>
  <c r="AG98" i="46"/>
  <c r="D252" i="46"/>
  <c r="AR84" i="46"/>
  <c r="AS99" i="46"/>
  <c r="AR99" i="46"/>
  <c r="AH103" i="46"/>
  <c r="AE103" i="46"/>
  <c r="AV103" i="46"/>
  <c r="Z106" i="46"/>
  <c r="N106" i="46"/>
  <c r="O106" i="46"/>
  <c r="AM107" i="46"/>
  <c r="AJ107" i="46"/>
  <c r="AW107" i="46"/>
  <c r="V110" i="46"/>
  <c r="K110" i="46"/>
  <c r="J110" i="46"/>
  <c r="AI111" i="46"/>
  <c r="AO111" i="46"/>
  <c r="AT69" i="46"/>
  <c r="AM69" i="46"/>
  <c r="AJ69" i="46"/>
  <c r="P72" i="46"/>
  <c r="X72" i="46"/>
  <c r="AW73" i="46"/>
  <c r="AV73" i="46"/>
  <c r="AS73" i="46"/>
  <c r="O76" i="46"/>
  <c r="AA76" i="46"/>
  <c r="AI77" i="46"/>
  <c r="AN77" i="46"/>
  <c r="AK77" i="46"/>
  <c r="AP20" i="46"/>
  <c r="AA92" i="46"/>
  <c r="AN119" i="46"/>
  <c r="J108" i="46"/>
  <c r="AD119" i="46"/>
  <c r="I86" i="46"/>
  <c r="X86" i="46"/>
  <c r="R86" i="46"/>
  <c r="R92" i="46"/>
  <c r="J92" i="46"/>
  <c r="AN97" i="46"/>
  <c r="AK97" i="46"/>
  <c r="AT101" i="46"/>
  <c r="AH101" i="46"/>
  <c r="AN105" i="46"/>
  <c r="AI105" i="46"/>
  <c r="AF105" i="46"/>
  <c r="AE109" i="46"/>
  <c r="AH109" i="46"/>
  <c r="AS109" i="46"/>
  <c r="AJ113" i="46"/>
  <c r="AW113" i="46"/>
  <c r="AR119" i="46"/>
  <c r="AS119" i="46"/>
  <c r="AU20" i="46"/>
  <c r="H66" i="46"/>
  <c r="AL67" i="46"/>
  <c r="AM67" i="46"/>
  <c r="AP67" i="46"/>
  <c r="K70" i="46"/>
  <c r="AA70" i="46"/>
  <c r="T70" i="46"/>
  <c r="AP71" i="46"/>
  <c r="AR75" i="46"/>
  <c r="AF75" i="46"/>
  <c r="AO75" i="46"/>
  <c r="N112" i="46"/>
  <c r="U118" i="46"/>
  <c r="H93" i="46"/>
  <c r="AG71" i="46"/>
  <c r="O104" i="46"/>
  <c r="AI116" i="46"/>
  <c r="AR116" i="46"/>
  <c r="AP116" i="46"/>
  <c r="AM87" i="46"/>
  <c r="AH93" i="46"/>
  <c r="P96" i="46"/>
  <c r="AB96" i="46"/>
  <c r="K96" i="46"/>
  <c r="R100" i="46"/>
  <c r="N100" i="46"/>
  <c r="P104" i="46"/>
  <c r="W104" i="46"/>
  <c r="Y104" i="46"/>
  <c r="M108" i="46"/>
  <c r="R108" i="46"/>
  <c r="X112" i="46"/>
  <c r="U112" i="46"/>
  <c r="Q118" i="46"/>
  <c r="AB118" i="46"/>
  <c r="X118" i="46"/>
  <c r="M85" i="46"/>
  <c r="K248" i="46" s="1"/>
  <c r="AW30" i="46"/>
  <c r="AE30" i="46"/>
  <c r="AF30" i="46"/>
  <c r="K74" i="46"/>
  <c r="R74" i="46"/>
  <c r="X74" i="46"/>
  <c r="M78" i="46"/>
  <c r="AW81" i="46"/>
  <c r="AP81" i="46"/>
  <c r="AL101" i="46"/>
  <c r="N92" i="46"/>
  <c r="Q112" i="46"/>
  <c r="BQ214" i="46"/>
  <c r="T115" i="46"/>
  <c r="AA115" i="46"/>
  <c r="AB115" i="46"/>
  <c r="BX87" i="46"/>
  <c r="CM87" i="46"/>
  <c r="Q86" i="46"/>
  <c r="L96" i="46"/>
  <c r="J100" i="46"/>
  <c r="X104" i="46"/>
  <c r="Y118" i="46"/>
  <c r="E257" i="46"/>
  <c r="N70" i="46"/>
  <c r="AD75" i="46"/>
  <c r="P78" i="46"/>
  <c r="E179" i="64"/>
  <c r="F179" i="64" s="1"/>
  <c r="BA130" i="46"/>
  <c r="BC130" i="46"/>
  <c r="I175" i="46"/>
  <c r="I90" i="46"/>
  <c r="I80" i="46"/>
  <c r="I188" i="46"/>
  <c r="I181" i="46"/>
  <c r="I84" i="46"/>
  <c r="I187" i="46"/>
  <c r="I186" i="46"/>
  <c r="K73" i="46"/>
  <c r="K175" i="46"/>
  <c r="K95" i="46"/>
  <c r="I254" i="46" s="1"/>
  <c r="K186" i="46"/>
  <c r="K97" i="46"/>
  <c r="K183" i="46"/>
  <c r="M81" i="46"/>
  <c r="M179" i="46"/>
  <c r="M186" i="46"/>
  <c r="M66" i="46"/>
  <c r="M188" i="46"/>
  <c r="M73" i="46"/>
  <c r="O103" i="46"/>
  <c r="O84" i="46"/>
  <c r="O94" i="46"/>
  <c r="O95" i="46"/>
  <c r="M254" i="46" s="1"/>
  <c r="O197" i="46"/>
  <c r="Q105" i="46"/>
  <c r="Q189" i="46"/>
  <c r="Q177" i="46"/>
  <c r="Q200" i="46"/>
  <c r="AD176" i="46"/>
  <c r="AD96" i="46"/>
  <c r="AD196" i="46"/>
  <c r="AD101" i="46"/>
  <c r="AG106" i="46"/>
  <c r="AG187" i="46"/>
  <c r="AG120" i="46"/>
  <c r="AG34" i="46"/>
  <c r="AG196" i="46"/>
  <c r="AG195" i="46"/>
  <c r="AG102" i="46"/>
  <c r="AG174" i="46"/>
  <c r="AG193" i="46"/>
  <c r="AK189" i="46"/>
  <c r="AK106" i="46"/>
  <c r="AK99" i="46"/>
  <c r="AK91" i="46"/>
  <c r="AK214" i="46"/>
  <c r="AK80" i="46"/>
  <c r="AK192" i="46"/>
  <c r="AS129" i="46"/>
  <c r="AT38" i="46"/>
  <c r="AU91" i="46"/>
  <c r="AQ91" i="46"/>
  <c r="AF91" i="46"/>
  <c r="AA97" i="46"/>
  <c r="Z97" i="46"/>
  <c r="U97" i="46"/>
  <c r="S105" i="46"/>
  <c r="L105" i="46"/>
  <c r="J105" i="46"/>
  <c r="AA105" i="46"/>
  <c r="S109" i="46"/>
  <c r="X109" i="46"/>
  <c r="U109" i="46"/>
  <c r="P113" i="46"/>
  <c r="X113" i="46"/>
  <c r="S113" i="46"/>
  <c r="AK120" i="46"/>
  <c r="AN120" i="46"/>
  <c r="AT120" i="46"/>
  <c r="AO120" i="46"/>
  <c r="AO24" i="46"/>
  <c r="AN24" i="46"/>
  <c r="AQ24" i="46"/>
  <c r="J62" i="46"/>
  <c r="V62" i="46"/>
  <c r="S62" i="46"/>
  <c r="AA68" i="46"/>
  <c r="K68" i="46"/>
  <c r="P68" i="46"/>
  <c r="Y68" i="46"/>
  <c r="AA73" i="46"/>
  <c r="I73" i="46"/>
  <c r="Z73" i="46"/>
  <c r="AB77" i="46"/>
  <c r="O77" i="46"/>
  <c r="Z77" i="46"/>
  <c r="X77" i="46"/>
  <c r="AW80" i="46"/>
  <c r="AP80" i="46"/>
  <c r="AQ80" i="46"/>
  <c r="AJ129" i="46"/>
  <c r="AB87" i="46"/>
  <c r="K87" i="46"/>
  <c r="S87" i="46"/>
  <c r="AD214" i="46"/>
  <c r="AJ214" i="46"/>
  <c r="AN214" i="46"/>
  <c r="AE216" i="46"/>
  <c r="AQ216" i="46"/>
  <c r="AM216" i="46"/>
  <c r="AM84" i="46"/>
  <c r="P90" i="46"/>
  <c r="M90" i="46"/>
  <c r="O90" i="46"/>
  <c r="R94" i="46"/>
  <c r="I94" i="46"/>
  <c r="W94" i="46"/>
  <c r="AL95" i="46"/>
  <c r="AJ254" i="46" s="1"/>
  <c r="AM95" i="46"/>
  <c r="AK254" i="46" s="1"/>
  <c r="AE95" i="46"/>
  <c r="AC254" i="46" s="1"/>
  <c r="AN95" i="46"/>
  <c r="AL254" i="46" s="1"/>
  <c r="AR98" i="46"/>
  <c r="AV102" i="46"/>
  <c r="AO102" i="46"/>
  <c r="AR102" i="46"/>
  <c r="AJ106" i="46"/>
  <c r="AO106" i="46"/>
  <c r="AW106" i="46"/>
  <c r="AK110" i="46"/>
  <c r="AQ110" i="46"/>
  <c r="AS110" i="46"/>
  <c r="AU110" i="46"/>
  <c r="U119" i="46"/>
  <c r="S119" i="46"/>
  <c r="Z119" i="46"/>
  <c r="AD38" i="46"/>
  <c r="AM38" i="46"/>
  <c r="AP38" i="46"/>
  <c r="AU65" i="46"/>
  <c r="AT65" i="46"/>
  <c r="AK65" i="46"/>
  <c r="AW65" i="46"/>
  <c r="AF129" i="46"/>
  <c r="AW129" i="46"/>
  <c r="AM78" i="46"/>
  <c r="AW116" i="46"/>
  <c r="AM114" i="46"/>
  <c r="AN114" i="46"/>
  <c r="AO114" i="46"/>
  <c r="J64" i="46"/>
  <c r="Q64" i="46"/>
  <c r="M64" i="46"/>
  <c r="AJ70" i="46"/>
  <c r="AQ70" i="46"/>
  <c r="AR70" i="46"/>
  <c r="AI74" i="46"/>
  <c r="AJ74" i="46"/>
  <c r="AE74" i="46"/>
  <c r="AL74" i="46"/>
  <c r="AS78" i="46"/>
  <c r="AL78" i="46"/>
  <c r="AO78" i="46"/>
  <c r="S93" i="46"/>
  <c r="AE27" i="46"/>
  <c r="AK27" i="46"/>
  <c r="AH27" i="46"/>
  <c r="AO42" i="46"/>
  <c r="O145" i="47" s="1"/>
  <c r="AL42" i="46"/>
  <c r="M61" i="46"/>
  <c r="P61" i="46"/>
  <c r="AS62" i="46"/>
  <c r="AK64" i="46"/>
  <c r="AW64" i="46"/>
  <c r="O67" i="46"/>
  <c r="T67" i="46"/>
  <c r="AI68" i="46"/>
  <c r="AG68" i="46"/>
  <c r="AS69" i="46"/>
  <c r="AJ73" i="46"/>
  <c r="V76" i="46"/>
  <c r="AH123" i="46"/>
  <c r="AU123" i="46"/>
  <c r="AW125" i="46"/>
  <c r="T130" i="46"/>
  <c r="Z130" i="46"/>
  <c r="AG86" i="46"/>
  <c r="AW86" i="46"/>
  <c r="Z114" i="46"/>
  <c r="R91" i="46"/>
  <c r="AK21" i="46"/>
  <c r="X98" i="46"/>
  <c r="N120" i="46"/>
  <c r="X91" i="46"/>
  <c r="AH117" i="46"/>
  <c r="AR92" i="46"/>
  <c r="AT86" i="46"/>
  <c r="AO88" i="46"/>
  <c r="AM88" i="46"/>
  <c r="AA91" i="46"/>
  <c r="S91" i="46"/>
  <c r="AI92" i="46"/>
  <c r="L95" i="46"/>
  <c r="J254" i="46" s="1"/>
  <c r="AR96" i="46"/>
  <c r="AK96" i="46"/>
  <c r="S98" i="46"/>
  <c r="U98" i="46"/>
  <c r="AW103" i="46"/>
  <c r="AT107" i="46"/>
  <c r="AF111" i="46"/>
  <c r="AV117" i="46"/>
  <c r="V120" i="46"/>
  <c r="U120" i="46"/>
  <c r="AF127" i="46"/>
  <c r="AP127" i="46"/>
  <c r="AS21" i="46"/>
  <c r="AL21" i="46"/>
  <c r="AV34" i="46"/>
  <c r="AL34" i="46"/>
  <c r="W65" i="46"/>
  <c r="L65" i="46"/>
  <c r="AI66" i="46"/>
  <c r="AK66" i="46"/>
  <c r="AM127" i="46"/>
  <c r="AW124" i="46"/>
  <c r="AT124" i="46"/>
  <c r="AO126" i="46"/>
  <c r="AH126" i="46"/>
  <c r="AJ112" i="46"/>
  <c r="U107" i="46"/>
  <c r="J103" i="46"/>
  <c r="AV108" i="46"/>
  <c r="Z121" i="46"/>
  <c r="AD108" i="46"/>
  <c r="AD104" i="46"/>
  <c r="AL89" i="46"/>
  <c r="W88" i="46"/>
  <c r="AG215" i="46"/>
  <c r="K111" i="46"/>
  <c r="I107" i="46"/>
  <c r="R103" i="46"/>
  <c r="Q88" i="46"/>
  <c r="AF124" i="46"/>
  <c r="R111" i="46"/>
  <c r="U103" i="46"/>
  <c r="U88" i="46"/>
  <c r="Z103" i="46"/>
  <c r="AB88" i="46"/>
  <c r="AO115" i="46"/>
  <c r="AM115" i="46"/>
  <c r="P98" i="46"/>
  <c r="AQ115" i="46"/>
  <c r="C272" i="64"/>
  <c r="C296" i="64" s="1"/>
  <c r="AM42" i="46"/>
  <c r="J71" i="46"/>
  <c r="AN72" i="46"/>
  <c r="V67" i="46"/>
  <c r="AW68" i="46"/>
  <c r="Z75" i="46"/>
  <c r="AU64" i="46"/>
  <c r="AB61" i="46"/>
  <c r="AH76" i="46"/>
  <c r="AD72" i="46"/>
  <c r="K75" i="46"/>
  <c r="AF72" i="46"/>
  <c r="P67" i="46"/>
  <c r="W75" i="46"/>
  <c r="V71" i="46"/>
  <c r="AJ68" i="46"/>
  <c r="AO125" i="46"/>
  <c r="AG123" i="46"/>
  <c r="E236" i="64"/>
  <c r="AI42" i="46"/>
  <c r="D257" i="64"/>
  <c r="E190" i="64"/>
  <c r="E547" i="64"/>
  <c r="AT547" i="64" s="1"/>
  <c r="J182" i="46"/>
  <c r="J187" i="46"/>
  <c r="J189" i="46"/>
  <c r="AO176" i="46"/>
  <c r="S201" i="46"/>
  <c r="AJ203" i="46"/>
  <c r="P186" i="46"/>
  <c r="AU182" i="46"/>
  <c r="AW189" i="46"/>
  <c r="O178" i="46"/>
  <c r="Q202" i="46"/>
  <c r="T190" i="46"/>
  <c r="AK195" i="46"/>
  <c r="P187" i="46"/>
  <c r="AO196" i="46"/>
  <c r="AP193" i="46"/>
  <c r="Z197" i="46"/>
  <c r="AK188" i="46"/>
  <c r="AW175" i="46"/>
  <c r="AV198" i="46"/>
  <c r="AN198" i="46"/>
  <c r="AU198" i="46"/>
  <c r="S177" i="46"/>
  <c r="M187" i="46"/>
  <c r="AL184" i="46"/>
  <c r="T196" i="46"/>
  <c r="AJ189" i="46"/>
  <c r="AH202" i="46"/>
  <c r="O193" i="46"/>
  <c r="V201" i="46"/>
  <c r="AR185" i="46"/>
  <c r="T174" i="46"/>
  <c r="AW200" i="46"/>
  <c r="N181" i="46"/>
  <c r="AL188" i="46"/>
  <c r="Z191" i="46"/>
  <c r="P174" i="46"/>
  <c r="AJ197" i="46"/>
  <c r="S202" i="46"/>
  <c r="AK194" i="46"/>
  <c r="AR184" i="46"/>
  <c r="U190" i="46"/>
  <c r="U178" i="46"/>
  <c r="W203" i="46"/>
  <c r="Y185" i="46"/>
  <c r="AA177" i="46"/>
  <c r="AA200" i="46"/>
  <c r="AD177" i="46"/>
  <c r="AD200" i="46"/>
  <c r="AD178" i="46"/>
  <c r="K203" i="46"/>
  <c r="K193" i="46"/>
  <c r="Q181" i="46"/>
  <c r="S189" i="46"/>
  <c r="AU190" i="46"/>
  <c r="AQ176" i="46"/>
  <c r="Y187" i="46"/>
  <c r="AB200" i="46"/>
  <c r="Z182" i="46"/>
  <c r="AB189" i="46"/>
  <c r="AV197" i="46"/>
  <c r="Y196" i="46"/>
  <c r="X179" i="46"/>
  <c r="AT196" i="46"/>
  <c r="AO185" i="46"/>
  <c r="V182" i="46"/>
  <c r="AS187" i="46"/>
  <c r="W185" i="46"/>
  <c r="AB175" i="46"/>
  <c r="AQ183" i="46"/>
  <c r="W189" i="46"/>
  <c r="AT180" i="46"/>
  <c r="AB197" i="46"/>
  <c r="Y174" i="46"/>
  <c r="AR177" i="46"/>
  <c r="AR186" i="46"/>
  <c r="AW182" i="46"/>
  <c r="Y191" i="46"/>
  <c r="AR203" i="46"/>
  <c r="AT178" i="46"/>
  <c r="AF182" i="46"/>
  <c r="AF185" i="46"/>
  <c r="AJ179" i="46"/>
  <c r="AN175" i="46"/>
  <c r="D245" i="64"/>
  <c r="F245" i="64" s="1"/>
  <c r="E193" i="64"/>
  <c r="F193" i="64" s="1"/>
  <c r="W20" i="68"/>
  <c r="W148" i="68" s="1"/>
  <c r="AL175" i="46"/>
  <c r="AO174" i="46"/>
  <c r="AL190" i="46"/>
  <c r="AF197" i="46"/>
  <c r="AS201" i="46"/>
  <c r="L192" i="46"/>
  <c r="AB178" i="46"/>
  <c r="AE199" i="46"/>
  <c r="AI174" i="46"/>
  <c r="AM201" i="46"/>
  <c r="Z186" i="46"/>
  <c r="M193" i="46"/>
  <c r="J184" i="46"/>
  <c r="P190" i="46"/>
  <c r="AL181" i="46"/>
  <c r="T193" i="46"/>
  <c r="AW184" i="46"/>
  <c r="AP187" i="46"/>
  <c r="AW180" i="46"/>
  <c r="R186" i="46"/>
  <c r="AO179" i="46"/>
  <c r="AM185" i="46"/>
  <c r="M201" i="46"/>
  <c r="AF179" i="46"/>
  <c r="AJ193" i="46"/>
  <c r="AN189" i="46"/>
  <c r="AR174" i="46"/>
  <c r="AU181" i="46"/>
  <c r="AS203" i="46"/>
  <c r="O192" i="46"/>
  <c r="AB177" i="46"/>
  <c r="AV185" i="46"/>
  <c r="R192" i="46"/>
  <c r="S179" i="46"/>
  <c r="Z179" i="46"/>
  <c r="T184" i="46"/>
  <c r="N197" i="46"/>
  <c r="N199" i="46"/>
  <c r="AV181" i="46"/>
  <c r="N182" i="46"/>
  <c r="AO200" i="46"/>
  <c r="L190" i="46"/>
  <c r="Z203" i="46"/>
  <c r="N178" i="46"/>
  <c r="AJ199" i="46"/>
  <c r="N190" i="46"/>
  <c r="R185" i="46"/>
  <c r="O184" i="46"/>
  <c r="X178" i="46"/>
  <c r="AS177" i="46"/>
  <c r="AH185" i="46"/>
  <c r="AE175" i="46"/>
  <c r="L184" i="46"/>
  <c r="J178" i="46"/>
  <c r="I200" i="46"/>
  <c r="T227" i="46"/>
  <c r="L81" i="46"/>
  <c r="AV68" i="46"/>
  <c r="W61" i="46"/>
  <c r="E235" i="44"/>
  <c r="Q41" i="79"/>
  <c r="AQ114" i="46"/>
  <c r="P109" i="46"/>
  <c r="CI87" i="46"/>
  <c r="C590" i="64"/>
  <c r="C592" i="64" s="1"/>
  <c r="F560" i="64"/>
  <c r="E532" i="64"/>
  <c r="E462" i="64"/>
  <c r="E388" i="64"/>
  <c r="C420" i="64"/>
  <c r="C444" i="64" s="1"/>
  <c r="E325" i="64"/>
  <c r="AT325" i="64" s="1"/>
  <c r="H614" i="64"/>
  <c r="N614" i="64"/>
  <c r="V63" i="46"/>
  <c r="Q94" i="25" s="1"/>
  <c r="K63" i="46"/>
  <c r="F94" i="25" s="1"/>
  <c r="E39" i="63"/>
  <c r="U53" i="67"/>
  <c r="S53" i="67"/>
  <c r="Q53" i="67"/>
  <c r="O53" i="67"/>
  <c r="T54" i="67"/>
  <c r="L63" i="46"/>
  <c r="G94" i="25" s="1"/>
  <c r="BI202" i="46"/>
  <c r="CF90" i="46"/>
  <c r="CJ88" i="46"/>
  <c r="CC131" i="46"/>
  <c r="BB131" i="46"/>
  <c r="CK131" i="46"/>
  <c r="CD131" i="46"/>
  <c r="CH131" i="46"/>
  <c r="BU153" i="46"/>
  <c r="BD153" i="46"/>
  <c r="CL153" i="46"/>
  <c r="CG153" i="46"/>
  <c r="BW153" i="46"/>
  <c r="CD153" i="46"/>
  <c r="BM153" i="46"/>
  <c r="BY153" i="46"/>
  <c r="CI153" i="46"/>
  <c r="BD176" i="46"/>
  <c r="CD172" i="46"/>
  <c r="CB242" i="46" s="1"/>
  <c r="CL172" i="46"/>
  <c r="CJ242" i="46" s="1"/>
  <c r="BJ172" i="46"/>
  <c r="BH242" i="46" s="1"/>
  <c r="AY172" i="46"/>
  <c r="AW242" i="46" s="1"/>
  <c r="BL172" i="46"/>
  <c r="BJ242" i="46" s="1"/>
  <c r="BB172" i="46"/>
  <c r="AZ242" i="46" s="1"/>
  <c r="BZ172" i="46"/>
  <c r="BX242" i="46" s="1"/>
  <c r="AZ172" i="46"/>
  <c r="AX242" i="46" s="1"/>
  <c r="CJ172" i="46"/>
  <c r="CH242" i="46" s="1"/>
  <c r="BI172" i="46"/>
  <c r="BG242" i="46" s="1"/>
  <c r="BR198" i="46"/>
  <c r="BJ181" i="46"/>
  <c r="BI159" i="46"/>
  <c r="BT159" i="46"/>
  <c r="CC159" i="46"/>
  <c r="CA236" i="46" s="1"/>
  <c r="CB159" i="46"/>
  <c r="BZ236" i="46" s="1"/>
  <c r="BY159" i="46"/>
  <c r="BG159" i="46"/>
  <c r="BK159" i="46"/>
  <c r="BI236" i="46" s="1"/>
  <c r="BC159" i="46"/>
  <c r="AZ159" i="46"/>
  <c r="BA159" i="46"/>
  <c r="CB164" i="46"/>
  <c r="CH164" i="46"/>
  <c r="BT164" i="46"/>
  <c r="BN164" i="46"/>
  <c r="AZ164" i="46"/>
  <c r="AY164" i="46"/>
  <c r="BA164" i="46"/>
  <c r="BL164" i="46"/>
  <c r="CF164" i="46"/>
  <c r="CM164" i="46"/>
  <c r="BR163" i="46"/>
  <c r="BA163" i="46"/>
  <c r="BL163" i="46"/>
  <c r="BO163" i="46"/>
  <c r="BJ163" i="46"/>
  <c r="CH163" i="46"/>
  <c r="BC163" i="46"/>
  <c r="BY163" i="46"/>
  <c r="AZ163" i="46"/>
  <c r="BU163" i="46"/>
  <c r="BX163" i="46"/>
  <c r="BV236" i="46" s="1"/>
  <c r="CE147" i="46"/>
  <c r="CC244" i="46" s="1"/>
  <c r="CM147" i="46"/>
  <c r="BA147" i="46"/>
  <c r="BY147" i="46"/>
  <c r="I145" i="44"/>
  <c r="G240" i="44" s="1"/>
  <c r="BF147" i="46"/>
  <c r="BG147" i="46"/>
  <c r="BE244" i="46" s="1"/>
  <c r="BD147" i="46"/>
  <c r="BC147" i="46"/>
  <c r="BN147" i="46"/>
  <c r="BP196" i="46"/>
  <c r="BI196" i="46"/>
  <c r="BR196" i="46"/>
  <c r="AZ196" i="46"/>
  <c r="BE165" i="46"/>
  <c r="BC237" i="46" s="1"/>
  <c r="BH165" i="46"/>
  <c r="BF237" i="46" s="1"/>
  <c r="BJ165" i="46"/>
  <c r="BH237" i="46" s="1"/>
  <c r="CC165" i="46"/>
  <c r="CA237" i="46" s="1"/>
  <c r="BB165" i="46"/>
  <c r="AZ237" i="46" s="1"/>
  <c r="BG165" i="46"/>
  <c r="BE237" i="46" s="1"/>
  <c r="CH165" i="46"/>
  <c r="CF237" i="46" s="1"/>
  <c r="CJ165" i="46"/>
  <c r="CH237" i="46" s="1"/>
  <c r="AZ165" i="46"/>
  <c r="AX237" i="46" s="1"/>
  <c r="CE165" i="46"/>
  <c r="CC237" i="46" s="1"/>
  <c r="CF142" i="46"/>
  <c r="CL142" i="46"/>
  <c r="BI142" i="46"/>
  <c r="CI142" i="46"/>
  <c r="BX142" i="46"/>
  <c r="CD142" i="46"/>
  <c r="CJ142" i="46"/>
  <c r="BR142" i="46"/>
  <c r="BO142" i="46"/>
  <c r="BC142" i="46"/>
  <c r="BP134" i="46"/>
  <c r="BN134" i="46"/>
  <c r="CM134" i="46"/>
  <c r="CI134" i="46"/>
  <c r="BJ134" i="46"/>
  <c r="CB134" i="46"/>
  <c r="BX134" i="46"/>
  <c r="BI134" i="46"/>
  <c r="CL134" i="46"/>
  <c r="BK134" i="46"/>
  <c r="BM134" i="46"/>
  <c r="CJ135" i="46"/>
  <c r="CC135" i="46"/>
  <c r="CM135" i="46"/>
  <c r="BJ135" i="46"/>
  <c r="CL135" i="46"/>
  <c r="CH135" i="46"/>
  <c r="BW135" i="46"/>
  <c r="CI135" i="46"/>
  <c r="CA135" i="46"/>
  <c r="CG135" i="46"/>
  <c r="BH151" i="46"/>
  <c r="BQ151" i="46"/>
  <c r="CD151" i="46"/>
  <c r="BO151" i="46"/>
  <c r="AY151" i="46"/>
  <c r="BD151" i="46"/>
  <c r="BE151" i="46"/>
  <c r="BI151" i="46"/>
  <c r="BY151" i="46"/>
  <c r="BY136" i="46"/>
  <c r="AZ136" i="46"/>
  <c r="BX136" i="46"/>
  <c r="BP136" i="46"/>
  <c r="BW136" i="46"/>
  <c r="BU136" i="46"/>
  <c r="C230" i="46"/>
  <c r="BJ136" i="46"/>
  <c r="BD136" i="46"/>
  <c r="CA136" i="46"/>
  <c r="CJ143" i="46"/>
  <c r="CE143" i="46"/>
  <c r="CC240" i="46" s="1"/>
  <c r="BR143" i="46"/>
  <c r="BM143" i="46"/>
  <c r="BK143" i="46"/>
  <c r="CF143" i="46"/>
  <c r="BW143" i="46"/>
  <c r="BH143" i="46"/>
  <c r="CH143" i="46"/>
  <c r="CB143" i="46"/>
  <c r="CH137" i="46"/>
  <c r="BT137" i="46"/>
  <c r="BF137" i="46"/>
  <c r="CJ137" i="46"/>
  <c r="CL137" i="46"/>
  <c r="BO137" i="46"/>
  <c r="BX137" i="46"/>
  <c r="BZ137" i="46"/>
  <c r="BJ137" i="46"/>
  <c r="BI137" i="46"/>
  <c r="AY137" i="46"/>
  <c r="BB145" i="46"/>
  <c r="AZ145" i="46"/>
  <c r="CA145" i="46"/>
  <c r="CH145" i="46"/>
  <c r="CM145" i="46"/>
  <c r="CD145" i="46"/>
  <c r="BX145" i="46"/>
  <c r="CL145" i="46"/>
  <c r="BU145" i="46"/>
  <c r="CL162" i="46"/>
  <c r="CJ234" i="46" s="1"/>
  <c r="BA162" i="46"/>
  <c r="AY234" i="46" s="1"/>
  <c r="BM162" i="46"/>
  <c r="BK234" i="46" s="1"/>
  <c r="CJ162" i="46"/>
  <c r="CH234" i="46" s="1"/>
  <c r="CE162" i="46"/>
  <c r="CC234" i="46" s="1"/>
  <c r="BE162" i="46"/>
  <c r="BC234" i="46" s="1"/>
  <c r="BF162" i="46"/>
  <c r="BD234" i="46" s="1"/>
  <c r="CA162" i="46"/>
  <c r="BY234" i="46" s="1"/>
  <c r="CH162" i="46"/>
  <c r="CF234" i="46" s="1"/>
  <c r="CG162" i="46"/>
  <c r="CE234" i="46" s="1"/>
  <c r="BX141" i="46"/>
  <c r="CF141" i="46"/>
  <c r="BU141" i="46"/>
  <c r="BP141" i="46"/>
  <c r="BN141" i="46"/>
  <c r="BW141" i="46"/>
  <c r="CG141" i="46"/>
  <c r="BC141" i="46"/>
  <c r="CA141" i="46"/>
  <c r="BD141" i="46"/>
  <c r="BJ141" i="46"/>
  <c r="BQ139" i="46"/>
  <c r="CK139" i="46"/>
  <c r="CG139" i="46"/>
  <c r="BG139" i="46"/>
  <c r="BC139" i="46"/>
  <c r="CE139" i="46"/>
  <c r="BR139" i="46"/>
  <c r="AZ139" i="46"/>
  <c r="CL139" i="46"/>
  <c r="CD139" i="46"/>
  <c r="BY133" i="46"/>
  <c r="CG133" i="46"/>
  <c r="BG133" i="46"/>
  <c r="C228" i="46"/>
  <c r="CL133" i="46"/>
  <c r="CJ228" i="46" s="1"/>
  <c r="BW133" i="46"/>
  <c r="BE133" i="46"/>
  <c r="I131" i="44"/>
  <c r="G224" i="44" s="1"/>
  <c r="CF133" i="46"/>
  <c r="BI133" i="46"/>
  <c r="BG228" i="46" s="1"/>
  <c r="BL150" i="46"/>
  <c r="BT150" i="46"/>
  <c r="CI150" i="46"/>
  <c r="CC150" i="46"/>
  <c r="BJ150" i="46"/>
  <c r="BH150" i="46"/>
  <c r="BE150" i="46"/>
  <c r="AY150" i="46"/>
  <c r="CB150" i="46"/>
  <c r="BZ150" i="46"/>
  <c r="BW150" i="46"/>
  <c r="BJ155" i="46"/>
  <c r="BL155" i="46"/>
  <c r="BR155" i="46"/>
  <c r="CA155" i="46"/>
  <c r="CL155" i="46"/>
  <c r="CF155" i="46"/>
  <c r="CM155" i="46"/>
  <c r="BU155" i="46"/>
  <c r="BQ155" i="46"/>
  <c r="BE155" i="46"/>
  <c r="BA156" i="46"/>
  <c r="BZ156" i="46"/>
  <c r="CM156" i="46"/>
  <c r="BH156" i="46"/>
  <c r="BM156" i="46"/>
  <c r="CD156" i="46"/>
  <c r="BR156" i="46"/>
  <c r="BJ156" i="46"/>
  <c r="BB156" i="46"/>
  <c r="BV156" i="46"/>
  <c r="BX160" i="46"/>
  <c r="BB160" i="46"/>
  <c r="BF160" i="46"/>
  <c r="CC160" i="46"/>
  <c r="CG160" i="46"/>
  <c r="BD160" i="46"/>
  <c r="BT160" i="46"/>
  <c r="BW160" i="46"/>
  <c r="CD160" i="46"/>
  <c r="CI160" i="46"/>
  <c r="BU160" i="46"/>
  <c r="BY157" i="46"/>
  <c r="BW231" i="46" s="1"/>
  <c r="CD157" i="46"/>
  <c r="CB231" i="46" s="1"/>
  <c r="BQ157" i="46"/>
  <c r="BO231" i="46" s="1"/>
  <c r="C231" i="46"/>
  <c r="BG157" i="46"/>
  <c r="BE231" i="46" s="1"/>
  <c r="CA157" i="46"/>
  <c r="BY231" i="46" s="1"/>
  <c r="BC157" i="46"/>
  <c r="BA231" i="46" s="1"/>
  <c r="BP157" i="46"/>
  <c r="BN231" i="46" s="1"/>
  <c r="CC157" i="46"/>
  <c r="CA231" i="46" s="1"/>
  <c r="BY154" i="46"/>
  <c r="BB154" i="46"/>
  <c r="CH154" i="46"/>
  <c r="AZ154" i="46"/>
  <c r="BL154" i="46"/>
  <c r="BT154" i="46"/>
  <c r="CB154" i="46"/>
  <c r="BO154" i="46"/>
  <c r="CM154" i="46"/>
  <c r="CA154" i="46"/>
  <c r="CA148" i="46"/>
  <c r="CL148" i="46"/>
  <c r="BE148" i="46"/>
  <c r="BC244" i="46" s="1"/>
  <c r="BO148" i="46"/>
  <c r="CB148" i="46"/>
  <c r="BI148" i="46"/>
  <c r="BM148" i="46"/>
  <c r="BY148" i="46"/>
  <c r="BT148" i="46"/>
  <c r="BN148" i="46"/>
  <c r="CK148" i="46"/>
  <c r="CI244" i="46" s="1"/>
  <c r="CJ173" i="46"/>
  <c r="BG173" i="46"/>
  <c r="BP173" i="46"/>
  <c r="CF173" i="46"/>
  <c r="BE173" i="46"/>
  <c r="BN173" i="46"/>
  <c r="BM173" i="46"/>
  <c r="BB173" i="46"/>
  <c r="CK173" i="46"/>
  <c r="CE173" i="46"/>
  <c r="BH132" i="46"/>
  <c r="BG132" i="46"/>
  <c r="BQ132" i="46"/>
  <c r="CL132" i="46"/>
  <c r="CE132" i="46"/>
  <c r="CF132" i="46"/>
  <c r="BU132" i="46"/>
  <c r="BN132" i="46"/>
  <c r="CG132" i="46"/>
  <c r="BJ168" i="46"/>
  <c r="CD168" i="46"/>
  <c r="BB168" i="46"/>
  <c r="BF168" i="46"/>
  <c r="BX168" i="46"/>
  <c r="CE168" i="46"/>
  <c r="BO168" i="46"/>
  <c r="CK168" i="46"/>
  <c r="BA168" i="46"/>
  <c r="BR168" i="46"/>
  <c r="BD168" i="46"/>
  <c r="CJ169" i="46"/>
  <c r="BE169" i="46"/>
  <c r="BI169" i="46"/>
  <c r="AZ169" i="46"/>
  <c r="CI169" i="46"/>
  <c r="CK169" i="46"/>
  <c r="BG169" i="46"/>
  <c r="BQ169" i="46"/>
  <c r="BT169" i="46"/>
  <c r="CM169" i="46"/>
  <c r="CG161" i="46"/>
  <c r="CE233" i="46" s="1"/>
  <c r="BI161" i="46"/>
  <c r="BG233" i="46" s="1"/>
  <c r="BC161" i="46"/>
  <c r="BA233" i="46" s="1"/>
  <c r="BD161" i="46"/>
  <c r="BB233" i="46" s="1"/>
  <c r="CJ161" i="46"/>
  <c r="CH233" i="46" s="1"/>
  <c r="BP161" i="46"/>
  <c r="BN233" i="46" s="1"/>
  <c r="BQ161" i="46"/>
  <c r="BO233" i="46" s="1"/>
  <c r="CF161" i="46"/>
  <c r="CD233" i="46" s="1"/>
  <c r="BW161" i="46"/>
  <c r="BU233" i="46" s="1"/>
  <c r="CI149" i="46"/>
  <c r="BF149" i="46"/>
  <c r="CC149" i="46"/>
  <c r="CM149" i="46"/>
  <c r="BH149" i="46"/>
  <c r="AZ149" i="46"/>
  <c r="CA149" i="46"/>
  <c r="CG149" i="46"/>
  <c r="BV149" i="46"/>
  <c r="BC149" i="46"/>
  <c r="BG149" i="46"/>
  <c r="CM138" i="46"/>
  <c r="BQ138" i="46"/>
  <c r="BC138" i="46"/>
  <c r="CG138" i="46"/>
  <c r="BA138" i="46"/>
  <c r="CE138" i="46"/>
  <c r="BF138" i="46"/>
  <c r="CI138" i="46"/>
  <c r="C239" i="46"/>
  <c r="BQ144" i="46"/>
  <c r="BO144" i="46"/>
  <c r="BZ144" i="46"/>
  <c r="BK144" i="46"/>
  <c r="CJ144" i="46"/>
  <c r="BC144" i="46"/>
  <c r="CB144" i="46"/>
  <c r="BH144" i="46"/>
  <c r="CC144" i="46"/>
  <c r="BM144" i="46"/>
  <c r="BA158" i="46"/>
  <c r="AY232" i="46" s="1"/>
  <c r="BL158" i="46"/>
  <c r="BJ232" i="46" s="1"/>
  <c r="BN158" i="46"/>
  <c r="BL232" i="46" s="1"/>
  <c r="CK158" i="46"/>
  <c r="CI232" i="46" s="1"/>
  <c r="BK158" i="46"/>
  <c r="BI232" i="46" s="1"/>
  <c r="CJ158" i="46"/>
  <c r="CH232" i="46" s="1"/>
  <c r="BH158" i="46"/>
  <c r="BF232" i="46" s="1"/>
  <c r="BI158" i="46"/>
  <c r="BG232" i="46" s="1"/>
  <c r="BQ158" i="46"/>
  <c r="BO232" i="46" s="1"/>
  <c r="BV158" i="46"/>
  <c r="BT232" i="46" s="1"/>
  <c r="BT140" i="46"/>
  <c r="BP140" i="46"/>
  <c r="BW140" i="46"/>
  <c r="BN140" i="46"/>
  <c r="BA140" i="46"/>
  <c r="CI140" i="46"/>
  <c r="BX140" i="46"/>
  <c r="BK140" i="46"/>
  <c r="CL140" i="46"/>
  <c r="BC140" i="46"/>
  <c r="BP170" i="46"/>
  <c r="CL170" i="46"/>
  <c r="BA170" i="46"/>
  <c r="I168" i="44"/>
  <c r="CH170" i="46"/>
  <c r="BL170" i="46"/>
  <c r="CG170" i="46"/>
  <c r="CF170" i="46"/>
  <c r="BT170" i="46"/>
  <c r="BI170" i="46"/>
  <c r="BH167" i="46"/>
  <c r="BF251" i="46" s="1"/>
  <c r="CE167" i="46"/>
  <c r="CC251" i="46" s="1"/>
  <c r="BY167" i="46"/>
  <c r="BW251" i="46" s="1"/>
  <c r="BV167" i="46"/>
  <c r="BT251" i="46" s="1"/>
  <c r="BX167" i="46"/>
  <c r="BV251" i="46" s="1"/>
  <c r="BU167" i="46"/>
  <c r="BS251" i="46" s="1"/>
  <c r="CL167" i="46"/>
  <c r="CJ251" i="46" s="1"/>
  <c r="BQ167" i="46"/>
  <c r="BO251" i="46" s="1"/>
  <c r="AY167" i="46"/>
  <c r="AW251" i="46" s="1"/>
  <c r="CD167" i="46"/>
  <c r="CB251" i="46" s="1"/>
  <c r="BT167" i="46"/>
  <c r="BR251" i="46" s="1"/>
  <c r="BZ171" i="46"/>
  <c r="AZ171" i="46"/>
  <c r="BO171" i="46"/>
  <c r="CF171" i="46"/>
  <c r="BC171" i="46"/>
  <c r="CM171" i="46"/>
  <c r="AY171" i="46"/>
  <c r="BL171" i="46"/>
  <c r="CA171" i="46"/>
  <c r="BT171" i="46"/>
  <c r="C130" i="64"/>
  <c r="F32" i="63"/>
  <c r="E66" i="46"/>
  <c r="E68" i="46"/>
  <c r="BH68" i="46" s="1"/>
  <c r="F25" i="63"/>
  <c r="D28" i="44" s="1"/>
  <c r="E28" i="44" s="1"/>
  <c r="H28" i="44" s="1"/>
  <c r="F28" i="63"/>
  <c r="D25" i="44"/>
  <c r="E25" i="44" s="1"/>
  <c r="H25" i="44" s="1"/>
  <c r="E74" i="46"/>
  <c r="BQ74" i="46" s="1"/>
  <c r="I41" i="67"/>
  <c r="B41" i="67" s="1"/>
  <c r="J38" i="36" s="1"/>
  <c r="O75" i="40"/>
  <c r="O169" i="40"/>
  <c r="R29" i="75"/>
  <c r="O120" i="40"/>
  <c r="V29" i="74"/>
  <c r="F41" i="67"/>
  <c r="I67" i="67"/>
  <c r="E314" i="64"/>
  <c r="F385" i="64"/>
  <c r="CH97" i="46"/>
  <c r="CB97" i="46"/>
  <c r="E483" i="64"/>
  <c r="AN84" i="46"/>
  <c r="AV86" i="46"/>
  <c r="AY20" i="46"/>
  <c r="BR20" i="46"/>
  <c r="BG20" i="46"/>
  <c r="AP88" i="46"/>
  <c r="AE102" i="46"/>
  <c r="F405" i="64"/>
  <c r="AN58" i="25"/>
  <c r="W84" i="46"/>
  <c r="AO27" i="46"/>
  <c r="AN76" i="46"/>
  <c r="AK123" i="46"/>
  <c r="AV125" i="46"/>
  <c r="AS90" i="46"/>
  <c r="K81" i="63"/>
  <c r="AJ93" i="46"/>
  <c r="CC87" i="46"/>
  <c r="M130" i="46"/>
  <c r="AW212" i="46"/>
  <c r="AF212" i="46"/>
  <c r="AG212" i="46"/>
  <c r="AH212" i="46"/>
  <c r="BE130" i="46"/>
  <c r="BQ130" i="46"/>
  <c r="BJ130" i="46"/>
  <c r="AW130" i="46"/>
  <c r="V69" i="46"/>
  <c r="AH92" i="46"/>
  <c r="AT88" i="46"/>
  <c r="AP90" i="46"/>
  <c r="AL94" i="46"/>
  <c r="AU100" i="46"/>
  <c r="AI100" i="46"/>
  <c r="AL100" i="46"/>
  <c r="I114" i="46"/>
  <c r="AJ117" i="46"/>
  <c r="AT118" i="46"/>
  <c r="AV118" i="46"/>
  <c r="AQ118" i="46"/>
  <c r="AJ20" i="46"/>
  <c r="AI20" i="46"/>
  <c r="AD20" i="46"/>
  <c r="U66" i="46"/>
  <c r="Z66" i="46"/>
  <c r="Y66" i="46"/>
  <c r="U78" i="46"/>
  <c r="S78" i="46"/>
  <c r="N80" i="46"/>
  <c r="T80" i="46"/>
  <c r="V80" i="46"/>
  <c r="T69" i="46"/>
  <c r="AE92" i="46"/>
  <c r="AS88" i="46"/>
  <c r="AL92" i="46"/>
  <c r="AH97" i="46"/>
  <c r="AF96" i="46"/>
  <c r="R81" i="46"/>
  <c r="H81" i="46"/>
  <c r="P81" i="46"/>
  <c r="J212" i="44"/>
  <c r="AT97" i="46"/>
  <c r="H108" i="46"/>
  <c r="AQ121" i="46"/>
  <c r="AF121" i="46"/>
  <c r="X60" i="46"/>
  <c r="AK61" i="46"/>
  <c r="AG61" i="46"/>
  <c r="AQ61" i="46"/>
  <c r="AL62" i="46"/>
  <c r="AD62" i="46"/>
  <c r="S69" i="46"/>
  <c r="L69" i="46"/>
  <c r="AG122" i="46"/>
  <c r="AJ122" i="46"/>
  <c r="AR122" i="46"/>
  <c r="AR128" i="46"/>
  <c r="AT128" i="46"/>
  <c r="AH128" i="46"/>
  <c r="AU130" i="46"/>
  <c r="AE130" i="46"/>
  <c r="AN130" i="46"/>
  <c r="AQ87" i="46"/>
  <c r="AR87" i="46"/>
  <c r="AE87" i="46"/>
  <c r="AD89" i="46"/>
  <c r="AE89" i="46"/>
  <c r="AO89" i="46"/>
  <c r="AD93" i="46"/>
  <c r="AW93" i="46"/>
  <c r="Y111" i="46"/>
  <c r="AB111" i="46"/>
  <c r="Z111" i="46"/>
  <c r="AQ85" i="46"/>
  <c r="AO248" i="46" s="1"/>
  <c r="E248" i="46"/>
  <c r="AS85" i="46"/>
  <c r="AQ248" i="46" s="1"/>
  <c r="AP73" i="46"/>
  <c r="T76" i="46"/>
  <c r="AT94" i="46"/>
  <c r="AO90" i="46"/>
  <c r="AE98" i="46"/>
  <c r="AS84" i="46"/>
  <c r="I93" i="46"/>
  <c r="AR112" i="46"/>
  <c r="AU112" i="46"/>
  <c r="AQ112" i="46"/>
  <c r="Y117" i="46"/>
  <c r="U117" i="46"/>
  <c r="AA117" i="46"/>
  <c r="U121" i="46"/>
  <c r="N121" i="46"/>
  <c r="R121" i="46"/>
  <c r="AV90" i="46"/>
  <c r="AQ98" i="46"/>
  <c r="AH84" i="46"/>
  <c r="U116" i="46"/>
  <c r="J116" i="46"/>
  <c r="Z116" i="46"/>
  <c r="AP215" i="46"/>
  <c r="AJ215" i="46"/>
  <c r="AM215" i="46"/>
  <c r="AU217" i="46"/>
  <c r="AK217" i="46"/>
  <c r="AM217" i="46"/>
  <c r="L85" i="46"/>
  <c r="J248" i="46" s="1"/>
  <c r="J85" i="46"/>
  <c r="H248" i="46" s="1"/>
  <c r="U85" i="46"/>
  <c r="S248" i="46" s="1"/>
  <c r="BL214" i="46"/>
  <c r="U89" i="46"/>
  <c r="X89" i="46"/>
  <c r="AH90" i="46"/>
  <c r="AD90" i="46"/>
  <c r="V93" i="46"/>
  <c r="AD94" i="46"/>
  <c r="AR94" i="46"/>
  <c r="AJ98" i="46"/>
  <c r="H90" i="46"/>
  <c r="AQ84" i="46"/>
  <c r="AP99" i="46"/>
  <c r="AO99" i="46"/>
  <c r="H103" i="46"/>
  <c r="AR103" i="46"/>
  <c r="AK103" i="46"/>
  <c r="Y106" i="46"/>
  <c r="X106" i="46"/>
  <c r="P106" i="46"/>
  <c r="H107" i="46"/>
  <c r="AI107" i="46"/>
  <c r="AR107" i="46"/>
  <c r="P110" i="46"/>
  <c r="W110" i="46"/>
  <c r="O110" i="46"/>
  <c r="AR111" i="46"/>
  <c r="AS111" i="46"/>
  <c r="AE111" i="46"/>
  <c r="AF69" i="46"/>
  <c r="AV69" i="46"/>
  <c r="AA72" i="46"/>
  <c r="J72" i="46"/>
  <c r="W72" i="46"/>
  <c r="AN73" i="46"/>
  <c r="AL73" i="46"/>
  <c r="K76" i="46"/>
  <c r="M76" i="46"/>
  <c r="AM77" i="46"/>
  <c r="AQ77" i="46"/>
  <c r="AJ77" i="46"/>
  <c r="W100" i="46"/>
  <c r="AI67" i="46"/>
  <c r="AU71" i="46"/>
  <c r="AM109" i="46"/>
  <c r="AJ97" i="46"/>
  <c r="AG30" i="46"/>
  <c r="K66" i="46"/>
  <c r="V86" i="46"/>
  <c r="H86" i="46"/>
  <c r="E241" i="46"/>
  <c r="U92" i="46"/>
  <c r="Y92" i="46"/>
  <c r="AP97" i="46"/>
  <c r="AS97" i="46"/>
  <c r="AM101" i="46"/>
  <c r="AR101" i="46"/>
  <c r="AK101" i="46"/>
  <c r="AR105" i="46"/>
  <c r="AM105" i="46"/>
  <c r="AQ109" i="46"/>
  <c r="AT109" i="46"/>
  <c r="AF109" i="46"/>
  <c r="AT113" i="46"/>
  <c r="AL113" i="46"/>
  <c r="AR113" i="46"/>
  <c r="AH119" i="46"/>
  <c r="R66" i="46"/>
  <c r="AW67" i="46"/>
  <c r="H67" i="46"/>
  <c r="AE67" i="46"/>
  <c r="I70" i="46"/>
  <c r="J70" i="46"/>
  <c r="X70" i="46"/>
  <c r="AJ71" i="46"/>
  <c r="AI71" i="46"/>
  <c r="AU75" i="46"/>
  <c r="AH75" i="46"/>
  <c r="AK75" i="46"/>
  <c r="L80" i="46"/>
  <c r="AQ71" i="46"/>
  <c r="T100" i="46"/>
  <c r="AG105" i="46"/>
  <c r="O118" i="46"/>
  <c r="AK116" i="46"/>
  <c r="AE116" i="46"/>
  <c r="AN116" i="46"/>
  <c r="AL87" i="46"/>
  <c r="AS93" i="46"/>
  <c r="AA96" i="46"/>
  <c r="Z96" i="46"/>
  <c r="Q96" i="46"/>
  <c r="V100" i="46"/>
  <c r="P100" i="46"/>
  <c r="Z100" i="46"/>
  <c r="N104" i="46"/>
  <c r="R104" i="46"/>
  <c r="AB104" i="46"/>
  <c r="O108" i="46"/>
  <c r="L112" i="46"/>
  <c r="W112" i="46"/>
  <c r="AA112" i="46"/>
  <c r="L118" i="46"/>
  <c r="R118" i="46"/>
  <c r="P118" i="46"/>
  <c r="AV30" i="46"/>
  <c r="AS30" i="46"/>
  <c r="AP30" i="46"/>
  <c r="Y74" i="46"/>
  <c r="L74" i="46"/>
  <c r="AA74" i="46"/>
  <c r="Y78" i="46"/>
  <c r="AI81" i="46"/>
  <c r="AU81" i="46"/>
  <c r="AM119" i="46"/>
  <c r="AR67" i="46"/>
  <c r="AB70" i="46"/>
  <c r="BJ214" i="46"/>
  <c r="BM214" i="46"/>
  <c r="M115" i="46"/>
  <c r="V115" i="46"/>
  <c r="BV87" i="46"/>
  <c r="T86" i="46"/>
  <c r="M96" i="46"/>
  <c r="M100" i="46"/>
  <c r="I104" i="46"/>
  <c r="AH105" i="46"/>
  <c r="AH113" i="46"/>
  <c r="AO20" i="46"/>
  <c r="AK67" i="46"/>
  <c r="Z74" i="46"/>
  <c r="N78" i="46"/>
  <c r="AD81" i="46"/>
  <c r="E234" i="64"/>
  <c r="I109" i="46"/>
  <c r="I177" i="46"/>
  <c r="I65" i="46"/>
  <c r="I178" i="46"/>
  <c r="I202" i="46"/>
  <c r="I120" i="46"/>
  <c r="I105" i="46"/>
  <c r="I201" i="46"/>
  <c r="K60" i="46"/>
  <c r="K174" i="46"/>
  <c r="K69" i="46"/>
  <c r="K189" i="46"/>
  <c r="K81" i="46"/>
  <c r="K198" i="46"/>
  <c r="M114" i="46"/>
  <c r="M77" i="46"/>
  <c r="M174" i="46"/>
  <c r="M106" i="46"/>
  <c r="M196" i="46"/>
  <c r="M116" i="46"/>
  <c r="O93" i="46"/>
  <c r="O202" i="46"/>
  <c r="M227" i="46"/>
  <c r="O185" i="46"/>
  <c r="O116" i="46"/>
  <c r="Q120" i="46"/>
  <c r="Q119" i="46"/>
  <c r="Q110" i="46"/>
  <c r="Q60" i="46"/>
  <c r="AD115" i="46"/>
  <c r="AD70" i="46"/>
  <c r="AD191" i="46"/>
  <c r="AD85" i="46"/>
  <c r="AB248" i="46" s="1"/>
  <c r="AG107" i="46"/>
  <c r="AG201" i="46"/>
  <c r="AG181" i="46"/>
  <c r="AG75" i="46"/>
  <c r="AG200" i="46"/>
  <c r="AG186" i="46"/>
  <c r="AG92" i="46"/>
  <c r="AG190" i="46"/>
  <c r="AG183" i="46"/>
  <c r="AK129" i="46"/>
  <c r="AK187" i="46"/>
  <c r="AK215" i="46"/>
  <c r="AK117" i="46"/>
  <c r="AK113" i="46"/>
  <c r="AK196" i="46"/>
  <c r="K62" i="46"/>
  <c r="AT91" i="46"/>
  <c r="AO91" i="46"/>
  <c r="AL91" i="46"/>
  <c r="Y97" i="46"/>
  <c r="AB97" i="46"/>
  <c r="O97" i="46"/>
  <c r="J101" i="46"/>
  <c r="K105" i="46"/>
  <c r="AB105" i="46"/>
  <c r="V105" i="46"/>
  <c r="L109" i="46"/>
  <c r="W109" i="46"/>
  <c r="AA109" i="46"/>
  <c r="I113" i="46"/>
  <c r="J113" i="46"/>
  <c r="R113" i="46"/>
  <c r="AM120" i="46"/>
  <c r="AR120" i="46"/>
  <c r="AE120" i="46"/>
  <c r="AL120" i="46"/>
  <c r="AF24" i="46"/>
  <c r="AT24" i="46"/>
  <c r="AI24" i="46"/>
  <c r="R62" i="46"/>
  <c r="H62" i="46"/>
  <c r="W62" i="46"/>
  <c r="AA62" i="46"/>
  <c r="X68" i="46"/>
  <c r="N68" i="46"/>
  <c r="R68" i="46"/>
  <c r="R73" i="46"/>
  <c r="U73" i="46"/>
  <c r="X73" i="46"/>
  <c r="H77" i="46"/>
  <c r="R77" i="46"/>
  <c r="K77" i="46"/>
  <c r="W77" i="46"/>
  <c r="AV80" i="46"/>
  <c r="AG80" i="46"/>
  <c r="AF80" i="46"/>
  <c r="U64" i="46"/>
  <c r="Z87" i="46"/>
  <c r="I87" i="46"/>
  <c r="P87" i="46"/>
  <c r="AE214" i="46"/>
  <c r="AT214" i="46"/>
  <c r="AI214" i="46"/>
  <c r="AQ214" i="46"/>
  <c r="AW216" i="46"/>
  <c r="AI216" i="46"/>
  <c r="AJ216" i="46"/>
  <c r="AK84" i="46"/>
  <c r="N90" i="46"/>
  <c r="X90" i="46"/>
  <c r="S90" i="46"/>
  <c r="S94" i="46"/>
  <c r="J94" i="46"/>
  <c r="AB94" i="46"/>
  <c r="AO95" i="46"/>
  <c r="AM254" i="46" s="1"/>
  <c r="AG95" i="46"/>
  <c r="AE254" i="46" s="1"/>
  <c r="AQ95" i="46"/>
  <c r="AO254" i="46" s="1"/>
  <c r="AJ95" i="46"/>
  <c r="AH254" i="46" s="1"/>
  <c r="AH98" i="46"/>
  <c r="AM102" i="46"/>
  <c r="AF102" i="46"/>
  <c r="AH102" i="46"/>
  <c r="AD106" i="46"/>
  <c r="AT106" i="46"/>
  <c r="AP106" i="46"/>
  <c r="AV106" i="46"/>
  <c r="AH110" i="46"/>
  <c r="AR110" i="46"/>
  <c r="AT110" i="46"/>
  <c r="AB119" i="46"/>
  <c r="T119" i="46"/>
  <c r="L119" i="46"/>
  <c r="AK38" i="46"/>
  <c r="AL38" i="46"/>
  <c r="AI38" i="46"/>
  <c r="AW38" i="46"/>
  <c r="AR65" i="46"/>
  <c r="AM65" i="46"/>
  <c r="AD65" i="46"/>
  <c r="AO129" i="46"/>
  <c r="AN129" i="46"/>
  <c r="AE129" i="46"/>
  <c r="AT129" i="46"/>
  <c r="AL116" i="46"/>
  <c r="AR114" i="46"/>
  <c r="AE114" i="46"/>
  <c r="AH114" i="46"/>
  <c r="AI114" i="46"/>
  <c r="AB64" i="46"/>
  <c r="N64" i="46"/>
  <c r="AA64" i="46"/>
  <c r="AI70" i="46"/>
  <c r="AW70" i="46"/>
  <c r="AP70" i="46"/>
  <c r="AM70" i="46"/>
  <c r="AD74" i="46"/>
  <c r="AO74" i="46"/>
  <c r="AF74" i="46"/>
  <c r="AP78" i="46"/>
  <c r="AE78" i="46"/>
  <c r="AJ78" i="46"/>
  <c r="AD78" i="46"/>
  <c r="AU90" i="46"/>
  <c r="V108" i="46"/>
  <c r="AV27" i="46"/>
  <c r="AF27" i="46"/>
  <c r="AT27" i="46"/>
  <c r="AP42" i="46"/>
  <c r="P145" i="47" s="1"/>
  <c r="X61" i="46"/>
  <c r="R61" i="46"/>
  <c r="AJ62" i="46"/>
  <c r="AL64" i="46"/>
  <c r="AG64" i="46"/>
  <c r="Y67" i="46"/>
  <c r="AE68" i="46"/>
  <c r="AO68" i="46"/>
  <c r="AN69" i="46"/>
  <c r="I72" i="46"/>
  <c r="I76" i="46"/>
  <c r="AF77" i="46"/>
  <c r="AE123" i="46"/>
  <c r="AU125" i="46"/>
  <c r="V130" i="46"/>
  <c r="AB130" i="46"/>
  <c r="Q130" i="46"/>
  <c r="AU86" i="46"/>
  <c r="AQ86" i="46"/>
  <c r="AJ66" i="46"/>
  <c r="AH99" i="46"/>
  <c r="AQ127" i="46"/>
  <c r="AP86" i="46"/>
  <c r="AT127" i="46"/>
  <c r="Y95" i="46"/>
  <c r="W254" i="46" s="1"/>
  <c r="AP34" i="46"/>
  <c r="J98" i="46"/>
  <c r="AE86" i="46"/>
  <c r="AO86" i="46"/>
  <c r="AN88" i="46"/>
  <c r="W91" i="46"/>
  <c r="M91" i="46"/>
  <c r="AQ92" i="46"/>
  <c r="AA95" i="46"/>
  <c r="Y254" i="46" s="1"/>
  <c r="P95" i="46"/>
  <c r="N254" i="46" s="1"/>
  <c r="AJ96" i="46"/>
  <c r="AB98" i="46"/>
  <c r="O98" i="46"/>
  <c r="AN99" i="46"/>
  <c r="AE107" i="46"/>
  <c r="H111" i="46"/>
  <c r="S114" i="46"/>
  <c r="S120" i="46"/>
  <c r="J120" i="46"/>
  <c r="AL121" i="46"/>
  <c r="AH127" i="46"/>
  <c r="AV127" i="46"/>
  <c r="AE21" i="46"/>
  <c r="AF21" i="46"/>
  <c r="AR34" i="46"/>
  <c r="Y65" i="46"/>
  <c r="P65" i="46"/>
  <c r="AR66" i="46"/>
  <c r="AV66" i="46"/>
  <c r="X65" i="46"/>
  <c r="AD124" i="46"/>
  <c r="AN124" i="46"/>
  <c r="AS126" i="46"/>
  <c r="AW126" i="46"/>
  <c r="AB121" i="46"/>
  <c r="AE108" i="46"/>
  <c r="AK104" i="46"/>
  <c r="I88" i="46"/>
  <c r="X121" i="46"/>
  <c r="AS108" i="46"/>
  <c r="AG104" i="46"/>
  <c r="V103" i="46"/>
  <c r="AH217" i="46"/>
  <c r="AE112" i="46"/>
  <c r="O107" i="46"/>
  <c r="T103" i="46"/>
  <c r="P88" i="46"/>
  <c r="AL124" i="46"/>
  <c r="AV126" i="46"/>
  <c r="L99" i="46"/>
  <c r="X103" i="46"/>
  <c r="L107" i="46"/>
  <c r="J107" i="46"/>
  <c r="AM34" i="46"/>
  <c r="AF115" i="46"/>
  <c r="J65" i="46"/>
  <c r="AI34" i="46"/>
  <c r="D239" i="64"/>
  <c r="F239" i="64" s="1"/>
  <c r="AF42" i="46"/>
  <c r="L71" i="46"/>
  <c r="O75" i="46"/>
  <c r="AH68" i="46"/>
  <c r="AM72" i="46"/>
  <c r="AP76" i="46"/>
  <c r="U71" i="46"/>
  <c r="AS64" i="46"/>
  <c r="R75" i="46"/>
  <c r="AQ72" i="46"/>
  <c r="AI72" i="46"/>
  <c r="AK68" i="46"/>
  <c r="AM68" i="46"/>
  <c r="S71" i="46"/>
  <c r="V75" i="46"/>
  <c r="AW76" i="46"/>
  <c r="AW123" i="46"/>
  <c r="AN125" i="46"/>
  <c r="E163" i="64"/>
  <c r="Y61" i="46"/>
  <c r="J84" i="46"/>
  <c r="AV128" i="46"/>
  <c r="D386" i="64"/>
  <c r="F386" i="64" s="1"/>
  <c r="E408" i="64"/>
  <c r="F408" i="64" s="1"/>
  <c r="J226" i="56"/>
  <c r="J175" i="46"/>
  <c r="J202" i="46"/>
  <c r="J192" i="46"/>
  <c r="AV177" i="46"/>
  <c r="T176" i="46"/>
  <c r="N193" i="46"/>
  <c r="P180" i="46"/>
  <c r="AB185" i="46"/>
  <c r="AL193" i="46"/>
  <c r="AB176" i="46"/>
  <c r="O176" i="46"/>
  <c r="T195" i="46"/>
  <c r="AP200" i="46"/>
  <c r="AW202" i="46"/>
  <c r="AT200" i="46"/>
  <c r="AU183" i="46"/>
  <c r="AO188" i="46"/>
  <c r="AP197" i="46"/>
  <c r="AK202" i="46"/>
  <c r="AS184" i="46"/>
  <c r="AW192" i="46"/>
  <c r="AJ185" i="46"/>
  <c r="AH176" i="46"/>
  <c r="AV186" i="46"/>
  <c r="AM199" i="46"/>
  <c r="AV201" i="46"/>
  <c r="O200" i="46"/>
  <c r="Z175" i="46"/>
  <c r="AL186" i="46"/>
  <c r="P184" i="46"/>
  <c r="AP201" i="46"/>
  <c r="Z192" i="46"/>
  <c r="AV182" i="46"/>
  <c r="AR187" i="46"/>
  <c r="AP198" i="46"/>
  <c r="S196" i="46"/>
  <c r="V186" i="46"/>
  <c r="Z194" i="46"/>
  <c r="R200" i="46"/>
  <c r="AJ192" i="46"/>
  <c r="U194" i="46"/>
  <c r="U176" i="46"/>
  <c r="W179" i="46"/>
  <c r="Y179" i="46"/>
  <c r="W227" i="46"/>
  <c r="AA201" i="46"/>
  <c r="AD188" i="46"/>
  <c r="AD203" i="46"/>
  <c r="AD198" i="46"/>
  <c r="K178" i="46"/>
  <c r="Q184" i="46"/>
  <c r="S200" i="46"/>
  <c r="AQ179" i="46"/>
  <c r="T197" i="46"/>
  <c r="AT185" i="46"/>
  <c r="AW183" i="46"/>
  <c r="AP179" i="46"/>
  <c r="W194" i="46"/>
  <c r="AV195" i="46"/>
  <c r="AW187" i="46"/>
  <c r="U189" i="46"/>
  <c r="AT190" i="46"/>
  <c r="AP184" i="46"/>
  <c r="X192" i="46"/>
  <c r="Y188" i="46"/>
  <c r="AQ190" i="46"/>
  <c r="AA178" i="46"/>
  <c r="AO177" i="46"/>
  <c r="AQ175" i="46"/>
  <c r="AO184" i="46"/>
  <c r="AT183" i="46"/>
  <c r="AS176" i="46"/>
  <c r="Y190" i="46"/>
  <c r="U191" i="46"/>
  <c r="AW188" i="46"/>
  <c r="Z180" i="46"/>
  <c r="AB187" i="46"/>
  <c r="AP202" i="46"/>
  <c r="AF193" i="46"/>
  <c r="AF203" i="46"/>
  <c r="AJ190" i="46"/>
  <c r="AN202" i="46"/>
  <c r="D164" i="64"/>
  <c r="F164" i="64" s="1"/>
  <c r="T493" i="64"/>
  <c r="D412" i="64"/>
  <c r="F412" i="64" s="1"/>
  <c r="L20" i="68"/>
  <c r="L148" i="68" s="1"/>
  <c r="O227" i="46"/>
  <c r="T175" i="46"/>
  <c r="AF175" i="46"/>
  <c r="D474" i="64"/>
  <c r="V41" i="67"/>
  <c r="P176" i="46"/>
  <c r="X182" i="46"/>
  <c r="AE190" i="46"/>
  <c r="AI191" i="46"/>
  <c r="V175" i="46"/>
  <c r="P183" i="46"/>
  <c r="AA179" i="46"/>
  <c r="AM184" i="46"/>
  <c r="R189" i="46"/>
  <c r="P191" i="46"/>
  <c r="AO189" i="46"/>
  <c r="AS193" i="46"/>
  <c r="AL187" i="46"/>
  <c r="R180" i="46"/>
  <c r="AK190" i="46"/>
  <c r="AI178" i="46"/>
  <c r="AK186" i="46"/>
  <c r="AP191" i="46"/>
  <c r="AF177" i="46"/>
  <c r="AN197" i="46"/>
  <c r="AR199" i="46"/>
  <c r="E122" i="64"/>
  <c r="AN176" i="46"/>
  <c r="AT177" i="46"/>
  <c r="AA175" i="46"/>
  <c r="AV194" i="46"/>
  <c r="U193" i="46"/>
  <c r="AM186" i="46"/>
  <c r="K192" i="46"/>
  <c r="M190" i="46"/>
  <c r="W187" i="46"/>
  <c r="L176" i="46"/>
  <c r="AO186" i="46"/>
  <c r="R181" i="46"/>
  <c r="AI193" i="46"/>
  <c r="AT202" i="46"/>
  <c r="P194" i="46"/>
  <c r="N176" i="46"/>
  <c r="R174" i="46"/>
  <c r="X202" i="46"/>
  <c r="AL200" i="46"/>
  <c r="AR197" i="46"/>
  <c r="S191" i="46"/>
  <c r="AO180" i="46"/>
  <c r="AG189" i="46"/>
  <c r="AG203" i="46"/>
  <c r="D548" i="64"/>
  <c r="F548" i="64" s="1"/>
  <c r="X567" i="64"/>
  <c r="AH187" i="46"/>
  <c r="AE203" i="46"/>
  <c r="AH203" i="46"/>
  <c r="I185" i="46"/>
  <c r="AU227" i="46"/>
  <c r="L227" i="46"/>
  <c r="D181" i="64"/>
  <c r="F181" i="64" s="1"/>
  <c r="Q614" i="64"/>
  <c r="T614" i="64"/>
  <c r="Y614" i="64"/>
  <c r="G614" i="64"/>
  <c r="Y63" i="46"/>
  <c r="T94" i="25" s="1"/>
  <c r="O63" i="46"/>
  <c r="J94" i="25" s="1"/>
  <c r="F43" i="64"/>
  <c r="B21" i="67"/>
  <c r="L88" i="36" s="1"/>
  <c r="AJ628" i="64" s="1"/>
  <c r="Q172" i="46"/>
  <c r="Q168" i="46"/>
  <c r="L156" i="25" s="1"/>
  <c r="AQ419" i="64"/>
  <c r="AD419" i="64"/>
  <c r="AM419" i="64"/>
  <c r="AO419" i="64"/>
  <c r="AJ419" i="64"/>
  <c r="AP419" i="64"/>
  <c r="AT419" i="64"/>
  <c r="AI419" i="64"/>
  <c r="X226" i="56"/>
  <c r="X20" i="68"/>
  <c r="X148" i="68" s="1"/>
  <c r="P226" i="56"/>
  <c r="P20" i="68"/>
  <c r="P148" i="68" s="1"/>
  <c r="I226" i="56"/>
  <c r="I20" i="68"/>
  <c r="I148" i="68" s="1"/>
  <c r="AU128" i="46"/>
  <c r="AM128" i="46"/>
  <c r="AL123" i="46"/>
  <c r="AI123" i="46"/>
  <c r="E545" i="64"/>
  <c r="D545" i="64"/>
  <c r="E467" i="64"/>
  <c r="D467" i="64"/>
  <c r="E389" i="64"/>
  <c r="AJ389" i="64" s="1"/>
  <c r="D389" i="64"/>
  <c r="AQ215" i="46"/>
  <c r="AL215" i="46"/>
  <c r="D260" i="64"/>
  <c r="E260" i="64"/>
  <c r="D167" i="64"/>
  <c r="E167" i="64"/>
  <c r="W419" i="64"/>
  <c r="V419" i="64"/>
  <c r="O419" i="64"/>
  <c r="I419" i="64"/>
  <c r="G419" i="64"/>
  <c r="Y419" i="64"/>
  <c r="F419" i="64"/>
  <c r="J419" i="64"/>
  <c r="H419" i="64"/>
  <c r="X419" i="64"/>
  <c r="AC567" i="64"/>
  <c r="AK567" i="64"/>
  <c r="AS567" i="64"/>
  <c r="AP567" i="64"/>
  <c r="AU567" i="64"/>
  <c r="D610" i="64"/>
  <c r="E31" i="64"/>
  <c r="D608" i="64"/>
  <c r="D171" i="64" s="1"/>
  <c r="F171" i="64" s="1"/>
  <c r="E242" i="64"/>
  <c r="AH193" i="46"/>
  <c r="AH199" i="46"/>
  <c r="AH182" i="46"/>
  <c r="AH179" i="46"/>
  <c r="AH196" i="46"/>
  <c r="AH184" i="46"/>
  <c r="AH180" i="46"/>
  <c r="AH200" i="46"/>
  <c r="AH189" i="46"/>
  <c r="AH183" i="46"/>
  <c r="AH192" i="46"/>
  <c r="AH181" i="46"/>
  <c r="AH201" i="46"/>
  <c r="AH191" i="46"/>
  <c r="AH174" i="46"/>
  <c r="AH125" i="46"/>
  <c r="AH34" i="46"/>
  <c r="AH124" i="46"/>
  <c r="AH89" i="46"/>
  <c r="AH104" i="46"/>
  <c r="AH85" i="46"/>
  <c r="AF248" i="46" s="1"/>
  <c r="AH108" i="46"/>
  <c r="AH21" i="46"/>
  <c r="AH107" i="46"/>
  <c r="AD190" i="46"/>
  <c r="AB227" i="46"/>
  <c r="AD175" i="46"/>
  <c r="AD197" i="46"/>
  <c r="AD193" i="46"/>
  <c r="AD201" i="46"/>
  <c r="AD186" i="46"/>
  <c r="AD123" i="46"/>
  <c r="AD68" i="46"/>
  <c r="AD103" i="46"/>
  <c r="F417" i="64"/>
  <c r="L39" i="67"/>
  <c r="U44" i="79"/>
  <c r="AM130" i="46"/>
  <c r="AE125" i="46"/>
  <c r="AE65" i="46"/>
  <c r="N62" i="46"/>
  <c r="AE38" i="46"/>
  <c r="N41" i="67"/>
  <c r="E241" i="44"/>
  <c r="P112" i="46"/>
  <c r="R93" i="46"/>
  <c r="T89" i="46"/>
  <c r="F312" i="64"/>
  <c r="AI217" i="46"/>
  <c r="F252" i="64"/>
  <c r="E248" i="64"/>
  <c r="F232" i="64"/>
  <c r="E104" i="64"/>
  <c r="Q173" i="46"/>
  <c r="L161" i="25" s="1"/>
  <c r="Q169" i="46"/>
  <c r="L157" i="25" s="1"/>
  <c r="R637" i="64"/>
  <c r="R614" i="64"/>
  <c r="M637" i="64"/>
  <c r="M614" i="64"/>
  <c r="I637" i="64"/>
  <c r="I614" i="64"/>
  <c r="AV191" i="46"/>
  <c r="AV193" i="46"/>
  <c r="AT227" i="46"/>
  <c r="AR192" i="46"/>
  <c r="AR180" i="46"/>
  <c r="AR191" i="46"/>
  <c r="AR198" i="46"/>
  <c r="AR189" i="46"/>
  <c r="AN203" i="46"/>
  <c r="AN200" i="46"/>
  <c r="AN179" i="46"/>
  <c r="AN182" i="46"/>
  <c r="AN194" i="46"/>
  <c r="AF184" i="46"/>
  <c r="AF187" i="46"/>
  <c r="AD227" i="46"/>
  <c r="F461" i="64"/>
  <c r="F457" i="64"/>
  <c r="E81" i="46"/>
  <c r="BI81" i="46" s="1"/>
  <c r="L68" i="67"/>
  <c r="Q66" i="67"/>
  <c r="M66" i="67"/>
  <c r="AI630" i="64"/>
  <c r="AI626" i="64"/>
  <c r="AI482" i="64" s="1"/>
  <c r="AI622" i="64"/>
  <c r="AI618" i="64"/>
  <c r="AI548" i="64" s="1"/>
  <c r="AI616" i="64"/>
  <c r="AI324" i="64" s="1"/>
  <c r="AJ604" i="64"/>
  <c r="AJ312" i="64" s="1"/>
  <c r="AJ598" i="64"/>
  <c r="Y637" i="64"/>
  <c r="V637" i="64"/>
  <c r="L171" i="46"/>
  <c r="G159" i="25" s="1"/>
  <c r="F54" i="67"/>
  <c r="F238" i="64"/>
  <c r="AZ214" i="46"/>
  <c r="E23" i="63"/>
  <c r="AS124" i="46"/>
  <c r="AT71" i="46"/>
  <c r="AO61" i="46"/>
  <c r="AU30" i="46"/>
  <c r="V42" i="67"/>
  <c r="R42" i="67"/>
  <c r="R41" i="67"/>
  <c r="AB120" i="46"/>
  <c r="W98" i="46"/>
  <c r="X95" i="46"/>
  <c r="V254" i="46" s="1"/>
  <c r="Z91" i="46"/>
  <c r="F110" i="64"/>
  <c r="U40" i="67"/>
  <c r="U87" i="46"/>
  <c r="E129" i="64"/>
  <c r="X637" i="64"/>
  <c r="U637" i="64"/>
  <c r="Q637" i="64"/>
  <c r="L637" i="64"/>
  <c r="H637" i="64"/>
  <c r="E29" i="64"/>
  <c r="Q170" i="46"/>
  <c r="L158" i="25" s="1"/>
  <c r="Q166" i="46"/>
  <c r="L154" i="25" s="1"/>
  <c r="I37" i="46"/>
  <c r="D49" i="25" s="1"/>
  <c r="V53" i="67"/>
  <c r="T53" i="67"/>
  <c r="R53" i="67"/>
  <c r="P53" i="67"/>
  <c r="N53" i="67"/>
  <c r="O54" i="67"/>
  <c r="M54" i="67"/>
  <c r="H54" i="67"/>
  <c r="CG88" i="46"/>
  <c r="CL88" i="46"/>
  <c r="CF88" i="46"/>
  <c r="AY198" i="46"/>
  <c r="BA198" i="46"/>
  <c r="BE181" i="46"/>
  <c r="AY181" i="46"/>
  <c r="E44" i="79"/>
  <c r="BG198" i="46"/>
  <c r="BQ181" i="46"/>
  <c r="BB181" i="46"/>
  <c r="BD181" i="46"/>
  <c r="BK152" i="46"/>
  <c r="BI198" i="46"/>
  <c r="I179" i="44"/>
  <c r="J179" i="44" s="1"/>
  <c r="BH181" i="46"/>
  <c r="AJ93" i="64"/>
  <c r="AT111" i="64"/>
  <c r="D20" i="64"/>
  <c r="F20" i="64" s="1"/>
  <c r="D233" i="64"/>
  <c r="D91" i="64"/>
  <c r="F91" i="64" s="1"/>
  <c r="D307" i="64"/>
  <c r="F307" i="64" s="1"/>
  <c r="D381" i="64"/>
  <c r="F381" i="64" s="1"/>
  <c r="D162" i="64"/>
  <c r="D529" i="64"/>
  <c r="F529" i="64" s="1"/>
  <c r="D455" i="64"/>
  <c r="F455" i="64" s="1"/>
  <c r="F599" i="64"/>
  <c r="D33" i="44"/>
  <c r="E33" i="44" s="1"/>
  <c r="H33" i="44" s="1"/>
  <c r="K30" i="63"/>
  <c r="AJ164" i="64"/>
  <c r="C230" i="44"/>
  <c r="H160" i="44"/>
  <c r="F230" i="44" s="1"/>
  <c r="D80" i="44"/>
  <c r="E80" i="44" s="1"/>
  <c r="H80" i="44" s="1"/>
  <c r="K80" i="63"/>
  <c r="E344" i="64"/>
  <c r="F344" i="64" s="1"/>
  <c r="K36" i="63"/>
  <c r="F311" i="64"/>
  <c r="L52" i="67"/>
  <c r="T52" i="67"/>
  <c r="S637" i="64"/>
  <c r="E34" i="64"/>
  <c r="E23" i="64"/>
  <c r="Q54" i="67"/>
  <c r="Q63" i="46"/>
  <c r="L94" i="25" s="1"/>
  <c r="K65" i="67"/>
  <c r="K39" i="67"/>
  <c r="B46" i="67"/>
  <c r="D314" i="64"/>
  <c r="F314" i="64" s="1"/>
  <c r="H44" i="79"/>
  <c r="F93" i="64"/>
  <c r="F393" i="64"/>
  <c r="F400" i="64"/>
  <c r="L53" i="67"/>
  <c r="U54" i="67"/>
  <c r="V25" i="73" s="1"/>
  <c r="L54" i="67"/>
  <c r="E186" i="64"/>
  <c r="E40" i="64"/>
  <c r="AT40" i="64" s="1"/>
  <c r="B22" i="67"/>
  <c r="U89" i="36" s="1"/>
  <c r="AS634" i="64" s="1"/>
  <c r="Q167" i="46"/>
  <c r="O251" i="46" s="1"/>
  <c r="P54" i="67"/>
  <c r="J54" i="67"/>
  <c r="F241" i="44"/>
  <c r="C241" i="44"/>
  <c r="B59" i="67"/>
  <c r="F339" i="64"/>
  <c r="F397" i="64"/>
  <c r="F114" i="64"/>
  <c r="F541" i="64"/>
  <c r="F90" i="64"/>
  <c r="B62" i="67"/>
  <c r="G54" i="67"/>
  <c r="E52" i="67"/>
  <c r="B61" i="67"/>
  <c r="I52" i="67"/>
  <c r="N28" i="40"/>
  <c r="N39" i="40"/>
  <c r="N149" i="40"/>
  <c r="N163" i="40"/>
  <c r="N34" i="40"/>
  <c r="N181" i="40"/>
  <c r="N96" i="40"/>
  <c r="N118" i="40"/>
  <c r="N216" i="40"/>
  <c r="N203" i="40"/>
  <c r="N215" i="40"/>
  <c r="N198" i="40"/>
  <c r="N50" i="40"/>
  <c r="N35" i="40"/>
  <c r="N140" i="40"/>
  <c r="N159" i="40"/>
  <c r="N110" i="40"/>
  <c r="N127" i="40"/>
  <c r="N177" i="40"/>
  <c r="N61" i="40"/>
  <c r="N171" i="40"/>
  <c r="N106" i="40"/>
  <c r="N71" i="40"/>
  <c r="N29" i="40"/>
  <c r="N33" i="40"/>
  <c r="N142" i="40"/>
  <c r="N160" i="40"/>
  <c r="N49" i="40"/>
  <c r="N121" i="40"/>
  <c r="N191" i="40"/>
  <c r="N79" i="40"/>
  <c r="N76" i="40"/>
  <c r="N168" i="40"/>
  <c r="N205" i="40"/>
  <c r="N108" i="40"/>
  <c r="N51" i="40"/>
  <c r="N137" i="40"/>
  <c r="N148" i="40"/>
  <c r="N41" i="40"/>
  <c r="N207" i="40"/>
  <c r="N63" i="40"/>
  <c r="N180" i="40"/>
  <c r="N82" i="40"/>
  <c r="N67" i="40"/>
  <c r="N109" i="40"/>
  <c r="N167" i="40"/>
  <c r="C32" i="36"/>
  <c r="E20" i="36"/>
  <c r="J20" i="36"/>
  <c r="V20" i="36"/>
  <c r="S20" i="36"/>
  <c r="O20" i="36"/>
  <c r="R25" i="36"/>
  <c r="E26" i="36"/>
  <c r="G20" i="36"/>
  <c r="T20" i="36"/>
  <c r="U20" i="36"/>
  <c r="M20" i="36"/>
  <c r="BB20" i="34"/>
  <c r="BN26" i="54"/>
  <c r="J52" i="67"/>
  <c r="J65" i="67"/>
  <c r="J39" i="67"/>
  <c r="W87" i="36"/>
  <c r="Q82" i="36"/>
  <c r="H82" i="36"/>
  <c r="L82" i="36"/>
  <c r="P82" i="36"/>
  <c r="T82" i="36"/>
  <c r="D82" i="36"/>
  <c r="J82" i="36"/>
  <c r="V82" i="36"/>
  <c r="I82" i="36"/>
  <c r="G82" i="36"/>
  <c r="K82" i="36"/>
  <c r="O82" i="36"/>
  <c r="S82" i="36"/>
  <c r="W82" i="36"/>
  <c r="F82" i="36"/>
  <c r="R82" i="36"/>
  <c r="E82" i="36"/>
  <c r="U82" i="36"/>
  <c r="N82" i="36"/>
  <c r="M82" i="36"/>
  <c r="I65" i="67"/>
  <c r="I39" i="67"/>
  <c r="AT26" i="46"/>
  <c r="AO34" i="25" s="1"/>
  <c r="W81" i="36"/>
  <c r="S81" i="36"/>
  <c r="O81" i="36"/>
  <c r="K81" i="36"/>
  <c r="G81" i="36"/>
  <c r="T81" i="36"/>
  <c r="L81" i="36"/>
  <c r="H81" i="36"/>
  <c r="P81" i="36"/>
  <c r="D81" i="36"/>
  <c r="Q81" i="36"/>
  <c r="M81" i="36"/>
  <c r="I81" i="36"/>
  <c r="E81" i="36"/>
  <c r="J81" i="36"/>
  <c r="U81" i="36"/>
  <c r="V81" i="36"/>
  <c r="R81" i="36"/>
  <c r="N81" i="36"/>
  <c r="F81" i="36"/>
  <c r="D52" i="67"/>
  <c r="D39" i="67"/>
  <c r="D65" i="67"/>
  <c r="D21" i="64"/>
  <c r="D163" i="64"/>
  <c r="D456" i="64"/>
  <c r="F456" i="64" s="1"/>
  <c r="D92" i="64"/>
  <c r="F92" i="64" s="1"/>
  <c r="D234" i="64"/>
  <c r="F234" i="64" s="1"/>
  <c r="D382" i="64"/>
  <c r="F382" i="64" s="1"/>
  <c r="D530" i="64"/>
  <c r="F530" i="64" s="1"/>
  <c r="D308" i="64"/>
  <c r="F308" i="64" s="1"/>
  <c r="F600" i="64"/>
  <c r="J53" i="67"/>
  <c r="K29" i="74"/>
  <c r="F53" i="67"/>
  <c r="F40" i="67"/>
  <c r="G29" i="74"/>
  <c r="D53" i="67"/>
  <c r="D40" i="67"/>
  <c r="D66" i="67"/>
  <c r="K53" i="67"/>
  <c r="H65" i="67"/>
  <c r="H52" i="67"/>
  <c r="F39" i="67"/>
  <c r="F52" i="67"/>
  <c r="I53" i="67"/>
  <c r="J29" i="75"/>
  <c r="G53" i="67"/>
  <c r="G66" i="67"/>
  <c r="G40" i="67"/>
  <c r="H29" i="75"/>
  <c r="E53" i="67"/>
  <c r="C53" i="67"/>
  <c r="C40" i="67"/>
  <c r="G65" i="67"/>
  <c r="G39" i="67"/>
  <c r="G52" i="67"/>
  <c r="D18" i="64"/>
  <c r="F597" i="64"/>
  <c r="D453" i="64"/>
  <c r="F453" i="64" s="1"/>
  <c r="D305" i="64"/>
  <c r="F305" i="64" s="1"/>
  <c r="D160" i="64"/>
  <c r="D231" i="64"/>
  <c r="D379" i="64"/>
  <c r="F379" i="64" s="1"/>
  <c r="D527" i="64"/>
  <c r="F527" i="64" s="1"/>
  <c r="D89" i="64"/>
  <c r="F89" i="64" s="1"/>
  <c r="B26" i="67"/>
  <c r="I66" i="67"/>
  <c r="K40" i="67"/>
  <c r="C66" i="67"/>
  <c r="C52" i="67"/>
  <c r="AT339" i="64"/>
  <c r="M87" i="36"/>
  <c r="R87" i="36"/>
  <c r="S87" i="36"/>
  <c r="E35" i="64"/>
  <c r="E21" i="64"/>
  <c r="E18" i="64"/>
  <c r="I40" i="67"/>
  <c r="F65" i="67"/>
  <c r="E40" i="67"/>
  <c r="J66" i="67"/>
  <c r="C39" i="67"/>
  <c r="F87" i="36"/>
  <c r="N87" i="36"/>
  <c r="E240" i="64"/>
  <c r="E37" i="64"/>
  <c r="E66" i="67"/>
  <c r="J40" i="67"/>
  <c r="C65" i="67"/>
  <c r="B25" i="67"/>
  <c r="E33" i="64"/>
  <c r="B23" i="67"/>
  <c r="G90" i="36" s="1"/>
  <c r="F66" i="67"/>
  <c r="K66" i="67"/>
  <c r="E65" i="67"/>
  <c r="E39" i="67"/>
  <c r="AT473" i="64"/>
  <c r="G87" i="36"/>
  <c r="C39" i="79"/>
  <c r="I44" i="79"/>
  <c r="W75" i="36"/>
  <c r="CM127" i="46" s="1"/>
  <c r="D75" i="36"/>
  <c r="BT125" i="46" s="1"/>
  <c r="T75" i="36"/>
  <c r="M75" i="36"/>
  <c r="E75" i="36"/>
  <c r="BU122" i="46" s="1"/>
  <c r="H75" i="36"/>
  <c r="BX122" i="46" s="1"/>
  <c r="H169" i="25" s="1"/>
  <c r="Q75" i="36"/>
  <c r="CG124" i="46" s="1"/>
  <c r="Q171" i="25" s="1"/>
  <c r="J18" i="57"/>
  <c r="J44" i="79"/>
  <c r="G18" i="57"/>
  <c r="D18" i="57"/>
  <c r="D44" i="79"/>
  <c r="L18" i="57"/>
  <c r="L44" i="79"/>
  <c r="W74" i="36"/>
  <c r="S74" i="36"/>
  <c r="O74" i="36"/>
  <c r="K74" i="36"/>
  <c r="G74" i="36"/>
  <c r="T74" i="36"/>
  <c r="P74" i="36"/>
  <c r="L74" i="36"/>
  <c r="H74" i="36"/>
  <c r="D74" i="36"/>
  <c r="Q74" i="36"/>
  <c r="I74" i="36"/>
  <c r="V74" i="36"/>
  <c r="R74" i="36"/>
  <c r="J74" i="36"/>
  <c r="U74" i="36"/>
  <c r="M74" i="36"/>
  <c r="E74" i="36"/>
  <c r="N74" i="36"/>
  <c r="F74" i="36"/>
  <c r="K18" i="57"/>
  <c r="V73" i="36"/>
  <c r="CL128" i="46" s="1"/>
  <c r="V174" i="25" s="1"/>
  <c r="W73" i="36"/>
  <c r="S73" i="36"/>
  <c r="O73" i="36"/>
  <c r="CE130" i="46" s="1"/>
  <c r="K73" i="36"/>
  <c r="G73" i="36"/>
  <c r="P73" i="36"/>
  <c r="AN614" i="64" s="1"/>
  <c r="L73" i="36"/>
  <c r="H73" i="36"/>
  <c r="BX130" i="46" s="1"/>
  <c r="T73" i="36"/>
  <c r="CJ130" i="46" s="1"/>
  <c r="D73" i="36"/>
  <c r="BT126" i="46" s="1"/>
  <c r="U73" i="36"/>
  <c r="M73" i="36"/>
  <c r="E73" i="36"/>
  <c r="BU130" i="46" s="1"/>
  <c r="E176" i="25" s="1"/>
  <c r="R73" i="36"/>
  <c r="J73" i="36"/>
  <c r="AH614" i="64" s="1"/>
  <c r="Q73" i="36"/>
  <c r="CG130" i="46" s="1"/>
  <c r="I73" i="36"/>
  <c r="N73" i="36"/>
  <c r="F73" i="36"/>
  <c r="G44" i="79"/>
  <c r="E18" i="57"/>
  <c r="D395" i="64"/>
  <c r="F395" i="64" s="1"/>
  <c r="D469" i="64"/>
  <c r="F469" i="64" s="1"/>
  <c r="D34" i="64"/>
  <c r="F613" i="64"/>
  <c r="D106" i="64"/>
  <c r="D322" i="64"/>
  <c r="D470" i="64"/>
  <c r="D394" i="64"/>
  <c r="F394" i="64" s="1"/>
  <c r="F612" i="64"/>
  <c r="D320" i="64"/>
  <c r="F320" i="64" s="1"/>
  <c r="D175" i="64"/>
  <c r="F175" i="64" s="1"/>
  <c r="D246" i="64"/>
  <c r="F246" i="64" s="1"/>
  <c r="D542" i="64"/>
  <c r="F542" i="64" s="1"/>
  <c r="D468" i="64"/>
  <c r="F468" i="64" s="1"/>
  <c r="D33" i="64"/>
  <c r="D104" i="64"/>
  <c r="D627" i="64"/>
  <c r="D119" i="64" s="1"/>
  <c r="F119" i="64" s="1"/>
  <c r="D619" i="64"/>
  <c r="E24" i="64"/>
  <c r="E27" i="64"/>
  <c r="D52" i="64"/>
  <c r="D26" i="64"/>
  <c r="E345" i="64"/>
  <c r="AB172" i="46"/>
  <c r="I169" i="46"/>
  <c r="D157" i="25" s="1"/>
  <c r="X171" i="46"/>
  <c r="S159" i="25" s="1"/>
  <c r="V171" i="46"/>
  <c r="Q159" i="25" s="1"/>
  <c r="R167" i="46"/>
  <c r="AB171" i="46"/>
  <c r="W159" i="25" s="1"/>
  <c r="T171" i="46"/>
  <c r="O159" i="25" s="1"/>
  <c r="H15" i="31"/>
  <c r="AA171" i="46"/>
  <c r="V159" i="25" s="1"/>
  <c r="Y171" i="46"/>
  <c r="T159" i="25" s="1"/>
  <c r="W171" i="46"/>
  <c r="R159" i="25" s="1"/>
  <c r="U171" i="46"/>
  <c r="P159" i="25" s="1"/>
  <c r="S171" i="46"/>
  <c r="N159" i="25" s="1"/>
  <c r="O171" i="46"/>
  <c r="J159" i="25" s="1"/>
  <c r="J171" i="46"/>
  <c r="E159" i="25" s="1"/>
  <c r="AB167" i="46"/>
  <c r="Z167" i="46"/>
  <c r="X167" i="46"/>
  <c r="V167" i="46"/>
  <c r="T167" i="46"/>
  <c r="P167" i="46"/>
  <c r="M167" i="46"/>
  <c r="AA167" i="46"/>
  <c r="Y167" i="46"/>
  <c r="W167" i="46"/>
  <c r="U167" i="46"/>
  <c r="S167" i="46"/>
  <c r="O167" i="46"/>
  <c r="I171" i="46"/>
  <c r="D159" i="25" s="1"/>
  <c r="AB168" i="46"/>
  <c r="W156" i="25" s="1"/>
  <c r="AA168" i="46"/>
  <c r="V156" i="25" s="1"/>
  <c r="X172" i="46"/>
  <c r="W168" i="46"/>
  <c r="R156" i="25" s="1"/>
  <c r="G146" i="46"/>
  <c r="H146" i="46" s="1"/>
  <c r="CL146" i="46"/>
  <c r="CG146" i="46"/>
  <c r="I144" i="44"/>
  <c r="J144" i="44" s="1"/>
  <c r="CF146" i="46"/>
  <c r="BM146" i="46"/>
  <c r="BJ146" i="46"/>
  <c r="BD146" i="46"/>
  <c r="AZ146" i="46"/>
  <c r="BL146" i="46"/>
  <c r="BB146" i="46"/>
  <c r="AY146" i="46"/>
  <c r="BA146" i="46"/>
  <c r="BP146" i="46"/>
  <c r="CA146" i="46"/>
  <c r="BT146" i="46"/>
  <c r="CD146" i="46"/>
  <c r="CB146" i="46"/>
  <c r="CH146" i="46"/>
  <c r="CK146" i="46"/>
  <c r="BN146" i="46"/>
  <c r="BQ146" i="46"/>
  <c r="BI146" i="46"/>
  <c r="BY146" i="46"/>
  <c r="BW146" i="46"/>
  <c r="BH146" i="46"/>
  <c r="CC146" i="46"/>
  <c r="BF146" i="46"/>
  <c r="BX146" i="46"/>
  <c r="BR146" i="46"/>
  <c r="BO146" i="46"/>
  <c r="CJ146" i="46"/>
  <c r="BU146" i="46"/>
  <c r="CE146" i="46"/>
  <c r="BK146" i="46"/>
  <c r="BE146" i="46"/>
  <c r="BG146" i="46"/>
  <c r="BV146" i="46"/>
  <c r="BC146" i="46"/>
  <c r="CM146" i="46"/>
  <c r="CI146" i="46"/>
  <c r="BZ146" i="46"/>
  <c r="M171" i="46"/>
  <c r="H159" i="25" s="1"/>
  <c r="P171" i="46"/>
  <c r="K159" i="25" s="1"/>
  <c r="N171" i="46"/>
  <c r="I159" i="25" s="1"/>
  <c r="L167" i="46"/>
  <c r="I167" i="46"/>
  <c r="Y169" i="46"/>
  <c r="T157" i="25" s="1"/>
  <c r="X169" i="46"/>
  <c r="S157" i="25" s="1"/>
  <c r="W169" i="46"/>
  <c r="R157" i="25" s="1"/>
  <c r="V169" i="46"/>
  <c r="Q157" i="25" s="1"/>
  <c r="R173" i="46"/>
  <c r="M161" i="25" s="1"/>
  <c r="AB169" i="46"/>
  <c r="W157" i="25" s="1"/>
  <c r="AA169" i="46"/>
  <c r="V157" i="25" s="1"/>
  <c r="P170" i="46"/>
  <c r="K158" i="25" s="1"/>
  <c r="Z171" i="46"/>
  <c r="U159" i="25" s="1"/>
  <c r="R171" i="46"/>
  <c r="M159" i="25" s="1"/>
  <c r="L166" i="46"/>
  <c r="G154" i="25" s="1"/>
  <c r="O169" i="46"/>
  <c r="J157" i="25" s="1"/>
  <c r="K169" i="46"/>
  <c r="F157" i="25" s="1"/>
  <c r="L173" i="46"/>
  <c r="G161" i="25" s="1"/>
  <c r="S170" i="46"/>
  <c r="N158" i="25" s="1"/>
  <c r="N170" i="46"/>
  <c r="I158" i="25" s="1"/>
  <c r="Z172" i="46"/>
  <c r="Y168" i="46"/>
  <c r="T156" i="25" s="1"/>
  <c r="V172" i="46"/>
  <c r="S168" i="46"/>
  <c r="N156" i="25" s="1"/>
  <c r="R168" i="46"/>
  <c r="M156" i="25" s="1"/>
  <c r="N172" i="46"/>
  <c r="AA172" i="46"/>
  <c r="Z168" i="46"/>
  <c r="U156" i="25" s="1"/>
  <c r="W172" i="46"/>
  <c r="V168" i="46"/>
  <c r="Q156" i="25" s="1"/>
  <c r="U168" i="46"/>
  <c r="P156" i="25" s="1"/>
  <c r="T168" i="46"/>
  <c r="O156" i="25" s="1"/>
  <c r="Y172" i="46"/>
  <c r="X168" i="46"/>
  <c r="S156" i="25" s="1"/>
  <c r="U172" i="46"/>
  <c r="T172" i="46"/>
  <c r="S172" i="46"/>
  <c r="I168" i="46"/>
  <c r="D156" i="25" s="1"/>
  <c r="T166" i="46"/>
  <c r="O154" i="25" s="1"/>
  <c r="O166" i="46"/>
  <c r="J154" i="25" s="1"/>
  <c r="J170" i="46"/>
  <c r="E158" i="25" s="1"/>
  <c r="G235" i="44"/>
  <c r="D514" i="31"/>
  <c r="I170" i="46"/>
  <c r="D158" i="25" s="1"/>
  <c r="I166" i="46"/>
  <c r="D154" i="25" s="1"/>
  <c r="BO198" i="46"/>
  <c r="I196" i="44"/>
  <c r="J196" i="44" s="1"/>
  <c r="BN198" i="46"/>
  <c r="I200" i="44"/>
  <c r="J200" i="44" s="1"/>
  <c r="CJ90" i="46"/>
  <c r="CE90" i="46"/>
  <c r="CI90" i="46"/>
  <c r="BV90" i="46"/>
  <c r="CL90" i="46"/>
  <c r="BD202" i="46"/>
  <c r="CJ202" i="46"/>
  <c r="CH202" i="46"/>
  <c r="CM90" i="46"/>
  <c r="BU90" i="46"/>
  <c r="CB90" i="46"/>
  <c r="CC90" i="46"/>
  <c r="BT90" i="46"/>
  <c r="BZ90" i="46"/>
  <c r="BB198" i="46"/>
  <c r="BF198" i="46"/>
  <c r="BE198" i="46"/>
  <c r="BD198" i="46"/>
  <c r="BH198" i="46"/>
  <c r="AZ198" i="46"/>
  <c r="BM181" i="46"/>
  <c r="BC181" i="46"/>
  <c r="BG181" i="46"/>
  <c r="BN181" i="46"/>
  <c r="BA181" i="46"/>
  <c r="BL181" i="46"/>
  <c r="R37" i="46"/>
  <c r="M49" i="25" s="1"/>
  <c r="BW90" i="46"/>
  <c r="CA90" i="46"/>
  <c r="BM198" i="46"/>
  <c r="CG90" i="46"/>
  <c r="BY90" i="46"/>
  <c r="BC198" i="46"/>
  <c r="BC202" i="46"/>
  <c r="BP198" i="46"/>
  <c r="BQ198" i="46"/>
  <c r="BK198" i="46"/>
  <c r="BL198" i="46"/>
  <c r="AZ181" i="46"/>
  <c r="BP181" i="46"/>
  <c r="BI181" i="46"/>
  <c r="BO181" i="46"/>
  <c r="G166" i="46"/>
  <c r="BM166" i="46"/>
  <c r="BV166" i="46"/>
  <c r="CB166" i="46"/>
  <c r="CI166" i="46"/>
  <c r="BE166" i="46"/>
  <c r="BY166" i="46"/>
  <c r="BI166" i="46"/>
  <c r="BT166" i="46"/>
  <c r="CD166" i="46"/>
  <c r="BA166" i="46"/>
  <c r="BD166" i="46"/>
  <c r="CM166" i="46"/>
  <c r="CL166" i="46"/>
  <c r="I164" i="44"/>
  <c r="BL166" i="46"/>
  <c r="CC166" i="46"/>
  <c r="BK166" i="46"/>
  <c r="CJ166" i="46"/>
  <c r="BW166" i="46"/>
  <c r="AY166" i="46"/>
  <c r="BJ166" i="46"/>
  <c r="CK166" i="46"/>
  <c r="CH166" i="46"/>
  <c r="BG166" i="46"/>
  <c r="BR166" i="46"/>
  <c r="CE166" i="46"/>
  <c r="BF166" i="46"/>
  <c r="BO166" i="46"/>
  <c r="BC166" i="46"/>
  <c r="BP166" i="46"/>
  <c r="AZ166" i="46"/>
  <c r="BH166" i="46"/>
  <c r="CG166" i="46"/>
  <c r="CA166" i="46"/>
  <c r="BQ166" i="46"/>
  <c r="BB166" i="46"/>
  <c r="CF166" i="46"/>
  <c r="BZ166" i="46"/>
  <c r="BX166" i="46"/>
  <c r="BN166" i="46"/>
  <c r="BU166" i="46"/>
  <c r="AB170" i="46"/>
  <c r="W158" i="25" s="1"/>
  <c r="AB166" i="46"/>
  <c r="W154" i="25" s="1"/>
  <c r="AA170" i="46"/>
  <c r="V158" i="25" s="1"/>
  <c r="AA166" i="46"/>
  <c r="Z170" i="46"/>
  <c r="U158" i="25" s="1"/>
  <c r="Z166" i="46"/>
  <c r="U154" i="25" s="1"/>
  <c r="Y170" i="46"/>
  <c r="T158" i="25" s="1"/>
  <c r="Y166" i="46"/>
  <c r="X170" i="46"/>
  <c r="S158" i="25" s="1"/>
  <c r="X166" i="46"/>
  <c r="S154" i="25" s="1"/>
  <c r="W170" i="46"/>
  <c r="R158" i="25" s="1"/>
  <c r="W166" i="46"/>
  <c r="V170" i="46"/>
  <c r="Q158" i="25" s="1"/>
  <c r="V166" i="46"/>
  <c r="U170" i="46"/>
  <c r="P158" i="25" s="1"/>
  <c r="T173" i="46"/>
  <c r="O161" i="25" s="1"/>
  <c r="R170" i="46"/>
  <c r="M158" i="25" s="1"/>
  <c r="P173" i="46"/>
  <c r="K161" i="25" s="1"/>
  <c r="P166" i="46"/>
  <c r="K154" i="25" s="1"/>
  <c r="N166" i="46"/>
  <c r="I154" i="25" s="1"/>
  <c r="L170" i="46"/>
  <c r="G158" i="25" s="1"/>
  <c r="K171" i="46"/>
  <c r="K166" i="46"/>
  <c r="F154" i="25" s="1"/>
  <c r="J166" i="46"/>
  <c r="E37" i="46"/>
  <c r="C246" i="46" s="1"/>
  <c r="Q171" i="46"/>
  <c r="U166" i="46"/>
  <c r="P154" i="25" s="1"/>
  <c r="T170" i="46"/>
  <c r="O158" i="25" s="1"/>
  <c r="S173" i="46"/>
  <c r="N161" i="25" s="1"/>
  <c r="R166" i="46"/>
  <c r="M154" i="25" s="1"/>
  <c r="O170" i="46"/>
  <c r="J158" i="25" s="1"/>
  <c r="N173" i="46"/>
  <c r="I161" i="25" s="1"/>
  <c r="M170" i="46"/>
  <c r="H158" i="25" s="1"/>
  <c r="K173" i="46"/>
  <c r="F161" i="25" s="1"/>
  <c r="K167" i="46"/>
  <c r="J167" i="46"/>
  <c r="AB173" i="46"/>
  <c r="W161" i="25" s="1"/>
  <c r="AA173" i="46"/>
  <c r="V161" i="25" s="1"/>
  <c r="Z173" i="46"/>
  <c r="U161" i="25" s="1"/>
  <c r="Y173" i="46"/>
  <c r="T161" i="25" s="1"/>
  <c r="X173" i="46"/>
  <c r="S161" i="25" s="1"/>
  <c r="W173" i="46"/>
  <c r="R161" i="25" s="1"/>
  <c r="V173" i="46"/>
  <c r="Q161" i="25" s="1"/>
  <c r="U173" i="46"/>
  <c r="P161" i="25" s="1"/>
  <c r="S166" i="46"/>
  <c r="N154" i="25" s="1"/>
  <c r="O173" i="46"/>
  <c r="J161" i="25" s="1"/>
  <c r="M173" i="46"/>
  <c r="H161" i="25" s="1"/>
  <c r="M166" i="46"/>
  <c r="H154" i="25" s="1"/>
  <c r="K170" i="46"/>
  <c r="R172" i="46"/>
  <c r="P172" i="46"/>
  <c r="M169" i="46"/>
  <c r="H157" i="25" s="1"/>
  <c r="L172" i="46"/>
  <c r="J169" i="46"/>
  <c r="J37" i="46"/>
  <c r="E49" i="25" s="1"/>
  <c r="U169" i="46"/>
  <c r="T169" i="46"/>
  <c r="S169" i="46"/>
  <c r="N157" i="25" s="1"/>
  <c r="R169" i="46"/>
  <c r="M157" i="25" s="1"/>
  <c r="P169" i="46"/>
  <c r="K157" i="25" s="1"/>
  <c r="O172" i="46"/>
  <c r="L169" i="46"/>
  <c r="G157" i="25" s="1"/>
  <c r="K172" i="46"/>
  <c r="I172" i="46"/>
  <c r="AA37" i="46"/>
  <c r="V49" i="25" s="1"/>
  <c r="N169" i="46"/>
  <c r="I157" i="25" s="1"/>
  <c r="M172" i="46"/>
  <c r="J172" i="46"/>
  <c r="L37" i="46"/>
  <c r="G49" i="25" s="1"/>
  <c r="K65" i="63"/>
  <c r="P168" i="46"/>
  <c r="K156" i="25" s="1"/>
  <c r="O168" i="46"/>
  <c r="N168" i="46"/>
  <c r="I156" i="25" s="1"/>
  <c r="M168" i="46"/>
  <c r="L168" i="46"/>
  <c r="G156" i="25" s="1"/>
  <c r="K168" i="46"/>
  <c r="BA78" i="46"/>
  <c r="BJ62" i="46"/>
  <c r="BH176" i="46"/>
  <c r="BC176" i="46"/>
  <c r="BP152" i="46"/>
  <c r="BL152" i="46"/>
  <c r="BG152" i="46"/>
  <c r="BB176" i="46"/>
  <c r="BG176" i="46"/>
  <c r="BP176" i="46"/>
  <c r="G232" i="44"/>
  <c r="AY152" i="46"/>
  <c r="BF152" i="46"/>
  <c r="BQ152" i="46"/>
  <c r="BA176" i="46"/>
  <c r="BL176" i="46"/>
  <c r="BI152" i="46"/>
  <c r="BN152" i="46"/>
  <c r="AU25" i="46"/>
  <c r="AP33" i="25" s="1"/>
  <c r="J168" i="46"/>
  <c r="J173" i="46"/>
  <c r="I173" i="46"/>
  <c r="BM80" i="46"/>
  <c r="BA63" i="46"/>
  <c r="BC80" i="46"/>
  <c r="C83" i="63"/>
  <c r="BR80" i="46"/>
  <c r="BN80" i="46"/>
  <c r="BC63" i="46"/>
  <c r="AY80" i="46"/>
  <c r="BF201" i="46"/>
  <c r="BK201" i="46"/>
  <c r="BU201" i="46"/>
  <c r="BV201" i="46"/>
  <c r="CA201" i="46"/>
  <c r="BB201" i="46"/>
  <c r="CB201" i="46"/>
  <c r="BZ201" i="46"/>
  <c r="BA201" i="46"/>
  <c r="CG201" i="46"/>
  <c r="BJ201" i="46"/>
  <c r="BN201" i="46"/>
  <c r="AY201" i="46"/>
  <c r="BT201" i="46"/>
  <c r="BO201" i="46"/>
  <c r="CK201" i="46"/>
  <c r="BL201" i="46"/>
  <c r="CM201" i="46"/>
  <c r="BC201" i="46"/>
  <c r="BP201" i="46"/>
  <c r="BR201" i="46"/>
  <c r="AZ201" i="46"/>
  <c r="BE201" i="46"/>
  <c r="CL201" i="46"/>
  <c r="CF201" i="46"/>
  <c r="CD201" i="46"/>
  <c r="CJ201" i="46"/>
  <c r="CC201" i="46"/>
  <c r="CE201" i="46"/>
  <c r="BD201" i="46"/>
  <c r="BI201" i="46"/>
  <c r="BQ201" i="46"/>
  <c r="BM201" i="46"/>
  <c r="BW201" i="46"/>
  <c r="CH201" i="46"/>
  <c r="BX201" i="46"/>
  <c r="CI201" i="46"/>
  <c r="I199" i="44"/>
  <c r="J199" i="44" s="1"/>
  <c r="BY201" i="46"/>
  <c r="BG201" i="46"/>
  <c r="BH201" i="46"/>
  <c r="BF208" i="46"/>
  <c r="BD208" i="46"/>
  <c r="BI208" i="46"/>
  <c r="AY208" i="46"/>
  <c r="BN208" i="46"/>
  <c r="BQ208" i="46"/>
  <c r="I206" i="44"/>
  <c r="J206" i="44" s="1"/>
  <c r="BO208" i="46"/>
  <c r="BJ208" i="46"/>
  <c r="BB208" i="46"/>
  <c r="BH208" i="46"/>
  <c r="BM208" i="46"/>
  <c r="K70" i="63"/>
  <c r="D69" i="44"/>
  <c r="E69" i="44" s="1"/>
  <c r="H69" i="44" s="1"/>
  <c r="K64" i="63"/>
  <c r="K74" i="63"/>
  <c r="D65" i="44"/>
  <c r="E65" i="44" s="1"/>
  <c r="H65" i="44" s="1"/>
  <c r="BK74" i="46"/>
  <c r="D46" i="46"/>
  <c r="E46" i="46" s="1"/>
  <c r="F43" i="63"/>
  <c r="E52" i="63"/>
  <c r="E51" i="63"/>
  <c r="BN63" i="46"/>
  <c r="BF73" i="46"/>
  <c r="BH80" i="46"/>
  <c r="BD80" i="46"/>
  <c r="BJ80" i="46"/>
  <c r="BK80" i="46"/>
  <c r="BA80" i="46"/>
  <c r="E45" i="63"/>
  <c r="E53" i="63"/>
  <c r="BO80" i="46"/>
  <c r="BQ80" i="46"/>
  <c r="BE80" i="46"/>
  <c r="BP80" i="46"/>
  <c r="BL80" i="46"/>
  <c r="C246" i="44"/>
  <c r="H58" i="44"/>
  <c r="F245" i="44" s="1"/>
  <c r="BB80" i="46"/>
  <c r="AZ80" i="46"/>
  <c r="I80" i="44"/>
  <c r="BG80" i="46"/>
  <c r="BI80" i="46"/>
  <c r="BF180" i="46"/>
  <c r="BG180" i="46"/>
  <c r="BC180" i="46"/>
  <c r="BJ180" i="46"/>
  <c r="BQ180" i="46"/>
  <c r="AY180" i="46"/>
  <c r="BP180" i="46"/>
  <c r="AZ180" i="46"/>
  <c r="BH180" i="46"/>
  <c r="I178" i="44"/>
  <c r="J178" i="44" s="1"/>
  <c r="BA180" i="46"/>
  <c r="BN180" i="46"/>
  <c r="BM180" i="46"/>
  <c r="BI180" i="46"/>
  <c r="BK180" i="46"/>
  <c r="BL180" i="46"/>
  <c r="BO180" i="46"/>
  <c r="BB180" i="46"/>
  <c r="BR180" i="46"/>
  <c r="BD180" i="46"/>
  <c r="BE180" i="46"/>
  <c r="BF184" i="46"/>
  <c r="BP184" i="46"/>
  <c r="BC184" i="46"/>
  <c r="I182" i="44"/>
  <c r="J182" i="44" s="1"/>
  <c r="BJ184" i="46"/>
  <c r="BA184" i="46"/>
  <c r="BN184" i="46"/>
  <c r="BL184" i="46"/>
  <c r="BB184" i="46"/>
  <c r="BI184" i="46"/>
  <c r="BM184" i="46"/>
  <c r="BK184" i="46"/>
  <c r="X150" i="68"/>
  <c r="W150" i="68"/>
  <c r="Q150" i="68"/>
  <c r="V150" i="68"/>
  <c r="N150" i="68"/>
  <c r="O149" i="68"/>
  <c r="K150" i="68"/>
  <c r="G150" i="68"/>
  <c r="H150" i="68"/>
  <c r="L150" i="68"/>
  <c r="J150" i="68"/>
  <c r="F149" i="68"/>
  <c r="U150" i="68"/>
  <c r="F150" i="68"/>
  <c r="E150" i="68"/>
  <c r="I150" i="68"/>
  <c r="S150" i="68"/>
  <c r="I149" i="68"/>
  <c r="T150" i="68"/>
  <c r="M150" i="68"/>
  <c r="O150" i="68"/>
  <c r="R150" i="68"/>
  <c r="P150" i="68"/>
  <c r="J149" i="68"/>
  <c r="E149" i="68"/>
  <c r="BK215" i="46"/>
  <c r="BO215" i="46"/>
  <c r="BI215" i="46"/>
  <c r="BF215" i="46"/>
  <c r="BD215" i="46"/>
  <c r="BC215" i="46"/>
  <c r="BA215" i="46"/>
  <c r="BJ215" i="46"/>
  <c r="BM215" i="46"/>
  <c r="BB215" i="46"/>
  <c r="I213" i="44"/>
  <c r="J213" i="44" s="1"/>
  <c r="BG215" i="46"/>
  <c r="AZ215" i="46"/>
  <c r="BQ215" i="46"/>
  <c r="BE215" i="46"/>
  <c r="BN215" i="46"/>
  <c r="BH215" i="46"/>
  <c r="BL215" i="46"/>
  <c r="BR215" i="46"/>
  <c r="AY215" i="46"/>
  <c r="BP215" i="46"/>
  <c r="X151" i="68"/>
  <c r="W69" i="57" s="1"/>
  <c r="T151" i="68"/>
  <c r="S69" i="57" s="1"/>
  <c r="P151" i="68"/>
  <c r="O69" i="57" s="1"/>
  <c r="L151" i="68"/>
  <c r="K69" i="57" s="1"/>
  <c r="H151" i="68"/>
  <c r="G69" i="57" s="1"/>
  <c r="M151" i="68"/>
  <c r="L69" i="57" s="1"/>
  <c r="I151" i="68"/>
  <c r="H69" i="57" s="1"/>
  <c r="E25" i="46"/>
  <c r="V151" i="68"/>
  <c r="U69" i="57" s="1"/>
  <c r="R151" i="68"/>
  <c r="Q69" i="57" s="1"/>
  <c r="N151" i="68"/>
  <c r="M69" i="57" s="1"/>
  <c r="J151" i="68"/>
  <c r="I69" i="57" s="1"/>
  <c r="F151" i="68"/>
  <c r="E69" i="57" s="1"/>
  <c r="R149" i="68"/>
  <c r="W151" i="68"/>
  <c r="V69" i="57" s="1"/>
  <c r="O151" i="68"/>
  <c r="N69" i="57" s="1"/>
  <c r="K151" i="68"/>
  <c r="J69" i="57" s="1"/>
  <c r="G151" i="68"/>
  <c r="F69" i="57" s="1"/>
  <c r="E19" i="63"/>
  <c r="C58" i="63"/>
  <c r="J204" i="44"/>
  <c r="BA71" i="46"/>
  <c r="E33" i="46"/>
  <c r="E35" i="46"/>
  <c r="E20" i="63"/>
  <c r="J79" i="44"/>
  <c r="BL78" i="46"/>
  <c r="BP74" i="46"/>
  <c r="X37" i="46"/>
  <c r="S49" i="25" s="1"/>
  <c r="Q37" i="46"/>
  <c r="L49" i="25" s="1"/>
  <c r="E57" i="46"/>
  <c r="E28" i="46"/>
  <c r="BK71" i="46"/>
  <c r="T37" i="46"/>
  <c r="O49" i="25" s="1"/>
  <c r="M37" i="46"/>
  <c r="H49" i="25" s="1"/>
  <c r="K37" i="46"/>
  <c r="F49" i="25" s="1"/>
  <c r="F229" i="46"/>
  <c r="BP62" i="46"/>
  <c r="CC116" i="46"/>
  <c r="CG116" i="46"/>
  <c r="BV116" i="46"/>
  <c r="BO72" i="46"/>
  <c r="BH71" i="46"/>
  <c r="I181" i="44"/>
  <c r="J181" i="44" s="1"/>
  <c r="AZ183" i="46"/>
  <c r="BD183" i="46"/>
  <c r="BB183" i="46"/>
  <c r="BJ183" i="46"/>
  <c r="BM67" i="46"/>
  <c r="BN67" i="46"/>
  <c r="I83" i="44"/>
  <c r="G239" i="44" s="1"/>
  <c r="C243" i="46"/>
  <c r="BG200" i="46"/>
  <c r="CL200" i="46"/>
  <c r="CG200" i="46"/>
  <c r="BX200" i="46"/>
  <c r="BZ200" i="46"/>
  <c r="BP200" i="46"/>
  <c r="BM200" i="46"/>
  <c r="BY200" i="46"/>
  <c r="I198" i="44"/>
  <c r="J198" i="44" s="1"/>
  <c r="BU200" i="46"/>
  <c r="AY200" i="46"/>
  <c r="CE200" i="46"/>
  <c r="BI200" i="46"/>
  <c r="BF200" i="46"/>
  <c r="BQ200" i="46"/>
  <c r="CB200" i="46"/>
  <c r="CK200" i="46"/>
  <c r="BL200" i="46"/>
  <c r="BE200" i="46"/>
  <c r="BN200" i="46"/>
  <c r="BW200" i="46"/>
  <c r="BV200" i="46"/>
  <c r="AZ189" i="46"/>
  <c r="BC189" i="46"/>
  <c r="BK189" i="46"/>
  <c r="BA189" i="46"/>
  <c r="BI189" i="46"/>
  <c r="BR189" i="46"/>
  <c r="I187" i="44"/>
  <c r="J187" i="44" s="1"/>
  <c r="AY189" i="46"/>
  <c r="BO189" i="46"/>
  <c r="BQ189" i="46"/>
  <c r="BB189" i="46"/>
  <c r="BL189" i="46"/>
  <c r="BF189" i="46"/>
  <c r="BG189" i="46"/>
  <c r="BM189" i="46"/>
  <c r="BN189" i="46"/>
  <c r="BP189" i="46"/>
  <c r="BJ189" i="46"/>
  <c r="BH189" i="46"/>
  <c r="BD189" i="46"/>
  <c r="BE189" i="46"/>
  <c r="BO185" i="46"/>
  <c r="BG185" i="46"/>
  <c r="BP185" i="46"/>
  <c r="BO69" i="46"/>
  <c r="W149" i="68"/>
  <c r="Q149" i="68"/>
  <c r="N149" i="68"/>
  <c r="P149" i="68"/>
  <c r="V149" i="68"/>
  <c r="J205" i="44"/>
  <c r="CI116" i="46"/>
  <c r="CA116" i="46"/>
  <c r="CB116" i="46"/>
  <c r="BQ183" i="46"/>
  <c r="BR183" i="46"/>
  <c r="BJ217" i="46"/>
  <c r="BR217" i="46"/>
  <c r="AY217" i="46"/>
  <c r="I215" i="44"/>
  <c r="J215" i="44" s="1"/>
  <c r="BB217" i="46"/>
  <c r="BD217" i="46"/>
  <c r="BL217" i="46"/>
  <c r="BF217" i="46"/>
  <c r="BK217" i="46"/>
  <c r="BE217" i="46"/>
  <c r="BH217" i="46"/>
  <c r="BO217" i="46"/>
  <c r="BM217" i="46"/>
  <c r="BQ217" i="46"/>
  <c r="BP217" i="46"/>
  <c r="AZ217" i="46"/>
  <c r="BA217" i="46"/>
  <c r="BN217" i="46"/>
  <c r="BG217" i="46"/>
  <c r="BI217" i="46"/>
  <c r="BC217" i="46"/>
  <c r="BQ123" i="46"/>
  <c r="AY123" i="46"/>
  <c r="BI123" i="46"/>
  <c r="BM123" i="46"/>
  <c r="BB123" i="46"/>
  <c r="BK123" i="46"/>
  <c r="BG123" i="46"/>
  <c r="BJ123" i="46"/>
  <c r="BX120" i="46"/>
  <c r="CM120" i="46"/>
  <c r="BU120" i="46"/>
  <c r="J170" i="44"/>
  <c r="H238" i="44" s="1"/>
  <c r="BF183" i="46"/>
  <c r="BP183" i="46"/>
  <c r="BH183" i="46"/>
  <c r="BA183" i="46"/>
  <c r="BG183" i="46"/>
  <c r="J153" i="44"/>
  <c r="J154" i="44"/>
  <c r="BK63" i="46"/>
  <c r="BG63" i="46"/>
  <c r="AZ63" i="46"/>
  <c r="BL63" i="46"/>
  <c r="J168" i="44"/>
  <c r="BB185" i="46"/>
  <c r="I183" i="44"/>
  <c r="J183" i="44" s="1"/>
  <c r="BQ185" i="46"/>
  <c r="BN65" i="46"/>
  <c r="AY65" i="46"/>
  <c r="BQ65" i="46"/>
  <c r="BL65" i="46"/>
  <c r="BG65" i="46"/>
  <c r="BC65" i="46"/>
  <c r="BM65" i="46"/>
  <c r="BR65" i="46"/>
  <c r="BO65" i="46"/>
  <c r="BD65" i="46"/>
  <c r="AZ65" i="46"/>
  <c r="E58" i="46"/>
  <c r="BB67" i="46"/>
  <c r="I78" i="44"/>
  <c r="BN72" i="46"/>
  <c r="AY71" i="46"/>
  <c r="E36" i="46"/>
  <c r="E39" i="46"/>
  <c r="BU121" i="46"/>
  <c r="CD121" i="46"/>
  <c r="CL121" i="46"/>
  <c r="BX121" i="46"/>
  <c r="C234" i="44"/>
  <c r="H129" i="44"/>
  <c r="BQ179" i="46"/>
  <c r="I177" i="44"/>
  <c r="J177" i="44" s="1"/>
  <c r="BE179" i="46"/>
  <c r="BC179" i="46"/>
  <c r="BA179" i="46"/>
  <c r="BO179" i="46"/>
  <c r="BP179" i="46"/>
  <c r="BM179" i="46"/>
  <c r="AY179" i="46"/>
  <c r="BF179" i="46"/>
  <c r="BN179" i="46"/>
  <c r="BG179" i="46"/>
  <c r="AZ179" i="46"/>
  <c r="BL179" i="46"/>
  <c r="BH179" i="46"/>
  <c r="BK179" i="46"/>
  <c r="BI179" i="46"/>
  <c r="BJ179" i="46"/>
  <c r="BB179" i="46"/>
  <c r="BD179" i="46"/>
  <c r="BR179" i="46"/>
  <c r="AZ197" i="46"/>
  <c r="BD197" i="46"/>
  <c r="BR197" i="46"/>
  <c r="BF197" i="46"/>
  <c r="BN197" i="46"/>
  <c r="BO197" i="46"/>
  <c r="BA197" i="46"/>
  <c r="BK197" i="46"/>
  <c r="BE197" i="46"/>
  <c r="BH197" i="46"/>
  <c r="BP197" i="46"/>
  <c r="BB191" i="46"/>
  <c r="BL191" i="46"/>
  <c r="BJ191" i="46"/>
  <c r="BF191" i="46"/>
  <c r="BG191" i="46"/>
  <c r="BQ191" i="46"/>
  <c r="BI191" i="46"/>
  <c r="BK191" i="46"/>
  <c r="BN191" i="46"/>
  <c r="BD191" i="46"/>
  <c r="BR191" i="46"/>
  <c r="I189" i="44"/>
  <c r="J189" i="44" s="1"/>
  <c r="BO191" i="46"/>
  <c r="BC191" i="46"/>
  <c r="BA191" i="46"/>
  <c r="BM191" i="46"/>
  <c r="AZ191" i="46"/>
  <c r="BP191" i="46"/>
  <c r="AY191" i="46"/>
  <c r="BH191" i="46"/>
  <c r="BE191" i="46"/>
  <c r="BH152" i="46"/>
  <c r="I150" i="44"/>
  <c r="J150" i="44" s="1"/>
  <c r="BA152" i="46"/>
  <c r="BE152" i="46"/>
  <c r="AZ152" i="46"/>
  <c r="BO152" i="46"/>
  <c r="BM152" i="46"/>
  <c r="BD152" i="46"/>
  <c r="BJ152" i="46"/>
  <c r="BB152" i="46"/>
  <c r="AY187" i="46"/>
  <c r="BD187" i="46"/>
  <c r="AZ187" i="46"/>
  <c r="BC187" i="46"/>
  <c r="I185" i="44"/>
  <c r="J185" i="44" s="1"/>
  <c r="BE187" i="46"/>
  <c r="BI187" i="46"/>
  <c r="BG187" i="46"/>
  <c r="BK187" i="46"/>
  <c r="BL187" i="46"/>
  <c r="BH187" i="46"/>
  <c r="BM187" i="46"/>
  <c r="BR187" i="46"/>
  <c r="BP187" i="46"/>
  <c r="BO187" i="46"/>
  <c r="BF187" i="46"/>
  <c r="BN187" i="46"/>
  <c r="BB187" i="46"/>
  <c r="BQ187" i="46"/>
  <c r="BA187" i="46"/>
  <c r="BJ187" i="46"/>
  <c r="BP125" i="46"/>
  <c r="AY125" i="46"/>
  <c r="BQ125" i="46"/>
  <c r="BN125" i="46"/>
  <c r="BB125" i="46"/>
  <c r="BO125" i="46"/>
  <c r="BE125" i="46"/>
  <c r="BJ125" i="46"/>
  <c r="BW125" i="46"/>
  <c r="G172" i="25" s="1"/>
  <c r="BG125" i="46"/>
  <c r="BR125" i="46"/>
  <c r="I123" i="44"/>
  <c r="J123" i="44" s="1"/>
  <c r="BH125" i="46"/>
  <c r="BF125" i="46"/>
  <c r="BK125" i="46"/>
  <c r="BI125" i="46"/>
  <c r="BM125" i="46"/>
  <c r="CE117" i="46"/>
  <c r="CF117" i="46"/>
  <c r="F236" i="46"/>
  <c r="J203" i="44"/>
  <c r="G226" i="44"/>
  <c r="BF194" i="46"/>
  <c r="BK194" i="46"/>
  <c r="BQ194" i="46"/>
  <c r="AY194" i="46"/>
  <c r="BO194" i="46"/>
  <c r="BM194" i="46"/>
  <c r="BG194" i="46"/>
  <c r="BP194" i="46"/>
  <c r="BN194" i="46"/>
  <c r="BI194" i="46"/>
  <c r="BB194" i="46"/>
  <c r="I192" i="44"/>
  <c r="J192" i="44" s="1"/>
  <c r="BE194" i="46"/>
  <c r="AZ194" i="46"/>
  <c r="BC194" i="46"/>
  <c r="BL194" i="46"/>
  <c r="BA194" i="46"/>
  <c r="BD194" i="46"/>
  <c r="BR194" i="46"/>
  <c r="BH194" i="46"/>
  <c r="BJ194" i="46"/>
  <c r="C240" i="44"/>
  <c r="H145" i="44"/>
  <c r="BQ122" i="46"/>
  <c r="BI122" i="46"/>
  <c r="BF122" i="46"/>
  <c r="BB122" i="46"/>
  <c r="BC122" i="46"/>
  <c r="BW122" i="46"/>
  <c r="G169" i="25" s="1"/>
  <c r="AY122" i="46"/>
  <c r="BH122" i="46"/>
  <c r="BO122" i="46"/>
  <c r="BK122" i="46"/>
  <c r="BE122" i="46"/>
  <c r="BN122" i="46"/>
  <c r="BA122" i="46"/>
  <c r="BA126" i="46"/>
  <c r="BQ126" i="46"/>
  <c r="BO126" i="46"/>
  <c r="BH126" i="46"/>
  <c r="BC126" i="46"/>
  <c r="BD126" i="46"/>
  <c r="BF126" i="46"/>
  <c r="I124" i="44"/>
  <c r="J124" i="44" s="1"/>
  <c r="BE126" i="46"/>
  <c r="BP124" i="46"/>
  <c r="BK124" i="46"/>
  <c r="BL124" i="46"/>
  <c r="AY124" i="46"/>
  <c r="BN124" i="46"/>
  <c r="BW124" i="46"/>
  <c r="G171" i="25" s="1"/>
  <c r="BG124" i="46"/>
  <c r="BR124" i="46"/>
  <c r="BQ124" i="46"/>
  <c r="BO124" i="46"/>
  <c r="BM124" i="46"/>
  <c r="BI124" i="46"/>
  <c r="BX112" i="46"/>
  <c r="CD112" i="46"/>
  <c r="CJ112" i="46"/>
  <c r="CK112" i="46"/>
  <c r="CB112" i="46"/>
  <c r="BV112" i="46"/>
  <c r="CH112" i="46"/>
  <c r="BW112" i="46"/>
  <c r="I110" i="44"/>
  <c r="J110" i="44" s="1"/>
  <c r="CI112" i="46"/>
  <c r="CC112" i="46"/>
  <c r="CF112" i="46"/>
  <c r="CM101" i="46"/>
  <c r="CH101" i="46"/>
  <c r="BW101" i="46"/>
  <c r="BV101" i="46"/>
  <c r="CG101" i="46"/>
  <c r="BT101" i="46"/>
  <c r="CA101" i="46"/>
  <c r="CC101" i="46"/>
  <c r="CF101" i="46"/>
  <c r="CL101" i="46"/>
  <c r="CD101" i="46"/>
  <c r="I99" i="44"/>
  <c r="J99" i="44" s="1"/>
  <c r="CF103" i="46"/>
  <c r="BU103" i="46"/>
  <c r="CI103" i="46"/>
  <c r="CM103" i="46"/>
  <c r="BZ103" i="46"/>
  <c r="CC103" i="46"/>
  <c r="CG103" i="46"/>
  <c r="CB103" i="46"/>
  <c r="BT103" i="46"/>
  <c r="CL103" i="46"/>
  <c r="BY103" i="46"/>
  <c r="BW107" i="46"/>
  <c r="CF107" i="46"/>
  <c r="CL107" i="46"/>
  <c r="CK107" i="46"/>
  <c r="BV107" i="46"/>
  <c r="BX107" i="46"/>
  <c r="BT107" i="46"/>
  <c r="CG107" i="46"/>
  <c r="CE107" i="46"/>
  <c r="CC107" i="46"/>
  <c r="CM107" i="46"/>
  <c r="BV119" i="46"/>
  <c r="CB119" i="46"/>
  <c r="CJ119" i="46"/>
  <c r="CC119" i="46"/>
  <c r="BY119" i="46"/>
  <c r="CE119" i="46"/>
  <c r="CM119" i="46"/>
  <c r="BT119" i="46"/>
  <c r="CG119" i="46"/>
  <c r="CD119" i="46"/>
  <c r="BX119" i="46"/>
  <c r="C89" i="44"/>
  <c r="E89" i="44" s="1"/>
  <c r="BN185" i="46"/>
  <c r="AY185" i="46"/>
  <c r="BM185" i="46"/>
  <c r="BL185" i="46"/>
  <c r="BD185" i="46"/>
  <c r="BI185" i="46"/>
  <c r="BA123" i="46"/>
  <c r="BF123" i="46"/>
  <c r="BX123" i="46"/>
  <c r="H170" i="25" s="1"/>
  <c r="BD123" i="46"/>
  <c r="I121" i="44"/>
  <c r="BT123" i="46"/>
  <c r="D170" i="25" s="1"/>
  <c r="BE123" i="46"/>
  <c r="BW123" i="46"/>
  <c r="G170" i="25" s="1"/>
  <c r="C179" i="25"/>
  <c r="CF120" i="46"/>
  <c r="BZ120" i="46"/>
  <c r="CI120" i="46"/>
  <c r="CF116" i="46"/>
  <c r="CM116" i="46"/>
  <c r="CL116" i="46"/>
  <c r="CH116" i="46"/>
  <c r="BY116" i="46"/>
  <c r="C111" i="46"/>
  <c r="E111" i="46" s="1"/>
  <c r="BT111" i="46" s="1"/>
  <c r="C95" i="44"/>
  <c r="E95" i="44" s="1"/>
  <c r="E491" i="31"/>
  <c r="C92" i="46"/>
  <c r="E92" i="46" s="1"/>
  <c r="CC92" i="46" s="1"/>
  <c r="C117" i="44"/>
  <c r="E117" i="44" s="1"/>
  <c r="H117" i="44" s="1"/>
  <c r="C105" i="44"/>
  <c r="E105" i="44" s="1"/>
  <c r="H105" i="44" s="1"/>
  <c r="C101" i="44"/>
  <c r="E101" i="44" s="1"/>
  <c r="H101" i="44" s="1"/>
  <c r="D343" i="64"/>
  <c r="F343" i="64" s="1"/>
  <c r="K34" i="63"/>
  <c r="BP67" i="46"/>
  <c r="BF67" i="46"/>
  <c r="I69" i="44"/>
  <c r="BJ63" i="46"/>
  <c r="BH63" i="46"/>
  <c r="BD63" i="46"/>
  <c r="BF63" i="46"/>
  <c r="J135" i="44"/>
  <c r="J141" i="44"/>
  <c r="J133" i="44"/>
  <c r="J130" i="44"/>
  <c r="J171" i="44"/>
  <c r="J152" i="44"/>
  <c r="J162" i="44"/>
  <c r="J158" i="44"/>
  <c r="E513" i="31"/>
  <c r="BI67" i="46"/>
  <c r="BH67" i="46"/>
  <c r="BC67" i="46"/>
  <c r="BG67" i="46"/>
  <c r="BO67" i="46"/>
  <c r="BA67" i="46"/>
  <c r="BE67" i="46"/>
  <c r="D67" i="44"/>
  <c r="E67" i="44" s="1"/>
  <c r="H67" i="44" s="1"/>
  <c r="K68" i="63"/>
  <c r="BD69" i="46"/>
  <c r="AY69" i="46"/>
  <c r="BM69" i="46"/>
  <c r="BP69" i="46"/>
  <c r="K69" i="63"/>
  <c r="D68" i="44"/>
  <c r="E68" i="44" s="1"/>
  <c r="H68" i="44" s="1"/>
  <c r="AZ62" i="46"/>
  <c r="BR62" i="46"/>
  <c r="AY78" i="46"/>
  <c r="BJ78" i="46"/>
  <c r="BB78" i="46"/>
  <c r="BQ78" i="46"/>
  <c r="D74" i="44"/>
  <c r="E74" i="44" s="1"/>
  <c r="H74" i="44" s="1"/>
  <c r="K75" i="63"/>
  <c r="D72" i="44"/>
  <c r="E72" i="44" s="1"/>
  <c r="H72" i="44" s="1"/>
  <c r="K73" i="63"/>
  <c r="I73" i="44"/>
  <c r="J73" i="44" s="1"/>
  <c r="AY73" i="46"/>
  <c r="BP73" i="46"/>
  <c r="BI73" i="46"/>
  <c r="BB73" i="46"/>
  <c r="BC73" i="46"/>
  <c r="BF78" i="46"/>
  <c r="BR78" i="46"/>
  <c r="BG78" i="46"/>
  <c r="BP78" i="46"/>
  <c r="K79" i="63"/>
  <c r="D78" i="44"/>
  <c r="E78" i="44" s="1"/>
  <c r="H78" i="44" s="1"/>
  <c r="BO74" i="46"/>
  <c r="BN74" i="46"/>
  <c r="BK73" i="46"/>
  <c r="BR73" i="46"/>
  <c r="BQ73" i="46"/>
  <c r="BP72" i="46"/>
  <c r="BI72" i="46"/>
  <c r="BF71" i="46"/>
  <c r="BI71" i="46"/>
  <c r="BB71" i="46"/>
  <c r="BM71" i="46"/>
  <c r="BG71" i="46"/>
  <c r="BD71" i="46"/>
  <c r="E484" i="31"/>
  <c r="V21" i="36"/>
  <c r="T21" i="36"/>
  <c r="I21" i="36"/>
  <c r="N21" i="36"/>
  <c r="D31" i="36"/>
  <c r="L31" i="36"/>
  <c r="J31" i="36"/>
  <c r="E31" i="36"/>
  <c r="N31" i="36"/>
  <c r="Q31" i="36"/>
  <c r="T31" i="36"/>
  <c r="R31" i="36"/>
  <c r="I31" i="36"/>
  <c r="S31" i="36"/>
  <c r="W25" i="36"/>
  <c r="O25" i="36"/>
  <c r="P25" i="36"/>
  <c r="Q25" i="36"/>
  <c r="U25" i="36"/>
  <c r="S25" i="36"/>
  <c r="V25" i="36"/>
  <c r="E25" i="36"/>
  <c r="J25" i="36"/>
  <c r="L25" i="36"/>
  <c r="C223" i="64"/>
  <c r="K75" i="36"/>
  <c r="CA125" i="46" s="1"/>
  <c r="K172" i="25" s="1"/>
  <c r="U75" i="36"/>
  <c r="CK124" i="46" s="1"/>
  <c r="U171" i="25" s="1"/>
  <c r="F75" i="36"/>
  <c r="BV123" i="46" s="1"/>
  <c r="F170" i="25" s="1"/>
  <c r="J75" i="36"/>
  <c r="BZ125" i="46" s="1"/>
  <c r="J172" i="25" s="1"/>
  <c r="I75" i="36"/>
  <c r="BY125" i="46" s="1"/>
  <c r="I172" i="25" s="1"/>
  <c r="O75" i="36"/>
  <c r="CE123" i="46" s="1"/>
  <c r="O170" i="25" s="1"/>
  <c r="V75" i="36"/>
  <c r="CL124" i="46" s="1"/>
  <c r="V171" i="25" s="1"/>
  <c r="R75" i="36"/>
  <c r="CH125" i="46" s="1"/>
  <c r="R172" i="25" s="1"/>
  <c r="N75" i="36"/>
  <c r="CD125" i="46" s="1"/>
  <c r="N172" i="25" s="1"/>
  <c r="P75" i="36"/>
  <c r="CF123" i="46" s="1"/>
  <c r="P170" i="25" s="1"/>
  <c r="CL85" i="46"/>
  <c r="CJ248" i="46" s="1"/>
  <c r="BC85" i="46"/>
  <c r="BO85" i="46"/>
  <c r="BK85" i="46"/>
  <c r="BQ85" i="46"/>
  <c r="BP85" i="46"/>
  <c r="BG85" i="46"/>
  <c r="BN85" i="46"/>
  <c r="BR85" i="46"/>
  <c r="CH85" i="46"/>
  <c r="CF248" i="46" s="1"/>
  <c r="CM85" i="46"/>
  <c r="CK248" i="46" s="1"/>
  <c r="BM85" i="46"/>
  <c r="BW85" i="46"/>
  <c r="BU248" i="46" s="1"/>
  <c r="CA85" i="46"/>
  <c r="BY248" i="46" s="1"/>
  <c r="CJ85" i="46"/>
  <c r="CH248" i="46" s="1"/>
  <c r="BU85" i="46"/>
  <c r="BS248" i="46" s="1"/>
  <c r="BE85" i="46"/>
  <c r="AZ85" i="46"/>
  <c r="BL85" i="46"/>
  <c r="CD85" i="46"/>
  <c r="CB248" i="46" s="1"/>
  <c r="BV85" i="46"/>
  <c r="BT248" i="46" s="1"/>
  <c r="BF85" i="46"/>
  <c r="BT85" i="46"/>
  <c r="BH85" i="46"/>
  <c r="BI85" i="46"/>
  <c r="BA85" i="46"/>
  <c r="BX85" i="46"/>
  <c r="BV248" i="46" s="1"/>
  <c r="CE85" i="46"/>
  <c r="CC248" i="46" s="1"/>
  <c r="CF85" i="46"/>
  <c r="CD248" i="46" s="1"/>
  <c r="BD85" i="46"/>
  <c r="AY85" i="46"/>
  <c r="BJ85" i="46"/>
  <c r="CI85" i="46"/>
  <c r="CG248" i="46" s="1"/>
  <c r="CC85" i="46"/>
  <c r="CA248" i="46" s="1"/>
  <c r="BZ85" i="46"/>
  <c r="BX248" i="46" s="1"/>
  <c r="C27" i="36"/>
  <c r="B60" i="67"/>
  <c r="C369" i="64"/>
  <c r="E199" i="64"/>
  <c r="F199" i="64" s="1"/>
  <c r="D198" i="64"/>
  <c r="E198" i="64"/>
  <c r="F319" i="64"/>
  <c r="F474" i="64"/>
  <c r="O567" i="64"/>
  <c r="K20" i="34"/>
  <c r="BG20" i="34"/>
  <c r="BD20" i="34"/>
  <c r="O86" i="63"/>
  <c r="P99" i="63" s="1"/>
  <c r="H20" i="34"/>
  <c r="BM38" i="34"/>
  <c r="O58" i="57"/>
  <c r="H58" i="57"/>
  <c r="F58" i="57"/>
  <c r="M53" i="57"/>
  <c r="L53" i="57"/>
  <c r="I53" i="57"/>
  <c r="H53" i="57"/>
  <c r="AE344" i="25"/>
  <c r="AP344" i="25"/>
  <c r="AN344" i="25"/>
  <c r="AJ344" i="25"/>
  <c r="E488" i="31"/>
  <c r="V58" i="57"/>
  <c r="F243" i="46"/>
  <c r="H39" i="67"/>
  <c r="AK616" i="64"/>
  <c r="AM616" i="64"/>
  <c r="AM324" i="64" s="1"/>
  <c r="U614" i="64"/>
  <c r="V614" i="64"/>
  <c r="AS616" i="64"/>
  <c r="AS250" i="64" s="1"/>
  <c r="E57" i="64"/>
  <c r="E52" i="64"/>
  <c r="E44" i="64"/>
  <c r="E38" i="64"/>
  <c r="AT38" i="64" s="1"/>
  <c r="E36" i="64"/>
  <c r="F36" i="64" s="1"/>
  <c r="E32" i="64"/>
  <c r="F32" i="64" s="1"/>
  <c r="E30" i="64"/>
  <c r="E28" i="64"/>
  <c r="F28" i="64" s="1"/>
  <c r="E26" i="64"/>
  <c r="F26" i="64" s="1"/>
  <c r="D30" i="64"/>
  <c r="D29" i="64"/>
  <c r="E19" i="46"/>
  <c r="C245" i="46" s="1"/>
  <c r="E59" i="46"/>
  <c r="D55" i="67"/>
  <c r="E28" i="75" s="1"/>
  <c r="C55" i="67"/>
  <c r="K55" i="67"/>
  <c r="D54" i="67"/>
  <c r="C54" i="67"/>
  <c r="D25" i="73" s="1"/>
  <c r="K54" i="67"/>
  <c r="S44" i="79"/>
  <c r="AO616" i="64"/>
  <c r="AQ616" i="64"/>
  <c r="B19" i="67"/>
  <c r="BK22" i="54"/>
  <c r="BH22" i="54"/>
  <c r="BE22" i="54"/>
  <c r="BB22" i="54"/>
  <c r="AY22" i="54"/>
  <c r="AV22" i="54"/>
  <c r="AS22" i="54"/>
  <c r="AP22" i="54"/>
  <c r="AM22" i="54"/>
  <c r="AJ22" i="54"/>
  <c r="AG22" i="54"/>
  <c r="AA22" i="54"/>
  <c r="X22" i="54"/>
  <c r="U22" i="54"/>
  <c r="R22" i="54"/>
  <c r="O22" i="54"/>
  <c r="L22" i="54"/>
  <c r="I22" i="54"/>
  <c r="F22" i="54"/>
  <c r="AD22" i="54"/>
  <c r="O28" i="40"/>
  <c r="O43" i="40"/>
  <c r="O132" i="40"/>
  <c r="O50" i="40"/>
  <c r="Y37" i="46"/>
  <c r="T49" i="25" s="1"/>
  <c r="V37" i="46"/>
  <c r="Q49" i="25" s="1"/>
  <c r="E37" i="63"/>
  <c r="E43" i="46"/>
  <c r="E44" i="63"/>
  <c r="E50" i="46"/>
  <c r="V55" i="67"/>
  <c r="U55" i="67"/>
  <c r="T55" i="67"/>
  <c r="U28" i="75" s="1"/>
  <c r="S55" i="67"/>
  <c r="R55" i="67"/>
  <c r="Q55" i="67"/>
  <c r="P55" i="67"/>
  <c r="Q28" i="75" s="1"/>
  <c r="O55" i="67"/>
  <c r="N55" i="67"/>
  <c r="M55" i="67"/>
  <c r="L55" i="67"/>
  <c r="M28" i="75" s="1"/>
  <c r="J55" i="67"/>
  <c r="I55" i="67"/>
  <c r="H55" i="67"/>
  <c r="G55" i="67"/>
  <c r="H28" i="75" s="1"/>
  <c r="F55" i="67"/>
  <c r="E55" i="67"/>
  <c r="V54" i="67"/>
  <c r="R54" i="67"/>
  <c r="S25" i="73" s="1"/>
  <c r="N54" i="67"/>
  <c r="I54" i="67"/>
  <c r="E54" i="67"/>
  <c r="A19" i="41"/>
  <c r="E31" i="46"/>
  <c r="CC236" i="46"/>
  <c r="BB236" i="46"/>
  <c r="CJ121" i="46"/>
  <c r="CC121" i="46"/>
  <c r="CM121" i="46"/>
  <c r="BY121" i="46"/>
  <c r="BT121" i="46"/>
  <c r="BV121" i="46"/>
  <c r="BW121" i="46"/>
  <c r="CB121" i="46"/>
  <c r="CG121" i="46"/>
  <c r="I119" i="44"/>
  <c r="J119" i="44" s="1"/>
  <c r="CE121" i="46"/>
  <c r="BW199" i="46"/>
  <c r="BE199" i="46"/>
  <c r="I197" i="44"/>
  <c r="J197" i="44" s="1"/>
  <c r="BG199" i="46"/>
  <c r="AZ199" i="46"/>
  <c r="BM199" i="46"/>
  <c r="CF199" i="46"/>
  <c r="BC199" i="46"/>
  <c r="CI199" i="46"/>
  <c r="BH199" i="46"/>
  <c r="BJ199" i="46"/>
  <c r="CL199" i="46"/>
  <c r="CG199" i="46"/>
  <c r="CH199" i="46"/>
  <c r="BK199" i="46"/>
  <c r="CC199" i="46"/>
  <c r="BB199" i="46"/>
  <c r="CM199" i="46"/>
  <c r="BA199" i="46"/>
  <c r="BP199" i="46"/>
  <c r="BN199" i="46"/>
  <c r="BR199" i="46"/>
  <c r="BI199" i="46"/>
  <c r="BY199" i="46"/>
  <c r="BU199" i="46"/>
  <c r="CE199" i="46"/>
  <c r="BZ199" i="46"/>
  <c r="BO199" i="46"/>
  <c r="BF199" i="46"/>
  <c r="BV199" i="46"/>
  <c r="CJ199" i="46"/>
  <c r="CK199" i="46"/>
  <c r="CA199" i="46"/>
  <c r="BX199" i="46"/>
  <c r="BQ199" i="46"/>
  <c r="AY199" i="46"/>
  <c r="BT199" i="46"/>
  <c r="CD199" i="46"/>
  <c r="BD199" i="46"/>
  <c r="CB199" i="46"/>
  <c r="BL199" i="46"/>
  <c r="BT88" i="46"/>
  <c r="CM88" i="46"/>
  <c r="CI88" i="46"/>
  <c r="BY88" i="46"/>
  <c r="CH88" i="46"/>
  <c r="BW88" i="46"/>
  <c r="C258" i="46"/>
  <c r="BP174" i="46"/>
  <c r="BN174" i="46"/>
  <c r="I172" i="44"/>
  <c r="J172" i="44" s="1"/>
  <c r="BG174" i="46"/>
  <c r="BI174" i="46"/>
  <c r="BH174" i="46"/>
  <c r="BJ174" i="46"/>
  <c r="AY174" i="46"/>
  <c r="BD174" i="46"/>
  <c r="BB174" i="46"/>
  <c r="BK174" i="46"/>
  <c r="AZ174" i="46"/>
  <c r="BA174" i="46"/>
  <c r="BC174" i="46"/>
  <c r="BF174" i="46"/>
  <c r="BL174" i="46"/>
  <c r="BE174" i="46"/>
  <c r="BO174" i="46"/>
  <c r="BM174" i="46"/>
  <c r="BR174" i="46"/>
  <c r="BQ174" i="46"/>
  <c r="AZ176" i="46"/>
  <c r="BO176" i="46"/>
  <c r="BM176" i="46"/>
  <c r="BJ176" i="46"/>
  <c r="BK176" i="46"/>
  <c r="BR176" i="46"/>
  <c r="I174" i="44"/>
  <c r="BQ176" i="46"/>
  <c r="BN176" i="46"/>
  <c r="BE176" i="46"/>
  <c r="BK216" i="46"/>
  <c r="BF216" i="46"/>
  <c r="BO216" i="46"/>
  <c r="BE216" i="46"/>
  <c r="BJ216" i="46"/>
  <c r="BR216" i="46"/>
  <c r="BC216" i="46"/>
  <c r="BI216" i="46"/>
  <c r="BH216" i="46"/>
  <c r="BP216" i="46"/>
  <c r="BQ216" i="46"/>
  <c r="AZ216" i="46"/>
  <c r="I214" i="44"/>
  <c r="J214" i="44" s="1"/>
  <c r="BD216" i="46"/>
  <c r="BN216" i="46"/>
  <c r="AY216" i="46"/>
  <c r="BM216" i="46"/>
  <c r="BA216" i="46"/>
  <c r="BB216" i="46"/>
  <c r="BG216" i="46"/>
  <c r="BL216" i="46"/>
  <c r="BD188" i="46"/>
  <c r="BA188" i="46"/>
  <c r="BO188" i="46"/>
  <c r="BI188" i="46"/>
  <c r="BC188" i="46"/>
  <c r="BQ188" i="46"/>
  <c r="BN188" i="46"/>
  <c r="BL188" i="46"/>
  <c r="BK188" i="46"/>
  <c r="BE188" i="46"/>
  <c r="AY188" i="46"/>
  <c r="BM188" i="46"/>
  <c r="BR188" i="46"/>
  <c r="BG188" i="46"/>
  <c r="I186" i="44"/>
  <c r="J186" i="44" s="1"/>
  <c r="BB188" i="46"/>
  <c r="AZ188" i="46"/>
  <c r="BJ188" i="46"/>
  <c r="BF188" i="46"/>
  <c r="BP188" i="46"/>
  <c r="BH188" i="46"/>
  <c r="C224" i="44"/>
  <c r="H131" i="44"/>
  <c r="BB177" i="46"/>
  <c r="BI177" i="46"/>
  <c r="BJ177" i="46"/>
  <c r="BO177" i="46"/>
  <c r="AY177" i="46"/>
  <c r="BF177" i="46"/>
  <c r="AZ177" i="46"/>
  <c r="BK177" i="46"/>
  <c r="BC177" i="46"/>
  <c r="BG177" i="46"/>
  <c r="I175" i="44"/>
  <c r="J175" i="44" s="1"/>
  <c r="BL177" i="46"/>
  <c r="BH177" i="46"/>
  <c r="BP177" i="46"/>
  <c r="BD177" i="46"/>
  <c r="BE177" i="46"/>
  <c r="BM177" i="46"/>
  <c r="BA177" i="46"/>
  <c r="BN177" i="46"/>
  <c r="BR177" i="46"/>
  <c r="BQ177" i="46"/>
  <c r="H165" i="44"/>
  <c r="C247" i="44"/>
  <c r="H143" i="44"/>
  <c r="F231" i="44" s="1"/>
  <c r="C231" i="44"/>
  <c r="C236" i="44"/>
  <c r="H142" i="44"/>
  <c r="H159" i="44"/>
  <c r="C229" i="44"/>
  <c r="BL209" i="46"/>
  <c r="BR209" i="46"/>
  <c r="BP209" i="46"/>
  <c r="BJ209" i="46"/>
  <c r="BK209" i="46"/>
  <c r="BO209" i="46"/>
  <c r="BG209" i="46"/>
  <c r="BE209" i="46"/>
  <c r="BQ209" i="46"/>
  <c r="I207" i="44"/>
  <c r="J207" i="44" s="1"/>
  <c r="BA209" i="46"/>
  <c r="BD209" i="46"/>
  <c r="AZ209" i="46"/>
  <c r="BC209" i="46"/>
  <c r="BH209" i="46"/>
  <c r="BI209" i="46"/>
  <c r="AY209" i="46"/>
  <c r="BB209" i="46"/>
  <c r="BN209" i="46"/>
  <c r="BM209" i="46"/>
  <c r="BF209" i="46"/>
  <c r="BI182" i="46"/>
  <c r="BR182" i="46"/>
  <c r="BH182" i="46"/>
  <c r="BP182" i="46"/>
  <c r="BC182" i="46"/>
  <c r="BF182" i="46"/>
  <c r="BM182" i="46"/>
  <c r="I180" i="44"/>
  <c r="J180" i="44" s="1"/>
  <c r="AZ182" i="46"/>
  <c r="BQ182" i="46"/>
  <c r="BL182" i="46"/>
  <c r="BA182" i="46"/>
  <c r="BG182" i="46"/>
  <c r="BE182" i="46"/>
  <c r="BO182" i="46"/>
  <c r="AY182" i="46"/>
  <c r="BK182" i="46"/>
  <c r="BD182" i="46"/>
  <c r="BB182" i="46"/>
  <c r="BJ182" i="46"/>
  <c r="BN182" i="46"/>
  <c r="BD192" i="46"/>
  <c r="BF192" i="46"/>
  <c r="BK192" i="46"/>
  <c r="BP192" i="46"/>
  <c r="BJ192" i="46"/>
  <c r="AZ192" i="46"/>
  <c r="BC192" i="46"/>
  <c r="BM192" i="46"/>
  <c r="I190" i="44"/>
  <c r="J190" i="44" s="1"/>
  <c r="BB192" i="46"/>
  <c r="AY192" i="46"/>
  <c r="BE192" i="46"/>
  <c r="BG192" i="46"/>
  <c r="BQ192" i="46"/>
  <c r="BR192" i="46"/>
  <c r="BN192" i="46"/>
  <c r="BL192" i="46"/>
  <c r="BI192" i="46"/>
  <c r="BO192" i="46"/>
  <c r="BH192" i="46"/>
  <c r="BA192" i="46"/>
  <c r="BM178" i="46"/>
  <c r="BG178" i="46"/>
  <c r="BA178" i="46"/>
  <c r="AZ178" i="46"/>
  <c r="BQ178" i="46"/>
  <c r="I176" i="44"/>
  <c r="J176" i="44" s="1"/>
  <c r="BF178" i="46"/>
  <c r="BI178" i="46"/>
  <c r="BD178" i="46"/>
  <c r="BN178" i="46"/>
  <c r="BB178" i="46"/>
  <c r="BK178" i="46"/>
  <c r="AY178" i="46"/>
  <c r="BR178" i="46"/>
  <c r="BE178" i="46"/>
  <c r="BO178" i="46"/>
  <c r="BJ178" i="46"/>
  <c r="BP178" i="46"/>
  <c r="BC178" i="46"/>
  <c r="BH178" i="46"/>
  <c r="BL178" i="46"/>
  <c r="F240" i="44"/>
  <c r="BD212" i="46"/>
  <c r="BF212" i="46"/>
  <c r="BP212" i="46"/>
  <c r="BK212" i="46"/>
  <c r="BJ212" i="46"/>
  <c r="BR212" i="46"/>
  <c r="BO212" i="46"/>
  <c r="I210" i="44"/>
  <c r="J210" i="44" s="1"/>
  <c r="BC212" i="46"/>
  <c r="BN212" i="46"/>
  <c r="AZ212" i="46"/>
  <c r="BQ212" i="46"/>
  <c r="BG212" i="46"/>
  <c r="BE212" i="46"/>
  <c r="BA212" i="46"/>
  <c r="BL212" i="46"/>
  <c r="BB212" i="46"/>
  <c r="BI212" i="46"/>
  <c r="BM212" i="46"/>
  <c r="BH212" i="46"/>
  <c r="AY212" i="46"/>
  <c r="CM89" i="46"/>
  <c r="CJ89" i="46"/>
  <c r="CL89" i="46"/>
  <c r="BT89" i="46"/>
  <c r="BX89" i="46"/>
  <c r="CD89" i="46"/>
  <c r="CC89" i="46"/>
  <c r="CK89" i="46"/>
  <c r="I89" i="44"/>
  <c r="CH89" i="46"/>
  <c r="BU89" i="46"/>
  <c r="CB89" i="46"/>
  <c r="BZ89" i="46"/>
  <c r="BV89" i="46"/>
  <c r="BY89" i="46"/>
  <c r="CF89" i="46"/>
  <c r="CA89" i="46"/>
  <c r="CG89" i="46"/>
  <c r="CI89" i="46"/>
  <c r="CE89" i="46"/>
  <c r="BW89" i="46"/>
  <c r="AY195" i="46"/>
  <c r="BQ195" i="46"/>
  <c r="BC195" i="46"/>
  <c r="BO195" i="46"/>
  <c r="BB195" i="46"/>
  <c r="BN195" i="46"/>
  <c r="BD195" i="46"/>
  <c r="BM195" i="46"/>
  <c r="BI195" i="46"/>
  <c r="BG195" i="46"/>
  <c r="AZ195" i="46"/>
  <c r="I193" i="44"/>
  <c r="J193" i="44" s="1"/>
  <c r="BF195" i="46"/>
  <c r="BR195" i="46"/>
  <c r="BP195" i="46"/>
  <c r="BJ195" i="46"/>
  <c r="BA195" i="46"/>
  <c r="BK195" i="46"/>
  <c r="BL195" i="46"/>
  <c r="BH195" i="46"/>
  <c r="BE195" i="46"/>
  <c r="BD127" i="46"/>
  <c r="BG127" i="46"/>
  <c r="BM127" i="46"/>
  <c r="BH127" i="46"/>
  <c r="BC127" i="46"/>
  <c r="BP127" i="46"/>
  <c r="I125" i="44"/>
  <c r="J125" i="44" s="1"/>
  <c r="AY127" i="46"/>
  <c r="BQ127" i="46"/>
  <c r="BZ127" i="46"/>
  <c r="AZ127" i="46"/>
  <c r="CH127" i="46"/>
  <c r="BN127" i="46"/>
  <c r="BK127" i="46"/>
  <c r="BA127" i="46"/>
  <c r="BJ127" i="46"/>
  <c r="BR127" i="46"/>
  <c r="BL127" i="46"/>
  <c r="BO127" i="46"/>
  <c r="BB127" i="46"/>
  <c r="BI127" i="46"/>
  <c r="BF127" i="46"/>
  <c r="BE127" i="46"/>
  <c r="BW127" i="46"/>
  <c r="C247" i="46"/>
  <c r="C254" i="46"/>
  <c r="CF95" i="46"/>
  <c r="CD254" i="46" s="1"/>
  <c r="BG95" i="46"/>
  <c r="CL95" i="46"/>
  <c r="CJ254" i="46" s="1"/>
  <c r="CJ95" i="46"/>
  <c r="CH254" i="46" s="1"/>
  <c r="CB95" i="46"/>
  <c r="BZ254" i="46" s="1"/>
  <c r="BY95" i="46"/>
  <c r="BW254" i="46" s="1"/>
  <c r="AY95" i="46"/>
  <c r="BZ95" i="46"/>
  <c r="BX254" i="46" s="1"/>
  <c r="CM95" i="46"/>
  <c r="CK254" i="46" s="1"/>
  <c r="BP95" i="46"/>
  <c r="BV95" i="46"/>
  <c r="BT254" i="46" s="1"/>
  <c r="CH95" i="46"/>
  <c r="CF254" i="46" s="1"/>
  <c r="BJ95" i="46"/>
  <c r="BU95" i="46"/>
  <c r="BS254" i="46" s="1"/>
  <c r="CI95" i="46"/>
  <c r="CG254" i="46" s="1"/>
  <c r="BL95" i="46"/>
  <c r="BH95" i="46"/>
  <c r="BT95" i="46"/>
  <c r="BE95" i="46"/>
  <c r="I95" i="44"/>
  <c r="G250" i="44" s="1"/>
  <c r="CG95" i="46"/>
  <c r="CE254" i="46" s="1"/>
  <c r="BI95" i="46"/>
  <c r="BX95" i="46"/>
  <c r="BV254" i="46" s="1"/>
  <c r="BD95" i="46"/>
  <c r="BK95" i="46"/>
  <c r="CA95" i="46"/>
  <c r="BY254" i="46" s="1"/>
  <c r="CE95" i="46"/>
  <c r="CC254" i="46" s="1"/>
  <c r="BW95" i="46"/>
  <c r="BU254" i="46" s="1"/>
  <c r="CK95" i="46"/>
  <c r="CI254" i="46" s="1"/>
  <c r="BO95" i="46"/>
  <c r="BB95" i="46"/>
  <c r="BR95" i="46"/>
  <c r="CD95" i="46"/>
  <c r="CB254" i="46" s="1"/>
  <c r="BN95" i="46"/>
  <c r="AZ95" i="46"/>
  <c r="CC95" i="46"/>
  <c r="CA254" i="46" s="1"/>
  <c r="BC95" i="46"/>
  <c r="BT98" i="46"/>
  <c r="BY98" i="46"/>
  <c r="CC98" i="46"/>
  <c r="BZ98" i="46"/>
  <c r="BX98" i="46"/>
  <c r="CH98" i="46"/>
  <c r="CM98" i="46"/>
  <c r="CI98" i="46"/>
  <c r="CD98" i="46"/>
  <c r="CL98" i="46"/>
  <c r="CF98" i="46"/>
  <c r="CB98" i="46"/>
  <c r="BW98" i="46"/>
  <c r="BV98" i="46"/>
  <c r="CJ98" i="46"/>
  <c r="CK98" i="46"/>
  <c r="BU98" i="46"/>
  <c r="CE98" i="46"/>
  <c r="CA98" i="46"/>
  <c r="CG98" i="46"/>
  <c r="BV91" i="46"/>
  <c r="CJ91" i="46"/>
  <c r="CI91" i="46"/>
  <c r="CB91" i="46"/>
  <c r="CC91" i="46"/>
  <c r="CM91" i="46"/>
  <c r="CE91" i="46"/>
  <c r="BW91" i="46"/>
  <c r="BZ91" i="46"/>
  <c r="CL91" i="46"/>
  <c r="CA91" i="46"/>
  <c r="I91" i="44"/>
  <c r="J91" i="44" s="1"/>
  <c r="CD91" i="46"/>
  <c r="BX91" i="46"/>
  <c r="CH91" i="46"/>
  <c r="CK91" i="46"/>
  <c r="BY91" i="46"/>
  <c r="BU91" i="46"/>
  <c r="CF91" i="46"/>
  <c r="BT91" i="46"/>
  <c r="CG91" i="46"/>
  <c r="CK106" i="46"/>
  <c r="BT106" i="46"/>
  <c r="BY106" i="46"/>
  <c r="I104" i="44"/>
  <c r="J104" i="44" s="1"/>
  <c r="CC106" i="46"/>
  <c r="CD106" i="46"/>
  <c r="BZ106" i="46"/>
  <c r="CG106" i="46"/>
  <c r="CB106" i="46"/>
  <c r="BV106" i="46"/>
  <c r="CI106" i="46"/>
  <c r="BX106" i="46"/>
  <c r="CA106" i="46"/>
  <c r="CE106" i="46"/>
  <c r="CL106" i="46"/>
  <c r="CF106" i="46"/>
  <c r="BU106" i="46"/>
  <c r="BW106" i="46"/>
  <c r="CH106" i="46"/>
  <c r="CJ106" i="46"/>
  <c r="CM106" i="46"/>
  <c r="CH102" i="46"/>
  <c r="BY102" i="46"/>
  <c r="CC102" i="46"/>
  <c r="BW102" i="46"/>
  <c r="BV102" i="46"/>
  <c r="CF102" i="46"/>
  <c r="BX102" i="46"/>
  <c r="CB102" i="46"/>
  <c r="CK102" i="46"/>
  <c r="CL102" i="46"/>
  <c r="CA102" i="46"/>
  <c r="BZ102" i="46"/>
  <c r="CM102" i="46"/>
  <c r="CJ102" i="46"/>
  <c r="CG102" i="46"/>
  <c r="BT102" i="46"/>
  <c r="BU102" i="46"/>
  <c r="CE102" i="46"/>
  <c r="CI102" i="46"/>
  <c r="I100" i="44"/>
  <c r="CD102" i="46"/>
  <c r="CH104" i="46"/>
  <c r="BZ104" i="46"/>
  <c r="CB104" i="46"/>
  <c r="CG104" i="46"/>
  <c r="CI104" i="46"/>
  <c r="CE104" i="46"/>
  <c r="CJ104" i="46"/>
  <c r="BU104" i="46"/>
  <c r="CF104" i="46"/>
  <c r="BV104" i="46"/>
  <c r="CM104" i="46"/>
  <c r="CK104" i="46"/>
  <c r="BX104" i="46"/>
  <c r="BY104" i="46"/>
  <c r="BW104" i="46"/>
  <c r="I102" i="44"/>
  <c r="J102" i="44" s="1"/>
  <c r="CC104" i="46"/>
  <c r="CL104" i="46"/>
  <c r="CD104" i="46"/>
  <c r="CA104" i="46"/>
  <c r="BT104" i="46"/>
  <c r="CE108" i="46"/>
  <c r="BW108" i="46"/>
  <c r="BZ108" i="46"/>
  <c r="CJ108" i="46"/>
  <c r="CD108" i="46"/>
  <c r="CA108" i="46"/>
  <c r="BV110" i="46"/>
  <c r="BU110" i="46"/>
  <c r="CA110" i="46"/>
  <c r="CB110" i="46"/>
  <c r="CE110" i="46"/>
  <c r="CC110" i="46"/>
  <c r="CI110" i="46"/>
  <c r="CF110" i="46"/>
  <c r="BZ110" i="46"/>
  <c r="CJ110" i="46"/>
  <c r="CD110" i="46"/>
  <c r="CM110" i="46"/>
  <c r="I108" i="44"/>
  <c r="J108" i="44" s="1"/>
  <c r="BY110" i="46"/>
  <c r="BT110" i="46"/>
  <c r="CL110" i="46"/>
  <c r="BX110" i="46"/>
  <c r="CH110" i="46"/>
  <c r="CK110" i="46"/>
  <c r="BW110" i="46"/>
  <c r="CG110" i="46"/>
  <c r="CH115" i="46"/>
  <c r="BU115" i="46"/>
  <c r="CJ115" i="46"/>
  <c r="CM115" i="46"/>
  <c r="CC115" i="46"/>
  <c r="BX115" i="46"/>
  <c r="CB115" i="46"/>
  <c r="CA115" i="46"/>
  <c r="BW115" i="46"/>
  <c r="I113" i="44"/>
  <c r="J113" i="44" s="1"/>
  <c r="CG115" i="46"/>
  <c r="BZ115" i="46"/>
  <c r="CI115" i="46"/>
  <c r="CF115" i="46"/>
  <c r="BV115" i="46"/>
  <c r="CD115" i="46"/>
  <c r="BT115" i="46"/>
  <c r="CK115" i="46"/>
  <c r="BY115" i="46"/>
  <c r="CE115" i="46"/>
  <c r="CL115" i="46"/>
  <c r="I116" i="44"/>
  <c r="J116" i="44" s="1"/>
  <c r="BV118" i="46"/>
  <c r="BY118" i="46"/>
  <c r="CH118" i="46"/>
  <c r="CG118" i="46"/>
  <c r="BZ118" i="46"/>
  <c r="CM118" i="46"/>
  <c r="CA118" i="46"/>
  <c r="CC118" i="46"/>
  <c r="BU118" i="46"/>
  <c r="BT118" i="46"/>
  <c r="CE118" i="46"/>
  <c r="CB118" i="46"/>
  <c r="BX118" i="46"/>
  <c r="BW118" i="46"/>
  <c r="CL118" i="46"/>
  <c r="CD118" i="46"/>
  <c r="CJ118" i="46"/>
  <c r="CK118" i="46"/>
  <c r="CI118" i="46"/>
  <c r="CF118" i="46"/>
  <c r="S149" i="68"/>
  <c r="M149" i="68"/>
  <c r="L149" i="68"/>
  <c r="X149" i="68"/>
  <c r="T149" i="68"/>
  <c r="K149" i="68"/>
  <c r="U149" i="68"/>
  <c r="G149" i="68"/>
  <c r="H149" i="68"/>
  <c r="BZ121" i="46"/>
  <c r="CI121" i="46"/>
  <c r="CK121" i="46"/>
  <c r="CF121" i="46"/>
  <c r="CH121" i="46"/>
  <c r="CA121" i="46"/>
  <c r="J151" i="44"/>
  <c r="AY190" i="46"/>
  <c r="BF190" i="46"/>
  <c r="BL190" i="46"/>
  <c r="BB190" i="46"/>
  <c r="BN190" i="46"/>
  <c r="BM190" i="46"/>
  <c r="BE190" i="46"/>
  <c r="BH190" i="46"/>
  <c r="BA190" i="46"/>
  <c r="BI190" i="46"/>
  <c r="BP190" i="46"/>
  <c r="BR190" i="46"/>
  <c r="I188" i="44"/>
  <c r="J188" i="44" s="1"/>
  <c r="BJ190" i="46"/>
  <c r="BQ190" i="46"/>
  <c r="AZ190" i="46"/>
  <c r="BK190" i="46"/>
  <c r="BG190" i="46"/>
  <c r="BO190" i="46"/>
  <c r="BC190" i="46"/>
  <c r="BD190" i="46"/>
  <c r="BN186" i="46"/>
  <c r="BP186" i="46"/>
  <c r="BB186" i="46"/>
  <c r="BF186" i="46"/>
  <c r="BC186" i="46"/>
  <c r="BJ186" i="46"/>
  <c r="BM186" i="46"/>
  <c r="I184" i="44"/>
  <c r="BO186" i="46"/>
  <c r="BR186" i="46"/>
  <c r="AY186" i="46"/>
  <c r="AZ186" i="46"/>
  <c r="BK186" i="46"/>
  <c r="BA186" i="46"/>
  <c r="BD186" i="46"/>
  <c r="BG186" i="46"/>
  <c r="BE186" i="46"/>
  <c r="BL186" i="46"/>
  <c r="BH186" i="46"/>
  <c r="BQ186" i="46"/>
  <c r="BI186" i="46"/>
  <c r="BC203" i="46"/>
  <c r="BE203" i="46"/>
  <c r="BL203" i="46"/>
  <c r="BB203" i="46"/>
  <c r="BP203" i="46"/>
  <c r="BO203" i="46"/>
  <c r="BH203" i="46"/>
  <c r="BI203" i="46"/>
  <c r="BM203" i="46"/>
  <c r="BG203" i="46"/>
  <c r="BK203" i="46"/>
  <c r="BR203" i="46"/>
  <c r="AZ203" i="46"/>
  <c r="BN203" i="46"/>
  <c r="AY203" i="46"/>
  <c r="I201" i="44"/>
  <c r="J201" i="44" s="1"/>
  <c r="BJ203" i="46"/>
  <c r="BA203" i="46"/>
  <c r="BF203" i="46"/>
  <c r="BQ203" i="46"/>
  <c r="BD203" i="46"/>
  <c r="BO175" i="46"/>
  <c r="BA175" i="46"/>
  <c r="BP175" i="46"/>
  <c r="BR175" i="46"/>
  <c r="BC175" i="46"/>
  <c r="I173" i="44"/>
  <c r="J173" i="44" s="1"/>
  <c r="BH175" i="46"/>
  <c r="BG175" i="46"/>
  <c r="BE175" i="46"/>
  <c r="BQ175" i="46"/>
  <c r="BN175" i="46"/>
  <c r="BF175" i="46"/>
  <c r="BD175" i="46"/>
  <c r="BJ175" i="46"/>
  <c r="BL175" i="46"/>
  <c r="BK175" i="46"/>
  <c r="AY175" i="46"/>
  <c r="BM175" i="46"/>
  <c r="AZ175" i="46"/>
  <c r="BB175" i="46"/>
  <c r="BI175" i="46"/>
  <c r="I191" i="44"/>
  <c r="J191" i="44" s="1"/>
  <c r="BM193" i="46"/>
  <c r="BL193" i="46"/>
  <c r="BG193" i="46"/>
  <c r="BR193" i="46"/>
  <c r="BN193" i="46"/>
  <c r="BB193" i="46"/>
  <c r="AY193" i="46"/>
  <c r="BK193" i="46"/>
  <c r="BO193" i="46"/>
  <c r="BP193" i="46"/>
  <c r="BI193" i="46"/>
  <c r="BH193" i="46"/>
  <c r="BJ193" i="46"/>
  <c r="BD193" i="46"/>
  <c r="AZ193" i="46"/>
  <c r="BQ193" i="46"/>
  <c r="BC193" i="46"/>
  <c r="BA193" i="46"/>
  <c r="BF193" i="46"/>
  <c r="BE193" i="46"/>
  <c r="C228" i="44"/>
  <c r="H156" i="44"/>
  <c r="H136" i="44"/>
  <c r="C235" i="44"/>
  <c r="C226" i="44"/>
  <c r="H134" i="44"/>
  <c r="C225" i="44"/>
  <c r="H132" i="44"/>
  <c r="BA210" i="46"/>
  <c r="AZ210" i="46"/>
  <c r="BO210" i="46"/>
  <c r="BQ210" i="46"/>
  <c r="I208" i="44"/>
  <c r="J208" i="44" s="1"/>
  <c r="BP210" i="46"/>
  <c r="BG210" i="46"/>
  <c r="BE210" i="46"/>
  <c r="BL210" i="46"/>
  <c r="BH210" i="46"/>
  <c r="BF210" i="46"/>
  <c r="BD210" i="46"/>
  <c r="BJ210" i="46"/>
  <c r="BK210" i="46"/>
  <c r="BM210" i="46"/>
  <c r="BB210" i="46"/>
  <c r="AY210" i="46"/>
  <c r="BC210" i="46"/>
  <c r="BI210" i="46"/>
  <c r="BN210" i="46"/>
  <c r="BR210" i="46"/>
  <c r="H163" i="44"/>
  <c r="C233" i="44"/>
  <c r="C232" i="44"/>
  <c r="H161" i="44"/>
  <c r="H121" i="44"/>
  <c r="F243" i="44" s="1"/>
  <c r="C243" i="44"/>
  <c r="CG129" i="46"/>
  <c r="Q175" i="25" s="1"/>
  <c r="BK129" i="46"/>
  <c r="BV129" i="46"/>
  <c r="F175" i="25" s="1"/>
  <c r="BQ129" i="46"/>
  <c r="BO129" i="46"/>
  <c r="BH129" i="46"/>
  <c r="BN129" i="46"/>
  <c r="BR129" i="46"/>
  <c r="I127" i="44"/>
  <c r="J127" i="44" s="1"/>
  <c r="AZ129" i="46"/>
  <c r="BM129" i="46"/>
  <c r="BF129" i="46"/>
  <c r="BW129" i="46"/>
  <c r="G175" i="25" s="1"/>
  <c r="BD129" i="46"/>
  <c r="BL129" i="46"/>
  <c r="BG129" i="46"/>
  <c r="CH129" i="46"/>
  <c r="R175" i="25" s="1"/>
  <c r="BB129" i="46"/>
  <c r="BA129" i="46"/>
  <c r="BC129" i="46"/>
  <c r="BI129" i="46"/>
  <c r="AY129" i="46"/>
  <c r="BJ129" i="46"/>
  <c r="BP129" i="46"/>
  <c r="BE129" i="46"/>
  <c r="BF128" i="46"/>
  <c r="BL128" i="46"/>
  <c r="BJ128" i="46"/>
  <c r="BP128" i="46"/>
  <c r="BI128" i="46"/>
  <c r="BC128" i="46"/>
  <c r="BD128" i="46"/>
  <c r="BK128" i="46"/>
  <c r="BO128" i="46"/>
  <c r="BM128" i="46"/>
  <c r="BE128" i="46"/>
  <c r="BN128" i="46"/>
  <c r="BG128" i="46"/>
  <c r="BA128" i="46"/>
  <c r="AZ128" i="46"/>
  <c r="I126" i="44"/>
  <c r="BR128" i="46"/>
  <c r="BB128" i="46"/>
  <c r="AY128" i="46"/>
  <c r="BQ128" i="46"/>
  <c r="BH128" i="46"/>
  <c r="BT100" i="46"/>
  <c r="CJ100" i="46"/>
  <c r="CF100" i="46"/>
  <c r="BZ100" i="46"/>
  <c r="CD100" i="46"/>
  <c r="CM100" i="46"/>
  <c r="CG100" i="46"/>
  <c r="CA100" i="46"/>
  <c r="BV100" i="46"/>
  <c r="BU100" i="46"/>
  <c r="BY100" i="46"/>
  <c r="CE100" i="46"/>
  <c r="CL100" i="46"/>
  <c r="CI100" i="46"/>
  <c r="BX100" i="46"/>
  <c r="CB100" i="46"/>
  <c r="CC100" i="46"/>
  <c r="I98" i="44"/>
  <c r="J98" i="44" s="1"/>
  <c r="CH100" i="46"/>
  <c r="CK100" i="46"/>
  <c r="BW100" i="46"/>
  <c r="CJ99" i="46"/>
  <c r="CL99" i="46"/>
  <c r="CF99" i="46"/>
  <c r="CC99" i="46"/>
  <c r="BT99" i="46"/>
  <c r="BT94" i="46"/>
  <c r="CL94" i="46"/>
  <c r="CA94" i="46"/>
  <c r="CJ94" i="46"/>
  <c r="CF94" i="46"/>
  <c r="BZ94" i="46"/>
  <c r="I94" i="44"/>
  <c r="J94" i="44" s="1"/>
  <c r="BU94" i="46"/>
  <c r="CE94" i="46"/>
  <c r="CI94" i="46"/>
  <c r="CM94" i="46"/>
  <c r="CC94" i="46"/>
  <c r="CH94" i="46"/>
  <c r="CG94" i="46"/>
  <c r="BY94" i="46"/>
  <c r="CK94" i="46"/>
  <c r="CD94" i="46"/>
  <c r="BX94" i="46"/>
  <c r="CB94" i="46"/>
  <c r="BW94" i="46"/>
  <c r="BV94" i="46"/>
  <c r="CB93" i="46"/>
  <c r="I93" i="44"/>
  <c r="J93" i="44" s="1"/>
  <c r="CH93" i="46"/>
  <c r="CD93" i="46"/>
  <c r="CJ93" i="46"/>
  <c r="BV93" i="46"/>
  <c r="CF93" i="46"/>
  <c r="BZ93" i="46"/>
  <c r="CG93" i="46"/>
  <c r="BW93" i="46"/>
  <c r="CA93" i="46"/>
  <c r="CK93" i="46"/>
  <c r="CE93" i="46"/>
  <c r="BT93" i="46"/>
  <c r="BU93" i="46"/>
  <c r="CM93" i="46"/>
  <c r="BY93" i="46"/>
  <c r="CC93" i="46"/>
  <c r="CL93" i="46"/>
  <c r="CI93" i="46"/>
  <c r="BX93" i="46"/>
  <c r="CH114" i="46"/>
  <c r="CG114" i="46"/>
  <c r="CE114" i="46"/>
  <c r="I112" i="44"/>
  <c r="J112" i="44" s="1"/>
  <c r="BW114" i="46"/>
  <c r="BY114" i="46"/>
  <c r="CK114" i="46"/>
  <c r="CC114" i="46"/>
  <c r="CA114" i="46"/>
  <c r="CM114" i="46"/>
  <c r="CB114" i="46"/>
  <c r="CD114" i="46"/>
  <c r="CJ114" i="46"/>
  <c r="BT114" i="46"/>
  <c r="BZ114" i="46"/>
  <c r="BX114" i="46"/>
  <c r="CI114" i="46"/>
  <c r="BU114" i="46"/>
  <c r="BV114" i="46"/>
  <c r="CF114" i="46"/>
  <c r="CL114" i="46"/>
  <c r="CJ113" i="46"/>
  <c r="I111" i="44"/>
  <c r="J111" i="44" s="1"/>
  <c r="CF113" i="46"/>
  <c r="CI113" i="46"/>
  <c r="CD113" i="46"/>
  <c r="BU113" i="46"/>
  <c r="BX113" i="46"/>
  <c r="CG113" i="46"/>
  <c r="BV113" i="46"/>
  <c r="CH113" i="46"/>
  <c r="CM113" i="46"/>
  <c r="CC113" i="46"/>
  <c r="CK113" i="46"/>
  <c r="CL113" i="46"/>
  <c r="BY113" i="46"/>
  <c r="CE113" i="46"/>
  <c r="BZ113" i="46"/>
  <c r="CA113" i="46"/>
  <c r="CB113" i="46"/>
  <c r="BW113" i="46"/>
  <c r="BT113" i="46"/>
  <c r="CB109" i="46"/>
  <c r="CI109" i="46"/>
  <c r="BT109" i="46"/>
  <c r="CA109" i="46"/>
  <c r="BV109" i="46"/>
  <c r="CC109" i="46"/>
  <c r="BX109" i="46"/>
  <c r="CL109" i="46"/>
  <c r="CH109" i="46"/>
  <c r="I107" i="44"/>
  <c r="J107" i="44" s="1"/>
  <c r="BU109" i="46"/>
  <c r="CG109" i="46"/>
  <c r="BY109" i="46"/>
  <c r="CF109" i="46"/>
  <c r="CD109" i="46"/>
  <c r="CM109" i="46"/>
  <c r="BZ109" i="46"/>
  <c r="CK109" i="46"/>
  <c r="BW109" i="46"/>
  <c r="CJ109" i="46"/>
  <c r="CE109" i="46"/>
  <c r="CL105" i="46"/>
  <c r="BX105" i="46"/>
  <c r="CI105" i="46"/>
  <c r="CM105" i="46"/>
  <c r="BZ105" i="46"/>
  <c r="BV105" i="46"/>
  <c r="CJ105" i="46"/>
  <c r="CD105" i="46"/>
  <c r="CA105" i="46"/>
  <c r="BW105" i="46"/>
  <c r="BY105" i="46"/>
  <c r="I103" i="44"/>
  <c r="J103" i="44" s="1"/>
  <c r="CG105" i="46"/>
  <c r="CH105" i="46"/>
  <c r="CB105" i="46"/>
  <c r="CK105" i="46"/>
  <c r="BU105" i="46"/>
  <c r="CE105" i="46"/>
  <c r="BT105" i="46"/>
  <c r="CC105" i="46"/>
  <c r="CF105" i="46"/>
  <c r="J202" i="44"/>
  <c r="C239" i="44"/>
  <c r="H82" i="44"/>
  <c r="H37" i="44"/>
  <c r="C242" i="44"/>
  <c r="BM77" i="46"/>
  <c r="BP77" i="46"/>
  <c r="BO77" i="46"/>
  <c r="BK77" i="46"/>
  <c r="BA77" i="46"/>
  <c r="BC77" i="46"/>
  <c r="BB77" i="46"/>
  <c r="BQ77" i="46"/>
  <c r="BN77" i="46"/>
  <c r="BG77" i="46"/>
  <c r="AY77" i="46"/>
  <c r="BF77" i="46"/>
  <c r="BI77" i="46"/>
  <c r="I77" i="44"/>
  <c r="BH77" i="46"/>
  <c r="BR77" i="46"/>
  <c r="BE77" i="46"/>
  <c r="BL77" i="46"/>
  <c r="BJ77" i="46"/>
  <c r="AZ77" i="46"/>
  <c r="BD77" i="46"/>
  <c r="BL70" i="46"/>
  <c r="BG70" i="46"/>
  <c r="BN70" i="46"/>
  <c r="BF70" i="46"/>
  <c r="BM70" i="46"/>
  <c r="BC70" i="46"/>
  <c r="BI70" i="46"/>
  <c r="BB70" i="46"/>
  <c r="BJ70" i="46"/>
  <c r="BA70" i="46"/>
  <c r="BQ70" i="46"/>
  <c r="BO70" i="46"/>
  <c r="AY70" i="46"/>
  <c r="BD70" i="46"/>
  <c r="BK70" i="46"/>
  <c r="BH70" i="46"/>
  <c r="BR70" i="46"/>
  <c r="AZ70" i="46"/>
  <c r="BP70" i="46"/>
  <c r="I70" i="44"/>
  <c r="BE70" i="46"/>
  <c r="BM75" i="46"/>
  <c r="BJ75" i="46"/>
  <c r="BQ75" i="46"/>
  <c r="AZ75" i="46"/>
  <c r="BO75" i="46"/>
  <c r="BF75" i="46"/>
  <c r="BG75" i="46"/>
  <c r="BB75" i="46"/>
  <c r="AY75" i="46"/>
  <c r="BA75" i="46"/>
  <c r="BP75" i="46"/>
  <c r="I75" i="44"/>
  <c r="BI75" i="46"/>
  <c r="BR75" i="46"/>
  <c r="BE75" i="46"/>
  <c r="BH75" i="46"/>
  <c r="BC75" i="46"/>
  <c r="BD75" i="46"/>
  <c r="BN75" i="46"/>
  <c r="BL75" i="46"/>
  <c r="BK75" i="46"/>
  <c r="K57" i="63"/>
  <c r="D60" i="44"/>
  <c r="E60" i="44" s="1"/>
  <c r="H60" i="44" s="1"/>
  <c r="I76" i="44"/>
  <c r="BP76" i="46"/>
  <c r="BD76" i="46"/>
  <c r="AY76" i="46"/>
  <c r="BJ76" i="46"/>
  <c r="BH76" i="46"/>
  <c r="BK76" i="46"/>
  <c r="BR76" i="46"/>
  <c r="AZ76" i="46"/>
  <c r="BN76" i="46"/>
  <c r="BG76" i="46"/>
  <c r="BB76" i="46"/>
  <c r="BO76" i="46"/>
  <c r="BC76" i="46"/>
  <c r="BA76" i="46"/>
  <c r="BM76" i="46"/>
  <c r="BF76" i="46"/>
  <c r="BQ76" i="46"/>
  <c r="BL76" i="46"/>
  <c r="BE76" i="46"/>
  <c r="BI76" i="46"/>
  <c r="B68" i="67"/>
  <c r="G51" i="36" s="1"/>
  <c r="J157" i="44"/>
  <c r="AZ200" i="46"/>
  <c r="BA200" i="46"/>
  <c r="CH200" i="46"/>
  <c r="BT200" i="46"/>
  <c r="BC200" i="46"/>
  <c r="CC200" i="46"/>
  <c r="BK200" i="46"/>
  <c r="CF200" i="46"/>
  <c r="CJ200" i="46"/>
  <c r="BB200" i="46"/>
  <c r="CA200" i="46"/>
  <c r="BJ200" i="46"/>
  <c r="CD200" i="46"/>
  <c r="BR200" i="46"/>
  <c r="BD200" i="46"/>
  <c r="CM200" i="46"/>
  <c r="CI200" i="46"/>
  <c r="BO200" i="46"/>
  <c r="BH200" i="46"/>
  <c r="BO183" i="46"/>
  <c r="BI183" i="46"/>
  <c r="BC183" i="46"/>
  <c r="AY183" i="46"/>
  <c r="BL183" i="46"/>
  <c r="BK183" i="46"/>
  <c r="BE183" i="46"/>
  <c r="BN183" i="46"/>
  <c r="BM183" i="46"/>
  <c r="BD184" i="46"/>
  <c r="BR184" i="46"/>
  <c r="BE184" i="46"/>
  <c r="AZ184" i="46"/>
  <c r="BG184" i="46"/>
  <c r="BO184" i="46"/>
  <c r="BH184" i="46"/>
  <c r="AY184" i="46"/>
  <c r="BQ184" i="46"/>
  <c r="BE208" i="46"/>
  <c r="BL208" i="46"/>
  <c r="BP208" i="46"/>
  <c r="BG208" i="46"/>
  <c r="BR208" i="46"/>
  <c r="AZ208" i="46"/>
  <c r="BK208" i="46"/>
  <c r="BA208" i="46"/>
  <c r="BC208" i="46"/>
  <c r="AY197" i="46"/>
  <c r="BQ197" i="46"/>
  <c r="BB197" i="46"/>
  <c r="BM197" i="46"/>
  <c r="BJ197" i="46"/>
  <c r="I195" i="44"/>
  <c r="J195" i="44" s="1"/>
  <c r="BI197" i="46"/>
  <c r="BL197" i="46"/>
  <c r="BC197" i="46"/>
  <c r="BG197" i="46"/>
  <c r="E496" i="31"/>
  <c r="BC185" i="46"/>
  <c r="BJ185" i="46"/>
  <c r="BE185" i="46"/>
  <c r="BA185" i="46"/>
  <c r="BR185" i="46"/>
  <c r="BK185" i="46"/>
  <c r="BH185" i="46"/>
  <c r="BF185" i="46"/>
  <c r="AZ185" i="46"/>
  <c r="BL123" i="46"/>
  <c r="BZ123" i="46"/>
  <c r="J170" i="25" s="1"/>
  <c r="BN123" i="46"/>
  <c r="BC123" i="46"/>
  <c r="BO123" i="46"/>
  <c r="BH123" i="46"/>
  <c r="AZ123" i="46"/>
  <c r="BR123" i="46"/>
  <c r="BP123" i="46"/>
  <c r="CL122" i="46"/>
  <c r="BG122" i="46"/>
  <c r="BJ122" i="46"/>
  <c r="BR122" i="46"/>
  <c r="AZ122" i="46"/>
  <c r="BM122" i="46"/>
  <c r="I120" i="44"/>
  <c r="BV122" i="46"/>
  <c r="BZ122" i="46"/>
  <c r="BP122" i="46"/>
  <c r="BL122" i="46"/>
  <c r="BD122" i="46"/>
  <c r="CG122" i="46"/>
  <c r="BL126" i="46"/>
  <c r="BG126" i="46"/>
  <c r="BJ126" i="46"/>
  <c r="BN126" i="46"/>
  <c r="AY126" i="46"/>
  <c r="BK126" i="46"/>
  <c r="BM126" i="46"/>
  <c r="BI126" i="46"/>
  <c r="BP126" i="46"/>
  <c r="AZ126" i="46"/>
  <c r="BR126" i="46"/>
  <c r="BB126" i="46"/>
  <c r="AZ125" i="46"/>
  <c r="BL125" i="46"/>
  <c r="BD125" i="46"/>
  <c r="BC125" i="46"/>
  <c r="BA125" i="46"/>
  <c r="BB124" i="46"/>
  <c r="BJ124" i="46"/>
  <c r="CI124" i="46"/>
  <c r="S171" i="25" s="1"/>
  <c r="BD124" i="46"/>
  <c r="BH124" i="46"/>
  <c r="BF124" i="46"/>
  <c r="I122" i="44"/>
  <c r="J122" i="44" s="1"/>
  <c r="BC124" i="46"/>
  <c r="BA124" i="46"/>
  <c r="BE124" i="46"/>
  <c r="AZ124" i="46"/>
  <c r="CC120" i="46"/>
  <c r="BW120" i="46"/>
  <c r="CH120" i="46"/>
  <c r="BY120" i="46"/>
  <c r="CJ116" i="46"/>
  <c r="BT116" i="46"/>
  <c r="CK116" i="46"/>
  <c r="CE116" i="46"/>
  <c r="I114" i="44"/>
  <c r="J114" i="44" s="1"/>
  <c r="BX116" i="46"/>
  <c r="BW116" i="46"/>
  <c r="CD116" i="46"/>
  <c r="BZ116" i="46"/>
  <c r="BU116" i="46"/>
  <c r="CI101" i="46"/>
  <c r="BX101" i="46"/>
  <c r="CJ101" i="46"/>
  <c r="CE101" i="46"/>
  <c r="BZ101" i="46"/>
  <c r="BU101" i="46"/>
  <c r="CB101" i="46"/>
  <c r="CK101" i="46"/>
  <c r="BY101" i="46"/>
  <c r="CE103" i="46"/>
  <c r="BV103" i="46"/>
  <c r="BX103" i="46"/>
  <c r="CD103" i="46"/>
  <c r="CH103" i="46"/>
  <c r="CA103" i="46"/>
  <c r="I101" i="44"/>
  <c r="BW103" i="46"/>
  <c r="CK103" i="46"/>
  <c r="CJ103" i="46"/>
  <c r="CB107" i="46"/>
  <c r="CH107" i="46"/>
  <c r="BZ107" i="46"/>
  <c r="CI107" i="46"/>
  <c r="BY107" i="46"/>
  <c r="BU107" i="46"/>
  <c r="CJ107" i="46"/>
  <c r="CA107" i="46"/>
  <c r="I105" i="44"/>
  <c r="CD107" i="46"/>
  <c r="CA112" i="46"/>
  <c r="CG112" i="46"/>
  <c r="BT112" i="46"/>
  <c r="CE112" i="46"/>
  <c r="BZ112" i="46"/>
  <c r="BU112" i="46"/>
  <c r="CL112" i="46"/>
  <c r="CM112" i="46"/>
  <c r="BY112" i="46"/>
  <c r="CL117" i="46"/>
  <c r="CG117" i="46"/>
  <c r="CJ117" i="46"/>
  <c r="CH119" i="46"/>
  <c r="BU119" i="46"/>
  <c r="BZ119" i="46"/>
  <c r="CF119" i="46"/>
  <c r="CI119" i="46"/>
  <c r="CA119" i="46"/>
  <c r="I117" i="44"/>
  <c r="J117" i="44" s="1"/>
  <c r="CL119" i="46"/>
  <c r="CK119" i="46"/>
  <c r="BW119" i="46"/>
  <c r="C96" i="46"/>
  <c r="E96" i="46" s="1"/>
  <c r="D66" i="44"/>
  <c r="E66" i="44" s="1"/>
  <c r="K67" i="63"/>
  <c r="F83" i="63"/>
  <c r="K78" i="63"/>
  <c r="D77" i="44"/>
  <c r="E77" i="44" s="1"/>
  <c r="H77" i="44" s="1"/>
  <c r="H57" i="44"/>
  <c r="C251" i="44"/>
  <c r="D70" i="44"/>
  <c r="E70" i="44" s="1"/>
  <c r="H70" i="44" s="1"/>
  <c r="K71" i="63"/>
  <c r="D75" i="44"/>
  <c r="E75" i="44" s="1"/>
  <c r="H75" i="44" s="1"/>
  <c r="K76" i="63"/>
  <c r="BG60" i="46"/>
  <c r="BU60" i="46"/>
  <c r="BO60" i="46"/>
  <c r="BH60" i="46"/>
  <c r="BE60" i="46"/>
  <c r="BI60" i="46"/>
  <c r="BK60" i="46"/>
  <c r="CE60" i="46"/>
  <c r="BZ60" i="46"/>
  <c r="BF60" i="46"/>
  <c r="CA60" i="46"/>
  <c r="BB60" i="46"/>
  <c r="AY60" i="46"/>
  <c r="BJ60" i="46"/>
  <c r="BY60" i="46"/>
  <c r="BC60" i="46"/>
  <c r="BV60" i="46"/>
  <c r="CJ60" i="46"/>
  <c r="BM60" i="46"/>
  <c r="BD60" i="46"/>
  <c r="CC60" i="46"/>
  <c r="BA60" i="46"/>
  <c r="AZ60" i="46"/>
  <c r="BT60" i="46"/>
  <c r="CL60" i="46"/>
  <c r="CF60" i="46"/>
  <c r="BP60" i="46"/>
  <c r="BW60" i="46"/>
  <c r="I60" i="44"/>
  <c r="CI60" i="46"/>
  <c r="G60" i="46"/>
  <c r="CH60" i="46"/>
  <c r="BR60" i="46"/>
  <c r="CM60" i="46"/>
  <c r="CK60" i="46"/>
  <c r="BQ60" i="46"/>
  <c r="BX60" i="46"/>
  <c r="CB60" i="46"/>
  <c r="BL60" i="46"/>
  <c r="CG60" i="46"/>
  <c r="BN60" i="46"/>
  <c r="CD60" i="46"/>
  <c r="D76" i="44"/>
  <c r="E76" i="44" s="1"/>
  <c r="H76" i="44" s="1"/>
  <c r="K77" i="63"/>
  <c r="AY61" i="46"/>
  <c r="BP61" i="46"/>
  <c r="BM61" i="46"/>
  <c r="I61" i="44"/>
  <c r="BQ61" i="46"/>
  <c r="BD61" i="46"/>
  <c r="BF61" i="46"/>
  <c r="BH61" i="46"/>
  <c r="BC61" i="46"/>
  <c r="BB61" i="46"/>
  <c r="BG61" i="46"/>
  <c r="BR61" i="46"/>
  <c r="BI61" i="46"/>
  <c r="AZ61" i="46"/>
  <c r="BN61" i="46"/>
  <c r="BK61" i="46"/>
  <c r="BE61" i="46"/>
  <c r="BO61" i="46"/>
  <c r="BJ61" i="46"/>
  <c r="BL61" i="46"/>
  <c r="BA61" i="46"/>
  <c r="BC66" i="46"/>
  <c r="BI63" i="46"/>
  <c r="BR63" i="46"/>
  <c r="I63" i="44"/>
  <c r="J63" i="44" s="1"/>
  <c r="BO63" i="46"/>
  <c r="AY63" i="46"/>
  <c r="BM63" i="46"/>
  <c r="BQ63" i="46"/>
  <c r="BB63" i="46"/>
  <c r="BE63" i="46"/>
  <c r="BK67" i="46"/>
  <c r="AY67" i="46"/>
  <c r="BJ67" i="46"/>
  <c r="I67" i="44"/>
  <c r="BD67" i="46"/>
  <c r="BQ67" i="46"/>
  <c r="BR67" i="46"/>
  <c r="AZ67" i="46"/>
  <c r="BL67" i="46"/>
  <c r="BI68" i="46"/>
  <c r="BQ69" i="46"/>
  <c r="AZ69" i="46"/>
  <c r="BC69" i="46"/>
  <c r="BK69" i="46"/>
  <c r="BA65" i="46"/>
  <c r="BJ65" i="46"/>
  <c r="BK65" i="46"/>
  <c r="I65" i="44"/>
  <c r="BH65" i="46"/>
  <c r="BB65" i="46"/>
  <c r="BP65" i="46"/>
  <c r="BF65" i="46"/>
  <c r="BE65" i="46"/>
  <c r="BI65" i="46"/>
  <c r="AZ78" i="46"/>
  <c r="BE78" i="46"/>
  <c r="BO78" i="46"/>
  <c r="BD78" i="46"/>
  <c r="BM78" i="46"/>
  <c r="BK78" i="46"/>
  <c r="BN78" i="46"/>
  <c r="BI78" i="46"/>
  <c r="BC78" i="46"/>
  <c r="BM62" i="46"/>
  <c r="BK62" i="46"/>
  <c r="I74" i="44"/>
  <c r="BB74" i="46"/>
  <c r="AZ74" i="46"/>
  <c r="BJ74" i="46"/>
  <c r="BD72" i="46"/>
  <c r="AZ72" i="46"/>
  <c r="BR72" i="46"/>
  <c r="BL72" i="46"/>
  <c r="BJ72" i="46"/>
  <c r="BO73" i="46"/>
  <c r="BA73" i="46"/>
  <c r="BG73" i="46"/>
  <c r="BN73" i="46"/>
  <c r="BD73" i="46"/>
  <c r="BL73" i="46"/>
  <c r="BE73" i="46"/>
  <c r="BM73" i="46"/>
  <c r="BH73" i="46"/>
  <c r="BJ73" i="46"/>
  <c r="BL71" i="46"/>
  <c r="BP71" i="46"/>
  <c r="BJ71" i="46"/>
  <c r="BN71" i="46"/>
  <c r="BE71" i="46"/>
  <c r="I71" i="44"/>
  <c r="J71" i="44" s="1"/>
  <c r="BO71" i="46"/>
  <c r="BC71" i="46"/>
  <c r="BR71" i="46"/>
  <c r="AZ71" i="46"/>
  <c r="L21" i="36"/>
  <c r="J21" i="36"/>
  <c r="O21" i="36"/>
  <c r="M21" i="36"/>
  <c r="S21" i="36"/>
  <c r="W21" i="36"/>
  <c r="U21" i="36"/>
  <c r="B36" i="67"/>
  <c r="B35" i="67"/>
  <c r="B33" i="67"/>
  <c r="B34" i="67"/>
  <c r="L83" i="63"/>
  <c r="F18" i="57"/>
  <c r="F44" i="79"/>
  <c r="E169" i="64"/>
  <c r="F269" i="64"/>
  <c r="CJ97" i="46"/>
  <c r="BU97" i="46"/>
  <c r="CE97" i="46"/>
  <c r="CM97" i="46"/>
  <c r="BV97" i="46"/>
  <c r="BY97" i="46"/>
  <c r="CG97" i="46"/>
  <c r="CL97" i="46"/>
  <c r="BX97" i="46"/>
  <c r="CF97" i="46"/>
  <c r="BZ97" i="46"/>
  <c r="S52" i="67"/>
  <c r="S65" i="67"/>
  <c r="Q52" i="67"/>
  <c r="Q39" i="67"/>
  <c r="M39" i="67"/>
  <c r="M52" i="67"/>
  <c r="F174" i="64"/>
  <c r="B637" i="64"/>
  <c r="B419" i="64"/>
  <c r="CG87" i="46"/>
  <c r="CL87" i="46"/>
  <c r="BT87" i="46"/>
  <c r="CF87" i="46"/>
  <c r="BZ87" i="46"/>
  <c r="D176" i="64"/>
  <c r="E176" i="64"/>
  <c r="R65" i="67"/>
  <c r="R39" i="67"/>
  <c r="P39" i="67"/>
  <c r="P65" i="67"/>
  <c r="P52" i="67"/>
  <c r="AT487" i="64"/>
  <c r="AT48" i="64"/>
  <c r="AT335" i="64"/>
  <c r="AT475" i="64"/>
  <c r="AT549" i="64"/>
  <c r="AT327" i="64"/>
  <c r="F552" i="64"/>
  <c r="F389" i="64"/>
  <c r="F330" i="64"/>
  <c r="AT493" i="64"/>
  <c r="AU493" i="64"/>
  <c r="AJ493" i="64"/>
  <c r="AP493" i="64"/>
  <c r="AE493" i="64"/>
  <c r="AH493" i="64"/>
  <c r="AB493" i="64"/>
  <c r="AL493" i="64"/>
  <c r="AG493" i="64"/>
  <c r="AC493" i="64"/>
  <c r="AS493" i="64"/>
  <c r="AQ493" i="64"/>
  <c r="AI493" i="64"/>
  <c r="AR493" i="64"/>
  <c r="AD493" i="64"/>
  <c r="AF493" i="64"/>
  <c r="AO493" i="64"/>
  <c r="AK493" i="64"/>
  <c r="F493" i="64"/>
  <c r="AN493" i="64"/>
  <c r="AM493" i="64"/>
  <c r="AU20" i="34"/>
  <c r="W20" i="34"/>
  <c r="AD152" i="46"/>
  <c r="AE152" i="46"/>
  <c r="AG152" i="46"/>
  <c r="AI152" i="46"/>
  <c r="AF152" i="46"/>
  <c r="AH152" i="46"/>
  <c r="AJ152" i="46"/>
  <c r="AM152" i="46"/>
  <c r="AO152" i="46"/>
  <c r="AQ152" i="46"/>
  <c r="AS152" i="46"/>
  <c r="AU152" i="46"/>
  <c r="AW152" i="46"/>
  <c r="AK152" i="46"/>
  <c r="AN152" i="46"/>
  <c r="AP152" i="46"/>
  <c r="AR152" i="46"/>
  <c r="AT152" i="46"/>
  <c r="AV152" i="46"/>
  <c r="U151" i="68"/>
  <c r="T69" i="57" s="1"/>
  <c r="S151" i="68"/>
  <c r="R69" i="57" s="1"/>
  <c r="Q151" i="68"/>
  <c r="P69" i="57" s="1"/>
  <c r="E151" i="68"/>
  <c r="AC631" i="64"/>
  <c r="AC630" i="64"/>
  <c r="AC627" i="64"/>
  <c r="AC626" i="64"/>
  <c r="AC623" i="64"/>
  <c r="AC622" i="64"/>
  <c r="AC330" i="64" s="1"/>
  <c r="AC619" i="64"/>
  <c r="AC618" i="64"/>
  <c r="AC617" i="64"/>
  <c r="AC616" i="64"/>
  <c r="AC398" i="64" s="1"/>
  <c r="AC615" i="64"/>
  <c r="AE63" i="46"/>
  <c r="AE26" i="46"/>
  <c r="Z34" i="25" s="1"/>
  <c r="AE25" i="46"/>
  <c r="Z33" i="25" s="1"/>
  <c r="AD631" i="64"/>
  <c r="AD630" i="64"/>
  <c r="AD627" i="64"/>
  <c r="AD626" i="64"/>
  <c r="AD623" i="64"/>
  <c r="AD622" i="64"/>
  <c r="AD619" i="64"/>
  <c r="AD618" i="64"/>
  <c r="AD617" i="64"/>
  <c r="AD616" i="64"/>
  <c r="AD615" i="64"/>
  <c r="AF63" i="46"/>
  <c r="AF26" i="46"/>
  <c r="AA34" i="25" s="1"/>
  <c r="AF25" i="46"/>
  <c r="AA33" i="25" s="1"/>
  <c r="AE631" i="64"/>
  <c r="AE630" i="64"/>
  <c r="AE627" i="64"/>
  <c r="AE626" i="64"/>
  <c r="AE623" i="64"/>
  <c r="AE622" i="64"/>
  <c r="AE619" i="64"/>
  <c r="AE618" i="64"/>
  <c r="AE617" i="64"/>
  <c r="AE616" i="64"/>
  <c r="AE615" i="64"/>
  <c r="AG63" i="46"/>
  <c r="AG26" i="46"/>
  <c r="AB34" i="25" s="1"/>
  <c r="AG25" i="46"/>
  <c r="AB33" i="25" s="1"/>
  <c r="AF631" i="64"/>
  <c r="AF630" i="64"/>
  <c r="AF627" i="64"/>
  <c r="AF626" i="64"/>
  <c r="AF623" i="64"/>
  <c r="AF622" i="64"/>
  <c r="AF619" i="64"/>
  <c r="AF618" i="64"/>
  <c r="AF617" i="64"/>
  <c r="AF616" i="64"/>
  <c r="AF615" i="64"/>
  <c r="AH63" i="46"/>
  <c r="AH26" i="46"/>
  <c r="AC34" i="25" s="1"/>
  <c r="AH25" i="46"/>
  <c r="AC33" i="25" s="1"/>
  <c r="AG631" i="64"/>
  <c r="AG630" i="64"/>
  <c r="AG627" i="64"/>
  <c r="AG626" i="64"/>
  <c r="AG623" i="64"/>
  <c r="AG622" i="64"/>
  <c r="AG619" i="64"/>
  <c r="AG618" i="64"/>
  <c r="AG617" i="64"/>
  <c r="AG616" i="64"/>
  <c r="AG615" i="64"/>
  <c r="AI63" i="46"/>
  <c r="AI26" i="46"/>
  <c r="AD34" i="25" s="1"/>
  <c r="AI25" i="46"/>
  <c r="AD33" i="25" s="1"/>
  <c r="AH631" i="64"/>
  <c r="AH630" i="64"/>
  <c r="AH627" i="64"/>
  <c r="AH626" i="64"/>
  <c r="AH623" i="64"/>
  <c r="AH622" i="64"/>
  <c r="AH619" i="64"/>
  <c r="AH618" i="64"/>
  <c r="AH617" i="64"/>
  <c r="AH616" i="64"/>
  <c r="AH615" i="64"/>
  <c r="AJ63" i="46"/>
  <c r="AJ26" i="46"/>
  <c r="AE34" i="25" s="1"/>
  <c r="AJ25" i="46"/>
  <c r="AE33" i="25" s="1"/>
  <c r="AI631" i="64"/>
  <c r="AI627" i="64"/>
  <c r="AI623" i="64"/>
  <c r="AI115" i="64" s="1"/>
  <c r="AI619" i="64"/>
  <c r="AI617" i="64"/>
  <c r="AI615" i="64"/>
  <c r="AK63" i="46"/>
  <c r="AK26" i="46"/>
  <c r="AF34" i="25" s="1"/>
  <c r="AK25" i="46"/>
  <c r="AF33" i="25" s="1"/>
  <c r="AK631" i="64"/>
  <c r="AK630" i="64"/>
  <c r="AK627" i="64"/>
  <c r="AK626" i="64"/>
  <c r="AK623" i="64"/>
  <c r="AK622" i="64"/>
  <c r="AK618" i="64"/>
  <c r="AM25" i="46"/>
  <c r="AH33" i="25" s="1"/>
  <c r="AL631" i="64"/>
  <c r="AL627" i="64"/>
  <c r="AL623" i="64"/>
  <c r="AL619" i="64"/>
  <c r="AL617" i="64"/>
  <c r="AL615" i="64"/>
  <c r="AL598" i="64"/>
  <c r="AL599" i="64"/>
  <c r="AL600" i="64"/>
  <c r="AL601" i="64"/>
  <c r="AL602" i="64"/>
  <c r="AL603" i="64"/>
  <c r="AL604" i="64"/>
  <c r="AL605" i="64"/>
  <c r="AL606" i="64"/>
  <c r="AL607" i="64"/>
  <c r="AL608" i="64"/>
  <c r="AL609" i="64"/>
  <c r="AL610" i="64"/>
  <c r="AL611" i="64"/>
  <c r="AL612" i="64"/>
  <c r="AL613" i="64"/>
  <c r="AN63" i="46"/>
  <c r="AN26" i="46"/>
  <c r="AI34" i="25" s="1"/>
  <c r="AM630" i="64"/>
  <c r="AM626" i="64"/>
  <c r="AM622" i="64"/>
  <c r="AM618" i="64"/>
  <c r="AO25" i="46"/>
  <c r="AJ33" i="25" s="1"/>
  <c r="AN631" i="64"/>
  <c r="AN339" i="64" s="1"/>
  <c r="AN627" i="64"/>
  <c r="AN623" i="64"/>
  <c r="AN619" i="64"/>
  <c r="AN617" i="64"/>
  <c r="AN615" i="64"/>
  <c r="AN598" i="64"/>
  <c r="AN599" i="64"/>
  <c r="AN600" i="64"/>
  <c r="AN601" i="64"/>
  <c r="AN602" i="64"/>
  <c r="AN603" i="64"/>
  <c r="AN604" i="64"/>
  <c r="AN605" i="64"/>
  <c r="AN606" i="64"/>
  <c r="AN607" i="64"/>
  <c r="AN608" i="64"/>
  <c r="AN609" i="64"/>
  <c r="AN610" i="64"/>
  <c r="AN611" i="64"/>
  <c r="AN174" i="64" s="1"/>
  <c r="AN612" i="64"/>
  <c r="AN613" i="64"/>
  <c r="AP63" i="46"/>
  <c r="AP26" i="46"/>
  <c r="AK34" i="25" s="1"/>
  <c r="AO630" i="64"/>
  <c r="AO626" i="64"/>
  <c r="AO622" i="64"/>
  <c r="AO618" i="64"/>
  <c r="AQ25" i="46"/>
  <c r="AL33" i="25" s="1"/>
  <c r="AP631" i="64"/>
  <c r="AP627" i="64"/>
  <c r="AP623" i="64"/>
  <c r="AP619" i="64"/>
  <c r="AP617" i="64"/>
  <c r="AP615" i="64"/>
  <c r="AP598" i="64"/>
  <c r="AP599" i="64"/>
  <c r="AP600" i="64"/>
  <c r="AP601" i="64"/>
  <c r="AP602" i="64"/>
  <c r="AP603" i="64"/>
  <c r="AP604" i="64"/>
  <c r="AP605" i="64"/>
  <c r="AP606" i="64"/>
  <c r="AP314" i="64" s="1"/>
  <c r="AP607" i="64"/>
  <c r="AP608" i="64"/>
  <c r="AP609" i="64"/>
  <c r="AP610" i="64"/>
  <c r="AP611" i="64"/>
  <c r="AP612" i="64"/>
  <c r="AP613" i="64"/>
  <c r="AR63" i="46"/>
  <c r="AR26" i="46"/>
  <c r="AM34" i="25" s="1"/>
  <c r="AQ630" i="64"/>
  <c r="AQ626" i="64"/>
  <c r="AQ622" i="64"/>
  <c r="AQ618" i="64"/>
  <c r="AS25" i="46"/>
  <c r="AN33" i="25" s="1"/>
  <c r="AR631" i="64"/>
  <c r="AR627" i="64"/>
  <c r="AR623" i="64"/>
  <c r="AR619" i="64"/>
  <c r="AR617" i="64"/>
  <c r="AR615" i="64"/>
  <c r="AR598" i="64"/>
  <c r="AR599" i="64"/>
  <c r="AR600" i="64"/>
  <c r="AR601" i="64"/>
  <c r="AR602" i="64"/>
  <c r="AR603" i="64"/>
  <c r="AR604" i="64"/>
  <c r="AR605" i="64"/>
  <c r="AR606" i="64"/>
  <c r="AR607" i="64"/>
  <c r="AR608" i="64"/>
  <c r="AR609" i="64"/>
  <c r="AR610" i="64"/>
  <c r="AR611" i="64"/>
  <c r="AR612" i="64"/>
  <c r="AR613" i="64"/>
  <c r="AS630" i="64"/>
  <c r="AS626" i="64"/>
  <c r="AS622" i="64"/>
  <c r="AS552" i="64" s="1"/>
  <c r="AS618" i="64"/>
  <c r="AT598" i="64"/>
  <c r="AT599" i="64"/>
  <c r="AT600" i="64"/>
  <c r="AT601" i="64"/>
  <c r="AT602" i="64"/>
  <c r="AT603" i="64"/>
  <c r="AT604" i="64"/>
  <c r="AT605" i="64"/>
  <c r="AT606" i="64"/>
  <c r="AT607" i="64"/>
  <c r="AT608" i="64"/>
  <c r="AT609" i="64"/>
  <c r="AT610" i="64"/>
  <c r="AT611" i="64"/>
  <c r="AT612" i="64"/>
  <c r="AT613" i="64"/>
  <c r="F96" i="64"/>
  <c r="AI20" i="34"/>
  <c r="G53" i="57"/>
  <c r="BJ20" i="34"/>
  <c r="AL20" i="34"/>
  <c r="N20" i="34"/>
  <c r="AO20" i="34"/>
  <c r="Q20" i="34"/>
  <c r="AF20" i="34"/>
  <c r="N86" i="63"/>
  <c r="O98" i="63" s="1"/>
  <c r="M86" i="63"/>
  <c r="N97" i="63" s="1"/>
  <c r="AR20" i="34"/>
  <c r="T20" i="34"/>
  <c r="U53" i="57"/>
  <c r="Q53" i="57"/>
  <c r="O53" i="57"/>
  <c r="AD63" i="46"/>
  <c r="AW63" i="46"/>
  <c r="AV63" i="46"/>
  <c r="AJ632" i="64"/>
  <c r="AD54" i="46"/>
  <c r="AF54" i="46"/>
  <c r="AH54" i="46"/>
  <c r="AJ54" i="46"/>
  <c r="AL54" i="46"/>
  <c r="AO54" i="46"/>
  <c r="AQ54" i="46"/>
  <c r="AS54" i="46"/>
  <c r="AU54" i="46"/>
  <c r="AW54" i="46"/>
  <c r="AJ631" i="64"/>
  <c r="AB631" i="64"/>
  <c r="AU631" i="64"/>
  <c r="AJ630" i="64"/>
  <c r="AB630" i="64"/>
  <c r="AU630" i="64"/>
  <c r="AL50" i="46"/>
  <c r="AD50" i="46"/>
  <c r="AF50" i="46"/>
  <c r="AH50" i="46"/>
  <c r="AJ50" i="46"/>
  <c r="AO50" i="46"/>
  <c r="AQ50" i="46"/>
  <c r="AS50" i="46"/>
  <c r="AU50" i="46"/>
  <c r="AW50" i="46"/>
  <c r="AM50" i="46"/>
  <c r="AN50" i="46"/>
  <c r="AP50" i="46"/>
  <c r="AR50" i="46"/>
  <c r="AT50" i="46"/>
  <c r="AV50" i="46"/>
  <c r="AJ627" i="64"/>
  <c r="AB627" i="64"/>
  <c r="AU627" i="64"/>
  <c r="AJ626" i="64"/>
  <c r="AB626" i="64"/>
  <c r="AU626" i="64"/>
  <c r="AJ624" i="64"/>
  <c r="AD46" i="46"/>
  <c r="AF46" i="46"/>
  <c r="AH46" i="46"/>
  <c r="AJ46" i="46"/>
  <c r="AL46" i="46"/>
  <c r="AK46" i="46"/>
  <c r="AO46" i="46"/>
  <c r="AQ46" i="46"/>
  <c r="AS46" i="46"/>
  <c r="AU46" i="46"/>
  <c r="AW46" i="46"/>
  <c r="AJ623" i="64"/>
  <c r="AB623" i="64"/>
  <c r="AU623" i="64"/>
  <c r="AJ622" i="64"/>
  <c r="AB622" i="64"/>
  <c r="AU622" i="64"/>
  <c r="AJ620" i="64"/>
  <c r="AJ619" i="64"/>
  <c r="AB619" i="64"/>
  <c r="AU619" i="64"/>
  <c r="AJ618" i="64"/>
  <c r="AB618" i="64"/>
  <c r="AU618" i="64"/>
  <c r="AD40" i="46"/>
  <c r="AF40" i="46"/>
  <c r="AA55" i="25" s="1"/>
  <c r="AH40" i="46"/>
  <c r="AC55" i="25" s="1"/>
  <c r="AJ40" i="46"/>
  <c r="AE55" i="25" s="1"/>
  <c r="AL40" i="46"/>
  <c r="AG55" i="25" s="1"/>
  <c r="AE40" i="46"/>
  <c r="Z55" i="25" s="1"/>
  <c r="AG40" i="46"/>
  <c r="AB55" i="25" s="1"/>
  <c r="AI40" i="46"/>
  <c r="AD55" i="25" s="1"/>
  <c r="AM40" i="46"/>
  <c r="AH55" i="25" s="1"/>
  <c r="AO40" i="46"/>
  <c r="AJ55" i="25" s="1"/>
  <c r="AQ40" i="46"/>
  <c r="AL55" i="25" s="1"/>
  <c r="AS40" i="46"/>
  <c r="AN55" i="25" s="1"/>
  <c r="AU40" i="46"/>
  <c r="AP55" i="25" s="1"/>
  <c r="AW40" i="46"/>
  <c r="AR55" i="25" s="1"/>
  <c r="AJ617" i="64"/>
  <c r="AB617" i="64"/>
  <c r="AU617" i="64"/>
  <c r="AK39" i="46"/>
  <c r="AF54" i="25" s="1"/>
  <c r="AM39" i="46"/>
  <c r="AH54" i="25" s="1"/>
  <c r="AO39" i="46"/>
  <c r="AJ54" i="25" s="1"/>
  <c r="AQ39" i="46"/>
  <c r="AL54" i="25" s="1"/>
  <c r="AS39" i="46"/>
  <c r="AN54" i="25" s="1"/>
  <c r="AU39" i="46"/>
  <c r="AP54" i="25" s="1"/>
  <c r="AW39" i="46"/>
  <c r="AR54" i="25" s="1"/>
  <c r="AJ616" i="64"/>
  <c r="AB616" i="64"/>
  <c r="AU616" i="64"/>
  <c r="AJ615" i="64"/>
  <c r="AB615" i="64"/>
  <c r="AU615" i="64"/>
  <c r="AM36" i="46"/>
  <c r="AO36" i="46"/>
  <c r="AQ36" i="46"/>
  <c r="AS36" i="46"/>
  <c r="AU36" i="46"/>
  <c r="AW36" i="46"/>
  <c r="AD36" i="46"/>
  <c r="AF36" i="46"/>
  <c r="AH36" i="46"/>
  <c r="AJ36" i="46"/>
  <c r="AN36" i="46"/>
  <c r="AP36" i="46"/>
  <c r="AR36" i="46"/>
  <c r="AT36" i="46"/>
  <c r="AV36" i="46"/>
  <c r="AJ613" i="64"/>
  <c r="AL35" i="46"/>
  <c r="AG47" i="25" s="1"/>
  <c r="AD35" i="46"/>
  <c r="AF35" i="46"/>
  <c r="AA47" i="25" s="1"/>
  <c r="AH35" i="46"/>
  <c r="AC47" i="25" s="1"/>
  <c r="AJ35" i="46"/>
  <c r="AE47" i="25" s="1"/>
  <c r="AM35" i="46"/>
  <c r="AH47" i="25" s="1"/>
  <c r="AO35" i="46"/>
  <c r="AJ47" i="25" s="1"/>
  <c r="AQ35" i="46"/>
  <c r="AL47" i="25" s="1"/>
  <c r="AS35" i="46"/>
  <c r="AN47" i="25" s="1"/>
  <c r="AU35" i="46"/>
  <c r="AP47" i="25" s="1"/>
  <c r="AW35" i="46"/>
  <c r="AR47" i="25" s="1"/>
  <c r="AN35" i="46"/>
  <c r="AI47" i="25" s="1"/>
  <c r="AP35" i="46"/>
  <c r="AK47" i="25" s="1"/>
  <c r="AR35" i="46"/>
  <c r="AM47" i="25" s="1"/>
  <c r="AT35" i="46"/>
  <c r="AO47" i="25" s="1"/>
  <c r="AV35" i="46"/>
  <c r="AQ47" i="25" s="1"/>
  <c r="AJ612" i="64"/>
  <c r="AK33" i="46"/>
  <c r="AF45" i="25" s="1"/>
  <c r="AM33" i="46"/>
  <c r="AH45" i="25" s="1"/>
  <c r="AO33" i="46"/>
  <c r="AJ45" i="25" s="1"/>
  <c r="AQ33" i="46"/>
  <c r="AL45" i="25" s="1"/>
  <c r="AS33" i="46"/>
  <c r="AN45" i="25" s="1"/>
  <c r="AU33" i="46"/>
  <c r="AP45" i="25" s="1"/>
  <c r="AW33" i="46"/>
  <c r="AR45" i="25" s="1"/>
  <c r="AJ610" i="64"/>
  <c r="AJ609" i="64"/>
  <c r="AD32" i="46"/>
  <c r="AW32" i="46"/>
  <c r="AR42" i="25" s="1"/>
  <c r="AV32" i="46"/>
  <c r="AQ42" i="25" s="1"/>
  <c r="AU32" i="46"/>
  <c r="AP42" i="25" s="1"/>
  <c r="AT32" i="46"/>
  <c r="AO42" i="25" s="1"/>
  <c r="AS32" i="46"/>
  <c r="AN42" i="25" s="1"/>
  <c r="AR32" i="46"/>
  <c r="AM42" i="25" s="1"/>
  <c r="AQ32" i="46"/>
  <c r="AL42" i="25" s="1"/>
  <c r="AP32" i="46"/>
  <c r="AK42" i="25" s="1"/>
  <c r="AO32" i="46"/>
  <c r="AJ42" i="25" s="1"/>
  <c r="AN32" i="46"/>
  <c r="AI42" i="25" s="1"/>
  <c r="AM32" i="46"/>
  <c r="AH42" i="25" s="1"/>
  <c r="AL31" i="46"/>
  <c r="AG41" i="25" s="1"/>
  <c r="AJ608" i="64"/>
  <c r="AD31" i="46"/>
  <c r="AW31" i="46"/>
  <c r="AR41" i="25" s="1"/>
  <c r="AV31" i="46"/>
  <c r="AQ41" i="25" s="1"/>
  <c r="AU31" i="46"/>
  <c r="AP41" i="25" s="1"/>
  <c r="AT31" i="46"/>
  <c r="AO41" i="25" s="1"/>
  <c r="AS31" i="46"/>
  <c r="AN41" i="25" s="1"/>
  <c r="AR31" i="46"/>
  <c r="AM41" i="25" s="1"/>
  <c r="AQ31" i="46"/>
  <c r="AL41" i="25" s="1"/>
  <c r="AP31" i="46"/>
  <c r="AK41" i="25" s="1"/>
  <c r="AO31" i="46"/>
  <c r="AJ41" i="25" s="1"/>
  <c r="AN31" i="46"/>
  <c r="AI41" i="25" s="1"/>
  <c r="AM31" i="46"/>
  <c r="AH41" i="25" s="1"/>
  <c r="AD29" i="46"/>
  <c r="AF29" i="46"/>
  <c r="AA38" i="25" s="1"/>
  <c r="AH29" i="46"/>
  <c r="AC38" i="25" s="1"/>
  <c r="AJ29" i="46"/>
  <c r="AE38" i="25" s="1"/>
  <c r="AM29" i="46"/>
  <c r="AH38" i="25" s="1"/>
  <c r="AO29" i="46"/>
  <c r="AJ38" i="25" s="1"/>
  <c r="AQ29" i="46"/>
  <c r="AL38" i="25" s="1"/>
  <c r="AS29" i="46"/>
  <c r="AN38" i="25" s="1"/>
  <c r="AU29" i="46"/>
  <c r="AP38" i="25" s="1"/>
  <c r="AW29" i="46"/>
  <c r="AR38" i="25" s="1"/>
  <c r="AJ606" i="64"/>
  <c r="AE28" i="46"/>
  <c r="Z37" i="25" s="1"/>
  <c r="AG28" i="46"/>
  <c r="AB37" i="25" s="1"/>
  <c r="AI28" i="46"/>
  <c r="AD37" i="25" s="1"/>
  <c r="AK28" i="46"/>
  <c r="AF37" i="25" s="1"/>
  <c r="AN28" i="46"/>
  <c r="AI37" i="25" s="1"/>
  <c r="AP28" i="46"/>
  <c r="AK37" i="25" s="1"/>
  <c r="AR28" i="46"/>
  <c r="AM37" i="25" s="1"/>
  <c r="AL28" i="46"/>
  <c r="AG37" i="25" s="1"/>
  <c r="AD28" i="46"/>
  <c r="AF28" i="46"/>
  <c r="AA37" i="25" s="1"/>
  <c r="AH28" i="46"/>
  <c r="AC37" i="25" s="1"/>
  <c r="AJ28" i="46"/>
  <c r="AE37" i="25" s="1"/>
  <c r="AM28" i="46"/>
  <c r="AH37" i="25" s="1"/>
  <c r="AO28" i="46"/>
  <c r="AJ37" i="25" s="1"/>
  <c r="AQ28" i="46"/>
  <c r="AL37" i="25" s="1"/>
  <c r="AS28" i="46"/>
  <c r="AN37" i="25" s="1"/>
  <c r="AU28" i="46"/>
  <c r="AP37" i="25" s="1"/>
  <c r="AW28" i="46"/>
  <c r="AR37" i="25" s="1"/>
  <c r="AJ605" i="64"/>
  <c r="AL26" i="46"/>
  <c r="AG34" i="25" s="1"/>
  <c r="AJ603" i="64"/>
  <c r="AJ533" i="64" s="1"/>
  <c r="AD26" i="46"/>
  <c r="AW26" i="46"/>
  <c r="AR34" i="25" s="1"/>
  <c r="AV26" i="46"/>
  <c r="AQ34" i="25" s="1"/>
  <c r="AJ602" i="64"/>
  <c r="AD25" i="46"/>
  <c r="AW25" i="46"/>
  <c r="AR33" i="25" s="1"/>
  <c r="AV25" i="46"/>
  <c r="AQ33" i="25" s="1"/>
  <c r="AJ600" i="64"/>
  <c r="AD23" i="46"/>
  <c r="AW23" i="46"/>
  <c r="AV23" i="46"/>
  <c r="AU23" i="46"/>
  <c r="AT23" i="46"/>
  <c r="AS23" i="46"/>
  <c r="AR23" i="46"/>
  <c r="AQ23" i="46"/>
  <c r="AP23" i="46"/>
  <c r="AO23" i="46"/>
  <c r="AN23" i="46"/>
  <c r="AM23" i="46"/>
  <c r="AL22" i="46"/>
  <c r="AJ599" i="64"/>
  <c r="AD22" i="46"/>
  <c r="AW22" i="46"/>
  <c r="AV22" i="46"/>
  <c r="AU22" i="46"/>
  <c r="AT22" i="46"/>
  <c r="AS22" i="46"/>
  <c r="AR22" i="46"/>
  <c r="AQ22" i="46"/>
  <c r="AP22" i="46"/>
  <c r="AO22" i="46"/>
  <c r="AN22" i="46"/>
  <c r="AM22" i="46"/>
  <c r="C27" i="11"/>
  <c r="L92" i="36" s="1"/>
  <c r="AC613" i="64"/>
  <c r="AC612" i="64"/>
  <c r="AC611" i="64"/>
  <c r="AC174" i="64" s="1"/>
  <c r="AC610" i="64"/>
  <c r="AC609" i="64"/>
  <c r="AC608" i="64"/>
  <c r="AC607" i="64"/>
  <c r="AC606" i="64"/>
  <c r="AC605" i="64"/>
  <c r="AC604" i="64"/>
  <c r="AC603" i="64"/>
  <c r="AC602" i="64"/>
  <c r="AC601" i="64"/>
  <c r="AC600" i="64"/>
  <c r="AC599" i="64"/>
  <c r="AC598" i="64"/>
  <c r="AE32" i="46"/>
  <c r="Z42" i="25" s="1"/>
  <c r="AE31" i="46"/>
  <c r="Z41" i="25" s="1"/>
  <c r="AE23" i="46"/>
  <c r="AE22" i="46"/>
  <c r="AD613" i="64"/>
  <c r="AD612" i="64"/>
  <c r="AD611" i="64"/>
  <c r="AD610" i="64"/>
  <c r="AD609" i="64"/>
  <c r="AD608" i="64"/>
  <c r="AD607" i="64"/>
  <c r="AD606" i="64"/>
  <c r="AD605" i="64"/>
  <c r="AD239" i="64" s="1"/>
  <c r="AD604" i="64"/>
  <c r="AD603" i="64"/>
  <c r="AD602" i="64"/>
  <c r="AD601" i="64"/>
  <c r="AD600" i="64"/>
  <c r="AD599" i="64"/>
  <c r="AD598" i="64"/>
  <c r="AF32" i="46"/>
  <c r="AA42" i="25" s="1"/>
  <c r="AF31" i="46"/>
  <c r="AA41" i="25" s="1"/>
  <c r="AF23" i="46"/>
  <c r="AF22" i="46"/>
  <c r="AE613" i="64"/>
  <c r="AE612" i="64"/>
  <c r="AE611" i="64"/>
  <c r="AE610" i="64"/>
  <c r="AE609" i="64"/>
  <c r="AE172" i="64" s="1"/>
  <c r="AE608" i="64"/>
  <c r="AE607" i="64"/>
  <c r="AE389" i="64" s="1"/>
  <c r="AE606" i="64"/>
  <c r="AE605" i="64"/>
  <c r="AE604" i="64"/>
  <c r="AE603" i="64"/>
  <c r="AE166" i="64" s="1"/>
  <c r="AE602" i="64"/>
  <c r="AE601" i="64"/>
  <c r="AE600" i="64"/>
  <c r="AE599" i="64"/>
  <c r="AE598" i="64"/>
  <c r="AG32" i="46"/>
  <c r="AB42" i="25" s="1"/>
  <c r="AG31" i="46"/>
  <c r="AB41" i="25" s="1"/>
  <c r="AG23" i="46"/>
  <c r="AG22" i="46"/>
  <c r="AF613" i="64"/>
  <c r="AF612" i="64"/>
  <c r="AF611" i="64"/>
  <c r="AF610" i="64"/>
  <c r="AF609" i="64"/>
  <c r="AF608" i="64"/>
  <c r="AF607" i="64"/>
  <c r="AF606" i="64"/>
  <c r="AF605" i="64"/>
  <c r="AF239" i="64" s="1"/>
  <c r="AF604" i="64"/>
  <c r="AF603" i="64"/>
  <c r="AF602" i="64"/>
  <c r="AF601" i="64"/>
  <c r="AF600" i="64"/>
  <c r="AF599" i="64"/>
  <c r="AF598" i="64"/>
  <c r="AH32" i="46"/>
  <c r="AC42" i="25" s="1"/>
  <c r="AH31" i="46"/>
  <c r="AC41" i="25" s="1"/>
  <c r="AH23" i="46"/>
  <c r="AH22" i="46"/>
  <c r="AG613" i="64"/>
  <c r="AG612" i="64"/>
  <c r="AG611" i="64"/>
  <c r="AG610" i="64"/>
  <c r="AG609" i="64"/>
  <c r="AG608" i="64"/>
  <c r="AG607" i="64"/>
  <c r="AG606" i="64"/>
  <c r="AG605" i="64"/>
  <c r="AG604" i="64"/>
  <c r="AG603" i="64"/>
  <c r="AG602" i="64"/>
  <c r="AG601" i="64"/>
  <c r="AG600" i="64"/>
  <c r="AG599" i="64"/>
  <c r="AG598" i="64"/>
  <c r="AI32" i="46"/>
  <c r="AD42" i="25" s="1"/>
  <c r="AI31" i="46"/>
  <c r="AD41" i="25" s="1"/>
  <c r="AI23" i="46"/>
  <c r="AI22" i="46"/>
  <c r="AH613" i="64"/>
  <c r="AH612" i="64"/>
  <c r="AH611" i="64"/>
  <c r="AH610" i="64"/>
  <c r="AH609" i="64"/>
  <c r="AH608" i="64"/>
  <c r="AH607" i="64"/>
  <c r="AH606" i="64"/>
  <c r="AH605" i="64"/>
  <c r="AH604" i="64"/>
  <c r="AH603" i="64"/>
  <c r="AH602" i="64"/>
  <c r="AH601" i="64"/>
  <c r="AH600" i="64"/>
  <c r="AH599" i="64"/>
  <c r="AH598" i="64"/>
  <c r="AJ32" i="46"/>
  <c r="AE42" i="25" s="1"/>
  <c r="AJ31" i="46"/>
  <c r="AE41" i="25" s="1"/>
  <c r="AJ23" i="46"/>
  <c r="AJ22" i="46"/>
  <c r="AI613" i="64"/>
  <c r="AI612" i="64"/>
  <c r="AI611" i="64"/>
  <c r="AI174" i="64" s="1"/>
  <c r="AI610" i="64"/>
  <c r="AI609" i="64"/>
  <c r="AI608" i="64"/>
  <c r="AI607" i="64"/>
  <c r="AI389" i="64" s="1"/>
  <c r="AI606" i="64"/>
  <c r="AI605" i="64"/>
  <c r="AI604" i="64"/>
  <c r="AI603" i="64"/>
  <c r="AI602" i="64"/>
  <c r="AI601" i="64"/>
  <c r="AI600" i="64"/>
  <c r="AI599" i="64"/>
  <c r="AI598" i="64"/>
  <c r="AK32" i="46"/>
  <c r="AF42" i="25" s="1"/>
  <c r="AK31" i="46"/>
  <c r="AF41" i="25" s="1"/>
  <c r="AK23" i="46"/>
  <c r="AK22" i="46"/>
  <c r="AK619" i="64"/>
  <c r="AK617" i="64"/>
  <c r="AK615" i="64"/>
  <c r="AK598" i="64"/>
  <c r="AK599" i="64"/>
  <c r="AK600" i="64"/>
  <c r="AK601" i="64"/>
  <c r="AK602" i="64"/>
  <c r="AK603" i="64"/>
  <c r="AK604" i="64"/>
  <c r="AK605" i="64"/>
  <c r="AK606" i="64"/>
  <c r="AK314" i="64" s="1"/>
  <c r="AK607" i="64"/>
  <c r="AK608" i="64"/>
  <c r="AK609" i="64"/>
  <c r="AK610" i="64"/>
  <c r="AK611" i="64"/>
  <c r="AK612" i="64"/>
  <c r="AK613" i="64"/>
  <c r="AM63" i="46"/>
  <c r="AM26" i="46"/>
  <c r="AH34" i="25" s="1"/>
  <c r="AL630" i="64"/>
  <c r="AL626" i="64"/>
  <c r="AL622" i="64"/>
  <c r="AL618" i="64"/>
  <c r="AL616" i="64"/>
  <c r="AN25" i="46"/>
  <c r="AI33" i="25" s="1"/>
  <c r="AM631" i="64"/>
  <c r="AM627" i="64"/>
  <c r="AM623" i="64"/>
  <c r="AM619" i="64"/>
  <c r="AM617" i="64"/>
  <c r="AM615" i="64"/>
  <c r="AM598" i="64"/>
  <c r="AM599" i="64"/>
  <c r="AM600" i="64"/>
  <c r="AM530" i="64" s="1"/>
  <c r="AM601" i="64"/>
  <c r="AM602" i="64"/>
  <c r="AM603" i="64"/>
  <c r="AM604" i="64"/>
  <c r="AM605" i="64"/>
  <c r="AM606" i="64"/>
  <c r="AM607" i="64"/>
  <c r="AM608" i="64"/>
  <c r="AM609" i="64"/>
  <c r="AM610" i="64"/>
  <c r="AM611" i="64"/>
  <c r="AM612" i="64"/>
  <c r="AM613" i="64"/>
  <c r="AO63" i="46"/>
  <c r="AO26" i="46"/>
  <c r="AJ34" i="25" s="1"/>
  <c r="AN630" i="64"/>
  <c r="AN626" i="64"/>
  <c r="AN622" i="64"/>
  <c r="AN618" i="64"/>
  <c r="AN616" i="64"/>
  <c r="AN472" i="64" s="1"/>
  <c r="AP25" i="46"/>
  <c r="AK33" i="25" s="1"/>
  <c r="AO631" i="64"/>
  <c r="AO627" i="64"/>
  <c r="AO623" i="64"/>
  <c r="AO619" i="64"/>
  <c r="AO617" i="64"/>
  <c r="AO615" i="64"/>
  <c r="AO598" i="64"/>
  <c r="AO599" i="64"/>
  <c r="AO600" i="64"/>
  <c r="AO382" i="64" s="1"/>
  <c r="AO601" i="64"/>
  <c r="AO602" i="64"/>
  <c r="AO603" i="64"/>
  <c r="AO604" i="64"/>
  <c r="AO605" i="64"/>
  <c r="AO606" i="64"/>
  <c r="AO314" i="64" s="1"/>
  <c r="AO607" i="64"/>
  <c r="AO608" i="64"/>
  <c r="AO609" i="64"/>
  <c r="AO610" i="64"/>
  <c r="AO611" i="64"/>
  <c r="AO612" i="64"/>
  <c r="AO613" i="64"/>
  <c r="AQ63" i="46"/>
  <c r="AQ26" i="46"/>
  <c r="AL34" i="25" s="1"/>
  <c r="AP630" i="64"/>
  <c r="AP626" i="64"/>
  <c r="AP622" i="64"/>
  <c r="AP618" i="64"/>
  <c r="AP616" i="64"/>
  <c r="AR25" i="46"/>
  <c r="AM33" i="25" s="1"/>
  <c r="AQ631" i="64"/>
  <c r="AQ627" i="64"/>
  <c r="AQ623" i="64"/>
  <c r="AQ619" i="64"/>
  <c r="AQ617" i="64"/>
  <c r="AQ615" i="64"/>
  <c r="AQ598" i="64"/>
  <c r="AQ599" i="64"/>
  <c r="AQ600" i="64"/>
  <c r="AQ92" i="64" s="1"/>
  <c r="AQ601" i="64"/>
  <c r="AQ602" i="64"/>
  <c r="AQ603" i="64"/>
  <c r="AQ604" i="64"/>
  <c r="AQ605" i="64"/>
  <c r="AQ606" i="64"/>
  <c r="AQ607" i="64"/>
  <c r="AQ608" i="64"/>
  <c r="AQ609" i="64"/>
  <c r="AQ610" i="64"/>
  <c r="AQ611" i="64"/>
  <c r="AQ612" i="64"/>
  <c r="AQ613" i="64"/>
  <c r="AS63" i="46"/>
  <c r="AS26" i="46"/>
  <c r="AN34" i="25" s="1"/>
  <c r="AR630" i="64"/>
  <c r="AR626" i="64"/>
  <c r="AR622" i="64"/>
  <c r="AR618" i="64"/>
  <c r="AR616" i="64"/>
  <c r="AT25" i="46"/>
  <c r="AO33" i="25" s="1"/>
  <c r="AS631" i="64"/>
  <c r="AS627" i="64"/>
  <c r="AS623" i="64"/>
  <c r="AS619" i="64"/>
  <c r="AS617" i="64"/>
  <c r="AS615" i="64"/>
  <c r="AS598" i="64"/>
  <c r="AS599" i="64"/>
  <c r="AS600" i="64"/>
  <c r="AS601" i="64"/>
  <c r="AS602" i="64"/>
  <c r="AS603" i="64"/>
  <c r="AS604" i="64"/>
  <c r="AS605" i="64"/>
  <c r="AS606" i="64"/>
  <c r="AS607" i="64"/>
  <c r="AS608" i="64"/>
  <c r="AS609" i="64"/>
  <c r="AS610" i="64"/>
  <c r="AS611" i="64"/>
  <c r="AS612" i="64"/>
  <c r="AS468" i="64" s="1"/>
  <c r="AS613" i="64"/>
  <c r="AU63" i="46"/>
  <c r="AU26" i="46"/>
  <c r="AP34" i="25" s="1"/>
  <c r="AT630" i="64"/>
  <c r="AT626" i="64"/>
  <c r="AT622" i="64"/>
  <c r="AT618" i="64"/>
  <c r="AT616" i="64"/>
  <c r="D57" i="64"/>
  <c r="D44" i="64"/>
  <c r="D38" i="64"/>
  <c r="D37" i="64"/>
  <c r="D24" i="64"/>
  <c r="AL63" i="46"/>
  <c r="AL25" i="46"/>
  <c r="AG33" i="25" s="1"/>
  <c r="AU613" i="64"/>
  <c r="AU612" i="64"/>
  <c r="AU611" i="64"/>
  <c r="AU174" i="64" s="1"/>
  <c r="AU610" i="64"/>
  <c r="AU609" i="64"/>
  <c r="AU608" i="64"/>
  <c r="AU607" i="64"/>
  <c r="AU606" i="64"/>
  <c r="AU605" i="64"/>
  <c r="AU604" i="64"/>
  <c r="AU603" i="64"/>
  <c r="AU602" i="64"/>
  <c r="AU601" i="64"/>
  <c r="AU600" i="64"/>
  <c r="AU599" i="64"/>
  <c r="AU598" i="64"/>
  <c r="AB613" i="64"/>
  <c r="AB612" i="64"/>
  <c r="AB611" i="64"/>
  <c r="AB610" i="64"/>
  <c r="AB244" i="64" s="1"/>
  <c r="AB609" i="64"/>
  <c r="AB608" i="64"/>
  <c r="AB607" i="64"/>
  <c r="AB606" i="64"/>
  <c r="AB605" i="64"/>
  <c r="AB604" i="64"/>
  <c r="AB603" i="64"/>
  <c r="AB602" i="64"/>
  <c r="AB601" i="64"/>
  <c r="AB600" i="64"/>
  <c r="AB599" i="64"/>
  <c r="AB598" i="64"/>
  <c r="AL32" i="46"/>
  <c r="AG42" i="25" s="1"/>
  <c r="AL23" i="46"/>
  <c r="C14" i="11"/>
  <c r="C30" i="11"/>
  <c r="E95" i="36" s="1"/>
  <c r="AL29" i="46"/>
  <c r="AG38" i="25" s="1"/>
  <c r="AL152" i="46"/>
  <c r="AK50" i="46"/>
  <c r="AK35" i="46"/>
  <c r="AF47" i="25" s="1"/>
  <c r="AK36" i="46"/>
  <c r="AI50" i="46"/>
  <c r="AI35" i="46"/>
  <c r="AD47" i="25" s="1"/>
  <c r="AI36" i="46"/>
  <c r="AG50" i="46"/>
  <c r="AG35" i="46"/>
  <c r="AB47" i="25" s="1"/>
  <c r="AG36" i="46"/>
  <c r="AE50" i="46"/>
  <c r="AE35" i="46"/>
  <c r="Z47" i="25" s="1"/>
  <c r="AE36" i="46"/>
  <c r="AV29" i="46"/>
  <c r="AQ38" i="25" s="1"/>
  <c r="AV28" i="46"/>
  <c r="AQ37" i="25" s="1"/>
  <c r="AT29" i="46"/>
  <c r="AO38" i="25" s="1"/>
  <c r="AT28" i="46"/>
  <c r="AO37" i="25" s="1"/>
  <c r="AR29" i="46"/>
  <c r="AM38" i="25" s="1"/>
  <c r="AP29" i="46"/>
  <c r="AK38" i="25" s="1"/>
  <c r="AN29" i="46"/>
  <c r="AI38" i="25" s="1"/>
  <c r="AK29" i="46"/>
  <c r="AF38" i="25" s="1"/>
  <c r="AI29" i="46"/>
  <c r="AD38" i="25" s="1"/>
  <c r="AG29" i="46"/>
  <c r="AB38" i="25" s="1"/>
  <c r="AE29" i="46"/>
  <c r="Z38" i="25" s="1"/>
  <c r="AV33" i="46"/>
  <c r="AQ45" i="25" s="1"/>
  <c r="AV40" i="46"/>
  <c r="AQ55" i="25" s="1"/>
  <c r="AV39" i="46"/>
  <c r="AQ54" i="25" s="1"/>
  <c r="AV46" i="46"/>
  <c r="AV54" i="46"/>
  <c r="AT33" i="46"/>
  <c r="AO45" i="25" s="1"/>
  <c r="AT40" i="46"/>
  <c r="AO55" i="25" s="1"/>
  <c r="AT39" i="46"/>
  <c r="AO54" i="25" s="1"/>
  <c r="AT46" i="46"/>
  <c r="AT54" i="46"/>
  <c r="AR33" i="46"/>
  <c r="AM45" i="25" s="1"/>
  <c r="AR40" i="46"/>
  <c r="AM55" i="25" s="1"/>
  <c r="AR39" i="46"/>
  <c r="AM54" i="25" s="1"/>
  <c r="AR46" i="46"/>
  <c r="AR54" i="46"/>
  <c r="AP33" i="46"/>
  <c r="AK45" i="25" s="1"/>
  <c r="AP40" i="46"/>
  <c r="AK55" i="25" s="1"/>
  <c r="AP39" i="46"/>
  <c r="AK54" i="25" s="1"/>
  <c r="AP46" i="46"/>
  <c r="AP54" i="46"/>
  <c r="AN33" i="46"/>
  <c r="AI45" i="25" s="1"/>
  <c r="AN40" i="46"/>
  <c r="AI55" i="25" s="1"/>
  <c r="AN39" i="46"/>
  <c r="AI54" i="25" s="1"/>
  <c r="AN46" i="46"/>
  <c r="AN54" i="46"/>
  <c r="AM54" i="46"/>
  <c r="AM46" i="46"/>
  <c r="AK40" i="46"/>
  <c r="AF55" i="25" s="1"/>
  <c r="AK54" i="46"/>
  <c r="AI33" i="46"/>
  <c r="AD45" i="25" s="1"/>
  <c r="AI39" i="46"/>
  <c r="AD54" i="25" s="1"/>
  <c r="AI46" i="46"/>
  <c r="AI54" i="46"/>
  <c r="AG33" i="46"/>
  <c r="AB45" i="25" s="1"/>
  <c r="AG39" i="46"/>
  <c r="AB54" i="25" s="1"/>
  <c r="AG46" i="46"/>
  <c r="AG54" i="46"/>
  <c r="AE33" i="46"/>
  <c r="Z45" i="25" s="1"/>
  <c r="AE39" i="46"/>
  <c r="Z54" i="25" s="1"/>
  <c r="AE46" i="46"/>
  <c r="AE54" i="46"/>
  <c r="AD33" i="46"/>
  <c r="AF33" i="46"/>
  <c r="AA45" i="25" s="1"/>
  <c r="AH33" i="46"/>
  <c r="AC45" i="25" s="1"/>
  <c r="AJ33" i="46"/>
  <c r="AE45" i="25" s="1"/>
  <c r="AD39" i="46"/>
  <c r="AF39" i="46"/>
  <c r="AA54" i="25" s="1"/>
  <c r="AH39" i="46"/>
  <c r="AC54" i="25" s="1"/>
  <c r="AJ39" i="46"/>
  <c r="AE54" i="25" s="1"/>
  <c r="E90" i="36"/>
  <c r="AL33" i="46"/>
  <c r="AG45" i="25" s="1"/>
  <c r="AL36" i="46"/>
  <c r="AL39" i="46"/>
  <c r="AG54" i="25" s="1"/>
  <c r="AB37" i="46"/>
  <c r="Z37" i="46"/>
  <c r="U37" i="46"/>
  <c r="W37" i="46"/>
  <c r="S37" i="46"/>
  <c r="P37" i="46"/>
  <c r="O37" i="46"/>
  <c r="N37" i="46"/>
  <c r="E49" i="63"/>
  <c r="E48" i="63"/>
  <c r="E29" i="46"/>
  <c r="CD130" i="46"/>
  <c r="AJ614" i="64"/>
  <c r="BV130" i="46"/>
  <c r="E29" i="63"/>
  <c r="C86" i="63" l="1"/>
  <c r="BR64" i="46"/>
  <c r="BG64" i="46"/>
  <c r="I64" i="44"/>
  <c r="J64" i="44" s="1"/>
  <c r="F258" i="46"/>
  <c r="T29" i="74"/>
  <c r="O140" i="40"/>
  <c r="Q140" i="40" s="1"/>
  <c r="F140" i="40" s="1"/>
  <c r="I140" i="40" s="1"/>
  <c r="O154" i="40"/>
  <c r="O145" i="40"/>
  <c r="O193" i="40"/>
  <c r="O211" i="40"/>
  <c r="O76" i="40"/>
  <c r="O179" i="40"/>
  <c r="O206" i="40"/>
  <c r="O161" i="40"/>
  <c r="O160" i="40"/>
  <c r="E29" i="75"/>
  <c r="L29" i="75"/>
  <c r="D29" i="75"/>
  <c r="O51" i="40"/>
  <c r="O36" i="40"/>
  <c r="O29" i="40"/>
  <c r="Q29" i="40" s="1"/>
  <c r="F29" i="40" s="1"/>
  <c r="I29" i="40" s="1"/>
  <c r="O58" i="40"/>
  <c r="L26" i="73"/>
  <c r="O144" i="40"/>
  <c r="O164" i="40"/>
  <c r="Q164" i="40" s="1"/>
  <c r="F164" i="40" s="1"/>
  <c r="I164" i="40" s="1"/>
  <c r="U29" i="74"/>
  <c r="O185" i="40"/>
  <c r="O197" i="40"/>
  <c r="U26" i="73"/>
  <c r="O29" i="75"/>
  <c r="O151" i="40"/>
  <c r="T25" i="73"/>
  <c r="G29" i="75"/>
  <c r="L29" i="74"/>
  <c r="F29" i="75"/>
  <c r="O25" i="40"/>
  <c r="O42" i="40"/>
  <c r="Q42" i="40" s="1"/>
  <c r="F42" i="40" s="1"/>
  <c r="I42" i="40" s="1"/>
  <c r="O131" i="40"/>
  <c r="O56" i="40"/>
  <c r="O138" i="40"/>
  <c r="J28" i="74"/>
  <c r="C30" i="36"/>
  <c r="N56" i="40"/>
  <c r="N58" i="40"/>
  <c r="N153" i="40"/>
  <c r="N21" i="40"/>
  <c r="N211" i="40"/>
  <c r="N190" i="40"/>
  <c r="N90" i="40"/>
  <c r="N83" i="40"/>
  <c r="N184" i="40"/>
  <c r="N94" i="40"/>
  <c r="N88" i="40"/>
  <c r="N23" i="40"/>
  <c r="N48" i="40"/>
  <c r="N133" i="40"/>
  <c r="N146" i="40"/>
  <c r="N164" i="40"/>
  <c r="N204" i="40"/>
  <c r="N117" i="40"/>
  <c r="N187" i="40"/>
  <c r="N101" i="40"/>
  <c r="N112" i="40"/>
  <c r="N120" i="40"/>
  <c r="N89" i="40"/>
  <c r="N46" i="40"/>
  <c r="N59" i="40"/>
  <c r="N147" i="40"/>
  <c r="N161" i="40"/>
  <c r="Q161" i="40" s="1"/>
  <c r="F161" i="40" s="1"/>
  <c r="I161" i="40" s="1"/>
  <c r="N75" i="40"/>
  <c r="N210" i="40"/>
  <c r="N84" i="40"/>
  <c r="N119" i="40"/>
  <c r="N64" i="40"/>
  <c r="N208" i="40"/>
  <c r="N99" i="40"/>
  <c r="N31" i="40"/>
  <c r="N44" i="40"/>
  <c r="N138" i="40"/>
  <c r="N152" i="40"/>
  <c r="N53" i="40"/>
  <c r="N178" i="40"/>
  <c r="N193" i="40"/>
  <c r="N70" i="40"/>
  <c r="N125" i="40"/>
  <c r="Q125" i="40" s="1"/>
  <c r="F125" i="40" s="1"/>
  <c r="I125" i="40" s="1"/>
  <c r="N69" i="40"/>
  <c r="N170" i="40"/>
  <c r="N122" i="40"/>
  <c r="N25" i="40"/>
  <c r="Q25" i="40" s="1"/>
  <c r="F25" i="40" s="1"/>
  <c r="I25" i="40" s="1"/>
  <c r="N19" i="40"/>
  <c r="N52" i="40"/>
  <c r="N132" i="40"/>
  <c r="N157" i="40"/>
  <c r="N24" i="40"/>
  <c r="N81" i="40"/>
  <c r="N183" i="40"/>
  <c r="N169" i="40"/>
  <c r="Q169" i="40" s="1"/>
  <c r="N62" i="40"/>
  <c r="N166" i="40"/>
  <c r="N212" i="40"/>
  <c r="N91" i="40"/>
  <c r="N32" i="40"/>
  <c r="N42" i="40"/>
  <c r="N135" i="40"/>
  <c r="N150" i="40"/>
  <c r="N30" i="40"/>
  <c r="N113" i="40"/>
  <c r="N95" i="40"/>
  <c r="N192" i="40"/>
  <c r="N173" i="40"/>
  <c r="N114" i="40"/>
  <c r="N111" i="40"/>
  <c r="N185" i="40"/>
  <c r="Q185" i="40" s="1"/>
  <c r="N43" i="40"/>
  <c r="N131" i="40"/>
  <c r="N151" i="40"/>
  <c r="N165" i="40"/>
  <c r="N72" i="40"/>
  <c r="N197" i="40"/>
  <c r="N128" i="40"/>
  <c r="N104" i="40"/>
  <c r="N92" i="40"/>
  <c r="N20" i="40"/>
  <c r="N195" i="40"/>
  <c r="N57" i="40"/>
  <c r="N134" i="40"/>
  <c r="N143" i="40"/>
  <c r="N156" i="40"/>
  <c r="N80" i="40"/>
  <c r="N66" i="40"/>
  <c r="N65" i="40"/>
  <c r="N102" i="40"/>
  <c r="N105" i="40"/>
  <c r="N188" i="40"/>
  <c r="N68" i="40"/>
  <c r="N22" i="40"/>
  <c r="AJ32" i="64"/>
  <c r="CH117" i="46"/>
  <c r="BV99" i="46"/>
  <c r="I97" i="44"/>
  <c r="J97" i="44" s="1"/>
  <c r="BY108" i="46"/>
  <c r="BV108" i="46"/>
  <c r="O40" i="40"/>
  <c r="O35" i="40"/>
  <c r="Q35" i="40" s="1"/>
  <c r="F35" i="40" s="1"/>
  <c r="I35" i="40" s="1"/>
  <c r="BY117" i="46"/>
  <c r="CN117" i="46" s="1"/>
  <c r="CB123" i="46"/>
  <c r="L170" i="25" s="1"/>
  <c r="BZ202" i="46"/>
  <c r="BU202" i="46"/>
  <c r="BQ202" i="46"/>
  <c r="W202" i="56" s="1"/>
  <c r="V253" i="25" s="1"/>
  <c r="CE202" i="46"/>
  <c r="F104" i="64"/>
  <c r="I29" i="74"/>
  <c r="F20" i="34"/>
  <c r="N176" i="40"/>
  <c r="N179" i="40"/>
  <c r="N189" i="40"/>
  <c r="N162" i="40"/>
  <c r="N136" i="40"/>
  <c r="N103" i="40"/>
  <c r="N206" i="40"/>
  <c r="N77" i="40"/>
  <c r="N73" i="40"/>
  <c r="N155" i="40"/>
  <c r="N36" i="40"/>
  <c r="N129" i="40"/>
  <c r="N217" i="40"/>
  <c r="N194" i="40"/>
  <c r="N45" i="40"/>
  <c r="N139" i="40"/>
  <c r="N54" i="40"/>
  <c r="N172" i="40"/>
  <c r="N124" i="40"/>
  <c r="N213" i="40"/>
  <c r="N27" i="40"/>
  <c r="N145" i="40"/>
  <c r="Q145" i="40" s="1"/>
  <c r="F145" i="40" s="1"/>
  <c r="I145" i="40" s="1"/>
  <c r="N26" i="40"/>
  <c r="AJ467" i="64"/>
  <c r="O64" i="40"/>
  <c r="R29" i="74"/>
  <c r="CK202" i="46"/>
  <c r="O24" i="40"/>
  <c r="Q24" i="40" s="1"/>
  <c r="F24" i="40" s="1"/>
  <c r="I24" i="40" s="1"/>
  <c r="BL62" i="46"/>
  <c r="BF62" i="46"/>
  <c r="BE62" i="46"/>
  <c r="BC62" i="46"/>
  <c r="BV202" i="46"/>
  <c r="H53" i="67"/>
  <c r="H40" i="67"/>
  <c r="AT257" i="64"/>
  <c r="BO244" i="46"/>
  <c r="F24" i="63"/>
  <c r="D27" i="44" s="1"/>
  <c r="E27" i="44" s="1"/>
  <c r="H27" i="44" s="1"/>
  <c r="D27" i="46"/>
  <c r="E27" i="46" s="1"/>
  <c r="H184" i="44"/>
  <c r="C254" i="44"/>
  <c r="CC122" i="46"/>
  <c r="M169" i="25" s="1"/>
  <c r="CC123" i="46"/>
  <c r="M170" i="25" s="1"/>
  <c r="CC127" i="46"/>
  <c r="CC129" i="46"/>
  <c r="M175" i="25" s="1"/>
  <c r="E71" i="41"/>
  <c r="E66" i="41"/>
  <c r="BN66" i="46"/>
  <c r="BF66" i="46"/>
  <c r="D94" i="64"/>
  <c r="F94" i="64" s="1"/>
  <c r="D23" i="64"/>
  <c r="F23" i="64" s="1"/>
  <c r="D44" i="46"/>
  <c r="E44" i="46" s="1"/>
  <c r="F41" i="63"/>
  <c r="CG108" i="46"/>
  <c r="CI108" i="46"/>
  <c r="BU108" i="46"/>
  <c r="BT108" i="46"/>
  <c r="CF108" i="46"/>
  <c r="CK108" i="46"/>
  <c r="CM108" i="46"/>
  <c r="CB108" i="46"/>
  <c r="I106" i="44"/>
  <c r="J106" i="44" s="1"/>
  <c r="BX108" i="46"/>
  <c r="BJ202" i="46"/>
  <c r="BY202" i="46"/>
  <c r="AY202" i="46"/>
  <c r="BK202" i="46"/>
  <c r="CD202" i="46"/>
  <c r="BN202" i="46"/>
  <c r="BF202" i="46"/>
  <c r="BP202" i="46"/>
  <c r="V202" i="56" s="1"/>
  <c r="U253" i="25" s="1"/>
  <c r="BT202" i="46"/>
  <c r="CG202" i="46"/>
  <c r="BB202" i="46"/>
  <c r="BR202" i="46"/>
  <c r="BX202" i="46"/>
  <c r="BL202" i="46"/>
  <c r="BH202" i="46"/>
  <c r="CL202" i="46"/>
  <c r="I115" i="44"/>
  <c r="J115" i="44" s="1"/>
  <c r="CK117" i="46"/>
  <c r="BU117" i="46"/>
  <c r="CC117" i="46"/>
  <c r="CM117" i="46"/>
  <c r="BZ117" i="46"/>
  <c r="BT117" i="46"/>
  <c r="CB117" i="46"/>
  <c r="BV117" i="46"/>
  <c r="CA117" i="46"/>
  <c r="AJ245" i="64"/>
  <c r="AJ541" i="64"/>
  <c r="AJ103" i="64"/>
  <c r="AJ174" i="64"/>
  <c r="AT44" i="64"/>
  <c r="AT479" i="64"/>
  <c r="AT115" i="64"/>
  <c r="AT405" i="64"/>
  <c r="K29" i="11"/>
  <c r="AA20" i="34"/>
  <c r="CG99" i="46"/>
  <c r="CH99" i="46"/>
  <c r="CI99" i="46"/>
  <c r="CE99" i="46"/>
  <c r="CB99" i="46"/>
  <c r="BU99" i="46"/>
  <c r="CA99" i="46"/>
  <c r="BY99" i="46"/>
  <c r="CD99" i="46"/>
  <c r="CM99" i="46"/>
  <c r="BX99" i="46"/>
  <c r="F105" i="64"/>
  <c r="E65" i="41"/>
  <c r="L28" i="74"/>
  <c r="BX117" i="46"/>
  <c r="CI117" i="46"/>
  <c r="BW99" i="46"/>
  <c r="CK99" i="46"/>
  <c r="CH108" i="46"/>
  <c r="CL108" i="46"/>
  <c r="O26" i="40"/>
  <c r="Q26" i="40" s="1"/>
  <c r="F26" i="40" s="1"/>
  <c r="I26" i="40" s="1"/>
  <c r="O55" i="40"/>
  <c r="K25" i="63"/>
  <c r="CD117" i="46"/>
  <c r="BE202" i="46"/>
  <c r="BA202" i="46"/>
  <c r="CJ127" i="46"/>
  <c r="CJ129" i="46"/>
  <c r="T175" i="25" s="1"/>
  <c r="CJ123" i="46"/>
  <c r="T170" i="25" s="1"/>
  <c r="CJ124" i="46"/>
  <c r="T171" i="25" s="1"/>
  <c r="N93" i="40"/>
  <c r="N214" i="40"/>
  <c r="N175" i="40"/>
  <c r="N78" i="40"/>
  <c r="N144" i="40"/>
  <c r="N55" i="40"/>
  <c r="Q55" i="40" s="1"/>
  <c r="F55" i="40" s="1"/>
  <c r="I55" i="40" s="1"/>
  <c r="N196" i="40"/>
  <c r="N174" i="40"/>
  <c r="N85" i="40"/>
  <c r="N38" i="40"/>
  <c r="N141" i="40"/>
  <c r="N74" i="40"/>
  <c r="N182" i="40"/>
  <c r="N186" i="40"/>
  <c r="N123" i="40"/>
  <c r="N154" i="40"/>
  <c r="Q154" i="40" s="1"/>
  <c r="F154" i="40" s="1"/>
  <c r="I154" i="40" s="1"/>
  <c r="N40" i="40"/>
  <c r="N126" i="40"/>
  <c r="N209" i="40"/>
  <c r="N107" i="40"/>
  <c r="N100" i="40"/>
  <c r="N158" i="40"/>
  <c r="Q158" i="40" s="1"/>
  <c r="F158" i="40" s="1"/>
  <c r="I158" i="40" s="1"/>
  <c r="N47" i="40"/>
  <c r="O28" i="74"/>
  <c r="W28" i="74"/>
  <c r="G25" i="73"/>
  <c r="O173" i="40"/>
  <c r="O85" i="40"/>
  <c r="J26" i="73"/>
  <c r="O146" i="40"/>
  <c r="BM202" i="46"/>
  <c r="AT265" i="64"/>
  <c r="BN236" i="46"/>
  <c r="F22" i="64"/>
  <c r="AJ22" i="64"/>
  <c r="CI202" i="46"/>
  <c r="AJ393" i="64"/>
  <c r="CI123" i="46"/>
  <c r="S170" i="25" s="1"/>
  <c r="CI127" i="46"/>
  <c r="CI129" i="46"/>
  <c r="S175" i="25" s="1"/>
  <c r="CA88" i="46"/>
  <c r="BV88" i="46"/>
  <c r="CK88" i="46"/>
  <c r="CB88" i="46"/>
  <c r="CD88" i="46"/>
  <c r="BZ88" i="46"/>
  <c r="CC88" i="46"/>
  <c r="I88" i="44"/>
  <c r="BX88" i="46"/>
  <c r="CE88" i="46"/>
  <c r="P87" i="36"/>
  <c r="I87" i="36"/>
  <c r="K87" i="36"/>
  <c r="Q87" i="36"/>
  <c r="O87" i="36"/>
  <c r="V87" i="36"/>
  <c r="H87" i="36"/>
  <c r="E87" i="36"/>
  <c r="T87" i="36"/>
  <c r="J87" i="36"/>
  <c r="D87" i="36"/>
  <c r="L87" i="36"/>
  <c r="AT471" i="64"/>
  <c r="AT178" i="64"/>
  <c r="AT557" i="64"/>
  <c r="AT119" i="64"/>
  <c r="BH72" i="46"/>
  <c r="I72" i="44"/>
  <c r="AY72" i="46"/>
  <c r="BK72" i="46"/>
  <c r="BQ72" i="46"/>
  <c r="BG72" i="46"/>
  <c r="BA72" i="46"/>
  <c r="BC72" i="46"/>
  <c r="BE72" i="46"/>
  <c r="BM72" i="46"/>
  <c r="BB72" i="46"/>
  <c r="BF72" i="46"/>
  <c r="CE120" i="46"/>
  <c r="CA120" i="46"/>
  <c r="CJ120" i="46"/>
  <c r="I118" i="44"/>
  <c r="J118" i="44" s="1"/>
  <c r="BT120" i="46"/>
  <c r="CD120" i="46"/>
  <c r="CG120" i="46"/>
  <c r="BV120" i="46"/>
  <c r="CL120" i="46"/>
  <c r="CB120" i="46"/>
  <c r="CK120" i="46"/>
  <c r="F306" i="64"/>
  <c r="BE69" i="46"/>
  <c r="BL69" i="46"/>
  <c r="BJ69" i="46"/>
  <c r="F25" i="73"/>
  <c r="W25" i="73"/>
  <c r="I28" i="75"/>
  <c r="N28" i="75"/>
  <c r="R28" i="75"/>
  <c r="V28" i="75"/>
  <c r="BA69" i="46"/>
  <c r="BR69" i="46"/>
  <c r="BI69" i="46"/>
  <c r="J164" i="44"/>
  <c r="D321" i="64"/>
  <c r="F321" i="64" s="1"/>
  <c r="D543" i="64"/>
  <c r="F543" i="64" s="1"/>
  <c r="D247" i="64"/>
  <c r="F247" i="64" s="1"/>
  <c r="F231" i="64"/>
  <c r="AT186" i="64"/>
  <c r="I25" i="73"/>
  <c r="Q28" i="74"/>
  <c r="AT483" i="64"/>
  <c r="BG244" i="46"/>
  <c r="CJ244" i="46"/>
  <c r="R28" i="74"/>
  <c r="C41" i="79"/>
  <c r="AT331" i="64"/>
  <c r="AT261" i="64"/>
  <c r="F404" i="64"/>
  <c r="AM390" i="64"/>
  <c r="BH69" i="46"/>
  <c r="BB69" i="46"/>
  <c r="BS69" i="46" s="1"/>
  <c r="BN69" i="46"/>
  <c r="J100" i="44"/>
  <c r="R199" i="56"/>
  <c r="Q250" i="25" s="1"/>
  <c r="L25" i="73"/>
  <c r="D28" i="75"/>
  <c r="BF69" i="46"/>
  <c r="F160" i="64"/>
  <c r="C26" i="36"/>
  <c r="M25" i="73"/>
  <c r="R25" i="73"/>
  <c r="F162" i="64"/>
  <c r="F233" i="64"/>
  <c r="AT545" i="64"/>
  <c r="B67" i="67"/>
  <c r="BZ244" i="46"/>
  <c r="BZ228" i="46"/>
  <c r="CA229" i="46"/>
  <c r="T28" i="74"/>
  <c r="AT190" i="64"/>
  <c r="AT107" i="64"/>
  <c r="BB229" i="46"/>
  <c r="J74" i="44"/>
  <c r="CJ122" i="46"/>
  <c r="BU123" i="46"/>
  <c r="E170" i="25" s="1"/>
  <c r="BZ129" i="46"/>
  <c r="J175" i="25" s="1"/>
  <c r="D27" i="64"/>
  <c r="D544" i="64"/>
  <c r="F614" i="64"/>
  <c r="F163" i="64"/>
  <c r="C154" i="64"/>
  <c r="BK131" i="46"/>
  <c r="BI238" i="46" s="1"/>
  <c r="CG131" i="46"/>
  <c r="CE238" i="46" s="1"/>
  <c r="BF131" i="46"/>
  <c r="F257" i="64"/>
  <c r="AT249" i="64"/>
  <c r="D637" i="64"/>
  <c r="AT323" i="64"/>
  <c r="BI244" i="46"/>
  <c r="AY229" i="46"/>
  <c r="CH236" i="46"/>
  <c r="W26" i="73"/>
  <c r="E31" i="63"/>
  <c r="BL230" i="46"/>
  <c r="AT409" i="64"/>
  <c r="AT397" i="64"/>
  <c r="AJ537" i="64"/>
  <c r="D50" i="44"/>
  <c r="E50" i="44" s="1"/>
  <c r="H50" i="44" s="1"/>
  <c r="K47" i="63"/>
  <c r="F153" i="68"/>
  <c r="E36" i="57" s="1"/>
  <c r="CA202" i="46"/>
  <c r="CM202" i="46"/>
  <c r="BO202" i="46"/>
  <c r="U202" i="56" s="1"/>
  <c r="T253" i="25" s="1"/>
  <c r="CD244" i="46"/>
  <c r="BW202" i="46"/>
  <c r="CB202" i="46"/>
  <c r="AZ81" i="46"/>
  <c r="AZ202" i="46"/>
  <c r="CC202" i="46"/>
  <c r="C55" i="64"/>
  <c r="K54" i="63"/>
  <c r="C49" i="64"/>
  <c r="G58" i="63"/>
  <c r="AJ28" i="64"/>
  <c r="U88" i="36"/>
  <c r="C56" i="64"/>
  <c r="K55" i="63"/>
  <c r="L153" i="68"/>
  <c r="K36" i="57" s="1"/>
  <c r="I90" i="36"/>
  <c r="BY124" i="46"/>
  <c r="I171" i="25" s="1"/>
  <c r="BT127" i="46"/>
  <c r="F29" i="64"/>
  <c r="Q88" i="36"/>
  <c r="AO620" i="64" s="1"/>
  <c r="F260" i="64"/>
  <c r="BH236" i="46"/>
  <c r="BG235" i="46"/>
  <c r="AY240" i="46"/>
  <c r="BE229" i="46"/>
  <c r="BK235" i="46"/>
  <c r="BU244" i="46"/>
  <c r="CB238" i="46"/>
  <c r="AW244" i="46"/>
  <c r="BR239" i="46"/>
  <c r="BR244" i="46"/>
  <c r="BS239" i="46"/>
  <c r="AZ230" i="46"/>
  <c r="BD230" i="46"/>
  <c r="BM239" i="46"/>
  <c r="BN229" i="46"/>
  <c r="BR236" i="46"/>
  <c r="CF238" i="46"/>
  <c r="CI238" i="46"/>
  <c r="BN244" i="46"/>
  <c r="CI236" i="46"/>
  <c r="BI235" i="46"/>
  <c r="CE236" i="46"/>
  <c r="BC236" i="46"/>
  <c r="AZ244" i="46"/>
  <c r="BP228" i="46"/>
  <c r="CC235" i="46"/>
  <c r="AZ236" i="46"/>
  <c r="BY244" i="46"/>
  <c r="BX236" i="46"/>
  <c r="CB244" i="46"/>
  <c r="BX244" i="46"/>
  <c r="BK230" i="46"/>
  <c r="R202" i="56"/>
  <c r="Q253" i="25" s="1"/>
  <c r="CB236" i="46"/>
  <c r="G106" i="64"/>
  <c r="L58" i="63"/>
  <c r="L96" i="63" s="1"/>
  <c r="C329" i="64"/>
  <c r="C346" i="64" s="1"/>
  <c r="C371" i="64" s="1"/>
  <c r="E200" i="64"/>
  <c r="Q160" i="40"/>
  <c r="F160" i="40" s="1"/>
  <c r="I160" i="40" s="1"/>
  <c r="J167" i="44"/>
  <c r="C184" i="64"/>
  <c r="C201" i="64" s="1"/>
  <c r="C225" i="64" s="1"/>
  <c r="I58" i="63"/>
  <c r="CJ125" i="46"/>
  <c r="T172" i="25" s="1"/>
  <c r="CG125" i="46"/>
  <c r="Q172" i="25" s="1"/>
  <c r="CM123" i="46"/>
  <c r="W170" i="25" s="1"/>
  <c r="CM122" i="46"/>
  <c r="BU129" i="46"/>
  <c r="E175" i="25" s="1"/>
  <c r="CB129" i="46"/>
  <c r="L175" i="25" s="1"/>
  <c r="BT129" i="46"/>
  <c r="D175" i="25" s="1"/>
  <c r="BX127" i="46"/>
  <c r="BU127" i="46"/>
  <c r="BV127" i="46"/>
  <c r="CB124" i="46"/>
  <c r="L171" i="25" s="1"/>
  <c r="CI122" i="46"/>
  <c r="S169" i="25" s="1"/>
  <c r="CM125" i="46"/>
  <c r="W172" i="25" s="1"/>
  <c r="CB125" i="46"/>
  <c r="L172" i="25" s="1"/>
  <c r="CI125" i="46"/>
  <c r="S172" i="25" s="1"/>
  <c r="BH238" i="46"/>
  <c r="CM129" i="46"/>
  <c r="W175" i="25" s="1"/>
  <c r="CB127" i="46"/>
  <c r="CL127" i="46"/>
  <c r="BU124" i="46"/>
  <c r="E171" i="25" s="1"/>
  <c r="BT122" i="46"/>
  <c r="D169" i="25" s="1"/>
  <c r="BU125" i="46"/>
  <c r="E172" i="25" s="1"/>
  <c r="Q51" i="40"/>
  <c r="F51" i="40" s="1"/>
  <c r="I51" i="40" s="1"/>
  <c r="Q152" i="40"/>
  <c r="F152" i="40" s="1"/>
  <c r="I152" i="40" s="1"/>
  <c r="Q50" i="40"/>
  <c r="F50" i="40" s="1"/>
  <c r="I50" i="40" s="1"/>
  <c r="Q28" i="40"/>
  <c r="F28" i="40" s="1"/>
  <c r="I28" i="40" s="1"/>
  <c r="Q144" i="40"/>
  <c r="F144" i="40" s="1"/>
  <c r="I144" i="40" s="1"/>
  <c r="BD229" i="46"/>
  <c r="AQ35" i="25"/>
  <c r="AI250" i="64"/>
  <c r="AW236" i="46"/>
  <c r="BC235" i="46"/>
  <c r="BH235" i="46"/>
  <c r="BI230" i="46"/>
  <c r="BJ244" i="46"/>
  <c r="BX229" i="46"/>
  <c r="BN228" i="46"/>
  <c r="BO240" i="46"/>
  <c r="BP229" i="46"/>
  <c r="CI239" i="46"/>
  <c r="BG239" i="46"/>
  <c r="CE229" i="46"/>
  <c r="CF229" i="46"/>
  <c r="AY244" i="46"/>
  <c r="BF235" i="46"/>
  <c r="AI179" i="64"/>
  <c r="CB230" i="46"/>
  <c r="CD235" i="46"/>
  <c r="AZ235" i="46"/>
  <c r="BZ229" i="46"/>
  <c r="BB244" i="46"/>
  <c r="CE240" i="46"/>
  <c r="BW239" i="46"/>
  <c r="CF228" i="46"/>
  <c r="BR240" i="46"/>
  <c r="CJ235" i="46"/>
  <c r="CF240" i="46"/>
  <c r="BE236" i="46"/>
  <c r="L202" i="56"/>
  <c r="K253" i="25" s="1"/>
  <c r="BF228" i="46"/>
  <c r="BL236" i="46"/>
  <c r="CG235" i="46"/>
  <c r="BT240" i="46"/>
  <c r="BU235" i="46"/>
  <c r="CK228" i="46"/>
  <c r="BJ228" i="46"/>
  <c r="BP230" i="46"/>
  <c r="BO229" i="46"/>
  <c r="CF230" i="46"/>
  <c r="BW230" i="46"/>
  <c r="BA244" i="46"/>
  <c r="BX228" i="46"/>
  <c r="BK236" i="46"/>
  <c r="BA229" i="46"/>
  <c r="AX229" i="46"/>
  <c r="BO230" i="46"/>
  <c r="BC230" i="46"/>
  <c r="BN239" i="46"/>
  <c r="BM228" i="46"/>
  <c r="AX228" i="46"/>
  <c r="CH230" i="46"/>
  <c r="BL229" i="46"/>
  <c r="BM244" i="46"/>
  <c r="BC229" i="46"/>
  <c r="BM230" i="46"/>
  <c r="CH229" i="46"/>
  <c r="BD244" i="46"/>
  <c r="CK244" i="46"/>
  <c r="AY235" i="46"/>
  <c r="BR235" i="46"/>
  <c r="BG236" i="46"/>
  <c r="U145" i="47"/>
  <c r="BP244" i="46"/>
  <c r="BT228" i="46"/>
  <c r="BE235" i="46"/>
  <c r="BM229" i="46"/>
  <c r="BM235" i="46"/>
  <c r="BT239" i="46"/>
  <c r="AW229" i="46"/>
  <c r="AW228" i="46"/>
  <c r="BV228" i="46"/>
  <c r="BX239" i="46"/>
  <c r="BJ239" i="46"/>
  <c r="CF244" i="46"/>
  <c r="BF244" i="46"/>
  <c r="BT229" i="46"/>
  <c r="CA228" i="46"/>
  <c r="BY240" i="46"/>
  <c r="BY239" i="46"/>
  <c r="CC229" i="46"/>
  <c r="CI240" i="46"/>
  <c r="BW240" i="46"/>
  <c r="BO235" i="46"/>
  <c r="BU230" i="46"/>
  <c r="BJ229" i="46"/>
  <c r="BZ230" i="46"/>
  <c r="K28" i="74"/>
  <c r="F28" i="75"/>
  <c r="O25" i="73"/>
  <c r="G28" i="75"/>
  <c r="K28" i="75"/>
  <c r="P28" i="75"/>
  <c r="T28" i="75"/>
  <c r="O134" i="40"/>
  <c r="Q134" i="40" s="1"/>
  <c r="F134" i="40" s="1"/>
  <c r="I134" i="40" s="1"/>
  <c r="O46" i="40"/>
  <c r="Q46" i="40" s="1"/>
  <c r="F46" i="40" s="1"/>
  <c r="I46" i="40" s="1"/>
  <c r="P623" i="64" s="1"/>
  <c r="P331" i="64" s="1"/>
  <c r="O31" i="40"/>
  <c r="O133" i="40"/>
  <c r="Q133" i="40" s="1"/>
  <c r="F133" i="40" s="1"/>
  <c r="I133" i="40" s="1"/>
  <c r="O33" i="40"/>
  <c r="Q33" i="40" s="1"/>
  <c r="F33" i="40" s="1"/>
  <c r="I33" i="40" s="1"/>
  <c r="O610" i="64" s="1"/>
  <c r="O44" i="40"/>
  <c r="Q44" i="40" s="1"/>
  <c r="F44" i="40" s="1"/>
  <c r="I44" i="40" s="1"/>
  <c r="O52" i="40"/>
  <c r="O32" i="40"/>
  <c r="Q32" i="40" s="1"/>
  <c r="F32" i="40" s="1"/>
  <c r="I32" i="40" s="1"/>
  <c r="O19" i="40"/>
  <c r="Q19" i="40" s="1"/>
  <c r="F19" i="40" s="1"/>
  <c r="I19" i="40" s="1"/>
  <c r="L28" i="75"/>
  <c r="N202" i="56"/>
  <c r="M253" i="25" s="1"/>
  <c r="J202" i="56"/>
  <c r="I253" i="25" s="1"/>
  <c r="H29" i="74"/>
  <c r="E28" i="74"/>
  <c r="K29" i="75"/>
  <c r="O158" i="40"/>
  <c r="Q25" i="73"/>
  <c r="P25" i="73"/>
  <c r="U28" i="74"/>
  <c r="O159" i="40"/>
  <c r="Q159" i="40" s="1"/>
  <c r="F159" i="40" s="1"/>
  <c r="I159" i="40" s="1"/>
  <c r="O62" i="40"/>
  <c r="Q62" i="40" s="1"/>
  <c r="F62" i="40" s="1"/>
  <c r="O29" i="74"/>
  <c r="O113" i="40"/>
  <c r="Q113" i="40" s="1"/>
  <c r="O129" i="40"/>
  <c r="O128" i="40"/>
  <c r="Q128" i="40" s="1"/>
  <c r="F128" i="40" s="1"/>
  <c r="I128" i="40" s="1"/>
  <c r="O124" i="40"/>
  <c r="Q124" i="40" s="1"/>
  <c r="F124" i="40" s="1"/>
  <c r="I124" i="40" s="1"/>
  <c r="O68" i="40"/>
  <c r="Q68" i="40" s="1"/>
  <c r="O100" i="40"/>
  <c r="O196" i="40"/>
  <c r="Q196" i="40" s="1"/>
  <c r="O195" i="40"/>
  <c r="Q195" i="40" s="1"/>
  <c r="CK230" i="46"/>
  <c r="BB230" i="46"/>
  <c r="BK229" i="46"/>
  <c r="P28" i="74"/>
  <c r="O153" i="40"/>
  <c r="O30" i="40"/>
  <c r="Q30" i="40" s="1"/>
  <c r="F30" i="40" s="1"/>
  <c r="I30" i="40" s="1"/>
  <c r="O156" i="40"/>
  <c r="Q156" i="40" s="1"/>
  <c r="F156" i="40" s="1"/>
  <c r="I156" i="40" s="1"/>
  <c r="O148" i="40"/>
  <c r="Q148" i="40" s="1"/>
  <c r="F148" i="40" s="1"/>
  <c r="I148" i="40" s="1"/>
  <c r="O41" i="40"/>
  <c r="Q41" i="40" s="1"/>
  <c r="F41" i="40" s="1"/>
  <c r="I41" i="40" s="1"/>
  <c r="N28" i="74"/>
  <c r="I29" i="75"/>
  <c r="O26" i="73"/>
  <c r="U29" i="75"/>
  <c r="O163" i="40"/>
  <c r="Q163" i="40" s="1"/>
  <c r="F163" i="40" s="1"/>
  <c r="I163" i="40" s="1"/>
  <c r="O21" i="40"/>
  <c r="Q21" i="40" s="1"/>
  <c r="F21" i="40" s="1"/>
  <c r="I21" i="40" s="1"/>
  <c r="O118" i="40"/>
  <c r="Q118" i="40" s="1"/>
  <c r="O101" i="40"/>
  <c r="Q101" i="40" s="1"/>
  <c r="S29" i="75"/>
  <c r="O70" i="40"/>
  <c r="Q70" i="40" s="1"/>
  <c r="O123" i="40"/>
  <c r="Q123" i="40" s="1"/>
  <c r="F123" i="40" s="1"/>
  <c r="I123" i="40" s="1"/>
  <c r="O95" i="40"/>
  <c r="Q95" i="40" s="1"/>
  <c r="O204" i="40"/>
  <c r="Q204" i="40" s="1"/>
  <c r="O166" i="40"/>
  <c r="Q166" i="40" s="1"/>
  <c r="P29" i="74"/>
  <c r="O107" i="40"/>
  <c r="Q107" i="40" s="1"/>
  <c r="O88" i="40"/>
  <c r="P26" i="73"/>
  <c r="O114" i="40"/>
  <c r="Q114" i="40" s="1"/>
  <c r="S26" i="73"/>
  <c r="M29" i="75"/>
  <c r="I26" i="73"/>
  <c r="O216" i="40"/>
  <c r="Q216" i="40" s="1"/>
  <c r="F216" i="40" s="1"/>
  <c r="I216" i="40" s="1"/>
  <c r="L216" i="46" s="1"/>
  <c r="O210" i="40"/>
  <c r="Q210" i="40" s="1"/>
  <c r="F210" i="40" s="1"/>
  <c r="I210" i="40" s="1"/>
  <c r="O61" i="40"/>
  <c r="Q61" i="40" s="1"/>
  <c r="F61" i="40" s="1"/>
  <c r="O217" i="40"/>
  <c r="Q217" i="40" s="1"/>
  <c r="F217" i="40" s="1"/>
  <c r="I217" i="40" s="1"/>
  <c r="O182" i="40"/>
  <c r="Q182" i="40" s="1"/>
  <c r="O192" i="40"/>
  <c r="O103" i="40"/>
  <c r="Q103" i="40" s="1"/>
  <c r="O73" i="40"/>
  <c r="Q73" i="40" s="1"/>
  <c r="O180" i="40"/>
  <c r="Q180" i="40" s="1"/>
  <c r="D26" i="73"/>
  <c r="G26" i="73"/>
  <c r="O137" i="40"/>
  <c r="Q137" i="40" s="1"/>
  <c r="F137" i="40" s="1"/>
  <c r="I137" i="40" s="1"/>
  <c r="O139" i="40"/>
  <c r="Q139" i="40" s="1"/>
  <c r="F139" i="40" s="1"/>
  <c r="I139" i="40" s="1"/>
  <c r="O141" i="40"/>
  <c r="Q141" i="40" s="1"/>
  <c r="F141" i="40" s="1"/>
  <c r="I141" i="40" s="1"/>
  <c r="O149" i="40"/>
  <c r="Q149" i="40" s="1"/>
  <c r="F149" i="40" s="1"/>
  <c r="I149" i="40" s="1"/>
  <c r="O53" i="40"/>
  <c r="N26" i="73"/>
  <c r="O167" i="40"/>
  <c r="Q167" i="40" s="1"/>
  <c r="O168" i="40"/>
  <c r="Q168" i="40" s="1"/>
  <c r="O74" i="40"/>
  <c r="Q74" i="40" s="1"/>
  <c r="O69" i="40"/>
  <c r="Q69" i="40" s="1"/>
  <c r="O67" i="40"/>
  <c r="Q67" i="40" s="1"/>
  <c r="F67" i="40" s="1"/>
  <c r="O170" i="40"/>
  <c r="Q170" i="40" s="1"/>
  <c r="O212" i="40"/>
  <c r="Q212" i="40" s="1"/>
  <c r="F212" i="40" s="1"/>
  <c r="I212" i="40" s="1"/>
  <c r="O91" i="40"/>
  <c r="Q91" i="40" s="1"/>
  <c r="O178" i="40"/>
  <c r="Q178" i="40" s="1"/>
  <c r="M26" i="73"/>
  <c r="O80" i="40"/>
  <c r="Q26" i="73"/>
  <c r="O213" i="40"/>
  <c r="O92" i="40"/>
  <c r="O127" i="40"/>
  <c r="Q127" i="40" s="1"/>
  <c r="F127" i="40" s="1"/>
  <c r="I127" i="40" s="1"/>
  <c r="O176" i="40"/>
  <c r="Q176" i="40" s="1"/>
  <c r="O121" i="40"/>
  <c r="Q121" i="40" s="1"/>
  <c r="O174" i="40"/>
  <c r="Q174" i="40" s="1"/>
  <c r="O172" i="40"/>
  <c r="Q172" i="40" s="1"/>
  <c r="O108" i="40"/>
  <c r="Q108" i="40" s="1"/>
  <c r="O84" i="40"/>
  <c r="Q84" i="40" s="1"/>
  <c r="R26" i="73"/>
  <c r="O93" i="40"/>
  <c r="Q93" i="40" s="1"/>
  <c r="M29" i="74"/>
  <c r="O109" i="40"/>
  <c r="Q109" i="40" s="1"/>
  <c r="F26" i="73"/>
  <c r="O136" i="40"/>
  <c r="Q136" i="40" s="1"/>
  <c r="F136" i="40" s="1"/>
  <c r="I136" i="40" s="1"/>
  <c r="O147" i="40"/>
  <c r="Q147" i="40" s="1"/>
  <c r="F147" i="40" s="1"/>
  <c r="I147" i="40" s="1"/>
  <c r="O27" i="40"/>
  <c r="Q27" i="40" s="1"/>
  <c r="F27" i="40" s="1"/>
  <c r="I27" i="40" s="1"/>
  <c r="O38" i="40"/>
  <c r="O45" i="40"/>
  <c r="Q45" i="40" s="1"/>
  <c r="F45" i="40" s="1"/>
  <c r="I45" i="40" s="1"/>
  <c r="O126" i="40"/>
  <c r="Q126" i="40" s="1"/>
  <c r="F126" i="40" s="1"/>
  <c r="I126" i="40" s="1"/>
  <c r="O205" i="40"/>
  <c r="Q205" i="40" s="1"/>
  <c r="V29" i="75"/>
  <c r="O79" i="40"/>
  <c r="Q79" i="40" s="1"/>
  <c r="O78" i="40"/>
  <c r="Q78" i="40" s="1"/>
  <c r="O122" i="40"/>
  <c r="Q122" i="40" s="1"/>
  <c r="F122" i="40" s="1"/>
  <c r="I122" i="40" s="1"/>
  <c r="O106" i="40"/>
  <c r="Q106" i="40" s="1"/>
  <c r="O183" i="40"/>
  <c r="Q183" i="40" s="1"/>
  <c r="P29" i="75"/>
  <c r="O186" i="40"/>
  <c r="O83" i="40"/>
  <c r="Q83" i="40" s="1"/>
  <c r="O94" i="40"/>
  <c r="Q94" i="40" s="1"/>
  <c r="O63" i="40"/>
  <c r="Q63" i="40" s="1"/>
  <c r="F63" i="40" s="1"/>
  <c r="O90" i="40"/>
  <c r="O72" i="40"/>
  <c r="Q72" i="40" s="1"/>
  <c r="O189" i="40"/>
  <c r="Q189" i="40" s="1"/>
  <c r="O117" i="40"/>
  <c r="Q117" i="40" s="1"/>
  <c r="Q29" i="74"/>
  <c r="O89" i="40"/>
  <c r="O190" i="40"/>
  <c r="Q190" i="40" s="1"/>
  <c r="O71" i="40"/>
  <c r="Q71" i="40" s="1"/>
  <c r="O171" i="40"/>
  <c r="Q171" i="40" s="1"/>
  <c r="O96" i="40"/>
  <c r="Q96" i="40" s="1"/>
  <c r="O209" i="40"/>
  <c r="Q209" i="40" s="1"/>
  <c r="F209" i="40" s="1"/>
  <c r="I209" i="40" s="1"/>
  <c r="N29" i="75"/>
  <c r="K26" i="73"/>
  <c r="O104" i="40"/>
  <c r="T29" i="75"/>
  <c r="O187" i="40"/>
  <c r="Q187" i="40" s="1"/>
  <c r="H26" i="73"/>
  <c r="O105" i="40"/>
  <c r="O119" i="40"/>
  <c r="O207" i="40"/>
  <c r="Q207" i="40" s="1"/>
  <c r="V26" i="73"/>
  <c r="O208" i="40"/>
  <c r="Q208" i="40" s="1"/>
  <c r="F208" i="40" s="1"/>
  <c r="I208" i="40" s="1"/>
  <c r="W29" i="74"/>
  <c r="O65" i="40"/>
  <c r="Q65" i="40" s="1"/>
  <c r="F65" i="40" s="1"/>
  <c r="O20" i="40"/>
  <c r="Q20" i="40" s="1"/>
  <c r="F20" i="40" s="1"/>
  <c r="I20" i="40" s="1"/>
  <c r="O81" i="40"/>
  <c r="Q81" i="40" s="1"/>
  <c r="O102" i="40"/>
  <c r="Q102" i="40" s="1"/>
  <c r="O155" i="40"/>
  <c r="Q155" i="40" s="1"/>
  <c r="F155" i="40" s="1"/>
  <c r="I155" i="40" s="1"/>
  <c r="O203" i="40"/>
  <c r="Q203" i="40" s="1"/>
  <c r="O188" i="40"/>
  <c r="Q188" i="40" s="1"/>
  <c r="O198" i="40"/>
  <c r="Q198" i="40" s="1"/>
  <c r="O191" i="40"/>
  <c r="Q191" i="40" s="1"/>
  <c r="S29" i="74"/>
  <c r="O66" i="40"/>
  <c r="Q66" i="40" s="1"/>
  <c r="F66" i="40" s="1"/>
  <c r="T26" i="73"/>
  <c r="W29" i="75"/>
  <c r="O112" i="40"/>
  <c r="Q112" i="40" s="1"/>
  <c r="O184" i="40"/>
  <c r="Q184" i="40" s="1"/>
  <c r="O175" i="40"/>
  <c r="Q175" i="40" s="1"/>
  <c r="O82" i="40"/>
  <c r="Q82" i="40" s="1"/>
  <c r="Q100" i="40"/>
  <c r="Q49" i="40"/>
  <c r="F49" i="40" s="1"/>
  <c r="I49" i="40" s="1"/>
  <c r="Q626" i="64" s="1"/>
  <c r="Q260" i="64" s="1"/>
  <c r="E25" i="73"/>
  <c r="J200" i="56"/>
  <c r="I251" i="25" s="1"/>
  <c r="F28" i="74"/>
  <c r="T199" i="56"/>
  <c r="S250" i="25" s="1"/>
  <c r="J25" i="73"/>
  <c r="J28" i="75"/>
  <c r="O28" i="75"/>
  <c r="S28" i="75"/>
  <c r="W28" i="75"/>
  <c r="O135" i="40"/>
  <c r="Q135" i="40" s="1"/>
  <c r="F135" i="40" s="1"/>
  <c r="I135" i="40" s="1"/>
  <c r="O48" i="40"/>
  <c r="Q48" i="40" s="1"/>
  <c r="F48" i="40" s="1"/>
  <c r="I48" i="40" s="1"/>
  <c r="O57" i="40"/>
  <c r="Q57" i="40" s="1"/>
  <c r="F57" i="40" s="1"/>
  <c r="I57" i="40" s="1"/>
  <c r="O23" i="40"/>
  <c r="Q23" i="40" s="1"/>
  <c r="F23" i="40" s="1"/>
  <c r="I23" i="40" s="1"/>
  <c r="Q600" i="64" s="1"/>
  <c r="Q21" i="64" s="1"/>
  <c r="O59" i="40"/>
  <c r="Q59" i="40" s="1"/>
  <c r="F59" i="40" s="1"/>
  <c r="I59" i="40" s="1"/>
  <c r="O39" i="40"/>
  <c r="O47" i="40"/>
  <c r="Q47" i="40" s="1"/>
  <c r="F47" i="40" s="1"/>
  <c r="I47" i="40" s="1"/>
  <c r="O54" i="40"/>
  <c r="O22" i="40"/>
  <c r="D29" i="74"/>
  <c r="F29" i="74"/>
  <c r="J29" i="74"/>
  <c r="E29" i="74"/>
  <c r="Q143" i="40"/>
  <c r="F143" i="40" s="1"/>
  <c r="I143" i="40" s="1"/>
  <c r="Q92" i="40"/>
  <c r="Q197" i="40"/>
  <c r="Q173" i="40"/>
  <c r="H25" i="73"/>
  <c r="K25" i="73"/>
  <c r="M28" i="74"/>
  <c r="N25" i="73"/>
  <c r="S28" i="74"/>
  <c r="O157" i="40"/>
  <c r="Q157" i="40" s="1"/>
  <c r="F157" i="40" s="1"/>
  <c r="I157" i="40" s="1"/>
  <c r="O77" i="40"/>
  <c r="O177" i="40"/>
  <c r="Q177" i="40" s="1"/>
  <c r="O181" i="40"/>
  <c r="Q181" i="40" s="1"/>
  <c r="O110" i="40"/>
  <c r="Q110" i="40" s="1"/>
  <c r="O215" i="40"/>
  <c r="Q215" i="40" s="1"/>
  <c r="F215" i="40" s="1"/>
  <c r="I215" i="40" s="1"/>
  <c r="O111" i="40"/>
  <c r="Q111" i="40" s="1"/>
  <c r="O99" i="40"/>
  <c r="O214" i="40"/>
  <c r="Q214" i="40" s="1"/>
  <c r="F214" i="40" s="1"/>
  <c r="I214" i="40" s="1"/>
  <c r="O194" i="40"/>
  <c r="Q194" i="40" s="1"/>
  <c r="O125" i="40"/>
  <c r="E26" i="73"/>
  <c r="BI239" i="46"/>
  <c r="BL239" i="46"/>
  <c r="BY228" i="46"/>
  <c r="BR228" i="46"/>
  <c r="AZ239" i="46"/>
  <c r="CD229" i="46"/>
  <c r="BH240" i="46"/>
  <c r="BC228" i="46"/>
  <c r="BA235" i="46"/>
  <c r="BN235" i="46"/>
  <c r="BG230" i="46"/>
  <c r="BY230" i="46"/>
  <c r="BS230" i="46"/>
  <c r="AX230" i="46"/>
  <c r="BC239" i="46"/>
  <c r="BG229" i="46"/>
  <c r="U25" i="73"/>
  <c r="V28" i="74"/>
  <c r="O165" i="40"/>
  <c r="O34" i="40"/>
  <c r="Q34" i="40" s="1"/>
  <c r="F34" i="40" s="1"/>
  <c r="I34" i="40" s="1"/>
  <c r="Q611" i="64" s="1"/>
  <c r="Q103" i="64" s="1"/>
  <c r="O162" i="40"/>
  <c r="Q162" i="40" s="1"/>
  <c r="F162" i="40" s="1"/>
  <c r="I162" i="40" s="1"/>
  <c r="O150" i="40"/>
  <c r="O142" i="40"/>
  <c r="BO228" i="46"/>
  <c r="CG244" i="46"/>
  <c r="AX244" i="46"/>
  <c r="Q29" i="75"/>
  <c r="N29" i="74"/>
  <c r="BA236" i="46"/>
  <c r="AQ247" i="46"/>
  <c r="AI37" i="64"/>
  <c r="BH230" i="46"/>
  <c r="CF236" i="46"/>
  <c r="C20" i="36"/>
  <c r="BS228" i="46"/>
  <c r="CB228" i="46"/>
  <c r="CH239" i="46"/>
  <c r="BZ239" i="46"/>
  <c r="CI230" i="46"/>
  <c r="CD228" i="46"/>
  <c r="BU228" i="46"/>
  <c r="BH239" i="46"/>
  <c r="BB240" i="46"/>
  <c r="CI229" i="46"/>
  <c r="BF229" i="46"/>
  <c r="BK239" i="46"/>
  <c r="CD230" i="46"/>
  <c r="BA230" i="46"/>
  <c r="BF230" i="46"/>
  <c r="BV229" i="46"/>
  <c r="CE230" i="46"/>
  <c r="BE230" i="46"/>
  <c r="BX235" i="46"/>
  <c r="BW235" i="46"/>
  <c r="BD235" i="46"/>
  <c r="CA235" i="46"/>
  <c r="CI235" i="46"/>
  <c r="CA230" i="46"/>
  <c r="CC230" i="46"/>
  <c r="CN144" i="46"/>
  <c r="BV239" i="46"/>
  <c r="CE235" i="46"/>
  <c r="CK240" i="46"/>
  <c r="BL240" i="46"/>
  <c r="CF239" i="46"/>
  <c r="BR230" i="46"/>
  <c r="BT230" i="46"/>
  <c r="BT235" i="46"/>
  <c r="CH235" i="46"/>
  <c r="BW229" i="46"/>
  <c r="CB229" i="46"/>
  <c r="AZ229" i="46"/>
  <c r="BT244" i="46"/>
  <c r="CH244" i="46"/>
  <c r="BP235" i="46"/>
  <c r="BJ236" i="46"/>
  <c r="BR66" i="46"/>
  <c r="BI62" i="46"/>
  <c r="BD62" i="46"/>
  <c r="BH64" i="46"/>
  <c r="BL66" i="46"/>
  <c r="J17" i="31"/>
  <c r="K17" i="31" s="1"/>
  <c r="BO62" i="46"/>
  <c r="I62" i="44"/>
  <c r="BA66" i="46"/>
  <c r="G231" i="44"/>
  <c r="CA239" i="46"/>
  <c r="BS229" i="46"/>
  <c r="BB235" i="46"/>
  <c r="BN230" i="46"/>
  <c r="AZ240" i="46"/>
  <c r="CE244" i="46"/>
  <c r="D229" i="46"/>
  <c r="AJ534" i="64"/>
  <c r="BO66" i="46"/>
  <c r="BB62" i="46"/>
  <c r="BQ62" i="46"/>
  <c r="BJ64" i="46"/>
  <c r="BG66" i="46"/>
  <c r="BI66" i="46"/>
  <c r="AY62" i="46"/>
  <c r="J106" i="64"/>
  <c r="AP247" i="46"/>
  <c r="CB235" i="46"/>
  <c r="AX235" i="46"/>
  <c r="CJ230" i="46"/>
  <c r="BS135" i="46"/>
  <c r="BM236" i="46"/>
  <c r="BU236" i="46"/>
  <c r="BS153" i="46"/>
  <c r="F244" i="46"/>
  <c r="H172" i="46"/>
  <c r="F242" i="46" s="1"/>
  <c r="E242" i="46"/>
  <c r="H167" i="46"/>
  <c r="F251" i="46" s="1"/>
  <c r="E251" i="46"/>
  <c r="CH92" i="46"/>
  <c r="BP66" i="46"/>
  <c r="AO247" i="46"/>
  <c r="AS247" i="46"/>
  <c r="BU229" i="46"/>
  <c r="BI229" i="46"/>
  <c r="BR229" i="46"/>
  <c r="AY66" i="46"/>
  <c r="AC101" i="46"/>
  <c r="BE239" i="46"/>
  <c r="BV240" i="46"/>
  <c r="AW235" i="46"/>
  <c r="CD239" i="46"/>
  <c r="BD236" i="46"/>
  <c r="E244" i="46"/>
  <c r="AX84" i="46"/>
  <c r="AC192" i="46"/>
  <c r="E69" i="41"/>
  <c r="J101" i="44"/>
  <c r="CD122" i="46"/>
  <c r="N169" i="25" s="1"/>
  <c r="W106" i="64"/>
  <c r="AI108" i="64"/>
  <c r="BX125" i="46"/>
  <c r="H172" i="25" s="1"/>
  <c r="BH66" i="46"/>
  <c r="CG123" i="46"/>
  <c r="Q170" i="25" s="1"/>
  <c r="BD66" i="46"/>
  <c r="BK66" i="46"/>
  <c r="BE66" i="46"/>
  <c r="BM66" i="46"/>
  <c r="M88" i="36"/>
  <c r="G89" i="36"/>
  <c r="AE634" i="64" s="1"/>
  <c r="Q99" i="40"/>
  <c r="BG240" i="46"/>
  <c r="F534" i="64"/>
  <c r="G236" i="44"/>
  <c r="E70" i="41"/>
  <c r="J65" i="44"/>
  <c r="BX129" i="46"/>
  <c r="H175" i="25" s="1"/>
  <c r="CG127" i="46"/>
  <c r="Q54" i="40"/>
  <c r="F54" i="40" s="1"/>
  <c r="I54" i="40" s="1"/>
  <c r="BK81" i="46"/>
  <c r="L106" i="64"/>
  <c r="AZ66" i="46"/>
  <c r="BK240" i="46"/>
  <c r="BD238" i="46"/>
  <c r="CN169" i="46"/>
  <c r="BL244" i="46"/>
  <c r="K33" i="63"/>
  <c r="AJ36" i="64"/>
  <c r="CF129" i="46"/>
  <c r="P175" i="25" s="1"/>
  <c r="W201" i="56"/>
  <c r="V252" i="25" s="1"/>
  <c r="J160" i="44"/>
  <c r="H230" i="44" s="1"/>
  <c r="Q179" i="40"/>
  <c r="Q206" i="40"/>
  <c r="CK129" i="46"/>
  <c r="U175" i="25" s="1"/>
  <c r="J105" i="44"/>
  <c r="G153" i="68"/>
  <c r="F36" i="57" s="1"/>
  <c r="J69" i="44"/>
  <c r="V153" i="68"/>
  <c r="U36" i="57" s="1"/>
  <c r="I106" i="64"/>
  <c r="F556" i="64"/>
  <c r="W153" i="68"/>
  <c r="V36" i="57" s="1"/>
  <c r="B42" i="67"/>
  <c r="D39" i="36" s="1"/>
  <c r="F467" i="64"/>
  <c r="Q39" i="40"/>
  <c r="F39" i="40" s="1"/>
  <c r="I39" i="40" s="1"/>
  <c r="G616" i="64" s="1"/>
  <c r="G37" i="64" s="1"/>
  <c r="D538" i="64"/>
  <c r="F538" i="64" s="1"/>
  <c r="F99" i="64"/>
  <c r="G133" i="40"/>
  <c r="J133" i="40" s="1"/>
  <c r="Q151" i="40"/>
  <c r="F151" i="40" s="1"/>
  <c r="I151" i="40" s="1"/>
  <c r="Q131" i="40"/>
  <c r="F131" i="40" s="1"/>
  <c r="I131" i="40" s="1"/>
  <c r="Q132" i="40"/>
  <c r="F132" i="40" s="1"/>
  <c r="I132" i="40" s="1"/>
  <c r="M106" i="64"/>
  <c r="AA493" i="64"/>
  <c r="F127" i="64"/>
  <c r="O106" i="64"/>
  <c r="B65" i="67"/>
  <c r="D28" i="74"/>
  <c r="AV567" i="64"/>
  <c r="AV419" i="64"/>
  <c r="Q106" i="64"/>
  <c r="F331" i="64"/>
  <c r="F528" i="64"/>
  <c r="F185" i="64"/>
  <c r="AX240" i="46"/>
  <c r="CC228" i="46"/>
  <c r="H133" i="46"/>
  <c r="F228" i="46" s="1"/>
  <c r="CE239" i="46"/>
  <c r="J78" i="44"/>
  <c r="AR35" i="25"/>
  <c r="AX61" i="46"/>
  <c r="AM247" i="46"/>
  <c r="CK229" i="46"/>
  <c r="BS159" i="46"/>
  <c r="BH228" i="46"/>
  <c r="BT236" i="46"/>
  <c r="G171" i="46"/>
  <c r="H171" i="46" s="1"/>
  <c r="BA171" i="46"/>
  <c r="CL171" i="46"/>
  <c r="BR171" i="46"/>
  <c r="BG171" i="46"/>
  <c r="BU171" i="46"/>
  <c r="BI171" i="46"/>
  <c r="BQ171" i="46"/>
  <c r="CE171" i="46"/>
  <c r="CI171" i="46"/>
  <c r="BD171" i="46"/>
  <c r="BX171" i="46"/>
  <c r="BN171" i="46"/>
  <c r="BJ171" i="46"/>
  <c r="CK171" i="46"/>
  <c r="BM171" i="46"/>
  <c r="CG171" i="46"/>
  <c r="CB171" i="46"/>
  <c r="BF171" i="46"/>
  <c r="CC171" i="46"/>
  <c r="BB171" i="46"/>
  <c r="BP171" i="46"/>
  <c r="BH171" i="46"/>
  <c r="CD171" i="46"/>
  <c r="BE171" i="46"/>
  <c r="BK171" i="46"/>
  <c r="BV171" i="46"/>
  <c r="BW171" i="46"/>
  <c r="BY171" i="46"/>
  <c r="CH171" i="46"/>
  <c r="I169" i="44"/>
  <c r="J169" i="44" s="1"/>
  <c r="CJ171" i="46"/>
  <c r="S200" i="56"/>
  <c r="R251" i="25" s="1"/>
  <c r="BM240" i="46"/>
  <c r="AY228" i="46"/>
  <c r="BL131" i="46"/>
  <c r="BJ238" i="46" s="1"/>
  <c r="AY131" i="46"/>
  <c r="AW238" i="46" s="1"/>
  <c r="BW131" i="46"/>
  <c r="BU238" i="46" s="1"/>
  <c r="I129" i="44"/>
  <c r="G234" i="44" s="1"/>
  <c r="CJ131" i="46"/>
  <c r="CH238" i="46" s="1"/>
  <c r="BY131" i="46"/>
  <c r="BW238" i="46" s="1"/>
  <c r="BZ131" i="46"/>
  <c r="BX238" i="46" s="1"/>
  <c r="C238" i="46"/>
  <c r="CB131" i="46"/>
  <c r="BZ238" i="46" s="1"/>
  <c r="BC131" i="46"/>
  <c r="CF131" i="46"/>
  <c r="CD238" i="46" s="1"/>
  <c r="BA131" i="46"/>
  <c r="AY238" i="46" s="1"/>
  <c r="CM131" i="46"/>
  <c r="CK238" i="46" s="1"/>
  <c r="CE131" i="46"/>
  <c r="CC238" i="46" s="1"/>
  <c r="BX131" i="46"/>
  <c r="BV238" i="46" s="1"/>
  <c r="BU131" i="46"/>
  <c r="BS238" i="46" s="1"/>
  <c r="BT131" i="46"/>
  <c r="BR238" i="46" s="1"/>
  <c r="BH131" i="46"/>
  <c r="BF238" i="46" s="1"/>
  <c r="BV131" i="46"/>
  <c r="BT238" i="46" s="1"/>
  <c r="BG131" i="46"/>
  <c r="BE238" i="46" s="1"/>
  <c r="BR131" i="46"/>
  <c r="BP238" i="46" s="1"/>
  <c r="BI131" i="46"/>
  <c r="BG238" i="46" s="1"/>
  <c r="CL131" i="46"/>
  <c r="CJ238" i="46" s="1"/>
  <c r="BM131" i="46"/>
  <c r="BK238" i="46" s="1"/>
  <c r="BQ131" i="46"/>
  <c r="BO238" i="46" s="1"/>
  <c r="AZ131" i="46"/>
  <c r="AX238" i="46" s="1"/>
  <c r="BE131" i="46"/>
  <c r="BC238" i="46" s="1"/>
  <c r="BO131" i="46"/>
  <c r="BM238" i="46" s="1"/>
  <c r="BP131" i="46"/>
  <c r="BN238" i="46" s="1"/>
  <c r="CA131" i="46"/>
  <c r="BY238" i="46" s="1"/>
  <c r="CI131" i="46"/>
  <c r="CG238" i="46" s="1"/>
  <c r="BD131" i="46"/>
  <c r="BB238" i="46" s="1"/>
  <c r="BN131" i="46"/>
  <c r="BL238" i="46" s="1"/>
  <c r="BA238" i="46"/>
  <c r="I153" i="68"/>
  <c r="H36" i="57" s="1"/>
  <c r="AC60" i="46"/>
  <c r="CH240" i="46"/>
  <c r="AC110" i="46"/>
  <c r="AI247" i="46"/>
  <c r="AC113" i="46"/>
  <c r="S202" i="56"/>
  <c r="R253" i="25" s="1"/>
  <c r="AC185" i="46"/>
  <c r="P202" i="56"/>
  <c r="O253" i="25" s="1"/>
  <c r="AC190" i="46"/>
  <c r="BJ240" i="46"/>
  <c r="CK239" i="46"/>
  <c r="CB240" i="46"/>
  <c r="CI228" i="46"/>
  <c r="BE240" i="46"/>
  <c r="AK58" i="25"/>
  <c r="AM546" i="64"/>
  <c r="H199" i="56"/>
  <c r="G250" i="25" s="1"/>
  <c r="BS155" i="46"/>
  <c r="J155" i="44"/>
  <c r="H227" i="44" s="1"/>
  <c r="AC181" i="46"/>
  <c r="BC240" i="46"/>
  <c r="BP239" i="46"/>
  <c r="AI47" i="64"/>
  <c r="H200" i="56"/>
  <c r="G251" i="25" s="1"/>
  <c r="G200" i="56"/>
  <c r="F251" i="25" s="1"/>
  <c r="CI111" i="46"/>
  <c r="CN143" i="46"/>
  <c r="BK244" i="46"/>
  <c r="BN240" i="46"/>
  <c r="BB68" i="46"/>
  <c r="BO68" i="46"/>
  <c r="V201" i="56"/>
  <c r="U252" i="25" s="1"/>
  <c r="BE228" i="46"/>
  <c r="BP236" i="46"/>
  <c r="AX72" i="46"/>
  <c r="N89" i="36"/>
  <c r="AL634" i="64" s="1"/>
  <c r="W89" i="36"/>
  <c r="AU634" i="64" s="1"/>
  <c r="H89" i="36"/>
  <c r="AF634" i="64" s="1"/>
  <c r="B53" i="67"/>
  <c r="D43" i="36" s="1"/>
  <c r="B40" i="67"/>
  <c r="V89" i="36"/>
  <c r="AT634" i="64" s="1"/>
  <c r="E89" i="36"/>
  <c r="AC634" i="64" s="1"/>
  <c r="T89" i="36"/>
  <c r="AR634" i="64" s="1"/>
  <c r="Q89" i="36"/>
  <c r="AO634" i="64" s="1"/>
  <c r="J89" i="36"/>
  <c r="AH634" i="64" s="1"/>
  <c r="CF92" i="46"/>
  <c r="AS37" i="64"/>
  <c r="CJ92" i="46"/>
  <c r="BX92" i="46"/>
  <c r="CG92" i="46"/>
  <c r="M200" i="56"/>
  <c r="L251" i="25" s="1"/>
  <c r="E201" i="56"/>
  <c r="D252" i="25" s="1"/>
  <c r="G292" i="25"/>
  <c r="AX76" i="46"/>
  <c r="AX38" i="46"/>
  <c r="AC174" i="46"/>
  <c r="AX116" i="46"/>
  <c r="AX67" i="46"/>
  <c r="AX87" i="46"/>
  <c r="AX130" i="46"/>
  <c r="T78" i="36"/>
  <c r="P78" i="36"/>
  <c r="L78" i="36"/>
  <c r="AL172" i="46" s="1"/>
  <c r="H78" i="36"/>
  <c r="AH172" i="46" s="1"/>
  <c r="U78" i="36"/>
  <c r="Q78" i="36"/>
  <c r="M78" i="36"/>
  <c r="I78" i="36"/>
  <c r="V78" i="36"/>
  <c r="R78" i="36"/>
  <c r="N78" i="36"/>
  <c r="AN172" i="46" s="1"/>
  <c r="J78" i="36"/>
  <c r="AJ172" i="46" s="1"/>
  <c r="W78" i="36"/>
  <c r="S78" i="36"/>
  <c r="O78" i="36"/>
  <c r="AO172" i="46" s="1"/>
  <c r="K78" i="36"/>
  <c r="AK172" i="46" s="1"/>
  <c r="G78" i="36"/>
  <c r="BS148" i="46"/>
  <c r="AC197" i="46"/>
  <c r="X202" i="56"/>
  <c r="W253" i="25" s="1"/>
  <c r="F78" i="36"/>
  <c r="D78" i="36"/>
  <c r="CN138" i="46"/>
  <c r="CN149" i="46"/>
  <c r="BY235" i="46"/>
  <c r="BS137" i="46"/>
  <c r="CN136" i="46"/>
  <c r="M202" i="56"/>
  <c r="L253" i="25" s="1"/>
  <c r="E78" i="36"/>
  <c r="C79" i="36"/>
  <c r="BS138" i="46"/>
  <c r="CB239" i="46"/>
  <c r="BZ111" i="46"/>
  <c r="BX111" i="46"/>
  <c r="CB111" i="46"/>
  <c r="CJ111" i="46"/>
  <c r="BS240" i="46"/>
  <c r="BS141" i="46"/>
  <c r="CN142" i="46"/>
  <c r="AJ247" i="46"/>
  <c r="CH228" i="46"/>
  <c r="AX212" i="46"/>
  <c r="BM81" i="46"/>
  <c r="BS169" i="46"/>
  <c r="BS156" i="46"/>
  <c r="BX240" i="46"/>
  <c r="BF240" i="46"/>
  <c r="BI240" i="46"/>
  <c r="CN135" i="46"/>
  <c r="CJ229" i="46"/>
  <c r="BS164" i="46"/>
  <c r="CN153" i="46"/>
  <c r="AX199" i="46"/>
  <c r="O202" i="56"/>
  <c r="N253" i="25" s="1"/>
  <c r="AX73" i="46"/>
  <c r="AX91" i="46"/>
  <c r="AX193" i="46"/>
  <c r="AC84" i="46"/>
  <c r="AX105" i="46"/>
  <c r="AX77" i="46"/>
  <c r="AC89" i="46"/>
  <c r="AX118" i="46"/>
  <c r="AX101" i="46"/>
  <c r="AE247" i="46"/>
  <c r="H202" i="56"/>
  <c r="G253" i="25" s="1"/>
  <c r="AC200" i="46"/>
  <c r="U201" i="56"/>
  <c r="T252" i="25" s="1"/>
  <c r="K201" i="56"/>
  <c r="J252" i="25" s="1"/>
  <c r="AX86" i="46"/>
  <c r="BS181" i="46"/>
  <c r="CN202" i="46"/>
  <c r="AX215" i="46"/>
  <c r="AK247" i="46"/>
  <c r="AX195" i="46"/>
  <c r="AC198" i="46"/>
  <c r="AX194" i="46"/>
  <c r="AC96" i="46"/>
  <c r="AC188" i="46"/>
  <c r="AC68" i="46"/>
  <c r="AC61" i="46"/>
  <c r="AC177" i="46"/>
  <c r="AC118" i="46"/>
  <c r="AC81" i="46"/>
  <c r="AC92" i="46"/>
  <c r="AX112" i="46"/>
  <c r="AX66" i="46"/>
  <c r="AX121" i="46"/>
  <c r="BS154" i="46"/>
  <c r="BD228" i="46"/>
  <c r="AC102" i="46"/>
  <c r="CN154" i="46"/>
  <c r="AX216" i="46"/>
  <c r="AX107" i="46"/>
  <c r="CG240" i="46"/>
  <c r="BD240" i="46"/>
  <c r="BS160" i="46"/>
  <c r="CJ240" i="46"/>
  <c r="BI228" i="46"/>
  <c r="BS133" i="46"/>
  <c r="BS236" i="46"/>
  <c r="I292" i="25"/>
  <c r="AF247" i="46"/>
  <c r="F202" i="56"/>
  <c r="E253" i="25" s="1"/>
  <c r="AX74" i="46"/>
  <c r="AX129" i="46"/>
  <c r="AX102" i="46"/>
  <c r="AX120" i="46"/>
  <c r="H201" i="56"/>
  <c r="G252" i="25" s="1"/>
  <c r="AC196" i="46"/>
  <c r="AC114" i="46"/>
  <c r="E145" i="47"/>
  <c r="Z58" i="25"/>
  <c r="D145" i="47"/>
  <c r="Y58" i="25"/>
  <c r="AE58" i="25"/>
  <c r="J145" i="47"/>
  <c r="AG35" i="25"/>
  <c r="BQ64" i="46"/>
  <c r="BD64" i="46"/>
  <c r="AZ68" i="46"/>
  <c r="BQ68" i="46"/>
  <c r="BK68" i="46"/>
  <c r="L200" i="56"/>
  <c r="K251" i="25" s="1"/>
  <c r="AY230" i="46"/>
  <c r="BC64" i="46"/>
  <c r="BL68" i="46"/>
  <c r="BA68" i="46"/>
  <c r="BP64" i="46"/>
  <c r="BJ68" i="46"/>
  <c r="BO64" i="46"/>
  <c r="J85" i="44"/>
  <c r="H244" i="44" s="1"/>
  <c r="G201" i="56"/>
  <c r="F252" i="25" s="1"/>
  <c r="BS157" i="46"/>
  <c r="BQ231" i="46" s="1"/>
  <c r="BS132" i="46"/>
  <c r="CN139" i="46"/>
  <c r="BV230" i="46"/>
  <c r="AJ58" i="25"/>
  <c r="AC62" i="46"/>
  <c r="AX68" i="46"/>
  <c r="AX190" i="46"/>
  <c r="AX201" i="46"/>
  <c r="AJ167" i="64"/>
  <c r="AX123" i="46"/>
  <c r="AC179" i="46"/>
  <c r="AC103" i="46"/>
  <c r="AC88" i="46"/>
  <c r="AC98" i="46"/>
  <c r="AC76" i="46"/>
  <c r="AX27" i="46"/>
  <c r="AX65" i="46"/>
  <c r="AX110" i="46"/>
  <c r="AX106" i="46"/>
  <c r="AX214" i="46"/>
  <c r="AX80" i="46"/>
  <c r="AX181" i="46"/>
  <c r="AC201" i="46"/>
  <c r="AX93" i="46"/>
  <c r="BG81" i="46"/>
  <c r="AX100" i="46"/>
  <c r="BS20" i="46"/>
  <c r="BS140" i="46"/>
  <c r="CN140" i="46"/>
  <c r="BD239" i="46"/>
  <c r="BS173" i="46"/>
  <c r="CN160" i="46"/>
  <c r="CN156" i="46"/>
  <c r="BY229" i="46"/>
  <c r="CN150" i="46"/>
  <c r="BW228" i="46"/>
  <c r="CN145" i="46"/>
  <c r="CK235" i="46"/>
  <c r="BS145" i="46"/>
  <c r="CD240" i="46"/>
  <c r="CN151" i="46"/>
  <c r="BS151" i="46"/>
  <c r="BF239" i="46"/>
  <c r="BP240" i="46"/>
  <c r="E259" i="44"/>
  <c r="AI326" i="64"/>
  <c r="AM58" i="25"/>
  <c r="BF64" i="46"/>
  <c r="AY64" i="46"/>
  <c r="I68" i="44"/>
  <c r="J68" i="44" s="1"/>
  <c r="BE68" i="46"/>
  <c r="BG68" i="46"/>
  <c r="AZ228" i="46"/>
  <c r="BB64" i="46"/>
  <c r="J72" i="44"/>
  <c r="BN68" i="46"/>
  <c r="BM68" i="46"/>
  <c r="BM64" i="46"/>
  <c r="AY68" i="46"/>
  <c r="L155" i="25"/>
  <c r="L291" i="25" s="1"/>
  <c r="BF68" i="46"/>
  <c r="AC63" i="46"/>
  <c r="BL64" i="46"/>
  <c r="BS161" i="46"/>
  <c r="BQ233" i="46" s="1"/>
  <c r="BS162" i="46"/>
  <c r="BQ234" i="46" s="1"/>
  <c r="CC239" i="46"/>
  <c r="AW230" i="46"/>
  <c r="BJ235" i="46"/>
  <c r="AX103" i="46"/>
  <c r="AX115" i="46"/>
  <c r="E202" i="56"/>
  <c r="D253" i="25" s="1"/>
  <c r="CA238" i="46"/>
  <c r="CE228" i="46"/>
  <c r="AP35" i="25"/>
  <c r="BN64" i="46"/>
  <c r="BK64" i="46"/>
  <c r="BA64" i="46"/>
  <c r="BD68" i="46"/>
  <c r="BC68" i="46"/>
  <c r="BS147" i="46"/>
  <c r="I200" i="56"/>
  <c r="H251" i="25" s="1"/>
  <c r="CN172" i="46"/>
  <c r="CL242" i="46" s="1"/>
  <c r="AZ64" i="46"/>
  <c r="BE64" i="46"/>
  <c r="BR68" i="46"/>
  <c r="BP68" i="46"/>
  <c r="BI64" i="46"/>
  <c r="BL235" i="46"/>
  <c r="AX30" i="46"/>
  <c r="AX125" i="46"/>
  <c r="AX182" i="46"/>
  <c r="AI260" i="64"/>
  <c r="AL247" i="46"/>
  <c r="F257" i="46"/>
  <c r="AX81" i="46"/>
  <c r="AC115" i="46"/>
  <c r="AX113" i="46"/>
  <c r="AC72" i="46"/>
  <c r="F256" i="46"/>
  <c r="AX122" i="46"/>
  <c r="AY239" i="46"/>
  <c r="CJ239" i="46"/>
  <c r="BV235" i="46"/>
  <c r="BS196" i="46"/>
  <c r="BS163" i="46"/>
  <c r="AR58" i="25"/>
  <c r="M292" i="25"/>
  <c r="U292" i="25"/>
  <c r="BS166" i="46"/>
  <c r="CN146" i="46"/>
  <c r="BS146" i="46"/>
  <c r="W292" i="25"/>
  <c r="AC167" i="46"/>
  <c r="AA251" i="46" s="1"/>
  <c r="AA637" i="64"/>
  <c r="AX124" i="46"/>
  <c r="AX78" i="46"/>
  <c r="AC105" i="46"/>
  <c r="AC109" i="46"/>
  <c r="CN170" i="46"/>
  <c r="BS170" i="46"/>
  <c r="CG239" i="46"/>
  <c r="BS168" i="46"/>
  <c r="CN168" i="46"/>
  <c r="CN173" i="46"/>
  <c r="BS150" i="46"/>
  <c r="CA240" i="46"/>
  <c r="CN133" i="46"/>
  <c r="BS139" i="46"/>
  <c r="CN141" i="46"/>
  <c r="BU240" i="46"/>
  <c r="BS143" i="46"/>
  <c r="BS136" i="46"/>
  <c r="BB239" i="46"/>
  <c r="BO239" i="46"/>
  <c r="CG229" i="46"/>
  <c r="BH229" i="46"/>
  <c r="CN134" i="46"/>
  <c r="CF235" i="46"/>
  <c r="AX196" i="46"/>
  <c r="AC86" i="46"/>
  <c r="AC75" i="46"/>
  <c r="AR257" i="46"/>
  <c r="AC108" i="46"/>
  <c r="AX117" i="46"/>
  <c r="AN247" i="46"/>
  <c r="AC119" i="46"/>
  <c r="AC191" i="46"/>
  <c r="AX64" i="46"/>
  <c r="AC180" i="46"/>
  <c r="AC67" i="46"/>
  <c r="AX198" i="46"/>
  <c r="AC175" i="46"/>
  <c r="AC65" i="46"/>
  <c r="AC247" i="46"/>
  <c r="K202" i="56"/>
  <c r="J253" i="25" s="1"/>
  <c r="AC100" i="46"/>
  <c r="AX75" i="46"/>
  <c r="AC70" i="46"/>
  <c r="AX111" i="46"/>
  <c r="AX217" i="46"/>
  <c r="AC93" i="46"/>
  <c r="AX89" i="46"/>
  <c r="AX62" i="46"/>
  <c r="CN132" i="46"/>
  <c r="CN148" i="46"/>
  <c r="BS134" i="46"/>
  <c r="BS142" i="46"/>
  <c r="AX178" i="46"/>
  <c r="L201" i="56"/>
  <c r="K252" i="25" s="1"/>
  <c r="AX71" i="46"/>
  <c r="AX99" i="46"/>
  <c r="AX24" i="46"/>
  <c r="AX92" i="46"/>
  <c r="G202" i="56"/>
  <c r="F253" i="25" s="1"/>
  <c r="AX34" i="46"/>
  <c r="AX70" i="46"/>
  <c r="M201" i="56"/>
  <c r="L252" i="25" s="1"/>
  <c r="T201" i="56"/>
  <c r="S252" i="25" s="1"/>
  <c r="AX114" i="46"/>
  <c r="AC104" i="46"/>
  <c r="AX97" i="46"/>
  <c r="AX69" i="46"/>
  <c r="AX90" i="46"/>
  <c r="AC66" i="46"/>
  <c r="AX20" i="46"/>
  <c r="BS130" i="46"/>
  <c r="AX179" i="46"/>
  <c r="W200" i="56"/>
  <c r="V251" i="25" s="1"/>
  <c r="AX185" i="46"/>
  <c r="AC202" i="46"/>
  <c r="AC189" i="46"/>
  <c r="AC111" i="46"/>
  <c r="AC107" i="46"/>
  <c r="AX21" i="46"/>
  <c r="AX176" i="46"/>
  <c r="AC183" i="46"/>
  <c r="AC90" i="46"/>
  <c r="AT247" i="46"/>
  <c r="AX109" i="46"/>
  <c r="AX94" i="46"/>
  <c r="AX88" i="46"/>
  <c r="J201" i="56"/>
  <c r="I252" i="25" s="1"/>
  <c r="AX127" i="46"/>
  <c r="AX192" i="46"/>
  <c r="F201" i="56"/>
  <c r="E252" i="25" s="1"/>
  <c r="AC121" i="46"/>
  <c r="AC130" i="46"/>
  <c r="AC194" i="46"/>
  <c r="AC69" i="46"/>
  <c r="AC77" i="46"/>
  <c r="AC195" i="46"/>
  <c r="AC71" i="46"/>
  <c r="CN166" i="46"/>
  <c r="BS198" i="46"/>
  <c r="CN90" i="46"/>
  <c r="S292" i="25"/>
  <c r="AM37" i="64"/>
  <c r="I201" i="56"/>
  <c r="H252" i="25" s="1"/>
  <c r="T202" i="56"/>
  <c r="S253" i="25" s="1"/>
  <c r="AX188" i="46"/>
  <c r="Q201" i="56"/>
  <c r="P252" i="25" s="1"/>
  <c r="K200" i="56"/>
  <c r="J251" i="25" s="1"/>
  <c r="AC120" i="46"/>
  <c r="AC87" i="46"/>
  <c r="AX187" i="46"/>
  <c r="AX191" i="46"/>
  <c r="AC178" i="46"/>
  <c r="AX98" i="46"/>
  <c r="BS144" i="46"/>
  <c r="BA239" i="46"/>
  <c r="BS149" i="46"/>
  <c r="BX230" i="46"/>
  <c r="BZ240" i="46"/>
  <c r="BW244" i="46"/>
  <c r="CN164" i="46"/>
  <c r="I202" i="56"/>
  <c r="H253" i="25" s="1"/>
  <c r="AC94" i="46"/>
  <c r="AC73" i="46"/>
  <c r="AX96" i="46"/>
  <c r="AC80" i="46"/>
  <c r="AC78" i="46"/>
  <c r="AC112" i="46"/>
  <c r="AX119" i="46"/>
  <c r="BS214" i="46"/>
  <c r="AX128" i="46"/>
  <c r="AD247" i="46"/>
  <c r="AR247" i="46"/>
  <c r="AI472" i="64"/>
  <c r="AC64" i="46"/>
  <c r="AI556" i="64"/>
  <c r="AX104" i="46"/>
  <c r="AX126" i="46"/>
  <c r="R201" i="56"/>
  <c r="Q252" i="25" s="1"/>
  <c r="AC117" i="46"/>
  <c r="AC106" i="46"/>
  <c r="AC199" i="46"/>
  <c r="AI546" i="64"/>
  <c r="AC74" i="46"/>
  <c r="AC116" i="46"/>
  <c r="AC97" i="46"/>
  <c r="R200" i="56"/>
  <c r="Q251" i="25" s="1"/>
  <c r="X201" i="56"/>
  <c r="W252" i="25" s="1"/>
  <c r="L39" i="36"/>
  <c r="K39" i="36"/>
  <c r="J39" i="36"/>
  <c r="D77" i="36"/>
  <c r="K77" i="36"/>
  <c r="G248" i="64"/>
  <c r="V248" i="64"/>
  <c r="H248" i="64"/>
  <c r="K248" i="64"/>
  <c r="I248" i="64"/>
  <c r="C94" i="25"/>
  <c r="AJ19" i="64"/>
  <c r="AJ306" i="64"/>
  <c r="AJ380" i="64"/>
  <c r="AJ161" i="64"/>
  <c r="D44" i="44"/>
  <c r="E44" i="44" s="1"/>
  <c r="H44" i="44" s="1"/>
  <c r="K41" i="63"/>
  <c r="T145" i="47"/>
  <c r="AO58" i="25"/>
  <c r="N145" i="47"/>
  <c r="AI58" i="25"/>
  <c r="K26" i="63"/>
  <c r="D29" i="44"/>
  <c r="E29" i="44" s="1"/>
  <c r="H29" i="44" s="1"/>
  <c r="K40" i="63"/>
  <c r="D43" i="44"/>
  <c r="E43" i="44" s="1"/>
  <c r="H43" i="44" s="1"/>
  <c r="D310" i="64"/>
  <c r="F310" i="64" s="1"/>
  <c r="D236" i="64"/>
  <c r="F236" i="64" s="1"/>
  <c r="F602" i="64"/>
  <c r="D165" i="64"/>
  <c r="F165" i="64" s="1"/>
  <c r="D532" i="64"/>
  <c r="F532" i="64" s="1"/>
  <c r="D384" i="64"/>
  <c r="F384" i="64" s="1"/>
  <c r="D547" i="64"/>
  <c r="F547" i="64" s="1"/>
  <c r="D180" i="64"/>
  <c r="F180" i="64" s="1"/>
  <c r="D399" i="64"/>
  <c r="F399" i="64" s="1"/>
  <c r="D325" i="64"/>
  <c r="F325" i="64" s="1"/>
  <c r="D473" i="64"/>
  <c r="F473" i="64" s="1"/>
  <c r="D251" i="64"/>
  <c r="F251" i="64" s="1"/>
  <c r="F617" i="64"/>
  <c r="AX180" i="46"/>
  <c r="AC176" i="46"/>
  <c r="AG247" i="46"/>
  <c r="AX189" i="46"/>
  <c r="AJ454" i="64"/>
  <c r="AC184" i="46"/>
  <c r="AC182" i="46"/>
  <c r="D109" i="64"/>
  <c r="F109" i="64" s="1"/>
  <c r="D244" i="64"/>
  <c r="F244" i="64" s="1"/>
  <c r="D102" i="64"/>
  <c r="F102" i="64" s="1"/>
  <c r="D540" i="64"/>
  <c r="F540" i="64" s="1"/>
  <c r="D173" i="64"/>
  <c r="F173" i="64" s="1"/>
  <c r="D392" i="64"/>
  <c r="F392" i="64" s="1"/>
  <c r="D466" i="64"/>
  <c r="F466" i="64" s="1"/>
  <c r="F610" i="64"/>
  <c r="L160" i="25"/>
  <c r="L282" i="25" s="1"/>
  <c r="O242" i="46"/>
  <c r="D42" i="46"/>
  <c r="E42" i="46" s="1"/>
  <c r="CF42" i="46" s="1"/>
  <c r="F39" i="63"/>
  <c r="E38" i="63"/>
  <c r="BO27" i="46"/>
  <c r="BI27" i="46"/>
  <c r="BJ27" i="46"/>
  <c r="CJ27" i="46"/>
  <c r="F27" i="46"/>
  <c r="AY27" i="46"/>
  <c r="CA122" i="46"/>
  <c r="BU239" i="46"/>
  <c r="F52" i="64"/>
  <c r="BL74" i="46"/>
  <c r="AH247" i="46"/>
  <c r="F33" i="64"/>
  <c r="Q85" i="40"/>
  <c r="AX177" i="46"/>
  <c r="AC187" i="46"/>
  <c r="AU247" i="46"/>
  <c r="AX184" i="46"/>
  <c r="AC203" i="46"/>
  <c r="AC99" i="46"/>
  <c r="F472" i="64"/>
  <c r="AI400" i="64"/>
  <c r="D26" i="46"/>
  <c r="E26" i="46" s="1"/>
  <c r="BJ26" i="46" s="1"/>
  <c r="E21" i="63"/>
  <c r="F23" i="63"/>
  <c r="AI43" i="64"/>
  <c r="AI256" i="64"/>
  <c r="AI330" i="64"/>
  <c r="AI478" i="64"/>
  <c r="AI404" i="64"/>
  <c r="AA58" i="25"/>
  <c r="F145" i="47"/>
  <c r="K32" i="63"/>
  <c r="D35" i="44"/>
  <c r="E35" i="44" s="1"/>
  <c r="H35" i="44" s="1"/>
  <c r="AB58" i="25"/>
  <c r="G145" i="47"/>
  <c r="BZ27" i="46"/>
  <c r="BC27" i="46"/>
  <c r="BD27" i="46"/>
  <c r="BY123" i="46"/>
  <c r="I170" i="25" s="1"/>
  <c r="CD111" i="46"/>
  <c r="CC111" i="46"/>
  <c r="CM111" i="46"/>
  <c r="CH111" i="46"/>
  <c r="BG74" i="46"/>
  <c r="AC95" i="46"/>
  <c r="AA254" i="46" s="1"/>
  <c r="BA240" i="46"/>
  <c r="CN155" i="46"/>
  <c r="AW239" i="46"/>
  <c r="AA419" i="64"/>
  <c r="AJ90" i="64"/>
  <c r="U611" i="64"/>
  <c r="U245" i="64" s="1"/>
  <c r="AI252" i="64"/>
  <c r="AI110" i="64"/>
  <c r="AI474" i="64"/>
  <c r="L145" i="47"/>
  <c r="AG58" i="25"/>
  <c r="F235" i="64"/>
  <c r="AJ235" i="64"/>
  <c r="H145" i="47"/>
  <c r="AC58" i="25"/>
  <c r="AI51" i="64"/>
  <c r="AI264" i="64"/>
  <c r="AI560" i="64"/>
  <c r="AI486" i="64"/>
  <c r="BF81" i="46"/>
  <c r="AY81" i="46"/>
  <c r="BH81" i="46"/>
  <c r="BP81" i="46"/>
  <c r="BD81" i="46"/>
  <c r="I81" i="44"/>
  <c r="J81" i="44" s="1"/>
  <c r="BN81" i="46"/>
  <c r="BL81" i="46"/>
  <c r="BA81" i="46"/>
  <c r="BB81" i="46"/>
  <c r="BE81" i="46"/>
  <c r="BJ81" i="46"/>
  <c r="BC81" i="46"/>
  <c r="BO81" i="46"/>
  <c r="F608" i="64"/>
  <c r="D242" i="64"/>
  <c r="F242" i="64" s="1"/>
  <c r="D100" i="64"/>
  <c r="F100" i="64" s="1"/>
  <c r="D390" i="64"/>
  <c r="F390" i="64" s="1"/>
  <c r="AI122" i="64"/>
  <c r="F122" i="64"/>
  <c r="D31" i="44"/>
  <c r="E31" i="44" s="1"/>
  <c r="H31" i="44" s="1"/>
  <c r="K28" i="63"/>
  <c r="AD58" i="25"/>
  <c r="I145" i="47"/>
  <c r="M145" i="47"/>
  <c r="AH58" i="25"/>
  <c r="AF58" i="25"/>
  <c r="K145" i="47"/>
  <c r="AQ58" i="25"/>
  <c r="V145" i="47"/>
  <c r="D98" i="64"/>
  <c r="F98" i="64" s="1"/>
  <c r="F606" i="64"/>
  <c r="D388" i="64"/>
  <c r="F388" i="64" s="1"/>
  <c r="D536" i="64"/>
  <c r="F536" i="64" s="1"/>
  <c r="D240" i="64"/>
  <c r="F240" i="64" s="1"/>
  <c r="AJ25" i="64"/>
  <c r="AJ238" i="64"/>
  <c r="AJ96" i="64"/>
  <c r="AJ460" i="64"/>
  <c r="AJ386" i="64"/>
  <c r="AI118" i="64"/>
  <c r="AI334" i="64"/>
  <c r="AI189" i="64"/>
  <c r="AL58" i="25"/>
  <c r="Q145" i="47"/>
  <c r="I155" i="25"/>
  <c r="I291" i="25" s="1"/>
  <c r="L251" i="46"/>
  <c r="Y611" i="64"/>
  <c r="Y245" i="64" s="1"/>
  <c r="BH27" i="46"/>
  <c r="CG27" i="46"/>
  <c r="CA129" i="46"/>
  <c r="K175" i="25" s="1"/>
  <c r="BY129" i="46"/>
  <c r="I175" i="25" s="1"/>
  <c r="X153" i="68"/>
  <c r="W36" i="57" s="1"/>
  <c r="CE111" i="46"/>
  <c r="BW111" i="46"/>
  <c r="CD127" i="46"/>
  <c r="BS201" i="46"/>
  <c r="K88" i="36"/>
  <c r="AI632" i="64" s="1"/>
  <c r="P88" i="36"/>
  <c r="T88" i="36"/>
  <c r="G88" i="36"/>
  <c r="D88" i="36"/>
  <c r="AX175" i="46"/>
  <c r="AC614" i="64"/>
  <c r="AC106" i="64" s="1"/>
  <c r="AI39" i="64"/>
  <c r="AT52" i="64"/>
  <c r="K106" i="64"/>
  <c r="X106" i="64"/>
  <c r="BM74" i="46"/>
  <c r="BF74" i="46"/>
  <c r="J67" i="44"/>
  <c r="BE27" i="46"/>
  <c r="BP27" i="46"/>
  <c r="BW27" i="46"/>
  <c r="CB27" i="46"/>
  <c r="I27" i="44"/>
  <c r="J27" i="44" s="1"/>
  <c r="BM27" i="46"/>
  <c r="AZ27" i="46"/>
  <c r="BF27" i="46"/>
  <c r="CK27" i="46"/>
  <c r="BU27" i="46"/>
  <c r="BX27" i="46"/>
  <c r="CF124" i="46"/>
  <c r="P171" i="25" s="1"/>
  <c r="CF122" i="46"/>
  <c r="P200" i="56"/>
  <c r="O251" i="25" s="1"/>
  <c r="BU128" i="46"/>
  <c r="E174" i="25" s="1"/>
  <c r="CE129" i="46"/>
  <c r="O175" i="25" s="1"/>
  <c r="AZ238" i="46"/>
  <c r="H153" i="68"/>
  <c r="G36" i="57" s="1"/>
  <c r="T153" i="68"/>
  <c r="S36" i="57" s="1"/>
  <c r="BV111" i="46"/>
  <c r="BY111" i="46"/>
  <c r="BU111" i="46"/>
  <c r="CF111" i="46"/>
  <c r="CK111" i="46"/>
  <c r="CF127" i="46"/>
  <c r="CK127" i="46"/>
  <c r="CA127" i="46"/>
  <c r="BY127" i="46"/>
  <c r="X199" i="56"/>
  <c r="W250" i="25" s="1"/>
  <c r="BS165" i="46"/>
  <c r="BQ237" i="46" s="1"/>
  <c r="BZ235" i="46"/>
  <c r="CN163" i="46"/>
  <c r="Q36" i="40"/>
  <c r="F36" i="40" s="1"/>
  <c r="I36" i="40" s="1"/>
  <c r="Q43" i="40"/>
  <c r="F43" i="40" s="1"/>
  <c r="I43" i="40" s="1"/>
  <c r="N106" i="64"/>
  <c r="P106" i="64"/>
  <c r="H106" i="64"/>
  <c r="BD74" i="46"/>
  <c r="J62" i="44"/>
  <c r="BU126" i="46"/>
  <c r="E173" i="25" s="1"/>
  <c r="J145" i="44"/>
  <c r="H240" i="44" s="1"/>
  <c r="CC125" i="46"/>
  <c r="M172" i="25" s="1"/>
  <c r="F130" i="56"/>
  <c r="N153" i="68"/>
  <c r="M36" i="57" s="1"/>
  <c r="C93" i="63"/>
  <c r="D93" i="63" s="1"/>
  <c r="AY74" i="46"/>
  <c r="CN157" i="46"/>
  <c r="CL231" i="46" s="1"/>
  <c r="CN158" i="46"/>
  <c r="CL232" i="46" s="1"/>
  <c r="AX239" i="46"/>
  <c r="CN161" i="46"/>
  <c r="CL233" i="46" s="1"/>
  <c r="CN137" i="46"/>
  <c r="AC85" i="46"/>
  <c r="AA248" i="46" s="1"/>
  <c r="BS235" i="46"/>
  <c r="CN162" i="46"/>
  <c r="CL234" i="46" s="1"/>
  <c r="D177" i="64"/>
  <c r="G177" i="64" s="1"/>
  <c r="D396" i="64"/>
  <c r="R396" i="64" s="1"/>
  <c r="J88" i="36"/>
  <c r="O88" i="36"/>
  <c r="S88" i="36"/>
  <c r="W88" i="36"/>
  <c r="F88" i="36"/>
  <c r="B27" i="67"/>
  <c r="H66" i="67"/>
  <c r="B66" i="67" s="1"/>
  <c r="R89" i="36"/>
  <c r="AP634" i="64" s="1"/>
  <c r="E88" i="36"/>
  <c r="O89" i="36"/>
  <c r="AM634" i="64" s="1"/>
  <c r="Q76" i="40"/>
  <c r="Q142" i="40"/>
  <c r="F142" i="40" s="1"/>
  <c r="I142" i="40" s="1"/>
  <c r="AI114" i="64"/>
  <c r="Q44" i="79"/>
  <c r="C44" i="79" s="1"/>
  <c r="F545" i="64"/>
  <c r="AX200" i="46"/>
  <c r="D318" i="64"/>
  <c r="F318" i="64" s="1"/>
  <c r="BQ81" i="46"/>
  <c r="AX236" i="46"/>
  <c r="BW236" i="46"/>
  <c r="AC186" i="46"/>
  <c r="D464" i="64"/>
  <c r="F464" i="64" s="1"/>
  <c r="AX203" i="46"/>
  <c r="I88" i="36"/>
  <c r="AI185" i="64"/>
  <c r="F323" i="64"/>
  <c r="AJ232" i="64"/>
  <c r="AI338" i="64"/>
  <c r="B54" i="67"/>
  <c r="B55" i="67"/>
  <c r="D45" i="36" s="1"/>
  <c r="AB234" i="64"/>
  <c r="AO35" i="25"/>
  <c r="X611" i="64"/>
  <c r="X245" i="64" s="1"/>
  <c r="L611" i="64"/>
  <c r="L174" i="64" s="1"/>
  <c r="AT36" i="64"/>
  <c r="AI181" i="64"/>
  <c r="AI408" i="64"/>
  <c r="V106" i="64"/>
  <c r="BI74" i="46"/>
  <c r="BR74" i="46"/>
  <c r="BA74" i="46"/>
  <c r="BA62" i="46"/>
  <c r="BH62" i="46"/>
  <c r="BQ66" i="46"/>
  <c r="BJ66" i="46"/>
  <c r="CE27" i="46"/>
  <c r="CL27" i="46"/>
  <c r="BL27" i="46"/>
  <c r="CC27" i="46"/>
  <c r="CD27" i="46"/>
  <c r="CH27" i="46"/>
  <c r="BA27" i="46"/>
  <c r="BN27" i="46"/>
  <c r="CI27" i="46"/>
  <c r="CM124" i="46"/>
  <c r="W171" i="25" s="1"/>
  <c r="BX124" i="46"/>
  <c r="H171" i="25" s="1"/>
  <c r="CD124" i="46"/>
  <c r="N171" i="25" s="1"/>
  <c r="BT124" i="46"/>
  <c r="BY122" i="46"/>
  <c r="CA123" i="46"/>
  <c r="K170" i="25" s="1"/>
  <c r="T200" i="56"/>
  <c r="S251" i="25" s="1"/>
  <c r="O200" i="56"/>
  <c r="N251" i="25" s="1"/>
  <c r="F200" i="56"/>
  <c r="E251" i="25" s="1"/>
  <c r="CL129" i="46"/>
  <c r="V175" i="25" s="1"/>
  <c r="BO247" i="46"/>
  <c r="CD129" i="46"/>
  <c r="N175" i="25" s="1"/>
  <c r="K153" i="68"/>
  <c r="J36" i="57" s="1"/>
  <c r="M153" i="68"/>
  <c r="L36" i="57" s="1"/>
  <c r="I109" i="44"/>
  <c r="J109" i="44" s="1"/>
  <c r="CA111" i="46"/>
  <c r="CL111" i="46"/>
  <c r="CG111" i="46"/>
  <c r="CE127" i="46"/>
  <c r="C257" i="46"/>
  <c r="Q199" i="56"/>
  <c r="P250" i="25" s="1"/>
  <c r="CN147" i="46"/>
  <c r="CN165" i="46"/>
  <c r="CL237" i="46" s="1"/>
  <c r="BS172" i="46"/>
  <c r="BQ242" i="46" s="1"/>
  <c r="Q52" i="40"/>
  <c r="F52" i="40" s="1"/>
  <c r="I52" i="40" s="1"/>
  <c r="D31" i="64"/>
  <c r="F31" i="64" s="1"/>
  <c r="AA567" i="64"/>
  <c r="BR81" i="46"/>
  <c r="S106" i="64"/>
  <c r="Z106" i="64"/>
  <c r="BE74" i="46"/>
  <c r="BC74" i="46"/>
  <c r="BN62" i="46"/>
  <c r="BG62" i="46"/>
  <c r="CC124" i="46"/>
  <c r="M171" i="25" s="1"/>
  <c r="AW240" i="46"/>
  <c r="CN159" i="46"/>
  <c r="P153" i="68"/>
  <c r="O36" i="57" s="1"/>
  <c r="I66" i="44"/>
  <c r="BB66" i="46"/>
  <c r="BH74" i="46"/>
  <c r="J80" i="44"/>
  <c r="BS158" i="46"/>
  <c r="BQ232" i="46" s="1"/>
  <c r="CN167" i="46"/>
  <c r="CL251" i="46" s="1"/>
  <c r="AX95" i="46"/>
  <c r="AV254" i="46" s="1"/>
  <c r="AX85" i="46"/>
  <c r="AV248" i="46" s="1"/>
  <c r="BS167" i="46"/>
  <c r="BQ251" i="46" s="1"/>
  <c r="AB247" i="46"/>
  <c r="D35" i="64"/>
  <c r="Z35" i="64" s="1"/>
  <c r="F34" i="64"/>
  <c r="N88" i="36"/>
  <c r="R88" i="36"/>
  <c r="V88" i="36"/>
  <c r="P89" i="36"/>
  <c r="AN634" i="64" s="1"/>
  <c r="L89" i="36"/>
  <c r="AJ634" i="64" s="1"/>
  <c r="H88" i="36"/>
  <c r="K89" i="36"/>
  <c r="AI634" i="64" s="1"/>
  <c r="Q193" i="40"/>
  <c r="Q64" i="40"/>
  <c r="F64" i="40" s="1"/>
  <c r="Q75" i="40"/>
  <c r="Q120" i="40"/>
  <c r="Q211" i="40"/>
  <c r="F211" i="40" s="1"/>
  <c r="I211" i="40" s="1"/>
  <c r="AX42" i="46"/>
  <c r="AX197" i="46"/>
  <c r="F167" i="64"/>
  <c r="AX186" i="46"/>
  <c r="D462" i="64"/>
  <c r="F462" i="64" s="1"/>
  <c r="AY236" i="46"/>
  <c r="D316" i="64"/>
  <c r="F316" i="64" s="1"/>
  <c r="AI412" i="64"/>
  <c r="AI552" i="64"/>
  <c r="AI193" i="64"/>
  <c r="AX202" i="46"/>
  <c r="F51" i="64"/>
  <c r="F107" i="64"/>
  <c r="AJ528" i="64"/>
  <c r="AI398" i="64"/>
  <c r="AX174" i="46"/>
  <c r="AX183" i="46"/>
  <c r="AC91" i="46"/>
  <c r="AC193" i="46"/>
  <c r="F241" i="64"/>
  <c r="AX108" i="46"/>
  <c r="D458" i="64"/>
  <c r="F458" i="64" s="1"/>
  <c r="AM35" i="25"/>
  <c r="AB56" i="25"/>
  <c r="AC56" i="25"/>
  <c r="C58" i="57"/>
  <c r="H28" i="74"/>
  <c r="I89" i="36"/>
  <c r="AG634" i="64" s="1"/>
  <c r="S89" i="36"/>
  <c r="AQ634" i="64" s="1"/>
  <c r="D89" i="36"/>
  <c r="AB634" i="64" s="1"/>
  <c r="F89" i="36"/>
  <c r="AD634" i="64" s="1"/>
  <c r="M89" i="36"/>
  <c r="AK634" i="64" s="1"/>
  <c r="F186" i="64"/>
  <c r="G28" i="74"/>
  <c r="E38" i="36"/>
  <c r="Q22" i="40"/>
  <c r="F22" i="40" s="1"/>
  <c r="I22" i="40" s="1"/>
  <c r="Z599" i="64" s="1"/>
  <c r="I28" i="74"/>
  <c r="N201" i="56"/>
  <c r="M252" i="25" s="1"/>
  <c r="Z252" i="46"/>
  <c r="AE56" i="25"/>
  <c r="BD247" i="46"/>
  <c r="BE247" i="46"/>
  <c r="AY247" i="46"/>
  <c r="C82" i="36"/>
  <c r="E39" i="36"/>
  <c r="BS152" i="46"/>
  <c r="AD56" i="25"/>
  <c r="AK35" i="25"/>
  <c r="K292" i="25"/>
  <c r="V252" i="46"/>
  <c r="C81" i="36"/>
  <c r="L90" i="36"/>
  <c r="J90" i="36"/>
  <c r="K90" i="36"/>
  <c r="M90" i="36"/>
  <c r="N90" i="36"/>
  <c r="O90" i="36"/>
  <c r="P90" i="36"/>
  <c r="Q90" i="36"/>
  <c r="R90" i="36"/>
  <c r="S90" i="36"/>
  <c r="T90" i="36"/>
  <c r="U90" i="36"/>
  <c r="V90" i="36"/>
  <c r="W90" i="36"/>
  <c r="D90" i="36"/>
  <c r="F90" i="36"/>
  <c r="H90" i="36"/>
  <c r="AI624" i="64"/>
  <c r="E51" i="36"/>
  <c r="K38" i="36"/>
  <c r="F51" i="36"/>
  <c r="F18" i="64"/>
  <c r="F21" i="64"/>
  <c r="F77" i="36"/>
  <c r="H77" i="36"/>
  <c r="I77" i="36"/>
  <c r="E77" i="36"/>
  <c r="C75" i="36"/>
  <c r="N77" i="36"/>
  <c r="W77" i="36"/>
  <c r="S77" i="36"/>
  <c r="O77" i="36"/>
  <c r="T77" i="36"/>
  <c r="P77" i="36"/>
  <c r="U77" i="36"/>
  <c r="M77" i="36"/>
  <c r="V77" i="36"/>
  <c r="R77" i="36"/>
  <c r="Q77" i="36"/>
  <c r="H252" i="31"/>
  <c r="G77" i="36"/>
  <c r="J77" i="36"/>
  <c r="C74" i="36"/>
  <c r="L77" i="36"/>
  <c r="G92" i="36"/>
  <c r="AE635" i="64" s="1"/>
  <c r="AE269" i="64" s="1"/>
  <c r="F92" i="36"/>
  <c r="K95" i="36"/>
  <c r="J95" i="36"/>
  <c r="I95" i="36"/>
  <c r="H95" i="36"/>
  <c r="G95" i="36"/>
  <c r="F95" i="36"/>
  <c r="P95" i="36"/>
  <c r="T95" i="36"/>
  <c r="S95" i="36"/>
  <c r="N95" i="36"/>
  <c r="R95" i="36"/>
  <c r="V95" i="36"/>
  <c r="M95" i="36"/>
  <c r="U95" i="36"/>
  <c r="W95" i="36"/>
  <c r="Q95" i="36"/>
  <c r="O95" i="36"/>
  <c r="M92" i="36"/>
  <c r="Q92" i="36"/>
  <c r="U92" i="36"/>
  <c r="AS635" i="64" s="1"/>
  <c r="AS127" i="64" s="1"/>
  <c r="P92" i="36"/>
  <c r="O92" i="36"/>
  <c r="S92" i="36"/>
  <c r="W92" i="36"/>
  <c r="N92" i="36"/>
  <c r="V92" i="36"/>
  <c r="R92" i="36"/>
  <c r="T92" i="36"/>
  <c r="D95" i="36"/>
  <c r="L95" i="36"/>
  <c r="I92" i="36"/>
  <c r="AG635" i="64" s="1"/>
  <c r="AG198" i="64" s="1"/>
  <c r="H92" i="36"/>
  <c r="K92" i="36"/>
  <c r="AI635" i="64" s="1"/>
  <c r="AI269" i="64" s="1"/>
  <c r="J92" i="36"/>
  <c r="E92" i="36"/>
  <c r="AC635" i="64" s="1"/>
  <c r="AC198" i="64" s="1"/>
  <c r="D92" i="36"/>
  <c r="D40" i="64"/>
  <c r="F40" i="64" s="1"/>
  <c r="D475" i="64"/>
  <c r="F475" i="64" s="1"/>
  <c r="F619" i="64"/>
  <c r="D182" i="64"/>
  <c r="F182" i="64" s="1"/>
  <c r="D327" i="64"/>
  <c r="F327" i="64" s="1"/>
  <c r="D549" i="64"/>
  <c r="F549" i="64" s="1"/>
  <c r="D253" i="64"/>
  <c r="F253" i="64" s="1"/>
  <c r="D111" i="64"/>
  <c r="F111" i="64" s="1"/>
  <c r="D401" i="64"/>
  <c r="F401" i="64" s="1"/>
  <c r="S177" i="64"/>
  <c r="W177" i="64"/>
  <c r="O396" i="64"/>
  <c r="J396" i="64"/>
  <c r="F27" i="64"/>
  <c r="N248" i="64"/>
  <c r="M248" i="64"/>
  <c r="P248" i="64"/>
  <c r="R248" i="64"/>
  <c r="T248" i="64"/>
  <c r="X248" i="64"/>
  <c r="Z248" i="64"/>
  <c r="L248" i="64"/>
  <c r="F248" i="64"/>
  <c r="J248" i="64"/>
  <c r="O248" i="64"/>
  <c r="Q248" i="64"/>
  <c r="S248" i="64"/>
  <c r="W248" i="64"/>
  <c r="Y248" i="64"/>
  <c r="F544" i="64"/>
  <c r="X544" i="64"/>
  <c r="I544" i="64"/>
  <c r="L544" i="64"/>
  <c r="K544" i="64"/>
  <c r="S544" i="64"/>
  <c r="Q544" i="64"/>
  <c r="M544" i="64"/>
  <c r="Y544" i="64"/>
  <c r="N544" i="64"/>
  <c r="P544" i="64"/>
  <c r="O544" i="64"/>
  <c r="J544" i="64"/>
  <c r="G544" i="64"/>
  <c r="T544" i="64"/>
  <c r="W544" i="64"/>
  <c r="R544" i="64"/>
  <c r="Z544" i="64"/>
  <c r="H544" i="64"/>
  <c r="F30" i="64"/>
  <c r="D261" i="64"/>
  <c r="F261" i="64" s="1"/>
  <c r="D483" i="64"/>
  <c r="F483" i="64" s="1"/>
  <c r="D48" i="64"/>
  <c r="F48" i="64" s="1"/>
  <c r="D409" i="64"/>
  <c r="F409" i="64" s="1"/>
  <c r="D190" i="64"/>
  <c r="F190" i="64" s="1"/>
  <c r="F627" i="64"/>
  <c r="D557" i="64"/>
  <c r="F557" i="64" s="1"/>
  <c r="D335" i="64"/>
  <c r="F335" i="64" s="1"/>
  <c r="F470" i="64"/>
  <c r="P470" i="64"/>
  <c r="N470" i="64"/>
  <c r="I470" i="64"/>
  <c r="K470" i="64"/>
  <c r="Z470" i="64"/>
  <c r="X470" i="64"/>
  <c r="T470" i="64"/>
  <c r="O470" i="64"/>
  <c r="G470" i="64"/>
  <c r="L470" i="64"/>
  <c r="W470" i="64"/>
  <c r="Q470" i="64"/>
  <c r="J470" i="64"/>
  <c r="Y470" i="64"/>
  <c r="R470" i="64"/>
  <c r="M470" i="64"/>
  <c r="H470" i="64"/>
  <c r="S470" i="64"/>
  <c r="F322" i="64"/>
  <c r="X322" i="64"/>
  <c r="I322" i="64"/>
  <c r="J322" i="64"/>
  <c r="L322" i="64"/>
  <c r="S322" i="64"/>
  <c r="M322" i="64"/>
  <c r="P322" i="64"/>
  <c r="Z322" i="64"/>
  <c r="W322" i="64"/>
  <c r="G322" i="64"/>
  <c r="N322" i="64"/>
  <c r="R322" i="64"/>
  <c r="T322" i="64"/>
  <c r="Y322" i="64"/>
  <c r="H322" i="64"/>
  <c r="K322" i="64"/>
  <c r="Q322" i="64"/>
  <c r="O322" i="64"/>
  <c r="Y106" i="64"/>
  <c r="F106" i="64"/>
  <c r="R106" i="64"/>
  <c r="T106" i="64"/>
  <c r="W160" i="25"/>
  <c r="W282" i="25" s="1"/>
  <c r="Z242" i="46"/>
  <c r="M155" i="25"/>
  <c r="M291" i="25" s="1"/>
  <c r="P251" i="46"/>
  <c r="P155" i="25"/>
  <c r="P291" i="25" s="1"/>
  <c r="S251" i="46"/>
  <c r="Q155" i="25"/>
  <c r="Q291" i="25" s="1"/>
  <c r="T251" i="46"/>
  <c r="N155" i="25"/>
  <c r="N291" i="25" s="1"/>
  <c r="Q251" i="46"/>
  <c r="V155" i="25"/>
  <c r="V291" i="25" s="1"/>
  <c r="Y251" i="46"/>
  <c r="O155" i="25"/>
  <c r="O291" i="25" s="1"/>
  <c r="R251" i="46"/>
  <c r="W155" i="25"/>
  <c r="W291" i="25" s="1"/>
  <c r="Z251" i="46"/>
  <c r="J155" i="25"/>
  <c r="J291" i="25" s="1"/>
  <c r="M251" i="46"/>
  <c r="T155" i="25"/>
  <c r="T291" i="25" s="1"/>
  <c r="W251" i="46"/>
  <c r="K155" i="25"/>
  <c r="K291" i="25" s="1"/>
  <c r="N251" i="46"/>
  <c r="U155" i="25"/>
  <c r="U291" i="25" s="1"/>
  <c r="X251" i="46"/>
  <c r="R155" i="25"/>
  <c r="R291" i="25" s="1"/>
  <c r="U251" i="46"/>
  <c r="H155" i="25"/>
  <c r="H291" i="25" s="1"/>
  <c r="K251" i="46"/>
  <c r="S155" i="25"/>
  <c r="S291" i="25" s="1"/>
  <c r="V251" i="46"/>
  <c r="S160" i="25"/>
  <c r="S282" i="25" s="1"/>
  <c r="V242" i="46"/>
  <c r="N292" i="25"/>
  <c r="G155" i="25"/>
  <c r="G291" i="25" s="1"/>
  <c r="J251" i="46"/>
  <c r="D155" i="25"/>
  <c r="D291" i="25" s="1"/>
  <c r="G251" i="46"/>
  <c r="P252" i="46"/>
  <c r="X252" i="46"/>
  <c r="N160" i="25"/>
  <c r="N282" i="25" s="1"/>
  <c r="Q242" i="46"/>
  <c r="T160" i="25"/>
  <c r="T282" i="25" s="1"/>
  <c r="W242" i="46"/>
  <c r="R160" i="25"/>
  <c r="R282" i="25" s="1"/>
  <c r="U242" i="46"/>
  <c r="U160" i="25"/>
  <c r="U282" i="25" s="1"/>
  <c r="X242" i="46"/>
  <c r="I160" i="25"/>
  <c r="I282" i="25" s="1"/>
  <c r="L242" i="46"/>
  <c r="P160" i="25"/>
  <c r="P282" i="25" s="1"/>
  <c r="S242" i="46"/>
  <c r="V160" i="25"/>
  <c r="V282" i="25" s="1"/>
  <c r="Y242" i="46"/>
  <c r="Q160" i="25"/>
  <c r="Q282" i="25" s="1"/>
  <c r="T242" i="46"/>
  <c r="O160" i="25"/>
  <c r="O282" i="25" s="1"/>
  <c r="R242" i="46"/>
  <c r="S201" i="56"/>
  <c r="R252" i="25" s="1"/>
  <c r="BS189" i="46"/>
  <c r="J83" i="44"/>
  <c r="AW247" i="46"/>
  <c r="BS179" i="46"/>
  <c r="E252" i="46"/>
  <c r="H166" i="46"/>
  <c r="F252" i="46" s="1"/>
  <c r="Q252" i="46"/>
  <c r="E154" i="25"/>
  <c r="AC166" i="46"/>
  <c r="R154" i="25"/>
  <c r="R292" i="25" s="1"/>
  <c r="U252" i="46"/>
  <c r="T154" i="25"/>
  <c r="T292" i="25" s="1"/>
  <c r="W252" i="46"/>
  <c r="V154" i="25"/>
  <c r="V292" i="25" s="1"/>
  <c r="Y252" i="46"/>
  <c r="AA56" i="25"/>
  <c r="Z56" i="25"/>
  <c r="CD92" i="46"/>
  <c r="CL92" i="46"/>
  <c r="I92" i="44"/>
  <c r="J92" i="44" s="1"/>
  <c r="BV92" i="46"/>
  <c r="CK92" i="46"/>
  <c r="F158" i="25"/>
  <c r="C158" i="25" s="1"/>
  <c r="AC170" i="46"/>
  <c r="F155" i="25"/>
  <c r="F291" i="25" s="1"/>
  <c r="I251" i="46"/>
  <c r="G37" i="46"/>
  <c r="BL37" i="46"/>
  <c r="BJ246" i="46" s="1"/>
  <c r="BC37" i="46"/>
  <c r="BA246" i="46" s="1"/>
  <c r="BX37" i="46"/>
  <c r="BE37" i="46"/>
  <c r="BC246" i="46" s="1"/>
  <c r="CF37" i="46"/>
  <c r="BD37" i="46"/>
  <c r="BB246" i="46" s="1"/>
  <c r="CD37" i="46"/>
  <c r="BG37" i="46"/>
  <c r="BE246" i="46" s="1"/>
  <c r="CK37" i="46"/>
  <c r="BR37" i="46"/>
  <c r="BP246" i="46" s="1"/>
  <c r="BI37" i="46"/>
  <c r="BG246" i="46" s="1"/>
  <c r="BQ37" i="46"/>
  <c r="BO246" i="46" s="1"/>
  <c r="BP37" i="46"/>
  <c r="BN246" i="46" s="1"/>
  <c r="BW37" i="46"/>
  <c r="BK37" i="46"/>
  <c r="BI246" i="46" s="1"/>
  <c r="CA37" i="46"/>
  <c r="CC37" i="46"/>
  <c r="CM37" i="46"/>
  <c r="CG37" i="46"/>
  <c r="BA37" i="46"/>
  <c r="AY246" i="46" s="1"/>
  <c r="CJ37" i="46"/>
  <c r="CH37" i="46"/>
  <c r="BH37" i="46"/>
  <c r="BF246" i="46" s="1"/>
  <c r="BY37" i="46"/>
  <c r="BT37" i="46"/>
  <c r="BF37" i="46"/>
  <c r="BD246" i="46" s="1"/>
  <c r="BZ37" i="46"/>
  <c r="I37" i="44"/>
  <c r="G242" i="44" s="1"/>
  <c r="CB37" i="46"/>
  <c r="AZ37" i="46"/>
  <c r="AX246" i="46" s="1"/>
  <c r="BM37" i="46"/>
  <c r="BK246" i="46" s="1"/>
  <c r="CI37" i="46"/>
  <c r="BB37" i="46"/>
  <c r="AZ246" i="46" s="1"/>
  <c r="BU37" i="46"/>
  <c r="CE37" i="46"/>
  <c r="BJ37" i="46"/>
  <c r="BH246" i="46" s="1"/>
  <c r="BN37" i="46"/>
  <c r="BL246" i="46" s="1"/>
  <c r="AY37" i="46"/>
  <c r="AW246" i="46" s="1"/>
  <c r="CL37" i="46"/>
  <c r="BO37" i="46"/>
  <c r="BM246" i="46" s="1"/>
  <c r="BV37" i="46"/>
  <c r="BU92" i="46"/>
  <c r="CM92" i="46"/>
  <c r="CE92" i="46"/>
  <c r="CB92" i="46"/>
  <c r="BT92" i="46"/>
  <c r="E155" i="25"/>
  <c r="H251" i="46"/>
  <c r="L159" i="25"/>
  <c r="L292" i="25" s="1"/>
  <c r="O252" i="46"/>
  <c r="F159" i="25"/>
  <c r="AC171" i="46"/>
  <c r="Q154" i="25"/>
  <c r="Q292" i="25" s="1"/>
  <c r="T252" i="46"/>
  <c r="BC247" i="46"/>
  <c r="AZ247" i="46"/>
  <c r="BM247" i="46"/>
  <c r="BY92" i="46"/>
  <c r="CI92" i="46"/>
  <c r="BZ92" i="46"/>
  <c r="CA92" i="46"/>
  <c r="BW92" i="46"/>
  <c r="E160" i="25"/>
  <c r="E282" i="25" s="1"/>
  <c r="H242" i="46"/>
  <c r="E157" i="25"/>
  <c r="AC169" i="46"/>
  <c r="M160" i="25"/>
  <c r="M282" i="25" s="1"/>
  <c r="P242" i="46"/>
  <c r="F160" i="25"/>
  <c r="F282" i="25" s="1"/>
  <c r="I242" i="46"/>
  <c r="K160" i="25"/>
  <c r="K282" i="25" s="1"/>
  <c r="N242" i="46"/>
  <c r="D160" i="25"/>
  <c r="G242" i="46"/>
  <c r="AC172" i="46"/>
  <c r="AA242" i="46" s="1"/>
  <c r="P157" i="25"/>
  <c r="P292" i="25" s="1"/>
  <c r="S252" i="46"/>
  <c r="H160" i="25"/>
  <c r="H282" i="25" s="1"/>
  <c r="K242" i="46"/>
  <c r="J160" i="25"/>
  <c r="J282" i="25" s="1"/>
  <c r="M242" i="46"/>
  <c r="O157" i="25"/>
  <c r="O292" i="25" s="1"/>
  <c r="R252" i="46"/>
  <c r="G160" i="25"/>
  <c r="G282" i="25" s="1"/>
  <c r="J242" i="46"/>
  <c r="AG56" i="25"/>
  <c r="BK247" i="46"/>
  <c r="BL247" i="46"/>
  <c r="AI35" i="25"/>
  <c r="F198" i="64"/>
  <c r="BS80" i="46"/>
  <c r="CN201" i="46"/>
  <c r="O201" i="56"/>
  <c r="N252" i="25" s="1"/>
  <c r="R153" i="68"/>
  <c r="Q36" i="57" s="1"/>
  <c r="L252" i="46"/>
  <c r="H156" i="25"/>
  <c r="H292" i="25" s="1"/>
  <c r="K252" i="46"/>
  <c r="J156" i="25"/>
  <c r="J292" i="25" s="1"/>
  <c r="M252" i="46"/>
  <c r="J252" i="46"/>
  <c r="N252" i="46"/>
  <c r="F156" i="25"/>
  <c r="I252" i="46"/>
  <c r="E156" i="25"/>
  <c r="AC168" i="46"/>
  <c r="P201" i="56"/>
  <c r="O252" i="25" s="1"/>
  <c r="E161" i="25"/>
  <c r="H252" i="46"/>
  <c r="D161" i="25"/>
  <c r="G252" i="46"/>
  <c r="AC173" i="46"/>
  <c r="K43" i="63"/>
  <c r="D46" i="44"/>
  <c r="E46" i="44" s="1"/>
  <c r="AJ43" i="25"/>
  <c r="AN43" i="25"/>
  <c r="AR43" i="25"/>
  <c r="AR56" i="25"/>
  <c r="AJ56" i="25"/>
  <c r="D48" i="46"/>
  <c r="E48" i="46" s="1"/>
  <c r="I48" i="44" s="1"/>
  <c r="F45" i="63"/>
  <c r="D55" i="46"/>
  <c r="E55" i="46" s="1"/>
  <c r="BI55" i="46" s="1"/>
  <c r="F52" i="63"/>
  <c r="AI43" i="25"/>
  <c r="AM43" i="25"/>
  <c r="AQ43" i="25"/>
  <c r="AL56" i="25"/>
  <c r="D56" i="46"/>
  <c r="E56" i="46" s="1"/>
  <c r="BU56" i="46" s="1"/>
  <c r="F53" i="63"/>
  <c r="D54" i="46"/>
  <c r="E54" i="46" s="1"/>
  <c r="AZ54" i="46" s="1"/>
  <c r="E50" i="63"/>
  <c r="F51" i="63"/>
  <c r="D150" i="68"/>
  <c r="G438" i="31" s="1"/>
  <c r="H438" i="31" s="1"/>
  <c r="E509" i="31" s="1"/>
  <c r="AK43" i="25"/>
  <c r="AO43" i="25"/>
  <c r="J153" i="68"/>
  <c r="I36" i="57" s="1"/>
  <c r="BS215" i="46"/>
  <c r="BS180" i="46"/>
  <c r="F25" i="46"/>
  <c r="H25" i="46" s="1"/>
  <c r="BX25" i="46"/>
  <c r="CM25" i="46"/>
  <c r="CJ25" i="46"/>
  <c r="BA25" i="46"/>
  <c r="BI25" i="46"/>
  <c r="BO25" i="46"/>
  <c r="CF25" i="46"/>
  <c r="CI25" i="46"/>
  <c r="BQ25" i="46"/>
  <c r="BP25" i="46"/>
  <c r="BY25" i="46"/>
  <c r="I25" i="44"/>
  <c r="J25" i="44" s="1"/>
  <c r="BM25" i="46"/>
  <c r="BH25" i="46"/>
  <c r="CK25" i="46"/>
  <c r="CE25" i="46"/>
  <c r="BD25" i="46"/>
  <c r="BE25" i="46"/>
  <c r="CD25" i="46"/>
  <c r="AY25" i="46"/>
  <c r="BU25" i="46"/>
  <c r="BK25" i="46"/>
  <c r="CL25" i="46"/>
  <c r="BZ25" i="46"/>
  <c r="BR25" i="46"/>
  <c r="CC25" i="46"/>
  <c r="CA25" i="46"/>
  <c r="BN25" i="46"/>
  <c r="CH25" i="46"/>
  <c r="BF25" i="46"/>
  <c r="BC25" i="46"/>
  <c r="BG25" i="46"/>
  <c r="BB25" i="46"/>
  <c r="BV25" i="46"/>
  <c r="BJ25" i="46"/>
  <c r="AZ25" i="46"/>
  <c r="BT25" i="46"/>
  <c r="BL25" i="46"/>
  <c r="BW25" i="46"/>
  <c r="CB25" i="46"/>
  <c r="CG25" i="46"/>
  <c r="O153" i="68"/>
  <c r="N36" i="57" s="1"/>
  <c r="F33" i="46"/>
  <c r="CG33" i="46"/>
  <c r="BM33" i="46"/>
  <c r="CF33" i="46"/>
  <c r="BV33" i="46"/>
  <c r="BB33" i="46"/>
  <c r="AZ33" i="46"/>
  <c r="BK33" i="46"/>
  <c r="BY33" i="46"/>
  <c r="CI33" i="46"/>
  <c r="BU33" i="46"/>
  <c r="CK33" i="46"/>
  <c r="CE33" i="46"/>
  <c r="BN33" i="46"/>
  <c r="CM33" i="46"/>
  <c r="BH33" i="46"/>
  <c r="BT33" i="46"/>
  <c r="CA33" i="46"/>
  <c r="CJ33" i="46"/>
  <c r="BO33" i="46"/>
  <c r="AY33" i="46"/>
  <c r="BA33" i="46"/>
  <c r="CB33" i="46"/>
  <c r="BL33" i="46"/>
  <c r="I33" i="44"/>
  <c r="J33" i="44" s="1"/>
  <c r="BF33" i="46"/>
  <c r="BD33" i="46"/>
  <c r="BG33" i="46"/>
  <c r="BI33" i="46"/>
  <c r="BJ33" i="46"/>
  <c r="BR33" i="46"/>
  <c r="CL33" i="46"/>
  <c r="CC33" i="46"/>
  <c r="BW33" i="46"/>
  <c r="BC33" i="46"/>
  <c r="CH33" i="46"/>
  <c r="CD33" i="46"/>
  <c r="BX33" i="46"/>
  <c r="BP33" i="46"/>
  <c r="BZ33" i="46"/>
  <c r="BQ33" i="46"/>
  <c r="BE33" i="46"/>
  <c r="AH43" i="25"/>
  <c r="AL43" i="25"/>
  <c r="AP43" i="25"/>
  <c r="AN56" i="25"/>
  <c r="BQ44" i="46"/>
  <c r="BJ44" i="46"/>
  <c r="CI44" i="46"/>
  <c r="BB44" i="46"/>
  <c r="AZ44" i="46"/>
  <c r="CK44" i="46"/>
  <c r="BU44" i="46"/>
  <c r="BO44" i="46"/>
  <c r="BD44" i="46"/>
  <c r="BK44" i="46"/>
  <c r="BW44" i="46"/>
  <c r="BY44" i="46"/>
  <c r="CG44" i="46"/>
  <c r="BX44" i="46"/>
  <c r="BN44" i="46"/>
  <c r="CH44" i="46"/>
  <c r="CL44" i="46"/>
  <c r="CA44" i="46"/>
  <c r="AY44" i="46"/>
  <c r="CF44" i="46"/>
  <c r="CJ44" i="46"/>
  <c r="BA44" i="46"/>
  <c r="BM44" i="46"/>
  <c r="BL44" i="46"/>
  <c r="CC44" i="46"/>
  <c r="BT44" i="46"/>
  <c r="BG44" i="46"/>
  <c r="BR44" i="46"/>
  <c r="CD44" i="46"/>
  <c r="BE44" i="46"/>
  <c r="BV44" i="46"/>
  <c r="I44" i="44"/>
  <c r="CB44" i="46"/>
  <c r="BF44" i="46"/>
  <c r="BZ44" i="46"/>
  <c r="CE44" i="46"/>
  <c r="BH44" i="46"/>
  <c r="BP44" i="46"/>
  <c r="CM44" i="46"/>
  <c r="BC44" i="46"/>
  <c r="BI44" i="46"/>
  <c r="F35" i="46"/>
  <c r="H35" i="46" s="1"/>
  <c r="CH35" i="46"/>
  <c r="BA35" i="46"/>
  <c r="CJ35" i="46"/>
  <c r="BL35" i="46"/>
  <c r="CF35" i="46"/>
  <c r="CC35" i="46"/>
  <c r="BU35" i="46"/>
  <c r="BJ35" i="46"/>
  <c r="BK35" i="46"/>
  <c r="BV35" i="46"/>
  <c r="BF35" i="46"/>
  <c r="BI35" i="46"/>
  <c r="BC35" i="46"/>
  <c r="BT35" i="46"/>
  <c r="BZ35" i="46"/>
  <c r="BH35" i="46"/>
  <c r="I35" i="44"/>
  <c r="AZ35" i="46"/>
  <c r="CG35" i="46"/>
  <c r="CA35" i="46"/>
  <c r="BR35" i="46"/>
  <c r="BM35" i="46"/>
  <c r="CB35" i="46"/>
  <c r="CL35" i="46"/>
  <c r="AY35" i="46"/>
  <c r="BO35" i="46"/>
  <c r="BN35" i="46"/>
  <c r="BY35" i="46"/>
  <c r="CM35" i="46"/>
  <c r="BB35" i="46"/>
  <c r="BX35" i="46"/>
  <c r="CK35" i="46"/>
  <c r="BG35" i="46"/>
  <c r="BW35" i="46"/>
  <c r="CE35" i="46"/>
  <c r="BP35" i="46"/>
  <c r="BD35" i="46"/>
  <c r="CD35" i="46"/>
  <c r="BE35" i="46"/>
  <c r="BQ35" i="46"/>
  <c r="CI35" i="46"/>
  <c r="AP56" i="25"/>
  <c r="AH56" i="25"/>
  <c r="BT57" i="46"/>
  <c r="BE57" i="46"/>
  <c r="BC255" i="46" s="1"/>
  <c r="CA57" i="46"/>
  <c r="BY255" i="46" s="1"/>
  <c r="BM57" i="46"/>
  <c r="BK255" i="46" s="1"/>
  <c r="CM57" i="46"/>
  <c r="CK255" i="46" s="1"/>
  <c r="AZ57" i="46"/>
  <c r="AX255" i="46" s="1"/>
  <c r="BN57" i="46"/>
  <c r="BL255" i="46" s="1"/>
  <c r="BI57" i="46"/>
  <c r="BG255" i="46" s="1"/>
  <c r="CJ57" i="46"/>
  <c r="CH255" i="46" s="1"/>
  <c r="BY57" i="46"/>
  <c r="BW255" i="46" s="1"/>
  <c r="BP57" i="46"/>
  <c r="BN255" i="46" s="1"/>
  <c r="BX57" i="46"/>
  <c r="BV255" i="46" s="1"/>
  <c r="BA57" i="46"/>
  <c r="AY255" i="46" s="1"/>
  <c r="BD57" i="46"/>
  <c r="BB255" i="46" s="1"/>
  <c r="CG57" i="46"/>
  <c r="CE255" i="46" s="1"/>
  <c r="BQ57" i="46"/>
  <c r="BO255" i="46" s="1"/>
  <c r="BZ57" i="46"/>
  <c r="BX255" i="46" s="1"/>
  <c r="BB57" i="46"/>
  <c r="AZ255" i="46" s="1"/>
  <c r="BH57" i="46"/>
  <c r="BF255" i="46" s="1"/>
  <c r="CF57" i="46"/>
  <c r="CD255" i="46" s="1"/>
  <c r="CK57" i="46"/>
  <c r="CI255" i="46" s="1"/>
  <c r="C255" i="46"/>
  <c r="BO57" i="46"/>
  <c r="BM255" i="46" s="1"/>
  <c r="CE57" i="46"/>
  <c r="CC255" i="46" s="1"/>
  <c r="CC57" i="46"/>
  <c r="CA255" i="46" s="1"/>
  <c r="CH57" i="46"/>
  <c r="CF255" i="46" s="1"/>
  <c r="BJ57" i="46"/>
  <c r="BH255" i="46" s="1"/>
  <c r="I57" i="44"/>
  <c r="G251" i="44" s="1"/>
  <c r="BF57" i="46"/>
  <c r="BD255" i="46" s="1"/>
  <c r="BR57" i="46"/>
  <c r="BP255" i="46" s="1"/>
  <c r="CI57" i="46"/>
  <c r="CG255" i="46" s="1"/>
  <c r="AY57" i="46"/>
  <c r="BC57" i="46"/>
  <c r="BA255" i="46" s="1"/>
  <c r="BV57" i="46"/>
  <c r="BT255" i="46" s="1"/>
  <c r="CL57" i="46"/>
  <c r="CJ255" i="46" s="1"/>
  <c r="BU57" i="46"/>
  <c r="BS255" i="46" s="1"/>
  <c r="CD57" i="46"/>
  <c r="CB255" i="46" s="1"/>
  <c r="BG57" i="46"/>
  <c r="BE255" i="46" s="1"/>
  <c r="BW57" i="46"/>
  <c r="BU255" i="46" s="1"/>
  <c r="CB57" i="46"/>
  <c r="BZ255" i="46" s="1"/>
  <c r="BL57" i="46"/>
  <c r="BJ255" i="46" s="1"/>
  <c r="BK57" i="46"/>
  <c r="BI255" i="46" s="1"/>
  <c r="D23" i="46"/>
  <c r="E23" i="46" s="1"/>
  <c r="F20" i="63"/>
  <c r="AZ42" i="46"/>
  <c r="BD42" i="46"/>
  <c r="BR42" i="46"/>
  <c r="D22" i="46"/>
  <c r="E22" i="46" s="1"/>
  <c r="C261" i="46" s="1"/>
  <c r="F19" i="63"/>
  <c r="E18" i="63"/>
  <c r="F28" i="46"/>
  <c r="H28" i="46" s="1"/>
  <c r="BI28" i="46"/>
  <c r="BR28" i="46"/>
  <c r="BF28" i="46"/>
  <c r="BL28" i="46"/>
  <c r="BK28" i="46"/>
  <c r="I28" i="44"/>
  <c r="J28" i="44" s="1"/>
  <c r="BV28" i="46"/>
  <c r="BU28" i="46"/>
  <c r="CJ28" i="46"/>
  <c r="CK28" i="46"/>
  <c r="BJ28" i="46"/>
  <c r="BA28" i="46"/>
  <c r="CF28" i="46"/>
  <c r="BE28" i="46"/>
  <c r="BC28" i="46"/>
  <c r="BD28" i="46"/>
  <c r="CB28" i="46"/>
  <c r="BP28" i="46"/>
  <c r="BN28" i="46"/>
  <c r="BO28" i="46"/>
  <c r="BW28" i="46"/>
  <c r="BY28" i="46"/>
  <c r="BM28" i="46"/>
  <c r="CH28" i="46"/>
  <c r="BZ28" i="46"/>
  <c r="CG28" i="46"/>
  <c r="BT28" i="46"/>
  <c r="CC28" i="46"/>
  <c r="BX28" i="46"/>
  <c r="AZ28" i="46"/>
  <c r="CD28" i="46"/>
  <c r="AY28" i="46"/>
  <c r="CA28" i="46"/>
  <c r="CL28" i="46"/>
  <c r="BB28" i="46"/>
  <c r="BQ28" i="46"/>
  <c r="BH28" i="46"/>
  <c r="CI28" i="46"/>
  <c r="BG28" i="46"/>
  <c r="CM28" i="46"/>
  <c r="CE28" i="46"/>
  <c r="BN247" i="46"/>
  <c r="V200" i="56"/>
  <c r="U251" i="25" s="1"/>
  <c r="U200" i="56"/>
  <c r="T251" i="25" s="1"/>
  <c r="F36" i="46"/>
  <c r="H36" i="46" s="1"/>
  <c r="BM36" i="46"/>
  <c r="BL36" i="46"/>
  <c r="BE36" i="46"/>
  <c r="BB36" i="46"/>
  <c r="CL36" i="46"/>
  <c r="CH36" i="46"/>
  <c r="CG36" i="46"/>
  <c r="CC36" i="46"/>
  <c r="CM36" i="46"/>
  <c r="I36" i="44"/>
  <c r="J36" i="44" s="1"/>
  <c r="BZ36" i="46"/>
  <c r="BD36" i="46"/>
  <c r="BI36" i="46"/>
  <c r="BP36" i="46"/>
  <c r="BV36" i="46"/>
  <c r="CD36" i="46"/>
  <c r="CE36" i="46"/>
  <c r="AY36" i="46"/>
  <c r="BQ36" i="46"/>
  <c r="CJ36" i="46"/>
  <c r="CF36" i="46"/>
  <c r="BG36" i="46"/>
  <c r="BW36" i="46"/>
  <c r="CI36" i="46"/>
  <c r="BN36" i="46"/>
  <c r="CA36" i="46"/>
  <c r="BF36" i="46"/>
  <c r="BU36" i="46"/>
  <c r="AZ36" i="46"/>
  <c r="BO36" i="46"/>
  <c r="CB36" i="46"/>
  <c r="BK36" i="46"/>
  <c r="BC36" i="46"/>
  <c r="BT36" i="46"/>
  <c r="BJ36" i="46"/>
  <c r="BR36" i="46"/>
  <c r="CK36" i="46"/>
  <c r="BY36" i="46"/>
  <c r="BH36" i="46"/>
  <c r="BA36" i="46"/>
  <c r="BX36" i="46"/>
  <c r="F39" i="46"/>
  <c r="BT39" i="46"/>
  <c r="CD39" i="46"/>
  <c r="BX39" i="46"/>
  <c r="CL39" i="46"/>
  <c r="CM39" i="46"/>
  <c r="AZ39" i="46"/>
  <c r="CK39" i="46"/>
  <c r="CH39" i="46"/>
  <c r="BF39" i="46"/>
  <c r="BA39" i="46"/>
  <c r="BK39" i="46"/>
  <c r="BY39" i="46"/>
  <c r="BD39" i="46"/>
  <c r="BE39" i="46"/>
  <c r="CE39" i="46"/>
  <c r="CG39" i="46"/>
  <c r="BC39" i="46"/>
  <c r="BM39" i="46"/>
  <c r="BQ39" i="46"/>
  <c r="I39" i="44"/>
  <c r="J39" i="44" s="1"/>
  <c r="BJ39" i="46"/>
  <c r="CC39" i="46"/>
  <c r="BV39" i="46"/>
  <c r="BN39" i="46"/>
  <c r="CA39" i="46"/>
  <c r="AY39" i="46"/>
  <c r="CI39" i="46"/>
  <c r="BP39" i="46"/>
  <c r="CB39" i="46"/>
  <c r="BH39" i="46"/>
  <c r="BZ39" i="46"/>
  <c r="BU39" i="46"/>
  <c r="BG39" i="46"/>
  <c r="BI39" i="46"/>
  <c r="BW39" i="46"/>
  <c r="BR39" i="46"/>
  <c r="BL39" i="46"/>
  <c r="BB39" i="46"/>
  <c r="CF39" i="46"/>
  <c r="BO39" i="46"/>
  <c r="CJ39" i="46"/>
  <c r="G58" i="46"/>
  <c r="AL58" i="46" s="1"/>
  <c r="CK58" i="46"/>
  <c r="CI249" i="46" s="1"/>
  <c r="CE58" i="46"/>
  <c r="CC249" i="46" s="1"/>
  <c r="AY58" i="46"/>
  <c r="BU58" i="46"/>
  <c r="BS249" i="46" s="1"/>
  <c r="BY58" i="46"/>
  <c r="BW249" i="46" s="1"/>
  <c r="BF58" i="46"/>
  <c r="BD249" i="46" s="1"/>
  <c r="BO58" i="46"/>
  <c r="BM249" i="46" s="1"/>
  <c r="BC58" i="46"/>
  <c r="BA249" i="46" s="1"/>
  <c r="BX58" i="46"/>
  <c r="BV249" i="46" s="1"/>
  <c r="BQ58" i="46"/>
  <c r="BO249" i="46" s="1"/>
  <c r="BL58" i="46"/>
  <c r="BJ249" i="46" s="1"/>
  <c r="CJ58" i="46"/>
  <c r="CH249" i="46" s="1"/>
  <c r="BR58" i="46"/>
  <c r="BP249" i="46" s="1"/>
  <c r="BD58" i="46"/>
  <c r="BB249" i="46" s="1"/>
  <c r="BZ58" i="46"/>
  <c r="BX249" i="46" s="1"/>
  <c r="CD58" i="46"/>
  <c r="CB249" i="46" s="1"/>
  <c r="C249" i="46"/>
  <c r="BE58" i="46"/>
  <c r="BC249" i="46" s="1"/>
  <c r="BA58" i="46"/>
  <c r="AY249" i="46" s="1"/>
  <c r="BG58" i="46"/>
  <c r="BE249" i="46" s="1"/>
  <c r="BW58" i="46"/>
  <c r="BU249" i="46" s="1"/>
  <c r="BB58" i="46"/>
  <c r="AZ249" i="46" s="1"/>
  <c r="CI58" i="46"/>
  <c r="CG249" i="46" s="1"/>
  <c r="BI58" i="46"/>
  <c r="BG249" i="46" s="1"/>
  <c r="BV58" i="46"/>
  <c r="BT249" i="46" s="1"/>
  <c r="AZ58" i="46"/>
  <c r="AX249" i="46" s="1"/>
  <c r="BM58" i="46"/>
  <c r="BK249" i="46" s="1"/>
  <c r="BK58" i="46"/>
  <c r="BI249" i="46" s="1"/>
  <c r="BP58" i="46"/>
  <c r="BN249" i="46" s="1"/>
  <c r="CA58" i="46"/>
  <c r="BY249" i="46" s="1"/>
  <c r="BJ58" i="46"/>
  <c r="BH249" i="46" s="1"/>
  <c r="CF58" i="46"/>
  <c r="CD249" i="46" s="1"/>
  <c r="CM58" i="46"/>
  <c r="CK249" i="46" s="1"/>
  <c r="BH58" i="46"/>
  <c r="BF249" i="46" s="1"/>
  <c r="CG58" i="46"/>
  <c r="CE249" i="46" s="1"/>
  <c r="BT58" i="46"/>
  <c r="CL58" i="46"/>
  <c r="CJ249" i="46" s="1"/>
  <c r="CC58" i="46"/>
  <c r="CA249" i="46" s="1"/>
  <c r="CH58" i="46"/>
  <c r="CF249" i="46" s="1"/>
  <c r="BN58" i="46"/>
  <c r="BL249" i="46" s="1"/>
  <c r="I58" i="44"/>
  <c r="CB58" i="46"/>
  <c r="BZ249" i="46" s="1"/>
  <c r="BS217" i="46"/>
  <c r="H85" i="56"/>
  <c r="I599" i="64"/>
  <c r="I162" i="64" s="1"/>
  <c r="G600" i="64"/>
  <c r="G92" i="64" s="1"/>
  <c r="U600" i="64"/>
  <c r="U163" i="64" s="1"/>
  <c r="T600" i="64"/>
  <c r="T163" i="64" s="1"/>
  <c r="Z600" i="64"/>
  <c r="Z163" i="64" s="1"/>
  <c r="H600" i="64"/>
  <c r="H163" i="64" s="1"/>
  <c r="K600" i="64"/>
  <c r="K92" i="64" s="1"/>
  <c r="L600" i="64"/>
  <c r="L163" i="64" s="1"/>
  <c r="S600" i="64"/>
  <c r="S234" i="64" s="1"/>
  <c r="W600" i="64"/>
  <c r="W234" i="64" s="1"/>
  <c r="X600" i="64"/>
  <c r="X234" i="64" s="1"/>
  <c r="S631" i="64"/>
  <c r="S265" i="64" s="1"/>
  <c r="O602" i="64"/>
  <c r="H602" i="64"/>
  <c r="H94" i="64" s="1"/>
  <c r="I602" i="64"/>
  <c r="L602" i="64"/>
  <c r="L23" i="64" s="1"/>
  <c r="M602" i="64"/>
  <c r="M458" i="64" s="1"/>
  <c r="W602" i="64"/>
  <c r="W458" i="64" s="1"/>
  <c r="P602" i="64"/>
  <c r="P94" i="64" s="1"/>
  <c r="Q602" i="64"/>
  <c r="Q458" i="64" s="1"/>
  <c r="U602" i="64"/>
  <c r="U94" i="64" s="1"/>
  <c r="X602" i="64"/>
  <c r="X23" i="64" s="1"/>
  <c r="R623" i="64"/>
  <c r="R115" i="64" s="1"/>
  <c r="J623" i="64"/>
  <c r="J257" i="64" s="1"/>
  <c r="U623" i="64"/>
  <c r="U553" i="64" s="1"/>
  <c r="O612" i="64"/>
  <c r="O175" i="64" s="1"/>
  <c r="Z612" i="64"/>
  <c r="Z104" i="64" s="1"/>
  <c r="S612" i="64"/>
  <c r="S33" i="64" s="1"/>
  <c r="W612" i="64"/>
  <c r="W175" i="64" s="1"/>
  <c r="P612" i="64"/>
  <c r="P104" i="64" s="1"/>
  <c r="G612" i="64"/>
  <c r="G104" i="64" s="1"/>
  <c r="Y612" i="64"/>
  <c r="Y104" i="64" s="1"/>
  <c r="H612" i="64"/>
  <c r="H33" i="64" s="1"/>
  <c r="I612" i="64"/>
  <c r="I246" i="64" s="1"/>
  <c r="J612" i="64"/>
  <c r="J175" i="64" s="1"/>
  <c r="K612" i="64"/>
  <c r="K33" i="64" s="1"/>
  <c r="L612" i="64"/>
  <c r="L33" i="64" s="1"/>
  <c r="M612" i="64"/>
  <c r="M104" i="64" s="1"/>
  <c r="N612" i="64"/>
  <c r="N33" i="64" s="1"/>
  <c r="Q612" i="64"/>
  <c r="Q246" i="64" s="1"/>
  <c r="U612" i="64"/>
  <c r="U246" i="64" s="1"/>
  <c r="T612" i="64"/>
  <c r="T246" i="64" s="1"/>
  <c r="V612" i="64"/>
  <c r="V246" i="64" s="1"/>
  <c r="R612" i="64"/>
  <c r="R33" i="64" s="1"/>
  <c r="X612" i="64"/>
  <c r="X104" i="64" s="1"/>
  <c r="Z619" i="64"/>
  <c r="Z327" i="64" s="1"/>
  <c r="K619" i="64"/>
  <c r="E61" i="41"/>
  <c r="E57" i="41"/>
  <c r="E58" i="41"/>
  <c r="E80" i="41"/>
  <c r="E81" i="41"/>
  <c r="E62" i="41"/>
  <c r="E87" i="41"/>
  <c r="E91" i="41"/>
  <c r="E92" i="41"/>
  <c r="E94" i="41"/>
  <c r="E98" i="41"/>
  <c r="E99" i="41"/>
  <c r="E100" i="41"/>
  <c r="E103" i="41"/>
  <c r="E107" i="41"/>
  <c r="E110" i="41"/>
  <c r="E114" i="41"/>
  <c r="E88" i="41"/>
  <c r="E90" i="41"/>
  <c r="E108" i="41"/>
  <c r="E111" i="41"/>
  <c r="E112" i="41"/>
  <c r="E59" i="41"/>
  <c r="E55" i="41"/>
  <c r="E67" i="41"/>
  <c r="E63" i="41"/>
  <c r="F46" i="46"/>
  <c r="BT46" i="46"/>
  <c r="BO46" i="46"/>
  <c r="CE46" i="46"/>
  <c r="AY46" i="46"/>
  <c r="CK46" i="46"/>
  <c r="CD46" i="46"/>
  <c r="CL46" i="46"/>
  <c r="CA46" i="46"/>
  <c r="BN46" i="46"/>
  <c r="BP46" i="46"/>
  <c r="CC46" i="46"/>
  <c r="BH46" i="46"/>
  <c r="BK46" i="46"/>
  <c r="BD46" i="46"/>
  <c r="CF46" i="46"/>
  <c r="BM46" i="46"/>
  <c r="BX46" i="46"/>
  <c r="BE46" i="46"/>
  <c r="BZ46" i="46"/>
  <c r="BJ46" i="46"/>
  <c r="BR46" i="46"/>
  <c r="BW46" i="46"/>
  <c r="BU46" i="46"/>
  <c r="BY46" i="46"/>
  <c r="I46" i="44"/>
  <c r="CI46" i="46"/>
  <c r="BG46" i="46"/>
  <c r="BB46" i="46"/>
  <c r="AZ46" i="46"/>
  <c r="BV46" i="46"/>
  <c r="CB46" i="46"/>
  <c r="BF46" i="46"/>
  <c r="CJ46" i="46"/>
  <c r="CM46" i="46"/>
  <c r="BI46" i="46"/>
  <c r="CH46" i="46"/>
  <c r="BQ46" i="46"/>
  <c r="CG46" i="46"/>
  <c r="BA46" i="46"/>
  <c r="BC46" i="46"/>
  <c r="BL46" i="46"/>
  <c r="BQ43" i="46"/>
  <c r="BR43" i="46"/>
  <c r="BF43" i="46"/>
  <c r="BO43" i="46"/>
  <c r="BV43" i="46"/>
  <c r="CG43" i="46"/>
  <c r="BB43" i="46"/>
  <c r="CK43" i="46"/>
  <c r="BJ43" i="46"/>
  <c r="CA43" i="46"/>
  <c r="CF43" i="46"/>
  <c r="CI43" i="46"/>
  <c r="BW43" i="46"/>
  <c r="BZ43" i="46"/>
  <c r="CE43" i="46"/>
  <c r="BN43" i="46"/>
  <c r="CB43" i="46"/>
  <c r="BE43" i="46"/>
  <c r="BL43" i="46"/>
  <c r="BA43" i="46"/>
  <c r="AY43" i="46"/>
  <c r="CJ43" i="46"/>
  <c r="BT43" i="46"/>
  <c r="CC43" i="46"/>
  <c r="BP43" i="46"/>
  <c r="CM43" i="46"/>
  <c r="BX43" i="46"/>
  <c r="BC43" i="46"/>
  <c r="CH43" i="46"/>
  <c r="BH43" i="46"/>
  <c r="BD43" i="46"/>
  <c r="AZ43" i="46"/>
  <c r="I43" i="44"/>
  <c r="CL43" i="46"/>
  <c r="BM43" i="46"/>
  <c r="BK43" i="46"/>
  <c r="BU43" i="46"/>
  <c r="BG43" i="46"/>
  <c r="BY43" i="46"/>
  <c r="CD43" i="46"/>
  <c r="BI43" i="46"/>
  <c r="D28" i="11"/>
  <c r="G22" i="54"/>
  <c r="G21" i="54" s="1"/>
  <c r="BN22" i="54"/>
  <c r="G20" i="54" s="1"/>
  <c r="F28" i="11"/>
  <c r="M22" i="54"/>
  <c r="H28" i="11"/>
  <c r="S22" i="54"/>
  <c r="J28" i="11"/>
  <c r="Y22" i="54"/>
  <c r="M28" i="11"/>
  <c r="AH22" i="54"/>
  <c r="O28" i="11"/>
  <c r="AN22" i="54"/>
  <c r="Q28" i="11"/>
  <c r="AT22" i="54"/>
  <c r="S28" i="11"/>
  <c r="AZ22" i="54"/>
  <c r="U28" i="11"/>
  <c r="BF22" i="54"/>
  <c r="W28" i="11"/>
  <c r="BL22" i="54"/>
  <c r="AO37" i="64"/>
  <c r="AO250" i="64"/>
  <c r="AO546" i="64"/>
  <c r="AO398" i="64"/>
  <c r="AO179" i="64"/>
  <c r="AO324" i="64"/>
  <c r="AO472" i="64"/>
  <c r="G59" i="46"/>
  <c r="H59" i="46" s="1"/>
  <c r="CB59" i="46"/>
  <c r="BZ250" i="46" s="1"/>
  <c r="BL59" i="46"/>
  <c r="BJ250" i="46" s="1"/>
  <c r="BD59" i="46"/>
  <c r="BB250" i="46" s="1"/>
  <c r="BO59" i="46"/>
  <c r="BM250" i="46" s="1"/>
  <c r="BK59" i="46"/>
  <c r="BI250" i="46" s="1"/>
  <c r="CD59" i="46"/>
  <c r="CB250" i="46" s="1"/>
  <c r="BB59" i="46"/>
  <c r="AZ250" i="46" s="1"/>
  <c r="BW59" i="46"/>
  <c r="BU250" i="46" s="1"/>
  <c r="BN59" i="46"/>
  <c r="BL250" i="46" s="1"/>
  <c r="BG59" i="46"/>
  <c r="BE250" i="46" s="1"/>
  <c r="BP59" i="46"/>
  <c r="BN250" i="46" s="1"/>
  <c r="CE59" i="46"/>
  <c r="CC250" i="46" s="1"/>
  <c r="BH59" i="46"/>
  <c r="BF250" i="46" s="1"/>
  <c r="CF59" i="46"/>
  <c r="CD250" i="46" s="1"/>
  <c r="BT59" i="46"/>
  <c r="BR250" i="46" s="1"/>
  <c r="CM59" i="46"/>
  <c r="CK250" i="46" s="1"/>
  <c r="CH59" i="46"/>
  <c r="CF250" i="46" s="1"/>
  <c r="CL59" i="46"/>
  <c r="CJ250" i="46" s="1"/>
  <c r="I59" i="44"/>
  <c r="AY59" i="46"/>
  <c r="AW250" i="46" s="1"/>
  <c r="BF59" i="46"/>
  <c r="BD250" i="46" s="1"/>
  <c r="BM59" i="46"/>
  <c r="BK250" i="46" s="1"/>
  <c r="BY59" i="46"/>
  <c r="BW250" i="46" s="1"/>
  <c r="CJ59" i="46"/>
  <c r="CH250" i="46" s="1"/>
  <c r="CA59" i="46"/>
  <c r="BY250" i="46" s="1"/>
  <c r="BQ59" i="46"/>
  <c r="BO250" i="46" s="1"/>
  <c r="CI59" i="46"/>
  <c r="CG250" i="46" s="1"/>
  <c r="CG59" i="46"/>
  <c r="CE250" i="46" s="1"/>
  <c r="BZ59" i="46"/>
  <c r="BX250" i="46" s="1"/>
  <c r="BE59" i="46"/>
  <c r="BC250" i="46" s="1"/>
  <c r="BV59" i="46"/>
  <c r="BT250" i="46" s="1"/>
  <c r="CC59" i="46"/>
  <c r="CA250" i="46" s="1"/>
  <c r="CK59" i="46"/>
  <c r="CI250" i="46" s="1"/>
  <c r="BX59" i="46"/>
  <c r="BV250" i="46" s="1"/>
  <c r="BJ59" i="46"/>
  <c r="BH250" i="46" s="1"/>
  <c r="BA59" i="46"/>
  <c r="AY250" i="46" s="1"/>
  <c r="BR59" i="46"/>
  <c r="BP250" i="46" s="1"/>
  <c r="BC59" i="46"/>
  <c r="BA250" i="46" s="1"/>
  <c r="AZ59" i="46"/>
  <c r="AX250" i="46" s="1"/>
  <c r="BI59" i="46"/>
  <c r="BG250" i="46" s="1"/>
  <c r="BU59" i="46"/>
  <c r="BS250" i="46" s="1"/>
  <c r="C250" i="46"/>
  <c r="AS108" i="64"/>
  <c r="AS546" i="64"/>
  <c r="AS324" i="64"/>
  <c r="AS472" i="64"/>
  <c r="AS398" i="64"/>
  <c r="U35" i="64"/>
  <c r="U544" i="64"/>
  <c r="U106" i="64"/>
  <c r="U248" i="64"/>
  <c r="AA614" i="64"/>
  <c r="U322" i="64"/>
  <c r="U470" i="64"/>
  <c r="AK37" i="64"/>
  <c r="AK250" i="64"/>
  <c r="AK324" i="64"/>
  <c r="AK472" i="64"/>
  <c r="AK398" i="64"/>
  <c r="AK179" i="64"/>
  <c r="AK546" i="64"/>
  <c r="V29" i="11"/>
  <c r="BH20" i="34"/>
  <c r="BH19" i="34" s="1"/>
  <c r="AO108" i="64"/>
  <c r="BH248" i="46"/>
  <c r="P85" i="56"/>
  <c r="BB248" i="46"/>
  <c r="J85" i="56"/>
  <c r="AY248" i="46"/>
  <c r="G85" i="56"/>
  <c r="BF248" i="46"/>
  <c r="N85" i="56"/>
  <c r="BD248" i="46"/>
  <c r="L85" i="56"/>
  <c r="AX248" i="46"/>
  <c r="F85" i="56"/>
  <c r="BK248" i="46"/>
  <c r="S85" i="56"/>
  <c r="BL248" i="46"/>
  <c r="T85" i="56"/>
  <c r="BN248" i="46"/>
  <c r="V85" i="56"/>
  <c r="BI248" i="46"/>
  <c r="Q85" i="56"/>
  <c r="BA248" i="46"/>
  <c r="I85" i="56"/>
  <c r="C250" i="44"/>
  <c r="H95" i="44"/>
  <c r="F250" i="44" s="1"/>
  <c r="CL123" i="46"/>
  <c r="V170" i="25" s="1"/>
  <c r="CH123" i="46"/>
  <c r="R170" i="25" s="1"/>
  <c r="CD123" i="46"/>
  <c r="N170" i="25" s="1"/>
  <c r="H89" i="44"/>
  <c r="C248" i="44"/>
  <c r="CE124" i="46"/>
  <c r="O171" i="25" s="1"/>
  <c r="BV124" i="46"/>
  <c r="F171" i="25" s="1"/>
  <c r="CA124" i="46"/>
  <c r="K171" i="25" s="1"/>
  <c r="CK122" i="46"/>
  <c r="U169" i="25" s="1"/>
  <c r="CE122" i="46"/>
  <c r="O169" i="25" s="1"/>
  <c r="BS194" i="46"/>
  <c r="CL125" i="46"/>
  <c r="V172" i="25" s="1"/>
  <c r="CE125" i="46"/>
  <c r="O172" i="25" s="1"/>
  <c r="CF125" i="46"/>
  <c r="P172" i="25" s="1"/>
  <c r="CK125" i="46"/>
  <c r="U172" i="25" s="1"/>
  <c r="BS187" i="46"/>
  <c r="BS191" i="46"/>
  <c r="F234" i="44"/>
  <c r="B39" i="67"/>
  <c r="F37" i="36"/>
  <c r="F31" i="46"/>
  <c r="CJ31" i="46"/>
  <c r="BT31" i="46"/>
  <c r="AY31" i="46"/>
  <c r="CF31" i="46"/>
  <c r="BH31" i="46"/>
  <c r="CH31" i="46"/>
  <c r="I31" i="44"/>
  <c r="BQ31" i="46"/>
  <c r="BW31" i="46"/>
  <c r="BZ31" i="46"/>
  <c r="BN31" i="46"/>
  <c r="BB31" i="46"/>
  <c r="BK31" i="46"/>
  <c r="BR31" i="46"/>
  <c r="BI31" i="46"/>
  <c r="BO31" i="46"/>
  <c r="BV31" i="46"/>
  <c r="CD31" i="46"/>
  <c r="BJ31" i="46"/>
  <c r="CI31" i="46"/>
  <c r="BF31" i="46"/>
  <c r="CL31" i="46"/>
  <c r="BU31" i="46"/>
  <c r="BP31" i="46"/>
  <c r="BD31" i="46"/>
  <c r="BY31" i="46"/>
  <c r="CK31" i="46"/>
  <c r="CG31" i="46"/>
  <c r="BA31" i="46"/>
  <c r="CM31" i="46"/>
  <c r="CA31" i="46"/>
  <c r="CC31" i="46"/>
  <c r="BE31" i="46"/>
  <c r="BM31" i="46"/>
  <c r="CB31" i="46"/>
  <c r="CE31" i="46"/>
  <c r="AZ31" i="46"/>
  <c r="BX31" i="46"/>
  <c r="BC31" i="46"/>
  <c r="BL31" i="46"/>
  <c r="BG31" i="46"/>
  <c r="F50" i="46"/>
  <c r="H50" i="46" s="1"/>
  <c r="BV50" i="46"/>
  <c r="BJ50" i="46"/>
  <c r="CG50" i="46"/>
  <c r="BE50" i="46"/>
  <c r="CH50" i="46"/>
  <c r="BG50" i="46"/>
  <c r="BN50" i="46"/>
  <c r="CE50" i="46"/>
  <c r="CD50" i="46"/>
  <c r="BA50" i="46"/>
  <c r="BR50" i="46"/>
  <c r="I50" i="44"/>
  <c r="J50" i="44" s="1"/>
  <c r="CF50" i="46"/>
  <c r="BI50" i="46"/>
  <c r="BB50" i="46"/>
  <c r="CC50" i="46"/>
  <c r="CJ50" i="46"/>
  <c r="CB50" i="46"/>
  <c r="BK50" i="46"/>
  <c r="BF50" i="46"/>
  <c r="BM50" i="46"/>
  <c r="BU50" i="46"/>
  <c r="CM50" i="46"/>
  <c r="BH50" i="46"/>
  <c r="CL50" i="46"/>
  <c r="BT50" i="46"/>
  <c r="BC50" i="46"/>
  <c r="AY50" i="46"/>
  <c r="CK50" i="46"/>
  <c r="BZ50" i="46"/>
  <c r="CI50" i="46"/>
  <c r="BY50" i="46"/>
  <c r="BD50" i="46"/>
  <c r="BO50" i="46"/>
  <c r="CA50" i="46"/>
  <c r="BL50" i="46"/>
  <c r="BP50" i="46"/>
  <c r="BQ50" i="46"/>
  <c r="AZ50" i="46"/>
  <c r="BW50" i="46"/>
  <c r="BX50" i="46"/>
  <c r="D47" i="46"/>
  <c r="E47" i="46" s="1"/>
  <c r="F44" i="63"/>
  <c r="E42" i="63"/>
  <c r="D40" i="46"/>
  <c r="E40" i="46" s="1"/>
  <c r="F37" i="63"/>
  <c r="E35" i="63"/>
  <c r="L28" i="11"/>
  <c r="AE22" i="54"/>
  <c r="E28" i="11"/>
  <c r="J22" i="54"/>
  <c r="G28" i="11"/>
  <c r="P20" i="54"/>
  <c r="P22" i="54"/>
  <c r="P21" i="54" s="1"/>
  <c r="I28" i="11"/>
  <c r="V22" i="54"/>
  <c r="V21" i="54" s="1"/>
  <c r="V20" i="54"/>
  <c r="K28" i="11"/>
  <c r="AB22" i="54"/>
  <c r="N28" i="11"/>
  <c r="AK22" i="54"/>
  <c r="P28" i="11"/>
  <c r="AQ22" i="54"/>
  <c r="R28" i="11"/>
  <c r="AW22" i="54"/>
  <c r="T28" i="11"/>
  <c r="BC22" i="54"/>
  <c r="V28" i="11"/>
  <c r="BI22" i="54"/>
  <c r="L86" i="36"/>
  <c r="D86" i="36"/>
  <c r="F86" i="36"/>
  <c r="H86" i="36"/>
  <c r="J86" i="36"/>
  <c r="N86" i="36"/>
  <c r="P86" i="36"/>
  <c r="R86" i="36"/>
  <c r="T86" i="36"/>
  <c r="V86" i="36"/>
  <c r="E86" i="36"/>
  <c r="G86" i="36"/>
  <c r="I86" i="36"/>
  <c r="K86" i="36"/>
  <c r="M86" i="36"/>
  <c r="O86" i="36"/>
  <c r="Q86" i="36"/>
  <c r="S86" i="36"/>
  <c r="U86" i="36"/>
  <c r="W86" i="36"/>
  <c r="AQ37" i="64"/>
  <c r="AQ250" i="64"/>
  <c r="AQ324" i="64"/>
  <c r="AQ472" i="64"/>
  <c r="AQ546" i="64"/>
  <c r="AQ398" i="64"/>
  <c r="G19" i="46"/>
  <c r="BN19" i="46"/>
  <c r="BL245" i="46" s="1"/>
  <c r="BO19" i="46"/>
  <c r="BM245" i="46" s="1"/>
  <c r="CE19" i="46"/>
  <c r="BX19" i="46"/>
  <c r="CF19" i="46"/>
  <c r="BD19" i="46"/>
  <c r="BB245" i="46" s="1"/>
  <c r="I19" i="44"/>
  <c r="J19" i="44" s="1"/>
  <c r="BH19" i="46"/>
  <c r="BF245" i="46" s="1"/>
  <c r="AY19" i="46"/>
  <c r="BL19" i="46"/>
  <c r="BJ245" i="46" s="1"/>
  <c r="BF19" i="46"/>
  <c r="BD245" i="46" s="1"/>
  <c r="AZ19" i="46"/>
  <c r="AX245" i="46" s="1"/>
  <c r="CI19" i="46"/>
  <c r="BR19" i="46"/>
  <c r="BP245" i="46" s="1"/>
  <c r="BE19" i="46"/>
  <c r="BC245" i="46" s="1"/>
  <c r="BV19" i="46"/>
  <c r="CB19" i="46"/>
  <c r="BK19" i="46"/>
  <c r="BI245" i="46" s="1"/>
  <c r="BW19" i="46"/>
  <c r="CM19" i="46"/>
  <c r="CD19" i="46"/>
  <c r="CC19" i="46"/>
  <c r="BP19" i="46"/>
  <c r="BN245" i="46" s="1"/>
  <c r="BG19" i="46"/>
  <c r="BE245" i="46" s="1"/>
  <c r="BJ19" i="46"/>
  <c r="BH245" i="46" s="1"/>
  <c r="BQ19" i="46"/>
  <c r="BO245" i="46" s="1"/>
  <c r="BI19" i="46"/>
  <c r="BG245" i="46" s="1"/>
  <c r="BM19" i="46"/>
  <c r="BK245" i="46" s="1"/>
  <c r="CL19" i="46"/>
  <c r="CA19" i="46"/>
  <c r="CJ19" i="46"/>
  <c r="BZ19" i="46"/>
  <c r="BA19" i="46"/>
  <c r="AY245" i="46" s="1"/>
  <c r="BU19" i="46"/>
  <c r="BB19" i="46"/>
  <c r="AZ245" i="46" s="1"/>
  <c r="CK19" i="46"/>
  <c r="BY19" i="46"/>
  <c r="CG19" i="46"/>
  <c r="BC19" i="46"/>
  <c r="BA245" i="46" s="1"/>
  <c r="BT19" i="46"/>
  <c r="CH19" i="46"/>
  <c r="V396" i="64"/>
  <c r="V470" i="64"/>
  <c r="V544" i="64"/>
  <c r="V322" i="64"/>
  <c r="AM398" i="64"/>
  <c r="AM250" i="64"/>
  <c r="AM179" i="64"/>
  <c r="AM472" i="64"/>
  <c r="E29" i="11"/>
  <c r="I20" i="34"/>
  <c r="I19" i="34" s="1"/>
  <c r="U29" i="11"/>
  <c r="BE20" i="34"/>
  <c r="F29" i="11"/>
  <c r="L20" i="34"/>
  <c r="L19" i="34" s="1"/>
  <c r="AM108" i="64"/>
  <c r="AS179" i="64"/>
  <c r="AW248" i="46"/>
  <c r="E85" i="56"/>
  <c r="BS85" i="46"/>
  <c r="BG248" i="46"/>
  <c r="O85" i="56"/>
  <c r="BR248" i="46"/>
  <c r="CN85" i="46"/>
  <c r="CL248" i="46" s="1"/>
  <c r="BJ248" i="46"/>
  <c r="R85" i="56"/>
  <c r="BC248" i="46"/>
  <c r="K85" i="56"/>
  <c r="BP248" i="46"/>
  <c r="X85" i="56"/>
  <c r="BE248" i="46"/>
  <c r="M85" i="56"/>
  <c r="BO248" i="46"/>
  <c r="W85" i="56"/>
  <c r="BM248" i="46"/>
  <c r="U85" i="56"/>
  <c r="AK108" i="64"/>
  <c r="AQ108" i="64"/>
  <c r="AQ179" i="64"/>
  <c r="C25" i="36"/>
  <c r="C31" i="36"/>
  <c r="CK123" i="46"/>
  <c r="U170" i="25" s="1"/>
  <c r="BZ124" i="46"/>
  <c r="J171" i="25" s="1"/>
  <c r="CH124" i="46"/>
  <c r="R171" i="25" s="1"/>
  <c r="CH122" i="46"/>
  <c r="R169" i="25" s="1"/>
  <c r="BV125" i="46"/>
  <c r="F172" i="25" s="1"/>
  <c r="AR39" i="25"/>
  <c r="AN39" i="25"/>
  <c r="AJ39" i="25"/>
  <c r="AE39" i="25"/>
  <c r="AA39" i="25"/>
  <c r="AF35" i="25"/>
  <c r="AE35" i="25"/>
  <c r="AC35" i="25"/>
  <c r="AA35" i="25"/>
  <c r="BS71" i="46"/>
  <c r="AI56" i="25"/>
  <c r="AM56" i="25"/>
  <c r="AQ56" i="25"/>
  <c r="BS122" i="46"/>
  <c r="BA247" i="46"/>
  <c r="CN91" i="46"/>
  <c r="BS212" i="46"/>
  <c r="J199" i="56"/>
  <c r="I250" i="25" s="1"/>
  <c r="CN199" i="46"/>
  <c r="W199" i="56"/>
  <c r="V250" i="25" s="1"/>
  <c r="BS78" i="46"/>
  <c r="CN103" i="46"/>
  <c r="BS125" i="46"/>
  <c r="AT635" i="64"/>
  <c r="V48" i="36"/>
  <c r="I48" i="36"/>
  <c r="H48" i="36"/>
  <c r="O48" i="36"/>
  <c r="P48" i="36"/>
  <c r="E48" i="36"/>
  <c r="J48" i="36"/>
  <c r="N48" i="36"/>
  <c r="M48" i="36"/>
  <c r="W48" i="36"/>
  <c r="U48" i="36"/>
  <c r="R48" i="36"/>
  <c r="K48" i="36"/>
  <c r="D48" i="36"/>
  <c r="F48" i="36"/>
  <c r="G48" i="36"/>
  <c r="L48" i="36"/>
  <c r="AH35" i="64"/>
  <c r="AH322" i="64"/>
  <c r="AH177" i="64"/>
  <c r="AH106" i="64"/>
  <c r="AH248" i="64"/>
  <c r="AH396" i="64"/>
  <c r="AH470" i="64"/>
  <c r="AH544" i="64"/>
  <c r="AJ35" i="64"/>
  <c r="AJ106" i="64"/>
  <c r="AJ248" i="64"/>
  <c r="AJ177" i="64"/>
  <c r="AJ470" i="64"/>
  <c r="AJ322" i="64"/>
  <c r="AJ544" i="64"/>
  <c r="AJ396" i="64"/>
  <c r="AN35" i="64"/>
  <c r="AN248" i="64"/>
  <c r="AN106" i="64"/>
  <c r="AN177" i="64"/>
  <c r="AN396" i="64"/>
  <c r="AN322" i="64"/>
  <c r="AN544" i="64"/>
  <c r="AN470" i="64"/>
  <c r="D173" i="25"/>
  <c r="F176" i="25"/>
  <c r="G130" i="56"/>
  <c r="D32" i="46"/>
  <c r="E32" i="46" s="1"/>
  <c r="E27" i="63"/>
  <c r="F29" i="63"/>
  <c r="BW130" i="46"/>
  <c r="BW126" i="46"/>
  <c r="BY130" i="46"/>
  <c r="BY126" i="46"/>
  <c r="CA130" i="46"/>
  <c r="CA126" i="46"/>
  <c r="CC130" i="46"/>
  <c r="CC126" i="46"/>
  <c r="P130" i="56"/>
  <c r="O176" i="25"/>
  <c r="R130" i="56"/>
  <c r="Q176" i="25"/>
  <c r="CI130" i="46"/>
  <c r="CI126" i="46"/>
  <c r="CK130" i="46"/>
  <c r="CK126" i="46"/>
  <c r="CM130" i="46"/>
  <c r="CM126" i="46"/>
  <c r="O605" i="64"/>
  <c r="G605" i="64"/>
  <c r="Z605" i="64"/>
  <c r="Y605" i="64"/>
  <c r="W605" i="64"/>
  <c r="U605" i="64"/>
  <c r="S605" i="64"/>
  <c r="Q605" i="64"/>
  <c r="X605" i="64"/>
  <c r="V605" i="64"/>
  <c r="T605" i="64"/>
  <c r="R605" i="64"/>
  <c r="P605" i="64"/>
  <c r="N605" i="64"/>
  <c r="M605" i="64"/>
  <c r="L605" i="64"/>
  <c r="K605" i="64"/>
  <c r="J605" i="64"/>
  <c r="I605" i="64"/>
  <c r="H605" i="64"/>
  <c r="O609" i="64"/>
  <c r="G609" i="64"/>
  <c r="Z609" i="64"/>
  <c r="Y609" i="64"/>
  <c r="W609" i="64"/>
  <c r="U609" i="64"/>
  <c r="S609" i="64"/>
  <c r="Q609" i="64"/>
  <c r="X609" i="64"/>
  <c r="V609" i="64"/>
  <c r="T609" i="64"/>
  <c r="R609" i="64"/>
  <c r="P609" i="64"/>
  <c r="N609" i="64"/>
  <c r="M609" i="64"/>
  <c r="L609" i="64"/>
  <c r="K609" i="64"/>
  <c r="J609" i="64"/>
  <c r="I609" i="64"/>
  <c r="H609" i="64"/>
  <c r="F29" i="46"/>
  <c r="BZ29" i="46"/>
  <c r="BH29" i="46"/>
  <c r="AZ29" i="46"/>
  <c r="BM29" i="46"/>
  <c r="BG29" i="46"/>
  <c r="BU29" i="46"/>
  <c r="BA29" i="46"/>
  <c r="BT29" i="46"/>
  <c r="BE29" i="46"/>
  <c r="CL29" i="46"/>
  <c r="BC29" i="46"/>
  <c r="BW29" i="46"/>
  <c r="AY29" i="46"/>
  <c r="BI29" i="46"/>
  <c r="BL29" i="46"/>
  <c r="BR29" i="46"/>
  <c r="CF29" i="46"/>
  <c r="CG29" i="46"/>
  <c r="CB29" i="46"/>
  <c r="BK29" i="46"/>
  <c r="BO29" i="46"/>
  <c r="CD29" i="46"/>
  <c r="BN29" i="46"/>
  <c r="BP29" i="46"/>
  <c r="BY29" i="46"/>
  <c r="CK29" i="46"/>
  <c r="CH29" i="46"/>
  <c r="BD29" i="46"/>
  <c r="CM29" i="46"/>
  <c r="CC29" i="46"/>
  <c r="CE29" i="46"/>
  <c r="BB29" i="46"/>
  <c r="BQ29" i="46"/>
  <c r="I29" i="44"/>
  <c r="BX29" i="46"/>
  <c r="BV29" i="46"/>
  <c r="CA29" i="46"/>
  <c r="CI29" i="46"/>
  <c r="BJ29" i="46"/>
  <c r="BF29" i="46"/>
  <c r="CJ29" i="46"/>
  <c r="D51" i="46"/>
  <c r="E51" i="46" s="1"/>
  <c r="G51" i="46" s="1"/>
  <c r="E46" i="63"/>
  <c r="F48" i="63"/>
  <c r="E633" i="64"/>
  <c r="E629" i="64"/>
  <c r="F57" i="46"/>
  <c r="G57" i="46"/>
  <c r="E634" i="64"/>
  <c r="F45" i="36"/>
  <c r="O45" i="36"/>
  <c r="R625" i="64" s="1"/>
  <c r="N45" i="36"/>
  <c r="Q45" i="36"/>
  <c r="T625" i="64" s="1"/>
  <c r="W45" i="36"/>
  <c r="Z625" i="64" s="1"/>
  <c r="Q59" i="46"/>
  <c r="I59" i="46"/>
  <c r="J59" i="46"/>
  <c r="K59" i="46"/>
  <c r="L59" i="46"/>
  <c r="M59" i="46"/>
  <c r="N59" i="46"/>
  <c r="O59" i="46"/>
  <c r="P59" i="46"/>
  <c r="R59" i="46"/>
  <c r="S59" i="46"/>
  <c r="T59" i="46"/>
  <c r="U59" i="46"/>
  <c r="V59" i="46"/>
  <c r="W59" i="46"/>
  <c r="X59" i="46"/>
  <c r="Y59" i="46"/>
  <c r="Z59" i="46"/>
  <c r="AA59" i="46"/>
  <c r="AB59" i="46"/>
  <c r="O636" i="64"/>
  <c r="O57" i="64" s="1"/>
  <c r="G636" i="64"/>
  <c r="G57" i="64" s="1"/>
  <c r="Z636" i="64"/>
  <c r="Z57" i="64" s="1"/>
  <c r="X636" i="64"/>
  <c r="X57" i="64" s="1"/>
  <c r="V636" i="64"/>
  <c r="V57" i="64" s="1"/>
  <c r="T636" i="64"/>
  <c r="T57" i="64" s="1"/>
  <c r="R636" i="64"/>
  <c r="R57" i="64" s="1"/>
  <c r="P636" i="64"/>
  <c r="P57" i="64" s="1"/>
  <c r="Y636" i="64"/>
  <c r="Y57" i="64" s="1"/>
  <c r="W636" i="64"/>
  <c r="W57" i="64" s="1"/>
  <c r="U636" i="64"/>
  <c r="U57" i="64" s="1"/>
  <c r="S636" i="64"/>
  <c r="S57" i="64" s="1"/>
  <c r="Q636" i="64"/>
  <c r="Q57" i="64" s="1"/>
  <c r="N636" i="64"/>
  <c r="N57" i="64" s="1"/>
  <c r="M636" i="64"/>
  <c r="M57" i="64" s="1"/>
  <c r="L636" i="64"/>
  <c r="L57" i="64" s="1"/>
  <c r="K636" i="64"/>
  <c r="K57" i="64" s="1"/>
  <c r="J636" i="64"/>
  <c r="J57" i="64" s="1"/>
  <c r="I636" i="64"/>
  <c r="I57" i="64" s="1"/>
  <c r="H636" i="64"/>
  <c r="H57" i="64" s="1"/>
  <c r="I49" i="25"/>
  <c r="AC37" i="46"/>
  <c r="R49" i="25"/>
  <c r="P49" i="25"/>
  <c r="AG48" i="25"/>
  <c r="Q152" i="46"/>
  <c r="I152" i="46"/>
  <c r="K152" i="46"/>
  <c r="M152" i="46"/>
  <c r="O152" i="46"/>
  <c r="J152" i="46"/>
  <c r="L152" i="46"/>
  <c r="N152" i="46"/>
  <c r="P152" i="46"/>
  <c r="S152" i="46"/>
  <c r="U152" i="46"/>
  <c r="W152" i="46"/>
  <c r="Y152" i="46"/>
  <c r="AA152" i="46"/>
  <c r="R152" i="46"/>
  <c r="T152" i="46"/>
  <c r="V152" i="46"/>
  <c r="X152" i="46"/>
  <c r="Z152" i="46"/>
  <c r="AB152" i="46"/>
  <c r="Y54" i="25"/>
  <c r="AX39" i="46"/>
  <c r="Y45" i="25"/>
  <c r="AX33" i="46"/>
  <c r="Z63" i="25"/>
  <c r="E149" i="47"/>
  <c r="AC241" i="46"/>
  <c r="AB63" i="25"/>
  <c r="G149" i="47"/>
  <c r="AE241" i="46"/>
  <c r="AD63" i="25"/>
  <c r="AG241" i="46"/>
  <c r="I149" i="47"/>
  <c r="AK75" i="25"/>
  <c r="P157" i="47"/>
  <c r="AK63" i="25"/>
  <c r="P149" i="47"/>
  <c r="AN241" i="46"/>
  <c r="AO75" i="25"/>
  <c r="T157" i="47"/>
  <c r="AO63" i="25"/>
  <c r="T149" i="47"/>
  <c r="AR241" i="46"/>
  <c r="Z48" i="25"/>
  <c r="Z70" i="25"/>
  <c r="E153" i="47"/>
  <c r="AD48" i="25"/>
  <c r="AD70" i="25"/>
  <c r="I153" i="47"/>
  <c r="AG140" i="25"/>
  <c r="AG298" i="25" s="1"/>
  <c r="L198" i="47"/>
  <c r="L362" i="47" s="1"/>
  <c r="AJ258" i="46"/>
  <c r="AE172" i="46"/>
  <c r="AG172" i="46"/>
  <c r="AI172" i="46"/>
  <c r="AF172" i="46"/>
  <c r="AM172" i="46"/>
  <c r="AQ172" i="46"/>
  <c r="AS172" i="46"/>
  <c r="AU172" i="46"/>
  <c r="AW172" i="46"/>
  <c r="AP172" i="46"/>
  <c r="AR172" i="46"/>
  <c r="AT172" i="46"/>
  <c r="AV172" i="46"/>
  <c r="AG30" i="25"/>
  <c r="AJ253" i="46"/>
  <c r="AB20" i="64"/>
  <c r="AB162" i="64"/>
  <c r="AB529" i="64"/>
  <c r="AB233" i="64"/>
  <c r="AV599" i="64"/>
  <c r="AB381" i="64"/>
  <c r="AB455" i="64"/>
  <c r="AB307" i="64"/>
  <c r="AB22" i="64"/>
  <c r="AB93" i="64"/>
  <c r="AB164" i="64"/>
  <c r="AB235" i="64"/>
  <c r="AB457" i="64"/>
  <c r="AB309" i="64"/>
  <c r="AV601" i="64"/>
  <c r="AB383" i="64"/>
  <c r="AB531" i="64"/>
  <c r="AB24" i="64"/>
  <c r="AB95" i="64"/>
  <c r="AB237" i="64"/>
  <c r="AV603" i="64"/>
  <c r="AB533" i="64"/>
  <c r="AB385" i="64"/>
  <c r="AB311" i="64"/>
  <c r="AB26" i="64"/>
  <c r="AB168" i="64"/>
  <c r="AB461" i="64"/>
  <c r="AB387" i="64"/>
  <c r="AB535" i="64"/>
  <c r="AB97" i="64"/>
  <c r="AB239" i="64"/>
  <c r="AB313" i="64"/>
  <c r="AV605" i="64"/>
  <c r="AB28" i="64"/>
  <c r="AB170" i="64"/>
  <c r="AB389" i="64"/>
  <c r="AB537" i="64"/>
  <c r="AB99" i="64"/>
  <c r="AB241" i="64"/>
  <c r="AV607" i="64"/>
  <c r="AB463" i="64"/>
  <c r="AB315" i="64"/>
  <c r="AB30" i="64"/>
  <c r="AB101" i="64"/>
  <c r="AB243" i="64"/>
  <c r="AV609" i="64"/>
  <c r="AB539" i="64"/>
  <c r="AB391" i="64"/>
  <c r="AB317" i="64"/>
  <c r="AB465" i="64"/>
  <c r="AB32" i="64"/>
  <c r="AB393" i="64"/>
  <c r="AB467" i="64"/>
  <c r="AB103" i="64"/>
  <c r="AB245" i="64"/>
  <c r="AB541" i="64"/>
  <c r="AB319" i="64"/>
  <c r="AV611" i="64"/>
  <c r="AB34" i="64"/>
  <c r="AB105" i="64"/>
  <c r="AB247" i="64"/>
  <c r="AB395" i="64"/>
  <c r="AB543" i="64"/>
  <c r="AB469" i="64"/>
  <c r="AB321" i="64"/>
  <c r="AV613" i="64"/>
  <c r="AU19" i="64"/>
  <c r="AU90" i="64"/>
  <c r="AU306" i="64"/>
  <c r="AU380" i="64"/>
  <c r="AU454" i="64"/>
  <c r="AU161" i="64"/>
  <c r="AU232" i="64"/>
  <c r="AU528" i="64"/>
  <c r="AU21" i="64"/>
  <c r="AU163" i="64"/>
  <c r="AU92" i="64"/>
  <c r="AU234" i="64"/>
  <c r="AU382" i="64"/>
  <c r="AU308" i="64"/>
  <c r="AU456" i="64"/>
  <c r="AU530" i="64"/>
  <c r="AU23" i="64"/>
  <c r="AU94" i="64"/>
  <c r="AU384" i="64"/>
  <c r="AU165" i="64"/>
  <c r="AU236" i="64"/>
  <c r="AU532" i="64"/>
  <c r="AU458" i="64"/>
  <c r="AU310" i="64"/>
  <c r="AU25" i="64"/>
  <c r="AU96" i="64"/>
  <c r="AU167" i="64"/>
  <c r="AU238" i="64"/>
  <c r="AU460" i="64"/>
  <c r="AU386" i="64"/>
  <c r="AU534" i="64"/>
  <c r="AU312" i="64"/>
  <c r="AU27" i="64"/>
  <c r="AU240" i="64"/>
  <c r="AU462" i="64"/>
  <c r="AU536" i="64"/>
  <c r="AU98" i="64"/>
  <c r="AU388" i="64"/>
  <c r="AU29" i="64"/>
  <c r="AU464" i="64"/>
  <c r="AU316" i="64"/>
  <c r="AU100" i="64"/>
  <c r="AU390" i="64"/>
  <c r="AU242" i="64"/>
  <c r="AU171" i="64"/>
  <c r="AU538" i="64"/>
  <c r="AU31" i="64"/>
  <c r="AU466" i="64"/>
  <c r="AU102" i="64"/>
  <c r="AU173" i="64"/>
  <c r="AU244" i="64"/>
  <c r="AU318" i="64"/>
  <c r="AU392" i="64"/>
  <c r="AU540" i="64"/>
  <c r="AU33" i="64"/>
  <c r="AU542" i="64"/>
  <c r="AU246" i="64"/>
  <c r="AU175" i="64"/>
  <c r="AU468" i="64"/>
  <c r="AU394" i="64"/>
  <c r="AU104" i="64"/>
  <c r="AU320" i="64"/>
  <c r="Z601" i="64"/>
  <c r="Y601" i="64"/>
  <c r="S601" i="64"/>
  <c r="Q601" i="64"/>
  <c r="T601" i="64"/>
  <c r="R601" i="64"/>
  <c r="M601" i="64"/>
  <c r="L601" i="64"/>
  <c r="I601" i="64"/>
  <c r="H601" i="64"/>
  <c r="F38" i="64"/>
  <c r="AB614" i="64"/>
  <c r="AT39" i="64"/>
  <c r="AT326" i="64"/>
  <c r="AT400" i="64"/>
  <c r="AT110" i="64"/>
  <c r="AT181" i="64"/>
  <c r="AT252" i="64"/>
  <c r="AT548" i="64"/>
  <c r="AT474" i="64"/>
  <c r="AT43" i="64"/>
  <c r="AT185" i="64"/>
  <c r="AT256" i="64"/>
  <c r="AT478" i="64"/>
  <c r="AT330" i="64"/>
  <c r="AT114" i="64"/>
  <c r="AT552" i="64"/>
  <c r="AT404" i="64"/>
  <c r="AT47" i="64"/>
  <c r="AT482" i="64"/>
  <c r="AT118" i="64"/>
  <c r="AT189" i="64"/>
  <c r="AT260" i="64"/>
  <c r="AT334" i="64"/>
  <c r="AT408" i="64"/>
  <c r="AT556" i="64"/>
  <c r="AT51" i="64"/>
  <c r="AT486" i="64"/>
  <c r="AT193" i="64"/>
  <c r="AT264" i="64"/>
  <c r="AT122" i="64"/>
  <c r="AT412" i="64"/>
  <c r="AT560" i="64"/>
  <c r="AS34" i="64"/>
  <c r="AS105" i="64"/>
  <c r="AS247" i="64"/>
  <c r="AS469" i="64"/>
  <c r="AS543" i="64"/>
  <c r="AS395" i="64"/>
  <c r="AS321" i="64"/>
  <c r="AS32" i="64"/>
  <c r="AS467" i="64"/>
  <c r="AS541" i="64"/>
  <c r="AS103" i="64"/>
  <c r="AS174" i="64"/>
  <c r="AS245" i="64"/>
  <c r="AS319" i="64"/>
  <c r="AS393" i="64"/>
  <c r="AS30" i="64"/>
  <c r="AS101" i="64"/>
  <c r="AS172" i="64"/>
  <c r="AS243" i="64"/>
  <c r="AS539" i="64"/>
  <c r="AS391" i="64"/>
  <c r="AS465" i="64"/>
  <c r="AS317" i="64"/>
  <c r="AS28" i="64"/>
  <c r="AS99" i="64"/>
  <c r="AS170" i="64"/>
  <c r="AS389" i="64"/>
  <c r="AS241" i="64"/>
  <c r="AS537" i="64"/>
  <c r="AS463" i="64"/>
  <c r="AS315" i="64"/>
  <c r="AS168" i="64"/>
  <c r="AS461" i="64"/>
  <c r="AS313" i="64"/>
  <c r="AS97" i="64"/>
  <c r="AS387" i="64"/>
  <c r="AS26" i="64"/>
  <c r="AS535" i="64"/>
  <c r="AS239" i="64"/>
  <c r="AS24" i="64"/>
  <c r="AS166" i="64"/>
  <c r="AS95" i="64"/>
  <c r="AS237" i="64"/>
  <c r="AS533" i="64"/>
  <c r="AS385" i="64"/>
  <c r="AS459" i="64"/>
  <c r="AS311" i="64"/>
  <c r="AS383" i="64"/>
  <c r="AS22" i="64"/>
  <c r="AS531" i="64"/>
  <c r="AS93" i="64"/>
  <c r="AS235" i="64"/>
  <c r="AS309" i="64"/>
  <c r="AS164" i="64"/>
  <c r="AS457" i="64"/>
  <c r="AS20" i="64"/>
  <c r="AS233" i="64"/>
  <c r="AS91" i="64"/>
  <c r="AS162" i="64"/>
  <c r="AS529" i="64"/>
  <c r="AS455" i="64"/>
  <c r="AS307" i="64"/>
  <c r="AS381" i="64"/>
  <c r="AS36" i="64"/>
  <c r="AS545" i="64"/>
  <c r="AS107" i="64"/>
  <c r="AS249" i="64"/>
  <c r="AS323" i="64"/>
  <c r="AS178" i="64"/>
  <c r="AS397" i="64"/>
  <c r="AS471" i="64"/>
  <c r="AS40" i="64"/>
  <c r="AS182" i="64"/>
  <c r="AS253" i="64"/>
  <c r="AS401" i="64"/>
  <c r="AS475" i="64"/>
  <c r="AS111" i="64"/>
  <c r="AS549" i="64"/>
  <c r="AS327" i="64"/>
  <c r="AS44" i="64"/>
  <c r="AS186" i="64"/>
  <c r="AS331" i="64"/>
  <c r="AS257" i="64"/>
  <c r="AS405" i="64"/>
  <c r="AS553" i="64"/>
  <c r="AS115" i="64"/>
  <c r="AS479" i="64"/>
  <c r="AS48" i="64"/>
  <c r="AS557" i="64"/>
  <c r="AS335" i="64"/>
  <c r="AS261" i="64"/>
  <c r="AS190" i="64"/>
  <c r="AS409" i="64"/>
  <c r="AS119" i="64"/>
  <c r="AS483" i="64"/>
  <c r="AS52" i="64"/>
  <c r="AS413" i="64"/>
  <c r="AS194" i="64"/>
  <c r="AS487" i="64"/>
  <c r="AS123" i="64"/>
  <c r="AS265" i="64"/>
  <c r="AS561" i="64"/>
  <c r="AS339" i="64"/>
  <c r="AR39" i="64"/>
  <c r="AR326" i="64"/>
  <c r="AR474" i="64"/>
  <c r="AR110" i="64"/>
  <c r="AR181" i="64"/>
  <c r="AR252" i="64"/>
  <c r="AR548" i="64"/>
  <c r="AR400" i="64"/>
  <c r="AR43" i="64"/>
  <c r="AR114" i="64"/>
  <c r="AR185" i="64"/>
  <c r="AR256" i="64"/>
  <c r="AR478" i="64"/>
  <c r="AR404" i="64"/>
  <c r="AR552" i="64"/>
  <c r="AR330" i="64"/>
  <c r="AR47" i="64"/>
  <c r="AR118" i="64"/>
  <c r="AR189" i="64"/>
  <c r="AR260" i="64"/>
  <c r="AR334" i="64"/>
  <c r="AR408" i="64"/>
  <c r="AR482" i="64"/>
  <c r="AR556" i="64"/>
  <c r="AR51" i="64"/>
  <c r="AR122" i="64"/>
  <c r="AR193" i="64"/>
  <c r="AR264" i="64"/>
  <c r="AR560" i="64"/>
  <c r="AR338" i="64"/>
  <c r="AR412" i="64"/>
  <c r="AR486" i="64"/>
  <c r="AQ105" i="64"/>
  <c r="AQ247" i="64"/>
  <c r="AQ34" i="64"/>
  <c r="AQ543" i="64"/>
  <c r="AQ469" i="64"/>
  <c r="AQ395" i="64"/>
  <c r="AQ321" i="64"/>
  <c r="AQ245" i="64"/>
  <c r="AQ32" i="64"/>
  <c r="AQ393" i="64"/>
  <c r="AQ319" i="64"/>
  <c r="AQ103" i="64"/>
  <c r="AQ467" i="64"/>
  <c r="AQ541" i="64"/>
  <c r="AQ243" i="64"/>
  <c r="AQ30" i="64"/>
  <c r="AQ101" i="64"/>
  <c r="AQ539" i="64"/>
  <c r="AQ391" i="64"/>
  <c r="AQ465" i="64"/>
  <c r="AQ317" i="64"/>
  <c r="AQ241" i="64"/>
  <c r="AQ28" i="64"/>
  <c r="AQ170" i="64"/>
  <c r="AQ315" i="64"/>
  <c r="AQ537" i="64"/>
  <c r="AQ99" i="64"/>
  <c r="AQ463" i="64"/>
  <c r="AQ389" i="64"/>
  <c r="AQ168" i="64"/>
  <c r="AQ26" i="64"/>
  <c r="AQ387" i="64"/>
  <c r="AQ97" i="64"/>
  <c r="AQ461" i="64"/>
  <c r="AQ313" i="64"/>
  <c r="AQ535" i="64"/>
  <c r="AQ24" i="64"/>
  <c r="AQ95" i="64"/>
  <c r="AQ237" i="64"/>
  <c r="AQ385" i="64"/>
  <c r="AQ311" i="64"/>
  <c r="AQ459" i="64"/>
  <c r="AQ533" i="64"/>
  <c r="AQ235" i="64"/>
  <c r="AQ93" i="64"/>
  <c r="AQ531" i="64"/>
  <c r="AQ22" i="64"/>
  <c r="AQ457" i="64"/>
  <c r="AQ164" i="64"/>
  <c r="AQ309" i="64"/>
  <c r="AQ383" i="64"/>
  <c r="AQ162" i="64"/>
  <c r="AQ20" i="64"/>
  <c r="AQ233" i="64"/>
  <c r="AQ529" i="64"/>
  <c r="AQ307" i="64"/>
  <c r="AQ381" i="64"/>
  <c r="AQ455" i="64"/>
  <c r="AQ36" i="64"/>
  <c r="AQ249" i="64"/>
  <c r="AQ107" i="64"/>
  <c r="AQ178" i="64"/>
  <c r="AQ471" i="64"/>
  <c r="AQ397" i="64"/>
  <c r="AQ545" i="64"/>
  <c r="AQ323" i="64"/>
  <c r="AQ40" i="64"/>
  <c r="AQ253" i="64"/>
  <c r="AQ549" i="64"/>
  <c r="AQ327" i="64"/>
  <c r="AQ111" i="64"/>
  <c r="AQ182" i="64"/>
  <c r="AQ401" i="64"/>
  <c r="AQ475" i="64"/>
  <c r="AQ44" i="64"/>
  <c r="AQ186" i="64"/>
  <c r="AQ257" i="64"/>
  <c r="AQ115" i="64"/>
  <c r="AQ331" i="64"/>
  <c r="AQ405" i="64"/>
  <c r="AQ479" i="64"/>
  <c r="AQ553" i="64"/>
  <c r="AQ48" i="64"/>
  <c r="AQ190" i="64"/>
  <c r="AQ409" i="64"/>
  <c r="AQ557" i="64"/>
  <c r="AQ335" i="64"/>
  <c r="AQ261" i="64"/>
  <c r="AQ119" i="64"/>
  <c r="AQ483" i="64"/>
  <c r="AQ52" i="64"/>
  <c r="AQ265" i="64"/>
  <c r="AQ413" i="64"/>
  <c r="AQ561" i="64"/>
  <c r="AQ123" i="64"/>
  <c r="AQ487" i="64"/>
  <c r="AQ194" i="64"/>
  <c r="AQ339" i="64"/>
  <c r="AP39" i="64"/>
  <c r="AP181" i="64"/>
  <c r="AP400" i="64"/>
  <c r="AP110" i="64"/>
  <c r="AP252" i="64"/>
  <c r="AP474" i="64"/>
  <c r="AP548" i="64"/>
  <c r="AP326" i="64"/>
  <c r="AP43" i="64"/>
  <c r="AP256" i="64"/>
  <c r="AP330" i="64"/>
  <c r="AP404" i="64"/>
  <c r="AP478" i="64"/>
  <c r="AP114" i="64"/>
  <c r="AP185" i="64"/>
  <c r="AP552" i="64"/>
  <c r="AP47" i="64"/>
  <c r="AP260" i="64"/>
  <c r="AP408" i="64"/>
  <c r="AP334" i="64"/>
  <c r="AP118" i="64"/>
  <c r="AP189" i="64"/>
  <c r="AP482" i="64"/>
  <c r="AP556" i="64"/>
  <c r="AP51" i="64"/>
  <c r="AP264" i="64"/>
  <c r="AP486" i="64"/>
  <c r="AP122" i="64"/>
  <c r="AP193" i="64"/>
  <c r="AP412" i="64"/>
  <c r="AP560" i="64"/>
  <c r="AO469" i="64"/>
  <c r="AO34" i="64"/>
  <c r="AO543" i="64"/>
  <c r="AO105" i="64"/>
  <c r="AO247" i="64"/>
  <c r="AO395" i="64"/>
  <c r="AO321" i="64"/>
  <c r="AO245" i="64"/>
  <c r="AO103" i="64"/>
  <c r="AO32" i="64"/>
  <c r="AO467" i="64"/>
  <c r="AO541" i="64"/>
  <c r="AO319" i="64"/>
  <c r="AO393" i="64"/>
  <c r="AO30" i="64"/>
  <c r="AO101" i="64"/>
  <c r="AO172" i="64"/>
  <c r="AO539" i="64"/>
  <c r="AO243" i="64"/>
  <c r="AO317" i="64"/>
  <c r="AO391" i="64"/>
  <c r="AO465" i="64"/>
  <c r="AO28" i="64"/>
  <c r="AO99" i="64"/>
  <c r="AO389" i="64"/>
  <c r="AO537" i="64"/>
  <c r="AO170" i="64"/>
  <c r="AO241" i="64"/>
  <c r="AO315" i="64"/>
  <c r="AO463" i="64"/>
  <c r="AO461" i="64"/>
  <c r="AO26" i="64"/>
  <c r="AO97" i="64"/>
  <c r="AO313" i="64"/>
  <c r="AO387" i="64"/>
  <c r="AO168" i="64"/>
  <c r="AO239" i="64"/>
  <c r="AO535" i="64"/>
  <c r="AO24" i="64"/>
  <c r="AO95" i="64"/>
  <c r="AO166" i="64"/>
  <c r="AO237" i="64"/>
  <c r="AO459" i="64"/>
  <c r="AO533" i="64"/>
  <c r="AO385" i="64"/>
  <c r="AO311" i="64"/>
  <c r="AO164" i="64"/>
  <c r="AO93" i="64"/>
  <c r="AO457" i="64"/>
  <c r="AO22" i="64"/>
  <c r="AO383" i="64"/>
  <c r="AO235" i="64"/>
  <c r="AO531" i="64"/>
  <c r="AO309" i="64"/>
  <c r="AO529" i="64"/>
  <c r="AO20" i="64"/>
  <c r="AO91" i="64"/>
  <c r="AO162" i="64"/>
  <c r="AO233" i="64"/>
  <c r="AO307" i="64"/>
  <c r="AO381" i="64"/>
  <c r="AO455" i="64"/>
  <c r="AO36" i="64"/>
  <c r="AO107" i="64"/>
  <c r="AO545" i="64"/>
  <c r="AO471" i="64"/>
  <c r="AO397" i="64"/>
  <c r="AO178" i="64"/>
  <c r="AO249" i="64"/>
  <c r="AO323" i="64"/>
  <c r="AO40" i="64"/>
  <c r="AO111" i="64"/>
  <c r="AO182" i="64"/>
  <c r="AO253" i="64"/>
  <c r="AO549" i="64"/>
  <c r="AO401" i="64"/>
  <c r="AO327" i="64"/>
  <c r="AO475" i="64"/>
  <c r="AO44" i="64"/>
  <c r="AO553" i="64"/>
  <c r="AO405" i="64"/>
  <c r="AO115" i="64"/>
  <c r="AO479" i="64"/>
  <c r="AO186" i="64"/>
  <c r="AO257" i="64"/>
  <c r="AO331" i="64"/>
  <c r="AO48" i="64"/>
  <c r="AO190" i="64"/>
  <c r="AO335" i="64"/>
  <c r="AO119" i="64"/>
  <c r="AO261" i="64"/>
  <c r="AO409" i="64"/>
  <c r="AO557" i="64"/>
  <c r="AO483" i="64"/>
  <c r="AO52" i="64"/>
  <c r="AO265" i="64"/>
  <c r="AO561" i="64"/>
  <c r="AO413" i="64"/>
  <c r="AO194" i="64"/>
  <c r="AO123" i="64"/>
  <c r="AO487" i="64"/>
  <c r="AO339" i="64"/>
  <c r="AN39" i="64"/>
  <c r="AN181" i="64"/>
  <c r="AN326" i="64"/>
  <c r="AN110" i="64"/>
  <c r="AN252" i="64"/>
  <c r="AN474" i="64"/>
  <c r="AN548" i="64"/>
  <c r="AN400" i="64"/>
  <c r="AN43" i="64"/>
  <c r="AN185" i="64"/>
  <c r="AN114" i="64"/>
  <c r="AN404" i="64"/>
  <c r="AN478" i="64"/>
  <c r="AN256" i="64"/>
  <c r="AN47" i="64"/>
  <c r="AN260" i="64"/>
  <c r="AN118" i="64"/>
  <c r="AN556" i="64"/>
  <c r="AN189" i="64"/>
  <c r="AN334" i="64"/>
  <c r="AN408" i="64"/>
  <c r="AN482" i="64"/>
  <c r="AN51" i="64"/>
  <c r="AN264" i="64"/>
  <c r="AN193" i="64"/>
  <c r="AN338" i="64"/>
  <c r="AN486" i="64"/>
  <c r="AN412" i="64"/>
  <c r="AN122" i="64"/>
  <c r="AN560" i="64"/>
  <c r="AM34" i="64"/>
  <c r="AM395" i="64"/>
  <c r="AM105" i="64"/>
  <c r="AM247" i="64"/>
  <c r="AM469" i="64"/>
  <c r="AM543" i="64"/>
  <c r="AM321" i="64"/>
  <c r="AM32" i="64"/>
  <c r="AM245" i="64"/>
  <c r="AM103" i="64"/>
  <c r="AM174" i="64"/>
  <c r="AM467" i="64"/>
  <c r="AM541" i="64"/>
  <c r="AM393" i="64"/>
  <c r="AM319" i="64"/>
  <c r="AM30" i="64"/>
  <c r="AM539" i="64"/>
  <c r="AM101" i="64"/>
  <c r="AM172" i="64"/>
  <c r="AM243" i="64"/>
  <c r="AM465" i="64"/>
  <c r="AM317" i="64"/>
  <c r="AM391" i="64"/>
  <c r="AM28" i="64"/>
  <c r="AM170" i="64"/>
  <c r="AM241" i="64"/>
  <c r="AM463" i="64"/>
  <c r="AM537" i="64"/>
  <c r="AM389" i="64"/>
  <c r="AM99" i="64"/>
  <c r="AM315" i="64"/>
  <c r="AM26" i="64"/>
  <c r="AM387" i="64"/>
  <c r="AM168" i="64"/>
  <c r="AM313" i="64"/>
  <c r="AM97" i="64"/>
  <c r="AM239" i="64"/>
  <c r="AM461" i="64"/>
  <c r="AM535" i="64"/>
  <c r="AM24" i="64"/>
  <c r="AM166" i="64"/>
  <c r="AM95" i="64"/>
  <c r="AM237" i="64"/>
  <c r="AM533" i="64"/>
  <c r="AM385" i="64"/>
  <c r="AM459" i="64"/>
  <c r="AM311" i="64"/>
  <c r="AM22" i="64"/>
  <c r="AM164" i="64"/>
  <c r="AM309" i="64"/>
  <c r="AM531" i="64"/>
  <c r="AM93" i="64"/>
  <c r="AM235" i="64"/>
  <c r="AM457" i="64"/>
  <c r="AM383" i="64"/>
  <c r="AM20" i="64"/>
  <c r="AM529" i="64"/>
  <c r="AM91" i="64"/>
  <c r="AM162" i="64"/>
  <c r="AM233" i="64"/>
  <c r="AM455" i="64"/>
  <c r="AM307" i="64"/>
  <c r="AM381" i="64"/>
  <c r="AM36" i="64"/>
  <c r="AM323" i="64"/>
  <c r="AM107" i="64"/>
  <c r="AM178" i="64"/>
  <c r="AM249" i="64"/>
  <c r="AM397" i="64"/>
  <c r="AM545" i="64"/>
  <c r="AM471" i="64"/>
  <c r="AM40" i="64"/>
  <c r="AM111" i="64"/>
  <c r="AM327" i="64"/>
  <c r="AM549" i="64"/>
  <c r="AM253" i="64"/>
  <c r="AM182" i="64"/>
  <c r="AM475" i="64"/>
  <c r="AM401" i="64"/>
  <c r="AM44" i="64"/>
  <c r="AM115" i="64"/>
  <c r="AM257" i="64"/>
  <c r="AM331" i="64"/>
  <c r="AM186" i="64"/>
  <c r="AM553" i="64"/>
  <c r="AM405" i="64"/>
  <c r="AM479" i="64"/>
  <c r="AM48" i="64"/>
  <c r="AM335" i="64"/>
  <c r="AM119" i="64"/>
  <c r="AM190" i="64"/>
  <c r="AM261" i="64"/>
  <c r="AM409" i="64"/>
  <c r="AM557" i="64"/>
  <c r="AM483" i="64"/>
  <c r="AM52" i="64"/>
  <c r="AM413" i="64"/>
  <c r="AM123" i="64"/>
  <c r="AM194" i="64"/>
  <c r="AM265" i="64"/>
  <c r="AM487" i="64"/>
  <c r="AM339" i="64"/>
  <c r="AL39" i="64"/>
  <c r="AL252" i="64"/>
  <c r="AL400" i="64"/>
  <c r="AL474" i="64"/>
  <c r="AL110" i="64"/>
  <c r="AL181" i="64"/>
  <c r="AL548" i="64"/>
  <c r="AL326" i="64"/>
  <c r="AL43" i="64"/>
  <c r="AL185" i="64"/>
  <c r="AL256" i="64"/>
  <c r="AL330" i="64"/>
  <c r="AL478" i="64"/>
  <c r="AL404" i="64"/>
  <c r="AL114" i="64"/>
  <c r="AL552" i="64"/>
  <c r="AL47" i="64"/>
  <c r="AL189" i="64"/>
  <c r="AL482" i="64"/>
  <c r="AL556" i="64"/>
  <c r="AL334" i="64"/>
  <c r="AL118" i="64"/>
  <c r="AL260" i="64"/>
  <c r="AL408" i="64"/>
  <c r="AL51" i="64"/>
  <c r="AL560" i="64"/>
  <c r="AL122" i="64"/>
  <c r="AL193" i="64"/>
  <c r="AL264" i="64"/>
  <c r="AL412" i="64"/>
  <c r="AL338" i="64"/>
  <c r="AL486" i="64"/>
  <c r="AK34" i="64"/>
  <c r="AK105" i="64"/>
  <c r="AK247" i="64"/>
  <c r="AK395" i="64"/>
  <c r="AK469" i="64"/>
  <c r="AK543" i="64"/>
  <c r="AK321" i="64"/>
  <c r="AK103" i="64"/>
  <c r="AK32" i="64"/>
  <c r="AK174" i="64"/>
  <c r="AK467" i="64"/>
  <c r="AK393" i="64"/>
  <c r="AK245" i="64"/>
  <c r="AK319" i="64"/>
  <c r="AK541" i="64"/>
  <c r="AK243" i="64"/>
  <c r="AK101" i="64"/>
  <c r="AK30" i="64"/>
  <c r="AK539" i="64"/>
  <c r="AK172" i="64"/>
  <c r="AK317" i="64"/>
  <c r="AK391" i="64"/>
  <c r="AK465" i="64"/>
  <c r="AK28" i="64"/>
  <c r="AK463" i="64"/>
  <c r="AK99" i="64"/>
  <c r="AK170" i="64"/>
  <c r="AK241" i="64"/>
  <c r="AK537" i="64"/>
  <c r="AK389" i="64"/>
  <c r="AK315" i="64"/>
  <c r="AK97" i="64"/>
  <c r="AK26" i="64"/>
  <c r="AK313" i="64"/>
  <c r="AK535" i="64"/>
  <c r="AK168" i="64"/>
  <c r="AK239" i="64"/>
  <c r="AK387" i="64"/>
  <c r="AK461" i="64"/>
  <c r="AK24" i="64"/>
  <c r="AK95" i="64"/>
  <c r="AK166" i="64"/>
  <c r="AK237" i="64"/>
  <c r="AK533" i="64"/>
  <c r="AK385" i="64"/>
  <c r="AK459" i="64"/>
  <c r="AK311" i="64"/>
  <c r="AK93" i="64"/>
  <c r="AK22" i="64"/>
  <c r="AK531" i="64"/>
  <c r="AK383" i="64"/>
  <c r="AK164" i="64"/>
  <c r="AK235" i="64"/>
  <c r="AK457" i="64"/>
  <c r="AK309" i="64"/>
  <c r="AK529" i="64"/>
  <c r="AK233" i="64"/>
  <c r="AK20" i="64"/>
  <c r="AK91" i="64"/>
  <c r="AK162" i="64"/>
  <c r="AK307" i="64"/>
  <c r="AK381" i="64"/>
  <c r="AK455" i="64"/>
  <c r="AK36" i="64"/>
  <c r="AK249" i="64"/>
  <c r="AK107" i="64"/>
  <c r="AK178" i="64"/>
  <c r="AK323" i="64"/>
  <c r="AK397" i="64"/>
  <c r="AK545" i="64"/>
  <c r="AK471" i="64"/>
  <c r="AK40" i="64"/>
  <c r="AK475" i="64"/>
  <c r="AK111" i="64"/>
  <c r="AK182" i="64"/>
  <c r="AK253" i="64"/>
  <c r="AK401" i="64"/>
  <c r="AK327" i="64"/>
  <c r="AF30" i="25"/>
  <c r="AI253" i="46"/>
  <c r="AI161" i="64"/>
  <c r="AI528" i="64"/>
  <c r="AI19" i="64"/>
  <c r="AI454" i="64"/>
  <c r="AI232" i="64"/>
  <c r="AI90" i="64"/>
  <c r="AI380" i="64"/>
  <c r="AI306" i="64"/>
  <c r="AI21" i="64"/>
  <c r="AI163" i="64"/>
  <c r="AI234" i="64"/>
  <c r="AI308" i="64"/>
  <c r="AI382" i="64"/>
  <c r="AI92" i="64"/>
  <c r="AI456" i="64"/>
  <c r="AI530" i="64"/>
  <c r="AI458" i="64"/>
  <c r="AI23" i="64"/>
  <c r="AI236" i="64"/>
  <c r="AI384" i="64"/>
  <c r="AI165" i="64"/>
  <c r="AI532" i="64"/>
  <c r="AI94" i="64"/>
  <c r="AI310" i="64"/>
  <c r="AI25" i="64"/>
  <c r="AI238" i="64"/>
  <c r="AI534" i="64"/>
  <c r="AI460" i="64"/>
  <c r="AI96" i="64"/>
  <c r="AI167" i="64"/>
  <c r="AI386" i="64"/>
  <c r="AI312" i="64"/>
  <c r="AI27" i="64"/>
  <c r="AI388" i="64"/>
  <c r="AI98" i="64"/>
  <c r="AI240" i="64"/>
  <c r="AI536" i="64"/>
  <c r="AI462" i="64"/>
  <c r="AI316" i="64"/>
  <c r="AI538" i="64"/>
  <c r="AI29" i="64"/>
  <c r="AI390" i="64"/>
  <c r="AI171" i="64"/>
  <c r="AI242" i="64"/>
  <c r="AI100" i="64"/>
  <c r="AI464" i="64"/>
  <c r="AI392" i="64"/>
  <c r="AI318" i="64"/>
  <c r="AI466" i="64"/>
  <c r="AI31" i="64"/>
  <c r="AI173" i="64"/>
  <c r="AI244" i="64"/>
  <c r="AI540" i="64"/>
  <c r="AI104" i="64"/>
  <c r="AI33" i="64"/>
  <c r="AI468" i="64"/>
  <c r="AI175" i="64"/>
  <c r="AI246" i="64"/>
  <c r="AI542" i="64"/>
  <c r="AI394" i="64"/>
  <c r="AE30" i="25"/>
  <c r="AH253" i="46"/>
  <c r="AH19" i="64"/>
  <c r="AH232" i="64"/>
  <c r="AH306" i="64"/>
  <c r="AH528" i="64"/>
  <c r="AH90" i="64"/>
  <c r="AH161" i="64"/>
  <c r="AH454" i="64"/>
  <c r="AH380" i="64"/>
  <c r="AH21" i="64"/>
  <c r="AH163" i="64"/>
  <c r="AH382" i="64"/>
  <c r="AH92" i="64"/>
  <c r="AH234" i="64"/>
  <c r="AH308" i="64"/>
  <c r="AH456" i="64"/>
  <c r="AH530" i="64"/>
  <c r="AH94" i="64"/>
  <c r="AH532" i="64"/>
  <c r="AH23" i="64"/>
  <c r="AH165" i="64"/>
  <c r="AH236" i="64"/>
  <c r="AH458" i="64"/>
  <c r="AH384" i="64"/>
  <c r="AH310" i="64"/>
  <c r="AH167" i="64"/>
  <c r="AH25" i="64"/>
  <c r="AH96" i="64"/>
  <c r="AH238" i="64"/>
  <c r="AH460" i="64"/>
  <c r="AH534" i="64"/>
  <c r="AH312" i="64"/>
  <c r="AH386" i="64"/>
  <c r="AH27" i="64"/>
  <c r="AH98" i="64"/>
  <c r="AH240" i="64"/>
  <c r="AH462" i="64"/>
  <c r="AH388" i="64"/>
  <c r="AH536" i="64"/>
  <c r="AH538" i="64"/>
  <c r="AH29" i="64"/>
  <c r="AH171" i="64"/>
  <c r="AH390" i="64"/>
  <c r="AH100" i="64"/>
  <c r="AH242" i="64"/>
  <c r="AH316" i="64"/>
  <c r="AH464" i="64"/>
  <c r="AH318" i="64"/>
  <c r="AH31" i="64"/>
  <c r="AH173" i="64"/>
  <c r="AH392" i="64"/>
  <c r="AH102" i="64"/>
  <c r="AH244" i="64"/>
  <c r="AH466" i="64"/>
  <c r="AH540" i="64"/>
  <c r="AH33" i="64"/>
  <c r="AH175" i="64"/>
  <c r="AH542" i="64"/>
  <c r="AH394" i="64"/>
  <c r="AH104" i="64"/>
  <c r="AH246" i="64"/>
  <c r="AH468" i="64"/>
  <c r="AH320" i="64"/>
  <c r="AD30" i="25"/>
  <c r="AG253" i="46"/>
  <c r="AG161" i="64"/>
  <c r="AG528" i="64"/>
  <c r="AG90" i="64"/>
  <c r="AG380" i="64"/>
  <c r="AG19" i="64"/>
  <c r="AG306" i="64"/>
  <c r="AG232" i="64"/>
  <c r="AG454" i="64"/>
  <c r="AG21" i="64"/>
  <c r="AG92" i="64"/>
  <c r="AG163" i="64"/>
  <c r="AG234" i="64"/>
  <c r="AG382" i="64"/>
  <c r="AG308" i="64"/>
  <c r="AG530" i="64"/>
  <c r="AG456" i="64"/>
  <c r="AG532" i="64"/>
  <c r="AG23" i="64"/>
  <c r="AG94" i="64"/>
  <c r="AG458" i="64"/>
  <c r="AG384" i="64"/>
  <c r="AG236" i="64"/>
  <c r="AG310" i="64"/>
  <c r="AG460" i="64"/>
  <c r="AG238" i="64"/>
  <c r="AG386" i="64"/>
  <c r="AG25" i="64"/>
  <c r="AG312" i="64"/>
  <c r="AG96" i="64"/>
  <c r="AG167" i="64"/>
  <c r="AG534" i="64"/>
  <c r="AG27" i="64"/>
  <c r="AG240" i="64"/>
  <c r="AG388" i="64"/>
  <c r="AG98" i="64"/>
  <c r="AG536" i="64"/>
  <c r="AG462" i="64"/>
  <c r="AG316" i="64"/>
  <c r="AG242" i="64"/>
  <c r="AG29" i="64"/>
  <c r="AG100" i="64"/>
  <c r="AG171" i="64"/>
  <c r="AG538" i="64"/>
  <c r="AG464" i="64"/>
  <c r="AG390" i="64"/>
  <c r="AG31" i="64"/>
  <c r="AG102" i="64"/>
  <c r="AG173" i="64"/>
  <c r="AG244" i="64"/>
  <c r="AG466" i="64"/>
  <c r="AG318" i="64"/>
  <c r="AG392" i="64"/>
  <c r="AG540" i="64"/>
  <c r="AG468" i="64"/>
  <c r="AG33" i="64"/>
  <c r="AG175" i="64"/>
  <c r="AG394" i="64"/>
  <c r="AG542" i="64"/>
  <c r="AG246" i="64"/>
  <c r="AC30" i="25"/>
  <c r="AF253" i="46"/>
  <c r="AF161" i="64"/>
  <c r="AF232" i="64"/>
  <c r="AF19" i="64"/>
  <c r="AF90" i="64"/>
  <c r="AF380" i="64"/>
  <c r="AF306" i="64"/>
  <c r="AF454" i="64"/>
  <c r="AF528" i="64"/>
  <c r="AF163" i="64"/>
  <c r="AF21" i="64"/>
  <c r="AF308" i="64"/>
  <c r="AF92" i="64"/>
  <c r="AF382" i="64"/>
  <c r="AF456" i="64"/>
  <c r="AF530" i="64"/>
  <c r="AF94" i="64"/>
  <c r="AF23" i="64"/>
  <c r="AF458" i="64"/>
  <c r="AF165" i="64"/>
  <c r="AF236" i="64"/>
  <c r="AF384" i="64"/>
  <c r="AF532" i="64"/>
  <c r="AF310" i="64"/>
  <c r="AF96" i="64"/>
  <c r="AF25" i="64"/>
  <c r="AF167" i="64"/>
  <c r="AF238" i="64"/>
  <c r="AF386" i="64"/>
  <c r="AF534" i="64"/>
  <c r="AF460" i="64"/>
  <c r="AF312" i="64"/>
  <c r="AF27" i="64"/>
  <c r="AF462" i="64"/>
  <c r="AF536" i="64"/>
  <c r="AF98" i="64"/>
  <c r="AF240" i="64"/>
  <c r="AF388" i="64"/>
  <c r="AF29" i="64"/>
  <c r="AF242" i="64"/>
  <c r="AF100" i="64"/>
  <c r="AF538" i="64"/>
  <c r="AF316" i="64"/>
  <c r="AF390" i="64"/>
  <c r="AF171" i="64"/>
  <c r="AF464" i="64"/>
  <c r="AF102" i="64"/>
  <c r="AF392" i="64"/>
  <c r="AF318" i="64"/>
  <c r="AF31" i="64"/>
  <c r="AF466" i="64"/>
  <c r="AF173" i="64"/>
  <c r="AF244" i="64"/>
  <c r="AF540" i="64"/>
  <c r="AF104" i="64"/>
  <c r="AF33" i="64"/>
  <c r="AF468" i="64"/>
  <c r="AF542" i="64"/>
  <c r="AF394" i="64"/>
  <c r="AF175" i="64"/>
  <c r="AF246" i="64"/>
  <c r="AF320" i="64"/>
  <c r="AB30" i="25"/>
  <c r="AE253" i="46"/>
  <c r="AE232" i="64"/>
  <c r="AE90" i="64"/>
  <c r="AE19" i="64"/>
  <c r="AE380" i="64"/>
  <c r="AE161" i="64"/>
  <c r="AE528" i="64"/>
  <c r="AE306" i="64"/>
  <c r="AE454" i="64"/>
  <c r="AE21" i="64"/>
  <c r="AE308" i="64"/>
  <c r="AE234" i="64"/>
  <c r="AE163" i="64"/>
  <c r="AE382" i="64"/>
  <c r="AE530" i="64"/>
  <c r="AE456" i="64"/>
  <c r="AE165" i="64"/>
  <c r="AE94" i="64"/>
  <c r="AE23" i="64"/>
  <c r="AE458" i="64"/>
  <c r="AE384" i="64"/>
  <c r="AE236" i="64"/>
  <c r="AE532" i="64"/>
  <c r="AE310" i="64"/>
  <c r="AE25" i="64"/>
  <c r="AE96" i="64"/>
  <c r="AE167" i="64"/>
  <c r="AE238" i="64"/>
  <c r="AE386" i="64"/>
  <c r="AE534" i="64"/>
  <c r="AE460" i="64"/>
  <c r="AE312" i="64"/>
  <c r="AE98" i="64"/>
  <c r="AE27" i="64"/>
  <c r="AE462" i="64"/>
  <c r="AE240" i="64"/>
  <c r="AE536" i="64"/>
  <c r="AE388" i="64"/>
  <c r="AE316" i="64"/>
  <c r="AE171" i="64"/>
  <c r="AE242" i="64"/>
  <c r="AE29" i="64"/>
  <c r="AE464" i="64"/>
  <c r="AE538" i="64"/>
  <c r="AE100" i="64"/>
  <c r="AE390" i="64"/>
  <c r="AE31" i="64"/>
  <c r="AE102" i="64"/>
  <c r="AE318" i="64"/>
  <c r="AE392" i="64"/>
  <c r="AE466" i="64"/>
  <c r="AE540" i="64"/>
  <c r="AE468" i="64"/>
  <c r="AE104" i="64"/>
  <c r="AE175" i="64"/>
  <c r="AE246" i="64"/>
  <c r="AE33" i="64"/>
  <c r="AE320" i="64"/>
  <c r="AE394" i="64"/>
  <c r="AA30" i="25"/>
  <c r="AD253" i="46"/>
  <c r="AD528" i="64"/>
  <c r="AD161" i="64"/>
  <c r="AD19" i="64"/>
  <c r="AD90" i="64"/>
  <c r="AD380" i="64"/>
  <c r="AD232" i="64"/>
  <c r="AD454" i="64"/>
  <c r="AD306" i="64"/>
  <c r="AD163" i="64"/>
  <c r="AD21" i="64"/>
  <c r="AD382" i="64"/>
  <c r="AD308" i="64"/>
  <c r="AD530" i="64"/>
  <c r="AD456" i="64"/>
  <c r="AD532" i="64"/>
  <c r="AD94" i="64"/>
  <c r="AD165" i="64"/>
  <c r="AD236" i="64"/>
  <c r="AD23" i="64"/>
  <c r="AD384" i="64"/>
  <c r="AD458" i="64"/>
  <c r="AD310" i="64"/>
  <c r="AD312" i="64"/>
  <c r="AD167" i="64"/>
  <c r="AD25" i="64"/>
  <c r="AD238" i="64"/>
  <c r="AD386" i="64"/>
  <c r="AD460" i="64"/>
  <c r="AD98" i="64"/>
  <c r="AD27" i="64"/>
  <c r="AD462" i="64"/>
  <c r="AD240" i="64"/>
  <c r="AD536" i="64"/>
  <c r="AD388" i="64"/>
  <c r="AD171" i="64"/>
  <c r="AD29" i="64"/>
  <c r="AD100" i="64"/>
  <c r="AD242" i="64"/>
  <c r="AD538" i="64"/>
  <c r="AD390" i="64"/>
  <c r="AD316" i="64"/>
  <c r="AD464" i="64"/>
  <c r="AD173" i="64"/>
  <c r="AD31" i="64"/>
  <c r="AD244" i="64"/>
  <c r="AD466" i="64"/>
  <c r="AD392" i="64"/>
  <c r="AD318" i="64"/>
  <c r="AD102" i="64"/>
  <c r="AD540" i="64"/>
  <c r="AD246" i="64"/>
  <c r="AD175" i="64"/>
  <c r="AD33" i="64"/>
  <c r="AD542" i="64"/>
  <c r="AD394" i="64"/>
  <c r="AD468" i="64"/>
  <c r="AD104" i="64"/>
  <c r="Z30" i="25"/>
  <c r="AC253" i="46"/>
  <c r="AC90" i="64"/>
  <c r="AC232" i="64"/>
  <c r="AC19" i="64"/>
  <c r="AC161" i="64"/>
  <c r="AC380" i="64"/>
  <c r="AC454" i="64"/>
  <c r="AC528" i="64"/>
  <c r="AC306" i="64"/>
  <c r="AC21" i="64"/>
  <c r="AC163" i="64"/>
  <c r="AC530" i="64"/>
  <c r="AC308" i="64"/>
  <c r="AC382" i="64"/>
  <c r="AC456" i="64"/>
  <c r="AC94" i="64"/>
  <c r="AC236" i="64"/>
  <c r="AC23" i="64"/>
  <c r="AC384" i="64"/>
  <c r="AC165" i="64"/>
  <c r="AC458" i="64"/>
  <c r="AC532" i="64"/>
  <c r="AC310" i="64"/>
  <c r="AC238" i="64"/>
  <c r="AC96" i="64"/>
  <c r="AC25" i="64"/>
  <c r="AC460" i="64"/>
  <c r="AC312" i="64"/>
  <c r="AC386" i="64"/>
  <c r="AC167" i="64"/>
  <c r="AC534" i="64"/>
  <c r="AC240" i="64"/>
  <c r="AC98" i="64"/>
  <c r="AC27" i="64"/>
  <c r="AC462" i="64"/>
  <c r="AC536" i="64"/>
  <c r="AC388" i="64"/>
  <c r="AC100" i="64"/>
  <c r="AC242" i="64"/>
  <c r="AC29" i="64"/>
  <c r="AC464" i="64"/>
  <c r="AC390" i="64"/>
  <c r="AC171" i="64"/>
  <c r="AC538" i="64"/>
  <c r="AC316" i="64"/>
  <c r="AC392" i="64"/>
  <c r="AC102" i="64"/>
  <c r="AC31" i="64"/>
  <c r="AC466" i="64"/>
  <c r="AC173" i="64"/>
  <c r="AC318" i="64"/>
  <c r="AC540" i="64"/>
  <c r="AC104" i="64"/>
  <c r="AC246" i="64"/>
  <c r="AC33" i="64"/>
  <c r="AC394" i="64"/>
  <c r="AC175" i="64"/>
  <c r="AC542" i="64"/>
  <c r="AC320" i="64"/>
  <c r="AC468" i="64"/>
  <c r="AI29" i="25"/>
  <c r="AL261" i="46"/>
  <c r="AK29" i="25"/>
  <c r="AN261" i="46"/>
  <c r="AM29" i="25"/>
  <c r="AP261" i="46"/>
  <c r="AO29" i="25"/>
  <c r="AR261" i="46"/>
  <c r="AQ29" i="25"/>
  <c r="AT261" i="46"/>
  <c r="Y29" i="25"/>
  <c r="AB261" i="46"/>
  <c r="AX22" i="46"/>
  <c r="AG29" i="25"/>
  <c r="AJ261" i="46"/>
  <c r="AI30" i="25"/>
  <c r="AL253" i="46"/>
  <c r="AK30" i="25"/>
  <c r="AN253" i="46"/>
  <c r="AM30" i="25"/>
  <c r="AP253" i="46"/>
  <c r="AO30" i="25"/>
  <c r="AR253" i="46"/>
  <c r="AQ30" i="25"/>
  <c r="AT253" i="46"/>
  <c r="Y30" i="25"/>
  <c r="AX23" i="46"/>
  <c r="AB253" i="46"/>
  <c r="Y33" i="25"/>
  <c r="AX25" i="46"/>
  <c r="Y34" i="25"/>
  <c r="X34" i="25" s="1"/>
  <c r="AS34" i="25" s="1"/>
  <c r="AX26" i="46"/>
  <c r="AG39" i="25"/>
  <c r="AK39" i="25"/>
  <c r="AF39" i="25"/>
  <c r="AB39" i="25"/>
  <c r="AJ98" i="64"/>
  <c r="AJ388" i="64"/>
  <c r="AJ536" i="64"/>
  <c r="AJ240" i="64"/>
  <c r="AJ462" i="64"/>
  <c r="Y38" i="25"/>
  <c r="X38" i="25" s="1"/>
  <c r="AS38" i="25" s="1"/>
  <c r="AX29" i="46"/>
  <c r="Y41" i="25"/>
  <c r="AX31" i="46"/>
  <c r="AG43" i="25"/>
  <c r="Y42" i="25"/>
  <c r="X42" i="25" s="1"/>
  <c r="AS42" i="25" s="1"/>
  <c r="AX32" i="46"/>
  <c r="AJ31" i="64"/>
  <c r="AJ173" i="64"/>
  <c r="AJ318" i="64"/>
  <c r="AJ466" i="64"/>
  <c r="AJ102" i="64"/>
  <c r="AJ244" i="64"/>
  <c r="AJ392" i="64"/>
  <c r="AJ540" i="64"/>
  <c r="AJ104" i="64"/>
  <c r="AJ468" i="64"/>
  <c r="AJ175" i="64"/>
  <c r="AJ246" i="64"/>
  <c r="AJ320" i="64"/>
  <c r="AJ542" i="64"/>
  <c r="AJ394" i="64"/>
  <c r="AQ48" i="25"/>
  <c r="AM48" i="25"/>
  <c r="AI48" i="25"/>
  <c r="AC48" i="25"/>
  <c r="Y48" i="25"/>
  <c r="AX36" i="46"/>
  <c r="AP48" i="25"/>
  <c r="AL48" i="25"/>
  <c r="AH48" i="25"/>
  <c r="AB36" i="64"/>
  <c r="AB107" i="64"/>
  <c r="AB178" i="64"/>
  <c r="AB249" i="64"/>
  <c r="AB545" i="64"/>
  <c r="AV615" i="64"/>
  <c r="AB397" i="64"/>
  <c r="AB323" i="64"/>
  <c r="AB471" i="64"/>
  <c r="AU37" i="64"/>
  <c r="AU108" i="64"/>
  <c r="AU179" i="64"/>
  <c r="AU546" i="64"/>
  <c r="AU250" i="64"/>
  <c r="AU324" i="64"/>
  <c r="AU472" i="64"/>
  <c r="AU398" i="64"/>
  <c r="AJ37" i="64"/>
  <c r="AJ108" i="64"/>
  <c r="AJ250" i="64"/>
  <c r="AJ546" i="64"/>
  <c r="AJ179" i="64"/>
  <c r="AJ324" i="64"/>
  <c r="AJ472" i="64"/>
  <c r="AJ398" i="64"/>
  <c r="AU38" i="64"/>
  <c r="AU109" i="64"/>
  <c r="AU180" i="64"/>
  <c r="AU547" i="64"/>
  <c r="AU251" i="64"/>
  <c r="AU399" i="64"/>
  <c r="AU325" i="64"/>
  <c r="AU473" i="64"/>
  <c r="AJ38" i="64"/>
  <c r="AJ109" i="64"/>
  <c r="AJ180" i="64"/>
  <c r="AJ325" i="64"/>
  <c r="AJ251" i="64"/>
  <c r="AJ547" i="64"/>
  <c r="AJ473" i="64"/>
  <c r="AJ399" i="64"/>
  <c r="Y55" i="25"/>
  <c r="X55" i="25" s="1"/>
  <c r="AS55" i="25" s="1"/>
  <c r="AX40" i="46"/>
  <c r="AB39" i="64"/>
  <c r="AB252" i="64"/>
  <c r="AB110" i="64"/>
  <c r="AB181" i="64"/>
  <c r="AB326" i="64"/>
  <c r="AV618" i="64"/>
  <c r="AB474" i="64"/>
  <c r="AB548" i="64"/>
  <c r="AB400" i="64"/>
  <c r="AU40" i="64"/>
  <c r="AU111" i="64"/>
  <c r="AU182" i="64"/>
  <c r="AU549" i="64"/>
  <c r="AU401" i="64"/>
  <c r="AU253" i="64"/>
  <c r="AU475" i="64"/>
  <c r="AU327" i="64"/>
  <c r="AJ40" i="64"/>
  <c r="AJ475" i="64"/>
  <c r="AJ111" i="64"/>
  <c r="AJ182" i="64"/>
  <c r="AJ327" i="64"/>
  <c r="AJ549" i="64"/>
  <c r="AJ253" i="64"/>
  <c r="AJ401" i="64"/>
  <c r="AU43" i="64"/>
  <c r="AU256" i="64"/>
  <c r="AU404" i="64"/>
  <c r="AU114" i="64"/>
  <c r="AU185" i="64"/>
  <c r="AU330" i="64"/>
  <c r="AU478" i="64"/>
  <c r="AU552" i="64"/>
  <c r="AJ43" i="64"/>
  <c r="AJ404" i="64"/>
  <c r="AJ256" i="64"/>
  <c r="AJ330" i="64"/>
  <c r="AJ114" i="64"/>
  <c r="AJ185" i="64"/>
  <c r="AJ552" i="64"/>
  <c r="AJ478" i="64"/>
  <c r="AB44" i="64"/>
  <c r="AB115" i="64"/>
  <c r="AB186" i="64"/>
  <c r="AB257" i="64"/>
  <c r="AB405" i="64"/>
  <c r="AV623" i="64"/>
  <c r="AB479" i="64"/>
  <c r="AB553" i="64"/>
  <c r="AB331" i="64"/>
  <c r="AR63" i="25"/>
  <c r="W149" i="47"/>
  <c r="AU241" i="46"/>
  <c r="AN63" i="25"/>
  <c r="S149" i="47"/>
  <c r="AQ241" i="46"/>
  <c r="AJ63" i="25"/>
  <c r="O149" i="47"/>
  <c r="AM241" i="46"/>
  <c r="AG63" i="25"/>
  <c r="AJ241" i="46"/>
  <c r="L149" i="47"/>
  <c r="AC63" i="25"/>
  <c r="H149" i="47"/>
  <c r="AF241" i="46"/>
  <c r="Y63" i="25"/>
  <c r="D149" i="47"/>
  <c r="AX46" i="46"/>
  <c r="AB241" i="46"/>
  <c r="AU47" i="64"/>
  <c r="AU260" i="64"/>
  <c r="AU408" i="64"/>
  <c r="AU556" i="64"/>
  <c r="AU118" i="64"/>
  <c r="AU189" i="64"/>
  <c r="AU334" i="64"/>
  <c r="AU482" i="64"/>
  <c r="AJ47" i="64"/>
  <c r="AJ118" i="64"/>
  <c r="AJ260" i="64"/>
  <c r="AJ334" i="64"/>
  <c r="AJ189" i="64"/>
  <c r="AJ482" i="64"/>
  <c r="AJ408" i="64"/>
  <c r="AJ556" i="64"/>
  <c r="AB48" i="64"/>
  <c r="AB190" i="64"/>
  <c r="AB409" i="64"/>
  <c r="AV627" i="64"/>
  <c r="AB119" i="64"/>
  <c r="AB261" i="64"/>
  <c r="AB557" i="64"/>
  <c r="AB335" i="64"/>
  <c r="AB483" i="64"/>
  <c r="AQ70" i="25"/>
  <c r="V153" i="47"/>
  <c r="AM70" i="25"/>
  <c r="R153" i="47"/>
  <c r="AI70" i="25"/>
  <c r="N153" i="47"/>
  <c r="AR70" i="25"/>
  <c r="W153" i="47"/>
  <c r="AN70" i="25"/>
  <c r="S153" i="47"/>
  <c r="AJ70" i="25"/>
  <c r="O153" i="47"/>
  <c r="AC70" i="25"/>
  <c r="H153" i="47"/>
  <c r="Y70" i="25"/>
  <c r="D153" i="47"/>
  <c r="AX50" i="46"/>
  <c r="AU51" i="64"/>
  <c r="AU193" i="64"/>
  <c r="AU264" i="64"/>
  <c r="AU122" i="64"/>
  <c r="AU338" i="64"/>
  <c r="AU486" i="64"/>
  <c r="AU560" i="64"/>
  <c r="AU412" i="64"/>
  <c r="AJ51" i="64"/>
  <c r="AJ486" i="64"/>
  <c r="AJ122" i="64"/>
  <c r="AJ264" i="64"/>
  <c r="AJ412" i="64"/>
  <c r="AJ193" i="64"/>
  <c r="AJ338" i="64"/>
  <c r="AJ560" i="64"/>
  <c r="AB52" i="64"/>
  <c r="AB561" i="64"/>
  <c r="AB194" i="64"/>
  <c r="AB123" i="64"/>
  <c r="AB265" i="64"/>
  <c r="AB413" i="64"/>
  <c r="AV631" i="64"/>
  <c r="AB487" i="64"/>
  <c r="AB339" i="64"/>
  <c r="AR75" i="25"/>
  <c r="W157" i="47"/>
  <c r="AN75" i="25"/>
  <c r="S157" i="47"/>
  <c r="AJ75" i="25"/>
  <c r="O157" i="47"/>
  <c r="AE75" i="25"/>
  <c r="J157" i="47"/>
  <c r="AA75" i="25"/>
  <c r="F157" i="47"/>
  <c r="AR94" i="25"/>
  <c r="AU257" i="46"/>
  <c r="I29" i="11"/>
  <c r="U20" i="34"/>
  <c r="M29" i="11"/>
  <c r="AG20" i="34"/>
  <c r="AG19" i="34" s="1"/>
  <c r="P29" i="11"/>
  <c r="AP20" i="34"/>
  <c r="O29" i="11"/>
  <c r="AM20" i="34"/>
  <c r="AM19" i="34" s="1"/>
  <c r="C53" i="57"/>
  <c r="AJ33" i="64"/>
  <c r="AT34" i="64"/>
  <c r="AT395" i="64"/>
  <c r="AT105" i="64"/>
  <c r="AT543" i="64"/>
  <c r="AT247" i="64"/>
  <c r="AT469" i="64"/>
  <c r="AT321" i="64"/>
  <c r="AT32" i="64"/>
  <c r="AT103" i="64"/>
  <c r="AT245" i="64"/>
  <c r="AT541" i="64"/>
  <c r="AT467" i="64"/>
  <c r="AT174" i="64"/>
  <c r="AT393" i="64"/>
  <c r="AT319" i="64"/>
  <c r="AT30" i="64"/>
  <c r="AT243" i="64"/>
  <c r="AT539" i="64"/>
  <c r="AT465" i="64"/>
  <c r="AT101" i="64"/>
  <c r="AT172" i="64"/>
  <c r="AT391" i="64"/>
  <c r="AT317" i="64"/>
  <c r="AT28" i="64"/>
  <c r="AT463" i="64"/>
  <c r="AT241" i="64"/>
  <c r="AT99" i="64"/>
  <c r="AT170" i="64"/>
  <c r="AT389" i="64"/>
  <c r="AT315" i="64"/>
  <c r="AT26" i="64"/>
  <c r="AT97" i="64"/>
  <c r="AT239" i="64"/>
  <c r="AT313" i="64"/>
  <c r="AT168" i="64"/>
  <c r="AT461" i="64"/>
  <c r="AT387" i="64"/>
  <c r="AT535" i="64"/>
  <c r="AT24" i="64"/>
  <c r="AT237" i="64"/>
  <c r="AT95" i="64"/>
  <c r="AT166" i="64"/>
  <c r="AT459" i="64"/>
  <c r="AT311" i="64"/>
  <c r="AT533" i="64"/>
  <c r="AT385" i="64"/>
  <c r="AT22" i="64"/>
  <c r="AT457" i="64"/>
  <c r="AT383" i="64"/>
  <c r="AT93" i="64"/>
  <c r="AT235" i="64"/>
  <c r="AT164" i="64"/>
  <c r="AT531" i="64"/>
  <c r="AT309" i="64"/>
  <c r="AT20" i="64"/>
  <c r="AT233" i="64"/>
  <c r="AT91" i="64"/>
  <c r="AT162" i="64"/>
  <c r="AT529" i="64"/>
  <c r="AT381" i="64"/>
  <c r="AT455" i="64"/>
  <c r="AT307" i="64"/>
  <c r="AR104" i="64"/>
  <c r="AR246" i="64"/>
  <c r="AR542" i="64"/>
  <c r="AR33" i="64"/>
  <c r="AR175" i="64"/>
  <c r="AR320" i="64"/>
  <c r="AR468" i="64"/>
  <c r="AR394" i="64"/>
  <c r="AR31" i="64"/>
  <c r="AR244" i="64"/>
  <c r="AR466" i="64"/>
  <c r="AR392" i="64"/>
  <c r="AR318" i="64"/>
  <c r="AR102" i="64"/>
  <c r="AR173" i="64"/>
  <c r="AR540" i="64"/>
  <c r="AR29" i="64"/>
  <c r="AR100" i="64"/>
  <c r="AR242" i="64"/>
  <c r="AR464" i="64"/>
  <c r="AR538" i="64"/>
  <c r="AR171" i="64"/>
  <c r="AR316" i="64"/>
  <c r="AR390" i="64"/>
  <c r="AR27" i="64"/>
  <c r="AR98" i="64"/>
  <c r="AR240" i="64"/>
  <c r="AR388" i="64"/>
  <c r="AR462" i="64"/>
  <c r="AR536" i="64"/>
  <c r="AR386" i="64"/>
  <c r="AR238" i="64"/>
  <c r="AR25" i="64"/>
  <c r="AR167" i="64"/>
  <c r="AR96" i="64"/>
  <c r="AR460" i="64"/>
  <c r="AR384" i="64"/>
  <c r="AR532" i="64"/>
  <c r="AR23" i="64"/>
  <c r="AR236" i="64"/>
  <c r="AR458" i="64"/>
  <c r="AR94" i="64"/>
  <c r="AR165" i="64"/>
  <c r="AR310" i="64"/>
  <c r="AR21" i="64"/>
  <c r="AR92" i="64"/>
  <c r="AR234" i="64"/>
  <c r="AR308" i="64"/>
  <c r="AR163" i="64"/>
  <c r="AR382" i="64"/>
  <c r="AR456" i="64"/>
  <c r="AR530" i="64"/>
  <c r="AR454" i="64"/>
  <c r="AR19" i="64"/>
  <c r="AR90" i="64"/>
  <c r="AR161" i="64"/>
  <c r="AR232" i="64"/>
  <c r="AR306" i="64"/>
  <c r="AR528" i="64"/>
  <c r="AR380" i="64"/>
  <c r="AR614" i="64"/>
  <c r="AR38" i="64"/>
  <c r="AR109" i="64"/>
  <c r="AR547" i="64"/>
  <c r="AR180" i="64"/>
  <c r="AR251" i="64"/>
  <c r="AR325" i="64"/>
  <c r="AR473" i="64"/>
  <c r="AR399" i="64"/>
  <c r="AN35" i="25"/>
  <c r="AQ39" i="64"/>
  <c r="AQ110" i="64"/>
  <c r="AQ181" i="64"/>
  <c r="AQ252" i="64"/>
  <c r="AQ326" i="64"/>
  <c r="AQ400" i="64"/>
  <c r="AQ474" i="64"/>
  <c r="AQ548" i="64"/>
  <c r="AQ43" i="64"/>
  <c r="AQ114" i="64"/>
  <c r="AQ185" i="64"/>
  <c r="AQ404" i="64"/>
  <c r="AQ478" i="64"/>
  <c r="AQ330" i="64"/>
  <c r="AQ256" i="64"/>
  <c r="AQ47" i="64"/>
  <c r="AQ334" i="64"/>
  <c r="AQ260" i="64"/>
  <c r="AQ408" i="64"/>
  <c r="AQ482" i="64"/>
  <c r="AQ118" i="64"/>
  <c r="AQ189" i="64"/>
  <c r="AQ556" i="64"/>
  <c r="AQ51" i="64"/>
  <c r="AQ122" i="64"/>
  <c r="AQ193" i="64"/>
  <c r="AQ264" i="64"/>
  <c r="AQ412" i="64"/>
  <c r="AQ486" i="64"/>
  <c r="AQ560" i="64"/>
  <c r="AQ338" i="64"/>
  <c r="AP34" i="64"/>
  <c r="AP543" i="64"/>
  <c r="AP105" i="64"/>
  <c r="AP469" i="64"/>
  <c r="AP247" i="64"/>
  <c r="AP395" i="64"/>
  <c r="AP321" i="64"/>
  <c r="AP32" i="64"/>
  <c r="AP467" i="64"/>
  <c r="AP103" i="64"/>
  <c r="AP174" i="64"/>
  <c r="AP393" i="64"/>
  <c r="AP541" i="64"/>
  <c r="AP245" i="64"/>
  <c r="AP319" i="64"/>
  <c r="AP30" i="64"/>
  <c r="AP243" i="64"/>
  <c r="AP101" i="64"/>
  <c r="AP172" i="64"/>
  <c r="AP539" i="64"/>
  <c r="AP317" i="64"/>
  <c r="AP391" i="64"/>
  <c r="AP465" i="64"/>
  <c r="AP28" i="64"/>
  <c r="AP170" i="64"/>
  <c r="AP315" i="64"/>
  <c r="AP99" i="64"/>
  <c r="AP241" i="64"/>
  <c r="AP537" i="64"/>
  <c r="AP463" i="64"/>
  <c r="AP389" i="64"/>
  <c r="AP26" i="64"/>
  <c r="AP97" i="64"/>
  <c r="AP239" i="64"/>
  <c r="AP535" i="64"/>
  <c r="AP313" i="64"/>
  <c r="AP387" i="64"/>
  <c r="AP168" i="64"/>
  <c r="AP461" i="64"/>
  <c r="AP24" i="64"/>
  <c r="AP95" i="64"/>
  <c r="AP237" i="64"/>
  <c r="AP166" i="64"/>
  <c r="AP385" i="64"/>
  <c r="AP459" i="64"/>
  <c r="AP533" i="64"/>
  <c r="AP311" i="64"/>
  <c r="AP22" i="64"/>
  <c r="AP93" i="64"/>
  <c r="AP235" i="64"/>
  <c r="AP531" i="64"/>
  <c r="AP383" i="64"/>
  <c r="AP309" i="64"/>
  <c r="AP457" i="64"/>
  <c r="AP164" i="64"/>
  <c r="AP20" i="64"/>
  <c r="AP91" i="64"/>
  <c r="AP162" i="64"/>
  <c r="AP233" i="64"/>
  <c r="AP529" i="64"/>
  <c r="AP307" i="64"/>
  <c r="AP381" i="64"/>
  <c r="AP455" i="64"/>
  <c r="AP36" i="64"/>
  <c r="AP323" i="64"/>
  <c r="AP107" i="64"/>
  <c r="AP178" i="64"/>
  <c r="AP545" i="64"/>
  <c r="AP249" i="64"/>
  <c r="AP471" i="64"/>
  <c r="AP397" i="64"/>
  <c r="AP40" i="64"/>
  <c r="AP475" i="64"/>
  <c r="AP549" i="64"/>
  <c r="AP182" i="64"/>
  <c r="AP111" i="64"/>
  <c r="AP401" i="64"/>
  <c r="AP253" i="64"/>
  <c r="AP327" i="64"/>
  <c r="AP44" i="64"/>
  <c r="AP331" i="64"/>
  <c r="AP405" i="64"/>
  <c r="AP115" i="64"/>
  <c r="AP186" i="64"/>
  <c r="AP553" i="64"/>
  <c r="AP257" i="64"/>
  <c r="AP479" i="64"/>
  <c r="AP48" i="64"/>
  <c r="AP190" i="64"/>
  <c r="AP119" i="64"/>
  <c r="AP335" i="64"/>
  <c r="AP557" i="64"/>
  <c r="AP409" i="64"/>
  <c r="AP261" i="64"/>
  <c r="AP483" i="64"/>
  <c r="AP52" i="64"/>
  <c r="AP265" i="64"/>
  <c r="AP561" i="64"/>
  <c r="AP487" i="64"/>
  <c r="AP413" i="64"/>
  <c r="AP123" i="64"/>
  <c r="AP194" i="64"/>
  <c r="AP339" i="64"/>
  <c r="AK94" i="25"/>
  <c r="AN257" i="46"/>
  <c r="AN33" i="64"/>
  <c r="AN320" i="64"/>
  <c r="AN468" i="64"/>
  <c r="AN394" i="64"/>
  <c r="AN104" i="64"/>
  <c r="AN175" i="64"/>
  <c r="AN246" i="64"/>
  <c r="AN542" i="64"/>
  <c r="AN31" i="64"/>
  <c r="AN102" i="64"/>
  <c r="AN173" i="64"/>
  <c r="AN318" i="64"/>
  <c r="AN244" i="64"/>
  <c r="AN392" i="64"/>
  <c r="AN466" i="64"/>
  <c r="AN540" i="64"/>
  <c r="AN29" i="64"/>
  <c r="AN242" i="64"/>
  <c r="AN100" i="64"/>
  <c r="AN171" i="64"/>
  <c r="AN390" i="64"/>
  <c r="AN464" i="64"/>
  <c r="AN538" i="64"/>
  <c r="AN316" i="64"/>
  <c r="AN98" i="64"/>
  <c r="AN462" i="64"/>
  <c r="AN27" i="64"/>
  <c r="AN240" i="64"/>
  <c r="AN536" i="64"/>
  <c r="AN388" i="64"/>
  <c r="AN25" i="64"/>
  <c r="AN460" i="64"/>
  <c r="AN96" i="64"/>
  <c r="AN167" i="64"/>
  <c r="AN238" i="64"/>
  <c r="AN312" i="64"/>
  <c r="AN534" i="64"/>
  <c r="AN386" i="64"/>
  <c r="AN94" i="64"/>
  <c r="AN23" i="64"/>
  <c r="AN165" i="64"/>
  <c r="AN236" i="64"/>
  <c r="AN384" i="64"/>
  <c r="AN458" i="64"/>
  <c r="AN532" i="64"/>
  <c r="AN310" i="64"/>
  <c r="AN21" i="64"/>
  <c r="AN163" i="64"/>
  <c r="AN234" i="64"/>
  <c r="AN308" i="64"/>
  <c r="AN92" i="64"/>
  <c r="AN382" i="64"/>
  <c r="AN456" i="64"/>
  <c r="AN530" i="64"/>
  <c r="AN19" i="64"/>
  <c r="AN232" i="64"/>
  <c r="AN528" i="64"/>
  <c r="AN90" i="64"/>
  <c r="AN161" i="64"/>
  <c r="AN306" i="64"/>
  <c r="AN380" i="64"/>
  <c r="AN454" i="64"/>
  <c r="AN38" i="64"/>
  <c r="AN180" i="64"/>
  <c r="AN547" i="64"/>
  <c r="AN109" i="64"/>
  <c r="AN251" i="64"/>
  <c r="AN325" i="64"/>
  <c r="AN473" i="64"/>
  <c r="AN399" i="64"/>
  <c r="AJ35" i="25"/>
  <c r="AM39" i="64"/>
  <c r="AM474" i="64"/>
  <c r="AM252" i="64"/>
  <c r="AM326" i="64"/>
  <c r="AM548" i="64"/>
  <c r="AM110" i="64"/>
  <c r="AM181" i="64"/>
  <c r="AM400" i="64"/>
  <c r="AM43" i="64"/>
  <c r="AM185" i="64"/>
  <c r="AM330" i="64"/>
  <c r="AM552" i="64"/>
  <c r="AM478" i="64"/>
  <c r="AM404" i="64"/>
  <c r="AM114" i="64"/>
  <c r="AM256" i="64"/>
  <c r="AM47" i="64"/>
  <c r="AM118" i="64"/>
  <c r="AM189" i="64"/>
  <c r="AM260" i="64"/>
  <c r="AM556" i="64"/>
  <c r="AM334" i="64"/>
  <c r="AM408" i="64"/>
  <c r="AM482" i="64"/>
  <c r="AM51" i="64"/>
  <c r="AM412" i="64"/>
  <c r="AM122" i="64"/>
  <c r="AM193" i="64"/>
  <c r="AM264" i="64"/>
  <c r="AM560" i="64"/>
  <c r="AM338" i="64"/>
  <c r="AM486" i="64"/>
  <c r="AL34" i="64"/>
  <c r="AL105" i="64"/>
  <c r="AL469" i="64"/>
  <c r="AL543" i="64"/>
  <c r="AL395" i="64"/>
  <c r="AL321" i="64"/>
  <c r="AL32" i="64"/>
  <c r="AL174" i="64"/>
  <c r="AL393" i="64"/>
  <c r="AL103" i="64"/>
  <c r="AL245" i="64"/>
  <c r="AL319" i="64"/>
  <c r="AL467" i="64"/>
  <c r="AL541" i="64"/>
  <c r="AL30" i="64"/>
  <c r="AL243" i="64"/>
  <c r="AL172" i="64"/>
  <c r="AL539" i="64"/>
  <c r="AL101" i="64"/>
  <c r="AL465" i="64"/>
  <c r="AL391" i="64"/>
  <c r="AL317" i="64"/>
  <c r="AL28" i="64"/>
  <c r="AL463" i="64"/>
  <c r="AL99" i="64"/>
  <c r="AL170" i="64"/>
  <c r="AL241" i="64"/>
  <c r="AL389" i="64"/>
  <c r="AL315" i="64"/>
  <c r="AL537" i="64"/>
  <c r="AL26" i="64"/>
  <c r="AL168" i="64"/>
  <c r="AL313" i="64"/>
  <c r="AL535" i="64"/>
  <c r="AL97" i="64"/>
  <c r="AL239" i="64"/>
  <c r="AL461" i="64"/>
  <c r="AL387" i="64"/>
  <c r="AL24" i="64"/>
  <c r="AL166" i="64"/>
  <c r="AL95" i="64"/>
  <c r="AL237" i="64"/>
  <c r="AL385" i="64"/>
  <c r="AL459" i="64"/>
  <c r="AL533" i="64"/>
  <c r="AL311" i="64"/>
  <c r="AL22" i="64"/>
  <c r="AL457" i="64"/>
  <c r="AL93" i="64"/>
  <c r="AL164" i="64"/>
  <c r="AL235" i="64"/>
  <c r="AL531" i="64"/>
  <c r="AL309" i="64"/>
  <c r="AL383" i="64"/>
  <c r="AL20" i="64"/>
  <c r="AL529" i="64"/>
  <c r="AL91" i="64"/>
  <c r="AL162" i="64"/>
  <c r="AL233" i="64"/>
  <c r="AL455" i="64"/>
  <c r="AL307" i="64"/>
  <c r="AL381" i="64"/>
  <c r="AL36" i="64"/>
  <c r="AL323" i="64"/>
  <c r="AL107" i="64"/>
  <c r="AL178" i="64"/>
  <c r="AL471" i="64"/>
  <c r="AL249" i="64"/>
  <c r="AL397" i="64"/>
  <c r="AL545" i="64"/>
  <c r="AL40" i="64"/>
  <c r="AL111" i="64"/>
  <c r="AL182" i="64"/>
  <c r="AL327" i="64"/>
  <c r="AL253" i="64"/>
  <c r="AL475" i="64"/>
  <c r="AL401" i="64"/>
  <c r="AL549" i="64"/>
  <c r="AL44" i="64"/>
  <c r="AL331" i="64"/>
  <c r="AL405" i="64"/>
  <c r="AL257" i="64"/>
  <c r="AL115" i="64"/>
  <c r="AL553" i="64"/>
  <c r="AL479" i="64"/>
  <c r="AL186" i="64"/>
  <c r="AL48" i="64"/>
  <c r="AL190" i="64"/>
  <c r="AL335" i="64"/>
  <c r="AL557" i="64"/>
  <c r="AL119" i="64"/>
  <c r="AL261" i="64"/>
  <c r="AL409" i="64"/>
  <c r="AL483" i="64"/>
  <c r="AL52" i="64"/>
  <c r="AL123" i="64"/>
  <c r="AL194" i="64"/>
  <c r="AL265" i="64"/>
  <c r="AL413" i="64"/>
  <c r="AL561" i="64"/>
  <c r="AL487" i="64"/>
  <c r="AL339" i="64"/>
  <c r="AK44" i="64"/>
  <c r="AK331" i="64"/>
  <c r="AK115" i="64"/>
  <c r="AK257" i="64"/>
  <c r="AK405" i="64"/>
  <c r="AK479" i="64"/>
  <c r="AK553" i="64"/>
  <c r="AK186" i="64"/>
  <c r="AK48" i="64"/>
  <c r="AK119" i="64"/>
  <c r="AK557" i="64"/>
  <c r="AK190" i="64"/>
  <c r="AK261" i="64"/>
  <c r="AK335" i="64"/>
  <c r="AK409" i="64"/>
  <c r="AK483" i="64"/>
  <c r="AK52" i="64"/>
  <c r="AK123" i="64"/>
  <c r="AK561" i="64"/>
  <c r="AK413" i="64"/>
  <c r="AK194" i="64"/>
  <c r="AK265" i="64"/>
  <c r="AK487" i="64"/>
  <c r="AK339" i="64"/>
  <c r="AK635" i="64"/>
  <c r="AF94" i="25"/>
  <c r="AI257" i="46"/>
  <c r="AI614" i="64"/>
  <c r="AI38" i="64"/>
  <c r="AI109" i="64"/>
  <c r="AI180" i="64"/>
  <c r="AI251" i="64"/>
  <c r="AI547" i="64"/>
  <c r="AI399" i="64"/>
  <c r="AI325" i="64"/>
  <c r="AI473" i="64"/>
  <c r="AE94" i="25"/>
  <c r="AH257" i="46"/>
  <c r="AH37" i="64"/>
  <c r="AH324" i="64"/>
  <c r="AH108" i="64"/>
  <c r="AH179" i="64"/>
  <c r="AH250" i="64"/>
  <c r="AH546" i="64"/>
  <c r="AH398" i="64"/>
  <c r="AH472" i="64"/>
  <c r="AH39" i="64"/>
  <c r="AH548" i="64"/>
  <c r="AH326" i="64"/>
  <c r="AH110" i="64"/>
  <c r="AH181" i="64"/>
  <c r="AH252" i="64"/>
  <c r="AH400" i="64"/>
  <c r="AH474" i="64"/>
  <c r="AH43" i="64"/>
  <c r="AH330" i="64"/>
  <c r="AH404" i="64"/>
  <c r="AH114" i="64"/>
  <c r="AH185" i="64"/>
  <c r="AH256" i="64"/>
  <c r="AH552" i="64"/>
  <c r="AH478" i="64"/>
  <c r="AH47" i="64"/>
  <c r="AH189" i="64"/>
  <c r="AH260" i="64"/>
  <c r="AH334" i="64"/>
  <c r="AH482" i="64"/>
  <c r="AH118" i="64"/>
  <c r="AH556" i="64"/>
  <c r="AH408" i="64"/>
  <c r="AH51" i="64"/>
  <c r="AH193" i="64"/>
  <c r="AH264" i="64"/>
  <c r="AH486" i="64"/>
  <c r="AH412" i="64"/>
  <c r="AH122" i="64"/>
  <c r="AH560" i="64"/>
  <c r="AH338" i="64"/>
  <c r="AG36" i="64"/>
  <c r="AG249" i="64"/>
  <c r="AG323" i="64"/>
  <c r="AG107" i="64"/>
  <c r="AG178" i="64"/>
  <c r="AG471" i="64"/>
  <c r="AG545" i="64"/>
  <c r="AG397" i="64"/>
  <c r="AG38" i="64"/>
  <c r="AG251" i="64"/>
  <c r="AG547" i="64"/>
  <c r="AG109" i="64"/>
  <c r="AG180" i="64"/>
  <c r="AG325" i="64"/>
  <c r="AG473" i="64"/>
  <c r="AG399" i="64"/>
  <c r="AG40" i="64"/>
  <c r="AG253" i="64"/>
  <c r="AG182" i="64"/>
  <c r="AG549" i="64"/>
  <c r="AG475" i="64"/>
  <c r="AG111" i="64"/>
  <c r="AG327" i="64"/>
  <c r="AG401" i="64"/>
  <c r="AG44" i="64"/>
  <c r="AG553" i="64"/>
  <c r="AG115" i="64"/>
  <c r="AG186" i="64"/>
  <c r="AG257" i="64"/>
  <c r="AG405" i="64"/>
  <c r="AG331" i="64"/>
  <c r="AG479" i="64"/>
  <c r="AG48" i="64"/>
  <c r="AG190" i="64"/>
  <c r="AG335" i="64"/>
  <c r="AG557" i="64"/>
  <c r="AG409" i="64"/>
  <c r="AG119" i="64"/>
  <c r="AG261" i="64"/>
  <c r="AG483" i="64"/>
  <c r="AG52" i="64"/>
  <c r="AG561" i="64"/>
  <c r="AG265" i="64"/>
  <c r="AG194" i="64"/>
  <c r="AG123" i="64"/>
  <c r="AG413" i="64"/>
  <c r="AG487" i="64"/>
  <c r="AG339" i="64"/>
  <c r="AG633" i="64"/>
  <c r="AC94" i="25"/>
  <c r="AF257" i="46"/>
  <c r="AF614" i="64"/>
  <c r="AF37" i="64"/>
  <c r="AF546" i="64"/>
  <c r="AF108" i="64"/>
  <c r="AF179" i="64"/>
  <c r="AF250" i="64"/>
  <c r="AF324" i="64"/>
  <c r="AF398" i="64"/>
  <c r="AF472" i="64"/>
  <c r="AF39" i="64"/>
  <c r="AF400" i="64"/>
  <c r="AF110" i="64"/>
  <c r="AF181" i="64"/>
  <c r="AF252" i="64"/>
  <c r="AF326" i="64"/>
  <c r="AF548" i="64"/>
  <c r="AF474" i="64"/>
  <c r="AF43" i="64"/>
  <c r="AF114" i="64"/>
  <c r="AF185" i="64"/>
  <c r="AF256" i="64"/>
  <c r="AF404" i="64"/>
  <c r="AF552" i="64"/>
  <c r="AF330" i="64"/>
  <c r="AF478" i="64"/>
  <c r="AF47" i="64"/>
  <c r="AF118" i="64"/>
  <c r="AF482" i="64"/>
  <c r="AF189" i="64"/>
  <c r="AF260" i="64"/>
  <c r="AF408" i="64"/>
  <c r="AF556" i="64"/>
  <c r="AF334" i="64"/>
  <c r="AF51" i="64"/>
  <c r="AF122" i="64"/>
  <c r="AF193" i="64"/>
  <c r="AF412" i="64"/>
  <c r="AF264" i="64"/>
  <c r="AF560" i="64"/>
  <c r="AF486" i="64"/>
  <c r="AF338" i="64"/>
  <c r="AE36" i="64"/>
  <c r="AE107" i="64"/>
  <c r="AE178" i="64"/>
  <c r="AE397" i="64"/>
  <c r="AE323" i="64"/>
  <c r="AE249" i="64"/>
  <c r="AE545" i="64"/>
  <c r="AE471" i="64"/>
  <c r="AE38" i="64"/>
  <c r="AE109" i="64"/>
  <c r="AE251" i="64"/>
  <c r="AE180" i="64"/>
  <c r="AE547" i="64"/>
  <c r="AE325" i="64"/>
  <c r="AE399" i="64"/>
  <c r="AE473" i="64"/>
  <c r="AE40" i="64"/>
  <c r="AE111" i="64"/>
  <c r="AE182" i="64"/>
  <c r="AE475" i="64"/>
  <c r="AE401" i="64"/>
  <c r="AE549" i="64"/>
  <c r="AE253" i="64"/>
  <c r="AE327" i="64"/>
  <c r="AE621" i="64"/>
  <c r="AE44" i="64"/>
  <c r="AE115" i="64"/>
  <c r="AE331" i="64"/>
  <c r="AE553" i="64"/>
  <c r="AE479" i="64"/>
  <c r="AE186" i="64"/>
  <c r="AE257" i="64"/>
  <c r="AE405" i="64"/>
  <c r="AE625" i="64"/>
  <c r="AE48" i="64"/>
  <c r="AE190" i="64"/>
  <c r="AE557" i="64"/>
  <c r="AE409" i="64"/>
  <c r="AE119" i="64"/>
  <c r="AE335" i="64"/>
  <c r="AE483" i="64"/>
  <c r="AE629" i="64"/>
  <c r="AE52" i="64"/>
  <c r="AE487" i="64"/>
  <c r="AE123" i="64"/>
  <c r="AE194" i="64"/>
  <c r="AE561" i="64"/>
  <c r="AE413" i="64"/>
  <c r="AE265" i="64"/>
  <c r="AE339" i="64"/>
  <c r="AE633" i="64"/>
  <c r="AA94" i="25"/>
  <c r="AD257" i="46"/>
  <c r="AD614" i="64"/>
  <c r="AD37" i="64"/>
  <c r="AD179" i="64"/>
  <c r="AD250" i="64"/>
  <c r="AD546" i="64"/>
  <c r="AD324" i="64"/>
  <c r="AD108" i="64"/>
  <c r="AD472" i="64"/>
  <c r="AD398" i="64"/>
  <c r="AD39" i="64"/>
  <c r="AD110" i="64"/>
  <c r="AD181" i="64"/>
  <c r="AD400" i="64"/>
  <c r="AD252" i="64"/>
  <c r="AD548" i="64"/>
  <c r="AD326" i="64"/>
  <c r="AD474" i="64"/>
  <c r="AD43" i="64"/>
  <c r="AD114" i="64"/>
  <c r="AD404" i="64"/>
  <c r="AD185" i="64"/>
  <c r="AD330" i="64"/>
  <c r="AD256" i="64"/>
  <c r="AD552" i="64"/>
  <c r="AD478" i="64"/>
  <c r="AD47" i="64"/>
  <c r="AD334" i="64"/>
  <c r="AD556" i="64"/>
  <c r="AD260" i="64"/>
  <c r="AD118" i="64"/>
  <c r="AD189" i="64"/>
  <c r="AD482" i="64"/>
  <c r="AD408" i="64"/>
  <c r="AD51" i="64"/>
  <c r="AD122" i="64"/>
  <c r="AD193" i="64"/>
  <c r="AD264" i="64"/>
  <c r="AD412" i="64"/>
  <c r="AD338" i="64"/>
  <c r="AD486" i="64"/>
  <c r="AD560" i="64"/>
  <c r="AC36" i="64"/>
  <c r="AC107" i="64"/>
  <c r="AC249" i="64"/>
  <c r="AC323" i="64"/>
  <c r="AC397" i="64"/>
  <c r="AC545" i="64"/>
  <c r="AC471" i="64"/>
  <c r="AC38" i="64"/>
  <c r="AC180" i="64"/>
  <c r="AC109" i="64"/>
  <c r="AC547" i="64"/>
  <c r="AC251" i="64"/>
  <c r="AC473" i="64"/>
  <c r="AC399" i="64"/>
  <c r="AC40" i="64"/>
  <c r="AC327" i="64"/>
  <c r="AC111" i="64"/>
  <c r="AC182" i="64"/>
  <c r="AC253" i="64"/>
  <c r="AC549" i="64"/>
  <c r="AC401" i="64"/>
  <c r="AC475" i="64"/>
  <c r="AC621" i="64"/>
  <c r="AC44" i="64"/>
  <c r="AC115" i="64"/>
  <c r="AC186" i="64"/>
  <c r="AC257" i="64"/>
  <c r="AC331" i="64"/>
  <c r="AC405" i="64"/>
  <c r="AC553" i="64"/>
  <c r="AC479" i="64"/>
  <c r="AC625" i="64"/>
  <c r="AC48" i="64"/>
  <c r="AC335" i="64"/>
  <c r="AC261" i="64"/>
  <c r="AC557" i="64"/>
  <c r="AC119" i="64"/>
  <c r="AC190" i="64"/>
  <c r="AC409" i="64"/>
  <c r="AC483" i="64"/>
  <c r="AC629" i="64"/>
  <c r="AC52" i="64"/>
  <c r="AC123" i="64"/>
  <c r="AC561" i="64"/>
  <c r="AC265" i="64"/>
  <c r="AC487" i="64"/>
  <c r="AC194" i="64"/>
  <c r="AC413" i="64"/>
  <c r="AC339" i="64"/>
  <c r="AC633" i="64"/>
  <c r="D151" i="68"/>
  <c r="G229" i="31" s="1"/>
  <c r="H229" i="31" s="1"/>
  <c r="D69" i="57"/>
  <c r="C69" i="57" s="1"/>
  <c r="E153" i="68"/>
  <c r="D36" i="57" s="1"/>
  <c r="AO140" i="25"/>
  <c r="AO298" i="25" s="1"/>
  <c r="AR258" i="46"/>
  <c r="T198" i="47"/>
  <c r="T362" i="47" s="1"/>
  <c r="AK140" i="25"/>
  <c r="AK298" i="25" s="1"/>
  <c r="P198" i="47"/>
  <c r="P362" i="47" s="1"/>
  <c r="AN258" i="46"/>
  <c r="AF140" i="25"/>
  <c r="AF298" i="25" s="1"/>
  <c r="K198" i="47"/>
  <c r="K362" i="47" s="1"/>
  <c r="AI258" i="46"/>
  <c r="AP140" i="25"/>
  <c r="AP298" i="25" s="1"/>
  <c r="U198" i="47"/>
  <c r="U362" i="47" s="1"/>
  <c r="AS258" i="46"/>
  <c r="AL140" i="25"/>
  <c r="AL298" i="25" s="1"/>
  <c r="Q198" i="47"/>
  <c r="Q362" i="47" s="1"/>
  <c r="AO258" i="46"/>
  <c r="AH140" i="25"/>
  <c r="AH298" i="25" s="1"/>
  <c r="M198" i="47"/>
  <c r="M362" i="47" s="1"/>
  <c r="AK258" i="46"/>
  <c r="AC140" i="25"/>
  <c r="AC298" i="25" s="1"/>
  <c r="H198" i="47"/>
  <c r="H362" i="47" s="1"/>
  <c r="AF258" i="46"/>
  <c r="AD140" i="25"/>
  <c r="AD298" i="25" s="1"/>
  <c r="I198" i="47"/>
  <c r="I362" i="47" s="1"/>
  <c r="AG258" i="46"/>
  <c r="Z140" i="25"/>
  <c r="Z298" i="25" s="1"/>
  <c r="E198" i="47"/>
  <c r="E362" i="47" s="1"/>
  <c r="AC258" i="46"/>
  <c r="J29" i="11"/>
  <c r="X20" i="34"/>
  <c r="X19" i="34" s="1"/>
  <c r="AS330" i="64"/>
  <c r="AQ552" i="64"/>
  <c r="S48" i="36"/>
  <c r="AR312" i="64"/>
  <c r="AD96" i="64"/>
  <c r="AE173" i="64"/>
  <c r="AG104" i="64"/>
  <c r="AE542" i="64"/>
  <c r="AB176" i="64"/>
  <c r="AC176" i="64"/>
  <c r="AF176" i="64"/>
  <c r="AJ176" i="64"/>
  <c r="AK176" i="64"/>
  <c r="AL176" i="64"/>
  <c r="AM176" i="64"/>
  <c r="AN176" i="64"/>
  <c r="AP176" i="64"/>
  <c r="AQ176" i="64"/>
  <c r="AD176" i="64"/>
  <c r="AE176" i="64"/>
  <c r="AG176" i="64"/>
  <c r="AH176" i="64"/>
  <c r="AI176" i="64"/>
  <c r="AO176" i="64"/>
  <c r="AR176" i="64"/>
  <c r="AS176" i="64"/>
  <c r="AT176" i="64"/>
  <c r="AU176" i="64"/>
  <c r="AD92" i="64"/>
  <c r="AD234" i="64"/>
  <c r="AQ239" i="64"/>
  <c r="AD320" i="64"/>
  <c r="AI320" i="64"/>
  <c r="AT338" i="64"/>
  <c r="AP338" i="64"/>
  <c r="AT537" i="64"/>
  <c r="T48" i="36"/>
  <c r="AE261" i="64"/>
  <c r="AM561" i="64"/>
  <c r="AB91" i="64"/>
  <c r="AB166" i="64"/>
  <c r="AQ169" i="64"/>
  <c r="AB169" i="64"/>
  <c r="AD169" i="64"/>
  <c r="AC169" i="64"/>
  <c r="AF169" i="64"/>
  <c r="AG169" i="64"/>
  <c r="AI169" i="64"/>
  <c r="AJ169" i="64"/>
  <c r="AK169" i="64"/>
  <c r="AL169" i="64"/>
  <c r="AN169" i="64"/>
  <c r="AO169" i="64"/>
  <c r="AP169" i="64"/>
  <c r="AT169" i="64"/>
  <c r="AE169" i="64"/>
  <c r="AH169" i="64"/>
  <c r="AM169" i="64"/>
  <c r="AR169" i="64"/>
  <c r="AS169" i="64"/>
  <c r="AU169" i="64"/>
  <c r="F169" i="64"/>
  <c r="AB172" i="64"/>
  <c r="AE244" i="64"/>
  <c r="AB459" i="64"/>
  <c r="BS67" i="46"/>
  <c r="BS63" i="46"/>
  <c r="AD314" i="64"/>
  <c r="AN314" i="64"/>
  <c r="AC314" i="64"/>
  <c r="AE314" i="64"/>
  <c r="AR314" i="64"/>
  <c r="AU314" i="64"/>
  <c r="AH314" i="64"/>
  <c r="T50" i="36"/>
  <c r="O50" i="36"/>
  <c r="V50" i="36"/>
  <c r="S50" i="36"/>
  <c r="I50" i="36"/>
  <c r="P50" i="36"/>
  <c r="U50" i="36"/>
  <c r="D50" i="36"/>
  <c r="G50" i="36"/>
  <c r="F50" i="36"/>
  <c r="H50" i="36"/>
  <c r="M50" i="36"/>
  <c r="Q50" i="36"/>
  <c r="W50" i="36"/>
  <c r="N50" i="36"/>
  <c r="R50" i="36"/>
  <c r="L50" i="36"/>
  <c r="J50" i="36"/>
  <c r="BS61" i="46"/>
  <c r="J76" i="44"/>
  <c r="H60" i="46"/>
  <c r="BS60" i="46"/>
  <c r="H27" i="46"/>
  <c r="J70" i="44"/>
  <c r="F251" i="44"/>
  <c r="J77" i="44"/>
  <c r="H66" i="44"/>
  <c r="C253" i="44"/>
  <c r="CN119" i="46"/>
  <c r="CN112" i="46"/>
  <c r="CN101" i="46"/>
  <c r="CD126" i="46"/>
  <c r="CG126" i="46"/>
  <c r="BX126" i="46"/>
  <c r="T169" i="25"/>
  <c r="BB247" i="46"/>
  <c r="F169" i="25"/>
  <c r="BH247" i="46"/>
  <c r="W169" i="25"/>
  <c r="V169" i="25"/>
  <c r="BF247" i="46"/>
  <c r="BS197" i="46"/>
  <c r="BS208" i="46"/>
  <c r="X200" i="56"/>
  <c r="W251" i="25" s="1"/>
  <c r="E200" i="56"/>
  <c r="CN200" i="46"/>
  <c r="BS72" i="46"/>
  <c r="F239" i="44"/>
  <c r="J82" i="44"/>
  <c r="CN109" i="46"/>
  <c r="CN99" i="46"/>
  <c r="CI128" i="46"/>
  <c r="S174" i="25" s="1"/>
  <c r="CC128" i="46"/>
  <c r="M174" i="25" s="1"/>
  <c r="BW128" i="46"/>
  <c r="G174" i="25" s="1"/>
  <c r="BS128" i="46"/>
  <c r="BY128" i="46"/>
  <c r="I174" i="25" s="1"/>
  <c r="CD128" i="46"/>
  <c r="N174" i="25" s="1"/>
  <c r="CJ128" i="46"/>
  <c r="T174" i="25" s="1"/>
  <c r="BV128" i="46"/>
  <c r="F174" i="25" s="1"/>
  <c r="CM128" i="46"/>
  <c r="W174" i="25" s="1"/>
  <c r="BS129" i="46"/>
  <c r="J163" i="44"/>
  <c r="H233" i="44" s="1"/>
  <c r="F233" i="44"/>
  <c r="J136" i="44"/>
  <c r="H235" i="44" s="1"/>
  <c r="F235" i="44"/>
  <c r="BS193" i="46"/>
  <c r="BS175" i="46"/>
  <c r="BS186" i="46"/>
  <c r="BS200" i="46"/>
  <c r="CN115" i="46"/>
  <c r="F95" i="56"/>
  <c r="AX254" i="46"/>
  <c r="G95" i="56"/>
  <c r="AY254" i="46"/>
  <c r="X95" i="56"/>
  <c r="BP254" i="46"/>
  <c r="BM254" i="46"/>
  <c r="U95" i="56"/>
  <c r="BB254" i="46"/>
  <c r="J95" i="56"/>
  <c r="O95" i="56"/>
  <c r="BG254" i="46"/>
  <c r="K95" i="56"/>
  <c r="BC254" i="46"/>
  <c r="CN95" i="46"/>
  <c r="CL254" i="46" s="1"/>
  <c r="BR254" i="46"/>
  <c r="R95" i="56"/>
  <c r="BJ254" i="46"/>
  <c r="V95" i="56"/>
  <c r="BN254" i="46"/>
  <c r="S95" i="56"/>
  <c r="BK254" i="46"/>
  <c r="BI247" i="46"/>
  <c r="BS127" i="46"/>
  <c r="J126" i="44"/>
  <c r="BS195" i="46"/>
  <c r="CN89" i="46"/>
  <c r="J142" i="44"/>
  <c r="H236" i="44" s="1"/>
  <c r="F236" i="44"/>
  <c r="BP258" i="46"/>
  <c r="BM258" i="46"/>
  <c r="BJ258" i="46"/>
  <c r="BA258" i="46"/>
  <c r="AX258" i="46"/>
  <c r="AZ258" i="46"/>
  <c r="BS174" i="46"/>
  <c r="AW258" i="46"/>
  <c r="BF258" i="46"/>
  <c r="BE258" i="46"/>
  <c r="BL258" i="46"/>
  <c r="L199" i="56"/>
  <c r="K250" i="25" s="1"/>
  <c r="O199" i="56"/>
  <c r="N250" i="25" s="1"/>
  <c r="G199" i="56"/>
  <c r="F250" i="25" s="1"/>
  <c r="P199" i="56"/>
  <c r="O250" i="25" s="1"/>
  <c r="F199" i="56"/>
  <c r="E250" i="25" s="1"/>
  <c r="CN121" i="46"/>
  <c r="I130" i="56"/>
  <c r="H176" i="25"/>
  <c r="BZ130" i="46"/>
  <c r="BZ126" i="46"/>
  <c r="CB130" i="46"/>
  <c r="CB126" i="46"/>
  <c r="O130" i="56"/>
  <c r="N176" i="25"/>
  <c r="CF130" i="46"/>
  <c r="CF126" i="46"/>
  <c r="CH130" i="46"/>
  <c r="CH126" i="46"/>
  <c r="T176" i="25"/>
  <c r="U130" i="56"/>
  <c r="CL130" i="46"/>
  <c r="CL126" i="46"/>
  <c r="C73" i="36"/>
  <c r="BT130" i="46"/>
  <c r="O603" i="64"/>
  <c r="O24" i="64" s="1"/>
  <c r="G603" i="64"/>
  <c r="G24" i="64" s="1"/>
  <c r="Z603" i="64"/>
  <c r="Z24" i="64" s="1"/>
  <c r="Y603" i="64"/>
  <c r="Y24" i="64" s="1"/>
  <c r="W603" i="64"/>
  <c r="W24" i="64" s="1"/>
  <c r="U603" i="64"/>
  <c r="U24" i="64" s="1"/>
  <c r="S603" i="64"/>
  <c r="S24" i="64" s="1"/>
  <c r="Q603" i="64"/>
  <c r="Q24" i="64" s="1"/>
  <c r="X603" i="64"/>
  <c r="X24" i="64" s="1"/>
  <c r="V603" i="64"/>
  <c r="V24" i="64" s="1"/>
  <c r="T603" i="64"/>
  <c r="T24" i="64" s="1"/>
  <c r="R603" i="64"/>
  <c r="R24" i="64" s="1"/>
  <c r="P603" i="64"/>
  <c r="P24" i="64" s="1"/>
  <c r="N603" i="64"/>
  <c r="N24" i="64" s="1"/>
  <c r="M603" i="64"/>
  <c r="M24" i="64" s="1"/>
  <c r="L603" i="64"/>
  <c r="L24" i="64" s="1"/>
  <c r="K603" i="64"/>
  <c r="K24" i="64" s="1"/>
  <c r="J603" i="64"/>
  <c r="J24" i="64" s="1"/>
  <c r="I603" i="64"/>
  <c r="I24" i="64" s="1"/>
  <c r="H603" i="64"/>
  <c r="H24" i="64" s="1"/>
  <c r="O606" i="64"/>
  <c r="G606" i="64"/>
  <c r="X606" i="64"/>
  <c r="V606" i="64"/>
  <c r="P606" i="64"/>
  <c r="W606" i="64"/>
  <c r="Q606" i="64"/>
  <c r="N606" i="64"/>
  <c r="K606" i="64"/>
  <c r="J606" i="64"/>
  <c r="D52" i="46"/>
  <c r="E52" i="46" s="1"/>
  <c r="F49" i="63"/>
  <c r="L43" i="36"/>
  <c r="E43" i="36"/>
  <c r="F43" i="36"/>
  <c r="I628" i="64" s="1"/>
  <c r="G43" i="36"/>
  <c r="J613" i="64" s="1"/>
  <c r="I43" i="36"/>
  <c r="J43" i="36"/>
  <c r="M628" i="64" s="1"/>
  <c r="K43" i="36"/>
  <c r="N613" i="64" s="1"/>
  <c r="M43" i="36"/>
  <c r="O43" i="36"/>
  <c r="R613" i="64" s="1"/>
  <c r="Q43" i="36"/>
  <c r="T628" i="64" s="1"/>
  <c r="S43" i="36"/>
  <c r="V628" i="64" s="1"/>
  <c r="U43" i="36"/>
  <c r="W43" i="36"/>
  <c r="T43" i="36"/>
  <c r="V43" i="36"/>
  <c r="E632" i="64"/>
  <c r="E628" i="64"/>
  <c r="G627" i="64"/>
  <c r="Z627" i="64"/>
  <c r="U627" i="64"/>
  <c r="S627" i="64"/>
  <c r="V627" i="64"/>
  <c r="T627" i="64"/>
  <c r="N627" i="64"/>
  <c r="M627" i="64"/>
  <c r="J627" i="64"/>
  <c r="I627" i="64"/>
  <c r="Z616" i="64"/>
  <c r="Z37" i="64" s="1"/>
  <c r="T616" i="64"/>
  <c r="T37" i="64" s="1"/>
  <c r="U616" i="64"/>
  <c r="U37" i="64" s="1"/>
  <c r="M616" i="64"/>
  <c r="M37" i="64" s="1"/>
  <c r="I616" i="64"/>
  <c r="I37" i="64" s="1"/>
  <c r="G610" i="64"/>
  <c r="V610" i="64"/>
  <c r="W610" i="64"/>
  <c r="N610" i="64"/>
  <c r="J610" i="64"/>
  <c r="J49" i="25"/>
  <c r="K49" i="25"/>
  <c r="N49" i="25"/>
  <c r="U49" i="25"/>
  <c r="W49" i="25"/>
  <c r="Q148" i="46"/>
  <c r="O148" i="46"/>
  <c r="N148" i="46"/>
  <c r="P148" i="46"/>
  <c r="Y148" i="46"/>
  <c r="T148" i="46"/>
  <c r="V148" i="46"/>
  <c r="M147" i="46"/>
  <c r="O147" i="46"/>
  <c r="N147" i="46"/>
  <c r="U147" i="46"/>
  <c r="W147" i="46"/>
  <c r="T147" i="46"/>
  <c r="Z147" i="46"/>
  <c r="AB147" i="46"/>
  <c r="Z75" i="25"/>
  <c r="E157" i="47"/>
  <c r="AB75" i="25"/>
  <c r="G157" i="47"/>
  <c r="AD75" i="25"/>
  <c r="I157" i="47"/>
  <c r="AF75" i="25"/>
  <c r="K157" i="47"/>
  <c r="AH63" i="25"/>
  <c r="M149" i="47"/>
  <c r="AK241" i="46"/>
  <c r="AH75" i="25"/>
  <c r="M157" i="47"/>
  <c r="AI75" i="25"/>
  <c r="N157" i="47"/>
  <c r="AI63" i="25"/>
  <c r="N149" i="47"/>
  <c r="AL241" i="46"/>
  <c r="AK56" i="25"/>
  <c r="AM75" i="25"/>
  <c r="R157" i="47"/>
  <c r="AM63" i="25"/>
  <c r="R149" i="47"/>
  <c r="AP241" i="46"/>
  <c r="AO56" i="25"/>
  <c r="AQ75" i="25"/>
  <c r="V157" i="47"/>
  <c r="AQ63" i="25"/>
  <c r="V149" i="47"/>
  <c r="AT241" i="46"/>
  <c r="AO39" i="25"/>
  <c r="AQ39" i="25"/>
  <c r="AB48" i="25"/>
  <c r="AB70" i="25"/>
  <c r="G153" i="47"/>
  <c r="AI37" i="46"/>
  <c r="AF48" i="25"/>
  <c r="AF70" i="25"/>
  <c r="K153" i="47"/>
  <c r="AV37" i="46"/>
  <c r="AB19" i="64"/>
  <c r="AB232" i="64"/>
  <c r="AB161" i="64"/>
  <c r="AB380" i="64"/>
  <c r="AB306" i="64"/>
  <c r="AB90" i="64"/>
  <c r="AB454" i="64"/>
  <c r="AB528" i="64"/>
  <c r="AV598" i="64"/>
  <c r="AB21" i="64"/>
  <c r="AB92" i="64"/>
  <c r="AB308" i="64"/>
  <c r="AV600" i="64"/>
  <c r="AB163" i="64"/>
  <c r="AB382" i="64"/>
  <c r="AB530" i="64"/>
  <c r="AB456" i="64"/>
  <c r="AB23" i="64"/>
  <c r="AB236" i="64"/>
  <c r="AB165" i="64"/>
  <c r="AB384" i="64"/>
  <c r="AB94" i="64"/>
  <c r="AB458" i="64"/>
  <c r="AB532" i="64"/>
  <c r="AV602" i="64"/>
  <c r="AB310" i="64"/>
  <c r="AB25" i="64"/>
  <c r="AB238" i="64"/>
  <c r="AB96" i="64"/>
  <c r="AB534" i="64"/>
  <c r="AB386" i="64"/>
  <c r="AV604" i="64"/>
  <c r="AB167" i="64"/>
  <c r="AB460" i="64"/>
  <c r="AB312" i="64"/>
  <c r="AB27" i="64"/>
  <c r="AB98" i="64"/>
  <c r="AB240" i="64"/>
  <c r="AB462" i="64"/>
  <c r="AV606" i="64"/>
  <c r="AB388" i="64"/>
  <c r="AB536" i="64"/>
  <c r="AB29" i="64"/>
  <c r="AB100" i="64"/>
  <c r="AB242" i="64"/>
  <c r="AB171" i="64"/>
  <c r="AB316" i="64"/>
  <c r="AB538" i="64"/>
  <c r="AB464" i="64"/>
  <c r="AB390" i="64"/>
  <c r="AV608" i="64"/>
  <c r="AB31" i="64"/>
  <c r="AB102" i="64"/>
  <c r="AB466" i="64"/>
  <c r="AB392" i="64"/>
  <c r="AV610" i="64"/>
  <c r="AB173" i="64"/>
  <c r="AB318" i="64"/>
  <c r="AB540" i="64"/>
  <c r="AB33" i="64"/>
  <c r="AB104" i="64"/>
  <c r="AB542" i="64"/>
  <c r="AB320" i="64"/>
  <c r="AB246" i="64"/>
  <c r="AB175" i="64"/>
  <c r="AB468" i="64"/>
  <c r="AV612" i="64"/>
  <c r="AB394" i="64"/>
  <c r="AU20" i="64"/>
  <c r="AU162" i="64"/>
  <c r="AU233" i="64"/>
  <c r="AU529" i="64"/>
  <c r="AU91" i="64"/>
  <c r="AU307" i="64"/>
  <c r="AU381" i="64"/>
  <c r="AU455" i="64"/>
  <c r="AU22" i="64"/>
  <c r="AU164" i="64"/>
  <c r="AU457" i="64"/>
  <c r="AU309" i="64"/>
  <c r="AU93" i="64"/>
  <c r="AU235" i="64"/>
  <c r="AU383" i="64"/>
  <c r="AU531" i="64"/>
  <c r="AU24" i="64"/>
  <c r="AU95" i="64"/>
  <c r="AU166" i="64"/>
  <c r="AU237" i="64"/>
  <c r="AU533" i="64"/>
  <c r="AU311" i="64"/>
  <c r="AU385" i="64"/>
  <c r="AU459" i="64"/>
  <c r="AU26" i="64"/>
  <c r="AU97" i="64"/>
  <c r="AU387" i="64"/>
  <c r="AU168" i="64"/>
  <c r="AU535" i="64"/>
  <c r="AU461" i="64"/>
  <c r="AU239" i="64"/>
  <c r="AU313" i="64"/>
  <c r="AU28" i="64"/>
  <c r="AU170" i="64"/>
  <c r="AU315" i="64"/>
  <c r="AU537" i="64"/>
  <c r="AU99" i="64"/>
  <c r="AU241" i="64"/>
  <c r="AU463" i="64"/>
  <c r="AU389" i="64"/>
  <c r="AU30" i="64"/>
  <c r="AU172" i="64"/>
  <c r="AU243" i="64"/>
  <c r="AU539" i="64"/>
  <c r="AU101" i="64"/>
  <c r="AU465" i="64"/>
  <c r="AU317" i="64"/>
  <c r="AU391" i="64"/>
  <c r="AU32" i="64"/>
  <c r="AU319" i="64"/>
  <c r="AU393" i="64"/>
  <c r="AU103" i="64"/>
  <c r="AU541" i="64"/>
  <c r="AU467" i="64"/>
  <c r="AU245" i="64"/>
  <c r="AU34" i="64"/>
  <c r="AU105" i="64"/>
  <c r="AU543" i="64"/>
  <c r="AU247" i="64"/>
  <c r="AU395" i="64"/>
  <c r="AU469" i="64"/>
  <c r="AU321" i="64"/>
  <c r="AG94" i="25"/>
  <c r="AJ257" i="46"/>
  <c r="F24" i="64"/>
  <c r="F37" i="64"/>
  <c r="O622" i="64"/>
  <c r="G622" i="64"/>
  <c r="Z622" i="64"/>
  <c r="X622" i="64"/>
  <c r="V622" i="64"/>
  <c r="T622" i="64"/>
  <c r="R622" i="64"/>
  <c r="P622" i="64"/>
  <c r="Y622" i="64"/>
  <c r="W622" i="64"/>
  <c r="U622" i="64"/>
  <c r="S622" i="64"/>
  <c r="Q622" i="64"/>
  <c r="N622" i="64"/>
  <c r="M622" i="64"/>
  <c r="L622" i="64"/>
  <c r="K622" i="64"/>
  <c r="J622" i="64"/>
  <c r="I622" i="64"/>
  <c r="H622" i="64"/>
  <c r="F44" i="64"/>
  <c r="F57" i="64"/>
  <c r="AU614" i="64"/>
  <c r="AT37" i="64"/>
  <c r="AT546" i="64"/>
  <c r="AT324" i="64"/>
  <c r="AT250" i="64"/>
  <c r="AT108" i="64"/>
  <c r="AT179" i="64"/>
  <c r="AT398" i="64"/>
  <c r="AT472" i="64"/>
  <c r="AP94" i="25"/>
  <c r="AS257" i="46"/>
  <c r="AS33" i="64"/>
  <c r="AS104" i="64"/>
  <c r="AS246" i="64"/>
  <c r="AS175" i="64"/>
  <c r="AS542" i="64"/>
  <c r="AS320" i="64"/>
  <c r="AS394" i="64"/>
  <c r="AS31" i="64"/>
  <c r="AS392" i="64"/>
  <c r="AS173" i="64"/>
  <c r="AS102" i="64"/>
  <c r="AS318" i="64"/>
  <c r="AS466" i="64"/>
  <c r="AS244" i="64"/>
  <c r="AS540" i="64"/>
  <c r="AS29" i="64"/>
  <c r="AS242" i="64"/>
  <c r="AS390" i="64"/>
  <c r="AS464" i="64"/>
  <c r="AS100" i="64"/>
  <c r="AS171" i="64"/>
  <c r="AS538" i="64"/>
  <c r="AS316" i="64"/>
  <c r="AS27" i="64"/>
  <c r="AS240" i="64"/>
  <c r="AS536" i="64"/>
  <c r="AS388" i="64"/>
  <c r="AS98" i="64"/>
  <c r="AS462" i="64"/>
  <c r="AS25" i="64"/>
  <c r="AS167" i="64"/>
  <c r="AS96" i="64"/>
  <c r="AS238" i="64"/>
  <c r="AS312" i="64"/>
  <c r="AS460" i="64"/>
  <c r="AS386" i="64"/>
  <c r="AS534" i="64"/>
  <c r="AS23" i="64"/>
  <c r="AS384" i="64"/>
  <c r="AS94" i="64"/>
  <c r="AS532" i="64"/>
  <c r="AS236" i="64"/>
  <c r="AS458" i="64"/>
  <c r="AS165" i="64"/>
  <c r="AS310" i="64"/>
  <c r="AS21" i="64"/>
  <c r="AS163" i="64"/>
  <c r="AS308" i="64"/>
  <c r="AS92" i="64"/>
  <c r="AS234" i="64"/>
  <c r="AS382" i="64"/>
  <c r="AS456" i="64"/>
  <c r="AS530" i="64"/>
  <c r="AS19" i="64"/>
  <c r="AS232" i="64"/>
  <c r="AS528" i="64"/>
  <c r="AS306" i="64"/>
  <c r="AS90" i="64"/>
  <c r="AS161" i="64"/>
  <c r="AS380" i="64"/>
  <c r="AS454" i="64"/>
  <c r="AS614" i="64"/>
  <c r="AS38" i="64"/>
  <c r="AS180" i="64"/>
  <c r="AS251" i="64"/>
  <c r="AS547" i="64"/>
  <c r="AS473" i="64"/>
  <c r="AS325" i="64"/>
  <c r="AS399" i="64"/>
  <c r="AR37" i="64"/>
  <c r="AR250" i="64"/>
  <c r="AR179" i="64"/>
  <c r="AR324" i="64"/>
  <c r="AR108" i="64"/>
  <c r="AR546" i="64"/>
  <c r="AR472" i="64"/>
  <c r="AR398" i="64"/>
  <c r="AN94" i="25"/>
  <c r="AQ257" i="46"/>
  <c r="AQ33" i="64"/>
  <c r="AQ175" i="64"/>
  <c r="AQ246" i="64"/>
  <c r="AQ542" i="64"/>
  <c r="AQ394" i="64"/>
  <c r="AQ104" i="64"/>
  <c r="AQ320" i="64"/>
  <c r="AQ468" i="64"/>
  <c r="AQ31" i="64"/>
  <c r="AQ102" i="64"/>
  <c r="AQ173" i="64"/>
  <c r="AQ466" i="64"/>
  <c r="AQ318" i="64"/>
  <c r="AQ392" i="64"/>
  <c r="AQ540" i="64"/>
  <c r="AQ29" i="64"/>
  <c r="AQ100" i="64"/>
  <c r="AQ171" i="64"/>
  <c r="AQ242" i="64"/>
  <c r="AQ464" i="64"/>
  <c r="AQ316" i="64"/>
  <c r="AQ390" i="64"/>
  <c r="AQ538" i="64"/>
  <c r="AQ27" i="64"/>
  <c r="AQ388" i="64"/>
  <c r="AQ98" i="64"/>
  <c r="AQ462" i="64"/>
  <c r="AQ240" i="64"/>
  <c r="AQ536" i="64"/>
  <c r="AQ25" i="64"/>
  <c r="AQ96" i="64"/>
  <c r="AQ238" i="64"/>
  <c r="AQ167" i="64"/>
  <c r="AQ460" i="64"/>
  <c r="AQ386" i="64"/>
  <c r="AQ312" i="64"/>
  <c r="AQ534" i="64"/>
  <c r="AQ23" i="64"/>
  <c r="AQ165" i="64"/>
  <c r="AQ384" i="64"/>
  <c r="AQ94" i="64"/>
  <c r="AQ236" i="64"/>
  <c r="AQ458" i="64"/>
  <c r="AQ532" i="64"/>
  <c r="AQ310" i="64"/>
  <c r="AQ21" i="64"/>
  <c r="AQ163" i="64"/>
  <c r="AQ308" i="64"/>
  <c r="AQ382" i="64"/>
  <c r="AQ530" i="64"/>
  <c r="AQ456" i="64"/>
  <c r="AQ19" i="64"/>
  <c r="AQ306" i="64"/>
  <c r="AQ90" i="64"/>
  <c r="AQ232" i="64"/>
  <c r="AQ161" i="64"/>
  <c r="AQ528" i="64"/>
  <c r="AQ454" i="64"/>
  <c r="AQ380" i="64"/>
  <c r="AQ614" i="64"/>
  <c r="AQ38" i="64"/>
  <c r="AQ109" i="64"/>
  <c r="AQ180" i="64"/>
  <c r="AQ251" i="64"/>
  <c r="AQ547" i="64"/>
  <c r="AQ325" i="64"/>
  <c r="AQ473" i="64"/>
  <c r="AQ399" i="64"/>
  <c r="AP37" i="64"/>
  <c r="AP250" i="64"/>
  <c r="AP324" i="64"/>
  <c r="AP108" i="64"/>
  <c r="AP179" i="64"/>
  <c r="AP546" i="64"/>
  <c r="AP472" i="64"/>
  <c r="AP398" i="64"/>
  <c r="AL94" i="25"/>
  <c r="AO257" i="46"/>
  <c r="AO33" i="64"/>
  <c r="AO175" i="64"/>
  <c r="AO468" i="64"/>
  <c r="AO320" i="64"/>
  <c r="AO104" i="64"/>
  <c r="AO246" i="64"/>
  <c r="AO542" i="64"/>
  <c r="AO394" i="64"/>
  <c r="AO31" i="64"/>
  <c r="AO102" i="64"/>
  <c r="AO466" i="64"/>
  <c r="AO318" i="64"/>
  <c r="AO244" i="64"/>
  <c r="AO392" i="64"/>
  <c r="AO173" i="64"/>
  <c r="AO540" i="64"/>
  <c r="AO29" i="64"/>
  <c r="AO171" i="64"/>
  <c r="AO242" i="64"/>
  <c r="AO390" i="64"/>
  <c r="AO538" i="64"/>
  <c r="AO464" i="64"/>
  <c r="AO100" i="64"/>
  <c r="AO316" i="64"/>
  <c r="AO27" i="64"/>
  <c r="AO462" i="64"/>
  <c r="AO240" i="64"/>
  <c r="AO536" i="64"/>
  <c r="AO388" i="64"/>
  <c r="AO98" i="64"/>
  <c r="AO25" i="64"/>
  <c r="AO96" i="64"/>
  <c r="AO167" i="64"/>
  <c r="AO238" i="64"/>
  <c r="AO534" i="64"/>
  <c r="AO312" i="64"/>
  <c r="AO386" i="64"/>
  <c r="AO460" i="64"/>
  <c r="AO23" i="64"/>
  <c r="AO384" i="64"/>
  <c r="AO165" i="64"/>
  <c r="AO532" i="64"/>
  <c r="AO458" i="64"/>
  <c r="AO236" i="64"/>
  <c r="AO94" i="64"/>
  <c r="AO310" i="64"/>
  <c r="AO21" i="64"/>
  <c r="AO92" i="64"/>
  <c r="AO163" i="64"/>
  <c r="AO234" i="64"/>
  <c r="AO308" i="64"/>
  <c r="AO456" i="64"/>
  <c r="AO530" i="64"/>
  <c r="AO19" i="64"/>
  <c r="AO454" i="64"/>
  <c r="AO380" i="64"/>
  <c r="AO90" i="64"/>
  <c r="AO161" i="64"/>
  <c r="AO232" i="64"/>
  <c r="AO528" i="64"/>
  <c r="AO306" i="64"/>
  <c r="AO614" i="64"/>
  <c r="AO38" i="64"/>
  <c r="AO547" i="64"/>
  <c r="AO109" i="64"/>
  <c r="AO180" i="64"/>
  <c r="AO251" i="64"/>
  <c r="AO473" i="64"/>
  <c r="AO325" i="64"/>
  <c r="AO399" i="64"/>
  <c r="AN37" i="64"/>
  <c r="AN546" i="64"/>
  <c r="AN324" i="64"/>
  <c r="AN108" i="64"/>
  <c r="AN179" i="64"/>
  <c r="AN250" i="64"/>
  <c r="AN398" i="64"/>
  <c r="AJ94" i="25"/>
  <c r="AM257" i="46"/>
  <c r="AM33" i="64"/>
  <c r="AM320" i="64"/>
  <c r="AM394" i="64"/>
  <c r="AM104" i="64"/>
  <c r="AM175" i="64"/>
  <c r="AM246" i="64"/>
  <c r="AM542" i="64"/>
  <c r="AM468" i="64"/>
  <c r="AM31" i="64"/>
  <c r="AM466" i="64"/>
  <c r="AM392" i="64"/>
  <c r="AM318" i="64"/>
  <c r="AM173" i="64"/>
  <c r="AM244" i="64"/>
  <c r="AM102" i="64"/>
  <c r="AM540" i="64"/>
  <c r="AM29" i="64"/>
  <c r="AM316" i="64"/>
  <c r="AM242" i="64"/>
  <c r="AM100" i="64"/>
  <c r="AM538" i="64"/>
  <c r="AM464" i="64"/>
  <c r="AM27" i="64"/>
  <c r="AM388" i="64"/>
  <c r="AM240" i="64"/>
  <c r="AM98" i="64"/>
  <c r="AM462" i="64"/>
  <c r="AM536" i="64"/>
  <c r="AM25" i="64"/>
  <c r="AM96" i="64"/>
  <c r="AM238" i="64"/>
  <c r="AM386" i="64"/>
  <c r="AM312" i="64"/>
  <c r="AM167" i="64"/>
  <c r="AM534" i="64"/>
  <c r="AM460" i="64"/>
  <c r="AM23" i="64"/>
  <c r="AM94" i="64"/>
  <c r="AM236" i="64"/>
  <c r="AM458" i="64"/>
  <c r="AM165" i="64"/>
  <c r="AM532" i="64"/>
  <c r="AM384" i="64"/>
  <c r="AM310" i="64"/>
  <c r="AM21" i="64"/>
  <c r="AM308" i="64"/>
  <c r="AM163" i="64"/>
  <c r="AM92" i="64"/>
  <c r="AM234" i="64"/>
  <c r="AM382" i="64"/>
  <c r="AM456" i="64"/>
  <c r="AM19" i="64"/>
  <c r="AM90" i="64"/>
  <c r="AM161" i="64"/>
  <c r="AM232" i="64"/>
  <c r="AM454" i="64"/>
  <c r="AM306" i="64"/>
  <c r="AM528" i="64"/>
  <c r="AM380" i="64"/>
  <c r="AM614" i="64"/>
  <c r="AM38" i="64"/>
  <c r="AM109" i="64"/>
  <c r="AM180" i="64"/>
  <c r="AM547" i="64"/>
  <c r="AM251" i="64"/>
  <c r="AM325" i="64"/>
  <c r="AM473" i="64"/>
  <c r="AM399" i="64"/>
  <c r="AL37" i="64"/>
  <c r="AL250" i="64"/>
  <c r="AL324" i="64"/>
  <c r="AL108" i="64"/>
  <c r="AL179" i="64"/>
  <c r="AL546" i="64"/>
  <c r="AL472" i="64"/>
  <c r="AL398" i="64"/>
  <c r="AH94" i="25"/>
  <c r="AK257" i="46"/>
  <c r="AK33" i="64"/>
  <c r="AK542" i="64"/>
  <c r="AK394" i="64"/>
  <c r="AK104" i="64"/>
  <c r="AK246" i="64"/>
  <c r="AK175" i="64"/>
  <c r="AK468" i="64"/>
  <c r="AK320" i="64"/>
  <c r="AK31" i="64"/>
  <c r="AK244" i="64"/>
  <c r="AK318" i="64"/>
  <c r="AK466" i="64"/>
  <c r="AK102" i="64"/>
  <c r="AK173" i="64"/>
  <c r="AK392" i="64"/>
  <c r="AK540" i="64"/>
  <c r="AK29" i="64"/>
  <c r="AK538" i="64"/>
  <c r="AK171" i="64"/>
  <c r="AK100" i="64"/>
  <c r="AK464" i="64"/>
  <c r="AK242" i="64"/>
  <c r="AK316" i="64"/>
  <c r="AK27" i="64"/>
  <c r="AK98" i="64"/>
  <c r="AK240" i="64"/>
  <c r="AK536" i="64"/>
  <c r="AK388" i="64"/>
  <c r="AK462" i="64"/>
  <c r="AK25" i="64"/>
  <c r="AK96" i="64"/>
  <c r="AK167" i="64"/>
  <c r="AK238" i="64"/>
  <c r="AK312" i="64"/>
  <c r="AK386" i="64"/>
  <c r="AK534" i="64"/>
  <c r="AK460" i="64"/>
  <c r="AK23" i="64"/>
  <c r="AK458" i="64"/>
  <c r="AK94" i="64"/>
  <c r="AK165" i="64"/>
  <c r="AK236" i="64"/>
  <c r="AK532" i="64"/>
  <c r="AK384" i="64"/>
  <c r="AK310" i="64"/>
  <c r="AK21" i="64"/>
  <c r="AK92" i="64"/>
  <c r="AK163" i="64"/>
  <c r="AK234" i="64"/>
  <c r="AK308" i="64"/>
  <c r="AK382" i="64"/>
  <c r="AK456" i="64"/>
  <c r="AK530" i="64"/>
  <c r="AK19" i="64"/>
  <c r="AK90" i="64"/>
  <c r="AK161" i="64"/>
  <c r="AK306" i="64"/>
  <c r="AK454" i="64"/>
  <c r="AK232" i="64"/>
  <c r="AK528" i="64"/>
  <c r="AK380" i="64"/>
  <c r="AK614" i="64"/>
  <c r="AK38" i="64"/>
  <c r="AK109" i="64"/>
  <c r="AK547" i="64"/>
  <c r="AK180" i="64"/>
  <c r="AK251" i="64"/>
  <c r="AK325" i="64"/>
  <c r="AK473" i="64"/>
  <c r="AK399" i="64"/>
  <c r="AF29" i="25"/>
  <c r="AI261" i="46"/>
  <c r="AF43" i="25"/>
  <c r="AI20" i="64"/>
  <c r="AI91" i="64"/>
  <c r="AI529" i="64"/>
  <c r="AI162" i="64"/>
  <c r="AI233" i="64"/>
  <c r="AI307" i="64"/>
  <c r="AI455" i="64"/>
  <c r="AI381" i="64"/>
  <c r="AI22" i="64"/>
  <c r="AI93" i="64"/>
  <c r="AI383" i="64"/>
  <c r="AI531" i="64"/>
  <c r="AI309" i="64"/>
  <c r="AI164" i="64"/>
  <c r="AI235" i="64"/>
  <c r="AI457" i="64"/>
  <c r="AI24" i="64"/>
  <c r="AI95" i="64"/>
  <c r="AI166" i="64"/>
  <c r="AI237" i="64"/>
  <c r="AI459" i="64"/>
  <c r="AI533" i="64"/>
  <c r="AI385" i="64"/>
  <c r="AI311" i="64"/>
  <c r="AI26" i="64"/>
  <c r="AI168" i="64"/>
  <c r="AI461" i="64"/>
  <c r="AI313" i="64"/>
  <c r="AI97" i="64"/>
  <c r="AI239" i="64"/>
  <c r="AI387" i="64"/>
  <c r="AI535" i="64"/>
  <c r="AI28" i="64"/>
  <c r="AI315" i="64"/>
  <c r="AI463" i="64"/>
  <c r="AI537" i="64"/>
  <c r="AI99" i="64"/>
  <c r="AI170" i="64"/>
  <c r="AI241" i="64"/>
  <c r="AI30" i="64"/>
  <c r="AI172" i="64"/>
  <c r="AI243" i="64"/>
  <c r="AI101" i="64"/>
  <c r="AI539" i="64"/>
  <c r="AI391" i="64"/>
  <c r="AI465" i="64"/>
  <c r="AI317" i="64"/>
  <c r="AI245" i="64"/>
  <c r="AI103" i="64"/>
  <c r="AI32" i="64"/>
  <c r="AI393" i="64"/>
  <c r="AI541" i="64"/>
  <c r="AI319" i="64"/>
  <c r="AI467" i="64"/>
  <c r="AI34" i="64"/>
  <c r="AI105" i="64"/>
  <c r="AI395" i="64"/>
  <c r="AI247" i="64"/>
  <c r="AI543" i="64"/>
  <c r="AI321" i="64"/>
  <c r="AI469" i="64"/>
  <c r="AE29" i="25"/>
  <c r="AH261" i="46"/>
  <c r="AE43" i="25"/>
  <c r="AH162" i="64"/>
  <c r="AH20" i="64"/>
  <c r="AH233" i="64"/>
  <c r="AH91" i="64"/>
  <c r="AH529" i="64"/>
  <c r="AH455" i="64"/>
  <c r="AH307" i="64"/>
  <c r="AH381" i="64"/>
  <c r="AH22" i="64"/>
  <c r="AH93" i="64"/>
  <c r="AH235" i="64"/>
  <c r="AH531" i="64"/>
  <c r="AH383" i="64"/>
  <c r="AH164" i="64"/>
  <c r="AH309" i="64"/>
  <c r="AH457" i="64"/>
  <c r="AH24" i="64"/>
  <c r="AH237" i="64"/>
  <c r="AH95" i="64"/>
  <c r="AH166" i="64"/>
  <c r="AH533" i="64"/>
  <c r="AH385" i="64"/>
  <c r="AH459" i="64"/>
  <c r="AH311" i="64"/>
  <c r="AH26" i="64"/>
  <c r="AH461" i="64"/>
  <c r="AH168" i="64"/>
  <c r="AH239" i="64"/>
  <c r="AH313" i="64"/>
  <c r="AH535" i="64"/>
  <c r="AH97" i="64"/>
  <c r="AH387" i="64"/>
  <c r="AH28" i="64"/>
  <c r="AH170" i="64"/>
  <c r="AH99" i="64"/>
  <c r="AH241" i="64"/>
  <c r="AH315" i="64"/>
  <c r="AH389" i="64"/>
  <c r="AH463" i="64"/>
  <c r="AH537" i="64"/>
  <c r="AH30" i="64"/>
  <c r="AH101" i="64"/>
  <c r="AH243" i="64"/>
  <c r="AH172" i="64"/>
  <c r="AH539" i="64"/>
  <c r="AH465" i="64"/>
  <c r="AH317" i="64"/>
  <c r="AH32" i="64"/>
  <c r="AH103" i="64"/>
  <c r="AH245" i="64"/>
  <c r="AH393" i="64"/>
  <c r="AH319" i="64"/>
  <c r="AH174" i="64"/>
  <c r="AH541" i="64"/>
  <c r="AH467" i="64"/>
  <c r="AH105" i="64"/>
  <c r="AH34" i="64"/>
  <c r="AH543" i="64"/>
  <c r="AH247" i="64"/>
  <c r="AH395" i="64"/>
  <c r="AH469" i="64"/>
  <c r="AH321" i="64"/>
  <c r="AD29" i="25"/>
  <c r="AG261" i="46"/>
  <c r="AD43" i="25"/>
  <c r="AG529" i="64"/>
  <c r="AG20" i="64"/>
  <c r="AG233" i="64"/>
  <c r="AG91" i="64"/>
  <c r="AG162" i="64"/>
  <c r="AG307" i="64"/>
  <c r="AG381" i="64"/>
  <c r="AG455" i="64"/>
  <c r="AG457" i="64"/>
  <c r="AG22" i="64"/>
  <c r="AG309" i="64"/>
  <c r="AG93" i="64"/>
  <c r="AG164" i="64"/>
  <c r="AG235" i="64"/>
  <c r="AG383" i="64"/>
  <c r="AG531" i="64"/>
  <c r="AG24" i="64"/>
  <c r="AG95" i="64"/>
  <c r="AG166" i="64"/>
  <c r="AG237" i="64"/>
  <c r="AG533" i="64"/>
  <c r="AG385" i="64"/>
  <c r="AG311" i="64"/>
  <c r="AG459" i="64"/>
  <c r="AG26" i="64"/>
  <c r="AG168" i="64"/>
  <c r="AG97" i="64"/>
  <c r="AG387" i="64"/>
  <c r="AG535" i="64"/>
  <c r="AG461" i="64"/>
  <c r="AG239" i="64"/>
  <c r="AG313" i="64"/>
  <c r="AG241" i="64"/>
  <c r="AG28" i="64"/>
  <c r="AG99" i="64"/>
  <c r="AG537" i="64"/>
  <c r="AG463" i="64"/>
  <c r="AG170" i="64"/>
  <c r="AG389" i="64"/>
  <c r="AG315" i="64"/>
  <c r="AG30" i="64"/>
  <c r="AG101" i="64"/>
  <c r="AG172" i="64"/>
  <c r="AG243" i="64"/>
  <c r="AG539" i="64"/>
  <c r="AG391" i="64"/>
  <c r="AG465" i="64"/>
  <c r="AG317" i="64"/>
  <c r="AG103" i="64"/>
  <c r="AG32" i="64"/>
  <c r="AG319" i="64"/>
  <c r="AG467" i="64"/>
  <c r="AG174" i="64"/>
  <c r="AG245" i="64"/>
  <c r="AG393" i="64"/>
  <c r="AG541" i="64"/>
  <c r="AG34" i="64"/>
  <c r="AG247" i="64"/>
  <c r="AG543" i="64"/>
  <c r="AG105" i="64"/>
  <c r="AG469" i="64"/>
  <c r="AG395" i="64"/>
  <c r="AG321" i="64"/>
  <c r="AC29" i="25"/>
  <c r="AF261" i="46"/>
  <c r="AC43" i="25"/>
  <c r="AF20" i="64"/>
  <c r="AF162" i="64"/>
  <c r="AF233" i="64"/>
  <c r="AF455" i="64"/>
  <c r="AF529" i="64"/>
  <c r="AF307" i="64"/>
  <c r="AF381" i="64"/>
  <c r="AF164" i="64"/>
  <c r="AF93" i="64"/>
  <c r="AF22" i="64"/>
  <c r="AF383" i="64"/>
  <c r="AF531" i="64"/>
  <c r="AF235" i="64"/>
  <c r="AF309" i="64"/>
  <c r="AF457" i="64"/>
  <c r="AF237" i="64"/>
  <c r="AF24" i="64"/>
  <c r="AF95" i="64"/>
  <c r="AF385" i="64"/>
  <c r="AF459" i="64"/>
  <c r="AF533" i="64"/>
  <c r="AF311" i="64"/>
  <c r="AF313" i="64"/>
  <c r="AF168" i="64"/>
  <c r="AF26" i="64"/>
  <c r="AF461" i="64"/>
  <c r="AF97" i="64"/>
  <c r="AF387" i="64"/>
  <c r="AF535" i="64"/>
  <c r="AF241" i="64"/>
  <c r="AF99" i="64"/>
  <c r="AF170" i="64"/>
  <c r="AF28" i="64"/>
  <c r="AF389" i="64"/>
  <c r="AF463" i="64"/>
  <c r="AF537" i="64"/>
  <c r="AF315" i="64"/>
  <c r="AF101" i="64"/>
  <c r="AF243" i="64"/>
  <c r="AF30" i="64"/>
  <c r="AF539" i="64"/>
  <c r="AF465" i="64"/>
  <c r="AF317" i="64"/>
  <c r="AF391" i="64"/>
  <c r="AF245" i="64"/>
  <c r="AF32" i="64"/>
  <c r="AF319" i="64"/>
  <c r="AF467" i="64"/>
  <c r="AF103" i="64"/>
  <c r="AF541" i="64"/>
  <c r="AF393" i="64"/>
  <c r="AF105" i="64"/>
  <c r="AF247" i="64"/>
  <c r="AF34" i="64"/>
  <c r="AF543" i="64"/>
  <c r="AF469" i="64"/>
  <c r="AF321" i="64"/>
  <c r="AF395" i="64"/>
  <c r="AB29" i="25"/>
  <c r="AE261" i="46"/>
  <c r="AB43" i="25"/>
  <c r="AE162" i="64"/>
  <c r="AE233" i="64"/>
  <c r="AE20" i="64"/>
  <c r="AE91" i="64"/>
  <c r="AE529" i="64"/>
  <c r="AE307" i="64"/>
  <c r="AE381" i="64"/>
  <c r="AE455" i="64"/>
  <c r="AE235" i="64"/>
  <c r="AE22" i="64"/>
  <c r="AE457" i="64"/>
  <c r="AE531" i="64"/>
  <c r="AE383" i="64"/>
  <c r="AE93" i="64"/>
  <c r="AE164" i="64"/>
  <c r="AE309" i="64"/>
  <c r="AE237" i="64"/>
  <c r="AE24" i="64"/>
  <c r="AE95" i="64"/>
  <c r="AE533" i="64"/>
  <c r="AE385" i="64"/>
  <c r="AE311" i="64"/>
  <c r="AE459" i="64"/>
  <c r="AE97" i="64"/>
  <c r="AE168" i="64"/>
  <c r="AE26" i="64"/>
  <c r="AE461" i="64"/>
  <c r="AE313" i="64"/>
  <c r="AE535" i="64"/>
  <c r="AE387" i="64"/>
  <c r="AE241" i="64"/>
  <c r="AE315" i="64"/>
  <c r="AE99" i="64"/>
  <c r="AE170" i="64"/>
  <c r="AE28" i="64"/>
  <c r="AE463" i="64"/>
  <c r="AE101" i="64"/>
  <c r="AE30" i="64"/>
  <c r="AE539" i="64"/>
  <c r="AE243" i="64"/>
  <c r="AE317" i="64"/>
  <c r="AE391" i="64"/>
  <c r="AE465" i="64"/>
  <c r="AE467" i="64"/>
  <c r="AE32" i="64"/>
  <c r="AE174" i="64"/>
  <c r="AE393" i="64"/>
  <c r="AE103" i="64"/>
  <c r="AE245" i="64"/>
  <c r="AE541" i="64"/>
  <c r="AE319" i="64"/>
  <c r="AE34" i="64"/>
  <c r="AE247" i="64"/>
  <c r="AE105" i="64"/>
  <c r="AE469" i="64"/>
  <c r="AE543" i="64"/>
  <c r="AE395" i="64"/>
  <c r="AE321" i="64"/>
  <c r="AA29" i="25"/>
  <c r="AD261" i="46"/>
  <c r="AA43" i="25"/>
  <c r="AD162" i="64"/>
  <c r="AD20" i="64"/>
  <c r="AD529" i="64"/>
  <c r="AD233" i="64"/>
  <c r="AD381" i="64"/>
  <c r="AD91" i="64"/>
  <c r="AD307" i="64"/>
  <c r="AD455" i="64"/>
  <c r="AD22" i="64"/>
  <c r="AD93" i="64"/>
  <c r="AD235" i="64"/>
  <c r="AD309" i="64"/>
  <c r="AD457" i="64"/>
  <c r="AD164" i="64"/>
  <c r="AD383" i="64"/>
  <c r="AD531" i="64"/>
  <c r="AD24" i="64"/>
  <c r="AD166" i="64"/>
  <c r="AD95" i="64"/>
  <c r="AD237" i="64"/>
  <c r="AD533" i="64"/>
  <c r="AD385" i="64"/>
  <c r="AD311" i="64"/>
  <c r="AD459" i="64"/>
  <c r="AD97" i="64"/>
  <c r="AD26" i="64"/>
  <c r="AD461" i="64"/>
  <c r="AD535" i="64"/>
  <c r="AD387" i="64"/>
  <c r="AD168" i="64"/>
  <c r="AD313" i="64"/>
  <c r="AD99" i="64"/>
  <c r="AD241" i="64"/>
  <c r="AD28" i="64"/>
  <c r="AD463" i="64"/>
  <c r="AD170" i="64"/>
  <c r="AD537" i="64"/>
  <c r="AD389" i="64"/>
  <c r="AD315" i="64"/>
  <c r="AD101" i="64"/>
  <c r="AD243" i="64"/>
  <c r="AD30" i="64"/>
  <c r="AD172" i="64"/>
  <c r="AD539" i="64"/>
  <c r="AD465" i="64"/>
  <c r="AD391" i="64"/>
  <c r="AD317" i="64"/>
  <c r="AD245" i="64"/>
  <c r="AD32" i="64"/>
  <c r="AD103" i="64"/>
  <c r="AD174" i="64"/>
  <c r="AD541" i="64"/>
  <c r="AD319" i="64"/>
  <c r="AD467" i="64"/>
  <c r="AD393" i="64"/>
  <c r="AD105" i="64"/>
  <c r="AD34" i="64"/>
  <c r="AD543" i="64"/>
  <c r="AD247" i="64"/>
  <c r="AD469" i="64"/>
  <c r="AD395" i="64"/>
  <c r="AD321" i="64"/>
  <c r="Z29" i="25"/>
  <c r="AC261" i="46"/>
  <c r="Z43" i="25"/>
  <c r="AC162" i="64"/>
  <c r="AC20" i="64"/>
  <c r="AC91" i="64"/>
  <c r="AC233" i="64"/>
  <c r="AC529" i="64"/>
  <c r="AC455" i="64"/>
  <c r="AC307" i="64"/>
  <c r="AC381" i="64"/>
  <c r="AC164" i="64"/>
  <c r="AC22" i="64"/>
  <c r="AC383" i="64"/>
  <c r="AC93" i="64"/>
  <c r="AC235" i="64"/>
  <c r="AC531" i="64"/>
  <c r="AC457" i="64"/>
  <c r="AC309" i="64"/>
  <c r="AC24" i="64"/>
  <c r="AC311" i="64"/>
  <c r="AC95" i="64"/>
  <c r="AC237" i="64"/>
  <c r="AC385" i="64"/>
  <c r="AC459" i="64"/>
  <c r="AC533" i="64"/>
  <c r="AC387" i="64"/>
  <c r="AC168" i="64"/>
  <c r="AC26" i="64"/>
  <c r="AC97" i="64"/>
  <c r="AC461" i="64"/>
  <c r="AC313" i="64"/>
  <c r="AC535" i="64"/>
  <c r="AC99" i="64"/>
  <c r="AC170" i="64"/>
  <c r="AC28" i="64"/>
  <c r="AC241" i="64"/>
  <c r="AC537" i="64"/>
  <c r="AC315" i="64"/>
  <c r="AC463" i="64"/>
  <c r="AC30" i="64"/>
  <c r="AC539" i="64"/>
  <c r="AC101" i="64"/>
  <c r="AC243" i="64"/>
  <c r="AC391" i="64"/>
  <c r="AC465" i="64"/>
  <c r="AC317" i="64"/>
  <c r="AC467" i="64"/>
  <c r="AC32" i="64"/>
  <c r="AC103" i="64"/>
  <c r="AC245" i="64"/>
  <c r="AC541" i="64"/>
  <c r="AC319" i="64"/>
  <c r="AC393" i="64"/>
  <c r="AC34" i="64"/>
  <c r="AC105" i="64"/>
  <c r="AC543" i="64"/>
  <c r="AC469" i="64"/>
  <c r="AC247" i="64"/>
  <c r="AC321" i="64"/>
  <c r="AC395" i="64"/>
  <c r="AH29" i="25"/>
  <c r="AK261" i="46"/>
  <c r="AJ29" i="25"/>
  <c r="AM261" i="46"/>
  <c r="AL29" i="25"/>
  <c r="AO261" i="46"/>
  <c r="AN29" i="25"/>
  <c r="AQ261" i="46"/>
  <c r="AP29" i="25"/>
  <c r="AS261" i="46"/>
  <c r="AR29" i="25"/>
  <c r="AU261" i="46"/>
  <c r="AJ20" i="64"/>
  <c r="AJ162" i="64"/>
  <c r="AJ529" i="64"/>
  <c r="AJ233" i="64"/>
  <c r="AJ91" i="64"/>
  <c r="AJ455" i="64"/>
  <c r="AJ307" i="64"/>
  <c r="AJ381" i="64"/>
  <c r="AH30" i="25"/>
  <c r="AK253" i="46"/>
  <c r="AJ30" i="25"/>
  <c r="AM253" i="46"/>
  <c r="AL30" i="25"/>
  <c r="AO253" i="46"/>
  <c r="AN30" i="25"/>
  <c r="AQ253" i="46"/>
  <c r="AP30" i="25"/>
  <c r="AS253" i="46"/>
  <c r="AR30" i="25"/>
  <c r="AU253" i="46"/>
  <c r="AJ21" i="64"/>
  <c r="AJ382" i="64"/>
  <c r="AJ92" i="64"/>
  <c r="AJ163" i="64"/>
  <c r="AJ234" i="64"/>
  <c r="AJ308" i="64"/>
  <c r="AJ530" i="64"/>
  <c r="AJ23" i="64"/>
  <c r="AJ236" i="64"/>
  <c r="AJ94" i="64"/>
  <c r="AJ165" i="64"/>
  <c r="AJ532" i="64"/>
  <c r="AJ458" i="64"/>
  <c r="AJ384" i="64"/>
  <c r="AJ310" i="64"/>
  <c r="AJ24" i="64"/>
  <c r="AJ237" i="64"/>
  <c r="AJ385" i="64"/>
  <c r="AJ95" i="64"/>
  <c r="AJ166" i="64"/>
  <c r="AJ311" i="64"/>
  <c r="AJ26" i="64"/>
  <c r="AJ387" i="64"/>
  <c r="AJ239" i="64"/>
  <c r="AJ313" i="64"/>
  <c r="AJ97" i="64"/>
  <c r="AJ168" i="64"/>
  <c r="AJ461" i="64"/>
  <c r="AJ535" i="64"/>
  <c r="AP39" i="25"/>
  <c r="AL39" i="25"/>
  <c r="AH39" i="25"/>
  <c r="AC39" i="25"/>
  <c r="Y37" i="25"/>
  <c r="AX28" i="46"/>
  <c r="AM39" i="25"/>
  <c r="AI39" i="25"/>
  <c r="AD39" i="25"/>
  <c r="Z39" i="25"/>
  <c r="AJ29" i="64"/>
  <c r="AJ464" i="64"/>
  <c r="AJ171" i="64"/>
  <c r="AJ390" i="64"/>
  <c r="AJ100" i="64"/>
  <c r="AJ242" i="64"/>
  <c r="AJ538" i="64"/>
  <c r="AJ316" i="64"/>
  <c r="AJ30" i="64"/>
  <c r="AJ539" i="64"/>
  <c r="AJ101" i="64"/>
  <c r="AJ243" i="64"/>
  <c r="AJ172" i="64"/>
  <c r="AJ391" i="64"/>
  <c r="AJ465" i="64"/>
  <c r="AJ317" i="64"/>
  <c r="Y47" i="25"/>
  <c r="AX35" i="46"/>
  <c r="AJ34" i="64"/>
  <c r="AJ247" i="64"/>
  <c r="AJ543" i="64"/>
  <c r="AJ105" i="64"/>
  <c r="AJ395" i="64"/>
  <c r="AJ469" i="64"/>
  <c r="AJ321" i="64"/>
  <c r="AO48" i="25"/>
  <c r="AK48" i="25"/>
  <c r="AE48" i="25"/>
  <c r="AA48" i="25"/>
  <c r="AR48" i="25"/>
  <c r="AN48" i="25"/>
  <c r="AJ48" i="25"/>
  <c r="AU36" i="64"/>
  <c r="AU249" i="64"/>
  <c r="AU471" i="64"/>
  <c r="AU323" i="64"/>
  <c r="AU107" i="64"/>
  <c r="AU178" i="64"/>
  <c r="AU397" i="64"/>
  <c r="AU545" i="64"/>
  <c r="AJ397" i="64"/>
  <c r="AJ323" i="64"/>
  <c r="AJ178" i="64"/>
  <c r="AJ545" i="64"/>
  <c r="AJ107" i="64"/>
  <c r="AJ249" i="64"/>
  <c r="AJ471" i="64"/>
  <c r="AB37" i="64"/>
  <c r="AB324" i="64"/>
  <c r="AB179" i="64"/>
  <c r="AB108" i="64"/>
  <c r="AB250" i="64"/>
  <c r="AB546" i="64"/>
  <c r="AV616" i="64"/>
  <c r="AB472" i="64"/>
  <c r="AB398" i="64"/>
  <c r="AF56" i="25"/>
  <c r="AB38" i="64"/>
  <c r="AB180" i="64"/>
  <c r="AB251" i="64"/>
  <c r="AB109" i="64"/>
  <c r="AB547" i="64"/>
  <c r="AV617" i="64"/>
  <c r="AB325" i="64"/>
  <c r="AB473" i="64"/>
  <c r="AB399" i="64"/>
  <c r="AU39" i="64"/>
  <c r="AU252" i="64"/>
  <c r="AU474" i="64"/>
  <c r="AU326" i="64"/>
  <c r="AU110" i="64"/>
  <c r="AU181" i="64"/>
  <c r="AU400" i="64"/>
  <c r="AU548" i="64"/>
  <c r="AJ39" i="64"/>
  <c r="AJ474" i="64"/>
  <c r="AJ252" i="64"/>
  <c r="AJ110" i="64"/>
  <c r="AJ181" i="64"/>
  <c r="AJ400" i="64"/>
  <c r="AJ326" i="64"/>
  <c r="AJ548" i="64"/>
  <c r="AB40" i="64"/>
  <c r="AB475" i="64"/>
  <c r="AB182" i="64"/>
  <c r="AB253" i="64"/>
  <c r="AB111" i="64"/>
  <c r="AB549" i="64"/>
  <c r="AB401" i="64"/>
  <c r="AB327" i="64"/>
  <c r="AV619" i="64"/>
  <c r="AB43" i="64"/>
  <c r="AB256" i="64"/>
  <c r="AB114" i="64"/>
  <c r="AB404" i="64"/>
  <c r="AB185" i="64"/>
  <c r="AB478" i="64"/>
  <c r="AB552" i="64"/>
  <c r="AV622" i="64"/>
  <c r="AU44" i="64"/>
  <c r="AU115" i="64"/>
  <c r="AU186" i="64"/>
  <c r="AU405" i="64"/>
  <c r="AU257" i="64"/>
  <c r="AU331" i="64"/>
  <c r="AU479" i="64"/>
  <c r="AU553" i="64"/>
  <c r="AJ44" i="64"/>
  <c r="AJ115" i="64"/>
  <c r="AJ186" i="64"/>
  <c r="AJ405" i="64"/>
  <c r="AJ553" i="64"/>
  <c r="AJ479" i="64"/>
  <c r="AJ257" i="64"/>
  <c r="AJ331" i="64"/>
  <c r="AP63" i="25"/>
  <c r="U149" i="47"/>
  <c r="AS241" i="46"/>
  <c r="AL63" i="25"/>
  <c r="Q149" i="47"/>
  <c r="AO241" i="46"/>
  <c r="AF63" i="25"/>
  <c r="K149" i="47"/>
  <c r="AI241" i="46"/>
  <c r="AE63" i="25"/>
  <c r="J149" i="47"/>
  <c r="AH241" i="46"/>
  <c r="AA63" i="25"/>
  <c r="AD241" i="46"/>
  <c r="F149" i="47"/>
  <c r="AB47" i="64"/>
  <c r="AB118" i="64"/>
  <c r="AB260" i="64"/>
  <c r="AB189" i="64"/>
  <c r="AB334" i="64"/>
  <c r="AB408" i="64"/>
  <c r="AV626" i="64"/>
  <c r="AB556" i="64"/>
  <c r="AB482" i="64"/>
  <c r="AU48" i="64"/>
  <c r="AU335" i="64"/>
  <c r="AU409" i="64"/>
  <c r="AU261" i="64"/>
  <c r="AU557" i="64"/>
  <c r="AU119" i="64"/>
  <c r="AU190" i="64"/>
  <c r="AU483" i="64"/>
  <c r="AJ48" i="64"/>
  <c r="AJ557" i="64"/>
  <c r="AJ190" i="64"/>
  <c r="AJ335" i="64"/>
  <c r="AJ119" i="64"/>
  <c r="AJ261" i="64"/>
  <c r="AJ409" i="64"/>
  <c r="AJ483" i="64"/>
  <c r="AO70" i="25"/>
  <c r="T153" i="47"/>
  <c r="AK70" i="25"/>
  <c r="P153" i="47"/>
  <c r="AH70" i="25"/>
  <c r="M153" i="47"/>
  <c r="AP70" i="25"/>
  <c r="U153" i="47"/>
  <c r="AL70" i="25"/>
  <c r="Q153" i="47"/>
  <c r="AE70" i="25"/>
  <c r="J153" i="47"/>
  <c r="AA70" i="25"/>
  <c r="F153" i="47"/>
  <c r="AG70" i="25"/>
  <c r="L153" i="47"/>
  <c r="AB51" i="64"/>
  <c r="AB193" i="64"/>
  <c r="AB264" i="64"/>
  <c r="AB122" i="64"/>
  <c r="AB560" i="64"/>
  <c r="AB338" i="64"/>
  <c r="AV630" i="64"/>
  <c r="AB412" i="64"/>
  <c r="AB486" i="64"/>
  <c r="AU52" i="64"/>
  <c r="AU123" i="64"/>
  <c r="AU194" i="64"/>
  <c r="AU487" i="64"/>
  <c r="AU265" i="64"/>
  <c r="AU413" i="64"/>
  <c r="AU561" i="64"/>
  <c r="AU339" i="64"/>
  <c r="AJ52" i="64"/>
  <c r="AJ123" i="64"/>
  <c r="AJ194" i="64"/>
  <c r="AJ561" i="64"/>
  <c r="AJ265" i="64"/>
  <c r="AJ413" i="64"/>
  <c r="AJ487" i="64"/>
  <c r="AJ339" i="64"/>
  <c r="AP75" i="25"/>
  <c r="U157" i="47"/>
  <c r="AL75" i="25"/>
  <c r="Q157" i="47"/>
  <c r="AG75" i="25"/>
  <c r="L157" i="47"/>
  <c r="AC75" i="25"/>
  <c r="H157" i="47"/>
  <c r="Y75" i="25"/>
  <c r="D157" i="47"/>
  <c r="AX54" i="46"/>
  <c r="AJ635" i="64"/>
  <c r="AQ94" i="25"/>
  <c r="AT257" i="46"/>
  <c r="Y94" i="25"/>
  <c r="AB257" i="46"/>
  <c r="AX63" i="46"/>
  <c r="Q29" i="11"/>
  <c r="AS20" i="34"/>
  <c r="AS19" i="34" s="1"/>
  <c r="H29" i="11"/>
  <c r="R20" i="34"/>
  <c r="G29" i="11"/>
  <c r="BM20" i="34"/>
  <c r="AS18" i="34" s="1"/>
  <c r="O20" i="34"/>
  <c r="W29" i="11"/>
  <c r="BK20" i="34"/>
  <c r="BK19" i="34" s="1"/>
  <c r="N29" i="11"/>
  <c r="AJ20" i="34"/>
  <c r="AJ19" i="34" s="1"/>
  <c r="AJ27" i="64"/>
  <c r="AT542" i="64"/>
  <c r="AT33" i="64"/>
  <c r="AT468" i="64"/>
  <c r="AT246" i="64"/>
  <c r="AT175" i="64"/>
  <c r="AT104" i="64"/>
  <c r="AT394" i="64"/>
  <c r="AT31" i="64"/>
  <c r="AT102" i="64"/>
  <c r="AT173" i="64"/>
  <c r="AT540" i="64"/>
  <c r="AT466" i="64"/>
  <c r="AT318" i="64"/>
  <c r="AT244" i="64"/>
  <c r="AT392" i="64"/>
  <c r="AT29" i="64"/>
  <c r="AT100" i="64"/>
  <c r="AT171" i="64"/>
  <c r="AT538" i="64"/>
  <c r="AT316" i="64"/>
  <c r="AT242" i="64"/>
  <c r="AT464" i="64"/>
  <c r="AT390" i="64"/>
  <c r="AT98" i="64"/>
  <c r="AT388" i="64"/>
  <c r="AT27" i="64"/>
  <c r="AT462" i="64"/>
  <c r="AT536" i="64"/>
  <c r="AT240" i="64"/>
  <c r="AT25" i="64"/>
  <c r="AT96" i="64"/>
  <c r="AT167" i="64"/>
  <c r="AT238" i="64"/>
  <c r="AT460" i="64"/>
  <c r="AT534" i="64"/>
  <c r="AT312" i="64"/>
  <c r="AT386" i="64"/>
  <c r="AT165" i="64"/>
  <c r="AT23" i="64"/>
  <c r="AT94" i="64"/>
  <c r="AT532" i="64"/>
  <c r="AT384" i="64"/>
  <c r="AT236" i="64"/>
  <c r="AT458" i="64"/>
  <c r="AT310" i="64"/>
  <c r="AT163" i="64"/>
  <c r="AT21" i="64"/>
  <c r="AT234" i="64"/>
  <c r="AT382" i="64"/>
  <c r="AT92" i="64"/>
  <c r="AT308" i="64"/>
  <c r="AT456" i="64"/>
  <c r="AT530" i="64"/>
  <c r="AT19" i="64"/>
  <c r="AT306" i="64"/>
  <c r="AT380" i="64"/>
  <c r="AT90" i="64"/>
  <c r="AT161" i="64"/>
  <c r="AT232" i="64"/>
  <c r="AT454" i="64"/>
  <c r="AT528" i="64"/>
  <c r="AT614" i="64"/>
  <c r="AS39" i="64"/>
  <c r="AS110" i="64"/>
  <c r="AS326" i="64"/>
  <c r="AS181" i="64"/>
  <c r="AS252" i="64"/>
  <c r="AS548" i="64"/>
  <c r="AS474" i="64"/>
  <c r="AS400" i="64"/>
  <c r="AS43" i="64"/>
  <c r="AS114" i="64"/>
  <c r="AS185" i="64"/>
  <c r="AS478" i="64"/>
  <c r="AS256" i="64"/>
  <c r="AS404" i="64"/>
  <c r="AS47" i="64"/>
  <c r="AS482" i="64"/>
  <c r="AS118" i="64"/>
  <c r="AS334" i="64"/>
  <c r="AS408" i="64"/>
  <c r="AS189" i="64"/>
  <c r="AS260" i="64"/>
  <c r="AS556" i="64"/>
  <c r="AS51" i="64"/>
  <c r="AS193" i="64"/>
  <c r="AS122" i="64"/>
  <c r="AS264" i="64"/>
  <c r="AS486" i="64"/>
  <c r="AS560" i="64"/>
  <c r="AS412" i="64"/>
  <c r="AS338" i="64"/>
  <c r="AR34" i="64"/>
  <c r="AR105" i="64"/>
  <c r="AR543" i="64"/>
  <c r="AR395" i="64"/>
  <c r="AR247" i="64"/>
  <c r="AR469" i="64"/>
  <c r="AR321" i="64"/>
  <c r="AR32" i="64"/>
  <c r="AR541" i="64"/>
  <c r="AR319" i="64"/>
  <c r="AR467" i="64"/>
  <c r="AR245" i="64"/>
  <c r="AR393" i="64"/>
  <c r="AR103" i="64"/>
  <c r="AR30" i="64"/>
  <c r="AR172" i="64"/>
  <c r="AR539" i="64"/>
  <c r="AR101" i="64"/>
  <c r="AR243" i="64"/>
  <c r="AR465" i="64"/>
  <c r="AR317" i="64"/>
  <c r="AR28" i="64"/>
  <c r="AR170" i="64"/>
  <c r="AR99" i="64"/>
  <c r="AR241" i="64"/>
  <c r="AR463" i="64"/>
  <c r="AR389" i="64"/>
  <c r="AR537" i="64"/>
  <c r="AR26" i="64"/>
  <c r="AR168" i="64"/>
  <c r="AR387" i="64"/>
  <c r="AR461" i="64"/>
  <c r="AR97" i="64"/>
  <c r="AR239" i="64"/>
  <c r="AR535" i="64"/>
  <c r="AR313" i="64"/>
  <c r="AR24" i="64"/>
  <c r="AR95" i="64"/>
  <c r="AR166" i="64"/>
  <c r="AR237" i="64"/>
  <c r="AR533" i="64"/>
  <c r="AR385" i="64"/>
  <c r="AR459" i="64"/>
  <c r="AR311" i="64"/>
  <c r="AR22" i="64"/>
  <c r="AR93" i="64"/>
  <c r="AR164" i="64"/>
  <c r="AR309" i="64"/>
  <c r="AR531" i="64"/>
  <c r="AR235" i="64"/>
  <c r="AR457" i="64"/>
  <c r="AR383" i="64"/>
  <c r="AR20" i="64"/>
  <c r="AR162" i="64"/>
  <c r="AR233" i="64"/>
  <c r="AR91" i="64"/>
  <c r="AR529" i="64"/>
  <c r="AR381" i="64"/>
  <c r="AR455" i="64"/>
  <c r="AR36" i="64"/>
  <c r="AR107" i="64"/>
  <c r="AR249" i="64"/>
  <c r="AR397" i="64"/>
  <c r="AR471" i="64"/>
  <c r="AR323" i="64"/>
  <c r="AR178" i="64"/>
  <c r="AR545" i="64"/>
  <c r="AR40" i="64"/>
  <c r="AR549" i="64"/>
  <c r="AR327" i="64"/>
  <c r="AR111" i="64"/>
  <c r="AR182" i="64"/>
  <c r="AR253" i="64"/>
  <c r="AR475" i="64"/>
  <c r="AR401" i="64"/>
  <c r="AR44" i="64"/>
  <c r="AR553" i="64"/>
  <c r="AR115" i="64"/>
  <c r="AR186" i="64"/>
  <c r="AR257" i="64"/>
  <c r="AR331" i="64"/>
  <c r="AR405" i="64"/>
  <c r="AR479" i="64"/>
  <c r="AR48" i="64"/>
  <c r="AR335" i="64"/>
  <c r="AR119" i="64"/>
  <c r="AR190" i="64"/>
  <c r="AR261" i="64"/>
  <c r="AR557" i="64"/>
  <c r="AR409" i="64"/>
  <c r="AR483" i="64"/>
  <c r="AR52" i="64"/>
  <c r="AR413" i="64"/>
  <c r="AR265" i="64"/>
  <c r="AR123" i="64"/>
  <c r="AR561" i="64"/>
  <c r="AR487" i="64"/>
  <c r="AR339" i="64"/>
  <c r="AM94" i="25"/>
  <c r="AP257" i="46"/>
  <c r="AP33" i="64"/>
  <c r="AP246" i="64"/>
  <c r="AP468" i="64"/>
  <c r="AP542" i="64"/>
  <c r="AP104" i="64"/>
  <c r="AP175" i="64"/>
  <c r="AP320" i="64"/>
  <c r="AP394" i="64"/>
  <c r="AP102" i="64"/>
  <c r="AP466" i="64"/>
  <c r="AP31" i="64"/>
  <c r="AP392" i="64"/>
  <c r="AP244" i="64"/>
  <c r="AP318" i="64"/>
  <c r="AP173" i="64"/>
  <c r="AP540" i="64"/>
  <c r="AP29" i="64"/>
  <c r="AP538" i="64"/>
  <c r="AP100" i="64"/>
  <c r="AP171" i="64"/>
  <c r="AP242" i="64"/>
  <c r="AP464" i="64"/>
  <c r="AP316" i="64"/>
  <c r="AP390" i="64"/>
  <c r="AP27" i="64"/>
  <c r="AP462" i="64"/>
  <c r="AP536" i="64"/>
  <c r="AP98" i="64"/>
  <c r="AP388" i="64"/>
  <c r="AP240" i="64"/>
  <c r="AP25" i="64"/>
  <c r="AP167" i="64"/>
  <c r="AP534" i="64"/>
  <c r="AP460" i="64"/>
  <c r="AP96" i="64"/>
  <c r="AP238" i="64"/>
  <c r="AP312" i="64"/>
  <c r="AP386" i="64"/>
  <c r="AP23" i="64"/>
  <c r="AP165" i="64"/>
  <c r="AP458" i="64"/>
  <c r="AP384" i="64"/>
  <c r="AP94" i="64"/>
  <c r="AP236" i="64"/>
  <c r="AP532" i="64"/>
  <c r="AP310" i="64"/>
  <c r="AP21" i="64"/>
  <c r="AP382" i="64"/>
  <c r="AP308" i="64"/>
  <c r="AP163" i="64"/>
  <c r="AP92" i="64"/>
  <c r="AP234" i="64"/>
  <c r="AP456" i="64"/>
  <c r="AP530" i="64"/>
  <c r="AP380" i="64"/>
  <c r="AP528" i="64"/>
  <c r="AP454" i="64"/>
  <c r="AP19" i="64"/>
  <c r="AP232" i="64"/>
  <c r="AP161" i="64"/>
  <c r="AP90" i="64"/>
  <c r="AP306" i="64"/>
  <c r="AP614" i="64"/>
  <c r="AP38" i="64"/>
  <c r="AP109" i="64"/>
  <c r="AP180" i="64"/>
  <c r="AP251" i="64"/>
  <c r="AP547" i="64"/>
  <c r="AP473" i="64"/>
  <c r="AP325" i="64"/>
  <c r="AP399" i="64"/>
  <c r="AL35" i="25"/>
  <c r="AO39" i="64"/>
  <c r="AO400" i="64"/>
  <c r="AO110" i="64"/>
  <c r="AO181" i="64"/>
  <c r="AO252" i="64"/>
  <c r="AO474" i="64"/>
  <c r="AO326" i="64"/>
  <c r="AO548" i="64"/>
  <c r="AO43" i="64"/>
  <c r="AO185" i="64"/>
  <c r="AO330" i="64"/>
  <c r="AO552" i="64"/>
  <c r="AO256" i="64"/>
  <c r="AO114" i="64"/>
  <c r="AO404" i="64"/>
  <c r="AO478" i="64"/>
  <c r="AO47" i="64"/>
  <c r="AO118" i="64"/>
  <c r="AO334" i="64"/>
  <c r="AO189" i="64"/>
  <c r="AO260" i="64"/>
  <c r="AO482" i="64"/>
  <c r="AO556" i="64"/>
  <c r="AO408" i="64"/>
  <c r="AO51" i="64"/>
  <c r="AO412" i="64"/>
  <c r="AO122" i="64"/>
  <c r="AO264" i="64"/>
  <c r="AO486" i="64"/>
  <c r="AO193" i="64"/>
  <c r="AO560" i="64"/>
  <c r="AO338" i="64"/>
  <c r="AN34" i="64"/>
  <c r="AN247" i="64"/>
  <c r="AN105" i="64"/>
  <c r="AN469" i="64"/>
  <c r="AN543" i="64"/>
  <c r="AN395" i="64"/>
  <c r="AN321" i="64"/>
  <c r="AN32" i="64"/>
  <c r="AN541" i="64"/>
  <c r="AN103" i="64"/>
  <c r="AN467" i="64"/>
  <c r="AN245" i="64"/>
  <c r="AN393" i="64"/>
  <c r="AN319" i="64"/>
  <c r="AN30" i="64"/>
  <c r="AN243" i="64"/>
  <c r="AN539" i="64"/>
  <c r="AN101" i="64"/>
  <c r="AN172" i="64"/>
  <c r="AN391" i="64"/>
  <c r="AN465" i="64"/>
  <c r="AN317" i="64"/>
  <c r="AN28" i="64"/>
  <c r="AN537" i="64"/>
  <c r="AN315" i="64"/>
  <c r="AN463" i="64"/>
  <c r="AN99" i="64"/>
  <c r="AN170" i="64"/>
  <c r="AN241" i="64"/>
  <c r="AN389" i="64"/>
  <c r="AN26" i="64"/>
  <c r="AN313" i="64"/>
  <c r="AN387" i="64"/>
  <c r="AN535" i="64"/>
  <c r="AN97" i="64"/>
  <c r="AN168" i="64"/>
  <c r="AN239" i="64"/>
  <c r="AN461" i="64"/>
  <c r="AN24" i="64"/>
  <c r="AN95" i="64"/>
  <c r="AN166" i="64"/>
  <c r="AN237" i="64"/>
  <c r="AN533" i="64"/>
  <c r="AN311" i="64"/>
  <c r="AN385" i="64"/>
  <c r="AN459" i="64"/>
  <c r="AN22" i="64"/>
  <c r="AN383" i="64"/>
  <c r="AN93" i="64"/>
  <c r="AN531" i="64"/>
  <c r="AN164" i="64"/>
  <c r="AN235" i="64"/>
  <c r="AN309" i="64"/>
  <c r="AN457" i="64"/>
  <c r="AN20" i="64"/>
  <c r="AN529" i="64"/>
  <c r="AN91" i="64"/>
  <c r="AN162" i="64"/>
  <c r="AN233" i="64"/>
  <c r="AN381" i="64"/>
  <c r="AN307" i="64"/>
  <c r="AN455" i="64"/>
  <c r="AN36" i="64"/>
  <c r="AN323" i="64"/>
  <c r="AN107" i="64"/>
  <c r="AN178" i="64"/>
  <c r="AN471" i="64"/>
  <c r="AN397" i="64"/>
  <c r="AN545" i="64"/>
  <c r="AN40" i="64"/>
  <c r="AN327" i="64"/>
  <c r="AN549" i="64"/>
  <c r="AN111" i="64"/>
  <c r="AN253" i="64"/>
  <c r="AN182" i="64"/>
  <c r="AN475" i="64"/>
  <c r="AN401" i="64"/>
  <c r="AN44" i="64"/>
  <c r="AN186" i="64"/>
  <c r="AN331" i="64"/>
  <c r="AN115" i="64"/>
  <c r="AN257" i="64"/>
  <c r="AN553" i="64"/>
  <c r="AN405" i="64"/>
  <c r="AN479" i="64"/>
  <c r="AN48" i="64"/>
  <c r="AN190" i="64"/>
  <c r="AN557" i="64"/>
  <c r="AN409" i="64"/>
  <c r="AN119" i="64"/>
  <c r="AN261" i="64"/>
  <c r="AN335" i="64"/>
  <c r="AN483" i="64"/>
  <c r="AN52" i="64"/>
  <c r="AN123" i="64"/>
  <c r="AN561" i="64"/>
  <c r="AN194" i="64"/>
  <c r="AN265" i="64"/>
  <c r="AN487" i="64"/>
  <c r="AN413" i="64"/>
  <c r="AI94" i="25"/>
  <c r="AL257" i="46"/>
  <c r="AL246" i="64"/>
  <c r="AL33" i="64"/>
  <c r="AL104" i="64"/>
  <c r="AL542" i="64"/>
  <c r="AL175" i="64"/>
  <c r="AL468" i="64"/>
  <c r="AL320" i="64"/>
  <c r="AL394" i="64"/>
  <c r="AL31" i="64"/>
  <c r="AL102" i="64"/>
  <c r="AL244" i="64"/>
  <c r="AL466" i="64"/>
  <c r="AL173" i="64"/>
  <c r="AL392" i="64"/>
  <c r="AL318" i="64"/>
  <c r="AL540" i="64"/>
  <c r="AL316" i="64"/>
  <c r="AL171" i="64"/>
  <c r="AL242" i="64"/>
  <c r="AL29" i="64"/>
  <c r="AL100" i="64"/>
  <c r="AL538" i="64"/>
  <c r="AL27" i="64"/>
  <c r="AL98" i="64"/>
  <c r="AL240" i="64"/>
  <c r="AL388" i="64"/>
  <c r="AL536" i="64"/>
  <c r="AL462" i="64"/>
  <c r="AL460" i="64"/>
  <c r="AL25" i="64"/>
  <c r="AL96" i="64"/>
  <c r="AL238" i="64"/>
  <c r="AL312" i="64"/>
  <c r="AL386" i="64"/>
  <c r="AL167" i="64"/>
  <c r="AL534" i="64"/>
  <c r="AL94" i="64"/>
  <c r="AL458" i="64"/>
  <c r="AL23" i="64"/>
  <c r="AL236" i="64"/>
  <c r="AL532" i="64"/>
  <c r="AL384" i="64"/>
  <c r="AL165" i="64"/>
  <c r="AL310" i="64"/>
  <c r="AL21" i="64"/>
  <c r="AL382" i="64"/>
  <c r="AL92" i="64"/>
  <c r="AL163" i="64"/>
  <c r="AL234" i="64"/>
  <c r="AL308" i="64"/>
  <c r="AL456" i="64"/>
  <c r="AL530" i="64"/>
  <c r="AL19" i="64"/>
  <c r="AL454" i="64"/>
  <c r="AL528" i="64"/>
  <c r="AL90" i="64"/>
  <c r="AL161" i="64"/>
  <c r="AL232" i="64"/>
  <c r="AL306" i="64"/>
  <c r="AL380" i="64"/>
  <c r="AL614" i="64"/>
  <c r="AL38" i="64"/>
  <c r="AL109" i="64"/>
  <c r="AL180" i="64"/>
  <c r="AL547" i="64"/>
  <c r="AL251" i="64"/>
  <c r="AL473" i="64"/>
  <c r="AL325" i="64"/>
  <c r="AL399" i="64"/>
  <c r="AH35" i="25"/>
  <c r="AK39" i="64"/>
  <c r="AK548" i="64"/>
  <c r="AK110" i="64"/>
  <c r="AK181" i="64"/>
  <c r="AK252" i="64"/>
  <c r="AK400" i="64"/>
  <c r="AK326" i="64"/>
  <c r="AK474" i="64"/>
  <c r="AK43" i="64"/>
  <c r="AK114" i="64"/>
  <c r="AK256" i="64"/>
  <c r="AK185" i="64"/>
  <c r="AK330" i="64"/>
  <c r="AK478" i="64"/>
  <c r="AK552" i="64"/>
  <c r="AK404" i="64"/>
  <c r="AK47" i="64"/>
  <c r="AK260" i="64"/>
  <c r="AK189" i="64"/>
  <c r="AK334" i="64"/>
  <c r="AK118" i="64"/>
  <c r="AK556" i="64"/>
  <c r="AK482" i="64"/>
  <c r="AK408" i="64"/>
  <c r="AK51" i="64"/>
  <c r="AK193" i="64"/>
  <c r="AK264" i="64"/>
  <c r="AK338" i="64"/>
  <c r="AK122" i="64"/>
  <c r="AK560" i="64"/>
  <c r="AK412" i="64"/>
  <c r="AK486" i="64"/>
  <c r="AI36" i="64"/>
  <c r="AI249" i="64"/>
  <c r="AI107" i="64"/>
  <c r="AI178" i="64"/>
  <c r="AI323" i="64"/>
  <c r="AI471" i="64"/>
  <c r="AI545" i="64"/>
  <c r="AI397" i="64"/>
  <c r="AI40" i="64"/>
  <c r="AI111" i="64"/>
  <c r="AI182" i="64"/>
  <c r="AI327" i="64"/>
  <c r="AI549" i="64"/>
  <c r="AI253" i="64"/>
  <c r="AI401" i="64"/>
  <c r="AI475" i="64"/>
  <c r="AI44" i="64"/>
  <c r="AI331" i="64"/>
  <c r="AI405" i="64"/>
  <c r="AI257" i="64"/>
  <c r="AI186" i="64"/>
  <c r="AI553" i="64"/>
  <c r="AI479" i="64"/>
  <c r="AI48" i="64"/>
  <c r="AI557" i="64"/>
  <c r="AI190" i="64"/>
  <c r="AI261" i="64"/>
  <c r="AI409" i="64"/>
  <c r="AI119" i="64"/>
  <c r="AI335" i="64"/>
  <c r="AI483" i="64"/>
  <c r="AI52" i="64"/>
  <c r="AI194" i="64"/>
  <c r="AI123" i="64"/>
  <c r="AI265" i="64"/>
  <c r="AI413" i="64"/>
  <c r="AI561" i="64"/>
  <c r="AI487" i="64"/>
  <c r="AI339" i="64"/>
  <c r="AH36" i="64"/>
  <c r="AH397" i="64"/>
  <c r="AH107" i="64"/>
  <c r="AH178" i="64"/>
  <c r="AH249" i="64"/>
  <c r="AH323" i="64"/>
  <c r="AH545" i="64"/>
  <c r="AH471" i="64"/>
  <c r="AH38" i="64"/>
  <c r="AH547" i="64"/>
  <c r="AH109" i="64"/>
  <c r="AH180" i="64"/>
  <c r="AH251" i="64"/>
  <c r="AH325" i="64"/>
  <c r="AH473" i="64"/>
  <c r="AH399" i="64"/>
  <c r="AH40" i="64"/>
  <c r="AH327" i="64"/>
  <c r="AH111" i="64"/>
  <c r="AH182" i="64"/>
  <c r="AH253" i="64"/>
  <c r="AH401" i="64"/>
  <c r="AH549" i="64"/>
  <c r="AH475" i="64"/>
  <c r="AH44" i="64"/>
  <c r="AH257" i="64"/>
  <c r="AH115" i="64"/>
  <c r="AH186" i="64"/>
  <c r="AH331" i="64"/>
  <c r="AH479" i="64"/>
  <c r="AH553" i="64"/>
  <c r="AH405" i="64"/>
  <c r="AH48" i="64"/>
  <c r="AH119" i="64"/>
  <c r="AH335" i="64"/>
  <c r="AH409" i="64"/>
  <c r="AH190" i="64"/>
  <c r="AH261" i="64"/>
  <c r="AH557" i="64"/>
  <c r="AH483" i="64"/>
  <c r="AH52" i="64"/>
  <c r="AH194" i="64"/>
  <c r="AH123" i="64"/>
  <c r="AH561" i="64"/>
  <c r="AH265" i="64"/>
  <c r="AH487" i="64"/>
  <c r="AH413" i="64"/>
  <c r="AH339" i="64"/>
  <c r="AD35" i="25"/>
  <c r="AD94" i="25"/>
  <c r="AG257" i="46"/>
  <c r="AG614" i="64"/>
  <c r="AG37" i="64"/>
  <c r="AG546" i="64"/>
  <c r="AG108" i="64"/>
  <c r="AG179" i="64"/>
  <c r="AG324" i="64"/>
  <c r="AG250" i="64"/>
  <c r="AG472" i="64"/>
  <c r="AG398" i="64"/>
  <c r="AG39" i="64"/>
  <c r="AG400" i="64"/>
  <c r="AG110" i="64"/>
  <c r="AG326" i="64"/>
  <c r="AG548" i="64"/>
  <c r="AG181" i="64"/>
  <c r="AG252" i="64"/>
  <c r="AG474" i="64"/>
  <c r="AG43" i="64"/>
  <c r="AG114" i="64"/>
  <c r="AG185" i="64"/>
  <c r="AG256" i="64"/>
  <c r="AG404" i="64"/>
  <c r="AG330" i="64"/>
  <c r="AG552" i="64"/>
  <c r="AG478" i="64"/>
  <c r="AG47" i="64"/>
  <c r="AG189" i="64"/>
  <c r="AG556" i="64"/>
  <c r="AG118" i="64"/>
  <c r="AG260" i="64"/>
  <c r="AG334" i="64"/>
  <c r="AG482" i="64"/>
  <c r="AG408" i="64"/>
  <c r="AG51" i="64"/>
  <c r="AG560" i="64"/>
  <c r="AG412" i="64"/>
  <c r="AG122" i="64"/>
  <c r="AG264" i="64"/>
  <c r="AG486" i="64"/>
  <c r="AG193" i="64"/>
  <c r="AF36" i="64"/>
  <c r="AF107" i="64"/>
  <c r="AF178" i="64"/>
  <c r="AF249" i="64"/>
  <c r="AF545" i="64"/>
  <c r="AF397" i="64"/>
  <c r="AF471" i="64"/>
  <c r="AF323" i="64"/>
  <c r="AF38" i="64"/>
  <c r="AF109" i="64"/>
  <c r="AF180" i="64"/>
  <c r="AF251" i="64"/>
  <c r="AF547" i="64"/>
  <c r="AF325" i="64"/>
  <c r="AF473" i="64"/>
  <c r="AF399" i="64"/>
  <c r="AF40" i="64"/>
  <c r="AF475" i="64"/>
  <c r="AF549" i="64"/>
  <c r="AF111" i="64"/>
  <c r="AF182" i="64"/>
  <c r="AF253" i="64"/>
  <c r="AF401" i="64"/>
  <c r="AF327" i="64"/>
  <c r="AF44" i="64"/>
  <c r="AF115" i="64"/>
  <c r="AF186" i="64"/>
  <c r="AF257" i="64"/>
  <c r="AF331" i="64"/>
  <c r="AF405" i="64"/>
  <c r="AF553" i="64"/>
  <c r="AF479" i="64"/>
  <c r="AF48" i="64"/>
  <c r="AF261" i="64"/>
  <c r="AF190" i="64"/>
  <c r="AF557" i="64"/>
  <c r="AF119" i="64"/>
  <c r="AF335" i="64"/>
  <c r="AF409" i="64"/>
  <c r="AF483" i="64"/>
  <c r="AF52" i="64"/>
  <c r="AF413" i="64"/>
  <c r="AF265" i="64"/>
  <c r="AF123" i="64"/>
  <c r="AF194" i="64"/>
  <c r="AF487" i="64"/>
  <c r="AF561" i="64"/>
  <c r="AF339" i="64"/>
  <c r="AB35" i="25"/>
  <c r="AB94" i="25"/>
  <c r="AE257" i="46"/>
  <c r="AE614" i="64"/>
  <c r="AE37" i="64"/>
  <c r="AE179" i="64"/>
  <c r="AE250" i="64"/>
  <c r="AE546" i="64"/>
  <c r="AE108" i="64"/>
  <c r="AE324" i="64"/>
  <c r="AE472" i="64"/>
  <c r="AE398" i="64"/>
  <c r="AE39" i="64"/>
  <c r="AE252" i="64"/>
  <c r="AE400" i="64"/>
  <c r="AE548" i="64"/>
  <c r="AE110" i="64"/>
  <c r="AE181" i="64"/>
  <c r="AE326" i="64"/>
  <c r="AE474" i="64"/>
  <c r="AE43" i="64"/>
  <c r="AE185" i="64"/>
  <c r="AE256" i="64"/>
  <c r="AE330" i="64"/>
  <c r="AE404" i="64"/>
  <c r="AE114" i="64"/>
  <c r="AE478" i="64"/>
  <c r="AE552" i="64"/>
  <c r="AE47" i="64"/>
  <c r="AE189" i="64"/>
  <c r="AE260" i="64"/>
  <c r="AE408" i="64"/>
  <c r="AE334" i="64"/>
  <c r="AE118" i="64"/>
  <c r="AE556" i="64"/>
  <c r="AE482" i="64"/>
  <c r="AE51" i="64"/>
  <c r="AE486" i="64"/>
  <c r="AE122" i="64"/>
  <c r="AE560" i="64"/>
  <c r="AE264" i="64"/>
  <c r="AE412" i="64"/>
  <c r="AE193" i="64"/>
  <c r="AD36" i="64"/>
  <c r="AD107" i="64"/>
  <c r="AD178" i="64"/>
  <c r="AD249" i="64"/>
  <c r="AD323" i="64"/>
  <c r="AD545" i="64"/>
  <c r="AD471" i="64"/>
  <c r="AD397" i="64"/>
  <c r="AD38" i="64"/>
  <c r="AD180" i="64"/>
  <c r="AD109" i="64"/>
  <c r="AD251" i="64"/>
  <c r="AD473" i="64"/>
  <c r="AD547" i="64"/>
  <c r="AD399" i="64"/>
  <c r="AD325" i="64"/>
  <c r="AD40" i="64"/>
  <c r="AD475" i="64"/>
  <c r="AD549" i="64"/>
  <c r="AD253" i="64"/>
  <c r="AD182" i="64"/>
  <c r="AD111" i="64"/>
  <c r="AD401" i="64"/>
  <c r="AD327" i="64"/>
  <c r="AD44" i="64"/>
  <c r="AD257" i="64"/>
  <c r="AD331" i="64"/>
  <c r="AD186" i="64"/>
  <c r="AD405" i="64"/>
  <c r="AD115" i="64"/>
  <c r="AD479" i="64"/>
  <c r="AD48" i="64"/>
  <c r="AD557" i="64"/>
  <c r="AD261" i="64"/>
  <c r="AD190" i="64"/>
  <c r="AD409" i="64"/>
  <c r="AD335" i="64"/>
  <c r="AD119" i="64"/>
  <c r="AD483" i="64"/>
  <c r="AD52" i="64"/>
  <c r="AD413" i="64"/>
  <c r="AD265" i="64"/>
  <c r="AD194" i="64"/>
  <c r="AD123" i="64"/>
  <c r="AD487" i="64"/>
  <c r="AD561" i="64"/>
  <c r="AD339" i="64"/>
  <c r="Z35" i="25"/>
  <c r="Z94" i="25"/>
  <c r="AC257" i="46"/>
  <c r="AC37" i="64"/>
  <c r="AC179" i="64"/>
  <c r="AC250" i="64"/>
  <c r="AC108" i="64"/>
  <c r="AC324" i="64"/>
  <c r="AC546" i="64"/>
  <c r="AC472" i="64"/>
  <c r="AC39" i="64"/>
  <c r="AC252" i="64"/>
  <c r="AC326" i="64"/>
  <c r="AC548" i="64"/>
  <c r="AC110" i="64"/>
  <c r="AC181" i="64"/>
  <c r="AC400" i="64"/>
  <c r="AC474" i="64"/>
  <c r="AC43" i="64"/>
  <c r="AC256" i="64"/>
  <c r="AC478" i="64"/>
  <c r="AC114" i="64"/>
  <c r="AC185" i="64"/>
  <c r="AC552" i="64"/>
  <c r="AC404" i="64"/>
  <c r="AC47" i="64"/>
  <c r="AC189" i="64"/>
  <c r="AC260" i="64"/>
  <c r="AC118" i="64"/>
  <c r="AC408" i="64"/>
  <c r="AC556" i="64"/>
  <c r="AC482" i="64"/>
  <c r="AC334" i="64"/>
  <c r="AC51" i="64"/>
  <c r="AC122" i="64"/>
  <c r="AC193" i="64"/>
  <c r="AC264" i="64"/>
  <c r="AC560" i="64"/>
  <c r="AC412" i="64"/>
  <c r="AC486" i="64"/>
  <c r="AC338" i="64"/>
  <c r="AQ140" i="25"/>
  <c r="AQ298" i="25" s="1"/>
  <c r="V198" i="47"/>
  <c r="V362" i="47" s="1"/>
  <c r="AT258" i="46"/>
  <c r="AM140" i="25"/>
  <c r="AM298" i="25" s="1"/>
  <c r="R198" i="47"/>
  <c r="R362" i="47" s="1"/>
  <c r="AP258" i="46"/>
  <c r="AI140" i="25"/>
  <c r="AI298" i="25" s="1"/>
  <c r="N198" i="47"/>
  <c r="N362" i="47" s="1"/>
  <c r="AL258" i="46"/>
  <c r="AR140" i="25"/>
  <c r="AR298" i="25" s="1"/>
  <c r="W198" i="47"/>
  <c r="W362" i="47" s="1"/>
  <c r="AU258" i="46"/>
  <c r="AN140" i="25"/>
  <c r="AN298" i="25" s="1"/>
  <c r="S198" i="47"/>
  <c r="S362" i="47" s="1"/>
  <c r="AQ258" i="46"/>
  <c r="AJ140" i="25"/>
  <c r="AJ298" i="25" s="1"/>
  <c r="O198" i="47"/>
  <c r="O362" i="47" s="1"/>
  <c r="AM258" i="46"/>
  <c r="AE140" i="25"/>
  <c r="AE298" i="25" s="1"/>
  <c r="J198" i="47"/>
  <c r="J362" i="47" s="1"/>
  <c r="AH258" i="46"/>
  <c r="AA140" i="25"/>
  <c r="AA298" i="25" s="1"/>
  <c r="AD258" i="46"/>
  <c r="F198" i="47"/>
  <c r="F362" i="47" s="1"/>
  <c r="AB140" i="25"/>
  <c r="AB298" i="25" s="1"/>
  <c r="G198" i="47"/>
  <c r="G362" i="47" s="1"/>
  <c r="AE258" i="46"/>
  <c r="Y140" i="25"/>
  <c r="D198" i="47"/>
  <c r="AB258" i="46"/>
  <c r="AX152" i="46"/>
  <c r="R29" i="11"/>
  <c r="AV20" i="34"/>
  <c r="AV19" i="34" s="1"/>
  <c r="AV493" i="64"/>
  <c r="AN330" i="64"/>
  <c r="AB330" i="64"/>
  <c r="AC389" i="64"/>
  <c r="AR534" i="64"/>
  <c r="AD534" i="64"/>
  <c r="AN552" i="64"/>
  <c r="Q48" i="36"/>
  <c r="AN249" i="64"/>
  <c r="AD553" i="64"/>
  <c r="AL247" i="64"/>
  <c r="AR315" i="64"/>
  <c r="AS109" i="64"/>
  <c r="AG165" i="64"/>
  <c r="AM171" i="64"/>
  <c r="AK549" i="64"/>
  <c r="F176" i="64"/>
  <c r="AE92" i="64"/>
  <c r="AC92" i="64"/>
  <c r="AF234" i="64"/>
  <c r="AC234" i="64"/>
  <c r="AQ234" i="64"/>
  <c r="AE239" i="64"/>
  <c r="AC239" i="64"/>
  <c r="CN87" i="46"/>
  <c r="AR174" i="64"/>
  <c r="AQ174" i="64"/>
  <c r="AF174" i="64"/>
  <c r="AB174" i="64"/>
  <c r="AO174" i="64"/>
  <c r="AG320" i="64"/>
  <c r="AT320" i="64"/>
  <c r="AG338" i="64"/>
  <c r="AE338" i="64"/>
  <c r="AL390" i="64"/>
  <c r="AK390" i="64"/>
  <c r="AE537" i="64"/>
  <c r="CN97" i="46"/>
  <c r="AC178" i="64"/>
  <c r="AL464" i="64"/>
  <c r="AI102" i="64"/>
  <c r="AR194" i="64"/>
  <c r="AF91" i="64"/>
  <c r="AQ91" i="64"/>
  <c r="AF166" i="64"/>
  <c r="AC166" i="64"/>
  <c r="AQ166" i="64"/>
  <c r="AF172" i="64"/>
  <c r="AC172" i="64"/>
  <c r="AQ172" i="64"/>
  <c r="AC244" i="64"/>
  <c r="AQ244" i="64"/>
  <c r="AH391" i="64"/>
  <c r="AC325" i="64"/>
  <c r="AR391" i="64"/>
  <c r="AJ456" i="64"/>
  <c r="AJ459" i="64"/>
  <c r="AR307" i="64"/>
  <c r="L86" i="63"/>
  <c r="M96" i="63" s="1"/>
  <c r="C21" i="36"/>
  <c r="BS65" i="46"/>
  <c r="AB314" i="64"/>
  <c r="AQ314" i="64"/>
  <c r="AF314" i="64"/>
  <c r="AM314" i="64"/>
  <c r="AG314" i="64"/>
  <c r="AT314" i="64"/>
  <c r="AI314" i="64"/>
  <c r="AJ314" i="64"/>
  <c r="AL314" i="64"/>
  <c r="AS314" i="64"/>
  <c r="E50" i="36"/>
  <c r="K50" i="36"/>
  <c r="I37" i="36"/>
  <c r="U37" i="36"/>
  <c r="W37" i="36"/>
  <c r="V37" i="36"/>
  <c r="Q37" i="36"/>
  <c r="D37" i="36"/>
  <c r="S37" i="36"/>
  <c r="O37" i="36"/>
  <c r="R37" i="36"/>
  <c r="N37" i="36"/>
  <c r="E37" i="36"/>
  <c r="G37" i="36"/>
  <c r="BS73" i="46"/>
  <c r="CN60" i="46"/>
  <c r="J75" i="44"/>
  <c r="K83" i="63"/>
  <c r="CD96" i="46"/>
  <c r="BD96" i="46"/>
  <c r="BH96" i="46"/>
  <c r="BI96" i="46"/>
  <c r="CC96" i="46"/>
  <c r="BN96" i="46"/>
  <c r="CG96" i="46"/>
  <c r="CI96" i="46"/>
  <c r="BQ96" i="46"/>
  <c r="I96" i="44"/>
  <c r="J96" i="44" s="1"/>
  <c r="CM96" i="46"/>
  <c r="CK252" i="46" s="1"/>
  <c r="BG96" i="46"/>
  <c r="CH96" i="46"/>
  <c r="BY96" i="46"/>
  <c r="BB96" i="46"/>
  <c r="BA96" i="46"/>
  <c r="AZ96" i="46"/>
  <c r="BP96" i="46"/>
  <c r="BE96" i="46"/>
  <c r="BL96" i="46"/>
  <c r="BK96" i="46"/>
  <c r="CE96" i="46"/>
  <c r="BM96" i="46"/>
  <c r="BR96" i="46"/>
  <c r="CA96" i="46"/>
  <c r="BY252" i="46" s="1"/>
  <c r="CB96" i="46"/>
  <c r="BO96" i="46"/>
  <c r="BX96" i="46"/>
  <c r="BT96" i="46"/>
  <c r="BU96" i="46"/>
  <c r="AY96" i="46"/>
  <c r="BW96" i="46"/>
  <c r="CL96" i="46"/>
  <c r="CF96" i="46"/>
  <c r="CD252" i="46" s="1"/>
  <c r="BF96" i="46"/>
  <c r="BZ96" i="46"/>
  <c r="CJ96" i="46"/>
  <c r="BJ96" i="46"/>
  <c r="P96" i="56" s="1"/>
  <c r="O179" i="47" s="1"/>
  <c r="BC96" i="46"/>
  <c r="CK96" i="46"/>
  <c r="BV96" i="46"/>
  <c r="C252" i="46"/>
  <c r="CN107" i="46"/>
  <c r="CN116" i="46"/>
  <c r="BS124" i="46"/>
  <c r="D172" i="25"/>
  <c r="CE126" i="46"/>
  <c r="BV126" i="46"/>
  <c r="BS126" i="46"/>
  <c r="CJ126" i="46"/>
  <c r="Q169" i="25"/>
  <c r="BJ247" i="46"/>
  <c r="E169" i="25"/>
  <c r="J169" i="25"/>
  <c r="G243" i="44"/>
  <c r="AX247" i="46"/>
  <c r="BP247" i="46"/>
  <c r="BS123" i="46"/>
  <c r="BS184" i="46"/>
  <c r="BS183" i="46"/>
  <c r="N200" i="56"/>
  <c r="M251" i="25" s="1"/>
  <c r="Q200" i="56"/>
  <c r="P251" i="25" s="1"/>
  <c r="B52" i="67"/>
  <c r="N42" i="36" s="1"/>
  <c r="H51" i="36"/>
  <c r="U51" i="36"/>
  <c r="T51" i="36"/>
  <c r="Q51" i="36"/>
  <c r="V51" i="36"/>
  <c r="W51" i="36"/>
  <c r="L51" i="36"/>
  <c r="D51" i="36"/>
  <c r="O51" i="36"/>
  <c r="M51" i="36"/>
  <c r="P51" i="36"/>
  <c r="I51" i="36"/>
  <c r="N51" i="36"/>
  <c r="R51" i="36"/>
  <c r="S51" i="36"/>
  <c r="J51" i="36"/>
  <c r="F38" i="36"/>
  <c r="R38" i="36"/>
  <c r="P38" i="36"/>
  <c r="I38" i="36"/>
  <c r="H38" i="36"/>
  <c r="T38" i="36"/>
  <c r="S38" i="36"/>
  <c r="O38" i="36"/>
  <c r="W38" i="36"/>
  <c r="Q38" i="36"/>
  <c r="N38" i="36"/>
  <c r="U38" i="36"/>
  <c r="V38" i="36"/>
  <c r="M38" i="36"/>
  <c r="D38" i="36"/>
  <c r="K37" i="36"/>
  <c r="K51" i="36"/>
  <c r="L38" i="36"/>
  <c r="S39" i="36"/>
  <c r="U39" i="36"/>
  <c r="T39" i="36"/>
  <c r="O39" i="36"/>
  <c r="M39" i="36"/>
  <c r="R39" i="36"/>
  <c r="N39" i="36"/>
  <c r="F39" i="36"/>
  <c r="I39" i="36"/>
  <c r="W39" i="36"/>
  <c r="P39" i="36"/>
  <c r="Q39" i="36"/>
  <c r="V39" i="36"/>
  <c r="H39" i="36"/>
  <c r="G38" i="36"/>
  <c r="G39" i="36"/>
  <c r="BS76" i="46"/>
  <c r="J60" i="44"/>
  <c r="J61" i="44"/>
  <c r="BS75" i="46"/>
  <c r="BS70" i="46"/>
  <c r="BS77" i="46"/>
  <c r="F242" i="44"/>
  <c r="CN105" i="46"/>
  <c r="CN113" i="46"/>
  <c r="CN114" i="46"/>
  <c r="CN93" i="46"/>
  <c r="CN94" i="46"/>
  <c r="CN100" i="46"/>
  <c r="CF128" i="46"/>
  <c r="P174" i="25" s="1"/>
  <c r="CA128" i="46"/>
  <c r="K174" i="25" s="1"/>
  <c r="CH128" i="46"/>
  <c r="R174" i="25" s="1"/>
  <c r="CE128" i="46"/>
  <c r="O174" i="25" s="1"/>
  <c r="BZ128" i="46"/>
  <c r="J174" i="25" s="1"/>
  <c r="BT128" i="46"/>
  <c r="CK128" i="46"/>
  <c r="U174" i="25" s="1"/>
  <c r="CG128" i="46"/>
  <c r="Q174" i="25" s="1"/>
  <c r="BX128" i="46"/>
  <c r="H174" i="25" s="1"/>
  <c r="CB128" i="46"/>
  <c r="L174" i="25" s="1"/>
  <c r="J121" i="44"/>
  <c r="BS185" i="46"/>
  <c r="J161" i="44"/>
  <c r="H232" i="44" s="1"/>
  <c r="F232" i="44"/>
  <c r="BS210" i="46"/>
  <c r="J132" i="44"/>
  <c r="H225" i="44" s="1"/>
  <c r="F225" i="44"/>
  <c r="F226" i="44"/>
  <c r="J134" i="44"/>
  <c r="H226" i="44" s="1"/>
  <c r="J156" i="44"/>
  <c r="H228" i="44" s="1"/>
  <c r="F228" i="44"/>
  <c r="BS203" i="46"/>
  <c r="BS190" i="46"/>
  <c r="U153" i="68"/>
  <c r="T36" i="57" s="1"/>
  <c r="S153" i="68"/>
  <c r="R36" i="57" s="1"/>
  <c r="CN118" i="46"/>
  <c r="CN110" i="46"/>
  <c r="CN108" i="46"/>
  <c r="CN104" i="46"/>
  <c r="CN102" i="46"/>
  <c r="CN106" i="46"/>
  <c r="CN98" i="46"/>
  <c r="I95" i="56"/>
  <c r="BA254" i="46"/>
  <c r="BO254" i="46"/>
  <c r="W95" i="56"/>
  <c r="T95" i="56"/>
  <c r="BL254" i="46"/>
  <c r="H95" i="56"/>
  <c r="AZ254" i="46"/>
  <c r="BI254" i="46"/>
  <c r="Q95" i="56"/>
  <c r="L95" i="56"/>
  <c r="BD254" i="46"/>
  <c r="N95" i="56"/>
  <c r="BF254" i="46"/>
  <c r="P95" i="56"/>
  <c r="BH254" i="46"/>
  <c r="AW254" i="46"/>
  <c r="E95" i="56"/>
  <c r="BS95" i="46"/>
  <c r="BE254" i="46"/>
  <c r="M95" i="56"/>
  <c r="BU247" i="46"/>
  <c r="BG247" i="46"/>
  <c r="J120" i="44"/>
  <c r="BS178" i="46"/>
  <c r="BS192" i="46"/>
  <c r="BS182" i="46"/>
  <c r="BS209" i="46"/>
  <c r="J159" i="44"/>
  <c r="H229" i="44" s="1"/>
  <c r="F229" i="44"/>
  <c r="J143" i="44"/>
  <c r="H231" i="44" s="1"/>
  <c r="J165" i="44"/>
  <c r="H247" i="44" s="1"/>
  <c r="F247" i="44"/>
  <c r="BS177" i="46"/>
  <c r="J131" i="44"/>
  <c r="H224" i="44" s="1"/>
  <c r="F224" i="44"/>
  <c r="BS188" i="46"/>
  <c r="BS216" i="46"/>
  <c r="J174" i="44"/>
  <c r="BS176" i="46"/>
  <c r="BO258" i="46"/>
  <c r="BK258" i="46"/>
  <c r="BC258" i="46"/>
  <c r="BD258" i="46"/>
  <c r="AY258" i="46"/>
  <c r="BI258" i="46"/>
  <c r="BB258" i="46"/>
  <c r="BH258" i="46"/>
  <c r="BG258" i="46"/>
  <c r="G254" i="44"/>
  <c r="BN258" i="46"/>
  <c r="J88" i="44"/>
  <c r="E199" i="56"/>
  <c r="BS199" i="46"/>
  <c r="U199" i="56"/>
  <c r="T250" i="25" s="1"/>
  <c r="V199" i="56"/>
  <c r="U250" i="25" s="1"/>
  <c r="N199" i="56"/>
  <c r="M250" i="25" s="1"/>
  <c r="I199" i="56"/>
  <c r="H250" i="25" s="1"/>
  <c r="S199" i="56"/>
  <c r="R250" i="25" s="1"/>
  <c r="M199" i="56"/>
  <c r="L250" i="25" s="1"/>
  <c r="K199" i="56"/>
  <c r="J250" i="25" s="1"/>
  <c r="C209" i="44"/>
  <c r="E209" i="44" s="1"/>
  <c r="H209" i="44" s="1"/>
  <c r="Q153" i="68"/>
  <c r="P36" i="57" s="1"/>
  <c r="D149" i="68"/>
  <c r="G449" i="31" s="1"/>
  <c r="H36" i="36" l="1"/>
  <c r="E36" i="36"/>
  <c r="L37" i="36"/>
  <c r="P37" i="36"/>
  <c r="M37" i="36"/>
  <c r="T37" i="36"/>
  <c r="H37" i="36"/>
  <c r="J37" i="36"/>
  <c r="C37" i="36" s="1"/>
  <c r="P631" i="64"/>
  <c r="P123" i="64" s="1"/>
  <c r="T631" i="64"/>
  <c r="T52" i="64" s="1"/>
  <c r="N631" i="64"/>
  <c r="N52" i="64" s="1"/>
  <c r="AS37" i="46"/>
  <c r="AQ246" i="46" s="1"/>
  <c r="AO37" i="46"/>
  <c r="AQ37" i="46"/>
  <c r="AS632" i="64"/>
  <c r="AS624" i="64"/>
  <c r="AS628" i="64"/>
  <c r="X632" i="64"/>
  <c r="I148" i="46"/>
  <c r="J148" i="46"/>
  <c r="S148" i="46"/>
  <c r="AA148" i="46"/>
  <c r="X148" i="46"/>
  <c r="K148" i="46"/>
  <c r="U148" i="46"/>
  <c r="Z148" i="46"/>
  <c r="L148" i="46"/>
  <c r="R148" i="46"/>
  <c r="M136" i="25" s="1"/>
  <c r="G623" i="64"/>
  <c r="G257" i="64" s="1"/>
  <c r="V623" i="64"/>
  <c r="V331" i="64" s="1"/>
  <c r="K623" i="64"/>
  <c r="K257" i="64" s="1"/>
  <c r="W623" i="64"/>
  <c r="O623" i="64"/>
  <c r="O257" i="64" s="1"/>
  <c r="N623" i="64"/>
  <c r="N405" i="64" s="1"/>
  <c r="Y627" i="64"/>
  <c r="Q627" i="64"/>
  <c r="R627" i="64"/>
  <c r="L627" i="64"/>
  <c r="H627" i="64"/>
  <c r="W627" i="64"/>
  <c r="W409" i="64" s="1"/>
  <c r="P627" i="64"/>
  <c r="O627" i="64"/>
  <c r="X627" i="64"/>
  <c r="K627" i="64"/>
  <c r="F254" i="44"/>
  <c r="J184" i="44"/>
  <c r="H254" i="44" s="1"/>
  <c r="O601" i="64"/>
  <c r="W601" i="64"/>
  <c r="W93" i="64" s="1"/>
  <c r="X601" i="64"/>
  <c r="P601" i="64"/>
  <c r="K601" i="64"/>
  <c r="G601" i="64"/>
  <c r="G164" i="64" s="1"/>
  <c r="V601" i="64"/>
  <c r="N601" i="64"/>
  <c r="U601" i="64"/>
  <c r="J601" i="64"/>
  <c r="AD19" i="34"/>
  <c r="AY19" i="34"/>
  <c r="F19" i="34"/>
  <c r="BB19" i="34"/>
  <c r="G602" i="64"/>
  <c r="J602" i="64"/>
  <c r="J23" i="64" s="1"/>
  <c r="N602" i="64"/>
  <c r="N23" i="64" s="1"/>
  <c r="R602" i="64"/>
  <c r="T602" i="64"/>
  <c r="T94" i="64" s="1"/>
  <c r="Y602" i="64"/>
  <c r="Y458" i="64" s="1"/>
  <c r="S602" i="64"/>
  <c r="S23" i="64" s="1"/>
  <c r="Z602" i="64"/>
  <c r="Z458" i="64" s="1"/>
  <c r="K602" i="64"/>
  <c r="K94" i="64" s="1"/>
  <c r="V602" i="64"/>
  <c r="V532" i="64" s="1"/>
  <c r="Q146" i="40"/>
  <c r="F146" i="40" s="1"/>
  <c r="I146" i="40" s="1"/>
  <c r="G619" i="64"/>
  <c r="R619" i="64"/>
  <c r="Y619" i="64"/>
  <c r="Y253" i="64" s="1"/>
  <c r="P619" i="64"/>
  <c r="P111" i="64" s="1"/>
  <c r="C29" i="75"/>
  <c r="Z606" i="64"/>
  <c r="T606" i="64"/>
  <c r="U606" i="64"/>
  <c r="M606" i="64"/>
  <c r="I606" i="64"/>
  <c r="Y606" i="64"/>
  <c r="R606" i="64"/>
  <c r="S606" i="64"/>
  <c r="S169" i="64" s="1"/>
  <c r="H606" i="64"/>
  <c r="L606" i="64"/>
  <c r="H626" i="64"/>
  <c r="G626" i="64"/>
  <c r="T626" i="64"/>
  <c r="T260" i="64" s="1"/>
  <c r="K626" i="64"/>
  <c r="K260" i="64" s="1"/>
  <c r="P626" i="64"/>
  <c r="P118" i="64" s="1"/>
  <c r="I626" i="64"/>
  <c r="L626" i="64"/>
  <c r="L260" i="64" s="1"/>
  <c r="S626" i="64"/>
  <c r="S260" i="64" s="1"/>
  <c r="AG621" i="64"/>
  <c r="AG625" i="64"/>
  <c r="D58" i="64"/>
  <c r="D345" i="64"/>
  <c r="D271" i="64"/>
  <c r="D129" i="64"/>
  <c r="T129" i="64" s="1"/>
  <c r="D200" i="64"/>
  <c r="CN120" i="46"/>
  <c r="C211" i="46"/>
  <c r="E211" i="46" s="1"/>
  <c r="AG629" i="64"/>
  <c r="J95" i="44"/>
  <c r="H250" i="44" s="1"/>
  <c r="AL37" i="46"/>
  <c r="E44" i="36"/>
  <c r="T44" i="36"/>
  <c r="X626" i="64"/>
  <c r="X260" i="64" s="1"/>
  <c r="Q147" i="46"/>
  <c r="I147" i="46"/>
  <c r="P147" i="46"/>
  <c r="Y147" i="46"/>
  <c r="V147" i="46"/>
  <c r="K147" i="46"/>
  <c r="S147" i="46"/>
  <c r="AA147" i="46"/>
  <c r="J147" i="46"/>
  <c r="X147" i="46"/>
  <c r="R147" i="46"/>
  <c r="P244" i="46" s="1"/>
  <c r="L147" i="46"/>
  <c r="AB148" i="46"/>
  <c r="W148" i="46"/>
  <c r="M148" i="46"/>
  <c r="Z623" i="64"/>
  <c r="Z186" i="64" s="1"/>
  <c r="Z626" i="64"/>
  <c r="Z189" i="64" s="1"/>
  <c r="F637" i="64"/>
  <c r="AS620" i="64"/>
  <c r="U626" i="64"/>
  <c r="U189" i="64" s="1"/>
  <c r="C87" i="36"/>
  <c r="CN88" i="46"/>
  <c r="AA19" i="34"/>
  <c r="BS202" i="46"/>
  <c r="Q202" i="56"/>
  <c r="P253" i="25" s="1"/>
  <c r="Q119" i="40"/>
  <c r="Q80" i="40"/>
  <c r="Q53" i="40"/>
  <c r="F53" i="40" s="1"/>
  <c r="I53" i="40" s="1"/>
  <c r="CF27" i="46"/>
  <c r="BK27" i="46"/>
  <c r="BR27" i="46"/>
  <c r="CA27" i="46"/>
  <c r="CM27" i="46"/>
  <c r="BV27" i="46"/>
  <c r="BQ27" i="46"/>
  <c r="BY27" i="46"/>
  <c r="BT27" i="46"/>
  <c r="BB27" i="46"/>
  <c r="BG27" i="46"/>
  <c r="Q138" i="40"/>
  <c r="F138" i="40" s="1"/>
  <c r="I138" i="40" s="1"/>
  <c r="L632" i="64"/>
  <c r="Q599" i="64"/>
  <c r="Q91" i="64" s="1"/>
  <c r="Q165" i="40"/>
  <c r="F165" i="40" s="1"/>
  <c r="I165" i="40" s="1"/>
  <c r="Q105" i="40"/>
  <c r="Q104" i="40"/>
  <c r="Q89" i="40"/>
  <c r="Q38" i="40"/>
  <c r="F38" i="40" s="1"/>
  <c r="I38" i="40" s="1"/>
  <c r="N615" i="64" s="1"/>
  <c r="N36" i="64" s="1"/>
  <c r="Q88" i="40"/>
  <c r="Q129" i="40"/>
  <c r="F129" i="40" s="1"/>
  <c r="I129" i="40" s="1"/>
  <c r="Q40" i="40"/>
  <c r="F40" i="40" s="1"/>
  <c r="I40" i="40" s="1"/>
  <c r="Q56" i="40"/>
  <c r="F56" i="40" s="1"/>
  <c r="I56" i="40" s="1"/>
  <c r="BX252" i="46"/>
  <c r="R19" i="34"/>
  <c r="P43" i="36"/>
  <c r="S632" i="64" s="1"/>
  <c r="R43" i="36"/>
  <c r="N43" i="36"/>
  <c r="H43" i="36"/>
  <c r="AP19" i="34"/>
  <c r="U19" i="34"/>
  <c r="BE19" i="34"/>
  <c r="V35" i="64"/>
  <c r="X599" i="64"/>
  <c r="I39" i="46"/>
  <c r="L396" i="64"/>
  <c r="Q150" i="40"/>
  <c r="F150" i="40" s="1"/>
  <c r="I150" i="40" s="1"/>
  <c r="Q77" i="40"/>
  <c r="Q90" i="40"/>
  <c r="Q186" i="40"/>
  <c r="Q213" i="40"/>
  <c r="F213" i="40" s="1"/>
  <c r="I213" i="40" s="1"/>
  <c r="Q192" i="40"/>
  <c r="Q153" i="40"/>
  <c r="F153" i="40" s="1"/>
  <c r="I153" i="40" s="1"/>
  <c r="Q31" i="40"/>
  <c r="F31" i="40" s="1"/>
  <c r="I31" i="40" s="1"/>
  <c r="J31" i="46" s="1"/>
  <c r="F31" i="56" s="1"/>
  <c r="Q58" i="40"/>
  <c r="F58" i="40" s="1"/>
  <c r="I58" i="40" s="1"/>
  <c r="AA128" i="46"/>
  <c r="W128" i="56" s="1"/>
  <c r="U128" i="46"/>
  <c r="W128" i="46"/>
  <c r="L128" i="46"/>
  <c r="Y128" i="46"/>
  <c r="U128" i="56" s="1"/>
  <c r="J128" i="46"/>
  <c r="T128" i="46"/>
  <c r="V128" i="46"/>
  <c r="N128" i="46"/>
  <c r="J128" i="56" s="1"/>
  <c r="K128" i="46"/>
  <c r="X128" i="46"/>
  <c r="P128" i="46"/>
  <c r="O128" i="46"/>
  <c r="K128" i="56" s="1"/>
  <c r="S128" i="46"/>
  <c r="AT37" i="46"/>
  <c r="AK37" i="46"/>
  <c r="AG37" i="46"/>
  <c r="AE246" i="46" s="1"/>
  <c r="Q629" i="64"/>
  <c r="U396" i="64"/>
  <c r="J43" i="44"/>
  <c r="G236" i="64"/>
  <c r="O599" i="64"/>
  <c r="O162" i="64" s="1"/>
  <c r="L599" i="64"/>
  <c r="L529" i="64" s="1"/>
  <c r="J35" i="44"/>
  <c r="W396" i="64"/>
  <c r="Q396" i="64"/>
  <c r="P396" i="64"/>
  <c r="D34" i="46"/>
  <c r="E34" i="46" s="1"/>
  <c r="F31" i="63"/>
  <c r="S396" i="64"/>
  <c r="X31" i="46"/>
  <c r="O31" i="46"/>
  <c r="CF48" i="46"/>
  <c r="BI21" i="54"/>
  <c r="BC21" i="54"/>
  <c r="AW21" i="54"/>
  <c r="AQ21" i="54"/>
  <c r="AK21" i="54"/>
  <c r="AB21" i="54"/>
  <c r="J21" i="54"/>
  <c r="AE21" i="54"/>
  <c r="BL21" i="54"/>
  <c r="BF21" i="54"/>
  <c r="AZ21" i="54"/>
  <c r="AT21" i="54"/>
  <c r="AN21" i="54"/>
  <c r="AH21" i="54"/>
  <c r="M21" i="54"/>
  <c r="H396" i="64"/>
  <c r="Y396" i="64"/>
  <c r="Z396" i="64"/>
  <c r="K396" i="64"/>
  <c r="M396" i="64"/>
  <c r="F396" i="64"/>
  <c r="X396" i="64"/>
  <c r="AO628" i="64"/>
  <c r="AO624" i="64"/>
  <c r="AO632" i="64"/>
  <c r="E56" i="64"/>
  <c r="D56" i="64"/>
  <c r="R35" i="64"/>
  <c r="C59" i="64"/>
  <c r="C83" i="64" s="1"/>
  <c r="G89" i="63"/>
  <c r="G86" i="63"/>
  <c r="H89" i="63" s="1"/>
  <c r="N35" i="64"/>
  <c r="AI620" i="64"/>
  <c r="AI628" i="64"/>
  <c r="CH247" i="46"/>
  <c r="BS247" i="46"/>
  <c r="BR247" i="46"/>
  <c r="AE343" i="64"/>
  <c r="AC56" i="64"/>
  <c r="K25" i="46"/>
  <c r="F33" i="25" s="1"/>
  <c r="I86" i="63"/>
  <c r="J90" i="63" s="1"/>
  <c r="I90" i="63"/>
  <c r="CG247" i="46"/>
  <c r="BZ247" i="46"/>
  <c r="H384" i="64"/>
  <c r="T212" i="46"/>
  <c r="Y212" i="46"/>
  <c r="AB212" i="46"/>
  <c r="AA212" i="46"/>
  <c r="M212" i="46"/>
  <c r="V212" i="46"/>
  <c r="N212" i="46"/>
  <c r="I212" i="46"/>
  <c r="L126" i="46"/>
  <c r="H126" i="56" s="1"/>
  <c r="P126" i="46"/>
  <c r="L126" i="56" s="1"/>
  <c r="U126" i="46"/>
  <c r="N126" i="46"/>
  <c r="L246" i="46" s="1"/>
  <c r="AB126" i="46"/>
  <c r="X126" i="56" s="1"/>
  <c r="X126" i="46"/>
  <c r="T126" i="56" s="1"/>
  <c r="I126" i="46"/>
  <c r="E126" i="56" s="1"/>
  <c r="J126" i="46"/>
  <c r="F126" i="56" s="1"/>
  <c r="M126" i="46"/>
  <c r="I126" i="56" s="1"/>
  <c r="Y217" i="46"/>
  <c r="U217" i="46"/>
  <c r="T217" i="46"/>
  <c r="I217" i="46"/>
  <c r="J217" i="46"/>
  <c r="O123" i="46"/>
  <c r="K123" i="56" s="1"/>
  <c r="M123" i="46"/>
  <c r="I123" i="56" s="1"/>
  <c r="Q123" i="46"/>
  <c r="M123" i="56" s="1"/>
  <c r="L124" i="46"/>
  <c r="H124" i="56" s="1"/>
  <c r="I124" i="46"/>
  <c r="E124" i="56" s="1"/>
  <c r="Q124" i="46"/>
  <c r="M124" i="56" s="1"/>
  <c r="R124" i="46"/>
  <c r="N124" i="56" s="1"/>
  <c r="V124" i="46"/>
  <c r="R124" i="56" s="1"/>
  <c r="F36" i="36"/>
  <c r="Z182" i="64"/>
  <c r="N394" i="64"/>
  <c r="Z115" i="64"/>
  <c r="BW252" i="46"/>
  <c r="CE252" i="46"/>
  <c r="K118" i="64"/>
  <c r="CC252" i="46"/>
  <c r="L245" i="64"/>
  <c r="U260" i="64"/>
  <c r="V257" i="64"/>
  <c r="Z598" i="64"/>
  <c r="Z161" i="64" s="1"/>
  <c r="V598" i="64"/>
  <c r="V90" i="64" s="1"/>
  <c r="S598" i="64"/>
  <c r="S90" i="64" s="1"/>
  <c r="L598" i="64"/>
  <c r="L232" i="64" s="1"/>
  <c r="H598" i="64"/>
  <c r="H90" i="64" s="1"/>
  <c r="BQ230" i="46"/>
  <c r="C26" i="73"/>
  <c r="C25" i="73"/>
  <c r="C28" i="75"/>
  <c r="Y20" i="46"/>
  <c r="W257" i="46" s="1"/>
  <c r="P20" i="46"/>
  <c r="N257" i="46" s="1"/>
  <c r="W20" i="46"/>
  <c r="U257" i="46" s="1"/>
  <c r="J20" i="46"/>
  <c r="H257" i="46" s="1"/>
  <c r="AA20" i="46"/>
  <c r="Y257" i="46" s="1"/>
  <c r="U20" i="46"/>
  <c r="S257" i="46" s="1"/>
  <c r="T20" i="46"/>
  <c r="R257" i="46" s="1"/>
  <c r="K20" i="46"/>
  <c r="I257" i="46" s="1"/>
  <c r="Q20" i="46"/>
  <c r="O257" i="46" s="1"/>
  <c r="AB20" i="46"/>
  <c r="Z257" i="46" s="1"/>
  <c r="S20" i="46"/>
  <c r="Q257" i="46" s="1"/>
  <c r="Z20" i="46"/>
  <c r="X257" i="46" s="1"/>
  <c r="X20" i="46"/>
  <c r="V257" i="46" s="1"/>
  <c r="L20" i="46"/>
  <c r="J257" i="46" s="1"/>
  <c r="N20" i="46"/>
  <c r="L257" i="46" s="1"/>
  <c r="O20" i="46"/>
  <c r="M257" i="46" s="1"/>
  <c r="V20" i="46"/>
  <c r="T257" i="46" s="1"/>
  <c r="M20" i="46"/>
  <c r="K257" i="46" s="1"/>
  <c r="I20" i="46"/>
  <c r="G257" i="46" s="1"/>
  <c r="R20" i="46"/>
  <c r="P257" i="46" s="1"/>
  <c r="S604" i="64"/>
  <c r="S238" i="64" s="1"/>
  <c r="U604" i="64"/>
  <c r="U167" i="64" s="1"/>
  <c r="Y604" i="64"/>
  <c r="Y167" i="64" s="1"/>
  <c r="W604" i="64"/>
  <c r="W238" i="64" s="1"/>
  <c r="M604" i="64"/>
  <c r="M96" i="64" s="1"/>
  <c r="H604" i="64"/>
  <c r="H238" i="64" s="1"/>
  <c r="R604" i="64"/>
  <c r="R167" i="64" s="1"/>
  <c r="K604" i="64"/>
  <c r="K167" i="64" s="1"/>
  <c r="Q604" i="64"/>
  <c r="Q238" i="64" s="1"/>
  <c r="X604" i="64"/>
  <c r="X96" i="64" s="1"/>
  <c r="O604" i="64"/>
  <c r="O25" i="64" s="1"/>
  <c r="Z604" i="64"/>
  <c r="Z238" i="64" s="1"/>
  <c r="I604" i="64"/>
  <c r="I460" i="64" s="1"/>
  <c r="J604" i="64"/>
  <c r="J167" i="64" s="1"/>
  <c r="V604" i="64"/>
  <c r="V96" i="64" s="1"/>
  <c r="G604" i="64"/>
  <c r="G167" i="64" s="1"/>
  <c r="N604" i="64"/>
  <c r="N25" i="64" s="1"/>
  <c r="T604" i="64"/>
  <c r="T460" i="64" s="1"/>
  <c r="L604" i="64"/>
  <c r="L25" i="64" s="1"/>
  <c r="P604" i="64"/>
  <c r="P167" i="64" s="1"/>
  <c r="U27" i="46"/>
  <c r="Q27" i="56" s="1"/>
  <c r="V214" i="46"/>
  <c r="L214" i="46"/>
  <c r="Q214" i="46"/>
  <c r="P214" i="46"/>
  <c r="AA214" i="46"/>
  <c r="K214" i="46"/>
  <c r="Z214" i="46"/>
  <c r="M214" i="46"/>
  <c r="T214" i="46"/>
  <c r="X214" i="46"/>
  <c r="R214" i="46"/>
  <c r="J214" i="46"/>
  <c r="U214" i="46"/>
  <c r="N214" i="46"/>
  <c r="Y214" i="46"/>
  <c r="S214" i="46"/>
  <c r="I214" i="46"/>
  <c r="W214" i="46"/>
  <c r="AB214" i="46"/>
  <c r="O214" i="46"/>
  <c r="H47" i="64"/>
  <c r="H482" i="64"/>
  <c r="H118" i="64"/>
  <c r="H556" i="64"/>
  <c r="H260" i="64"/>
  <c r="H408" i="64"/>
  <c r="H189" i="64"/>
  <c r="H334" i="64"/>
  <c r="S215" i="46"/>
  <c r="W215" i="46"/>
  <c r="R215" i="46"/>
  <c r="K215" i="46"/>
  <c r="AA215" i="46"/>
  <c r="X215" i="46"/>
  <c r="I215" i="46"/>
  <c r="AB215" i="46"/>
  <c r="J215" i="46"/>
  <c r="V215" i="46"/>
  <c r="P215" i="46"/>
  <c r="Q215" i="46"/>
  <c r="M215" i="46"/>
  <c r="N215" i="46"/>
  <c r="O215" i="46"/>
  <c r="L215" i="46"/>
  <c r="Y215" i="46"/>
  <c r="Z215" i="46"/>
  <c r="U215" i="46"/>
  <c r="T215" i="46"/>
  <c r="V127" i="46"/>
  <c r="R127" i="56" s="1"/>
  <c r="AB127" i="46"/>
  <c r="X127" i="56" s="1"/>
  <c r="U127" i="46"/>
  <c r="Q127" i="56" s="1"/>
  <c r="N127" i="46"/>
  <c r="J127" i="56" s="1"/>
  <c r="R127" i="46"/>
  <c r="N127" i="56" s="1"/>
  <c r="P127" i="46"/>
  <c r="L127" i="56" s="1"/>
  <c r="K127" i="46"/>
  <c r="G127" i="56" s="1"/>
  <c r="Q127" i="46"/>
  <c r="M127" i="56" s="1"/>
  <c r="I127" i="46"/>
  <c r="E127" i="56" s="1"/>
  <c r="Y127" i="46"/>
  <c r="U127" i="56" s="1"/>
  <c r="X127" i="46"/>
  <c r="T127" i="56" s="1"/>
  <c r="T127" i="46"/>
  <c r="S127" i="46"/>
  <c r="O127" i="56" s="1"/>
  <c r="L127" i="46"/>
  <c r="H127" i="56" s="1"/>
  <c r="O127" i="46"/>
  <c r="K127" i="56" s="1"/>
  <c r="M127" i="46"/>
  <c r="I127" i="56" s="1"/>
  <c r="W127" i="46"/>
  <c r="S127" i="56" s="1"/>
  <c r="J127" i="46"/>
  <c r="F127" i="56" s="1"/>
  <c r="Z127" i="46"/>
  <c r="V127" i="56" s="1"/>
  <c r="AA127" i="46"/>
  <c r="W127" i="56" s="1"/>
  <c r="J19" i="46"/>
  <c r="E27" i="25" s="1"/>
  <c r="K19" i="46"/>
  <c r="F27" i="25" s="1"/>
  <c r="AB19" i="46"/>
  <c r="W27" i="25" s="1"/>
  <c r="K597" i="64"/>
  <c r="K453" i="64" s="1"/>
  <c r="T19" i="46"/>
  <c r="O27" i="25" s="1"/>
  <c r="X597" i="64"/>
  <c r="X18" i="64" s="1"/>
  <c r="W597" i="64"/>
  <c r="W18" i="64" s="1"/>
  <c r="Q19" i="46"/>
  <c r="O245" i="46" s="1"/>
  <c r="X19" i="46"/>
  <c r="S27" i="25" s="1"/>
  <c r="P597" i="64"/>
  <c r="P18" i="64" s="1"/>
  <c r="O19" i="46"/>
  <c r="M245" i="46" s="1"/>
  <c r="J122" i="46"/>
  <c r="F122" i="56" s="1"/>
  <c r="W122" i="46"/>
  <c r="S122" i="56" s="1"/>
  <c r="S122" i="46"/>
  <c r="O122" i="56" s="1"/>
  <c r="AB122" i="46"/>
  <c r="X122" i="56" s="1"/>
  <c r="O122" i="46"/>
  <c r="K122" i="56" s="1"/>
  <c r="V122" i="46"/>
  <c r="R122" i="56" s="1"/>
  <c r="N122" i="46"/>
  <c r="J122" i="56" s="1"/>
  <c r="I122" i="46"/>
  <c r="AA122" i="46"/>
  <c r="W122" i="56" s="1"/>
  <c r="U122" i="46"/>
  <c r="Q122" i="56" s="1"/>
  <c r="P122" i="46"/>
  <c r="L122" i="56" s="1"/>
  <c r="Y122" i="46"/>
  <c r="U122" i="56" s="1"/>
  <c r="Z122" i="46"/>
  <c r="V122" i="56" s="1"/>
  <c r="L122" i="46"/>
  <c r="H122" i="56" s="1"/>
  <c r="T122" i="46"/>
  <c r="P122" i="56" s="1"/>
  <c r="M122" i="46"/>
  <c r="I122" i="56" s="1"/>
  <c r="R122" i="46"/>
  <c r="N122" i="56" s="1"/>
  <c r="K122" i="46"/>
  <c r="G122" i="56" s="1"/>
  <c r="Q122" i="46"/>
  <c r="M122" i="56" s="1"/>
  <c r="X122" i="46"/>
  <c r="T122" i="56" s="1"/>
  <c r="S618" i="64"/>
  <c r="Y618" i="64"/>
  <c r="P618" i="64"/>
  <c r="P181" i="64" s="1"/>
  <c r="I618" i="64"/>
  <c r="I181" i="64" s="1"/>
  <c r="H618" i="64"/>
  <c r="H400" i="64" s="1"/>
  <c r="Z618" i="64"/>
  <c r="Z181" i="64" s="1"/>
  <c r="M618" i="64"/>
  <c r="M326" i="64" s="1"/>
  <c r="X618" i="64"/>
  <c r="X252" i="64" s="1"/>
  <c r="R618" i="64"/>
  <c r="R39" i="64" s="1"/>
  <c r="W618" i="64"/>
  <c r="W110" i="64" s="1"/>
  <c r="J618" i="64"/>
  <c r="J39" i="64" s="1"/>
  <c r="O618" i="64"/>
  <c r="O39" i="64" s="1"/>
  <c r="U618" i="64"/>
  <c r="U548" i="64" s="1"/>
  <c r="L618" i="64"/>
  <c r="L252" i="64" s="1"/>
  <c r="T618" i="64"/>
  <c r="T39" i="64" s="1"/>
  <c r="K618" i="64"/>
  <c r="K252" i="64" s="1"/>
  <c r="N618" i="64"/>
  <c r="N252" i="64" s="1"/>
  <c r="G618" i="64"/>
  <c r="G181" i="64" s="1"/>
  <c r="V618" i="64"/>
  <c r="V252" i="64" s="1"/>
  <c r="Q618" i="64"/>
  <c r="Q39" i="64" s="1"/>
  <c r="Z607" i="64"/>
  <c r="Z241" i="64" s="1"/>
  <c r="S607" i="64"/>
  <c r="T607" i="64"/>
  <c r="T170" i="64" s="1"/>
  <c r="M607" i="64"/>
  <c r="M170" i="64" s="1"/>
  <c r="I607" i="64"/>
  <c r="I170" i="64" s="1"/>
  <c r="O607" i="64"/>
  <c r="O389" i="64" s="1"/>
  <c r="X607" i="64"/>
  <c r="X99" i="64" s="1"/>
  <c r="G607" i="64"/>
  <c r="G28" i="64" s="1"/>
  <c r="U607" i="64"/>
  <c r="U241" i="64" s="1"/>
  <c r="V607" i="64"/>
  <c r="V99" i="64" s="1"/>
  <c r="N607" i="64"/>
  <c r="N28" i="64" s="1"/>
  <c r="J607" i="64"/>
  <c r="J28" i="64" s="1"/>
  <c r="W607" i="64"/>
  <c r="W170" i="64" s="1"/>
  <c r="P607" i="64"/>
  <c r="P99" i="64" s="1"/>
  <c r="K607" i="64"/>
  <c r="K170" i="64" s="1"/>
  <c r="Y607" i="64"/>
  <c r="Y28" i="64" s="1"/>
  <c r="Q607" i="64"/>
  <c r="Q99" i="64" s="1"/>
  <c r="R607" i="64"/>
  <c r="R99" i="64" s="1"/>
  <c r="L607" i="64"/>
  <c r="L28" i="64" s="1"/>
  <c r="H607" i="64"/>
  <c r="H28" i="64" s="1"/>
  <c r="T129" i="46"/>
  <c r="P129" i="56" s="1"/>
  <c r="AA129" i="46"/>
  <c r="W129" i="56" s="1"/>
  <c r="Y129" i="46"/>
  <c r="U129" i="56" s="1"/>
  <c r="AB129" i="46"/>
  <c r="X129" i="56" s="1"/>
  <c r="X129" i="46"/>
  <c r="T129" i="56" s="1"/>
  <c r="R129" i="46"/>
  <c r="N129" i="56" s="1"/>
  <c r="K129" i="46"/>
  <c r="G129" i="56" s="1"/>
  <c r="S129" i="46"/>
  <c r="O129" i="56" s="1"/>
  <c r="P129" i="46"/>
  <c r="L129" i="56" s="1"/>
  <c r="I129" i="46"/>
  <c r="E129" i="56" s="1"/>
  <c r="N129" i="46"/>
  <c r="J129" i="56" s="1"/>
  <c r="Q129" i="46"/>
  <c r="M129" i="56" s="1"/>
  <c r="O129" i="46"/>
  <c r="K129" i="56" s="1"/>
  <c r="Z129" i="46"/>
  <c r="V129" i="56" s="1"/>
  <c r="V129" i="46"/>
  <c r="R129" i="56" s="1"/>
  <c r="J129" i="46"/>
  <c r="F129" i="56" s="1"/>
  <c r="W129" i="46"/>
  <c r="S129" i="56" s="1"/>
  <c r="M129" i="46"/>
  <c r="I129" i="56" s="1"/>
  <c r="L129" i="46"/>
  <c r="H129" i="56" s="1"/>
  <c r="U129" i="46"/>
  <c r="Q129" i="56" s="1"/>
  <c r="N216" i="46"/>
  <c r="O216" i="46"/>
  <c r="Y216" i="46"/>
  <c r="M216" i="46"/>
  <c r="W216" i="46"/>
  <c r="R216" i="46"/>
  <c r="Z216" i="46"/>
  <c r="AA216" i="46"/>
  <c r="U216" i="46"/>
  <c r="V216" i="46"/>
  <c r="K216" i="46"/>
  <c r="AB216" i="46"/>
  <c r="T216" i="46"/>
  <c r="P216" i="46"/>
  <c r="X216" i="46"/>
  <c r="S216" i="46"/>
  <c r="V123" i="46"/>
  <c r="R123" i="56" s="1"/>
  <c r="Y123" i="46"/>
  <c r="U123" i="56" s="1"/>
  <c r="W123" i="46"/>
  <c r="S123" i="56" s="1"/>
  <c r="I123" i="46"/>
  <c r="E123" i="56" s="1"/>
  <c r="Z123" i="46"/>
  <c r="V123" i="56" s="1"/>
  <c r="P123" i="46"/>
  <c r="L123" i="56" s="1"/>
  <c r="K123" i="46"/>
  <c r="G123" i="56" s="1"/>
  <c r="AA123" i="46"/>
  <c r="W123" i="56" s="1"/>
  <c r="L123" i="46"/>
  <c r="H123" i="56" s="1"/>
  <c r="R123" i="46"/>
  <c r="N123" i="56" s="1"/>
  <c r="N123" i="46"/>
  <c r="J123" i="56" s="1"/>
  <c r="Y124" i="46"/>
  <c r="U124" i="56" s="1"/>
  <c r="Z124" i="46"/>
  <c r="V124" i="56" s="1"/>
  <c r="S124" i="46"/>
  <c r="O124" i="56" s="1"/>
  <c r="K124" i="46"/>
  <c r="G124" i="56" s="1"/>
  <c r="W124" i="46"/>
  <c r="S124" i="56" s="1"/>
  <c r="X124" i="46"/>
  <c r="T124" i="56" s="1"/>
  <c r="T124" i="46"/>
  <c r="P124" i="56" s="1"/>
  <c r="P124" i="46"/>
  <c r="L124" i="56" s="1"/>
  <c r="J124" i="46"/>
  <c r="F124" i="56" s="1"/>
  <c r="M124" i="46"/>
  <c r="I124" i="56" s="1"/>
  <c r="U124" i="46"/>
  <c r="Q124" i="56" s="1"/>
  <c r="X217" i="46"/>
  <c r="AA217" i="46"/>
  <c r="V217" i="46"/>
  <c r="M217" i="46"/>
  <c r="R217" i="46"/>
  <c r="W217" i="46"/>
  <c r="N217" i="46"/>
  <c r="P217" i="46"/>
  <c r="Z217" i="46"/>
  <c r="Q217" i="46"/>
  <c r="AB217" i="46"/>
  <c r="T126" i="46"/>
  <c r="R246" i="46" s="1"/>
  <c r="Y126" i="46"/>
  <c r="U126" i="56" s="1"/>
  <c r="W126" i="46"/>
  <c r="U246" i="46" s="1"/>
  <c r="V126" i="46"/>
  <c r="R126" i="56" s="1"/>
  <c r="Z126" i="46"/>
  <c r="V126" i="56" s="1"/>
  <c r="AA126" i="46"/>
  <c r="W126" i="56" s="1"/>
  <c r="R126" i="46"/>
  <c r="N126" i="56" s="1"/>
  <c r="S126" i="46"/>
  <c r="O126" i="56" s="1"/>
  <c r="O126" i="46"/>
  <c r="K126" i="56" s="1"/>
  <c r="K126" i="46"/>
  <c r="G126" i="56" s="1"/>
  <c r="Q126" i="46"/>
  <c r="M126" i="56" s="1"/>
  <c r="P127" i="56"/>
  <c r="I610" i="64"/>
  <c r="I31" i="64" s="1"/>
  <c r="U610" i="64"/>
  <c r="U173" i="64" s="1"/>
  <c r="Z610" i="64"/>
  <c r="Z102" i="64" s="1"/>
  <c r="L616" i="64"/>
  <c r="L37" i="64" s="1"/>
  <c r="R616" i="64"/>
  <c r="R37" i="64" s="1"/>
  <c r="J216" i="46"/>
  <c r="T123" i="46"/>
  <c r="P123" i="56" s="1"/>
  <c r="N598" i="64"/>
  <c r="N19" i="64" s="1"/>
  <c r="J123" i="46"/>
  <c r="F123" i="56" s="1"/>
  <c r="J598" i="64"/>
  <c r="J19" i="64" s="1"/>
  <c r="W598" i="64"/>
  <c r="W232" i="64" s="1"/>
  <c r="H610" i="64"/>
  <c r="H540" i="64" s="1"/>
  <c r="L610" i="64"/>
  <c r="L244" i="64" s="1"/>
  <c r="S610" i="64"/>
  <c r="S244" i="64" s="1"/>
  <c r="R610" i="64"/>
  <c r="R244" i="64" s="1"/>
  <c r="Y610" i="64"/>
  <c r="Y102" i="64" s="1"/>
  <c r="N33" i="46"/>
  <c r="J33" i="56" s="1"/>
  <c r="K616" i="64"/>
  <c r="K37" i="64" s="1"/>
  <c r="Q616" i="64"/>
  <c r="Q37" i="64" s="1"/>
  <c r="P616" i="64"/>
  <c r="P37" i="64" s="1"/>
  <c r="X616" i="64"/>
  <c r="X37" i="64" s="1"/>
  <c r="O616" i="64"/>
  <c r="O37" i="64" s="1"/>
  <c r="G246" i="64"/>
  <c r="W21" i="64"/>
  <c r="V33" i="64"/>
  <c r="I629" i="64"/>
  <c r="Y623" i="64"/>
  <c r="Y257" i="64" s="1"/>
  <c r="T623" i="64"/>
  <c r="T257" i="64" s="1"/>
  <c r="L623" i="64"/>
  <c r="L405" i="64" s="1"/>
  <c r="H623" i="64"/>
  <c r="H553" i="64" s="1"/>
  <c r="Q623" i="64"/>
  <c r="Q553" i="64" s="1"/>
  <c r="O631" i="64"/>
  <c r="O52" i="64" s="1"/>
  <c r="P600" i="64"/>
  <c r="P163" i="64" s="1"/>
  <c r="M600" i="64"/>
  <c r="M92" i="64" s="1"/>
  <c r="I600" i="64"/>
  <c r="I234" i="64" s="1"/>
  <c r="V600" i="64"/>
  <c r="V234" i="64" s="1"/>
  <c r="Y600" i="64"/>
  <c r="Y163" i="64" s="1"/>
  <c r="G599" i="64"/>
  <c r="G233" i="64" s="1"/>
  <c r="M599" i="64"/>
  <c r="M162" i="64" s="1"/>
  <c r="R212" i="46"/>
  <c r="L217" i="46"/>
  <c r="Q216" i="46"/>
  <c r="AA124" i="46"/>
  <c r="W124" i="56" s="1"/>
  <c r="U123" i="46"/>
  <c r="Q123" i="56" s="1"/>
  <c r="N626" i="64"/>
  <c r="N189" i="64" s="1"/>
  <c r="J212" i="46"/>
  <c r="W212" i="46"/>
  <c r="S217" i="46"/>
  <c r="N124" i="46"/>
  <c r="J124" i="56" s="1"/>
  <c r="X123" i="46"/>
  <c r="T123" i="56" s="1"/>
  <c r="O598" i="64"/>
  <c r="O90" i="64" s="1"/>
  <c r="J626" i="64"/>
  <c r="J118" i="64" s="1"/>
  <c r="P611" i="64"/>
  <c r="P245" i="64" s="1"/>
  <c r="W626" i="64"/>
  <c r="W47" i="64" s="1"/>
  <c r="W611" i="64"/>
  <c r="W32" i="64" s="1"/>
  <c r="H611" i="64"/>
  <c r="H245" i="64" s="1"/>
  <c r="S611" i="64"/>
  <c r="S103" i="64" s="1"/>
  <c r="N611" i="64"/>
  <c r="N245" i="64" s="1"/>
  <c r="W27" i="46"/>
  <c r="S27" i="56" s="1"/>
  <c r="R598" i="64"/>
  <c r="R528" i="64" s="1"/>
  <c r="Y626" i="64"/>
  <c r="Y260" i="64" s="1"/>
  <c r="M626" i="64"/>
  <c r="M189" i="64" s="1"/>
  <c r="G598" i="64"/>
  <c r="G19" i="64" s="1"/>
  <c r="G611" i="64"/>
  <c r="Z611" i="64"/>
  <c r="K611" i="64"/>
  <c r="T611" i="64"/>
  <c r="J611" i="64"/>
  <c r="I611" i="64"/>
  <c r="L212" i="46"/>
  <c r="U212" i="46"/>
  <c r="K212" i="46"/>
  <c r="Q212" i="46"/>
  <c r="O212" i="46"/>
  <c r="S212" i="46"/>
  <c r="M610" i="64"/>
  <c r="M102" i="64" s="1"/>
  <c r="T610" i="64"/>
  <c r="T102" i="64" s="1"/>
  <c r="H616" i="64"/>
  <c r="H37" i="64" s="1"/>
  <c r="S616" i="64"/>
  <c r="S37" i="64" s="1"/>
  <c r="Y616" i="64"/>
  <c r="Y37" i="64" s="1"/>
  <c r="Q624" i="64"/>
  <c r="K624" i="64"/>
  <c r="R611" i="64"/>
  <c r="R174" i="64" s="1"/>
  <c r="Q598" i="64"/>
  <c r="Q232" i="64" s="1"/>
  <c r="T598" i="64"/>
  <c r="T161" i="64" s="1"/>
  <c r="L532" i="64"/>
  <c r="N104" i="64"/>
  <c r="K610" i="64"/>
  <c r="K173" i="64" s="1"/>
  <c r="Q610" i="64"/>
  <c r="Q102" i="64" s="1"/>
  <c r="P610" i="64"/>
  <c r="P173" i="64" s="1"/>
  <c r="X610" i="64"/>
  <c r="X102" i="64" s="1"/>
  <c r="J616" i="64"/>
  <c r="J37" i="64" s="1"/>
  <c r="N616" i="64"/>
  <c r="N37" i="64" s="1"/>
  <c r="W616" i="64"/>
  <c r="W37" i="64" s="1"/>
  <c r="V616" i="64"/>
  <c r="V37" i="64" s="1"/>
  <c r="Y624" i="64"/>
  <c r="V320" i="64"/>
  <c r="H23" i="64"/>
  <c r="X623" i="64"/>
  <c r="X553" i="64" s="1"/>
  <c r="M623" i="64"/>
  <c r="M44" i="64" s="1"/>
  <c r="I623" i="64"/>
  <c r="I44" i="64" s="1"/>
  <c r="S623" i="64"/>
  <c r="S257" i="64" s="1"/>
  <c r="J631" i="64"/>
  <c r="J265" i="64" s="1"/>
  <c r="R600" i="64"/>
  <c r="R92" i="64" s="1"/>
  <c r="N600" i="64"/>
  <c r="N21" i="64" s="1"/>
  <c r="J600" i="64"/>
  <c r="J163" i="64" s="1"/>
  <c r="O600" i="64"/>
  <c r="O234" i="64" s="1"/>
  <c r="V599" i="64"/>
  <c r="V91" i="64" s="1"/>
  <c r="T599" i="64"/>
  <c r="T20" i="64" s="1"/>
  <c r="H599" i="64"/>
  <c r="H455" i="64" s="1"/>
  <c r="P33" i="46"/>
  <c r="K45" i="25" s="1"/>
  <c r="Z212" i="46"/>
  <c r="O217" i="46"/>
  <c r="I216" i="46"/>
  <c r="AB124" i="46"/>
  <c r="X124" i="56" s="1"/>
  <c r="S123" i="46"/>
  <c r="O123" i="56" s="1"/>
  <c r="M611" i="64"/>
  <c r="M103" i="64" s="1"/>
  <c r="U598" i="64"/>
  <c r="U161" i="64" s="1"/>
  <c r="H634" i="64"/>
  <c r="P212" i="46"/>
  <c r="K217" i="46"/>
  <c r="O124" i="46"/>
  <c r="K124" i="56" s="1"/>
  <c r="AB123" i="46"/>
  <c r="X123" i="56" s="1"/>
  <c r="O611" i="64"/>
  <c r="O32" i="64" s="1"/>
  <c r="I598" i="64"/>
  <c r="I380" i="64" s="1"/>
  <c r="K598" i="64"/>
  <c r="K232" i="64" s="1"/>
  <c r="V611" i="64"/>
  <c r="V103" i="64" s="1"/>
  <c r="V626" i="64"/>
  <c r="V260" i="64" s="1"/>
  <c r="Y598" i="64"/>
  <c r="Y232" i="64" s="1"/>
  <c r="R626" i="64"/>
  <c r="R47" i="64" s="1"/>
  <c r="X212" i="46"/>
  <c r="M598" i="64"/>
  <c r="M90" i="64" s="1"/>
  <c r="X598" i="64"/>
  <c r="X232" i="64" s="1"/>
  <c r="P598" i="64"/>
  <c r="P19" i="64" s="1"/>
  <c r="O626" i="64"/>
  <c r="C29" i="74"/>
  <c r="G308" i="64"/>
  <c r="P479" i="64"/>
  <c r="Y31" i="46"/>
  <c r="U31" i="56" s="1"/>
  <c r="P31" i="46"/>
  <c r="L31" i="56" s="1"/>
  <c r="L21" i="64"/>
  <c r="W308" i="64"/>
  <c r="BA26" i="46"/>
  <c r="CK48" i="46"/>
  <c r="G241" i="44"/>
  <c r="G456" i="64"/>
  <c r="L20" i="64"/>
  <c r="S468" i="64"/>
  <c r="T21" i="64"/>
  <c r="Z31" i="46"/>
  <c r="V31" i="56" s="1"/>
  <c r="V31" i="46"/>
  <c r="R31" i="56" s="1"/>
  <c r="R31" i="46"/>
  <c r="N31" i="56" s="1"/>
  <c r="M31" i="46"/>
  <c r="H41" i="25" s="1"/>
  <c r="I31" i="46"/>
  <c r="E31" i="56" s="1"/>
  <c r="O20" i="64"/>
  <c r="H234" i="64"/>
  <c r="L530" i="64"/>
  <c r="J129" i="44"/>
  <c r="H234" i="44" s="1"/>
  <c r="BL42" i="46"/>
  <c r="BB42" i="46"/>
  <c r="H92" i="64"/>
  <c r="AC35" i="64"/>
  <c r="S104" i="64"/>
  <c r="U31" i="46"/>
  <c r="Q31" i="56" s="1"/>
  <c r="L31" i="46"/>
  <c r="H31" i="56" s="1"/>
  <c r="H241" i="44"/>
  <c r="CH252" i="46"/>
  <c r="CA252" i="46"/>
  <c r="CB252" i="46"/>
  <c r="K115" i="64"/>
  <c r="L455" i="64"/>
  <c r="T456" i="64"/>
  <c r="AA31" i="46"/>
  <c r="W31" i="56" s="1"/>
  <c r="W31" i="46"/>
  <c r="S31" i="56" s="1"/>
  <c r="S31" i="46"/>
  <c r="O31" i="56" s="1"/>
  <c r="N31" i="46"/>
  <c r="I41" i="25" s="1"/>
  <c r="X27" i="46"/>
  <c r="T27" i="56" s="1"/>
  <c r="O529" i="64"/>
  <c r="H456" i="64"/>
  <c r="P334" i="64"/>
  <c r="G56" i="46"/>
  <c r="AH56" i="46" s="1"/>
  <c r="BK42" i="46"/>
  <c r="Q32" i="64"/>
  <c r="AR37" i="46"/>
  <c r="AP246" i="46" s="1"/>
  <c r="T33" i="46"/>
  <c r="P33" i="56" s="1"/>
  <c r="AJ37" i="46"/>
  <c r="K37" i="56" s="1"/>
  <c r="CE247" i="46"/>
  <c r="Z246" i="64"/>
  <c r="L482" i="64"/>
  <c r="S482" i="64"/>
  <c r="U32" i="64"/>
  <c r="AH37" i="46"/>
  <c r="I37" i="56" s="1"/>
  <c r="AN37" i="46"/>
  <c r="AL246" i="46" s="1"/>
  <c r="U33" i="46"/>
  <c r="Q33" i="56" s="1"/>
  <c r="G542" i="64"/>
  <c r="Z92" i="64"/>
  <c r="X47" i="64"/>
  <c r="Y182" i="64"/>
  <c r="AF37" i="46"/>
  <c r="AA49" i="25" s="1"/>
  <c r="AA50" i="25" s="1"/>
  <c r="AW37" i="46"/>
  <c r="X37" i="56" s="1"/>
  <c r="AX257" i="46"/>
  <c r="J37" i="44"/>
  <c r="H242" i="44" s="1"/>
  <c r="S189" i="64"/>
  <c r="AM37" i="46"/>
  <c r="N37" i="56" s="1"/>
  <c r="AP37" i="46"/>
  <c r="Q37" i="56" s="1"/>
  <c r="BT252" i="46"/>
  <c r="CJ252" i="46"/>
  <c r="U467" i="64"/>
  <c r="AD37" i="46"/>
  <c r="Y49" i="25" s="1"/>
  <c r="Y50" i="25" s="1"/>
  <c r="AU37" i="46"/>
  <c r="AS246" i="46" s="1"/>
  <c r="O186" i="64"/>
  <c r="Z456" i="64"/>
  <c r="K165" i="64"/>
  <c r="Q482" i="64"/>
  <c r="S530" i="64"/>
  <c r="Q20" i="64"/>
  <c r="F26" i="46"/>
  <c r="BK55" i="46"/>
  <c r="F55" i="46"/>
  <c r="AK632" i="64"/>
  <c r="AK620" i="64"/>
  <c r="M128" i="46"/>
  <c r="I128" i="46"/>
  <c r="R128" i="46"/>
  <c r="Z128" i="46"/>
  <c r="V128" i="56" s="1"/>
  <c r="Q128" i="46"/>
  <c r="AB128" i="46"/>
  <c r="L47" i="64"/>
  <c r="L33" i="46"/>
  <c r="H33" i="56" s="1"/>
  <c r="CC26" i="46"/>
  <c r="BV26" i="46"/>
  <c r="J597" i="64"/>
  <c r="J305" i="64" s="1"/>
  <c r="V597" i="64"/>
  <c r="V18" i="64" s="1"/>
  <c r="G597" i="64"/>
  <c r="G89" i="64" s="1"/>
  <c r="R631" i="64"/>
  <c r="R413" i="64" s="1"/>
  <c r="Z631" i="64"/>
  <c r="Z52" i="64" s="1"/>
  <c r="BD55" i="46"/>
  <c r="BF55" i="46"/>
  <c r="AK624" i="64"/>
  <c r="S36" i="36"/>
  <c r="G479" i="64"/>
  <c r="I468" i="64"/>
  <c r="K163" i="64"/>
  <c r="L189" i="64"/>
  <c r="L165" i="64"/>
  <c r="M246" i="64"/>
  <c r="N339" i="64"/>
  <c r="Q382" i="64"/>
  <c r="S236" i="64"/>
  <c r="X393" i="64"/>
  <c r="X163" i="64"/>
  <c r="AA33" i="46"/>
  <c r="W33" i="56" s="1"/>
  <c r="X33" i="46"/>
  <c r="T33" i="56" s="1"/>
  <c r="S33" i="46"/>
  <c r="O33" i="56" s="1"/>
  <c r="AB39" i="46"/>
  <c r="W54" i="25" s="1"/>
  <c r="H44" i="36"/>
  <c r="Z27" i="46"/>
  <c r="V27" i="56" s="1"/>
  <c r="I233" i="64"/>
  <c r="J246" i="64"/>
  <c r="K334" i="64"/>
  <c r="T123" i="64"/>
  <c r="U334" i="64"/>
  <c r="T189" i="64"/>
  <c r="X408" i="64"/>
  <c r="J33" i="46"/>
  <c r="F33" i="56" s="1"/>
  <c r="T45" i="36"/>
  <c r="W629" i="64" s="1"/>
  <c r="H45" i="36"/>
  <c r="BC26" i="46"/>
  <c r="CB26" i="46"/>
  <c r="I597" i="64"/>
  <c r="I379" i="64" s="1"/>
  <c r="M597" i="64"/>
  <c r="M231" i="64" s="1"/>
  <c r="T597" i="64"/>
  <c r="T18" i="64" s="1"/>
  <c r="S597" i="64"/>
  <c r="S231" i="64" s="1"/>
  <c r="Z597" i="64"/>
  <c r="Z231" i="64" s="1"/>
  <c r="Z19" i="46"/>
  <c r="X245" i="46" s="1"/>
  <c r="V19" i="46"/>
  <c r="T245" i="46" s="1"/>
  <c r="R19" i="46"/>
  <c r="P245" i="46" s="1"/>
  <c r="M19" i="46"/>
  <c r="K245" i="46" s="1"/>
  <c r="I19" i="46"/>
  <c r="G245" i="46" s="1"/>
  <c r="W36" i="36"/>
  <c r="U177" i="64"/>
  <c r="K182" i="64"/>
  <c r="V165" i="64"/>
  <c r="H165" i="64"/>
  <c r="V631" i="64"/>
  <c r="V339" i="64" s="1"/>
  <c r="L631" i="64"/>
  <c r="L487" i="64" s="1"/>
  <c r="H631" i="64"/>
  <c r="H413" i="64" s="1"/>
  <c r="U631" i="64"/>
  <c r="U487" i="64" s="1"/>
  <c r="G631" i="64"/>
  <c r="G265" i="64" s="1"/>
  <c r="BR55" i="46"/>
  <c r="BH55" i="46"/>
  <c r="CI42" i="46"/>
  <c r="BQ42" i="46"/>
  <c r="Z177" i="64"/>
  <c r="Y33" i="46"/>
  <c r="U33" i="56" s="1"/>
  <c r="W33" i="46"/>
  <c r="S33" i="56" s="1"/>
  <c r="O33" i="46"/>
  <c r="K33" i="56" s="1"/>
  <c r="W44" i="36"/>
  <c r="Z634" i="64" s="1"/>
  <c r="F44" i="36"/>
  <c r="I634" i="64" s="1"/>
  <c r="U482" i="64"/>
  <c r="S339" i="64"/>
  <c r="T468" i="64"/>
  <c r="N597" i="64"/>
  <c r="N89" i="64" s="1"/>
  <c r="U597" i="64"/>
  <c r="U89" i="64" s="1"/>
  <c r="Y19" i="46"/>
  <c r="W245" i="46" s="1"/>
  <c r="U19" i="46"/>
  <c r="S245" i="46" s="1"/>
  <c r="P19" i="46"/>
  <c r="K27" i="25" s="1"/>
  <c r="L19" i="46"/>
  <c r="G27" i="25" s="1"/>
  <c r="O597" i="64"/>
  <c r="O231" i="64" s="1"/>
  <c r="Z253" i="64"/>
  <c r="Y631" i="64"/>
  <c r="Y339" i="64" s="1"/>
  <c r="K631" i="64"/>
  <c r="K339" i="64" s="1"/>
  <c r="X631" i="64"/>
  <c r="X194" i="64" s="1"/>
  <c r="CI252" i="46"/>
  <c r="BU252" i="46"/>
  <c r="BV252" i="46"/>
  <c r="Z482" i="64"/>
  <c r="L408" i="64"/>
  <c r="M468" i="64"/>
  <c r="U234" i="64"/>
  <c r="Z33" i="46"/>
  <c r="V33" i="56" s="1"/>
  <c r="R33" i="46"/>
  <c r="N33" i="56" s="1"/>
  <c r="M33" i="46"/>
  <c r="I33" i="56" s="1"/>
  <c r="O620" i="64"/>
  <c r="N44" i="36"/>
  <c r="Q634" i="64" s="1"/>
  <c r="AB27" i="46"/>
  <c r="J394" i="64"/>
  <c r="Q47" i="64"/>
  <c r="U118" i="64"/>
  <c r="U45" i="36"/>
  <c r="X629" i="64" s="1"/>
  <c r="K45" i="36"/>
  <c r="E45" i="36"/>
  <c r="H625" i="64" s="1"/>
  <c r="CM26" i="46"/>
  <c r="CF26" i="46"/>
  <c r="H597" i="64"/>
  <c r="H527" i="64" s="1"/>
  <c r="L597" i="64"/>
  <c r="L18" i="64" s="1"/>
  <c r="R597" i="64"/>
  <c r="R231" i="64" s="1"/>
  <c r="Q597" i="64"/>
  <c r="Q89" i="64" s="1"/>
  <c r="Y597" i="64"/>
  <c r="Y160" i="64" s="1"/>
  <c r="AA19" i="46"/>
  <c r="Y245" i="46" s="1"/>
  <c r="W19" i="46"/>
  <c r="U245" i="46" s="1"/>
  <c r="S19" i="46"/>
  <c r="Q245" i="46" s="1"/>
  <c r="N19" i="46"/>
  <c r="L245" i="46" s="1"/>
  <c r="K36" i="36"/>
  <c r="R111" i="64"/>
  <c r="I165" i="64"/>
  <c r="J25" i="46"/>
  <c r="E33" i="25" s="1"/>
  <c r="Q631" i="64"/>
  <c r="Q265" i="64" s="1"/>
  <c r="M631" i="64"/>
  <c r="M265" i="64" s="1"/>
  <c r="I631" i="64"/>
  <c r="I194" i="64" s="1"/>
  <c r="W631" i="64"/>
  <c r="W123" i="64" s="1"/>
  <c r="BZ55" i="46"/>
  <c r="CJ42" i="46"/>
  <c r="BJ42" i="46"/>
  <c r="F42" i="46"/>
  <c r="H42" i="46" s="1"/>
  <c r="AK628" i="64"/>
  <c r="BN257" i="46"/>
  <c r="G405" i="64"/>
  <c r="L334" i="64"/>
  <c r="L118" i="64"/>
  <c r="S408" i="64"/>
  <c r="S118" i="64"/>
  <c r="U174" i="64"/>
  <c r="Y32" i="64"/>
  <c r="T561" i="64"/>
  <c r="U408" i="64"/>
  <c r="U47" i="64"/>
  <c r="T556" i="64"/>
  <c r="Y327" i="64"/>
  <c r="L37" i="56"/>
  <c r="AC491" i="64"/>
  <c r="S334" i="64"/>
  <c r="S47" i="64"/>
  <c r="U541" i="64"/>
  <c r="U103" i="64"/>
  <c r="G94" i="64"/>
  <c r="I175" i="64"/>
  <c r="L556" i="64"/>
  <c r="S556" i="64"/>
  <c r="U393" i="64"/>
  <c r="Y467" i="64"/>
  <c r="P339" i="64"/>
  <c r="U556" i="64"/>
  <c r="T175" i="64"/>
  <c r="U23" i="64"/>
  <c r="AE198" i="64"/>
  <c r="AG269" i="64"/>
  <c r="X175" i="64"/>
  <c r="CN171" i="46"/>
  <c r="H394" i="64"/>
  <c r="X320" i="64"/>
  <c r="M23" i="64"/>
  <c r="BQ229" i="46"/>
  <c r="I35" i="64"/>
  <c r="Y35" i="64"/>
  <c r="S35" i="64"/>
  <c r="Q35" i="64"/>
  <c r="J35" i="64"/>
  <c r="H35" i="64"/>
  <c r="P35" i="64"/>
  <c r="T35" i="64"/>
  <c r="G35" i="64"/>
  <c r="C28" i="74"/>
  <c r="AC544" i="64"/>
  <c r="W246" i="64"/>
  <c r="AB36" i="46"/>
  <c r="X36" i="56" s="1"/>
  <c r="BX247" i="46"/>
  <c r="X458" i="64"/>
  <c r="Q23" i="64"/>
  <c r="O35" i="46"/>
  <c r="J47" i="25" s="1"/>
  <c r="CH55" i="46"/>
  <c r="BT55" i="46"/>
  <c r="BS171" i="46"/>
  <c r="BG257" i="46"/>
  <c r="CL235" i="46"/>
  <c r="K169" i="25"/>
  <c r="CG252" i="46"/>
  <c r="Y94" i="64"/>
  <c r="AC396" i="64"/>
  <c r="AC248" i="64"/>
  <c r="S165" i="64"/>
  <c r="W542" i="64"/>
  <c r="K236" i="64"/>
  <c r="K384" i="64"/>
  <c r="Q94" i="64"/>
  <c r="Y23" i="64"/>
  <c r="T25" i="46"/>
  <c r="P25" i="56" s="1"/>
  <c r="S25" i="46"/>
  <c r="N33" i="25" s="1"/>
  <c r="CN131" i="46"/>
  <c r="CL238" i="46" s="1"/>
  <c r="BQ244" i="46"/>
  <c r="CF252" i="46"/>
  <c r="Y165" i="64"/>
  <c r="AC470" i="64"/>
  <c r="AC177" i="64"/>
  <c r="S458" i="64"/>
  <c r="W468" i="64"/>
  <c r="F51" i="46"/>
  <c r="H239" i="44"/>
  <c r="Q165" i="64"/>
  <c r="U33" i="64"/>
  <c r="X165" i="64"/>
  <c r="AB25" i="46"/>
  <c r="W33" i="25" s="1"/>
  <c r="AA25" i="46"/>
  <c r="V33" i="25" s="1"/>
  <c r="BS131" i="46"/>
  <c r="BQ238" i="46" s="1"/>
  <c r="BQ236" i="46"/>
  <c r="D171" i="25"/>
  <c r="X171" i="25" s="1"/>
  <c r="BS252" i="46"/>
  <c r="BZ252" i="46"/>
  <c r="Y310" i="64"/>
  <c r="AC322" i="64"/>
  <c r="S94" i="64"/>
  <c r="W104" i="64"/>
  <c r="L468" i="64"/>
  <c r="Q384" i="64"/>
  <c r="U468" i="64"/>
  <c r="R320" i="64"/>
  <c r="X384" i="64"/>
  <c r="K23" i="64"/>
  <c r="BQ235" i="46"/>
  <c r="AA106" i="64"/>
  <c r="BI257" i="46"/>
  <c r="K530" i="64"/>
  <c r="U456" i="64"/>
  <c r="Q245" i="64"/>
  <c r="X530" i="64"/>
  <c r="Y319" i="64"/>
  <c r="Y174" i="64"/>
  <c r="Z234" i="64"/>
  <c r="I381" i="64"/>
  <c r="Q33" i="64"/>
  <c r="R479" i="64"/>
  <c r="S456" i="64"/>
  <c r="S21" i="64"/>
  <c r="Q233" i="64"/>
  <c r="T334" i="64"/>
  <c r="T47" i="64"/>
  <c r="L39" i="46"/>
  <c r="H39" i="56" s="1"/>
  <c r="BW26" i="46"/>
  <c r="BK26" i="46"/>
  <c r="BR26" i="46"/>
  <c r="CH26" i="46"/>
  <c r="BL26" i="46"/>
  <c r="CG26" i="46"/>
  <c r="AZ26" i="46"/>
  <c r="BP26" i="46"/>
  <c r="AE491" i="64"/>
  <c r="AG565" i="64"/>
  <c r="AC127" i="64"/>
  <c r="AC269" i="64"/>
  <c r="L35" i="46"/>
  <c r="H35" i="56" s="1"/>
  <c r="G50" i="69" s="1"/>
  <c r="O33" i="64"/>
  <c r="K320" i="64"/>
  <c r="K308" i="64"/>
  <c r="U308" i="64"/>
  <c r="U21" i="64"/>
  <c r="Q393" i="64"/>
  <c r="X382" i="64"/>
  <c r="X21" i="64"/>
  <c r="P39" i="46"/>
  <c r="L39" i="56" s="1"/>
  <c r="Y393" i="64"/>
  <c r="Y103" i="64"/>
  <c r="Z382" i="64"/>
  <c r="I455" i="64"/>
  <c r="M532" i="64"/>
  <c r="S308" i="64"/>
  <c r="S92" i="64"/>
  <c r="Q455" i="64"/>
  <c r="T408" i="64"/>
  <c r="T118" i="64"/>
  <c r="I26" i="44"/>
  <c r="BH26" i="46"/>
  <c r="BF26" i="46"/>
  <c r="BT26" i="46"/>
  <c r="CL26" i="46"/>
  <c r="CE26" i="46"/>
  <c r="BU26" i="46"/>
  <c r="BX26" i="46"/>
  <c r="AE417" i="64"/>
  <c r="AG417" i="64"/>
  <c r="AG56" i="64"/>
  <c r="AC565" i="64"/>
  <c r="R35" i="46"/>
  <c r="N35" i="56" s="1"/>
  <c r="K234" i="64"/>
  <c r="O394" i="64"/>
  <c r="K456" i="64"/>
  <c r="K21" i="64"/>
  <c r="N186" i="64"/>
  <c r="U382" i="64"/>
  <c r="U92" i="64"/>
  <c r="Q541" i="64"/>
  <c r="X308" i="64"/>
  <c r="X92" i="64"/>
  <c r="V39" i="46"/>
  <c r="Q54" i="25" s="1"/>
  <c r="Y541" i="64"/>
  <c r="Z308" i="64"/>
  <c r="Z21" i="64"/>
  <c r="I91" i="64"/>
  <c r="S163" i="64"/>
  <c r="Q307" i="64"/>
  <c r="T482" i="64"/>
  <c r="CI26" i="46"/>
  <c r="BY26" i="46"/>
  <c r="BN26" i="46"/>
  <c r="BM26" i="46"/>
  <c r="CJ26" i="46"/>
  <c r="BB26" i="46"/>
  <c r="BI26" i="46"/>
  <c r="CA26" i="46"/>
  <c r="AE565" i="64"/>
  <c r="AE56" i="64"/>
  <c r="AG343" i="64"/>
  <c r="AG127" i="64"/>
  <c r="AC417" i="64"/>
  <c r="Y35" i="46"/>
  <c r="T47" i="25" s="1"/>
  <c r="P246" i="64"/>
  <c r="V28" i="46"/>
  <c r="Q37" i="25" s="1"/>
  <c r="X25" i="46"/>
  <c r="O25" i="46"/>
  <c r="J33" i="25" s="1"/>
  <c r="Q25" i="46"/>
  <c r="W25" i="46"/>
  <c r="R33" i="25" s="1"/>
  <c r="N25" i="46"/>
  <c r="T236" i="64"/>
  <c r="S28" i="46"/>
  <c r="O28" i="56" s="1"/>
  <c r="Z25" i="46"/>
  <c r="U33" i="25" s="1"/>
  <c r="R25" i="46"/>
  <c r="M33" i="25" s="1"/>
  <c r="I25" i="46"/>
  <c r="D33" i="25" s="1"/>
  <c r="Y25" i="46"/>
  <c r="U25" i="56" s="1"/>
  <c r="P25" i="46"/>
  <c r="K33" i="25" s="1"/>
  <c r="Y468" i="64"/>
  <c r="P182" i="64"/>
  <c r="P165" i="64"/>
  <c r="V25" i="46"/>
  <c r="Q33" i="25" s="1"/>
  <c r="M25" i="46"/>
  <c r="H33" i="25" s="1"/>
  <c r="U25" i="46"/>
  <c r="P33" i="25" s="1"/>
  <c r="L25" i="46"/>
  <c r="G33" i="25" s="1"/>
  <c r="BA257" i="46"/>
  <c r="CL240" i="46"/>
  <c r="Z556" i="64"/>
  <c r="Z47" i="64"/>
  <c r="Z394" i="64"/>
  <c r="G384" i="64"/>
  <c r="J236" i="64"/>
  <c r="K479" i="64"/>
  <c r="L541" i="64"/>
  <c r="P553" i="64"/>
  <c r="Q92" i="64"/>
  <c r="R182" i="64"/>
  <c r="X541" i="64"/>
  <c r="Z44" i="64"/>
  <c r="J57" i="44"/>
  <c r="H251" i="44" s="1"/>
  <c r="Z257" i="64"/>
  <c r="H468" i="64"/>
  <c r="H175" i="64"/>
  <c r="K189" i="64"/>
  <c r="L394" i="64"/>
  <c r="L246" i="64"/>
  <c r="N94" i="64"/>
  <c r="Q334" i="64"/>
  <c r="Q118" i="64"/>
  <c r="T265" i="64"/>
  <c r="U542" i="64"/>
  <c r="U175" i="64"/>
  <c r="V405" i="64"/>
  <c r="P408" i="64"/>
  <c r="P47" i="64"/>
  <c r="R236" i="64"/>
  <c r="V458" i="64"/>
  <c r="AS198" i="64"/>
  <c r="X556" i="64"/>
  <c r="X118" i="64"/>
  <c r="BT48" i="46"/>
  <c r="BZ48" i="46"/>
  <c r="BU48" i="46"/>
  <c r="CL229" i="46"/>
  <c r="BQ228" i="46"/>
  <c r="Z334" i="64"/>
  <c r="Z118" i="64"/>
  <c r="J458" i="64"/>
  <c r="K405" i="64"/>
  <c r="L319" i="64"/>
  <c r="P257" i="64"/>
  <c r="Q234" i="64"/>
  <c r="R327" i="64"/>
  <c r="X32" i="64"/>
  <c r="P44" i="64"/>
  <c r="V50" i="46"/>
  <c r="R50" i="56" s="1"/>
  <c r="Z479" i="64"/>
  <c r="H320" i="64"/>
  <c r="H246" i="64"/>
  <c r="K482" i="64"/>
  <c r="L542" i="64"/>
  <c r="L104" i="64"/>
  <c r="N236" i="64"/>
  <c r="Q189" i="64"/>
  <c r="T413" i="64"/>
  <c r="U104" i="64"/>
  <c r="V553" i="64"/>
  <c r="P556" i="64"/>
  <c r="P189" i="64"/>
  <c r="AS491" i="64"/>
  <c r="X189" i="64"/>
  <c r="V23" i="64"/>
  <c r="CL48" i="46"/>
  <c r="BP48" i="46"/>
  <c r="BX48" i="46"/>
  <c r="CO202" i="46"/>
  <c r="CL230" i="46"/>
  <c r="Z260" i="64"/>
  <c r="J310" i="64"/>
  <c r="L32" i="64"/>
  <c r="N194" i="64"/>
  <c r="P115" i="64"/>
  <c r="Q530" i="64"/>
  <c r="X103" i="64"/>
  <c r="K44" i="64"/>
  <c r="V44" i="64"/>
  <c r="X50" i="46"/>
  <c r="S70" i="25" s="1"/>
  <c r="Z553" i="64"/>
  <c r="H104" i="64"/>
  <c r="I482" i="64"/>
  <c r="K408" i="64"/>
  <c r="K47" i="64"/>
  <c r="L175" i="64"/>
  <c r="N384" i="64"/>
  <c r="Q556" i="64"/>
  <c r="T487" i="64"/>
  <c r="T194" i="64"/>
  <c r="U394" i="64"/>
  <c r="P260" i="64"/>
  <c r="R175" i="64"/>
  <c r="S52" i="64"/>
  <c r="X482" i="64"/>
  <c r="G23" i="64"/>
  <c r="AI343" i="64"/>
  <c r="BF48" i="46"/>
  <c r="CJ48" i="46"/>
  <c r="CL244" i="46"/>
  <c r="BM257" i="46"/>
  <c r="CL228" i="46"/>
  <c r="CL239" i="46"/>
  <c r="BN55" i="46"/>
  <c r="CL55" i="46"/>
  <c r="BG55" i="46"/>
  <c r="BW55" i="46"/>
  <c r="BJ55" i="46"/>
  <c r="CJ55" i="46"/>
  <c r="BB55" i="46"/>
  <c r="BV55" i="46"/>
  <c r="CF55" i="46"/>
  <c r="CM55" i="46"/>
  <c r="I55" i="44"/>
  <c r="AY55" i="46"/>
  <c r="CE55" i="46"/>
  <c r="CG55" i="46"/>
  <c r="BA55" i="46"/>
  <c r="BO55" i="46"/>
  <c r="BP55" i="46"/>
  <c r="BL55" i="46"/>
  <c r="BC55" i="46"/>
  <c r="BX55" i="46"/>
  <c r="CI55" i="46"/>
  <c r="AZ55" i="46"/>
  <c r="CK55" i="46"/>
  <c r="Q33" i="46"/>
  <c r="M33" i="56" s="1"/>
  <c r="I54" i="44"/>
  <c r="F54" i="46"/>
  <c r="V54" i="46" s="1"/>
  <c r="C90" i="36"/>
  <c r="C89" i="36"/>
  <c r="BS64" i="46"/>
  <c r="C253" i="46"/>
  <c r="BQ240" i="46"/>
  <c r="AV247" i="46"/>
  <c r="BQ239" i="46"/>
  <c r="CO201" i="46"/>
  <c r="BH257" i="46"/>
  <c r="BS68" i="46"/>
  <c r="BO257" i="46"/>
  <c r="AZ257" i="46"/>
  <c r="D202" i="56"/>
  <c r="K200" i="44" s="1"/>
  <c r="L200" i="44" s="1"/>
  <c r="O468" i="64"/>
  <c r="O104" i="64"/>
  <c r="K253" i="64"/>
  <c r="K542" i="64"/>
  <c r="N479" i="64"/>
  <c r="O479" i="64"/>
  <c r="Y246" i="64"/>
  <c r="P487" i="64"/>
  <c r="P401" i="64"/>
  <c r="Q175" i="64"/>
  <c r="P542" i="64"/>
  <c r="P384" i="64"/>
  <c r="T384" i="64"/>
  <c r="U28" i="46"/>
  <c r="Q28" i="56" s="1"/>
  <c r="X28" i="46"/>
  <c r="T28" i="56" s="1"/>
  <c r="AV58" i="46"/>
  <c r="AT249" i="46" s="1"/>
  <c r="G253" i="44"/>
  <c r="BC257" i="46"/>
  <c r="CN129" i="46"/>
  <c r="O246" i="64"/>
  <c r="K549" i="64"/>
  <c r="K104" i="64"/>
  <c r="U115" i="64"/>
  <c r="O44" i="64"/>
  <c r="Y36" i="46"/>
  <c r="U36" i="56" s="1"/>
  <c r="R36" i="46"/>
  <c r="M48" i="25" s="1"/>
  <c r="J36" i="46"/>
  <c r="F36" i="56" s="1"/>
  <c r="AY257" i="46"/>
  <c r="Y175" i="64"/>
  <c r="J186" i="64"/>
  <c r="P52" i="64"/>
  <c r="Q394" i="64"/>
  <c r="P394" i="64"/>
  <c r="P33" i="64"/>
  <c r="AA28" i="46"/>
  <c r="W28" i="56" s="1"/>
  <c r="J28" i="46"/>
  <c r="F28" i="56" s="1"/>
  <c r="M28" i="46"/>
  <c r="I28" i="56" s="1"/>
  <c r="AW257" i="46"/>
  <c r="BB257" i="46"/>
  <c r="I169" i="25"/>
  <c r="O320" i="64"/>
  <c r="K246" i="64"/>
  <c r="U405" i="64"/>
  <c r="Y542" i="64"/>
  <c r="I310" i="64"/>
  <c r="J331" i="64"/>
  <c r="M165" i="64"/>
  <c r="P194" i="64"/>
  <c r="Q468" i="64"/>
  <c r="R257" i="64"/>
  <c r="P468" i="64"/>
  <c r="P175" i="64"/>
  <c r="I23" i="64"/>
  <c r="L28" i="46"/>
  <c r="H28" i="56" s="1"/>
  <c r="O28" i="46"/>
  <c r="K28" i="56" s="1"/>
  <c r="AI198" i="64"/>
  <c r="D201" i="56"/>
  <c r="K199" i="44" s="1"/>
  <c r="L199" i="44" s="1"/>
  <c r="BS246" i="46"/>
  <c r="BK257" i="46"/>
  <c r="C145" i="47"/>
  <c r="CL236" i="46"/>
  <c r="CN27" i="46"/>
  <c r="BJ257" i="46"/>
  <c r="CN92" i="46"/>
  <c r="BS62" i="46"/>
  <c r="BF257" i="46"/>
  <c r="BD257" i="46"/>
  <c r="CN111" i="46"/>
  <c r="X58" i="25"/>
  <c r="AS58" i="25" s="1"/>
  <c r="BS81" i="46"/>
  <c r="AV634" i="64"/>
  <c r="BS66" i="46"/>
  <c r="BP257" i="46"/>
  <c r="BL257" i="46"/>
  <c r="Z162" i="64"/>
  <c r="Z307" i="64"/>
  <c r="Z91" i="64"/>
  <c r="J49" i="36"/>
  <c r="K49" i="36"/>
  <c r="L49" i="36"/>
  <c r="V49" i="36"/>
  <c r="M49" i="36"/>
  <c r="N49" i="36"/>
  <c r="H49" i="36"/>
  <c r="S49" i="36"/>
  <c r="I49" i="36"/>
  <c r="G49" i="36"/>
  <c r="U49" i="36"/>
  <c r="F49" i="36"/>
  <c r="W49" i="36"/>
  <c r="D49" i="36"/>
  <c r="R49" i="36"/>
  <c r="E49" i="36"/>
  <c r="P49" i="36"/>
  <c r="T49" i="36"/>
  <c r="Q49" i="36"/>
  <c r="O49" i="36"/>
  <c r="D54" i="25"/>
  <c r="E39" i="56"/>
  <c r="G625" i="64"/>
  <c r="G621" i="64"/>
  <c r="M125" i="46"/>
  <c r="I125" i="46"/>
  <c r="S125" i="46"/>
  <c r="W125" i="46"/>
  <c r="X125" i="46"/>
  <c r="T125" i="56" s="1"/>
  <c r="Q125" i="46"/>
  <c r="T125" i="46"/>
  <c r="Y125" i="46"/>
  <c r="J125" i="46"/>
  <c r="F125" i="56" s="1"/>
  <c r="O125" i="46"/>
  <c r="L125" i="46"/>
  <c r="H125" i="56" s="1"/>
  <c r="AA125" i="46"/>
  <c r="N125" i="46"/>
  <c r="J125" i="56" s="1"/>
  <c r="AB125" i="46"/>
  <c r="R125" i="46"/>
  <c r="N125" i="56" s="1"/>
  <c r="U125" i="46"/>
  <c r="K125" i="46"/>
  <c r="P125" i="46"/>
  <c r="V125" i="46"/>
  <c r="Z125" i="46"/>
  <c r="G200" i="64"/>
  <c r="Z200" i="64"/>
  <c r="V200" i="64"/>
  <c r="X200" i="64"/>
  <c r="H200" i="64"/>
  <c r="Y200" i="64"/>
  <c r="Q200" i="64"/>
  <c r="I200" i="64"/>
  <c r="R200" i="64"/>
  <c r="T200" i="64"/>
  <c r="S200" i="64"/>
  <c r="K200" i="64"/>
  <c r="P200" i="64"/>
  <c r="U200" i="64"/>
  <c r="M200" i="64"/>
  <c r="J200" i="64"/>
  <c r="L200" i="64"/>
  <c r="W200" i="64"/>
  <c r="O200" i="64"/>
  <c r="N200" i="64"/>
  <c r="AC632" i="64"/>
  <c r="AC628" i="64"/>
  <c r="AC624" i="64"/>
  <c r="AC620" i="64"/>
  <c r="AD632" i="64"/>
  <c r="AD628" i="64"/>
  <c r="AD624" i="64"/>
  <c r="AD620" i="64"/>
  <c r="AH620" i="64"/>
  <c r="AH632" i="64"/>
  <c r="AH624" i="64"/>
  <c r="AH628" i="64"/>
  <c r="AN628" i="64"/>
  <c r="AN620" i="64"/>
  <c r="AN632" i="64"/>
  <c r="AN624" i="64"/>
  <c r="K23" i="63"/>
  <c r="D26" i="44"/>
  <c r="E26" i="44" s="1"/>
  <c r="H26" i="44" s="1"/>
  <c r="AL628" i="64"/>
  <c r="AL620" i="64"/>
  <c r="AL624" i="64"/>
  <c r="AL632" i="64"/>
  <c r="AM628" i="64"/>
  <c r="AM620" i="64"/>
  <c r="AM624" i="64"/>
  <c r="AM632" i="64"/>
  <c r="K177" i="64"/>
  <c r="M177" i="64"/>
  <c r="V177" i="64"/>
  <c r="T177" i="64"/>
  <c r="P177" i="64"/>
  <c r="J177" i="64"/>
  <c r="L177" i="64"/>
  <c r="Y177" i="64"/>
  <c r="N177" i="64"/>
  <c r="I177" i="64"/>
  <c r="H177" i="64"/>
  <c r="R177" i="64"/>
  <c r="AR628" i="64"/>
  <c r="AR620" i="64"/>
  <c r="AR624" i="64"/>
  <c r="AR632" i="64"/>
  <c r="J345" i="64"/>
  <c r="L345" i="64"/>
  <c r="S345" i="64"/>
  <c r="K345" i="64"/>
  <c r="Z345" i="64"/>
  <c r="V345" i="64"/>
  <c r="G345" i="64"/>
  <c r="X345" i="64"/>
  <c r="H345" i="64"/>
  <c r="U345" i="64"/>
  <c r="M345" i="64"/>
  <c r="T345" i="64"/>
  <c r="O345" i="64"/>
  <c r="N345" i="64"/>
  <c r="R345" i="64"/>
  <c r="W345" i="64"/>
  <c r="P345" i="64"/>
  <c r="Y345" i="64"/>
  <c r="Q345" i="64"/>
  <c r="I345" i="64"/>
  <c r="K39" i="63"/>
  <c r="D42" i="44"/>
  <c r="E42" i="44" s="1"/>
  <c r="H42" i="44" s="1"/>
  <c r="AF632" i="64"/>
  <c r="AF628" i="64"/>
  <c r="AF620" i="64"/>
  <c r="AF624" i="64"/>
  <c r="AP628" i="64"/>
  <c r="AP620" i="64"/>
  <c r="AP632" i="64"/>
  <c r="AP624" i="64"/>
  <c r="AQ632" i="64"/>
  <c r="AQ624" i="64"/>
  <c r="AQ628" i="64"/>
  <c r="AQ620" i="64"/>
  <c r="AE632" i="64"/>
  <c r="AE628" i="64"/>
  <c r="AE620" i="64"/>
  <c r="AE624" i="64"/>
  <c r="U271" i="64"/>
  <c r="W271" i="64"/>
  <c r="R271" i="64"/>
  <c r="T271" i="64"/>
  <c r="O271" i="64"/>
  <c r="Y271" i="64"/>
  <c r="F271" i="64"/>
  <c r="N271" i="64"/>
  <c r="P271" i="64"/>
  <c r="I271" i="64"/>
  <c r="Q271" i="64"/>
  <c r="L271" i="64"/>
  <c r="G271" i="64"/>
  <c r="S271" i="64"/>
  <c r="Z271" i="64"/>
  <c r="V271" i="64"/>
  <c r="J271" i="64"/>
  <c r="X271" i="64"/>
  <c r="H271" i="64"/>
  <c r="K271" i="64"/>
  <c r="M271" i="64"/>
  <c r="D41" i="46"/>
  <c r="E41" i="46" s="1"/>
  <c r="F41" i="46" s="1"/>
  <c r="F38" i="63"/>
  <c r="D41" i="44" s="1"/>
  <c r="E41" i="44" s="1"/>
  <c r="H41" i="44" s="1"/>
  <c r="AT628" i="64"/>
  <c r="AT620" i="64"/>
  <c r="AT632" i="64"/>
  <c r="AT624" i="64"/>
  <c r="F35" i="64"/>
  <c r="K35" i="64"/>
  <c r="O35" i="64"/>
  <c r="M35" i="64"/>
  <c r="W35" i="64"/>
  <c r="X35" i="64"/>
  <c r="L35" i="64"/>
  <c r="AG620" i="64"/>
  <c r="AG632" i="64"/>
  <c r="AG628" i="64"/>
  <c r="AG624" i="64"/>
  <c r="AU632" i="64"/>
  <c r="AU624" i="64"/>
  <c r="AU620" i="64"/>
  <c r="AU628" i="64"/>
  <c r="AB620" i="64"/>
  <c r="AB632" i="64"/>
  <c r="AB624" i="64"/>
  <c r="AB628" i="64"/>
  <c r="K129" i="64"/>
  <c r="D24" i="46"/>
  <c r="E24" i="46" s="1"/>
  <c r="F21" i="63"/>
  <c r="D24" i="44" s="1"/>
  <c r="E24" i="44" s="1"/>
  <c r="H24" i="44" s="1"/>
  <c r="G248" i="44"/>
  <c r="BW247" i="46"/>
  <c r="BY247" i="46"/>
  <c r="I236" i="64"/>
  <c r="AV258" i="46"/>
  <c r="O532" i="64"/>
  <c r="G532" i="64"/>
  <c r="Y532" i="64"/>
  <c r="K327" i="64"/>
  <c r="K111" i="64"/>
  <c r="L307" i="64"/>
  <c r="L162" i="64"/>
  <c r="N561" i="64"/>
  <c r="N123" i="64"/>
  <c r="N553" i="64"/>
  <c r="N115" i="64"/>
  <c r="N468" i="64"/>
  <c r="N246" i="64"/>
  <c r="R475" i="64"/>
  <c r="R40" i="64"/>
  <c r="S320" i="64"/>
  <c r="S246" i="64"/>
  <c r="S532" i="64"/>
  <c r="U331" i="64"/>
  <c r="U257" i="64"/>
  <c r="J44" i="64"/>
  <c r="U44" i="64"/>
  <c r="U39" i="46"/>
  <c r="P54" i="25" s="1"/>
  <c r="W39" i="46"/>
  <c r="R54" i="25" s="1"/>
  <c r="S39" i="46"/>
  <c r="O39" i="56" s="1"/>
  <c r="M39" i="46"/>
  <c r="I39" i="56" s="1"/>
  <c r="V44" i="36"/>
  <c r="Y634" i="64" s="1"/>
  <c r="P44" i="36"/>
  <c r="S634" i="64" s="1"/>
  <c r="I44" i="36"/>
  <c r="L634" i="64" s="1"/>
  <c r="G44" i="36"/>
  <c r="J634" i="64" s="1"/>
  <c r="L44" i="36"/>
  <c r="O634" i="64" s="1"/>
  <c r="CN127" i="46"/>
  <c r="CK247" i="46"/>
  <c r="V27" i="46"/>
  <c r="R27" i="56" s="1"/>
  <c r="N27" i="46"/>
  <c r="J27" i="56" s="1"/>
  <c r="AA27" i="46"/>
  <c r="R27" i="46"/>
  <c r="N27" i="56" s="1"/>
  <c r="S27" i="46"/>
  <c r="O27" i="56" s="1"/>
  <c r="BE257" i="46"/>
  <c r="R36" i="36"/>
  <c r="O405" i="64"/>
  <c r="Z401" i="64"/>
  <c r="Z111" i="64"/>
  <c r="G320" i="64"/>
  <c r="G175" i="64"/>
  <c r="O381" i="64"/>
  <c r="O91" i="64"/>
  <c r="I384" i="64"/>
  <c r="J553" i="64"/>
  <c r="J320" i="64"/>
  <c r="J104" i="64"/>
  <c r="K532" i="64"/>
  <c r="M310" i="64"/>
  <c r="N532" i="64"/>
  <c r="P475" i="64"/>
  <c r="P40" i="64"/>
  <c r="Q532" i="64"/>
  <c r="R553" i="64"/>
  <c r="R186" i="64"/>
  <c r="AK58" i="46"/>
  <c r="AF86" i="25" s="1"/>
  <c r="P310" i="64"/>
  <c r="P236" i="64"/>
  <c r="S487" i="64"/>
  <c r="S194" i="64"/>
  <c r="T310" i="64"/>
  <c r="T165" i="64"/>
  <c r="V468" i="64"/>
  <c r="V104" i="64"/>
  <c r="X468" i="64"/>
  <c r="X33" i="64"/>
  <c r="Y549" i="64"/>
  <c r="Y111" i="64"/>
  <c r="J39" i="46"/>
  <c r="F39" i="56" s="1"/>
  <c r="D36" i="36"/>
  <c r="V36" i="36"/>
  <c r="G36" i="36"/>
  <c r="U36" i="36"/>
  <c r="AI565" i="64"/>
  <c r="AI56" i="64"/>
  <c r="AA248" i="64"/>
  <c r="V619" i="64"/>
  <c r="L619" i="64"/>
  <c r="L40" i="64" s="1"/>
  <c r="H619" i="64"/>
  <c r="H549" i="64" s="1"/>
  <c r="T619" i="64"/>
  <c r="T475" i="64" s="1"/>
  <c r="AB35" i="46"/>
  <c r="J35" i="46"/>
  <c r="Z35" i="46"/>
  <c r="T35" i="46"/>
  <c r="P35" i="46"/>
  <c r="V35" i="46"/>
  <c r="BW48" i="46"/>
  <c r="BI48" i="46"/>
  <c r="AZ48" i="46"/>
  <c r="BG48" i="46"/>
  <c r="BL48" i="46"/>
  <c r="CM48" i="46"/>
  <c r="BA48" i="46"/>
  <c r="AY48" i="46"/>
  <c r="BJ48" i="46"/>
  <c r="CC48" i="46"/>
  <c r="BT42" i="46"/>
  <c r="CA42" i="46"/>
  <c r="BY42" i="46"/>
  <c r="BZ42" i="46"/>
  <c r="BU42" i="46"/>
  <c r="CC42" i="46"/>
  <c r="CB42" i="46"/>
  <c r="BN42" i="46"/>
  <c r="CE42" i="46"/>
  <c r="BW42" i="46"/>
  <c r="BA42" i="46"/>
  <c r="C88" i="36"/>
  <c r="CA247" i="46"/>
  <c r="BR246" i="46"/>
  <c r="BS74" i="46"/>
  <c r="CN125" i="46"/>
  <c r="V236" i="64"/>
  <c r="G310" i="64"/>
  <c r="G165" i="64"/>
  <c r="Y384" i="64"/>
  <c r="J384" i="64"/>
  <c r="J165" i="64"/>
  <c r="K553" i="64"/>
  <c r="K186" i="64"/>
  <c r="K401" i="64"/>
  <c r="K40" i="64"/>
  <c r="K468" i="64"/>
  <c r="K175" i="64"/>
  <c r="L467" i="64"/>
  <c r="L103" i="64"/>
  <c r="L381" i="64"/>
  <c r="L233" i="64"/>
  <c r="N487" i="64"/>
  <c r="N265" i="64"/>
  <c r="N331" i="64"/>
  <c r="N257" i="64"/>
  <c r="N320" i="64"/>
  <c r="N175" i="64"/>
  <c r="P405" i="64"/>
  <c r="P186" i="64"/>
  <c r="Q456" i="64"/>
  <c r="Q163" i="64"/>
  <c r="R401" i="64"/>
  <c r="S394" i="64"/>
  <c r="S175" i="64"/>
  <c r="S384" i="64"/>
  <c r="W320" i="64"/>
  <c r="W33" i="64"/>
  <c r="X319" i="64"/>
  <c r="X174" i="64"/>
  <c r="Q467" i="64"/>
  <c r="Q174" i="64"/>
  <c r="U479" i="64"/>
  <c r="U186" i="64"/>
  <c r="N44" i="64"/>
  <c r="Y39" i="46"/>
  <c r="T54" i="25" s="1"/>
  <c r="X39" i="46"/>
  <c r="S54" i="25" s="1"/>
  <c r="R39" i="46"/>
  <c r="M54" i="25" s="1"/>
  <c r="N39" i="46"/>
  <c r="I54" i="25" s="1"/>
  <c r="I621" i="64"/>
  <c r="T621" i="64"/>
  <c r="Z621" i="64"/>
  <c r="S44" i="36"/>
  <c r="V634" i="64" s="1"/>
  <c r="R44" i="36"/>
  <c r="U634" i="64" s="1"/>
  <c r="J44" i="36"/>
  <c r="M634" i="64" s="1"/>
  <c r="M44" i="36"/>
  <c r="P634" i="64" s="1"/>
  <c r="D44" i="36"/>
  <c r="G634" i="64" s="1"/>
  <c r="CB247" i="46"/>
  <c r="P169" i="25"/>
  <c r="M27" i="46"/>
  <c r="I27" i="56" s="1"/>
  <c r="K27" i="46"/>
  <c r="G27" i="56" s="1"/>
  <c r="T27" i="46"/>
  <c r="P27" i="56" s="1"/>
  <c r="L27" i="46"/>
  <c r="H27" i="56" s="1"/>
  <c r="O27" i="46"/>
  <c r="K27" i="56" s="1"/>
  <c r="Q27" i="46"/>
  <c r="J115" i="64"/>
  <c r="O553" i="64"/>
  <c r="O115" i="64"/>
  <c r="Z405" i="64"/>
  <c r="Z549" i="64"/>
  <c r="G468" i="64"/>
  <c r="G33" i="64"/>
  <c r="Y394" i="64"/>
  <c r="Y33" i="64"/>
  <c r="O307" i="64"/>
  <c r="O233" i="64"/>
  <c r="I458" i="64"/>
  <c r="I94" i="64"/>
  <c r="I529" i="64"/>
  <c r="I20" i="64"/>
  <c r="J405" i="64"/>
  <c r="J542" i="64"/>
  <c r="J33" i="64"/>
  <c r="K310" i="64"/>
  <c r="M384" i="64"/>
  <c r="M94" i="64"/>
  <c r="N458" i="64"/>
  <c r="N165" i="64"/>
  <c r="P561" i="64"/>
  <c r="P265" i="64"/>
  <c r="P327" i="64"/>
  <c r="P253" i="64"/>
  <c r="Q542" i="64"/>
  <c r="Q104" i="64"/>
  <c r="Q310" i="64"/>
  <c r="R331" i="64"/>
  <c r="U236" i="64"/>
  <c r="V479" i="64"/>
  <c r="V186" i="64"/>
  <c r="P458" i="64"/>
  <c r="Q529" i="64"/>
  <c r="Q162" i="64"/>
  <c r="S413" i="64"/>
  <c r="S123" i="64"/>
  <c r="T532" i="64"/>
  <c r="V542" i="64"/>
  <c r="V175" i="64"/>
  <c r="V384" i="64"/>
  <c r="V94" i="64"/>
  <c r="X542" i="64"/>
  <c r="X246" i="64"/>
  <c r="X310" i="64"/>
  <c r="X236" i="64"/>
  <c r="Y401" i="64"/>
  <c r="P23" i="64"/>
  <c r="T23" i="64"/>
  <c r="V45" i="36"/>
  <c r="P45" i="36"/>
  <c r="I45" i="36"/>
  <c r="G45" i="36"/>
  <c r="J625" i="64" s="1"/>
  <c r="L45" i="36"/>
  <c r="J29" i="44"/>
  <c r="W28" i="46"/>
  <c r="R37" i="25" s="1"/>
  <c r="N28" i="46"/>
  <c r="J28" i="56" s="1"/>
  <c r="Z28" i="46"/>
  <c r="U37" i="25" s="1"/>
  <c r="R28" i="46"/>
  <c r="M37" i="25" s="1"/>
  <c r="I28" i="46"/>
  <c r="D37" i="25" s="1"/>
  <c r="J36" i="36"/>
  <c r="M36" i="36"/>
  <c r="T36" i="36"/>
  <c r="P36" i="36"/>
  <c r="AI491" i="64"/>
  <c r="AI127" i="64"/>
  <c r="W42" i="46"/>
  <c r="Q619" i="64"/>
  <c r="M619" i="64"/>
  <c r="M40" i="64" s="1"/>
  <c r="I619" i="64"/>
  <c r="I401" i="64" s="1"/>
  <c r="V42" i="46"/>
  <c r="X619" i="64"/>
  <c r="X253" i="64" s="1"/>
  <c r="I35" i="46"/>
  <c r="Q35" i="46"/>
  <c r="W35" i="46"/>
  <c r="AA35" i="46"/>
  <c r="N35" i="46"/>
  <c r="S599" i="64"/>
  <c r="Y599" i="64"/>
  <c r="U599" i="64"/>
  <c r="N599" i="64"/>
  <c r="J599" i="64"/>
  <c r="BO48" i="46"/>
  <c r="BK48" i="46"/>
  <c r="BR48" i="46"/>
  <c r="CE48" i="46"/>
  <c r="BQ48" i="46"/>
  <c r="CH48" i="46"/>
  <c r="BN48" i="46"/>
  <c r="CD48" i="46"/>
  <c r="BE48" i="46"/>
  <c r="BH48" i="46"/>
  <c r="CG42" i="46"/>
  <c r="CM42" i="46"/>
  <c r="BV42" i="46"/>
  <c r="BH42" i="46"/>
  <c r="BP42" i="46"/>
  <c r="BO42" i="46"/>
  <c r="BI42" i="46"/>
  <c r="CL42" i="46"/>
  <c r="BG42" i="46"/>
  <c r="BC42" i="46"/>
  <c r="F177" i="64"/>
  <c r="O177" i="64"/>
  <c r="F345" i="64"/>
  <c r="F128" i="56"/>
  <c r="CO199" i="46"/>
  <c r="X175" i="25"/>
  <c r="L91" i="64"/>
  <c r="N36" i="36"/>
  <c r="Z408" i="64"/>
  <c r="O542" i="64"/>
  <c r="G458" i="64"/>
  <c r="Y236" i="64"/>
  <c r="J532" i="64"/>
  <c r="J94" i="64"/>
  <c r="K331" i="64"/>
  <c r="K475" i="64"/>
  <c r="K394" i="64"/>
  <c r="K382" i="64"/>
  <c r="L393" i="64"/>
  <c r="N413" i="64"/>
  <c r="N542" i="64"/>
  <c r="Q308" i="64"/>
  <c r="R549" i="64"/>
  <c r="R253" i="64"/>
  <c r="S542" i="64"/>
  <c r="S310" i="64"/>
  <c r="U530" i="64"/>
  <c r="W394" i="64"/>
  <c r="X467" i="64"/>
  <c r="AB31" i="25"/>
  <c r="AE31" i="25"/>
  <c r="AF31" i="25"/>
  <c r="Q319" i="64"/>
  <c r="U319" i="64"/>
  <c r="X456" i="64"/>
  <c r="R44" i="64"/>
  <c r="AB33" i="46"/>
  <c r="X33" i="56" s="1"/>
  <c r="V33" i="46"/>
  <c r="R33" i="56" s="1"/>
  <c r="AA39" i="46"/>
  <c r="W39" i="56" s="1"/>
  <c r="Z39" i="46"/>
  <c r="V39" i="56" s="1"/>
  <c r="T39" i="46"/>
  <c r="P39" i="56" s="1"/>
  <c r="O39" i="46"/>
  <c r="K39" i="56" s="1"/>
  <c r="R621" i="64"/>
  <c r="Q621" i="64"/>
  <c r="K50" i="46"/>
  <c r="G50" i="56" s="1"/>
  <c r="G55" i="46"/>
  <c r="AM55" i="46" s="1"/>
  <c r="G613" i="64"/>
  <c r="G321" i="64" s="1"/>
  <c r="U44" i="36"/>
  <c r="X634" i="64" s="1"/>
  <c r="Q44" i="36"/>
  <c r="T634" i="64" s="1"/>
  <c r="K44" i="36"/>
  <c r="N634" i="64" s="1"/>
  <c r="O44" i="36"/>
  <c r="R634" i="64" s="1"/>
  <c r="BV247" i="46"/>
  <c r="CJ247" i="46"/>
  <c r="CD247" i="46"/>
  <c r="J27" i="46"/>
  <c r="F27" i="56" s="1"/>
  <c r="I27" i="46"/>
  <c r="E27" i="56" s="1"/>
  <c r="P27" i="46"/>
  <c r="L27" i="56" s="1"/>
  <c r="Y27" i="46"/>
  <c r="U27" i="56" s="1"/>
  <c r="V115" i="64"/>
  <c r="Q36" i="36"/>
  <c r="O331" i="64"/>
  <c r="Z331" i="64"/>
  <c r="Z475" i="64"/>
  <c r="Z40" i="64"/>
  <c r="G394" i="64"/>
  <c r="Y320" i="64"/>
  <c r="Z530" i="64"/>
  <c r="O455" i="64"/>
  <c r="H542" i="64"/>
  <c r="I532" i="64"/>
  <c r="I307" i="64"/>
  <c r="J479" i="64"/>
  <c r="J468" i="64"/>
  <c r="K556" i="64"/>
  <c r="K458" i="64"/>
  <c r="L320" i="64"/>
  <c r="M236" i="64"/>
  <c r="N310" i="64"/>
  <c r="P413" i="64"/>
  <c r="P549" i="64"/>
  <c r="Q408" i="64"/>
  <c r="Q320" i="64"/>
  <c r="Q236" i="64"/>
  <c r="R405" i="64"/>
  <c r="S382" i="64"/>
  <c r="T339" i="64"/>
  <c r="U320" i="64"/>
  <c r="U384" i="64"/>
  <c r="P482" i="64"/>
  <c r="P320" i="64"/>
  <c r="P532" i="64"/>
  <c r="Q381" i="64"/>
  <c r="S561" i="64"/>
  <c r="T458" i="64"/>
  <c r="V394" i="64"/>
  <c r="V310" i="64"/>
  <c r="X334" i="64"/>
  <c r="X394" i="64"/>
  <c r="X532" i="64"/>
  <c r="X94" i="64"/>
  <c r="Y475" i="64"/>
  <c r="Y40" i="64"/>
  <c r="S45" i="36"/>
  <c r="R45" i="36"/>
  <c r="J45" i="36"/>
  <c r="M625" i="64" s="1"/>
  <c r="M45" i="36"/>
  <c r="F56" i="46"/>
  <c r="CK26" i="46"/>
  <c r="BE26" i="46"/>
  <c r="BO26" i="46"/>
  <c r="CD26" i="46"/>
  <c r="BZ26" i="46"/>
  <c r="BQ26" i="46"/>
  <c r="BG26" i="46"/>
  <c r="AY26" i="46"/>
  <c r="BD26" i="46"/>
  <c r="Y28" i="46"/>
  <c r="U28" i="56" s="1"/>
  <c r="P28" i="46"/>
  <c r="L28" i="56" s="1"/>
  <c r="AB28" i="46"/>
  <c r="X28" i="56" s="1"/>
  <c r="T28" i="46"/>
  <c r="P28" i="56" s="1"/>
  <c r="K28" i="46"/>
  <c r="F37" i="25" s="1"/>
  <c r="L36" i="36"/>
  <c r="I36" i="36"/>
  <c r="O36" i="36"/>
  <c r="AI417" i="64"/>
  <c r="AE127" i="64"/>
  <c r="AG491" i="64"/>
  <c r="AC343" i="64"/>
  <c r="C241" i="46"/>
  <c r="U619" i="64"/>
  <c r="U475" i="64" s="1"/>
  <c r="S42" i="46"/>
  <c r="S619" i="64"/>
  <c r="S327" i="64" s="1"/>
  <c r="N619" i="64"/>
  <c r="N253" i="64" s="1"/>
  <c r="J619" i="64"/>
  <c r="J549" i="64" s="1"/>
  <c r="O619" i="64"/>
  <c r="O401" i="64" s="1"/>
  <c r="W619" i="64"/>
  <c r="W327" i="64" s="1"/>
  <c r="S35" i="46"/>
  <c r="X35" i="46"/>
  <c r="T35" i="56" s="1"/>
  <c r="S50" i="69" s="1"/>
  <c r="K35" i="46"/>
  <c r="U35" i="46"/>
  <c r="Q35" i="56" s="1"/>
  <c r="P77" i="69" s="1"/>
  <c r="M35" i="46"/>
  <c r="I35" i="56" s="1"/>
  <c r="H50" i="69" s="1"/>
  <c r="W236" i="64"/>
  <c r="L236" i="64"/>
  <c r="O236" i="64"/>
  <c r="R599" i="64"/>
  <c r="R233" i="64" s="1"/>
  <c r="W599" i="64"/>
  <c r="W529" i="64" s="1"/>
  <c r="P599" i="64"/>
  <c r="P307" i="64" s="1"/>
  <c r="K599" i="64"/>
  <c r="K91" i="64" s="1"/>
  <c r="BY55" i="46"/>
  <c r="BU55" i="46"/>
  <c r="BE55" i="46"/>
  <c r="CB55" i="46"/>
  <c r="CC55" i="46"/>
  <c r="CA55" i="46"/>
  <c r="BQ55" i="46"/>
  <c r="BM55" i="46"/>
  <c r="CD55" i="46"/>
  <c r="BD48" i="46"/>
  <c r="CG48" i="46"/>
  <c r="BV48" i="46"/>
  <c r="BY48" i="46"/>
  <c r="CA48" i="46"/>
  <c r="BB48" i="46"/>
  <c r="CI48" i="46"/>
  <c r="BM48" i="46"/>
  <c r="BC48" i="46"/>
  <c r="CB48" i="46"/>
  <c r="BM42" i="46"/>
  <c r="CD42" i="46"/>
  <c r="BE42" i="46"/>
  <c r="I42" i="44"/>
  <c r="CK42" i="46"/>
  <c r="AY42" i="46"/>
  <c r="BX42" i="46"/>
  <c r="CH42" i="46"/>
  <c r="BF42" i="46"/>
  <c r="CM54" i="46"/>
  <c r="J44" i="44"/>
  <c r="T396" i="64"/>
  <c r="N396" i="64"/>
  <c r="I396" i="64"/>
  <c r="G396" i="64"/>
  <c r="X177" i="64"/>
  <c r="Q177" i="64"/>
  <c r="F200" i="64"/>
  <c r="BA54" i="46"/>
  <c r="BU54" i="46"/>
  <c r="CB54" i="46"/>
  <c r="BV54" i="46"/>
  <c r="CK54" i="46"/>
  <c r="BT54" i="46"/>
  <c r="BR54" i="46"/>
  <c r="BP241" i="46" s="1"/>
  <c r="BI54" i="46"/>
  <c r="BM54" i="46"/>
  <c r="BO54" i="46"/>
  <c r="CA54" i="46"/>
  <c r="BL54" i="46"/>
  <c r="CL54" i="46"/>
  <c r="BB54" i="46"/>
  <c r="BK54" i="46"/>
  <c r="CG54" i="46"/>
  <c r="CE54" i="46"/>
  <c r="AY54" i="46"/>
  <c r="BJ54" i="46"/>
  <c r="BX54" i="46"/>
  <c r="BN54" i="46"/>
  <c r="CH54" i="46"/>
  <c r="CC54" i="46"/>
  <c r="CD54" i="46"/>
  <c r="BF54" i="46"/>
  <c r="BP54" i="46"/>
  <c r="BG54" i="46"/>
  <c r="BW54" i="46"/>
  <c r="CF54" i="46"/>
  <c r="CD241" i="46" s="1"/>
  <c r="BY54" i="46"/>
  <c r="CI54" i="46"/>
  <c r="CJ54" i="46"/>
  <c r="BQ54" i="46"/>
  <c r="BE54" i="46"/>
  <c r="BD54" i="46"/>
  <c r="BH54" i="46"/>
  <c r="BC54" i="46"/>
  <c r="BZ54" i="46"/>
  <c r="E292" i="25"/>
  <c r="R543" i="64"/>
  <c r="R34" i="64"/>
  <c r="R321" i="64"/>
  <c r="N469" i="64"/>
  <c r="N395" i="64"/>
  <c r="N34" i="64"/>
  <c r="J395" i="64"/>
  <c r="J543" i="64"/>
  <c r="J34" i="64"/>
  <c r="J176" i="64"/>
  <c r="K632" i="64"/>
  <c r="Q632" i="64"/>
  <c r="Y632" i="64"/>
  <c r="V632" i="64"/>
  <c r="O632" i="64"/>
  <c r="P629" i="64"/>
  <c r="R629" i="64"/>
  <c r="Z629" i="64"/>
  <c r="P628" i="64"/>
  <c r="N628" i="64"/>
  <c r="J628" i="64"/>
  <c r="O628" i="64"/>
  <c r="Q628" i="64"/>
  <c r="P624" i="64"/>
  <c r="Z624" i="64"/>
  <c r="L624" i="64"/>
  <c r="H624" i="64"/>
  <c r="T620" i="64"/>
  <c r="R620" i="64"/>
  <c r="S620" i="64"/>
  <c r="K620" i="64"/>
  <c r="Z620" i="64"/>
  <c r="Q36" i="46"/>
  <c r="L48" i="25" s="1"/>
  <c r="U36" i="46"/>
  <c r="V613" i="64"/>
  <c r="T36" i="46"/>
  <c r="O48" i="25" s="1"/>
  <c r="K36" i="46"/>
  <c r="F48" i="25" s="1"/>
  <c r="P613" i="64"/>
  <c r="K613" i="64"/>
  <c r="Y613" i="64"/>
  <c r="V36" i="46"/>
  <c r="Q625" i="64"/>
  <c r="I625" i="64"/>
  <c r="J632" i="64"/>
  <c r="N632" i="64"/>
  <c r="W632" i="64"/>
  <c r="T632" i="64"/>
  <c r="G632" i="64"/>
  <c r="T629" i="64"/>
  <c r="R628" i="64"/>
  <c r="S628" i="64"/>
  <c r="K628" i="64"/>
  <c r="Z628" i="64"/>
  <c r="R624" i="64"/>
  <c r="S624" i="64"/>
  <c r="T624" i="64"/>
  <c r="M624" i="64"/>
  <c r="I624" i="64"/>
  <c r="V620" i="64"/>
  <c r="G620" i="64"/>
  <c r="W620" i="64"/>
  <c r="L620" i="64"/>
  <c r="H620" i="64"/>
  <c r="W613" i="64"/>
  <c r="P36" i="46"/>
  <c r="K48" i="25" s="1"/>
  <c r="Q613" i="64"/>
  <c r="O613" i="64"/>
  <c r="L36" i="46"/>
  <c r="G48" i="25" s="1"/>
  <c r="S36" i="46"/>
  <c r="T613" i="64"/>
  <c r="L613" i="64"/>
  <c r="H613" i="64"/>
  <c r="AA36" i="46"/>
  <c r="N625" i="64"/>
  <c r="I632" i="64"/>
  <c r="M632" i="64"/>
  <c r="R632" i="64"/>
  <c r="Z632" i="64"/>
  <c r="X628" i="64"/>
  <c r="W628" i="64"/>
  <c r="L628" i="64"/>
  <c r="H628" i="64"/>
  <c r="X624" i="64"/>
  <c r="W624" i="64"/>
  <c r="V624" i="64"/>
  <c r="N624" i="64"/>
  <c r="J624" i="64"/>
  <c r="X620" i="64"/>
  <c r="Q620" i="64"/>
  <c r="Y620" i="64"/>
  <c r="M620" i="64"/>
  <c r="I620" i="64"/>
  <c r="Z36" i="46"/>
  <c r="N36" i="46"/>
  <c r="S613" i="64"/>
  <c r="Z613" i="64"/>
  <c r="M36" i="46"/>
  <c r="O36" i="46"/>
  <c r="X613" i="64"/>
  <c r="M613" i="64"/>
  <c r="I613" i="64"/>
  <c r="X36" i="46"/>
  <c r="H632" i="64"/>
  <c r="P632" i="64"/>
  <c r="G629" i="64"/>
  <c r="Y628" i="64"/>
  <c r="G628" i="64"/>
  <c r="O624" i="64"/>
  <c r="G624" i="64"/>
  <c r="P620" i="64"/>
  <c r="N620" i="64"/>
  <c r="J620" i="64"/>
  <c r="I36" i="46"/>
  <c r="AJ18" i="34"/>
  <c r="O18" i="34"/>
  <c r="Z31" i="25"/>
  <c r="AV18" i="34"/>
  <c r="BK18" i="34"/>
  <c r="AK20" i="54"/>
  <c r="BI20" i="54"/>
  <c r="BL20" i="54"/>
  <c r="BC20" i="54"/>
  <c r="AW20" i="54"/>
  <c r="AB20" i="54"/>
  <c r="AE20" i="54"/>
  <c r="M20" i="54"/>
  <c r="AQ20" i="54"/>
  <c r="J20" i="54"/>
  <c r="AZ20" i="54"/>
  <c r="AT20" i="54"/>
  <c r="AN20" i="54"/>
  <c r="S20" i="54"/>
  <c r="BF20" i="54"/>
  <c r="AH20" i="54"/>
  <c r="Y20" i="54"/>
  <c r="AF633" i="64"/>
  <c r="AF629" i="64"/>
  <c r="AF625" i="64"/>
  <c r="AF621" i="64"/>
  <c r="AT629" i="64"/>
  <c r="AT633" i="64"/>
  <c r="AT621" i="64"/>
  <c r="AT625" i="64"/>
  <c r="AP629" i="64"/>
  <c r="AP621" i="64"/>
  <c r="AP633" i="64"/>
  <c r="AP625" i="64"/>
  <c r="AL633" i="64"/>
  <c r="AL625" i="64"/>
  <c r="AL629" i="64"/>
  <c r="AL621" i="64"/>
  <c r="AJ629" i="64"/>
  <c r="AJ625" i="64"/>
  <c r="AJ621" i="64"/>
  <c r="AJ633" i="64"/>
  <c r="AU633" i="64"/>
  <c r="AU629" i="64"/>
  <c r="AU625" i="64"/>
  <c r="AU621" i="64"/>
  <c r="AQ633" i="64"/>
  <c r="AQ625" i="64"/>
  <c r="AQ629" i="64"/>
  <c r="AQ621" i="64"/>
  <c r="AM633" i="64"/>
  <c r="AM625" i="64"/>
  <c r="AM629" i="64"/>
  <c r="AM621" i="64"/>
  <c r="AH633" i="64"/>
  <c r="AH629" i="64"/>
  <c r="AH625" i="64"/>
  <c r="AH621" i="64"/>
  <c r="AB621" i="64"/>
  <c r="AB633" i="64"/>
  <c r="AB629" i="64"/>
  <c r="AB625" i="64"/>
  <c r="AR629" i="64"/>
  <c r="AR621" i="64"/>
  <c r="AR633" i="64"/>
  <c r="AR625" i="64"/>
  <c r="AN633" i="64"/>
  <c r="AN625" i="64"/>
  <c r="AN629" i="64"/>
  <c r="AN621" i="64"/>
  <c r="AI629" i="64"/>
  <c r="AI621" i="64"/>
  <c r="AI633" i="64"/>
  <c r="AI625" i="64"/>
  <c r="AD633" i="64"/>
  <c r="AD629" i="64"/>
  <c r="AD625" i="64"/>
  <c r="AD621" i="64"/>
  <c r="AS633" i="64"/>
  <c r="AS625" i="64"/>
  <c r="AS629" i="64"/>
  <c r="AS621" i="64"/>
  <c r="AO633" i="64"/>
  <c r="AO625" i="64"/>
  <c r="AO629" i="64"/>
  <c r="AO621" i="64"/>
  <c r="AK633" i="64"/>
  <c r="AK629" i="64"/>
  <c r="AK625" i="64"/>
  <c r="AK621" i="64"/>
  <c r="O128" i="56"/>
  <c r="AA31" i="25"/>
  <c r="AD31" i="25"/>
  <c r="C77" i="36"/>
  <c r="E252" i="31"/>
  <c r="E489" i="31"/>
  <c r="C86" i="46"/>
  <c r="E86" i="46" s="1"/>
  <c r="BB86" i="46" s="1"/>
  <c r="C86" i="44"/>
  <c r="E86" i="44" s="1"/>
  <c r="H86" i="44" s="1"/>
  <c r="H243" i="44"/>
  <c r="R335" i="47"/>
  <c r="BQ247" i="46"/>
  <c r="CN122" i="46"/>
  <c r="CN123" i="46"/>
  <c r="R176" i="64"/>
  <c r="G331" i="64"/>
  <c r="G186" i="64"/>
  <c r="Z542" i="64"/>
  <c r="Z175" i="64"/>
  <c r="O458" i="64"/>
  <c r="O165" i="64"/>
  <c r="G382" i="64"/>
  <c r="Z455" i="64"/>
  <c r="Z233" i="64"/>
  <c r="H532" i="64"/>
  <c r="H236" i="64"/>
  <c r="I394" i="64"/>
  <c r="I33" i="64"/>
  <c r="J469" i="64"/>
  <c r="J105" i="64"/>
  <c r="L384" i="64"/>
  <c r="M320" i="64"/>
  <c r="M175" i="64"/>
  <c r="R395" i="64"/>
  <c r="R105" i="64"/>
  <c r="W384" i="64"/>
  <c r="W165" i="64"/>
  <c r="T382" i="64"/>
  <c r="T92" i="64"/>
  <c r="P50" i="46"/>
  <c r="K64" i="74" s="1"/>
  <c r="K62" i="75" s="1"/>
  <c r="Y50" i="46"/>
  <c r="T70" i="25" s="1"/>
  <c r="L50" i="46"/>
  <c r="H50" i="56" s="1"/>
  <c r="AS343" i="64"/>
  <c r="BT247" i="46"/>
  <c r="F250" i="46"/>
  <c r="AA612" i="64"/>
  <c r="H530" i="64"/>
  <c r="L456" i="64"/>
  <c r="L234" i="64"/>
  <c r="N543" i="64"/>
  <c r="N105" i="64"/>
  <c r="U458" i="64"/>
  <c r="W382" i="64"/>
  <c r="W163" i="64"/>
  <c r="R468" i="64"/>
  <c r="R104" i="64"/>
  <c r="T394" i="64"/>
  <c r="T33" i="64"/>
  <c r="AS269" i="64"/>
  <c r="O23" i="64"/>
  <c r="H128" i="56"/>
  <c r="CN124" i="46"/>
  <c r="G234" i="64"/>
  <c r="G115" i="64"/>
  <c r="Z468" i="64"/>
  <c r="Z33" i="64"/>
  <c r="O384" i="64"/>
  <c r="O94" i="64"/>
  <c r="AA602" i="64"/>
  <c r="G21" i="64"/>
  <c r="Z381" i="64"/>
  <c r="Z20" i="64"/>
  <c r="H310" i="64"/>
  <c r="I542" i="64"/>
  <c r="I104" i="64"/>
  <c r="J321" i="64"/>
  <c r="J247" i="64"/>
  <c r="L310" i="64"/>
  <c r="L94" i="64"/>
  <c r="M542" i="64"/>
  <c r="M33" i="64"/>
  <c r="R469" i="64"/>
  <c r="R247" i="64"/>
  <c r="W310" i="64"/>
  <c r="W94" i="64"/>
  <c r="AC31" i="25"/>
  <c r="T530" i="64"/>
  <c r="T234" i="64"/>
  <c r="G44" i="64"/>
  <c r="Z50" i="46"/>
  <c r="U70" i="25" s="1"/>
  <c r="AA50" i="46"/>
  <c r="V64" i="74" s="1"/>
  <c r="V62" i="75" s="1"/>
  <c r="R50" i="46"/>
  <c r="N50" i="56" s="1"/>
  <c r="I50" i="46"/>
  <c r="D70" i="25" s="1"/>
  <c r="E250" i="46"/>
  <c r="H308" i="64"/>
  <c r="H21" i="64"/>
  <c r="L382" i="64"/>
  <c r="L92" i="64"/>
  <c r="N321" i="64"/>
  <c r="N247" i="64"/>
  <c r="U310" i="64"/>
  <c r="U165" i="64"/>
  <c r="W456" i="64"/>
  <c r="W92" i="64"/>
  <c r="R542" i="64"/>
  <c r="R246" i="64"/>
  <c r="T320" i="64"/>
  <c r="T104" i="64"/>
  <c r="AS565" i="64"/>
  <c r="AS56" i="64"/>
  <c r="W23" i="64"/>
  <c r="W50" i="46"/>
  <c r="S50" i="56" s="1"/>
  <c r="N50" i="46"/>
  <c r="I64" i="74" s="1"/>
  <c r="I62" i="75" s="1"/>
  <c r="Q50" i="46"/>
  <c r="M50" i="56" s="1"/>
  <c r="CC247" i="46"/>
  <c r="X172" i="25"/>
  <c r="N176" i="64"/>
  <c r="G553" i="64"/>
  <c r="Z320" i="64"/>
  <c r="O310" i="64"/>
  <c r="G530" i="64"/>
  <c r="G163" i="64"/>
  <c r="Z529" i="64"/>
  <c r="H458" i="64"/>
  <c r="I320" i="64"/>
  <c r="L458" i="64"/>
  <c r="M394" i="64"/>
  <c r="W532" i="64"/>
  <c r="T308" i="64"/>
  <c r="AB50" i="46"/>
  <c r="W70" i="25" s="1"/>
  <c r="S50" i="46"/>
  <c r="O50" i="56" s="1"/>
  <c r="O50" i="46"/>
  <c r="K50" i="56" s="1"/>
  <c r="T50" i="46"/>
  <c r="O64" i="74" s="1"/>
  <c r="O62" i="75" s="1"/>
  <c r="M50" i="46"/>
  <c r="H64" i="74" s="1"/>
  <c r="H62" i="75" s="1"/>
  <c r="J50" i="46"/>
  <c r="F50" i="56" s="1"/>
  <c r="H382" i="64"/>
  <c r="L308" i="64"/>
  <c r="U532" i="64"/>
  <c r="W530" i="64"/>
  <c r="R394" i="64"/>
  <c r="T542" i="64"/>
  <c r="AS417" i="64"/>
  <c r="BZ56" i="46"/>
  <c r="I56" i="44"/>
  <c r="BF56" i="46"/>
  <c r="CE56" i="46"/>
  <c r="K335" i="47"/>
  <c r="X170" i="25"/>
  <c r="BG56" i="46"/>
  <c r="BO56" i="46"/>
  <c r="CJ56" i="46"/>
  <c r="BN56" i="46"/>
  <c r="CD56" i="46"/>
  <c r="CM56" i="46"/>
  <c r="BX56" i="46"/>
  <c r="F292" i="25"/>
  <c r="AG31" i="25"/>
  <c r="CB56" i="46"/>
  <c r="BR56" i="46"/>
  <c r="BE56" i="46"/>
  <c r="BD56" i="46"/>
  <c r="CL56" i="46"/>
  <c r="BK56" i="46"/>
  <c r="CH56" i="46"/>
  <c r="CI56" i="46"/>
  <c r="BV56" i="46"/>
  <c r="BJ56" i="46"/>
  <c r="AY56" i="46"/>
  <c r="CF56" i="46"/>
  <c r="BI56" i="46"/>
  <c r="BL56" i="46"/>
  <c r="BA56" i="46"/>
  <c r="BM56" i="46"/>
  <c r="CA56" i="46"/>
  <c r="CG56" i="46"/>
  <c r="BW56" i="46"/>
  <c r="AZ56" i="46"/>
  <c r="CK56" i="46"/>
  <c r="BY56" i="46"/>
  <c r="BQ56" i="46"/>
  <c r="BT56" i="46"/>
  <c r="BH56" i="46"/>
  <c r="BP56" i="46"/>
  <c r="BC56" i="46"/>
  <c r="CC56" i="46"/>
  <c r="BB56" i="46"/>
  <c r="H37" i="46"/>
  <c r="F246" i="46" s="1"/>
  <c r="E246" i="46"/>
  <c r="AE37" i="46"/>
  <c r="CN37" i="46"/>
  <c r="C154" i="25"/>
  <c r="E291" i="25"/>
  <c r="C155" i="25"/>
  <c r="C291" i="25" s="1"/>
  <c r="C159" i="25"/>
  <c r="BS37" i="46"/>
  <c r="BQ246" i="46" s="1"/>
  <c r="D282" i="25"/>
  <c r="C160" i="25"/>
  <c r="C282" i="25" s="1"/>
  <c r="C157" i="25"/>
  <c r="AA252" i="46"/>
  <c r="C156" i="25"/>
  <c r="C252" i="25"/>
  <c r="X252" i="25"/>
  <c r="D292" i="25"/>
  <c r="C161" i="25"/>
  <c r="L96" i="56"/>
  <c r="K179" i="47" s="1"/>
  <c r="S96" i="56"/>
  <c r="R179" i="47" s="1"/>
  <c r="D56" i="44"/>
  <c r="E56" i="44" s="1"/>
  <c r="H56" i="44" s="1"/>
  <c r="K53" i="63"/>
  <c r="D48" i="44"/>
  <c r="E48" i="44" s="1"/>
  <c r="H48" i="44" s="1"/>
  <c r="J48" i="44" s="1"/>
  <c r="K45" i="63"/>
  <c r="H46" i="44"/>
  <c r="J46" i="44" s="1"/>
  <c r="CO200" i="46"/>
  <c r="F50" i="63"/>
  <c r="D53" i="44" s="1"/>
  <c r="E53" i="44" s="1"/>
  <c r="H53" i="44" s="1"/>
  <c r="D53" i="46"/>
  <c r="E53" i="46" s="1"/>
  <c r="G53" i="46" s="1"/>
  <c r="K52" i="63"/>
  <c r="D55" i="44"/>
  <c r="E55" i="44" s="1"/>
  <c r="H55" i="44" s="1"/>
  <c r="K51" i="63"/>
  <c r="D54" i="44"/>
  <c r="E54" i="44" s="1"/>
  <c r="H54" i="44" s="1"/>
  <c r="BS25" i="46"/>
  <c r="CN25" i="46"/>
  <c r="C157" i="47"/>
  <c r="V335" i="47"/>
  <c r="N335" i="47"/>
  <c r="BS28" i="46"/>
  <c r="Q28" i="46"/>
  <c r="CN35" i="46"/>
  <c r="CN44" i="46"/>
  <c r="F22" i="46"/>
  <c r="D261" i="46" s="1"/>
  <c r="I22" i="44"/>
  <c r="G257" i="44" s="1"/>
  <c r="BX22" i="46"/>
  <c r="BV261" i="46" s="1"/>
  <c r="CM22" i="46"/>
  <c r="CK261" i="46" s="1"/>
  <c r="CB22" i="46"/>
  <c r="BZ261" i="46" s="1"/>
  <c r="BT22" i="46"/>
  <c r="BR261" i="46" s="1"/>
  <c r="BI22" i="46"/>
  <c r="BG261" i="46" s="1"/>
  <c r="CH22" i="46"/>
  <c r="CF261" i="46" s="1"/>
  <c r="BG22" i="46"/>
  <c r="BE261" i="46" s="1"/>
  <c r="CI22" i="46"/>
  <c r="CG261" i="46" s="1"/>
  <c r="BY22" i="46"/>
  <c r="BW261" i="46" s="1"/>
  <c r="CA22" i="46"/>
  <c r="BY261" i="46" s="1"/>
  <c r="BQ22" i="46"/>
  <c r="BO261" i="46" s="1"/>
  <c r="BH22" i="46"/>
  <c r="BF261" i="46" s="1"/>
  <c r="CF22" i="46"/>
  <c r="CD261" i="46" s="1"/>
  <c r="BB22" i="46"/>
  <c r="AZ261" i="46" s="1"/>
  <c r="CK22" i="46"/>
  <c r="CI261" i="46" s="1"/>
  <c r="BN22" i="46"/>
  <c r="BL261" i="46" s="1"/>
  <c r="CL22" i="46"/>
  <c r="CJ261" i="46" s="1"/>
  <c r="BU22" i="46"/>
  <c r="BS261" i="46" s="1"/>
  <c r="AZ22" i="46"/>
  <c r="AX261" i="46" s="1"/>
  <c r="BD22" i="46"/>
  <c r="BB261" i="46" s="1"/>
  <c r="BZ22" i="46"/>
  <c r="BX261" i="46" s="1"/>
  <c r="BW22" i="46"/>
  <c r="BU261" i="46" s="1"/>
  <c r="BP22" i="46"/>
  <c r="BN261" i="46" s="1"/>
  <c r="CC22" i="46"/>
  <c r="CA261" i="46" s="1"/>
  <c r="BF22" i="46"/>
  <c r="BD261" i="46" s="1"/>
  <c r="CD22" i="46"/>
  <c r="CB261" i="46" s="1"/>
  <c r="CG22" i="46"/>
  <c r="CE261" i="46" s="1"/>
  <c r="BJ22" i="46"/>
  <c r="BH261" i="46" s="1"/>
  <c r="CJ22" i="46"/>
  <c r="CH261" i="46" s="1"/>
  <c r="BV22" i="46"/>
  <c r="BT261" i="46" s="1"/>
  <c r="BE22" i="46"/>
  <c r="BC261" i="46" s="1"/>
  <c r="BA22" i="46"/>
  <c r="AY261" i="46" s="1"/>
  <c r="CE22" i="46"/>
  <c r="CC261" i="46" s="1"/>
  <c r="BO22" i="46"/>
  <c r="BC22" i="46"/>
  <c r="BA261" i="46" s="1"/>
  <c r="BR22" i="46"/>
  <c r="BP261" i="46" s="1"/>
  <c r="BL22" i="46"/>
  <c r="BJ261" i="46" s="1"/>
  <c r="BM22" i="46"/>
  <c r="BK261" i="46" s="1"/>
  <c r="BK22" i="46"/>
  <c r="BI261" i="46" s="1"/>
  <c r="AY22" i="46"/>
  <c r="AW261" i="46" s="1"/>
  <c r="F23" i="46"/>
  <c r="BN23" i="46"/>
  <c r="CJ23" i="46"/>
  <c r="BF23" i="46"/>
  <c r="BP23" i="46"/>
  <c r="BO23" i="46"/>
  <c r="BK23" i="46"/>
  <c r="CI23" i="46"/>
  <c r="BR23" i="46"/>
  <c r="CA23" i="46"/>
  <c r="CB23" i="46"/>
  <c r="BU23" i="46"/>
  <c r="BV23" i="46"/>
  <c r="BE23" i="46"/>
  <c r="CH23" i="46"/>
  <c r="AZ23" i="46"/>
  <c r="CG23" i="46"/>
  <c r="CE23" i="46"/>
  <c r="CF23" i="46"/>
  <c r="BZ23" i="46"/>
  <c r="BH23" i="46"/>
  <c r="BC23" i="46"/>
  <c r="BA23" i="46"/>
  <c r="BY23" i="46"/>
  <c r="BM23" i="46"/>
  <c r="BX23" i="46"/>
  <c r="BB23" i="46"/>
  <c r="BJ23" i="46"/>
  <c r="BQ23" i="46"/>
  <c r="BT23" i="46"/>
  <c r="CC23" i="46"/>
  <c r="CL23" i="46"/>
  <c r="CM23" i="46"/>
  <c r="CD23" i="46"/>
  <c r="BD23" i="46"/>
  <c r="CK23" i="46"/>
  <c r="BW23" i="46"/>
  <c r="BI23" i="46"/>
  <c r="BG23" i="46"/>
  <c r="AY23" i="46"/>
  <c r="I23" i="44"/>
  <c r="BL23" i="46"/>
  <c r="H33" i="46"/>
  <c r="K33" i="46"/>
  <c r="I33" i="46"/>
  <c r="BM261" i="46"/>
  <c r="BS44" i="46"/>
  <c r="BS33" i="46"/>
  <c r="CN33" i="46"/>
  <c r="K19" i="63"/>
  <c r="D22" i="44"/>
  <c r="E22" i="44" s="1"/>
  <c r="D23" i="44"/>
  <c r="E23" i="44" s="1"/>
  <c r="H23" i="44" s="1"/>
  <c r="K20" i="63"/>
  <c r="AW255" i="46"/>
  <c r="BS57" i="46"/>
  <c r="BQ255" i="46" s="1"/>
  <c r="D21" i="46"/>
  <c r="E21" i="46" s="1"/>
  <c r="F18" i="63"/>
  <c r="D21" i="44" s="1"/>
  <c r="E21" i="44" s="1"/>
  <c r="H21" i="44" s="1"/>
  <c r="BR255" i="46"/>
  <c r="CN57" i="46"/>
  <c r="CL255" i="46" s="1"/>
  <c r="CI247" i="46"/>
  <c r="CN28" i="46"/>
  <c r="BS35" i="46"/>
  <c r="X96" i="56"/>
  <c r="W179" i="47" s="1"/>
  <c r="R96" i="56"/>
  <c r="Q179" i="47" s="1"/>
  <c r="O96" i="56"/>
  <c r="N179" i="47" s="1"/>
  <c r="L161" i="47"/>
  <c r="L340" i="47" s="1"/>
  <c r="AG86" i="25"/>
  <c r="AJ249" i="46"/>
  <c r="G245" i="44"/>
  <c r="J58" i="44"/>
  <c r="H245" i="44" s="1"/>
  <c r="BS58" i="46"/>
  <c r="BQ249" i="46" s="1"/>
  <c r="AW249" i="46"/>
  <c r="CN39" i="46"/>
  <c r="BR249" i="46"/>
  <c r="CN58" i="46"/>
  <c r="CL249" i="46" s="1"/>
  <c r="E249" i="46"/>
  <c r="H58" i="46"/>
  <c r="F249" i="46" s="1"/>
  <c r="AG58" i="46"/>
  <c r="AI58" i="46"/>
  <c r="AE58" i="46"/>
  <c r="BS39" i="46"/>
  <c r="H39" i="46"/>
  <c r="K39" i="46"/>
  <c r="AU58" i="46"/>
  <c r="Q39" i="46"/>
  <c r="CN36" i="46"/>
  <c r="BS36" i="46"/>
  <c r="AM58" i="46"/>
  <c r="D85" i="56"/>
  <c r="K85" i="44" s="1"/>
  <c r="L85" i="44" s="1"/>
  <c r="J244" i="44" s="1"/>
  <c r="CN19" i="46"/>
  <c r="C39" i="36"/>
  <c r="AV234" i="64"/>
  <c r="C38" i="36"/>
  <c r="CF247" i="46"/>
  <c r="BQ248" i="46"/>
  <c r="CO85" i="46"/>
  <c r="AW245" i="46"/>
  <c r="BS19" i="46"/>
  <c r="BQ245" i="46" s="1"/>
  <c r="BR87" i="46"/>
  <c r="X87" i="56" s="1"/>
  <c r="AW148" i="46"/>
  <c r="X148" i="56" s="1"/>
  <c r="AW147" i="46"/>
  <c r="X147" i="56" s="1"/>
  <c r="BN87" i="46"/>
  <c r="T87" i="56" s="1"/>
  <c r="AS148" i="46"/>
  <c r="T148" i="56" s="1"/>
  <c r="AS147" i="46"/>
  <c r="T147" i="56" s="1"/>
  <c r="BJ87" i="46"/>
  <c r="P87" i="56" s="1"/>
  <c r="AO148" i="46"/>
  <c r="P148" i="56" s="1"/>
  <c r="AO147" i="46"/>
  <c r="P147" i="56" s="1"/>
  <c r="BF87" i="46"/>
  <c r="L87" i="56" s="1"/>
  <c r="AK148" i="46"/>
  <c r="L148" i="56" s="1"/>
  <c r="AK147" i="46"/>
  <c r="BB87" i="46"/>
  <c r="H87" i="56" s="1"/>
  <c r="AG148" i="46"/>
  <c r="H148" i="56" s="1"/>
  <c r="AG147" i="46"/>
  <c r="H147" i="56" s="1"/>
  <c r="BQ87" i="46"/>
  <c r="W87" i="56" s="1"/>
  <c r="AV148" i="46"/>
  <c r="W148" i="56" s="1"/>
  <c r="AV147" i="46"/>
  <c r="W147" i="56" s="1"/>
  <c r="BM87" i="46"/>
  <c r="S87" i="56" s="1"/>
  <c r="AR148" i="46"/>
  <c r="S148" i="56" s="1"/>
  <c r="AR147" i="46"/>
  <c r="S147" i="56" s="1"/>
  <c r="BI87" i="46"/>
  <c r="O87" i="56" s="1"/>
  <c r="AN148" i="46"/>
  <c r="O148" i="56" s="1"/>
  <c r="AN147" i="46"/>
  <c r="BC87" i="46"/>
  <c r="I87" i="56" s="1"/>
  <c r="AH148" i="46"/>
  <c r="AH147" i="46"/>
  <c r="I147" i="56" s="1"/>
  <c r="AY87" i="46"/>
  <c r="C86" i="36"/>
  <c r="AD147" i="46"/>
  <c r="E147" i="56" s="1"/>
  <c r="AD148" i="46"/>
  <c r="E148" i="56" s="1"/>
  <c r="D38" i="46"/>
  <c r="E38" i="46" s="1"/>
  <c r="F35" i="63"/>
  <c r="D38" i="44" s="1"/>
  <c r="E38" i="44" s="1"/>
  <c r="H38" i="44" s="1"/>
  <c r="F40" i="46"/>
  <c r="BY40" i="46"/>
  <c r="CD40" i="46"/>
  <c r="CC40" i="46"/>
  <c r="BP40" i="46"/>
  <c r="BW40" i="46"/>
  <c r="BF40" i="46"/>
  <c r="BE40" i="46"/>
  <c r="BD40" i="46"/>
  <c r="AY40" i="46"/>
  <c r="CL40" i="46"/>
  <c r="BR40" i="46"/>
  <c r="BV40" i="46"/>
  <c r="CF40" i="46"/>
  <c r="BT40" i="46"/>
  <c r="BI40" i="46"/>
  <c r="CA40" i="46"/>
  <c r="BU40" i="46"/>
  <c r="BN40" i="46"/>
  <c r="CH40" i="46"/>
  <c r="CI40" i="46"/>
  <c r="CG40" i="46"/>
  <c r="BQ40" i="46"/>
  <c r="CJ40" i="46"/>
  <c r="I40" i="44"/>
  <c r="BL40" i="46"/>
  <c r="BG40" i="46"/>
  <c r="BH40" i="46"/>
  <c r="BA40" i="46"/>
  <c r="BO40" i="46"/>
  <c r="BC40" i="46"/>
  <c r="CE40" i="46"/>
  <c r="BM40" i="46"/>
  <c r="CK40" i="46"/>
  <c r="BB40" i="46"/>
  <c r="CB40" i="46"/>
  <c r="BZ40" i="46"/>
  <c r="BJ40" i="46"/>
  <c r="AZ40" i="46"/>
  <c r="CM40" i="46"/>
  <c r="BK40" i="46"/>
  <c r="BX40" i="46"/>
  <c r="D47" i="44"/>
  <c r="E47" i="44" s="1"/>
  <c r="H47" i="44" s="1"/>
  <c r="K44" i="63"/>
  <c r="CN31" i="46"/>
  <c r="H31" i="46"/>
  <c r="F248" i="44"/>
  <c r="J89" i="44"/>
  <c r="H248" i="44" s="1"/>
  <c r="AA470" i="64"/>
  <c r="G246" i="44"/>
  <c r="J59" i="44"/>
  <c r="H246" i="44" s="1"/>
  <c r="CN59" i="46"/>
  <c r="CL250" i="46" s="1"/>
  <c r="CN43" i="46"/>
  <c r="BS43" i="46"/>
  <c r="CN46" i="46"/>
  <c r="G162" i="46"/>
  <c r="E234" i="46" s="1"/>
  <c r="F162" i="46"/>
  <c r="G158" i="46"/>
  <c r="E232" i="46" s="1"/>
  <c r="F158" i="46"/>
  <c r="G139" i="46"/>
  <c r="F139" i="46"/>
  <c r="G160" i="46"/>
  <c r="F160" i="46"/>
  <c r="F153" i="46"/>
  <c r="G153" i="46"/>
  <c r="G150" i="46"/>
  <c r="F150" i="46"/>
  <c r="G145" i="46"/>
  <c r="F145" i="46"/>
  <c r="F142" i="46"/>
  <c r="G142" i="46"/>
  <c r="G48" i="46"/>
  <c r="E625" i="64"/>
  <c r="F48" i="46"/>
  <c r="G131" i="46"/>
  <c r="F131" i="46"/>
  <c r="F43" i="46"/>
  <c r="G43" i="46"/>
  <c r="E620" i="64"/>
  <c r="U50" i="46"/>
  <c r="H19" i="46"/>
  <c r="F245" i="46" s="1"/>
  <c r="E245" i="46"/>
  <c r="BP87" i="46"/>
  <c r="V87" i="56" s="1"/>
  <c r="AU148" i="46"/>
  <c r="V148" i="56" s="1"/>
  <c r="AU147" i="46"/>
  <c r="V147" i="56" s="1"/>
  <c r="BL87" i="46"/>
  <c r="R87" i="56" s="1"/>
  <c r="AQ148" i="46"/>
  <c r="R148" i="56" s="1"/>
  <c r="AQ147" i="46"/>
  <c r="R147" i="56" s="1"/>
  <c r="BH87" i="46"/>
  <c r="N87" i="56" s="1"/>
  <c r="AM148" i="46"/>
  <c r="AM147" i="46"/>
  <c r="BD87" i="46"/>
  <c r="J87" i="56" s="1"/>
  <c r="AI148" i="46"/>
  <c r="J148" i="56" s="1"/>
  <c r="AI147" i="46"/>
  <c r="J147" i="56" s="1"/>
  <c r="AZ87" i="46"/>
  <c r="F87" i="56" s="1"/>
  <c r="AE148" i="46"/>
  <c r="AE147" i="46"/>
  <c r="F147" i="56" s="1"/>
  <c r="BO87" i="46"/>
  <c r="U87" i="56" s="1"/>
  <c r="AT148" i="46"/>
  <c r="U148" i="56" s="1"/>
  <c r="AT147" i="46"/>
  <c r="U147" i="56" s="1"/>
  <c r="BK87" i="46"/>
  <c r="Q87" i="56" s="1"/>
  <c r="AP148" i="46"/>
  <c r="Q148" i="56" s="1"/>
  <c r="AP147" i="46"/>
  <c r="Q147" i="56" s="1"/>
  <c r="BE87" i="46"/>
  <c r="K87" i="56" s="1"/>
  <c r="AJ148" i="46"/>
  <c r="K148" i="56" s="1"/>
  <c r="AJ147" i="46"/>
  <c r="K147" i="56" s="1"/>
  <c r="BA87" i="46"/>
  <c r="G87" i="56" s="1"/>
  <c r="AF148" i="46"/>
  <c r="AF147" i="46"/>
  <c r="G147" i="56" s="1"/>
  <c r="BG87" i="46"/>
  <c r="M87" i="56" s="1"/>
  <c r="AL148" i="46"/>
  <c r="M148" i="56" s="1"/>
  <c r="AL147" i="46"/>
  <c r="M147" i="56" s="1"/>
  <c r="D40" i="44"/>
  <c r="E40" i="44" s="1"/>
  <c r="H40" i="44" s="1"/>
  <c r="K37" i="63"/>
  <c r="F42" i="63"/>
  <c r="D45" i="44" s="1"/>
  <c r="E45" i="44" s="1"/>
  <c r="H45" i="44" s="1"/>
  <c r="D45" i="46"/>
  <c r="E45" i="46" s="1"/>
  <c r="G45" i="46" s="1"/>
  <c r="BK47" i="46"/>
  <c r="BP47" i="46"/>
  <c r="AZ47" i="46"/>
  <c r="BT47" i="46"/>
  <c r="BH47" i="46"/>
  <c r="BL47" i="46"/>
  <c r="BO47" i="46"/>
  <c r="BN47" i="46"/>
  <c r="BG47" i="46"/>
  <c r="BM47" i="46"/>
  <c r="CB47" i="46"/>
  <c r="CM47" i="46"/>
  <c r="BQ47" i="46"/>
  <c r="AY47" i="46"/>
  <c r="BJ47" i="46"/>
  <c r="CJ47" i="46"/>
  <c r="BF47" i="46"/>
  <c r="I47" i="44"/>
  <c r="BA47" i="46"/>
  <c r="BW47" i="46"/>
  <c r="BV47" i="46"/>
  <c r="BU47" i="46"/>
  <c r="BZ47" i="46"/>
  <c r="CC47" i="46"/>
  <c r="CF47" i="46"/>
  <c r="BB47" i="46"/>
  <c r="CD47" i="46"/>
  <c r="BE47" i="46"/>
  <c r="BD47" i="46"/>
  <c r="CA47" i="46"/>
  <c r="BY47" i="46"/>
  <c r="CG47" i="46"/>
  <c r="BX47" i="46"/>
  <c r="CI47" i="46"/>
  <c r="BC47" i="46"/>
  <c r="CL47" i="46"/>
  <c r="BI47" i="46"/>
  <c r="BR47" i="46"/>
  <c r="CK47" i="46"/>
  <c r="CH47" i="46"/>
  <c r="CE47" i="46"/>
  <c r="BS50" i="46"/>
  <c r="CN50" i="46"/>
  <c r="J31" i="44"/>
  <c r="BS31" i="46"/>
  <c r="AA322" i="64"/>
  <c r="AA544" i="64"/>
  <c r="BS59" i="46"/>
  <c r="BQ250" i="46" s="1"/>
  <c r="Y21" i="54"/>
  <c r="S21" i="54"/>
  <c r="BO20" i="54"/>
  <c r="BO22" i="54"/>
  <c r="BO21" i="54" s="1"/>
  <c r="C28" i="11"/>
  <c r="P93" i="36" s="1"/>
  <c r="AX241" i="46"/>
  <c r="BS46" i="46"/>
  <c r="H46" i="46"/>
  <c r="N46" i="46"/>
  <c r="P46" i="46"/>
  <c r="R46" i="46"/>
  <c r="V46" i="46"/>
  <c r="X46" i="46"/>
  <c r="AB46" i="46"/>
  <c r="AA46" i="46"/>
  <c r="J46" i="46"/>
  <c r="O46" i="46"/>
  <c r="S46" i="46"/>
  <c r="T46" i="46"/>
  <c r="U46" i="46"/>
  <c r="Z46" i="46"/>
  <c r="Y46" i="46"/>
  <c r="W46" i="46"/>
  <c r="I46" i="46"/>
  <c r="K46" i="46"/>
  <c r="M46" i="46"/>
  <c r="Q46" i="46"/>
  <c r="L46" i="46"/>
  <c r="F161" i="46"/>
  <c r="G161" i="46"/>
  <c r="E233" i="46" s="1"/>
  <c r="G141" i="46"/>
  <c r="F141" i="46"/>
  <c r="G164" i="46"/>
  <c r="F164" i="46"/>
  <c r="G157" i="46"/>
  <c r="E231" i="46" s="1"/>
  <c r="F157" i="46"/>
  <c r="G151" i="46"/>
  <c r="F151" i="46"/>
  <c r="G149" i="46"/>
  <c r="F149" i="46"/>
  <c r="G143" i="46"/>
  <c r="F143" i="46"/>
  <c r="F138" i="46"/>
  <c r="G138" i="46"/>
  <c r="G132" i="46"/>
  <c r="F132" i="46"/>
  <c r="G44" i="46"/>
  <c r="E621" i="64"/>
  <c r="F44" i="46"/>
  <c r="F47" i="46"/>
  <c r="E624" i="64"/>
  <c r="G47" i="46"/>
  <c r="AQ58" i="46"/>
  <c r="AO635" i="64"/>
  <c r="Q31" i="46"/>
  <c r="I96" i="56"/>
  <c r="H179" i="47" s="1"/>
  <c r="AV244" i="64"/>
  <c r="V96" i="56"/>
  <c r="U179" i="47" s="1"/>
  <c r="M96" i="56"/>
  <c r="L179" i="47" s="1"/>
  <c r="H449" i="31"/>
  <c r="G468" i="31"/>
  <c r="AM211" i="46"/>
  <c r="AT211" i="46"/>
  <c r="AU211" i="46"/>
  <c r="AO211" i="46"/>
  <c r="AD211" i="46"/>
  <c r="BB211" i="46"/>
  <c r="I211" i="46"/>
  <c r="M211" i="46"/>
  <c r="T211" i="46"/>
  <c r="AN211" i="46"/>
  <c r="BL211" i="46"/>
  <c r="L211" i="46"/>
  <c r="U211" i="46"/>
  <c r="Q211" i="46"/>
  <c r="BJ211" i="46"/>
  <c r="AF211" i="46"/>
  <c r="BM211" i="46"/>
  <c r="BN211" i="46"/>
  <c r="BG211" i="46"/>
  <c r="K211" i="46"/>
  <c r="BC211" i="46"/>
  <c r="AQ211" i="46"/>
  <c r="P211" i="46"/>
  <c r="BF211" i="46"/>
  <c r="BH211" i="46"/>
  <c r="AH211" i="46"/>
  <c r="V211" i="46"/>
  <c r="BA211" i="46"/>
  <c r="AJ211" i="46"/>
  <c r="BP211" i="46"/>
  <c r="AW211" i="46"/>
  <c r="AR211" i="46"/>
  <c r="AY211" i="46"/>
  <c r="BI211" i="46"/>
  <c r="AE211" i="46"/>
  <c r="AB211" i="46"/>
  <c r="O211" i="46"/>
  <c r="AZ211" i="46"/>
  <c r="BD211" i="46"/>
  <c r="AA211" i="46"/>
  <c r="S211" i="46"/>
  <c r="BO211" i="46"/>
  <c r="AL211" i="46"/>
  <c r="AI211" i="46"/>
  <c r="N211" i="46"/>
  <c r="I209" i="44"/>
  <c r="J209" i="44" s="1"/>
  <c r="AK211" i="46"/>
  <c r="AP211" i="46"/>
  <c r="Z211" i="46"/>
  <c r="BK211" i="46"/>
  <c r="W211" i="46"/>
  <c r="AS211" i="46"/>
  <c r="J211" i="46"/>
  <c r="R211" i="46"/>
  <c r="AG211" i="46"/>
  <c r="BR211" i="46"/>
  <c r="X211" i="46"/>
  <c r="BE211" i="46"/>
  <c r="AV211" i="46"/>
  <c r="BQ211" i="46"/>
  <c r="Y211" i="46"/>
  <c r="M253" i="56"/>
  <c r="L178" i="47"/>
  <c r="L352" i="47" s="1"/>
  <c r="L105" i="47"/>
  <c r="BQ254" i="46"/>
  <c r="CO95" i="46"/>
  <c r="O178" i="47"/>
  <c r="O352" i="47" s="1"/>
  <c r="P253" i="56"/>
  <c r="O105" i="47"/>
  <c r="M105" i="47"/>
  <c r="M178" i="47"/>
  <c r="M352" i="47" s="1"/>
  <c r="N253" i="56"/>
  <c r="K105" i="47"/>
  <c r="K178" i="47"/>
  <c r="K352" i="47" s="1"/>
  <c r="L253" i="56"/>
  <c r="H253" i="56"/>
  <c r="G178" i="47"/>
  <c r="G352" i="47" s="1"/>
  <c r="G105" i="47"/>
  <c r="T253" i="56"/>
  <c r="S105" i="47"/>
  <c r="S178" i="47"/>
  <c r="S352" i="47" s="1"/>
  <c r="H105" i="47"/>
  <c r="H178" i="47"/>
  <c r="H352" i="47" s="1"/>
  <c r="I253" i="56"/>
  <c r="R128" i="56"/>
  <c r="C51" i="36"/>
  <c r="BT246" i="46"/>
  <c r="F173" i="25"/>
  <c r="CC246" i="46"/>
  <c r="O173" i="25"/>
  <c r="Q96" i="56"/>
  <c r="P179" i="47" s="1"/>
  <c r="K96" i="56"/>
  <c r="J179" i="47" s="1"/>
  <c r="F96" i="56"/>
  <c r="E179" i="47" s="1"/>
  <c r="H96" i="56"/>
  <c r="G179" i="47" s="1"/>
  <c r="W96" i="56"/>
  <c r="V179" i="47" s="1"/>
  <c r="N96" i="56"/>
  <c r="M179" i="47" s="1"/>
  <c r="R42" i="36"/>
  <c r="AV174" i="64"/>
  <c r="AV330" i="64"/>
  <c r="D362" i="47"/>
  <c r="C198" i="47"/>
  <c r="C362" i="47" s="1"/>
  <c r="AR635" i="64"/>
  <c r="AT58" i="46"/>
  <c r="AE35" i="64"/>
  <c r="AE106" i="64"/>
  <c r="AE177" i="64"/>
  <c r="AE248" i="64"/>
  <c r="AE322" i="64"/>
  <c r="AE396" i="64"/>
  <c r="AE544" i="64"/>
  <c r="AE470" i="64"/>
  <c r="AL35" i="64"/>
  <c r="AL248" i="64"/>
  <c r="AL106" i="64"/>
  <c r="AL177" i="64"/>
  <c r="AL470" i="64"/>
  <c r="AL322" i="64"/>
  <c r="AL544" i="64"/>
  <c r="AL396" i="64"/>
  <c r="BN18" i="34"/>
  <c r="I18" i="34"/>
  <c r="AD18" i="34"/>
  <c r="BB18" i="34"/>
  <c r="F18" i="34"/>
  <c r="BE18" i="34"/>
  <c r="AA18" i="34"/>
  <c r="BH18" i="34"/>
  <c r="L18" i="34"/>
  <c r="AY18" i="34"/>
  <c r="R18" i="34"/>
  <c r="AJ56" i="64"/>
  <c r="AJ127" i="64"/>
  <c r="AJ198" i="64"/>
  <c r="AJ269" i="64"/>
  <c r="AJ417" i="64"/>
  <c r="AJ565" i="64"/>
  <c r="AJ491" i="64"/>
  <c r="AJ343" i="64"/>
  <c r="AV486" i="64"/>
  <c r="AV560" i="64"/>
  <c r="AV264" i="64"/>
  <c r="AV51" i="64"/>
  <c r="AV482" i="64"/>
  <c r="AV334" i="64"/>
  <c r="AV260" i="64"/>
  <c r="AV47" i="64"/>
  <c r="F335" i="47"/>
  <c r="J335" i="47"/>
  <c r="Q335" i="47"/>
  <c r="AV552" i="64"/>
  <c r="AV185" i="64"/>
  <c r="AV114" i="64"/>
  <c r="AV43" i="64"/>
  <c r="AV327" i="64"/>
  <c r="AV549" i="64"/>
  <c r="AV253" i="64"/>
  <c r="AV475" i="64"/>
  <c r="AV399" i="64"/>
  <c r="AV325" i="64"/>
  <c r="AV547" i="64"/>
  <c r="AV251" i="64"/>
  <c r="AV38" i="64"/>
  <c r="AV398" i="64"/>
  <c r="AV250" i="64"/>
  <c r="AV179" i="64"/>
  <c r="AV37" i="64"/>
  <c r="X47" i="25"/>
  <c r="AR31" i="25"/>
  <c r="AP31" i="25"/>
  <c r="AN31" i="25"/>
  <c r="AL31" i="25"/>
  <c r="AJ31" i="25"/>
  <c r="AH31" i="25"/>
  <c r="AS58" i="46"/>
  <c r="AQ635" i="64"/>
  <c r="AH635" i="64"/>
  <c r="AJ58" i="46"/>
  <c r="AD635" i="64"/>
  <c r="AF58" i="46"/>
  <c r="AK35" i="64"/>
  <c r="AK396" i="64"/>
  <c r="AK106" i="64"/>
  <c r="AK177" i="64"/>
  <c r="AK248" i="64"/>
  <c r="AK322" i="64"/>
  <c r="AK470" i="64"/>
  <c r="AK544" i="64"/>
  <c r="AM35" i="64"/>
  <c r="AM106" i="64"/>
  <c r="AM177" i="64"/>
  <c r="AM248" i="64"/>
  <c r="AM544" i="64"/>
  <c r="AM396" i="64"/>
  <c r="AM322" i="64"/>
  <c r="AM470" i="64"/>
  <c r="AO35" i="64"/>
  <c r="AO177" i="64"/>
  <c r="AO248" i="64"/>
  <c r="AO106" i="64"/>
  <c r="AO322" i="64"/>
  <c r="AO470" i="64"/>
  <c r="AO396" i="64"/>
  <c r="AO544" i="64"/>
  <c r="AQ35" i="64"/>
  <c r="AQ177" i="64"/>
  <c r="AQ106" i="64"/>
  <c r="AQ248" i="64"/>
  <c r="AQ544" i="64"/>
  <c r="AQ470" i="64"/>
  <c r="AQ396" i="64"/>
  <c r="AQ322" i="64"/>
  <c r="AS35" i="64"/>
  <c r="AS177" i="64"/>
  <c r="AS106" i="64"/>
  <c r="AS248" i="64"/>
  <c r="AS396" i="64"/>
  <c r="AS544" i="64"/>
  <c r="AS470" i="64"/>
  <c r="AS322" i="64"/>
  <c r="AU35" i="64"/>
  <c r="AU106" i="64"/>
  <c r="AU177" i="64"/>
  <c r="AU248" i="64"/>
  <c r="AU396" i="64"/>
  <c r="AU470" i="64"/>
  <c r="AU322" i="64"/>
  <c r="AU544" i="64"/>
  <c r="AA57" i="64"/>
  <c r="H43" i="64"/>
  <c r="H185" i="64"/>
  <c r="H256" i="64"/>
  <c r="H114" i="64"/>
  <c r="H552" i="64"/>
  <c r="H404" i="64"/>
  <c r="H330" i="64"/>
  <c r="H478" i="64"/>
  <c r="J43" i="64"/>
  <c r="J185" i="64"/>
  <c r="J114" i="64"/>
  <c r="J256" i="64"/>
  <c r="J478" i="64"/>
  <c r="J404" i="64"/>
  <c r="J330" i="64"/>
  <c r="J552" i="64"/>
  <c r="L43" i="64"/>
  <c r="L114" i="64"/>
  <c r="L256" i="64"/>
  <c r="L185" i="64"/>
  <c r="L404" i="64"/>
  <c r="L330" i="64"/>
  <c r="L478" i="64"/>
  <c r="L552" i="64"/>
  <c r="N43" i="64"/>
  <c r="N114" i="64"/>
  <c r="N256" i="64"/>
  <c r="N185" i="64"/>
  <c r="N330" i="64"/>
  <c r="N404" i="64"/>
  <c r="N552" i="64"/>
  <c r="N478" i="64"/>
  <c r="S43" i="64"/>
  <c r="S114" i="64"/>
  <c r="S256" i="64"/>
  <c r="S185" i="64"/>
  <c r="S478" i="64"/>
  <c r="S552" i="64"/>
  <c r="S330" i="64"/>
  <c r="S404" i="64"/>
  <c r="W43" i="64"/>
  <c r="W185" i="64"/>
  <c r="W114" i="64"/>
  <c r="W256" i="64"/>
  <c r="W330" i="64"/>
  <c r="W478" i="64"/>
  <c r="W552" i="64"/>
  <c r="W404" i="64"/>
  <c r="P43" i="64"/>
  <c r="P114" i="64"/>
  <c r="P185" i="64"/>
  <c r="P256" i="64"/>
  <c r="P552" i="64"/>
  <c r="P404" i="64"/>
  <c r="P478" i="64"/>
  <c r="P330" i="64"/>
  <c r="T43" i="64"/>
  <c r="T114" i="64"/>
  <c r="T256" i="64"/>
  <c r="T185" i="64"/>
  <c r="T330" i="64"/>
  <c r="T478" i="64"/>
  <c r="T404" i="64"/>
  <c r="T552" i="64"/>
  <c r="X43" i="64"/>
  <c r="X114" i="64"/>
  <c r="X256" i="64"/>
  <c r="X185" i="64"/>
  <c r="X404" i="64"/>
  <c r="X478" i="64"/>
  <c r="X552" i="64"/>
  <c r="X330" i="64"/>
  <c r="G43" i="64"/>
  <c r="G114" i="64"/>
  <c r="G256" i="64"/>
  <c r="G185" i="64"/>
  <c r="G330" i="64"/>
  <c r="G478" i="64"/>
  <c r="G552" i="64"/>
  <c r="G404" i="64"/>
  <c r="AA622" i="64"/>
  <c r="AA24" i="64"/>
  <c r="AV175" i="64"/>
  <c r="AV320" i="64"/>
  <c r="AV104" i="64"/>
  <c r="AV540" i="64"/>
  <c r="AV173" i="64"/>
  <c r="AV392" i="64"/>
  <c r="AV102" i="64"/>
  <c r="AV464" i="64"/>
  <c r="AV316" i="64"/>
  <c r="AV242" i="64"/>
  <c r="AV29" i="64"/>
  <c r="AV388" i="64"/>
  <c r="AV462" i="64"/>
  <c r="AV98" i="64"/>
  <c r="AV312" i="64"/>
  <c r="AV167" i="64"/>
  <c r="AV386" i="64"/>
  <c r="AV96" i="64"/>
  <c r="AV25" i="64"/>
  <c r="AV458" i="64"/>
  <c r="AV384" i="64"/>
  <c r="AV236" i="64"/>
  <c r="AV456" i="64"/>
  <c r="AV382" i="64"/>
  <c r="AV92" i="64"/>
  <c r="AV454" i="64"/>
  <c r="AV306" i="64"/>
  <c r="AV161" i="64"/>
  <c r="AV19" i="64"/>
  <c r="C78" i="36"/>
  <c r="AD172" i="46"/>
  <c r="AL49" i="25"/>
  <c r="AL50" i="25" s="1"/>
  <c r="AO246" i="46"/>
  <c r="R37" i="56"/>
  <c r="AQ49" i="25"/>
  <c r="AQ50" i="25" s="1"/>
  <c r="AT246" i="46"/>
  <c r="W37" i="56"/>
  <c r="M335" i="47"/>
  <c r="U135" i="25"/>
  <c r="X244" i="46"/>
  <c r="Q135" i="25"/>
  <c r="T244" i="46"/>
  <c r="T135" i="25"/>
  <c r="W244" i="46"/>
  <c r="P135" i="25"/>
  <c r="S244" i="46"/>
  <c r="G135" i="25"/>
  <c r="J244" i="46"/>
  <c r="D135" i="25"/>
  <c r="G244" i="46"/>
  <c r="H135" i="25"/>
  <c r="L135" i="25"/>
  <c r="O244" i="46"/>
  <c r="W136" i="25"/>
  <c r="S136" i="25"/>
  <c r="O136" i="25"/>
  <c r="V136" i="25"/>
  <c r="R136" i="25"/>
  <c r="N136" i="25"/>
  <c r="I136" i="25"/>
  <c r="D136" i="25"/>
  <c r="J31" i="64"/>
  <c r="J102" i="64"/>
  <c r="J244" i="64"/>
  <c r="J392" i="64"/>
  <c r="J318" i="64"/>
  <c r="J540" i="64"/>
  <c r="J466" i="64"/>
  <c r="J173" i="64"/>
  <c r="N31" i="64"/>
  <c r="N102" i="64"/>
  <c r="N244" i="64"/>
  <c r="N173" i="64"/>
  <c r="N318" i="64"/>
  <c r="N392" i="64"/>
  <c r="N540" i="64"/>
  <c r="N466" i="64"/>
  <c r="W31" i="64"/>
  <c r="W173" i="64"/>
  <c r="W102" i="64"/>
  <c r="W244" i="64"/>
  <c r="W392" i="64"/>
  <c r="W318" i="64"/>
  <c r="W540" i="64"/>
  <c r="W466" i="64"/>
  <c r="V31" i="64"/>
  <c r="V102" i="64"/>
  <c r="V466" i="64"/>
  <c r="V540" i="64"/>
  <c r="V392" i="64"/>
  <c r="V318" i="64"/>
  <c r="V173" i="64"/>
  <c r="V244" i="64"/>
  <c r="G31" i="64"/>
  <c r="G102" i="64"/>
  <c r="G173" i="64"/>
  <c r="G540" i="64"/>
  <c r="G466" i="64"/>
  <c r="G392" i="64"/>
  <c r="G318" i="64"/>
  <c r="G244" i="64"/>
  <c r="G108" i="64"/>
  <c r="G250" i="64"/>
  <c r="G179" i="64"/>
  <c r="G398" i="64"/>
  <c r="G324" i="64"/>
  <c r="G472" i="64"/>
  <c r="G546" i="64"/>
  <c r="H48" i="64"/>
  <c r="H190" i="64"/>
  <c r="H261" i="64"/>
  <c r="H557" i="64"/>
  <c r="H409" i="64"/>
  <c r="H335" i="64"/>
  <c r="H483" i="64"/>
  <c r="H119" i="64"/>
  <c r="J48" i="64"/>
  <c r="J261" i="64"/>
  <c r="J190" i="64"/>
  <c r="J335" i="64"/>
  <c r="J409" i="64"/>
  <c r="J483" i="64"/>
  <c r="J557" i="64"/>
  <c r="J119" i="64"/>
  <c r="L48" i="64"/>
  <c r="L190" i="64"/>
  <c r="L261" i="64"/>
  <c r="L557" i="64"/>
  <c r="L483" i="64"/>
  <c r="L335" i="64"/>
  <c r="L409" i="64"/>
  <c r="L119" i="64"/>
  <c r="N48" i="64"/>
  <c r="N190" i="64"/>
  <c r="N119" i="64"/>
  <c r="N261" i="64"/>
  <c r="N557" i="64"/>
  <c r="N483" i="64"/>
  <c r="N335" i="64"/>
  <c r="N409" i="64"/>
  <c r="R48" i="64"/>
  <c r="R119" i="64"/>
  <c r="R261" i="64"/>
  <c r="R190" i="64"/>
  <c r="R409" i="64"/>
  <c r="R483" i="64"/>
  <c r="R335" i="64"/>
  <c r="R557" i="64"/>
  <c r="V48" i="64"/>
  <c r="V261" i="64"/>
  <c r="V190" i="64"/>
  <c r="V335" i="64"/>
  <c r="V557" i="64"/>
  <c r="V483" i="64"/>
  <c r="V409" i="64"/>
  <c r="V119" i="64"/>
  <c r="Q190" i="64"/>
  <c r="U48" i="64"/>
  <c r="U119" i="64"/>
  <c r="U261" i="64"/>
  <c r="U190" i="64"/>
  <c r="U409" i="64"/>
  <c r="U335" i="64"/>
  <c r="U557" i="64"/>
  <c r="U483" i="64"/>
  <c r="Y48" i="64"/>
  <c r="Y190" i="64"/>
  <c r="Y119" i="64"/>
  <c r="Y261" i="64"/>
  <c r="Y409" i="64"/>
  <c r="Y483" i="64"/>
  <c r="Y557" i="64"/>
  <c r="Y335" i="64"/>
  <c r="G48" i="64"/>
  <c r="G119" i="64"/>
  <c r="G261" i="64"/>
  <c r="G483" i="64"/>
  <c r="G557" i="64"/>
  <c r="G335" i="64"/>
  <c r="G409" i="64"/>
  <c r="G190" i="64"/>
  <c r="AM51" i="46"/>
  <c r="AO51" i="46"/>
  <c r="AQ51" i="46"/>
  <c r="AS51" i="46"/>
  <c r="AU51" i="46"/>
  <c r="AW51" i="46"/>
  <c r="AD51" i="46"/>
  <c r="AF51" i="46"/>
  <c r="AH51" i="46"/>
  <c r="AJ51" i="46"/>
  <c r="AN51" i="46"/>
  <c r="AP51" i="46"/>
  <c r="AR51" i="46"/>
  <c r="AT51" i="46"/>
  <c r="AV51" i="46"/>
  <c r="AI51" i="46"/>
  <c r="AE51" i="46"/>
  <c r="AK51" i="46"/>
  <c r="AG51" i="46"/>
  <c r="AL51" i="46"/>
  <c r="D632" i="64"/>
  <c r="E53" i="64"/>
  <c r="E124" i="64"/>
  <c r="E195" i="64"/>
  <c r="E266" i="64"/>
  <c r="E414" i="64"/>
  <c r="E488" i="64"/>
  <c r="E562" i="64"/>
  <c r="E340" i="64"/>
  <c r="Q55" i="46"/>
  <c r="I55" i="46"/>
  <c r="J55" i="46"/>
  <c r="K55" i="46"/>
  <c r="M55" i="46"/>
  <c r="R55" i="46"/>
  <c r="T55" i="46"/>
  <c r="L55" i="46"/>
  <c r="Y55" i="46"/>
  <c r="AA55" i="46"/>
  <c r="V55" i="46"/>
  <c r="X55" i="46"/>
  <c r="Z55" i="46"/>
  <c r="U55" i="46"/>
  <c r="P55" i="46"/>
  <c r="AB55" i="46"/>
  <c r="O55" i="46"/>
  <c r="S55" i="46"/>
  <c r="N55" i="46"/>
  <c r="BC52" i="46"/>
  <c r="CF52" i="46"/>
  <c r="BT52" i="46"/>
  <c r="CA52" i="46"/>
  <c r="CB52" i="46"/>
  <c r="AY52" i="46"/>
  <c r="CK52" i="46"/>
  <c r="BV52" i="46"/>
  <c r="BA52" i="46"/>
  <c r="CL52" i="46"/>
  <c r="BX52" i="46"/>
  <c r="BU52" i="46"/>
  <c r="BK52" i="46"/>
  <c r="BB52" i="46"/>
  <c r="BP52" i="46"/>
  <c r="BW52" i="46"/>
  <c r="CD52" i="46"/>
  <c r="BE52" i="46"/>
  <c r="CJ52" i="46"/>
  <c r="CM52" i="46"/>
  <c r="CG52" i="46"/>
  <c r="CI52" i="46"/>
  <c r="BM52" i="46"/>
  <c r="BZ52" i="46"/>
  <c r="BR52" i="46"/>
  <c r="BF52" i="46"/>
  <c r="BD52" i="46"/>
  <c r="BH52" i="46"/>
  <c r="CH52" i="46"/>
  <c r="BO52" i="46"/>
  <c r="BL52" i="46"/>
  <c r="AZ52" i="46"/>
  <c r="CE52" i="46"/>
  <c r="BQ52" i="46"/>
  <c r="I52" i="44"/>
  <c r="BN52" i="46"/>
  <c r="BI52" i="46"/>
  <c r="CC52" i="46"/>
  <c r="BY52" i="46"/>
  <c r="BG52" i="46"/>
  <c r="BJ52" i="46"/>
  <c r="C260" i="46"/>
  <c r="S41" i="25"/>
  <c r="T31" i="56"/>
  <c r="H27" i="64"/>
  <c r="H98" i="64"/>
  <c r="H240" i="64"/>
  <c r="H388" i="64"/>
  <c r="H314" i="64"/>
  <c r="H462" i="64"/>
  <c r="H536" i="64"/>
  <c r="H169" i="64"/>
  <c r="J27" i="64"/>
  <c r="J98" i="64"/>
  <c r="J240" i="64"/>
  <c r="J462" i="64"/>
  <c r="J388" i="64"/>
  <c r="J536" i="64"/>
  <c r="J314" i="64"/>
  <c r="J169" i="64"/>
  <c r="L27" i="64"/>
  <c r="L98" i="64"/>
  <c r="L240" i="64"/>
  <c r="L169" i="64"/>
  <c r="L388" i="64"/>
  <c r="L536" i="64"/>
  <c r="L462" i="64"/>
  <c r="L314" i="64"/>
  <c r="N27" i="64"/>
  <c r="N98" i="64"/>
  <c r="N240" i="64"/>
  <c r="N169" i="64"/>
  <c r="N536" i="64"/>
  <c r="N314" i="64"/>
  <c r="N388" i="64"/>
  <c r="N462" i="64"/>
  <c r="S536" i="64"/>
  <c r="W27" i="64"/>
  <c r="W169" i="64"/>
  <c r="W98" i="64"/>
  <c r="W240" i="64"/>
  <c r="W462" i="64"/>
  <c r="W314" i="64"/>
  <c r="W536" i="64"/>
  <c r="W388" i="64"/>
  <c r="R27" i="64"/>
  <c r="R169" i="64"/>
  <c r="R98" i="64"/>
  <c r="R240" i="64"/>
  <c r="R536" i="64"/>
  <c r="R388" i="64"/>
  <c r="R462" i="64"/>
  <c r="R314" i="64"/>
  <c r="V27" i="64"/>
  <c r="V98" i="64"/>
  <c r="V240" i="64"/>
  <c r="V388" i="64"/>
  <c r="V314" i="64"/>
  <c r="V536" i="64"/>
  <c r="V462" i="64"/>
  <c r="V169" i="64"/>
  <c r="Y27" i="64"/>
  <c r="Y98" i="64"/>
  <c r="Y240" i="64"/>
  <c r="Y169" i="64"/>
  <c r="Y536" i="64"/>
  <c r="Y314" i="64"/>
  <c r="Y388" i="64"/>
  <c r="Y462" i="64"/>
  <c r="G27" i="64"/>
  <c r="G98" i="64"/>
  <c r="G240" i="64"/>
  <c r="G169" i="64"/>
  <c r="G462" i="64"/>
  <c r="G536" i="64"/>
  <c r="G388" i="64"/>
  <c r="G314" i="64"/>
  <c r="H166" i="64"/>
  <c r="H459" i="64"/>
  <c r="H385" i="64"/>
  <c r="H311" i="64"/>
  <c r="H533" i="64"/>
  <c r="H237" i="64"/>
  <c r="H95" i="64"/>
  <c r="J166" i="64"/>
  <c r="J311" i="64"/>
  <c r="J385" i="64"/>
  <c r="J533" i="64"/>
  <c r="J459" i="64"/>
  <c r="J237" i="64"/>
  <c r="J95" i="64"/>
  <c r="L166" i="64"/>
  <c r="L237" i="64"/>
  <c r="L311" i="64"/>
  <c r="L385" i="64"/>
  <c r="L459" i="64"/>
  <c r="L533" i="64"/>
  <c r="L95" i="64"/>
  <c r="N166" i="64"/>
  <c r="N95" i="64"/>
  <c r="N237" i="64"/>
  <c r="N311" i="64"/>
  <c r="N533" i="64"/>
  <c r="N385" i="64"/>
  <c r="N459" i="64"/>
  <c r="R95" i="64"/>
  <c r="R237" i="64"/>
  <c r="R166" i="64"/>
  <c r="R459" i="64"/>
  <c r="R385" i="64"/>
  <c r="R311" i="64"/>
  <c r="R533" i="64"/>
  <c r="V166" i="64"/>
  <c r="V459" i="64"/>
  <c r="V533" i="64"/>
  <c r="V385" i="64"/>
  <c r="V311" i="64"/>
  <c r="V237" i="64"/>
  <c r="V95" i="64"/>
  <c r="Q166" i="64"/>
  <c r="Q95" i="64"/>
  <c r="Q237" i="64"/>
  <c r="Q533" i="64"/>
  <c r="Q311" i="64"/>
  <c r="Q385" i="64"/>
  <c r="Q459" i="64"/>
  <c r="U95" i="64"/>
  <c r="U237" i="64"/>
  <c r="U166" i="64"/>
  <c r="U311" i="64"/>
  <c r="U385" i="64"/>
  <c r="U533" i="64"/>
  <c r="U459" i="64"/>
  <c r="Y166" i="64"/>
  <c r="Y95" i="64"/>
  <c r="Y237" i="64"/>
  <c r="Y385" i="64"/>
  <c r="Y459" i="64"/>
  <c r="Y533" i="64"/>
  <c r="Y311" i="64"/>
  <c r="G166" i="64"/>
  <c r="G95" i="64"/>
  <c r="G533" i="64"/>
  <c r="G459" i="64"/>
  <c r="G311" i="64"/>
  <c r="G385" i="64"/>
  <c r="AA603" i="64"/>
  <c r="G237" i="64"/>
  <c r="D176" i="25"/>
  <c r="E130" i="56"/>
  <c r="CN130" i="46"/>
  <c r="CO130" i="46" s="1"/>
  <c r="V173" i="25"/>
  <c r="CJ246" i="46"/>
  <c r="R173" i="25"/>
  <c r="CF246" i="46"/>
  <c r="CD246" i="46"/>
  <c r="P173" i="25"/>
  <c r="BZ246" i="46"/>
  <c r="L173" i="25"/>
  <c r="J173" i="25"/>
  <c r="BX246" i="46"/>
  <c r="BQ258" i="46"/>
  <c r="R178" i="47"/>
  <c r="R352" i="47" s="1"/>
  <c r="S253" i="56"/>
  <c r="R105" i="47"/>
  <c r="U178" i="47"/>
  <c r="U352" i="47" s="1"/>
  <c r="V253" i="56"/>
  <c r="U105" i="47"/>
  <c r="R253" i="56"/>
  <c r="Q105" i="47"/>
  <c r="Q178" i="47"/>
  <c r="Q352" i="47" s="1"/>
  <c r="J105" i="47"/>
  <c r="J178" i="47"/>
  <c r="J352" i="47" s="1"/>
  <c r="K253" i="56"/>
  <c r="N178" i="47"/>
  <c r="N352" i="47" s="1"/>
  <c r="N105" i="47"/>
  <c r="O253" i="56"/>
  <c r="W105" i="47"/>
  <c r="X253" i="56"/>
  <c r="W178" i="47"/>
  <c r="W352" i="47" s="1"/>
  <c r="F105" i="47"/>
  <c r="G253" i="56"/>
  <c r="F178" i="47"/>
  <c r="F352" i="47" s="1"/>
  <c r="F253" i="56"/>
  <c r="E105" i="47"/>
  <c r="E178" i="47"/>
  <c r="E352" i="47" s="1"/>
  <c r="CE246" i="46"/>
  <c r="Q173" i="25"/>
  <c r="N173" i="25"/>
  <c r="CB246" i="46"/>
  <c r="F253" i="44"/>
  <c r="J66" i="44"/>
  <c r="H253" i="44" s="1"/>
  <c r="AV459" i="64"/>
  <c r="AV172" i="64"/>
  <c r="X18" i="34"/>
  <c r="AR58" i="46"/>
  <c r="AP635" i="64"/>
  <c r="C36" i="57"/>
  <c r="C84" i="44"/>
  <c r="C84" i="46"/>
  <c r="E487" i="31"/>
  <c r="AF35" i="64"/>
  <c r="AF106" i="64"/>
  <c r="AF177" i="64"/>
  <c r="AF248" i="64"/>
  <c r="AF396" i="64"/>
  <c r="AF544" i="64"/>
  <c r="AF470" i="64"/>
  <c r="AF322" i="64"/>
  <c r="AK56" i="64"/>
  <c r="AK198" i="64"/>
  <c r="AK127" i="64"/>
  <c r="AK269" i="64"/>
  <c r="AK491" i="64"/>
  <c r="AK565" i="64"/>
  <c r="AK417" i="64"/>
  <c r="AK343" i="64"/>
  <c r="AP18" i="34"/>
  <c r="AV487" i="64"/>
  <c r="AV413" i="64"/>
  <c r="AV123" i="64"/>
  <c r="AV561" i="64"/>
  <c r="C153" i="47"/>
  <c r="AV483" i="64"/>
  <c r="AV557" i="64"/>
  <c r="AV119" i="64"/>
  <c r="AV409" i="64"/>
  <c r="AV48" i="64"/>
  <c r="AV241" i="46"/>
  <c r="X63" i="25"/>
  <c r="AS63" i="25" s="1"/>
  <c r="H335" i="47"/>
  <c r="L335" i="47"/>
  <c r="O335" i="47"/>
  <c r="W335" i="47"/>
  <c r="AV331" i="64"/>
  <c r="AV479" i="64"/>
  <c r="AV405" i="64"/>
  <c r="AV186" i="64"/>
  <c r="AV44" i="64"/>
  <c r="AV400" i="64"/>
  <c r="AV474" i="64"/>
  <c r="AV326" i="64"/>
  <c r="AV110" i="64"/>
  <c r="AV39" i="64"/>
  <c r="AV323" i="64"/>
  <c r="AV249" i="64"/>
  <c r="AV107" i="64"/>
  <c r="X48" i="25"/>
  <c r="Y43" i="25"/>
  <c r="X43" i="25" s="1"/>
  <c r="X41" i="25"/>
  <c r="AS41" i="25" s="1"/>
  <c r="Y35" i="25"/>
  <c r="X35" i="25" s="1"/>
  <c r="X33" i="25"/>
  <c r="AS33" i="25" s="1"/>
  <c r="AV253" i="46"/>
  <c r="AV261" i="46"/>
  <c r="Y31" i="25"/>
  <c r="X29" i="25"/>
  <c r="AS29" i="25" s="1"/>
  <c r="AQ31" i="25"/>
  <c r="AO31" i="25"/>
  <c r="AM31" i="25"/>
  <c r="AK31" i="25"/>
  <c r="AI31" i="25"/>
  <c r="I22" i="64"/>
  <c r="I164" i="64"/>
  <c r="I235" i="64"/>
  <c r="I93" i="64"/>
  <c r="I531" i="64"/>
  <c r="I457" i="64"/>
  <c r="I309" i="64"/>
  <c r="I383" i="64"/>
  <c r="K22" i="64"/>
  <c r="K164" i="64"/>
  <c r="K93" i="64"/>
  <c r="K235" i="64"/>
  <c r="K531" i="64"/>
  <c r="K309" i="64"/>
  <c r="K457" i="64"/>
  <c r="K383" i="64"/>
  <c r="M22" i="64"/>
  <c r="M164" i="64"/>
  <c r="M93" i="64"/>
  <c r="M235" i="64"/>
  <c r="M531" i="64"/>
  <c r="M309" i="64"/>
  <c r="M383" i="64"/>
  <c r="M457" i="64"/>
  <c r="P22" i="64"/>
  <c r="P164" i="64"/>
  <c r="P235" i="64"/>
  <c r="P93" i="64"/>
  <c r="P531" i="64"/>
  <c r="P309" i="64"/>
  <c r="P383" i="64"/>
  <c r="P457" i="64"/>
  <c r="T22" i="64"/>
  <c r="T164" i="64"/>
  <c r="T93" i="64"/>
  <c r="T235" i="64"/>
  <c r="T457" i="64"/>
  <c r="T383" i="64"/>
  <c r="T309" i="64"/>
  <c r="T531" i="64"/>
  <c r="X22" i="64"/>
  <c r="X93" i="64"/>
  <c r="X164" i="64"/>
  <c r="X235" i="64"/>
  <c r="X383" i="64"/>
  <c r="X309" i="64"/>
  <c r="X531" i="64"/>
  <c r="X457" i="64"/>
  <c r="S22" i="64"/>
  <c r="S164" i="64"/>
  <c r="S93" i="64"/>
  <c r="S235" i="64"/>
  <c r="S309" i="64"/>
  <c r="S383" i="64"/>
  <c r="S457" i="64"/>
  <c r="S531" i="64"/>
  <c r="W309" i="64"/>
  <c r="Z22" i="64"/>
  <c r="Z164" i="64"/>
  <c r="Z93" i="64"/>
  <c r="Z235" i="64"/>
  <c r="Z383" i="64"/>
  <c r="Z457" i="64"/>
  <c r="Z309" i="64"/>
  <c r="Z531" i="64"/>
  <c r="O93" i="64"/>
  <c r="O235" i="64"/>
  <c r="O164" i="64"/>
  <c r="O383" i="64"/>
  <c r="O531" i="64"/>
  <c r="O309" i="64"/>
  <c r="O457" i="64"/>
  <c r="O22" i="64"/>
  <c r="AV321" i="64"/>
  <c r="AV543" i="64"/>
  <c r="AV247" i="64"/>
  <c r="AV34" i="64"/>
  <c r="AV319" i="64"/>
  <c r="AV245" i="64"/>
  <c r="AV467" i="64"/>
  <c r="AV32" i="64"/>
  <c r="AV317" i="64"/>
  <c r="AV539" i="64"/>
  <c r="AV243" i="64"/>
  <c r="AV30" i="64"/>
  <c r="AV463" i="64"/>
  <c r="AV241" i="64"/>
  <c r="AV537" i="64"/>
  <c r="AV170" i="64"/>
  <c r="AV239" i="64"/>
  <c r="AV535" i="64"/>
  <c r="AV461" i="64"/>
  <c r="AV26" i="64"/>
  <c r="AV385" i="64"/>
  <c r="AV95" i="64"/>
  <c r="AV531" i="64"/>
  <c r="AV457" i="64"/>
  <c r="AV164" i="64"/>
  <c r="AV22" i="64"/>
  <c r="AV455" i="64"/>
  <c r="AV529" i="64"/>
  <c r="AV20" i="64"/>
  <c r="AO160" i="25"/>
  <c r="AO282" i="25" s="1"/>
  <c r="U172" i="56"/>
  <c r="T219" i="47"/>
  <c r="T374" i="47" s="1"/>
  <c r="AR242" i="46"/>
  <c r="AK160" i="25"/>
  <c r="AK282" i="25" s="1"/>
  <c r="AN242" i="46"/>
  <c r="P219" i="47"/>
  <c r="P374" i="47" s="1"/>
  <c r="Q172" i="56"/>
  <c r="AF160" i="25"/>
  <c r="AF282" i="25" s="1"/>
  <c r="L172" i="56"/>
  <c r="AI242" i="46"/>
  <c r="K219" i="47"/>
  <c r="K374" i="47" s="1"/>
  <c r="AP160" i="25"/>
  <c r="AP282" i="25" s="1"/>
  <c r="U219" i="47"/>
  <c r="U374" i="47" s="1"/>
  <c r="V172" i="56"/>
  <c r="AS242" i="46"/>
  <c r="AL160" i="25"/>
  <c r="AL282" i="25" s="1"/>
  <c r="Q219" i="47"/>
  <c r="Q374" i="47" s="1"/>
  <c r="R172" i="56"/>
  <c r="AO242" i="46"/>
  <c r="AH160" i="25"/>
  <c r="AH282" i="25" s="1"/>
  <c r="AK242" i="46"/>
  <c r="M219" i="47"/>
  <c r="M374" i="47" s="1"/>
  <c r="N172" i="56"/>
  <c r="AC160" i="25"/>
  <c r="AC282" i="25" s="1"/>
  <c r="AF242" i="46"/>
  <c r="H219" i="47"/>
  <c r="H374" i="47" s="1"/>
  <c r="I172" i="56"/>
  <c r="AD160" i="25"/>
  <c r="AD282" i="25" s="1"/>
  <c r="J172" i="56"/>
  <c r="I219" i="47"/>
  <c r="I374" i="47" s="1"/>
  <c r="AG242" i="46"/>
  <c r="Z160" i="25"/>
  <c r="Z282" i="25" s="1"/>
  <c r="AC242" i="46"/>
  <c r="F172" i="56"/>
  <c r="E219" i="47"/>
  <c r="E374" i="47" s="1"/>
  <c r="BQ97" i="46"/>
  <c r="W97" i="56" s="1"/>
  <c r="AV171" i="46"/>
  <c r="AV169" i="46"/>
  <c r="AV173" i="46"/>
  <c r="AV170" i="46"/>
  <c r="AV168" i="46"/>
  <c r="AV166" i="46"/>
  <c r="BM97" i="46"/>
  <c r="S97" i="56" s="1"/>
  <c r="AR171" i="46"/>
  <c r="AR169" i="46"/>
  <c r="AR173" i="46"/>
  <c r="AR170" i="46"/>
  <c r="AR168" i="46"/>
  <c r="AR166" i="46"/>
  <c r="BI97" i="46"/>
  <c r="O97" i="56" s="1"/>
  <c r="AN171" i="46"/>
  <c r="AN169" i="46"/>
  <c r="AN173" i="46"/>
  <c r="AN170" i="46"/>
  <c r="AN168" i="46"/>
  <c r="AN166" i="46"/>
  <c r="BR97" i="46"/>
  <c r="X97" i="56" s="1"/>
  <c r="AW173" i="46"/>
  <c r="AW171" i="46"/>
  <c r="AW169" i="46"/>
  <c r="AW166" i="46"/>
  <c r="AW170" i="46"/>
  <c r="AW168" i="46"/>
  <c r="BN97" i="46"/>
  <c r="T97" i="56" s="1"/>
  <c r="AS173" i="46"/>
  <c r="AS171" i="46"/>
  <c r="AS169" i="46"/>
  <c r="AS166" i="46"/>
  <c r="AS170" i="46"/>
  <c r="AS168" i="46"/>
  <c r="BJ97" i="46"/>
  <c r="P97" i="56" s="1"/>
  <c r="AO173" i="46"/>
  <c r="AO171" i="46"/>
  <c r="AO169" i="46"/>
  <c r="AO166" i="46"/>
  <c r="AO170" i="46"/>
  <c r="AO168" i="46"/>
  <c r="BE97" i="46"/>
  <c r="K97" i="56" s="1"/>
  <c r="AJ173" i="46"/>
  <c r="AJ171" i="46"/>
  <c r="AJ169" i="46"/>
  <c r="AJ166" i="46"/>
  <c r="AJ170" i="46"/>
  <c r="AJ168" i="46"/>
  <c r="BA97" i="46"/>
  <c r="G97" i="56" s="1"/>
  <c r="AF173" i="46"/>
  <c r="AF166" i="46"/>
  <c r="AF171" i="46"/>
  <c r="AF169" i="46"/>
  <c r="AF170" i="46"/>
  <c r="AF168" i="46"/>
  <c r="BB97" i="46"/>
  <c r="H97" i="56" s="1"/>
  <c r="AG173" i="46"/>
  <c r="AG166" i="46"/>
  <c r="AG171" i="46"/>
  <c r="AG169" i="46"/>
  <c r="AG170" i="46"/>
  <c r="AG168" i="46"/>
  <c r="BG97" i="46"/>
  <c r="M97" i="56" s="1"/>
  <c r="AL170" i="46"/>
  <c r="AL168" i="46"/>
  <c r="AL166" i="46"/>
  <c r="AL171" i="46"/>
  <c r="AL169" i="46"/>
  <c r="AL173" i="46"/>
  <c r="AJ49" i="25"/>
  <c r="AJ50" i="25" s="1"/>
  <c r="AM246" i="46"/>
  <c r="P37" i="56"/>
  <c r="AO49" i="25"/>
  <c r="AO50" i="25" s="1"/>
  <c r="U37" i="56"/>
  <c r="AR246" i="46"/>
  <c r="AF49" i="25"/>
  <c r="AF50" i="25" s="1"/>
  <c r="AI246" i="46"/>
  <c r="T335" i="47"/>
  <c r="I335" i="47"/>
  <c r="X45" i="25"/>
  <c r="D101" i="36" s="1"/>
  <c r="Y56" i="25"/>
  <c r="X56" i="25" s="1"/>
  <c r="X54" i="25"/>
  <c r="AS54" i="25" s="1"/>
  <c r="W140" i="25"/>
  <c r="W298" i="25" s="1"/>
  <c r="S140" i="25"/>
  <c r="S298" i="25" s="1"/>
  <c r="O140" i="25"/>
  <c r="O298" i="25" s="1"/>
  <c r="V140" i="25"/>
  <c r="V298" i="25" s="1"/>
  <c r="R140" i="25"/>
  <c r="R298" i="25" s="1"/>
  <c r="N140" i="25"/>
  <c r="N298" i="25" s="1"/>
  <c r="I140" i="25"/>
  <c r="I298" i="25" s="1"/>
  <c r="E140" i="25"/>
  <c r="E298" i="25" s="1"/>
  <c r="H140" i="25"/>
  <c r="H298" i="25" s="1"/>
  <c r="D140" i="25"/>
  <c r="AC152" i="46"/>
  <c r="C49" i="25"/>
  <c r="H566" i="64"/>
  <c r="H418" i="64"/>
  <c r="H492" i="64"/>
  <c r="H344" i="64"/>
  <c r="H128" i="64"/>
  <c r="H199" i="64"/>
  <c r="H270" i="64"/>
  <c r="J270" i="64"/>
  <c r="J128" i="64"/>
  <c r="J418" i="64"/>
  <c r="J492" i="64"/>
  <c r="J566" i="64"/>
  <c r="J344" i="64"/>
  <c r="J199" i="64"/>
  <c r="L128" i="64"/>
  <c r="L270" i="64"/>
  <c r="L199" i="64"/>
  <c r="L492" i="64"/>
  <c r="L566" i="64"/>
  <c r="L418" i="64"/>
  <c r="L344" i="64"/>
  <c r="N128" i="64"/>
  <c r="N270" i="64"/>
  <c r="N199" i="64"/>
  <c r="N492" i="64"/>
  <c r="N418" i="64"/>
  <c r="N566" i="64"/>
  <c r="N344" i="64"/>
  <c r="S128" i="64"/>
  <c r="S270" i="64"/>
  <c r="S199" i="64"/>
  <c r="S566" i="64"/>
  <c r="S418" i="64"/>
  <c r="S492" i="64"/>
  <c r="S344" i="64"/>
  <c r="W199" i="64"/>
  <c r="W128" i="64"/>
  <c r="W270" i="64"/>
  <c r="W492" i="64"/>
  <c r="W566" i="64"/>
  <c r="W418" i="64"/>
  <c r="W344" i="64"/>
  <c r="P128" i="64"/>
  <c r="P199" i="64"/>
  <c r="P270" i="64"/>
  <c r="P492" i="64"/>
  <c r="P418" i="64"/>
  <c r="P566" i="64"/>
  <c r="P344" i="64"/>
  <c r="T128" i="64"/>
  <c r="T270" i="64"/>
  <c r="T199" i="64"/>
  <c r="T566" i="64"/>
  <c r="T418" i="64"/>
  <c r="T492" i="64"/>
  <c r="T344" i="64"/>
  <c r="X128" i="64"/>
  <c r="X270" i="64"/>
  <c r="X199" i="64"/>
  <c r="X418" i="64"/>
  <c r="X566" i="64"/>
  <c r="X492" i="64"/>
  <c r="X344" i="64"/>
  <c r="AA636" i="64"/>
  <c r="G492" i="64"/>
  <c r="G566" i="64"/>
  <c r="G418" i="64"/>
  <c r="G199" i="64"/>
  <c r="G270" i="64"/>
  <c r="G128" i="64"/>
  <c r="G344" i="64"/>
  <c r="W90" i="25"/>
  <c r="U90" i="25"/>
  <c r="S90" i="25"/>
  <c r="Q90" i="25"/>
  <c r="O90" i="25"/>
  <c r="M90" i="25"/>
  <c r="J90" i="25"/>
  <c r="H90" i="25"/>
  <c r="F90" i="25"/>
  <c r="D90" i="25"/>
  <c r="AC59" i="46"/>
  <c r="AD57" i="46"/>
  <c r="AF57" i="46"/>
  <c r="AH57" i="46"/>
  <c r="AJ57" i="46"/>
  <c r="AE57" i="46"/>
  <c r="AG57" i="46"/>
  <c r="AI57" i="46"/>
  <c r="AK57" i="46"/>
  <c r="AO57" i="46"/>
  <c r="AQ57" i="46"/>
  <c r="AS57" i="46"/>
  <c r="AU57" i="46"/>
  <c r="AW57" i="46"/>
  <c r="E255" i="46"/>
  <c r="AT57" i="46"/>
  <c r="AP57" i="46"/>
  <c r="AV57" i="46"/>
  <c r="AR57" i="46"/>
  <c r="AN57" i="46"/>
  <c r="AM57" i="46"/>
  <c r="AL57" i="46"/>
  <c r="D629" i="64"/>
  <c r="E50" i="64"/>
  <c r="E121" i="64"/>
  <c r="E263" i="64"/>
  <c r="E485" i="64"/>
  <c r="E559" i="64"/>
  <c r="E411" i="64"/>
  <c r="E337" i="64"/>
  <c r="E192" i="64"/>
  <c r="F52" i="46"/>
  <c r="AJ56" i="46"/>
  <c r="AU56" i="46"/>
  <c r="AK56" i="46"/>
  <c r="F46" i="63"/>
  <c r="D49" i="44" s="1"/>
  <c r="E49" i="44" s="1"/>
  <c r="H49" i="44" s="1"/>
  <c r="D49" i="46"/>
  <c r="E49" i="46" s="1"/>
  <c r="CN29" i="46"/>
  <c r="Q29" i="46"/>
  <c r="I29" i="46"/>
  <c r="K29" i="46"/>
  <c r="M29" i="46"/>
  <c r="O29" i="46"/>
  <c r="R29" i="46"/>
  <c r="T29" i="46"/>
  <c r="V29" i="46"/>
  <c r="X29" i="46"/>
  <c r="Z29" i="46"/>
  <c r="AB29" i="46"/>
  <c r="J29" i="46"/>
  <c r="L29" i="46"/>
  <c r="N29" i="46"/>
  <c r="P29" i="46"/>
  <c r="S29" i="46"/>
  <c r="U29" i="46"/>
  <c r="W29" i="46"/>
  <c r="Y29" i="46"/>
  <c r="AA29" i="46"/>
  <c r="H29" i="46"/>
  <c r="H30" i="64"/>
  <c r="H101" i="64"/>
  <c r="H243" i="64"/>
  <c r="H172" i="64"/>
  <c r="H465" i="64"/>
  <c r="H317" i="64"/>
  <c r="H391" i="64"/>
  <c r="H539" i="64"/>
  <c r="J30" i="64"/>
  <c r="J101" i="64"/>
  <c r="J243" i="64"/>
  <c r="J172" i="64"/>
  <c r="J465" i="64"/>
  <c r="J391" i="64"/>
  <c r="J539" i="64"/>
  <c r="J317" i="64"/>
  <c r="L30" i="64"/>
  <c r="L101" i="64"/>
  <c r="L172" i="64"/>
  <c r="L243" i="64"/>
  <c r="L391" i="64"/>
  <c r="L317" i="64"/>
  <c r="L465" i="64"/>
  <c r="L539" i="64"/>
  <c r="N30" i="64"/>
  <c r="N172" i="64"/>
  <c r="N101" i="64"/>
  <c r="N243" i="64"/>
  <c r="N465" i="64"/>
  <c r="N539" i="64"/>
  <c r="N317" i="64"/>
  <c r="N391" i="64"/>
  <c r="R30" i="64"/>
  <c r="R101" i="64"/>
  <c r="R243" i="64"/>
  <c r="R172" i="64"/>
  <c r="R391" i="64"/>
  <c r="R317" i="64"/>
  <c r="R465" i="64"/>
  <c r="R539" i="64"/>
  <c r="V30" i="64"/>
  <c r="V172" i="64"/>
  <c r="V101" i="64"/>
  <c r="V243" i="64"/>
  <c r="V391" i="64"/>
  <c r="V539" i="64"/>
  <c r="V465" i="64"/>
  <c r="V317" i="64"/>
  <c r="Q30" i="64"/>
  <c r="Q172" i="64"/>
  <c r="Q101" i="64"/>
  <c r="Q243" i="64"/>
  <c r="Q317" i="64"/>
  <c r="Q465" i="64"/>
  <c r="Q539" i="64"/>
  <c r="Q391" i="64"/>
  <c r="U30" i="64"/>
  <c r="U101" i="64"/>
  <c r="U243" i="64"/>
  <c r="U172" i="64"/>
  <c r="U391" i="64"/>
  <c r="U317" i="64"/>
  <c r="U539" i="64"/>
  <c r="U465" i="64"/>
  <c r="Y30" i="64"/>
  <c r="Y172" i="64"/>
  <c r="Y101" i="64"/>
  <c r="Y243" i="64"/>
  <c r="Y317" i="64"/>
  <c r="Y391" i="64"/>
  <c r="Y539" i="64"/>
  <c r="Y465" i="64"/>
  <c r="G30" i="64"/>
  <c r="G172" i="64"/>
  <c r="G243" i="64"/>
  <c r="G101" i="64"/>
  <c r="AA609" i="64"/>
  <c r="G391" i="64"/>
  <c r="G317" i="64"/>
  <c r="G539" i="64"/>
  <c r="G465" i="64"/>
  <c r="H26" i="64"/>
  <c r="H97" i="64"/>
  <c r="H239" i="64"/>
  <c r="H168" i="64"/>
  <c r="H387" i="64"/>
  <c r="H535" i="64"/>
  <c r="H461" i="64"/>
  <c r="H313" i="64"/>
  <c r="J26" i="64"/>
  <c r="J97" i="64"/>
  <c r="J239" i="64"/>
  <c r="J168" i="64"/>
  <c r="J387" i="64"/>
  <c r="J461" i="64"/>
  <c r="J535" i="64"/>
  <c r="J313" i="64"/>
  <c r="L26" i="64"/>
  <c r="L97" i="64"/>
  <c r="L168" i="64"/>
  <c r="L239" i="64"/>
  <c r="L535" i="64"/>
  <c r="L461" i="64"/>
  <c r="L387" i="64"/>
  <c r="L313" i="64"/>
  <c r="N26" i="64"/>
  <c r="N168" i="64"/>
  <c r="N97" i="64"/>
  <c r="N239" i="64"/>
  <c r="N461" i="64"/>
  <c r="N313" i="64"/>
  <c r="N387" i="64"/>
  <c r="N535" i="64"/>
  <c r="R26" i="64"/>
  <c r="R97" i="64"/>
  <c r="R239" i="64"/>
  <c r="R168" i="64"/>
  <c r="R461" i="64"/>
  <c r="R387" i="64"/>
  <c r="R535" i="64"/>
  <c r="R313" i="64"/>
  <c r="V26" i="64"/>
  <c r="V97" i="64"/>
  <c r="V239" i="64"/>
  <c r="V387" i="64"/>
  <c r="V461" i="64"/>
  <c r="V535" i="64"/>
  <c r="V313" i="64"/>
  <c r="V168" i="64"/>
  <c r="Q26" i="64"/>
  <c r="Q168" i="64"/>
  <c r="Q97" i="64"/>
  <c r="Q239" i="64"/>
  <c r="Q461" i="64"/>
  <c r="Q313" i="64"/>
  <c r="Q387" i="64"/>
  <c r="Q535" i="64"/>
  <c r="U26" i="64"/>
  <c r="U97" i="64"/>
  <c r="U239" i="64"/>
  <c r="U168" i="64"/>
  <c r="U535" i="64"/>
  <c r="U461" i="64"/>
  <c r="U387" i="64"/>
  <c r="U313" i="64"/>
  <c r="Y26" i="64"/>
  <c r="Y168" i="64"/>
  <c r="Y97" i="64"/>
  <c r="Y239" i="64"/>
  <c r="Y313" i="64"/>
  <c r="Y461" i="64"/>
  <c r="Y387" i="64"/>
  <c r="Y535" i="64"/>
  <c r="G26" i="64"/>
  <c r="G239" i="64"/>
  <c r="G97" i="64"/>
  <c r="G387" i="64"/>
  <c r="G535" i="64"/>
  <c r="AA605" i="64"/>
  <c r="G313" i="64"/>
  <c r="G461" i="64"/>
  <c r="G168" i="64"/>
  <c r="X130" i="56"/>
  <c r="W176" i="25"/>
  <c r="V130" i="56"/>
  <c r="U176" i="25"/>
  <c r="S176" i="25"/>
  <c r="T130" i="56"/>
  <c r="M176" i="25"/>
  <c r="N130" i="56"/>
  <c r="L130" i="56"/>
  <c r="K176" i="25"/>
  <c r="I176" i="25"/>
  <c r="J130" i="56"/>
  <c r="H130" i="56"/>
  <c r="G176" i="25"/>
  <c r="F27" i="63"/>
  <c r="D30" i="46"/>
  <c r="E58" i="63"/>
  <c r="D250" i="25"/>
  <c r="D199" i="56"/>
  <c r="K197" i="44" s="1"/>
  <c r="L197" i="44" s="1"/>
  <c r="E253" i="56"/>
  <c r="D95" i="56"/>
  <c r="D178" i="47"/>
  <c r="D105" i="47"/>
  <c r="P105" i="47"/>
  <c r="P178" i="47"/>
  <c r="P352" i="47" s="1"/>
  <c r="Q253" i="56"/>
  <c r="V105" i="47"/>
  <c r="V178" i="47"/>
  <c r="V352" i="47" s="1"/>
  <c r="W253" i="56"/>
  <c r="X253" i="25"/>
  <c r="C253" i="25"/>
  <c r="CN128" i="46"/>
  <c r="D174" i="25"/>
  <c r="X174" i="25" s="1"/>
  <c r="P128" i="56"/>
  <c r="I42" i="36"/>
  <c r="V42" i="36"/>
  <c r="P42" i="36"/>
  <c r="W42" i="36"/>
  <c r="M42" i="36"/>
  <c r="K42" i="36"/>
  <c r="E42" i="36"/>
  <c r="G42" i="36"/>
  <c r="J42" i="36"/>
  <c r="O42" i="36"/>
  <c r="U42" i="36"/>
  <c r="H42" i="36"/>
  <c r="S42" i="36"/>
  <c r="F42" i="36"/>
  <c r="L42" i="36"/>
  <c r="D42" i="36"/>
  <c r="T173" i="25"/>
  <c r="CH246" i="46"/>
  <c r="BS96" i="46"/>
  <c r="E96" i="56"/>
  <c r="CN96" i="46"/>
  <c r="U96" i="56"/>
  <c r="T179" i="47" s="1"/>
  <c r="G96" i="56"/>
  <c r="F179" i="47" s="1"/>
  <c r="T96" i="56"/>
  <c r="S179" i="47" s="1"/>
  <c r="J96" i="56"/>
  <c r="I179" i="47" s="1"/>
  <c r="AV314" i="64"/>
  <c r="T42" i="36"/>
  <c r="X140" i="25"/>
  <c r="X298" i="25" s="1"/>
  <c r="Y298" i="25"/>
  <c r="AN635" i="64"/>
  <c r="AP58" i="46"/>
  <c r="AG35" i="64"/>
  <c r="AG106" i="64"/>
  <c r="AG177" i="64"/>
  <c r="AG248" i="64"/>
  <c r="AG544" i="64"/>
  <c r="AG396" i="64"/>
  <c r="AG322" i="64"/>
  <c r="AG470" i="64"/>
  <c r="AP35" i="64"/>
  <c r="AP248" i="64"/>
  <c r="AP106" i="64"/>
  <c r="AP177" i="64"/>
  <c r="AP470" i="64"/>
  <c r="AP544" i="64"/>
  <c r="AP396" i="64"/>
  <c r="AP322" i="64"/>
  <c r="AT35" i="64"/>
  <c r="AT177" i="64"/>
  <c r="AT248" i="64"/>
  <c r="AT106" i="64"/>
  <c r="AT322" i="64"/>
  <c r="AT396" i="64"/>
  <c r="AT544" i="64"/>
  <c r="AT470" i="64"/>
  <c r="O19" i="34"/>
  <c r="BN20" i="34"/>
  <c r="BN19" i="34" s="1"/>
  <c r="C29" i="11"/>
  <c r="G94" i="36" s="1"/>
  <c r="AG167" i="46" s="1"/>
  <c r="AV257" i="46"/>
  <c r="X94" i="25"/>
  <c r="X75" i="25"/>
  <c r="AS75" i="25" s="1"/>
  <c r="AV412" i="64"/>
  <c r="AV338" i="64"/>
  <c r="AV122" i="64"/>
  <c r="AV193" i="64"/>
  <c r="AV556" i="64"/>
  <c r="AV408" i="64"/>
  <c r="AV189" i="64"/>
  <c r="AV118" i="64"/>
  <c r="U335" i="47"/>
  <c r="AV478" i="64"/>
  <c r="AV404" i="64"/>
  <c r="AV256" i="64"/>
  <c r="AV401" i="64"/>
  <c r="AV111" i="64"/>
  <c r="AV182" i="64"/>
  <c r="AV40" i="64"/>
  <c r="AV473" i="64"/>
  <c r="AV109" i="64"/>
  <c r="AV180" i="64"/>
  <c r="AV472" i="64"/>
  <c r="AV546" i="64"/>
  <c r="AV108" i="64"/>
  <c r="AV324" i="64"/>
  <c r="Y39" i="25"/>
  <c r="X37" i="25"/>
  <c r="AS37" i="25" s="1"/>
  <c r="AU635" i="64"/>
  <c r="AW58" i="46"/>
  <c r="AO58" i="46"/>
  <c r="AM635" i="64"/>
  <c r="AF635" i="64"/>
  <c r="AH58" i="46"/>
  <c r="C92" i="36"/>
  <c r="AB635" i="64"/>
  <c r="AD58" i="46"/>
  <c r="I43" i="64"/>
  <c r="I114" i="64"/>
  <c r="I256" i="64"/>
  <c r="I185" i="64"/>
  <c r="I478" i="64"/>
  <c r="I552" i="64"/>
  <c r="I330" i="64"/>
  <c r="I404" i="64"/>
  <c r="K43" i="64"/>
  <c r="K114" i="64"/>
  <c r="K256" i="64"/>
  <c r="K185" i="64"/>
  <c r="K552" i="64"/>
  <c r="K478" i="64"/>
  <c r="K330" i="64"/>
  <c r="K404" i="64"/>
  <c r="M43" i="64"/>
  <c r="M114" i="64"/>
  <c r="M256" i="64"/>
  <c r="M185" i="64"/>
  <c r="M404" i="64"/>
  <c r="M330" i="64"/>
  <c r="M478" i="64"/>
  <c r="M552" i="64"/>
  <c r="Q43" i="64"/>
  <c r="Q114" i="64"/>
  <c r="Q256" i="64"/>
  <c r="Q185" i="64"/>
  <c r="Q478" i="64"/>
  <c r="Q404" i="64"/>
  <c r="Q552" i="64"/>
  <c r="Q330" i="64"/>
  <c r="U43" i="64"/>
  <c r="U185" i="64"/>
  <c r="U114" i="64"/>
  <c r="U256" i="64"/>
  <c r="U478" i="64"/>
  <c r="U552" i="64"/>
  <c r="U404" i="64"/>
  <c r="U330" i="64"/>
  <c r="Y43" i="64"/>
  <c r="Y114" i="64"/>
  <c r="Y256" i="64"/>
  <c r="Y185" i="64"/>
  <c r="Y552" i="64"/>
  <c r="Y404" i="64"/>
  <c r="Y478" i="64"/>
  <c r="Y330" i="64"/>
  <c r="R43" i="64"/>
  <c r="R185" i="64"/>
  <c r="R114" i="64"/>
  <c r="R256" i="64"/>
  <c r="R404" i="64"/>
  <c r="R478" i="64"/>
  <c r="R330" i="64"/>
  <c r="R552" i="64"/>
  <c r="V43" i="64"/>
  <c r="V114" i="64"/>
  <c r="V185" i="64"/>
  <c r="V256" i="64"/>
  <c r="V330" i="64"/>
  <c r="V478" i="64"/>
  <c r="V404" i="64"/>
  <c r="V552" i="64"/>
  <c r="Z43" i="64"/>
  <c r="Z114" i="64"/>
  <c r="Z256" i="64"/>
  <c r="Z185" i="64"/>
  <c r="Z478" i="64"/>
  <c r="Z552" i="64"/>
  <c r="Z330" i="64"/>
  <c r="Z404" i="64"/>
  <c r="O185" i="64"/>
  <c r="O114" i="64"/>
  <c r="O256" i="64"/>
  <c r="O404" i="64"/>
  <c r="O552" i="64"/>
  <c r="O330" i="64"/>
  <c r="O478" i="64"/>
  <c r="O43" i="64"/>
  <c r="AV394" i="64"/>
  <c r="AV468" i="64"/>
  <c r="AV246" i="64"/>
  <c r="AV542" i="64"/>
  <c r="AV33" i="64"/>
  <c r="AV318" i="64"/>
  <c r="AV466" i="64"/>
  <c r="AV31" i="64"/>
  <c r="AV390" i="64"/>
  <c r="AV538" i="64"/>
  <c r="AV171" i="64"/>
  <c r="AV100" i="64"/>
  <c r="AV536" i="64"/>
  <c r="AV240" i="64"/>
  <c r="AV27" i="64"/>
  <c r="AV460" i="64"/>
  <c r="AV534" i="64"/>
  <c r="AV238" i="64"/>
  <c r="AV310" i="64"/>
  <c r="AV532" i="64"/>
  <c r="AV94" i="64"/>
  <c r="AV165" i="64"/>
  <c r="AV23" i="64"/>
  <c r="AV530" i="64"/>
  <c r="AV163" i="64"/>
  <c r="AV308" i="64"/>
  <c r="AV21" i="64"/>
  <c r="AV528" i="64"/>
  <c r="AV90" i="64"/>
  <c r="AV380" i="64"/>
  <c r="AV232" i="64"/>
  <c r="Q28" i="64"/>
  <c r="AD49" i="25"/>
  <c r="AD50" i="25" s="1"/>
  <c r="AG246" i="46"/>
  <c r="W135" i="25"/>
  <c r="Z244" i="46"/>
  <c r="S135" i="25"/>
  <c r="V244" i="46"/>
  <c r="O135" i="25"/>
  <c r="R244" i="46"/>
  <c r="V135" i="25"/>
  <c r="Y244" i="46"/>
  <c r="R135" i="25"/>
  <c r="U244" i="46"/>
  <c r="I135" i="25"/>
  <c r="L244" i="46"/>
  <c r="E135" i="25"/>
  <c r="J135" i="25"/>
  <c r="M244" i="46"/>
  <c r="F135" i="25"/>
  <c r="AG49" i="25"/>
  <c r="AG50" i="25" s="1"/>
  <c r="M37" i="56"/>
  <c r="AJ246" i="46"/>
  <c r="U136" i="25"/>
  <c r="Q136" i="25"/>
  <c r="T136" i="25"/>
  <c r="P136" i="25"/>
  <c r="K136" i="25"/>
  <c r="G136" i="25"/>
  <c r="J136" i="25"/>
  <c r="L136" i="25"/>
  <c r="O173" i="64"/>
  <c r="O102" i="64"/>
  <c r="O244" i="64"/>
  <c r="O466" i="64"/>
  <c r="O540" i="64"/>
  <c r="O392" i="64"/>
  <c r="O318" i="64"/>
  <c r="O31" i="64"/>
  <c r="I108" i="64"/>
  <c r="I250" i="64"/>
  <c r="I179" i="64"/>
  <c r="I324" i="64"/>
  <c r="I546" i="64"/>
  <c r="I398" i="64"/>
  <c r="I472" i="64"/>
  <c r="M108" i="64"/>
  <c r="M250" i="64"/>
  <c r="M179" i="64"/>
  <c r="M324" i="64"/>
  <c r="M398" i="64"/>
  <c r="M546" i="64"/>
  <c r="M472" i="64"/>
  <c r="U179" i="64"/>
  <c r="U108" i="64"/>
  <c r="U250" i="64"/>
  <c r="U324" i="64"/>
  <c r="U546" i="64"/>
  <c r="U398" i="64"/>
  <c r="U472" i="64"/>
  <c r="T108" i="64"/>
  <c r="T250" i="64"/>
  <c r="T179" i="64"/>
  <c r="T398" i="64"/>
  <c r="T546" i="64"/>
  <c r="T324" i="64"/>
  <c r="T472" i="64"/>
  <c r="Z108" i="64"/>
  <c r="Z250" i="64"/>
  <c r="Z179" i="64"/>
  <c r="Z398" i="64"/>
  <c r="Z324" i="64"/>
  <c r="Z546" i="64"/>
  <c r="Z472" i="64"/>
  <c r="I48" i="64"/>
  <c r="I119" i="64"/>
  <c r="I261" i="64"/>
  <c r="I557" i="64"/>
  <c r="I483" i="64"/>
  <c r="I335" i="64"/>
  <c r="I409" i="64"/>
  <c r="I190" i="64"/>
  <c r="K48" i="64"/>
  <c r="M48" i="64"/>
  <c r="M190" i="64"/>
  <c r="M119" i="64"/>
  <c r="M261" i="64"/>
  <c r="M409" i="64"/>
  <c r="M335" i="64"/>
  <c r="M557" i="64"/>
  <c r="M483" i="64"/>
  <c r="P48" i="64"/>
  <c r="P261" i="64"/>
  <c r="P119" i="64"/>
  <c r="P190" i="64"/>
  <c r="P335" i="64"/>
  <c r="P409" i="64"/>
  <c r="P483" i="64"/>
  <c r="P557" i="64"/>
  <c r="T48" i="64"/>
  <c r="T190" i="64"/>
  <c r="T119" i="64"/>
  <c r="T261" i="64"/>
  <c r="T335" i="64"/>
  <c r="T557" i="64"/>
  <c r="T483" i="64"/>
  <c r="T409" i="64"/>
  <c r="X48" i="64"/>
  <c r="X190" i="64"/>
  <c r="X119" i="64"/>
  <c r="X261" i="64"/>
  <c r="X557" i="64"/>
  <c r="X335" i="64"/>
  <c r="X409" i="64"/>
  <c r="X483" i="64"/>
  <c r="S48" i="64"/>
  <c r="S190" i="64"/>
  <c r="S119" i="64"/>
  <c r="S261" i="64"/>
  <c r="S483" i="64"/>
  <c r="S409" i="64"/>
  <c r="S335" i="64"/>
  <c r="S557" i="64"/>
  <c r="W48" i="64"/>
  <c r="Z48" i="64"/>
  <c r="Z190" i="64"/>
  <c r="Z119" i="64"/>
  <c r="Z261" i="64"/>
  <c r="Z557" i="64"/>
  <c r="Z483" i="64"/>
  <c r="Z409" i="64"/>
  <c r="Z335" i="64"/>
  <c r="O48" i="64"/>
  <c r="O119" i="64"/>
  <c r="O261" i="64"/>
  <c r="O190" i="64"/>
  <c r="O483" i="64"/>
  <c r="O335" i="64"/>
  <c r="O557" i="64"/>
  <c r="O409" i="64"/>
  <c r="D628" i="64"/>
  <c r="E49" i="64"/>
  <c r="E191" i="64"/>
  <c r="E262" i="64"/>
  <c r="E484" i="64"/>
  <c r="E410" i="64"/>
  <c r="E558" i="64"/>
  <c r="E336" i="64"/>
  <c r="E120" i="64"/>
  <c r="D52" i="44"/>
  <c r="E52" i="44" s="1"/>
  <c r="K49" i="63"/>
  <c r="E41" i="25"/>
  <c r="I27" i="64"/>
  <c r="I98" i="64"/>
  <c r="I240" i="64"/>
  <c r="I169" i="64"/>
  <c r="I388" i="64"/>
  <c r="I314" i="64"/>
  <c r="I462" i="64"/>
  <c r="I536" i="64"/>
  <c r="K27" i="64"/>
  <c r="K98" i="64"/>
  <c r="K240" i="64"/>
  <c r="K169" i="64"/>
  <c r="K388" i="64"/>
  <c r="K536" i="64"/>
  <c r="K462" i="64"/>
  <c r="K314" i="64"/>
  <c r="M27" i="64"/>
  <c r="M314" i="64"/>
  <c r="Q27" i="64"/>
  <c r="Q98" i="64"/>
  <c r="Q240" i="64"/>
  <c r="Q169" i="64"/>
  <c r="Q536" i="64"/>
  <c r="Q314" i="64"/>
  <c r="Q462" i="64"/>
  <c r="Q388" i="64"/>
  <c r="U27" i="64"/>
  <c r="U169" i="64"/>
  <c r="U98" i="64"/>
  <c r="U240" i="64"/>
  <c r="U388" i="64"/>
  <c r="U314" i="64"/>
  <c r="U536" i="64"/>
  <c r="U462" i="64"/>
  <c r="P27" i="64"/>
  <c r="P98" i="64"/>
  <c r="P169" i="64"/>
  <c r="P240" i="64"/>
  <c r="P536" i="64"/>
  <c r="P314" i="64"/>
  <c r="P462" i="64"/>
  <c r="P388" i="64"/>
  <c r="T27" i="64"/>
  <c r="T98" i="64"/>
  <c r="T240" i="64"/>
  <c r="T169" i="64"/>
  <c r="T462" i="64"/>
  <c r="T314" i="64"/>
  <c r="T536" i="64"/>
  <c r="T388" i="64"/>
  <c r="X27" i="64"/>
  <c r="X240" i="64"/>
  <c r="X98" i="64"/>
  <c r="X169" i="64"/>
  <c r="X462" i="64"/>
  <c r="X314" i="64"/>
  <c r="X536" i="64"/>
  <c r="X388" i="64"/>
  <c r="Z27" i="64"/>
  <c r="Z98" i="64"/>
  <c r="Z240" i="64"/>
  <c r="Z169" i="64"/>
  <c r="Z462" i="64"/>
  <c r="Z314" i="64"/>
  <c r="Z388" i="64"/>
  <c r="Z536" i="64"/>
  <c r="O27" i="64"/>
  <c r="O169" i="64"/>
  <c r="O98" i="64"/>
  <c r="O240" i="64"/>
  <c r="O388" i="64"/>
  <c r="O314" i="64"/>
  <c r="O536" i="64"/>
  <c r="O462" i="64"/>
  <c r="I166" i="64"/>
  <c r="I95" i="64"/>
  <c r="I385" i="64"/>
  <c r="I533" i="64"/>
  <c r="I459" i="64"/>
  <c r="I311" i="64"/>
  <c r="I237" i="64"/>
  <c r="K166" i="64"/>
  <c r="K237" i="64"/>
  <c r="K95" i="64"/>
  <c r="K385" i="64"/>
  <c r="K533" i="64"/>
  <c r="K459" i="64"/>
  <c r="K311" i="64"/>
  <c r="M166" i="64"/>
  <c r="M95" i="64"/>
  <c r="M237" i="64"/>
  <c r="M385" i="64"/>
  <c r="M311" i="64"/>
  <c r="M533" i="64"/>
  <c r="M459" i="64"/>
  <c r="P166" i="64"/>
  <c r="P237" i="64"/>
  <c r="P95" i="64"/>
  <c r="P385" i="64"/>
  <c r="P459" i="64"/>
  <c r="P311" i="64"/>
  <c r="P533" i="64"/>
  <c r="T166" i="64"/>
  <c r="T95" i="64"/>
  <c r="T237" i="64"/>
  <c r="T385" i="64"/>
  <c r="T459" i="64"/>
  <c r="T311" i="64"/>
  <c r="T533" i="64"/>
  <c r="X95" i="64"/>
  <c r="X166" i="64"/>
  <c r="X237" i="64"/>
  <c r="X311" i="64"/>
  <c r="X459" i="64"/>
  <c r="X385" i="64"/>
  <c r="X533" i="64"/>
  <c r="S166" i="64"/>
  <c r="S95" i="64"/>
  <c r="S237" i="64"/>
  <c r="S311" i="64"/>
  <c r="S459" i="64"/>
  <c r="S533" i="64"/>
  <c r="S385" i="64"/>
  <c r="W95" i="64"/>
  <c r="W237" i="64"/>
  <c r="W166" i="64"/>
  <c r="W311" i="64"/>
  <c r="W459" i="64"/>
  <c r="W385" i="64"/>
  <c r="W533" i="64"/>
  <c r="Z166" i="64"/>
  <c r="Z95" i="64"/>
  <c r="Z237" i="64"/>
  <c r="Z311" i="64"/>
  <c r="Z385" i="64"/>
  <c r="Z459" i="64"/>
  <c r="Z533" i="64"/>
  <c r="O95" i="64"/>
  <c r="O237" i="64"/>
  <c r="O166" i="64"/>
  <c r="O311" i="64"/>
  <c r="O533" i="64"/>
  <c r="O385" i="64"/>
  <c r="O459" i="64"/>
  <c r="W130" i="56"/>
  <c r="V176" i="25"/>
  <c r="S130" i="56"/>
  <c r="R176" i="25"/>
  <c r="Q130" i="56"/>
  <c r="P176" i="25"/>
  <c r="L176" i="25"/>
  <c r="M130" i="56"/>
  <c r="J176" i="25"/>
  <c r="K130" i="56"/>
  <c r="BR252" i="46"/>
  <c r="I105" i="47"/>
  <c r="I178" i="47"/>
  <c r="I352" i="47" s="1"/>
  <c r="J253" i="56"/>
  <c r="U253" i="56"/>
  <c r="T178" i="47"/>
  <c r="T352" i="47" s="1"/>
  <c r="T105" i="47"/>
  <c r="L128" i="56"/>
  <c r="S128" i="56"/>
  <c r="T128" i="56"/>
  <c r="Q128" i="56"/>
  <c r="G128" i="56"/>
  <c r="D251" i="25"/>
  <c r="D200" i="56"/>
  <c r="K198" i="44" s="1"/>
  <c r="L198" i="44" s="1"/>
  <c r="BV246" i="46"/>
  <c r="H173" i="25"/>
  <c r="C50" i="36"/>
  <c r="AV169" i="64"/>
  <c r="AV166" i="64"/>
  <c r="AV91" i="64"/>
  <c r="AV176" i="64"/>
  <c r="Q42" i="36"/>
  <c r="AN58" i="46"/>
  <c r="AL635" i="64"/>
  <c r="AD35" i="64"/>
  <c r="AD177" i="64"/>
  <c r="AD248" i="64"/>
  <c r="AD106" i="64"/>
  <c r="AD396" i="64"/>
  <c r="AD544" i="64"/>
  <c r="AD470" i="64"/>
  <c r="AD322" i="64"/>
  <c r="AI35" i="64"/>
  <c r="AI177" i="64"/>
  <c r="AI248" i="64"/>
  <c r="AI106" i="64"/>
  <c r="AI396" i="64"/>
  <c r="AI322" i="64"/>
  <c r="AI544" i="64"/>
  <c r="AI470" i="64"/>
  <c r="AR35" i="64"/>
  <c r="AR106" i="64"/>
  <c r="AR177" i="64"/>
  <c r="AR248" i="64"/>
  <c r="AR322" i="64"/>
  <c r="AR544" i="64"/>
  <c r="AR396" i="64"/>
  <c r="AR470" i="64"/>
  <c r="AM18" i="34"/>
  <c r="AG18" i="34"/>
  <c r="U18" i="34"/>
  <c r="AV339" i="64"/>
  <c r="AV265" i="64"/>
  <c r="AV194" i="64"/>
  <c r="AV52" i="64"/>
  <c r="X70" i="25"/>
  <c r="AS70" i="25" s="1"/>
  <c r="AV335" i="64"/>
  <c r="AV261" i="64"/>
  <c r="AV190" i="64"/>
  <c r="D335" i="47"/>
  <c r="C149" i="47"/>
  <c r="S335" i="47"/>
  <c r="AV553" i="64"/>
  <c r="AV257" i="64"/>
  <c r="AV115" i="64"/>
  <c r="AV548" i="64"/>
  <c r="AV181" i="64"/>
  <c r="AV252" i="64"/>
  <c r="AV471" i="64"/>
  <c r="AV397" i="64"/>
  <c r="AV545" i="64"/>
  <c r="AV178" i="64"/>
  <c r="AV36" i="64"/>
  <c r="X30" i="25"/>
  <c r="AS30" i="25" s="1"/>
  <c r="AV614" i="64"/>
  <c r="AB35" i="64"/>
  <c r="AB106" i="64"/>
  <c r="AB248" i="64"/>
  <c r="AB177" i="64"/>
  <c r="AB544" i="64"/>
  <c r="AB322" i="64"/>
  <c r="AB396" i="64"/>
  <c r="AB470" i="64"/>
  <c r="H22" i="64"/>
  <c r="H93" i="64"/>
  <c r="H235" i="64"/>
  <c r="H164" i="64"/>
  <c r="H309" i="64"/>
  <c r="H383" i="64"/>
  <c r="H457" i="64"/>
  <c r="H531" i="64"/>
  <c r="J22" i="64"/>
  <c r="J309" i="64"/>
  <c r="L22" i="64"/>
  <c r="L93" i="64"/>
  <c r="L164" i="64"/>
  <c r="L235" i="64"/>
  <c r="L309" i="64"/>
  <c r="L457" i="64"/>
  <c r="L531" i="64"/>
  <c r="L383" i="64"/>
  <c r="N22" i="64"/>
  <c r="N164" i="64"/>
  <c r="N93" i="64"/>
  <c r="N235" i="64"/>
  <c r="N457" i="64"/>
  <c r="N383" i="64"/>
  <c r="N531" i="64"/>
  <c r="N309" i="64"/>
  <c r="R22" i="64"/>
  <c r="R93" i="64"/>
  <c r="R235" i="64"/>
  <c r="R164" i="64"/>
  <c r="R309" i="64"/>
  <c r="R531" i="64"/>
  <c r="R457" i="64"/>
  <c r="R383" i="64"/>
  <c r="V22" i="64"/>
  <c r="V164" i="64"/>
  <c r="V93" i="64"/>
  <c r="V235" i="64"/>
  <c r="V383" i="64"/>
  <c r="V309" i="64"/>
  <c r="V457" i="64"/>
  <c r="V531" i="64"/>
  <c r="Q22" i="64"/>
  <c r="Q164" i="64"/>
  <c r="Q93" i="64"/>
  <c r="Q235" i="64"/>
  <c r="Q309" i="64"/>
  <c r="Q531" i="64"/>
  <c r="Q457" i="64"/>
  <c r="Q383" i="64"/>
  <c r="U22" i="64"/>
  <c r="U93" i="64"/>
  <c r="U235" i="64"/>
  <c r="U164" i="64"/>
  <c r="U309" i="64"/>
  <c r="U383" i="64"/>
  <c r="U531" i="64"/>
  <c r="U457" i="64"/>
  <c r="Y22" i="64"/>
  <c r="Y164" i="64"/>
  <c r="Y93" i="64"/>
  <c r="Y235" i="64"/>
  <c r="Y309" i="64"/>
  <c r="Y383" i="64"/>
  <c r="Y531" i="64"/>
  <c r="Y457" i="64"/>
  <c r="G93" i="64"/>
  <c r="G531" i="64"/>
  <c r="AV469" i="64"/>
  <c r="AV395" i="64"/>
  <c r="AV105" i="64"/>
  <c r="AV541" i="64"/>
  <c r="AV103" i="64"/>
  <c r="AV393" i="64"/>
  <c r="AV465" i="64"/>
  <c r="AV391" i="64"/>
  <c r="AV101" i="64"/>
  <c r="AV315" i="64"/>
  <c r="AV99" i="64"/>
  <c r="AV389" i="64"/>
  <c r="AV28" i="64"/>
  <c r="AV313" i="64"/>
  <c r="AV97" i="64"/>
  <c r="AV387" i="64"/>
  <c r="AV168" i="64"/>
  <c r="AV311" i="64"/>
  <c r="AV533" i="64"/>
  <c r="AV237" i="64"/>
  <c r="AV24" i="64"/>
  <c r="AV383" i="64"/>
  <c r="AV309" i="64"/>
  <c r="AV235" i="64"/>
  <c r="AV93" i="64"/>
  <c r="AV307" i="64"/>
  <c r="AV381" i="64"/>
  <c r="AV233" i="64"/>
  <c r="AV162" i="64"/>
  <c r="AQ160" i="25"/>
  <c r="AQ282" i="25" s="1"/>
  <c r="AT242" i="46"/>
  <c r="W172" i="56"/>
  <c r="V219" i="47"/>
  <c r="V374" i="47" s="1"/>
  <c r="AM160" i="25"/>
  <c r="AM282" i="25" s="1"/>
  <c r="AP242" i="46"/>
  <c r="R219" i="47"/>
  <c r="R374" i="47" s="1"/>
  <c r="S172" i="56"/>
  <c r="AI160" i="25"/>
  <c r="AI282" i="25" s="1"/>
  <c r="N219" i="47"/>
  <c r="N374" i="47" s="1"/>
  <c r="AL242" i="46"/>
  <c r="O172" i="56"/>
  <c r="AR160" i="25"/>
  <c r="AR282" i="25" s="1"/>
  <c r="AU242" i="46"/>
  <c r="X172" i="56"/>
  <c r="W219" i="47"/>
  <c r="W374" i="47" s="1"/>
  <c r="AN160" i="25"/>
  <c r="AN282" i="25" s="1"/>
  <c r="T172" i="56"/>
  <c r="AQ242" i="46"/>
  <c r="S219" i="47"/>
  <c r="S374" i="47" s="1"/>
  <c r="AJ160" i="25"/>
  <c r="AJ282" i="25" s="1"/>
  <c r="P172" i="56"/>
  <c r="O219" i="47"/>
  <c r="O374" i="47" s="1"/>
  <c r="AM242" i="46"/>
  <c r="AE160" i="25"/>
  <c r="AE282" i="25" s="1"/>
  <c r="K172" i="56"/>
  <c r="J219" i="47"/>
  <c r="J374" i="47" s="1"/>
  <c r="AH242" i="46"/>
  <c r="AA160" i="25"/>
  <c r="AA282" i="25" s="1"/>
  <c r="G172" i="56"/>
  <c r="AD242" i="46"/>
  <c r="F219" i="47"/>
  <c r="F374" i="47" s="1"/>
  <c r="AB160" i="25"/>
  <c r="AB282" i="25" s="1"/>
  <c r="G219" i="47"/>
  <c r="G374" i="47" s="1"/>
  <c r="H172" i="56"/>
  <c r="AE242" i="46"/>
  <c r="AG160" i="25"/>
  <c r="AG282" i="25" s="1"/>
  <c r="AJ242" i="46"/>
  <c r="L219" i="47"/>
  <c r="L374" i="47" s="1"/>
  <c r="M172" i="56"/>
  <c r="BO97" i="46"/>
  <c r="U97" i="56" s="1"/>
  <c r="AT173" i="46"/>
  <c r="AT170" i="46"/>
  <c r="AT168" i="46"/>
  <c r="AT166" i="46"/>
  <c r="AT171" i="46"/>
  <c r="AT169" i="46"/>
  <c r="BK97" i="46"/>
  <c r="Q97" i="56" s="1"/>
  <c r="AP173" i="46"/>
  <c r="AP170" i="46"/>
  <c r="AP168" i="46"/>
  <c r="AP166" i="46"/>
  <c r="AP171" i="46"/>
  <c r="AP169" i="46"/>
  <c r="BF97" i="46"/>
  <c r="L97" i="56" s="1"/>
  <c r="AK173" i="46"/>
  <c r="AK170" i="46"/>
  <c r="AK168" i="46"/>
  <c r="AK166" i="46"/>
  <c r="AK171" i="46"/>
  <c r="AK169" i="46"/>
  <c r="BP97" i="46"/>
  <c r="V97" i="56" s="1"/>
  <c r="AU170" i="46"/>
  <c r="AU168" i="46"/>
  <c r="AU173" i="46"/>
  <c r="AU171" i="46"/>
  <c r="AU169" i="46"/>
  <c r="AU166" i="46"/>
  <c r="BL97" i="46"/>
  <c r="R97" i="56" s="1"/>
  <c r="AQ170" i="46"/>
  <c r="AQ168" i="46"/>
  <c r="AQ173" i="46"/>
  <c r="AQ171" i="46"/>
  <c r="AQ169" i="46"/>
  <c r="AQ166" i="46"/>
  <c r="BH97" i="46"/>
  <c r="N97" i="56" s="1"/>
  <c r="AM170" i="46"/>
  <c r="AM168" i="46"/>
  <c r="AM173" i="46"/>
  <c r="AM171" i="46"/>
  <c r="AM169" i="46"/>
  <c r="AM166" i="46"/>
  <c r="BC97" i="46"/>
  <c r="I97" i="56" s="1"/>
  <c r="AH170" i="46"/>
  <c r="AH168" i="46"/>
  <c r="AH173" i="46"/>
  <c r="AH166" i="46"/>
  <c r="AH171" i="46"/>
  <c r="AH169" i="46"/>
  <c r="BD97" i="46"/>
  <c r="J97" i="56" s="1"/>
  <c r="AI170" i="46"/>
  <c r="AI168" i="46"/>
  <c r="AI173" i="46"/>
  <c r="AI166" i="46"/>
  <c r="AI171" i="46"/>
  <c r="AI169" i="46"/>
  <c r="AZ97" i="46"/>
  <c r="F97" i="56" s="1"/>
  <c r="AE170" i="46"/>
  <c r="AE168" i="46"/>
  <c r="AE173" i="46"/>
  <c r="AE166" i="46"/>
  <c r="AE171" i="46"/>
  <c r="AE169" i="46"/>
  <c r="C95" i="36"/>
  <c r="AY97" i="46"/>
  <c r="AD173" i="46"/>
  <c r="AD166" i="46"/>
  <c r="AD171" i="46"/>
  <c r="AD169" i="46"/>
  <c r="AD170" i="46"/>
  <c r="AD168" i="46"/>
  <c r="AB49" i="25"/>
  <c r="AB50" i="25" s="1"/>
  <c r="H37" i="56"/>
  <c r="P335" i="47"/>
  <c r="G335" i="47"/>
  <c r="E335" i="47"/>
  <c r="U140" i="25"/>
  <c r="U298" i="25" s="1"/>
  <c r="Q140" i="25"/>
  <c r="Q298" i="25" s="1"/>
  <c r="M140" i="25"/>
  <c r="M298" i="25" s="1"/>
  <c r="T140" i="25"/>
  <c r="T298" i="25" s="1"/>
  <c r="P140" i="25"/>
  <c r="P298" i="25" s="1"/>
  <c r="K140" i="25"/>
  <c r="K298" i="25" s="1"/>
  <c r="G140" i="25"/>
  <c r="G298" i="25" s="1"/>
  <c r="J140" i="25"/>
  <c r="J298" i="25" s="1"/>
  <c r="F140" i="25"/>
  <c r="F298" i="25" s="1"/>
  <c r="L140" i="25"/>
  <c r="L298" i="25" s="1"/>
  <c r="J37" i="56"/>
  <c r="I418" i="64"/>
  <c r="I492" i="64"/>
  <c r="I566" i="64"/>
  <c r="I199" i="64"/>
  <c r="I270" i="64"/>
  <c r="I344" i="64"/>
  <c r="I128" i="64"/>
  <c r="K199" i="64"/>
  <c r="K566" i="64"/>
  <c r="K418" i="64"/>
  <c r="K492" i="64"/>
  <c r="K344" i="64"/>
  <c r="K128" i="64"/>
  <c r="K270" i="64"/>
  <c r="M128" i="64"/>
  <c r="M270" i="64"/>
  <c r="M199" i="64"/>
  <c r="M418" i="64"/>
  <c r="M492" i="64"/>
  <c r="M566" i="64"/>
  <c r="M344" i="64"/>
  <c r="Q128" i="64"/>
  <c r="Q270" i="64"/>
  <c r="Q199" i="64"/>
  <c r="Q492" i="64"/>
  <c r="Q418" i="64"/>
  <c r="Q566" i="64"/>
  <c r="Q344" i="64"/>
  <c r="U199" i="64"/>
  <c r="U128" i="64"/>
  <c r="U270" i="64"/>
  <c r="U566" i="64"/>
  <c r="U418" i="64"/>
  <c r="U492" i="64"/>
  <c r="U344" i="64"/>
  <c r="Y128" i="64"/>
  <c r="Y270" i="64"/>
  <c r="Y199" i="64"/>
  <c r="Y492" i="64"/>
  <c r="Y566" i="64"/>
  <c r="Y418" i="64"/>
  <c r="Y344" i="64"/>
  <c r="R199" i="64"/>
  <c r="R128" i="64"/>
  <c r="R270" i="64"/>
  <c r="R418" i="64"/>
  <c r="R566" i="64"/>
  <c r="R492" i="64"/>
  <c r="R344" i="64"/>
  <c r="V492" i="64"/>
  <c r="V566" i="64"/>
  <c r="V418" i="64"/>
  <c r="V199" i="64"/>
  <c r="V344" i="64"/>
  <c r="V128" i="64"/>
  <c r="V270" i="64"/>
  <c r="Z128" i="64"/>
  <c r="Z270" i="64"/>
  <c r="Z199" i="64"/>
  <c r="Z418" i="64"/>
  <c r="Z492" i="64"/>
  <c r="Z566" i="64"/>
  <c r="Z344" i="64"/>
  <c r="O199" i="64"/>
  <c r="O128" i="64"/>
  <c r="O270" i="64"/>
  <c r="O566" i="64"/>
  <c r="O418" i="64"/>
  <c r="O492" i="64"/>
  <c r="O344" i="64"/>
  <c r="V90" i="25"/>
  <c r="T90" i="25"/>
  <c r="R90" i="25"/>
  <c r="P90" i="25"/>
  <c r="N90" i="25"/>
  <c r="K90" i="25"/>
  <c r="I90" i="25"/>
  <c r="G90" i="25"/>
  <c r="E90" i="25"/>
  <c r="L90" i="25"/>
  <c r="D634" i="64"/>
  <c r="E55" i="64"/>
  <c r="E126" i="64"/>
  <c r="E197" i="64"/>
  <c r="E268" i="64"/>
  <c r="E564" i="64"/>
  <c r="E416" i="64"/>
  <c r="E490" i="64"/>
  <c r="E342" i="64"/>
  <c r="Q57" i="46"/>
  <c r="J57" i="46"/>
  <c r="K57" i="46"/>
  <c r="L57" i="46"/>
  <c r="N57" i="46"/>
  <c r="O57" i="46"/>
  <c r="P57" i="46"/>
  <c r="S57" i="46"/>
  <c r="R57" i="46"/>
  <c r="V57" i="46"/>
  <c r="W57" i="46"/>
  <c r="Z57" i="46"/>
  <c r="AB57" i="46"/>
  <c r="AA57" i="46"/>
  <c r="H57" i="46"/>
  <c r="F255" i="46" s="1"/>
  <c r="D255" i="46"/>
  <c r="G52" i="46"/>
  <c r="D633" i="64"/>
  <c r="E54" i="64"/>
  <c r="E267" i="64"/>
  <c r="E489" i="64"/>
  <c r="E563" i="64"/>
  <c r="E125" i="64"/>
  <c r="E196" i="64"/>
  <c r="E415" i="64"/>
  <c r="E341" i="64"/>
  <c r="O56" i="46"/>
  <c r="D51" i="44"/>
  <c r="E51" i="44" s="1"/>
  <c r="K48" i="63"/>
  <c r="CH51" i="46"/>
  <c r="CF51" i="46"/>
  <c r="CE51" i="46"/>
  <c r="BJ51" i="46"/>
  <c r="BW51" i="46"/>
  <c r="BN51" i="46"/>
  <c r="BF51" i="46"/>
  <c r="BE51" i="46"/>
  <c r="CK51" i="46"/>
  <c r="AY51" i="46"/>
  <c r="CJ51" i="46"/>
  <c r="AZ51" i="46"/>
  <c r="I51" i="44"/>
  <c r="BP51" i="46"/>
  <c r="BL51" i="46"/>
  <c r="BI51" i="46"/>
  <c r="BU51" i="46"/>
  <c r="BZ51" i="46"/>
  <c r="CA51" i="46"/>
  <c r="BA51" i="46"/>
  <c r="CB51" i="46"/>
  <c r="BX51" i="46"/>
  <c r="BQ51" i="46"/>
  <c r="BY51" i="46"/>
  <c r="CG51" i="46"/>
  <c r="BV51" i="46"/>
  <c r="BD51" i="46"/>
  <c r="BO51" i="46"/>
  <c r="BR51" i="46"/>
  <c r="CD51" i="46"/>
  <c r="BH51" i="46"/>
  <c r="BB51" i="46"/>
  <c r="CC51" i="46"/>
  <c r="BT51" i="46"/>
  <c r="CM51" i="46"/>
  <c r="BG51" i="46"/>
  <c r="BC51" i="46"/>
  <c r="BK51" i="46"/>
  <c r="BM51" i="46"/>
  <c r="CL51" i="46"/>
  <c r="CI51" i="46"/>
  <c r="C259" i="46"/>
  <c r="BS29" i="46"/>
  <c r="I26" i="46"/>
  <c r="J26" i="46"/>
  <c r="M26" i="46"/>
  <c r="R26" i="46"/>
  <c r="S26" i="46"/>
  <c r="V26" i="46"/>
  <c r="Z26" i="46"/>
  <c r="AA26" i="46"/>
  <c r="I30" i="64"/>
  <c r="I172" i="64"/>
  <c r="I243" i="64"/>
  <c r="I101" i="64"/>
  <c r="I391" i="64"/>
  <c r="I317" i="64"/>
  <c r="I539" i="64"/>
  <c r="I465" i="64"/>
  <c r="K30" i="64"/>
  <c r="K172" i="64"/>
  <c r="K101" i="64"/>
  <c r="K243" i="64"/>
  <c r="K465" i="64"/>
  <c r="K391" i="64"/>
  <c r="K539" i="64"/>
  <c r="K317" i="64"/>
  <c r="M30" i="64"/>
  <c r="M172" i="64"/>
  <c r="M101" i="64"/>
  <c r="M243" i="64"/>
  <c r="M317" i="64"/>
  <c r="M465" i="64"/>
  <c r="M391" i="64"/>
  <c r="M539" i="64"/>
  <c r="P30" i="64"/>
  <c r="P172" i="64"/>
  <c r="P243" i="64"/>
  <c r="P101" i="64"/>
  <c r="P465" i="64"/>
  <c r="P317" i="64"/>
  <c r="P391" i="64"/>
  <c r="P539" i="64"/>
  <c r="T30" i="64"/>
  <c r="T172" i="64"/>
  <c r="T101" i="64"/>
  <c r="T243" i="64"/>
  <c r="T465" i="64"/>
  <c r="T317" i="64"/>
  <c r="T539" i="64"/>
  <c r="T391" i="64"/>
  <c r="X30" i="64"/>
  <c r="X101" i="64"/>
  <c r="X172" i="64"/>
  <c r="X243" i="64"/>
  <c r="X317" i="64"/>
  <c r="X539" i="64"/>
  <c r="X391" i="64"/>
  <c r="X465" i="64"/>
  <c r="S30" i="64"/>
  <c r="S172" i="64"/>
  <c r="S101" i="64"/>
  <c r="S243" i="64"/>
  <c r="S391" i="64"/>
  <c r="S539" i="64"/>
  <c r="S465" i="64"/>
  <c r="S317" i="64"/>
  <c r="W30" i="64"/>
  <c r="W101" i="64"/>
  <c r="W243" i="64"/>
  <c r="W172" i="64"/>
  <c r="W391" i="64"/>
  <c r="W317" i="64"/>
  <c r="W465" i="64"/>
  <c r="W539" i="64"/>
  <c r="Z30" i="64"/>
  <c r="Z172" i="64"/>
  <c r="Z101" i="64"/>
  <c r="Z243" i="64"/>
  <c r="Z539" i="64"/>
  <c r="Z317" i="64"/>
  <c r="Z391" i="64"/>
  <c r="Z465" i="64"/>
  <c r="O101" i="64"/>
  <c r="O243" i="64"/>
  <c r="O172" i="64"/>
  <c r="O391" i="64"/>
  <c r="O539" i="64"/>
  <c r="O465" i="64"/>
  <c r="O317" i="64"/>
  <c r="O30" i="64"/>
  <c r="I26" i="64"/>
  <c r="I239" i="64"/>
  <c r="I97" i="64"/>
  <c r="I461" i="64"/>
  <c r="I387" i="64"/>
  <c r="I313" i="64"/>
  <c r="I535" i="64"/>
  <c r="I168" i="64"/>
  <c r="K26" i="64"/>
  <c r="K97" i="64"/>
  <c r="K239" i="64"/>
  <c r="K313" i="64"/>
  <c r="K535" i="64"/>
  <c r="K387" i="64"/>
  <c r="K461" i="64"/>
  <c r="K168" i="64"/>
  <c r="M26" i="64"/>
  <c r="M168" i="64"/>
  <c r="M97" i="64"/>
  <c r="M239" i="64"/>
  <c r="M313" i="64"/>
  <c r="M387" i="64"/>
  <c r="M461" i="64"/>
  <c r="M535" i="64"/>
  <c r="P26" i="64"/>
  <c r="P168" i="64"/>
  <c r="P239" i="64"/>
  <c r="P97" i="64"/>
  <c r="P535" i="64"/>
  <c r="P387" i="64"/>
  <c r="P313" i="64"/>
  <c r="P461" i="64"/>
  <c r="T26" i="64"/>
  <c r="T168" i="64"/>
  <c r="T97" i="64"/>
  <c r="T239" i="64"/>
  <c r="T387" i="64"/>
  <c r="T461" i="64"/>
  <c r="T535" i="64"/>
  <c r="T313" i="64"/>
  <c r="X26" i="64"/>
  <c r="X97" i="64"/>
  <c r="X168" i="64"/>
  <c r="X239" i="64"/>
  <c r="X535" i="64"/>
  <c r="X313" i="64"/>
  <c r="X461" i="64"/>
  <c r="X387" i="64"/>
  <c r="S26" i="64"/>
  <c r="S168" i="64"/>
  <c r="S97" i="64"/>
  <c r="S239" i="64"/>
  <c r="S461" i="64"/>
  <c r="S535" i="64"/>
  <c r="S313" i="64"/>
  <c r="S387" i="64"/>
  <c r="W26" i="64"/>
  <c r="W97" i="64"/>
  <c r="W239" i="64"/>
  <c r="W168" i="64"/>
  <c r="W387" i="64"/>
  <c r="W535" i="64"/>
  <c r="W313" i="64"/>
  <c r="W461" i="64"/>
  <c r="Z26" i="64"/>
  <c r="Z168" i="64"/>
  <c r="Z97" i="64"/>
  <c r="Z239" i="64"/>
  <c r="Z387" i="64"/>
  <c r="Z313" i="64"/>
  <c r="Z461" i="64"/>
  <c r="Z535" i="64"/>
  <c r="O26" i="64"/>
  <c r="O97" i="64"/>
  <c r="O239" i="64"/>
  <c r="O168" i="64"/>
  <c r="O313" i="64"/>
  <c r="O535" i="64"/>
  <c r="O461" i="64"/>
  <c r="O387" i="64"/>
  <c r="H18" i="64"/>
  <c r="H379" i="64"/>
  <c r="Y527" i="64"/>
  <c r="CK246" i="46"/>
  <c r="W173" i="25"/>
  <c r="CI246" i="46"/>
  <c r="U173" i="25"/>
  <c r="CG246" i="46"/>
  <c r="S173" i="25"/>
  <c r="M173" i="25"/>
  <c r="CA246" i="46"/>
  <c r="BY246" i="46"/>
  <c r="K173" i="25"/>
  <c r="BW246" i="46"/>
  <c r="I173" i="25"/>
  <c r="BU246" i="46"/>
  <c r="G173" i="25"/>
  <c r="D32" i="44"/>
  <c r="E32" i="44" s="1"/>
  <c r="K29" i="63"/>
  <c r="F32" i="46"/>
  <c r="BL32" i="46"/>
  <c r="CI32" i="46"/>
  <c r="CH32" i="46"/>
  <c r="BF32" i="46"/>
  <c r="CM32" i="46"/>
  <c r="CJ32" i="46"/>
  <c r="BA32" i="46"/>
  <c r="CE32" i="46"/>
  <c r="BU32" i="46"/>
  <c r="CB32" i="46"/>
  <c r="BD32" i="46"/>
  <c r="BN32" i="46"/>
  <c r="AZ32" i="46"/>
  <c r="CL32" i="46"/>
  <c r="BJ32" i="46"/>
  <c r="BO32" i="46"/>
  <c r="BW32" i="46"/>
  <c r="CF32" i="46"/>
  <c r="BI32" i="46"/>
  <c r="CA32" i="46"/>
  <c r="BB32" i="46"/>
  <c r="BQ32" i="46"/>
  <c r="BH32" i="46"/>
  <c r="BY32" i="46"/>
  <c r="BK32" i="46"/>
  <c r="CK32" i="46"/>
  <c r="BG32" i="46"/>
  <c r="BE32" i="46"/>
  <c r="BC32" i="46"/>
  <c r="BR32" i="46"/>
  <c r="I32" i="44"/>
  <c r="BT32" i="46"/>
  <c r="CC32" i="46"/>
  <c r="BX32" i="46"/>
  <c r="BV32" i="46"/>
  <c r="BZ32" i="46"/>
  <c r="BM32" i="46"/>
  <c r="CG32" i="46"/>
  <c r="BP32" i="46"/>
  <c r="AY32" i="46"/>
  <c r="CD32" i="46"/>
  <c r="CN126" i="46"/>
  <c r="C48" i="36"/>
  <c r="AT56" i="64"/>
  <c r="AT127" i="64"/>
  <c r="AT198" i="64"/>
  <c r="AT269" i="64"/>
  <c r="AT417" i="64"/>
  <c r="AT565" i="64"/>
  <c r="AT491" i="64"/>
  <c r="AT343" i="64"/>
  <c r="I633" i="64" l="1"/>
  <c r="R633" i="64"/>
  <c r="W633" i="64"/>
  <c r="Z633" i="64"/>
  <c r="Q633" i="64"/>
  <c r="T633" i="64"/>
  <c r="H136" i="25"/>
  <c r="C136" i="25" s="1"/>
  <c r="K244" i="46"/>
  <c r="M169" i="64"/>
  <c r="M462" i="64"/>
  <c r="AA606" i="64"/>
  <c r="R94" i="64"/>
  <c r="R384" i="64"/>
  <c r="R23" i="64"/>
  <c r="R532" i="64"/>
  <c r="R310" i="64"/>
  <c r="K261" i="64"/>
  <c r="K557" i="64"/>
  <c r="K119" i="64"/>
  <c r="AA119" i="64" s="1"/>
  <c r="K335" i="64"/>
  <c r="AA627" i="64"/>
  <c r="W44" i="64"/>
  <c r="W331" i="64"/>
  <c r="W479" i="64"/>
  <c r="W405" i="64"/>
  <c r="W553" i="64"/>
  <c r="W257" i="64"/>
  <c r="W186" i="64"/>
  <c r="W115" i="64"/>
  <c r="W383" i="64"/>
  <c r="S241" i="64"/>
  <c r="S28" i="64"/>
  <c r="X233" i="64"/>
  <c r="X20" i="64"/>
  <c r="X91" i="64"/>
  <c r="X455" i="64"/>
  <c r="X381" i="64"/>
  <c r="X307" i="64"/>
  <c r="X162" i="64"/>
  <c r="X529" i="64"/>
  <c r="E58" i="56"/>
  <c r="F56" i="64"/>
  <c r="H56" i="64"/>
  <c r="O56" i="64"/>
  <c r="G615" i="64"/>
  <c r="S615" i="64"/>
  <c r="M615" i="64"/>
  <c r="T615" i="64"/>
  <c r="H615" i="64"/>
  <c r="Z615" i="64"/>
  <c r="Y615" i="64"/>
  <c r="Q615" i="64"/>
  <c r="I615" i="64"/>
  <c r="R615" i="64"/>
  <c r="L615" i="64"/>
  <c r="X615" i="64"/>
  <c r="X249" i="64" s="1"/>
  <c r="V615" i="64"/>
  <c r="W615" i="64"/>
  <c r="W178" i="64" s="1"/>
  <c r="U615" i="64"/>
  <c r="U249" i="64" s="1"/>
  <c r="K615" i="64"/>
  <c r="K178" i="64" s="1"/>
  <c r="O615" i="64"/>
  <c r="O397" i="64" s="1"/>
  <c r="J615" i="64"/>
  <c r="J36" i="64" s="1"/>
  <c r="K135" i="25"/>
  <c r="N244" i="46"/>
  <c r="AC147" i="46"/>
  <c r="W634" i="64"/>
  <c r="Y57" i="46"/>
  <c r="G47" i="64"/>
  <c r="G408" i="64"/>
  <c r="G334" i="64"/>
  <c r="G556" i="64"/>
  <c r="G260" i="64"/>
  <c r="G118" i="64"/>
  <c r="G482" i="64"/>
  <c r="G253" i="64"/>
  <c r="G401" i="64"/>
  <c r="G182" i="64"/>
  <c r="G549" i="64"/>
  <c r="G475" i="64"/>
  <c r="G111" i="64"/>
  <c r="G235" i="64"/>
  <c r="G457" i="64"/>
  <c r="Q119" i="64"/>
  <c r="Q483" i="64"/>
  <c r="Q261" i="64"/>
  <c r="Q409" i="64"/>
  <c r="Q48" i="64"/>
  <c r="Q557" i="64"/>
  <c r="AA557" i="64" s="1"/>
  <c r="I244" i="46"/>
  <c r="F136" i="25"/>
  <c r="H244" i="46"/>
  <c r="AC148" i="46"/>
  <c r="AA244" i="46" s="1"/>
  <c r="M388" i="64"/>
  <c r="S388" i="64"/>
  <c r="G148" i="56"/>
  <c r="F148" i="56"/>
  <c r="C15" i="72" s="1"/>
  <c r="G309" i="64"/>
  <c r="M240" i="64"/>
  <c r="K483" i="64"/>
  <c r="K56" i="64"/>
  <c r="E136" i="25"/>
  <c r="C45" i="36"/>
  <c r="R165" i="64"/>
  <c r="AA165" i="64" s="1"/>
  <c r="G633" i="64"/>
  <c r="P615" i="64"/>
  <c r="P249" i="64" s="1"/>
  <c r="I51" i="46"/>
  <c r="K51" i="46"/>
  <c r="G51" i="56" s="1"/>
  <c r="X51" i="46"/>
  <c r="K634" i="64"/>
  <c r="C44" i="36"/>
  <c r="J41" i="25"/>
  <c r="K31" i="56"/>
  <c r="U624" i="64"/>
  <c r="W36" i="46"/>
  <c r="U620" i="64"/>
  <c r="U613" i="64"/>
  <c r="U469" i="64" s="1"/>
  <c r="U628" i="64"/>
  <c r="U632" i="64"/>
  <c r="BS27" i="46"/>
  <c r="N135" i="25"/>
  <c r="Q244" i="46"/>
  <c r="W129" i="64"/>
  <c r="Y129" i="64"/>
  <c r="X129" i="64"/>
  <c r="Z129" i="64"/>
  <c r="L129" i="64"/>
  <c r="O129" i="64"/>
  <c r="Q129" i="64"/>
  <c r="H129" i="64"/>
  <c r="S129" i="64"/>
  <c r="U129" i="64"/>
  <c r="G129" i="64"/>
  <c r="R129" i="64"/>
  <c r="I129" i="64"/>
  <c r="J129" i="64"/>
  <c r="AA129" i="64" s="1"/>
  <c r="F129" i="64"/>
  <c r="M129" i="64"/>
  <c r="I189" i="64"/>
  <c r="I334" i="64"/>
  <c r="I556" i="64"/>
  <c r="I47" i="64"/>
  <c r="I408" i="64"/>
  <c r="I260" i="64"/>
  <c r="I118" i="64"/>
  <c r="S27" i="64"/>
  <c r="S462" i="64"/>
  <c r="S98" i="64"/>
  <c r="P62" i="69" s="1"/>
  <c r="S314" i="64"/>
  <c r="Z23" i="64"/>
  <c r="Z165" i="64"/>
  <c r="Z310" i="64"/>
  <c r="AA310" i="64" s="1"/>
  <c r="Z236" i="64"/>
  <c r="Z94" i="64"/>
  <c r="Z384" i="64"/>
  <c r="Z532" i="64"/>
  <c r="J235" i="64"/>
  <c r="J457" i="64"/>
  <c r="W235" i="64"/>
  <c r="W457" i="64"/>
  <c r="AA457" i="64" s="1"/>
  <c r="W164" i="64"/>
  <c r="W531" i="64"/>
  <c r="W119" i="64"/>
  <c r="W335" i="64"/>
  <c r="AA335" i="64" s="1"/>
  <c r="W261" i="64"/>
  <c r="W483" i="64"/>
  <c r="G383" i="64"/>
  <c r="J383" i="64"/>
  <c r="AA383" i="64" s="1"/>
  <c r="W557" i="64"/>
  <c r="K190" i="64"/>
  <c r="T56" i="64"/>
  <c r="M135" i="25"/>
  <c r="G327" i="64"/>
  <c r="X633" i="64"/>
  <c r="N129" i="64"/>
  <c r="T37" i="56"/>
  <c r="G22" i="64"/>
  <c r="J164" i="64"/>
  <c r="W56" i="64"/>
  <c r="C43" i="36"/>
  <c r="T56" i="46"/>
  <c r="M57" i="46"/>
  <c r="H43" i="73" s="1"/>
  <c r="AN49" i="25"/>
  <c r="AN50" i="25" s="1"/>
  <c r="AA601" i="64"/>
  <c r="J531" i="64"/>
  <c r="J93" i="64"/>
  <c r="M536" i="64"/>
  <c r="M98" i="64"/>
  <c r="AA98" i="64" s="1"/>
  <c r="P51" i="46"/>
  <c r="W190" i="64"/>
  <c r="K409" i="64"/>
  <c r="I58" i="56"/>
  <c r="I248" i="56" s="1"/>
  <c r="W22" i="64"/>
  <c r="S240" i="64"/>
  <c r="W55" i="46"/>
  <c r="R76" i="25" s="1"/>
  <c r="Q335" i="64"/>
  <c r="G40" i="64"/>
  <c r="R458" i="64"/>
  <c r="V129" i="64"/>
  <c r="P129" i="64"/>
  <c r="G189" i="64"/>
  <c r="Q26" i="46"/>
  <c r="N26" i="46"/>
  <c r="I34" i="25" s="1"/>
  <c r="W26" i="46"/>
  <c r="N147" i="56"/>
  <c r="O147" i="56"/>
  <c r="N111" i="47" s="1"/>
  <c r="L147" i="56"/>
  <c r="H58" i="56"/>
  <c r="H248" i="56" s="1"/>
  <c r="I56" i="46"/>
  <c r="M27" i="56"/>
  <c r="D27" i="56" s="1"/>
  <c r="K27" i="44" s="1"/>
  <c r="L27" i="44" s="1"/>
  <c r="AB58" i="46"/>
  <c r="J58" i="46"/>
  <c r="K58" i="46"/>
  <c r="Y58" i="46"/>
  <c r="U58" i="56" s="1"/>
  <c r="U248" i="56" s="1"/>
  <c r="O635" i="64"/>
  <c r="W635" i="64"/>
  <c r="X635" i="64"/>
  <c r="P635" i="64"/>
  <c r="K635" i="64"/>
  <c r="U58" i="46"/>
  <c r="O58" i="46"/>
  <c r="Q58" i="46"/>
  <c r="AA58" i="46"/>
  <c r="G635" i="64"/>
  <c r="V635" i="64"/>
  <c r="N635" i="64"/>
  <c r="M58" i="46"/>
  <c r="U635" i="64"/>
  <c r="J635" i="64"/>
  <c r="P58" i="46"/>
  <c r="Z58" i="46"/>
  <c r="I58" i="46"/>
  <c r="V58" i="46"/>
  <c r="Y635" i="64"/>
  <c r="Y56" i="64" s="1"/>
  <c r="R635" i="64"/>
  <c r="H635" i="64"/>
  <c r="W58" i="46"/>
  <c r="S58" i="46"/>
  <c r="O58" i="56" s="1"/>
  <c r="O248" i="56" s="1"/>
  <c r="L58" i="46"/>
  <c r="T58" i="46"/>
  <c r="S635" i="64"/>
  <c r="R58" i="46"/>
  <c r="N58" i="56" s="1"/>
  <c r="N248" i="56" s="1"/>
  <c r="X58" i="46"/>
  <c r="T58" i="56" s="1"/>
  <c r="T248" i="56" s="1"/>
  <c r="Q635" i="64"/>
  <c r="L635" i="64"/>
  <c r="N58" i="46"/>
  <c r="T635" i="64"/>
  <c r="I635" i="64"/>
  <c r="M635" i="64"/>
  <c r="Z635" i="64"/>
  <c r="Z56" i="64" s="1"/>
  <c r="Y617" i="64"/>
  <c r="O617" i="64"/>
  <c r="J617" i="64"/>
  <c r="N617" i="64"/>
  <c r="U617" i="64"/>
  <c r="R617" i="64"/>
  <c r="K617" i="64"/>
  <c r="P617" i="64"/>
  <c r="Z617" i="64"/>
  <c r="W617" i="64"/>
  <c r="H617" i="64"/>
  <c r="T617" i="64"/>
  <c r="I617" i="64"/>
  <c r="S617" i="64"/>
  <c r="M617" i="64"/>
  <c r="G617" i="64"/>
  <c r="X617" i="64"/>
  <c r="V617" i="64"/>
  <c r="L617" i="64"/>
  <c r="Q617" i="64"/>
  <c r="I146" i="46"/>
  <c r="J146" i="46"/>
  <c r="S146" i="46"/>
  <c r="AA146" i="46"/>
  <c r="X146" i="46"/>
  <c r="K146" i="46"/>
  <c r="U146" i="46"/>
  <c r="Z146" i="46"/>
  <c r="L146" i="46"/>
  <c r="R146" i="46"/>
  <c r="N146" i="46"/>
  <c r="T146" i="46"/>
  <c r="Q146" i="46"/>
  <c r="V146" i="46"/>
  <c r="O146" i="46"/>
  <c r="P146" i="46"/>
  <c r="M146" i="46"/>
  <c r="W146" i="46"/>
  <c r="AB146" i="46"/>
  <c r="Y146" i="46"/>
  <c r="N148" i="56"/>
  <c r="T31" i="46"/>
  <c r="Y608" i="64"/>
  <c r="R608" i="64"/>
  <c r="S608" i="64"/>
  <c r="L608" i="64"/>
  <c r="H608" i="64"/>
  <c r="AB31" i="46"/>
  <c r="P608" i="64"/>
  <c r="K608" i="64"/>
  <c r="X608" i="64"/>
  <c r="Q608" i="64"/>
  <c r="Z608" i="64"/>
  <c r="U608" i="64"/>
  <c r="I608" i="64"/>
  <c r="V608" i="64"/>
  <c r="T608" i="64"/>
  <c r="O608" i="64"/>
  <c r="N608" i="64"/>
  <c r="K31" i="46"/>
  <c r="M608" i="64"/>
  <c r="J608" i="64"/>
  <c r="G608" i="64"/>
  <c r="W608" i="64"/>
  <c r="S58" i="56"/>
  <c r="S248" i="56" s="1"/>
  <c r="G58" i="56"/>
  <c r="G248" i="56" s="1"/>
  <c r="R58" i="56"/>
  <c r="R248" i="56" s="1"/>
  <c r="I148" i="56"/>
  <c r="V58" i="56"/>
  <c r="V248" i="56" s="1"/>
  <c r="F58" i="56"/>
  <c r="F248" i="56" s="1"/>
  <c r="W27" i="56"/>
  <c r="X27" i="56"/>
  <c r="O630" i="64"/>
  <c r="V630" i="64"/>
  <c r="Y630" i="64"/>
  <c r="Q630" i="64"/>
  <c r="K630" i="64"/>
  <c r="J630" i="64"/>
  <c r="G630" i="64"/>
  <c r="T630" i="64"/>
  <c r="W630" i="64"/>
  <c r="N630" i="64"/>
  <c r="X630" i="64"/>
  <c r="S630" i="64"/>
  <c r="H630" i="64"/>
  <c r="M630" i="64"/>
  <c r="Z630" i="64"/>
  <c r="U630" i="64"/>
  <c r="I630" i="64"/>
  <c r="R630" i="64"/>
  <c r="P630" i="64"/>
  <c r="L630" i="64"/>
  <c r="T58" i="64"/>
  <c r="L58" i="64"/>
  <c r="P58" i="64"/>
  <c r="S58" i="64"/>
  <c r="K58" i="64"/>
  <c r="H58" i="64"/>
  <c r="Z58" i="64"/>
  <c r="W58" i="64"/>
  <c r="V58" i="64"/>
  <c r="U58" i="64"/>
  <c r="G58" i="64"/>
  <c r="N58" i="64"/>
  <c r="I58" i="64"/>
  <c r="Q58" i="64"/>
  <c r="J58" i="64"/>
  <c r="R58" i="64"/>
  <c r="Y58" i="64"/>
  <c r="O58" i="64"/>
  <c r="X58" i="64"/>
  <c r="F58" i="64"/>
  <c r="M58" i="64"/>
  <c r="Q246" i="46"/>
  <c r="F34" i="46"/>
  <c r="CB34" i="46"/>
  <c r="CH34" i="46"/>
  <c r="BB34" i="46"/>
  <c r="AY34" i="46"/>
  <c r="BQ34" i="46"/>
  <c r="BY34" i="46"/>
  <c r="CK34" i="46"/>
  <c r="BK34" i="46"/>
  <c r="CJ34" i="46"/>
  <c r="BO34" i="46"/>
  <c r="CG34" i="46"/>
  <c r="I34" i="44"/>
  <c r="BE34" i="46"/>
  <c r="CF34" i="46"/>
  <c r="CD34" i="46"/>
  <c r="BZ34" i="46"/>
  <c r="BX34" i="46"/>
  <c r="BP34" i="46"/>
  <c r="BT34" i="46"/>
  <c r="BU34" i="46"/>
  <c r="BI34" i="46"/>
  <c r="CC34" i="46"/>
  <c r="CI34" i="46"/>
  <c r="BD34" i="46"/>
  <c r="BN34" i="46"/>
  <c r="BA34" i="46"/>
  <c r="CM34" i="46"/>
  <c r="BC34" i="46"/>
  <c r="CE34" i="46"/>
  <c r="BW34" i="46"/>
  <c r="BM34" i="46"/>
  <c r="BR34" i="46"/>
  <c r="BJ34" i="46"/>
  <c r="BH34" i="46"/>
  <c r="BG34" i="46"/>
  <c r="AZ34" i="46"/>
  <c r="BL34" i="46"/>
  <c r="BV34" i="46"/>
  <c r="CL34" i="46"/>
  <c r="BF34" i="46"/>
  <c r="CA34" i="46"/>
  <c r="AA42" i="46"/>
  <c r="W42" i="56" s="1"/>
  <c r="Y42" i="46"/>
  <c r="T58" i="25" s="1"/>
  <c r="Z42" i="46"/>
  <c r="U58" i="25" s="1"/>
  <c r="S246" i="46"/>
  <c r="K31" i="63"/>
  <c r="D34" i="44"/>
  <c r="E34" i="44" s="1"/>
  <c r="H34" i="44" s="1"/>
  <c r="I54" i="46"/>
  <c r="E54" i="56" s="1"/>
  <c r="D56" i="71" s="1"/>
  <c r="R42" i="46"/>
  <c r="M62" i="74" s="1"/>
  <c r="M60" i="75" s="1"/>
  <c r="I42" i="46"/>
  <c r="D62" i="74" s="1"/>
  <c r="J42" i="46"/>
  <c r="E62" i="74" s="1"/>
  <c r="E60" i="75" s="1"/>
  <c r="V56" i="64"/>
  <c r="R56" i="64"/>
  <c r="P540" i="64"/>
  <c r="W527" i="64"/>
  <c r="G25" i="56"/>
  <c r="K250" i="64"/>
  <c r="J245" i="46"/>
  <c r="O472" i="64"/>
  <c r="O107" i="64"/>
  <c r="V246" i="46"/>
  <c r="T252" i="64"/>
  <c r="R306" i="64"/>
  <c r="L238" i="64"/>
  <c r="T115" i="64"/>
  <c r="X331" i="64"/>
  <c r="H324" i="64"/>
  <c r="O528" i="64"/>
  <c r="K386" i="64"/>
  <c r="X90" i="64"/>
  <c r="W324" i="64"/>
  <c r="R381" i="64"/>
  <c r="O160" i="64"/>
  <c r="I39" i="64"/>
  <c r="G246" i="46"/>
  <c r="Y389" i="64"/>
  <c r="V471" i="64"/>
  <c r="W179" i="64"/>
  <c r="P530" i="64"/>
  <c r="P238" i="64"/>
  <c r="U231" i="64"/>
  <c r="S37" i="56"/>
  <c r="T244" i="64"/>
  <c r="P31" i="64"/>
  <c r="H241" i="64"/>
  <c r="V545" i="64"/>
  <c r="W108" i="64"/>
  <c r="R31" i="64"/>
  <c r="I479" i="64"/>
  <c r="T33" i="25"/>
  <c r="P308" i="64"/>
  <c r="Y234" i="64"/>
  <c r="K534" i="64"/>
  <c r="H307" i="64"/>
  <c r="P392" i="64"/>
  <c r="S126" i="56"/>
  <c r="W312" i="64"/>
  <c r="O474" i="64"/>
  <c r="T37" i="25"/>
  <c r="Q472" i="64"/>
  <c r="Z173" i="64"/>
  <c r="P244" i="64"/>
  <c r="J241" i="64"/>
  <c r="V107" i="64"/>
  <c r="W398" i="64"/>
  <c r="R466" i="64"/>
  <c r="M463" i="64"/>
  <c r="N467" i="64"/>
  <c r="W482" i="64"/>
  <c r="V380" i="64"/>
  <c r="N181" i="64"/>
  <c r="M42" i="46"/>
  <c r="H58" i="25" s="1"/>
  <c r="AB42" i="46"/>
  <c r="W62" i="74" s="1"/>
  <c r="W60" i="75" s="1"/>
  <c r="O305" i="64"/>
  <c r="W51" i="46"/>
  <c r="R49" i="74" s="1"/>
  <c r="AW56" i="46"/>
  <c r="AR77" i="25" s="1"/>
  <c r="AL56" i="46"/>
  <c r="AG77" i="25" s="1"/>
  <c r="H55" i="46"/>
  <c r="AB26" i="46"/>
  <c r="W34" i="25" s="1"/>
  <c r="W35" i="25" s="1"/>
  <c r="X26" i="46"/>
  <c r="T26" i="56" s="1"/>
  <c r="T26" i="46"/>
  <c r="P26" i="56" s="1"/>
  <c r="O26" i="46"/>
  <c r="J34" i="25" s="1"/>
  <c r="J35" i="25" s="1"/>
  <c r="K26" i="46"/>
  <c r="F34" i="25" s="1"/>
  <c r="F35" i="25" s="1"/>
  <c r="AG55" i="46"/>
  <c r="G158" i="47" s="1"/>
  <c r="N51" i="46"/>
  <c r="J51" i="56" s="1"/>
  <c r="T51" i="46"/>
  <c r="O49" i="74" s="1"/>
  <c r="K179" i="64"/>
  <c r="K540" i="64"/>
  <c r="AV56" i="46"/>
  <c r="AQ77" i="25" s="1"/>
  <c r="AI56" i="46"/>
  <c r="I159" i="47" s="1"/>
  <c r="W36" i="64"/>
  <c r="L380" i="64"/>
  <c r="V21" i="64"/>
  <c r="O96" i="64"/>
  <c r="Y386" i="64"/>
  <c r="Y25" i="64"/>
  <c r="L161" i="64"/>
  <c r="AV55" i="46"/>
  <c r="V158" i="47" s="1"/>
  <c r="L51" i="46"/>
  <c r="H51" i="56" s="1"/>
  <c r="X39" i="56"/>
  <c r="Z474" i="64"/>
  <c r="P27" i="25"/>
  <c r="L89" i="64"/>
  <c r="H26" i="46"/>
  <c r="Y26" i="46"/>
  <c r="T34" i="25" s="1"/>
  <c r="T35" i="25" s="1"/>
  <c r="U26" i="46"/>
  <c r="P34" i="25" s="1"/>
  <c r="P35" i="25" s="1"/>
  <c r="P26" i="46"/>
  <c r="K34" i="25" s="1"/>
  <c r="K35" i="25" s="1"/>
  <c r="L26" i="46"/>
  <c r="H26" i="56" s="1"/>
  <c r="S51" i="46"/>
  <c r="O51" i="56" s="1"/>
  <c r="V51" i="46"/>
  <c r="R51" i="56" s="1"/>
  <c r="J51" i="46"/>
  <c r="E71" i="25" s="1"/>
  <c r="Q173" i="64"/>
  <c r="P379" i="64"/>
  <c r="AR56" i="46"/>
  <c r="AM77" i="25" s="1"/>
  <c r="AO56" i="46"/>
  <c r="AJ77" i="25" s="1"/>
  <c r="AD56" i="46"/>
  <c r="Y77" i="25" s="1"/>
  <c r="S472" i="64"/>
  <c r="S173" i="64"/>
  <c r="AF246" i="46"/>
  <c r="W397" i="64"/>
  <c r="M186" i="64"/>
  <c r="P474" i="64"/>
  <c r="V162" i="64"/>
  <c r="R460" i="64"/>
  <c r="O541" i="64"/>
  <c r="W260" i="64"/>
  <c r="W189" i="64"/>
  <c r="L257" i="64"/>
  <c r="L186" i="64"/>
  <c r="L479" i="64"/>
  <c r="V89" i="64"/>
  <c r="I308" i="64"/>
  <c r="Y186" i="64"/>
  <c r="U318" i="64"/>
  <c r="AK246" i="46"/>
  <c r="U545" i="64"/>
  <c r="Z160" i="64"/>
  <c r="R398" i="64"/>
  <c r="P28" i="64"/>
  <c r="G47" i="25"/>
  <c r="G50" i="25" s="1"/>
  <c r="V530" i="64"/>
  <c r="H246" i="46"/>
  <c r="R25" i="64"/>
  <c r="G110" i="64"/>
  <c r="R250" i="64"/>
  <c r="P41" i="25"/>
  <c r="O546" i="64"/>
  <c r="AM49" i="25"/>
  <c r="AM50" i="25" s="1"/>
  <c r="AM52" i="25" s="1"/>
  <c r="I245" i="46"/>
  <c r="P160" i="64"/>
  <c r="V108" i="64"/>
  <c r="S31" i="64"/>
  <c r="T315" i="64"/>
  <c r="CC241" i="46"/>
  <c r="L25" i="56"/>
  <c r="U380" i="64"/>
  <c r="Y460" i="64"/>
  <c r="L460" i="64"/>
  <c r="V110" i="64"/>
  <c r="T331" i="64"/>
  <c r="V25" i="64"/>
  <c r="L528" i="64"/>
  <c r="V534" i="64"/>
  <c r="S232" i="64"/>
  <c r="N528" i="64"/>
  <c r="Q257" i="64"/>
  <c r="N90" i="64"/>
  <c r="V382" i="64"/>
  <c r="V308" i="64"/>
  <c r="M528" i="64"/>
  <c r="O413" i="64"/>
  <c r="I19" i="64"/>
  <c r="T553" i="64"/>
  <c r="W246" i="46"/>
  <c r="U160" i="64"/>
  <c r="O108" i="64"/>
  <c r="K546" i="64"/>
  <c r="X173" i="64"/>
  <c r="P318" i="64"/>
  <c r="P102" i="64"/>
  <c r="G537" i="64"/>
  <c r="N170" i="64"/>
  <c r="V397" i="64"/>
  <c r="V249" i="64"/>
  <c r="Z245" i="46"/>
  <c r="X89" i="64"/>
  <c r="M18" i="64"/>
  <c r="V472" i="64"/>
  <c r="W546" i="64"/>
  <c r="W250" i="64"/>
  <c r="S318" i="64"/>
  <c r="W245" i="56"/>
  <c r="O323" i="64"/>
  <c r="W107" i="64"/>
  <c r="I487" i="64"/>
  <c r="BI241" i="46"/>
  <c r="O487" i="64"/>
  <c r="Z460" i="64"/>
  <c r="R380" i="64"/>
  <c r="H161" i="64"/>
  <c r="O339" i="64"/>
  <c r="O561" i="64"/>
  <c r="J126" i="56"/>
  <c r="J245" i="56" s="1"/>
  <c r="V163" i="64"/>
  <c r="Y246" i="46"/>
  <c r="N234" i="64"/>
  <c r="T186" i="64"/>
  <c r="V92" i="64"/>
  <c r="X548" i="64"/>
  <c r="T405" i="64"/>
  <c r="I246" i="46"/>
  <c r="R258" i="46"/>
  <c r="Z90" i="64"/>
  <c r="O194" i="64"/>
  <c r="Q126" i="56"/>
  <c r="Q245" i="56" s="1"/>
  <c r="R39" i="56"/>
  <c r="O250" i="64"/>
  <c r="Q250" i="64"/>
  <c r="K398" i="64"/>
  <c r="X318" i="64"/>
  <c r="P466" i="64"/>
  <c r="U102" i="64"/>
  <c r="N463" i="64"/>
  <c r="U178" i="64"/>
  <c r="V323" i="64"/>
  <c r="J27" i="25"/>
  <c r="X305" i="64"/>
  <c r="M527" i="64"/>
  <c r="W472" i="64"/>
  <c r="S466" i="64"/>
  <c r="T99" i="64"/>
  <c r="W471" i="64"/>
  <c r="S386" i="64"/>
  <c r="J530" i="64"/>
  <c r="O265" i="64"/>
  <c r="V456" i="64"/>
  <c r="T479" i="64"/>
  <c r="O123" i="64"/>
  <c r="P386" i="64"/>
  <c r="Q326" i="64"/>
  <c r="M19" i="64"/>
  <c r="R232" i="64"/>
  <c r="P382" i="64"/>
  <c r="Y92" i="64"/>
  <c r="X326" i="64"/>
  <c r="Q548" i="64"/>
  <c r="R32" i="64"/>
  <c r="T44" i="64"/>
  <c r="Z534" i="64"/>
  <c r="O252" i="64"/>
  <c r="Z25" i="64"/>
  <c r="L27" i="25"/>
  <c r="I18" i="64"/>
  <c r="L108" i="64"/>
  <c r="AZ241" i="46"/>
  <c r="W541" i="64"/>
  <c r="P161" i="64"/>
  <c r="J487" i="64"/>
  <c r="R160" i="64"/>
  <c r="I102" i="64"/>
  <c r="R241" i="64"/>
  <c r="V245" i="46"/>
  <c r="I231" i="64"/>
  <c r="G37" i="56"/>
  <c r="M41" i="25"/>
  <c r="S108" i="64"/>
  <c r="H45" i="25"/>
  <c r="H318" i="64"/>
  <c r="Z170" i="64"/>
  <c r="X115" i="64"/>
  <c r="L312" i="64"/>
  <c r="J123" i="64"/>
  <c r="R534" i="64"/>
  <c r="R386" i="64"/>
  <c r="Y534" i="64"/>
  <c r="J246" i="46"/>
  <c r="L19" i="64"/>
  <c r="H181" i="64"/>
  <c r="L305" i="64"/>
  <c r="N41" i="25"/>
  <c r="U28" i="64"/>
  <c r="W99" i="64"/>
  <c r="V467" i="64"/>
  <c r="J561" i="64"/>
  <c r="Z246" i="46"/>
  <c r="V27" i="25"/>
  <c r="AH246" i="46"/>
  <c r="I173" i="64"/>
  <c r="R537" i="64"/>
  <c r="V162" i="47"/>
  <c r="V341" i="47" s="1"/>
  <c r="Z18" i="64"/>
  <c r="K89" i="64"/>
  <c r="S546" i="64"/>
  <c r="L173" i="64"/>
  <c r="O537" i="64"/>
  <c r="I99" i="64"/>
  <c r="M115" i="64"/>
  <c r="O467" i="64"/>
  <c r="L167" i="64"/>
  <c r="V233" i="64"/>
  <c r="L534" i="64"/>
  <c r="T534" i="64"/>
  <c r="R312" i="64"/>
  <c r="R238" i="64"/>
  <c r="R194" i="64"/>
  <c r="R334" i="64"/>
  <c r="V393" i="64"/>
  <c r="V386" i="64"/>
  <c r="S454" i="64"/>
  <c r="N232" i="64"/>
  <c r="Y306" i="64"/>
  <c r="Y482" i="64"/>
  <c r="R245" i="64"/>
  <c r="G453" i="64"/>
  <c r="R305" i="64"/>
  <c r="K305" i="64"/>
  <c r="Q39" i="56"/>
  <c r="V324" i="64"/>
  <c r="H179" i="64"/>
  <c r="J92" i="64"/>
  <c r="H386" i="64"/>
  <c r="R467" i="64"/>
  <c r="R326" i="64"/>
  <c r="N548" i="64"/>
  <c r="S306" i="64"/>
  <c r="S161" i="64"/>
  <c r="H548" i="64"/>
  <c r="G527" i="64"/>
  <c r="U453" i="64"/>
  <c r="U39" i="56"/>
  <c r="X398" i="64"/>
  <c r="P179" i="64"/>
  <c r="L33" i="56"/>
  <c r="X392" i="64"/>
  <c r="X244" i="64"/>
  <c r="I392" i="64"/>
  <c r="U537" i="64"/>
  <c r="Q463" i="64"/>
  <c r="V170" i="64"/>
  <c r="U323" i="64"/>
  <c r="U107" i="64"/>
  <c r="K379" i="64"/>
  <c r="AD246" i="46"/>
  <c r="V398" i="64"/>
  <c r="R472" i="64"/>
  <c r="S324" i="64"/>
  <c r="S250" i="64"/>
  <c r="H398" i="64"/>
  <c r="H250" i="64"/>
  <c r="Y318" i="64"/>
  <c r="L318" i="64"/>
  <c r="Z389" i="64"/>
  <c r="W537" i="64"/>
  <c r="S463" i="64"/>
  <c r="P537" i="64"/>
  <c r="I463" i="64"/>
  <c r="R393" i="64"/>
  <c r="V460" i="64"/>
  <c r="K194" i="64"/>
  <c r="R408" i="64"/>
  <c r="P528" i="64"/>
  <c r="V32" i="64"/>
  <c r="L454" i="64"/>
  <c r="Y238" i="64"/>
  <c r="R123" i="64"/>
  <c r="L96" i="64"/>
  <c r="J52" i="64"/>
  <c r="O454" i="64"/>
  <c r="S247" i="46"/>
  <c r="W326" i="64"/>
  <c r="M91" i="64"/>
  <c r="Q90" i="64"/>
  <c r="M381" i="64"/>
  <c r="O163" i="64"/>
  <c r="O21" i="64"/>
  <c r="H319" i="64"/>
  <c r="R103" i="64"/>
  <c r="K380" i="64"/>
  <c r="Q44" i="64"/>
  <c r="Q331" i="64"/>
  <c r="Y312" i="64"/>
  <c r="N326" i="64"/>
  <c r="L474" i="64"/>
  <c r="O238" i="64"/>
  <c r="N110" i="64"/>
  <c r="Y380" i="64"/>
  <c r="V167" i="64"/>
  <c r="S19" i="64"/>
  <c r="O460" i="64"/>
  <c r="L306" i="64"/>
  <c r="X186" i="64"/>
  <c r="U474" i="64"/>
  <c r="U252" i="64"/>
  <c r="X405" i="64"/>
  <c r="V312" i="64"/>
  <c r="N400" i="64"/>
  <c r="Z548" i="64"/>
  <c r="X540" i="64"/>
  <c r="X31" i="64"/>
  <c r="U170" i="64"/>
  <c r="Q241" i="64"/>
  <c r="U471" i="64"/>
  <c r="U36" i="64"/>
  <c r="V250" i="64"/>
  <c r="H472" i="64"/>
  <c r="Y244" i="64"/>
  <c r="Z537" i="64"/>
  <c r="W315" i="64"/>
  <c r="I241" i="64"/>
  <c r="O161" i="64"/>
  <c r="R548" i="64"/>
  <c r="X25" i="64"/>
  <c r="R319" i="64"/>
  <c r="H252" i="64"/>
  <c r="U527" i="64"/>
  <c r="Q231" i="64"/>
  <c r="S37" i="25"/>
  <c r="AE49" i="25"/>
  <c r="AE50" i="25" s="1"/>
  <c r="AE52" i="25" s="1"/>
  <c r="E128" i="56"/>
  <c r="X466" i="64"/>
  <c r="I318" i="64"/>
  <c r="U389" i="64"/>
  <c r="Q389" i="64"/>
  <c r="V463" i="64"/>
  <c r="U397" i="64"/>
  <c r="K18" i="64"/>
  <c r="V546" i="64"/>
  <c r="V179" i="64"/>
  <c r="R108" i="64"/>
  <c r="S398" i="64"/>
  <c r="S179" i="64"/>
  <c r="H546" i="64"/>
  <c r="H108" i="64"/>
  <c r="H31" i="64"/>
  <c r="O99" i="64"/>
  <c r="Z28" i="64"/>
  <c r="W28" i="64"/>
  <c r="I315" i="64"/>
  <c r="X44" i="64"/>
  <c r="S186" i="64"/>
  <c r="X479" i="64"/>
  <c r="V541" i="64"/>
  <c r="L386" i="64"/>
  <c r="O456" i="64"/>
  <c r="T386" i="64"/>
  <c r="U386" i="64"/>
  <c r="R561" i="64"/>
  <c r="O386" i="64"/>
  <c r="R260" i="64"/>
  <c r="P232" i="64"/>
  <c r="U19" i="64"/>
  <c r="L90" i="64"/>
  <c r="J339" i="64"/>
  <c r="U312" i="64"/>
  <c r="K487" i="64"/>
  <c r="O306" i="64"/>
  <c r="U232" i="64"/>
  <c r="I21" i="64"/>
  <c r="R252" i="64"/>
  <c r="X386" i="64"/>
  <c r="U90" i="64"/>
  <c r="R541" i="64"/>
  <c r="R339" i="64"/>
  <c r="W161" i="64"/>
  <c r="K561" i="64"/>
  <c r="N246" i="46"/>
  <c r="M233" i="64"/>
  <c r="Y96" i="64"/>
  <c r="U534" i="64"/>
  <c r="Y161" i="64"/>
  <c r="V238" i="64"/>
  <c r="J312" i="64"/>
  <c r="R181" i="64"/>
  <c r="O167" i="64"/>
  <c r="N47" i="64"/>
  <c r="O312" i="64"/>
  <c r="R96" i="64"/>
  <c r="L548" i="64"/>
  <c r="K246" i="46"/>
  <c r="O534" i="64"/>
  <c r="Y258" i="46"/>
  <c r="O258" i="46"/>
  <c r="U27" i="25"/>
  <c r="W379" i="64"/>
  <c r="M160" i="64"/>
  <c r="E54" i="25"/>
  <c r="S39" i="56"/>
  <c r="R318" i="64"/>
  <c r="R173" i="64"/>
  <c r="I52" i="64"/>
  <c r="X380" i="64"/>
  <c r="V19" i="64"/>
  <c r="R19" i="64"/>
  <c r="S534" i="64"/>
  <c r="X454" i="64"/>
  <c r="S393" i="64"/>
  <c r="H91" i="64"/>
  <c r="K306" i="64"/>
  <c r="J454" i="64"/>
  <c r="P32" i="64"/>
  <c r="J528" i="64"/>
  <c r="O400" i="64"/>
  <c r="Y90" i="64"/>
  <c r="S553" i="64"/>
  <c r="R90" i="64"/>
  <c r="Z258" i="46"/>
  <c r="N245" i="46"/>
  <c r="Q453" i="64"/>
  <c r="V379" i="64"/>
  <c r="N453" i="64"/>
  <c r="J18" i="64"/>
  <c r="G41" i="25"/>
  <c r="P472" i="64"/>
  <c r="Q324" i="64"/>
  <c r="Z540" i="64"/>
  <c r="T392" i="64"/>
  <c r="Q318" i="64"/>
  <c r="AP49" i="25"/>
  <c r="AP50" i="25" s="1"/>
  <c r="AP52" i="25" s="1"/>
  <c r="G99" i="64"/>
  <c r="Y99" i="64"/>
  <c r="U463" i="64"/>
  <c r="U99" i="64"/>
  <c r="Q315" i="64"/>
  <c r="Q170" i="64"/>
  <c r="J315" i="64"/>
  <c r="H389" i="64"/>
  <c r="N107" i="64"/>
  <c r="D27" i="25"/>
  <c r="W89" i="64"/>
  <c r="T160" i="64"/>
  <c r="M305" i="64"/>
  <c r="M89" i="64"/>
  <c r="K527" i="64"/>
  <c r="K231" i="64"/>
  <c r="AR49" i="25"/>
  <c r="AR50" i="25" s="1"/>
  <c r="AR52" i="25" s="1"/>
  <c r="L398" i="64"/>
  <c r="O45" i="25"/>
  <c r="R392" i="64"/>
  <c r="R102" i="64"/>
  <c r="Z315" i="64"/>
  <c r="Z99" i="64"/>
  <c r="W389" i="64"/>
  <c r="W241" i="64"/>
  <c r="M99" i="64"/>
  <c r="I537" i="64"/>
  <c r="I28" i="64"/>
  <c r="O545" i="64"/>
  <c r="O178" i="64"/>
  <c r="P107" i="64"/>
  <c r="S405" i="64"/>
  <c r="X257" i="64"/>
  <c r="I413" i="64"/>
  <c r="R556" i="64"/>
  <c r="K548" i="64"/>
  <c r="M460" i="64"/>
  <c r="Y487" i="64"/>
  <c r="M319" i="64"/>
  <c r="O308" i="64"/>
  <c r="S541" i="64"/>
  <c r="K90" i="64"/>
  <c r="X161" i="64"/>
  <c r="V174" i="64"/>
  <c r="M32" i="64"/>
  <c r="S32" i="64"/>
  <c r="H233" i="64"/>
  <c r="T380" i="64"/>
  <c r="V245" i="64"/>
  <c r="N96" i="64"/>
  <c r="Y456" i="64"/>
  <c r="X39" i="64"/>
  <c r="R400" i="64"/>
  <c r="X306" i="64"/>
  <c r="R118" i="64"/>
  <c r="J234" i="64"/>
  <c r="R189" i="64"/>
  <c r="H312" i="64"/>
  <c r="U306" i="64"/>
  <c r="M245" i="64"/>
  <c r="T19" i="64"/>
  <c r="K110" i="64"/>
  <c r="L115" i="64"/>
  <c r="J380" i="64"/>
  <c r="P456" i="64"/>
  <c r="P393" i="64"/>
  <c r="S167" i="64"/>
  <c r="U96" i="64"/>
  <c r="J238" i="64"/>
  <c r="S380" i="64"/>
  <c r="I167" i="64"/>
  <c r="O110" i="64"/>
  <c r="N474" i="64"/>
  <c r="J25" i="64"/>
  <c r="U400" i="64"/>
  <c r="H474" i="64"/>
  <c r="N258" i="46"/>
  <c r="W258" i="46"/>
  <c r="K258" i="46"/>
  <c r="AC215" i="46"/>
  <c r="Q258" i="46"/>
  <c r="Q379" i="64"/>
  <c r="J31" i="56"/>
  <c r="Q398" i="64"/>
  <c r="Q179" i="64"/>
  <c r="Z392" i="64"/>
  <c r="G170" i="64"/>
  <c r="Y170" i="64"/>
  <c r="J537" i="64"/>
  <c r="H463" i="64"/>
  <c r="M453" i="64"/>
  <c r="M315" i="64"/>
  <c r="O471" i="64"/>
  <c r="O249" i="64"/>
  <c r="V37" i="56"/>
  <c r="V245" i="56" s="1"/>
  <c r="P92" i="64"/>
  <c r="Q181" i="64"/>
  <c r="K454" i="64"/>
  <c r="P21" i="64"/>
  <c r="S245" i="64"/>
  <c r="Y21" i="64"/>
  <c r="V60" i="69" s="1"/>
  <c r="J456" i="64"/>
  <c r="O246" i="46"/>
  <c r="AC216" i="46"/>
  <c r="Y89" i="64"/>
  <c r="Q18" i="64"/>
  <c r="J527" i="64"/>
  <c r="Q546" i="64"/>
  <c r="Q108" i="64"/>
  <c r="Z244" i="64"/>
  <c r="AA607" i="64"/>
  <c r="Y315" i="64"/>
  <c r="U315" i="64"/>
  <c r="Q537" i="64"/>
  <c r="J99" i="64"/>
  <c r="H99" i="64"/>
  <c r="N323" i="64"/>
  <c r="AQ86" i="25"/>
  <c r="W231" i="64"/>
  <c r="T379" i="64"/>
  <c r="M379" i="64"/>
  <c r="K160" i="64"/>
  <c r="D41" i="25"/>
  <c r="Q64" i="74"/>
  <c r="Q62" i="75" s="1"/>
  <c r="N472" i="64"/>
  <c r="R540" i="64"/>
  <c r="Z463" i="64"/>
  <c r="W463" i="64"/>
  <c r="M241" i="64"/>
  <c r="I389" i="64"/>
  <c r="O36" i="64"/>
  <c r="P323" i="64"/>
  <c r="S115" i="64"/>
  <c r="I265" i="64"/>
  <c r="J386" i="64"/>
  <c r="J413" i="64"/>
  <c r="L44" i="64"/>
  <c r="Y530" i="64"/>
  <c r="V319" i="64"/>
  <c r="U454" i="64"/>
  <c r="J308" i="64"/>
  <c r="I326" i="64"/>
  <c r="O92" i="64"/>
  <c r="T167" i="64"/>
  <c r="N312" i="64"/>
  <c r="Y308" i="64"/>
  <c r="U528" i="64"/>
  <c r="Y382" i="64"/>
  <c r="P234" i="64"/>
  <c r="R474" i="64"/>
  <c r="N319" i="64"/>
  <c r="R110" i="64"/>
  <c r="O25" i="56"/>
  <c r="R482" i="64"/>
  <c r="J194" i="64"/>
  <c r="Q252" i="64"/>
  <c r="O382" i="64"/>
  <c r="W380" i="64"/>
  <c r="K19" i="64"/>
  <c r="X460" i="64"/>
  <c r="L553" i="64"/>
  <c r="P306" i="64"/>
  <c r="S312" i="64"/>
  <c r="K39" i="64"/>
  <c r="P174" i="64"/>
  <c r="L331" i="64"/>
  <c r="P90" i="64"/>
  <c r="O530" i="64"/>
  <c r="U326" i="64"/>
  <c r="N39" i="64"/>
  <c r="U181" i="64"/>
  <c r="Y334" i="64"/>
  <c r="N32" i="64"/>
  <c r="P246" i="46"/>
  <c r="S528" i="64"/>
  <c r="M258" i="46"/>
  <c r="I27" i="25"/>
  <c r="Y379" i="64"/>
  <c r="N527" i="64"/>
  <c r="J379" i="64"/>
  <c r="H453" i="64"/>
  <c r="G54" i="25"/>
  <c r="V241" i="64"/>
  <c r="R170" i="64"/>
  <c r="J107" i="64"/>
  <c r="Y108" i="64"/>
  <c r="L546" i="64"/>
  <c r="L179" i="64"/>
  <c r="J250" i="64"/>
  <c r="Y392" i="64"/>
  <c r="Y173" i="64"/>
  <c r="H466" i="64"/>
  <c r="H102" i="64"/>
  <c r="S475" i="64"/>
  <c r="V25" i="56"/>
  <c r="P534" i="64"/>
  <c r="Y265" i="64"/>
  <c r="W52" i="64"/>
  <c r="W460" i="64"/>
  <c r="P96" i="64"/>
  <c r="I90" i="64"/>
  <c r="G534" i="64"/>
  <c r="F25" i="56"/>
  <c r="P312" i="64"/>
  <c r="N530" i="64"/>
  <c r="Z413" i="64"/>
  <c r="I454" i="64"/>
  <c r="N393" i="64"/>
  <c r="W19" i="64"/>
  <c r="Y189" i="64"/>
  <c r="H245" i="46"/>
  <c r="Y305" i="64"/>
  <c r="Y18" i="64"/>
  <c r="U379" i="64"/>
  <c r="U18" i="64"/>
  <c r="N18" i="64"/>
  <c r="J453" i="64"/>
  <c r="J160" i="64"/>
  <c r="H305" i="64"/>
  <c r="H160" i="64"/>
  <c r="O37" i="25"/>
  <c r="T41" i="25"/>
  <c r="P398" i="64"/>
  <c r="T173" i="64"/>
  <c r="Q540" i="64"/>
  <c r="M392" i="64"/>
  <c r="I244" i="64"/>
  <c r="I466" i="64"/>
  <c r="E37" i="56"/>
  <c r="V315" i="64"/>
  <c r="V28" i="64"/>
  <c r="R389" i="64"/>
  <c r="R28" i="64"/>
  <c r="L99" i="64"/>
  <c r="N397" i="64"/>
  <c r="J397" i="64"/>
  <c r="R245" i="46"/>
  <c r="Z305" i="64"/>
  <c r="S160" i="64"/>
  <c r="I527" i="64"/>
  <c r="Q41" i="25"/>
  <c r="Y472" i="64"/>
  <c r="R546" i="64"/>
  <c r="N108" i="64"/>
  <c r="L472" i="64"/>
  <c r="J398" i="64"/>
  <c r="Y540" i="64"/>
  <c r="Y31" i="64"/>
  <c r="H392" i="64"/>
  <c r="H244" i="64"/>
  <c r="AC49" i="25"/>
  <c r="AC50" i="25" s="1"/>
  <c r="AC52" i="25" s="1"/>
  <c r="O463" i="64"/>
  <c r="O170" i="64"/>
  <c r="S389" i="64"/>
  <c r="S99" i="64"/>
  <c r="X170" i="64"/>
  <c r="P315" i="64"/>
  <c r="P241" i="64"/>
  <c r="K241" i="64"/>
  <c r="P397" i="64"/>
  <c r="P36" i="64"/>
  <c r="S331" i="64"/>
  <c r="I331" i="64"/>
  <c r="E60" i="69"/>
  <c r="S44" i="64"/>
  <c r="I553" i="64"/>
  <c r="W534" i="64"/>
  <c r="M541" i="64"/>
  <c r="Y454" i="64"/>
  <c r="V326" i="64"/>
  <c r="T548" i="64"/>
  <c r="N454" i="64"/>
  <c r="M306" i="64"/>
  <c r="I456" i="64"/>
  <c r="X528" i="64"/>
  <c r="W96" i="64"/>
  <c r="M174" i="64"/>
  <c r="J21" i="64"/>
  <c r="G460" i="64"/>
  <c r="M25" i="64"/>
  <c r="H381" i="64"/>
  <c r="G96" i="64"/>
  <c r="P25" i="64"/>
  <c r="N534" i="64"/>
  <c r="O232" i="64"/>
  <c r="N556" i="64"/>
  <c r="W181" i="64"/>
  <c r="N334" i="64"/>
  <c r="X25" i="56"/>
  <c r="T454" i="64"/>
  <c r="W39" i="64"/>
  <c r="N408" i="64"/>
  <c r="M234" i="64"/>
  <c r="H19" i="64"/>
  <c r="K460" i="64"/>
  <c r="H380" i="64"/>
  <c r="H306" i="64"/>
  <c r="Y123" i="64"/>
  <c r="W90" i="64"/>
  <c r="K312" i="64"/>
  <c r="Q479" i="64"/>
  <c r="W174" i="64"/>
  <c r="W319" i="64"/>
  <c r="W118" i="64"/>
  <c r="N161" i="64"/>
  <c r="W408" i="64"/>
  <c r="H331" i="64"/>
  <c r="W103" i="64"/>
  <c r="M232" i="64"/>
  <c r="G474" i="64"/>
  <c r="K25" i="64"/>
  <c r="Z386" i="64"/>
  <c r="V232" i="64"/>
  <c r="G326" i="64"/>
  <c r="M467" i="64"/>
  <c r="G400" i="64"/>
  <c r="L326" i="64"/>
  <c r="H20" i="64"/>
  <c r="G386" i="64"/>
  <c r="N92" i="64"/>
  <c r="L39" i="64"/>
  <c r="L181" i="64"/>
  <c r="Z400" i="64"/>
  <c r="K161" i="64"/>
  <c r="V161" i="64"/>
  <c r="Y556" i="64"/>
  <c r="Z326" i="64"/>
  <c r="Z19" i="64"/>
  <c r="Z232" i="64"/>
  <c r="Y231" i="64"/>
  <c r="J89" i="64"/>
  <c r="H89" i="64"/>
  <c r="P324" i="64"/>
  <c r="P250" i="64"/>
  <c r="M244" i="64"/>
  <c r="V537" i="64"/>
  <c r="R463" i="64"/>
  <c r="M128" i="56"/>
  <c r="M245" i="56" s="1"/>
  <c r="O315" i="64"/>
  <c r="O241" i="64"/>
  <c r="S537" i="64"/>
  <c r="S170" i="64"/>
  <c r="P389" i="64"/>
  <c r="P170" i="64"/>
  <c r="P545" i="64"/>
  <c r="P178" i="64"/>
  <c r="AA631" i="64"/>
  <c r="I257" i="64"/>
  <c r="AA623" i="64"/>
  <c r="BO241" i="46"/>
  <c r="T381" i="64"/>
  <c r="G312" i="64"/>
  <c r="P460" i="64"/>
  <c r="M161" i="64"/>
  <c r="W413" i="64"/>
  <c r="W474" i="64"/>
  <c r="N103" i="64"/>
  <c r="G25" i="64"/>
  <c r="W548" i="64"/>
  <c r="N174" i="64"/>
  <c r="K238" i="64"/>
  <c r="K96" i="64"/>
  <c r="AC129" i="46"/>
  <c r="CO129" i="46" s="1"/>
  <c r="W528" i="64"/>
  <c r="I161" i="64"/>
  <c r="Z123" i="64"/>
  <c r="W386" i="64"/>
  <c r="W334" i="64"/>
  <c r="W25" i="64"/>
  <c r="W252" i="64"/>
  <c r="W400" i="64"/>
  <c r="Z167" i="64"/>
  <c r="Z380" i="64"/>
  <c r="Y453" i="64"/>
  <c r="U305" i="64"/>
  <c r="N231" i="64"/>
  <c r="J231" i="64"/>
  <c r="H231" i="64"/>
  <c r="G28" i="56"/>
  <c r="P546" i="64"/>
  <c r="P108" i="64"/>
  <c r="T540" i="64"/>
  <c r="Q244" i="64"/>
  <c r="I540" i="64"/>
  <c r="AB246" i="46"/>
  <c r="V389" i="64"/>
  <c r="R315" i="64"/>
  <c r="L463" i="64"/>
  <c r="N178" i="64"/>
  <c r="Z379" i="64"/>
  <c r="S305" i="64"/>
  <c r="I453" i="64"/>
  <c r="R28" i="56"/>
  <c r="X128" i="56"/>
  <c r="R324" i="64"/>
  <c r="R179" i="64"/>
  <c r="N324" i="64"/>
  <c r="L324" i="64"/>
  <c r="L250" i="64"/>
  <c r="Y466" i="64"/>
  <c r="H173" i="64"/>
  <c r="O28" i="64"/>
  <c r="S315" i="64"/>
  <c r="X389" i="64"/>
  <c r="P463" i="64"/>
  <c r="K389" i="64"/>
  <c r="P471" i="64"/>
  <c r="S479" i="64"/>
  <c r="V454" i="64"/>
  <c r="H528" i="64"/>
  <c r="Z487" i="64"/>
  <c r="Y405" i="64"/>
  <c r="K528" i="64"/>
  <c r="X19" i="64"/>
  <c r="V528" i="64"/>
  <c r="H454" i="64"/>
  <c r="G238" i="64"/>
  <c r="M380" i="64"/>
  <c r="H162" i="64"/>
  <c r="M393" i="64"/>
  <c r="M382" i="64"/>
  <c r="H529" i="64"/>
  <c r="R247" i="46"/>
  <c r="Q339" i="64"/>
  <c r="N541" i="64"/>
  <c r="N260" i="64"/>
  <c r="W487" i="64"/>
  <c r="N118" i="64"/>
  <c r="J110" i="64"/>
  <c r="Q528" i="64"/>
  <c r="Q534" i="64"/>
  <c r="M454" i="64"/>
  <c r="Y194" i="64"/>
  <c r="W306" i="64"/>
  <c r="H479" i="64"/>
  <c r="W467" i="64"/>
  <c r="Q115" i="64"/>
  <c r="N306" i="64"/>
  <c r="Q186" i="64"/>
  <c r="W556" i="64"/>
  <c r="W167" i="64"/>
  <c r="W245" i="64"/>
  <c r="W393" i="64"/>
  <c r="Y115" i="64"/>
  <c r="N380" i="64"/>
  <c r="G252" i="64"/>
  <c r="V306" i="64"/>
  <c r="N482" i="64"/>
  <c r="L110" i="64"/>
  <c r="M110" i="64"/>
  <c r="H232" i="64"/>
  <c r="X246" i="46"/>
  <c r="J382" i="64"/>
  <c r="W454" i="64"/>
  <c r="L400" i="64"/>
  <c r="H258" i="46"/>
  <c r="Z528" i="64"/>
  <c r="Z454" i="64"/>
  <c r="Z306" i="64"/>
  <c r="M52" i="64"/>
  <c r="AA37" i="64"/>
  <c r="AA610" i="64"/>
  <c r="AC126" i="46"/>
  <c r="AC124" i="46"/>
  <c r="CO124" i="46" s="1"/>
  <c r="AC217" i="46"/>
  <c r="T258" i="46"/>
  <c r="U258" i="46"/>
  <c r="L258" i="46"/>
  <c r="V258" i="46"/>
  <c r="I258" i="46"/>
  <c r="J258" i="46"/>
  <c r="S258" i="46"/>
  <c r="G258" i="46"/>
  <c r="P258" i="46"/>
  <c r="X258" i="46"/>
  <c r="AA598" i="64"/>
  <c r="AC212" i="46"/>
  <c r="I25" i="64"/>
  <c r="I386" i="64"/>
  <c r="T174" i="64"/>
  <c r="T319" i="64"/>
  <c r="T541" i="64"/>
  <c r="T32" i="64"/>
  <c r="T467" i="64"/>
  <c r="T245" i="64"/>
  <c r="T103" i="64"/>
  <c r="T393" i="64"/>
  <c r="AC122" i="46"/>
  <c r="CO122" i="46" s="1"/>
  <c r="E122" i="56"/>
  <c r="D122" i="56" s="1"/>
  <c r="K120" i="44" s="1"/>
  <c r="T25" i="64"/>
  <c r="T96" i="64"/>
  <c r="Y19" i="64"/>
  <c r="Y528" i="64"/>
  <c r="J174" i="64"/>
  <c r="J319" i="64"/>
  <c r="J32" i="64"/>
  <c r="J467" i="64"/>
  <c r="J245" i="64"/>
  <c r="J393" i="64"/>
  <c r="J103" i="64"/>
  <c r="J541" i="64"/>
  <c r="G174" i="64"/>
  <c r="G393" i="64"/>
  <c r="G245" i="64"/>
  <c r="G541" i="64"/>
  <c r="G103" i="64"/>
  <c r="G319" i="64"/>
  <c r="G32" i="64"/>
  <c r="G467" i="64"/>
  <c r="R161" i="64"/>
  <c r="R454" i="64"/>
  <c r="U110" i="64"/>
  <c r="U39" i="64"/>
  <c r="H110" i="64"/>
  <c r="H326" i="64"/>
  <c r="H39" i="64"/>
  <c r="S39" i="64"/>
  <c r="S400" i="64"/>
  <c r="S110" i="64"/>
  <c r="S181" i="64"/>
  <c r="S474" i="64"/>
  <c r="S252" i="64"/>
  <c r="S548" i="64"/>
  <c r="S326" i="64"/>
  <c r="O18" i="64"/>
  <c r="O453" i="64"/>
  <c r="V305" i="64"/>
  <c r="L160" i="64"/>
  <c r="K41" i="25"/>
  <c r="X324" i="64"/>
  <c r="X108" i="64"/>
  <c r="U392" i="64"/>
  <c r="U244" i="64"/>
  <c r="M466" i="64"/>
  <c r="M173" i="64"/>
  <c r="K244" i="64"/>
  <c r="K392" i="64"/>
  <c r="N389" i="64"/>
  <c r="N99" i="64"/>
  <c r="L537" i="64"/>
  <c r="L170" i="64"/>
  <c r="J545" i="64"/>
  <c r="J249" i="64"/>
  <c r="Q27" i="25"/>
  <c r="X453" i="64"/>
  <c r="T305" i="64"/>
  <c r="P527" i="64"/>
  <c r="X245" i="56"/>
  <c r="J108" i="64"/>
  <c r="M479" i="64"/>
  <c r="G307" i="64"/>
  <c r="M456" i="64"/>
  <c r="O174" i="64"/>
  <c r="U123" i="64"/>
  <c r="AA618" i="64"/>
  <c r="P326" i="64"/>
  <c r="N238" i="64"/>
  <c r="M163" i="64"/>
  <c r="J556" i="64"/>
  <c r="X247" i="46"/>
  <c r="Y247" i="46"/>
  <c r="AC214" i="46"/>
  <c r="G20" i="64"/>
  <c r="Q52" i="64"/>
  <c r="G529" i="64"/>
  <c r="Q25" i="64"/>
  <c r="M238" i="64"/>
  <c r="H115" i="64"/>
  <c r="R456" i="64"/>
  <c r="O527" i="64"/>
  <c r="O89" i="64"/>
  <c r="T27" i="25"/>
  <c r="G379" i="64"/>
  <c r="V231" i="64"/>
  <c r="V527" i="64"/>
  <c r="R379" i="64"/>
  <c r="L527" i="64"/>
  <c r="L231" i="64"/>
  <c r="G45" i="25"/>
  <c r="AK49" i="25"/>
  <c r="AK50" i="25" s="1"/>
  <c r="AK52" i="25" s="1"/>
  <c r="O398" i="64"/>
  <c r="X546" i="64"/>
  <c r="X250" i="64"/>
  <c r="K324" i="64"/>
  <c r="I45" i="25"/>
  <c r="S45" i="25"/>
  <c r="Z318" i="64"/>
  <c r="Z31" i="64"/>
  <c r="T318" i="64"/>
  <c r="T31" i="64"/>
  <c r="U466" i="64"/>
  <c r="U31" i="64"/>
  <c r="Q466" i="64"/>
  <c r="Q31" i="64"/>
  <c r="M318" i="64"/>
  <c r="M31" i="64"/>
  <c r="K318" i="64"/>
  <c r="K31" i="64"/>
  <c r="G463" i="64"/>
  <c r="G241" i="64"/>
  <c r="Y463" i="64"/>
  <c r="Y241" i="64"/>
  <c r="N537" i="64"/>
  <c r="N241" i="64"/>
  <c r="L389" i="64"/>
  <c r="L241" i="64"/>
  <c r="J463" i="64"/>
  <c r="J170" i="64"/>
  <c r="H537" i="64"/>
  <c r="H170" i="64"/>
  <c r="N545" i="64"/>
  <c r="N249" i="64"/>
  <c r="J471" i="64"/>
  <c r="J178" i="64"/>
  <c r="W305" i="64"/>
  <c r="W160" i="64"/>
  <c r="S453" i="64"/>
  <c r="X379" i="64"/>
  <c r="X231" i="64"/>
  <c r="T527" i="64"/>
  <c r="T231" i="64"/>
  <c r="P453" i="64"/>
  <c r="P89" i="64"/>
  <c r="N128" i="56"/>
  <c r="N245" i="56" s="1"/>
  <c r="I31" i="56"/>
  <c r="Q70" i="25"/>
  <c r="Y546" i="64"/>
  <c r="Y179" i="64"/>
  <c r="N398" i="64"/>
  <c r="N250" i="64"/>
  <c r="J472" i="64"/>
  <c r="P45" i="25"/>
  <c r="S392" i="64"/>
  <c r="S102" i="64"/>
  <c r="L540" i="64"/>
  <c r="L102" i="64"/>
  <c r="O37" i="56"/>
  <c r="O245" i="56" s="1"/>
  <c r="AI49" i="25"/>
  <c r="AI50" i="25" s="1"/>
  <c r="AI52" i="25" s="1"/>
  <c r="X463" i="64"/>
  <c r="X28" i="64"/>
  <c r="T463" i="64"/>
  <c r="T28" i="64"/>
  <c r="M389" i="64"/>
  <c r="M28" i="64"/>
  <c r="K463" i="64"/>
  <c r="K28" i="64"/>
  <c r="W545" i="64"/>
  <c r="W249" i="64"/>
  <c r="M257" i="64"/>
  <c r="M487" i="64"/>
  <c r="M194" i="64"/>
  <c r="I115" i="64"/>
  <c r="V408" i="64"/>
  <c r="M529" i="64"/>
  <c r="I548" i="64"/>
  <c r="R308" i="64"/>
  <c r="V455" i="64"/>
  <c r="Q474" i="64"/>
  <c r="N460" i="64"/>
  <c r="J408" i="64"/>
  <c r="H393" i="64"/>
  <c r="I92" i="64"/>
  <c r="AC123" i="46"/>
  <c r="CO123" i="46" s="1"/>
  <c r="V118" i="64"/>
  <c r="T455" i="64"/>
  <c r="M455" i="64"/>
  <c r="I252" i="64"/>
  <c r="G91" i="64"/>
  <c r="V181" i="64"/>
  <c r="S174" i="64"/>
  <c r="R382" i="64"/>
  <c r="P110" i="64"/>
  <c r="U25" i="64"/>
  <c r="N456" i="64"/>
  <c r="M21" i="64"/>
  <c r="J189" i="64"/>
  <c r="I163" i="64"/>
  <c r="H103" i="64"/>
  <c r="O245" i="64"/>
  <c r="V482" i="64"/>
  <c r="T91" i="64"/>
  <c r="I474" i="64"/>
  <c r="AA611" i="64"/>
  <c r="T238" i="64"/>
  <c r="P39" i="64"/>
  <c r="J47" i="64"/>
  <c r="AC127" i="46"/>
  <c r="CO127" i="46" s="1"/>
  <c r="V47" i="64"/>
  <c r="Q380" i="64"/>
  <c r="N386" i="64"/>
  <c r="J260" i="64"/>
  <c r="T306" i="64"/>
  <c r="X400" i="64"/>
  <c r="M530" i="64"/>
  <c r="J326" i="64"/>
  <c r="T90" i="64"/>
  <c r="Q306" i="64"/>
  <c r="M307" i="64"/>
  <c r="I382" i="64"/>
  <c r="H460" i="64"/>
  <c r="R234" i="64"/>
  <c r="T307" i="64"/>
  <c r="H167" i="64"/>
  <c r="X534" i="64"/>
  <c r="R21" i="64"/>
  <c r="V20" i="64"/>
  <c r="Q312" i="64"/>
  <c r="T528" i="64"/>
  <c r="T162" i="64"/>
  <c r="H25" i="64"/>
  <c r="Q167" i="64"/>
  <c r="P400" i="64"/>
  <c r="P252" i="64"/>
  <c r="P380" i="64"/>
  <c r="S460" i="64"/>
  <c r="J306" i="64"/>
  <c r="P541" i="64"/>
  <c r="H32" i="64"/>
  <c r="J232" i="64"/>
  <c r="Y331" i="64"/>
  <c r="T326" i="64"/>
  <c r="U238" i="64"/>
  <c r="M167" i="64"/>
  <c r="J90" i="64"/>
  <c r="H405" i="64"/>
  <c r="Y479" i="64"/>
  <c r="T181" i="64"/>
  <c r="M386" i="64"/>
  <c r="J161" i="64"/>
  <c r="P319" i="64"/>
  <c r="V556" i="64"/>
  <c r="I405" i="64"/>
  <c r="O393" i="64"/>
  <c r="J460" i="64"/>
  <c r="I96" i="64"/>
  <c r="J548" i="64"/>
  <c r="O181" i="64"/>
  <c r="M556" i="64"/>
  <c r="M118" i="64"/>
  <c r="V39" i="64"/>
  <c r="J96" i="64"/>
  <c r="M246" i="46"/>
  <c r="P126" i="56"/>
  <c r="K103" i="64"/>
  <c r="K319" i="64"/>
  <c r="K32" i="64"/>
  <c r="K541" i="64"/>
  <c r="K245" i="64"/>
  <c r="K393" i="64"/>
  <c r="K174" i="64"/>
  <c r="K467" i="64"/>
  <c r="M260" i="64"/>
  <c r="M334" i="64"/>
  <c r="M47" i="64"/>
  <c r="M252" i="64"/>
  <c r="M548" i="64"/>
  <c r="M39" i="64"/>
  <c r="I232" i="64"/>
  <c r="I528" i="64"/>
  <c r="G90" i="64"/>
  <c r="G380" i="64"/>
  <c r="G528" i="64"/>
  <c r="O47" i="64"/>
  <c r="O260" i="64"/>
  <c r="O408" i="64"/>
  <c r="O118" i="64"/>
  <c r="O556" i="64"/>
  <c r="O189" i="64"/>
  <c r="O334" i="64"/>
  <c r="O482" i="64"/>
  <c r="I245" i="64"/>
  <c r="I467" i="64"/>
  <c r="I32" i="64"/>
  <c r="I103" i="64"/>
  <c r="I319" i="64"/>
  <c r="I174" i="64"/>
  <c r="I393" i="64"/>
  <c r="I541" i="64"/>
  <c r="Z32" i="64"/>
  <c r="Z541" i="64"/>
  <c r="Z245" i="64"/>
  <c r="Z393" i="64"/>
  <c r="Z103" i="64"/>
  <c r="Z319" i="64"/>
  <c r="Z467" i="64"/>
  <c r="Z174" i="64"/>
  <c r="Y47" i="64"/>
  <c r="Y118" i="64"/>
  <c r="Y408" i="64"/>
  <c r="O19" i="64"/>
  <c r="O380" i="64"/>
  <c r="G39" i="64"/>
  <c r="G548" i="64"/>
  <c r="Z39" i="64"/>
  <c r="Z110" i="64"/>
  <c r="Z252" i="64"/>
  <c r="Y252" i="64"/>
  <c r="Y400" i="64"/>
  <c r="Y474" i="64"/>
  <c r="Y110" i="64"/>
  <c r="Y326" i="64"/>
  <c r="Y39" i="64"/>
  <c r="Y548" i="64"/>
  <c r="Y181" i="64"/>
  <c r="Z96" i="64"/>
  <c r="Z312" i="64"/>
  <c r="D127" i="56"/>
  <c r="K125" i="44" s="1"/>
  <c r="L125" i="44" s="1"/>
  <c r="V160" i="64"/>
  <c r="L453" i="64"/>
  <c r="H245" i="56"/>
  <c r="X160" i="64"/>
  <c r="T89" i="64"/>
  <c r="P231" i="64"/>
  <c r="AU246" i="46"/>
  <c r="AA616" i="64"/>
  <c r="Y398" i="64"/>
  <c r="Y250" i="64"/>
  <c r="J546" i="64"/>
  <c r="L466" i="64"/>
  <c r="L31" i="64"/>
  <c r="X537" i="64"/>
  <c r="X241" i="64"/>
  <c r="T537" i="64"/>
  <c r="T241" i="64"/>
  <c r="K315" i="64"/>
  <c r="K99" i="64"/>
  <c r="X178" i="64"/>
  <c r="Q561" i="64"/>
  <c r="V334" i="64"/>
  <c r="S96" i="64"/>
  <c r="G455" i="64"/>
  <c r="AA626" i="64"/>
  <c r="V474" i="64"/>
  <c r="P548" i="64"/>
  <c r="N167" i="64"/>
  <c r="M308" i="64"/>
  <c r="J482" i="64"/>
  <c r="H541" i="64"/>
  <c r="O319" i="64"/>
  <c r="Q460" i="64"/>
  <c r="H44" i="64"/>
  <c r="J334" i="64"/>
  <c r="I312" i="64"/>
  <c r="I238" i="64"/>
  <c r="Q386" i="64"/>
  <c r="M408" i="64"/>
  <c r="M553" i="64"/>
  <c r="M482" i="64"/>
  <c r="T246" i="46"/>
  <c r="O379" i="64"/>
  <c r="G160" i="64"/>
  <c r="G18" i="64"/>
  <c r="V453" i="64"/>
  <c r="R18" i="64"/>
  <c r="L379" i="64"/>
  <c r="AN246" i="46"/>
  <c r="O324" i="64"/>
  <c r="O179" i="64"/>
  <c r="X472" i="64"/>
  <c r="X179" i="64"/>
  <c r="K472" i="64"/>
  <c r="K108" i="64"/>
  <c r="Z466" i="64"/>
  <c r="T466" i="64"/>
  <c r="U540" i="64"/>
  <c r="Q392" i="64"/>
  <c r="M540" i="64"/>
  <c r="K466" i="64"/>
  <c r="K102" i="64"/>
  <c r="G315" i="64"/>
  <c r="G389" i="64"/>
  <c r="Y537" i="64"/>
  <c r="N315" i="64"/>
  <c r="L315" i="64"/>
  <c r="J389" i="64"/>
  <c r="H315" i="64"/>
  <c r="N471" i="64"/>
  <c r="J323" i="64"/>
  <c r="T246" i="56"/>
  <c r="AC19" i="46"/>
  <c r="AA245" i="46" s="1"/>
  <c r="W453" i="64"/>
  <c r="S18" i="64"/>
  <c r="X527" i="64"/>
  <c r="T453" i="64"/>
  <c r="P305" i="64"/>
  <c r="U245" i="56"/>
  <c r="U41" i="25"/>
  <c r="Y324" i="64"/>
  <c r="N546" i="64"/>
  <c r="N179" i="64"/>
  <c r="J324" i="64"/>
  <c r="J179" i="64"/>
  <c r="S540" i="64"/>
  <c r="L392" i="64"/>
  <c r="X315" i="64"/>
  <c r="T389" i="64"/>
  <c r="M537" i="64"/>
  <c r="K537" i="64"/>
  <c r="W323" i="64"/>
  <c r="AX37" i="46"/>
  <c r="AV246" i="46" s="1"/>
  <c r="M331" i="64"/>
  <c r="AA600" i="64"/>
  <c r="M405" i="64"/>
  <c r="BU241" i="46"/>
  <c r="P454" i="64"/>
  <c r="T529" i="64"/>
  <c r="AA604" i="64"/>
  <c r="S319" i="64"/>
  <c r="N308" i="64"/>
  <c r="I534" i="64"/>
  <c r="T233" i="64"/>
  <c r="M20" i="64"/>
  <c r="T312" i="64"/>
  <c r="R163" i="64"/>
  <c r="V381" i="64"/>
  <c r="N163" i="64"/>
  <c r="M534" i="64"/>
  <c r="I306" i="64"/>
  <c r="V189" i="64"/>
  <c r="I110" i="64"/>
  <c r="S467" i="64"/>
  <c r="V307" i="64"/>
  <c r="I530" i="64"/>
  <c r="J474" i="64"/>
  <c r="T232" i="64"/>
  <c r="Q454" i="64"/>
  <c r="X110" i="64"/>
  <c r="J252" i="64"/>
  <c r="AC20" i="46"/>
  <c r="AA257" i="46" s="1"/>
  <c r="Q19" i="64"/>
  <c r="G381" i="64"/>
  <c r="X474" i="64"/>
  <c r="M339" i="64"/>
  <c r="J400" i="64"/>
  <c r="V548" i="64"/>
  <c r="V529" i="64"/>
  <c r="H467" i="64"/>
  <c r="Q161" i="64"/>
  <c r="X238" i="64"/>
  <c r="V400" i="64"/>
  <c r="Q96" i="64"/>
  <c r="N382" i="64"/>
  <c r="X312" i="64"/>
  <c r="R530" i="64"/>
  <c r="Q110" i="64"/>
  <c r="H174" i="64"/>
  <c r="H96" i="64"/>
  <c r="O103" i="64"/>
  <c r="K326" i="64"/>
  <c r="G162" i="64"/>
  <c r="Y553" i="64"/>
  <c r="T400" i="64"/>
  <c r="M312" i="64"/>
  <c r="K400" i="64"/>
  <c r="H257" i="64"/>
  <c r="T110" i="64"/>
  <c r="Q405" i="64"/>
  <c r="K474" i="64"/>
  <c r="H186" i="64"/>
  <c r="Y44" i="64"/>
  <c r="T474" i="64"/>
  <c r="P467" i="64"/>
  <c r="S25" i="64"/>
  <c r="U460" i="64"/>
  <c r="K181" i="64"/>
  <c r="J534" i="64"/>
  <c r="J181" i="64"/>
  <c r="I400" i="64"/>
  <c r="X181" i="64"/>
  <c r="I186" i="64"/>
  <c r="M474" i="64"/>
  <c r="G306" i="64"/>
  <c r="X167" i="64"/>
  <c r="O548" i="64"/>
  <c r="M400" i="64"/>
  <c r="G454" i="64"/>
  <c r="H534" i="64"/>
  <c r="O326" i="64"/>
  <c r="Q400" i="64"/>
  <c r="G161" i="64"/>
  <c r="P103" i="64"/>
  <c r="M181" i="64"/>
  <c r="G232" i="64"/>
  <c r="D14" i="69"/>
  <c r="BH241" i="46"/>
  <c r="AC128" i="46"/>
  <c r="CO128" i="46" s="1"/>
  <c r="H25" i="56"/>
  <c r="R60" i="69"/>
  <c r="P91" i="64"/>
  <c r="N27" i="25"/>
  <c r="R27" i="25"/>
  <c r="G305" i="64"/>
  <c r="G231" i="64"/>
  <c r="Q305" i="64"/>
  <c r="Q160" i="64"/>
  <c r="R527" i="64"/>
  <c r="R89" i="64"/>
  <c r="N305" i="64"/>
  <c r="N160" i="64"/>
  <c r="Z56" i="46"/>
  <c r="U71" i="74" s="1"/>
  <c r="U48" i="75" s="1"/>
  <c r="R41" i="25"/>
  <c r="V41" i="25"/>
  <c r="AS55" i="46"/>
  <c r="S158" i="47" s="1"/>
  <c r="N39" i="56"/>
  <c r="M45" i="25"/>
  <c r="T45" i="25"/>
  <c r="K70" i="25"/>
  <c r="AH49" i="25"/>
  <c r="AH50" i="25" s="1"/>
  <c r="AH52" i="25" s="1"/>
  <c r="H27" i="25"/>
  <c r="M27" i="25"/>
  <c r="Z527" i="64"/>
  <c r="Z89" i="64"/>
  <c r="S379" i="64"/>
  <c r="S89" i="64"/>
  <c r="I305" i="64"/>
  <c r="I89" i="64"/>
  <c r="AN56" i="46"/>
  <c r="N159" i="47" s="1"/>
  <c r="AT56" i="46"/>
  <c r="T159" i="47" s="1"/>
  <c r="AQ56" i="46"/>
  <c r="AL77" i="25" s="1"/>
  <c r="AE56" i="46"/>
  <c r="E159" i="47" s="1"/>
  <c r="AF56" i="46"/>
  <c r="AA77" i="25" s="1"/>
  <c r="E45" i="25"/>
  <c r="N45" i="25"/>
  <c r="R45" i="25"/>
  <c r="I128" i="56"/>
  <c r="I245" i="56" s="1"/>
  <c r="D241" i="46"/>
  <c r="M123" i="64"/>
  <c r="I561" i="64"/>
  <c r="W48" i="25"/>
  <c r="Y561" i="64"/>
  <c r="I123" i="64"/>
  <c r="W60" i="69"/>
  <c r="R487" i="64"/>
  <c r="AA597" i="64"/>
  <c r="Q527" i="64"/>
  <c r="R453" i="64"/>
  <c r="N379" i="64"/>
  <c r="K56" i="46"/>
  <c r="F71" i="74" s="1"/>
  <c r="F48" i="75" s="1"/>
  <c r="AJ55" i="46"/>
  <c r="AE76" i="25" s="1"/>
  <c r="Z453" i="64"/>
  <c r="S527" i="64"/>
  <c r="I160" i="64"/>
  <c r="AM56" i="46"/>
  <c r="AH77" i="25" s="1"/>
  <c r="AP56" i="46"/>
  <c r="P159" i="47" s="1"/>
  <c r="AS56" i="46"/>
  <c r="S159" i="47" s="1"/>
  <c r="AG56" i="46"/>
  <c r="G159" i="47" s="1"/>
  <c r="M561" i="64"/>
  <c r="CH241" i="46"/>
  <c r="BJ241" i="46"/>
  <c r="V247" i="46"/>
  <c r="V265" i="64"/>
  <c r="W54" i="46"/>
  <c r="R75" i="25" s="1"/>
  <c r="I339" i="64"/>
  <c r="M413" i="64"/>
  <c r="Q123" i="64"/>
  <c r="Q413" i="64"/>
  <c r="R14" i="69"/>
  <c r="G339" i="64"/>
  <c r="G561" i="64"/>
  <c r="G41" i="46"/>
  <c r="H41" i="46" s="1"/>
  <c r="W111" i="64"/>
  <c r="G487" i="64"/>
  <c r="K35" i="56"/>
  <c r="X169" i="25"/>
  <c r="K54" i="46"/>
  <c r="F65" i="74" s="1"/>
  <c r="F63" i="75" s="1"/>
  <c r="N629" i="64"/>
  <c r="N633" i="64"/>
  <c r="K123" i="64"/>
  <c r="K52" i="64"/>
  <c r="H123" i="64"/>
  <c r="H194" i="64"/>
  <c r="H339" i="64"/>
  <c r="H487" i="64"/>
  <c r="H265" i="64"/>
  <c r="H52" i="64"/>
  <c r="H561" i="64"/>
  <c r="K625" i="64"/>
  <c r="K621" i="64"/>
  <c r="Z194" i="64"/>
  <c r="Z339" i="64"/>
  <c r="X265" i="64"/>
  <c r="X52" i="64"/>
  <c r="U194" i="64"/>
  <c r="U52" i="64"/>
  <c r="U561" i="64"/>
  <c r="G52" i="64"/>
  <c r="G123" i="64"/>
  <c r="G194" i="64"/>
  <c r="G413" i="64"/>
  <c r="V194" i="64"/>
  <c r="V561" i="64"/>
  <c r="V52" i="64"/>
  <c r="V487" i="64"/>
  <c r="V123" i="64"/>
  <c r="V413" i="64"/>
  <c r="E64" i="74"/>
  <c r="E62" i="75" s="1"/>
  <c r="I37" i="25"/>
  <c r="J45" i="25"/>
  <c r="U45" i="25"/>
  <c r="V45" i="25"/>
  <c r="X561" i="64"/>
  <c r="X339" i="64"/>
  <c r="T48" i="25"/>
  <c r="T50" i="25" s="1"/>
  <c r="Q194" i="64"/>
  <c r="H629" i="64"/>
  <c r="K629" i="64"/>
  <c r="CG241" i="46"/>
  <c r="U339" i="64"/>
  <c r="H247" i="46"/>
  <c r="AB54" i="46"/>
  <c r="X54" i="56" s="1"/>
  <c r="K42" i="46"/>
  <c r="F58" i="25" s="1"/>
  <c r="U265" i="64"/>
  <c r="K265" i="64"/>
  <c r="N42" i="46"/>
  <c r="J42" i="56" s="1"/>
  <c r="O42" i="46"/>
  <c r="J62" i="74" s="1"/>
  <c r="J60" i="75" s="1"/>
  <c r="P42" i="46"/>
  <c r="K58" i="25" s="1"/>
  <c r="W194" i="64"/>
  <c r="X625" i="64"/>
  <c r="X621" i="64"/>
  <c r="Y52" i="64"/>
  <c r="Y413" i="64"/>
  <c r="L52" i="64"/>
  <c r="L339" i="64"/>
  <c r="L194" i="64"/>
  <c r="L413" i="64"/>
  <c r="L265" i="64"/>
  <c r="L123" i="64"/>
  <c r="L561" i="64"/>
  <c r="W625" i="64"/>
  <c r="W621" i="64"/>
  <c r="R265" i="64"/>
  <c r="R52" i="64"/>
  <c r="S77" i="69"/>
  <c r="CE260" i="46"/>
  <c r="K245" i="56"/>
  <c r="Q487" i="64"/>
  <c r="X123" i="64"/>
  <c r="X413" i="64"/>
  <c r="L42" i="46"/>
  <c r="H42" i="56" s="1"/>
  <c r="W339" i="64"/>
  <c r="K633" i="64"/>
  <c r="H621" i="64"/>
  <c r="K413" i="64"/>
  <c r="X42" i="46"/>
  <c r="S62" i="74" s="1"/>
  <c r="S60" i="75" s="1"/>
  <c r="Q42" i="46"/>
  <c r="L58" i="25" s="1"/>
  <c r="W561" i="64"/>
  <c r="Z561" i="64"/>
  <c r="H633" i="64"/>
  <c r="L247" i="46"/>
  <c r="U42" i="46"/>
  <c r="Q42" i="56" s="1"/>
  <c r="U413" i="64"/>
  <c r="N621" i="64"/>
  <c r="W265" i="64"/>
  <c r="T42" i="46"/>
  <c r="O62" i="74" s="1"/>
  <c r="O60" i="75" s="1"/>
  <c r="Z265" i="64"/>
  <c r="X487" i="64"/>
  <c r="N60" i="69"/>
  <c r="W14" i="69"/>
  <c r="E28" i="56"/>
  <c r="L45" i="25"/>
  <c r="G37" i="25"/>
  <c r="U50" i="56"/>
  <c r="T55" i="71" s="1"/>
  <c r="CL252" i="46"/>
  <c r="E37" i="25"/>
  <c r="BO260" i="46"/>
  <c r="BC260" i="46"/>
  <c r="D64" i="74"/>
  <c r="D62" i="75" s="1"/>
  <c r="P14" i="69"/>
  <c r="H14" i="69"/>
  <c r="BL253" i="46"/>
  <c r="L245" i="56"/>
  <c r="E70" i="25"/>
  <c r="N70" i="25"/>
  <c r="P125" i="56"/>
  <c r="P246" i="56" s="1"/>
  <c r="W381" i="64"/>
  <c r="P455" i="64"/>
  <c r="S25" i="56"/>
  <c r="H47" i="25"/>
  <c r="P233" i="64"/>
  <c r="G36" i="56"/>
  <c r="BR241" i="46"/>
  <c r="J26" i="44"/>
  <c r="J56" i="44"/>
  <c r="H60" i="69"/>
  <c r="P60" i="69"/>
  <c r="BN259" i="46"/>
  <c r="S28" i="56"/>
  <c r="G256" i="44"/>
  <c r="V54" i="25"/>
  <c r="E48" i="25"/>
  <c r="U543" i="64"/>
  <c r="BL260" i="46"/>
  <c r="N54" i="25"/>
  <c r="W253" i="64"/>
  <c r="N111" i="64"/>
  <c r="N327" i="64"/>
  <c r="U34" i="64"/>
  <c r="N25" i="56"/>
  <c r="H327" i="64"/>
  <c r="R25" i="56"/>
  <c r="J37" i="25"/>
  <c r="J39" i="56"/>
  <c r="N246" i="56"/>
  <c r="AY260" i="46"/>
  <c r="U395" i="64"/>
  <c r="U321" i="64"/>
  <c r="BF241" i="46"/>
  <c r="F246" i="56"/>
  <c r="Q25" i="56"/>
  <c r="K58" i="69"/>
  <c r="BE241" i="46"/>
  <c r="L54" i="46"/>
  <c r="H54" i="56" s="1"/>
  <c r="AC25" i="46"/>
  <c r="CO25" i="46" s="1"/>
  <c r="BM259" i="46"/>
  <c r="BW259" i="46"/>
  <c r="AX259" i="46"/>
  <c r="BH259" i="46"/>
  <c r="X56" i="46"/>
  <c r="S71" i="74" s="1"/>
  <c r="S48" i="75" s="1"/>
  <c r="N56" i="46"/>
  <c r="I77" i="25" s="1"/>
  <c r="W64" i="74"/>
  <c r="W62" i="75" s="1"/>
  <c r="E50" i="56"/>
  <c r="D56" i="70" s="1"/>
  <c r="H77" i="69"/>
  <c r="R529" i="64"/>
  <c r="AA54" i="46"/>
  <c r="V65" i="74" s="1"/>
  <c r="V63" i="75" s="1"/>
  <c r="P54" i="46"/>
  <c r="K65" i="74" s="1"/>
  <c r="K63" i="75" s="1"/>
  <c r="Z54" i="46"/>
  <c r="V54" i="56" s="1"/>
  <c r="O33" i="25"/>
  <c r="U54" i="46"/>
  <c r="P65" i="74" s="1"/>
  <c r="P63" i="75" s="1"/>
  <c r="BA259" i="46"/>
  <c r="R70" i="25"/>
  <c r="I50" i="56"/>
  <c r="H55" i="71" s="1"/>
  <c r="M36" i="56"/>
  <c r="R54" i="46"/>
  <c r="N54" i="56" s="1"/>
  <c r="Y54" i="46"/>
  <c r="W241" i="46" s="1"/>
  <c r="O54" i="46"/>
  <c r="J75" i="25" s="1"/>
  <c r="CI259" i="46"/>
  <c r="BK253" i="46"/>
  <c r="BU253" i="46"/>
  <c r="BS253" i="46"/>
  <c r="CK253" i="46"/>
  <c r="BJ253" i="46"/>
  <c r="BX259" i="46"/>
  <c r="Y56" i="46"/>
  <c r="T77" i="25" s="1"/>
  <c r="R56" i="46"/>
  <c r="J56" i="46"/>
  <c r="E71" i="74" s="1"/>
  <c r="E48" i="75" s="1"/>
  <c r="S64" i="74"/>
  <c r="S62" i="75" s="1"/>
  <c r="L36" i="56"/>
  <c r="BX241" i="46"/>
  <c r="AW241" i="46"/>
  <c r="J54" i="46"/>
  <c r="E75" i="25" s="1"/>
  <c r="S54" i="46"/>
  <c r="N75" i="25" s="1"/>
  <c r="BG241" i="46"/>
  <c r="BT241" i="46"/>
  <c r="Q54" i="46"/>
  <c r="M54" i="56" s="1"/>
  <c r="U35" i="56"/>
  <c r="BV253" i="46"/>
  <c r="P37" i="25"/>
  <c r="O51" i="46"/>
  <c r="J49" i="74" s="1"/>
  <c r="AB51" i="46"/>
  <c r="X51" i="56" s="1"/>
  <c r="H51" i="46"/>
  <c r="Y51" i="46"/>
  <c r="U51" i="56" s="1"/>
  <c r="M51" i="46"/>
  <c r="H49" i="74" s="1"/>
  <c r="Q51" i="46"/>
  <c r="L49" i="74" s="1"/>
  <c r="K54" i="25"/>
  <c r="W58" i="56"/>
  <c r="W248" i="56" s="1"/>
  <c r="I284" i="25"/>
  <c r="V161" i="47"/>
  <c r="V340" i="47" s="1"/>
  <c r="H37" i="25"/>
  <c r="N37" i="25"/>
  <c r="BW260" i="46"/>
  <c r="CH260" i="46"/>
  <c r="BN260" i="46"/>
  <c r="BV260" i="46"/>
  <c r="M70" i="25"/>
  <c r="J55" i="44"/>
  <c r="W401" i="64"/>
  <c r="P529" i="64"/>
  <c r="N475" i="64"/>
  <c r="U247" i="64"/>
  <c r="U176" i="64"/>
  <c r="U105" i="64"/>
  <c r="N182" i="64"/>
  <c r="CK241" i="46"/>
  <c r="AY259" i="46"/>
  <c r="Z51" i="46"/>
  <c r="U49" i="74" s="1"/>
  <c r="U51" i="46"/>
  <c r="P49" i="74" s="1"/>
  <c r="AA51" i="46"/>
  <c r="V49" i="74" s="1"/>
  <c r="R51" i="46"/>
  <c r="M49" i="74" s="1"/>
  <c r="J246" i="56"/>
  <c r="BX260" i="46"/>
  <c r="CK260" i="46"/>
  <c r="W549" i="64"/>
  <c r="N549" i="64"/>
  <c r="W475" i="64"/>
  <c r="N14" i="69"/>
  <c r="W25" i="56"/>
  <c r="AC33" i="46"/>
  <c r="CO33" i="46" s="1"/>
  <c r="CF241" i="46"/>
  <c r="BN241" i="46"/>
  <c r="BQ257" i="46"/>
  <c r="G237" i="44"/>
  <c r="O61" i="69"/>
  <c r="U14" i="69"/>
  <c r="U60" i="69"/>
  <c r="U64" i="74"/>
  <c r="U62" i="75" s="1"/>
  <c r="G469" i="64"/>
  <c r="G247" i="64"/>
  <c r="M77" i="69"/>
  <c r="M50" i="69"/>
  <c r="CE253" i="46"/>
  <c r="CG253" i="46"/>
  <c r="AI55" i="46"/>
  <c r="I158" i="47" s="1"/>
  <c r="AN55" i="46"/>
  <c r="N158" i="47" s="1"/>
  <c r="AW55" i="46"/>
  <c r="X55" i="56" s="1"/>
  <c r="W42" i="70" s="1"/>
  <c r="W62" i="71" s="1"/>
  <c r="O70" i="25"/>
  <c r="Q45" i="25"/>
  <c r="I70" i="25"/>
  <c r="P50" i="69"/>
  <c r="W50" i="56"/>
  <c r="V55" i="71" s="1"/>
  <c r="U401" i="64"/>
  <c r="AZ259" i="46"/>
  <c r="AI249" i="46"/>
  <c r="AL55" i="46"/>
  <c r="L158" i="47" s="1"/>
  <c r="AP55" i="46"/>
  <c r="AK76" i="25" s="1"/>
  <c r="AD55" i="46"/>
  <c r="D158" i="47" s="1"/>
  <c r="AO55" i="46"/>
  <c r="O158" i="47" s="1"/>
  <c r="P50" i="56"/>
  <c r="O56" i="70" s="1"/>
  <c r="N28" i="56"/>
  <c r="F70" i="25"/>
  <c r="J54" i="25"/>
  <c r="F53" i="46"/>
  <c r="Z53" i="46" s="1"/>
  <c r="BS54" i="46"/>
  <c r="U182" i="64"/>
  <c r="CE241" i="46"/>
  <c r="BP259" i="46"/>
  <c r="G255" i="44"/>
  <c r="AK55" i="46"/>
  <c r="K158" i="47" s="1"/>
  <c r="AT55" i="46"/>
  <c r="T158" i="47" s="1"/>
  <c r="AF55" i="46"/>
  <c r="F158" i="47" s="1"/>
  <c r="AQ55" i="46"/>
  <c r="Q158" i="47" s="1"/>
  <c r="BJ260" i="46"/>
  <c r="CI260" i="46"/>
  <c r="F64" i="74"/>
  <c r="F62" i="75" s="1"/>
  <c r="G77" i="69"/>
  <c r="E25" i="56"/>
  <c r="M47" i="25"/>
  <c r="M50" i="25" s="1"/>
  <c r="K25" i="56"/>
  <c r="I25" i="56"/>
  <c r="M25" i="56"/>
  <c r="L33" i="25"/>
  <c r="I33" i="25"/>
  <c r="J25" i="56"/>
  <c r="T25" i="56"/>
  <c r="S33" i="25"/>
  <c r="CJ241" i="46"/>
  <c r="I14" i="69"/>
  <c r="AA634" i="64"/>
  <c r="AA175" i="64"/>
  <c r="AA104" i="64"/>
  <c r="T60" i="69"/>
  <c r="BS26" i="46"/>
  <c r="CB253" i="46"/>
  <c r="CA253" i="46"/>
  <c r="BA253" i="46"/>
  <c r="BI253" i="46"/>
  <c r="AZ253" i="46"/>
  <c r="AX253" i="46"/>
  <c r="R64" i="74"/>
  <c r="R62" i="75" s="1"/>
  <c r="W45" i="25"/>
  <c r="BU260" i="46"/>
  <c r="BS260" i="46"/>
  <c r="BY260" i="46"/>
  <c r="T50" i="56"/>
  <c r="S56" i="70" s="1"/>
  <c r="H54" i="25"/>
  <c r="W125" i="56"/>
  <c r="W246" i="56" s="1"/>
  <c r="J54" i="44"/>
  <c r="BO253" i="46"/>
  <c r="CJ253" i="46"/>
  <c r="BE259" i="46"/>
  <c r="BG259" i="46"/>
  <c r="V37" i="25"/>
  <c r="BA260" i="46"/>
  <c r="W455" i="64"/>
  <c r="S40" i="64"/>
  <c r="S47" i="25"/>
  <c r="S401" i="64"/>
  <c r="N36" i="56"/>
  <c r="CI253" i="46"/>
  <c r="CG259" i="46"/>
  <c r="BS259" i="46"/>
  <c r="G70" i="25"/>
  <c r="T39" i="56"/>
  <c r="V28" i="56"/>
  <c r="J64" i="74"/>
  <c r="J62" i="75" s="1"/>
  <c r="BC241" i="46"/>
  <c r="W91" i="64"/>
  <c r="S253" i="64"/>
  <c r="L327" i="64"/>
  <c r="T54" i="46"/>
  <c r="P54" i="56" s="1"/>
  <c r="M54" i="46"/>
  <c r="T241" i="46"/>
  <c r="H54" i="46"/>
  <c r="F241" i="46" s="1"/>
  <c r="N54" i="46"/>
  <c r="J54" i="56" s="1"/>
  <c r="X54" i="46"/>
  <c r="T54" i="56" s="1"/>
  <c r="C36" i="36"/>
  <c r="C49" i="36"/>
  <c r="CN26" i="46"/>
  <c r="BS42" i="46"/>
  <c r="S61" i="69"/>
  <c r="K12" i="69"/>
  <c r="BS55" i="46"/>
  <c r="Q14" i="69"/>
  <c r="CB241" i="46"/>
  <c r="Q75" i="25"/>
  <c r="Q65" i="74"/>
  <c r="Q63" i="75" s="1"/>
  <c r="Q60" i="69"/>
  <c r="E259" i="46"/>
  <c r="D129" i="56"/>
  <c r="K127" i="44" s="1"/>
  <c r="L127" i="44" s="1"/>
  <c r="AV620" i="64"/>
  <c r="AA35" i="64"/>
  <c r="BD241" i="46"/>
  <c r="CI241" i="46"/>
  <c r="BK241" i="46"/>
  <c r="J42" i="44"/>
  <c r="AA394" i="64"/>
  <c r="BA241" i="46"/>
  <c r="AA94" i="64"/>
  <c r="AY241" i="46"/>
  <c r="BZ241" i="46"/>
  <c r="BW241" i="46"/>
  <c r="E14" i="69"/>
  <c r="BV241" i="46"/>
  <c r="CN55" i="46"/>
  <c r="N401" i="64"/>
  <c r="BL241" i="46"/>
  <c r="AA23" i="64"/>
  <c r="G12" i="69"/>
  <c r="I549" i="64"/>
  <c r="AA468" i="64"/>
  <c r="I42" i="56"/>
  <c r="AA177" i="64"/>
  <c r="AA396" i="64"/>
  <c r="CN48" i="46"/>
  <c r="AA542" i="64"/>
  <c r="V42" i="56"/>
  <c r="U54" i="70" s="1"/>
  <c r="CN42" i="46"/>
  <c r="CA241" i="46"/>
  <c r="BY241" i="46"/>
  <c r="BS48" i="46"/>
  <c r="AA236" i="64"/>
  <c r="K162" i="64"/>
  <c r="K381" i="64"/>
  <c r="K233" i="64"/>
  <c r="J40" i="64"/>
  <c r="J182" i="64"/>
  <c r="U40" i="64"/>
  <c r="U111" i="64"/>
  <c r="P625" i="64"/>
  <c r="P633" i="64"/>
  <c r="P621" i="64"/>
  <c r="U91" i="64"/>
  <c r="U307" i="64"/>
  <c r="U20" i="64"/>
  <c r="U455" i="64"/>
  <c r="U162" i="64"/>
  <c r="U381" i="64"/>
  <c r="U233" i="64"/>
  <c r="U529" i="64"/>
  <c r="M35" i="56"/>
  <c r="L47" i="25"/>
  <c r="L50" i="25" s="1"/>
  <c r="D58" i="25"/>
  <c r="Q111" i="64"/>
  <c r="Q182" i="64"/>
  <c r="Q253" i="64"/>
  <c r="Q549" i="64"/>
  <c r="O629" i="64"/>
  <c r="O633" i="64"/>
  <c r="O621" i="64"/>
  <c r="Y625" i="64"/>
  <c r="Y621" i="64"/>
  <c r="Y633" i="64"/>
  <c r="R35" i="56"/>
  <c r="Q47" i="25"/>
  <c r="F35" i="56"/>
  <c r="E47" i="25"/>
  <c r="V253" i="64"/>
  <c r="V111" i="64"/>
  <c r="V182" i="64"/>
  <c r="V327" i="64"/>
  <c r="T247" i="46"/>
  <c r="R125" i="56"/>
  <c r="R246" i="56" s="1"/>
  <c r="O125" i="56"/>
  <c r="O246" i="56" s="1"/>
  <c r="Q247" i="46"/>
  <c r="R162" i="64"/>
  <c r="R20" i="64"/>
  <c r="R455" i="64"/>
  <c r="D75" i="25"/>
  <c r="O35" i="56"/>
  <c r="N47" i="25"/>
  <c r="O40" i="64"/>
  <c r="O111" i="64"/>
  <c r="O327" i="64"/>
  <c r="N62" i="74"/>
  <c r="N60" i="75" s="1"/>
  <c r="N58" i="25"/>
  <c r="V625" i="64"/>
  <c r="V621" i="64"/>
  <c r="V633" i="64"/>
  <c r="N233" i="64"/>
  <c r="N307" i="64"/>
  <c r="N91" i="64"/>
  <c r="N381" i="64"/>
  <c r="N162" i="64"/>
  <c r="N455" i="64"/>
  <c r="N20" i="64"/>
  <c r="N529" i="64"/>
  <c r="S35" i="56"/>
  <c r="R47" i="25"/>
  <c r="X111" i="64"/>
  <c r="X182" i="64"/>
  <c r="X40" i="64"/>
  <c r="X327" i="64"/>
  <c r="M182" i="64"/>
  <c r="M253" i="64"/>
  <c r="M549" i="64"/>
  <c r="M401" i="64"/>
  <c r="M111" i="64"/>
  <c r="S629" i="64"/>
  <c r="S621" i="64"/>
  <c r="S633" i="64"/>
  <c r="V35" i="56"/>
  <c r="U47" i="25"/>
  <c r="T253" i="64"/>
  <c r="T111" i="64"/>
  <c r="T549" i="64"/>
  <c r="T182" i="64"/>
  <c r="T327" i="64"/>
  <c r="L182" i="64"/>
  <c r="L111" i="64"/>
  <c r="L549" i="64"/>
  <c r="L253" i="64"/>
  <c r="I24" i="44"/>
  <c r="J24" i="44" s="1"/>
  <c r="CK24" i="46"/>
  <c r="BU24" i="46"/>
  <c r="AY24" i="46"/>
  <c r="CC24" i="46"/>
  <c r="BE24" i="46"/>
  <c r="CF24" i="46"/>
  <c r="BF24" i="46"/>
  <c r="CD24" i="46"/>
  <c r="CB24" i="46"/>
  <c r="BN24" i="46"/>
  <c r="BB24" i="46"/>
  <c r="CL24" i="46"/>
  <c r="BR24" i="46"/>
  <c r="CH24" i="46"/>
  <c r="BY24" i="46"/>
  <c r="BV24" i="46"/>
  <c r="BA24" i="46"/>
  <c r="AZ24" i="46"/>
  <c r="CG24" i="46"/>
  <c r="BP24" i="46"/>
  <c r="BI24" i="46"/>
  <c r="BK24" i="46"/>
  <c r="BD24" i="46"/>
  <c r="BH24" i="46"/>
  <c r="BC24" i="46"/>
  <c r="BW24" i="46"/>
  <c r="BQ24" i="46"/>
  <c r="BX24" i="46"/>
  <c r="CA24" i="46"/>
  <c r="BZ24" i="46"/>
  <c r="CJ24" i="46"/>
  <c r="BO24" i="46"/>
  <c r="BL24" i="46"/>
  <c r="BT24" i="46"/>
  <c r="CI24" i="46"/>
  <c r="CM24" i="46"/>
  <c r="BM24" i="46"/>
  <c r="BG24" i="46"/>
  <c r="CE24" i="46"/>
  <c r="BJ24" i="46"/>
  <c r="F24" i="46"/>
  <c r="U125" i="56"/>
  <c r="U246" i="56" s="1"/>
  <c r="W247" i="46"/>
  <c r="S125" i="56"/>
  <c r="S246" i="56" s="1"/>
  <c r="U247" i="46"/>
  <c r="W233" i="64"/>
  <c r="W307" i="64"/>
  <c r="W162" i="64"/>
  <c r="N42" i="56"/>
  <c r="S182" i="64"/>
  <c r="S111" i="64"/>
  <c r="U625" i="64"/>
  <c r="U621" i="64"/>
  <c r="U633" i="64"/>
  <c r="J91" i="64"/>
  <c r="J20" i="64"/>
  <c r="J455" i="64"/>
  <c r="J307" i="64"/>
  <c r="J162" i="64"/>
  <c r="J381" i="64"/>
  <c r="J529" i="64"/>
  <c r="J233" i="64"/>
  <c r="S162" i="64"/>
  <c r="S529" i="64"/>
  <c r="S20" i="64"/>
  <c r="S381" i="64"/>
  <c r="S233" i="64"/>
  <c r="S307" i="64"/>
  <c r="S455" i="64"/>
  <c r="S91" i="64"/>
  <c r="W35" i="56"/>
  <c r="V47" i="25"/>
  <c r="I182" i="64"/>
  <c r="I253" i="64"/>
  <c r="I475" i="64"/>
  <c r="I111" i="64"/>
  <c r="L625" i="64"/>
  <c r="L621" i="64"/>
  <c r="L633" i="64"/>
  <c r="P35" i="56"/>
  <c r="O47" i="25"/>
  <c r="O50" i="25" s="1"/>
  <c r="V58" i="25"/>
  <c r="V62" i="74"/>
  <c r="V60" i="75" s="1"/>
  <c r="H182" i="64"/>
  <c r="H111" i="64"/>
  <c r="H253" i="64"/>
  <c r="H475" i="64"/>
  <c r="G125" i="56"/>
  <c r="G246" i="56" s="1"/>
  <c r="I247" i="46"/>
  <c r="K247" i="46"/>
  <c r="I125" i="56"/>
  <c r="I246" i="56" s="1"/>
  <c r="P20" i="64"/>
  <c r="P162" i="64"/>
  <c r="P381" i="64"/>
  <c r="G35" i="56"/>
  <c r="F47" i="25"/>
  <c r="F50" i="25" s="1"/>
  <c r="W182" i="64"/>
  <c r="W40" i="64"/>
  <c r="M629" i="64"/>
  <c r="M621" i="64"/>
  <c r="M633" i="64"/>
  <c r="Y233" i="64"/>
  <c r="Y381" i="64"/>
  <c r="Y91" i="64"/>
  <c r="Y529" i="64"/>
  <c r="Y162" i="64"/>
  <c r="Y307" i="64"/>
  <c r="Y20" i="64"/>
  <c r="Y455" i="64"/>
  <c r="I47" i="25"/>
  <c r="J35" i="56"/>
  <c r="AC35" i="46"/>
  <c r="CO35" i="46" s="1"/>
  <c r="E35" i="56"/>
  <c r="D47" i="25"/>
  <c r="R42" i="56"/>
  <c r="Q62" i="74"/>
  <c r="Q60" i="75" s="1"/>
  <c r="Q58" i="25"/>
  <c r="S42" i="56"/>
  <c r="R62" i="74"/>
  <c r="R60" i="75" s="1"/>
  <c r="R58" i="25"/>
  <c r="J629" i="64"/>
  <c r="J621" i="64"/>
  <c r="J633" i="64"/>
  <c r="K47" i="25"/>
  <c r="K50" i="25" s="1"/>
  <c r="K52" i="25" s="1"/>
  <c r="L35" i="56"/>
  <c r="X35" i="56"/>
  <c r="W47" i="25"/>
  <c r="U42" i="56"/>
  <c r="U62" i="74"/>
  <c r="U60" i="75" s="1"/>
  <c r="BK41" i="46"/>
  <c r="BI41" i="46"/>
  <c r="CM41" i="46"/>
  <c r="BT41" i="46"/>
  <c r="BY41" i="46"/>
  <c r="BJ41" i="46"/>
  <c r="BR41" i="46"/>
  <c r="CF41" i="46"/>
  <c r="BF41" i="46"/>
  <c r="AZ41" i="46"/>
  <c r="CE41" i="46"/>
  <c r="CH41" i="46"/>
  <c r="BU41" i="46"/>
  <c r="CG41" i="46"/>
  <c r="BE41" i="46"/>
  <c r="BO41" i="46"/>
  <c r="CK41" i="46"/>
  <c r="CL41" i="46"/>
  <c r="AY41" i="46"/>
  <c r="I41" i="44"/>
  <c r="J41" i="44" s="1"/>
  <c r="CC41" i="46"/>
  <c r="BA41" i="46"/>
  <c r="BM41" i="46"/>
  <c r="CA41" i="46"/>
  <c r="BN41" i="46"/>
  <c r="CB41" i="46"/>
  <c r="BQ41" i="46"/>
  <c r="BV41" i="46"/>
  <c r="BW41" i="46"/>
  <c r="BZ41" i="46"/>
  <c r="BH41" i="46"/>
  <c r="CJ41" i="46"/>
  <c r="BX41" i="46"/>
  <c r="BL41" i="46"/>
  <c r="CI41" i="46"/>
  <c r="BD41" i="46"/>
  <c r="BB41" i="46"/>
  <c r="BG41" i="46"/>
  <c r="BC41" i="46"/>
  <c r="BP41" i="46"/>
  <c r="CD41" i="46"/>
  <c r="L125" i="56"/>
  <c r="L246" i="56" s="1"/>
  <c r="N247" i="46"/>
  <c r="X125" i="56"/>
  <c r="X246" i="56" s="1"/>
  <c r="Z247" i="46"/>
  <c r="K125" i="56"/>
  <c r="K246" i="56" s="1"/>
  <c r="M247" i="46"/>
  <c r="M125" i="56"/>
  <c r="M246" i="56" s="1"/>
  <c r="O247" i="46"/>
  <c r="G247" i="46"/>
  <c r="AC125" i="46"/>
  <c r="E125" i="56"/>
  <c r="Q327" i="64"/>
  <c r="Q40" i="64"/>
  <c r="BP253" i="46"/>
  <c r="CD253" i="46"/>
  <c r="BZ253" i="46"/>
  <c r="CH253" i="46"/>
  <c r="BZ259" i="46"/>
  <c r="AA56" i="46"/>
  <c r="T57" i="46"/>
  <c r="O82" i="25" s="1"/>
  <c r="K161" i="47"/>
  <c r="K340" i="47" s="1"/>
  <c r="AC27" i="46"/>
  <c r="T64" i="74"/>
  <c r="T62" i="75" s="1"/>
  <c r="X50" i="56"/>
  <c r="W55" i="71" s="1"/>
  <c r="E284" i="25"/>
  <c r="S284" i="25"/>
  <c r="H246" i="56"/>
  <c r="AC28" i="46"/>
  <c r="CO28" i="46" s="1"/>
  <c r="J50" i="56"/>
  <c r="I56" i="70" s="1"/>
  <c r="BE260" i="46"/>
  <c r="AX260" i="46"/>
  <c r="BF260" i="46"/>
  <c r="BT260" i="46"/>
  <c r="V50" i="56"/>
  <c r="U56" i="70" s="1"/>
  <c r="J327" i="64"/>
  <c r="K529" i="64"/>
  <c r="U253" i="64"/>
  <c r="H36" i="56"/>
  <c r="O625" i="64"/>
  <c r="G176" i="64"/>
  <c r="V475" i="64"/>
  <c r="P247" i="46"/>
  <c r="V401" i="64"/>
  <c r="AV632" i="64"/>
  <c r="J247" i="46"/>
  <c r="BN253" i="46"/>
  <c r="BT253" i="46"/>
  <c r="G249" i="44"/>
  <c r="BE253" i="46"/>
  <c r="BF253" i="46"/>
  <c r="BG253" i="46"/>
  <c r="BH253" i="46"/>
  <c r="BB253" i="46"/>
  <c r="AY253" i="46"/>
  <c r="CF253" i="46"/>
  <c r="W37" i="25"/>
  <c r="K37" i="25"/>
  <c r="BI259" i="46"/>
  <c r="CB259" i="46"/>
  <c r="BT259" i="46"/>
  <c r="BV259" i="46"/>
  <c r="CD259" i="46"/>
  <c r="H56" i="46"/>
  <c r="AB56" i="46"/>
  <c r="W77" i="25" s="1"/>
  <c r="V56" i="46"/>
  <c r="Q71" i="74" s="1"/>
  <c r="Q48" i="75" s="1"/>
  <c r="P56" i="46"/>
  <c r="K77" i="25" s="1"/>
  <c r="L56" i="46"/>
  <c r="G71" i="74" s="1"/>
  <c r="G48" i="75" s="1"/>
  <c r="Q56" i="46"/>
  <c r="L77" i="25" s="1"/>
  <c r="G64" i="74"/>
  <c r="G62" i="75" s="1"/>
  <c r="H70" i="25"/>
  <c r="V284" i="25"/>
  <c r="BH260" i="46"/>
  <c r="BG260" i="46"/>
  <c r="CC260" i="46"/>
  <c r="CF260" i="46"/>
  <c r="BP260" i="46"/>
  <c r="BI260" i="46"/>
  <c r="BZ260" i="46"/>
  <c r="V70" i="25"/>
  <c r="O54" i="25"/>
  <c r="U54" i="25"/>
  <c r="N64" i="74"/>
  <c r="N62" i="75" s="1"/>
  <c r="BM241" i="46"/>
  <c r="CN54" i="46"/>
  <c r="Q125" i="56"/>
  <c r="Q246" i="56" s="1"/>
  <c r="K307" i="64"/>
  <c r="O549" i="64"/>
  <c r="G395" i="64"/>
  <c r="AA619" i="64"/>
  <c r="AA246" i="64"/>
  <c r="K20" i="64"/>
  <c r="O475" i="64"/>
  <c r="P47" i="25"/>
  <c r="J401" i="64"/>
  <c r="O253" i="64"/>
  <c r="R91" i="64"/>
  <c r="G543" i="64"/>
  <c r="S625" i="64"/>
  <c r="V629" i="64"/>
  <c r="G34" i="64"/>
  <c r="Q475" i="64"/>
  <c r="T40" i="64"/>
  <c r="V40" i="64"/>
  <c r="X549" i="64"/>
  <c r="T401" i="64"/>
  <c r="I327" i="64"/>
  <c r="AV624" i="64"/>
  <c r="AA271" i="64"/>
  <c r="AA345" i="64"/>
  <c r="AA200" i="64"/>
  <c r="BX253" i="46"/>
  <c r="BC253" i="46"/>
  <c r="BW253" i="46"/>
  <c r="BY253" i="46"/>
  <c r="BM253" i="46"/>
  <c r="CC253" i="46"/>
  <c r="BD253" i="46"/>
  <c r="BK259" i="46"/>
  <c r="CK259" i="46"/>
  <c r="BF259" i="46"/>
  <c r="BB259" i="46"/>
  <c r="BO259" i="46"/>
  <c r="BY259" i="46"/>
  <c r="BJ259" i="46"/>
  <c r="CH259" i="46"/>
  <c r="BD259" i="46"/>
  <c r="CC259" i="46"/>
  <c r="U56" i="46"/>
  <c r="P71" i="74" s="1"/>
  <c r="P48" i="75" s="1"/>
  <c r="W56" i="46"/>
  <c r="S56" i="46"/>
  <c r="M56" i="46"/>
  <c r="H71" i="74" s="1"/>
  <c r="H48" i="75" s="1"/>
  <c r="U57" i="46"/>
  <c r="P82" i="25" s="1"/>
  <c r="X57" i="46"/>
  <c r="S82" i="25" s="1"/>
  <c r="I57" i="46"/>
  <c r="D82" i="25" s="1"/>
  <c r="AA22" i="64"/>
  <c r="C335" i="47"/>
  <c r="AE55" i="46"/>
  <c r="E158" i="47" s="1"/>
  <c r="AR55" i="46"/>
  <c r="R158" i="47" s="1"/>
  <c r="AH55" i="46"/>
  <c r="I55" i="56" s="1"/>
  <c r="H42" i="70" s="1"/>
  <c r="H62" i="71" s="1"/>
  <c r="AU55" i="46"/>
  <c r="U158" i="47" s="1"/>
  <c r="N284" i="25"/>
  <c r="O284" i="25"/>
  <c r="BM260" i="46"/>
  <c r="AZ260" i="46"/>
  <c r="CJ260" i="46"/>
  <c r="F45" i="46"/>
  <c r="H45" i="46" s="1"/>
  <c r="BB241" i="46"/>
  <c r="BS241" i="46"/>
  <c r="V125" i="56"/>
  <c r="V246" i="56" s="1"/>
  <c r="AA599" i="64"/>
  <c r="J111" i="64"/>
  <c r="U327" i="64"/>
  <c r="S549" i="64"/>
  <c r="O182" i="64"/>
  <c r="R307" i="64"/>
  <c r="O42" i="56"/>
  <c r="W20" i="64"/>
  <c r="K455" i="64"/>
  <c r="G105" i="64"/>
  <c r="J253" i="64"/>
  <c r="U629" i="64"/>
  <c r="Y629" i="64"/>
  <c r="L629" i="64"/>
  <c r="U549" i="64"/>
  <c r="X475" i="64"/>
  <c r="M327" i="64"/>
  <c r="L475" i="64"/>
  <c r="J475" i="64"/>
  <c r="H40" i="64"/>
  <c r="V549" i="64"/>
  <c r="N40" i="64"/>
  <c r="M475" i="64"/>
  <c r="I40" i="64"/>
  <c r="Q401" i="64"/>
  <c r="X401" i="64"/>
  <c r="L401" i="64"/>
  <c r="H401" i="64"/>
  <c r="AV628" i="64"/>
  <c r="O58" i="69"/>
  <c r="R54" i="56"/>
  <c r="AC39" i="46"/>
  <c r="CO39" i="46" s="1"/>
  <c r="AA632" i="64"/>
  <c r="AA458" i="64"/>
  <c r="D60" i="69"/>
  <c r="AA33" i="64"/>
  <c r="I60" i="69"/>
  <c r="G58" i="69"/>
  <c r="CN56" i="46"/>
  <c r="AA532" i="64"/>
  <c r="AA384" i="64"/>
  <c r="O12" i="69"/>
  <c r="AA320" i="64"/>
  <c r="CL247" i="46"/>
  <c r="D259" i="46"/>
  <c r="CJ259" i="46"/>
  <c r="BC259" i="46"/>
  <c r="L50" i="56"/>
  <c r="K55" i="71" s="1"/>
  <c r="L70" i="25"/>
  <c r="CB260" i="46"/>
  <c r="M64" i="74"/>
  <c r="M62" i="75" s="1"/>
  <c r="J40" i="44"/>
  <c r="AC36" i="46"/>
  <c r="CO36" i="46" s="1"/>
  <c r="CL246" i="46"/>
  <c r="CA259" i="46"/>
  <c r="CE259" i="46"/>
  <c r="BU259" i="46"/>
  <c r="CF259" i="46"/>
  <c r="R284" i="25"/>
  <c r="W284" i="25"/>
  <c r="L64" i="74"/>
  <c r="L62" i="75" s="1"/>
  <c r="CA260" i="46"/>
  <c r="BD260" i="46"/>
  <c r="CG260" i="46"/>
  <c r="CD260" i="46"/>
  <c r="J70" i="25"/>
  <c r="BL259" i="46"/>
  <c r="T14" i="69"/>
  <c r="BB260" i="46"/>
  <c r="BK260" i="46"/>
  <c r="AC50" i="46"/>
  <c r="CO50" i="46" s="1"/>
  <c r="P36" i="56"/>
  <c r="AV629" i="64"/>
  <c r="AA620" i="64"/>
  <c r="AV633" i="64"/>
  <c r="AA628" i="64"/>
  <c r="AA613" i="64"/>
  <c r="AA624" i="64"/>
  <c r="I244" i="44"/>
  <c r="BS56" i="46"/>
  <c r="AV621" i="64"/>
  <c r="T245" i="56"/>
  <c r="AV625" i="64"/>
  <c r="I247" i="64"/>
  <c r="I543" i="64"/>
  <c r="I34" i="64"/>
  <c r="I395" i="64"/>
  <c r="I469" i="64"/>
  <c r="I176" i="64"/>
  <c r="I105" i="64"/>
  <c r="I321" i="64"/>
  <c r="I36" i="56"/>
  <c r="H48" i="25"/>
  <c r="V36" i="56"/>
  <c r="U48" i="25"/>
  <c r="L247" i="64"/>
  <c r="L543" i="64"/>
  <c r="L105" i="64"/>
  <c r="L469" i="64"/>
  <c r="L34" i="64"/>
  <c r="L321" i="64"/>
  <c r="L176" i="64"/>
  <c r="L395" i="64"/>
  <c r="O395" i="64"/>
  <c r="O176" i="64"/>
  <c r="O247" i="64"/>
  <c r="O469" i="64"/>
  <c r="O105" i="64"/>
  <c r="O543" i="64"/>
  <c r="O34" i="64"/>
  <c r="O321" i="64"/>
  <c r="Y105" i="64"/>
  <c r="Y469" i="64"/>
  <c r="Y34" i="64"/>
  <c r="Y395" i="64"/>
  <c r="Y543" i="64"/>
  <c r="Y247" i="64"/>
  <c r="Y321" i="64"/>
  <c r="Y176" i="64"/>
  <c r="S48" i="25"/>
  <c r="T36" i="56"/>
  <c r="K36" i="56"/>
  <c r="J48" i="25"/>
  <c r="J50" i="25" s="1"/>
  <c r="I48" i="25"/>
  <c r="J36" i="56"/>
  <c r="H105" i="64"/>
  <c r="H395" i="64"/>
  <c r="H176" i="64"/>
  <c r="H34" i="64"/>
  <c r="H321" i="64"/>
  <c r="H543" i="64"/>
  <c r="H247" i="64"/>
  <c r="H469" i="64"/>
  <c r="W105" i="64"/>
  <c r="W469" i="64"/>
  <c r="W34" i="64"/>
  <c r="W321" i="64"/>
  <c r="W395" i="64"/>
  <c r="W247" i="64"/>
  <c r="W543" i="64"/>
  <c r="W176" i="64"/>
  <c r="Q48" i="25"/>
  <c r="R36" i="56"/>
  <c r="R48" i="25"/>
  <c r="S36" i="56"/>
  <c r="Q36" i="56"/>
  <c r="P48" i="25"/>
  <c r="D48" i="25"/>
  <c r="E36" i="56"/>
  <c r="X247" i="64"/>
  <c r="X321" i="64"/>
  <c r="X176" i="64"/>
  <c r="X105" i="64"/>
  <c r="X395" i="64"/>
  <c r="X34" i="64"/>
  <c r="X543" i="64"/>
  <c r="X469" i="64"/>
  <c r="S247" i="64"/>
  <c r="S469" i="64"/>
  <c r="S105" i="64"/>
  <c r="S543" i="64"/>
  <c r="S34" i="64"/>
  <c r="S321" i="64"/>
  <c r="S176" i="64"/>
  <c r="S395" i="64"/>
  <c r="W36" i="56"/>
  <c r="V48" i="25"/>
  <c r="O36" i="56"/>
  <c r="N48" i="25"/>
  <c r="P543" i="64"/>
  <c r="P176" i="64"/>
  <c r="P105" i="64"/>
  <c r="P469" i="64"/>
  <c r="P247" i="64"/>
  <c r="P395" i="64"/>
  <c r="P34" i="64"/>
  <c r="P321" i="64"/>
  <c r="V247" i="64"/>
  <c r="V469" i="64"/>
  <c r="V34" i="64"/>
  <c r="V321" i="64"/>
  <c r="V176" i="64"/>
  <c r="V543" i="64"/>
  <c r="V105" i="64"/>
  <c r="V395" i="64"/>
  <c r="M247" i="64"/>
  <c r="M321" i="64"/>
  <c r="M105" i="64"/>
  <c r="M395" i="64"/>
  <c r="M176" i="64"/>
  <c r="M34" i="64"/>
  <c r="M543" i="64"/>
  <c r="M469" i="64"/>
  <c r="Z247" i="64"/>
  <c r="Z543" i="64"/>
  <c r="Z105" i="64"/>
  <c r="Z469" i="64"/>
  <c r="Z34" i="64"/>
  <c r="Z321" i="64"/>
  <c r="Z176" i="64"/>
  <c r="Z395" i="64"/>
  <c r="T34" i="64"/>
  <c r="T321" i="64"/>
  <c r="T469" i="64"/>
  <c r="T176" i="64"/>
  <c r="T247" i="64"/>
  <c r="T543" i="64"/>
  <c r="T105" i="64"/>
  <c r="T395" i="64"/>
  <c r="Q34" i="64"/>
  <c r="Q321" i="64"/>
  <c r="Q543" i="64"/>
  <c r="Q247" i="64"/>
  <c r="Q469" i="64"/>
  <c r="Q105" i="64"/>
  <c r="Q395" i="64"/>
  <c r="Q176" i="64"/>
  <c r="K469" i="64"/>
  <c r="K247" i="64"/>
  <c r="K543" i="64"/>
  <c r="K176" i="64"/>
  <c r="K105" i="64"/>
  <c r="K395" i="64"/>
  <c r="K34" i="64"/>
  <c r="K321" i="64"/>
  <c r="E94" i="36"/>
  <c r="AE167" i="46" s="1"/>
  <c r="P94" i="36"/>
  <c r="J94" i="36"/>
  <c r="R94" i="36"/>
  <c r="AR167" i="46" s="1"/>
  <c r="I94" i="36"/>
  <c r="AI167" i="46" s="1"/>
  <c r="AD155" i="25" s="1"/>
  <c r="AD291" i="25" s="1"/>
  <c r="U94" i="36"/>
  <c r="O94" i="36"/>
  <c r="AO167" i="46" s="1"/>
  <c r="AJ155" i="25" s="1"/>
  <c r="AJ291" i="25" s="1"/>
  <c r="W94" i="36"/>
  <c r="V94" i="36"/>
  <c r="AV167" i="46" s="1"/>
  <c r="M94" i="36"/>
  <c r="AM167" i="46" s="1"/>
  <c r="AK251" i="46" s="1"/>
  <c r="S94" i="36"/>
  <c r="AS167" i="46" s="1"/>
  <c r="L94" i="36"/>
  <c r="AL167" i="46" s="1"/>
  <c r="K94" i="36"/>
  <c r="AK167" i="46" s="1"/>
  <c r="D94" i="36"/>
  <c r="T94" i="36"/>
  <c r="AT167" i="46" s="1"/>
  <c r="F94" i="36"/>
  <c r="H94" i="36"/>
  <c r="AH167" i="46" s="1"/>
  <c r="N94" i="36"/>
  <c r="AN167" i="46" s="1"/>
  <c r="Q94" i="36"/>
  <c r="AQ167" i="46" s="1"/>
  <c r="Q214" i="47" s="1"/>
  <c r="Q373" i="47" s="1"/>
  <c r="K93" i="36"/>
  <c r="E93" i="36"/>
  <c r="M93" i="36"/>
  <c r="G93" i="36"/>
  <c r="O93" i="36"/>
  <c r="R93" i="36"/>
  <c r="L93" i="36"/>
  <c r="S93" i="36"/>
  <c r="U93" i="36"/>
  <c r="F93" i="36"/>
  <c r="I93" i="36"/>
  <c r="H93" i="36"/>
  <c r="J93" i="36"/>
  <c r="V93" i="36"/>
  <c r="D93" i="36"/>
  <c r="W93" i="36"/>
  <c r="Q93" i="36"/>
  <c r="T93" i="36"/>
  <c r="N93" i="36"/>
  <c r="BJ86" i="46"/>
  <c r="BH86" i="46"/>
  <c r="BG86" i="46"/>
  <c r="BR86" i="46"/>
  <c r="BI86" i="46"/>
  <c r="BL86" i="46"/>
  <c r="BE86" i="46"/>
  <c r="CK86" i="46"/>
  <c r="BV86" i="46"/>
  <c r="BD86" i="46"/>
  <c r="CD86" i="46"/>
  <c r="AY86" i="46"/>
  <c r="CF86" i="46"/>
  <c r="CH86" i="46"/>
  <c r="BT86" i="46"/>
  <c r="BX86" i="46"/>
  <c r="I86" i="44"/>
  <c r="J86" i="44" s="1"/>
  <c r="BY86" i="46"/>
  <c r="CB86" i="46"/>
  <c r="BF86" i="46"/>
  <c r="BW86" i="46"/>
  <c r="H86" i="56" s="1"/>
  <c r="H247" i="56" s="1"/>
  <c r="BC86" i="46"/>
  <c r="CC86" i="46"/>
  <c r="CJ86" i="46"/>
  <c r="BZ86" i="46"/>
  <c r="CL86" i="46"/>
  <c r="BA86" i="46"/>
  <c r="CG86" i="46"/>
  <c r="CA86" i="46"/>
  <c r="CM86" i="46"/>
  <c r="AZ86" i="46"/>
  <c r="CI86" i="46"/>
  <c r="CE86" i="46"/>
  <c r="P86" i="56" s="1"/>
  <c r="BU86" i="46"/>
  <c r="BP86" i="46"/>
  <c r="BM86" i="46"/>
  <c r="BQ86" i="46"/>
  <c r="BN86" i="46"/>
  <c r="BK86" i="46"/>
  <c r="BO86" i="46"/>
  <c r="U86" i="56" s="1"/>
  <c r="C292" i="25"/>
  <c r="Z49" i="25"/>
  <c r="Z50" i="25" s="1"/>
  <c r="Z52" i="25" s="1"/>
  <c r="AC246" i="46"/>
  <c r="F37" i="56"/>
  <c r="F245" i="56" s="1"/>
  <c r="J23" i="44"/>
  <c r="E239" i="46"/>
  <c r="H132" i="46"/>
  <c r="H143" i="46"/>
  <c r="H151" i="46"/>
  <c r="H164" i="46"/>
  <c r="H149" i="46"/>
  <c r="H153" i="46"/>
  <c r="BP53" i="46"/>
  <c r="BW53" i="46"/>
  <c r="AY53" i="46"/>
  <c r="CA53" i="46"/>
  <c r="BR53" i="46"/>
  <c r="BT53" i="46"/>
  <c r="BU53" i="46"/>
  <c r="CD53" i="46"/>
  <c r="BN53" i="46"/>
  <c r="BE53" i="46"/>
  <c r="CL53" i="46"/>
  <c r="BK53" i="46"/>
  <c r="CI53" i="46"/>
  <c r="BY53" i="46"/>
  <c r="BH53" i="46"/>
  <c r="I53" i="44"/>
  <c r="J53" i="44" s="1"/>
  <c r="AZ53" i="46"/>
  <c r="CF53" i="46"/>
  <c r="BC53" i="46"/>
  <c r="BG53" i="46"/>
  <c r="BO53" i="46"/>
  <c r="CB53" i="46"/>
  <c r="BQ53" i="46"/>
  <c r="BL53" i="46"/>
  <c r="CK53" i="46"/>
  <c r="CE53" i="46"/>
  <c r="CM53" i="46"/>
  <c r="BM53" i="46"/>
  <c r="BF53" i="46"/>
  <c r="BI53" i="46"/>
  <c r="BD53" i="46"/>
  <c r="BZ53" i="46"/>
  <c r="BX53" i="46"/>
  <c r="CC53" i="46"/>
  <c r="BA53" i="46"/>
  <c r="CJ53" i="46"/>
  <c r="CH53" i="46"/>
  <c r="BB53" i="46"/>
  <c r="BJ53" i="46"/>
  <c r="CG53" i="46"/>
  <c r="BV53" i="46"/>
  <c r="F237" i="44"/>
  <c r="C237" i="44"/>
  <c r="R245" i="56"/>
  <c r="CM21" i="46"/>
  <c r="BL21" i="46"/>
  <c r="I21" i="44"/>
  <c r="J21" i="44" s="1"/>
  <c r="BT21" i="46"/>
  <c r="BV21" i="46"/>
  <c r="BR21" i="46"/>
  <c r="CH21" i="46"/>
  <c r="BO21" i="46"/>
  <c r="BQ21" i="46"/>
  <c r="BH21" i="46"/>
  <c r="BC21" i="46"/>
  <c r="BF21" i="46"/>
  <c r="BA21" i="46"/>
  <c r="BD21" i="46"/>
  <c r="BE21" i="46"/>
  <c r="CJ21" i="46"/>
  <c r="CA21" i="46"/>
  <c r="F21" i="46"/>
  <c r="CG21" i="46"/>
  <c r="CE21" i="46"/>
  <c r="CI21" i="46"/>
  <c r="BI21" i="46"/>
  <c r="BB21" i="46"/>
  <c r="BY21" i="46"/>
  <c r="CB21" i="46"/>
  <c r="AY21" i="46"/>
  <c r="BW21" i="46"/>
  <c r="BK21" i="46"/>
  <c r="BJ21" i="46"/>
  <c r="AZ21" i="46"/>
  <c r="BG21" i="46"/>
  <c r="BN21" i="46"/>
  <c r="BZ21" i="46"/>
  <c r="CL21" i="46"/>
  <c r="CD21" i="46"/>
  <c r="BU21" i="46"/>
  <c r="CK21" i="46"/>
  <c r="CF21" i="46"/>
  <c r="BM21" i="46"/>
  <c r="BP21" i="46"/>
  <c r="BX21" i="46"/>
  <c r="CC21" i="46"/>
  <c r="D45" i="25"/>
  <c r="E33" i="56"/>
  <c r="H23" i="46"/>
  <c r="Q23" i="46"/>
  <c r="P23" i="46"/>
  <c r="Y23" i="46"/>
  <c r="K23" i="46"/>
  <c r="T23" i="46"/>
  <c r="AB23" i="46"/>
  <c r="N23" i="46"/>
  <c r="W23" i="46"/>
  <c r="I23" i="46"/>
  <c r="R23" i="46"/>
  <c r="Z23" i="46"/>
  <c r="L23" i="46"/>
  <c r="U23" i="46"/>
  <c r="O23" i="46"/>
  <c r="X23" i="46"/>
  <c r="J23" i="46"/>
  <c r="S23" i="46"/>
  <c r="AA23" i="46"/>
  <c r="M23" i="46"/>
  <c r="V23" i="46"/>
  <c r="AV544" i="64"/>
  <c r="H22" i="44"/>
  <c r="C257" i="44"/>
  <c r="CN23" i="46"/>
  <c r="H22" i="46"/>
  <c r="F261" i="46" s="1"/>
  <c r="I22" i="46"/>
  <c r="R22" i="46"/>
  <c r="Z22" i="46"/>
  <c r="J22" i="46"/>
  <c r="S22" i="46"/>
  <c r="AA22" i="46"/>
  <c r="O22" i="46"/>
  <c r="X22" i="46"/>
  <c r="P22" i="46"/>
  <c r="Y22" i="46"/>
  <c r="Q22" i="46"/>
  <c r="O261" i="46" s="1"/>
  <c r="M22" i="46"/>
  <c r="V22" i="46"/>
  <c r="N22" i="46"/>
  <c r="W22" i="46"/>
  <c r="K22" i="46"/>
  <c r="T22" i="46"/>
  <c r="AB22" i="46"/>
  <c r="L22" i="46"/>
  <c r="U22" i="46"/>
  <c r="M28" i="56"/>
  <c r="L37" i="25"/>
  <c r="G33" i="56"/>
  <c r="F45" i="25"/>
  <c r="BS23" i="46"/>
  <c r="BS22" i="46"/>
  <c r="BQ261" i="46" s="1"/>
  <c r="CN22" i="46"/>
  <c r="CL261" i="46" s="1"/>
  <c r="X173" i="25"/>
  <c r="AV470" i="64"/>
  <c r="AV322" i="64"/>
  <c r="AV177" i="64"/>
  <c r="AV106" i="64"/>
  <c r="AH86" i="25"/>
  <c r="M161" i="47"/>
  <c r="M340" i="47" s="1"/>
  <c r="M162" i="47"/>
  <c r="M341" i="47" s="1"/>
  <c r="AK249" i="46"/>
  <c r="M39" i="56"/>
  <c r="L54" i="25"/>
  <c r="G39" i="56"/>
  <c r="F54" i="25"/>
  <c r="AD86" i="25"/>
  <c r="AG249" i="46"/>
  <c r="I161" i="47"/>
  <c r="I340" i="47" s="1"/>
  <c r="V61" i="69"/>
  <c r="N61" i="69"/>
  <c r="S15" i="69"/>
  <c r="O15" i="69"/>
  <c r="G61" i="69"/>
  <c r="E15" i="69"/>
  <c r="G16" i="69"/>
  <c r="AP86" i="25"/>
  <c r="U162" i="47"/>
  <c r="U341" i="47" s="1"/>
  <c r="U161" i="47"/>
  <c r="U340" i="47" s="1"/>
  <c r="AS249" i="46"/>
  <c r="Z86" i="25"/>
  <c r="E161" i="47"/>
  <c r="E340" i="47" s="1"/>
  <c r="AC249" i="46"/>
  <c r="AB86" i="25"/>
  <c r="AE249" i="46"/>
  <c r="G161" i="47"/>
  <c r="G340" i="47" s="1"/>
  <c r="AV396" i="64"/>
  <c r="AV248" i="64"/>
  <c r="AV35" i="64"/>
  <c r="D124" i="56"/>
  <c r="K122" i="44" s="1"/>
  <c r="L122" i="44" s="1"/>
  <c r="AO56" i="64"/>
  <c r="AO127" i="64"/>
  <c r="AO417" i="64"/>
  <c r="AO565" i="64"/>
  <c r="AO269" i="64"/>
  <c r="AO198" i="64"/>
  <c r="AO491" i="64"/>
  <c r="AO343" i="64"/>
  <c r="AG47" i="46"/>
  <c r="AO47" i="46"/>
  <c r="AS47" i="46"/>
  <c r="AW47" i="46"/>
  <c r="AP47" i="46"/>
  <c r="AL47" i="46"/>
  <c r="AE47" i="46"/>
  <c r="AI47" i="46"/>
  <c r="AQ47" i="46"/>
  <c r="AU47" i="46"/>
  <c r="AD47" i="46"/>
  <c r="AV47" i="46"/>
  <c r="AR47" i="46"/>
  <c r="AN47" i="46"/>
  <c r="AK47" i="46"/>
  <c r="AT47" i="46"/>
  <c r="AM47" i="46"/>
  <c r="AJ47" i="46"/>
  <c r="AH47" i="46"/>
  <c r="AF47" i="46"/>
  <c r="H47" i="46"/>
  <c r="M47" i="46"/>
  <c r="O47" i="46"/>
  <c r="S47" i="46"/>
  <c r="T47" i="46"/>
  <c r="W47" i="46"/>
  <c r="Z47" i="46"/>
  <c r="U47" i="46"/>
  <c r="AA47" i="46"/>
  <c r="Q47" i="46"/>
  <c r="J47" i="46"/>
  <c r="L47" i="46"/>
  <c r="N47" i="46"/>
  <c r="P47" i="46"/>
  <c r="R47" i="46"/>
  <c r="V47" i="46"/>
  <c r="X47" i="46"/>
  <c r="AB47" i="46"/>
  <c r="Y47" i="46"/>
  <c r="I47" i="46"/>
  <c r="K47" i="46"/>
  <c r="D621" i="64"/>
  <c r="E255" i="64"/>
  <c r="E477" i="64"/>
  <c r="E403" i="64"/>
  <c r="E551" i="64"/>
  <c r="E329" i="64"/>
  <c r="E42" i="64"/>
  <c r="E184" i="64"/>
  <c r="E113" i="64"/>
  <c r="H157" i="46"/>
  <c r="F231" i="46" s="1"/>
  <c r="D231" i="46"/>
  <c r="H141" i="46"/>
  <c r="D235" i="46"/>
  <c r="AE45" i="46"/>
  <c r="E148" i="47" s="1"/>
  <c r="E338" i="47" s="1"/>
  <c r="AK45" i="46"/>
  <c r="K148" i="47" s="1"/>
  <c r="K338" i="47" s="1"/>
  <c r="AH45" i="46"/>
  <c r="H148" i="47" s="1"/>
  <c r="H338" i="47" s="1"/>
  <c r="AR45" i="46"/>
  <c r="R148" i="47" s="1"/>
  <c r="R338" i="47" s="1"/>
  <c r="AI45" i="46"/>
  <c r="I148" i="47" s="1"/>
  <c r="I338" i="47" s="1"/>
  <c r="AW45" i="46"/>
  <c r="W148" i="47" s="1"/>
  <c r="W338" i="47" s="1"/>
  <c r="AQ45" i="46"/>
  <c r="Q148" i="47" s="1"/>
  <c r="Q338" i="47" s="1"/>
  <c r="AL45" i="46"/>
  <c r="L148" i="47" s="1"/>
  <c r="L338" i="47" s="1"/>
  <c r="AM45" i="46"/>
  <c r="M148" i="47" s="1"/>
  <c r="M338" i="47" s="1"/>
  <c r="AS45" i="46"/>
  <c r="S148" i="47" s="1"/>
  <c r="S338" i="47" s="1"/>
  <c r="AD45" i="46"/>
  <c r="AU45" i="46"/>
  <c r="U148" i="47" s="1"/>
  <c r="U338" i="47" s="1"/>
  <c r="AO45" i="46"/>
  <c r="O148" i="47" s="1"/>
  <c r="O338" i="47" s="1"/>
  <c r="AN45" i="46"/>
  <c r="N148" i="47" s="1"/>
  <c r="N338" i="47" s="1"/>
  <c r="AF45" i="46"/>
  <c r="F148" i="47" s="1"/>
  <c r="F338" i="47" s="1"/>
  <c r="AV45" i="46"/>
  <c r="V148" i="47" s="1"/>
  <c r="V338" i="47" s="1"/>
  <c r="AT45" i="46"/>
  <c r="T148" i="47" s="1"/>
  <c r="T338" i="47" s="1"/>
  <c r="AP45" i="46"/>
  <c r="P148" i="47" s="1"/>
  <c r="P338" i="47" s="1"/>
  <c r="AJ45" i="46"/>
  <c r="J148" i="47" s="1"/>
  <c r="J338" i="47" s="1"/>
  <c r="AG45" i="46"/>
  <c r="G148" i="47" s="1"/>
  <c r="G338" i="47" s="1"/>
  <c r="AQ53" i="46"/>
  <c r="Q156" i="47" s="1"/>
  <c r="AS53" i="46"/>
  <c r="S156" i="47" s="1"/>
  <c r="AJ53" i="46"/>
  <c r="J156" i="47" s="1"/>
  <c r="AH53" i="46"/>
  <c r="H156" i="47" s="1"/>
  <c r="AG53" i="46"/>
  <c r="G156" i="47" s="1"/>
  <c r="AU53" i="46"/>
  <c r="U156" i="47" s="1"/>
  <c r="AN53" i="46"/>
  <c r="N156" i="47" s="1"/>
  <c r="AT53" i="46"/>
  <c r="T156" i="47" s="1"/>
  <c r="AK53" i="46"/>
  <c r="K156" i="47" s="1"/>
  <c r="AE53" i="46"/>
  <c r="E156" i="47" s="1"/>
  <c r="AD53" i="46"/>
  <c r="AV53" i="46"/>
  <c r="V156" i="47" s="1"/>
  <c r="AF53" i="46"/>
  <c r="F156" i="47" s="1"/>
  <c r="AR53" i="46"/>
  <c r="R156" i="47" s="1"/>
  <c r="AI53" i="46"/>
  <c r="I156" i="47" s="1"/>
  <c r="AW53" i="46"/>
  <c r="W156" i="47" s="1"/>
  <c r="AM53" i="46"/>
  <c r="M156" i="47" s="1"/>
  <c r="AO53" i="46"/>
  <c r="O156" i="47" s="1"/>
  <c r="AP53" i="46"/>
  <c r="P156" i="47" s="1"/>
  <c r="AL53" i="46"/>
  <c r="L156" i="47" s="1"/>
  <c r="G63" i="25"/>
  <c r="G63" i="74"/>
  <c r="G61" i="75" s="1"/>
  <c r="H46" i="56"/>
  <c r="H63" i="25"/>
  <c r="I46" i="56"/>
  <c r="H63" i="74"/>
  <c r="D63" i="25"/>
  <c r="D63" i="74"/>
  <c r="E46" i="56"/>
  <c r="AC46" i="46"/>
  <c r="T63" i="25"/>
  <c r="T63" i="74"/>
  <c r="U46" i="56"/>
  <c r="P63" i="25"/>
  <c r="P63" i="74"/>
  <c r="Q46" i="56"/>
  <c r="N63" i="25"/>
  <c r="N63" i="74"/>
  <c r="O46" i="56"/>
  <c r="F46" i="56"/>
  <c r="E63" i="25"/>
  <c r="E63" i="74"/>
  <c r="E61" i="75" s="1"/>
  <c r="W63" i="74"/>
  <c r="W63" i="25"/>
  <c r="X46" i="56"/>
  <c r="R46" i="56"/>
  <c r="Q63" i="25"/>
  <c r="Q63" i="74"/>
  <c r="L46" i="56"/>
  <c r="K63" i="25"/>
  <c r="K63" i="74"/>
  <c r="K61" i="75" s="1"/>
  <c r="AG135" i="25"/>
  <c r="AJ244" i="46"/>
  <c r="L193" i="47"/>
  <c r="F194" i="47"/>
  <c r="AA136" i="25"/>
  <c r="AE135" i="25"/>
  <c r="AH244" i="46"/>
  <c r="J193" i="47"/>
  <c r="AK136" i="25"/>
  <c r="P194" i="47"/>
  <c r="T193" i="47"/>
  <c r="AO135" i="25"/>
  <c r="AR244" i="46"/>
  <c r="Z136" i="25"/>
  <c r="E194" i="47"/>
  <c r="AD135" i="25"/>
  <c r="I193" i="47"/>
  <c r="AG244" i="46"/>
  <c r="AH136" i="25"/>
  <c r="M194" i="47"/>
  <c r="Q193" i="47"/>
  <c r="AL135" i="25"/>
  <c r="AO244" i="46"/>
  <c r="AP136" i="25"/>
  <c r="U194" i="47"/>
  <c r="AO43" i="46"/>
  <c r="AS43" i="46"/>
  <c r="AW43" i="46"/>
  <c r="AD43" i="46"/>
  <c r="AH43" i="46"/>
  <c r="AN43" i="46"/>
  <c r="AR43" i="46"/>
  <c r="AV43" i="46"/>
  <c r="AG43" i="46"/>
  <c r="AM43" i="46"/>
  <c r="AQ43" i="46"/>
  <c r="AU43" i="46"/>
  <c r="AL43" i="46"/>
  <c r="AF43" i="46"/>
  <c r="AJ43" i="46"/>
  <c r="AP43" i="46"/>
  <c r="AT43" i="46"/>
  <c r="AK43" i="46"/>
  <c r="AI43" i="46"/>
  <c r="AE43" i="46"/>
  <c r="H131" i="46"/>
  <c r="D238" i="46"/>
  <c r="Q48" i="46"/>
  <c r="J48" i="46"/>
  <c r="L48" i="46"/>
  <c r="N48" i="46"/>
  <c r="P48" i="46"/>
  <c r="R48" i="46"/>
  <c r="V48" i="46"/>
  <c r="X48" i="46"/>
  <c r="AB48" i="46"/>
  <c r="AA48" i="46"/>
  <c r="I48" i="46"/>
  <c r="K48" i="46"/>
  <c r="M48" i="46"/>
  <c r="O48" i="46"/>
  <c r="S48" i="46"/>
  <c r="T48" i="46"/>
  <c r="U48" i="46"/>
  <c r="Z48" i="46"/>
  <c r="Y48" i="46"/>
  <c r="H48" i="46"/>
  <c r="W48" i="46"/>
  <c r="AF48" i="46"/>
  <c r="AJ48" i="46"/>
  <c r="AK48" i="46"/>
  <c r="AQ48" i="46"/>
  <c r="AU48" i="46"/>
  <c r="AR48" i="46"/>
  <c r="AD48" i="46"/>
  <c r="AH48" i="46"/>
  <c r="AL48" i="46"/>
  <c r="AO48" i="46"/>
  <c r="AS48" i="46"/>
  <c r="AW48" i="46"/>
  <c r="AT48" i="46"/>
  <c r="AP48" i="46"/>
  <c r="AM48" i="46"/>
  <c r="AV48" i="46"/>
  <c r="AN48" i="46"/>
  <c r="AG48" i="46"/>
  <c r="AI48" i="46"/>
  <c r="AE48" i="46"/>
  <c r="H142" i="46"/>
  <c r="D240" i="46"/>
  <c r="AA41" i="46"/>
  <c r="T41" i="46"/>
  <c r="Z41" i="46"/>
  <c r="N41" i="46"/>
  <c r="M41" i="46"/>
  <c r="K41" i="46"/>
  <c r="Y41" i="46"/>
  <c r="Q41" i="46"/>
  <c r="R41" i="46"/>
  <c r="I41" i="46"/>
  <c r="L41" i="46"/>
  <c r="P41" i="46"/>
  <c r="O41" i="46"/>
  <c r="J41" i="46"/>
  <c r="U41" i="46"/>
  <c r="W41" i="46"/>
  <c r="S41" i="46"/>
  <c r="V41" i="46"/>
  <c r="X41" i="46"/>
  <c r="AB41" i="46"/>
  <c r="BS40" i="46"/>
  <c r="D194" i="47"/>
  <c r="Y136" i="25"/>
  <c r="AX148" i="46"/>
  <c r="AF244" i="46"/>
  <c r="AC135" i="25"/>
  <c r="H193" i="47"/>
  <c r="N194" i="47"/>
  <c r="AI136" i="25"/>
  <c r="R193" i="47"/>
  <c r="AM135" i="25"/>
  <c r="AP244" i="46"/>
  <c r="V194" i="47"/>
  <c r="AQ136" i="25"/>
  <c r="AB135" i="25"/>
  <c r="AE244" i="46"/>
  <c r="G193" i="47"/>
  <c r="AF136" i="25"/>
  <c r="K194" i="47"/>
  <c r="AM244" i="46"/>
  <c r="AJ135" i="25"/>
  <c r="O193" i="47"/>
  <c r="S194" i="47"/>
  <c r="AN136" i="25"/>
  <c r="AU244" i="46"/>
  <c r="AR135" i="25"/>
  <c r="W193" i="47"/>
  <c r="D123" i="56"/>
  <c r="K121" i="44" s="1"/>
  <c r="L121" i="44" s="1"/>
  <c r="M31" i="56"/>
  <c r="L41" i="25"/>
  <c r="Q161" i="47"/>
  <c r="Q340" i="47" s="1"/>
  <c r="Q162" i="47"/>
  <c r="Q341" i="47" s="1"/>
  <c r="AL86" i="25"/>
  <c r="AO249" i="46"/>
  <c r="D624" i="64"/>
  <c r="E45" i="64"/>
  <c r="E187" i="64"/>
  <c r="E258" i="64"/>
  <c r="E480" i="64"/>
  <c r="E554" i="64"/>
  <c r="E406" i="64"/>
  <c r="E332" i="64"/>
  <c r="E116" i="64"/>
  <c r="H44" i="46"/>
  <c r="AB44" i="46"/>
  <c r="I44" i="46"/>
  <c r="P44" i="46"/>
  <c r="Z44" i="46"/>
  <c r="R44" i="46"/>
  <c r="M44" i="46"/>
  <c r="Y44" i="46"/>
  <c r="V44" i="46"/>
  <c r="J44" i="46"/>
  <c r="N44" i="46"/>
  <c r="W44" i="46"/>
  <c r="U44" i="46"/>
  <c r="K44" i="46"/>
  <c r="O44" i="46"/>
  <c r="S44" i="46"/>
  <c r="L44" i="46"/>
  <c r="T44" i="46"/>
  <c r="AA44" i="46"/>
  <c r="X44" i="46"/>
  <c r="Q44" i="46"/>
  <c r="AF44" i="46"/>
  <c r="AJ44" i="46"/>
  <c r="AQ44" i="46"/>
  <c r="AU44" i="46"/>
  <c r="AM44" i="46"/>
  <c r="AP44" i="46"/>
  <c r="AT44" i="46"/>
  <c r="AK44" i="46"/>
  <c r="AD44" i="46"/>
  <c r="AH44" i="46"/>
  <c r="AO44" i="46"/>
  <c r="AS44" i="46"/>
  <c r="AW44" i="46"/>
  <c r="AN44" i="46"/>
  <c r="AR44" i="46"/>
  <c r="AV44" i="46"/>
  <c r="AL44" i="46"/>
  <c r="AG44" i="46"/>
  <c r="AI44" i="46"/>
  <c r="AE44" i="46"/>
  <c r="H138" i="46"/>
  <c r="D239" i="46"/>
  <c r="E235" i="46"/>
  <c r="H161" i="46"/>
  <c r="F233" i="46" s="1"/>
  <c r="D233" i="46"/>
  <c r="L63" i="25"/>
  <c r="M46" i="56"/>
  <c r="L63" i="74"/>
  <c r="F63" i="74"/>
  <c r="F63" i="25"/>
  <c r="G46" i="56"/>
  <c r="R63" i="25"/>
  <c r="S46" i="56"/>
  <c r="R63" i="74"/>
  <c r="R61" i="75" s="1"/>
  <c r="U63" i="74"/>
  <c r="U63" i="25"/>
  <c r="V46" i="56"/>
  <c r="O63" i="74"/>
  <c r="O61" i="75" s="1"/>
  <c r="O63" i="25"/>
  <c r="P46" i="56"/>
  <c r="J63" i="74"/>
  <c r="J63" i="25"/>
  <c r="K46" i="56"/>
  <c r="V63" i="25"/>
  <c r="W46" i="56"/>
  <c r="V63" i="74"/>
  <c r="V61" i="75" s="1"/>
  <c r="S63" i="25"/>
  <c r="T46" i="56"/>
  <c r="S63" i="74"/>
  <c r="M63" i="25"/>
  <c r="N46" i="56"/>
  <c r="M63" i="74"/>
  <c r="I63" i="25"/>
  <c r="I63" i="74"/>
  <c r="I61" i="75" s="1"/>
  <c r="J46" i="56"/>
  <c r="BS47" i="46"/>
  <c r="CN47" i="46"/>
  <c r="CD45" i="46"/>
  <c r="BX45" i="46"/>
  <c r="BQ45" i="46"/>
  <c r="BM45" i="46"/>
  <c r="CF45" i="46"/>
  <c r="CK45" i="46"/>
  <c r="AY45" i="46"/>
  <c r="BZ45" i="46"/>
  <c r="BN45" i="46"/>
  <c r="BO45" i="46"/>
  <c r="BW45" i="46"/>
  <c r="CE45" i="46"/>
  <c r="CL45" i="46"/>
  <c r="BP45" i="46"/>
  <c r="BV45" i="46"/>
  <c r="BU45" i="46"/>
  <c r="AZ45" i="46"/>
  <c r="CG45" i="46"/>
  <c r="BT45" i="46"/>
  <c r="BH45" i="46"/>
  <c r="BI45" i="46"/>
  <c r="BJ45" i="46"/>
  <c r="I45" i="44"/>
  <c r="J45" i="44" s="1"/>
  <c r="BK45" i="46"/>
  <c r="BR45" i="46"/>
  <c r="BA45" i="46"/>
  <c r="CM45" i="46"/>
  <c r="BL45" i="46"/>
  <c r="CI45" i="46"/>
  <c r="BY45" i="46"/>
  <c r="CB45" i="46"/>
  <c r="CJ45" i="46"/>
  <c r="CH45" i="46"/>
  <c r="BD45" i="46"/>
  <c r="CC45" i="46"/>
  <c r="BF45" i="46"/>
  <c r="CA45" i="46"/>
  <c r="BE45" i="46"/>
  <c r="BB45" i="46"/>
  <c r="BG45" i="46"/>
  <c r="BC45" i="46"/>
  <c r="L194" i="47"/>
  <c r="AG136" i="25"/>
  <c r="F193" i="47"/>
  <c r="AA135" i="25"/>
  <c r="AD244" i="46"/>
  <c r="J194" i="47"/>
  <c r="AE136" i="25"/>
  <c r="AK135" i="25"/>
  <c r="P193" i="47"/>
  <c r="AN244" i="46"/>
  <c r="AO136" i="25"/>
  <c r="T194" i="47"/>
  <c r="E193" i="47"/>
  <c r="Z135" i="25"/>
  <c r="AC244" i="46"/>
  <c r="AD136" i="25"/>
  <c r="I194" i="47"/>
  <c r="AH135" i="25"/>
  <c r="M193" i="47"/>
  <c r="AK244" i="46"/>
  <c r="AL136" i="25"/>
  <c r="Q194" i="47"/>
  <c r="AP135" i="25"/>
  <c r="AS244" i="46"/>
  <c r="U193" i="47"/>
  <c r="Q50" i="56"/>
  <c r="P70" i="25"/>
  <c r="P64" i="74"/>
  <c r="P62" i="75" s="1"/>
  <c r="D620" i="64"/>
  <c r="E41" i="64"/>
  <c r="E112" i="64"/>
  <c r="E254" i="64"/>
  <c r="E550" i="64"/>
  <c r="E402" i="64"/>
  <c r="E476" i="64"/>
  <c r="E328" i="64"/>
  <c r="E183" i="64"/>
  <c r="H43" i="46"/>
  <c r="L43" i="46"/>
  <c r="M43" i="46"/>
  <c r="Y43" i="46"/>
  <c r="T43" i="46"/>
  <c r="Z43" i="46"/>
  <c r="W43" i="46"/>
  <c r="Q43" i="46"/>
  <c r="J43" i="46"/>
  <c r="R43" i="46"/>
  <c r="V43" i="46"/>
  <c r="AA43" i="46"/>
  <c r="X43" i="46"/>
  <c r="AB43" i="46"/>
  <c r="U43" i="46"/>
  <c r="P43" i="46"/>
  <c r="N43" i="46"/>
  <c r="I43" i="46"/>
  <c r="K43" i="46"/>
  <c r="S43" i="46"/>
  <c r="O43" i="46"/>
  <c r="E238" i="46"/>
  <c r="D625" i="64"/>
  <c r="E46" i="64"/>
  <c r="E259" i="64"/>
  <c r="E481" i="64"/>
  <c r="E188" i="64"/>
  <c r="E555" i="64"/>
  <c r="E407" i="64"/>
  <c r="E333" i="64"/>
  <c r="E117" i="64"/>
  <c r="E240" i="46"/>
  <c r="H145" i="46"/>
  <c r="H150" i="46"/>
  <c r="H160" i="46"/>
  <c r="H139" i="46"/>
  <c r="D232" i="46"/>
  <c r="H158" i="46"/>
  <c r="F232" i="46" s="1"/>
  <c r="H162" i="46"/>
  <c r="F234" i="46" s="1"/>
  <c r="D234" i="46"/>
  <c r="AR41" i="46"/>
  <c r="R144" i="47" s="1"/>
  <c r="R334" i="47" s="1"/>
  <c r="AW41" i="46"/>
  <c r="W144" i="47" s="1"/>
  <c r="W334" i="47" s="1"/>
  <c r="AJ41" i="46"/>
  <c r="J144" i="47" s="1"/>
  <c r="J334" i="47" s="1"/>
  <c r="AG41" i="46"/>
  <c r="G144" i="47" s="1"/>
  <c r="G334" i="47" s="1"/>
  <c r="AP41" i="46"/>
  <c r="P144" i="47" s="1"/>
  <c r="P334" i="47" s="1"/>
  <c r="J47" i="44"/>
  <c r="CN40" i="46"/>
  <c r="H40" i="46"/>
  <c r="N40" i="46"/>
  <c r="P40" i="46"/>
  <c r="R40" i="46"/>
  <c r="V40" i="46"/>
  <c r="X40" i="46"/>
  <c r="AB40" i="46"/>
  <c r="AA40" i="46"/>
  <c r="W40" i="46"/>
  <c r="Q40" i="46"/>
  <c r="L40" i="46"/>
  <c r="M40" i="46"/>
  <c r="O40" i="46"/>
  <c r="S40" i="46"/>
  <c r="T40" i="46"/>
  <c r="U40" i="46"/>
  <c r="Z40" i="46"/>
  <c r="Y40" i="46"/>
  <c r="I40" i="46"/>
  <c r="K40" i="46"/>
  <c r="J40" i="46"/>
  <c r="CA38" i="46"/>
  <c r="CI38" i="46"/>
  <c r="CJ38" i="46"/>
  <c r="BV38" i="46"/>
  <c r="BI38" i="46"/>
  <c r="BF38" i="46"/>
  <c r="BR38" i="46"/>
  <c r="BJ38" i="46"/>
  <c r="BK38" i="46"/>
  <c r="BZ38" i="46"/>
  <c r="BM38" i="46"/>
  <c r="CG38" i="46"/>
  <c r="BO38" i="46"/>
  <c r="CB38" i="46"/>
  <c r="CH38" i="46"/>
  <c r="CK38" i="46"/>
  <c r="AY38" i="46"/>
  <c r="BX38" i="46"/>
  <c r="CM38" i="46"/>
  <c r="CF38" i="46"/>
  <c r="BP38" i="46"/>
  <c r="BH38" i="46"/>
  <c r="BA38" i="46"/>
  <c r="BB38" i="46"/>
  <c r="BD38" i="46"/>
  <c r="CE38" i="46"/>
  <c r="BU38" i="46"/>
  <c r="BL38" i="46"/>
  <c r="CC38" i="46"/>
  <c r="BW38" i="46"/>
  <c r="BC38" i="46"/>
  <c r="BQ38" i="46"/>
  <c r="CD38" i="46"/>
  <c r="BG38" i="46"/>
  <c r="BY38" i="46"/>
  <c r="AZ38" i="46"/>
  <c r="F38" i="46"/>
  <c r="CL38" i="46"/>
  <c r="I38" i="44"/>
  <c r="J38" i="44" s="1"/>
  <c r="BN38" i="46"/>
  <c r="BE38" i="46"/>
  <c r="BT38" i="46"/>
  <c r="AB244" i="46"/>
  <c r="D193" i="47"/>
  <c r="Y135" i="25"/>
  <c r="AX147" i="46"/>
  <c r="CO147" i="46" s="1"/>
  <c r="BS87" i="46"/>
  <c r="CO87" i="46" s="1"/>
  <c r="E87" i="56"/>
  <c r="AC136" i="25"/>
  <c r="H194" i="47"/>
  <c r="AI135" i="25"/>
  <c r="N193" i="47"/>
  <c r="AL244" i="46"/>
  <c r="R194" i="47"/>
  <c r="AM136" i="25"/>
  <c r="AQ135" i="25"/>
  <c r="V193" i="47"/>
  <c r="AT244" i="46"/>
  <c r="G194" i="47"/>
  <c r="AB136" i="25"/>
  <c r="K193" i="47"/>
  <c r="AF135" i="25"/>
  <c r="AI244" i="46"/>
  <c r="O194" i="47"/>
  <c r="AJ136" i="25"/>
  <c r="AN135" i="25"/>
  <c r="AQ244" i="46"/>
  <c r="S193" i="47"/>
  <c r="W194" i="47"/>
  <c r="AR136" i="25"/>
  <c r="AA531" i="64"/>
  <c r="AA235" i="64"/>
  <c r="W61" i="69"/>
  <c r="P61" i="69"/>
  <c r="Q61" i="69"/>
  <c r="M61" i="69"/>
  <c r="J61" i="69"/>
  <c r="H61" i="69"/>
  <c r="F61" i="69"/>
  <c r="K17" i="69"/>
  <c r="BS32" i="46"/>
  <c r="L63" i="69"/>
  <c r="P17" i="69"/>
  <c r="H17" i="69"/>
  <c r="M15" i="69"/>
  <c r="K61" i="69"/>
  <c r="I61" i="69"/>
  <c r="E61" i="69"/>
  <c r="L61" i="69"/>
  <c r="T61" i="69"/>
  <c r="U61" i="69"/>
  <c r="R61" i="69"/>
  <c r="AB52" i="25"/>
  <c r="AN52" i="25"/>
  <c r="AO52" i="25"/>
  <c r="AA52" i="25"/>
  <c r="Y52" i="25"/>
  <c r="AF52" i="25"/>
  <c r="AJ52" i="25"/>
  <c r="CN32" i="46"/>
  <c r="Q32" i="46"/>
  <c r="I32" i="46"/>
  <c r="J32" i="46"/>
  <c r="K32" i="46"/>
  <c r="L32" i="46"/>
  <c r="M32" i="46"/>
  <c r="N32" i="46"/>
  <c r="O32" i="46"/>
  <c r="P32" i="46"/>
  <c r="R32" i="46"/>
  <c r="S32" i="46"/>
  <c r="T32" i="46"/>
  <c r="U32" i="46"/>
  <c r="V32" i="46"/>
  <c r="W32" i="46"/>
  <c r="X32" i="46"/>
  <c r="Y32" i="46"/>
  <c r="Z32" i="46"/>
  <c r="AA32" i="46"/>
  <c r="AB32" i="46"/>
  <c r="H32" i="46"/>
  <c r="H32" i="44"/>
  <c r="C249" i="44"/>
  <c r="W17" i="69"/>
  <c r="T17" i="69"/>
  <c r="Q17" i="69"/>
  <c r="M17" i="69"/>
  <c r="F17" i="69"/>
  <c r="D253" i="46"/>
  <c r="X26" i="56"/>
  <c r="U34" i="25"/>
  <c r="U35" i="25" s="1"/>
  <c r="V26" i="56"/>
  <c r="S34" i="25"/>
  <c r="Q34" i="25"/>
  <c r="Q35" i="25" s="1"/>
  <c r="R26" i="56"/>
  <c r="M34" i="25"/>
  <c r="M35" i="25" s="1"/>
  <c r="N26" i="56"/>
  <c r="H34" i="25"/>
  <c r="H35" i="25" s="1"/>
  <c r="I26" i="56"/>
  <c r="G26" i="56"/>
  <c r="D34" i="25"/>
  <c r="D35" i="25" s="1"/>
  <c r="E26" i="56"/>
  <c r="AW253" i="46"/>
  <c r="H51" i="44"/>
  <c r="C255" i="44"/>
  <c r="O77" i="25"/>
  <c r="P56" i="56"/>
  <c r="O71" i="74"/>
  <c r="O48" i="75" s="1"/>
  <c r="J77" i="25"/>
  <c r="K56" i="56"/>
  <c r="J71" i="74"/>
  <c r="J48" i="75" s="1"/>
  <c r="D77" i="25"/>
  <c r="E56" i="56"/>
  <c r="D71" i="74"/>
  <c r="AQ341" i="64"/>
  <c r="AH341" i="64"/>
  <c r="AP341" i="64"/>
  <c r="AI341" i="64"/>
  <c r="AE341" i="64"/>
  <c r="AM341" i="64"/>
  <c r="AU341" i="64"/>
  <c r="AO341" i="64"/>
  <c r="AT341" i="64"/>
  <c r="AJ341" i="64"/>
  <c r="AK341" i="64"/>
  <c r="AR341" i="64"/>
  <c r="AF341" i="64"/>
  <c r="AB341" i="64"/>
  <c r="AD341" i="64"/>
  <c r="AN341" i="64"/>
  <c r="AS341" i="64"/>
  <c r="AL341" i="64"/>
  <c r="AG341" i="64"/>
  <c r="AC341" i="64"/>
  <c r="AQ196" i="64"/>
  <c r="AB196" i="64"/>
  <c r="AD196" i="64"/>
  <c r="AC196" i="64"/>
  <c r="AJ196" i="64"/>
  <c r="AK196" i="64"/>
  <c r="AL196" i="64"/>
  <c r="AR196" i="64"/>
  <c r="AT196" i="64"/>
  <c r="AU196" i="64"/>
  <c r="AE196" i="64"/>
  <c r="AF196" i="64"/>
  <c r="AG196" i="64"/>
  <c r="AH196" i="64"/>
  <c r="AI196" i="64"/>
  <c r="AM196" i="64"/>
  <c r="AN196" i="64"/>
  <c r="AO196" i="64"/>
  <c r="AP196" i="64"/>
  <c r="AS196" i="64"/>
  <c r="AM563" i="64"/>
  <c r="AQ563" i="64"/>
  <c r="AR563" i="64"/>
  <c r="AP563" i="64"/>
  <c r="AG563" i="64"/>
  <c r="AJ563" i="64"/>
  <c r="AI563" i="64"/>
  <c r="AF563" i="64"/>
  <c r="AE563" i="64"/>
  <c r="AB563" i="64"/>
  <c r="AC563" i="64"/>
  <c r="AT563" i="64"/>
  <c r="AD563" i="64"/>
  <c r="AL563" i="64"/>
  <c r="AO563" i="64"/>
  <c r="AH563" i="64"/>
  <c r="AS563" i="64"/>
  <c r="AK563" i="64"/>
  <c r="AU563" i="64"/>
  <c r="AN563" i="64"/>
  <c r="AQ267" i="64"/>
  <c r="AB267" i="64"/>
  <c r="AD267" i="64"/>
  <c r="AF267" i="64"/>
  <c r="AE267" i="64"/>
  <c r="AI267" i="64"/>
  <c r="AL267" i="64"/>
  <c r="AO267" i="64"/>
  <c r="AP267" i="64"/>
  <c r="AR267" i="64"/>
  <c r="AC267" i="64"/>
  <c r="AG267" i="64"/>
  <c r="AH267" i="64"/>
  <c r="AJ267" i="64"/>
  <c r="AK267" i="64"/>
  <c r="AM267" i="64"/>
  <c r="AN267" i="64"/>
  <c r="AS267" i="64"/>
  <c r="AT267" i="64"/>
  <c r="AU267" i="64"/>
  <c r="D267" i="64"/>
  <c r="F633" i="64"/>
  <c r="D415" i="64"/>
  <c r="D489" i="64"/>
  <c r="D125" i="64"/>
  <c r="D196" i="64"/>
  <c r="D563" i="64"/>
  <c r="D341" i="64"/>
  <c r="D54" i="64"/>
  <c r="V82" i="25"/>
  <c r="W57" i="56"/>
  <c r="Y255" i="46"/>
  <c r="V43" i="73"/>
  <c r="U82" i="25"/>
  <c r="X255" i="46"/>
  <c r="V57" i="56"/>
  <c r="U43" i="73"/>
  <c r="N82" i="25"/>
  <c r="Q255" i="46"/>
  <c r="O57" i="56"/>
  <c r="N43" i="73"/>
  <c r="J82" i="25"/>
  <c r="J43" i="73"/>
  <c r="M255" i="46"/>
  <c r="K57" i="56"/>
  <c r="I57" i="56"/>
  <c r="F82" i="25"/>
  <c r="I255" i="46"/>
  <c r="G57" i="56"/>
  <c r="F43" i="73"/>
  <c r="AQ342" i="64"/>
  <c r="AN342" i="64"/>
  <c r="AO342" i="64"/>
  <c r="AT342" i="64"/>
  <c r="AH342" i="64"/>
  <c r="AU342" i="64"/>
  <c r="AK342" i="64"/>
  <c r="AL342" i="64"/>
  <c r="AM342" i="64"/>
  <c r="AG342" i="64"/>
  <c r="AB342" i="64"/>
  <c r="AS342" i="64"/>
  <c r="AI342" i="64"/>
  <c r="AF342" i="64"/>
  <c r="AP342" i="64"/>
  <c r="AE342" i="64"/>
  <c r="AR342" i="64"/>
  <c r="AD342" i="64"/>
  <c r="AJ342" i="64"/>
  <c r="AC342" i="64"/>
  <c r="AU416" i="64"/>
  <c r="AD416" i="64"/>
  <c r="AJ416" i="64"/>
  <c r="AS416" i="64"/>
  <c r="AT416" i="64"/>
  <c r="AN416" i="64"/>
  <c r="AM416" i="64"/>
  <c r="AO416" i="64"/>
  <c r="AH416" i="64"/>
  <c r="AR416" i="64"/>
  <c r="AP416" i="64"/>
  <c r="AQ416" i="64"/>
  <c r="AK416" i="64"/>
  <c r="AG416" i="64"/>
  <c r="AC416" i="64"/>
  <c r="AE416" i="64"/>
  <c r="AL416" i="64"/>
  <c r="AF416" i="64"/>
  <c r="AI416" i="64"/>
  <c r="AB416" i="64"/>
  <c r="AQ268" i="64"/>
  <c r="AC268" i="64"/>
  <c r="AE268" i="64"/>
  <c r="AB268" i="64"/>
  <c r="AD268" i="64"/>
  <c r="AF268" i="64"/>
  <c r="AG268" i="64"/>
  <c r="AH268" i="64"/>
  <c r="AJ268" i="64"/>
  <c r="AK268" i="64"/>
  <c r="AM268" i="64"/>
  <c r="AN268" i="64"/>
  <c r="AS268" i="64"/>
  <c r="AT268" i="64"/>
  <c r="AU268" i="64"/>
  <c r="AI268" i="64"/>
  <c r="AL268" i="64"/>
  <c r="AO268" i="64"/>
  <c r="AP268" i="64"/>
  <c r="AR268" i="64"/>
  <c r="AQ126" i="64"/>
  <c r="AD126" i="64"/>
  <c r="AF126" i="64"/>
  <c r="AB126" i="64"/>
  <c r="AC126" i="64"/>
  <c r="AE126" i="64"/>
  <c r="AK126" i="64"/>
  <c r="AM126" i="64"/>
  <c r="AO126" i="64"/>
  <c r="AP126" i="64"/>
  <c r="AG126" i="64"/>
  <c r="AH126" i="64"/>
  <c r="AI126" i="64"/>
  <c r="AJ126" i="64"/>
  <c r="AL126" i="64"/>
  <c r="AN126" i="64"/>
  <c r="AR126" i="64"/>
  <c r="AS126" i="64"/>
  <c r="AT126" i="64"/>
  <c r="AU126" i="64"/>
  <c r="D268" i="64"/>
  <c r="D564" i="64"/>
  <c r="D416" i="64"/>
  <c r="D490" i="64"/>
  <c r="F634" i="64"/>
  <c r="D342" i="64"/>
  <c r="D197" i="64"/>
  <c r="D55" i="64"/>
  <c r="D126" i="64"/>
  <c r="R55" i="71"/>
  <c r="R56" i="70"/>
  <c r="Y156" i="25"/>
  <c r="AX168" i="46"/>
  <c r="CO168" i="46" s="1"/>
  <c r="D215" i="47"/>
  <c r="E168" i="56"/>
  <c r="Y157" i="25"/>
  <c r="AX169" i="46"/>
  <c r="CO169" i="46" s="1"/>
  <c r="E169" i="56"/>
  <c r="D216" i="47"/>
  <c r="Y154" i="25"/>
  <c r="AX166" i="46"/>
  <c r="AB252" i="46"/>
  <c r="E166" i="56"/>
  <c r="D213" i="47"/>
  <c r="BS97" i="46"/>
  <c r="CO97" i="46" s="1"/>
  <c r="E97" i="56"/>
  <c r="D97" i="56" s="1"/>
  <c r="Z157" i="25"/>
  <c r="F169" i="56"/>
  <c r="E216" i="47"/>
  <c r="Z154" i="25"/>
  <c r="F166" i="56"/>
  <c r="E217" i="25" s="1"/>
  <c r="AC252" i="46"/>
  <c r="E213" i="47"/>
  <c r="Z156" i="25"/>
  <c r="F168" i="56"/>
  <c r="E215" i="47"/>
  <c r="AD159" i="25"/>
  <c r="I218" i="47"/>
  <c r="J171" i="56"/>
  <c r="AD161" i="25"/>
  <c r="J173" i="56"/>
  <c r="I224" i="25" s="1"/>
  <c r="I220" i="47"/>
  <c r="AD158" i="25"/>
  <c r="J170" i="56"/>
  <c r="I217" i="47"/>
  <c r="AC157" i="25"/>
  <c r="H216" i="47"/>
  <c r="I169" i="56"/>
  <c r="AC154" i="25"/>
  <c r="I166" i="56"/>
  <c r="H217" i="25" s="1"/>
  <c r="H213" i="47"/>
  <c r="AF252" i="46"/>
  <c r="AC156" i="25"/>
  <c r="H215" i="47"/>
  <c r="I168" i="56"/>
  <c r="AH157" i="25"/>
  <c r="M216" i="47"/>
  <c r="N169" i="56"/>
  <c r="AH161" i="25"/>
  <c r="N173" i="56"/>
  <c r="M224" i="25" s="1"/>
  <c r="M220" i="47"/>
  <c r="AH158" i="25"/>
  <c r="N170" i="56"/>
  <c r="M217" i="47"/>
  <c r="AL154" i="25"/>
  <c r="Q213" i="47"/>
  <c r="R166" i="56"/>
  <c r="Q217" i="25" s="1"/>
  <c r="AO252" i="46"/>
  <c r="AL159" i="25"/>
  <c r="R171" i="56"/>
  <c r="Q218" i="47"/>
  <c r="AL156" i="25"/>
  <c r="Q215" i="47"/>
  <c r="R168" i="56"/>
  <c r="AP157" i="25"/>
  <c r="V169" i="56"/>
  <c r="U216" i="47"/>
  <c r="AP161" i="25"/>
  <c r="V173" i="56"/>
  <c r="U224" i="25" s="1"/>
  <c r="U220" i="47"/>
  <c r="AP158" i="25"/>
  <c r="V170" i="56"/>
  <c r="U217" i="47"/>
  <c r="AF157" i="25"/>
  <c r="K216" i="47"/>
  <c r="L169" i="56"/>
  <c r="AF154" i="25"/>
  <c r="L166" i="56"/>
  <c r="K217" i="25" s="1"/>
  <c r="AI252" i="46"/>
  <c r="K213" i="47"/>
  <c r="AF158" i="25"/>
  <c r="K217" i="47"/>
  <c r="L170" i="56"/>
  <c r="AK159" i="25"/>
  <c r="Q171" i="56"/>
  <c r="P218" i="47"/>
  <c r="AK156" i="25"/>
  <c r="Q168" i="56"/>
  <c r="P215" i="47"/>
  <c r="AK161" i="25"/>
  <c r="P220" i="47"/>
  <c r="Q173" i="56"/>
  <c r="P224" i="25" s="1"/>
  <c r="AO157" i="25"/>
  <c r="T216" i="47"/>
  <c r="U169" i="56"/>
  <c r="AO154" i="25"/>
  <c r="U166" i="56"/>
  <c r="T217" i="25" s="1"/>
  <c r="AR252" i="46"/>
  <c r="T213" i="47"/>
  <c r="AO158" i="25"/>
  <c r="T217" i="47"/>
  <c r="U170" i="56"/>
  <c r="G223" i="25"/>
  <c r="G323" i="25" s="1"/>
  <c r="H241" i="56"/>
  <c r="W223" i="25"/>
  <c r="W323" i="25" s="1"/>
  <c r="X241" i="56"/>
  <c r="W241" i="56"/>
  <c r="V223" i="25"/>
  <c r="V323" i="25" s="1"/>
  <c r="AL56" i="64"/>
  <c r="AL127" i="64"/>
  <c r="AL198" i="64"/>
  <c r="AL269" i="64"/>
  <c r="AL491" i="64"/>
  <c r="AL417" i="64"/>
  <c r="AL565" i="64"/>
  <c r="AL343" i="64"/>
  <c r="X251" i="25"/>
  <c r="C251" i="25"/>
  <c r="T56" i="47"/>
  <c r="T258" i="47" s="1"/>
  <c r="T300" i="47"/>
  <c r="L15" i="69"/>
  <c r="T15" i="69"/>
  <c r="U15" i="69"/>
  <c r="J15" i="69"/>
  <c r="L62" i="69"/>
  <c r="W62" i="69"/>
  <c r="U62" i="69"/>
  <c r="Q62" i="69"/>
  <c r="M62" i="69"/>
  <c r="R62" i="69"/>
  <c r="N62" i="69"/>
  <c r="J62" i="69"/>
  <c r="H62" i="69"/>
  <c r="F62" i="69"/>
  <c r="AH76" i="25"/>
  <c r="M158" i="47"/>
  <c r="K71" i="25"/>
  <c r="K49" i="74"/>
  <c r="L51" i="56"/>
  <c r="G71" i="25"/>
  <c r="E49" i="74"/>
  <c r="AT336" i="64"/>
  <c r="AR336" i="64"/>
  <c r="AN336" i="64"/>
  <c r="AM336" i="64"/>
  <c r="AD336" i="64"/>
  <c r="AK336" i="64"/>
  <c r="AO336" i="64"/>
  <c r="AG336" i="64"/>
  <c r="AI336" i="64"/>
  <c r="AH336" i="64"/>
  <c r="AE336" i="64"/>
  <c r="AL336" i="64"/>
  <c r="AB336" i="64"/>
  <c r="AQ336" i="64"/>
  <c r="AU336" i="64"/>
  <c r="AP336" i="64"/>
  <c r="AF336" i="64"/>
  <c r="AS336" i="64"/>
  <c r="AJ336" i="64"/>
  <c r="AC336" i="64"/>
  <c r="AP410" i="64"/>
  <c r="AO410" i="64"/>
  <c r="AQ410" i="64"/>
  <c r="AF410" i="64"/>
  <c r="AU410" i="64"/>
  <c r="AR410" i="64"/>
  <c r="AB410" i="64"/>
  <c r="AC410" i="64"/>
  <c r="AE410" i="64"/>
  <c r="AL410" i="64"/>
  <c r="AH410" i="64"/>
  <c r="AS410" i="64"/>
  <c r="AK410" i="64"/>
  <c r="AM410" i="64"/>
  <c r="AT410" i="64"/>
  <c r="AI410" i="64"/>
  <c r="AJ410" i="64"/>
  <c r="AG410" i="64"/>
  <c r="AN410" i="64"/>
  <c r="AD410" i="64"/>
  <c r="AB262" i="64"/>
  <c r="AC262" i="64"/>
  <c r="AE262" i="64"/>
  <c r="AG262" i="64"/>
  <c r="AH262" i="64"/>
  <c r="AJ262" i="64"/>
  <c r="AK262" i="64"/>
  <c r="AM262" i="64"/>
  <c r="AO262" i="64"/>
  <c r="AP262" i="64"/>
  <c r="AR262" i="64"/>
  <c r="AS262" i="64"/>
  <c r="AT262" i="64"/>
  <c r="AU262" i="64"/>
  <c r="AQ262" i="64"/>
  <c r="AD262" i="64"/>
  <c r="AF262" i="64"/>
  <c r="AI262" i="64"/>
  <c r="AL262" i="64"/>
  <c r="AN262" i="64"/>
  <c r="AJ49" i="64"/>
  <c r="AB49" i="64"/>
  <c r="AU49" i="64"/>
  <c r="AT49" i="64"/>
  <c r="AS49" i="64"/>
  <c r="AR49" i="64"/>
  <c r="AQ49" i="64"/>
  <c r="AP49" i="64"/>
  <c r="AO49" i="64"/>
  <c r="AN49" i="64"/>
  <c r="AM49" i="64"/>
  <c r="AL49" i="64"/>
  <c r="AK49" i="64"/>
  <c r="AI49" i="64"/>
  <c r="AH49" i="64"/>
  <c r="AG49" i="64"/>
  <c r="AF49" i="64"/>
  <c r="AE49" i="64"/>
  <c r="AD49" i="64"/>
  <c r="AC49" i="64"/>
  <c r="E56" i="70"/>
  <c r="E55" i="71"/>
  <c r="F111" i="47"/>
  <c r="G243" i="56"/>
  <c r="F198" i="25"/>
  <c r="F284" i="25"/>
  <c r="E198" i="25"/>
  <c r="E111" i="47"/>
  <c r="N198" i="25"/>
  <c r="V198" i="25"/>
  <c r="W243" i="56"/>
  <c r="V111" i="47"/>
  <c r="S111" i="47"/>
  <c r="S198" i="25"/>
  <c r="T243" i="56"/>
  <c r="Y86" i="25"/>
  <c r="D161" i="47"/>
  <c r="AB249" i="46"/>
  <c r="AX58" i="46"/>
  <c r="AV249" i="46" s="1"/>
  <c r="AF56" i="64"/>
  <c r="AF269" i="64"/>
  <c r="AF127" i="64"/>
  <c r="AF198" i="64"/>
  <c r="AF491" i="64"/>
  <c r="AF417" i="64"/>
  <c r="AF565" i="64"/>
  <c r="AF343" i="64"/>
  <c r="AJ86" i="25"/>
  <c r="O161" i="47"/>
  <c r="O340" i="47" s="1"/>
  <c r="AM249" i="46"/>
  <c r="O162" i="47"/>
  <c r="O341" i="47" s="1"/>
  <c r="AU56" i="64"/>
  <c r="AU127" i="64"/>
  <c r="AU198" i="64"/>
  <c r="AU269" i="64"/>
  <c r="AU491" i="64"/>
  <c r="AU417" i="64"/>
  <c r="AU565" i="64"/>
  <c r="AU343" i="64"/>
  <c r="X39" i="25"/>
  <c r="AS94" i="25"/>
  <c r="AB155" i="25"/>
  <c r="AB291" i="25" s="1"/>
  <c r="H167" i="56"/>
  <c r="AE251" i="46"/>
  <c r="G214" i="47"/>
  <c r="G373" i="47" s="1"/>
  <c r="AK86" i="25"/>
  <c r="P161" i="47"/>
  <c r="P340" i="47" s="1"/>
  <c r="P162" i="47"/>
  <c r="P341" i="47" s="1"/>
  <c r="AN249" i="46"/>
  <c r="D179" i="47"/>
  <c r="C179" i="47" s="1"/>
  <c r="D96" i="56"/>
  <c r="K96" i="44" s="1"/>
  <c r="L96" i="44" s="1"/>
  <c r="C42" i="36"/>
  <c r="P56" i="47"/>
  <c r="P258" i="47" s="1"/>
  <c r="P300" i="47"/>
  <c r="C178" i="47"/>
  <c r="C352" i="47" s="1"/>
  <c r="D352" i="47"/>
  <c r="X250" i="25"/>
  <c r="C250" i="25"/>
  <c r="E30" i="46"/>
  <c r="D218" i="46"/>
  <c r="AA168" i="64"/>
  <c r="AA313" i="64"/>
  <c r="AA535" i="64"/>
  <c r="AA97" i="64"/>
  <c r="AA26" i="64"/>
  <c r="AA539" i="64"/>
  <c r="AA391" i="64"/>
  <c r="AA101" i="64"/>
  <c r="AA172" i="64"/>
  <c r="R17" i="69"/>
  <c r="S17" i="69"/>
  <c r="O17" i="69"/>
  <c r="I17" i="69"/>
  <c r="G17" i="69"/>
  <c r="E17" i="69"/>
  <c r="BR253" i="46"/>
  <c r="V38" i="25"/>
  <c r="W29" i="56"/>
  <c r="V54" i="69" s="1"/>
  <c r="R38" i="25"/>
  <c r="R39" i="25" s="1"/>
  <c r="S29" i="56"/>
  <c r="R54" i="69" s="1"/>
  <c r="N38" i="25"/>
  <c r="O29" i="56"/>
  <c r="N54" i="69" s="1"/>
  <c r="I38" i="25"/>
  <c r="J29" i="56"/>
  <c r="I54" i="69" s="1"/>
  <c r="E38" i="25"/>
  <c r="F29" i="56"/>
  <c r="E54" i="69" s="1"/>
  <c r="U38" i="25"/>
  <c r="U39" i="25" s="1"/>
  <c r="V29" i="56"/>
  <c r="U54" i="69" s="1"/>
  <c r="Q38" i="25"/>
  <c r="Q39" i="25" s="1"/>
  <c r="R29" i="56"/>
  <c r="Q54" i="69" s="1"/>
  <c r="M38" i="25"/>
  <c r="M39" i="25" s="1"/>
  <c r="N29" i="56"/>
  <c r="M54" i="69" s="1"/>
  <c r="H38" i="25"/>
  <c r="I29" i="56"/>
  <c r="H54" i="69" s="1"/>
  <c r="D38" i="25"/>
  <c r="D39" i="25" s="1"/>
  <c r="AC29" i="46"/>
  <c r="CO29" i="46" s="1"/>
  <c r="E29" i="56"/>
  <c r="W159" i="47"/>
  <c r="O159" i="47"/>
  <c r="AB77" i="25"/>
  <c r="AC77" i="25"/>
  <c r="H159" i="47"/>
  <c r="D159" i="47"/>
  <c r="AE192" i="64"/>
  <c r="AC192" i="64"/>
  <c r="AI192" i="64"/>
  <c r="AJ192" i="64"/>
  <c r="AL192" i="64"/>
  <c r="AN192" i="64"/>
  <c r="AO192" i="64"/>
  <c r="AT192" i="64"/>
  <c r="AQ192" i="64"/>
  <c r="AB192" i="64"/>
  <c r="AD192" i="64"/>
  <c r="AF192" i="64"/>
  <c r="AG192" i="64"/>
  <c r="AH192" i="64"/>
  <c r="AK192" i="64"/>
  <c r="AM192" i="64"/>
  <c r="AP192" i="64"/>
  <c r="AR192" i="64"/>
  <c r="AS192" i="64"/>
  <c r="AU192" i="64"/>
  <c r="AC411" i="64"/>
  <c r="AI411" i="64"/>
  <c r="AQ411" i="64"/>
  <c r="AF411" i="64"/>
  <c r="AS411" i="64"/>
  <c r="AK411" i="64"/>
  <c r="AR411" i="64"/>
  <c r="AE411" i="64"/>
  <c r="AP411" i="64"/>
  <c r="AJ411" i="64"/>
  <c r="AL411" i="64"/>
  <c r="AO411" i="64"/>
  <c r="AH411" i="64"/>
  <c r="AT411" i="64"/>
  <c r="AU411" i="64"/>
  <c r="AN411" i="64"/>
  <c r="AB411" i="64"/>
  <c r="AM411" i="64"/>
  <c r="AG411" i="64"/>
  <c r="AD411" i="64"/>
  <c r="AO485" i="64"/>
  <c r="AF485" i="64"/>
  <c r="AH485" i="64"/>
  <c r="AT485" i="64"/>
  <c r="AS485" i="64"/>
  <c r="AU485" i="64"/>
  <c r="AN485" i="64"/>
  <c r="AB485" i="64"/>
  <c r="AM485" i="64"/>
  <c r="AP485" i="64"/>
  <c r="AG485" i="64"/>
  <c r="AD485" i="64"/>
  <c r="AC485" i="64"/>
  <c r="AL485" i="64"/>
  <c r="AI485" i="64"/>
  <c r="AQ485" i="64"/>
  <c r="AK485" i="64"/>
  <c r="AR485" i="64"/>
  <c r="AE485" i="64"/>
  <c r="AJ485" i="64"/>
  <c r="AE121" i="64"/>
  <c r="AB121" i="64"/>
  <c r="AC121" i="64"/>
  <c r="AD121" i="64"/>
  <c r="AH121" i="64"/>
  <c r="AK121" i="64"/>
  <c r="AL121" i="64"/>
  <c r="AN121" i="64"/>
  <c r="AP121" i="64"/>
  <c r="AU121" i="64"/>
  <c r="AQ121" i="64"/>
  <c r="AF121" i="64"/>
  <c r="AG121" i="64"/>
  <c r="AI121" i="64"/>
  <c r="AJ121" i="64"/>
  <c r="AM121" i="64"/>
  <c r="AO121" i="64"/>
  <c r="AR121" i="64"/>
  <c r="AS121" i="64"/>
  <c r="AT121" i="64"/>
  <c r="D50" i="64"/>
  <c r="D121" i="64"/>
  <c r="D263" i="64"/>
  <c r="D485" i="64"/>
  <c r="F629" i="64"/>
  <c r="D559" i="64"/>
  <c r="D411" i="64"/>
  <c r="D337" i="64"/>
  <c r="D192" i="64"/>
  <c r="AH82" i="25"/>
  <c r="AK255" i="46"/>
  <c r="M160" i="47"/>
  <c r="M339" i="47" s="1"/>
  <c r="AM82" i="25"/>
  <c r="AP255" i="46"/>
  <c r="R160" i="47"/>
  <c r="R339" i="47" s="1"/>
  <c r="AK82" i="25"/>
  <c r="P160" i="47"/>
  <c r="P339" i="47" s="1"/>
  <c r="AN255" i="46"/>
  <c r="AP82" i="25"/>
  <c r="U160" i="47"/>
  <c r="U339" i="47" s="1"/>
  <c r="AS255" i="46"/>
  <c r="AL82" i="25"/>
  <c r="AO255" i="46"/>
  <c r="Q160" i="47"/>
  <c r="Q339" i="47" s="1"/>
  <c r="AF82" i="25"/>
  <c r="K160" i="47"/>
  <c r="K339" i="47" s="1"/>
  <c r="AI255" i="46"/>
  <c r="AB82" i="25"/>
  <c r="G160" i="47"/>
  <c r="G339" i="47" s="1"/>
  <c r="AE255" i="46"/>
  <c r="AE82" i="25"/>
  <c r="J160" i="47"/>
  <c r="J339" i="47" s="1"/>
  <c r="AH255" i="46"/>
  <c r="AA82" i="25"/>
  <c r="AD255" i="46"/>
  <c r="F160" i="47"/>
  <c r="F339" i="47" s="1"/>
  <c r="L56" i="70"/>
  <c r="L55" i="71"/>
  <c r="C90" i="25"/>
  <c r="L68" i="36" s="1"/>
  <c r="Q165" i="46" s="1"/>
  <c r="AA344" i="64"/>
  <c r="AA270" i="64"/>
  <c r="AA418" i="64"/>
  <c r="AA492" i="64"/>
  <c r="L101" i="36"/>
  <c r="R101" i="36"/>
  <c r="U101" i="36"/>
  <c r="Q101" i="36"/>
  <c r="M101" i="36"/>
  <c r="J101" i="36"/>
  <c r="F101" i="36"/>
  <c r="G101" i="36"/>
  <c r="I101" i="36"/>
  <c r="W101" i="36"/>
  <c r="S101" i="36"/>
  <c r="O101" i="36"/>
  <c r="K101" i="36"/>
  <c r="H101" i="36"/>
  <c r="N101" i="36"/>
  <c r="V101" i="36"/>
  <c r="E101" i="36"/>
  <c r="P101" i="36"/>
  <c r="T101" i="36"/>
  <c r="AG157" i="25"/>
  <c r="L216" i="47"/>
  <c r="M169" i="56"/>
  <c r="AG154" i="25"/>
  <c r="AJ252" i="46"/>
  <c r="M166" i="56"/>
  <c r="L217" i="25" s="1"/>
  <c r="L213" i="47"/>
  <c r="AG158" i="25"/>
  <c r="L217" i="47"/>
  <c r="M170" i="56"/>
  <c r="AB156" i="25"/>
  <c r="G215" i="47"/>
  <c r="H168" i="56"/>
  <c r="AB157" i="25"/>
  <c r="H169" i="56"/>
  <c r="G216" i="47"/>
  <c r="AB154" i="25"/>
  <c r="AE252" i="46"/>
  <c r="G213" i="47"/>
  <c r="H166" i="56"/>
  <c r="G217" i="25" s="1"/>
  <c r="AA158" i="25"/>
  <c r="F217" i="47"/>
  <c r="G170" i="56"/>
  <c r="AA159" i="25"/>
  <c r="G171" i="56"/>
  <c r="F218" i="47"/>
  <c r="AA161" i="25"/>
  <c r="G173" i="56"/>
  <c r="F224" i="25" s="1"/>
  <c r="F220" i="47"/>
  <c r="AE156" i="25"/>
  <c r="J215" i="47"/>
  <c r="K168" i="56"/>
  <c r="AE154" i="25"/>
  <c r="AH252" i="46"/>
  <c r="J213" i="47"/>
  <c r="K166" i="56"/>
  <c r="J217" i="25" s="1"/>
  <c r="AE159" i="25"/>
  <c r="J218" i="47"/>
  <c r="K171" i="56"/>
  <c r="AJ158" i="25"/>
  <c r="O217" i="47"/>
  <c r="P170" i="56"/>
  <c r="AJ157" i="25"/>
  <c r="O216" i="47"/>
  <c r="P169" i="56"/>
  <c r="AJ161" i="25"/>
  <c r="O220" i="47"/>
  <c r="P173" i="56"/>
  <c r="O224" i="25" s="1"/>
  <c r="AN156" i="25"/>
  <c r="T168" i="56"/>
  <c r="S215" i="47"/>
  <c r="AN154" i="25"/>
  <c r="AQ252" i="46"/>
  <c r="T166" i="56"/>
  <c r="S217" i="25" s="1"/>
  <c r="S213" i="47"/>
  <c r="AN159" i="25"/>
  <c r="S218" i="47"/>
  <c r="T171" i="56"/>
  <c r="AR158" i="25"/>
  <c r="W217" i="47"/>
  <c r="X170" i="56"/>
  <c r="AR157" i="25"/>
  <c r="W216" i="47"/>
  <c r="X169" i="56"/>
  <c r="AR161" i="25"/>
  <c r="X173" i="56"/>
  <c r="W224" i="25" s="1"/>
  <c r="W220" i="47"/>
  <c r="AI154" i="25"/>
  <c r="N213" i="47"/>
  <c r="O166" i="56"/>
  <c r="N217" i="25" s="1"/>
  <c r="AL252" i="46"/>
  <c r="AI158" i="25"/>
  <c r="O170" i="56"/>
  <c r="N217" i="47"/>
  <c r="AI157" i="25"/>
  <c r="N216" i="47"/>
  <c r="O169" i="56"/>
  <c r="AM156" i="25"/>
  <c r="S168" i="56"/>
  <c r="R215" i="47"/>
  <c r="AM161" i="25"/>
  <c r="S173" i="56"/>
  <c r="R224" i="25" s="1"/>
  <c r="R220" i="47"/>
  <c r="AM159" i="25"/>
  <c r="R218" i="47"/>
  <c r="S171" i="56"/>
  <c r="AQ154" i="25"/>
  <c r="V213" i="47"/>
  <c r="W166" i="56"/>
  <c r="V217" i="25" s="1"/>
  <c r="AT252" i="46"/>
  <c r="AQ158" i="25"/>
  <c r="V217" i="47"/>
  <c r="W170" i="56"/>
  <c r="AQ157" i="25"/>
  <c r="W169" i="56"/>
  <c r="V216" i="47"/>
  <c r="E223" i="25"/>
  <c r="E323" i="25" s="1"/>
  <c r="F241" i="56"/>
  <c r="Q223" i="25"/>
  <c r="Q323" i="25" s="1"/>
  <c r="R241" i="56"/>
  <c r="U223" i="25"/>
  <c r="U323" i="25" s="1"/>
  <c r="V241" i="56"/>
  <c r="E84" i="46"/>
  <c r="AM86" i="25"/>
  <c r="R161" i="47"/>
  <c r="R340" i="47" s="1"/>
  <c r="R162" i="47"/>
  <c r="R341" i="47" s="1"/>
  <c r="AP249" i="46"/>
  <c r="AJ167" i="46"/>
  <c r="E56" i="47"/>
  <c r="E258" i="47" s="1"/>
  <c r="E300" i="47"/>
  <c r="F56" i="47"/>
  <c r="F258" i="47" s="1"/>
  <c r="F300" i="47"/>
  <c r="R300" i="47"/>
  <c r="R56" i="47"/>
  <c r="R258" i="47" s="1"/>
  <c r="X176" i="25"/>
  <c r="D15" i="69"/>
  <c r="AA311" i="64"/>
  <c r="AA533" i="64"/>
  <c r="AA166" i="64"/>
  <c r="AA314" i="64"/>
  <c r="D16" i="69"/>
  <c r="AA536" i="64"/>
  <c r="AA462" i="64"/>
  <c r="AA240" i="64"/>
  <c r="AA27" i="64"/>
  <c r="D62" i="69"/>
  <c r="V62" i="69"/>
  <c r="S16" i="69"/>
  <c r="S62" i="69"/>
  <c r="O62" i="69"/>
  <c r="T62" i="69"/>
  <c r="K62" i="69"/>
  <c r="I62" i="69"/>
  <c r="G62" i="69"/>
  <c r="E16" i="69"/>
  <c r="E62" i="69"/>
  <c r="CN52" i="46"/>
  <c r="BR260" i="46"/>
  <c r="N76" i="25"/>
  <c r="N50" i="74"/>
  <c r="N69" i="75" s="1"/>
  <c r="W76" i="25"/>
  <c r="W50" i="74"/>
  <c r="W69" i="75" s="1"/>
  <c r="U76" i="25"/>
  <c r="U50" i="74"/>
  <c r="U69" i="75" s="1"/>
  <c r="S76" i="25"/>
  <c r="S50" i="74"/>
  <c r="S69" i="75" s="1"/>
  <c r="V76" i="25"/>
  <c r="V50" i="74"/>
  <c r="V69" i="75" s="1"/>
  <c r="G76" i="25"/>
  <c r="H55" i="56"/>
  <c r="G42" i="70" s="1"/>
  <c r="G62" i="71" s="1"/>
  <c r="G50" i="74"/>
  <c r="G69" i="75" s="1"/>
  <c r="M76" i="25"/>
  <c r="M50" i="74"/>
  <c r="M69" i="75" s="1"/>
  <c r="N55" i="56"/>
  <c r="M42" i="70" s="1"/>
  <c r="M62" i="71" s="1"/>
  <c r="F76" i="25"/>
  <c r="F50" i="74"/>
  <c r="F69" i="75" s="1"/>
  <c r="D76" i="25"/>
  <c r="D50" i="74"/>
  <c r="AC55" i="46"/>
  <c r="AL340" i="64"/>
  <c r="AQ340" i="64"/>
  <c r="AI340" i="64"/>
  <c r="AG340" i="64"/>
  <c r="AM340" i="64"/>
  <c r="AU340" i="64"/>
  <c r="AS340" i="64"/>
  <c r="AF340" i="64"/>
  <c r="AO340" i="64"/>
  <c r="AP340" i="64"/>
  <c r="AC340" i="64"/>
  <c r="AD340" i="64"/>
  <c r="AJ340" i="64"/>
  <c r="AK340" i="64"/>
  <c r="AE340" i="64"/>
  <c r="AR340" i="64"/>
  <c r="AH340" i="64"/>
  <c r="AT340" i="64"/>
  <c r="AN340" i="64"/>
  <c r="AB340" i="64"/>
  <c r="AE488" i="64"/>
  <c r="AJ488" i="64"/>
  <c r="AH488" i="64"/>
  <c r="AN488" i="64"/>
  <c r="AF488" i="64"/>
  <c r="AL488" i="64"/>
  <c r="AK488" i="64"/>
  <c r="AC488" i="64"/>
  <c r="AI488" i="64"/>
  <c r="AU488" i="64"/>
  <c r="AR488" i="64"/>
  <c r="AB488" i="64"/>
  <c r="AG488" i="64"/>
  <c r="AS488" i="64"/>
  <c r="AQ488" i="64"/>
  <c r="AD488" i="64"/>
  <c r="AT488" i="64"/>
  <c r="AP488" i="64"/>
  <c r="AO488" i="64"/>
  <c r="AM488" i="64"/>
  <c r="AQ266" i="64"/>
  <c r="AC266" i="64"/>
  <c r="AE266" i="64"/>
  <c r="AG266" i="64"/>
  <c r="AH266" i="64"/>
  <c r="AJ266" i="64"/>
  <c r="AK266" i="64"/>
  <c r="AM266" i="64"/>
  <c r="AN266" i="64"/>
  <c r="AS266" i="64"/>
  <c r="AT266" i="64"/>
  <c r="AU266" i="64"/>
  <c r="AB266" i="64"/>
  <c r="AD266" i="64"/>
  <c r="AF266" i="64"/>
  <c r="AI266" i="64"/>
  <c r="AL266" i="64"/>
  <c r="AO266" i="64"/>
  <c r="AP266" i="64"/>
  <c r="AR266" i="64"/>
  <c r="AQ124" i="64"/>
  <c r="AD124" i="64"/>
  <c r="AF124" i="64"/>
  <c r="AK124" i="64"/>
  <c r="AM124" i="64"/>
  <c r="AO124" i="64"/>
  <c r="AP124" i="64"/>
  <c r="AB124" i="64"/>
  <c r="AC124" i="64"/>
  <c r="AE124" i="64"/>
  <c r="AG124" i="64"/>
  <c r="AH124" i="64"/>
  <c r="AI124" i="64"/>
  <c r="AJ124" i="64"/>
  <c r="AL124" i="64"/>
  <c r="AN124" i="64"/>
  <c r="AR124" i="64"/>
  <c r="AS124" i="64"/>
  <c r="AT124" i="64"/>
  <c r="AU124" i="64"/>
  <c r="D266" i="64"/>
  <c r="D414" i="64"/>
  <c r="F632" i="64"/>
  <c r="D488" i="64"/>
  <c r="D562" i="64"/>
  <c r="D340" i="64"/>
  <c r="D124" i="64"/>
  <c r="D195" i="64"/>
  <c r="D53" i="64"/>
  <c r="AB71" i="25"/>
  <c r="G154" i="47"/>
  <c r="Z71" i="25"/>
  <c r="E154" i="47"/>
  <c r="AO71" i="25"/>
  <c r="T154" i="47"/>
  <c r="AK71" i="25"/>
  <c r="P154" i="47"/>
  <c r="AE71" i="25"/>
  <c r="J154" i="47"/>
  <c r="AA71" i="25"/>
  <c r="F154" i="47"/>
  <c r="AR71" i="25"/>
  <c r="W154" i="47"/>
  <c r="AN71" i="25"/>
  <c r="S154" i="47"/>
  <c r="AJ71" i="25"/>
  <c r="O154" i="47"/>
  <c r="F56" i="70"/>
  <c r="F55" i="71"/>
  <c r="AA409" i="64"/>
  <c r="AA483" i="64"/>
  <c r="N55" i="71"/>
  <c r="N56" i="70"/>
  <c r="Q58" i="56"/>
  <c r="Q248" i="56" s="1"/>
  <c r="H112" i="47"/>
  <c r="H63" i="47" s="1"/>
  <c r="H199" i="25"/>
  <c r="E199" i="25"/>
  <c r="I112" i="47"/>
  <c r="I63" i="47" s="1"/>
  <c r="I199" i="25"/>
  <c r="N112" i="47"/>
  <c r="N63" i="47" s="1"/>
  <c r="N199" i="25"/>
  <c r="R112" i="47"/>
  <c r="R63" i="47" s="1"/>
  <c r="R199" i="25"/>
  <c r="V199" i="25"/>
  <c r="V112" i="47"/>
  <c r="V63" i="47" s="1"/>
  <c r="O112" i="47"/>
  <c r="O63" i="47" s="1"/>
  <c r="O199" i="25"/>
  <c r="S112" i="47"/>
  <c r="S63" i="47" s="1"/>
  <c r="S199" i="25"/>
  <c r="W199" i="25"/>
  <c r="W112" i="47"/>
  <c r="W63" i="47" s="1"/>
  <c r="H198" i="25"/>
  <c r="I243" i="56"/>
  <c r="H111" i="47"/>
  <c r="C135" i="25"/>
  <c r="D284" i="25"/>
  <c r="K198" i="25"/>
  <c r="L243" i="56"/>
  <c r="K111" i="47"/>
  <c r="K284" i="25"/>
  <c r="T111" i="47"/>
  <c r="U243" i="56"/>
  <c r="T198" i="25"/>
  <c r="T284" i="25"/>
  <c r="Q111" i="47"/>
  <c r="R243" i="56"/>
  <c r="Q198" i="25"/>
  <c r="Q284" i="25"/>
  <c r="AL52" i="25"/>
  <c r="Y160" i="25"/>
  <c r="AX172" i="46"/>
  <c r="D219" i="47"/>
  <c r="AB242" i="46"/>
  <c r="E172" i="56"/>
  <c r="AA552" i="64"/>
  <c r="AA330" i="64"/>
  <c r="AA256" i="64"/>
  <c r="AA43" i="64"/>
  <c r="AD56" i="64"/>
  <c r="AD269" i="64"/>
  <c r="AD127" i="64"/>
  <c r="AD565" i="64"/>
  <c r="AD417" i="64"/>
  <c r="AD491" i="64"/>
  <c r="AD198" i="64"/>
  <c r="AD343" i="64"/>
  <c r="AH56" i="64"/>
  <c r="AH127" i="64"/>
  <c r="AH198" i="64"/>
  <c r="AH269" i="64"/>
  <c r="AH417" i="64"/>
  <c r="AH491" i="64"/>
  <c r="AH565" i="64"/>
  <c r="AH343" i="64"/>
  <c r="AN86" i="25"/>
  <c r="AQ249" i="46"/>
  <c r="S161" i="47"/>
  <c r="S340" i="47" s="1"/>
  <c r="S162" i="47"/>
  <c r="S341" i="47" s="1"/>
  <c r="AR56" i="64"/>
  <c r="AR127" i="64"/>
  <c r="AR198" i="64"/>
  <c r="AR269" i="64"/>
  <c r="AR417" i="64"/>
  <c r="AR491" i="64"/>
  <c r="AR565" i="64"/>
  <c r="AR343" i="64"/>
  <c r="K56" i="47"/>
  <c r="K258" i="47" s="1"/>
  <c r="K300" i="47"/>
  <c r="O56" i="47"/>
  <c r="O258" i="47" s="1"/>
  <c r="O300" i="47"/>
  <c r="L17" i="69"/>
  <c r="W63" i="69"/>
  <c r="T63" i="69"/>
  <c r="P63" i="69"/>
  <c r="U17" i="69"/>
  <c r="U63" i="69"/>
  <c r="Q63" i="69"/>
  <c r="M63" i="69"/>
  <c r="J17" i="69"/>
  <c r="J63" i="69"/>
  <c r="H63" i="69"/>
  <c r="F63" i="69"/>
  <c r="V34" i="25"/>
  <c r="V35" i="25" s="1"/>
  <c r="W26" i="56"/>
  <c r="R34" i="25"/>
  <c r="R35" i="25" s="1"/>
  <c r="S26" i="56"/>
  <c r="N34" i="25"/>
  <c r="N35" i="25" s="1"/>
  <c r="O26" i="56"/>
  <c r="E34" i="25"/>
  <c r="E35" i="25" s="1"/>
  <c r="F26" i="56"/>
  <c r="L34" i="25"/>
  <c r="M26" i="56"/>
  <c r="CN51" i="46"/>
  <c r="BR259" i="46"/>
  <c r="AW259" i="46"/>
  <c r="BS51" i="46"/>
  <c r="AC415" i="64"/>
  <c r="AM415" i="64"/>
  <c r="AT415" i="64"/>
  <c r="AJ415" i="64"/>
  <c r="AD415" i="64"/>
  <c r="AL415" i="64"/>
  <c r="AH415" i="64"/>
  <c r="AS415" i="64"/>
  <c r="AN415" i="64"/>
  <c r="AQ415" i="64"/>
  <c r="AR415" i="64"/>
  <c r="AP415" i="64"/>
  <c r="AG415" i="64"/>
  <c r="AI415" i="64"/>
  <c r="AO415" i="64"/>
  <c r="AF415" i="64"/>
  <c r="AE415" i="64"/>
  <c r="AK415" i="64"/>
  <c r="AU415" i="64"/>
  <c r="AB415" i="64"/>
  <c r="AQ125" i="64"/>
  <c r="AB125" i="64"/>
  <c r="AC125" i="64"/>
  <c r="AE125" i="64"/>
  <c r="AD125" i="64"/>
  <c r="AG125" i="64"/>
  <c r="AH125" i="64"/>
  <c r="AI125" i="64"/>
  <c r="AJ125" i="64"/>
  <c r="AL125" i="64"/>
  <c r="AN125" i="64"/>
  <c r="AR125" i="64"/>
  <c r="AS125" i="64"/>
  <c r="AT125" i="64"/>
  <c r="AU125" i="64"/>
  <c r="AF125" i="64"/>
  <c r="AK125" i="64"/>
  <c r="AM125" i="64"/>
  <c r="AO125" i="64"/>
  <c r="AP125" i="64"/>
  <c r="AR489" i="64"/>
  <c r="AP489" i="64"/>
  <c r="AT489" i="64"/>
  <c r="AG489" i="64"/>
  <c r="AI489" i="64"/>
  <c r="AO489" i="64"/>
  <c r="AE489" i="64"/>
  <c r="AS489" i="64"/>
  <c r="AK489" i="64"/>
  <c r="AU489" i="64"/>
  <c r="AN489" i="64"/>
  <c r="AC489" i="64"/>
  <c r="AM489" i="64"/>
  <c r="AQ489" i="64"/>
  <c r="AJ489" i="64"/>
  <c r="AD489" i="64"/>
  <c r="AL489" i="64"/>
  <c r="AF489" i="64"/>
  <c r="AH489" i="64"/>
  <c r="AB489" i="64"/>
  <c r="AB54" i="64"/>
  <c r="AU54" i="64"/>
  <c r="AT54" i="64"/>
  <c r="AS54" i="64"/>
  <c r="AR54" i="64"/>
  <c r="AQ54" i="64"/>
  <c r="AP54" i="64"/>
  <c r="AO54" i="64"/>
  <c r="AN54" i="64"/>
  <c r="AM54" i="64"/>
  <c r="AL54" i="64"/>
  <c r="AJ54" i="64"/>
  <c r="AK54" i="64"/>
  <c r="AI54" i="64"/>
  <c r="AH54" i="64"/>
  <c r="AG54" i="64"/>
  <c r="AF54" i="64"/>
  <c r="AE54" i="64"/>
  <c r="AD54" i="64"/>
  <c r="AC54" i="64"/>
  <c r="AL52" i="46"/>
  <c r="AD52" i="46"/>
  <c r="AF52" i="46"/>
  <c r="AH52" i="46"/>
  <c r="AJ52" i="46"/>
  <c r="AO52" i="46"/>
  <c r="AQ52" i="46"/>
  <c r="AS52" i="46"/>
  <c r="AU52" i="46"/>
  <c r="AW52" i="46"/>
  <c r="AM52" i="46"/>
  <c r="AN52" i="46"/>
  <c r="AP52" i="46"/>
  <c r="AR52" i="46"/>
  <c r="AT52" i="46"/>
  <c r="AV52" i="46"/>
  <c r="E260" i="46"/>
  <c r="AK52" i="46"/>
  <c r="AG52" i="46"/>
  <c r="AI52" i="46"/>
  <c r="AE52" i="46"/>
  <c r="T82" i="25"/>
  <c r="T43" i="73"/>
  <c r="W255" i="46"/>
  <c r="U57" i="56"/>
  <c r="W82" i="25"/>
  <c r="X57" i="56"/>
  <c r="Z255" i="46"/>
  <c r="W43" i="73"/>
  <c r="R82" i="25"/>
  <c r="R43" i="73"/>
  <c r="U255" i="46"/>
  <c r="S57" i="56"/>
  <c r="Q82" i="25"/>
  <c r="T255" i="46"/>
  <c r="R57" i="56"/>
  <c r="Q43" i="73"/>
  <c r="M82" i="25"/>
  <c r="P255" i="46"/>
  <c r="N57" i="56"/>
  <c r="M43" i="73"/>
  <c r="K82" i="25"/>
  <c r="L57" i="56"/>
  <c r="N255" i="46"/>
  <c r="K43" i="73"/>
  <c r="I82" i="25"/>
  <c r="J57" i="56"/>
  <c r="I43" i="73"/>
  <c r="L255" i="46"/>
  <c r="G82" i="25"/>
  <c r="J255" i="46"/>
  <c r="G43" i="73"/>
  <c r="H57" i="56"/>
  <c r="E82" i="25"/>
  <c r="H255" i="46"/>
  <c r="E43" i="73"/>
  <c r="F57" i="56"/>
  <c r="L82" i="25"/>
  <c r="M57" i="56"/>
  <c r="O255" i="46"/>
  <c r="L43" i="73"/>
  <c r="AH490" i="64"/>
  <c r="AE490" i="64"/>
  <c r="AC490" i="64"/>
  <c r="AU490" i="64"/>
  <c r="AS490" i="64"/>
  <c r="AG490" i="64"/>
  <c r="AB490" i="64"/>
  <c r="AO490" i="64"/>
  <c r="AM490" i="64"/>
  <c r="AL490" i="64"/>
  <c r="AR490" i="64"/>
  <c r="AN490" i="64"/>
  <c r="AT490" i="64"/>
  <c r="AF490" i="64"/>
  <c r="AQ490" i="64"/>
  <c r="AJ490" i="64"/>
  <c r="AP490" i="64"/>
  <c r="AK490" i="64"/>
  <c r="AD490" i="64"/>
  <c r="AI490" i="64"/>
  <c r="AB564" i="64"/>
  <c r="AG564" i="64"/>
  <c r="AC564" i="64"/>
  <c r="AM564" i="64"/>
  <c r="AQ564" i="64"/>
  <c r="AR564" i="64"/>
  <c r="AE564" i="64"/>
  <c r="AD564" i="64"/>
  <c r="AJ564" i="64"/>
  <c r="AO564" i="64"/>
  <c r="AH564" i="64"/>
  <c r="AI564" i="64"/>
  <c r="AK564" i="64"/>
  <c r="AS564" i="64"/>
  <c r="AP564" i="64"/>
  <c r="AT564" i="64"/>
  <c r="AU564" i="64"/>
  <c r="AN564" i="64"/>
  <c r="AF564" i="64"/>
  <c r="AL564" i="64"/>
  <c r="AQ197" i="64"/>
  <c r="AC197" i="64"/>
  <c r="AE197" i="64"/>
  <c r="AF197" i="64"/>
  <c r="AG197" i="64"/>
  <c r="AH197" i="64"/>
  <c r="AI197" i="64"/>
  <c r="AM197" i="64"/>
  <c r="AN197" i="64"/>
  <c r="AO197" i="64"/>
  <c r="AP197" i="64"/>
  <c r="AS197" i="64"/>
  <c r="AB197" i="64"/>
  <c r="AD197" i="64"/>
  <c r="AJ197" i="64"/>
  <c r="AK197" i="64"/>
  <c r="AL197" i="64"/>
  <c r="AR197" i="64"/>
  <c r="AT197" i="64"/>
  <c r="AU197" i="64"/>
  <c r="AJ55" i="64"/>
  <c r="AB55" i="64"/>
  <c r="AU55" i="64"/>
  <c r="AT55" i="64"/>
  <c r="AS55" i="64"/>
  <c r="AR55" i="64"/>
  <c r="AQ55" i="64"/>
  <c r="AP55" i="64"/>
  <c r="AO55" i="64"/>
  <c r="AN55" i="64"/>
  <c r="AM55" i="64"/>
  <c r="AL55" i="64"/>
  <c r="AK55" i="64"/>
  <c r="AI55" i="64"/>
  <c r="AH55" i="64"/>
  <c r="AG55" i="64"/>
  <c r="AF55" i="64"/>
  <c r="AE55" i="64"/>
  <c r="AD55" i="64"/>
  <c r="AC55" i="64"/>
  <c r="Y158" i="25"/>
  <c r="E170" i="56"/>
  <c r="AX170" i="46"/>
  <c r="CO170" i="46" s="1"/>
  <c r="D217" i="47"/>
  <c r="Y159" i="25"/>
  <c r="AX171" i="46"/>
  <c r="CO171" i="46" s="1"/>
  <c r="D218" i="47"/>
  <c r="E171" i="56"/>
  <c r="Y161" i="25"/>
  <c r="D220" i="47"/>
  <c r="E173" i="56"/>
  <c r="AX173" i="46"/>
  <c r="CO173" i="46" s="1"/>
  <c r="Z159" i="25"/>
  <c r="E218" i="47"/>
  <c r="F171" i="56"/>
  <c r="Z161" i="25"/>
  <c r="E220" i="47"/>
  <c r="F173" i="56"/>
  <c r="E224" i="25" s="1"/>
  <c r="Z158" i="25"/>
  <c r="E217" i="47"/>
  <c r="F170" i="56"/>
  <c r="AD157" i="25"/>
  <c r="J169" i="56"/>
  <c r="I216" i="47"/>
  <c r="AD154" i="25"/>
  <c r="AG252" i="46"/>
  <c r="J166" i="56"/>
  <c r="I217" i="25" s="1"/>
  <c r="I213" i="47"/>
  <c r="AD156" i="25"/>
  <c r="J168" i="56"/>
  <c r="I215" i="47"/>
  <c r="AC159" i="25"/>
  <c r="I171" i="56"/>
  <c r="H218" i="47"/>
  <c r="AC161" i="25"/>
  <c r="I173" i="56"/>
  <c r="H224" i="25" s="1"/>
  <c r="H220" i="47"/>
  <c r="AC158" i="25"/>
  <c r="H217" i="47"/>
  <c r="I170" i="56"/>
  <c r="AH154" i="25"/>
  <c r="M213" i="47"/>
  <c r="AK252" i="46"/>
  <c r="N166" i="56"/>
  <c r="M217" i="25" s="1"/>
  <c r="AH159" i="25"/>
  <c r="M218" i="47"/>
  <c r="N171" i="56"/>
  <c r="AH156" i="25"/>
  <c r="M215" i="47"/>
  <c r="N168" i="56"/>
  <c r="AL157" i="25"/>
  <c r="R169" i="56"/>
  <c r="Q216" i="47"/>
  <c r="AL161" i="25"/>
  <c r="Q220" i="47"/>
  <c r="R173" i="56"/>
  <c r="Q224" i="25" s="1"/>
  <c r="AL158" i="25"/>
  <c r="Q217" i="47"/>
  <c r="R170" i="56"/>
  <c r="AP154" i="25"/>
  <c r="U213" i="47"/>
  <c r="V166" i="56"/>
  <c r="U217" i="25" s="1"/>
  <c r="AS252" i="46"/>
  <c r="AP159" i="25"/>
  <c r="V171" i="56"/>
  <c r="U218" i="47"/>
  <c r="AP156" i="25"/>
  <c r="U215" i="47"/>
  <c r="V168" i="56"/>
  <c r="AF159" i="25"/>
  <c r="L171" i="56"/>
  <c r="K218" i="47"/>
  <c r="AF156" i="25"/>
  <c r="L168" i="56"/>
  <c r="K215" i="47"/>
  <c r="AF161" i="25"/>
  <c r="K220" i="47"/>
  <c r="L173" i="56"/>
  <c r="K224" i="25" s="1"/>
  <c r="AK157" i="25"/>
  <c r="Q169" i="56"/>
  <c r="P216" i="47"/>
  <c r="AK154" i="25"/>
  <c r="AN252" i="46"/>
  <c r="Q166" i="56"/>
  <c r="P217" i="25" s="1"/>
  <c r="P213" i="47"/>
  <c r="AK158" i="25"/>
  <c r="P217" i="47"/>
  <c r="Q170" i="56"/>
  <c r="AO159" i="25"/>
  <c r="T218" i="47"/>
  <c r="U171" i="56"/>
  <c r="AO156" i="25"/>
  <c r="U168" i="56"/>
  <c r="T215" i="47"/>
  <c r="AO161" i="25"/>
  <c r="T220" i="47"/>
  <c r="U173" i="56"/>
  <c r="T224" i="25" s="1"/>
  <c r="L223" i="25"/>
  <c r="L323" i="25" s="1"/>
  <c r="M241" i="56"/>
  <c r="G241" i="56"/>
  <c r="F223" i="25"/>
  <c r="F323" i="25" s="1"/>
  <c r="J223" i="25"/>
  <c r="J323" i="25" s="1"/>
  <c r="K241" i="56"/>
  <c r="O223" i="25"/>
  <c r="O323" i="25" s="1"/>
  <c r="P241" i="56"/>
  <c r="T241" i="56"/>
  <c r="S223" i="25"/>
  <c r="S323" i="25" s="1"/>
  <c r="N223" i="25"/>
  <c r="N323" i="25" s="1"/>
  <c r="O241" i="56"/>
  <c r="R223" i="25"/>
  <c r="R323" i="25" s="1"/>
  <c r="S241" i="56"/>
  <c r="AA309" i="64"/>
  <c r="AA93" i="64"/>
  <c r="AA164" i="64"/>
  <c r="AI86" i="25"/>
  <c r="N161" i="47"/>
  <c r="N340" i="47" s="1"/>
  <c r="N162" i="47"/>
  <c r="N341" i="47" s="1"/>
  <c r="AL249" i="46"/>
  <c r="I56" i="47"/>
  <c r="I258" i="47" s="1"/>
  <c r="I300" i="47"/>
  <c r="W15" i="69"/>
  <c r="P15" i="69"/>
  <c r="Q15" i="69"/>
  <c r="H15" i="69"/>
  <c r="F15" i="69"/>
  <c r="L16" i="69"/>
  <c r="W16" i="69"/>
  <c r="U16" i="69"/>
  <c r="Q16" i="69"/>
  <c r="M16" i="69"/>
  <c r="R16" i="69"/>
  <c r="N16" i="69"/>
  <c r="J16" i="69"/>
  <c r="H16" i="69"/>
  <c r="F16" i="69"/>
  <c r="H52" i="44"/>
  <c r="C256" i="44"/>
  <c r="N49" i="74"/>
  <c r="S71" i="25"/>
  <c r="T51" i="56"/>
  <c r="S49" i="74"/>
  <c r="F49" i="74"/>
  <c r="D71" i="25"/>
  <c r="D49" i="74"/>
  <c r="E51" i="56"/>
  <c r="AB120" i="64"/>
  <c r="AC120" i="64"/>
  <c r="AD120" i="64"/>
  <c r="AF120" i="64"/>
  <c r="AQ120" i="64"/>
  <c r="AE120" i="64"/>
  <c r="AG120" i="64"/>
  <c r="AI120" i="64"/>
  <c r="AJ120" i="64"/>
  <c r="AM120" i="64"/>
  <c r="AO120" i="64"/>
  <c r="AR120" i="64"/>
  <c r="AS120" i="64"/>
  <c r="AT120" i="64"/>
  <c r="AH120" i="64"/>
  <c r="AK120" i="64"/>
  <c r="AL120" i="64"/>
  <c r="AN120" i="64"/>
  <c r="AP120" i="64"/>
  <c r="AU120" i="64"/>
  <c r="AE558" i="64"/>
  <c r="AL558" i="64"/>
  <c r="AH558" i="64"/>
  <c r="AS558" i="64"/>
  <c r="AM558" i="64"/>
  <c r="AT558" i="64"/>
  <c r="AI558" i="64"/>
  <c r="AJ558" i="64"/>
  <c r="AG558" i="64"/>
  <c r="AN558" i="64"/>
  <c r="AC558" i="64"/>
  <c r="AD558" i="64"/>
  <c r="AP558" i="64"/>
  <c r="AO558" i="64"/>
  <c r="AK558" i="64"/>
  <c r="AQ558" i="64"/>
  <c r="AF558" i="64"/>
  <c r="AU558" i="64"/>
  <c r="AR558" i="64"/>
  <c r="AB558" i="64"/>
  <c r="AL484" i="64"/>
  <c r="AP484" i="64"/>
  <c r="AO484" i="64"/>
  <c r="AK484" i="64"/>
  <c r="AQ484" i="64"/>
  <c r="AM484" i="64"/>
  <c r="AU484" i="64"/>
  <c r="AR484" i="64"/>
  <c r="AB484" i="64"/>
  <c r="AD484" i="64"/>
  <c r="AE484" i="64"/>
  <c r="AH484" i="64"/>
  <c r="AS484" i="64"/>
  <c r="AF484" i="64"/>
  <c r="AT484" i="64"/>
  <c r="AI484" i="64"/>
  <c r="AJ484" i="64"/>
  <c r="AG484" i="64"/>
  <c r="AN484" i="64"/>
  <c r="AC484" i="64"/>
  <c r="AB191" i="64"/>
  <c r="AC191" i="64"/>
  <c r="AD191" i="64"/>
  <c r="AF191" i="64"/>
  <c r="AQ191" i="64"/>
  <c r="AG191" i="64"/>
  <c r="AH191" i="64"/>
  <c r="AK191" i="64"/>
  <c r="AM191" i="64"/>
  <c r="AP191" i="64"/>
  <c r="AR191" i="64"/>
  <c r="AS191" i="64"/>
  <c r="AU191" i="64"/>
  <c r="AE191" i="64"/>
  <c r="AI191" i="64"/>
  <c r="AJ191" i="64"/>
  <c r="AL191" i="64"/>
  <c r="AN191" i="64"/>
  <c r="AO191" i="64"/>
  <c r="AT191" i="64"/>
  <c r="D49" i="64"/>
  <c r="D191" i="64"/>
  <c r="D262" i="64"/>
  <c r="D410" i="64"/>
  <c r="F628" i="64"/>
  <c r="D558" i="64"/>
  <c r="D484" i="64"/>
  <c r="D336" i="64"/>
  <c r="D120" i="64"/>
  <c r="G56" i="70"/>
  <c r="G55" i="71"/>
  <c r="E248" i="56"/>
  <c r="L112" i="47"/>
  <c r="L63" i="47" s="1"/>
  <c r="L199" i="25"/>
  <c r="F199" i="25"/>
  <c r="F112" i="47"/>
  <c r="F63" i="47" s="1"/>
  <c r="J112" i="47"/>
  <c r="J63" i="47" s="1"/>
  <c r="J199" i="25"/>
  <c r="G112" i="47"/>
  <c r="G63" i="47" s="1"/>
  <c r="G199" i="25"/>
  <c r="K112" i="47"/>
  <c r="K63" i="47" s="1"/>
  <c r="K199" i="25"/>
  <c r="P199" i="25"/>
  <c r="P112" i="47"/>
  <c r="P63" i="47" s="1"/>
  <c r="T112" i="47"/>
  <c r="T63" i="47" s="1"/>
  <c r="T199" i="25"/>
  <c r="M112" i="47"/>
  <c r="M63" i="47" s="1"/>
  <c r="M199" i="25"/>
  <c r="Q199" i="25"/>
  <c r="Q112" i="47"/>
  <c r="Q63" i="47" s="1"/>
  <c r="U112" i="47"/>
  <c r="U63" i="47" s="1"/>
  <c r="U199" i="25"/>
  <c r="AG52" i="25"/>
  <c r="J111" i="47"/>
  <c r="J198" i="25"/>
  <c r="K243" i="56"/>
  <c r="J284" i="25"/>
  <c r="I198" i="25"/>
  <c r="I111" i="47"/>
  <c r="J243" i="56"/>
  <c r="S243" i="56"/>
  <c r="R198" i="25"/>
  <c r="R111" i="47"/>
  <c r="O111" i="47"/>
  <c r="O198" i="25"/>
  <c r="P243" i="56"/>
  <c r="X243" i="56"/>
  <c r="W111" i="47"/>
  <c r="W198" i="25"/>
  <c r="AD52" i="25"/>
  <c r="AB56" i="64"/>
  <c r="AB269" i="64"/>
  <c r="AB417" i="64"/>
  <c r="AV635" i="64"/>
  <c r="AB491" i="64"/>
  <c r="AB565" i="64"/>
  <c r="AB127" i="64"/>
  <c r="AB343" i="64"/>
  <c r="AB198" i="64"/>
  <c r="AC86" i="25"/>
  <c r="H161" i="47"/>
  <c r="H340" i="47" s="1"/>
  <c r="AF249" i="46"/>
  <c r="AM56" i="64"/>
  <c r="AM127" i="64"/>
  <c r="AM198" i="64"/>
  <c r="AM269" i="64"/>
  <c r="AM565" i="64"/>
  <c r="AM417" i="64"/>
  <c r="AM491" i="64"/>
  <c r="AM343" i="64"/>
  <c r="AR86" i="25"/>
  <c r="W162" i="47"/>
  <c r="W341" i="47" s="1"/>
  <c r="W161" i="47"/>
  <c r="W340" i="47" s="1"/>
  <c r="AU249" i="46"/>
  <c r="X58" i="56"/>
  <c r="X248" i="56" s="1"/>
  <c r="AF167" i="46"/>
  <c r="AU167" i="46"/>
  <c r="AW167" i="46"/>
  <c r="AN56" i="64"/>
  <c r="AN127" i="64"/>
  <c r="AN198" i="64"/>
  <c r="AN269" i="64"/>
  <c r="AN565" i="64"/>
  <c r="AN417" i="64"/>
  <c r="AN491" i="64"/>
  <c r="AN343" i="64"/>
  <c r="CO96" i="46"/>
  <c r="V56" i="47"/>
  <c r="V258" i="47" s="1"/>
  <c r="V300" i="47"/>
  <c r="D56" i="47"/>
  <c r="C105" i="47"/>
  <c r="C300" i="47" s="1"/>
  <c r="D300" i="47"/>
  <c r="K95" i="44"/>
  <c r="D253" i="56"/>
  <c r="E86" i="63"/>
  <c r="E59" i="63"/>
  <c r="D30" i="44"/>
  <c r="F58" i="63"/>
  <c r="AA461" i="64"/>
  <c r="AA387" i="64"/>
  <c r="AA239" i="64"/>
  <c r="AA465" i="64"/>
  <c r="AA317" i="64"/>
  <c r="D17" i="69"/>
  <c r="AA243" i="64"/>
  <c r="AA30" i="64"/>
  <c r="D63" i="69"/>
  <c r="V17" i="69"/>
  <c r="V63" i="69"/>
  <c r="R63" i="69"/>
  <c r="N17" i="69"/>
  <c r="N63" i="69"/>
  <c r="S63" i="69"/>
  <c r="O63" i="69"/>
  <c r="K63" i="69"/>
  <c r="I63" i="69"/>
  <c r="G63" i="69"/>
  <c r="E63" i="69"/>
  <c r="T38" i="25"/>
  <c r="U29" i="56"/>
  <c r="T54" i="69" s="1"/>
  <c r="P38" i="25"/>
  <c r="Q29" i="56"/>
  <c r="P54" i="69" s="1"/>
  <c r="K38" i="25"/>
  <c r="L29" i="56"/>
  <c r="K54" i="69" s="1"/>
  <c r="G38" i="25"/>
  <c r="H29" i="56"/>
  <c r="G54" i="69" s="1"/>
  <c r="W38" i="25"/>
  <c r="X29" i="56"/>
  <c r="W54" i="69" s="1"/>
  <c r="S38" i="25"/>
  <c r="T29" i="56"/>
  <c r="S54" i="69" s="1"/>
  <c r="O38" i="25"/>
  <c r="P29" i="56"/>
  <c r="O54" i="69" s="1"/>
  <c r="J38" i="25"/>
  <c r="K29" i="56"/>
  <c r="J54" i="69" s="1"/>
  <c r="F38" i="25"/>
  <c r="F39" i="25" s="1"/>
  <c r="G29" i="56"/>
  <c r="F54" i="69" s="1"/>
  <c r="L38" i="25"/>
  <c r="M29" i="56"/>
  <c r="L54" i="69" s="1"/>
  <c r="BH49" i="46"/>
  <c r="AZ49" i="46"/>
  <c r="BP49" i="46"/>
  <c r="AY49" i="46"/>
  <c r="CH49" i="46"/>
  <c r="CF49" i="46"/>
  <c r="BD49" i="46"/>
  <c r="BR49" i="46"/>
  <c r="BY49" i="46"/>
  <c r="BE49" i="46"/>
  <c r="BB49" i="46"/>
  <c r="CE49" i="46"/>
  <c r="BV49" i="46"/>
  <c r="BK49" i="46"/>
  <c r="BX49" i="46"/>
  <c r="BM49" i="46"/>
  <c r="BF49" i="46"/>
  <c r="BU49" i="46"/>
  <c r="CD49" i="46"/>
  <c r="F49" i="46"/>
  <c r="BA49" i="46"/>
  <c r="BJ49" i="46"/>
  <c r="CI49" i="46"/>
  <c r="BQ49" i="46"/>
  <c r="BI49" i="46"/>
  <c r="BZ49" i="46"/>
  <c r="BN49" i="46"/>
  <c r="BL49" i="46"/>
  <c r="CG49" i="46"/>
  <c r="G49" i="46"/>
  <c r="CK49" i="46"/>
  <c r="BW49" i="46"/>
  <c r="CJ49" i="46"/>
  <c r="BG49" i="46"/>
  <c r="CM49" i="46"/>
  <c r="CC49" i="46"/>
  <c r="CL49" i="46"/>
  <c r="CA49" i="46"/>
  <c r="CB49" i="46"/>
  <c r="I49" i="44"/>
  <c r="J49" i="44" s="1"/>
  <c r="BT49" i="46"/>
  <c r="BC49" i="46"/>
  <c r="BO49" i="46"/>
  <c r="AF77" i="25"/>
  <c r="K159" i="47"/>
  <c r="V159" i="47"/>
  <c r="AP77" i="25"/>
  <c r="U159" i="47"/>
  <c r="AE77" i="25"/>
  <c r="J159" i="47"/>
  <c r="Q52" i="46"/>
  <c r="I52" i="46"/>
  <c r="J52" i="46"/>
  <c r="K52" i="46"/>
  <c r="L52" i="46"/>
  <c r="R52" i="46"/>
  <c r="M52" i="46"/>
  <c r="V52" i="46"/>
  <c r="Y52" i="46"/>
  <c r="AA52" i="46"/>
  <c r="T52" i="46"/>
  <c r="X52" i="46"/>
  <c r="H52" i="46"/>
  <c r="AB52" i="46"/>
  <c r="Z52" i="46"/>
  <c r="S52" i="46"/>
  <c r="P52" i="46"/>
  <c r="O52" i="46"/>
  <c r="U52" i="46"/>
  <c r="W52" i="46"/>
  <c r="N52" i="46"/>
  <c r="D260" i="46"/>
  <c r="AC337" i="64"/>
  <c r="AH337" i="64"/>
  <c r="AG337" i="64"/>
  <c r="AL337" i="64"/>
  <c r="AM337" i="64"/>
  <c r="AE337" i="64"/>
  <c r="AR337" i="64"/>
  <c r="AP337" i="64"/>
  <c r="AN337" i="64"/>
  <c r="AT337" i="64"/>
  <c r="AS337" i="64"/>
  <c r="AU337" i="64"/>
  <c r="AQ337" i="64"/>
  <c r="AD337" i="64"/>
  <c r="AO337" i="64"/>
  <c r="AK337" i="64"/>
  <c r="AJ337" i="64"/>
  <c r="AB337" i="64"/>
  <c r="AF337" i="64"/>
  <c r="AI337" i="64"/>
  <c r="AC559" i="64"/>
  <c r="AL559" i="64"/>
  <c r="AI559" i="64"/>
  <c r="AQ559" i="64"/>
  <c r="AR559" i="64"/>
  <c r="AJ559" i="64"/>
  <c r="AO559" i="64"/>
  <c r="AF559" i="64"/>
  <c r="AH559" i="64"/>
  <c r="AT559" i="64"/>
  <c r="AS559" i="64"/>
  <c r="AK559" i="64"/>
  <c r="AU559" i="64"/>
  <c r="AN559" i="64"/>
  <c r="AB559" i="64"/>
  <c r="AM559" i="64"/>
  <c r="AE559" i="64"/>
  <c r="AP559" i="64"/>
  <c r="AG559" i="64"/>
  <c r="AD559" i="64"/>
  <c r="AD263" i="64"/>
  <c r="AF263" i="64"/>
  <c r="AQ263" i="64"/>
  <c r="AB263" i="64"/>
  <c r="AI263" i="64"/>
  <c r="AL263" i="64"/>
  <c r="AN263" i="64"/>
  <c r="AC263" i="64"/>
  <c r="AE263" i="64"/>
  <c r="AG263" i="64"/>
  <c r="AH263" i="64"/>
  <c r="AJ263" i="64"/>
  <c r="AK263" i="64"/>
  <c r="AM263" i="64"/>
  <c r="AO263" i="64"/>
  <c r="AP263" i="64"/>
  <c r="AR263" i="64"/>
  <c r="AS263" i="64"/>
  <c r="AT263" i="64"/>
  <c r="AU263" i="64"/>
  <c r="AB50" i="64"/>
  <c r="AU50" i="64"/>
  <c r="AT50" i="64"/>
  <c r="AS50" i="64"/>
  <c r="AR50" i="64"/>
  <c r="AQ50" i="64"/>
  <c r="AP50" i="64"/>
  <c r="AO50" i="64"/>
  <c r="AN50" i="64"/>
  <c r="AM50" i="64"/>
  <c r="AL50" i="64"/>
  <c r="AJ50" i="64"/>
  <c r="AK50" i="64"/>
  <c r="AI50" i="64"/>
  <c r="AH50" i="64"/>
  <c r="AG50" i="64"/>
  <c r="AF50" i="64"/>
  <c r="AE50" i="64"/>
  <c r="AD50" i="64"/>
  <c r="AC50" i="64"/>
  <c r="AG82" i="25"/>
  <c r="AJ255" i="46"/>
  <c r="L160" i="47"/>
  <c r="L339" i="47" s="1"/>
  <c r="AI82" i="25"/>
  <c r="N160" i="47"/>
  <c r="N339" i="47" s="1"/>
  <c r="AL255" i="46"/>
  <c r="AQ82" i="25"/>
  <c r="V160" i="47"/>
  <c r="V339" i="47" s="1"/>
  <c r="AT255" i="46"/>
  <c r="AO82" i="25"/>
  <c r="T160" i="47"/>
  <c r="T339" i="47" s="1"/>
  <c r="AR255" i="46"/>
  <c r="AR82" i="25"/>
  <c r="W160" i="47"/>
  <c r="W339" i="47" s="1"/>
  <c r="AU255" i="46"/>
  <c r="AN82" i="25"/>
  <c r="S160" i="47"/>
  <c r="S339" i="47" s="1"/>
  <c r="AQ255" i="46"/>
  <c r="AJ82" i="25"/>
  <c r="AM255" i="46"/>
  <c r="O160" i="47"/>
  <c r="O339" i="47" s="1"/>
  <c r="AD82" i="25"/>
  <c r="AG255" i="46"/>
  <c r="I160" i="47"/>
  <c r="I339" i="47" s="1"/>
  <c r="Z82" i="25"/>
  <c r="E160" i="47"/>
  <c r="E339" i="47" s="1"/>
  <c r="AC255" i="46"/>
  <c r="AC82" i="25"/>
  <c r="H160" i="47"/>
  <c r="H339" i="47" s="1"/>
  <c r="AF255" i="46"/>
  <c r="Y82" i="25"/>
  <c r="D160" i="47"/>
  <c r="AB255" i="46"/>
  <c r="AX57" i="46"/>
  <c r="AV255" i="46" s="1"/>
  <c r="AA128" i="64"/>
  <c r="AA199" i="64"/>
  <c r="AA566" i="64"/>
  <c r="C140" i="25"/>
  <c r="C298" i="25" s="1"/>
  <c r="D298" i="25"/>
  <c r="AD134" i="46"/>
  <c r="AD155" i="46"/>
  <c r="AD135" i="46"/>
  <c r="G245" i="56"/>
  <c r="AG161" i="25"/>
  <c r="M173" i="56"/>
  <c r="L224" i="25" s="1"/>
  <c r="L220" i="47"/>
  <c r="AG159" i="25"/>
  <c r="M171" i="56"/>
  <c r="L218" i="47"/>
  <c r="AG156" i="25"/>
  <c r="M168" i="56"/>
  <c r="L215" i="47"/>
  <c r="AB158" i="25"/>
  <c r="H170" i="56"/>
  <c r="G217" i="47"/>
  <c r="AB159" i="25"/>
  <c r="G218" i="47"/>
  <c r="H171" i="56"/>
  <c r="AB161" i="25"/>
  <c r="H173" i="56"/>
  <c r="G224" i="25" s="1"/>
  <c r="G220" i="47"/>
  <c r="AA156" i="25"/>
  <c r="F215" i="47"/>
  <c r="G168" i="56"/>
  <c r="AA157" i="25"/>
  <c r="F216" i="47"/>
  <c r="G169" i="56"/>
  <c r="AA154" i="25"/>
  <c r="G166" i="56"/>
  <c r="F217" i="25" s="1"/>
  <c r="F213" i="47"/>
  <c r="AD252" i="46"/>
  <c r="AE158" i="25"/>
  <c r="J217" i="47"/>
  <c r="K170" i="56"/>
  <c r="AE157" i="25"/>
  <c r="K169" i="56"/>
  <c r="J216" i="47"/>
  <c r="AE161" i="25"/>
  <c r="J220" i="47"/>
  <c r="K173" i="56"/>
  <c r="J224" i="25" s="1"/>
  <c r="AJ156" i="25"/>
  <c r="O215" i="47"/>
  <c r="P168" i="56"/>
  <c r="AJ154" i="25"/>
  <c r="AM252" i="46"/>
  <c r="O213" i="47"/>
  <c r="P166" i="56"/>
  <c r="O217" i="25" s="1"/>
  <c r="AJ159" i="25"/>
  <c r="O218" i="47"/>
  <c r="P171" i="56"/>
  <c r="AN158" i="25"/>
  <c r="T170" i="56"/>
  <c r="S217" i="47"/>
  <c r="AN157" i="25"/>
  <c r="T169" i="56"/>
  <c r="S216" i="47"/>
  <c r="AN161" i="25"/>
  <c r="T173" i="56"/>
  <c r="S224" i="25" s="1"/>
  <c r="S220" i="47"/>
  <c r="AR156" i="25"/>
  <c r="X168" i="56"/>
  <c r="W215" i="47"/>
  <c r="AR154" i="25"/>
  <c r="X166" i="56"/>
  <c r="W217" i="25" s="1"/>
  <c r="AU252" i="46"/>
  <c r="W213" i="47"/>
  <c r="AR159" i="25"/>
  <c r="W218" i="47"/>
  <c r="X171" i="56"/>
  <c r="AI156" i="25"/>
  <c r="O168" i="56"/>
  <c r="N215" i="47"/>
  <c r="AI161" i="25"/>
  <c r="N220" i="47"/>
  <c r="O173" i="56"/>
  <c r="N224" i="25" s="1"/>
  <c r="AI159" i="25"/>
  <c r="N218" i="47"/>
  <c r="O171" i="56"/>
  <c r="AM154" i="25"/>
  <c r="AP252" i="46"/>
  <c r="S166" i="56"/>
  <c r="R217" i="25" s="1"/>
  <c r="R213" i="47"/>
  <c r="AM158" i="25"/>
  <c r="S170" i="56"/>
  <c r="R217" i="47"/>
  <c r="AM157" i="25"/>
  <c r="S169" i="56"/>
  <c r="R216" i="47"/>
  <c r="AQ156" i="25"/>
  <c r="W168" i="56"/>
  <c r="V215" i="47"/>
  <c r="AQ161" i="25"/>
  <c r="W173" i="56"/>
  <c r="V224" i="25" s="1"/>
  <c r="V220" i="47"/>
  <c r="AQ159" i="25"/>
  <c r="W171" i="56"/>
  <c r="V218" i="47"/>
  <c r="I223" i="25"/>
  <c r="I323" i="25" s="1"/>
  <c r="J241" i="56"/>
  <c r="I241" i="56"/>
  <c r="H223" i="25"/>
  <c r="H323" i="25" s="1"/>
  <c r="M223" i="25"/>
  <c r="M323" i="25" s="1"/>
  <c r="N241" i="56"/>
  <c r="L241" i="56"/>
  <c r="K223" i="25"/>
  <c r="K323" i="25" s="1"/>
  <c r="P223" i="25"/>
  <c r="P323" i="25" s="1"/>
  <c r="Q241" i="56"/>
  <c r="U241" i="56"/>
  <c r="T223" i="25"/>
  <c r="T323" i="25" s="1"/>
  <c r="X31" i="25"/>
  <c r="AP167" i="46"/>
  <c r="E84" i="44"/>
  <c r="AP56" i="64"/>
  <c r="AP269" i="64"/>
  <c r="AP127" i="64"/>
  <c r="AP198" i="64"/>
  <c r="AP417" i="64"/>
  <c r="AP565" i="64"/>
  <c r="AP491" i="64"/>
  <c r="AP343" i="64"/>
  <c r="W300" i="47"/>
  <c r="W56" i="47"/>
  <c r="W258" i="47" s="1"/>
  <c r="N56" i="47"/>
  <c r="N258" i="47" s="1"/>
  <c r="N300" i="47"/>
  <c r="J56" i="47"/>
  <c r="J258" i="47" s="1"/>
  <c r="J300" i="47"/>
  <c r="Q56" i="47"/>
  <c r="Q258" i="47" s="1"/>
  <c r="Q300" i="47"/>
  <c r="U56" i="47"/>
  <c r="U258" i="47" s="1"/>
  <c r="U300" i="47"/>
  <c r="D130" i="56"/>
  <c r="K128" i="44" s="1"/>
  <c r="L128" i="44" s="1"/>
  <c r="AA237" i="64"/>
  <c r="AA385" i="64"/>
  <c r="AA459" i="64"/>
  <c r="AA95" i="64"/>
  <c r="V15" i="69"/>
  <c r="R15" i="69"/>
  <c r="N15" i="69"/>
  <c r="K15" i="69"/>
  <c r="I15" i="69"/>
  <c r="G15" i="69"/>
  <c r="AA388" i="64"/>
  <c r="AA169" i="64"/>
  <c r="V16" i="69"/>
  <c r="O16" i="69"/>
  <c r="T16" i="69"/>
  <c r="P16" i="69"/>
  <c r="K16" i="69"/>
  <c r="I16" i="69"/>
  <c r="BS52" i="46"/>
  <c r="AW260" i="46"/>
  <c r="I76" i="25"/>
  <c r="I50" i="74"/>
  <c r="I69" i="75" s="1"/>
  <c r="J76" i="25"/>
  <c r="J50" i="74"/>
  <c r="J69" i="75" s="1"/>
  <c r="K76" i="25"/>
  <c r="K50" i="74"/>
  <c r="K69" i="75" s="1"/>
  <c r="P76" i="25"/>
  <c r="P50" i="74"/>
  <c r="P69" i="75" s="1"/>
  <c r="Q76" i="25"/>
  <c r="Q50" i="74"/>
  <c r="Q69" i="75" s="1"/>
  <c r="T76" i="25"/>
  <c r="T50" i="74"/>
  <c r="T69" i="75" s="1"/>
  <c r="O76" i="25"/>
  <c r="O50" i="74"/>
  <c r="O69" i="75" s="1"/>
  <c r="H76" i="25"/>
  <c r="H50" i="74"/>
  <c r="H69" i="75" s="1"/>
  <c r="E76" i="25"/>
  <c r="E50" i="74"/>
  <c r="E69" i="75" s="1"/>
  <c r="L76" i="25"/>
  <c r="L50" i="74"/>
  <c r="L69" i="75" s="1"/>
  <c r="AE562" i="64"/>
  <c r="AG562" i="64"/>
  <c r="AS562" i="64"/>
  <c r="AN562" i="64"/>
  <c r="AF562" i="64"/>
  <c r="AD562" i="64"/>
  <c r="AT562" i="64"/>
  <c r="AP562" i="64"/>
  <c r="AK562" i="64"/>
  <c r="AC562" i="64"/>
  <c r="AU562" i="64"/>
  <c r="AR562" i="64"/>
  <c r="AB562" i="64"/>
  <c r="AJ562" i="64"/>
  <c r="AH562" i="64"/>
  <c r="AQ562" i="64"/>
  <c r="AL562" i="64"/>
  <c r="AO562" i="64"/>
  <c r="AM562" i="64"/>
  <c r="AI562" i="64"/>
  <c r="AU414" i="64"/>
  <c r="AR414" i="64"/>
  <c r="AB414" i="64"/>
  <c r="AJ414" i="64"/>
  <c r="AQ414" i="64"/>
  <c r="AT414" i="64"/>
  <c r="AL414" i="64"/>
  <c r="AO414" i="64"/>
  <c r="AM414" i="64"/>
  <c r="AI414" i="64"/>
  <c r="AE414" i="64"/>
  <c r="AG414" i="64"/>
  <c r="AH414" i="64"/>
  <c r="AS414" i="64"/>
  <c r="AN414" i="64"/>
  <c r="AF414" i="64"/>
  <c r="AD414" i="64"/>
  <c r="AP414" i="64"/>
  <c r="AK414" i="64"/>
  <c r="AC414" i="64"/>
  <c r="AQ195" i="64"/>
  <c r="AC195" i="64"/>
  <c r="AE195" i="64"/>
  <c r="AF195" i="64"/>
  <c r="AB195" i="64"/>
  <c r="AD195" i="64"/>
  <c r="AG195" i="64"/>
  <c r="AH195" i="64"/>
  <c r="AI195" i="64"/>
  <c r="AM195" i="64"/>
  <c r="AN195" i="64"/>
  <c r="AO195" i="64"/>
  <c r="AP195" i="64"/>
  <c r="AS195" i="64"/>
  <c r="AJ195" i="64"/>
  <c r="AK195" i="64"/>
  <c r="AL195" i="64"/>
  <c r="AR195" i="64"/>
  <c r="AT195" i="64"/>
  <c r="AU195" i="64"/>
  <c r="AJ53" i="64"/>
  <c r="AB53" i="64"/>
  <c r="AU53" i="64"/>
  <c r="AT53" i="64"/>
  <c r="AS53" i="64"/>
  <c r="AR53" i="64"/>
  <c r="AQ53" i="64"/>
  <c r="AP53" i="64"/>
  <c r="AO53" i="64"/>
  <c r="AN53" i="64"/>
  <c r="AM53" i="64"/>
  <c r="AL53" i="64"/>
  <c r="AK53" i="64"/>
  <c r="AI53" i="64"/>
  <c r="AH53" i="64"/>
  <c r="AG53" i="64"/>
  <c r="AF53" i="64"/>
  <c r="AE53" i="64"/>
  <c r="AD53" i="64"/>
  <c r="AC53" i="64"/>
  <c r="AG71" i="25"/>
  <c r="L154" i="47"/>
  <c r="AF71" i="25"/>
  <c r="K154" i="47"/>
  <c r="AD71" i="25"/>
  <c r="I154" i="47"/>
  <c r="AQ71" i="25"/>
  <c r="V154" i="47"/>
  <c r="AM71" i="25"/>
  <c r="R154" i="47"/>
  <c r="AI71" i="25"/>
  <c r="N154" i="47"/>
  <c r="AC71" i="25"/>
  <c r="H154" i="47"/>
  <c r="Y71" i="25"/>
  <c r="D154" i="47"/>
  <c r="AX51" i="46"/>
  <c r="AP71" i="25"/>
  <c r="U154" i="47"/>
  <c r="AL71" i="25"/>
  <c r="Q154" i="47"/>
  <c r="AH71" i="25"/>
  <c r="M154" i="47"/>
  <c r="M55" i="71"/>
  <c r="M56" i="70"/>
  <c r="Q55" i="71"/>
  <c r="Q56" i="70"/>
  <c r="AA190" i="64"/>
  <c r="AA261" i="64"/>
  <c r="AA48" i="64"/>
  <c r="P58" i="56"/>
  <c r="P248" i="56" s="1"/>
  <c r="J56" i="70"/>
  <c r="J55" i="71"/>
  <c r="C15" i="78"/>
  <c r="D15" i="78" s="1"/>
  <c r="D112" i="47"/>
  <c r="D199" i="25"/>
  <c r="L111" i="47"/>
  <c r="M243" i="56"/>
  <c r="L198" i="25"/>
  <c r="L284" i="25"/>
  <c r="D111" i="47"/>
  <c r="E243" i="56"/>
  <c r="D198" i="25"/>
  <c r="C14" i="78"/>
  <c r="D14" i="78" s="1"/>
  <c r="H243" i="56"/>
  <c r="G198" i="25"/>
  <c r="G111" i="47"/>
  <c r="G284" i="25"/>
  <c r="P111" i="47"/>
  <c r="P198" i="25"/>
  <c r="Q243" i="56"/>
  <c r="P284" i="25"/>
  <c r="N243" i="56"/>
  <c r="M198" i="25"/>
  <c r="M111" i="47"/>
  <c r="M284" i="25"/>
  <c r="U198" i="25"/>
  <c r="V243" i="56"/>
  <c r="U111" i="47"/>
  <c r="U284" i="25"/>
  <c r="AQ52" i="25"/>
  <c r="D61" i="69"/>
  <c r="AA404" i="64"/>
  <c r="AA478" i="64"/>
  <c r="AA185" i="64"/>
  <c r="AA114" i="64"/>
  <c r="AA86" i="25"/>
  <c r="F161" i="47"/>
  <c r="F340" i="47" s="1"/>
  <c r="AD249" i="46"/>
  <c r="AE86" i="25"/>
  <c r="AH249" i="46"/>
  <c r="J161" i="47"/>
  <c r="J340" i="47" s="1"/>
  <c r="AQ56" i="64"/>
  <c r="AQ269" i="64"/>
  <c r="AQ491" i="64"/>
  <c r="AQ565" i="64"/>
  <c r="AQ417" i="64"/>
  <c r="AQ343" i="64"/>
  <c r="AQ198" i="64"/>
  <c r="AQ127" i="64"/>
  <c r="AO86" i="25"/>
  <c r="T161" i="47"/>
  <c r="T340" i="47" s="1"/>
  <c r="T162" i="47"/>
  <c r="T341" i="47" s="1"/>
  <c r="AR249" i="46"/>
  <c r="H56" i="47"/>
  <c r="H258" i="47" s="1"/>
  <c r="H300" i="47"/>
  <c r="S300" i="47"/>
  <c r="S56" i="47"/>
  <c r="S258" i="47" s="1"/>
  <c r="G56" i="47"/>
  <c r="G258" i="47" s="1"/>
  <c r="G300" i="47"/>
  <c r="M56" i="47"/>
  <c r="M258" i="47" s="1"/>
  <c r="M300" i="47"/>
  <c r="L300" i="47"/>
  <c r="L56" i="47"/>
  <c r="L258" i="47" s="1"/>
  <c r="BS211" i="46"/>
  <c r="AC211" i="46"/>
  <c r="AX211" i="46"/>
  <c r="C211" i="44"/>
  <c r="E211" i="44" s="1"/>
  <c r="H211" i="44" s="1"/>
  <c r="E510" i="31"/>
  <c r="E514" i="31" s="1"/>
  <c r="C213" i="46"/>
  <c r="E213" i="46" s="1"/>
  <c r="M51" i="64" l="1"/>
  <c r="M338" i="64"/>
  <c r="M412" i="64"/>
  <c r="M122" i="64"/>
  <c r="M486" i="64"/>
  <c r="M560" i="64"/>
  <c r="M264" i="64"/>
  <c r="M193" i="64"/>
  <c r="T134" i="25"/>
  <c r="T290" i="25" s="1"/>
  <c r="W250" i="46"/>
  <c r="Y250" i="46"/>
  <c r="V134" i="25"/>
  <c r="V290" i="25" s="1"/>
  <c r="P399" i="64"/>
  <c r="P180" i="64"/>
  <c r="P38" i="64"/>
  <c r="P251" i="64"/>
  <c r="P473" i="64"/>
  <c r="P547" i="64"/>
  <c r="P325" i="64"/>
  <c r="M13" i="69" s="1"/>
  <c r="P109" i="64"/>
  <c r="L249" i="46"/>
  <c r="I86" i="25"/>
  <c r="N249" i="46"/>
  <c r="K86" i="25"/>
  <c r="P198" i="64"/>
  <c r="P343" i="64"/>
  <c r="P565" i="64"/>
  <c r="P269" i="64"/>
  <c r="P491" i="64"/>
  <c r="P127" i="64"/>
  <c r="P417" i="64"/>
  <c r="Q36" i="64"/>
  <c r="Q397" i="64"/>
  <c r="Q471" i="64"/>
  <c r="Q178" i="64"/>
  <c r="Q545" i="64"/>
  <c r="Q107" i="64"/>
  <c r="Q249" i="64"/>
  <c r="Q323" i="64"/>
  <c r="AO77" i="25"/>
  <c r="R50" i="74"/>
  <c r="R69" i="75" s="1"/>
  <c r="O243" i="56"/>
  <c r="I261" i="46"/>
  <c r="S56" i="56"/>
  <c r="R63" i="70" s="1"/>
  <c r="T62" i="74"/>
  <c r="T60" i="75" s="1"/>
  <c r="X397" i="64"/>
  <c r="X107" i="64"/>
  <c r="K107" i="64"/>
  <c r="K249" i="64"/>
  <c r="I51" i="64"/>
  <c r="I338" i="64"/>
  <c r="I560" i="64"/>
  <c r="I122" i="64"/>
  <c r="I193" i="64"/>
  <c r="I486" i="64"/>
  <c r="I412" i="64"/>
  <c r="I264" i="64"/>
  <c r="H193" i="64"/>
  <c r="H560" i="64"/>
  <c r="H264" i="64"/>
  <c r="H486" i="64"/>
  <c r="H412" i="64"/>
  <c r="H122" i="64"/>
  <c r="H338" i="64"/>
  <c r="H51" i="64"/>
  <c r="W193" i="64"/>
  <c r="W486" i="64"/>
  <c r="W122" i="64"/>
  <c r="W412" i="64"/>
  <c r="W560" i="64"/>
  <c r="W51" i="64"/>
  <c r="W264" i="64"/>
  <c r="W338" i="64"/>
  <c r="K51" i="64"/>
  <c r="K338" i="64"/>
  <c r="K264" i="64"/>
  <c r="K412" i="64"/>
  <c r="K193" i="64"/>
  <c r="K560" i="64"/>
  <c r="K122" i="64"/>
  <c r="K486" i="64"/>
  <c r="O193" i="64"/>
  <c r="O338" i="64"/>
  <c r="O264" i="64"/>
  <c r="O51" i="64"/>
  <c r="O560" i="64"/>
  <c r="O412" i="64"/>
  <c r="O122" i="64"/>
  <c r="O486" i="64"/>
  <c r="G242" i="64"/>
  <c r="G538" i="64"/>
  <c r="G316" i="64"/>
  <c r="G29" i="64"/>
  <c r="G464" i="64"/>
  <c r="AA608" i="64"/>
  <c r="G171" i="64"/>
  <c r="G100" i="64"/>
  <c r="G390" i="64"/>
  <c r="N242" i="64"/>
  <c r="N316" i="64"/>
  <c r="N538" i="64"/>
  <c r="N29" i="64"/>
  <c r="N100" i="64"/>
  <c r="N390" i="64"/>
  <c r="N464" i="64"/>
  <c r="N171" i="64"/>
  <c r="I242" i="64"/>
  <c r="I390" i="64"/>
  <c r="I171" i="64"/>
  <c r="I316" i="64"/>
  <c r="I29" i="64"/>
  <c r="I100" i="64"/>
  <c r="I464" i="64"/>
  <c r="I538" i="64"/>
  <c r="X100" i="64"/>
  <c r="X390" i="64"/>
  <c r="X316" i="64"/>
  <c r="X171" i="64"/>
  <c r="X29" i="64"/>
  <c r="X464" i="64"/>
  <c r="X242" i="64"/>
  <c r="X538" i="64"/>
  <c r="H242" i="64"/>
  <c r="H316" i="64"/>
  <c r="H100" i="64"/>
  <c r="H464" i="64"/>
  <c r="H29" i="64"/>
  <c r="H390" i="64"/>
  <c r="H538" i="64"/>
  <c r="H171" i="64"/>
  <c r="Y242" i="64"/>
  <c r="Y464" i="64"/>
  <c r="Y100" i="64"/>
  <c r="Y316" i="64"/>
  <c r="Y29" i="64"/>
  <c r="Y171" i="64"/>
  <c r="Y538" i="64"/>
  <c r="Y390" i="64"/>
  <c r="Z250" i="46"/>
  <c r="W134" i="25"/>
  <c r="W290" i="25" s="1"/>
  <c r="J134" i="25"/>
  <c r="J290" i="25" s="1"/>
  <c r="M250" i="46"/>
  <c r="I134" i="25"/>
  <c r="I290" i="25" s="1"/>
  <c r="L250" i="46"/>
  <c r="P134" i="25"/>
  <c r="P290" i="25" s="1"/>
  <c r="S250" i="46"/>
  <c r="Q250" i="46"/>
  <c r="N134" i="25"/>
  <c r="N290" i="25" s="1"/>
  <c r="L38" i="64"/>
  <c r="L547" i="64"/>
  <c r="L180" i="64"/>
  <c r="L251" i="64"/>
  <c r="L109" i="64"/>
  <c r="L473" i="64"/>
  <c r="L399" i="64"/>
  <c r="L325" i="64"/>
  <c r="I13" i="69" s="1"/>
  <c r="M473" i="64"/>
  <c r="M547" i="64"/>
  <c r="M38" i="64"/>
  <c r="M109" i="64"/>
  <c r="M180" i="64"/>
  <c r="M251" i="64"/>
  <c r="M399" i="64"/>
  <c r="M325" i="64"/>
  <c r="J13" i="69" s="1"/>
  <c r="H38" i="64"/>
  <c r="H473" i="64"/>
  <c r="H251" i="64"/>
  <c r="H325" i="64"/>
  <c r="H547" i="64"/>
  <c r="H109" i="64"/>
  <c r="H180" i="64"/>
  <c r="H399" i="64"/>
  <c r="K547" i="64"/>
  <c r="K399" i="64"/>
  <c r="K180" i="64"/>
  <c r="K38" i="64"/>
  <c r="H59" i="69" s="1"/>
  <c r="K473" i="64"/>
  <c r="K109" i="64"/>
  <c r="K251" i="64"/>
  <c r="K325" i="64"/>
  <c r="H13" i="69" s="1"/>
  <c r="J180" i="64"/>
  <c r="J473" i="64"/>
  <c r="J38" i="64"/>
  <c r="J251" i="64"/>
  <c r="J547" i="64"/>
  <c r="J325" i="64"/>
  <c r="J399" i="64"/>
  <c r="J109" i="64"/>
  <c r="M127" i="64"/>
  <c r="M491" i="64"/>
  <c r="M269" i="64"/>
  <c r="M343" i="64"/>
  <c r="M565" i="64"/>
  <c r="M417" i="64"/>
  <c r="M198" i="64"/>
  <c r="L127" i="64"/>
  <c r="L491" i="64"/>
  <c r="L269" i="64"/>
  <c r="L343" i="64"/>
  <c r="L565" i="64"/>
  <c r="L417" i="64"/>
  <c r="L198" i="64"/>
  <c r="S127" i="64"/>
  <c r="S565" i="64"/>
  <c r="S269" i="64"/>
  <c r="S343" i="64"/>
  <c r="S417" i="64"/>
  <c r="S491" i="64"/>
  <c r="S198" i="64"/>
  <c r="S56" i="64"/>
  <c r="U249" i="46"/>
  <c r="R86" i="25"/>
  <c r="Q86" i="25"/>
  <c r="T249" i="46"/>
  <c r="J198" i="64"/>
  <c r="J343" i="64"/>
  <c r="J565" i="64"/>
  <c r="J127" i="64"/>
  <c r="J491" i="64"/>
  <c r="J417" i="64"/>
  <c r="J269" i="64"/>
  <c r="V417" i="64"/>
  <c r="V127" i="64"/>
  <c r="V198" i="64"/>
  <c r="V491" i="64"/>
  <c r="V269" i="64"/>
  <c r="V343" i="64"/>
  <c r="V565" i="64"/>
  <c r="J86" i="25"/>
  <c r="M249" i="46"/>
  <c r="X198" i="64"/>
  <c r="X565" i="64"/>
  <c r="X127" i="64"/>
  <c r="X417" i="64"/>
  <c r="X269" i="64"/>
  <c r="X343" i="64"/>
  <c r="X491" i="64"/>
  <c r="X56" i="64"/>
  <c r="F86" i="25"/>
  <c r="I249" i="46"/>
  <c r="L107" i="64"/>
  <c r="L323" i="64"/>
  <c r="L178" i="64"/>
  <c r="L545" i="64"/>
  <c r="L36" i="64"/>
  <c r="L249" i="64"/>
  <c r="L471" i="64"/>
  <c r="L397" i="64"/>
  <c r="Y36" i="64"/>
  <c r="Y545" i="64"/>
  <c r="Y178" i="64"/>
  <c r="Y471" i="64"/>
  <c r="Y323" i="64"/>
  <c r="Y107" i="64"/>
  <c r="Y249" i="64"/>
  <c r="Y397" i="64"/>
  <c r="M178" i="64"/>
  <c r="M323" i="64"/>
  <c r="M545" i="64"/>
  <c r="M107" i="64"/>
  <c r="M249" i="64"/>
  <c r="M397" i="64"/>
  <c r="M471" i="64"/>
  <c r="M36" i="64"/>
  <c r="P56" i="64"/>
  <c r="N122" i="64"/>
  <c r="N412" i="64"/>
  <c r="N264" i="64"/>
  <c r="N486" i="64"/>
  <c r="N560" i="64"/>
  <c r="N193" i="64"/>
  <c r="N338" i="64"/>
  <c r="N51" i="64"/>
  <c r="V51" i="64"/>
  <c r="V412" i="64"/>
  <c r="V122" i="64"/>
  <c r="V560" i="64"/>
  <c r="V264" i="64"/>
  <c r="V338" i="64"/>
  <c r="V486" i="64"/>
  <c r="V193" i="64"/>
  <c r="W100" i="64"/>
  <c r="W538" i="64"/>
  <c r="W390" i="64"/>
  <c r="W29" i="64"/>
  <c r="W171" i="64"/>
  <c r="W242" i="64"/>
  <c r="W464" i="64"/>
  <c r="W316" i="64"/>
  <c r="Q242" i="64"/>
  <c r="Q538" i="64"/>
  <c r="Q171" i="64"/>
  <c r="Q390" i="64"/>
  <c r="Q29" i="64"/>
  <c r="Q464" i="64"/>
  <c r="Q100" i="64"/>
  <c r="Q316" i="64"/>
  <c r="R100" i="64"/>
  <c r="R316" i="64"/>
  <c r="R171" i="64"/>
  <c r="R390" i="64"/>
  <c r="R242" i="64"/>
  <c r="R538" i="64"/>
  <c r="R464" i="64"/>
  <c r="R29" i="64"/>
  <c r="O134" i="25"/>
  <c r="O290" i="25" s="1"/>
  <c r="R250" i="46"/>
  <c r="G38" i="64"/>
  <c r="G109" i="64"/>
  <c r="G325" i="64"/>
  <c r="G251" i="64"/>
  <c r="G473" i="64"/>
  <c r="G547" i="64"/>
  <c r="G399" i="64"/>
  <c r="G180" i="64"/>
  <c r="AA617" i="64"/>
  <c r="N399" i="64"/>
  <c r="N251" i="64"/>
  <c r="N547" i="64"/>
  <c r="N180" i="64"/>
  <c r="N109" i="64"/>
  <c r="N38" i="64"/>
  <c r="N325" i="64"/>
  <c r="N473" i="64"/>
  <c r="N86" i="25"/>
  <c r="Q249" i="46"/>
  <c r="M58" i="56"/>
  <c r="M248" i="56" s="1"/>
  <c r="L86" i="25"/>
  <c r="O249" i="46"/>
  <c r="T178" i="64"/>
  <c r="T323" i="64"/>
  <c r="T471" i="64"/>
  <c r="T107" i="64"/>
  <c r="T249" i="64"/>
  <c r="T397" i="64"/>
  <c r="T36" i="64"/>
  <c r="T545" i="64"/>
  <c r="J58" i="56"/>
  <c r="J248" i="56" s="1"/>
  <c r="D148" i="56"/>
  <c r="K146" i="44" s="1"/>
  <c r="L146" i="44" s="1"/>
  <c r="F243" i="56"/>
  <c r="CO27" i="46"/>
  <c r="F42" i="56"/>
  <c r="X545" i="64"/>
  <c r="AA615" i="64"/>
  <c r="X471" i="64"/>
  <c r="X36" i="64"/>
  <c r="K397" i="64"/>
  <c r="K545" i="64"/>
  <c r="K36" i="64"/>
  <c r="L122" i="64"/>
  <c r="L560" i="64"/>
  <c r="L264" i="64"/>
  <c r="L338" i="64"/>
  <c r="L486" i="64"/>
  <c r="L51" i="64"/>
  <c r="L412" i="64"/>
  <c r="L193" i="64"/>
  <c r="U51" i="64"/>
  <c r="U560" i="64"/>
  <c r="U338" i="64"/>
  <c r="U193" i="64"/>
  <c r="U486" i="64"/>
  <c r="U412" i="64"/>
  <c r="U122" i="64"/>
  <c r="U264" i="64"/>
  <c r="S122" i="64"/>
  <c r="S338" i="64"/>
  <c r="S486" i="64"/>
  <c r="S264" i="64"/>
  <c r="S412" i="64"/>
  <c r="S51" i="64"/>
  <c r="S193" i="64"/>
  <c r="S560" i="64"/>
  <c r="T122" i="64"/>
  <c r="T560" i="64"/>
  <c r="T264" i="64"/>
  <c r="T412" i="64"/>
  <c r="T338" i="64"/>
  <c r="T51" i="64"/>
  <c r="T193" i="64"/>
  <c r="T486" i="64"/>
  <c r="Q51" i="64"/>
  <c r="Q338" i="64"/>
  <c r="Q264" i="64"/>
  <c r="Q560" i="64"/>
  <c r="Q486" i="64"/>
  <c r="Q122" i="64"/>
  <c r="Q412" i="64"/>
  <c r="Q193" i="64"/>
  <c r="J242" i="64"/>
  <c r="J390" i="64"/>
  <c r="J100" i="64"/>
  <c r="J464" i="64"/>
  <c r="J29" i="64"/>
  <c r="J171" i="64"/>
  <c r="J316" i="64"/>
  <c r="J538" i="64"/>
  <c r="O538" i="64"/>
  <c r="O29" i="64"/>
  <c r="O316" i="64"/>
  <c r="O464" i="64"/>
  <c r="O242" i="64"/>
  <c r="O171" i="64"/>
  <c r="O390" i="64"/>
  <c r="O100" i="64"/>
  <c r="U100" i="64"/>
  <c r="U464" i="64"/>
  <c r="U242" i="64"/>
  <c r="U316" i="64"/>
  <c r="U29" i="64"/>
  <c r="U390" i="64"/>
  <c r="U171" i="64"/>
  <c r="U538" i="64"/>
  <c r="K242" i="64"/>
  <c r="K390" i="64"/>
  <c r="K171" i="64"/>
  <c r="K538" i="64"/>
  <c r="K29" i="64"/>
  <c r="K464" i="64"/>
  <c r="K100" i="64"/>
  <c r="K316" i="64"/>
  <c r="L100" i="64"/>
  <c r="L464" i="64"/>
  <c r="L171" i="64"/>
  <c r="L29" i="64"/>
  <c r="L538" i="64"/>
  <c r="L390" i="64"/>
  <c r="L242" i="64"/>
  <c r="L316" i="64"/>
  <c r="O41" i="25"/>
  <c r="P31" i="56"/>
  <c r="R134" i="25"/>
  <c r="R290" i="25" s="1"/>
  <c r="U250" i="46"/>
  <c r="Q134" i="25"/>
  <c r="Q290" i="25" s="1"/>
  <c r="T250" i="46"/>
  <c r="M134" i="25"/>
  <c r="M290" i="25" s="1"/>
  <c r="P250" i="46"/>
  <c r="I250" i="46"/>
  <c r="F134" i="25"/>
  <c r="F290" i="25" s="1"/>
  <c r="H250" i="46"/>
  <c r="E134" i="25"/>
  <c r="E290" i="25" s="1"/>
  <c r="V38" i="64"/>
  <c r="V109" i="64"/>
  <c r="V473" i="64"/>
  <c r="V399" i="64"/>
  <c r="V180" i="64"/>
  <c r="V251" i="64"/>
  <c r="V547" i="64"/>
  <c r="V325" i="64"/>
  <c r="S38" i="64"/>
  <c r="S325" i="64"/>
  <c r="S180" i="64"/>
  <c r="S251" i="64"/>
  <c r="S547" i="64"/>
  <c r="S473" i="64"/>
  <c r="S109" i="64"/>
  <c r="S399" i="64"/>
  <c r="W38" i="64"/>
  <c r="W251" i="64"/>
  <c r="W547" i="64"/>
  <c r="W180" i="64"/>
  <c r="W473" i="64"/>
  <c r="W399" i="64"/>
  <c r="W109" i="64"/>
  <c r="W325" i="64"/>
  <c r="R38" i="64"/>
  <c r="R325" i="64"/>
  <c r="R547" i="64"/>
  <c r="R251" i="64"/>
  <c r="R180" i="64"/>
  <c r="R399" i="64"/>
  <c r="R109" i="64"/>
  <c r="R473" i="64"/>
  <c r="O38" i="64"/>
  <c r="O473" i="64"/>
  <c r="O547" i="64"/>
  <c r="O180" i="64"/>
  <c r="O325" i="64"/>
  <c r="O399" i="64"/>
  <c r="O251" i="64"/>
  <c r="O109" i="64"/>
  <c r="I565" i="64"/>
  <c r="I127" i="64"/>
  <c r="I491" i="64"/>
  <c r="I269" i="64"/>
  <c r="I343" i="64"/>
  <c r="I417" i="64"/>
  <c r="I198" i="64"/>
  <c r="Q127" i="64"/>
  <c r="Q565" i="64"/>
  <c r="Q269" i="64"/>
  <c r="Q343" i="64"/>
  <c r="Q198" i="64"/>
  <c r="Q417" i="64"/>
  <c r="Q491" i="64"/>
  <c r="R249" i="46"/>
  <c r="O86" i="25"/>
  <c r="H565" i="64"/>
  <c r="H198" i="64"/>
  <c r="H417" i="64"/>
  <c r="H269" i="64"/>
  <c r="H127" i="64"/>
  <c r="H491" i="64"/>
  <c r="H343" i="64"/>
  <c r="D86" i="25"/>
  <c r="AC58" i="46"/>
  <c r="AA249" i="46" s="1"/>
  <c r="G249" i="46"/>
  <c r="U198" i="64"/>
  <c r="U343" i="64"/>
  <c r="U417" i="64"/>
  <c r="U127" i="64"/>
  <c r="U491" i="64"/>
  <c r="U269" i="64"/>
  <c r="U565" i="64"/>
  <c r="G127" i="64"/>
  <c r="AA635" i="64"/>
  <c r="G269" i="64"/>
  <c r="G491" i="64"/>
  <c r="G417" i="64"/>
  <c r="G198" i="64"/>
  <c r="G565" i="64"/>
  <c r="G343" i="64"/>
  <c r="S249" i="46"/>
  <c r="P86" i="25"/>
  <c r="W198" i="64"/>
  <c r="W343" i="64"/>
  <c r="W491" i="64"/>
  <c r="W127" i="64"/>
  <c r="W417" i="64"/>
  <c r="W269" i="64"/>
  <c r="W565" i="64"/>
  <c r="E86" i="25"/>
  <c r="H249" i="46"/>
  <c r="K58" i="56"/>
  <c r="K248" i="56" s="1"/>
  <c r="I56" i="64"/>
  <c r="J56" i="64"/>
  <c r="R107" i="64"/>
  <c r="R397" i="64"/>
  <c r="R249" i="64"/>
  <c r="R323" i="64"/>
  <c r="R36" i="64"/>
  <c r="R471" i="64"/>
  <c r="R178" i="64"/>
  <c r="R545" i="64"/>
  <c r="Z178" i="64"/>
  <c r="Z323" i="64"/>
  <c r="Z397" i="64"/>
  <c r="Z107" i="64"/>
  <c r="Z249" i="64"/>
  <c r="Z471" i="64"/>
  <c r="Z36" i="64"/>
  <c r="Z545" i="64"/>
  <c r="S178" i="64"/>
  <c r="S471" i="64"/>
  <c r="S545" i="64"/>
  <c r="S107" i="64"/>
  <c r="S249" i="64"/>
  <c r="S323" i="64"/>
  <c r="S397" i="64"/>
  <c r="S36" i="64"/>
  <c r="M56" i="64"/>
  <c r="R51" i="64"/>
  <c r="R486" i="64"/>
  <c r="R338" i="64"/>
  <c r="R412" i="64"/>
  <c r="R264" i="64"/>
  <c r="R193" i="64"/>
  <c r="R560" i="64"/>
  <c r="R122" i="64"/>
  <c r="J193" i="64"/>
  <c r="J486" i="64"/>
  <c r="J122" i="64"/>
  <c r="J412" i="64"/>
  <c r="J560" i="64"/>
  <c r="J51" i="64"/>
  <c r="J264" i="64"/>
  <c r="J338" i="64"/>
  <c r="G31" i="56"/>
  <c r="F41" i="25"/>
  <c r="V100" i="64"/>
  <c r="V538" i="64"/>
  <c r="V316" i="64"/>
  <c r="V29" i="64"/>
  <c r="V390" i="64"/>
  <c r="V171" i="64"/>
  <c r="V464" i="64"/>
  <c r="V242" i="64"/>
  <c r="W41" i="25"/>
  <c r="X31" i="56"/>
  <c r="K134" i="25"/>
  <c r="K290" i="25" s="1"/>
  <c r="N250" i="46"/>
  <c r="U134" i="25"/>
  <c r="U290" i="25" s="1"/>
  <c r="X250" i="46"/>
  <c r="Q38" i="64"/>
  <c r="Q251" i="64"/>
  <c r="Q473" i="64"/>
  <c r="Q325" i="64"/>
  <c r="Q399" i="64"/>
  <c r="Q180" i="64"/>
  <c r="Q109" i="64"/>
  <c r="Q547" i="64"/>
  <c r="T325" i="64"/>
  <c r="T251" i="64"/>
  <c r="T109" i="64"/>
  <c r="T399" i="64"/>
  <c r="T38" i="64"/>
  <c r="T473" i="64"/>
  <c r="T180" i="64"/>
  <c r="T547" i="64"/>
  <c r="Z417" i="64"/>
  <c r="Z198" i="64"/>
  <c r="Z565" i="64"/>
  <c r="Z127" i="64"/>
  <c r="Z491" i="64"/>
  <c r="Z343" i="64"/>
  <c r="Z269" i="64"/>
  <c r="M86" i="25"/>
  <c r="P249" i="46"/>
  <c r="Y491" i="64"/>
  <c r="Y198" i="64"/>
  <c r="Y417" i="64"/>
  <c r="Y127" i="64"/>
  <c r="Y269" i="64"/>
  <c r="Y565" i="64"/>
  <c r="Y343" i="64"/>
  <c r="N269" i="64"/>
  <c r="N343" i="64"/>
  <c r="N417" i="64"/>
  <c r="N491" i="64"/>
  <c r="N127" i="64"/>
  <c r="N565" i="64"/>
  <c r="N198" i="64"/>
  <c r="T86" i="25"/>
  <c r="W249" i="46"/>
  <c r="F71" i="25"/>
  <c r="J26" i="56"/>
  <c r="I53" i="69" s="1"/>
  <c r="E112" i="47"/>
  <c r="E63" i="47" s="1"/>
  <c r="H82" i="25"/>
  <c r="D147" i="56"/>
  <c r="AD77" i="25"/>
  <c r="H284" i="25"/>
  <c r="K255" i="46"/>
  <c r="CO148" i="46"/>
  <c r="T39" i="25"/>
  <c r="L58" i="56"/>
  <c r="L248" i="56" s="1"/>
  <c r="AC31" i="46"/>
  <c r="CO31" i="46" s="1"/>
  <c r="X323" i="64"/>
  <c r="K323" i="64"/>
  <c r="K471" i="64"/>
  <c r="AA58" i="64"/>
  <c r="P122" i="64"/>
  <c r="P338" i="64"/>
  <c r="P193" i="64"/>
  <c r="P560" i="64"/>
  <c r="P486" i="64"/>
  <c r="P264" i="64"/>
  <c r="P412" i="64"/>
  <c r="P51" i="64"/>
  <c r="Z51" i="64"/>
  <c r="Z412" i="64"/>
  <c r="Z338" i="64"/>
  <c r="Z122" i="64"/>
  <c r="Z560" i="64"/>
  <c r="Z486" i="64"/>
  <c r="Z264" i="64"/>
  <c r="Z193" i="64"/>
  <c r="X122" i="64"/>
  <c r="X560" i="64"/>
  <c r="X264" i="64"/>
  <c r="X412" i="64"/>
  <c r="X338" i="64"/>
  <c r="X51" i="64"/>
  <c r="X486" i="64"/>
  <c r="X193" i="64"/>
  <c r="G122" i="64"/>
  <c r="AA630" i="64"/>
  <c r="G264" i="64"/>
  <c r="G486" i="64"/>
  <c r="G338" i="64"/>
  <c r="G193" i="64"/>
  <c r="G412" i="64"/>
  <c r="G51" i="64"/>
  <c r="G560" i="64"/>
  <c r="Y51" i="64"/>
  <c r="Y560" i="64"/>
  <c r="Y264" i="64"/>
  <c r="Y338" i="64"/>
  <c r="Y193" i="64"/>
  <c r="Y412" i="64"/>
  <c r="Y122" i="64"/>
  <c r="Y486" i="64"/>
  <c r="M242" i="64"/>
  <c r="M538" i="64"/>
  <c r="M171" i="64"/>
  <c r="M464" i="64"/>
  <c r="M29" i="64"/>
  <c r="M100" i="64"/>
  <c r="M316" i="64"/>
  <c r="M390" i="64"/>
  <c r="T242" i="64"/>
  <c r="T538" i="64"/>
  <c r="T171" i="64"/>
  <c r="T390" i="64"/>
  <c r="T29" i="64"/>
  <c r="T464" i="64"/>
  <c r="T100" i="64"/>
  <c r="T316" i="64"/>
  <c r="Z242" i="64"/>
  <c r="Z538" i="64"/>
  <c r="Z171" i="64"/>
  <c r="Z464" i="64"/>
  <c r="Z29" i="64"/>
  <c r="Z100" i="64"/>
  <c r="Z316" i="64"/>
  <c r="Z390" i="64"/>
  <c r="P171" i="64"/>
  <c r="P316" i="64"/>
  <c r="P242" i="64"/>
  <c r="P390" i="64"/>
  <c r="P29" i="64"/>
  <c r="P100" i="64"/>
  <c r="P538" i="64"/>
  <c r="P464" i="64"/>
  <c r="S242" i="64"/>
  <c r="S464" i="64"/>
  <c r="S100" i="64"/>
  <c r="S316" i="64"/>
  <c r="S171" i="64"/>
  <c r="S29" i="64"/>
  <c r="S390" i="64"/>
  <c r="S538" i="64"/>
  <c r="H134" i="25"/>
  <c r="H290" i="25" s="1"/>
  <c r="K250" i="46"/>
  <c r="L134" i="25"/>
  <c r="L290" i="25" s="1"/>
  <c r="O250" i="46"/>
  <c r="G134" i="25"/>
  <c r="G290" i="25" s="1"/>
  <c r="J250" i="46"/>
  <c r="V250" i="46"/>
  <c r="S134" i="25"/>
  <c r="S290" i="25" s="1"/>
  <c r="G250" i="46"/>
  <c r="AC146" i="46"/>
  <c r="AA250" i="46" s="1"/>
  <c r="D134" i="25"/>
  <c r="X251" i="64"/>
  <c r="X473" i="64"/>
  <c r="X325" i="64"/>
  <c r="X109" i="64"/>
  <c r="X38" i="64"/>
  <c r="U59" i="69" s="1"/>
  <c r="X399" i="64"/>
  <c r="X547" i="64"/>
  <c r="X180" i="64"/>
  <c r="I38" i="64"/>
  <c r="I180" i="64"/>
  <c r="I473" i="64"/>
  <c r="I251" i="64"/>
  <c r="I109" i="64"/>
  <c r="I325" i="64"/>
  <c r="F13" i="69" s="1"/>
  <c r="I547" i="64"/>
  <c r="I399" i="64"/>
  <c r="Z473" i="64"/>
  <c r="Z180" i="64"/>
  <c r="Z399" i="64"/>
  <c r="Z547" i="64"/>
  <c r="Z251" i="64"/>
  <c r="Z109" i="64"/>
  <c r="Z38" i="64"/>
  <c r="Z325" i="64"/>
  <c r="U38" i="64"/>
  <c r="U251" i="64"/>
  <c r="U325" i="64"/>
  <c r="U399" i="64"/>
  <c r="U473" i="64"/>
  <c r="U109" i="64"/>
  <c r="U547" i="64"/>
  <c r="U180" i="64"/>
  <c r="Y251" i="64"/>
  <c r="Y547" i="64"/>
  <c r="Y473" i="64"/>
  <c r="Y109" i="64"/>
  <c r="Y180" i="64"/>
  <c r="Y325" i="64"/>
  <c r="V13" i="69" s="1"/>
  <c r="Y38" i="64"/>
  <c r="Y399" i="64"/>
  <c r="T417" i="64"/>
  <c r="T198" i="64"/>
  <c r="T491" i="64"/>
  <c r="T127" i="64"/>
  <c r="T565" i="64"/>
  <c r="T343" i="64"/>
  <c r="T269" i="64"/>
  <c r="S86" i="25"/>
  <c r="V249" i="46"/>
  <c r="J249" i="46"/>
  <c r="G86" i="25"/>
  <c r="R491" i="64"/>
  <c r="R127" i="64"/>
  <c r="R565" i="64"/>
  <c r="R417" i="64"/>
  <c r="R198" i="64"/>
  <c r="R343" i="64"/>
  <c r="R269" i="64"/>
  <c r="U86" i="25"/>
  <c r="X249" i="46"/>
  <c r="H86" i="25"/>
  <c r="K249" i="46"/>
  <c r="V86" i="25"/>
  <c r="Y249" i="46"/>
  <c r="K269" i="64"/>
  <c r="K417" i="64"/>
  <c r="K127" i="64"/>
  <c r="K343" i="64"/>
  <c r="K565" i="64"/>
  <c r="K198" i="64"/>
  <c r="K491" i="64"/>
  <c r="O127" i="64"/>
  <c r="O565" i="64"/>
  <c r="O269" i="64"/>
  <c r="O491" i="64"/>
  <c r="O198" i="64"/>
  <c r="O343" i="64"/>
  <c r="O417" i="64"/>
  <c r="Z249" i="46"/>
  <c r="W86" i="25"/>
  <c r="U56" i="64"/>
  <c r="L56" i="64"/>
  <c r="N56" i="64"/>
  <c r="V36" i="64"/>
  <c r="V178" i="64"/>
  <c r="I178" i="64"/>
  <c r="I323" i="64"/>
  <c r="I107" i="64"/>
  <c r="I545" i="64"/>
  <c r="I249" i="64"/>
  <c r="AA249" i="64" s="1"/>
  <c r="I471" i="64"/>
  <c r="I36" i="64"/>
  <c r="I397" i="64"/>
  <c r="H107" i="64"/>
  <c r="AA107" i="64" s="1"/>
  <c r="H323" i="64"/>
  <c r="H545" i="64"/>
  <c r="H178" i="64"/>
  <c r="H36" i="64"/>
  <c r="H249" i="64"/>
  <c r="H397" i="64"/>
  <c r="H471" i="64"/>
  <c r="AA471" i="64" s="1"/>
  <c r="G36" i="64"/>
  <c r="G471" i="64"/>
  <c r="G178" i="64"/>
  <c r="G323" i="64"/>
  <c r="G397" i="64"/>
  <c r="AA397" i="64" s="1"/>
  <c r="G107" i="64"/>
  <c r="G249" i="64"/>
  <c r="G545" i="64"/>
  <c r="AA545" i="64" s="1"/>
  <c r="Q56" i="64"/>
  <c r="G56" i="64"/>
  <c r="J60" i="69"/>
  <c r="U53" i="46"/>
  <c r="G241" i="46"/>
  <c r="E42" i="56"/>
  <c r="J34" i="44"/>
  <c r="CN34" i="46"/>
  <c r="BS34" i="46"/>
  <c r="AB34" i="46"/>
  <c r="X34" i="56" s="1"/>
  <c r="Y34" i="46"/>
  <c r="U34" i="56" s="1"/>
  <c r="K34" i="46"/>
  <c r="G34" i="56" s="1"/>
  <c r="X34" i="46"/>
  <c r="T34" i="56" s="1"/>
  <c r="S34" i="46"/>
  <c r="O34" i="56" s="1"/>
  <c r="H34" i="46"/>
  <c r="T34" i="46"/>
  <c r="P34" i="56" s="1"/>
  <c r="Q34" i="46"/>
  <c r="M34" i="56" s="1"/>
  <c r="P34" i="46"/>
  <c r="L34" i="56" s="1"/>
  <c r="AA34" i="46"/>
  <c r="W34" i="56" s="1"/>
  <c r="N34" i="46"/>
  <c r="J34" i="56" s="1"/>
  <c r="I34" i="46"/>
  <c r="U34" i="46"/>
  <c r="Q34" i="56" s="1"/>
  <c r="V34" i="46"/>
  <c r="R34" i="56" s="1"/>
  <c r="M34" i="46"/>
  <c r="I34" i="56" s="1"/>
  <c r="R34" i="46"/>
  <c r="N34" i="56" s="1"/>
  <c r="L34" i="46"/>
  <c r="H34" i="56" s="1"/>
  <c r="O34" i="46"/>
  <c r="K34" i="56" s="1"/>
  <c r="W34" i="46"/>
  <c r="S34" i="56" s="1"/>
  <c r="Z34" i="46"/>
  <c r="V34" i="56" s="1"/>
  <c r="J34" i="46"/>
  <c r="F34" i="56" s="1"/>
  <c r="D65" i="74"/>
  <c r="E58" i="25"/>
  <c r="M58" i="25"/>
  <c r="G60" i="69"/>
  <c r="I49" i="74"/>
  <c r="I68" i="75" s="1"/>
  <c r="O34" i="25"/>
  <c r="U26" i="56"/>
  <c r="T53" i="69" s="1"/>
  <c r="N71" i="25"/>
  <c r="L159" i="47"/>
  <c r="X42" i="56"/>
  <c r="W54" i="70" s="1"/>
  <c r="W58" i="25"/>
  <c r="W71" i="25"/>
  <c r="L26" i="56"/>
  <c r="K53" i="69" s="1"/>
  <c r="R159" i="47"/>
  <c r="G49" i="74"/>
  <c r="G68" i="75" s="1"/>
  <c r="AL76" i="25"/>
  <c r="AL78" i="25" s="1"/>
  <c r="K26" i="56"/>
  <c r="J53" i="69" s="1"/>
  <c r="V71" i="25"/>
  <c r="S51" i="56"/>
  <c r="R41" i="70" s="1"/>
  <c r="Q26" i="56"/>
  <c r="P53" i="69" s="1"/>
  <c r="T56" i="70"/>
  <c r="F51" i="56"/>
  <c r="E41" i="70" s="1"/>
  <c r="S245" i="56"/>
  <c r="G34" i="25"/>
  <c r="G35" i="25" s="1"/>
  <c r="AB76" i="25"/>
  <c r="AB78" i="25" s="1"/>
  <c r="I71" i="25"/>
  <c r="K241" i="46"/>
  <c r="H62" i="74"/>
  <c r="H60" i="75" s="1"/>
  <c r="S60" i="69"/>
  <c r="S39" i="25"/>
  <c r="W56" i="56"/>
  <c r="V63" i="70" s="1"/>
  <c r="O71" i="25"/>
  <c r="P51" i="56"/>
  <c r="O41" i="70" s="1"/>
  <c r="R71" i="25"/>
  <c r="W55" i="56"/>
  <c r="V42" i="70" s="1"/>
  <c r="V62" i="71" s="1"/>
  <c r="Q49" i="74"/>
  <c r="Q68" i="75" s="1"/>
  <c r="AQ76" i="25"/>
  <c r="AQ78" i="25" s="1"/>
  <c r="AC26" i="46"/>
  <c r="U45" i="46"/>
  <c r="Q45" i="56" s="1"/>
  <c r="Q71" i="25"/>
  <c r="K53" i="46"/>
  <c r="G53" i="56" s="1"/>
  <c r="D126" i="56"/>
  <c r="K124" i="44" s="1"/>
  <c r="L124" i="44" s="1"/>
  <c r="G14" i="69"/>
  <c r="S14" i="69"/>
  <c r="G62" i="74"/>
  <c r="G60" i="75" s="1"/>
  <c r="M14" i="69"/>
  <c r="J56" i="56"/>
  <c r="I41" i="71" s="1"/>
  <c r="E245" i="56"/>
  <c r="M60" i="69"/>
  <c r="L42" i="56"/>
  <c r="K54" i="70" s="1"/>
  <c r="L60" i="69"/>
  <c r="O55" i="71"/>
  <c r="W49" i="74"/>
  <c r="W68" i="75" s="1"/>
  <c r="I35" i="25"/>
  <c r="K51" i="56"/>
  <c r="J41" i="70" s="1"/>
  <c r="L71" i="25"/>
  <c r="AA534" i="64"/>
  <c r="L14" i="69"/>
  <c r="K60" i="69"/>
  <c r="Q159" i="47"/>
  <c r="W53" i="71"/>
  <c r="J158" i="47"/>
  <c r="O52" i="25"/>
  <c r="AA115" i="64"/>
  <c r="E246" i="56"/>
  <c r="O39" i="25"/>
  <c r="AF76" i="25"/>
  <c r="AF78" i="25" s="1"/>
  <c r="U77" i="25"/>
  <c r="AA308" i="64"/>
  <c r="V14" i="69"/>
  <c r="AA118" i="64"/>
  <c r="AA246" i="46"/>
  <c r="AA110" i="64"/>
  <c r="F56" i="56"/>
  <c r="E41" i="71" s="1"/>
  <c r="L62" i="74"/>
  <c r="L60" i="75" s="1"/>
  <c r="U56" i="56"/>
  <c r="T63" i="70" s="1"/>
  <c r="AA186" i="64"/>
  <c r="AA257" i="64"/>
  <c r="AA553" i="64"/>
  <c r="F14" i="69"/>
  <c r="AA189" i="64"/>
  <c r="AA323" i="64"/>
  <c r="AA18" i="64"/>
  <c r="AA537" i="64"/>
  <c r="AA380" i="64"/>
  <c r="AA39" i="64"/>
  <c r="AA319" i="64"/>
  <c r="AA405" i="64"/>
  <c r="O60" i="69"/>
  <c r="AA234" i="64"/>
  <c r="AA28" i="64"/>
  <c r="AA258" i="46"/>
  <c r="AA167" i="64"/>
  <c r="AA231" i="64"/>
  <c r="AA244" i="64"/>
  <c r="AA386" i="64"/>
  <c r="AA90" i="64"/>
  <c r="AA36" i="64"/>
  <c r="AA108" i="64"/>
  <c r="AA102" i="64"/>
  <c r="I71" i="74"/>
  <c r="I48" i="75" s="1"/>
  <c r="AN77" i="25"/>
  <c r="K71" i="74"/>
  <c r="K48" i="75" s="1"/>
  <c r="CO126" i="46"/>
  <c r="U241" i="46"/>
  <c r="I50" i="25"/>
  <c r="I52" i="25" s="1"/>
  <c r="G58" i="25"/>
  <c r="G52" i="25"/>
  <c r="AA472" i="64"/>
  <c r="AA99" i="64"/>
  <c r="AA546" i="64"/>
  <c r="AA19" i="64"/>
  <c r="AA528" i="64"/>
  <c r="AA556" i="64"/>
  <c r="AA92" i="64"/>
  <c r="AA463" i="64"/>
  <c r="AA398" i="64"/>
  <c r="AA318" i="64"/>
  <c r="AA408" i="64"/>
  <c r="R56" i="56"/>
  <c r="Q63" i="70" s="1"/>
  <c r="N56" i="56"/>
  <c r="M41" i="71" s="1"/>
  <c r="AA161" i="64"/>
  <c r="AA454" i="64"/>
  <c r="AA306" i="64"/>
  <c r="AA400" i="64"/>
  <c r="AA163" i="64"/>
  <c r="AA540" i="64"/>
  <c r="AA324" i="64"/>
  <c r="AA482" i="64"/>
  <c r="AA334" i="64"/>
  <c r="AA241" i="64"/>
  <c r="AA541" i="64"/>
  <c r="AA232" i="64"/>
  <c r="J14" i="69"/>
  <c r="AA456" i="64"/>
  <c r="J39" i="25"/>
  <c r="AN76" i="25"/>
  <c r="AN78" i="25" s="1"/>
  <c r="M159" i="47"/>
  <c r="W75" i="25"/>
  <c r="W78" i="25" s="1"/>
  <c r="F60" i="69"/>
  <c r="D128" i="56"/>
  <c r="K126" i="44" s="1"/>
  <c r="L126" i="44" s="1"/>
  <c r="AA467" i="64"/>
  <c r="AA331" i="64"/>
  <c r="AA392" i="64"/>
  <c r="AA260" i="64"/>
  <c r="AA173" i="64"/>
  <c r="U55" i="56"/>
  <c r="T42" i="70" s="1"/>
  <c r="T62" i="71" s="1"/>
  <c r="W158" i="47"/>
  <c r="T55" i="56"/>
  <c r="S42" i="70" s="1"/>
  <c r="S62" i="71" s="1"/>
  <c r="AA530" i="64"/>
  <c r="K55" i="56"/>
  <c r="J42" i="70" s="1"/>
  <c r="J62" i="71" s="1"/>
  <c r="Q51" i="56"/>
  <c r="P41" i="70" s="1"/>
  <c r="V51" i="56"/>
  <c r="U41" i="70" s="1"/>
  <c r="H77" i="25"/>
  <c r="AA178" i="64"/>
  <c r="AA44" i="64"/>
  <c r="AA312" i="64"/>
  <c r="AA460" i="64"/>
  <c r="AA32" i="64"/>
  <c r="AA25" i="64"/>
  <c r="AA47" i="64"/>
  <c r="AA474" i="64"/>
  <c r="AA548" i="64"/>
  <c r="AA389" i="64"/>
  <c r="AA238" i="64"/>
  <c r="AA466" i="64"/>
  <c r="AA453" i="64"/>
  <c r="AA103" i="64"/>
  <c r="AA174" i="64"/>
  <c r="AA245" i="64"/>
  <c r="AA181" i="64"/>
  <c r="AA179" i="64"/>
  <c r="AA315" i="64"/>
  <c r="AA160" i="64"/>
  <c r="AA96" i="64"/>
  <c r="AA382" i="64"/>
  <c r="AA21" i="64"/>
  <c r="O14" i="69"/>
  <c r="AA252" i="64"/>
  <c r="AA250" i="64"/>
  <c r="AA170" i="64"/>
  <c r="AA31" i="64"/>
  <c r="AA479" i="64"/>
  <c r="AA326" i="64"/>
  <c r="AA393" i="64"/>
  <c r="AK77" i="25"/>
  <c r="AK78" i="25" s="1"/>
  <c r="V56" i="56"/>
  <c r="U63" i="70" s="1"/>
  <c r="D31" i="56"/>
  <c r="K31" i="44" s="1"/>
  <c r="L31" i="44" s="1"/>
  <c r="I62" i="74"/>
  <c r="I60" i="75" s="1"/>
  <c r="K14" i="69"/>
  <c r="P245" i="56"/>
  <c r="Z77" i="25"/>
  <c r="P158" i="47"/>
  <c r="T71" i="74"/>
  <c r="T48" i="75" s="1"/>
  <c r="T49" i="74"/>
  <c r="T68" i="75" s="1"/>
  <c r="O56" i="56"/>
  <c r="N41" i="71" s="1"/>
  <c r="F62" i="74"/>
  <c r="F60" i="75" s="1"/>
  <c r="U65" i="74"/>
  <c r="U63" i="75" s="1"/>
  <c r="I58" i="25"/>
  <c r="W51" i="56"/>
  <c r="V41" i="70" s="1"/>
  <c r="W65" i="74"/>
  <c r="W63" i="75" s="1"/>
  <c r="AA379" i="64"/>
  <c r="F55" i="56"/>
  <c r="E42" i="70" s="1"/>
  <c r="E62" i="71" s="1"/>
  <c r="CO37" i="46"/>
  <c r="AI77" i="25"/>
  <c r="T56" i="56"/>
  <c r="S63" i="70" s="1"/>
  <c r="AI76" i="25"/>
  <c r="V77" i="25"/>
  <c r="S35" i="25"/>
  <c r="F54" i="56"/>
  <c r="F240" i="56" s="1"/>
  <c r="T42" i="56"/>
  <c r="T240" i="56" s="1"/>
  <c r="T52" i="25"/>
  <c r="AA527" i="64"/>
  <c r="C27" i="25"/>
  <c r="AX56" i="46"/>
  <c r="AA89" i="64"/>
  <c r="AA194" i="64"/>
  <c r="G56" i="56"/>
  <c r="F63" i="70" s="1"/>
  <c r="AA305" i="64"/>
  <c r="AI41" i="46"/>
  <c r="I144" i="47" s="1"/>
  <c r="I334" i="47" s="1"/>
  <c r="AL41" i="46"/>
  <c r="L144" i="47" s="1"/>
  <c r="L334" i="47" s="1"/>
  <c r="AE41" i="46"/>
  <c r="E144" i="47" s="1"/>
  <c r="E334" i="47" s="1"/>
  <c r="AS41" i="46"/>
  <c r="S144" i="47" s="1"/>
  <c r="S334" i="47" s="1"/>
  <c r="AT41" i="46"/>
  <c r="T144" i="47" s="1"/>
  <c r="T334" i="47" s="1"/>
  <c r="P55" i="56"/>
  <c r="O42" i="70" s="1"/>
  <c r="O62" i="71" s="1"/>
  <c r="AO76" i="25"/>
  <c r="S77" i="25"/>
  <c r="E55" i="56"/>
  <c r="D42" i="70" s="1"/>
  <c r="S55" i="56"/>
  <c r="R42" i="70" s="1"/>
  <c r="R62" i="71" s="1"/>
  <c r="H56" i="70"/>
  <c r="P71" i="25"/>
  <c r="Y76" i="25"/>
  <c r="Y78" i="25" s="1"/>
  <c r="F77" i="25"/>
  <c r="AK41" i="46"/>
  <c r="K144" i="47" s="1"/>
  <c r="K334" i="47" s="1"/>
  <c r="AO41" i="46"/>
  <c r="O144" i="47" s="1"/>
  <c r="O334" i="47" s="1"/>
  <c r="AM41" i="46"/>
  <c r="M144" i="47" s="1"/>
  <c r="M334" i="47" s="1"/>
  <c r="AD41" i="46"/>
  <c r="D144" i="47" s="1"/>
  <c r="AU41" i="46"/>
  <c r="U144" i="47" s="1"/>
  <c r="U334" i="47" s="1"/>
  <c r="J241" i="46"/>
  <c r="S54" i="56"/>
  <c r="S240" i="56" s="1"/>
  <c r="P241" i="46"/>
  <c r="M42" i="56"/>
  <c r="L53" i="71" s="1"/>
  <c r="G42" i="56"/>
  <c r="F54" i="70" s="1"/>
  <c r="R65" i="74"/>
  <c r="R63" i="75" s="1"/>
  <c r="R64" i="75" s="1"/>
  <c r="K62" i="74"/>
  <c r="K60" i="75" s="1"/>
  <c r="K64" i="75" s="1"/>
  <c r="F159" i="47"/>
  <c r="O241" i="46"/>
  <c r="H50" i="25"/>
  <c r="H52" i="25" s="1"/>
  <c r="W50" i="25"/>
  <c r="W52" i="25" s="1"/>
  <c r="S58" i="25"/>
  <c r="K42" i="56"/>
  <c r="J53" i="71" s="1"/>
  <c r="J58" i="25"/>
  <c r="AJ76" i="25"/>
  <c r="AJ78" i="25" s="1"/>
  <c r="AR76" i="25"/>
  <c r="AR78" i="25" s="1"/>
  <c r="U55" i="71"/>
  <c r="H39" i="25"/>
  <c r="E39" i="25"/>
  <c r="N39" i="25"/>
  <c r="O35" i="25"/>
  <c r="AV41" i="46"/>
  <c r="V144" i="47" s="1"/>
  <c r="V334" i="47" s="1"/>
  <c r="AF41" i="46"/>
  <c r="F144" i="47" s="1"/>
  <c r="F334" i="47" s="1"/>
  <c r="AQ41" i="46"/>
  <c r="Q144" i="47" s="1"/>
  <c r="Q334" i="47" s="1"/>
  <c r="AH41" i="46"/>
  <c r="H144" i="47" s="1"/>
  <c r="H334" i="47" s="1"/>
  <c r="AN41" i="46"/>
  <c r="N144" i="47" s="1"/>
  <c r="N334" i="47" s="1"/>
  <c r="S45" i="46"/>
  <c r="O45" i="56" s="1"/>
  <c r="L75" i="25"/>
  <c r="L78" i="25" s="1"/>
  <c r="T65" i="74"/>
  <c r="T63" i="75" s="1"/>
  <c r="M52" i="25"/>
  <c r="BQ241" i="46"/>
  <c r="AA413" i="64"/>
  <c r="AA52" i="64"/>
  <c r="AA339" i="64"/>
  <c r="J52" i="25"/>
  <c r="AA123" i="64"/>
  <c r="AA487" i="64"/>
  <c r="J77" i="69"/>
  <c r="J50" i="69"/>
  <c r="G39" i="25"/>
  <c r="M55" i="56"/>
  <c r="L42" i="70" s="1"/>
  <c r="L62" i="71" s="1"/>
  <c r="Q55" i="56"/>
  <c r="P42" i="70" s="1"/>
  <c r="P62" i="71" s="1"/>
  <c r="L55" i="56"/>
  <c r="K42" i="70" s="1"/>
  <c r="K62" i="71" s="1"/>
  <c r="I55" i="71"/>
  <c r="K56" i="70"/>
  <c r="N51" i="56"/>
  <c r="M41" i="70" s="1"/>
  <c r="E77" i="25"/>
  <c r="E78" i="25" s="1"/>
  <c r="Q77" i="25"/>
  <c r="Q78" i="25" s="1"/>
  <c r="I39" i="25"/>
  <c r="M51" i="56"/>
  <c r="L41" i="70" s="1"/>
  <c r="U71" i="25"/>
  <c r="S255" i="46"/>
  <c r="V71" i="74"/>
  <c r="V48" i="75" s="1"/>
  <c r="Y241" i="46"/>
  <c r="M53" i="46"/>
  <c r="I53" i="56" s="1"/>
  <c r="J53" i="46"/>
  <c r="F53" i="56" s="1"/>
  <c r="P45" i="46"/>
  <c r="L45" i="56" s="1"/>
  <c r="AA45" i="46"/>
  <c r="W45" i="56" s="1"/>
  <c r="Y45" i="46"/>
  <c r="U45" i="56" s="1"/>
  <c r="Z241" i="46"/>
  <c r="P58" i="25"/>
  <c r="AC42" i="46"/>
  <c r="CO42" i="46" s="1"/>
  <c r="AG76" i="25"/>
  <c r="AG78" i="25" s="1"/>
  <c r="L71" i="74"/>
  <c r="L48" i="75" s="1"/>
  <c r="M71" i="74"/>
  <c r="M48" i="75" s="1"/>
  <c r="X53" i="46"/>
  <c r="T53" i="56" s="1"/>
  <c r="AA53" i="46"/>
  <c r="W53" i="56" s="1"/>
  <c r="L45" i="46"/>
  <c r="H45" i="56" s="1"/>
  <c r="N45" i="46"/>
  <c r="J45" i="56" s="1"/>
  <c r="I241" i="46"/>
  <c r="V56" i="70"/>
  <c r="K39" i="25"/>
  <c r="L35" i="25"/>
  <c r="V255" i="46"/>
  <c r="R77" i="25"/>
  <c r="R78" i="25" s="1"/>
  <c r="H53" i="46"/>
  <c r="N53" i="46"/>
  <c r="J53" i="56" s="1"/>
  <c r="R45" i="46"/>
  <c r="N45" i="56" s="1"/>
  <c r="O45" i="46"/>
  <c r="K45" i="56" s="1"/>
  <c r="X45" i="46"/>
  <c r="T45" i="56" s="1"/>
  <c r="AA561" i="64"/>
  <c r="L65" i="74"/>
  <c r="L63" i="75" s="1"/>
  <c r="P62" i="74"/>
  <c r="P60" i="75" s="1"/>
  <c r="G54" i="56"/>
  <c r="F56" i="71" s="1"/>
  <c r="F75" i="25"/>
  <c r="O58" i="25"/>
  <c r="AA265" i="64"/>
  <c r="E50" i="25"/>
  <c r="E52" i="25" s="1"/>
  <c r="P42" i="56"/>
  <c r="E59" i="64"/>
  <c r="E83" i="64" s="1"/>
  <c r="R12" i="69"/>
  <c r="K75" i="25"/>
  <c r="K78" i="25" s="1"/>
  <c r="L52" i="25"/>
  <c r="E201" i="64"/>
  <c r="E225" i="64" s="1"/>
  <c r="E568" i="64"/>
  <c r="E592" i="64" s="1"/>
  <c r="M241" i="46"/>
  <c r="P75" i="25"/>
  <c r="E494" i="64"/>
  <c r="E518" i="64" s="1"/>
  <c r="E346" i="64"/>
  <c r="E371" i="64" s="1"/>
  <c r="E272" i="64"/>
  <c r="E296" i="64" s="1"/>
  <c r="E130" i="64"/>
  <c r="E154" i="64" s="1"/>
  <c r="E420" i="64"/>
  <c r="E444" i="64" s="1"/>
  <c r="N65" i="74"/>
  <c r="N63" i="75" s="1"/>
  <c r="R58" i="69"/>
  <c r="H71" i="25"/>
  <c r="S241" i="46"/>
  <c r="K54" i="56"/>
  <c r="J57" i="70" s="1"/>
  <c r="Q241" i="46"/>
  <c r="J65" i="74"/>
  <c r="J63" i="75" s="1"/>
  <c r="H240" i="56"/>
  <c r="M71" i="25"/>
  <c r="J71" i="25"/>
  <c r="I214" i="47"/>
  <c r="I373" i="47" s="1"/>
  <c r="M77" i="25"/>
  <c r="D55" i="71"/>
  <c r="I51" i="56"/>
  <c r="H41" i="70" s="1"/>
  <c r="R241" i="46"/>
  <c r="L54" i="56"/>
  <c r="K57" i="70" s="1"/>
  <c r="V39" i="25"/>
  <c r="N241" i="46"/>
  <c r="AS259" i="46"/>
  <c r="Q54" i="56"/>
  <c r="P57" i="70" s="1"/>
  <c r="O54" i="56"/>
  <c r="N56" i="71" s="1"/>
  <c r="AO259" i="46"/>
  <c r="R55" i="56"/>
  <c r="Q42" i="70" s="1"/>
  <c r="Q62" i="71" s="1"/>
  <c r="P39" i="25"/>
  <c r="X56" i="56"/>
  <c r="W41" i="71" s="1"/>
  <c r="T71" i="25"/>
  <c r="Y259" i="46"/>
  <c r="P53" i="46"/>
  <c r="L53" i="56" s="1"/>
  <c r="T53" i="46"/>
  <c r="P53" i="56" s="1"/>
  <c r="Q53" i="46"/>
  <c r="M53" i="56" s="1"/>
  <c r="L53" i="46"/>
  <c r="H53" i="56" s="1"/>
  <c r="AB53" i="46"/>
  <c r="X53" i="56" s="1"/>
  <c r="U50" i="25"/>
  <c r="U52" i="25" s="1"/>
  <c r="W54" i="56"/>
  <c r="V57" i="70" s="1"/>
  <c r="U75" i="25"/>
  <c r="X241" i="46"/>
  <c r="D57" i="70"/>
  <c r="AG251" i="46"/>
  <c r="S50" i="25"/>
  <c r="S52" i="25" s="1"/>
  <c r="V75" i="25"/>
  <c r="U54" i="56"/>
  <c r="T57" i="70" s="1"/>
  <c r="W71" i="74"/>
  <c r="W48" i="75" s="1"/>
  <c r="R53" i="46"/>
  <c r="N53" i="56" s="1"/>
  <c r="W53" i="46"/>
  <c r="S53" i="56" s="1"/>
  <c r="S53" i="46"/>
  <c r="O53" i="56" s="1"/>
  <c r="W39" i="25"/>
  <c r="AC51" i="46"/>
  <c r="CO51" i="46" s="1"/>
  <c r="J167" i="56"/>
  <c r="I120" i="47" s="1"/>
  <c r="M56" i="56"/>
  <c r="L41" i="71" s="1"/>
  <c r="O55" i="56"/>
  <c r="N42" i="70" s="1"/>
  <c r="N62" i="71" s="1"/>
  <c r="Y253" i="46"/>
  <c r="O53" i="46"/>
  <c r="K53" i="56" s="1"/>
  <c r="Y53" i="46"/>
  <c r="U53" i="56" s="1"/>
  <c r="I53" i="46"/>
  <c r="E53" i="56" s="1"/>
  <c r="V53" i="46"/>
  <c r="R53" i="56" s="1"/>
  <c r="H241" i="46"/>
  <c r="T75" i="25"/>
  <c r="T78" i="25" s="1"/>
  <c r="E65" i="74"/>
  <c r="E63" i="75" s="1"/>
  <c r="E64" i="75" s="1"/>
  <c r="G65" i="74"/>
  <c r="G63" i="75" s="1"/>
  <c r="G64" i="75" s="1"/>
  <c r="G75" i="25"/>
  <c r="T50" i="69"/>
  <c r="T77" i="69"/>
  <c r="M75" i="25"/>
  <c r="M65" i="74"/>
  <c r="M63" i="75" s="1"/>
  <c r="S259" i="46"/>
  <c r="T259" i="46"/>
  <c r="R50" i="25"/>
  <c r="R52" i="25" s="1"/>
  <c r="L56" i="71"/>
  <c r="L57" i="70"/>
  <c r="H259" i="46"/>
  <c r="D25" i="56"/>
  <c r="K25" i="44" s="1"/>
  <c r="L25" i="44" s="1"/>
  <c r="J55" i="56"/>
  <c r="I42" i="70" s="1"/>
  <c r="I62" i="71" s="1"/>
  <c r="G55" i="56"/>
  <c r="F42" i="70" s="1"/>
  <c r="F62" i="71" s="1"/>
  <c r="Q56" i="56"/>
  <c r="P63" i="70" s="1"/>
  <c r="AD259" i="46"/>
  <c r="AA76" i="25"/>
  <c r="AA78" i="25" s="1"/>
  <c r="AD76" i="25"/>
  <c r="AD78" i="25" s="1"/>
  <c r="P259" i="46"/>
  <c r="X259" i="46"/>
  <c r="V241" i="46"/>
  <c r="AQ259" i="46"/>
  <c r="O214" i="47"/>
  <c r="O373" i="47" s="1"/>
  <c r="P43" i="73"/>
  <c r="P56" i="73" s="1"/>
  <c r="S361" i="47"/>
  <c r="E361" i="47"/>
  <c r="AI259" i="46"/>
  <c r="D28" i="56"/>
  <c r="K28" i="44" s="1"/>
  <c r="L28" i="44" s="1"/>
  <c r="H237" i="44"/>
  <c r="BQ260" i="46"/>
  <c r="F260" i="46"/>
  <c r="S55" i="71"/>
  <c r="AL155" i="25"/>
  <c r="AL291" i="25" s="1"/>
  <c r="AM76" i="25"/>
  <c r="AM78" i="25" s="1"/>
  <c r="Q57" i="56"/>
  <c r="Q254" i="56" s="1"/>
  <c r="P77" i="25"/>
  <c r="O253" i="46"/>
  <c r="K361" i="47"/>
  <c r="W259" i="46"/>
  <c r="AH284" i="25"/>
  <c r="L241" i="46"/>
  <c r="I54" i="56"/>
  <c r="I240" i="56" s="1"/>
  <c r="H65" i="74"/>
  <c r="H63" i="75" s="1"/>
  <c r="AP259" i="46"/>
  <c r="M259" i="46"/>
  <c r="AB259" i="46"/>
  <c r="P50" i="25"/>
  <c r="P52" i="25" s="1"/>
  <c r="O65" i="74"/>
  <c r="O75" i="25"/>
  <c r="O78" i="25" s="1"/>
  <c r="U53" i="71"/>
  <c r="H75" i="25"/>
  <c r="R259" i="46"/>
  <c r="AK259" i="46"/>
  <c r="AJ259" i="46"/>
  <c r="AA625" i="64"/>
  <c r="N167" i="56"/>
  <c r="N250" i="56" s="1"/>
  <c r="W56" i="70"/>
  <c r="N71" i="74"/>
  <c r="N48" i="75" s="1"/>
  <c r="AA455" i="64"/>
  <c r="AC54" i="46"/>
  <c r="CO54" i="46" s="1"/>
  <c r="AC57" i="46"/>
  <c r="CO57" i="46" s="1"/>
  <c r="U259" i="46"/>
  <c r="K259" i="46"/>
  <c r="AL259" i="46"/>
  <c r="G255" i="46"/>
  <c r="N259" i="46"/>
  <c r="O259" i="46"/>
  <c r="Z284" i="25"/>
  <c r="AH259" i="46"/>
  <c r="I75" i="25"/>
  <c r="I78" i="25" s="1"/>
  <c r="I65" i="74"/>
  <c r="I63" i="75" s="1"/>
  <c r="S65" i="74"/>
  <c r="S63" i="75" s="1"/>
  <c r="S75" i="25"/>
  <c r="AA529" i="64"/>
  <c r="AA549" i="64"/>
  <c r="C62" i="75"/>
  <c r="F68" i="36"/>
  <c r="K165" i="46" s="1"/>
  <c r="I237" i="46" s="1"/>
  <c r="AH155" i="25"/>
  <c r="AH291" i="25" s="1"/>
  <c r="I56" i="56"/>
  <c r="H41" i="71" s="1"/>
  <c r="M253" i="46"/>
  <c r="Q259" i="46"/>
  <c r="V64" i="75"/>
  <c r="AG259" i="46"/>
  <c r="D125" i="56"/>
  <c r="K123" i="44" s="1"/>
  <c r="L123" i="44" s="1"/>
  <c r="S68" i="36"/>
  <c r="X165" i="46" s="1"/>
  <c r="S153" i="25" s="1"/>
  <c r="S277" i="25" s="1"/>
  <c r="M214" i="47"/>
  <c r="M373" i="47" s="1"/>
  <c r="E68" i="36"/>
  <c r="J165" i="46" s="1"/>
  <c r="E153" i="25" s="1"/>
  <c r="E277" i="25" s="1"/>
  <c r="G77" i="25"/>
  <c r="Z76" i="25"/>
  <c r="N253" i="46"/>
  <c r="CL241" i="46"/>
  <c r="D12" i="69"/>
  <c r="AC259" i="46"/>
  <c r="O43" i="73"/>
  <c r="O56" i="73" s="1"/>
  <c r="C45" i="25"/>
  <c r="K57" i="36" s="1"/>
  <c r="P155" i="46" s="1"/>
  <c r="AA475" i="64"/>
  <c r="H53" i="71"/>
  <c r="H54" i="70"/>
  <c r="G259" i="46"/>
  <c r="J259" i="46"/>
  <c r="AR259" i="46"/>
  <c r="AT259" i="46"/>
  <c r="AA401" i="64"/>
  <c r="AA40" i="64"/>
  <c r="AA629" i="64"/>
  <c r="AA182" i="64"/>
  <c r="AA381" i="64"/>
  <c r="AA633" i="64"/>
  <c r="V259" i="46"/>
  <c r="AN259" i="46"/>
  <c r="W253" i="46"/>
  <c r="AA327" i="64"/>
  <c r="D58" i="69"/>
  <c r="C47" i="25"/>
  <c r="AS47" i="25" s="1"/>
  <c r="AA91" i="64"/>
  <c r="AA162" i="64"/>
  <c r="Z259" i="46"/>
  <c r="AM259" i="46"/>
  <c r="T53" i="71"/>
  <c r="T54" i="70"/>
  <c r="K50" i="69"/>
  <c r="K77" i="69"/>
  <c r="D35" i="56"/>
  <c r="K35" i="44" s="1"/>
  <c r="L35" i="44" s="1"/>
  <c r="D50" i="69"/>
  <c r="D77" i="69"/>
  <c r="F50" i="69"/>
  <c r="F77" i="69"/>
  <c r="V50" i="69"/>
  <c r="V77" i="69"/>
  <c r="L50" i="69"/>
  <c r="L77" i="69"/>
  <c r="I57" i="70"/>
  <c r="I56" i="71"/>
  <c r="W77" i="69"/>
  <c r="W50" i="69"/>
  <c r="R54" i="70"/>
  <c r="R53" i="71"/>
  <c r="E54" i="70"/>
  <c r="E53" i="71"/>
  <c r="AA24" i="46"/>
  <c r="W24" i="56" s="1"/>
  <c r="Q24" i="46"/>
  <c r="M24" i="56" s="1"/>
  <c r="X24" i="46"/>
  <c r="T24" i="56" s="1"/>
  <c r="U24" i="46"/>
  <c r="Q24" i="56" s="1"/>
  <c r="M24" i="46"/>
  <c r="I24" i="56" s="1"/>
  <c r="Y24" i="46"/>
  <c r="U24" i="56" s="1"/>
  <c r="J24" i="46"/>
  <c r="F24" i="56" s="1"/>
  <c r="N24" i="46"/>
  <c r="J24" i="56" s="1"/>
  <c r="Z24" i="46"/>
  <c r="V24" i="56" s="1"/>
  <c r="V24" i="46"/>
  <c r="R24" i="56" s="1"/>
  <c r="R24" i="46"/>
  <c r="N24" i="56" s="1"/>
  <c r="O24" i="46"/>
  <c r="K24" i="56" s="1"/>
  <c r="W24" i="46"/>
  <c r="S24" i="56" s="1"/>
  <c r="K24" i="46"/>
  <c r="G24" i="56" s="1"/>
  <c r="S24" i="46"/>
  <c r="O24" i="56" s="1"/>
  <c r="H24" i="46"/>
  <c r="T24" i="46"/>
  <c r="P24" i="56" s="1"/>
  <c r="AB24" i="46"/>
  <c r="X24" i="56" s="1"/>
  <c r="P24" i="46"/>
  <c r="L24" i="56" s="1"/>
  <c r="L24" i="46"/>
  <c r="H24" i="56" s="1"/>
  <c r="I24" i="46"/>
  <c r="P53" i="71"/>
  <c r="P54" i="70"/>
  <c r="R50" i="69"/>
  <c r="R77" i="69"/>
  <c r="E50" i="69"/>
  <c r="E77" i="69"/>
  <c r="M57" i="70"/>
  <c r="M56" i="71"/>
  <c r="N54" i="70"/>
  <c r="N53" i="71"/>
  <c r="W57" i="70"/>
  <c r="W56" i="71"/>
  <c r="CO125" i="46"/>
  <c r="AA247" i="46"/>
  <c r="Q54" i="70"/>
  <c r="Q53" i="71"/>
  <c r="I77" i="69"/>
  <c r="I50" i="69"/>
  <c r="V53" i="71"/>
  <c r="V54" i="70"/>
  <c r="U77" i="69"/>
  <c r="U50" i="69"/>
  <c r="D63" i="75"/>
  <c r="D53" i="71"/>
  <c r="D54" i="70"/>
  <c r="O77" i="69"/>
  <c r="O50" i="69"/>
  <c r="M53" i="71"/>
  <c r="M54" i="70"/>
  <c r="N77" i="69"/>
  <c r="N50" i="69"/>
  <c r="I54" i="70"/>
  <c r="I53" i="71"/>
  <c r="Q50" i="69"/>
  <c r="Q77" i="69"/>
  <c r="D60" i="75"/>
  <c r="G53" i="71"/>
  <c r="G54" i="70"/>
  <c r="C64" i="74"/>
  <c r="D37" i="56"/>
  <c r="K37" i="44" s="1"/>
  <c r="AM251" i="46"/>
  <c r="L56" i="56"/>
  <c r="K63" i="70" s="1"/>
  <c r="R167" i="56"/>
  <c r="R250" i="56" s="1"/>
  <c r="AX55" i="46"/>
  <c r="CO55" i="46" s="1"/>
  <c r="AC76" i="25"/>
  <c r="AC78" i="25" s="1"/>
  <c r="P57" i="56"/>
  <c r="P254" i="56" s="1"/>
  <c r="T57" i="56"/>
  <c r="S44" i="65" s="1"/>
  <c r="AC56" i="46"/>
  <c r="R71" i="74"/>
  <c r="R48" i="75" s="1"/>
  <c r="N361" i="47"/>
  <c r="V53" i="56"/>
  <c r="AU259" i="46"/>
  <c r="N50" i="25"/>
  <c r="N52" i="25" s="1"/>
  <c r="AA621" i="64"/>
  <c r="AA111" i="64"/>
  <c r="AA233" i="64"/>
  <c r="AA307" i="64"/>
  <c r="AF259" i="46"/>
  <c r="P167" i="56"/>
  <c r="O218" i="25" s="1"/>
  <c r="O332" i="25" s="1"/>
  <c r="H56" i="56"/>
  <c r="G41" i="71" s="1"/>
  <c r="CL260" i="46"/>
  <c r="AO251" i="46"/>
  <c r="AP76" i="25"/>
  <c r="AP78" i="25" s="1"/>
  <c r="H158" i="47"/>
  <c r="E57" i="56"/>
  <c r="R255" i="46"/>
  <c r="S43" i="73"/>
  <c r="S56" i="73" s="1"/>
  <c r="N77" i="25"/>
  <c r="N78" i="25" s="1"/>
  <c r="F259" i="46"/>
  <c r="D50" i="56"/>
  <c r="K50" i="44" s="1"/>
  <c r="L50" i="44" s="1"/>
  <c r="AP284" i="25"/>
  <c r="M361" i="47"/>
  <c r="F361" i="47"/>
  <c r="M45" i="46"/>
  <c r="I45" i="56" s="1"/>
  <c r="Z45" i="46"/>
  <c r="V45" i="56" s="1"/>
  <c r="Q45" i="46"/>
  <c r="M45" i="56" s="1"/>
  <c r="AB45" i="46"/>
  <c r="X45" i="56" s="1"/>
  <c r="T45" i="46"/>
  <c r="P45" i="56" s="1"/>
  <c r="Q86" i="56"/>
  <c r="P18" i="57" s="1"/>
  <c r="Q50" i="25"/>
  <c r="Q52" i="25" s="1"/>
  <c r="BS41" i="46"/>
  <c r="AA253" i="64"/>
  <c r="CN24" i="46"/>
  <c r="V66" i="74"/>
  <c r="W68" i="36"/>
  <c r="AB165" i="46" s="1"/>
  <c r="Z237" i="46" s="1"/>
  <c r="L39" i="25"/>
  <c r="X49" i="25"/>
  <c r="AS49" i="25" s="1"/>
  <c r="V68" i="36"/>
  <c r="AA165" i="46" s="1"/>
  <c r="V153" i="25" s="1"/>
  <c r="V277" i="25" s="1"/>
  <c r="V55" i="56"/>
  <c r="U42" i="70" s="1"/>
  <c r="U62" i="71" s="1"/>
  <c r="D43" i="73"/>
  <c r="G253" i="46"/>
  <c r="AN284" i="25"/>
  <c r="AV244" i="46"/>
  <c r="K45" i="46"/>
  <c r="G45" i="56" s="1"/>
  <c r="W45" i="46"/>
  <c r="S45" i="56" s="1"/>
  <c r="I45" i="46"/>
  <c r="E45" i="56" s="1"/>
  <c r="V45" i="46"/>
  <c r="R45" i="56" s="1"/>
  <c r="J45" i="46"/>
  <c r="F45" i="56" s="1"/>
  <c r="F238" i="46"/>
  <c r="V50" i="25"/>
  <c r="V52" i="25" s="1"/>
  <c r="CN41" i="46"/>
  <c r="AA20" i="64"/>
  <c r="BS24" i="46"/>
  <c r="U57" i="70"/>
  <c r="U56" i="71"/>
  <c r="Q57" i="70"/>
  <c r="Q56" i="71"/>
  <c r="O56" i="71"/>
  <c r="O57" i="70"/>
  <c r="S56" i="71"/>
  <c r="S57" i="70"/>
  <c r="G56" i="71"/>
  <c r="G57" i="70"/>
  <c r="J68" i="36"/>
  <c r="O165" i="46" s="1"/>
  <c r="M237" i="46" s="1"/>
  <c r="I68" i="36"/>
  <c r="N165" i="46" s="1"/>
  <c r="I153" i="25" s="1"/>
  <c r="I277" i="25" s="1"/>
  <c r="E263" i="46"/>
  <c r="O68" i="36"/>
  <c r="T165" i="46" s="1"/>
  <c r="R237" i="46" s="1"/>
  <c r="N68" i="36"/>
  <c r="S165" i="46" s="1"/>
  <c r="Q237" i="46" s="1"/>
  <c r="P361" i="47"/>
  <c r="V86" i="56"/>
  <c r="U18" i="57" s="1"/>
  <c r="N12" i="69"/>
  <c r="W12" i="69"/>
  <c r="J58" i="69"/>
  <c r="J12" i="69"/>
  <c r="M58" i="69"/>
  <c r="T58" i="69"/>
  <c r="I58" i="69"/>
  <c r="M12" i="69"/>
  <c r="P58" i="69"/>
  <c r="V12" i="69"/>
  <c r="D50" i="25"/>
  <c r="C48" i="25"/>
  <c r="AS48" i="25" s="1"/>
  <c r="Q12" i="69"/>
  <c r="S58" i="69"/>
  <c r="AA247" i="64"/>
  <c r="AA176" i="64"/>
  <c r="E58" i="69"/>
  <c r="AA34" i="64"/>
  <c r="H58" i="69"/>
  <c r="H64" i="69" s="1"/>
  <c r="S12" i="69"/>
  <c r="D36" i="56"/>
  <c r="K36" i="44" s="1"/>
  <c r="L36" i="44" s="1"/>
  <c r="T12" i="69"/>
  <c r="AA469" i="64"/>
  <c r="I12" i="69"/>
  <c r="AA321" i="64"/>
  <c r="E12" i="69"/>
  <c r="H12" i="69"/>
  <c r="AA105" i="64"/>
  <c r="V58" i="69"/>
  <c r="L58" i="69"/>
  <c r="F58" i="69"/>
  <c r="N58" i="69"/>
  <c r="Q58" i="69"/>
  <c r="W58" i="69"/>
  <c r="P12" i="69"/>
  <c r="U58" i="69"/>
  <c r="U64" i="69" s="1"/>
  <c r="U12" i="69"/>
  <c r="AA543" i="64"/>
  <c r="AA395" i="64"/>
  <c r="L12" i="69"/>
  <c r="F12" i="69"/>
  <c r="BQ253" i="46"/>
  <c r="AE259" i="46"/>
  <c r="BQ259" i="46"/>
  <c r="V361" i="47"/>
  <c r="L259" i="46"/>
  <c r="Q53" i="56"/>
  <c r="C61" i="69"/>
  <c r="J78" i="25"/>
  <c r="AK284" i="25"/>
  <c r="AA284" i="25"/>
  <c r="AI284" i="25"/>
  <c r="I259" i="46"/>
  <c r="U361" i="47"/>
  <c r="P325" i="25"/>
  <c r="R325" i="25"/>
  <c r="I325" i="25"/>
  <c r="R68" i="36"/>
  <c r="W165" i="46" s="1"/>
  <c r="U237" i="46" s="1"/>
  <c r="T86" i="56"/>
  <c r="S18" i="57" s="1"/>
  <c r="I86" i="56"/>
  <c r="I247" i="56" s="1"/>
  <c r="N214" i="47"/>
  <c r="N373" i="47" s="1"/>
  <c r="AL251" i="46"/>
  <c r="AI155" i="25"/>
  <c r="AI291" i="25" s="1"/>
  <c r="O167" i="56"/>
  <c r="O250" i="56" s="1"/>
  <c r="W86" i="56"/>
  <c r="W247" i="56" s="1"/>
  <c r="N86" i="56"/>
  <c r="N247" i="56" s="1"/>
  <c r="S86" i="56"/>
  <c r="S247" i="56" s="1"/>
  <c r="G86" i="56"/>
  <c r="G247" i="56" s="1"/>
  <c r="L86" i="56"/>
  <c r="L247" i="56" s="1"/>
  <c r="M18" i="57"/>
  <c r="U247" i="56"/>
  <c r="T18" i="57"/>
  <c r="J86" i="56"/>
  <c r="J247" i="56" s="1"/>
  <c r="R86" i="56"/>
  <c r="O86" i="56"/>
  <c r="F86" i="56"/>
  <c r="F247" i="56" s="1"/>
  <c r="CN86" i="46"/>
  <c r="K86" i="56"/>
  <c r="K247" i="56" s="1"/>
  <c r="BS86" i="46"/>
  <c r="E86" i="56"/>
  <c r="E247" i="56" s="1"/>
  <c r="M86" i="56"/>
  <c r="M247" i="56" s="1"/>
  <c r="O18" i="57"/>
  <c r="P247" i="56"/>
  <c r="X86" i="56"/>
  <c r="U253" i="46"/>
  <c r="H253" i="46"/>
  <c r="F253" i="46"/>
  <c r="CL253" i="46"/>
  <c r="C101" i="36"/>
  <c r="U325" i="25"/>
  <c r="W325" i="25"/>
  <c r="I253" i="46"/>
  <c r="M325" i="25"/>
  <c r="G325" i="25"/>
  <c r="S253" i="46"/>
  <c r="P253" i="46"/>
  <c r="K253" i="46"/>
  <c r="J253" i="46"/>
  <c r="Q253" i="46"/>
  <c r="L253" i="46"/>
  <c r="CL259" i="46"/>
  <c r="O325" i="25"/>
  <c r="AQ284" i="25"/>
  <c r="L325" i="25"/>
  <c r="AF284" i="25"/>
  <c r="Z253" i="46"/>
  <c r="D39" i="56"/>
  <c r="K39" i="44" s="1"/>
  <c r="L39" i="44" s="1"/>
  <c r="R253" i="46"/>
  <c r="D33" i="56"/>
  <c r="K33" i="44" s="1"/>
  <c r="L33" i="44" s="1"/>
  <c r="V253" i="46"/>
  <c r="D78" i="25"/>
  <c r="X253" i="46"/>
  <c r="T253" i="46"/>
  <c r="CN53" i="46"/>
  <c r="BS53" i="46"/>
  <c r="F239" i="46"/>
  <c r="P22" i="56"/>
  <c r="P260" i="56" s="1"/>
  <c r="R261" i="46"/>
  <c r="O29" i="25"/>
  <c r="R22" i="56"/>
  <c r="R260" i="56" s="1"/>
  <c r="Q29" i="25"/>
  <c r="T261" i="46"/>
  <c r="L22" i="56"/>
  <c r="L260" i="56" s="1"/>
  <c r="K29" i="25"/>
  <c r="N261" i="46"/>
  <c r="N29" i="25"/>
  <c r="O22" i="56"/>
  <c r="O260" i="56" s="1"/>
  <c r="Q261" i="46"/>
  <c r="D29" i="25"/>
  <c r="G261" i="46"/>
  <c r="E22" i="56"/>
  <c r="AC22" i="46"/>
  <c r="F257" i="44"/>
  <c r="J22" i="44"/>
  <c r="H257" i="44" s="1"/>
  <c r="R23" i="56"/>
  <c r="Q52" i="69" s="1"/>
  <c r="Q30" i="25"/>
  <c r="F23" i="56"/>
  <c r="E52" i="69" s="1"/>
  <c r="E30" i="25"/>
  <c r="H23" i="56"/>
  <c r="G52" i="69" s="1"/>
  <c r="G30" i="25"/>
  <c r="S23" i="56"/>
  <c r="R52" i="69" s="1"/>
  <c r="R30" i="25"/>
  <c r="G23" i="56"/>
  <c r="F52" i="69" s="1"/>
  <c r="F30" i="25"/>
  <c r="Z261" i="46"/>
  <c r="X22" i="56"/>
  <c r="X260" i="56" s="1"/>
  <c r="W29" i="25"/>
  <c r="I29" i="25"/>
  <c r="J22" i="56"/>
  <c r="J260" i="56" s="1"/>
  <c r="L261" i="46"/>
  <c r="U22" i="56"/>
  <c r="U260" i="56" s="1"/>
  <c r="T29" i="25"/>
  <c r="W261" i="46"/>
  <c r="V29" i="25"/>
  <c r="W22" i="56"/>
  <c r="W260" i="56" s="1"/>
  <c r="Y261" i="46"/>
  <c r="P261" i="46"/>
  <c r="N22" i="56"/>
  <c r="N260" i="56" s="1"/>
  <c r="M29" i="25"/>
  <c r="O23" i="56"/>
  <c r="N52" i="69" s="1"/>
  <c r="N30" i="25"/>
  <c r="Q23" i="56"/>
  <c r="P52" i="69" s="1"/>
  <c r="P30" i="25"/>
  <c r="AC23" i="46"/>
  <c r="CO23" i="46" s="1"/>
  <c r="E23" i="56"/>
  <c r="D30" i="25"/>
  <c r="P23" i="56"/>
  <c r="O52" i="69" s="1"/>
  <c r="O30" i="25"/>
  <c r="M23" i="56"/>
  <c r="L52" i="69" s="1"/>
  <c r="L30" i="25"/>
  <c r="W21" i="46"/>
  <c r="S21" i="56" s="1"/>
  <c r="S21" i="46"/>
  <c r="O21" i="56" s="1"/>
  <c r="AA21" i="46"/>
  <c r="W21" i="56" s="1"/>
  <c r="AB21" i="46"/>
  <c r="X21" i="56" s="1"/>
  <c r="R21" i="46"/>
  <c r="N21" i="56" s="1"/>
  <c r="P21" i="46"/>
  <c r="L21" i="56" s="1"/>
  <c r="M21" i="46"/>
  <c r="I21" i="56" s="1"/>
  <c r="Q21" i="46"/>
  <c r="M21" i="56" s="1"/>
  <c r="K21" i="46"/>
  <c r="G21" i="56" s="1"/>
  <c r="Y21" i="46"/>
  <c r="U21" i="56" s="1"/>
  <c r="H21" i="46"/>
  <c r="Z21" i="46"/>
  <c r="V21" i="56" s="1"/>
  <c r="V21" i="46"/>
  <c r="R21" i="56" s="1"/>
  <c r="J21" i="46"/>
  <c r="F21" i="56" s="1"/>
  <c r="O21" i="46"/>
  <c r="K21" i="56" s="1"/>
  <c r="I21" i="46"/>
  <c r="L21" i="46"/>
  <c r="H21" i="56" s="1"/>
  <c r="T21" i="46"/>
  <c r="P21" i="56" s="1"/>
  <c r="X21" i="46"/>
  <c r="T21" i="56" s="1"/>
  <c r="N21" i="46"/>
  <c r="J21" i="56" s="1"/>
  <c r="U21" i="46"/>
  <c r="Q21" i="56" s="1"/>
  <c r="BS21" i="46"/>
  <c r="H22" i="56"/>
  <c r="H260" i="56" s="1"/>
  <c r="G29" i="25"/>
  <c r="J261" i="46"/>
  <c r="R29" i="25"/>
  <c r="S22" i="56"/>
  <c r="S260" i="56" s="1"/>
  <c r="U261" i="46"/>
  <c r="M22" i="56"/>
  <c r="M260" i="56" s="1"/>
  <c r="L29" i="25"/>
  <c r="J29" i="25"/>
  <c r="M261" i="46"/>
  <c r="K22" i="56"/>
  <c r="K260" i="56" s="1"/>
  <c r="V22" i="56"/>
  <c r="V260" i="56" s="1"/>
  <c r="X261" i="46"/>
  <c r="U29" i="25"/>
  <c r="W23" i="56"/>
  <c r="V52" i="69" s="1"/>
  <c r="V30" i="25"/>
  <c r="K23" i="56"/>
  <c r="J52" i="69" s="1"/>
  <c r="J30" i="25"/>
  <c r="N23" i="56"/>
  <c r="M52" i="69" s="1"/>
  <c r="M30" i="25"/>
  <c r="X23" i="56"/>
  <c r="W52" i="69" s="1"/>
  <c r="W30" i="25"/>
  <c r="L23" i="56"/>
  <c r="K52" i="69" s="1"/>
  <c r="K30" i="25"/>
  <c r="F52" i="25"/>
  <c r="Q22" i="56"/>
  <c r="Q260" i="56" s="1"/>
  <c r="P29" i="25"/>
  <c r="P31" i="25" s="1"/>
  <c r="S261" i="46"/>
  <c r="G22" i="56"/>
  <c r="G260" i="56" s="1"/>
  <c r="F29" i="25"/>
  <c r="I22" i="56"/>
  <c r="I260" i="56" s="1"/>
  <c r="H29" i="25"/>
  <c r="K261" i="46"/>
  <c r="S29" i="25"/>
  <c r="V261" i="46"/>
  <c r="T22" i="56"/>
  <c r="T260" i="56" s="1"/>
  <c r="E29" i="25"/>
  <c r="F22" i="56"/>
  <c r="F260" i="56" s="1"/>
  <c r="H261" i="46"/>
  <c r="I23" i="56"/>
  <c r="H52" i="69" s="1"/>
  <c r="H30" i="25"/>
  <c r="T23" i="56"/>
  <c r="S52" i="69" s="1"/>
  <c r="S30" i="25"/>
  <c r="V23" i="56"/>
  <c r="U52" i="69" s="1"/>
  <c r="U30" i="25"/>
  <c r="J23" i="56"/>
  <c r="I52" i="69" s="1"/>
  <c r="I30" i="25"/>
  <c r="U23" i="56"/>
  <c r="T52" i="69" s="1"/>
  <c r="T30" i="25"/>
  <c r="CN21" i="46"/>
  <c r="CN38" i="46"/>
  <c r="CN49" i="46"/>
  <c r="F240" i="46"/>
  <c r="AA292" i="25"/>
  <c r="Y284" i="25"/>
  <c r="X135" i="25"/>
  <c r="Q38" i="46"/>
  <c r="M38" i="56" s="1"/>
  <c r="P38" i="46"/>
  <c r="L38" i="56" s="1"/>
  <c r="AB38" i="46"/>
  <c r="X38" i="56" s="1"/>
  <c r="W38" i="46"/>
  <c r="S38" i="56" s="1"/>
  <c r="Y38" i="46"/>
  <c r="U38" i="56" s="1"/>
  <c r="O38" i="46"/>
  <c r="K38" i="56" s="1"/>
  <c r="N38" i="46"/>
  <c r="J38" i="56" s="1"/>
  <c r="M38" i="46"/>
  <c r="I38" i="56" s="1"/>
  <c r="R38" i="46"/>
  <c r="N38" i="56" s="1"/>
  <c r="AA38" i="46"/>
  <c r="W38" i="56" s="1"/>
  <c r="H38" i="46"/>
  <c r="L38" i="46"/>
  <c r="H38" i="56" s="1"/>
  <c r="X38" i="46"/>
  <c r="T38" i="56" s="1"/>
  <c r="J38" i="46"/>
  <c r="F38" i="56" s="1"/>
  <c r="U38" i="46"/>
  <c r="Q38" i="56" s="1"/>
  <c r="V38" i="46"/>
  <c r="R38" i="56" s="1"/>
  <c r="K38" i="46"/>
  <c r="G38" i="56" s="1"/>
  <c r="Z38" i="46"/>
  <c r="V38" i="56" s="1"/>
  <c r="S38" i="46"/>
  <c r="O38" i="56" s="1"/>
  <c r="T38" i="46"/>
  <c r="P38" i="56" s="1"/>
  <c r="I38" i="46"/>
  <c r="BS38" i="46"/>
  <c r="F55" i="25"/>
  <c r="F56" i="25" s="1"/>
  <c r="G40" i="56"/>
  <c r="U40" i="56"/>
  <c r="T55" i="25"/>
  <c r="T56" i="25" s="1"/>
  <c r="Q40" i="56"/>
  <c r="P55" i="25"/>
  <c r="P56" i="25" s="1"/>
  <c r="O40" i="56"/>
  <c r="N55" i="25"/>
  <c r="N56" i="25" s="1"/>
  <c r="I40" i="56"/>
  <c r="H55" i="25"/>
  <c r="H56" i="25" s="1"/>
  <c r="M40" i="56"/>
  <c r="L55" i="25"/>
  <c r="L56" i="25" s="1"/>
  <c r="W40" i="56"/>
  <c r="V55" i="25"/>
  <c r="V56" i="25" s="1"/>
  <c r="T40" i="56"/>
  <c r="S55" i="25"/>
  <c r="S56" i="25" s="1"/>
  <c r="N40" i="56"/>
  <c r="M55" i="25"/>
  <c r="M56" i="25" s="1"/>
  <c r="J40" i="56"/>
  <c r="I55" i="25"/>
  <c r="I56" i="25" s="1"/>
  <c r="AT117" i="64"/>
  <c r="AJ117" i="64"/>
  <c r="AN117" i="64"/>
  <c r="AI117" i="64"/>
  <c r="AD117" i="64"/>
  <c r="AS117" i="64"/>
  <c r="AU117" i="64"/>
  <c r="AR117" i="64"/>
  <c r="AK117" i="64"/>
  <c r="AB117" i="64"/>
  <c r="AO117" i="64"/>
  <c r="AM117" i="64"/>
  <c r="AL117" i="64"/>
  <c r="AH117" i="64"/>
  <c r="AP117" i="64"/>
  <c r="AF117" i="64"/>
  <c r="AQ117" i="64"/>
  <c r="AG117" i="64"/>
  <c r="AC117" i="64"/>
  <c r="AE117" i="64"/>
  <c r="AT407" i="64"/>
  <c r="AU407" i="64"/>
  <c r="AR407" i="64"/>
  <c r="AN407" i="64"/>
  <c r="AM407" i="64"/>
  <c r="AJ407" i="64"/>
  <c r="AK407" i="64"/>
  <c r="AI407" i="64"/>
  <c r="AS407" i="64"/>
  <c r="AQ407" i="64"/>
  <c r="AO407" i="64"/>
  <c r="AP407" i="64"/>
  <c r="AL407" i="64"/>
  <c r="AF407" i="64"/>
  <c r="AB407" i="64"/>
  <c r="AH407" i="64"/>
  <c r="AD407" i="64"/>
  <c r="AG407" i="64"/>
  <c r="AC407" i="64"/>
  <c r="AE407" i="64"/>
  <c r="AT188" i="64"/>
  <c r="AU188" i="64"/>
  <c r="AR188" i="64"/>
  <c r="AI188" i="64"/>
  <c r="AQ188" i="64"/>
  <c r="AS188" i="64"/>
  <c r="AO188" i="64"/>
  <c r="AM188" i="64"/>
  <c r="AD188" i="64"/>
  <c r="AJ188" i="64"/>
  <c r="AN188" i="64"/>
  <c r="AK188" i="64"/>
  <c r="AP188" i="64"/>
  <c r="AL188" i="64"/>
  <c r="AF188" i="64"/>
  <c r="AH188" i="64"/>
  <c r="AB188" i="64"/>
  <c r="AG188" i="64"/>
  <c r="AC188" i="64"/>
  <c r="AE188" i="64"/>
  <c r="AT259" i="64"/>
  <c r="AQ259" i="64"/>
  <c r="AJ259" i="64"/>
  <c r="AK259" i="64"/>
  <c r="AU259" i="64"/>
  <c r="AR259" i="64"/>
  <c r="AN259" i="64"/>
  <c r="AI259" i="64"/>
  <c r="AS259" i="64"/>
  <c r="AO259" i="64"/>
  <c r="AM259" i="64"/>
  <c r="AB259" i="64"/>
  <c r="AH259" i="64"/>
  <c r="AD259" i="64"/>
  <c r="AP259" i="64"/>
  <c r="AL259" i="64"/>
  <c r="AF259" i="64"/>
  <c r="AG259" i="64"/>
  <c r="AC259" i="64"/>
  <c r="AE259" i="64"/>
  <c r="D259" i="64"/>
  <c r="F625" i="64"/>
  <c r="D481" i="64"/>
  <c r="D407" i="64"/>
  <c r="D555" i="64"/>
  <c r="D333" i="64"/>
  <c r="D117" i="64"/>
  <c r="D188" i="64"/>
  <c r="D46" i="64"/>
  <c r="J59" i="25"/>
  <c r="K43" i="56"/>
  <c r="J39" i="70" s="1"/>
  <c r="J59" i="71" s="1"/>
  <c r="J47" i="74"/>
  <c r="J66" i="75" s="1"/>
  <c r="F47" i="74"/>
  <c r="F66" i="75" s="1"/>
  <c r="F59" i="25"/>
  <c r="G43" i="56"/>
  <c r="F39" i="70" s="1"/>
  <c r="F59" i="71" s="1"/>
  <c r="I59" i="25"/>
  <c r="J43" i="56"/>
  <c r="I39" i="70" s="1"/>
  <c r="I59" i="71" s="1"/>
  <c r="I47" i="74"/>
  <c r="I66" i="75" s="1"/>
  <c r="Q43" i="56"/>
  <c r="P39" i="70" s="1"/>
  <c r="P59" i="71" s="1"/>
  <c r="P59" i="25"/>
  <c r="P47" i="74"/>
  <c r="P66" i="75" s="1"/>
  <c r="S59" i="25"/>
  <c r="T43" i="56"/>
  <c r="S39" i="70" s="1"/>
  <c r="S59" i="71" s="1"/>
  <c r="S47" i="74"/>
  <c r="S66" i="75" s="1"/>
  <c r="Q59" i="25"/>
  <c r="Q47" i="74"/>
  <c r="Q66" i="75" s="1"/>
  <c r="R43" i="56"/>
  <c r="Q39" i="70" s="1"/>
  <c r="Q59" i="71" s="1"/>
  <c r="E59" i="25"/>
  <c r="F43" i="56"/>
  <c r="E39" i="70" s="1"/>
  <c r="E59" i="71" s="1"/>
  <c r="E47" i="74"/>
  <c r="E66" i="75" s="1"/>
  <c r="R47" i="74"/>
  <c r="R66" i="75" s="1"/>
  <c r="R59" i="25"/>
  <c r="S43" i="56"/>
  <c r="R39" i="70" s="1"/>
  <c r="R59" i="71" s="1"/>
  <c r="O59" i="25"/>
  <c r="O47" i="74"/>
  <c r="O66" i="75" s="1"/>
  <c r="P43" i="56"/>
  <c r="O39" i="70" s="1"/>
  <c r="O59" i="71" s="1"/>
  <c r="H59" i="25"/>
  <c r="H47" i="74"/>
  <c r="H66" i="75" s="1"/>
  <c r="I43" i="56"/>
  <c r="H39" i="70" s="1"/>
  <c r="H59" i="71" s="1"/>
  <c r="AI328" i="64"/>
  <c r="AG328" i="64"/>
  <c r="AS328" i="64"/>
  <c r="AD328" i="64"/>
  <c r="AH328" i="64"/>
  <c r="AT328" i="64"/>
  <c r="AR328" i="64"/>
  <c r="AP328" i="64"/>
  <c r="AL328" i="64"/>
  <c r="AO328" i="64"/>
  <c r="AK328" i="64"/>
  <c r="AF328" i="64"/>
  <c r="AB328" i="64"/>
  <c r="AN328" i="64"/>
  <c r="AC328" i="64"/>
  <c r="AQ328" i="64"/>
  <c r="AU328" i="64"/>
  <c r="AJ328" i="64"/>
  <c r="AM328" i="64"/>
  <c r="AE328" i="64"/>
  <c r="AI402" i="64"/>
  <c r="AB402" i="64"/>
  <c r="AS402" i="64"/>
  <c r="AH402" i="64"/>
  <c r="AD402" i="64"/>
  <c r="AR402" i="64"/>
  <c r="AU402" i="64"/>
  <c r="AO402" i="64"/>
  <c r="AK402" i="64"/>
  <c r="AF402" i="64"/>
  <c r="AT402" i="64"/>
  <c r="AP402" i="64"/>
  <c r="AN402" i="64"/>
  <c r="AL402" i="64"/>
  <c r="AJ402" i="64"/>
  <c r="AM402" i="64"/>
  <c r="AC402" i="64"/>
  <c r="AQ402" i="64"/>
  <c r="AG402" i="64"/>
  <c r="AE402" i="64"/>
  <c r="AI254" i="64"/>
  <c r="AQ254" i="64"/>
  <c r="AS254" i="64"/>
  <c r="AF254" i="64"/>
  <c r="AR254" i="64"/>
  <c r="AP254" i="64"/>
  <c r="AL254" i="64"/>
  <c r="AJ254" i="64"/>
  <c r="AE254" i="64"/>
  <c r="AB254" i="64"/>
  <c r="AO254" i="64"/>
  <c r="AK254" i="64"/>
  <c r="AH254" i="64"/>
  <c r="AD254" i="64"/>
  <c r="AT254" i="64"/>
  <c r="AN254" i="64"/>
  <c r="AM254" i="64"/>
  <c r="AC254" i="64"/>
  <c r="AU254" i="64"/>
  <c r="AG254" i="64"/>
  <c r="AI41" i="64"/>
  <c r="AO41" i="64"/>
  <c r="AK41" i="64"/>
  <c r="AH41" i="64"/>
  <c r="AN41" i="64"/>
  <c r="AU41" i="64"/>
  <c r="AB41" i="64"/>
  <c r="AS41" i="64"/>
  <c r="AF41" i="64"/>
  <c r="AD41" i="64"/>
  <c r="AT41" i="64"/>
  <c r="AR41" i="64"/>
  <c r="AP41" i="64"/>
  <c r="AL41" i="64"/>
  <c r="AJ41" i="64"/>
  <c r="AQ41" i="64"/>
  <c r="AG41" i="64"/>
  <c r="AE41" i="64"/>
  <c r="AC41" i="64"/>
  <c r="AM41" i="64"/>
  <c r="P56" i="70"/>
  <c r="P55" i="71"/>
  <c r="CN45" i="46"/>
  <c r="BS45" i="46"/>
  <c r="C93" i="36"/>
  <c r="AD59" i="46"/>
  <c r="AD146" i="46"/>
  <c r="AB636" i="64"/>
  <c r="M54" i="71"/>
  <c r="M55" i="70"/>
  <c r="N240" i="56"/>
  <c r="S61" i="75"/>
  <c r="V54" i="71"/>
  <c r="V55" i="70"/>
  <c r="J55" i="70"/>
  <c r="J54" i="71"/>
  <c r="J61" i="75"/>
  <c r="O54" i="71"/>
  <c r="O55" i="70"/>
  <c r="R55" i="70"/>
  <c r="R54" i="71"/>
  <c r="F55" i="70"/>
  <c r="F54" i="71"/>
  <c r="F61" i="75"/>
  <c r="E147" i="47"/>
  <c r="Z60" i="25"/>
  <c r="G147" i="47"/>
  <c r="AB60" i="25"/>
  <c r="V147" i="47"/>
  <c r="AQ60" i="25"/>
  <c r="N147" i="47"/>
  <c r="AI60" i="25"/>
  <c r="S147" i="47"/>
  <c r="AN60" i="25"/>
  <c r="H147" i="47"/>
  <c r="AC60" i="25"/>
  <c r="AF60" i="25"/>
  <c r="K147" i="47"/>
  <c r="P147" i="47"/>
  <c r="AK60" i="25"/>
  <c r="U147" i="47"/>
  <c r="AP60" i="25"/>
  <c r="J147" i="47"/>
  <c r="AE60" i="25"/>
  <c r="L68" i="74"/>
  <c r="L45" i="75" s="1"/>
  <c r="L60" i="25"/>
  <c r="M44" i="56"/>
  <c r="V68" i="74"/>
  <c r="V45" i="75" s="1"/>
  <c r="V60" i="25"/>
  <c r="W44" i="56"/>
  <c r="G68" i="74"/>
  <c r="G45" i="75" s="1"/>
  <c r="G60" i="25"/>
  <c r="G108" i="25" s="1"/>
  <c r="H44" i="56"/>
  <c r="J60" i="25"/>
  <c r="K44" i="56"/>
  <c r="J68" i="74"/>
  <c r="J45" i="75" s="1"/>
  <c r="P60" i="25"/>
  <c r="Q44" i="56"/>
  <c r="P68" i="74"/>
  <c r="P45" i="75" s="1"/>
  <c r="J44" i="56"/>
  <c r="I60" i="25"/>
  <c r="I68" i="74"/>
  <c r="I45" i="75" s="1"/>
  <c r="Q60" i="25"/>
  <c r="R44" i="56"/>
  <c r="Q68" i="74"/>
  <c r="Q45" i="75" s="1"/>
  <c r="H60" i="25"/>
  <c r="H68" i="74"/>
  <c r="H45" i="75" s="1"/>
  <c r="I44" i="56"/>
  <c r="U68" i="74"/>
  <c r="U45" i="75" s="1"/>
  <c r="U60" i="25"/>
  <c r="U108" i="25" s="1"/>
  <c r="V44" i="56"/>
  <c r="D60" i="25"/>
  <c r="D68" i="74"/>
  <c r="E44" i="56"/>
  <c r="AC44" i="46"/>
  <c r="AI332" i="64"/>
  <c r="AO332" i="64"/>
  <c r="AF332" i="64"/>
  <c r="AD332" i="64"/>
  <c r="AN332" i="64"/>
  <c r="AB332" i="64"/>
  <c r="AS332" i="64"/>
  <c r="AH332" i="64"/>
  <c r="AT332" i="64"/>
  <c r="AR332" i="64"/>
  <c r="AP332" i="64"/>
  <c r="AL332" i="64"/>
  <c r="AJ332" i="64"/>
  <c r="AQ332" i="64"/>
  <c r="AM332" i="64"/>
  <c r="AK332" i="64"/>
  <c r="AE332" i="64"/>
  <c r="AC332" i="64"/>
  <c r="AU332" i="64"/>
  <c r="AG332" i="64"/>
  <c r="AI554" i="64"/>
  <c r="AB554" i="64"/>
  <c r="AS554" i="64"/>
  <c r="AH554" i="64"/>
  <c r="AT554" i="64"/>
  <c r="AR554" i="64"/>
  <c r="AP554" i="64"/>
  <c r="AN554" i="64"/>
  <c r="AO554" i="64"/>
  <c r="AF554" i="64"/>
  <c r="AD554" i="64"/>
  <c r="AL554" i="64"/>
  <c r="AU554" i="64"/>
  <c r="AG554" i="64"/>
  <c r="AE554" i="64"/>
  <c r="AC554" i="64"/>
  <c r="AJ554" i="64"/>
  <c r="AQ554" i="64"/>
  <c r="AM554" i="64"/>
  <c r="AK554" i="64"/>
  <c r="AI258" i="64"/>
  <c r="AO258" i="64"/>
  <c r="AH258" i="64"/>
  <c r="AF258" i="64"/>
  <c r="AD258" i="64"/>
  <c r="AP258" i="64"/>
  <c r="AS258" i="64"/>
  <c r="AB258" i="64"/>
  <c r="AT258" i="64"/>
  <c r="AR258" i="64"/>
  <c r="AN258" i="64"/>
  <c r="AL258" i="64"/>
  <c r="AU258" i="64"/>
  <c r="AM258" i="64"/>
  <c r="AK258" i="64"/>
  <c r="AC258" i="64"/>
  <c r="AJ258" i="64"/>
  <c r="AG258" i="64"/>
  <c r="AE258" i="64"/>
  <c r="AQ258" i="64"/>
  <c r="AI45" i="64"/>
  <c r="AO45" i="64"/>
  <c r="AF45" i="64"/>
  <c r="AN45" i="64"/>
  <c r="AB45" i="64"/>
  <c r="AS45" i="64"/>
  <c r="AH45" i="64"/>
  <c r="AD45" i="64"/>
  <c r="AT45" i="64"/>
  <c r="AR45" i="64"/>
  <c r="AP45" i="64"/>
  <c r="AL45" i="64"/>
  <c r="AJ45" i="64"/>
  <c r="AQ45" i="64"/>
  <c r="AM45" i="64"/>
  <c r="AK45" i="64"/>
  <c r="AE45" i="64"/>
  <c r="AC45" i="64"/>
  <c r="AU45" i="64"/>
  <c r="AG45" i="64"/>
  <c r="W361" i="47"/>
  <c r="AJ284" i="25"/>
  <c r="G361" i="47"/>
  <c r="AB284" i="25"/>
  <c r="AM284" i="25"/>
  <c r="H361" i="47"/>
  <c r="X136" i="25"/>
  <c r="X41" i="56"/>
  <c r="S41" i="56"/>
  <c r="K41" i="56"/>
  <c r="H41" i="56"/>
  <c r="I151" i="47"/>
  <c r="AD65" i="25"/>
  <c r="N151" i="47"/>
  <c r="AI65" i="25"/>
  <c r="M151" i="47"/>
  <c r="AH65" i="25"/>
  <c r="AO65" i="25"/>
  <c r="T151" i="47"/>
  <c r="S151" i="47"/>
  <c r="AN65" i="25"/>
  <c r="L151" i="47"/>
  <c r="AG65" i="25"/>
  <c r="AX48" i="46"/>
  <c r="Y65" i="25"/>
  <c r="D151" i="47"/>
  <c r="U151" i="47"/>
  <c r="AP65" i="25"/>
  <c r="K151" i="47"/>
  <c r="AF65" i="25"/>
  <c r="F151" i="47"/>
  <c r="AA65" i="25"/>
  <c r="U65" i="25"/>
  <c r="U69" i="74"/>
  <c r="U46" i="75" s="1"/>
  <c r="V48" i="56"/>
  <c r="O65" i="25"/>
  <c r="P48" i="56"/>
  <c r="O69" i="74"/>
  <c r="O46" i="75" s="1"/>
  <c r="J65" i="25"/>
  <c r="K48" i="56"/>
  <c r="J69" i="74"/>
  <c r="J46" i="75" s="1"/>
  <c r="F65" i="25"/>
  <c r="G48" i="56"/>
  <c r="F69" i="74"/>
  <c r="F46" i="75" s="1"/>
  <c r="V65" i="25"/>
  <c r="V69" i="74"/>
  <c r="V46" i="75" s="1"/>
  <c r="W48" i="56"/>
  <c r="S65" i="25"/>
  <c r="S69" i="74"/>
  <c r="S46" i="75" s="1"/>
  <c r="T48" i="56"/>
  <c r="M65" i="25"/>
  <c r="N48" i="56"/>
  <c r="M69" i="74"/>
  <c r="M46" i="75" s="1"/>
  <c r="I65" i="25"/>
  <c r="J48" i="56"/>
  <c r="I69" i="74"/>
  <c r="I46" i="75" s="1"/>
  <c r="E65" i="25"/>
  <c r="F48" i="56"/>
  <c r="E69" i="74"/>
  <c r="E46" i="75" s="1"/>
  <c r="E146" i="47"/>
  <c r="Z59" i="25"/>
  <c r="AF59" i="25"/>
  <c r="K146" i="47"/>
  <c r="AK59" i="25"/>
  <c r="P146" i="47"/>
  <c r="AA59" i="25"/>
  <c r="F146" i="47"/>
  <c r="AP59" i="25"/>
  <c r="U146" i="47"/>
  <c r="AH59" i="25"/>
  <c r="M146" i="47"/>
  <c r="V146" i="47"/>
  <c r="AQ59" i="25"/>
  <c r="N146" i="47"/>
  <c r="AI59" i="25"/>
  <c r="D146" i="47"/>
  <c r="Y59" i="25"/>
  <c r="AX43" i="46"/>
  <c r="AN59" i="25"/>
  <c r="S146" i="47"/>
  <c r="AL284" i="25"/>
  <c r="AD284" i="25"/>
  <c r="AO284" i="25"/>
  <c r="J361" i="47"/>
  <c r="AE284" i="25"/>
  <c r="AW146" i="46"/>
  <c r="AU636" i="64"/>
  <c r="AU57" i="64" s="1"/>
  <c r="AW59" i="46"/>
  <c r="AJ146" i="46"/>
  <c r="AJ59" i="46"/>
  <c r="AH636" i="64"/>
  <c r="AQ146" i="46"/>
  <c r="AQ59" i="46"/>
  <c r="AO636" i="64"/>
  <c r="AO57" i="64" s="1"/>
  <c r="AN636" i="64"/>
  <c r="AP146" i="46"/>
  <c r="AP59" i="46"/>
  <c r="AR146" i="46"/>
  <c r="AP636" i="64"/>
  <c r="AP57" i="64" s="1"/>
  <c r="AR59" i="46"/>
  <c r="AU146" i="46"/>
  <c r="AU59" i="46"/>
  <c r="AS636" i="64"/>
  <c r="AS57" i="64" s="1"/>
  <c r="AT146" i="46"/>
  <c r="AT59" i="46"/>
  <c r="AR636" i="64"/>
  <c r="AR57" i="64" s="1"/>
  <c r="AT636" i="64"/>
  <c r="AT57" i="64" s="1"/>
  <c r="AV59" i="46"/>
  <c r="AV146" i="46"/>
  <c r="AC636" i="64"/>
  <c r="AE59" i="46"/>
  <c r="AE146" i="46"/>
  <c r="Q61" i="75"/>
  <c r="Q64" i="75" s="1"/>
  <c r="Q66" i="74"/>
  <c r="Q54" i="71"/>
  <c r="R240" i="56"/>
  <c r="Q55" i="70"/>
  <c r="N55" i="70"/>
  <c r="N54" i="71"/>
  <c r="T61" i="75"/>
  <c r="CO46" i="46"/>
  <c r="D61" i="75"/>
  <c r="D66" i="74"/>
  <c r="C63" i="74"/>
  <c r="H61" i="75"/>
  <c r="G55" i="70"/>
  <c r="G54" i="71"/>
  <c r="AX53" i="46"/>
  <c r="D156" i="47"/>
  <c r="C156" i="47" s="1"/>
  <c r="D148" i="47"/>
  <c r="AX45" i="46"/>
  <c r="F235" i="46"/>
  <c r="AE113" i="64"/>
  <c r="AQ113" i="64"/>
  <c r="AI113" i="64"/>
  <c r="AL113" i="64"/>
  <c r="AN113" i="64"/>
  <c r="AP113" i="64"/>
  <c r="AU113" i="64"/>
  <c r="AD113" i="64"/>
  <c r="AK113" i="64"/>
  <c r="AS113" i="64"/>
  <c r="AC113" i="64"/>
  <c r="AF113" i="64"/>
  <c r="AH113" i="64"/>
  <c r="AJ113" i="64"/>
  <c r="AM113" i="64"/>
  <c r="AO113" i="64"/>
  <c r="AT113" i="64"/>
  <c r="AB113" i="64"/>
  <c r="AG113" i="64"/>
  <c r="AR113" i="64"/>
  <c r="AT42" i="64"/>
  <c r="AU42" i="64"/>
  <c r="AR42" i="64"/>
  <c r="AN42" i="64"/>
  <c r="AI42" i="64"/>
  <c r="AS42" i="64"/>
  <c r="AQ42" i="64"/>
  <c r="AM42" i="64"/>
  <c r="AB42" i="64"/>
  <c r="AJ42" i="64"/>
  <c r="AO42" i="64"/>
  <c r="AK42" i="64"/>
  <c r="AP42" i="64"/>
  <c r="AL42" i="64"/>
  <c r="AH42" i="64"/>
  <c r="AD42" i="64"/>
  <c r="AF42" i="64"/>
  <c r="AE42" i="64"/>
  <c r="AG42" i="64"/>
  <c r="AC42" i="64"/>
  <c r="AT551" i="64"/>
  <c r="AU551" i="64"/>
  <c r="AJ551" i="64"/>
  <c r="AR551" i="64"/>
  <c r="AN551" i="64"/>
  <c r="AI551" i="64"/>
  <c r="AS551" i="64"/>
  <c r="AQ551" i="64"/>
  <c r="AO551" i="64"/>
  <c r="AM551" i="64"/>
  <c r="AK551" i="64"/>
  <c r="AB551" i="64"/>
  <c r="AP551" i="64"/>
  <c r="AL551" i="64"/>
  <c r="AH551" i="64"/>
  <c r="AF551" i="64"/>
  <c r="AD551" i="64"/>
  <c r="AC551" i="64"/>
  <c r="AE551" i="64"/>
  <c r="AG551" i="64"/>
  <c r="AT477" i="64"/>
  <c r="AN477" i="64"/>
  <c r="AI477" i="64"/>
  <c r="AU477" i="64"/>
  <c r="AJ477" i="64"/>
  <c r="AR477" i="64"/>
  <c r="AS477" i="64"/>
  <c r="AQ477" i="64"/>
  <c r="AO477" i="64"/>
  <c r="AM477" i="64"/>
  <c r="AK477" i="64"/>
  <c r="AB477" i="64"/>
  <c r="AF477" i="64"/>
  <c r="AD477" i="64"/>
  <c r="AP477" i="64"/>
  <c r="AL477" i="64"/>
  <c r="AH477" i="64"/>
  <c r="AC477" i="64"/>
  <c r="AE477" i="64"/>
  <c r="AG477" i="64"/>
  <c r="D255" i="64"/>
  <c r="D551" i="64"/>
  <c r="D477" i="64"/>
  <c r="D403" i="64"/>
  <c r="F621" i="64"/>
  <c r="D329" i="64"/>
  <c r="D42" i="64"/>
  <c r="D184" i="64"/>
  <c r="D113" i="64"/>
  <c r="E47" i="56"/>
  <c r="D48" i="74"/>
  <c r="D64" i="25"/>
  <c r="AC47" i="46"/>
  <c r="X47" i="56"/>
  <c r="W40" i="70" s="1"/>
  <c r="W60" i="71" s="1"/>
  <c r="W64" i="25"/>
  <c r="W48" i="74"/>
  <c r="W67" i="75" s="1"/>
  <c r="Q48" i="74"/>
  <c r="Q67" i="75" s="1"/>
  <c r="Q64" i="25"/>
  <c r="R47" i="56"/>
  <c r="Q40" i="70" s="1"/>
  <c r="Q60" i="71" s="1"/>
  <c r="K48" i="74"/>
  <c r="K67" i="75" s="1"/>
  <c r="K64" i="25"/>
  <c r="L47" i="56"/>
  <c r="K40" i="70" s="1"/>
  <c r="K60" i="71" s="1"/>
  <c r="G64" i="25"/>
  <c r="G48" i="74"/>
  <c r="G67" i="75" s="1"/>
  <c r="H47" i="56"/>
  <c r="G40" i="70" s="1"/>
  <c r="G60" i="71" s="1"/>
  <c r="L64" i="25"/>
  <c r="M47" i="56"/>
  <c r="L40" i="70" s="1"/>
  <c r="L60" i="71" s="1"/>
  <c r="L48" i="74"/>
  <c r="L67" i="75" s="1"/>
  <c r="P64" i="25"/>
  <c r="P48" i="74"/>
  <c r="P67" i="75" s="1"/>
  <c r="Q47" i="56"/>
  <c r="P40" i="70" s="1"/>
  <c r="P60" i="71" s="1"/>
  <c r="R64" i="25"/>
  <c r="R48" i="74"/>
  <c r="R67" i="75" s="1"/>
  <c r="S47" i="56"/>
  <c r="R40" i="70" s="1"/>
  <c r="R60" i="71" s="1"/>
  <c r="N64" i="25"/>
  <c r="O47" i="56"/>
  <c r="N40" i="70" s="1"/>
  <c r="N60" i="71" s="1"/>
  <c r="N48" i="74"/>
  <c r="N67" i="75" s="1"/>
  <c r="H64" i="25"/>
  <c r="I47" i="56"/>
  <c r="H40" i="70" s="1"/>
  <c r="H60" i="71" s="1"/>
  <c r="H48" i="74"/>
  <c r="H67" i="75" s="1"/>
  <c r="AA64" i="25"/>
  <c r="F150" i="47"/>
  <c r="AE64" i="25"/>
  <c r="J150" i="47"/>
  <c r="T150" i="47"/>
  <c r="AO64" i="25"/>
  <c r="AI64" i="25"/>
  <c r="N150" i="47"/>
  <c r="AQ64" i="25"/>
  <c r="V150" i="47"/>
  <c r="U150" i="47"/>
  <c r="AP64" i="25"/>
  <c r="I150" i="47"/>
  <c r="AD64" i="25"/>
  <c r="L150" i="47"/>
  <c r="AG64" i="25"/>
  <c r="AR64" i="25"/>
  <c r="W150" i="47"/>
  <c r="AJ64" i="25"/>
  <c r="O150" i="47"/>
  <c r="D87" i="56"/>
  <c r="C193" i="47"/>
  <c r="D361" i="47"/>
  <c r="F40" i="56"/>
  <c r="E55" i="25"/>
  <c r="E56" i="25" s="1"/>
  <c r="D55" i="25"/>
  <c r="D56" i="25" s="1"/>
  <c r="E40" i="56"/>
  <c r="AC40" i="46"/>
  <c r="CO40" i="46" s="1"/>
  <c r="V40" i="56"/>
  <c r="U55" i="25"/>
  <c r="U56" i="25" s="1"/>
  <c r="P40" i="56"/>
  <c r="O55" i="25"/>
  <c r="O56" i="25" s="1"/>
  <c r="K40" i="56"/>
  <c r="J55" i="25"/>
  <c r="J56" i="25" s="1"/>
  <c r="H40" i="56"/>
  <c r="G55" i="25"/>
  <c r="G56" i="25" s="1"/>
  <c r="S40" i="56"/>
  <c r="R55" i="25"/>
  <c r="R56" i="25" s="1"/>
  <c r="X40" i="56"/>
  <c r="W55" i="25"/>
  <c r="W56" i="25" s="1"/>
  <c r="R40" i="56"/>
  <c r="Q55" i="25"/>
  <c r="Q56" i="25" s="1"/>
  <c r="L40" i="56"/>
  <c r="K55" i="25"/>
  <c r="K56" i="25" s="1"/>
  <c r="AT333" i="64"/>
  <c r="AJ333" i="64"/>
  <c r="AI333" i="64"/>
  <c r="AK333" i="64"/>
  <c r="AS333" i="64"/>
  <c r="AO333" i="64"/>
  <c r="AM333" i="64"/>
  <c r="AB333" i="64"/>
  <c r="AR333" i="64"/>
  <c r="AL333" i="64"/>
  <c r="AQ333" i="64"/>
  <c r="AU333" i="64"/>
  <c r="AP333" i="64"/>
  <c r="AF333" i="64"/>
  <c r="AN333" i="64"/>
  <c r="AD333" i="64"/>
  <c r="AH333" i="64"/>
  <c r="AG333" i="64"/>
  <c r="AC333" i="64"/>
  <c r="AE333" i="64"/>
  <c r="AT555" i="64"/>
  <c r="AU555" i="64"/>
  <c r="AR555" i="64"/>
  <c r="AK555" i="64"/>
  <c r="AQ555" i="64"/>
  <c r="AO555" i="64"/>
  <c r="AM555" i="64"/>
  <c r="AJ555" i="64"/>
  <c r="AN555" i="64"/>
  <c r="AI555" i="64"/>
  <c r="AS555" i="64"/>
  <c r="AP555" i="64"/>
  <c r="AD555" i="64"/>
  <c r="AB555" i="64"/>
  <c r="AL555" i="64"/>
  <c r="AH555" i="64"/>
  <c r="AF555" i="64"/>
  <c r="AG555" i="64"/>
  <c r="AC555" i="64"/>
  <c r="AE555" i="64"/>
  <c r="AT481" i="64"/>
  <c r="AJ481" i="64"/>
  <c r="AN481" i="64"/>
  <c r="AK481" i="64"/>
  <c r="AI481" i="64"/>
  <c r="AS481" i="64"/>
  <c r="AQ481" i="64"/>
  <c r="AO481" i="64"/>
  <c r="AU481" i="64"/>
  <c r="AR481" i="64"/>
  <c r="AM481" i="64"/>
  <c r="AB481" i="64"/>
  <c r="AH481" i="64"/>
  <c r="AF481" i="64"/>
  <c r="AP481" i="64"/>
  <c r="AL481" i="64"/>
  <c r="AD481" i="64"/>
  <c r="AG481" i="64"/>
  <c r="AC481" i="64"/>
  <c r="AE481" i="64"/>
  <c r="AT46" i="64"/>
  <c r="AU46" i="64"/>
  <c r="AR46" i="64"/>
  <c r="AN46" i="64"/>
  <c r="AK46" i="64"/>
  <c r="AO46" i="64"/>
  <c r="AM46" i="64"/>
  <c r="AJ46" i="64"/>
  <c r="AI46" i="64"/>
  <c r="AS46" i="64"/>
  <c r="AQ46" i="64"/>
  <c r="AP46" i="64"/>
  <c r="AF46" i="64"/>
  <c r="AB46" i="64"/>
  <c r="AL46" i="64"/>
  <c r="AH46" i="64"/>
  <c r="AD46" i="64"/>
  <c r="AC46" i="64"/>
  <c r="AE46" i="64"/>
  <c r="AG46" i="64"/>
  <c r="N59" i="25"/>
  <c r="N47" i="74"/>
  <c r="N66" i="75" s="1"/>
  <c r="O43" i="56"/>
  <c r="N39" i="70" s="1"/>
  <c r="N59" i="71" s="1"/>
  <c r="D59" i="25"/>
  <c r="AC43" i="46"/>
  <c r="E43" i="56"/>
  <c r="D47" i="74"/>
  <c r="K47" i="74"/>
  <c r="K66" i="75" s="1"/>
  <c r="K59" i="25"/>
  <c r="L43" i="56"/>
  <c r="K39" i="70" s="1"/>
  <c r="K59" i="71" s="1"/>
  <c r="W47" i="74"/>
  <c r="W66" i="75" s="1"/>
  <c r="W59" i="25"/>
  <c r="X43" i="56"/>
  <c r="W39" i="70" s="1"/>
  <c r="W59" i="71" s="1"/>
  <c r="W43" i="56"/>
  <c r="V39" i="70" s="1"/>
  <c r="V59" i="71" s="1"/>
  <c r="V59" i="25"/>
  <c r="V47" i="74"/>
  <c r="V66" i="75" s="1"/>
  <c r="N43" i="56"/>
  <c r="M39" i="70" s="1"/>
  <c r="M59" i="71" s="1"/>
  <c r="M59" i="25"/>
  <c r="M47" i="74"/>
  <c r="M66" i="75" s="1"/>
  <c r="M43" i="56"/>
  <c r="L39" i="70" s="1"/>
  <c r="L59" i="71" s="1"/>
  <c r="L59" i="25"/>
  <c r="L47" i="74"/>
  <c r="L66" i="75" s="1"/>
  <c r="V43" i="56"/>
  <c r="U39" i="70" s="1"/>
  <c r="U59" i="71" s="1"/>
  <c r="U59" i="25"/>
  <c r="U47" i="74"/>
  <c r="U66" i="75" s="1"/>
  <c r="T47" i="74"/>
  <c r="T66" i="75" s="1"/>
  <c r="T59" i="25"/>
  <c r="U43" i="56"/>
  <c r="T39" i="70" s="1"/>
  <c r="T59" i="71" s="1"/>
  <c r="H43" i="56"/>
  <c r="G39" i="70" s="1"/>
  <c r="G59" i="71" s="1"/>
  <c r="G59" i="25"/>
  <c r="G47" i="74"/>
  <c r="G66" i="75" s="1"/>
  <c r="AI183" i="64"/>
  <c r="AB183" i="64"/>
  <c r="AO183" i="64"/>
  <c r="AK183" i="64"/>
  <c r="AH183" i="64"/>
  <c r="AD183" i="64"/>
  <c r="AT183" i="64"/>
  <c r="AP183" i="64"/>
  <c r="AL183" i="64"/>
  <c r="AJ183" i="64"/>
  <c r="AS183" i="64"/>
  <c r="AF183" i="64"/>
  <c r="AR183" i="64"/>
  <c r="AN183" i="64"/>
  <c r="AU183" i="64"/>
  <c r="AQ183" i="64"/>
  <c r="AM183" i="64"/>
  <c r="AG183" i="64"/>
  <c r="AC183" i="64"/>
  <c r="AE183" i="64"/>
  <c r="AI476" i="64"/>
  <c r="AB476" i="64"/>
  <c r="AO476" i="64"/>
  <c r="AK476" i="64"/>
  <c r="AP476" i="64"/>
  <c r="AN476" i="64"/>
  <c r="AU476" i="64"/>
  <c r="AJ476" i="64"/>
  <c r="AS476" i="64"/>
  <c r="AH476" i="64"/>
  <c r="AF476" i="64"/>
  <c r="AD476" i="64"/>
  <c r="AT476" i="64"/>
  <c r="AR476" i="64"/>
  <c r="AL476" i="64"/>
  <c r="AG476" i="64"/>
  <c r="AE476" i="64"/>
  <c r="AQ476" i="64"/>
  <c r="AM476" i="64"/>
  <c r="AC476" i="64"/>
  <c r="AI550" i="64"/>
  <c r="AO550" i="64"/>
  <c r="AK550" i="64"/>
  <c r="AH550" i="64"/>
  <c r="AF550" i="64"/>
  <c r="AT550" i="64"/>
  <c r="AN550" i="64"/>
  <c r="AL550" i="64"/>
  <c r="AB550" i="64"/>
  <c r="AS550" i="64"/>
  <c r="AD550" i="64"/>
  <c r="AR550" i="64"/>
  <c r="AP550" i="64"/>
  <c r="AQ550" i="64"/>
  <c r="AG550" i="64"/>
  <c r="AU550" i="64"/>
  <c r="AJ550" i="64"/>
  <c r="AM550" i="64"/>
  <c r="AE550" i="64"/>
  <c r="AC550" i="64"/>
  <c r="AI112" i="64"/>
  <c r="AB112" i="64"/>
  <c r="AS112" i="64"/>
  <c r="AF112" i="64"/>
  <c r="AD112" i="64"/>
  <c r="AT112" i="64"/>
  <c r="AR112" i="64"/>
  <c r="AN112" i="64"/>
  <c r="AU112" i="64"/>
  <c r="AO112" i="64"/>
  <c r="AK112" i="64"/>
  <c r="AH112" i="64"/>
  <c r="AP112" i="64"/>
  <c r="AL112" i="64"/>
  <c r="AE112" i="64"/>
  <c r="AJ112" i="64"/>
  <c r="AQ112" i="64"/>
  <c r="AM112" i="64"/>
  <c r="AG112" i="64"/>
  <c r="AC112" i="64"/>
  <c r="F620" i="64"/>
  <c r="D112" i="64"/>
  <c r="D254" i="64"/>
  <c r="D402" i="64"/>
  <c r="D550" i="64"/>
  <c r="D476" i="64"/>
  <c r="D328" i="64"/>
  <c r="D183" i="64"/>
  <c r="D41" i="64"/>
  <c r="AL59" i="46"/>
  <c r="AL146" i="46"/>
  <c r="AJ636" i="64"/>
  <c r="AS146" i="46"/>
  <c r="AS59" i="46"/>
  <c r="AQ636" i="64"/>
  <c r="AQ57" i="64" s="1"/>
  <c r="I55" i="70"/>
  <c r="I54" i="71"/>
  <c r="J240" i="56"/>
  <c r="M61" i="75"/>
  <c r="S54" i="71"/>
  <c r="S55" i="70"/>
  <c r="U55" i="70"/>
  <c r="U54" i="71"/>
  <c r="V240" i="56"/>
  <c r="U61" i="75"/>
  <c r="L61" i="75"/>
  <c r="L55" i="70"/>
  <c r="L54" i="71"/>
  <c r="AD60" i="25"/>
  <c r="I147" i="47"/>
  <c r="L147" i="47"/>
  <c r="AG60" i="25"/>
  <c r="R147" i="47"/>
  <c r="AM60" i="25"/>
  <c r="W147" i="47"/>
  <c r="AR60" i="25"/>
  <c r="O147" i="47"/>
  <c r="AJ60" i="25"/>
  <c r="D147" i="47"/>
  <c r="Y60" i="25"/>
  <c r="AX44" i="46"/>
  <c r="T147" i="47"/>
  <c r="AO60" i="25"/>
  <c r="M147" i="47"/>
  <c r="AH60" i="25"/>
  <c r="Q147" i="47"/>
  <c r="AL60" i="25"/>
  <c r="F147" i="47"/>
  <c r="AA60" i="25"/>
  <c r="S60" i="25"/>
  <c r="T44" i="56"/>
  <c r="S68" i="74"/>
  <c r="S45" i="75" s="1"/>
  <c r="O60" i="25"/>
  <c r="P44" i="56"/>
  <c r="O68" i="74"/>
  <c r="O45" i="75" s="1"/>
  <c r="O44" i="56"/>
  <c r="N60" i="25"/>
  <c r="N68" i="74"/>
  <c r="N45" i="75" s="1"/>
  <c r="F60" i="25"/>
  <c r="F68" i="74"/>
  <c r="F45" i="75" s="1"/>
  <c r="G44" i="56"/>
  <c r="S44" i="56"/>
  <c r="R60" i="25"/>
  <c r="R68" i="74"/>
  <c r="R45" i="75" s="1"/>
  <c r="E60" i="25"/>
  <c r="E68" i="74"/>
  <c r="E45" i="75" s="1"/>
  <c r="F44" i="56"/>
  <c r="U44" i="56"/>
  <c r="T60" i="25"/>
  <c r="T68" i="74"/>
  <c r="T45" i="75" s="1"/>
  <c r="M68" i="74"/>
  <c r="M45" i="75" s="1"/>
  <c r="M60" i="25"/>
  <c r="N44" i="56"/>
  <c r="L44" i="56"/>
  <c r="K60" i="25"/>
  <c r="K68" i="74"/>
  <c r="K45" i="75" s="1"/>
  <c r="W60" i="25"/>
  <c r="W68" i="74"/>
  <c r="W45" i="75" s="1"/>
  <c r="X44" i="56"/>
  <c r="AF116" i="64"/>
  <c r="AC116" i="64"/>
  <c r="AE116" i="64"/>
  <c r="AI116" i="64"/>
  <c r="AN116" i="64"/>
  <c r="AS116" i="64"/>
  <c r="AJ116" i="64"/>
  <c r="AL116" i="64"/>
  <c r="AP116" i="64"/>
  <c r="AU116" i="64"/>
  <c r="AQ116" i="64"/>
  <c r="AB116" i="64"/>
  <c r="AD116" i="64"/>
  <c r="AG116" i="64"/>
  <c r="AM116" i="64"/>
  <c r="AR116" i="64"/>
  <c r="AH116" i="64"/>
  <c r="AK116" i="64"/>
  <c r="AO116" i="64"/>
  <c r="AT116" i="64"/>
  <c r="AI406" i="64"/>
  <c r="AB406" i="64"/>
  <c r="AS406" i="64"/>
  <c r="AO406" i="64"/>
  <c r="AF406" i="64"/>
  <c r="AD406" i="64"/>
  <c r="AL406" i="64"/>
  <c r="AH406" i="64"/>
  <c r="AT406" i="64"/>
  <c r="AR406" i="64"/>
  <c r="AP406" i="64"/>
  <c r="AN406" i="64"/>
  <c r="AM406" i="64"/>
  <c r="AU406" i="64"/>
  <c r="AJ406" i="64"/>
  <c r="AQ406" i="64"/>
  <c r="AK406" i="64"/>
  <c r="AG406" i="64"/>
  <c r="AE406" i="64"/>
  <c r="AC406" i="64"/>
  <c r="AI480" i="64"/>
  <c r="AH480" i="64"/>
  <c r="AT480" i="64"/>
  <c r="AR480" i="64"/>
  <c r="AP480" i="64"/>
  <c r="AL480" i="64"/>
  <c r="AB480" i="64"/>
  <c r="AS480" i="64"/>
  <c r="AO480" i="64"/>
  <c r="AF480" i="64"/>
  <c r="AD480" i="64"/>
  <c r="AN480" i="64"/>
  <c r="AU480" i="64"/>
  <c r="AJ480" i="64"/>
  <c r="AQ480" i="64"/>
  <c r="AK480" i="64"/>
  <c r="AG480" i="64"/>
  <c r="AM480" i="64"/>
  <c r="AE480" i="64"/>
  <c r="AC480" i="64"/>
  <c r="AI187" i="64"/>
  <c r="AB187" i="64"/>
  <c r="AS187" i="64"/>
  <c r="AD187" i="64"/>
  <c r="AT187" i="64"/>
  <c r="AR187" i="64"/>
  <c r="AN187" i="64"/>
  <c r="AL187" i="64"/>
  <c r="AQ187" i="64"/>
  <c r="AE187" i="64"/>
  <c r="AO187" i="64"/>
  <c r="AH187" i="64"/>
  <c r="AF187" i="64"/>
  <c r="AP187" i="64"/>
  <c r="AJ187" i="64"/>
  <c r="AG187" i="64"/>
  <c r="AU187" i="64"/>
  <c r="AM187" i="64"/>
  <c r="AK187" i="64"/>
  <c r="AC187" i="64"/>
  <c r="D187" i="64"/>
  <c r="D258" i="64"/>
  <c r="F624" i="64"/>
  <c r="D406" i="64"/>
  <c r="D480" i="64"/>
  <c r="D554" i="64"/>
  <c r="D332" i="64"/>
  <c r="D116" i="64"/>
  <c r="D45" i="64"/>
  <c r="AR284" i="25"/>
  <c r="O361" i="47"/>
  <c r="R361" i="47"/>
  <c r="AC284" i="25"/>
  <c r="C194" i="47"/>
  <c r="Q41" i="56"/>
  <c r="AC41" i="46"/>
  <c r="E151" i="47"/>
  <c r="Z65" i="25"/>
  <c r="AB65" i="25"/>
  <c r="G151" i="47"/>
  <c r="V151" i="47"/>
  <c r="AQ65" i="25"/>
  <c r="P151" i="47"/>
  <c r="AK65" i="25"/>
  <c r="W151" i="47"/>
  <c r="AR65" i="25"/>
  <c r="O151" i="47"/>
  <c r="AJ65" i="25"/>
  <c r="H151" i="47"/>
  <c r="AC65" i="25"/>
  <c r="R151" i="47"/>
  <c r="AM65" i="25"/>
  <c r="Q151" i="47"/>
  <c r="AL65" i="25"/>
  <c r="J151" i="47"/>
  <c r="AE65" i="25"/>
  <c r="R65" i="25"/>
  <c r="S48" i="56"/>
  <c r="R69" i="74"/>
  <c r="R46" i="75" s="1"/>
  <c r="U48" i="56"/>
  <c r="T65" i="25"/>
  <c r="T69" i="74"/>
  <c r="T46" i="75" s="1"/>
  <c r="Q48" i="56"/>
  <c r="P65" i="25"/>
  <c r="P69" i="74"/>
  <c r="P46" i="75" s="1"/>
  <c r="N69" i="74"/>
  <c r="N46" i="75" s="1"/>
  <c r="N65" i="25"/>
  <c r="O48" i="56"/>
  <c r="H69" i="74"/>
  <c r="H46" i="75" s="1"/>
  <c r="H65" i="25"/>
  <c r="I48" i="56"/>
  <c r="D69" i="74"/>
  <c r="E48" i="56"/>
  <c r="D65" i="25"/>
  <c r="AC48" i="46"/>
  <c r="W69" i="74"/>
  <c r="W46" i="75" s="1"/>
  <c r="W65" i="25"/>
  <c r="X48" i="56"/>
  <c r="R48" i="56"/>
  <c r="Q65" i="25"/>
  <c r="Q69" i="74"/>
  <c r="Q46" i="75" s="1"/>
  <c r="K69" i="74"/>
  <c r="K46" i="75" s="1"/>
  <c r="K65" i="25"/>
  <c r="L48" i="56"/>
  <c r="G69" i="74"/>
  <c r="G46" i="75" s="1"/>
  <c r="G65" i="25"/>
  <c r="H48" i="56"/>
  <c r="L69" i="74"/>
  <c r="L46" i="75" s="1"/>
  <c r="L65" i="25"/>
  <c r="M48" i="56"/>
  <c r="I146" i="47"/>
  <c r="AD59" i="25"/>
  <c r="AO59" i="25"/>
  <c r="T146" i="47"/>
  <c r="AE59" i="25"/>
  <c r="J146" i="47"/>
  <c r="AG59" i="25"/>
  <c r="L146" i="47"/>
  <c r="AL59" i="25"/>
  <c r="Q146" i="47"/>
  <c r="G146" i="47"/>
  <c r="AB59" i="25"/>
  <c r="R146" i="47"/>
  <c r="AM59" i="25"/>
  <c r="H146" i="47"/>
  <c r="AC59" i="25"/>
  <c r="AR59" i="25"/>
  <c r="W146" i="47"/>
  <c r="AJ59" i="25"/>
  <c r="O146" i="47"/>
  <c r="Q361" i="47"/>
  <c r="I361" i="47"/>
  <c r="T361" i="47"/>
  <c r="L361" i="47"/>
  <c r="AG284" i="25"/>
  <c r="AO146" i="46"/>
  <c r="AO59" i="46"/>
  <c r="AM636" i="64"/>
  <c r="AF146" i="46"/>
  <c r="AD636" i="64"/>
  <c r="AF59" i="46"/>
  <c r="AH59" i="46"/>
  <c r="AF636" i="64"/>
  <c r="AH146" i="46"/>
  <c r="AG146" i="46"/>
  <c r="AG59" i="46"/>
  <c r="AE636" i="64"/>
  <c r="AG636" i="64"/>
  <c r="AI59" i="46"/>
  <c r="AI146" i="46"/>
  <c r="AM146" i="46"/>
  <c r="AK636" i="64"/>
  <c r="AM59" i="46"/>
  <c r="AK59" i="46"/>
  <c r="AK146" i="46"/>
  <c r="AI636" i="64"/>
  <c r="AN146" i="46"/>
  <c r="AL636" i="64"/>
  <c r="AN59" i="46"/>
  <c r="K55" i="70"/>
  <c r="K54" i="71"/>
  <c r="W55" i="70"/>
  <c r="W54" i="71"/>
  <c r="W61" i="75"/>
  <c r="E54" i="71"/>
  <c r="E55" i="70"/>
  <c r="N61" i="75"/>
  <c r="P55" i="70"/>
  <c r="P54" i="71"/>
  <c r="P61" i="75"/>
  <c r="T55" i="70"/>
  <c r="T54" i="71"/>
  <c r="D54" i="71"/>
  <c r="D46" i="56"/>
  <c r="D55" i="70"/>
  <c r="E240" i="56"/>
  <c r="H55" i="70"/>
  <c r="H54" i="71"/>
  <c r="AC184" i="64"/>
  <c r="AF184" i="64"/>
  <c r="AE184" i="64"/>
  <c r="AI184" i="64"/>
  <c r="AL184" i="64"/>
  <c r="AP184" i="64"/>
  <c r="AG184" i="64"/>
  <c r="AM184" i="64"/>
  <c r="AR184" i="64"/>
  <c r="AT184" i="64"/>
  <c r="AB184" i="64"/>
  <c r="AD184" i="64"/>
  <c r="AQ184" i="64"/>
  <c r="AH184" i="64"/>
  <c r="AJ184" i="64"/>
  <c r="AO184" i="64"/>
  <c r="AU184" i="64"/>
  <c r="AK184" i="64"/>
  <c r="AN184" i="64"/>
  <c r="AS184" i="64"/>
  <c r="AT329" i="64"/>
  <c r="AS329" i="64"/>
  <c r="AL329" i="64"/>
  <c r="AD329" i="64"/>
  <c r="AJ329" i="64"/>
  <c r="AQ329" i="64"/>
  <c r="AO329" i="64"/>
  <c r="AR329" i="64"/>
  <c r="AN329" i="64"/>
  <c r="AM329" i="64"/>
  <c r="AI329" i="64"/>
  <c r="AU329" i="64"/>
  <c r="AK329" i="64"/>
  <c r="AP329" i="64"/>
  <c r="AF329" i="64"/>
  <c r="AB329" i="64"/>
  <c r="AH329" i="64"/>
  <c r="AC329" i="64"/>
  <c r="AE329" i="64"/>
  <c r="AG329" i="64"/>
  <c r="AT403" i="64"/>
  <c r="AU403" i="64"/>
  <c r="AR403" i="64"/>
  <c r="AS403" i="64"/>
  <c r="AM403" i="64"/>
  <c r="AJ403" i="64"/>
  <c r="AN403" i="64"/>
  <c r="AI403" i="64"/>
  <c r="AQ403" i="64"/>
  <c r="AO403" i="64"/>
  <c r="AK403" i="64"/>
  <c r="AB403" i="64"/>
  <c r="AP403" i="64"/>
  <c r="AL403" i="64"/>
  <c r="AH403" i="64"/>
  <c r="AF403" i="64"/>
  <c r="AD403" i="64"/>
  <c r="AC403" i="64"/>
  <c r="AE403" i="64"/>
  <c r="AG403" i="64"/>
  <c r="AT255" i="64"/>
  <c r="AQ255" i="64"/>
  <c r="AJ255" i="64"/>
  <c r="AO255" i="64"/>
  <c r="AK255" i="64"/>
  <c r="AU255" i="64"/>
  <c r="AR255" i="64"/>
  <c r="AN255" i="64"/>
  <c r="AI255" i="64"/>
  <c r="AD255" i="64"/>
  <c r="AS255" i="64"/>
  <c r="AM255" i="64"/>
  <c r="AB255" i="64"/>
  <c r="AP255" i="64"/>
  <c r="AL255" i="64"/>
  <c r="AH255" i="64"/>
  <c r="AF255" i="64"/>
  <c r="AC255" i="64"/>
  <c r="AE255" i="64"/>
  <c r="AG255" i="64"/>
  <c r="F64" i="25"/>
  <c r="F48" i="74"/>
  <c r="F67" i="75" s="1"/>
  <c r="G47" i="56"/>
  <c r="F40" i="70" s="1"/>
  <c r="F60" i="71" s="1"/>
  <c r="T64" i="25"/>
  <c r="U47" i="56"/>
  <c r="T40" i="70" s="1"/>
  <c r="T60" i="71" s="1"/>
  <c r="T48" i="74"/>
  <c r="T67" i="75" s="1"/>
  <c r="S64" i="25"/>
  <c r="T47" i="56"/>
  <c r="S40" i="70" s="1"/>
  <c r="S60" i="71" s="1"/>
  <c r="S48" i="74"/>
  <c r="S67" i="75" s="1"/>
  <c r="M64" i="25"/>
  <c r="N47" i="56"/>
  <c r="M40" i="70" s="1"/>
  <c r="M60" i="71" s="1"/>
  <c r="M48" i="74"/>
  <c r="M67" i="75" s="1"/>
  <c r="I64" i="25"/>
  <c r="J47" i="56"/>
  <c r="I40" i="70" s="1"/>
  <c r="I60" i="71" s="1"/>
  <c r="I48" i="74"/>
  <c r="I67" i="75" s="1"/>
  <c r="E48" i="74"/>
  <c r="E67" i="75" s="1"/>
  <c r="E64" i="25"/>
  <c r="F47" i="56"/>
  <c r="E40" i="70" s="1"/>
  <c r="E60" i="71" s="1"/>
  <c r="V48" i="74"/>
  <c r="V67" i="75" s="1"/>
  <c r="V64" i="25"/>
  <c r="W47" i="56"/>
  <c r="V40" i="70" s="1"/>
  <c r="V60" i="71" s="1"/>
  <c r="V47" i="56"/>
  <c r="U40" i="70" s="1"/>
  <c r="U60" i="71" s="1"/>
  <c r="U64" i="25"/>
  <c r="U48" i="74"/>
  <c r="U67" i="75" s="1"/>
  <c r="O48" i="74"/>
  <c r="O67" i="75" s="1"/>
  <c r="O64" i="25"/>
  <c r="P47" i="56"/>
  <c r="O40" i="70" s="1"/>
  <c r="O60" i="71" s="1"/>
  <c r="K47" i="56"/>
  <c r="J40" i="70" s="1"/>
  <c r="J60" i="71" s="1"/>
  <c r="J64" i="25"/>
  <c r="J48" i="74"/>
  <c r="J67" i="75" s="1"/>
  <c r="AC64" i="25"/>
  <c r="H150" i="47"/>
  <c r="AH64" i="25"/>
  <c r="M150" i="47"/>
  <c r="K150" i="47"/>
  <c r="AF64" i="25"/>
  <c r="R150" i="47"/>
  <c r="AM64" i="25"/>
  <c r="D150" i="47"/>
  <c r="Y64" i="25"/>
  <c r="AX47" i="46"/>
  <c r="Q150" i="47"/>
  <c r="AL64" i="25"/>
  <c r="E150" i="47"/>
  <c r="Z64" i="25"/>
  <c r="P150" i="47"/>
  <c r="AK64" i="25"/>
  <c r="AN64" i="25"/>
  <c r="S150" i="47"/>
  <c r="AB64" i="25"/>
  <c r="G150" i="47"/>
  <c r="H325" i="25"/>
  <c r="U68" i="36"/>
  <c r="Z165" i="46" s="1"/>
  <c r="U153" i="25" s="1"/>
  <c r="U277" i="25" s="1"/>
  <c r="H68" i="36"/>
  <c r="M165" i="46" s="1"/>
  <c r="H153" i="25" s="1"/>
  <c r="H277" i="25" s="1"/>
  <c r="J325" i="25"/>
  <c r="AV340" i="64"/>
  <c r="Q68" i="36"/>
  <c r="V165" i="46" s="1"/>
  <c r="Q153" i="25" s="1"/>
  <c r="Q277" i="25" s="1"/>
  <c r="M68" i="36"/>
  <c r="R165" i="46" s="1"/>
  <c r="M153" i="25" s="1"/>
  <c r="M277" i="25" s="1"/>
  <c r="D68" i="36"/>
  <c r="I165" i="46" s="1"/>
  <c r="L153" i="25"/>
  <c r="L277" i="25" s="1"/>
  <c r="O237" i="46"/>
  <c r="U62" i="47"/>
  <c r="U263" i="47" s="1"/>
  <c r="U305" i="47"/>
  <c r="M305" i="47"/>
  <c r="M62" i="47"/>
  <c r="M263" i="47" s="1"/>
  <c r="P62" i="47"/>
  <c r="P263" i="47" s="1"/>
  <c r="P305" i="47"/>
  <c r="G305" i="47"/>
  <c r="G62" i="47"/>
  <c r="G263" i="47" s="1"/>
  <c r="C154" i="47"/>
  <c r="AV195" i="64"/>
  <c r="AV414" i="64"/>
  <c r="AV562" i="64"/>
  <c r="C216" i="44"/>
  <c r="AK155" i="25"/>
  <c r="AK291" i="25" s="1"/>
  <c r="P214" i="47"/>
  <c r="P373" i="47" s="1"/>
  <c r="AN251" i="46"/>
  <c r="Q167" i="56"/>
  <c r="V124" i="47"/>
  <c r="V75" i="47" s="1"/>
  <c r="V222" i="25"/>
  <c r="V219" i="25"/>
  <c r="V121" i="47"/>
  <c r="R123" i="47"/>
  <c r="R74" i="47" s="1"/>
  <c r="R221" i="25"/>
  <c r="R372" i="47"/>
  <c r="N124" i="47"/>
  <c r="N75" i="47" s="1"/>
  <c r="N222" i="25"/>
  <c r="W372" i="47"/>
  <c r="S123" i="47"/>
  <c r="S74" i="47" s="1"/>
  <c r="S221" i="25"/>
  <c r="O124" i="47"/>
  <c r="O75" i="47" s="1"/>
  <c r="O222" i="25"/>
  <c r="O372" i="47"/>
  <c r="AJ292" i="25"/>
  <c r="J122" i="47"/>
  <c r="J73" i="47" s="1"/>
  <c r="J220" i="25"/>
  <c r="J123" i="47"/>
  <c r="J74" i="47" s="1"/>
  <c r="J221" i="25"/>
  <c r="F372" i="47"/>
  <c r="F219" i="25"/>
  <c r="F121" i="47"/>
  <c r="G222" i="25"/>
  <c r="G124" i="47"/>
  <c r="G75" i="47" s="1"/>
  <c r="G123" i="47"/>
  <c r="G74" i="47" s="1"/>
  <c r="G221" i="25"/>
  <c r="L124" i="47"/>
  <c r="L75" i="47" s="1"/>
  <c r="L222" i="25"/>
  <c r="Y143" i="25"/>
  <c r="D339" i="47"/>
  <c r="C160" i="47"/>
  <c r="C339" i="47" s="1"/>
  <c r="AV263" i="64"/>
  <c r="AV337" i="64"/>
  <c r="R72" i="25"/>
  <c r="R73" i="25" s="1"/>
  <c r="R70" i="74"/>
  <c r="S52" i="56"/>
  <c r="U260" i="46"/>
  <c r="J72" i="25"/>
  <c r="K52" i="56"/>
  <c r="J70" i="74"/>
  <c r="M260" i="46"/>
  <c r="N72" i="25"/>
  <c r="N73" i="25" s="1"/>
  <c r="N70" i="74"/>
  <c r="O52" i="56"/>
  <c r="Q260" i="46"/>
  <c r="W72" i="25"/>
  <c r="W73" i="25" s="1"/>
  <c r="W70" i="74"/>
  <c r="X52" i="56"/>
  <c r="Z260" i="46"/>
  <c r="S72" i="25"/>
  <c r="S73" i="25" s="1"/>
  <c r="S70" i="74"/>
  <c r="T52" i="56"/>
  <c r="V260" i="46"/>
  <c r="V72" i="25"/>
  <c r="W52" i="56"/>
  <c r="V70" i="74"/>
  <c r="Y260" i="46"/>
  <c r="Q72" i="25"/>
  <c r="R52" i="56"/>
  <c r="Q70" i="74"/>
  <c r="T260" i="46"/>
  <c r="M72" i="25"/>
  <c r="N52" i="56"/>
  <c r="M70" i="74"/>
  <c r="P260" i="46"/>
  <c r="F72" i="25"/>
  <c r="F73" i="25" s="1"/>
  <c r="F70" i="74"/>
  <c r="G52" i="56"/>
  <c r="I260" i="46"/>
  <c r="D72" i="25"/>
  <c r="D73" i="25" s="1"/>
  <c r="E52" i="56"/>
  <c r="D70" i="74"/>
  <c r="AC52" i="46"/>
  <c r="G260" i="46"/>
  <c r="I49" i="46"/>
  <c r="U49" i="46"/>
  <c r="J49" i="46"/>
  <c r="L49" i="46"/>
  <c r="X49" i="46"/>
  <c r="Y49" i="46"/>
  <c r="T49" i="46"/>
  <c r="P49" i="46"/>
  <c r="Q49" i="46"/>
  <c r="H49" i="46"/>
  <c r="AA49" i="46"/>
  <c r="W49" i="46"/>
  <c r="Z49" i="46"/>
  <c r="K49" i="46"/>
  <c r="R49" i="46"/>
  <c r="O49" i="46"/>
  <c r="V49" i="46"/>
  <c r="S49" i="46"/>
  <c r="M49" i="46"/>
  <c r="N49" i="46"/>
  <c r="AB49" i="46"/>
  <c r="BS49" i="46"/>
  <c r="C17" i="69"/>
  <c r="K58" i="63"/>
  <c r="K86" i="63" s="1"/>
  <c r="F86" i="63"/>
  <c r="I250" i="44"/>
  <c r="L95" i="44"/>
  <c r="J250" i="44" s="1"/>
  <c r="Z155" i="25"/>
  <c r="Z291" i="25" s="1"/>
  <c r="AC251" i="46"/>
  <c r="E214" i="47"/>
  <c r="E373" i="47" s="1"/>
  <c r="F167" i="56"/>
  <c r="AG155" i="25"/>
  <c r="AG291" i="25" s="1"/>
  <c r="M167" i="56"/>
  <c r="AJ251" i="46"/>
  <c r="L214" i="47"/>
  <c r="L373" i="47" s="1"/>
  <c r="AQ155" i="25"/>
  <c r="AQ291" i="25" s="1"/>
  <c r="V214" i="47"/>
  <c r="V373" i="47" s="1"/>
  <c r="AT251" i="46"/>
  <c r="W167" i="56"/>
  <c r="AO155" i="25"/>
  <c r="AO291" i="25" s="1"/>
  <c r="U167" i="56"/>
  <c r="AR251" i="46"/>
  <c r="T214" i="47"/>
  <c r="T373" i="47" s="1"/>
  <c r="AA155" i="25"/>
  <c r="AA291" i="25" s="1"/>
  <c r="F214" i="47"/>
  <c r="F373" i="47" s="1"/>
  <c r="AD251" i="46"/>
  <c r="G167" i="56"/>
  <c r="AV343" i="64"/>
  <c r="AV565" i="64"/>
  <c r="AV269" i="64"/>
  <c r="R62" i="47"/>
  <c r="R263" i="47" s="1"/>
  <c r="R305" i="47"/>
  <c r="I62" i="47"/>
  <c r="I263" i="47" s="1"/>
  <c r="I305" i="47"/>
  <c r="D58" i="56"/>
  <c r="G120" i="64"/>
  <c r="I120" i="64"/>
  <c r="K120" i="64"/>
  <c r="V120" i="64"/>
  <c r="M120" i="64"/>
  <c r="N120" i="64"/>
  <c r="P120" i="64"/>
  <c r="Q120" i="64"/>
  <c r="S120" i="64"/>
  <c r="T120" i="64"/>
  <c r="X120" i="64"/>
  <c r="Y120" i="64"/>
  <c r="Z120" i="64"/>
  <c r="H120" i="64"/>
  <c r="J120" i="64"/>
  <c r="L120" i="64"/>
  <c r="O120" i="64"/>
  <c r="R120" i="64"/>
  <c r="U120" i="64"/>
  <c r="W120" i="64"/>
  <c r="F120" i="64"/>
  <c r="M484" i="64"/>
  <c r="H484" i="64"/>
  <c r="Y484" i="64"/>
  <c r="V484" i="64"/>
  <c r="G484" i="64"/>
  <c r="U484" i="64"/>
  <c r="Z484" i="64"/>
  <c r="W484" i="64"/>
  <c r="P484" i="64"/>
  <c r="F484" i="64"/>
  <c r="J484" i="64"/>
  <c r="L484" i="64"/>
  <c r="Q484" i="64"/>
  <c r="T484" i="64"/>
  <c r="N484" i="64"/>
  <c r="X484" i="64"/>
  <c r="R484" i="64"/>
  <c r="O484" i="64"/>
  <c r="S484" i="64"/>
  <c r="I484" i="64"/>
  <c r="K484" i="64"/>
  <c r="V262" i="64"/>
  <c r="G262" i="64"/>
  <c r="H262" i="64"/>
  <c r="I262" i="64"/>
  <c r="K262" i="64"/>
  <c r="J262" i="64"/>
  <c r="L262" i="64"/>
  <c r="M262" i="64"/>
  <c r="N262" i="64"/>
  <c r="Q262" i="64"/>
  <c r="S262" i="64"/>
  <c r="T262" i="64"/>
  <c r="X262" i="64"/>
  <c r="Y262" i="64"/>
  <c r="Z262" i="64"/>
  <c r="O262" i="64"/>
  <c r="P262" i="64"/>
  <c r="R262" i="64"/>
  <c r="U262" i="64"/>
  <c r="W262" i="64"/>
  <c r="F262" i="64"/>
  <c r="O49" i="64"/>
  <c r="G49" i="64"/>
  <c r="Z49" i="64"/>
  <c r="Y49" i="64"/>
  <c r="X49" i="64"/>
  <c r="W49" i="64"/>
  <c r="V49" i="64"/>
  <c r="U49" i="64"/>
  <c r="T49" i="64"/>
  <c r="S49" i="64"/>
  <c r="R49" i="64"/>
  <c r="Q49" i="64"/>
  <c r="P49" i="64"/>
  <c r="N49" i="64"/>
  <c r="M49" i="64"/>
  <c r="L49" i="64"/>
  <c r="K49" i="64"/>
  <c r="J49" i="64"/>
  <c r="I49" i="64"/>
  <c r="H49" i="64"/>
  <c r="F49" i="64"/>
  <c r="AV484" i="64"/>
  <c r="AV120" i="64"/>
  <c r="D68" i="75"/>
  <c r="F68" i="75"/>
  <c r="M68" i="75"/>
  <c r="V68" i="75"/>
  <c r="S41" i="70"/>
  <c r="R68" i="75"/>
  <c r="N68" i="75"/>
  <c r="J68" i="75"/>
  <c r="P123" i="47"/>
  <c r="P74" i="47" s="1"/>
  <c r="P221" i="25"/>
  <c r="AK292" i="25"/>
  <c r="P122" i="47"/>
  <c r="P73" i="47" s="1"/>
  <c r="P220" i="25"/>
  <c r="K121" i="47"/>
  <c r="K219" i="25"/>
  <c r="AP292" i="25"/>
  <c r="Q122" i="47"/>
  <c r="Q73" i="47" s="1"/>
  <c r="Q220" i="25"/>
  <c r="M219" i="25"/>
  <c r="M121" i="47"/>
  <c r="M372" i="47"/>
  <c r="H123" i="47"/>
  <c r="H74" i="47" s="1"/>
  <c r="H221" i="25"/>
  <c r="I219" i="25"/>
  <c r="I121" i="47"/>
  <c r="I372" i="47"/>
  <c r="C220" i="47"/>
  <c r="D171" i="56"/>
  <c r="K169" i="44" s="1"/>
  <c r="L169" i="44" s="1"/>
  <c r="D222" i="25"/>
  <c r="D124" i="47"/>
  <c r="C217" i="47"/>
  <c r="D123" i="47"/>
  <c r="D170" i="56"/>
  <c r="K168" i="44" s="1"/>
  <c r="L168" i="44" s="1"/>
  <c r="D221" i="25"/>
  <c r="AV55" i="64"/>
  <c r="L56" i="73"/>
  <c r="L44" i="65"/>
  <c r="M254" i="56"/>
  <c r="F254" i="56"/>
  <c r="E44" i="65"/>
  <c r="H254" i="56"/>
  <c r="G44" i="65"/>
  <c r="I44" i="65"/>
  <c r="J254" i="56"/>
  <c r="K56" i="73"/>
  <c r="L254" i="56"/>
  <c r="K44" i="65"/>
  <c r="M56" i="73"/>
  <c r="Q56" i="73"/>
  <c r="S254" i="56"/>
  <c r="R44" i="65"/>
  <c r="R56" i="73"/>
  <c r="W56" i="73"/>
  <c r="W44" i="65"/>
  <c r="X254" i="56"/>
  <c r="U254" i="56"/>
  <c r="T44" i="65"/>
  <c r="T56" i="73"/>
  <c r="Z72" i="25"/>
  <c r="Z73" i="25" s="1"/>
  <c r="E155" i="47"/>
  <c r="AC260" i="46"/>
  <c r="AB72" i="25"/>
  <c r="AB73" i="25" s="1"/>
  <c r="G155" i="47"/>
  <c r="AE260" i="46"/>
  <c r="AO72" i="25"/>
  <c r="AO73" i="25" s="1"/>
  <c r="T155" i="47"/>
  <c r="AR260" i="46"/>
  <c r="AK72" i="25"/>
  <c r="AK73" i="25" s="1"/>
  <c r="P155" i="47"/>
  <c r="AN260" i="46"/>
  <c r="AH72" i="25"/>
  <c r="AH73" i="25" s="1"/>
  <c r="M155" i="47"/>
  <c r="AK260" i="46"/>
  <c r="AP72" i="25"/>
  <c r="AP73" i="25" s="1"/>
  <c r="U155" i="47"/>
  <c r="AS260" i="46"/>
  <c r="AL72" i="25"/>
  <c r="AL73" i="25" s="1"/>
  <c r="Q155" i="47"/>
  <c r="AO260" i="46"/>
  <c r="AE72" i="25"/>
  <c r="AE73" i="25" s="1"/>
  <c r="J155" i="47"/>
  <c r="AH260" i="46"/>
  <c r="AA72" i="25"/>
  <c r="AA73" i="25" s="1"/>
  <c r="F155" i="47"/>
  <c r="AD260" i="46"/>
  <c r="AG72" i="25"/>
  <c r="AG73" i="25" s="1"/>
  <c r="L155" i="47"/>
  <c r="AJ260" i="46"/>
  <c r="AV54" i="64"/>
  <c r="E53" i="69"/>
  <c r="N53" i="69"/>
  <c r="R53" i="69"/>
  <c r="V53" i="69"/>
  <c r="CO172" i="46"/>
  <c r="AV242" i="46"/>
  <c r="Q325" i="25"/>
  <c r="Q305" i="47"/>
  <c r="Q62" i="47"/>
  <c r="Q263" i="47" s="1"/>
  <c r="T325" i="25"/>
  <c r="T62" i="47"/>
  <c r="T263" i="47" s="1"/>
  <c r="T305" i="47"/>
  <c r="K62" i="47"/>
  <c r="K263" i="47" s="1"/>
  <c r="K305" i="47"/>
  <c r="K325" i="25"/>
  <c r="C284" i="25"/>
  <c r="H305" i="47"/>
  <c r="H62" i="47"/>
  <c r="H263" i="47" s="1"/>
  <c r="H195" i="64"/>
  <c r="J195" i="64"/>
  <c r="K195" i="64"/>
  <c r="O195" i="64"/>
  <c r="P195" i="64"/>
  <c r="R195" i="64"/>
  <c r="U195" i="64"/>
  <c r="W195" i="64"/>
  <c r="V195" i="64"/>
  <c r="G195" i="64"/>
  <c r="I195" i="64"/>
  <c r="L195" i="64"/>
  <c r="M195" i="64"/>
  <c r="N195" i="64"/>
  <c r="Q195" i="64"/>
  <c r="S195" i="64"/>
  <c r="T195" i="64"/>
  <c r="X195" i="64"/>
  <c r="Y195" i="64"/>
  <c r="Z195" i="64"/>
  <c r="F195" i="64"/>
  <c r="Z340" i="64"/>
  <c r="V340" i="64"/>
  <c r="P340" i="64"/>
  <c r="J340" i="64"/>
  <c r="N340" i="64"/>
  <c r="M340" i="64"/>
  <c r="L340" i="64"/>
  <c r="R340" i="64"/>
  <c r="W340" i="64"/>
  <c r="G340" i="64"/>
  <c r="F340" i="64"/>
  <c r="T340" i="64"/>
  <c r="O340" i="64"/>
  <c r="S340" i="64"/>
  <c r="I340" i="64"/>
  <c r="X340" i="64"/>
  <c r="K340" i="64"/>
  <c r="Q340" i="64"/>
  <c r="Y340" i="64"/>
  <c r="H340" i="64"/>
  <c r="U340" i="64"/>
  <c r="F488" i="64"/>
  <c r="T488" i="64"/>
  <c r="L488" i="64"/>
  <c r="O488" i="64"/>
  <c r="P488" i="64"/>
  <c r="N488" i="64"/>
  <c r="I488" i="64"/>
  <c r="M488" i="64"/>
  <c r="Z488" i="64"/>
  <c r="K488" i="64"/>
  <c r="V488" i="64"/>
  <c r="Q488" i="64"/>
  <c r="R488" i="64"/>
  <c r="Y488" i="64"/>
  <c r="S488" i="64"/>
  <c r="G488" i="64"/>
  <c r="W488" i="64"/>
  <c r="J488" i="64"/>
  <c r="U488" i="64"/>
  <c r="H488" i="64"/>
  <c r="X488" i="64"/>
  <c r="M414" i="64"/>
  <c r="Z414" i="64"/>
  <c r="T414" i="64"/>
  <c r="V414" i="64"/>
  <c r="O414" i="64"/>
  <c r="P414" i="64"/>
  <c r="S414" i="64"/>
  <c r="W414" i="64"/>
  <c r="J414" i="64"/>
  <c r="U414" i="64"/>
  <c r="X414" i="64"/>
  <c r="F414" i="64"/>
  <c r="K414" i="64"/>
  <c r="L414" i="64"/>
  <c r="Q414" i="64"/>
  <c r="R414" i="64"/>
  <c r="Y414" i="64"/>
  <c r="G414" i="64"/>
  <c r="N414" i="64"/>
  <c r="H414" i="64"/>
  <c r="I414" i="64"/>
  <c r="AV124" i="64"/>
  <c r="AV488" i="64"/>
  <c r="C50" i="74"/>
  <c r="D69" i="75"/>
  <c r="C69" i="75" s="1"/>
  <c r="C16" i="69"/>
  <c r="AE155" i="25"/>
  <c r="AE291" i="25" s="1"/>
  <c r="J214" i="47"/>
  <c r="J373" i="47" s="1"/>
  <c r="AH251" i="46"/>
  <c r="K167" i="56"/>
  <c r="C218" i="46"/>
  <c r="V372" i="47"/>
  <c r="R124" i="47"/>
  <c r="R75" i="47" s="1"/>
  <c r="R222" i="25"/>
  <c r="AI292" i="25"/>
  <c r="W220" i="25"/>
  <c r="W122" i="47"/>
  <c r="W73" i="47" s="1"/>
  <c r="S124" i="47"/>
  <c r="S75" i="47" s="1"/>
  <c r="S222" i="25"/>
  <c r="AN292" i="25"/>
  <c r="S121" i="47"/>
  <c r="S219" i="25"/>
  <c r="O123" i="47"/>
  <c r="O74" i="47" s="1"/>
  <c r="O221" i="25"/>
  <c r="J219" i="25"/>
  <c r="J121" i="47"/>
  <c r="L221" i="25"/>
  <c r="L123" i="47"/>
  <c r="L74" i="47" s="1"/>
  <c r="AG292" i="25"/>
  <c r="AP155" i="46"/>
  <c r="AK143" i="25" s="1"/>
  <c r="AP135" i="46"/>
  <c r="AK123" i="25" s="1"/>
  <c r="AP134" i="46"/>
  <c r="AV155" i="46"/>
  <c r="AQ143" i="25" s="1"/>
  <c r="AV135" i="46"/>
  <c r="AQ123" i="25" s="1"/>
  <c r="AV134" i="46"/>
  <c r="AH135" i="46"/>
  <c r="AC123" i="25" s="1"/>
  <c r="AH134" i="46"/>
  <c r="AH155" i="46"/>
  <c r="AC143" i="25" s="1"/>
  <c r="AO155" i="46"/>
  <c r="AJ143" i="25" s="1"/>
  <c r="AO134" i="46"/>
  <c r="AO135" i="46"/>
  <c r="AJ123" i="25" s="1"/>
  <c r="AW155" i="46"/>
  <c r="AR143" i="25" s="1"/>
  <c r="AW134" i="46"/>
  <c r="AW135" i="46"/>
  <c r="AR123" i="25" s="1"/>
  <c r="AG155" i="46"/>
  <c r="AB143" i="25" s="1"/>
  <c r="AG134" i="46"/>
  <c r="AG135" i="46"/>
  <c r="AB123" i="25" s="1"/>
  <c r="AJ155" i="46"/>
  <c r="AE143" i="25" s="1"/>
  <c r="AJ134" i="46"/>
  <c r="AJ135" i="46"/>
  <c r="AE123" i="25" s="1"/>
  <c r="AQ135" i="46"/>
  <c r="AL123" i="25" s="1"/>
  <c r="AQ155" i="46"/>
  <c r="AL143" i="25" s="1"/>
  <c r="AQ134" i="46"/>
  <c r="AR155" i="46"/>
  <c r="AM143" i="25" s="1"/>
  <c r="AR135" i="46"/>
  <c r="AM123" i="25" s="1"/>
  <c r="AR134" i="46"/>
  <c r="G192" i="64"/>
  <c r="I192" i="64"/>
  <c r="K192" i="64"/>
  <c r="V192" i="64"/>
  <c r="H192" i="64"/>
  <c r="J192" i="64"/>
  <c r="L192" i="64"/>
  <c r="M192" i="64"/>
  <c r="N192" i="64"/>
  <c r="Q192" i="64"/>
  <c r="S192" i="64"/>
  <c r="T192" i="64"/>
  <c r="X192" i="64"/>
  <c r="Y192" i="64"/>
  <c r="Z192" i="64"/>
  <c r="O192" i="64"/>
  <c r="P192" i="64"/>
  <c r="R192" i="64"/>
  <c r="U192" i="64"/>
  <c r="W192" i="64"/>
  <c r="F192" i="64"/>
  <c r="F411" i="64"/>
  <c r="R411" i="64"/>
  <c r="X411" i="64"/>
  <c r="K411" i="64"/>
  <c r="H411" i="64"/>
  <c r="W411" i="64"/>
  <c r="M411" i="64"/>
  <c r="G411" i="64"/>
  <c r="Y411" i="64"/>
  <c r="P411" i="64"/>
  <c r="N411" i="64"/>
  <c r="J411" i="64"/>
  <c r="L411" i="64"/>
  <c r="V411" i="64"/>
  <c r="O411" i="64"/>
  <c r="S411" i="64"/>
  <c r="Z411" i="64"/>
  <c r="Q411" i="64"/>
  <c r="U411" i="64"/>
  <c r="T411" i="64"/>
  <c r="I411" i="64"/>
  <c r="V263" i="64"/>
  <c r="J263" i="64"/>
  <c r="G263" i="64"/>
  <c r="H263" i="64"/>
  <c r="I263" i="64"/>
  <c r="O263" i="64"/>
  <c r="P263" i="64"/>
  <c r="R263" i="64"/>
  <c r="U263" i="64"/>
  <c r="W263" i="64"/>
  <c r="K263" i="64"/>
  <c r="L263" i="64"/>
  <c r="M263" i="64"/>
  <c r="N263" i="64"/>
  <c r="Q263" i="64"/>
  <c r="S263" i="64"/>
  <c r="T263" i="64"/>
  <c r="X263" i="64"/>
  <c r="Y263" i="64"/>
  <c r="Z263" i="64"/>
  <c r="F263" i="64"/>
  <c r="O50" i="64"/>
  <c r="G50" i="64"/>
  <c r="Z50" i="64"/>
  <c r="Y50" i="64"/>
  <c r="X50" i="64"/>
  <c r="W50" i="64"/>
  <c r="V50" i="64"/>
  <c r="U50" i="64"/>
  <c r="T50" i="64"/>
  <c r="S50" i="64"/>
  <c r="R50" i="64"/>
  <c r="Q50" i="64"/>
  <c r="P50" i="64"/>
  <c r="N50" i="64"/>
  <c r="M50" i="64"/>
  <c r="L50" i="64"/>
  <c r="K50" i="64"/>
  <c r="J50" i="64"/>
  <c r="I50" i="64"/>
  <c r="H50" i="64"/>
  <c r="F50" i="64"/>
  <c r="AV411" i="64"/>
  <c r="D29" i="56"/>
  <c r="K29" i="44" s="1"/>
  <c r="L29" i="44" s="1"/>
  <c r="D54" i="69"/>
  <c r="C54" i="69" s="1"/>
  <c r="H250" i="56"/>
  <c r="G218" i="25"/>
  <c r="G332" i="25" s="1"/>
  <c r="G120" i="47"/>
  <c r="S100" i="36"/>
  <c r="J100" i="36"/>
  <c r="W100" i="36"/>
  <c r="O100" i="36"/>
  <c r="F100" i="36"/>
  <c r="N100" i="36"/>
  <c r="Q100" i="36"/>
  <c r="V100" i="36"/>
  <c r="G100" i="36"/>
  <c r="R100" i="36"/>
  <c r="U100" i="36"/>
  <c r="L100" i="36"/>
  <c r="E100" i="36"/>
  <c r="H100" i="36"/>
  <c r="P100" i="36"/>
  <c r="I100" i="36"/>
  <c r="M100" i="36"/>
  <c r="T100" i="36"/>
  <c r="K100" i="36"/>
  <c r="X86" i="25"/>
  <c r="O111" i="36" s="1"/>
  <c r="S62" i="47"/>
  <c r="S263" i="47" s="1"/>
  <c r="S305" i="47"/>
  <c r="N62" i="47"/>
  <c r="N263" i="47" s="1"/>
  <c r="N305" i="47"/>
  <c r="E62" i="47"/>
  <c r="E263" i="47" s="1"/>
  <c r="E305" i="47"/>
  <c r="F325" i="25"/>
  <c r="F62" i="47"/>
  <c r="F263" i="47" s="1"/>
  <c r="F305" i="47"/>
  <c r="AV410" i="64"/>
  <c r="P68" i="75"/>
  <c r="I41" i="70"/>
  <c r="U68" i="75"/>
  <c r="K68" i="75"/>
  <c r="T221" i="25"/>
  <c r="T123" i="47"/>
  <c r="T74" i="47" s="1"/>
  <c r="AO292" i="25"/>
  <c r="P121" i="47"/>
  <c r="P219" i="25"/>
  <c r="K372" i="47"/>
  <c r="K220" i="25"/>
  <c r="K122" i="47"/>
  <c r="K73" i="47" s="1"/>
  <c r="U123" i="47"/>
  <c r="U74" i="47" s="1"/>
  <c r="U221" i="25"/>
  <c r="U122" i="47"/>
  <c r="U73" i="47" s="1"/>
  <c r="U220" i="25"/>
  <c r="Q121" i="47"/>
  <c r="Q219" i="25"/>
  <c r="Q124" i="47"/>
  <c r="Q75" i="47" s="1"/>
  <c r="Q222" i="25"/>
  <c r="Q222" i="47"/>
  <c r="Q372" i="47"/>
  <c r="Q375" i="47" s="1"/>
  <c r="M220" i="25"/>
  <c r="M122" i="47"/>
  <c r="M73" i="47" s="1"/>
  <c r="H122" i="47"/>
  <c r="H73" i="47" s="1"/>
  <c r="H220" i="25"/>
  <c r="I221" i="25"/>
  <c r="I123" i="47"/>
  <c r="I74" i="47" s="1"/>
  <c r="Z292" i="25"/>
  <c r="E122" i="47"/>
  <c r="E73" i="47" s="1"/>
  <c r="E220" i="25"/>
  <c r="D372" i="47"/>
  <c r="C213" i="47"/>
  <c r="X154" i="25"/>
  <c r="Y292" i="25"/>
  <c r="D169" i="56"/>
  <c r="K167" i="44" s="1"/>
  <c r="L167" i="44" s="1"/>
  <c r="D122" i="47"/>
  <c r="D220" i="25"/>
  <c r="X157" i="25"/>
  <c r="C215" i="47"/>
  <c r="X156" i="25"/>
  <c r="T68" i="36"/>
  <c r="Y165" i="46" s="1"/>
  <c r="K68" i="36"/>
  <c r="P165" i="46" s="1"/>
  <c r="O55" i="64"/>
  <c r="G55" i="64"/>
  <c r="Z55" i="64"/>
  <c r="Y55" i="64"/>
  <c r="X55" i="64"/>
  <c r="W55" i="64"/>
  <c r="V55" i="64"/>
  <c r="U55" i="64"/>
  <c r="T55" i="64"/>
  <c r="S55" i="64"/>
  <c r="R55" i="64"/>
  <c r="Q55" i="64"/>
  <c r="P55" i="64"/>
  <c r="N55" i="64"/>
  <c r="M55" i="64"/>
  <c r="L55" i="64"/>
  <c r="K55" i="64"/>
  <c r="J55" i="64"/>
  <c r="I55" i="64"/>
  <c r="H55" i="64"/>
  <c r="F55" i="64"/>
  <c r="M342" i="64"/>
  <c r="K342" i="64"/>
  <c r="R342" i="64"/>
  <c r="Y342" i="64"/>
  <c r="I342" i="64"/>
  <c r="F342" i="64"/>
  <c r="Z342" i="64"/>
  <c r="P342" i="64"/>
  <c r="T342" i="64"/>
  <c r="Q342" i="64"/>
  <c r="J342" i="64"/>
  <c r="L342" i="64"/>
  <c r="S342" i="64"/>
  <c r="N342" i="64"/>
  <c r="X342" i="64"/>
  <c r="G342" i="64"/>
  <c r="V342" i="64"/>
  <c r="O342" i="64"/>
  <c r="W342" i="64"/>
  <c r="U342" i="64"/>
  <c r="H342" i="64"/>
  <c r="V490" i="64"/>
  <c r="L490" i="64"/>
  <c r="Z490" i="64"/>
  <c r="O490" i="64"/>
  <c r="R490" i="64"/>
  <c r="W490" i="64"/>
  <c r="N490" i="64"/>
  <c r="T490" i="64"/>
  <c r="Y490" i="64"/>
  <c r="X490" i="64"/>
  <c r="I490" i="64"/>
  <c r="J490" i="64"/>
  <c r="F490" i="64"/>
  <c r="M490" i="64"/>
  <c r="K490" i="64"/>
  <c r="G490" i="64"/>
  <c r="S490" i="64"/>
  <c r="P490" i="64"/>
  <c r="U490" i="64"/>
  <c r="Q490" i="64"/>
  <c r="H490" i="64"/>
  <c r="F564" i="64"/>
  <c r="V564" i="64"/>
  <c r="K564" i="64"/>
  <c r="O564" i="64"/>
  <c r="G564" i="64"/>
  <c r="S564" i="64"/>
  <c r="P564" i="64"/>
  <c r="Y564" i="64"/>
  <c r="U564" i="64"/>
  <c r="Q564" i="64"/>
  <c r="I564" i="64"/>
  <c r="M564" i="64"/>
  <c r="L564" i="64"/>
  <c r="Z564" i="64"/>
  <c r="R564" i="64"/>
  <c r="W564" i="64"/>
  <c r="N564" i="64"/>
  <c r="T564" i="64"/>
  <c r="X564" i="64"/>
  <c r="H564" i="64"/>
  <c r="J564" i="64"/>
  <c r="AV126" i="64"/>
  <c r="AV268" i="64"/>
  <c r="AV416" i="64"/>
  <c r="C82" i="25"/>
  <c r="D66" i="36" s="1"/>
  <c r="F44" i="65"/>
  <c r="G254" i="56"/>
  <c r="H56" i="73"/>
  <c r="N44" i="65"/>
  <c r="O254" i="56"/>
  <c r="V254" i="56"/>
  <c r="U44" i="65"/>
  <c r="J341" i="64"/>
  <c r="P341" i="64"/>
  <c r="U341" i="64"/>
  <c r="I341" i="64"/>
  <c r="Q341" i="64"/>
  <c r="F341" i="64"/>
  <c r="X341" i="64"/>
  <c r="R341" i="64"/>
  <c r="K341" i="64"/>
  <c r="Y341" i="64"/>
  <c r="H341" i="64"/>
  <c r="V341" i="64"/>
  <c r="W341" i="64"/>
  <c r="S341" i="64"/>
  <c r="G341" i="64"/>
  <c r="T341" i="64"/>
  <c r="Z341" i="64"/>
  <c r="N341" i="64"/>
  <c r="M341" i="64"/>
  <c r="O341" i="64"/>
  <c r="L341" i="64"/>
  <c r="V196" i="64"/>
  <c r="G196" i="64"/>
  <c r="I196" i="64"/>
  <c r="K196" i="64"/>
  <c r="H196" i="64"/>
  <c r="J196" i="64"/>
  <c r="L196" i="64"/>
  <c r="M196" i="64"/>
  <c r="N196" i="64"/>
  <c r="Q196" i="64"/>
  <c r="S196" i="64"/>
  <c r="T196" i="64"/>
  <c r="X196" i="64"/>
  <c r="Y196" i="64"/>
  <c r="Z196" i="64"/>
  <c r="O196" i="64"/>
  <c r="P196" i="64"/>
  <c r="R196" i="64"/>
  <c r="U196" i="64"/>
  <c r="W196" i="64"/>
  <c r="F196" i="64"/>
  <c r="F489" i="64"/>
  <c r="J489" i="64"/>
  <c r="Z489" i="64"/>
  <c r="Q489" i="64"/>
  <c r="T489" i="64"/>
  <c r="P489" i="64"/>
  <c r="N489" i="64"/>
  <c r="R489" i="64"/>
  <c r="U489" i="64"/>
  <c r="M489" i="64"/>
  <c r="O489" i="64"/>
  <c r="K489" i="64"/>
  <c r="L489" i="64"/>
  <c r="V489" i="64"/>
  <c r="X489" i="64"/>
  <c r="H489" i="64"/>
  <c r="W489" i="64"/>
  <c r="G489" i="64"/>
  <c r="Y489" i="64"/>
  <c r="S489" i="64"/>
  <c r="I489" i="64"/>
  <c r="AV267" i="64"/>
  <c r="AV563" i="64"/>
  <c r="AV196" i="64"/>
  <c r="AV341" i="64"/>
  <c r="D63" i="70"/>
  <c r="D41" i="71"/>
  <c r="J51" i="44"/>
  <c r="H255" i="44" s="1"/>
  <c r="F255" i="44"/>
  <c r="CO26" i="46"/>
  <c r="H53" i="69"/>
  <c r="M53" i="69"/>
  <c r="Q53" i="69"/>
  <c r="U53" i="69"/>
  <c r="J32" i="44"/>
  <c r="H249" i="44" s="1"/>
  <c r="F249" i="44"/>
  <c r="W42" i="25"/>
  <c r="W43" i="25" s="1"/>
  <c r="X32" i="56"/>
  <c r="W55" i="69" s="1"/>
  <c r="U42" i="25"/>
  <c r="U43" i="25" s="1"/>
  <c r="V32" i="56"/>
  <c r="U55" i="69" s="1"/>
  <c r="S42" i="25"/>
  <c r="S43" i="25" s="1"/>
  <c r="T32" i="56"/>
  <c r="S55" i="69" s="1"/>
  <c r="Q42" i="25"/>
  <c r="Q43" i="25" s="1"/>
  <c r="R32" i="56"/>
  <c r="Q55" i="69" s="1"/>
  <c r="O42" i="25"/>
  <c r="O43" i="25" s="1"/>
  <c r="P32" i="56"/>
  <c r="O55" i="69" s="1"/>
  <c r="M42" i="25"/>
  <c r="M43" i="25" s="1"/>
  <c r="N32" i="56"/>
  <c r="M55" i="69" s="1"/>
  <c r="J42" i="25"/>
  <c r="J43" i="25" s="1"/>
  <c r="K32" i="56"/>
  <c r="J55" i="69" s="1"/>
  <c r="H42" i="25"/>
  <c r="H43" i="25" s="1"/>
  <c r="I32" i="56"/>
  <c r="H55" i="69" s="1"/>
  <c r="F42" i="25"/>
  <c r="F43" i="25" s="1"/>
  <c r="G32" i="56"/>
  <c r="F55" i="69" s="1"/>
  <c r="D42" i="25"/>
  <c r="D43" i="25" s="1"/>
  <c r="AC32" i="46"/>
  <c r="CO32" i="46" s="1"/>
  <c r="E32" i="56"/>
  <c r="AZ213" i="46"/>
  <c r="BE213" i="46"/>
  <c r="AM213" i="46"/>
  <c r="AK256" i="46" s="1"/>
  <c r="AF213" i="46"/>
  <c r="AD256" i="46" s="1"/>
  <c r="BB213" i="46"/>
  <c r="BN213" i="46"/>
  <c r="AY213" i="46"/>
  <c r="AT213" i="46"/>
  <c r="AR256" i="46" s="1"/>
  <c r="AQ213" i="46"/>
  <c r="AO256" i="46" s="1"/>
  <c r="R213" i="46"/>
  <c r="Y213" i="46"/>
  <c r="X213" i="46"/>
  <c r="AB213" i="46"/>
  <c r="I213" i="46"/>
  <c r="BC213" i="46"/>
  <c r="BO213" i="46"/>
  <c r="BK213" i="46"/>
  <c r="AW213" i="46"/>
  <c r="AU256" i="46" s="1"/>
  <c r="AO213" i="46"/>
  <c r="AM256" i="46" s="1"/>
  <c r="BG213" i="46"/>
  <c r="BD213" i="46"/>
  <c r="AG213" i="46"/>
  <c r="AE256" i="46" s="1"/>
  <c r="AK213" i="46"/>
  <c r="AI256" i="46" s="1"/>
  <c r="AS213" i="46"/>
  <c r="AQ256" i="46" s="1"/>
  <c r="AD213" i="46"/>
  <c r="S213" i="46"/>
  <c r="T213" i="46"/>
  <c r="AA213" i="46"/>
  <c r="K213" i="46"/>
  <c r="J213" i="46"/>
  <c r="BF213" i="46"/>
  <c r="BL213" i="46"/>
  <c r="AN213" i="46"/>
  <c r="AL256" i="46" s="1"/>
  <c r="AV213" i="46"/>
  <c r="AT256" i="46" s="1"/>
  <c r="BR213" i="46"/>
  <c r="BI213" i="46"/>
  <c r="BM213" i="46"/>
  <c r="AI213" i="46"/>
  <c r="AG256" i="46" s="1"/>
  <c r="AL213" i="46"/>
  <c r="AJ256" i="46" s="1"/>
  <c r="AU213" i="46"/>
  <c r="AS256" i="46" s="1"/>
  <c r="W213" i="46"/>
  <c r="V213" i="46"/>
  <c r="Z213" i="46"/>
  <c r="O213" i="46"/>
  <c r="Q213" i="46"/>
  <c r="BH213" i="46"/>
  <c r="BA213" i="46"/>
  <c r="BQ213" i="46"/>
  <c r="AE213" i="46"/>
  <c r="AC256" i="46" s="1"/>
  <c r="AJ213" i="46"/>
  <c r="AH256" i="46" s="1"/>
  <c r="I211" i="44"/>
  <c r="J211" i="44" s="1"/>
  <c r="BJ213" i="46"/>
  <c r="BP213" i="46"/>
  <c r="AP213" i="46"/>
  <c r="AN256" i="46" s="1"/>
  <c r="AH213" i="46"/>
  <c r="AF256" i="46" s="1"/>
  <c r="AR213" i="46"/>
  <c r="AP256" i="46" s="1"/>
  <c r="N213" i="46"/>
  <c r="U213" i="46"/>
  <c r="M213" i="46"/>
  <c r="L213" i="46"/>
  <c r="P213" i="46"/>
  <c r="D243" i="56"/>
  <c r="K145" i="44"/>
  <c r="X198" i="25"/>
  <c r="D325" i="25"/>
  <c r="C198" i="25"/>
  <c r="C111" i="47"/>
  <c r="D62" i="47"/>
  <c r="D305" i="47"/>
  <c r="L62" i="47"/>
  <c r="L263" i="47" s="1"/>
  <c r="L305" i="47"/>
  <c r="C199" i="25"/>
  <c r="X199" i="25"/>
  <c r="C112" i="47"/>
  <c r="D63" i="47"/>
  <c r="C63" i="47" s="1"/>
  <c r="X71" i="25"/>
  <c r="AS71" i="25" s="1"/>
  <c r="AV53" i="64"/>
  <c r="H84" i="44"/>
  <c r="C252" i="44"/>
  <c r="C259" i="44" s="1"/>
  <c r="R122" i="47"/>
  <c r="R73" i="47" s="1"/>
  <c r="R220" i="25"/>
  <c r="AM292" i="25"/>
  <c r="N219" i="25"/>
  <c r="N121" i="47"/>
  <c r="W222" i="25"/>
  <c r="W124" i="47"/>
  <c r="W75" i="47" s="1"/>
  <c r="AR292" i="25"/>
  <c r="W121" i="47"/>
  <c r="W219" i="25"/>
  <c r="S122" i="47"/>
  <c r="S73" i="47" s="1"/>
  <c r="S220" i="25"/>
  <c r="O219" i="25"/>
  <c r="O121" i="47"/>
  <c r="F122" i="47"/>
  <c r="F73" i="47" s="1"/>
  <c r="F220" i="25"/>
  <c r="L219" i="25"/>
  <c r="L121" i="47"/>
  <c r="Y123" i="25"/>
  <c r="Y122" i="25"/>
  <c r="AB229" i="46"/>
  <c r="X82" i="25"/>
  <c r="H110" i="36" s="1"/>
  <c r="AV50" i="64"/>
  <c r="AV559" i="64"/>
  <c r="I72" i="25"/>
  <c r="I70" i="74"/>
  <c r="J52" i="56"/>
  <c r="L260" i="46"/>
  <c r="P72" i="25"/>
  <c r="Q52" i="56"/>
  <c r="P70" i="74"/>
  <c r="S260" i="46"/>
  <c r="K72" i="25"/>
  <c r="K73" i="25" s="1"/>
  <c r="L52" i="56"/>
  <c r="K70" i="74"/>
  <c r="N260" i="46"/>
  <c r="U72" i="25"/>
  <c r="U70" i="74"/>
  <c r="V52" i="56"/>
  <c r="X260" i="46"/>
  <c r="O72" i="25"/>
  <c r="O70" i="74"/>
  <c r="P52" i="56"/>
  <c r="R260" i="46"/>
  <c r="T72" i="25"/>
  <c r="U52" i="56"/>
  <c r="T70" i="74"/>
  <c r="W260" i="46"/>
  <c r="H72" i="25"/>
  <c r="H70" i="74"/>
  <c r="I52" i="56"/>
  <c r="K260" i="46"/>
  <c r="G72" i="25"/>
  <c r="G73" i="25" s="1"/>
  <c r="G70" i="74"/>
  <c r="H52" i="56"/>
  <c r="J260" i="46"/>
  <c r="E72" i="25"/>
  <c r="E73" i="25" s="1"/>
  <c r="E70" i="74"/>
  <c r="F52" i="56"/>
  <c r="H260" i="46"/>
  <c r="L72" i="25"/>
  <c r="L70" i="74"/>
  <c r="M52" i="56"/>
  <c r="O260" i="46"/>
  <c r="AG49" i="46"/>
  <c r="G152" i="47" s="1"/>
  <c r="AE49" i="46"/>
  <c r="E152" i="47" s="1"/>
  <c r="AS49" i="46"/>
  <c r="S152" i="47" s="1"/>
  <c r="AJ49" i="46"/>
  <c r="J152" i="47" s="1"/>
  <c r="AT49" i="46"/>
  <c r="T152" i="47" s="1"/>
  <c r="AU49" i="46"/>
  <c r="U152" i="47" s="1"/>
  <c r="AW49" i="46"/>
  <c r="W152" i="47" s="1"/>
  <c r="AK49" i="46"/>
  <c r="K152" i="47" s="1"/>
  <c r="AO49" i="46"/>
  <c r="O152" i="47" s="1"/>
  <c r="AP49" i="46"/>
  <c r="P152" i="47" s="1"/>
  <c r="AM49" i="46"/>
  <c r="M152" i="47" s="1"/>
  <c r="AQ49" i="46"/>
  <c r="Q152" i="47" s="1"/>
  <c r="AI49" i="46"/>
  <c r="I152" i="47" s="1"/>
  <c r="AN49" i="46"/>
  <c r="N152" i="47" s="1"/>
  <c r="AV49" i="46"/>
  <c r="V152" i="47" s="1"/>
  <c r="AL49" i="46"/>
  <c r="L152" i="47" s="1"/>
  <c r="AF49" i="46"/>
  <c r="F152" i="47" s="1"/>
  <c r="AD49" i="46"/>
  <c r="AR49" i="46"/>
  <c r="R152" i="47" s="1"/>
  <c r="AH49" i="46"/>
  <c r="H152" i="47" s="1"/>
  <c r="G218" i="46"/>
  <c r="C63" i="69"/>
  <c r="E30" i="44"/>
  <c r="D216" i="44"/>
  <c r="C56" i="47"/>
  <c r="C258" i="47" s="1"/>
  <c r="D258" i="47"/>
  <c r="AR155" i="25"/>
  <c r="AR291" i="25" s="1"/>
  <c r="X167" i="56"/>
  <c r="W214" i="47"/>
  <c r="W373" i="47" s="1"/>
  <c r="AU251" i="46"/>
  <c r="C94" i="36"/>
  <c r="AD167" i="46"/>
  <c r="AF155" i="25"/>
  <c r="AF291" i="25" s="1"/>
  <c r="L167" i="56"/>
  <c r="K214" i="47"/>
  <c r="K373" i="47" s="1"/>
  <c r="AI251" i="46"/>
  <c r="AP155" i="25"/>
  <c r="AP291" i="25" s="1"/>
  <c r="AS251" i="46"/>
  <c r="V167" i="56"/>
  <c r="U214" i="47"/>
  <c r="U373" i="47" s="1"/>
  <c r="AN155" i="25"/>
  <c r="AN291" i="25" s="1"/>
  <c r="T167" i="56"/>
  <c r="S214" i="47"/>
  <c r="S373" i="47" s="1"/>
  <c r="AQ251" i="46"/>
  <c r="AV198" i="64"/>
  <c r="AV127" i="64"/>
  <c r="AV491" i="64"/>
  <c r="AV417" i="64"/>
  <c r="AV56" i="64"/>
  <c r="W305" i="47"/>
  <c r="W62" i="47"/>
  <c r="W263" i="47" s="1"/>
  <c r="O62" i="47"/>
  <c r="O263" i="47" s="1"/>
  <c r="O305" i="47"/>
  <c r="J62" i="47"/>
  <c r="J263" i="47" s="1"/>
  <c r="J305" i="47"/>
  <c r="M336" i="64"/>
  <c r="Y336" i="64"/>
  <c r="X336" i="64"/>
  <c r="O336" i="64"/>
  <c r="P336" i="64"/>
  <c r="J336" i="64"/>
  <c r="H336" i="64"/>
  <c r="N336" i="64"/>
  <c r="Z336" i="64"/>
  <c r="I336" i="64"/>
  <c r="G336" i="64"/>
  <c r="Q336" i="64"/>
  <c r="V336" i="64"/>
  <c r="R336" i="64"/>
  <c r="S336" i="64"/>
  <c r="F336" i="64"/>
  <c r="L336" i="64"/>
  <c r="T336" i="64"/>
  <c r="U336" i="64"/>
  <c r="W336" i="64"/>
  <c r="K336" i="64"/>
  <c r="J558" i="64"/>
  <c r="L558" i="64"/>
  <c r="Q558" i="64"/>
  <c r="T558" i="64"/>
  <c r="V558" i="64"/>
  <c r="X558" i="64"/>
  <c r="U558" i="64"/>
  <c r="Z558" i="64"/>
  <c r="I558" i="64"/>
  <c r="K558" i="64"/>
  <c r="F558" i="64"/>
  <c r="M558" i="64"/>
  <c r="H558" i="64"/>
  <c r="Y558" i="64"/>
  <c r="N558" i="64"/>
  <c r="G558" i="64"/>
  <c r="R558" i="64"/>
  <c r="O558" i="64"/>
  <c r="W558" i="64"/>
  <c r="S558" i="64"/>
  <c r="P558" i="64"/>
  <c r="M410" i="64"/>
  <c r="Q410" i="64"/>
  <c r="Y410" i="64"/>
  <c r="N410" i="64"/>
  <c r="R410" i="64"/>
  <c r="O410" i="64"/>
  <c r="W410" i="64"/>
  <c r="S410" i="64"/>
  <c r="I410" i="64"/>
  <c r="K410" i="64"/>
  <c r="F410" i="64"/>
  <c r="J410" i="64"/>
  <c r="L410" i="64"/>
  <c r="H410" i="64"/>
  <c r="T410" i="64"/>
  <c r="V410" i="64"/>
  <c r="G410" i="64"/>
  <c r="X410" i="64"/>
  <c r="U410" i="64"/>
  <c r="Z410" i="64"/>
  <c r="P410" i="64"/>
  <c r="V191" i="64"/>
  <c r="H191" i="64"/>
  <c r="J191" i="64"/>
  <c r="K191" i="64"/>
  <c r="O191" i="64"/>
  <c r="P191" i="64"/>
  <c r="R191" i="64"/>
  <c r="U191" i="64"/>
  <c r="W191" i="64"/>
  <c r="G191" i="64"/>
  <c r="I191" i="64"/>
  <c r="L191" i="64"/>
  <c r="M191" i="64"/>
  <c r="N191" i="64"/>
  <c r="Q191" i="64"/>
  <c r="S191" i="64"/>
  <c r="T191" i="64"/>
  <c r="X191" i="64"/>
  <c r="Y191" i="64"/>
  <c r="Z191" i="64"/>
  <c r="F191" i="64"/>
  <c r="AV191" i="64"/>
  <c r="AV558" i="64"/>
  <c r="D41" i="70"/>
  <c r="F41" i="70"/>
  <c r="O68" i="75"/>
  <c r="S68" i="75"/>
  <c r="W41" i="70"/>
  <c r="N41" i="70"/>
  <c r="AE78" i="25"/>
  <c r="J52" i="44"/>
  <c r="H256" i="44" s="1"/>
  <c r="F256" i="44"/>
  <c r="T121" i="47"/>
  <c r="T219" i="25"/>
  <c r="T124" i="47"/>
  <c r="T75" i="47" s="1"/>
  <c r="T222" i="25"/>
  <c r="P372" i="47"/>
  <c r="K222" i="25"/>
  <c r="K124" i="47"/>
  <c r="K75" i="47" s="1"/>
  <c r="U219" i="25"/>
  <c r="U121" i="47"/>
  <c r="U124" i="47"/>
  <c r="U75" i="47" s="1"/>
  <c r="U222" i="25"/>
  <c r="U372" i="47"/>
  <c r="Q221" i="25"/>
  <c r="Q123" i="47"/>
  <c r="Q74" i="47" s="1"/>
  <c r="M222" i="25"/>
  <c r="M124" i="47"/>
  <c r="M75" i="47" s="1"/>
  <c r="AH292" i="25"/>
  <c r="H124" i="47"/>
  <c r="H75" i="47" s="1"/>
  <c r="H222" i="25"/>
  <c r="AD292" i="25"/>
  <c r="I122" i="47"/>
  <c r="I73" i="47" s="1"/>
  <c r="I220" i="25"/>
  <c r="E221" i="25"/>
  <c r="E123" i="47"/>
  <c r="E74" i="47" s="1"/>
  <c r="E222" i="25"/>
  <c r="E124" i="47"/>
  <c r="E75" i="47" s="1"/>
  <c r="D224" i="25"/>
  <c r="D173" i="56"/>
  <c r="K171" i="44" s="1"/>
  <c r="L171" i="44" s="1"/>
  <c r="X161" i="25"/>
  <c r="C218" i="47"/>
  <c r="X159" i="25"/>
  <c r="X158" i="25"/>
  <c r="AV197" i="64"/>
  <c r="AV564" i="64"/>
  <c r="AV490" i="64"/>
  <c r="E56" i="73"/>
  <c r="G56" i="73"/>
  <c r="I56" i="73"/>
  <c r="M44" i="65"/>
  <c r="N254" i="56"/>
  <c r="Q44" i="65"/>
  <c r="R254" i="56"/>
  <c r="AD72" i="25"/>
  <c r="AD73" i="25" s="1"/>
  <c r="I155" i="47"/>
  <c r="AG260" i="46"/>
  <c r="AF72" i="25"/>
  <c r="AF73" i="25" s="1"/>
  <c r="K155" i="47"/>
  <c r="AI260" i="46"/>
  <c r="AQ72" i="25"/>
  <c r="AQ73" i="25" s="1"/>
  <c r="V155" i="47"/>
  <c r="AT260" i="46"/>
  <c r="AM72" i="25"/>
  <c r="AM73" i="25" s="1"/>
  <c r="R155" i="47"/>
  <c r="AP260" i="46"/>
  <c r="AI72" i="25"/>
  <c r="AI73" i="25" s="1"/>
  <c r="N155" i="47"/>
  <c r="AL260" i="46"/>
  <c r="AR72" i="25"/>
  <c r="AR73" i="25" s="1"/>
  <c r="W155" i="47"/>
  <c r="AU260" i="46"/>
  <c r="AN72" i="25"/>
  <c r="AN73" i="25" s="1"/>
  <c r="S155" i="47"/>
  <c r="AQ260" i="46"/>
  <c r="AJ72" i="25"/>
  <c r="AJ73" i="25" s="1"/>
  <c r="O155" i="47"/>
  <c r="AM260" i="46"/>
  <c r="AC72" i="25"/>
  <c r="AC73" i="25" s="1"/>
  <c r="H155" i="47"/>
  <c r="AF260" i="46"/>
  <c r="Y72" i="25"/>
  <c r="AX52" i="46"/>
  <c r="D155" i="47"/>
  <c r="AB260" i="46"/>
  <c r="AV489" i="64"/>
  <c r="AV125" i="64"/>
  <c r="AV415" i="64"/>
  <c r="L53" i="69"/>
  <c r="G53" i="69"/>
  <c r="AC155" i="25"/>
  <c r="AC291" i="25" s="1"/>
  <c r="H214" i="47"/>
  <c r="H373" i="47" s="1"/>
  <c r="I167" i="56"/>
  <c r="AF251" i="46"/>
  <c r="D172" i="56"/>
  <c r="E241" i="56"/>
  <c r="D223" i="25"/>
  <c r="C219" i="47"/>
  <c r="C374" i="47" s="1"/>
  <c r="D374" i="47"/>
  <c r="Y282" i="25"/>
  <c r="X160" i="25"/>
  <c r="X282" i="25" s="1"/>
  <c r="O53" i="64"/>
  <c r="G53" i="64"/>
  <c r="Z53" i="64"/>
  <c r="Y53" i="64"/>
  <c r="X53" i="64"/>
  <c r="W53" i="64"/>
  <c r="V53" i="64"/>
  <c r="U53" i="64"/>
  <c r="T53" i="64"/>
  <c r="S53" i="64"/>
  <c r="R53" i="64"/>
  <c r="Q53" i="64"/>
  <c r="P53" i="64"/>
  <c r="N53" i="64"/>
  <c r="M53" i="64"/>
  <c r="L53" i="64"/>
  <c r="K53" i="64"/>
  <c r="J53" i="64"/>
  <c r="I53" i="64"/>
  <c r="H53" i="64"/>
  <c r="F53" i="64"/>
  <c r="G124" i="64"/>
  <c r="I124" i="64"/>
  <c r="K124" i="64"/>
  <c r="M124" i="64"/>
  <c r="N124" i="64"/>
  <c r="P124" i="64"/>
  <c r="Q124" i="64"/>
  <c r="S124" i="64"/>
  <c r="T124" i="64"/>
  <c r="X124" i="64"/>
  <c r="Y124" i="64"/>
  <c r="Z124" i="64"/>
  <c r="V124" i="64"/>
  <c r="H124" i="64"/>
  <c r="J124" i="64"/>
  <c r="L124" i="64"/>
  <c r="O124" i="64"/>
  <c r="R124" i="64"/>
  <c r="U124" i="64"/>
  <c r="W124" i="64"/>
  <c r="F124" i="64"/>
  <c r="F562" i="64"/>
  <c r="Z562" i="64"/>
  <c r="K562" i="64"/>
  <c r="V562" i="64"/>
  <c r="Q562" i="64"/>
  <c r="R562" i="64"/>
  <c r="Y562" i="64"/>
  <c r="S562" i="64"/>
  <c r="G562" i="64"/>
  <c r="N562" i="64"/>
  <c r="U562" i="64"/>
  <c r="H562" i="64"/>
  <c r="X562" i="64"/>
  <c r="M562" i="64"/>
  <c r="T562" i="64"/>
  <c r="L562" i="64"/>
  <c r="O562" i="64"/>
  <c r="P562" i="64"/>
  <c r="W562" i="64"/>
  <c r="J562" i="64"/>
  <c r="I562" i="64"/>
  <c r="G266" i="64"/>
  <c r="H266" i="64"/>
  <c r="I266" i="64"/>
  <c r="K266" i="64"/>
  <c r="V266" i="64"/>
  <c r="J266" i="64"/>
  <c r="L266" i="64"/>
  <c r="M266" i="64"/>
  <c r="N266" i="64"/>
  <c r="Q266" i="64"/>
  <c r="S266" i="64"/>
  <c r="T266" i="64"/>
  <c r="X266" i="64"/>
  <c r="Y266" i="64"/>
  <c r="Z266" i="64"/>
  <c r="O266" i="64"/>
  <c r="P266" i="64"/>
  <c r="R266" i="64"/>
  <c r="U266" i="64"/>
  <c r="W266" i="64"/>
  <c r="F266" i="64"/>
  <c r="AV266" i="64"/>
  <c r="C62" i="69"/>
  <c r="C15" i="69"/>
  <c r="BZ84" i="46"/>
  <c r="BY84" i="46"/>
  <c r="BU84" i="46"/>
  <c r="CG84" i="46"/>
  <c r="CC84" i="46"/>
  <c r="CB84" i="46"/>
  <c r="CA84" i="46"/>
  <c r="BW84" i="46"/>
  <c r="CL84" i="46"/>
  <c r="CF84" i="46"/>
  <c r="CJ84" i="46"/>
  <c r="CD84" i="46"/>
  <c r="I84" i="44"/>
  <c r="CI84" i="46"/>
  <c r="CE84" i="46"/>
  <c r="C256" i="46"/>
  <c r="C263" i="46" s="1"/>
  <c r="BX84" i="46"/>
  <c r="CM84" i="46"/>
  <c r="CK84" i="46"/>
  <c r="CH84" i="46"/>
  <c r="BV84" i="46"/>
  <c r="BT84" i="46"/>
  <c r="V220" i="25"/>
  <c r="V122" i="47"/>
  <c r="V73" i="47" s="1"/>
  <c r="V123" i="47"/>
  <c r="V74" i="47" s="1"/>
  <c r="V221" i="25"/>
  <c r="AQ292" i="25"/>
  <c r="R121" i="47"/>
  <c r="R219" i="25"/>
  <c r="N122" i="47"/>
  <c r="N73" i="47" s="1"/>
  <c r="N220" i="25"/>
  <c r="N123" i="47"/>
  <c r="N74" i="47" s="1"/>
  <c r="N221" i="25"/>
  <c r="N372" i="47"/>
  <c r="W123" i="47"/>
  <c r="W74" i="47" s="1"/>
  <c r="W221" i="25"/>
  <c r="S372" i="47"/>
  <c r="O122" i="47"/>
  <c r="O73" i="47" s="1"/>
  <c r="O220" i="25"/>
  <c r="J124" i="47"/>
  <c r="J75" i="47" s="1"/>
  <c r="J222" i="25"/>
  <c r="J372" i="47"/>
  <c r="AE292" i="25"/>
  <c r="F222" i="25"/>
  <c r="F124" i="47"/>
  <c r="F75" i="47" s="1"/>
  <c r="F123" i="47"/>
  <c r="F74" i="47" s="1"/>
  <c r="F221" i="25"/>
  <c r="G372" i="47"/>
  <c r="G375" i="47" s="1"/>
  <c r="G222" i="47"/>
  <c r="AB292" i="25"/>
  <c r="G220" i="25"/>
  <c r="G122" i="47"/>
  <c r="G73" i="47" s="1"/>
  <c r="G121" i="47"/>
  <c r="G219" i="25"/>
  <c r="L372" i="47"/>
  <c r="L122" i="47"/>
  <c r="L73" i="47" s="1"/>
  <c r="L220" i="25"/>
  <c r="AT155" i="46"/>
  <c r="AO143" i="25" s="1"/>
  <c r="AT135" i="46"/>
  <c r="AO123" i="25" s="1"/>
  <c r="AT134" i="46"/>
  <c r="AE135" i="46"/>
  <c r="Z123" i="25" s="1"/>
  <c r="AE155" i="46"/>
  <c r="Z143" i="25" s="1"/>
  <c r="AE134" i="46"/>
  <c r="AN155" i="46"/>
  <c r="AI143" i="25" s="1"/>
  <c r="AN135" i="46"/>
  <c r="AI123" i="25" s="1"/>
  <c r="AN134" i="46"/>
  <c r="AK155" i="46"/>
  <c r="AF143" i="25" s="1"/>
  <c r="AK135" i="46"/>
  <c r="AF123" i="25" s="1"/>
  <c r="AK134" i="46"/>
  <c r="AS155" i="46"/>
  <c r="AN143" i="25" s="1"/>
  <c r="AS134" i="46"/>
  <c r="AS135" i="46"/>
  <c r="AN123" i="25" s="1"/>
  <c r="AI135" i="46"/>
  <c r="AD123" i="25" s="1"/>
  <c r="AI155" i="46"/>
  <c r="AD143" i="25" s="1"/>
  <c r="AI134" i="46"/>
  <c r="AF155" i="46"/>
  <c r="AA143" i="25" s="1"/>
  <c r="AF135" i="46"/>
  <c r="AA123" i="25" s="1"/>
  <c r="AF134" i="46"/>
  <c r="AM135" i="46"/>
  <c r="AH123" i="25" s="1"/>
  <c r="AM155" i="46"/>
  <c r="AH143" i="25" s="1"/>
  <c r="AM134" i="46"/>
  <c r="AU135" i="46"/>
  <c r="AP123" i="25" s="1"/>
  <c r="AU155" i="46"/>
  <c r="AP143" i="25" s="1"/>
  <c r="AU134" i="46"/>
  <c r="AL155" i="46"/>
  <c r="AG143" i="25" s="1"/>
  <c r="AL135" i="46"/>
  <c r="AG123" i="25" s="1"/>
  <c r="AL134" i="46"/>
  <c r="J337" i="64"/>
  <c r="Z337" i="64"/>
  <c r="M337" i="64"/>
  <c r="I337" i="64"/>
  <c r="L337" i="64"/>
  <c r="F337" i="64"/>
  <c r="S337" i="64"/>
  <c r="U337" i="64"/>
  <c r="N337" i="64"/>
  <c r="R337" i="64"/>
  <c r="H337" i="64"/>
  <c r="X337" i="64"/>
  <c r="Q337" i="64"/>
  <c r="T337" i="64"/>
  <c r="P337" i="64"/>
  <c r="K337" i="64"/>
  <c r="V337" i="64"/>
  <c r="W337" i="64"/>
  <c r="G337" i="64"/>
  <c r="Y337" i="64"/>
  <c r="O337" i="64"/>
  <c r="J559" i="64"/>
  <c r="L559" i="64"/>
  <c r="V559" i="64"/>
  <c r="O559" i="64"/>
  <c r="S559" i="64"/>
  <c r="K559" i="64"/>
  <c r="H559" i="64"/>
  <c r="U559" i="64"/>
  <c r="T559" i="64"/>
  <c r="I559" i="64"/>
  <c r="F559" i="64"/>
  <c r="R559" i="64"/>
  <c r="X559" i="64"/>
  <c r="Z559" i="64"/>
  <c r="W559" i="64"/>
  <c r="Q559" i="64"/>
  <c r="M559" i="64"/>
  <c r="G559" i="64"/>
  <c r="Y559" i="64"/>
  <c r="P559" i="64"/>
  <c r="N559" i="64"/>
  <c r="F485" i="64"/>
  <c r="V485" i="64"/>
  <c r="O485" i="64"/>
  <c r="S485" i="64"/>
  <c r="Z485" i="64"/>
  <c r="Q485" i="64"/>
  <c r="U485" i="64"/>
  <c r="M485" i="64"/>
  <c r="Y485" i="64"/>
  <c r="T485" i="64"/>
  <c r="P485" i="64"/>
  <c r="I485" i="64"/>
  <c r="J485" i="64"/>
  <c r="R485" i="64"/>
  <c r="L485" i="64"/>
  <c r="X485" i="64"/>
  <c r="K485" i="64"/>
  <c r="H485" i="64"/>
  <c r="W485" i="64"/>
  <c r="G485" i="64"/>
  <c r="N485" i="64"/>
  <c r="V121" i="64"/>
  <c r="H121" i="64"/>
  <c r="J121" i="64"/>
  <c r="L121" i="64"/>
  <c r="K121" i="64"/>
  <c r="O121" i="64"/>
  <c r="R121" i="64"/>
  <c r="U121" i="64"/>
  <c r="W121" i="64"/>
  <c r="G121" i="64"/>
  <c r="I121" i="64"/>
  <c r="M121" i="64"/>
  <c r="N121" i="64"/>
  <c r="P121" i="64"/>
  <c r="Q121" i="64"/>
  <c r="S121" i="64"/>
  <c r="T121" i="64"/>
  <c r="X121" i="64"/>
  <c r="Y121" i="64"/>
  <c r="Z121" i="64"/>
  <c r="F121" i="64"/>
  <c r="AV121" i="64"/>
  <c r="AV485" i="64"/>
  <c r="AV192" i="64"/>
  <c r="BX30" i="46"/>
  <c r="BE30" i="46"/>
  <c r="BL30" i="46"/>
  <c r="BY30" i="46"/>
  <c r="CC30" i="46"/>
  <c r="BK30" i="46"/>
  <c r="BA30" i="46"/>
  <c r="BF30" i="46"/>
  <c r="BD30" i="46"/>
  <c r="CE30" i="46"/>
  <c r="CH30" i="46"/>
  <c r="F30" i="46"/>
  <c r="BW30" i="46"/>
  <c r="CG30" i="46"/>
  <c r="CL30" i="46"/>
  <c r="BZ30" i="46"/>
  <c r="CA30" i="46"/>
  <c r="BQ30" i="46"/>
  <c r="CK30" i="46"/>
  <c r="CB30" i="46"/>
  <c r="I30" i="44"/>
  <c r="BJ30" i="46"/>
  <c r="CJ30" i="46"/>
  <c r="BI30" i="46"/>
  <c r="CI30" i="46"/>
  <c r="BV30" i="46"/>
  <c r="BT30" i="46"/>
  <c r="BO30" i="46"/>
  <c r="BH30" i="46"/>
  <c r="BP30" i="46"/>
  <c r="BU30" i="46"/>
  <c r="BR30" i="46"/>
  <c r="BN30" i="46"/>
  <c r="CD30" i="46"/>
  <c r="CF30" i="46"/>
  <c r="AZ30" i="46"/>
  <c r="BC30" i="46"/>
  <c r="BG30" i="46"/>
  <c r="BM30" i="46"/>
  <c r="AY30" i="46"/>
  <c r="BB30" i="46"/>
  <c r="CM30" i="46"/>
  <c r="E218" i="46"/>
  <c r="AM155" i="25"/>
  <c r="AM291" i="25" s="1"/>
  <c r="R214" i="47"/>
  <c r="R373" i="47" s="1"/>
  <c r="S167" i="56"/>
  <c r="AP251" i="46"/>
  <c r="D100" i="36"/>
  <c r="D340" i="47"/>
  <c r="C161" i="47"/>
  <c r="C340" i="47" s="1"/>
  <c r="S325" i="25"/>
  <c r="V62" i="47"/>
  <c r="V263" i="47" s="1"/>
  <c r="V305" i="47"/>
  <c r="V325" i="25"/>
  <c r="N325" i="25"/>
  <c r="E325" i="25"/>
  <c r="CO58" i="46"/>
  <c r="AV49" i="64"/>
  <c r="AV262" i="64"/>
  <c r="AV336" i="64"/>
  <c r="L68" i="75"/>
  <c r="E68" i="75"/>
  <c r="H68" i="75"/>
  <c r="G41" i="70"/>
  <c r="T41" i="70"/>
  <c r="Q41" i="70"/>
  <c r="K41" i="70"/>
  <c r="AH78" i="25"/>
  <c r="L120" i="44"/>
  <c r="T372" i="47"/>
  <c r="T122" i="47"/>
  <c r="T73" i="47" s="1"/>
  <c r="T220" i="25"/>
  <c r="P124" i="47"/>
  <c r="P75" i="47" s="1"/>
  <c r="P222" i="25"/>
  <c r="K221" i="25"/>
  <c r="K123" i="47"/>
  <c r="K74" i="47" s="1"/>
  <c r="AF292" i="25"/>
  <c r="AL292" i="25"/>
  <c r="M123" i="47"/>
  <c r="M74" i="47" s="1"/>
  <c r="M221" i="25"/>
  <c r="H121" i="47"/>
  <c r="H219" i="25"/>
  <c r="H372" i="47"/>
  <c r="AC292" i="25"/>
  <c r="I124" i="47"/>
  <c r="I75" i="47" s="1"/>
  <c r="I222" i="25"/>
  <c r="E219" i="25"/>
  <c r="E121" i="47"/>
  <c r="E372" i="47"/>
  <c r="D166" i="56"/>
  <c r="K164" i="44" s="1"/>
  <c r="L164" i="44" s="1"/>
  <c r="D217" i="25"/>
  <c r="AV252" i="46"/>
  <c r="CO166" i="46"/>
  <c r="C216" i="47"/>
  <c r="D121" i="47"/>
  <c r="C19" i="78"/>
  <c r="D19" i="78" s="1"/>
  <c r="D219" i="25"/>
  <c r="D168" i="56"/>
  <c r="K166" i="44" s="1"/>
  <c r="L166" i="44" s="1"/>
  <c r="P68" i="36"/>
  <c r="U165" i="46" s="1"/>
  <c r="G68" i="36"/>
  <c r="L165" i="46" s="1"/>
  <c r="G126" i="64"/>
  <c r="I126" i="64"/>
  <c r="K126" i="64"/>
  <c r="H126" i="64"/>
  <c r="J126" i="64"/>
  <c r="L126" i="64"/>
  <c r="M126" i="64"/>
  <c r="N126" i="64"/>
  <c r="P126" i="64"/>
  <c r="Q126" i="64"/>
  <c r="S126" i="64"/>
  <c r="T126" i="64"/>
  <c r="X126" i="64"/>
  <c r="Y126" i="64"/>
  <c r="Z126" i="64"/>
  <c r="V126" i="64"/>
  <c r="O126" i="64"/>
  <c r="R126" i="64"/>
  <c r="U126" i="64"/>
  <c r="W126" i="64"/>
  <c r="F126" i="64"/>
  <c r="H197" i="64"/>
  <c r="J197" i="64"/>
  <c r="G197" i="64"/>
  <c r="I197" i="64"/>
  <c r="O197" i="64"/>
  <c r="P197" i="64"/>
  <c r="R197" i="64"/>
  <c r="U197" i="64"/>
  <c r="W197" i="64"/>
  <c r="V197" i="64"/>
  <c r="K197" i="64"/>
  <c r="L197" i="64"/>
  <c r="M197" i="64"/>
  <c r="N197" i="64"/>
  <c r="Q197" i="64"/>
  <c r="S197" i="64"/>
  <c r="T197" i="64"/>
  <c r="X197" i="64"/>
  <c r="Y197" i="64"/>
  <c r="Z197" i="64"/>
  <c r="F197" i="64"/>
  <c r="M416" i="64"/>
  <c r="Z416" i="64"/>
  <c r="G416" i="64"/>
  <c r="P416" i="64"/>
  <c r="W416" i="64"/>
  <c r="X416" i="64"/>
  <c r="H416" i="64"/>
  <c r="J416" i="64"/>
  <c r="F416" i="64"/>
  <c r="V416" i="64"/>
  <c r="L416" i="64"/>
  <c r="K416" i="64"/>
  <c r="O416" i="64"/>
  <c r="S416" i="64"/>
  <c r="R416" i="64"/>
  <c r="N416" i="64"/>
  <c r="T416" i="64"/>
  <c r="Y416" i="64"/>
  <c r="U416" i="64"/>
  <c r="Q416" i="64"/>
  <c r="I416" i="64"/>
  <c r="G268" i="64"/>
  <c r="H268" i="64"/>
  <c r="I268" i="64"/>
  <c r="K268" i="64"/>
  <c r="V268" i="64"/>
  <c r="L268" i="64"/>
  <c r="M268" i="64"/>
  <c r="N268" i="64"/>
  <c r="Q268" i="64"/>
  <c r="S268" i="64"/>
  <c r="T268" i="64"/>
  <c r="X268" i="64"/>
  <c r="Y268" i="64"/>
  <c r="Z268" i="64"/>
  <c r="J268" i="64"/>
  <c r="O268" i="64"/>
  <c r="P268" i="64"/>
  <c r="R268" i="64"/>
  <c r="U268" i="64"/>
  <c r="W268" i="64"/>
  <c r="F268" i="64"/>
  <c r="AV342" i="64"/>
  <c r="F56" i="73"/>
  <c r="H44" i="65"/>
  <c r="I254" i="56"/>
  <c r="J44" i="65"/>
  <c r="K254" i="56"/>
  <c r="J56" i="73"/>
  <c r="N56" i="73"/>
  <c r="U56" i="73"/>
  <c r="V56" i="73"/>
  <c r="V44" i="65"/>
  <c r="W254" i="56"/>
  <c r="O54" i="64"/>
  <c r="G54" i="64"/>
  <c r="Z54" i="64"/>
  <c r="Y54" i="64"/>
  <c r="X54" i="64"/>
  <c r="W54" i="64"/>
  <c r="V54" i="64"/>
  <c r="U54" i="64"/>
  <c r="T54" i="64"/>
  <c r="S54" i="64"/>
  <c r="R54" i="64"/>
  <c r="Q54" i="64"/>
  <c r="P54" i="64"/>
  <c r="N54" i="64"/>
  <c r="M54" i="64"/>
  <c r="L54" i="64"/>
  <c r="K54" i="64"/>
  <c r="J54" i="64"/>
  <c r="I54" i="64"/>
  <c r="H54" i="64"/>
  <c r="F54" i="64"/>
  <c r="F563" i="64"/>
  <c r="L563" i="64"/>
  <c r="X563" i="64"/>
  <c r="T563" i="64"/>
  <c r="P563" i="64"/>
  <c r="W563" i="64"/>
  <c r="R563" i="64"/>
  <c r="O563" i="64"/>
  <c r="G563" i="64"/>
  <c r="Y563" i="64"/>
  <c r="S563" i="64"/>
  <c r="K563" i="64"/>
  <c r="I563" i="64"/>
  <c r="J563" i="64"/>
  <c r="Z563" i="64"/>
  <c r="Q563" i="64"/>
  <c r="V563" i="64"/>
  <c r="N563" i="64"/>
  <c r="H563" i="64"/>
  <c r="U563" i="64"/>
  <c r="M563" i="64"/>
  <c r="V125" i="64"/>
  <c r="H125" i="64"/>
  <c r="J125" i="64"/>
  <c r="L125" i="64"/>
  <c r="K125" i="64"/>
  <c r="O125" i="64"/>
  <c r="R125" i="64"/>
  <c r="U125" i="64"/>
  <c r="W125" i="64"/>
  <c r="G125" i="64"/>
  <c r="I125" i="64"/>
  <c r="M125" i="64"/>
  <c r="N125" i="64"/>
  <c r="P125" i="64"/>
  <c r="Q125" i="64"/>
  <c r="S125" i="64"/>
  <c r="T125" i="64"/>
  <c r="X125" i="64"/>
  <c r="Y125" i="64"/>
  <c r="Z125" i="64"/>
  <c r="F125" i="64"/>
  <c r="Q415" i="64"/>
  <c r="L415" i="64"/>
  <c r="V415" i="64"/>
  <c r="X415" i="64"/>
  <c r="H415" i="64"/>
  <c r="W415" i="64"/>
  <c r="G415" i="64"/>
  <c r="F415" i="64"/>
  <c r="J415" i="64"/>
  <c r="Z415" i="64"/>
  <c r="T415" i="64"/>
  <c r="P415" i="64"/>
  <c r="N415" i="64"/>
  <c r="R415" i="64"/>
  <c r="U415" i="64"/>
  <c r="M415" i="64"/>
  <c r="O415" i="64"/>
  <c r="Y415" i="64"/>
  <c r="S415" i="64"/>
  <c r="K415" i="64"/>
  <c r="I415" i="64"/>
  <c r="J267" i="64"/>
  <c r="G267" i="64"/>
  <c r="H267" i="64"/>
  <c r="I267" i="64"/>
  <c r="O267" i="64"/>
  <c r="P267" i="64"/>
  <c r="R267" i="64"/>
  <c r="U267" i="64"/>
  <c r="W267" i="64"/>
  <c r="V267" i="64"/>
  <c r="K267" i="64"/>
  <c r="L267" i="64"/>
  <c r="M267" i="64"/>
  <c r="N267" i="64"/>
  <c r="Q267" i="64"/>
  <c r="S267" i="64"/>
  <c r="T267" i="64"/>
  <c r="X267" i="64"/>
  <c r="Y267" i="64"/>
  <c r="Z267" i="64"/>
  <c r="F267" i="64"/>
  <c r="D48" i="75"/>
  <c r="J41" i="71"/>
  <c r="J63" i="70"/>
  <c r="O63" i="70"/>
  <c r="O41" i="71"/>
  <c r="R41" i="71"/>
  <c r="D53" i="69"/>
  <c r="F53" i="69"/>
  <c r="O53" i="69"/>
  <c r="S53" i="69"/>
  <c r="W53" i="69"/>
  <c r="D263" i="46"/>
  <c r="V42" i="25"/>
  <c r="V43" i="25" s="1"/>
  <c r="W32" i="56"/>
  <c r="V55" i="69" s="1"/>
  <c r="T42" i="25"/>
  <c r="T43" i="25" s="1"/>
  <c r="U32" i="56"/>
  <c r="T55" i="69" s="1"/>
  <c r="R42" i="25"/>
  <c r="R43" i="25" s="1"/>
  <c r="S32" i="56"/>
  <c r="R55" i="69" s="1"/>
  <c r="P42" i="25"/>
  <c r="P43" i="25" s="1"/>
  <c r="Q32" i="56"/>
  <c r="P55" i="69" s="1"/>
  <c r="N42" i="25"/>
  <c r="N43" i="25" s="1"/>
  <c r="O32" i="56"/>
  <c r="N55" i="69" s="1"/>
  <c r="K42" i="25"/>
  <c r="K43" i="25" s="1"/>
  <c r="L32" i="56"/>
  <c r="K55" i="69" s="1"/>
  <c r="I42" i="25"/>
  <c r="I43" i="25" s="1"/>
  <c r="J32" i="56"/>
  <c r="I55" i="69" s="1"/>
  <c r="G42" i="25"/>
  <c r="G43" i="25" s="1"/>
  <c r="H32" i="56"/>
  <c r="G55" i="69" s="1"/>
  <c r="E42" i="25"/>
  <c r="E43" i="25" s="1"/>
  <c r="F32" i="56"/>
  <c r="E55" i="69" s="1"/>
  <c r="L42" i="25"/>
  <c r="L43" i="25" s="1"/>
  <c r="M32" i="56"/>
  <c r="L55" i="69" s="1"/>
  <c r="K64" i="69" l="1"/>
  <c r="AA473" i="64"/>
  <c r="AA316" i="64"/>
  <c r="R59" i="69"/>
  <c r="F59" i="69"/>
  <c r="AA560" i="64"/>
  <c r="AA338" i="64"/>
  <c r="AA122" i="64"/>
  <c r="AA417" i="64"/>
  <c r="AA127" i="64"/>
  <c r="O13" i="69"/>
  <c r="P13" i="69"/>
  <c r="K13" i="69"/>
  <c r="AA180" i="64"/>
  <c r="AA251" i="64"/>
  <c r="G59" i="69"/>
  <c r="G64" i="69" s="1"/>
  <c r="J59" i="69"/>
  <c r="AA538" i="64"/>
  <c r="M59" i="69"/>
  <c r="M64" i="69" s="1"/>
  <c r="AA171" i="64"/>
  <c r="V41" i="71"/>
  <c r="V64" i="69"/>
  <c r="W13" i="69"/>
  <c r="C134" i="25"/>
  <c r="C290" i="25" s="1"/>
  <c r="D290" i="25"/>
  <c r="AA51" i="64"/>
  <c r="AA486" i="64"/>
  <c r="Q59" i="69"/>
  <c r="Q64" i="69" s="1"/>
  <c r="Q13" i="69"/>
  <c r="N59" i="69"/>
  <c r="AA343" i="64"/>
  <c r="AA491" i="64"/>
  <c r="L13" i="69"/>
  <c r="L59" i="69"/>
  <c r="O59" i="69"/>
  <c r="O64" i="69" s="1"/>
  <c r="T59" i="69"/>
  <c r="T64" i="69" s="1"/>
  <c r="P59" i="69"/>
  <c r="P64" i="69" s="1"/>
  <c r="S59" i="69"/>
  <c r="K59" i="69"/>
  <c r="AA399" i="64"/>
  <c r="AA325" i="64"/>
  <c r="D13" i="69"/>
  <c r="G13" i="69"/>
  <c r="AA390" i="64"/>
  <c r="AA464" i="64"/>
  <c r="AA242" i="64"/>
  <c r="J64" i="69"/>
  <c r="AA193" i="64"/>
  <c r="AA198" i="64"/>
  <c r="AA38" i="64"/>
  <c r="D59" i="69"/>
  <c r="C59" i="69" s="1"/>
  <c r="E13" i="69"/>
  <c r="N64" i="69"/>
  <c r="R64" i="69"/>
  <c r="AO78" i="25"/>
  <c r="AA56" i="64"/>
  <c r="V59" i="69"/>
  <c r="R13" i="69"/>
  <c r="W59" i="69"/>
  <c r="W64" i="69" s="1"/>
  <c r="U13" i="69"/>
  <c r="AA412" i="64"/>
  <c r="AA264" i="64"/>
  <c r="N13" i="69"/>
  <c r="AA565" i="64"/>
  <c r="AA269" i="64"/>
  <c r="C86" i="25"/>
  <c r="L67" i="36" s="1"/>
  <c r="T13" i="69"/>
  <c r="S13" i="69"/>
  <c r="AA547" i="64"/>
  <c r="AA109" i="64"/>
  <c r="E59" i="69"/>
  <c r="E64" i="69" s="1"/>
  <c r="I59" i="69"/>
  <c r="I64" i="69" s="1"/>
  <c r="AA100" i="64"/>
  <c r="AA29" i="64"/>
  <c r="E34" i="56"/>
  <c r="D34" i="56" s="1"/>
  <c r="K34" i="44" s="1"/>
  <c r="L34" i="44" s="1"/>
  <c r="AC34" i="46"/>
  <c r="CO34" i="46" s="1"/>
  <c r="D494" i="64"/>
  <c r="D518" i="64" s="1"/>
  <c r="L64" i="69"/>
  <c r="D272" i="64"/>
  <c r="I73" i="25"/>
  <c r="I80" i="25" s="1"/>
  <c r="V73" i="25"/>
  <c r="X240" i="56"/>
  <c r="S64" i="69"/>
  <c r="D26" i="56"/>
  <c r="K26" i="44" s="1"/>
  <c r="I63" i="70"/>
  <c r="Q41" i="71"/>
  <c r="S41" i="71"/>
  <c r="Q73" i="25"/>
  <c r="Q80" i="25" s="1"/>
  <c r="T41" i="71"/>
  <c r="O73" i="25"/>
  <c r="O80" i="25" s="1"/>
  <c r="N63" i="70"/>
  <c r="D568" i="64"/>
  <c r="D346" i="64"/>
  <c r="F346" i="64" s="1"/>
  <c r="F371" i="64" s="1"/>
  <c r="P66" i="74"/>
  <c r="E41" i="56"/>
  <c r="U66" i="74"/>
  <c r="O44" i="65"/>
  <c r="T66" i="25"/>
  <c r="E57" i="36"/>
  <c r="J155" i="46" s="1"/>
  <c r="F155" i="56" s="1"/>
  <c r="E206" i="25" s="1"/>
  <c r="H237" i="46"/>
  <c r="P57" i="36"/>
  <c r="J243" i="44"/>
  <c r="J135" i="46"/>
  <c r="E123" i="25" s="1"/>
  <c r="W57" i="36"/>
  <c r="AB155" i="46" s="1"/>
  <c r="W143" i="25" s="1"/>
  <c r="T57" i="36"/>
  <c r="Y134" i="46" s="1"/>
  <c r="T122" i="25" s="1"/>
  <c r="V57" i="36"/>
  <c r="AA135" i="46" s="1"/>
  <c r="W135" i="56" s="1"/>
  <c r="V186" i="25" s="1"/>
  <c r="AS45" i="25"/>
  <c r="K53" i="71"/>
  <c r="S57" i="36"/>
  <c r="X134" i="46" s="1"/>
  <c r="S122" i="25" s="1"/>
  <c r="U57" i="36"/>
  <c r="Z135" i="46" s="1"/>
  <c r="V135" i="56" s="1"/>
  <c r="U186" i="25" s="1"/>
  <c r="D246" i="56"/>
  <c r="R57" i="36"/>
  <c r="W134" i="46" s="1"/>
  <c r="S134" i="56" s="1"/>
  <c r="D57" i="36"/>
  <c r="I134" i="46" s="1"/>
  <c r="E134" i="56" s="1"/>
  <c r="Q57" i="36"/>
  <c r="V134" i="46" s="1"/>
  <c r="R134" i="56" s="1"/>
  <c r="H78" i="25"/>
  <c r="C159" i="47"/>
  <c r="M240" i="56"/>
  <c r="K41" i="71"/>
  <c r="C49" i="74"/>
  <c r="P41" i="56"/>
  <c r="T64" i="75"/>
  <c r="H57" i="36"/>
  <c r="M134" i="46" s="1"/>
  <c r="I134" i="56" s="1"/>
  <c r="I57" i="36"/>
  <c r="N135" i="46" s="1"/>
  <c r="J135" i="56" s="1"/>
  <c r="I186" i="25" s="1"/>
  <c r="F57" i="36"/>
  <c r="K155" i="46" s="1"/>
  <c r="F143" i="25" s="1"/>
  <c r="J57" i="36"/>
  <c r="O135" i="46" s="1"/>
  <c r="K135" i="56" s="1"/>
  <c r="J186" i="25" s="1"/>
  <c r="L57" i="36"/>
  <c r="Q134" i="46" s="1"/>
  <c r="L122" i="25" s="1"/>
  <c r="CO56" i="46"/>
  <c r="R153" i="25"/>
  <c r="R277" i="25" s="1"/>
  <c r="L73" i="25"/>
  <c r="L80" i="25" s="1"/>
  <c r="F41" i="56"/>
  <c r="T66" i="74"/>
  <c r="N57" i="36"/>
  <c r="S135" i="46" s="1"/>
  <c r="O135" i="56" s="1"/>
  <c r="N186" i="25" s="1"/>
  <c r="M57" i="36"/>
  <c r="R135" i="46" s="1"/>
  <c r="N135" i="56" s="1"/>
  <c r="M186" i="25" s="1"/>
  <c r="G57" i="36"/>
  <c r="L155" i="46" s="1"/>
  <c r="H155" i="56" s="1"/>
  <c r="G206" i="25" s="1"/>
  <c r="O57" i="36"/>
  <c r="T155" i="46" s="1"/>
  <c r="P155" i="56" s="1"/>
  <c r="O206" i="25" s="1"/>
  <c r="Z78" i="25"/>
  <c r="Z80" i="25" s="1"/>
  <c r="M78" i="25"/>
  <c r="X77" i="25"/>
  <c r="AS77" i="25" s="1"/>
  <c r="D58" i="70"/>
  <c r="L41" i="56"/>
  <c r="G240" i="56"/>
  <c r="S54" i="70"/>
  <c r="S58" i="70" s="1"/>
  <c r="L54" i="70"/>
  <c r="L58" i="70" s="1"/>
  <c r="U78" i="25"/>
  <c r="F41" i="71"/>
  <c r="T73" i="25"/>
  <c r="T80" i="25" s="1"/>
  <c r="P73" i="25"/>
  <c r="L63" i="70"/>
  <c r="J73" i="25"/>
  <c r="J80" i="25" s="1"/>
  <c r="T41" i="56"/>
  <c r="I41" i="56"/>
  <c r="R41" i="56"/>
  <c r="W240" i="56"/>
  <c r="S53" i="71"/>
  <c r="S57" i="71" s="1"/>
  <c r="F53" i="71"/>
  <c r="F57" i="71" s="1"/>
  <c r="V56" i="71"/>
  <c r="F57" i="70"/>
  <c r="F58" i="70" s="1"/>
  <c r="J54" i="70"/>
  <c r="J58" i="70" s="1"/>
  <c r="M63" i="70"/>
  <c r="V57" i="71"/>
  <c r="U240" i="56"/>
  <c r="V41" i="56"/>
  <c r="S78" i="25"/>
  <c r="S80" i="25" s="1"/>
  <c r="V78" i="25"/>
  <c r="F78" i="25"/>
  <c r="F80" i="25" s="1"/>
  <c r="C14" i="69"/>
  <c r="C60" i="69"/>
  <c r="AI66" i="25"/>
  <c r="K237" i="46"/>
  <c r="E63" i="70"/>
  <c r="W155" i="46"/>
  <c r="S155" i="56" s="1"/>
  <c r="R206" i="25" s="1"/>
  <c r="W64" i="75"/>
  <c r="F64" i="69"/>
  <c r="AB66" i="25"/>
  <c r="C35" i="25"/>
  <c r="AS35" i="25" s="1"/>
  <c r="AI78" i="25"/>
  <c r="AI80" i="25" s="1"/>
  <c r="E57" i="70"/>
  <c r="E58" i="70" s="1"/>
  <c r="E56" i="71"/>
  <c r="E57" i="71" s="1"/>
  <c r="W66" i="74"/>
  <c r="I64" i="75"/>
  <c r="R66" i="74"/>
  <c r="U41" i="71"/>
  <c r="Q120" i="47"/>
  <c r="Q71" i="47" s="1"/>
  <c r="M41" i="56"/>
  <c r="F66" i="74"/>
  <c r="R56" i="71"/>
  <c r="R57" i="71" s="1"/>
  <c r="F64" i="75"/>
  <c r="I243" i="44"/>
  <c r="U64" i="75"/>
  <c r="C158" i="47"/>
  <c r="AL61" i="25"/>
  <c r="D51" i="56"/>
  <c r="K51" i="44" s="1"/>
  <c r="W63" i="70"/>
  <c r="G41" i="56"/>
  <c r="L64" i="75"/>
  <c r="AX41" i="46"/>
  <c r="CO41" i="46" s="1"/>
  <c r="W41" i="56"/>
  <c r="N41" i="56"/>
  <c r="K66" i="74"/>
  <c r="R57" i="70"/>
  <c r="R58" i="70" s="1"/>
  <c r="J41" i="56"/>
  <c r="O41" i="56"/>
  <c r="AP61" i="25"/>
  <c r="U41" i="56"/>
  <c r="C60" i="75"/>
  <c r="L240" i="56"/>
  <c r="L66" i="74"/>
  <c r="M73" i="25"/>
  <c r="N64" i="75"/>
  <c r="O240" i="56"/>
  <c r="P44" i="65"/>
  <c r="P57" i="65" s="1"/>
  <c r="Q240" i="56"/>
  <c r="AA255" i="46"/>
  <c r="H51" i="74"/>
  <c r="H95" i="74" s="1"/>
  <c r="U73" i="25"/>
  <c r="T254" i="56"/>
  <c r="D336" i="47"/>
  <c r="P64" i="75"/>
  <c r="N66" i="74"/>
  <c r="K240" i="56"/>
  <c r="C56" i="70"/>
  <c r="C62" i="74"/>
  <c r="N57" i="70"/>
  <c r="N58" i="70" s="1"/>
  <c r="K56" i="71"/>
  <c r="O54" i="70"/>
  <c r="O53" i="71"/>
  <c r="O57" i="71" s="1"/>
  <c r="F329" i="64"/>
  <c r="H64" i="75"/>
  <c r="P56" i="71"/>
  <c r="P57" i="71" s="1"/>
  <c r="P78" i="25"/>
  <c r="P240" i="56"/>
  <c r="P41" i="71"/>
  <c r="I375" i="47"/>
  <c r="H66" i="74"/>
  <c r="J66" i="74"/>
  <c r="G66" i="74"/>
  <c r="D42" i="56"/>
  <c r="K42" i="44" s="1"/>
  <c r="L42" i="44" s="1"/>
  <c r="T56" i="71"/>
  <c r="T57" i="71" s="1"/>
  <c r="J56" i="71"/>
  <c r="J57" i="71" s="1"/>
  <c r="J336" i="47"/>
  <c r="D420" i="64"/>
  <c r="D444" i="64" s="1"/>
  <c r="AO66" i="25"/>
  <c r="D59" i="64"/>
  <c r="D83" i="64" s="1"/>
  <c r="D130" i="64"/>
  <c r="F130" i="64" s="1"/>
  <c r="F154" i="64" s="1"/>
  <c r="D201" i="64"/>
  <c r="AC61" i="25"/>
  <c r="AB61" i="25"/>
  <c r="AP66" i="25"/>
  <c r="D57" i="56"/>
  <c r="K57" i="44" s="1"/>
  <c r="F110" i="36"/>
  <c r="AF164" i="46" s="1"/>
  <c r="I222" i="47"/>
  <c r="AA241" i="46"/>
  <c r="C39" i="25"/>
  <c r="AS39" i="25" s="1"/>
  <c r="E66" i="74"/>
  <c r="D54" i="56"/>
  <c r="K54" i="44" s="1"/>
  <c r="L54" i="44" s="1"/>
  <c r="K258" i="56"/>
  <c r="F153" i="25"/>
  <c r="F277" i="25" s="1"/>
  <c r="N153" i="25"/>
  <c r="N277" i="25" s="1"/>
  <c r="M222" i="47"/>
  <c r="D64" i="75"/>
  <c r="H57" i="70"/>
  <c r="G78" i="25"/>
  <c r="G80" i="25" s="1"/>
  <c r="AC53" i="46"/>
  <c r="CO53" i="46" s="1"/>
  <c r="H73" i="25"/>
  <c r="M375" i="47"/>
  <c r="O375" i="47"/>
  <c r="J64" i="75"/>
  <c r="C43" i="73"/>
  <c r="E254" i="56"/>
  <c r="Q258" i="56"/>
  <c r="J250" i="56"/>
  <c r="K58" i="70"/>
  <c r="M58" i="70"/>
  <c r="C55" i="71"/>
  <c r="D44" i="65"/>
  <c r="L375" i="47"/>
  <c r="P375" i="47"/>
  <c r="H63" i="70"/>
  <c r="Q218" i="25"/>
  <c r="Q332" i="25" s="1"/>
  <c r="I218" i="25"/>
  <c r="I332" i="25" s="1"/>
  <c r="M64" i="75"/>
  <c r="R258" i="56"/>
  <c r="P222" i="47"/>
  <c r="M66" i="74"/>
  <c r="I66" i="74"/>
  <c r="L57" i="71"/>
  <c r="D55" i="56"/>
  <c r="K55" i="44" s="1"/>
  <c r="L55" i="44" s="1"/>
  <c r="P111" i="36"/>
  <c r="AP159" i="46" s="1"/>
  <c r="N111" i="36"/>
  <c r="AN159" i="46" s="1"/>
  <c r="T111" i="36"/>
  <c r="AT163" i="46" s="1"/>
  <c r="R333" i="25"/>
  <c r="T51" i="74"/>
  <c r="T95" i="74" s="1"/>
  <c r="P237" i="46"/>
  <c r="E70" i="75"/>
  <c r="W337" i="47"/>
  <c r="D245" i="56"/>
  <c r="J375" i="47"/>
  <c r="O120" i="47"/>
  <c r="O71" i="47" s="1"/>
  <c r="P58" i="70"/>
  <c r="V258" i="56"/>
  <c r="X237" i="46"/>
  <c r="E375" i="47"/>
  <c r="U258" i="56"/>
  <c r="J222" i="47"/>
  <c r="O51" i="74"/>
  <c r="O95" i="74" s="1"/>
  <c r="N218" i="25"/>
  <c r="N332" i="25" s="1"/>
  <c r="G252" i="56"/>
  <c r="K333" i="25"/>
  <c r="W66" i="36"/>
  <c r="AB164" i="46" s="1"/>
  <c r="W57" i="71"/>
  <c r="W336" i="47"/>
  <c r="X252" i="56"/>
  <c r="P252" i="56"/>
  <c r="O336" i="47"/>
  <c r="S66" i="74"/>
  <c r="M57" i="71"/>
  <c r="AS50" i="25"/>
  <c r="C65" i="74"/>
  <c r="E66" i="36"/>
  <c r="J164" i="46" s="1"/>
  <c r="X258" i="56"/>
  <c r="P51" i="74"/>
  <c r="P95" i="74" s="1"/>
  <c r="AF66" i="25"/>
  <c r="X50" i="25"/>
  <c r="V102" i="36" s="1"/>
  <c r="AV137" i="46" s="1"/>
  <c r="AQ125" i="25" s="1"/>
  <c r="I333" i="25"/>
  <c r="O70" i="75"/>
  <c r="M70" i="75"/>
  <c r="Q57" i="71"/>
  <c r="C50" i="25"/>
  <c r="V58" i="36" s="1"/>
  <c r="AA136" i="46" s="1"/>
  <c r="E222" i="47"/>
  <c r="H333" i="25"/>
  <c r="AV260" i="46"/>
  <c r="M218" i="25"/>
  <c r="M332" i="25" s="1"/>
  <c r="S70" i="75"/>
  <c r="E252" i="56"/>
  <c r="V237" i="46"/>
  <c r="O222" i="47"/>
  <c r="I337" i="47"/>
  <c r="M120" i="47"/>
  <c r="M312" i="47" s="1"/>
  <c r="C48" i="75"/>
  <c r="K66" i="36"/>
  <c r="P145" i="46" s="1"/>
  <c r="D56" i="73"/>
  <c r="C56" i="73" s="1"/>
  <c r="U51" i="74"/>
  <c r="U95" i="74" s="1"/>
  <c r="G337" i="47"/>
  <c r="Y237" i="46"/>
  <c r="S64" i="75"/>
  <c r="H56" i="71"/>
  <c r="O63" i="75"/>
  <c r="O64" i="75" s="1"/>
  <c r="O66" i="74"/>
  <c r="D51" i="74"/>
  <c r="D95" i="74" s="1"/>
  <c r="M110" i="36"/>
  <c r="AM164" i="46" s="1"/>
  <c r="R66" i="36"/>
  <c r="W164" i="46" s="1"/>
  <c r="M66" i="36"/>
  <c r="R141" i="46" s="1"/>
  <c r="I66" i="36"/>
  <c r="N164" i="46" s="1"/>
  <c r="H375" i="47"/>
  <c r="G110" i="36"/>
  <c r="AG141" i="46" s="1"/>
  <c r="H222" i="47"/>
  <c r="Q110" i="36"/>
  <c r="AQ145" i="46" s="1"/>
  <c r="Q66" i="36"/>
  <c r="V141" i="46" s="1"/>
  <c r="I258" i="56"/>
  <c r="F51" i="74"/>
  <c r="F95" i="74" s="1"/>
  <c r="M258" i="56"/>
  <c r="Q58" i="70"/>
  <c r="L337" i="47"/>
  <c r="U337" i="47"/>
  <c r="J66" i="25"/>
  <c r="F336" i="47"/>
  <c r="E258" i="56"/>
  <c r="E337" i="47"/>
  <c r="N51" i="74"/>
  <c r="N95" i="74" s="1"/>
  <c r="U66" i="25"/>
  <c r="T237" i="46"/>
  <c r="T336" i="47"/>
  <c r="P336" i="47"/>
  <c r="Q333" i="25"/>
  <c r="V247" i="56"/>
  <c r="S51" i="74"/>
  <c r="S95" i="74" s="1"/>
  <c r="Q70" i="75"/>
  <c r="R51" i="74"/>
  <c r="R95" i="74" s="1"/>
  <c r="P134" i="46"/>
  <c r="L134" i="56" s="1"/>
  <c r="AN66" i="25"/>
  <c r="T58" i="70"/>
  <c r="AC45" i="46"/>
  <c r="CO45" i="46" s="1"/>
  <c r="T375" i="47"/>
  <c r="L51" i="74"/>
  <c r="L95" i="74" s="1"/>
  <c r="K337" i="47"/>
  <c r="W153" i="25"/>
  <c r="W277" i="25" s="1"/>
  <c r="V70" i="75"/>
  <c r="T222" i="47"/>
  <c r="L222" i="47"/>
  <c r="H337" i="47"/>
  <c r="N337" i="47"/>
  <c r="L237" i="46"/>
  <c r="D56" i="56"/>
  <c r="K56" i="44" s="1"/>
  <c r="L56" i="44" s="1"/>
  <c r="G63" i="70"/>
  <c r="AA259" i="46"/>
  <c r="F263" i="46"/>
  <c r="N57" i="71"/>
  <c r="Q247" i="56"/>
  <c r="S336" i="47"/>
  <c r="X76" i="25"/>
  <c r="AS76" i="25" s="1"/>
  <c r="E333" i="25"/>
  <c r="G336" i="47"/>
  <c r="W70" i="75"/>
  <c r="J70" i="75"/>
  <c r="V51" i="74"/>
  <c r="V95" i="74" s="1"/>
  <c r="E108" i="25"/>
  <c r="AC24" i="46"/>
  <c r="CO24" i="46" s="1"/>
  <c r="E24" i="56"/>
  <c r="D24" i="56" s="1"/>
  <c r="K24" i="44" s="1"/>
  <c r="L24" i="44" s="1"/>
  <c r="G252" i="44"/>
  <c r="G259" i="44" s="1"/>
  <c r="G258" i="56"/>
  <c r="K70" i="75"/>
  <c r="G70" i="75"/>
  <c r="F337" i="47"/>
  <c r="M337" i="47"/>
  <c r="C50" i="69"/>
  <c r="T252" i="56"/>
  <c r="K252" i="56"/>
  <c r="C71" i="74"/>
  <c r="I70" i="75"/>
  <c r="H258" i="56"/>
  <c r="E51" i="74"/>
  <c r="E95" i="74" s="1"/>
  <c r="J333" i="25"/>
  <c r="N375" i="47"/>
  <c r="O337" i="47"/>
  <c r="R337" i="47"/>
  <c r="P250" i="56"/>
  <c r="O153" i="25"/>
  <c r="O277" i="25" s="1"/>
  <c r="F111" i="36"/>
  <c r="AF159" i="46" s="1"/>
  <c r="N120" i="47"/>
  <c r="N312" i="47" s="1"/>
  <c r="K51" i="74"/>
  <c r="K95" i="74" s="1"/>
  <c r="J258" i="56"/>
  <c r="Q51" i="74"/>
  <c r="Q95" i="74" s="1"/>
  <c r="G51" i="74"/>
  <c r="G95" i="74" s="1"/>
  <c r="F258" i="56"/>
  <c r="J337" i="47"/>
  <c r="P337" i="47"/>
  <c r="J51" i="74"/>
  <c r="J95" i="74" s="1"/>
  <c r="W51" i="74"/>
  <c r="W95" i="74" s="1"/>
  <c r="P135" i="46"/>
  <c r="L135" i="56" s="1"/>
  <c r="K186" i="25" s="1"/>
  <c r="J153" i="25"/>
  <c r="J277" i="25" s="1"/>
  <c r="AH66" i="25"/>
  <c r="U58" i="70"/>
  <c r="I58" i="70"/>
  <c r="G58" i="70"/>
  <c r="D53" i="56"/>
  <c r="K53" i="44" s="1"/>
  <c r="L53" i="44" s="1"/>
  <c r="C77" i="69"/>
  <c r="L258" i="56"/>
  <c r="I51" i="74"/>
  <c r="I95" i="74" s="1"/>
  <c r="H70" i="75"/>
  <c r="L70" i="75"/>
  <c r="P110" i="36"/>
  <c r="AP141" i="46" s="1"/>
  <c r="N222" i="47"/>
  <c r="S337" i="47"/>
  <c r="V337" i="47"/>
  <c r="T66" i="36"/>
  <c r="Y141" i="46" s="1"/>
  <c r="G66" i="36"/>
  <c r="L145" i="46" s="1"/>
  <c r="L66" i="36"/>
  <c r="Q164" i="46" s="1"/>
  <c r="O258" i="56"/>
  <c r="S258" i="56"/>
  <c r="W258" i="56"/>
  <c r="N258" i="56"/>
  <c r="W111" i="36"/>
  <c r="AW163" i="46" s="1"/>
  <c r="S333" i="25"/>
  <c r="U70" i="75"/>
  <c r="P70" i="75"/>
  <c r="T70" i="75"/>
  <c r="Q337" i="47"/>
  <c r="T337" i="47"/>
  <c r="N70" i="75"/>
  <c r="R70" i="75"/>
  <c r="P258" i="56"/>
  <c r="F70" i="75"/>
  <c r="O66" i="25"/>
  <c r="W58" i="70"/>
  <c r="U57" i="71"/>
  <c r="I57" i="71"/>
  <c r="G57" i="71"/>
  <c r="V58" i="70"/>
  <c r="V18" i="57"/>
  <c r="R18" i="57"/>
  <c r="R31" i="25"/>
  <c r="P66" i="25"/>
  <c r="T247" i="56"/>
  <c r="AM66" i="25"/>
  <c r="C58" i="69"/>
  <c r="C12" i="69"/>
  <c r="D52" i="25"/>
  <c r="F31" i="25"/>
  <c r="K108" i="25"/>
  <c r="AG66" i="25"/>
  <c r="E31" i="25"/>
  <c r="CO86" i="46"/>
  <c r="W18" i="57"/>
  <c r="X247" i="56"/>
  <c r="O247" i="56"/>
  <c r="N18" i="57"/>
  <c r="D86" i="56"/>
  <c r="K86" i="44" s="1"/>
  <c r="L86" i="44" s="1"/>
  <c r="R247" i="56"/>
  <c r="Q18" i="57"/>
  <c r="G31" i="25"/>
  <c r="L336" i="47"/>
  <c r="V222" i="47"/>
  <c r="V375" i="47"/>
  <c r="T333" i="25"/>
  <c r="I216" i="44"/>
  <c r="S375" i="47"/>
  <c r="S222" i="47"/>
  <c r="T258" i="56"/>
  <c r="CO48" i="46"/>
  <c r="S108" i="25"/>
  <c r="AA66" i="25"/>
  <c r="D66" i="25"/>
  <c r="AM61" i="25"/>
  <c r="Q66" i="25"/>
  <c r="CO43" i="46"/>
  <c r="AL66" i="25"/>
  <c r="AC66" i="25"/>
  <c r="N108" i="25"/>
  <c r="M51" i="74"/>
  <c r="M95" i="74" s="1"/>
  <c r="Z66" i="25"/>
  <c r="AV259" i="46"/>
  <c r="F66" i="25"/>
  <c r="AE61" i="25"/>
  <c r="AQ61" i="25"/>
  <c r="Z61" i="25"/>
  <c r="W110" i="36"/>
  <c r="AW145" i="46" s="1"/>
  <c r="AN61" i="25"/>
  <c r="AI61" i="25"/>
  <c r="I336" i="47"/>
  <c r="K66" i="25"/>
  <c r="AV477" i="64"/>
  <c r="AK66" i="25"/>
  <c r="W66" i="25"/>
  <c r="R66" i="25"/>
  <c r="AD66" i="25"/>
  <c r="AF61" i="25"/>
  <c r="L31" i="25"/>
  <c r="AO61" i="25"/>
  <c r="T108" i="25"/>
  <c r="S31" i="25"/>
  <c r="CO22" i="46"/>
  <c r="AA261" i="46"/>
  <c r="N66" i="36"/>
  <c r="S164" i="46" s="1"/>
  <c r="AK61" i="25"/>
  <c r="H108" i="25"/>
  <c r="J108" i="25"/>
  <c r="T31" i="25"/>
  <c r="I31" i="25"/>
  <c r="K31" i="25"/>
  <c r="D23" i="56"/>
  <c r="K23" i="44" s="1"/>
  <c r="L23" i="44" s="1"/>
  <c r="D52" i="69"/>
  <c r="C52" i="69" s="1"/>
  <c r="F108" i="25"/>
  <c r="H31" i="25"/>
  <c r="J31" i="25"/>
  <c r="D31" i="25"/>
  <c r="Q31" i="25"/>
  <c r="AC21" i="46"/>
  <c r="CO21" i="46" s="1"/>
  <c r="E21" i="56"/>
  <c r="D21" i="56" s="1"/>
  <c r="K21" i="44" s="1"/>
  <c r="L21" i="44" s="1"/>
  <c r="U31" i="25"/>
  <c r="V31" i="25"/>
  <c r="N31" i="25"/>
  <c r="E260" i="56"/>
  <c r="D22" i="56"/>
  <c r="M31" i="25"/>
  <c r="W31" i="25"/>
  <c r="O31" i="25"/>
  <c r="AJ61" i="25"/>
  <c r="AR61" i="25"/>
  <c r="AG61" i="25"/>
  <c r="P108" i="25"/>
  <c r="V108" i="25"/>
  <c r="G333" i="25"/>
  <c r="AV255" i="64"/>
  <c r="AV403" i="64"/>
  <c r="AV329" i="64"/>
  <c r="Q336" i="47"/>
  <c r="N66" i="25"/>
  <c r="G66" i="25"/>
  <c r="M336" i="47"/>
  <c r="U336" i="47"/>
  <c r="K336" i="47"/>
  <c r="D111" i="36"/>
  <c r="AD159" i="46" s="1"/>
  <c r="H336" i="47"/>
  <c r="R336" i="47"/>
  <c r="W108" i="25"/>
  <c r="R108" i="25"/>
  <c r="O108" i="25"/>
  <c r="C147" i="47"/>
  <c r="AD61" i="25"/>
  <c r="H66" i="25"/>
  <c r="L66" i="25"/>
  <c r="N336" i="47"/>
  <c r="V336" i="47"/>
  <c r="E336" i="47"/>
  <c r="Y66" i="25"/>
  <c r="X64" i="25"/>
  <c r="AS64" i="25" s="1"/>
  <c r="AV184" i="64"/>
  <c r="K46" i="44"/>
  <c r="O59" i="56"/>
  <c r="AI90" i="25"/>
  <c r="N163" i="47"/>
  <c r="O146" i="56"/>
  <c r="N192" i="47"/>
  <c r="N360" i="47" s="1"/>
  <c r="AI134" i="25"/>
  <c r="AI290" i="25" s="1"/>
  <c r="L146" i="56"/>
  <c r="K192" i="47"/>
  <c r="K360" i="47" s="1"/>
  <c r="AF134" i="25"/>
  <c r="AF290" i="25" s="1"/>
  <c r="N59" i="56"/>
  <c r="M163" i="47"/>
  <c r="AH90" i="25"/>
  <c r="N146" i="56"/>
  <c r="M192" i="47"/>
  <c r="M360" i="47" s="1"/>
  <c r="AH134" i="25"/>
  <c r="AH290" i="25" s="1"/>
  <c r="J59" i="56"/>
  <c r="I162" i="47"/>
  <c r="I341" i="47" s="1"/>
  <c r="AD90" i="25"/>
  <c r="AE270" i="64"/>
  <c r="AE492" i="64"/>
  <c r="AE566" i="64"/>
  <c r="AE199" i="64"/>
  <c r="AE57" i="64"/>
  <c r="AE128" i="64"/>
  <c r="AE418" i="64"/>
  <c r="AE344" i="64"/>
  <c r="H146" i="56"/>
  <c r="G192" i="47"/>
  <c r="G360" i="47" s="1"/>
  <c r="AB134" i="25"/>
  <c r="AB290" i="25" s="1"/>
  <c r="AF270" i="64"/>
  <c r="AF418" i="64"/>
  <c r="AF344" i="64"/>
  <c r="AF128" i="64"/>
  <c r="AF57" i="64"/>
  <c r="AF492" i="64"/>
  <c r="AF566" i="64"/>
  <c r="AF199" i="64"/>
  <c r="G59" i="56"/>
  <c r="AA90" i="25"/>
  <c r="F162" i="47"/>
  <c r="F341" i="47" s="1"/>
  <c r="F192" i="47"/>
  <c r="F360" i="47" s="1"/>
  <c r="AA134" i="25"/>
  <c r="AA290" i="25" s="1"/>
  <c r="G146" i="56"/>
  <c r="O163" i="47"/>
  <c r="AJ90" i="25"/>
  <c r="P59" i="56"/>
  <c r="G39" i="71"/>
  <c r="G61" i="70"/>
  <c r="Q39" i="71"/>
  <c r="Q61" i="70"/>
  <c r="D61" i="70"/>
  <c r="D39" i="71"/>
  <c r="D48" i="56"/>
  <c r="K48" i="44" s="1"/>
  <c r="L48" i="44" s="1"/>
  <c r="H39" i="71"/>
  <c r="H61" i="70"/>
  <c r="P39" i="71"/>
  <c r="P61" i="70"/>
  <c r="C151" i="47"/>
  <c r="N116" i="64"/>
  <c r="Z116" i="64"/>
  <c r="O116" i="64"/>
  <c r="K116" i="64"/>
  <c r="X116" i="64"/>
  <c r="T116" i="64"/>
  <c r="R116" i="64"/>
  <c r="P116" i="64"/>
  <c r="W116" i="64"/>
  <c r="S116" i="64"/>
  <c r="M116" i="64"/>
  <c r="F116" i="64"/>
  <c r="Y116" i="64"/>
  <c r="Q116" i="64"/>
  <c r="J116" i="64"/>
  <c r="I116" i="64"/>
  <c r="U116" i="64"/>
  <c r="L116" i="64"/>
  <c r="V116" i="64"/>
  <c r="H116" i="64"/>
  <c r="G116" i="64"/>
  <c r="F554" i="64"/>
  <c r="W554" i="64"/>
  <c r="M554" i="64"/>
  <c r="K554" i="64"/>
  <c r="I554" i="64"/>
  <c r="O554" i="64"/>
  <c r="X554" i="64"/>
  <c r="V554" i="64"/>
  <c r="S554" i="64"/>
  <c r="N554" i="64"/>
  <c r="Z554" i="64"/>
  <c r="T554" i="64"/>
  <c r="R554" i="64"/>
  <c r="P554" i="64"/>
  <c r="U554" i="64"/>
  <c r="Q554" i="64"/>
  <c r="J554" i="64"/>
  <c r="G554" i="64"/>
  <c r="Y554" i="64"/>
  <c r="L554" i="64"/>
  <c r="H554" i="64"/>
  <c r="F406" i="64"/>
  <c r="S406" i="64"/>
  <c r="N406" i="64"/>
  <c r="I406" i="64"/>
  <c r="R406" i="64"/>
  <c r="P406" i="64"/>
  <c r="W406" i="64"/>
  <c r="M406" i="64"/>
  <c r="K406" i="64"/>
  <c r="Z406" i="64"/>
  <c r="O406" i="64"/>
  <c r="X406" i="64"/>
  <c r="V406" i="64"/>
  <c r="T406" i="64"/>
  <c r="Y406" i="64"/>
  <c r="G406" i="64"/>
  <c r="U406" i="64"/>
  <c r="Q406" i="64"/>
  <c r="L406" i="64"/>
  <c r="J406" i="64"/>
  <c r="H406" i="64"/>
  <c r="F258" i="64"/>
  <c r="W258" i="64"/>
  <c r="S258" i="64"/>
  <c r="M258" i="64"/>
  <c r="K258" i="64"/>
  <c r="V258" i="64"/>
  <c r="P258" i="64"/>
  <c r="N258" i="64"/>
  <c r="Z258" i="64"/>
  <c r="O258" i="64"/>
  <c r="H258" i="64"/>
  <c r="X258" i="64"/>
  <c r="T258" i="64"/>
  <c r="R258" i="64"/>
  <c r="U258" i="64"/>
  <c r="L258" i="64"/>
  <c r="G258" i="64"/>
  <c r="Y258" i="64"/>
  <c r="Q258" i="64"/>
  <c r="J258" i="64"/>
  <c r="I258" i="64"/>
  <c r="AV187" i="64"/>
  <c r="AV406" i="64"/>
  <c r="AV116" i="64"/>
  <c r="W60" i="70"/>
  <c r="W38" i="71"/>
  <c r="M60" i="70"/>
  <c r="M38" i="71"/>
  <c r="E60" i="70"/>
  <c r="E38" i="71"/>
  <c r="F38" i="71"/>
  <c r="F60" i="70"/>
  <c r="S60" i="70"/>
  <c r="S38" i="71"/>
  <c r="T59" i="56"/>
  <c r="S163" i="47"/>
  <c r="AN90" i="25"/>
  <c r="AJ57" i="64"/>
  <c r="AJ128" i="64"/>
  <c r="AJ566" i="64"/>
  <c r="AJ418" i="64"/>
  <c r="AJ270" i="64"/>
  <c r="AJ199" i="64"/>
  <c r="AJ492" i="64"/>
  <c r="AJ344" i="64"/>
  <c r="AG90" i="25"/>
  <c r="L162" i="47"/>
  <c r="L341" i="47" s="1"/>
  <c r="M59" i="56"/>
  <c r="F183" i="64"/>
  <c r="X183" i="64"/>
  <c r="R183" i="64"/>
  <c r="Q183" i="64"/>
  <c r="M183" i="64"/>
  <c r="K183" i="64"/>
  <c r="T183" i="64"/>
  <c r="P183" i="64"/>
  <c r="Y183" i="64"/>
  <c r="U183" i="64"/>
  <c r="N183" i="64"/>
  <c r="V183" i="64"/>
  <c r="I183" i="64"/>
  <c r="G183" i="64"/>
  <c r="H183" i="64"/>
  <c r="W183" i="64"/>
  <c r="S183" i="64"/>
  <c r="L183" i="64"/>
  <c r="Z183" i="64"/>
  <c r="O183" i="64"/>
  <c r="J183" i="64"/>
  <c r="F476" i="64"/>
  <c r="X476" i="64"/>
  <c r="T476" i="64"/>
  <c r="Y476" i="64"/>
  <c r="N476" i="64"/>
  <c r="V476" i="64"/>
  <c r="R476" i="64"/>
  <c r="P476" i="64"/>
  <c r="U476" i="64"/>
  <c r="Q476" i="64"/>
  <c r="M476" i="64"/>
  <c r="K476" i="64"/>
  <c r="I476" i="64"/>
  <c r="G476" i="64"/>
  <c r="S476" i="64"/>
  <c r="L476" i="64"/>
  <c r="Z476" i="64"/>
  <c r="W476" i="64"/>
  <c r="J476" i="64"/>
  <c r="H476" i="64"/>
  <c r="O476" i="64"/>
  <c r="F402" i="64"/>
  <c r="T402" i="64"/>
  <c r="P402" i="64"/>
  <c r="Y402" i="64"/>
  <c r="U402" i="64"/>
  <c r="K402" i="64"/>
  <c r="G402" i="64"/>
  <c r="X402" i="64"/>
  <c r="V402" i="64"/>
  <c r="R402" i="64"/>
  <c r="Q402" i="64"/>
  <c r="N402" i="64"/>
  <c r="M402" i="64"/>
  <c r="I402" i="64"/>
  <c r="W402" i="64"/>
  <c r="J402" i="64"/>
  <c r="H402" i="64"/>
  <c r="Z402" i="64"/>
  <c r="O402" i="64"/>
  <c r="S402" i="64"/>
  <c r="L402" i="64"/>
  <c r="F112" i="64"/>
  <c r="X112" i="64"/>
  <c r="P112" i="64"/>
  <c r="U112" i="64"/>
  <c r="Q112" i="64"/>
  <c r="M112" i="64"/>
  <c r="K112" i="64"/>
  <c r="T112" i="64"/>
  <c r="R112" i="64"/>
  <c r="Y112" i="64"/>
  <c r="N112" i="64"/>
  <c r="G112" i="64"/>
  <c r="W112" i="64"/>
  <c r="L112" i="64"/>
  <c r="J112" i="64"/>
  <c r="O112" i="64"/>
  <c r="I112" i="64"/>
  <c r="S112" i="64"/>
  <c r="Z112" i="64"/>
  <c r="V112" i="64"/>
  <c r="H112" i="64"/>
  <c r="AV112" i="64"/>
  <c r="AV476" i="64"/>
  <c r="AV183" i="64"/>
  <c r="T107" i="25"/>
  <c r="T61" i="25"/>
  <c r="L107" i="25"/>
  <c r="L61" i="25"/>
  <c r="V107" i="25"/>
  <c r="V61" i="25"/>
  <c r="K107" i="25"/>
  <c r="K61" i="25"/>
  <c r="C47" i="74"/>
  <c r="D66" i="75"/>
  <c r="C66" i="75" s="1"/>
  <c r="N107" i="25"/>
  <c r="N61" i="25"/>
  <c r="K51" i="69"/>
  <c r="K56" i="69" s="1"/>
  <c r="K78" i="69"/>
  <c r="K79" i="69" s="1"/>
  <c r="Q78" i="69"/>
  <c r="Q79" i="69" s="1"/>
  <c r="Q51" i="69"/>
  <c r="Q56" i="69" s="1"/>
  <c r="W78" i="69"/>
  <c r="W79" i="69" s="1"/>
  <c r="W51" i="69"/>
  <c r="W56" i="69" s="1"/>
  <c r="R78" i="69"/>
  <c r="R79" i="69" s="1"/>
  <c r="R51" i="69"/>
  <c r="R56" i="69" s="1"/>
  <c r="R65" i="69" s="1"/>
  <c r="G78" i="69"/>
  <c r="G79" i="69" s="1"/>
  <c r="G51" i="69"/>
  <c r="G56" i="69" s="1"/>
  <c r="G65" i="69" s="1"/>
  <c r="J78" i="69"/>
  <c r="J79" i="69" s="1"/>
  <c r="J51" i="69"/>
  <c r="J56" i="69" s="1"/>
  <c r="J65" i="69" s="1"/>
  <c r="O78" i="69"/>
  <c r="O79" i="69" s="1"/>
  <c r="O51" i="69"/>
  <c r="O56" i="69" s="1"/>
  <c r="O65" i="69" s="1"/>
  <c r="U51" i="69"/>
  <c r="U56" i="69" s="1"/>
  <c r="U65" i="69" s="1"/>
  <c r="U78" i="69"/>
  <c r="U79" i="69" s="1"/>
  <c r="D40" i="56"/>
  <c r="K40" i="44" s="1"/>
  <c r="L40" i="44" s="1"/>
  <c r="D78" i="69"/>
  <c r="D51" i="69"/>
  <c r="D40" i="70"/>
  <c r="D47" i="56"/>
  <c r="K47" i="44" s="1"/>
  <c r="L47" i="44" s="1"/>
  <c r="I184" i="64"/>
  <c r="V184" i="64"/>
  <c r="J184" i="64"/>
  <c r="M184" i="64"/>
  <c r="Q184" i="64"/>
  <c r="T184" i="64"/>
  <c r="Y184" i="64"/>
  <c r="O184" i="64"/>
  <c r="R184" i="64"/>
  <c r="W184" i="64"/>
  <c r="G184" i="64"/>
  <c r="K184" i="64"/>
  <c r="H184" i="64"/>
  <c r="L184" i="64"/>
  <c r="N184" i="64"/>
  <c r="S184" i="64"/>
  <c r="X184" i="64"/>
  <c r="Z184" i="64"/>
  <c r="P184" i="64"/>
  <c r="U184" i="64"/>
  <c r="F184" i="64"/>
  <c r="H329" i="64"/>
  <c r="L329" i="64"/>
  <c r="N329" i="64"/>
  <c r="R329" i="64"/>
  <c r="Q329" i="64"/>
  <c r="U329" i="64"/>
  <c r="Y329" i="64"/>
  <c r="J329" i="64"/>
  <c r="V329" i="64"/>
  <c r="G329" i="64"/>
  <c r="I329" i="64"/>
  <c r="K329" i="64"/>
  <c r="M329" i="64"/>
  <c r="P329" i="64"/>
  <c r="T329" i="64"/>
  <c r="X329" i="64"/>
  <c r="S329" i="64"/>
  <c r="W329" i="64"/>
  <c r="Z329" i="64"/>
  <c r="O329" i="64"/>
  <c r="F403" i="64"/>
  <c r="H403" i="64"/>
  <c r="J403" i="64"/>
  <c r="L403" i="64"/>
  <c r="Q403" i="64"/>
  <c r="G403" i="64"/>
  <c r="K403" i="64"/>
  <c r="M403" i="64"/>
  <c r="T403" i="64"/>
  <c r="X403" i="64"/>
  <c r="Z403" i="64"/>
  <c r="O403" i="64"/>
  <c r="N403" i="64"/>
  <c r="R403" i="64"/>
  <c r="V403" i="64"/>
  <c r="U403" i="64"/>
  <c r="Y403" i="64"/>
  <c r="I403" i="64"/>
  <c r="P403" i="64"/>
  <c r="S403" i="64"/>
  <c r="W403" i="64"/>
  <c r="F551" i="64"/>
  <c r="J551" i="64"/>
  <c r="R551" i="64"/>
  <c r="V551" i="64"/>
  <c r="U551" i="64"/>
  <c r="Y551" i="64"/>
  <c r="G551" i="64"/>
  <c r="I551" i="64"/>
  <c r="M551" i="64"/>
  <c r="P551" i="64"/>
  <c r="T551" i="64"/>
  <c r="S551" i="64"/>
  <c r="W551" i="64"/>
  <c r="O551" i="64"/>
  <c r="H551" i="64"/>
  <c r="L551" i="64"/>
  <c r="N551" i="64"/>
  <c r="Q551" i="64"/>
  <c r="K551" i="64"/>
  <c r="X551" i="64"/>
  <c r="Z551" i="64"/>
  <c r="AV551" i="64"/>
  <c r="AV113" i="64"/>
  <c r="C148" i="47"/>
  <c r="C338" i="47" s="1"/>
  <c r="D338" i="47"/>
  <c r="F146" i="56"/>
  <c r="Z134" i="25"/>
  <c r="Z290" i="25" s="1"/>
  <c r="E192" i="47"/>
  <c r="E360" i="47" s="1"/>
  <c r="AC270" i="64"/>
  <c r="AC492" i="64"/>
  <c r="AC344" i="64"/>
  <c r="AC199" i="64"/>
  <c r="AC57" i="64"/>
  <c r="AC566" i="64"/>
  <c r="AC418" i="64"/>
  <c r="AC128" i="64"/>
  <c r="W59" i="56"/>
  <c r="V163" i="47"/>
  <c r="AQ90" i="25"/>
  <c r="AR128" i="64"/>
  <c r="AR270" i="64"/>
  <c r="AR492" i="64"/>
  <c r="AR344" i="64"/>
  <c r="AR199" i="64"/>
  <c r="AR418" i="64"/>
  <c r="AR566" i="64"/>
  <c r="U146" i="56"/>
  <c r="T192" i="47"/>
  <c r="T360" i="47" s="1"/>
  <c r="AO134" i="25"/>
  <c r="AO290" i="25" s="1"/>
  <c r="V59" i="56"/>
  <c r="U163" i="47"/>
  <c r="AP90" i="25"/>
  <c r="S59" i="56"/>
  <c r="AM90" i="25"/>
  <c r="R163" i="47"/>
  <c r="S146" i="56"/>
  <c r="AM134" i="25"/>
  <c r="AM290" i="25" s="1"/>
  <c r="R192" i="47"/>
  <c r="R360" i="47" s="1"/>
  <c r="AK134" i="25"/>
  <c r="AK290" i="25" s="1"/>
  <c r="P192" i="47"/>
  <c r="P360" i="47" s="1"/>
  <c r="Q146" i="56"/>
  <c r="AO199" i="64"/>
  <c r="AO566" i="64"/>
  <c r="AO492" i="64"/>
  <c r="AO128" i="64"/>
  <c r="AO270" i="64"/>
  <c r="AO418" i="64"/>
  <c r="AO344" i="64"/>
  <c r="R146" i="56"/>
  <c r="AL134" i="25"/>
  <c r="AL290" i="25" s="1"/>
  <c r="Q192" i="47"/>
  <c r="Q360" i="47" s="1"/>
  <c r="AE90" i="25"/>
  <c r="J162" i="47"/>
  <c r="J341" i="47" s="1"/>
  <c r="K59" i="56"/>
  <c r="X59" i="56"/>
  <c r="W163" i="47"/>
  <c r="AR90" i="25"/>
  <c r="W192" i="47"/>
  <c r="W360" i="47" s="1"/>
  <c r="AR134" i="25"/>
  <c r="AR290" i="25" s="1"/>
  <c r="X146" i="56"/>
  <c r="C146" i="47"/>
  <c r="AH61" i="25"/>
  <c r="AA61" i="25"/>
  <c r="E61" i="70"/>
  <c r="E39" i="71"/>
  <c r="I66" i="25"/>
  <c r="M61" i="70"/>
  <c r="M39" i="71"/>
  <c r="S39" i="71"/>
  <c r="S61" i="70"/>
  <c r="S66" i="25"/>
  <c r="J39" i="71"/>
  <c r="J61" i="70"/>
  <c r="AV45" i="64"/>
  <c r="D44" i="56"/>
  <c r="K44" i="44" s="1"/>
  <c r="L44" i="44" s="1"/>
  <c r="D38" i="71"/>
  <c r="D60" i="70"/>
  <c r="D108" i="25"/>
  <c r="H38" i="71"/>
  <c r="H60" i="70"/>
  <c r="Q60" i="70"/>
  <c r="Q38" i="71"/>
  <c r="I38" i="71"/>
  <c r="I60" i="70"/>
  <c r="P60" i="70"/>
  <c r="P38" i="71"/>
  <c r="V60" i="70"/>
  <c r="V38" i="71"/>
  <c r="L108" i="25"/>
  <c r="D45" i="56"/>
  <c r="K45" i="44" s="1"/>
  <c r="L45" i="44" s="1"/>
  <c r="D192" i="47"/>
  <c r="E146" i="56"/>
  <c r="Y134" i="25"/>
  <c r="AX146" i="46"/>
  <c r="CO146" i="46" s="1"/>
  <c r="AV41" i="64"/>
  <c r="AV328" i="64"/>
  <c r="O107" i="25"/>
  <c r="O61" i="25"/>
  <c r="R107" i="25"/>
  <c r="R61" i="25"/>
  <c r="E61" i="25"/>
  <c r="E107" i="25"/>
  <c r="S107" i="25"/>
  <c r="S61" i="25"/>
  <c r="P61" i="25"/>
  <c r="P107" i="25"/>
  <c r="I61" i="25"/>
  <c r="I107" i="25"/>
  <c r="F61" i="25"/>
  <c r="F107" i="25"/>
  <c r="J61" i="25"/>
  <c r="J107" i="25"/>
  <c r="F188" i="64"/>
  <c r="W188" i="64"/>
  <c r="U188" i="64"/>
  <c r="S188" i="64"/>
  <c r="Q188" i="64"/>
  <c r="T188" i="64"/>
  <c r="P188" i="64"/>
  <c r="J188" i="64"/>
  <c r="H188" i="64"/>
  <c r="Y188" i="64"/>
  <c r="X188" i="64"/>
  <c r="L188" i="64"/>
  <c r="Z188" i="64"/>
  <c r="O188" i="64"/>
  <c r="M188" i="64"/>
  <c r="G188" i="64"/>
  <c r="V188" i="64"/>
  <c r="R188" i="64"/>
  <c r="N188" i="64"/>
  <c r="K188" i="64"/>
  <c r="I188" i="64"/>
  <c r="F333" i="64"/>
  <c r="Z333" i="64"/>
  <c r="O333" i="64"/>
  <c r="Q333" i="64"/>
  <c r="L333" i="64"/>
  <c r="W333" i="64"/>
  <c r="S333" i="64"/>
  <c r="X333" i="64"/>
  <c r="U333" i="64"/>
  <c r="J333" i="64"/>
  <c r="R333" i="64"/>
  <c r="V333" i="64"/>
  <c r="I333" i="64"/>
  <c r="T333" i="64"/>
  <c r="Y333" i="64"/>
  <c r="P333" i="64"/>
  <c r="H333" i="64"/>
  <c r="N333" i="64"/>
  <c r="M333" i="64"/>
  <c r="K333" i="64"/>
  <c r="G333" i="64"/>
  <c r="F407" i="64"/>
  <c r="Y407" i="64"/>
  <c r="U407" i="64"/>
  <c r="S407" i="64"/>
  <c r="X407" i="64"/>
  <c r="P407" i="64"/>
  <c r="L407" i="64"/>
  <c r="W407" i="64"/>
  <c r="Q407" i="64"/>
  <c r="T407" i="64"/>
  <c r="J407" i="64"/>
  <c r="H407" i="64"/>
  <c r="Z407" i="64"/>
  <c r="O407" i="64"/>
  <c r="V407" i="64"/>
  <c r="R407" i="64"/>
  <c r="N407" i="64"/>
  <c r="M407" i="64"/>
  <c r="K407" i="64"/>
  <c r="I407" i="64"/>
  <c r="G407" i="64"/>
  <c r="AV259" i="64"/>
  <c r="AV117" i="64"/>
  <c r="F78" i="69"/>
  <c r="F79" i="69" s="1"/>
  <c r="F51" i="69"/>
  <c r="F56" i="69" s="1"/>
  <c r="X284" i="25"/>
  <c r="U333" i="25"/>
  <c r="L110" i="36"/>
  <c r="AL164" i="46" s="1"/>
  <c r="E110" i="36"/>
  <c r="AE164" i="46" s="1"/>
  <c r="C150" i="47"/>
  <c r="C55" i="70"/>
  <c r="D57" i="71"/>
  <c r="C54" i="71"/>
  <c r="AL128" i="64"/>
  <c r="AL270" i="64"/>
  <c r="AL418" i="64"/>
  <c r="AL344" i="64"/>
  <c r="AL57" i="64"/>
  <c r="AL199" i="64"/>
  <c r="AL492" i="64"/>
  <c r="AL566" i="64"/>
  <c r="AI199" i="64"/>
  <c r="AI270" i="64"/>
  <c r="AI418" i="64"/>
  <c r="AI344" i="64"/>
  <c r="AI57" i="64"/>
  <c r="AI128" i="64"/>
  <c r="AI492" i="64"/>
  <c r="AI566" i="64"/>
  <c r="L59" i="56"/>
  <c r="K162" i="47"/>
  <c r="K341" i="47" s="1"/>
  <c r="AF90" i="25"/>
  <c r="AK57" i="64"/>
  <c r="AK270" i="64"/>
  <c r="AK492" i="64"/>
  <c r="AK418" i="64"/>
  <c r="AK128" i="64"/>
  <c r="AK199" i="64"/>
  <c r="AK566" i="64"/>
  <c r="AK344" i="64"/>
  <c r="J146" i="56"/>
  <c r="AD134" i="25"/>
  <c r="AD290" i="25" s="1"/>
  <c r="I192" i="47"/>
  <c r="I360" i="47" s="1"/>
  <c r="AG57" i="64"/>
  <c r="AG270" i="64"/>
  <c r="AG418" i="64"/>
  <c r="AG492" i="64"/>
  <c r="AG199" i="64"/>
  <c r="AG128" i="64"/>
  <c r="AG566" i="64"/>
  <c r="AG344" i="64"/>
  <c r="H59" i="56"/>
  <c r="AB90" i="25"/>
  <c r="G162" i="47"/>
  <c r="G341" i="47" s="1"/>
  <c r="I146" i="56"/>
  <c r="AC134" i="25"/>
  <c r="AC290" i="25" s="1"/>
  <c r="H192" i="47"/>
  <c r="H360" i="47" s="1"/>
  <c r="I59" i="56"/>
  <c r="H162" i="47"/>
  <c r="H341" i="47" s="1"/>
  <c r="AC90" i="25"/>
  <c r="AD57" i="64"/>
  <c r="AD270" i="64"/>
  <c r="AD492" i="64"/>
  <c r="AD128" i="64"/>
  <c r="AD199" i="64"/>
  <c r="AD566" i="64"/>
  <c r="AD418" i="64"/>
  <c r="AD344" i="64"/>
  <c r="AM57" i="64"/>
  <c r="AM199" i="64"/>
  <c r="AM566" i="64"/>
  <c r="AM418" i="64"/>
  <c r="AM128" i="64"/>
  <c r="AM270" i="64"/>
  <c r="AM492" i="64"/>
  <c r="AM344" i="64"/>
  <c r="O192" i="47"/>
  <c r="O360" i="47" s="1"/>
  <c r="AJ134" i="25"/>
  <c r="AJ290" i="25" s="1"/>
  <c r="P146" i="56"/>
  <c r="L39" i="71"/>
  <c r="L61" i="70"/>
  <c r="K39" i="71"/>
  <c r="K61" i="70"/>
  <c r="W39" i="71"/>
  <c r="W61" i="70"/>
  <c r="D46" i="75"/>
  <c r="C46" i="75" s="1"/>
  <c r="C69" i="74"/>
  <c r="N39" i="71"/>
  <c r="N61" i="70"/>
  <c r="T61" i="70"/>
  <c r="T39" i="71"/>
  <c r="R61" i="70"/>
  <c r="R39" i="71"/>
  <c r="X65" i="25"/>
  <c r="AS65" i="25" s="1"/>
  <c r="O45" i="64"/>
  <c r="Z45" i="64"/>
  <c r="X45" i="64"/>
  <c r="V45" i="64"/>
  <c r="T45" i="64"/>
  <c r="R45" i="64"/>
  <c r="P45" i="64"/>
  <c r="M45" i="64"/>
  <c r="K45" i="64"/>
  <c r="I45" i="64"/>
  <c r="F45" i="64"/>
  <c r="G45" i="64"/>
  <c r="Y45" i="64"/>
  <c r="W45" i="64"/>
  <c r="U45" i="64"/>
  <c r="S45" i="64"/>
  <c r="Q45" i="64"/>
  <c r="N45" i="64"/>
  <c r="L45" i="64"/>
  <c r="J45" i="64"/>
  <c r="H45" i="64"/>
  <c r="F332" i="64"/>
  <c r="W332" i="64"/>
  <c r="N332" i="64"/>
  <c r="Z332" i="64"/>
  <c r="X332" i="64"/>
  <c r="T332" i="64"/>
  <c r="P332" i="64"/>
  <c r="S332" i="64"/>
  <c r="M332" i="64"/>
  <c r="K332" i="64"/>
  <c r="I332" i="64"/>
  <c r="O332" i="64"/>
  <c r="V332" i="64"/>
  <c r="R332" i="64"/>
  <c r="Y332" i="64"/>
  <c r="U332" i="64"/>
  <c r="Q332" i="64"/>
  <c r="L332" i="64"/>
  <c r="J332" i="64"/>
  <c r="H332" i="64"/>
  <c r="G332" i="64"/>
  <c r="F480" i="64"/>
  <c r="S480" i="64"/>
  <c r="M480" i="64"/>
  <c r="K480" i="64"/>
  <c r="Z480" i="64"/>
  <c r="O480" i="64"/>
  <c r="V480" i="64"/>
  <c r="T480" i="64"/>
  <c r="R480" i="64"/>
  <c r="W480" i="64"/>
  <c r="N480" i="64"/>
  <c r="I480" i="64"/>
  <c r="X480" i="64"/>
  <c r="P480" i="64"/>
  <c r="L480" i="64"/>
  <c r="H480" i="64"/>
  <c r="Y480" i="64"/>
  <c r="U480" i="64"/>
  <c r="Q480" i="64"/>
  <c r="J480" i="64"/>
  <c r="G480" i="64"/>
  <c r="F187" i="64"/>
  <c r="W187" i="64"/>
  <c r="N187" i="64"/>
  <c r="Z187" i="64"/>
  <c r="X187" i="64"/>
  <c r="T187" i="64"/>
  <c r="S187" i="64"/>
  <c r="M187" i="64"/>
  <c r="K187" i="64"/>
  <c r="I187" i="64"/>
  <c r="O187" i="64"/>
  <c r="R187" i="64"/>
  <c r="P187" i="64"/>
  <c r="Y187" i="64"/>
  <c r="U187" i="64"/>
  <c r="Q187" i="64"/>
  <c r="L187" i="64"/>
  <c r="H187" i="64"/>
  <c r="G187" i="64"/>
  <c r="J187" i="64"/>
  <c r="V187" i="64"/>
  <c r="AV480" i="64"/>
  <c r="K60" i="70"/>
  <c r="K38" i="71"/>
  <c r="M108" i="25"/>
  <c r="T38" i="71"/>
  <c r="T60" i="70"/>
  <c r="R60" i="70"/>
  <c r="R38" i="71"/>
  <c r="N38" i="71"/>
  <c r="N60" i="70"/>
  <c r="O60" i="70"/>
  <c r="O38" i="71"/>
  <c r="X60" i="25"/>
  <c r="AS60" i="25" s="1"/>
  <c r="AQ270" i="64"/>
  <c r="AQ418" i="64"/>
  <c r="AQ344" i="64"/>
  <c r="AQ128" i="64"/>
  <c r="AQ566" i="64"/>
  <c r="AQ492" i="64"/>
  <c r="AQ199" i="64"/>
  <c r="AN134" i="25"/>
  <c r="AN290" i="25" s="1"/>
  <c r="S192" i="47"/>
  <c r="S360" i="47" s="1"/>
  <c r="T146" i="56"/>
  <c r="AG134" i="25"/>
  <c r="AG290" i="25" s="1"/>
  <c r="L192" i="47"/>
  <c r="L360" i="47" s="1"/>
  <c r="M146" i="56"/>
  <c r="F41" i="64"/>
  <c r="V41" i="64"/>
  <c r="T41" i="64"/>
  <c r="Y41" i="64"/>
  <c r="U41" i="64"/>
  <c r="N41" i="64"/>
  <c r="I41" i="64"/>
  <c r="G41" i="64"/>
  <c r="X41" i="64"/>
  <c r="R41" i="64"/>
  <c r="P41" i="64"/>
  <c r="Q41" i="64"/>
  <c r="M41" i="64"/>
  <c r="K41" i="64"/>
  <c r="W41" i="64"/>
  <c r="S41" i="64"/>
  <c r="L41" i="64"/>
  <c r="J41" i="64"/>
  <c r="H41" i="64"/>
  <c r="Z41" i="64"/>
  <c r="O41" i="64"/>
  <c r="F328" i="64"/>
  <c r="X328" i="64"/>
  <c r="V328" i="64"/>
  <c r="R328" i="64"/>
  <c r="P328" i="64"/>
  <c r="Q328" i="64"/>
  <c r="M328" i="64"/>
  <c r="K328" i="64"/>
  <c r="I328" i="64"/>
  <c r="T328" i="64"/>
  <c r="Y328" i="64"/>
  <c r="U328" i="64"/>
  <c r="N328" i="64"/>
  <c r="G328" i="64"/>
  <c r="J328" i="64"/>
  <c r="H328" i="64"/>
  <c r="W328" i="64"/>
  <c r="S328" i="64"/>
  <c r="L328" i="64"/>
  <c r="Z328" i="64"/>
  <c r="O328" i="64"/>
  <c r="F550" i="64"/>
  <c r="V550" i="64"/>
  <c r="R550" i="64"/>
  <c r="U550" i="64"/>
  <c r="Q550" i="64"/>
  <c r="N550" i="64"/>
  <c r="M550" i="64"/>
  <c r="I550" i="64"/>
  <c r="X550" i="64"/>
  <c r="T550" i="64"/>
  <c r="P550" i="64"/>
  <c r="Y550" i="64"/>
  <c r="K550" i="64"/>
  <c r="G550" i="64"/>
  <c r="W550" i="64"/>
  <c r="S550" i="64"/>
  <c r="L550" i="64"/>
  <c r="O550" i="64"/>
  <c r="J550" i="64"/>
  <c r="H550" i="64"/>
  <c r="Z550" i="64"/>
  <c r="F254" i="64"/>
  <c r="T254" i="64"/>
  <c r="R254" i="64"/>
  <c r="P254" i="64"/>
  <c r="Y254" i="64"/>
  <c r="N254" i="64"/>
  <c r="G254" i="64"/>
  <c r="X254" i="64"/>
  <c r="U254" i="64"/>
  <c r="Q254" i="64"/>
  <c r="M254" i="64"/>
  <c r="I254" i="64"/>
  <c r="S254" i="64"/>
  <c r="Z254" i="64"/>
  <c r="H254" i="64"/>
  <c r="W254" i="64"/>
  <c r="L254" i="64"/>
  <c r="J254" i="64"/>
  <c r="O254" i="64"/>
  <c r="K254" i="64"/>
  <c r="V254" i="64"/>
  <c r="AV550" i="64"/>
  <c r="G107" i="25"/>
  <c r="G61" i="25"/>
  <c r="U107" i="25"/>
  <c r="U61" i="25"/>
  <c r="M107" i="25"/>
  <c r="M61" i="25"/>
  <c r="W107" i="25"/>
  <c r="W61" i="25"/>
  <c r="D43" i="56"/>
  <c r="K43" i="44" s="1"/>
  <c r="L43" i="44" s="1"/>
  <c r="D39" i="70"/>
  <c r="D107" i="25"/>
  <c r="D61" i="25"/>
  <c r="AV46" i="64"/>
  <c r="AV481" i="64"/>
  <c r="AV555" i="64"/>
  <c r="AV333" i="64"/>
  <c r="C144" i="47"/>
  <c r="C334" i="47" s="1"/>
  <c r="D334" i="47"/>
  <c r="C56" i="25"/>
  <c r="AS56" i="25" s="1"/>
  <c r="E51" i="69"/>
  <c r="E56" i="69" s="1"/>
  <c r="E78" i="69"/>
  <c r="E79" i="69" s="1"/>
  <c r="C361" i="47"/>
  <c r="K87" i="44"/>
  <c r="L87" i="44" s="1"/>
  <c r="AJ66" i="25"/>
  <c r="AR66" i="25"/>
  <c r="AQ66" i="25"/>
  <c r="AE66" i="25"/>
  <c r="CO47" i="46"/>
  <c r="D67" i="75"/>
  <c r="C67" i="75" s="1"/>
  <c r="C48" i="74"/>
  <c r="F113" i="64"/>
  <c r="P113" i="64"/>
  <c r="S113" i="64"/>
  <c r="O113" i="64"/>
  <c r="G113" i="64"/>
  <c r="V113" i="64"/>
  <c r="T113" i="64"/>
  <c r="N113" i="64"/>
  <c r="W113" i="64"/>
  <c r="K113" i="64"/>
  <c r="H113" i="64"/>
  <c r="M113" i="64"/>
  <c r="X113" i="64"/>
  <c r="Z113" i="64"/>
  <c r="U113" i="64"/>
  <c r="J113" i="64"/>
  <c r="Y113" i="64"/>
  <c r="Q113" i="64"/>
  <c r="I113" i="64"/>
  <c r="R113" i="64"/>
  <c r="L113" i="64"/>
  <c r="F42" i="64"/>
  <c r="I42" i="64"/>
  <c r="K42" i="64"/>
  <c r="M42" i="64"/>
  <c r="P42" i="64"/>
  <c r="T42" i="64"/>
  <c r="X42" i="64"/>
  <c r="S42" i="64"/>
  <c r="W42" i="64"/>
  <c r="Z42" i="64"/>
  <c r="O42" i="64"/>
  <c r="H42" i="64"/>
  <c r="J42" i="64"/>
  <c r="L42" i="64"/>
  <c r="N42" i="64"/>
  <c r="R42" i="64"/>
  <c r="V42" i="64"/>
  <c r="Q42" i="64"/>
  <c r="U42" i="64"/>
  <c r="Y42" i="64"/>
  <c r="G42" i="64"/>
  <c r="F477" i="64"/>
  <c r="N477" i="64"/>
  <c r="V477" i="64"/>
  <c r="I477" i="64"/>
  <c r="K477" i="64"/>
  <c r="P477" i="64"/>
  <c r="X477" i="64"/>
  <c r="S477" i="64"/>
  <c r="W477" i="64"/>
  <c r="Z477" i="64"/>
  <c r="H477" i="64"/>
  <c r="J477" i="64"/>
  <c r="L477" i="64"/>
  <c r="R477" i="64"/>
  <c r="Q477" i="64"/>
  <c r="U477" i="64"/>
  <c r="Y477" i="64"/>
  <c r="G477" i="64"/>
  <c r="M477" i="64"/>
  <c r="T477" i="64"/>
  <c r="O477" i="64"/>
  <c r="F255" i="64"/>
  <c r="H255" i="64"/>
  <c r="J255" i="64"/>
  <c r="L255" i="64"/>
  <c r="N255" i="64"/>
  <c r="R255" i="64"/>
  <c r="V255" i="64"/>
  <c r="Q255" i="64"/>
  <c r="U255" i="64"/>
  <c r="Y255" i="64"/>
  <c r="G255" i="64"/>
  <c r="I255" i="64"/>
  <c r="K255" i="64"/>
  <c r="M255" i="64"/>
  <c r="P255" i="64"/>
  <c r="T255" i="64"/>
  <c r="X255" i="64"/>
  <c r="S255" i="64"/>
  <c r="W255" i="64"/>
  <c r="Z255" i="64"/>
  <c r="O255" i="64"/>
  <c r="AV42" i="64"/>
  <c r="C61" i="75"/>
  <c r="F59" i="56"/>
  <c r="E162" i="47"/>
  <c r="E341" i="47" s="1"/>
  <c r="Z90" i="25"/>
  <c r="W146" i="56"/>
  <c r="V192" i="47"/>
  <c r="V360" i="47" s="1"/>
  <c r="AQ134" i="25"/>
  <c r="AQ290" i="25" s="1"/>
  <c r="AT128" i="64"/>
  <c r="AT566" i="64"/>
  <c r="AT418" i="64"/>
  <c r="AT270" i="64"/>
  <c r="AT199" i="64"/>
  <c r="AT492" i="64"/>
  <c r="AT344" i="64"/>
  <c r="U59" i="56"/>
  <c r="AO90" i="25"/>
  <c r="T163" i="47"/>
  <c r="AS270" i="64"/>
  <c r="AS492" i="64"/>
  <c r="AS418" i="64"/>
  <c r="AS199" i="64"/>
  <c r="AS128" i="64"/>
  <c r="AS566" i="64"/>
  <c r="AS344" i="64"/>
  <c r="V146" i="56"/>
  <c r="U192" i="47"/>
  <c r="U360" i="47" s="1"/>
  <c r="AP134" i="25"/>
  <c r="AP290" i="25" s="1"/>
  <c r="AP128" i="64"/>
  <c r="AP270" i="64"/>
  <c r="AP566" i="64"/>
  <c r="AP344" i="64"/>
  <c r="AP199" i="64"/>
  <c r="AP418" i="64"/>
  <c r="AP492" i="64"/>
  <c r="Q59" i="56"/>
  <c r="P163" i="47"/>
  <c r="AK90" i="25"/>
  <c r="AN199" i="64"/>
  <c r="AN128" i="64"/>
  <c r="AN492" i="64"/>
  <c r="AN344" i="64"/>
  <c r="AN57" i="64"/>
  <c r="AN270" i="64"/>
  <c r="AN566" i="64"/>
  <c r="AN418" i="64"/>
  <c r="AL90" i="25"/>
  <c r="R59" i="56"/>
  <c r="Q163" i="47"/>
  <c r="AH199" i="64"/>
  <c r="AH128" i="64"/>
  <c r="AH418" i="64"/>
  <c r="AH344" i="64"/>
  <c r="AH57" i="64"/>
  <c r="AH270" i="64"/>
  <c r="AH492" i="64"/>
  <c r="AH566" i="64"/>
  <c r="AE134" i="25"/>
  <c r="AE290" i="25" s="1"/>
  <c r="J192" i="47"/>
  <c r="J360" i="47" s="1"/>
  <c r="K146" i="56"/>
  <c r="AU128" i="64"/>
  <c r="AU418" i="64"/>
  <c r="AU492" i="64"/>
  <c r="AU270" i="64"/>
  <c r="AU199" i="64"/>
  <c r="AU566" i="64"/>
  <c r="AU344" i="64"/>
  <c r="X59" i="25"/>
  <c r="AS59" i="25" s="1"/>
  <c r="Y61" i="25"/>
  <c r="E66" i="25"/>
  <c r="I39" i="71"/>
  <c r="I61" i="70"/>
  <c r="M66" i="25"/>
  <c r="V39" i="71"/>
  <c r="V61" i="70"/>
  <c r="V66" i="25"/>
  <c r="F61" i="70"/>
  <c r="F39" i="71"/>
  <c r="O61" i="70"/>
  <c r="O39" i="71"/>
  <c r="U39" i="71"/>
  <c r="U61" i="70"/>
  <c r="AV258" i="64"/>
  <c r="AV554" i="64"/>
  <c r="AV332" i="64"/>
  <c r="CO44" i="46"/>
  <c r="D45" i="75"/>
  <c r="C45" i="75" s="1"/>
  <c r="C68" i="74"/>
  <c r="U60" i="70"/>
  <c r="U38" i="71"/>
  <c r="Q108" i="25"/>
  <c r="I108" i="25"/>
  <c r="J38" i="71"/>
  <c r="J60" i="70"/>
  <c r="G60" i="70"/>
  <c r="G38" i="71"/>
  <c r="L38" i="71"/>
  <c r="L60" i="70"/>
  <c r="AB57" i="64"/>
  <c r="AB270" i="64"/>
  <c r="AB566" i="64"/>
  <c r="AB344" i="64"/>
  <c r="AB199" i="64"/>
  <c r="AB418" i="64"/>
  <c r="AB492" i="64"/>
  <c r="AB128" i="64"/>
  <c r="AV636" i="64"/>
  <c r="AV57" i="64" s="1"/>
  <c r="D162" i="47"/>
  <c r="E59" i="56"/>
  <c r="Y90" i="25"/>
  <c r="AX59" i="46"/>
  <c r="AV254" i="64"/>
  <c r="AV402" i="64"/>
  <c r="H107" i="25"/>
  <c r="H61" i="25"/>
  <c r="Q107" i="25"/>
  <c r="Q61" i="25"/>
  <c r="G46" i="64"/>
  <c r="Y46" i="64"/>
  <c r="W46" i="64"/>
  <c r="U46" i="64"/>
  <c r="S46" i="64"/>
  <c r="Q46" i="64"/>
  <c r="N46" i="64"/>
  <c r="L46" i="64"/>
  <c r="J46" i="64"/>
  <c r="H46" i="64"/>
  <c r="O46" i="64"/>
  <c r="Z46" i="64"/>
  <c r="X46" i="64"/>
  <c r="V46" i="64"/>
  <c r="T46" i="64"/>
  <c r="R46" i="64"/>
  <c r="P46" i="64"/>
  <c r="M46" i="64"/>
  <c r="K46" i="64"/>
  <c r="I46" i="64"/>
  <c r="F46" i="64"/>
  <c r="F117" i="64"/>
  <c r="Y117" i="64"/>
  <c r="W117" i="64"/>
  <c r="U117" i="64"/>
  <c r="X117" i="64"/>
  <c r="Z117" i="64"/>
  <c r="J117" i="64"/>
  <c r="S117" i="64"/>
  <c r="Q117" i="64"/>
  <c r="T117" i="64"/>
  <c r="P117" i="64"/>
  <c r="O117" i="64"/>
  <c r="N117" i="64"/>
  <c r="G117" i="64"/>
  <c r="H117" i="64"/>
  <c r="R117" i="64"/>
  <c r="M117" i="64"/>
  <c r="K117" i="64"/>
  <c r="I117" i="64"/>
  <c r="L117" i="64"/>
  <c r="V117" i="64"/>
  <c r="F555" i="64"/>
  <c r="Q555" i="64"/>
  <c r="T555" i="64"/>
  <c r="J555" i="64"/>
  <c r="H555" i="64"/>
  <c r="Z555" i="64"/>
  <c r="O555" i="64"/>
  <c r="Y555" i="64"/>
  <c r="W555" i="64"/>
  <c r="U555" i="64"/>
  <c r="S555" i="64"/>
  <c r="X555" i="64"/>
  <c r="P555" i="64"/>
  <c r="L555" i="64"/>
  <c r="V555" i="64"/>
  <c r="R555" i="64"/>
  <c r="N555" i="64"/>
  <c r="K555" i="64"/>
  <c r="I555" i="64"/>
  <c r="M555" i="64"/>
  <c r="G555" i="64"/>
  <c r="F481" i="64"/>
  <c r="Y481" i="64"/>
  <c r="W481" i="64"/>
  <c r="X481" i="64"/>
  <c r="H481" i="64"/>
  <c r="Z481" i="64"/>
  <c r="O481" i="64"/>
  <c r="U481" i="64"/>
  <c r="S481" i="64"/>
  <c r="Q481" i="64"/>
  <c r="T481" i="64"/>
  <c r="P481" i="64"/>
  <c r="L481" i="64"/>
  <c r="J481" i="64"/>
  <c r="N481" i="64"/>
  <c r="M481" i="64"/>
  <c r="I481" i="64"/>
  <c r="G481" i="64"/>
  <c r="V481" i="64"/>
  <c r="R481" i="64"/>
  <c r="K481" i="64"/>
  <c r="F259" i="64"/>
  <c r="S259" i="64"/>
  <c r="Q259" i="64"/>
  <c r="T259" i="64"/>
  <c r="P259" i="64"/>
  <c r="L259" i="64"/>
  <c r="O259" i="64"/>
  <c r="Y259" i="64"/>
  <c r="W259" i="64"/>
  <c r="U259" i="64"/>
  <c r="X259" i="64"/>
  <c r="H259" i="64"/>
  <c r="Z259" i="64"/>
  <c r="J259" i="64"/>
  <c r="R259" i="64"/>
  <c r="M259" i="64"/>
  <c r="K259" i="64"/>
  <c r="I259" i="64"/>
  <c r="V259" i="64"/>
  <c r="N259" i="64"/>
  <c r="G259" i="64"/>
  <c r="AV188" i="64"/>
  <c r="AV407" i="64"/>
  <c r="I51" i="69"/>
  <c r="I56" i="69" s="1"/>
  <c r="I78" i="69"/>
  <c r="I79" i="69" s="1"/>
  <c r="M78" i="69"/>
  <c r="M79" i="69" s="1"/>
  <c r="M51" i="69"/>
  <c r="M56" i="69" s="1"/>
  <c r="S51" i="69"/>
  <c r="S56" i="69" s="1"/>
  <c r="S78" i="69"/>
  <c r="S79" i="69" s="1"/>
  <c r="V51" i="69"/>
  <c r="V56" i="69" s="1"/>
  <c r="V78" i="69"/>
  <c r="V79" i="69" s="1"/>
  <c r="L78" i="69"/>
  <c r="L79" i="69" s="1"/>
  <c r="L51" i="69"/>
  <c r="L56" i="69" s="1"/>
  <c r="L65" i="69" s="1"/>
  <c r="H78" i="69"/>
  <c r="H79" i="69" s="1"/>
  <c r="H51" i="69"/>
  <c r="H56" i="69" s="1"/>
  <c r="H65" i="69" s="1"/>
  <c r="N78" i="69"/>
  <c r="N79" i="69" s="1"/>
  <c r="N51" i="69"/>
  <c r="N56" i="69" s="1"/>
  <c r="N65" i="69" s="1"/>
  <c r="P78" i="69"/>
  <c r="P79" i="69" s="1"/>
  <c r="P51" i="69"/>
  <c r="P56" i="69" s="1"/>
  <c r="T51" i="69"/>
  <c r="T56" i="69" s="1"/>
  <c r="T78" i="69"/>
  <c r="T79" i="69" s="1"/>
  <c r="AC38" i="46"/>
  <c r="CO38" i="46" s="1"/>
  <c r="E38" i="56"/>
  <c r="D38" i="56" s="1"/>
  <c r="K38" i="44" s="1"/>
  <c r="L38" i="44" s="1"/>
  <c r="V333" i="25"/>
  <c r="X72" i="25"/>
  <c r="AS72" i="25" s="1"/>
  <c r="S66" i="36"/>
  <c r="X141" i="46" s="1"/>
  <c r="H66" i="36"/>
  <c r="M164" i="46" s="1"/>
  <c r="F66" i="36"/>
  <c r="K141" i="46" s="1"/>
  <c r="AA485" i="64"/>
  <c r="U222" i="47"/>
  <c r="V110" i="36"/>
  <c r="AV145" i="46" s="1"/>
  <c r="O110" i="36"/>
  <c r="AO164" i="46" s="1"/>
  <c r="D110" i="36"/>
  <c r="AD145" i="46" s="1"/>
  <c r="F333" i="25"/>
  <c r="W333" i="25"/>
  <c r="N333" i="25"/>
  <c r="C305" i="47"/>
  <c r="V66" i="36"/>
  <c r="AA145" i="46" s="1"/>
  <c r="P66" i="36"/>
  <c r="U145" i="46" s="1"/>
  <c r="U66" i="36"/>
  <c r="Z141" i="46" s="1"/>
  <c r="O66" i="36"/>
  <c r="T164" i="46" s="1"/>
  <c r="J66" i="36"/>
  <c r="O145" i="46" s="1"/>
  <c r="M333" i="25"/>
  <c r="P333" i="25"/>
  <c r="L333" i="25"/>
  <c r="O333" i="25"/>
  <c r="V252" i="56"/>
  <c r="R252" i="56"/>
  <c r="N252" i="56"/>
  <c r="I252" i="56"/>
  <c r="AA253" i="46"/>
  <c r="AC80" i="25"/>
  <c r="AQ80" i="25"/>
  <c r="AD80" i="25"/>
  <c r="AG80" i="25"/>
  <c r="W80" i="25"/>
  <c r="N80" i="25"/>
  <c r="R80" i="25"/>
  <c r="AJ80" i="25"/>
  <c r="AR80" i="25"/>
  <c r="AM80" i="25"/>
  <c r="AF80" i="25"/>
  <c r="AH164" i="46"/>
  <c r="AH145" i="46"/>
  <c r="AH141" i="46"/>
  <c r="AL80" i="25"/>
  <c r="C53" i="69"/>
  <c r="F47" i="71"/>
  <c r="F54" i="75"/>
  <c r="H54" i="75"/>
  <c r="H47" i="71"/>
  <c r="J47" i="71"/>
  <c r="J54" i="75"/>
  <c r="M47" i="71"/>
  <c r="M54" i="75"/>
  <c r="O54" i="75"/>
  <c r="O47" i="71"/>
  <c r="Q47" i="71"/>
  <c r="Q54" i="75"/>
  <c r="S47" i="71"/>
  <c r="S54" i="75"/>
  <c r="U54" i="75"/>
  <c r="U47" i="71"/>
  <c r="W54" i="75"/>
  <c r="W47" i="71"/>
  <c r="L54" i="75"/>
  <c r="L47" i="71"/>
  <c r="V57" i="65"/>
  <c r="J57" i="65"/>
  <c r="H57" i="65"/>
  <c r="G153" i="25"/>
  <c r="G277" i="25" s="1"/>
  <c r="J237" i="46"/>
  <c r="C219" i="25"/>
  <c r="X219" i="25"/>
  <c r="C121" i="47"/>
  <c r="D72" i="47"/>
  <c r="D313" i="47"/>
  <c r="C217" i="25"/>
  <c r="X217" i="25"/>
  <c r="D333" i="25"/>
  <c r="S250" i="56"/>
  <c r="R218" i="25"/>
  <c r="R332" i="25" s="1"/>
  <c r="R120" i="47"/>
  <c r="AA267" i="64"/>
  <c r="AA415" i="64"/>
  <c r="AA125" i="64"/>
  <c r="AA563" i="64"/>
  <c r="E54" i="75"/>
  <c r="E47" i="71"/>
  <c r="G54" i="75"/>
  <c r="G47" i="71"/>
  <c r="I47" i="71"/>
  <c r="I54" i="75"/>
  <c r="K54" i="75"/>
  <c r="K47" i="71"/>
  <c r="N47" i="71"/>
  <c r="N54" i="75"/>
  <c r="P47" i="71"/>
  <c r="P54" i="75"/>
  <c r="R47" i="71"/>
  <c r="R54" i="75"/>
  <c r="T54" i="75"/>
  <c r="T47" i="71"/>
  <c r="V47" i="71"/>
  <c r="V54" i="75"/>
  <c r="D47" i="71"/>
  <c r="D54" i="75"/>
  <c r="AA54" i="64"/>
  <c r="AA268" i="64"/>
  <c r="AA197" i="64"/>
  <c r="E72" i="47"/>
  <c r="E271" i="47" s="1"/>
  <c r="E313" i="47"/>
  <c r="H313" i="47"/>
  <c r="H72" i="47"/>
  <c r="H271" i="47" s="1"/>
  <c r="P61" i="71"/>
  <c r="P63" i="71" s="1"/>
  <c r="P43" i="70"/>
  <c r="Q61" i="71"/>
  <c r="Q63" i="71" s="1"/>
  <c r="Q43" i="70"/>
  <c r="T61" i="71"/>
  <c r="T63" i="71" s="1"/>
  <c r="T43" i="70"/>
  <c r="G61" i="71"/>
  <c r="G63" i="71" s="1"/>
  <c r="G43" i="70"/>
  <c r="C100" i="36"/>
  <c r="AD154" i="46"/>
  <c r="AD133" i="46"/>
  <c r="CN30" i="46"/>
  <c r="U30" i="46"/>
  <c r="J30" i="46"/>
  <c r="X30" i="46"/>
  <c r="R30" i="46"/>
  <c r="W30" i="46"/>
  <c r="M30" i="46"/>
  <c r="L30" i="46"/>
  <c r="I30" i="46"/>
  <c r="H30" i="46"/>
  <c r="H218" i="46" s="1"/>
  <c r="Y30" i="46"/>
  <c r="V30" i="46"/>
  <c r="Q30" i="46"/>
  <c r="P30" i="46"/>
  <c r="O30" i="46"/>
  <c r="AA30" i="46"/>
  <c r="AB30" i="46"/>
  <c r="N30" i="46"/>
  <c r="Z30" i="46"/>
  <c r="T30" i="46"/>
  <c r="S30" i="46"/>
  <c r="K30" i="46"/>
  <c r="F218" i="46"/>
  <c r="AA121" i="64"/>
  <c r="AA559" i="64"/>
  <c r="L14" i="71"/>
  <c r="L17" i="75"/>
  <c r="AA337" i="64"/>
  <c r="D14" i="71"/>
  <c r="D17" i="75"/>
  <c r="S17" i="75"/>
  <c r="S14" i="71"/>
  <c r="M14" i="71"/>
  <c r="M17" i="75"/>
  <c r="N17" i="75"/>
  <c r="N14" i="71"/>
  <c r="E17" i="75"/>
  <c r="E14" i="71"/>
  <c r="K14" i="71"/>
  <c r="K17" i="75"/>
  <c r="P14" i="71"/>
  <c r="P17" i="75"/>
  <c r="I14" i="71"/>
  <c r="I17" i="75"/>
  <c r="J17" i="75"/>
  <c r="J14" i="71"/>
  <c r="G14" i="71"/>
  <c r="G17" i="75"/>
  <c r="AG122" i="25"/>
  <c r="AG269" i="25" s="1"/>
  <c r="AJ229" i="46"/>
  <c r="AH122" i="25"/>
  <c r="AH269" i="25" s="1"/>
  <c r="AK229" i="46"/>
  <c r="AD122" i="25"/>
  <c r="AD269" i="25" s="1"/>
  <c r="AG229" i="46"/>
  <c r="AN122" i="25"/>
  <c r="AN269" i="25" s="1"/>
  <c r="AQ229" i="46"/>
  <c r="AF122" i="25"/>
  <c r="AF269" i="25" s="1"/>
  <c r="AI229" i="46"/>
  <c r="Z122" i="25"/>
  <c r="Z269" i="25" s="1"/>
  <c r="AC229" i="46"/>
  <c r="AA562" i="64"/>
  <c r="F48" i="70"/>
  <c r="F56" i="74"/>
  <c r="H48" i="70"/>
  <c r="H56" i="74"/>
  <c r="J56" i="74"/>
  <c r="J48" i="70"/>
  <c r="M48" i="70"/>
  <c r="M56" i="74"/>
  <c r="O56" i="74"/>
  <c r="O48" i="70"/>
  <c r="Q48" i="70"/>
  <c r="Q56" i="74"/>
  <c r="S56" i="74"/>
  <c r="S48" i="70"/>
  <c r="U48" i="70"/>
  <c r="U56" i="74"/>
  <c r="W56" i="74"/>
  <c r="W48" i="70"/>
  <c r="L56" i="74"/>
  <c r="L48" i="70"/>
  <c r="AK80" i="25"/>
  <c r="AA80" i="25"/>
  <c r="AN80" i="25"/>
  <c r="Q57" i="65"/>
  <c r="M57" i="65"/>
  <c r="U375" i="47"/>
  <c r="T72" i="47"/>
  <c r="T271" i="47" s="1"/>
  <c r="T313" i="47"/>
  <c r="F420" i="64"/>
  <c r="F444" i="64" s="1"/>
  <c r="AA558" i="64"/>
  <c r="F568" i="64"/>
  <c r="F592" i="64" s="1"/>
  <c r="D592" i="64"/>
  <c r="H15" i="70"/>
  <c r="H17" i="74"/>
  <c r="R17" i="74"/>
  <c r="R15" i="70"/>
  <c r="I15" i="70"/>
  <c r="I17" i="74"/>
  <c r="P17" i="74"/>
  <c r="P15" i="70"/>
  <c r="S17" i="74"/>
  <c r="S15" i="70"/>
  <c r="D15" i="70"/>
  <c r="D17" i="74"/>
  <c r="AA336" i="64"/>
  <c r="W17" i="74"/>
  <c r="W15" i="70"/>
  <c r="E17" i="74"/>
  <c r="E15" i="70"/>
  <c r="M17" i="74"/>
  <c r="M15" i="70"/>
  <c r="U15" i="70"/>
  <c r="U17" i="74"/>
  <c r="J17" i="74"/>
  <c r="J15" i="70"/>
  <c r="U120" i="47"/>
  <c r="U218" i="25"/>
  <c r="U332" i="25" s="1"/>
  <c r="V250" i="56"/>
  <c r="G30" i="44"/>
  <c r="E216" i="44"/>
  <c r="L40" i="71"/>
  <c r="L62" i="70"/>
  <c r="M259" i="56"/>
  <c r="E40" i="71"/>
  <c r="E62" i="70"/>
  <c r="F259" i="56"/>
  <c r="E80" i="25"/>
  <c r="G62" i="70"/>
  <c r="G40" i="71"/>
  <c r="H259" i="56"/>
  <c r="H40" i="71"/>
  <c r="H62" i="70"/>
  <c r="I259" i="56"/>
  <c r="T47" i="75"/>
  <c r="T49" i="75" s="1"/>
  <c r="T72" i="74"/>
  <c r="O62" i="70"/>
  <c r="O40" i="71"/>
  <c r="P259" i="56"/>
  <c r="U62" i="70"/>
  <c r="U40" i="71"/>
  <c r="V259" i="56"/>
  <c r="K47" i="75"/>
  <c r="K49" i="75" s="1"/>
  <c r="K72" i="74"/>
  <c r="K80" i="25"/>
  <c r="P47" i="75"/>
  <c r="P49" i="75" s="1"/>
  <c r="P72" i="74"/>
  <c r="I40" i="71"/>
  <c r="I62" i="70"/>
  <c r="J259" i="56"/>
  <c r="AX134" i="46"/>
  <c r="AX135" i="46"/>
  <c r="O72" i="47"/>
  <c r="O271" i="47" s="1"/>
  <c r="O313" i="47"/>
  <c r="W72" i="47"/>
  <c r="W271" i="47" s="1"/>
  <c r="W313" i="47"/>
  <c r="N72" i="47"/>
  <c r="N271" i="47" s="1"/>
  <c r="N313" i="47"/>
  <c r="F252" i="44"/>
  <c r="F259" i="44" s="1"/>
  <c r="J84" i="44"/>
  <c r="H252" i="44" s="1"/>
  <c r="H259" i="44" s="1"/>
  <c r="AH80" i="25"/>
  <c r="C62" i="47"/>
  <c r="C263" i="47" s="1"/>
  <c r="D263" i="47"/>
  <c r="C325" i="25"/>
  <c r="X325" i="25"/>
  <c r="J256" i="46"/>
  <c r="S256" i="46"/>
  <c r="M256" i="46"/>
  <c r="T256" i="46"/>
  <c r="H256" i="46"/>
  <c r="Y256" i="46"/>
  <c r="Q256" i="46"/>
  <c r="AC213" i="46"/>
  <c r="G256" i="46"/>
  <c r="V256" i="46"/>
  <c r="P256" i="46"/>
  <c r="H216" i="44"/>
  <c r="AA196" i="64"/>
  <c r="I18" i="75"/>
  <c r="I15" i="71"/>
  <c r="J15" i="71"/>
  <c r="J18" i="75"/>
  <c r="W18" i="75"/>
  <c r="W15" i="71"/>
  <c r="D18" i="75"/>
  <c r="D15" i="71"/>
  <c r="AA341" i="64"/>
  <c r="T15" i="71"/>
  <c r="T18" i="75"/>
  <c r="E15" i="71"/>
  <c r="E18" i="75"/>
  <c r="H18" i="75"/>
  <c r="H15" i="71"/>
  <c r="U15" i="71"/>
  <c r="U18" i="75"/>
  <c r="N15" i="71"/>
  <c r="N18" i="75"/>
  <c r="R15" i="71"/>
  <c r="R18" i="75"/>
  <c r="G18" i="75"/>
  <c r="G15" i="71"/>
  <c r="O57" i="65"/>
  <c r="N57" i="65"/>
  <c r="F57" i="65"/>
  <c r="AS82" i="25"/>
  <c r="AA564" i="64"/>
  <c r="AA490" i="64"/>
  <c r="E12" i="65"/>
  <c r="E13" i="73"/>
  <c r="T12" i="65"/>
  <c r="T13" i="73"/>
  <c r="S13" i="73"/>
  <c r="S12" i="65"/>
  <c r="U13" i="73"/>
  <c r="U12" i="65"/>
  <c r="P13" i="73"/>
  <c r="P12" i="65"/>
  <c r="G12" i="65"/>
  <c r="G13" i="73"/>
  <c r="Q13" i="73"/>
  <c r="Q12" i="65"/>
  <c r="W12" i="65"/>
  <c r="W13" i="73"/>
  <c r="F13" i="73"/>
  <c r="F12" i="65"/>
  <c r="O13" i="73"/>
  <c r="O12" i="65"/>
  <c r="J13" i="73"/>
  <c r="J12" i="65"/>
  <c r="E44" i="73"/>
  <c r="E45" i="73" s="1"/>
  <c r="E45" i="65"/>
  <c r="E46" i="65" s="1"/>
  <c r="G45" i="65"/>
  <c r="G46" i="65" s="1"/>
  <c r="G44" i="73"/>
  <c r="G45" i="73" s="1"/>
  <c r="I44" i="73"/>
  <c r="I45" i="73" s="1"/>
  <c r="I45" i="65"/>
  <c r="I46" i="65" s="1"/>
  <c r="K45" i="65"/>
  <c r="K46" i="65" s="1"/>
  <c r="K44" i="73"/>
  <c r="K45" i="73" s="1"/>
  <c r="N45" i="65"/>
  <c r="N46" i="65" s="1"/>
  <c r="N44" i="73"/>
  <c r="N45" i="73" s="1"/>
  <c r="P45" i="65"/>
  <c r="P44" i="73"/>
  <c r="P45" i="73" s="1"/>
  <c r="R44" i="73"/>
  <c r="R45" i="73" s="1"/>
  <c r="R45" i="65"/>
  <c r="R46" i="65" s="1"/>
  <c r="T45" i="65"/>
  <c r="T46" i="65" s="1"/>
  <c r="T44" i="73"/>
  <c r="T45" i="73" s="1"/>
  <c r="V45" i="65"/>
  <c r="V46" i="65" s="1"/>
  <c r="V44" i="73"/>
  <c r="V45" i="73" s="1"/>
  <c r="AA55" i="64"/>
  <c r="D44" i="73"/>
  <c r="D45" i="65"/>
  <c r="K153" i="25"/>
  <c r="K277" i="25" s="1"/>
  <c r="N237" i="46"/>
  <c r="D73" i="47"/>
  <c r="C73" i="47" s="1"/>
  <c r="C122" i="47"/>
  <c r="C372" i="47"/>
  <c r="Q72" i="47"/>
  <c r="Q271" i="47" s="1"/>
  <c r="Q313" i="47"/>
  <c r="K222" i="47"/>
  <c r="I61" i="71"/>
  <c r="I63" i="71" s="1"/>
  <c r="I43" i="70"/>
  <c r="H61" i="71"/>
  <c r="H63" i="71" s="1"/>
  <c r="H43" i="70"/>
  <c r="E61" i="71"/>
  <c r="E63" i="71" s="1"/>
  <c r="E43" i="70"/>
  <c r="L61" i="71"/>
  <c r="L63" i="71" s="1"/>
  <c r="L43" i="70"/>
  <c r="U111" i="36"/>
  <c r="I111" i="36"/>
  <c r="L111" i="36"/>
  <c r="Q111" i="36"/>
  <c r="M111" i="36"/>
  <c r="G111" i="36"/>
  <c r="E111" i="36"/>
  <c r="K111" i="36"/>
  <c r="V111" i="36"/>
  <c r="AK154" i="46"/>
  <c r="AF142" i="25" s="1"/>
  <c r="AK133" i="46"/>
  <c r="AM154" i="46"/>
  <c r="AH142" i="25" s="1"/>
  <c r="AM133" i="46"/>
  <c r="AP154" i="46"/>
  <c r="AK142" i="25" s="1"/>
  <c r="AP133" i="46"/>
  <c r="AE154" i="46"/>
  <c r="Z142" i="25" s="1"/>
  <c r="AE133" i="46"/>
  <c r="AU154" i="46"/>
  <c r="AP142" i="25" s="1"/>
  <c r="AU133" i="46"/>
  <c r="AG133" i="46"/>
  <c r="AG154" i="46"/>
  <c r="AB142" i="25" s="1"/>
  <c r="AQ154" i="46"/>
  <c r="AL142" i="25" s="1"/>
  <c r="AQ133" i="46"/>
  <c r="AF133" i="46"/>
  <c r="AF154" i="46"/>
  <c r="AA142" i="25" s="1"/>
  <c r="AW133" i="46"/>
  <c r="AW154" i="46"/>
  <c r="AR142" i="25" s="1"/>
  <c r="AS133" i="46"/>
  <c r="AS154" i="46"/>
  <c r="AN142" i="25" s="1"/>
  <c r="G312" i="47"/>
  <c r="G71" i="47"/>
  <c r="G126" i="47"/>
  <c r="F53" i="75"/>
  <c r="F46" i="71"/>
  <c r="H53" i="75"/>
  <c r="H46" i="71"/>
  <c r="J46" i="71"/>
  <c r="J53" i="75"/>
  <c r="M46" i="71"/>
  <c r="M53" i="75"/>
  <c r="O46" i="71"/>
  <c r="O53" i="75"/>
  <c r="Q46" i="71"/>
  <c r="Q53" i="75"/>
  <c r="S53" i="75"/>
  <c r="S46" i="71"/>
  <c r="U53" i="75"/>
  <c r="U46" i="71"/>
  <c r="W53" i="75"/>
  <c r="W46" i="71"/>
  <c r="L46" i="71"/>
  <c r="L53" i="75"/>
  <c r="R110" i="36"/>
  <c r="U110" i="36"/>
  <c r="K110" i="36"/>
  <c r="J110" i="36"/>
  <c r="D153" i="25"/>
  <c r="G237" i="46"/>
  <c r="AC165" i="46"/>
  <c r="AL122" i="25"/>
  <c r="AL269" i="25" s="1"/>
  <c r="AO229" i="46"/>
  <c r="AE122" i="25"/>
  <c r="AE269" i="25" s="1"/>
  <c r="AH229" i="46"/>
  <c r="AR122" i="25"/>
  <c r="AR269" i="25" s="1"/>
  <c r="AU229" i="46"/>
  <c r="AC122" i="25"/>
  <c r="AC269" i="25" s="1"/>
  <c r="AF229" i="46"/>
  <c r="AQ122" i="25"/>
  <c r="AQ269" i="25" s="1"/>
  <c r="AT229" i="46"/>
  <c r="AA414" i="64"/>
  <c r="E18" i="74"/>
  <c r="E16" i="70"/>
  <c r="N16" i="70"/>
  <c r="N18" i="74"/>
  <c r="U16" i="70"/>
  <c r="U18" i="74"/>
  <c r="P18" i="74"/>
  <c r="P16" i="70"/>
  <c r="Q18" i="74"/>
  <c r="Q16" i="70"/>
  <c r="D18" i="74"/>
  <c r="D16" i="70"/>
  <c r="AA340" i="64"/>
  <c r="O16" i="70"/>
  <c r="O18" i="74"/>
  <c r="J16" i="70"/>
  <c r="J18" i="74"/>
  <c r="G16" i="70"/>
  <c r="G18" i="74"/>
  <c r="S16" i="70"/>
  <c r="S18" i="74"/>
  <c r="AO80" i="25"/>
  <c r="AE80" i="25"/>
  <c r="S111" i="36"/>
  <c r="W252" i="56"/>
  <c r="S252" i="56"/>
  <c r="O252" i="56"/>
  <c r="J252" i="56"/>
  <c r="F252" i="56"/>
  <c r="W57" i="65"/>
  <c r="I57" i="65"/>
  <c r="L57" i="65"/>
  <c r="X221" i="25"/>
  <c r="C221" i="25"/>
  <c r="C123" i="47"/>
  <c r="D74" i="47"/>
  <c r="C74" i="47" s="1"/>
  <c r="D75" i="47"/>
  <c r="C75" i="47" s="1"/>
  <c r="C124" i="47"/>
  <c r="I313" i="47"/>
  <c r="I72" i="47"/>
  <c r="I271" i="47" s="1"/>
  <c r="K313" i="47"/>
  <c r="K72" i="47"/>
  <c r="K271" i="47" s="1"/>
  <c r="I71" i="47"/>
  <c r="I126" i="47"/>
  <c r="I312" i="47"/>
  <c r="F55" i="74"/>
  <c r="F47" i="70"/>
  <c r="H47" i="70"/>
  <c r="H55" i="74"/>
  <c r="J47" i="70"/>
  <c r="J55" i="74"/>
  <c r="M47" i="70"/>
  <c r="M55" i="74"/>
  <c r="O55" i="74"/>
  <c r="O47" i="70"/>
  <c r="Q55" i="74"/>
  <c r="Q47" i="70"/>
  <c r="S55" i="74"/>
  <c r="S47" i="70"/>
  <c r="U55" i="74"/>
  <c r="U47" i="70"/>
  <c r="W47" i="70"/>
  <c r="W55" i="74"/>
  <c r="L47" i="70"/>
  <c r="L55" i="74"/>
  <c r="F494" i="64"/>
  <c r="F518" i="64" s="1"/>
  <c r="AA484" i="64"/>
  <c r="AA120" i="64"/>
  <c r="K58" i="44"/>
  <c r="D248" i="56"/>
  <c r="X49" i="56"/>
  <c r="I49" i="56"/>
  <c r="R49" i="56"/>
  <c r="N49" i="56"/>
  <c r="V49" i="56"/>
  <c r="W49" i="56"/>
  <c r="M49" i="56"/>
  <c r="P49" i="56"/>
  <c r="T49" i="56"/>
  <c r="F49" i="56"/>
  <c r="E49" i="56"/>
  <c r="AC49" i="46"/>
  <c r="CO52" i="46"/>
  <c r="AA260" i="46"/>
  <c r="D52" i="56"/>
  <c r="D40" i="71"/>
  <c r="D62" i="70"/>
  <c r="E259" i="56"/>
  <c r="F47" i="75"/>
  <c r="F49" i="75" s="1"/>
  <c r="F72" i="74"/>
  <c r="M62" i="70"/>
  <c r="M40" i="71"/>
  <c r="N259" i="56"/>
  <c r="Q62" i="70"/>
  <c r="Q40" i="71"/>
  <c r="R259" i="56"/>
  <c r="V40" i="71"/>
  <c r="V62" i="70"/>
  <c r="W259" i="56"/>
  <c r="S47" i="75"/>
  <c r="S49" i="75" s="1"/>
  <c r="S72" i="74"/>
  <c r="W47" i="75"/>
  <c r="W49" i="75" s="1"/>
  <c r="W72" i="74"/>
  <c r="N47" i="75"/>
  <c r="N49" i="75" s="1"/>
  <c r="N72" i="74"/>
  <c r="J40" i="71"/>
  <c r="J62" i="70"/>
  <c r="K259" i="56"/>
  <c r="R47" i="75"/>
  <c r="R49" i="75" s="1"/>
  <c r="R72" i="74"/>
  <c r="N110" i="36"/>
  <c r="T110" i="36"/>
  <c r="S110" i="36"/>
  <c r="I110" i="36"/>
  <c r="X143" i="25"/>
  <c r="F72" i="47"/>
  <c r="F271" i="47" s="1"/>
  <c r="F313" i="47"/>
  <c r="F222" i="47"/>
  <c r="W375" i="47"/>
  <c r="R222" i="47"/>
  <c r="V313" i="47"/>
  <c r="V72" i="47"/>
  <c r="V271" i="47" s="1"/>
  <c r="Q250" i="56"/>
  <c r="P218" i="25"/>
  <c r="P332" i="25" s="1"/>
  <c r="P120" i="47"/>
  <c r="AA416" i="64"/>
  <c r="AA126" i="64"/>
  <c r="P153" i="25"/>
  <c r="P277" i="25" s="1"/>
  <c r="S237" i="46"/>
  <c r="K61" i="71"/>
  <c r="K63" i="71" s="1"/>
  <c r="K43" i="70"/>
  <c r="U61" i="71"/>
  <c r="U63" i="71" s="1"/>
  <c r="U43" i="70"/>
  <c r="BS30" i="46"/>
  <c r="V17" i="75"/>
  <c r="V14" i="71"/>
  <c r="T14" i="71"/>
  <c r="T17" i="75"/>
  <c r="H17" i="75"/>
  <c r="H14" i="71"/>
  <c r="Q14" i="71"/>
  <c r="Q17" i="75"/>
  <c r="U17" i="75"/>
  <c r="U14" i="71"/>
  <c r="O14" i="71"/>
  <c r="O17" i="75"/>
  <c r="R17" i="75"/>
  <c r="R14" i="71"/>
  <c r="F14" i="71"/>
  <c r="F17" i="75"/>
  <c r="W14" i="71"/>
  <c r="W17" i="75"/>
  <c r="AP122" i="25"/>
  <c r="AP269" i="25" s="1"/>
  <c r="AS229" i="46"/>
  <c r="AA122" i="25"/>
  <c r="AA269" i="25" s="1"/>
  <c r="AD229" i="46"/>
  <c r="AI122" i="25"/>
  <c r="AI269" i="25" s="1"/>
  <c r="AL229" i="46"/>
  <c r="AO122" i="25"/>
  <c r="AO269" i="25" s="1"/>
  <c r="AR229" i="46"/>
  <c r="G72" i="47"/>
  <c r="G271" i="47" s="1"/>
  <c r="G313" i="47"/>
  <c r="R313" i="47"/>
  <c r="R72" i="47"/>
  <c r="R271" i="47" s="1"/>
  <c r="CN84" i="46"/>
  <c r="AA266" i="64"/>
  <c r="AA124" i="64"/>
  <c r="E48" i="70"/>
  <c r="E56" i="74"/>
  <c r="G48" i="70"/>
  <c r="G56" i="74"/>
  <c r="I56" i="74"/>
  <c r="I48" i="70"/>
  <c r="K48" i="70"/>
  <c r="K56" i="74"/>
  <c r="N48" i="70"/>
  <c r="N56" i="74"/>
  <c r="P56" i="74"/>
  <c r="P48" i="70"/>
  <c r="R56" i="74"/>
  <c r="R48" i="70"/>
  <c r="T56" i="74"/>
  <c r="T48" i="70"/>
  <c r="V56" i="74"/>
  <c r="V48" i="70"/>
  <c r="D48" i="70"/>
  <c r="AA53" i="64"/>
  <c r="D56" i="74"/>
  <c r="X223" i="25"/>
  <c r="X323" i="25" s="1"/>
  <c r="C223" i="25"/>
  <c r="C323" i="25" s="1"/>
  <c r="D323" i="25"/>
  <c r="D241" i="56"/>
  <c r="K170" i="44"/>
  <c r="H120" i="47"/>
  <c r="H218" i="25"/>
  <c r="H332" i="25" s="1"/>
  <c r="I250" i="56"/>
  <c r="U252" i="56"/>
  <c r="Q252" i="56"/>
  <c r="L252" i="56"/>
  <c r="H252" i="56"/>
  <c r="M252" i="56"/>
  <c r="C155" i="47"/>
  <c r="D337" i="47"/>
  <c r="C224" i="25"/>
  <c r="X224" i="25"/>
  <c r="U72" i="47"/>
  <c r="U271" i="47" s="1"/>
  <c r="U313" i="47"/>
  <c r="J61" i="71"/>
  <c r="J63" i="71" s="1"/>
  <c r="J43" i="70"/>
  <c r="N61" i="71"/>
  <c r="N63" i="71" s="1"/>
  <c r="N43" i="70"/>
  <c r="W61" i="71"/>
  <c r="W63" i="71" s="1"/>
  <c r="W43" i="70"/>
  <c r="R61" i="71"/>
  <c r="R63" i="71" s="1"/>
  <c r="R43" i="70"/>
  <c r="V61" i="71"/>
  <c r="V63" i="71" s="1"/>
  <c r="V43" i="70"/>
  <c r="M61" i="71"/>
  <c r="M63" i="71" s="1"/>
  <c r="M43" i="70"/>
  <c r="F61" i="71"/>
  <c r="F63" i="71" s="1"/>
  <c r="F43" i="70"/>
  <c r="D61" i="71"/>
  <c r="C41" i="70"/>
  <c r="F201" i="64"/>
  <c r="F225" i="64" s="1"/>
  <c r="D225" i="64"/>
  <c r="AA191" i="64"/>
  <c r="AA410" i="64"/>
  <c r="D371" i="64"/>
  <c r="T17" i="74"/>
  <c r="T15" i="70"/>
  <c r="Q15" i="70"/>
  <c r="Q17" i="74"/>
  <c r="O17" i="74"/>
  <c r="O15" i="70"/>
  <c r="N15" i="70"/>
  <c r="N17" i="74"/>
  <c r="F17" i="74"/>
  <c r="F15" i="70"/>
  <c r="K15" i="70"/>
  <c r="K17" i="74"/>
  <c r="G17" i="74"/>
  <c r="G15" i="70"/>
  <c r="L17" i="74"/>
  <c r="L15" i="70"/>
  <c r="V15" i="70"/>
  <c r="V17" i="74"/>
  <c r="S120" i="47"/>
  <c r="S218" i="25"/>
  <c r="S332" i="25" s="1"/>
  <c r="T250" i="56"/>
  <c r="L250" i="56"/>
  <c r="K120" i="47"/>
  <c r="K218" i="25"/>
  <c r="K332" i="25" s="1"/>
  <c r="Y155" i="25"/>
  <c r="E167" i="56"/>
  <c r="AX167" i="46"/>
  <c r="AB251" i="46"/>
  <c r="D214" i="47"/>
  <c r="W218" i="25"/>
  <c r="W332" i="25" s="1"/>
  <c r="X250" i="56"/>
  <c r="W120" i="47"/>
  <c r="D152" i="47"/>
  <c r="C152" i="47" s="1"/>
  <c r="AX49" i="46"/>
  <c r="L47" i="75"/>
  <c r="L49" i="75" s="1"/>
  <c r="L72" i="74"/>
  <c r="E47" i="75"/>
  <c r="E49" i="75" s="1"/>
  <c r="E72" i="74"/>
  <c r="G47" i="75"/>
  <c r="G49" i="75" s="1"/>
  <c r="G72" i="74"/>
  <c r="H47" i="75"/>
  <c r="H49" i="75" s="1"/>
  <c r="H72" i="74"/>
  <c r="T62" i="70"/>
  <c r="T40" i="71"/>
  <c r="U259" i="56"/>
  <c r="O47" i="75"/>
  <c r="O49" i="75" s="1"/>
  <c r="O72" i="74"/>
  <c r="U47" i="75"/>
  <c r="U49" i="75" s="1"/>
  <c r="U72" i="74"/>
  <c r="K62" i="70"/>
  <c r="K40" i="71"/>
  <c r="L259" i="56"/>
  <c r="P40" i="71"/>
  <c r="P62" i="70"/>
  <c r="Q259" i="56"/>
  <c r="I47" i="75"/>
  <c r="I49" i="75" s="1"/>
  <c r="I72" i="74"/>
  <c r="Y269" i="25"/>
  <c r="X123" i="25"/>
  <c r="L313" i="47"/>
  <c r="L72" i="47"/>
  <c r="L271" i="47" s="1"/>
  <c r="Y73" i="25"/>
  <c r="AP80" i="25"/>
  <c r="L145" i="44"/>
  <c r="J240" i="44" s="1"/>
  <c r="I240" i="44"/>
  <c r="N256" i="46"/>
  <c r="K256" i="46"/>
  <c r="L256" i="46"/>
  <c r="O256" i="46"/>
  <c r="X256" i="46"/>
  <c r="U256" i="46"/>
  <c r="I256" i="46"/>
  <c r="R256" i="46"/>
  <c r="AX213" i="46"/>
  <c r="AV256" i="46" s="1"/>
  <c r="AB256" i="46"/>
  <c r="Z256" i="46"/>
  <c r="W256" i="46"/>
  <c r="BS213" i="46"/>
  <c r="D55" i="69"/>
  <c r="C55" i="69" s="1"/>
  <c r="D32" i="56"/>
  <c r="K32" i="44" s="1"/>
  <c r="L32" i="44" s="1"/>
  <c r="C43" i="25"/>
  <c r="AS43" i="25" s="1"/>
  <c r="AA489" i="64"/>
  <c r="L15" i="71"/>
  <c r="L18" i="75"/>
  <c r="K18" i="75"/>
  <c r="K15" i="71"/>
  <c r="Q18" i="75"/>
  <c r="Q15" i="71"/>
  <c r="P18" i="75"/>
  <c r="P15" i="71"/>
  <c r="S18" i="75"/>
  <c r="S15" i="71"/>
  <c r="V15" i="71"/>
  <c r="V18" i="75"/>
  <c r="O15" i="71"/>
  <c r="O18" i="75"/>
  <c r="F18" i="75"/>
  <c r="F15" i="71"/>
  <c r="M18" i="75"/>
  <c r="M15" i="71"/>
  <c r="U57" i="65"/>
  <c r="S57" i="65"/>
  <c r="I141" i="46"/>
  <c r="I145" i="46"/>
  <c r="I164" i="46"/>
  <c r="R13" i="73"/>
  <c r="R12" i="65"/>
  <c r="L12" i="65"/>
  <c r="L13" i="73"/>
  <c r="D13" i="73"/>
  <c r="AA342" i="64"/>
  <c r="D12" i="65"/>
  <c r="K12" i="65"/>
  <c r="K13" i="73"/>
  <c r="I12" i="65"/>
  <c r="I13" i="73"/>
  <c r="N12" i="65"/>
  <c r="N13" i="73"/>
  <c r="M13" i="73"/>
  <c r="M12" i="65"/>
  <c r="V13" i="73"/>
  <c r="V12" i="65"/>
  <c r="H13" i="73"/>
  <c r="H12" i="65"/>
  <c r="F44" i="73"/>
  <c r="F45" i="73" s="1"/>
  <c r="F45" i="65"/>
  <c r="F46" i="65" s="1"/>
  <c r="H44" i="73"/>
  <c r="H45" i="73" s="1"/>
  <c r="H45" i="65"/>
  <c r="H46" i="65" s="1"/>
  <c r="J45" i="65"/>
  <c r="J46" i="65" s="1"/>
  <c r="J44" i="73"/>
  <c r="J45" i="73" s="1"/>
  <c r="M44" i="73"/>
  <c r="M45" i="73" s="1"/>
  <c r="M45" i="65"/>
  <c r="M46" i="65" s="1"/>
  <c r="O44" i="73"/>
  <c r="O45" i="73" s="1"/>
  <c r="O45" i="65"/>
  <c r="Q44" i="73"/>
  <c r="Q45" i="73" s="1"/>
  <c r="Q45" i="65"/>
  <c r="Q46" i="65" s="1"/>
  <c r="S45" i="65"/>
  <c r="S46" i="65" s="1"/>
  <c r="S44" i="73"/>
  <c r="S45" i="73" s="1"/>
  <c r="U45" i="65"/>
  <c r="U46" i="65" s="1"/>
  <c r="U44" i="73"/>
  <c r="U45" i="73" s="1"/>
  <c r="W45" i="65"/>
  <c r="W46" i="65" s="1"/>
  <c r="W44" i="73"/>
  <c r="W45" i="73" s="1"/>
  <c r="L44" i="73"/>
  <c r="L45" i="73" s="1"/>
  <c r="L45" i="65"/>
  <c r="L46" i="65" s="1"/>
  <c r="T153" i="25"/>
  <c r="T277" i="25" s="1"/>
  <c r="W237" i="46"/>
  <c r="C220" i="25"/>
  <c r="X220" i="25"/>
  <c r="X292" i="25"/>
  <c r="K375" i="47"/>
  <c r="P72" i="47"/>
  <c r="P271" i="47" s="1"/>
  <c r="P313" i="47"/>
  <c r="AO159" i="46"/>
  <c r="AO163" i="46"/>
  <c r="AT154" i="46"/>
  <c r="AO142" i="25" s="1"/>
  <c r="AT133" i="46"/>
  <c r="AI154" i="46"/>
  <c r="AD142" i="25" s="1"/>
  <c r="AI133" i="46"/>
  <c r="AH154" i="46"/>
  <c r="AC142" i="25" s="1"/>
  <c r="AH133" i="46"/>
  <c r="AL133" i="46"/>
  <c r="AL154" i="46"/>
  <c r="AG142" i="25" s="1"/>
  <c r="AR133" i="46"/>
  <c r="AR154" i="46"/>
  <c r="AM142" i="25" s="1"/>
  <c r="AV133" i="46"/>
  <c r="AV154" i="46"/>
  <c r="AQ142" i="25" s="1"/>
  <c r="AN133" i="46"/>
  <c r="AN154" i="46"/>
  <c r="AI142" i="25" s="1"/>
  <c r="AO133" i="46"/>
  <c r="AO154" i="46"/>
  <c r="AJ142" i="25" s="1"/>
  <c r="AJ133" i="46"/>
  <c r="AJ154" i="46"/>
  <c r="AE142" i="25" s="1"/>
  <c r="E53" i="75"/>
  <c r="E46" i="71"/>
  <c r="G46" i="71"/>
  <c r="G53" i="75"/>
  <c r="I53" i="75"/>
  <c r="I46" i="71"/>
  <c r="K53" i="75"/>
  <c r="K46" i="71"/>
  <c r="N53" i="75"/>
  <c r="N46" i="71"/>
  <c r="P46" i="71"/>
  <c r="P53" i="75"/>
  <c r="R53" i="75"/>
  <c r="R46" i="71"/>
  <c r="T46" i="71"/>
  <c r="T53" i="75"/>
  <c r="V46" i="71"/>
  <c r="V53" i="75"/>
  <c r="AA50" i="64"/>
  <c r="D53" i="75"/>
  <c r="D46" i="71"/>
  <c r="AA263" i="64"/>
  <c r="AA411" i="64"/>
  <c r="AA192" i="64"/>
  <c r="C68" i="36"/>
  <c r="AM122" i="25"/>
  <c r="AM269" i="25" s="1"/>
  <c r="AP229" i="46"/>
  <c r="AB122" i="25"/>
  <c r="AB269" i="25" s="1"/>
  <c r="AE229" i="46"/>
  <c r="AJ122" i="25"/>
  <c r="AJ269" i="25" s="1"/>
  <c r="AM229" i="46"/>
  <c r="AK122" i="25"/>
  <c r="AK269" i="25" s="1"/>
  <c r="AN229" i="46"/>
  <c r="J313" i="47"/>
  <c r="J72" i="47"/>
  <c r="J271" i="47" s="1"/>
  <c r="S313" i="47"/>
  <c r="S72" i="47"/>
  <c r="S271" i="47" s="1"/>
  <c r="R111" i="36"/>
  <c r="J120" i="47"/>
  <c r="J218" i="25"/>
  <c r="J332" i="25" s="1"/>
  <c r="K250" i="56"/>
  <c r="D62" i="71"/>
  <c r="C62" i="71" s="1"/>
  <c r="C42" i="70"/>
  <c r="AA488" i="64"/>
  <c r="R16" i="70"/>
  <c r="R18" i="74"/>
  <c r="V16" i="70"/>
  <c r="V18" i="74"/>
  <c r="H18" i="74"/>
  <c r="H16" i="70"/>
  <c r="F18" i="74"/>
  <c r="F16" i="70"/>
  <c r="L18" i="74"/>
  <c r="L16" i="70"/>
  <c r="T18" i="74"/>
  <c r="T16" i="70"/>
  <c r="I18" i="74"/>
  <c r="I16" i="70"/>
  <c r="K18" i="74"/>
  <c r="K16" i="70"/>
  <c r="M18" i="74"/>
  <c r="M16" i="70"/>
  <c r="W18" i="74"/>
  <c r="W16" i="70"/>
  <c r="AA195" i="64"/>
  <c r="AB80" i="25"/>
  <c r="T57" i="65"/>
  <c r="R57" i="65"/>
  <c r="K57" i="65"/>
  <c r="G57" i="65"/>
  <c r="E57" i="65"/>
  <c r="X222" i="25"/>
  <c r="C222" i="25"/>
  <c r="M72" i="47"/>
  <c r="M271" i="47" s="1"/>
  <c r="M313" i="47"/>
  <c r="S61" i="71"/>
  <c r="S63" i="71" s="1"/>
  <c r="S43" i="70"/>
  <c r="O61" i="71"/>
  <c r="O63" i="71" s="1"/>
  <c r="O43" i="70"/>
  <c r="C68" i="75"/>
  <c r="E47" i="70"/>
  <c r="E55" i="74"/>
  <c r="G55" i="74"/>
  <c r="G47" i="70"/>
  <c r="I55" i="74"/>
  <c r="I47" i="70"/>
  <c r="K47" i="70"/>
  <c r="K55" i="74"/>
  <c r="N47" i="70"/>
  <c r="N55" i="74"/>
  <c r="P55" i="74"/>
  <c r="P47" i="70"/>
  <c r="R55" i="74"/>
  <c r="R47" i="70"/>
  <c r="T47" i="70"/>
  <c r="T55" i="74"/>
  <c r="V47" i="70"/>
  <c r="V55" i="74"/>
  <c r="AA49" i="64"/>
  <c r="D47" i="70"/>
  <c r="D55" i="74"/>
  <c r="F272" i="64"/>
  <c r="F296" i="64" s="1"/>
  <c r="D296" i="64"/>
  <c r="AA262" i="64"/>
  <c r="K143" i="25"/>
  <c r="L155" i="56"/>
  <c r="K206" i="25" s="1"/>
  <c r="I242" i="44"/>
  <c r="L37" i="44"/>
  <c r="J242" i="44" s="1"/>
  <c r="H111" i="36"/>
  <c r="G250" i="56"/>
  <c r="F218" i="25"/>
  <c r="F332" i="25" s="1"/>
  <c r="F120" i="47"/>
  <c r="U250" i="56"/>
  <c r="T120" i="47"/>
  <c r="T218" i="25"/>
  <c r="T332" i="25" s="1"/>
  <c r="V218" i="25"/>
  <c r="V332" i="25" s="1"/>
  <c r="V120" i="47"/>
  <c r="W250" i="56"/>
  <c r="L218" i="25"/>
  <c r="L332" i="25" s="1"/>
  <c r="L120" i="47"/>
  <c r="M250" i="56"/>
  <c r="E120" i="47"/>
  <c r="C17" i="72"/>
  <c r="E218" i="25"/>
  <c r="E332" i="25" s="1"/>
  <c r="F250" i="56"/>
  <c r="J49" i="56"/>
  <c r="O49" i="56"/>
  <c r="K49" i="56"/>
  <c r="G49" i="56"/>
  <c r="S49" i="56"/>
  <c r="L49" i="56"/>
  <c r="U49" i="56"/>
  <c r="H49" i="56"/>
  <c r="Q49" i="56"/>
  <c r="D47" i="75"/>
  <c r="C70" i="74"/>
  <c r="D72" i="74"/>
  <c r="D80" i="25"/>
  <c r="F62" i="70"/>
  <c r="F40" i="71"/>
  <c r="G259" i="56"/>
  <c r="M47" i="75"/>
  <c r="M49" i="75" s="1"/>
  <c r="M72" i="74"/>
  <c r="Q47" i="75"/>
  <c r="Q49" i="75" s="1"/>
  <c r="Q72" i="74"/>
  <c r="V47" i="75"/>
  <c r="V49" i="75" s="1"/>
  <c r="V72" i="74"/>
  <c r="S62" i="70"/>
  <c r="S40" i="71"/>
  <c r="T259" i="56"/>
  <c r="W62" i="70"/>
  <c r="W40" i="71"/>
  <c r="X259" i="56"/>
  <c r="N40" i="71"/>
  <c r="N62" i="70"/>
  <c r="O259" i="56"/>
  <c r="J47" i="75"/>
  <c r="J49" i="75" s="1"/>
  <c r="J72" i="74"/>
  <c r="R40" i="71"/>
  <c r="R62" i="70"/>
  <c r="S259" i="56"/>
  <c r="AX155" i="46"/>
  <c r="F375" i="47"/>
  <c r="W222" i="47"/>
  <c r="R375" i="47"/>
  <c r="J111" i="36"/>
  <c r="Q163" i="46" l="1"/>
  <c r="L151" i="25" s="1"/>
  <c r="Q159" i="46"/>
  <c r="O236" i="46" s="1"/>
  <c r="P65" i="69"/>
  <c r="V65" i="69"/>
  <c r="AS86" i="25"/>
  <c r="D64" i="69"/>
  <c r="K67" i="36"/>
  <c r="Q65" i="69"/>
  <c r="E65" i="69"/>
  <c r="W65" i="69"/>
  <c r="S134" i="46"/>
  <c r="O134" i="56" s="1"/>
  <c r="N185" i="25" s="1"/>
  <c r="C13" i="69"/>
  <c r="M67" i="36"/>
  <c r="H67" i="36"/>
  <c r="T67" i="36"/>
  <c r="D67" i="36"/>
  <c r="W67" i="36"/>
  <c r="Q67" i="36"/>
  <c r="U67" i="36"/>
  <c r="V67" i="36"/>
  <c r="F67" i="36"/>
  <c r="R67" i="36"/>
  <c r="J67" i="36"/>
  <c r="I67" i="36"/>
  <c r="O67" i="36"/>
  <c r="N67" i="36"/>
  <c r="S67" i="36"/>
  <c r="G67" i="36"/>
  <c r="P67" i="36"/>
  <c r="D154" i="64"/>
  <c r="T65" i="69"/>
  <c r="I65" i="69"/>
  <c r="K65" i="69"/>
  <c r="E67" i="36"/>
  <c r="S65" i="69"/>
  <c r="V80" i="25"/>
  <c r="J123" i="25"/>
  <c r="Q122" i="25"/>
  <c r="V135" i="46"/>
  <c r="R135" i="56" s="1"/>
  <c r="Q186" i="25" s="1"/>
  <c r="L135" i="46"/>
  <c r="G123" i="25" s="1"/>
  <c r="H122" i="25"/>
  <c r="G143" i="25"/>
  <c r="E143" i="25"/>
  <c r="M134" i="56"/>
  <c r="L185" i="25" s="1"/>
  <c r="X155" i="56"/>
  <c r="W206" i="25" s="1"/>
  <c r="AB135" i="46"/>
  <c r="X135" i="56" s="1"/>
  <c r="W186" i="25" s="1"/>
  <c r="P46" i="65"/>
  <c r="F135" i="56"/>
  <c r="E186" i="25" s="1"/>
  <c r="M155" i="46"/>
  <c r="I155" i="56" s="1"/>
  <c r="H206" i="25" s="1"/>
  <c r="J134" i="46"/>
  <c r="F134" i="56" s="1"/>
  <c r="E185" i="25" s="1"/>
  <c r="M102" i="36"/>
  <c r="AM156" i="46" s="1"/>
  <c r="AH144" i="25" s="1"/>
  <c r="O46" i="65"/>
  <c r="U134" i="56"/>
  <c r="T185" i="25" s="1"/>
  <c r="C44" i="65"/>
  <c r="N123" i="25"/>
  <c r="C64" i="69"/>
  <c r="C57" i="36"/>
  <c r="O134" i="46"/>
  <c r="K134" i="56" s="1"/>
  <c r="J185" i="25" s="1"/>
  <c r="V123" i="25"/>
  <c r="M65" i="69"/>
  <c r="L134" i="46"/>
  <c r="Q155" i="46"/>
  <c r="M155" i="56" s="1"/>
  <c r="L206" i="25" s="1"/>
  <c r="M123" i="25"/>
  <c r="AA134" i="46"/>
  <c r="W134" i="56" s="1"/>
  <c r="V185" i="25" s="1"/>
  <c r="R122" i="25"/>
  <c r="P164" i="46"/>
  <c r="K17" i="73" s="1"/>
  <c r="T134" i="56"/>
  <c r="Y155" i="46"/>
  <c r="U155" i="56" s="1"/>
  <c r="T206" i="25" s="1"/>
  <c r="H80" i="25"/>
  <c r="U80" i="25"/>
  <c r="W135" i="46"/>
  <c r="S135" i="56" s="1"/>
  <c r="R186" i="25" s="1"/>
  <c r="U155" i="46"/>
  <c r="U134" i="46"/>
  <c r="X155" i="46"/>
  <c r="S143" i="25" s="1"/>
  <c r="U135" i="46"/>
  <c r="Q135" i="56" s="1"/>
  <c r="P186" i="25" s="1"/>
  <c r="K57" i="71"/>
  <c r="AB134" i="46"/>
  <c r="AP68" i="25"/>
  <c r="I123" i="25"/>
  <c r="D122" i="25"/>
  <c r="T135" i="46"/>
  <c r="P135" i="56" s="1"/>
  <c r="O186" i="25" s="1"/>
  <c r="X135" i="46"/>
  <c r="S123" i="25" s="1"/>
  <c r="I135" i="46"/>
  <c r="D123" i="25" s="1"/>
  <c r="U123" i="25"/>
  <c r="O143" i="25"/>
  <c r="Y135" i="46"/>
  <c r="U135" i="56" s="1"/>
  <c r="T186" i="25" s="1"/>
  <c r="N155" i="46"/>
  <c r="J155" i="56" s="1"/>
  <c r="I206" i="25" s="1"/>
  <c r="I155" i="46"/>
  <c r="AW159" i="46"/>
  <c r="AU236" i="46" s="1"/>
  <c r="N134" i="46"/>
  <c r="J134" i="56" s="1"/>
  <c r="I185" i="25" s="1"/>
  <c r="G155" i="56"/>
  <c r="F206" i="25" s="1"/>
  <c r="T134" i="46"/>
  <c r="O122" i="25" s="1"/>
  <c r="V155" i="46"/>
  <c r="R155" i="56" s="1"/>
  <c r="Q206" i="25" s="1"/>
  <c r="AA155" i="46"/>
  <c r="W155" i="56" s="1"/>
  <c r="V206" i="25" s="1"/>
  <c r="AB68" i="25"/>
  <c r="Z134" i="46"/>
  <c r="Z155" i="46"/>
  <c r="M135" i="46"/>
  <c r="I135" i="56" s="1"/>
  <c r="H186" i="25" s="1"/>
  <c r="Q135" i="46"/>
  <c r="M135" i="56" s="1"/>
  <c r="L186" i="25" s="1"/>
  <c r="R102" i="36"/>
  <c r="AR137" i="46" s="1"/>
  <c r="AM125" i="25" s="1"/>
  <c r="K102" i="36"/>
  <c r="AK137" i="46" s="1"/>
  <c r="AF125" i="25" s="1"/>
  <c r="AI68" i="25"/>
  <c r="AQ164" i="46"/>
  <c r="AL152" i="25" s="1"/>
  <c r="F65" i="69"/>
  <c r="X78" i="25"/>
  <c r="Q108" i="36" s="1"/>
  <c r="AQ162" i="46" s="1"/>
  <c r="Q205" i="47" s="1"/>
  <c r="Q367" i="47" s="1"/>
  <c r="M145" i="46"/>
  <c r="I145" i="56" s="1"/>
  <c r="AQ141" i="46"/>
  <c r="AO235" i="46" s="1"/>
  <c r="R134" i="46"/>
  <c r="N134" i="56" s="1"/>
  <c r="M185" i="25" s="1"/>
  <c r="K134" i="46"/>
  <c r="G134" i="56" s="1"/>
  <c r="S155" i="46"/>
  <c r="N143" i="25" s="1"/>
  <c r="R155" i="46"/>
  <c r="N155" i="56" s="1"/>
  <c r="M206" i="25" s="1"/>
  <c r="O155" i="46"/>
  <c r="K155" i="56" s="1"/>
  <c r="J206" i="25" s="1"/>
  <c r="K135" i="46"/>
  <c r="F123" i="25" s="1"/>
  <c r="M80" i="25"/>
  <c r="C53" i="71"/>
  <c r="AM141" i="46"/>
  <c r="AH129" i="25" s="1"/>
  <c r="R143" i="25"/>
  <c r="E58" i="36"/>
  <c r="J137" i="46" s="1"/>
  <c r="E125" i="25" s="1"/>
  <c r="G58" i="36"/>
  <c r="L137" i="46" s="1"/>
  <c r="G125" i="25" s="1"/>
  <c r="L58" i="36"/>
  <c r="Q156" i="46" s="1"/>
  <c r="L144" i="25" s="1"/>
  <c r="R58" i="36"/>
  <c r="W136" i="46" s="1"/>
  <c r="C63" i="70"/>
  <c r="P80" i="25"/>
  <c r="C54" i="70"/>
  <c r="F58" i="36"/>
  <c r="K137" i="46" s="1"/>
  <c r="F125" i="25" s="1"/>
  <c r="J58" i="36"/>
  <c r="O156" i="46" s="1"/>
  <c r="K58" i="36"/>
  <c r="P156" i="46" s="1"/>
  <c r="K144" i="25" s="1"/>
  <c r="W58" i="36"/>
  <c r="AB136" i="46" s="1"/>
  <c r="H58" i="36"/>
  <c r="M156" i="46" s="1"/>
  <c r="H144" i="25" s="1"/>
  <c r="U58" i="36"/>
  <c r="Z136" i="46" s="1"/>
  <c r="O58" i="36"/>
  <c r="T156" i="46" s="1"/>
  <c r="O144" i="25" s="1"/>
  <c r="C41" i="71"/>
  <c r="AM68" i="25"/>
  <c r="AT159" i="46"/>
  <c r="AW164" i="46"/>
  <c r="AR152" i="25" s="1"/>
  <c r="J145" i="46"/>
  <c r="E16" i="73" s="1"/>
  <c r="L84" i="25"/>
  <c r="L88" i="25" s="1"/>
  <c r="L58" i="73" s="1"/>
  <c r="L97" i="74" s="1"/>
  <c r="L95" i="75" s="1"/>
  <c r="Q312" i="47"/>
  <c r="Q314" i="47" s="1"/>
  <c r="J141" i="46"/>
  <c r="L147" i="25"/>
  <c r="L276" i="25" s="1"/>
  <c r="D254" i="56"/>
  <c r="AL68" i="25"/>
  <c r="Q126" i="47"/>
  <c r="D240" i="56"/>
  <c r="AF68" i="25"/>
  <c r="D41" i="56"/>
  <c r="K41" i="44" s="1"/>
  <c r="L41" i="44" s="1"/>
  <c r="AM137" i="46"/>
  <c r="AH125" i="25" s="1"/>
  <c r="G102" i="36"/>
  <c r="AG136" i="46" s="1"/>
  <c r="AB124" i="25" s="1"/>
  <c r="U102" i="36"/>
  <c r="AU156" i="46" s="1"/>
  <c r="AP144" i="25" s="1"/>
  <c r="I102" i="36"/>
  <c r="AI137" i="46" s="1"/>
  <c r="AD125" i="25" s="1"/>
  <c r="N145" i="46"/>
  <c r="I16" i="73" s="1"/>
  <c r="Q123" i="25"/>
  <c r="P102" i="36"/>
  <c r="AP156" i="46" s="1"/>
  <c r="AK144" i="25" s="1"/>
  <c r="C57" i="70"/>
  <c r="C78" i="25"/>
  <c r="S64" i="36" s="1"/>
  <c r="X162" i="46" s="1"/>
  <c r="S85" i="74" s="1"/>
  <c r="S83" i="75" s="1"/>
  <c r="K56" i="36"/>
  <c r="P154" i="46" s="1"/>
  <c r="G56" i="36"/>
  <c r="L154" i="46" s="1"/>
  <c r="T141" i="46"/>
  <c r="O129" i="25" s="1"/>
  <c r="O312" i="47"/>
  <c r="O314" i="47" s="1"/>
  <c r="L56" i="36"/>
  <c r="Q154" i="46" s="1"/>
  <c r="H102" i="36"/>
  <c r="AH137" i="46" s="1"/>
  <c r="AC125" i="25" s="1"/>
  <c r="N102" i="36"/>
  <c r="AN136" i="46" s="1"/>
  <c r="AI124" i="25" s="1"/>
  <c r="Z84" i="25"/>
  <c r="Z88" i="25" s="1"/>
  <c r="Z92" i="25" s="1"/>
  <c r="Z96" i="25" s="1"/>
  <c r="AO68" i="25"/>
  <c r="J56" i="36"/>
  <c r="O154" i="46" s="1"/>
  <c r="U164" i="46"/>
  <c r="P17" i="73" s="1"/>
  <c r="O58" i="70"/>
  <c r="E56" i="36"/>
  <c r="J154" i="46" s="1"/>
  <c r="M141" i="46"/>
  <c r="H15" i="73" s="1"/>
  <c r="U141" i="46"/>
  <c r="P129" i="25" s="1"/>
  <c r="AV141" i="46"/>
  <c r="V188" i="47" s="1"/>
  <c r="R145" i="46"/>
  <c r="M16" i="73" s="1"/>
  <c r="AC68" i="25"/>
  <c r="AB84" i="25"/>
  <c r="AB88" i="25" s="1"/>
  <c r="AB92" i="25" s="1"/>
  <c r="AB96" i="25" s="1"/>
  <c r="S141" i="46"/>
  <c r="N129" i="25" s="1"/>
  <c r="H64" i="70"/>
  <c r="D56" i="36"/>
  <c r="I154" i="46" s="1"/>
  <c r="S56" i="36"/>
  <c r="X154" i="46" s="1"/>
  <c r="AI84" i="25"/>
  <c r="AI88" i="25" s="1"/>
  <c r="AI92" i="25" s="1"/>
  <c r="AI96" i="25" s="1"/>
  <c r="C73" i="25"/>
  <c r="O63" i="36" s="1"/>
  <c r="T161" i="46" s="1"/>
  <c r="O149" i="25" s="1"/>
  <c r="O273" i="25" s="1"/>
  <c r="AM136" i="46"/>
  <c r="AP84" i="25"/>
  <c r="AP88" i="25" s="1"/>
  <c r="AP92" i="25" s="1"/>
  <c r="AP96" i="25" s="1"/>
  <c r="AD163" i="46"/>
  <c r="D206" i="47" s="1"/>
  <c r="S145" i="46"/>
  <c r="N133" i="25" s="1"/>
  <c r="AA141" i="46"/>
  <c r="V129" i="25" s="1"/>
  <c r="AE141" i="46"/>
  <c r="E188" i="47" s="1"/>
  <c r="AV164" i="46"/>
  <c r="AQ152" i="25" s="1"/>
  <c r="U56" i="36"/>
  <c r="Z154" i="46" s="1"/>
  <c r="O126" i="47"/>
  <c r="N141" i="46"/>
  <c r="I129" i="25" s="1"/>
  <c r="Q56" i="36"/>
  <c r="V154" i="46" s="1"/>
  <c r="M56" i="36"/>
  <c r="R154" i="46" s="1"/>
  <c r="AN163" i="46"/>
  <c r="AA137" i="46"/>
  <c r="W137" i="56" s="1"/>
  <c r="U84" i="25"/>
  <c r="U88" i="25" s="1"/>
  <c r="U58" i="73" s="1"/>
  <c r="W102" i="36"/>
  <c r="AW136" i="46" s="1"/>
  <c r="AR124" i="25" s="1"/>
  <c r="S102" i="36"/>
  <c r="AS136" i="46" s="1"/>
  <c r="AN124" i="25" s="1"/>
  <c r="H58" i="70"/>
  <c r="Q102" i="36"/>
  <c r="AQ136" i="46" s="1"/>
  <c r="X52" i="25"/>
  <c r="L103" i="36" s="1"/>
  <c r="J102" i="36"/>
  <c r="AJ136" i="46" s="1"/>
  <c r="AE124" i="25" s="1"/>
  <c r="C56" i="71"/>
  <c r="F56" i="36"/>
  <c r="K154" i="46" s="1"/>
  <c r="W56" i="36"/>
  <c r="AB154" i="46" s="1"/>
  <c r="V56" i="36"/>
  <c r="AA154" i="46" s="1"/>
  <c r="O56" i="36"/>
  <c r="T154" i="46" s="1"/>
  <c r="P56" i="36"/>
  <c r="U154" i="46" s="1"/>
  <c r="AC84" i="25"/>
  <c r="AC88" i="25" s="1"/>
  <c r="AC92" i="25" s="1"/>
  <c r="AC96" i="25" s="1"/>
  <c r="N64" i="70"/>
  <c r="H56" i="36"/>
  <c r="M154" i="46" s="1"/>
  <c r="AF84" i="25"/>
  <c r="AF88" i="25" s="1"/>
  <c r="AF92" i="25" s="1"/>
  <c r="AF96" i="25" s="1"/>
  <c r="R56" i="36"/>
  <c r="W154" i="46" s="1"/>
  <c r="T56" i="36"/>
  <c r="Y154" i="46" s="1"/>
  <c r="N56" i="36"/>
  <c r="S154" i="46" s="1"/>
  <c r="AF163" i="46"/>
  <c r="I56" i="36"/>
  <c r="N154" i="46" s="1"/>
  <c r="O102" i="36"/>
  <c r="AO136" i="46" s="1"/>
  <c r="AJ124" i="25" s="1"/>
  <c r="F102" i="36"/>
  <c r="AF136" i="46" s="1"/>
  <c r="AA124" i="25" s="1"/>
  <c r="P84" i="25"/>
  <c r="P88" i="25" s="1"/>
  <c r="P58" i="73" s="1"/>
  <c r="AF145" i="46"/>
  <c r="AA133" i="25" s="1"/>
  <c r="AP164" i="46"/>
  <c r="P207" i="47" s="1"/>
  <c r="Y145" i="46"/>
  <c r="T133" i="25" s="1"/>
  <c r="AF141" i="46"/>
  <c r="G141" i="56" s="1"/>
  <c r="D57" i="65"/>
  <c r="C57" i="65" s="1"/>
  <c r="T145" i="46"/>
  <c r="O133" i="25" s="1"/>
  <c r="M126" i="47"/>
  <c r="Y164" i="46"/>
  <c r="T17" i="73" s="1"/>
  <c r="AP145" i="46"/>
  <c r="P191" i="47" s="1"/>
  <c r="D46" i="65"/>
  <c r="C66" i="74"/>
  <c r="AG145" i="46"/>
  <c r="H145" i="56" s="1"/>
  <c r="AE84" i="25"/>
  <c r="AE88" i="25" s="1"/>
  <c r="AE92" i="25" s="1"/>
  <c r="AE96" i="25" s="1"/>
  <c r="AV136" i="46"/>
  <c r="W136" i="56" s="1"/>
  <c r="AD164" i="46"/>
  <c r="D207" i="47" s="1"/>
  <c r="S420" i="64"/>
  <c r="S444" i="64" s="1"/>
  <c r="U205" i="46" s="1"/>
  <c r="K122" i="25"/>
  <c r="AL145" i="46"/>
  <c r="AG133" i="25" s="1"/>
  <c r="R164" i="46"/>
  <c r="M152" i="25" s="1"/>
  <c r="AB141" i="46"/>
  <c r="W15" i="73" s="1"/>
  <c r="D258" i="56"/>
  <c r="AO84" i="25"/>
  <c r="AO88" i="25" s="1"/>
  <c r="AO92" i="25" s="1"/>
  <c r="AO96" i="25" s="1"/>
  <c r="W64" i="70"/>
  <c r="AB145" i="46"/>
  <c r="W133" i="25" s="1"/>
  <c r="AA156" i="46"/>
  <c r="V144" i="25" s="1"/>
  <c r="AP163" i="46"/>
  <c r="P206" i="47" s="1"/>
  <c r="Z145" i="46"/>
  <c r="U133" i="25" s="1"/>
  <c r="U42" i="71"/>
  <c r="U86" i="71" s="1"/>
  <c r="C64" i="75"/>
  <c r="R568" i="64"/>
  <c r="R592" i="64" s="1"/>
  <c r="T207" i="46" s="1"/>
  <c r="V568" i="64"/>
  <c r="V592" i="64" s="1"/>
  <c r="X207" i="46" s="1"/>
  <c r="Y346" i="64"/>
  <c r="Y371" i="64" s="1"/>
  <c r="AA204" i="46" s="1"/>
  <c r="Q346" i="64"/>
  <c r="Q371" i="64" s="1"/>
  <c r="S204" i="46" s="1"/>
  <c r="Z346" i="64"/>
  <c r="Z371" i="64" s="1"/>
  <c r="AB204" i="46" s="1"/>
  <c r="O141" i="46"/>
  <c r="J15" i="73" s="1"/>
  <c r="M71" i="47"/>
  <c r="M270" i="47" s="1"/>
  <c r="W141" i="46"/>
  <c r="R15" i="73" s="1"/>
  <c r="AN84" i="25"/>
  <c r="AN88" i="25" s="1"/>
  <c r="AN92" i="25" s="1"/>
  <c r="AN96" i="25" s="1"/>
  <c r="S42" i="71"/>
  <c r="S86" i="71" s="1"/>
  <c r="X145" i="46"/>
  <c r="S16" i="73" s="1"/>
  <c r="Q145" i="46"/>
  <c r="W145" i="46"/>
  <c r="R133" i="25" s="1"/>
  <c r="AG164" i="46"/>
  <c r="AB152" i="25" s="1"/>
  <c r="J64" i="70"/>
  <c r="J68" i="25"/>
  <c r="N494" i="64"/>
  <c r="N518" i="64" s="1"/>
  <c r="P206" i="46" s="1"/>
  <c r="R84" i="25"/>
  <c r="R88" i="25" s="1"/>
  <c r="R58" i="73" s="1"/>
  <c r="E102" i="36"/>
  <c r="T102" i="36"/>
  <c r="L102" i="36"/>
  <c r="D102" i="36"/>
  <c r="L568" i="64"/>
  <c r="L592" i="64" s="1"/>
  <c r="N207" i="46" s="1"/>
  <c r="M494" i="64"/>
  <c r="M518" i="64" s="1"/>
  <c r="O206" i="46" s="1"/>
  <c r="O346" i="64"/>
  <c r="O371" i="64" s="1"/>
  <c r="Q204" i="46" s="1"/>
  <c r="Y420" i="64"/>
  <c r="Y444" i="64" s="1"/>
  <c r="AA205" i="46" s="1"/>
  <c r="C336" i="47"/>
  <c r="I58" i="36"/>
  <c r="S58" i="36"/>
  <c r="M58" i="36"/>
  <c r="N58" i="36"/>
  <c r="T58" i="36"/>
  <c r="P58" i="36"/>
  <c r="D58" i="36"/>
  <c r="Q58" i="36"/>
  <c r="C52" i="25"/>
  <c r="H84" i="25"/>
  <c r="H88" i="25" s="1"/>
  <c r="H57" i="71"/>
  <c r="F42" i="71"/>
  <c r="F86" i="71" s="1"/>
  <c r="AO141" i="46"/>
  <c r="AJ129" i="25" s="1"/>
  <c r="P141" i="46"/>
  <c r="V145" i="46"/>
  <c r="Q133" i="25" s="1"/>
  <c r="N42" i="71"/>
  <c r="N86" i="71" s="1"/>
  <c r="T42" i="71"/>
  <c r="T86" i="71" s="1"/>
  <c r="V164" i="46"/>
  <c r="AM145" i="46"/>
  <c r="AH133" i="25" s="1"/>
  <c r="V64" i="70"/>
  <c r="C63" i="75"/>
  <c r="M346" i="64"/>
  <c r="M371" i="64" s="1"/>
  <c r="O204" i="46" s="1"/>
  <c r="V346" i="64"/>
  <c r="V371" i="64" s="1"/>
  <c r="X204" i="46" s="1"/>
  <c r="V420" i="64"/>
  <c r="V444" i="64" s="1"/>
  <c r="X205" i="46" s="1"/>
  <c r="N346" i="64"/>
  <c r="N371" i="64" s="1"/>
  <c r="P204" i="46" s="1"/>
  <c r="T494" i="64"/>
  <c r="T518" i="64" s="1"/>
  <c r="V206" i="46" s="1"/>
  <c r="U494" i="64"/>
  <c r="U518" i="64" s="1"/>
  <c r="W206" i="46" s="1"/>
  <c r="W84" i="25"/>
  <c r="W88" i="25" s="1"/>
  <c r="W58" i="73" s="1"/>
  <c r="H346" i="64"/>
  <c r="H371" i="64" s="1"/>
  <c r="J204" i="46" s="1"/>
  <c r="U346" i="64"/>
  <c r="U371" i="64" s="1"/>
  <c r="W204" i="46" s="1"/>
  <c r="K346" i="64"/>
  <c r="K371" i="64" s="1"/>
  <c r="M204" i="46" s="1"/>
  <c r="R346" i="64"/>
  <c r="R371" i="64" s="1"/>
  <c r="T204" i="46" s="1"/>
  <c r="Z494" i="64"/>
  <c r="Z518" i="64" s="1"/>
  <c r="AB206" i="46" s="1"/>
  <c r="W346" i="64"/>
  <c r="W371" i="64" s="1"/>
  <c r="Y204" i="46" s="1"/>
  <c r="I346" i="64"/>
  <c r="I371" i="64" s="1"/>
  <c r="K204" i="46" s="1"/>
  <c r="K568" i="64"/>
  <c r="K592" i="64" s="1"/>
  <c r="M207" i="46" s="1"/>
  <c r="G568" i="64"/>
  <c r="G592" i="64" s="1"/>
  <c r="I207" i="46" s="1"/>
  <c r="U420" i="64"/>
  <c r="U444" i="64" s="1"/>
  <c r="W205" i="46" s="1"/>
  <c r="L420" i="64"/>
  <c r="L444" i="64" s="1"/>
  <c r="N205" i="46" s="1"/>
  <c r="X346" i="64"/>
  <c r="X371" i="64" s="1"/>
  <c r="Z204" i="46" s="1"/>
  <c r="O420" i="64"/>
  <c r="O444" i="64" s="1"/>
  <c r="Q205" i="46" s="1"/>
  <c r="W420" i="64"/>
  <c r="W444" i="64" s="1"/>
  <c r="Y205" i="46" s="1"/>
  <c r="P420" i="64"/>
  <c r="P444" i="64" s="1"/>
  <c r="R205" i="46" s="1"/>
  <c r="P494" i="64"/>
  <c r="P518" i="64" s="1"/>
  <c r="R206" i="46" s="1"/>
  <c r="Y494" i="64"/>
  <c r="Y518" i="64" s="1"/>
  <c r="AA206" i="46" s="1"/>
  <c r="U568" i="64"/>
  <c r="U592" i="64" s="1"/>
  <c r="W207" i="46" s="1"/>
  <c r="X568" i="64"/>
  <c r="X592" i="64" s="1"/>
  <c r="Z207" i="46" s="1"/>
  <c r="AD84" i="25"/>
  <c r="AD88" i="25" s="1"/>
  <c r="AD92" i="25" s="1"/>
  <c r="AD96" i="25" s="1"/>
  <c r="AQ68" i="25"/>
  <c r="G42" i="71"/>
  <c r="G86" i="71" s="1"/>
  <c r="L64" i="70"/>
  <c r="J568" i="64"/>
  <c r="J592" i="64" s="1"/>
  <c r="L207" i="46" s="1"/>
  <c r="M568" i="64"/>
  <c r="M592" i="64" s="1"/>
  <c r="O207" i="46" s="1"/>
  <c r="N229" i="46"/>
  <c r="O164" i="46"/>
  <c r="J17" i="73" s="1"/>
  <c r="X164" i="46"/>
  <c r="S17" i="73" s="1"/>
  <c r="AA164" i="46"/>
  <c r="V17" i="73" s="1"/>
  <c r="AL141" i="46"/>
  <c r="L141" i="46"/>
  <c r="J42" i="71"/>
  <c r="J86" i="71" s="1"/>
  <c r="Q64" i="70"/>
  <c r="C51" i="74"/>
  <c r="N126" i="47"/>
  <c r="O494" i="64"/>
  <c r="O518" i="64" s="1"/>
  <c r="Q206" i="46" s="1"/>
  <c r="Y568" i="64"/>
  <c r="Y592" i="64" s="1"/>
  <c r="AA207" i="46" s="1"/>
  <c r="AV156" i="46"/>
  <c r="AQ144" i="25" s="1"/>
  <c r="C337" i="47"/>
  <c r="Q42" i="71"/>
  <c r="Q86" i="71" s="1"/>
  <c r="E64" i="70"/>
  <c r="K494" i="64"/>
  <c r="K518" i="64" s="1"/>
  <c r="M206" i="46" s="1"/>
  <c r="L494" i="64"/>
  <c r="L518" i="64" s="1"/>
  <c r="N206" i="46" s="1"/>
  <c r="H494" i="64"/>
  <c r="H518" i="64" s="1"/>
  <c r="J206" i="46" s="1"/>
  <c r="U64" i="70"/>
  <c r="P68" i="25"/>
  <c r="T568" i="64"/>
  <c r="T592" i="64" s="1"/>
  <c r="V207" i="46" s="1"/>
  <c r="Q420" i="64"/>
  <c r="Q444" i="64" s="1"/>
  <c r="S205" i="46" s="1"/>
  <c r="C66" i="36"/>
  <c r="I494" i="64"/>
  <c r="I518" i="64" s="1"/>
  <c r="K206" i="46" s="1"/>
  <c r="W568" i="64"/>
  <c r="W592" i="64" s="1"/>
  <c r="Y207" i="46" s="1"/>
  <c r="P568" i="64"/>
  <c r="P592" i="64" s="1"/>
  <c r="R207" i="46" s="1"/>
  <c r="H568" i="64"/>
  <c r="H592" i="64" s="1"/>
  <c r="J207" i="46" s="1"/>
  <c r="S568" i="64"/>
  <c r="S592" i="64" s="1"/>
  <c r="U207" i="46" s="1"/>
  <c r="I568" i="64"/>
  <c r="I592" i="64" s="1"/>
  <c r="K207" i="46" s="1"/>
  <c r="P346" i="64"/>
  <c r="P371" i="64" s="1"/>
  <c r="R204" i="46" s="1"/>
  <c r="J346" i="64"/>
  <c r="J371" i="64" s="1"/>
  <c r="L204" i="46" s="1"/>
  <c r="N420" i="64"/>
  <c r="N444" i="64" s="1"/>
  <c r="P205" i="46" s="1"/>
  <c r="Z568" i="64"/>
  <c r="Z592" i="64" s="1"/>
  <c r="AB207" i="46" s="1"/>
  <c r="N568" i="64"/>
  <c r="N592" i="64" s="1"/>
  <c r="P207" i="46" s="1"/>
  <c r="I420" i="64"/>
  <c r="I444" i="64" s="1"/>
  <c r="K205" i="46" s="1"/>
  <c r="X420" i="64"/>
  <c r="X444" i="64" s="1"/>
  <c r="Z205" i="46" s="1"/>
  <c r="G420" i="64"/>
  <c r="G444" i="64" s="1"/>
  <c r="I205" i="46" s="1"/>
  <c r="G346" i="64"/>
  <c r="G371" i="64" s="1"/>
  <c r="I204" i="46" s="1"/>
  <c r="L346" i="64"/>
  <c r="L371" i="64" s="1"/>
  <c r="N204" i="46" s="1"/>
  <c r="H420" i="64"/>
  <c r="H444" i="64" s="1"/>
  <c r="J205" i="46" s="1"/>
  <c r="M420" i="64"/>
  <c r="M444" i="64" s="1"/>
  <c r="O205" i="46" s="1"/>
  <c r="W494" i="64"/>
  <c r="W518" i="64" s="1"/>
  <c r="Y206" i="46" s="1"/>
  <c r="G494" i="64"/>
  <c r="G518" i="64" s="1"/>
  <c r="I206" i="46" s="1"/>
  <c r="Q494" i="64"/>
  <c r="Q518" i="64" s="1"/>
  <c r="S206" i="46" s="1"/>
  <c r="V494" i="64"/>
  <c r="V518" i="64" s="1"/>
  <c r="X206" i="46" s="1"/>
  <c r="X494" i="64"/>
  <c r="X518" i="64" s="1"/>
  <c r="Z206" i="46" s="1"/>
  <c r="AK68" i="25"/>
  <c r="AN68" i="25"/>
  <c r="AQ84" i="25"/>
  <c r="AQ88" i="25" s="1"/>
  <c r="AQ92" i="25" s="1"/>
  <c r="AQ96" i="25" s="1"/>
  <c r="D43" i="70"/>
  <c r="C43" i="70" s="1"/>
  <c r="T346" i="64"/>
  <c r="T371" i="64" s="1"/>
  <c r="V204" i="46" s="1"/>
  <c r="S346" i="64"/>
  <c r="S371" i="64" s="1"/>
  <c r="U204" i="46" s="1"/>
  <c r="Q568" i="64"/>
  <c r="Q592" i="64" s="1"/>
  <c r="S207" i="46" s="1"/>
  <c r="O568" i="64"/>
  <c r="O592" i="64" s="1"/>
  <c r="Q207" i="46" s="1"/>
  <c r="J420" i="64"/>
  <c r="J444" i="64" s="1"/>
  <c r="L205" i="46" s="1"/>
  <c r="Z420" i="64"/>
  <c r="Z444" i="64" s="1"/>
  <c r="AB205" i="46" s="1"/>
  <c r="R420" i="64"/>
  <c r="R444" i="64" s="1"/>
  <c r="T205" i="46" s="1"/>
  <c r="K420" i="64"/>
  <c r="K444" i="64" s="1"/>
  <c r="M205" i="46" s="1"/>
  <c r="T420" i="64"/>
  <c r="T444" i="64" s="1"/>
  <c r="V205" i="46" s="1"/>
  <c r="J494" i="64"/>
  <c r="J518" i="64" s="1"/>
  <c r="L206" i="46" s="1"/>
  <c r="S494" i="64"/>
  <c r="S518" i="64" s="1"/>
  <c r="U206" i="46" s="1"/>
  <c r="R494" i="64"/>
  <c r="R518" i="64" s="1"/>
  <c r="T206" i="46" s="1"/>
  <c r="AG68" i="25"/>
  <c r="AM84" i="25"/>
  <c r="AM88" i="25" s="1"/>
  <c r="K145" i="46"/>
  <c r="F16" i="73" s="1"/>
  <c r="Z164" i="46"/>
  <c r="U152" i="25" s="1"/>
  <c r="AO145" i="46"/>
  <c r="O191" i="47" s="1"/>
  <c r="AW141" i="46"/>
  <c r="W188" i="47" s="1"/>
  <c r="P42" i="71"/>
  <c r="P86" i="71" s="1"/>
  <c r="L164" i="46"/>
  <c r="G17" i="73" s="1"/>
  <c r="M64" i="70"/>
  <c r="N71" i="47"/>
  <c r="N77" i="47" s="1"/>
  <c r="AH84" i="25"/>
  <c r="AH88" i="25" s="1"/>
  <c r="AH92" i="25" s="1"/>
  <c r="AH96" i="25" s="1"/>
  <c r="R42" i="71"/>
  <c r="R86" i="71" s="1"/>
  <c r="K164" i="46"/>
  <c r="G164" i="56" s="1"/>
  <c r="AD141" i="46"/>
  <c r="AE145" i="46"/>
  <c r="P64" i="70"/>
  <c r="K64" i="70"/>
  <c r="Q141" i="46"/>
  <c r="L15" i="73" s="1"/>
  <c r="M42" i="71"/>
  <c r="M86" i="71" s="1"/>
  <c r="K123" i="25"/>
  <c r="I42" i="71"/>
  <c r="I86" i="71" s="1"/>
  <c r="O64" i="70"/>
  <c r="R64" i="70"/>
  <c r="W42" i="71"/>
  <c r="W86" i="71" s="1"/>
  <c r="S64" i="70"/>
  <c r="F64" i="70"/>
  <c r="D70" i="75"/>
  <c r="C70" i="75" s="1"/>
  <c r="K42" i="71"/>
  <c r="K86" i="71" s="1"/>
  <c r="T64" i="70"/>
  <c r="V42" i="71"/>
  <c r="V86" i="71" s="1"/>
  <c r="I64" i="70"/>
  <c r="O42" i="71"/>
  <c r="O86" i="71" s="1"/>
  <c r="H42" i="71"/>
  <c r="H86" i="71" s="1"/>
  <c r="G64" i="70"/>
  <c r="E42" i="71"/>
  <c r="E86" i="71" s="1"/>
  <c r="L42" i="71"/>
  <c r="L86" i="71" s="1"/>
  <c r="AL84" i="25"/>
  <c r="AL88" i="25" s="1"/>
  <c r="AL92" i="25" s="1"/>
  <c r="AL96" i="25" s="1"/>
  <c r="O84" i="25"/>
  <c r="O88" i="25" s="1"/>
  <c r="O58" i="73" s="1"/>
  <c r="AR84" i="25"/>
  <c r="AR88" i="25" s="1"/>
  <c r="F68" i="25"/>
  <c r="F84" i="25"/>
  <c r="F88" i="25" s="1"/>
  <c r="F92" i="25" s="1"/>
  <c r="F96" i="25" s="1"/>
  <c r="F98" i="25" s="1"/>
  <c r="AJ68" i="25"/>
  <c r="W68" i="25"/>
  <c r="S84" i="25"/>
  <c r="S88" i="25" s="1"/>
  <c r="D247" i="56"/>
  <c r="N84" i="25"/>
  <c r="N88" i="25" s="1"/>
  <c r="N58" i="73" s="1"/>
  <c r="AG84" i="25"/>
  <c r="AG88" i="25" s="1"/>
  <c r="J84" i="25"/>
  <c r="J88" i="25" s="1"/>
  <c r="J92" i="25" s="1"/>
  <c r="J96" i="25" s="1"/>
  <c r="J98" i="25" s="1"/>
  <c r="C18" i="57"/>
  <c r="F59" i="64"/>
  <c r="F83" i="64" s="1"/>
  <c r="C110" i="36"/>
  <c r="M84" i="25"/>
  <c r="M88" i="25" s="1"/>
  <c r="M58" i="73" s="1"/>
  <c r="M97" i="74" s="1"/>
  <c r="M95" i="75" s="1"/>
  <c r="N68" i="25"/>
  <c r="N314" i="47"/>
  <c r="Z68" i="25"/>
  <c r="K95" i="47"/>
  <c r="N95" i="47"/>
  <c r="AK84" i="25"/>
  <c r="AK88" i="25" s="1"/>
  <c r="AK92" i="25" s="1"/>
  <c r="AK96" i="25" s="1"/>
  <c r="AJ84" i="25"/>
  <c r="AJ88" i="25" s="1"/>
  <c r="AJ92" i="25" s="1"/>
  <c r="AJ96" i="25" s="1"/>
  <c r="AD68" i="25"/>
  <c r="I314" i="47"/>
  <c r="K22" i="44"/>
  <c r="D260" i="56"/>
  <c r="C31" i="25"/>
  <c r="AS31" i="25" s="1"/>
  <c r="X90" i="25"/>
  <c r="AS90" i="25" s="1"/>
  <c r="V272" i="64"/>
  <c r="V296" i="64" s="1"/>
  <c r="X83" i="46" s="1"/>
  <c r="O272" i="64"/>
  <c r="O296" i="64" s="1"/>
  <c r="Q83" i="46" s="1"/>
  <c r="L272" i="64"/>
  <c r="L296" i="64" s="1"/>
  <c r="N83" i="46" s="1"/>
  <c r="H272" i="64"/>
  <c r="H296" i="64" s="1"/>
  <c r="J83" i="46" s="1"/>
  <c r="S272" i="64"/>
  <c r="S296" i="64" s="1"/>
  <c r="U83" i="46" s="1"/>
  <c r="M272" i="64"/>
  <c r="M296" i="64" s="1"/>
  <c r="O83" i="46" s="1"/>
  <c r="U272" i="64"/>
  <c r="U296" i="64" s="1"/>
  <c r="W83" i="46" s="1"/>
  <c r="G272" i="64"/>
  <c r="G296" i="64" s="1"/>
  <c r="I83" i="46" s="1"/>
  <c r="Y272" i="64"/>
  <c r="Y296" i="64" s="1"/>
  <c r="AA83" i="46" s="1"/>
  <c r="R272" i="64"/>
  <c r="R296" i="64" s="1"/>
  <c r="T83" i="46" s="1"/>
  <c r="Z59" i="64"/>
  <c r="Z83" i="64" s="1"/>
  <c r="AB79" i="46" s="1"/>
  <c r="J59" i="64"/>
  <c r="J83" i="64" s="1"/>
  <c r="L79" i="46" s="1"/>
  <c r="S59" i="64"/>
  <c r="S83" i="64" s="1"/>
  <c r="U79" i="46" s="1"/>
  <c r="K59" i="64"/>
  <c r="K83" i="64" s="1"/>
  <c r="M79" i="46" s="1"/>
  <c r="Q59" i="64"/>
  <c r="Q83" i="64" s="1"/>
  <c r="S79" i="46" s="1"/>
  <c r="R59" i="64"/>
  <c r="R83" i="64" s="1"/>
  <c r="T79" i="46" s="1"/>
  <c r="G59" i="64"/>
  <c r="G83" i="64" s="1"/>
  <c r="I79" i="46" s="1"/>
  <c r="N59" i="64"/>
  <c r="N83" i="64" s="1"/>
  <c r="P79" i="46" s="1"/>
  <c r="Y59" i="64"/>
  <c r="Y83" i="64" s="1"/>
  <c r="AA79" i="46" s="1"/>
  <c r="V59" i="64"/>
  <c r="V83" i="64" s="1"/>
  <c r="X79" i="46" s="1"/>
  <c r="V130" i="64"/>
  <c r="V154" i="64" s="1"/>
  <c r="S130" i="64"/>
  <c r="S154" i="64" s="1"/>
  <c r="O130" i="64"/>
  <c r="O154" i="64" s="1"/>
  <c r="L130" i="64"/>
  <c r="L154" i="64" s="1"/>
  <c r="G130" i="64"/>
  <c r="G154" i="64" s="1"/>
  <c r="Y130" i="64"/>
  <c r="Y154" i="64" s="1"/>
  <c r="T130" i="64"/>
  <c r="T154" i="64" s="1"/>
  <c r="M130" i="64"/>
  <c r="M154" i="64" s="1"/>
  <c r="U130" i="64"/>
  <c r="U154" i="64" s="1"/>
  <c r="X130" i="64"/>
  <c r="X154" i="64" s="1"/>
  <c r="J201" i="64"/>
  <c r="J225" i="64" s="1"/>
  <c r="Z201" i="64"/>
  <c r="Z225" i="64" s="1"/>
  <c r="S201" i="64"/>
  <c r="S225" i="64" s="1"/>
  <c r="H201" i="64"/>
  <c r="H225" i="64" s="1"/>
  <c r="I201" i="64"/>
  <c r="I225" i="64" s="1"/>
  <c r="N201" i="64"/>
  <c r="N225" i="64" s="1"/>
  <c r="Y201" i="64"/>
  <c r="Y225" i="64" s="1"/>
  <c r="T201" i="64"/>
  <c r="T225" i="64" s="1"/>
  <c r="M201" i="64"/>
  <c r="M225" i="64" s="1"/>
  <c r="R201" i="64"/>
  <c r="R225" i="64" s="1"/>
  <c r="AA259" i="64"/>
  <c r="AA555" i="64"/>
  <c r="K272" i="64"/>
  <c r="K296" i="64" s="1"/>
  <c r="M83" i="46" s="1"/>
  <c r="J272" i="64"/>
  <c r="J296" i="64" s="1"/>
  <c r="L83" i="46" s="1"/>
  <c r="W272" i="64"/>
  <c r="W296" i="64" s="1"/>
  <c r="Y83" i="46" s="1"/>
  <c r="Z272" i="64"/>
  <c r="Z296" i="64" s="1"/>
  <c r="AB83" i="46" s="1"/>
  <c r="I272" i="64"/>
  <c r="I296" i="64" s="1"/>
  <c r="K83" i="46" s="1"/>
  <c r="Q272" i="64"/>
  <c r="Q296" i="64" s="1"/>
  <c r="S83" i="46" s="1"/>
  <c r="X272" i="64"/>
  <c r="X296" i="64" s="1"/>
  <c r="Z83" i="46" s="1"/>
  <c r="N272" i="64"/>
  <c r="N296" i="64" s="1"/>
  <c r="P83" i="46" s="1"/>
  <c r="P272" i="64"/>
  <c r="P296" i="64" s="1"/>
  <c r="R83" i="46" s="1"/>
  <c r="T272" i="64"/>
  <c r="T296" i="64" s="1"/>
  <c r="V83" i="46" s="1"/>
  <c r="O59" i="64"/>
  <c r="O83" i="64" s="1"/>
  <c r="Q79" i="46" s="1"/>
  <c r="H59" i="64"/>
  <c r="H83" i="64" s="1"/>
  <c r="J79" i="46" s="1"/>
  <c r="L59" i="64"/>
  <c r="L83" i="64" s="1"/>
  <c r="N79" i="46" s="1"/>
  <c r="W59" i="64"/>
  <c r="W83" i="64" s="1"/>
  <c r="Y79" i="46" s="1"/>
  <c r="M59" i="64"/>
  <c r="M83" i="64" s="1"/>
  <c r="O79" i="46" s="1"/>
  <c r="P59" i="64"/>
  <c r="P83" i="64" s="1"/>
  <c r="R79" i="46" s="1"/>
  <c r="X59" i="64"/>
  <c r="X83" i="64" s="1"/>
  <c r="Z79" i="46" s="1"/>
  <c r="I59" i="64"/>
  <c r="I83" i="64" s="1"/>
  <c r="K79" i="46" s="1"/>
  <c r="U59" i="64"/>
  <c r="U83" i="64" s="1"/>
  <c r="W79" i="46" s="1"/>
  <c r="T59" i="64"/>
  <c r="T83" i="64" s="1"/>
  <c r="V79" i="46" s="1"/>
  <c r="H130" i="64"/>
  <c r="H154" i="64" s="1"/>
  <c r="Z130" i="64"/>
  <c r="Z154" i="64" s="1"/>
  <c r="AB82" i="46" s="1"/>
  <c r="I130" i="64"/>
  <c r="I154" i="64" s="1"/>
  <c r="J130" i="64"/>
  <c r="J154" i="64" s="1"/>
  <c r="W130" i="64"/>
  <c r="W154" i="64" s="1"/>
  <c r="N130" i="64"/>
  <c r="N154" i="64" s="1"/>
  <c r="R130" i="64"/>
  <c r="R154" i="64" s="1"/>
  <c r="K130" i="64"/>
  <c r="K154" i="64" s="1"/>
  <c r="Q130" i="64"/>
  <c r="Q154" i="64" s="1"/>
  <c r="P130" i="64"/>
  <c r="P154" i="64" s="1"/>
  <c r="O201" i="64"/>
  <c r="O225" i="64" s="1"/>
  <c r="L201" i="64"/>
  <c r="L225" i="64" s="1"/>
  <c r="W201" i="64"/>
  <c r="W225" i="64" s="1"/>
  <c r="Y82" i="46" s="1"/>
  <c r="G201" i="64"/>
  <c r="G225" i="64" s="1"/>
  <c r="V201" i="64"/>
  <c r="V225" i="64" s="1"/>
  <c r="U201" i="64"/>
  <c r="U225" i="64" s="1"/>
  <c r="P201" i="64"/>
  <c r="P225" i="64" s="1"/>
  <c r="K201" i="64"/>
  <c r="K225" i="64" s="1"/>
  <c r="Q201" i="64"/>
  <c r="Q225" i="64" s="1"/>
  <c r="X201" i="64"/>
  <c r="X225" i="64" s="1"/>
  <c r="AV566" i="64"/>
  <c r="AA480" i="64"/>
  <c r="I129" i="47"/>
  <c r="G95" i="47"/>
  <c r="AA407" i="64"/>
  <c r="I68" i="25"/>
  <c r="F52" i="75"/>
  <c r="F45" i="71"/>
  <c r="J45" i="71"/>
  <c r="J52" i="75"/>
  <c r="O52" i="75"/>
  <c r="O45" i="71"/>
  <c r="S52" i="75"/>
  <c r="S45" i="71"/>
  <c r="W52" i="75"/>
  <c r="W45" i="71"/>
  <c r="E52" i="75"/>
  <c r="E45" i="71"/>
  <c r="I45" i="71"/>
  <c r="I52" i="75"/>
  <c r="N52" i="75"/>
  <c r="N45" i="71"/>
  <c r="R52" i="75"/>
  <c r="R45" i="71"/>
  <c r="V45" i="71"/>
  <c r="V52" i="75"/>
  <c r="Q84" i="25"/>
  <c r="Q88" i="25" s="1"/>
  <c r="Q68" i="25"/>
  <c r="H68" i="25"/>
  <c r="CO59" i="46"/>
  <c r="D341" i="47"/>
  <c r="C162" i="47"/>
  <c r="C341" i="47" s="1"/>
  <c r="AV128" i="64"/>
  <c r="AV418" i="64"/>
  <c r="D129" i="47"/>
  <c r="AV344" i="64"/>
  <c r="V84" i="25"/>
  <c r="V88" i="25" s="1"/>
  <c r="E84" i="25"/>
  <c r="E88" i="25" s="1"/>
  <c r="X61" i="25"/>
  <c r="M104" i="36" s="1"/>
  <c r="AM157" i="46" s="1"/>
  <c r="Y68" i="25"/>
  <c r="W129" i="47"/>
  <c r="J110" i="47"/>
  <c r="J197" i="25"/>
  <c r="J331" i="25" s="1"/>
  <c r="J95" i="47"/>
  <c r="Q92" i="47"/>
  <c r="P95" i="47"/>
  <c r="P92" i="47"/>
  <c r="R95" i="47"/>
  <c r="U129" i="47"/>
  <c r="V129" i="47"/>
  <c r="V197" i="25"/>
  <c r="V331" i="25" s="1"/>
  <c r="V110" i="47"/>
  <c r="E92" i="47"/>
  <c r="C42" i="72"/>
  <c r="V44" i="71"/>
  <c r="V51" i="75"/>
  <c r="N44" i="71"/>
  <c r="N51" i="75"/>
  <c r="O44" i="71"/>
  <c r="O51" i="75"/>
  <c r="I44" i="71"/>
  <c r="I51" i="75"/>
  <c r="E44" i="71"/>
  <c r="E51" i="75"/>
  <c r="W44" i="71"/>
  <c r="W51" i="75"/>
  <c r="P44" i="71"/>
  <c r="P51" i="75"/>
  <c r="Q51" i="75"/>
  <c r="Q44" i="71"/>
  <c r="J44" i="71"/>
  <c r="J51" i="75"/>
  <c r="F44" i="71"/>
  <c r="F51" i="75"/>
  <c r="AA113" i="64"/>
  <c r="D68" i="25"/>
  <c r="D84" i="25"/>
  <c r="C61" i="25"/>
  <c r="U60" i="36" s="1"/>
  <c r="Z157" i="46" s="1"/>
  <c r="C39" i="70"/>
  <c r="D59" i="71"/>
  <c r="C59" i="71" s="1"/>
  <c r="M68" i="25"/>
  <c r="U68" i="25"/>
  <c r="G68" i="25"/>
  <c r="W15" i="74"/>
  <c r="W13" i="70"/>
  <c r="P15" i="74"/>
  <c r="P13" i="70"/>
  <c r="E15" i="74"/>
  <c r="E13" i="70"/>
  <c r="D15" i="74"/>
  <c r="D13" i="70"/>
  <c r="AA328" i="64"/>
  <c r="R13" i="70"/>
  <c r="R15" i="74"/>
  <c r="Q15" i="74"/>
  <c r="Q13" i="70"/>
  <c r="H13" i="70"/>
  <c r="H15" i="74"/>
  <c r="N13" i="70"/>
  <c r="N15" i="74"/>
  <c r="O13" i="70"/>
  <c r="O15" i="74"/>
  <c r="U13" i="70"/>
  <c r="U15" i="74"/>
  <c r="L53" i="74"/>
  <c r="L45" i="70"/>
  <c r="E45" i="70"/>
  <c r="E53" i="74"/>
  <c r="I53" i="74"/>
  <c r="I45" i="70"/>
  <c r="T53" i="74"/>
  <c r="T45" i="70"/>
  <c r="J53" i="74"/>
  <c r="J45" i="70"/>
  <c r="M45" i="70"/>
  <c r="M53" i="74"/>
  <c r="U45" i="70"/>
  <c r="U53" i="74"/>
  <c r="F53" i="74"/>
  <c r="F45" i="70"/>
  <c r="R45" i="70"/>
  <c r="R53" i="74"/>
  <c r="Q53" i="74"/>
  <c r="Q45" i="70"/>
  <c r="S197" i="25"/>
  <c r="S331" i="25" s="1"/>
  <c r="S110" i="47"/>
  <c r="S95" i="47"/>
  <c r="S129" i="47"/>
  <c r="AA187" i="64"/>
  <c r="D16" i="74"/>
  <c r="AA332" i="64"/>
  <c r="D14" i="70"/>
  <c r="G16" i="74"/>
  <c r="G14" i="70"/>
  <c r="N14" i="70"/>
  <c r="N16" i="74"/>
  <c r="V16" i="74"/>
  <c r="V14" i="70"/>
  <c r="S16" i="74"/>
  <c r="S14" i="70"/>
  <c r="F16" i="74"/>
  <c r="F14" i="70"/>
  <c r="J16" i="74"/>
  <c r="J14" i="70"/>
  <c r="M14" i="70"/>
  <c r="M16" i="74"/>
  <c r="U14" i="70"/>
  <c r="U16" i="74"/>
  <c r="K16" i="74"/>
  <c r="K14" i="70"/>
  <c r="G54" i="74"/>
  <c r="G46" i="70"/>
  <c r="K46" i="70"/>
  <c r="K54" i="74"/>
  <c r="P54" i="74"/>
  <c r="P46" i="70"/>
  <c r="T46" i="70"/>
  <c r="T54" i="74"/>
  <c r="AA45" i="64"/>
  <c r="D54" i="74"/>
  <c r="D46" i="70"/>
  <c r="F54" i="74"/>
  <c r="F46" i="70"/>
  <c r="J46" i="70"/>
  <c r="J54" i="74"/>
  <c r="O46" i="70"/>
  <c r="O54" i="74"/>
  <c r="S54" i="74"/>
  <c r="S46" i="70"/>
  <c r="W54" i="74"/>
  <c r="W46" i="70"/>
  <c r="O129" i="47"/>
  <c r="F129" i="47"/>
  <c r="H110" i="47"/>
  <c r="H197" i="25"/>
  <c r="H331" i="25" s="1"/>
  <c r="G92" i="47"/>
  <c r="I95" i="47"/>
  <c r="M129" i="47"/>
  <c r="K129" i="47"/>
  <c r="N129" i="47"/>
  <c r="AA333" i="64"/>
  <c r="D16" i="75"/>
  <c r="D13" i="71"/>
  <c r="J13" i="71"/>
  <c r="J16" i="75"/>
  <c r="E16" i="75"/>
  <c r="E13" i="71"/>
  <c r="V16" i="75"/>
  <c r="V13" i="71"/>
  <c r="F13" i="71"/>
  <c r="F16" i="75"/>
  <c r="O13" i="71"/>
  <c r="O16" i="75"/>
  <c r="R16" i="75"/>
  <c r="R13" i="71"/>
  <c r="P16" i="75"/>
  <c r="P13" i="71"/>
  <c r="I13" i="71"/>
  <c r="I16" i="75"/>
  <c r="L13" i="71"/>
  <c r="L16" i="75"/>
  <c r="AA188" i="64"/>
  <c r="S68" i="25"/>
  <c r="R68" i="25"/>
  <c r="O68" i="25"/>
  <c r="C16" i="78"/>
  <c r="D16" i="78" s="1"/>
  <c r="D197" i="25"/>
  <c r="D146" i="56"/>
  <c r="K144" i="44" s="1"/>
  <c r="L144" i="44" s="1"/>
  <c r="D110" i="47"/>
  <c r="C108" i="25"/>
  <c r="C38" i="71"/>
  <c r="I84" i="25"/>
  <c r="I88" i="25" s="1"/>
  <c r="AA68" i="25"/>
  <c r="AA84" i="25"/>
  <c r="AA88" i="25" s="1"/>
  <c r="AA92" i="25" s="1"/>
  <c r="AA96" i="25" s="1"/>
  <c r="AH68" i="25"/>
  <c r="W110" i="47"/>
  <c r="W197" i="25"/>
  <c r="W331" i="25" s="1"/>
  <c r="W92" i="47"/>
  <c r="Q129" i="47"/>
  <c r="P197" i="25"/>
  <c r="P331" i="25" s="1"/>
  <c r="P110" i="47"/>
  <c r="T197" i="25"/>
  <c r="T331" i="25" s="1"/>
  <c r="T110" i="47"/>
  <c r="T95" i="47"/>
  <c r="V92" i="47"/>
  <c r="C43" i="72"/>
  <c r="E95" i="47"/>
  <c r="E129" i="47"/>
  <c r="C12" i="72"/>
  <c r="AV270" i="64"/>
  <c r="AA551" i="64"/>
  <c r="AA403" i="64"/>
  <c r="L15" i="75"/>
  <c r="L12" i="71"/>
  <c r="T15" i="75"/>
  <c r="T12" i="71"/>
  <c r="U15" i="75"/>
  <c r="U12" i="71"/>
  <c r="M12" i="71"/>
  <c r="M15" i="75"/>
  <c r="H15" i="75"/>
  <c r="H12" i="71"/>
  <c r="AA329" i="64"/>
  <c r="D15" i="75"/>
  <c r="D12" i="71"/>
  <c r="G15" i="75"/>
  <c r="G12" i="71"/>
  <c r="R15" i="75"/>
  <c r="R12" i="71"/>
  <c r="O12" i="71"/>
  <c r="O15" i="75"/>
  <c r="I15" i="75"/>
  <c r="I12" i="71"/>
  <c r="AA184" i="64"/>
  <c r="D60" i="71"/>
  <c r="C60" i="71" s="1"/>
  <c r="C40" i="70"/>
  <c r="C51" i="69"/>
  <c r="AA183" i="64"/>
  <c r="L92" i="47"/>
  <c r="L129" i="47"/>
  <c r="AA554" i="64"/>
  <c r="AA116" i="64"/>
  <c r="C61" i="70"/>
  <c r="AR68" i="25"/>
  <c r="O92" i="47"/>
  <c r="F110" i="47"/>
  <c r="F197" i="25"/>
  <c r="F331" i="25" s="1"/>
  <c r="F92" i="47"/>
  <c r="H95" i="47"/>
  <c r="H129" i="47"/>
  <c r="G129" i="47"/>
  <c r="M197" i="25"/>
  <c r="M331" i="25" s="1"/>
  <c r="M110" i="47"/>
  <c r="M92" i="47"/>
  <c r="N110" i="47"/>
  <c r="N197" i="25"/>
  <c r="N331" i="25" s="1"/>
  <c r="N92" i="47"/>
  <c r="L46" i="44"/>
  <c r="J237" i="44" s="1"/>
  <c r="I237" i="44"/>
  <c r="G84" i="25"/>
  <c r="G88" i="25" s="1"/>
  <c r="AA481" i="64"/>
  <c r="AA117" i="64"/>
  <c r="H45" i="71"/>
  <c r="H52" i="75"/>
  <c r="M45" i="71"/>
  <c r="M52" i="75"/>
  <c r="Q52" i="75"/>
  <c r="Q45" i="71"/>
  <c r="U45" i="71"/>
  <c r="U52" i="75"/>
  <c r="L52" i="75"/>
  <c r="L45" i="71"/>
  <c r="G52" i="75"/>
  <c r="G45" i="71"/>
  <c r="K45" i="71"/>
  <c r="K52" i="75"/>
  <c r="P52" i="75"/>
  <c r="P45" i="71"/>
  <c r="T45" i="71"/>
  <c r="T52" i="75"/>
  <c r="AA46" i="64"/>
  <c r="D45" i="71"/>
  <c r="D52" i="75"/>
  <c r="D59" i="56"/>
  <c r="D92" i="47"/>
  <c r="D95" i="47"/>
  <c r="W95" i="47"/>
  <c r="J129" i="47"/>
  <c r="P129" i="47"/>
  <c r="R129" i="47"/>
  <c r="U197" i="25"/>
  <c r="U331" i="25" s="1"/>
  <c r="U110" i="47"/>
  <c r="U95" i="47"/>
  <c r="T92" i="47"/>
  <c r="V95" i="47"/>
  <c r="AA255" i="64"/>
  <c r="AA477" i="64"/>
  <c r="AA42" i="64"/>
  <c r="D51" i="75"/>
  <c r="D55" i="75" s="1"/>
  <c r="D44" i="71"/>
  <c r="R51" i="75"/>
  <c r="R44" i="71"/>
  <c r="S51" i="75"/>
  <c r="S44" i="71"/>
  <c r="K51" i="75"/>
  <c r="K44" i="71"/>
  <c r="G51" i="75"/>
  <c r="G44" i="71"/>
  <c r="L51" i="75"/>
  <c r="L44" i="71"/>
  <c r="T51" i="75"/>
  <c r="T44" i="71"/>
  <c r="U44" i="71"/>
  <c r="U51" i="75"/>
  <c r="U55" i="75" s="1"/>
  <c r="U56" i="75" s="1"/>
  <c r="M51" i="75"/>
  <c r="M44" i="71"/>
  <c r="H51" i="75"/>
  <c r="H44" i="71"/>
  <c r="C107" i="25"/>
  <c r="AA254" i="64"/>
  <c r="AA550" i="64"/>
  <c r="L15" i="74"/>
  <c r="L13" i="70"/>
  <c r="I15" i="74"/>
  <c r="I13" i="70"/>
  <c r="T15" i="74"/>
  <c r="T13" i="70"/>
  <c r="G15" i="74"/>
  <c r="G13" i="70"/>
  <c r="K15" i="74"/>
  <c r="K13" i="70"/>
  <c r="V13" i="70"/>
  <c r="V15" i="74"/>
  <c r="F13" i="70"/>
  <c r="F15" i="74"/>
  <c r="J13" i="70"/>
  <c r="J15" i="74"/>
  <c r="M15" i="74"/>
  <c r="M13" i="70"/>
  <c r="S13" i="70"/>
  <c r="S15" i="74"/>
  <c r="W53" i="74"/>
  <c r="W45" i="70"/>
  <c r="G45" i="70"/>
  <c r="G53" i="74"/>
  <c r="P45" i="70"/>
  <c r="P53" i="74"/>
  <c r="H53" i="74"/>
  <c r="H45" i="70"/>
  <c r="N53" i="74"/>
  <c r="N45" i="70"/>
  <c r="O45" i="70"/>
  <c r="O53" i="74"/>
  <c r="AA41" i="64"/>
  <c r="D45" i="70"/>
  <c r="D53" i="74"/>
  <c r="K53" i="74"/>
  <c r="K45" i="70"/>
  <c r="V45" i="70"/>
  <c r="V53" i="74"/>
  <c r="S53" i="74"/>
  <c r="S45" i="70"/>
  <c r="L110" i="47"/>
  <c r="L197" i="25"/>
  <c r="L331" i="25" s="1"/>
  <c r="E16" i="74"/>
  <c r="E14" i="70"/>
  <c r="I16" i="74"/>
  <c r="I14" i="70"/>
  <c r="R16" i="74"/>
  <c r="R14" i="70"/>
  <c r="O14" i="70"/>
  <c r="O16" i="74"/>
  <c r="L14" i="70"/>
  <c r="L16" i="74"/>
  <c r="H14" i="70"/>
  <c r="H16" i="74"/>
  <c r="P14" i="70"/>
  <c r="P16" i="74"/>
  <c r="Q14" i="70"/>
  <c r="Q16" i="74"/>
  <c r="W14" i="70"/>
  <c r="W16" i="74"/>
  <c r="T14" i="70"/>
  <c r="T16" i="74"/>
  <c r="E46" i="70"/>
  <c r="E54" i="74"/>
  <c r="I46" i="70"/>
  <c r="I54" i="74"/>
  <c r="N46" i="70"/>
  <c r="N54" i="74"/>
  <c r="R46" i="70"/>
  <c r="R54" i="74"/>
  <c r="V54" i="74"/>
  <c r="V46" i="70"/>
  <c r="H54" i="74"/>
  <c r="H46" i="70"/>
  <c r="M46" i="70"/>
  <c r="M54" i="74"/>
  <c r="Q46" i="70"/>
  <c r="Q54" i="74"/>
  <c r="U54" i="74"/>
  <c r="U46" i="70"/>
  <c r="L46" i="70"/>
  <c r="L54" i="74"/>
  <c r="O197" i="25"/>
  <c r="O331" i="25" s="1"/>
  <c r="O110" i="47"/>
  <c r="O95" i="47"/>
  <c r="F95" i="47"/>
  <c r="H92" i="47"/>
  <c r="I197" i="25"/>
  <c r="I331" i="25" s="1"/>
  <c r="I110" i="47"/>
  <c r="M95" i="47"/>
  <c r="K92" i="47"/>
  <c r="C66" i="25"/>
  <c r="S61" i="36" s="1"/>
  <c r="X158" i="46" s="1"/>
  <c r="H13" i="71"/>
  <c r="H16" i="75"/>
  <c r="K16" i="75"/>
  <c r="K13" i="71"/>
  <c r="M13" i="71"/>
  <c r="M16" i="75"/>
  <c r="Q16" i="75"/>
  <c r="Q13" i="71"/>
  <c r="S13" i="71"/>
  <c r="S16" i="75"/>
  <c r="G16" i="75"/>
  <c r="G13" i="71"/>
  <c r="U16" i="75"/>
  <c r="U13" i="71"/>
  <c r="T16" i="75"/>
  <c r="T13" i="71"/>
  <c r="N16" i="75"/>
  <c r="N13" i="71"/>
  <c r="W13" i="71"/>
  <c r="W16" i="75"/>
  <c r="E68" i="25"/>
  <c r="Y290" i="25"/>
  <c r="X134" i="25"/>
  <c r="X290" i="25" s="1"/>
  <c r="D360" i="47"/>
  <c r="C192" i="47"/>
  <c r="C360" i="47" s="1"/>
  <c r="C60" i="70"/>
  <c r="J92" i="47"/>
  <c r="Q110" i="47"/>
  <c r="Q197" i="25"/>
  <c r="Q331" i="25" s="1"/>
  <c r="Q95" i="47"/>
  <c r="R110" i="47"/>
  <c r="R197" i="25"/>
  <c r="R331" i="25" s="1"/>
  <c r="R92" i="47"/>
  <c r="U92" i="47"/>
  <c r="T129" i="47"/>
  <c r="AV199" i="64"/>
  <c r="AV492" i="64"/>
  <c r="E197" i="25"/>
  <c r="E331" i="25" s="1"/>
  <c r="E110" i="47"/>
  <c r="C14" i="72"/>
  <c r="W15" i="75"/>
  <c r="W12" i="71"/>
  <c r="P12" i="71"/>
  <c r="P15" i="75"/>
  <c r="Q12" i="71"/>
  <c r="Q15" i="75"/>
  <c r="J15" i="75"/>
  <c r="J12" i="71"/>
  <c r="F12" i="71"/>
  <c r="F15" i="75"/>
  <c r="S12" i="71"/>
  <c r="S15" i="75"/>
  <c r="V15" i="75"/>
  <c r="V12" i="71"/>
  <c r="N15" i="75"/>
  <c r="N12" i="71"/>
  <c r="K12" i="71"/>
  <c r="K15" i="75"/>
  <c r="E12" i="71"/>
  <c r="E15" i="75"/>
  <c r="D79" i="69"/>
  <c r="C79" i="69" s="1"/>
  <c r="C78" i="69"/>
  <c r="K68" i="25"/>
  <c r="K84" i="25"/>
  <c r="K88" i="25" s="1"/>
  <c r="V68" i="25"/>
  <c r="L68" i="25"/>
  <c r="T68" i="25"/>
  <c r="AA112" i="64"/>
  <c r="AA402" i="64"/>
  <c r="AA476" i="64"/>
  <c r="L95" i="47"/>
  <c r="S92" i="47"/>
  <c r="AA258" i="64"/>
  <c r="AA406" i="64"/>
  <c r="C39" i="71"/>
  <c r="AE68" i="25"/>
  <c r="G197" i="25"/>
  <c r="G331" i="25" s="1"/>
  <c r="G110" i="47"/>
  <c r="I92" i="47"/>
  <c r="K197" i="25"/>
  <c r="K331" i="25" s="1"/>
  <c r="K110" i="47"/>
  <c r="X66" i="25"/>
  <c r="J105" i="36" s="1"/>
  <c r="AJ158" i="46" s="1"/>
  <c r="T84" i="25"/>
  <c r="T88" i="25" s="1"/>
  <c r="C56" i="74"/>
  <c r="C48" i="70"/>
  <c r="C47" i="71"/>
  <c r="O133" i="46"/>
  <c r="X133" i="46"/>
  <c r="L133" i="46"/>
  <c r="K133" i="46"/>
  <c r="T133" i="46"/>
  <c r="AB133" i="46"/>
  <c r="U133" i="46"/>
  <c r="AJ159" i="46"/>
  <c r="AJ163" i="46"/>
  <c r="J93" i="75"/>
  <c r="C72" i="74"/>
  <c r="C47" i="75"/>
  <c r="D49" i="75"/>
  <c r="AA133" i="46"/>
  <c r="M133" i="46"/>
  <c r="V126" i="47"/>
  <c r="V312" i="47"/>
  <c r="V314" i="47" s="1"/>
  <c r="V71" i="47"/>
  <c r="Q185" i="25"/>
  <c r="C55" i="74"/>
  <c r="O87" i="70"/>
  <c r="S87" i="70"/>
  <c r="AR163" i="46"/>
  <c r="AR159" i="46"/>
  <c r="C53" i="75"/>
  <c r="Q77" i="47"/>
  <c r="Q270" i="47"/>
  <c r="AE121" i="25"/>
  <c r="AE268" i="25" s="1"/>
  <c r="AH228" i="46"/>
  <c r="AJ121" i="25"/>
  <c r="AJ268" i="25" s="1"/>
  <c r="AM228" i="46"/>
  <c r="AI121" i="25"/>
  <c r="AI268" i="25" s="1"/>
  <c r="AL228" i="46"/>
  <c r="AQ121" i="25"/>
  <c r="AQ268" i="25" s="1"/>
  <c r="AT228" i="46"/>
  <c r="AM121" i="25"/>
  <c r="AM268" i="25" s="1"/>
  <c r="AP228" i="46"/>
  <c r="AG121" i="25"/>
  <c r="AG268" i="25" s="1"/>
  <c r="AJ228" i="46"/>
  <c r="AJ147" i="25"/>
  <c r="AM236" i="46"/>
  <c r="O202" i="47"/>
  <c r="Y147" i="25"/>
  <c r="D202" i="47"/>
  <c r="C12" i="65"/>
  <c r="C13" i="73"/>
  <c r="D133" i="25"/>
  <c r="D16" i="73"/>
  <c r="E145" i="56"/>
  <c r="H152" i="25"/>
  <c r="I164" i="56"/>
  <c r="H17" i="73"/>
  <c r="J133" i="25"/>
  <c r="J16" i="73"/>
  <c r="N152" i="25"/>
  <c r="N17" i="73"/>
  <c r="S129" i="25"/>
  <c r="S15" i="73"/>
  <c r="P133" i="25"/>
  <c r="P16" i="73"/>
  <c r="V133" i="25"/>
  <c r="W145" i="56"/>
  <c r="V16" i="73"/>
  <c r="H185" i="25"/>
  <c r="X73" i="25"/>
  <c r="D107" i="36" s="1"/>
  <c r="Y80" i="25"/>
  <c r="Y84" i="25"/>
  <c r="Y133" i="25"/>
  <c r="D191" i="47"/>
  <c r="AR133" i="25"/>
  <c r="W191" i="47"/>
  <c r="AQ133" i="25"/>
  <c r="V191" i="47"/>
  <c r="AG152" i="25"/>
  <c r="L207" i="47"/>
  <c r="I93" i="75"/>
  <c r="U93" i="75"/>
  <c r="O93" i="75"/>
  <c r="Q133" i="46"/>
  <c r="Z133" i="46"/>
  <c r="C214" i="47"/>
  <c r="D373" i="47"/>
  <c r="D375" i="47" s="1"/>
  <c r="D222" i="47"/>
  <c r="CO167" i="46"/>
  <c r="AV251" i="46"/>
  <c r="X155" i="25"/>
  <c r="X291" i="25" s="1"/>
  <c r="Y291" i="25"/>
  <c r="K312" i="47"/>
  <c r="K314" i="47" s="1"/>
  <c r="K126" i="47"/>
  <c r="K71" i="47"/>
  <c r="S126" i="47"/>
  <c r="S312" i="47"/>
  <c r="S314" i="47" s="1"/>
  <c r="S71" i="47"/>
  <c r="F87" i="70"/>
  <c r="M87" i="70"/>
  <c r="V87" i="70"/>
  <c r="R87" i="70"/>
  <c r="W87" i="70"/>
  <c r="N87" i="70"/>
  <c r="J87" i="70"/>
  <c r="O77" i="47"/>
  <c r="O270" i="47"/>
  <c r="M314" i="47"/>
  <c r="L152" i="25"/>
  <c r="L17" i="73"/>
  <c r="M164" i="56"/>
  <c r="E152" i="25"/>
  <c r="F164" i="56"/>
  <c r="E17" i="73"/>
  <c r="G133" i="25"/>
  <c r="G16" i="73"/>
  <c r="I152" i="25"/>
  <c r="I17" i="73"/>
  <c r="K133" i="25"/>
  <c r="K16" i="73"/>
  <c r="Q129" i="25"/>
  <c r="Q15" i="73"/>
  <c r="W152" i="25"/>
  <c r="W17" i="73"/>
  <c r="L170" i="44"/>
  <c r="J238" i="44" s="1"/>
  <c r="I238" i="44"/>
  <c r="AA152" i="25"/>
  <c r="F207" i="47"/>
  <c r="AB129" i="25"/>
  <c r="G188" i="47"/>
  <c r="AL133" i="25"/>
  <c r="Q191" i="47"/>
  <c r="P133" i="46"/>
  <c r="AS164" i="46"/>
  <c r="AS141" i="46"/>
  <c r="AS145" i="46"/>
  <c r="AN164" i="46"/>
  <c r="AN145" i="46"/>
  <c r="AN141" i="46"/>
  <c r="R93" i="75"/>
  <c r="F93" i="75"/>
  <c r="C62" i="70"/>
  <c r="D64" i="70"/>
  <c r="K52" i="44"/>
  <c r="D259" i="56"/>
  <c r="D49" i="56"/>
  <c r="K49" i="44" s="1"/>
  <c r="L49" i="44" s="1"/>
  <c r="V133" i="46"/>
  <c r="S185" i="25"/>
  <c r="I77" i="47"/>
  <c r="I270" i="47"/>
  <c r="C18" i="74"/>
  <c r="AA237" i="46"/>
  <c r="D277" i="25"/>
  <c r="C153" i="25"/>
  <c r="C277" i="25" s="1"/>
  <c r="AK164" i="46"/>
  <c r="AK145" i="46"/>
  <c r="AK141" i="46"/>
  <c r="AR164" i="46"/>
  <c r="S164" i="56" s="1"/>
  <c r="AR145" i="46"/>
  <c r="AR141" i="46"/>
  <c r="G77" i="47"/>
  <c r="G270" i="47"/>
  <c r="AN121" i="25"/>
  <c r="AN268" i="25" s="1"/>
  <c r="AQ228" i="46"/>
  <c r="AR121" i="25"/>
  <c r="AR268" i="25" s="1"/>
  <c r="AU228" i="46"/>
  <c r="AA121" i="25"/>
  <c r="AA268" i="25" s="1"/>
  <c r="AD228" i="46"/>
  <c r="AB121" i="25"/>
  <c r="AB268" i="25" s="1"/>
  <c r="AE228" i="46"/>
  <c r="AK163" i="46"/>
  <c r="AK159" i="46"/>
  <c r="AG159" i="46"/>
  <c r="AG163" i="46"/>
  <c r="AQ163" i="46"/>
  <c r="AQ159" i="46"/>
  <c r="AI163" i="46"/>
  <c r="AI159" i="46"/>
  <c r="L87" i="70"/>
  <c r="E87" i="70"/>
  <c r="H87" i="70"/>
  <c r="I87" i="70"/>
  <c r="C44" i="73"/>
  <c r="D45" i="73"/>
  <c r="C15" i="71"/>
  <c r="AO151" i="25"/>
  <c r="T206" i="47"/>
  <c r="AA147" i="25"/>
  <c r="F202" i="47"/>
  <c r="AV229" i="46"/>
  <c r="P93" i="75"/>
  <c r="K93" i="75"/>
  <c r="T93" i="75"/>
  <c r="N133" i="46"/>
  <c r="I133" i="46"/>
  <c r="J30" i="44"/>
  <c r="J216" i="44" s="1"/>
  <c r="G216" i="44"/>
  <c r="G217" i="44" s="1"/>
  <c r="C15" i="70"/>
  <c r="L51" i="44"/>
  <c r="J255" i="44" s="1"/>
  <c r="I255" i="44"/>
  <c r="C17" i="75"/>
  <c r="O30" i="56"/>
  <c r="V30" i="56"/>
  <c r="X30" i="56"/>
  <c r="K30" i="56"/>
  <c r="M30" i="56"/>
  <c r="U30" i="56"/>
  <c r="E30" i="56"/>
  <c r="AC30" i="46"/>
  <c r="I30" i="56"/>
  <c r="N30" i="56"/>
  <c r="F30" i="56"/>
  <c r="Y121" i="25"/>
  <c r="AB228" i="46"/>
  <c r="AX133" i="46"/>
  <c r="V124" i="25"/>
  <c r="I251" i="44"/>
  <c r="L57" i="44"/>
  <c r="J251" i="44" s="1"/>
  <c r="L26" i="44"/>
  <c r="J249" i="44" s="1"/>
  <c r="I249" i="44"/>
  <c r="R126" i="47"/>
  <c r="R312" i="47"/>
  <c r="R314" i="47" s="1"/>
  <c r="R71" i="47"/>
  <c r="X333" i="25"/>
  <c r="C313" i="47"/>
  <c r="D185" i="25"/>
  <c r="AC133" i="25"/>
  <c r="H191" i="47"/>
  <c r="V93" i="75"/>
  <c r="Q93" i="75"/>
  <c r="M93" i="75"/>
  <c r="J133" i="46"/>
  <c r="E312" i="47"/>
  <c r="E314" i="47" s="1"/>
  <c r="E126" i="47"/>
  <c r="E71" i="47"/>
  <c r="L71" i="47"/>
  <c r="L126" i="47"/>
  <c r="L312" i="47"/>
  <c r="L314" i="47" s="1"/>
  <c r="T312" i="47"/>
  <c r="T314" i="47" s="1"/>
  <c r="T126" i="47"/>
  <c r="T71" i="47"/>
  <c r="F312" i="47"/>
  <c r="F314" i="47" s="1"/>
  <c r="F71" i="47"/>
  <c r="F126" i="47"/>
  <c r="AH159" i="46"/>
  <c r="AH163" i="46"/>
  <c r="K185" i="25"/>
  <c r="K310" i="25" s="1"/>
  <c r="L228" i="56"/>
  <c r="C47" i="70"/>
  <c r="J126" i="47"/>
  <c r="J312" i="47"/>
  <c r="J314" i="47" s="1"/>
  <c r="J71" i="47"/>
  <c r="C46" i="71"/>
  <c r="AC121" i="25"/>
  <c r="AC268" i="25" s="1"/>
  <c r="AF228" i="46"/>
  <c r="AD121" i="25"/>
  <c r="AD268" i="25" s="1"/>
  <c r="AG228" i="46"/>
  <c r="AO121" i="25"/>
  <c r="AO268" i="25" s="1"/>
  <c r="AR228" i="46"/>
  <c r="AJ151" i="25"/>
  <c r="O206" i="47"/>
  <c r="C111" i="36"/>
  <c r="D152" i="25"/>
  <c r="D17" i="73"/>
  <c r="D129" i="25"/>
  <c r="G235" i="46"/>
  <c r="D15" i="73"/>
  <c r="F129" i="25"/>
  <c r="F15" i="73"/>
  <c r="O152" i="25"/>
  <c r="O17" i="73"/>
  <c r="P164" i="56"/>
  <c r="U129" i="25"/>
  <c r="U15" i="73"/>
  <c r="R185" i="25"/>
  <c r="S228" i="56"/>
  <c r="X122" i="25"/>
  <c r="X269" i="25" s="1"/>
  <c r="Z152" i="25"/>
  <c r="E207" i="47"/>
  <c r="AJ152" i="25"/>
  <c r="O207" i="47"/>
  <c r="H93" i="75"/>
  <c r="G93" i="75"/>
  <c r="E93" i="75"/>
  <c r="L93" i="75"/>
  <c r="W133" i="46"/>
  <c r="W126" i="47"/>
  <c r="W71" i="47"/>
  <c r="W312" i="47"/>
  <c r="W314" i="47" s="1"/>
  <c r="E250" i="56"/>
  <c r="D167" i="56"/>
  <c r="C18" i="78"/>
  <c r="D18" i="78" s="1"/>
  <c r="D218" i="25"/>
  <c r="D120" i="47"/>
  <c r="AR151" i="25"/>
  <c r="W206" i="47"/>
  <c r="C61" i="71"/>
  <c r="M129" i="25"/>
  <c r="M15" i="73"/>
  <c r="R152" i="25"/>
  <c r="R17" i="73"/>
  <c r="T129" i="25"/>
  <c r="T15" i="73"/>
  <c r="H71" i="47"/>
  <c r="H126" i="47"/>
  <c r="H312" i="47"/>
  <c r="H314" i="47" s="1"/>
  <c r="Q207" i="47"/>
  <c r="AK129" i="25"/>
  <c r="P188" i="47"/>
  <c r="AH152" i="25"/>
  <c r="M207" i="47"/>
  <c r="U87" i="70"/>
  <c r="K87" i="70"/>
  <c r="Y133" i="46"/>
  <c r="P71" i="47"/>
  <c r="P126" i="47"/>
  <c r="P312" i="47"/>
  <c r="P314" i="47" s="1"/>
  <c r="AI145" i="46"/>
  <c r="AI164" i="46"/>
  <c r="AI141" i="46"/>
  <c r="AT164" i="46"/>
  <c r="AT145" i="46"/>
  <c r="AT141" i="46"/>
  <c r="N93" i="75"/>
  <c r="W93" i="75"/>
  <c r="S93" i="75"/>
  <c r="C40" i="71"/>
  <c r="D42" i="71"/>
  <c r="CO49" i="46"/>
  <c r="S133" i="46"/>
  <c r="I245" i="44"/>
  <c r="L58" i="44"/>
  <c r="J245" i="44" s="1"/>
  <c r="C95" i="74"/>
  <c r="AS159" i="46"/>
  <c r="AS163" i="46"/>
  <c r="C16" i="70"/>
  <c r="AJ164" i="46"/>
  <c r="AJ141" i="46"/>
  <c r="AJ145" i="46"/>
  <c r="AU145" i="46"/>
  <c r="AU164" i="46"/>
  <c r="AU141" i="46"/>
  <c r="G314" i="47"/>
  <c r="AL121" i="25"/>
  <c r="AL268" i="25" s="1"/>
  <c r="AO228" i="46"/>
  <c r="AP121" i="25"/>
  <c r="AP268" i="25" s="1"/>
  <c r="AS228" i="46"/>
  <c r="Z121" i="25"/>
  <c r="Z268" i="25" s="1"/>
  <c r="AC228" i="46"/>
  <c r="AK121" i="25"/>
  <c r="AK268" i="25" s="1"/>
  <c r="AN228" i="46"/>
  <c r="AH121" i="25"/>
  <c r="AH268" i="25" s="1"/>
  <c r="AK228" i="46"/>
  <c r="AF121" i="25"/>
  <c r="AF268" i="25" s="1"/>
  <c r="AI228" i="46"/>
  <c r="AV163" i="46"/>
  <c r="AV159" i="46"/>
  <c r="AE163" i="46"/>
  <c r="AE159" i="46"/>
  <c r="AM163" i="46"/>
  <c r="AM159" i="46"/>
  <c r="AL163" i="46"/>
  <c r="AL159" i="46"/>
  <c r="AU163" i="46"/>
  <c r="AU159" i="46"/>
  <c r="C45" i="65"/>
  <c r="C18" i="75"/>
  <c r="AA256" i="46"/>
  <c r="R133" i="46"/>
  <c r="U312" i="47"/>
  <c r="U314" i="47" s="1"/>
  <c r="U126" i="47"/>
  <c r="U71" i="47"/>
  <c r="C17" i="74"/>
  <c r="AI147" i="25"/>
  <c r="N202" i="47"/>
  <c r="C14" i="71"/>
  <c r="G30" i="56"/>
  <c r="P30" i="56"/>
  <c r="J30" i="56"/>
  <c r="W30" i="56"/>
  <c r="L30" i="56"/>
  <c r="R30" i="56"/>
  <c r="H30" i="56"/>
  <c r="S30" i="56"/>
  <c r="T30" i="56"/>
  <c r="Q30" i="56"/>
  <c r="Y142" i="25"/>
  <c r="X142" i="25" s="1"/>
  <c r="AX154" i="46"/>
  <c r="G87" i="70"/>
  <c r="T87" i="70"/>
  <c r="Q87" i="70"/>
  <c r="P87" i="70"/>
  <c r="C54" i="75"/>
  <c r="D252" i="56"/>
  <c r="AK147" i="25"/>
  <c r="P202" i="47"/>
  <c r="C333" i="25"/>
  <c r="D271" i="47"/>
  <c r="C72" i="47"/>
  <c r="C271" i="47" s="1"/>
  <c r="D56" i="69"/>
  <c r="AC129" i="25"/>
  <c r="AF235" i="46"/>
  <c r="H188" i="47"/>
  <c r="AC152" i="25"/>
  <c r="H207" i="47"/>
  <c r="N122" i="25" l="1"/>
  <c r="U159" i="46"/>
  <c r="U163" i="46"/>
  <c r="P151" i="25" s="1"/>
  <c r="T159" i="46"/>
  <c r="T163" i="46"/>
  <c r="K159" i="46"/>
  <c r="K163" i="46"/>
  <c r="F151" i="25" s="1"/>
  <c r="AB163" i="46"/>
  <c r="AB159" i="46"/>
  <c r="R163" i="46"/>
  <c r="M151" i="25" s="1"/>
  <c r="R159" i="46"/>
  <c r="J163" i="46"/>
  <c r="E151" i="25" s="1"/>
  <c r="J159" i="46"/>
  <c r="S163" i="46"/>
  <c r="N151" i="25" s="1"/>
  <c r="S159" i="46"/>
  <c r="W159" i="46"/>
  <c r="R147" i="25" s="1"/>
  <c r="W163" i="46"/>
  <c r="V163" i="46"/>
  <c r="Q151" i="25" s="1"/>
  <c r="V159" i="46"/>
  <c r="M163" i="46"/>
  <c r="H151" i="25" s="1"/>
  <c r="M159" i="46"/>
  <c r="P159" i="46"/>
  <c r="K147" i="25" s="1"/>
  <c r="P163" i="46"/>
  <c r="G163" i="56"/>
  <c r="F214" i="25" s="1"/>
  <c r="W123" i="25"/>
  <c r="L159" i="46"/>
  <c r="L163" i="46"/>
  <c r="G151" i="25" s="1"/>
  <c r="N159" i="46"/>
  <c r="N163" i="46"/>
  <c r="I151" i="25" s="1"/>
  <c r="AA159" i="46"/>
  <c r="V147" i="25" s="1"/>
  <c r="AA163" i="46"/>
  <c r="W163" i="56" s="1"/>
  <c r="V214" i="25" s="1"/>
  <c r="C67" i="36"/>
  <c r="I163" i="46"/>
  <c r="I159" i="46"/>
  <c r="R163" i="56"/>
  <c r="Q214" i="25" s="1"/>
  <c r="R159" i="56"/>
  <c r="X159" i="46"/>
  <c r="X163" i="46"/>
  <c r="S151" i="25" s="1"/>
  <c r="O163" i="46"/>
  <c r="J151" i="25" s="1"/>
  <c r="O159" i="46"/>
  <c r="Z163" i="46"/>
  <c r="U151" i="25" s="1"/>
  <c r="Z159" i="46"/>
  <c r="V159" i="56" s="1"/>
  <c r="Y159" i="46"/>
  <c r="Y163" i="46"/>
  <c r="AR136" i="46"/>
  <c r="AM124" i="25" s="1"/>
  <c r="H229" i="46"/>
  <c r="V122" i="25"/>
  <c r="H235" i="46"/>
  <c r="J229" i="46"/>
  <c r="L143" i="25"/>
  <c r="P123" i="25"/>
  <c r="I143" i="25"/>
  <c r="R123" i="25"/>
  <c r="R269" i="25" s="1"/>
  <c r="R310" i="25"/>
  <c r="O15" i="73"/>
  <c r="E122" i="25"/>
  <c r="E269" i="25" s="1"/>
  <c r="U229" i="46"/>
  <c r="H135" i="56"/>
  <c r="G186" i="25" s="1"/>
  <c r="L89" i="70"/>
  <c r="W156" i="46"/>
  <c r="R144" i="25" s="1"/>
  <c r="T229" i="46"/>
  <c r="I122" i="25"/>
  <c r="H129" i="25"/>
  <c r="T155" i="56"/>
  <c r="S206" i="25" s="1"/>
  <c r="H143" i="25"/>
  <c r="C57" i="71"/>
  <c r="E310" i="25"/>
  <c r="M122" i="25"/>
  <c r="P134" i="56"/>
  <c r="C46" i="65"/>
  <c r="J310" i="25"/>
  <c r="F228" i="56"/>
  <c r="T143" i="25"/>
  <c r="S229" i="46"/>
  <c r="E108" i="36"/>
  <c r="AE162" i="46" s="1"/>
  <c r="AC234" i="46" s="1"/>
  <c r="U108" i="36"/>
  <c r="AU162" i="46" s="1"/>
  <c r="AS234" i="46" s="1"/>
  <c r="H134" i="56"/>
  <c r="M133" i="25"/>
  <c r="M275" i="25" s="1"/>
  <c r="E129" i="25"/>
  <c r="S108" i="36"/>
  <c r="AS162" i="46" s="1"/>
  <c r="AQ234" i="46" s="1"/>
  <c r="V310" i="25"/>
  <c r="T310" i="25"/>
  <c r="D108" i="36"/>
  <c r="AD162" i="46" s="1"/>
  <c r="AB156" i="46"/>
  <c r="W144" i="25" s="1"/>
  <c r="P228" i="56"/>
  <c r="J122" i="25"/>
  <c r="AL150" i="25"/>
  <c r="AL274" i="25" s="1"/>
  <c r="K152" i="25"/>
  <c r="H133" i="25"/>
  <c r="K108" i="36"/>
  <c r="AK162" i="46" s="1"/>
  <c r="K205" i="47" s="1"/>
  <c r="K367" i="47" s="1"/>
  <c r="G122" i="25"/>
  <c r="G269" i="25" s="1"/>
  <c r="AO156" i="46"/>
  <c r="AJ144" i="25" s="1"/>
  <c r="K229" i="46"/>
  <c r="H123" i="25"/>
  <c r="T135" i="56"/>
  <c r="S186" i="25" s="1"/>
  <c r="AG156" i="46"/>
  <c r="AB144" i="25" s="1"/>
  <c r="W229" i="46"/>
  <c r="V229" i="46"/>
  <c r="I229" i="46"/>
  <c r="S269" i="25"/>
  <c r="N228" i="56"/>
  <c r="X134" i="56"/>
  <c r="W122" i="25"/>
  <c r="W269" i="25" s="1"/>
  <c r="M108" i="36"/>
  <c r="AM162" i="46" s="1"/>
  <c r="M205" i="47" s="1"/>
  <c r="M367" i="47" s="1"/>
  <c r="AR147" i="25"/>
  <c r="V108" i="36"/>
  <c r="AV162" i="46" s="1"/>
  <c r="AQ150" i="25" s="1"/>
  <c r="AQ274" i="25" s="1"/>
  <c r="Q310" i="25"/>
  <c r="P137" i="46"/>
  <c r="K125" i="25" s="1"/>
  <c r="AK156" i="46"/>
  <c r="AF144" i="25" s="1"/>
  <c r="O123" i="25"/>
  <c r="O269" i="25" s="1"/>
  <c r="G135" i="56"/>
  <c r="F186" i="25" s="1"/>
  <c r="Z229" i="46"/>
  <c r="G108" i="36"/>
  <c r="AG162" i="46" s="1"/>
  <c r="G205" i="47" s="1"/>
  <c r="G367" i="47" s="1"/>
  <c r="W108" i="36"/>
  <c r="AW162" i="46" s="1"/>
  <c r="W205" i="47" s="1"/>
  <c r="W367" i="47" s="1"/>
  <c r="I108" i="36"/>
  <c r="AI162" i="46" s="1"/>
  <c r="I205" i="47" s="1"/>
  <c r="I367" i="47" s="1"/>
  <c r="W228" i="56"/>
  <c r="X159" i="56"/>
  <c r="U228" i="56"/>
  <c r="W202" i="47"/>
  <c r="W365" i="47" s="1"/>
  <c r="H310" i="25"/>
  <c r="R228" i="56"/>
  <c r="AO234" i="46"/>
  <c r="P136" i="46"/>
  <c r="K124" i="25" s="1"/>
  <c r="AW137" i="46"/>
  <c r="AR125" i="25" s="1"/>
  <c r="N235" i="46"/>
  <c r="Q143" i="25"/>
  <c r="Q269" i="25" s="1"/>
  <c r="T123" i="25"/>
  <c r="Y229" i="46"/>
  <c r="V143" i="25"/>
  <c r="V269" i="25" s="1"/>
  <c r="Q134" i="56"/>
  <c r="P122" i="25"/>
  <c r="Q155" i="56"/>
  <c r="P206" i="25" s="1"/>
  <c r="P143" i="25"/>
  <c r="P108" i="36"/>
  <c r="AP162" i="46" s="1"/>
  <c r="AN234" i="46" s="1"/>
  <c r="O108" i="36"/>
  <c r="AO162" i="46" s="1"/>
  <c r="AM234" i="46" s="1"/>
  <c r="K89" i="70"/>
  <c r="F122" i="25"/>
  <c r="F269" i="25" s="1"/>
  <c r="F108" i="36"/>
  <c r="AF162" i="46" s="1"/>
  <c r="AA150" i="25" s="1"/>
  <c r="AA274" i="25" s="1"/>
  <c r="R108" i="36"/>
  <c r="AR162" i="46" s="1"/>
  <c r="AP234" i="46" s="1"/>
  <c r="T108" i="36"/>
  <c r="AT162" i="46" s="1"/>
  <c r="AO150" i="25" s="1"/>
  <c r="AO274" i="25" s="1"/>
  <c r="N108" i="36"/>
  <c r="AN162" i="46" s="1"/>
  <c r="AL234" i="46" s="1"/>
  <c r="L108" i="36"/>
  <c r="AL162" i="46" s="1"/>
  <c r="AG150" i="25" s="1"/>
  <c r="AG274" i="25" s="1"/>
  <c r="H108" i="36"/>
  <c r="AH162" i="46" s="1"/>
  <c r="H205" i="47" s="1"/>
  <c r="H367" i="47" s="1"/>
  <c r="L164" i="56"/>
  <c r="K215" i="25" s="1"/>
  <c r="J108" i="36"/>
  <c r="AJ162" i="46" s="1"/>
  <c r="AH234" i="46" s="1"/>
  <c r="I228" i="56"/>
  <c r="K235" i="46"/>
  <c r="AK136" i="46"/>
  <c r="AF124" i="25" s="1"/>
  <c r="Q137" i="46"/>
  <c r="L125" i="25" s="1"/>
  <c r="X229" i="46"/>
  <c r="E155" i="56"/>
  <c r="D206" i="25" s="1"/>
  <c r="D143" i="25"/>
  <c r="D269" i="25" s="1"/>
  <c r="V155" i="56"/>
  <c r="U206" i="25" s="1"/>
  <c r="U143" i="25"/>
  <c r="I310" i="25"/>
  <c r="AC135" i="46"/>
  <c r="CO135" i="46" s="1"/>
  <c r="L123" i="25"/>
  <c r="G229" i="46"/>
  <c r="L229" i="46"/>
  <c r="K228" i="56"/>
  <c r="J228" i="56"/>
  <c r="L310" i="25"/>
  <c r="AL129" i="25"/>
  <c r="AL275" i="25" s="1"/>
  <c r="AG137" i="46"/>
  <c r="AB125" i="25" s="1"/>
  <c r="AB270" i="25" s="1"/>
  <c r="O136" i="46"/>
  <c r="J124" i="25" s="1"/>
  <c r="P229" i="46"/>
  <c r="AC155" i="46"/>
  <c r="CO155" i="46" s="1"/>
  <c r="R229" i="46"/>
  <c r="M136" i="46"/>
  <c r="H124" i="25" s="1"/>
  <c r="M229" i="46"/>
  <c r="U122" i="25"/>
  <c r="S133" i="25"/>
  <c r="M228" i="56"/>
  <c r="L92" i="25"/>
  <c r="L96" i="25" s="1"/>
  <c r="L98" i="25" s="1"/>
  <c r="AC134" i="46"/>
  <c r="CO134" i="46" s="1"/>
  <c r="AR156" i="46"/>
  <c r="AM144" i="25" s="1"/>
  <c r="AM270" i="25" s="1"/>
  <c r="J143" i="25"/>
  <c r="J269" i="25" s="1"/>
  <c r="E135" i="56"/>
  <c r="D186" i="25" s="1"/>
  <c r="D310" i="25" s="1"/>
  <c r="V134" i="56"/>
  <c r="U185" i="25" s="1"/>
  <c r="O229" i="46"/>
  <c r="AK230" i="46"/>
  <c r="AC235" i="46"/>
  <c r="AB137" i="46"/>
  <c r="W125" i="25" s="1"/>
  <c r="O155" i="56"/>
  <c r="N206" i="25" s="1"/>
  <c r="N310" i="25" s="1"/>
  <c r="E15" i="73"/>
  <c r="E133" i="25"/>
  <c r="H16" i="73"/>
  <c r="M310" i="25"/>
  <c r="Q188" i="47"/>
  <c r="Q358" i="47" s="1"/>
  <c r="R141" i="56"/>
  <c r="Q14" i="65" s="1"/>
  <c r="I141" i="56"/>
  <c r="H192" i="25" s="1"/>
  <c r="W137" i="46"/>
  <c r="R125" i="25" s="1"/>
  <c r="M143" i="25"/>
  <c r="N269" i="25"/>
  <c r="AH156" i="46"/>
  <c r="AC144" i="25" s="1"/>
  <c r="K136" i="46"/>
  <c r="F124" i="25" s="1"/>
  <c r="AH136" i="46"/>
  <c r="AC124" i="25" s="1"/>
  <c r="J136" i="46"/>
  <c r="J156" i="46"/>
  <c r="E144" i="25" s="1"/>
  <c r="L235" i="46"/>
  <c r="N16" i="73"/>
  <c r="Q229" i="46"/>
  <c r="M137" i="46"/>
  <c r="H125" i="25" s="1"/>
  <c r="R164" i="56"/>
  <c r="Q16" i="65" s="1"/>
  <c r="K156" i="46"/>
  <c r="F144" i="25" s="1"/>
  <c r="AP137" i="46"/>
  <c r="AK125" i="25" s="1"/>
  <c r="Z156" i="46"/>
  <c r="U144" i="25" s="1"/>
  <c r="L136" i="46"/>
  <c r="H136" i="56" s="1"/>
  <c r="G20" i="69" s="1"/>
  <c r="I64" i="36"/>
  <c r="N162" i="46" s="1"/>
  <c r="N141" i="56"/>
  <c r="M192" i="25" s="1"/>
  <c r="M188" i="47"/>
  <c r="O137" i="46"/>
  <c r="J125" i="25" s="1"/>
  <c r="Z137" i="46"/>
  <c r="U125" i="25" s="1"/>
  <c r="T136" i="46"/>
  <c r="Q136" i="46"/>
  <c r="L124" i="25" s="1"/>
  <c r="I63" i="36"/>
  <c r="N161" i="46" s="1"/>
  <c r="I149" i="25" s="1"/>
  <c r="I273" i="25" s="1"/>
  <c r="W207" i="47"/>
  <c r="W358" i="47" s="1"/>
  <c r="T137" i="46"/>
  <c r="O125" i="25" s="1"/>
  <c r="L156" i="46"/>
  <c r="G144" i="25" s="1"/>
  <c r="U16" i="73"/>
  <c r="R89" i="70"/>
  <c r="D64" i="36"/>
  <c r="I162" i="46" s="1"/>
  <c r="V152" i="25"/>
  <c r="V275" i="25" s="1"/>
  <c r="S150" i="25"/>
  <c r="S274" i="25" s="1"/>
  <c r="O84" i="74"/>
  <c r="O82" i="75" s="1"/>
  <c r="AO147" i="25"/>
  <c r="AO276" i="25" s="1"/>
  <c r="T202" i="47"/>
  <c r="T365" i="47" s="1"/>
  <c r="U92" i="25"/>
  <c r="U96" i="25" s="1"/>
  <c r="U98" i="25" s="1"/>
  <c r="AR236" i="46"/>
  <c r="X164" i="56"/>
  <c r="W16" i="65" s="1"/>
  <c r="K15" i="73"/>
  <c r="E88" i="71"/>
  <c r="AU136" i="46"/>
  <c r="AP124" i="25" s="1"/>
  <c r="U64" i="36"/>
  <c r="Z162" i="46" s="1"/>
  <c r="U150" i="25" s="1"/>
  <c r="U274" i="25" s="1"/>
  <c r="AB236" i="46"/>
  <c r="P15" i="73"/>
  <c r="AA151" i="25"/>
  <c r="AA276" i="25" s="1"/>
  <c r="N64" i="36"/>
  <c r="S162" i="46" s="1"/>
  <c r="N150" i="25" s="1"/>
  <c r="N274" i="25" s="1"/>
  <c r="AK151" i="25"/>
  <c r="AK276" i="25" s="1"/>
  <c r="Q145" i="56"/>
  <c r="P15" i="65" s="1"/>
  <c r="AU137" i="46"/>
  <c r="AP125" i="25" s="1"/>
  <c r="Q163" i="56"/>
  <c r="P214" i="25" s="1"/>
  <c r="AI156" i="46"/>
  <c r="AD144" i="25" s="1"/>
  <c r="V234" i="46"/>
  <c r="AF137" i="46"/>
  <c r="AA125" i="25" s="1"/>
  <c r="G64" i="36"/>
  <c r="L162" i="46" s="1"/>
  <c r="G85" i="74" s="1"/>
  <c r="G83" i="75" s="1"/>
  <c r="W64" i="36"/>
  <c r="AB162" i="46" s="1"/>
  <c r="W150" i="25" s="1"/>
  <c r="W274" i="25" s="1"/>
  <c r="F206" i="47"/>
  <c r="F365" i="47" s="1"/>
  <c r="P92" i="25"/>
  <c r="P96" i="25" s="1"/>
  <c r="P98" i="25" s="1"/>
  <c r="AA129" i="25"/>
  <c r="AA275" i="25" s="1"/>
  <c r="T64" i="36"/>
  <c r="Y162" i="46" s="1"/>
  <c r="W234" i="46" s="1"/>
  <c r="K64" i="36"/>
  <c r="P162" i="46" s="1"/>
  <c r="K150" i="25" s="1"/>
  <c r="K274" i="25" s="1"/>
  <c r="H64" i="36"/>
  <c r="M162" i="46" s="1"/>
  <c r="H150" i="25" s="1"/>
  <c r="H274" i="25" s="1"/>
  <c r="E64" i="36"/>
  <c r="J162" i="46" s="1"/>
  <c r="E85" i="74" s="1"/>
  <c r="E83" i="75" s="1"/>
  <c r="I133" i="25"/>
  <c r="I275" i="25" s="1"/>
  <c r="AQ124" i="25"/>
  <c r="AQ270" i="25" s="1"/>
  <c r="R92" i="25"/>
  <c r="R96" i="25" s="1"/>
  <c r="R98" i="25" s="1"/>
  <c r="AD236" i="46"/>
  <c r="M64" i="36"/>
  <c r="R162" i="46" s="1"/>
  <c r="M85" i="74" s="1"/>
  <c r="M83" i="75" s="1"/>
  <c r="G63" i="36"/>
  <c r="L161" i="46" s="1"/>
  <c r="J233" i="46" s="1"/>
  <c r="V64" i="36"/>
  <c r="AA162" i="46" s="1"/>
  <c r="Y234" i="46" s="1"/>
  <c r="L64" i="36"/>
  <c r="Q162" i="46" s="1"/>
  <c r="O234" i="46" s="1"/>
  <c r="O64" i="36"/>
  <c r="T162" i="46" s="1"/>
  <c r="O85" i="74" s="1"/>
  <c r="O83" i="75" s="1"/>
  <c r="R64" i="36"/>
  <c r="W162" i="46" s="1"/>
  <c r="U234" i="46" s="1"/>
  <c r="AS78" i="25"/>
  <c r="S63" i="36"/>
  <c r="X161" i="46" s="1"/>
  <c r="V233" i="46" s="1"/>
  <c r="F188" i="47"/>
  <c r="J64" i="36"/>
  <c r="O162" i="46" s="1"/>
  <c r="M234" i="46" s="1"/>
  <c r="F64" i="36"/>
  <c r="K162" i="46" s="1"/>
  <c r="I234" i="46" s="1"/>
  <c r="P64" i="36"/>
  <c r="U162" i="46" s="1"/>
  <c r="P150" i="25" s="1"/>
  <c r="P274" i="25" s="1"/>
  <c r="Q64" i="36"/>
  <c r="V162" i="46" s="1"/>
  <c r="T234" i="46" s="1"/>
  <c r="AQ129" i="25"/>
  <c r="AQ275" i="25" s="1"/>
  <c r="Y151" i="25"/>
  <c r="Y276" i="25" s="1"/>
  <c r="AH124" i="25"/>
  <c r="AH270" i="25" s="1"/>
  <c r="AI136" i="46"/>
  <c r="AD124" i="25" s="1"/>
  <c r="AP136" i="46"/>
  <c r="AK124" i="25" s="1"/>
  <c r="AO137" i="46"/>
  <c r="AJ125" i="25" s="1"/>
  <c r="T145" i="56"/>
  <c r="S196" i="25" s="1"/>
  <c r="M191" i="47"/>
  <c r="R103" i="36"/>
  <c r="M103" i="36"/>
  <c r="T103" i="36"/>
  <c r="AN236" i="46"/>
  <c r="T88" i="71"/>
  <c r="U59" i="65"/>
  <c r="T16" i="73"/>
  <c r="J63" i="36"/>
  <c r="O161" i="46" s="1"/>
  <c r="M233" i="46" s="1"/>
  <c r="T152" i="25"/>
  <c r="T275" i="25" s="1"/>
  <c r="V63" i="36"/>
  <c r="AA161" i="46" s="1"/>
  <c r="V149" i="25" s="1"/>
  <c r="V273" i="25" s="1"/>
  <c r="AN137" i="46"/>
  <c r="AI125" i="25" s="1"/>
  <c r="K103" i="36"/>
  <c r="AN156" i="46"/>
  <c r="AI144" i="25" s="1"/>
  <c r="P103" i="36"/>
  <c r="F103" i="36"/>
  <c r="C58" i="70"/>
  <c r="Q141" i="56"/>
  <c r="P14" i="65" s="1"/>
  <c r="E103" i="36"/>
  <c r="AS52" i="25"/>
  <c r="W103" i="36"/>
  <c r="V125" i="25"/>
  <c r="V270" i="25" s="1"/>
  <c r="U88" i="71"/>
  <c r="G207" i="47"/>
  <c r="X145" i="56"/>
  <c r="W15" i="65" s="1"/>
  <c r="N145" i="56"/>
  <c r="M196" i="25" s="1"/>
  <c r="C80" i="25"/>
  <c r="Q65" i="36" s="1"/>
  <c r="V142" i="46" s="1"/>
  <c r="U63" i="36"/>
  <c r="Z161" i="46" s="1"/>
  <c r="X233" i="46" s="1"/>
  <c r="N164" i="56"/>
  <c r="M215" i="25" s="1"/>
  <c r="U81" i="69"/>
  <c r="AE235" i="46"/>
  <c r="X82" i="46"/>
  <c r="V243" i="46" s="1"/>
  <c r="F63" i="36"/>
  <c r="K161" i="46" s="1"/>
  <c r="I233" i="46" s="1"/>
  <c r="R63" i="36"/>
  <c r="W161" i="46" s="1"/>
  <c r="R84" i="74" s="1"/>
  <c r="R82" i="75" s="1"/>
  <c r="E163" i="56"/>
  <c r="R129" i="25"/>
  <c r="R275" i="25" s="1"/>
  <c r="W63" i="36"/>
  <c r="AB161" i="46" s="1"/>
  <c r="Z233" i="46" s="1"/>
  <c r="S235" i="46"/>
  <c r="R233" i="46"/>
  <c r="H88" i="71"/>
  <c r="AJ156" i="46"/>
  <c r="AE144" i="25" s="1"/>
  <c r="J59" i="65"/>
  <c r="P63" i="36"/>
  <c r="U161" i="46" s="1"/>
  <c r="P84" i="74" s="1"/>
  <c r="P82" i="75" s="1"/>
  <c r="AL236" i="46"/>
  <c r="T63" i="36"/>
  <c r="Y161" i="46" s="1"/>
  <c r="T84" i="74" s="1"/>
  <c r="T82" i="75" s="1"/>
  <c r="G191" i="47"/>
  <c r="W235" i="46"/>
  <c r="P152" i="25"/>
  <c r="P275" i="25" s="1"/>
  <c r="AI151" i="25"/>
  <c r="AI276" i="25" s="1"/>
  <c r="E63" i="36"/>
  <c r="J161" i="46" s="1"/>
  <c r="H233" i="46" s="1"/>
  <c r="H81" i="69"/>
  <c r="H164" i="56"/>
  <c r="G16" i="65" s="1"/>
  <c r="T59" i="65"/>
  <c r="Q63" i="36"/>
  <c r="V161" i="46" s="1"/>
  <c r="Q84" i="74" s="1"/>
  <c r="Q82" i="75" s="1"/>
  <c r="AS137" i="46"/>
  <c r="AN125" i="25" s="1"/>
  <c r="K269" i="25"/>
  <c r="AB235" i="46"/>
  <c r="I103" i="36"/>
  <c r="W141" i="56"/>
  <c r="V14" i="65" s="1"/>
  <c r="Q235" i="46"/>
  <c r="K63" i="36"/>
  <c r="P161" i="46" s="1"/>
  <c r="K149" i="25" s="1"/>
  <c r="K273" i="25" s="1"/>
  <c r="AB133" i="25"/>
  <c r="AB275" i="25" s="1"/>
  <c r="M17" i="73"/>
  <c r="D63" i="36"/>
  <c r="I161" i="46" s="1"/>
  <c r="N63" i="36"/>
  <c r="S161" i="46" s="1"/>
  <c r="Q233" i="46" s="1"/>
  <c r="H63" i="36"/>
  <c r="M161" i="46" s="1"/>
  <c r="K233" i="46" s="1"/>
  <c r="P235" i="46"/>
  <c r="R81" i="69"/>
  <c r="N206" i="47"/>
  <c r="N365" i="47" s="1"/>
  <c r="L63" i="36"/>
  <c r="Q161" i="46" s="1"/>
  <c r="O233" i="46" s="1"/>
  <c r="S141" i="56"/>
  <c r="R14" i="65" s="1"/>
  <c r="O145" i="56"/>
  <c r="N15" i="65" s="1"/>
  <c r="M63" i="36"/>
  <c r="R161" i="46" s="1"/>
  <c r="P233" i="46" s="1"/>
  <c r="S136" i="56"/>
  <c r="R20" i="69" s="1"/>
  <c r="AF156" i="46"/>
  <c r="AA144" i="25" s="1"/>
  <c r="AS156" i="46"/>
  <c r="AN144" i="25" s="1"/>
  <c r="AJ137" i="46"/>
  <c r="AE125" i="25" s="1"/>
  <c r="Q164" i="56"/>
  <c r="P215" i="25" s="1"/>
  <c r="AT235" i="46"/>
  <c r="C56" i="36"/>
  <c r="U103" i="36"/>
  <c r="N103" i="36"/>
  <c r="AL124" i="25"/>
  <c r="I15" i="73"/>
  <c r="Z129" i="25"/>
  <c r="E89" i="70"/>
  <c r="U89" i="70"/>
  <c r="AD235" i="46"/>
  <c r="F141" i="56"/>
  <c r="E192" i="25" s="1"/>
  <c r="M77" i="47"/>
  <c r="V207" i="47"/>
  <c r="V358" i="47" s="1"/>
  <c r="Y235" i="46"/>
  <c r="W164" i="56"/>
  <c r="V215" i="25" s="1"/>
  <c r="F191" i="47"/>
  <c r="N15" i="73"/>
  <c r="D103" i="36"/>
  <c r="AQ137" i="46"/>
  <c r="AL125" i="25" s="1"/>
  <c r="J103" i="36"/>
  <c r="H103" i="36"/>
  <c r="AQ156" i="46"/>
  <c r="AL144" i="25" s="1"/>
  <c r="O103" i="36"/>
  <c r="V15" i="73"/>
  <c r="S59" i="65"/>
  <c r="K81" i="69"/>
  <c r="AK152" i="25"/>
  <c r="L191" i="47"/>
  <c r="R16" i="73"/>
  <c r="O188" i="47"/>
  <c r="O358" i="47" s="1"/>
  <c r="O16" i="73"/>
  <c r="D48" i="71"/>
  <c r="D49" i="71" s="1"/>
  <c r="I88" i="71"/>
  <c r="G103" i="36"/>
  <c r="S103" i="36"/>
  <c r="V103" i="36"/>
  <c r="Q103" i="36"/>
  <c r="AW156" i="46"/>
  <c r="AR144" i="25" s="1"/>
  <c r="J235" i="46"/>
  <c r="L88" i="71"/>
  <c r="W156" i="56"/>
  <c r="V22" i="69" s="1"/>
  <c r="G129" i="25"/>
  <c r="L129" i="25"/>
  <c r="Y129" i="25"/>
  <c r="J152" i="25"/>
  <c r="P145" i="56"/>
  <c r="O196" i="25" s="1"/>
  <c r="W88" i="71"/>
  <c r="T235" i="46"/>
  <c r="D188" i="47"/>
  <c r="D358" i="47" s="1"/>
  <c r="R235" i="46"/>
  <c r="M235" i="46"/>
  <c r="E141" i="56"/>
  <c r="D14" i="65" s="1"/>
  <c r="G152" i="25"/>
  <c r="R145" i="56"/>
  <c r="Q196" i="25" s="1"/>
  <c r="J81" i="69"/>
  <c r="E164" i="56"/>
  <c r="D16" i="65" s="1"/>
  <c r="O92" i="25"/>
  <c r="O96" i="25" s="1"/>
  <c r="O98" i="25" s="1"/>
  <c r="R59" i="65"/>
  <c r="I81" i="69"/>
  <c r="N270" i="47"/>
  <c r="N273" i="47" s="1"/>
  <c r="AN235" i="46"/>
  <c r="AM92" i="25"/>
  <c r="AM96" i="25" s="1"/>
  <c r="R88" i="71"/>
  <c r="AK133" i="25"/>
  <c r="W129" i="25"/>
  <c r="W275" i="25" s="1"/>
  <c r="K129" i="25"/>
  <c r="G185" i="25"/>
  <c r="Y152" i="25"/>
  <c r="X152" i="25" s="1"/>
  <c r="J88" i="71"/>
  <c r="P365" i="47"/>
  <c r="P81" i="69"/>
  <c r="L57" i="74"/>
  <c r="L58" i="74" s="1"/>
  <c r="AA420" i="64"/>
  <c r="AA444" i="64" s="1"/>
  <c r="L59" i="65"/>
  <c r="T82" i="46"/>
  <c r="R243" i="46" s="1"/>
  <c r="O89" i="70"/>
  <c r="W16" i="73"/>
  <c r="U235" i="46"/>
  <c r="Q17" i="73"/>
  <c r="P141" i="56"/>
  <c r="O14" i="65" s="1"/>
  <c r="W92" i="25"/>
  <c r="W96" i="25" s="1"/>
  <c r="W98" i="25" s="1"/>
  <c r="O185" i="25"/>
  <c r="O310" i="25" s="1"/>
  <c r="H89" i="70"/>
  <c r="H92" i="25"/>
  <c r="H96" i="25" s="1"/>
  <c r="H98" i="25" s="1"/>
  <c r="S145" i="56"/>
  <c r="AM235" i="46"/>
  <c r="AJ133" i="25"/>
  <c r="AJ275" i="25" s="1"/>
  <c r="J129" i="25"/>
  <c r="N59" i="65"/>
  <c r="Y230" i="46"/>
  <c r="W59" i="65"/>
  <c r="H58" i="73"/>
  <c r="H97" i="74" s="1"/>
  <c r="H59" i="65"/>
  <c r="Z235" i="46"/>
  <c r="S81" i="69"/>
  <c r="AJ235" i="46"/>
  <c r="Q152" i="25"/>
  <c r="Q275" i="25" s="1"/>
  <c r="D87" i="70"/>
  <c r="C87" i="70" s="1"/>
  <c r="M145" i="56"/>
  <c r="L196" i="25" s="1"/>
  <c r="Q49" i="70"/>
  <c r="Q50" i="70" s="1"/>
  <c r="W48" i="71"/>
  <c r="W49" i="71" s="1"/>
  <c r="K112" i="36"/>
  <c r="AK165" i="46" s="1"/>
  <c r="L165" i="56" s="1"/>
  <c r="E48" i="71"/>
  <c r="E49" i="71" s="1"/>
  <c r="M92" i="25"/>
  <c r="M96" i="25" s="1"/>
  <c r="M98" i="25" s="1"/>
  <c r="AC207" i="46"/>
  <c r="G145" i="56"/>
  <c r="G234" i="56" s="1"/>
  <c r="C58" i="36"/>
  <c r="C102" i="36"/>
  <c r="N55" i="75"/>
  <c r="N56" i="75" s="1"/>
  <c r="O88" i="71"/>
  <c r="Q16" i="73"/>
  <c r="L133" i="25"/>
  <c r="AG129" i="25"/>
  <c r="AG275" i="25" s="1"/>
  <c r="AC145" i="46"/>
  <c r="O235" i="46"/>
  <c r="F152" i="25"/>
  <c r="O59" i="65"/>
  <c r="L16" i="73"/>
  <c r="L188" i="47"/>
  <c r="F145" i="56"/>
  <c r="E15" i="65" s="1"/>
  <c r="M141" i="56"/>
  <c r="L192" i="25" s="1"/>
  <c r="Z133" i="25"/>
  <c r="F48" i="71"/>
  <c r="F49" i="71" s="1"/>
  <c r="O55" i="75"/>
  <c r="O56" i="75" s="1"/>
  <c r="Q112" i="36"/>
  <c r="AQ165" i="46" s="1"/>
  <c r="AO237" i="46" s="1"/>
  <c r="U82" i="46"/>
  <c r="S243" i="46" s="1"/>
  <c r="I137" i="46"/>
  <c r="I136" i="46"/>
  <c r="I156" i="46"/>
  <c r="R137" i="46"/>
  <c r="R136" i="46"/>
  <c r="R156" i="46"/>
  <c r="AD156" i="46"/>
  <c r="Y144" i="25" s="1"/>
  <c r="AD137" i="46"/>
  <c r="Y125" i="25" s="1"/>
  <c r="AD136" i="46"/>
  <c r="O81" i="69"/>
  <c r="V156" i="46"/>
  <c r="V137" i="46"/>
  <c r="Q125" i="25" s="1"/>
  <c r="V136" i="46"/>
  <c r="S137" i="46"/>
  <c r="N125" i="25" s="1"/>
  <c r="S136" i="46"/>
  <c r="S156" i="46"/>
  <c r="AE137" i="46"/>
  <c r="AE136" i="46"/>
  <c r="AE156" i="46"/>
  <c r="W59" i="36"/>
  <c r="L59" i="36"/>
  <c r="F59" i="36"/>
  <c r="U59" i="36"/>
  <c r="E59" i="36"/>
  <c r="H59" i="36"/>
  <c r="P59" i="36"/>
  <c r="I59" i="36"/>
  <c r="K59" i="36"/>
  <c r="O59" i="36"/>
  <c r="S59" i="36"/>
  <c r="Q59" i="36"/>
  <c r="T59" i="36"/>
  <c r="J59" i="36"/>
  <c r="R59" i="36"/>
  <c r="M59" i="36"/>
  <c r="D59" i="36"/>
  <c r="V59" i="36"/>
  <c r="G59" i="36"/>
  <c r="N59" i="36"/>
  <c r="Y137" i="46"/>
  <c r="Y136" i="46"/>
  <c r="Y156" i="46"/>
  <c r="N156" i="46"/>
  <c r="N136" i="46"/>
  <c r="N137" i="46"/>
  <c r="AT137" i="46"/>
  <c r="AO125" i="25" s="1"/>
  <c r="AT156" i="46"/>
  <c r="AO144" i="25" s="1"/>
  <c r="AT136" i="46"/>
  <c r="U137" i="46"/>
  <c r="U136" i="46"/>
  <c r="U156" i="46"/>
  <c r="X136" i="46"/>
  <c r="X156" i="46"/>
  <c r="S144" i="25" s="1"/>
  <c r="X137" i="46"/>
  <c r="AL137" i="46"/>
  <c r="AL156" i="46"/>
  <c r="AL136" i="46"/>
  <c r="AC205" i="46"/>
  <c r="AC141" i="46"/>
  <c r="T81" i="69"/>
  <c r="K164" i="56"/>
  <c r="J16" i="65" s="1"/>
  <c r="G15" i="73"/>
  <c r="AK235" i="46"/>
  <c r="U17" i="73"/>
  <c r="T89" i="70"/>
  <c r="H141" i="56"/>
  <c r="AT230" i="46"/>
  <c r="F185" i="25"/>
  <c r="F89" i="70"/>
  <c r="W81" i="69"/>
  <c r="I89" i="70"/>
  <c r="AC204" i="46"/>
  <c r="AA494" i="64"/>
  <c r="AA518" i="64" s="1"/>
  <c r="M59" i="65"/>
  <c r="S82" i="46"/>
  <c r="Q243" i="46" s="1"/>
  <c r="AC79" i="46"/>
  <c r="AC83" i="46"/>
  <c r="F59" i="65"/>
  <c r="AC206" i="46"/>
  <c r="E59" i="65"/>
  <c r="P88" i="71"/>
  <c r="F88" i="71"/>
  <c r="F81" i="69"/>
  <c r="N88" i="71"/>
  <c r="N92" i="25"/>
  <c r="N96" i="25" s="1"/>
  <c r="N98" i="25" s="1"/>
  <c r="V235" i="46"/>
  <c r="S152" i="25"/>
  <c r="F58" i="73"/>
  <c r="F97" i="74" s="1"/>
  <c r="N89" i="70"/>
  <c r="N81" i="69"/>
  <c r="R48" i="71"/>
  <c r="R49" i="71" s="1"/>
  <c r="R82" i="46"/>
  <c r="P243" i="46" s="1"/>
  <c r="T164" i="56"/>
  <c r="S215" i="25" s="1"/>
  <c r="M88" i="71"/>
  <c r="R49" i="70"/>
  <c r="R50" i="70" s="1"/>
  <c r="D49" i="70"/>
  <c r="D50" i="70" s="1"/>
  <c r="Q55" i="75"/>
  <c r="Q56" i="75" s="1"/>
  <c r="D57" i="74"/>
  <c r="D58" i="74" s="1"/>
  <c r="V82" i="46"/>
  <c r="T243" i="46" s="1"/>
  <c r="Z82" i="46"/>
  <c r="X243" i="46" s="1"/>
  <c r="AA82" i="46"/>
  <c r="Y243" i="46" s="1"/>
  <c r="K82" i="46"/>
  <c r="I243" i="46" s="1"/>
  <c r="P82" i="46"/>
  <c r="N243" i="46" s="1"/>
  <c r="AA346" i="64"/>
  <c r="AA371" i="64" s="1"/>
  <c r="AA568" i="64"/>
  <c r="AA592" i="64" s="1"/>
  <c r="X136" i="56"/>
  <c r="W124" i="25"/>
  <c r="U124" i="25"/>
  <c r="J144" i="25"/>
  <c r="S88" i="71"/>
  <c r="K59" i="65"/>
  <c r="AR129" i="25"/>
  <c r="AR275" i="25" s="1"/>
  <c r="F17" i="73"/>
  <c r="AC164" i="46"/>
  <c r="C64" i="70"/>
  <c r="X141" i="56"/>
  <c r="W192" i="25" s="1"/>
  <c r="E191" i="47"/>
  <c r="E358" i="47" s="1"/>
  <c r="AG92" i="25"/>
  <c r="AG96" i="25" s="1"/>
  <c r="S58" i="73"/>
  <c r="S97" i="74" s="1"/>
  <c r="S92" i="25"/>
  <c r="S96" i="25" s="1"/>
  <c r="S98" i="25" s="1"/>
  <c r="J89" i="70"/>
  <c r="I59" i="65"/>
  <c r="P59" i="65"/>
  <c r="AU235" i="46"/>
  <c r="I235" i="46"/>
  <c r="AR92" i="25"/>
  <c r="AR96" i="25" s="1"/>
  <c r="W89" i="70"/>
  <c r="F133" i="25"/>
  <c r="N96" i="47"/>
  <c r="N294" i="47" s="1"/>
  <c r="M89" i="70"/>
  <c r="M81" i="69"/>
  <c r="S89" i="70"/>
  <c r="J58" i="73"/>
  <c r="J97" i="74" s="1"/>
  <c r="P89" i="70"/>
  <c r="D63" i="71"/>
  <c r="C63" i="71" s="1"/>
  <c r="X235" i="46"/>
  <c r="W82" i="46"/>
  <c r="U243" i="46" s="1"/>
  <c r="R55" i="75"/>
  <c r="R56" i="75" s="1"/>
  <c r="L81" i="69"/>
  <c r="L156" i="56"/>
  <c r="AA130" i="64"/>
  <c r="AA154" i="64" s="1"/>
  <c r="R124" i="25"/>
  <c r="T60" i="36"/>
  <c r="Y157" i="46" s="1"/>
  <c r="T145" i="25" s="1"/>
  <c r="T271" i="25" s="1"/>
  <c r="S55" i="75"/>
  <c r="S56" i="75" s="1"/>
  <c r="E55" i="75"/>
  <c r="E56" i="75" s="1"/>
  <c r="V60" i="36"/>
  <c r="AA157" i="46" s="1"/>
  <c r="V145" i="25" s="1"/>
  <c r="V271" i="25" s="1"/>
  <c r="L60" i="36"/>
  <c r="Q157" i="46" s="1"/>
  <c r="L81" i="74" s="1"/>
  <c r="L79" i="75" s="1"/>
  <c r="J48" i="71"/>
  <c r="J49" i="71" s="1"/>
  <c r="V48" i="71"/>
  <c r="V49" i="71" s="1"/>
  <c r="U49" i="70"/>
  <c r="U50" i="70" s="1"/>
  <c r="M57" i="74"/>
  <c r="M58" i="74" s="1"/>
  <c r="E57" i="74"/>
  <c r="E58" i="74" s="1"/>
  <c r="S49" i="70"/>
  <c r="S50" i="70" s="1"/>
  <c r="K49" i="70"/>
  <c r="K50" i="70" s="1"/>
  <c r="I55" i="75"/>
  <c r="I56" i="75" s="1"/>
  <c r="O48" i="71"/>
  <c r="O49" i="71" s="1"/>
  <c r="AS73" i="25"/>
  <c r="J82" i="46"/>
  <c r="H243" i="46" s="1"/>
  <c r="M82" i="46"/>
  <c r="K243" i="46" s="1"/>
  <c r="S57" i="74"/>
  <c r="S58" i="74" s="1"/>
  <c r="T49" i="70"/>
  <c r="T50" i="70" s="1"/>
  <c r="G49" i="70"/>
  <c r="G50" i="70" s="1"/>
  <c r="J49" i="70"/>
  <c r="J50" i="70" s="1"/>
  <c r="F55" i="75"/>
  <c r="F56" i="75" s="1"/>
  <c r="W55" i="75"/>
  <c r="W56" i="75" s="1"/>
  <c r="P49" i="70"/>
  <c r="P50" i="70" s="1"/>
  <c r="J55" i="75"/>
  <c r="J56" i="75" s="1"/>
  <c r="H119" i="36"/>
  <c r="BC92" i="46" s="1"/>
  <c r="I92" i="56" s="1"/>
  <c r="O60" i="36"/>
  <c r="T157" i="46" s="1"/>
  <c r="R231" i="46" s="1"/>
  <c r="K48" i="47"/>
  <c r="K252" i="47" s="1"/>
  <c r="K293" i="47"/>
  <c r="S48" i="71"/>
  <c r="S49" i="71" s="1"/>
  <c r="R60" i="36"/>
  <c r="W157" i="46" s="1"/>
  <c r="R81" i="74" s="1"/>
  <c r="R79" i="75" s="1"/>
  <c r="I48" i="71"/>
  <c r="I49" i="71" s="1"/>
  <c r="N48" i="47"/>
  <c r="N252" i="47" s="1"/>
  <c r="N293" i="47"/>
  <c r="F57" i="74"/>
  <c r="F58" i="74" s="1"/>
  <c r="P57" i="74"/>
  <c r="P58" i="74" s="1"/>
  <c r="W49" i="70"/>
  <c r="W50" i="70" s="1"/>
  <c r="P48" i="71"/>
  <c r="P49" i="71" s="1"/>
  <c r="T55" i="75"/>
  <c r="T56" i="75" s="1"/>
  <c r="S60" i="36"/>
  <c r="X157" i="46" s="1"/>
  <c r="S145" i="25" s="1"/>
  <c r="S271" i="25" s="1"/>
  <c r="K57" i="74"/>
  <c r="K58" i="74" s="1"/>
  <c r="O57" i="74"/>
  <c r="O58" i="74" s="1"/>
  <c r="G57" i="74"/>
  <c r="G58" i="74" s="1"/>
  <c r="H55" i="75"/>
  <c r="H56" i="75" s="1"/>
  <c r="K55" i="75"/>
  <c r="K56" i="75" s="1"/>
  <c r="L82" i="46"/>
  <c r="J243" i="46" s="1"/>
  <c r="W57" i="74"/>
  <c r="W58" i="74" s="1"/>
  <c r="L48" i="71"/>
  <c r="L49" i="71" s="1"/>
  <c r="AA201" i="64"/>
  <c r="AA225" i="64" s="1"/>
  <c r="I49" i="70"/>
  <c r="I50" i="70" s="1"/>
  <c r="M55" i="75"/>
  <c r="M56" i="75" s="1"/>
  <c r="O49" i="70"/>
  <c r="O50" i="70" s="1"/>
  <c r="F104" i="36"/>
  <c r="AF157" i="46" s="1"/>
  <c r="F200" i="47" s="1"/>
  <c r="F363" i="47" s="1"/>
  <c r="N48" i="71"/>
  <c r="N49" i="71" s="1"/>
  <c r="T57" i="74"/>
  <c r="T58" i="74" s="1"/>
  <c r="G60" i="36"/>
  <c r="L157" i="46" s="1"/>
  <c r="G145" i="25" s="1"/>
  <c r="G271" i="25" s="1"/>
  <c r="M60" i="36"/>
  <c r="R157" i="46" s="1"/>
  <c r="P231" i="46" s="1"/>
  <c r="D60" i="36"/>
  <c r="I157" i="46" s="1"/>
  <c r="D104" i="36"/>
  <c r="AD157" i="46" s="1"/>
  <c r="L22" i="44"/>
  <c r="J257" i="44" s="1"/>
  <c r="I257" i="44"/>
  <c r="O82" i="46"/>
  <c r="M243" i="46" s="1"/>
  <c r="G48" i="71"/>
  <c r="G49" i="71" s="1"/>
  <c r="V55" i="75"/>
  <c r="V56" i="75" s="1"/>
  <c r="P119" i="36"/>
  <c r="BK92" i="46" s="1"/>
  <c r="Q92" i="56" s="1"/>
  <c r="F119" i="36"/>
  <c r="BA92" i="46" s="1"/>
  <c r="G92" i="56" s="1"/>
  <c r="G119" i="36"/>
  <c r="BB92" i="46" s="1"/>
  <c r="H92" i="56" s="1"/>
  <c r="M119" i="36"/>
  <c r="BH92" i="46" s="1"/>
  <c r="N92" i="56" s="1"/>
  <c r="T119" i="36"/>
  <c r="BO92" i="46" s="1"/>
  <c r="U92" i="56" s="1"/>
  <c r="V119" i="36"/>
  <c r="BQ92" i="46" s="1"/>
  <c r="W92" i="56" s="1"/>
  <c r="N119" i="36"/>
  <c r="BI92" i="46" s="1"/>
  <c r="O92" i="56" s="1"/>
  <c r="R119" i="36"/>
  <c r="BM92" i="46" s="1"/>
  <c r="S92" i="56" s="1"/>
  <c r="E119" i="36"/>
  <c r="AZ92" i="46" s="1"/>
  <c r="F92" i="56" s="1"/>
  <c r="I119" i="36"/>
  <c r="BD92" i="46" s="1"/>
  <c r="J92" i="56" s="1"/>
  <c r="J119" i="36"/>
  <c r="BE92" i="46" s="1"/>
  <c r="K92" i="56" s="1"/>
  <c r="U119" i="36"/>
  <c r="BP92" i="46" s="1"/>
  <c r="V92" i="56" s="1"/>
  <c r="W119" i="36"/>
  <c r="BR92" i="46" s="1"/>
  <c r="X92" i="56" s="1"/>
  <c r="L119" i="36"/>
  <c r="BG92" i="46" s="1"/>
  <c r="M92" i="56" s="1"/>
  <c r="K119" i="36"/>
  <c r="BF92" i="46" s="1"/>
  <c r="L92" i="56" s="1"/>
  <c r="O119" i="36"/>
  <c r="S119" i="36"/>
  <c r="BN92" i="46" s="1"/>
  <c r="T92" i="56" s="1"/>
  <c r="Q119" i="36"/>
  <c r="BL92" i="46" s="1"/>
  <c r="R92" i="56" s="1"/>
  <c r="D119" i="36"/>
  <c r="AC275" i="25"/>
  <c r="R112" i="36"/>
  <c r="AR165" i="46" s="1"/>
  <c r="N112" i="36"/>
  <c r="AN165" i="46" s="1"/>
  <c r="I112" i="36"/>
  <c r="AI165" i="46" s="1"/>
  <c r="T112" i="36"/>
  <c r="AT165" i="46" s="1"/>
  <c r="P112" i="36"/>
  <c r="AP165" i="46" s="1"/>
  <c r="M112" i="36"/>
  <c r="AM165" i="46" s="1"/>
  <c r="E112" i="36"/>
  <c r="AE165" i="46" s="1"/>
  <c r="F112" i="36"/>
  <c r="AF165" i="46" s="1"/>
  <c r="W112" i="36"/>
  <c r="AW165" i="46" s="1"/>
  <c r="O112" i="36"/>
  <c r="AO165" i="46" s="1"/>
  <c r="H112" i="36"/>
  <c r="AH165" i="46" s="1"/>
  <c r="V112" i="36"/>
  <c r="AV165" i="46" s="1"/>
  <c r="G112" i="36"/>
  <c r="AG165" i="46" s="1"/>
  <c r="L112" i="36"/>
  <c r="AL165" i="46" s="1"/>
  <c r="J112" i="36"/>
  <c r="AJ165" i="46" s="1"/>
  <c r="D112" i="36"/>
  <c r="S112" i="36"/>
  <c r="AS165" i="46" s="1"/>
  <c r="U112" i="36"/>
  <c r="AU165" i="46" s="1"/>
  <c r="AA59" i="64"/>
  <c r="AA83" i="64" s="1"/>
  <c r="BJ92" i="46"/>
  <c r="P92" i="56" s="1"/>
  <c r="H48" i="71"/>
  <c r="H49" i="71" s="1"/>
  <c r="M48" i="71"/>
  <c r="M49" i="71" s="1"/>
  <c r="T48" i="71"/>
  <c r="T49" i="71" s="1"/>
  <c r="K48" i="71"/>
  <c r="K49" i="71" s="1"/>
  <c r="AA272" i="64"/>
  <c r="AA296" i="64" s="1"/>
  <c r="I80" i="47"/>
  <c r="I276" i="47" s="1"/>
  <c r="I317" i="47"/>
  <c r="U48" i="71"/>
  <c r="U49" i="71" s="1"/>
  <c r="V49" i="70"/>
  <c r="V50" i="70" s="1"/>
  <c r="L55" i="75"/>
  <c r="L56" i="75" s="1"/>
  <c r="G55" i="75"/>
  <c r="G56" i="75" s="1"/>
  <c r="V57" i="74"/>
  <c r="V58" i="74" s="1"/>
  <c r="N57" i="74"/>
  <c r="N58" i="74" s="1"/>
  <c r="H57" i="74"/>
  <c r="H58" i="74" s="1"/>
  <c r="C52" i="75"/>
  <c r="R57" i="74"/>
  <c r="R58" i="74" s="1"/>
  <c r="F49" i="70"/>
  <c r="F50" i="70" s="1"/>
  <c r="U57" i="74"/>
  <c r="U58" i="74" s="1"/>
  <c r="L49" i="70"/>
  <c r="L50" i="70" s="1"/>
  <c r="Q48" i="71"/>
  <c r="Q49" i="71" s="1"/>
  <c r="P55" i="75"/>
  <c r="P56" i="75" s="1"/>
  <c r="Q82" i="46"/>
  <c r="O243" i="46" s="1"/>
  <c r="N49" i="70"/>
  <c r="N50" i="70" s="1"/>
  <c r="H49" i="70"/>
  <c r="H50" i="70" s="1"/>
  <c r="Q57" i="74"/>
  <c r="Q58" i="74" s="1"/>
  <c r="M49" i="70"/>
  <c r="M50" i="70" s="1"/>
  <c r="J57" i="74"/>
  <c r="J58" i="74" s="1"/>
  <c r="I57" i="74"/>
  <c r="I58" i="74" s="1"/>
  <c r="E49" i="70"/>
  <c r="E50" i="70" s="1"/>
  <c r="G48" i="47"/>
  <c r="G252" i="47" s="1"/>
  <c r="G293" i="47"/>
  <c r="AH232" i="46"/>
  <c r="AE146" i="25"/>
  <c r="AE272" i="25" s="1"/>
  <c r="J201" i="47"/>
  <c r="J364" i="47" s="1"/>
  <c r="D105" i="36"/>
  <c r="K61" i="47"/>
  <c r="K114" i="47"/>
  <c r="K304" i="47"/>
  <c r="K306" i="47" s="1"/>
  <c r="G114" i="47"/>
  <c r="G61" i="47"/>
  <c r="G304" i="47"/>
  <c r="G306" i="47" s="1"/>
  <c r="L293" i="47"/>
  <c r="L48" i="47"/>
  <c r="L252" i="47" s="1"/>
  <c r="K58" i="73"/>
  <c r="K97" i="74" s="1"/>
  <c r="K95" i="75" s="1"/>
  <c r="K92" i="25"/>
  <c r="K96" i="25" s="1"/>
  <c r="K98" i="25" s="1"/>
  <c r="U290" i="47"/>
  <c r="U96" i="47"/>
  <c r="U294" i="47" s="1"/>
  <c r="U45" i="47"/>
  <c r="Q293" i="47"/>
  <c r="Q48" i="47"/>
  <c r="Q252" i="47" s="1"/>
  <c r="Q114" i="47"/>
  <c r="Q61" i="47"/>
  <c r="Q304" i="47"/>
  <c r="Q306" i="47" s="1"/>
  <c r="J45" i="47"/>
  <c r="J96" i="47"/>
  <c r="J294" i="47" s="1"/>
  <c r="J290" i="47"/>
  <c r="I304" i="47"/>
  <c r="I306" i="47" s="1"/>
  <c r="I114" i="47"/>
  <c r="I61" i="47"/>
  <c r="H290" i="47"/>
  <c r="H45" i="47"/>
  <c r="H96" i="47"/>
  <c r="H294" i="47" s="1"/>
  <c r="F293" i="47"/>
  <c r="F48" i="47"/>
  <c r="F252" i="47" s="1"/>
  <c r="O304" i="47"/>
  <c r="O306" i="47" s="1"/>
  <c r="O114" i="47"/>
  <c r="O61" i="47"/>
  <c r="L114" i="47"/>
  <c r="L304" i="47"/>
  <c r="L306" i="47" s="1"/>
  <c r="L61" i="47"/>
  <c r="C45" i="70"/>
  <c r="O105" i="36"/>
  <c r="AO158" i="46" s="1"/>
  <c r="C44" i="71"/>
  <c r="U48" i="47"/>
  <c r="U252" i="47" s="1"/>
  <c r="U293" i="47"/>
  <c r="P80" i="47"/>
  <c r="P276" i="47" s="1"/>
  <c r="P317" i="47"/>
  <c r="W293" i="47"/>
  <c r="W48" i="47"/>
  <c r="W252" i="47" s="1"/>
  <c r="K59" i="44"/>
  <c r="C45" i="71"/>
  <c r="G59" i="65"/>
  <c r="G58" i="73"/>
  <c r="G97" i="74" s="1"/>
  <c r="G95" i="75" s="1"/>
  <c r="G81" i="69"/>
  <c r="G92" i="25"/>
  <c r="G96" i="25" s="1"/>
  <c r="G98" i="25" s="1"/>
  <c r="G88" i="71"/>
  <c r="G89" i="70"/>
  <c r="N304" i="47"/>
  <c r="N306" i="47" s="1"/>
  <c r="N114" i="47"/>
  <c r="N61" i="47"/>
  <c r="M45" i="47"/>
  <c r="M290" i="47"/>
  <c r="M96" i="47"/>
  <c r="M294" i="47" s="1"/>
  <c r="H80" i="47"/>
  <c r="H276" i="47" s="1"/>
  <c r="H317" i="47"/>
  <c r="F45" i="47"/>
  <c r="F96" i="47"/>
  <c r="F294" i="47" s="1"/>
  <c r="F290" i="47"/>
  <c r="O290" i="47"/>
  <c r="O45" i="47"/>
  <c r="O96" i="47"/>
  <c r="O294" i="47" s="1"/>
  <c r="L317" i="47"/>
  <c r="L80" i="47"/>
  <c r="L276" i="47" s="1"/>
  <c r="C15" i="75"/>
  <c r="E317" i="47"/>
  <c r="E80" i="47"/>
  <c r="E276" i="47" s="1"/>
  <c r="T61" i="47"/>
  <c r="T114" i="47"/>
  <c r="T304" i="47"/>
  <c r="T306" i="47" s="1"/>
  <c r="P114" i="47"/>
  <c r="P61" i="47"/>
  <c r="P304" i="47"/>
  <c r="P306" i="47" s="1"/>
  <c r="Q80" i="47"/>
  <c r="Q276" i="47" s="1"/>
  <c r="Q317" i="47"/>
  <c r="W304" i="47"/>
  <c r="W306" i="47" s="1"/>
  <c r="W114" i="47"/>
  <c r="W61" i="47"/>
  <c r="I58" i="73"/>
  <c r="I97" i="74" s="1"/>
  <c r="I95" i="75" s="1"/>
  <c r="I92" i="25"/>
  <c r="I96" i="25" s="1"/>
  <c r="I98" i="25" s="1"/>
  <c r="D114" i="47"/>
  <c r="D61" i="47"/>
  <c r="D304" i="47"/>
  <c r="D306" i="47" s="1"/>
  <c r="C110" i="47"/>
  <c r="X197" i="25"/>
  <c r="X331" i="25" s="1"/>
  <c r="D331" i="25"/>
  <c r="C197" i="25"/>
  <c r="C331" i="25" s="1"/>
  <c r="C13" i="71"/>
  <c r="K317" i="47"/>
  <c r="K80" i="47"/>
  <c r="K276" i="47" s="1"/>
  <c r="I293" i="47"/>
  <c r="I48" i="47"/>
  <c r="I252" i="47" s="1"/>
  <c r="H61" i="47"/>
  <c r="H304" i="47"/>
  <c r="H306" i="47" s="1"/>
  <c r="H114" i="47"/>
  <c r="O80" i="47"/>
  <c r="O276" i="47" s="1"/>
  <c r="O317" i="47"/>
  <c r="C54" i="74"/>
  <c r="C14" i="70"/>
  <c r="C16" i="74"/>
  <c r="S317" i="47"/>
  <c r="S80" i="47"/>
  <c r="S276" i="47" s="1"/>
  <c r="S61" i="47"/>
  <c r="S114" i="47"/>
  <c r="S304" i="47"/>
  <c r="S306" i="47" s="1"/>
  <c r="C15" i="74"/>
  <c r="U81" i="74"/>
  <c r="U79" i="75" s="1"/>
  <c r="X231" i="46"/>
  <c r="U145" i="25"/>
  <c r="U271" i="25" s="1"/>
  <c r="C68" i="25"/>
  <c r="K60" i="36"/>
  <c r="P157" i="46" s="1"/>
  <c r="W60" i="36"/>
  <c r="AB157" i="46" s="1"/>
  <c r="J60" i="36"/>
  <c r="O157" i="46" s="1"/>
  <c r="I60" i="36"/>
  <c r="N157" i="46" s="1"/>
  <c r="AS61" i="25"/>
  <c r="P60" i="36"/>
  <c r="U157" i="46" s="1"/>
  <c r="F60" i="36"/>
  <c r="K157" i="46" s="1"/>
  <c r="N60" i="36"/>
  <c r="S157" i="46" s="1"/>
  <c r="E60" i="36"/>
  <c r="Q60" i="36"/>
  <c r="V157" i="46" s="1"/>
  <c r="C44" i="72"/>
  <c r="E45" i="47"/>
  <c r="E96" i="47"/>
  <c r="E294" i="47" s="1"/>
  <c r="E290" i="47"/>
  <c r="R293" i="47"/>
  <c r="R48" i="47"/>
  <c r="R252" i="47" s="1"/>
  <c r="P96" i="47"/>
  <c r="P294" i="47" s="1"/>
  <c r="P290" i="47"/>
  <c r="P45" i="47"/>
  <c r="W80" i="47"/>
  <c r="W276" i="47" s="1"/>
  <c r="W317" i="47"/>
  <c r="E58" i="73"/>
  <c r="E97" i="74" s="1"/>
  <c r="E95" i="75" s="1"/>
  <c r="E92" i="25"/>
  <c r="E96" i="25" s="1"/>
  <c r="E98" i="25" s="1"/>
  <c r="V58" i="73"/>
  <c r="V97" i="74" s="1"/>
  <c r="V95" i="75" s="1"/>
  <c r="V89" i="70"/>
  <c r="V88" i="71"/>
  <c r="V92" i="25"/>
  <c r="V96" i="25" s="1"/>
  <c r="V98" i="25" s="1"/>
  <c r="V81" i="69"/>
  <c r="V59" i="65"/>
  <c r="E81" i="69"/>
  <c r="T92" i="25"/>
  <c r="T96" i="25" s="1"/>
  <c r="T98" i="25" s="1"/>
  <c r="T58" i="73"/>
  <c r="T97" i="74" s="1"/>
  <c r="T95" i="75" s="1"/>
  <c r="H105" i="36"/>
  <c r="AH158" i="46" s="1"/>
  <c r="L105" i="36"/>
  <c r="AL158" i="46" s="1"/>
  <c r="N105" i="36"/>
  <c r="AN158" i="46" s="1"/>
  <c r="E105" i="36"/>
  <c r="AE158" i="46" s="1"/>
  <c r="F105" i="36"/>
  <c r="AF158" i="46" s="1"/>
  <c r="S105" i="36"/>
  <c r="AS158" i="46" s="1"/>
  <c r="T158" i="56" s="1"/>
  <c r="I105" i="36"/>
  <c r="AI158" i="46" s="1"/>
  <c r="T105" i="36"/>
  <c r="AT158" i="46" s="1"/>
  <c r="G105" i="36"/>
  <c r="AG158" i="46" s="1"/>
  <c r="Q105" i="36"/>
  <c r="AQ158" i="46" s="1"/>
  <c r="K105" i="36"/>
  <c r="AK158" i="46" s="1"/>
  <c r="M105" i="36"/>
  <c r="AM158" i="46" s="1"/>
  <c r="P105" i="36"/>
  <c r="AP158" i="46" s="1"/>
  <c r="R105" i="36"/>
  <c r="AR158" i="46" s="1"/>
  <c r="U105" i="36"/>
  <c r="AU158" i="46" s="1"/>
  <c r="I96" i="47"/>
  <c r="I294" i="47" s="1"/>
  <c r="I45" i="47"/>
  <c r="I290" i="47"/>
  <c r="S96" i="47"/>
  <c r="S294" i="47" s="1"/>
  <c r="S45" i="47"/>
  <c r="S290" i="47"/>
  <c r="E114" i="47"/>
  <c r="E61" i="47"/>
  <c r="E304" i="47"/>
  <c r="E306" i="47" s="1"/>
  <c r="T80" i="47"/>
  <c r="T276" i="47" s="1"/>
  <c r="T317" i="47"/>
  <c r="R290" i="47"/>
  <c r="R96" i="47"/>
  <c r="R294" i="47" s="1"/>
  <c r="R45" i="47"/>
  <c r="R61" i="47"/>
  <c r="R114" i="47"/>
  <c r="R304" i="47"/>
  <c r="R306" i="47" s="1"/>
  <c r="V232" i="46"/>
  <c r="S146" i="25"/>
  <c r="S272" i="25" s="1"/>
  <c r="S82" i="74"/>
  <c r="S80" i="75" s="1"/>
  <c r="AS66" i="25"/>
  <c r="R61" i="36"/>
  <c r="W158" i="46" s="1"/>
  <c r="W61" i="36"/>
  <c r="AB158" i="46" s="1"/>
  <c r="Q61" i="36"/>
  <c r="V158" i="46" s="1"/>
  <c r="K61" i="36"/>
  <c r="P158" i="46" s="1"/>
  <c r="D61" i="36"/>
  <c r="J61" i="36"/>
  <c r="O158" i="46" s="1"/>
  <c r="F61" i="36"/>
  <c r="K158" i="46" s="1"/>
  <c r="L61" i="36"/>
  <c r="Q158" i="46" s="1"/>
  <c r="O61" i="36"/>
  <c r="T158" i="46" s="1"/>
  <c r="N61" i="36"/>
  <c r="S158" i="46" s="1"/>
  <c r="G61" i="36"/>
  <c r="L158" i="46" s="1"/>
  <c r="U61" i="36"/>
  <c r="Z158" i="46" s="1"/>
  <c r="H61" i="36"/>
  <c r="M158" i="46" s="1"/>
  <c r="T61" i="36"/>
  <c r="Y158" i="46" s="1"/>
  <c r="P61" i="36"/>
  <c r="U158" i="46" s="1"/>
  <c r="K290" i="47"/>
  <c r="K45" i="47"/>
  <c r="K96" i="47"/>
  <c r="K294" i="47" s="1"/>
  <c r="M293" i="47"/>
  <c r="M48" i="47"/>
  <c r="M252" i="47" s="1"/>
  <c r="O293" i="47"/>
  <c r="O48" i="47"/>
  <c r="O252" i="47" s="1"/>
  <c r="C53" i="74"/>
  <c r="V105" i="36"/>
  <c r="AV158" i="46" s="1"/>
  <c r="C51" i="75"/>
  <c r="V293" i="47"/>
  <c r="V48" i="47"/>
  <c r="V252" i="47" s="1"/>
  <c r="T45" i="47"/>
  <c r="T96" i="47"/>
  <c r="T294" i="47" s="1"/>
  <c r="T290" i="47"/>
  <c r="U61" i="47"/>
  <c r="U304" i="47"/>
  <c r="U306" i="47" s="1"/>
  <c r="U114" i="47"/>
  <c r="R317" i="47"/>
  <c r="R80" i="47"/>
  <c r="R276" i="47" s="1"/>
  <c r="J80" i="47"/>
  <c r="J276" i="47" s="1"/>
  <c r="J317" i="47"/>
  <c r="M61" i="36"/>
  <c r="R158" i="46" s="1"/>
  <c r="D48" i="47"/>
  <c r="D293" i="47"/>
  <c r="C95" i="47"/>
  <c r="C293" i="47" s="1"/>
  <c r="D290" i="47"/>
  <c r="D96" i="47"/>
  <c r="D45" i="47"/>
  <c r="C92" i="47"/>
  <c r="C290" i="47" s="1"/>
  <c r="K88" i="71"/>
  <c r="N290" i="47"/>
  <c r="N45" i="47"/>
  <c r="M61" i="47"/>
  <c r="M114" i="47"/>
  <c r="M304" i="47"/>
  <c r="M306" i="47" s="1"/>
  <c r="G80" i="47"/>
  <c r="G276" i="47" s="1"/>
  <c r="G317" i="47"/>
  <c r="H293" i="47"/>
  <c r="H48" i="47"/>
  <c r="H252" i="47" s="1"/>
  <c r="F61" i="47"/>
  <c r="F114" i="47"/>
  <c r="F304" i="47"/>
  <c r="F306" i="47" s="1"/>
  <c r="L45" i="47"/>
  <c r="L96" i="47"/>
  <c r="L294" i="47" s="1"/>
  <c r="L290" i="47"/>
  <c r="C12" i="71"/>
  <c r="E293" i="47"/>
  <c r="E48" i="47"/>
  <c r="E252" i="47" s="1"/>
  <c r="V45" i="47"/>
  <c r="V96" i="47"/>
  <c r="V294" i="47" s="1"/>
  <c r="V290" i="47"/>
  <c r="T293" i="47"/>
  <c r="T48" i="47"/>
  <c r="T252" i="47" s="1"/>
  <c r="W290" i="47"/>
  <c r="W96" i="47"/>
  <c r="W294" i="47" s="1"/>
  <c r="W45" i="47"/>
  <c r="AK231" i="46"/>
  <c r="AH145" i="25"/>
  <c r="AH271" i="25" s="1"/>
  <c r="M200" i="47"/>
  <c r="M363" i="47" s="1"/>
  <c r="I61" i="36"/>
  <c r="N158" i="46" s="1"/>
  <c r="C16" i="75"/>
  <c r="N80" i="47"/>
  <c r="N276" i="47" s="1"/>
  <c r="N317" i="47"/>
  <c r="M80" i="47"/>
  <c r="M276" i="47" s="1"/>
  <c r="M317" i="47"/>
  <c r="G96" i="47"/>
  <c r="G294" i="47" s="1"/>
  <c r="G290" i="47"/>
  <c r="G45" i="47"/>
  <c r="F80" i="47"/>
  <c r="F276" i="47" s="1"/>
  <c r="F317" i="47"/>
  <c r="C46" i="70"/>
  <c r="S48" i="47"/>
  <c r="S252" i="47" s="1"/>
  <c r="S293" i="47"/>
  <c r="C13" i="70"/>
  <c r="D88" i="25"/>
  <c r="C84" i="25"/>
  <c r="W105" i="36"/>
  <c r="AW158" i="46" s="1"/>
  <c r="V61" i="47"/>
  <c r="V304" i="47"/>
  <c r="V306" i="47" s="1"/>
  <c r="V114" i="47"/>
  <c r="V80" i="47"/>
  <c r="V276" i="47" s="1"/>
  <c r="V317" i="47"/>
  <c r="U80" i="47"/>
  <c r="U276" i="47" s="1"/>
  <c r="U317" i="47"/>
  <c r="P293" i="47"/>
  <c r="P48" i="47"/>
  <c r="P252" i="47" s="1"/>
  <c r="Q45" i="47"/>
  <c r="Q96" i="47"/>
  <c r="Q294" i="47" s="1"/>
  <c r="Q290" i="47"/>
  <c r="J293" i="47"/>
  <c r="J48" i="47"/>
  <c r="J252" i="47" s="1"/>
  <c r="J114" i="47"/>
  <c r="J304" i="47"/>
  <c r="J306" i="47" s="1"/>
  <c r="J61" i="47"/>
  <c r="R104" i="36"/>
  <c r="AR157" i="46" s="1"/>
  <c r="X68" i="25"/>
  <c r="U104" i="36"/>
  <c r="AU157" i="46" s="1"/>
  <c r="V157" i="56" s="1"/>
  <c r="P104" i="36"/>
  <c r="AP157" i="46" s="1"/>
  <c r="I104" i="36"/>
  <c r="AI157" i="46" s="1"/>
  <c r="H104" i="36"/>
  <c r="AH157" i="46" s="1"/>
  <c r="G104" i="36"/>
  <c r="AG157" i="46" s="1"/>
  <c r="Q104" i="36"/>
  <c r="AQ157" i="46" s="1"/>
  <c r="L104" i="36"/>
  <c r="AL157" i="46" s="1"/>
  <c r="J104" i="36"/>
  <c r="AJ157" i="46" s="1"/>
  <c r="T104" i="36"/>
  <c r="AT157" i="46" s="1"/>
  <c r="O104" i="36"/>
  <c r="AO157" i="46" s="1"/>
  <c r="W104" i="36"/>
  <c r="AW157" i="46" s="1"/>
  <c r="K104" i="36"/>
  <c r="AK157" i="46" s="1"/>
  <c r="N104" i="36"/>
  <c r="AN157" i="46" s="1"/>
  <c r="V104" i="36"/>
  <c r="AV157" i="46" s="1"/>
  <c r="E104" i="36"/>
  <c r="AE157" i="46" s="1"/>
  <c r="S104" i="36"/>
  <c r="AS157" i="46" s="1"/>
  <c r="E61" i="36"/>
  <c r="J158" i="46" s="1"/>
  <c r="V61" i="36"/>
  <c r="AA158" i="46" s="1"/>
  <c r="D317" i="47"/>
  <c r="D80" i="47"/>
  <c r="C129" i="47"/>
  <c r="C317" i="47" s="1"/>
  <c r="AF153" i="25"/>
  <c r="AF277" i="25" s="1"/>
  <c r="H60" i="36"/>
  <c r="M157" i="46" s="1"/>
  <c r="Q88" i="71"/>
  <c r="Q81" i="69"/>
  <c r="Q59" i="65"/>
  <c r="Q92" i="25"/>
  <c r="Q96" i="25" s="1"/>
  <c r="Q98" i="25" s="1"/>
  <c r="Q58" i="73"/>
  <c r="Q97" i="74" s="1"/>
  <c r="Q95" i="75" s="1"/>
  <c r="Q89" i="70"/>
  <c r="AX141" i="46"/>
  <c r="AX145" i="46"/>
  <c r="AX159" i="46"/>
  <c r="Z243" i="46"/>
  <c r="H358" i="47"/>
  <c r="C56" i="69"/>
  <c r="D65" i="69"/>
  <c r="V21" i="69"/>
  <c r="V188" i="25"/>
  <c r="U270" i="47"/>
  <c r="U77" i="47"/>
  <c r="M142" i="25"/>
  <c r="N154" i="56"/>
  <c r="M205" i="25" s="1"/>
  <c r="U97" i="74"/>
  <c r="AP151" i="25"/>
  <c r="U206" i="47"/>
  <c r="V163" i="56"/>
  <c r="U214" i="25" s="1"/>
  <c r="AG151" i="25"/>
  <c r="L206" i="47"/>
  <c r="M163" i="56"/>
  <c r="L214" i="25" s="1"/>
  <c r="AH151" i="25"/>
  <c r="M206" i="47"/>
  <c r="N163" i="56"/>
  <c r="M214" i="25" s="1"/>
  <c r="Z151" i="25"/>
  <c r="E206" i="47"/>
  <c r="F163" i="56"/>
  <c r="E214" i="25" s="1"/>
  <c r="AQ151" i="25"/>
  <c r="V206" i="47"/>
  <c r="AP129" i="25"/>
  <c r="U188" i="47"/>
  <c r="AS235" i="46"/>
  <c r="AP133" i="25"/>
  <c r="U191" i="47"/>
  <c r="AE129" i="25"/>
  <c r="AH235" i="46"/>
  <c r="J188" i="47"/>
  <c r="AN147" i="25"/>
  <c r="AQ236" i="46"/>
  <c r="S202" i="47"/>
  <c r="T159" i="56"/>
  <c r="N121" i="25"/>
  <c r="O133" i="56"/>
  <c r="Q228" i="46"/>
  <c r="AO129" i="25"/>
  <c r="T188" i="47"/>
  <c r="AR235" i="46"/>
  <c r="AO152" i="25"/>
  <c r="T207" i="47"/>
  <c r="AD152" i="25"/>
  <c r="I207" i="47"/>
  <c r="T142" i="25"/>
  <c r="U154" i="56"/>
  <c r="T205" i="25" s="1"/>
  <c r="P358" i="47"/>
  <c r="R16" i="65"/>
  <c r="R215" i="25"/>
  <c r="J141" i="56"/>
  <c r="D71" i="47"/>
  <c r="C120" i="47"/>
  <c r="D312" i="47"/>
  <c r="D314" i="47" s="1"/>
  <c r="D126" i="47"/>
  <c r="W77" i="47"/>
  <c r="W270" i="47"/>
  <c r="R121" i="25"/>
  <c r="U228" i="46"/>
  <c r="S133" i="56"/>
  <c r="O215" i="25"/>
  <c r="O16" i="65"/>
  <c r="K141" i="56"/>
  <c r="H196" i="25"/>
  <c r="H15" i="65"/>
  <c r="F14" i="65"/>
  <c r="F192" i="25"/>
  <c r="F215" i="25"/>
  <c r="F16" i="65"/>
  <c r="AC151" i="25"/>
  <c r="H206" i="47"/>
  <c r="I163" i="56"/>
  <c r="H214" i="25" s="1"/>
  <c r="L77" i="47"/>
  <c r="L270" i="47"/>
  <c r="E121" i="25"/>
  <c r="F133" i="56"/>
  <c r="H228" i="46"/>
  <c r="O97" i="74"/>
  <c r="N97" i="74"/>
  <c r="R97" i="74"/>
  <c r="V187" i="25"/>
  <c r="V20" i="69"/>
  <c r="AV228" i="46"/>
  <c r="Y268" i="25"/>
  <c r="X121" i="25"/>
  <c r="X268" i="25" s="1"/>
  <c r="CO30" i="46"/>
  <c r="D121" i="25"/>
  <c r="E133" i="56"/>
  <c r="G228" i="46"/>
  <c r="AC133" i="46"/>
  <c r="I142" i="25"/>
  <c r="J154" i="56"/>
  <c r="I205" i="25" s="1"/>
  <c r="C45" i="73"/>
  <c r="AD151" i="25"/>
  <c r="I206" i="47"/>
  <c r="J163" i="56"/>
  <c r="I214" i="25" s="1"/>
  <c r="AL151" i="25"/>
  <c r="Q206" i="47"/>
  <c r="AB147" i="25"/>
  <c r="AE236" i="46"/>
  <c r="G202" i="47"/>
  <c r="H159" i="56"/>
  <c r="AF151" i="25"/>
  <c r="K206" i="47"/>
  <c r="L163" i="56"/>
  <c r="K214" i="25" s="1"/>
  <c r="G273" i="47"/>
  <c r="AM129" i="25"/>
  <c r="R188" i="47"/>
  <c r="AP235" i="46"/>
  <c r="AM152" i="25"/>
  <c r="R207" i="47"/>
  <c r="AF133" i="25"/>
  <c r="K191" i="47"/>
  <c r="I273" i="47"/>
  <c r="Q142" i="25"/>
  <c r="R154" i="56"/>
  <c r="Q205" i="25" s="1"/>
  <c r="AI129" i="25"/>
  <c r="AL235" i="46"/>
  <c r="N188" i="47"/>
  <c r="AI152" i="25"/>
  <c r="N207" i="47"/>
  <c r="AN129" i="25"/>
  <c r="S188" i="47"/>
  <c r="AQ235" i="46"/>
  <c r="K142" i="25"/>
  <c r="L154" i="56"/>
  <c r="K205" i="25" s="1"/>
  <c r="G196" i="25"/>
  <c r="G15" i="65"/>
  <c r="E215" i="25"/>
  <c r="E16" i="65"/>
  <c r="N82" i="46"/>
  <c r="I82" i="46"/>
  <c r="S77" i="47"/>
  <c r="S270" i="47"/>
  <c r="C373" i="47"/>
  <c r="C375" i="47" s="1"/>
  <c r="C222" i="47"/>
  <c r="U142" i="25"/>
  <c r="V154" i="56"/>
  <c r="U205" i="25" s="1"/>
  <c r="L142" i="25"/>
  <c r="M154" i="56"/>
  <c r="L205" i="25" s="1"/>
  <c r="AX164" i="46"/>
  <c r="Y88" i="25"/>
  <c r="X84" i="25"/>
  <c r="V196" i="25"/>
  <c r="V15" i="65"/>
  <c r="T141" i="56"/>
  <c r="O141" i="56"/>
  <c r="N275" i="25"/>
  <c r="H215" i="25"/>
  <c r="H16" i="65"/>
  <c r="O365" i="47"/>
  <c r="AJ276" i="25"/>
  <c r="Q273" i="47"/>
  <c r="AM147" i="25"/>
  <c r="AP236" i="46"/>
  <c r="R202" i="47"/>
  <c r="V77" i="47"/>
  <c r="V270" i="47"/>
  <c r="H142" i="25"/>
  <c r="I154" i="56"/>
  <c r="H205" i="25" s="1"/>
  <c r="V142" i="25"/>
  <c r="W154" i="56"/>
  <c r="V205" i="25" s="1"/>
  <c r="AE147" i="25"/>
  <c r="AH236" i="46"/>
  <c r="J202" i="47"/>
  <c r="K159" i="56"/>
  <c r="P142" i="25"/>
  <c r="Q154" i="56"/>
  <c r="P205" i="25" s="1"/>
  <c r="W142" i="25"/>
  <c r="X154" i="56"/>
  <c r="W205" i="25" s="1"/>
  <c r="O142" i="25"/>
  <c r="P154" i="56"/>
  <c r="O205" i="25" s="1"/>
  <c r="F142" i="25"/>
  <c r="G154" i="56"/>
  <c r="F205" i="25" s="1"/>
  <c r="G121" i="25"/>
  <c r="J228" i="46"/>
  <c r="H133" i="56"/>
  <c r="S121" i="25"/>
  <c r="T133" i="56"/>
  <c r="V228" i="46"/>
  <c r="J121" i="25"/>
  <c r="K133" i="56"/>
  <c r="M228" i="46"/>
  <c r="M121" i="25"/>
  <c r="P228" i="46"/>
  <c r="N133" i="56"/>
  <c r="P97" i="74"/>
  <c r="AP147" i="25"/>
  <c r="U202" i="47"/>
  <c r="AS236" i="46"/>
  <c r="AG147" i="25"/>
  <c r="L202" i="47"/>
  <c r="AJ236" i="46"/>
  <c r="M159" i="56"/>
  <c r="AH147" i="25"/>
  <c r="M202" i="47"/>
  <c r="AK236" i="46"/>
  <c r="N159" i="56"/>
  <c r="Z147" i="25"/>
  <c r="E202" i="47"/>
  <c r="AC236" i="46"/>
  <c r="F159" i="56"/>
  <c r="AQ147" i="25"/>
  <c r="AT236" i="46"/>
  <c r="V202" i="47"/>
  <c r="W159" i="56"/>
  <c r="AP152" i="25"/>
  <c r="U207" i="47"/>
  <c r="AE133" i="25"/>
  <c r="J191" i="47"/>
  <c r="AE152" i="25"/>
  <c r="J207" i="47"/>
  <c r="AN151" i="25"/>
  <c r="S206" i="47"/>
  <c r="T163" i="56"/>
  <c r="S214" i="25" s="1"/>
  <c r="N142" i="25"/>
  <c r="O154" i="56"/>
  <c r="N205" i="25" s="1"/>
  <c r="D86" i="71"/>
  <c r="C42" i="71"/>
  <c r="AO133" i="25"/>
  <c r="T191" i="47"/>
  <c r="AD129" i="25"/>
  <c r="I188" i="47"/>
  <c r="AG235" i="46"/>
  <c r="AD133" i="25"/>
  <c r="I191" i="47"/>
  <c r="P77" i="47"/>
  <c r="P270" i="47"/>
  <c r="T121" i="25"/>
  <c r="W228" i="46"/>
  <c r="U133" i="56"/>
  <c r="H77" i="47"/>
  <c r="H270" i="47"/>
  <c r="U145" i="56"/>
  <c r="U141" i="56"/>
  <c r="M15" i="65"/>
  <c r="J145" i="56"/>
  <c r="M273" i="47"/>
  <c r="X218" i="25"/>
  <c r="X332" i="25" s="1"/>
  <c r="C218" i="25"/>
  <c r="C332" i="25" s="1"/>
  <c r="D332" i="25"/>
  <c r="K165" i="44"/>
  <c r="D250" i="56"/>
  <c r="R142" i="25"/>
  <c r="S154" i="56"/>
  <c r="R205" i="25" s="1"/>
  <c r="V145" i="56"/>
  <c r="V141" i="56"/>
  <c r="U275" i="25"/>
  <c r="O275" i="25"/>
  <c r="D275" i="25"/>
  <c r="AJ234" i="46"/>
  <c r="AX163" i="46"/>
  <c r="J77" i="47"/>
  <c r="J270" i="47"/>
  <c r="AC147" i="25"/>
  <c r="H202" i="47"/>
  <c r="AF236" i="46"/>
  <c r="I159" i="56"/>
  <c r="F270" i="47"/>
  <c r="F77" i="47"/>
  <c r="T77" i="47"/>
  <c r="T270" i="47"/>
  <c r="E270" i="47"/>
  <c r="E77" i="47"/>
  <c r="E142" i="25"/>
  <c r="F154" i="56"/>
  <c r="E205" i="25" s="1"/>
  <c r="Q210" i="25"/>
  <c r="Q317" i="25" s="1"/>
  <c r="R77" i="47"/>
  <c r="R270" i="47"/>
  <c r="D30" i="56"/>
  <c r="K30" i="44" s="1"/>
  <c r="L30" i="44" s="1"/>
  <c r="W97" i="74"/>
  <c r="D142" i="25"/>
  <c r="AC154" i="46"/>
  <c r="CO154" i="46" s="1"/>
  <c r="E154" i="56"/>
  <c r="I121" i="25"/>
  <c r="L228" i="46"/>
  <c r="J133" i="56"/>
  <c r="AD147" i="25"/>
  <c r="AG236" i="46"/>
  <c r="I202" i="47"/>
  <c r="J159" i="56"/>
  <c r="AL147" i="25"/>
  <c r="AO236" i="46"/>
  <c r="Q202" i="47"/>
  <c r="AB151" i="25"/>
  <c r="G206" i="47"/>
  <c r="AF147" i="25"/>
  <c r="AI236" i="46"/>
  <c r="K202" i="47"/>
  <c r="L159" i="56"/>
  <c r="AM133" i="25"/>
  <c r="R191" i="47"/>
  <c r="AF129" i="25"/>
  <c r="AI235" i="46"/>
  <c r="K188" i="47"/>
  <c r="AF152" i="25"/>
  <c r="K207" i="47"/>
  <c r="Q121" i="25"/>
  <c r="R133" i="56"/>
  <c r="T228" i="46"/>
  <c r="L52" i="44"/>
  <c r="J256" i="44" s="1"/>
  <c r="I256" i="44"/>
  <c r="AI133" i="25"/>
  <c r="N191" i="47"/>
  <c r="AN133" i="25"/>
  <c r="S191" i="47"/>
  <c r="AN152" i="25"/>
  <c r="S207" i="47"/>
  <c r="K121" i="25"/>
  <c r="L133" i="56"/>
  <c r="N228" i="46"/>
  <c r="AH275" i="25"/>
  <c r="U164" i="56"/>
  <c r="L145" i="56"/>
  <c r="L141" i="56"/>
  <c r="J164" i="56"/>
  <c r="L16" i="65"/>
  <c r="L215" i="25"/>
  <c r="O273" i="47"/>
  <c r="AR276" i="25"/>
  <c r="K270" i="47"/>
  <c r="K77" i="47"/>
  <c r="U121" i="25"/>
  <c r="X228" i="46"/>
  <c r="V133" i="56"/>
  <c r="L121" i="25"/>
  <c r="O228" i="46"/>
  <c r="M133" i="56"/>
  <c r="AD161" i="46"/>
  <c r="X80" i="25"/>
  <c r="I107" i="36"/>
  <c r="AI161" i="46" s="1"/>
  <c r="W107" i="36"/>
  <c r="AW161" i="46" s="1"/>
  <c r="Q107" i="36"/>
  <c r="AQ161" i="46" s="1"/>
  <c r="M107" i="36"/>
  <c r="AM161" i="46" s="1"/>
  <c r="H107" i="36"/>
  <c r="AH161" i="46" s="1"/>
  <c r="N107" i="36"/>
  <c r="AN161" i="46" s="1"/>
  <c r="V107" i="36"/>
  <c r="AV161" i="46" s="1"/>
  <c r="L107" i="36"/>
  <c r="AL161" i="46" s="1"/>
  <c r="O107" i="36"/>
  <c r="AO161" i="46" s="1"/>
  <c r="R107" i="36"/>
  <c r="AR161" i="46" s="1"/>
  <c r="K107" i="36"/>
  <c r="AK161" i="46" s="1"/>
  <c r="E107" i="36"/>
  <c r="AE161" i="46" s="1"/>
  <c r="P107" i="36"/>
  <c r="AP161" i="46" s="1"/>
  <c r="F107" i="36"/>
  <c r="AF161" i="46" s="1"/>
  <c r="S107" i="36"/>
  <c r="AS161" i="46" s="1"/>
  <c r="T107" i="36"/>
  <c r="AT161" i="46" s="1"/>
  <c r="J107" i="36"/>
  <c r="AJ161" i="46" s="1"/>
  <c r="U107" i="36"/>
  <c r="AU161" i="46" s="1"/>
  <c r="G107" i="36"/>
  <c r="AG161" i="46" s="1"/>
  <c r="V164" i="56"/>
  <c r="O164" i="56"/>
  <c r="K145" i="56"/>
  <c r="D196" i="25"/>
  <c r="D15" i="65"/>
  <c r="D365" i="47"/>
  <c r="AM151" i="25"/>
  <c r="R206" i="47"/>
  <c r="S163" i="56"/>
  <c r="R214" i="25" s="1"/>
  <c r="W243" i="46"/>
  <c r="H121" i="25"/>
  <c r="I133" i="56"/>
  <c r="K228" i="46"/>
  <c r="V121" i="25"/>
  <c r="Y228" i="46"/>
  <c r="W133" i="56"/>
  <c r="C49" i="75"/>
  <c r="D93" i="75"/>
  <c r="D56" i="75"/>
  <c r="AE151" i="25"/>
  <c r="J206" i="47"/>
  <c r="K163" i="56"/>
  <c r="J214" i="25" s="1"/>
  <c r="P121" i="25"/>
  <c r="Q133" i="56"/>
  <c r="S228" i="46"/>
  <c r="W121" i="25"/>
  <c r="X133" i="56"/>
  <c r="Z228" i="46"/>
  <c r="O121" i="25"/>
  <c r="R228" i="46"/>
  <c r="P133" i="56"/>
  <c r="F121" i="25"/>
  <c r="G133" i="56"/>
  <c r="I228" i="46"/>
  <c r="G142" i="25"/>
  <c r="H154" i="56"/>
  <c r="G205" i="25" s="1"/>
  <c r="S142" i="25"/>
  <c r="T154" i="56"/>
  <c r="S205" i="25" s="1"/>
  <c r="J142" i="25"/>
  <c r="K154" i="56"/>
  <c r="J205" i="25" s="1"/>
  <c r="O147" i="25" l="1"/>
  <c r="P159" i="56"/>
  <c r="H163" i="56"/>
  <c r="G214" i="25" s="1"/>
  <c r="S147" i="25"/>
  <c r="S276" i="25" s="1"/>
  <c r="V236" i="46"/>
  <c r="E159" i="56"/>
  <c r="D210" i="25" s="1"/>
  <c r="D147" i="25"/>
  <c r="G236" i="46"/>
  <c r="AC159" i="46"/>
  <c r="G147" i="25"/>
  <c r="G276" i="25" s="1"/>
  <c r="J236" i="46"/>
  <c r="N236" i="46"/>
  <c r="K151" i="25"/>
  <c r="K276" i="25" s="1"/>
  <c r="Q147" i="25"/>
  <c r="Q276" i="25" s="1"/>
  <c r="T236" i="46"/>
  <c r="Q236" i="46"/>
  <c r="N147" i="25"/>
  <c r="N276" i="25" s="1"/>
  <c r="O159" i="56"/>
  <c r="P236" i="46"/>
  <c r="M147" i="25"/>
  <c r="M276" i="25" s="1"/>
  <c r="E235" i="56"/>
  <c r="T151" i="25"/>
  <c r="U163" i="56"/>
  <c r="T214" i="25" s="1"/>
  <c r="M236" i="46"/>
  <c r="J147" i="25"/>
  <c r="J276" i="25" s="1"/>
  <c r="D151" i="25"/>
  <c r="AC163" i="46"/>
  <c r="CO163" i="46" s="1"/>
  <c r="F147" i="25"/>
  <c r="F276" i="25" s="1"/>
  <c r="G159" i="56"/>
  <c r="I236" i="46"/>
  <c r="P147" i="25"/>
  <c r="P276" i="25" s="1"/>
  <c r="Q159" i="56"/>
  <c r="P210" i="25" s="1"/>
  <c r="S236" i="46"/>
  <c r="U147" i="25"/>
  <c r="U276" i="25" s="1"/>
  <c r="X236" i="46"/>
  <c r="Y236" i="46"/>
  <c r="V151" i="25"/>
  <c r="V276" i="25" s="1"/>
  <c r="W151" i="25"/>
  <c r="X163" i="56"/>
  <c r="W214" i="25" s="1"/>
  <c r="S159" i="56"/>
  <c r="R235" i="56"/>
  <c r="CO159" i="46"/>
  <c r="P317" i="25"/>
  <c r="T269" i="25"/>
  <c r="T147" i="25"/>
  <c r="T276" i="25" s="1"/>
  <c r="W236" i="46"/>
  <c r="U159" i="56"/>
  <c r="I147" i="25"/>
  <c r="I276" i="25" s="1"/>
  <c r="L236" i="46"/>
  <c r="O163" i="56"/>
  <c r="N214" i="25" s="1"/>
  <c r="K236" i="46"/>
  <c r="H147" i="25"/>
  <c r="H276" i="25" s="1"/>
  <c r="U236" i="46"/>
  <c r="R151" i="25"/>
  <c r="R276" i="25" s="1"/>
  <c r="H236" i="46"/>
  <c r="E147" i="25"/>
  <c r="E276" i="25" s="1"/>
  <c r="W147" i="25"/>
  <c r="W276" i="25" s="1"/>
  <c r="Z236" i="46"/>
  <c r="R236" i="46"/>
  <c r="O151" i="25"/>
  <c r="O276" i="25" s="1"/>
  <c r="P163" i="56"/>
  <c r="O214" i="25" s="1"/>
  <c r="AN150" i="25"/>
  <c r="AN274" i="25" s="1"/>
  <c r="S156" i="56"/>
  <c r="R207" i="25" s="1"/>
  <c r="G310" i="25"/>
  <c r="S310" i="25"/>
  <c r="H269" i="25"/>
  <c r="J85" i="74"/>
  <c r="J83" i="75" s="1"/>
  <c r="AI234" i="46"/>
  <c r="F205" i="47"/>
  <c r="F367" i="47" s="1"/>
  <c r="AK150" i="25"/>
  <c r="AK274" i="25" s="1"/>
  <c r="L269" i="25"/>
  <c r="D135" i="56"/>
  <c r="K133" i="44" s="1"/>
  <c r="L133" i="44" s="1"/>
  <c r="T162" i="56"/>
  <c r="S213" i="25" s="1"/>
  <c r="S315" i="25" s="1"/>
  <c r="AF234" i="46"/>
  <c r="L137" i="56"/>
  <c r="K188" i="25" s="1"/>
  <c r="M269" i="25"/>
  <c r="I269" i="25"/>
  <c r="L205" i="47"/>
  <c r="L367" i="47" s="1"/>
  <c r="P205" i="47"/>
  <c r="P367" i="47" s="1"/>
  <c r="H228" i="56"/>
  <c r="AJ150" i="25"/>
  <c r="AJ274" i="25" s="1"/>
  <c r="V205" i="47"/>
  <c r="V367" i="47" s="1"/>
  <c r="Z150" i="25"/>
  <c r="Z274" i="25" s="1"/>
  <c r="AD150" i="25"/>
  <c r="AD274" i="25" s="1"/>
  <c r="C186" i="25"/>
  <c r="AU234" i="46"/>
  <c r="AF150" i="25"/>
  <c r="AF274" i="25" s="1"/>
  <c r="J162" i="56"/>
  <c r="I213" i="25" s="1"/>
  <c r="I315" i="25" s="1"/>
  <c r="AD234" i="46"/>
  <c r="H275" i="25"/>
  <c r="H14" i="65"/>
  <c r="L149" i="25"/>
  <c r="L273" i="25" s="1"/>
  <c r="AE230" i="46"/>
  <c r="AE150" i="25"/>
  <c r="AE274" i="25" s="1"/>
  <c r="W149" i="25"/>
  <c r="W273" i="25" s="1"/>
  <c r="AR234" i="46"/>
  <c r="AH150" i="25"/>
  <c r="AH274" i="25" s="1"/>
  <c r="AP150" i="25"/>
  <c r="AP274" i="25" s="1"/>
  <c r="V16" i="65"/>
  <c r="H137" i="56"/>
  <c r="G188" i="25" s="1"/>
  <c r="K136" i="56"/>
  <c r="J20" i="69" s="1"/>
  <c r="C122" i="25"/>
  <c r="S137" i="56"/>
  <c r="R21" i="69" s="1"/>
  <c r="AR270" i="25"/>
  <c r="S205" i="47"/>
  <c r="S367" i="47" s="1"/>
  <c r="J205" i="47"/>
  <c r="J367" i="47" s="1"/>
  <c r="K16" i="65"/>
  <c r="I150" i="25"/>
  <c r="I274" i="25" s="1"/>
  <c r="AB150" i="25"/>
  <c r="AB274" i="25" s="1"/>
  <c r="P156" i="56"/>
  <c r="O22" i="69" s="1"/>
  <c r="AJ270" i="25"/>
  <c r="V228" i="56"/>
  <c r="AF270" i="25"/>
  <c r="U310" i="25"/>
  <c r="C108" i="36"/>
  <c r="E275" i="25"/>
  <c r="I85" i="74"/>
  <c r="I83" i="75" s="1"/>
  <c r="AM150" i="25"/>
  <c r="AM274" i="25" s="1"/>
  <c r="E205" i="47"/>
  <c r="E367" i="47" s="1"/>
  <c r="N230" i="46"/>
  <c r="AC150" i="25"/>
  <c r="AC274" i="25" s="1"/>
  <c r="V65" i="36"/>
  <c r="AA150" i="46" s="1"/>
  <c r="O205" i="47"/>
  <c r="O367" i="47" s="1"/>
  <c r="AK234" i="46"/>
  <c r="R205" i="47"/>
  <c r="R367" i="47" s="1"/>
  <c r="U205" i="47"/>
  <c r="U367" i="47" s="1"/>
  <c r="I65" i="36"/>
  <c r="N143" i="46" s="1"/>
  <c r="AG234" i="46"/>
  <c r="Q215" i="25"/>
  <c r="F150" i="25"/>
  <c r="F274" i="25" s="1"/>
  <c r="R270" i="25"/>
  <c r="F310" i="25"/>
  <c r="K275" i="25"/>
  <c r="F162" i="56"/>
  <c r="F233" i="56" s="1"/>
  <c r="I137" i="56"/>
  <c r="H21" i="69" s="1"/>
  <c r="G228" i="56"/>
  <c r="G149" i="25"/>
  <c r="G273" i="25" s="1"/>
  <c r="O207" i="25"/>
  <c r="R85" i="74"/>
  <c r="R83" i="75" s="1"/>
  <c r="W162" i="56"/>
  <c r="V213" i="25" s="1"/>
  <c r="V315" i="25" s="1"/>
  <c r="AI230" i="46"/>
  <c r="X137" i="56"/>
  <c r="W21" i="69" s="1"/>
  <c r="AK270" i="25"/>
  <c r="T228" i="56"/>
  <c r="X186" i="25"/>
  <c r="H230" i="46"/>
  <c r="X206" i="25"/>
  <c r="O162" i="56"/>
  <c r="O233" i="56" s="1"/>
  <c r="P269" i="25"/>
  <c r="D134" i="56"/>
  <c r="K132" i="44" s="1"/>
  <c r="L132" i="44" s="1"/>
  <c r="P185" i="25"/>
  <c r="P310" i="25" s="1"/>
  <c r="Q228" i="56"/>
  <c r="I234" i="56"/>
  <c r="AT234" i="46"/>
  <c r="W210" i="25"/>
  <c r="W317" i="25" s="1"/>
  <c r="L233" i="46"/>
  <c r="L136" i="56"/>
  <c r="K187" i="25" s="1"/>
  <c r="E124" i="25"/>
  <c r="E270" i="25" s="1"/>
  <c r="L234" i="46"/>
  <c r="AR150" i="25"/>
  <c r="AR274" i="25" s="1"/>
  <c r="AE234" i="46"/>
  <c r="I84" i="74"/>
  <c r="I82" i="75" s="1"/>
  <c r="AA229" i="46"/>
  <c r="I156" i="56"/>
  <c r="H207" i="25" s="1"/>
  <c r="K162" i="56"/>
  <c r="J76" i="71" s="1"/>
  <c r="J97" i="71" s="1"/>
  <c r="X228" i="56"/>
  <c r="W185" i="25"/>
  <c r="W310" i="25" s="1"/>
  <c r="T205" i="47"/>
  <c r="T367" i="47" s="1"/>
  <c r="AI150" i="25"/>
  <c r="AI274" i="25" s="1"/>
  <c r="N205" i="47"/>
  <c r="N367" i="47" s="1"/>
  <c r="U230" i="46"/>
  <c r="O228" i="56"/>
  <c r="C123" i="25"/>
  <c r="G136" i="56"/>
  <c r="F187" i="25" s="1"/>
  <c r="L270" i="25"/>
  <c r="H270" i="25"/>
  <c r="C206" i="25"/>
  <c r="V162" i="56"/>
  <c r="U76" i="71" s="1"/>
  <c r="U97" i="71" s="1"/>
  <c r="R192" i="25"/>
  <c r="Q192" i="25"/>
  <c r="I162" i="56"/>
  <c r="I233" i="56" s="1"/>
  <c r="K84" i="74"/>
  <c r="K82" i="75" s="1"/>
  <c r="F149" i="25"/>
  <c r="F273" i="25" s="1"/>
  <c r="W270" i="25"/>
  <c r="Q235" i="56"/>
  <c r="AP230" i="46"/>
  <c r="E228" i="56"/>
  <c r="U269" i="25"/>
  <c r="Q161" i="56"/>
  <c r="P212" i="25" s="1"/>
  <c r="P314" i="25" s="1"/>
  <c r="Q234" i="46"/>
  <c r="S162" i="56"/>
  <c r="R213" i="25" s="1"/>
  <c r="R315" i="25" s="1"/>
  <c r="K230" i="46"/>
  <c r="Q149" i="25"/>
  <c r="Q273" i="25" s="1"/>
  <c r="D155" i="56"/>
  <c r="K153" i="44" s="1"/>
  <c r="L153" i="44" s="1"/>
  <c r="AF230" i="46"/>
  <c r="R230" i="46"/>
  <c r="F270" i="25"/>
  <c r="AC270" i="25"/>
  <c r="U162" i="56"/>
  <c r="T76" i="71" s="1"/>
  <c r="T97" i="71" s="1"/>
  <c r="W215" i="25"/>
  <c r="E84" i="74"/>
  <c r="E82" i="75" s="1"/>
  <c r="D215" i="25"/>
  <c r="M14" i="65"/>
  <c r="Z234" i="46"/>
  <c r="X230" i="46"/>
  <c r="Z230" i="46"/>
  <c r="O124" i="25"/>
  <c r="O270" i="25" s="1"/>
  <c r="P136" i="56"/>
  <c r="O187" i="25" s="1"/>
  <c r="I136" i="56"/>
  <c r="H187" i="25" s="1"/>
  <c r="N196" i="25"/>
  <c r="Q162" i="56"/>
  <c r="Q233" i="56" s="1"/>
  <c r="C143" i="25"/>
  <c r="T161" i="56"/>
  <c r="S76" i="70" s="1"/>
  <c r="S96" i="70" s="1"/>
  <c r="F20" i="69"/>
  <c r="I230" i="46"/>
  <c r="J230" i="46"/>
  <c r="V156" i="56"/>
  <c r="U22" i="69" s="1"/>
  <c r="W84" i="74"/>
  <c r="W82" i="75" s="1"/>
  <c r="K234" i="46"/>
  <c r="N85" i="74"/>
  <c r="N83" i="75" s="1"/>
  <c r="G84" i="74"/>
  <c r="G82" i="75" s="1"/>
  <c r="L15" i="65"/>
  <c r="R162" i="56"/>
  <c r="Q76" i="71" s="1"/>
  <c r="Q97" i="71" s="1"/>
  <c r="S233" i="46"/>
  <c r="M230" i="46"/>
  <c r="T233" i="46"/>
  <c r="O230" i="46"/>
  <c r="CO145" i="46"/>
  <c r="U85" i="74"/>
  <c r="U83" i="75" s="1"/>
  <c r="J275" i="25"/>
  <c r="H156" i="56"/>
  <c r="G207" i="25" s="1"/>
  <c r="G124" i="25"/>
  <c r="G270" i="25" s="1"/>
  <c r="AA270" i="25"/>
  <c r="M358" i="47"/>
  <c r="AE270" i="25"/>
  <c r="AP270" i="25"/>
  <c r="Y233" i="46"/>
  <c r="G162" i="56"/>
  <c r="G233" i="56" s="1"/>
  <c r="V150" i="25"/>
  <c r="V274" i="25" s="1"/>
  <c r="U233" i="46"/>
  <c r="D65" i="36"/>
  <c r="I144" i="46" s="1"/>
  <c r="D132" i="25" s="1"/>
  <c r="L65" i="36"/>
  <c r="Q150" i="46" s="1"/>
  <c r="L79" i="74" s="1"/>
  <c r="L77" i="75" s="1"/>
  <c r="AD270" i="25"/>
  <c r="T65" i="36"/>
  <c r="Y150" i="46" s="1"/>
  <c r="E150" i="25"/>
  <c r="E274" i="25" s="1"/>
  <c r="F85" i="74"/>
  <c r="F83" i="75" s="1"/>
  <c r="V85" i="74"/>
  <c r="V83" i="75" s="1"/>
  <c r="S157" i="56"/>
  <c r="R72" i="71" s="1"/>
  <c r="R94" i="71" s="1"/>
  <c r="AN270" i="25"/>
  <c r="H234" i="46"/>
  <c r="F65" i="36"/>
  <c r="K150" i="46" s="1"/>
  <c r="J234" i="46"/>
  <c r="K65" i="36"/>
  <c r="P150" i="46" s="1"/>
  <c r="R65" i="36"/>
  <c r="W142" i="46" s="1"/>
  <c r="H84" i="74"/>
  <c r="H82" i="75" s="1"/>
  <c r="H162" i="56"/>
  <c r="G76" i="71" s="1"/>
  <c r="G97" i="71" s="1"/>
  <c r="S15" i="65"/>
  <c r="L85" i="74"/>
  <c r="L83" i="75" s="1"/>
  <c r="R22" i="69"/>
  <c r="V143" i="46"/>
  <c r="Q78" i="74" s="1"/>
  <c r="Q76" i="75" s="1"/>
  <c r="O81" i="74"/>
  <c r="O79" i="75" s="1"/>
  <c r="R145" i="25"/>
  <c r="R271" i="25" s="1"/>
  <c r="J65" i="36"/>
  <c r="O142" i="46" s="1"/>
  <c r="J130" i="25" s="1"/>
  <c r="G150" i="25"/>
  <c r="G274" i="25" s="1"/>
  <c r="P196" i="25"/>
  <c r="T85" i="74"/>
  <c r="T83" i="75" s="1"/>
  <c r="M162" i="56"/>
  <c r="L76" i="71" s="1"/>
  <c r="L97" i="71" s="1"/>
  <c r="X133" i="25"/>
  <c r="AG230" i="46"/>
  <c r="I161" i="56"/>
  <c r="I232" i="56" s="1"/>
  <c r="U149" i="25"/>
  <c r="U273" i="25" s="1"/>
  <c r="X234" i="46"/>
  <c r="N234" i="46"/>
  <c r="T150" i="25"/>
  <c r="T274" i="25" s="1"/>
  <c r="S84" i="74"/>
  <c r="S82" i="75" s="1"/>
  <c r="J84" i="74"/>
  <c r="J82" i="75" s="1"/>
  <c r="W196" i="25"/>
  <c r="P85" i="74"/>
  <c r="P83" i="75" s="1"/>
  <c r="R234" i="46"/>
  <c r="L150" i="25"/>
  <c r="L274" i="25" s="1"/>
  <c r="T149" i="25"/>
  <c r="T273" i="25" s="1"/>
  <c r="X162" i="56"/>
  <c r="W76" i="71" s="1"/>
  <c r="W97" i="71" s="1"/>
  <c r="V137" i="56"/>
  <c r="U21" i="69" s="1"/>
  <c r="AS230" i="46"/>
  <c r="N234" i="56"/>
  <c r="S149" i="25"/>
  <c r="S273" i="25" s="1"/>
  <c r="S234" i="46"/>
  <c r="W85" i="74"/>
  <c r="W83" i="75" s="1"/>
  <c r="V192" i="25"/>
  <c r="V316" i="25" s="1"/>
  <c r="H149" i="25"/>
  <c r="H273" i="25" s="1"/>
  <c r="K208" i="47"/>
  <c r="K368" i="47" s="1"/>
  <c r="V136" i="56"/>
  <c r="U187" i="25" s="1"/>
  <c r="L275" i="25"/>
  <c r="F358" i="47"/>
  <c r="Q234" i="56"/>
  <c r="U231" i="46"/>
  <c r="O137" i="56"/>
  <c r="N188" i="25" s="1"/>
  <c r="K161" i="56"/>
  <c r="K232" i="56" s="1"/>
  <c r="K85" i="74"/>
  <c r="K83" i="75" s="1"/>
  <c r="C64" i="36"/>
  <c r="Q85" i="74"/>
  <c r="Q83" i="75" s="1"/>
  <c r="P162" i="56"/>
  <c r="O213" i="25" s="1"/>
  <c r="O315" i="25" s="1"/>
  <c r="M16" i="65"/>
  <c r="E149" i="25"/>
  <c r="E273" i="25" s="1"/>
  <c r="P16" i="65"/>
  <c r="H85" i="74"/>
  <c r="H83" i="75" s="1"/>
  <c r="L162" i="56"/>
  <c r="L233" i="56" s="1"/>
  <c r="F84" i="74"/>
  <c r="F82" i="75" s="1"/>
  <c r="O15" i="65"/>
  <c r="L84" i="74"/>
  <c r="L82" i="75" s="1"/>
  <c r="J149" i="25"/>
  <c r="J273" i="25" s="1"/>
  <c r="Q150" i="25"/>
  <c r="Q274" i="25" s="1"/>
  <c r="R150" i="25"/>
  <c r="R274" i="25" s="1"/>
  <c r="O150" i="25"/>
  <c r="O274" i="25" s="1"/>
  <c r="J150" i="25"/>
  <c r="J274" i="25" s="1"/>
  <c r="P149" i="25"/>
  <c r="P273" i="25" s="1"/>
  <c r="N162" i="56"/>
  <c r="M77" i="70" s="1"/>
  <c r="M97" i="70" s="1"/>
  <c r="AD230" i="46"/>
  <c r="P137" i="56"/>
  <c r="AM230" i="46"/>
  <c r="Y275" i="25"/>
  <c r="AK275" i="25"/>
  <c r="AN230" i="46"/>
  <c r="P234" i="46"/>
  <c r="P192" i="25"/>
  <c r="H161" i="56"/>
  <c r="H232" i="56" s="1"/>
  <c r="L14" i="65"/>
  <c r="V207" i="25"/>
  <c r="V311" i="25" s="1"/>
  <c r="G137" i="56"/>
  <c r="G156" i="56"/>
  <c r="M150" i="25"/>
  <c r="M274" i="25" s="1"/>
  <c r="E234" i="56"/>
  <c r="AI270" i="25"/>
  <c r="L358" i="47"/>
  <c r="G358" i="47"/>
  <c r="V84" i="74"/>
  <c r="V82" i="75" s="1"/>
  <c r="V150" i="46"/>
  <c r="Q79" i="74" s="1"/>
  <c r="Q77" i="75" s="1"/>
  <c r="E65" i="36"/>
  <c r="J150" i="46" s="1"/>
  <c r="E79" i="74" s="1"/>
  <c r="E77" i="75" s="1"/>
  <c r="H234" i="56"/>
  <c r="U84" i="74"/>
  <c r="U82" i="75" s="1"/>
  <c r="W234" i="56"/>
  <c r="R187" i="25"/>
  <c r="E14" i="65"/>
  <c r="G187" i="25"/>
  <c r="D214" i="25"/>
  <c r="N84" i="74"/>
  <c r="N82" i="75" s="1"/>
  <c r="G215" i="25"/>
  <c r="N65" i="36"/>
  <c r="S142" i="46" s="1"/>
  <c r="W233" i="46"/>
  <c r="R149" i="25"/>
  <c r="R273" i="25" s="1"/>
  <c r="V144" i="46"/>
  <c r="AI237" i="46"/>
  <c r="O145" i="25"/>
  <c r="O271" i="25" s="1"/>
  <c r="X156" i="56"/>
  <c r="W22" i="69" s="1"/>
  <c r="AU230" i="46"/>
  <c r="U65" i="36"/>
  <c r="Z143" i="46" s="1"/>
  <c r="U78" i="74" s="1"/>
  <c r="U76" i="75" s="1"/>
  <c r="K156" i="56"/>
  <c r="J22" i="69" s="1"/>
  <c r="F234" i="56"/>
  <c r="S234" i="56"/>
  <c r="AL230" i="46"/>
  <c r="X129" i="25"/>
  <c r="M365" i="47"/>
  <c r="N233" i="46"/>
  <c r="N149" i="25"/>
  <c r="N273" i="25" s="1"/>
  <c r="S65" i="36"/>
  <c r="X143" i="46" s="1"/>
  <c r="K137" i="56"/>
  <c r="J21" i="69" s="1"/>
  <c r="M65" i="36"/>
  <c r="R144" i="46" s="1"/>
  <c r="W161" i="56"/>
  <c r="V76" i="70" s="1"/>
  <c r="V96" i="70" s="1"/>
  <c r="H65" i="36"/>
  <c r="M144" i="46" s="1"/>
  <c r="P65" i="36"/>
  <c r="U144" i="46" s="1"/>
  <c r="C63" i="36"/>
  <c r="G65" i="36"/>
  <c r="L142" i="46" s="1"/>
  <c r="G14" i="65"/>
  <c r="CO141" i="46"/>
  <c r="O65" i="36"/>
  <c r="T142" i="46" s="1"/>
  <c r="O130" i="25" s="1"/>
  <c r="W65" i="36"/>
  <c r="AB142" i="46" s="1"/>
  <c r="W77" i="74" s="1"/>
  <c r="W75" i="75" s="1"/>
  <c r="AQ230" i="46"/>
  <c r="AA235" i="46"/>
  <c r="V231" i="46"/>
  <c r="AH230" i="46"/>
  <c r="M84" i="74"/>
  <c r="M82" i="75" s="1"/>
  <c r="M149" i="25"/>
  <c r="M273" i="25" s="1"/>
  <c r="C103" i="36"/>
  <c r="AO230" i="46"/>
  <c r="R234" i="56"/>
  <c r="AS84" i="25"/>
  <c r="Q15" i="65"/>
  <c r="T156" i="56"/>
  <c r="C133" i="25"/>
  <c r="C152" i="25"/>
  <c r="C15" i="73"/>
  <c r="M234" i="56"/>
  <c r="U365" i="47"/>
  <c r="P157" i="56"/>
  <c r="O72" i="71" s="1"/>
  <c r="O94" i="71" s="1"/>
  <c r="R137" i="56"/>
  <c r="AL270" i="25"/>
  <c r="AC137" i="46"/>
  <c r="G275" i="25"/>
  <c r="X234" i="56"/>
  <c r="CO164" i="46"/>
  <c r="D192" i="25"/>
  <c r="E196" i="25"/>
  <c r="E316" i="25" s="1"/>
  <c r="F196" i="25"/>
  <c r="F316" i="25" s="1"/>
  <c r="S275" i="25"/>
  <c r="R15" i="65"/>
  <c r="W14" i="65"/>
  <c r="F15" i="65"/>
  <c r="R196" i="25"/>
  <c r="C129" i="25"/>
  <c r="W229" i="56"/>
  <c r="C17" i="73"/>
  <c r="AF276" i="25"/>
  <c r="I365" i="47"/>
  <c r="P234" i="56"/>
  <c r="AX136" i="46"/>
  <c r="O192" i="25"/>
  <c r="O316" i="25" s="1"/>
  <c r="Q208" i="47"/>
  <c r="Q368" i="47" s="1"/>
  <c r="Q268" i="25"/>
  <c r="AC136" i="46"/>
  <c r="C16" i="73"/>
  <c r="AC156" i="46"/>
  <c r="Z275" i="25"/>
  <c r="X151" i="25"/>
  <c r="J231" i="46"/>
  <c r="R165" i="56"/>
  <c r="Q117" i="47" s="1"/>
  <c r="AD231" i="46"/>
  <c r="O231" i="46"/>
  <c r="AX156" i="46"/>
  <c r="AL276" i="25"/>
  <c r="J215" i="25"/>
  <c r="U157" i="56"/>
  <c r="T208" i="25" s="1"/>
  <c r="T312" i="25" s="1"/>
  <c r="H157" i="56"/>
  <c r="G72" i="71" s="1"/>
  <c r="G94" i="71" s="1"/>
  <c r="G81" i="74"/>
  <c r="G79" i="75" s="1"/>
  <c r="AL153" i="25"/>
  <c r="AL277" i="25" s="1"/>
  <c r="W268" i="25"/>
  <c r="I268" i="25"/>
  <c r="T81" i="74"/>
  <c r="T79" i="75" s="1"/>
  <c r="AG125" i="25"/>
  <c r="M137" i="56"/>
  <c r="Q156" i="56"/>
  <c r="P144" i="25"/>
  <c r="AO124" i="25"/>
  <c r="AO270" i="25" s="1"/>
  <c r="AR230" i="46"/>
  <c r="I124" i="25"/>
  <c r="L230" i="46"/>
  <c r="U137" i="56"/>
  <c r="T125" i="25"/>
  <c r="N144" i="25"/>
  <c r="O156" i="56"/>
  <c r="Y124" i="25"/>
  <c r="AB230" i="46"/>
  <c r="M124" i="25"/>
  <c r="N136" i="56"/>
  <c r="P230" i="46"/>
  <c r="E137" i="56"/>
  <c r="D125" i="25"/>
  <c r="C59" i="36"/>
  <c r="AG144" i="25"/>
  <c r="M156" i="56"/>
  <c r="S124" i="25"/>
  <c r="V230" i="46"/>
  <c r="T136" i="56"/>
  <c r="I125" i="25"/>
  <c r="J137" i="56"/>
  <c r="W230" i="46"/>
  <c r="U136" i="56"/>
  <c r="T124" i="25"/>
  <c r="Z125" i="25"/>
  <c r="X125" i="25" s="1"/>
  <c r="F137" i="56"/>
  <c r="Q124" i="25"/>
  <c r="T230" i="46"/>
  <c r="R136" i="56"/>
  <c r="N156" i="56"/>
  <c r="M144" i="25"/>
  <c r="D124" i="25"/>
  <c r="G230" i="46"/>
  <c r="E136" i="56"/>
  <c r="AX137" i="46"/>
  <c r="J136" i="56"/>
  <c r="M136" i="56"/>
  <c r="AJ230" i="46"/>
  <c r="AG124" i="25"/>
  <c r="AG270" i="25" s="1"/>
  <c r="Q137" i="56"/>
  <c r="P125" i="25"/>
  <c r="U156" i="56"/>
  <c r="T144" i="25"/>
  <c r="Z124" i="25"/>
  <c r="F136" i="56"/>
  <c r="AC230" i="46"/>
  <c r="D144" i="25"/>
  <c r="E156" i="56"/>
  <c r="T137" i="56"/>
  <c r="S125" i="25"/>
  <c r="Q136" i="56"/>
  <c r="S230" i="46"/>
  <c r="P124" i="25"/>
  <c r="I144" i="25"/>
  <c r="J156" i="56"/>
  <c r="Z144" i="25"/>
  <c r="X144" i="25" s="1"/>
  <c r="F156" i="56"/>
  <c r="Q230" i="46"/>
  <c r="N124" i="25"/>
  <c r="O136" i="56"/>
  <c r="R156" i="56"/>
  <c r="Q144" i="25"/>
  <c r="N137" i="56"/>
  <c r="M125" i="25"/>
  <c r="AQ276" i="25"/>
  <c r="AP276" i="25"/>
  <c r="G192" i="25"/>
  <c r="S16" i="65"/>
  <c r="M145" i="25"/>
  <c r="M271" i="25" s="1"/>
  <c r="E365" i="47"/>
  <c r="F268" i="25"/>
  <c r="J270" i="25"/>
  <c r="AA145" i="25"/>
  <c r="AA271" i="25" s="1"/>
  <c r="K207" i="25"/>
  <c r="K22" i="69"/>
  <c r="W187" i="25"/>
  <c r="W20" i="69"/>
  <c r="J187" i="25"/>
  <c r="U270" i="25"/>
  <c r="K268" i="25"/>
  <c r="K365" i="47"/>
  <c r="AC276" i="25"/>
  <c r="V365" i="47"/>
  <c r="V268" i="25"/>
  <c r="H365" i="47"/>
  <c r="F275" i="25"/>
  <c r="M268" i="25"/>
  <c r="AV235" i="46"/>
  <c r="W231" i="46"/>
  <c r="S81" i="74"/>
  <c r="S79" i="75" s="1"/>
  <c r="L145" i="25"/>
  <c r="L271" i="25" s="1"/>
  <c r="AV236" i="46"/>
  <c r="T268" i="25"/>
  <c r="Z276" i="25"/>
  <c r="AH276" i="25"/>
  <c r="AG276" i="25"/>
  <c r="C50" i="70"/>
  <c r="M81" i="74"/>
  <c r="M79" i="75" s="1"/>
  <c r="Y231" i="46"/>
  <c r="N157" i="56"/>
  <c r="M208" i="25" s="1"/>
  <c r="M312" i="25" s="1"/>
  <c r="V81" i="74"/>
  <c r="V79" i="75" s="1"/>
  <c r="L365" i="47"/>
  <c r="C57" i="74"/>
  <c r="K270" i="25"/>
  <c r="O268" i="25"/>
  <c r="L268" i="25"/>
  <c r="C48" i="71"/>
  <c r="Q365" i="47"/>
  <c r="P268" i="25"/>
  <c r="X147" i="25"/>
  <c r="H316" i="25"/>
  <c r="AD276" i="25"/>
  <c r="C55" i="75"/>
  <c r="H268" i="25"/>
  <c r="U268" i="25"/>
  <c r="C202" i="47"/>
  <c r="C191" i="47"/>
  <c r="G231" i="46"/>
  <c r="D81" i="74"/>
  <c r="D79" i="75" s="1"/>
  <c r="D145" i="25"/>
  <c r="D271" i="25" s="1"/>
  <c r="C49" i="70"/>
  <c r="AP153" i="25"/>
  <c r="AP277" i="25" s="1"/>
  <c r="U208" i="47"/>
  <c r="U368" i="47" s="1"/>
  <c r="AS237" i="46"/>
  <c r="V165" i="56"/>
  <c r="C112" i="36"/>
  <c r="AD165" i="46"/>
  <c r="AG153" i="25"/>
  <c r="AG277" i="25" s="1"/>
  <c r="L208" i="47"/>
  <c r="L368" i="47" s="1"/>
  <c r="AJ237" i="46"/>
  <c r="M165" i="56"/>
  <c r="AQ153" i="25"/>
  <c r="AQ277" i="25" s="1"/>
  <c r="AT237" i="46"/>
  <c r="V208" i="47"/>
  <c r="V368" i="47" s="1"/>
  <c r="W165" i="56"/>
  <c r="AJ153" i="25"/>
  <c r="AJ277" i="25" s="1"/>
  <c r="AM237" i="46"/>
  <c r="O208" i="47"/>
  <c r="O368" i="47" s="1"/>
  <c r="P165" i="56"/>
  <c r="AA153" i="25"/>
  <c r="AA277" i="25" s="1"/>
  <c r="F208" i="47"/>
  <c r="F368" i="47" s="1"/>
  <c r="AD237" i="46"/>
  <c r="G165" i="56"/>
  <c r="M208" i="47"/>
  <c r="M368" i="47" s="1"/>
  <c r="N165" i="56"/>
  <c r="AH153" i="25"/>
  <c r="AH277" i="25" s="1"/>
  <c r="AK237" i="46"/>
  <c r="U165" i="56"/>
  <c r="AR237" i="46"/>
  <c r="AO153" i="25"/>
  <c r="AO277" i="25" s="1"/>
  <c r="T208" i="47"/>
  <c r="T368" i="47" s="1"/>
  <c r="AI153" i="25"/>
  <c r="AI277" i="25" s="1"/>
  <c r="N208" i="47"/>
  <c r="N368" i="47" s="1"/>
  <c r="AL237" i="46"/>
  <c r="O165" i="56"/>
  <c r="AN153" i="25"/>
  <c r="AN277" i="25" s="1"/>
  <c r="S208" i="47"/>
  <c r="S368" i="47" s="1"/>
  <c r="AQ237" i="46"/>
  <c r="T165" i="56"/>
  <c r="AE153" i="25"/>
  <c r="AE277" i="25" s="1"/>
  <c r="J208" i="47"/>
  <c r="J368" i="47" s="1"/>
  <c r="AH237" i="46"/>
  <c r="K165" i="56"/>
  <c r="G208" i="47"/>
  <c r="G368" i="47" s="1"/>
  <c r="AB153" i="25"/>
  <c r="AB277" i="25" s="1"/>
  <c r="AE237" i="46"/>
  <c r="H165" i="56"/>
  <c r="AF237" i="46"/>
  <c r="I165" i="56"/>
  <c r="AC153" i="25"/>
  <c r="AC277" i="25" s="1"/>
  <c r="H208" i="47"/>
  <c r="H368" i="47" s="1"/>
  <c r="AR153" i="25"/>
  <c r="AR277" i="25" s="1"/>
  <c r="AU237" i="46"/>
  <c r="W208" i="47"/>
  <c r="W368" i="47" s="1"/>
  <c r="X165" i="56"/>
  <c r="Z153" i="25"/>
  <c r="Z277" i="25" s="1"/>
  <c r="AC237" i="46"/>
  <c r="E208" i="47"/>
  <c r="E368" i="47" s="1"/>
  <c r="F165" i="56"/>
  <c r="Q165" i="56"/>
  <c r="AK153" i="25"/>
  <c r="AK277" i="25" s="1"/>
  <c r="AN237" i="46"/>
  <c r="P208" i="47"/>
  <c r="P368" i="47" s="1"/>
  <c r="J165" i="56"/>
  <c r="AD153" i="25"/>
  <c r="AD277" i="25" s="1"/>
  <c r="I208" i="47"/>
  <c r="I368" i="47" s="1"/>
  <c r="AG237" i="46"/>
  <c r="S165" i="56"/>
  <c r="AM153" i="25"/>
  <c r="AM277" i="25" s="1"/>
  <c r="R208" i="47"/>
  <c r="R368" i="47" s="1"/>
  <c r="AP237" i="46"/>
  <c r="U208" i="25"/>
  <c r="U312" i="25" s="1"/>
  <c r="V230" i="56"/>
  <c r="U73" i="70"/>
  <c r="U94" i="70" s="1"/>
  <c r="U72" i="71"/>
  <c r="U94" i="71" s="1"/>
  <c r="D145" i="56"/>
  <c r="K143" i="44" s="1"/>
  <c r="L143" i="44" s="1"/>
  <c r="AD275" i="25"/>
  <c r="K231" i="46"/>
  <c r="I157" i="56"/>
  <c r="H145" i="25"/>
  <c r="H271" i="25" s="1"/>
  <c r="H81" i="74"/>
  <c r="H79" i="75" s="1"/>
  <c r="D276" i="47"/>
  <c r="C80" i="47"/>
  <c r="C276" i="47" s="1"/>
  <c r="V82" i="74"/>
  <c r="V80" i="75" s="1"/>
  <c r="Y232" i="46"/>
  <c r="V146" i="25"/>
  <c r="V272" i="25" s="1"/>
  <c r="W158" i="56"/>
  <c r="AN145" i="25"/>
  <c r="AN271" i="25" s="1"/>
  <c r="S200" i="47"/>
  <c r="S363" i="47" s="1"/>
  <c r="AQ231" i="46"/>
  <c r="V200" i="47"/>
  <c r="V363" i="47" s="1"/>
  <c r="AQ145" i="25"/>
  <c r="AQ271" i="25" s="1"/>
  <c r="AT231" i="46"/>
  <c r="K200" i="47"/>
  <c r="K363" i="47" s="1"/>
  <c r="AF145" i="25"/>
  <c r="AF271" i="25" s="1"/>
  <c r="AI231" i="46"/>
  <c r="AJ145" i="25"/>
  <c r="AJ271" i="25" s="1"/>
  <c r="O200" i="47"/>
  <c r="O363" i="47" s="1"/>
  <c r="AM231" i="46"/>
  <c r="AH231" i="46"/>
  <c r="AE145" i="25"/>
  <c r="AE271" i="25" s="1"/>
  <c r="J200" i="47"/>
  <c r="J363" i="47" s="1"/>
  <c r="AO231" i="46"/>
  <c r="AL145" i="25"/>
  <c r="AL271" i="25" s="1"/>
  <c r="Q200" i="47"/>
  <c r="Q363" i="47" s="1"/>
  <c r="H200" i="47"/>
  <c r="H363" i="47" s="1"/>
  <c r="AC145" i="25"/>
  <c r="AC271" i="25" s="1"/>
  <c r="AF231" i="46"/>
  <c r="AK145" i="25"/>
  <c r="AK271" i="25" s="1"/>
  <c r="P200" i="47"/>
  <c r="P363" i="47" s="1"/>
  <c r="AN231" i="46"/>
  <c r="Q106" i="36"/>
  <c r="E106" i="36"/>
  <c r="N106" i="36"/>
  <c r="S106" i="36"/>
  <c r="T106" i="36"/>
  <c r="K106" i="36"/>
  <c r="H106" i="36"/>
  <c r="P106" i="36"/>
  <c r="I106" i="36"/>
  <c r="U106" i="36"/>
  <c r="G106" i="36"/>
  <c r="V106" i="36"/>
  <c r="L106" i="36"/>
  <c r="O106" i="36"/>
  <c r="R106" i="36"/>
  <c r="E157" i="56"/>
  <c r="AX157" i="46"/>
  <c r="AV231" i="46" s="1"/>
  <c r="D200" i="47"/>
  <c r="Y145" i="25"/>
  <c r="AB231" i="46"/>
  <c r="J262" i="47"/>
  <c r="J264" i="47" s="1"/>
  <c r="J65" i="47"/>
  <c r="V65" i="47"/>
  <c r="V262" i="47"/>
  <c r="V264" i="47" s="1"/>
  <c r="G249" i="47"/>
  <c r="G49" i="47"/>
  <c r="G253" i="47" s="1"/>
  <c r="F106" i="36"/>
  <c r="W249" i="47"/>
  <c r="W49" i="47"/>
  <c r="W253" i="47" s="1"/>
  <c r="F262" i="47"/>
  <c r="F264" i="47" s="1"/>
  <c r="F65" i="47"/>
  <c r="N249" i="47"/>
  <c r="N49" i="47"/>
  <c r="N253" i="47" s="1"/>
  <c r="D294" i="47"/>
  <c r="C96" i="47"/>
  <c r="C294" i="47" s="1"/>
  <c r="D252" i="47"/>
  <c r="C48" i="47"/>
  <c r="C252" i="47" s="1"/>
  <c r="U65" i="47"/>
  <c r="U262" i="47"/>
  <c r="U264" i="47" s="1"/>
  <c r="K49" i="47"/>
  <c r="K253" i="47" s="1"/>
  <c r="K249" i="47"/>
  <c r="S232" i="46"/>
  <c r="Q158" i="56"/>
  <c r="P146" i="25"/>
  <c r="P272" i="25" s="1"/>
  <c r="P82" i="74"/>
  <c r="P80" i="75" s="1"/>
  <c r="H146" i="25"/>
  <c r="H272" i="25" s="1"/>
  <c r="H82" i="74"/>
  <c r="H80" i="75" s="1"/>
  <c r="I158" i="56"/>
  <c r="K232" i="46"/>
  <c r="G82" i="74"/>
  <c r="G80" i="75" s="1"/>
  <c r="H158" i="56"/>
  <c r="G146" i="25"/>
  <c r="G272" i="25" s="1"/>
  <c r="J232" i="46"/>
  <c r="O146" i="25"/>
  <c r="O272" i="25" s="1"/>
  <c r="P158" i="56"/>
  <c r="O82" i="74"/>
  <c r="O80" i="75" s="1"/>
  <c r="R232" i="46"/>
  <c r="F146" i="25"/>
  <c r="F272" i="25" s="1"/>
  <c r="I232" i="46"/>
  <c r="F82" i="74"/>
  <c r="F80" i="75" s="1"/>
  <c r="G158" i="56"/>
  <c r="C61" i="36"/>
  <c r="I158" i="46"/>
  <c r="R158" i="56"/>
  <c r="T232" i="46"/>
  <c r="Q146" i="25"/>
  <c r="Q272" i="25" s="1"/>
  <c r="Q82" i="74"/>
  <c r="Q80" i="75" s="1"/>
  <c r="R146" i="25"/>
  <c r="R272" i="25" s="1"/>
  <c r="R82" i="74"/>
  <c r="R80" i="75" s="1"/>
  <c r="U232" i="46"/>
  <c r="S158" i="56"/>
  <c r="S73" i="71"/>
  <c r="S95" i="71" s="1"/>
  <c r="T231" i="56"/>
  <c r="S209" i="25"/>
  <c r="S313" i="25" s="1"/>
  <c r="S74" i="70"/>
  <c r="S95" i="70" s="1"/>
  <c r="R65" i="47"/>
  <c r="R262" i="47"/>
  <c r="R264" i="47" s="1"/>
  <c r="S49" i="47"/>
  <c r="S253" i="47" s="1"/>
  <c r="S249" i="47"/>
  <c r="R201" i="47"/>
  <c r="R364" i="47" s="1"/>
  <c r="AM146" i="25"/>
  <c r="AM272" i="25" s="1"/>
  <c r="AP232" i="46"/>
  <c r="M201" i="47"/>
  <c r="M364" i="47" s="1"/>
  <c r="AH146" i="25"/>
  <c r="AH272" i="25" s="1"/>
  <c r="AK232" i="46"/>
  <c r="Q201" i="47"/>
  <c r="Q364" i="47" s="1"/>
  <c r="AL146" i="25"/>
  <c r="AL272" i="25" s="1"/>
  <c r="AO232" i="46"/>
  <c r="T201" i="47"/>
  <c r="T364" i="47" s="1"/>
  <c r="AO146" i="25"/>
  <c r="AO272" i="25" s="1"/>
  <c r="AR232" i="46"/>
  <c r="AN146" i="25"/>
  <c r="AN272" i="25" s="1"/>
  <c r="S201" i="47"/>
  <c r="S364" i="47" s="1"/>
  <c r="AQ232" i="46"/>
  <c r="E201" i="47"/>
  <c r="E364" i="47" s="1"/>
  <c r="Z146" i="25"/>
  <c r="Z272" i="25" s="1"/>
  <c r="AC232" i="46"/>
  <c r="L201" i="47"/>
  <c r="L364" i="47" s="1"/>
  <c r="AG146" i="25"/>
  <c r="AG272" i="25" s="1"/>
  <c r="AJ232" i="46"/>
  <c r="P249" i="47"/>
  <c r="P49" i="47"/>
  <c r="P253" i="47" s="1"/>
  <c r="J157" i="46"/>
  <c r="C60" i="36"/>
  <c r="F145" i="25"/>
  <c r="F271" i="25" s="1"/>
  <c r="I231" i="46"/>
  <c r="G157" i="56"/>
  <c r="F81" i="74"/>
  <c r="F79" i="75" s="1"/>
  <c r="J81" i="74"/>
  <c r="J79" i="75" s="1"/>
  <c r="M231" i="46"/>
  <c r="J145" i="25"/>
  <c r="J271" i="25" s="1"/>
  <c r="K157" i="56"/>
  <c r="L157" i="56"/>
  <c r="K81" i="74"/>
  <c r="K79" i="75" s="1"/>
  <c r="K145" i="25"/>
  <c r="K271" i="25" s="1"/>
  <c r="N231" i="46"/>
  <c r="T157" i="56"/>
  <c r="M106" i="36"/>
  <c r="W106" i="36"/>
  <c r="O249" i="47"/>
  <c r="O49" i="47"/>
  <c r="O253" i="47" s="1"/>
  <c r="F49" i="47"/>
  <c r="F253" i="47" s="1"/>
  <c r="F249" i="47"/>
  <c r="N65" i="47"/>
  <c r="N262" i="47"/>
  <c r="N264" i="47" s="1"/>
  <c r="AM232" i="46"/>
  <c r="AJ146" i="25"/>
  <c r="AJ272" i="25" s="1"/>
  <c r="O201" i="47"/>
  <c r="O364" i="47" s="1"/>
  <c r="O65" i="47"/>
  <c r="O262" i="47"/>
  <c r="O264" i="47" s="1"/>
  <c r="H249" i="47"/>
  <c r="H49" i="47"/>
  <c r="H253" i="47" s="1"/>
  <c r="I65" i="47"/>
  <c r="I262" i="47"/>
  <c r="I264" i="47" s="1"/>
  <c r="W157" i="56"/>
  <c r="J106" i="36"/>
  <c r="G65" i="47"/>
  <c r="G262" i="47"/>
  <c r="G264" i="47" s="1"/>
  <c r="K262" i="47"/>
  <c r="K264" i="47" s="1"/>
  <c r="K65" i="47"/>
  <c r="K216" i="25"/>
  <c r="K318" i="25" s="1"/>
  <c r="K117" i="47"/>
  <c r="L236" i="56"/>
  <c r="K29" i="57"/>
  <c r="E82" i="74"/>
  <c r="E80" i="75" s="1"/>
  <c r="F158" i="56"/>
  <c r="E146" i="25"/>
  <c r="E272" i="25" s="1"/>
  <c r="H232" i="46"/>
  <c r="Z145" i="25"/>
  <c r="Z271" i="25" s="1"/>
  <c r="E200" i="47"/>
  <c r="E363" i="47" s="1"/>
  <c r="AC231" i="46"/>
  <c r="AI145" i="25"/>
  <c r="AI271" i="25" s="1"/>
  <c r="N200" i="47"/>
  <c r="N363" i="47" s="1"/>
  <c r="AL231" i="46"/>
  <c r="AU231" i="46"/>
  <c r="AR145" i="25"/>
  <c r="AR271" i="25" s="1"/>
  <c r="W200" i="47"/>
  <c r="W363" i="47" s="1"/>
  <c r="AO145" i="25"/>
  <c r="AO271" i="25" s="1"/>
  <c r="T200" i="47"/>
  <c r="T363" i="47" s="1"/>
  <c r="AR231" i="46"/>
  <c r="AG145" i="25"/>
  <c r="AG271" i="25" s="1"/>
  <c r="L200" i="47"/>
  <c r="L363" i="47" s="1"/>
  <c r="AJ231" i="46"/>
  <c r="AB145" i="25"/>
  <c r="AB271" i="25" s="1"/>
  <c r="G200" i="47"/>
  <c r="G363" i="47" s="1"/>
  <c r="AE231" i="46"/>
  <c r="AD145" i="25"/>
  <c r="AD271" i="25" s="1"/>
  <c r="AG231" i="46"/>
  <c r="I200" i="47"/>
  <c r="I363" i="47" s="1"/>
  <c r="AS231" i="46"/>
  <c r="AP145" i="25"/>
  <c r="AP271" i="25" s="1"/>
  <c r="U200" i="47"/>
  <c r="U363" i="47" s="1"/>
  <c r="R200" i="47"/>
  <c r="R363" i="47" s="1"/>
  <c r="AM145" i="25"/>
  <c r="AM271" i="25" s="1"/>
  <c r="AP231" i="46"/>
  <c r="C104" i="36"/>
  <c r="Q49" i="47"/>
  <c r="Q253" i="47" s="1"/>
  <c r="Q249" i="47"/>
  <c r="AR146" i="25"/>
  <c r="AR272" i="25" s="1"/>
  <c r="AU232" i="46"/>
  <c r="W201" i="47"/>
  <c r="W364" i="47" s="1"/>
  <c r="C88" i="25"/>
  <c r="D58" i="73"/>
  <c r="D92" i="25"/>
  <c r="I146" i="25"/>
  <c r="I272" i="25" s="1"/>
  <c r="I82" i="74"/>
  <c r="I80" i="75" s="1"/>
  <c r="L232" i="46"/>
  <c r="J158" i="56"/>
  <c r="V249" i="47"/>
  <c r="V49" i="47"/>
  <c r="V253" i="47" s="1"/>
  <c r="L49" i="47"/>
  <c r="L253" i="47" s="1"/>
  <c r="L249" i="47"/>
  <c r="M65" i="47"/>
  <c r="M262" i="47"/>
  <c r="M264" i="47" s="1"/>
  <c r="D249" i="47"/>
  <c r="C45" i="47"/>
  <c r="C249" i="47" s="1"/>
  <c r="D49" i="47"/>
  <c r="M82" i="74"/>
  <c r="M80" i="75" s="1"/>
  <c r="N158" i="56"/>
  <c r="M146" i="25"/>
  <c r="M272" i="25" s="1"/>
  <c r="P232" i="46"/>
  <c r="T249" i="47"/>
  <c r="T49" i="47"/>
  <c r="T253" i="47" s="1"/>
  <c r="AQ146" i="25"/>
  <c r="AQ272" i="25" s="1"/>
  <c r="AT232" i="46"/>
  <c r="V201" i="47"/>
  <c r="V364" i="47" s="1"/>
  <c r="T146" i="25"/>
  <c r="T272" i="25" s="1"/>
  <c r="W232" i="46"/>
  <c r="T82" i="74"/>
  <c r="T80" i="75" s="1"/>
  <c r="U158" i="56"/>
  <c r="U82" i="74"/>
  <c r="U80" i="75" s="1"/>
  <c r="V158" i="56"/>
  <c r="U146" i="25"/>
  <c r="U272" i="25" s="1"/>
  <c r="X232" i="46"/>
  <c r="N146" i="25"/>
  <c r="N272" i="25" s="1"/>
  <c r="N82" i="74"/>
  <c r="N80" i="75" s="1"/>
  <c r="Q232" i="46"/>
  <c r="O158" i="56"/>
  <c r="L146" i="25"/>
  <c r="L272" i="25" s="1"/>
  <c r="O232" i="46"/>
  <c r="L82" i="74"/>
  <c r="L80" i="75" s="1"/>
  <c r="M158" i="56"/>
  <c r="J82" i="74"/>
  <c r="J80" i="75" s="1"/>
  <c r="M232" i="46"/>
  <c r="J146" i="25"/>
  <c r="J272" i="25" s="1"/>
  <c r="K158" i="56"/>
  <c r="K82" i="74"/>
  <c r="K80" i="75" s="1"/>
  <c r="L158" i="56"/>
  <c r="K146" i="25"/>
  <c r="K272" i="25" s="1"/>
  <c r="N232" i="46"/>
  <c r="W82" i="74"/>
  <c r="W80" i="75" s="1"/>
  <c r="Z232" i="46"/>
  <c r="W146" i="25"/>
  <c r="W272" i="25" s="1"/>
  <c r="X158" i="56"/>
  <c r="R249" i="47"/>
  <c r="R49" i="47"/>
  <c r="R253" i="47" s="1"/>
  <c r="E262" i="47"/>
  <c r="E264" i="47" s="1"/>
  <c r="E65" i="47"/>
  <c r="I249" i="47"/>
  <c r="I49" i="47"/>
  <c r="I253" i="47" s="1"/>
  <c r="U201" i="47"/>
  <c r="U364" i="47" s="1"/>
  <c r="AP146" i="25"/>
  <c r="AP272" i="25" s="1"/>
  <c r="AS232" i="46"/>
  <c r="AK146" i="25"/>
  <c r="AK272" i="25" s="1"/>
  <c r="P201" i="47"/>
  <c r="P364" i="47" s="1"/>
  <c r="AN232" i="46"/>
  <c r="AF146" i="25"/>
  <c r="AF272" i="25" s="1"/>
  <c r="K201" i="47"/>
  <c r="K364" i="47" s="1"/>
  <c r="AI232" i="46"/>
  <c r="AB146" i="25"/>
  <c r="AB272" i="25" s="1"/>
  <c r="AE232" i="46"/>
  <c r="G201" i="47"/>
  <c r="G364" i="47" s="1"/>
  <c r="AD146" i="25"/>
  <c r="AD272" i="25" s="1"/>
  <c r="I201" i="47"/>
  <c r="I364" i="47" s="1"/>
  <c r="AG232" i="46"/>
  <c r="AA146" i="25"/>
  <c r="AA272" i="25" s="1"/>
  <c r="F201" i="47"/>
  <c r="F364" i="47" s="1"/>
  <c r="AD232" i="46"/>
  <c r="AI146" i="25"/>
  <c r="AI272" i="25" s="1"/>
  <c r="AL232" i="46"/>
  <c r="N201" i="47"/>
  <c r="N364" i="47" s="1"/>
  <c r="AC146" i="25"/>
  <c r="AC272" i="25" s="1"/>
  <c r="AF232" i="46"/>
  <c r="H201" i="47"/>
  <c r="H364" i="47" s="1"/>
  <c r="D106" i="36"/>
  <c r="E249" i="47"/>
  <c r="E49" i="47"/>
  <c r="E253" i="47" s="1"/>
  <c r="Q145" i="25"/>
  <c r="Q271" i="25" s="1"/>
  <c r="T231" i="46"/>
  <c r="Q81" i="74"/>
  <c r="Q79" i="75" s="1"/>
  <c r="R157" i="56"/>
  <c r="N81" i="74"/>
  <c r="N79" i="75" s="1"/>
  <c r="O157" i="56"/>
  <c r="N145" i="25"/>
  <c r="N271" i="25" s="1"/>
  <c r="Q231" i="46"/>
  <c r="P145" i="25"/>
  <c r="P271" i="25" s="1"/>
  <c r="P81" i="74"/>
  <c r="P79" i="75" s="1"/>
  <c r="Q157" i="56"/>
  <c r="S231" i="46"/>
  <c r="I81" i="74"/>
  <c r="I79" i="75" s="1"/>
  <c r="L231" i="46"/>
  <c r="I145" i="25"/>
  <c r="I271" i="25" s="1"/>
  <c r="J157" i="56"/>
  <c r="X157" i="56"/>
  <c r="Z231" i="46"/>
  <c r="W145" i="25"/>
  <c r="W271" i="25" s="1"/>
  <c r="W81" i="74"/>
  <c r="W79" i="75" s="1"/>
  <c r="N62" i="36"/>
  <c r="P62" i="36"/>
  <c r="I62" i="36"/>
  <c r="F62" i="36"/>
  <c r="D62" i="36"/>
  <c r="G62" i="36"/>
  <c r="H62" i="36"/>
  <c r="U62" i="36"/>
  <c r="V62" i="36"/>
  <c r="AS68" i="25"/>
  <c r="W62" i="36"/>
  <c r="E62" i="36"/>
  <c r="J62" i="36"/>
  <c r="K62" i="36"/>
  <c r="R62" i="36"/>
  <c r="T62" i="36"/>
  <c r="Q62" i="36"/>
  <c r="S62" i="36"/>
  <c r="L62" i="36"/>
  <c r="O62" i="36"/>
  <c r="M62" i="36"/>
  <c r="S65" i="47"/>
  <c r="S262" i="47"/>
  <c r="S264" i="47" s="1"/>
  <c r="H262" i="47"/>
  <c r="H264" i="47" s="1"/>
  <c r="H65" i="47"/>
  <c r="C114" i="47"/>
  <c r="C304" i="47"/>
  <c r="C306" i="47" s="1"/>
  <c r="D65" i="47"/>
  <c r="D262" i="47"/>
  <c r="D264" i="47" s="1"/>
  <c r="C61" i="47"/>
  <c r="W65" i="47"/>
  <c r="W262" i="47"/>
  <c r="W264" i="47" s="1"/>
  <c r="P262" i="47"/>
  <c r="P264" i="47" s="1"/>
  <c r="P65" i="47"/>
  <c r="T65" i="47"/>
  <c r="T262" i="47"/>
  <c r="T264" i="47" s="1"/>
  <c r="M249" i="47"/>
  <c r="M49" i="47"/>
  <c r="M253" i="47" s="1"/>
  <c r="L59" i="44"/>
  <c r="J246" i="44" s="1"/>
  <c r="I246" i="44"/>
  <c r="AY92" i="46"/>
  <c r="C119" i="36"/>
  <c r="L65" i="47"/>
  <c r="L262" i="47"/>
  <c r="L264" i="47" s="1"/>
  <c r="J49" i="47"/>
  <c r="J253" i="47" s="1"/>
  <c r="J249" i="47"/>
  <c r="Q262" i="47"/>
  <c r="Q264" i="47" s="1"/>
  <c r="Q65" i="47"/>
  <c r="U249" i="47"/>
  <c r="U49" i="47"/>
  <c r="U253" i="47" s="1"/>
  <c r="M157" i="56"/>
  <c r="AD158" i="46"/>
  <c r="C105" i="36"/>
  <c r="C207" i="47"/>
  <c r="AF275" i="25"/>
  <c r="C206" i="47"/>
  <c r="H212" i="25"/>
  <c r="H314" i="25" s="1"/>
  <c r="C56" i="75"/>
  <c r="Y150" i="25"/>
  <c r="D205" i="47"/>
  <c r="AB234" i="46"/>
  <c r="AX162" i="46"/>
  <c r="AV234" i="46" s="1"/>
  <c r="AP149" i="25"/>
  <c r="AP273" i="25" s="1"/>
  <c r="U204" i="47"/>
  <c r="U366" i="47" s="1"/>
  <c r="AS233" i="46"/>
  <c r="AO149" i="25"/>
  <c r="AO273" i="25" s="1"/>
  <c r="T204" i="47"/>
  <c r="T366" i="47" s="1"/>
  <c r="AR233" i="46"/>
  <c r="AA149" i="25"/>
  <c r="AA273" i="25" s="1"/>
  <c r="AD233" i="46"/>
  <c r="F204" i="47"/>
  <c r="F366" i="47" s="1"/>
  <c r="Z149" i="25"/>
  <c r="Z273" i="25" s="1"/>
  <c r="AC233" i="46"/>
  <c r="E204" i="47"/>
  <c r="E366" i="47" s="1"/>
  <c r="AM149" i="25"/>
  <c r="AM273" i="25" s="1"/>
  <c r="R204" i="47"/>
  <c r="R366" i="47" s="1"/>
  <c r="AP233" i="46"/>
  <c r="AG149" i="25"/>
  <c r="AG273" i="25" s="1"/>
  <c r="L204" i="47"/>
  <c r="L366" i="47" s="1"/>
  <c r="AJ233" i="46"/>
  <c r="AI149" i="25"/>
  <c r="AI273" i="25" s="1"/>
  <c r="N204" i="47"/>
  <c r="N366" i="47" s="1"/>
  <c r="AL233" i="46"/>
  <c r="AH149" i="25"/>
  <c r="AH273" i="25" s="1"/>
  <c r="M204" i="47"/>
  <c r="M366" i="47" s="1"/>
  <c r="AK233" i="46"/>
  <c r="N161" i="56"/>
  <c r="AR149" i="25"/>
  <c r="AR273" i="25" s="1"/>
  <c r="W204" i="47"/>
  <c r="W366" i="47" s="1"/>
  <c r="AU233" i="46"/>
  <c r="W109" i="36"/>
  <c r="J109" i="36"/>
  <c r="F109" i="36"/>
  <c r="E109" i="36"/>
  <c r="K109" i="36"/>
  <c r="O109" i="36"/>
  <c r="N109" i="36"/>
  <c r="M109" i="36"/>
  <c r="Q109" i="36"/>
  <c r="I109" i="36"/>
  <c r="G109" i="36"/>
  <c r="U109" i="36"/>
  <c r="T109" i="36"/>
  <c r="S109" i="36"/>
  <c r="P109" i="36"/>
  <c r="R109" i="36"/>
  <c r="L109" i="36"/>
  <c r="V109" i="36"/>
  <c r="H109" i="36"/>
  <c r="C107" i="36"/>
  <c r="V227" i="56"/>
  <c r="U19" i="69"/>
  <c r="U184" i="25"/>
  <c r="U309" i="25" s="1"/>
  <c r="K273" i="47"/>
  <c r="I215" i="25"/>
  <c r="I16" i="65"/>
  <c r="L234" i="56"/>
  <c r="K192" i="25"/>
  <c r="K14" i="65"/>
  <c r="K19" i="69"/>
  <c r="K184" i="25"/>
  <c r="K309" i="25" s="1"/>
  <c r="L227" i="56"/>
  <c r="K358" i="47"/>
  <c r="L235" i="56"/>
  <c r="K210" i="25"/>
  <c r="K317" i="25" s="1"/>
  <c r="I210" i="25"/>
  <c r="I317" i="25" s="1"/>
  <c r="J235" i="56"/>
  <c r="H95" i="75"/>
  <c r="V161" i="56"/>
  <c r="Y144" i="46"/>
  <c r="F161" i="56"/>
  <c r="D154" i="56"/>
  <c r="K152" i="44" s="1"/>
  <c r="L152" i="44" s="1"/>
  <c r="D205" i="25"/>
  <c r="C142" i="25"/>
  <c r="X161" i="56"/>
  <c r="E273" i="47"/>
  <c r="F273" i="47"/>
  <c r="U15" i="65"/>
  <c r="U196" i="25"/>
  <c r="T14" i="65"/>
  <c r="T192" i="25"/>
  <c r="U234" i="56"/>
  <c r="H77" i="70"/>
  <c r="H97" i="70" s="1"/>
  <c r="D150" i="25"/>
  <c r="D85" i="74"/>
  <c r="AC162" i="46"/>
  <c r="E162" i="56"/>
  <c r="G234" i="46"/>
  <c r="T184" i="25"/>
  <c r="T309" i="25" s="1"/>
  <c r="U227" i="56"/>
  <c r="T19" i="69"/>
  <c r="C86" i="71"/>
  <c r="V210" i="25"/>
  <c r="V317" i="25" s="1"/>
  <c r="W235" i="56"/>
  <c r="E210" i="25"/>
  <c r="E317" i="25" s="1"/>
  <c r="F235" i="56"/>
  <c r="M210" i="25"/>
  <c r="M317" i="25" s="1"/>
  <c r="N235" i="56"/>
  <c r="M235" i="56"/>
  <c r="L210" i="25"/>
  <c r="L317" i="25" s="1"/>
  <c r="U210" i="25"/>
  <c r="U317" i="25" s="1"/>
  <c r="V235" i="56"/>
  <c r="N227" i="56"/>
  <c r="M19" i="69"/>
  <c r="M184" i="25"/>
  <c r="M309" i="25" s="1"/>
  <c r="J268" i="25"/>
  <c r="T227" i="56"/>
  <c r="S184" i="25"/>
  <c r="S309" i="25" s="1"/>
  <c r="S19" i="69"/>
  <c r="H227" i="56"/>
  <c r="G184" i="25"/>
  <c r="G309" i="25" s="1"/>
  <c r="G19" i="69"/>
  <c r="G268" i="25"/>
  <c r="J210" i="25"/>
  <c r="J317" i="25" s="1"/>
  <c r="K235" i="56"/>
  <c r="D149" i="25"/>
  <c r="E161" i="56"/>
  <c r="D84" i="74"/>
  <c r="G233" i="46"/>
  <c r="AC161" i="46"/>
  <c r="R210" i="25"/>
  <c r="R317" i="25" s="1"/>
  <c r="S235" i="56"/>
  <c r="AC82" i="46"/>
  <c r="G243" i="46"/>
  <c r="S358" i="47"/>
  <c r="N358" i="47"/>
  <c r="AI275" i="25"/>
  <c r="AM275" i="25"/>
  <c r="G210" i="25"/>
  <c r="G317" i="25" s="1"/>
  <c r="H235" i="56"/>
  <c r="M161" i="56"/>
  <c r="D268" i="25"/>
  <c r="C121" i="25"/>
  <c r="R95" i="75"/>
  <c r="F95" i="75"/>
  <c r="O95" i="75"/>
  <c r="F227" i="56"/>
  <c r="E19" i="69"/>
  <c r="E184" i="25"/>
  <c r="E309" i="25" s="1"/>
  <c r="W273" i="47"/>
  <c r="C126" i="47"/>
  <c r="C312" i="47"/>
  <c r="C314" i="47" s="1"/>
  <c r="I192" i="25"/>
  <c r="J234" i="56"/>
  <c r="I14" i="65"/>
  <c r="T358" i="47"/>
  <c r="N184" i="25"/>
  <c r="N309" i="25" s="1"/>
  <c r="N19" i="69"/>
  <c r="O227" i="56"/>
  <c r="S365" i="47"/>
  <c r="AN276" i="25"/>
  <c r="AP275" i="25"/>
  <c r="U95" i="75"/>
  <c r="U273" i="47"/>
  <c r="C65" i="69"/>
  <c r="J95" i="75"/>
  <c r="Q130" i="25"/>
  <c r="Q77" i="74"/>
  <c r="Q75" i="75" s="1"/>
  <c r="S76" i="71"/>
  <c r="S97" i="71" s="1"/>
  <c r="S77" i="70"/>
  <c r="S97" i="70" s="1"/>
  <c r="Q227" i="56"/>
  <c r="P184" i="25"/>
  <c r="P309" i="25" s="1"/>
  <c r="P19" i="69"/>
  <c r="N215" i="25"/>
  <c r="N16" i="65"/>
  <c r="F19" i="69"/>
  <c r="F184" i="25"/>
  <c r="F309" i="25" s="1"/>
  <c r="G227" i="56"/>
  <c r="O19" i="69"/>
  <c r="P227" i="56"/>
  <c r="O184" i="25"/>
  <c r="O309" i="25" s="1"/>
  <c r="X227" i="56"/>
  <c r="W19" i="69"/>
  <c r="W184" i="25"/>
  <c r="W309" i="25" s="1"/>
  <c r="C93" i="75"/>
  <c r="V184" i="25"/>
  <c r="V309" i="25" s="1"/>
  <c r="V19" i="69"/>
  <c r="W227" i="56"/>
  <c r="H184" i="25"/>
  <c r="H309" i="25" s="1"/>
  <c r="H19" i="69"/>
  <c r="I227" i="56"/>
  <c r="J196" i="25"/>
  <c r="J15" i="65"/>
  <c r="U16" i="65"/>
  <c r="U215" i="25"/>
  <c r="AB149" i="25"/>
  <c r="AB273" i="25" s="1"/>
  <c r="G204" i="47"/>
  <c r="G366" i="47" s="1"/>
  <c r="AE233" i="46"/>
  <c r="AE149" i="25"/>
  <c r="AE273" i="25" s="1"/>
  <c r="AH233" i="46"/>
  <c r="J204" i="47"/>
  <c r="J366" i="47" s="1"/>
  <c r="AN149" i="25"/>
  <c r="AN273" i="25" s="1"/>
  <c r="S204" i="47"/>
  <c r="S366" i="47" s="1"/>
  <c r="AQ233" i="46"/>
  <c r="AK149" i="25"/>
  <c r="AK273" i="25" s="1"/>
  <c r="AN233" i="46"/>
  <c r="P204" i="47"/>
  <c r="P366" i="47" s="1"/>
  <c r="AF149" i="25"/>
  <c r="AF273" i="25" s="1"/>
  <c r="AI233" i="46"/>
  <c r="K204" i="47"/>
  <c r="K366" i="47" s="1"/>
  <c r="AJ149" i="25"/>
  <c r="AJ273" i="25" s="1"/>
  <c r="O204" i="47"/>
  <c r="O366" i="47" s="1"/>
  <c r="AM233" i="46"/>
  <c r="P161" i="56"/>
  <c r="AQ149" i="25"/>
  <c r="AQ273" i="25" s="1"/>
  <c r="V204" i="47"/>
  <c r="V366" i="47" s="1"/>
  <c r="AT233" i="46"/>
  <c r="AC149" i="25"/>
  <c r="AC273" i="25" s="1"/>
  <c r="H204" i="47"/>
  <c r="H366" i="47" s="1"/>
  <c r="AF233" i="46"/>
  <c r="AL149" i="25"/>
  <c r="AL273" i="25" s="1"/>
  <c r="Q204" i="47"/>
  <c r="Q366" i="47" s="1"/>
  <c r="AO233" i="46"/>
  <c r="R161" i="56"/>
  <c r="AD149" i="25"/>
  <c r="AD273" i="25" s="1"/>
  <c r="AG233" i="46"/>
  <c r="I204" i="47"/>
  <c r="I366" i="47" s="1"/>
  <c r="Y149" i="25"/>
  <c r="D204" i="47"/>
  <c r="AX161" i="46"/>
  <c r="AV233" i="46" s="1"/>
  <c r="AB233" i="46"/>
  <c r="L19" i="69"/>
  <c r="L184" i="25"/>
  <c r="L309" i="25" s="1"/>
  <c r="M227" i="56"/>
  <c r="K15" i="65"/>
  <c r="K196" i="25"/>
  <c r="T16" i="65"/>
  <c r="T215" i="25"/>
  <c r="R227" i="56"/>
  <c r="Q184" i="25"/>
  <c r="Q309" i="25" s="1"/>
  <c r="Q19" i="69"/>
  <c r="I19" i="69"/>
  <c r="I184" i="25"/>
  <c r="I309" i="25" s="1"/>
  <c r="J227" i="56"/>
  <c r="W95" i="75"/>
  <c r="R273" i="47"/>
  <c r="AS80" i="25"/>
  <c r="T273" i="47"/>
  <c r="H210" i="25"/>
  <c r="H317" i="25" s="1"/>
  <c r="I235" i="56"/>
  <c r="J273" i="47"/>
  <c r="D141" i="56"/>
  <c r="U14" i="65"/>
  <c r="U192" i="25"/>
  <c r="V234" i="56"/>
  <c r="I247" i="44"/>
  <c r="L165" i="44"/>
  <c r="J247" i="44" s="1"/>
  <c r="L316" i="25"/>
  <c r="I196" i="25"/>
  <c r="I15" i="65"/>
  <c r="T15" i="65"/>
  <c r="T196" i="25"/>
  <c r="H273" i="47"/>
  <c r="P273" i="47"/>
  <c r="I358" i="47"/>
  <c r="C49" i="71"/>
  <c r="P95" i="75"/>
  <c r="L161" i="56"/>
  <c r="D163" i="56"/>
  <c r="K161" i="44" s="1"/>
  <c r="L161" i="44" s="1"/>
  <c r="O161" i="56"/>
  <c r="G161" i="56"/>
  <c r="S95" i="75"/>
  <c r="K227" i="56"/>
  <c r="J184" i="25"/>
  <c r="J309" i="25" s="1"/>
  <c r="J19" i="69"/>
  <c r="S268" i="25"/>
  <c r="J365" i="47"/>
  <c r="AE276" i="25"/>
  <c r="V273" i="47"/>
  <c r="C58" i="74"/>
  <c r="R365" i="47"/>
  <c r="AM276" i="25"/>
  <c r="N192" i="25"/>
  <c r="O234" i="56"/>
  <c r="N14" i="65"/>
  <c r="T234" i="56"/>
  <c r="S192" i="25"/>
  <c r="S316" i="25" s="1"/>
  <c r="S14" i="65"/>
  <c r="D109" i="36"/>
  <c r="X88" i="25"/>
  <c r="D99" i="36" s="1"/>
  <c r="Y92" i="25"/>
  <c r="D59" i="65"/>
  <c r="D81" i="69"/>
  <c r="D88" i="71"/>
  <c r="C88" i="71" s="1"/>
  <c r="D89" i="70"/>
  <c r="S273" i="47"/>
  <c r="L243" i="46"/>
  <c r="AN275" i="25"/>
  <c r="R358" i="47"/>
  <c r="G365" i="47"/>
  <c r="AB276" i="25"/>
  <c r="CO133" i="46"/>
  <c r="AA228" i="46"/>
  <c r="E227" i="56"/>
  <c r="D19" i="69"/>
  <c r="D184" i="25"/>
  <c r="D133" i="56"/>
  <c r="D159" i="56"/>
  <c r="N95" i="75"/>
  <c r="E268" i="25"/>
  <c r="L273" i="47"/>
  <c r="D164" i="56"/>
  <c r="K162" i="44" s="1"/>
  <c r="L162" i="44" s="1"/>
  <c r="J14" i="65"/>
  <c r="J192" i="25"/>
  <c r="K234" i="56"/>
  <c r="C188" i="47"/>
  <c r="S227" i="56"/>
  <c r="R19" i="69"/>
  <c r="R184" i="25"/>
  <c r="R309" i="25" s="1"/>
  <c r="R268" i="25"/>
  <c r="D270" i="47"/>
  <c r="D77" i="47"/>
  <c r="C71" i="47"/>
  <c r="M316" i="25"/>
  <c r="O77" i="70"/>
  <c r="O97" i="70" s="1"/>
  <c r="J213" i="25"/>
  <c r="J315" i="25" s="1"/>
  <c r="W233" i="56"/>
  <c r="AO275" i="25"/>
  <c r="N268" i="25"/>
  <c r="S210" i="25"/>
  <c r="S317" i="25" s="1"/>
  <c r="T235" i="56"/>
  <c r="J358" i="47"/>
  <c r="AE275" i="25"/>
  <c r="U358" i="47"/>
  <c r="J161" i="56"/>
  <c r="U161" i="56"/>
  <c r="S161" i="56"/>
  <c r="C147" i="25" l="1"/>
  <c r="D276" i="25"/>
  <c r="K21" i="69"/>
  <c r="C151" i="25"/>
  <c r="O235" i="56"/>
  <c r="N210" i="25"/>
  <c r="N317" i="25" s="1"/>
  <c r="T213" i="25"/>
  <c r="T315" i="25" s="1"/>
  <c r="C214" i="25"/>
  <c r="F210" i="25"/>
  <c r="F317" i="25" s="1"/>
  <c r="G235" i="56"/>
  <c r="AA236" i="46"/>
  <c r="P235" i="56"/>
  <c r="O210" i="25"/>
  <c r="O317" i="25" s="1"/>
  <c r="T210" i="25"/>
  <c r="T317" i="25" s="1"/>
  <c r="U235" i="56"/>
  <c r="X235" i="56"/>
  <c r="N142" i="46"/>
  <c r="R73" i="70"/>
  <c r="R94" i="70" s="1"/>
  <c r="N150" i="46"/>
  <c r="I79" i="74" s="1"/>
  <c r="I77" i="75" s="1"/>
  <c r="J77" i="74"/>
  <c r="J75" i="75" s="1"/>
  <c r="K142" i="46"/>
  <c r="F130" i="25" s="1"/>
  <c r="R76" i="71"/>
  <c r="R97" i="71" s="1"/>
  <c r="J233" i="56"/>
  <c r="H188" i="25"/>
  <c r="H311" i="25" s="1"/>
  <c r="N76" i="71"/>
  <c r="N97" i="71" s="1"/>
  <c r="I77" i="70"/>
  <c r="I97" i="70" s="1"/>
  <c r="S230" i="56"/>
  <c r="H22" i="69"/>
  <c r="V77" i="70"/>
  <c r="V97" i="70" s="1"/>
  <c r="N77" i="70"/>
  <c r="N97" i="70" s="1"/>
  <c r="M142" i="46"/>
  <c r="H77" i="74" s="1"/>
  <c r="H75" i="75" s="1"/>
  <c r="T233" i="56"/>
  <c r="I76" i="71"/>
  <c r="I97" i="71" s="1"/>
  <c r="R142" i="46"/>
  <c r="M77" i="74" s="1"/>
  <c r="M75" i="75" s="1"/>
  <c r="H20" i="69"/>
  <c r="I142" i="46"/>
  <c r="D77" i="74" s="1"/>
  <c r="D75" i="75" s="1"/>
  <c r="V76" i="71"/>
  <c r="V97" i="71" s="1"/>
  <c r="N213" i="25"/>
  <c r="N315" i="25" s="1"/>
  <c r="L150" i="46"/>
  <c r="G138" i="25" s="1"/>
  <c r="Y142" i="46"/>
  <c r="T130" i="25" s="1"/>
  <c r="G208" i="25"/>
  <c r="G312" i="25" s="1"/>
  <c r="N144" i="46"/>
  <c r="AA143" i="46"/>
  <c r="V78" i="74" s="1"/>
  <c r="V76" i="75" s="1"/>
  <c r="Q138" i="25"/>
  <c r="W213" i="25"/>
  <c r="W315" i="25" s="1"/>
  <c r="O144" i="46"/>
  <c r="J132" i="25" s="1"/>
  <c r="U143" i="46"/>
  <c r="P131" i="25" s="1"/>
  <c r="H76" i="70"/>
  <c r="H96" i="70" s="1"/>
  <c r="W77" i="70"/>
  <c r="W97" i="70" s="1"/>
  <c r="R77" i="70"/>
  <c r="R97" i="70" s="1"/>
  <c r="X275" i="25"/>
  <c r="W316" i="25"/>
  <c r="O20" i="69"/>
  <c r="CO137" i="46"/>
  <c r="X142" i="46"/>
  <c r="S77" i="74" s="1"/>
  <c r="S75" i="75" s="1"/>
  <c r="E77" i="70"/>
  <c r="E97" i="70" s="1"/>
  <c r="P75" i="71"/>
  <c r="P96" i="71" s="1"/>
  <c r="G311" i="25"/>
  <c r="G21" i="69"/>
  <c r="Q131" i="25"/>
  <c r="U131" i="25"/>
  <c r="S212" i="25"/>
  <c r="S314" i="25" s="1"/>
  <c r="AA144" i="46"/>
  <c r="V132" i="25" s="1"/>
  <c r="E213" i="25"/>
  <c r="E315" i="25" s="1"/>
  <c r="S229" i="56"/>
  <c r="R188" i="25"/>
  <c r="Q316" i="25"/>
  <c r="J77" i="70"/>
  <c r="J97" i="70" s="1"/>
  <c r="H213" i="25"/>
  <c r="H315" i="25" s="1"/>
  <c r="P76" i="70"/>
  <c r="P96" i="70" s="1"/>
  <c r="S75" i="71"/>
  <c r="S96" i="71" s="1"/>
  <c r="K233" i="56"/>
  <c r="AA142" i="46"/>
  <c r="V77" i="74" s="1"/>
  <c r="V75" i="75" s="1"/>
  <c r="H76" i="71"/>
  <c r="H97" i="71" s="1"/>
  <c r="E76" i="71"/>
  <c r="E97" i="71" s="1"/>
  <c r="W144" i="46"/>
  <c r="R132" i="25" s="1"/>
  <c r="Q232" i="56"/>
  <c r="T232" i="56"/>
  <c r="U207" i="25"/>
  <c r="K20" i="69"/>
  <c r="L213" i="25"/>
  <c r="L315" i="25" s="1"/>
  <c r="H233" i="56"/>
  <c r="V233" i="56"/>
  <c r="P144" i="46"/>
  <c r="K132" i="25" s="1"/>
  <c r="L229" i="56"/>
  <c r="W188" i="25"/>
  <c r="I229" i="56"/>
  <c r="C269" i="25"/>
  <c r="P77" i="70"/>
  <c r="P97" i="70" s="1"/>
  <c r="K144" i="46"/>
  <c r="F132" i="25" s="1"/>
  <c r="U233" i="56"/>
  <c r="W232" i="56"/>
  <c r="X233" i="56"/>
  <c r="Q77" i="70"/>
  <c r="Q97" i="70" s="1"/>
  <c r="S150" i="46"/>
  <c r="N79" i="74" s="1"/>
  <c r="N77" i="75" s="1"/>
  <c r="Y143" i="46"/>
  <c r="T78" i="74" s="1"/>
  <c r="T76" i="75" s="1"/>
  <c r="H75" i="71"/>
  <c r="H96" i="71" s="1"/>
  <c r="R208" i="25"/>
  <c r="R312" i="25" s="1"/>
  <c r="O150" i="46"/>
  <c r="J79" i="74" s="1"/>
  <c r="J77" i="75" s="1"/>
  <c r="C185" i="25"/>
  <c r="C310" i="25" s="1"/>
  <c r="X185" i="25"/>
  <c r="X310" i="25" s="1"/>
  <c r="N21" i="69"/>
  <c r="P76" i="71"/>
  <c r="P97" i="71" s="1"/>
  <c r="R233" i="56"/>
  <c r="L143" i="46"/>
  <c r="G78" i="74" s="1"/>
  <c r="G76" i="75" s="1"/>
  <c r="J76" i="70"/>
  <c r="J96" i="70" s="1"/>
  <c r="O143" i="46"/>
  <c r="J131" i="25" s="1"/>
  <c r="X229" i="56"/>
  <c r="N233" i="56"/>
  <c r="W207" i="25"/>
  <c r="W311" i="25" s="1"/>
  <c r="P229" i="56"/>
  <c r="U77" i="70"/>
  <c r="U97" i="70" s="1"/>
  <c r="F76" i="71"/>
  <c r="F97" i="71" s="1"/>
  <c r="P213" i="25"/>
  <c r="P315" i="25" s="1"/>
  <c r="K143" i="46"/>
  <c r="F78" i="74" s="1"/>
  <c r="F76" i="75" s="1"/>
  <c r="T77" i="70"/>
  <c r="T97" i="70" s="1"/>
  <c r="U213" i="25"/>
  <c r="U315" i="25" s="1"/>
  <c r="S233" i="56"/>
  <c r="Q213" i="25"/>
  <c r="Q315" i="25" s="1"/>
  <c r="J225" i="44"/>
  <c r="R316" i="25"/>
  <c r="G22" i="69"/>
  <c r="F213" i="25"/>
  <c r="F315" i="25" s="1"/>
  <c r="I225" i="44"/>
  <c r="D228" i="56"/>
  <c r="D316" i="25"/>
  <c r="V75" i="71"/>
  <c r="V96" i="71" s="1"/>
  <c r="W150" i="46"/>
  <c r="R79" i="74" s="1"/>
  <c r="R77" i="75" s="1"/>
  <c r="V229" i="56"/>
  <c r="H229" i="56"/>
  <c r="G75" i="71"/>
  <c r="G96" i="71" s="1"/>
  <c r="U188" i="25"/>
  <c r="Q142" i="46"/>
  <c r="L77" i="74" s="1"/>
  <c r="L75" i="75" s="1"/>
  <c r="Q144" i="46"/>
  <c r="L132" i="25" s="1"/>
  <c r="J142" i="46"/>
  <c r="E77" i="74" s="1"/>
  <c r="E75" i="75" s="1"/>
  <c r="T150" i="46"/>
  <c r="O138" i="25" s="1"/>
  <c r="M233" i="56"/>
  <c r="P142" i="46"/>
  <c r="L77" i="70"/>
  <c r="L97" i="70" s="1"/>
  <c r="F77" i="70"/>
  <c r="F97" i="70" s="1"/>
  <c r="G77" i="70"/>
  <c r="G97" i="70" s="1"/>
  <c r="L138" i="25"/>
  <c r="P143" i="46"/>
  <c r="K131" i="25" s="1"/>
  <c r="D317" i="25"/>
  <c r="X214" i="25"/>
  <c r="W143" i="46"/>
  <c r="R78" i="74" s="1"/>
  <c r="R76" i="75" s="1"/>
  <c r="Q143" i="46"/>
  <c r="L78" i="74" s="1"/>
  <c r="L76" i="75" s="1"/>
  <c r="I143" i="46"/>
  <c r="D78" i="74" s="1"/>
  <c r="D76" i="75" s="1"/>
  <c r="G213" i="25"/>
  <c r="G315" i="25" s="1"/>
  <c r="E130" i="25"/>
  <c r="K213" i="25"/>
  <c r="K315" i="25" s="1"/>
  <c r="U142" i="46"/>
  <c r="P77" i="74" s="1"/>
  <c r="P75" i="75" s="1"/>
  <c r="G212" i="25"/>
  <c r="G314" i="25" s="1"/>
  <c r="I150" i="46"/>
  <c r="D138" i="25" s="1"/>
  <c r="J143" i="46"/>
  <c r="E78" i="74" s="1"/>
  <c r="E76" i="75" s="1"/>
  <c r="T240" i="46"/>
  <c r="X150" i="46"/>
  <c r="S138" i="25" s="1"/>
  <c r="U20" i="69"/>
  <c r="J207" i="25"/>
  <c r="X144" i="46"/>
  <c r="S132" i="25" s="1"/>
  <c r="V212" i="25"/>
  <c r="V314" i="25" s="1"/>
  <c r="L144" i="46"/>
  <c r="G132" i="25" s="1"/>
  <c r="K76" i="71"/>
  <c r="K97" i="71" s="1"/>
  <c r="R311" i="25"/>
  <c r="G229" i="56"/>
  <c r="P316" i="25"/>
  <c r="K77" i="70"/>
  <c r="K97" i="70" s="1"/>
  <c r="O21" i="69"/>
  <c r="O188" i="25"/>
  <c r="O311" i="25" s="1"/>
  <c r="P233" i="56"/>
  <c r="M143" i="46"/>
  <c r="H78" i="74" s="1"/>
  <c r="H76" i="75" s="1"/>
  <c r="J212" i="25"/>
  <c r="J314" i="25" s="1"/>
  <c r="Q132" i="25"/>
  <c r="O76" i="71"/>
  <c r="O97" i="71" s="1"/>
  <c r="M150" i="46"/>
  <c r="H138" i="25" s="1"/>
  <c r="S143" i="46"/>
  <c r="N78" i="74" s="1"/>
  <c r="N76" i="75" s="1"/>
  <c r="E138" i="25"/>
  <c r="U150" i="46"/>
  <c r="P79" i="74" s="1"/>
  <c r="P77" i="75" s="1"/>
  <c r="R150" i="46"/>
  <c r="M79" i="74" s="1"/>
  <c r="M77" i="75" s="1"/>
  <c r="J75" i="71"/>
  <c r="J96" i="71" s="1"/>
  <c r="G76" i="70"/>
  <c r="G96" i="70" s="1"/>
  <c r="C65" i="36"/>
  <c r="X276" i="25"/>
  <c r="Z144" i="46"/>
  <c r="U132" i="25" s="1"/>
  <c r="J144" i="46"/>
  <c r="E132" i="25" s="1"/>
  <c r="Z150" i="46"/>
  <c r="U79" i="74" s="1"/>
  <c r="U77" i="75" s="1"/>
  <c r="F21" i="69"/>
  <c r="F22" i="69"/>
  <c r="F207" i="25"/>
  <c r="S144" i="46"/>
  <c r="N132" i="25" s="1"/>
  <c r="R143" i="46"/>
  <c r="M78" i="74" s="1"/>
  <c r="M76" i="75" s="1"/>
  <c r="P230" i="56"/>
  <c r="M213" i="25"/>
  <c r="M315" i="25" s="1"/>
  <c r="W130" i="25"/>
  <c r="Z142" i="46"/>
  <c r="U77" i="74" s="1"/>
  <c r="U75" i="75" s="1"/>
  <c r="M76" i="71"/>
  <c r="M97" i="71" s="1"/>
  <c r="F188" i="25"/>
  <c r="K229" i="56"/>
  <c r="AB144" i="46"/>
  <c r="W132" i="25" s="1"/>
  <c r="AB143" i="46"/>
  <c r="H230" i="56"/>
  <c r="J188" i="25"/>
  <c r="AB150" i="46"/>
  <c r="T144" i="46"/>
  <c r="O132" i="25" s="1"/>
  <c r="T143" i="46"/>
  <c r="O73" i="70"/>
  <c r="O94" i="70" s="1"/>
  <c r="G316" i="25"/>
  <c r="T229" i="56"/>
  <c r="C275" i="25"/>
  <c r="C365" i="47"/>
  <c r="O208" i="25"/>
  <c r="O312" i="25" s="1"/>
  <c r="G73" i="70"/>
  <c r="G94" i="70" s="1"/>
  <c r="Q188" i="25"/>
  <c r="Q21" i="69"/>
  <c r="S22" i="69"/>
  <c r="S207" i="25"/>
  <c r="N270" i="25"/>
  <c r="CO136" i="46"/>
  <c r="N316" i="25"/>
  <c r="O77" i="74"/>
  <c r="O75" i="75" s="1"/>
  <c r="AA230" i="46"/>
  <c r="M72" i="71"/>
  <c r="M94" i="71" s="1"/>
  <c r="C125" i="25"/>
  <c r="R236" i="56"/>
  <c r="T73" i="70"/>
  <c r="T94" i="70" s="1"/>
  <c r="P270" i="25"/>
  <c r="CO156" i="46"/>
  <c r="D136" i="56"/>
  <c r="K134" i="44" s="1"/>
  <c r="L134" i="44" s="1"/>
  <c r="Q29" i="57"/>
  <c r="U230" i="56"/>
  <c r="AV230" i="46"/>
  <c r="C124" i="25"/>
  <c r="Q216" i="25"/>
  <c r="Q318" i="25" s="1"/>
  <c r="T72" i="71"/>
  <c r="T94" i="71" s="1"/>
  <c r="C144" i="25"/>
  <c r="D137" i="56"/>
  <c r="K135" i="44" s="1"/>
  <c r="T207" i="25"/>
  <c r="T22" i="69"/>
  <c r="T20" i="69"/>
  <c r="U229" i="56"/>
  <c r="T187" i="25"/>
  <c r="S187" i="25"/>
  <c r="S20" i="69"/>
  <c r="Y270" i="25"/>
  <c r="X124" i="25"/>
  <c r="X270" i="25" s="1"/>
  <c r="T21" i="69"/>
  <c r="T188" i="25"/>
  <c r="Q270" i="25"/>
  <c r="M21" i="69"/>
  <c r="M188" i="25"/>
  <c r="I22" i="69"/>
  <c r="I207" i="25"/>
  <c r="P20" i="69"/>
  <c r="Q229" i="56"/>
  <c r="P187" i="25"/>
  <c r="L22" i="69"/>
  <c r="L207" i="25"/>
  <c r="D21" i="69"/>
  <c r="D188" i="25"/>
  <c r="L21" i="69"/>
  <c r="L188" i="25"/>
  <c r="D270" i="25"/>
  <c r="T270" i="25"/>
  <c r="N20" i="69"/>
  <c r="N187" i="25"/>
  <c r="O229" i="56"/>
  <c r="D207" i="25"/>
  <c r="D156" i="56"/>
  <c r="K154" i="44" s="1"/>
  <c r="L154" i="44" s="1"/>
  <c r="D22" i="69"/>
  <c r="P188" i="25"/>
  <c r="P21" i="69"/>
  <c r="I187" i="25"/>
  <c r="I20" i="69"/>
  <c r="J229" i="56"/>
  <c r="Q20" i="69"/>
  <c r="Q187" i="25"/>
  <c r="R229" i="56"/>
  <c r="I21" i="69"/>
  <c r="I188" i="25"/>
  <c r="P207" i="25"/>
  <c r="P22" i="69"/>
  <c r="Z270" i="25"/>
  <c r="S270" i="25"/>
  <c r="M270" i="25"/>
  <c r="I270" i="25"/>
  <c r="Q207" i="25"/>
  <c r="Q22" i="69"/>
  <c r="E207" i="25"/>
  <c r="E22" i="69"/>
  <c r="S21" i="69"/>
  <c r="S188" i="25"/>
  <c r="F229" i="56"/>
  <c r="E187" i="25"/>
  <c r="E20" i="69"/>
  <c r="L187" i="25"/>
  <c r="M229" i="56"/>
  <c r="L20" i="69"/>
  <c r="D187" i="25"/>
  <c r="D20" i="69"/>
  <c r="E229" i="56"/>
  <c r="M207" i="25"/>
  <c r="M22" i="69"/>
  <c r="E21" i="69"/>
  <c r="E188" i="25"/>
  <c r="N229" i="56"/>
  <c r="M187" i="25"/>
  <c r="M20" i="69"/>
  <c r="N22" i="69"/>
  <c r="N207" i="25"/>
  <c r="M73" i="70"/>
  <c r="M94" i="70" s="1"/>
  <c r="N230" i="56"/>
  <c r="K311" i="25"/>
  <c r="C358" i="47"/>
  <c r="U316" i="25"/>
  <c r="C268" i="25"/>
  <c r="J316" i="25"/>
  <c r="C215" i="25"/>
  <c r="X215" i="25"/>
  <c r="R117" i="47"/>
  <c r="R29" i="57"/>
  <c r="S236" i="56"/>
  <c r="R216" i="25"/>
  <c r="R318" i="25" s="1"/>
  <c r="I117" i="47"/>
  <c r="I216" i="25"/>
  <c r="I318" i="25" s="1"/>
  <c r="J236" i="56"/>
  <c r="I29" i="57"/>
  <c r="P216" i="25"/>
  <c r="P318" i="25" s="1"/>
  <c r="P29" i="57"/>
  <c r="Q236" i="56"/>
  <c r="P117" i="47"/>
  <c r="T216" i="25"/>
  <c r="T318" i="25" s="1"/>
  <c r="T29" i="57"/>
  <c r="T117" i="47"/>
  <c r="U236" i="56"/>
  <c r="E117" i="47"/>
  <c r="F236" i="56"/>
  <c r="E216" i="25"/>
  <c r="E318" i="25" s="1"/>
  <c r="C16" i="72"/>
  <c r="E29" i="57"/>
  <c r="X236" i="56"/>
  <c r="W29" i="57"/>
  <c r="W216" i="25"/>
  <c r="W318" i="25" s="1"/>
  <c r="W117" i="47"/>
  <c r="I236" i="56"/>
  <c r="H117" i="47"/>
  <c r="H216" i="25"/>
  <c r="H318" i="25" s="1"/>
  <c r="H29" i="57"/>
  <c r="H236" i="56"/>
  <c r="G216" i="25"/>
  <c r="G318" i="25" s="1"/>
  <c r="G117" i="47"/>
  <c r="G29" i="57"/>
  <c r="K236" i="56"/>
  <c r="J29" i="57"/>
  <c r="J216" i="25"/>
  <c r="J318" i="25" s="1"/>
  <c r="J117" i="47"/>
  <c r="S216" i="25"/>
  <c r="S318" i="25" s="1"/>
  <c r="T236" i="56"/>
  <c r="S117" i="47"/>
  <c r="S29" i="57"/>
  <c r="N216" i="25"/>
  <c r="N318" i="25" s="1"/>
  <c r="N117" i="47"/>
  <c r="O236" i="56"/>
  <c r="N29" i="57"/>
  <c r="M117" i="47"/>
  <c r="M29" i="57"/>
  <c r="M216" i="25"/>
  <c r="M318" i="25" s="1"/>
  <c r="N236" i="56"/>
  <c r="F216" i="25"/>
  <c r="F318" i="25" s="1"/>
  <c r="F29" i="57"/>
  <c r="F117" i="47"/>
  <c r="G236" i="56"/>
  <c r="O117" i="47"/>
  <c r="O29" i="57"/>
  <c r="P236" i="56"/>
  <c r="O216" i="25"/>
  <c r="O318" i="25" s="1"/>
  <c r="W236" i="56"/>
  <c r="V117" i="47"/>
  <c r="V216" i="25"/>
  <c r="V318" i="25" s="1"/>
  <c r="V29" i="57"/>
  <c r="M236" i="56"/>
  <c r="L29" i="57"/>
  <c r="L117" i="47"/>
  <c r="L216" i="25"/>
  <c r="L318" i="25" s="1"/>
  <c r="AB237" i="46"/>
  <c r="AX165" i="46"/>
  <c r="Y153" i="25"/>
  <c r="D208" i="47"/>
  <c r="E165" i="56"/>
  <c r="U117" i="47"/>
  <c r="U29" i="57"/>
  <c r="U216" i="25"/>
  <c r="U318" i="25" s="1"/>
  <c r="V236" i="56"/>
  <c r="Y146" i="25"/>
  <c r="D201" i="47"/>
  <c r="AX158" i="46"/>
  <c r="AV232" i="46" s="1"/>
  <c r="AB232" i="46"/>
  <c r="C262" i="47"/>
  <c r="C264" i="47" s="1"/>
  <c r="C65" i="47"/>
  <c r="T138" i="46"/>
  <c r="T160" i="46"/>
  <c r="T140" i="46"/>
  <c r="T151" i="46"/>
  <c r="T139" i="46"/>
  <c r="X151" i="46"/>
  <c r="X139" i="46"/>
  <c r="X138" i="46"/>
  <c r="X160" i="46"/>
  <c r="X140" i="46"/>
  <c r="Y138" i="46"/>
  <c r="Y151" i="46"/>
  <c r="Y139" i="46"/>
  <c r="Y140" i="46"/>
  <c r="Y160" i="46"/>
  <c r="P140" i="46"/>
  <c r="P160" i="46"/>
  <c r="P138" i="46"/>
  <c r="P151" i="46"/>
  <c r="P139" i="46"/>
  <c r="J151" i="46"/>
  <c r="J160" i="46"/>
  <c r="J138" i="46"/>
  <c r="J140" i="46"/>
  <c r="J139" i="46"/>
  <c r="Z140" i="46"/>
  <c r="Z160" i="46"/>
  <c r="Z138" i="46"/>
  <c r="Z151" i="46"/>
  <c r="Z139" i="46"/>
  <c r="L160" i="46"/>
  <c r="L140" i="46"/>
  <c r="L138" i="46"/>
  <c r="L139" i="46"/>
  <c r="L151" i="46"/>
  <c r="K151" i="46"/>
  <c r="K139" i="46"/>
  <c r="K138" i="46"/>
  <c r="K160" i="46"/>
  <c r="K140" i="46"/>
  <c r="U140" i="46"/>
  <c r="U160" i="46"/>
  <c r="U138" i="46"/>
  <c r="U151" i="46"/>
  <c r="U139" i="46"/>
  <c r="I73" i="70"/>
  <c r="I94" i="70" s="1"/>
  <c r="J230" i="56"/>
  <c r="I72" i="71"/>
  <c r="I94" i="71" s="1"/>
  <c r="I208" i="25"/>
  <c r="I312" i="25" s="1"/>
  <c r="N73" i="70"/>
  <c r="N94" i="70" s="1"/>
  <c r="N208" i="25"/>
  <c r="N312" i="25" s="1"/>
  <c r="N72" i="71"/>
  <c r="N94" i="71" s="1"/>
  <c r="O230" i="56"/>
  <c r="Q73" i="70"/>
  <c r="Q94" i="70" s="1"/>
  <c r="Q72" i="71"/>
  <c r="Q94" i="71" s="1"/>
  <c r="Q208" i="25"/>
  <c r="Q312" i="25" s="1"/>
  <c r="R230" i="56"/>
  <c r="Q127" i="47"/>
  <c r="Q309" i="47"/>
  <c r="Q315" i="47" s="1"/>
  <c r="Q68" i="47"/>
  <c r="AD138" i="46"/>
  <c r="AD151" i="46"/>
  <c r="AD139" i="46"/>
  <c r="AD160" i="46"/>
  <c r="AD140" i="46"/>
  <c r="C106" i="36"/>
  <c r="M73" i="71"/>
  <c r="M95" i="71" s="1"/>
  <c r="M74" i="70"/>
  <c r="M95" i="70" s="1"/>
  <c r="M209" i="25"/>
  <c r="M313" i="25" s="1"/>
  <c r="N231" i="56"/>
  <c r="D253" i="47"/>
  <c r="C49" i="47"/>
  <c r="C253" i="47" s="1"/>
  <c r="D97" i="74"/>
  <c r="C58" i="73"/>
  <c r="AJ138" i="46"/>
  <c r="AJ140" i="46"/>
  <c r="AE128" i="25" s="1"/>
  <c r="AJ151" i="46"/>
  <c r="AJ160" i="46"/>
  <c r="AJ139" i="46"/>
  <c r="AM160" i="46"/>
  <c r="AM139" i="46"/>
  <c r="AM138" i="46"/>
  <c r="AM140" i="46"/>
  <c r="AH128" i="25" s="1"/>
  <c r="AM151" i="46"/>
  <c r="J72" i="71"/>
  <c r="J94" i="71" s="1"/>
  <c r="K230" i="56"/>
  <c r="J208" i="25"/>
  <c r="J312" i="25" s="1"/>
  <c r="J73" i="70"/>
  <c r="J94" i="70" s="1"/>
  <c r="Q74" i="70"/>
  <c r="Q95" i="70" s="1"/>
  <c r="R231" i="56"/>
  <c r="Q73" i="71"/>
  <c r="Q95" i="71" s="1"/>
  <c r="Q209" i="25"/>
  <c r="Q313" i="25" s="1"/>
  <c r="H74" i="70"/>
  <c r="H95" i="70" s="1"/>
  <c r="H73" i="71"/>
  <c r="H95" i="71" s="1"/>
  <c r="I231" i="56"/>
  <c r="H209" i="25"/>
  <c r="H313" i="25" s="1"/>
  <c r="D363" i="47"/>
  <c r="C200" i="47"/>
  <c r="C363" i="47" s="1"/>
  <c r="D72" i="71"/>
  <c r="D73" i="70"/>
  <c r="D208" i="25"/>
  <c r="E230" i="56"/>
  <c r="AO151" i="46"/>
  <c r="AO160" i="46"/>
  <c r="AO139" i="46"/>
  <c r="AO138" i="46"/>
  <c r="AO140" i="46"/>
  <c r="AJ128" i="25" s="1"/>
  <c r="AV151" i="46"/>
  <c r="AV140" i="46"/>
  <c r="AQ128" i="25" s="1"/>
  <c r="AV160" i="46"/>
  <c r="AV138" i="46"/>
  <c r="AV139" i="46"/>
  <c r="AU160" i="46"/>
  <c r="AU139" i="46"/>
  <c r="AU138" i="46"/>
  <c r="AU140" i="46"/>
  <c r="AP128" i="25" s="1"/>
  <c r="AU151" i="46"/>
  <c r="AP140" i="46"/>
  <c r="AK128" i="25" s="1"/>
  <c r="AP160" i="46"/>
  <c r="AP138" i="46"/>
  <c r="AP139" i="46"/>
  <c r="AP151" i="46"/>
  <c r="AK139" i="46"/>
  <c r="AK151" i="46"/>
  <c r="AK140" i="46"/>
  <c r="AF128" i="25" s="1"/>
  <c r="AK160" i="46"/>
  <c r="AK138" i="46"/>
  <c r="AS151" i="46"/>
  <c r="AS160" i="46"/>
  <c r="AS139" i="46"/>
  <c r="AS138" i="46"/>
  <c r="AS140" i="46"/>
  <c r="AN128" i="25" s="1"/>
  <c r="AE160" i="46"/>
  <c r="AE139" i="46"/>
  <c r="AE138" i="46"/>
  <c r="AE140" i="46"/>
  <c r="Z128" i="25" s="1"/>
  <c r="AE151" i="46"/>
  <c r="V74" i="70"/>
  <c r="V95" i="70" s="1"/>
  <c r="V73" i="71"/>
  <c r="V95" i="71" s="1"/>
  <c r="V209" i="25"/>
  <c r="V313" i="25" s="1"/>
  <c r="W231" i="56"/>
  <c r="H208" i="25"/>
  <c r="H312" i="25" s="1"/>
  <c r="H72" i="71"/>
  <c r="H94" i="71" s="1"/>
  <c r="H73" i="70"/>
  <c r="H94" i="70" s="1"/>
  <c r="I230" i="56"/>
  <c r="L73" i="70"/>
  <c r="L94" i="70" s="1"/>
  <c r="L72" i="71"/>
  <c r="L94" i="71" s="1"/>
  <c r="M230" i="56"/>
  <c r="L208" i="25"/>
  <c r="L312" i="25" s="1"/>
  <c r="BS92" i="46"/>
  <c r="CO92" i="46" s="1"/>
  <c r="E92" i="56"/>
  <c r="D92" i="56" s="1"/>
  <c r="K92" i="44" s="1"/>
  <c r="L92" i="44" s="1"/>
  <c r="R140" i="46"/>
  <c r="R160" i="46"/>
  <c r="R138" i="46"/>
  <c r="R151" i="46"/>
  <c r="R139" i="46"/>
  <c r="Q140" i="46"/>
  <c r="Q160" i="46"/>
  <c r="Q138" i="46"/>
  <c r="Q151" i="46"/>
  <c r="Q139" i="46"/>
  <c r="V140" i="46"/>
  <c r="V160" i="46"/>
  <c r="V138" i="46"/>
  <c r="V151" i="46"/>
  <c r="V139" i="46"/>
  <c r="W151" i="46"/>
  <c r="W139" i="46"/>
  <c r="W138" i="46"/>
  <c r="W160" i="46"/>
  <c r="W140" i="46"/>
  <c r="O138" i="46"/>
  <c r="O160" i="46"/>
  <c r="O140" i="46"/>
  <c r="O151" i="46"/>
  <c r="O139" i="46"/>
  <c r="AB138" i="46"/>
  <c r="AB160" i="46"/>
  <c r="AB140" i="46"/>
  <c r="AB151" i="46"/>
  <c r="AB139" i="46"/>
  <c r="AA138" i="46"/>
  <c r="AA160" i="46"/>
  <c r="AA140" i="46"/>
  <c r="AA151" i="46"/>
  <c r="AA139" i="46"/>
  <c r="M140" i="46"/>
  <c r="M160" i="46"/>
  <c r="M138" i="46"/>
  <c r="M151" i="46"/>
  <c r="M139" i="46"/>
  <c r="I138" i="46"/>
  <c r="I139" i="46"/>
  <c r="I140" i="46"/>
  <c r="C62" i="36"/>
  <c r="I160" i="46"/>
  <c r="I151" i="46"/>
  <c r="N138" i="46"/>
  <c r="N160" i="46"/>
  <c r="N140" i="46"/>
  <c r="N151" i="46"/>
  <c r="N139" i="46"/>
  <c r="S138" i="46"/>
  <c r="S160" i="46"/>
  <c r="S140" i="46"/>
  <c r="S151" i="46"/>
  <c r="S139" i="46"/>
  <c r="W208" i="25"/>
  <c r="W312" i="25" s="1"/>
  <c r="X230" i="56"/>
  <c r="W73" i="70"/>
  <c r="W94" i="70" s="1"/>
  <c r="W72" i="71"/>
  <c r="W94" i="71" s="1"/>
  <c r="P72" i="71"/>
  <c r="P94" i="71" s="1"/>
  <c r="P73" i="70"/>
  <c r="P94" i="70" s="1"/>
  <c r="P208" i="25"/>
  <c r="P312" i="25" s="1"/>
  <c r="Q230" i="56"/>
  <c r="W74" i="70"/>
  <c r="W95" i="70" s="1"/>
  <c r="X231" i="56"/>
  <c r="W73" i="71"/>
  <c r="W95" i="71" s="1"/>
  <c r="W209" i="25"/>
  <c r="W313" i="25" s="1"/>
  <c r="K74" i="70"/>
  <c r="K95" i="70" s="1"/>
  <c r="L231" i="56"/>
  <c r="K73" i="71"/>
  <c r="K95" i="71" s="1"/>
  <c r="K209" i="25"/>
  <c r="K313" i="25" s="1"/>
  <c r="K231" i="56"/>
  <c r="J74" i="70"/>
  <c r="J95" i="70" s="1"/>
  <c r="J73" i="71"/>
  <c r="J95" i="71" s="1"/>
  <c r="J209" i="25"/>
  <c r="J313" i="25" s="1"/>
  <c r="M231" i="56"/>
  <c r="L73" i="71"/>
  <c r="L95" i="71" s="1"/>
  <c r="L209" i="25"/>
  <c r="L313" i="25" s="1"/>
  <c r="L74" i="70"/>
  <c r="L95" i="70" s="1"/>
  <c r="N73" i="71"/>
  <c r="N95" i="71" s="1"/>
  <c r="N74" i="70"/>
  <c r="N95" i="70" s="1"/>
  <c r="O231" i="56"/>
  <c r="N209" i="25"/>
  <c r="N313" i="25" s="1"/>
  <c r="U73" i="71"/>
  <c r="U95" i="71" s="1"/>
  <c r="U209" i="25"/>
  <c r="U313" i="25" s="1"/>
  <c r="V231" i="56"/>
  <c r="U74" i="70"/>
  <c r="U95" i="70" s="1"/>
  <c r="T73" i="71"/>
  <c r="T95" i="71" s="1"/>
  <c r="U231" i="56"/>
  <c r="T74" i="70"/>
  <c r="T95" i="70" s="1"/>
  <c r="T209" i="25"/>
  <c r="T313" i="25" s="1"/>
  <c r="J231" i="56"/>
  <c r="I209" i="25"/>
  <c r="I313" i="25" s="1"/>
  <c r="I74" i="70"/>
  <c r="I95" i="70" s="1"/>
  <c r="I73" i="71"/>
  <c r="I95" i="71" s="1"/>
  <c r="D96" i="25"/>
  <c r="C92" i="25"/>
  <c r="W55" i="36"/>
  <c r="O55" i="36"/>
  <c r="P55" i="36"/>
  <c r="H55" i="36"/>
  <c r="R55" i="36"/>
  <c r="N55" i="36"/>
  <c r="F55" i="36"/>
  <c r="U55" i="36"/>
  <c r="J55" i="36"/>
  <c r="S55" i="36"/>
  <c r="T55" i="36"/>
  <c r="I55" i="36"/>
  <c r="E55" i="36"/>
  <c r="K55" i="36"/>
  <c r="V55" i="36"/>
  <c r="Q55" i="36"/>
  <c r="G55" i="36"/>
  <c r="M55" i="36"/>
  <c r="L55" i="36"/>
  <c r="D55" i="36"/>
  <c r="E74" i="70"/>
  <c r="E95" i="70" s="1"/>
  <c r="E209" i="25"/>
  <c r="E313" i="25" s="1"/>
  <c r="E73" i="71"/>
  <c r="E95" i="71" s="1"/>
  <c r="F231" i="56"/>
  <c r="K68" i="47"/>
  <c r="K127" i="47"/>
  <c r="K309" i="47"/>
  <c r="K315" i="47" s="1"/>
  <c r="V72" i="71"/>
  <c r="V94" i="71" s="1"/>
  <c r="W230" i="56"/>
  <c r="V73" i="70"/>
  <c r="V94" i="70" s="1"/>
  <c r="V208" i="25"/>
  <c r="V312" i="25" s="1"/>
  <c r="AW151" i="46"/>
  <c r="AW160" i="46"/>
  <c r="AW139" i="46"/>
  <c r="AW138" i="46"/>
  <c r="AW140" i="46"/>
  <c r="AR128" i="25" s="1"/>
  <c r="S208" i="25"/>
  <c r="S312" i="25" s="1"/>
  <c r="T230" i="56"/>
  <c r="S72" i="71"/>
  <c r="S94" i="71" s="1"/>
  <c r="S73" i="70"/>
  <c r="S94" i="70" s="1"/>
  <c r="K72" i="71"/>
  <c r="K94" i="71" s="1"/>
  <c r="K208" i="25"/>
  <c r="K312" i="25" s="1"/>
  <c r="K73" i="70"/>
  <c r="K94" i="70" s="1"/>
  <c r="L230" i="56"/>
  <c r="F208" i="25"/>
  <c r="F312" i="25" s="1"/>
  <c r="F73" i="70"/>
  <c r="F94" i="70" s="1"/>
  <c r="G230" i="56"/>
  <c r="F72" i="71"/>
  <c r="F94" i="71" s="1"/>
  <c r="E145" i="25"/>
  <c r="E81" i="74"/>
  <c r="AC157" i="46"/>
  <c r="H231" i="46"/>
  <c r="F157" i="56"/>
  <c r="R73" i="71"/>
  <c r="R95" i="71" s="1"/>
  <c r="R74" i="70"/>
  <c r="R95" i="70" s="1"/>
  <c r="R209" i="25"/>
  <c r="R313" i="25" s="1"/>
  <c r="S231" i="56"/>
  <c r="D146" i="25"/>
  <c r="D82" i="74"/>
  <c r="E158" i="56"/>
  <c r="G232" i="46"/>
  <c r="AC158" i="46"/>
  <c r="F74" i="70"/>
  <c r="F95" i="70" s="1"/>
  <c r="F209" i="25"/>
  <c r="F313" i="25" s="1"/>
  <c r="F73" i="71"/>
  <c r="F95" i="71" s="1"/>
  <c r="G231" i="56"/>
  <c r="O209" i="25"/>
  <c r="O313" i="25" s="1"/>
  <c r="P231" i="56"/>
  <c r="O73" i="71"/>
  <c r="O95" i="71" s="1"/>
  <c r="O74" i="70"/>
  <c r="O95" i="70" s="1"/>
  <c r="G209" i="25"/>
  <c r="G313" i="25" s="1"/>
  <c r="H231" i="56"/>
  <c r="G73" i="71"/>
  <c r="G95" i="71" s="1"/>
  <c r="G74" i="70"/>
  <c r="G95" i="70" s="1"/>
  <c r="P73" i="71"/>
  <c r="P95" i="71" s="1"/>
  <c r="P209" i="25"/>
  <c r="P313" i="25" s="1"/>
  <c r="Q231" i="56"/>
  <c r="P74" i="70"/>
  <c r="P95" i="70" s="1"/>
  <c r="AF151" i="46"/>
  <c r="AF140" i="46"/>
  <c r="AA128" i="25" s="1"/>
  <c r="AF160" i="46"/>
  <c r="AF138" i="46"/>
  <c r="AF139" i="46"/>
  <c r="Y271" i="25"/>
  <c r="X145" i="25"/>
  <c r="X271" i="25" s="1"/>
  <c r="AR160" i="46"/>
  <c r="AR138" i="46"/>
  <c r="AR139" i="46"/>
  <c r="AR151" i="46"/>
  <c r="AR140" i="46"/>
  <c r="AM128" i="25" s="1"/>
  <c r="AL151" i="46"/>
  <c r="AL139" i="46"/>
  <c r="AL160" i="46"/>
  <c r="AL140" i="46"/>
  <c r="AG128" i="25" s="1"/>
  <c r="AL138" i="46"/>
  <c r="AG138" i="46"/>
  <c r="AG140" i="46"/>
  <c r="AB128" i="25" s="1"/>
  <c r="AG151" i="46"/>
  <c r="AG160" i="46"/>
  <c r="AG139" i="46"/>
  <c r="AI160" i="46"/>
  <c r="AI139" i="46"/>
  <c r="AI138" i="46"/>
  <c r="AI140" i="46"/>
  <c r="AD128" i="25" s="1"/>
  <c r="AI151" i="46"/>
  <c r="AH160" i="46"/>
  <c r="AH139" i="46"/>
  <c r="AH151" i="46"/>
  <c r="AH140" i="46"/>
  <c r="AC128" i="25" s="1"/>
  <c r="AH138" i="46"/>
  <c r="AT139" i="46"/>
  <c r="AT151" i="46"/>
  <c r="AT140" i="46"/>
  <c r="AO128" i="25" s="1"/>
  <c r="AT160" i="46"/>
  <c r="AT138" i="46"/>
  <c r="AN151" i="46"/>
  <c r="AN140" i="46"/>
  <c r="AI128" i="25" s="1"/>
  <c r="AN160" i="46"/>
  <c r="AN138" i="46"/>
  <c r="AN139" i="46"/>
  <c r="AQ140" i="46"/>
  <c r="AL128" i="25" s="1"/>
  <c r="AQ151" i="46"/>
  <c r="AQ160" i="46"/>
  <c r="AQ139" i="46"/>
  <c r="AQ138" i="46"/>
  <c r="C196" i="25"/>
  <c r="C15" i="65"/>
  <c r="C16" i="65"/>
  <c r="C14" i="65"/>
  <c r="C77" i="47"/>
  <c r="C270" i="47"/>
  <c r="D273" i="47"/>
  <c r="S131" i="25"/>
  <c r="S78" i="74"/>
  <c r="S76" i="75" s="1"/>
  <c r="X184" i="25"/>
  <c r="D309" i="25"/>
  <c r="C184" i="25"/>
  <c r="I132" i="25"/>
  <c r="I130" i="25"/>
  <c r="I77" i="74"/>
  <c r="I75" i="75" s="1"/>
  <c r="C59" i="65"/>
  <c r="AD153" i="46"/>
  <c r="AD149" i="46"/>
  <c r="AD131" i="46"/>
  <c r="AD132" i="46"/>
  <c r="C109" i="36"/>
  <c r="AD143" i="46"/>
  <c r="AD142" i="46"/>
  <c r="AD150" i="46"/>
  <c r="AD144" i="46"/>
  <c r="N212" i="25"/>
  <c r="N314" i="25" s="1"/>
  <c r="O232" i="56"/>
  <c r="N76" i="70"/>
  <c r="N96" i="70" s="1"/>
  <c r="N75" i="71"/>
  <c r="N96" i="71" s="1"/>
  <c r="C192" i="25"/>
  <c r="H132" i="25"/>
  <c r="Y273" i="25"/>
  <c r="X149" i="25"/>
  <c r="X273" i="25" s="1"/>
  <c r="Q75" i="71"/>
  <c r="Q96" i="71" s="1"/>
  <c r="Q212" i="25"/>
  <c r="Q314" i="25" s="1"/>
  <c r="R232" i="56"/>
  <c r="Q76" i="70"/>
  <c r="Q96" i="70" s="1"/>
  <c r="O76" i="70"/>
  <c r="O96" i="70" s="1"/>
  <c r="P232" i="56"/>
  <c r="O75" i="71"/>
  <c r="O96" i="71" s="1"/>
  <c r="O212" i="25"/>
  <c r="O314" i="25" s="1"/>
  <c r="I316" i="25"/>
  <c r="AA233" i="46"/>
  <c r="CO161" i="46"/>
  <c r="D82" i="75"/>
  <c r="C82" i="75" s="1"/>
  <c r="C84" i="74"/>
  <c r="C149" i="25"/>
  <c r="C273" i="25" s="1"/>
  <c r="D273" i="25"/>
  <c r="AA234" i="46"/>
  <c r="CO162" i="46"/>
  <c r="D274" i="25"/>
  <c r="C150" i="25"/>
  <c r="C274" i="25" s="1"/>
  <c r="R130" i="25"/>
  <c r="R77" i="74"/>
  <c r="R75" i="75" s="1"/>
  <c r="E76" i="70"/>
  <c r="E96" i="70" s="1"/>
  <c r="E212" i="25"/>
  <c r="E314" i="25" s="1"/>
  <c r="F232" i="56"/>
  <c r="E75" i="71"/>
  <c r="E96" i="71" s="1"/>
  <c r="T138" i="25"/>
  <c r="T79" i="74"/>
  <c r="T77" i="75" s="1"/>
  <c r="T77" i="74"/>
  <c r="T75" i="75" s="1"/>
  <c r="K316" i="25"/>
  <c r="AV144" i="46"/>
  <c r="AQ132" i="25" s="1"/>
  <c r="AV143" i="46"/>
  <c r="AV150" i="46"/>
  <c r="W150" i="56" s="1"/>
  <c r="AV142" i="46"/>
  <c r="AR144" i="46"/>
  <c r="AM132" i="25" s="1"/>
  <c r="AR143" i="46"/>
  <c r="AR150" i="46"/>
  <c r="AR142" i="46"/>
  <c r="S142" i="56" s="1"/>
  <c r="AS143" i="46"/>
  <c r="T143" i="56" s="1"/>
  <c r="AS142" i="46"/>
  <c r="AS150" i="46"/>
  <c r="T150" i="56" s="1"/>
  <c r="AS144" i="46"/>
  <c r="AN132" i="25" s="1"/>
  <c r="AU150" i="46"/>
  <c r="AU144" i="46"/>
  <c r="AU143" i="46"/>
  <c r="AU142" i="46"/>
  <c r="AI150" i="46"/>
  <c r="AI144" i="46"/>
  <c r="AD132" i="25" s="1"/>
  <c r="AI143" i="46"/>
  <c r="J143" i="56" s="1"/>
  <c r="AI142" i="46"/>
  <c r="AM150" i="46"/>
  <c r="AM144" i="46"/>
  <c r="AH132" i="25" s="1"/>
  <c r="AM143" i="46"/>
  <c r="AM142" i="46"/>
  <c r="AO143" i="46"/>
  <c r="AO142" i="46"/>
  <c r="AO150" i="46"/>
  <c r="AO144" i="46"/>
  <c r="AE150" i="46"/>
  <c r="AE144" i="46"/>
  <c r="AE143" i="46"/>
  <c r="AE142" i="46"/>
  <c r="AJ143" i="46"/>
  <c r="AJ142" i="46"/>
  <c r="AJ150" i="46"/>
  <c r="AJ144" i="46"/>
  <c r="X196" i="25"/>
  <c r="C205" i="47"/>
  <c r="C367" i="47" s="1"/>
  <c r="D367" i="47"/>
  <c r="M132" i="25"/>
  <c r="S232" i="56"/>
  <c r="R75" i="71"/>
  <c r="R96" i="71" s="1"/>
  <c r="R212" i="25"/>
  <c r="R314" i="25" s="1"/>
  <c r="R76" i="70"/>
  <c r="R96" i="70" s="1"/>
  <c r="T76" i="70"/>
  <c r="T96" i="70" s="1"/>
  <c r="T212" i="25"/>
  <c r="T314" i="25" s="1"/>
  <c r="T75" i="71"/>
  <c r="T96" i="71" s="1"/>
  <c r="U232" i="56"/>
  <c r="I75" i="71"/>
  <c r="I96" i="71" s="1"/>
  <c r="I212" i="25"/>
  <c r="I314" i="25" s="1"/>
  <c r="I76" i="70"/>
  <c r="I96" i="70" s="1"/>
  <c r="J232" i="56"/>
  <c r="F138" i="25"/>
  <c r="F79" i="74"/>
  <c r="F77" i="75" s="1"/>
  <c r="F77" i="74"/>
  <c r="F75" i="75" s="1"/>
  <c r="K157" i="44"/>
  <c r="D235" i="56"/>
  <c r="K131" i="44"/>
  <c r="D227" i="56"/>
  <c r="C19" i="69"/>
  <c r="I131" i="25"/>
  <c r="I78" i="74"/>
  <c r="I76" i="75" s="1"/>
  <c r="I138" i="25"/>
  <c r="C89" i="70"/>
  <c r="C81" i="69"/>
  <c r="X92" i="25"/>
  <c r="Y96" i="25"/>
  <c r="M99" i="36"/>
  <c r="P99" i="36"/>
  <c r="G99" i="36"/>
  <c r="F99" i="36"/>
  <c r="J99" i="36"/>
  <c r="U99" i="36"/>
  <c r="W99" i="36"/>
  <c r="H99" i="36"/>
  <c r="S99" i="36"/>
  <c r="N99" i="36"/>
  <c r="K99" i="36"/>
  <c r="R99" i="36"/>
  <c r="Q99" i="36"/>
  <c r="O99" i="36"/>
  <c r="I99" i="36"/>
  <c r="T99" i="36"/>
  <c r="E99" i="36"/>
  <c r="L99" i="36"/>
  <c r="V99" i="36"/>
  <c r="AS88" i="25"/>
  <c r="F76" i="70"/>
  <c r="F96" i="70" s="1"/>
  <c r="F212" i="25"/>
  <c r="F314" i="25" s="1"/>
  <c r="F75" i="71"/>
  <c r="F96" i="71" s="1"/>
  <c r="G232" i="56"/>
  <c r="K75" i="71"/>
  <c r="K96" i="71" s="1"/>
  <c r="L232" i="56"/>
  <c r="K76" i="70"/>
  <c r="K96" i="70" s="1"/>
  <c r="K212" i="25"/>
  <c r="K314" i="25" s="1"/>
  <c r="D234" i="56"/>
  <c r="K139" i="44"/>
  <c r="X192" i="25"/>
  <c r="V138" i="25"/>
  <c r="V79" i="74"/>
  <c r="V77" i="75" s="1"/>
  <c r="K138" i="25"/>
  <c r="K79" i="74"/>
  <c r="K77" i="75" s="1"/>
  <c r="C204" i="47"/>
  <c r="C366" i="47" s="1"/>
  <c r="D366" i="47"/>
  <c r="N130" i="25"/>
  <c r="N77" i="74"/>
  <c r="N75" i="75" s="1"/>
  <c r="X210" i="25"/>
  <c r="C210" i="25"/>
  <c r="M232" i="56"/>
  <c r="L75" i="71"/>
  <c r="L96" i="71" s="1"/>
  <c r="L76" i="70"/>
  <c r="L96" i="70" s="1"/>
  <c r="L212" i="25"/>
  <c r="L314" i="25" s="1"/>
  <c r="G79" i="74"/>
  <c r="G77" i="75" s="1"/>
  <c r="G130" i="25"/>
  <c r="G77" i="74"/>
  <c r="G75" i="75" s="1"/>
  <c r="AA243" i="46"/>
  <c r="D161" i="56"/>
  <c r="E232" i="56"/>
  <c r="D76" i="70"/>
  <c r="D75" i="71"/>
  <c r="D212" i="25"/>
  <c r="D77" i="70"/>
  <c r="D76" i="71"/>
  <c r="E233" i="56"/>
  <c r="D162" i="56"/>
  <c r="D213" i="25"/>
  <c r="D83" i="75"/>
  <c r="C83" i="75" s="1"/>
  <c r="C85" i="74"/>
  <c r="T316" i="25"/>
  <c r="W212" i="25"/>
  <c r="W314" i="25" s="1"/>
  <c r="W76" i="70"/>
  <c r="W96" i="70" s="1"/>
  <c r="W75" i="71"/>
  <c r="W96" i="71" s="1"/>
  <c r="X232" i="56"/>
  <c r="P132" i="25"/>
  <c r="P78" i="74"/>
  <c r="P76" i="75" s="1"/>
  <c r="C205" i="25"/>
  <c r="X205" i="25"/>
  <c r="T132" i="25"/>
  <c r="U75" i="71"/>
  <c r="U96" i="71" s="1"/>
  <c r="U76" i="70"/>
  <c r="U96" i="70" s="1"/>
  <c r="U212" i="25"/>
  <c r="U314" i="25" s="1"/>
  <c r="V232" i="56"/>
  <c r="AH150" i="46"/>
  <c r="AH144" i="46"/>
  <c r="AC132" i="25" s="1"/>
  <c r="AH143" i="46"/>
  <c r="AH142" i="46"/>
  <c r="AL144" i="46"/>
  <c r="AL150" i="46"/>
  <c r="AL142" i="46"/>
  <c r="AL143" i="46"/>
  <c r="AP150" i="46"/>
  <c r="AP142" i="46"/>
  <c r="AP144" i="46"/>
  <c r="AK132" i="25" s="1"/>
  <c r="AP143" i="46"/>
  <c r="AT150" i="46"/>
  <c r="AT142" i="46"/>
  <c r="AT144" i="46"/>
  <c r="AO132" i="25" s="1"/>
  <c r="AT143" i="46"/>
  <c r="AG143" i="46"/>
  <c r="AG142" i="46"/>
  <c r="AG150" i="46"/>
  <c r="AG144" i="46"/>
  <c r="AB132" i="25" s="1"/>
  <c r="AQ150" i="46"/>
  <c r="AQ144" i="46"/>
  <c r="AQ143" i="46"/>
  <c r="AQ142" i="46"/>
  <c r="AN144" i="46"/>
  <c r="AI132" i="25" s="1"/>
  <c r="AN143" i="46"/>
  <c r="AN150" i="46"/>
  <c r="AN142" i="46"/>
  <c r="AK150" i="46"/>
  <c r="L150" i="56" s="1"/>
  <c r="AK142" i="46"/>
  <c r="AK144" i="46"/>
  <c r="AF132" i="25" s="1"/>
  <c r="AK143" i="46"/>
  <c r="AF142" i="46"/>
  <c r="G142" i="56" s="1"/>
  <c r="AF150" i="46"/>
  <c r="AF144" i="46"/>
  <c r="AA132" i="25" s="1"/>
  <c r="AF143" i="46"/>
  <c r="AW143" i="46"/>
  <c r="AW142" i="46"/>
  <c r="AW150" i="46"/>
  <c r="AW144" i="46"/>
  <c r="M75" i="71"/>
  <c r="M96" i="71" s="1"/>
  <c r="M76" i="70"/>
  <c r="M96" i="70" s="1"/>
  <c r="N232" i="56"/>
  <c r="M212" i="25"/>
  <c r="M314" i="25" s="1"/>
  <c r="X150" i="25"/>
  <c r="X274" i="25" s="1"/>
  <c r="Y274" i="25"/>
  <c r="C317" i="25" l="1"/>
  <c r="D130" i="25"/>
  <c r="C276" i="25"/>
  <c r="J150" i="56"/>
  <c r="I70" i="71" s="1"/>
  <c r="L240" i="46"/>
  <c r="M130" i="25"/>
  <c r="H130" i="25"/>
  <c r="W240" i="46"/>
  <c r="N142" i="56"/>
  <c r="M68" i="71" s="1"/>
  <c r="H79" i="74"/>
  <c r="H77" i="75" s="1"/>
  <c r="V131" i="25"/>
  <c r="W143" i="56"/>
  <c r="V69" i="71" s="1"/>
  <c r="V130" i="25"/>
  <c r="V280" i="25" s="1"/>
  <c r="Q280" i="25"/>
  <c r="N138" i="25"/>
  <c r="J138" i="25"/>
  <c r="J280" i="25" s="1"/>
  <c r="U311" i="25"/>
  <c r="M240" i="46"/>
  <c r="S130" i="25"/>
  <c r="S280" i="25" s="1"/>
  <c r="T131" i="25"/>
  <c r="T142" i="56"/>
  <c r="S69" i="70" s="1"/>
  <c r="J78" i="74"/>
  <c r="J76" i="75" s="1"/>
  <c r="U143" i="56"/>
  <c r="T194" i="25" s="1"/>
  <c r="I240" i="46"/>
  <c r="Y240" i="46"/>
  <c r="F131" i="25"/>
  <c r="F280" i="25" s="1"/>
  <c r="G131" i="25"/>
  <c r="G280" i="25" s="1"/>
  <c r="N240" i="46"/>
  <c r="H143" i="56"/>
  <c r="G69" i="71" s="1"/>
  <c r="D79" i="74"/>
  <c r="D77" i="75" s="1"/>
  <c r="M138" i="25"/>
  <c r="R138" i="25"/>
  <c r="K78" i="74"/>
  <c r="K76" i="75" s="1"/>
  <c r="L130" i="25"/>
  <c r="N143" i="56"/>
  <c r="M70" i="70" s="1"/>
  <c r="S150" i="56"/>
  <c r="R70" i="71" s="1"/>
  <c r="D311" i="25"/>
  <c r="O240" i="46"/>
  <c r="R131" i="25"/>
  <c r="J240" i="46"/>
  <c r="P138" i="25"/>
  <c r="L131" i="25"/>
  <c r="O79" i="74"/>
  <c r="O77" i="75" s="1"/>
  <c r="U240" i="46"/>
  <c r="S143" i="56"/>
  <c r="R70" i="70" s="1"/>
  <c r="S240" i="46"/>
  <c r="AC142" i="46"/>
  <c r="H131" i="25"/>
  <c r="U138" i="25"/>
  <c r="R240" i="46"/>
  <c r="D131" i="25"/>
  <c r="D280" i="25" s="1"/>
  <c r="X317" i="25"/>
  <c r="K130" i="25"/>
  <c r="K280" i="25" s="1"/>
  <c r="K240" i="46"/>
  <c r="P130" i="25"/>
  <c r="E131" i="25"/>
  <c r="E280" i="25" s="1"/>
  <c r="J311" i="25"/>
  <c r="V240" i="46"/>
  <c r="K77" i="74"/>
  <c r="K75" i="75" s="1"/>
  <c r="C75" i="75" s="1"/>
  <c r="N150" i="56"/>
  <c r="M70" i="71" s="1"/>
  <c r="H240" i="46"/>
  <c r="G240" i="46"/>
  <c r="P240" i="46"/>
  <c r="AC143" i="46"/>
  <c r="M131" i="25"/>
  <c r="N131" i="25"/>
  <c r="Q240" i="46"/>
  <c r="S79" i="74"/>
  <c r="S77" i="75" s="1"/>
  <c r="F311" i="25"/>
  <c r="U130" i="25"/>
  <c r="X240" i="46"/>
  <c r="W79" i="74"/>
  <c r="W77" i="75" s="1"/>
  <c r="W138" i="25"/>
  <c r="W78" i="74"/>
  <c r="W76" i="75" s="1"/>
  <c r="Z240" i="46"/>
  <c r="W131" i="25"/>
  <c r="O78" i="74"/>
  <c r="O76" i="75" s="1"/>
  <c r="O131" i="25"/>
  <c r="O280" i="25" s="1"/>
  <c r="AC144" i="46"/>
  <c r="AC150" i="46"/>
  <c r="C270" i="25"/>
  <c r="I311" i="25"/>
  <c r="M311" i="25"/>
  <c r="X207" i="25"/>
  <c r="C22" i="69"/>
  <c r="X188" i="25"/>
  <c r="C21" i="69"/>
  <c r="C207" i="25"/>
  <c r="L135" i="44"/>
  <c r="J226" i="44" s="1"/>
  <c r="I226" i="44"/>
  <c r="X187" i="25"/>
  <c r="T311" i="25"/>
  <c r="C187" i="25"/>
  <c r="C20" i="69"/>
  <c r="L311" i="25"/>
  <c r="C188" i="25"/>
  <c r="P311" i="25"/>
  <c r="Q311" i="25"/>
  <c r="D229" i="56"/>
  <c r="E311" i="25"/>
  <c r="N311" i="25"/>
  <c r="S311" i="25"/>
  <c r="X316" i="25"/>
  <c r="C316" i="25"/>
  <c r="U68" i="47"/>
  <c r="U309" i="47"/>
  <c r="U315" i="47" s="1"/>
  <c r="U127" i="47"/>
  <c r="C208" i="47"/>
  <c r="C368" i="47" s="1"/>
  <c r="D368" i="47"/>
  <c r="AV237" i="46"/>
  <c r="CO165" i="46"/>
  <c r="V127" i="47"/>
  <c r="V309" i="47"/>
  <c r="V315" i="47" s="1"/>
  <c r="V68" i="47"/>
  <c r="N68" i="47"/>
  <c r="N127" i="47"/>
  <c r="N309" i="47"/>
  <c r="N315" i="47" s="1"/>
  <c r="J127" i="47"/>
  <c r="J68" i="47"/>
  <c r="J309" i="47"/>
  <c r="J315" i="47" s="1"/>
  <c r="H68" i="47"/>
  <c r="H309" i="47"/>
  <c r="H315" i="47" s="1"/>
  <c r="H127" i="47"/>
  <c r="W127" i="47"/>
  <c r="W309" i="47"/>
  <c r="W315" i="47" s="1"/>
  <c r="W68" i="47"/>
  <c r="E68" i="47"/>
  <c r="E309" i="47"/>
  <c r="E315" i="47" s="1"/>
  <c r="E127" i="47"/>
  <c r="T68" i="47"/>
  <c r="T309" i="47"/>
  <c r="T315" i="47" s="1"/>
  <c r="T127" i="47"/>
  <c r="I68" i="47"/>
  <c r="I127" i="47"/>
  <c r="I309" i="47"/>
  <c r="I315" i="47" s="1"/>
  <c r="R127" i="47"/>
  <c r="R309" i="47"/>
  <c r="R315" i="47" s="1"/>
  <c r="R68" i="47"/>
  <c r="C17" i="78"/>
  <c r="D17" i="78" s="1"/>
  <c r="E236" i="56"/>
  <c r="D117" i="47"/>
  <c r="D216" i="25"/>
  <c r="D165" i="56"/>
  <c r="D29" i="57"/>
  <c r="C29" i="57" s="1"/>
  <c r="X153" i="25"/>
  <c r="X277" i="25" s="1"/>
  <c r="Y277" i="25"/>
  <c r="L127" i="47"/>
  <c r="L68" i="47"/>
  <c r="L309" i="47"/>
  <c r="L315" i="47" s="1"/>
  <c r="O68" i="47"/>
  <c r="O127" i="47"/>
  <c r="O309" i="47"/>
  <c r="O315" i="47" s="1"/>
  <c r="F127" i="47"/>
  <c r="F68" i="47"/>
  <c r="F309" i="47"/>
  <c r="F315" i="47" s="1"/>
  <c r="M309" i="47"/>
  <c r="M315" i="47" s="1"/>
  <c r="M68" i="47"/>
  <c r="M127" i="47"/>
  <c r="S127" i="47"/>
  <c r="S68" i="47"/>
  <c r="S309" i="47"/>
  <c r="S315" i="47" s="1"/>
  <c r="G309" i="47"/>
  <c r="G315" i="47" s="1"/>
  <c r="G127" i="47"/>
  <c r="G68" i="47"/>
  <c r="P68" i="47"/>
  <c r="P127" i="47"/>
  <c r="P309" i="47"/>
  <c r="P315" i="47" s="1"/>
  <c r="T144" i="56"/>
  <c r="S195" i="25" s="1"/>
  <c r="N144" i="56"/>
  <c r="M195" i="25" s="1"/>
  <c r="Q186" i="47"/>
  <c r="AL126" i="25"/>
  <c r="AO239" i="46"/>
  <c r="AL148" i="25"/>
  <c r="Q203" i="47"/>
  <c r="N186" i="47"/>
  <c r="AI126" i="25"/>
  <c r="AL239" i="46"/>
  <c r="AR239" i="46"/>
  <c r="AO126" i="25"/>
  <c r="T186" i="47"/>
  <c r="AO127" i="25"/>
  <c r="T187" i="47"/>
  <c r="H187" i="47"/>
  <c r="AC127" i="25"/>
  <c r="AD139" i="25"/>
  <c r="I197" i="47"/>
  <c r="AG239" i="46"/>
  <c r="AD126" i="25"/>
  <c r="I186" i="47"/>
  <c r="AD148" i="25"/>
  <c r="I203" i="47"/>
  <c r="G203" i="47"/>
  <c r="AB148" i="25"/>
  <c r="AG126" i="25"/>
  <c r="AJ239" i="46"/>
  <c r="L186" i="47"/>
  <c r="L203" i="47"/>
  <c r="AG148" i="25"/>
  <c r="AG139" i="25"/>
  <c r="L197" i="47"/>
  <c r="AM139" i="25"/>
  <c r="R197" i="47"/>
  <c r="AM126" i="25"/>
  <c r="AP239" i="46"/>
  <c r="R186" i="47"/>
  <c r="F187" i="47"/>
  <c r="AA127" i="25"/>
  <c r="AA148" i="25"/>
  <c r="F203" i="47"/>
  <c r="F197" i="47"/>
  <c r="AA139" i="25"/>
  <c r="C82" i="74"/>
  <c r="D80" i="75"/>
  <c r="C80" i="75" s="1"/>
  <c r="E72" i="71"/>
  <c r="E94" i="71" s="1"/>
  <c r="F230" i="56"/>
  <c r="E73" i="70"/>
  <c r="E94" i="70" s="1"/>
  <c r="E208" i="25"/>
  <c r="E312" i="25" s="1"/>
  <c r="CO157" i="46"/>
  <c r="AA231" i="46"/>
  <c r="E271" i="25"/>
  <c r="C145" i="25"/>
  <c r="C271" i="25" s="1"/>
  <c r="AR126" i="25"/>
  <c r="W186" i="47"/>
  <c r="AU239" i="46"/>
  <c r="AR148" i="25"/>
  <c r="W203" i="47"/>
  <c r="K267" i="47"/>
  <c r="K274" i="47" s="1"/>
  <c r="K78" i="47"/>
  <c r="Q131" i="46"/>
  <c r="Q149" i="46"/>
  <c r="Q132" i="46"/>
  <c r="Q153" i="46"/>
  <c r="L149" i="46"/>
  <c r="L131" i="46"/>
  <c r="L132" i="46"/>
  <c r="L153" i="46"/>
  <c r="AA131" i="46"/>
  <c r="AA149" i="46"/>
  <c r="AA153" i="46"/>
  <c r="AA132" i="46"/>
  <c r="J131" i="46"/>
  <c r="J149" i="46"/>
  <c r="J153" i="46"/>
  <c r="J132" i="46"/>
  <c r="Y149" i="46"/>
  <c r="Y131" i="46"/>
  <c r="Y132" i="46"/>
  <c r="Y153" i="46"/>
  <c r="O131" i="46"/>
  <c r="O132" i="46"/>
  <c r="O153" i="46"/>
  <c r="O149" i="46"/>
  <c r="K131" i="46"/>
  <c r="K132" i="46"/>
  <c r="K153" i="46"/>
  <c r="K149" i="46"/>
  <c r="W131" i="46"/>
  <c r="W149" i="46"/>
  <c r="W153" i="46"/>
  <c r="W132" i="46"/>
  <c r="U149" i="46"/>
  <c r="U131" i="46"/>
  <c r="U132" i="46"/>
  <c r="U153" i="46"/>
  <c r="AB153" i="46"/>
  <c r="AB132" i="46"/>
  <c r="AB131" i="46"/>
  <c r="AB149" i="46"/>
  <c r="C96" i="25"/>
  <c r="D98" i="25"/>
  <c r="C98" i="25" s="1"/>
  <c r="N80" i="74"/>
  <c r="N78" i="75" s="1"/>
  <c r="N139" i="25"/>
  <c r="O151" i="56"/>
  <c r="O160" i="56"/>
  <c r="N148" i="25"/>
  <c r="N83" i="74"/>
  <c r="N81" i="75" s="1"/>
  <c r="I127" i="25"/>
  <c r="I76" i="74"/>
  <c r="I74" i="75" s="1"/>
  <c r="J139" i="56"/>
  <c r="J140" i="56"/>
  <c r="I191" i="25" s="1"/>
  <c r="I128" i="25"/>
  <c r="I126" i="25"/>
  <c r="I75" i="74"/>
  <c r="I73" i="75" s="1"/>
  <c r="J138" i="56"/>
  <c r="L239" i="46"/>
  <c r="E160" i="56"/>
  <c r="D83" i="74"/>
  <c r="D148" i="25"/>
  <c r="AC160" i="46"/>
  <c r="AC140" i="46"/>
  <c r="D128" i="25"/>
  <c r="E140" i="56"/>
  <c r="D126" i="25"/>
  <c r="G239" i="46"/>
  <c r="D75" i="74"/>
  <c r="AC138" i="46"/>
  <c r="E138" i="56"/>
  <c r="H139" i="25"/>
  <c r="H80" i="74"/>
  <c r="H78" i="75" s="1"/>
  <c r="I151" i="56"/>
  <c r="H83" i="74"/>
  <c r="H81" i="75" s="1"/>
  <c r="H148" i="25"/>
  <c r="I160" i="56"/>
  <c r="V127" i="25"/>
  <c r="W139" i="56"/>
  <c r="V76" i="74"/>
  <c r="V74" i="75" s="1"/>
  <c r="W140" i="56"/>
  <c r="V191" i="25" s="1"/>
  <c r="V128" i="25"/>
  <c r="V126" i="25"/>
  <c r="Y239" i="46"/>
  <c r="V75" i="74"/>
  <c r="V73" i="75" s="1"/>
  <c r="W138" i="56"/>
  <c r="W139" i="25"/>
  <c r="W80" i="74"/>
  <c r="W78" i="75" s="1"/>
  <c r="X151" i="56"/>
  <c r="W148" i="25"/>
  <c r="X160" i="56"/>
  <c r="W83" i="74"/>
  <c r="W81" i="75" s="1"/>
  <c r="J127" i="25"/>
  <c r="K139" i="56"/>
  <c r="J76" i="74"/>
  <c r="J74" i="75" s="1"/>
  <c r="K140" i="56"/>
  <c r="J191" i="25" s="1"/>
  <c r="J128" i="25"/>
  <c r="J126" i="25"/>
  <c r="K138" i="56"/>
  <c r="J75" i="74"/>
  <c r="M239" i="46"/>
  <c r="R148" i="25"/>
  <c r="S160" i="56"/>
  <c r="R83" i="74"/>
  <c r="R81" i="75" s="1"/>
  <c r="R127" i="25"/>
  <c r="R76" i="74"/>
  <c r="R74" i="75" s="1"/>
  <c r="S139" i="56"/>
  <c r="R139" i="56"/>
  <c r="Q127" i="25"/>
  <c r="Q76" i="74"/>
  <c r="Q74" i="75" s="1"/>
  <c r="Q75" i="74"/>
  <c r="T239" i="46"/>
  <c r="Q126" i="25"/>
  <c r="R138" i="56"/>
  <c r="R140" i="56"/>
  <c r="Q191" i="25" s="1"/>
  <c r="Q128" i="25"/>
  <c r="L139" i="25"/>
  <c r="M151" i="56"/>
  <c r="L80" i="74"/>
  <c r="L78" i="75" s="1"/>
  <c r="M160" i="56"/>
  <c r="L148" i="25"/>
  <c r="L83" i="74"/>
  <c r="L81" i="75" s="1"/>
  <c r="M76" i="74"/>
  <c r="M74" i="75" s="1"/>
  <c r="M127" i="25"/>
  <c r="N139" i="56"/>
  <c r="P239" i="46"/>
  <c r="N138" i="56"/>
  <c r="M126" i="25"/>
  <c r="M75" i="74"/>
  <c r="M73" i="75" s="1"/>
  <c r="N140" i="56"/>
  <c r="M191" i="25" s="1"/>
  <c r="M128" i="25"/>
  <c r="E197" i="47"/>
  <c r="Z139" i="25"/>
  <c r="AC239" i="46"/>
  <c r="Z126" i="25"/>
  <c r="E186" i="47"/>
  <c r="Z148" i="25"/>
  <c r="E203" i="47"/>
  <c r="AQ239" i="46"/>
  <c r="AN126" i="25"/>
  <c r="S186" i="47"/>
  <c r="S203" i="47"/>
  <c r="AN148" i="25"/>
  <c r="K186" i="47"/>
  <c r="AF126" i="25"/>
  <c r="AI239" i="46"/>
  <c r="AF127" i="25"/>
  <c r="K187" i="47"/>
  <c r="P187" i="47"/>
  <c r="AK127" i="25"/>
  <c r="P203" i="47"/>
  <c r="AK148" i="25"/>
  <c r="U197" i="47"/>
  <c r="AP139" i="25"/>
  <c r="AP126" i="25"/>
  <c r="AS239" i="46"/>
  <c r="U186" i="47"/>
  <c r="U203" i="47"/>
  <c r="AP148" i="25"/>
  <c r="AT239" i="46"/>
  <c r="AQ126" i="25"/>
  <c r="V186" i="47"/>
  <c r="O187" i="47"/>
  <c r="AJ127" i="25"/>
  <c r="O197" i="47"/>
  <c r="AJ139" i="25"/>
  <c r="C208" i="25"/>
  <c r="C312" i="25" s="1"/>
  <c r="D312" i="25"/>
  <c r="D94" i="70"/>
  <c r="AH139" i="25"/>
  <c r="M197" i="47"/>
  <c r="AK239" i="46"/>
  <c r="AH126" i="25"/>
  <c r="M186" i="47"/>
  <c r="AH148" i="25"/>
  <c r="M203" i="47"/>
  <c r="AE148" i="25"/>
  <c r="J203" i="47"/>
  <c r="Y148" i="25"/>
  <c r="D203" i="47"/>
  <c r="AX160" i="46"/>
  <c r="Y139" i="25"/>
  <c r="D197" i="47"/>
  <c r="AX151" i="46"/>
  <c r="Q267" i="47"/>
  <c r="Q274" i="47" s="1"/>
  <c r="Q78" i="47"/>
  <c r="P139" i="25"/>
  <c r="Q151" i="56"/>
  <c r="P80" i="74"/>
  <c r="P78" i="75" s="1"/>
  <c r="P148" i="25"/>
  <c r="Q160" i="56"/>
  <c r="P83" i="74"/>
  <c r="P81" i="75" s="1"/>
  <c r="F128" i="25"/>
  <c r="G140" i="56"/>
  <c r="F191" i="25" s="1"/>
  <c r="F75" i="74"/>
  <c r="G138" i="56"/>
  <c r="F126" i="25"/>
  <c r="I239" i="46"/>
  <c r="F80" i="74"/>
  <c r="F78" i="75" s="1"/>
  <c r="F139" i="25"/>
  <c r="G151" i="56"/>
  <c r="G127" i="25"/>
  <c r="G76" i="74"/>
  <c r="G74" i="75" s="1"/>
  <c r="H139" i="56"/>
  <c r="G128" i="25"/>
  <c r="H140" i="56"/>
  <c r="G191" i="25" s="1"/>
  <c r="U76" i="74"/>
  <c r="U74" i="75" s="1"/>
  <c r="U127" i="25"/>
  <c r="V139" i="56"/>
  <c r="U75" i="74"/>
  <c r="X239" i="46"/>
  <c r="U126" i="25"/>
  <c r="V138" i="56"/>
  <c r="V140" i="56"/>
  <c r="U191" i="25" s="1"/>
  <c r="U128" i="25"/>
  <c r="E128" i="25"/>
  <c r="F140" i="56"/>
  <c r="E191" i="25" s="1"/>
  <c r="E83" i="74"/>
  <c r="E81" i="75" s="1"/>
  <c r="E148" i="25"/>
  <c r="F160" i="56"/>
  <c r="K127" i="25"/>
  <c r="L139" i="56"/>
  <c r="K76" i="74"/>
  <c r="K74" i="75" s="1"/>
  <c r="K126" i="25"/>
  <c r="L138" i="56"/>
  <c r="K75" i="74"/>
  <c r="K73" i="75" s="1"/>
  <c r="N239" i="46"/>
  <c r="L140" i="56"/>
  <c r="K191" i="25" s="1"/>
  <c r="K128" i="25"/>
  <c r="T128" i="25"/>
  <c r="U140" i="56"/>
  <c r="T191" i="25" s="1"/>
  <c r="T139" i="25"/>
  <c r="U151" i="56"/>
  <c r="T80" i="74"/>
  <c r="T78" i="75" s="1"/>
  <c r="S128" i="25"/>
  <c r="T140" i="56"/>
  <c r="S191" i="25" s="1"/>
  <c r="S75" i="74"/>
  <c r="S73" i="75" s="1"/>
  <c r="T138" i="56"/>
  <c r="S126" i="25"/>
  <c r="V239" i="46"/>
  <c r="S139" i="25"/>
  <c r="S80" i="74"/>
  <c r="S78" i="75" s="1"/>
  <c r="T151" i="56"/>
  <c r="P151" i="56"/>
  <c r="O139" i="25"/>
  <c r="O80" i="74"/>
  <c r="O78" i="75" s="1"/>
  <c r="O148" i="25"/>
  <c r="O83" i="74"/>
  <c r="O81" i="75" s="1"/>
  <c r="P160" i="56"/>
  <c r="C201" i="47"/>
  <c r="C364" i="47" s="1"/>
  <c r="D364" i="47"/>
  <c r="AL127" i="25"/>
  <c r="Q187" i="47"/>
  <c r="AL139" i="25"/>
  <c r="Q197" i="47"/>
  <c r="N187" i="47"/>
  <c r="AI127" i="25"/>
  <c r="AI148" i="25"/>
  <c r="N203" i="47"/>
  <c r="N197" i="47"/>
  <c r="AI139" i="25"/>
  <c r="AO148" i="25"/>
  <c r="T203" i="47"/>
  <c r="AO139" i="25"/>
  <c r="T197" i="47"/>
  <c r="AC126" i="25"/>
  <c r="AF239" i="46"/>
  <c r="H186" i="47"/>
  <c r="H197" i="47"/>
  <c r="AC139" i="25"/>
  <c r="H203" i="47"/>
  <c r="AC148" i="25"/>
  <c r="AD127" i="25"/>
  <c r="I187" i="47"/>
  <c r="G187" i="47"/>
  <c r="AB127" i="25"/>
  <c r="G197" i="47"/>
  <c r="AB139" i="25"/>
  <c r="AE239" i="46"/>
  <c r="AB126" i="25"/>
  <c r="G186" i="47"/>
  <c r="AG127" i="25"/>
  <c r="L187" i="47"/>
  <c r="AM127" i="25"/>
  <c r="R187" i="47"/>
  <c r="R203" i="47"/>
  <c r="AM148" i="25"/>
  <c r="F186" i="47"/>
  <c r="AA126" i="25"/>
  <c r="AD239" i="46"/>
  <c r="AA232" i="46"/>
  <c r="CO158" i="46"/>
  <c r="D158" i="56"/>
  <c r="E231" i="56"/>
  <c r="D209" i="25"/>
  <c r="D73" i="71"/>
  <c r="D74" i="70"/>
  <c r="D272" i="25"/>
  <c r="C146" i="25"/>
  <c r="C272" i="25" s="1"/>
  <c r="E79" i="75"/>
  <c r="C79" i="75" s="1"/>
  <c r="C81" i="74"/>
  <c r="AR127" i="25"/>
  <c r="W187" i="47"/>
  <c r="AR139" i="25"/>
  <c r="W197" i="47"/>
  <c r="C55" i="36"/>
  <c r="I149" i="46"/>
  <c r="I153" i="46"/>
  <c r="I131" i="46"/>
  <c r="I132" i="46"/>
  <c r="R149" i="46"/>
  <c r="R131" i="46"/>
  <c r="R132" i="46"/>
  <c r="R153" i="46"/>
  <c r="V149" i="46"/>
  <c r="V131" i="46"/>
  <c r="V132" i="46"/>
  <c r="V153" i="46"/>
  <c r="P149" i="46"/>
  <c r="P131" i="46"/>
  <c r="P132" i="46"/>
  <c r="P153" i="46"/>
  <c r="N131" i="46"/>
  <c r="N149" i="46"/>
  <c r="N153" i="46"/>
  <c r="N132" i="46"/>
  <c r="X131" i="46"/>
  <c r="X149" i="46"/>
  <c r="X153" i="46"/>
  <c r="X132" i="46"/>
  <c r="Z149" i="46"/>
  <c r="Z131" i="46"/>
  <c r="Z132" i="46"/>
  <c r="Z153" i="46"/>
  <c r="S131" i="46"/>
  <c r="S149" i="46"/>
  <c r="S153" i="46"/>
  <c r="S132" i="46"/>
  <c r="M149" i="46"/>
  <c r="M153" i="46"/>
  <c r="M131" i="46"/>
  <c r="M132" i="46"/>
  <c r="T153" i="46"/>
  <c r="T132" i="46"/>
  <c r="T131" i="46"/>
  <c r="T149" i="46"/>
  <c r="N127" i="25"/>
  <c r="O139" i="56"/>
  <c r="N76" i="74"/>
  <c r="N74" i="75" s="1"/>
  <c r="O140" i="56"/>
  <c r="N191" i="25" s="1"/>
  <c r="N128" i="25"/>
  <c r="N126" i="25"/>
  <c r="O138" i="56"/>
  <c r="N75" i="74"/>
  <c r="N73" i="75" s="1"/>
  <c r="Q239" i="46"/>
  <c r="J151" i="56"/>
  <c r="I139" i="25"/>
  <c r="I80" i="74"/>
  <c r="I78" i="75" s="1"/>
  <c r="J160" i="56"/>
  <c r="I148" i="25"/>
  <c r="I83" i="74"/>
  <c r="I81" i="75" s="1"/>
  <c r="D80" i="74"/>
  <c r="AC151" i="46"/>
  <c r="D139" i="25"/>
  <c r="E151" i="56"/>
  <c r="D127" i="25"/>
  <c r="D76" i="74"/>
  <c r="AC139" i="46"/>
  <c r="E139" i="56"/>
  <c r="I139" i="56"/>
  <c r="H127" i="25"/>
  <c r="H76" i="74"/>
  <c r="H74" i="75" s="1"/>
  <c r="H75" i="74"/>
  <c r="H73" i="75" s="1"/>
  <c r="I138" i="56"/>
  <c r="H126" i="25"/>
  <c r="K239" i="46"/>
  <c r="H128" i="25"/>
  <c r="I140" i="56"/>
  <c r="H191" i="25" s="1"/>
  <c r="V80" i="74"/>
  <c r="V78" i="75" s="1"/>
  <c r="V139" i="25"/>
  <c r="W151" i="56"/>
  <c r="V83" i="74"/>
  <c r="V81" i="75" s="1"/>
  <c r="V148" i="25"/>
  <c r="W160" i="56"/>
  <c r="W76" i="74"/>
  <c r="W74" i="75" s="1"/>
  <c r="W127" i="25"/>
  <c r="X139" i="56"/>
  <c r="W128" i="25"/>
  <c r="X140" i="56"/>
  <c r="W191" i="25" s="1"/>
  <c r="Z239" i="46"/>
  <c r="X138" i="56"/>
  <c r="W126" i="25"/>
  <c r="W75" i="74"/>
  <c r="J80" i="74"/>
  <c r="J78" i="75" s="1"/>
  <c r="J139" i="25"/>
  <c r="K151" i="56"/>
  <c r="K160" i="56"/>
  <c r="J148" i="25"/>
  <c r="J83" i="74"/>
  <c r="J81" i="75" s="1"/>
  <c r="R128" i="25"/>
  <c r="S140" i="56"/>
  <c r="R191" i="25" s="1"/>
  <c r="S138" i="56"/>
  <c r="U239" i="46"/>
  <c r="R126" i="25"/>
  <c r="R75" i="74"/>
  <c r="R73" i="75" s="1"/>
  <c r="R80" i="74"/>
  <c r="R78" i="75" s="1"/>
  <c r="R139" i="25"/>
  <c r="S151" i="56"/>
  <c r="Q139" i="25"/>
  <c r="R151" i="56"/>
  <c r="Q80" i="74"/>
  <c r="Q78" i="75" s="1"/>
  <c r="Q148" i="25"/>
  <c r="R160" i="56"/>
  <c r="Q83" i="74"/>
  <c r="Q81" i="75" s="1"/>
  <c r="L76" i="74"/>
  <c r="L74" i="75" s="1"/>
  <c r="L127" i="25"/>
  <c r="M139" i="56"/>
  <c r="M138" i="56"/>
  <c r="L75" i="74"/>
  <c r="L126" i="25"/>
  <c r="O239" i="46"/>
  <c r="L128" i="25"/>
  <c r="M140" i="56"/>
  <c r="L191" i="25" s="1"/>
  <c r="M139" i="25"/>
  <c r="N151" i="56"/>
  <c r="M80" i="74"/>
  <c r="M78" i="75" s="1"/>
  <c r="M148" i="25"/>
  <c r="N160" i="56"/>
  <c r="M83" i="74"/>
  <c r="M81" i="75" s="1"/>
  <c r="AX139" i="46"/>
  <c r="Z127" i="25"/>
  <c r="E187" i="47"/>
  <c r="S187" i="47"/>
  <c r="AN127" i="25"/>
  <c r="S197" i="47"/>
  <c r="AN139" i="25"/>
  <c r="AF148" i="25"/>
  <c r="K203" i="47"/>
  <c r="AF139" i="25"/>
  <c r="K197" i="47"/>
  <c r="P197" i="47"/>
  <c r="AK139" i="25"/>
  <c r="AK126" i="25"/>
  <c r="P186" i="47"/>
  <c r="AN239" i="46"/>
  <c r="U187" i="47"/>
  <c r="AP127" i="25"/>
  <c r="V187" i="47"/>
  <c r="AQ127" i="25"/>
  <c r="AQ148" i="25"/>
  <c r="V203" i="47"/>
  <c r="AQ139" i="25"/>
  <c r="V197" i="47"/>
  <c r="AM239" i="46"/>
  <c r="AJ126" i="25"/>
  <c r="O186" i="47"/>
  <c r="O203" i="47"/>
  <c r="AJ148" i="25"/>
  <c r="D157" i="56"/>
  <c r="D94" i="71"/>
  <c r="AH127" i="25"/>
  <c r="M187" i="47"/>
  <c r="AE127" i="25"/>
  <c r="J187" i="47"/>
  <c r="AE139" i="25"/>
  <c r="J197" i="47"/>
  <c r="AE126" i="25"/>
  <c r="AH239" i="46"/>
  <c r="J186" i="47"/>
  <c r="C97" i="74"/>
  <c r="D95" i="75"/>
  <c r="C95" i="75" s="1"/>
  <c r="Y128" i="25"/>
  <c r="X128" i="25" s="1"/>
  <c r="AX140" i="46"/>
  <c r="Y127" i="25"/>
  <c r="D187" i="47"/>
  <c r="Y126" i="25"/>
  <c r="D186" i="47"/>
  <c r="AB239" i="46"/>
  <c r="AX138" i="46"/>
  <c r="Q139" i="56"/>
  <c r="P127" i="25"/>
  <c r="P76" i="74"/>
  <c r="P74" i="75" s="1"/>
  <c r="P126" i="25"/>
  <c r="Q138" i="56"/>
  <c r="P75" i="74"/>
  <c r="P73" i="75" s="1"/>
  <c r="S239" i="46"/>
  <c r="Q140" i="56"/>
  <c r="P191" i="25" s="1"/>
  <c r="P128" i="25"/>
  <c r="F148" i="25"/>
  <c r="G160" i="56"/>
  <c r="F83" i="74"/>
  <c r="F81" i="75" s="1"/>
  <c r="F127" i="25"/>
  <c r="G139" i="56"/>
  <c r="F76" i="74"/>
  <c r="F74" i="75" s="1"/>
  <c r="G80" i="74"/>
  <c r="G78" i="75" s="1"/>
  <c r="G139" i="25"/>
  <c r="H151" i="56"/>
  <c r="G75" i="74"/>
  <c r="G73" i="75" s="1"/>
  <c r="J239" i="46"/>
  <c r="G126" i="25"/>
  <c r="H138" i="56"/>
  <c r="G148" i="25"/>
  <c r="G83" i="74"/>
  <c r="G81" i="75" s="1"/>
  <c r="H160" i="56"/>
  <c r="U139" i="25"/>
  <c r="U80" i="74"/>
  <c r="U78" i="75" s="1"/>
  <c r="V151" i="56"/>
  <c r="U148" i="25"/>
  <c r="V160" i="56"/>
  <c r="U83" i="74"/>
  <c r="U81" i="75" s="1"/>
  <c r="E76" i="74"/>
  <c r="E74" i="75" s="1"/>
  <c r="E127" i="25"/>
  <c r="F139" i="56"/>
  <c r="E126" i="25"/>
  <c r="H239" i="46"/>
  <c r="E75" i="74"/>
  <c r="F138" i="56"/>
  <c r="E139" i="25"/>
  <c r="F151" i="56"/>
  <c r="E80" i="74"/>
  <c r="E78" i="75" s="1"/>
  <c r="K80" i="74"/>
  <c r="K78" i="75" s="1"/>
  <c r="K139" i="25"/>
  <c r="L151" i="56"/>
  <c r="K148" i="25"/>
  <c r="K83" i="74"/>
  <c r="K81" i="75" s="1"/>
  <c r="L160" i="56"/>
  <c r="T83" i="74"/>
  <c r="T81" i="75" s="1"/>
  <c r="T148" i="25"/>
  <c r="U160" i="56"/>
  <c r="T76" i="74"/>
  <c r="T74" i="75" s="1"/>
  <c r="T127" i="25"/>
  <c r="U139" i="56"/>
  <c r="T75" i="74"/>
  <c r="T73" i="75" s="1"/>
  <c r="W239" i="46"/>
  <c r="T126" i="25"/>
  <c r="U138" i="56"/>
  <c r="S148" i="25"/>
  <c r="S83" i="74"/>
  <c r="S81" i="75" s="1"/>
  <c r="T160" i="56"/>
  <c r="S76" i="74"/>
  <c r="S74" i="75" s="1"/>
  <c r="S127" i="25"/>
  <c r="T139" i="56"/>
  <c r="O127" i="25"/>
  <c r="P139" i="56"/>
  <c r="O76" i="74"/>
  <c r="O74" i="75" s="1"/>
  <c r="O128" i="25"/>
  <c r="P140" i="56"/>
  <c r="O191" i="25" s="1"/>
  <c r="O75" i="74"/>
  <c r="R239" i="46"/>
  <c r="O126" i="25"/>
  <c r="P138" i="56"/>
  <c r="X146" i="25"/>
  <c r="X272" i="25" s="1"/>
  <c r="Y272" i="25"/>
  <c r="C132" i="25"/>
  <c r="C99" i="36"/>
  <c r="F193" i="25"/>
  <c r="F68" i="71"/>
  <c r="F69" i="70"/>
  <c r="K201" i="25"/>
  <c r="K70" i="71"/>
  <c r="K71" i="70"/>
  <c r="S70" i="71"/>
  <c r="S71" i="70"/>
  <c r="S201" i="25"/>
  <c r="S70" i="70"/>
  <c r="S194" i="25"/>
  <c r="S69" i="71"/>
  <c r="AR138" i="25"/>
  <c r="W196" i="47"/>
  <c r="X150" i="56"/>
  <c r="AI138" i="25"/>
  <c r="N196" i="47"/>
  <c r="AL131" i="25"/>
  <c r="Q190" i="47"/>
  <c r="R143" i="56"/>
  <c r="AB138" i="25"/>
  <c r="G196" i="47"/>
  <c r="AR132" i="25"/>
  <c r="X144" i="56"/>
  <c r="W195" i="25" s="1"/>
  <c r="AR130" i="25"/>
  <c r="W189" i="47"/>
  <c r="AU240" i="46"/>
  <c r="X142" i="56"/>
  <c r="AA131" i="25"/>
  <c r="F190" i="47"/>
  <c r="AA138" i="25"/>
  <c r="F196" i="47"/>
  <c r="AF131" i="25"/>
  <c r="K190" i="47"/>
  <c r="AF130" i="25"/>
  <c r="K189" i="47"/>
  <c r="AI240" i="46"/>
  <c r="AI130" i="25"/>
  <c r="N189" i="47"/>
  <c r="AL240" i="46"/>
  <c r="AI131" i="25"/>
  <c r="N190" i="47"/>
  <c r="AL130" i="25"/>
  <c r="AO240" i="46"/>
  <c r="Q189" i="47"/>
  <c r="R142" i="56"/>
  <c r="AL132" i="25"/>
  <c r="R144" i="56"/>
  <c r="Q195" i="25" s="1"/>
  <c r="AB130" i="25"/>
  <c r="G189" i="47"/>
  <c r="AE240" i="46"/>
  <c r="AO131" i="25"/>
  <c r="T190" i="47"/>
  <c r="AO130" i="25"/>
  <c r="AR240" i="46"/>
  <c r="T189" i="47"/>
  <c r="AK131" i="25"/>
  <c r="P190" i="47"/>
  <c r="AK130" i="25"/>
  <c r="AN240" i="46"/>
  <c r="P189" i="47"/>
  <c r="AG131" i="25"/>
  <c r="L190" i="47"/>
  <c r="M143" i="56"/>
  <c r="AG138" i="25"/>
  <c r="L196" i="47"/>
  <c r="M150" i="56"/>
  <c r="AC130" i="25"/>
  <c r="AF240" i="46"/>
  <c r="H189" i="47"/>
  <c r="U144" i="56"/>
  <c r="T195" i="25" s="1"/>
  <c r="Q143" i="56"/>
  <c r="D233" i="56"/>
  <c r="K160" i="44"/>
  <c r="C76" i="71"/>
  <c r="C97" i="71" s="1"/>
  <c r="D97" i="71"/>
  <c r="C75" i="71"/>
  <c r="C96" i="71" s="1"/>
  <c r="D96" i="71"/>
  <c r="O142" i="56"/>
  <c r="O144" i="56"/>
  <c r="N195" i="25" s="1"/>
  <c r="L142" i="56"/>
  <c r="I142" i="56"/>
  <c r="V70" i="71"/>
  <c r="V201" i="25"/>
  <c r="V71" i="70"/>
  <c r="L139" i="44"/>
  <c r="J231" i="44" s="1"/>
  <c r="I231" i="44"/>
  <c r="AL132" i="46"/>
  <c r="AL153" i="46"/>
  <c r="AL149" i="46"/>
  <c r="AL131" i="46"/>
  <c r="AT153" i="46"/>
  <c r="AT149" i="46"/>
  <c r="AT132" i="46"/>
  <c r="AT131" i="46"/>
  <c r="AO131" i="46"/>
  <c r="AO132" i="46"/>
  <c r="AO153" i="46"/>
  <c r="AO149" i="46"/>
  <c r="AR131" i="46"/>
  <c r="AR153" i="46"/>
  <c r="AR149" i="46"/>
  <c r="AR132" i="46"/>
  <c r="AN131" i="46"/>
  <c r="AN153" i="46"/>
  <c r="AN149" i="46"/>
  <c r="AN132" i="46"/>
  <c r="AH153" i="46"/>
  <c r="AH149" i="46"/>
  <c r="AH131" i="46"/>
  <c r="AH132" i="46"/>
  <c r="AU153" i="46"/>
  <c r="AU149" i="46"/>
  <c r="AU131" i="46"/>
  <c r="AU132" i="46"/>
  <c r="AF132" i="46"/>
  <c r="AF153" i="46"/>
  <c r="AF149" i="46"/>
  <c r="AF131" i="46"/>
  <c r="AP153" i="46"/>
  <c r="AP149" i="46"/>
  <c r="AP132" i="46"/>
  <c r="AP131" i="46"/>
  <c r="I71" i="70"/>
  <c r="I201" i="25"/>
  <c r="I70" i="70"/>
  <c r="I194" i="25"/>
  <c r="I69" i="71"/>
  <c r="I224" i="44"/>
  <c r="L131" i="44"/>
  <c r="J224" i="44" s="1"/>
  <c r="I232" i="44"/>
  <c r="L157" i="44"/>
  <c r="J232" i="44" s="1"/>
  <c r="S193" i="25"/>
  <c r="G150" i="56"/>
  <c r="AE132" i="25"/>
  <c r="K144" i="56"/>
  <c r="J195" i="25" s="1"/>
  <c r="AE130" i="25"/>
  <c r="J189" i="47"/>
  <c r="AH240" i="46"/>
  <c r="K142" i="56"/>
  <c r="Z130" i="25"/>
  <c r="E189" i="47"/>
  <c r="AC240" i="46"/>
  <c r="F142" i="56"/>
  <c r="Z132" i="25"/>
  <c r="F144" i="56"/>
  <c r="E195" i="25" s="1"/>
  <c r="AJ132" i="25"/>
  <c r="P144" i="56"/>
  <c r="O195" i="25" s="1"/>
  <c r="AJ130" i="25"/>
  <c r="O189" i="47"/>
  <c r="AM240" i="46"/>
  <c r="P142" i="56"/>
  <c r="AH130" i="25"/>
  <c r="M189" i="47"/>
  <c r="AK240" i="46"/>
  <c r="AD130" i="25"/>
  <c r="I189" i="47"/>
  <c r="AG240" i="46"/>
  <c r="AP130" i="25"/>
  <c r="AS240" i="46"/>
  <c r="U189" i="47"/>
  <c r="V142" i="56"/>
  <c r="AP132" i="25"/>
  <c r="V144" i="56"/>
  <c r="U195" i="25" s="1"/>
  <c r="AN130" i="25"/>
  <c r="AQ240" i="46"/>
  <c r="S189" i="47"/>
  <c r="AM130" i="25"/>
  <c r="AP240" i="46"/>
  <c r="R189" i="47"/>
  <c r="AM131" i="25"/>
  <c r="R190" i="47"/>
  <c r="AQ130" i="25"/>
  <c r="V189" i="47"/>
  <c r="AT240" i="46"/>
  <c r="AQ131" i="25"/>
  <c r="V190" i="47"/>
  <c r="T280" i="25"/>
  <c r="Q142" i="56"/>
  <c r="O143" i="56"/>
  <c r="L144" i="56"/>
  <c r="K195" i="25" s="1"/>
  <c r="Y138" i="25"/>
  <c r="D196" i="47"/>
  <c r="AX150" i="46"/>
  <c r="E150" i="56"/>
  <c r="Y131" i="25"/>
  <c r="AX143" i="46"/>
  <c r="D190" i="47"/>
  <c r="E143" i="56"/>
  <c r="Y120" i="25"/>
  <c r="D185" i="47"/>
  <c r="Y137" i="25"/>
  <c r="D195" i="47"/>
  <c r="J142" i="56"/>
  <c r="J144" i="56"/>
  <c r="I195" i="25" s="1"/>
  <c r="M193" i="25"/>
  <c r="AR131" i="25"/>
  <c r="W190" i="47"/>
  <c r="X143" i="56"/>
  <c r="AA130" i="25"/>
  <c r="AD240" i="46"/>
  <c r="F189" i="47"/>
  <c r="AF138" i="25"/>
  <c r="K196" i="47"/>
  <c r="AL138" i="25"/>
  <c r="Q196" i="47"/>
  <c r="R150" i="56"/>
  <c r="AB131" i="25"/>
  <c r="G190" i="47"/>
  <c r="AO138" i="25"/>
  <c r="T196" i="47"/>
  <c r="AK138" i="25"/>
  <c r="P196" i="47"/>
  <c r="AG130" i="25"/>
  <c r="AJ240" i="46"/>
  <c r="L189" i="47"/>
  <c r="M142" i="56"/>
  <c r="AG132" i="25"/>
  <c r="M144" i="56"/>
  <c r="L195" i="25" s="1"/>
  <c r="AC131" i="25"/>
  <c r="H190" i="47"/>
  <c r="AC138" i="25"/>
  <c r="H196" i="47"/>
  <c r="Q144" i="56"/>
  <c r="P195" i="25" s="1"/>
  <c r="D315" i="25"/>
  <c r="X213" i="25"/>
  <c r="X315" i="25" s="1"/>
  <c r="C213" i="25"/>
  <c r="C315" i="25" s="1"/>
  <c r="C77" i="70"/>
  <c r="C97" i="70" s="1"/>
  <c r="D97" i="70"/>
  <c r="C212" i="25"/>
  <c r="C314" i="25" s="1"/>
  <c r="X212" i="25"/>
  <c r="X314" i="25" s="1"/>
  <c r="D314" i="25"/>
  <c r="C76" i="70"/>
  <c r="C96" i="70" s="1"/>
  <c r="D96" i="70"/>
  <c r="K159" i="44"/>
  <c r="D232" i="56"/>
  <c r="H142" i="56"/>
  <c r="H150" i="56"/>
  <c r="I150" i="56"/>
  <c r="V70" i="70"/>
  <c r="V194" i="25"/>
  <c r="AV131" i="46"/>
  <c r="AV153" i="46"/>
  <c r="AV149" i="46"/>
  <c r="AV132" i="46"/>
  <c r="AE153" i="46"/>
  <c r="AE149" i="46"/>
  <c r="AE131" i="46"/>
  <c r="AE132" i="46"/>
  <c r="AI153" i="46"/>
  <c r="AI149" i="46"/>
  <c r="AI131" i="46"/>
  <c r="AI132" i="46"/>
  <c r="AQ153" i="46"/>
  <c r="AQ149" i="46"/>
  <c r="AQ131" i="46"/>
  <c r="AQ132" i="46"/>
  <c r="AK153" i="46"/>
  <c r="AK149" i="46"/>
  <c r="AK132" i="46"/>
  <c r="AK131" i="46"/>
  <c r="AS131" i="46"/>
  <c r="AS132" i="46"/>
  <c r="AS153" i="46"/>
  <c r="AS149" i="46"/>
  <c r="AW131" i="46"/>
  <c r="AW132" i="46"/>
  <c r="AW153" i="46"/>
  <c r="AW149" i="46"/>
  <c r="AJ131" i="46"/>
  <c r="AJ132" i="46"/>
  <c r="AJ153" i="46"/>
  <c r="AJ149" i="46"/>
  <c r="AG131" i="46"/>
  <c r="AG132" i="46"/>
  <c r="AG153" i="46"/>
  <c r="AG149" i="46"/>
  <c r="AM153" i="46"/>
  <c r="AM149" i="46"/>
  <c r="AM131" i="46"/>
  <c r="AM132" i="46"/>
  <c r="X96" i="25"/>
  <c r="AS92" i="25"/>
  <c r="AS96" i="25" s="1"/>
  <c r="AE138" i="25"/>
  <c r="J196" i="47"/>
  <c r="K150" i="56"/>
  <c r="AE131" i="25"/>
  <c r="J190" i="47"/>
  <c r="K143" i="56"/>
  <c r="Z131" i="25"/>
  <c r="E190" i="47"/>
  <c r="F143" i="56"/>
  <c r="Z138" i="25"/>
  <c r="E196" i="47"/>
  <c r="F150" i="56"/>
  <c r="AJ138" i="25"/>
  <c r="O196" i="47"/>
  <c r="P150" i="56"/>
  <c r="AJ131" i="25"/>
  <c r="O190" i="47"/>
  <c r="P143" i="56"/>
  <c r="AH131" i="25"/>
  <c r="M190" i="47"/>
  <c r="AH138" i="25"/>
  <c r="M196" i="47"/>
  <c r="AD131" i="25"/>
  <c r="I190" i="47"/>
  <c r="AD138" i="25"/>
  <c r="I196" i="47"/>
  <c r="AP131" i="25"/>
  <c r="U190" i="47"/>
  <c r="V143" i="56"/>
  <c r="AP138" i="25"/>
  <c r="U196" i="47"/>
  <c r="V150" i="56"/>
  <c r="AN138" i="25"/>
  <c r="S196" i="47"/>
  <c r="AN131" i="25"/>
  <c r="S190" i="47"/>
  <c r="AM138" i="25"/>
  <c r="R196" i="47"/>
  <c r="AQ138" i="25"/>
  <c r="V196" i="47"/>
  <c r="U142" i="56"/>
  <c r="U150" i="56"/>
  <c r="Q150" i="56"/>
  <c r="R68" i="71"/>
  <c r="R69" i="70"/>
  <c r="R193" i="25"/>
  <c r="S144" i="56"/>
  <c r="R195" i="25" s="1"/>
  <c r="H144" i="56"/>
  <c r="G195" i="25" s="1"/>
  <c r="O150" i="56"/>
  <c r="L143" i="56"/>
  <c r="I143" i="56"/>
  <c r="I144" i="56"/>
  <c r="H195" i="25" s="1"/>
  <c r="W142" i="56"/>
  <c r="W144" i="56"/>
  <c r="V195" i="25" s="1"/>
  <c r="Y132" i="25"/>
  <c r="AX144" i="46"/>
  <c r="E144" i="56"/>
  <c r="Y130" i="25"/>
  <c r="D189" i="47"/>
  <c r="AB240" i="46"/>
  <c r="AX142" i="46"/>
  <c r="E142" i="56"/>
  <c r="Y119" i="25"/>
  <c r="D184" i="47"/>
  <c r="AB238" i="46"/>
  <c r="Y141" i="25"/>
  <c r="D199" i="47"/>
  <c r="I280" i="25"/>
  <c r="C309" i="25"/>
  <c r="X309" i="25"/>
  <c r="G143" i="56"/>
  <c r="G144" i="56"/>
  <c r="F195" i="25" s="1"/>
  <c r="C273" i="47"/>
  <c r="S68" i="71" l="1"/>
  <c r="R69" i="71"/>
  <c r="H280" i="25"/>
  <c r="M69" i="70"/>
  <c r="N280" i="25"/>
  <c r="M194" i="25"/>
  <c r="T69" i="71"/>
  <c r="G194" i="25"/>
  <c r="T70" i="70"/>
  <c r="R201" i="25"/>
  <c r="M69" i="71"/>
  <c r="R194" i="25"/>
  <c r="G70" i="70"/>
  <c r="R71" i="70"/>
  <c r="R280" i="25"/>
  <c r="L280" i="25"/>
  <c r="C130" i="25"/>
  <c r="CO144" i="46"/>
  <c r="C138" i="25"/>
  <c r="M280" i="25"/>
  <c r="P280" i="25"/>
  <c r="C77" i="74"/>
  <c r="M71" i="70"/>
  <c r="C77" i="75"/>
  <c r="C76" i="75"/>
  <c r="M201" i="25"/>
  <c r="U280" i="25"/>
  <c r="CO150" i="46"/>
  <c r="C131" i="25"/>
  <c r="CO143" i="46"/>
  <c r="W280" i="25"/>
  <c r="AA240" i="46"/>
  <c r="C78" i="74"/>
  <c r="C79" i="74"/>
  <c r="K86" i="74"/>
  <c r="K20" i="74" s="1"/>
  <c r="X311" i="25"/>
  <c r="C311" i="25"/>
  <c r="G84" i="75"/>
  <c r="G20" i="75" s="1"/>
  <c r="H84" i="75"/>
  <c r="H20" i="75" s="1"/>
  <c r="CO151" i="46"/>
  <c r="C72" i="71"/>
  <c r="C94" i="71" s="1"/>
  <c r="X127" i="25"/>
  <c r="K84" i="75"/>
  <c r="K20" i="75" s="1"/>
  <c r="V84" i="75"/>
  <c r="V20" i="75" s="1"/>
  <c r="AA280" i="25"/>
  <c r="R99" i="70"/>
  <c r="T86" i="74"/>
  <c r="T20" i="74" s="1"/>
  <c r="AA279" i="25"/>
  <c r="M84" i="75"/>
  <c r="M20" i="75" s="1"/>
  <c r="I86" i="74"/>
  <c r="I20" i="74" s="1"/>
  <c r="S321" i="25"/>
  <c r="R86" i="74"/>
  <c r="R20" i="74" s="1"/>
  <c r="M86" i="74"/>
  <c r="M20" i="74" s="1"/>
  <c r="T239" i="56"/>
  <c r="C73" i="70"/>
  <c r="C94" i="70" s="1"/>
  <c r="V86" i="74"/>
  <c r="V20" i="74" s="1"/>
  <c r="T84" i="75"/>
  <c r="T20" i="75" s="1"/>
  <c r="AK279" i="25"/>
  <c r="AJ279" i="25"/>
  <c r="R84" i="75"/>
  <c r="R20" i="75" s="1"/>
  <c r="I84" i="75"/>
  <c r="I20" i="75" s="1"/>
  <c r="S84" i="75"/>
  <c r="S20" i="75" s="1"/>
  <c r="P84" i="75"/>
  <c r="P20" i="75" s="1"/>
  <c r="H86" i="74"/>
  <c r="H20" i="74" s="1"/>
  <c r="P86" i="74"/>
  <c r="P20" i="74" s="1"/>
  <c r="R99" i="71"/>
  <c r="F359" i="47"/>
  <c r="N239" i="56"/>
  <c r="S99" i="70"/>
  <c r="N86" i="74"/>
  <c r="N20" i="74" s="1"/>
  <c r="O279" i="25"/>
  <c r="X208" i="25"/>
  <c r="X312" i="25" s="1"/>
  <c r="X132" i="25"/>
  <c r="S86" i="74"/>
  <c r="S20" i="74" s="1"/>
  <c r="L359" i="47"/>
  <c r="F357" i="47"/>
  <c r="AB279" i="25"/>
  <c r="S99" i="71"/>
  <c r="AV239" i="46"/>
  <c r="AE279" i="25"/>
  <c r="W279" i="25"/>
  <c r="N84" i="75"/>
  <c r="N20" i="75" s="1"/>
  <c r="G357" i="47"/>
  <c r="G86" i="74"/>
  <c r="G20" i="74" s="1"/>
  <c r="AV240" i="46"/>
  <c r="G267" i="47"/>
  <c r="G274" i="47" s="1"/>
  <c r="G78" i="47"/>
  <c r="S267" i="47"/>
  <c r="S274" i="47" s="1"/>
  <c r="S78" i="47"/>
  <c r="F267" i="47"/>
  <c r="F274" i="47" s="1"/>
  <c r="F78" i="47"/>
  <c r="O267" i="47"/>
  <c r="O274" i="47" s="1"/>
  <c r="O78" i="47"/>
  <c r="L267" i="47"/>
  <c r="L274" i="47" s="1"/>
  <c r="L78" i="47"/>
  <c r="C216" i="25"/>
  <c r="C318" i="25" s="1"/>
  <c r="D318" i="25"/>
  <c r="X216" i="25"/>
  <c r="X318" i="25" s="1"/>
  <c r="R267" i="47"/>
  <c r="R274" i="47" s="1"/>
  <c r="R78" i="47"/>
  <c r="T267" i="47"/>
  <c r="T274" i="47" s="1"/>
  <c r="T78" i="47"/>
  <c r="W267" i="47"/>
  <c r="W274" i="47" s="1"/>
  <c r="W78" i="47"/>
  <c r="V267" i="47"/>
  <c r="V274" i="47" s="1"/>
  <c r="V78" i="47"/>
  <c r="X139" i="25"/>
  <c r="P267" i="47"/>
  <c r="P274" i="47" s="1"/>
  <c r="P78" i="47"/>
  <c r="M267" i="47"/>
  <c r="M274" i="47" s="1"/>
  <c r="M78" i="47"/>
  <c r="D236" i="56"/>
  <c r="K163" i="44"/>
  <c r="C117" i="47"/>
  <c r="D309" i="47"/>
  <c r="D315" i="47" s="1"/>
  <c r="D68" i="47"/>
  <c r="D127" i="47"/>
  <c r="I78" i="47"/>
  <c r="I267" i="47"/>
  <c r="I274" i="47" s="1"/>
  <c r="E267" i="47"/>
  <c r="E274" i="47" s="1"/>
  <c r="E78" i="47"/>
  <c r="H267" i="47"/>
  <c r="H274" i="47" s="1"/>
  <c r="H78" i="47"/>
  <c r="J267" i="47"/>
  <c r="J274" i="47" s="1"/>
  <c r="J78" i="47"/>
  <c r="N267" i="47"/>
  <c r="N274" i="47" s="1"/>
  <c r="N78" i="47"/>
  <c r="U267" i="47"/>
  <c r="U274" i="47" s="1"/>
  <c r="U78" i="47"/>
  <c r="AX153" i="46"/>
  <c r="AX131" i="46"/>
  <c r="N359" i="47"/>
  <c r="O67" i="70"/>
  <c r="O189" i="25"/>
  <c r="O66" i="71"/>
  <c r="P238" i="56"/>
  <c r="S75" i="70"/>
  <c r="S74" i="71"/>
  <c r="S211" i="25"/>
  <c r="T279" i="25"/>
  <c r="T74" i="71"/>
  <c r="T211" i="25"/>
  <c r="T75" i="70"/>
  <c r="K202" i="25"/>
  <c r="K72" i="70"/>
  <c r="K71" i="71"/>
  <c r="E71" i="71"/>
  <c r="E202" i="25"/>
  <c r="E72" i="70"/>
  <c r="F238" i="56"/>
  <c r="E189" i="25"/>
  <c r="E66" i="71"/>
  <c r="E67" i="70"/>
  <c r="E190" i="25"/>
  <c r="E68" i="70"/>
  <c r="E67" i="71"/>
  <c r="U75" i="70"/>
  <c r="U74" i="71"/>
  <c r="U211" i="25"/>
  <c r="U202" i="25"/>
  <c r="U72" i="70"/>
  <c r="U71" i="71"/>
  <c r="H238" i="56"/>
  <c r="G189" i="25"/>
  <c r="G66" i="71"/>
  <c r="G67" i="70"/>
  <c r="G71" i="71"/>
  <c r="G72" i="70"/>
  <c r="G202" i="25"/>
  <c r="F67" i="71"/>
  <c r="F190" i="25"/>
  <c r="F68" i="70"/>
  <c r="P279" i="25"/>
  <c r="D357" i="47"/>
  <c r="C186" i="47"/>
  <c r="C187" i="47"/>
  <c r="J357" i="47"/>
  <c r="O357" i="47"/>
  <c r="P357" i="47"/>
  <c r="M74" i="71"/>
  <c r="M211" i="25"/>
  <c r="M75" i="70"/>
  <c r="L279" i="25"/>
  <c r="L66" i="71"/>
  <c r="L67" i="70"/>
  <c r="L189" i="25"/>
  <c r="M238" i="56"/>
  <c r="Q71" i="71"/>
  <c r="Q72" i="70"/>
  <c r="Q202" i="25"/>
  <c r="R72" i="70"/>
  <c r="R71" i="71"/>
  <c r="R202" i="25"/>
  <c r="R279" i="25"/>
  <c r="R67" i="70"/>
  <c r="R189" i="25"/>
  <c r="S238" i="56"/>
  <c r="R66" i="71"/>
  <c r="J202" i="25"/>
  <c r="J71" i="71"/>
  <c r="J72" i="70"/>
  <c r="V75" i="70"/>
  <c r="V211" i="25"/>
  <c r="V74" i="71"/>
  <c r="H66" i="71"/>
  <c r="H189" i="25"/>
  <c r="H67" i="70"/>
  <c r="I238" i="56"/>
  <c r="H67" i="71"/>
  <c r="H190" i="25"/>
  <c r="H68" i="70"/>
  <c r="CO139" i="46"/>
  <c r="C127" i="25"/>
  <c r="C139" i="25"/>
  <c r="C80" i="74"/>
  <c r="D78" i="75"/>
  <c r="C78" i="75" s="1"/>
  <c r="I202" i="25"/>
  <c r="I71" i="71"/>
  <c r="I72" i="70"/>
  <c r="N279" i="25"/>
  <c r="N190" i="25"/>
  <c r="N67" i="71"/>
  <c r="N68" i="70"/>
  <c r="O52" i="73"/>
  <c r="O91" i="74" s="1"/>
  <c r="O89" i="75" s="1"/>
  <c r="O137" i="25"/>
  <c r="O51" i="73"/>
  <c r="O90" i="74" s="1"/>
  <c r="O88" i="75" s="1"/>
  <c r="O120" i="25"/>
  <c r="H51" i="73"/>
  <c r="H90" i="74" s="1"/>
  <c r="H88" i="75" s="1"/>
  <c r="H120" i="25"/>
  <c r="H141" i="25"/>
  <c r="H53" i="73"/>
  <c r="H92" i="74" s="1"/>
  <c r="H90" i="75" s="1"/>
  <c r="N51" i="73"/>
  <c r="N90" i="74" s="1"/>
  <c r="N88" i="75" s="1"/>
  <c r="N120" i="25"/>
  <c r="N137" i="25"/>
  <c r="N52" i="73"/>
  <c r="N91" i="74" s="1"/>
  <c r="N89" i="75" s="1"/>
  <c r="U53" i="73"/>
  <c r="U92" i="74" s="1"/>
  <c r="U90" i="75" s="1"/>
  <c r="U141" i="25"/>
  <c r="Z218" i="46"/>
  <c r="U119" i="25"/>
  <c r="U50" i="73"/>
  <c r="X238" i="46"/>
  <c r="X263" i="46" s="1"/>
  <c r="S120" i="25"/>
  <c r="S51" i="73"/>
  <c r="S90" i="74" s="1"/>
  <c r="S88" i="75" s="1"/>
  <c r="S137" i="25"/>
  <c r="S52" i="73"/>
  <c r="S91" i="74" s="1"/>
  <c r="S89" i="75" s="1"/>
  <c r="I120" i="25"/>
  <c r="I51" i="73"/>
  <c r="I90" i="74" s="1"/>
  <c r="I88" i="75" s="1"/>
  <c r="I137" i="25"/>
  <c r="I52" i="73"/>
  <c r="I91" i="74" s="1"/>
  <c r="I89" i="75" s="1"/>
  <c r="K141" i="25"/>
  <c r="K53" i="73"/>
  <c r="K92" i="74" s="1"/>
  <c r="K90" i="75" s="1"/>
  <c r="K50" i="73"/>
  <c r="P218" i="46"/>
  <c r="K119" i="25"/>
  <c r="N238" i="46"/>
  <c r="N263" i="46" s="1"/>
  <c r="Q141" i="25"/>
  <c r="Q53" i="73"/>
  <c r="Q92" i="74" s="1"/>
  <c r="Q90" i="75" s="1"/>
  <c r="Q119" i="25"/>
  <c r="Q50" i="73"/>
  <c r="T238" i="46"/>
  <c r="T263" i="46" s="1"/>
  <c r="V218" i="46"/>
  <c r="M141" i="25"/>
  <c r="M53" i="73"/>
  <c r="M92" i="74" s="1"/>
  <c r="M90" i="75" s="1"/>
  <c r="M119" i="25"/>
  <c r="M50" i="73"/>
  <c r="P238" i="46"/>
  <c r="P263" i="46" s="1"/>
  <c r="R218" i="46"/>
  <c r="D51" i="73"/>
  <c r="E132" i="56"/>
  <c r="D120" i="25"/>
  <c r="AC132" i="46"/>
  <c r="D141" i="25"/>
  <c r="E153" i="56"/>
  <c r="AC153" i="46"/>
  <c r="CO153" i="46" s="1"/>
  <c r="D53" i="73"/>
  <c r="D95" i="71"/>
  <c r="C73" i="71"/>
  <c r="C95" i="71" s="1"/>
  <c r="H357" i="47"/>
  <c r="AC279" i="25"/>
  <c r="O72" i="70"/>
  <c r="O202" i="25"/>
  <c r="O71" i="71"/>
  <c r="S67" i="70"/>
  <c r="T238" i="56"/>
  <c r="S66" i="71"/>
  <c r="S189" i="25"/>
  <c r="K279" i="25"/>
  <c r="K67" i="71"/>
  <c r="K190" i="25"/>
  <c r="K68" i="70"/>
  <c r="E75" i="70"/>
  <c r="E74" i="71"/>
  <c r="E211" i="25"/>
  <c r="U279" i="25"/>
  <c r="U86" i="74"/>
  <c r="U20" i="74" s="1"/>
  <c r="U73" i="75"/>
  <c r="U84" i="75" s="1"/>
  <c r="U20" i="75" s="1"/>
  <c r="G68" i="70"/>
  <c r="G190" i="25"/>
  <c r="G67" i="71"/>
  <c r="F189" i="25"/>
  <c r="F67" i="70"/>
  <c r="G238" i="56"/>
  <c r="F66" i="71"/>
  <c r="P71" i="71"/>
  <c r="P202" i="25"/>
  <c r="P72" i="70"/>
  <c r="C203" i="47"/>
  <c r="M357" i="47"/>
  <c r="V357" i="47"/>
  <c r="K357" i="47"/>
  <c r="AN279" i="25"/>
  <c r="E357" i="47"/>
  <c r="M279" i="25"/>
  <c r="L74" i="71"/>
  <c r="L211" i="25"/>
  <c r="L75" i="70"/>
  <c r="L71" i="71"/>
  <c r="L72" i="70"/>
  <c r="L202" i="25"/>
  <c r="R238" i="56"/>
  <c r="Q189" i="25"/>
  <c r="Q67" i="70"/>
  <c r="Q66" i="71"/>
  <c r="Q68" i="70"/>
  <c r="Q190" i="25"/>
  <c r="Q67" i="71"/>
  <c r="J73" i="75"/>
  <c r="J84" i="75" s="1"/>
  <c r="J20" i="75" s="1"/>
  <c r="J86" i="74"/>
  <c r="J20" i="74" s="1"/>
  <c r="J279" i="25"/>
  <c r="J67" i="71"/>
  <c r="J190" i="25"/>
  <c r="J68" i="70"/>
  <c r="V189" i="25"/>
  <c r="W238" i="56"/>
  <c r="V67" i="70"/>
  <c r="V66" i="71"/>
  <c r="H202" i="25"/>
  <c r="H72" i="70"/>
  <c r="H71" i="71"/>
  <c r="CO138" i="46"/>
  <c r="AA239" i="46"/>
  <c r="D191" i="25"/>
  <c r="D140" i="56"/>
  <c r="K138" i="44" s="1"/>
  <c r="L138" i="44" s="1"/>
  <c r="CO140" i="46"/>
  <c r="C148" i="25"/>
  <c r="D75" i="70"/>
  <c r="D160" i="56"/>
  <c r="K158" i="44" s="1"/>
  <c r="L158" i="44" s="1"/>
  <c r="D74" i="71"/>
  <c r="D211" i="25"/>
  <c r="I66" i="71"/>
  <c r="J238" i="56"/>
  <c r="I189" i="25"/>
  <c r="I67" i="70"/>
  <c r="I279" i="25"/>
  <c r="N75" i="70"/>
  <c r="N211" i="25"/>
  <c r="N74" i="71"/>
  <c r="W52" i="73"/>
  <c r="W91" i="74" s="1"/>
  <c r="W89" i="75" s="1"/>
  <c r="W137" i="25"/>
  <c r="W51" i="73"/>
  <c r="W90" i="74" s="1"/>
  <c r="W88" i="75" s="1"/>
  <c r="W120" i="25"/>
  <c r="P53" i="73"/>
  <c r="P92" i="74" s="1"/>
  <c r="P90" i="75" s="1"/>
  <c r="P141" i="25"/>
  <c r="S238" i="46"/>
  <c r="S263" i="46" s="1"/>
  <c r="U218" i="46"/>
  <c r="P119" i="25"/>
  <c r="P50" i="73"/>
  <c r="R51" i="73"/>
  <c r="R90" i="74" s="1"/>
  <c r="R88" i="75" s="1"/>
  <c r="R120" i="25"/>
  <c r="R52" i="73"/>
  <c r="R91" i="74" s="1"/>
  <c r="R89" i="75" s="1"/>
  <c r="R137" i="25"/>
  <c r="F52" i="73"/>
  <c r="F91" i="74" s="1"/>
  <c r="F89" i="75" s="1"/>
  <c r="F137" i="25"/>
  <c r="F120" i="25"/>
  <c r="F51" i="73"/>
  <c r="F90" i="74" s="1"/>
  <c r="F88" i="75" s="1"/>
  <c r="J137" i="25"/>
  <c r="J52" i="73"/>
  <c r="J91" i="74" s="1"/>
  <c r="J89" i="75" s="1"/>
  <c r="J120" i="25"/>
  <c r="J51" i="73"/>
  <c r="J90" i="74" s="1"/>
  <c r="J88" i="75" s="1"/>
  <c r="T141" i="25"/>
  <c r="T53" i="73"/>
  <c r="T92" i="74" s="1"/>
  <c r="T90" i="75" s="1"/>
  <c r="T119" i="25"/>
  <c r="W238" i="46"/>
  <c r="W263" i="46" s="1"/>
  <c r="T50" i="73"/>
  <c r="Y218" i="46"/>
  <c r="E120" i="25"/>
  <c r="E51" i="73"/>
  <c r="E90" i="74" s="1"/>
  <c r="E88" i="75" s="1"/>
  <c r="E52" i="73"/>
  <c r="E91" i="74" s="1"/>
  <c r="E89" i="75" s="1"/>
  <c r="E137" i="25"/>
  <c r="V120" i="25"/>
  <c r="V51" i="73"/>
  <c r="V90" i="74" s="1"/>
  <c r="V88" i="75" s="1"/>
  <c r="V52" i="73"/>
  <c r="V91" i="74" s="1"/>
  <c r="V89" i="75" s="1"/>
  <c r="V137" i="25"/>
  <c r="G141" i="25"/>
  <c r="G53" i="73"/>
  <c r="G92" i="74" s="1"/>
  <c r="G90" i="75" s="1"/>
  <c r="G119" i="25"/>
  <c r="G50" i="73"/>
  <c r="J238" i="46"/>
  <c r="J263" i="46" s="1"/>
  <c r="L218" i="46"/>
  <c r="L141" i="25"/>
  <c r="L53" i="73"/>
  <c r="L92" i="74" s="1"/>
  <c r="L90" i="75" s="1"/>
  <c r="L137" i="25"/>
  <c r="L52" i="73"/>
  <c r="L91" i="74" s="1"/>
  <c r="L89" i="75" s="1"/>
  <c r="AR279" i="25"/>
  <c r="L357" i="47"/>
  <c r="AG279" i="25"/>
  <c r="AD279" i="25"/>
  <c r="T357" i="47"/>
  <c r="AI279" i="25"/>
  <c r="Q357" i="47"/>
  <c r="O86" i="74"/>
  <c r="O20" i="74" s="1"/>
  <c r="O73" i="75"/>
  <c r="O84" i="75" s="1"/>
  <c r="O20" i="75" s="1"/>
  <c r="O67" i="71"/>
  <c r="O190" i="25"/>
  <c r="O68" i="70"/>
  <c r="S67" i="71"/>
  <c r="S190" i="25"/>
  <c r="S68" i="70"/>
  <c r="T189" i="25"/>
  <c r="T67" i="70"/>
  <c r="T66" i="71"/>
  <c r="U238" i="56"/>
  <c r="T68" i="70"/>
  <c r="T190" i="25"/>
  <c r="T67" i="71"/>
  <c r="K74" i="71"/>
  <c r="K75" i="70"/>
  <c r="K211" i="25"/>
  <c r="E86" i="74"/>
  <c r="E20" i="74" s="1"/>
  <c r="E73" i="75"/>
  <c r="E84" i="75" s="1"/>
  <c r="E20" i="75" s="1"/>
  <c r="E279" i="25"/>
  <c r="G211" i="25"/>
  <c r="G75" i="70"/>
  <c r="G74" i="71"/>
  <c r="G279" i="25"/>
  <c r="F211" i="25"/>
  <c r="F75" i="70"/>
  <c r="F74" i="71"/>
  <c r="P189" i="25"/>
  <c r="P66" i="71"/>
  <c r="Q238" i="56"/>
  <c r="P67" i="70"/>
  <c r="P68" i="70"/>
  <c r="P67" i="71"/>
  <c r="P190" i="25"/>
  <c r="Y279" i="25"/>
  <c r="X126" i="25"/>
  <c r="K155" i="44"/>
  <c r="D230" i="56"/>
  <c r="M202" i="25"/>
  <c r="M72" i="70"/>
  <c r="M71" i="71"/>
  <c r="L86" i="74"/>
  <c r="L20" i="74" s="1"/>
  <c r="L73" i="75"/>
  <c r="L84" i="75" s="1"/>
  <c r="L20" i="75" s="1"/>
  <c r="L68" i="70"/>
  <c r="L190" i="25"/>
  <c r="L67" i="71"/>
  <c r="Q211" i="25"/>
  <c r="Q74" i="71"/>
  <c r="Q75" i="70"/>
  <c r="J211" i="25"/>
  <c r="J75" i="70"/>
  <c r="J74" i="71"/>
  <c r="W73" i="75"/>
  <c r="W84" i="75" s="1"/>
  <c r="W20" i="75" s="1"/>
  <c r="W86" i="74"/>
  <c r="W20" i="74" s="1"/>
  <c r="W189" i="25"/>
  <c r="W67" i="70"/>
  <c r="X238" i="56"/>
  <c r="W66" i="71"/>
  <c r="W68" i="70"/>
  <c r="W190" i="25"/>
  <c r="W67" i="71"/>
  <c r="V72" i="70"/>
  <c r="V71" i="71"/>
  <c r="V202" i="25"/>
  <c r="H279" i="25"/>
  <c r="D67" i="71"/>
  <c r="D139" i="56"/>
  <c r="K137" i="44" s="1"/>
  <c r="L137" i="44" s="1"/>
  <c r="D68" i="70"/>
  <c r="D190" i="25"/>
  <c r="D74" i="75"/>
  <c r="C74" i="75" s="1"/>
  <c r="C76" i="74"/>
  <c r="D72" i="70"/>
  <c r="D202" i="25"/>
  <c r="D151" i="56"/>
  <c r="K149" i="44" s="1"/>
  <c r="L149" i="44" s="1"/>
  <c r="D71" i="71"/>
  <c r="I74" i="71"/>
  <c r="I211" i="25"/>
  <c r="I75" i="70"/>
  <c r="O238" i="56"/>
  <c r="N66" i="71"/>
  <c r="N189" i="25"/>
  <c r="N67" i="70"/>
  <c r="O50" i="73"/>
  <c r="T218" i="46"/>
  <c r="O119" i="25"/>
  <c r="R238" i="46"/>
  <c r="R263" i="46" s="1"/>
  <c r="O53" i="73"/>
  <c r="O92" i="74" s="1"/>
  <c r="O90" i="75" s="1"/>
  <c r="O141" i="25"/>
  <c r="H50" i="73"/>
  <c r="H119" i="25"/>
  <c r="K238" i="46"/>
  <c r="K263" i="46" s="1"/>
  <c r="M218" i="46"/>
  <c r="H137" i="25"/>
  <c r="H52" i="73"/>
  <c r="H91" i="74" s="1"/>
  <c r="H89" i="75" s="1"/>
  <c r="N53" i="73"/>
  <c r="N92" i="74" s="1"/>
  <c r="N90" i="75" s="1"/>
  <c r="N141" i="25"/>
  <c r="N119" i="25"/>
  <c r="N50" i="73"/>
  <c r="Q238" i="46"/>
  <c r="Q263" i="46" s="1"/>
  <c r="S218" i="46"/>
  <c r="U51" i="73"/>
  <c r="U90" i="74" s="1"/>
  <c r="U88" i="75" s="1"/>
  <c r="U120" i="25"/>
  <c r="U52" i="73"/>
  <c r="U91" i="74" s="1"/>
  <c r="U89" i="75" s="1"/>
  <c r="U137" i="25"/>
  <c r="S141" i="25"/>
  <c r="S53" i="73"/>
  <c r="S92" i="74" s="1"/>
  <c r="S90" i="75" s="1"/>
  <c r="S119" i="25"/>
  <c r="S50" i="73"/>
  <c r="V238" i="46"/>
  <c r="V263" i="46" s="1"/>
  <c r="X218" i="46"/>
  <c r="I141" i="25"/>
  <c r="I53" i="73"/>
  <c r="I92" i="74" s="1"/>
  <c r="I90" i="75" s="1"/>
  <c r="I119" i="25"/>
  <c r="L238" i="46"/>
  <c r="L263" i="46" s="1"/>
  <c r="N218" i="46"/>
  <c r="I50" i="73"/>
  <c r="K120" i="25"/>
  <c r="K51" i="73"/>
  <c r="K90" i="74" s="1"/>
  <c r="K88" i="75" s="1"/>
  <c r="K52" i="73"/>
  <c r="K91" i="74" s="1"/>
  <c r="K89" i="75" s="1"/>
  <c r="K137" i="25"/>
  <c r="Q120" i="25"/>
  <c r="Q51" i="73"/>
  <c r="Q90" i="74" s="1"/>
  <c r="Q88" i="75" s="1"/>
  <c r="Q137" i="25"/>
  <c r="Q52" i="73"/>
  <c r="Q91" i="74" s="1"/>
  <c r="Q89" i="75" s="1"/>
  <c r="M120" i="25"/>
  <c r="M51" i="73"/>
  <c r="M90" i="74" s="1"/>
  <c r="M88" i="75" s="1"/>
  <c r="M137" i="25"/>
  <c r="M52" i="73"/>
  <c r="M91" i="74" s="1"/>
  <c r="M89" i="75" s="1"/>
  <c r="I218" i="46"/>
  <c r="AC131" i="46"/>
  <c r="G238" i="46"/>
  <c r="G263" i="46" s="1"/>
  <c r="D119" i="25"/>
  <c r="E131" i="56"/>
  <c r="D50" i="73"/>
  <c r="D137" i="25"/>
  <c r="AC149" i="46"/>
  <c r="D52" i="73"/>
  <c r="E149" i="56"/>
  <c r="D95" i="70"/>
  <c r="C74" i="70"/>
  <c r="C95" i="70" s="1"/>
  <c r="C209" i="25"/>
  <c r="C313" i="25" s="1"/>
  <c r="X209" i="25"/>
  <c r="X313" i="25" s="1"/>
  <c r="D313" i="25"/>
  <c r="K156" i="44"/>
  <c r="D231" i="56"/>
  <c r="O74" i="71"/>
  <c r="O75" i="70"/>
  <c r="O211" i="25"/>
  <c r="S202" i="25"/>
  <c r="S72" i="70"/>
  <c r="S71" i="71"/>
  <c r="S279" i="25"/>
  <c r="T71" i="71"/>
  <c r="T72" i="70"/>
  <c r="T202" i="25"/>
  <c r="K67" i="70"/>
  <c r="L238" i="56"/>
  <c r="K189" i="25"/>
  <c r="K66" i="71"/>
  <c r="U66" i="71"/>
  <c r="U67" i="70"/>
  <c r="U189" i="25"/>
  <c r="V238" i="56"/>
  <c r="U67" i="71"/>
  <c r="U190" i="25"/>
  <c r="U68" i="70"/>
  <c r="F72" i="70"/>
  <c r="F71" i="71"/>
  <c r="F202" i="25"/>
  <c r="F279" i="25"/>
  <c r="F86" i="74"/>
  <c r="F20" i="74" s="1"/>
  <c r="F73" i="75"/>
  <c r="F84" i="75" s="1"/>
  <c r="F20" i="75" s="1"/>
  <c r="P75" i="70"/>
  <c r="P74" i="71"/>
  <c r="P211" i="25"/>
  <c r="C197" i="47"/>
  <c r="AH279" i="25"/>
  <c r="AQ279" i="25"/>
  <c r="U357" i="47"/>
  <c r="AP279" i="25"/>
  <c r="AF279" i="25"/>
  <c r="S357" i="47"/>
  <c r="Z279" i="25"/>
  <c r="M66" i="71"/>
  <c r="M189" i="25"/>
  <c r="M67" i="70"/>
  <c r="N238" i="56"/>
  <c r="M190" i="25"/>
  <c r="M68" i="70"/>
  <c r="M67" i="71"/>
  <c r="Q279" i="25"/>
  <c r="Q86" i="74"/>
  <c r="Q20" i="74" s="1"/>
  <c r="Q73" i="75"/>
  <c r="Q84" i="75" s="1"/>
  <c r="Q20" i="75" s="1"/>
  <c r="R68" i="70"/>
  <c r="R190" i="25"/>
  <c r="R67" i="71"/>
  <c r="R75" i="70"/>
  <c r="R74" i="71"/>
  <c r="R211" i="25"/>
  <c r="J67" i="70"/>
  <c r="J66" i="71"/>
  <c r="J189" i="25"/>
  <c r="K238" i="56"/>
  <c r="W75" i="70"/>
  <c r="W211" i="25"/>
  <c r="W74" i="71"/>
  <c r="W72" i="70"/>
  <c r="W202" i="25"/>
  <c r="W71" i="71"/>
  <c r="V279" i="25"/>
  <c r="V190" i="25"/>
  <c r="V68" i="70"/>
  <c r="V67" i="71"/>
  <c r="H75" i="70"/>
  <c r="H74" i="71"/>
  <c r="H211" i="25"/>
  <c r="D67" i="70"/>
  <c r="E238" i="56"/>
  <c r="D189" i="25"/>
  <c r="D138" i="56"/>
  <c r="D66" i="71"/>
  <c r="C75" i="74"/>
  <c r="D73" i="75"/>
  <c r="D86" i="74"/>
  <c r="D20" i="74" s="1"/>
  <c r="C126" i="25"/>
  <c r="D279" i="25"/>
  <c r="C128" i="25"/>
  <c r="CO160" i="46"/>
  <c r="D81" i="75"/>
  <c r="C81" i="75" s="1"/>
  <c r="C83" i="74"/>
  <c r="I68" i="70"/>
  <c r="I190" i="25"/>
  <c r="I67" i="71"/>
  <c r="N72" i="70"/>
  <c r="N71" i="71"/>
  <c r="N202" i="25"/>
  <c r="Z238" i="46"/>
  <c r="Z263" i="46" s="1"/>
  <c r="AB218" i="46"/>
  <c r="W119" i="25"/>
  <c r="W50" i="73"/>
  <c r="W53" i="73"/>
  <c r="W92" i="74" s="1"/>
  <c r="W90" i="75" s="1"/>
  <c r="W141" i="25"/>
  <c r="P51" i="73"/>
  <c r="P90" i="74" s="1"/>
  <c r="P88" i="75" s="1"/>
  <c r="P120" i="25"/>
  <c r="P137" i="25"/>
  <c r="P52" i="73"/>
  <c r="P91" i="74" s="1"/>
  <c r="P89" i="75" s="1"/>
  <c r="R53" i="73"/>
  <c r="R92" i="74" s="1"/>
  <c r="R90" i="75" s="1"/>
  <c r="R141" i="25"/>
  <c r="R50" i="73"/>
  <c r="W218" i="46"/>
  <c r="R119" i="25"/>
  <c r="U238" i="46"/>
  <c r="U263" i="46" s="1"/>
  <c r="F53" i="73"/>
  <c r="F92" i="74" s="1"/>
  <c r="F90" i="75" s="1"/>
  <c r="F141" i="25"/>
  <c r="F119" i="25"/>
  <c r="I238" i="46"/>
  <c r="I263" i="46" s="1"/>
  <c r="F50" i="73"/>
  <c r="K218" i="46"/>
  <c r="J141" i="25"/>
  <c r="J53" i="73"/>
  <c r="J92" i="74" s="1"/>
  <c r="J90" i="75" s="1"/>
  <c r="J119" i="25"/>
  <c r="J50" i="73"/>
  <c r="M238" i="46"/>
  <c r="M263" i="46" s="1"/>
  <c r="O218" i="46"/>
  <c r="T120" i="25"/>
  <c r="T51" i="73"/>
  <c r="T90" i="74" s="1"/>
  <c r="T88" i="75" s="1"/>
  <c r="T137" i="25"/>
  <c r="T52" i="73"/>
  <c r="T91" i="74" s="1"/>
  <c r="T89" i="75" s="1"/>
  <c r="E141" i="25"/>
  <c r="E53" i="73"/>
  <c r="E92" i="74" s="1"/>
  <c r="E90" i="75" s="1"/>
  <c r="E50" i="73"/>
  <c r="J218" i="46"/>
  <c r="E119" i="25"/>
  <c r="H238" i="46"/>
  <c r="H263" i="46" s="1"/>
  <c r="V141" i="25"/>
  <c r="V53" i="73"/>
  <c r="V92" i="74" s="1"/>
  <c r="V90" i="75" s="1"/>
  <c r="Y238" i="46"/>
  <c r="Y263" i="46" s="1"/>
  <c r="AA218" i="46"/>
  <c r="V119" i="25"/>
  <c r="V50" i="73"/>
  <c r="G120" i="25"/>
  <c r="G51" i="73"/>
  <c r="G90" i="74" s="1"/>
  <c r="G88" i="75" s="1"/>
  <c r="G137" i="25"/>
  <c r="G52" i="73"/>
  <c r="G91" i="74" s="1"/>
  <c r="G89" i="75" s="1"/>
  <c r="L120" i="25"/>
  <c r="L51" i="73"/>
  <c r="L90" i="74" s="1"/>
  <c r="L88" i="75" s="1"/>
  <c r="L119" i="25"/>
  <c r="O238" i="46"/>
  <c r="O263" i="46" s="1"/>
  <c r="L50" i="73"/>
  <c r="Q218" i="46"/>
  <c r="W357" i="47"/>
  <c r="R357" i="47"/>
  <c r="AM279" i="25"/>
  <c r="X148" i="25"/>
  <c r="I357" i="47"/>
  <c r="AO279" i="25"/>
  <c r="N357" i="47"/>
  <c r="AL279" i="25"/>
  <c r="AX132" i="46"/>
  <c r="AX149" i="46"/>
  <c r="CO149" i="46" s="1"/>
  <c r="F70" i="70"/>
  <c r="F194" i="25"/>
  <c r="F69" i="71"/>
  <c r="D69" i="70"/>
  <c r="D142" i="56"/>
  <c r="D193" i="25"/>
  <c r="E239" i="56"/>
  <c r="D68" i="71"/>
  <c r="Y280" i="25"/>
  <c r="X130" i="25"/>
  <c r="V193" i="25"/>
  <c r="V321" i="25" s="1"/>
  <c r="V69" i="70"/>
  <c r="W239" i="56"/>
  <c r="V68" i="71"/>
  <c r="H69" i="71"/>
  <c r="H70" i="70"/>
  <c r="H194" i="25"/>
  <c r="S239" i="56"/>
  <c r="P70" i="71"/>
  <c r="P71" i="70"/>
  <c r="P201" i="25"/>
  <c r="T71" i="70"/>
  <c r="T201" i="25"/>
  <c r="T70" i="71"/>
  <c r="U71" i="70"/>
  <c r="U70" i="71"/>
  <c r="U201" i="25"/>
  <c r="O70" i="70"/>
  <c r="O69" i="71"/>
  <c r="O194" i="25"/>
  <c r="E201" i="25"/>
  <c r="E71" i="70"/>
  <c r="E70" i="71"/>
  <c r="J70" i="70"/>
  <c r="J194" i="25"/>
  <c r="J69" i="71"/>
  <c r="AH119" i="25"/>
  <c r="M184" i="47"/>
  <c r="AK238" i="46"/>
  <c r="N131" i="56"/>
  <c r="AH141" i="25"/>
  <c r="M199" i="47"/>
  <c r="N153" i="56"/>
  <c r="AB141" i="25"/>
  <c r="G199" i="47"/>
  <c r="H153" i="56"/>
  <c r="AB119" i="25"/>
  <c r="G184" i="47"/>
  <c r="AE238" i="46"/>
  <c r="H131" i="56"/>
  <c r="AE141" i="25"/>
  <c r="J199" i="47"/>
  <c r="K153" i="56"/>
  <c r="AE119" i="25"/>
  <c r="AH238" i="46"/>
  <c r="J184" i="47"/>
  <c r="K131" i="56"/>
  <c r="AR141" i="25"/>
  <c r="W199" i="47"/>
  <c r="X153" i="56"/>
  <c r="AR119" i="25"/>
  <c r="AU238" i="46"/>
  <c r="W184" i="47"/>
  <c r="X131" i="56"/>
  <c r="AN141" i="25"/>
  <c r="S199" i="47"/>
  <c r="T153" i="56"/>
  <c r="AN119" i="25"/>
  <c r="S184" i="47"/>
  <c r="AQ238" i="46"/>
  <c r="T131" i="56"/>
  <c r="AF120" i="25"/>
  <c r="K185" i="47"/>
  <c r="L132" i="56"/>
  <c r="AF141" i="25"/>
  <c r="K199" i="47"/>
  <c r="L153" i="56"/>
  <c r="AL119" i="25"/>
  <c r="Q184" i="47"/>
  <c r="AO238" i="46"/>
  <c r="R131" i="56"/>
  <c r="AL141" i="25"/>
  <c r="Q199" i="47"/>
  <c r="R153" i="56"/>
  <c r="AD119" i="25"/>
  <c r="I184" i="47"/>
  <c r="AG238" i="46"/>
  <c r="J131" i="56"/>
  <c r="AD141" i="25"/>
  <c r="I199" i="47"/>
  <c r="J153" i="56"/>
  <c r="Z119" i="25"/>
  <c r="AC238" i="46"/>
  <c r="E184" i="47"/>
  <c r="F131" i="56"/>
  <c r="Z141" i="25"/>
  <c r="E199" i="47"/>
  <c r="F153" i="56"/>
  <c r="AQ137" i="25"/>
  <c r="V195" i="47"/>
  <c r="W149" i="56"/>
  <c r="AQ119" i="25"/>
  <c r="V184" i="47"/>
  <c r="AT238" i="46"/>
  <c r="W131" i="56"/>
  <c r="G68" i="71"/>
  <c r="G69" i="70"/>
  <c r="G193" i="25"/>
  <c r="H239" i="56"/>
  <c r="L68" i="71"/>
  <c r="M239" i="56"/>
  <c r="L69" i="70"/>
  <c r="L193" i="25"/>
  <c r="Q70" i="71"/>
  <c r="Q201" i="25"/>
  <c r="Q71" i="70"/>
  <c r="W70" i="70"/>
  <c r="W69" i="71"/>
  <c r="W194" i="25"/>
  <c r="I69" i="70"/>
  <c r="I68" i="71"/>
  <c r="J239" i="56"/>
  <c r="I193" i="25"/>
  <c r="I321" i="25" s="1"/>
  <c r="C190" i="47"/>
  <c r="X131" i="25"/>
  <c r="X138" i="25"/>
  <c r="P69" i="70"/>
  <c r="P68" i="71"/>
  <c r="Q239" i="56"/>
  <c r="P193" i="25"/>
  <c r="AQ280" i="25"/>
  <c r="S359" i="47"/>
  <c r="AN280" i="25"/>
  <c r="U359" i="47"/>
  <c r="AP280" i="25"/>
  <c r="I359" i="47"/>
  <c r="AH280" i="25"/>
  <c r="AJ280" i="25"/>
  <c r="Z280" i="25"/>
  <c r="AE280" i="25"/>
  <c r="F71" i="70"/>
  <c r="F70" i="71"/>
  <c r="F201" i="25"/>
  <c r="AK120" i="25"/>
  <c r="P185" i="47"/>
  <c r="Q132" i="56"/>
  <c r="AK141" i="25"/>
  <c r="P199" i="47"/>
  <c r="Q153" i="56"/>
  <c r="AA137" i="25"/>
  <c r="F195" i="47"/>
  <c r="G149" i="56"/>
  <c r="AA120" i="25"/>
  <c r="F185" i="47"/>
  <c r="G132" i="56"/>
  <c r="AP119" i="25"/>
  <c r="AS238" i="46"/>
  <c r="U184" i="47"/>
  <c r="V131" i="56"/>
  <c r="AP141" i="25"/>
  <c r="U199" i="47"/>
  <c r="V153" i="56"/>
  <c r="AC119" i="25"/>
  <c r="H184" i="47"/>
  <c r="AF238" i="46"/>
  <c r="I131" i="56"/>
  <c r="AC141" i="25"/>
  <c r="H199" i="47"/>
  <c r="I153" i="56"/>
  <c r="AI137" i="25"/>
  <c r="N195" i="47"/>
  <c r="O149" i="56"/>
  <c r="AI119" i="25"/>
  <c r="AL238" i="46"/>
  <c r="N184" i="47"/>
  <c r="O131" i="56"/>
  <c r="AM137" i="25"/>
  <c r="R195" i="47"/>
  <c r="S149" i="56"/>
  <c r="AM119" i="25"/>
  <c r="AP238" i="46"/>
  <c r="R184" i="47"/>
  <c r="S131" i="56"/>
  <c r="AJ141" i="25"/>
  <c r="O199" i="47"/>
  <c r="P153" i="56"/>
  <c r="AJ119" i="25"/>
  <c r="AM238" i="46"/>
  <c r="O184" i="47"/>
  <c r="P131" i="56"/>
  <c r="AO120" i="25"/>
  <c r="T185" i="47"/>
  <c r="U132" i="56"/>
  <c r="AO141" i="25"/>
  <c r="T199" i="47"/>
  <c r="U153" i="56"/>
  <c r="AG137" i="25"/>
  <c r="L195" i="47"/>
  <c r="M149" i="56"/>
  <c r="AG120" i="25"/>
  <c r="L185" i="47"/>
  <c r="M132" i="56"/>
  <c r="H68" i="71"/>
  <c r="I239" i="56"/>
  <c r="H69" i="70"/>
  <c r="H193" i="25"/>
  <c r="L160" i="44"/>
  <c r="J230" i="44" s="1"/>
  <c r="I230" i="44"/>
  <c r="H359" i="47"/>
  <c r="AC280" i="25"/>
  <c r="L70" i="70"/>
  <c r="L194" i="25"/>
  <c r="L69" i="71"/>
  <c r="T359" i="47"/>
  <c r="AO280" i="25"/>
  <c r="G359" i="47"/>
  <c r="Q193" i="25"/>
  <c r="Q68" i="71"/>
  <c r="R239" i="56"/>
  <c r="Q69" i="70"/>
  <c r="AI280" i="25"/>
  <c r="K359" i="47"/>
  <c r="W69" i="70"/>
  <c r="W68" i="71"/>
  <c r="W193" i="25"/>
  <c r="X239" i="56"/>
  <c r="W359" i="47"/>
  <c r="Q69" i="71"/>
  <c r="Q70" i="70"/>
  <c r="Q194" i="25"/>
  <c r="G239" i="56"/>
  <c r="D356" i="47"/>
  <c r="D210" i="47"/>
  <c r="Y163" i="25"/>
  <c r="Y278" i="25"/>
  <c r="C189" i="47"/>
  <c r="D359" i="47"/>
  <c r="D195" i="25"/>
  <c r="D144" i="56"/>
  <c r="K142" i="44" s="1"/>
  <c r="L142" i="44" s="1"/>
  <c r="K70" i="70"/>
  <c r="K194" i="25"/>
  <c r="K69" i="71"/>
  <c r="N71" i="70"/>
  <c r="N201" i="25"/>
  <c r="N70" i="71"/>
  <c r="T69" i="70"/>
  <c r="U239" i="56"/>
  <c r="T68" i="71"/>
  <c r="T193" i="25"/>
  <c r="U69" i="71"/>
  <c r="U70" i="70"/>
  <c r="U194" i="25"/>
  <c r="O201" i="25"/>
  <c r="O71" i="70"/>
  <c r="O70" i="71"/>
  <c r="E194" i="25"/>
  <c r="E70" i="70"/>
  <c r="E69" i="71"/>
  <c r="J201" i="25"/>
  <c r="J70" i="71"/>
  <c r="J71" i="70"/>
  <c r="AH120" i="25"/>
  <c r="M185" i="47"/>
  <c r="N132" i="56"/>
  <c r="AH137" i="25"/>
  <c r="M195" i="47"/>
  <c r="N149" i="56"/>
  <c r="AB137" i="25"/>
  <c r="G195" i="47"/>
  <c r="H149" i="56"/>
  <c r="AB120" i="25"/>
  <c r="G185" i="47"/>
  <c r="H132" i="56"/>
  <c r="AE137" i="25"/>
  <c r="J195" i="47"/>
  <c r="K149" i="56"/>
  <c r="AE120" i="25"/>
  <c r="J185" i="47"/>
  <c r="K132" i="56"/>
  <c r="AR137" i="25"/>
  <c r="W195" i="47"/>
  <c r="X149" i="56"/>
  <c r="AR120" i="25"/>
  <c r="W185" i="47"/>
  <c r="X132" i="56"/>
  <c r="AN137" i="25"/>
  <c r="S195" i="47"/>
  <c r="T149" i="56"/>
  <c r="AN120" i="25"/>
  <c r="S185" i="47"/>
  <c r="T132" i="56"/>
  <c r="AF119" i="25"/>
  <c r="K184" i="47"/>
  <c r="AI238" i="46"/>
  <c r="L131" i="56"/>
  <c r="AF137" i="25"/>
  <c r="K195" i="47"/>
  <c r="L149" i="56"/>
  <c r="AL120" i="25"/>
  <c r="Q185" i="47"/>
  <c r="R132" i="56"/>
  <c r="AL137" i="25"/>
  <c r="Q195" i="47"/>
  <c r="R149" i="56"/>
  <c r="AD120" i="25"/>
  <c r="I185" i="47"/>
  <c r="J132" i="56"/>
  <c r="AD137" i="25"/>
  <c r="I195" i="47"/>
  <c r="J149" i="56"/>
  <c r="Z120" i="25"/>
  <c r="E185" i="47"/>
  <c r="F132" i="56"/>
  <c r="Z137" i="25"/>
  <c r="E195" i="47"/>
  <c r="F149" i="56"/>
  <c r="AQ120" i="25"/>
  <c r="V185" i="47"/>
  <c r="W132" i="56"/>
  <c r="AQ141" i="25"/>
  <c r="V199" i="47"/>
  <c r="W153" i="56"/>
  <c r="H71" i="70"/>
  <c r="H201" i="25"/>
  <c r="H70" i="71"/>
  <c r="G201" i="25"/>
  <c r="G71" i="70"/>
  <c r="G70" i="71"/>
  <c r="I229" i="44"/>
  <c r="L159" i="44"/>
  <c r="J229" i="44" s="1"/>
  <c r="AG280" i="25"/>
  <c r="M99" i="71"/>
  <c r="D194" i="25"/>
  <c r="D70" i="70"/>
  <c r="D143" i="56"/>
  <c r="K141" i="44" s="1"/>
  <c r="L141" i="44" s="1"/>
  <c r="D69" i="71"/>
  <c r="D71" i="70"/>
  <c r="D201" i="25"/>
  <c r="D150" i="56"/>
  <c r="K148" i="44" s="1"/>
  <c r="L148" i="44" s="1"/>
  <c r="D70" i="71"/>
  <c r="C196" i="47"/>
  <c r="N194" i="25"/>
  <c r="N69" i="71"/>
  <c r="N70" i="70"/>
  <c r="V359" i="47"/>
  <c r="R359" i="47"/>
  <c r="AM280" i="25"/>
  <c r="U68" i="71"/>
  <c r="U193" i="25"/>
  <c r="U69" i="70"/>
  <c r="V239" i="56"/>
  <c r="AD280" i="25"/>
  <c r="M359" i="47"/>
  <c r="O68" i="71"/>
  <c r="O69" i="70"/>
  <c r="P239" i="56"/>
  <c r="O193" i="25"/>
  <c r="O359" i="47"/>
  <c r="E69" i="70"/>
  <c r="F239" i="56"/>
  <c r="E193" i="25"/>
  <c r="E68" i="71"/>
  <c r="E359" i="47"/>
  <c r="J193" i="25"/>
  <c r="J68" i="71"/>
  <c r="K239" i="56"/>
  <c r="J69" i="70"/>
  <c r="J359" i="47"/>
  <c r="CO142" i="46"/>
  <c r="AK119" i="25"/>
  <c r="AN238" i="46"/>
  <c r="P184" i="47"/>
  <c r="Q131" i="56"/>
  <c r="AK137" i="25"/>
  <c r="P195" i="47"/>
  <c r="Q149" i="56"/>
  <c r="AA119" i="25"/>
  <c r="AD238" i="46"/>
  <c r="F184" i="47"/>
  <c r="G131" i="56"/>
  <c r="AA141" i="25"/>
  <c r="F199" i="47"/>
  <c r="G153" i="56"/>
  <c r="AP120" i="25"/>
  <c r="U185" i="47"/>
  <c r="V132" i="56"/>
  <c r="AP137" i="25"/>
  <c r="U195" i="47"/>
  <c r="V149" i="56"/>
  <c r="AC120" i="25"/>
  <c r="H185" i="47"/>
  <c r="I132" i="56"/>
  <c r="AC137" i="25"/>
  <c r="H195" i="47"/>
  <c r="I149" i="56"/>
  <c r="AI120" i="25"/>
  <c r="N185" i="47"/>
  <c r="O132" i="56"/>
  <c r="AI141" i="25"/>
  <c r="N199" i="47"/>
  <c r="O153" i="56"/>
  <c r="AM120" i="25"/>
  <c r="R185" i="47"/>
  <c r="S132" i="56"/>
  <c r="AM141" i="25"/>
  <c r="R199" i="47"/>
  <c r="S153" i="56"/>
  <c r="AJ137" i="25"/>
  <c r="O195" i="47"/>
  <c r="P149" i="56"/>
  <c r="AJ120" i="25"/>
  <c r="O185" i="47"/>
  <c r="P132" i="56"/>
  <c r="AO119" i="25"/>
  <c r="AR238" i="46"/>
  <c r="T184" i="47"/>
  <c r="U131" i="56"/>
  <c r="AO137" i="25"/>
  <c r="T195" i="47"/>
  <c r="U149" i="56"/>
  <c r="AG119" i="25"/>
  <c r="AJ238" i="46"/>
  <c r="L184" i="47"/>
  <c r="M131" i="56"/>
  <c r="AG141" i="25"/>
  <c r="L199" i="47"/>
  <c r="M153" i="56"/>
  <c r="K193" i="25"/>
  <c r="K68" i="71"/>
  <c r="K69" i="70"/>
  <c r="L239" i="56"/>
  <c r="O239" i="56"/>
  <c r="N69" i="70"/>
  <c r="N193" i="25"/>
  <c r="N68" i="71"/>
  <c r="P194" i="25"/>
  <c r="P70" i="70"/>
  <c r="P69" i="71"/>
  <c r="L70" i="71"/>
  <c r="L201" i="25"/>
  <c r="L71" i="70"/>
  <c r="P359" i="47"/>
  <c r="AK280" i="25"/>
  <c r="AB280" i="25"/>
  <c r="Q359" i="47"/>
  <c r="AL280" i="25"/>
  <c r="AF280" i="25"/>
  <c r="AR280" i="25"/>
  <c r="W201" i="25"/>
  <c r="W70" i="71"/>
  <c r="W71" i="70"/>
  <c r="M99" i="70" l="1"/>
  <c r="M321" i="25"/>
  <c r="T321" i="25"/>
  <c r="R321" i="25"/>
  <c r="C280" i="25"/>
  <c r="CO132" i="46"/>
  <c r="F99" i="70"/>
  <c r="X120" i="25"/>
  <c r="J320" i="25"/>
  <c r="CO131" i="46"/>
  <c r="K320" i="25"/>
  <c r="K98" i="71"/>
  <c r="F321" i="25"/>
  <c r="R77" i="71"/>
  <c r="R17" i="71" s="1"/>
  <c r="M77" i="71"/>
  <c r="M17" i="71" s="1"/>
  <c r="C20" i="74"/>
  <c r="K321" i="25"/>
  <c r="F99" i="71"/>
  <c r="J98" i="70"/>
  <c r="E321" i="25"/>
  <c r="U321" i="25"/>
  <c r="X137" i="25"/>
  <c r="K98" i="70"/>
  <c r="C86" i="74"/>
  <c r="R78" i="70"/>
  <c r="R18" i="70" s="1"/>
  <c r="X141" i="25"/>
  <c r="Y303" i="25"/>
  <c r="J98" i="71"/>
  <c r="M320" i="25"/>
  <c r="U98" i="70"/>
  <c r="I233" i="44"/>
  <c r="L163" i="44"/>
  <c r="J233" i="44" s="1"/>
  <c r="D78" i="47"/>
  <c r="D267" i="47"/>
  <c r="D274" i="47" s="1"/>
  <c r="C68" i="47"/>
  <c r="C309" i="47"/>
  <c r="C315" i="47" s="1"/>
  <c r="C127" i="47"/>
  <c r="AV238" i="46"/>
  <c r="V54" i="73"/>
  <c r="V18" i="73" s="1"/>
  <c r="V89" i="74"/>
  <c r="J54" i="73"/>
  <c r="J18" i="73" s="1"/>
  <c r="J89" i="74"/>
  <c r="W54" i="73"/>
  <c r="W18" i="73" s="1"/>
  <c r="W89" i="74"/>
  <c r="D238" i="56"/>
  <c r="K136" i="44"/>
  <c r="M98" i="70"/>
  <c r="M78" i="70"/>
  <c r="M18" i="70" s="1"/>
  <c r="M98" i="71"/>
  <c r="M100" i="71" s="1"/>
  <c r="U320" i="25"/>
  <c r="U98" i="71"/>
  <c r="I228" i="44"/>
  <c r="L156" i="44"/>
  <c r="J228" i="44" s="1"/>
  <c r="D82" i="71"/>
  <c r="D83" i="70"/>
  <c r="D73" i="69"/>
  <c r="D53" i="65"/>
  <c r="D200" i="25"/>
  <c r="D54" i="73"/>
  <c r="C50" i="73"/>
  <c r="D89" i="74"/>
  <c r="D163" i="25"/>
  <c r="C119" i="25"/>
  <c r="D278" i="25"/>
  <c r="D303" i="25" s="1"/>
  <c r="AA238" i="46"/>
  <c r="AA263" i="46" s="1"/>
  <c r="AC218" i="46"/>
  <c r="F220" i="46" s="1"/>
  <c r="I89" i="74"/>
  <c r="I54" i="73"/>
  <c r="I18" i="73" s="1"/>
  <c r="S89" i="74"/>
  <c r="S54" i="73"/>
  <c r="S18" i="73" s="1"/>
  <c r="N54" i="73"/>
  <c r="N18" i="73" s="1"/>
  <c r="N89" i="74"/>
  <c r="H278" i="25"/>
  <c r="H303" i="25" s="1"/>
  <c r="H163" i="25"/>
  <c r="N98" i="70"/>
  <c r="N98" i="71"/>
  <c r="C72" i="70"/>
  <c r="C68" i="70"/>
  <c r="C67" i="71"/>
  <c r="W98" i="71"/>
  <c r="W98" i="70"/>
  <c r="X279" i="25"/>
  <c r="P320" i="25"/>
  <c r="T98" i="71"/>
  <c r="T320" i="25"/>
  <c r="G278" i="25"/>
  <c r="G303" i="25" s="1"/>
  <c r="G163" i="25"/>
  <c r="T54" i="73"/>
  <c r="T18" i="73" s="1"/>
  <c r="T89" i="74"/>
  <c r="T278" i="25"/>
  <c r="T303" i="25" s="1"/>
  <c r="T163" i="25"/>
  <c r="P278" i="25"/>
  <c r="P303" i="25" s="1"/>
  <c r="P163" i="25"/>
  <c r="I320" i="25"/>
  <c r="I98" i="71"/>
  <c r="C74" i="71"/>
  <c r="C75" i="70"/>
  <c r="X191" i="25"/>
  <c r="C191" i="25"/>
  <c r="V98" i="71"/>
  <c r="Q98" i="70"/>
  <c r="F320" i="25"/>
  <c r="S320" i="25"/>
  <c r="C141" i="25"/>
  <c r="C120" i="25"/>
  <c r="C51" i="73"/>
  <c r="D90" i="74"/>
  <c r="M278" i="25"/>
  <c r="M303" i="25" s="1"/>
  <c r="M163" i="25"/>
  <c r="Q278" i="25"/>
  <c r="Q303" i="25" s="1"/>
  <c r="Q163" i="25"/>
  <c r="K163" i="25"/>
  <c r="K278" i="25"/>
  <c r="K303" i="25" s="1"/>
  <c r="K54" i="73"/>
  <c r="K18" i="73" s="1"/>
  <c r="K89" i="74"/>
  <c r="U89" i="74"/>
  <c r="U54" i="73"/>
  <c r="U18" i="73" s="1"/>
  <c r="H320" i="25"/>
  <c r="R98" i="71"/>
  <c r="R100" i="71" s="1"/>
  <c r="R320" i="25"/>
  <c r="L320" i="25"/>
  <c r="L98" i="71"/>
  <c r="G98" i="70"/>
  <c r="G320" i="25"/>
  <c r="E98" i="71"/>
  <c r="O320" i="25"/>
  <c r="M100" i="70"/>
  <c r="L54" i="73"/>
  <c r="L18" i="73" s="1"/>
  <c r="L89" i="74"/>
  <c r="L163" i="25"/>
  <c r="L278" i="25"/>
  <c r="L303" i="25" s="1"/>
  <c r="V163" i="25"/>
  <c r="V278" i="25"/>
  <c r="V303" i="25" s="1"/>
  <c r="E278" i="25"/>
  <c r="E303" i="25" s="1"/>
  <c r="E163" i="25"/>
  <c r="E54" i="73"/>
  <c r="E18" i="73" s="1"/>
  <c r="E89" i="74"/>
  <c r="J163" i="25"/>
  <c r="J278" i="25"/>
  <c r="J303" i="25" s="1"/>
  <c r="F89" i="74"/>
  <c r="F54" i="73"/>
  <c r="F18" i="73" s="1"/>
  <c r="F278" i="25"/>
  <c r="F303" i="25" s="1"/>
  <c r="F163" i="25"/>
  <c r="R278" i="25"/>
  <c r="R303" i="25" s="1"/>
  <c r="R163" i="25"/>
  <c r="R89" i="74"/>
  <c r="R54" i="73"/>
  <c r="R18" i="73" s="1"/>
  <c r="W278" i="25"/>
  <c r="W303" i="25" s="1"/>
  <c r="W163" i="25"/>
  <c r="C279" i="25"/>
  <c r="D84" i="75"/>
  <c r="C73" i="75"/>
  <c r="D98" i="71"/>
  <c r="C66" i="71"/>
  <c r="X189" i="25"/>
  <c r="C189" i="25"/>
  <c r="D320" i="25"/>
  <c r="C67" i="70"/>
  <c r="D98" i="70"/>
  <c r="D91" i="74"/>
  <c r="C52" i="73"/>
  <c r="C137" i="25"/>
  <c r="E237" i="56"/>
  <c r="D71" i="69"/>
  <c r="D51" i="65"/>
  <c r="D81" i="70"/>
  <c r="D182" i="25"/>
  <c r="D80" i="71"/>
  <c r="I163" i="25"/>
  <c r="I278" i="25"/>
  <c r="I303" i="25" s="1"/>
  <c r="S278" i="25"/>
  <c r="S303" i="25" s="1"/>
  <c r="S163" i="25"/>
  <c r="N278" i="25"/>
  <c r="N303" i="25" s="1"/>
  <c r="N163" i="25"/>
  <c r="H89" i="74"/>
  <c r="H54" i="73"/>
  <c r="H18" i="73" s="1"/>
  <c r="O163" i="25"/>
  <c r="O278" i="25"/>
  <c r="O303" i="25" s="1"/>
  <c r="O89" i="74"/>
  <c r="O54" i="73"/>
  <c r="O18" i="73" s="1"/>
  <c r="N320" i="25"/>
  <c r="C71" i="71"/>
  <c r="C202" i="25"/>
  <c r="X202" i="25"/>
  <c r="X190" i="25"/>
  <c r="C190" i="25"/>
  <c r="W320" i="25"/>
  <c r="L155" i="44"/>
  <c r="J227" i="44" s="1"/>
  <c r="I227" i="44"/>
  <c r="P98" i="70"/>
  <c r="P98" i="71"/>
  <c r="T98" i="70"/>
  <c r="G54" i="73"/>
  <c r="G18" i="73" s="1"/>
  <c r="G89" i="74"/>
  <c r="P54" i="73"/>
  <c r="P18" i="73" s="1"/>
  <c r="P89" i="74"/>
  <c r="I98" i="70"/>
  <c r="X211" i="25"/>
  <c r="C211" i="25"/>
  <c r="V98" i="70"/>
  <c r="V320" i="25"/>
  <c r="Q98" i="71"/>
  <c r="Q320" i="25"/>
  <c r="F98" i="71"/>
  <c r="F98" i="70"/>
  <c r="S98" i="71"/>
  <c r="S100" i="71" s="1"/>
  <c r="S77" i="71"/>
  <c r="S17" i="71" s="1"/>
  <c r="S98" i="70"/>
  <c r="S100" i="70" s="1"/>
  <c r="S78" i="70"/>
  <c r="S18" i="70" s="1"/>
  <c r="D92" i="74"/>
  <c r="C53" i="73"/>
  <c r="D54" i="65"/>
  <c r="D74" i="69"/>
  <c r="D204" i="25"/>
  <c r="D84" i="70"/>
  <c r="D83" i="71"/>
  <c r="D81" i="71"/>
  <c r="D82" i="70"/>
  <c r="D183" i="25"/>
  <c r="D72" i="69"/>
  <c r="D52" i="65"/>
  <c r="M89" i="74"/>
  <c r="M54" i="73"/>
  <c r="M18" i="73" s="1"/>
  <c r="Q89" i="74"/>
  <c r="Q54" i="73"/>
  <c r="Q18" i="73" s="1"/>
  <c r="U163" i="25"/>
  <c r="U278" i="25"/>
  <c r="U303" i="25" s="1"/>
  <c r="H98" i="70"/>
  <c r="H98" i="71"/>
  <c r="R98" i="70"/>
  <c r="R100" i="70" s="1"/>
  <c r="L98" i="70"/>
  <c r="C357" i="47"/>
  <c r="G98" i="71"/>
  <c r="E98" i="70"/>
  <c r="E320" i="25"/>
  <c r="O98" i="71"/>
  <c r="O98" i="70"/>
  <c r="N321" i="25"/>
  <c r="O321" i="25"/>
  <c r="C185" i="47"/>
  <c r="C199" i="47"/>
  <c r="C195" i="47"/>
  <c r="J321" i="25"/>
  <c r="K99" i="71"/>
  <c r="K100" i="71" s="1"/>
  <c r="K77" i="71"/>
  <c r="K17" i="71" s="1"/>
  <c r="L182" i="25"/>
  <c r="L81" i="70"/>
  <c r="M237" i="56"/>
  <c r="L71" i="69"/>
  <c r="L51" i="65"/>
  <c r="L80" i="71"/>
  <c r="N99" i="71"/>
  <c r="N100" i="71" s="1"/>
  <c r="N77" i="71"/>
  <c r="N17" i="71" s="1"/>
  <c r="N99" i="70"/>
  <c r="N78" i="70"/>
  <c r="N18" i="70" s="1"/>
  <c r="K99" i="70"/>
  <c r="K78" i="70"/>
  <c r="K18" i="70" s="1"/>
  <c r="L54" i="65"/>
  <c r="L83" i="71"/>
  <c r="L204" i="25"/>
  <c r="L74" i="69"/>
  <c r="L84" i="70"/>
  <c r="L210" i="47"/>
  <c r="L224" i="47" s="1"/>
  <c r="L356" i="47"/>
  <c r="L369" i="47" s="1"/>
  <c r="L377" i="47" s="1"/>
  <c r="AG163" i="25"/>
  <c r="AG278" i="25"/>
  <c r="AG303" i="25" s="1"/>
  <c r="T80" i="71"/>
  <c r="T71" i="69"/>
  <c r="T51" i="65"/>
  <c r="T81" i="70"/>
  <c r="T182" i="25"/>
  <c r="U237" i="56"/>
  <c r="O81" i="71"/>
  <c r="O82" i="70"/>
  <c r="O72" i="69"/>
  <c r="O183" i="25"/>
  <c r="O52" i="65"/>
  <c r="R84" i="70"/>
  <c r="R74" i="69"/>
  <c r="R54" i="65"/>
  <c r="R204" i="25"/>
  <c r="R83" i="71"/>
  <c r="N204" i="25"/>
  <c r="N84" i="70"/>
  <c r="N83" i="71"/>
  <c r="N54" i="65"/>
  <c r="N74" i="69"/>
  <c r="H83" i="70"/>
  <c r="H200" i="25"/>
  <c r="H53" i="65"/>
  <c r="H82" i="71"/>
  <c r="H73" i="69"/>
  <c r="U82" i="71"/>
  <c r="U73" i="69"/>
  <c r="U200" i="25"/>
  <c r="U53" i="65"/>
  <c r="U83" i="70"/>
  <c r="F204" i="25"/>
  <c r="F84" i="70"/>
  <c r="F74" i="69"/>
  <c r="F83" i="71"/>
  <c r="F54" i="65"/>
  <c r="F356" i="47"/>
  <c r="F369" i="47" s="1"/>
  <c r="F377" i="47" s="1"/>
  <c r="F210" i="47"/>
  <c r="F224" i="47" s="1"/>
  <c r="AA163" i="25"/>
  <c r="AA278" i="25"/>
  <c r="AA303" i="25" s="1"/>
  <c r="P51" i="65"/>
  <c r="P71" i="69"/>
  <c r="P182" i="25"/>
  <c r="P81" i="70"/>
  <c r="P80" i="71"/>
  <c r="Q237" i="56"/>
  <c r="E99" i="71"/>
  <c r="E100" i="71" s="1"/>
  <c r="E77" i="71"/>
  <c r="E17" i="71" s="1"/>
  <c r="O99" i="71"/>
  <c r="O77" i="71"/>
  <c r="O17" i="71" s="1"/>
  <c r="U99" i="70"/>
  <c r="U78" i="70"/>
  <c r="U18" i="70" s="1"/>
  <c r="U99" i="71"/>
  <c r="U100" i="71" s="1"/>
  <c r="U77" i="71"/>
  <c r="U17" i="71" s="1"/>
  <c r="C70" i="71"/>
  <c r="X201" i="25"/>
  <c r="C201" i="25"/>
  <c r="C69" i="71"/>
  <c r="C70" i="70"/>
  <c r="V183" i="25"/>
  <c r="V52" i="65"/>
  <c r="V82" i="70"/>
  <c r="V72" i="69"/>
  <c r="V81" i="71"/>
  <c r="E72" i="69"/>
  <c r="E81" i="71"/>
  <c r="E82" i="70"/>
  <c r="E52" i="65"/>
  <c r="E183" i="25"/>
  <c r="D132" i="56"/>
  <c r="K130" i="44" s="1"/>
  <c r="L130" i="44" s="1"/>
  <c r="I81" i="71"/>
  <c r="I183" i="25"/>
  <c r="I72" i="69"/>
  <c r="I52" i="65"/>
  <c r="I82" i="70"/>
  <c r="Q183" i="25"/>
  <c r="Q81" i="71"/>
  <c r="Q52" i="65"/>
  <c r="Q72" i="69"/>
  <c r="Q82" i="70"/>
  <c r="K51" i="65"/>
  <c r="K71" i="69"/>
  <c r="K182" i="25"/>
  <c r="K81" i="70"/>
  <c r="L237" i="56"/>
  <c r="K80" i="71"/>
  <c r="K210" i="47"/>
  <c r="K224" i="47" s="1"/>
  <c r="K356" i="47"/>
  <c r="K369" i="47" s="1"/>
  <c r="K377" i="47" s="1"/>
  <c r="S52" i="65"/>
  <c r="S72" i="69"/>
  <c r="S81" i="71"/>
  <c r="S183" i="25"/>
  <c r="S82" i="70"/>
  <c r="W183" i="25"/>
  <c r="W72" i="69"/>
  <c r="W82" i="70"/>
  <c r="W52" i="65"/>
  <c r="W81" i="71"/>
  <c r="J52" i="65"/>
  <c r="J72" i="69"/>
  <c r="J183" i="25"/>
  <c r="J82" i="70"/>
  <c r="J81" i="71"/>
  <c r="G72" i="69"/>
  <c r="G52" i="65"/>
  <c r="G183" i="25"/>
  <c r="G81" i="71"/>
  <c r="G82" i="70"/>
  <c r="M200" i="25"/>
  <c r="M82" i="71"/>
  <c r="M53" i="65"/>
  <c r="M73" i="69"/>
  <c r="M83" i="70"/>
  <c r="C195" i="25"/>
  <c r="X195" i="25"/>
  <c r="C359" i="47"/>
  <c r="X119" i="25"/>
  <c r="C184" i="47"/>
  <c r="D369" i="47"/>
  <c r="D377" i="47" s="1"/>
  <c r="W99" i="71"/>
  <c r="W77" i="71"/>
  <c r="W17" i="71" s="1"/>
  <c r="Q99" i="70"/>
  <c r="Q78" i="70"/>
  <c r="Q18" i="70" s="1"/>
  <c r="Q99" i="71"/>
  <c r="Q100" i="71" s="1"/>
  <c r="Q77" i="71"/>
  <c r="Q17" i="71" s="1"/>
  <c r="H321" i="25"/>
  <c r="L82" i="70"/>
  <c r="L81" i="71"/>
  <c r="L72" i="69"/>
  <c r="L183" i="25"/>
  <c r="L52" i="65"/>
  <c r="T84" i="70"/>
  <c r="T204" i="25"/>
  <c r="T54" i="65"/>
  <c r="T74" i="69"/>
  <c r="T83" i="71"/>
  <c r="O51" i="65"/>
  <c r="O182" i="25"/>
  <c r="P237" i="56"/>
  <c r="O71" i="69"/>
  <c r="O81" i="70"/>
  <c r="O80" i="71"/>
  <c r="O54" i="65"/>
  <c r="O74" i="69"/>
  <c r="O204" i="25"/>
  <c r="O83" i="71"/>
  <c r="O84" i="70"/>
  <c r="R356" i="47"/>
  <c r="R369" i="47" s="1"/>
  <c r="R377" i="47" s="1"/>
  <c r="R210" i="47"/>
  <c r="R224" i="47" s="1"/>
  <c r="AM163" i="25"/>
  <c r="AM278" i="25"/>
  <c r="AM303" i="25" s="1"/>
  <c r="N80" i="71"/>
  <c r="N81" i="70"/>
  <c r="N51" i="65"/>
  <c r="N71" i="69"/>
  <c r="O237" i="56"/>
  <c r="N182" i="25"/>
  <c r="N82" i="71"/>
  <c r="N53" i="65"/>
  <c r="N83" i="70"/>
  <c r="N200" i="25"/>
  <c r="N73" i="69"/>
  <c r="H71" i="69"/>
  <c r="H80" i="71"/>
  <c r="I237" i="56"/>
  <c r="H81" i="70"/>
  <c r="H182" i="25"/>
  <c r="H51" i="65"/>
  <c r="H356" i="47"/>
  <c r="H369" i="47" s="1"/>
  <c r="H377" i="47" s="1"/>
  <c r="H210" i="47"/>
  <c r="H224" i="47" s="1"/>
  <c r="U54" i="65"/>
  <c r="U74" i="69"/>
  <c r="U84" i="70"/>
  <c r="U204" i="25"/>
  <c r="U83" i="71"/>
  <c r="U356" i="47"/>
  <c r="U369" i="47" s="1"/>
  <c r="U377" i="47" s="1"/>
  <c r="U210" i="47"/>
  <c r="U224" i="47" s="1"/>
  <c r="AP163" i="25"/>
  <c r="AP278" i="25"/>
  <c r="AP303" i="25" s="1"/>
  <c r="F200" i="25"/>
  <c r="F82" i="71"/>
  <c r="F73" i="69"/>
  <c r="F53" i="65"/>
  <c r="F83" i="70"/>
  <c r="P183" i="25"/>
  <c r="P72" i="69"/>
  <c r="P81" i="71"/>
  <c r="P82" i="70"/>
  <c r="P52" i="65"/>
  <c r="P321" i="25"/>
  <c r="P99" i="71"/>
  <c r="P77" i="71"/>
  <c r="P17" i="71" s="1"/>
  <c r="I99" i="70"/>
  <c r="I78" i="70"/>
  <c r="I18" i="70" s="1"/>
  <c r="L321" i="25"/>
  <c r="G321" i="25"/>
  <c r="G99" i="71"/>
  <c r="G77" i="71"/>
  <c r="G17" i="71" s="1"/>
  <c r="AQ163" i="25"/>
  <c r="AQ278" i="25"/>
  <c r="AQ303" i="25" s="1"/>
  <c r="E204" i="25"/>
  <c r="E84" i="70"/>
  <c r="E74" i="69"/>
  <c r="E54" i="65"/>
  <c r="E83" i="71"/>
  <c r="D153" i="56"/>
  <c r="K151" i="44" s="1"/>
  <c r="L151" i="44" s="1"/>
  <c r="E356" i="47"/>
  <c r="E369" i="47" s="1"/>
  <c r="E377" i="47" s="1"/>
  <c r="E210" i="47"/>
  <c r="E224" i="47" s="1"/>
  <c r="Z163" i="25"/>
  <c r="E165" i="25" s="1"/>
  <c r="Z278" i="25"/>
  <c r="Z303" i="25" s="1"/>
  <c r="J237" i="56"/>
  <c r="I81" i="70"/>
  <c r="I51" i="65"/>
  <c r="I71" i="69"/>
  <c r="I80" i="71"/>
  <c r="I182" i="25"/>
  <c r="I356" i="47"/>
  <c r="I369" i="47" s="1"/>
  <c r="I377" i="47" s="1"/>
  <c r="I210" i="47"/>
  <c r="I224" i="47" s="1"/>
  <c r="Q83" i="71"/>
  <c r="Q74" i="69"/>
  <c r="Q84" i="70"/>
  <c r="Q204" i="25"/>
  <c r="Q54" i="65"/>
  <c r="AL163" i="25"/>
  <c r="AL278" i="25"/>
  <c r="AL303" i="25" s="1"/>
  <c r="K52" i="65"/>
  <c r="K72" i="69"/>
  <c r="K183" i="25"/>
  <c r="K82" i="70"/>
  <c r="K81" i="71"/>
  <c r="AN163" i="25"/>
  <c r="AN278" i="25"/>
  <c r="AN303" i="25" s="1"/>
  <c r="W81" i="70"/>
  <c r="W182" i="25"/>
  <c r="W71" i="69"/>
  <c r="W51" i="65"/>
  <c r="X237" i="56"/>
  <c r="W80" i="71"/>
  <c r="W54" i="65"/>
  <c r="W204" i="25"/>
  <c r="W84" i="70"/>
  <c r="W83" i="71"/>
  <c r="W74" i="69"/>
  <c r="J210" i="47"/>
  <c r="J224" i="47" s="1"/>
  <c r="J356" i="47"/>
  <c r="J369" i="47" s="1"/>
  <c r="J377" i="47" s="1"/>
  <c r="AE163" i="25"/>
  <c r="AE278" i="25"/>
  <c r="AE303" i="25" s="1"/>
  <c r="G182" i="25"/>
  <c r="H237" i="56"/>
  <c r="G80" i="71"/>
  <c r="G71" i="69"/>
  <c r="G51" i="65"/>
  <c r="G81" i="70"/>
  <c r="G210" i="47"/>
  <c r="G224" i="47" s="1"/>
  <c r="G356" i="47"/>
  <c r="G369" i="47" s="1"/>
  <c r="G377" i="47" s="1"/>
  <c r="G54" i="65"/>
  <c r="G84" i="70"/>
  <c r="G74" i="69"/>
  <c r="G83" i="71"/>
  <c r="G204" i="25"/>
  <c r="N237" i="56"/>
  <c r="M71" i="69"/>
  <c r="M51" i="65"/>
  <c r="M81" i="70"/>
  <c r="M80" i="71"/>
  <c r="M182" i="25"/>
  <c r="M356" i="47"/>
  <c r="M369" i="47" s="1"/>
  <c r="M377" i="47" s="1"/>
  <c r="M210" i="47"/>
  <c r="M224" i="47" s="1"/>
  <c r="X280" i="25"/>
  <c r="C68" i="71"/>
  <c r="D99" i="71"/>
  <c r="D100" i="71" s="1"/>
  <c r="D77" i="71"/>
  <c r="C193" i="25"/>
  <c r="D321" i="25"/>
  <c r="X193" i="25"/>
  <c r="C69" i="70"/>
  <c r="D99" i="70"/>
  <c r="D100" i="70" s="1"/>
  <c r="D78" i="70"/>
  <c r="T83" i="70"/>
  <c r="T200" i="25"/>
  <c r="T53" i="65"/>
  <c r="T73" i="69"/>
  <c r="T82" i="71"/>
  <c r="T210" i="47"/>
  <c r="T224" i="47" s="1"/>
  <c r="T356" i="47"/>
  <c r="T369" i="47" s="1"/>
  <c r="T377" i="47" s="1"/>
  <c r="AO163" i="25"/>
  <c r="AO278" i="25"/>
  <c r="AO303" i="25" s="1"/>
  <c r="O73" i="69"/>
  <c r="O82" i="71"/>
  <c r="O200" i="25"/>
  <c r="O83" i="70"/>
  <c r="O53" i="65"/>
  <c r="R81" i="71"/>
  <c r="R72" i="69"/>
  <c r="R52" i="65"/>
  <c r="R183" i="25"/>
  <c r="R82" i="70"/>
  <c r="N82" i="70"/>
  <c r="N72" i="69"/>
  <c r="N183" i="25"/>
  <c r="N81" i="71"/>
  <c r="N52" i="65"/>
  <c r="H82" i="70"/>
  <c r="H52" i="65"/>
  <c r="H72" i="69"/>
  <c r="H183" i="25"/>
  <c r="H81" i="71"/>
  <c r="U52" i="65"/>
  <c r="U183" i="25"/>
  <c r="U82" i="70"/>
  <c r="U81" i="71"/>
  <c r="U72" i="69"/>
  <c r="F81" i="70"/>
  <c r="F51" i="65"/>
  <c r="G237" i="56"/>
  <c r="F182" i="25"/>
  <c r="F71" i="69"/>
  <c r="F80" i="71"/>
  <c r="P82" i="71"/>
  <c r="P200" i="25"/>
  <c r="P73" i="69"/>
  <c r="P53" i="65"/>
  <c r="P83" i="70"/>
  <c r="P356" i="47"/>
  <c r="P369" i="47" s="1"/>
  <c r="P377" i="47" s="1"/>
  <c r="P210" i="47"/>
  <c r="P224" i="47" s="1"/>
  <c r="AK163" i="25"/>
  <c r="AK278" i="25"/>
  <c r="AK303" i="25" s="1"/>
  <c r="J99" i="70"/>
  <c r="J78" i="70"/>
  <c r="J18" i="70" s="1"/>
  <c r="J99" i="71"/>
  <c r="J100" i="71" s="1"/>
  <c r="J77" i="71"/>
  <c r="J17" i="71" s="1"/>
  <c r="E99" i="70"/>
  <c r="E100" i="70" s="1"/>
  <c r="E78" i="70"/>
  <c r="E18" i="70" s="1"/>
  <c r="O99" i="70"/>
  <c r="O78" i="70"/>
  <c r="O18" i="70" s="1"/>
  <c r="C71" i="70"/>
  <c r="X194" i="25"/>
  <c r="C194" i="25"/>
  <c r="V83" i="71"/>
  <c r="V84" i="70"/>
  <c r="V74" i="69"/>
  <c r="V54" i="65"/>
  <c r="V204" i="25"/>
  <c r="E82" i="71"/>
  <c r="E200" i="25"/>
  <c r="E53" i="65"/>
  <c r="E83" i="70"/>
  <c r="E73" i="69"/>
  <c r="D149" i="56"/>
  <c r="K147" i="44" s="1"/>
  <c r="L147" i="44" s="1"/>
  <c r="I53" i="65"/>
  <c r="I200" i="25"/>
  <c r="I82" i="71"/>
  <c r="I73" i="69"/>
  <c r="I83" i="70"/>
  <c r="Q83" i="70"/>
  <c r="Q73" i="69"/>
  <c r="Q200" i="25"/>
  <c r="Q82" i="71"/>
  <c r="Q53" i="65"/>
  <c r="K83" i="70"/>
  <c r="K82" i="71"/>
  <c r="K200" i="25"/>
  <c r="K53" i="65"/>
  <c r="K73" i="69"/>
  <c r="AF163" i="25"/>
  <c r="AF278" i="25"/>
  <c r="AF303" i="25" s="1"/>
  <c r="S53" i="65"/>
  <c r="S200" i="25"/>
  <c r="S83" i="70"/>
  <c r="S73" i="69"/>
  <c r="S82" i="71"/>
  <c r="W53" i="65"/>
  <c r="W73" i="69"/>
  <c r="W82" i="71"/>
  <c r="W200" i="25"/>
  <c r="W83" i="70"/>
  <c r="J82" i="71"/>
  <c r="J53" i="65"/>
  <c r="J73" i="69"/>
  <c r="J200" i="25"/>
  <c r="J83" i="70"/>
  <c r="G73" i="69"/>
  <c r="G83" i="70"/>
  <c r="G53" i="65"/>
  <c r="G200" i="25"/>
  <c r="G82" i="71"/>
  <c r="M72" i="69"/>
  <c r="M183" i="25"/>
  <c r="M82" i="70"/>
  <c r="M52" i="65"/>
  <c r="M81" i="71"/>
  <c r="T99" i="71"/>
  <c r="T77" i="71"/>
  <c r="T17" i="71" s="1"/>
  <c r="T99" i="70"/>
  <c r="T100" i="70" s="1"/>
  <c r="T78" i="70"/>
  <c r="T18" i="70" s="1"/>
  <c r="D224" i="47"/>
  <c r="W321" i="25"/>
  <c r="W99" i="70"/>
  <c r="W78" i="70"/>
  <c r="W18" i="70" s="1"/>
  <c r="Q321" i="25"/>
  <c r="H99" i="70"/>
  <c r="H78" i="70"/>
  <c r="H18" i="70" s="1"/>
  <c r="H99" i="71"/>
  <c r="H100" i="71" s="1"/>
  <c r="H77" i="71"/>
  <c r="H17" i="71" s="1"/>
  <c r="L83" i="70"/>
  <c r="L73" i="69"/>
  <c r="L200" i="25"/>
  <c r="L53" i="65"/>
  <c r="L82" i="71"/>
  <c r="T82" i="70"/>
  <c r="T52" i="65"/>
  <c r="T81" i="71"/>
  <c r="T72" i="69"/>
  <c r="T183" i="25"/>
  <c r="O210" i="47"/>
  <c r="O224" i="47" s="1"/>
  <c r="O356" i="47"/>
  <c r="O369" i="47" s="1"/>
  <c r="O377" i="47" s="1"/>
  <c r="AJ163" i="25"/>
  <c r="AJ278" i="25"/>
  <c r="AJ303" i="25" s="1"/>
  <c r="R51" i="65"/>
  <c r="R182" i="25"/>
  <c r="R81" i="70"/>
  <c r="S237" i="56"/>
  <c r="R71" i="69"/>
  <c r="R80" i="71"/>
  <c r="R200" i="25"/>
  <c r="R73" i="69"/>
  <c r="R83" i="70"/>
  <c r="R82" i="71"/>
  <c r="R53" i="65"/>
  <c r="N356" i="47"/>
  <c r="N369" i="47" s="1"/>
  <c r="N377" i="47" s="1"/>
  <c r="N210" i="47"/>
  <c r="N224" i="47" s="1"/>
  <c r="AI163" i="25"/>
  <c r="N165" i="25" s="1"/>
  <c r="AI278" i="25"/>
  <c r="AI303" i="25" s="1"/>
  <c r="H204" i="25"/>
  <c r="H84" i="70"/>
  <c r="H54" i="65"/>
  <c r="H83" i="71"/>
  <c r="H74" i="69"/>
  <c r="AC163" i="25"/>
  <c r="AC278" i="25"/>
  <c r="AC303" i="25" s="1"/>
  <c r="U51" i="65"/>
  <c r="U81" i="70"/>
  <c r="U182" i="25"/>
  <c r="U80" i="71"/>
  <c r="V237" i="56"/>
  <c r="U71" i="69"/>
  <c r="F183" i="25"/>
  <c r="F82" i="70"/>
  <c r="F52" i="65"/>
  <c r="F72" i="69"/>
  <c r="F81" i="71"/>
  <c r="P204" i="25"/>
  <c r="P84" i="70"/>
  <c r="P83" i="71"/>
  <c r="P74" i="69"/>
  <c r="P54" i="65"/>
  <c r="P99" i="70"/>
  <c r="P78" i="70"/>
  <c r="P18" i="70" s="1"/>
  <c r="I99" i="71"/>
  <c r="I77" i="71"/>
  <c r="I17" i="71" s="1"/>
  <c r="L99" i="70"/>
  <c r="L100" i="70" s="1"/>
  <c r="L78" i="70"/>
  <c r="L18" i="70" s="1"/>
  <c r="L99" i="71"/>
  <c r="L77" i="71"/>
  <c r="L17" i="71" s="1"/>
  <c r="G99" i="70"/>
  <c r="G100" i="70" s="1"/>
  <c r="G78" i="70"/>
  <c r="G18" i="70" s="1"/>
  <c r="V51" i="65"/>
  <c r="V182" i="25"/>
  <c r="W237" i="56"/>
  <c r="V71" i="69"/>
  <c r="V80" i="71"/>
  <c r="V81" i="70"/>
  <c r="V356" i="47"/>
  <c r="V369" i="47" s="1"/>
  <c r="V377" i="47" s="1"/>
  <c r="V210" i="47"/>
  <c r="V224" i="47" s="1"/>
  <c r="V83" i="70"/>
  <c r="V53" i="65"/>
  <c r="V200" i="25"/>
  <c r="V73" i="69"/>
  <c r="V82" i="71"/>
  <c r="E71" i="69"/>
  <c r="E51" i="65"/>
  <c r="E182" i="25"/>
  <c r="E81" i="70"/>
  <c r="E80" i="71"/>
  <c r="F237" i="56"/>
  <c r="D131" i="56"/>
  <c r="I54" i="65"/>
  <c r="I84" i="70"/>
  <c r="I74" i="69"/>
  <c r="I83" i="71"/>
  <c r="I204" i="25"/>
  <c r="AD163" i="25"/>
  <c r="AD278" i="25"/>
  <c r="AD303" i="25" s="1"/>
  <c r="Q51" i="65"/>
  <c r="R237" i="56"/>
  <c r="Q71" i="69"/>
  <c r="Q182" i="25"/>
  <c r="Q80" i="71"/>
  <c r="Q81" i="70"/>
  <c r="Q356" i="47"/>
  <c r="Q369" i="47" s="1"/>
  <c r="Q377" i="47" s="1"/>
  <c r="Q210" i="47"/>
  <c r="Q224" i="47" s="1"/>
  <c r="K74" i="69"/>
  <c r="K84" i="70"/>
  <c r="K204" i="25"/>
  <c r="K83" i="71"/>
  <c r="K54" i="65"/>
  <c r="S71" i="69"/>
  <c r="S81" i="70"/>
  <c r="T237" i="56"/>
  <c r="S182" i="25"/>
  <c r="S51" i="65"/>
  <c r="S80" i="71"/>
  <c r="S210" i="47"/>
  <c r="S224" i="47" s="1"/>
  <c r="S356" i="47"/>
  <c r="S369" i="47" s="1"/>
  <c r="S377" i="47" s="1"/>
  <c r="S83" i="71"/>
  <c r="S54" i="65"/>
  <c r="S84" i="70"/>
  <c r="S74" i="69"/>
  <c r="S204" i="25"/>
  <c r="W210" i="47"/>
  <c r="W224" i="47" s="1"/>
  <c r="W356" i="47"/>
  <c r="W369" i="47" s="1"/>
  <c r="W377" i="47" s="1"/>
  <c r="AR163" i="25"/>
  <c r="AR278" i="25"/>
  <c r="AR303" i="25" s="1"/>
  <c r="J80" i="71"/>
  <c r="J81" i="70"/>
  <c r="J71" i="69"/>
  <c r="J51" i="65"/>
  <c r="K237" i="56"/>
  <c r="J182" i="25"/>
  <c r="J74" i="69"/>
  <c r="J54" i="65"/>
  <c r="J83" i="71"/>
  <c r="J204" i="25"/>
  <c r="J84" i="70"/>
  <c r="AB163" i="25"/>
  <c r="AB278" i="25"/>
  <c r="AB303" i="25" s="1"/>
  <c r="M54" i="65"/>
  <c r="M84" i="70"/>
  <c r="M204" i="25"/>
  <c r="M83" i="71"/>
  <c r="M74" i="69"/>
  <c r="AH163" i="25"/>
  <c r="AH278" i="25"/>
  <c r="AH303" i="25" s="1"/>
  <c r="V99" i="71"/>
  <c r="V77" i="71"/>
  <c r="V17" i="71" s="1"/>
  <c r="V99" i="70"/>
  <c r="V100" i="70" s="1"/>
  <c r="V78" i="70"/>
  <c r="V18" i="70" s="1"/>
  <c r="D239" i="56"/>
  <c r="K140" i="44"/>
  <c r="F77" i="71"/>
  <c r="F17" i="71" s="1"/>
  <c r="F78" i="70"/>
  <c r="F18" i="70" s="1"/>
  <c r="I165" i="25" l="1"/>
  <c r="I47" i="69" s="1"/>
  <c r="O165" i="25"/>
  <c r="O40" i="73" s="1"/>
  <c r="M165" i="25"/>
  <c r="M44" i="74" s="1"/>
  <c r="W165" i="25"/>
  <c r="W36" i="47" s="1"/>
  <c r="W100" i="70"/>
  <c r="O100" i="70"/>
  <c r="P165" i="25"/>
  <c r="P36" i="47" s="1"/>
  <c r="C99" i="71"/>
  <c r="R165" i="25"/>
  <c r="R47" i="69" s="1"/>
  <c r="Q100" i="70"/>
  <c r="F100" i="70"/>
  <c r="T165" i="25"/>
  <c r="T42" i="75" s="1"/>
  <c r="K100" i="70"/>
  <c r="G165" i="25"/>
  <c r="G44" i="74" s="1"/>
  <c r="I100" i="71"/>
  <c r="J100" i="70"/>
  <c r="X278" i="25"/>
  <c r="X303" i="25" s="1"/>
  <c r="F100" i="71"/>
  <c r="L100" i="71"/>
  <c r="H165" i="25"/>
  <c r="H35" i="71" s="1"/>
  <c r="U100" i="70"/>
  <c r="Q84" i="71"/>
  <c r="Q18" i="71" s="1"/>
  <c r="V100" i="71"/>
  <c r="T100" i="71"/>
  <c r="W100" i="71"/>
  <c r="J85" i="70"/>
  <c r="J19" i="70" s="1"/>
  <c r="H100" i="70"/>
  <c r="K165" i="25"/>
  <c r="K44" i="74" s="1"/>
  <c r="S165" i="25"/>
  <c r="S41" i="65" s="1"/>
  <c r="V165" i="25"/>
  <c r="V42" i="75" s="1"/>
  <c r="U75" i="69"/>
  <c r="U23" i="69" s="1"/>
  <c r="J165" i="25"/>
  <c r="J41" i="65" s="1"/>
  <c r="U165" i="25"/>
  <c r="U42" i="75" s="1"/>
  <c r="C356" i="47"/>
  <c r="C369" i="47" s="1"/>
  <c r="C377" i="47" s="1"/>
  <c r="L165" i="25"/>
  <c r="L40" i="73" s="1"/>
  <c r="P100" i="70"/>
  <c r="U55" i="65"/>
  <c r="U17" i="65" s="1"/>
  <c r="U85" i="70"/>
  <c r="U19" i="70" s="1"/>
  <c r="Q85" i="70"/>
  <c r="Q19" i="70" s="1"/>
  <c r="P100" i="71"/>
  <c r="F165" i="25"/>
  <c r="F47" i="69" s="1"/>
  <c r="Q165" i="25"/>
  <c r="Q47" i="69" s="1"/>
  <c r="N100" i="70"/>
  <c r="Q75" i="69"/>
  <c r="Q23" i="69" s="1"/>
  <c r="I100" i="70"/>
  <c r="C98" i="70"/>
  <c r="G100" i="71"/>
  <c r="O100" i="71"/>
  <c r="C267" i="47"/>
  <c r="C274" i="47" s="1"/>
  <c r="C78" i="47"/>
  <c r="O87" i="75"/>
  <c r="O91" i="75" s="1"/>
  <c r="O21" i="75" s="1"/>
  <c r="O93" i="74"/>
  <c r="O21" i="74" s="1"/>
  <c r="H93" i="74"/>
  <c r="H21" i="74" s="1"/>
  <c r="H87" i="75"/>
  <c r="H91" i="75" s="1"/>
  <c r="H21" i="75" s="1"/>
  <c r="D319" i="25"/>
  <c r="D55" i="65"/>
  <c r="D17" i="65" s="1"/>
  <c r="X320" i="25"/>
  <c r="C84" i="75"/>
  <c r="D20" i="75"/>
  <c r="C20" i="75" s="1"/>
  <c r="E87" i="75"/>
  <c r="E91" i="75" s="1"/>
  <c r="E21" i="75" s="1"/>
  <c r="E93" i="74"/>
  <c r="E21" i="74" s="1"/>
  <c r="L93" i="74"/>
  <c r="L21" i="74" s="1"/>
  <c r="L87" i="75"/>
  <c r="L91" i="75" s="1"/>
  <c r="L21" i="75" s="1"/>
  <c r="K93" i="74"/>
  <c r="K21" i="74" s="1"/>
  <c r="K87" i="75"/>
  <c r="K91" i="75" s="1"/>
  <c r="K21" i="75" s="1"/>
  <c r="D88" i="75"/>
  <c r="C88" i="75" s="1"/>
  <c r="C90" i="74"/>
  <c r="T93" i="74"/>
  <c r="T21" i="74" s="1"/>
  <c r="T87" i="75"/>
  <c r="T91" i="75" s="1"/>
  <c r="T21" i="75" s="1"/>
  <c r="S93" i="74"/>
  <c r="S21" i="74" s="1"/>
  <c r="S87" i="75"/>
  <c r="S91" i="75" s="1"/>
  <c r="S21" i="75" s="1"/>
  <c r="I93" i="74"/>
  <c r="I21" i="74" s="1"/>
  <c r="I87" i="75"/>
  <c r="I91" i="75" s="1"/>
  <c r="I21" i="75" s="1"/>
  <c r="C278" i="25"/>
  <c r="C303" i="25" s="1"/>
  <c r="C89" i="74"/>
  <c r="D87" i="75"/>
  <c r="D93" i="74"/>
  <c r="C54" i="73"/>
  <c r="D18" i="73"/>
  <c r="C18" i="73" s="1"/>
  <c r="L136" i="44"/>
  <c r="J235" i="44" s="1"/>
  <c r="I235" i="44"/>
  <c r="W93" i="74"/>
  <c r="W21" i="74" s="1"/>
  <c r="W87" i="75"/>
  <c r="W91" i="75" s="1"/>
  <c r="W21" i="75" s="1"/>
  <c r="J93" i="74"/>
  <c r="J21" i="74" s="1"/>
  <c r="J87" i="75"/>
  <c r="J91" i="75" s="1"/>
  <c r="J21" i="75" s="1"/>
  <c r="V93" i="74"/>
  <c r="V21" i="74" s="1"/>
  <c r="V87" i="75"/>
  <c r="V91" i="75" s="1"/>
  <c r="V21" i="75" s="1"/>
  <c r="Q93" i="74"/>
  <c r="Q21" i="74" s="1"/>
  <c r="Q87" i="75"/>
  <c r="Q91" i="75" s="1"/>
  <c r="Q21" i="75" s="1"/>
  <c r="M93" i="74"/>
  <c r="M21" i="74" s="1"/>
  <c r="M87" i="75"/>
  <c r="M91" i="75" s="1"/>
  <c r="M21" i="75" s="1"/>
  <c r="C92" i="74"/>
  <c r="D90" i="75"/>
  <c r="C90" i="75" s="1"/>
  <c r="P87" i="75"/>
  <c r="P91" i="75" s="1"/>
  <c r="P21" i="75" s="1"/>
  <c r="P93" i="74"/>
  <c r="P21" i="74" s="1"/>
  <c r="G93" i="74"/>
  <c r="G21" i="74" s="1"/>
  <c r="G87" i="75"/>
  <c r="G91" i="75" s="1"/>
  <c r="G21" i="75" s="1"/>
  <c r="D84" i="71"/>
  <c r="D18" i="71" s="1"/>
  <c r="D85" i="70"/>
  <c r="D19" i="70" s="1"/>
  <c r="D75" i="69"/>
  <c r="D23" i="69" s="1"/>
  <c r="D89" i="75"/>
  <c r="C89" i="75" s="1"/>
  <c r="C91" i="74"/>
  <c r="C320" i="25"/>
  <c r="C98" i="71"/>
  <c r="C100" i="71" s="1"/>
  <c r="R93" i="74"/>
  <c r="R21" i="74" s="1"/>
  <c r="R87" i="75"/>
  <c r="R91" i="75" s="1"/>
  <c r="R21" i="75" s="1"/>
  <c r="F87" i="75"/>
  <c r="F91" i="75" s="1"/>
  <c r="F21" i="75" s="1"/>
  <c r="F93" i="74"/>
  <c r="F21" i="74" s="1"/>
  <c r="U93" i="74"/>
  <c r="U21" i="74" s="1"/>
  <c r="U87" i="75"/>
  <c r="U91" i="75" s="1"/>
  <c r="U21" i="75" s="1"/>
  <c r="N87" i="75"/>
  <c r="N91" i="75" s="1"/>
  <c r="N21" i="75" s="1"/>
  <c r="N93" i="74"/>
  <c r="N21" i="74" s="1"/>
  <c r="D165" i="25"/>
  <c r="C163" i="25"/>
  <c r="V84" i="71"/>
  <c r="V18" i="71" s="1"/>
  <c r="Q55" i="65"/>
  <c r="Q17" i="65" s="1"/>
  <c r="U84" i="71"/>
  <c r="U18" i="71" s="1"/>
  <c r="S85" i="70"/>
  <c r="S19" i="70" s="1"/>
  <c r="Q319" i="25"/>
  <c r="E84" i="71"/>
  <c r="C80" i="71"/>
  <c r="E319" i="25"/>
  <c r="X182" i="25"/>
  <c r="C182" i="25"/>
  <c r="E75" i="69"/>
  <c r="C71" i="69"/>
  <c r="V55" i="65"/>
  <c r="V17" i="65" s="1"/>
  <c r="U319" i="25"/>
  <c r="N35" i="71"/>
  <c r="N40" i="73"/>
  <c r="N36" i="47"/>
  <c r="N44" i="74"/>
  <c r="N36" i="70"/>
  <c r="N42" i="75"/>
  <c r="N47" i="69"/>
  <c r="N41" i="65"/>
  <c r="R84" i="71"/>
  <c r="R18" i="71" s="1"/>
  <c r="R319" i="25"/>
  <c r="C210" i="47"/>
  <c r="C224" i="47" s="1"/>
  <c r="X163" i="25"/>
  <c r="C83" i="70"/>
  <c r="C200" i="25"/>
  <c r="X200" i="25"/>
  <c r="F75" i="69"/>
  <c r="F23" i="69" s="1"/>
  <c r="F85" i="70"/>
  <c r="F19" i="70" s="1"/>
  <c r="C78" i="70"/>
  <c r="D18" i="70"/>
  <c r="C18" i="70" s="1"/>
  <c r="C99" i="70"/>
  <c r="C77" i="71"/>
  <c r="D17" i="71"/>
  <c r="C17" i="71" s="1"/>
  <c r="M84" i="71"/>
  <c r="M18" i="71" s="1"/>
  <c r="M55" i="65"/>
  <c r="M17" i="65" s="1"/>
  <c r="G85" i="70"/>
  <c r="G19" i="70" s="1"/>
  <c r="G75" i="69"/>
  <c r="G23" i="69" s="1"/>
  <c r="G84" i="71"/>
  <c r="G18" i="71" s="1"/>
  <c r="G319" i="25"/>
  <c r="W319" i="25"/>
  <c r="I319" i="25"/>
  <c r="I75" i="69"/>
  <c r="I23" i="69" s="1"/>
  <c r="I55" i="65"/>
  <c r="I17" i="65" s="1"/>
  <c r="E36" i="70"/>
  <c r="E36" i="47"/>
  <c r="C39" i="72"/>
  <c r="E42" i="75"/>
  <c r="E35" i="71"/>
  <c r="E47" i="69"/>
  <c r="E44" i="74"/>
  <c r="E40" i="73"/>
  <c r="E41" i="65"/>
  <c r="C83" i="71"/>
  <c r="C74" i="69"/>
  <c r="C204" i="25"/>
  <c r="X204" i="25"/>
  <c r="V36" i="70"/>
  <c r="H55" i="65"/>
  <c r="H17" i="65" s="1"/>
  <c r="H85" i="70"/>
  <c r="H19" i="70" s="1"/>
  <c r="H75" i="69"/>
  <c r="H23" i="69" s="1"/>
  <c r="N319" i="25"/>
  <c r="N75" i="69"/>
  <c r="N23" i="69" s="1"/>
  <c r="N85" i="70"/>
  <c r="N19" i="70" s="1"/>
  <c r="O84" i="71"/>
  <c r="O18" i="71" s="1"/>
  <c r="O75" i="69"/>
  <c r="O23" i="69" s="1"/>
  <c r="O55" i="65"/>
  <c r="O17" i="65" s="1"/>
  <c r="K84" i="71"/>
  <c r="K18" i="71" s="1"/>
  <c r="K85" i="70"/>
  <c r="K19" i="70" s="1"/>
  <c r="K75" i="69"/>
  <c r="K23" i="69" s="1"/>
  <c r="C52" i="65"/>
  <c r="C81" i="71"/>
  <c r="P84" i="71"/>
  <c r="P18" i="71" s="1"/>
  <c r="P75" i="69"/>
  <c r="P23" i="69" s="1"/>
  <c r="T85" i="70"/>
  <c r="T19" i="70" s="1"/>
  <c r="T75" i="69"/>
  <c r="T23" i="69" s="1"/>
  <c r="L55" i="65"/>
  <c r="L17" i="65" s="1"/>
  <c r="L85" i="70"/>
  <c r="L19" i="70" s="1"/>
  <c r="S84" i="71"/>
  <c r="S18" i="71" s="1"/>
  <c r="S319" i="25"/>
  <c r="L140" i="44"/>
  <c r="J236" i="44" s="1"/>
  <c r="I236" i="44"/>
  <c r="M42" i="75"/>
  <c r="G42" i="75"/>
  <c r="J319" i="25"/>
  <c r="J55" i="65"/>
  <c r="J17" i="65" s="1"/>
  <c r="J75" i="69"/>
  <c r="J23" i="69" s="1"/>
  <c r="J84" i="71"/>
  <c r="J18" i="71" s="1"/>
  <c r="S55" i="65"/>
  <c r="S17" i="65" s="1"/>
  <c r="S75" i="69"/>
  <c r="S23" i="69" s="1"/>
  <c r="K129" i="44"/>
  <c r="D237" i="56"/>
  <c r="E85" i="70"/>
  <c r="C81" i="70"/>
  <c r="E55" i="65"/>
  <c r="C51" i="65"/>
  <c r="V85" i="70"/>
  <c r="V19" i="70" s="1"/>
  <c r="V75" i="69"/>
  <c r="V23" i="69" s="1"/>
  <c r="V319" i="25"/>
  <c r="R75" i="69"/>
  <c r="R23" i="69" s="1"/>
  <c r="R85" i="70"/>
  <c r="R19" i="70" s="1"/>
  <c r="R55" i="65"/>
  <c r="R17" i="65" s="1"/>
  <c r="C73" i="69"/>
  <c r="C53" i="65"/>
  <c r="C82" i="71"/>
  <c r="F84" i="71"/>
  <c r="F18" i="71" s="1"/>
  <c r="F319" i="25"/>
  <c r="F55" i="65"/>
  <c r="F17" i="65" s="1"/>
  <c r="X321" i="25"/>
  <c r="C321" i="25"/>
  <c r="M319" i="25"/>
  <c r="M85" i="70"/>
  <c r="M19" i="70" s="1"/>
  <c r="M75" i="69"/>
  <c r="M23" i="69" s="1"/>
  <c r="G55" i="65"/>
  <c r="G17" i="65" s="1"/>
  <c r="W84" i="71"/>
  <c r="W18" i="71" s="1"/>
  <c r="W55" i="65"/>
  <c r="W17" i="65" s="1"/>
  <c r="W75" i="69"/>
  <c r="W23" i="69" s="1"/>
  <c r="W85" i="70"/>
  <c r="W19" i="70" s="1"/>
  <c r="I84" i="71"/>
  <c r="I18" i="71" s="1"/>
  <c r="I85" i="70"/>
  <c r="I19" i="70" s="1"/>
  <c r="C54" i="65"/>
  <c r="C84" i="70"/>
  <c r="H319" i="25"/>
  <c r="H84" i="71"/>
  <c r="H18" i="71" s="1"/>
  <c r="N55" i="65"/>
  <c r="N17" i="65" s="1"/>
  <c r="N84" i="71"/>
  <c r="N18" i="71" s="1"/>
  <c r="O85" i="70"/>
  <c r="O19" i="70" s="1"/>
  <c r="O319" i="25"/>
  <c r="K319" i="25"/>
  <c r="K55" i="65"/>
  <c r="K17" i="65" s="1"/>
  <c r="C183" i="25"/>
  <c r="X183" i="25"/>
  <c r="C82" i="70"/>
  <c r="C72" i="69"/>
  <c r="P85" i="70"/>
  <c r="P19" i="70" s="1"/>
  <c r="P319" i="25"/>
  <c r="P55" i="65"/>
  <c r="P17" i="65" s="1"/>
  <c r="T319" i="25"/>
  <c r="T55" i="65"/>
  <c r="T17" i="65" s="1"/>
  <c r="T84" i="71"/>
  <c r="T18" i="71" s="1"/>
  <c r="L84" i="71"/>
  <c r="L18" i="71" s="1"/>
  <c r="L75" i="69"/>
  <c r="L23" i="69" s="1"/>
  <c r="L319" i="25"/>
  <c r="Q40" i="73" l="1"/>
  <c r="O44" i="74"/>
  <c r="P40" i="73"/>
  <c r="W41" i="65"/>
  <c r="W40" i="73"/>
  <c r="P42" i="75"/>
  <c r="W36" i="70"/>
  <c r="W47" i="69"/>
  <c r="M47" i="69"/>
  <c r="Q44" i="74"/>
  <c r="O42" i="75"/>
  <c r="G35" i="71"/>
  <c r="M36" i="70"/>
  <c r="M41" i="65"/>
  <c r="P35" i="71"/>
  <c r="P47" i="69"/>
  <c r="W44" i="74"/>
  <c r="W35" i="71"/>
  <c r="M36" i="47"/>
  <c r="M40" i="73"/>
  <c r="P44" i="74"/>
  <c r="P36" i="70"/>
  <c r="P41" i="65"/>
  <c r="W42" i="75"/>
  <c r="M35" i="71"/>
  <c r="R40" i="73"/>
  <c r="O36" i="47"/>
  <c r="I44" i="74"/>
  <c r="G40" i="73"/>
  <c r="V44" i="74"/>
  <c r="R36" i="70"/>
  <c r="O35" i="71"/>
  <c r="I42" i="75"/>
  <c r="G47" i="69"/>
  <c r="V47" i="69"/>
  <c r="I36" i="70"/>
  <c r="I41" i="65"/>
  <c r="G41" i="65"/>
  <c r="G36" i="70"/>
  <c r="V40" i="73"/>
  <c r="V41" i="65"/>
  <c r="R36" i="47"/>
  <c r="R44" i="74"/>
  <c r="S36" i="70"/>
  <c r="I35" i="71"/>
  <c r="I36" i="47"/>
  <c r="R41" i="65"/>
  <c r="R35" i="71"/>
  <c r="Q42" i="75"/>
  <c r="Q36" i="70"/>
  <c r="O41" i="65"/>
  <c r="O36" i="70"/>
  <c r="F35" i="71"/>
  <c r="R42" i="75"/>
  <c r="Q41" i="65"/>
  <c r="Q36" i="47"/>
  <c r="O47" i="69"/>
  <c r="I40" i="73"/>
  <c r="G36" i="47"/>
  <c r="V35" i="71"/>
  <c r="C100" i="70"/>
  <c r="L42" i="75"/>
  <c r="L47" i="69"/>
  <c r="K35" i="71"/>
  <c r="L44" i="74"/>
  <c r="L36" i="47"/>
  <c r="L35" i="71"/>
  <c r="L36" i="70"/>
  <c r="L41" i="65"/>
  <c r="T47" i="69"/>
  <c r="H36" i="47"/>
  <c r="H40" i="73"/>
  <c r="T44" i="74"/>
  <c r="T35" i="71"/>
  <c r="K40" i="73"/>
  <c r="J47" i="69"/>
  <c r="H42" i="75"/>
  <c r="H41" i="65"/>
  <c r="T36" i="70"/>
  <c r="T36" i="47"/>
  <c r="T41" i="65"/>
  <c r="J40" i="73"/>
  <c r="H47" i="69"/>
  <c r="H36" i="70"/>
  <c r="T40" i="73"/>
  <c r="H44" i="74"/>
  <c r="F40" i="73"/>
  <c r="S42" i="75"/>
  <c r="F44" i="74"/>
  <c r="S40" i="73"/>
  <c r="F36" i="70"/>
  <c r="S35" i="71"/>
  <c r="U35" i="71"/>
  <c r="U41" i="65"/>
  <c r="K36" i="70"/>
  <c r="K41" i="65"/>
  <c r="J42" i="75"/>
  <c r="J36" i="70"/>
  <c r="F41" i="65"/>
  <c r="F42" i="75"/>
  <c r="S36" i="47"/>
  <c r="S47" i="69"/>
  <c r="K47" i="69"/>
  <c r="K36" i="47"/>
  <c r="U44" i="74"/>
  <c r="J35" i="71"/>
  <c r="J36" i="47"/>
  <c r="F36" i="47"/>
  <c r="Q35" i="71"/>
  <c r="S44" i="74"/>
  <c r="K42" i="75"/>
  <c r="U36" i="47"/>
  <c r="V36" i="47"/>
  <c r="J44" i="74"/>
  <c r="U40" i="73"/>
  <c r="U47" i="69"/>
  <c r="U36" i="70"/>
  <c r="C93" i="74"/>
  <c r="D21" i="74"/>
  <c r="C21" i="74" s="1"/>
  <c r="D36" i="70"/>
  <c r="D44" i="74"/>
  <c r="D47" i="69"/>
  <c r="D35" i="71"/>
  <c r="D41" i="65"/>
  <c r="D40" i="73"/>
  <c r="D36" i="47"/>
  <c r="D42" i="75"/>
  <c r="C165" i="25"/>
  <c r="D91" i="75"/>
  <c r="C87" i="75"/>
  <c r="L129" i="44"/>
  <c r="J234" i="44" s="1"/>
  <c r="I234" i="44"/>
  <c r="E23" i="69"/>
  <c r="C23" i="69" s="1"/>
  <c r="C75" i="69"/>
  <c r="X319" i="25"/>
  <c r="E18" i="71"/>
  <c r="C18" i="71" s="1"/>
  <c r="C84" i="71"/>
  <c r="E17" i="65"/>
  <c r="C17" i="65" s="1"/>
  <c r="C55" i="65"/>
  <c r="E19" i="70"/>
  <c r="C19" i="70" s="1"/>
  <c r="C85" i="70"/>
  <c r="C319" i="25"/>
  <c r="C35" i="71" l="1"/>
  <c r="C40" i="73"/>
  <c r="C36" i="47"/>
  <c r="C47" i="69"/>
  <c r="C44" i="74"/>
  <c r="C42" i="75"/>
  <c r="C41" i="65"/>
  <c r="C36" i="70"/>
  <c r="D21" i="75"/>
  <c r="C21" i="75" s="1"/>
  <c r="C91" i="75"/>
  <c r="D117" i="36"/>
  <c r="N117" i="36"/>
  <c r="E117" i="36"/>
  <c r="V117" i="36"/>
  <c r="G117" i="36"/>
  <c r="I117" i="36"/>
  <c r="K117" i="36"/>
  <c r="P117" i="36"/>
  <c r="T117" i="36"/>
  <c r="Q117" i="36"/>
  <c r="H117" i="36"/>
  <c r="J117" i="36"/>
  <c r="U117" i="36"/>
  <c r="M117" i="36"/>
  <c r="W117" i="36"/>
  <c r="O117" i="36"/>
  <c r="S117" i="36"/>
  <c r="R117" i="36"/>
  <c r="F117" i="36"/>
  <c r="L117" i="36"/>
  <c r="BG115" i="46" l="1"/>
  <c r="M115" i="56" s="1"/>
  <c r="BG111" i="46"/>
  <c r="M111" i="56" s="1"/>
  <c r="CB185" i="46"/>
  <c r="M185" i="56" s="1"/>
  <c r="L236" i="25" s="1"/>
  <c r="CB186" i="46"/>
  <c r="M186" i="56" s="1"/>
  <c r="L237" i="25" s="1"/>
  <c r="CB180" i="46"/>
  <c r="M180" i="56" s="1"/>
  <c r="L231" i="25" s="1"/>
  <c r="CB208" i="46"/>
  <c r="M208" i="56" s="1"/>
  <c r="CB193" i="46"/>
  <c r="M193" i="56" s="1"/>
  <c r="L244" i="25" s="1"/>
  <c r="CB187" i="46"/>
  <c r="M187" i="56" s="1"/>
  <c r="L238" i="25" s="1"/>
  <c r="CB196" i="46"/>
  <c r="M196" i="56" s="1"/>
  <c r="L247" i="25" s="1"/>
  <c r="CB181" i="46"/>
  <c r="M181" i="56" s="1"/>
  <c r="L232" i="25" s="1"/>
  <c r="CB195" i="46"/>
  <c r="M195" i="56" s="1"/>
  <c r="L246" i="25" s="1"/>
  <c r="CB194" i="46"/>
  <c r="M194" i="56" s="1"/>
  <c r="L245" i="25" s="1"/>
  <c r="CB152" i="46"/>
  <c r="CB184" i="46"/>
  <c r="M184" i="56" s="1"/>
  <c r="L235" i="25" s="1"/>
  <c r="CB210" i="46"/>
  <c r="M210" i="56" s="1"/>
  <c r="CB215" i="46"/>
  <c r="M215" i="56" s="1"/>
  <c r="L256" i="25" s="1"/>
  <c r="CB198" i="46"/>
  <c r="M198" i="56" s="1"/>
  <c r="L249" i="25" s="1"/>
  <c r="CB179" i="46"/>
  <c r="M179" i="56" s="1"/>
  <c r="L230" i="25" s="1"/>
  <c r="AJ597" i="64"/>
  <c r="BG105" i="46"/>
  <c r="M105" i="56" s="1"/>
  <c r="CB214" i="46"/>
  <c r="M214" i="56" s="1"/>
  <c r="L255" i="25" s="1"/>
  <c r="CB216" i="46"/>
  <c r="M216" i="56" s="1"/>
  <c r="L257" i="25" s="1"/>
  <c r="CB217" i="46"/>
  <c r="M217" i="56" s="1"/>
  <c r="L258" i="25" s="1"/>
  <c r="CB182" i="46"/>
  <c r="M182" i="56" s="1"/>
  <c r="L233" i="25" s="1"/>
  <c r="CB175" i="46"/>
  <c r="M175" i="56" s="1"/>
  <c r="L226" i="25" s="1"/>
  <c r="CB192" i="46"/>
  <c r="M192" i="56" s="1"/>
  <c r="L243" i="25" s="1"/>
  <c r="CB209" i="46"/>
  <c r="M209" i="56" s="1"/>
  <c r="CB176" i="46"/>
  <c r="L118" i="36"/>
  <c r="CB188" i="46"/>
  <c r="M188" i="56" s="1"/>
  <c r="L239" i="25" s="1"/>
  <c r="CB190" i="46"/>
  <c r="M190" i="56" s="1"/>
  <c r="L241" i="25" s="1"/>
  <c r="CB197" i="46"/>
  <c r="M197" i="56" s="1"/>
  <c r="L248" i="25" s="1"/>
  <c r="CB191" i="46"/>
  <c r="M191" i="56" s="1"/>
  <c r="L242" i="25" s="1"/>
  <c r="CB178" i="46"/>
  <c r="M178" i="56" s="1"/>
  <c r="L229" i="25" s="1"/>
  <c r="CB174" i="46"/>
  <c r="M174" i="56" s="1"/>
  <c r="L225" i="25" s="1"/>
  <c r="CB183" i="46"/>
  <c r="M183" i="56" s="1"/>
  <c r="L234" i="25" s="1"/>
  <c r="AL19" i="46"/>
  <c r="R118" i="36"/>
  <c r="CH175" i="46"/>
  <c r="S175" i="56" s="1"/>
  <c r="R226" i="25" s="1"/>
  <c r="CH187" i="46"/>
  <c r="S187" i="56" s="1"/>
  <c r="R238" i="25" s="1"/>
  <c r="CH152" i="46"/>
  <c r="CH188" i="46"/>
  <c r="S188" i="56" s="1"/>
  <c r="R239" i="25" s="1"/>
  <c r="CH193" i="46"/>
  <c r="S193" i="56" s="1"/>
  <c r="R244" i="25" s="1"/>
  <c r="CH215" i="46"/>
  <c r="S215" i="56" s="1"/>
  <c r="R256" i="25" s="1"/>
  <c r="CH198" i="46"/>
  <c r="S198" i="56" s="1"/>
  <c r="R249" i="25" s="1"/>
  <c r="CH181" i="46"/>
  <c r="S181" i="56" s="1"/>
  <c r="R232" i="25" s="1"/>
  <c r="BM115" i="46"/>
  <c r="CH214" i="46"/>
  <c r="S214" i="56" s="1"/>
  <c r="R255" i="25" s="1"/>
  <c r="CH184" i="46"/>
  <c r="S184" i="56" s="1"/>
  <c r="R235" i="25" s="1"/>
  <c r="CH178" i="46"/>
  <c r="S178" i="56" s="1"/>
  <c r="R229" i="25" s="1"/>
  <c r="CH182" i="46"/>
  <c r="S182" i="56" s="1"/>
  <c r="R233" i="25" s="1"/>
  <c r="CH186" i="46"/>
  <c r="S186" i="56" s="1"/>
  <c r="R237" i="25" s="1"/>
  <c r="CH217" i="46"/>
  <c r="S217" i="56" s="1"/>
  <c r="R258" i="25" s="1"/>
  <c r="CH183" i="46"/>
  <c r="S183" i="56" s="1"/>
  <c r="R234" i="25" s="1"/>
  <c r="CH176" i="46"/>
  <c r="AP597" i="64"/>
  <c r="CH185" i="46"/>
  <c r="S185" i="56" s="1"/>
  <c r="R236" i="25" s="1"/>
  <c r="CH192" i="46"/>
  <c r="S192" i="56" s="1"/>
  <c r="R243" i="25" s="1"/>
  <c r="CH209" i="46"/>
  <c r="S209" i="56" s="1"/>
  <c r="CH216" i="46"/>
  <c r="S216" i="56" s="1"/>
  <c r="R257" i="25" s="1"/>
  <c r="CH208" i="46"/>
  <c r="S208" i="56" s="1"/>
  <c r="CH194" i="46"/>
  <c r="S194" i="56" s="1"/>
  <c r="R245" i="25" s="1"/>
  <c r="CH196" i="46"/>
  <c r="S196" i="56" s="1"/>
  <c r="R247" i="25" s="1"/>
  <c r="CH174" i="46"/>
  <c r="S174" i="56" s="1"/>
  <c r="R225" i="25" s="1"/>
  <c r="BM105" i="46"/>
  <c r="S105" i="56" s="1"/>
  <c r="BM111" i="46"/>
  <c r="S111" i="56" s="1"/>
  <c r="CH195" i="46"/>
  <c r="S195" i="56" s="1"/>
  <c r="R246" i="25" s="1"/>
  <c r="CH210" i="46"/>
  <c r="S210" i="56" s="1"/>
  <c r="CH180" i="46"/>
  <c r="S180" i="56" s="1"/>
  <c r="R231" i="25" s="1"/>
  <c r="CH197" i="46"/>
  <c r="S197" i="56" s="1"/>
  <c r="R248" i="25" s="1"/>
  <c r="CH191" i="46"/>
  <c r="S191" i="56" s="1"/>
  <c r="R242" i="25" s="1"/>
  <c r="CH190" i="46"/>
  <c r="S190" i="56" s="1"/>
  <c r="R241" i="25" s="1"/>
  <c r="CH179" i="46"/>
  <c r="S179" i="56" s="1"/>
  <c r="R230" i="25" s="1"/>
  <c r="AR19" i="46"/>
  <c r="BJ111" i="46"/>
  <c r="P111" i="56" s="1"/>
  <c r="BJ105" i="46"/>
  <c r="P105" i="56" s="1"/>
  <c r="CE188" i="46"/>
  <c r="P188" i="56" s="1"/>
  <c r="O239" i="25" s="1"/>
  <c r="CE180" i="46"/>
  <c r="P180" i="56" s="1"/>
  <c r="O231" i="25" s="1"/>
  <c r="CE197" i="46"/>
  <c r="P197" i="56" s="1"/>
  <c r="O248" i="25" s="1"/>
  <c r="CE191" i="46"/>
  <c r="P191" i="56" s="1"/>
  <c r="O242" i="25" s="1"/>
  <c r="CE215" i="46"/>
  <c r="P215" i="56" s="1"/>
  <c r="O256" i="25" s="1"/>
  <c r="CE196" i="46"/>
  <c r="P196" i="56" s="1"/>
  <c r="O247" i="25" s="1"/>
  <c r="CE181" i="46"/>
  <c r="P181" i="56" s="1"/>
  <c r="O232" i="25" s="1"/>
  <c r="BJ115" i="46"/>
  <c r="CE195" i="46"/>
  <c r="P195" i="56" s="1"/>
  <c r="O246" i="25" s="1"/>
  <c r="CE187" i="46"/>
  <c r="P187" i="56" s="1"/>
  <c r="O238" i="25" s="1"/>
  <c r="CE216" i="46"/>
  <c r="P216" i="56" s="1"/>
  <c r="O257" i="25" s="1"/>
  <c r="CE175" i="46"/>
  <c r="P175" i="56" s="1"/>
  <c r="O226" i="25" s="1"/>
  <c r="CE210" i="46"/>
  <c r="P210" i="56" s="1"/>
  <c r="CE217" i="46"/>
  <c r="P217" i="56" s="1"/>
  <c r="O258" i="25" s="1"/>
  <c r="CE183" i="46"/>
  <c r="P183" i="56" s="1"/>
  <c r="O234" i="25" s="1"/>
  <c r="CE179" i="46"/>
  <c r="P179" i="56" s="1"/>
  <c r="O230" i="25" s="1"/>
  <c r="AM597" i="64"/>
  <c r="CE214" i="46"/>
  <c r="P214" i="56" s="1"/>
  <c r="O255" i="25" s="1"/>
  <c r="CE185" i="46"/>
  <c r="P185" i="56" s="1"/>
  <c r="O236" i="25" s="1"/>
  <c r="CE192" i="46"/>
  <c r="P192" i="56" s="1"/>
  <c r="O243" i="25" s="1"/>
  <c r="CE182" i="46"/>
  <c r="P182" i="56" s="1"/>
  <c r="O233" i="25" s="1"/>
  <c r="CE184" i="46"/>
  <c r="P184" i="56" s="1"/>
  <c r="O235" i="25" s="1"/>
  <c r="CE194" i="46"/>
  <c r="P194" i="56" s="1"/>
  <c r="O245" i="25" s="1"/>
  <c r="CE209" i="46"/>
  <c r="P209" i="56" s="1"/>
  <c r="CE174" i="46"/>
  <c r="P174" i="56" s="1"/>
  <c r="O225" i="25" s="1"/>
  <c r="CE176" i="46"/>
  <c r="O118" i="36"/>
  <c r="CE186" i="46"/>
  <c r="P186" i="56" s="1"/>
  <c r="O237" i="25" s="1"/>
  <c r="CE152" i="46"/>
  <c r="CE208" i="46"/>
  <c r="P208" i="56" s="1"/>
  <c r="CE193" i="46"/>
  <c r="P193" i="56" s="1"/>
  <c r="O244" i="25" s="1"/>
  <c r="CE178" i="46"/>
  <c r="P178" i="56" s="1"/>
  <c r="O229" i="25" s="1"/>
  <c r="CE190" i="46"/>
  <c r="P190" i="56" s="1"/>
  <c r="O241" i="25" s="1"/>
  <c r="CE198" i="46"/>
  <c r="P198" i="56" s="1"/>
  <c r="O249" i="25" s="1"/>
  <c r="AO19" i="46"/>
  <c r="BH115" i="46"/>
  <c r="CC195" i="46"/>
  <c r="N195" i="56" s="1"/>
  <c r="M246" i="25" s="1"/>
  <c r="CC210" i="46"/>
  <c r="N210" i="56" s="1"/>
  <c r="CC215" i="46"/>
  <c r="N215" i="56" s="1"/>
  <c r="M256" i="25" s="1"/>
  <c r="CC196" i="46"/>
  <c r="N196" i="56" s="1"/>
  <c r="M247" i="25" s="1"/>
  <c r="CC208" i="46"/>
  <c r="N208" i="56" s="1"/>
  <c r="CC192" i="46"/>
  <c r="N192" i="56" s="1"/>
  <c r="M243" i="25" s="1"/>
  <c r="CC183" i="46"/>
  <c r="N183" i="56" s="1"/>
  <c r="M234" i="25" s="1"/>
  <c r="CC176" i="46"/>
  <c r="M118" i="36"/>
  <c r="CC216" i="46"/>
  <c r="N216" i="56" s="1"/>
  <c r="M257" i="25" s="1"/>
  <c r="CC187" i="46"/>
  <c r="N187" i="56" s="1"/>
  <c r="M238" i="25" s="1"/>
  <c r="CC209" i="46"/>
  <c r="N209" i="56" s="1"/>
  <c r="CC197" i="46"/>
  <c r="N197" i="56" s="1"/>
  <c r="M248" i="25" s="1"/>
  <c r="CC184" i="46"/>
  <c r="N184" i="56" s="1"/>
  <c r="M235" i="25" s="1"/>
  <c r="CC182" i="46"/>
  <c r="N182" i="56" s="1"/>
  <c r="M233" i="25" s="1"/>
  <c r="CC174" i="46"/>
  <c r="N174" i="56" s="1"/>
  <c r="M225" i="25" s="1"/>
  <c r="AM19" i="46"/>
  <c r="BH111" i="46"/>
  <c r="N111" i="56" s="1"/>
  <c r="CC214" i="46"/>
  <c r="N214" i="56" s="1"/>
  <c r="M255" i="25" s="1"/>
  <c r="CC193" i="46"/>
  <c r="N193" i="56" s="1"/>
  <c r="M244" i="25" s="1"/>
  <c r="CC194" i="46"/>
  <c r="N194" i="56" s="1"/>
  <c r="M245" i="25" s="1"/>
  <c r="CC180" i="46"/>
  <c r="N180" i="56" s="1"/>
  <c r="M231" i="25" s="1"/>
  <c r="CC188" i="46"/>
  <c r="N188" i="56" s="1"/>
  <c r="M239" i="25" s="1"/>
  <c r="CC175" i="46"/>
  <c r="N175" i="56" s="1"/>
  <c r="M226" i="25" s="1"/>
  <c r="CC217" i="46"/>
  <c r="N217" i="56" s="1"/>
  <c r="M258" i="25" s="1"/>
  <c r="CC179" i="46"/>
  <c r="N179" i="56" s="1"/>
  <c r="M230" i="25" s="1"/>
  <c r="BH105" i="46"/>
  <c r="N105" i="56" s="1"/>
  <c r="CC185" i="46"/>
  <c r="N185" i="56" s="1"/>
  <c r="M236" i="25" s="1"/>
  <c r="CC191" i="46"/>
  <c r="N191" i="56" s="1"/>
  <c r="M242" i="25" s="1"/>
  <c r="CC190" i="46"/>
  <c r="N190" i="56" s="1"/>
  <c r="M241" i="25" s="1"/>
  <c r="CC152" i="46"/>
  <c r="CC186" i="46"/>
  <c r="N186" i="56" s="1"/>
  <c r="M237" i="25" s="1"/>
  <c r="CC178" i="46"/>
  <c r="N178" i="56" s="1"/>
  <c r="M229" i="25" s="1"/>
  <c r="CC181" i="46"/>
  <c r="N181" i="56" s="1"/>
  <c r="M232" i="25" s="1"/>
  <c r="CC198" i="46"/>
  <c r="N198" i="56" s="1"/>
  <c r="M249" i="25" s="1"/>
  <c r="AK597" i="64"/>
  <c r="BZ195" i="46"/>
  <c r="K195" i="56" s="1"/>
  <c r="J246" i="25" s="1"/>
  <c r="BZ175" i="46"/>
  <c r="K175" i="56" s="1"/>
  <c r="J226" i="25" s="1"/>
  <c r="BZ192" i="46"/>
  <c r="K192" i="56" s="1"/>
  <c r="J243" i="25" s="1"/>
  <c r="BZ190" i="46"/>
  <c r="K190" i="56" s="1"/>
  <c r="J241" i="25" s="1"/>
  <c r="BZ186" i="46"/>
  <c r="K186" i="56" s="1"/>
  <c r="J237" i="25" s="1"/>
  <c r="BZ152" i="46"/>
  <c r="BZ174" i="46"/>
  <c r="K174" i="56" s="1"/>
  <c r="J225" i="25" s="1"/>
  <c r="BZ176" i="46"/>
  <c r="BZ214" i="46"/>
  <c r="K214" i="56" s="1"/>
  <c r="J255" i="25" s="1"/>
  <c r="BE115" i="46"/>
  <c r="K115" i="56" s="1"/>
  <c r="BZ197" i="46"/>
  <c r="K197" i="56" s="1"/>
  <c r="J248" i="25" s="1"/>
  <c r="BZ191" i="46"/>
  <c r="K191" i="56" s="1"/>
  <c r="J242" i="25" s="1"/>
  <c r="BZ178" i="46"/>
  <c r="K178" i="56" s="1"/>
  <c r="J229" i="25" s="1"/>
  <c r="BZ209" i="46"/>
  <c r="K209" i="56" s="1"/>
  <c r="BZ188" i="46"/>
  <c r="K188" i="56" s="1"/>
  <c r="J239" i="25" s="1"/>
  <c r="BZ180" i="46"/>
  <c r="K180" i="56" s="1"/>
  <c r="J231" i="25" s="1"/>
  <c r="BZ183" i="46"/>
  <c r="K183" i="56" s="1"/>
  <c r="J234" i="25" s="1"/>
  <c r="AH597" i="64"/>
  <c r="J118" i="36"/>
  <c r="BZ208" i="46"/>
  <c r="K208" i="56" s="1"/>
  <c r="BZ193" i="46"/>
  <c r="K193" i="56" s="1"/>
  <c r="J244" i="25" s="1"/>
  <c r="BZ217" i="46"/>
  <c r="K217" i="56" s="1"/>
  <c r="J258" i="25" s="1"/>
  <c r="BZ216" i="46"/>
  <c r="K216" i="56" s="1"/>
  <c r="J257" i="25" s="1"/>
  <c r="BZ187" i="46"/>
  <c r="K187" i="56" s="1"/>
  <c r="J238" i="25" s="1"/>
  <c r="BZ179" i="46"/>
  <c r="K179" i="56" s="1"/>
  <c r="J230" i="25" s="1"/>
  <c r="BZ181" i="46"/>
  <c r="K181" i="56" s="1"/>
  <c r="J232" i="25" s="1"/>
  <c r="BE105" i="46"/>
  <c r="K105" i="56" s="1"/>
  <c r="BE111" i="46"/>
  <c r="K111" i="56" s="1"/>
  <c r="BZ185" i="46"/>
  <c r="K185" i="56" s="1"/>
  <c r="J236" i="25" s="1"/>
  <c r="BZ184" i="46"/>
  <c r="K184" i="56" s="1"/>
  <c r="J235" i="25" s="1"/>
  <c r="BZ210" i="46"/>
  <c r="K210" i="56" s="1"/>
  <c r="BZ215" i="46"/>
  <c r="K215" i="56" s="1"/>
  <c r="J256" i="25" s="1"/>
  <c r="BZ196" i="46"/>
  <c r="K196" i="56" s="1"/>
  <c r="J247" i="25" s="1"/>
  <c r="BZ194" i="46"/>
  <c r="K194" i="56" s="1"/>
  <c r="J245" i="25" s="1"/>
  <c r="BZ182" i="46"/>
  <c r="K182" i="56" s="1"/>
  <c r="J233" i="25" s="1"/>
  <c r="BZ198" i="46"/>
  <c r="K198" i="56" s="1"/>
  <c r="J249" i="25" s="1"/>
  <c r="AJ19" i="46"/>
  <c r="BL115" i="46"/>
  <c r="CG195" i="46"/>
  <c r="R195" i="56" s="1"/>
  <c r="Q246" i="25" s="1"/>
  <c r="CG210" i="46"/>
  <c r="R210" i="56" s="1"/>
  <c r="CG217" i="46"/>
  <c r="R217" i="56" s="1"/>
  <c r="Q258" i="25" s="1"/>
  <c r="CG188" i="46"/>
  <c r="R188" i="56" s="1"/>
  <c r="Q239" i="25" s="1"/>
  <c r="CG184" i="46"/>
  <c r="R184" i="56" s="1"/>
  <c r="Q235" i="25" s="1"/>
  <c r="CG190" i="46"/>
  <c r="R190" i="56" s="1"/>
  <c r="Q241" i="25" s="1"/>
  <c r="CG152" i="46"/>
  <c r="CG183" i="46"/>
  <c r="R183" i="56" s="1"/>
  <c r="Q234" i="25" s="1"/>
  <c r="BL105" i="46"/>
  <c r="R105" i="56" s="1"/>
  <c r="Q118" i="36"/>
  <c r="CG197" i="46"/>
  <c r="R197" i="56" s="1"/>
  <c r="Q248" i="25" s="1"/>
  <c r="CG187" i="46"/>
  <c r="R187" i="56" s="1"/>
  <c r="Q238" i="25" s="1"/>
  <c r="CG216" i="46"/>
  <c r="R216" i="56" s="1"/>
  <c r="Q257" i="25" s="1"/>
  <c r="CG191" i="46"/>
  <c r="R191" i="56" s="1"/>
  <c r="Q242" i="25" s="1"/>
  <c r="CG180" i="46"/>
  <c r="R180" i="56" s="1"/>
  <c r="Q231" i="25" s="1"/>
  <c r="CG176" i="46"/>
  <c r="CG198" i="46"/>
  <c r="R198" i="56" s="1"/>
  <c r="Q249" i="25" s="1"/>
  <c r="AO597" i="64"/>
  <c r="CG214" i="46"/>
  <c r="R214" i="56" s="1"/>
  <c r="Q255" i="25" s="1"/>
  <c r="CG175" i="46"/>
  <c r="R175" i="56" s="1"/>
  <c r="Q226" i="25" s="1"/>
  <c r="CG178" i="46"/>
  <c r="R178" i="56" s="1"/>
  <c r="Q229" i="25" s="1"/>
  <c r="CG196" i="46"/>
  <c r="R196" i="56" s="1"/>
  <c r="Q247" i="25" s="1"/>
  <c r="CG208" i="46"/>
  <c r="R208" i="56" s="1"/>
  <c r="CG192" i="46"/>
  <c r="R192" i="56" s="1"/>
  <c r="Q243" i="25" s="1"/>
  <c r="CG209" i="46"/>
  <c r="R209" i="56" s="1"/>
  <c r="CG181" i="46"/>
  <c r="R181" i="56" s="1"/>
  <c r="Q232" i="25" s="1"/>
  <c r="CG179" i="46"/>
  <c r="R179" i="56" s="1"/>
  <c r="Q230" i="25" s="1"/>
  <c r="BL111" i="46"/>
  <c r="R111" i="56" s="1"/>
  <c r="CG185" i="46"/>
  <c r="R185" i="56" s="1"/>
  <c r="Q236" i="25" s="1"/>
  <c r="CG193" i="46"/>
  <c r="R193" i="56" s="1"/>
  <c r="Q244" i="25" s="1"/>
  <c r="CG215" i="46"/>
  <c r="R215" i="56" s="1"/>
  <c r="Q256" i="25" s="1"/>
  <c r="CG186" i="46"/>
  <c r="R186" i="56" s="1"/>
  <c r="Q237" i="25" s="1"/>
  <c r="CG194" i="46"/>
  <c r="R194" i="56" s="1"/>
  <c r="Q245" i="25" s="1"/>
  <c r="CG182" i="46"/>
  <c r="R182" i="56" s="1"/>
  <c r="Q233" i="25" s="1"/>
  <c r="CG174" i="46"/>
  <c r="R174" i="56" s="1"/>
  <c r="Q225" i="25" s="1"/>
  <c r="AQ19" i="46"/>
  <c r="CF214" i="46"/>
  <c r="Q214" i="56" s="1"/>
  <c r="P255" i="25" s="1"/>
  <c r="CF216" i="46"/>
  <c r="Q216" i="56" s="1"/>
  <c r="P257" i="25" s="1"/>
  <c r="CF192" i="46"/>
  <c r="Q192" i="56" s="1"/>
  <c r="P243" i="25" s="1"/>
  <c r="CF175" i="46"/>
  <c r="Q175" i="56" s="1"/>
  <c r="P226" i="25" s="1"/>
  <c r="CF194" i="46"/>
  <c r="Q194" i="56" s="1"/>
  <c r="P245" i="25" s="1"/>
  <c r="CF209" i="46"/>
  <c r="Q209" i="56" s="1"/>
  <c r="CF196" i="46"/>
  <c r="Q196" i="56" s="1"/>
  <c r="P247" i="25" s="1"/>
  <c r="CF174" i="46"/>
  <c r="Q174" i="56" s="1"/>
  <c r="P225" i="25" s="1"/>
  <c r="BK105" i="46"/>
  <c r="Q105" i="56" s="1"/>
  <c r="BK111" i="46"/>
  <c r="Q111" i="56" s="1"/>
  <c r="CF195" i="46"/>
  <c r="Q195" i="56" s="1"/>
  <c r="P246" i="25" s="1"/>
  <c r="CF208" i="46"/>
  <c r="Q208" i="56" s="1"/>
  <c r="CF210" i="46"/>
  <c r="Q210" i="56" s="1"/>
  <c r="CF186" i="46"/>
  <c r="Q186" i="56" s="1"/>
  <c r="P237" i="25" s="1"/>
  <c r="CF178" i="46"/>
  <c r="Q178" i="56" s="1"/>
  <c r="P229" i="25" s="1"/>
  <c r="CF180" i="46"/>
  <c r="Q180" i="56" s="1"/>
  <c r="P231" i="25" s="1"/>
  <c r="CF181" i="46"/>
  <c r="Q181" i="56" s="1"/>
  <c r="P232" i="25" s="1"/>
  <c r="CF176" i="46"/>
  <c r="AP19" i="46"/>
  <c r="CF185" i="46"/>
  <c r="Q185" i="56" s="1"/>
  <c r="P236" i="25" s="1"/>
  <c r="CF188" i="46"/>
  <c r="Q188" i="56" s="1"/>
  <c r="P239" i="25" s="1"/>
  <c r="CF190" i="46"/>
  <c r="Q190" i="56" s="1"/>
  <c r="P241" i="25" s="1"/>
  <c r="CF193" i="46"/>
  <c r="Q193" i="56" s="1"/>
  <c r="P244" i="25" s="1"/>
  <c r="CF215" i="46"/>
  <c r="Q215" i="56" s="1"/>
  <c r="P256" i="25" s="1"/>
  <c r="CF152" i="46"/>
  <c r="CF179" i="46"/>
  <c r="Q179" i="56" s="1"/>
  <c r="P230" i="25" s="1"/>
  <c r="CF198" i="46"/>
  <c r="Q198" i="56" s="1"/>
  <c r="P249" i="25" s="1"/>
  <c r="BK115" i="46"/>
  <c r="P118" i="36"/>
  <c r="CF197" i="46"/>
  <c r="Q197" i="56" s="1"/>
  <c r="P248" i="25" s="1"/>
  <c r="CF191" i="46"/>
  <c r="Q191" i="56" s="1"/>
  <c r="P242" i="25" s="1"/>
  <c r="CF217" i="46"/>
  <c r="Q217" i="56" s="1"/>
  <c r="P258" i="25" s="1"/>
  <c r="CF184" i="46"/>
  <c r="Q184" i="56" s="1"/>
  <c r="P235" i="25" s="1"/>
  <c r="CF187" i="46"/>
  <c r="Q187" i="56" s="1"/>
  <c r="P238" i="25" s="1"/>
  <c r="CF182" i="46"/>
  <c r="Q182" i="56" s="1"/>
  <c r="P233" i="25" s="1"/>
  <c r="CF183" i="46"/>
  <c r="Q183" i="56" s="1"/>
  <c r="P234" i="25" s="1"/>
  <c r="AN597" i="64"/>
  <c r="BD105" i="46"/>
  <c r="J105" i="56" s="1"/>
  <c r="BD115" i="46"/>
  <c r="J115" i="56" s="1"/>
  <c r="BY216" i="46"/>
  <c r="J216" i="56" s="1"/>
  <c r="I257" i="25" s="1"/>
  <c r="BY190" i="46"/>
  <c r="J190" i="56" s="1"/>
  <c r="I241" i="25" s="1"/>
  <c r="BY186" i="46"/>
  <c r="J186" i="56" s="1"/>
  <c r="I237" i="25" s="1"/>
  <c r="BY210" i="46"/>
  <c r="J210" i="56" s="1"/>
  <c r="BY187" i="46"/>
  <c r="J187" i="56" s="1"/>
  <c r="I238" i="25" s="1"/>
  <c r="BY196" i="46"/>
  <c r="J196" i="56" s="1"/>
  <c r="I247" i="25" s="1"/>
  <c r="BY181" i="46"/>
  <c r="J181" i="56" s="1"/>
  <c r="I232" i="25" s="1"/>
  <c r="BY195" i="46"/>
  <c r="J195" i="56" s="1"/>
  <c r="I246" i="25" s="1"/>
  <c r="BY215" i="46"/>
  <c r="J215" i="56" s="1"/>
  <c r="I256" i="25" s="1"/>
  <c r="BY152" i="46"/>
  <c r="BY208" i="46"/>
  <c r="J208" i="56" s="1"/>
  <c r="BY191" i="46"/>
  <c r="J191" i="56" s="1"/>
  <c r="I242" i="25" s="1"/>
  <c r="BY217" i="46"/>
  <c r="J217" i="56" s="1"/>
  <c r="I258" i="25" s="1"/>
  <c r="BY174" i="46"/>
  <c r="J174" i="56" s="1"/>
  <c r="I225" i="25" s="1"/>
  <c r="BY183" i="46"/>
  <c r="J183" i="56" s="1"/>
  <c r="I234" i="25" s="1"/>
  <c r="AG597" i="64"/>
  <c r="BD111" i="46"/>
  <c r="J111" i="56" s="1"/>
  <c r="BY214" i="46"/>
  <c r="J214" i="56" s="1"/>
  <c r="I255" i="25" s="1"/>
  <c r="BY185" i="46"/>
  <c r="J185" i="56" s="1"/>
  <c r="I236" i="25" s="1"/>
  <c r="BY192" i="46"/>
  <c r="J192" i="56" s="1"/>
  <c r="I243" i="25" s="1"/>
  <c r="BY197" i="46"/>
  <c r="J197" i="56" s="1"/>
  <c r="I248" i="25" s="1"/>
  <c r="BY184" i="46"/>
  <c r="J184" i="56" s="1"/>
  <c r="I235" i="25" s="1"/>
  <c r="BY178" i="46"/>
  <c r="J178" i="56" s="1"/>
  <c r="I229" i="25" s="1"/>
  <c r="BY180" i="46"/>
  <c r="J180" i="56" s="1"/>
  <c r="I231" i="25" s="1"/>
  <c r="BY179" i="46"/>
  <c r="J179" i="56" s="1"/>
  <c r="I230" i="25" s="1"/>
  <c r="I118" i="36"/>
  <c r="BY193" i="46"/>
  <c r="J193" i="56" s="1"/>
  <c r="I244" i="25" s="1"/>
  <c r="BY209" i="46"/>
  <c r="J209" i="56" s="1"/>
  <c r="BY188" i="46"/>
  <c r="J188" i="56" s="1"/>
  <c r="I239" i="25" s="1"/>
  <c r="BY175" i="46"/>
  <c r="J175" i="56" s="1"/>
  <c r="I226" i="25" s="1"/>
  <c r="BY194" i="46"/>
  <c r="J194" i="56" s="1"/>
  <c r="I245" i="25" s="1"/>
  <c r="BY182" i="46"/>
  <c r="J182" i="56" s="1"/>
  <c r="I233" i="25" s="1"/>
  <c r="BY198" i="46"/>
  <c r="J198" i="56" s="1"/>
  <c r="I249" i="25" s="1"/>
  <c r="BY176" i="46"/>
  <c r="AI19" i="46"/>
  <c r="V118" i="36"/>
  <c r="CL214" i="46"/>
  <c r="W214" i="56" s="1"/>
  <c r="V255" i="25" s="1"/>
  <c r="CL188" i="46"/>
  <c r="W188" i="56" s="1"/>
  <c r="V239" i="25" s="1"/>
  <c r="CL184" i="46"/>
  <c r="W184" i="56" s="1"/>
  <c r="V235" i="25" s="1"/>
  <c r="CL215" i="46"/>
  <c r="W215" i="56" s="1"/>
  <c r="V256" i="25" s="1"/>
  <c r="CL196" i="46"/>
  <c r="W196" i="56" s="1"/>
  <c r="V247" i="25" s="1"/>
  <c r="CL192" i="46"/>
  <c r="W192" i="56" s="1"/>
  <c r="V243" i="25" s="1"/>
  <c r="CL183" i="46"/>
  <c r="W183" i="56" s="1"/>
  <c r="V234" i="25" s="1"/>
  <c r="CL179" i="46"/>
  <c r="W179" i="56" s="1"/>
  <c r="V230" i="25" s="1"/>
  <c r="BQ115" i="46"/>
  <c r="CL216" i="46"/>
  <c r="W216" i="56" s="1"/>
  <c r="V257" i="25" s="1"/>
  <c r="CL193" i="46"/>
  <c r="W193" i="56" s="1"/>
  <c r="V244" i="25" s="1"/>
  <c r="CL190" i="46"/>
  <c r="W190" i="56" s="1"/>
  <c r="V241" i="25" s="1"/>
  <c r="CL152" i="46"/>
  <c r="CL191" i="46"/>
  <c r="W191" i="56" s="1"/>
  <c r="V242" i="25" s="1"/>
  <c r="CL178" i="46"/>
  <c r="W178" i="56" s="1"/>
  <c r="V229" i="25" s="1"/>
  <c r="CL174" i="46"/>
  <c r="W174" i="56" s="1"/>
  <c r="V225" i="25" s="1"/>
  <c r="CL198" i="46"/>
  <c r="W198" i="56" s="1"/>
  <c r="V249" i="25" s="1"/>
  <c r="AT597" i="64"/>
  <c r="BQ111" i="46"/>
  <c r="W111" i="56" s="1"/>
  <c r="CL195" i="46"/>
  <c r="W195" i="56" s="1"/>
  <c r="V246" i="25" s="1"/>
  <c r="CL208" i="46"/>
  <c r="W208" i="56" s="1"/>
  <c r="CL194" i="46"/>
  <c r="W194" i="56" s="1"/>
  <c r="V245" i="25" s="1"/>
  <c r="CL180" i="46"/>
  <c r="W180" i="56" s="1"/>
  <c r="V231" i="25" s="1"/>
  <c r="CL175" i="46"/>
  <c r="W175" i="56" s="1"/>
  <c r="V226" i="25" s="1"/>
  <c r="CL187" i="46"/>
  <c r="W187" i="56" s="1"/>
  <c r="V238" i="25" s="1"/>
  <c r="CL181" i="46"/>
  <c r="W181" i="56" s="1"/>
  <c r="V232" i="25" s="1"/>
  <c r="BQ105" i="46"/>
  <c r="W105" i="56" s="1"/>
  <c r="CL185" i="46"/>
  <c r="W185" i="56" s="1"/>
  <c r="V236" i="25" s="1"/>
  <c r="CL186" i="46"/>
  <c r="W186" i="56" s="1"/>
  <c r="V237" i="25" s="1"/>
  <c r="CL217" i="46"/>
  <c r="W217" i="56" s="1"/>
  <c r="V258" i="25" s="1"/>
  <c r="CL209" i="46"/>
  <c r="W209" i="56" s="1"/>
  <c r="CL197" i="46"/>
  <c r="W197" i="56" s="1"/>
  <c r="V248" i="25" s="1"/>
  <c r="CL210" i="46"/>
  <c r="W210" i="56" s="1"/>
  <c r="CL182" i="46"/>
  <c r="W182" i="56" s="1"/>
  <c r="V233" i="25" s="1"/>
  <c r="CL176" i="46"/>
  <c r="AV19" i="46"/>
  <c r="CD214" i="46"/>
  <c r="O214" i="56" s="1"/>
  <c r="N255" i="25" s="1"/>
  <c r="CD195" i="46"/>
  <c r="O195" i="56" s="1"/>
  <c r="N246" i="25" s="1"/>
  <c r="CD194" i="46"/>
  <c r="O194" i="56" s="1"/>
  <c r="N245" i="25" s="1"/>
  <c r="CD182" i="46"/>
  <c r="O182" i="56" s="1"/>
  <c r="N233" i="25" s="1"/>
  <c r="CD188" i="46"/>
  <c r="O188" i="56" s="1"/>
  <c r="N239" i="25" s="1"/>
  <c r="CD192" i="46"/>
  <c r="O192" i="56" s="1"/>
  <c r="N243" i="25" s="1"/>
  <c r="CD174" i="46"/>
  <c r="O174" i="56" s="1"/>
  <c r="N225" i="25" s="1"/>
  <c r="CD183" i="46"/>
  <c r="O183" i="56" s="1"/>
  <c r="N234" i="25" s="1"/>
  <c r="BI115" i="46"/>
  <c r="BI111" i="46"/>
  <c r="O111" i="56" s="1"/>
  <c r="CD186" i="46"/>
  <c r="O186" i="56" s="1"/>
  <c r="N237" i="25" s="1"/>
  <c r="CD187" i="46"/>
  <c r="O187" i="56" s="1"/>
  <c r="N238" i="25" s="1"/>
  <c r="CD196" i="46"/>
  <c r="O196" i="56" s="1"/>
  <c r="N247" i="25" s="1"/>
  <c r="CD208" i="46"/>
  <c r="O208" i="56" s="1"/>
  <c r="CD191" i="46"/>
  <c r="O191" i="56" s="1"/>
  <c r="N242" i="25" s="1"/>
  <c r="CD217" i="46"/>
  <c r="O217" i="56" s="1"/>
  <c r="N258" i="25" s="1"/>
  <c r="CD152" i="46"/>
  <c r="CD181" i="46"/>
  <c r="O181" i="56" s="1"/>
  <c r="N232" i="25" s="1"/>
  <c r="AL597" i="64"/>
  <c r="N118" i="36"/>
  <c r="CD193" i="46"/>
  <c r="O193" i="56" s="1"/>
  <c r="N244" i="25" s="1"/>
  <c r="CD215" i="46"/>
  <c r="O215" i="56" s="1"/>
  <c r="N256" i="25" s="1"/>
  <c r="CD216" i="46"/>
  <c r="O216" i="56" s="1"/>
  <c r="N257" i="25" s="1"/>
  <c r="CD184" i="46"/>
  <c r="O184" i="56" s="1"/>
  <c r="N235" i="25" s="1"/>
  <c r="CD180" i="46"/>
  <c r="O180" i="56" s="1"/>
  <c r="N231" i="25" s="1"/>
  <c r="CD198" i="46"/>
  <c r="O198" i="56" s="1"/>
  <c r="N249" i="25" s="1"/>
  <c r="CD179" i="46"/>
  <c r="O179" i="56" s="1"/>
  <c r="N230" i="25" s="1"/>
  <c r="BI105" i="46"/>
  <c r="O105" i="56" s="1"/>
  <c r="CD185" i="46"/>
  <c r="O185" i="56" s="1"/>
  <c r="N236" i="25" s="1"/>
  <c r="CD178" i="46"/>
  <c r="O178" i="56" s="1"/>
  <c r="N229" i="25" s="1"/>
  <c r="CD190" i="46"/>
  <c r="O190" i="56" s="1"/>
  <c r="N241" i="25" s="1"/>
  <c r="CD197" i="46"/>
  <c r="O197" i="56" s="1"/>
  <c r="N248" i="25" s="1"/>
  <c r="CD175" i="46"/>
  <c r="O175" i="56" s="1"/>
  <c r="N226" i="25" s="1"/>
  <c r="CD210" i="46"/>
  <c r="O210" i="56" s="1"/>
  <c r="CD209" i="46"/>
  <c r="O209" i="56" s="1"/>
  <c r="CD176" i="46"/>
  <c r="AN19" i="46"/>
  <c r="BA105" i="46"/>
  <c r="G105" i="56" s="1"/>
  <c r="BV185" i="46"/>
  <c r="G185" i="56" s="1"/>
  <c r="F236" i="25" s="1"/>
  <c r="BV188" i="46"/>
  <c r="G188" i="56" s="1"/>
  <c r="F239" i="25" s="1"/>
  <c r="BV194" i="46"/>
  <c r="G194" i="56" s="1"/>
  <c r="F245" i="25" s="1"/>
  <c r="BV193" i="46"/>
  <c r="G193" i="56" s="1"/>
  <c r="F244" i="25" s="1"/>
  <c r="BV215" i="46"/>
  <c r="G215" i="56" s="1"/>
  <c r="F256" i="25" s="1"/>
  <c r="BV196" i="46"/>
  <c r="G196" i="56" s="1"/>
  <c r="F247" i="25" s="1"/>
  <c r="BV198" i="46"/>
  <c r="G198" i="56" s="1"/>
  <c r="F249" i="25" s="1"/>
  <c r="BV214" i="46"/>
  <c r="G214" i="56" s="1"/>
  <c r="F255" i="25" s="1"/>
  <c r="BV197" i="46"/>
  <c r="G197" i="56" s="1"/>
  <c r="F248" i="25" s="1"/>
  <c r="BV175" i="46"/>
  <c r="G175" i="56" s="1"/>
  <c r="F226" i="25" s="1"/>
  <c r="BV217" i="46"/>
  <c r="G217" i="56" s="1"/>
  <c r="F258" i="25" s="1"/>
  <c r="BV191" i="46"/>
  <c r="G191" i="56" s="1"/>
  <c r="F242" i="25" s="1"/>
  <c r="BV187" i="46"/>
  <c r="G187" i="56" s="1"/>
  <c r="F238" i="25" s="1"/>
  <c r="BV209" i="46"/>
  <c r="G209" i="56" s="1"/>
  <c r="BV179" i="46"/>
  <c r="G179" i="56" s="1"/>
  <c r="F230" i="25" s="1"/>
  <c r="BV181" i="46"/>
  <c r="G181" i="56" s="1"/>
  <c r="F232" i="25" s="1"/>
  <c r="AD597" i="64"/>
  <c r="F118" i="36"/>
  <c r="BA111" i="46"/>
  <c r="G111" i="56" s="1"/>
  <c r="BV216" i="46"/>
  <c r="G216" i="56" s="1"/>
  <c r="F257" i="25" s="1"/>
  <c r="BV184" i="46"/>
  <c r="G184" i="56" s="1"/>
  <c r="F235" i="25" s="1"/>
  <c r="BV182" i="46"/>
  <c r="G182" i="56" s="1"/>
  <c r="F233" i="25" s="1"/>
  <c r="BV192" i="46"/>
  <c r="G192" i="56" s="1"/>
  <c r="F243" i="25" s="1"/>
  <c r="BV180" i="46"/>
  <c r="G180" i="56" s="1"/>
  <c r="F231" i="25" s="1"/>
  <c r="BV183" i="46"/>
  <c r="G183" i="56" s="1"/>
  <c r="F234" i="25" s="1"/>
  <c r="BA115" i="46"/>
  <c r="G115" i="56" s="1"/>
  <c r="BV195" i="46"/>
  <c r="G195" i="56" s="1"/>
  <c r="F246" i="25" s="1"/>
  <c r="BV208" i="46"/>
  <c r="G208" i="56" s="1"/>
  <c r="BV178" i="46"/>
  <c r="G178" i="56" s="1"/>
  <c r="F229" i="25" s="1"/>
  <c r="BV186" i="46"/>
  <c r="G186" i="56" s="1"/>
  <c r="F237" i="25" s="1"/>
  <c r="BV210" i="46"/>
  <c r="G210" i="56" s="1"/>
  <c r="BV190" i="46"/>
  <c r="G190" i="56" s="1"/>
  <c r="F241" i="25" s="1"/>
  <c r="BV152" i="46"/>
  <c r="BV174" i="46"/>
  <c r="G174" i="56" s="1"/>
  <c r="F225" i="25" s="1"/>
  <c r="BV176" i="46"/>
  <c r="AF19" i="46"/>
  <c r="BN105" i="46"/>
  <c r="T105" i="56" s="1"/>
  <c r="S118" i="36"/>
  <c r="CI188" i="46"/>
  <c r="T188" i="56" s="1"/>
  <c r="S239" i="25" s="1"/>
  <c r="CI194" i="46"/>
  <c r="T194" i="56" s="1"/>
  <c r="S245" i="25" s="1"/>
  <c r="CI216" i="46"/>
  <c r="T216" i="56" s="1"/>
  <c r="S257" i="25" s="1"/>
  <c r="CI191" i="46"/>
  <c r="T191" i="56" s="1"/>
  <c r="S242" i="25" s="1"/>
  <c r="CI209" i="46"/>
  <c r="T209" i="56" s="1"/>
  <c r="CI179" i="46"/>
  <c r="T179" i="56" s="1"/>
  <c r="S230" i="25" s="1"/>
  <c r="CI181" i="46"/>
  <c r="T181" i="56" s="1"/>
  <c r="S232" i="25" s="1"/>
  <c r="BN115" i="46"/>
  <c r="CI197" i="46"/>
  <c r="T197" i="56" s="1"/>
  <c r="S248" i="25" s="1"/>
  <c r="CI178" i="46"/>
  <c r="T178" i="56" s="1"/>
  <c r="S229" i="25" s="1"/>
  <c r="CI152" i="46"/>
  <c r="CI175" i="46"/>
  <c r="T175" i="56" s="1"/>
  <c r="S226" i="25" s="1"/>
  <c r="CI210" i="46"/>
  <c r="T210" i="56" s="1"/>
  <c r="CI190" i="46"/>
  <c r="T190" i="56" s="1"/>
  <c r="S241" i="25" s="1"/>
  <c r="CI183" i="46"/>
  <c r="T183" i="56" s="1"/>
  <c r="S234" i="25" s="1"/>
  <c r="AS19" i="46"/>
  <c r="BN111" i="46"/>
  <c r="T111" i="56" s="1"/>
  <c r="CI214" i="46"/>
  <c r="T214" i="56" s="1"/>
  <c r="S255" i="25" s="1"/>
  <c r="CI195" i="46"/>
  <c r="T195" i="56" s="1"/>
  <c r="S246" i="25" s="1"/>
  <c r="CI192" i="46"/>
  <c r="T192" i="56" s="1"/>
  <c r="S243" i="25" s="1"/>
  <c r="CI180" i="46"/>
  <c r="T180" i="56" s="1"/>
  <c r="S231" i="25" s="1"/>
  <c r="CI184" i="46"/>
  <c r="T184" i="56" s="1"/>
  <c r="S235" i="25" s="1"/>
  <c r="CI215" i="46"/>
  <c r="T215" i="56" s="1"/>
  <c r="S256" i="25" s="1"/>
  <c r="CI182" i="46"/>
  <c r="T182" i="56" s="1"/>
  <c r="S233" i="25" s="1"/>
  <c r="CI174" i="46"/>
  <c r="T174" i="56" s="1"/>
  <c r="S225" i="25" s="1"/>
  <c r="CI176" i="46"/>
  <c r="CI185" i="46"/>
  <c r="T185" i="56" s="1"/>
  <c r="S236" i="25" s="1"/>
  <c r="CI186" i="46"/>
  <c r="T186" i="56" s="1"/>
  <c r="S237" i="25" s="1"/>
  <c r="CI187" i="46"/>
  <c r="T187" i="56" s="1"/>
  <c r="S238" i="25" s="1"/>
  <c r="CI208" i="46"/>
  <c r="T208" i="56" s="1"/>
  <c r="CI193" i="46"/>
  <c r="T193" i="56" s="1"/>
  <c r="S244" i="25" s="1"/>
  <c r="CI217" i="46"/>
  <c r="T217" i="56" s="1"/>
  <c r="S258" i="25" s="1"/>
  <c r="CI196" i="46"/>
  <c r="T196" i="56" s="1"/>
  <c r="S247" i="25" s="1"/>
  <c r="CI198" i="46"/>
  <c r="T198" i="56" s="1"/>
  <c r="S249" i="25" s="1"/>
  <c r="AQ597" i="64"/>
  <c r="BR105" i="46"/>
  <c r="X105" i="56" s="1"/>
  <c r="BR115" i="46"/>
  <c r="CM197" i="46"/>
  <c r="X197" i="56" s="1"/>
  <c r="W248" i="25" s="1"/>
  <c r="CM210" i="46"/>
  <c r="X210" i="56" s="1"/>
  <c r="CM215" i="46"/>
  <c r="X215" i="56" s="1"/>
  <c r="W256" i="25" s="1"/>
  <c r="CM186" i="46"/>
  <c r="X186" i="56" s="1"/>
  <c r="W237" i="25" s="1"/>
  <c r="CM217" i="46"/>
  <c r="X217" i="56" s="1"/>
  <c r="W258" i="25" s="1"/>
  <c r="CM182" i="46"/>
  <c r="X182" i="56" s="1"/>
  <c r="W233" i="25" s="1"/>
  <c r="CM174" i="46"/>
  <c r="X174" i="56" s="1"/>
  <c r="W225" i="25" s="1"/>
  <c r="CM214" i="46"/>
  <c r="X214" i="56" s="1"/>
  <c r="W255" i="25" s="1"/>
  <c r="CM195" i="46"/>
  <c r="X195" i="56" s="1"/>
  <c r="W246" i="25" s="1"/>
  <c r="CM175" i="46"/>
  <c r="X175" i="56" s="1"/>
  <c r="W226" i="25" s="1"/>
  <c r="CM187" i="46"/>
  <c r="X187" i="56" s="1"/>
  <c r="W238" i="25" s="1"/>
  <c r="CM188" i="46"/>
  <c r="X188" i="56" s="1"/>
  <c r="W239" i="25" s="1"/>
  <c r="CM194" i="46"/>
  <c r="X194" i="56" s="1"/>
  <c r="W245" i="25" s="1"/>
  <c r="CM209" i="46"/>
  <c r="X209" i="56" s="1"/>
  <c r="CM183" i="46"/>
  <c r="X183" i="56" s="1"/>
  <c r="W234" i="25" s="1"/>
  <c r="CM179" i="46"/>
  <c r="X179" i="56" s="1"/>
  <c r="W230" i="25" s="1"/>
  <c r="AW19" i="46"/>
  <c r="BR111" i="46"/>
  <c r="X111" i="56" s="1"/>
  <c r="CM185" i="46"/>
  <c r="X185" i="56" s="1"/>
  <c r="W236" i="25" s="1"/>
  <c r="CM193" i="46"/>
  <c r="X193" i="56" s="1"/>
  <c r="W244" i="25" s="1"/>
  <c r="CM178" i="46"/>
  <c r="X178" i="56" s="1"/>
  <c r="W229" i="25" s="1"/>
  <c r="CM216" i="46"/>
  <c r="X216" i="56" s="1"/>
  <c r="W257" i="25" s="1"/>
  <c r="CM192" i="46"/>
  <c r="X192" i="56" s="1"/>
  <c r="W243" i="25" s="1"/>
  <c r="CM180" i="46"/>
  <c r="X180" i="56" s="1"/>
  <c r="W231" i="25" s="1"/>
  <c r="CM181" i="46"/>
  <c r="X181" i="56" s="1"/>
  <c r="W232" i="25" s="1"/>
  <c r="CM198" i="46"/>
  <c r="X198" i="56" s="1"/>
  <c r="W249" i="25" s="1"/>
  <c r="W118" i="36"/>
  <c r="CM208" i="46"/>
  <c r="X208" i="56" s="1"/>
  <c r="CM191" i="46"/>
  <c r="X191" i="56" s="1"/>
  <c r="W242" i="25" s="1"/>
  <c r="CM196" i="46"/>
  <c r="X196" i="56" s="1"/>
  <c r="W247" i="25" s="1"/>
  <c r="CM184" i="46"/>
  <c r="X184" i="56" s="1"/>
  <c r="W235" i="25" s="1"/>
  <c r="CM190" i="46"/>
  <c r="X190" i="56" s="1"/>
  <c r="W241" i="25" s="1"/>
  <c r="CM152" i="46"/>
  <c r="CM176" i="46"/>
  <c r="AU597" i="64"/>
  <c r="BP105" i="46"/>
  <c r="V105" i="56" s="1"/>
  <c r="U118" i="36"/>
  <c r="CK195" i="46"/>
  <c r="V195" i="56" s="1"/>
  <c r="U246" i="25" s="1"/>
  <c r="CK210" i="46"/>
  <c r="V210" i="56" s="1"/>
  <c r="CK180" i="46"/>
  <c r="V180" i="56" s="1"/>
  <c r="U231" i="25" s="1"/>
  <c r="CK197" i="46"/>
  <c r="V197" i="56" s="1"/>
  <c r="U248" i="25" s="1"/>
  <c r="CK192" i="46"/>
  <c r="V192" i="56" s="1"/>
  <c r="U243" i="25" s="1"/>
  <c r="CK215" i="46"/>
  <c r="V215" i="56" s="1"/>
  <c r="U256" i="25" s="1"/>
  <c r="CK174" i="46"/>
  <c r="V174" i="56" s="1"/>
  <c r="U225" i="25" s="1"/>
  <c r="CK179" i="46"/>
  <c r="V179" i="56" s="1"/>
  <c r="U230" i="25" s="1"/>
  <c r="CK185" i="46"/>
  <c r="V185" i="56" s="1"/>
  <c r="U236" i="25" s="1"/>
  <c r="CK208" i="46"/>
  <c r="V208" i="56" s="1"/>
  <c r="CK190" i="46"/>
  <c r="V190" i="56" s="1"/>
  <c r="U241" i="25" s="1"/>
  <c r="CK182" i="46"/>
  <c r="V182" i="56" s="1"/>
  <c r="U233" i="25" s="1"/>
  <c r="CK175" i="46"/>
  <c r="V175" i="56" s="1"/>
  <c r="U226" i="25" s="1"/>
  <c r="CK178" i="46"/>
  <c r="V178" i="56" s="1"/>
  <c r="U229" i="25" s="1"/>
  <c r="CK152" i="46"/>
  <c r="CK198" i="46"/>
  <c r="V198" i="56" s="1"/>
  <c r="U249" i="25" s="1"/>
  <c r="AS597" i="64"/>
  <c r="BP111" i="46"/>
  <c r="V111" i="56" s="1"/>
  <c r="BP115" i="46"/>
  <c r="CK186" i="46"/>
  <c r="V186" i="56" s="1"/>
  <c r="U237" i="25" s="1"/>
  <c r="CK194" i="46"/>
  <c r="V194" i="56" s="1"/>
  <c r="U245" i="25" s="1"/>
  <c r="CK196" i="46"/>
  <c r="V196" i="56" s="1"/>
  <c r="U247" i="25" s="1"/>
  <c r="CK184" i="46"/>
  <c r="V184" i="56" s="1"/>
  <c r="U235" i="25" s="1"/>
  <c r="CK187" i="46"/>
  <c r="V187" i="56" s="1"/>
  <c r="U238" i="25" s="1"/>
  <c r="CK176" i="46"/>
  <c r="CK181" i="46"/>
  <c r="V181" i="56" s="1"/>
  <c r="U232" i="25" s="1"/>
  <c r="CK214" i="46"/>
  <c r="V214" i="56" s="1"/>
  <c r="U255" i="25" s="1"/>
  <c r="CK188" i="46"/>
  <c r="V188" i="56" s="1"/>
  <c r="U239" i="25" s="1"/>
  <c r="CK191" i="46"/>
  <c r="V191" i="56" s="1"/>
  <c r="U242" i="25" s="1"/>
  <c r="CK209" i="46"/>
  <c r="V209" i="56" s="1"/>
  <c r="CK216" i="46"/>
  <c r="V216" i="56" s="1"/>
  <c r="U257" i="25" s="1"/>
  <c r="CK193" i="46"/>
  <c r="V193" i="56" s="1"/>
  <c r="U244" i="25" s="1"/>
  <c r="CK217" i="46"/>
  <c r="V217" i="56" s="1"/>
  <c r="U258" i="25" s="1"/>
  <c r="CK183" i="46"/>
  <c r="V183" i="56" s="1"/>
  <c r="U234" i="25" s="1"/>
  <c r="AU19" i="46"/>
  <c r="BX185" i="46"/>
  <c r="I185" i="56" s="1"/>
  <c r="H236" i="25" s="1"/>
  <c r="BX208" i="46"/>
  <c r="I208" i="56" s="1"/>
  <c r="BX191" i="46"/>
  <c r="I191" i="56" s="1"/>
  <c r="H242" i="25" s="1"/>
  <c r="BX190" i="46"/>
  <c r="I190" i="56" s="1"/>
  <c r="H241" i="25" s="1"/>
  <c r="BX193" i="46"/>
  <c r="I193" i="56" s="1"/>
  <c r="H244" i="25" s="1"/>
  <c r="BX180" i="46"/>
  <c r="I180" i="56" s="1"/>
  <c r="H231" i="25" s="1"/>
  <c r="BX174" i="46"/>
  <c r="I174" i="56" s="1"/>
  <c r="H225" i="25" s="1"/>
  <c r="BX179" i="46"/>
  <c r="I179" i="56" s="1"/>
  <c r="H230" i="25" s="1"/>
  <c r="BC105" i="46"/>
  <c r="I105" i="56" s="1"/>
  <c r="BX214" i="46"/>
  <c r="I214" i="56" s="1"/>
  <c r="H255" i="25" s="1"/>
  <c r="BX186" i="46"/>
  <c r="I186" i="56" s="1"/>
  <c r="H237" i="25" s="1"/>
  <c r="BX192" i="46"/>
  <c r="I192" i="56" s="1"/>
  <c r="H243" i="25" s="1"/>
  <c r="BX209" i="46"/>
  <c r="I209" i="56" s="1"/>
  <c r="BX188" i="46"/>
  <c r="I188" i="56" s="1"/>
  <c r="H239" i="25" s="1"/>
  <c r="BX178" i="46"/>
  <c r="I178" i="56" s="1"/>
  <c r="H229" i="25" s="1"/>
  <c r="BX152" i="46"/>
  <c r="BX198" i="46"/>
  <c r="I198" i="56" s="1"/>
  <c r="H249" i="25" s="1"/>
  <c r="AF597" i="64"/>
  <c r="H118" i="36"/>
  <c r="BX216" i="46"/>
  <c r="I216" i="56" s="1"/>
  <c r="H257" i="25" s="1"/>
  <c r="BX175" i="46"/>
  <c r="I175" i="56" s="1"/>
  <c r="H226" i="25" s="1"/>
  <c r="BX194" i="46"/>
  <c r="I194" i="56" s="1"/>
  <c r="H245" i="25" s="1"/>
  <c r="BX197" i="46"/>
  <c r="I197" i="56" s="1"/>
  <c r="H248" i="25" s="1"/>
  <c r="BX187" i="46"/>
  <c r="I187" i="56" s="1"/>
  <c r="H238" i="25" s="1"/>
  <c r="BX196" i="46"/>
  <c r="I196" i="56" s="1"/>
  <c r="H247" i="25" s="1"/>
  <c r="BX181" i="46"/>
  <c r="I181" i="56" s="1"/>
  <c r="H232" i="25" s="1"/>
  <c r="BC115" i="46"/>
  <c r="I115" i="56" s="1"/>
  <c r="BC111" i="46"/>
  <c r="I111" i="56" s="1"/>
  <c r="BX195" i="46"/>
  <c r="I195" i="56" s="1"/>
  <c r="H246" i="25" s="1"/>
  <c r="BX184" i="46"/>
  <c r="I184" i="56" s="1"/>
  <c r="H235" i="25" s="1"/>
  <c r="BX217" i="46"/>
  <c r="I217" i="56" s="1"/>
  <c r="H258" i="25" s="1"/>
  <c r="BX182" i="46"/>
  <c r="I182" i="56" s="1"/>
  <c r="H233" i="25" s="1"/>
  <c r="BX210" i="46"/>
  <c r="I210" i="56" s="1"/>
  <c r="BX215" i="46"/>
  <c r="I215" i="56" s="1"/>
  <c r="H256" i="25" s="1"/>
  <c r="BX183" i="46"/>
  <c r="I183" i="56" s="1"/>
  <c r="H234" i="25" s="1"/>
  <c r="BX176" i="46"/>
  <c r="AH19" i="46"/>
  <c r="BO111" i="46"/>
  <c r="U111" i="56" s="1"/>
  <c r="CJ195" i="46"/>
  <c r="U195" i="56" s="1"/>
  <c r="T246" i="25" s="1"/>
  <c r="CJ208" i="46"/>
  <c r="U208" i="56" s="1"/>
  <c r="CJ193" i="46"/>
  <c r="U193" i="56" s="1"/>
  <c r="T244" i="25" s="1"/>
  <c r="CJ215" i="46"/>
  <c r="U215" i="56" s="1"/>
  <c r="T256" i="25" s="1"/>
  <c r="CJ152" i="46"/>
  <c r="CJ194" i="46"/>
  <c r="U194" i="56" s="1"/>
  <c r="T245" i="25" s="1"/>
  <c r="CJ183" i="46"/>
  <c r="U183" i="56" s="1"/>
  <c r="T234" i="25" s="1"/>
  <c r="CJ179" i="46"/>
  <c r="U179" i="56" s="1"/>
  <c r="T230" i="25" s="1"/>
  <c r="BO105" i="46"/>
  <c r="U105" i="56" s="1"/>
  <c r="CJ197" i="46"/>
  <c r="U197" i="56" s="1"/>
  <c r="T248" i="25" s="1"/>
  <c r="CJ184" i="46"/>
  <c r="U184" i="56" s="1"/>
  <c r="T235" i="25" s="1"/>
  <c r="CJ210" i="46"/>
  <c r="U210" i="56" s="1"/>
  <c r="CJ180" i="46"/>
  <c r="U180" i="56" s="1"/>
  <c r="T231" i="25" s="1"/>
  <c r="CJ178" i="46"/>
  <c r="U178" i="56" s="1"/>
  <c r="T229" i="25" s="1"/>
  <c r="CJ182" i="46"/>
  <c r="U182" i="56" s="1"/>
  <c r="T233" i="25" s="1"/>
  <c r="CJ181" i="46"/>
  <c r="U181" i="56" s="1"/>
  <c r="T232" i="25" s="1"/>
  <c r="AR597" i="64"/>
  <c r="CJ214" i="46"/>
  <c r="U214" i="56" s="1"/>
  <c r="T255" i="25" s="1"/>
  <c r="BO115" i="46"/>
  <c r="CJ188" i="46"/>
  <c r="U188" i="56" s="1"/>
  <c r="T239" i="25" s="1"/>
  <c r="CJ175" i="46"/>
  <c r="U175" i="56" s="1"/>
  <c r="T226" i="25" s="1"/>
  <c r="CJ192" i="46"/>
  <c r="U192" i="56" s="1"/>
  <c r="T243" i="25" s="1"/>
  <c r="CJ209" i="46"/>
  <c r="U209" i="56" s="1"/>
  <c r="CJ216" i="46"/>
  <c r="U216" i="56" s="1"/>
  <c r="T257" i="25" s="1"/>
  <c r="CJ190" i="46"/>
  <c r="U190" i="56" s="1"/>
  <c r="T241" i="25" s="1"/>
  <c r="CJ198" i="46"/>
  <c r="U198" i="56" s="1"/>
  <c r="T249" i="25" s="1"/>
  <c r="T118" i="36"/>
  <c r="CJ185" i="46"/>
  <c r="U185" i="56" s="1"/>
  <c r="T236" i="25" s="1"/>
  <c r="CJ186" i="46"/>
  <c r="U186" i="56" s="1"/>
  <c r="T237" i="25" s="1"/>
  <c r="CJ191" i="46"/>
  <c r="U191" i="56" s="1"/>
  <c r="T242" i="25" s="1"/>
  <c r="CJ217" i="46"/>
  <c r="U217" i="56" s="1"/>
  <c r="T258" i="25" s="1"/>
  <c r="CJ196" i="46"/>
  <c r="U196" i="56" s="1"/>
  <c r="T247" i="25" s="1"/>
  <c r="CJ187" i="46"/>
  <c r="U187" i="56" s="1"/>
  <c r="T238" i="25" s="1"/>
  <c r="CJ174" i="46"/>
  <c r="U174" i="56" s="1"/>
  <c r="T225" i="25" s="1"/>
  <c r="CJ176" i="46"/>
  <c r="AT19" i="46"/>
  <c r="BF111" i="46"/>
  <c r="L111" i="56" s="1"/>
  <c r="K118" i="36"/>
  <c r="CA197" i="46"/>
  <c r="L197" i="56" s="1"/>
  <c r="K248" i="25" s="1"/>
  <c r="CA193" i="46"/>
  <c r="L193" i="56" s="1"/>
  <c r="K244" i="25" s="1"/>
  <c r="CA152" i="46"/>
  <c r="CA188" i="46"/>
  <c r="L188" i="56" s="1"/>
  <c r="K239" i="25" s="1"/>
  <c r="CA215" i="46"/>
  <c r="L215" i="56" s="1"/>
  <c r="K256" i="25" s="1"/>
  <c r="CA174" i="46"/>
  <c r="L174" i="56" s="1"/>
  <c r="K225" i="25" s="1"/>
  <c r="CA176" i="46"/>
  <c r="CA195" i="46"/>
  <c r="L195" i="56" s="1"/>
  <c r="K246" i="25" s="1"/>
  <c r="CA184" i="46"/>
  <c r="L184" i="56" s="1"/>
  <c r="K235" i="25" s="1"/>
  <c r="CA178" i="46"/>
  <c r="L178" i="56" s="1"/>
  <c r="K229" i="25" s="1"/>
  <c r="CA182" i="46"/>
  <c r="L182" i="56" s="1"/>
  <c r="K233" i="25" s="1"/>
  <c r="CA208" i="46"/>
  <c r="L208" i="56" s="1"/>
  <c r="CA194" i="46"/>
  <c r="L194" i="56" s="1"/>
  <c r="K245" i="25" s="1"/>
  <c r="CA209" i="46"/>
  <c r="L209" i="56" s="1"/>
  <c r="CA198" i="46"/>
  <c r="L198" i="56" s="1"/>
  <c r="K249" i="25" s="1"/>
  <c r="AI597" i="64"/>
  <c r="BF105" i="46"/>
  <c r="L105" i="56" s="1"/>
  <c r="BF115" i="46"/>
  <c r="L115" i="56" s="1"/>
  <c r="CA185" i="46"/>
  <c r="L185" i="56" s="1"/>
  <c r="K236" i="25" s="1"/>
  <c r="CA175" i="46"/>
  <c r="L175" i="56" s="1"/>
  <c r="K226" i="25" s="1"/>
  <c r="CA187" i="46"/>
  <c r="L187" i="56" s="1"/>
  <c r="K238" i="25" s="1"/>
  <c r="CA196" i="46"/>
  <c r="L196" i="56" s="1"/>
  <c r="K247" i="25" s="1"/>
  <c r="CA192" i="46"/>
  <c r="L192" i="56" s="1"/>
  <c r="K243" i="25" s="1"/>
  <c r="CA180" i="46"/>
  <c r="L180" i="56" s="1"/>
  <c r="K231" i="25" s="1"/>
  <c r="CA181" i="46"/>
  <c r="L181" i="56" s="1"/>
  <c r="K232" i="25" s="1"/>
  <c r="CA214" i="46"/>
  <c r="L214" i="56" s="1"/>
  <c r="K255" i="25" s="1"/>
  <c r="CA186" i="46"/>
  <c r="L186" i="56" s="1"/>
  <c r="K237" i="25" s="1"/>
  <c r="CA210" i="46"/>
  <c r="L210" i="56" s="1"/>
  <c r="CA217" i="46"/>
  <c r="L217" i="56" s="1"/>
  <c r="K258" i="25" s="1"/>
  <c r="CA216" i="46"/>
  <c r="L216" i="56" s="1"/>
  <c r="K257" i="25" s="1"/>
  <c r="CA191" i="46"/>
  <c r="L191" i="56" s="1"/>
  <c r="K242" i="25" s="1"/>
  <c r="CA190" i="46"/>
  <c r="L190" i="56" s="1"/>
  <c r="K241" i="25" s="1"/>
  <c r="CA183" i="46"/>
  <c r="L183" i="56" s="1"/>
  <c r="K234" i="25" s="1"/>
  <c r="CA179" i="46"/>
  <c r="L179" i="56" s="1"/>
  <c r="K230" i="25" s="1"/>
  <c r="AK19" i="46"/>
  <c r="BB115" i="46"/>
  <c r="H115" i="56" s="1"/>
  <c r="BB111" i="46"/>
  <c r="H111" i="56" s="1"/>
  <c r="BW216" i="46"/>
  <c r="H216" i="56" s="1"/>
  <c r="G257" i="25" s="1"/>
  <c r="BW184" i="46"/>
  <c r="H184" i="56" s="1"/>
  <c r="G235" i="25" s="1"/>
  <c r="BW187" i="46"/>
  <c r="H187" i="56" s="1"/>
  <c r="G238" i="25" s="1"/>
  <c r="BW182" i="46"/>
  <c r="H182" i="56" s="1"/>
  <c r="G233" i="25" s="1"/>
  <c r="BW194" i="46"/>
  <c r="H194" i="56" s="1"/>
  <c r="G245" i="25" s="1"/>
  <c r="BW152" i="46"/>
  <c r="BW181" i="46"/>
  <c r="H181" i="56" s="1"/>
  <c r="G232" i="25" s="1"/>
  <c r="G118" i="36"/>
  <c r="BW197" i="46"/>
  <c r="H197" i="56" s="1"/>
  <c r="G248" i="25" s="1"/>
  <c r="BW175" i="46"/>
  <c r="H175" i="56" s="1"/>
  <c r="G226" i="25" s="1"/>
  <c r="BW210" i="46"/>
  <c r="H210" i="56" s="1"/>
  <c r="BW217" i="46"/>
  <c r="H217" i="56" s="1"/>
  <c r="G258" i="25" s="1"/>
  <c r="BW196" i="46"/>
  <c r="H196" i="56" s="1"/>
  <c r="G247" i="25" s="1"/>
  <c r="BW190" i="46"/>
  <c r="H190" i="56" s="1"/>
  <c r="G241" i="25" s="1"/>
  <c r="BW198" i="46"/>
  <c r="H198" i="56" s="1"/>
  <c r="G249" i="25" s="1"/>
  <c r="AE597" i="64"/>
  <c r="BW214" i="46"/>
  <c r="H214" i="56" s="1"/>
  <c r="G255" i="25" s="1"/>
  <c r="BB105" i="46"/>
  <c r="H105" i="56" s="1"/>
  <c r="BW185" i="46"/>
  <c r="H185" i="56" s="1"/>
  <c r="G236" i="25" s="1"/>
  <c r="BW188" i="46"/>
  <c r="H188" i="56" s="1"/>
  <c r="G239" i="25" s="1"/>
  <c r="BW191" i="46"/>
  <c r="H191" i="56" s="1"/>
  <c r="G242" i="25" s="1"/>
  <c r="BW215" i="46"/>
  <c r="H215" i="56" s="1"/>
  <c r="G256" i="25" s="1"/>
  <c r="BW186" i="46"/>
  <c r="H186" i="56" s="1"/>
  <c r="G237" i="25" s="1"/>
  <c r="BW209" i="46"/>
  <c r="H209" i="56" s="1"/>
  <c r="BW174" i="46"/>
  <c r="H174" i="56" s="1"/>
  <c r="G225" i="25" s="1"/>
  <c r="BW176" i="46"/>
  <c r="BW195" i="46"/>
  <c r="H195" i="56" s="1"/>
  <c r="G246" i="25" s="1"/>
  <c r="BW208" i="46"/>
  <c r="H208" i="56" s="1"/>
  <c r="BW193" i="46"/>
  <c r="H193" i="56" s="1"/>
  <c r="G244" i="25" s="1"/>
  <c r="BW178" i="46"/>
  <c r="H178" i="56" s="1"/>
  <c r="G229" i="25" s="1"/>
  <c r="BW180" i="46"/>
  <c r="H180" i="56" s="1"/>
  <c r="G231" i="25" s="1"/>
  <c r="BW192" i="46"/>
  <c r="H192" i="56" s="1"/>
  <c r="G243" i="25" s="1"/>
  <c r="BW183" i="46"/>
  <c r="H183" i="56" s="1"/>
  <c r="G234" i="25" s="1"/>
  <c r="BW179" i="46"/>
  <c r="H179" i="56" s="1"/>
  <c r="G230" i="25" s="1"/>
  <c r="AG19" i="46"/>
  <c r="AZ111" i="46"/>
  <c r="F111" i="56" s="1"/>
  <c r="BU216" i="46"/>
  <c r="F216" i="56" s="1"/>
  <c r="E257" i="25" s="1"/>
  <c r="BU191" i="46"/>
  <c r="F191" i="56" s="1"/>
  <c r="E242" i="25" s="1"/>
  <c r="BU180" i="46"/>
  <c r="F180" i="56" s="1"/>
  <c r="E231" i="25" s="1"/>
  <c r="BU208" i="46"/>
  <c r="F208" i="56" s="1"/>
  <c r="BU210" i="46"/>
  <c r="F210" i="56" s="1"/>
  <c r="BU217" i="46"/>
  <c r="F217" i="56" s="1"/>
  <c r="E258" i="25" s="1"/>
  <c r="BU179" i="46"/>
  <c r="F179" i="56" s="1"/>
  <c r="E230" i="25" s="1"/>
  <c r="AZ105" i="46"/>
  <c r="F105" i="56" s="1"/>
  <c r="BU214" i="46"/>
  <c r="F214" i="56" s="1"/>
  <c r="E255" i="25" s="1"/>
  <c r="BU188" i="46"/>
  <c r="F188" i="56" s="1"/>
  <c r="E239" i="25" s="1"/>
  <c r="BU192" i="46"/>
  <c r="F192" i="56" s="1"/>
  <c r="E243" i="25" s="1"/>
  <c r="BU209" i="46"/>
  <c r="F209" i="56" s="1"/>
  <c r="BU197" i="46"/>
  <c r="F197" i="56" s="1"/>
  <c r="E248" i="25" s="1"/>
  <c r="BU187" i="46"/>
  <c r="F187" i="56" s="1"/>
  <c r="E238" i="25" s="1"/>
  <c r="BU174" i="46"/>
  <c r="F174" i="56" s="1"/>
  <c r="E225" i="25" s="1"/>
  <c r="BU183" i="46"/>
  <c r="F183" i="56" s="1"/>
  <c r="E234" i="25" s="1"/>
  <c r="AC597" i="64"/>
  <c r="E118" i="36"/>
  <c r="BU185" i="46"/>
  <c r="F185" i="56" s="1"/>
  <c r="E236" i="25" s="1"/>
  <c r="BU186" i="46"/>
  <c r="F186" i="56" s="1"/>
  <c r="E237" i="25" s="1"/>
  <c r="BU194" i="46"/>
  <c r="F194" i="56" s="1"/>
  <c r="E245" i="25" s="1"/>
  <c r="BU182" i="46"/>
  <c r="F182" i="56" s="1"/>
  <c r="E233" i="25" s="1"/>
  <c r="BU175" i="46"/>
  <c r="F175" i="56" s="1"/>
  <c r="E226" i="25" s="1"/>
  <c r="BU178" i="46"/>
  <c r="F178" i="56" s="1"/>
  <c r="E229" i="25" s="1"/>
  <c r="BU196" i="46"/>
  <c r="F196" i="56" s="1"/>
  <c r="E247" i="25" s="1"/>
  <c r="BU181" i="46"/>
  <c r="F181" i="56" s="1"/>
  <c r="E232" i="25" s="1"/>
  <c r="AZ115" i="46"/>
  <c r="F115" i="56" s="1"/>
  <c r="BU195" i="46"/>
  <c r="F195" i="56" s="1"/>
  <c r="E246" i="25" s="1"/>
  <c r="BU184" i="46"/>
  <c r="F184" i="56" s="1"/>
  <c r="E235" i="25" s="1"/>
  <c r="BU190" i="46"/>
  <c r="F190" i="56" s="1"/>
  <c r="E241" i="25" s="1"/>
  <c r="BU152" i="46"/>
  <c r="BU193" i="46"/>
  <c r="F193" i="56" s="1"/>
  <c r="E244" i="25" s="1"/>
  <c r="BU215" i="46"/>
  <c r="F215" i="56" s="1"/>
  <c r="E256" i="25" s="1"/>
  <c r="BU198" i="46"/>
  <c r="F198" i="56" s="1"/>
  <c r="E249" i="25" s="1"/>
  <c r="BU176" i="46"/>
  <c r="AE19" i="46"/>
  <c r="BT214" i="46"/>
  <c r="BT216" i="46"/>
  <c r="BT184" i="46"/>
  <c r="BT194" i="46"/>
  <c r="BT188" i="46"/>
  <c r="BT217" i="46"/>
  <c r="BT182" i="46"/>
  <c r="BT179" i="46"/>
  <c r="AY115" i="46"/>
  <c r="AY105" i="46"/>
  <c r="BT197" i="46"/>
  <c r="BT191" i="46"/>
  <c r="BT187" i="46"/>
  <c r="BT186" i="46"/>
  <c r="BT190" i="46"/>
  <c r="BT196" i="46"/>
  <c r="BT174" i="46"/>
  <c r="AD19" i="46"/>
  <c r="AY111" i="46"/>
  <c r="BT185" i="46"/>
  <c r="BT208" i="46"/>
  <c r="BT192" i="46"/>
  <c r="BT215" i="46"/>
  <c r="BT193" i="46"/>
  <c r="BT180" i="46"/>
  <c r="BT183" i="46"/>
  <c r="BT198" i="46"/>
  <c r="D118" i="36"/>
  <c r="BT195" i="46"/>
  <c r="BT175" i="46"/>
  <c r="BT178" i="46"/>
  <c r="BT209" i="46"/>
  <c r="BT210" i="46"/>
  <c r="BT152" i="46"/>
  <c r="BT181" i="46"/>
  <c r="BT176" i="46"/>
  <c r="AB597" i="64"/>
  <c r="C117" i="36"/>
  <c r="C118" i="36" l="1"/>
  <c r="E181" i="56"/>
  <c r="CN181" i="46"/>
  <c r="CO181" i="46" s="1"/>
  <c r="E210" i="56"/>
  <c r="D210" i="56" s="1"/>
  <c r="K208" i="44" s="1"/>
  <c r="L208" i="44" s="1"/>
  <c r="CN210" i="46"/>
  <c r="CO210" i="46" s="1"/>
  <c r="E178" i="56"/>
  <c r="CN178" i="46"/>
  <c r="CO178" i="46" s="1"/>
  <c r="E195" i="56"/>
  <c r="CN195" i="46"/>
  <c r="CO195" i="46" s="1"/>
  <c r="E198" i="56"/>
  <c r="CN198" i="46"/>
  <c r="CO198" i="46" s="1"/>
  <c r="E180" i="56"/>
  <c r="CN180" i="46"/>
  <c r="CO180" i="46" s="1"/>
  <c r="E215" i="56"/>
  <c r="CN215" i="46"/>
  <c r="CO215" i="46" s="1"/>
  <c r="E208" i="56"/>
  <c r="D208" i="56" s="1"/>
  <c r="K206" i="44" s="1"/>
  <c r="L206" i="44" s="1"/>
  <c r="CN208" i="46"/>
  <c r="CO208" i="46" s="1"/>
  <c r="E111" i="56"/>
  <c r="D111" i="56" s="1"/>
  <c r="K109" i="44" s="1"/>
  <c r="L109" i="44" s="1"/>
  <c r="BS111" i="46"/>
  <c r="CO111" i="46" s="1"/>
  <c r="E174" i="56"/>
  <c r="CN174" i="46"/>
  <c r="CO174" i="46" s="1"/>
  <c r="E190" i="56"/>
  <c r="CN190" i="46"/>
  <c r="CO190" i="46" s="1"/>
  <c r="E187" i="56"/>
  <c r="CN187" i="46"/>
  <c r="CO187" i="46" s="1"/>
  <c r="E197" i="56"/>
  <c r="CN197" i="46"/>
  <c r="CO197" i="46" s="1"/>
  <c r="E115" i="56"/>
  <c r="D115" i="56" s="1"/>
  <c r="K113" i="44" s="1"/>
  <c r="L113" i="44" s="1"/>
  <c r="BS115" i="46"/>
  <c r="CO115" i="46" s="1"/>
  <c r="E182" i="56"/>
  <c r="CN182" i="46"/>
  <c r="CO182" i="46" s="1"/>
  <c r="E188" i="56"/>
  <c r="CN188" i="46"/>
  <c r="CO188" i="46" s="1"/>
  <c r="E184" i="56"/>
  <c r="CN184" i="46"/>
  <c r="CO184" i="46" s="1"/>
  <c r="E214" i="56"/>
  <c r="CN214" i="46"/>
  <c r="CO214" i="46" s="1"/>
  <c r="BS245" i="46"/>
  <c r="F176" i="56"/>
  <c r="E227" i="25" s="1"/>
  <c r="E326" i="25" s="1"/>
  <c r="BS258" i="46"/>
  <c r="F152" i="56"/>
  <c r="AC89" i="64"/>
  <c r="AC130" i="64" s="1"/>
  <c r="AC18" i="64"/>
  <c r="AC59" i="64" s="1"/>
  <c r="AC379" i="64"/>
  <c r="AC420" i="64" s="1"/>
  <c r="AC444" i="64" s="1"/>
  <c r="AE205" i="46" s="1"/>
  <c r="AC453" i="64"/>
  <c r="AC494" i="64" s="1"/>
  <c r="AC518" i="64" s="1"/>
  <c r="AE206" i="46" s="1"/>
  <c r="AC160" i="64"/>
  <c r="AC201" i="64" s="1"/>
  <c r="AC231" i="64"/>
  <c r="AC272" i="64" s="1"/>
  <c r="AC305" i="64"/>
  <c r="AC527" i="64"/>
  <c r="AC568" i="64" s="1"/>
  <c r="AC592" i="64" s="1"/>
  <c r="AE207" i="46" s="1"/>
  <c r="AB27" i="25"/>
  <c r="AB98" i="25" s="1"/>
  <c r="G100" i="25" s="1"/>
  <c r="AE245" i="46"/>
  <c r="G143" i="47"/>
  <c r="H19" i="56"/>
  <c r="AI89" i="64"/>
  <c r="AI130" i="64" s="1"/>
  <c r="AI231" i="64"/>
  <c r="AI272" i="64" s="1"/>
  <c r="AI527" i="64"/>
  <c r="AI568" i="64" s="1"/>
  <c r="AI592" i="64" s="1"/>
  <c r="AK207" i="46" s="1"/>
  <c r="AI453" i="64"/>
  <c r="AI494" i="64" s="1"/>
  <c r="AI518" i="64" s="1"/>
  <c r="AK206" i="46" s="1"/>
  <c r="AI18" i="64"/>
  <c r="AI59" i="64" s="1"/>
  <c r="AI160" i="64"/>
  <c r="AI201" i="64" s="1"/>
  <c r="AI379" i="64"/>
  <c r="AI420" i="64" s="1"/>
  <c r="AI444" i="64" s="1"/>
  <c r="AK205" i="46" s="1"/>
  <c r="AI305" i="64"/>
  <c r="AO27" i="25"/>
  <c r="AO98" i="25" s="1"/>
  <c r="T100" i="25" s="1"/>
  <c r="AR245" i="46"/>
  <c r="T143" i="47"/>
  <c r="U19" i="56"/>
  <c r="BV245" i="46"/>
  <c r="I176" i="56"/>
  <c r="H227" i="25" s="1"/>
  <c r="H326" i="25" s="1"/>
  <c r="AF18" i="64"/>
  <c r="AF59" i="64" s="1"/>
  <c r="AF231" i="64"/>
  <c r="AF272" i="64" s="1"/>
  <c r="AF453" i="64"/>
  <c r="AF494" i="64" s="1"/>
  <c r="AF518" i="64" s="1"/>
  <c r="AH206" i="46" s="1"/>
  <c r="AF305" i="64"/>
  <c r="AF89" i="64"/>
  <c r="AF130" i="64" s="1"/>
  <c r="AF160" i="64"/>
  <c r="AF201" i="64" s="1"/>
  <c r="AF379" i="64"/>
  <c r="AF420" i="64" s="1"/>
  <c r="AF444" i="64" s="1"/>
  <c r="AH205" i="46" s="1"/>
  <c r="AF527" i="64"/>
  <c r="AF568" i="64" s="1"/>
  <c r="AF592" i="64" s="1"/>
  <c r="AH207" i="46" s="1"/>
  <c r="I152" i="56"/>
  <c r="BV258" i="46"/>
  <c r="AP27" i="25"/>
  <c r="AP98" i="25" s="1"/>
  <c r="U100" i="25" s="1"/>
  <c r="AS245" i="46"/>
  <c r="U143" i="47"/>
  <c r="V19" i="56"/>
  <c r="V176" i="56"/>
  <c r="U227" i="25" s="1"/>
  <c r="U326" i="25" s="1"/>
  <c r="CI245" i="46"/>
  <c r="AS89" i="64"/>
  <c r="AS130" i="64" s="1"/>
  <c r="AS231" i="64"/>
  <c r="AS272" i="64" s="1"/>
  <c r="AS453" i="64"/>
  <c r="AS494" i="64" s="1"/>
  <c r="AS518" i="64" s="1"/>
  <c r="AU206" i="46" s="1"/>
  <c r="AS305" i="64"/>
  <c r="AS18" i="64"/>
  <c r="AS59" i="64" s="1"/>
  <c r="AS160" i="64"/>
  <c r="AS201" i="64" s="1"/>
  <c r="AS527" i="64"/>
  <c r="AS568" i="64" s="1"/>
  <c r="AS592" i="64" s="1"/>
  <c r="AU207" i="46" s="1"/>
  <c r="AS379" i="64"/>
  <c r="AS420" i="64" s="1"/>
  <c r="AS444" i="64" s="1"/>
  <c r="AU205" i="46" s="1"/>
  <c r="V152" i="56"/>
  <c r="CI258" i="46"/>
  <c r="X176" i="56"/>
  <c r="W227" i="25" s="1"/>
  <c r="W326" i="25" s="1"/>
  <c r="CK245" i="46"/>
  <c r="AQ18" i="64"/>
  <c r="AQ59" i="64" s="1"/>
  <c r="AQ160" i="64"/>
  <c r="AQ201" i="64" s="1"/>
  <c r="AQ527" i="64"/>
  <c r="AQ568" i="64" s="1"/>
  <c r="AQ592" i="64" s="1"/>
  <c r="AS207" i="46" s="1"/>
  <c r="AQ453" i="64"/>
  <c r="AQ494" i="64" s="1"/>
  <c r="AQ518" i="64" s="1"/>
  <c r="AS206" i="46" s="1"/>
  <c r="AQ89" i="64"/>
  <c r="AQ130" i="64" s="1"/>
  <c r="AQ231" i="64"/>
  <c r="AQ272" i="64" s="1"/>
  <c r="AQ305" i="64"/>
  <c r="AQ379" i="64"/>
  <c r="AQ420" i="64" s="1"/>
  <c r="AQ444" i="64" s="1"/>
  <c r="AS205" i="46" s="1"/>
  <c r="T152" i="56"/>
  <c r="CG258" i="46"/>
  <c r="G176" i="56"/>
  <c r="F227" i="25" s="1"/>
  <c r="F326" i="25" s="1"/>
  <c r="BT245" i="46"/>
  <c r="BT258" i="46"/>
  <c r="G152" i="56"/>
  <c r="AD231" i="64"/>
  <c r="AD272" i="64" s="1"/>
  <c r="AD160" i="64"/>
  <c r="AD201" i="64" s="1"/>
  <c r="AD527" i="64"/>
  <c r="AD568" i="64" s="1"/>
  <c r="AD592" i="64" s="1"/>
  <c r="AF207" i="46" s="1"/>
  <c r="AD453" i="64"/>
  <c r="AD494" i="64" s="1"/>
  <c r="AD518" i="64" s="1"/>
  <c r="AF206" i="46" s="1"/>
  <c r="AD89" i="64"/>
  <c r="AD130" i="64" s="1"/>
  <c r="AD18" i="64"/>
  <c r="AD59" i="64" s="1"/>
  <c r="AD305" i="64"/>
  <c r="AD379" i="64"/>
  <c r="AD420" i="64" s="1"/>
  <c r="AD444" i="64" s="1"/>
  <c r="AF205" i="46" s="1"/>
  <c r="N143" i="47"/>
  <c r="O19" i="56"/>
  <c r="AI27" i="25"/>
  <c r="AI98" i="25" s="1"/>
  <c r="N100" i="25" s="1"/>
  <c r="AL245" i="46"/>
  <c r="AL89" i="64"/>
  <c r="AL130" i="64" s="1"/>
  <c r="AL231" i="64"/>
  <c r="AL272" i="64" s="1"/>
  <c r="AL453" i="64"/>
  <c r="AL494" i="64" s="1"/>
  <c r="AL518" i="64" s="1"/>
  <c r="AN206" i="46" s="1"/>
  <c r="AL305" i="64"/>
  <c r="AL18" i="64"/>
  <c r="AL59" i="64" s="1"/>
  <c r="AL160" i="64"/>
  <c r="AL201" i="64" s="1"/>
  <c r="AL379" i="64"/>
  <c r="AL420" i="64" s="1"/>
  <c r="AL444" i="64" s="1"/>
  <c r="AN205" i="46" s="1"/>
  <c r="AL527" i="64"/>
  <c r="AL568" i="64" s="1"/>
  <c r="AL592" i="64" s="1"/>
  <c r="AN207" i="46" s="1"/>
  <c r="O152" i="56"/>
  <c r="CB258" i="46"/>
  <c r="CJ245" i="46"/>
  <c r="W176" i="56"/>
  <c r="V227" i="25" s="1"/>
  <c r="V326" i="25" s="1"/>
  <c r="CJ258" i="46"/>
  <c r="W152" i="56"/>
  <c r="AG245" i="46"/>
  <c r="J19" i="56"/>
  <c r="AD27" i="25"/>
  <c r="AD98" i="25" s="1"/>
  <c r="I100" i="25" s="1"/>
  <c r="I143" i="47"/>
  <c r="Q176" i="56"/>
  <c r="P227" i="25" s="1"/>
  <c r="P326" i="25" s="1"/>
  <c r="CD245" i="46"/>
  <c r="AL27" i="25"/>
  <c r="AL98" i="25" s="1"/>
  <c r="Q100" i="25" s="1"/>
  <c r="Q143" i="47"/>
  <c r="AO245" i="46"/>
  <c r="R19" i="56"/>
  <c r="AO89" i="64"/>
  <c r="AO130" i="64" s="1"/>
  <c r="AO231" i="64"/>
  <c r="AO272" i="64" s="1"/>
  <c r="AO527" i="64"/>
  <c r="AO568" i="64" s="1"/>
  <c r="AO592" i="64" s="1"/>
  <c r="AQ207" i="46" s="1"/>
  <c r="AO305" i="64"/>
  <c r="AO18" i="64"/>
  <c r="AO59" i="64" s="1"/>
  <c r="AO160" i="64"/>
  <c r="AO201" i="64" s="1"/>
  <c r="AO379" i="64"/>
  <c r="AO420" i="64" s="1"/>
  <c r="AO444" i="64" s="1"/>
  <c r="AQ205" i="46" s="1"/>
  <c r="AO453" i="64"/>
  <c r="AO494" i="64" s="1"/>
  <c r="AO518" i="64" s="1"/>
  <c r="AQ206" i="46" s="1"/>
  <c r="R176" i="56"/>
  <c r="Q227" i="25" s="1"/>
  <c r="Q326" i="25" s="1"/>
  <c r="CE245" i="46"/>
  <c r="AH18" i="64"/>
  <c r="AH59" i="64" s="1"/>
  <c r="AH160" i="64"/>
  <c r="AH201" i="64" s="1"/>
  <c r="AH379" i="64"/>
  <c r="AH420" i="64" s="1"/>
  <c r="AH444" i="64" s="1"/>
  <c r="AJ205" i="46" s="1"/>
  <c r="AH453" i="64"/>
  <c r="AH494" i="64" s="1"/>
  <c r="AH518" i="64" s="1"/>
  <c r="AJ206" i="46" s="1"/>
  <c r="AH89" i="64"/>
  <c r="AH130" i="64" s="1"/>
  <c r="AH231" i="64"/>
  <c r="AH272" i="64" s="1"/>
  <c r="AH305" i="64"/>
  <c r="AH527" i="64"/>
  <c r="AH568" i="64" s="1"/>
  <c r="AH592" i="64" s="1"/>
  <c r="AJ207" i="46" s="1"/>
  <c r="BX245" i="46"/>
  <c r="K176" i="56"/>
  <c r="J227" i="25" s="1"/>
  <c r="J326" i="25" s="1"/>
  <c r="BX258" i="46"/>
  <c r="K152" i="56"/>
  <c r="AK18" i="64"/>
  <c r="AK59" i="64" s="1"/>
  <c r="AK89" i="64"/>
  <c r="AK130" i="64" s="1"/>
  <c r="AK453" i="64"/>
  <c r="AK494" i="64" s="1"/>
  <c r="AK518" i="64" s="1"/>
  <c r="AM206" i="46" s="1"/>
  <c r="AK379" i="64"/>
  <c r="AK420" i="64" s="1"/>
  <c r="AK444" i="64" s="1"/>
  <c r="AM205" i="46" s="1"/>
  <c r="AK231" i="64"/>
  <c r="AK272" i="64" s="1"/>
  <c r="AK160" i="64"/>
  <c r="AK201" i="64" s="1"/>
  <c r="AK305" i="64"/>
  <c r="AK527" i="64"/>
  <c r="AK568" i="64" s="1"/>
  <c r="AK592" i="64" s="1"/>
  <c r="AM207" i="46" s="1"/>
  <c r="CA245" i="46"/>
  <c r="N176" i="56"/>
  <c r="M227" i="25" s="1"/>
  <c r="M326" i="25" s="1"/>
  <c r="CC245" i="46"/>
  <c r="P176" i="56"/>
  <c r="O227" i="25" s="1"/>
  <c r="O326" i="25" s="1"/>
  <c r="AP245" i="46"/>
  <c r="S19" i="56"/>
  <c r="AM27" i="25"/>
  <c r="AM98" i="25" s="1"/>
  <c r="R100" i="25" s="1"/>
  <c r="R143" i="47"/>
  <c r="AP89" i="64"/>
  <c r="AP130" i="64" s="1"/>
  <c r="AP231" i="64"/>
  <c r="AP272" i="64" s="1"/>
  <c r="AP527" i="64"/>
  <c r="AP568" i="64" s="1"/>
  <c r="AP592" i="64" s="1"/>
  <c r="AR207" i="46" s="1"/>
  <c r="AP305" i="64"/>
  <c r="AP18" i="64"/>
  <c r="AP59" i="64" s="1"/>
  <c r="AP160" i="64"/>
  <c r="AP201" i="64" s="1"/>
  <c r="AP453" i="64"/>
  <c r="AP494" i="64" s="1"/>
  <c r="AP518" i="64" s="1"/>
  <c r="AR206" i="46" s="1"/>
  <c r="AP379" i="64"/>
  <c r="AP420" i="64" s="1"/>
  <c r="AP444" i="64" s="1"/>
  <c r="AR205" i="46" s="1"/>
  <c r="BZ245" i="46"/>
  <c r="M176" i="56"/>
  <c r="L227" i="25" s="1"/>
  <c r="L326" i="25" s="1"/>
  <c r="AB18" i="64"/>
  <c r="AB59" i="64" s="1"/>
  <c r="AB160" i="64"/>
  <c r="AB201" i="64" s="1"/>
  <c r="AB527" i="64"/>
  <c r="AB379" i="64"/>
  <c r="AB89" i="64"/>
  <c r="AB130" i="64" s="1"/>
  <c r="AB231" i="64"/>
  <c r="AB272" i="64" s="1"/>
  <c r="AB453" i="64"/>
  <c r="AB305" i="64"/>
  <c r="AV597" i="64"/>
  <c r="BR245" i="46"/>
  <c r="E176" i="56"/>
  <c r="CN176" i="46"/>
  <c r="E152" i="56"/>
  <c r="BR258" i="46"/>
  <c r="CN152" i="46"/>
  <c r="E209" i="56"/>
  <c r="D209" i="56" s="1"/>
  <c r="K207" i="44" s="1"/>
  <c r="L207" i="44" s="1"/>
  <c r="CN209" i="46"/>
  <c r="CO209" i="46" s="1"/>
  <c r="E175" i="56"/>
  <c r="CN175" i="46"/>
  <c r="CO175" i="46" s="1"/>
  <c r="E183" i="56"/>
  <c r="CN183" i="46"/>
  <c r="CO183" i="46" s="1"/>
  <c r="E193" i="56"/>
  <c r="CN193" i="46"/>
  <c r="CO193" i="46" s="1"/>
  <c r="E192" i="56"/>
  <c r="CN192" i="46"/>
  <c r="CO192" i="46" s="1"/>
  <c r="E185" i="56"/>
  <c r="CN185" i="46"/>
  <c r="CO185" i="46" s="1"/>
  <c r="AB245" i="46"/>
  <c r="E19" i="56"/>
  <c r="Y27" i="25"/>
  <c r="D143" i="47"/>
  <c r="AX19" i="46"/>
  <c r="E196" i="56"/>
  <c r="CN196" i="46"/>
  <c r="CO196" i="46" s="1"/>
  <c r="E186" i="56"/>
  <c r="CN186" i="46"/>
  <c r="CO186" i="46" s="1"/>
  <c r="E191" i="56"/>
  <c r="CN191" i="46"/>
  <c r="CO191" i="46" s="1"/>
  <c r="BS105" i="46"/>
  <c r="CO105" i="46" s="1"/>
  <c r="E105" i="56"/>
  <c r="D105" i="56" s="1"/>
  <c r="K103" i="44" s="1"/>
  <c r="L103" i="44" s="1"/>
  <c r="E179" i="56"/>
  <c r="CN179" i="46"/>
  <c r="CO179" i="46" s="1"/>
  <c r="E217" i="56"/>
  <c r="CN217" i="46"/>
  <c r="CO217" i="46" s="1"/>
  <c r="E194" i="56"/>
  <c r="CN194" i="46"/>
  <c r="CO194" i="46" s="1"/>
  <c r="E216" i="56"/>
  <c r="CN216" i="46"/>
  <c r="CO216" i="46" s="1"/>
  <c r="Z27" i="25"/>
  <c r="Z98" i="25" s="1"/>
  <c r="E100" i="25" s="1"/>
  <c r="E143" i="47"/>
  <c r="AC245" i="46"/>
  <c r="F19" i="56"/>
  <c r="BU245" i="46"/>
  <c r="H176" i="56"/>
  <c r="G227" i="25" s="1"/>
  <c r="G326" i="25" s="1"/>
  <c r="AE160" i="64"/>
  <c r="AE201" i="64" s="1"/>
  <c r="AE89" i="64"/>
  <c r="AE130" i="64" s="1"/>
  <c r="AE379" i="64"/>
  <c r="AE420" i="64" s="1"/>
  <c r="AE444" i="64" s="1"/>
  <c r="AG205" i="46" s="1"/>
  <c r="AE453" i="64"/>
  <c r="AE494" i="64" s="1"/>
  <c r="AE518" i="64" s="1"/>
  <c r="AG206" i="46" s="1"/>
  <c r="AE18" i="64"/>
  <c r="AE59" i="64" s="1"/>
  <c r="AE231" i="64"/>
  <c r="AE272" i="64" s="1"/>
  <c r="AE305" i="64"/>
  <c r="AE527" i="64"/>
  <c r="AE568" i="64" s="1"/>
  <c r="AE592" i="64" s="1"/>
  <c r="AG207" i="46" s="1"/>
  <c r="BU258" i="46"/>
  <c r="H152" i="56"/>
  <c r="AF27" i="25"/>
  <c r="AF98" i="25" s="1"/>
  <c r="K100" i="25" s="1"/>
  <c r="AI245" i="46"/>
  <c r="K143" i="47"/>
  <c r="L19" i="56"/>
  <c r="BY245" i="46"/>
  <c r="L176" i="56"/>
  <c r="K227" i="25" s="1"/>
  <c r="K326" i="25" s="1"/>
  <c r="BY258" i="46"/>
  <c r="L152" i="56"/>
  <c r="CH245" i="46"/>
  <c r="U176" i="56"/>
  <c r="T227" i="25" s="1"/>
  <c r="T326" i="25" s="1"/>
  <c r="AR18" i="64"/>
  <c r="AR59" i="64" s="1"/>
  <c r="AR231" i="64"/>
  <c r="AR272" i="64" s="1"/>
  <c r="AR453" i="64"/>
  <c r="AR494" i="64" s="1"/>
  <c r="AR518" i="64" s="1"/>
  <c r="AT206" i="46" s="1"/>
  <c r="AR527" i="64"/>
  <c r="AR568" i="64" s="1"/>
  <c r="AR592" i="64" s="1"/>
  <c r="AT207" i="46" s="1"/>
  <c r="AR160" i="64"/>
  <c r="AR201" i="64" s="1"/>
  <c r="AR89" i="64"/>
  <c r="AR130" i="64" s="1"/>
  <c r="AR379" i="64"/>
  <c r="AR420" i="64" s="1"/>
  <c r="AR444" i="64" s="1"/>
  <c r="AT205" i="46" s="1"/>
  <c r="AR305" i="64"/>
  <c r="CH258" i="46"/>
  <c r="U152" i="56"/>
  <c r="AC27" i="25"/>
  <c r="AC98" i="25" s="1"/>
  <c r="H100" i="25" s="1"/>
  <c r="AF245" i="46"/>
  <c r="H143" i="47"/>
  <c r="I19" i="56"/>
  <c r="AU89" i="64"/>
  <c r="AU130" i="64" s="1"/>
  <c r="AU231" i="64"/>
  <c r="AU272" i="64" s="1"/>
  <c r="AU379" i="64"/>
  <c r="AU420" i="64" s="1"/>
  <c r="AU444" i="64" s="1"/>
  <c r="AW205" i="46" s="1"/>
  <c r="AU305" i="64"/>
  <c r="AU18" i="64"/>
  <c r="AU59" i="64" s="1"/>
  <c r="AU160" i="64"/>
  <c r="AU201" i="64" s="1"/>
  <c r="AU453" i="64"/>
  <c r="AU494" i="64" s="1"/>
  <c r="AU518" i="64" s="1"/>
  <c r="AW206" i="46" s="1"/>
  <c r="AU527" i="64"/>
  <c r="AU568" i="64" s="1"/>
  <c r="AU592" i="64" s="1"/>
  <c r="AW207" i="46" s="1"/>
  <c r="X152" i="56"/>
  <c r="CK258" i="46"/>
  <c r="AR27" i="25"/>
  <c r="AR98" i="25" s="1"/>
  <c r="W100" i="25" s="1"/>
  <c r="AU245" i="46"/>
  <c r="W143" i="47"/>
  <c r="X19" i="56"/>
  <c r="CG245" i="46"/>
  <c r="T176" i="56"/>
  <c r="S227" i="25" s="1"/>
  <c r="S326" i="25" s="1"/>
  <c r="AQ245" i="46"/>
  <c r="T19" i="56"/>
  <c r="AN27" i="25"/>
  <c r="AN98" i="25" s="1"/>
  <c r="S100" i="25" s="1"/>
  <c r="S143" i="47"/>
  <c r="AD245" i="46"/>
  <c r="G19" i="56"/>
  <c r="AA27" i="25"/>
  <c r="AA98" i="25" s="1"/>
  <c r="F100" i="25" s="1"/>
  <c r="F143" i="47"/>
  <c r="CB245" i="46"/>
  <c r="O176" i="56"/>
  <c r="N227" i="25" s="1"/>
  <c r="N326" i="25" s="1"/>
  <c r="AQ27" i="25"/>
  <c r="AQ98" i="25" s="1"/>
  <c r="V100" i="25" s="1"/>
  <c r="V143" i="47"/>
  <c r="AT245" i="46"/>
  <c r="W19" i="56"/>
  <c r="AT89" i="64"/>
  <c r="AT130" i="64" s="1"/>
  <c r="AT231" i="64"/>
  <c r="AT272" i="64" s="1"/>
  <c r="AT527" i="64"/>
  <c r="AT568" i="64" s="1"/>
  <c r="AT592" i="64" s="1"/>
  <c r="AV207" i="46" s="1"/>
  <c r="AT379" i="64"/>
  <c r="AT420" i="64" s="1"/>
  <c r="AT444" i="64" s="1"/>
  <c r="AV205" i="46" s="1"/>
  <c r="AT18" i="64"/>
  <c r="AT59" i="64" s="1"/>
  <c r="AT160" i="64"/>
  <c r="AT201" i="64" s="1"/>
  <c r="AT305" i="64"/>
  <c r="AT453" i="64"/>
  <c r="AT494" i="64" s="1"/>
  <c r="AT518" i="64" s="1"/>
  <c r="AV206" i="46" s="1"/>
  <c r="J176" i="56"/>
  <c r="I227" i="25" s="1"/>
  <c r="I326" i="25" s="1"/>
  <c r="BW245" i="46"/>
  <c r="AG89" i="64"/>
  <c r="AG130" i="64" s="1"/>
  <c r="AG231" i="64"/>
  <c r="AG272" i="64" s="1"/>
  <c r="AG527" i="64"/>
  <c r="AG568" i="64" s="1"/>
  <c r="AG592" i="64" s="1"/>
  <c r="AI207" i="46" s="1"/>
  <c r="AG305" i="64"/>
  <c r="AG18" i="64"/>
  <c r="AG59" i="64" s="1"/>
  <c r="AG160" i="64"/>
  <c r="AG201" i="64" s="1"/>
  <c r="AG379" i="64"/>
  <c r="AG420" i="64" s="1"/>
  <c r="AG444" i="64" s="1"/>
  <c r="AI205" i="46" s="1"/>
  <c r="AG453" i="64"/>
  <c r="AG494" i="64" s="1"/>
  <c r="AG518" i="64" s="1"/>
  <c r="AI206" i="46" s="1"/>
  <c r="BW258" i="46"/>
  <c r="J152" i="56"/>
  <c r="AN18" i="64"/>
  <c r="AN59" i="64" s="1"/>
  <c r="AN160" i="64"/>
  <c r="AN201" i="64" s="1"/>
  <c r="AN527" i="64"/>
  <c r="AN568" i="64" s="1"/>
  <c r="AN592" i="64" s="1"/>
  <c r="AP207" i="46" s="1"/>
  <c r="AN379" i="64"/>
  <c r="AN420" i="64" s="1"/>
  <c r="AN444" i="64" s="1"/>
  <c r="AP205" i="46" s="1"/>
  <c r="AN89" i="64"/>
  <c r="AN130" i="64" s="1"/>
  <c r="AN231" i="64"/>
  <c r="AN272" i="64" s="1"/>
  <c r="AN305" i="64"/>
  <c r="AN453" i="64"/>
  <c r="AN494" i="64" s="1"/>
  <c r="AN518" i="64" s="1"/>
  <c r="AP206" i="46" s="1"/>
  <c r="CD258" i="46"/>
  <c r="Q152" i="56"/>
  <c r="AK27" i="25"/>
  <c r="AK98" i="25" s="1"/>
  <c r="P100" i="25" s="1"/>
  <c r="AN245" i="46"/>
  <c r="P143" i="47"/>
  <c r="Q19" i="56"/>
  <c r="R152" i="56"/>
  <c r="CE258" i="46"/>
  <c r="AH245" i="46"/>
  <c r="K19" i="56"/>
  <c r="AE27" i="25"/>
  <c r="AE98" i="25" s="1"/>
  <c r="J100" i="25" s="1"/>
  <c r="J143" i="47"/>
  <c r="CA258" i="46"/>
  <c r="N152" i="56"/>
  <c r="M143" i="47"/>
  <c r="N19" i="56"/>
  <c r="AH27" i="25"/>
  <c r="AH98" i="25" s="1"/>
  <c r="M100" i="25" s="1"/>
  <c r="AK245" i="46"/>
  <c r="O143" i="47"/>
  <c r="P19" i="56"/>
  <c r="AJ27" i="25"/>
  <c r="AJ98" i="25" s="1"/>
  <c r="O100" i="25" s="1"/>
  <c r="AM245" i="46"/>
  <c r="P152" i="56"/>
  <c r="CC258" i="46"/>
  <c r="AM18" i="64"/>
  <c r="AM59" i="64" s="1"/>
  <c r="AM160" i="64"/>
  <c r="AM201" i="64" s="1"/>
  <c r="AM453" i="64"/>
  <c r="AM494" i="64" s="1"/>
  <c r="AM518" i="64" s="1"/>
  <c r="AO206" i="46" s="1"/>
  <c r="AM527" i="64"/>
  <c r="AM568" i="64" s="1"/>
  <c r="AM592" i="64" s="1"/>
  <c r="AO207" i="46" s="1"/>
  <c r="AM89" i="64"/>
  <c r="AM130" i="64" s="1"/>
  <c r="AM231" i="64"/>
  <c r="AM272" i="64" s="1"/>
  <c r="AM379" i="64"/>
  <c r="AM420" i="64" s="1"/>
  <c r="AM444" i="64" s="1"/>
  <c r="AO205" i="46" s="1"/>
  <c r="AM305" i="64"/>
  <c r="S176" i="56"/>
  <c r="R227" i="25" s="1"/>
  <c r="R326" i="25" s="1"/>
  <c r="CF245" i="46"/>
  <c r="S152" i="56"/>
  <c r="CF258" i="46"/>
  <c r="AG27" i="25"/>
  <c r="AG98" i="25" s="1"/>
  <c r="L100" i="25" s="1"/>
  <c r="AJ245" i="46"/>
  <c r="L143" i="47"/>
  <c r="M19" i="56"/>
  <c r="AJ305" i="64"/>
  <c r="AJ231" i="64"/>
  <c r="AJ272" i="64" s="1"/>
  <c r="AJ453" i="64"/>
  <c r="AJ494" i="64" s="1"/>
  <c r="AJ518" i="64" s="1"/>
  <c r="AL206" i="46" s="1"/>
  <c r="AJ527" i="64"/>
  <c r="AJ568" i="64" s="1"/>
  <c r="AJ592" i="64" s="1"/>
  <c r="AL207" i="46" s="1"/>
  <c r="AJ18" i="64"/>
  <c r="AJ59" i="64" s="1"/>
  <c r="AJ160" i="64"/>
  <c r="AJ201" i="64" s="1"/>
  <c r="AJ89" i="64"/>
  <c r="AJ130" i="64" s="1"/>
  <c r="AJ379" i="64"/>
  <c r="AJ420" i="64" s="1"/>
  <c r="AJ444" i="64" s="1"/>
  <c r="AL205" i="46" s="1"/>
  <c r="M152" i="56"/>
  <c r="BZ258" i="46"/>
  <c r="M244" i="56" l="1"/>
  <c r="P244" i="56"/>
  <c r="N244" i="56"/>
  <c r="M203" i="25"/>
  <c r="M339" i="25" s="1"/>
  <c r="M28" i="57"/>
  <c r="N257" i="56"/>
  <c r="J333" i="47"/>
  <c r="J342" i="47" s="1"/>
  <c r="K244" i="56"/>
  <c r="Q244" i="56"/>
  <c r="Q257" i="56"/>
  <c r="P203" i="25"/>
  <c r="P339" i="25" s="1"/>
  <c r="P28" i="57"/>
  <c r="I203" i="25"/>
  <c r="I339" i="25" s="1"/>
  <c r="I28" i="57"/>
  <c r="J257" i="56"/>
  <c r="W244" i="56"/>
  <c r="V165" i="47"/>
  <c r="V333" i="47"/>
  <c r="V342" i="47" s="1"/>
  <c r="F333" i="47"/>
  <c r="F342" i="47" s="1"/>
  <c r="G244" i="56"/>
  <c r="S333" i="47"/>
  <c r="S342" i="47" s="1"/>
  <c r="S165" i="47"/>
  <c r="T244" i="56"/>
  <c r="X244" i="56"/>
  <c r="I244" i="56"/>
  <c r="T203" i="25"/>
  <c r="T339" i="25" s="1"/>
  <c r="T28" i="57"/>
  <c r="U257" i="56"/>
  <c r="L257" i="56"/>
  <c r="K203" i="25"/>
  <c r="K339" i="25" s="1"/>
  <c r="K28" i="57"/>
  <c r="L244" i="56"/>
  <c r="G203" i="25"/>
  <c r="G339" i="25" s="1"/>
  <c r="G28" i="57"/>
  <c r="H257" i="56"/>
  <c r="F244" i="56"/>
  <c r="E333" i="47"/>
  <c r="E342" i="47" s="1"/>
  <c r="AV245" i="46"/>
  <c r="CO19" i="46"/>
  <c r="Y98" i="25"/>
  <c r="D100" i="25" s="1"/>
  <c r="X27" i="25"/>
  <c r="D236" i="25"/>
  <c r="D185" i="56"/>
  <c r="K183" i="44" s="1"/>
  <c r="L183" i="44" s="1"/>
  <c r="D243" i="25"/>
  <c r="D192" i="56"/>
  <c r="K190" i="44" s="1"/>
  <c r="L190" i="44" s="1"/>
  <c r="D193" i="56"/>
  <c r="K191" i="44" s="1"/>
  <c r="L191" i="44" s="1"/>
  <c r="D244" i="25"/>
  <c r="D234" i="25"/>
  <c r="D183" i="56"/>
  <c r="K181" i="44" s="1"/>
  <c r="L181" i="44" s="1"/>
  <c r="D175" i="56"/>
  <c r="K173" i="44" s="1"/>
  <c r="L173" i="44" s="1"/>
  <c r="D226" i="25"/>
  <c r="CL245" i="46"/>
  <c r="CO176" i="46"/>
  <c r="AV305" i="64"/>
  <c r="AV231" i="64"/>
  <c r="AV272" i="64" s="1"/>
  <c r="AB420" i="64"/>
  <c r="AB444" i="64" s="1"/>
  <c r="AD205" i="46" s="1"/>
  <c r="AX205" i="46" s="1"/>
  <c r="AV379" i="64"/>
  <c r="AV420" i="64" s="1"/>
  <c r="AV444" i="64" s="1"/>
  <c r="AV160" i="64"/>
  <c r="AV201" i="64" s="1"/>
  <c r="R165" i="47"/>
  <c r="R333" i="47"/>
  <c r="R342" i="47" s="1"/>
  <c r="S244" i="56"/>
  <c r="K257" i="56"/>
  <c r="J203" i="25"/>
  <c r="J339" i="25" s="1"/>
  <c r="J28" i="57"/>
  <c r="R244" i="56"/>
  <c r="Q333" i="47"/>
  <c r="Q342" i="47" s="1"/>
  <c r="Q165" i="47"/>
  <c r="I333" i="47"/>
  <c r="I342" i="47" s="1"/>
  <c r="J244" i="56"/>
  <c r="V203" i="25"/>
  <c r="V339" i="25" s="1"/>
  <c r="V28" i="57"/>
  <c r="W257" i="56"/>
  <c r="O244" i="56"/>
  <c r="G257" i="56"/>
  <c r="F203" i="25"/>
  <c r="F339" i="25" s="1"/>
  <c r="F28" i="57"/>
  <c r="V244" i="56"/>
  <c r="U244" i="56"/>
  <c r="H244" i="56"/>
  <c r="F257" i="56"/>
  <c r="E28" i="57"/>
  <c r="E203" i="25"/>
  <c r="E339" i="25" s="1"/>
  <c r="L203" i="25"/>
  <c r="L339" i="25" s="1"/>
  <c r="L28" i="57"/>
  <c r="M257" i="56"/>
  <c r="L333" i="47"/>
  <c r="L342" i="47" s="1"/>
  <c r="R203" i="25"/>
  <c r="R339" i="25" s="1"/>
  <c r="R28" i="57"/>
  <c r="S257" i="56"/>
  <c r="P257" i="56"/>
  <c r="O28" i="57"/>
  <c r="O203" i="25"/>
  <c r="O339" i="25" s="1"/>
  <c r="O165" i="47"/>
  <c r="O333" i="47"/>
  <c r="O342" i="47" s="1"/>
  <c r="M165" i="47"/>
  <c r="M333" i="47"/>
  <c r="M342" i="47" s="1"/>
  <c r="R257" i="56"/>
  <c r="Q28" i="57"/>
  <c r="Q203" i="25"/>
  <c r="Q339" i="25" s="1"/>
  <c r="P165" i="47"/>
  <c r="P333" i="47"/>
  <c r="P342" i="47" s="1"/>
  <c r="W333" i="47"/>
  <c r="W342" i="47" s="1"/>
  <c r="W165" i="47"/>
  <c r="X257" i="56"/>
  <c r="W203" i="25"/>
  <c r="W339" i="25" s="1"/>
  <c r="W28" i="57"/>
  <c r="H333" i="47"/>
  <c r="H342" i="47" s="1"/>
  <c r="K333" i="47"/>
  <c r="K342" i="47" s="1"/>
  <c r="D257" i="25"/>
  <c r="D216" i="56"/>
  <c r="K214" i="44" s="1"/>
  <c r="L214" i="44" s="1"/>
  <c r="D245" i="25"/>
  <c r="D194" i="56"/>
  <c r="K192" i="44" s="1"/>
  <c r="L192" i="44" s="1"/>
  <c r="D217" i="56"/>
  <c r="K215" i="44" s="1"/>
  <c r="L215" i="44" s="1"/>
  <c r="D258" i="25"/>
  <c r="D179" i="56"/>
  <c r="K177" i="44" s="1"/>
  <c r="L177" i="44" s="1"/>
  <c r="D230" i="25"/>
  <c r="D191" i="56"/>
  <c r="K189" i="44" s="1"/>
  <c r="L189" i="44" s="1"/>
  <c r="D242" i="25"/>
  <c r="D237" i="25"/>
  <c r="D186" i="56"/>
  <c r="K184" i="44" s="1"/>
  <c r="L184" i="44" s="1"/>
  <c r="D196" i="56"/>
  <c r="K194" i="44" s="1"/>
  <c r="L194" i="44" s="1"/>
  <c r="D247" i="25"/>
  <c r="D333" i="47"/>
  <c r="D342" i="47" s="1"/>
  <c r="C143" i="47"/>
  <c r="C333" i="47" s="1"/>
  <c r="C342" i="47" s="1"/>
  <c r="E244" i="56"/>
  <c r="D19" i="56"/>
  <c r="CO152" i="46"/>
  <c r="CL258" i="46"/>
  <c r="E257" i="56"/>
  <c r="D203" i="25"/>
  <c r="D28" i="57"/>
  <c r="D152" i="56"/>
  <c r="D227" i="25"/>
  <c r="D176" i="56"/>
  <c r="K174" i="44" s="1"/>
  <c r="L174" i="44" s="1"/>
  <c r="AB494" i="64"/>
  <c r="AB518" i="64" s="1"/>
  <c r="AD206" i="46" s="1"/>
  <c r="AX206" i="46" s="1"/>
  <c r="AV453" i="64"/>
  <c r="AV494" i="64" s="1"/>
  <c r="AV518" i="64" s="1"/>
  <c r="AV89" i="64"/>
  <c r="AV130" i="64" s="1"/>
  <c r="AB568" i="64"/>
  <c r="AB592" i="64" s="1"/>
  <c r="AD207" i="46" s="1"/>
  <c r="AX207" i="46" s="1"/>
  <c r="AV527" i="64"/>
  <c r="AV568" i="64" s="1"/>
  <c r="AV592" i="64" s="1"/>
  <c r="AV18" i="64"/>
  <c r="AV59" i="64" s="1"/>
  <c r="O257" i="56"/>
  <c r="N28" i="57"/>
  <c r="N203" i="25"/>
  <c r="N339" i="25" s="1"/>
  <c r="N333" i="47"/>
  <c r="N342" i="47" s="1"/>
  <c r="N165" i="47"/>
  <c r="S203" i="25"/>
  <c r="S339" i="25" s="1"/>
  <c r="S28" i="57"/>
  <c r="T257" i="56"/>
  <c r="V257" i="56"/>
  <c r="U203" i="25"/>
  <c r="U339" i="25" s="1"/>
  <c r="U28" i="57"/>
  <c r="U333" i="47"/>
  <c r="U342" i="47" s="1"/>
  <c r="U165" i="47"/>
  <c r="I257" i="56"/>
  <c r="H203" i="25"/>
  <c r="H339" i="25" s="1"/>
  <c r="H28" i="57"/>
  <c r="T165" i="47"/>
  <c r="T333" i="47"/>
  <c r="T342" i="47" s="1"/>
  <c r="G333" i="47"/>
  <c r="G342" i="47" s="1"/>
  <c r="D255" i="25"/>
  <c r="D214" i="56"/>
  <c r="K212" i="44" s="1"/>
  <c r="L212" i="44" s="1"/>
  <c r="D235" i="25"/>
  <c r="D184" i="56"/>
  <c r="K182" i="44" s="1"/>
  <c r="L182" i="44" s="1"/>
  <c r="D188" i="56"/>
  <c r="K186" i="44" s="1"/>
  <c r="L186" i="44" s="1"/>
  <c r="D239" i="25"/>
  <c r="D182" i="56"/>
  <c r="K180" i="44" s="1"/>
  <c r="L180" i="44" s="1"/>
  <c r="D233" i="25"/>
  <c r="D248" i="25"/>
  <c r="D197" i="56"/>
  <c r="K195" i="44" s="1"/>
  <c r="L195" i="44" s="1"/>
  <c r="D238" i="25"/>
  <c r="D187" i="56"/>
  <c r="K185" i="44" s="1"/>
  <c r="L185" i="44" s="1"/>
  <c r="D241" i="25"/>
  <c r="D190" i="56"/>
  <c r="K188" i="44" s="1"/>
  <c r="L188" i="44" s="1"/>
  <c r="D174" i="56"/>
  <c r="K172" i="44" s="1"/>
  <c r="L172" i="44" s="1"/>
  <c r="D225" i="25"/>
  <c r="D256" i="25"/>
  <c r="D215" i="56"/>
  <c r="K213" i="44" s="1"/>
  <c r="L213" i="44" s="1"/>
  <c r="D231" i="25"/>
  <c r="D180" i="56"/>
  <c r="K178" i="44" s="1"/>
  <c r="L178" i="44" s="1"/>
  <c r="D249" i="25"/>
  <c r="D198" i="56"/>
  <c r="K196" i="44" s="1"/>
  <c r="L196" i="44" s="1"/>
  <c r="D246" i="25"/>
  <c r="D195" i="56"/>
  <c r="K193" i="44" s="1"/>
  <c r="L193" i="44" s="1"/>
  <c r="D229" i="25"/>
  <c r="D178" i="56"/>
  <c r="K176" i="44" s="1"/>
  <c r="L176" i="44" s="1"/>
  <c r="D232" i="25"/>
  <c r="D181" i="56"/>
  <c r="K179" i="44" s="1"/>
  <c r="L179" i="44" s="1"/>
  <c r="C225" i="25" l="1"/>
  <c r="X225" i="25"/>
  <c r="X233" i="25"/>
  <c r="C233" i="25"/>
  <c r="C239" i="25"/>
  <c r="X239" i="25"/>
  <c r="X227" i="25"/>
  <c r="X326" i="25" s="1"/>
  <c r="D326" i="25"/>
  <c r="C227" i="25"/>
  <c r="C326" i="25" s="1"/>
  <c r="C28" i="57"/>
  <c r="C237" i="25"/>
  <c r="X237" i="25"/>
  <c r="X245" i="25"/>
  <c r="C245" i="25"/>
  <c r="X257" i="25"/>
  <c r="C257" i="25"/>
  <c r="X226" i="25"/>
  <c r="C226" i="25"/>
  <c r="X244" i="25"/>
  <c r="C244" i="25"/>
  <c r="X98" i="25"/>
  <c r="AS27" i="25"/>
  <c r="AS98" i="25" s="1"/>
  <c r="C232" i="25"/>
  <c r="X232" i="25"/>
  <c r="C229" i="25"/>
  <c r="X229" i="25"/>
  <c r="X246" i="25"/>
  <c r="C246" i="25"/>
  <c r="C249" i="25"/>
  <c r="X249" i="25"/>
  <c r="X231" i="25"/>
  <c r="C231" i="25"/>
  <c r="C256" i="25"/>
  <c r="X256" i="25"/>
  <c r="C241" i="25"/>
  <c r="X241" i="25"/>
  <c r="C238" i="25"/>
  <c r="X238" i="25"/>
  <c r="C248" i="25"/>
  <c r="X248" i="25"/>
  <c r="C235" i="25"/>
  <c r="X235" i="25"/>
  <c r="C255" i="25"/>
  <c r="X255" i="25"/>
  <c r="K150" i="44"/>
  <c r="D257" i="56"/>
  <c r="D339" i="25"/>
  <c r="C203" i="25"/>
  <c r="X203" i="25"/>
  <c r="D244" i="56"/>
  <c r="K19" i="44"/>
  <c r="X247" i="25"/>
  <c r="C247" i="25"/>
  <c r="C242" i="25"/>
  <c r="X242" i="25"/>
  <c r="X230" i="25"/>
  <c r="C230" i="25"/>
  <c r="C258" i="25"/>
  <c r="X258" i="25"/>
  <c r="X234" i="25"/>
  <c r="C234" i="25"/>
  <c r="X243" i="25"/>
  <c r="C243" i="25"/>
  <c r="X236" i="25"/>
  <c r="C236" i="25"/>
  <c r="C100" i="25"/>
  <c r="C339" i="25" l="1"/>
  <c r="L19" i="44"/>
  <c r="J241" i="44" s="1"/>
  <c r="I241" i="44"/>
  <c r="X339" i="25"/>
  <c r="L150" i="44"/>
  <c r="J254" i="44" s="1"/>
  <c r="I254" i="44"/>
  <c r="AK83" i="64"/>
  <c r="M99" i="25"/>
  <c r="AM79" i="46" l="1"/>
  <c r="AE83" i="64"/>
  <c r="AG79" i="46" s="1"/>
  <c r="AB83" i="64"/>
  <c r="AD79" i="46" s="1"/>
  <c r="AH83" i="64"/>
  <c r="AD83" i="64"/>
  <c r="AF83" i="64"/>
  <c r="AC83" i="64"/>
  <c r="AE79" i="46" s="1"/>
  <c r="AG83" i="64"/>
  <c r="AI79" i="46" s="1"/>
  <c r="AJ83" i="64"/>
  <c r="AL79" i="46" s="1"/>
  <c r="AI83" i="64"/>
  <c r="I99" i="25"/>
  <c r="L99" i="25"/>
  <c r="H99" i="25"/>
  <c r="F99" i="25"/>
  <c r="E99" i="25"/>
  <c r="D99" i="25"/>
  <c r="K99" i="25"/>
  <c r="J99" i="25"/>
  <c r="G99" i="25"/>
  <c r="AK79" i="46" l="1"/>
  <c r="AH79" i="46"/>
  <c r="AF79" i="46"/>
  <c r="AJ79" i="46"/>
  <c r="AS83" i="64"/>
  <c r="AO83" i="64"/>
  <c r="AP83" i="64"/>
  <c r="AR79" i="46" s="1"/>
  <c r="AM83" i="64"/>
  <c r="AO79" i="46" s="1"/>
  <c r="AL83" i="64"/>
  <c r="AN79" i="46" s="1"/>
  <c r="AU83" i="64"/>
  <c r="AV83" i="64"/>
  <c r="AT83" i="64"/>
  <c r="AQ83" i="64"/>
  <c r="AS79" i="46" s="1"/>
  <c r="AR83" i="64"/>
  <c r="AT79" i="46" s="1"/>
  <c r="AN83" i="64"/>
  <c r="P99" i="25"/>
  <c r="S99" i="25"/>
  <c r="Q99" i="25"/>
  <c r="T99" i="25"/>
  <c r="N99" i="25"/>
  <c r="V99" i="25"/>
  <c r="R99" i="25"/>
  <c r="U99" i="25"/>
  <c r="W99" i="25"/>
  <c r="O99" i="25"/>
  <c r="C99" i="25" l="1"/>
  <c r="AP79" i="46"/>
  <c r="AV79" i="46"/>
  <c r="AW79" i="46"/>
  <c r="AQ79" i="46"/>
  <c r="AU79" i="46"/>
  <c r="AX79" i="46" l="1"/>
  <c r="AV154" i="64"/>
  <c r="AL154" i="64"/>
  <c r="AE154" i="64"/>
  <c r="AS154" i="64"/>
  <c r="AI154" i="64"/>
  <c r="AC154" i="64"/>
  <c r="AP154" i="64"/>
  <c r="AU154" i="64"/>
  <c r="AR154" i="64"/>
  <c r="AK154" i="64"/>
  <c r="AM154" i="64"/>
  <c r="AN154" i="64"/>
  <c r="AT154" i="64"/>
  <c r="AQ154" i="64"/>
  <c r="AD154" i="64"/>
  <c r="AG154" i="64"/>
  <c r="AH154" i="64"/>
  <c r="AB154" i="64"/>
  <c r="AJ154" i="64"/>
  <c r="AF154" i="64"/>
  <c r="AO154" i="64"/>
  <c r="AV225" i="64"/>
  <c r="AS225" i="64"/>
  <c r="AE225" i="64"/>
  <c r="AK225" i="64"/>
  <c r="AF225" i="64"/>
  <c r="AU225" i="64"/>
  <c r="AB225" i="64"/>
  <c r="AT225" i="64"/>
  <c r="AV82" i="46" s="1"/>
  <c r="AR225" i="64"/>
  <c r="AM225" i="64"/>
  <c r="AC225" i="64"/>
  <c r="AG225" i="64"/>
  <c r="AD225" i="64"/>
  <c r="AL225" i="64"/>
  <c r="AN225" i="64"/>
  <c r="AQ225" i="64"/>
  <c r="AH225" i="64"/>
  <c r="AO225" i="64"/>
  <c r="AJ225" i="64"/>
  <c r="AI225" i="64"/>
  <c r="AP225" i="64"/>
  <c r="AD82" i="46" l="1"/>
  <c r="AK82" i="46"/>
  <c r="AJ82" i="46"/>
  <c r="AT82" i="46"/>
  <c r="AS82" i="46"/>
  <c r="AW82" i="46"/>
  <c r="AR82" i="46"/>
  <c r="AQ82" i="46"/>
  <c r="AN82" i="46"/>
  <c r="AE82" i="46"/>
  <c r="AO82" i="46"/>
  <c r="AG82" i="46"/>
  <c r="AL82" i="46"/>
  <c r="AP82" i="46"/>
  <c r="AF82" i="46"/>
  <c r="AI82" i="46"/>
  <c r="AM82" i="46"/>
  <c r="AU82" i="46"/>
  <c r="AH82" i="46"/>
  <c r="AX82" i="46" l="1"/>
  <c r="AV296" i="64"/>
  <c r="AO296" i="64"/>
  <c r="Q168" i="47" s="1"/>
  <c r="AF296" i="64"/>
  <c r="H168" i="47" s="1"/>
  <c r="H345" i="47" s="1"/>
  <c r="AD296" i="64"/>
  <c r="F168" i="47" s="1"/>
  <c r="F345" i="47" s="1"/>
  <c r="AT296" i="64"/>
  <c r="AL296" i="64"/>
  <c r="AN83" i="46" s="1"/>
  <c r="AG296" i="64"/>
  <c r="I168" i="47" s="1"/>
  <c r="I345" i="47" s="1"/>
  <c r="AS296" i="64"/>
  <c r="AU296" i="64"/>
  <c r="AW83" i="46" s="1"/>
  <c r="AN296" i="64"/>
  <c r="AK296" i="64"/>
  <c r="AR296" i="64"/>
  <c r="AT83" i="46" s="1"/>
  <c r="AH296" i="64"/>
  <c r="AE296" i="64"/>
  <c r="AJ296" i="64"/>
  <c r="AQ296" i="64"/>
  <c r="AS83" i="46" s="1"/>
  <c r="AI296" i="64"/>
  <c r="AC296" i="64"/>
  <c r="AB296" i="64"/>
  <c r="D168" i="47" s="1"/>
  <c r="AM296" i="64"/>
  <c r="AO83" i="46" s="1"/>
  <c r="AP296" i="64"/>
  <c r="AR83" i="46" s="1"/>
  <c r="J103" i="25"/>
  <c r="J105" i="25" s="1"/>
  <c r="K103" i="25"/>
  <c r="K105" i="25" s="1"/>
  <c r="V103" i="25"/>
  <c r="V105" i="25" s="1"/>
  <c r="S102" i="25"/>
  <c r="S104" i="25" s="1"/>
  <c r="S37" i="65" s="1"/>
  <c r="S103" i="25"/>
  <c r="S105" i="25" s="1"/>
  <c r="J102" i="25"/>
  <c r="J104" i="25" s="1"/>
  <c r="K102" i="25"/>
  <c r="K104" i="25" s="1"/>
  <c r="V102" i="25"/>
  <c r="V104" i="25" s="1"/>
  <c r="L102" i="25"/>
  <c r="L104" i="25" s="1"/>
  <c r="L103" i="25"/>
  <c r="L105" i="25" s="1"/>
  <c r="H102" i="25"/>
  <c r="H104" i="25" s="1"/>
  <c r="H103" i="25"/>
  <c r="H105" i="25" s="1"/>
  <c r="R102" i="25"/>
  <c r="R104" i="25" s="1"/>
  <c r="R103" i="25"/>
  <c r="R105" i="25" s="1"/>
  <c r="U102" i="25"/>
  <c r="U104" i="25" s="1"/>
  <c r="U103" i="25"/>
  <c r="U105" i="25" s="1"/>
  <c r="M102" i="25"/>
  <c r="M104" i="25" s="1"/>
  <c r="M103" i="25"/>
  <c r="M105" i="25" s="1"/>
  <c r="O103" i="25"/>
  <c r="O105" i="25" s="1"/>
  <c r="E102" i="25"/>
  <c r="E104" i="25" s="1"/>
  <c r="E103" i="25"/>
  <c r="E105" i="25" s="1"/>
  <c r="N102" i="25"/>
  <c r="N104" i="25" s="1"/>
  <c r="N31" i="71" s="1"/>
  <c r="N103" i="25"/>
  <c r="N105" i="25" s="1"/>
  <c r="I103" i="25"/>
  <c r="I105" i="25" s="1"/>
  <c r="D102" i="25"/>
  <c r="D103" i="25"/>
  <c r="P102" i="25"/>
  <c r="P104" i="25" s="1"/>
  <c r="P103" i="25"/>
  <c r="P105" i="25" s="1"/>
  <c r="T102" i="25"/>
  <c r="T104" i="25" s="1"/>
  <c r="T103" i="25"/>
  <c r="T105" i="25" s="1"/>
  <c r="W102" i="25"/>
  <c r="W104" i="25" s="1"/>
  <c r="W103" i="25"/>
  <c r="W105" i="25" s="1"/>
  <c r="G102" i="25"/>
  <c r="G104" i="25" s="1"/>
  <c r="G103" i="25"/>
  <c r="G105" i="25" s="1"/>
  <c r="O102" i="25"/>
  <c r="O104" i="25" s="1"/>
  <c r="I102" i="25"/>
  <c r="I104" i="25" s="1"/>
  <c r="F102" i="25"/>
  <c r="F104" i="25" s="1"/>
  <c r="F103" i="25"/>
  <c r="F105" i="25" s="1"/>
  <c r="Q102" i="25"/>
  <c r="Q104" i="25" s="1"/>
  <c r="Q103" i="25"/>
  <c r="Q105" i="25" s="1"/>
  <c r="AH83" i="46" l="1"/>
  <c r="AF83" i="46"/>
  <c r="R168" i="47"/>
  <c r="R345" i="47" s="1"/>
  <c r="O168" i="47"/>
  <c r="O345" i="47" s="1"/>
  <c r="T168" i="47"/>
  <c r="T345" i="47" s="1"/>
  <c r="C102" i="25"/>
  <c r="Q43" i="69"/>
  <c r="Q32" i="47"/>
  <c r="Q37" i="65"/>
  <c r="Q111" i="25"/>
  <c r="Q32" i="70"/>
  <c r="Q40" i="74"/>
  <c r="Q36" i="73"/>
  <c r="Q38" i="75"/>
  <c r="Q31" i="71"/>
  <c r="O43" i="69"/>
  <c r="O38" i="75"/>
  <c r="O31" i="71"/>
  <c r="O40" i="74"/>
  <c r="O32" i="47"/>
  <c r="O32" i="70"/>
  <c r="O36" i="73"/>
  <c r="O111" i="25"/>
  <c r="O37" i="65"/>
  <c r="G32" i="70"/>
  <c r="G32" i="47"/>
  <c r="G38" i="75"/>
  <c r="G31" i="71"/>
  <c r="G111" i="25"/>
  <c r="G40" i="74"/>
  <c r="G37" i="65"/>
  <c r="G36" i="73"/>
  <c r="G43" i="69"/>
  <c r="T40" i="74"/>
  <c r="T32" i="47"/>
  <c r="T32" i="70"/>
  <c r="T43" i="69"/>
  <c r="T38" i="75"/>
  <c r="T111" i="25"/>
  <c r="T31" i="71"/>
  <c r="T36" i="73"/>
  <c r="T37" i="65"/>
  <c r="P36" i="73"/>
  <c r="P32" i="47"/>
  <c r="P31" i="71"/>
  <c r="P38" i="75"/>
  <c r="P37" i="65"/>
  <c r="P40" i="74"/>
  <c r="P32" i="70"/>
  <c r="P43" i="69"/>
  <c r="P111" i="25"/>
  <c r="E40" i="74"/>
  <c r="E37" i="65"/>
  <c r="E32" i="70"/>
  <c r="C35" i="72"/>
  <c r="E32" i="47"/>
  <c r="E43" i="69"/>
  <c r="E38" i="75"/>
  <c r="E36" i="73"/>
  <c r="E31" i="71"/>
  <c r="E111" i="25"/>
  <c r="U32" i="47"/>
  <c r="U43" i="69"/>
  <c r="U38" i="75"/>
  <c r="U37" i="65"/>
  <c r="U111" i="25"/>
  <c r="U40" i="74"/>
  <c r="U36" i="73"/>
  <c r="U31" i="71"/>
  <c r="U32" i="70"/>
  <c r="H36" i="73"/>
  <c r="H32" i="70"/>
  <c r="H43" i="69"/>
  <c r="H32" i="47"/>
  <c r="H31" i="71"/>
  <c r="H111" i="25"/>
  <c r="H38" i="75"/>
  <c r="H37" i="65"/>
  <c r="H40" i="74"/>
  <c r="K40" i="74"/>
  <c r="K37" i="65"/>
  <c r="K32" i="47"/>
  <c r="K43" i="69"/>
  <c r="K32" i="70"/>
  <c r="K31" i="71"/>
  <c r="K111" i="25"/>
  <c r="K38" i="75"/>
  <c r="K36" i="73"/>
  <c r="I40" i="74"/>
  <c r="I37" i="65"/>
  <c r="I43" i="69"/>
  <c r="I32" i="47"/>
  <c r="I32" i="70"/>
  <c r="I31" i="71"/>
  <c r="I38" i="75"/>
  <c r="I36" i="73"/>
  <c r="I111" i="25"/>
  <c r="V32" i="70"/>
  <c r="V40" i="74"/>
  <c r="V37" i="65"/>
  <c r="V38" i="75"/>
  <c r="V31" i="71"/>
  <c r="V36" i="73"/>
  <c r="V111" i="25"/>
  <c r="V32" i="47"/>
  <c r="V43" i="69"/>
  <c r="J43" i="69"/>
  <c r="J37" i="65"/>
  <c r="J36" i="73"/>
  <c r="J32" i="47"/>
  <c r="J38" i="75"/>
  <c r="J111" i="25"/>
  <c r="J31" i="71"/>
  <c r="J40" i="74"/>
  <c r="J32" i="70"/>
  <c r="F31" i="71"/>
  <c r="F32" i="70"/>
  <c r="F37" i="65"/>
  <c r="F40" i="74"/>
  <c r="F38" i="75"/>
  <c r="F43" i="69"/>
  <c r="F32" i="47"/>
  <c r="F36" i="73"/>
  <c r="F111" i="25"/>
  <c r="W40" i="74"/>
  <c r="W31" i="71"/>
  <c r="W37" i="65"/>
  <c r="W32" i="47"/>
  <c r="W36" i="73"/>
  <c r="W32" i="70"/>
  <c r="W38" i="75"/>
  <c r="W43" i="69"/>
  <c r="W111" i="25"/>
  <c r="R40" i="74"/>
  <c r="R37" i="65"/>
  <c r="R32" i="47"/>
  <c r="R43" i="69"/>
  <c r="R111" i="25"/>
  <c r="R31" i="71"/>
  <c r="R32" i="70"/>
  <c r="R36" i="73"/>
  <c r="R38" i="75"/>
  <c r="L32" i="70"/>
  <c r="L37" i="65"/>
  <c r="L40" i="74"/>
  <c r="L43" i="69"/>
  <c r="L111" i="25"/>
  <c r="L31" i="71"/>
  <c r="L32" i="47"/>
  <c r="L38" i="75"/>
  <c r="L36" i="73"/>
  <c r="D345" i="47"/>
  <c r="C103" i="25"/>
  <c r="M32" i="47"/>
  <c r="M38" i="75"/>
  <c r="D105" i="25"/>
  <c r="D104" i="25"/>
  <c r="N111" i="25"/>
  <c r="M111" i="25"/>
  <c r="S111" i="25"/>
  <c r="M31" i="71"/>
  <c r="N32" i="70"/>
  <c r="AD83" i="46"/>
  <c r="E168" i="47"/>
  <c r="E345" i="47" s="1"/>
  <c r="AE83" i="46"/>
  <c r="G168" i="47"/>
  <c r="G345" i="47" s="1"/>
  <c r="AG83" i="46"/>
  <c r="AJ83" i="46"/>
  <c r="J168" i="47"/>
  <c r="J345" i="47" s="1"/>
  <c r="N32" i="47"/>
  <c r="M37" i="65"/>
  <c r="AM83" i="46"/>
  <c r="M168" i="47"/>
  <c r="M32" i="70"/>
  <c r="AU83" i="46"/>
  <c r="U168" i="47"/>
  <c r="N37" i="65"/>
  <c r="N36" i="73"/>
  <c r="N40" i="74"/>
  <c r="S43" i="69"/>
  <c r="S36" i="73"/>
  <c r="S32" i="47"/>
  <c r="S40" i="74"/>
  <c r="S38" i="75"/>
  <c r="S31" i="71"/>
  <c r="S32" i="70"/>
  <c r="M36" i="73"/>
  <c r="N43" i="69"/>
  <c r="AK83" i="46"/>
  <c r="K168" i="47"/>
  <c r="K345" i="47" s="1"/>
  <c r="S168" i="47"/>
  <c r="AL83" i="46"/>
  <c r="L168" i="47"/>
  <c r="L345" i="47" s="1"/>
  <c r="M40" i="74"/>
  <c r="M43" i="69"/>
  <c r="N38" i="75"/>
  <c r="P168" i="47"/>
  <c r="AP83" i="46"/>
  <c r="W168" i="47"/>
  <c r="Q345" i="47"/>
  <c r="Q169" i="47"/>
  <c r="AQ83" i="46"/>
  <c r="AI83" i="46"/>
  <c r="AV83" i="46"/>
  <c r="V168" i="47"/>
  <c r="N168" i="47"/>
  <c r="O169" i="47" l="1"/>
  <c r="O346" i="47" s="1"/>
  <c r="T169" i="47"/>
  <c r="T346" i="47" s="1"/>
  <c r="R169" i="47"/>
  <c r="R346" i="47" s="1"/>
  <c r="V169" i="47"/>
  <c r="V345" i="47"/>
  <c r="N345" i="47"/>
  <c r="N169" i="47"/>
  <c r="P345" i="47"/>
  <c r="P169" i="47"/>
  <c r="M345" i="47"/>
  <c r="M169" i="47"/>
  <c r="C105" i="25"/>
  <c r="D116" i="36" s="1"/>
  <c r="C168" i="47"/>
  <c r="C345" i="47" s="1"/>
  <c r="Q346" i="47"/>
  <c r="W345" i="47"/>
  <c r="W169" i="47"/>
  <c r="S345" i="47"/>
  <c r="S169" i="47"/>
  <c r="U345" i="47"/>
  <c r="U169" i="47"/>
  <c r="AX83" i="46"/>
  <c r="C104" i="25"/>
  <c r="D115" i="36" s="1"/>
  <c r="D37" i="65"/>
  <c r="D38" i="75"/>
  <c r="D36" i="73"/>
  <c r="D40" i="74"/>
  <c r="D43" i="69"/>
  <c r="D31" i="71"/>
  <c r="D32" i="47"/>
  <c r="D32" i="70"/>
  <c r="D111" i="25"/>
  <c r="AY84" i="46" l="1"/>
  <c r="BT213" i="46"/>
  <c r="BT212" i="46"/>
  <c r="BT211" i="46"/>
  <c r="U346" i="47"/>
  <c r="C32" i="70"/>
  <c r="C43" i="69"/>
  <c r="C36" i="73"/>
  <c r="C37" i="65"/>
  <c r="W346" i="47"/>
  <c r="V116" i="36"/>
  <c r="F116" i="36"/>
  <c r="W116" i="36"/>
  <c r="P116" i="36"/>
  <c r="N116" i="36"/>
  <c r="E116" i="36"/>
  <c r="M116" i="36"/>
  <c r="R116" i="36"/>
  <c r="L116" i="36"/>
  <c r="J116" i="36"/>
  <c r="Q116" i="36"/>
  <c r="G116" i="36"/>
  <c r="T116" i="36"/>
  <c r="I116" i="36"/>
  <c r="O116" i="36"/>
  <c r="U116" i="36"/>
  <c r="H116" i="36"/>
  <c r="K116" i="36"/>
  <c r="S116" i="36"/>
  <c r="P346" i="47"/>
  <c r="C111" i="25"/>
  <c r="C32" i="47"/>
  <c r="C31" i="71"/>
  <c r="C40" i="74"/>
  <c r="C38" i="75"/>
  <c r="Q115" i="36"/>
  <c r="O115" i="36"/>
  <c r="P115" i="36"/>
  <c r="H115" i="36"/>
  <c r="K115" i="36"/>
  <c r="J115" i="36"/>
  <c r="N115" i="36"/>
  <c r="G115" i="36"/>
  <c r="T115" i="36"/>
  <c r="E115" i="36"/>
  <c r="U115" i="36"/>
  <c r="I115" i="36"/>
  <c r="V115" i="36"/>
  <c r="F115" i="36"/>
  <c r="W115" i="36"/>
  <c r="R115" i="36"/>
  <c r="L115" i="36"/>
  <c r="M115" i="36"/>
  <c r="S115" i="36"/>
  <c r="S346" i="47"/>
  <c r="BT189" i="46"/>
  <c r="AW652" i="64"/>
  <c r="BT20" i="46"/>
  <c r="BT70" i="46"/>
  <c r="AW650" i="64"/>
  <c r="AW657" i="64"/>
  <c r="BT76" i="46"/>
  <c r="AW647" i="64"/>
  <c r="AW654" i="64"/>
  <c r="AW651" i="64"/>
  <c r="AW653" i="64"/>
  <c r="AW649" i="64"/>
  <c r="AW646" i="64"/>
  <c r="BT61" i="46"/>
  <c r="BT203" i="46"/>
  <c r="AW658" i="64"/>
  <c r="AW644" i="64"/>
  <c r="BT71" i="46"/>
  <c r="AW640" i="64"/>
  <c r="BT67" i="46"/>
  <c r="AW642" i="64"/>
  <c r="BT63" i="46"/>
  <c r="BT78" i="46"/>
  <c r="BT64" i="46"/>
  <c r="BT68" i="46"/>
  <c r="BT74" i="46"/>
  <c r="AW645" i="64"/>
  <c r="BT65" i="46"/>
  <c r="BT75" i="46"/>
  <c r="BT72" i="46"/>
  <c r="AW643" i="64"/>
  <c r="BT73" i="46"/>
  <c r="AW655" i="64"/>
  <c r="BT62" i="46"/>
  <c r="AW656" i="64"/>
  <c r="AW641" i="64"/>
  <c r="BT80" i="46"/>
  <c r="BT77" i="46"/>
  <c r="AW648" i="64"/>
  <c r="BT81" i="46"/>
  <c r="BT66" i="46"/>
  <c r="BT69" i="46"/>
  <c r="AW639" i="64"/>
  <c r="BT177" i="46"/>
  <c r="M346" i="47"/>
  <c r="N346" i="47"/>
  <c r="V346" i="47"/>
  <c r="D121" i="36" l="1"/>
  <c r="AB640" i="64" s="1"/>
  <c r="M121" i="36"/>
  <c r="W121" i="36"/>
  <c r="E121" i="36"/>
  <c r="T121" i="36"/>
  <c r="O121" i="36"/>
  <c r="N121" i="36"/>
  <c r="F121" i="36"/>
  <c r="V121" i="36"/>
  <c r="H121" i="36"/>
  <c r="Q121" i="36"/>
  <c r="L121" i="36"/>
  <c r="I121" i="36"/>
  <c r="P121" i="36"/>
  <c r="G121" i="36"/>
  <c r="S121" i="36"/>
  <c r="R121" i="36"/>
  <c r="J121" i="36"/>
  <c r="K121" i="36"/>
  <c r="U121" i="36"/>
  <c r="C116" i="36"/>
  <c r="AW132" i="64"/>
  <c r="AW61" i="64"/>
  <c r="AW203" i="64"/>
  <c r="AW570" i="64"/>
  <c r="AW349" i="64"/>
  <c r="AW496" i="64"/>
  <c r="AW274" i="64"/>
  <c r="AW422" i="64"/>
  <c r="E177" i="56"/>
  <c r="E69" i="56"/>
  <c r="E81" i="56"/>
  <c r="E77" i="56"/>
  <c r="AW134" i="64"/>
  <c r="AW498" i="64"/>
  <c r="AW572" i="64"/>
  <c r="AW424" i="64"/>
  <c r="AW351" i="64"/>
  <c r="AW63" i="64"/>
  <c r="AW276" i="64"/>
  <c r="AW205" i="64"/>
  <c r="E62" i="56"/>
  <c r="E73" i="56"/>
  <c r="E72" i="56"/>
  <c r="E65" i="56"/>
  <c r="E74" i="56"/>
  <c r="E64" i="56"/>
  <c r="E63" i="56"/>
  <c r="E67" i="56"/>
  <c r="E71" i="56"/>
  <c r="AW368" i="64"/>
  <c r="AW80" i="64"/>
  <c r="AW293" i="64"/>
  <c r="AW589" i="64"/>
  <c r="AW441" i="64"/>
  <c r="AW515" i="64"/>
  <c r="AW222" i="64"/>
  <c r="AW151" i="64"/>
  <c r="E61" i="56"/>
  <c r="AW142" i="64"/>
  <c r="AW506" i="64"/>
  <c r="AW580" i="64"/>
  <c r="AW359" i="64"/>
  <c r="AW213" i="64"/>
  <c r="AW71" i="64"/>
  <c r="AW432" i="64"/>
  <c r="AW284" i="64"/>
  <c r="AW215" i="64"/>
  <c r="AW144" i="64"/>
  <c r="AW508" i="64"/>
  <c r="AW73" i="64"/>
  <c r="AW434" i="64"/>
  <c r="AW361" i="64"/>
  <c r="AW582" i="64"/>
  <c r="AW286" i="64"/>
  <c r="AW430" i="64"/>
  <c r="AW282" i="64"/>
  <c r="AW69" i="64"/>
  <c r="AW504" i="64"/>
  <c r="AW140" i="64"/>
  <c r="AW211" i="64"/>
  <c r="AW357" i="64"/>
  <c r="AW578" i="64"/>
  <c r="AW150" i="64"/>
  <c r="AW292" i="64"/>
  <c r="AW367" i="64"/>
  <c r="AW440" i="64"/>
  <c r="AW79" i="64"/>
  <c r="AW514" i="64"/>
  <c r="AW588" i="64"/>
  <c r="AW221" i="64"/>
  <c r="E70" i="56"/>
  <c r="AW509" i="64"/>
  <c r="AW362" i="64"/>
  <c r="AW216" i="64"/>
  <c r="AW145" i="64"/>
  <c r="AW435" i="64"/>
  <c r="AW583" i="64"/>
  <c r="AW287" i="64"/>
  <c r="AW74" i="64"/>
  <c r="BN84" i="46"/>
  <c r="CI213" i="46"/>
  <c r="T213" i="56" s="1"/>
  <c r="CI212" i="46"/>
  <c r="T212" i="56" s="1"/>
  <c r="S254" i="25" s="1"/>
  <c r="S337" i="25" s="1"/>
  <c r="CI211" i="46"/>
  <c r="T211" i="56" s="1"/>
  <c r="BG84" i="46"/>
  <c r="CB211" i="46"/>
  <c r="M211" i="56" s="1"/>
  <c r="CB212" i="46"/>
  <c r="M212" i="56" s="1"/>
  <c r="L254" i="25" s="1"/>
  <c r="L337" i="25" s="1"/>
  <c r="CB213" i="46"/>
  <c r="M213" i="56" s="1"/>
  <c r="BR84" i="46"/>
  <c r="CM211" i="46"/>
  <c r="X211" i="56" s="1"/>
  <c r="CM213" i="46"/>
  <c r="X213" i="56" s="1"/>
  <c r="CM212" i="46"/>
  <c r="X212" i="56" s="1"/>
  <c r="W254" i="25" s="1"/>
  <c r="W337" i="25" s="1"/>
  <c r="CL211" i="46"/>
  <c r="W211" i="56" s="1"/>
  <c r="BQ84" i="46"/>
  <c r="CL212" i="46"/>
  <c r="W212" i="56" s="1"/>
  <c r="V254" i="25" s="1"/>
  <c r="V337" i="25" s="1"/>
  <c r="CL213" i="46"/>
  <c r="W213" i="56" s="1"/>
  <c r="BP84" i="46"/>
  <c r="CK211" i="46"/>
  <c r="V211" i="56" s="1"/>
  <c r="CK213" i="46"/>
  <c r="V213" i="56" s="1"/>
  <c r="CK212" i="46"/>
  <c r="V212" i="56" s="1"/>
  <c r="U254" i="25" s="1"/>
  <c r="U337" i="25" s="1"/>
  <c r="BO84" i="46"/>
  <c r="CJ211" i="46"/>
  <c r="U211" i="56" s="1"/>
  <c r="CJ213" i="46"/>
  <c r="U213" i="56" s="1"/>
  <c r="CJ212" i="46"/>
  <c r="U212" i="56" s="1"/>
  <c r="T254" i="25" s="1"/>
  <c r="T337" i="25" s="1"/>
  <c r="CD211" i="46"/>
  <c r="O211" i="56" s="1"/>
  <c r="CD212" i="46"/>
  <c r="O212" i="56" s="1"/>
  <c r="N254" i="25" s="1"/>
  <c r="N337" i="25" s="1"/>
  <c r="BI84" i="46"/>
  <c r="CD213" i="46"/>
  <c r="O213" i="56" s="1"/>
  <c r="CA213" i="46"/>
  <c r="L213" i="56" s="1"/>
  <c r="BF84" i="46"/>
  <c r="CA212" i="46"/>
  <c r="L212" i="56" s="1"/>
  <c r="K254" i="25" s="1"/>
  <c r="K337" i="25" s="1"/>
  <c r="CA211" i="46"/>
  <c r="L211" i="56" s="1"/>
  <c r="CF213" i="46"/>
  <c r="Q213" i="56" s="1"/>
  <c r="BK84" i="46"/>
  <c r="CF211" i="46"/>
  <c r="Q211" i="56" s="1"/>
  <c r="CF212" i="46"/>
  <c r="Q212" i="56" s="1"/>
  <c r="P254" i="25" s="1"/>
  <c r="P337" i="25" s="1"/>
  <c r="BL84" i="46"/>
  <c r="CG211" i="46"/>
  <c r="R211" i="56" s="1"/>
  <c r="CG213" i="46"/>
  <c r="R213" i="56" s="1"/>
  <c r="CG212" i="46"/>
  <c r="R212" i="56" s="1"/>
  <c r="Q254" i="25" s="1"/>
  <c r="Q337" i="25" s="1"/>
  <c r="BL653" i="64"/>
  <c r="BL657" i="64"/>
  <c r="BL650" i="64"/>
  <c r="BL646" i="64"/>
  <c r="BL640" i="64"/>
  <c r="BL654" i="64"/>
  <c r="BL648" i="64"/>
  <c r="BL647" i="64"/>
  <c r="BL651" i="64"/>
  <c r="BL652" i="64"/>
  <c r="BL649" i="64"/>
  <c r="BL643" i="64"/>
  <c r="BL658" i="64"/>
  <c r="BL641" i="64"/>
  <c r="BL655" i="64"/>
  <c r="BL645" i="64"/>
  <c r="BL656" i="64"/>
  <c r="BL642" i="64"/>
  <c r="BL644" i="64"/>
  <c r="CI20" i="46"/>
  <c r="CI72" i="46"/>
  <c r="T72" i="56" s="1"/>
  <c r="CI77" i="46"/>
  <c r="T77" i="56" s="1"/>
  <c r="CI74" i="46"/>
  <c r="T74" i="56" s="1"/>
  <c r="CI68" i="46"/>
  <c r="T68" i="56" s="1"/>
  <c r="CI64" i="46"/>
  <c r="T64" i="56" s="1"/>
  <c r="CI71" i="46"/>
  <c r="T71" i="56" s="1"/>
  <c r="CI66" i="46"/>
  <c r="T66" i="56" s="1"/>
  <c r="CI81" i="46"/>
  <c r="T81" i="56" s="1"/>
  <c r="CI63" i="46"/>
  <c r="T63" i="56" s="1"/>
  <c r="CI69" i="46"/>
  <c r="T69" i="56" s="1"/>
  <c r="CI73" i="46"/>
  <c r="T73" i="56" s="1"/>
  <c r="CI70" i="46"/>
  <c r="T70" i="56" s="1"/>
  <c r="CI203" i="46"/>
  <c r="CI67" i="46"/>
  <c r="T67" i="56" s="1"/>
  <c r="CI189" i="46"/>
  <c r="T189" i="56" s="1"/>
  <c r="S240" i="25" s="1"/>
  <c r="CI76" i="46"/>
  <c r="T76" i="56" s="1"/>
  <c r="CI78" i="46"/>
  <c r="T78" i="56" s="1"/>
  <c r="CI65" i="46"/>
  <c r="T65" i="56" s="1"/>
  <c r="CI62" i="46"/>
  <c r="T62" i="56" s="1"/>
  <c r="CI80" i="46"/>
  <c r="T80" i="56" s="1"/>
  <c r="CI75" i="46"/>
  <c r="T75" i="56" s="1"/>
  <c r="CI61" i="46"/>
  <c r="T61" i="56" s="1"/>
  <c r="BL639" i="64"/>
  <c r="CI177" i="46"/>
  <c r="T177" i="56" s="1"/>
  <c r="BA640" i="64"/>
  <c r="BA655" i="64"/>
  <c r="BA654" i="64"/>
  <c r="BA651" i="64"/>
  <c r="BA658" i="64"/>
  <c r="BA646" i="64"/>
  <c r="BA648" i="64"/>
  <c r="BA656" i="64"/>
  <c r="BA645" i="64"/>
  <c r="BA657" i="64"/>
  <c r="BA643" i="64"/>
  <c r="BA644" i="64"/>
  <c r="BA642" i="64"/>
  <c r="BA650" i="64"/>
  <c r="BX20" i="46"/>
  <c r="BA641" i="64"/>
  <c r="BA649" i="64"/>
  <c r="BA647" i="64"/>
  <c r="BA652" i="64"/>
  <c r="BA653" i="64"/>
  <c r="BX189" i="46"/>
  <c r="I189" i="56" s="1"/>
  <c r="H240" i="25" s="1"/>
  <c r="BX66" i="46"/>
  <c r="I66" i="56" s="1"/>
  <c r="BX75" i="46"/>
  <c r="I75" i="56" s="1"/>
  <c r="BX69" i="46"/>
  <c r="I69" i="56" s="1"/>
  <c r="BX67" i="46"/>
  <c r="I67" i="56" s="1"/>
  <c r="BX81" i="46"/>
  <c r="I81" i="56" s="1"/>
  <c r="BX63" i="46"/>
  <c r="I63" i="56" s="1"/>
  <c r="BX62" i="46"/>
  <c r="I62" i="56" s="1"/>
  <c r="BX80" i="46"/>
  <c r="I80" i="56" s="1"/>
  <c r="BX78" i="46"/>
  <c r="I78" i="56" s="1"/>
  <c r="BX77" i="46"/>
  <c r="I77" i="56" s="1"/>
  <c r="BX71" i="46"/>
  <c r="I71" i="56" s="1"/>
  <c r="BX68" i="46"/>
  <c r="I68" i="56" s="1"/>
  <c r="BX65" i="46"/>
  <c r="I65" i="56" s="1"/>
  <c r="BX72" i="46"/>
  <c r="I72" i="56" s="1"/>
  <c r="BX70" i="46"/>
  <c r="I70" i="56" s="1"/>
  <c r="BX74" i="46"/>
  <c r="I74" i="56" s="1"/>
  <c r="BX64" i="46"/>
  <c r="I64" i="56" s="1"/>
  <c r="BX76" i="46"/>
  <c r="I76" i="56" s="1"/>
  <c r="BX73" i="46"/>
  <c r="I73" i="56" s="1"/>
  <c r="BX177" i="46"/>
  <c r="I177" i="56" s="1"/>
  <c r="BX61" i="46"/>
  <c r="I61" i="56" s="1"/>
  <c r="BX203" i="46"/>
  <c r="BA639" i="64"/>
  <c r="BH642" i="64"/>
  <c r="BH651" i="64"/>
  <c r="BH656" i="64"/>
  <c r="BH645" i="64"/>
  <c r="BH653" i="64"/>
  <c r="BH655" i="64"/>
  <c r="BH654" i="64"/>
  <c r="BH657" i="64"/>
  <c r="BH646" i="64"/>
  <c r="BH647" i="64"/>
  <c r="BH658" i="64"/>
  <c r="BH649" i="64"/>
  <c r="BH644" i="64"/>
  <c r="BH650" i="64"/>
  <c r="BH648" i="64"/>
  <c r="BH652" i="64"/>
  <c r="BH641" i="64"/>
  <c r="BH643" i="64"/>
  <c r="BH640" i="64"/>
  <c r="CE20" i="46"/>
  <c r="CE71" i="46"/>
  <c r="P71" i="56" s="1"/>
  <c r="CE80" i="46"/>
  <c r="P80" i="56" s="1"/>
  <c r="CE75" i="46"/>
  <c r="P75" i="56" s="1"/>
  <c r="CE70" i="46"/>
  <c r="P70" i="56" s="1"/>
  <c r="CE66" i="46"/>
  <c r="P66" i="56" s="1"/>
  <c r="CE78" i="46"/>
  <c r="P78" i="56" s="1"/>
  <c r="CE77" i="46"/>
  <c r="P77" i="56" s="1"/>
  <c r="CE76" i="46"/>
  <c r="P76" i="56" s="1"/>
  <c r="CE67" i="46"/>
  <c r="P67" i="56" s="1"/>
  <c r="CE64" i="46"/>
  <c r="P64" i="56" s="1"/>
  <c r="CE74" i="46"/>
  <c r="P74" i="56" s="1"/>
  <c r="CE81" i="46"/>
  <c r="P81" i="56" s="1"/>
  <c r="CE62" i="46"/>
  <c r="P62" i="56" s="1"/>
  <c r="CE63" i="46"/>
  <c r="P63" i="56" s="1"/>
  <c r="CE73" i="46"/>
  <c r="P73" i="56" s="1"/>
  <c r="CE68" i="46"/>
  <c r="P68" i="56" s="1"/>
  <c r="CE72" i="46"/>
  <c r="P72" i="56" s="1"/>
  <c r="CE189" i="46"/>
  <c r="P189" i="56" s="1"/>
  <c r="O240" i="25" s="1"/>
  <c r="CE69" i="46"/>
  <c r="P69" i="56" s="1"/>
  <c r="CE177" i="46"/>
  <c r="P177" i="56" s="1"/>
  <c r="BH639" i="64"/>
  <c r="CE65" i="46"/>
  <c r="P65" i="56" s="1"/>
  <c r="CE203" i="46"/>
  <c r="CE61" i="46"/>
  <c r="P61" i="56" s="1"/>
  <c r="BM648" i="64"/>
  <c r="BM652" i="64"/>
  <c r="BM650" i="64"/>
  <c r="BM656" i="64"/>
  <c r="BM651" i="64"/>
  <c r="BM657" i="64"/>
  <c r="BM654" i="64"/>
  <c r="BM645" i="64"/>
  <c r="BM658" i="64"/>
  <c r="BM653" i="64"/>
  <c r="BM643" i="64"/>
  <c r="BM655" i="64"/>
  <c r="BM641" i="64"/>
  <c r="BM642" i="64"/>
  <c r="CJ20" i="46"/>
  <c r="BM640" i="64"/>
  <c r="BM649" i="64"/>
  <c r="BM646" i="64"/>
  <c r="BM644" i="64"/>
  <c r="BM647" i="64"/>
  <c r="CJ67" i="46"/>
  <c r="U67" i="56" s="1"/>
  <c r="CJ66" i="46"/>
  <c r="U66" i="56" s="1"/>
  <c r="CJ73" i="46"/>
  <c r="U73" i="56" s="1"/>
  <c r="CJ62" i="46"/>
  <c r="U62" i="56" s="1"/>
  <c r="CJ68" i="46"/>
  <c r="U68" i="56" s="1"/>
  <c r="CJ81" i="46"/>
  <c r="U81" i="56" s="1"/>
  <c r="CJ76" i="46"/>
  <c r="U76" i="56" s="1"/>
  <c r="CJ65" i="46"/>
  <c r="U65" i="56" s="1"/>
  <c r="CJ77" i="46"/>
  <c r="U77" i="56" s="1"/>
  <c r="CJ69" i="46"/>
  <c r="U69" i="56" s="1"/>
  <c r="CJ64" i="46"/>
  <c r="U64" i="56" s="1"/>
  <c r="CJ63" i="46"/>
  <c r="U63" i="56" s="1"/>
  <c r="CJ75" i="46"/>
  <c r="U75" i="56" s="1"/>
  <c r="CJ71" i="46"/>
  <c r="U71" i="56" s="1"/>
  <c r="CJ80" i="46"/>
  <c r="U80" i="56" s="1"/>
  <c r="CJ72" i="46"/>
  <c r="U72" i="56" s="1"/>
  <c r="CJ78" i="46"/>
  <c r="U78" i="56" s="1"/>
  <c r="CJ74" i="46"/>
  <c r="U74" i="56" s="1"/>
  <c r="CJ70" i="46"/>
  <c r="U70" i="56" s="1"/>
  <c r="CJ203" i="46"/>
  <c r="CJ61" i="46"/>
  <c r="U61" i="56" s="1"/>
  <c r="BM639" i="64"/>
  <c r="CJ189" i="46"/>
  <c r="U189" i="56" s="1"/>
  <c r="T240" i="25" s="1"/>
  <c r="CJ177" i="46"/>
  <c r="U177" i="56" s="1"/>
  <c r="BJ649" i="64"/>
  <c r="BJ657" i="64"/>
  <c r="BJ647" i="64"/>
  <c r="BJ652" i="64"/>
  <c r="BJ654" i="64"/>
  <c r="BJ655" i="64"/>
  <c r="BJ640" i="64"/>
  <c r="BJ650" i="64"/>
  <c r="BJ648" i="64"/>
  <c r="BJ658" i="64"/>
  <c r="BJ641" i="64"/>
  <c r="BJ651" i="64"/>
  <c r="BJ642" i="64"/>
  <c r="BJ653" i="64"/>
  <c r="BJ643" i="64"/>
  <c r="BJ646" i="64"/>
  <c r="BJ644" i="64"/>
  <c r="BJ645" i="64"/>
  <c r="BJ656" i="64"/>
  <c r="CG20" i="46"/>
  <c r="CG77" i="46"/>
  <c r="R77" i="56" s="1"/>
  <c r="CG71" i="46"/>
  <c r="R71" i="56" s="1"/>
  <c r="CG70" i="46"/>
  <c r="R70" i="56" s="1"/>
  <c r="CG72" i="46"/>
  <c r="R72" i="56" s="1"/>
  <c r="CG68" i="46"/>
  <c r="R68" i="56" s="1"/>
  <c r="CG67" i="46"/>
  <c r="R67" i="56" s="1"/>
  <c r="CG69" i="46"/>
  <c r="R69" i="56" s="1"/>
  <c r="CG74" i="46"/>
  <c r="R74" i="56" s="1"/>
  <c r="CG65" i="46"/>
  <c r="R65" i="56" s="1"/>
  <c r="CG62" i="46"/>
  <c r="R62" i="56" s="1"/>
  <c r="CG73" i="46"/>
  <c r="R73" i="56" s="1"/>
  <c r="CG78" i="46"/>
  <c r="R78" i="56" s="1"/>
  <c r="CG64" i="46"/>
  <c r="R64" i="56" s="1"/>
  <c r="CG81" i="46"/>
  <c r="R81" i="56" s="1"/>
  <c r="CG76" i="46"/>
  <c r="R76" i="56" s="1"/>
  <c r="CG75" i="46"/>
  <c r="R75" i="56" s="1"/>
  <c r="CG63" i="46"/>
  <c r="R63" i="56" s="1"/>
  <c r="CG80" i="46"/>
  <c r="R80" i="56" s="1"/>
  <c r="CG189" i="46"/>
  <c r="R189" i="56" s="1"/>
  <c r="Q240" i="25" s="1"/>
  <c r="CG61" i="46"/>
  <c r="R61" i="56" s="1"/>
  <c r="CG203" i="46"/>
  <c r="CG177" i="46"/>
  <c r="R177" i="56" s="1"/>
  <c r="CG66" i="46"/>
  <c r="R66" i="56" s="1"/>
  <c r="BJ639" i="64"/>
  <c r="BE654" i="64"/>
  <c r="BE656" i="64"/>
  <c r="BE653" i="64"/>
  <c r="BE647" i="64"/>
  <c r="BE640" i="64"/>
  <c r="BE649" i="64"/>
  <c r="BE658" i="64"/>
  <c r="BE644" i="64"/>
  <c r="BE651" i="64"/>
  <c r="BE648" i="64"/>
  <c r="BE642" i="64"/>
  <c r="BE650" i="64"/>
  <c r="BE657" i="64"/>
  <c r="BE645" i="64"/>
  <c r="BE641" i="64"/>
  <c r="BE652" i="64"/>
  <c r="BE643" i="64"/>
  <c r="BE646" i="64"/>
  <c r="BE655" i="64"/>
  <c r="CB20" i="46"/>
  <c r="CB66" i="46"/>
  <c r="M66" i="56" s="1"/>
  <c r="CB74" i="46"/>
  <c r="M74" i="56" s="1"/>
  <c r="CB75" i="46"/>
  <c r="M75" i="56" s="1"/>
  <c r="CB70" i="46"/>
  <c r="M70" i="56" s="1"/>
  <c r="CB71" i="46"/>
  <c r="M71" i="56" s="1"/>
  <c r="CB81" i="46"/>
  <c r="M81" i="56" s="1"/>
  <c r="CB67" i="46"/>
  <c r="M67" i="56" s="1"/>
  <c r="CB68" i="46"/>
  <c r="M68" i="56" s="1"/>
  <c r="CB76" i="46"/>
  <c r="M76" i="56" s="1"/>
  <c r="CB72" i="46"/>
  <c r="M72" i="56" s="1"/>
  <c r="CB73" i="46"/>
  <c r="M73" i="56" s="1"/>
  <c r="CB80" i="46"/>
  <c r="M80" i="56" s="1"/>
  <c r="CB78" i="46"/>
  <c r="M78" i="56" s="1"/>
  <c r="CB65" i="46"/>
  <c r="M65" i="56" s="1"/>
  <c r="CB64" i="46"/>
  <c r="M64" i="56" s="1"/>
  <c r="CB62" i="46"/>
  <c r="M62" i="56" s="1"/>
  <c r="CB77" i="46"/>
  <c r="M77" i="56" s="1"/>
  <c r="CB63" i="46"/>
  <c r="M63" i="56" s="1"/>
  <c r="CB69" i="46"/>
  <c r="M69" i="56" s="1"/>
  <c r="CB189" i="46"/>
  <c r="M189" i="56" s="1"/>
  <c r="L240" i="25" s="1"/>
  <c r="CB203" i="46"/>
  <c r="CB177" i="46"/>
  <c r="M177" i="56" s="1"/>
  <c r="CB61" i="46"/>
  <c r="M61" i="56" s="1"/>
  <c r="BE639" i="64"/>
  <c r="BF649" i="64"/>
  <c r="BF655" i="64"/>
  <c r="BF640" i="64"/>
  <c r="BF641" i="64"/>
  <c r="BF645" i="64"/>
  <c r="BF643" i="64"/>
  <c r="BF653" i="64"/>
  <c r="BF646" i="64"/>
  <c r="BF658" i="64"/>
  <c r="BF656" i="64"/>
  <c r="BF657" i="64"/>
  <c r="BF648" i="64"/>
  <c r="BF642" i="64"/>
  <c r="BF644" i="64"/>
  <c r="CC20" i="46"/>
  <c r="BF650" i="64"/>
  <c r="BF652" i="64"/>
  <c r="BF654" i="64"/>
  <c r="BF647" i="64"/>
  <c r="BF651" i="64"/>
  <c r="CC81" i="46"/>
  <c r="N81" i="56" s="1"/>
  <c r="CC62" i="46"/>
  <c r="N62" i="56" s="1"/>
  <c r="CC75" i="46"/>
  <c r="N75" i="56" s="1"/>
  <c r="CC71" i="46"/>
  <c r="N71" i="56" s="1"/>
  <c r="CC72" i="46"/>
  <c r="N72" i="56" s="1"/>
  <c r="CC76" i="46"/>
  <c r="N76" i="56" s="1"/>
  <c r="CC65" i="46"/>
  <c r="N65" i="56" s="1"/>
  <c r="CC78" i="46"/>
  <c r="N78" i="56" s="1"/>
  <c r="CC68" i="46"/>
  <c r="N68" i="56" s="1"/>
  <c r="CC77" i="46"/>
  <c r="N77" i="56" s="1"/>
  <c r="CC73" i="46"/>
  <c r="N73" i="56" s="1"/>
  <c r="CC63" i="46"/>
  <c r="N63" i="56" s="1"/>
  <c r="CC69" i="46"/>
  <c r="N69" i="56" s="1"/>
  <c r="CC70" i="46"/>
  <c r="N70" i="56" s="1"/>
  <c r="CC67" i="46"/>
  <c r="N67" i="56" s="1"/>
  <c r="CC66" i="46"/>
  <c r="N66" i="56" s="1"/>
  <c r="CC64" i="46"/>
  <c r="N64" i="56" s="1"/>
  <c r="CC74" i="46"/>
  <c r="N74" i="56" s="1"/>
  <c r="CC80" i="46"/>
  <c r="N80" i="56" s="1"/>
  <c r="CC61" i="46"/>
  <c r="N61" i="56" s="1"/>
  <c r="CC189" i="46"/>
  <c r="N189" i="56" s="1"/>
  <c r="M240" i="25" s="1"/>
  <c r="CC203" i="46"/>
  <c r="CC177" i="46"/>
  <c r="N177" i="56" s="1"/>
  <c r="BF639" i="64"/>
  <c r="BG643" i="64"/>
  <c r="BG645" i="64"/>
  <c r="BG655" i="64"/>
  <c r="BG651" i="64"/>
  <c r="BG656" i="64"/>
  <c r="BG641" i="64"/>
  <c r="BG640" i="64"/>
  <c r="BG658" i="64"/>
  <c r="BG644" i="64"/>
  <c r="BG649" i="64"/>
  <c r="BG642" i="64"/>
  <c r="BG650" i="64"/>
  <c r="BG654" i="64"/>
  <c r="BG652" i="64"/>
  <c r="CD20" i="46"/>
  <c r="BG653" i="64"/>
  <c r="BG648" i="64"/>
  <c r="BG646" i="64"/>
  <c r="BG657" i="64"/>
  <c r="BG647" i="64"/>
  <c r="CD66" i="46"/>
  <c r="O66" i="56" s="1"/>
  <c r="CD75" i="46"/>
  <c r="O75" i="56" s="1"/>
  <c r="CD80" i="46"/>
  <c r="O80" i="56" s="1"/>
  <c r="CD78" i="46"/>
  <c r="O78" i="56" s="1"/>
  <c r="CD67" i="46"/>
  <c r="O67" i="56" s="1"/>
  <c r="CD76" i="46"/>
  <c r="O76" i="56" s="1"/>
  <c r="CD63" i="46"/>
  <c r="O63" i="56" s="1"/>
  <c r="CD77" i="46"/>
  <c r="O77" i="56" s="1"/>
  <c r="CD70" i="46"/>
  <c r="O70" i="56" s="1"/>
  <c r="CD62" i="46"/>
  <c r="O62" i="56" s="1"/>
  <c r="CD73" i="46"/>
  <c r="O73" i="56" s="1"/>
  <c r="CD72" i="46"/>
  <c r="O72" i="56" s="1"/>
  <c r="CD71" i="46"/>
  <c r="O71" i="56" s="1"/>
  <c r="CD81" i="46"/>
  <c r="O81" i="56" s="1"/>
  <c r="CD61" i="46"/>
  <c r="O61" i="56" s="1"/>
  <c r="CD65" i="46"/>
  <c r="O65" i="56" s="1"/>
  <c r="CD64" i="46"/>
  <c r="O64" i="56" s="1"/>
  <c r="CD68" i="46"/>
  <c r="O68" i="56" s="1"/>
  <c r="CD69" i="46"/>
  <c r="O69" i="56" s="1"/>
  <c r="CD189" i="46"/>
  <c r="O189" i="56" s="1"/>
  <c r="N240" i="25" s="1"/>
  <c r="CD177" i="46"/>
  <c r="O177" i="56" s="1"/>
  <c r="BG639" i="64"/>
  <c r="CD203" i="46"/>
  <c r="CD74" i="46"/>
  <c r="O74" i="56" s="1"/>
  <c r="BP658" i="64"/>
  <c r="BP657" i="64"/>
  <c r="BP648" i="64"/>
  <c r="BP652" i="64"/>
  <c r="BP642" i="64"/>
  <c r="BP651" i="64"/>
  <c r="BP654" i="64"/>
  <c r="BP645" i="64"/>
  <c r="BP649" i="64"/>
  <c r="BP655" i="64"/>
  <c r="BP640" i="64"/>
  <c r="BP643" i="64"/>
  <c r="BP647" i="64"/>
  <c r="BP641" i="64"/>
  <c r="BP646" i="64"/>
  <c r="BP653" i="64"/>
  <c r="BP656" i="64"/>
  <c r="BP650" i="64"/>
  <c r="BP644" i="64"/>
  <c r="CM20" i="46"/>
  <c r="CM69" i="46"/>
  <c r="X69" i="56" s="1"/>
  <c r="CM68" i="46"/>
  <c r="X68" i="56" s="1"/>
  <c r="CM74" i="46"/>
  <c r="X74" i="56" s="1"/>
  <c r="CM67" i="46"/>
  <c r="X67" i="56" s="1"/>
  <c r="CM64" i="46"/>
  <c r="X64" i="56" s="1"/>
  <c r="CM72" i="46"/>
  <c r="X72" i="56" s="1"/>
  <c r="CM75" i="46"/>
  <c r="X75" i="56" s="1"/>
  <c r="CM70" i="46"/>
  <c r="X70" i="56" s="1"/>
  <c r="CM73" i="46"/>
  <c r="X73" i="56" s="1"/>
  <c r="CM78" i="46"/>
  <c r="X78" i="56" s="1"/>
  <c r="CM71" i="46"/>
  <c r="X71" i="56" s="1"/>
  <c r="CM66" i="46"/>
  <c r="X66" i="56" s="1"/>
  <c r="CM63" i="46"/>
  <c r="X63" i="56" s="1"/>
  <c r="CM81" i="46"/>
  <c r="X81" i="56" s="1"/>
  <c r="CM62" i="46"/>
  <c r="X62" i="56" s="1"/>
  <c r="CM76" i="46"/>
  <c r="X76" i="56" s="1"/>
  <c r="CM61" i="46"/>
  <c r="X61" i="56" s="1"/>
  <c r="CM80" i="46"/>
  <c r="X80" i="56" s="1"/>
  <c r="CM65" i="46"/>
  <c r="X65" i="56" s="1"/>
  <c r="CM77" i="46"/>
  <c r="X77" i="56" s="1"/>
  <c r="BP639" i="64"/>
  <c r="CM203" i="46"/>
  <c r="CM189" i="46"/>
  <c r="X189" i="56" s="1"/>
  <c r="W240" i="25" s="1"/>
  <c r="CM177" i="46"/>
  <c r="X177" i="56" s="1"/>
  <c r="BO646" i="64"/>
  <c r="BO653" i="64"/>
  <c r="BO654" i="64"/>
  <c r="BO641" i="64"/>
  <c r="BO658" i="64"/>
  <c r="BO640" i="64"/>
  <c r="BO650" i="64"/>
  <c r="BO643" i="64"/>
  <c r="BO652" i="64"/>
  <c r="BO651" i="64"/>
  <c r="BO656" i="64"/>
  <c r="BO655" i="64"/>
  <c r="BO645" i="64"/>
  <c r="BO642" i="64"/>
  <c r="CL20" i="46"/>
  <c r="BO657" i="64"/>
  <c r="BO649" i="64"/>
  <c r="BO648" i="64"/>
  <c r="BO644" i="64"/>
  <c r="BO647" i="64"/>
  <c r="CL68" i="46"/>
  <c r="W68" i="56" s="1"/>
  <c r="CL72" i="46"/>
  <c r="W72" i="56" s="1"/>
  <c r="CL73" i="46"/>
  <c r="W73" i="56" s="1"/>
  <c r="CL80" i="46"/>
  <c r="W80" i="56" s="1"/>
  <c r="CL67" i="46"/>
  <c r="W67" i="56" s="1"/>
  <c r="CL64" i="46"/>
  <c r="W64" i="56" s="1"/>
  <c r="CL62" i="46"/>
  <c r="W62" i="56" s="1"/>
  <c r="CL71" i="46"/>
  <c r="W71" i="56" s="1"/>
  <c r="CL63" i="46"/>
  <c r="W63" i="56" s="1"/>
  <c r="CL66" i="46"/>
  <c r="W66" i="56" s="1"/>
  <c r="CL69" i="46"/>
  <c r="W69" i="56" s="1"/>
  <c r="CL74" i="46"/>
  <c r="W74" i="56" s="1"/>
  <c r="CL77" i="46"/>
  <c r="W77" i="56" s="1"/>
  <c r="CL78" i="46"/>
  <c r="W78" i="56" s="1"/>
  <c r="CL65" i="46"/>
  <c r="W65" i="56" s="1"/>
  <c r="CL76" i="46"/>
  <c r="W76" i="56" s="1"/>
  <c r="CL70" i="46"/>
  <c r="W70" i="56" s="1"/>
  <c r="CL61" i="46"/>
  <c r="W61" i="56" s="1"/>
  <c r="CL81" i="46"/>
  <c r="W81" i="56" s="1"/>
  <c r="CL189" i="46"/>
  <c r="W189" i="56" s="1"/>
  <c r="V240" i="25" s="1"/>
  <c r="CL75" i="46"/>
  <c r="W75" i="56" s="1"/>
  <c r="CL177" i="46"/>
  <c r="W177" i="56" s="1"/>
  <c r="CL203" i="46"/>
  <c r="BO639" i="64"/>
  <c r="E212" i="56"/>
  <c r="E84" i="56"/>
  <c r="E66" i="56"/>
  <c r="AW212" i="64"/>
  <c r="AW283" i="64"/>
  <c r="AW505" i="64"/>
  <c r="AW358" i="64"/>
  <c r="AW431" i="64"/>
  <c r="AW579" i="64"/>
  <c r="AW141" i="64"/>
  <c r="AW70" i="64"/>
  <c r="E80" i="56"/>
  <c r="AW587" i="64"/>
  <c r="AW78" i="64"/>
  <c r="AW220" i="64"/>
  <c r="AW366" i="64"/>
  <c r="AW513" i="64"/>
  <c r="AW439" i="64"/>
  <c r="AW149" i="64"/>
  <c r="AW291" i="64"/>
  <c r="AW148" i="64"/>
  <c r="AW586" i="64"/>
  <c r="AW512" i="64"/>
  <c r="AW365" i="64"/>
  <c r="AW219" i="64"/>
  <c r="AW290" i="64"/>
  <c r="AW438" i="64"/>
  <c r="AW77" i="64"/>
  <c r="AW500" i="64"/>
  <c r="AW353" i="64"/>
  <c r="AW278" i="64"/>
  <c r="AW136" i="64"/>
  <c r="AW207" i="64"/>
  <c r="AW65" i="64"/>
  <c r="AW426" i="64"/>
  <c r="AW574" i="64"/>
  <c r="E75" i="56"/>
  <c r="AW209" i="64"/>
  <c r="AW355" i="64"/>
  <c r="AW138" i="64"/>
  <c r="AW502" i="64"/>
  <c r="AW67" i="64"/>
  <c r="AW576" i="64"/>
  <c r="AW428" i="64"/>
  <c r="AW280" i="64"/>
  <c r="E68" i="56"/>
  <c r="E78" i="56"/>
  <c r="AW499" i="64"/>
  <c r="AW206" i="64"/>
  <c r="AW573" i="64"/>
  <c r="AW425" i="64"/>
  <c r="AW277" i="64"/>
  <c r="AW352" i="64"/>
  <c r="AW135" i="64"/>
  <c r="AW64" i="64"/>
  <c r="AW133" i="64"/>
  <c r="AW204" i="64"/>
  <c r="AW497" i="64"/>
  <c r="AW350" i="64"/>
  <c r="AW62" i="64"/>
  <c r="AW275" i="64"/>
  <c r="AW423" i="64"/>
  <c r="AW571" i="64"/>
  <c r="AW427" i="64"/>
  <c r="AW575" i="64"/>
  <c r="AW208" i="64"/>
  <c r="AW354" i="64"/>
  <c r="AW279" i="64"/>
  <c r="AW137" i="64"/>
  <c r="AW66" i="64"/>
  <c r="AW501" i="64"/>
  <c r="BR256" i="46"/>
  <c r="E203" i="56"/>
  <c r="D177" i="25"/>
  <c r="AW281" i="64"/>
  <c r="AW68" i="64"/>
  <c r="AW577" i="64"/>
  <c r="AW139" i="64"/>
  <c r="AW429" i="64"/>
  <c r="AW503" i="64"/>
  <c r="AW210" i="64"/>
  <c r="AW356" i="64"/>
  <c r="AW436" i="64"/>
  <c r="AW510" i="64"/>
  <c r="AW363" i="64"/>
  <c r="AW75" i="64"/>
  <c r="AW584" i="64"/>
  <c r="AW146" i="64"/>
  <c r="AW217" i="64"/>
  <c r="AW288" i="64"/>
  <c r="AW218" i="64"/>
  <c r="AW76" i="64"/>
  <c r="AW511" i="64"/>
  <c r="AW364" i="64"/>
  <c r="AW437" i="64"/>
  <c r="AW147" i="64"/>
  <c r="AW585" i="64"/>
  <c r="AW289" i="64"/>
  <c r="E76" i="56"/>
  <c r="AW433" i="64"/>
  <c r="AW143" i="64"/>
  <c r="AW507" i="64"/>
  <c r="AW360" i="64"/>
  <c r="AW581" i="64"/>
  <c r="AW72" i="64"/>
  <c r="AW285" i="64"/>
  <c r="AW214" i="64"/>
  <c r="BR257" i="46"/>
  <c r="E20" i="56"/>
  <c r="E189" i="56"/>
  <c r="CC213" i="46"/>
  <c r="N213" i="56" s="1"/>
  <c r="CC211" i="46"/>
  <c r="N211" i="56" s="1"/>
  <c r="CC212" i="46"/>
  <c r="N212" i="56" s="1"/>
  <c r="M254" i="25" s="1"/>
  <c r="M337" i="25" s="1"/>
  <c r="BH84" i="46"/>
  <c r="BM84" i="46"/>
  <c r="CH211" i="46"/>
  <c r="S211" i="56" s="1"/>
  <c r="CH213" i="46"/>
  <c r="S213" i="56" s="1"/>
  <c r="CH212" i="46"/>
  <c r="S212" i="56" s="1"/>
  <c r="R254" i="25" s="1"/>
  <c r="R337" i="25" s="1"/>
  <c r="BA84" i="46"/>
  <c r="BV212" i="46"/>
  <c r="G212" i="56" s="1"/>
  <c r="F254" i="25" s="1"/>
  <c r="F337" i="25" s="1"/>
  <c r="BV211" i="46"/>
  <c r="G211" i="56" s="1"/>
  <c r="BV213" i="46"/>
  <c r="G213" i="56" s="1"/>
  <c r="BY211" i="46"/>
  <c r="J211" i="56" s="1"/>
  <c r="BY213" i="46"/>
  <c r="J213" i="56" s="1"/>
  <c r="BD84" i="46"/>
  <c r="BY212" i="46"/>
  <c r="J212" i="56" s="1"/>
  <c r="I254" i="25" s="1"/>
  <c r="I337" i="25" s="1"/>
  <c r="AZ84" i="46"/>
  <c r="BU211" i="46"/>
  <c r="F211" i="56" s="1"/>
  <c r="BU212" i="46"/>
  <c r="F212" i="56" s="1"/>
  <c r="E254" i="25" s="1"/>
  <c r="E337" i="25" s="1"/>
  <c r="BU213" i="46"/>
  <c r="F213" i="56" s="1"/>
  <c r="BW211" i="46"/>
  <c r="H211" i="56" s="1"/>
  <c r="BB84" i="46"/>
  <c r="BW212" i="46"/>
  <c r="H212" i="56" s="1"/>
  <c r="G254" i="25" s="1"/>
  <c r="G337" i="25" s="1"/>
  <c r="BW213" i="46"/>
  <c r="H213" i="56" s="1"/>
  <c r="BZ211" i="46"/>
  <c r="K211" i="56" s="1"/>
  <c r="BZ212" i="46"/>
  <c r="K212" i="56" s="1"/>
  <c r="J254" i="25" s="1"/>
  <c r="J337" i="25" s="1"/>
  <c r="BE84" i="46"/>
  <c r="BZ213" i="46"/>
  <c r="K213" i="56" s="1"/>
  <c r="BC84" i="46"/>
  <c r="BX211" i="46"/>
  <c r="I211" i="56" s="1"/>
  <c r="BX213" i="46"/>
  <c r="I213" i="56" s="1"/>
  <c r="BX212" i="46"/>
  <c r="I212" i="56" s="1"/>
  <c r="H254" i="25" s="1"/>
  <c r="H337" i="25" s="1"/>
  <c r="BJ84" i="46"/>
  <c r="CE211" i="46"/>
  <c r="P211" i="56" s="1"/>
  <c r="CE213" i="46"/>
  <c r="P213" i="56" s="1"/>
  <c r="CE212" i="46"/>
  <c r="P212" i="56" s="1"/>
  <c r="O254" i="25" s="1"/>
  <c r="O337" i="25" s="1"/>
  <c r="BD655" i="64"/>
  <c r="BD650" i="64"/>
  <c r="BD644" i="64"/>
  <c r="BD646" i="64"/>
  <c r="BD656" i="64"/>
  <c r="BD647" i="64"/>
  <c r="BD654" i="64"/>
  <c r="BD640" i="64"/>
  <c r="BD642" i="64"/>
  <c r="BD653" i="64"/>
  <c r="BD651" i="64"/>
  <c r="BD657" i="64"/>
  <c r="BD643" i="64"/>
  <c r="BD658" i="64"/>
  <c r="BD648" i="64"/>
  <c r="BD645" i="64"/>
  <c r="BD641" i="64"/>
  <c r="BD652" i="64"/>
  <c r="BD649" i="64"/>
  <c r="CA20" i="46"/>
  <c r="CA76" i="46"/>
  <c r="L76" i="56" s="1"/>
  <c r="CA75" i="46"/>
  <c r="L75" i="56" s="1"/>
  <c r="CA69" i="46"/>
  <c r="L69" i="56" s="1"/>
  <c r="CA68" i="46"/>
  <c r="L68" i="56" s="1"/>
  <c r="CA70" i="46"/>
  <c r="L70" i="56" s="1"/>
  <c r="CA64" i="46"/>
  <c r="L64" i="56" s="1"/>
  <c r="CA65" i="46"/>
  <c r="L65" i="56" s="1"/>
  <c r="CA63" i="46"/>
  <c r="L63" i="56" s="1"/>
  <c r="CA71" i="46"/>
  <c r="L71" i="56" s="1"/>
  <c r="CA62" i="46"/>
  <c r="L62" i="56" s="1"/>
  <c r="CA81" i="46"/>
  <c r="L81" i="56" s="1"/>
  <c r="CA73" i="46"/>
  <c r="L73" i="56" s="1"/>
  <c r="CA80" i="46"/>
  <c r="L80" i="56" s="1"/>
  <c r="CA77" i="46"/>
  <c r="L77" i="56" s="1"/>
  <c r="CA78" i="46"/>
  <c r="L78" i="56" s="1"/>
  <c r="CA66" i="46"/>
  <c r="L66" i="56" s="1"/>
  <c r="CA74" i="46"/>
  <c r="L74" i="56" s="1"/>
  <c r="CA67" i="46"/>
  <c r="L67" i="56" s="1"/>
  <c r="CA72" i="46"/>
  <c r="L72" i="56" s="1"/>
  <c r="CA189" i="46"/>
  <c r="L189" i="56" s="1"/>
  <c r="K240" i="25" s="1"/>
  <c r="CA61" i="46"/>
  <c r="L61" i="56" s="1"/>
  <c r="CA177" i="46"/>
  <c r="L177" i="56" s="1"/>
  <c r="BD639" i="64"/>
  <c r="CA203" i="46"/>
  <c r="BN647" i="64"/>
  <c r="BN645" i="64"/>
  <c r="BN643" i="64"/>
  <c r="BN654" i="64"/>
  <c r="BN640" i="64"/>
  <c r="BN652" i="64"/>
  <c r="BN642" i="64"/>
  <c r="BN644" i="64"/>
  <c r="BN651" i="64"/>
  <c r="BN650" i="64"/>
  <c r="BN648" i="64"/>
  <c r="BN653" i="64"/>
  <c r="BN641" i="64"/>
  <c r="BN649" i="64"/>
  <c r="BN646" i="64"/>
  <c r="BN658" i="64"/>
  <c r="BN656" i="64"/>
  <c r="BN655" i="64"/>
  <c r="BN657" i="64"/>
  <c r="CK20" i="46"/>
  <c r="CK73" i="46"/>
  <c r="V73" i="56" s="1"/>
  <c r="CK66" i="46"/>
  <c r="V66" i="56" s="1"/>
  <c r="CK64" i="46"/>
  <c r="V64" i="56" s="1"/>
  <c r="CK74" i="46"/>
  <c r="V74" i="56" s="1"/>
  <c r="CK71" i="46"/>
  <c r="V71" i="56" s="1"/>
  <c r="CK80" i="46"/>
  <c r="V80" i="56" s="1"/>
  <c r="CK62" i="46"/>
  <c r="V62" i="56" s="1"/>
  <c r="CK76" i="46"/>
  <c r="V76" i="56" s="1"/>
  <c r="CK63" i="46"/>
  <c r="V63" i="56" s="1"/>
  <c r="CK75" i="46"/>
  <c r="V75" i="56" s="1"/>
  <c r="CK77" i="46"/>
  <c r="V77" i="56" s="1"/>
  <c r="CK67" i="46"/>
  <c r="V67" i="56" s="1"/>
  <c r="CK68" i="46"/>
  <c r="V68" i="56" s="1"/>
  <c r="CK69" i="46"/>
  <c r="V69" i="56" s="1"/>
  <c r="CK70" i="46"/>
  <c r="V70" i="56" s="1"/>
  <c r="CK78" i="46"/>
  <c r="V78" i="56" s="1"/>
  <c r="CK81" i="46"/>
  <c r="V81" i="56" s="1"/>
  <c r="CK189" i="46"/>
  <c r="V189" i="56" s="1"/>
  <c r="U240" i="25" s="1"/>
  <c r="CK61" i="46"/>
  <c r="V61" i="56" s="1"/>
  <c r="CK203" i="46"/>
  <c r="CK177" i="46"/>
  <c r="V177" i="56" s="1"/>
  <c r="CK72" i="46"/>
  <c r="V72" i="56" s="1"/>
  <c r="CK65" i="46"/>
  <c r="V65" i="56" s="1"/>
  <c r="BN639" i="64"/>
  <c r="BB655" i="64"/>
  <c r="BB653" i="64"/>
  <c r="BB640" i="64"/>
  <c r="BB647" i="64"/>
  <c r="BB654" i="64"/>
  <c r="BB650" i="64"/>
  <c r="BB644" i="64"/>
  <c r="BB642" i="64"/>
  <c r="BB651" i="64"/>
  <c r="BB643" i="64"/>
  <c r="BB657" i="64"/>
  <c r="BB656" i="64"/>
  <c r="BB652" i="64"/>
  <c r="BB646" i="64"/>
  <c r="BB645" i="64"/>
  <c r="BB641" i="64"/>
  <c r="BB648" i="64"/>
  <c r="BB649" i="64"/>
  <c r="BB658" i="64"/>
  <c r="BY20" i="46"/>
  <c r="BY65" i="46"/>
  <c r="J65" i="56" s="1"/>
  <c r="BY78" i="46"/>
  <c r="J78" i="56" s="1"/>
  <c r="BY67" i="46"/>
  <c r="J67" i="56" s="1"/>
  <c r="BY70" i="46"/>
  <c r="J70" i="56" s="1"/>
  <c r="BY76" i="46"/>
  <c r="J76" i="56" s="1"/>
  <c r="BY68" i="46"/>
  <c r="J68" i="56" s="1"/>
  <c r="BY62" i="46"/>
  <c r="J62" i="56" s="1"/>
  <c r="BY71" i="46"/>
  <c r="J71" i="56" s="1"/>
  <c r="BY72" i="46"/>
  <c r="J72" i="56" s="1"/>
  <c r="BY66" i="46"/>
  <c r="J66" i="56" s="1"/>
  <c r="BY75" i="46"/>
  <c r="J75" i="56" s="1"/>
  <c r="BY73" i="46"/>
  <c r="J73" i="56" s="1"/>
  <c r="BY63" i="46"/>
  <c r="J63" i="56" s="1"/>
  <c r="BY81" i="46"/>
  <c r="J81" i="56" s="1"/>
  <c r="BY74" i="46"/>
  <c r="J74" i="56" s="1"/>
  <c r="BY189" i="46"/>
  <c r="J189" i="56" s="1"/>
  <c r="I240" i="25" s="1"/>
  <c r="BY80" i="46"/>
  <c r="J80" i="56" s="1"/>
  <c r="BY69" i="46"/>
  <c r="J69" i="56" s="1"/>
  <c r="BY77" i="46"/>
  <c r="J77" i="56" s="1"/>
  <c r="BY64" i="46"/>
  <c r="J64" i="56" s="1"/>
  <c r="BY203" i="46"/>
  <c r="BY177" i="46"/>
  <c r="J177" i="56" s="1"/>
  <c r="BY61" i="46"/>
  <c r="J61" i="56" s="1"/>
  <c r="BB639" i="64"/>
  <c r="AZ646" i="64"/>
  <c r="AZ645" i="64"/>
  <c r="AZ652" i="64"/>
  <c r="AZ650" i="64"/>
  <c r="AZ647" i="64"/>
  <c r="AZ643" i="64"/>
  <c r="AZ658" i="64"/>
  <c r="AZ654" i="64"/>
  <c r="AZ641" i="64"/>
  <c r="AZ656" i="64"/>
  <c r="AZ648" i="64"/>
  <c r="AZ653" i="64"/>
  <c r="AZ651" i="64"/>
  <c r="AZ655" i="64"/>
  <c r="AZ640" i="64"/>
  <c r="AZ644" i="64"/>
  <c r="AZ642" i="64"/>
  <c r="BW20" i="46"/>
  <c r="AZ657" i="64"/>
  <c r="AZ649" i="64"/>
  <c r="BW66" i="46"/>
  <c r="H66" i="56" s="1"/>
  <c r="BW73" i="46"/>
  <c r="H73" i="56" s="1"/>
  <c r="BW75" i="46"/>
  <c r="H75" i="56" s="1"/>
  <c r="BW78" i="46"/>
  <c r="H78" i="56" s="1"/>
  <c r="BW64" i="46"/>
  <c r="H64" i="56" s="1"/>
  <c r="BW62" i="46"/>
  <c r="H62" i="56" s="1"/>
  <c r="BW77" i="46"/>
  <c r="H77" i="56" s="1"/>
  <c r="BW80" i="46"/>
  <c r="H80" i="56" s="1"/>
  <c r="BW67" i="46"/>
  <c r="H67" i="56" s="1"/>
  <c r="BW72" i="46"/>
  <c r="H72" i="56" s="1"/>
  <c r="BW65" i="46"/>
  <c r="H65" i="56" s="1"/>
  <c r="BW68" i="46"/>
  <c r="H68" i="56" s="1"/>
  <c r="BW81" i="46"/>
  <c r="H81" i="56" s="1"/>
  <c r="BW63" i="46"/>
  <c r="H63" i="56" s="1"/>
  <c r="BW71" i="46"/>
  <c r="H71" i="56" s="1"/>
  <c r="BW74" i="46"/>
  <c r="H74" i="56" s="1"/>
  <c r="BW76" i="46"/>
  <c r="H76" i="56" s="1"/>
  <c r="BW61" i="46"/>
  <c r="H61" i="56" s="1"/>
  <c r="BW70" i="46"/>
  <c r="H70" i="56" s="1"/>
  <c r="BW69" i="46"/>
  <c r="H69" i="56" s="1"/>
  <c r="BW189" i="46"/>
  <c r="H189" i="56" s="1"/>
  <c r="G240" i="25" s="1"/>
  <c r="BW203" i="46"/>
  <c r="BW177" i="46"/>
  <c r="H177" i="56" s="1"/>
  <c r="AZ639" i="64"/>
  <c r="BC648" i="64"/>
  <c r="BC649" i="64"/>
  <c r="BC657" i="64"/>
  <c r="BC652" i="64"/>
  <c r="BC651" i="64"/>
  <c r="BC658" i="64"/>
  <c r="BC653" i="64"/>
  <c r="BC641" i="64"/>
  <c r="BC646" i="64"/>
  <c r="BC645" i="64"/>
  <c r="BC642" i="64"/>
  <c r="BC644" i="64"/>
  <c r="BC643" i="64"/>
  <c r="BC656" i="64"/>
  <c r="BC655" i="64"/>
  <c r="BC654" i="64"/>
  <c r="BC647" i="64"/>
  <c r="BC640" i="64"/>
  <c r="BC650" i="64"/>
  <c r="BZ20" i="46"/>
  <c r="BZ62" i="46"/>
  <c r="K62" i="56" s="1"/>
  <c r="BZ80" i="46"/>
  <c r="K80" i="56" s="1"/>
  <c r="BZ64" i="46"/>
  <c r="K64" i="56" s="1"/>
  <c r="BZ66" i="46"/>
  <c r="K66" i="56" s="1"/>
  <c r="BZ78" i="46"/>
  <c r="K78" i="56" s="1"/>
  <c r="BZ73" i="46"/>
  <c r="K73" i="56" s="1"/>
  <c r="BZ81" i="46"/>
  <c r="K81" i="56" s="1"/>
  <c r="BZ68" i="46"/>
  <c r="K68" i="56" s="1"/>
  <c r="BZ77" i="46"/>
  <c r="K77" i="56" s="1"/>
  <c r="BZ67" i="46"/>
  <c r="K67" i="56" s="1"/>
  <c r="BZ71" i="46"/>
  <c r="K71" i="56" s="1"/>
  <c r="BZ74" i="46"/>
  <c r="K74" i="56" s="1"/>
  <c r="BZ70" i="46"/>
  <c r="K70" i="56" s="1"/>
  <c r="BZ69" i="46"/>
  <c r="K69" i="56" s="1"/>
  <c r="BZ65" i="46"/>
  <c r="K65" i="56" s="1"/>
  <c r="BZ63" i="46"/>
  <c r="K63" i="56" s="1"/>
  <c r="BZ76" i="46"/>
  <c r="K76" i="56" s="1"/>
  <c r="BZ75" i="46"/>
  <c r="K75" i="56" s="1"/>
  <c r="BZ72" i="46"/>
  <c r="K72" i="56" s="1"/>
  <c r="BZ189" i="46"/>
  <c r="K189" i="56" s="1"/>
  <c r="J240" i="25" s="1"/>
  <c r="BZ203" i="46"/>
  <c r="BC639" i="64"/>
  <c r="BZ61" i="46"/>
  <c r="K61" i="56" s="1"/>
  <c r="BZ177" i="46"/>
  <c r="K177" i="56" s="1"/>
  <c r="BK657" i="64"/>
  <c r="BK643" i="64"/>
  <c r="BK658" i="64"/>
  <c r="BK644" i="64"/>
  <c r="BK646" i="64"/>
  <c r="BK647" i="64"/>
  <c r="BK656" i="64"/>
  <c r="BK655" i="64"/>
  <c r="BK642" i="64"/>
  <c r="BK640" i="64"/>
  <c r="BK652" i="64"/>
  <c r="BK648" i="64"/>
  <c r="BK654" i="64"/>
  <c r="BK653" i="64"/>
  <c r="BK645" i="64"/>
  <c r="BK641" i="64"/>
  <c r="BK649" i="64"/>
  <c r="BK651" i="64"/>
  <c r="BK650" i="64"/>
  <c r="CH20" i="46"/>
  <c r="CH80" i="46"/>
  <c r="S80" i="56" s="1"/>
  <c r="CH63" i="46"/>
  <c r="S63" i="56" s="1"/>
  <c r="CH66" i="46"/>
  <c r="S66" i="56" s="1"/>
  <c r="CH69" i="46"/>
  <c r="S69" i="56" s="1"/>
  <c r="CH71" i="46"/>
  <c r="S71" i="56" s="1"/>
  <c r="CH65" i="46"/>
  <c r="S65" i="56" s="1"/>
  <c r="CH72" i="46"/>
  <c r="S72" i="56" s="1"/>
  <c r="CH70" i="46"/>
  <c r="S70" i="56" s="1"/>
  <c r="CH73" i="46"/>
  <c r="S73" i="56" s="1"/>
  <c r="CH81" i="46"/>
  <c r="S81" i="56" s="1"/>
  <c r="CH62" i="46"/>
  <c r="S62" i="56" s="1"/>
  <c r="CH67" i="46"/>
  <c r="S67" i="56" s="1"/>
  <c r="CH64" i="46"/>
  <c r="S64" i="56" s="1"/>
  <c r="CH68" i="46"/>
  <c r="S68" i="56" s="1"/>
  <c r="CH76" i="46"/>
  <c r="S76" i="56" s="1"/>
  <c r="CH61" i="46"/>
  <c r="S61" i="56" s="1"/>
  <c r="CH77" i="46"/>
  <c r="S77" i="56" s="1"/>
  <c r="CH78" i="46"/>
  <c r="S78" i="56" s="1"/>
  <c r="CH75" i="46"/>
  <c r="S75" i="56" s="1"/>
  <c r="CH74" i="46"/>
  <c r="S74" i="56" s="1"/>
  <c r="CH177" i="46"/>
  <c r="S177" i="56" s="1"/>
  <c r="CH189" i="46"/>
  <c r="S189" i="56" s="1"/>
  <c r="R240" i="25" s="1"/>
  <c r="CH203" i="46"/>
  <c r="BK639" i="64"/>
  <c r="AX647" i="64"/>
  <c r="AX640" i="64"/>
  <c r="AX657" i="64"/>
  <c r="AX652" i="64"/>
  <c r="AX654" i="64"/>
  <c r="AX656" i="64"/>
  <c r="AX653" i="64"/>
  <c r="AX646" i="64"/>
  <c r="AX644" i="64"/>
  <c r="AX650" i="64"/>
  <c r="AX651" i="64"/>
  <c r="AX641" i="64"/>
  <c r="AX643" i="64"/>
  <c r="AX655" i="64"/>
  <c r="BU20" i="46"/>
  <c r="AX645" i="64"/>
  <c r="AX648" i="64"/>
  <c r="AX649" i="64"/>
  <c r="AX642" i="64"/>
  <c r="AX658" i="64"/>
  <c r="BU70" i="46"/>
  <c r="F70" i="56" s="1"/>
  <c r="BU81" i="46"/>
  <c r="F81" i="56" s="1"/>
  <c r="BU71" i="46"/>
  <c r="F71" i="56" s="1"/>
  <c r="BU68" i="46"/>
  <c r="F68" i="56" s="1"/>
  <c r="BU64" i="46"/>
  <c r="F64" i="56" s="1"/>
  <c r="BU67" i="46"/>
  <c r="F67" i="56" s="1"/>
  <c r="BU63" i="46"/>
  <c r="F63" i="56" s="1"/>
  <c r="BU65" i="46"/>
  <c r="F65" i="56" s="1"/>
  <c r="BU189" i="46"/>
  <c r="F189" i="56" s="1"/>
  <c r="E240" i="25" s="1"/>
  <c r="BU76" i="46"/>
  <c r="F76" i="56" s="1"/>
  <c r="BU75" i="46"/>
  <c r="F75" i="56" s="1"/>
  <c r="BU72" i="46"/>
  <c r="F72" i="56" s="1"/>
  <c r="BU62" i="46"/>
  <c r="F62" i="56" s="1"/>
  <c r="BU73" i="46"/>
  <c r="F73" i="56" s="1"/>
  <c r="BU66" i="46"/>
  <c r="F66" i="56" s="1"/>
  <c r="BU77" i="46"/>
  <c r="F77" i="56" s="1"/>
  <c r="BU80" i="46"/>
  <c r="F80" i="56" s="1"/>
  <c r="BU74" i="46"/>
  <c r="F74" i="56" s="1"/>
  <c r="BU61" i="46"/>
  <c r="F61" i="56" s="1"/>
  <c r="BU69" i="46"/>
  <c r="F69" i="56" s="1"/>
  <c r="BU177" i="46"/>
  <c r="F177" i="56" s="1"/>
  <c r="BU78" i="46"/>
  <c r="F78" i="56" s="1"/>
  <c r="BU203" i="46"/>
  <c r="AX639" i="64"/>
  <c r="BI657" i="64"/>
  <c r="BI649" i="64"/>
  <c r="BI646" i="64"/>
  <c r="BI658" i="64"/>
  <c r="BI643" i="64"/>
  <c r="BI642" i="64"/>
  <c r="BI647" i="64"/>
  <c r="BI654" i="64"/>
  <c r="BI655" i="64"/>
  <c r="BI656" i="64"/>
  <c r="BI651" i="64"/>
  <c r="BI653" i="64"/>
  <c r="BI641" i="64"/>
  <c r="BI640" i="64"/>
  <c r="BI644" i="64"/>
  <c r="BI645" i="64"/>
  <c r="BI652" i="64"/>
  <c r="BI648" i="64"/>
  <c r="BI650" i="64"/>
  <c r="CF20" i="46"/>
  <c r="CF65" i="46"/>
  <c r="Q65" i="56" s="1"/>
  <c r="CF70" i="46"/>
  <c r="Q70" i="56" s="1"/>
  <c r="CF66" i="46"/>
  <c r="Q66" i="56" s="1"/>
  <c r="CF81" i="46"/>
  <c r="Q81" i="56" s="1"/>
  <c r="CF71" i="46"/>
  <c r="Q71" i="56" s="1"/>
  <c r="CF75" i="46"/>
  <c r="Q75" i="56" s="1"/>
  <c r="CF67" i="46"/>
  <c r="Q67" i="56" s="1"/>
  <c r="CF68" i="46"/>
  <c r="Q68" i="56" s="1"/>
  <c r="CF64" i="46"/>
  <c r="Q64" i="56" s="1"/>
  <c r="CF69" i="46"/>
  <c r="Q69" i="56" s="1"/>
  <c r="CF74" i="46"/>
  <c r="Q74" i="56" s="1"/>
  <c r="CF72" i="46"/>
  <c r="Q72" i="56" s="1"/>
  <c r="CF77" i="46"/>
  <c r="Q77" i="56" s="1"/>
  <c r="CF80" i="46"/>
  <c r="Q80" i="56" s="1"/>
  <c r="CF76" i="46"/>
  <c r="Q76" i="56" s="1"/>
  <c r="CF78" i="46"/>
  <c r="Q78" i="56" s="1"/>
  <c r="CF189" i="46"/>
  <c r="Q189" i="56" s="1"/>
  <c r="P240" i="25" s="1"/>
  <c r="CF62" i="46"/>
  <c r="Q62" i="56" s="1"/>
  <c r="CF73" i="46"/>
  <c r="Q73" i="56" s="1"/>
  <c r="CF61" i="46"/>
  <c r="Q61" i="56" s="1"/>
  <c r="CF63" i="46"/>
  <c r="Q63" i="56" s="1"/>
  <c r="CF203" i="46"/>
  <c r="CF177" i="46"/>
  <c r="Q177" i="56" s="1"/>
  <c r="BI639" i="64"/>
  <c r="AY653" i="64"/>
  <c r="AY658" i="64"/>
  <c r="AY642" i="64"/>
  <c r="AY644" i="64"/>
  <c r="AY643" i="64"/>
  <c r="AY640" i="64"/>
  <c r="AY651" i="64"/>
  <c r="AY655" i="64"/>
  <c r="AY654" i="64"/>
  <c r="AY650" i="64"/>
  <c r="AY641" i="64"/>
  <c r="AY647" i="64"/>
  <c r="AY649" i="64"/>
  <c r="AY645" i="64"/>
  <c r="AY656" i="64"/>
  <c r="AY657" i="64"/>
  <c r="AY648" i="64"/>
  <c r="AY652" i="64"/>
  <c r="AY646" i="64"/>
  <c r="BV20" i="46"/>
  <c r="BV71" i="46"/>
  <c r="G71" i="56" s="1"/>
  <c r="BV80" i="46"/>
  <c r="G80" i="56" s="1"/>
  <c r="BV73" i="46"/>
  <c r="G73" i="56" s="1"/>
  <c r="BV78" i="46"/>
  <c r="G78" i="56" s="1"/>
  <c r="BV62" i="46"/>
  <c r="G62" i="56" s="1"/>
  <c r="BV72" i="46"/>
  <c r="G72" i="56" s="1"/>
  <c r="BV74" i="46"/>
  <c r="G74" i="56" s="1"/>
  <c r="BV67" i="46"/>
  <c r="G67" i="56" s="1"/>
  <c r="BV77" i="46"/>
  <c r="G77" i="56" s="1"/>
  <c r="BV75" i="46"/>
  <c r="G75" i="56" s="1"/>
  <c r="BV81" i="46"/>
  <c r="G81" i="56" s="1"/>
  <c r="BV63" i="46"/>
  <c r="G63" i="56" s="1"/>
  <c r="BV68" i="46"/>
  <c r="G68" i="56" s="1"/>
  <c r="BV64" i="46"/>
  <c r="G64" i="56" s="1"/>
  <c r="BV69" i="46"/>
  <c r="G69" i="56" s="1"/>
  <c r="BV65" i="46"/>
  <c r="G65" i="56" s="1"/>
  <c r="BV189" i="46"/>
  <c r="G189" i="56" s="1"/>
  <c r="F240" i="25" s="1"/>
  <c r="BV70" i="46"/>
  <c r="G70" i="56" s="1"/>
  <c r="BV61" i="46"/>
  <c r="G61" i="56" s="1"/>
  <c r="BV76" i="46"/>
  <c r="G76" i="56" s="1"/>
  <c r="BV66" i="46"/>
  <c r="G66" i="56" s="1"/>
  <c r="BV203" i="46"/>
  <c r="BV177" i="46"/>
  <c r="G177" i="56" s="1"/>
  <c r="AY639" i="64"/>
  <c r="E211" i="56"/>
  <c r="E213" i="56"/>
  <c r="C115" i="36"/>
  <c r="AD60" i="46" l="1"/>
  <c r="AB250" i="46" s="1"/>
  <c r="AB637" i="64"/>
  <c r="AB200" i="64" s="1"/>
  <c r="CN211" i="46"/>
  <c r="CO211" i="46" s="1"/>
  <c r="C121" i="36"/>
  <c r="CN213" i="46"/>
  <c r="CO213" i="46" s="1"/>
  <c r="BQ658" i="64"/>
  <c r="BQ649" i="64"/>
  <c r="BQ645" i="64"/>
  <c r="BQ641" i="64"/>
  <c r="BQ646" i="64"/>
  <c r="BQ652" i="64"/>
  <c r="D32" i="57"/>
  <c r="D213" i="56"/>
  <c r="K211" i="44" s="1"/>
  <c r="L211" i="44" s="1"/>
  <c r="D33" i="57"/>
  <c r="D211" i="56"/>
  <c r="K209" i="44" s="1"/>
  <c r="L209" i="44" s="1"/>
  <c r="AY274" i="64"/>
  <c r="AY496" i="64"/>
  <c r="AY570" i="64"/>
  <c r="AY203" i="64"/>
  <c r="AY132" i="64"/>
  <c r="AY61" i="64"/>
  <c r="AY422" i="64"/>
  <c r="AY349" i="64"/>
  <c r="F30" i="57"/>
  <c r="F228" i="25"/>
  <c r="F34" i="74"/>
  <c r="F30" i="73"/>
  <c r="F32" i="75"/>
  <c r="F37" i="69"/>
  <c r="F25" i="71"/>
  <c r="F31" i="65"/>
  <c r="F26" i="70"/>
  <c r="F26" i="47"/>
  <c r="AY577" i="64"/>
  <c r="AY139" i="64"/>
  <c r="AY281" i="64"/>
  <c r="AY503" i="64"/>
  <c r="AY356" i="64"/>
  <c r="AY68" i="64"/>
  <c r="AY429" i="64"/>
  <c r="AY210" i="64"/>
  <c r="AY141" i="64"/>
  <c r="AY505" i="64"/>
  <c r="AY283" i="64"/>
  <c r="AY358" i="64"/>
  <c r="AY579" i="64"/>
  <c r="AY70" i="64"/>
  <c r="AY212" i="64"/>
  <c r="AY431" i="64"/>
  <c r="AY513" i="64"/>
  <c r="AY149" i="64"/>
  <c r="AY220" i="64"/>
  <c r="AY439" i="64"/>
  <c r="AY78" i="64"/>
  <c r="AY291" i="64"/>
  <c r="AY587" i="64"/>
  <c r="AY366" i="64"/>
  <c r="AY432" i="64"/>
  <c r="AY71" i="64"/>
  <c r="AY580" i="64"/>
  <c r="AY213" i="64"/>
  <c r="AY506" i="64"/>
  <c r="AY142" i="64"/>
  <c r="AY359" i="64"/>
  <c r="AY284" i="64"/>
  <c r="AY205" i="64"/>
  <c r="AY63" i="64"/>
  <c r="AY498" i="64"/>
  <c r="AY572" i="64"/>
  <c r="AY276" i="64"/>
  <c r="AY351" i="64"/>
  <c r="AY424" i="64"/>
  <c r="AY134" i="64"/>
  <c r="AY364" i="64"/>
  <c r="AY147" i="64"/>
  <c r="AY76" i="64"/>
  <c r="AY585" i="64"/>
  <c r="AY511" i="64"/>
  <c r="AY437" i="64"/>
  <c r="AY218" i="64"/>
  <c r="AY289" i="64"/>
  <c r="AY286" i="64"/>
  <c r="AY508" i="64"/>
  <c r="AY434" i="64"/>
  <c r="AY582" i="64"/>
  <c r="AY215" i="64"/>
  <c r="AY73" i="64"/>
  <c r="AY361" i="64"/>
  <c r="AY144" i="64"/>
  <c r="AY426" i="64"/>
  <c r="AY207" i="64"/>
  <c r="AY353" i="64"/>
  <c r="AY65" i="64"/>
  <c r="AY500" i="64"/>
  <c r="AY574" i="64"/>
  <c r="AY136" i="64"/>
  <c r="AY278" i="64"/>
  <c r="AY573" i="64"/>
  <c r="AY64" i="64"/>
  <c r="AY277" i="64"/>
  <c r="AY352" i="64"/>
  <c r="AY499" i="64"/>
  <c r="AY135" i="64"/>
  <c r="AY206" i="64"/>
  <c r="AY425" i="64"/>
  <c r="AY75" i="64"/>
  <c r="AY510" i="64"/>
  <c r="AY363" i="64"/>
  <c r="AY288" i="64"/>
  <c r="AY436" i="64"/>
  <c r="AY584" i="64"/>
  <c r="AY217" i="64"/>
  <c r="AY146" i="64"/>
  <c r="P30" i="57"/>
  <c r="P228" i="25"/>
  <c r="BI360" i="64"/>
  <c r="BI581" i="64"/>
  <c r="BI507" i="64"/>
  <c r="BI72" i="64"/>
  <c r="BI214" i="64"/>
  <c r="BI433" i="64"/>
  <c r="BI285" i="64"/>
  <c r="BI143" i="64"/>
  <c r="BI216" i="64"/>
  <c r="BI74" i="64"/>
  <c r="BI583" i="64"/>
  <c r="BI509" i="64"/>
  <c r="BI145" i="64"/>
  <c r="BI435" i="64"/>
  <c r="BI362" i="64"/>
  <c r="BI287" i="64"/>
  <c r="BI501" i="64"/>
  <c r="BI208" i="64"/>
  <c r="BI427" i="64"/>
  <c r="BI137" i="64"/>
  <c r="BI354" i="64"/>
  <c r="BI575" i="64"/>
  <c r="BI66" i="64"/>
  <c r="BI279" i="64"/>
  <c r="BI424" i="64"/>
  <c r="BI276" i="64"/>
  <c r="BI498" i="64"/>
  <c r="BI134" i="64"/>
  <c r="BI572" i="64"/>
  <c r="BI351" i="64"/>
  <c r="BI205" i="64"/>
  <c r="BI63" i="64"/>
  <c r="BI508" i="64"/>
  <c r="BI144" i="64"/>
  <c r="BI286" i="64"/>
  <c r="BI582" i="64"/>
  <c r="BI434" i="64"/>
  <c r="BI361" i="64"/>
  <c r="BI215" i="64"/>
  <c r="BI73" i="64"/>
  <c r="BI438" i="64"/>
  <c r="BI586" i="64"/>
  <c r="BI219" i="64"/>
  <c r="BI77" i="64"/>
  <c r="BI365" i="64"/>
  <c r="BI290" i="64"/>
  <c r="BI148" i="64"/>
  <c r="BI512" i="64"/>
  <c r="BI140" i="64"/>
  <c r="BI211" i="64"/>
  <c r="BI282" i="64"/>
  <c r="BI504" i="64"/>
  <c r="BI430" i="64"/>
  <c r="BI357" i="64"/>
  <c r="BI578" i="64"/>
  <c r="BI69" i="64"/>
  <c r="BI136" i="64"/>
  <c r="BI278" i="64"/>
  <c r="BI207" i="64"/>
  <c r="BI426" i="64"/>
  <c r="BI500" i="64"/>
  <c r="BI65" i="64"/>
  <c r="BI574" i="64"/>
  <c r="BI353" i="64"/>
  <c r="BI210" i="64"/>
  <c r="BI577" i="64"/>
  <c r="BI356" i="64"/>
  <c r="BI429" i="64"/>
  <c r="BI139" i="64"/>
  <c r="BI503" i="64"/>
  <c r="BI281" i="64"/>
  <c r="BI68" i="64"/>
  <c r="BI150" i="64"/>
  <c r="BI514" i="64"/>
  <c r="BI292" i="64"/>
  <c r="BI440" i="64"/>
  <c r="BI221" i="64"/>
  <c r="BI588" i="64"/>
  <c r="BI79" i="64"/>
  <c r="BI367" i="64"/>
  <c r="BS256" i="46"/>
  <c r="F203" i="56"/>
  <c r="E33" i="71" s="1"/>
  <c r="E19" i="71" s="1"/>
  <c r="E177" i="25"/>
  <c r="E179" i="25" s="1"/>
  <c r="E56" i="57" s="1"/>
  <c r="E30" i="57"/>
  <c r="E228" i="25"/>
  <c r="E30" i="73"/>
  <c r="E31" i="65"/>
  <c r="E26" i="47"/>
  <c r="E26" i="70"/>
  <c r="E32" i="75"/>
  <c r="E34" i="74"/>
  <c r="C29" i="72"/>
  <c r="E25" i="71"/>
  <c r="E37" i="69"/>
  <c r="AX499" i="64"/>
  <c r="AX573" i="64"/>
  <c r="AX425" i="64"/>
  <c r="AX206" i="64"/>
  <c r="AX277" i="64"/>
  <c r="AX64" i="64"/>
  <c r="AX352" i="64"/>
  <c r="AX135" i="64"/>
  <c r="AX212" i="64"/>
  <c r="AX358" i="64"/>
  <c r="AX431" i="64"/>
  <c r="AX579" i="64"/>
  <c r="AX283" i="64"/>
  <c r="AX141" i="64"/>
  <c r="AX70" i="64"/>
  <c r="AX505" i="64"/>
  <c r="BS257" i="46"/>
  <c r="F20" i="56"/>
  <c r="AX136" i="64"/>
  <c r="AX207" i="64"/>
  <c r="AX278" i="64"/>
  <c r="AX426" i="64"/>
  <c r="AX500" i="64"/>
  <c r="AX65" i="64"/>
  <c r="AX353" i="64"/>
  <c r="AX574" i="64"/>
  <c r="AX582" i="64"/>
  <c r="AX508" i="64"/>
  <c r="AX73" i="64"/>
  <c r="AX286" i="64"/>
  <c r="AX215" i="64"/>
  <c r="AX361" i="64"/>
  <c r="AX144" i="64"/>
  <c r="AX434" i="64"/>
  <c r="AX208" i="64"/>
  <c r="AX427" i="64"/>
  <c r="AX575" i="64"/>
  <c r="AX354" i="64"/>
  <c r="AX279" i="64"/>
  <c r="AX137" i="64"/>
  <c r="AX501" i="64"/>
  <c r="AX66" i="64"/>
  <c r="AX363" i="64"/>
  <c r="AX146" i="64"/>
  <c r="AX436" i="64"/>
  <c r="AX584" i="64"/>
  <c r="AX288" i="64"/>
  <c r="AX510" i="64"/>
  <c r="AX217" i="64"/>
  <c r="AX75" i="64"/>
  <c r="AX364" i="64"/>
  <c r="AX585" i="64"/>
  <c r="AX289" i="64"/>
  <c r="AX76" i="64"/>
  <c r="AX218" i="64"/>
  <c r="AX437" i="64"/>
  <c r="AX147" i="64"/>
  <c r="AX511" i="64"/>
  <c r="AX440" i="64"/>
  <c r="AX79" i="64"/>
  <c r="AX150" i="64"/>
  <c r="AX221" i="64"/>
  <c r="AX588" i="64"/>
  <c r="AX514" i="64"/>
  <c r="AX292" i="64"/>
  <c r="AX367" i="64"/>
  <c r="AX578" i="64"/>
  <c r="AX140" i="64"/>
  <c r="AX69" i="64"/>
  <c r="AX211" i="64"/>
  <c r="AX430" i="64"/>
  <c r="AX357" i="64"/>
  <c r="AX504" i="64"/>
  <c r="AX282" i="64"/>
  <c r="S203" i="56"/>
  <c r="R42" i="74" s="1"/>
  <c r="R22" i="74" s="1"/>
  <c r="CF256" i="46"/>
  <c r="R177" i="25"/>
  <c r="R179" i="25" s="1"/>
  <c r="R56" i="57" s="1"/>
  <c r="R30" i="57"/>
  <c r="R45" i="69"/>
  <c r="R24" i="69" s="1"/>
  <c r="R228" i="25"/>
  <c r="BK285" i="64"/>
  <c r="BK72" i="64"/>
  <c r="BK214" i="64"/>
  <c r="BK507" i="64"/>
  <c r="BK143" i="64"/>
  <c r="BK433" i="64"/>
  <c r="BK581" i="64"/>
  <c r="BK360" i="64"/>
  <c r="BK71" i="64"/>
  <c r="BK213" i="64"/>
  <c r="BK506" i="64"/>
  <c r="BK580" i="64"/>
  <c r="BK284" i="64"/>
  <c r="BK359" i="64"/>
  <c r="BK142" i="64"/>
  <c r="BK432" i="64"/>
  <c r="BK280" i="64"/>
  <c r="BK67" i="64"/>
  <c r="BK576" i="64"/>
  <c r="BK502" i="64"/>
  <c r="BK138" i="64"/>
  <c r="BK355" i="64"/>
  <c r="BK209" i="64"/>
  <c r="BK428" i="64"/>
  <c r="BK511" i="64"/>
  <c r="BK147" i="64"/>
  <c r="BK364" i="64"/>
  <c r="BK218" i="64"/>
  <c r="BK437" i="64"/>
  <c r="BK289" i="64"/>
  <c r="BK76" i="64"/>
  <c r="BK585" i="64"/>
  <c r="BK145" i="64"/>
  <c r="BK435" i="64"/>
  <c r="BK509" i="64"/>
  <c r="BK287" i="64"/>
  <c r="BK74" i="64"/>
  <c r="BK216" i="64"/>
  <c r="BK583" i="64"/>
  <c r="BK362" i="64"/>
  <c r="BK206" i="64"/>
  <c r="BK277" i="64"/>
  <c r="BK499" i="64"/>
  <c r="BK135" i="64"/>
  <c r="BK573" i="64"/>
  <c r="BK64" i="64"/>
  <c r="BK352" i="64"/>
  <c r="BK425" i="64"/>
  <c r="BK366" i="64"/>
  <c r="BK513" i="64"/>
  <c r="BK78" i="64"/>
  <c r="BK149" i="64"/>
  <c r="BK220" i="64"/>
  <c r="BK587" i="64"/>
  <c r="BK439" i="64"/>
  <c r="BK291" i="64"/>
  <c r="BK356" i="64"/>
  <c r="BK429" i="64"/>
  <c r="BK68" i="64"/>
  <c r="BK503" i="64"/>
  <c r="BK210" i="64"/>
  <c r="BK281" i="64"/>
  <c r="BK577" i="64"/>
  <c r="BK139" i="64"/>
  <c r="BK151" i="64"/>
  <c r="BK368" i="64"/>
  <c r="BK293" i="64"/>
  <c r="BK589" i="64"/>
  <c r="BK222" i="64"/>
  <c r="BK80" i="64"/>
  <c r="BK515" i="64"/>
  <c r="BK441" i="64"/>
  <c r="BK514" i="64"/>
  <c r="BK367" i="64"/>
  <c r="BK79" i="64"/>
  <c r="BK440" i="64"/>
  <c r="BK150" i="64"/>
  <c r="BK588" i="64"/>
  <c r="BK221" i="64"/>
  <c r="BK292" i="64"/>
  <c r="J32" i="75"/>
  <c r="J26" i="70"/>
  <c r="J31" i="65"/>
  <c r="J34" i="74"/>
  <c r="J37" i="69"/>
  <c r="J26" i="47"/>
  <c r="J25" i="71"/>
  <c r="J30" i="73"/>
  <c r="K203" i="56"/>
  <c r="J45" i="69" s="1"/>
  <c r="J24" i="69" s="1"/>
  <c r="BX256" i="46"/>
  <c r="J177" i="25"/>
  <c r="J179" i="25" s="1"/>
  <c r="J56" i="57" s="1"/>
  <c r="BC507" i="64"/>
  <c r="BC581" i="64"/>
  <c r="BC143" i="64"/>
  <c r="BC214" i="64"/>
  <c r="BC360" i="64"/>
  <c r="BC433" i="64"/>
  <c r="BC285" i="64"/>
  <c r="BC72" i="64"/>
  <c r="BC578" i="64"/>
  <c r="BC282" i="64"/>
  <c r="BC430" i="64"/>
  <c r="BC357" i="64"/>
  <c r="BC140" i="64"/>
  <c r="BC69" i="64"/>
  <c r="BC504" i="64"/>
  <c r="BC211" i="64"/>
  <c r="BC438" i="64"/>
  <c r="BC586" i="64"/>
  <c r="BC219" i="64"/>
  <c r="BC512" i="64"/>
  <c r="BC365" i="64"/>
  <c r="BC148" i="64"/>
  <c r="BC290" i="64"/>
  <c r="BC77" i="64"/>
  <c r="BC65" i="64"/>
  <c r="BC278" i="64"/>
  <c r="BC207" i="64"/>
  <c r="BC353" i="64"/>
  <c r="BC500" i="64"/>
  <c r="BC426" i="64"/>
  <c r="BC136" i="64"/>
  <c r="BC574" i="64"/>
  <c r="BC352" i="64"/>
  <c r="BC573" i="64"/>
  <c r="BC135" i="64"/>
  <c r="BC277" i="64"/>
  <c r="BC425" i="64"/>
  <c r="BC206" i="64"/>
  <c r="BC499" i="64"/>
  <c r="BC64" i="64"/>
  <c r="BC68" i="64"/>
  <c r="BC281" i="64"/>
  <c r="BC139" i="64"/>
  <c r="BC356" i="64"/>
  <c r="BC210" i="64"/>
  <c r="BC429" i="64"/>
  <c r="BC577" i="64"/>
  <c r="BC503" i="64"/>
  <c r="BC288" i="64"/>
  <c r="BC436" i="64"/>
  <c r="BC75" i="64"/>
  <c r="BC146" i="64"/>
  <c r="BC217" i="64"/>
  <c r="BC510" i="64"/>
  <c r="BC584" i="64"/>
  <c r="BC363" i="64"/>
  <c r="BC73" i="64"/>
  <c r="BC508" i="64"/>
  <c r="BC582" i="64"/>
  <c r="BC144" i="64"/>
  <c r="BC215" i="64"/>
  <c r="BC286" i="64"/>
  <c r="BC434" i="64"/>
  <c r="BC361" i="64"/>
  <c r="BC79" i="64"/>
  <c r="BC514" i="64"/>
  <c r="BC588" i="64"/>
  <c r="BC292" i="64"/>
  <c r="BC440" i="64"/>
  <c r="BC150" i="64"/>
  <c r="BC367" i="64"/>
  <c r="BC221" i="64"/>
  <c r="BC70" i="64"/>
  <c r="BC212" i="64"/>
  <c r="BC505" i="64"/>
  <c r="BC431" i="64"/>
  <c r="BC579" i="64"/>
  <c r="BC141" i="64"/>
  <c r="BC358" i="64"/>
  <c r="BC283" i="64"/>
  <c r="G30" i="57"/>
  <c r="G228" i="25"/>
  <c r="AZ440" i="64"/>
  <c r="AZ221" i="64"/>
  <c r="AZ588" i="64"/>
  <c r="AZ292" i="64"/>
  <c r="AZ367" i="64"/>
  <c r="AZ514" i="64"/>
  <c r="AZ150" i="64"/>
  <c r="AZ79" i="64"/>
  <c r="AZ135" i="64"/>
  <c r="AZ573" i="64"/>
  <c r="AZ206" i="64"/>
  <c r="AZ64" i="64"/>
  <c r="AZ499" i="64"/>
  <c r="AZ425" i="64"/>
  <c r="AZ352" i="64"/>
  <c r="AZ277" i="64"/>
  <c r="AZ423" i="64"/>
  <c r="AZ204" i="64"/>
  <c r="AZ350" i="64"/>
  <c r="AZ275" i="64"/>
  <c r="AZ133" i="64"/>
  <c r="AZ571" i="64"/>
  <c r="AZ497" i="64"/>
  <c r="AZ62" i="64"/>
  <c r="AZ286" i="64"/>
  <c r="AZ73" i="64"/>
  <c r="AZ215" i="64"/>
  <c r="AZ582" i="64"/>
  <c r="AZ361" i="64"/>
  <c r="AZ434" i="64"/>
  <c r="AZ508" i="64"/>
  <c r="AZ144" i="64"/>
  <c r="AZ431" i="64"/>
  <c r="AZ579" i="64"/>
  <c r="AZ505" i="64"/>
  <c r="AZ212" i="64"/>
  <c r="AZ283" i="64"/>
  <c r="AZ141" i="64"/>
  <c r="AZ358" i="64"/>
  <c r="AZ70" i="64"/>
  <c r="AZ276" i="64"/>
  <c r="AZ498" i="64"/>
  <c r="AZ572" i="64"/>
  <c r="AZ424" i="64"/>
  <c r="AZ134" i="64"/>
  <c r="AZ63" i="64"/>
  <c r="AZ205" i="64"/>
  <c r="AZ351" i="64"/>
  <c r="AZ293" i="64"/>
  <c r="AZ515" i="64"/>
  <c r="AZ222" i="64"/>
  <c r="AZ368" i="64"/>
  <c r="AZ589" i="64"/>
  <c r="AZ151" i="64"/>
  <c r="AZ80" i="64"/>
  <c r="AZ441" i="64"/>
  <c r="AZ578" i="64"/>
  <c r="AZ140" i="64"/>
  <c r="AZ282" i="64"/>
  <c r="AZ430" i="64"/>
  <c r="AZ504" i="64"/>
  <c r="AZ357" i="64"/>
  <c r="AZ69" i="64"/>
  <c r="AZ211" i="64"/>
  <c r="AZ145" i="64"/>
  <c r="AZ583" i="64"/>
  <c r="AZ216" i="64"/>
  <c r="AZ287" i="64"/>
  <c r="AZ362" i="64"/>
  <c r="AZ509" i="64"/>
  <c r="AZ74" i="64"/>
  <c r="AZ435" i="64"/>
  <c r="AZ577" i="64"/>
  <c r="AZ210" i="64"/>
  <c r="AZ356" i="64"/>
  <c r="AZ503" i="64"/>
  <c r="AZ68" i="64"/>
  <c r="AZ139" i="64"/>
  <c r="AZ281" i="64"/>
  <c r="AZ429" i="64"/>
  <c r="I34" i="74"/>
  <c r="I30" i="73"/>
  <c r="I37" i="69"/>
  <c r="I26" i="70"/>
  <c r="I32" i="75"/>
  <c r="I25" i="71"/>
  <c r="I26" i="47"/>
  <c r="I31" i="65"/>
  <c r="J203" i="56"/>
  <c r="I34" i="70" s="1"/>
  <c r="I20" i="70" s="1"/>
  <c r="BW256" i="46"/>
  <c r="I177" i="25"/>
  <c r="I179" i="25" s="1"/>
  <c r="I56" i="57" s="1"/>
  <c r="BB441" i="64"/>
  <c r="BB80" i="64"/>
  <c r="BB368" i="64"/>
  <c r="BB589" i="64"/>
  <c r="BB151" i="64"/>
  <c r="BB222" i="64"/>
  <c r="BB293" i="64"/>
  <c r="BB515" i="64"/>
  <c r="BB431" i="64"/>
  <c r="BB579" i="64"/>
  <c r="BB505" i="64"/>
  <c r="BB358" i="64"/>
  <c r="BB212" i="64"/>
  <c r="BB141" i="64"/>
  <c r="BB283" i="64"/>
  <c r="BB70" i="64"/>
  <c r="BB67" i="64"/>
  <c r="BB138" i="64"/>
  <c r="BB209" i="64"/>
  <c r="BB502" i="64"/>
  <c r="BB280" i="64"/>
  <c r="BB428" i="64"/>
  <c r="BB355" i="64"/>
  <c r="BB576" i="64"/>
  <c r="BB145" i="64"/>
  <c r="BB362" i="64"/>
  <c r="BB74" i="64"/>
  <c r="BB287" i="64"/>
  <c r="BB583" i="64"/>
  <c r="BB435" i="64"/>
  <c r="BB509" i="64"/>
  <c r="BB216" i="64"/>
  <c r="BB292" i="64"/>
  <c r="BB367" i="64"/>
  <c r="BB440" i="64"/>
  <c r="BB79" i="64"/>
  <c r="BB588" i="64"/>
  <c r="BB514" i="64"/>
  <c r="BB150" i="64"/>
  <c r="BB221" i="64"/>
  <c r="BB73" i="64"/>
  <c r="BB582" i="64"/>
  <c r="BB361" i="64"/>
  <c r="BB508" i="64"/>
  <c r="BB215" i="64"/>
  <c r="BB434" i="64"/>
  <c r="BB144" i="64"/>
  <c r="BB286" i="64"/>
  <c r="BB66" i="64"/>
  <c r="BB208" i="64"/>
  <c r="BB354" i="64"/>
  <c r="BB279" i="64"/>
  <c r="BB575" i="64"/>
  <c r="BB501" i="64"/>
  <c r="BB427" i="64"/>
  <c r="BB137" i="64"/>
  <c r="BB511" i="64"/>
  <c r="BB218" i="64"/>
  <c r="BB147" i="64"/>
  <c r="BB289" i="64"/>
  <c r="BB364" i="64"/>
  <c r="BB585" i="64"/>
  <c r="BB76" i="64"/>
  <c r="BB437" i="64"/>
  <c r="BB497" i="64"/>
  <c r="BB275" i="64"/>
  <c r="BB423" i="64"/>
  <c r="BB350" i="64"/>
  <c r="BB62" i="64"/>
  <c r="BB133" i="64"/>
  <c r="BB571" i="64"/>
  <c r="BB204" i="64"/>
  <c r="BB290" i="64"/>
  <c r="BB512" i="64"/>
  <c r="BB438" i="64"/>
  <c r="BB365" i="64"/>
  <c r="BB148" i="64"/>
  <c r="BB586" i="64"/>
  <c r="BB77" i="64"/>
  <c r="BB219" i="64"/>
  <c r="U30" i="57"/>
  <c r="U228" i="25"/>
  <c r="U30" i="73"/>
  <c r="U26" i="70"/>
  <c r="U31" i="65"/>
  <c r="U34" i="74"/>
  <c r="U32" i="75"/>
  <c r="U25" i="71"/>
  <c r="U26" i="47"/>
  <c r="U37" i="69"/>
  <c r="BN292" i="64"/>
  <c r="BN367" i="64"/>
  <c r="BN514" i="64"/>
  <c r="BN221" i="64"/>
  <c r="BN440" i="64"/>
  <c r="BN588" i="64"/>
  <c r="BN150" i="64"/>
  <c r="BN79" i="64"/>
  <c r="BN366" i="64"/>
  <c r="BN513" i="64"/>
  <c r="BN220" i="64"/>
  <c r="BN291" i="64"/>
  <c r="BN439" i="64"/>
  <c r="BN587" i="64"/>
  <c r="BN78" i="64"/>
  <c r="BN149" i="64"/>
  <c r="BN68" i="64"/>
  <c r="BN429" i="64"/>
  <c r="BN356" i="64"/>
  <c r="BN139" i="64"/>
  <c r="BN503" i="64"/>
  <c r="BN210" i="64"/>
  <c r="BN577" i="64"/>
  <c r="BN281" i="64"/>
  <c r="BN63" i="64"/>
  <c r="BN205" i="64"/>
  <c r="BN134" i="64"/>
  <c r="BN351" i="64"/>
  <c r="BN424" i="64"/>
  <c r="BN276" i="64"/>
  <c r="BN572" i="64"/>
  <c r="BN498" i="64"/>
  <c r="BN431" i="64"/>
  <c r="BN212" i="64"/>
  <c r="BN505" i="64"/>
  <c r="BN358" i="64"/>
  <c r="BN70" i="64"/>
  <c r="BN283" i="64"/>
  <c r="BN141" i="64"/>
  <c r="BN579" i="64"/>
  <c r="BN144" i="64"/>
  <c r="BN73" i="64"/>
  <c r="BN286" i="64"/>
  <c r="BN361" i="64"/>
  <c r="BN508" i="64"/>
  <c r="BN215" i="64"/>
  <c r="BN582" i="64"/>
  <c r="BN434" i="64"/>
  <c r="BN135" i="64"/>
  <c r="BN352" i="64"/>
  <c r="BN64" i="64"/>
  <c r="BN425" i="64"/>
  <c r="BN499" i="64"/>
  <c r="BN277" i="64"/>
  <c r="BN206" i="64"/>
  <c r="BN573" i="64"/>
  <c r="BN62" i="64"/>
  <c r="BN571" i="64"/>
  <c r="BN423" i="64"/>
  <c r="BN133" i="64"/>
  <c r="BN350" i="64"/>
  <c r="BN204" i="64"/>
  <c r="BN497" i="64"/>
  <c r="BN275" i="64"/>
  <c r="BN65" i="64"/>
  <c r="BN278" i="64"/>
  <c r="BN500" i="64"/>
  <c r="BN426" i="64"/>
  <c r="BN574" i="64"/>
  <c r="BN207" i="64"/>
  <c r="BN353" i="64"/>
  <c r="BN136" i="64"/>
  <c r="BN140" i="64"/>
  <c r="BN282" i="64"/>
  <c r="BN211" i="64"/>
  <c r="BN430" i="64"/>
  <c r="BN504" i="64"/>
  <c r="BN578" i="64"/>
  <c r="BN69" i="64"/>
  <c r="BN357" i="64"/>
  <c r="BD274" i="64"/>
  <c r="BD61" i="64"/>
  <c r="BD496" i="64"/>
  <c r="BD422" i="64"/>
  <c r="BD349" i="64"/>
  <c r="BD132" i="64"/>
  <c r="BD570" i="64"/>
  <c r="BD203" i="64"/>
  <c r="K32" i="75"/>
  <c r="K34" i="74"/>
  <c r="K26" i="47"/>
  <c r="K25" i="71"/>
  <c r="K30" i="73"/>
  <c r="K37" i="69"/>
  <c r="K31" i="65"/>
  <c r="K26" i="70"/>
  <c r="BD580" i="64"/>
  <c r="BD506" i="64"/>
  <c r="BD359" i="64"/>
  <c r="BD142" i="64"/>
  <c r="BD213" i="64"/>
  <c r="BD71" i="64"/>
  <c r="BD432" i="64"/>
  <c r="BD284" i="64"/>
  <c r="BD276" i="64"/>
  <c r="BD205" i="64"/>
  <c r="BD63" i="64"/>
  <c r="BD134" i="64"/>
  <c r="BD572" i="64"/>
  <c r="BD498" i="64"/>
  <c r="BD424" i="64"/>
  <c r="BD351" i="64"/>
  <c r="BD70" i="64"/>
  <c r="BD283" i="64"/>
  <c r="BD358" i="64"/>
  <c r="BD141" i="64"/>
  <c r="BD505" i="64"/>
  <c r="BD579" i="64"/>
  <c r="BD212" i="64"/>
  <c r="BD431" i="64"/>
  <c r="BD353" i="64"/>
  <c r="BD426" i="64"/>
  <c r="BD207" i="64"/>
  <c r="BD574" i="64"/>
  <c r="BD500" i="64"/>
  <c r="BD136" i="64"/>
  <c r="BD278" i="64"/>
  <c r="BD65" i="64"/>
  <c r="BD361" i="64"/>
  <c r="BD144" i="64"/>
  <c r="BD434" i="64"/>
  <c r="BD215" i="64"/>
  <c r="BD286" i="64"/>
  <c r="BD582" i="64"/>
  <c r="BD508" i="64"/>
  <c r="BD73" i="64"/>
  <c r="BD277" i="64"/>
  <c r="BD135" i="64"/>
  <c r="BD206" i="64"/>
  <c r="BD499" i="64"/>
  <c r="BD64" i="64"/>
  <c r="BD425" i="64"/>
  <c r="BD573" i="64"/>
  <c r="BD352" i="64"/>
  <c r="BD147" i="64"/>
  <c r="BD585" i="64"/>
  <c r="BD289" i="64"/>
  <c r="BD364" i="64"/>
  <c r="BD437" i="64"/>
  <c r="BD218" i="64"/>
  <c r="BD76" i="64"/>
  <c r="BD511" i="64"/>
  <c r="BD149" i="64"/>
  <c r="BD291" i="64"/>
  <c r="BD366" i="64"/>
  <c r="BD513" i="64"/>
  <c r="BD78" i="64"/>
  <c r="BD220" i="64"/>
  <c r="BD587" i="64"/>
  <c r="BD439" i="64"/>
  <c r="BD575" i="64"/>
  <c r="BD137" i="64"/>
  <c r="BD501" i="64"/>
  <c r="BD279" i="64"/>
  <c r="BD208" i="64"/>
  <c r="BD66" i="64"/>
  <c r="BD427" i="64"/>
  <c r="BD354" i="64"/>
  <c r="BD586" i="64"/>
  <c r="BD148" i="64"/>
  <c r="BD290" i="64"/>
  <c r="BD512" i="64"/>
  <c r="BD365" i="64"/>
  <c r="BD438" i="64"/>
  <c r="BD77" i="64"/>
  <c r="BD219" i="64"/>
  <c r="O32" i="57"/>
  <c r="P84" i="56"/>
  <c r="H32" i="57"/>
  <c r="I84" i="56"/>
  <c r="K84" i="56"/>
  <c r="J33" i="57"/>
  <c r="G33" i="57"/>
  <c r="F84" i="56"/>
  <c r="J84" i="56"/>
  <c r="I33" i="57"/>
  <c r="F33" i="57"/>
  <c r="G84" i="56"/>
  <c r="R32" i="57"/>
  <c r="S84" i="56"/>
  <c r="M32" i="57"/>
  <c r="CN189" i="46"/>
  <c r="CO189" i="46" s="1"/>
  <c r="E256" i="56"/>
  <c r="D48" i="57"/>
  <c r="D76" i="56"/>
  <c r="K76" i="44" s="1"/>
  <c r="L76" i="44" s="1"/>
  <c r="BQ654" i="64"/>
  <c r="BQ653" i="64"/>
  <c r="D78" i="56"/>
  <c r="K78" i="44" s="1"/>
  <c r="L78" i="44" s="1"/>
  <c r="D68" i="56"/>
  <c r="K68" i="44" s="1"/>
  <c r="L68" i="44" s="1"/>
  <c r="D75" i="56"/>
  <c r="K75" i="44" s="1"/>
  <c r="L75" i="44" s="1"/>
  <c r="D80" i="56"/>
  <c r="K80" i="44" s="1"/>
  <c r="L80" i="44" s="1"/>
  <c r="BQ648" i="64"/>
  <c r="CN66" i="46"/>
  <c r="CO66" i="46" s="1"/>
  <c r="BS84" i="46"/>
  <c r="D254" i="25"/>
  <c r="D212" i="56"/>
  <c r="K210" i="44" s="1"/>
  <c r="L210" i="44" s="1"/>
  <c r="CJ256" i="46"/>
  <c r="W203" i="56"/>
  <c r="V40" i="75" s="1"/>
  <c r="V22" i="75" s="1"/>
  <c r="V177" i="25"/>
  <c r="V179" i="25" s="1"/>
  <c r="V56" i="57" s="1"/>
  <c r="BO279" i="64"/>
  <c r="BO354" i="64"/>
  <c r="BO137" i="64"/>
  <c r="BO66" i="64"/>
  <c r="BO501" i="64"/>
  <c r="BO208" i="64"/>
  <c r="BO575" i="64"/>
  <c r="BO427" i="64"/>
  <c r="BO432" i="64"/>
  <c r="BO142" i="64"/>
  <c r="BO580" i="64"/>
  <c r="BO284" i="64"/>
  <c r="BO506" i="64"/>
  <c r="BO71" i="64"/>
  <c r="BO359" i="64"/>
  <c r="BO213" i="64"/>
  <c r="CJ257" i="46"/>
  <c r="W20" i="56"/>
  <c r="BO67" i="64"/>
  <c r="BO209" i="64"/>
  <c r="BO280" i="64"/>
  <c r="BO138" i="64"/>
  <c r="BO576" i="64"/>
  <c r="BO355" i="64"/>
  <c r="BO502" i="64"/>
  <c r="BO428" i="64"/>
  <c r="BO366" i="64"/>
  <c r="BO439" i="64"/>
  <c r="BO587" i="64"/>
  <c r="BO220" i="64"/>
  <c r="BO291" i="64"/>
  <c r="BO513" i="64"/>
  <c r="BO78" i="64"/>
  <c r="BO149" i="64"/>
  <c r="BO145" i="64"/>
  <c r="BO74" i="64"/>
  <c r="BO435" i="64"/>
  <c r="BO216" i="64"/>
  <c r="BO583" i="64"/>
  <c r="BO287" i="64"/>
  <c r="BO509" i="64"/>
  <c r="BO362" i="64"/>
  <c r="BO214" i="64"/>
  <c r="BO285" i="64"/>
  <c r="BO72" i="64"/>
  <c r="BO507" i="64"/>
  <c r="BO433" i="64"/>
  <c r="BO360" i="64"/>
  <c r="BO581" i="64"/>
  <c r="BO143" i="64"/>
  <c r="BO222" i="64"/>
  <c r="BO151" i="64"/>
  <c r="BO589" i="64"/>
  <c r="BO515" i="64"/>
  <c r="BO441" i="64"/>
  <c r="BO80" i="64"/>
  <c r="BO293" i="64"/>
  <c r="BO368" i="64"/>
  <c r="BO585" i="64"/>
  <c r="BO218" i="64"/>
  <c r="BO364" i="64"/>
  <c r="BO511" i="64"/>
  <c r="BO289" i="64"/>
  <c r="BO437" i="64"/>
  <c r="BO76" i="64"/>
  <c r="BO147" i="64"/>
  <c r="BO68" i="64"/>
  <c r="BO356" i="64"/>
  <c r="BO210" i="64"/>
  <c r="BO429" i="64"/>
  <c r="BO503" i="64"/>
  <c r="BO281" i="64"/>
  <c r="BO139" i="64"/>
  <c r="BO577" i="64"/>
  <c r="BP132" i="64"/>
  <c r="BP422" i="64"/>
  <c r="BP274" i="64"/>
  <c r="BP61" i="64"/>
  <c r="BP496" i="64"/>
  <c r="BP570" i="64"/>
  <c r="BP349" i="64"/>
  <c r="BP203" i="64"/>
  <c r="W26" i="70"/>
  <c r="W30" i="73"/>
  <c r="W32" i="75"/>
  <c r="W31" i="65"/>
  <c r="W26" i="47"/>
  <c r="W34" i="74"/>
  <c r="W37" i="69"/>
  <c r="W25" i="71"/>
  <c r="BP501" i="64"/>
  <c r="BP279" i="64"/>
  <c r="BP137" i="64"/>
  <c r="BP354" i="64"/>
  <c r="BP208" i="64"/>
  <c r="BP575" i="64"/>
  <c r="BP427" i="64"/>
  <c r="BP66" i="64"/>
  <c r="BP220" i="64"/>
  <c r="BP439" i="64"/>
  <c r="BP366" i="64"/>
  <c r="BP513" i="64"/>
  <c r="BP291" i="64"/>
  <c r="BP78" i="64"/>
  <c r="BP149" i="64"/>
  <c r="BP587" i="64"/>
  <c r="BP68" i="64"/>
  <c r="BP577" i="64"/>
  <c r="BP281" i="64"/>
  <c r="BP139" i="64"/>
  <c r="BP210" i="64"/>
  <c r="BP356" i="64"/>
  <c r="BP429" i="64"/>
  <c r="BP503" i="64"/>
  <c r="BP69" i="64"/>
  <c r="BP211" i="64"/>
  <c r="BP282" i="64"/>
  <c r="BP430" i="64"/>
  <c r="BP140" i="64"/>
  <c r="BP578" i="64"/>
  <c r="BP504" i="64"/>
  <c r="BP357" i="64"/>
  <c r="BP423" i="64"/>
  <c r="BP133" i="64"/>
  <c r="BP571" i="64"/>
  <c r="BP497" i="64"/>
  <c r="BP350" i="64"/>
  <c r="BP204" i="64"/>
  <c r="BP275" i="64"/>
  <c r="BP62" i="64"/>
  <c r="BP71" i="64"/>
  <c r="BP284" i="64"/>
  <c r="BP580" i="64"/>
  <c r="BP213" i="64"/>
  <c r="BP432" i="64"/>
  <c r="BP359" i="64"/>
  <c r="BP142" i="64"/>
  <c r="BP506" i="64"/>
  <c r="BP147" i="64"/>
  <c r="BP364" i="64"/>
  <c r="BP218" i="64"/>
  <c r="BP289" i="64"/>
  <c r="BP585" i="64"/>
  <c r="BP76" i="64"/>
  <c r="BP511" i="64"/>
  <c r="BP437" i="64"/>
  <c r="BP64" i="64"/>
  <c r="BP206" i="64"/>
  <c r="BP425" i="64"/>
  <c r="BP352" i="64"/>
  <c r="BP135" i="64"/>
  <c r="BP573" i="64"/>
  <c r="BP499" i="64"/>
  <c r="BP277" i="64"/>
  <c r="BP70" i="64"/>
  <c r="BP431" i="64"/>
  <c r="BP358" i="64"/>
  <c r="BP579" i="64"/>
  <c r="BP283" i="64"/>
  <c r="BP141" i="64"/>
  <c r="BP212" i="64"/>
  <c r="BP505" i="64"/>
  <c r="BP441" i="64"/>
  <c r="BP589" i="64"/>
  <c r="BP222" i="64"/>
  <c r="BP293" i="64"/>
  <c r="BP515" i="64"/>
  <c r="BP151" i="64"/>
  <c r="BP368" i="64"/>
  <c r="BP80" i="64"/>
  <c r="CB256" i="46"/>
  <c r="O203" i="56"/>
  <c r="N45" i="69" s="1"/>
  <c r="N24" i="69" s="1"/>
  <c r="N177" i="25"/>
  <c r="N179" i="25" s="1"/>
  <c r="N56" i="57" s="1"/>
  <c r="N30" i="57"/>
  <c r="N228" i="25"/>
  <c r="N26" i="47"/>
  <c r="N30" i="73"/>
  <c r="N26" i="70"/>
  <c r="N37" i="69"/>
  <c r="N34" i="74"/>
  <c r="N32" i="75"/>
  <c r="N25" i="71"/>
  <c r="N31" i="65"/>
  <c r="BG79" i="64"/>
  <c r="BG588" i="64"/>
  <c r="BG440" i="64"/>
  <c r="BG514" i="64"/>
  <c r="BG292" i="64"/>
  <c r="BG150" i="64"/>
  <c r="BG367" i="64"/>
  <c r="BG221" i="64"/>
  <c r="BG505" i="64"/>
  <c r="BG358" i="64"/>
  <c r="BG141" i="64"/>
  <c r="BG431" i="64"/>
  <c r="BG212" i="64"/>
  <c r="BG283" i="64"/>
  <c r="BG70" i="64"/>
  <c r="BG579" i="64"/>
  <c r="CB257" i="46"/>
  <c r="O20" i="56"/>
  <c r="BG147" i="64"/>
  <c r="BG289" i="64"/>
  <c r="BG218" i="64"/>
  <c r="BG364" i="64"/>
  <c r="BG511" i="64"/>
  <c r="BG76" i="64"/>
  <c r="BG585" i="64"/>
  <c r="BG437" i="64"/>
  <c r="BG573" i="64"/>
  <c r="BG277" i="64"/>
  <c r="BG206" i="64"/>
  <c r="BG135" i="64"/>
  <c r="BG64" i="64"/>
  <c r="BG499" i="64"/>
  <c r="BG425" i="64"/>
  <c r="BG352" i="64"/>
  <c r="BG137" i="64"/>
  <c r="BG354" i="64"/>
  <c r="BG279" i="64"/>
  <c r="BG427" i="64"/>
  <c r="BG575" i="64"/>
  <c r="BG66" i="64"/>
  <c r="BG208" i="64"/>
  <c r="BG501" i="64"/>
  <c r="BG62" i="64"/>
  <c r="BG497" i="64"/>
  <c r="BG133" i="64"/>
  <c r="BG204" i="64"/>
  <c r="BG571" i="64"/>
  <c r="BG350" i="64"/>
  <c r="BG423" i="64"/>
  <c r="BG275" i="64"/>
  <c r="BG366" i="64"/>
  <c r="BG587" i="64"/>
  <c r="BG149" i="64"/>
  <c r="BG220" i="64"/>
  <c r="BG513" i="64"/>
  <c r="BG439" i="64"/>
  <c r="BG78" i="64"/>
  <c r="BG291" i="64"/>
  <c r="BG512" i="64"/>
  <c r="BG148" i="64"/>
  <c r="BG77" i="64"/>
  <c r="BG586" i="64"/>
  <c r="BG438" i="64"/>
  <c r="BG290" i="64"/>
  <c r="BG365" i="64"/>
  <c r="BG219" i="64"/>
  <c r="BG574" i="64"/>
  <c r="BG136" i="64"/>
  <c r="BG207" i="64"/>
  <c r="BG353" i="64"/>
  <c r="BG278" i="64"/>
  <c r="BG500" i="64"/>
  <c r="BG65" i="64"/>
  <c r="BG426" i="64"/>
  <c r="M30" i="57"/>
  <c r="M228" i="25"/>
  <c r="BF140" i="64"/>
  <c r="BF357" i="64"/>
  <c r="BF504" i="64"/>
  <c r="BF578" i="64"/>
  <c r="BF69" i="64"/>
  <c r="BF430" i="64"/>
  <c r="BF211" i="64"/>
  <c r="BF282" i="64"/>
  <c r="BF435" i="64"/>
  <c r="BF583" i="64"/>
  <c r="BF362" i="64"/>
  <c r="BF216" i="64"/>
  <c r="BF287" i="64"/>
  <c r="BF145" i="64"/>
  <c r="BF74" i="64"/>
  <c r="BF509" i="64"/>
  <c r="CA257" i="46"/>
  <c r="N20" i="56"/>
  <c r="BF352" i="64"/>
  <c r="BF206" i="64"/>
  <c r="BF425" i="64"/>
  <c r="BF64" i="64"/>
  <c r="BF135" i="64"/>
  <c r="BF277" i="64"/>
  <c r="BF573" i="64"/>
  <c r="BF499" i="64"/>
  <c r="BF588" i="64"/>
  <c r="BF79" i="64"/>
  <c r="BF367" i="64"/>
  <c r="BF440" i="64"/>
  <c r="BF514" i="64"/>
  <c r="BF292" i="64"/>
  <c r="BF221" i="64"/>
  <c r="BF150" i="64"/>
  <c r="BF441" i="64"/>
  <c r="BF151" i="64"/>
  <c r="BF515" i="64"/>
  <c r="BF589" i="64"/>
  <c r="BF222" i="64"/>
  <c r="BF80" i="64"/>
  <c r="BF368" i="64"/>
  <c r="BF293" i="64"/>
  <c r="BF436" i="64"/>
  <c r="BF146" i="64"/>
  <c r="BF75" i="64"/>
  <c r="BF510" i="64"/>
  <c r="BF363" i="64"/>
  <c r="BF217" i="64"/>
  <c r="BF288" i="64"/>
  <c r="BF584" i="64"/>
  <c r="BF138" i="64"/>
  <c r="BF355" i="64"/>
  <c r="BF67" i="64"/>
  <c r="BF209" i="64"/>
  <c r="BF502" i="64"/>
  <c r="BF280" i="64"/>
  <c r="BF428" i="64"/>
  <c r="BF576" i="64"/>
  <c r="BF497" i="64"/>
  <c r="BF571" i="64"/>
  <c r="BF204" i="64"/>
  <c r="BF423" i="64"/>
  <c r="BF133" i="64"/>
  <c r="BF275" i="64"/>
  <c r="BF350" i="64"/>
  <c r="BF62" i="64"/>
  <c r="BF142" i="64"/>
  <c r="BF213" i="64"/>
  <c r="BF432" i="64"/>
  <c r="BF71" i="64"/>
  <c r="BF580" i="64"/>
  <c r="BF359" i="64"/>
  <c r="BF506" i="64"/>
  <c r="BF284" i="64"/>
  <c r="L34" i="74"/>
  <c r="L30" i="73"/>
  <c r="L31" i="65"/>
  <c r="L37" i="69"/>
  <c r="L32" i="75"/>
  <c r="L26" i="47"/>
  <c r="L26" i="70"/>
  <c r="L25" i="71"/>
  <c r="M203" i="56"/>
  <c r="L33" i="71" s="1"/>
  <c r="L19" i="71" s="1"/>
  <c r="BZ256" i="46"/>
  <c r="L177" i="25"/>
  <c r="L179" i="25" s="1"/>
  <c r="L56" i="57" s="1"/>
  <c r="BE148" i="64"/>
  <c r="BE365" i="64"/>
  <c r="BE512" i="64"/>
  <c r="BE290" i="64"/>
  <c r="BE438" i="64"/>
  <c r="BE219" i="64"/>
  <c r="BE586" i="64"/>
  <c r="BE77" i="64"/>
  <c r="BE65" i="64"/>
  <c r="BE136" i="64"/>
  <c r="BE500" i="64"/>
  <c r="BE278" i="64"/>
  <c r="BE207" i="64"/>
  <c r="BE574" i="64"/>
  <c r="BE426" i="64"/>
  <c r="BE353" i="64"/>
  <c r="BE572" i="64"/>
  <c r="BE205" i="64"/>
  <c r="BE424" i="64"/>
  <c r="BE134" i="64"/>
  <c r="BE498" i="64"/>
  <c r="BE276" i="64"/>
  <c r="BE351" i="64"/>
  <c r="BE63" i="64"/>
  <c r="BE440" i="64"/>
  <c r="BE292" i="64"/>
  <c r="BE514" i="64"/>
  <c r="BE367" i="64"/>
  <c r="BE221" i="64"/>
  <c r="BE588" i="64"/>
  <c r="BE79" i="64"/>
  <c r="BE150" i="64"/>
  <c r="BE573" i="64"/>
  <c r="BE425" i="64"/>
  <c r="BE64" i="64"/>
  <c r="BE352" i="64"/>
  <c r="BE499" i="64"/>
  <c r="BE277" i="64"/>
  <c r="BE135" i="64"/>
  <c r="BE206" i="64"/>
  <c r="BE434" i="64"/>
  <c r="BE508" i="64"/>
  <c r="BE361" i="64"/>
  <c r="BE144" i="64"/>
  <c r="BE582" i="64"/>
  <c r="BE73" i="64"/>
  <c r="BE215" i="64"/>
  <c r="BE286" i="64"/>
  <c r="BE589" i="64"/>
  <c r="BE222" i="64"/>
  <c r="BE441" i="64"/>
  <c r="BE293" i="64"/>
  <c r="BE80" i="64"/>
  <c r="BE515" i="64"/>
  <c r="BE368" i="64"/>
  <c r="BE151" i="64"/>
  <c r="BE204" i="64"/>
  <c r="BE62" i="64"/>
  <c r="BE423" i="64"/>
  <c r="BE571" i="64"/>
  <c r="BE275" i="64"/>
  <c r="BE350" i="64"/>
  <c r="BE497" i="64"/>
  <c r="BE133" i="64"/>
  <c r="BE363" i="64"/>
  <c r="BE288" i="64"/>
  <c r="BE217" i="64"/>
  <c r="BE510" i="64"/>
  <c r="BE75" i="64"/>
  <c r="BE584" i="64"/>
  <c r="BE146" i="64"/>
  <c r="BE436" i="64"/>
  <c r="BE147" i="64"/>
  <c r="BE364" i="64"/>
  <c r="BE511" i="64"/>
  <c r="BE76" i="64"/>
  <c r="BE218" i="64"/>
  <c r="BE437" i="64"/>
  <c r="BE585" i="64"/>
  <c r="BE289" i="64"/>
  <c r="R203" i="56"/>
  <c r="Q45" i="69" s="1"/>
  <c r="Q24" i="69" s="1"/>
  <c r="CE256" i="46"/>
  <c r="Q177" i="25"/>
  <c r="Q179" i="25" s="1"/>
  <c r="Q56" i="57" s="1"/>
  <c r="BJ78" i="64"/>
  <c r="BJ439" i="64"/>
  <c r="BJ513" i="64"/>
  <c r="BJ366" i="64"/>
  <c r="BJ291" i="64"/>
  <c r="BJ149" i="64"/>
  <c r="BJ220" i="64"/>
  <c r="BJ587" i="64"/>
  <c r="BJ137" i="64"/>
  <c r="BJ354" i="64"/>
  <c r="BJ501" i="64"/>
  <c r="BJ575" i="64"/>
  <c r="BJ66" i="64"/>
  <c r="BJ208" i="64"/>
  <c r="BJ279" i="64"/>
  <c r="BJ427" i="64"/>
  <c r="BJ500" i="64"/>
  <c r="BJ65" i="64"/>
  <c r="BJ574" i="64"/>
  <c r="BJ426" i="64"/>
  <c r="BJ278" i="64"/>
  <c r="BJ136" i="64"/>
  <c r="BJ207" i="64"/>
  <c r="BJ353" i="64"/>
  <c r="BJ573" i="64"/>
  <c r="BJ352" i="64"/>
  <c r="BJ206" i="64"/>
  <c r="BJ277" i="64"/>
  <c r="BJ499" i="64"/>
  <c r="BJ64" i="64"/>
  <c r="BJ135" i="64"/>
  <c r="BJ425" i="64"/>
  <c r="BJ63" i="64"/>
  <c r="BJ572" i="64"/>
  <c r="BJ205" i="64"/>
  <c r="BJ134" i="64"/>
  <c r="BJ351" i="64"/>
  <c r="BJ498" i="64"/>
  <c r="BJ276" i="64"/>
  <c r="BJ424" i="64"/>
  <c r="BJ70" i="64"/>
  <c r="BJ579" i="64"/>
  <c r="BJ431" i="64"/>
  <c r="BJ283" i="64"/>
  <c r="BJ212" i="64"/>
  <c r="BJ358" i="64"/>
  <c r="BJ505" i="64"/>
  <c r="BJ141" i="64"/>
  <c r="BJ204" i="64"/>
  <c r="BJ497" i="64"/>
  <c r="BJ423" i="64"/>
  <c r="BJ62" i="64"/>
  <c r="BJ133" i="64"/>
  <c r="BJ350" i="64"/>
  <c r="BJ571" i="64"/>
  <c r="BJ275" i="64"/>
  <c r="BJ76" i="64"/>
  <c r="BJ289" i="64"/>
  <c r="BJ437" i="64"/>
  <c r="BJ218" i="64"/>
  <c r="BJ147" i="64"/>
  <c r="BJ364" i="64"/>
  <c r="BJ511" i="64"/>
  <c r="BJ585" i="64"/>
  <c r="BJ211" i="64"/>
  <c r="BJ504" i="64"/>
  <c r="BJ282" i="64"/>
  <c r="BJ357" i="64"/>
  <c r="BJ578" i="64"/>
  <c r="BJ69" i="64"/>
  <c r="BJ430" i="64"/>
  <c r="BJ140" i="64"/>
  <c r="BJ213" i="64"/>
  <c r="BJ580" i="64"/>
  <c r="BJ432" i="64"/>
  <c r="BJ506" i="64"/>
  <c r="BJ359" i="64"/>
  <c r="BJ71" i="64"/>
  <c r="BJ142" i="64"/>
  <c r="BJ284" i="64"/>
  <c r="T30" i="73"/>
  <c r="T32" i="75"/>
  <c r="T34" i="74"/>
  <c r="T37" i="69"/>
  <c r="T26" i="70"/>
  <c r="T31" i="65"/>
  <c r="T26" i="47"/>
  <c r="T25" i="71"/>
  <c r="BM137" i="64"/>
  <c r="BM279" i="64"/>
  <c r="BM501" i="64"/>
  <c r="BM66" i="64"/>
  <c r="BM208" i="64"/>
  <c r="BM427" i="64"/>
  <c r="BM354" i="64"/>
  <c r="BM575" i="64"/>
  <c r="BM580" i="64"/>
  <c r="BM142" i="64"/>
  <c r="BM359" i="64"/>
  <c r="BM71" i="64"/>
  <c r="BM432" i="64"/>
  <c r="BM506" i="64"/>
  <c r="BM213" i="64"/>
  <c r="BM284" i="64"/>
  <c r="CH257" i="46"/>
  <c r="U20" i="56"/>
  <c r="BM63" i="64"/>
  <c r="BM498" i="64"/>
  <c r="BM424" i="64"/>
  <c r="BM134" i="64"/>
  <c r="BM276" i="64"/>
  <c r="BM351" i="64"/>
  <c r="BM572" i="64"/>
  <c r="BM205" i="64"/>
  <c r="BM65" i="64"/>
  <c r="BM353" i="64"/>
  <c r="BM207" i="64"/>
  <c r="BM426" i="64"/>
  <c r="BM500" i="64"/>
  <c r="BM278" i="64"/>
  <c r="BM574" i="64"/>
  <c r="BM136" i="64"/>
  <c r="BM151" i="64"/>
  <c r="BM222" i="64"/>
  <c r="BM368" i="64"/>
  <c r="BM80" i="64"/>
  <c r="BM515" i="64"/>
  <c r="BM441" i="64"/>
  <c r="BM293" i="64"/>
  <c r="BM589" i="64"/>
  <c r="BM147" i="64"/>
  <c r="BM511" i="64"/>
  <c r="BM364" i="64"/>
  <c r="BM218" i="64"/>
  <c r="BM76" i="64"/>
  <c r="BM437" i="64"/>
  <c r="BM289" i="64"/>
  <c r="BM585" i="64"/>
  <c r="BM215" i="64"/>
  <c r="BM508" i="64"/>
  <c r="BM361" i="64"/>
  <c r="BM582" i="64"/>
  <c r="BM286" i="64"/>
  <c r="BM434" i="64"/>
  <c r="BM73" i="64"/>
  <c r="BM144" i="64"/>
  <c r="BM507" i="64"/>
  <c r="BM143" i="64"/>
  <c r="BM72" i="64"/>
  <c r="BM214" i="64"/>
  <c r="BM285" i="64"/>
  <c r="BM581" i="64"/>
  <c r="BM360" i="64"/>
  <c r="BM433" i="64"/>
  <c r="BM431" i="64"/>
  <c r="BM212" i="64"/>
  <c r="BM70" i="64"/>
  <c r="BM579" i="64"/>
  <c r="BM141" i="64"/>
  <c r="BM358" i="64"/>
  <c r="BM283" i="64"/>
  <c r="BM505" i="64"/>
  <c r="P203" i="56"/>
  <c r="O34" i="70" s="1"/>
  <c r="O20" i="70" s="1"/>
  <c r="CC256" i="46"/>
  <c r="O177" i="25"/>
  <c r="O179" i="25" s="1"/>
  <c r="O56" i="57" s="1"/>
  <c r="BH570" i="64"/>
  <c r="BH61" i="64"/>
  <c r="BH496" i="64"/>
  <c r="BH422" i="64"/>
  <c r="BH132" i="64"/>
  <c r="BH274" i="64"/>
  <c r="BH349" i="64"/>
  <c r="BH203" i="64"/>
  <c r="BH275" i="64"/>
  <c r="BH571" i="64"/>
  <c r="BH497" i="64"/>
  <c r="BH204" i="64"/>
  <c r="BH62" i="64"/>
  <c r="BH423" i="64"/>
  <c r="BH350" i="64"/>
  <c r="BH133" i="64"/>
  <c r="BH134" i="64"/>
  <c r="BH424" i="64"/>
  <c r="BH572" i="64"/>
  <c r="BH205" i="64"/>
  <c r="BH351" i="64"/>
  <c r="BH498" i="64"/>
  <c r="BH276" i="64"/>
  <c r="BH63" i="64"/>
  <c r="BH358" i="64"/>
  <c r="BH141" i="64"/>
  <c r="BH70" i="64"/>
  <c r="BH283" i="64"/>
  <c r="BH505" i="64"/>
  <c r="BH212" i="64"/>
  <c r="BH431" i="64"/>
  <c r="BH579" i="64"/>
  <c r="BH137" i="64"/>
  <c r="BH279" i="64"/>
  <c r="BH501" i="64"/>
  <c r="BH66" i="64"/>
  <c r="BH575" i="64"/>
  <c r="BH354" i="64"/>
  <c r="BH427" i="64"/>
  <c r="BH208" i="64"/>
  <c r="BH151" i="64"/>
  <c r="BH589" i="64"/>
  <c r="BH515" i="64"/>
  <c r="BH222" i="64"/>
  <c r="BH441" i="64"/>
  <c r="BH293" i="64"/>
  <c r="BH368" i="64"/>
  <c r="BH80" i="64"/>
  <c r="BH68" i="64"/>
  <c r="BH281" i="64"/>
  <c r="BH429" i="64"/>
  <c r="BH210" i="64"/>
  <c r="BH356" i="64"/>
  <c r="BH577" i="64"/>
  <c r="BH139" i="64"/>
  <c r="BH503" i="64"/>
  <c r="BH218" i="64"/>
  <c r="BH437" i="64"/>
  <c r="BH511" i="64"/>
  <c r="BH76" i="64"/>
  <c r="BH364" i="64"/>
  <c r="BH147" i="64"/>
  <c r="BH585" i="64"/>
  <c r="BH289" i="64"/>
  <c r="BH510" i="64"/>
  <c r="BH146" i="64"/>
  <c r="BH363" i="64"/>
  <c r="BH288" i="64"/>
  <c r="BH584" i="64"/>
  <c r="BH217" i="64"/>
  <c r="BH75" i="64"/>
  <c r="BH436" i="64"/>
  <c r="BH513" i="64"/>
  <c r="BH587" i="64"/>
  <c r="BH291" i="64"/>
  <c r="BH149" i="64"/>
  <c r="BH220" i="64"/>
  <c r="BH78" i="64"/>
  <c r="BH439" i="64"/>
  <c r="BH366" i="64"/>
  <c r="BH64" i="64"/>
  <c r="BH135" i="64"/>
  <c r="BH352" i="64"/>
  <c r="BH425" i="64"/>
  <c r="BH573" i="64"/>
  <c r="BH277" i="64"/>
  <c r="BH206" i="64"/>
  <c r="BH499" i="64"/>
  <c r="I203" i="56"/>
  <c r="H40" i="75" s="1"/>
  <c r="H22" i="75" s="1"/>
  <c r="BV256" i="46"/>
  <c r="H177" i="25"/>
  <c r="H179" i="25" s="1"/>
  <c r="H56" i="57" s="1"/>
  <c r="H30" i="57"/>
  <c r="H34" i="70"/>
  <c r="H20" i="70" s="1"/>
  <c r="H228" i="25"/>
  <c r="BA509" i="64"/>
  <c r="BA145" i="64"/>
  <c r="BA583" i="64"/>
  <c r="BA362" i="64"/>
  <c r="BA216" i="64"/>
  <c r="BA74" i="64"/>
  <c r="BA287" i="64"/>
  <c r="BA435" i="64"/>
  <c r="BA71" i="64"/>
  <c r="BA580" i="64"/>
  <c r="BA142" i="64"/>
  <c r="BA506" i="64"/>
  <c r="BA359" i="64"/>
  <c r="BA284" i="64"/>
  <c r="BA432" i="64"/>
  <c r="BA213" i="64"/>
  <c r="BV257" i="46"/>
  <c r="I20" i="56"/>
  <c r="BA352" i="64"/>
  <c r="BA277" i="64"/>
  <c r="BA499" i="64"/>
  <c r="BA206" i="64"/>
  <c r="BA135" i="64"/>
  <c r="BA573" i="64"/>
  <c r="BA64" i="64"/>
  <c r="BA425" i="64"/>
  <c r="BA136" i="64"/>
  <c r="BA426" i="64"/>
  <c r="BA500" i="64"/>
  <c r="BA574" i="64"/>
  <c r="BA65" i="64"/>
  <c r="BA278" i="64"/>
  <c r="BA353" i="64"/>
  <c r="BA207" i="64"/>
  <c r="BA428" i="64"/>
  <c r="BA209" i="64"/>
  <c r="BA280" i="64"/>
  <c r="BA67" i="64"/>
  <c r="BA138" i="64"/>
  <c r="BA502" i="64"/>
  <c r="BA355" i="64"/>
  <c r="BA576" i="64"/>
  <c r="BA579" i="64"/>
  <c r="BA212" i="64"/>
  <c r="BA70" i="64"/>
  <c r="BA431" i="64"/>
  <c r="BA505" i="64"/>
  <c r="BA358" i="64"/>
  <c r="BA283" i="64"/>
  <c r="BA141" i="64"/>
  <c r="BA515" i="64"/>
  <c r="BA151" i="64"/>
  <c r="BA368" i="64"/>
  <c r="BA589" i="64"/>
  <c r="BA441" i="64"/>
  <c r="BA222" i="64"/>
  <c r="BA80" i="64"/>
  <c r="BA293" i="64"/>
  <c r="BA585" i="64"/>
  <c r="BA147" i="64"/>
  <c r="BA437" i="64"/>
  <c r="BA289" i="64"/>
  <c r="BA511" i="64"/>
  <c r="BA76" i="64"/>
  <c r="BA364" i="64"/>
  <c r="BA218" i="64"/>
  <c r="BA133" i="64"/>
  <c r="BA497" i="64"/>
  <c r="BA275" i="64"/>
  <c r="BA423" i="64"/>
  <c r="BA571" i="64"/>
  <c r="BA204" i="64"/>
  <c r="BA350" i="64"/>
  <c r="BA62" i="64"/>
  <c r="BL61" i="64"/>
  <c r="BL422" i="64"/>
  <c r="BL496" i="64"/>
  <c r="BL132" i="64"/>
  <c r="BL570" i="64"/>
  <c r="BL274" i="64"/>
  <c r="BL349" i="64"/>
  <c r="BL203" i="64"/>
  <c r="T203" i="56"/>
  <c r="S42" i="74" s="1"/>
  <c r="S22" i="74" s="1"/>
  <c r="CG256" i="46"/>
  <c r="S177" i="25"/>
  <c r="S179" i="25" s="1"/>
  <c r="S56" i="57" s="1"/>
  <c r="BL354" i="64"/>
  <c r="BL427" i="64"/>
  <c r="BL137" i="64"/>
  <c r="BL501" i="64"/>
  <c r="BL575" i="64"/>
  <c r="BL279" i="64"/>
  <c r="BL66" i="64"/>
  <c r="BL208" i="64"/>
  <c r="BL291" i="64"/>
  <c r="BL587" i="64"/>
  <c r="BL439" i="64"/>
  <c r="BL366" i="64"/>
  <c r="BL149" i="64"/>
  <c r="BL513" i="64"/>
  <c r="BL220" i="64"/>
  <c r="BL78" i="64"/>
  <c r="BL438" i="64"/>
  <c r="BL77" i="64"/>
  <c r="BL148" i="64"/>
  <c r="BL219" i="64"/>
  <c r="BL365" i="64"/>
  <c r="BL512" i="64"/>
  <c r="BL586" i="64"/>
  <c r="BL290" i="64"/>
  <c r="BL441" i="64"/>
  <c r="BL151" i="64"/>
  <c r="BL368" i="64"/>
  <c r="BL222" i="64"/>
  <c r="BL515" i="64"/>
  <c r="BL589" i="64"/>
  <c r="BL293" i="64"/>
  <c r="BL80" i="64"/>
  <c r="BL71" i="64"/>
  <c r="BL284" i="64"/>
  <c r="BL359" i="64"/>
  <c r="BL432" i="64"/>
  <c r="BL580" i="64"/>
  <c r="BL213" i="64"/>
  <c r="BL506" i="64"/>
  <c r="BL142" i="64"/>
  <c r="BL361" i="64"/>
  <c r="BL508" i="64"/>
  <c r="BL73" i="64"/>
  <c r="BL582" i="64"/>
  <c r="BL215" i="64"/>
  <c r="BL434" i="64"/>
  <c r="BL286" i="64"/>
  <c r="BL144" i="64"/>
  <c r="BL70" i="64"/>
  <c r="BL358" i="64"/>
  <c r="BL431" i="64"/>
  <c r="BL283" i="64"/>
  <c r="BL141" i="64"/>
  <c r="BL212" i="64"/>
  <c r="BL579" i="64"/>
  <c r="BL505" i="64"/>
  <c r="BL133" i="64"/>
  <c r="BL497" i="64"/>
  <c r="BL62" i="64"/>
  <c r="BL571" i="64"/>
  <c r="BL423" i="64"/>
  <c r="BL350" i="64"/>
  <c r="BL204" i="64"/>
  <c r="BL275" i="64"/>
  <c r="BL143" i="64"/>
  <c r="BL507" i="64"/>
  <c r="BL581" i="64"/>
  <c r="BL285" i="64"/>
  <c r="BL433" i="64"/>
  <c r="BL214" i="64"/>
  <c r="BL360" i="64"/>
  <c r="BL72" i="64"/>
  <c r="BL510" i="64"/>
  <c r="BL363" i="64"/>
  <c r="BL288" i="64"/>
  <c r="BL146" i="64"/>
  <c r="BL436" i="64"/>
  <c r="BL217" i="64"/>
  <c r="BL584" i="64"/>
  <c r="BL75" i="64"/>
  <c r="AM640" i="64"/>
  <c r="AO60" i="46"/>
  <c r="AM637" i="64"/>
  <c r="AF640" i="64"/>
  <c r="AH60" i="46"/>
  <c r="AF637" i="64"/>
  <c r="AG640" i="64"/>
  <c r="AI60" i="46"/>
  <c r="AG637" i="64"/>
  <c r="AD640" i="64"/>
  <c r="AF60" i="46"/>
  <c r="AD637" i="64"/>
  <c r="AK640" i="64"/>
  <c r="AM60" i="46"/>
  <c r="AK637" i="64"/>
  <c r="AQ640" i="64"/>
  <c r="AS60" i="46"/>
  <c r="AQ637" i="64"/>
  <c r="AS640" i="64"/>
  <c r="AU60" i="46"/>
  <c r="AS637" i="64"/>
  <c r="AN640" i="64"/>
  <c r="AP60" i="46"/>
  <c r="AN637" i="64"/>
  <c r="AJ640" i="64"/>
  <c r="AL60" i="46"/>
  <c r="AJ637" i="64"/>
  <c r="Q33" i="57"/>
  <c r="Q84" i="56"/>
  <c r="K33" i="57"/>
  <c r="L84" i="56"/>
  <c r="N32" i="57"/>
  <c r="T33" i="57"/>
  <c r="U33" i="57"/>
  <c r="V32" i="57"/>
  <c r="W84" i="56"/>
  <c r="W33" i="57"/>
  <c r="L32" i="57"/>
  <c r="L33" i="57"/>
  <c r="S33" i="57"/>
  <c r="S32" i="57"/>
  <c r="CN70" i="46"/>
  <c r="CO70" i="46" s="1"/>
  <c r="BQ657" i="64"/>
  <c r="BQ647" i="64"/>
  <c r="BQ651" i="64"/>
  <c r="CN61" i="46"/>
  <c r="CO61" i="46" s="1"/>
  <c r="D71" i="56"/>
  <c r="K71" i="44" s="1"/>
  <c r="L71" i="44" s="1"/>
  <c r="D67" i="56"/>
  <c r="K67" i="44" s="1"/>
  <c r="L67" i="44" s="1"/>
  <c r="D63" i="56"/>
  <c r="K63" i="44" s="1"/>
  <c r="L63" i="44" s="1"/>
  <c r="D64" i="56"/>
  <c r="K64" i="44" s="1"/>
  <c r="L64" i="44" s="1"/>
  <c r="D74" i="56"/>
  <c r="K74" i="44" s="1"/>
  <c r="L74" i="44" s="1"/>
  <c r="D65" i="56"/>
  <c r="K65" i="44" s="1"/>
  <c r="L65" i="44" s="1"/>
  <c r="D72" i="56"/>
  <c r="K72" i="44" s="1"/>
  <c r="L72" i="44" s="1"/>
  <c r="D73" i="56"/>
  <c r="K73" i="44" s="1"/>
  <c r="L73" i="44" s="1"/>
  <c r="D62" i="56"/>
  <c r="K62" i="44" s="1"/>
  <c r="L62" i="44" s="1"/>
  <c r="CN77" i="46"/>
  <c r="CO77" i="46" s="1"/>
  <c r="CN81" i="46"/>
  <c r="CO81" i="46" s="1"/>
  <c r="CN69" i="46"/>
  <c r="CO69" i="46" s="1"/>
  <c r="CN177" i="46"/>
  <c r="CO177" i="46" s="1"/>
  <c r="AW294" i="64"/>
  <c r="AW296" i="64" s="1"/>
  <c r="BT83" i="46" s="1"/>
  <c r="AW369" i="64"/>
  <c r="AW223" i="64"/>
  <c r="AW225" i="64" s="1"/>
  <c r="AW152" i="64"/>
  <c r="AW154" i="64" s="1"/>
  <c r="G203" i="56"/>
  <c r="F34" i="70" s="1"/>
  <c r="F20" i="70" s="1"/>
  <c r="BT256" i="46"/>
  <c r="F177" i="25"/>
  <c r="F179" i="25" s="1"/>
  <c r="F56" i="57" s="1"/>
  <c r="BT257" i="46"/>
  <c r="G20" i="56"/>
  <c r="AY216" i="64"/>
  <c r="AY583" i="64"/>
  <c r="AY287" i="64"/>
  <c r="AY435" i="64"/>
  <c r="AY509" i="64"/>
  <c r="AY145" i="64"/>
  <c r="AY362" i="64"/>
  <c r="AY74" i="64"/>
  <c r="AY588" i="64"/>
  <c r="AY79" i="64"/>
  <c r="AY367" i="64"/>
  <c r="AY440" i="64"/>
  <c r="AY150" i="64"/>
  <c r="AY221" i="64"/>
  <c r="AY292" i="64"/>
  <c r="AY514" i="64"/>
  <c r="AY502" i="64"/>
  <c r="AY209" i="64"/>
  <c r="AY576" i="64"/>
  <c r="AY355" i="64"/>
  <c r="AY67" i="64"/>
  <c r="AY280" i="64"/>
  <c r="AY138" i="64"/>
  <c r="AY428" i="64"/>
  <c r="AY504" i="64"/>
  <c r="AY282" i="64"/>
  <c r="AY578" i="64"/>
  <c r="AY69" i="64"/>
  <c r="AY430" i="64"/>
  <c r="AY357" i="64"/>
  <c r="AY211" i="64"/>
  <c r="AY140" i="64"/>
  <c r="AY507" i="64"/>
  <c r="AY433" i="64"/>
  <c r="AY214" i="64"/>
  <c r="AY581" i="64"/>
  <c r="AY143" i="64"/>
  <c r="AY72" i="64"/>
  <c r="AY285" i="64"/>
  <c r="AY360" i="64"/>
  <c r="AY586" i="64"/>
  <c r="AY512" i="64"/>
  <c r="AY148" i="64"/>
  <c r="AY77" i="64"/>
  <c r="AY290" i="64"/>
  <c r="AY438" i="64"/>
  <c r="AY219" i="64"/>
  <c r="AY365" i="64"/>
  <c r="AY350" i="64"/>
  <c r="AY275" i="64"/>
  <c r="AY62" i="64"/>
  <c r="AY423" i="64"/>
  <c r="AY133" i="64"/>
  <c r="AY571" i="64"/>
  <c r="AY204" i="64"/>
  <c r="AY497" i="64"/>
  <c r="AY501" i="64"/>
  <c r="AY66" i="64"/>
  <c r="AY208" i="64"/>
  <c r="AY354" i="64"/>
  <c r="AY575" i="64"/>
  <c r="AY137" i="64"/>
  <c r="AY427" i="64"/>
  <c r="AY279" i="64"/>
  <c r="AY441" i="64"/>
  <c r="AY368" i="64"/>
  <c r="AY589" i="64"/>
  <c r="AY222" i="64"/>
  <c r="AY80" i="64"/>
  <c r="AY515" i="64"/>
  <c r="AY151" i="64"/>
  <c r="AY293" i="64"/>
  <c r="BI274" i="64"/>
  <c r="BI422" i="64"/>
  <c r="BI570" i="64"/>
  <c r="BI203" i="64"/>
  <c r="BI132" i="64"/>
  <c r="BI61" i="64"/>
  <c r="BI496" i="64"/>
  <c r="BI349" i="64"/>
  <c r="Q203" i="56"/>
  <c r="P45" i="69" s="1"/>
  <c r="P24" i="69" s="1"/>
  <c r="CD256" i="46"/>
  <c r="P177" i="25"/>
  <c r="P179" i="25" s="1"/>
  <c r="P56" i="57" s="1"/>
  <c r="P26" i="47"/>
  <c r="P34" i="74"/>
  <c r="P32" i="75"/>
  <c r="P30" i="73"/>
  <c r="P37" i="69"/>
  <c r="P31" i="65"/>
  <c r="P25" i="71"/>
  <c r="P26" i="70"/>
  <c r="CD257" i="46"/>
  <c r="Q20" i="56"/>
  <c r="BI70" i="64"/>
  <c r="BI212" i="64"/>
  <c r="BI141" i="64"/>
  <c r="BI431" i="64"/>
  <c r="BI505" i="64"/>
  <c r="BI283" i="64"/>
  <c r="BI579" i="64"/>
  <c r="BI358" i="64"/>
  <c r="BI576" i="64"/>
  <c r="BI67" i="64"/>
  <c r="BI355" i="64"/>
  <c r="BI209" i="64"/>
  <c r="BI428" i="64"/>
  <c r="BI138" i="64"/>
  <c r="BI280" i="64"/>
  <c r="BI502" i="64"/>
  <c r="BI350" i="64"/>
  <c r="BI275" i="64"/>
  <c r="BI62" i="64"/>
  <c r="BI497" i="64"/>
  <c r="BI204" i="64"/>
  <c r="BI133" i="64"/>
  <c r="BI571" i="64"/>
  <c r="BI423" i="64"/>
  <c r="BI510" i="64"/>
  <c r="BI584" i="64"/>
  <c r="BI146" i="64"/>
  <c r="BI217" i="64"/>
  <c r="BI363" i="64"/>
  <c r="BI75" i="64"/>
  <c r="BI436" i="64"/>
  <c r="BI288" i="64"/>
  <c r="BI78" i="64"/>
  <c r="BI291" i="64"/>
  <c r="BI366" i="64"/>
  <c r="BI220" i="64"/>
  <c r="BI587" i="64"/>
  <c r="BI439" i="64"/>
  <c r="BI513" i="64"/>
  <c r="BI149" i="64"/>
  <c r="BI218" i="64"/>
  <c r="BI147" i="64"/>
  <c r="BI585" i="64"/>
  <c r="BI437" i="64"/>
  <c r="BI76" i="64"/>
  <c r="BI511" i="64"/>
  <c r="BI364" i="64"/>
  <c r="BI289" i="64"/>
  <c r="BI206" i="64"/>
  <c r="BI425" i="64"/>
  <c r="BI352" i="64"/>
  <c r="BI64" i="64"/>
  <c r="BI573" i="64"/>
  <c r="BI277" i="64"/>
  <c r="BI135" i="64"/>
  <c r="BI499" i="64"/>
  <c r="BI441" i="64"/>
  <c r="BI515" i="64"/>
  <c r="BI80" i="64"/>
  <c r="BI293" i="64"/>
  <c r="BI589" i="64"/>
  <c r="BI151" i="64"/>
  <c r="BI222" i="64"/>
  <c r="BI368" i="64"/>
  <c r="BI580" i="64"/>
  <c r="BI359" i="64"/>
  <c r="BI284" i="64"/>
  <c r="BI71" i="64"/>
  <c r="BI432" i="64"/>
  <c r="BI142" i="64"/>
  <c r="BI506" i="64"/>
  <c r="BI213" i="64"/>
  <c r="AX274" i="64"/>
  <c r="AX132" i="64"/>
  <c r="AX422" i="64"/>
  <c r="AX349" i="64"/>
  <c r="AX203" i="64"/>
  <c r="AX61" i="64"/>
  <c r="AX496" i="64"/>
  <c r="AX570" i="64"/>
  <c r="AX515" i="64"/>
  <c r="AX80" i="64"/>
  <c r="AX222" i="64"/>
  <c r="AX151" i="64"/>
  <c r="AX293" i="64"/>
  <c r="AX589" i="64"/>
  <c r="AX441" i="64"/>
  <c r="AX368" i="64"/>
  <c r="AX284" i="64"/>
  <c r="AX71" i="64"/>
  <c r="AX432" i="64"/>
  <c r="AX359" i="64"/>
  <c r="AX580" i="64"/>
  <c r="AX142" i="64"/>
  <c r="AX213" i="64"/>
  <c r="AX506" i="64"/>
  <c r="AX576" i="64"/>
  <c r="AX209" i="64"/>
  <c r="AX428" i="64"/>
  <c r="AX67" i="64"/>
  <c r="AX502" i="64"/>
  <c r="AX280" i="64"/>
  <c r="AX355" i="64"/>
  <c r="AX138" i="64"/>
  <c r="AX148" i="64"/>
  <c r="AX219" i="64"/>
  <c r="AX365" i="64"/>
  <c r="AX77" i="64"/>
  <c r="AX586" i="64"/>
  <c r="AX438" i="64"/>
  <c r="AX512" i="64"/>
  <c r="AX290" i="64"/>
  <c r="AX276" i="64"/>
  <c r="AX572" i="64"/>
  <c r="AX63" i="64"/>
  <c r="AX134" i="64"/>
  <c r="AX205" i="64"/>
  <c r="AX498" i="64"/>
  <c r="AX351" i="64"/>
  <c r="AX424" i="64"/>
  <c r="AX285" i="64"/>
  <c r="AX507" i="64"/>
  <c r="AX214" i="64"/>
  <c r="AX143" i="64"/>
  <c r="AX72" i="64"/>
  <c r="AX433" i="64"/>
  <c r="AX360" i="64"/>
  <c r="AX581" i="64"/>
  <c r="AX68" i="64"/>
  <c r="AX281" i="64"/>
  <c r="AX210" i="64"/>
  <c r="AX503" i="64"/>
  <c r="AX139" i="64"/>
  <c r="AX577" i="64"/>
  <c r="AX356" i="64"/>
  <c r="AX429" i="64"/>
  <c r="AX513" i="64"/>
  <c r="AX78" i="64"/>
  <c r="AX587" i="64"/>
  <c r="AX366" i="64"/>
  <c r="AX439" i="64"/>
  <c r="AX291" i="64"/>
  <c r="AX220" i="64"/>
  <c r="AX149" i="64"/>
  <c r="AX509" i="64"/>
  <c r="AX74" i="64"/>
  <c r="AX287" i="64"/>
  <c r="AX583" i="64"/>
  <c r="AX362" i="64"/>
  <c r="AX145" i="64"/>
  <c r="AX435" i="64"/>
  <c r="AX216" i="64"/>
  <c r="AX571" i="64"/>
  <c r="AX133" i="64"/>
  <c r="AX350" i="64"/>
  <c r="AX204" i="64"/>
  <c r="AX275" i="64"/>
  <c r="AX497" i="64"/>
  <c r="AX423" i="64"/>
  <c r="AX62" i="64"/>
  <c r="BK132" i="64"/>
  <c r="BK570" i="64"/>
  <c r="BK61" i="64"/>
  <c r="BK274" i="64"/>
  <c r="BK422" i="64"/>
  <c r="BK349" i="64"/>
  <c r="BK203" i="64"/>
  <c r="BK496" i="64"/>
  <c r="R26" i="47"/>
  <c r="R26" i="70"/>
  <c r="R31" i="65"/>
  <c r="R37" i="69"/>
  <c r="R34" i="74"/>
  <c r="R32" i="75"/>
  <c r="R25" i="71"/>
  <c r="R30" i="73"/>
  <c r="CF257" i="46"/>
  <c r="S20" i="56"/>
  <c r="BK361" i="64"/>
  <c r="BK144" i="64"/>
  <c r="BK215" i="64"/>
  <c r="BK508" i="64"/>
  <c r="BK434" i="64"/>
  <c r="BK286" i="64"/>
  <c r="BK73" i="64"/>
  <c r="BK582" i="64"/>
  <c r="BK498" i="64"/>
  <c r="BK572" i="64"/>
  <c r="BK351" i="64"/>
  <c r="BK276" i="64"/>
  <c r="BK63" i="64"/>
  <c r="BK134" i="64"/>
  <c r="BK424" i="64"/>
  <c r="BK205" i="64"/>
  <c r="BK436" i="64"/>
  <c r="BK75" i="64"/>
  <c r="BK363" i="64"/>
  <c r="BK146" i="64"/>
  <c r="BK510" i="64"/>
  <c r="BK584" i="64"/>
  <c r="BK288" i="64"/>
  <c r="BK217" i="64"/>
  <c r="BK505" i="64"/>
  <c r="BK212" i="64"/>
  <c r="BK70" i="64"/>
  <c r="BK431" i="64"/>
  <c r="BK283" i="64"/>
  <c r="BK579" i="64"/>
  <c r="BK358" i="64"/>
  <c r="BK141" i="64"/>
  <c r="BK350" i="64"/>
  <c r="BK571" i="64"/>
  <c r="BK133" i="64"/>
  <c r="BK204" i="64"/>
  <c r="BK497" i="64"/>
  <c r="BK423" i="64"/>
  <c r="BK62" i="64"/>
  <c r="BK275" i="64"/>
  <c r="BK290" i="64"/>
  <c r="BK438" i="64"/>
  <c r="BK586" i="64"/>
  <c r="BK219" i="64"/>
  <c r="BK365" i="64"/>
  <c r="BK512" i="64"/>
  <c r="BK148" i="64"/>
  <c r="BK77" i="64"/>
  <c r="BK504" i="64"/>
  <c r="BK357" i="64"/>
  <c r="BK578" i="64"/>
  <c r="BK69" i="64"/>
  <c r="BK282" i="64"/>
  <c r="BK140" i="64"/>
  <c r="BK430" i="64"/>
  <c r="BK211" i="64"/>
  <c r="BK137" i="64"/>
  <c r="BK501" i="64"/>
  <c r="BK354" i="64"/>
  <c r="BK575" i="64"/>
  <c r="BK427" i="64"/>
  <c r="BK208" i="64"/>
  <c r="BK279" i="64"/>
  <c r="BK66" i="64"/>
  <c r="BK353" i="64"/>
  <c r="BK574" i="64"/>
  <c r="BK278" i="64"/>
  <c r="BK65" i="64"/>
  <c r="BK207" i="64"/>
  <c r="BK136" i="64"/>
  <c r="BK426" i="64"/>
  <c r="BK500" i="64"/>
  <c r="J30" i="57"/>
  <c r="J228" i="25"/>
  <c r="BC422" i="64"/>
  <c r="BC132" i="64"/>
  <c r="BC570" i="64"/>
  <c r="BC349" i="64"/>
  <c r="BC61" i="64"/>
  <c r="BC274" i="64"/>
  <c r="BC496" i="64"/>
  <c r="BC203" i="64"/>
  <c r="BX257" i="46"/>
  <c r="K20" i="56"/>
  <c r="BC423" i="64"/>
  <c r="BC275" i="64"/>
  <c r="BC204" i="64"/>
  <c r="BC62" i="64"/>
  <c r="BC571" i="64"/>
  <c r="BC497" i="64"/>
  <c r="BC350" i="64"/>
  <c r="BC133" i="64"/>
  <c r="BC147" i="64"/>
  <c r="BC585" i="64"/>
  <c r="BC218" i="64"/>
  <c r="BC76" i="64"/>
  <c r="BC511" i="64"/>
  <c r="BC437" i="64"/>
  <c r="BC364" i="64"/>
  <c r="BC289" i="64"/>
  <c r="BC78" i="64"/>
  <c r="BC587" i="64"/>
  <c r="BC513" i="64"/>
  <c r="BC291" i="64"/>
  <c r="BC366" i="64"/>
  <c r="BC149" i="64"/>
  <c r="BC220" i="64"/>
  <c r="BC439" i="64"/>
  <c r="BC208" i="64"/>
  <c r="BC137" i="64"/>
  <c r="BC575" i="64"/>
  <c r="BC501" i="64"/>
  <c r="BC66" i="64"/>
  <c r="BC427" i="64"/>
  <c r="BC279" i="64"/>
  <c r="BC354" i="64"/>
  <c r="BC428" i="64"/>
  <c r="BC138" i="64"/>
  <c r="BC280" i="64"/>
  <c r="BC209" i="64"/>
  <c r="BC502" i="64"/>
  <c r="BC67" i="64"/>
  <c r="BC355" i="64"/>
  <c r="BC576" i="64"/>
  <c r="BC498" i="64"/>
  <c r="BC424" i="64"/>
  <c r="BC63" i="64"/>
  <c r="BC134" i="64"/>
  <c r="BC205" i="64"/>
  <c r="BC572" i="64"/>
  <c r="BC351" i="64"/>
  <c r="BC276" i="64"/>
  <c r="BC293" i="64"/>
  <c r="BC589" i="64"/>
  <c r="BC151" i="64"/>
  <c r="BC222" i="64"/>
  <c r="BC515" i="64"/>
  <c r="BC368" i="64"/>
  <c r="BC441" i="64"/>
  <c r="BC80" i="64"/>
  <c r="BC509" i="64"/>
  <c r="BC435" i="64"/>
  <c r="BC216" i="64"/>
  <c r="BC287" i="64"/>
  <c r="BC74" i="64"/>
  <c r="BC583" i="64"/>
  <c r="BC362" i="64"/>
  <c r="BC145" i="64"/>
  <c r="BC284" i="64"/>
  <c r="BC432" i="64"/>
  <c r="BC506" i="64"/>
  <c r="BC142" i="64"/>
  <c r="BC359" i="64"/>
  <c r="BC580" i="64"/>
  <c r="BC71" i="64"/>
  <c r="BC213" i="64"/>
  <c r="AZ132" i="64"/>
  <c r="AZ496" i="64"/>
  <c r="AZ61" i="64"/>
  <c r="AZ274" i="64"/>
  <c r="AZ422" i="64"/>
  <c r="AZ349" i="64"/>
  <c r="AZ203" i="64"/>
  <c r="AZ570" i="64"/>
  <c r="H203" i="56"/>
  <c r="G38" i="73" s="1"/>
  <c r="G19" i="73" s="1"/>
  <c r="BU256" i="46"/>
  <c r="G177" i="25"/>
  <c r="G179" i="25" s="1"/>
  <c r="G56" i="57" s="1"/>
  <c r="G37" i="69"/>
  <c r="G26" i="47"/>
  <c r="G30" i="73"/>
  <c r="G25" i="71"/>
  <c r="G26" i="70"/>
  <c r="G34" i="74"/>
  <c r="G31" i="65"/>
  <c r="G32" i="75"/>
  <c r="AZ142" i="64"/>
  <c r="AZ506" i="64"/>
  <c r="AZ432" i="64"/>
  <c r="AZ213" i="64"/>
  <c r="AZ580" i="64"/>
  <c r="AZ359" i="64"/>
  <c r="AZ71" i="64"/>
  <c r="AZ284" i="64"/>
  <c r="BU257" i="46"/>
  <c r="H20" i="56"/>
  <c r="AZ208" i="64"/>
  <c r="AZ66" i="64"/>
  <c r="AZ279" i="64"/>
  <c r="AZ137" i="64"/>
  <c r="AZ354" i="64"/>
  <c r="AZ427" i="64"/>
  <c r="AZ501" i="64"/>
  <c r="AZ575" i="64"/>
  <c r="AZ148" i="64"/>
  <c r="AZ77" i="64"/>
  <c r="AZ219" i="64"/>
  <c r="AZ365" i="64"/>
  <c r="AZ438" i="64"/>
  <c r="AZ586" i="64"/>
  <c r="AZ512" i="64"/>
  <c r="AZ290" i="64"/>
  <c r="AZ510" i="64"/>
  <c r="AZ436" i="64"/>
  <c r="AZ288" i="64"/>
  <c r="AZ363" i="64"/>
  <c r="AZ217" i="64"/>
  <c r="AZ75" i="64"/>
  <c r="AZ584" i="64"/>
  <c r="AZ146" i="64"/>
  <c r="AZ513" i="64"/>
  <c r="AZ78" i="64"/>
  <c r="AZ291" i="64"/>
  <c r="AZ366" i="64"/>
  <c r="AZ149" i="64"/>
  <c r="AZ439" i="64"/>
  <c r="AZ220" i="64"/>
  <c r="AZ587" i="64"/>
  <c r="AZ437" i="64"/>
  <c r="AZ218" i="64"/>
  <c r="AZ364" i="64"/>
  <c r="AZ76" i="64"/>
  <c r="AZ147" i="64"/>
  <c r="AZ289" i="64"/>
  <c r="AZ585" i="64"/>
  <c r="AZ511" i="64"/>
  <c r="AZ207" i="64"/>
  <c r="AZ500" i="64"/>
  <c r="AZ353" i="64"/>
  <c r="AZ136" i="64"/>
  <c r="AZ426" i="64"/>
  <c r="AZ65" i="64"/>
  <c r="AZ278" i="64"/>
  <c r="AZ574" i="64"/>
  <c r="AZ72" i="64"/>
  <c r="AZ214" i="64"/>
  <c r="AZ360" i="64"/>
  <c r="AZ143" i="64"/>
  <c r="AZ581" i="64"/>
  <c r="AZ285" i="64"/>
  <c r="AZ507" i="64"/>
  <c r="AZ433" i="64"/>
  <c r="AZ428" i="64"/>
  <c r="AZ355" i="64"/>
  <c r="AZ502" i="64"/>
  <c r="AZ67" i="64"/>
  <c r="AZ138" i="64"/>
  <c r="AZ209" i="64"/>
  <c r="AZ576" i="64"/>
  <c r="AZ280" i="64"/>
  <c r="BB132" i="64"/>
  <c r="BB570" i="64"/>
  <c r="BB274" i="64"/>
  <c r="BB61" i="64"/>
  <c r="BB422" i="64"/>
  <c r="BB203" i="64"/>
  <c r="BB496" i="64"/>
  <c r="BB349" i="64"/>
  <c r="I30" i="57"/>
  <c r="I228" i="25"/>
  <c r="BW257" i="46"/>
  <c r="J20" i="56"/>
  <c r="BB142" i="64"/>
  <c r="BB359" i="64"/>
  <c r="BB506" i="64"/>
  <c r="BB580" i="64"/>
  <c r="BB432" i="64"/>
  <c r="BB284" i="64"/>
  <c r="BB71" i="64"/>
  <c r="BB213" i="64"/>
  <c r="BB424" i="64"/>
  <c r="BB498" i="64"/>
  <c r="BB205" i="64"/>
  <c r="BB276" i="64"/>
  <c r="BB351" i="64"/>
  <c r="BB572" i="64"/>
  <c r="BB63" i="64"/>
  <c r="BB134" i="64"/>
  <c r="BB68" i="64"/>
  <c r="BB503" i="64"/>
  <c r="BB577" i="64"/>
  <c r="BB210" i="64"/>
  <c r="BB429" i="64"/>
  <c r="BB356" i="64"/>
  <c r="BB139" i="64"/>
  <c r="BB281" i="64"/>
  <c r="BB587" i="64"/>
  <c r="BB220" i="64"/>
  <c r="BB78" i="64"/>
  <c r="BB149" i="64"/>
  <c r="BB291" i="64"/>
  <c r="BB366" i="64"/>
  <c r="BB513" i="64"/>
  <c r="BB439" i="64"/>
  <c r="BB500" i="64"/>
  <c r="BB353" i="64"/>
  <c r="BB65" i="64"/>
  <c r="BB426" i="64"/>
  <c r="BB207" i="64"/>
  <c r="BB574" i="64"/>
  <c r="BB278" i="64"/>
  <c r="BB136" i="64"/>
  <c r="BB206" i="64"/>
  <c r="BB573" i="64"/>
  <c r="BB425" i="64"/>
  <c r="BB64" i="64"/>
  <c r="BB499" i="64"/>
  <c r="BB352" i="64"/>
  <c r="BB135" i="64"/>
  <c r="BB277" i="64"/>
  <c r="BB214" i="64"/>
  <c r="BB433" i="64"/>
  <c r="BB360" i="64"/>
  <c r="BB72" i="64"/>
  <c r="BB581" i="64"/>
  <c r="BB507" i="64"/>
  <c r="BB143" i="64"/>
  <c r="BB285" i="64"/>
  <c r="BB578" i="64"/>
  <c r="BB69" i="64"/>
  <c r="BB282" i="64"/>
  <c r="BB211" i="64"/>
  <c r="BB430" i="64"/>
  <c r="BB357" i="64"/>
  <c r="BB504" i="64"/>
  <c r="BB140" i="64"/>
  <c r="BB510" i="64"/>
  <c r="BB363" i="64"/>
  <c r="BB146" i="64"/>
  <c r="BB288" i="64"/>
  <c r="BB75" i="64"/>
  <c r="BB436" i="64"/>
  <c r="BB584" i="64"/>
  <c r="BB217" i="64"/>
  <c r="BN132" i="64"/>
  <c r="BN61" i="64"/>
  <c r="BN422" i="64"/>
  <c r="BN570" i="64"/>
  <c r="BN496" i="64"/>
  <c r="BN349" i="64"/>
  <c r="BN274" i="64"/>
  <c r="BN203" i="64"/>
  <c r="V203" i="56"/>
  <c r="U42" i="74" s="1"/>
  <c r="U22" i="74" s="1"/>
  <c r="CI256" i="46"/>
  <c r="U177" i="25"/>
  <c r="U179" i="25" s="1"/>
  <c r="U56" i="57" s="1"/>
  <c r="CI257" i="46"/>
  <c r="V20" i="56"/>
  <c r="BN77" i="64"/>
  <c r="BN148" i="64"/>
  <c r="BN290" i="64"/>
  <c r="BN219" i="64"/>
  <c r="BN438" i="64"/>
  <c r="BN512" i="64"/>
  <c r="BN586" i="64"/>
  <c r="BN365" i="64"/>
  <c r="BN589" i="64"/>
  <c r="BN222" i="64"/>
  <c r="BN80" i="64"/>
  <c r="BN151" i="64"/>
  <c r="BN368" i="64"/>
  <c r="BN293" i="64"/>
  <c r="BN515" i="64"/>
  <c r="BN441" i="64"/>
  <c r="BN284" i="64"/>
  <c r="BN580" i="64"/>
  <c r="BN506" i="64"/>
  <c r="BN142" i="64"/>
  <c r="BN359" i="64"/>
  <c r="BN213" i="64"/>
  <c r="BN432" i="64"/>
  <c r="BN71" i="64"/>
  <c r="BN146" i="64"/>
  <c r="BN217" i="64"/>
  <c r="BN584" i="64"/>
  <c r="BN510" i="64"/>
  <c r="BN288" i="64"/>
  <c r="BN75" i="64"/>
  <c r="BN436" i="64"/>
  <c r="BN363" i="64"/>
  <c r="BN285" i="64"/>
  <c r="BN433" i="64"/>
  <c r="BN581" i="64"/>
  <c r="BN72" i="64"/>
  <c r="BN214" i="64"/>
  <c r="BN507" i="64"/>
  <c r="BN143" i="64"/>
  <c r="BN360" i="64"/>
  <c r="BN575" i="64"/>
  <c r="BN137" i="64"/>
  <c r="BN354" i="64"/>
  <c r="BN66" i="64"/>
  <c r="BN501" i="64"/>
  <c r="BN279" i="64"/>
  <c r="BN208" i="64"/>
  <c r="BN427" i="64"/>
  <c r="BN435" i="64"/>
  <c r="BN216" i="64"/>
  <c r="BN509" i="64"/>
  <c r="BN287" i="64"/>
  <c r="BN145" i="64"/>
  <c r="BN74" i="64"/>
  <c r="BN583" i="64"/>
  <c r="BN362" i="64"/>
  <c r="BN585" i="64"/>
  <c r="BN289" i="64"/>
  <c r="BN76" i="64"/>
  <c r="BN437" i="64"/>
  <c r="BN147" i="64"/>
  <c r="BN364" i="64"/>
  <c r="BN511" i="64"/>
  <c r="BN218" i="64"/>
  <c r="BN576" i="64"/>
  <c r="BN209" i="64"/>
  <c r="BN280" i="64"/>
  <c r="BN138" i="64"/>
  <c r="BN355" i="64"/>
  <c r="BN502" i="64"/>
  <c r="BN428" i="64"/>
  <c r="BN67" i="64"/>
  <c r="BY256" i="46"/>
  <c r="L203" i="56"/>
  <c r="K38" i="73" s="1"/>
  <c r="K19" i="73" s="1"/>
  <c r="K177" i="25"/>
  <c r="K179" i="25" s="1"/>
  <c r="K56" i="57" s="1"/>
  <c r="K30" i="57"/>
  <c r="K228" i="25"/>
  <c r="BY257" i="46"/>
  <c r="L20" i="56"/>
  <c r="BD362" i="64"/>
  <c r="BD435" i="64"/>
  <c r="BD145" i="64"/>
  <c r="BD216" i="64"/>
  <c r="BD509" i="64"/>
  <c r="BD287" i="64"/>
  <c r="BD583" i="64"/>
  <c r="BD74" i="64"/>
  <c r="BD280" i="64"/>
  <c r="BD138" i="64"/>
  <c r="BD576" i="64"/>
  <c r="BD502" i="64"/>
  <c r="BD209" i="64"/>
  <c r="BD355" i="64"/>
  <c r="BD428" i="64"/>
  <c r="BD67" i="64"/>
  <c r="BD515" i="64"/>
  <c r="BD151" i="64"/>
  <c r="BD222" i="64"/>
  <c r="BD293" i="64"/>
  <c r="BD80" i="64"/>
  <c r="BD589" i="64"/>
  <c r="BD368" i="64"/>
  <c r="BD441" i="64"/>
  <c r="BD514" i="64"/>
  <c r="BD440" i="64"/>
  <c r="BD367" i="64"/>
  <c r="BD588" i="64"/>
  <c r="BD221" i="64"/>
  <c r="BD292" i="64"/>
  <c r="BD150" i="64"/>
  <c r="BD79" i="64"/>
  <c r="BD584" i="64"/>
  <c r="BD436" i="64"/>
  <c r="BD288" i="64"/>
  <c r="BD363" i="64"/>
  <c r="BD217" i="64"/>
  <c r="BD75" i="64"/>
  <c r="BD146" i="64"/>
  <c r="BD510" i="64"/>
  <c r="BD62" i="64"/>
  <c r="BD350" i="64"/>
  <c r="BD423" i="64"/>
  <c r="BD275" i="64"/>
  <c r="BD497" i="64"/>
  <c r="BD204" i="64"/>
  <c r="BD133" i="64"/>
  <c r="BD571" i="64"/>
  <c r="BD430" i="64"/>
  <c r="BD504" i="64"/>
  <c r="BD211" i="64"/>
  <c r="BD140" i="64"/>
  <c r="BD69" i="64"/>
  <c r="BD357" i="64"/>
  <c r="BD282" i="64"/>
  <c r="BD578" i="64"/>
  <c r="BD429" i="64"/>
  <c r="BD577" i="64"/>
  <c r="BD68" i="64"/>
  <c r="BD281" i="64"/>
  <c r="BD356" i="64"/>
  <c r="BD210" i="64"/>
  <c r="BD503" i="64"/>
  <c r="BD139" i="64"/>
  <c r="BD285" i="64"/>
  <c r="BD360" i="64"/>
  <c r="BD143" i="64"/>
  <c r="BD72" i="64"/>
  <c r="BD433" i="64"/>
  <c r="BD214" i="64"/>
  <c r="BD581" i="64"/>
  <c r="BD507" i="64"/>
  <c r="O33" i="57"/>
  <c r="H33" i="57"/>
  <c r="J32" i="57"/>
  <c r="G32" i="57"/>
  <c r="H84" i="56"/>
  <c r="E32" i="57"/>
  <c r="E33" i="57"/>
  <c r="I32" i="57"/>
  <c r="F32" i="57"/>
  <c r="R33" i="57"/>
  <c r="N84" i="56"/>
  <c r="M33" i="57"/>
  <c r="D240" i="25"/>
  <c r="D189" i="56"/>
  <c r="K187" i="44" s="1"/>
  <c r="L187" i="44" s="1"/>
  <c r="CN20" i="46"/>
  <c r="BQ650" i="64"/>
  <c r="CN76" i="46"/>
  <c r="CO76" i="46" s="1"/>
  <c r="D179" i="25"/>
  <c r="D56" i="57" s="1"/>
  <c r="CN203" i="46"/>
  <c r="BQ644" i="64"/>
  <c r="BQ640" i="64"/>
  <c r="BQ642" i="64"/>
  <c r="CN78" i="46"/>
  <c r="CO78" i="46" s="1"/>
  <c r="CN68" i="46"/>
  <c r="CO68" i="46" s="1"/>
  <c r="CN75" i="46"/>
  <c r="CO75" i="46" s="1"/>
  <c r="BQ643" i="64"/>
  <c r="BQ655" i="64"/>
  <c r="BQ656" i="64"/>
  <c r="CN80" i="46"/>
  <c r="CO80" i="46" s="1"/>
  <c r="D66" i="56"/>
  <c r="K66" i="44" s="1"/>
  <c r="L66" i="44" s="1"/>
  <c r="D38" i="57"/>
  <c r="CN212" i="46"/>
  <c r="CO212" i="46" s="1"/>
  <c r="BO274" i="64"/>
  <c r="BO132" i="64"/>
  <c r="BO422" i="64"/>
  <c r="BO349" i="64"/>
  <c r="BO203" i="64"/>
  <c r="BO61" i="64"/>
  <c r="BO496" i="64"/>
  <c r="BO570" i="64"/>
  <c r="V30" i="57"/>
  <c r="V39" i="65"/>
  <c r="V18" i="65" s="1"/>
  <c r="V228" i="25"/>
  <c r="V37" i="69"/>
  <c r="V34" i="74"/>
  <c r="V32" i="75"/>
  <c r="V31" i="65"/>
  <c r="V26" i="47"/>
  <c r="V30" i="73"/>
  <c r="V26" i="70"/>
  <c r="V25" i="71"/>
  <c r="BO69" i="64"/>
  <c r="BO140" i="64"/>
  <c r="BO430" i="64"/>
  <c r="BO504" i="64"/>
  <c r="BO282" i="64"/>
  <c r="BO211" i="64"/>
  <c r="BO578" i="64"/>
  <c r="BO357" i="64"/>
  <c r="BO283" i="64"/>
  <c r="BO212" i="64"/>
  <c r="BO579" i="64"/>
  <c r="BO141" i="64"/>
  <c r="BO505" i="64"/>
  <c r="BO431" i="64"/>
  <c r="BO70" i="64"/>
  <c r="BO358" i="64"/>
  <c r="BO367" i="64"/>
  <c r="BO79" i="64"/>
  <c r="BO440" i="64"/>
  <c r="BO150" i="64"/>
  <c r="BO221" i="64"/>
  <c r="BO514" i="64"/>
  <c r="BO588" i="64"/>
  <c r="BO292" i="64"/>
  <c r="BO499" i="64"/>
  <c r="BO64" i="64"/>
  <c r="BO206" i="64"/>
  <c r="BO135" i="64"/>
  <c r="BO352" i="64"/>
  <c r="BO425" i="64"/>
  <c r="BO277" i="64"/>
  <c r="BO573" i="64"/>
  <c r="BO512" i="64"/>
  <c r="BO219" i="64"/>
  <c r="BO77" i="64"/>
  <c r="BO438" i="64"/>
  <c r="BO365" i="64"/>
  <c r="BO290" i="64"/>
  <c r="BO586" i="64"/>
  <c r="BO148" i="64"/>
  <c r="BO144" i="64"/>
  <c r="BO434" i="64"/>
  <c r="BO73" i="64"/>
  <c r="BO508" i="64"/>
  <c r="BO286" i="64"/>
  <c r="BO582" i="64"/>
  <c r="BO215" i="64"/>
  <c r="BO361" i="64"/>
  <c r="BO207" i="64"/>
  <c r="BO136" i="64"/>
  <c r="BO500" i="64"/>
  <c r="BO353" i="64"/>
  <c r="BO574" i="64"/>
  <c r="BO278" i="64"/>
  <c r="BO426" i="64"/>
  <c r="BO65" i="64"/>
  <c r="BO423" i="64"/>
  <c r="BO497" i="64"/>
  <c r="BO275" i="64"/>
  <c r="BO133" i="64"/>
  <c r="BO204" i="64"/>
  <c r="BO571" i="64"/>
  <c r="BO62" i="64"/>
  <c r="BO350" i="64"/>
  <c r="BO424" i="64"/>
  <c r="BO205" i="64"/>
  <c r="BO498" i="64"/>
  <c r="BO134" i="64"/>
  <c r="BO63" i="64"/>
  <c r="BO276" i="64"/>
  <c r="BO351" i="64"/>
  <c r="BO572" i="64"/>
  <c r="BO146" i="64"/>
  <c r="BO217" i="64"/>
  <c r="BO288" i="64"/>
  <c r="BO363" i="64"/>
  <c r="BO75" i="64"/>
  <c r="BO436" i="64"/>
  <c r="BO510" i="64"/>
  <c r="BO584" i="64"/>
  <c r="W30" i="57"/>
  <c r="W228" i="25"/>
  <c r="CK256" i="46"/>
  <c r="X203" i="56"/>
  <c r="W42" i="74" s="1"/>
  <c r="W22" i="74" s="1"/>
  <c r="W177" i="25"/>
  <c r="W179" i="25" s="1"/>
  <c r="W56" i="57" s="1"/>
  <c r="CK257" i="46"/>
  <c r="X20" i="56"/>
  <c r="BP507" i="64"/>
  <c r="BP360" i="64"/>
  <c r="BP72" i="64"/>
  <c r="BP581" i="64"/>
  <c r="BP433" i="64"/>
  <c r="BP214" i="64"/>
  <c r="BP143" i="64"/>
  <c r="BP285" i="64"/>
  <c r="BP288" i="64"/>
  <c r="BP217" i="64"/>
  <c r="BP75" i="64"/>
  <c r="BP584" i="64"/>
  <c r="BP510" i="64"/>
  <c r="BP436" i="64"/>
  <c r="BP146" i="64"/>
  <c r="BP363" i="64"/>
  <c r="BP205" i="64"/>
  <c r="BP63" i="64"/>
  <c r="BP498" i="64"/>
  <c r="BP134" i="64"/>
  <c r="BP424" i="64"/>
  <c r="BP276" i="64"/>
  <c r="BP351" i="64"/>
  <c r="BP572" i="64"/>
  <c r="BP353" i="64"/>
  <c r="BP574" i="64"/>
  <c r="BP278" i="64"/>
  <c r="BP207" i="64"/>
  <c r="BP500" i="64"/>
  <c r="BP65" i="64"/>
  <c r="BP426" i="64"/>
  <c r="BP136" i="64"/>
  <c r="BP512" i="64"/>
  <c r="BP365" i="64"/>
  <c r="BP290" i="64"/>
  <c r="BP219" i="64"/>
  <c r="BP77" i="64"/>
  <c r="BP148" i="64"/>
  <c r="BP438" i="64"/>
  <c r="BP586" i="64"/>
  <c r="BP209" i="64"/>
  <c r="BP138" i="64"/>
  <c r="BP502" i="64"/>
  <c r="BP355" i="64"/>
  <c r="BP280" i="64"/>
  <c r="BP576" i="64"/>
  <c r="BP67" i="64"/>
  <c r="BP428" i="64"/>
  <c r="BP582" i="64"/>
  <c r="BP508" i="64"/>
  <c r="BP286" i="64"/>
  <c r="BP144" i="64"/>
  <c r="BP73" i="64"/>
  <c r="BP215" i="64"/>
  <c r="BP361" i="64"/>
  <c r="BP434" i="64"/>
  <c r="BP583" i="64"/>
  <c r="BP145" i="64"/>
  <c r="BP287" i="64"/>
  <c r="BP362" i="64"/>
  <c r="BP216" i="64"/>
  <c r="BP74" i="64"/>
  <c r="BP435" i="64"/>
  <c r="BP509" i="64"/>
  <c r="BP292" i="64"/>
  <c r="BP221" i="64"/>
  <c r="BP440" i="64"/>
  <c r="BP367" i="64"/>
  <c r="BP588" i="64"/>
  <c r="BP514" i="64"/>
  <c r="BP79" i="64"/>
  <c r="BP150" i="64"/>
  <c r="BG422" i="64"/>
  <c r="BG349" i="64"/>
  <c r="BG132" i="64"/>
  <c r="BG61" i="64"/>
  <c r="BG274" i="64"/>
  <c r="BG496" i="64"/>
  <c r="BG570" i="64"/>
  <c r="BG203" i="64"/>
  <c r="BG357" i="64"/>
  <c r="BG578" i="64"/>
  <c r="BG69" i="64"/>
  <c r="BG430" i="64"/>
  <c r="BG140" i="64"/>
  <c r="BG282" i="64"/>
  <c r="BG211" i="64"/>
  <c r="BG504" i="64"/>
  <c r="BG68" i="64"/>
  <c r="BG281" i="64"/>
  <c r="BG139" i="64"/>
  <c r="BG210" i="64"/>
  <c r="BG503" i="64"/>
  <c r="BG356" i="64"/>
  <c r="BG577" i="64"/>
  <c r="BG429" i="64"/>
  <c r="BG75" i="64"/>
  <c r="BG217" i="64"/>
  <c r="BG510" i="64"/>
  <c r="BG288" i="64"/>
  <c r="BG363" i="64"/>
  <c r="BG584" i="64"/>
  <c r="BG146" i="64"/>
  <c r="BG436" i="64"/>
  <c r="BG509" i="64"/>
  <c r="BG74" i="64"/>
  <c r="BG216" i="64"/>
  <c r="BG362" i="64"/>
  <c r="BG287" i="64"/>
  <c r="BG145" i="64"/>
  <c r="BG583" i="64"/>
  <c r="BG435" i="64"/>
  <c r="BG285" i="64"/>
  <c r="BG72" i="64"/>
  <c r="BG433" i="64"/>
  <c r="BG360" i="64"/>
  <c r="BG581" i="64"/>
  <c r="BG214" i="64"/>
  <c r="BG507" i="64"/>
  <c r="BG143" i="64"/>
  <c r="BG506" i="64"/>
  <c r="BG284" i="64"/>
  <c r="BG142" i="64"/>
  <c r="BG580" i="64"/>
  <c r="BG432" i="64"/>
  <c r="BG213" i="64"/>
  <c r="BG359" i="64"/>
  <c r="BG71" i="64"/>
  <c r="BG151" i="64"/>
  <c r="BG515" i="64"/>
  <c r="BG589" i="64"/>
  <c r="BG368" i="64"/>
  <c r="BG441" i="64"/>
  <c r="BG293" i="64"/>
  <c r="BG222" i="64"/>
  <c r="BG80" i="64"/>
  <c r="BG63" i="64"/>
  <c r="BG134" i="64"/>
  <c r="BG498" i="64"/>
  <c r="BG276" i="64"/>
  <c r="BG572" i="64"/>
  <c r="BG351" i="64"/>
  <c r="BG205" i="64"/>
  <c r="BG424" i="64"/>
  <c r="BG215" i="64"/>
  <c r="BG361" i="64"/>
  <c r="BG144" i="64"/>
  <c r="BG73" i="64"/>
  <c r="BG508" i="64"/>
  <c r="BG286" i="64"/>
  <c r="BG434" i="64"/>
  <c r="BG582" i="64"/>
  <c r="BG428" i="64"/>
  <c r="BG355" i="64"/>
  <c r="BG280" i="64"/>
  <c r="BG138" i="64"/>
  <c r="BG67" i="64"/>
  <c r="BG576" i="64"/>
  <c r="BG209" i="64"/>
  <c r="BG502" i="64"/>
  <c r="BF132" i="64"/>
  <c r="BF496" i="64"/>
  <c r="BF61" i="64"/>
  <c r="BF570" i="64"/>
  <c r="BF274" i="64"/>
  <c r="BF422" i="64"/>
  <c r="BF349" i="64"/>
  <c r="BF203" i="64"/>
  <c r="CA256" i="46"/>
  <c r="N203" i="56"/>
  <c r="M42" i="74" s="1"/>
  <c r="M22" i="74" s="1"/>
  <c r="M177" i="25"/>
  <c r="M179" i="25" s="1"/>
  <c r="M56" i="57" s="1"/>
  <c r="M25" i="71"/>
  <c r="M30" i="73"/>
  <c r="M37" i="69"/>
  <c r="M26" i="47"/>
  <c r="M32" i="75"/>
  <c r="M31" i="65"/>
  <c r="M34" i="74"/>
  <c r="M26" i="70"/>
  <c r="BF215" i="64"/>
  <c r="BF361" i="64"/>
  <c r="BF286" i="64"/>
  <c r="BF508" i="64"/>
  <c r="BF434" i="64"/>
  <c r="BF582" i="64"/>
  <c r="BF73" i="64"/>
  <c r="BF144" i="64"/>
  <c r="BF218" i="64"/>
  <c r="BF437" i="64"/>
  <c r="BF585" i="64"/>
  <c r="BF511" i="64"/>
  <c r="BF364" i="64"/>
  <c r="BF289" i="64"/>
  <c r="BF76" i="64"/>
  <c r="BF147" i="64"/>
  <c r="BF507" i="64"/>
  <c r="BF285" i="64"/>
  <c r="BF360" i="64"/>
  <c r="BF143" i="64"/>
  <c r="BF433" i="64"/>
  <c r="BF214" i="64"/>
  <c r="BF72" i="64"/>
  <c r="BF581" i="64"/>
  <c r="BF137" i="64"/>
  <c r="BF427" i="64"/>
  <c r="BF501" i="64"/>
  <c r="BF354" i="64"/>
  <c r="BF575" i="64"/>
  <c r="BF66" i="64"/>
  <c r="BF208" i="64"/>
  <c r="BF279" i="64"/>
  <c r="BF212" i="64"/>
  <c r="BF283" i="64"/>
  <c r="BF505" i="64"/>
  <c r="BF141" i="64"/>
  <c r="BF70" i="64"/>
  <c r="BF579" i="64"/>
  <c r="BF358" i="64"/>
  <c r="BF431" i="64"/>
  <c r="BF78" i="64"/>
  <c r="BF220" i="64"/>
  <c r="BF587" i="64"/>
  <c r="BF291" i="64"/>
  <c r="BF439" i="64"/>
  <c r="BF513" i="64"/>
  <c r="BF366" i="64"/>
  <c r="BF149" i="64"/>
  <c r="BF68" i="64"/>
  <c r="BF210" i="64"/>
  <c r="BF139" i="64"/>
  <c r="BF503" i="64"/>
  <c r="BF429" i="64"/>
  <c r="BF356" i="64"/>
  <c r="BF577" i="64"/>
  <c r="BF281" i="64"/>
  <c r="BF426" i="64"/>
  <c r="BF278" i="64"/>
  <c r="BF136" i="64"/>
  <c r="BF500" i="64"/>
  <c r="BF65" i="64"/>
  <c r="BF353" i="64"/>
  <c r="BF574" i="64"/>
  <c r="BF207" i="64"/>
  <c r="BF498" i="64"/>
  <c r="BF134" i="64"/>
  <c r="BF351" i="64"/>
  <c r="BF276" i="64"/>
  <c r="BF572" i="64"/>
  <c r="BF205" i="64"/>
  <c r="BF424" i="64"/>
  <c r="BF63" i="64"/>
  <c r="BF290" i="64"/>
  <c r="BF219" i="64"/>
  <c r="BF512" i="64"/>
  <c r="BF438" i="64"/>
  <c r="BF148" i="64"/>
  <c r="BF77" i="64"/>
  <c r="BF586" i="64"/>
  <c r="BF365" i="64"/>
  <c r="BE132" i="64"/>
  <c r="BE61" i="64"/>
  <c r="BE349" i="64"/>
  <c r="BE570" i="64"/>
  <c r="BE203" i="64"/>
  <c r="BE274" i="64"/>
  <c r="BE422" i="64"/>
  <c r="BE496" i="64"/>
  <c r="L30" i="57"/>
  <c r="L228" i="25"/>
  <c r="M20" i="56"/>
  <c r="BZ257" i="46"/>
  <c r="BE429" i="64"/>
  <c r="BE356" i="64"/>
  <c r="BE68" i="64"/>
  <c r="BE210" i="64"/>
  <c r="BE139" i="64"/>
  <c r="BE281" i="64"/>
  <c r="BE503" i="64"/>
  <c r="BE577" i="64"/>
  <c r="BE583" i="64"/>
  <c r="BE509" i="64"/>
  <c r="BE145" i="64"/>
  <c r="BE362" i="64"/>
  <c r="BE216" i="64"/>
  <c r="BE435" i="64"/>
  <c r="BE287" i="64"/>
  <c r="BE74" i="64"/>
  <c r="BE138" i="64"/>
  <c r="BE502" i="64"/>
  <c r="BE355" i="64"/>
  <c r="BE67" i="64"/>
  <c r="BE280" i="64"/>
  <c r="BE576" i="64"/>
  <c r="BE428" i="64"/>
  <c r="BE209" i="64"/>
  <c r="BE214" i="64"/>
  <c r="BE581" i="64"/>
  <c r="BE360" i="64"/>
  <c r="BE433" i="64"/>
  <c r="BE507" i="64"/>
  <c r="BE285" i="64"/>
  <c r="BE143" i="64"/>
  <c r="BE72" i="64"/>
  <c r="BE141" i="64"/>
  <c r="BE70" i="64"/>
  <c r="BE358" i="64"/>
  <c r="BE579" i="64"/>
  <c r="BE505" i="64"/>
  <c r="BE431" i="64"/>
  <c r="BE283" i="64"/>
  <c r="BE212" i="64"/>
  <c r="BE279" i="64"/>
  <c r="BE427" i="64"/>
  <c r="BE66" i="64"/>
  <c r="BE137" i="64"/>
  <c r="BE354" i="64"/>
  <c r="BE501" i="64"/>
  <c r="BE575" i="64"/>
  <c r="BE208" i="64"/>
  <c r="BE506" i="64"/>
  <c r="BE71" i="64"/>
  <c r="BE359" i="64"/>
  <c r="BE142" i="64"/>
  <c r="BE432" i="64"/>
  <c r="BE284" i="64"/>
  <c r="BE580" i="64"/>
  <c r="BE213" i="64"/>
  <c r="BE140" i="64"/>
  <c r="BE578" i="64"/>
  <c r="BE211" i="64"/>
  <c r="BE504" i="64"/>
  <c r="BE430" i="64"/>
  <c r="BE69" i="64"/>
  <c r="BE282" i="64"/>
  <c r="BE357" i="64"/>
  <c r="BE220" i="64"/>
  <c r="BE587" i="64"/>
  <c r="BE366" i="64"/>
  <c r="BE149" i="64"/>
  <c r="BE439" i="64"/>
  <c r="BE78" i="64"/>
  <c r="BE513" i="64"/>
  <c r="BE291" i="64"/>
  <c r="BJ132" i="64"/>
  <c r="BJ61" i="64"/>
  <c r="BJ570" i="64"/>
  <c r="BJ496" i="64"/>
  <c r="BJ274" i="64"/>
  <c r="BJ422" i="64"/>
  <c r="BJ349" i="64"/>
  <c r="BJ203" i="64"/>
  <c r="Q30" i="57"/>
  <c r="Q228" i="25"/>
  <c r="Q31" i="65"/>
  <c r="Q26" i="70"/>
  <c r="Q37" i="69"/>
  <c r="Q25" i="71"/>
  <c r="Q32" i="75"/>
  <c r="Q26" i="47"/>
  <c r="Q34" i="74"/>
  <c r="Q30" i="73"/>
  <c r="CE257" i="46"/>
  <c r="R20" i="56"/>
  <c r="BJ67" i="64"/>
  <c r="BJ502" i="64"/>
  <c r="BJ355" i="64"/>
  <c r="BJ209" i="64"/>
  <c r="BJ138" i="64"/>
  <c r="BJ280" i="64"/>
  <c r="BJ428" i="64"/>
  <c r="BJ576" i="64"/>
  <c r="BJ356" i="64"/>
  <c r="BJ68" i="64"/>
  <c r="BJ577" i="64"/>
  <c r="BJ281" i="64"/>
  <c r="BJ139" i="64"/>
  <c r="BJ210" i="64"/>
  <c r="BJ429" i="64"/>
  <c r="BJ503" i="64"/>
  <c r="BJ436" i="64"/>
  <c r="BJ510" i="64"/>
  <c r="BJ363" i="64"/>
  <c r="BJ584" i="64"/>
  <c r="BJ217" i="64"/>
  <c r="BJ288" i="64"/>
  <c r="BJ75" i="64"/>
  <c r="BJ146" i="64"/>
  <c r="BJ582" i="64"/>
  <c r="BJ215" i="64"/>
  <c r="BJ434" i="64"/>
  <c r="BJ361" i="64"/>
  <c r="BJ286" i="64"/>
  <c r="BJ73" i="64"/>
  <c r="BJ144" i="64"/>
  <c r="BJ508" i="64"/>
  <c r="BJ151" i="64"/>
  <c r="BJ80" i="64"/>
  <c r="BJ441" i="64"/>
  <c r="BJ589" i="64"/>
  <c r="BJ368" i="64"/>
  <c r="BJ515" i="64"/>
  <c r="BJ222" i="64"/>
  <c r="BJ293" i="64"/>
  <c r="BJ581" i="64"/>
  <c r="BJ214" i="64"/>
  <c r="BJ507" i="64"/>
  <c r="BJ285" i="64"/>
  <c r="BJ360" i="64"/>
  <c r="BJ143" i="64"/>
  <c r="BJ433" i="64"/>
  <c r="BJ72" i="64"/>
  <c r="BJ512" i="64"/>
  <c r="BJ219" i="64"/>
  <c r="BJ148" i="64"/>
  <c r="BJ290" i="64"/>
  <c r="BJ586" i="64"/>
  <c r="BJ77" i="64"/>
  <c r="BJ438" i="64"/>
  <c r="BJ365" i="64"/>
  <c r="BJ216" i="64"/>
  <c r="BJ287" i="64"/>
  <c r="BJ362" i="64"/>
  <c r="BJ145" i="64"/>
  <c r="BJ583" i="64"/>
  <c r="BJ74" i="64"/>
  <c r="BJ509" i="64"/>
  <c r="BJ435" i="64"/>
  <c r="BJ221" i="64"/>
  <c r="BJ440" i="64"/>
  <c r="BJ367" i="64"/>
  <c r="BJ514" i="64"/>
  <c r="BJ150" i="64"/>
  <c r="BJ588" i="64"/>
  <c r="BJ79" i="64"/>
  <c r="BJ292" i="64"/>
  <c r="T30" i="57"/>
  <c r="T228" i="25"/>
  <c r="BM274" i="64"/>
  <c r="BM132" i="64"/>
  <c r="BM570" i="64"/>
  <c r="BM422" i="64"/>
  <c r="BM349" i="64"/>
  <c r="BM61" i="64"/>
  <c r="BM496" i="64"/>
  <c r="BM203" i="64"/>
  <c r="CH256" i="46"/>
  <c r="U203" i="56"/>
  <c r="T45" i="69" s="1"/>
  <c r="T24" i="69" s="1"/>
  <c r="T177" i="25"/>
  <c r="T179" i="25" s="1"/>
  <c r="T56" i="57" s="1"/>
  <c r="BM578" i="64"/>
  <c r="BM69" i="64"/>
  <c r="BM211" i="64"/>
  <c r="BM140" i="64"/>
  <c r="BM430" i="64"/>
  <c r="BM282" i="64"/>
  <c r="BM357" i="64"/>
  <c r="BM504" i="64"/>
  <c r="BM139" i="64"/>
  <c r="BM503" i="64"/>
  <c r="BM68" i="64"/>
  <c r="BM429" i="64"/>
  <c r="BM281" i="64"/>
  <c r="BM577" i="64"/>
  <c r="BM356" i="64"/>
  <c r="BM210" i="64"/>
  <c r="BM62" i="64"/>
  <c r="BM423" i="64"/>
  <c r="BM204" i="64"/>
  <c r="BM571" i="64"/>
  <c r="BM133" i="64"/>
  <c r="BM350" i="64"/>
  <c r="BM275" i="64"/>
  <c r="BM497" i="64"/>
  <c r="BM64" i="64"/>
  <c r="BM206" i="64"/>
  <c r="BM499" i="64"/>
  <c r="BM573" i="64"/>
  <c r="BM135" i="64"/>
  <c r="BM352" i="64"/>
  <c r="BM425" i="64"/>
  <c r="BM277" i="64"/>
  <c r="BM77" i="64"/>
  <c r="BM512" i="64"/>
  <c r="BM290" i="64"/>
  <c r="BM438" i="64"/>
  <c r="BM219" i="64"/>
  <c r="BM586" i="64"/>
  <c r="BM148" i="64"/>
  <c r="BM365" i="64"/>
  <c r="BM436" i="64"/>
  <c r="BM510" i="64"/>
  <c r="BM584" i="64"/>
  <c r="BM146" i="64"/>
  <c r="BM75" i="64"/>
  <c r="BM217" i="64"/>
  <c r="BM363" i="64"/>
  <c r="BM288" i="64"/>
  <c r="BM428" i="64"/>
  <c r="BM502" i="64"/>
  <c r="BM67" i="64"/>
  <c r="BM138" i="64"/>
  <c r="BM355" i="64"/>
  <c r="BM576" i="64"/>
  <c r="BM280" i="64"/>
  <c r="BM209" i="64"/>
  <c r="BM367" i="64"/>
  <c r="BM440" i="64"/>
  <c r="BM221" i="64"/>
  <c r="BM514" i="64"/>
  <c r="BM79" i="64"/>
  <c r="BM588" i="64"/>
  <c r="BM292" i="64"/>
  <c r="BM150" i="64"/>
  <c r="BM78" i="64"/>
  <c r="BM439" i="64"/>
  <c r="BM513" i="64"/>
  <c r="BM291" i="64"/>
  <c r="BM366" i="64"/>
  <c r="BM149" i="64"/>
  <c r="BM587" i="64"/>
  <c r="BM220" i="64"/>
  <c r="BM216" i="64"/>
  <c r="BM362" i="64"/>
  <c r="BM145" i="64"/>
  <c r="BM583" i="64"/>
  <c r="BM74" i="64"/>
  <c r="BM509" i="64"/>
  <c r="BM287" i="64"/>
  <c r="BM435" i="64"/>
  <c r="O37" i="69"/>
  <c r="O31" i="65"/>
  <c r="O25" i="71"/>
  <c r="O34" i="74"/>
  <c r="O26" i="47"/>
  <c r="O30" i="73"/>
  <c r="O26" i="70"/>
  <c r="O32" i="75"/>
  <c r="O30" i="57"/>
  <c r="O228" i="25"/>
  <c r="CC257" i="46"/>
  <c r="P20" i="56"/>
  <c r="BH353" i="64"/>
  <c r="BH500" i="64"/>
  <c r="BH278" i="64"/>
  <c r="BH136" i="64"/>
  <c r="BH207" i="64"/>
  <c r="BH574" i="64"/>
  <c r="BH426" i="64"/>
  <c r="BH65" i="64"/>
  <c r="BH509" i="64"/>
  <c r="BH216" i="64"/>
  <c r="BH583" i="64"/>
  <c r="BH287" i="64"/>
  <c r="BH74" i="64"/>
  <c r="BH362" i="64"/>
  <c r="BH145" i="64"/>
  <c r="BH435" i="64"/>
  <c r="BH433" i="64"/>
  <c r="BH507" i="64"/>
  <c r="BH214" i="64"/>
  <c r="BH581" i="64"/>
  <c r="BH143" i="64"/>
  <c r="BH360" i="64"/>
  <c r="BH285" i="64"/>
  <c r="BH72" i="64"/>
  <c r="BH580" i="64"/>
  <c r="BH71" i="64"/>
  <c r="BH359" i="64"/>
  <c r="BH142" i="64"/>
  <c r="BH213" i="64"/>
  <c r="BH284" i="64"/>
  <c r="BH432" i="64"/>
  <c r="BH506" i="64"/>
  <c r="BH430" i="64"/>
  <c r="BH357" i="64"/>
  <c r="BH140" i="64"/>
  <c r="BH69" i="64"/>
  <c r="BH578" i="64"/>
  <c r="BH504" i="64"/>
  <c r="BH282" i="64"/>
  <c r="BH211" i="64"/>
  <c r="BH221" i="64"/>
  <c r="BH79" i="64"/>
  <c r="BH588" i="64"/>
  <c r="BH514" i="64"/>
  <c r="BH440" i="64"/>
  <c r="BH367" i="64"/>
  <c r="BH292" i="64"/>
  <c r="BH150" i="64"/>
  <c r="BH290" i="64"/>
  <c r="BH77" i="64"/>
  <c r="BH512" i="64"/>
  <c r="BH365" i="64"/>
  <c r="BH438" i="64"/>
  <c r="BH586" i="64"/>
  <c r="BH219" i="64"/>
  <c r="BH148" i="64"/>
  <c r="BH67" i="64"/>
  <c r="BH280" i="64"/>
  <c r="BH428" i="64"/>
  <c r="BH576" i="64"/>
  <c r="BH209" i="64"/>
  <c r="BH502" i="64"/>
  <c r="BH138" i="64"/>
  <c r="BH355" i="64"/>
  <c r="BH215" i="64"/>
  <c r="BH434" i="64"/>
  <c r="BH73" i="64"/>
  <c r="BH144" i="64"/>
  <c r="BH286" i="64"/>
  <c r="BH582" i="64"/>
  <c r="BH508" i="64"/>
  <c r="BH361" i="64"/>
  <c r="BA61" i="64"/>
  <c r="BA570" i="64"/>
  <c r="BA274" i="64"/>
  <c r="BA422" i="64"/>
  <c r="BA132" i="64"/>
  <c r="BA349" i="64"/>
  <c r="BA203" i="64"/>
  <c r="BA496" i="64"/>
  <c r="H30" i="73"/>
  <c r="H31" i="65"/>
  <c r="H26" i="70"/>
  <c r="H34" i="74"/>
  <c r="H26" i="47"/>
  <c r="H32" i="75"/>
  <c r="H37" i="69"/>
  <c r="H25" i="71"/>
  <c r="BA584" i="64"/>
  <c r="BA436" i="64"/>
  <c r="BA146" i="64"/>
  <c r="BA217" i="64"/>
  <c r="BA363" i="64"/>
  <c r="BA510" i="64"/>
  <c r="BA75" i="64"/>
  <c r="BA288" i="64"/>
  <c r="BA357" i="64"/>
  <c r="BA504" i="64"/>
  <c r="BA282" i="64"/>
  <c r="BA69" i="64"/>
  <c r="BA578" i="64"/>
  <c r="BA211" i="64"/>
  <c r="BA140" i="64"/>
  <c r="BA430" i="64"/>
  <c r="BA205" i="64"/>
  <c r="BA498" i="64"/>
  <c r="BA351" i="64"/>
  <c r="BA572" i="64"/>
  <c r="BA276" i="64"/>
  <c r="BA63" i="64"/>
  <c r="BA134" i="64"/>
  <c r="BA424" i="64"/>
  <c r="BA507" i="64"/>
  <c r="BA360" i="64"/>
  <c r="BA72" i="64"/>
  <c r="BA581" i="64"/>
  <c r="BA433" i="64"/>
  <c r="BA285" i="64"/>
  <c r="BA214" i="64"/>
  <c r="BA143" i="64"/>
  <c r="BA354" i="64"/>
  <c r="BA137" i="64"/>
  <c r="BA501" i="64"/>
  <c r="BA427" i="64"/>
  <c r="BA66" i="64"/>
  <c r="BA208" i="64"/>
  <c r="BA575" i="64"/>
  <c r="BA279" i="64"/>
  <c r="BA514" i="64"/>
  <c r="BA588" i="64"/>
  <c r="BA367" i="64"/>
  <c r="BA221" i="64"/>
  <c r="BA440" i="64"/>
  <c r="BA150" i="64"/>
  <c r="BA79" i="64"/>
  <c r="BA292" i="64"/>
  <c r="BA291" i="64"/>
  <c r="BA220" i="64"/>
  <c r="BA149" i="64"/>
  <c r="BA78" i="64"/>
  <c r="BA439" i="64"/>
  <c r="BA366" i="64"/>
  <c r="BA513" i="64"/>
  <c r="BA587" i="64"/>
  <c r="BA210" i="64"/>
  <c r="BA281" i="64"/>
  <c r="BA356" i="64"/>
  <c r="BA139" i="64"/>
  <c r="BA68" i="64"/>
  <c r="BA503" i="64"/>
  <c r="BA577" i="64"/>
  <c r="BA429" i="64"/>
  <c r="BA434" i="64"/>
  <c r="BA144" i="64"/>
  <c r="BA73" i="64"/>
  <c r="BA286" i="64"/>
  <c r="BA361" i="64"/>
  <c r="BA508" i="64"/>
  <c r="BA582" i="64"/>
  <c r="BA215" i="64"/>
  <c r="BA586" i="64"/>
  <c r="BA290" i="64"/>
  <c r="BA148" i="64"/>
  <c r="BA77" i="64"/>
  <c r="BA438" i="64"/>
  <c r="BA512" i="64"/>
  <c r="BA365" i="64"/>
  <c r="BA219" i="64"/>
  <c r="S30" i="57"/>
  <c r="S228" i="25"/>
  <c r="S31" i="65"/>
  <c r="S37" i="69"/>
  <c r="S32" i="75"/>
  <c r="S30" i="73"/>
  <c r="S26" i="70"/>
  <c r="S26" i="47"/>
  <c r="S25" i="71"/>
  <c r="S34" i="74"/>
  <c r="CG257" i="46"/>
  <c r="T20" i="56"/>
  <c r="BL499" i="64"/>
  <c r="BL277" i="64"/>
  <c r="BL135" i="64"/>
  <c r="BL352" i="64"/>
  <c r="BL573" i="64"/>
  <c r="BL206" i="64"/>
  <c r="BL425" i="64"/>
  <c r="BL64" i="64"/>
  <c r="BL355" i="64"/>
  <c r="BL209" i="64"/>
  <c r="BL502" i="64"/>
  <c r="BL280" i="64"/>
  <c r="BL576" i="64"/>
  <c r="BL67" i="64"/>
  <c r="BL428" i="64"/>
  <c r="BL138" i="64"/>
  <c r="BL63" i="64"/>
  <c r="BL276" i="64"/>
  <c r="BL498" i="64"/>
  <c r="BL205" i="64"/>
  <c r="BL572" i="64"/>
  <c r="BL424" i="64"/>
  <c r="BL351" i="64"/>
  <c r="BL134" i="64"/>
  <c r="BL574" i="64"/>
  <c r="BL278" i="64"/>
  <c r="BL500" i="64"/>
  <c r="BL136" i="64"/>
  <c r="BL353" i="64"/>
  <c r="BL207" i="64"/>
  <c r="BL426" i="64"/>
  <c r="BL65" i="64"/>
  <c r="BL287" i="64"/>
  <c r="BL216" i="64"/>
  <c r="BL74" i="64"/>
  <c r="BL435" i="64"/>
  <c r="BL583" i="64"/>
  <c r="BL362" i="64"/>
  <c r="BL145" i="64"/>
  <c r="BL509" i="64"/>
  <c r="BL140" i="64"/>
  <c r="BL69" i="64"/>
  <c r="BL578" i="64"/>
  <c r="BL504" i="64"/>
  <c r="BL282" i="64"/>
  <c r="BL430" i="64"/>
  <c r="BL211" i="64"/>
  <c r="BL357" i="64"/>
  <c r="BL585" i="64"/>
  <c r="BL76" i="64"/>
  <c r="BL364" i="64"/>
  <c r="BL289" i="64"/>
  <c r="BL437" i="64"/>
  <c r="BL218" i="64"/>
  <c r="BL147" i="64"/>
  <c r="BL511" i="64"/>
  <c r="BL577" i="64"/>
  <c r="BL356" i="64"/>
  <c r="BL68" i="64"/>
  <c r="BL281" i="64"/>
  <c r="BL210" i="64"/>
  <c r="BL503" i="64"/>
  <c r="BL139" i="64"/>
  <c r="BL429" i="64"/>
  <c r="BL79" i="64"/>
  <c r="BL367" i="64"/>
  <c r="BL221" i="64"/>
  <c r="BL150" i="64"/>
  <c r="BL292" i="64"/>
  <c r="BL514" i="64"/>
  <c r="BL440" i="64"/>
  <c r="BL588" i="64"/>
  <c r="AR640" i="64"/>
  <c r="AR637" i="64"/>
  <c r="AT60" i="46"/>
  <c r="AC640" i="64"/>
  <c r="AE60" i="46"/>
  <c r="AC637" i="64"/>
  <c r="AI640" i="64"/>
  <c r="AK60" i="46"/>
  <c r="AI637" i="64"/>
  <c r="AH640" i="64"/>
  <c r="AJ60" i="46"/>
  <c r="AH637" i="64"/>
  <c r="AP640" i="64"/>
  <c r="AR60" i="46"/>
  <c r="AP637" i="64"/>
  <c r="AO640" i="64"/>
  <c r="AO637" i="64"/>
  <c r="AQ60" i="46"/>
  <c r="AE640" i="64"/>
  <c r="AE637" i="64"/>
  <c r="AG60" i="46"/>
  <c r="AU640" i="64"/>
  <c r="AW60" i="46"/>
  <c r="AU637" i="64"/>
  <c r="AT640" i="64"/>
  <c r="AT637" i="64"/>
  <c r="AV60" i="46"/>
  <c r="AL640" i="64"/>
  <c r="AN60" i="46"/>
  <c r="AL637" i="64"/>
  <c r="Q32" i="57"/>
  <c r="R84" i="56"/>
  <c r="P33" i="57"/>
  <c r="P32" i="57"/>
  <c r="K32" i="57"/>
  <c r="O84" i="56"/>
  <c r="N33" i="57"/>
  <c r="T32" i="57"/>
  <c r="U84" i="56"/>
  <c r="U32" i="57"/>
  <c r="V84" i="56"/>
  <c r="V33" i="57"/>
  <c r="W32" i="57"/>
  <c r="X84" i="56"/>
  <c r="M84" i="56"/>
  <c r="T84" i="56"/>
  <c r="D70" i="56"/>
  <c r="K70" i="44" s="1"/>
  <c r="L70" i="44" s="1"/>
  <c r="D61" i="56"/>
  <c r="K61" i="44" s="1"/>
  <c r="L61" i="44" s="1"/>
  <c r="D31" i="65"/>
  <c r="D25" i="71"/>
  <c r="D26" i="47"/>
  <c r="D30" i="73"/>
  <c r="D34" i="74"/>
  <c r="D32" i="75"/>
  <c r="D26" i="70"/>
  <c r="D37" i="69"/>
  <c r="CN71" i="46"/>
  <c r="CO71" i="46" s="1"/>
  <c r="CN67" i="46"/>
  <c r="CO67" i="46" s="1"/>
  <c r="CN63" i="46"/>
  <c r="CO63" i="46" s="1"/>
  <c r="CN64" i="46"/>
  <c r="CO64" i="46" s="1"/>
  <c r="CN74" i="46"/>
  <c r="CO74" i="46" s="1"/>
  <c r="CN65" i="46"/>
  <c r="CO65" i="46" s="1"/>
  <c r="CN72" i="46"/>
  <c r="CO72" i="46" s="1"/>
  <c r="CN73" i="46"/>
  <c r="CO73" i="46" s="1"/>
  <c r="CN62" i="46"/>
  <c r="CO62" i="46" s="1"/>
  <c r="D77" i="56"/>
  <c r="K77" i="44" s="1"/>
  <c r="L77" i="44" s="1"/>
  <c r="D81" i="56"/>
  <c r="K81" i="44" s="1"/>
  <c r="L81" i="44" s="1"/>
  <c r="D69" i="56"/>
  <c r="K69" i="44" s="1"/>
  <c r="L69" i="44" s="1"/>
  <c r="D33" i="71"/>
  <c r="C21" i="78"/>
  <c r="D21" i="78" s="1"/>
  <c r="D45" i="69"/>
  <c r="D34" i="70"/>
  <c r="D177" i="56"/>
  <c r="K175" i="44" s="1"/>
  <c r="L175" i="44" s="1"/>
  <c r="D40" i="75"/>
  <c r="D34" i="47"/>
  <c r="D38" i="73"/>
  <c r="D42" i="74"/>
  <c r="D39" i="65"/>
  <c r="D30" i="57"/>
  <c r="D228" i="25"/>
  <c r="AW442" i="64"/>
  <c r="AW444" i="64" s="1"/>
  <c r="BT205" i="46" s="1"/>
  <c r="E205" i="56" s="1"/>
  <c r="AW516" i="64"/>
  <c r="AW518" i="64" s="1"/>
  <c r="BT206" i="46" s="1"/>
  <c r="AW590" i="64"/>
  <c r="AW592" i="64" s="1"/>
  <c r="BT207" i="46" s="1"/>
  <c r="AW81" i="64"/>
  <c r="BQ639" i="64"/>
  <c r="O40" i="75" l="1"/>
  <c r="O22" i="75" s="1"/>
  <c r="V38" i="73"/>
  <c r="V19" i="73" s="1"/>
  <c r="I33" i="71"/>
  <c r="I19" i="71" s="1"/>
  <c r="I39" i="65"/>
  <c r="I18" i="65" s="1"/>
  <c r="I34" i="47"/>
  <c r="I228" i="47" s="1"/>
  <c r="I381" i="47" s="1"/>
  <c r="I42" i="74"/>
  <c r="I22" i="74" s="1"/>
  <c r="I45" i="69"/>
  <c r="I24" i="69" s="1"/>
  <c r="J34" i="47"/>
  <c r="J228" i="47" s="1"/>
  <c r="J381" i="47" s="1"/>
  <c r="L42" i="74"/>
  <c r="L22" i="74" s="1"/>
  <c r="AB345" i="64"/>
  <c r="AB346" i="64" s="1"/>
  <c r="AB371" i="64" s="1"/>
  <c r="D226" i="47" s="1"/>
  <c r="J42" i="74"/>
  <c r="J22" i="74" s="1"/>
  <c r="O33" i="71"/>
  <c r="O19" i="71" s="1"/>
  <c r="S33" i="71"/>
  <c r="S19" i="71" s="1"/>
  <c r="S39" i="65"/>
  <c r="S18" i="65" s="1"/>
  <c r="Q39" i="65"/>
  <c r="Q18" i="65" s="1"/>
  <c r="S45" i="69"/>
  <c r="S24" i="69" s="1"/>
  <c r="Q42" i="74"/>
  <c r="Q22" i="74" s="1"/>
  <c r="Q38" i="73"/>
  <c r="Q19" i="73" s="1"/>
  <c r="Q40" i="75"/>
  <c r="Q22" i="75" s="1"/>
  <c r="S40" i="75"/>
  <c r="S22" i="75" s="1"/>
  <c r="S34" i="70"/>
  <c r="S20" i="70" s="1"/>
  <c r="Q34" i="47"/>
  <c r="Q228" i="47" s="1"/>
  <c r="Q381" i="47" s="1"/>
  <c r="Q34" i="70"/>
  <c r="Q20" i="70" s="1"/>
  <c r="E60" i="56"/>
  <c r="E249" i="56" s="1"/>
  <c r="BQ570" i="64"/>
  <c r="BQ432" i="64"/>
  <c r="BQ80" i="64"/>
  <c r="O42" i="74"/>
  <c r="O22" i="74" s="1"/>
  <c r="O45" i="69"/>
  <c r="O24" i="69" s="1"/>
  <c r="L34" i="47"/>
  <c r="L131" i="47" s="1"/>
  <c r="L319" i="47" s="1"/>
  <c r="L38" i="73"/>
  <c r="L19" i="73" s="1"/>
  <c r="L40" i="75"/>
  <c r="L22" i="75" s="1"/>
  <c r="D163" i="47"/>
  <c r="D165" i="47" s="1"/>
  <c r="O34" i="47"/>
  <c r="O228" i="47" s="1"/>
  <c r="O381" i="47" s="1"/>
  <c r="O38" i="73"/>
  <c r="O19" i="73" s="1"/>
  <c r="L45" i="69"/>
  <c r="L24" i="69" s="1"/>
  <c r="L39" i="65"/>
  <c r="L18" i="65" s="1"/>
  <c r="O39" i="65"/>
  <c r="O18" i="65" s="1"/>
  <c r="L34" i="70"/>
  <c r="L20" i="70" s="1"/>
  <c r="BQ206" i="64"/>
  <c r="BQ142" i="64"/>
  <c r="BQ368" i="64"/>
  <c r="BQ150" i="64"/>
  <c r="BQ589" i="64"/>
  <c r="BQ286" i="64"/>
  <c r="V45" i="69"/>
  <c r="V24" i="69" s="1"/>
  <c r="V33" i="71"/>
  <c r="V19" i="71" s="1"/>
  <c r="AB271" i="64"/>
  <c r="AB58" i="64"/>
  <c r="J39" i="65"/>
  <c r="J18" i="65" s="1"/>
  <c r="J40" i="75"/>
  <c r="J22" i="75" s="1"/>
  <c r="BQ497" i="64"/>
  <c r="V42" i="74"/>
  <c r="V22" i="74" s="1"/>
  <c r="V34" i="70"/>
  <c r="V20" i="70" s="1"/>
  <c r="AB129" i="64"/>
  <c r="I38" i="73"/>
  <c r="I19" i="73" s="1"/>
  <c r="J38" i="73"/>
  <c r="J19" i="73" s="1"/>
  <c r="J34" i="70"/>
  <c r="J20" i="70" s="1"/>
  <c r="S38" i="73"/>
  <c r="S19" i="73" s="1"/>
  <c r="S34" i="47"/>
  <c r="S228" i="47" s="1"/>
  <c r="S381" i="47" s="1"/>
  <c r="Q33" i="71"/>
  <c r="Q19" i="71" s="1"/>
  <c r="V34" i="47"/>
  <c r="V131" i="47" s="1"/>
  <c r="V319" i="47" s="1"/>
  <c r="I40" i="75"/>
  <c r="I22" i="75" s="1"/>
  <c r="J33" i="71"/>
  <c r="J19" i="71" s="1"/>
  <c r="BQ144" i="64"/>
  <c r="BQ509" i="64"/>
  <c r="BQ496" i="64"/>
  <c r="BQ134" i="64"/>
  <c r="E45" i="69"/>
  <c r="E24" i="69" s="1"/>
  <c r="BQ425" i="64"/>
  <c r="N38" i="73"/>
  <c r="N19" i="73" s="1"/>
  <c r="N39" i="65"/>
  <c r="N18" i="65" s="1"/>
  <c r="N42" i="74"/>
  <c r="N22" i="74" s="1"/>
  <c r="H38" i="73"/>
  <c r="H19" i="73" s="1"/>
  <c r="BQ423" i="64"/>
  <c r="E34" i="47"/>
  <c r="E131" i="47" s="1"/>
  <c r="E319" i="47" s="1"/>
  <c r="E38" i="73"/>
  <c r="E19" i="73" s="1"/>
  <c r="E40" i="75"/>
  <c r="E22" i="75" s="1"/>
  <c r="E39" i="65"/>
  <c r="E18" i="65" s="1"/>
  <c r="C37" i="72"/>
  <c r="C18" i="72" s="1"/>
  <c r="E42" i="74"/>
  <c r="E22" i="74" s="1"/>
  <c r="E34" i="70"/>
  <c r="E20" i="70" s="1"/>
  <c r="BQ61" i="64"/>
  <c r="R39" i="65"/>
  <c r="R18" i="65" s="1"/>
  <c r="BQ213" i="64"/>
  <c r="BQ580" i="64"/>
  <c r="BQ515" i="64"/>
  <c r="BQ351" i="64"/>
  <c r="BQ575" i="64"/>
  <c r="BQ361" i="64"/>
  <c r="BQ440" i="64"/>
  <c r="BQ357" i="64"/>
  <c r="BQ221" i="64"/>
  <c r="BQ73" i="64"/>
  <c r="BQ69" i="64"/>
  <c r="BQ435" i="64"/>
  <c r="BQ572" i="64"/>
  <c r="BQ151" i="64"/>
  <c r="BQ287" i="64"/>
  <c r="BQ140" i="64"/>
  <c r="BQ422" i="64"/>
  <c r="BQ215" i="64"/>
  <c r="BQ501" i="64"/>
  <c r="BQ292" i="64"/>
  <c r="BQ214" i="64"/>
  <c r="K42" i="74"/>
  <c r="K22" i="74" s="1"/>
  <c r="BQ62" i="64"/>
  <c r="BQ360" i="64"/>
  <c r="BQ64" i="64"/>
  <c r="BQ78" i="64"/>
  <c r="BQ288" i="64"/>
  <c r="BQ216" i="64"/>
  <c r="BQ276" i="64"/>
  <c r="BQ366" i="64"/>
  <c r="BQ510" i="64"/>
  <c r="BQ436" i="64"/>
  <c r="BQ514" i="64"/>
  <c r="BQ430" i="64"/>
  <c r="N34" i="47"/>
  <c r="N131" i="47" s="1"/>
  <c r="N319" i="47" s="1"/>
  <c r="R33" i="71"/>
  <c r="R19" i="71" s="1"/>
  <c r="R40" i="75"/>
  <c r="R22" i="75" s="1"/>
  <c r="BQ354" i="64"/>
  <c r="R38" i="73"/>
  <c r="R19" i="73" s="1"/>
  <c r="R34" i="70"/>
  <c r="R20" i="70" s="1"/>
  <c r="BQ137" i="64"/>
  <c r="R34" i="47"/>
  <c r="R228" i="47" s="1"/>
  <c r="R381" i="47" s="1"/>
  <c r="N40" i="75"/>
  <c r="N22" i="75" s="1"/>
  <c r="N34" i="70"/>
  <c r="N20" i="70" s="1"/>
  <c r="K40" i="75"/>
  <c r="K22" i="75" s="1"/>
  <c r="N33" i="71"/>
  <c r="N19" i="71" s="1"/>
  <c r="BQ291" i="64"/>
  <c r="BQ141" i="64"/>
  <c r="BQ431" i="64"/>
  <c r="BQ438" i="64"/>
  <c r="H39" i="65"/>
  <c r="H18" i="65" s="1"/>
  <c r="BQ75" i="64"/>
  <c r="K34" i="47"/>
  <c r="K131" i="47" s="1"/>
  <c r="K319" i="47" s="1"/>
  <c r="H33" i="71"/>
  <c r="H19" i="71" s="1"/>
  <c r="H45" i="69"/>
  <c r="H24" i="69" s="1"/>
  <c r="BQ352" i="64"/>
  <c r="BQ505" i="64"/>
  <c r="K34" i="70"/>
  <c r="K20" i="70" s="1"/>
  <c r="H34" i="47"/>
  <c r="H131" i="47" s="1"/>
  <c r="H319" i="47" s="1"/>
  <c r="H42" i="74"/>
  <c r="H22" i="74" s="1"/>
  <c r="BQ439" i="64"/>
  <c r="BQ146" i="64"/>
  <c r="BQ212" i="64"/>
  <c r="BQ582" i="64"/>
  <c r="BQ434" i="64"/>
  <c r="D84" i="56"/>
  <c r="BQ72" i="64"/>
  <c r="AX60" i="46"/>
  <c r="AV250" i="46" s="1"/>
  <c r="BQ577" i="64"/>
  <c r="BQ210" i="64"/>
  <c r="T42" i="74"/>
  <c r="T22" i="74" s="1"/>
  <c r="T33" i="71"/>
  <c r="T19" i="71" s="1"/>
  <c r="BQ428" i="64"/>
  <c r="BQ138" i="64"/>
  <c r="BQ574" i="64"/>
  <c r="BQ65" i="64"/>
  <c r="BQ136" i="64"/>
  <c r="BQ76" i="64"/>
  <c r="BQ585" i="64"/>
  <c r="BQ67" i="64"/>
  <c r="BQ355" i="64"/>
  <c r="BQ500" i="64"/>
  <c r="BQ289" i="64"/>
  <c r="BQ218" i="64"/>
  <c r="BQ363" i="64"/>
  <c r="BQ506" i="64"/>
  <c r="BQ275" i="64"/>
  <c r="BQ350" i="64"/>
  <c r="BQ571" i="64"/>
  <c r="BQ362" i="64"/>
  <c r="BQ220" i="64"/>
  <c r="BQ587" i="64"/>
  <c r="BQ513" i="64"/>
  <c r="BQ356" i="64"/>
  <c r="BQ139" i="64"/>
  <c r="BQ68" i="64"/>
  <c r="BQ285" i="64"/>
  <c r="BQ205" i="64"/>
  <c r="BQ63" i="64"/>
  <c r="BQ586" i="64"/>
  <c r="BQ365" i="64"/>
  <c r="BQ148" i="64"/>
  <c r="BQ502" i="64"/>
  <c r="BQ576" i="64"/>
  <c r="BQ284" i="64"/>
  <c r="BQ441" i="64"/>
  <c r="BQ293" i="64"/>
  <c r="BQ222" i="64"/>
  <c r="BQ279" i="64"/>
  <c r="BQ66" i="64"/>
  <c r="BQ282" i="64"/>
  <c r="BQ79" i="64"/>
  <c r="BQ283" i="64"/>
  <c r="BQ70" i="64"/>
  <c r="BQ579" i="64"/>
  <c r="BQ135" i="64"/>
  <c r="BQ499" i="64"/>
  <c r="BQ219" i="64"/>
  <c r="BQ512" i="64"/>
  <c r="BQ508" i="64"/>
  <c r="BQ429" i="64"/>
  <c r="BQ281" i="64"/>
  <c r="BQ143" i="64"/>
  <c r="BQ424" i="64"/>
  <c r="T34" i="47"/>
  <c r="T228" i="47" s="1"/>
  <c r="T381" i="47" s="1"/>
  <c r="T39" i="65"/>
  <c r="T18" i="65" s="1"/>
  <c r="T34" i="70"/>
  <c r="T20" i="70" s="1"/>
  <c r="BQ353" i="64"/>
  <c r="BQ511" i="64"/>
  <c r="BQ437" i="64"/>
  <c r="BQ278" i="64"/>
  <c r="BQ426" i="64"/>
  <c r="BQ207" i="64"/>
  <c r="BQ147" i="64"/>
  <c r="BQ364" i="64"/>
  <c r="BQ584" i="64"/>
  <c r="BQ217" i="64"/>
  <c r="BQ71" i="64"/>
  <c r="BQ349" i="64"/>
  <c r="BQ583" i="64"/>
  <c r="BQ204" i="64"/>
  <c r="BQ133" i="64"/>
  <c r="BQ145" i="64"/>
  <c r="BQ74" i="64"/>
  <c r="BQ149" i="64"/>
  <c r="BQ503" i="64"/>
  <c r="BQ581" i="64"/>
  <c r="BQ433" i="64"/>
  <c r="BQ507" i="64"/>
  <c r="BQ498" i="64"/>
  <c r="BQ290" i="64"/>
  <c r="BQ77" i="64"/>
  <c r="BQ280" i="64"/>
  <c r="BQ209" i="64"/>
  <c r="BQ359" i="64"/>
  <c r="BQ427" i="64"/>
  <c r="BQ208" i="64"/>
  <c r="BQ211" i="64"/>
  <c r="BQ578" i="64"/>
  <c r="BQ504" i="64"/>
  <c r="BQ367" i="64"/>
  <c r="BQ588" i="64"/>
  <c r="BQ358" i="64"/>
  <c r="BQ573" i="64"/>
  <c r="BQ277" i="64"/>
  <c r="K84" i="44"/>
  <c r="D57" i="57"/>
  <c r="D59" i="57" s="1"/>
  <c r="C30" i="57"/>
  <c r="D228" i="47"/>
  <c r="D131" i="47"/>
  <c r="D24" i="69"/>
  <c r="C37" i="69"/>
  <c r="C30" i="73"/>
  <c r="W38" i="57"/>
  <c r="U38" i="57"/>
  <c r="T38" i="57"/>
  <c r="Q38" i="57"/>
  <c r="AL129" i="64"/>
  <c r="AL58" i="64"/>
  <c r="AL200" i="64"/>
  <c r="AL271" i="64"/>
  <c r="AL345" i="64"/>
  <c r="AL346" i="64" s="1"/>
  <c r="AL371" i="64" s="1"/>
  <c r="AT129" i="64"/>
  <c r="AT58" i="64"/>
  <c r="AT200" i="64"/>
  <c r="AT345" i="64"/>
  <c r="AT346" i="64" s="1"/>
  <c r="AT371" i="64" s="1"/>
  <c r="AT271" i="64"/>
  <c r="AU129" i="64"/>
  <c r="AU58" i="64"/>
  <c r="AU200" i="64"/>
  <c r="AU345" i="64"/>
  <c r="AU346" i="64" s="1"/>
  <c r="AU371" i="64" s="1"/>
  <c r="AU271" i="64"/>
  <c r="AE129" i="64"/>
  <c r="AE200" i="64"/>
  <c r="AE58" i="64"/>
  <c r="AE345" i="64"/>
  <c r="AE346" i="64" s="1"/>
  <c r="AE371" i="64" s="1"/>
  <c r="AE271" i="64"/>
  <c r="AO250" i="46"/>
  <c r="R60" i="56"/>
  <c r="AP250" i="46"/>
  <c r="S60" i="56"/>
  <c r="AH200" i="64"/>
  <c r="AH58" i="64"/>
  <c r="AH129" i="64"/>
  <c r="AH345" i="64"/>
  <c r="AH346" i="64" s="1"/>
  <c r="AH371" i="64" s="1"/>
  <c r="AH271" i="64"/>
  <c r="AI250" i="46"/>
  <c r="K163" i="47"/>
  <c r="K165" i="47" s="1"/>
  <c r="K169" i="47" s="1"/>
  <c r="L60" i="56"/>
  <c r="AC58" i="64"/>
  <c r="AC129" i="64"/>
  <c r="AC200" i="64"/>
  <c r="AC345" i="64"/>
  <c r="AC346" i="64" s="1"/>
  <c r="AC371" i="64" s="1"/>
  <c r="AC271" i="64"/>
  <c r="AR129" i="64"/>
  <c r="AR200" i="64"/>
  <c r="AR58" i="64"/>
  <c r="AR345" i="64"/>
  <c r="AR346" i="64" s="1"/>
  <c r="AR371" i="64" s="1"/>
  <c r="AR271" i="64"/>
  <c r="T256" i="56"/>
  <c r="S48" i="57"/>
  <c r="BA223" i="64"/>
  <c r="BA225" i="64" s="1"/>
  <c r="BA152" i="64"/>
  <c r="BA154" i="64" s="1"/>
  <c r="BA294" i="64"/>
  <c r="BA296" i="64" s="1"/>
  <c r="BX83" i="46" s="1"/>
  <c r="I83" i="56" s="1"/>
  <c r="BA81" i="64"/>
  <c r="O338" i="25"/>
  <c r="O344" i="25" s="1"/>
  <c r="O260" i="25"/>
  <c r="BM516" i="64"/>
  <c r="BM518" i="64" s="1"/>
  <c r="CJ206" i="46" s="1"/>
  <c r="U206" i="56" s="1"/>
  <c r="BM369" i="64"/>
  <c r="BM590" i="64"/>
  <c r="BM592" i="64" s="1"/>
  <c r="CJ207" i="46" s="1"/>
  <c r="U207" i="56" s="1"/>
  <c r="BM294" i="64"/>
  <c r="BM296" i="64" s="1"/>
  <c r="CJ83" i="46" s="1"/>
  <c r="U83" i="56" s="1"/>
  <c r="Q338" i="25"/>
  <c r="Q344" i="25" s="1"/>
  <c r="Q260" i="25"/>
  <c r="Q57" i="57"/>
  <c r="Q59" i="57" s="1"/>
  <c r="Q61" i="57" s="1"/>
  <c r="BJ223" i="64"/>
  <c r="BJ225" i="64" s="1"/>
  <c r="BJ442" i="64"/>
  <c r="BJ444" i="64" s="1"/>
  <c r="CG205" i="46" s="1"/>
  <c r="R205" i="56" s="1"/>
  <c r="BJ516" i="64"/>
  <c r="BJ518" i="64" s="1"/>
  <c r="CG206" i="46" s="1"/>
  <c r="R206" i="56" s="1"/>
  <c r="BJ81" i="64"/>
  <c r="L338" i="25"/>
  <c r="L344" i="25" s="1"/>
  <c r="L260" i="25"/>
  <c r="L57" i="57"/>
  <c r="L59" i="57" s="1"/>
  <c r="L61" i="57" s="1"/>
  <c r="BE442" i="64"/>
  <c r="BE444" i="64" s="1"/>
  <c r="CB205" i="46" s="1"/>
  <c r="M205" i="56" s="1"/>
  <c r="BE223" i="64"/>
  <c r="BE225" i="64" s="1"/>
  <c r="BE369" i="64"/>
  <c r="BE152" i="64"/>
  <c r="BE154" i="64" s="1"/>
  <c r="BF223" i="64"/>
  <c r="BF225" i="64" s="1"/>
  <c r="BF442" i="64"/>
  <c r="BF444" i="64" s="1"/>
  <c r="CC205" i="46" s="1"/>
  <c r="N205" i="56" s="1"/>
  <c r="BF590" i="64"/>
  <c r="BF592" i="64" s="1"/>
  <c r="CC207" i="46" s="1"/>
  <c r="N207" i="56" s="1"/>
  <c r="BF516" i="64"/>
  <c r="BF518" i="64" s="1"/>
  <c r="CC206" i="46" s="1"/>
  <c r="N206" i="56" s="1"/>
  <c r="BG223" i="64"/>
  <c r="BG225" i="64" s="1"/>
  <c r="BG516" i="64"/>
  <c r="BG518" i="64" s="1"/>
  <c r="CD206" i="46" s="1"/>
  <c r="O206" i="56" s="1"/>
  <c r="BG81" i="64"/>
  <c r="BG369" i="64"/>
  <c r="W45" i="69"/>
  <c r="W24" i="69" s="1"/>
  <c r="W34" i="70"/>
  <c r="W20" i="70" s="1"/>
  <c r="W33" i="71"/>
  <c r="W19" i="71" s="1"/>
  <c r="W39" i="65"/>
  <c r="W18" i="65" s="1"/>
  <c r="W40" i="75"/>
  <c r="W22" i="75" s="1"/>
  <c r="V338" i="25"/>
  <c r="V344" i="25" s="1"/>
  <c r="V260" i="25"/>
  <c r="BO590" i="64"/>
  <c r="BO592" i="64" s="1"/>
  <c r="CL207" i="46" s="1"/>
  <c r="W207" i="56" s="1"/>
  <c r="BO81" i="64"/>
  <c r="BO369" i="64"/>
  <c r="BO152" i="64"/>
  <c r="BO154" i="64" s="1"/>
  <c r="C56" i="57"/>
  <c r="G38" i="57"/>
  <c r="AV637" i="64"/>
  <c r="L256" i="56"/>
  <c r="K48" i="57"/>
  <c r="K57" i="57"/>
  <c r="K59" i="57" s="1"/>
  <c r="K61" i="57" s="1"/>
  <c r="U48" i="57"/>
  <c r="V256" i="56"/>
  <c r="BN223" i="64"/>
  <c r="BN225" i="64" s="1"/>
  <c r="BN369" i="64"/>
  <c r="BN590" i="64"/>
  <c r="BN592" i="64" s="1"/>
  <c r="CK207" i="46" s="1"/>
  <c r="V207" i="56" s="1"/>
  <c r="BN81" i="64"/>
  <c r="J256" i="56"/>
  <c r="I48" i="57"/>
  <c r="BB516" i="64"/>
  <c r="BB518" i="64" s="1"/>
  <c r="BY206" i="46" s="1"/>
  <c r="J206" i="56" s="1"/>
  <c r="BB442" i="64"/>
  <c r="BB444" i="64" s="1"/>
  <c r="BY205" i="46" s="1"/>
  <c r="J205" i="56" s="1"/>
  <c r="BB294" i="64"/>
  <c r="BB296" i="64" s="1"/>
  <c r="BY83" i="46" s="1"/>
  <c r="J83" i="56" s="1"/>
  <c r="BB152" i="64"/>
  <c r="BB154" i="64" s="1"/>
  <c r="AZ223" i="64"/>
  <c r="AZ225" i="64" s="1"/>
  <c r="AZ442" i="64"/>
  <c r="AZ444" i="64" s="1"/>
  <c r="BW205" i="46" s="1"/>
  <c r="H205" i="56" s="1"/>
  <c r="AZ81" i="64"/>
  <c r="AZ152" i="64"/>
  <c r="AZ154" i="64" s="1"/>
  <c r="BC223" i="64"/>
  <c r="BC225" i="64" s="1"/>
  <c r="BC294" i="64"/>
  <c r="BC296" i="64" s="1"/>
  <c r="BZ83" i="46" s="1"/>
  <c r="K83" i="56" s="1"/>
  <c r="BC369" i="64"/>
  <c r="BC152" i="64"/>
  <c r="BC154" i="64" s="1"/>
  <c r="J338" i="25"/>
  <c r="J344" i="25" s="1"/>
  <c r="J260" i="25"/>
  <c r="S256" i="56"/>
  <c r="R48" i="57"/>
  <c r="BK223" i="64"/>
  <c r="BK225" i="64" s="1"/>
  <c r="BK442" i="64"/>
  <c r="BK444" i="64" s="1"/>
  <c r="CH205" i="46" s="1"/>
  <c r="S205" i="56" s="1"/>
  <c r="BK81" i="64"/>
  <c r="BK152" i="64"/>
  <c r="BK154" i="64" s="1"/>
  <c r="AX516" i="64"/>
  <c r="AX518" i="64" s="1"/>
  <c r="BU206" i="46" s="1"/>
  <c r="F206" i="56" s="1"/>
  <c r="AX223" i="64"/>
  <c r="AX225" i="64" s="1"/>
  <c r="AX442" i="64"/>
  <c r="AX444" i="64" s="1"/>
  <c r="BU205" i="46" s="1"/>
  <c r="F205" i="56" s="1"/>
  <c r="AX294" i="64"/>
  <c r="AX296" i="64" s="1"/>
  <c r="BU83" i="46" s="1"/>
  <c r="F83" i="56" s="1"/>
  <c r="BI516" i="64"/>
  <c r="BI518" i="64" s="1"/>
  <c r="CF206" i="46" s="1"/>
  <c r="Q206" i="56" s="1"/>
  <c r="BI152" i="64"/>
  <c r="BI154" i="64" s="1"/>
  <c r="BI590" i="64"/>
  <c r="BI592" i="64" s="1"/>
  <c r="CF207" i="46" s="1"/>
  <c r="Q207" i="56" s="1"/>
  <c r="BI294" i="64"/>
  <c r="BI296" i="64" s="1"/>
  <c r="CF83" i="46" s="1"/>
  <c r="Q83" i="56" s="1"/>
  <c r="F48" i="57"/>
  <c r="G256" i="56"/>
  <c r="BQ132" i="64"/>
  <c r="BQ203" i="64"/>
  <c r="BQ274" i="64"/>
  <c r="V38" i="57"/>
  <c r="K38" i="57"/>
  <c r="P38" i="57"/>
  <c r="AJ58" i="64"/>
  <c r="AJ200" i="64"/>
  <c r="AJ129" i="64"/>
  <c r="AJ345" i="64"/>
  <c r="AJ346" i="64" s="1"/>
  <c r="AJ371" i="64" s="1"/>
  <c r="AJ271" i="64"/>
  <c r="AN250" i="46"/>
  <c r="Q60" i="56"/>
  <c r="AS58" i="64"/>
  <c r="AS200" i="64"/>
  <c r="AS129" i="64"/>
  <c r="AS345" i="64"/>
  <c r="AS346" i="64" s="1"/>
  <c r="AS371" i="64" s="1"/>
  <c r="AS271" i="64"/>
  <c r="AQ250" i="46"/>
  <c r="T60" i="56"/>
  <c r="AK58" i="64"/>
  <c r="AK129" i="64"/>
  <c r="AK200" i="64"/>
  <c r="AK345" i="64"/>
  <c r="AK346" i="64" s="1"/>
  <c r="AK371" i="64" s="1"/>
  <c r="AK271" i="64"/>
  <c r="AD250" i="46"/>
  <c r="F163" i="47"/>
  <c r="F165" i="47" s="1"/>
  <c r="F169" i="47" s="1"/>
  <c r="G60" i="56"/>
  <c r="AG58" i="64"/>
  <c r="AG200" i="64"/>
  <c r="AG129" i="64"/>
  <c r="AG345" i="64"/>
  <c r="AG346" i="64" s="1"/>
  <c r="AG371" i="64" s="1"/>
  <c r="AG271" i="64"/>
  <c r="AF250" i="46"/>
  <c r="I60" i="56"/>
  <c r="H163" i="47"/>
  <c r="H165" i="47" s="1"/>
  <c r="H169" i="47" s="1"/>
  <c r="AM58" i="64"/>
  <c r="AM129" i="64"/>
  <c r="AM200" i="64"/>
  <c r="AM345" i="64"/>
  <c r="AM346" i="64" s="1"/>
  <c r="AM371" i="64" s="1"/>
  <c r="AM271" i="64"/>
  <c r="BL223" i="64"/>
  <c r="BL225" i="64" s="1"/>
  <c r="BL294" i="64"/>
  <c r="BL296" i="64" s="1"/>
  <c r="CI83" i="46" s="1"/>
  <c r="T83" i="56" s="1"/>
  <c r="BL152" i="64"/>
  <c r="BL154" i="64" s="1"/>
  <c r="BL442" i="64"/>
  <c r="BL444" i="64" s="1"/>
  <c r="CI205" i="46" s="1"/>
  <c r="T205" i="56" s="1"/>
  <c r="I256" i="56"/>
  <c r="H48" i="57"/>
  <c r="BH223" i="64"/>
  <c r="BH225" i="64" s="1"/>
  <c r="BH294" i="64"/>
  <c r="BH296" i="64" s="1"/>
  <c r="CE83" i="46" s="1"/>
  <c r="P83" i="56" s="1"/>
  <c r="BH442" i="64"/>
  <c r="BH444" i="64" s="1"/>
  <c r="CE205" i="46" s="1"/>
  <c r="P205" i="56" s="1"/>
  <c r="BH81" i="64"/>
  <c r="M48" i="57"/>
  <c r="N256" i="56"/>
  <c r="M39" i="65"/>
  <c r="M18" i="65" s="1"/>
  <c r="M33" i="71"/>
  <c r="M19" i="71" s="1"/>
  <c r="M57" i="57"/>
  <c r="M59" i="57" s="1"/>
  <c r="M61" i="57" s="1"/>
  <c r="M40" i="75"/>
  <c r="M22" i="75" s="1"/>
  <c r="M38" i="73"/>
  <c r="M19" i="73" s="1"/>
  <c r="N338" i="25"/>
  <c r="N344" i="25" s="1"/>
  <c r="N260" i="25"/>
  <c r="N57" i="57"/>
  <c r="N59" i="57" s="1"/>
  <c r="N61" i="57" s="1"/>
  <c r="BP369" i="64"/>
  <c r="BP516" i="64"/>
  <c r="BP518" i="64" s="1"/>
  <c r="CM206" i="46" s="1"/>
  <c r="X206" i="56" s="1"/>
  <c r="BP294" i="64"/>
  <c r="BP296" i="64" s="1"/>
  <c r="CM83" i="46" s="1"/>
  <c r="X83" i="56" s="1"/>
  <c r="BP152" i="64"/>
  <c r="BP154" i="64" s="1"/>
  <c r="D337" i="25"/>
  <c r="X254" i="25"/>
  <c r="X337" i="25" s="1"/>
  <c r="C254" i="25"/>
  <c r="C337" i="25" s="1"/>
  <c r="D203" i="56"/>
  <c r="K201" i="44" s="1"/>
  <c r="L201" i="44" s="1"/>
  <c r="R38" i="57"/>
  <c r="F38" i="57"/>
  <c r="E38" i="57"/>
  <c r="H38" i="57"/>
  <c r="O38" i="57"/>
  <c r="BD590" i="64"/>
  <c r="BD592" i="64" s="1"/>
  <c r="CA207" i="46" s="1"/>
  <c r="L207" i="56" s="1"/>
  <c r="BD369" i="64"/>
  <c r="BD516" i="64"/>
  <c r="BD518" i="64" s="1"/>
  <c r="CA206" i="46" s="1"/>
  <c r="L206" i="56" s="1"/>
  <c r="BD294" i="64"/>
  <c r="BD296" i="64" s="1"/>
  <c r="CA83" i="46" s="1"/>
  <c r="L83" i="56" s="1"/>
  <c r="U338" i="25"/>
  <c r="U344" i="25" s="1"/>
  <c r="U260" i="25"/>
  <c r="U39" i="65"/>
  <c r="U18" i="65" s="1"/>
  <c r="U34" i="47"/>
  <c r="U34" i="70"/>
  <c r="U20" i="70" s="1"/>
  <c r="U57" i="57"/>
  <c r="U59" i="57" s="1"/>
  <c r="U61" i="57" s="1"/>
  <c r="G338" i="25"/>
  <c r="G344" i="25" s="1"/>
  <c r="G260" i="25"/>
  <c r="G40" i="75"/>
  <c r="G22" i="75" s="1"/>
  <c r="G57" i="57"/>
  <c r="G59" i="57" s="1"/>
  <c r="G61" i="57" s="1"/>
  <c r="G42" i="74"/>
  <c r="G22" i="74" s="1"/>
  <c r="G34" i="70"/>
  <c r="G20" i="70" s="1"/>
  <c r="R57" i="57"/>
  <c r="R59" i="57" s="1"/>
  <c r="R61" i="57" s="1"/>
  <c r="E48" i="57"/>
  <c r="F256" i="56"/>
  <c r="E338" i="25"/>
  <c r="E344" i="25" s="1"/>
  <c r="E260" i="25"/>
  <c r="E57" i="57"/>
  <c r="E59" i="57" s="1"/>
  <c r="E61" i="57" s="1"/>
  <c r="P338" i="25"/>
  <c r="P344" i="25" s="1"/>
  <c r="P260" i="25"/>
  <c r="P34" i="70"/>
  <c r="P20" i="70" s="1"/>
  <c r="P57" i="57"/>
  <c r="P59" i="57" s="1"/>
  <c r="P61" i="57" s="1"/>
  <c r="P38" i="73"/>
  <c r="P19" i="73" s="1"/>
  <c r="P39" i="65"/>
  <c r="P18" i="65" s="1"/>
  <c r="F338" i="25"/>
  <c r="F344" i="25" s="1"/>
  <c r="F260" i="25"/>
  <c r="F42" i="74"/>
  <c r="F22" i="74" s="1"/>
  <c r="F45" i="69"/>
  <c r="F24" i="69" s="1"/>
  <c r="F40" i="75"/>
  <c r="F22" i="75" s="1"/>
  <c r="F33" i="71"/>
  <c r="F19" i="71" s="1"/>
  <c r="AY369" i="64"/>
  <c r="AY81" i="64"/>
  <c r="AY223" i="64"/>
  <c r="AY225" i="64" s="1"/>
  <c r="AY516" i="64"/>
  <c r="AY518" i="64" s="1"/>
  <c r="BV206" i="46" s="1"/>
  <c r="G206" i="56" s="1"/>
  <c r="C33" i="57"/>
  <c r="D22" i="74"/>
  <c r="D19" i="71"/>
  <c r="C32" i="75"/>
  <c r="C25" i="71"/>
  <c r="S38" i="57"/>
  <c r="L38" i="57"/>
  <c r="D35" i="74"/>
  <c r="D36" i="74" s="1"/>
  <c r="D27" i="47"/>
  <c r="D28" i="47" s="1"/>
  <c r="D83" i="47" s="1"/>
  <c r="D33" i="75"/>
  <c r="D34" i="75" s="1"/>
  <c r="D26" i="71"/>
  <c r="D31" i="73"/>
  <c r="D32" i="73" s="1"/>
  <c r="D27" i="70"/>
  <c r="D28" i="70" s="1"/>
  <c r="D32" i="65"/>
  <c r="D33" i="65" s="1"/>
  <c r="D38" i="69"/>
  <c r="AW83" i="64"/>
  <c r="BT79" i="46" s="1"/>
  <c r="E207" i="56"/>
  <c r="E206" i="56"/>
  <c r="C228" i="25"/>
  <c r="D338" i="25"/>
  <c r="X228" i="25"/>
  <c r="D260" i="25"/>
  <c r="D18" i="65"/>
  <c r="D19" i="73"/>
  <c r="D22" i="75"/>
  <c r="D20" i="70"/>
  <c r="C26" i="70"/>
  <c r="C34" i="74"/>
  <c r="C26" i="47"/>
  <c r="C31" i="65"/>
  <c r="N38" i="57"/>
  <c r="AL250" i="46"/>
  <c r="O60" i="56"/>
  <c r="AT250" i="46"/>
  <c r="W60" i="56"/>
  <c r="AU250" i="46"/>
  <c r="X60" i="56"/>
  <c r="AE250" i="46"/>
  <c r="H60" i="56"/>
  <c r="G163" i="47"/>
  <c r="G165" i="47" s="1"/>
  <c r="G169" i="47" s="1"/>
  <c r="AO200" i="64"/>
  <c r="AO58" i="64"/>
  <c r="AO129" i="64"/>
  <c r="AO345" i="64"/>
  <c r="AO346" i="64" s="1"/>
  <c r="AO371" i="64" s="1"/>
  <c r="AO271" i="64"/>
  <c r="AP200" i="64"/>
  <c r="AP129" i="64"/>
  <c r="AP58" i="64"/>
  <c r="AP345" i="64"/>
  <c r="AP346" i="64" s="1"/>
  <c r="AP371" i="64" s="1"/>
  <c r="AP271" i="64"/>
  <c r="AH250" i="46"/>
  <c r="K60" i="56"/>
  <c r="J163" i="47"/>
  <c r="J165" i="47" s="1"/>
  <c r="J169" i="47" s="1"/>
  <c r="AI58" i="64"/>
  <c r="AI129" i="64"/>
  <c r="AI200" i="64"/>
  <c r="AI345" i="64"/>
  <c r="AI346" i="64" s="1"/>
  <c r="AI371" i="64" s="1"/>
  <c r="AI271" i="64"/>
  <c r="AC250" i="46"/>
  <c r="F60" i="56"/>
  <c r="E163" i="47"/>
  <c r="E165" i="47" s="1"/>
  <c r="E169" i="47" s="1"/>
  <c r="AR250" i="46"/>
  <c r="U60" i="56"/>
  <c r="S338" i="25"/>
  <c r="S344" i="25" s="1"/>
  <c r="S260" i="25"/>
  <c r="S57" i="57"/>
  <c r="S59" i="57" s="1"/>
  <c r="S61" i="57" s="1"/>
  <c r="BA516" i="64"/>
  <c r="BA518" i="64" s="1"/>
  <c r="BX206" i="46" s="1"/>
  <c r="I206" i="56" s="1"/>
  <c r="BA369" i="64"/>
  <c r="BA442" i="64"/>
  <c r="BA444" i="64" s="1"/>
  <c r="BX205" i="46" s="1"/>
  <c r="I205" i="56" s="1"/>
  <c r="BA590" i="64"/>
  <c r="BA592" i="64" s="1"/>
  <c r="BX207" i="46" s="1"/>
  <c r="I207" i="56" s="1"/>
  <c r="O48" i="57"/>
  <c r="P256" i="56"/>
  <c r="O57" i="57"/>
  <c r="O59" i="57" s="1"/>
  <c r="O61" i="57" s="1"/>
  <c r="BM223" i="64"/>
  <c r="BM225" i="64" s="1"/>
  <c r="BM81" i="64"/>
  <c r="BM442" i="64"/>
  <c r="BM444" i="64" s="1"/>
  <c r="CJ205" i="46" s="1"/>
  <c r="U205" i="56" s="1"/>
  <c r="BM152" i="64"/>
  <c r="BM154" i="64" s="1"/>
  <c r="T260" i="25"/>
  <c r="T338" i="25"/>
  <c r="T344" i="25" s="1"/>
  <c r="T38" i="73"/>
  <c r="T19" i="73" s="1"/>
  <c r="T40" i="75"/>
  <c r="T22" i="75" s="1"/>
  <c r="T57" i="57"/>
  <c r="T59" i="57" s="1"/>
  <c r="T61" i="57" s="1"/>
  <c r="Q48" i="57"/>
  <c r="R256" i="56"/>
  <c r="BJ369" i="64"/>
  <c r="BJ294" i="64"/>
  <c r="BJ296" i="64" s="1"/>
  <c r="CG83" i="46" s="1"/>
  <c r="R83" i="56" s="1"/>
  <c r="BJ590" i="64"/>
  <c r="BJ592" i="64" s="1"/>
  <c r="CG207" i="46" s="1"/>
  <c r="R207" i="56" s="1"/>
  <c r="BJ152" i="64"/>
  <c r="BJ154" i="64" s="1"/>
  <c r="M256" i="56"/>
  <c r="L48" i="57"/>
  <c r="BE516" i="64"/>
  <c r="BE518" i="64" s="1"/>
  <c r="CB206" i="46" s="1"/>
  <c r="M206" i="56" s="1"/>
  <c r="BE294" i="64"/>
  <c r="BE296" i="64" s="1"/>
  <c r="CB83" i="46" s="1"/>
  <c r="M83" i="56" s="1"/>
  <c r="BE590" i="64"/>
  <c r="BE592" i="64" s="1"/>
  <c r="CB207" i="46" s="1"/>
  <c r="M207" i="56" s="1"/>
  <c r="BE81" i="64"/>
  <c r="BF369" i="64"/>
  <c r="BF294" i="64"/>
  <c r="BF296" i="64" s="1"/>
  <c r="CC83" i="46" s="1"/>
  <c r="N83" i="56" s="1"/>
  <c r="BF81" i="64"/>
  <c r="BF152" i="64"/>
  <c r="BF154" i="64" s="1"/>
  <c r="BG590" i="64"/>
  <c r="BG592" i="64" s="1"/>
  <c r="CD207" i="46" s="1"/>
  <c r="O207" i="56" s="1"/>
  <c r="BG294" i="64"/>
  <c r="BG296" i="64" s="1"/>
  <c r="CD83" i="46" s="1"/>
  <c r="O83" i="56" s="1"/>
  <c r="BG152" i="64"/>
  <c r="BG154" i="64" s="1"/>
  <c r="BG442" i="64"/>
  <c r="BG444" i="64" s="1"/>
  <c r="CD205" i="46" s="1"/>
  <c r="O205" i="56" s="1"/>
  <c r="W48" i="57"/>
  <c r="X256" i="56"/>
  <c r="W338" i="25"/>
  <c r="W344" i="25" s="1"/>
  <c r="W260" i="25"/>
  <c r="W34" i="47"/>
  <c r="W57" i="57"/>
  <c r="W59" i="57" s="1"/>
  <c r="W61" i="57" s="1"/>
  <c r="W38" i="73"/>
  <c r="W19" i="73" s="1"/>
  <c r="V57" i="57"/>
  <c r="V59" i="57" s="1"/>
  <c r="V61" i="57" s="1"/>
  <c r="BO516" i="64"/>
  <c r="BO518" i="64" s="1"/>
  <c r="CL206" i="46" s="1"/>
  <c r="W206" i="56" s="1"/>
  <c r="BO223" i="64"/>
  <c r="BO225" i="64" s="1"/>
  <c r="BO442" i="64"/>
  <c r="BO444" i="64" s="1"/>
  <c r="CL205" i="46" s="1"/>
  <c r="W205" i="56" s="1"/>
  <c r="BO294" i="64"/>
  <c r="BO296" i="64" s="1"/>
  <c r="CL83" i="46" s="1"/>
  <c r="W83" i="56" s="1"/>
  <c r="CO203" i="46"/>
  <c r="CL256" i="46"/>
  <c r="X177" i="25"/>
  <c r="X179" i="25" s="1"/>
  <c r="CL257" i="46"/>
  <c r="CO20" i="46"/>
  <c r="C240" i="25"/>
  <c r="X240" i="25"/>
  <c r="M38" i="57"/>
  <c r="K338" i="25"/>
  <c r="K344" i="25" s="1"/>
  <c r="K260" i="25"/>
  <c r="K45" i="69"/>
  <c r="K24" i="69" s="1"/>
  <c r="K33" i="71"/>
  <c r="K19" i="71" s="1"/>
  <c r="K39" i="65"/>
  <c r="K18" i="65" s="1"/>
  <c r="BN294" i="64"/>
  <c r="BN296" i="64" s="1"/>
  <c r="CK83" i="46" s="1"/>
  <c r="V83" i="56" s="1"/>
  <c r="BN516" i="64"/>
  <c r="BN518" i="64" s="1"/>
  <c r="CK206" i="46" s="1"/>
  <c r="V206" i="56" s="1"/>
  <c r="BN442" i="64"/>
  <c r="BN444" i="64" s="1"/>
  <c r="CK205" i="46" s="1"/>
  <c r="V205" i="56" s="1"/>
  <c r="BN152" i="64"/>
  <c r="BN154" i="64" s="1"/>
  <c r="I338" i="25"/>
  <c r="I344" i="25" s="1"/>
  <c r="I260" i="25"/>
  <c r="I57" i="57"/>
  <c r="I59" i="57" s="1"/>
  <c r="I61" i="57" s="1"/>
  <c r="BB369" i="64"/>
  <c r="BB223" i="64"/>
  <c r="BB225" i="64" s="1"/>
  <c r="BB81" i="64"/>
  <c r="BB590" i="64"/>
  <c r="BB592" i="64" s="1"/>
  <c r="BY207" i="46" s="1"/>
  <c r="J207" i="56" s="1"/>
  <c r="G48" i="57"/>
  <c r="H256" i="56"/>
  <c r="AZ590" i="64"/>
  <c r="AZ592" i="64" s="1"/>
  <c r="BW207" i="46" s="1"/>
  <c r="H207" i="56" s="1"/>
  <c r="AZ369" i="64"/>
  <c r="AZ294" i="64"/>
  <c r="AZ296" i="64" s="1"/>
  <c r="BW83" i="46" s="1"/>
  <c r="H83" i="56" s="1"/>
  <c r="AZ516" i="64"/>
  <c r="AZ518" i="64" s="1"/>
  <c r="BW206" i="46" s="1"/>
  <c r="H206" i="56" s="1"/>
  <c r="K256" i="56"/>
  <c r="J48" i="57"/>
  <c r="BC516" i="64"/>
  <c r="BC518" i="64" s="1"/>
  <c r="BZ206" i="46" s="1"/>
  <c r="K206" i="56" s="1"/>
  <c r="BC81" i="64"/>
  <c r="BC590" i="64"/>
  <c r="BC592" i="64" s="1"/>
  <c r="BZ207" i="46" s="1"/>
  <c r="K207" i="56" s="1"/>
  <c r="BC442" i="64"/>
  <c r="BC444" i="64" s="1"/>
  <c r="BZ205" i="46" s="1"/>
  <c r="K205" i="56" s="1"/>
  <c r="J57" i="57"/>
  <c r="J59" i="57" s="1"/>
  <c r="J61" i="57" s="1"/>
  <c r="BK516" i="64"/>
  <c r="BK518" i="64" s="1"/>
  <c r="CH206" i="46" s="1"/>
  <c r="S206" i="56" s="1"/>
  <c r="BK369" i="64"/>
  <c r="BK294" i="64"/>
  <c r="BK296" i="64" s="1"/>
  <c r="CH83" i="46" s="1"/>
  <c r="S83" i="56" s="1"/>
  <c r="BK590" i="64"/>
  <c r="BK592" i="64" s="1"/>
  <c r="CH207" i="46" s="1"/>
  <c r="S207" i="56" s="1"/>
  <c r="AX590" i="64"/>
  <c r="AX592" i="64" s="1"/>
  <c r="BU207" i="46" s="1"/>
  <c r="F207" i="56" s="1"/>
  <c r="AX81" i="64"/>
  <c r="AX369" i="64"/>
  <c r="AX152" i="64"/>
  <c r="AX154" i="64" s="1"/>
  <c r="Q256" i="56"/>
  <c r="P48" i="57"/>
  <c r="BI369" i="64"/>
  <c r="BI81" i="64"/>
  <c r="BI223" i="64"/>
  <c r="BI225" i="64" s="1"/>
  <c r="BI442" i="64"/>
  <c r="BI444" i="64" s="1"/>
  <c r="CF205" i="46" s="1"/>
  <c r="Q205" i="56" s="1"/>
  <c r="BT82" i="46"/>
  <c r="D30" i="70"/>
  <c r="D41" i="69"/>
  <c r="AW371" i="64"/>
  <c r="BT204" i="46" s="1"/>
  <c r="D30" i="47"/>
  <c r="D34" i="73"/>
  <c r="D35" i="65"/>
  <c r="D38" i="74"/>
  <c r="D29" i="71"/>
  <c r="D36" i="75"/>
  <c r="E83" i="56"/>
  <c r="AJ250" i="46"/>
  <c r="M60" i="56"/>
  <c r="L163" i="47"/>
  <c r="L165" i="47" s="1"/>
  <c r="L169" i="47" s="1"/>
  <c r="AN200" i="64"/>
  <c r="AN129" i="64"/>
  <c r="AN58" i="64"/>
  <c r="AN345" i="64"/>
  <c r="AN346" i="64" s="1"/>
  <c r="AN371" i="64" s="1"/>
  <c r="AN271" i="64"/>
  <c r="AS250" i="46"/>
  <c r="V60" i="56"/>
  <c r="AQ200" i="64"/>
  <c r="AQ58" i="64"/>
  <c r="AQ129" i="64"/>
  <c r="AQ271" i="64"/>
  <c r="AQ345" i="64"/>
  <c r="AQ346" i="64" s="1"/>
  <c r="AQ371" i="64" s="1"/>
  <c r="AK250" i="46"/>
  <c r="N60" i="56"/>
  <c r="AD200" i="64"/>
  <c r="AD58" i="64"/>
  <c r="AD129" i="64"/>
  <c r="AD345" i="64"/>
  <c r="AD346" i="64" s="1"/>
  <c r="AD371" i="64" s="1"/>
  <c r="AD271" i="64"/>
  <c r="AG250" i="46"/>
  <c r="J60" i="56"/>
  <c r="I163" i="47"/>
  <c r="I165" i="47" s="1"/>
  <c r="I169" i="47" s="1"/>
  <c r="AF200" i="64"/>
  <c r="AF58" i="64"/>
  <c r="AF129" i="64"/>
  <c r="AF345" i="64"/>
  <c r="AF346" i="64" s="1"/>
  <c r="AF371" i="64" s="1"/>
  <c r="AF271" i="64"/>
  <c r="AM250" i="46"/>
  <c r="P60" i="56"/>
  <c r="BL369" i="64"/>
  <c r="BL590" i="64"/>
  <c r="BL592" i="64" s="1"/>
  <c r="CI207" i="46" s="1"/>
  <c r="T207" i="56" s="1"/>
  <c r="BL516" i="64"/>
  <c r="BL518" i="64" s="1"/>
  <c r="CI206" i="46" s="1"/>
  <c r="T206" i="56" s="1"/>
  <c r="BL81" i="64"/>
  <c r="H338" i="25"/>
  <c r="H344" i="25" s="1"/>
  <c r="H260" i="25"/>
  <c r="H57" i="57"/>
  <c r="H59" i="57" s="1"/>
  <c r="H61" i="57" s="1"/>
  <c r="BH369" i="64"/>
  <c r="BH152" i="64"/>
  <c r="BH154" i="64" s="1"/>
  <c r="BH516" i="64"/>
  <c r="BH518" i="64" s="1"/>
  <c r="CE206" i="46" s="1"/>
  <c r="P206" i="56" s="1"/>
  <c r="BH590" i="64"/>
  <c r="BH592" i="64" s="1"/>
  <c r="CE207" i="46" s="1"/>
  <c r="P207" i="56" s="1"/>
  <c r="T48" i="57"/>
  <c r="U256" i="56"/>
  <c r="M338" i="25"/>
  <c r="M344" i="25" s="1"/>
  <c r="M260" i="25"/>
  <c r="M34" i="47"/>
  <c r="M45" i="69"/>
  <c r="M24" i="69" s="1"/>
  <c r="M34" i="70"/>
  <c r="M20" i="70" s="1"/>
  <c r="O256" i="56"/>
  <c r="N48" i="57"/>
  <c r="BP223" i="64"/>
  <c r="BP225" i="64" s="1"/>
  <c r="BP590" i="64"/>
  <c r="BP592" i="64" s="1"/>
  <c r="CM207" i="46" s="1"/>
  <c r="X207" i="56" s="1"/>
  <c r="BP81" i="64"/>
  <c r="BP442" i="64"/>
  <c r="BP444" i="64" s="1"/>
  <c r="CM205" i="46" s="1"/>
  <c r="X205" i="56" s="1"/>
  <c r="V48" i="57"/>
  <c r="W256" i="56"/>
  <c r="CO84" i="46"/>
  <c r="D20" i="56"/>
  <c r="I38" i="57"/>
  <c r="J38" i="57"/>
  <c r="BD223" i="64"/>
  <c r="BD225" i="64" s="1"/>
  <c r="BD152" i="64"/>
  <c r="BD154" i="64" s="1"/>
  <c r="BD442" i="64"/>
  <c r="BD444" i="64" s="1"/>
  <c r="CA205" i="46" s="1"/>
  <c r="L205" i="56" s="1"/>
  <c r="BD81" i="64"/>
  <c r="U45" i="69"/>
  <c r="U24" i="69" s="1"/>
  <c r="U40" i="75"/>
  <c r="U22" i="75" s="1"/>
  <c r="U33" i="71"/>
  <c r="U19" i="71" s="1"/>
  <c r="U38" i="73"/>
  <c r="U19" i="73" s="1"/>
  <c r="G33" i="71"/>
  <c r="G19" i="71" s="1"/>
  <c r="G39" i="65"/>
  <c r="G18" i="65" s="1"/>
  <c r="G45" i="69"/>
  <c r="G24" i="69" s="1"/>
  <c r="G34" i="47"/>
  <c r="R260" i="25"/>
  <c r="R338" i="25"/>
  <c r="R344" i="25" s="1"/>
  <c r="P40" i="75"/>
  <c r="P22" i="75" s="1"/>
  <c r="P42" i="74"/>
  <c r="P22" i="74" s="1"/>
  <c r="P34" i="47"/>
  <c r="P33" i="71"/>
  <c r="P19" i="71" s="1"/>
  <c r="F34" i="47"/>
  <c r="F39" i="65"/>
  <c r="F18" i="65" s="1"/>
  <c r="F57" i="57"/>
  <c r="F59" i="57" s="1"/>
  <c r="F61" i="57" s="1"/>
  <c r="F38" i="73"/>
  <c r="F19" i="73" s="1"/>
  <c r="AY442" i="64"/>
  <c r="AY444" i="64" s="1"/>
  <c r="BV205" i="46" s="1"/>
  <c r="G205" i="56" s="1"/>
  <c r="AY152" i="64"/>
  <c r="AY154" i="64" s="1"/>
  <c r="AY590" i="64"/>
  <c r="AY592" i="64" s="1"/>
  <c r="BV207" i="46" s="1"/>
  <c r="G207" i="56" s="1"/>
  <c r="AY294" i="64"/>
  <c r="AY296" i="64" s="1"/>
  <c r="BV83" i="46" s="1"/>
  <c r="G83" i="56" s="1"/>
  <c r="C32" i="57"/>
  <c r="AD204" i="46" l="1"/>
  <c r="E204" i="56" s="1"/>
  <c r="I131" i="47"/>
  <c r="I319" i="47" s="1"/>
  <c r="J131" i="47"/>
  <c r="J319" i="47" s="1"/>
  <c r="D47" i="57"/>
  <c r="N228" i="47"/>
  <c r="N381" i="47" s="1"/>
  <c r="CL82" i="46"/>
  <c r="W82" i="56" s="1"/>
  <c r="V49" i="57" s="1"/>
  <c r="CF82" i="46"/>
  <c r="Q82" i="56" s="1"/>
  <c r="P49" i="57" s="1"/>
  <c r="K228" i="47"/>
  <c r="K381" i="47" s="1"/>
  <c r="T131" i="47"/>
  <c r="T319" i="47" s="1"/>
  <c r="L228" i="47"/>
  <c r="L381" i="47" s="1"/>
  <c r="Q131" i="47"/>
  <c r="Q319" i="47" s="1"/>
  <c r="O131" i="47"/>
  <c r="O319" i="47" s="1"/>
  <c r="R131" i="47"/>
  <c r="R319" i="47" s="1"/>
  <c r="BY82" i="46"/>
  <c r="J82" i="56" s="1"/>
  <c r="I49" i="57" s="1"/>
  <c r="E228" i="47"/>
  <c r="E381" i="47" s="1"/>
  <c r="S131" i="47"/>
  <c r="S319" i="47" s="1"/>
  <c r="BQ81" i="64"/>
  <c r="BQ83" i="64" s="1"/>
  <c r="BQ442" i="64"/>
  <c r="BQ444" i="64" s="1"/>
  <c r="CN205" i="46" s="1"/>
  <c r="CO205" i="46" s="1"/>
  <c r="CM82" i="46"/>
  <c r="X82" i="56" s="1"/>
  <c r="W49" i="57" s="1"/>
  <c r="BQ294" i="64"/>
  <c r="BQ296" i="64" s="1"/>
  <c r="V228" i="47"/>
  <c r="V381" i="47" s="1"/>
  <c r="BQ590" i="64"/>
  <c r="BQ592" i="64" s="1"/>
  <c r="BQ516" i="64"/>
  <c r="BQ518" i="64" s="1"/>
  <c r="CO60" i="46"/>
  <c r="H228" i="47"/>
  <c r="H381" i="47" s="1"/>
  <c r="BQ152" i="64"/>
  <c r="BQ154" i="64" s="1"/>
  <c r="BQ223" i="64"/>
  <c r="BQ225" i="64" s="1"/>
  <c r="BQ369" i="64"/>
  <c r="BQ371" i="64" s="1"/>
  <c r="BX82" i="46"/>
  <c r="I82" i="56" s="1"/>
  <c r="H49" i="57" s="1"/>
  <c r="CH82" i="46"/>
  <c r="S82" i="56" s="1"/>
  <c r="R49" i="57" s="1"/>
  <c r="D205" i="56"/>
  <c r="K203" i="44" s="1"/>
  <c r="L203" i="44" s="1"/>
  <c r="C34" i="47"/>
  <c r="D60" i="56"/>
  <c r="D249" i="56" s="1"/>
  <c r="CA82" i="46"/>
  <c r="L82" i="56" s="1"/>
  <c r="K49" i="57" s="1"/>
  <c r="C48" i="57"/>
  <c r="AV271" i="64"/>
  <c r="AV129" i="64"/>
  <c r="AV200" i="64"/>
  <c r="D46" i="73"/>
  <c r="D14" i="73" s="1"/>
  <c r="D256" i="56"/>
  <c r="K20" i="44"/>
  <c r="W33" i="75"/>
  <c r="W34" i="75" s="1"/>
  <c r="W57" i="75" s="1"/>
  <c r="W58" i="75" s="1"/>
  <c r="W31" i="73"/>
  <c r="W32" i="73" s="1"/>
  <c r="W46" i="73" s="1"/>
  <c r="W47" i="73" s="1"/>
  <c r="W38" i="69"/>
  <c r="W39" i="69" s="1"/>
  <c r="W66" i="69" s="1"/>
  <c r="W67" i="69" s="1"/>
  <c r="W27" i="47"/>
  <c r="W28" i="47" s="1"/>
  <c r="W83" i="47" s="1"/>
  <c r="W279" i="47" s="1"/>
  <c r="W27" i="70"/>
  <c r="W28" i="70" s="1"/>
  <c r="W51" i="70" s="1"/>
  <c r="W52" i="70" s="1"/>
  <c r="W32" i="65"/>
  <c r="W33" i="65" s="1"/>
  <c r="W47" i="65" s="1"/>
  <c r="W48" i="65" s="1"/>
  <c r="W26" i="71"/>
  <c r="W27" i="71" s="1"/>
  <c r="W50" i="71" s="1"/>
  <c r="W51" i="71" s="1"/>
  <c r="W35" i="74"/>
  <c r="W36" i="74" s="1"/>
  <c r="W59" i="74" s="1"/>
  <c r="W60" i="74" s="1"/>
  <c r="BP83" i="64"/>
  <c r="CM79" i="46" s="1"/>
  <c r="M228" i="47"/>
  <c r="M381" i="47" s="1"/>
  <c r="M131" i="47"/>
  <c r="M319" i="47" s="1"/>
  <c r="O30" i="47"/>
  <c r="BH371" i="64"/>
  <c r="CE204" i="46" s="1"/>
  <c r="O35" i="65"/>
  <c r="O41" i="69"/>
  <c r="O18" i="69" s="1"/>
  <c r="O36" i="75"/>
  <c r="O19" i="75" s="1"/>
  <c r="O38" i="74"/>
  <c r="O19" i="74" s="1"/>
  <c r="O30" i="70"/>
  <c r="O17" i="70" s="1"/>
  <c r="O34" i="73"/>
  <c r="O29" i="71"/>
  <c r="O16" i="71" s="1"/>
  <c r="S38" i="69"/>
  <c r="S39" i="69" s="1"/>
  <c r="S66" i="69" s="1"/>
  <c r="S67" i="69" s="1"/>
  <c r="S26" i="71"/>
  <c r="S27" i="71" s="1"/>
  <c r="S50" i="71" s="1"/>
  <c r="S51" i="71" s="1"/>
  <c r="S27" i="70"/>
  <c r="S28" i="70" s="1"/>
  <c r="S51" i="70" s="1"/>
  <c r="S52" i="70" s="1"/>
  <c r="S33" i="75"/>
  <c r="S34" i="75" s="1"/>
  <c r="S57" i="75" s="1"/>
  <c r="S58" i="75" s="1"/>
  <c r="S32" i="65"/>
  <c r="S33" i="65" s="1"/>
  <c r="S47" i="65" s="1"/>
  <c r="S48" i="65" s="1"/>
  <c r="S27" i="47"/>
  <c r="S28" i="47" s="1"/>
  <c r="S35" i="74"/>
  <c r="S36" i="74" s="1"/>
  <c r="S59" i="74" s="1"/>
  <c r="S60" i="74" s="1"/>
  <c r="S31" i="73"/>
  <c r="S32" i="73" s="1"/>
  <c r="S46" i="73" s="1"/>
  <c r="S47" i="73" s="1"/>
  <c r="BL83" i="64"/>
  <c r="CI79" i="46" s="1"/>
  <c r="J249" i="56"/>
  <c r="I47" i="57"/>
  <c r="F226" i="47"/>
  <c r="AF204" i="46"/>
  <c r="N249" i="56"/>
  <c r="M47" i="57"/>
  <c r="V249" i="56"/>
  <c r="U47" i="57"/>
  <c r="P226" i="47"/>
  <c r="AP204" i="46"/>
  <c r="L346" i="47"/>
  <c r="D83" i="56"/>
  <c r="K83" i="44" s="1"/>
  <c r="L83" i="44" s="1"/>
  <c r="D19" i="75"/>
  <c r="D19" i="74"/>
  <c r="D17" i="70"/>
  <c r="P27" i="47"/>
  <c r="P28" i="47" s="1"/>
  <c r="P83" i="47" s="1"/>
  <c r="P279" i="47" s="1"/>
  <c r="P38" i="69"/>
  <c r="P39" i="69" s="1"/>
  <c r="P66" i="69" s="1"/>
  <c r="P67" i="69" s="1"/>
  <c r="P31" i="73"/>
  <c r="P32" i="73" s="1"/>
  <c r="P46" i="73" s="1"/>
  <c r="P47" i="73" s="1"/>
  <c r="P26" i="71"/>
  <c r="P27" i="71" s="1"/>
  <c r="P50" i="71" s="1"/>
  <c r="P51" i="71" s="1"/>
  <c r="P27" i="70"/>
  <c r="P28" i="70" s="1"/>
  <c r="P51" i="70" s="1"/>
  <c r="P52" i="70" s="1"/>
  <c r="P35" i="74"/>
  <c r="P36" i="74" s="1"/>
  <c r="P59" i="74" s="1"/>
  <c r="P60" i="74" s="1"/>
  <c r="P33" i="75"/>
  <c r="P34" i="75" s="1"/>
  <c r="P57" i="75" s="1"/>
  <c r="P58" i="75" s="1"/>
  <c r="P32" i="65"/>
  <c r="P33" i="65" s="1"/>
  <c r="P47" i="65" s="1"/>
  <c r="P48" i="65" s="1"/>
  <c r="BI83" i="64"/>
  <c r="CF79" i="46" s="1"/>
  <c r="E30" i="47"/>
  <c r="AX371" i="64"/>
  <c r="BU204" i="46" s="1"/>
  <c r="E29" i="71"/>
  <c r="E16" i="71" s="1"/>
  <c r="E35" i="65"/>
  <c r="E41" i="69"/>
  <c r="E18" i="69" s="1"/>
  <c r="E38" i="74"/>
  <c r="E19" i="74" s="1"/>
  <c r="C33" i="72"/>
  <c r="C13" i="72" s="1"/>
  <c r="E36" i="75"/>
  <c r="E19" i="75" s="1"/>
  <c r="E30" i="70"/>
  <c r="E17" i="70" s="1"/>
  <c r="E34" i="73"/>
  <c r="AZ371" i="64"/>
  <c r="BW204" i="46" s="1"/>
  <c r="G29" i="71"/>
  <c r="G16" i="71" s="1"/>
  <c r="G30" i="47"/>
  <c r="G41" i="69"/>
  <c r="G18" i="69" s="1"/>
  <c r="G30" i="70"/>
  <c r="G17" i="70" s="1"/>
  <c r="G35" i="65"/>
  <c r="G38" i="74"/>
  <c r="G19" i="74" s="1"/>
  <c r="G34" i="73"/>
  <c r="G36" i="75"/>
  <c r="G19" i="75" s="1"/>
  <c r="I27" i="70"/>
  <c r="I28" i="70" s="1"/>
  <c r="I51" i="70" s="1"/>
  <c r="I52" i="70" s="1"/>
  <c r="I27" i="47"/>
  <c r="I28" i="47" s="1"/>
  <c r="I32" i="65"/>
  <c r="I33" i="65" s="1"/>
  <c r="I47" i="65" s="1"/>
  <c r="I48" i="65" s="1"/>
  <c r="I38" i="69"/>
  <c r="I39" i="69" s="1"/>
  <c r="I66" i="69" s="1"/>
  <c r="I67" i="69" s="1"/>
  <c r="I26" i="71"/>
  <c r="I27" i="71" s="1"/>
  <c r="I50" i="71" s="1"/>
  <c r="I51" i="71" s="1"/>
  <c r="I33" i="75"/>
  <c r="I34" i="75" s="1"/>
  <c r="I57" i="75" s="1"/>
  <c r="I58" i="75" s="1"/>
  <c r="I35" i="74"/>
  <c r="I36" i="74" s="1"/>
  <c r="I59" i="74" s="1"/>
  <c r="I60" i="74" s="1"/>
  <c r="I31" i="73"/>
  <c r="I32" i="73" s="1"/>
  <c r="I46" i="73" s="1"/>
  <c r="I47" i="73" s="1"/>
  <c r="BB83" i="64"/>
  <c r="BY79" i="46" s="1"/>
  <c r="I30" i="47"/>
  <c r="BB371" i="64"/>
  <c r="BY204" i="46" s="1"/>
  <c r="I41" i="69"/>
  <c r="I18" i="69" s="1"/>
  <c r="I29" i="71"/>
  <c r="I16" i="71" s="1"/>
  <c r="I35" i="65"/>
  <c r="I30" i="70"/>
  <c r="I17" i="70" s="1"/>
  <c r="I34" i="73"/>
  <c r="I14" i="73" s="1"/>
  <c r="I36" i="75"/>
  <c r="I19" i="75" s="1"/>
  <c r="I38" i="74"/>
  <c r="I19" i="74" s="1"/>
  <c r="W228" i="47"/>
  <c r="W381" i="47" s="1"/>
  <c r="W131" i="47"/>
  <c r="W319" i="47" s="1"/>
  <c r="M27" i="47"/>
  <c r="M28" i="47" s="1"/>
  <c r="M83" i="47" s="1"/>
  <c r="M279" i="47" s="1"/>
  <c r="M35" i="74"/>
  <c r="M36" i="74" s="1"/>
  <c r="M59" i="74" s="1"/>
  <c r="M60" i="74" s="1"/>
  <c r="M31" i="73"/>
  <c r="M32" i="73" s="1"/>
  <c r="M46" i="73" s="1"/>
  <c r="M47" i="73" s="1"/>
  <c r="M27" i="70"/>
  <c r="M28" i="70" s="1"/>
  <c r="M51" i="70" s="1"/>
  <c r="M52" i="70" s="1"/>
  <c r="M38" i="69"/>
  <c r="M39" i="69" s="1"/>
  <c r="M66" i="69" s="1"/>
  <c r="M67" i="69" s="1"/>
  <c r="M32" i="65"/>
  <c r="M33" i="65" s="1"/>
  <c r="M47" i="65" s="1"/>
  <c r="M48" i="65" s="1"/>
  <c r="M26" i="71"/>
  <c r="M27" i="71" s="1"/>
  <c r="M50" i="71" s="1"/>
  <c r="M51" i="71" s="1"/>
  <c r="M33" i="75"/>
  <c r="M34" i="75" s="1"/>
  <c r="M57" i="75" s="1"/>
  <c r="M58" i="75" s="1"/>
  <c r="BF83" i="64"/>
  <c r="CC79" i="46" s="1"/>
  <c r="M30" i="47"/>
  <c r="BF371" i="64"/>
  <c r="CC204" i="46" s="1"/>
  <c r="M41" i="69"/>
  <c r="M18" i="69" s="1"/>
  <c r="M29" i="71"/>
  <c r="M16" i="71" s="1"/>
  <c r="M30" i="70"/>
  <c r="M17" i="70" s="1"/>
  <c r="M38" i="74"/>
  <c r="M19" i="74" s="1"/>
  <c r="M34" i="73"/>
  <c r="M35" i="65"/>
  <c r="M36" i="75"/>
  <c r="M19" i="75" s="1"/>
  <c r="L38" i="69"/>
  <c r="L39" i="69" s="1"/>
  <c r="L66" i="69" s="1"/>
  <c r="L67" i="69" s="1"/>
  <c r="L32" i="65"/>
  <c r="L33" i="65" s="1"/>
  <c r="L47" i="65" s="1"/>
  <c r="L48" i="65" s="1"/>
  <c r="L26" i="71"/>
  <c r="L27" i="71" s="1"/>
  <c r="L50" i="71" s="1"/>
  <c r="L51" i="71" s="1"/>
  <c r="L31" i="73"/>
  <c r="L32" i="73" s="1"/>
  <c r="L46" i="73" s="1"/>
  <c r="L47" i="73" s="1"/>
  <c r="L27" i="70"/>
  <c r="L28" i="70" s="1"/>
  <c r="L51" i="70" s="1"/>
  <c r="L52" i="70" s="1"/>
  <c r="L33" i="75"/>
  <c r="L34" i="75" s="1"/>
  <c r="L57" i="75" s="1"/>
  <c r="L58" i="75" s="1"/>
  <c r="L27" i="47"/>
  <c r="L28" i="47" s="1"/>
  <c r="L83" i="47" s="1"/>
  <c r="L279" i="47" s="1"/>
  <c r="L35" i="74"/>
  <c r="L36" i="74" s="1"/>
  <c r="L59" i="74" s="1"/>
  <c r="L60" i="74" s="1"/>
  <c r="BE83" i="64"/>
  <c r="CB79" i="46" s="1"/>
  <c r="Q30" i="47"/>
  <c r="BJ371" i="64"/>
  <c r="CG204" i="46" s="1"/>
  <c r="Q30" i="70"/>
  <c r="Q17" i="70" s="1"/>
  <c r="Q35" i="65"/>
  <c r="Q29" i="71"/>
  <c r="Q16" i="71" s="1"/>
  <c r="Q41" i="69"/>
  <c r="Q18" i="69" s="1"/>
  <c r="Q38" i="74"/>
  <c r="Q19" i="74" s="1"/>
  <c r="Q36" i="75"/>
  <c r="Q19" i="75" s="1"/>
  <c r="Q34" i="73"/>
  <c r="T38" i="69"/>
  <c r="T39" i="69" s="1"/>
  <c r="T66" i="69" s="1"/>
  <c r="T67" i="69" s="1"/>
  <c r="T26" i="71"/>
  <c r="T27" i="71" s="1"/>
  <c r="T50" i="71" s="1"/>
  <c r="T51" i="71" s="1"/>
  <c r="T32" i="65"/>
  <c r="T33" i="65" s="1"/>
  <c r="T47" i="65" s="1"/>
  <c r="T48" i="65" s="1"/>
  <c r="T35" i="74"/>
  <c r="T36" i="74" s="1"/>
  <c r="T59" i="74" s="1"/>
  <c r="T60" i="74" s="1"/>
  <c r="T31" i="73"/>
  <c r="T32" i="73" s="1"/>
  <c r="T46" i="73" s="1"/>
  <c r="T47" i="73" s="1"/>
  <c r="T33" i="75"/>
  <c r="T34" i="75" s="1"/>
  <c r="T57" i="75" s="1"/>
  <c r="T58" i="75" s="1"/>
  <c r="T27" i="47"/>
  <c r="T28" i="47" s="1"/>
  <c r="T83" i="47" s="1"/>
  <c r="T279" i="47" s="1"/>
  <c r="T27" i="70"/>
  <c r="T28" i="70" s="1"/>
  <c r="T51" i="70" s="1"/>
  <c r="T52" i="70" s="1"/>
  <c r="BM83" i="64"/>
  <c r="CJ79" i="46" s="1"/>
  <c r="E346" i="47"/>
  <c r="K249" i="56"/>
  <c r="J47" i="57"/>
  <c r="AR204" i="46"/>
  <c r="R226" i="47"/>
  <c r="H249" i="56"/>
  <c r="G47" i="57"/>
  <c r="W249" i="56"/>
  <c r="V47" i="57"/>
  <c r="D47" i="65"/>
  <c r="D13" i="65" s="1"/>
  <c r="D97" i="47"/>
  <c r="D81" i="47"/>
  <c r="D82" i="47"/>
  <c r="D59" i="74"/>
  <c r="D51" i="70"/>
  <c r="C20" i="70"/>
  <c r="C22" i="75"/>
  <c r="C19" i="73"/>
  <c r="C18" i="65"/>
  <c r="CN206" i="46"/>
  <c r="CO206" i="46" s="1"/>
  <c r="CN207" i="46"/>
  <c r="CO207" i="46" s="1"/>
  <c r="S83" i="47"/>
  <c r="S279" i="47" s="1"/>
  <c r="D27" i="71"/>
  <c r="D57" i="75"/>
  <c r="C19" i="71"/>
  <c r="C22" i="74"/>
  <c r="BV82" i="46"/>
  <c r="G82" i="56" s="1"/>
  <c r="F49" i="57" s="1"/>
  <c r="F30" i="47"/>
  <c r="AY371" i="64"/>
  <c r="BV204" i="46" s="1"/>
  <c r="F30" i="70"/>
  <c r="F17" i="70" s="1"/>
  <c r="F35" i="65"/>
  <c r="F41" i="69"/>
  <c r="F18" i="69" s="1"/>
  <c r="F29" i="71"/>
  <c r="F16" i="71" s="1"/>
  <c r="F34" i="73"/>
  <c r="F36" i="75"/>
  <c r="F19" i="75" s="1"/>
  <c r="F38" i="74"/>
  <c r="F19" i="74" s="1"/>
  <c r="U131" i="47"/>
  <c r="U319" i="47" s="1"/>
  <c r="U228" i="47"/>
  <c r="U381" i="47" s="1"/>
  <c r="K30" i="47"/>
  <c r="K30" i="70"/>
  <c r="K17" i="70" s="1"/>
  <c r="K29" i="71"/>
  <c r="K16" i="71" s="1"/>
  <c r="BD371" i="64"/>
  <c r="CA204" i="46" s="1"/>
  <c r="K35" i="65"/>
  <c r="K34" i="73"/>
  <c r="K41" i="69"/>
  <c r="K18" i="69" s="1"/>
  <c r="K38" i="74"/>
  <c r="K19" i="74" s="1"/>
  <c r="K36" i="75"/>
  <c r="K19" i="75" s="1"/>
  <c r="C165" i="47"/>
  <c r="D169" i="47"/>
  <c r="D344" i="25"/>
  <c r="O27" i="47"/>
  <c r="O28" i="47" s="1"/>
  <c r="O35" i="74"/>
  <c r="O36" i="74" s="1"/>
  <c r="O59" i="74" s="1"/>
  <c r="O60" i="74" s="1"/>
  <c r="O27" i="70"/>
  <c r="O28" i="70" s="1"/>
  <c r="O51" i="70" s="1"/>
  <c r="O52" i="70" s="1"/>
  <c r="O32" i="65"/>
  <c r="O33" i="65" s="1"/>
  <c r="O47" i="65" s="1"/>
  <c r="O48" i="65" s="1"/>
  <c r="O31" i="73"/>
  <c r="O32" i="73" s="1"/>
  <c r="O46" i="73" s="1"/>
  <c r="O47" i="73" s="1"/>
  <c r="O38" i="69"/>
  <c r="O39" i="69" s="1"/>
  <c r="O66" i="69" s="1"/>
  <c r="O67" i="69" s="1"/>
  <c r="O26" i="71"/>
  <c r="O27" i="71" s="1"/>
  <c r="O50" i="71" s="1"/>
  <c r="O51" i="71" s="1"/>
  <c r="O33" i="75"/>
  <c r="O34" i="75" s="1"/>
  <c r="O57" i="75" s="1"/>
  <c r="O58" i="75" s="1"/>
  <c r="BH83" i="64"/>
  <c r="CE79" i="46" s="1"/>
  <c r="CI82" i="46"/>
  <c r="T82" i="56" s="1"/>
  <c r="S49" i="57" s="1"/>
  <c r="O226" i="47"/>
  <c r="AO204" i="46"/>
  <c r="H346" i="47"/>
  <c r="F346" i="47"/>
  <c r="AM204" i="46"/>
  <c r="M226" i="47"/>
  <c r="T249" i="56"/>
  <c r="S47" i="57"/>
  <c r="U226" i="47"/>
  <c r="AU204" i="46"/>
  <c r="Q249" i="56"/>
  <c r="P47" i="57"/>
  <c r="AL204" i="46"/>
  <c r="L226" i="47"/>
  <c r="BU82" i="46"/>
  <c r="F82" i="56" s="1"/>
  <c r="E49" i="57" s="1"/>
  <c r="BC371" i="64"/>
  <c r="BZ204" i="46" s="1"/>
  <c r="J30" i="47"/>
  <c r="J35" i="65"/>
  <c r="J38" i="74"/>
  <c r="J19" i="74" s="1"/>
  <c r="J41" i="69"/>
  <c r="J18" i="69" s="1"/>
  <c r="J34" i="73"/>
  <c r="J36" i="75"/>
  <c r="J19" i="75" s="1"/>
  <c r="J29" i="71"/>
  <c r="J16" i="71" s="1"/>
  <c r="J30" i="70"/>
  <c r="J17" i="70" s="1"/>
  <c r="BZ82" i="46"/>
  <c r="K82" i="56" s="1"/>
  <c r="J49" i="57" s="1"/>
  <c r="G33" i="75"/>
  <c r="G34" i="75" s="1"/>
  <c r="G57" i="75" s="1"/>
  <c r="G58" i="75" s="1"/>
  <c r="G26" i="71"/>
  <c r="G27" i="71" s="1"/>
  <c r="G50" i="71" s="1"/>
  <c r="G51" i="71" s="1"/>
  <c r="G32" i="65"/>
  <c r="G33" i="65" s="1"/>
  <c r="G47" i="65" s="1"/>
  <c r="G48" i="65" s="1"/>
  <c r="G27" i="47"/>
  <c r="G28" i="47" s="1"/>
  <c r="G83" i="47" s="1"/>
  <c r="G279" i="47" s="1"/>
  <c r="G27" i="70"/>
  <c r="G28" i="70" s="1"/>
  <c r="G51" i="70" s="1"/>
  <c r="G52" i="70" s="1"/>
  <c r="G38" i="69"/>
  <c r="G39" i="69" s="1"/>
  <c r="G66" i="69" s="1"/>
  <c r="G67" i="69" s="1"/>
  <c r="G35" i="74"/>
  <c r="G36" i="74" s="1"/>
  <c r="G59" i="74" s="1"/>
  <c r="G60" i="74" s="1"/>
  <c r="G31" i="73"/>
  <c r="G32" i="73" s="1"/>
  <c r="G46" i="73" s="1"/>
  <c r="G47" i="73" s="1"/>
  <c r="AZ83" i="64"/>
  <c r="BW79" i="46" s="1"/>
  <c r="BW82" i="46"/>
  <c r="H82" i="56" s="1"/>
  <c r="G49" i="57" s="1"/>
  <c r="CK82" i="46"/>
  <c r="V82" i="56" s="1"/>
  <c r="U49" i="57" s="1"/>
  <c r="AV58" i="64"/>
  <c r="AV345" i="64"/>
  <c r="AV346" i="64" s="1"/>
  <c r="AV371" i="64" s="1"/>
  <c r="C59" i="57"/>
  <c r="D61" i="57"/>
  <c r="C61" i="57" s="1"/>
  <c r="V32" i="65"/>
  <c r="V33" i="65" s="1"/>
  <c r="V47" i="65" s="1"/>
  <c r="V48" i="65" s="1"/>
  <c r="V26" i="71"/>
  <c r="V27" i="71" s="1"/>
  <c r="V50" i="71" s="1"/>
  <c r="V51" i="71" s="1"/>
  <c r="V35" i="74"/>
  <c r="V36" i="74" s="1"/>
  <c r="V59" i="74" s="1"/>
  <c r="V60" i="74" s="1"/>
  <c r="V27" i="47"/>
  <c r="V28" i="47" s="1"/>
  <c r="V83" i="47" s="1"/>
  <c r="V279" i="47" s="1"/>
  <c r="V27" i="70"/>
  <c r="V28" i="70" s="1"/>
  <c r="V51" i="70" s="1"/>
  <c r="V52" i="70" s="1"/>
  <c r="V33" i="75"/>
  <c r="V34" i="75" s="1"/>
  <c r="V57" i="75" s="1"/>
  <c r="V58" i="75" s="1"/>
  <c r="V31" i="73"/>
  <c r="V32" i="73" s="1"/>
  <c r="V46" i="73" s="1"/>
  <c r="V47" i="73" s="1"/>
  <c r="V38" i="69"/>
  <c r="V39" i="69" s="1"/>
  <c r="V66" i="69" s="1"/>
  <c r="V67" i="69" s="1"/>
  <c r="BO83" i="64"/>
  <c r="CL79" i="46" s="1"/>
  <c r="N35" i="74"/>
  <c r="N36" i="74" s="1"/>
  <c r="N59" i="74" s="1"/>
  <c r="N60" i="74" s="1"/>
  <c r="N33" i="75"/>
  <c r="N34" i="75" s="1"/>
  <c r="N57" i="75" s="1"/>
  <c r="N58" i="75" s="1"/>
  <c r="N27" i="70"/>
  <c r="N28" i="70" s="1"/>
  <c r="N51" i="70" s="1"/>
  <c r="N52" i="70" s="1"/>
  <c r="N32" i="65"/>
  <c r="N33" i="65" s="1"/>
  <c r="N47" i="65" s="1"/>
  <c r="N48" i="65" s="1"/>
  <c r="N31" i="73"/>
  <c r="N32" i="73" s="1"/>
  <c r="N46" i="73" s="1"/>
  <c r="N47" i="73" s="1"/>
  <c r="N38" i="69"/>
  <c r="N39" i="69" s="1"/>
  <c r="N66" i="69" s="1"/>
  <c r="N67" i="69" s="1"/>
  <c r="N27" i="47"/>
  <c r="N28" i="47" s="1"/>
  <c r="N26" i="71"/>
  <c r="N27" i="71" s="1"/>
  <c r="N50" i="71" s="1"/>
  <c r="N51" i="71" s="1"/>
  <c r="BG83" i="64"/>
  <c r="CD79" i="46" s="1"/>
  <c r="CD82" i="46"/>
  <c r="O82" i="56" s="1"/>
  <c r="N49" i="57" s="1"/>
  <c r="CC82" i="46"/>
  <c r="N82" i="56" s="1"/>
  <c r="M49" i="57" s="1"/>
  <c r="L30" i="47"/>
  <c r="BE371" i="64"/>
  <c r="CB204" i="46" s="1"/>
  <c r="L35" i="65"/>
  <c r="L41" i="69"/>
  <c r="L18" i="69" s="1"/>
  <c r="L30" i="70"/>
  <c r="L17" i="70" s="1"/>
  <c r="L34" i="73"/>
  <c r="L38" i="74"/>
  <c r="L19" i="74" s="1"/>
  <c r="L29" i="71"/>
  <c r="L16" i="71" s="1"/>
  <c r="L36" i="75"/>
  <c r="L19" i="75" s="1"/>
  <c r="CG82" i="46"/>
  <c r="R82" i="56" s="1"/>
  <c r="Q49" i="57" s="1"/>
  <c r="H33" i="75"/>
  <c r="H34" i="75" s="1"/>
  <c r="H57" i="75" s="1"/>
  <c r="H58" i="75" s="1"/>
  <c r="H38" i="69"/>
  <c r="H39" i="69" s="1"/>
  <c r="H66" i="69" s="1"/>
  <c r="H67" i="69" s="1"/>
  <c r="H27" i="47"/>
  <c r="H28" i="47" s="1"/>
  <c r="H32" i="65"/>
  <c r="H33" i="65" s="1"/>
  <c r="H47" i="65" s="1"/>
  <c r="H48" i="65" s="1"/>
  <c r="H26" i="71"/>
  <c r="H27" i="71" s="1"/>
  <c r="H50" i="71" s="1"/>
  <c r="H51" i="71" s="1"/>
  <c r="H31" i="73"/>
  <c r="H32" i="73" s="1"/>
  <c r="H46" i="73" s="1"/>
  <c r="H47" i="73" s="1"/>
  <c r="H35" i="74"/>
  <c r="H36" i="74" s="1"/>
  <c r="H59" i="74" s="1"/>
  <c r="H60" i="74" s="1"/>
  <c r="H27" i="70"/>
  <c r="H28" i="70" s="1"/>
  <c r="H51" i="70" s="1"/>
  <c r="H52" i="70" s="1"/>
  <c r="BA83" i="64"/>
  <c r="BX79" i="46" s="1"/>
  <c r="AT204" i="46"/>
  <c r="T226" i="47"/>
  <c r="K346" i="47"/>
  <c r="J226" i="47"/>
  <c r="AJ204" i="46"/>
  <c r="S249" i="56"/>
  <c r="R47" i="57"/>
  <c r="W226" i="47"/>
  <c r="AW204" i="46"/>
  <c r="D39" i="69"/>
  <c r="C24" i="69"/>
  <c r="D319" i="47"/>
  <c r="L84" i="44"/>
  <c r="F131" i="47"/>
  <c r="F319" i="47" s="1"/>
  <c r="F228" i="47"/>
  <c r="F381" i="47" s="1"/>
  <c r="P131" i="47"/>
  <c r="P319" i="47" s="1"/>
  <c r="P228" i="47"/>
  <c r="P381" i="47" s="1"/>
  <c r="G228" i="47"/>
  <c r="G381" i="47" s="1"/>
  <c r="G131" i="47"/>
  <c r="G319" i="47" s="1"/>
  <c r="K35" i="74"/>
  <c r="K36" i="74" s="1"/>
  <c r="K59" i="74" s="1"/>
  <c r="K60" i="74" s="1"/>
  <c r="K26" i="71"/>
  <c r="K27" i="71" s="1"/>
  <c r="K50" i="71" s="1"/>
  <c r="K51" i="71" s="1"/>
  <c r="K27" i="70"/>
  <c r="K28" i="70" s="1"/>
  <c r="K51" i="70" s="1"/>
  <c r="K52" i="70" s="1"/>
  <c r="K31" i="73"/>
  <c r="K32" i="73" s="1"/>
  <c r="K46" i="73" s="1"/>
  <c r="K47" i="73" s="1"/>
  <c r="K38" i="69"/>
  <c r="K39" i="69" s="1"/>
  <c r="K66" i="69" s="1"/>
  <c r="K67" i="69" s="1"/>
  <c r="K33" i="75"/>
  <c r="K34" i="75" s="1"/>
  <c r="K57" i="75" s="1"/>
  <c r="K58" i="75" s="1"/>
  <c r="K27" i="47"/>
  <c r="K28" i="47" s="1"/>
  <c r="K170" i="47" s="1"/>
  <c r="K347" i="47" s="1"/>
  <c r="K32" i="65"/>
  <c r="K33" i="65" s="1"/>
  <c r="K47" i="65" s="1"/>
  <c r="K48" i="65" s="1"/>
  <c r="BD83" i="64"/>
  <c r="CA79" i="46" s="1"/>
  <c r="S30" i="47"/>
  <c r="BL371" i="64"/>
  <c r="CI204" i="46" s="1"/>
  <c r="S35" i="65"/>
  <c r="S30" i="70"/>
  <c r="S17" i="70" s="1"/>
  <c r="S29" i="71"/>
  <c r="S16" i="71" s="1"/>
  <c r="S38" i="74"/>
  <c r="S19" i="74" s="1"/>
  <c r="S41" i="69"/>
  <c r="S18" i="69" s="1"/>
  <c r="S34" i="73"/>
  <c r="S36" i="75"/>
  <c r="S19" i="75" s="1"/>
  <c r="P249" i="56"/>
  <c r="O47" i="57"/>
  <c r="H226" i="47"/>
  <c r="AH204" i="46"/>
  <c r="I346" i="47"/>
  <c r="I170" i="47"/>
  <c r="I347" i="47" s="1"/>
  <c r="AS204" i="46"/>
  <c r="S226" i="47"/>
  <c r="M249" i="56"/>
  <c r="L47" i="57"/>
  <c r="CN83" i="46"/>
  <c r="CO83" i="46" s="1"/>
  <c r="D16" i="71"/>
  <c r="D18" i="69"/>
  <c r="E82" i="56"/>
  <c r="P30" i="70"/>
  <c r="P17" i="70" s="1"/>
  <c r="BI371" i="64"/>
  <c r="CF204" i="46" s="1"/>
  <c r="P30" i="47"/>
  <c r="P29" i="71"/>
  <c r="P16" i="71" s="1"/>
  <c r="P41" i="69"/>
  <c r="P18" i="69" s="1"/>
  <c r="P38" i="74"/>
  <c r="P19" i="74" s="1"/>
  <c r="P36" i="75"/>
  <c r="P19" i="75" s="1"/>
  <c r="P35" i="65"/>
  <c r="P34" i="73"/>
  <c r="E33" i="75"/>
  <c r="E34" i="75" s="1"/>
  <c r="E57" i="75" s="1"/>
  <c r="E58" i="75" s="1"/>
  <c r="E31" i="73"/>
  <c r="E32" i="73" s="1"/>
  <c r="E46" i="73" s="1"/>
  <c r="E47" i="73" s="1"/>
  <c r="E35" i="74"/>
  <c r="E36" i="74" s="1"/>
  <c r="E59" i="74" s="1"/>
  <c r="E60" i="74" s="1"/>
  <c r="E27" i="70"/>
  <c r="E28" i="70" s="1"/>
  <c r="E51" i="70" s="1"/>
  <c r="E52" i="70" s="1"/>
  <c r="E38" i="69"/>
  <c r="E39" i="69" s="1"/>
  <c r="E66" i="69" s="1"/>
  <c r="E67" i="69" s="1"/>
  <c r="E26" i="71"/>
  <c r="E27" i="71" s="1"/>
  <c r="E50" i="71" s="1"/>
  <c r="E51" i="71" s="1"/>
  <c r="C30" i="72"/>
  <c r="C31" i="72" s="1"/>
  <c r="C45" i="72" s="1"/>
  <c r="C46" i="72" s="1"/>
  <c r="E27" i="47"/>
  <c r="E28" i="47" s="1"/>
  <c r="E32" i="65"/>
  <c r="E33" i="65" s="1"/>
  <c r="E47" i="65" s="1"/>
  <c r="E48" i="65" s="1"/>
  <c r="AX83" i="64"/>
  <c r="BU79" i="46" s="1"/>
  <c r="R30" i="47"/>
  <c r="R29" i="71"/>
  <c r="R16" i="71" s="1"/>
  <c r="BK371" i="64"/>
  <c r="CH204" i="46" s="1"/>
  <c r="R35" i="65"/>
  <c r="R34" i="73"/>
  <c r="R30" i="70"/>
  <c r="R17" i="70" s="1"/>
  <c r="R41" i="69"/>
  <c r="R18" i="69" s="1"/>
  <c r="R38" i="74"/>
  <c r="R19" i="74" s="1"/>
  <c r="R36" i="75"/>
  <c r="R19" i="75" s="1"/>
  <c r="J33" i="75"/>
  <c r="J34" i="75" s="1"/>
  <c r="J57" i="75" s="1"/>
  <c r="J58" i="75" s="1"/>
  <c r="J38" i="69"/>
  <c r="J39" i="69" s="1"/>
  <c r="J66" i="69" s="1"/>
  <c r="J67" i="69" s="1"/>
  <c r="J27" i="47"/>
  <c r="J28" i="47" s="1"/>
  <c r="J170" i="47" s="1"/>
  <c r="J347" i="47" s="1"/>
  <c r="J35" i="74"/>
  <c r="J36" i="74" s="1"/>
  <c r="J59" i="74" s="1"/>
  <c r="J60" i="74" s="1"/>
  <c r="J32" i="65"/>
  <c r="J33" i="65" s="1"/>
  <c r="J47" i="65" s="1"/>
  <c r="J48" i="65" s="1"/>
  <c r="J27" i="70"/>
  <c r="J28" i="70" s="1"/>
  <c r="J51" i="70" s="1"/>
  <c r="J52" i="70" s="1"/>
  <c r="J26" i="71"/>
  <c r="J27" i="71" s="1"/>
  <c r="J50" i="71" s="1"/>
  <c r="J51" i="71" s="1"/>
  <c r="J31" i="73"/>
  <c r="J32" i="73" s="1"/>
  <c r="J46" i="73" s="1"/>
  <c r="J47" i="73" s="1"/>
  <c r="BC83" i="64"/>
  <c r="BZ79" i="46" s="1"/>
  <c r="D379" i="47"/>
  <c r="D279" i="47"/>
  <c r="C38" i="57"/>
  <c r="CJ82" i="46"/>
  <c r="U82" i="56" s="1"/>
  <c r="T49" i="57" s="1"/>
  <c r="H30" i="47"/>
  <c r="BA371" i="64"/>
  <c r="BX204" i="46" s="1"/>
  <c r="H41" i="69"/>
  <c r="H18" i="69" s="1"/>
  <c r="H29" i="71"/>
  <c r="H16" i="71" s="1"/>
  <c r="H35" i="65"/>
  <c r="H34" i="73"/>
  <c r="H38" i="74"/>
  <c r="H19" i="74" s="1"/>
  <c r="H36" i="75"/>
  <c r="H19" i="75" s="1"/>
  <c r="H30" i="70"/>
  <c r="H17" i="70" s="1"/>
  <c r="U249" i="56"/>
  <c r="T47" i="57"/>
  <c r="F249" i="56"/>
  <c r="E47" i="57"/>
  <c r="K226" i="47"/>
  <c r="AK204" i="46"/>
  <c r="J346" i="47"/>
  <c r="AQ204" i="46"/>
  <c r="Q226" i="47"/>
  <c r="G346" i="47"/>
  <c r="X249" i="56"/>
  <c r="W47" i="57"/>
  <c r="O249" i="56"/>
  <c r="N47" i="57"/>
  <c r="C34" i="70"/>
  <c r="C40" i="75"/>
  <c r="C38" i="73"/>
  <c r="C39" i="65"/>
  <c r="X260" i="25"/>
  <c r="X338" i="25"/>
  <c r="X344" i="25" s="1"/>
  <c r="C260" i="25"/>
  <c r="M120" i="36" s="1"/>
  <c r="C338" i="25"/>
  <c r="C344" i="25" s="1"/>
  <c r="D206" i="56"/>
  <c r="K204" i="44" s="1"/>
  <c r="L204" i="44" s="1"/>
  <c r="D207" i="56"/>
  <c r="K205" i="44" s="1"/>
  <c r="L205" i="44" s="1"/>
  <c r="BR243" i="46"/>
  <c r="BR263" i="46" s="1"/>
  <c r="E79" i="56"/>
  <c r="BT218" i="46"/>
  <c r="C33" i="71"/>
  <c r="C42" i="74"/>
  <c r="F31" i="73"/>
  <c r="F32" i="73" s="1"/>
  <c r="F46" i="73" s="1"/>
  <c r="F47" i="73" s="1"/>
  <c r="F35" i="74"/>
  <c r="F36" i="74" s="1"/>
  <c r="F59" i="74" s="1"/>
  <c r="F60" i="74" s="1"/>
  <c r="F32" i="65"/>
  <c r="F33" i="65" s="1"/>
  <c r="F47" i="65" s="1"/>
  <c r="F48" i="65" s="1"/>
  <c r="F26" i="71"/>
  <c r="F27" i="71" s="1"/>
  <c r="F50" i="71" s="1"/>
  <c r="F51" i="71" s="1"/>
  <c r="F27" i="47"/>
  <c r="F28" i="47" s="1"/>
  <c r="F83" i="47" s="1"/>
  <c r="F279" i="47" s="1"/>
  <c r="F27" i="70"/>
  <c r="F28" i="70" s="1"/>
  <c r="F51" i="70" s="1"/>
  <c r="F52" i="70" s="1"/>
  <c r="F38" i="69"/>
  <c r="F39" i="69" s="1"/>
  <c r="F66" i="69" s="1"/>
  <c r="F67" i="69" s="1"/>
  <c r="F33" i="75"/>
  <c r="F34" i="75" s="1"/>
  <c r="F57" i="75" s="1"/>
  <c r="F58" i="75" s="1"/>
  <c r="AY83" i="64"/>
  <c r="BV79" i="46" s="1"/>
  <c r="C163" i="47"/>
  <c r="W30" i="47"/>
  <c r="W30" i="70"/>
  <c r="W17" i="70" s="1"/>
  <c r="W29" i="71"/>
  <c r="W16" i="71" s="1"/>
  <c r="W41" i="69"/>
  <c r="W18" i="69" s="1"/>
  <c r="W35" i="65"/>
  <c r="BP371" i="64"/>
  <c r="CM204" i="46" s="1"/>
  <c r="W38" i="74"/>
  <c r="W19" i="74" s="1"/>
  <c r="W36" i="75"/>
  <c r="W19" i="75" s="1"/>
  <c r="W34" i="73"/>
  <c r="CE82" i="46"/>
  <c r="P82" i="56" s="1"/>
  <c r="O49" i="57" s="1"/>
  <c r="I249" i="56"/>
  <c r="H47" i="57"/>
  <c r="AI204" i="46"/>
  <c r="I226" i="47"/>
  <c r="G249" i="56"/>
  <c r="F47" i="57"/>
  <c r="R31" i="73"/>
  <c r="R32" i="73" s="1"/>
  <c r="R46" i="73" s="1"/>
  <c r="R47" i="73" s="1"/>
  <c r="R38" i="69"/>
  <c r="R39" i="69" s="1"/>
  <c r="R66" i="69" s="1"/>
  <c r="R67" i="69" s="1"/>
  <c r="R27" i="70"/>
  <c r="R28" i="70" s="1"/>
  <c r="R51" i="70" s="1"/>
  <c r="R52" i="70" s="1"/>
  <c r="R32" i="65"/>
  <c r="R33" i="65" s="1"/>
  <c r="R47" i="65" s="1"/>
  <c r="R48" i="65" s="1"/>
  <c r="R26" i="71"/>
  <c r="R27" i="71" s="1"/>
  <c r="R50" i="71" s="1"/>
  <c r="R51" i="71" s="1"/>
  <c r="R35" i="74"/>
  <c r="R36" i="74" s="1"/>
  <c r="R59" i="74" s="1"/>
  <c r="R60" i="74" s="1"/>
  <c r="R27" i="47"/>
  <c r="R28" i="47" s="1"/>
  <c r="R33" i="75"/>
  <c r="R34" i="75" s="1"/>
  <c r="R57" i="75" s="1"/>
  <c r="R58" i="75" s="1"/>
  <c r="BK83" i="64"/>
  <c r="CH79" i="46" s="1"/>
  <c r="U32" i="65"/>
  <c r="U33" i="65" s="1"/>
  <c r="U47" i="65" s="1"/>
  <c r="U48" i="65" s="1"/>
  <c r="U33" i="75"/>
  <c r="U34" i="75" s="1"/>
  <c r="U57" i="75" s="1"/>
  <c r="U58" i="75" s="1"/>
  <c r="U31" i="73"/>
  <c r="U32" i="73" s="1"/>
  <c r="U46" i="73" s="1"/>
  <c r="U47" i="73" s="1"/>
  <c r="U27" i="70"/>
  <c r="U28" i="70" s="1"/>
  <c r="U51" i="70" s="1"/>
  <c r="U52" i="70" s="1"/>
  <c r="U27" i="47"/>
  <c r="U28" i="47" s="1"/>
  <c r="U83" i="47" s="1"/>
  <c r="U279" i="47" s="1"/>
  <c r="U26" i="71"/>
  <c r="U27" i="71" s="1"/>
  <c r="U50" i="71" s="1"/>
  <c r="U51" i="71" s="1"/>
  <c r="U38" i="69"/>
  <c r="U39" i="69" s="1"/>
  <c r="U66" i="69" s="1"/>
  <c r="U67" i="69" s="1"/>
  <c r="U35" i="74"/>
  <c r="U36" i="74" s="1"/>
  <c r="U59" i="74" s="1"/>
  <c r="U60" i="74" s="1"/>
  <c r="BN83" i="64"/>
  <c r="CK79" i="46" s="1"/>
  <c r="U30" i="47"/>
  <c r="U35" i="65"/>
  <c r="BN371" i="64"/>
  <c r="CK204" i="46" s="1"/>
  <c r="U41" i="69"/>
  <c r="U18" i="69" s="1"/>
  <c r="U34" i="73"/>
  <c r="U30" i="70"/>
  <c r="U17" i="70" s="1"/>
  <c r="U36" i="75"/>
  <c r="U19" i="75" s="1"/>
  <c r="U29" i="71"/>
  <c r="U16" i="71" s="1"/>
  <c r="U38" i="74"/>
  <c r="U19" i="74" s="1"/>
  <c r="V30" i="47"/>
  <c r="BO371" i="64"/>
  <c r="CL204" i="46" s="1"/>
  <c r="V35" i="65"/>
  <c r="V41" i="69"/>
  <c r="V18" i="69" s="1"/>
  <c r="V29" i="71"/>
  <c r="V16" i="71" s="1"/>
  <c r="V30" i="70"/>
  <c r="V17" i="70" s="1"/>
  <c r="V38" i="74"/>
  <c r="V19" i="74" s="1"/>
  <c r="V34" i="73"/>
  <c r="V36" i="75"/>
  <c r="V19" i="75" s="1"/>
  <c r="N30" i="47"/>
  <c r="N29" i="71"/>
  <c r="N16" i="71" s="1"/>
  <c r="N34" i="73"/>
  <c r="N30" i="70"/>
  <c r="N17" i="70" s="1"/>
  <c r="N35" i="65"/>
  <c r="N38" i="74"/>
  <c r="N19" i="74" s="1"/>
  <c r="N41" i="69"/>
  <c r="N18" i="69" s="1"/>
  <c r="BG371" i="64"/>
  <c r="CD204" i="46" s="1"/>
  <c r="N36" i="75"/>
  <c r="N19" i="75" s="1"/>
  <c r="CB82" i="46"/>
  <c r="M82" i="56" s="1"/>
  <c r="L49" i="57" s="1"/>
  <c r="Q27" i="70"/>
  <c r="Q28" i="70" s="1"/>
  <c r="Q51" i="70" s="1"/>
  <c r="Q52" i="70" s="1"/>
  <c r="Q26" i="71"/>
  <c r="Q27" i="71" s="1"/>
  <c r="Q50" i="71" s="1"/>
  <c r="Q51" i="71" s="1"/>
  <c r="Q31" i="73"/>
  <c r="Q32" i="73" s="1"/>
  <c r="Q46" i="73" s="1"/>
  <c r="Q47" i="73" s="1"/>
  <c r="Q27" i="47"/>
  <c r="Q28" i="47" s="1"/>
  <c r="Q33" i="75"/>
  <c r="Q34" i="75" s="1"/>
  <c r="Q57" i="75" s="1"/>
  <c r="Q58" i="75" s="1"/>
  <c r="Q38" i="69"/>
  <c r="Q39" i="69" s="1"/>
  <c r="Q66" i="69" s="1"/>
  <c r="Q67" i="69" s="1"/>
  <c r="Q35" i="74"/>
  <c r="Q36" i="74" s="1"/>
  <c r="Q59" i="74" s="1"/>
  <c r="Q60" i="74" s="1"/>
  <c r="Q32" i="65"/>
  <c r="Q33" i="65" s="1"/>
  <c r="Q47" i="65" s="1"/>
  <c r="Q48" i="65" s="1"/>
  <c r="BJ83" i="64"/>
  <c r="CG79" i="46" s="1"/>
  <c r="T30" i="47"/>
  <c r="T30" i="70"/>
  <c r="T17" i="70" s="1"/>
  <c r="BM371" i="64"/>
  <c r="CJ204" i="46" s="1"/>
  <c r="T35" i="65"/>
  <c r="T13" i="65" s="1"/>
  <c r="T29" i="71"/>
  <c r="T16" i="71" s="1"/>
  <c r="T34" i="73"/>
  <c r="T38" i="74"/>
  <c r="T19" i="74" s="1"/>
  <c r="T36" i="75"/>
  <c r="T19" i="75" s="1"/>
  <c r="T41" i="69"/>
  <c r="T18" i="69" s="1"/>
  <c r="AE204" i="46"/>
  <c r="E226" i="47"/>
  <c r="L249" i="56"/>
  <c r="K47" i="57"/>
  <c r="R249" i="56"/>
  <c r="Q47" i="57"/>
  <c r="AG204" i="46"/>
  <c r="G226" i="47"/>
  <c r="AV204" i="46"/>
  <c r="V226" i="47"/>
  <c r="AN204" i="46"/>
  <c r="N226" i="47"/>
  <c r="C45" i="69"/>
  <c r="D381" i="47"/>
  <c r="C57" i="57"/>
  <c r="AB243" i="46" l="1"/>
  <c r="AB263" i="46" s="1"/>
  <c r="AD218" i="46"/>
  <c r="G170" i="47"/>
  <c r="G347" i="47" s="1"/>
  <c r="V14" i="73"/>
  <c r="W14" i="73"/>
  <c r="W13" i="65"/>
  <c r="P14" i="73"/>
  <c r="L14" i="73"/>
  <c r="S14" i="73"/>
  <c r="L13" i="65"/>
  <c r="V13" i="65"/>
  <c r="K60" i="44"/>
  <c r="L60" i="44" s="1"/>
  <c r="I13" i="65"/>
  <c r="P13" i="65"/>
  <c r="N14" i="73"/>
  <c r="H14" i="73"/>
  <c r="T14" i="73"/>
  <c r="N13" i="65"/>
  <c r="S13" i="65"/>
  <c r="C228" i="47"/>
  <c r="C381" i="47" s="1"/>
  <c r="M13" i="65"/>
  <c r="U13" i="65"/>
  <c r="H13" i="65"/>
  <c r="Q120" i="36"/>
  <c r="BL116" i="46" s="1"/>
  <c r="U120" i="36"/>
  <c r="P120" i="36"/>
  <c r="T120" i="36"/>
  <c r="R120" i="36"/>
  <c r="V120" i="36"/>
  <c r="E120" i="36"/>
  <c r="W120" i="36"/>
  <c r="H120" i="36"/>
  <c r="BC106" i="46" s="1"/>
  <c r="I106" i="56" s="1"/>
  <c r="O120" i="36"/>
  <c r="J120" i="36"/>
  <c r="BE117" i="46" s="1"/>
  <c r="K117" i="56" s="1"/>
  <c r="G120" i="36"/>
  <c r="BB121" i="46" s="1"/>
  <c r="H121" i="56" s="1"/>
  <c r="F120" i="36"/>
  <c r="K120" i="36"/>
  <c r="L120" i="36"/>
  <c r="BG102" i="46" s="1"/>
  <c r="M102" i="56" s="1"/>
  <c r="N120" i="36"/>
  <c r="BI116" i="46" s="1"/>
  <c r="S120" i="36"/>
  <c r="I120" i="36"/>
  <c r="D120" i="36"/>
  <c r="C30" i="47"/>
  <c r="CN204" i="46"/>
  <c r="J171" i="47"/>
  <c r="J229" i="47" s="1"/>
  <c r="J382" i="47" s="1"/>
  <c r="O204" i="56"/>
  <c r="N31" i="57" s="1"/>
  <c r="N34" i="57" s="1"/>
  <c r="N40" i="57" s="1"/>
  <c r="AL243" i="46"/>
  <c r="AL263" i="46" s="1"/>
  <c r="AN218" i="46"/>
  <c r="W204" i="56"/>
  <c r="V31" i="57" s="1"/>
  <c r="V34" i="57" s="1"/>
  <c r="V40" i="57" s="1"/>
  <c r="AT243" i="46"/>
  <c r="AT263" i="46" s="1"/>
  <c r="AV218" i="46"/>
  <c r="H204" i="56"/>
  <c r="G31" i="57" s="1"/>
  <c r="G34" i="57" s="1"/>
  <c r="G40" i="57" s="1"/>
  <c r="AE243" i="46"/>
  <c r="AE263" i="46" s="1"/>
  <c r="AG218" i="46"/>
  <c r="F204" i="56"/>
  <c r="E31" i="57" s="1"/>
  <c r="E34" i="57" s="1"/>
  <c r="E40" i="57" s="1"/>
  <c r="AC243" i="46"/>
  <c r="AC263" i="46" s="1"/>
  <c r="AE218" i="46"/>
  <c r="R79" i="56"/>
  <c r="CE243" i="46"/>
  <c r="CE263" i="46" s="1"/>
  <c r="CG218" i="46"/>
  <c r="Q25" i="74"/>
  <c r="Q23" i="74"/>
  <c r="Q24" i="74"/>
  <c r="Q25" i="75"/>
  <c r="Q23" i="75"/>
  <c r="Q24" i="75"/>
  <c r="Q22" i="73"/>
  <c r="Q21" i="73"/>
  <c r="Q20" i="73"/>
  <c r="Q23" i="70"/>
  <c r="Q21" i="70"/>
  <c r="Q22" i="70"/>
  <c r="N379" i="47"/>
  <c r="V379" i="47"/>
  <c r="G379" i="47"/>
  <c r="E379" i="47"/>
  <c r="Q21" i="65"/>
  <c r="Q20" i="65"/>
  <c r="Q19" i="65"/>
  <c r="Q27" i="69"/>
  <c r="Q26" i="69"/>
  <c r="Q25" i="69"/>
  <c r="Q97" i="47"/>
  <c r="Q170" i="47"/>
  <c r="Q82" i="47"/>
  <c r="Q278" i="47" s="1"/>
  <c r="Q81" i="47"/>
  <c r="Q22" i="71"/>
  <c r="Q21" i="71"/>
  <c r="Q20" i="71"/>
  <c r="BG119" i="46"/>
  <c r="M119" i="56" s="1"/>
  <c r="BG112" i="46"/>
  <c r="M112" i="56" s="1"/>
  <c r="BG106" i="46"/>
  <c r="M106" i="56" s="1"/>
  <c r="U14" i="73"/>
  <c r="U25" i="74"/>
  <c r="U24" i="74"/>
  <c r="U23" i="74"/>
  <c r="U22" i="71"/>
  <c r="U20" i="71"/>
  <c r="U21" i="71"/>
  <c r="U23" i="70"/>
  <c r="U22" i="70"/>
  <c r="U21" i="70"/>
  <c r="U25" i="75"/>
  <c r="U23" i="75"/>
  <c r="U24" i="75"/>
  <c r="BE106" i="46"/>
  <c r="K106" i="56" s="1"/>
  <c r="BE112" i="46"/>
  <c r="K112" i="56" s="1"/>
  <c r="BE114" i="46"/>
  <c r="K114" i="56" s="1"/>
  <c r="S79" i="56"/>
  <c r="CF243" i="46"/>
  <c r="CF263" i="46" s="1"/>
  <c r="CH218" i="46"/>
  <c r="R97" i="47"/>
  <c r="R170" i="47"/>
  <c r="R81" i="47"/>
  <c r="R82" i="47"/>
  <c r="R278" i="47" s="1"/>
  <c r="R22" i="71"/>
  <c r="R21" i="71"/>
  <c r="R20" i="71"/>
  <c r="R23" i="70"/>
  <c r="R21" i="70"/>
  <c r="R22" i="70"/>
  <c r="R22" i="73"/>
  <c r="R21" i="73"/>
  <c r="R20" i="73"/>
  <c r="I379" i="47"/>
  <c r="F25" i="75"/>
  <c r="F24" i="75"/>
  <c r="F23" i="75"/>
  <c r="F23" i="70"/>
  <c r="F22" i="70"/>
  <c r="F21" i="70"/>
  <c r="F22" i="71"/>
  <c r="F21" i="71"/>
  <c r="F20" i="71"/>
  <c r="F25" i="74"/>
  <c r="F24" i="74"/>
  <c r="F23" i="74"/>
  <c r="C35" i="74"/>
  <c r="C31" i="73"/>
  <c r="E242" i="56"/>
  <c r="D50" i="57"/>
  <c r="R204" i="56"/>
  <c r="Q31" i="57" s="1"/>
  <c r="Q34" i="57" s="1"/>
  <c r="Q40" i="57" s="1"/>
  <c r="AO243" i="46"/>
  <c r="AO263" i="46" s="1"/>
  <c r="AQ218" i="46"/>
  <c r="L204" i="56"/>
  <c r="K31" i="57" s="1"/>
  <c r="K34" i="57" s="1"/>
  <c r="K40" i="57" s="1"/>
  <c r="AI243" i="46"/>
  <c r="AI263" i="46" s="1"/>
  <c r="AK218" i="46"/>
  <c r="C226" i="47"/>
  <c r="C379" i="47" s="1"/>
  <c r="K79" i="56"/>
  <c r="BX243" i="46"/>
  <c r="BX263" i="46" s="1"/>
  <c r="BZ218" i="46"/>
  <c r="J22" i="71"/>
  <c r="J21" i="71"/>
  <c r="J20" i="71"/>
  <c r="J21" i="65"/>
  <c r="J20" i="65"/>
  <c r="J19" i="65"/>
  <c r="J97" i="47"/>
  <c r="J82" i="47"/>
  <c r="J278" i="47" s="1"/>
  <c r="J81" i="47"/>
  <c r="J25" i="75"/>
  <c r="J24" i="75"/>
  <c r="J23" i="75"/>
  <c r="R13" i="65"/>
  <c r="BS243" i="46"/>
  <c r="BS263" i="46" s="1"/>
  <c r="F79" i="56"/>
  <c r="BU218" i="46"/>
  <c r="E97" i="47"/>
  <c r="E82" i="47"/>
  <c r="E278" i="47" s="1"/>
  <c r="E81" i="47"/>
  <c r="E22" i="71"/>
  <c r="E20" i="71"/>
  <c r="E21" i="71"/>
  <c r="E23" i="70"/>
  <c r="E22" i="70"/>
  <c r="E21" i="70"/>
  <c r="E22" i="73"/>
  <c r="E20" i="73"/>
  <c r="E21" i="73"/>
  <c r="D82" i="56"/>
  <c r="K82" i="44" s="1"/>
  <c r="L82" i="44" s="1"/>
  <c r="D49" i="57"/>
  <c r="C41" i="69"/>
  <c r="C16" i="71"/>
  <c r="T204" i="56"/>
  <c r="S31" i="57" s="1"/>
  <c r="S34" i="57" s="1"/>
  <c r="S40" i="57" s="1"/>
  <c r="AQ243" i="46"/>
  <c r="AQ263" i="46" s="1"/>
  <c r="AS218" i="46"/>
  <c r="I171" i="47"/>
  <c r="I204" i="56"/>
  <c r="H31" i="57" s="1"/>
  <c r="H34" i="57" s="1"/>
  <c r="H40" i="57" s="1"/>
  <c r="AF243" i="46"/>
  <c r="AF263" i="46" s="1"/>
  <c r="AH218" i="46"/>
  <c r="C47" i="57"/>
  <c r="BY243" i="46"/>
  <c r="BY263" i="46" s="1"/>
  <c r="L79" i="56"/>
  <c r="CA218" i="46"/>
  <c r="K97" i="47"/>
  <c r="K81" i="47"/>
  <c r="K82" i="47"/>
  <c r="K278" i="47" s="1"/>
  <c r="K27" i="69"/>
  <c r="K26" i="69"/>
  <c r="K25" i="69"/>
  <c r="K23" i="70"/>
  <c r="K21" i="70"/>
  <c r="K22" i="70"/>
  <c r="K25" i="74"/>
  <c r="K24" i="74"/>
  <c r="K23" i="74"/>
  <c r="J83" i="47"/>
  <c r="J279" i="47" s="1"/>
  <c r="C39" i="69"/>
  <c r="D66" i="69"/>
  <c r="X204" i="56"/>
  <c r="W31" i="57" s="1"/>
  <c r="W34" i="57" s="1"/>
  <c r="W40" i="57" s="1"/>
  <c r="AU243" i="46"/>
  <c r="AU263" i="46" s="1"/>
  <c r="AW218" i="46"/>
  <c r="K204" i="56"/>
  <c r="J31" i="57" s="1"/>
  <c r="J34" i="57" s="1"/>
  <c r="J40" i="57" s="1"/>
  <c r="AH243" i="46"/>
  <c r="AH263" i="46" s="1"/>
  <c r="AJ218" i="46"/>
  <c r="K171" i="47"/>
  <c r="U204" i="56"/>
  <c r="T31" i="57" s="1"/>
  <c r="T34" i="57" s="1"/>
  <c r="T40" i="57" s="1"/>
  <c r="AR243" i="46"/>
  <c r="AR263" i="46" s="1"/>
  <c r="AT218" i="46"/>
  <c r="I79" i="56"/>
  <c r="BV243" i="46"/>
  <c r="BV263" i="46" s="1"/>
  <c r="BX218" i="46"/>
  <c r="H25" i="74"/>
  <c r="H23" i="74"/>
  <c r="H24" i="74"/>
  <c r="H22" i="71"/>
  <c r="H20" i="71"/>
  <c r="H21" i="71"/>
  <c r="H97" i="47"/>
  <c r="H82" i="47"/>
  <c r="H278" i="47" s="1"/>
  <c r="H81" i="47"/>
  <c r="H25" i="75"/>
  <c r="H23" i="75"/>
  <c r="H24" i="75"/>
  <c r="O79" i="56"/>
  <c r="CB243" i="46"/>
  <c r="CB263" i="46" s="1"/>
  <c r="CD218" i="46"/>
  <c r="N97" i="47"/>
  <c r="N170" i="47"/>
  <c r="N81" i="47"/>
  <c r="N82" i="47"/>
  <c r="N278" i="47" s="1"/>
  <c r="N22" i="73"/>
  <c r="N20" i="73"/>
  <c r="N21" i="73"/>
  <c r="N23" i="70"/>
  <c r="N21" i="70"/>
  <c r="N22" i="70"/>
  <c r="N25" i="74"/>
  <c r="N23" i="74"/>
  <c r="N24" i="74"/>
  <c r="W79" i="56"/>
  <c r="CJ243" i="46"/>
  <c r="CJ263" i="46" s="1"/>
  <c r="CL218" i="46"/>
  <c r="V22" i="73"/>
  <c r="V20" i="73"/>
  <c r="V21" i="73"/>
  <c r="V23" i="70"/>
  <c r="V22" i="70"/>
  <c r="V21" i="70"/>
  <c r="V25" i="74"/>
  <c r="V23" i="74"/>
  <c r="V24" i="74"/>
  <c r="V21" i="65"/>
  <c r="V19" i="65"/>
  <c r="V20" i="65"/>
  <c r="BU243" i="46"/>
  <c r="BU263" i="46" s="1"/>
  <c r="H79" i="56"/>
  <c r="BW218" i="46"/>
  <c r="G25" i="74"/>
  <c r="G24" i="74"/>
  <c r="G23" i="74"/>
  <c r="G23" i="70"/>
  <c r="G21" i="70"/>
  <c r="G22" i="70"/>
  <c r="G21" i="65"/>
  <c r="G20" i="65"/>
  <c r="G19" i="65"/>
  <c r="G25" i="75"/>
  <c r="G23" i="75"/>
  <c r="G24" i="75"/>
  <c r="J13" i="65"/>
  <c r="K83" i="47"/>
  <c r="K279" i="47" s="1"/>
  <c r="M204" i="56"/>
  <c r="L31" i="57" s="1"/>
  <c r="L34" i="57" s="1"/>
  <c r="L40" i="57" s="1"/>
  <c r="AJ243" i="46"/>
  <c r="AJ263" i="46" s="1"/>
  <c r="AL218" i="46"/>
  <c r="U379" i="47"/>
  <c r="N204" i="56"/>
  <c r="M31" i="57" s="1"/>
  <c r="M34" i="57" s="1"/>
  <c r="M40" i="57" s="1"/>
  <c r="AK243" i="46"/>
  <c r="AK263" i="46" s="1"/>
  <c r="AM218" i="46"/>
  <c r="O379" i="47"/>
  <c r="P79" i="56"/>
  <c r="CC243" i="46"/>
  <c r="CC263" i="46" s="1"/>
  <c r="CE218" i="46"/>
  <c r="O22" i="71"/>
  <c r="O20" i="71"/>
  <c r="O21" i="71"/>
  <c r="O22" i="73"/>
  <c r="O20" i="73"/>
  <c r="O21" i="73"/>
  <c r="O23" i="70"/>
  <c r="O21" i="70"/>
  <c r="O22" i="70"/>
  <c r="O97" i="47"/>
  <c r="O170" i="47"/>
  <c r="O81" i="47"/>
  <c r="O82" i="47"/>
  <c r="O278" i="47" s="1"/>
  <c r="R83" i="47"/>
  <c r="R279" i="47" s="1"/>
  <c r="E83" i="47"/>
  <c r="O83" i="47"/>
  <c r="O279" i="47" s="1"/>
  <c r="K14" i="73"/>
  <c r="F13" i="65"/>
  <c r="C34" i="75"/>
  <c r="C27" i="47"/>
  <c r="C27" i="70"/>
  <c r="C28" i="70"/>
  <c r="C36" i="74"/>
  <c r="D277" i="47"/>
  <c r="C28" i="47"/>
  <c r="C33" i="65"/>
  <c r="N83" i="47"/>
  <c r="N279" i="47" s="1"/>
  <c r="R379" i="47"/>
  <c r="E170" i="47"/>
  <c r="T23" i="70"/>
  <c r="T22" i="70"/>
  <c r="T21" i="70"/>
  <c r="T25" i="75"/>
  <c r="T23" i="75"/>
  <c r="T24" i="75"/>
  <c r="T25" i="74"/>
  <c r="T23" i="74"/>
  <c r="T24" i="74"/>
  <c r="T22" i="71"/>
  <c r="T21" i="71"/>
  <c r="T20" i="71"/>
  <c r="Q14" i="73"/>
  <c r="L25" i="74"/>
  <c r="L23" i="74"/>
  <c r="L24" i="74"/>
  <c r="L25" i="75"/>
  <c r="L23" i="75"/>
  <c r="L24" i="75"/>
  <c r="L22" i="73"/>
  <c r="L21" i="73"/>
  <c r="L20" i="73"/>
  <c r="L21" i="65"/>
  <c r="L19" i="65"/>
  <c r="L20" i="65"/>
  <c r="M14" i="73"/>
  <c r="M25" i="75"/>
  <c r="M23" i="75"/>
  <c r="M24" i="75"/>
  <c r="M21" i="65"/>
  <c r="M19" i="65"/>
  <c r="M20" i="65"/>
  <c r="M23" i="70"/>
  <c r="M21" i="70"/>
  <c r="M22" i="70"/>
  <c r="M25" i="74"/>
  <c r="M24" i="74"/>
  <c r="M23" i="74"/>
  <c r="AX204" i="46"/>
  <c r="BW243" i="46"/>
  <c r="BW263" i="46" s="1"/>
  <c r="J79" i="56"/>
  <c r="BY218" i="46"/>
  <c r="I25" i="74"/>
  <c r="I24" i="74"/>
  <c r="I23" i="74"/>
  <c r="I22" i="71"/>
  <c r="I21" i="71"/>
  <c r="I20" i="71"/>
  <c r="I21" i="65"/>
  <c r="I20" i="65"/>
  <c r="I19" i="65"/>
  <c r="I23" i="70"/>
  <c r="I22" i="70"/>
  <c r="I21" i="70"/>
  <c r="G14" i="73"/>
  <c r="G13" i="65"/>
  <c r="E14" i="73"/>
  <c r="E13" i="65"/>
  <c r="CD243" i="46"/>
  <c r="CD263" i="46" s="1"/>
  <c r="Q79" i="56"/>
  <c r="CF218" i="46"/>
  <c r="P25" i="75"/>
  <c r="P24" i="75"/>
  <c r="P23" i="75"/>
  <c r="P23" i="70"/>
  <c r="P22" i="70"/>
  <c r="P21" i="70"/>
  <c r="P22" i="73"/>
  <c r="P21" i="73"/>
  <c r="P20" i="73"/>
  <c r="P97" i="47"/>
  <c r="P170" i="47"/>
  <c r="P82" i="47"/>
  <c r="P278" i="47" s="1"/>
  <c r="P81" i="47"/>
  <c r="C30" i="70"/>
  <c r="C38" i="74"/>
  <c r="C19" i="75"/>
  <c r="Q204" i="56"/>
  <c r="P31" i="57" s="1"/>
  <c r="P34" i="57" s="1"/>
  <c r="P40" i="57" s="1"/>
  <c r="AN243" i="46"/>
  <c r="AN263" i="46" s="1"/>
  <c r="AP218" i="46"/>
  <c r="G204" i="56"/>
  <c r="F31" i="57" s="1"/>
  <c r="F34" i="57" s="1"/>
  <c r="F40" i="57" s="1"/>
  <c r="AD243" i="46"/>
  <c r="AD263" i="46" s="1"/>
  <c r="AF218" i="46"/>
  <c r="CG243" i="46"/>
  <c r="CG263" i="46" s="1"/>
  <c r="T79" i="56"/>
  <c r="CI218" i="46"/>
  <c r="S25" i="74"/>
  <c r="S23" i="74"/>
  <c r="S24" i="74"/>
  <c r="S21" i="65"/>
  <c r="S20" i="65"/>
  <c r="S19" i="65"/>
  <c r="S23" i="70"/>
  <c r="S22" i="70"/>
  <c r="S21" i="70"/>
  <c r="S27" i="69"/>
  <c r="S26" i="69"/>
  <c r="S25" i="69"/>
  <c r="O13" i="65"/>
  <c r="W25" i="74"/>
  <c r="W24" i="74"/>
  <c r="W23" i="74"/>
  <c r="W21" i="65"/>
  <c r="W19" i="65"/>
  <c r="W20" i="65"/>
  <c r="W97" i="47"/>
  <c r="W170" i="47"/>
  <c r="W82" i="47"/>
  <c r="W278" i="47" s="1"/>
  <c r="W81" i="47"/>
  <c r="W22" i="73"/>
  <c r="W21" i="73"/>
  <c r="W20" i="73"/>
  <c r="C32" i="73"/>
  <c r="V79" i="56"/>
  <c r="CI243" i="46"/>
  <c r="CI263" i="46" s="1"/>
  <c r="CK218" i="46"/>
  <c r="U27" i="69"/>
  <c r="U25" i="69"/>
  <c r="U26" i="69"/>
  <c r="U97" i="47"/>
  <c r="U170" i="47"/>
  <c r="U82" i="47"/>
  <c r="U278" i="47" s="1"/>
  <c r="U81" i="47"/>
  <c r="U22" i="73"/>
  <c r="U21" i="73"/>
  <c r="U20" i="73"/>
  <c r="U21" i="65"/>
  <c r="U20" i="65"/>
  <c r="U19" i="65"/>
  <c r="R25" i="75"/>
  <c r="R23" i="75"/>
  <c r="R24" i="75"/>
  <c r="R25" i="74"/>
  <c r="R23" i="74"/>
  <c r="R24" i="74"/>
  <c r="R21" i="65"/>
  <c r="R19" i="65"/>
  <c r="R20" i="65"/>
  <c r="R27" i="69"/>
  <c r="R25" i="69"/>
  <c r="R26" i="69"/>
  <c r="J204" i="56"/>
  <c r="I31" i="57" s="1"/>
  <c r="I34" i="57" s="1"/>
  <c r="I40" i="57" s="1"/>
  <c r="AG243" i="46"/>
  <c r="AG263" i="46" s="1"/>
  <c r="AI218" i="46"/>
  <c r="G79" i="56"/>
  <c r="BT243" i="46"/>
  <c r="BT263" i="46" s="1"/>
  <c r="BV218" i="46"/>
  <c r="F27" i="69"/>
  <c r="F26" i="69"/>
  <c r="F25" i="69"/>
  <c r="F97" i="47"/>
  <c r="F81" i="47"/>
  <c r="F82" i="47"/>
  <c r="F278" i="47" s="1"/>
  <c r="F21" i="65"/>
  <c r="F20" i="65"/>
  <c r="F19" i="65"/>
  <c r="F22" i="73"/>
  <c r="F20" i="73"/>
  <c r="F21" i="73"/>
  <c r="C33" i="75"/>
  <c r="C32" i="65"/>
  <c r="CN79" i="46"/>
  <c r="Q379" i="47"/>
  <c r="J230" i="47"/>
  <c r="J383" i="47" s="1"/>
  <c r="K379" i="47"/>
  <c r="J22" i="73"/>
  <c r="J21" i="73"/>
  <c r="J20" i="73"/>
  <c r="J23" i="70"/>
  <c r="J22" i="70"/>
  <c r="J21" i="70"/>
  <c r="J25" i="74"/>
  <c r="J23" i="74"/>
  <c r="J24" i="74"/>
  <c r="J27" i="69"/>
  <c r="J26" i="69"/>
  <c r="J25" i="69"/>
  <c r="R14" i="73"/>
  <c r="E21" i="65"/>
  <c r="E19" i="65"/>
  <c r="E20" i="65"/>
  <c r="C21" i="72"/>
  <c r="C19" i="72"/>
  <c r="C20" i="72"/>
  <c r="E27" i="69"/>
  <c r="E25" i="69"/>
  <c r="E26" i="69"/>
  <c r="E25" i="74"/>
  <c r="E23" i="74"/>
  <c r="E24" i="74"/>
  <c r="E25" i="75"/>
  <c r="E24" i="75"/>
  <c r="E23" i="75"/>
  <c r="CN82" i="46"/>
  <c r="CO82" i="46" s="1"/>
  <c r="C18" i="69"/>
  <c r="C35" i="65"/>
  <c r="C29" i="71"/>
  <c r="S379" i="47"/>
  <c r="H379" i="47"/>
  <c r="K21" i="65"/>
  <c r="K19" i="65"/>
  <c r="K20" i="65"/>
  <c r="K25" i="75"/>
  <c r="K24" i="75"/>
  <c r="K23" i="75"/>
  <c r="K22" i="73"/>
  <c r="K21" i="73"/>
  <c r="K20" i="73"/>
  <c r="K22" i="71"/>
  <c r="K20" i="71"/>
  <c r="K21" i="71"/>
  <c r="J231" i="47"/>
  <c r="J384" i="47" s="1"/>
  <c r="C131" i="47"/>
  <c r="C319" i="47" s="1"/>
  <c r="Q83" i="47"/>
  <c r="Q279" i="47" s="1"/>
  <c r="W379" i="47"/>
  <c r="J379" i="47"/>
  <c r="T379" i="47"/>
  <c r="H23" i="70"/>
  <c r="H22" i="70"/>
  <c r="H21" i="70"/>
  <c r="H22" i="73"/>
  <c r="H20" i="73"/>
  <c r="H21" i="73"/>
  <c r="H21" i="65"/>
  <c r="H20" i="65"/>
  <c r="H19" i="65"/>
  <c r="H27" i="69"/>
  <c r="H25" i="69"/>
  <c r="H26" i="69"/>
  <c r="N22" i="71"/>
  <c r="N20" i="71"/>
  <c r="N21" i="71"/>
  <c r="N27" i="69"/>
  <c r="N26" i="69"/>
  <c r="N25" i="69"/>
  <c r="N21" i="65"/>
  <c r="N19" i="65"/>
  <c r="N20" i="65"/>
  <c r="N25" i="75"/>
  <c r="N23" i="75"/>
  <c r="N24" i="75"/>
  <c r="V27" i="69"/>
  <c r="V25" i="69"/>
  <c r="V26" i="69"/>
  <c r="V25" i="75"/>
  <c r="V24" i="75"/>
  <c r="V23" i="75"/>
  <c r="V97" i="47"/>
  <c r="V170" i="47"/>
  <c r="V81" i="47"/>
  <c r="V82" i="47"/>
  <c r="V278" i="47" s="1"/>
  <c r="V22" i="71"/>
  <c r="V20" i="71"/>
  <c r="V21" i="71"/>
  <c r="G22" i="73"/>
  <c r="G21" i="73"/>
  <c r="G20" i="73"/>
  <c r="G27" i="69"/>
  <c r="G26" i="69"/>
  <c r="G25" i="69"/>
  <c r="G97" i="47"/>
  <c r="G82" i="47"/>
  <c r="G278" i="47" s="1"/>
  <c r="G81" i="47"/>
  <c r="G22" i="71"/>
  <c r="G20" i="71"/>
  <c r="G21" i="71"/>
  <c r="J14" i="73"/>
  <c r="L379" i="47"/>
  <c r="V204" i="56"/>
  <c r="U31" i="57" s="1"/>
  <c r="U34" i="57" s="1"/>
  <c r="U40" i="57" s="1"/>
  <c r="AS243" i="46"/>
  <c r="AS263" i="46" s="1"/>
  <c r="AU218" i="46"/>
  <c r="M379" i="47"/>
  <c r="F170" i="47"/>
  <c r="H170" i="47"/>
  <c r="P204" i="56"/>
  <c r="O31" i="57" s="1"/>
  <c r="O34" i="57" s="1"/>
  <c r="O40" i="57" s="1"/>
  <c r="AM243" i="46"/>
  <c r="AM263" i="46" s="1"/>
  <c r="AO218" i="46"/>
  <c r="O25" i="75"/>
  <c r="O23" i="75"/>
  <c r="O24" i="75"/>
  <c r="O27" i="69"/>
  <c r="O25" i="69"/>
  <c r="O26" i="69"/>
  <c r="O21" i="65"/>
  <c r="O19" i="65"/>
  <c r="O20" i="65"/>
  <c r="O25" i="74"/>
  <c r="O23" i="74"/>
  <c r="O24" i="74"/>
  <c r="H83" i="47"/>
  <c r="H279" i="47" s="1"/>
  <c r="C169" i="47"/>
  <c r="C346" i="47" s="1"/>
  <c r="D346" i="47"/>
  <c r="D170" i="47"/>
  <c r="D171" i="47" s="1"/>
  <c r="K13" i="65"/>
  <c r="F14" i="73"/>
  <c r="C57" i="75"/>
  <c r="D58" i="75"/>
  <c r="C27" i="71"/>
  <c r="D50" i="71"/>
  <c r="C26" i="71"/>
  <c r="C38" i="69"/>
  <c r="C51" i="70"/>
  <c r="D52" i="70"/>
  <c r="C59" i="74"/>
  <c r="D60" i="74"/>
  <c r="D278" i="47"/>
  <c r="D295" i="47"/>
  <c r="D98" i="47"/>
  <c r="D130" i="47"/>
  <c r="C47" i="65"/>
  <c r="D48" i="65"/>
  <c r="S204" i="56"/>
  <c r="R31" i="57" s="1"/>
  <c r="R34" i="57" s="1"/>
  <c r="R40" i="57" s="1"/>
  <c r="AP243" i="46"/>
  <c r="AP263" i="46" s="1"/>
  <c r="AR218" i="46"/>
  <c r="U79" i="56"/>
  <c r="CH243" i="46"/>
  <c r="CH263" i="46" s="1"/>
  <c r="CJ218" i="46"/>
  <c r="T97" i="47"/>
  <c r="T170" i="47"/>
  <c r="T81" i="47"/>
  <c r="T82" i="47"/>
  <c r="T278" i="47" s="1"/>
  <c r="T22" i="73"/>
  <c r="T21" i="73"/>
  <c r="T20" i="73"/>
  <c r="T21" i="65"/>
  <c r="T20" i="65"/>
  <c r="T19" i="65"/>
  <c r="T27" i="69"/>
  <c r="T26" i="69"/>
  <c r="T25" i="69"/>
  <c r="Q13" i="65"/>
  <c r="BZ243" i="46"/>
  <c r="BZ263" i="46" s="1"/>
  <c r="M79" i="56"/>
  <c r="CB218" i="46"/>
  <c r="L97" i="47"/>
  <c r="L81" i="47"/>
  <c r="L82" i="47"/>
  <c r="L278" i="47" s="1"/>
  <c r="L23" i="70"/>
  <c r="L21" i="70"/>
  <c r="L22" i="70"/>
  <c r="L22" i="71"/>
  <c r="L20" i="71"/>
  <c r="L21" i="71"/>
  <c r="L27" i="69"/>
  <c r="L25" i="69"/>
  <c r="L26" i="69"/>
  <c r="CA243" i="46"/>
  <c r="CA263" i="46" s="1"/>
  <c r="N79" i="56"/>
  <c r="CC218" i="46"/>
  <c r="M22" i="71"/>
  <c r="M20" i="71"/>
  <c r="M21" i="71"/>
  <c r="M27" i="69"/>
  <c r="M25" i="69"/>
  <c r="M26" i="69"/>
  <c r="M22" i="73"/>
  <c r="M20" i="73"/>
  <c r="M21" i="73"/>
  <c r="M97" i="47"/>
  <c r="M170" i="47"/>
  <c r="M81" i="47"/>
  <c r="M82" i="47"/>
  <c r="M278" i="47" s="1"/>
  <c r="D31" i="57"/>
  <c r="I22" i="73"/>
  <c r="I20" i="73"/>
  <c r="I21" i="73"/>
  <c r="I25" i="75"/>
  <c r="I24" i="75"/>
  <c r="I23" i="75"/>
  <c r="I27" i="69"/>
  <c r="I26" i="69"/>
  <c r="I25" i="69"/>
  <c r="I97" i="47"/>
  <c r="I81" i="47"/>
  <c r="I82" i="47"/>
  <c r="I278" i="47" s="1"/>
  <c r="P21" i="65"/>
  <c r="P20" i="65"/>
  <c r="P19" i="65"/>
  <c r="P25" i="74"/>
  <c r="P23" i="74"/>
  <c r="P24" i="74"/>
  <c r="P22" i="71"/>
  <c r="P21" i="71"/>
  <c r="P20" i="71"/>
  <c r="P27" i="69"/>
  <c r="P26" i="69"/>
  <c r="P25" i="69"/>
  <c r="C17" i="70"/>
  <c r="C34" i="73"/>
  <c r="C19" i="74"/>
  <c r="C36" i="75"/>
  <c r="L170" i="47"/>
  <c r="P379" i="47"/>
  <c r="F379" i="47"/>
  <c r="S22" i="73"/>
  <c r="S21" i="73"/>
  <c r="S20" i="73"/>
  <c r="S97" i="47"/>
  <c r="S170" i="47"/>
  <c r="S82" i="47"/>
  <c r="S278" i="47" s="1"/>
  <c r="S81" i="47"/>
  <c r="S25" i="75"/>
  <c r="S24" i="75"/>
  <c r="S23" i="75"/>
  <c r="S22" i="71"/>
  <c r="S21" i="71"/>
  <c r="S20" i="71"/>
  <c r="O14" i="73"/>
  <c r="CK243" i="46"/>
  <c r="CK263" i="46" s="1"/>
  <c r="X79" i="56"/>
  <c r="CM218" i="46"/>
  <c r="W22" i="71"/>
  <c r="W21" i="71"/>
  <c r="W20" i="71"/>
  <c r="W23" i="70"/>
  <c r="W21" i="70"/>
  <c r="W22" i="70"/>
  <c r="W27" i="69"/>
  <c r="W26" i="69"/>
  <c r="W25" i="69"/>
  <c r="W25" i="75"/>
  <c r="W24" i="75"/>
  <c r="W23" i="75"/>
  <c r="I253" i="44"/>
  <c r="L20" i="44"/>
  <c r="I83" i="47"/>
  <c r="I279" i="47" s="1"/>
  <c r="C46" i="73"/>
  <c r="D47" i="73"/>
  <c r="J227" i="47" l="1"/>
  <c r="J380" i="47" s="1"/>
  <c r="BE98" i="46"/>
  <c r="K98" i="56" s="1"/>
  <c r="BE101" i="46"/>
  <c r="K101" i="56" s="1"/>
  <c r="BG94" i="46"/>
  <c r="M94" i="56" s="1"/>
  <c r="BG108" i="46"/>
  <c r="M108" i="56" s="1"/>
  <c r="J348" i="47"/>
  <c r="BE99" i="46"/>
  <c r="K99" i="56" s="1"/>
  <c r="BE119" i="46"/>
  <c r="K119" i="56" s="1"/>
  <c r="BG90" i="46"/>
  <c r="M90" i="56" s="1"/>
  <c r="L103" i="47" s="1"/>
  <c r="L54" i="47" s="1"/>
  <c r="BG113" i="46"/>
  <c r="M113" i="56" s="1"/>
  <c r="BE104" i="46"/>
  <c r="K104" i="56" s="1"/>
  <c r="BE118" i="46"/>
  <c r="K118" i="56" s="1"/>
  <c r="BE109" i="46"/>
  <c r="K109" i="56" s="1"/>
  <c r="BG98" i="46"/>
  <c r="M98" i="56" s="1"/>
  <c r="BG100" i="46"/>
  <c r="M100" i="56" s="1"/>
  <c r="BG110" i="46"/>
  <c r="M110" i="56" s="1"/>
  <c r="BG107" i="46"/>
  <c r="M107" i="56" s="1"/>
  <c r="BE89" i="46"/>
  <c r="K89" i="56" s="1"/>
  <c r="J102" i="47" s="1"/>
  <c r="J175" i="47" s="1"/>
  <c r="BE108" i="46"/>
  <c r="K108" i="56" s="1"/>
  <c r="BE102" i="46"/>
  <c r="K102" i="56" s="1"/>
  <c r="BE107" i="46"/>
  <c r="K107" i="56" s="1"/>
  <c r="BE110" i="46"/>
  <c r="K110" i="56" s="1"/>
  <c r="BE91" i="46"/>
  <c r="K91" i="56" s="1"/>
  <c r="BE103" i="46"/>
  <c r="K103" i="56" s="1"/>
  <c r="BG89" i="46"/>
  <c r="M89" i="56" s="1"/>
  <c r="L102" i="47" s="1"/>
  <c r="L53" i="47" s="1"/>
  <c r="BG91" i="46"/>
  <c r="BG101" i="46"/>
  <c r="M101" i="56" s="1"/>
  <c r="BG104" i="46"/>
  <c r="M104" i="56" s="1"/>
  <c r="BG120" i="46"/>
  <c r="M120" i="56" s="1"/>
  <c r="BG116" i="46"/>
  <c r="M116" i="56" s="1"/>
  <c r="BG114" i="46"/>
  <c r="M114" i="56" s="1"/>
  <c r="BE88" i="46"/>
  <c r="BE93" i="46"/>
  <c r="K93" i="56" s="1"/>
  <c r="BE120" i="46"/>
  <c r="K120" i="56" s="1"/>
  <c r="BE121" i="46"/>
  <c r="K121" i="56" s="1"/>
  <c r="BG118" i="46"/>
  <c r="M118" i="56" s="1"/>
  <c r="BG121" i="46"/>
  <c r="M121" i="56" s="1"/>
  <c r="BG93" i="46"/>
  <c r="M93" i="56" s="1"/>
  <c r="BE116" i="46"/>
  <c r="K116" i="56" s="1"/>
  <c r="BE94" i="46"/>
  <c r="K94" i="56" s="1"/>
  <c r="BE100" i="46"/>
  <c r="K100" i="56" s="1"/>
  <c r="BE90" i="46"/>
  <c r="K90" i="56" s="1"/>
  <c r="J103" i="47" s="1"/>
  <c r="J176" i="47" s="1"/>
  <c r="BE113" i="46"/>
  <c r="K113" i="56" s="1"/>
  <c r="BG109" i="46"/>
  <c r="M109" i="56" s="1"/>
  <c r="BG117" i="46"/>
  <c r="M117" i="56" s="1"/>
  <c r="BG88" i="46"/>
  <c r="M88" i="56" s="1"/>
  <c r="BG99" i="46"/>
  <c r="M99" i="56" s="1"/>
  <c r="BG103" i="46"/>
  <c r="M103" i="56" s="1"/>
  <c r="BL110" i="46"/>
  <c r="R110" i="56" s="1"/>
  <c r="BL100" i="46"/>
  <c r="R100" i="56" s="1"/>
  <c r="BL108" i="46"/>
  <c r="R108" i="56" s="1"/>
  <c r="BL117" i="46"/>
  <c r="R117" i="56" s="1"/>
  <c r="BL91" i="46"/>
  <c r="BL104" i="46"/>
  <c r="R104" i="56" s="1"/>
  <c r="BI100" i="46"/>
  <c r="O100" i="56" s="1"/>
  <c r="BL88" i="46"/>
  <c r="R88" i="56" s="1"/>
  <c r="BL102" i="46"/>
  <c r="R102" i="56" s="1"/>
  <c r="BL120" i="46"/>
  <c r="R120" i="56" s="1"/>
  <c r="BL103" i="46"/>
  <c r="R103" i="56" s="1"/>
  <c r="BL90" i="46"/>
  <c r="R90" i="56" s="1"/>
  <c r="Q103" i="47" s="1"/>
  <c r="BL118" i="46"/>
  <c r="R118" i="56" s="1"/>
  <c r="BL106" i="46"/>
  <c r="R106" i="56" s="1"/>
  <c r="BL112" i="46"/>
  <c r="R112" i="56" s="1"/>
  <c r="BC93" i="46"/>
  <c r="I93" i="56" s="1"/>
  <c r="BC109" i="46"/>
  <c r="I109" i="56" s="1"/>
  <c r="BC102" i="46"/>
  <c r="I102" i="56" s="1"/>
  <c r="BC113" i="46"/>
  <c r="I113" i="56" s="1"/>
  <c r="BL94" i="46"/>
  <c r="R94" i="56" s="1"/>
  <c r="Q104" i="47" s="1"/>
  <c r="BL89" i="46"/>
  <c r="R89" i="56" s="1"/>
  <c r="Q102" i="47" s="1"/>
  <c r="Q175" i="47" s="1"/>
  <c r="BL119" i="46"/>
  <c r="R119" i="56" s="1"/>
  <c r="BL121" i="46"/>
  <c r="R121" i="56" s="1"/>
  <c r="BL101" i="46"/>
  <c r="R101" i="56" s="1"/>
  <c r="BL109" i="46"/>
  <c r="R109" i="56" s="1"/>
  <c r="BC90" i="46"/>
  <c r="I90" i="56" s="1"/>
  <c r="H103" i="47" s="1"/>
  <c r="H54" i="47" s="1"/>
  <c r="BC119" i="46"/>
  <c r="I119" i="56" s="1"/>
  <c r="BL114" i="46"/>
  <c r="R114" i="56" s="1"/>
  <c r="BL98" i="46"/>
  <c r="R98" i="56" s="1"/>
  <c r="BL93" i="46"/>
  <c r="R93" i="56" s="1"/>
  <c r="BL99" i="46"/>
  <c r="R99" i="56" s="1"/>
  <c r="BL107" i="46"/>
  <c r="R107" i="56" s="1"/>
  <c r="BL113" i="46"/>
  <c r="R113" i="56" s="1"/>
  <c r="BC114" i="46"/>
  <c r="I114" i="56" s="1"/>
  <c r="BC116" i="46"/>
  <c r="I116" i="56" s="1"/>
  <c r="BC99" i="46"/>
  <c r="I99" i="56" s="1"/>
  <c r="G24" i="70"/>
  <c r="BC107" i="46"/>
  <c r="I107" i="56" s="1"/>
  <c r="BC104" i="46"/>
  <c r="I104" i="56" s="1"/>
  <c r="BC108" i="46"/>
  <c r="I108" i="56" s="1"/>
  <c r="BC98" i="46"/>
  <c r="I98" i="56" s="1"/>
  <c r="BC117" i="46"/>
  <c r="I117" i="56" s="1"/>
  <c r="BC118" i="46"/>
  <c r="I118" i="56" s="1"/>
  <c r="BC94" i="46"/>
  <c r="I94" i="56" s="1"/>
  <c r="H104" i="47" s="1"/>
  <c r="BC88" i="46"/>
  <c r="I88" i="56" s="1"/>
  <c r="BC89" i="46"/>
  <c r="I89" i="56" s="1"/>
  <c r="H102" i="47" s="1"/>
  <c r="H175" i="47" s="1"/>
  <c r="BC110" i="46"/>
  <c r="I110" i="56" s="1"/>
  <c r="BC112" i="46"/>
  <c r="I112" i="56" s="1"/>
  <c r="BC121" i="46"/>
  <c r="I121" i="56" s="1"/>
  <c r="BB100" i="46"/>
  <c r="H100" i="56" s="1"/>
  <c r="BB89" i="46"/>
  <c r="H89" i="56" s="1"/>
  <c r="G102" i="47" s="1"/>
  <c r="G53" i="47" s="1"/>
  <c r="BC100" i="46"/>
  <c r="I100" i="56" s="1"/>
  <c r="BC120" i="46"/>
  <c r="I120" i="56" s="1"/>
  <c r="BC91" i="46"/>
  <c r="I91" i="56" s="1"/>
  <c r="BC101" i="46"/>
  <c r="I101" i="56" s="1"/>
  <c r="Q26" i="74"/>
  <c r="Q30" i="74" s="1"/>
  <c r="Q234" i="47" s="1"/>
  <c r="Q387" i="47" s="1"/>
  <c r="BB94" i="46"/>
  <c r="H94" i="56" s="1"/>
  <c r="G104" i="47" s="1"/>
  <c r="BB116" i="46"/>
  <c r="H116" i="56" s="1"/>
  <c r="BI108" i="46"/>
  <c r="O108" i="56" s="1"/>
  <c r="BI102" i="46"/>
  <c r="O102" i="56" s="1"/>
  <c r="BB108" i="46"/>
  <c r="H108" i="56" s="1"/>
  <c r="BB103" i="46"/>
  <c r="H103" i="56" s="1"/>
  <c r="BI119" i="46"/>
  <c r="O119" i="56" s="1"/>
  <c r="BI113" i="46"/>
  <c r="O113" i="56" s="1"/>
  <c r="BB117" i="46"/>
  <c r="H117" i="56" s="1"/>
  <c r="BI89" i="46"/>
  <c r="O89" i="56" s="1"/>
  <c r="N102" i="47" s="1"/>
  <c r="N175" i="47" s="1"/>
  <c r="BI112" i="46"/>
  <c r="O112" i="56" s="1"/>
  <c r="Q26" i="75"/>
  <c r="Q30" i="75" s="1"/>
  <c r="Q235" i="47" s="1"/>
  <c r="Q388" i="47" s="1"/>
  <c r="BC103" i="46"/>
  <c r="I103" i="56" s="1"/>
  <c r="M26" i="74"/>
  <c r="M30" i="74" s="1"/>
  <c r="M234" i="47" s="1"/>
  <c r="M387" i="47" s="1"/>
  <c r="U24" i="70"/>
  <c r="Q22" i="65"/>
  <c r="Q28" i="65" s="1"/>
  <c r="E24" i="70"/>
  <c r="J23" i="71"/>
  <c r="Q23" i="71"/>
  <c r="Q28" i="69"/>
  <c r="Q33" i="69" s="1"/>
  <c r="Q24" i="70"/>
  <c r="BB109" i="46"/>
  <c r="H109" i="56" s="1"/>
  <c r="BB91" i="46"/>
  <c r="H91" i="56" s="1"/>
  <c r="BB107" i="46"/>
  <c r="H107" i="56" s="1"/>
  <c r="BB106" i="46"/>
  <c r="H106" i="56" s="1"/>
  <c r="BB120" i="46"/>
  <c r="H120" i="56" s="1"/>
  <c r="BB102" i="46"/>
  <c r="H102" i="56" s="1"/>
  <c r="BI88" i="46"/>
  <c r="O88" i="56" s="1"/>
  <c r="BI101" i="46"/>
  <c r="O101" i="56" s="1"/>
  <c r="BI103" i="46"/>
  <c r="O103" i="56" s="1"/>
  <c r="BI110" i="46"/>
  <c r="O110" i="56" s="1"/>
  <c r="BI121" i="46"/>
  <c r="O121" i="56" s="1"/>
  <c r="BI120" i="46"/>
  <c r="O120" i="56" s="1"/>
  <c r="BI117" i="46"/>
  <c r="O117" i="56" s="1"/>
  <c r="BB90" i="46"/>
  <c r="H90" i="56" s="1"/>
  <c r="G103" i="47" s="1"/>
  <c r="G176" i="47" s="1"/>
  <c r="BB101" i="46"/>
  <c r="H101" i="56" s="1"/>
  <c r="BB113" i="46"/>
  <c r="H113" i="56" s="1"/>
  <c r="BB112" i="46"/>
  <c r="H112" i="56" s="1"/>
  <c r="BB104" i="46"/>
  <c r="H104" i="56" s="1"/>
  <c r="BB110" i="46"/>
  <c r="H110" i="56" s="1"/>
  <c r="BB118" i="46"/>
  <c r="H118" i="56" s="1"/>
  <c r="BI94" i="46"/>
  <c r="O94" i="56" s="1"/>
  <c r="N177" i="47" s="1"/>
  <c r="N351" i="47" s="1"/>
  <c r="BI99" i="46"/>
  <c r="O99" i="56" s="1"/>
  <c r="BI114" i="46"/>
  <c r="O114" i="56" s="1"/>
  <c r="BI109" i="46"/>
  <c r="O109" i="56" s="1"/>
  <c r="BI118" i="46"/>
  <c r="O118" i="56" s="1"/>
  <c r="BI98" i="46"/>
  <c r="O98" i="56" s="1"/>
  <c r="G171" i="47"/>
  <c r="BB119" i="46"/>
  <c r="H119" i="56" s="1"/>
  <c r="BB98" i="46"/>
  <c r="H98" i="56" s="1"/>
  <c r="BB88" i="46"/>
  <c r="AZ252" i="46" s="1"/>
  <c r="BB99" i="46"/>
  <c r="H99" i="56" s="1"/>
  <c r="BB114" i="46"/>
  <c r="H114" i="56" s="1"/>
  <c r="BB93" i="46"/>
  <c r="H93" i="56" s="1"/>
  <c r="BI104" i="46"/>
  <c r="O104" i="56" s="1"/>
  <c r="BI91" i="46"/>
  <c r="O91" i="56" s="1"/>
  <c r="BI90" i="46"/>
  <c r="O90" i="56" s="1"/>
  <c r="N103" i="47" s="1"/>
  <c r="N54" i="47" s="1"/>
  <c r="BI93" i="46"/>
  <c r="O93" i="56" s="1"/>
  <c r="BI106" i="46"/>
  <c r="O106" i="56" s="1"/>
  <c r="BI107" i="46"/>
  <c r="O107" i="56" s="1"/>
  <c r="Q23" i="73"/>
  <c r="Q27" i="73" s="1"/>
  <c r="Q233" i="47" s="1"/>
  <c r="Q386" i="47" s="1"/>
  <c r="F23" i="71"/>
  <c r="E23" i="71"/>
  <c r="G26" i="75"/>
  <c r="G30" i="75" s="1"/>
  <c r="G235" i="47" s="1"/>
  <c r="G388" i="47" s="1"/>
  <c r="G26" i="74"/>
  <c r="G30" i="74" s="1"/>
  <c r="G234" i="47" s="1"/>
  <c r="G387" i="47" s="1"/>
  <c r="H26" i="74"/>
  <c r="H30" i="74" s="1"/>
  <c r="H234" i="47" s="1"/>
  <c r="H387" i="47" s="1"/>
  <c r="K28" i="69"/>
  <c r="K34" i="69" s="1"/>
  <c r="J26" i="75"/>
  <c r="J30" i="75" s="1"/>
  <c r="J235" i="47" s="1"/>
  <c r="J388" i="47" s="1"/>
  <c r="F26" i="74"/>
  <c r="F30" i="74" s="1"/>
  <c r="F234" i="47" s="1"/>
  <c r="F387" i="47" s="1"/>
  <c r="F24" i="70"/>
  <c r="F26" i="75"/>
  <c r="F30" i="75" s="1"/>
  <c r="F235" i="47" s="1"/>
  <c r="F388" i="47" s="1"/>
  <c r="U23" i="71"/>
  <c r="E23" i="73"/>
  <c r="E27" i="73" s="1"/>
  <c r="E233" i="47" s="1"/>
  <c r="E386" i="47" s="1"/>
  <c r="O23" i="73"/>
  <c r="O27" i="73" s="1"/>
  <c r="O233" i="47" s="1"/>
  <c r="O386" i="47" s="1"/>
  <c r="R23" i="73"/>
  <c r="R27" i="73" s="1"/>
  <c r="R233" i="47" s="1"/>
  <c r="R386" i="47" s="1"/>
  <c r="J22" i="65"/>
  <c r="J28" i="65" s="1"/>
  <c r="K24" i="70"/>
  <c r="G22" i="65"/>
  <c r="G28" i="65" s="1"/>
  <c r="N26" i="74"/>
  <c r="N30" i="74" s="1"/>
  <c r="N234" i="47" s="1"/>
  <c r="N387" i="47" s="1"/>
  <c r="O24" i="70"/>
  <c r="R23" i="71"/>
  <c r="R26" i="75"/>
  <c r="R30" i="75" s="1"/>
  <c r="R235" i="47" s="1"/>
  <c r="R388" i="47" s="1"/>
  <c r="S24" i="70"/>
  <c r="I22" i="65"/>
  <c r="I28" i="65" s="1"/>
  <c r="L26" i="75"/>
  <c r="L30" i="75" s="1"/>
  <c r="L235" i="47" s="1"/>
  <c r="L388" i="47" s="1"/>
  <c r="R24" i="70"/>
  <c r="I26" i="74"/>
  <c r="I30" i="74" s="1"/>
  <c r="I234" i="47" s="1"/>
  <c r="I387" i="47" s="1"/>
  <c r="M22" i="65"/>
  <c r="M27" i="65" s="1"/>
  <c r="L22" i="65"/>
  <c r="L27" i="65" s="1"/>
  <c r="L26" i="74"/>
  <c r="L30" i="74" s="1"/>
  <c r="L234" i="47" s="1"/>
  <c r="L387" i="47" s="1"/>
  <c r="S26" i="74"/>
  <c r="S30" i="74" s="1"/>
  <c r="S234" i="47" s="1"/>
  <c r="S387" i="47" s="1"/>
  <c r="R28" i="69"/>
  <c r="R33" i="69" s="1"/>
  <c r="V26" i="74"/>
  <c r="V30" i="74" s="1"/>
  <c r="V234" i="47" s="1"/>
  <c r="V387" i="47" s="1"/>
  <c r="O23" i="71"/>
  <c r="V22" i="65"/>
  <c r="V28" i="65" s="1"/>
  <c r="O28" i="69"/>
  <c r="O33" i="69" s="1"/>
  <c r="O26" i="75"/>
  <c r="O30" i="75" s="1"/>
  <c r="O235" i="47" s="1"/>
  <c r="O388" i="47" s="1"/>
  <c r="J23" i="73"/>
  <c r="J27" i="73" s="1"/>
  <c r="J233" i="47" s="1"/>
  <c r="J386" i="47" s="1"/>
  <c r="G28" i="69"/>
  <c r="G33" i="69" s="1"/>
  <c r="V23" i="71"/>
  <c r="H28" i="69"/>
  <c r="H34" i="69" s="1"/>
  <c r="E28" i="69"/>
  <c r="E33" i="69" s="1"/>
  <c r="C22" i="72"/>
  <c r="C26" i="72" s="1"/>
  <c r="N24" i="70"/>
  <c r="K26" i="74"/>
  <c r="K30" i="74" s="1"/>
  <c r="K234" i="47" s="1"/>
  <c r="K387" i="47" s="1"/>
  <c r="F23" i="73"/>
  <c r="F27" i="73" s="1"/>
  <c r="F233" i="47" s="1"/>
  <c r="F386" i="47" s="1"/>
  <c r="O26" i="74"/>
  <c r="O30" i="74" s="1"/>
  <c r="O234" i="47" s="1"/>
  <c r="O387" i="47" s="1"/>
  <c r="V26" i="75"/>
  <c r="V30" i="75" s="1"/>
  <c r="V235" i="47" s="1"/>
  <c r="V388" i="47" s="1"/>
  <c r="H23" i="73"/>
  <c r="H27" i="73" s="1"/>
  <c r="H233" i="47" s="1"/>
  <c r="H386" i="47" s="1"/>
  <c r="V28" i="69"/>
  <c r="V33" i="69" s="1"/>
  <c r="F28" i="69"/>
  <c r="F34" i="69" s="1"/>
  <c r="N26" i="75"/>
  <c r="N30" i="75" s="1"/>
  <c r="N235" i="47" s="1"/>
  <c r="N388" i="47" s="1"/>
  <c r="K23" i="71"/>
  <c r="K26" i="75"/>
  <c r="K30" i="75" s="1"/>
  <c r="K235" i="47" s="1"/>
  <c r="K388" i="47" s="1"/>
  <c r="V24" i="70"/>
  <c r="V23" i="73"/>
  <c r="V27" i="73" s="1"/>
  <c r="V233" i="47" s="1"/>
  <c r="V386" i="47" s="1"/>
  <c r="N23" i="73"/>
  <c r="N27" i="73" s="1"/>
  <c r="N233" i="47" s="1"/>
  <c r="N386" i="47" s="1"/>
  <c r="H26" i="75"/>
  <c r="H30" i="75" s="1"/>
  <c r="H235" i="47" s="1"/>
  <c r="H388" i="47" s="1"/>
  <c r="H23" i="71"/>
  <c r="K22" i="65"/>
  <c r="K28" i="65" s="1"/>
  <c r="U22" i="65"/>
  <c r="U28" i="65" s="1"/>
  <c r="P24" i="70"/>
  <c r="M24" i="70"/>
  <c r="M26" i="75"/>
  <c r="M30" i="75" s="1"/>
  <c r="M235" i="47" s="1"/>
  <c r="M388" i="47" s="1"/>
  <c r="L23" i="73"/>
  <c r="L27" i="73" s="1"/>
  <c r="L233" i="47" s="1"/>
  <c r="L386" i="47" s="1"/>
  <c r="T26" i="75"/>
  <c r="T30" i="75" s="1"/>
  <c r="T235" i="47" s="1"/>
  <c r="T388" i="47" s="1"/>
  <c r="T24" i="70"/>
  <c r="U26" i="75"/>
  <c r="U30" i="75" s="1"/>
  <c r="U235" i="47" s="1"/>
  <c r="U388" i="47" s="1"/>
  <c r="W28" i="69"/>
  <c r="W33" i="69" s="1"/>
  <c r="W24" i="70"/>
  <c r="W23" i="71"/>
  <c r="S26" i="75"/>
  <c r="S30" i="75" s="1"/>
  <c r="S235" i="47" s="1"/>
  <c r="S388" i="47" s="1"/>
  <c r="P23" i="71"/>
  <c r="P26" i="74"/>
  <c r="P30" i="74" s="1"/>
  <c r="P234" i="47" s="1"/>
  <c r="P387" i="47" s="1"/>
  <c r="P22" i="65"/>
  <c r="P27" i="65" s="1"/>
  <c r="I26" i="75"/>
  <c r="I30" i="75" s="1"/>
  <c r="I235" i="47" s="1"/>
  <c r="I388" i="47" s="1"/>
  <c r="I23" i="73"/>
  <c r="I27" i="73" s="1"/>
  <c r="I233" i="47" s="1"/>
  <c r="I386" i="47" s="1"/>
  <c r="M23" i="71"/>
  <c r="L28" i="69"/>
  <c r="L33" i="69" s="1"/>
  <c r="L24" i="70"/>
  <c r="T22" i="65"/>
  <c r="T27" i="65" s="1"/>
  <c r="R26" i="74"/>
  <c r="R30" i="74" s="1"/>
  <c r="R234" i="47" s="1"/>
  <c r="R387" i="47" s="1"/>
  <c r="U28" i="69"/>
  <c r="U34" i="69" s="1"/>
  <c r="W23" i="73"/>
  <c r="W27" i="73" s="1"/>
  <c r="W233" i="47" s="1"/>
  <c r="W386" i="47" s="1"/>
  <c r="W22" i="65"/>
  <c r="W28" i="65" s="1"/>
  <c r="W26" i="74"/>
  <c r="W30" i="74" s="1"/>
  <c r="W234" i="47" s="1"/>
  <c r="W387" i="47" s="1"/>
  <c r="S28" i="69"/>
  <c r="S34" i="69" s="1"/>
  <c r="S22" i="65"/>
  <c r="S27" i="65" s="1"/>
  <c r="P23" i="73"/>
  <c r="P27" i="73" s="1"/>
  <c r="P233" i="47" s="1"/>
  <c r="P386" i="47" s="1"/>
  <c r="P26" i="75"/>
  <c r="P30" i="75" s="1"/>
  <c r="P235" i="47" s="1"/>
  <c r="P388" i="47" s="1"/>
  <c r="I24" i="70"/>
  <c r="I23" i="71"/>
  <c r="T23" i="71"/>
  <c r="T26" i="74"/>
  <c r="T30" i="74" s="1"/>
  <c r="T234" i="47" s="1"/>
  <c r="T387" i="47" s="1"/>
  <c r="D79" i="56"/>
  <c r="K79" i="44" s="1"/>
  <c r="U26" i="74"/>
  <c r="U30" i="74" s="1"/>
  <c r="U234" i="47" s="1"/>
  <c r="U387" i="47" s="1"/>
  <c r="W26" i="75"/>
  <c r="W30" i="75" s="1"/>
  <c r="W235" i="47" s="1"/>
  <c r="W388" i="47" s="1"/>
  <c r="S23" i="71"/>
  <c r="S23" i="73"/>
  <c r="S27" i="73" s="1"/>
  <c r="S233" i="47" s="1"/>
  <c r="S386" i="47" s="1"/>
  <c r="P28" i="69"/>
  <c r="P34" i="69" s="1"/>
  <c r="I28" i="69"/>
  <c r="I33" i="69" s="1"/>
  <c r="M28" i="69"/>
  <c r="M33" i="69" s="1"/>
  <c r="L23" i="71"/>
  <c r="T28" i="69"/>
  <c r="T34" i="69" s="1"/>
  <c r="T23" i="73"/>
  <c r="T27" i="73" s="1"/>
  <c r="T233" i="47" s="1"/>
  <c r="T386" i="47" s="1"/>
  <c r="G23" i="71"/>
  <c r="N22" i="65"/>
  <c r="N27" i="65" s="1"/>
  <c r="N28" i="69"/>
  <c r="N34" i="69" s="1"/>
  <c r="N23" i="71"/>
  <c r="H22" i="65"/>
  <c r="H27" i="65" s="1"/>
  <c r="H24" i="70"/>
  <c r="E26" i="75"/>
  <c r="E30" i="75" s="1"/>
  <c r="E235" i="47" s="1"/>
  <c r="E388" i="47" s="1"/>
  <c r="E26" i="74"/>
  <c r="E30" i="74" s="1"/>
  <c r="E234" i="47" s="1"/>
  <c r="E387" i="47" s="1"/>
  <c r="J28" i="69"/>
  <c r="J34" i="69" s="1"/>
  <c r="J26" i="74"/>
  <c r="J30" i="74" s="1"/>
  <c r="J234" i="47" s="1"/>
  <c r="J387" i="47" s="1"/>
  <c r="J24" i="70"/>
  <c r="I34" i="69"/>
  <c r="V34" i="69"/>
  <c r="C31" i="57"/>
  <c r="C34" i="57" s="1"/>
  <c r="D34" i="57"/>
  <c r="D40" i="57" s="1"/>
  <c r="C40" i="57" s="1"/>
  <c r="M277" i="47"/>
  <c r="M295" i="47"/>
  <c r="M98" i="47"/>
  <c r="M130" i="47"/>
  <c r="T277" i="47"/>
  <c r="T295" i="47"/>
  <c r="T98" i="47"/>
  <c r="T130" i="47"/>
  <c r="J253" i="44"/>
  <c r="W50" i="57"/>
  <c r="W51" i="57" s="1"/>
  <c r="W63" i="57" s="1"/>
  <c r="W65" i="57" s="1"/>
  <c r="X242" i="56"/>
  <c r="S295" i="47"/>
  <c r="S98" i="47"/>
  <c r="S130" i="47"/>
  <c r="L347" i="47"/>
  <c r="L171" i="47"/>
  <c r="I295" i="47"/>
  <c r="I98" i="47"/>
  <c r="I130" i="47"/>
  <c r="D204" i="56"/>
  <c r="K202" i="44" s="1"/>
  <c r="L202" i="44" s="1"/>
  <c r="M347" i="47"/>
  <c r="M171" i="47"/>
  <c r="M50" i="57"/>
  <c r="M51" i="57" s="1"/>
  <c r="M63" i="57" s="1"/>
  <c r="M65" i="57" s="1"/>
  <c r="N242" i="56"/>
  <c r="L295" i="47"/>
  <c r="L98" i="47"/>
  <c r="L130" i="47"/>
  <c r="L50" i="57"/>
  <c r="L51" i="57" s="1"/>
  <c r="L63" i="57" s="1"/>
  <c r="L65" i="57" s="1"/>
  <c r="M242" i="56"/>
  <c r="T347" i="47"/>
  <c r="T171" i="47"/>
  <c r="U242" i="56"/>
  <c r="T50" i="57"/>
  <c r="T51" i="57" s="1"/>
  <c r="T63" i="57" s="1"/>
  <c r="T65" i="57" s="1"/>
  <c r="C48" i="65"/>
  <c r="D21" i="65"/>
  <c r="C21" i="65" s="1"/>
  <c r="D19" i="65"/>
  <c r="D20" i="65"/>
  <c r="C20" i="65" s="1"/>
  <c r="D318" i="47"/>
  <c r="C20" i="78"/>
  <c r="C97" i="47"/>
  <c r="C295" i="47" s="1"/>
  <c r="C82" i="47"/>
  <c r="C278" i="47" s="1"/>
  <c r="D25" i="74"/>
  <c r="C25" i="74" s="1"/>
  <c r="C60" i="74"/>
  <c r="D23" i="74"/>
  <c r="D24" i="74"/>
  <c r="C24" i="74" s="1"/>
  <c r="C52" i="70"/>
  <c r="D23" i="70"/>
  <c r="C23" i="70" s="1"/>
  <c r="D22" i="70"/>
  <c r="C22" i="70" s="1"/>
  <c r="D21" i="70"/>
  <c r="C50" i="71"/>
  <c r="D51" i="71"/>
  <c r="C58" i="75"/>
  <c r="D25" i="75"/>
  <c r="C25" i="75" s="1"/>
  <c r="D24" i="75"/>
  <c r="C24" i="75" s="1"/>
  <c r="D23" i="75"/>
  <c r="AZ99" i="46"/>
  <c r="F99" i="56" s="1"/>
  <c r="AZ100" i="46"/>
  <c r="F100" i="56" s="1"/>
  <c r="AZ119" i="46"/>
  <c r="F119" i="56" s="1"/>
  <c r="AZ109" i="46"/>
  <c r="F109" i="56" s="1"/>
  <c r="AZ106" i="46"/>
  <c r="F106" i="56" s="1"/>
  <c r="AZ91" i="46"/>
  <c r="AZ120" i="46"/>
  <c r="F120" i="56" s="1"/>
  <c r="AZ107" i="46"/>
  <c r="F107" i="56" s="1"/>
  <c r="AZ104" i="46"/>
  <c r="F104" i="56" s="1"/>
  <c r="AZ116" i="46"/>
  <c r="F116" i="56" s="1"/>
  <c r="AZ118" i="46"/>
  <c r="F118" i="56" s="1"/>
  <c r="AZ110" i="46"/>
  <c r="F110" i="56" s="1"/>
  <c r="AZ114" i="46"/>
  <c r="F114" i="56" s="1"/>
  <c r="AZ117" i="46"/>
  <c r="F117" i="56" s="1"/>
  <c r="AZ103" i="46"/>
  <c r="F103" i="56" s="1"/>
  <c r="AZ112" i="46"/>
  <c r="F112" i="56" s="1"/>
  <c r="AZ113" i="46"/>
  <c r="F113" i="56" s="1"/>
  <c r="AZ101" i="46"/>
  <c r="F101" i="56" s="1"/>
  <c r="AZ98" i="46"/>
  <c r="F98" i="56" s="1"/>
  <c r="AZ94" i="46"/>
  <c r="F94" i="56" s="1"/>
  <c r="AZ88" i="46"/>
  <c r="AZ121" i="46"/>
  <c r="F121" i="56" s="1"/>
  <c r="AZ93" i="46"/>
  <c r="F93" i="56" s="1"/>
  <c r="AZ90" i="46"/>
  <c r="F90" i="56" s="1"/>
  <c r="E103" i="47" s="1"/>
  <c r="AZ102" i="46"/>
  <c r="F102" i="56" s="1"/>
  <c r="AZ89" i="46"/>
  <c r="F89" i="56" s="1"/>
  <c r="E102" i="47" s="1"/>
  <c r="AZ108" i="46"/>
  <c r="F108" i="56" s="1"/>
  <c r="D347" i="47"/>
  <c r="C170" i="47"/>
  <c r="C347" i="47" s="1"/>
  <c r="F347" i="47"/>
  <c r="F171" i="47"/>
  <c r="G277" i="47"/>
  <c r="G98" i="47"/>
  <c r="G295" i="47"/>
  <c r="G130" i="47"/>
  <c r="V277" i="47"/>
  <c r="V295" i="47"/>
  <c r="V98" i="47"/>
  <c r="V130" i="47"/>
  <c r="BJ116" i="46"/>
  <c r="BJ107" i="46"/>
  <c r="P107" i="56" s="1"/>
  <c r="BJ109" i="46"/>
  <c r="P109" i="56" s="1"/>
  <c r="BJ103" i="46"/>
  <c r="P103" i="56" s="1"/>
  <c r="BJ100" i="46"/>
  <c r="P100" i="56" s="1"/>
  <c r="BJ98" i="46"/>
  <c r="P98" i="56" s="1"/>
  <c r="BJ119" i="46"/>
  <c r="P119" i="56" s="1"/>
  <c r="BJ114" i="46"/>
  <c r="P114" i="56" s="1"/>
  <c r="BJ99" i="46"/>
  <c r="P99" i="56" s="1"/>
  <c r="BJ102" i="46"/>
  <c r="P102" i="56" s="1"/>
  <c r="BJ106" i="46"/>
  <c r="P106" i="56" s="1"/>
  <c r="BJ121" i="46"/>
  <c r="P121" i="56" s="1"/>
  <c r="BJ113" i="46"/>
  <c r="P113" i="56" s="1"/>
  <c r="BJ101" i="46"/>
  <c r="P101" i="56" s="1"/>
  <c r="BJ112" i="46"/>
  <c r="P112" i="56" s="1"/>
  <c r="BJ108" i="46"/>
  <c r="P108" i="56" s="1"/>
  <c r="BJ120" i="46"/>
  <c r="P120" i="56" s="1"/>
  <c r="BJ88" i="46"/>
  <c r="BJ104" i="46"/>
  <c r="P104" i="56" s="1"/>
  <c r="BJ110" i="46"/>
  <c r="P110" i="56" s="1"/>
  <c r="BJ93" i="46"/>
  <c r="P93" i="56" s="1"/>
  <c r="BJ118" i="46"/>
  <c r="P118" i="56" s="1"/>
  <c r="BJ117" i="46"/>
  <c r="P117" i="56" s="1"/>
  <c r="BJ89" i="46"/>
  <c r="P89" i="56" s="1"/>
  <c r="O102" i="47" s="1"/>
  <c r="BJ94" i="46"/>
  <c r="P94" i="56" s="1"/>
  <c r="BJ90" i="46"/>
  <c r="P90" i="56" s="1"/>
  <c r="O103" i="47" s="1"/>
  <c r="BJ91" i="46"/>
  <c r="BH116" i="46"/>
  <c r="BH108" i="46"/>
  <c r="N108" i="56" s="1"/>
  <c r="BH93" i="46"/>
  <c r="N93" i="56" s="1"/>
  <c r="BH99" i="46"/>
  <c r="N99" i="56" s="1"/>
  <c r="BH113" i="46"/>
  <c r="N113" i="56" s="1"/>
  <c r="BH106" i="46"/>
  <c r="N106" i="56" s="1"/>
  <c r="BH103" i="46"/>
  <c r="N103" i="56" s="1"/>
  <c r="BH91" i="46"/>
  <c r="BH104" i="46"/>
  <c r="N104" i="56" s="1"/>
  <c r="BH121" i="46"/>
  <c r="N121" i="56" s="1"/>
  <c r="BH107" i="46"/>
  <c r="N107" i="56" s="1"/>
  <c r="BH98" i="46"/>
  <c r="N98" i="56" s="1"/>
  <c r="BH119" i="46"/>
  <c r="N119" i="56" s="1"/>
  <c r="BH109" i="46"/>
  <c r="N109" i="56" s="1"/>
  <c r="BH112" i="46"/>
  <c r="N112" i="56" s="1"/>
  <c r="BH120" i="46"/>
  <c r="N120" i="56" s="1"/>
  <c r="BH114" i="46"/>
  <c r="N114" i="56" s="1"/>
  <c r="BH110" i="46"/>
  <c r="N110" i="56" s="1"/>
  <c r="BH88" i="46"/>
  <c r="BH118" i="46"/>
  <c r="N118" i="56" s="1"/>
  <c r="BH89" i="46"/>
  <c r="N89" i="56" s="1"/>
  <c r="M102" i="47" s="1"/>
  <c r="BH102" i="46"/>
  <c r="N102" i="56" s="1"/>
  <c r="BH101" i="46"/>
  <c r="N101" i="56" s="1"/>
  <c r="BH117" i="46"/>
  <c r="N117" i="56" s="1"/>
  <c r="BH100" i="46"/>
  <c r="N100" i="56" s="1"/>
  <c r="BH90" i="46"/>
  <c r="N90" i="56" s="1"/>
  <c r="M103" i="47" s="1"/>
  <c r="BH94" i="46"/>
  <c r="N94" i="56" s="1"/>
  <c r="CO79" i="46"/>
  <c r="CL243" i="46"/>
  <c r="CL263" i="46" s="1"/>
  <c r="CN218" i="46"/>
  <c r="F277" i="47"/>
  <c r="U277" i="47"/>
  <c r="U347" i="47"/>
  <c r="U171" i="47"/>
  <c r="W295" i="47"/>
  <c r="W130" i="47"/>
  <c r="W98" i="47"/>
  <c r="S50" i="57"/>
  <c r="S51" i="57" s="1"/>
  <c r="S63" i="57" s="1"/>
  <c r="S65" i="57" s="1"/>
  <c r="T242" i="56"/>
  <c r="C14" i="73"/>
  <c r="P295" i="47"/>
  <c r="P98" i="47"/>
  <c r="P130" i="47"/>
  <c r="G23" i="73"/>
  <c r="G27" i="73" s="1"/>
  <c r="G233" i="47" s="1"/>
  <c r="G386" i="47" s="1"/>
  <c r="I50" i="57"/>
  <c r="I51" i="57" s="1"/>
  <c r="I63" i="57" s="1"/>
  <c r="I65" i="57" s="1"/>
  <c r="J242" i="56"/>
  <c r="CO204" i="46"/>
  <c r="AV243" i="46"/>
  <c r="AV263" i="46" s="1"/>
  <c r="AX218" i="46"/>
  <c r="C81" i="47"/>
  <c r="BK116" i="46"/>
  <c r="BK114" i="46"/>
  <c r="Q114" i="56" s="1"/>
  <c r="BK99" i="46"/>
  <c r="Q99" i="56" s="1"/>
  <c r="BK101" i="46"/>
  <c r="Q101" i="56" s="1"/>
  <c r="BK102" i="46"/>
  <c r="Q102" i="56" s="1"/>
  <c r="BK110" i="46"/>
  <c r="Q110" i="56" s="1"/>
  <c r="BK119" i="46"/>
  <c r="Q119" i="56" s="1"/>
  <c r="BK121" i="46"/>
  <c r="Q121" i="56" s="1"/>
  <c r="BK93" i="46"/>
  <c r="Q93" i="56" s="1"/>
  <c r="BK117" i="46"/>
  <c r="Q117" i="56" s="1"/>
  <c r="BK106" i="46"/>
  <c r="Q106" i="56" s="1"/>
  <c r="BK108" i="46"/>
  <c r="Q108" i="56" s="1"/>
  <c r="BK104" i="46"/>
  <c r="Q104" i="56" s="1"/>
  <c r="BK120" i="46"/>
  <c r="Q120" i="56" s="1"/>
  <c r="BK90" i="46"/>
  <c r="Q90" i="56" s="1"/>
  <c r="P103" i="47" s="1"/>
  <c r="BK94" i="46"/>
  <c r="Q94" i="56" s="1"/>
  <c r="BK107" i="46"/>
  <c r="Q107" i="56" s="1"/>
  <c r="BK98" i="46"/>
  <c r="Q98" i="56" s="1"/>
  <c r="BK100" i="46"/>
  <c r="Q100" i="56" s="1"/>
  <c r="BK103" i="46"/>
  <c r="Q103" i="56" s="1"/>
  <c r="BK109" i="46"/>
  <c r="Q109" i="56" s="1"/>
  <c r="BK118" i="46"/>
  <c r="Q118" i="56" s="1"/>
  <c r="BK89" i="46"/>
  <c r="Q89" i="56" s="1"/>
  <c r="P102" i="47" s="1"/>
  <c r="BK88" i="46"/>
  <c r="BK112" i="46"/>
  <c r="Q112" i="56" s="1"/>
  <c r="BK113" i="46"/>
  <c r="Q113" i="56" s="1"/>
  <c r="BK91" i="46"/>
  <c r="E279" i="47"/>
  <c r="C83" i="47"/>
  <c r="C279" i="47" s="1"/>
  <c r="O347" i="47"/>
  <c r="O171" i="47"/>
  <c r="G50" i="57"/>
  <c r="G51" i="57" s="1"/>
  <c r="G63" i="57" s="1"/>
  <c r="G65" i="57" s="1"/>
  <c r="H242" i="56"/>
  <c r="V50" i="57"/>
  <c r="V51" i="57" s="1"/>
  <c r="V63" i="57" s="1"/>
  <c r="V65" i="57" s="1"/>
  <c r="W242" i="56"/>
  <c r="N347" i="47"/>
  <c r="N171" i="47"/>
  <c r="O242" i="56"/>
  <c r="N50" i="57"/>
  <c r="N51" i="57" s="1"/>
  <c r="N63" i="57" s="1"/>
  <c r="N65" i="57" s="1"/>
  <c r="H50" i="57"/>
  <c r="H51" i="57" s="1"/>
  <c r="H63" i="57" s="1"/>
  <c r="H65" i="57" s="1"/>
  <c r="I242" i="56"/>
  <c r="K348" i="47"/>
  <c r="K227" i="47"/>
  <c r="K230" i="47"/>
  <c r="K383" i="47" s="1"/>
  <c r="K229" i="47"/>
  <c r="K382" i="47" s="1"/>
  <c r="K231" i="47"/>
  <c r="K384" i="47" s="1"/>
  <c r="C66" i="69"/>
  <c r="D67" i="69"/>
  <c r="K295" i="47"/>
  <c r="K130" i="47"/>
  <c r="K98" i="47"/>
  <c r="K50" i="57"/>
  <c r="K51" i="57" s="1"/>
  <c r="K63" i="57" s="1"/>
  <c r="K65" i="57" s="1"/>
  <c r="L242" i="56"/>
  <c r="C49" i="57"/>
  <c r="D51" i="57"/>
  <c r="D63" i="57" s="1"/>
  <c r="R22" i="65"/>
  <c r="J277" i="47"/>
  <c r="J98" i="47"/>
  <c r="J295" i="47"/>
  <c r="J130" i="47"/>
  <c r="BA116" i="46"/>
  <c r="G116" i="56" s="1"/>
  <c r="BA98" i="46"/>
  <c r="G98" i="56" s="1"/>
  <c r="BA103" i="46"/>
  <c r="G103" i="56" s="1"/>
  <c r="BA113" i="46"/>
  <c r="G113" i="56" s="1"/>
  <c r="BA106" i="46"/>
  <c r="G106" i="56" s="1"/>
  <c r="BA102" i="46"/>
  <c r="G102" i="56" s="1"/>
  <c r="BA104" i="46"/>
  <c r="G104" i="56" s="1"/>
  <c r="BA99" i="46"/>
  <c r="G99" i="56" s="1"/>
  <c r="BA107" i="46"/>
  <c r="G107" i="56" s="1"/>
  <c r="BA112" i="46"/>
  <c r="G112" i="56" s="1"/>
  <c r="BA89" i="46"/>
  <c r="G89" i="56" s="1"/>
  <c r="F102" i="47" s="1"/>
  <c r="BA114" i="46"/>
  <c r="G114" i="56" s="1"/>
  <c r="BA110" i="46"/>
  <c r="G110" i="56" s="1"/>
  <c r="BA119" i="46"/>
  <c r="G119" i="56" s="1"/>
  <c r="BA120" i="46"/>
  <c r="G120" i="56" s="1"/>
  <c r="BA100" i="46"/>
  <c r="G100" i="56" s="1"/>
  <c r="BA118" i="46"/>
  <c r="G118" i="56" s="1"/>
  <c r="BA94" i="46"/>
  <c r="G94" i="56" s="1"/>
  <c r="BA93" i="46"/>
  <c r="G93" i="56" s="1"/>
  <c r="BA109" i="46"/>
  <c r="G109" i="56" s="1"/>
  <c r="BA121" i="46"/>
  <c r="G121" i="56" s="1"/>
  <c r="BA90" i="46"/>
  <c r="G90" i="56" s="1"/>
  <c r="F103" i="47" s="1"/>
  <c r="BA117" i="46"/>
  <c r="G117" i="56" s="1"/>
  <c r="BA101" i="46"/>
  <c r="G101" i="56" s="1"/>
  <c r="BA91" i="46"/>
  <c r="BA88" i="46"/>
  <c r="BA108" i="46"/>
  <c r="G108" i="56" s="1"/>
  <c r="R347" i="47"/>
  <c r="R171" i="47"/>
  <c r="R50" i="57"/>
  <c r="R51" i="57" s="1"/>
  <c r="R63" i="57" s="1"/>
  <c r="R65" i="57" s="1"/>
  <c r="S242" i="56"/>
  <c r="J104" i="47"/>
  <c r="J177" i="47"/>
  <c r="J351" i="47" s="1"/>
  <c r="J54" i="47"/>
  <c r="U23" i="73"/>
  <c r="U27" i="73" s="1"/>
  <c r="U233" i="47" s="1"/>
  <c r="U386" i="47" s="1"/>
  <c r="L175" i="47"/>
  <c r="M91" i="56"/>
  <c r="L104" i="47"/>
  <c r="L177" i="47"/>
  <c r="L351" i="47" s="1"/>
  <c r="Q277" i="47"/>
  <c r="Q347" i="47"/>
  <c r="Q171" i="47"/>
  <c r="Q54" i="47"/>
  <c r="Q176" i="47"/>
  <c r="R91" i="56"/>
  <c r="H176" i="47"/>
  <c r="C47" i="73"/>
  <c r="D22" i="73"/>
  <c r="C22" i="73" s="1"/>
  <c r="D21" i="73"/>
  <c r="C21" i="73" s="1"/>
  <c r="D20" i="73"/>
  <c r="S277" i="47"/>
  <c r="S347" i="47"/>
  <c r="S171" i="47"/>
  <c r="I277" i="47"/>
  <c r="L277" i="47"/>
  <c r="D296" i="47"/>
  <c r="D132" i="47"/>
  <c r="D133" i="47"/>
  <c r="D134" i="47"/>
  <c r="D348" i="47"/>
  <c r="D227" i="47"/>
  <c r="D229" i="47"/>
  <c r="D230" i="47"/>
  <c r="D231" i="47"/>
  <c r="H347" i="47"/>
  <c r="H171" i="47"/>
  <c r="V347" i="47"/>
  <c r="V171" i="47"/>
  <c r="BQ116" i="46"/>
  <c r="BQ107" i="46"/>
  <c r="W107" i="56" s="1"/>
  <c r="BQ117" i="46"/>
  <c r="W117" i="56" s="1"/>
  <c r="BQ93" i="46"/>
  <c r="W93" i="56" s="1"/>
  <c r="BQ102" i="46"/>
  <c r="W102" i="56" s="1"/>
  <c r="BQ118" i="46"/>
  <c r="W118" i="56" s="1"/>
  <c r="BQ114" i="46"/>
  <c r="W114" i="56" s="1"/>
  <c r="BQ100" i="46"/>
  <c r="W100" i="56" s="1"/>
  <c r="BQ104" i="46"/>
  <c r="W104" i="56" s="1"/>
  <c r="BQ109" i="46"/>
  <c r="W109" i="56" s="1"/>
  <c r="BQ98" i="46"/>
  <c r="W98" i="56" s="1"/>
  <c r="BQ121" i="46"/>
  <c r="W121" i="56" s="1"/>
  <c r="BQ99" i="46"/>
  <c r="W99" i="56" s="1"/>
  <c r="BQ101" i="46"/>
  <c r="W101" i="56" s="1"/>
  <c r="BQ106" i="46"/>
  <c r="W106" i="56" s="1"/>
  <c r="BQ119" i="46"/>
  <c r="W119" i="56" s="1"/>
  <c r="BQ110" i="46"/>
  <c r="W110" i="56" s="1"/>
  <c r="BQ108" i="46"/>
  <c r="W108" i="56" s="1"/>
  <c r="BQ120" i="46"/>
  <c r="W120" i="56" s="1"/>
  <c r="BQ112" i="46"/>
  <c r="W112" i="56" s="1"/>
  <c r="BQ113" i="46"/>
  <c r="W113" i="56" s="1"/>
  <c r="BQ94" i="46"/>
  <c r="W94" i="56" s="1"/>
  <c r="BQ103" i="46"/>
  <c r="W103" i="56" s="1"/>
  <c r="BQ90" i="46"/>
  <c r="W90" i="56" s="1"/>
  <c r="V103" i="47" s="1"/>
  <c r="BQ88" i="46"/>
  <c r="BQ89" i="46"/>
  <c r="W89" i="56" s="1"/>
  <c r="V102" i="47" s="1"/>
  <c r="BQ91" i="46"/>
  <c r="BM116" i="46"/>
  <c r="BM106" i="46"/>
  <c r="S106" i="56" s="1"/>
  <c r="BM112" i="46"/>
  <c r="S112" i="56" s="1"/>
  <c r="BM107" i="46"/>
  <c r="S107" i="56" s="1"/>
  <c r="BM108" i="46"/>
  <c r="S108" i="56" s="1"/>
  <c r="BM121" i="46"/>
  <c r="S121" i="56" s="1"/>
  <c r="BM91" i="46"/>
  <c r="BM104" i="46"/>
  <c r="S104" i="56" s="1"/>
  <c r="BM102" i="46"/>
  <c r="S102" i="56" s="1"/>
  <c r="BM109" i="46"/>
  <c r="S109" i="56" s="1"/>
  <c r="BM118" i="46"/>
  <c r="S118" i="56" s="1"/>
  <c r="BM100" i="46"/>
  <c r="S100" i="56" s="1"/>
  <c r="BM120" i="46"/>
  <c r="S120" i="56" s="1"/>
  <c r="BM114" i="46"/>
  <c r="S114" i="56" s="1"/>
  <c r="BM99" i="46"/>
  <c r="S99" i="56" s="1"/>
  <c r="BM119" i="46"/>
  <c r="S119" i="56" s="1"/>
  <c r="BM103" i="46"/>
  <c r="S103" i="56" s="1"/>
  <c r="BM93" i="46"/>
  <c r="S93" i="56" s="1"/>
  <c r="BM89" i="46"/>
  <c r="S89" i="56" s="1"/>
  <c r="R102" i="47" s="1"/>
  <c r="BM110" i="46"/>
  <c r="S110" i="56" s="1"/>
  <c r="BM113" i="46"/>
  <c r="S113" i="56" s="1"/>
  <c r="BM101" i="46"/>
  <c r="S101" i="56" s="1"/>
  <c r="BM94" i="46"/>
  <c r="S94" i="56" s="1"/>
  <c r="BM90" i="46"/>
  <c r="S90" i="56" s="1"/>
  <c r="R103" i="47" s="1"/>
  <c r="BM88" i="46"/>
  <c r="BM117" i="46"/>
  <c r="S117" i="56" s="1"/>
  <c r="BM98" i="46"/>
  <c r="S98" i="56" s="1"/>
  <c r="BD102" i="46"/>
  <c r="J102" i="56" s="1"/>
  <c r="BD108" i="46"/>
  <c r="J108" i="56" s="1"/>
  <c r="BD119" i="46"/>
  <c r="J119" i="56" s="1"/>
  <c r="BD110" i="46"/>
  <c r="J110" i="56" s="1"/>
  <c r="BD104" i="46"/>
  <c r="J104" i="56" s="1"/>
  <c r="BD113" i="46"/>
  <c r="J113" i="56" s="1"/>
  <c r="BD116" i="46"/>
  <c r="J116" i="56" s="1"/>
  <c r="BD118" i="46"/>
  <c r="J118" i="56" s="1"/>
  <c r="BD107" i="46"/>
  <c r="J107" i="56" s="1"/>
  <c r="BD101" i="46"/>
  <c r="J101" i="56" s="1"/>
  <c r="BD100" i="46"/>
  <c r="J100" i="56" s="1"/>
  <c r="BD99" i="46"/>
  <c r="J99" i="56" s="1"/>
  <c r="BD120" i="46"/>
  <c r="J120" i="56" s="1"/>
  <c r="BD103" i="46"/>
  <c r="J103" i="56" s="1"/>
  <c r="BD93" i="46"/>
  <c r="J93" i="56" s="1"/>
  <c r="BD112" i="46"/>
  <c r="J112" i="56" s="1"/>
  <c r="BD121" i="46"/>
  <c r="J121" i="56" s="1"/>
  <c r="BD114" i="46"/>
  <c r="J114" i="56" s="1"/>
  <c r="BD109" i="46"/>
  <c r="J109" i="56" s="1"/>
  <c r="BD98" i="46"/>
  <c r="J98" i="56" s="1"/>
  <c r="BD91" i="46"/>
  <c r="BD90" i="46"/>
  <c r="J90" i="56" s="1"/>
  <c r="I103" i="47" s="1"/>
  <c r="BD94" i="46"/>
  <c r="J94" i="56" s="1"/>
  <c r="BD117" i="46"/>
  <c r="J117" i="56" s="1"/>
  <c r="BD89" i="46"/>
  <c r="J89" i="56" s="1"/>
  <c r="I102" i="47" s="1"/>
  <c r="BD106" i="46"/>
  <c r="J106" i="56" s="1"/>
  <c r="BD88" i="46"/>
  <c r="BR116" i="46"/>
  <c r="BR108" i="46"/>
  <c r="X108" i="56" s="1"/>
  <c r="BR110" i="46"/>
  <c r="X110" i="56" s="1"/>
  <c r="BR121" i="46"/>
  <c r="X121" i="56" s="1"/>
  <c r="BR91" i="46"/>
  <c r="BR113" i="46"/>
  <c r="X113" i="56" s="1"/>
  <c r="BR120" i="46"/>
  <c r="X120" i="56" s="1"/>
  <c r="BR98" i="46"/>
  <c r="X98" i="56" s="1"/>
  <c r="BR107" i="46"/>
  <c r="X107" i="56" s="1"/>
  <c r="BR103" i="46"/>
  <c r="X103" i="56" s="1"/>
  <c r="BR104" i="46"/>
  <c r="X104" i="56" s="1"/>
  <c r="BR100" i="46"/>
  <c r="X100" i="56" s="1"/>
  <c r="BR117" i="46"/>
  <c r="X117" i="56" s="1"/>
  <c r="BR99" i="46"/>
  <c r="X99" i="56" s="1"/>
  <c r="BR102" i="46"/>
  <c r="X102" i="56" s="1"/>
  <c r="BR89" i="46"/>
  <c r="X89" i="56" s="1"/>
  <c r="W102" i="47" s="1"/>
  <c r="BR101" i="46"/>
  <c r="X101" i="56" s="1"/>
  <c r="BR114" i="46"/>
  <c r="X114" i="56" s="1"/>
  <c r="BR90" i="46"/>
  <c r="X90" i="56" s="1"/>
  <c r="W103" i="47" s="1"/>
  <c r="BR106" i="46"/>
  <c r="X106" i="56" s="1"/>
  <c r="BR112" i="46"/>
  <c r="X112" i="56" s="1"/>
  <c r="BR93" i="46"/>
  <c r="X93" i="56" s="1"/>
  <c r="BR119" i="46"/>
  <c r="X119" i="56" s="1"/>
  <c r="BR109" i="46"/>
  <c r="X109" i="56" s="1"/>
  <c r="BR88" i="46"/>
  <c r="BR118" i="46"/>
  <c r="X118" i="56" s="1"/>
  <c r="BR94" i="46"/>
  <c r="X94" i="56" s="1"/>
  <c r="F295" i="47"/>
  <c r="F98" i="47"/>
  <c r="F130" i="47"/>
  <c r="F50" i="57"/>
  <c r="F51" i="57" s="1"/>
  <c r="F63" i="57" s="1"/>
  <c r="F65" i="57" s="1"/>
  <c r="G242" i="56"/>
  <c r="U295" i="47"/>
  <c r="U130" i="47"/>
  <c r="U98" i="47"/>
  <c r="U50" i="57"/>
  <c r="U51" i="57" s="1"/>
  <c r="U63" i="57" s="1"/>
  <c r="U65" i="57" s="1"/>
  <c r="V242" i="56"/>
  <c r="W277" i="47"/>
  <c r="W347" i="47"/>
  <c r="W171" i="47"/>
  <c r="O22" i="65"/>
  <c r="P277" i="47"/>
  <c r="P347" i="47"/>
  <c r="P171" i="47"/>
  <c r="P50" i="57"/>
  <c r="P51" i="57" s="1"/>
  <c r="P63" i="57" s="1"/>
  <c r="P65" i="57" s="1"/>
  <c r="Q242" i="56"/>
  <c r="E22" i="65"/>
  <c r="BF108" i="46"/>
  <c r="L108" i="56" s="1"/>
  <c r="BF102" i="46"/>
  <c r="L102" i="56" s="1"/>
  <c r="BF98" i="46"/>
  <c r="L98" i="56" s="1"/>
  <c r="BF107" i="46"/>
  <c r="L107" i="56" s="1"/>
  <c r="BF113" i="46"/>
  <c r="L113" i="56" s="1"/>
  <c r="BF117" i="46"/>
  <c r="L117" i="56" s="1"/>
  <c r="BF110" i="46"/>
  <c r="L110" i="56" s="1"/>
  <c r="BF91" i="46"/>
  <c r="BF99" i="46"/>
  <c r="L99" i="56" s="1"/>
  <c r="BF112" i="46"/>
  <c r="L112" i="56" s="1"/>
  <c r="BF121" i="46"/>
  <c r="L121" i="56" s="1"/>
  <c r="BF118" i="46"/>
  <c r="L118" i="56" s="1"/>
  <c r="BF101" i="46"/>
  <c r="L101" i="56" s="1"/>
  <c r="BF104" i="46"/>
  <c r="L104" i="56" s="1"/>
  <c r="BF93" i="46"/>
  <c r="L93" i="56" s="1"/>
  <c r="BF120" i="46"/>
  <c r="L120" i="56" s="1"/>
  <c r="BF109" i="46"/>
  <c r="L109" i="56" s="1"/>
  <c r="BF119" i="46"/>
  <c r="L119" i="56" s="1"/>
  <c r="BF88" i="46"/>
  <c r="BF90" i="46"/>
  <c r="L90" i="56" s="1"/>
  <c r="K103" i="47" s="1"/>
  <c r="BF89" i="46"/>
  <c r="L89" i="56" s="1"/>
  <c r="K102" i="47" s="1"/>
  <c r="BF106" i="46"/>
  <c r="L106" i="56" s="1"/>
  <c r="BF114" i="46"/>
  <c r="L114" i="56" s="1"/>
  <c r="BF116" i="46"/>
  <c r="L116" i="56" s="1"/>
  <c r="BF100" i="46"/>
  <c r="L100" i="56" s="1"/>
  <c r="BF103" i="46"/>
  <c r="L103" i="56" s="1"/>
  <c r="BF94" i="46"/>
  <c r="L94" i="56" s="1"/>
  <c r="M23" i="73"/>
  <c r="M27" i="73" s="1"/>
  <c r="M233" i="47" s="1"/>
  <c r="M386" i="47" s="1"/>
  <c r="E347" i="47"/>
  <c r="E171" i="47"/>
  <c r="AY98" i="46"/>
  <c r="C120" i="36"/>
  <c r="AY91" i="46"/>
  <c r="AY110" i="46"/>
  <c r="AY116" i="46"/>
  <c r="AY89" i="46"/>
  <c r="AY114" i="46"/>
  <c r="AY121" i="46"/>
  <c r="AY90" i="46"/>
  <c r="AY109" i="46"/>
  <c r="AY120" i="46"/>
  <c r="AY93" i="46"/>
  <c r="AY113" i="46"/>
  <c r="AY119" i="46"/>
  <c r="AY108" i="46"/>
  <c r="AY94" i="46"/>
  <c r="AY107" i="46"/>
  <c r="AY102" i="46"/>
  <c r="AY104" i="46"/>
  <c r="AY112" i="46"/>
  <c r="AY88" i="46"/>
  <c r="AY103" i="46"/>
  <c r="AY101" i="46"/>
  <c r="AY99" i="46"/>
  <c r="AY118" i="46"/>
  <c r="AY100" i="46"/>
  <c r="AY106" i="46"/>
  <c r="AY117" i="46"/>
  <c r="F22" i="65"/>
  <c r="BP101" i="46"/>
  <c r="V101" i="56" s="1"/>
  <c r="BP109" i="46"/>
  <c r="V109" i="56" s="1"/>
  <c r="BP98" i="46"/>
  <c r="V98" i="56" s="1"/>
  <c r="BP116" i="46"/>
  <c r="BP93" i="46"/>
  <c r="V93" i="56" s="1"/>
  <c r="BP110" i="46"/>
  <c r="V110" i="56" s="1"/>
  <c r="BP117" i="46"/>
  <c r="V117" i="56" s="1"/>
  <c r="BP108" i="46"/>
  <c r="V108" i="56" s="1"/>
  <c r="BP119" i="46"/>
  <c r="V119" i="56" s="1"/>
  <c r="BP104" i="46"/>
  <c r="V104" i="56" s="1"/>
  <c r="BP121" i="46"/>
  <c r="V121" i="56" s="1"/>
  <c r="BP102" i="46"/>
  <c r="V102" i="56" s="1"/>
  <c r="BP112" i="46"/>
  <c r="V112" i="56" s="1"/>
  <c r="BP120" i="46"/>
  <c r="V120" i="56" s="1"/>
  <c r="BP106" i="46"/>
  <c r="V106" i="56" s="1"/>
  <c r="BP91" i="46"/>
  <c r="BP100" i="46"/>
  <c r="V100" i="56" s="1"/>
  <c r="BP103" i="46"/>
  <c r="V103" i="56" s="1"/>
  <c r="BP107" i="46"/>
  <c r="V107" i="56" s="1"/>
  <c r="BP90" i="46"/>
  <c r="V90" i="56" s="1"/>
  <c r="U103" i="47" s="1"/>
  <c r="BP114" i="46"/>
  <c r="V114" i="56" s="1"/>
  <c r="BP89" i="46"/>
  <c r="V89" i="56" s="1"/>
  <c r="U102" i="47" s="1"/>
  <c r="BP113" i="46"/>
  <c r="V113" i="56" s="1"/>
  <c r="BP118" i="46"/>
  <c r="V118" i="56" s="1"/>
  <c r="BP88" i="46"/>
  <c r="BP99" i="46"/>
  <c r="V99" i="56" s="1"/>
  <c r="BP94" i="46"/>
  <c r="V94" i="56" s="1"/>
  <c r="K23" i="73"/>
  <c r="K27" i="73" s="1"/>
  <c r="K233" i="47" s="1"/>
  <c r="K386" i="47" s="1"/>
  <c r="O277" i="47"/>
  <c r="O295" i="47"/>
  <c r="O130" i="47"/>
  <c r="O98" i="47"/>
  <c r="O50" i="57"/>
  <c r="O51" i="57" s="1"/>
  <c r="O63" i="57" s="1"/>
  <c r="O65" i="57" s="1"/>
  <c r="P242" i="56"/>
  <c r="N277" i="47"/>
  <c r="N295" i="47"/>
  <c r="N98" i="47"/>
  <c r="N130" i="47"/>
  <c r="H277" i="47"/>
  <c r="H295" i="47"/>
  <c r="H98" i="47"/>
  <c r="H130" i="47"/>
  <c r="K277" i="47"/>
  <c r="I348" i="47"/>
  <c r="I227" i="47"/>
  <c r="I230" i="47"/>
  <c r="I383" i="47" s="1"/>
  <c r="I229" i="47"/>
  <c r="I382" i="47" s="1"/>
  <c r="I231" i="47"/>
  <c r="I384" i="47" s="1"/>
  <c r="C13" i="65"/>
  <c r="E277" i="47"/>
  <c r="E295" i="47"/>
  <c r="E98" i="47"/>
  <c r="E130" i="47"/>
  <c r="E50" i="57"/>
  <c r="E51" i="57" s="1"/>
  <c r="E63" i="57" s="1"/>
  <c r="E65" i="57" s="1"/>
  <c r="F242" i="56"/>
  <c r="J50" i="57"/>
  <c r="J51" i="57" s="1"/>
  <c r="J63" i="57" s="1"/>
  <c r="J65" i="57" s="1"/>
  <c r="K242" i="56"/>
  <c r="BO116" i="46"/>
  <c r="BO113" i="46"/>
  <c r="U113" i="56" s="1"/>
  <c r="BO117" i="46"/>
  <c r="U117" i="56" s="1"/>
  <c r="BO91" i="46"/>
  <c r="BO109" i="46"/>
  <c r="U109" i="56" s="1"/>
  <c r="BO118" i="46"/>
  <c r="U118" i="56" s="1"/>
  <c r="BO99" i="46"/>
  <c r="U99" i="56" s="1"/>
  <c r="BO101" i="46"/>
  <c r="U101" i="56" s="1"/>
  <c r="BO107" i="46"/>
  <c r="U107" i="56" s="1"/>
  <c r="BO119" i="46"/>
  <c r="U119" i="56" s="1"/>
  <c r="BO108" i="46"/>
  <c r="U108" i="56" s="1"/>
  <c r="BO106" i="46"/>
  <c r="U106" i="56" s="1"/>
  <c r="BO121" i="46"/>
  <c r="U121" i="56" s="1"/>
  <c r="BO114" i="46"/>
  <c r="U114" i="56" s="1"/>
  <c r="BO120" i="46"/>
  <c r="U120" i="56" s="1"/>
  <c r="BO112" i="46"/>
  <c r="U112" i="56" s="1"/>
  <c r="BO93" i="46"/>
  <c r="U93" i="56" s="1"/>
  <c r="BO94" i="46"/>
  <c r="U94" i="56" s="1"/>
  <c r="BO110" i="46"/>
  <c r="U110" i="56" s="1"/>
  <c r="BO104" i="46"/>
  <c r="U104" i="56" s="1"/>
  <c r="BO103" i="46"/>
  <c r="U103" i="56" s="1"/>
  <c r="BO100" i="46"/>
  <c r="U100" i="56" s="1"/>
  <c r="BO90" i="46"/>
  <c r="U90" i="56" s="1"/>
  <c r="T103" i="47" s="1"/>
  <c r="BO98" i="46"/>
  <c r="U98" i="56" s="1"/>
  <c r="BO88" i="46"/>
  <c r="BO89" i="46"/>
  <c r="U89" i="56" s="1"/>
  <c r="T102" i="47" s="1"/>
  <c r="BO102" i="46"/>
  <c r="U102" i="56" s="1"/>
  <c r="BN116" i="46"/>
  <c r="BN93" i="46"/>
  <c r="T93" i="56" s="1"/>
  <c r="BN113" i="46"/>
  <c r="T113" i="56" s="1"/>
  <c r="BN112" i="46"/>
  <c r="T112" i="56" s="1"/>
  <c r="BN101" i="46"/>
  <c r="T101" i="56" s="1"/>
  <c r="BN98" i="46"/>
  <c r="T98" i="56" s="1"/>
  <c r="BN103" i="46"/>
  <c r="T103" i="56" s="1"/>
  <c r="BN121" i="46"/>
  <c r="T121" i="56" s="1"/>
  <c r="BN107" i="46"/>
  <c r="T107" i="56" s="1"/>
  <c r="BN109" i="46"/>
  <c r="T109" i="56" s="1"/>
  <c r="BN117" i="46"/>
  <c r="T117" i="56" s="1"/>
  <c r="BN106" i="46"/>
  <c r="T106" i="56" s="1"/>
  <c r="BN104" i="46"/>
  <c r="T104" i="56" s="1"/>
  <c r="BN102" i="46"/>
  <c r="T102" i="56" s="1"/>
  <c r="BN118" i="46"/>
  <c r="T118" i="56" s="1"/>
  <c r="BN100" i="46"/>
  <c r="T100" i="56" s="1"/>
  <c r="BN99" i="46"/>
  <c r="T99" i="56" s="1"/>
  <c r="BN120" i="46"/>
  <c r="T120" i="56" s="1"/>
  <c r="BN88" i="46"/>
  <c r="BN108" i="46"/>
  <c r="T108" i="56" s="1"/>
  <c r="BN114" i="46"/>
  <c r="T114" i="56" s="1"/>
  <c r="BN110" i="46"/>
  <c r="T110" i="56" s="1"/>
  <c r="BN91" i="46"/>
  <c r="BN119" i="46"/>
  <c r="T119" i="56" s="1"/>
  <c r="BN90" i="46"/>
  <c r="T90" i="56" s="1"/>
  <c r="S103" i="47" s="1"/>
  <c r="BN89" i="46"/>
  <c r="T89" i="56" s="1"/>
  <c r="S102" i="47" s="1"/>
  <c r="BN94" i="46"/>
  <c r="T94" i="56" s="1"/>
  <c r="R277" i="47"/>
  <c r="R295" i="47"/>
  <c r="R98" i="47"/>
  <c r="R130" i="47"/>
  <c r="BC256" i="46"/>
  <c r="Q295" i="47"/>
  <c r="Q130" i="47"/>
  <c r="Q98" i="47"/>
  <c r="Q50" i="57"/>
  <c r="Q51" i="57" s="1"/>
  <c r="Q63" i="57" s="1"/>
  <c r="Q65" i="57" s="1"/>
  <c r="R242" i="56"/>
  <c r="J53" i="47" l="1"/>
  <c r="L176" i="47"/>
  <c r="BC252" i="46"/>
  <c r="BE252" i="46"/>
  <c r="K255" i="56"/>
  <c r="BE218" i="46"/>
  <c r="BE256" i="46"/>
  <c r="K88" i="56"/>
  <c r="J101" i="47" s="1"/>
  <c r="G175" i="47"/>
  <c r="M255" i="56"/>
  <c r="BG218" i="46"/>
  <c r="H88" i="56"/>
  <c r="G19" i="57" s="1"/>
  <c r="BA252" i="46"/>
  <c r="Q53" i="47"/>
  <c r="H53" i="47"/>
  <c r="BJ252" i="46"/>
  <c r="R219" i="56"/>
  <c r="F33" i="69"/>
  <c r="R255" i="56"/>
  <c r="G54" i="47"/>
  <c r="V27" i="65"/>
  <c r="K33" i="69"/>
  <c r="H177" i="47"/>
  <c r="H351" i="47" s="1"/>
  <c r="BJ256" i="46"/>
  <c r="Q177" i="47"/>
  <c r="Q351" i="47" s="1"/>
  <c r="BI218" i="46"/>
  <c r="BL218" i="46"/>
  <c r="I255" i="56"/>
  <c r="BC218" i="46"/>
  <c r="BA256" i="46"/>
  <c r="N53" i="47"/>
  <c r="N176" i="47"/>
  <c r="G177" i="47"/>
  <c r="G351" i="47" s="1"/>
  <c r="O219" i="56"/>
  <c r="BG252" i="46"/>
  <c r="L28" i="65"/>
  <c r="I27" i="65"/>
  <c r="Q27" i="65"/>
  <c r="R34" i="69"/>
  <c r="J27" i="65"/>
  <c r="Q34" i="69"/>
  <c r="K27" i="65"/>
  <c r="U27" i="65"/>
  <c r="N104" i="47"/>
  <c r="N55" i="47" s="1"/>
  <c r="N257" i="47" s="1"/>
  <c r="O255" i="56"/>
  <c r="G348" i="47"/>
  <c r="G229" i="47"/>
  <c r="G382" i="47" s="1"/>
  <c r="G231" i="47"/>
  <c r="G384" i="47" s="1"/>
  <c r="G230" i="47"/>
  <c r="G383" i="47" s="1"/>
  <c r="G227" i="47"/>
  <c r="G380" i="47" s="1"/>
  <c r="BB218" i="46"/>
  <c r="H255" i="56"/>
  <c r="BG256" i="46"/>
  <c r="AZ256" i="46"/>
  <c r="AZ263" i="46" s="1"/>
  <c r="E34" i="69"/>
  <c r="G27" i="65"/>
  <c r="M28" i="65"/>
  <c r="H33" i="69"/>
  <c r="W34" i="69"/>
  <c r="T28" i="65"/>
  <c r="O34" i="69"/>
  <c r="S28" i="65"/>
  <c r="T33" i="69"/>
  <c r="U33" i="69"/>
  <c r="L34" i="69"/>
  <c r="N28" i="65"/>
  <c r="S33" i="69"/>
  <c r="G34" i="69"/>
  <c r="P28" i="65"/>
  <c r="W27" i="65"/>
  <c r="H28" i="65"/>
  <c r="M34" i="69"/>
  <c r="J33" i="69"/>
  <c r="N33" i="69"/>
  <c r="P33" i="69"/>
  <c r="I251" i="56"/>
  <c r="H19" i="57"/>
  <c r="H101" i="47"/>
  <c r="H299" i="47"/>
  <c r="H55" i="47"/>
  <c r="H257" i="47" s="1"/>
  <c r="R251" i="56"/>
  <c r="Q101" i="47"/>
  <c r="Q19" i="57"/>
  <c r="Q296" i="47"/>
  <c r="Q133" i="47"/>
  <c r="Q321" i="47" s="1"/>
  <c r="Q132" i="47"/>
  <c r="Q320" i="47" s="1"/>
  <c r="Q134" i="47"/>
  <c r="Q322" i="47" s="1"/>
  <c r="L19" i="57"/>
  <c r="M251" i="56"/>
  <c r="L101" i="47"/>
  <c r="R318" i="47"/>
  <c r="S104" i="47"/>
  <c r="S177" i="47"/>
  <c r="S351" i="47" s="1"/>
  <c r="S176" i="47"/>
  <c r="S54" i="47"/>
  <c r="T91" i="56"/>
  <c r="T255" i="56" s="1"/>
  <c r="BL256" i="46"/>
  <c r="BL252" i="46"/>
  <c r="T88" i="56"/>
  <c r="BN218" i="46"/>
  <c r="T175" i="47"/>
  <c r="T53" i="47"/>
  <c r="T177" i="47"/>
  <c r="T351" i="47" s="1"/>
  <c r="T104" i="47"/>
  <c r="U91" i="56"/>
  <c r="U255" i="56" s="1"/>
  <c r="BM256" i="46"/>
  <c r="E318" i="47"/>
  <c r="I380" i="47"/>
  <c r="H318" i="47"/>
  <c r="N296" i="47"/>
  <c r="N132" i="47"/>
  <c r="N320" i="47" s="1"/>
  <c r="N133" i="47"/>
  <c r="N321" i="47" s="1"/>
  <c r="N134" i="47"/>
  <c r="N322" i="47" s="1"/>
  <c r="O296" i="47"/>
  <c r="O132" i="47"/>
  <c r="O320" i="47" s="1"/>
  <c r="O133" i="47"/>
  <c r="O321" i="47" s="1"/>
  <c r="O134" i="47"/>
  <c r="O322" i="47" s="1"/>
  <c r="U177" i="47"/>
  <c r="U351" i="47" s="1"/>
  <c r="U104" i="47"/>
  <c r="BN252" i="46"/>
  <c r="V88" i="56"/>
  <c r="BP218" i="46"/>
  <c r="BS117" i="46"/>
  <c r="CO117" i="46" s="1"/>
  <c r="E117" i="56"/>
  <c r="D117" i="56" s="1"/>
  <c r="K115" i="44" s="1"/>
  <c r="L115" i="44" s="1"/>
  <c r="BS100" i="46"/>
  <c r="CO100" i="46" s="1"/>
  <c r="E100" i="56"/>
  <c r="D100" i="56" s="1"/>
  <c r="K98" i="44" s="1"/>
  <c r="L98" i="44" s="1"/>
  <c r="BS99" i="46"/>
  <c r="CO99" i="46" s="1"/>
  <c r="E99" i="56"/>
  <c r="D99" i="56" s="1"/>
  <c r="K97" i="44" s="1"/>
  <c r="L97" i="44" s="1"/>
  <c r="BS103" i="46"/>
  <c r="CO103" i="46" s="1"/>
  <c r="E103" i="56"/>
  <c r="D103" i="56" s="1"/>
  <c r="K101" i="44" s="1"/>
  <c r="L101" i="44" s="1"/>
  <c r="BS112" i="46"/>
  <c r="CO112" i="46" s="1"/>
  <c r="E112" i="56"/>
  <c r="D112" i="56" s="1"/>
  <c r="K110" i="44" s="1"/>
  <c r="L110" i="44" s="1"/>
  <c r="BS102" i="46"/>
  <c r="CO102" i="46" s="1"/>
  <c r="E102" i="56"/>
  <c r="D102" i="56" s="1"/>
  <c r="K100" i="44" s="1"/>
  <c r="L100" i="44" s="1"/>
  <c r="BS94" i="46"/>
  <c r="CO94" i="46" s="1"/>
  <c r="E94" i="56"/>
  <c r="E119" i="56"/>
  <c r="D119" i="56" s="1"/>
  <c r="K117" i="44" s="1"/>
  <c r="L117" i="44" s="1"/>
  <c r="BS119" i="46"/>
  <c r="CO119" i="46" s="1"/>
  <c r="E93" i="56"/>
  <c r="D93" i="56" s="1"/>
  <c r="K93" i="44" s="1"/>
  <c r="L93" i="44" s="1"/>
  <c r="BS93" i="46"/>
  <c r="CO93" i="46" s="1"/>
  <c r="BS109" i="46"/>
  <c r="CO109" i="46" s="1"/>
  <c r="E109" i="56"/>
  <c r="D109" i="56" s="1"/>
  <c r="K107" i="44" s="1"/>
  <c r="L107" i="44" s="1"/>
  <c r="BS121" i="46"/>
  <c r="CO121" i="46" s="1"/>
  <c r="E121" i="56"/>
  <c r="D121" i="56" s="1"/>
  <c r="K119" i="44" s="1"/>
  <c r="L119" i="44" s="1"/>
  <c r="BS89" i="46"/>
  <c r="CO89" i="46" s="1"/>
  <c r="E89" i="56"/>
  <c r="BS110" i="46"/>
  <c r="CO110" i="46" s="1"/>
  <c r="E110" i="56"/>
  <c r="D110" i="56" s="1"/>
  <c r="K108" i="44" s="1"/>
  <c r="L108" i="44" s="1"/>
  <c r="K104" i="47"/>
  <c r="K177" i="47"/>
  <c r="K351" i="47" s="1"/>
  <c r="K53" i="47"/>
  <c r="K175" i="47"/>
  <c r="L88" i="56"/>
  <c r="BD252" i="46"/>
  <c r="BF218" i="46"/>
  <c r="W348" i="47"/>
  <c r="W227" i="47"/>
  <c r="W229" i="47"/>
  <c r="W382" i="47" s="1"/>
  <c r="W230" i="47"/>
  <c r="W383" i="47" s="1"/>
  <c r="W231" i="47"/>
  <c r="W384" i="47" s="1"/>
  <c r="U318" i="47"/>
  <c r="F318" i="47"/>
  <c r="W177" i="47"/>
  <c r="W351" i="47" s="1"/>
  <c r="W104" i="47"/>
  <c r="BP252" i="46"/>
  <c r="X88" i="56"/>
  <c r="BR218" i="46"/>
  <c r="W176" i="47"/>
  <c r="W54" i="47"/>
  <c r="X91" i="56"/>
  <c r="X255" i="56" s="1"/>
  <c r="BP256" i="46"/>
  <c r="I54" i="47"/>
  <c r="I176" i="47"/>
  <c r="BK252" i="46"/>
  <c r="S88" i="56"/>
  <c r="BM218" i="46"/>
  <c r="R104" i="47"/>
  <c r="R177" i="47"/>
  <c r="R351" i="47" s="1"/>
  <c r="R53" i="47"/>
  <c r="R175" i="47"/>
  <c r="S91" i="56"/>
  <c r="S255" i="56" s="1"/>
  <c r="BK256" i="46"/>
  <c r="W91" i="56"/>
  <c r="W255" i="56" s="1"/>
  <c r="BO256" i="46"/>
  <c r="BO252" i="46"/>
  <c r="W88" i="56"/>
  <c r="BQ218" i="46"/>
  <c r="H348" i="47"/>
  <c r="H227" i="47"/>
  <c r="H229" i="47"/>
  <c r="H382" i="47" s="1"/>
  <c r="H230" i="47"/>
  <c r="H383" i="47" s="1"/>
  <c r="H231" i="47"/>
  <c r="H384" i="47" s="1"/>
  <c r="D384" i="47"/>
  <c r="D382" i="47"/>
  <c r="D380" i="47"/>
  <c r="D322" i="47"/>
  <c r="C25" i="78"/>
  <c r="D25" i="78" s="1"/>
  <c r="D320" i="47"/>
  <c r="C23" i="78"/>
  <c r="D23" i="78" s="1"/>
  <c r="S348" i="47"/>
  <c r="S227" i="47"/>
  <c r="S230" i="47"/>
  <c r="S383" i="47" s="1"/>
  <c r="S229" i="47"/>
  <c r="S382" i="47" s="1"/>
  <c r="S231" i="47"/>
  <c r="S384" i="47" s="1"/>
  <c r="C20" i="73"/>
  <c r="D23" i="73"/>
  <c r="D27" i="73" s="1"/>
  <c r="Q348" i="47"/>
  <c r="Q227" i="47"/>
  <c r="Q229" i="47"/>
  <c r="Q382" i="47" s="1"/>
  <c r="Q230" i="47"/>
  <c r="Q383" i="47" s="1"/>
  <c r="Q231" i="47"/>
  <c r="Q384" i="47" s="1"/>
  <c r="J299" i="47"/>
  <c r="J55" i="47"/>
  <c r="J257" i="47" s="1"/>
  <c r="J19" i="57"/>
  <c r="G88" i="56"/>
  <c r="AY252" i="46"/>
  <c r="BA218" i="46"/>
  <c r="F54" i="47"/>
  <c r="F176" i="47"/>
  <c r="F177" i="47"/>
  <c r="F351" i="47" s="1"/>
  <c r="F104" i="47"/>
  <c r="R28" i="65"/>
  <c r="R27" i="65"/>
  <c r="K318" i="47"/>
  <c r="C67" i="69"/>
  <c r="D27" i="69"/>
  <c r="C27" i="69" s="1"/>
  <c r="D26" i="69"/>
  <c r="C26" i="69" s="1"/>
  <c r="D25" i="69"/>
  <c r="O348" i="47"/>
  <c r="O227" i="47"/>
  <c r="O229" i="47"/>
  <c r="O382" i="47" s="1"/>
  <c r="O230" i="47"/>
  <c r="O383" i="47" s="1"/>
  <c r="O231" i="47"/>
  <c r="O384" i="47" s="1"/>
  <c r="Q91" i="56"/>
  <c r="Q255" i="56" s="1"/>
  <c r="BI256" i="46"/>
  <c r="P53" i="47"/>
  <c r="P175" i="47"/>
  <c r="P176" i="47"/>
  <c r="P54" i="47"/>
  <c r="P318" i="47"/>
  <c r="W296" i="47"/>
  <c r="W133" i="47"/>
  <c r="W321" i="47" s="1"/>
  <c r="W132" i="47"/>
  <c r="W320" i="47" s="1"/>
  <c r="W134" i="47"/>
  <c r="W322" i="47" s="1"/>
  <c r="G299" i="47"/>
  <c r="G55" i="47"/>
  <c r="G257" i="47" s="1"/>
  <c r="M54" i="47"/>
  <c r="M176" i="47"/>
  <c r="N91" i="56"/>
  <c r="N255" i="56" s="1"/>
  <c r="BF256" i="46"/>
  <c r="O54" i="47"/>
  <c r="O176" i="47"/>
  <c r="O175" i="47"/>
  <c r="O53" i="47"/>
  <c r="BH252" i="46"/>
  <c r="P88" i="56"/>
  <c r="BJ218" i="46"/>
  <c r="V318" i="47"/>
  <c r="E175" i="47"/>
  <c r="E53" i="47"/>
  <c r="E176" i="47"/>
  <c r="E54" i="47"/>
  <c r="E104" i="47"/>
  <c r="E177" i="47"/>
  <c r="E351" i="47" s="1"/>
  <c r="F91" i="56"/>
  <c r="F255" i="56" s="1"/>
  <c r="AX256" i="46"/>
  <c r="C23" i="75"/>
  <c r="D26" i="75"/>
  <c r="D30" i="75" s="1"/>
  <c r="C51" i="71"/>
  <c r="D22" i="71"/>
  <c r="C22" i="71" s="1"/>
  <c r="D20" i="71"/>
  <c r="D21" i="71"/>
  <c r="C21" i="71" s="1"/>
  <c r="C21" i="70"/>
  <c r="D24" i="70"/>
  <c r="C130" i="47"/>
  <c r="C318" i="47" s="1"/>
  <c r="L318" i="47"/>
  <c r="M348" i="47"/>
  <c r="M227" i="47"/>
  <c r="M229" i="47"/>
  <c r="M382" i="47" s="1"/>
  <c r="M230" i="47"/>
  <c r="M383" i="47" s="1"/>
  <c r="M231" i="47"/>
  <c r="M384" i="47" s="1"/>
  <c r="I296" i="47"/>
  <c r="I133" i="47"/>
  <c r="I321" i="47" s="1"/>
  <c r="I132" i="47"/>
  <c r="I320" i="47" s="1"/>
  <c r="I134" i="47"/>
  <c r="I322" i="47" s="1"/>
  <c r="S296" i="47"/>
  <c r="S133" i="47"/>
  <c r="S321" i="47" s="1"/>
  <c r="S132" i="47"/>
  <c r="S320" i="47" s="1"/>
  <c r="S134" i="47"/>
  <c r="S322" i="47" s="1"/>
  <c r="T296" i="47"/>
  <c r="T133" i="47"/>
  <c r="T321" i="47" s="1"/>
  <c r="T132" i="47"/>
  <c r="T320" i="47" s="1"/>
  <c r="T134" i="47"/>
  <c r="T322" i="47" s="1"/>
  <c r="M318" i="47"/>
  <c r="L79" i="44"/>
  <c r="I239" i="44"/>
  <c r="Q299" i="47"/>
  <c r="Q55" i="47"/>
  <c r="Q257" i="47" s="1"/>
  <c r="Q318" i="47"/>
  <c r="R296" i="47"/>
  <c r="R132" i="47"/>
  <c r="R320" i="47" s="1"/>
  <c r="R133" i="47"/>
  <c r="R321" i="47" s="1"/>
  <c r="R134" i="47"/>
  <c r="R322" i="47" s="1"/>
  <c r="C50" i="57"/>
  <c r="C51" i="57" s="1"/>
  <c r="S175" i="47"/>
  <c r="S53" i="47"/>
  <c r="U88" i="56"/>
  <c r="BM252" i="46"/>
  <c r="BO218" i="46"/>
  <c r="T54" i="47"/>
  <c r="T176" i="47"/>
  <c r="E296" i="47"/>
  <c r="E132" i="47"/>
  <c r="E320" i="47" s="1"/>
  <c r="E133" i="47"/>
  <c r="E321" i="47" s="1"/>
  <c r="E134" i="47"/>
  <c r="E322" i="47" s="1"/>
  <c r="H296" i="47"/>
  <c r="H132" i="47"/>
  <c r="H320" i="47" s="1"/>
  <c r="H133" i="47"/>
  <c r="H321" i="47" s="1"/>
  <c r="H134" i="47"/>
  <c r="H322" i="47" s="1"/>
  <c r="N318" i="47"/>
  <c r="O318" i="47"/>
  <c r="U175" i="47"/>
  <c r="U53" i="47"/>
  <c r="U176" i="47"/>
  <c r="U54" i="47"/>
  <c r="V91" i="56"/>
  <c r="V255" i="56" s="1"/>
  <c r="BN256" i="46"/>
  <c r="F28" i="65"/>
  <c r="F27" i="65"/>
  <c r="BS106" i="46"/>
  <c r="CO106" i="46" s="1"/>
  <c r="E106" i="56"/>
  <c r="D106" i="56" s="1"/>
  <c r="K104" i="44" s="1"/>
  <c r="L104" i="44" s="1"/>
  <c r="E118" i="56"/>
  <c r="D118" i="56" s="1"/>
  <c r="K116" i="44" s="1"/>
  <c r="L116" i="44" s="1"/>
  <c r="BS118" i="46"/>
  <c r="CO118" i="46" s="1"/>
  <c r="BS101" i="46"/>
  <c r="CO101" i="46" s="1"/>
  <c r="E101" i="56"/>
  <c r="D101" i="56" s="1"/>
  <c r="K99" i="44" s="1"/>
  <c r="L99" i="44" s="1"/>
  <c r="BS88" i="46"/>
  <c r="AW252" i="46"/>
  <c r="E88" i="56"/>
  <c r="AY218" i="46"/>
  <c r="BS104" i="46"/>
  <c r="CO104" i="46" s="1"/>
  <c r="E104" i="56"/>
  <c r="D104" i="56" s="1"/>
  <c r="K102" i="44" s="1"/>
  <c r="L102" i="44" s="1"/>
  <c r="BS107" i="46"/>
  <c r="CO107" i="46" s="1"/>
  <c r="E107" i="56"/>
  <c r="D107" i="56" s="1"/>
  <c r="K105" i="44" s="1"/>
  <c r="L105" i="44" s="1"/>
  <c r="E108" i="56"/>
  <c r="D108" i="56" s="1"/>
  <c r="K106" i="44" s="1"/>
  <c r="L106" i="44" s="1"/>
  <c r="BS108" i="46"/>
  <c r="CO108" i="46" s="1"/>
  <c r="BS113" i="46"/>
  <c r="CO113" i="46" s="1"/>
  <c r="E113" i="56"/>
  <c r="D113" i="56" s="1"/>
  <c r="K111" i="44" s="1"/>
  <c r="L111" i="44" s="1"/>
  <c r="BS120" i="46"/>
  <c r="CO120" i="46" s="1"/>
  <c r="E120" i="56"/>
  <c r="D120" i="56" s="1"/>
  <c r="K118" i="44" s="1"/>
  <c r="L118" i="44" s="1"/>
  <c r="BS90" i="46"/>
  <c r="CO90" i="46" s="1"/>
  <c r="E90" i="56"/>
  <c r="BS114" i="46"/>
  <c r="CO114" i="46" s="1"/>
  <c r="E114" i="56"/>
  <c r="D114" i="56" s="1"/>
  <c r="K112" i="44" s="1"/>
  <c r="L112" i="44" s="1"/>
  <c r="BS116" i="46"/>
  <c r="CO116" i="46" s="1"/>
  <c r="E116" i="56"/>
  <c r="D116" i="56" s="1"/>
  <c r="K114" i="44" s="1"/>
  <c r="L114" i="44" s="1"/>
  <c r="BS91" i="46"/>
  <c r="E91" i="56"/>
  <c r="AW256" i="46"/>
  <c r="BS98" i="46"/>
  <c r="CO98" i="46" s="1"/>
  <c r="E98" i="56"/>
  <c r="D98" i="56" s="1"/>
  <c r="E348" i="47"/>
  <c r="E227" i="47"/>
  <c r="E229" i="47"/>
  <c r="E382" i="47" s="1"/>
  <c r="E230" i="47"/>
  <c r="E383" i="47" s="1"/>
  <c r="E231" i="47"/>
  <c r="E384" i="47" s="1"/>
  <c r="K176" i="47"/>
  <c r="K54" i="47"/>
  <c r="L91" i="56"/>
  <c r="L255" i="56" s="1"/>
  <c r="BD256" i="46"/>
  <c r="E27" i="65"/>
  <c r="E28" i="65"/>
  <c r="P348" i="47"/>
  <c r="P227" i="47"/>
  <c r="P230" i="47"/>
  <c r="P383" i="47" s="1"/>
  <c r="P229" i="47"/>
  <c r="P382" i="47" s="1"/>
  <c r="P231" i="47"/>
  <c r="P384" i="47" s="1"/>
  <c r="O28" i="65"/>
  <c r="O27" i="65"/>
  <c r="U296" i="47"/>
  <c r="U132" i="47"/>
  <c r="U320" i="47" s="1"/>
  <c r="U133" i="47"/>
  <c r="U321" i="47" s="1"/>
  <c r="U134" i="47"/>
  <c r="U322" i="47" s="1"/>
  <c r="F296" i="47"/>
  <c r="F133" i="47"/>
  <c r="F321" i="47" s="1"/>
  <c r="F132" i="47"/>
  <c r="F320" i="47" s="1"/>
  <c r="F134" i="47"/>
  <c r="F322" i="47" s="1"/>
  <c r="W175" i="47"/>
  <c r="W53" i="47"/>
  <c r="BB252" i="46"/>
  <c r="J88" i="56"/>
  <c r="BD218" i="46"/>
  <c r="I175" i="47"/>
  <c r="I53" i="47"/>
  <c r="I177" i="47"/>
  <c r="I351" i="47" s="1"/>
  <c r="I104" i="47"/>
  <c r="J91" i="56"/>
  <c r="J255" i="56" s="1"/>
  <c r="BB256" i="46"/>
  <c r="R54" i="47"/>
  <c r="R176" i="47"/>
  <c r="V53" i="47"/>
  <c r="V175" i="47"/>
  <c r="V54" i="47"/>
  <c r="V176" i="47"/>
  <c r="V104" i="47"/>
  <c r="V177" i="47"/>
  <c r="V351" i="47" s="1"/>
  <c r="V227" i="47"/>
  <c r="V348" i="47"/>
  <c r="V229" i="47"/>
  <c r="V382" i="47" s="1"/>
  <c r="V230" i="47"/>
  <c r="V383" i="47" s="1"/>
  <c r="V231" i="47"/>
  <c r="V384" i="47" s="1"/>
  <c r="D383" i="47"/>
  <c r="C171" i="47"/>
  <c r="C348" i="47" s="1"/>
  <c r="D321" i="47"/>
  <c r="C24" i="78"/>
  <c r="D24" i="78" s="1"/>
  <c r="C98" i="47"/>
  <c r="C296" i="47" s="1"/>
  <c r="L299" i="47"/>
  <c r="L55" i="47"/>
  <c r="L257" i="47" s="1"/>
  <c r="BC263" i="46"/>
  <c r="R348" i="47"/>
  <c r="R227" i="47"/>
  <c r="R229" i="47"/>
  <c r="R382" i="47" s="1"/>
  <c r="R230" i="47"/>
  <c r="R383" i="47" s="1"/>
  <c r="R231" i="47"/>
  <c r="R384" i="47" s="1"/>
  <c r="G91" i="56"/>
  <c r="G255" i="56" s="1"/>
  <c r="AY256" i="46"/>
  <c r="F175" i="47"/>
  <c r="F53" i="47"/>
  <c r="J318" i="47"/>
  <c r="J296" i="47"/>
  <c r="J133" i="47"/>
  <c r="J321" i="47" s="1"/>
  <c r="J132" i="47"/>
  <c r="J320" i="47" s="1"/>
  <c r="J134" i="47"/>
  <c r="J322" i="47" s="1"/>
  <c r="D65" i="57"/>
  <c r="C65" i="57" s="1"/>
  <c r="C63" i="57"/>
  <c r="C64" i="57" s="1"/>
  <c r="K296" i="47"/>
  <c r="K133" i="47"/>
  <c r="K321" i="47" s="1"/>
  <c r="K132" i="47"/>
  <c r="K320" i="47" s="1"/>
  <c r="K134" i="47"/>
  <c r="K322" i="47" s="1"/>
  <c r="K380" i="47"/>
  <c r="I219" i="56"/>
  <c r="N348" i="47"/>
  <c r="N227" i="47"/>
  <c r="N229" i="47"/>
  <c r="N382" i="47" s="1"/>
  <c r="N230" i="47"/>
  <c r="N383" i="47" s="1"/>
  <c r="N231" i="47"/>
  <c r="N384" i="47" s="1"/>
  <c r="BI252" i="46"/>
  <c r="Q88" i="56"/>
  <c r="BK218" i="46"/>
  <c r="P177" i="47"/>
  <c r="P351" i="47" s="1"/>
  <c r="P104" i="47"/>
  <c r="C277" i="47"/>
  <c r="G220" i="46"/>
  <c r="P296" i="47"/>
  <c r="P133" i="47"/>
  <c r="P321" i="47" s="1"/>
  <c r="P132" i="47"/>
  <c r="P320" i="47" s="1"/>
  <c r="P134" i="47"/>
  <c r="P322" i="47" s="1"/>
  <c r="W318" i="47"/>
  <c r="U348" i="47"/>
  <c r="U227" i="47"/>
  <c r="U230" i="47"/>
  <c r="U383" i="47" s="1"/>
  <c r="U229" i="47"/>
  <c r="U382" i="47" s="1"/>
  <c r="U231" i="47"/>
  <c r="U384" i="47" s="1"/>
  <c r="O251" i="56"/>
  <c r="N19" i="57"/>
  <c r="N101" i="47"/>
  <c r="M177" i="47"/>
  <c r="M351" i="47" s="1"/>
  <c r="M104" i="47"/>
  <c r="M175" i="47"/>
  <c r="M53" i="47"/>
  <c r="N88" i="56"/>
  <c r="BF252" i="46"/>
  <c r="BH218" i="46"/>
  <c r="P91" i="56"/>
  <c r="P255" i="56" s="1"/>
  <c r="BH256" i="46"/>
  <c r="O177" i="47"/>
  <c r="O351" i="47" s="1"/>
  <c r="O104" i="47"/>
  <c r="V296" i="47"/>
  <c r="V132" i="47"/>
  <c r="V320" i="47" s="1"/>
  <c r="V133" i="47"/>
  <c r="V321" i="47" s="1"/>
  <c r="V134" i="47"/>
  <c r="V322" i="47" s="1"/>
  <c r="G318" i="47"/>
  <c r="G296" i="47"/>
  <c r="G132" i="47"/>
  <c r="G320" i="47" s="1"/>
  <c r="G133" i="47"/>
  <c r="G321" i="47" s="1"/>
  <c r="G134" i="47"/>
  <c r="G322" i="47" s="1"/>
  <c r="F348" i="47"/>
  <c r="F227" i="47"/>
  <c r="F230" i="47"/>
  <c r="F383" i="47" s="1"/>
  <c r="F229" i="47"/>
  <c r="F382" i="47" s="1"/>
  <c r="F231" i="47"/>
  <c r="F384" i="47" s="1"/>
  <c r="AX252" i="46"/>
  <c r="F88" i="56"/>
  <c r="AZ218" i="46"/>
  <c r="C23" i="74"/>
  <c r="D26" i="74"/>
  <c r="D30" i="74" s="1"/>
  <c r="D20" i="78"/>
  <c r="C19" i="65"/>
  <c r="D22" i="65"/>
  <c r="T348" i="47"/>
  <c r="T227" i="47"/>
  <c r="T229" i="47"/>
  <c r="T382" i="47" s="1"/>
  <c r="T230" i="47"/>
  <c r="T383" i="47" s="1"/>
  <c r="T231" i="47"/>
  <c r="T384" i="47" s="1"/>
  <c r="M219" i="56"/>
  <c r="L296" i="47"/>
  <c r="L132" i="47"/>
  <c r="L320" i="47" s="1"/>
  <c r="L133" i="47"/>
  <c r="L321" i="47" s="1"/>
  <c r="L134" i="47"/>
  <c r="L322" i="47" s="1"/>
  <c r="I318" i="47"/>
  <c r="L348" i="47"/>
  <c r="L227" i="47"/>
  <c r="L229" i="47"/>
  <c r="L382" i="47" s="1"/>
  <c r="L230" i="47"/>
  <c r="L383" i="47" s="1"/>
  <c r="L231" i="47"/>
  <c r="L384" i="47" s="1"/>
  <c r="S318" i="47"/>
  <c r="T318" i="47"/>
  <c r="M296" i="47"/>
  <c r="M132" i="47"/>
  <c r="M320" i="47" s="1"/>
  <c r="M133" i="47"/>
  <c r="M321" i="47" s="1"/>
  <c r="M134" i="47"/>
  <c r="M322" i="47" s="1"/>
  <c r="C41" i="57"/>
  <c r="D242" i="56"/>
  <c r="H251" i="56" l="1"/>
  <c r="M262" i="56"/>
  <c r="BE263" i="46"/>
  <c r="G101" i="47"/>
  <c r="G174" i="47" s="1"/>
  <c r="K251" i="56"/>
  <c r="K262" i="56" s="1"/>
  <c r="K219" i="56"/>
  <c r="H219" i="56"/>
  <c r="BA263" i="46"/>
  <c r="BJ263" i="46"/>
  <c r="R262" i="56"/>
  <c r="BG263" i="46"/>
  <c r="AX263" i="46"/>
  <c r="BF263" i="46"/>
  <c r="BI263" i="46"/>
  <c r="N299" i="47"/>
  <c r="BM263" i="46"/>
  <c r="I262" i="56"/>
  <c r="O262" i="56"/>
  <c r="H262" i="56"/>
  <c r="C23" i="73"/>
  <c r="C27" i="78"/>
  <c r="D27" i="78" s="1"/>
  <c r="C22" i="65"/>
  <c r="C26" i="74"/>
  <c r="L380" i="47"/>
  <c r="T380" i="47"/>
  <c r="D28" i="65"/>
  <c r="D27" i="65"/>
  <c r="F251" i="56"/>
  <c r="F262" i="56" s="1"/>
  <c r="E19" i="57"/>
  <c r="E101" i="47"/>
  <c r="F219" i="56"/>
  <c r="M299" i="47"/>
  <c r="M55" i="47"/>
  <c r="M257" i="47" s="1"/>
  <c r="N107" i="47"/>
  <c r="N136" i="47" s="1"/>
  <c r="N16" i="47" s="1"/>
  <c r="N52" i="47"/>
  <c r="N174" i="47"/>
  <c r="N298" i="47"/>
  <c r="P299" i="47"/>
  <c r="P55" i="47"/>
  <c r="P257" i="47" s="1"/>
  <c r="C230" i="47"/>
  <c r="C383" i="47" s="1"/>
  <c r="I55" i="47"/>
  <c r="I257" i="47" s="1"/>
  <c r="I299" i="47"/>
  <c r="BB263" i="46"/>
  <c r="G52" i="47"/>
  <c r="P380" i="47"/>
  <c r="E380" i="47"/>
  <c r="CO91" i="46"/>
  <c r="BQ256" i="46"/>
  <c r="E251" i="56"/>
  <c r="D88" i="56"/>
  <c r="D19" i="57"/>
  <c r="D101" i="47"/>
  <c r="E219" i="56"/>
  <c r="CO88" i="46"/>
  <c r="BQ252" i="46"/>
  <c r="BS218" i="46"/>
  <c r="U251" i="56"/>
  <c r="U262" i="56" s="1"/>
  <c r="T19" i="57"/>
  <c r="T101" i="47"/>
  <c r="U219" i="56"/>
  <c r="J239" i="44"/>
  <c r="C30" i="75"/>
  <c r="D235" i="47"/>
  <c r="BH263" i="46"/>
  <c r="O380" i="47"/>
  <c r="AY263" i="46"/>
  <c r="J24" i="57"/>
  <c r="J21" i="57"/>
  <c r="J77" i="57" s="1"/>
  <c r="Q380" i="47"/>
  <c r="D233" i="47"/>
  <c r="C27" i="73"/>
  <c r="H380" i="47"/>
  <c r="BO263" i="46"/>
  <c r="R299" i="47"/>
  <c r="R55" i="47"/>
  <c r="R257" i="47" s="1"/>
  <c r="S251" i="56"/>
  <c r="S262" i="56" s="1"/>
  <c r="R19" i="57"/>
  <c r="R101" i="47"/>
  <c r="S219" i="56"/>
  <c r="BP263" i="46"/>
  <c r="L251" i="56"/>
  <c r="L262" i="56" s="1"/>
  <c r="K19" i="57"/>
  <c r="K101" i="47"/>
  <c r="L219" i="56"/>
  <c r="K299" i="47"/>
  <c r="K55" i="47"/>
  <c r="K257" i="47" s="1"/>
  <c r="V251" i="56"/>
  <c r="V262" i="56" s="1"/>
  <c r="U101" i="47"/>
  <c r="U19" i="57"/>
  <c r="V219" i="56"/>
  <c r="U299" i="47"/>
  <c r="U55" i="47"/>
  <c r="U257" i="47" s="1"/>
  <c r="T251" i="56"/>
  <c r="T262" i="56" s="1"/>
  <c r="S19" i="57"/>
  <c r="S101" i="47"/>
  <c r="T219" i="56"/>
  <c r="Q24" i="57"/>
  <c r="Q21" i="57"/>
  <c r="H24" i="57"/>
  <c r="H21" i="57"/>
  <c r="H77" i="57" s="1"/>
  <c r="C30" i="74"/>
  <c r="D234" i="47"/>
  <c r="F380" i="47"/>
  <c r="O299" i="47"/>
  <c r="O55" i="47"/>
  <c r="O257" i="47" s="1"/>
  <c r="N251" i="56"/>
  <c r="N262" i="56" s="1"/>
  <c r="M101" i="47"/>
  <c r="M19" i="57"/>
  <c r="N219" i="56"/>
  <c r="N24" i="57"/>
  <c r="N21" i="57"/>
  <c r="U380" i="47"/>
  <c r="P101" i="47"/>
  <c r="Q251" i="56"/>
  <c r="Q262" i="56" s="1"/>
  <c r="P19" i="57"/>
  <c r="Q219" i="56"/>
  <c r="N380" i="47"/>
  <c r="R380" i="47"/>
  <c r="C133" i="47"/>
  <c r="C321" i="47" s="1"/>
  <c r="V380" i="47"/>
  <c r="V299" i="47"/>
  <c r="V55" i="47"/>
  <c r="V257" i="47" s="1"/>
  <c r="J251" i="56"/>
  <c r="J262" i="56" s="1"/>
  <c r="I101" i="47"/>
  <c r="I19" i="57"/>
  <c r="J219" i="56"/>
  <c r="G24" i="57"/>
  <c r="G21" i="57"/>
  <c r="G77" i="57" s="1"/>
  <c r="D91" i="56"/>
  <c r="E255" i="56"/>
  <c r="D103" i="47"/>
  <c r="D90" i="56"/>
  <c r="K90" i="44" s="1"/>
  <c r="L90" i="44" s="1"/>
  <c r="AW263" i="46"/>
  <c r="M380" i="47"/>
  <c r="C24" i="70"/>
  <c r="C20" i="71"/>
  <c r="D23" i="71"/>
  <c r="C26" i="75"/>
  <c r="E299" i="47"/>
  <c r="E55" i="47"/>
  <c r="E257" i="47" s="1"/>
  <c r="P251" i="56"/>
  <c r="P262" i="56" s="1"/>
  <c r="O19" i="57"/>
  <c r="O101" i="47"/>
  <c r="P219" i="56"/>
  <c r="C25" i="69"/>
  <c r="D28" i="69"/>
  <c r="F299" i="47"/>
  <c r="F55" i="47"/>
  <c r="F257" i="47" s="1"/>
  <c r="G251" i="56"/>
  <c r="G262" i="56" s="1"/>
  <c r="F101" i="47"/>
  <c r="F19" i="57"/>
  <c r="G219" i="56"/>
  <c r="J107" i="47"/>
  <c r="J136" i="47" s="1"/>
  <c r="J16" i="47" s="1"/>
  <c r="J298" i="47"/>
  <c r="J301" i="47" s="1"/>
  <c r="J324" i="47" s="1"/>
  <c r="J174" i="47"/>
  <c r="J52" i="47"/>
  <c r="S380" i="47"/>
  <c r="C132" i="47"/>
  <c r="C320" i="47" s="1"/>
  <c r="C134" i="47"/>
  <c r="C322" i="47" s="1"/>
  <c r="C227" i="47"/>
  <c r="C380" i="47" s="1"/>
  <c r="C229" i="47"/>
  <c r="C382" i="47" s="1"/>
  <c r="C231" i="47"/>
  <c r="C384" i="47" s="1"/>
  <c r="W251" i="56"/>
  <c r="W262" i="56" s="1"/>
  <c r="V101" i="47"/>
  <c r="V19" i="57"/>
  <c r="W219" i="56"/>
  <c r="BK263" i="46"/>
  <c r="X251" i="56"/>
  <c r="X262" i="56" s="1"/>
  <c r="W101" i="47"/>
  <c r="W19" i="57"/>
  <c r="X219" i="56"/>
  <c r="W299" i="47"/>
  <c r="W55" i="47"/>
  <c r="W257" i="47" s="1"/>
  <c r="W380" i="47"/>
  <c r="BD263" i="46"/>
  <c r="D102" i="47"/>
  <c r="D89" i="56"/>
  <c r="K89" i="44" s="1"/>
  <c r="L89" i="44" s="1"/>
  <c r="D177" i="47"/>
  <c r="D94" i="56"/>
  <c r="K94" i="44" s="1"/>
  <c r="L94" i="44" s="1"/>
  <c r="D104" i="47"/>
  <c r="BN263" i="46"/>
  <c r="T299" i="47"/>
  <c r="T55" i="47"/>
  <c r="T257" i="47" s="1"/>
  <c r="BL263" i="46"/>
  <c r="S299" i="47"/>
  <c r="S55" i="47"/>
  <c r="S257" i="47" s="1"/>
  <c r="L107" i="47"/>
  <c r="L136" i="47" s="1"/>
  <c r="L16" i="47" s="1"/>
  <c r="L174" i="47"/>
  <c r="L298" i="47"/>
  <c r="L301" i="47" s="1"/>
  <c r="L324" i="47" s="1"/>
  <c r="L52" i="47"/>
  <c r="L24" i="57"/>
  <c r="L21" i="57"/>
  <c r="L77" i="57" s="1"/>
  <c r="Q107" i="47"/>
  <c r="Q136" i="47" s="1"/>
  <c r="Q16" i="47" s="1"/>
  <c r="Q52" i="47"/>
  <c r="Q174" i="47"/>
  <c r="Q298" i="47"/>
  <c r="Q301" i="47" s="1"/>
  <c r="Q324" i="47" s="1"/>
  <c r="H107" i="47"/>
  <c r="H136" i="47" s="1"/>
  <c r="H16" i="47" s="1"/>
  <c r="H298" i="47"/>
  <c r="H301" i="47" s="1"/>
  <c r="H324" i="47" s="1"/>
  <c r="H174" i="47"/>
  <c r="H52" i="47"/>
  <c r="G298" i="47" l="1"/>
  <c r="G301" i="47" s="1"/>
  <c r="G324" i="47" s="1"/>
  <c r="G107" i="47"/>
  <c r="G136" i="47" s="1"/>
  <c r="G16" i="47" s="1"/>
  <c r="N301" i="47"/>
  <c r="N324" i="47" s="1"/>
  <c r="BQ263" i="46"/>
  <c r="CO218" i="46"/>
  <c r="H222" i="46" s="1"/>
  <c r="E222" i="46" s="1"/>
  <c r="C23" i="71"/>
  <c r="H181" i="47"/>
  <c r="H237" i="47" s="1"/>
  <c r="H17" i="47" s="1"/>
  <c r="H350" i="47"/>
  <c r="H353" i="47" s="1"/>
  <c r="Q181" i="47"/>
  <c r="Q237" i="47" s="1"/>
  <c r="Q17" i="47" s="1"/>
  <c r="Q350" i="47"/>
  <c r="Q353" i="47" s="1"/>
  <c r="V107" i="47"/>
  <c r="V136" i="47" s="1"/>
  <c r="V16" i="47" s="1"/>
  <c r="V174" i="47"/>
  <c r="V298" i="47"/>
  <c r="V301" i="47" s="1"/>
  <c r="V324" i="47" s="1"/>
  <c r="V52" i="47"/>
  <c r="J181" i="47"/>
  <c r="J237" i="47" s="1"/>
  <c r="J17" i="47" s="1"/>
  <c r="J350" i="47"/>
  <c r="J353" i="47" s="1"/>
  <c r="J390" i="47" s="1"/>
  <c r="F24" i="57"/>
  <c r="F21" i="57"/>
  <c r="F77" i="57" s="1"/>
  <c r="D33" i="69"/>
  <c r="D34" i="69"/>
  <c r="O107" i="47"/>
  <c r="O136" i="47" s="1"/>
  <c r="O16" i="47" s="1"/>
  <c r="O174" i="47"/>
  <c r="O298" i="47"/>
  <c r="O301" i="47" s="1"/>
  <c r="O324" i="47" s="1"/>
  <c r="O52" i="47"/>
  <c r="C103" i="47"/>
  <c r="D176" i="47"/>
  <c r="C176" i="47" s="1"/>
  <c r="D54" i="47"/>
  <c r="C54" i="47" s="1"/>
  <c r="K91" i="44"/>
  <c r="D255" i="56"/>
  <c r="I24" i="57"/>
  <c r="I21" i="57"/>
  <c r="I77" i="57" s="1"/>
  <c r="M24" i="57"/>
  <c r="M21" i="57"/>
  <c r="D387" i="47"/>
  <c r="C234" i="47"/>
  <c r="C387" i="47" s="1"/>
  <c r="S24" i="57"/>
  <c r="S21" i="57"/>
  <c r="U107" i="47"/>
  <c r="U136" i="47" s="1"/>
  <c r="U16" i="47" s="1"/>
  <c r="U174" i="47"/>
  <c r="U298" i="47"/>
  <c r="U301" i="47" s="1"/>
  <c r="U324" i="47" s="1"/>
  <c r="U52" i="47"/>
  <c r="K24" i="57"/>
  <c r="K21" i="57"/>
  <c r="K77" i="57" s="1"/>
  <c r="R52" i="47"/>
  <c r="R107" i="47"/>
  <c r="R136" i="47" s="1"/>
  <c r="R16" i="47" s="1"/>
  <c r="R298" i="47"/>
  <c r="R301" i="47" s="1"/>
  <c r="R324" i="47" s="1"/>
  <c r="R174" i="47"/>
  <c r="D386" i="47"/>
  <c r="C233" i="47"/>
  <c r="C386" i="47" s="1"/>
  <c r="Q390" i="47"/>
  <c r="D388" i="47"/>
  <c r="C235" i="47"/>
  <c r="C388" i="47" s="1"/>
  <c r="T107" i="47"/>
  <c r="T136" i="47" s="1"/>
  <c r="T16" i="47" s="1"/>
  <c r="T298" i="47"/>
  <c r="T301" i="47" s="1"/>
  <c r="T324" i="47" s="1"/>
  <c r="T174" i="47"/>
  <c r="T52" i="47"/>
  <c r="E220" i="56"/>
  <c r="C19" i="57"/>
  <c r="D24" i="57"/>
  <c r="D21" i="57"/>
  <c r="D77" i="57" s="1"/>
  <c r="E262" i="56"/>
  <c r="G58" i="47"/>
  <c r="G85" i="47" s="1"/>
  <c r="G14" i="47" s="1"/>
  <c r="G256" i="47"/>
  <c r="G259" i="47" s="1"/>
  <c r="G281" i="47" s="1"/>
  <c r="N181" i="47"/>
  <c r="N237" i="47" s="1"/>
  <c r="N17" i="47" s="1"/>
  <c r="N350" i="47"/>
  <c r="N353" i="47" s="1"/>
  <c r="E24" i="57"/>
  <c r="E21" i="57"/>
  <c r="E77" i="57" s="1"/>
  <c r="W24" i="57"/>
  <c r="W21" i="57"/>
  <c r="H58" i="47"/>
  <c r="H85" i="47" s="1"/>
  <c r="H14" i="47" s="1"/>
  <c r="H256" i="47"/>
  <c r="H259" i="47" s="1"/>
  <c r="H281" i="47" s="1"/>
  <c r="Q58" i="47"/>
  <c r="Q85" i="47" s="1"/>
  <c r="Q14" i="47" s="1"/>
  <c r="Q256" i="47"/>
  <c r="Q259" i="47" s="1"/>
  <c r="Q281" i="47" s="1"/>
  <c r="L58" i="47"/>
  <c r="L85" i="47" s="1"/>
  <c r="L14" i="47" s="1"/>
  <c r="L256" i="47"/>
  <c r="L259" i="47" s="1"/>
  <c r="L281" i="47" s="1"/>
  <c r="L181" i="47"/>
  <c r="L237" i="47" s="1"/>
  <c r="L17" i="47" s="1"/>
  <c r="L350" i="47"/>
  <c r="L353" i="47" s="1"/>
  <c r="L390" i="47" s="1"/>
  <c r="D299" i="47"/>
  <c r="C104" i="47"/>
  <c r="C299" i="47" s="1"/>
  <c r="D55" i="47"/>
  <c r="D351" i="47"/>
  <c r="C177" i="47"/>
  <c r="C351" i="47" s="1"/>
  <c r="C102" i="47"/>
  <c r="D53" i="47"/>
  <c r="C53" i="47" s="1"/>
  <c r="D175" i="47"/>
  <c r="C175" i="47" s="1"/>
  <c r="W107" i="47"/>
  <c r="W136" i="47" s="1"/>
  <c r="W16" i="47" s="1"/>
  <c r="W298" i="47"/>
  <c r="W301" i="47" s="1"/>
  <c r="W324" i="47" s="1"/>
  <c r="W52" i="47"/>
  <c r="W174" i="47"/>
  <c r="V24" i="57"/>
  <c r="V21" i="57"/>
  <c r="J58" i="47"/>
  <c r="J85" i="47" s="1"/>
  <c r="J14" i="47" s="1"/>
  <c r="J256" i="47"/>
  <c r="J259" i="47" s="1"/>
  <c r="J281" i="47" s="1"/>
  <c r="F298" i="47"/>
  <c r="F301" i="47" s="1"/>
  <c r="F324" i="47" s="1"/>
  <c r="F107" i="47"/>
  <c r="F136" i="47" s="1"/>
  <c r="F16" i="47" s="1"/>
  <c r="F174" i="47"/>
  <c r="F52" i="47"/>
  <c r="C28" i="69"/>
  <c r="O24" i="57"/>
  <c r="O21" i="57"/>
  <c r="I107" i="47"/>
  <c r="I136" i="47" s="1"/>
  <c r="I16" i="47" s="1"/>
  <c r="I52" i="47"/>
  <c r="I298" i="47"/>
  <c r="I301" i="47" s="1"/>
  <c r="I324" i="47" s="1"/>
  <c r="I174" i="47"/>
  <c r="N390" i="47"/>
  <c r="P24" i="57"/>
  <c r="P21" i="57"/>
  <c r="P298" i="47"/>
  <c r="P301" i="47" s="1"/>
  <c r="P324" i="47" s="1"/>
  <c r="P107" i="47"/>
  <c r="P136" i="47" s="1"/>
  <c r="P16" i="47" s="1"/>
  <c r="P52" i="47"/>
  <c r="P174" i="47"/>
  <c r="N77" i="57"/>
  <c r="N67" i="57"/>
  <c r="N71" i="57" s="1"/>
  <c r="N81" i="57" s="1"/>
  <c r="M107" i="47"/>
  <c r="M136" i="47" s="1"/>
  <c r="M16" i="47" s="1"/>
  <c r="M298" i="47"/>
  <c r="M301" i="47" s="1"/>
  <c r="M324" i="47" s="1"/>
  <c r="M52" i="47"/>
  <c r="M174" i="47"/>
  <c r="Q77" i="57"/>
  <c r="Q67" i="57"/>
  <c r="Q71" i="57" s="1"/>
  <c r="Q81" i="57" s="1"/>
  <c r="S107" i="47"/>
  <c r="S136" i="47" s="1"/>
  <c r="S16" i="47" s="1"/>
  <c r="S298" i="47"/>
  <c r="S301" i="47" s="1"/>
  <c r="S324" i="47" s="1"/>
  <c r="S174" i="47"/>
  <c r="S52" i="47"/>
  <c r="U24" i="57"/>
  <c r="U21" i="57"/>
  <c r="K298" i="47"/>
  <c r="K301" i="47" s="1"/>
  <c r="K324" i="47" s="1"/>
  <c r="K107" i="47"/>
  <c r="K136" i="47" s="1"/>
  <c r="K16" i="47" s="1"/>
  <c r="K174" i="47"/>
  <c r="K52" i="47"/>
  <c r="R24" i="57"/>
  <c r="R21" i="57"/>
  <c r="H390" i="47"/>
  <c r="T24" i="57"/>
  <c r="T21" i="57"/>
  <c r="H220" i="46"/>
  <c r="D107" i="47"/>
  <c r="D136" i="47" s="1"/>
  <c r="D298" i="47"/>
  <c r="C101" i="47"/>
  <c r="D174" i="47"/>
  <c r="D52" i="47"/>
  <c r="D251" i="56"/>
  <c r="K88" i="44"/>
  <c r="D219" i="56"/>
  <c r="I220" i="46" s="1"/>
  <c r="G350" i="47"/>
  <c r="G353" i="47" s="1"/>
  <c r="G390" i="47" s="1"/>
  <c r="G181" i="47"/>
  <c r="G237" i="47" s="1"/>
  <c r="G17" i="47" s="1"/>
  <c r="N58" i="47"/>
  <c r="N85" i="47" s="1"/>
  <c r="N14" i="47" s="1"/>
  <c r="N256" i="47"/>
  <c r="N259" i="47" s="1"/>
  <c r="N281" i="47" s="1"/>
  <c r="E107" i="47"/>
  <c r="E136" i="47" s="1"/>
  <c r="E16" i="47" s="1"/>
  <c r="E298" i="47"/>
  <c r="E301" i="47" s="1"/>
  <c r="E324" i="47" s="1"/>
  <c r="E52" i="47"/>
  <c r="E174" i="47"/>
  <c r="D301" i="47" l="1"/>
  <c r="D324" i="47" s="1"/>
  <c r="D262" i="56"/>
  <c r="U77" i="57"/>
  <c r="U67" i="57"/>
  <c r="U71" i="57" s="1"/>
  <c r="U81" i="57" s="1"/>
  <c r="S58" i="47"/>
  <c r="S85" i="47" s="1"/>
  <c r="S14" i="47" s="1"/>
  <c r="S256" i="47"/>
  <c r="S259" i="47" s="1"/>
  <c r="S281" i="47" s="1"/>
  <c r="M58" i="47"/>
  <c r="M85" i="47" s="1"/>
  <c r="M14" i="47" s="1"/>
  <c r="M256" i="47"/>
  <c r="M259" i="47" s="1"/>
  <c r="M281" i="47" s="1"/>
  <c r="O77" i="57"/>
  <c r="O67" i="57"/>
  <c r="O71" i="57" s="1"/>
  <c r="O81" i="57" s="1"/>
  <c r="E58" i="47"/>
  <c r="E85" i="47" s="1"/>
  <c r="E14" i="47" s="1"/>
  <c r="E256" i="47"/>
  <c r="E259" i="47" s="1"/>
  <c r="E281" i="47" s="1"/>
  <c r="I248" i="44"/>
  <c r="L88" i="44"/>
  <c r="K216" i="44"/>
  <c r="D58" i="47"/>
  <c r="D85" i="47" s="1"/>
  <c r="D14" i="47" s="1"/>
  <c r="C52" i="47"/>
  <c r="D256" i="47"/>
  <c r="C298" i="47"/>
  <c r="C301" i="47" s="1"/>
  <c r="C324" i="47" s="1"/>
  <c r="C107" i="47"/>
  <c r="C136" i="47"/>
  <c r="D16" i="47"/>
  <c r="K181" i="47"/>
  <c r="K237" i="47" s="1"/>
  <c r="K17" i="47" s="1"/>
  <c r="K350" i="47"/>
  <c r="K353" i="47" s="1"/>
  <c r="K390" i="47" s="1"/>
  <c r="S181" i="47"/>
  <c r="S237" i="47" s="1"/>
  <c r="S17" i="47" s="1"/>
  <c r="S350" i="47"/>
  <c r="S353" i="47" s="1"/>
  <c r="S390" i="47" s="1"/>
  <c r="M350" i="47"/>
  <c r="M353" i="47" s="1"/>
  <c r="M390" i="47" s="1"/>
  <c r="M181" i="47"/>
  <c r="M237" i="47" s="1"/>
  <c r="M17" i="47" s="1"/>
  <c r="P181" i="47"/>
  <c r="P237" i="47" s="1"/>
  <c r="P17" i="47" s="1"/>
  <c r="P350" i="47"/>
  <c r="P353" i="47" s="1"/>
  <c r="P390" i="47" s="1"/>
  <c r="P77" i="57"/>
  <c r="P67" i="57"/>
  <c r="P71" i="57" s="1"/>
  <c r="P81" i="57" s="1"/>
  <c r="I181" i="47"/>
  <c r="I237" i="47" s="1"/>
  <c r="I17" i="47" s="1"/>
  <c r="I350" i="47"/>
  <c r="I353" i="47" s="1"/>
  <c r="I390" i="47" s="1"/>
  <c r="I58" i="47"/>
  <c r="I85" i="47" s="1"/>
  <c r="I14" i="47" s="1"/>
  <c r="I256" i="47"/>
  <c r="I259" i="47" s="1"/>
  <c r="I281" i="47" s="1"/>
  <c r="F58" i="47"/>
  <c r="F85" i="47" s="1"/>
  <c r="F14" i="47" s="1"/>
  <c r="F256" i="47"/>
  <c r="F259" i="47" s="1"/>
  <c r="F281" i="47" s="1"/>
  <c r="V77" i="57"/>
  <c r="V67" i="57"/>
  <c r="V71" i="57" s="1"/>
  <c r="V81" i="57" s="1"/>
  <c r="W181" i="47"/>
  <c r="W237" i="47" s="1"/>
  <c r="W17" i="47" s="1"/>
  <c r="W350" i="47"/>
  <c r="W353" i="47" s="1"/>
  <c r="W390" i="47" s="1"/>
  <c r="W77" i="57"/>
  <c r="W67" i="57"/>
  <c r="W71" i="57" s="1"/>
  <c r="W81" i="57" s="1"/>
  <c r="C24" i="57"/>
  <c r="T181" i="47"/>
  <c r="T237" i="47" s="1"/>
  <c r="T17" i="47" s="1"/>
  <c r="T350" i="47"/>
  <c r="T353" i="47" s="1"/>
  <c r="T390" i="47" s="1"/>
  <c r="R58" i="47"/>
  <c r="R85" i="47" s="1"/>
  <c r="R14" i="47" s="1"/>
  <c r="R256" i="47"/>
  <c r="R259" i="47" s="1"/>
  <c r="R281" i="47" s="1"/>
  <c r="L91" i="44"/>
  <c r="J252" i="44" s="1"/>
  <c r="I252" i="44"/>
  <c r="O256" i="47"/>
  <c r="O259" i="47" s="1"/>
  <c r="O281" i="47" s="1"/>
  <c r="O58" i="47"/>
  <c r="O85" i="47" s="1"/>
  <c r="O14" i="47" s="1"/>
  <c r="O181" i="47"/>
  <c r="O237" i="47" s="1"/>
  <c r="O17" i="47" s="1"/>
  <c r="O350" i="47"/>
  <c r="O353" i="47" s="1"/>
  <c r="O390" i="47" s="1"/>
  <c r="V58" i="47"/>
  <c r="V85" i="47" s="1"/>
  <c r="V14" i="47" s="1"/>
  <c r="V256" i="47"/>
  <c r="V259" i="47" s="1"/>
  <c r="V281" i="47" s="1"/>
  <c r="V181" i="47"/>
  <c r="V237" i="47" s="1"/>
  <c r="V17" i="47" s="1"/>
  <c r="V350" i="47"/>
  <c r="V353" i="47" s="1"/>
  <c r="V390" i="47" s="1"/>
  <c r="E181" i="47"/>
  <c r="E237" i="47" s="1"/>
  <c r="E17" i="47" s="1"/>
  <c r="E350" i="47"/>
  <c r="E353" i="47" s="1"/>
  <c r="E390" i="47" s="1"/>
  <c r="D350" i="47"/>
  <c r="D353" i="47" s="1"/>
  <c r="D390" i="47" s="1"/>
  <c r="D181" i="47"/>
  <c r="D237" i="47" s="1"/>
  <c r="C174" i="47"/>
  <c r="T77" i="57"/>
  <c r="T67" i="57"/>
  <c r="T71" i="57" s="1"/>
  <c r="T81" i="57" s="1"/>
  <c r="R77" i="57"/>
  <c r="R67" i="57"/>
  <c r="R71" i="57" s="1"/>
  <c r="R81" i="57" s="1"/>
  <c r="K58" i="47"/>
  <c r="K85" i="47" s="1"/>
  <c r="K14" i="47" s="1"/>
  <c r="K256" i="47"/>
  <c r="K259" i="47" s="1"/>
  <c r="K281" i="47" s="1"/>
  <c r="P58" i="47"/>
  <c r="P85" i="47" s="1"/>
  <c r="P14" i="47" s="1"/>
  <c r="P256" i="47"/>
  <c r="P259" i="47" s="1"/>
  <c r="P281" i="47" s="1"/>
  <c r="F181" i="47"/>
  <c r="F237" i="47" s="1"/>
  <c r="F17" i="47" s="1"/>
  <c r="F350" i="47"/>
  <c r="F353" i="47" s="1"/>
  <c r="F390" i="47" s="1"/>
  <c r="W58" i="47"/>
  <c r="W85" i="47" s="1"/>
  <c r="W14" i="47" s="1"/>
  <c r="W256" i="47"/>
  <c r="W259" i="47" s="1"/>
  <c r="W281" i="47" s="1"/>
  <c r="D257" i="47"/>
  <c r="C55" i="47"/>
  <c r="C257" i="47" s="1"/>
  <c r="C20" i="57"/>
  <c r="C21" i="57"/>
  <c r="V23" i="57"/>
  <c r="V25" i="57" s="1"/>
  <c r="M23" i="57"/>
  <c r="M25" i="57" s="1"/>
  <c r="S23" i="57"/>
  <c r="S25" i="57" s="1"/>
  <c r="T23" i="57"/>
  <c r="T25" i="57" s="1"/>
  <c r="J23" i="57"/>
  <c r="J25" i="57" s="1"/>
  <c r="K23" i="57"/>
  <c r="K25" i="57" s="1"/>
  <c r="L23" i="57"/>
  <c r="L25" i="57" s="1"/>
  <c r="P23" i="57"/>
  <c r="P25" i="57" s="1"/>
  <c r="G23" i="57"/>
  <c r="G25" i="57" s="1"/>
  <c r="D23" i="57"/>
  <c r="R23" i="57"/>
  <c r="R25" i="57" s="1"/>
  <c r="O23" i="57"/>
  <c r="O25" i="57" s="1"/>
  <c r="W23" i="57"/>
  <c r="W25" i="57" s="1"/>
  <c r="Q23" i="57"/>
  <c r="Q25" i="57" s="1"/>
  <c r="F23" i="57"/>
  <c r="F25" i="57" s="1"/>
  <c r="H23" i="57"/>
  <c r="H25" i="57" s="1"/>
  <c r="C22" i="57"/>
  <c r="N23" i="57"/>
  <c r="N25" i="57" s="1"/>
  <c r="I23" i="57"/>
  <c r="I25" i="57" s="1"/>
  <c r="U23" i="57"/>
  <c r="U25" i="57" s="1"/>
  <c r="E23" i="57"/>
  <c r="E25" i="57" s="1"/>
  <c r="T58" i="47"/>
  <c r="T85" i="47" s="1"/>
  <c r="T14" i="47" s="1"/>
  <c r="T256" i="47"/>
  <c r="T259" i="47" s="1"/>
  <c r="T281" i="47" s="1"/>
  <c r="R181" i="47"/>
  <c r="R237" i="47" s="1"/>
  <c r="R17" i="47" s="1"/>
  <c r="R350" i="47"/>
  <c r="R353" i="47" s="1"/>
  <c r="R390" i="47" s="1"/>
  <c r="U58" i="47"/>
  <c r="U85" i="47" s="1"/>
  <c r="U14" i="47" s="1"/>
  <c r="U256" i="47"/>
  <c r="U259" i="47" s="1"/>
  <c r="U281" i="47" s="1"/>
  <c r="U181" i="47"/>
  <c r="U237" i="47" s="1"/>
  <c r="U17" i="47" s="1"/>
  <c r="U350" i="47"/>
  <c r="U353" i="47" s="1"/>
  <c r="U390" i="47" s="1"/>
  <c r="S77" i="57"/>
  <c r="S67" i="57"/>
  <c r="S71" i="57" s="1"/>
  <c r="S81" i="57" s="1"/>
  <c r="M77" i="57"/>
  <c r="M67" i="57"/>
  <c r="M71" i="57" s="1"/>
  <c r="M81" i="57" s="1"/>
  <c r="C77" i="57" l="1"/>
  <c r="C78" i="57" s="1"/>
  <c r="N79" i="57"/>
  <c r="N75" i="57"/>
  <c r="E79" i="57"/>
  <c r="E75" i="57"/>
  <c r="E67" i="57"/>
  <c r="E71" i="57" s="1"/>
  <c r="E81" i="57" s="1"/>
  <c r="I79" i="57"/>
  <c r="I75" i="57"/>
  <c r="I67" i="57"/>
  <c r="I71" i="57" s="1"/>
  <c r="I81" i="57" s="1"/>
  <c r="F75" i="57"/>
  <c r="F79" i="57"/>
  <c r="F67" i="57"/>
  <c r="F71" i="57" s="1"/>
  <c r="F81" i="57" s="1"/>
  <c r="W75" i="57"/>
  <c r="W79" i="57"/>
  <c r="R75" i="57"/>
  <c r="R79" i="57"/>
  <c r="G79" i="57"/>
  <c r="G75" i="57"/>
  <c r="G67" i="57"/>
  <c r="G71" i="57" s="1"/>
  <c r="G81" i="57" s="1"/>
  <c r="L75" i="57"/>
  <c r="L79" i="57"/>
  <c r="L67" i="57"/>
  <c r="L71" i="57" s="1"/>
  <c r="L81" i="57" s="1"/>
  <c r="J75" i="57"/>
  <c r="J79" i="57"/>
  <c r="J67" i="57"/>
  <c r="J71" i="57" s="1"/>
  <c r="J81" i="57" s="1"/>
  <c r="S75" i="57"/>
  <c r="S79" i="57"/>
  <c r="V79" i="57"/>
  <c r="V75" i="57"/>
  <c r="C181" i="47"/>
  <c r="C350" i="47"/>
  <c r="C353" i="47" s="1"/>
  <c r="C390" i="47" s="1"/>
  <c r="D259" i="47"/>
  <c r="D281" i="47" s="1"/>
  <c r="J248" i="44"/>
  <c r="J259" i="44" s="1"/>
  <c r="L216" i="44"/>
  <c r="H221" i="46" s="1"/>
  <c r="U79" i="57"/>
  <c r="U75" i="57"/>
  <c r="H79" i="57"/>
  <c r="H75" i="57"/>
  <c r="H67" i="57"/>
  <c r="H71" i="57" s="1"/>
  <c r="H81" i="57" s="1"/>
  <c r="Q79" i="57"/>
  <c r="Q75" i="57"/>
  <c r="O75" i="57"/>
  <c r="O79" i="57"/>
  <c r="C23" i="57"/>
  <c r="C25" i="57" s="1"/>
  <c r="C75" i="57" s="1"/>
  <c r="D25" i="57"/>
  <c r="P79" i="57"/>
  <c r="P75" i="57"/>
  <c r="K75" i="57"/>
  <c r="K79" i="57"/>
  <c r="K67" i="57"/>
  <c r="K71" i="57" s="1"/>
  <c r="K81" i="57" s="1"/>
  <c r="T79" i="57"/>
  <c r="T75" i="57"/>
  <c r="M75" i="57"/>
  <c r="M79" i="57"/>
  <c r="D17" i="47"/>
  <c r="C237" i="47"/>
  <c r="C256" i="47"/>
  <c r="C259" i="47" s="1"/>
  <c r="C281" i="47" s="1"/>
  <c r="C58" i="47"/>
  <c r="C85" i="47" s="1"/>
  <c r="I259" i="44"/>
  <c r="D75" i="57" l="1"/>
  <c r="D67" i="57"/>
  <c r="D79" i="57"/>
  <c r="C79" i="57" s="1"/>
  <c r="D71" i="57" l="1"/>
  <c r="C67" i="57"/>
  <c r="D81" i="57" l="1"/>
  <c r="C71" i="57"/>
  <c r="C81" i="57" s="1"/>
</calcChain>
</file>

<file path=xl/comments1.xml><?xml version="1.0" encoding="utf-8"?>
<comments xmlns="http://schemas.openxmlformats.org/spreadsheetml/2006/main">
  <authors>
    <author>dsarkar</author>
  </authors>
  <commentList>
    <comment ref="D19" authorId="0">
      <text>
        <r>
          <rPr>
            <b/>
            <sz val="8"/>
            <color indexed="81"/>
            <rFont val="Tahoma"/>
            <family val="2"/>
          </rPr>
          <t xml:space="preserve">You can write your custom class type in this column </t>
        </r>
      </text>
    </comment>
  </commentList>
</comments>
</file>

<file path=xl/comments2.xml><?xml version="1.0" encoding="utf-8"?>
<comments xmlns="http://schemas.openxmlformats.org/spreadsheetml/2006/main">
  <authors>
    <author>leslie</author>
    <author>Andrew Frank</author>
  </authors>
  <commentList>
    <comment ref="D129" authorId="0">
      <text>
        <r>
          <rPr>
            <b/>
            <sz val="8"/>
            <color indexed="81"/>
            <rFont val="Tahoma"/>
            <family val="2"/>
          </rPr>
          <t>leslie:</t>
        </r>
        <r>
          <rPr>
            <sz val="8"/>
            <color indexed="81"/>
            <rFont val="Tahoma"/>
            <family val="2"/>
          </rPr>
          <t xml:space="preserve">
plus amount in account 1861
</t>
        </r>
      </text>
    </comment>
    <comment ref="D154" authorId="1">
      <text>
        <r>
          <rPr>
            <b/>
            <sz val="9"/>
            <color indexed="81"/>
            <rFont val="Tahoma"/>
            <family val="2"/>
          </rPr>
          <t>Andrew Frank:</t>
        </r>
        <r>
          <rPr>
            <sz val="9"/>
            <color indexed="81"/>
            <rFont val="Tahoma"/>
            <family val="2"/>
          </rPr>
          <t xml:space="preserve">
Account 2440 Handled Here</t>
        </r>
      </text>
    </comment>
    <comment ref="F154" authorId="1">
      <text>
        <r>
          <rPr>
            <b/>
            <sz val="9"/>
            <color indexed="81"/>
            <rFont val="Tahoma"/>
            <family val="2"/>
          </rPr>
          <t>Andrew Frank:</t>
        </r>
        <r>
          <rPr>
            <sz val="9"/>
            <color indexed="81"/>
            <rFont val="Tahoma"/>
            <family val="2"/>
          </rPr>
          <t xml:space="preserve">
Amortization re-classified</t>
        </r>
      </text>
    </comment>
    <comment ref="D250" authorId="0">
      <text>
        <r>
          <rPr>
            <b/>
            <sz val="8"/>
            <color indexed="81"/>
            <rFont val="Tahoma"/>
            <family val="2"/>
          </rPr>
          <t>leslie:</t>
        </r>
        <r>
          <rPr>
            <sz val="8"/>
            <color indexed="81"/>
            <rFont val="Tahoma"/>
            <family val="2"/>
          </rPr>
          <t xml:space="preserve">
includes LV
</t>
        </r>
      </text>
    </comment>
  </commentList>
</comments>
</file>

<file path=xl/comments3.xml><?xml version="1.0" encoding="utf-8"?>
<comments xmlns="http://schemas.openxmlformats.org/spreadsheetml/2006/main">
  <authors>
    <author>leslie</author>
    <author>Andrew Frank</author>
  </authors>
  <commentList>
    <comment ref="C12" authorId="0">
      <text>
        <r>
          <rPr>
            <b/>
            <sz val="8"/>
            <color indexed="81"/>
            <rFont val="Tahoma"/>
            <family val="2"/>
          </rPr>
          <t>leslie:</t>
        </r>
        <r>
          <rPr>
            <sz val="8"/>
            <color indexed="81"/>
            <rFont val="Tahoma"/>
            <family val="2"/>
          </rPr>
          <t xml:space="preserve">
includes 364881 related to the IFRS adjustment
</t>
        </r>
      </text>
    </comment>
    <comment ref="I56" authorId="0">
      <text>
        <r>
          <rPr>
            <b/>
            <sz val="8"/>
            <color indexed="81"/>
            <rFont val="Tahoma"/>
            <family val="2"/>
          </rPr>
          <t>leslie:</t>
        </r>
        <r>
          <rPr>
            <sz val="8"/>
            <color indexed="81"/>
            <rFont val="Tahoma"/>
            <family val="2"/>
          </rPr>
          <t xml:space="preserve">
includes amortization on 1861</t>
        </r>
      </text>
    </comment>
    <comment ref="L56" authorId="0">
      <text>
        <r>
          <rPr>
            <b/>
            <sz val="8"/>
            <color indexed="81"/>
            <rFont val="Tahoma"/>
            <family val="2"/>
          </rPr>
          <t>leslie:</t>
        </r>
        <r>
          <rPr>
            <sz val="8"/>
            <color indexed="81"/>
            <rFont val="Tahoma"/>
            <family val="2"/>
          </rPr>
          <t xml:space="preserve">
includes 1861
</t>
        </r>
      </text>
    </comment>
    <comment ref="F63" authorId="1">
      <text>
        <r>
          <rPr>
            <b/>
            <sz val="9"/>
            <color indexed="81"/>
            <rFont val="Tahoma"/>
            <family val="2"/>
          </rPr>
          <t>Andrew Frank:</t>
        </r>
        <r>
          <rPr>
            <sz val="9"/>
            <color indexed="81"/>
            <rFont val="Tahoma"/>
            <family val="2"/>
          </rPr>
          <t xml:space="preserve">
Account 1612-Land Rights mapped here</t>
        </r>
      </text>
    </comment>
    <comment ref="F68" authorId="1">
      <text>
        <r>
          <rPr>
            <b/>
            <sz val="9"/>
            <color indexed="81"/>
            <rFont val="Tahoma"/>
            <family val="2"/>
          </rPr>
          <t>Andrew Frank:</t>
        </r>
        <r>
          <rPr>
            <sz val="9"/>
            <color indexed="81"/>
            <rFont val="Tahoma"/>
            <family val="2"/>
          </rPr>
          <t xml:space="preserve">
Account 1611-Computer Software mapped here</t>
        </r>
      </text>
    </comment>
    <comment ref="L80" authorId="1">
      <text>
        <r>
          <rPr>
            <b/>
            <sz val="9"/>
            <color indexed="81"/>
            <rFont val="Tahoma"/>
            <family val="2"/>
          </rPr>
          <t>Andrew Frank:</t>
        </r>
        <r>
          <rPr>
            <sz val="9"/>
            <color indexed="81"/>
            <rFont val="Tahoma"/>
            <family val="2"/>
          </rPr>
          <t xml:space="preserve">
10,000 - Account 4357 'Gain from Retirement of Utility and Other Property' - per OEB Article 410, this amount is to be reclassified to depreciation expense'
27,855 - amortization of Account 1575 - per OEB appendix 2-EB
This is the RateMaker Adjustment on B3, Allocated by NFA ECC</t>
        </r>
      </text>
    </comment>
  </commentList>
</comments>
</file>

<file path=xl/sharedStrings.xml><?xml version="1.0" encoding="utf-8"?>
<sst xmlns="http://schemas.openxmlformats.org/spreadsheetml/2006/main" count="7624" uniqueCount="1722">
  <si>
    <t>Accumulated Amortization</t>
  </si>
  <si>
    <t>Accumulated Amortization of Electric Plant Acquisition Adjustment</t>
  </si>
  <si>
    <t>Accrued Interest on Long Term Debt</t>
  </si>
  <si>
    <t>Advertising Expenses</t>
  </si>
  <si>
    <t>Underground Distribution Lines and Feeders - Operation Labour</t>
  </si>
  <si>
    <t>NFA ECC</t>
  </si>
  <si>
    <t>Net Fixed Assets Excluding Capital Contribution</t>
  </si>
  <si>
    <t>Maintenance of Distribution Station Equipment</t>
  </si>
  <si>
    <t>Maintenance of Poles, Towers and Fixtures</t>
  </si>
  <si>
    <t>Maintenance of Overhead Services</t>
  </si>
  <si>
    <t>Overhead Distribution Lines and Feeders - Right of Way</t>
  </si>
  <si>
    <t>Maintenance of Underground Conduit</t>
  </si>
  <si>
    <t>Maintenance of Underground Conductors and Devices</t>
  </si>
  <si>
    <t>Maintenance of Underground Services</t>
  </si>
  <si>
    <t>Maintenance of Line Transformers</t>
  </si>
  <si>
    <t>Maintenance of Street Lighting and Signal Systems</t>
  </si>
  <si>
    <t>Investment in Associated Companies - Significant Influence</t>
  </si>
  <si>
    <t>Investment in Subsidiary Companies</t>
  </si>
  <si>
    <t>Unrecovered Plant and Regulatory Study Costs</t>
  </si>
  <si>
    <t>Other Regulatory Assets</t>
  </si>
  <si>
    <t>Preliminary Survey and Investigation Charges</t>
  </si>
  <si>
    <t>Emission Allowance Inventory</t>
  </si>
  <si>
    <t>Emission Allowances Withheld</t>
  </si>
  <si>
    <t>RCVARetail</t>
  </si>
  <si>
    <t>Power Purchase Variance Account</t>
  </si>
  <si>
    <t>Miscellaneous Deferred Debits</t>
  </si>
  <si>
    <t>Deferred Losses from Disposition of Utility Plant</t>
  </si>
  <si>
    <t>Unamortized Loss on Reacquired Debt</t>
  </si>
  <si>
    <t>Development Charge Deposits/ Receivables</t>
  </si>
  <si>
    <t>RCVASTR</t>
  </si>
  <si>
    <t>Deferred Development Costs</t>
  </si>
  <si>
    <t>Deferred Payments in Lieu of Taxes</t>
  </si>
  <si>
    <t>Qualifying Transition Costs</t>
  </si>
  <si>
    <t>Pre-market Opening Energy Variance</t>
  </si>
  <si>
    <t>Extraordinary Event Costs</t>
  </si>
  <si>
    <t>Amortization of Unrecovered Plant and Regulatory Study Costs</t>
  </si>
  <si>
    <t>Energy Conservation</t>
  </si>
  <si>
    <t>Community Safety Program</t>
  </si>
  <si>
    <t>Miscellaneous Customer Service and Informational Expenses</t>
  </si>
  <si>
    <t>Amortization of Deferred Development Costs</t>
  </si>
  <si>
    <t>Amortization of Deferred Charges</t>
  </si>
  <si>
    <t>Interest on Long Term Debt</t>
  </si>
  <si>
    <t>Unamortized Deferred Foreign Currency Translation Gains and Losses</t>
  </si>
  <si>
    <t>Other Non-Current Assets</t>
  </si>
  <si>
    <t>O.M.E.R.S. Past Service Costs</t>
  </si>
  <si>
    <t>Community Relations - CDM (Working Capital)</t>
  </si>
  <si>
    <t>Deferred Gains from Disposition of Utility Plant</t>
  </si>
  <si>
    <t>Power Supply Expenses (Working Capital)</t>
  </si>
  <si>
    <t>Other Distribution Expenses</t>
  </si>
  <si>
    <t>Long Term Receivable - Street Lighting Transfer</t>
  </si>
  <si>
    <t>Insurance Expense (Working Capital)</t>
  </si>
  <si>
    <t>Co-incident Peak</t>
  </si>
  <si>
    <t>Non-co-incident Peak</t>
  </si>
  <si>
    <t>Indicator</t>
  </si>
  <si>
    <t>Bad Debt Expense (Working Capital)</t>
  </si>
  <si>
    <t>Equity</t>
  </si>
  <si>
    <t>Matured Long Term Debt</t>
  </si>
  <si>
    <t>Matured Interest on Long Term Debt</t>
  </si>
  <si>
    <t>Obligations Under Capital Leases--Current</t>
  </si>
  <si>
    <t>Commodity Taxes</t>
  </si>
  <si>
    <t>Payroll Deductions / Expenses Payable</t>
  </si>
  <si>
    <t>Accrual for Taxes, Payments in Lieu of Taxes, Etc.</t>
  </si>
  <si>
    <t>Future Income Taxes - Current</t>
  </si>
  <si>
    <t>Turbogenerator Units</t>
  </si>
  <si>
    <t>Reservoirs, Dams and Waterways</t>
  </si>
  <si>
    <t>Water Wheels, Turbines and Generators</t>
  </si>
  <si>
    <t>Roads, Railroads and Bridges</t>
  </si>
  <si>
    <t>Fuel Holders, Producers and Accessories</t>
  </si>
  <si>
    <t>Prime Movers</t>
  </si>
  <si>
    <t>Generators</t>
  </si>
  <si>
    <t>Accessory Electric Equipment</t>
  </si>
  <si>
    <t>Miscellaneous Power Plant Equipment</t>
  </si>
  <si>
    <t>Station Equipment</t>
  </si>
  <si>
    <t>Towers and Fixtures</t>
  </si>
  <si>
    <t>Poles and Fixtures</t>
  </si>
  <si>
    <t>Overhead Conductors and Devices</t>
  </si>
  <si>
    <t>Underground Conduit</t>
  </si>
  <si>
    <t xml:space="preserve">Line Tranformer NCP </t>
  </si>
  <si>
    <t>PLCC Amount</t>
  </si>
  <si>
    <t>Adjustment to Customer Related Cost for PLCC</t>
  </si>
  <si>
    <t>Minimum System Customer Costs Adjusted for PLCC -  High Limit Fixed Customer Charge</t>
  </si>
  <si>
    <t xml:space="preserve">Customer Unit Cost per month - Minimum System with PLCC Adjustment </t>
  </si>
  <si>
    <t xml:space="preserve">Primary NCP </t>
  </si>
  <si>
    <t xml:space="preserve">Secondary NCP </t>
  </si>
  <si>
    <t>Underground Conductors and Devices</t>
  </si>
  <si>
    <t>Roads and Trails</t>
  </si>
  <si>
    <t>Transformer Station Equipment - Normally Primary above 50 kV</t>
  </si>
  <si>
    <t>Distribution Station Equipment - Normally Primary below 50 kV</t>
  </si>
  <si>
    <t>Storage Battery Equipment</t>
  </si>
  <si>
    <t>Poles, Towers and Fixtures</t>
  </si>
  <si>
    <t>Line Transformers</t>
  </si>
  <si>
    <t>Rate class 9</t>
  </si>
  <si>
    <t>Services</t>
  </si>
  <si>
    <t>Meters</t>
  </si>
  <si>
    <t>Other Electric Plant Adjustment</t>
  </si>
  <si>
    <t>Other Utility Plant</t>
  </si>
  <si>
    <t>Non-Utility Property Owned or Under Capital Leases</t>
  </si>
  <si>
    <t>Accumulated Amortization of Electric Utility Plant - Intangibles</t>
  </si>
  <si>
    <t>Weather Normalized Data from Hydro One</t>
  </si>
  <si>
    <t>EB-2006-0247</t>
  </si>
  <si>
    <t>EB-2007-0001</t>
  </si>
  <si>
    <t>EB-2007-0002</t>
  </si>
  <si>
    <t>EB-2007-0003</t>
  </si>
  <si>
    <t>Date of Submission:</t>
  </si>
  <si>
    <t>Line Transformer PLCC Adjustment</t>
  </si>
  <si>
    <t>O2.1</t>
  </si>
  <si>
    <t>O2.2</t>
  </si>
  <si>
    <t>O2.3</t>
  </si>
  <si>
    <t>Primary Cost PLCC Adjustment</t>
  </si>
  <si>
    <t>Secondary Cost PLCC Adjustment</t>
  </si>
  <si>
    <t>1815-1855</t>
  </si>
  <si>
    <t>1565</t>
  </si>
  <si>
    <t>1815</t>
  </si>
  <si>
    <t>1850</t>
  </si>
  <si>
    <t>1855</t>
  </si>
  <si>
    <t>1860</t>
  </si>
  <si>
    <t>1608</t>
  </si>
  <si>
    <t>1905</t>
  </si>
  <si>
    <t>1906</t>
  </si>
  <si>
    <t>1908</t>
  </si>
  <si>
    <t>1910</t>
  </si>
  <si>
    <t>1915</t>
  </si>
  <si>
    <t>1920</t>
  </si>
  <si>
    <t>1925</t>
  </si>
  <si>
    <t>1930</t>
  </si>
  <si>
    <t>1935</t>
  </si>
  <si>
    <t>1940</t>
  </si>
  <si>
    <t>1945</t>
  </si>
  <si>
    <t>1950</t>
  </si>
  <si>
    <t>1955</t>
  </si>
  <si>
    <t>1960</t>
  </si>
  <si>
    <t>1970</t>
  </si>
  <si>
    <t>1975</t>
  </si>
  <si>
    <t>1980</t>
  </si>
  <si>
    <t>1990</t>
  </si>
  <si>
    <t>2005</t>
  </si>
  <si>
    <t>2010</t>
  </si>
  <si>
    <t>1995</t>
  </si>
  <si>
    <t>2105</t>
  </si>
  <si>
    <t>2120</t>
  </si>
  <si>
    <t>3046</t>
  </si>
  <si>
    <t>4080</t>
  </si>
  <si>
    <t>4082</t>
  </si>
  <si>
    <t>4084</t>
  </si>
  <si>
    <t>4090</t>
  </si>
  <si>
    <t>4235</t>
  </si>
  <si>
    <t>4205</t>
  </si>
  <si>
    <t>4210</t>
  </si>
  <si>
    <t>4215</t>
  </si>
  <si>
    <t>4220</t>
  </si>
  <si>
    <t>4240</t>
  </si>
  <si>
    <t>4245</t>
  </si>
  <si>
    <t>4305</t>
  </si>
  <si>
    <t>4310</t>
  </si>
  <si>
    <t>4315</t>
  </si>
  <si>
    <t>4320</t>
  </si>
  <si>
    <t>4325</t>
  </si>
  <si>
    <t>4330</t>
  </si>
  <si>
    <t>4335</t>
  </si>
  <si>
    <t>4340</t>
  </si>
  <si>
    <t>4345</t>
  </si>
  <si>
    <t>4350</t>
  </si>
  <si>
    <t>4355</t>
  </si>
  <si>
    <t>4360</t>
  </si>
  <si>
    <t>4365</t>
  </si>
  <si>
    <t>4370</t>
  </si>
  <si>
    <t>4390</t>
  </si>
  <si>
    <t>4395</t>
  </si>
  <si>
    <t>4398</t>
  </si>
  <si>
    <t>4405</t>
  </si>
  <si>
    <t>4415</t>
  </si>
  <si>
    <t>4225</t>
  </si>
  <si>
    <t>4705</t>
  </si>
  <si>
    <t>4708</t>
  </si>
  <si>
    <t>4710</t>
  </si>
  <si>
    <t>4712</t>
  </si>
  <si>
    <t>4715</t>
  </si>
  <si>
    <t>4730</t>
  </si>
  <si>
    <t>4714</t>
  </si>
  <si>
    <t>4716</t>
  </si>
  <si>
    <t>5005</t>
  </si>
  <si>
    <t>5010</t>
  </si>
  <si>
    <t>5085</t>
  </si>
  <si>
    <t>5105</t>
  </si>
  <si>
    <t>5012</t>
  </si>
  <si>
    <t>5110</t>
  </si>
  <si>
    <t>5014</t>
  </si>
  <si>
    <t>5015</t>
  </si>
  <si>
    <t>5112</t>
  </si>
  <si>
    <t>5016</t>
  </si>
  <si>
    <t>5017</t>
  </si>
  <si>
    <t>5114</t>
  </si>
  <si>
    <t>5020</t>
  </si>
  <si>
    <t>5025</t>
  </si>
  <si>
    <t>5030</t>
  </si>
  <si>
    <t>5095</t>
  </si>
  <si>
    <t>5135</t>
  </si>
  <si>
    <t>5035</t>
  </si>
  <si>
    <t>5055</t>
  </si>
  <si>
    <t>5160</t>
  </si>
  <si>
    <t>5040</t>
  </si>
  <si>
    <t>5045</t>
  </si>
  <si>
    <t>5050</t>
  </si>
  <si>
    <t>5090</t>
  </si>
  <si>
    <t>5065</t>
  </si>
  <si>
    <t>5070</t>
  </si>
  <si>
    <t>5075</t>
  </si>
  <si>
    <t>5120</t>
  </si>
  <si>
    <t>5125</t>
  </si>
  <si>
    <t>5130</t>
  </si>
  <si>
    <t>5155</t>
  </si>
  <si>
    <t>5145</t>
  </si>
  <si>
    <t>5150</t>
  </si>
  <si>
    <t>5175</t>
  </si>
  <si>
    <t>5305</t>
  </si>
  <si>
    <t>5315</t>
  </si>
  <si>
    <t>5330</t>
  </si>
  <si>
    <t>5340</t>
  </si>
  <si>
    <t>5310</t>
  </si>
  <si>
    <t>5335</t>
  </si>
  <si>
    <t>5405</t>
  </si>
  <si>
    <t>5410</t>
  </si>
  <si>
    <t>5425</t>
  </si>
  <si>
    <t>5505</t>
  </si>
  <si>
    <t>5510</t>
  </si>
  <si>
    <t>5515</t>
  </si>
  <si>
    <t>5520</t>
  </si>
  <si>
    <t>5605</t>
  </si>
  <si>
    <t>5610</t>
  </si>
  <si>
    <t>5615</t>
  </si>
  <si>
    <t>5620</t>
  </si>
  <si>
    <t>5625</t>
  </si>
  <si>
    <t>5630</t>
  </si>
  <si>
    <t>5640</t>
  </si>
  <si>
    <t>5645</t>
  </si>
  <si>
    <t>5650</t>
  </si>
  <si>
    <t>5655</t>
  </si>
  <si>
    <t>5660</t>
  </si>
  <si>
    <t>5665</t>
  </si>
  <si>
    <t>5670</t>
  </si>
  <si>
    <t>5675</t>
  </si>
  <si>
    <t>5680</t>
  </si>
  <si>
    <t>5730</t>
  </si>
  <si>
    <t>5735</t>
  </si>
  <si>
    <t>5740</t>
  </si>
  <si>
    <t>6205</t>
  </si>
  <si>
    <t>6210</t>
  </si>
  <si>
    <t>6215</t>
  </si>
  <si>
    <t>6225</t>
  </si>
  <si>
    <t>5096</t>
  </si>
  <si>
    <t>5415</t>
  </si>
  <si>
    <t>5420</t>
  </si>
  <si>
    <t>5635</t>
  </si>
  <si>
    <t>5685</t>
  </si>
  <si>
    <t>5705</t>
  </si>
  <si>
    <t>5710</t>
  </si>
  <si>
    <t>5715</t>
  </si>
  <si>
    <t>5720</t>
  </si>
  <si>
    <t>6005</t>
  </si>
  <si>
    <t>6105</t>
  </si>
  <si>
    <t>6110</t>
  </si>
  <si>
    <t>1805</t>
  </si>
  <si>
    <t>1806</t>
  </si>
  <si>
    <t>1808</t>
  </si>
  <si>
    <t>1810</t>
  </si>
  <si>
    <t>1820</t>
  </si>
  <si>
    <t>1825</t>
  </si>
  <si>
    <t>1830</t>
  </si>
  <si>
    <t>1835</t>
  </si>
  <si>
    <t>1840</t>
  </si>
  <si>
    <t>1845</t>
  </si>
  <si>
    <t>Break Out</t>
  </si>
  <si>
    <t>Grouping by Allocator</t>
  </si>
  <si>
    <t>PLCC Adjustment for Line Transformer</t>
  </si>
  <si>
    <t>PLCC Adjustment for Primary Costs</t>
  </si>
  <si>
    <t>PLCC Adjustment for Secondary Costs</t>
  </si>
  <si>
    <t>Communication Equipment</t>
  </si>
  <si>
    <t>Miscellaneous Equipment</t>
  </si>
  <si>
    <t>Water Heater Rental Units</t>
  </si>
  <si>
    <t>Load Management Controls - Customer Premises</t>
  </si>
  <si>
    <t>Electric Plant and Equipment Leased to Others</t>
  </si>
  <si>
    <t>Electric Plant Held for Future Use</t>
  </si>
  <si>
    <t>Organization</t>
  </si>
  <si>
    <t>Franchises and Consents</t>
  </si>
  <si>
    <t>Miscellaneous Intangible Plant</t>
  </si>
  <si>
    <t>Land</t>
  </si>
  <si>
    <t>Land Rights</t>
  </si>
  <si>
    <t>Buildings and Fixtures</t>
  </si>
  <si>
    <t>Leasehold Improvements</t>
  </si>
  <si>
    <t>Meter Reading Expense</t>
  </si>
  <si>
    <t>Acct 5012 - Station Buildings and Fixtures Expense</t>
  </si>
  <si>
    <t>Acct 5005 - Operation Supervision and Engineering</t>
  </si>
  <si>
    <t>Acct 5010 - Load Dispatching</t>
  </si>
  <si>
    <t>Acct 5085 - Miscellaneous Distribution Expense</t>
  </si>
  <si>
    <t>Acct 5105 - Maintenance Supervision and Engineering</t>
  </si>
  <si>
    <t>Debentures Outstanding - Long Term Portion</t>
  </si>
  <si>
    <t>Debenture Advances</t>
  </si>
  <si>
    <t>Reacquired Bonds</t>
  </si>
  <si>
    <t>Other Long Term Debt</t>
  </si>
  <si>
    <t>Office Supplies and Expenses</t>
  </si>
  <si>
    <t>Outside Services Employed</t>
  </si>
  <si>
    <t>Property Insurance</t>
  </si>
  <si>
    <t>Injuries and Damages</t>
  </si>
  <si>
    <t>Employee Pensions and Benefits</t>
  </si>
  <si>
    <t>Franchise Requirements</t>
  </si>
  <si>
    <t>Regulatory Expenses</t>
  </si>
  <si>
    <t>General Advertising Expenses</t>
  </si>
  <si>
    <t>Miscellaneous General Expenses</t>
  </si>
  <si>
    <t>Rent</t>
  </si>
  <si>
    <t>Maintenance of General Plant</t>
  </si>
  <si>
    <t>x</t>
  </si>
  <si>
    <t>Demand</t>
  </si>
  <si>
    <t>Customer</t>
  </si>
  <si>
    <t>CDM Expenditures and Recoveries</t>
  </si>
  <si>
    <t>Recovery of Regulatory Asset Balances</t>
  </si>
  <si>
    <t>Billed-One-Time</t>
  </si>
  <si>
    <t>Other Power Supply Expenses</t>
  </si>
  <si>
    <t>Joint</t>
  </si>
  <si>
    <t>USoA Account #</t>
  </si>
  <si>
    <t>Uniform System of Accounts -  Detail Accounts:</t>
  </si>
  <si>
    <t>Explanations</t>
  </si>
  <si>
    <t>Accounts</t>
  </si>
  <si>
    <t>Financial Statement</t>
  </si>
  <si>
    <t>Working Capital</t>
  </si>
  <si>
    <t>Contributed Capital</t>
  </si>
  <si>
    <t>O6</t>
  </si>
  <si>
    <t>Revenue Requirement to be Used in this model ($)</t>
  </si>
  <si>
    <t>Model Adjustments</t>
  </si>
  <si>
    <t>Rate Base to be Used in this model ($)</t>
  </si>
  <si>
    <t>Scenario 3</t>
  </si>
  <si>
    <t>Customer Unit Cost per month - Avoided Cost</t>
  </si>
  <si>
    <t xml:space="preserve">Customer Unit Cost per month - Directly Related </t>
  </si>
  <si>
    <t>Allocation - Customer Related</t>
  </si>
  <si>
    <t xml:space="preserve">Allocation Demand Related </t>
  </si>
  <si>
    <t xml:space="preserve"> </t>
  </si>
  <si>
    <t>Number of Bills</t>
  </si>
  <si>
    <t>Rate Base</t>
  </si>
  <si>
    <t>Excluded from COSS</t>
  </si>
  <si>
    <t>USoA A/C #</t>
  </si>
  <si>
    <t>Categorization</t>
  </si>
  <si>
    <t>Distribution Plant</t>
  </si>
  <si>
    <t xml:space="preserve">Operation </t>
  </si>
  <si>
    <t xml:space="preserve">Maintenance </t>
  </si>
  <si>
    <t>Land Station &gt;50 kV</t>
  </si>
  <si>
    <t>Land Rights Station &gt;50 kV</t>
  </si>
  <si>
    <t>Land Station &lt;50 kV</t>
  </si>
  <si>
    <t>Land Rights Station &lt;50 kV</t>
  </si>
  <si>
    <t>Buildings and Fixtures &gt; 50 kV</t>
  </si>
  <si>
    <t>Buildings and Fixtures &lt; 50 KV</t>
  </si>
  <si>
    <t>Accumulated Depreciation - 2105 Fixed Assets Only</t>
  </si>
  <si>
    <t>Deemed Equity Component                             of Rate Base (%)</t>
  </si>
  <si>
    <t>Line Transformers - Accumulated Depreciation</t>
  </si>
  <si>
    <t>Line Transformers - Net Fixed Assets</t>
  </si>
  <si>
    <t>General Plant - Gross Assets</t>
  </si>
  <si>
    <t>General Plant - Accumulated Depreciation</t>
  </si>
  <si>
    <t>General Plant - Net Fixed Assets</t>
  </si>
  <si>
    <t>General Plant - Depreciation</t>
  </si>
  <si>
    <t xml:space="preserve">Total O&amp;M </t>
  </si>
  <si>
    <t>Admin and General Assigned to Line Transformers</t>
  </si>
  <si>
    <t>PILs on Line Transformers</t>
  </si>
  <si>
    <t>Debt Return on Line Transformers</t>
  </si>
  <si>
    <t>Line Transformer Rate Base</t>
  </si>
  <si>
    <t>Total Administration and General Expense</t>
  </si>
  <si>
    <t>General Plant Assigned to Line Transformers - NFA</t>
  </si>
  <si>
    <t>Depreciation on General Plant Assigned to Line Transformers</t>
  </si>
  <si>
    <t>Equity Return on Line Transformers</t>
  </si>
  <si>
    <t>ALLOCATION BY RATE CLASSIFICATION</t>
  </si>
  <si>
    <t>Leasehold Improvements &gt;50 kV</t>
  </si>
  <si>
    <t>Leasehold Improvements &lt;50 kV</t>
  </si>
  <si>
    <t>Storage Battery Equipment &gt; 50 kV</t>
  </si>
  <si>
    <t>Storage Battery Equipment &lt;50 kV</t>
  </si>
  <si>
    <t>Poles, Towers and Fixtures - Subtransmission Bulk Delivery</t>
  </si>
  <si>
    <t>Poles, Towers and Fixtures - Primary</t>
  </si>
  <si>
    <t>E5</t>
  </si>
  <si>
    <t>O3.1</t>
  </si>
  <si>
    <t>O3.2</t>
  </si>
  <si>
    <t>O3.3</t>
  </si>
  <si>
    <t>O3.4</t>
  </si>
  <si>
    <t>O3.5</t>
  </si>
  <si>
    <t>Line Tran Unit Cost</t>
  </si>
  <si>
    <t xml:space="preserve">Substat Tran Unit Cost </t>
  </si>
  <si>
    <t xml:space="preserve">Accumulated Depreciation - 2105 Capital Contribution </t>
  </si>
  <si>
    <t>Primary Cost Pool</t>
  </si>
  <si>
    <t>Secondary Cost Pool</t>
  </si>
  <si>
    <t>USL Metering Credit</t>
  </si>
  <si>
    <t>O7</t>
  </si>
  <si>
    <t>Source Data for E2</t>
  </si>
  <si>
    <t>Exhibition</t>
  </si>
  <si>
    <t xml:space="preserve">Diagnostic </t>
  </si>
  <si>
    <t>Output showing revenue to cost ratios, inter class subsidy etc.</t>
  </si>
  <si>
    <t>BO ASSETS</t>
  </si>
  <si>
    <t>I7.1</t>
  </si>
  <si>
    <t>I7.2</t>
  </si>
  <si>
    <t>Meter Capital</t>
  </si>
  <si>
    <t>Meter Reading</t>
  </si>
  <si>
    <t>Poles, Towers and Fixtures - Secondary</t>
  </si>
  <si>
    <t>Overhead Conductors and Devices - Subtransmission Bulk Delivery</t>
  </si>
  <si>
    <t>Overhead Conductors and Devices - Primary</t>
  </si>
  <si>
    <t>Overhead Conductors and Devices - Secondary</t>
  </si>
  <si>
    <t>Underground Conduit - Bulk Delivery</t>
  </si>
  <si>
    <t>Underground Conduit - Primary</t>
  </si>
  <si>
    <t>Underground Conduit - Secondary</t>
  </si>
  <si>
    <t>Underground Conductors and Devices - Bulk Delivery</t>
  </si>
  <si>
    <t>Underground Conductors and Devices - Primary</t>
  </si>
  <si>
    <t>REVENUE TO EXPENSES STATUS QUO%</t>
  </si>
  <si>
    <t>Total kWhs from Load Forecast</t>
  </si>
  <si>
    <t>Total kWs from Load Forecast</t>
  </si>
  <si>
    <t>4080-1</t>
  </si>
  <si>
    <t>4080-2</t>
  </si>
  <si>
    <t>Revenue from Rates</t>
  </si>
  <si>
    <t>SSS Admin Charge</t>
  </si>
  <si>
    <t>ED</t>
  </si>
  <si>
    <t>Embeded Distributor</t>
  </si>
  <si>
    <t>Deficiency from RRWF</t>
  </si>
  <si>
    <t>STATUS QUO REVENUE MINUS ALLOCATED COSTS</t>
  </si>
  <si>
    <t>Factor required to recover deficiency (1 + D)</t>
  </si>
  <si>
    <t>Allocated PILS (general plant assigned to meters)</t>
  </si>
  <si>
    <t>I5.2</t>
  </si>
  <si>
    <t>I6.2</t>
  </si>
  <si>
    <t>I5.1</t>
  </si>
  <si>
    <t>Weighting Factors</t>
  </si>
  <si>
    <t>Invput for weighting factors to be applied to billing and services</t>
  </si>
  <si>
    <t>Revenue</t>
  </si>
  <si>
    <t>Input rates and volumes for working up revenue</t>
  </si>
  <si>
    <t>I6.1</t>
  </si>
  <si>
    <t>Please Provide a summary of this Run</t>
  </si>
  <si>
    <t>Working Capital Allowance to be included in Rate Base</t>
  </si>
  <si>
    <t>Additional Charges</t>
  </si>
  <si>
    <t>O3.6</t>
  </si>
  <si>
    <t>MicroFIT Charges</t>
  </si>
  <si>
    <t>Forecast kW, included in CDEM, of customers receiving line transformer allowance</t>
  </si>
  <si>
    <t>Insert Approved Monthly Service Charge</t>
  </si>
  <si>
    <t>Insert Weighting Factor for Services</t>
  </si>
  <si>
    <t>Insert Weighting Factor for Billing and Collecting</t>
  </si>
  <si>
    <t>Miscellaneous Revenue</t>
  </si>
  <si>
    <t>General:</t>
  </si>
  <si>
    <t>The instructions are organized by input sheet (I1 to I9), followed by suggestions of how to use output sheets O1, O3.1 and O3.6.  The remaining output sheets and exhibit sheets (E1 to E5) and the procedure for closing the files are unchanged from version 1.2 of the cost allocation model except for incidental adjustments that do not require any attention from the model user.</t>
  </si>
  <si>
    <t>There are numerous references in these instructions to specific Excel cells in the Revenue Requirement Work Form (“RRWF”), which will be filed in support a cost-of-service distribution rate application at the same time as the CA Model.  The cross-references to RRWF are intended to ensure consistency within the application.  If the applicant plans on completing the Cost Allocation before the RRWF is complete, the best practice is to input the required information from the primary sources that will be used later in the RRWF.  As an alternative, a less-than-best option is to leave the required inputs blank temporarily, and overlook the corresponding error messages in the rose-coloured diagnostic cells.  Once the RRWF is completed, the necessary information should be included in the CA Model.</t>
  </si>
  <si>
    <t>The original model and related documents are on the web-site in EB-2005-0317; http://www.ontarioenergyboard.ca/OEB/Industry/Regulatory+Proceedings/Policy+Initiatives+and+Consultations/Archived+OEB+Key+Initiatives/Cost+Allocation+Review.</t>
  </si>
  <si>
    <t>Worksheet I1 Introduction</t>
  </si>
  <si>
    <t>This input worksheet is for basic information about the utility.</t>
  </si>
  <si>
    <t>●  Inputs to Cells B2, C9, C13 and C15 are carried forward to the heading on all worksheets, and do not require updating after the initial set-up.</t>
  </si>
  <si>
    <t>●  Include test year in Cell B2 e.g. ‘2012 COS Cost Allocation’.</t>
  </si>
  <si>
    <t>●  The date in Cell C15 should be updated every time a new run of the model is filed (Interrogatories, draft rate order, etc.).</t>
  </si>
  <si>
    <t>Worksheet I2 LDC Classes</t>
  </si>
  <si>
    <t>The rate classes are defined in this input worksheet.</t>
  </si>
  <si>
    <t>●  Input to Cell C-17 is copied to the header of all worksheets.  When the CA Model is modified for a specific reason, such as a run using final proposed rates for the purposes of a draft rate order, a new description should be entered in Cell C-17.</t>
  </si>
  <si>
    <t>●  Cell C20 and below shows common rate class names.  Substitute the proper name if applicable.  Any input to Column D will appear as the column headings if different from Column C;</t>
  </si>
  <si>
    <t>●  In Column E, choose Yes or No as applicable for the proposed customer classes, and click Update.</t>
  </si>
  <si>
    <t>●  Do not include microFIT as a rate classification in CA Model until further notice in the Filing Requirements.</t>
  </si>
  <si>
    <t>●  Be aware that the “Update” button hides and unhides columns, nothing more.  If you have entered data for a class in an input sheet, the data will remain unlessl you delete it.  (If you enter data for a class, subsequently change to ‘No’ for that class in I-2, and click Update but neglect to delete data, the hidden data will continue to affect range totals and allocators.).</t>
  </si>
  <si>
    <t>●  For the user’s convenience, a space is available at B46 to describe a scenario (customer classes, load data, choice of allocators, etc.) to keep track of alternative cost allocation outcomes as they are being studied.  Cell C 17 should describe the scenario.</t>
  </si>
  <si>
    <t>Worksheet I3 Trial Balance Data</t>
  </si>
  <si>
    <t>Number of Residential Customers</t>
  </si>
  <si>
    <t>4235-90</t>
  </si>
  <si>
    <t>Account Setup</t>
  </si>
  <si>
    <t>POLE</t>
  </si>
  <si>
    <t>Acct</t>
  </si>
  <si>
    <t>Rate Base ($)</t>
  </si>
  <si>
    <t>1565-1880</t>
  </si>
  <si>
    <t>Total Cost</t>
  </si>
  <si>
    <t>Existing Monthly Charge</t>
  </si>
  <si>
    <t>Existing Distribution kWh Rate</t>
  </si>
  <si>
    <t>Existing Distribution kW Rate</t>
  </si>
  <si>
    <t>Existing TFOA Rate</t>
  </si>
  <si>
    <t>Total Revenue at Existing Rates</t>
  </si>
  <si>
    <t>Distribution Revenue at Existing Rates</t>
  </si>
  <si>
    <t>Distribution Revenue at Status Quo Rates</t>
  </si>
  <si>
    <t>Total Revenue at Status Quo Rates</t>
  </si>
  <si>
    <t>Monthly Unit Cost</t>
  </si>
  <si>
    <t>Primary Poles Demand and Customer</t>
  </si>
  <si>
    <t>Secondary Poles Demand and Customer</t>
  </si>
  <si>
    <t>OM&amp;A</t>
  </si>
  <si>
    <t>5005-6225</t>
  </si>
  <si>
    <t>Charges-LV</t>
  </si>
  <si>
    <t>Existing Approved Fixed Charge</t>
  </si>
  <si>
    <t>Application EB Number:</t>
  </si>
  <si>
    <t>Forecast Trial Balance</t>
  </si>
  <si>
    <t>Forecast Financial Statement</t>
  </si>
  <si>
    <t>Grouped Accounts</t>
  </si>
  <si>
    <t>Forecast kWh</t>
  </si>
  <si>
    <t>Forecast kW</t>
  </si>
  <si>
    <t>Optional - Forecast kWh, included in CEN, from customers that receive a line transformation allowance on a kWh basis.  In most cases this will not be applicable and will be left blank.</t>
  </si>
  <si>
    <t>Loss Factor</t>
  </si>
  <si>
    <t>Total Number of Customers</t>
  </si>
  <si>
    <t>Bad Debt Data</t>
  </si>
  <si>
    <t>Historic Year:</t>
  </si>
  <si>
    <t>Dollar Billed</t>
  </si>
  <si>
    <t>Portion of pole leasing revenue from Secondary - Remainder assumed to be Primary (%)</t>
  </si>
  <si>
    <t>IFRS Placeholder Expense Account</t>
  </si>
  <si>
    <t>IFRS Placeholder Asset Account</t>
  </si>
  <si>
    <t>IFRS Placeholder Account</t>
  </si>
  <si>
    <t>Number of Devices</t>
  </si>
  <si>
    <t>Net Fixed Assets Excluding credit for Capital Contribution</t>
  </si>
  <si>
    <t>GFA - Distribution plant (credit to contributed capital)</t>
  </si>
  <si>
    <t>GFA - Distribution plant (exclude credit for contributed capital)</t>
  </si>
  <si>
    <t>1845 D</t>
  </si>
  <si>
    <t>1840 &amp; 1845 D</t>
  </si>
  <si>
    <t>1850 D</t>
  </si>
  <si>
    <t>1855 D</t>
  </si>
  <si>
    <t>1860 D</t>
  </si>
  <si>
    <t>CUSTOMER 1808</t>
  </si>
  <si>
    <t>CUSTOMER 1815</t>
  </si>
  <si>
    <t>CUSTOMER 1820</t>
  </si>
  <si>
    <t>CUSTOMER 1815 &amp; 1820</t>
  </si>
  <si>
    <t>CUSTOMER 1830</t>
  </si>
  <si>
    <t>CUSTOMER 1835</t>
  </si>
  <si>
    <t>CUSTOMER 1830 &amp; 1835</t>
  </si>
  <si>
    <t>CUSTOMER 1840</t>
  </si>
  <si>
    <t>CUSTOMER 1845</t>
  </si>
  <si>
    <t>CUSTOMER 1840 &amp; 1845</t>
  </si>
  <si>
    <t>CUSTOMER 1850</t>
  </si>
  <si>
    <t>CUSTOMER 1855</t>
  </si>
  <si>
    <t>CUSTOMER 1860</t>
  </si>
  <si>
    <t>1808 C</t>
  </si>
  <si>
    <t>1815 C</t>
  </si>
  <si>
    <t>1820 C</t>
  </si>
  <si>
    <t>1815 &amp; 1820 C</t>
  </si>
  <si>
    <t>1830 C</t>
  </si>
  <si>
    <t>1835 C</t>
  </si>
  <si>
    <t>1820-1</t>
  </si>
  <si>
    <t>1820-2</t>
  </si>
  <si>
    <t>Demand Total</t>
  </si>
  <si>
    <t>Customer Total</t>
  </si>
  <si>
    <t>Leasehold Improvements &gt;50 kV (Wholesale)</t>
  </si>
  <si>
    <t>Leasehold Improvements &lt;50 kV (Other)</t>
  </si>
  <si>
    <t>1830 &amp; 1835 C</t>
  </si>
  <si>
    <t>1840 C</t>
  </si>
  <si>
    <t>1845 C</t>
  </si>
  <si>
    <t>1840 &amp; 1845 C</t>
  </si>
  <si>
    <t>1850 C</t>
  </si>
  <si>
    <t>1855 C</t>
  </si>
  <si>
    <t>1860 C</t>
  </si>
  <si>
    <t>1815 &amp; 1820</t>
  </si>
  <si>
    <t>1830 &amp; 1835</t>
  </si>
  <si>
    <t>1840 &amp; 1845</t>
  </si>
  <si>
    <t>Included</t>
  </si>
  <si>
    <t>Leased Property on Customer Premises</t>
  </si>
  <si>
    <t>Street Lighting and Signal Systems</t>
  </si>
  <si>
    <t>Office Furniture and Equipment</t>
  </si>
  <si>
    <t>Computer Equipment - Hardware</t>
  </si>
  <si>
    <t>Computer Software</t>
  </si>
  <si>
    <t>Transportation Equipment</t>
  </si>
  <si>
    <t>Stores Equipment</t>
  </si>
  <si>
    <t>Tools, Shop and Garage Equipment</t>
  </si>
  <si>
    <t>Measurement and Testing Equipment</t>
  </si>
  <si>
    <t>Power Operated Equipment</t>
  </si>
  <si>
    <t>Service Transaction Requests (STR) Revenues</t>
  </si>
  <si>
    <t>Grand Total</t>
  </si>
  <si>
    <t>Balance in O4 Summary</t>
  </si>
  <si>
    <t>Balance in O5</t>
  </si>
  <si>
    <t>Difference</t>
  </si>
  <si>
    <t>Electric Services Incidental to Energy Sales</t>
  </si>
  <si>
    <t>Transmission Charges Revenue</t>
  </si>
  <si>
    <t>Transmission Services Revenue</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</si>
  <si>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</si>
  <si>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</si>
  <si>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</si>
  <si>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</si>
  <si>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</si>
  <si>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</si>
  <si>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</si>
  <si>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</si>
  <si>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Assistance Directly Credited to Income</t>
  </si>
  <si>
    <t>General Plant</t>
  </si>
  <si>
    <t>Cash</t>
  </si>
  <si>
    <t>Cash Advances and Working Funds</t>
  </si>
  <si>
    <t>Underground Subtransmission Feeders - Operation</t>
  </si>
  <si>
    <t>Past Service Costs - Other Pension Plans</t>
  </si>
  <si>
    <t>Portfolio Investments - Associated Companies</t>
  </si>
  <si>
    <t>Other Interest Expense</t>
  </si>
  <si>
    <t>Allowance for Borrowed Funds Used During Construction--Credit</t>
  </si>
  <si>
    <t>Allowance For Other Funds Used During Construction</t>
  </si>
  <si>
    <t>Interest Expense on Capital Lease Obligations</t>
  </si>
  <si>
    <t>Taxes Other Than Income Taxes</t>
  </si>
  <si>
    <t>Income Taxes</t>
  </si>
  <si>
    <t>Provision for Future Income Taxes</t>
  </si>
  <si>
    <t>Donations</t>
  </si>
  <si>
    <t>Amortization of Debt Discount and Expense</t>
  </si>
  <si>
    <t>Amortization of Loss on Reacquired Debt</t>
  </si>
  <si>
    <t>Amortization of Gain on Reacquired Debt--Credit</t>
  </si>
  <si>
    <t>Interest on Debt to Associated Companies</t>
  </si>
  <si>
    <t xml:space="preserve">Data Mismatch Analysis </t>
  </si>
  <si>
    <t>Revenue with 30 year weather normalized kWh</t>
  </si>
  <si>
    <t>Distribution Station Equipment - Operation Supplies and Expenses</t>
  </si>
  <si>
    <t>Overhead Distribution Lines and Feeders - Operation Labour</t>
  </si>
  <si>
    <t>Number of           Meters</t>
  </si>
  <si>
    <t>Weighted Metering Costs (1)</t>
  </si>
  <si>
    <t>Weighted Average Costs (2)</t>
  </si>
  <si>
    <t>Cost per Meter (Installed)</t>
  </si>
  <si>
    <t>Allocation Percentage                                Weighted Factor</t>
  </si>
  <si>
    <t>Weighting Factors based on Contractor Pricing</t>
  </si>
  <si>
    <t>Overhead Subtransmission Feeders - Operation</t>
  </si>
  <si>
    <t>Community Relations (Working Capital)</t>
  </si>
  <si>
    <t>Administrative and General Expenses (Working Capital)</t>
  </si>
  <si>
    <t>Operation (Working Capital)</t>
  </si>
  <si>
    <t>Billing and Collection (Working Capital)</t>
  </si>
  <si>
    <t>Meter Types</t>
  </si>
  <si>
    <t>TOTAL</t>
  </si>
  <si>
    <t>Other Special or Collateral Funds</t>
  </si>
  <si>
    <t>Sinking Funds</t>
  </si>
  <si>
    <t>Unamortized Debt Expense</t>
  </si>
  <si>
    <t>Unamortized Discount on Long-Term Debt--Debit</t>
  </si>
  <si>
    <t>System Control and Load Dispatching</t>
  </si>
  <si>
    <t>Charges-CN</t>
  </si>
  <si>
    <t>Other Expenses</t>
  </si>
  <si>
    <t>Competition Transition Expense</t>
  </si>
  <si>
    <t>Rural Rate Assistance Expense</t>
  </si>
  <si>
    <t>Load Dispatching</t>
  </si>
  <si>
    <t>Customer Allocators</t>
  </si>
  <si>
    <t>Station Buildings and Fixtures Expenses</t>
  </si>
  <si>
    <t>-</t>
  </si>
  <si>
    <t>Income Statement Accounts Directly Allocated</t>
  </si>
  <si>
    <t>Cost Relative to Residential Average Cost</t>
  </si>
  <si>
    <t>Accum Depreciation - NFA</t>
  </si>
  <si>
    <t>Accum Depreciation - NFA ECC</t>
  </si>
  <si>
    <t>Net Income on Allocated Assets</t>
  </si>
  <si>
    <t>Net Income on Direct Allocation Assets</t>
  </si>
  <si>
    <t>yes</t>
  </si>
  <si>
    <t>Unclassified Asset</t>
  </si>
  <si>
    <t>Non-Distribution Asset</t>
  </si>
  <si>
    <t>Liability</t>
  </si>
  <si>
    <t>Sales of Electricity</t>
  </si>
  <si>
    <t>Other Revenue - Unclassified</t>
  </si>
  <si>
    <t>Non-Distribution Expenses</t>
  </si>
  <si>
    <t>Unclassified Expenses</t>
  </si>
  <si>
    <t>Transformer Station Equipment - Operating Labour</t>
  </si>
  <si>
    <t>Transformer Station Equipment - Operating Supplies and Expense</t>
  </si>
  <si>
    <t>Overhead Line Expenses</t>
  </si>
  <si>
    <t>Other Distribution Revenue</t>
  </si>
  <si>
    <t>Accumulated Provision for Injuries and Damages</t>
  </si>
  <si>
    <t>Cost of Power</t>
  </si>
  <si>
    <t>INPUT</t>
  </si>
  <si>
    <t>COP</t>
  </si>
  <si>
    <t>Rate Base Assets</t>
  </si>
  <si>
    <t>Employee Future Benefits</t>
  </si>
  <si>
    <t>Other Pensions - Past Service Liability</t>
  </si>
  <si>
    <t>Vested Sick Leave Liability</t>
  </si>
  <si>
    <t>Accumulated Provision for Rate Refunds</t>
  </si>
  <si>
    <t>Other Miscellaneous Non-Current Liabilities</t>
  </si>
  <si>
    <t>Obligations Under Capital Lease--Non-Current</t>
  </si>
  <si>
    <t>Development Charge Fund</t>
  </si>
  <si>
    <t>Long Term Customer Deposits</t>
  </si>
  <si>
    <t>Assume the other 10 USL customers have a small number of devices and require the same amount of effort as a typical residential customer.  There are less issues with collecting, so the incidental costs are $0.50 per month.  Total cost is $2.50 per bill</t>
  </si>
  <si>
    <r>
      <t>Ø</t>
    </r>
    <r>
      <rPr>
        <sz val="7"/>
        <rFont val="Times New Roman"/>
        <family val="1"/>
      </rPr>
      <t xml:space="preserve">  </t>
    </r>
    <r>
      <rPr>
        <sz val="12"/>
        <rFont val="Arial"/>
        <family val="2"/>
      </rPr>
      <t>[(5 * $11.50) + (10 * $2.50)] / 15 = $5.50 per bill.</t>
    </r>
  </si>
  <si>
    <t>Weighting factor for Residential = $3.00 / $3.00 = 1.00</t>
  </si>
  <si>
    <t>Weighting factor for USL = $5.50 / $3.00 = 1.83</t>
  </si>
  <si>
    <t>Worksheet I6.1 Revenue</t>
  </si>
  <si>
    <t>This input sheet has been modified in version 2 to calculate the test year revenues based on the test year volumetric forecast and the current rates.</t>
  </si>
  <si>
    <t>●  Cells B10, B13, B16 and B19 are inputs from application exhibits:  the first two from Exhibit 3 Load Forecast, and the latter two from the RRWF.</t>
  </si>
  <si>
    <t>●  CA Model version 2 has been adapted to calculate class revenues at existing rates and forecast billing quantities.  (The previous versions required class revenues as inputs to worksheet O1.).</t>
  </si>
  <si>
    <t>●  Cell B10 – from Exhibit 3 of the application, input total energy from the test year load forecast, adjusted downward for distribution line losses.</t>
  </si>
  <si>
    <t>●  Cell B13 – from Exhibit 3 of the application, input the total billing demands of all demand-billed classes.</t>
  </si>
  <si>
    <t>●  Cell B16 –from RRWF tab 8 Revenue Deficiency/Sufficiency H16.</t>
  </si>
  <si>
    <t>●  Cell B19 – enter data from RRWF tab 8. Revenue Deficiency/Sufficiency F18.</t>
  </si>
  <si>
    <t>●  Rows 25 and 26: enter weather-normalized load after line losses.  These quantities will be the results found in the distributor’s load forecast Exhibit 3.</t>
  </si>
  <si>
    <t>●  Rows 31, 44, 50 and 51 no longer play a role in the model, as long as Rows 25 and 26 are based on normalized weather load forecasts. Version 2 now relies on the distributor’s load forecast rather than the analysis provided originally by Hydro One.</t>
  </si>
  <si>
    <t>●  Rows 33-36  - enter the currently approved rates for each class;</t>
  </si>
  <si>
    <t>●  Row 37 –  a placeholder Row for any other rate (e.g. separate rates per street lighting fixture and kW demand);</t>
  </si>
  <si>
    <t>●  Row 39– the revenue formula is based on fixed monthly revenue from billing the largest of customer / connection / devices from Rows 18, 19 and 21 in worksheet I6.2.  If this is not appropriate for the distributor’s rate structure, the distributor should correct the formula for the applicable class(es) in Row 39.  (For example, if USL is billed per customer, per device and per kW, the formula will require inputs from Rows 27, 33, 35, 37, and worksheet I6.2 Rows 18 &amp; 21).</t>
  </si>
  <si>
    <t>●  As an alternative run of the CA Model, but not for submission with the application, to check the internal consistency of the application it may be informative to enter the rates that are being proposed in the application in Rows 33-36.  See notes to Worksheet O-1 below.</t>
  </si>
  <si>
    <t>●  If the Conditions of Service for a class of large customers require that all customers supply their own transformation, Row 26 and/or Row 36 should be entered as zero for that class.</t>
  </si>
  <si>
    <t>Worksheet I6.2 Customer Data</t>
  </si>
  <si>
    <t>This input sheet is for inputting the various customer data by rate class, such as number of bill, number of customers, etc.</t>
  </si>
  <si>
    <t>●  Row 18 ‘Number of devices’ has been added in version 2 of the model.  Generally this will require input for the Street Lighting and Unmetered Scattered Load classes;</t>
  </si>
  <si>
    <t>●  The number of devices (Row 18) should be equal to or greater than the number of connections (Row 19); and</t>
  </si>
  <si>
    <t>●  The number of connections should be equal to or greater than the number of customers (Row 21).</t>
  </si>
  <si>
    <t>Worksheet I7.1 Meter Capital</t>
  </si>
  <si>
    <t>The purpose of this input worksheet is to derive the weighting factor of each class for the allocator CWMC, which is used to allocate accounts 1860 Meters, 5065 Meter Expense, and 5175 Maintenance.  It does not affect the deferral account 1555 Smart Meter Capital and Recovery VA.</t>
  </si>
  <si>
    <t>●  As a general rule, include one meter per customer in this worksheet, i.e. include smart meter or standard meter, not both.</t>
  </si>
  <si>
    <t>●  Replace meter descriptions in Column C with new descriptions that match the meters actually in use, and input the applicable average installed replacement cost of each type of meter.</t>
  </si>
  <si>
    <t>●  During the transitional period, until all smart meters are in the Rate Base, include in the documentation of the application an explanation of which unit cost is being used.  Since the weighting factor will remain unchanged during the IRM period, the distributor may consider including smart meters rather than the soon-to-be-stranded meters, even though not all smart meters have been transferred to account 1860 at the time of the cost-of-service application.</t>
  </si>
  <si>
    <t>●  If the cost of equipment used to download billing data is included in Account 1860 – Meters, the cost of such equipment should be considered in this worksheet.  Version 2 of the model does not make provision for doing this.  The user may add a Row or Rows for the cost (cost per customer and number of customers) of such equipment.  The additional Row(s) should be added above Row 37 in order to be included in the @sum function.</t>
  </si>
  <si>
    <t>●  Note that Account 1920 – Computer Hardware, Account 1925 – Computer Software and Account 1955 – Communications Equipment are allocated to the customer classes by the composite allocator Net Fixed Assets (excluding credit for capital contributions).  If equipment for automated meter-reading and data storage are recorded in these accounts, the distributor may consider moving capital costs to Account 1860 – Meters in worksheet I-3 and reflecting this in the meter capital weighting factors, with the objective of reaching a more accurate allocation of these costs.</t>
  </si>
  <si>
    <t>●  Entries for USL, Street lighting and Sentinel Lighting in worksheet I7.1 and I7.2 are 0.  For any cost of estimating or verifying unmetered loads, see note re direct allocation below, under worksheet I9.</t>
  </si>
  <si>
    <t>Worksheet I7.2 Meter Reading</t>
  </si>
  <si>
    <t>Underground Conductors and Devices - Secondary</t>
  </si>
  <si>
    <t>Bulk Delivery (SubTransmission) CP</t>
  </si>
  <si>
    <t>Distribution CP (Total System)</t>
  </si>
  <si>
    <t>Distribution NCP ( Total System)</t>
  </si>
  <si>
    <t>Based on Contractor Pricing</t>
  </si>
  <si>
    <t>August 2005 Data</t>
  </si>
  <si>
    <t>Description</t>
  </si>
  <si>
    <t>Combined</t>
  </si>
  <si>
    <t>Factor</t>
  </si>
  <si>
    <t>Units</t>
  </si>
  <si>
    <t>Weighted Factor</t>
  </si>
  <si>
    <t>Residential - Urban - Outside</t>
  </si>
  <si>
    <t>Residential - Urban - Inside</t>
  </si>
  <si>
    <t>Residential - Rural - Outside</t>
  </si>
  <si>
    <t>GS - Walking</t>
  </si>
  <si>
    <t>Current</t>
  </si>
  <si>
    <t>GS - Vehicle</t>
  </si>
  <si>
    <t>Interval</t>
  </si>
  <si>
    <t>Conservation and Demand Management</t>
  </si>
  <si>
    <t>Excluded</t>
  </si>
  <si>
    <t xml:space="preserve">  </t>
  </si>
  <si>
    <t>LDC Specific 3</t>
  </si>
  <si>
    <t>LDC Specific 5</t>
  </si>
  <si>
    <t>LDC Specific 6</t>
  </si>
  <si>
    <t>Residential - Urban - Outside with other services</t>
  </si>
  <si>
    <t>Residential - Urban - Inside - with other services</t>
  </si>
  <si>
    <t>Residential - Rural - Outside with other services</t>
  </si>
  <si>
    <t>GS - Walking - with other services</t>
  </si>
  <si>
    <t>GS - Vehicle with other services</t>
  </si>
  <si>
    <t>Demand with IT and Interval Capability -Special (WMP)</t>
  </si>
  <si>
    <t>Weighted Average Costs</t>
  </si>
  <si>
    <t>O1 Grouping</t>
  </si>
  <si>
    <t>PLCC-CCA</t>
  </si>
  <si>
    <t>PLCC-CCB</t>
  </si>
  <si>
    <t>PLCC-CCP</t>
  </si>
  <si>
    <t>PLCC-CCS</t>
  </si>
  <si>
    <t>PLCC WATTS</t>
  </si>
  <si>
    <t>1NCP</t>
  </si>
  <si>
    <t>DNCP1A</t>
  </si>
  <si>
    <t>PNCP1A</t>
  </si>
  <si>
    <t>SNCP1A</t>
  </si>
  <si>
    <t>PLCC - 1NCP</t>
  </si>
  <si>
    <t>PLCC - 4NCP</t>
  </si>
  <si>
    <t>DNCP4A</t>
  </si>
  <si>
    <t>PNCP4A</t>
  </si>
  <si>
    <t>SNCP4A</t>
  </si>
  <si>
    <t>12NCP</t>
  </si>
  <si>
    <t>PLCC - 12NCP</t>
  </si>
  <si>
    <t>DNCP12A</t>
  </si>
  <si>
    <t>PNCP12A</t>
  </si>
  <si>
    <t>SNCP12A</t>
  </si>
  <si>
    <t>Summary</t>
  </si>
  <si>
    <t xml:space="preserve">Total </t>
  </si>
  <si>
    <t>O4 Summary</t>
  </si>
  <si>
    <t>O5 Summary</t>
  </si>
  <si>
    <t>Demand Grouping Indicator</t>
  </si>
  <si>
    <t>Breakout</t>
  </si>
  <si>
    <t xml:space="preserve">Breakout </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</si>
  <si>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</si>
  <si>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</si>
  <si>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</si>
  <si>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</si>
  <si>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Residential</t>
  </si>
  <si>
    <t>kW</t>
  </si>
  <si>
    <t xml:space="preserve">Utility's Class Definition </t>
  </si>
  <si>
    <t>Recalculated</t>
  </si>
  <si>
    <t>kWh</t>
  </si>
  <si>
    <t>TCP</t>
  </si>
  <si>
    <t>DCP</t>
  </si>
  <si>
    <t>PNCP</t>
  </si>
  <si>
    <t>SNCP</t>
  </si>
  <si>
    <t>DNCP</t>
  </si>
  <si>
    <t>CCS</t>
  </si>
  <si>
    <t>CCP</t>
  </si>
  <si>
    <t>CCA</t>
  </si>
  <si>
    <t>Miscellaneous Revenue (mi)</t>
  </si>
  <si>
    <t>Sub Total Operating, Maintenance and Biling</t>
  </si>
  <si>
    <t>Sub -total</t>
  </si>
  <si>
    <t>Sub-total</t>
  </si>
  <si>
    <t>Misc ID</t>
  </si>
  <si>
    <t>A &amp; G ID</t>
  </si>
  <si>
    <t>Allocation - Demand Related</t>
  </si>
  <si>
    <t>Acct 1805-2 Land Station &lt;50 kV</t>
  </si>
  <si>
    <t>Acct 1806-2 Land Rights Station &lt;50 kV</t>
  </si>
  <si>
    <t>Acct 1808-2 Buildings and Fixtures &lt; 50 KV</t>
  </si>
  <si>
    <t>Acct 1810-2 Leasehold Improvements &lt;50 kV</t>
  </si>
  <si>
    <t>Substation Transformer Rate Base Gross Plant</t>
  </si>
  <si>
    <t>Acct 1815 - 1855</t>
  </si>
  <si>
    <t>General Expenses</t>
  </si>
  <si>
    <t>Allocation of General Expenses</t>
  </si>
  <si>
    <t xml:space="preserve">Acct 1830-4 Primary Poles, Towers &amp; Fixtures </t>
  </si>
  <si>
    <t>Acct 1835-4 Primary Overhead Conductors</t>
  </si>
  <si>
    <t>Acct 1840-4 Primary Underground Conduit</t>
  </si>
  <si>
    <t>Acct 1845-4 Primary Underground Conductors</t>
  </si>
  <si>
    <t>Primary Conductors and Poles Gross Assets</t>
  </si>
  <si>
    <t xml:space="preserve">Acct 1840-4 Primary Underground Conduit </t>
  </si>
  <si>
    <t xml:space="preserve">Acct 1845-4 Primary Underground Conductors </t>
  </si>
  <si>
    <t>Primary Conductors and Poles Accumulated Depreciation</t>
  </si>
  <si>
    <t xml:space="preserve">Acct 1830-3 Bulk Poles, Towers &amp; Fixtures </t>
  </si>
  <si>
    <t>Acct 1835-3 Bulk Overhead Conductors</t>
  </si>
  <si>
    <t xml:space="preserve">Acct 1840-3 Bulk Underground Conduit </t>
  </si>
  <si>
    <t xml:space="preserve">Acct 1845-3 Bulk Underground Conductors </t>
  </si>
  <si>
    <t xml:space="preserve">Acct 1830-5 Secondary Poles, Towers &amp; Fixtures </t>
  </si>
  <si>
    <t xml:space="preserve">Acct 1835-5 Secondary Overhead Conductors </t>
  </si>
  <si>
    <t xml:space="preserve">Acct 1840-5 Secondary Underground Conduit </t>
  </si>
  <si>
    <t xml:space="preserve">Acct 1845-5 Secondary Underground Conductors </t>
  </si>
  <si>
    <t>Secondary Conductors and Poles Gross Plant</t>
  </si>
  <si>
    <t>Secondary Conductors and Poles Accumulated Depreciation</t>
  </si>
  <si>
    <t xml:space="preserve">Acct 1835-4 Primary Overhead Conductors </t>
  </si>
  <si>
    <t>Secondary Conductors and Poles Gross Assets</t>
  </si>
  <si>
    <t xml:space="preserve">Central Meter </t>
  </si>
  <si>
    <t xml:space="preserve">Smart Meters </t>
  </si>
  <si>
    <t>Bulk Delivery CP</t>
  </si>
  <si>
    <t xml:space="preserve">Total Sytem CP </t>
  </si>
  <si>
    <t>Bulk Customer Base</t>
  </si>
  <si>
    <t>Primary Customer Base</t>
  </si>
  <si>
    <t>Secondary Customer Base</t>
  </si>
  <si>
    <t>OM&amp;A Expenses</t>
  </si>
  <si>
    <t xml:space="preserve">Directly Allocated Expenses </t>
  </si>
  <si>
    <t>EXISTING REVENUE MINUS ALLOCATED COSTS</t>
  </si>
  <si>
    <t>Rate class 2</t>
  </si>
  <si>
    <t>Rate class 3</t>
  </si>
  <si>
    <t>Rate class 4</t>
  </si>
  <si>
    <t>Control</t>
  </si>
  <si>
    <t>Amortization Expenses</t>
  </si>
  <si>
    <t>Total Amortization Expense</t>
  </si>
  <si>
    <t>crev</t>
  </si>
  <si>
    <t>Demand ID</t>
  </si>
  <si>
    <t>Customer ID</t>
  </si>
  <si>
    <t>GS &lt;50</t>
  </si>
  <si>
    <t>Street Light</t>
  </si>
  <si>
    <t>Embedded Distributor</t>
  </si>
  <si>
    <t>Number of Customers</t>
  </si>
  <si>
    <t>Total</t>
  </si>
  <si>
    <t>Transformation CP</t>
  </si>
  <si>
    <t>Primary NCP</t>
  </si>
  <si>
    <t>Secondary NCP</t>
  </si>
  <si>
    <t>Net Asset</t>
  </si>
  <si>
    <t>Total Number of Customer</t>
  </si>
  <si>
    <t>Subtransmission Customer Base</t>
  </si>
  <si>
    <t>Primary Feeder Customer Base</t>
  </si>
  <si>
    <t>Secondary Feeder Customer Base</t>
  </si>
  <si>
    <t xml:space="preserve">Weighted Meter -Capital </t>
  </si>
  <si>
    <t>CEN</t>
  </si>
  <si>
    <t>CWMC</t>
  </si>
  <si>
    <t>CWMR</t>
  </si>
  <si>
    <t>DDCP</t>
  </si>
  <si>
    <t>DDNCP</t>
  </si>
  <si>
    <t>accum dep</t>
  </si>
  <si>
    <t>dp</t>
  </si>
  <si>
    <t xml:space="preserve">Capital Contribution </t>
  </si>
  <si>
    <t xml:space="preserve">Distribution Plant - Gross </t>
  </si>
  <si>
    <t>General Plant - Gross</t>
  </si>
  <si>
    <t>Accumulated Depreciation</t>
  </si>
  <si>
    <t>TOTAL - 1995</t>
  </si>
  <si>
    <t>TOTAL - 5705</t>
  </si>
  <si>
    <t>TOTAL - 5710</t>
  </si>
  <si>
    <t>TOTAL - 5715</t>
  </si>
  <si>
    <t>TOTAL - 5720</t>
  </si>
  <si>
    <t>Total - Demand</t>
  </si>
  <si>
    <t>Total - Customer</t>
  </si>
  <si>
    <t>Total - Mis</t>
  </si>
  <si>
    <t>Total - A&amp;G</t>
  </si>
  <si>
    <t>1815-1860</t>
  </si>
  <si>
    <t>Break out Functions</t>
  </si>
  <si>
    <t>RATE BASE AND DISTRIBUTION ASSETS</t>
  </si>
  <si>
    <t>CCB</t>
  </si>
  <si>
    <t>Categorization and Demand Allocation for Distribution Assets Accounts</t>
  </si>
  <si>
    <t>Density of Utility</t>
  </si>
  <si>
    <t>kM of Lines</t>
  </si>
  <si>
    <t>Density</t>
  </si>
  <si>
    <t>If Density is &lt; 30 customers per kM of lines then</t>
  </si>
  <si>
    <t>LOW</t>
  </si>
  <si>
    <t>If Density is Between 30  and 60 customers per kM of lines then</t>
  </si>
  <si>
    <t>If Density is Between &gt; 60 customers per kM of lines then</t>
  </si>
  <si>
    <t>Contributed Capital - 1995</t>
  </si>
  <si>
    <t>Deemed Customer Cost Component based on Survey Results</t>
  </si>
  <si>
    <t>Below:  Grouping to avoid disclosure</t>
  </si>
  <si>
    <t>Grouping of Operation and Maintenance</t>
  </si>
  <si>
    <t>Grouping of Operating and Maintenance               Distribution Costs (lines 106 - 148)</t>
  </si>
  <si>
    <t>Grouping of OM&amp;A                                      (lines 168 - 240)</t>
  </si>
  <si>
    <t>Customer Component</t>
  </si>
  <si>
    <t>MEDIUM</t>
  </si>
  <si>
    <t>HIGH</t>
  </si>
  <si>
    <t>Adjusted TB</t>
  </si>
  <si>
    <t>1805-1</t>
  </si>
  <si>
    <t>1805-2</t>
  </si>
  <si>
    <t>1806-1</t>
  </si>
  <si>
    <t>1806-2</t>
  </si>
  <si>
    <t>1808-1</t>
  </si>
  <si>
    <t>1808-2</t>
  </si>
  <si>
    <t>1810-1</t>
  </si>
  <si>
    <t>1810-2</t>
  </si>
  <si>
    <t>1825-1</t>
  </si>
  <si>
    <t>1825-2</t>
  </si>
  <si>
    <t>1830-3</t>
  </si>
  <si>
    <t>1830-4</t>
  </si>
  <si>
    <t>1830-5</t>
  </si>
  <si>
    <t>1835-3</t>
  </si>
  <si>
    <t>1835-4</t>
  </si>
  <si>
    <t>1835-5</t>
  </si>
  <si>
    <t>1840-3</t>
  </si>
  <si>
    <t>1840-4</t>
  </si>
  <si>
    <t>1840-5</t>
  </si>
  <si>
    <t>1845-3</t>
  </si>
  <si>
    <t>1845-4</t>
  </si>
  <si>
    <t>1845-5</t>
  </si>
  <si>
    <t>Weighted Meter Reading</t>
  </si>
  <si>
    <t>CNB</t>
  </si>
  <si>
    <t>Single Phase 200 Amp - Urban</t>
  </si>
  <si>
    <t>Single Phase 200 Amp - Rural</t>
  </si>
  <si>
    <t>Network Meter (Costs to be updated)</t>
  </si>
  <si>
    <t>Three-phase - No demand</t>
  </si>
  <si>
    <t>TOTAL - 2105 CC</t>
  </si>
  <si>
    <t>TOTAL - 2105 FA</t>
  </si>
  <si>
    <t>Demand without IT (usually three-phase)</t>
  </si>
  <si>
    <t>Demand with IT</t>
  </si>
  <si>
    <t>Demand with IT and Interval Capability - Primary</t>
  </si>
  <si>
    <t>Demand with IT and Interval Capability - Secondary</t>
  </si>
  <si>
    <t>Accum. Amortization of Electric Utility Plant -  Meters only</t>
  </si>
  <si>
    <t>Misc Revenue</t>
  </si>
  <si>
    <t>Billing and Collection</t>
  </si>
  <si>
    <t>Operating and Maintenance</t>
  </si>
  <si>
    <t>Allocation of Miscellaneous Revenue</t>
  </si>
  <si>
    <t xml:space="preserve">Residential - Rural - Outside  </t>
  </si>
  <si>
    <t>LDC Specific 4</t>
  </si>
  <si>
    <r>
      <t>Sheet I1</t>
    </r>
    <r>
      <rPr>
        <b/>
        <sz val="20"/>
        <rFont val="Cooper Black"/>
        <family val="1"/>
      </rPr>
      <t xml:space="preserve"> Utility Information Sheet</t>
    </r>
  </si>
  <si>
    <t>Name of LDC:</t>
  </si>
  <si>
    <t>Name:</t>
  </si>
  <si>
    <t>Title:</t>
  </si>
  <si>
    <t>Phone Number:</t>
  </si>
  <si>
    <t>E-Mail Address:</t>
  </si>
  <si>
    <t>Copyright</t>
  </si>
  <si>
    <r>
      <t>**</t>
    </r>
    <r>
      <rPr>
        <b/>
        <u/>
        <sz val="16"/>
        <rFont val="Cooper Black"/>
        <family val="1"/>
      </rPr>
      <t>Please Note:  Colour Coding Legend</t>
    </r>
    <r>
      <rPr>
        <b/>
        <sz val="16"/>
        <color indexed="10"/>
        <rFont val="Cooper Black"/>
        <family val="1"/>
      </rPr>
      <t xml:space="preserve"> **</t>
    </r>
  </si>
  <si>
    <t>Input Cells</t>
  </si>
  <si>
    <t>Output Cells</t>
  </si>
  <si>
    <t>Brief Description of Each Worksheet's Function</t>
  </si>
  <si>
    <t>Output showing details of individual allocation by class and by USofA</t>
  </si>
  <si>
    <r>
      <t>Sheet I2</t>
    </r>
    <r>
      <rPr>
        <b/>
        <sz val="16"/>
        <rFont val="Cooper Black"/>
        <family val="1"/>
      </rPr>
      <t xml:space="preserve"> Class Selection  -</t>
    </r>
  </si>
  <si>
    <t>**</t>
  </si>
  <si>
    <t>Differences?</t>
  </si>
  <si>
    <t xml:space="preserve">This cost allocation model is protected by copyright and is being made available to you solely for the purpose of preparing or reviewing an cost allocation filing.   You may use and copy this cost allocation model for that purpose, and provide a copy of this cost allocation model to any person that is advising or assisting you in that regard.  Except as indicated above, any copying, reproduction, publication, sale, adaptation, translation, modification, reverse engineering or other use or dissemination of this cost allocation model without the express written consent of the Ontario Energy Board is prohibited.  If you provide a copy of this cost allocation model to a person that is advising or assisting you in preparing or reviewing a cost allocation filing, you must ensure that the person understands and agrees to the restrictions noted above. </t>
  </si>
  <si>
    <t>Space available for additional information about this run</t>
  </si>
  <si>
    <t>Uniform System of Accounts - Detail Accounts</t>
  </si>
  <si>
    <t>Time of Use Read -- ignore</t>
  </si>
  <si>
    <t>Special Reads -- ignore</t>
  </si>
  <si>
    <t>let misc charges pick up the difference</t>
  </si>
  <si>
    <t xml:space="preserve">Allocation Customer Related </t>
  </si>
  <si>
    <t xml:space="preserve">Allocation A&amp;G Related </t>
  </si>
  <si>
    <t xml:space="preserve">Allocation Misc Related </t>
  </si>
  <si>
    <t>Allocation of General Plant and Administration</t>
  </si>
  <si>
    <t>After BO</t>
  </si>
  <si>
    <t>Financial Statement - Asset Break Out includes Acc Dep and Contributed Capital</t>
  </si>
  <si>
    <t>Expenses</t>
  </si>
  <si>
    <t>Total Expenses</t>
  </si>
  <si>
    <t>Net Income</t>
  </si>
  <si>
    <t>Revenue Requirement (includes NI)</t>
  </si>
  <si>
    <t>Total Net Plant</t>
  </si>
  <si>
    <t>Net Assets</t>
  </si>
  <si>
    <t>Total Rate Base</t>
  </si>
  <si>
    <t>RATIOS ANALYSIS</t>
  </si>
  <si>
    <t>Total Demand and Customer</t>
  </si>
  <si>
    <t>O&amp;M DC</t>
  </si>
  <si>
    <t xml:space="preserve">O&amp;M </t>
  </si>
  <si>
    <t>kWh - 30 year weather normalized amount</t>
  </si>
  <si>
    <t>Conservation and Demand Management Expenditures and Recoveries</t>
  </si>
  <si>
    <t>Other Amortization - Unclassified</t>
  </si>
  <si>
    <t>Income Tax Expense - Unclassified</t>
  </si>
  <si>
    <t>Grouping for Sheet O1 Revenue to Cost</t>
  </si>
  <si>
    <t>Interest Special Deposits</t>
  </si>
  <si>
    <t>Dividend Special Deposits</t>
  </si>
  <si>
    <t>Other Special Deposits</t>
  </si>
  <si>
    <t>Term Deposits</t>
  </si>
  <si>
    <t>Current Investments</t>
  </si>
  <si>
    <t>Customer Accounts Receivable</t>
  </si>
  <si>
    <t>Accounts Receivable - Services</t>
  </si>
  <si>
    <t>Accounts Receivable - Recoverable Work</t>
  </si>
  <si>
    <t>Accounts Receivable - Merchandise, Jobbing, etc.</t>
  </si>
  <si>
    <t>Other Accounts Receivable</t>
  </si>
  <si>
    <t>Accrued Utility Revenues</t>
  </si>
  <si>
    <t>Sub - Total</t>
  </si>
  <si>
    <t>Term Bank Loans - Long Term Portion</t>
  </si>
  <si>
    <t>Ontario Hydro Debt Outstanding - Long Term Portion</t>
  </si>
  <si>
    <t>Advances from Associated Companies</t>
  </si>
  <si>
    <t>Common Shares Issued</t>
  </si>
  <si>
    <t>Total Allocated to Rate Classifications?</t>
  </si>
  <si>
    <t>1815-1855 D</t>
  </si>
  <si>
    <t>1815-1855 C</t>
  </si>
  <si>
    <t>DEMAND 1815-1855</t>
  </si>
  <si>
    <t>CUSTOMER 1815-1855</t>
  </si>
  <si>
    <t>Preference Shares Issued</t>
  </si>
  <si>
    <t>Contributed Surplus</t>
  </si>
  <si>
    <t>Donations Received</t>
  </si>
  <si>
    <t>Development Charges Transferred to Equity</t>
  </si>
  <si>
    <t>Capital Stock Held in Treasury</t>
  </si>
  <si>
    <t>Miscellaneous Paid-In Capital</t>
  </si>
  <si>
    <t>gp</t>
  </si>
  <si>
    <t>mi</t>
  </si>
  <si>
    <t>di</t>
  </si>
  <si>
    <t>cu</t>
  </si>
  <si>
    <t>ad</t>
  </si>
  <si>
    <t>co</t>
  </si>
  <si>
    <t>cop</t>
  </si>
  <si>
    <t>Cost of Power  (COP)</t>
  </si>
  <si>
    <t>NI</t>
  </si>
  <si>
    <t>Allocated Net Income  (NI)</t>
  </si>
  <si>
    <t>PILs  (INPUT)</t>
  </si>
  <si>
    <t>dep</t>
  </si>
  <si>
    <t>Depreciation and Amortization (dep)</t>
  </si>
  <si>
    <t>Customer Related Costs (cu)</t>
  </si>
  <si>
    <t>Distribution Costs (di)</t>
  </si>
  <si>
    <t>Installments Received on Capital Stock</t>
  </si>
  <si>
    <t>Appropriated Retained Earnings</t>
  </si>
  <si>
    <t>Unappropriated Retained Earnings</t>
  </si>
  <si>
    <t>Balance Transferred From Income</t>
  </si>
  <si>
    <t>Asset net of Accumulated Depreciation and Contributed Capital</t>
  </si>
  <si>
    <t>SUB TOTAL from I3</t>
  </si>
  <si>
    <t>Categorization and Allocation of Contributed Capital</t>
  </si>
  <si>
    <t>Categorization and Allocation of Amortization Expense - Property, Plant and Equipment - 5705</t>
  </si>
  <si>
    <t>Categorization and Allocation of Amortization of Limited Term Electric Plant - 5710</t>
  </si>
  <si>
    <t>Categorization and Allocation of Accumulated Amortization of Electric Utility Plant  - Intangibles - 5715</t>
  </si>
  <si>
    <t>Categorization and Allocation of  Accum. Amortization of Electric Utility Plant- Property, Plant &amp; Equipment - 5720</t>
  </si>
  <si>
    <t>BALANCE SHEET ITEMS</t>
  </si>
  <si>
    <t>EXPENSE ITEMS</t>
  </si>
  <si>
    <t>Appropriations of Retained Earnings - Current Period</t>
  </si>
  <si>
    <t>Dividends Payable-Preference Shares</t>
  </si>
  <si>
    <t>Dividends Payable-Common Shares</t>
  </si>
  <si>
    <t>Adjustment to Retained Earnings</t>
  </si>
  <si>
    <t>Underground Line Expenses</t>
  </si>
  <si>
    <t>Transmission of Electricity by Others</t>
  </si>
  <si>
    <t>Miscellaneous Transmission Expense</t>
  </si>
  <si>
    <t>Other Income &amp; Deductions</t>
  </si>
  <si>
    <t>Loss on Disposition of Utility and Other Property</t>
  </si>
  <si>
    <t>Gains from Disposition of Allowances for Emission</t>
  </si>
  <si>
    <t xml:space="preserve">Accum. Amortization of Electric Utility Plant -Line Transformers, Services and Meters </t>
  </si>
  <si>
    <t>Customer Related Net Fixed Assets</t>
  </si>
  <si>
    <t>Customer Related NFA Including General Plant</t>
  </si>
  <si>
    <t xml:space="preserve">Amortization Expense - Customer Related </t>
  </si>
  <si>
    <t>Charitable Contributions</t>
  </si>
  <si>
    <t>Maintenance of Overhead Lines - Roads and Trails Repairs</t>
  </si>
  <si>
    <t>Maintenance of Overhead Lines - Snow Removal from Roads and Trails</t>
  </si>
  <si>
    <t>Maintenance of Underground Lines</t>
  </si>
  <si>
    <t>ID and Factors</t>
  </si>
  <si>
    <t>Demand Allocators - Composite</t>
  </si>
  <si>
    <t>CUSTOMER ALLOCATORS - Composite</t>
  </si>
  <si>
    <t>Explanation</t>
  </si>
  <si>
    <t>Maintenance of Miscellaneous Transmission Plant</t>
  </si>
  <si>
    <t>Station Buildings and Fixtures Expense</t>
  </si>
  <si>
    <t>Transformer Station Equipment - Operation Labour</t>
  </si>
  <si>
    <t>Transformer Station Equipment - Operation Supplies and Expenses</t>
  </si>
  <si>
    <t>Distribution Station Equipment - Operation Labour</t>
  </si>
  <si>
    <t>Gain on Disposition of Utility and Other Property</t>
  </si>
  <si>
    <t>Amortization Expense - Property, Plant, and Equipment</t>
  </si>
  <si>
    <t>Foreign Exchange Gains and Losses, Including Amortization</t>
  </si>
  <si>
    <t>Interest and Dividend Income</t>
  </si>
  <si>
    <t>Equity in Earnings of Subsidiary Companies</t>
  </si>
  <si>
    <t>Operation Supervision and Engineering</t>
  </si>
  <si>
    <t>Fuel</t>
  </si>
  <si>
    <t>Steam Expense</t>
  </si>
  <si>
    <t>Steam From Other Sources</t>
  </si>
  <si>
    <t>Steam Transferred--Credit</t>
  </si>
  <si>
    <t>Collateral Funds Liability</t>
  </si>
  <si>
    <t>Unamortized Premium on Long Term Debt</t>
  </si>
  <si>
    <t>O.M.E.R.S. - Past Service Liability - Long Term Portion</t>
  </si>
  <si>
    <t>Life Insurance</t>
  </si>
  <si>
    <t>Penalties</t>
  </si>
  <si>
    <t>Other Deductions</t>
  </si>
  <si>
    <t>Extraordinary Income</t>
  </si>
  <si>
    <t>Extraordinary Deductions</t>
  </si>
  <si>
    <t>Income Taxes, Extraordinary Items</t>
  </si>
  <si>
    <t>CP TEST RESULTS</t>
  </si>
  <si>
    <t>NCP TEST RESULTS</t>
  </si>
  <si>
    <t>Approved Total PILs</t>
  </si>
  <si>
    <t>Approved Total Return on Equity</t>
  </si>
  <si>
    <t>Approved Total Return on Debt</t>
  </si>
  <si>
    <t xml:space="preserve">Allocated </t>
  </si>
  <si>
    <t>kMs of Roads in Service Area Where Distribution Lines Exist</t>
  </si>
  <si>
    <t>Classification NCP from 
 Load Data Provider</t>
  </si>
  <si>
    <t>Discontinues Operations - Income/ Gains</t>
  </si>
  <si>
    <t>BREAK OUT ($)</t>
  </si>
  <si>
    <t>BREAK OUT (%)</t>
  </si>
  <si>
    <t>Discontinued Operations - Deductions/ Losses</t>
  </si>
  <si>
    <t>Income Taxes, Discontinued Operations</t>
  </si>
  <si>
    <t>●  Column D contains the forecast amounts for the test year, and is to match the amounts in the rate application.  For asset accounts, enter the mid-year average amounts matching the corresponding amounts in the rate base;</t>
  </si>
  <si>
    <t>●  Column F is available to re-assign amounts among the accounts in Column D.  Generally if costs are removed from one USoA account and added to another account, the rationale for the re-assignment is to be provided by the distributor in its prefiled evidence.</t>
  </si>
  <si>
    <t>●  Column F is especially useful for removing part of the cost from a parent account and adding the same amount into a sub-account that is allocated by a different allocator than the parent account.  If the sub-account has been set up in version 2 of the model e.g. 4235-1, the rationale for making the adjustment in Column F is not required.</t>
  </si>
  <si>
    <t>●  Row 252 has been added, to allow for separate allocation of revenue from the SSS Administration Charge.  Enter the amount of the sub-account at Cell F252 and enter negative the same amount (i.e. positive) in Cell F250.  No explanation is required.</t>
  </si>
  <si>
    <t>●  Rows 265 and 266 have been added, to allow for separate allocation of the Account Set-Up Charges sub-account distinct from other revenue streams in Account 4235.   Enter the sub-account amount at Cell F265 and F266 and enter negative the same amounts at F264.  No explanation is required.</t>
  </si>
  <si>
    <t>●  Column I provides a drop-down menu to select an allocator for any new IFRS-related accounts.</t>
  </si>
  <si>
    <t>●  Column G is used for costs that are directly allocated.  Put the appropriate total amount in Column G, and repeat for the appropriate class in worksheet I9.</t>
  </si>
  <si>
    <t>●  Note that the model has Rows in I9 for most capital and OM&amp;A accounts, but not revenue accounts.  If an account has no corresponding Row in I9, the model does not provide a ready means of direct allocation.</t>
  </si>
  <si>
    <t>Worksheet I4 Break Out Assets</t>
  </si>
  <si>
    <t>This input worksheet is for breaking the asset accounts into a more granular level.</t>
  </si>
  <si>
    <t>●  Cell C12 requires data entry from the RRWF tab 4. Rate Base, Cell G14 to ensure consistency between the cost allocation model and the rest of the application.</t>
  </si>
  <si>
    <t>Worksheet I5.1 Miscellaneous Data</t>
  </si>
  <si>
    <t>There are two new input cells in version 2 of the input worksheet:</t>
  </si>
  <si>
    <t>●  In Cell D19, enter the percentage of OM&amp;A plus Cost of Power that is included as  working capital, i.e. 15%, or a percentage based on the distributor’s lead-lag study; and</t>
  </si>
  <si>
    <t>●  Cell D21 yields a weighting factor to attribute pole access revenue in proportion to the corresponding costs.  Considering all poles that yield pole rental revenue, enter the estimated percentage of NBV in poles that are at Secondary voltage, as distinct from the NBV of those at Primary voltage.</t>
  </si>
  <si>
    <t>Worksheet I5.2 Weighting Factors</t>
  </si>
  <si>
    <t>This worksheet is used to input each class’ weighting factor for services and Billing and Collection.  Use a single factor suitable for the whole class. See examples in the boxes below.</t>
  </si>
  <si>
    <t>●  Row 11: calculate weighting factors reflecting only installed capital costs recorded in Account 1855 – Services.</t>
  </si>
  <si>
    <t>●  Row 15: calculate weighting factors reflecting costs in Account 5315 – Customer Billing, Account 5320 – Collecting, and Account 5340 – Miscellaneous Customer Account Expenses.</t>
  </si>
  <si>
    <t>●  Default weights are no longer provided in the model.  The weights previously provided in version 1.2 can be found in the Board staff’s implementation documentation [EB-2010-0219].</t>
  </si>
  <si>
    <r>
      <t xml:space="preserve">Example:  </t>
    </r>
    <r>
      <rPr>
        <b/>
        <sz val="12"/>
        <rFont val="Arial"/>
        <family val="2"/>
      </rPr>
      <t>Weighting Factor for Services:</t>
    </r>
  </si>
  <si>
    <t>Assume that the amount recorded in 1855 for a typical residential customer is $1,000.</t>
  </si>
  <si>
    <t xml:space="preserve">Assume that there are 500 customers in the GS&gt;50 class.  </t>
  </si>
  <si>
    <t>Assume that 100 of them are industrial customers served by a single span of overhead conductor.  The amount remaining on the books in Account 1855 is small, but the current cost of replacing the service including labour would be $5,000.</t>
  </si>
  <si>
    <t>Assume that 100 customers have underground service that required extensive permits, street repairs, and labour costs, as well as materials.  The services are recent, and the amount recorded in 1855 averages $25,000.</t>
  </si>
  <si>
    <t>Assume 300 customers have no costs recorded in Account 1855, and would have no cost recorded even if replaced (per distributor’s accounting practice and conditions of service)</t>
  </si>
  <si>
    <t>Calculation:</t>
  </si>
  <si>
    <r>
      <t>Ø</t>
    </r>
    <r>
      <rPr>
        <sz val="7"/>
        <rFont val="Times New Roman"/>
        <family val="1"/>
      </rPr>
      <t xml:space="preserve">  </t>
    </r>
    <r>
      <rPr>
        <sz val="12"/>
        <rFont val="Arial"/>
        <family val="2"/>
      </rPr>
      <t>[ (100 * $5,000) + (100 * $25,000) + (300 * $0) ] / 500  = $6,000 per customer</t>
    </r>
  </si>
  <si>
    <t>Weighting factor for residential = $1,000/$1,000 = 1.00</t>
  </si>
  <si>
    <t>Weighting factor for GS&gt;50 kW = $6,000/$1,000 = 6.00</t>
  </si>
  <si>
    <r>
      <t xml:space="preserve">Example: </t>
    </r>
    <r>
      <rPr>
        <b/>
        <sz val="12"/>
        <rFont val="Arial"/>
        <family val="2"/>
      </rPr>
      <t>Weighting Factor for Billing and Collecting:</t>
    </r>
  </si>
  <si>
    <t>Assume that the Residential cost averaged over all residential customers is $1.50 for bill preparation and mailing, $0.50 to record revenue from a normal payment, and $1.00 per bill on average for other costs associated with collecting, etc. that are recorded in accounts 5315, 5320 and 5340.  Total $3 per residential bill.</t>
  </si>
  <si>
    <t>Assume that there are 15 customers in the USL class:</t>
  </si>
  <si>
    <t>Assume that 5 of the customers have a large number of devices and the number of devices changes from time to time, so additional clerical attention is required each month amounting to $50 over the group ($10 per bill).  Including $1.00 postage and incidental costs, the cost of billing is $11 per bill.  Including the costs of recording revenue at the same as for residential @ $0.50 and there are no other collecting issues results in $11.50 per bill.</t>
  </si>
  <si>
    <t xml:space="preserve">Instructions Sheet </t>
  </si>
  <si>
    <t>These instructions are included with the OEB CA Model version 3 as a reference for distributor staff and other users of the model.</t>
  </si>
  <si>
    <t>●  A staff report "Board Staff Implementation of the Board’s Findings on the Review of Electricity Cost Allocation Policy" documents the rationale for changes in Version 2 relative to the previous model.</t>
  </si>
  <si>
    <t>●  If  the distributor is a Host Distributor, select Yes for Embedded Distributor class.  (For possible exception, see ‘Filing Requirements’ section 2.10.1).</t>
  </si>
  <si>
    <t>▪  At Cell F13, input Return on Rate Base Associated with Deferred PP&amp;E balance;</t>
  </si>
  <si>
    <t>●  Cell D430 is Amortization on PP&amp;E including the adjustment resulting from the amortization of Account 1575</t>
  </si>
  <si>
    <t xml:space="preserve">      ●  Note: In Cell L57, enter the annual depreciation expense adjustment resulting from amortization of account 1575</t>
  </si>
  <si>
    <t>●  “Appendix 2-Q” means Appendix 2-Q in 2013 Filing Requirements.</t>
  </si>
  <si>
    <t>▪  Cells D18 and beyond are the inputs to Appendix 2-Q, Table B, Column 7B.</t>
  </si>
  <si>
    <t xml:space="preserve">▪  Cells D19 and beyond are the inputs to Appendix 2-Q, Table B, Column 7E, </t>
  </si>
  <si>
    <t>▪  Cell C23 should equal RRWF, sum of Cells H16 &amp; H17</t>
  </si>
  <si>
    <t>▪  Cells D23 and beyond are the hypothetical distribution revenue, by class, if there were no rate re-balancing.  These cells are the inputs to Appendix 2-Q, Table B, Column 7C.</t>
  </si>
  <si>
    <t>▪  Cells D75 and beyond are the inputs to Appendix 2-Q, table C, second column “Status Quo Ratios”.</t>
  </si>
  <si>
    <t>Income Taxes (Grossed up)</t>
  </si>
  <si>
    <t>Deemed Interest Expense</t>
  </si>
  <si>
    <t>Return on Deemed Equity</t>
  </si>
  <si>
    <t>Adjustment to Return on Rate Base associated with Deferred PP&amp;E balance as a result of transition from CGAAP to MIFRS</t>
  </si>
  <si>
    <t xml:space="preserve">Service Revenue Requirement </t>
  </si>
  <si>
    <t>▪  At Cell F10, input the return on equity RRWF tab 9 'Revenue Requirement' cell F23;</t>
  </si>
  <si>
    <t>●  The account balances are entered and adjusted in this input worksheet.</t>
  </si>
  <si>
    <t>▪  At Cell F11, input the forecast of PILs from  RRWF tab 9 'Revenue Requirement' cell F19;</t>
  </si>
  <si>
    <t>▪  At Cell F12, input Interest Cost from RRWF tab 9 'Revenue Requirement' cell F22;</t>
  </si>
  <si>
    <t xml:space="preserve">▪  Cell F14 should b entered equal to RRWF tab 9 'Service Revenue Requirement' cell F26; </t>
  </si>
  <si>
    <t>▪  Cell F16 should be entere equal to RRWF tab 4 'Rate Base' cell G19</t>
  </si>
  <si>
    <t>●  Starting at Row 21, enter forecast amounts for USoA accounts.  The CA Model has a few new Rows that have been added in worksheet I-3 and in the subsequent worksheets.  These Rows are inserted to enable new accounts or finer granularity within existing accounts.  In version 3, none of the new rows is used.</t>
  </si>
  <si>
    <t>●  Column I has drop-down menus in the new Rows.  If necessary use the menu to select the allocator for the account that the distributor considers most appropriate.  (The model on the website has an allocator already selected at the suggestion of the CA Working Group, but the distributor is ultimately responsible for selecting the most appropriate allocator considering how it uses the sub-account in question.).</t>
  </si>
  <si>
    <t>PP&amp;E</t>
  </si>
  <si>
    <t>Deferred PP&amp;E</t>
  </si>
  <si>
    <t>1815-1860 + placeholder</t>
  </si>
  <si>
    <t>Enter Net Fixed Assets from the Revenue Requirement Work Form, Rate Base sheet, cell G15</t>
  </si>
  <si>
    <t>Acct 1820-2 Distribution Station Equipment</t>
  </si>
  <si>
    <t>Acct 1825-2 Storage Battery Equipment</t>
  </si>
  <si>
    <t>System Supervisory Equipment</t>
  </si>
  <si>
    <t>Sentinel Lighting Rental Units</t>
  </si>
  <si>
    <t>Other Tangible Property</t>
  </si>
  <si>
    <t>Contributions and Grants - Credit</t>
  </si>
  <si>
    <t>Property Under Capital Leases</t>
  </si>
  <si>
    <t>Electric Plant Purchased or Sold</t>
  </si>
  <si>
    <t>Experimental Electric Plant Unclassified</t>
  </si>
  <si>
    <t>Meter Reading Costs</t>
  </si>
  <si>
    <t>Line Transformer Customer Base</t>
  </si>
  <si>
    <t xml:space="preserve"> Line Transformer NCP</t>
  </si>
  <si>
    <t>LTNCP1</t>
  </si>
  <si>
    <t>LTNCP4</t>
  </si>
  <si>
    <t>LTNCP12</t>
  </si>
  <si>
    <t>CCLT</t>
  </si>
  <si>
    <t>PLCC-CCLT</t>
  </si>
  <si>
    <t>LTNCP1A</t>
  </si>
  <si>
    <t>LTNCP4A</t>
  </si>
  <si>
    <t>LTNCP12A</t>
  </si>
  <si>
    <t>LTNCP</t>
  </si>
  <si>
    <t>Model Defaults</t>
  </si>
  <si>
    <t>Winter</t>
  </si>
  <si>
    <t>Relativity</t>
  </si>
  <si>
    <t>Residential - Urban - Outside With Water</t>
  </si>
  <si>
    <t>Residential - Urban - Inside - With Water</t>
  </si>
  <si>
    <t>Residential - Rural - Outside With Water</t>
  </si>
  <si>
    <t>Residential with vehicle</t>
  </si>
  <si>
    <t>GS - Walking - With Water</t>
  </si>
  <si>
    <t>GS - Vehicle With Water</t>
  </si>
  <si>
    <t>GS - Vehicle with other services --- TOU Read</t>
  </si>
  <si>
    <t>Other Energy Sales to Public Authorities</t>
  </si>
  <si>
    <t>Energy Sales to Railroads and Railways</t>
  </si>
  <si>
    <t>Revenue Adjustment</t>
  </si>
  <si>
    <t>Account 1563 - Deferred PILs Contra Account</t>
  </si>
  <si>
    <t>Reclassify accounts</t>
  </si>
  <si>
    <t>Reclassified Balance</t>
  </si>
  <si>
    <t>4 NCP</t>
  </si>
  <si>
    <t>NCP 12</t>
  </si>
  <si>
    <t>CO-INCIDENT PEAK</t>
  </si>
  <si>
    <t>1 CP</t>
  </si>
  <si>
    <t>CUSTOMER ALLOCATORS</t>
  </si>
  <si>
    <t>CREV</t>
  </si>
  <si>
    <t>O&amp;M</t>
  </si>
  <si>
    <t>INPUTS</t>
  </si>
  <si>
    <t>I1</t>
  </si>
  <si>
    <t>Intro</t>
  </si>
  <si>
    <t>Brief explanation of what the pages do.</t>
  </si>
  <si>
    <t>I2</t>
  </si>
  <si>
    <t>LDC data and Classes</t>
  </si>
  <si>
    <t>Enter LDC specific information and number of classes etc</t>
  </si>
  <si>
    <t>I3</t>
  </si>
  <si>
    <t>TB Data</t>
  </si>
  <si>
    <t>I4</t>
  </si>
  <si>
    <t>Break out assets into detail functions - bulk deliver, primary and secondary</t>
  </si>
  <si>
    <t>Customer Data</t>
  </si>
  <si>
    <t>Input customer related data for generating customer allocators</t>
  </si>
  <si>
    <t>Demand Data</t>
  </si>
  <si>
    <t>Input demand allocators using load data and making LDC specific adjustments</t>
  </si>
  <si>
    <t>I8</t>
  </si>
  <si>
    <t>Misc Data</t>
  </si>
  <si>
    <t>Input for miscellaneous data where necessary - TBD</t>
  </si>
  <si>
    <t>I9</t>
  </si>
  <si>
    <t>Total Operation, Maintenance and Billing</t>
  </si>
  <si>
    <t>OUTPUTS</t>
  </si>
  <si>
    <t>O1</t>
  </si>
  <si>
    <t>Revenue to cost</t>
  </si>
  <si>
    <t>O2</t>
  </si>
  <si>
    <t>Fixed Charge</t>
  </si>
  <si>
    <t>Output showing the range for the Basic Customer charge - TBD</t>
  </si>
  <si>
    <t>O4</t>
  </si>
  <si>
    <t>Summary by Class</t>
  </si>
  <si>
    <t>Output showing summary of all allocation by class and by US of A</t>
  </si>
  <si>
    <t>O5</t>
  </si>
  <si>
    <t>Detail by Class</t>
  </si>
  <si>
    <t>EXHIBITS</t>
  </si>
  <si>
    <t>E1</t>
  </si>
  <si>
    <t>Exhibit showing 1. how accounts are grouped for reporting, how accounts are categorized and how accounts are allocated</t>
  </si>
  <si>
    <t>E2</t>
  </si>
  <si>
    <t>Exhibit showing how costs are categorized</t>
  </si>
  <si>
    <t>E3</t>
  </si>
  <si>
    <t>Allocation Factors</t>
  </si>
  <si>
    <t>Exhibit summarizing all allocation factors created in I5 to I8 and present the findings in percentages</t>
  </si>
  <si>
    <t>E4</t>
  </si>
  <si>
    <t>Reconciliation</t>
  </si>
  <si>
    <t>Exhibit showing reconciliation of accounts included and excluded from the allocation study to TB balance</t>
  </si>
  <si>
    <t>PLCC</t>
  </si>
  <si>
    <t>Backup documentation for calculating Peak Load Carrying Capability.</t>
  </si>
  <si>
    <t>Amortization</t>
  </si>
  <si>
    <t>PRORATED</t>
  </si>
  <si>
    <t>Other Installations on Customer's Premises</t>
  </si>
  <si>
    <t>Demand Allocation</t>
  </si>
  <si>
    <t>Customer Allocation</t>
  </si>
  <si>
    <t>A &amp; G Allocation</t>
  </si>
  <si>
    <t>Accumulated Depreciation - 2120</t>
  </si>
  <si>
    <t>TOTAL - 2120</t>
  </si>
  <si>
    <t>Administrative Expense Transferred Credit</t>
  </si>
  <si>
    <t>Customer Billing</t>
  </si>
  <si>
    <t>Collecting</t>
  </si>
  <si>
    <t>Collecting- Cash Over and Short</t>
  </si>
  <si>
    <t>Collection Charges</t>
  </si>
  <si>
    <t>Bad Debt Expense</t>
  </si>
  <si>
    <t>Miscellaneous Customer Accounts Expenses</t>
  </si>
  <si>
    <t>Community Relations - Sundry</t>
  </si>
  <si>
    <t>Boiler Plant Equipment</t>
  </si>
  <si>
    <t>Engines and Engine-Driven Generators</t>
  </si>
  <si>
    <t>Unappropriated Undistributed Subsidiary Earnings</t>
  </si>
  <si>
    <t>Transformers</t>
  </si>
  <si>
    <t>Residential Energy Sales</t>
  </si>
  <si>
    <t>Commercial Energy Sales</t>
  </si>
  <si>
    <t>Industrial Energy Sales</t>
  </si>
  <si>
    <t>Energy Sales to Large Users</t>
  </si>
  <si>
    <t>Three-year average</t>
  </si>
  <si>
    <t>Street Lighting Energy Sales</t>
  </si>
  <si>
    <t>Sentinel Lighting Energy Sales</t>
  </si>
  <si>
    <t>General Energy Sales</t>
  </si>
  <si>
    <t>Accumulated Provision for Uncollectible Accounts--Credit</t>
  </si>
  <si>
    <t>Interest and Dividends Receivable</t>
  </si>
  <si>
    <t>Rents Receivable</t>
  </si>
  <si>
    <t>Notes Receivable</t>
  </si>
  <si>
    <t>Prepayments</t>
  </si>
  <si>
    <t>See I4 BO Assets</t>
  </si>
  <si>
    <t>1815- 1855</t>
  </si>
  <si>
    <t>Miscellaneous Current and Accrued Assets</t>
  </si>
  <si>
    <t>Accounts Receivable from Associated Companies</t>
  </si>
  <si>
    <t>Notes Receivable from Associated Companies</t>
  </si>
  <si>
    <t>Fuel Stock</t>
  </si>
  <si>
    <t>Input meter related data for calculating capital costs weighing factors</t>
  </si>
  <si>
    <t>Input meter related data for calculating meter reading weighing factors</t>
  </si>
  <si>
    <t>Large Use &gt;5MW</t>
  </si>
  <si>
    <t>Direct Allocation</t>
  </si>
  <si>
    <t>Plant Materials and Operating Supplies</t>
  </si>
  <si>
    <t>Merchandise</t>
  </si>
  <si>
    <t>Other Materials and Supplies</t>
  </si>
  <si>
    <t>YES</t>
  </si>
  <si>
    <t>Long Term Investments in Non-Associated Companies</t>
  </si>
  <si>
    <t>Future Income Tax - Non-Current</t>
  </si>
  <si>
    <t>Other Regulatory Liabilities</t>
  </si>
  <si>
    <t>Scenario 1</t>
  </si>
  <si>
    <t>Input</t>
  </si>
  <si>
    <t>Calculation</t>
  </si>
  <si>
    <t>Brought Forward</t>
  </si>
  <si>
    <t>Account</t>
  </si>
  <si>
    <t>Billing Data</t>
  </si>
  <si>
    <t>Number of Connections (Unmetered)</t>
  </si>
  <si>
    <t>ID</t>
  </si>
  <si>
    <t>CDEM</t>
  </si>
  <si>
    <t>CCON</t>
  </si>
  <si>
    <t>NFA</t>
  </si>
  <si>
    <t>Step 1:</t>
  </si>
  <si>
    <t>Step 2:</t>
  </si>
  <si>
    <t>OPTION #1</t>
  </si>
  <si>
    <t>OPTION #2</t>
  </si>
  <si>
    <t>Click on the Option 2 Button</t>
  </si>
  <si>
    <t>Save this file as "LDCname_RolledUp_CA_model_RUN#.xls"</t>
  </si>
  <si>
    <t>Save this file as "LDCname_Detailed_CA_model_RUN#.xls"</t>
  </si>
  <si>
    <t>Step 3:</t>
  </si>
  <si>
    <t>Step 4:</t>
  </si>
  <si>
    <t>Printout sheets I2, I4, and O1</t>
  </si>
  <si>
    <t>- Detailed</t>
  </si>
  <si>
    <t>- Rolled Up</t>
  </si>
  <si>
    <t>Line Transformer Net Fixed Assets Including General Plant</t>
  </si>
  <si>
    <t>Substation Transformer NFA Including General Plant</t>
  </si>
  <si>
    <t>Primary C&amp;P Net Fixed Assets Including General Plant</t>
  </si>
  <si>
    <t>Metering Net Fixed Assets Including General Plant</t>
  </si>
  <si>
    <t>Total Net Fixed Assets Excluding General Plant</t>
  </si>
  <si>
    <t>Secondary C&amp;P Net Fixed Assets Including General Plant</t>
  </si>
  <si>
    <t>Directly Allocated Net Fixed Assets</t>
  </si>
  <si>
    <t>Total Net Fixed Assets Excluding Gen Plant</t>
  </si>
  <si>
    <t xml:space="preserve">Total Expenses </t>
  </si>
  <si>
    <t>Meter Net Fixed Assets</t>
  </si>
  <si>
    <t>Information to be Used to Allocate PILs, ROD, ROE and A&amp;G</t>
  </si>
  <si>
    <t xml:space="preserve">Admin and General </t>
  </si>
  <si>
    <t xml:space="preserve">Allocated PILs </t>
  </si>
  <si>
    <t xml:space="preserve">Allocated Debt Return </t>
  </si>
  <si>
    <t xml:space="preserve">Allocated Equity Return </t>
  </si>
  <si>
    <t>Allocated General Plant Net Fixed Assets</t>
  </si>
  <si>
    <t>Meter Net Fixed Assets Including General Plant</t>
  </si>
  <si>
    <t>Amortization Expense - General Plant assigned to Meters</t>
  </si>
  <si>
    <t>Amortization Expense - Meters</t>
  </si>
  <si>
    <t>4 CP</t>
  </si>
  <si>
    <t>12 CP</t>
  </si>
  <si>
    <t>CP 1</t>
  </si>
  <si>
    <t>CP 4</t>
  </si>
  <si>
    <t>1 NCP</t>
  </si>
  <si>
    <t>12 NCP</t>
  </si>
  <si>
    <t>1  CP</t>
  </si>
  <si>
    <t xml:space="preserve">NCP 1 </t>
  </si>
  <si>
    <t>NCP 4</t>
  </si>
  <si>
    <t>CP 12</t>
  </si>
  <si>
    <t>NON CO_INCIDENT PEAK</t>
  </si>
  <si>
    <t>TCP1</t>
  </si>
  <si>
    <t>DCP1</t>
  </si>
  <si>
    <t>TCP4</t>
  </si>
  <si>
    <t>DCP4</t>
  </si>
  <si>
    <t>TCP12</t>
  </si>
  <si>
    <t>DCP12</t>
  </si>
  <si>
    <t>DNCP1</t>
  </si>
  <si>
    <t>PNCP1</t>
  </si>
  <si>
    <t>SNCP1</t>
  </si>
  <si>
    <t>DNCP4</t>
  </si>
  <si>
    <t>PNCP4</t>
  </si>
  <si>
    <t>SNCP4</t>
  </si>
  <si>
    <t>1 cp</t>
  </si>
  <si>
    <t>4 cp</t>
  </si>
  <si>
    <t>12 cp</t>
  </si>
  <si>
    <t>DNCP12</t>
  </si>
  <si>
    <t>PNCP12</t>
  </si>
  <si>
    <t>SNCP12</t>
  </si>
  <si>
    <t>All</t>
  </si>
  <si>
    <t>DEMAND 1808</t>
  </si>
  <si>
    <t>1808 D</t>
  </si>
  <si>
    <t>DEMAND 1815 &amp; 1820</t>
  </si>
  <si>
    <t>1815 &amp; 1820 D</t>
  </si>
  <si>
    <t>DEMAND 1815</t>
  </si>
  <si>
    <t>DEMAND 1820</t>
  </si>
  <si>
    <t>DEMAND 1830 &amp; 1835</t>
  </si>
  <si>
    <t>DEMAND 1850</t>
  </si>
  <si>
    <t>DEMAND 1840 &amp; 1845</t>
  </si>
  <si>
    <t>DEMAND 1860</t>
  </si>
  <si>
    <t>DEMAND 1830</t>
  </si>
  <si>
    <t>DEMAND 1835</t>
  </si>
  <si>
    <t>DEMAND 1840</t>
  </si>
  <si>
    <t>DEMAND 1845</t>
  </si>
  <si>
    <t>DEMAND 1855</t>
  </si>
  <si>
    <t>1815 D</t>
  </si>
  <si>
    <t>1820 D</t>
  </si>
  <si>
    <t>1830 D</t>
  </si>
  <si>
    <t>1835 D</t>
  </si>
  <si>
    <t>KWh excluding KWh from Wholesale Market Participants</t>
  </si>
  <si>
    <t>CEN EWMP</t>
  </si>
  <si>
    <t>kWh - Excl WMP</t>
  </si>
  <si>
    <t>1820-3</t>
  </si>
  <si>
    <t>Distribution Station Equipment - Normally Primary below 50 kV (Wholesale Meters)</t>
  </si>
  <si>
    <t>CDM Participtant Percentage</t>
  </si>
  <si>
    <t>CDMPP</t>
  </si>
  <si>
    <t xml:space="preserve">Weighted - Services </t>
  </si>
  <si>
    <t>Weighted Bills</t>
  </si>
  <si>
    <t>CWNB</t>
  </si>
  <si>
    <t>CWCS</t>
  </si>
  <si>
    <t>Distribution Station Equipment - Normally Primary below 50 kV (Bulk)</t>
  </si>
  <si>
    <t>Distribution Station Equipment - Normally Primary below 50 kV Primary)</t>
  </si>
  <si>
    <t>Distribution Station Equipment - Normally Primary below 50 kV (Primary)</t>
  </si>
  <si>
    <t>Depreciation on Acct 1820-2 Distribution Station Equipment</t>
  </si>
  <si>
    <t>Depreciation on Acct 1825-2 Storage Battery Equipment</t>
  </si>
  <si>
    <t>Depreciation on Acct 1805-2 Land Station &lt;50 kV</t>
  </si>
  <si>
    <t>Depreciation on Acct 1806-2 Land Rights Station &lt;50 kV</t>
  </si>
  <si>
    <t>Depreciation on Acct 1808-2 Buildings and Fixtures &lt; 50 KV</t>
  </si>
  <si>
    <t>Depreciation on Acct 1810-2 Leasehold Improvements &lt;50 kV</t>
  </si>
  <si>
    <t>1830 &amp; 1835 D</t>
  </si>
  <si>
    <t>1840 D</t>
  </si>
  <si>
    <t>Transformer Ownership Allowance</t>
  </si>
  <si>
    <t>Distribution Revenue from Rates</t>
  </si>
  <si>
    <t>Net Class Revenue</t>
  </si>
  <si>
    <t>Customer Premises - Operations Labour (5070)</t>
  </si>
  <si>
    <t>Customer Premises - Materials and Expenses (5075)</t>
  </si>
  <si>
    <t>Meter Expenses (5065)</t>
  </si>
  <si>
    <t>Maintenance of Meters (5175)</t>
  </si>
  <si>
    <t>Meter Reading Expenses (5310)</t>
  </si>
  <si>
    <t>Customer Billing (5315)</t>
  </si>
  <si>
    <t>Amortization Expense - General Plant Assigned to Meters</t>
  </si>
  <si>
    <t>Interest Expense</t>
  </si>
  <si>
    <t>Income Expenses</t>
  </si>
  <si>
    <t>Admin and General Expenses allocated to O&amp;M expenses for meters</t>
  </si>
  <si>
    <t>4235-1</t>
  </si>
  <si>
    <t>Miscellaneous Service Revenues - Residual</t>
  </si>
  <si>
    <t>Account Set Up Charges</t>
  </si>
  <si>
    <t>Access to Poles</t>
  </si>
  <si>
    <t>The purpose of this input worksheet is to derive the weighting factors for the allocator CWMR, which is used only to allocate costs that are recorded in account 5310 Meter Reading Expense.  The data in Column C are relative amounts, with the typical Residential reading having a weight of 1.0.</t>
  </si>
  <si>
    <t>Version 2 of this worksheet has not been modified to reflect automated meter reading.  The Rows in worksheet I7.2 reflect differences in customer density, relative difficulty in reaching the meter, and frequency of reading the meter in the respective classes.  To the extent that these factors are now more nearly uniform due to automated meter reading, the distributor may find that the appropriate weights are close to 1.0 for all classes.</t>
  </si>
  <si>
    <t>Worksheet I8 Demand Data</t>
  </si>
  <si>
    <t>This input sheet is to record the various coincident and non-coincident peaks by rate class, which are used a cost allocators in the CA Model.</t>
  </si>
  <si>
    <t>●  No changes in version 2 of this worksheet.</t>
  </si>
  <si>
    <t>Worksheet I9 Direct Allocation</t>
  </si>
  <si>
    <t>This input worksheet allows for directly allocating costs to specific rate classes.</t>
  </si>
  <si>
    <t>●  Remember that costs associated with revising estimated consumption of unmetered loads may be allocated directly to the applicable class.  [EB-2005-0317, Cost allocation Review, Board Directions, p. 87].</t>
  </si>
  <si>
    <t>●  Additional information on direct allocations can be found above in the notes for Column G in input sheet I3 Trial Balance.</t>
  </si>
  <si>
    <t>Worksheet O1</t>
  </si>
  <si>
    <t>This is an output worksheet that shows the allocated revenue requirements and the revenue-to-cost ratios by rate class.  Use this sheet to check that the allocated costs reconcile to the filed evidence in the application.</t>
  </si>
  <si>
    <t>●  In these instructions for Worksheet 01, “RRWF” means RRWF tab 8. Revenue Sufficiency / Deficiency.</t>
  </si>
  <si>
    <t>●  Row 18 – Distribution Revenue at Existing Rates:</t>
  </si>
  <si>
    <t>▪  Cell C18 should equal the total in RRWF Cell F17 – Distribution Revenue at Currently Approved Rates”, and</t>
  </si>
  <si>
    <t>●  Row 19 – Miscellaneous Revenue:</t>
  </si>
  <si>
    <t>▪  Cell C19 should equal RRWF Cell F18,</t>
  </si>
  <si>
    <t>▪  Note the diagnostic test in Row 20 for Miscellaneous Revenue.  The model calculates the status quo rates from the test year Service Revenue Requirement less Miscellaneous Revenue.  If Miscellaneous Revenue is entered inaccurately, the status quo rates and status quo ratios in Row 75 will also be inaccurate for the respective classes.</t>
  </si>
  <si>
    <t>●  Cell C21 – Total Revenue at Existing Rates should be equal to RRWF Cell F19;</t>
  </si>
  <si>
    <t>●  Row 23 – Distribution Revenue at Status Quo Rates”:</t>
  </si>
  <si>
    <t>●  Cell C25 should equal RRWF Cell H19 – Total Revenue.</t>
  </si>
  <si>
    <t>●  Row 40 – Revenue Requirement (includes NI):</t>
  </si>
  <si>
    <t>▪  Cell C40 is the total revenue requirement, and should be equal to RRWF worksheet tab 9 Revenue Requirement, Cell F22; and</t>
  </si>
  <si>
    <t>▪  Cells D40 and beyond are inputs to Appendix O, table (a), Column 7A.</t>
  </si>
  <si>
    <t>●  Row 75 – Revenue to Expenses Status Quo:</t>
  </si>
  <si>
    <t>▪  Cell C75 should equal 100%, and</t>
  </si>
  <si>
    <t>●  Cells C71 and C81 should equal the corresponding target returns on equity (RRWF Column H).</t>
  </si>
  <si>
    <t>The 2012 Filing Requirements do not require a version of the model with proposed rates.  However, it may be helpful to the user to verify the proposed distribution rates and ratios by substituting proposed rates in place of currently approved ones.</t>
  </si>
  <si>
    <t>It may also be useful to run an updated version when preparing a Draft Rate Order:</t>
  </si>
  <si>
    <r>
      <t>Ø</t>
    </r>
    <r>
      <rPr>
        <sz val="7"/>
        <rFont val="Times New Roman"/>
        <family val="1"/>
      </rPr>
      <t xml:space="preserve">  </t>
    </r>
    <r>
      <rPr>
        <sz val="12"/>
        <rFont val="Arial"/>
        <family val="2"/>
      </rPr>
      <t>At worksheet I3, modify Miscellaneous Income accounts if necessary, along with forecast capital and OM&amp;A accounts, if any of these have changed as a result of a Decision or settlement agreement.</t>
    </r>
  </si>
  <si>
    <r>
      <t>Ø</t>
    </r>
    <r>
      <rPr>
        <sz val="7"/>
        <rFont val="Times New Roman"/>
        <family val="1"/>
      </rPr>
      <t xml:space="preserve">  </t>
    </r>
    <r>
      <rPr>
        <sz val="12"/>
        <rFont val="Arial"/>
        <family val="2"/>
      </rPr>
      <t>At worksheet I6.1, modify the class load forecast inputs if it has changed since the original application, at Rows 25 and 26.</t>
    </r>
  </si>
  <si>
    <r>
      <t>Ø</t>
    </r>
    <r>
      <rPr>
        <sz val="7"/>
        <rFont val="Times New Roman"/>
        <family val="1"/>
      </rPr>
      <t xml:space="preserve">  </t>
    </r>
    <r>
      <rPr>
        <sz val="12"/>
        <rFont val="Arial"/>
        <family val="2"/>
      </rPr>
      <t>At worksheet I6.1, substitute the proposed rates at Rows 33 – 36.</t>
    </r>
  </si>
  <si>
    <r>
      <t>Ø</t>
    </r>
    <r>
      <rPr>
        <sz val="7"/>
        <rFont val="Times New Roman"/>
        <family val="1"/>
      </rPr>
      <t xml:space="preserve">  </t>
    </r>
    <r>
      <rPr>
        <sz val="12"/>
        <rFont val="Arial"/>
        <family val="2"/>
      </rPr>
      <t>At worksheet I8, data may need to be changed if the load forecast has been changed.</t>
    </r>
  </si>
  <si>
    <r>
      <t>Ø</t>
    </r>
    <r>
      <rPr>
        <sz val="7"/>
        <rFont val="Times New Roman"/>
        <family val="1"/>
      </rPr>
      <t xml:space="preserve">  </t>
    </r>
    <r>
      <rPr>
        <sz val="12"/>
        <rFont val="Arial"/>
        <family val="2"/>
      </rPr>
      <t>On worksheet O1:</t>
    </r>
  </si>
  <si>
    <t>▪  Cell C22 should now equal 1.00 and Rows 18 and 23 should be identical.</t>
  </si>
  <si>
    <t>▪  Cells D75 and beyond should show the proposed revenue to cost ratios.</t>
  </si>
  <si>
    <t>Worksheet O3.1</t>
  </si>
  <si>
    <t xml:space="preserve">The purpose of this output worksheet is to provide information on the cost per unit of providing customers with transformation service.  </t>
  </si>
  <si>
    <t>●  Row 27, expresses the transformer costs in per kW terms.  The amount found in Row 27 is not necessarily identical to the cost that would be saved if the customer provides its own transformer.  While it is useful information, the value in Row 27 should not be presented as the sole evidence to support changing the Transformer Ownership Allowance.</t>
  </si>
  <si>
    <t>Worksheet O3.6</t>
  </si>
  <si>
    <t>The purpose of this output worksheet is to provide information to be used to update the provincial standard monthly charge for microFIT installations.</t>
  </si>
  <si>
    <t>●  Check that Cell 23 is equal to O-2 Cell D132 less Cell D81, which is an update of the information that underpins the current rate; and</t>
  </si>
  <si>
    <t>●  Cells C24 and C25 have been added in version 2 of the model per Board Report (p. 8).</t>
  </si>
  <si>
    <t>If the distributor intends to propose a microFIT charge based on its own costs, this will require sub-account information as per the Board’s FAQ # 18, December 23, 2010.  The information from Worksheet O-3.6 will not likely be considered relevant for approval of a non-uniform charge.</t>
  </si>
  <si>
    <t>Allowances for Emissions</t>
  </si>
  <si>
    <t>Maintenance Supervision and Engineering</t>
  </si>
  <si>
    <t>Maintenance of Structures</t>
  </si>
  <si>
    <t>Maintenance of Boiler Plant</t>
  </si>
  <si>
    <t>Sentinel</t>
  </si>
  <si>
    <t>Unmetered Scattered Load</t>
  </si>
  <si>
    <t>Equity Component of Rate Base</t>
  </si>
  <si>
    <t>BDHA</t>
  </si>
  <si>
    <t>Bad Debt 3 Year Historical Average</t>
  </si>
  <si>
    <t>Late Payment 3 Year Historical Average</t>
  </si>
  <si>
    <t>LPHA</t>
  </si>
  <si>
    <t>RETURN ON EQUITY COMPONENT OF RATE BASE</t>
  </si>
  <si>
    <t>Maintenance of Electric Plant</t>
  </si>
  <si>
    <t>Maintenance of Reservoirs, Dams and Waterways</t>
  </si>
  <si>
    <t>Trial Balance Index</t>
  </si>
  <si>
    <t>Back-up/Standby Power</t>
  </si>
  <si>
    <t>Rate Class 1</t>
  </si>
  <si>
    <t>Rate class 5</t>
  </si>
  <si>
    <t>Rate class 6</t>
  </si>
  <si>
    <t>Rate class 7</t>
  </si>
  <si>
    <t>Rate class 8</t>
  </si>
  <si>
    <t>Maintenance of Water Wheels, Turbines and Generators</t>
  </si>
  <si>
    <t>Maintenance of Generating and Electric Plant</t>
  </si>
  <si>
    <t>Maintenance of Miscellaneous Power Generation Plant</t>
  </si>
  <si>
    <t>Power Purchased</t>
  </si>
  <si>
    <t>Charges-WMS</t>
  </si>
  <si>
    <t>Depreciation</t>
  </si>
  <si>
    <t>Depreciation on General Plant Assigned to Substation Transformers</t>
  </si>
  <si>
    <t>Debt Return on Substation Transformers</t>
  </si>
  <si>
    <t>Equity Return on Substation Transformers</t>
  </si>
  <si>
    <t>Billed kW without Substation Transformer Allowance</t>
  </si>
  <si>
    <t>Billed kWh without Substation Transformer Allowance</t>
  </si>
  <si>
    <t>Billed kW without Line Transformer Allowance</t>
  </si>
  <si>
    <t xml:space="preserve">Billed kWh without Line Transformer Allowance </t>
  </si>
  <si>
    <t>Maintenance of Transformer Station Buildings and Fixtures</t>
  </si>
  <si>
    <t>Maintenance of Transformer Station Equipment</t>
  </si>
  <si>
    <t>Maintenance of Towers, Poles and Fixtures</t>
  </si>
  <si>
    <t>Maintenance of Overhead Conductors and Devices</t>
  </si>
  <si>
    <t>Maintenance of Overhead Lines - Right of Way</t>
  </si>
  <si>
    <t>Expenses of Non-Utility Operations</t>
  </si>
  <si>
    <t>Non-Utility Rental Income</t>
  </si>
  <si>
    <t>Miscellaneous Non-Operating Income</t>
  </si>
  <si>
    <t>Electrical Safety Authority Fees</t>
  </si>
  <si>
    <t>Independent Market Operator Fees and Penalties</t>
  </si>
  <si>
    <t>Amortization of Limited Term Electric Plant</t>
  </si>
  <si>
    <t>Amortization of Intangibles and Other Electric Plant</t>
  </si>
  <si>
    <t>Amortization of Electric Plant Acquisition Adjustments</t>
  </si>
  <si>
    <t>Miscellaneous Amortization</t>
  </si>
  <si>
    <t>Cost of Power Adjustments</t>
  </si>
  <si>
    <t>Charges-One-Time</t>
  </si>
  <si>
    <t>Charges-NW</t>
  </si>
  <si>
    <t>Revenues from Merchandise, Jobbing, Etc.</t>
  </si>
  <si>
    <t>Costs and Expenses of Merchandising, Jobbing, Etc.</t>
  </si>
  <si>
    <t>Interest</t>
  </si>
  <si>
    <t>INT</t>
  </si>
  <si>
    <t>Profits and Losses from Financial Instrument Hedges</t>
  </si>
  <si>
    <t>Profits and Losses from Financial Instrument Investments</t>
  </si>
  <si>
    <t>Gains from Disposition of Future Use Utility Plant</t>
  </si>
  <si>
    <t>Losses from Disposition of Future Use Utility Plant</t>
  </si>
  <si>
    <t>Regulatory Debits</t>
  </si>
  <si>
    <t>Regulatory Credits</t>
  </si>
  <si>
    <t>Revenues from Electric Plant Leased to Others</t>
  </si>
  <si>
    <t>GS&gt;50-Regular</t>
  </si>
  <si>
    <t>GS&gt; 50-TOU</t>
  </si>
  <si>
    <t>GS &gt;50-Intermediate</t>
  </si>
  <si>
    <t>Expenses of Electric Plant Leased to Others</t>
  </si>
  <si>
    <t>Losses from Disposition of Allowances for Emission</t>
  </si>
  <si>
    <t>Revenues from Non-Utility Operations</t>
  </si>
  <si>
    <t>Past Service Costs - Employee Future Benefits</t>
  </si>
  <si>
    <t>Overhead Distribution Transformers- Operation</t>
  </si>
  <si>
    <t>Other Rent</t>
  </si>
  <si>
    <t>Maintenance of Buildings and Fixtures - Distribution Stations</t>
  </si>
  <si>
    <t>Accumulated Depreciation - 2105</t>
  </si>
  <si>
    <t>Completed Construction Not Classified--Electric</t>
  </si>
  <si>
    <t>Construction Work in Progress--Electric</t>
  </si>
  <si>
    <t>Subtotal</t>
  </si>
  <si>
    <t>Electric Plant Acquisition Adjustment</t>
  </si>
  <si>
    <t>Underground Distribution Transformers - Operation</t>
  </si>
  <si>
    <t>Accumulated Amortization of Other Utility Plant</t>
  </si>
  <si>
    <t>Accumulated Amortization of Non-Utility Property</t>
  </si>
  <si>
    <t>Accounts Payable</t>
  </si>
  <si>
    <t>BCP</t>
  </si>
  <si>
    <t>BCP1</t>
  </si>
  <si>
    <t>BCP4</t>
  </si>
  <si>
    <t>BCP12</t>
  </si>
  <si>
    <t>Customer Credit Balances</t>
  </si>
  <si>
    <t>Current Portion of Customer Deposits</t>
  </si>
  <si>
    <t>Dividends Declared</t>
  </si>
  <si>
    <t>Miscellaneous Current and Accrued Liabilities</t>
  </si>
  <si>
    <t>Notes and Loans Payable</t>
  </si>
  <si>
    <t>Accounts Payable to Associated Companies</t>
  </si>
  <si>
    <t>Notes Payable to Associated Companies</t>
  </si>
  <si>
    <t>Debt Retirement Charges( DRC) Payable</t>
  </si>
  <si>
    <t>Transmission Charges Payable</t>
  </si>
  <si>
    <t>Electrical Safety Authority Fees Payable</t>
  </si>
  <si>
    <t>Independent Market Operator Fees and Penalties Payable</t>
  </si>
  <si>
    <t>Current Portion of Long Term Debt</t>
  </si>
  <si>
    <t>Ontario Hydro Debt - Current Portion</t>
  </si>
  <si>
    <t>Pensions and Employee Benefits - Current Portion</t>
  </si>
  <si>
    <t>Rate-Payer Benefit Including Interest</t>
  </si>
  <si>
    <t>Interest Expense - Unclassifed</t>
  </si>
  <si>
    <t>Amortization of Assets</t>
  </si>
  <si>
    <t>Sentinel Lights - Labour</t>
  </si>
  <si>
    <t>Acct 5035 - Overhead Distribution Transformers- Operation</t>
  </si>
  <si>
    <t>Acct 5055 - Underground Distribution Transformers - Operation</t>
  </si>
  <si>
    <t>Acct 5160 - Maintenance of Line Transformers</t>
  </si>
  <si>
    <t>Acct 1850 - Line Transformers - Gross Assets</t>
  </si>
  <si>
    <t>Acct 5016 - Distributon Station Equipment - Labour</t>
  </si>
  <si>
    <t>Acct 5017 - Distributon Station Equipment - Other</t>
  </si>
  <si>
    <t>Acct 5114 - Maintenance of Distribution Station Equipment</t>
  </si>
  <si>
    <t>Accounts included in Avoided Costs Plus General Administration  Allocation</t>
  </si>
  <si>
    <t>USoA           Account #</t>
  </si>
  <si>
    <t>Accounts included in Directly Related Customer Costs Plus General Administration  Allocation</t>
  </si>
  <si>
    <t>Amortization Expense -                                               General Plant assigned to Meters</t>
  </si>
  <si>
    <t>Line Transformation Unit Cost ($/kW)</t>
  </si>
  <si>
    <t>Line Transformation Unit Cost ($/kWh)</t>
  </si>
  <si>
    <t>Substation Transformers - Accumulated Depreciation</t>
  </si>
  <si>
    <t>Substation Transformers - Net Fixed Assets</t>
  </si>
  <si>
    <t>Substation Transformation Unit Cost ($/kW)</t>
  </si>
  <si>
    <t>Substation Transformation Unit Cost ($/kWh)</t>
  </si>
  <si>
    <t xml:space="preserve">Subtotal </t>
  </si>
  <si>
    <t>Primary Conductor &amp; Pools - Net Fixed Assets</t>
  </si>
  <si>
    <t>Operations and Maintenance</t>
  </si>
  <si>
    <t>Acct 5020 Overhead Distribution Lines &amp; Feeders - Labour</t>
  </si>
  <si>
    <t>Acct 5025 Overhead Distribution Lines &amp; Feeders - Other</t>
  </si>
  <si>
    <t>From this Sheet</t>
  </si>
  <si>
    <t>Rate Base Calculation</t>
  </si>
  <si>
    <t>General and Administration (ad)</t>
  </si>
  <si>
    <t xml:space="preserve">CCA </t>
  </si>
  <si>
    <t xml:space="preserve">CCB </t>
  </si>
  <si>
    <t xml:space="preserve">CCP </t>
  </si>
  <si>
    <t xml:space="preserve">CCLT </t>
  </si>
  <si>
    <t xml:space="preserve">CCS </t>
  </si>
  <si>
    <t>Asset Accounts Directly Allocated</t>
  </si>
  <si>
    <t>I3 Directly Allocated</t>
  </si>
  <si>
    <t>Acct 5040 Underground Distribution Lines &amp; Feeders -  Labour</t>
  </si>
  <si>
    <t>Acct 5045 Underground Distribution Lines &amp; Feeders - Other</t>
  </si>
  <si>
    <t>Depreciation Expense</t>
  </si>
  <si>
    <t>Acct 5090 Underground Distribution Lines &amp; Feeders - Rental Paid</t>
  </si>
  <si>
    <t>Depreciation on Acct 1830-5 Secondary Poles, Towers &amp; Fixtures</t>
  </si>
  <si>
    <t>Depreciation on Acct 1835-5 Secondary Overhead Conductors</t>
  </si>
  <si>
    <t>Depreciation on Acct 1840-5 Secondary Underground Conduit</t>
  </si>
  <si>
    <t>Depreciation on Acct 1845-5 Secondary Underground Conductors</t>
  </si>
  <si>
    <t>Acct 1840-5 Secondary Underground Conduit</t>
  </si>
  <si>
    <t>Acct 5095 Overhead Distribution Lines &amp; Feeders - Rental Paid</t>
  </si>
  <si>
    <t>Acct 5120 Maintenance of Poles, Towers &amp; Fixtures</t>
  </si>
  <si>
    <t>Acct 5125 Maintenance of Overhead Conductors &amp; Devices</t>
  </si>
  <si>
    <t>Acct 5135 Overhead Distribution Lines &amp; Feeders - Right of Way</t>
  </si>
  <si>
    <t>Acct 5145 Maintenance of Underground Conduit</t>
  </si>
  <si>
    <t>Acct 5150 Maintenance of Underground Conductors &amp; Devices</t>
  </si>
  <si>
    <t>Depreciation on General Plant Assigned to Primary C&amp;P</t>
  </si>
  <si>
    <t>Primary C&amp;P Operations and Maintenance</t>
  </si>
  <si>
    <t>Admin and General Assigned to Primary C&amp;P</t>
  </si>
  <si>
    <t>PILs on Primary C&amp;P</t>
  </si>
  <si>
    <t>Debt Return on Primary C&amp;P</t>
  </si>
  <si>
    <t>Equity Return on Primary C&amp;P</t>
  </si>
  <si>
    <t>Net Fixed Assets</t>
  </si>
  <si>
    <t>Admin and General Assigned to SubstationTransformers</t>
  </si>
  <si>
    <t>PILs on SubstationTransformers</t>
  </si>
  <si>
    <t>General Plant Assigned to SubstationTransformers - NFA</t>
  </si>
  <si>
    <t>Depreciation on General Plant Assigned to Secondary C&amp;P</t>
  </si>
  <si>
    <t xml:space="preserve">General Plant - Gross Assets </t>
  </si>
  <si>
    <t>Secondary C&amp;P Operations and Maintenance</t>
  </si>
  <si>
    <t>PILs on Secondary C&amp;P</t>
  </si>
  <si>
    <t>Debt Return on Secondary C&amp;P</t>
  </si>
  <si>
    <t>Equity Return on Secondary C&amp;P</t>
  </si>
  <si>
    <t>Secondary Conductor &amp; Pools - Net Fixed Assets</t>
  </si>
  <si>
    <t>General Plant Assigned to Secondary C&amp;P - NFA</t>
  </si>
  <si>
    <t>General Plant Assigned to Primary C&amp;P - NFA</t>
  </si>
  <si>
    <t>Depreciation on General Plant Assigned to Metering</t>
  </si>
  <si>
    <t>Admin and General Assigned to Metering</t>
  </si>
  <si>
    <t>PILs on Metering</t>
  </si>
  <si>
    <t>Debt Return on Metering</t>
  </si>
  <si>
    <t>Equity Return on Metering</t>
  </si>
  <si>
    <t>Metering - Accumulated Depreciation</t>
  </si>
  <si>
    <t>Metering - Net Fixed Assets</t>
  </si>
  <si>
    <t>General Plant Assigned to Metering - NFA</t>
  </si>
  <si>
    <t>Acct 5065 - Meter expense</t>
  </si>
  <si>
    <t>Acct 5070 &amp; 5075 - Customer Premises</t>
  </si>
  <si>
    <t xml:space="preserve">Acct 5175 - Meter Maintenance </t>
  </si>
  <si>
    <t xml:space="preserve">Acct 5310 - Meter Reading </t>
  </si>
  <si>
    <t>Metering Unit Cost ($/Customer/Month)</t>
  </si>
  <si>
    <t>Acct 1860 - Metering - Gross Assets</t>
  </si>
  <si>
    <t>Metering Rate Base</t>
  </si>
  <si>
    <t>Depreciation on Acct 1860 Metering</t>
  </si>
  <si>
    <t>Depreciation on Acct 1850 Line Transformers</t>
  </si>
  <si>
    <t>Depreciation on Acct 1830-4 Primary Poles, Towers &amp; Fixtures</t>
  </si>
  <si>
    <t>Depreciation on Acct 1835-4 Primary Overhead Conductors</t>
  </si>
  <si>
    <t>Depreciation on Acct 1840-4 Primary Underground Conduit</t>
  </si>
  <si>
    <t>Depreciation on Acct 1845-4 Primary Underground Conductors</t>
  </si>
  <si>
    <t>Sentinel Lights - Materials and Expenses</t>
  </si>
  <si>
    <t>Maintenance of Meters</t>
  </si>
  <si>
    <t>Customer Installations Expenses- Leased Property</t>
  </si>
  <si>
    <t>Water Heater Rentals - Labour</t>
  </si>
  <si>
    <t>Water Heater Rentals - Materials and Expenses</t>
  </si>
  <si>
    <t>Water Heater Controls - Labour</t>
  </si>
  <si>
    <t>Water Heater Controls - Materials and Expenses</t>
  </si>
  <si>
    <t>Maintenance of Other Installations on Customer Premises</t>
  </si>
  <si>
    <t>Purchase of Transmission and System Services</t>
  </si>
  <si>
    <t>Transmission Charges</t>
  </si>
  <si>
    <t>Transmission Charges Recovered</t>
  </si>
  <si>
    <t>Supervision</t>
  </si>
  <si>
    <t>Unamortized Gain on Reacquired Debt</t>
  </si>
  <si>
    <t>Other Deferred Credits</t>
  </si>
  <si>
    <t>Deferred Rate Impact Amounts</t>
  </si>
  <si>
    <t>RSVAWMS</t>
  </si>
  <si>
    <t>RSVAONE-TIME</t>
  </si>
  <si>
    <t>RSVANW</t>
  </si>
  <si>
    <t>RSVACN</t>
  </si>
  <si>
    <t>RSVAPOWER</t>
  </si>
  <si>
    <t>Electric Plant in Service - Control Account</t>
  </si>
  <si>
    <t>Electric Expense</t>
  </si>
  <si>
    <t>Water For Power</t>
  </si>
  <si>
    <t>Water Power Taxes</t>
  </si>
  <si>
    <t>Hydraulic Expenses</t>
  </si>
  <si>
    <t>Generation Expense</t>
  </si>
  <si>
    <t>Load Management Controls - Utility Premises</t>
  </si>
  <si>
    <t>Specific Service Charges</t>
  </si>
  <si>
    <t>Distribution</t>
  </si>
  <si>
    <t>Composite allocators</t>
  </si>
  <si>
    <t>1815- 1850</t>
  </si>
  <si>
    <t>Acccounts</t>
  </si>
  <si>
    <t>Allocate all the costs to the O and M expenses before using it as a composite allocator.</t>
  </si>
  <si>
    <t>Composite Allocators</t>
  </si>
  <si>
    <t>cp</t>
  </si>
  <si>
    <t>ncp</t>
  </si>
  <si>
    <t>non-demand</t>
  </si>
  <si>
    <t>FINAL</t>
  </si>
  <si>
    <t>5005-5340</t>
  </si>
  <si>
    <t>Maintenance (Working Capital)</t>
  </si>
  <si>
    <t>Miscellaneous Distribution Expense</t>
  </si>
  <si>
    <t>Underground Distribution Lines and Feeders - Rental Paid</t>
  </si>
  <si>
    <t>Overhead Distribution Lines and Feeders - Rental Paid</t>
  </si>
  <si>
    <t>Services and Meters</t>
  </si>
  <si>
    <t>Equipment</t>
  </si>
  <si>
    <t>To be Prorated</t>
  </si>
  <si>
    <t>IT Assets</t>
  </si>
  <si>
    <t>Other Distribution Assets</t>
  </si>
  <si>
    <t>Contributions and Grants</t>
  </si>
  <si>
    <t>Poles, Wires</t>
  </si>
  <si>
    <t>Land and Buildings</t>
  </si>
  <si>
    <t>TS Primary Above 50</t>
  </si>
  <si>
    <t>DS</t>
  </si>
  <si>
    <t>Amortization of Premium on Debt Credit</t>
  </si>
  <si>
    <t>Miscellaneous Power Generation Expenses</t>
  </si>
  <si>
    <t>Rents</t>
  </si>
  <si>
    <t>Street Lighting and Signal System Expense</t>
  </si>
  <si>
    <t>Meter Expense</t>
  </si>
  <si>
    <t>Customer Premises - Operation Labour</t>
  </si>
  <si>
    <t>Customer Premises - Materials and Expenses</t>
  </si>
  <si>
    <t>Scenario 2</t>
  </si>
  <si>
    <t>Accum. Amortization of Electric Utility Plant - Property, Plant, &amp; Equipment</t>
  </si>
  <si>
    <t>Overhead Distribution Lines &amp; Feeders - Operation Supplies and Expenses</t>
  </si>
  <si>
    <t>Underground Distribution Lines &amp; Feeders - Operation Supplies &amp; Expenses</t>
  </si>
  <si>
    <t>Demonstrating and Selling Expense</t>
  </si>
  <si>
    <t>Advertising Expense</t>
  </si>
  <si>
    <t>Miscellaneous Sales Expense</t>
  </si>
  <si>
    <t>Executive Salaries and Expenses</t>
  </si>
  <si>
    <t>Management Salaries and Expenses</t>
  </si>
  <si>
    <t>General Administrative Salaries and Expenses</t>
  </si>
  <si>
    <t>Energy Sales for Resale</t>
  </si>
  <si>
    <t>Interdepartmental Energy Sales</t>
  </si>
  <si>
    <t>Billed WMS</t>
  </si>
  <si>
    <t>Billed NW</t>
  </si>
  <si>
    <t>Billed CN</t>
  </si>
  <si>
    <t>Distribution Services Revenue</t>
  </si>
  <si>
    <t>Retail Services Revenues</t>
  </si>
  <si>
    <t>Break out</t>
  </si>
  <si>
    <t>Accrued Rate-Payer Benefit</t>
  </si>
  <si>
    <t>Allocation Percentage Weighted Factor</t>
  </si>
  <si>
    <r>
      <t xml:space="preserve">If you have completed the Cost Allocation filing model and prepared to submit your findings to the Ontario Energy Board, please note that you have </t>
    </r>
    <r>
      <rPr>
        <u/>
        <sz val="14"/>
        <rFont val="Arial"/>
        <family val="2"/>
      </rPr>
      <t>two</t>
    </r>
    <r>
      <rPr>
        <sz val="14"/>
        <rFont val="Arial"/>
        <family val="2"/>
      </rPr>
      <t xml:space="preserve"> saving options.</t>
    </r>
  </si>
  <si>
    <t>Version</t>
  </si>
  <si>
    <t xml:space="preserve">Worksheet E2 shows the proportions allocated to each rate class by the various allocators.  The allocators are linked to the USoA accounts in worksheet E4.
In version 3 a new allocator “PP&amp;E” has been added for the amortization of the deferred PP&amp;E balance.  The model defaults to the same proportions as Net Fixed Assets “NFA”.  If the distributor is applying to allocate the PP&amp;E balance in some other proportions, those proportions may be input directly in E2 by substituting the formula or entering percentages along last row of the worksheet.
</t>
  </si>
  <si>
    <t>Worksheets E2 and E4</t>
  </si>
  <si>
    <t>Cost Allocation Model (“CA Model”) Version 3.0</t>
  </si>
  <si>
    <t>Version 3.0 is designed for use with 2013 rate applications.  It is identical to Version 2 except for accommodating the deferred PP&amp;E balance due to the transition to IFRS (account 1575).</t>
  </si>
  <si>
    <t>Initial Submission</t>
  </si>
  <si>
    <t>NO</t>
  </si>
  <si>
    <t>Interval - MV90 Read</t>
  </si>
  <si>
    <t>GEN&gt;50</t>
  </si>
  <si>
    <t>Residential - Smart Meter</t>
  </si>
  <si>
    <t>GS&lt;50 - Smart Meter</t>
  </si>
  <si>
    <t>Bluewater Power Distribution Corporation</t>
  </si>
  <si>
    <t>Leslie Dugas</t>
  </si>
  <si>
    <t>Manager, Regulatory Affairs</t>
  </si>
  <si>
    <t>519-337-8201 Ext 2255</t>
  </si>
  <si>
    <t>ldugas@bluewaterpower.com</t>
  </si>
  <si>
    <t>EB-2012-0107</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</si>
</sst>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0.0"/>
    <numFmt numFmtId="171" formatCode="_-* #,##0_-;\-* #,##0_-;_-* &quot;-&quot;??_-;_-@_-"/>
    <numFmt numFmtId="172" formatCode="&quot;$&quot;#,##0"/>
    <numFmt numFmtId="173" formatCode="&quot;$&quot;#,##0.00"/>
    <numFmt numFmtId="174" formatCode="_(&quot;$&quot;* #,##0_);_(&quot;$&quot;* \(#,##0\);_(&quot;$&quot;* &quot;-&quot;??_);_(@_)"/>
    <numFmt numFmtId="175" formatCode="_-&quot;$&quot;* #,##0_-;\-&quot;$&quot;* #,##0_-;_-&quot;$&quot;* &quot;-&quot;??_-;_-@_-"/>
    <numFmt numFmtId="176" formatCode="[$$-1009]#,##0.0000"/>
    <numFmt numFmtId="177" formatCode="_-* #,##0.0000_-;\-* #,##0.0000_-;_-* &quot;-&quot;_-;_-@_-"/>
    <numFmt numFmtId="178" formatCode="&quot;$&quot;#,##0.0000"/>
    <numFmt numFmtId="179" formatCode="[$-F800]dddd\,\ mmmm\ dd\,\ yyyy"/>
    <numFmt numFmtId="180" formatCode="#,##0_ ;\-#,##0\ "/>
    <numFmt numFmtId="181" formatCode="&quot;$&quot;#,##0_);[Black]\(&quot;$&quot;#,##0\)"/>
    <numFmt numFmtId="182" formatCode="_-&quot;$&quot;* #,##0.00_-;[Red]&quot;$&quot;* \(#,##0.00\)_-;_-&quot;$&quot;* &quot;-&quot;??_-;_-@_-"/>
    <numFmt numFmtId="183" formatCode="_-&quot;$&quot;* #,##0_-;[Red]&quot;$&quot;* \(#,##0\)_-;_-&quot;$&quot;* &quot;-&quot;??_-;_-@_-"/>
    <numFmt numFmtId="184" formatCode="0.0000"/>
    <numFmt numFmtId="185" formatCode="&quot;$&quot;#,##0.0000_);[Red]\(&quot;$&quot;#,##0.0000\)"/>
    <numFmt numFmtId="186" formatCode="&quot;$&quot;#,##0;\(&quot;$&quot;#,##0\)\ "/>
    <numFmt numFmtId="187" formatCode="_-* #,##0.0_-;\-* #,##0.0_-;_-* &quot;-&quot;??_-;_-@_-"/>
    <numFmt numFmtId="188" formatCode="_(* #,##0_);_(* \(#,##0\);_(* &quot;-&quot;??_);_(@_)"/>
    <numFmt numFmtId="189" formatCode="0.000%"/>
  </numFmts>
  <fonts count="170" x14ac:knownFonts="1">
    <font>
      <sz val="10"/>
      <name val="Arial"/>
    </font>
    <font>
      <sz val="11"/>
      <color theme="1"/>
      <name val="Calibri"/>
      <family val="2"/>
      <scheme val="minor"/>
    </font>
    <font>
      <sz val="10"/>
      <name val="Arial"/>
      <family val="2"/>
    </font>
    <font>
      <b/>
      <sz val="18"/>
      <name val="Arial"/>
      <family val="2"/>
    </font>
    <font>
      <b/>
      <sz val="12"/>
      <name val="Arial"/>
      <family val="2"/>
    </font>
    <font>
      <u/>
      <sz val="10"/>
      <color indexed="12"/>
      <name val="Arial"/>
      <family val="2"/>
    </font>
    <font>
      <b/>
      <sz val="8"/>
      <name val="Arial"/>
      <family val="2"/>
    </font>
    <font>
      <sz val="8"/>
      <name val="Arial"/>
      <family val="2"/>
    </font>
    <font>
      <sz val="8"/>
      <name val="Arial"/>
      <family val="2"/>
    </font>
    <font>
      <b/>
      <sz val="8"/>
      <name val="Arial"/>
      <family val="2"/>
    </font>
    <font>
      <sz val="8"/>
      <color indexed="16"/>
      <name val="Arial"/>
      <family val="2"/>
    </font>
    <font>
      <sz val="8"/>
      <color indexed="12"/>
      <name val="Arial"/>
      <family val="2"/>
    </font>
    <font>
      <b/>
      <sz val="8"/>
      <color indexed="16"/>
      <name val="Arial"/>
      <family val="2"/>
    </font>
    <font>
      <b/>
      <sz val="8"/>
      <color indexed="12"/>
      <name val="Arial"/>
      <family val="2"/>
    </font>
    <font>
      <b/>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11"/>
      <name val="Arial"/>
      <family val="2"/>
    </font>
    <font>
      <sz val="8"/>
      <color indexed="21"/>
      <name val="Arial"/>
      <family val="2"/>
    </font>
    <font>
      <sz val="8"/>
      <color indexed="21"/>
      <name val="Arial"/>
      <family val="2"/>
    </font>
    <font>
      <b/>
      <sz val="8"/>
      <color indexed="60"/>
      <name val="Arial"/>
      <family val="2"/>
    </font>
    <font>
      <sz val="8"/>
      <color indexed="60"/>
      <name val="Arial"/>
      <family val="2"/>
    </font>
    <font>
      <b/>
      <sz val="8"/>
      <color indexed="60"/>
      <name val="Arial"/>
      <family val="2"/>
    </font>
    <font>
      <b/>
      <sz val="12"/>
      <name val="Arial"/>
      <family val="2"/>
    </font>
    <font>
      <b/>
      <sz val="8"/>
      <color indexed="61"/>
      <name val="Arial"/>
      <family val="2"/>
    </font>
    <font>
      <b/>
      <sz val="8"/>
      <color indexed="21"/>
      <name val="Arial"/>
      <family val="2"/>
    </font>
    <font>
      <b/>
      <u/>
      <sz val="8"/>
      <name val="Arial"/>
      <family val="2"/>
    </font>
    <font>
      <b/>
      <sz val="10"/>
      <color indexed="10"/>
      <name val="Arial"/>
      <family val="2"/>
    </font>
    <font>
      <b/>
      <sz val="8"/>
      <color indexed="10"/>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rial Black"/>
      <family val="2"/>
    </font>
    <font>
      <sz val="22"/>
      <name val="Algerian"/>
      <family val="5"/>
    </font>
    <font>
      <sz val="22"/>
      <color indexed="12"/>
      <name val="Algerian"/>
      <family val="5"/>
    </font>
    <font>
      <b/>
      <sz val="20"/>
      <color indexed="10"/>
      <name val="Cooper Black"/>
      <family val="1"/>
    </font>
    <font>
      <b/>
      <sz val="20"/>
      <name val="Cooper Black"/>
      <family val="1"/>
    </font>
    <font>
      <b/>
      <sz val="8"/>
      <color indexed="9"/>
      <name val="Arial"/>
      <family val="2"/>
    </font>
    <font>
      <sz val="11"/>
      <name val="Arial"/>
      <family val="2"/>
    </font>
    <font>
      <b/>
      <sz val="11"/>
      <name val="Arial"/>
      <family val="2"/>
    </font>
    <font>
      <b/>
      <sz val="12"/>
      <name val="Cooper Black"/>
      <family val="1"/>
    </font>
    <font>
      <b/>
      <u/>
      <sz val="12"/>
      <color indexed="10"/>
      <name val="Cooper Black"/>
      <family val="1"/>
    </font>
    <font>
      <i/>
      <sz val="10"/>
      <name val="Arial"/>
      <family val="2"/>
    </font>
    <font>
      <b/>
      <sz val="16"/>
      <color indexed="10"/>
      <name val="Cooper Black"/>
      <family val="1"/>
    </font>
    <font>
      <b/>
      <u/>
      <sz val="16"/>
      <name val="Cooper Black"/>
      <family val="1"/>
    </font>
    <font>
      <sz val="10"/>
      <name val="Arial Black"/>
      <family val="2"/>
    </font>
    <font>
      <sz val="12"/>
      <color indexed="12"/>
      <name val="Cooper Black"/>
      <family val="1"/>
    </font>
    <font>
      <b/>
      <sz val="14"/>
      <name val="Arial"/>
      <family val="2"/>
    </font>
    <font>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sz val="12"/>
      <color indexed="10"/>
      <name val="Arial"/>
      <family val="2"/>
    </font>
    <font>
      <b/>
      <u/>
      <sz val="12"/>
      <color indexed="12"/>
      <name val="Arial"/>
      <family val="2"/>
    </font>
    <font>
      <b/>
      <sz val="10"/>
      <color indexed="8"/>
      <name val="Arial"/>
      <family val="2"/>
    </font>
    <font>
      <b/>
      <sz val="12"/>
      <color indexed="12"/>
      <name val="Arial"/>
      <family val="2"/>
    </font>
    <font>
      <b/>
      <sz val="10"/>
      <color indexed="12"/>
      <name val="Arial"/>
      <family val="2"/>
    </font>
    <font>
      <sz val="10"/>
      <color indexed="16"/>
      <name val="Arial"/>
      <family val="2"/>
    </font>
    <font>
      <sz val="10"/>
      <name val="Arial"/>
      <family val="2"/>
    </font>
    <font>
      <sz val="10"/>
      <color indexed="12"/>
      <name val="Arial"/>
      <family val="2"/>
    </font>
    <font>
      <sz val="10"/>
      <name val="Arial"/>
      <family val="2"/>
    </font>
    <font>
      <b/>
      <sz val="10"/>
      <color indexed="16"/>
      <name val="Arial"/>
      <family val="2"/>
    </font>
    <font>
      <b/>
      <sz val="10"/>
      <color indexed="48"/>
      <name val="Arial"/>
      <family val="2"/>
    </font>
    <font>
      <sz val="10"/>
      <color indexed="48"/>
      <name val="Arial"/>
      <family val="2"/>
    </font>
    <font>
      <sz val="10"/>
      <color indexed="10"/>
      <name val="Arial"/>
      <family val="2"/>
    </font>
    <font>
      <sz val="10"/>
      <name val="Arial"/>
      <family val="2"/>
    </font>
    <font>
      <sz val="10"/>
      <color indexed="60"/>
      <name val="Arial"/>
      <family val="2"/>
    </font>
    <font>
      <sz val="8"/>
      <color indexed="9"/>
      <name val="Arial"/>
      <family val="2"/>
    </font>
    <font>
      <b/>
      <u/>
      <sz val="14"/>
      <name val="Arial"/>
      <family val="2"/>
    </font>
    <font>
      <b/>
      <i/>
      <sz val="10"/>
      <name val="Arial"/>
      <family val="2"/>
    </font>
    <font>
      <b/>
      <u/>
      <sz val="12"/>
      <name val="Arial"/>
      <family val="2"/>
    </font>
    <font>
      <b/>
      <sz val="10"/>
      <color indexed="16"/>
      <name val="Arial"/>
      <family val="2"/>
    </font>
    <font>
      <b/>
      <sz val="9"/>
      <color indexed="8"/>
      <name val="Arial"/>
      <family val="2"/>
    </font>
    <font>
      <sz val="10"/>
      <color indexed="16"/>
      <name val="Arial"/>
      <family val="2"/>
    </font>
    <font>
      <b/>
      <u/>
      <sz val="14"/>
      <color indexed="10"/>
      <name val="Arial"/>
      <family val="2"/>
    </font>
    <font>
      <b/>
      <sz val="10"/>
      <color indexed="61"/>
      <name val="Arial"/>
      <family val="2"/>
    </font>
    <font>
      <b/>
      <sz val="10"/>
      <color indexed="17"/>
      <name val="Arial"/>
      <family val="2"/>
    </font>
    <font>
      <b/>
      <u/>
      <sz val="10"/>
      <name val="Arial"/>
      <family val="2"/>
    </font>
    <font>
      <sz val="10"/>
      <color indexed="8"/>
      <name val="Times New Roman"/>
      <family val="1"/>
    </font>
    <font>
      <sz val="10"/>
      <name val="Arial"/>
      <family val="2"/>
    </font>
    <font>
      <sz val="10"/>
      <color indexed="8"/>
      <name val="Arial"/>
      <family val="2"/>
    </font>
    <font>
      <sz val="10"/>
      <name val="Arial"/>
      <family val="2"/>
    </font>
    <font>
      <b/>
      <u/>
      <sz val="16"/>
      <name val="Arial"/>
      <family val="2"/>
    </font>
    <font>
      <b/>
      <sz val="14"/>
      <name val="Arial"/>
      <family val="2"/>
    </font>
    <font>
      <b/>
      <u/>
      <sz val="16"/>
      <name val="Arial"/>
      <family val="2"/>
    </font>
    <font>
      <b/>
      <u/>
      <sz val="18"/>
      <name val="Arial"/>
      <family val="2"/>
    </font>
    <font>
      <b/>
      <i/>
      <sz val="12"/>
      <name val="Arial"/>
      <family val="2"/>
    </font>
    <font>
      <i/>
      <sz val="10"/>
      <color indexed="12"/>
      <name val="Arial"/>
      <family val="2"/>
    </font>
    <font>
      <i/>
      <sz val="10"/>
      <color indexed="8"/>
      <name val="Arial"/>
      <family val="2"/>
    </font>
    <font>
      <b/>
      <u/>
      <sz val="18"/>
      <name val="Arial"/>
      <family val="2"/>
    </font>
    <font>
      <b/>
      <i/>
      <sz val="10"/>
      <color indexed="12"/>
      <name val="Arial"/>
      <family val="2"/>
    </font>
    <font>
      <i/>
      <sz val="8"/>
      <name val="Arial"/>
      <family val="2"/>
    </font>
    <font>
      <b/>
      <i/>
      <sz val="8"/>
      <name val="Arial"/>
      <family val="2"/>
    </font>
    <font>
      <b/>
      <i/>
      <sz val="10"/>
      <name val="Arial"/>
      <family val="2"/>
    </font>
    <font>
      <b/>
      <i/>
      <sz val="10"/>
      <color indexed="12"/>
      <name val="Arial"/>
      <family val="2"/>
    </font>
    <font>
      <sz val="10"/>
      <name val="Arial"/>
      <family val="2"/>
    </font>
    <font>
      <b/>
      <sz val="11"/>
      <name val="Arial"/>
      <family val="2"/>
    </font>
    <font>
      <sz val="11"/>
      <color indexed="12"/>
      <name val="Arial"/>
      <family val="2"/>
    </font>
    <font>
      <sz val="12"/>
      <color indexed="12"/>
      <name val="Arial"/>
      <family val="2"/>
    </font>
    <font>
      <b/>
      <u/>
      <sz val="11"/>
      <name val="Arial"/>
      <family val="2"/>
    </font>
    <font>
      <b/>
      <sz val="10"/>
      <color indexed="60"/>
      <name val="Arial"/>
      <family val="2"/>
    </font>
    <font>
      <sz val="12"/>
      <color indexed="60"/>
      <name val="Arial"/>
      <family val="2"/>
    </font>
    <font>
      <b/>
      <u val="singleAccounting"/>
      <sz val="10"/>
      <name val="Arial"/>
      <family val="2"/>
    </font>
    <font>
      <u val="singleAccounting"/>
      <sz val="10"/>
      <color indexed="60"/>
      <name val="Arial"/>
      <family val="2"/>
    </font>
    <font>
      <b/>
      <sz val="12"/>
      <color indexed="61"/>
      <name val="Arial"/>
      <family val="2"/>
    </font>
    <font>
      <sz val="10"/>
      <color indexed="60"/>
      <name val="Arial"/>
      <family val="2"/>
    </font>
    <font>
      <sz val="10"/>
      <name val="Arial"/>
      <family val="2"/>
    </font>
    <font>
      <sz val="12"/>
      <color indexed="8"/>
      <name val="Arial"/>
      <family val="2"/>
    </font>
    <font>
      <sz val="10"/>
      <color indexed="48"/>
      <name val="Arial"/>
      <family val="2"/>
    </font>
    <font>
      <b/>
      <sz val="10"/>
      <color indexed="9"/>
      <name val="Arial"/>
      <family val="2"/>
    </font>
    <font>
      <sz val="10"/>
      <name val="Arial"/>
      <family val="2"/>
    </font>
    <font>
      <sz val="10"/>
      <color indexed="9"/>
      <name val="Arial"/>
      <family val="2"/>
    </font>
    <font>
      <b/>
      <sz val="12"/>
      <color indexed="8"/>
      <name val="Arial"/>
      <family val="2"/>
    </font>
    <font>
      <b/>
      <sz val="12"/>
      <color indexed="10"/>
      <name val="Arial"/>
      <family val="2"/>
    </font>
    <font>
      <sz val="10"/>
      <color indexed="18"/>
      <name val="Cooper Black"/>
      <family val="1"/>
    </font>
    <font>
      <b/>
      <u/>
      <sz val="14"/>
      <name val="Arial"/>
      <family val="2"/>
    </font>
    <font>
      <sz val="9"/>
      <name val="Arial"/>
      <family val="2"/>
    </font>
    <font>
      <b/>
      <u/>
      <sz val="14"/>
      <color indexed="8"/>
      <name val="Arial"/>
      <family val="2"/>
    </font>
    <font>
      <sz val="10"/>
      <name val="Arial"/>
      <family val="2"/>
    </font>
    <font>
      <i/>
      <sz val="10"/>
      <name val="Arial"/>
      <family val="2"/>
    </font>
    <font>
      <sz val="10"/>
      <name val="Arial"/>
      <family val="2"/>
    </font>
    <font>
      <sz val="9"/>
      <color indexed="9"/>
      <name val="Arial"/>
      <family val="2"/>
    </font>
    <font>
      <sz val="12"/>
      <color indexed="9"/>
      <name val="Arial"/>
      <family val="2"/>
    </font>
    <font>
      <sz val="11"/>
      <color indexed="9"/>
      <name val="Arial"/>
      <family val="2"/>
    </font>
    <font>
      <b/>
      <u/>
      <sz val="10"/>
      <color indexed="8"/>
      <name val="Arial"/>
      <family val="2"/>
    </font>
    <font>
      <b/>
      <sz val="10"/>
      <color indexed="10"/>
      <name val="Arial"/>
      <family val="2"/>
    </font>
    <font>
      <sz val="8"/>
      <name val="Arial"/>
      <family val="2"/>
    </font>
    <font>
      <sz val="12"/>
      <name val="Wingdings"/>
      <charset val="2"/>
    </font>
    <font>
      <sz val="7"/>
      <name val="Times New Roman"/>
      <family val="1"/>
    </font>
    <font>
      <sz val="10"/>
      <name val="Arial"/>
      <family val="2"/>
    </font>
    <font>
      <sz val="10"/>
      <color indexed="10"/>
      <name val="Arial"/>
      <family val="2"/>
    </font>
    <font>
      <sz val="8"/>
      <color indexed="10"/>
      <name val="Arial"/>
      <family val="2"/>
    </font>
    <font>
      <sz val="8"/>
      <name val="Arial"/>
      <family val="2"/>
    </font>
    <font>
      <b/>
      <sz val="10"/>
      <color rgb="FF0000FF"/>
      <name val="Arial"/>
      <family val="2"/>
    </font>
    <font>
      <b/>
      <sz val="12"/>
      <color rgb="FFFF0000"/>
      <name val="Arial"/>
      <family val="2"/>
    </font>
    <font>
      <u/>
      <sz val="14"/>
      <name val="Arial"/>
      <family val="2"/>
    </font>
    <font>
      <b/>
      <sz val="11"/>
      <color theme="3"/>
      <name val="Arial"/>
      <family val="2"/>
    </font>
    <font>
      <b/>
      <sz val="12"/>
      <color theme="3"/>
      <name val="Arial"/>
      <family val="2"/>
    </font>
    <font>
      <b/>
      <sz val="10"/>
      <color rgb="FF000000"/>
      <name val="Arial"/>
      <family val="2"/>
    </font>
    <font>
      <sz val="8"/>
      <color indexed="81"/>
      <name val="Tahoma"/>
      <family val="2"/>
    </font>
    <font>
      <sz val="9"/>
      <color indexed="81"/>
      <name val="Tahoma"/>
      <family val="2"/>
    </font>
    <font>
      <b/>
      <sz val="9"/>
      <color indexed="81"/>
      <name val="Tahoma"/>
      <family val="2"/>
    </font>
    <font>
      <sz val="11"/>
      <color indexed="8"/>
      <name val="Calibri"/>
      <family val="2"/>
    </font>
    <font>
      <u/>
      <sz val="7.5"/>
      <color indexed="12"/>
      <name val="Arial"/>
      <family val="2"/>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theme="1"/>
      <name val="Courier"/>
      <family val="2"/>
    </font>
  </fonts>
  <fills count="4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53"/>
        <bgColor indexed="64"/>
      </patternFill>
    </fill>
    <fill>
      <patternFill patternType="gray125">
        <bgColor indexed="51"/>
      </patternFill>
    </fill>
    <fill>
      <patternFill patternType="solid">
        <fgColor indexed="13"/>
        <bgColor indexed="64"/>
      </patternFill>
    </fill>
    <fill>
      <patternFill patternType="solid">
        <fgColor indexed="14"/>
        <bgColor indexed="64"/>
      </patternFill>
    </fill>
    <fill>
      <patternFill patternType="solid">
        <fgColor indexed="8"/>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indexed="42"/>
      </patternFill>
    </fill>
    <fill>
      <patternFill patternType="solid">
        <fgColor theme="5"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6">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right/>
      <top style="thick">
        <color indexed="9"/>
      </top>
      <bottom/>
      <diagonal/>
    </border>
    <border>
      <left/>
      <right style="thin">
        <color indexed="64"/>
      </right>
      <top style="thick">
        <color indexed="9"/>
      </top>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diagonal/>
    </border>
    <border>
      <left style="medium">
        <color indexed="24"/>
      </left>
      <right style="medium">
        <color indexed="24"/>
      </right>
      <top style="medium">
        <color indexed="64"/>
      </top>
      <bottom/>
      <diagonal/>
    </border>
    <border>
      <left style="medium">
        <color indexed="24"/>
      </left>
      <right style="medium">
        <color indexed="64"/>
      </right>
      <top style="medium">
        <color indexed="64"/>
      </top>
      <bottom/>
      <diagonal/>
    </border>
    <border>
      <left style="medium">
        <color indexed="64"/>
      </left>
      <right style="medium">
        <color indexed="24"/>
      </right>
      <top/>
      <bottom/>
      <diagonal/>
    </border>
    <border>
      <left style="medium">
        <color indexed="24"/>
      </left>
      <right style="medium">
        <color indexed="24"/>
      </right>
      <top/>
      <bottom/>
      <diagonal/>
    </border>
    <border>
      <left style="medium">
        <color indexed="24"/>
      </left>
      <right style="medium">
        <color indexed="64"/>
      </right>
      <top/>
      <bottom/>
      <diagonal/>
    </border>
    <border>
      <left style="medium">
        <color indexed="64"/>
      </left>
      <right style="medium">
        <color indexed="24"/>
      </right>
      <top style="medium">
        <color indexed="64"/>
      </top>
      <bottom style="medium">
        <color indexed="64"/>
      </bottom>
      <diagonal/>
    </border>
    <border>
      <left style="medium">
        <color indexed="24"/>
      </left>
      <right style="medium">
        <color indexed="24"/>
      </right>
      <top style="medium">
        <color indexed="64"/>
      </top>
      <bottom style="medium">
        <color indexed="64"/>
      </bottom>
      <diagonal/>
    </border>
    <border>
      <left style="medium">
        <color indexed="2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24"/>
      </right>
      <top/>
      <bottom style="medium">
        <color indexed="64"/>
      </bottom>
      <diagonal/>
    </border>
    <border>
      <left style="medium">
        <color indexed="24"/>
      </left>
      <right style="medium">
        <color indexed="24"/>
      </right>
      <top/>
      <bottom style="medium">
        <color indexed="64"/>
      </bottom>
      <diagonal/>
    </border>
    <border>
      <left style="medium">
        <color indexed="2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92">
    <xf numFmtId="0" fontId="0" fillId="0" borderId="0"/>
    <xf numFmtId="43" fontId="2" fillId="0" borderId="0" applyFont="0" applyFill="0" applyBorder="0" applyAlignment="0" applyProtection="0"/>
    <xf numFmtId="169"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3" fillId="0" borderId="0" applyNumberFormat="0" applyFont="0" applyFill="0" applyAlignment="0" applyProtection="0"/>
    <xf numFmtId="0" fontId="4" fillId="0" borderId="0" applyNumberFormat="0" applyFont="0" applyFill="0" applyAlignment="0" applyProtection="0"/>
    <xf numFmtId="0" fontId="5"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1" applyNumberFormat="0" applyFont="0" applyBorder="0" applyAlignment="0" applyProtection="0"/>
    <xf numFmtId="0" fontId="2" fillId="0" borderId="0"/>
    <xf numFmtId="0" fontId="153" fillId="25" borderId="0" applyNumberFormat="0" applyBorder="0" applyAlignment="0" applyProtection="0"/>
    <xf numFmtId="0" fontId="153" fillId="26" borderId="0" applyNumberFormat="0" applyBorder="0" applyAlignment="0" applyProtection="0"/>
    <xf numFmtId="0" fontId="153" fillId="27" borderId="0" applyNumberFormat="0" applyBorder="0" applyAlignment="0" applyProtection="0"/>
    <xf numFmtId="0" fontId="153"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1"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28" borderId="0" applyNumberFormat="0" applyBorder="0" applyAlignment="0" applyProtection="0"/>
    <xf numFmtId="0" fontId="153" fillId="31" borderId="0" applyNumberFormat="0" applyBorder="0" applyAlignment="0" applyProtection="0"/>
    <xf numFmtId="0" fontId="153" fillId="34" borderId="0" applyNumberFormat="0" applyBorder="0" applyAlignment="0" applyProtection="0"/>
    <xf numFmtId="0" fontId="156" fillId="35"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8" borderId="0" applyNumberFormat="0" applyBorder="0" applyAlignment="0" applyProtection="0"/>
    <xf numFmtId="0" fontId="156" fillId="39" borderId="0" applyNumberFormat="0" applyBorder="0" applyAlignment="0" applyProtection="0"/>
    <xf numFmtId="0" fontId="156" fillId="40" borderId="0" applyNumberFormat="0" applyBorder="0" applyAlignment="0" applyProtection="0"/>
    <xf numFmtId="0" fontId="156" fillId="41"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42" borderId="0" applyNumberFormat="0" applyBorder="0" applyAlignment="0" applyProtection="0"/>
    <xf numFmtId="0" fontId="157" fillId="26" borderId="0" applyNumberFormat="0" applyBorder="0" applyAlignment="0" applyProtection="0"/>
    <xf numFmtId="0" fontId="158" fillId="43" borderId="110" applyNumberFormat="0" applyAlignment="0" applyProtection="0"/>
    <xf numFmtId="0" fontId="159" fillId="44" borderId="111" applyNumberFormat="0" applyAlignment="0" applyProtection="0"/>
    <xf numFmtId="169" fontId="2" fillId="0" borderId="0" applyFont="0" applyFill="0" applyBorder="0" applyAlignment="0" applyProtection="0"/>
    <xf numFmtId="169" fontId="153" fillId="0" borderId="0" applyFont="0" applyFill="0" applyBorder="0" applyAlignment="0" applyProtection="0"/>
    <xf numFmtId="169" fontId="153" fillId="0" borderId="0" applyFont="0" applyFill="0" applyBorder="0" applyAlignment="0" applyProtection="0"/>
    <xf numFmtId="169" fontId="153" fillId="0" borderId="0" applyFont="0" applyFill="0" applyBorder="0" applyAlignment="0" applyProtection="0"/>
    <xf numFmtId="169" fontId="15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168" fontId="2"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160"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61" fillId="27" borderId="0" applyNumberFormat="0" applyBorder="0" applyAlignment="0" applyProtection="0"/>
    <xf numFmtId="0" fontId="162" fillId="0" borderId="112" applyNumberFormat="0" applyFill="0" applyAlignment="0" applyProtection="0"/>
    <xf numFmtId="0" fontId="162" fillId="0" borderId="0" applyNumberFormat="0" applyFill="0" applyBorder="0" applyAlignment="0" applyProtection="0"/>
    <xf numFmtId="0" fontId="154" fillId="0" borderId="0" applyNumberFormat="0" applyFill="0" applyBorder="0" applyAlignment="0" applyProtection="0">
      <alignment vertical="top"/>
      <protection locked="0"/>
    </xf>
    <xf numFmtId="0" fontId="163" fillId="30" borderId="110" applyNumberFormat="0" applyAlignment="0" applyProtection="0"/>
    <xf numFmtId="0" fontId="164" fillId="0" borderId="113" applyNumberFormat="0" applyFill="0" applyAlignment="0" applyProtection="0"/>
    <xf numFmtId="0" fontId="165" fillId="45" borderId="0" applyNumberFormat="0" applyBorder="0" applyAlignment="0" applyProtection="0"/>
    <xf numFmtId="0" fontId="2" fillId="0" borderId="0"/>
    <xf numFmtId="0" fontId="2" fillId="0" borderId="0"/>
    <xf numFmtId="0" fontId="2" fillId="0" borderId="0"/>
    <xf numFmtId="0" fontId="169" fillId="0" borderId="0"/>
    <xf numFmtId="0" fontId="1" fillId="0" borderId="0"/>
    <xf numFmtId="0" fontId="2" fillId="0" borderId="0"/>
    <xf numFmtId="0" fontId="2" fillId="0" borderId="0"/>
    <xf numFmtId="0" fontId="2" fillId="46" borderId="114" applyNumberFormat="0" applyFont="0" applyAlignment="0" applyProtection="0"/>
    <xf numFmtId="0" fontId="2" fillId="46" borderId="114" applyNumberFormat="0" applyFont="0" applyAlignment="0" applyProtection="0"/>
    <xf numFmtId="0" fontId="166" fillId="43" borderId="115" applyNumberFormat="0" applyAlignment="0" applyProtection="0"/>
    <xf numFmtId="9" fontId="2"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5" fillId="0" borderId="0" applyNumberFormat="0" applyFont="0" applyFill="0" applyBorder="0" applyAlignment="0" applyProtection="0">
      <alignment horizontal="left"/>
    </xf>
    <xf numFmtId="0" fontId="167" fillId="0" borderId="0" applyNumberFormat="0" applyFill="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8" fillId="0" borderId="0" applyNumberFormat="0" applyFill="0" applyBorder="0" applyAlignment="0" applyProtection="0"/>
  </cellStyleXfs>
  <cellXfs count="2493">
    <xf numFmtId="0" fontId="0" fillId="0" borderId="0" xfId="0"/>
    <xf numFmtId="0" fontId="7" fillId="0" borderId="0" xfId="0" applyFont="1" applyBorder="1"/>
    <xf numFmtId="0" fontId="8" fillId="0" borderId="0" xfId="0" applyFont="1"/>
    <xf numFmtId="0" fontId="8" fillId="0" borderId="0" xfId="0" applyFont="1" applyBorder="1"/>
    <xf numFmtId="0" fontId="7" fillId="0" borderId="0" xfId="0" applyFont="1" applyBorder="1" applyAlignment="1">
      <alignment horizontal="center" vertical="center" wrapText="1"/>
    </xf>
    <xf numFmtId="0" fontId="7" fillId="0" borderId="0" xfId="0" applyFont="1" applyFill="1" applyBorder="1" applyAlignment="1">
      <alignment horizontal="left" wrapText="1"/>
    </xf>
    <xf numFmtId="0" fontId="8" fillId="2" borderId="2" xfId="0" applyFont="1" applyFill="1" applyBorder="1"/>
    <xf numFmtId="0" fontId="8" fillId="2" borderId="0" xfId="0" applyFont="1" applyFill="1" applyBorder="1"/>
    <xf numFmtId="0" fontId="8" fillId="2" borderId="0" xfId="0" applyFont="1" applyFill="1" applyAlignment="1" applyProtection="1">
      <alignment horizontal="left" wrapText="1"/>
      <protection locked="0"/>
    </xf>
    <xf numFmtId="0" fontId="8" fillId="2" borderId="0" xfId="0" applyFont="1" applyFill="1" applyProtection="1">
      <protection locked="0"/>
    </xf>
    <xf numFmtId="9" fontId="8" fillId="2" borderId="0" xfId="11" applyFont="1" applyFill="1" applyProtection="1">
      <protection locked="0"/>
    </xf>
    <xf numFmtId="0" fontId="9" fillId="2" borderId="0" xfId="0" applyFont="1" applyFill="1" applyProtection="1">
      <protection locked="0"/>
    </xf>
    <xf numFmtId="9" fontId="9" fillId="2" borderId="0" xfId="11" applyFont="1" applyFill="1" applyProtection="1">
      <protection locked="0"/>
    </xf>
    <xf numFmtId="0" fontId="8" fillId="2" borderId="0" xfId="0" applyFont="1" applyFill="1"/>
    <xf numFmtId="0" fontId="40" fillId="2" borderId="0" xfId="0" applyFont="1" applyFill="1" applyAlignment="1">
      <alignment vertical="top" wrapText="1"/>
    </xf>
    <xf numFmtId="0" fontId="42" fillId="2" borderId="0" xfId="0" applyFont="1" applyFill="1"/>
    <xf numFmtId="0" fontId="8" fillId="3" borderId="0" xfId="0" applyFont="1" applyFill="1"/>
    <xf numFmtId="0" fontId="44" fillId="2" borderId="0" xfId="0" applyFont="1" applyFill="1"/>
    <xf numFmtId="0" fontId="32" fillId="2" borderId="0" xfId="0" applyFont="1" applyFill="1"/>
    <xf numFmtId="0" fontId="45" fillId="2" borderId="0" xfId="0" applyFont="1" applyFill="1" applyBorder="1" applyAlignment="1">
      <alignment horizontal="left"/>
    </xf>
    <xf numFmtId="0" fontId="4" fillId="2" borderId="0" xfId="0" applyFont="1" applyFill="1" applyBorder="1" applyAlignment="1"/>
    <xf numFmtId="0" fontId="46" fillId="2" borderId="0" xfId="0" applyFont="1" applyFill="1" applyBorder="1" applyAlignment="1"/>
    <xf numFmtId="0" fontId="45" fillId="2" borderId="0" xfId="0" applyFont="1" applyFill="1" applyBorder="1" applyAlignment="1"/>
    <xf numFmtId="0" fontId="45" fillId="2" borderId="0" xfId="0" applyFont="1" applyFill="1"/>
    <xf numFmtId="0" fontId="48" fillId="2" borderId="0" xfId="0" applyFont="1" applyFill="1"/>
    <xf numFmtId="0" fontId="49" fillId="2" borderId="0" xfId="0" applyFont="1" applyFill="1" applyAlignment="1">
      <alignment horizontal="left" vertical="top" wrapText="1"/>
    </xf>
    <xf numFmtId="0" fontId="33" fillId="2" borderId="0" xfId="0" applyFont="1" applyFill="1" applyAlignment="1">
      <alignment vertical="top" wrapText="1"/>
    </xf>
    <xf numFmtId="0" fontId="52" fillId="2" borderId="0" xfId="0" applyFont="1" applyFill="1" applyAlignment="1">
      <alignment horizontal="right"/>
    </xf>
    <xf numFmtId="0" fontId="17" fillId="2" borderId="0" xfId="0" applyFont="1" applyFill="1" applyAlignment="1">
      <alignment horizontal="left" indent="1"/>
    </xf>
    <xf numFmtId="0" fontId="14" fillId="2" borderId="0" xfId="0" applyFont="1" applyFill="1" applyAlignment="1">
      <alignment horizontal="left" indent="1"/>
    </xf>
    <xf numFmtId="0" fontId="53" fillId="2" borderId="0" xfId="0" applyFont="1" applyFill="1" applyBorder="1" applyAlignment="1"/>
    <xf numFmtId="0" fontId="47" fillId="2" borderId="0" xfId="0" applyFont="1" applyFill="1" applyBorder="1" applyAlignment="1"/>
    <xf numFmtId="0" fontId="8" fillId="2" borderId="0" xfId="0" applyFont="1" applyFill="1" applyAlignment="1">
      <alignment wrapText="1"/>
    </xf>
    <xf numFmtId="0" fontId="9" fillId="5"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57" fillId="2" borderId="0" xfId="0" applyFont="1" applyFill="1" applyAlignment="1">
      <alignment vertical="top" wrapText="1"/>
    </xf>
    <xf numFmtId="0" fontId="58" fillId="2" borderId="0" xfId="0" applyFont="1" applyFill="1" applyAlignment="1">
      <alignment vertical="top" wrapText="1"/>
    </xf>
    <xf numFmtId="0" fontId="59" fillId="2" borderId="0" xfId="0" applyFont="1" applyFill="1"/>
    <xf numFmtId="0" fontId="60" fillId="2" borderId="0" xfId="0" applyFont="1" applyFill="1" applyAlignment="1">
      <alignment wrapText="1"/>
    </xf>
    <xf numFmtId="179" fontId="60" fillId="2" borderId="0" xfId="0" applyNumberFormat="1" applyFont="1" applyFill="1" applyAlignment="1">
      <alignment horizontal="left"/>
    </xf>
    <xf numFmtId="0" fontId="50" fillId="2" borderId="0" xfId="0" applyFont="1" applyFill="1" applyAlignment="1">
      <alignment horizontal="left"/>
    </xf>
    <xf numFmtId="0" fontId="61" fillId="2" borderId="0" xfId="0" applyFont="1" applyFill="1" applyAlignment="1">
      <alignment horizontal="left"/>
    </xf>
    <xf numFmtId="0" fontId="20" fillId="2" borderId="0" xfId="0" applyFont="1" applyFill="1" applyBorder="1" applyAlignment="1"/>
    <xf numFmtId="0" fontId="9" fillId="2" borderId="0" xfId="0" applyFont="1" applyFill="1" applyBorder="1"/>
    <xf numFmtId="0" fontId="8" fillId="2" borderId="0" xfId="0" applyFont="1" applyFill="1" applyBorder="1" applyAlignment="1"/>
    <xf numFmtId="0" fontId="9" fillId="2" borderId="0" xfId="0" applyFont="1" applyFill="1" applyBorder="1" applyAlignment="1"/>
    <xf numFmtId="0" fontId="6" fillId="2" borderId="0" xfId="0" applyFont="1" applyFill="1" applyBorder="1" applyAlignment="1"/>
    <xf numFmtId="0" fontId="6" fillId="2" borderId="0" xfId="0" applyFont="1" applyFill="1" applyBorder="1"/>
    <xf numFmtId="0" fontId="28" fillId="2" borderId="0" xfId="0" applyFont="1" applyFill="1" applyBorder="1" applyAlignment="1"/>
    <xf numFmtId="0" fontId="18" fillId="2" borderId="4" xfId="0" applyFont="1" applyFill="1" applyBorder="1" applyAlignment="1">
      <alignment horizontal="center" wrapText="1"/>
    </xf>
    <xf numFmtId="0" fontId="31" fillId="2" borderId="4" xfId="0" applyFont="1" applyFill="1" applyBorder="1" applyAlignment="1">
      <alignment horizontal="center"/>
    </xf>
    <xf numFmtId="0" fontId="31" fillId="2" borderId="5" xfId="0" applyFont="1" applyFill="1" applyBorder="1" applyAlignment="1">
      <alignment horizontal="center"/>
    </xf>
    <xf numFmtId="0" fontId="31" fillId="2" borderId="7" xfId="0" applyFont="1" applyFill="1" applyBorder="1" applyAlignment="1">
      <alignment horizontal="center"/>
    </xf>
    <xf numFmtId="0" fontId="31" fillId="2" borderId="9" xfId="0" applyFont="1" applyFill="1" applyBorder="1" applyAlignment="1">
      <alignment horizontal="center"/>
    </xf>
    <xf numFmtId="0" fontId="9" fillId="2" borderId="0" xfId="0" applyFont="1" applyFill="1" applyBorder="1" applyAlignment="1" applyProtection="1">
      <alignment horizontal="center"/>
      <protection locked="0"/>
    </xf>
    <xf numFmtId="0" fontId="8" fillId="2" borderId="0" xfId="0" applyFont="1" applyFill="1" applyAlignment="1">
      <alignment horizontal="left"/>
    </xf>
    <xf numFmtId="0" fontId="9" fillId="2" borderId="0" xfId="0" applyFont="1" applyFill="1"/>
    <xf numFmtId="0" fontId="9" fillId="2" borderId="0" xfId="0" applyFont="1" applyFill="1" applyBorder="1" applyAlignment="1">
      <alignment horizontal="center"/>
    </xf>
    <xf numFmtId="0" fontId="9" fillId="2" borderId="0" xfId="0" applyFont="1" applyFill="1" applyBorder="1" applyAlignment="1">
      <alignment horizontal="left"/>
    </xf>
    <xf numFmtId="0" fontId="0" fillId="2" borderId="0" xfId="0" applyFill="1"/>
    <xf numFmtId="0" fontId="10" fillId="2" borderId="0" xfId="0" applyFont="1" applyFill="1" applyBorder="1"/>
    <xf numFmtId="0" fontId="8" fillId="2" borderId="0" xfId="0" applyFont="1" applyFill="1" applyBorder="1" applyAlignment="1">
      <alignment horizontal="center"/>
    </xf>
    <xf numFmtId="0" fontId="62" fillId="2" borderId="0" xfId="0" applyFont="1" applyFill="1"/>
    <xf numFmtId="0" fontId="63" fillId="2" borderId="0" xfId="0" applyFont="1" applyFill="1" applyBorder="1" applyAlignment="1">
      <alignment horizontal="right"/>
    </xf>
    <xf numFmtId="0" fontId="7" fillId="2" borderId="0" xfId="0" applyFont="1" applyFill="1" applyBorder="1"/>
    <xf numFmtId="0" fontId="7" fillId="2" borderId="0" xfId="0" applyFont="1" applyFill="1" applyBorder="1" applyAlignment="1">
      <alignment horizontal="left" vertical="center" wrapText="1"/>
    </xf>
    <xf numFmtId="165" fontId="7" fillId="2" borderId="0" xfId="1" applyNumberFormat="1" applyFont="1" applyFill="1" applyBorder="1"/>
    <xf numFmtId="0" fontId="7" fillId="2" borderId="0" xfId="0" applyFont="1" applyFill="1"/>
    <xf numFmtId="0" fontId="50" fillId="2" borderId="0" xfId="0" applyFont="1" applyFill="1" applyAlignment="1">
      <alignment horizontal="left" indent="5"/>
    </xf>
    <xf numFmtId="0" fontId="8" fillId="2" borderId="0" xfId="0" applyFont="1" applyFill="1" applyAlignment="1">
      <alignment horizontal="left" indent="5"/>
    </xf>
    <xf numFmtId="0" fontId="6" fillId="2" borderId="0" xfId="0" applyFont="1" applyFill="1" applyBorder="1" applyAlignment="1">
      <alignment horizontal="right" vertical="top"/>
    </xf>
    <xf numFmtId="0" fontId="6" fillId="2" borderId="0" xfId="0" applyFont="1" applyFill="1" applyBorder="1" applyAlignment="1">
      <alignment horizontal="left" vertical="center" wrapText="1"/>
    </xf>
    <xf numFmtId="165" fontId="7" fillId="2" borderId="0" xfId="0" applyNumberFormat="1" applyFont="1" applyFill="1" applyBorder="1" applyAlignment="1">
      <alignment horizontal="left"/>
    </xf>
    <xf numFmtId="0" fontId="7" fillId="2" borderId="0" xfId="0" applyFont="1" applyFill="1" applyAlignment="1">
      <alignment horizontal="left"/>
    </xf>
    <xf numFmtId="0" fontId="7" fillId="2" borderId="0" xfId="0" applyFont="1" applyFill="1" applyBorder="1" applyAlignment="1">
      <alignment horizontal="left"/>
    </xf>
    <xf numFmtId="165" fontId="7" fillId="2" borderId="0" xfId="1" applyNumberFormat="1" applyFont="1" applyFill="1" applyBorder="1" applyAlignment="1">
      <alignment horizontal="left"/>
    </xf>
    <xf numFmtId="0" fontId="6" fillId="2" borderId="0" xfId="0" applyFont="1" applyFill="1" applyBorder="1" applyAlignment="1">
      <alignment horizontal="right"/>
    </xf>
    <xf numFmtId="165" fontId="7" fillId="2" borderId="0" xfId="1" applyNumberFormat="1" applyFont="1" applyFill="1" applyBorder="1" applyAlignment="1">
      <alignment horizontal="left" wrapText="1"/>
    </xf>
    <xf numFmtId="165" fontId="6" fillId="2" borderId="0" xfId="0" applyNumberFormat="1" applyFont="1" applyFill="1" applyAlignment="1">
      <alignment horizontal="right"/>
    </xf>
    <xf numFmtId="0" fontId="33" fillId="2" borderId="0" xfId="0" applyFont="1" applyFill="1" applyAlignment="1">
      <alignment horizontal="right" vertical="center"/>
    </xf>
    <xf numFmtId="0" fontId="33" fillId="2" borderId="0" xfId="0" applyFont="1" applyFill="1" applyBorder="1" applyAlignment="1">
      <alignment horizontal="right" vertical="center"/>
    </xf>
    <xf numFmtId="165" fontId="33" fillId="0" borderId="11" xfId="1" applyNumberFormat="1" applyFont="1" applyFill="1" applyBorder="1" applyAlignment="1" applyProtection="1">
      <alignment horizontal="right" vertical="center"/>
      <protection locked="0"/>
    </xf>
    <xf numFmtId="165" fontId="33" fillId="0" borderId="12" xfId="1" applyNumberFormat="1" applyFont="1" applyFill="1" applyBorder="1" applyAlignment="1" applyProtection="1">
      <alignment horizontal="right" vertical="center"/>
      <protection locked="0"/>
    </xf>
    <xf numFmtId="0" fontId="38" fillId="2" borderId="0" xfId="0" applyFont="1" applyFill="1" applyAlignment="1">
      <alignment horizontal="right"/>
    </xf>
    <xf numFmtId="165" fontId="18" fillId="2" borderId="0" xfId="0" applyNumberFormat="1" applyFont="1" applyFill="1" applyBorder="1" applyAlignment="1">
      <alignment horizontal="center" vertical="center"/>
    </xf>
    <xf numFmtId="165" fontId="7" fillId="2" borderId="0" xfId="1" applyNumberFormat="1" applyFont="1" applyFill="1" applyBorder="1" applyAlignment="1" applyProtection="1">
      <alignment horizontal="right"/>
      <protection locked="0"/>
    </xf>
    <xf numFmtId="0" fontId="18" fillId="2" borderId="0" xfId="0" applyFont="1" applyFill="1" applyAlignment="1">
      <alignment horizontal="center"/>
    </xf>
    <xf numFmtId="0" fontId="7" fillId="2" borderId="0" xfId="0" applyFont="1" applyFill="1" applyBorder="1" applyAlignment="1">
      <alignment horizontal="center" wrapText="1"/>
    </xf>
    <xf numFmtId="0" fontId="18"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left" vertical="center" wrapText="1"/>
    </xf>
    <xf numFmtId="165" fontId="18" fillId="0" borderId="13" xfId="1" applyNumberFormat="1" applyFont="1" applyFill="1" applyBorder="1" applyAlignment="1" applyProtection="1">
      <alignment horizontal="center" vertical="center" wrapText="1"/>
    </xf>
    <xf numFmtId="0" fontId="18" fillId="2" borderId="8" xfId="0" applyFont="1" applyFill="1" applyBorder="1" applyAlignment="1">
      <alignment horizontal="center" vertical="center" wrapText="1"/>
    </xf>
    <xf numFmtId="165" fontId="18" fillId="2" borderId="8" xfId="1" applyNumberFormat="1"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7" fillId="2" borderId="0" xfId="0" applyFont="1" applyFill="1" applyBorder="1" applyAlignment="1" applyProtection="1">
      <alignment horizontal="left" vertical="center" wrapText="1"/>
    </xf>
    <xf numFmtId="165" fontId="7" fillId="2" borderId="0" xfId="1" applyNumberFormat="1" applyFont="1" applyFill="1" applyBorder="1" applyAlignment="1" applyProtection="1">
      <alignment horizontal="left" wrapText="1"/>
    </xf>
    <xf numFmtId="0" fontId="7" fillId="2" borderId="0" xfId="0" applyFont="1" applyFill="1" applyProtection="1"/>
    <xf numFmtId="0" fontId="7" fillId="2" borderId="0" xfId="0" applyFont="1" applyFill="1" applyBorder="1" applyProtection="1"/>
    <xf numFmtId="165" fontId="15" fillId="2" borderId="0" xfId="1" applyNumberFormat="1" applyFont="1" applyFill="1" applyAlignment="1">
      <alignment horizontal="right"/>
    </xf>
    <xf numFmtId="0" fontId="7" fillId="2" borderId="0" xfId="0" applyFont="1" applyFill="1" applyBorder="1" applyAlignment="1" applyProtection="1">
      <alignment horizontal="center" vertical="top"/>
    </xf>
    <xf numFmtId="165" fontId="8" fillId="2" borderId="0" xfId="1" applyNumberFormat="1" applyFont="1" applyFill="1" applyBorder="1" applyAlignment="1" applyProtection="1">
      <alignment horizontal="right"/>
      <protection locked="0"/>
    </xf>
    <xf numFmtId="165" fontId="7" fillId="2" borderId="0" xfId="1" applyNumberFormat="1" applyFont="1" applyFill="1" applyAlignment="1" applyProtection="1">
      <alignment horizontal="right"/>
      <protection locked="0"/>
    </xf>
    <xf numFmtId="0" fontId="7" fillId="2" borderId="0" xfId="0" applyFont="1" applyFill="1" applyBorder="1" applyAlignment="1" applyProtection="1">
      <alignment horizontal="left"/>
    </xf>
    <xf numFmtId="165" fontId="7" fillId="2" borderId="0" xfId="1" applyNumberFormat="1" applyFont="1" applyFill="1" applyBorder="1" applyAlignment="1" applyProtection="1">
      <alignment horizontal="left" vertical="top" wrapText="1"/>
    </xf>
    <xf numFmtId="0" fontId="7" fillId="2" borderId="0" xfId="0" applyFont="1" applyFill="1" applyAlignment="1" applyProtection="1">
      <alignment horizontal="left"/>
    </xf>
    <xf numFmtId="0" fontId="8" fillId="2" borderId="4" xfId="0" applyFont="1" applyFill="1" applyBorder="1"/>
    <xf numFmtId="0" fontId="8" fillId="2" borderId="15" xfId="0" applyFont="1" applyFill="1" applyBorder="1"/>
    <xf numFmtId="0" fontId="8" fillId="2" borderId="0" xfId="0" applyFont="1" applyFill="1" applyAlignment="1">
      <alignment horizontal="right" vertical="distributed"/>
    </xf>
    <xf numFmtId="0" fontId="8" fillId="2" borderId="16" xfId="0" applyFont="1" applyFill="1" applyBorder="1"/>
    <xf numFmtId="0" fontId="8" fillId="2" borderId="17" xfId="0" applyFont="1" applyFill="1" applyBorder="1"/>
    <xf numFmtId="0" fontId="8" fillId="2" borderId="18" xfId="0" applyFont="1" applyFill="1" applyBorder="1" applyAlignment="1">
      <alignment horizontal="right" vertical="distributed"/>
    </xf>
    <xf numFmtId="0" fontId="8" fillId="2" borderId="0" xfId="0" applyFont="1" applyFill="1" applyAlignment="1"/>
    <xf numFmtId="0" fontId="20" fillId="2" borderId="0" xfId="0" applyFont="1" applyFill="1" applyBorder="1" applyAlignment="1">
      <alignment horizontal="left"/>
    </xf>
    <xf numFmtId="174" fontId="8" fillId="2" borderId="0" xfId="2" applyNumberFormat="1" applyFont="1" applyFill="1" applyBorder="1" applyAlignment="1"/>
    <xf numFmtId="171" fontId="8" fillId="2" borderId="0" xfId="2" applyNumberFormat="1" applyFont="1" applyFill="1" applyBorder="1" applyAlignment="1"/>
    <xf numFmtId="165" fontId="8" fillId="2" borderId="0" xfId="0" applyNumberFormat="1" applyFont="1" applyFill="1" applyBorder="1" applyAlignment="1"/>
    <xf numFmtId="0" fontId="8" fillId="2" borderId="0" xfId="0" applyFont="1" applyFill="1" applyBorder="1" applyAlignment="1">
      <alignment horizontal="left"/>
    </xf>
    <xf numFmtId="165" fontId="8" fillId="2" borderId="0" xfId="2" applyNumberFormat="1" applyFont="1" applyFill="1" applyBorder="1" applyAlignment="1">
      <alignment horizontal="right"/>
    </xf>
    <xf numFmtId="164" fontId="8" fillId="2" borderId="0" xfId="0" applyNumberFormat="1" applyFont="1" applyFill="1" applyBorder="1" applyAlignment="1"/>
    <xf numFmtId="174" fontId="25" fillId="2" borderId="0" xfId="2" applyNumberFormat="1" applyFont="1" applyFill="1" applyBorder="1" applyAlignment="1"/>
    <xf numFmtId="0" fontId="8" fillId="2" borderId="0" xfId="0" applyFont="1" applyFill="1" applyAlignment="1" applyProtection="1">
      <alignment horizontal="left"/>
    </xf>
    <xf numFmtId="0" fontId="8" fillId="2" borderId="0" xfId="0" applyFont="1" applyFill="1" applyAlignment="1" applyProtection="1"/>
    <xf numFmtId="165" fontId="8" fillId="2" borderId="0" xfId="2" applyNumberFormat="1" applyFont="1" applyFill="1" applyBorder="1" applyAlignment="1" applyProtection="1">
      <alignment horizontal="right"/>
    </xf>
    <xf numFmtId="165" fontId="8" fillId="2" borderId="0" xfId="2" applyNumberFormat="1" applyFont="1" applyFill="1" applyBorder="1" applyAlignment="1" applyProtection="1"/>
    <xf numFmtId="165" fontId="8" fillId="2" borderId="0" xfId="0" applyNumberFormat="1" applyFont="1" applyFill="1" applyBorder="1" applyAlignment="1" applyProtection="1"/>
    <xf numFmtId="0" fontId="8" fillId="2" borderId="0" xfId="0" applyNumberFormat="1" applyFont="1" applyFill="1" applyAlignment="1"/>
    <xf numFmtId="0" fontId="18" fillId="0" borderId="8"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165" fontId="18" fillId="0" borderId="7" xfId="2" applyNumberFormat="1" applyFont="1" applyFill="1" applyBorder="1" applyAlignment="1" applyProtection="1">
      <alignment horizontal="center" vertical="center" wrapText="1"/>
    </xf>
    <xf numFmtId="171" fontId="18" fillId="0" borderId="8" xfId="2" applyNumberFormat="1" applyFont="1" applyFill="1" applyBorder="1" applyAlignment="1" applyProtection="1">
      <alignment horizontal="center" vertical="center" wrapText="1"/>
    </xf>
    <xf numFmtId="164" fontId="18" fillId="0" borderId="8" xfId="2" applyNumberFormat="1" applyFont="1" applyFill="1" applyBorder="1" applyAlignment="1" applyProtection="1">
      <alignment horizontal="center" vertical="center" wrapText="1"/>
    </xf>
    <xf numFmtId="174" fontId="18" fillId="0" borderId="8" xfId="2" applyNumberFormat="1" applyFont="1" applyFill="1" applyBorder="1" applyAlignment="1" applyProtection="1">
      <alignment horizontal="center" vertical="center" wrapText="1"/>
    </xf>
    <xf numFmtId="165" fontId="18" fillId="0" borderId="8" xfId="2" applyNumberFormat="1" applyFont="1" applyFill="1" applyBorder="1" applyAlignment="1" applyProtection="1">
      <alignment horizontal="center" vertical="center" wrapText="1"/>
    </xf>
    <xf numFmtId="171" fontId="67" fillId="0" borderId="11" xfId="2" applyNumberFormat="1"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xf>
    <xf numFmtId="0" fontId="67" fillId="2" borderId="20" xfId="0" applyNumberFormat="1" applyFont="1" applyFill="1" applyBorder="1" applyAlignment="1" applyProtection="1">
      <alignment horizontal="center" vertical="center"/>
    </xf>
    <xf numFmtId="0" fontId="67" fillId="2" borderId="21" xfId="0" applyNumberFormat="1" applyFont="1" applyFill="1" applyBorder="1" applyAlignment="1" applyProtection="1">
      <alignment horizontal="center" vertical="center"/>
    </xf>
    <xf numFmtId="0" fontId="2" fillId="0" borderId="8" xfId="0" applyFont="1" applyFill="1" applyBorder="1" applyAlignment="1" applyProtection="1">
      <alignment horizontal="left" vertical="center" wrapText="1"/>
    </xf>
    <xf numFmtId="0" fontId="2" fillId="0" borderId="14" xfId="0" applyFont="1" applyFill="1" applyBorder="1" applyAlignment="1" applyProtection="1">
      <alignment vertical="center" wrapText="1"/>
    </xf>
    <xf numFmtId="0" fontId="71" fillId="0" borderId="8" xfId="0" applyFont="1" applyFill="1" applyBorder="1" applyAlignment="1" applyProtection="1">
      <alignment horizontal="left" vertical="center"/>
    </xf>
    <xf numFmtId="0" fontId="71" fillId="0" borderId="14" xfId="0" applyFont="1" applyFill="1" applyBorder="1" applyAlignment="1" applyProtection="1">
      <alignment vertical="center" wrapText="1"/>
    </xf>
    <xf numFmtId="165" fontId="68" fillId="0" borderId="7" xfId="2" applyNumberFormat="1" applyFont="1" applyFill="1" applyBorder="1" applyAlignment="1">
      <alignment horizontal="right" vertical="center"/>
    </xf>
    <xf numFmtId="165" fontId="69" fillId="0" borderId="8" xfId="2" applyNumberFormat="1" applyFont="1" applyFill="1" applyBorder="1" applyAlignment="1" applyProtection="1">
      <alignment horizontal="right" vertical="center"/>
      <protection locked="0"/>
    </xf>
    <xf numFmtId="171" fontId="69" fillId="0" borderId="8" xfId="2" applyNumberFormat="1" applyFont="1" applyFill="1" applyBorder="1" applyAlignment="1" applyProtection="1">
      <alignment vertical="center"/>
    </xf>
    <xf numFmtId="171" fontId="70" fillId="0" borderId="8" xfId="2" applyNumberFormat="1" applyFont="1" applyFill="1" applyBorder="1" applyAlignment="1" applyProtection="1">
      <alignment vertical="center"/>
    </xf>
    <xf numFmtId="171" fontId="70" fillId="0" borderId="11" xfId="2" applyNumberFormat="1" applyFont="1" applyFill="1" applyBorder="1" applyAlignment="1" applyProtection="1">
      <alignment vertical="center"/>
    </xf>
    <xf numFmtId="164" fontId="69" fillId="0" borderId="8" xfId="2" applyNumberFormat="1" applyFont="1" applyFill="1" applyBorder="1" applyAlignment="1" applyProtection="1">
      <alignment vertical="center"/>
    </xf>
    <xf numFmtId="10" fontId="69" fillId="0" borderId="8" xfId="2" applyNumberFormat="1" applyFont="1" applyFill="1" applyBorder="1" applyAlignment="1" applyProtection="1">
      <alignment horizontal="right" vertical="center"/>
    </xf>
    <xf numFmtId="165" fontId="69" fillId="0" borderId="8" xfId="2" applyNumberFormat="1" applyFont="1" applyFill="1" applyBorder="1" applyAlignment="1" applyProtection="1">
      <alignment horizontal="right" vertical="center"/>
    </xf>
    <xf numFmtId="10" fontId="69" fillId="0" borderId="8" xfId="2" applyNumberFormat="1" applyFont="1" applyFill="1" applyBorder="1" applyAlignment="1" applyProtection="1">
      <alignment horizontal="right" vertical="center"/>
      <protection locked="0"/>
    </xf>
    <xf numFmtId="165" fontId="69" fillId="0" borderId="8" xfId="2" applyNumberFormat="1" applyFont="1" applyFill="1" applyBorder="1" applyAlignment="1">
      <alignment horizontal="right" vertical="center"/>
    </xf>
    <xf numFmtId="0" fontId="8" fillId="2" borderId="0" xfId="0" applyFont="1" applyFill="1" applyAlignment="1">
      <alignment horizontal="center" vertical="center" wrapText="1"/>
    </xf>
    <xf numFmtId="0" fontId="71" fillId="2" borderId="0" xfId="0" applyFont="1" applyFill="1" applyAlignment="1"/>
    <xf numFmtId="0" fontId="71" fillId="2" borderId="0" xfId="0" applyFont="1" applyFill="1" applyBorder="1" applyAlignment="1">
      <alignment wrapText="1"/>
    </xf>
    <xf numFmtId="0" fontId="8" fillId="2" borderId="0" xfId="0" applyFont="1" applyFill="1" applyBorder="1" applyAlignment="1">
      <alignment wrapText="1"/>
    </xf>
    <xf numFmtId="165" fontId="8" fillId="2" borderId="0" xfId="2" applyNumberFormat="1" applyFont="1" applyFill="1" applyBorder="1" applyAlignment="1">
      <alignment horizontal="right" vertical="center"/>
    </xf>
    <xf numFmtId="0" fontId="8" fillId="2" borderId="0" xfId="0" applyFont="1" applyFill="1" applyBorder="1" applyAlignment="1" applyProtection="1"/>
    <xf numFmtId="164" fontId="8" fillId="2" borderId="0" xfId="0" applyNumberFormat="1" applyFont="1" applyFill="1" applyBorder="1" applyAlignment="1" applyProtection="1"/>
    <xf numFmtId="171" fontId="11" fillId="2" borderId="0" xfId="2" applyNumberFormat="1" applyFont="1" applyFill="1" applyBorder="1" applyAlignment="1"/>
    <xf numFmtId="171" fontId="67" fillId="2" borderId="0" xfId="2" applyNumberFormat="1" applyFont="1" applyFill="1" applyBorder="1" applyAlignment="1" applyProtection="1">
      <alignment vertical="center"/>
    </xf>
    <xf numFmtId="165" fontId="18" fillId="2" borderId="0" xfId="2" applyNumberFormat="1" applyFont="1" applyFill="1" applyBorder="1" applyAlignment="1">
      <alignment horizontal="right" vertical="center"/>
    </xf>
    <xf numFmtId="164" fontId="67" fillId="2" borderId="0" xfId="2" applyNumberFormat="1" applyFont="1" applyFill="1" applyBorder="1" applyAlignment="1">
      <alignment vertical="center"/>
    </xf>
    <xf numFmtId="171" fontId="67" fillId="2" borderId="0" xfId="2" applyNumberFormat="1" applyFont="1" applyFill="1" applyBorder="1" applyAlignment="1">
      <alignment vertical="center"/>
    </xf>
    <xf numFmtId="174" fontId="18" fillId="2" borderId="0" xfId="2" applyNumberFormat="1" applyFont="1" applyFill="1" applyBorder="1" applyAlignment="1">
      <alignment vertical="center"/>
    </xf>
    <xf numFmtId="165" fontId="67" fillId="2" borderId="0" xfId="0" applyNumberFormat="1" applyFont="1" applyFill="1" applyBorder="1" applyAlignment="1">
      <alignment vertical="center"/>
    </xf>
    <xf numFmtId="165" fontId="18" fillId="2" borderId="0" xfId="0" applyNumberFormat="1" applyFont="1" applyFill="1" applyBorder="1" applyAlignment="1">
      <alignment vertical="center"/>
    </xf>
    <xf numFmtId="0" fontId="71" fillId="0" borderId="22" xfId="0" applyFont="1" applyFill="1" applyBorder="1" applyAlignment="1" applyProtection="1">
      <alignment vertical="center" wrapText="1"/>
    </xf>
    <xf numFmtId="165" fontId="68" fillId="0" borderId="23" xfId="2" applyNumberFormat="1" applyFont="1" applyFill="1" applyBorder="1" applyAlignment="1">
      <alignment horizontal="right" vertical="center"/>
    </xf>
    <xf numFmtId="165" fontId="69" fillId="0" borderId="24" xfId="2" applyNumberFormat="1" applyFont="1" applyFill="1" applyBorder="1" applyAlignment="1">
      <alignment horizontal="right" vertical="center"/>
    </xf>
    <xf numFmtId="164" fontId="69" fillId="0" borderId="24" xfId="2" applyNumberFormat="1" applyFont="1" applyFill="1" applyBorder="1" applyAlignment="1" applyProtection="1">
      <alignment vertical="center"/>
    </xf>
    <xf numFmtId="171" fontId="70" fillId="0" borderId="24" xfId="2" applyNumberFormat="1" applyFont="1" applyFill="1" applyBorder="1" applyAlignment="1" applyProtection="1">
      <alignment vertical="center"/>
    </xf>
    <xf numFmtId="171" fontId="70" fillId="0" borderId="25" xfId="2" applyNumberFormat="1" applyFont="1" applyFill="1" applyBorder="1" applyAlignment="1" applyProtection="1">
      <alignment vertical="center"/>
    </xf>
    <xf numFmtId="165" fontId="67" fillId="2" borderId="4" xfId="2" applyNumberFormat="1" applyFont="1" applyFill="1" applyBorder="1" applyAlignment="1">
      <alignment horizontal="right" vertical="center"/>
    </xf>
    <xf numFmtId="165" fontId="18" fillId="2" borderId="4" xfId="2" applyNumberFormat="1" applyFont="1" applyFill="1" applyBorder="1" applyAlignment="1">
      <alignment horizontal="right" vertical="center"/>
    </xf>
    <xf numFmtId="165" fontId="67" fillId="2" borderId="4" xfId="2" applyNumberFormat="1" applyFont="1" applyFill="1" applyBorder="1" applyAlignment="1" applyProtection="1">
      <alignment horizontal="right" vertical="center"/>
    </xf>
    <xf numFmtId="171" fontId="67" fillId="2" borderId="4" xfId="2" applyNumberFormat="1" applyFont="1" applyFill="1" applyBorder="1" applyAlignment="1" applyProtection="1">
      <alignment vertical="center"/>
    </xf>
    <xf numFmtId="0" fontId="71" fillId="2" borderId="0" xfId="0" applyFont="1" applyFill="1" applyAlignment="1">
      <alignment horizontal="left" vertical="center"/>
    </xf>
    <xf numFmtId="0" fontId="18" fillId="2" borderId="4" xfId="0" applyFont="1" applyFill="1" applyBorder="1" applyAlignment="1">
      <alignment vertical="center" wrapText="1"/>
    </xf>
    <xf numFmtId="0" fontId="71" fillId="2" borderId="0" xfId="0" applyFont="1" applyFill="1" applyAlignment="1">
      <alignment vertical="center"/>
    </xf>
    <xf numFmtId="0" fontId="71" fillId="2" borderId="0" xfId="0" applyFont="1" applyFill="1" applyBorder="1" applyAlignment="1">
      <alignment horizontal="left" vertical="center"/>
    </xf>
    <xf numFmtId="0" fontId="18" fillId="2" borderId="16" xfId="0" applyFont="1" applyFill="1" applyBorder="1" applyAlignment="1">
      <alignment vertical="center" wrapText="1"/>
    </xf>
    <xf numFmtId="0" fontId="71" fillId="2" borderId="0" xfId="0" applyFont="1" applyFill="1" applyBorder="1" applyAlignment="1">
      <alignment vertical="center"/>
    </xf>
    <xf numFmtId="0" fontId="18" fillId="0" borderId="8" xfId="0" applyFont="1" applyFill="1" applyBorder="1" applyAlignment="1">
      <alignment horizontal="center" vertical="center" wrapText="1"/>
    </xf>
    <xf numFmtId="165" fontId="72" fillId="0" borderId="8" xfId="2" applyNumberFormat="1" applyFont="1" applyFill="1" applyBorder="1" applyAlignment="1">
      <alignment horizontal="center" vertical="center" wrapText="1"/>
    </xf>
    <xf numFmtId="165" fontId="18" fillId="0" borderId="8" xfId="2" applyNumberFormat="1" applyFont="1" applyFill="1" applyBorder="1" applyAlignment="1">
      <alignment horizontal="center" vertical="center" wrapText="1"/>
    </xf>
    <xf numFmtId="0" fontId="73" fillId="0" borderId="8" xfId="0" applyFont="1" applyFill="1" applyBorder="1" applyAlignment="1" applyProtection="1">
      <alignment horizontal="center" vertical="center" wrapText="1"/>
    </xf>
    <xf numFmtId="164" fontId="18" fillId="0" borderId="8" xfId="2" applyNumberFormat="1" applyFont="1" applyFill="1" applyBorder="1" applyAlignment="1">
      <alignment horizontal="center" vertical="center" wrapText="1"/>
    </xf>
    <xf numFmtId="174" fontId="18" fillId="0" borderId="8" xfId="2" applyNumberFormat="1" applyFont="1" applyFill="1" applyBorder="1" applyAlignment="1">
      <alignment horizontal="center" vertical="center" wrapText="1"/>
    </xf>
    <xf numFmtId="171" fontId="67" fillId="0" borderId="14" xfId="2" applyNumberFormat="1" applyFont="1" applyFill="1" applyBorder="1" applyAlignment="1" applyProtection="1">
      <alignment vertical="center" wrapText="1"/>
    </xf>
    <xf numFmtId="0" fontId="67" fillId="2" borderId="26" xfId="0" applyNumberFormat="1" applyFont="1" applyFill="1" applyBorder="1" applyAlignment="1">
      <alignment horizontal="center"/>
    </xf>
    <xf numFmtId="0" fontId="67" fillId="2" borderId="3" xfId="0" applyNumberFormat="1" applyFont="1" applyFill="1" applyBorder="1" applyAlignment="1">
      <alignment horizontal="center"/>
    </xf>
    <xf numFmtId="165" fontId="18" fillId="0" borderId="7" xfId="2" applyNumberFormat="1" applyFont="1" applyFill="1" applyBorder="1" applyAlignment="1">
      <alignment horizontal="center" vertical="center" wrapText="1"/>
    </xf>
    <xf numFmtId="0" fontId="8" fillId="2" borderId="0" xfId="0" applyFont="1" applyFill="1" applyBorder="1" applyAlignment="1" applyProtection="1">
      <alignment horizontal="left" vertical="top"/>
    </xf>
    <xf numFmtId="0" fontId="8" fillId="2" borderId="0" xfId="0" applyFont="1" applyFill="1" applyBorder="1" applyAlignment="1" applyProtection="1">
      <alignment vertical="top" wrapText="1"/>
    </xf>
    <xf numFmtId="165" fontId="11" fillId="2" borderId="0" xfId="2" applyNumberFormat="1" applyFont="1" applyFill="1" applyAlignment="1" applyProtection="1">
      <alignment horizontal="right"/>
    </xf>
    <xf numFmtId="171" fontId="11" fillId="2" borderId="0" xfId="2" applyNumberFormat="1" applyFont="1" applyFill="1" applyAlignment="1" applyProtection="1"/>
    <xf numFmtId="171" fontId="8" fillId="2" borderId="0" xfId="2" applyNumberFormat="1" applyFont="1" applyFill="1" applyAlignment="1" applyProtection="1"/>
    <xf numFmtId="0" fontId="2" fillId="0" borderId="8" xfId="0" applyFont="1" applyFill="1" applyBorder="1" applyAlignment="1" applyProtection="1">
      <alignment horizontal="left" vertical="top"/>
    </xf>
    <xf numFmtId="0" fontId="2" fillId="0" borderId="8" xfId="0" applyFont="1" applyFill="1" applyBorder="1" applyAlignment="1" applyProtection="1">
      <alignment vertical="top" wrapText="1"/>
    </xf>
    <xf numFmtId="165" fontId="68" fillId="0" borderId="8" xfId="2" applyNumberFormat="1" applyFont="1" applyFill="1" applyBorder="1" applyAlignment="1">
      <alignment horizontal="right" vertical="center" wrapText="1"/>
    </xf>
    <xf numFmtId="165" fontId="69" fillId="0" borderId="8" xfId="2" applyNumberFormat="1" applyFont="1" applyFill="1" applyBorder="1" applyAlignment="1">
      <alignment horizontal="right" wrapText="1"/>
    </xf>
    <xf numFmtId="0" fontId="69" fillId="0" borderId="8" xfId="0" applyFont="1" applyFill="1" applyBorder="1" applyAlignment="1" applyProtection="1">
      <alignment wrapText="1"/>
    </xf>
    <xf numFmtId="171" fontId="74" fillId="0" borderId="8" xfId="2" applyNumberFormat="1" applyFont="1" applyFill="1" applyBorder="1" applyAlignment="1" applyProtection="1"/>
    <xf numFmtId="175" fontId="70" fillId="0" borderId="14" xfId="4" applyNumberFormat="1" applyFont="1" applyFill="1" applyBorder="1" applyAlignment="1" applyProtection="1"/>
    <xf numFmtId="0" fontId="71" fillId="0" borderId="8" xfId="0" applyFont="1" applyFill="1" applyBorder="1" applyAlignment="1" applyProtection="1">
      <alignment horizontal="left" vertical="top"/>
    </xf>
    <xf numFmtId="0" fontId="71" fillId="0" borderId="8" xfId="0" applyFont="1" applyFill="1" applyBorder="1" applyAlignment="1" applyProtection="1">
      <alignment vertical="top" wrapText="1"/>
    </xf>
    <xf numFmtId="0" fontId="71" fillId="2" borderId="0" xfId="0" applyFont="1" applyFill="1" applyBorder="1" applyAlignment="1" applyProtection="1">
      <alignment horizontal="left" vertical="top"/>
    </xf>
    <xf numFmtId="0" fontId="71" fillId="2" borderId="0" xfId="0" applyFont="1" applyFill="1" applyBorder="1" applyAlignment="1" applyProtection="1">
      <alignment vertical="top" wrapText="1"/>
    </xf>
    <xf numFmtId="165" fontId="71" fillId="2" borderId="0" xfId="2" applyNumberFormat="1" applyFont="1" applyFill="1" applyBorder="1" applyAlignment="1">
      <alignment horizontal="right" vertical="center" wrapText="1"/>
    </xf>
    <xf numFmtId="165" fontId="71" fillId="2" borderId="0" xfId="2" applyNumberFormat="1" applyFont="1" applyFill="1" applyBorder="1" applyAlignment="1">
      <alignment horizontal="right" wrapText="1"/>
    </xf>
    <xf numFmtId="171" fontId="71" fillId="2" borderId="0" xfId="2" applyNumberFormat="1" applyFont="1" applyFill="1" applyBorder="1" applyAlignment="1"/>
    <xf numFmtId="164" fontId="71" fillId="2" borderId="0" xfId="0" applyNumberFormat="1" applyFont="1" applyFill="1" applyBorder="1" applyAlignment="1"/>
    <xf numFmtId="174" fontId="71" fillId="2" borderId="0" xfId="2" applyNumberFormat="1" applyFont="1" applyFill="1" applyBorder="1" applyAlignment="1">
      <alignment wrapText="1"/>
    </xf>
    <xf numFmtId="171" fontId="70" fillId="2" borderId="0" xfId="2" applyNumberFormat="1" applyFont="1" applyFill="1" applyBorder="1" applyAlignment="1" applyProtection="1"/>
    <xf numFmtId="165" fontId="71" fillId="2" borderId="0" xfId="0" applyNumberFormat="1" applyFont="1" applyFill="1" applyBorder="1" applyAlignment="1">
      <alignment wrapText="1"/>
    </xf>
    <xf numFmtId="165" fontId="71" fillId="2" borderId="0" xfId="0" applyNumberFormat="1" applyFont="1" applyFill="1" applyAlignment="1"/>
    <xf numFmtId="0" fontId="71" fillId="2" borderId="0" xfId="0" applyFont="1" applyFill="1" applyAlignment="1" applyProtection="1">
      <alignment horizontal="left"/>
    </xf>
    <xf numFmtId="165" fontId="71" fillId="2" borderId="0" xfId="2" applyNumberFormat="1" applyFont="1" applyFill="1" applyAlignment="1" applyProtection="1">
      <alignment horizontal="right"/>
    </xf>
    <xf numFmtId="165" fontId="70" fillId="2" borderId="0" xfId="2" applyNumberFormat="1" applyFont="1" applyFill="1" applyAlignment="1" applyProtection="1">
      <alignment horizontal="right"/>
    </xf>
    <xf numFmtId="0" fontId="71" fillId="2" borderId="0" xfId="0" applyFont="1" applyFill="1" applyAlignment="1" applyProtection="1"/>
    <xf numFmtId="164" fontId="70" fillId="2" borderId="0" xfId="2" applyNumberFormat="1" applyFont="1" applyFill="1" applyAlignment="1" applyProtection="1"/>
    <xf numFmtId="165" fontId="76" fillId="2" borderId="0" xfId="2" applyNumberFormat="1" applyFont="1" applyFill="1" applyAlignment="1" applyProtection="1">
      <alignment horizontal="right"/>
    </xf>
    <xf numFmtId="0" fontId="18"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18" fillId="2" borderId="16"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0" xfId="0" applyFont="1" applyFill="1" applyAlignment="1" applyProtection="1">
      <alignment vertical="center"/>
    </xf>
    <xf numFmtId="165" fontId="37" fillId="2" borderId="0" xfId="1" applyNumberFormat="1" applyFont="1" applyFill="1" applyAlignment="1">
      <alignment horizontal="right" vertical="center"/>
    </xf>
    <xf numFmtId="165" fontId="33" fillId="2" borderId="17" xfId="1" applyNumberFormat="1" applyFont="1" applyFill="1" applyBorder="1" applyAlignment="1">
      <alignment vertical="center"/>
    </xf>
    <xf numFmtId="165" fontId="33" fillId="2" borderId="18" xfId="1" applyNumberFormat="1" applyFont="1" applyFill="1" applyBorder="1" applyAlignment="1">
      <alignment vertical="center"/>
    </xf>
    <xf numFmtId="0" fontId="33" fillId="3" borderId="8" xfId="0" applyFont="1" applyFill="1" applyBorder="1" applyAlignment="1" applyProtection="1">
      <alignment horizontal="center" vertical="top"/>
    </xf>
    <xf numFmtId="0" fontId="33" fillId="3" borderId="14" xfId="0" applyFont="1" applyFill="1" applyBorder="1" applyAlignment="1" applyProtection="1">
      <alignment horizontal="left" vertical="center" wrapText="1"/>
    </xf>
    <xf numFmtId="0" fontId="33" fillId="2" borderId="27" xfId="0" applyFont="1" applyFill="1" applyBorder="1" applyAlignment="1" applyProtection="1">
      <alignment horizontal="left" vertical="center" wrapText="1"/>
    </xf>
    <xf numFmtId="0" fontId="33" fillId="0" borderId="0" xfId="0" applyFont="1" applyFill="1" applyBorder="1"/>
    <xf numFmtId="0" fontId="33" fillId="2" borderId="28" xfId="0" applyFont="1" applyFill="1" applyBorder="1" applyAlignment="1" applyProtection="1">
      <alignment horizontal="left" vertical="center" wrapText="1"/>
    </xf>
    <xf numFmtId="0" fontId="33" fillId="5" borderId="8" xfId="0" applyFont="1" applyFill="1" applyBorder="1" applyAlignment="1" applyProtection="1">
      <alignment horizontal="center"/>
    </xf>
    <xf numFmtId="0" fontId="33" fillId="5" borderId="14" xfId="0" applyFont="1" applyFill="1" applyBorder="1" applyAlignment="1" applyProtection="1">
      <alignment horizontal="left" vertical="center" wrapText="1"/>
    </xf>
    <xf numFmtId="0" fontId="33" fillId="5" borderId="8" xfId="0" applyFont="1" applyFill="1" applyBorder="1" applyAlignment="1" applyProtection="1">
      <alignment horizontal="center" vertical="top"/>
    </xf>
    <xf numFmtId="0" fontId="33" fillId="8" borderId="8" xfId="0" applyFont="1" applyFill="1" applyBorder="1" applyAlignment="1" applyProtection="1">
      <alignment horizontal="center" vertical="top"/>
    </xf>
    <xf numFmtId="0" fontId="33" fillId="8" borderId="14" xfId="0" applyFont="1" applyFill="1" applyBorder="1" applyAlignment="1" applyProtection="1">
      <alignment horizontal="left" vertical="center" wrapText="1"/>
    </xf>
    <xf numFmtId="0" fontId="33" fillId="9" borderId="8" xfId="0" applyFont="1" applyFill="1" applyBorder="1" applyAlignment="1" applyProtection="1">
      <alignment horizontal="center" vertical="top"/>
    </xf>
    <xf numFmtId="0" fontId="33" fillId="9" borderId="14" xfId="0" applyFont="1" applyFill="1" applyBorder="1" applyAlignment="1" applyProtection="1">
      <alignment horizontal="left" vertical="center" wrapText="1"/>
    </xf>
    <xf numFmtId="0" fontId="33" fillId="10" borderId="8" xfId="0" applyFont="1" applyFill="1" applyBorder="1" applyAlignment="1" applyProtection="1">
      <alignment horizontal="center" vertical="top"/>
    </xf>
    <xf numFmtId="0" fontId="33" fillId="10" borderId="14" xfId="0" applyFont="1" applyFill="1" applyBorder="1" applyAlignment="1" applyProtection="1">
      <alignment horizontal="left" vertical="center" wrapText="1"/>
    </xf>
    <xf numFmtId="0" fontId="33" fillId="11" borderId="8" xfId="0" applyFont="1" applyFill="1" applyBorder="1" applyAlignment="1" applyProtection="1">
      <alignment horizontal="center" vertical="top"/>
    </xf>
    <xf numFmtId="0" fontId="33" fillId="11" borderId="14" xfId="0" applyFont="1" applyFill="1" applyBorder="1" applyAlignment="1" applyProtection="1">
      <alignment horizontal="left" vertical="center" wrapText="1"/>
    </xf>
    <xf numFmtId="0" fontId="33" fillId="12" borderId="8" xfId="0" applyFont="1" applyFill="1" applyBorder="1" applyAlignment="1" applyProtection="1">
      <alignment horizontal="center" vertical="top"/>
    </xf>
    <xf numFmtId="0" fontId="33" fillId="12" borderId="14" xfId="0" applyFont="1" applyFill="1" applyBorder="1" applyAlignment="1" applyProtection="1">
      <alignment horizontal="left" vertical="center" wrapText="1"/>
    </xf>
    <xf numFmtId="0" fontId="33" fillId="2" borderId="29" xfId="0" applyFont="1" applyFill="1" applyBorder="1" applyAlignment="1" applyProtection="1">
      <alignment horizontal="left" vertical="center" wrapText="1"/>
    </xf>
    <xf numFmtId="0" fontId="2" fillId="2" borderId="8" xfId="0" applyFont="1" applyFill="1" applyBorder="1" applyAlignment="1" applyProtection="1">
      <alignment horizontal="left" vertical="top"/>
    </xf>
    <xf numFmtId="164" fontId="2" fillId="2" borderId="8" xfId="2" applyNumberFormat="1" applyFont="1" applyFill="1" applyBorder="1" applyAlignment="1" applyProtection="1">
      <alignment horizontal="left" vertical="center" wrapText="1"/>
    </xf>
    <xf numFmtId="165" fontId="68" fillId="2" borderId="8" xfId="2" applyNumberFormat="1" applyFont="1" applyFill="1" applyBorder="1" applyAlignment="1" applyProtection="1">
      <alignment horizontal="right" vertical="center" wrapText="1"/>
    </xf>
    <xf numFmtId="0" fontId="69" fillId="2" borderId="8" xfId="0" applyFont="1" applyFill="1" applyBorder="1" applyAlignment="1" applyProtection="1">
      <alignment horizontal="left" vertical="top"/>
    </xf>
    <xf numFmtId="174" fontId="69" fillId="2" borderId="8" xfId="2" applyNumberFormat="1" applyFont="1" applyFill="1" applyBorder="1" applyAlignment="1" applyProtection="1">
      <alignment horizontal="left" vertical="center" wrapText="1"/>
    </xf>
    <xf numFmtId="0" fontId="69" fillId="2" borderId="0" xfId="0" applyFont="1" applyFill="1" applyBorder="1" applyAlignment="1" applyProtection="1">
      <alignment horizontal="left" vertical="top"/>
    </xf>
    <xf numFmtId="165" fontId="71" fillId="2" borderId="0" xfId="0" applyNumberFormat="1" applyFont="1" applyFill="1" applyAlignment="1" applyProtection="1">
      <alignment horizontal="right" vertical="center"/>
    </xf>
    <xf numFmtId="165" fontId="35" fillId="2" borderId="0" xfId="0" applyNumberFormat="1" applyFont="1" applyFill="1" applyAlignment="1" applyProtection="1">
      <alignment horizontal="right" vertical="center"/>
    </xf>
    <xf numFmtId="0" fontId="35" fillId="2" borderId="8" xfId="0" applyFont="1" applyFill="1" applyBorder="1" applyAlignment="1" applyProtection="1">
      <alignment horizontal="left" vertical="top"/>
    </xf>
    <xf numFmtId="0" fontId="35" fillId="2" borderId="8" xfId="0" applyFont="1" applyFill="1" applyBorder="1" applyAlignment="1" applyProtection="1">
      <alignment vertical="center" wrapText="1"/>
    </xf>
    <xf numFmtId="0" fontId="69" fillId="2" borderId="0" xfId="0" applyFont="1" applyFill="1" applyAlignment="1" applyProtection="1">
      <alignment horizontal="left"/>
    </xf>
    <xf numFmtId="0" fontId="71" fillId="2" borderId="0" xfId="0" applyFont="1" applyFill="1" applyAlignment="1">
      <alignment horizontal="left"/>
    </xf>
    <xf numFmtId="165" fontId="71" fillId="2" borderId="0" xfId="0" applyNumberFormat="1" applyFont="1" applyFill="1" applyAlignment="1">
      <alignment horizontal="right"/>
    </xf>
    <xf numFmtId="0" fontId="8" fillId="2" borderId="0" xfId="0" applyFont="1" applyFill="1" applyAlignment="1">
      <alignment horizontal="right"/>
    </xf>
    <xf numFmtId="0" fontId="35" fillId="2" borderId="0" xfId="0" applyFont="1" applyFill="1" applyProtection="1"/>
    <xf numFmtId="0" fontId="0" fillId="2" borderId="0" xfId="0" applyFill="1" applyProtection="1"/>
    <xf numFmtId="165" fontId="8" fillId="2" borderId="0" xfId="0" applyNumberFormat="1" applyFont="1" applyFill="1" applyAlignment="1" applyProtection="1">
      <alignment horizontal="right"/>
    </xf>
    <xf numFmtId="165" fontId="11" fillId="2" borderId="0" xfId="0" applyNumberFormat="1" applyFont="1" applyFill="1" applyAlignment="1" applyProtection="1">
      <alignment horizontal="right"/>
    </xf>
    <xf numFmtId="165" fontId="8" fillId="2" borderId="0" xfId="0" applyNumberFormat="1" applyFont="1" applyFill="1" applyAlignment="1" applyProtection="1"/>
    <xf numFmtId="9" fontId="11" fillId="2" borderId="0" xfId="11" applyFont="1" applyFill="1" applyAlignment="1" applyProtection="1">
      <alignment horizontal="right"/>
    </xf>
    <xf numFmtId="165" fontId="8" fillId="2" borderId="0" xfId="0" applyNumberFormat="1" applyFont="1" applyFill="1" applyAlignment="1"/>
    <xf numFmtId="0" fontId="71" fillId="2" borderId="0" xfId="0" applyFont="1" applyFill="1" applyAlignment="1" applyProtection="1">
      <alignment vertical="center" wrapText="1"/>
    </xf>
    <xf numFmtId="0" fontId="35" fillId="2" borderId="0" xfId="0" applyFont="1" applyFill="1" applyAlignment="1" applyProtection="1">
      <alignment vertical="center" wrapText="1"/>
    </xf>
    <xf numFmtId="0" fontId="69" fillId="2" borderId="8" xfId="0" applyFont="1" applyFill="1" applyBorder="1" applyAlignment="1" applyProtection="1">
      <alignment vertical="center" wrapText="1"/>
    </xf>
    <xf numFmtId="174" fontId="69" fillId="2" borderId="24" xfId="2" applyNumberFormat="1" applyFont="1" applyFill="1" applyBorder="1" applyAlignment="1" applyProtection="1">
      <alignment horizontal="left" vertical="center" wrapText="1"/>
    </xf>
    <xf numFmtId="165" fontId="68" fillId="2" borderId="24" xfId="2" applyNumberFormat="1" applyFont="1" applyFill="1" applyBorder="1" applyAlignment="1" applyProtection="1">
      <alignment horizontal="right" vertical="center" wrapText="1"/>
    </xf>
    <xf numFmtId="0" fontId="69" fillId="2" borderId="24" xfId="0" applyFont="1" applyFill="1" applyBorder="1" applyAlignment="1" applyProtection="1">
      <alignment vertical="center" wrapText="1"/>
    </xf>
    <xf numFmtId="0" fontId="18" fillId="2" borderId="4" xfId="0" applyFont="1" applyFill="1" applyBorder="1" applyAlignment="1" applyProtection="1">
      <alignment vertical="center" wrapText="1"/>
    </xf>
    <xf numFmtId="165" fontId="67" fillId="2" borderId="4" xfId="0" applyNumberFormat="1" applyFont="1" applyFill="1" applyBorder="1" applyAlignment="1" applyProtection="1">
      <alignment horizontal="right" vertical="center"/>
    </xf>
    <xf numFmtId="165" fontId="70" fillId="2" borderId="8" xfId="0" applyNumberFormat="1" applyFont="1" applyFill="1" applyBorder="1" applyAlignment="1" applyProtection="1"/>
    <xf numFmtId="0" fontId="35" fillId="2" borderId="0" xfId="0" applyFont="1" applyFill="1" applyAlignment="1" applyProtection="1"/>
    <xf numFmtId="165" fontId="70" fillId="2" borderId="0" xfId="0" applyNumberFormat="1" applyFont="1" applyFill="1" applyBorder="1" applyAlignment="1" applyProtection="1">
      <alignment horizontal="right"/>
    </xf>
    <xf numFmtId="165" fontId="71" fillId="2" borderId="0" xfId="0" applyNumberFormat="1" applyFont="1" applyFill="1" applyAlignment="1" applyProtection="1"/>
    <xf numFmtId="164" fontId="70" fillId="2" borderId="30" xfId="2" applyNumberFormat="1" applyFont="1" applyFill="1" applyBorder="1" applyAlignment="1" applyProtection="1"/>
    <xf numFmtId="174" fontId="70" fillId="2" borderId="30" xfId="2" applyNumberFormat="1" applyFont="1" applyFill="1" applyBorder="1" applyAlignment="1" applyProtection="1"/>
    <xf numFmtId="164" fontId="70" fillId="2" borderId="31" xfId="2" applyNumberFormat="1" applyFont="1" applyFill="1" applyBorder="1" applyAlignment="1" applyProtection="1"/>
    <xf numFmtId="171" fontId="70" fillId="2" borderId="30" xfId="2" applyNumberFormat="1" applyFont="1" applyFill="1" applyBorder="1" applyAlignment="1" applyProtection="1"/>
    <xf numFmtId="0" fontId="35" fillId="2" borderId="32" xfId="0" applyFont="1" applyFill="1" applyBorder="1" applyProtection="1"/>
    <xf numFmtId="0" fontId="35" fillId="2" borderId="33" xfId="0" applyFont="1" applyFill="1" applyBorder="1" applyProtection="1"/>
    <xf numFmtId="174" fontId="70" fillId="2" borderId="31" xfId="2" applyNumberFormat="1" applyFont="1" applyFill="1" applyBorder="1" applyAlignment="1" applyProtection="1"/>
    <xf numFmtId="0" fontId="35" fillId="2" borderId="34" xfId="0" applyFont="1" applyFill="1" applyBorder="1" applyProtection="1"/>
    <xf numFmtId="165" fontId="70" fillId="2" borderId="31" xfId="0" applyNumberFormat="1" applyFont="1" applyFill="1" applyBorder="1" applyAlignment="1" applyProtection="1"/>
    <xf numFmtId="0" fontId="35" fillId="2" borderId="31" xfId="0" applyFont="1" applyFill="1" applyBorder="1" applyProtection="1"/>
    <xf numFmtId="171" fontId="70" fillId="2" borderId="35" xfId="2" applyNumberFormat="1" applyFont="1" applyFill="1" applyBorder="1" applyAlignment="1" applyProtection="1"/>
    <xf numFmtId="165" fontId="70" fillId="2" borderId="35" xfId="0" applyNumberFormat="1" applyFont="1" applyFill="1" applyBorder="1" applyAlignment="1" applyProtection="1"/>
    <xf numFmtId="0" fontId="35" fillId="2" borderId="35" xfId="0" applyFont="1" applyFill="1" applyBorder="1" applyProtection="1"/>
    <xf numFmtId="165" fontId="35" fillId="2" borderId="31" xfId="0" applyNumberFormat="1" applyFont="1" applyFill="1" applyBorder="1" applyAlignment="1" applyProtection="1"/>
    <xf numFmtId="165" fontId="8" fillId="2" borderId="31" xfId="0" applyNumberFormat="1" applyFont="1" applyFill="1" applyBorder="1" applyAlignment="1" applyProtection="1"/>
    <xf numFmtId="165" fontId="2" fillId="2" borderId="34" xfId="0" applyNumberFormat="1" applyFont="1" applyFill="1" applyBorder="1" applyAlignment="1" applyProtection="1"/>
    <xf numFmtId="165" fontId="11" fillId="2" borderId="31" xfId="0" applyNumberFormat="1" applyFont="1" applyFill="1" applyBorder="1" applyAlignment="1" applyProtection="1"/>
    <xf numFmtId="165" fontId="2" fillId="2" borderId="31" xfId="0" applyNumberFormat="1" applyFont="1" applyFill="1" applyBorder="1" applyAlignment="1" applyProtection="1"/>
    <xf numFmtId="0" fontId="8" fillId="2" borderId="31" xfId="0" applyFont="1" applyFill="1" applyBorder="1" applyAlignment="1" applyProtection="1"/>
    <xf numFmtId="0" fontId="2" fillId="2" borderId="31" xfId="0" applyFont="1" applyFill="1" applyBorder="1" applyAlignment="1" applyProtection="1"/>
    <xf numFmtId="165" fontId="70" fillId="2" borderId="8" xfId="2" applyNumberFormat="1" applyFont="1" applyFill="1" applyBorder="1" applyAlignment="1" applyProtection="1">
      <alignment vertical="center" wrapText="1"/>
    </xf>
    <xf numFmtId="165" fontId="70" fillId="0" borderId="34" xfId="0" applyNumberFormat="1" applyFont="1" applyFill="1" applyBorder="1" applyAlignment="1" applyProtection="1">
      <alignment vertical="center"/>
    </xf>
    <xf numFmtId="165" fontId="70" fillId="0" borderId="8" xfId="0" applyNumberFormat="1" applyFont="1" applyFill="1" applyBorder="1" applyAlignment="1" applyProtection="1">
      <alignment vertical="center"/>
    </xf>
    <xf numFmtId="165" fontId="70" fillId="0" borderId="8" xfId="2" applyNumberFormat="1" applyFont="1" applyFill="1" applyBorder="1" applyAlignment="1" applyProtection="1">
      <alignment vertical="center" wrapText="1"/>
    </xf>
    <xf numFmtId="0" fontId="71" fillId="2" borderId="16" xfId="0" applyFont="1" applyFill="1" applyBorder="1" applyAlignment="1" applyProtection="1">
      <alignment wrapText="1"/>
    </xf>
    <xf numFmtId="165" fontId="70" fillId="2" borderId="17" xfId="2" applyNumberFormat="1" applyFont="1" applyFill="1" applyBorder="1" applyAlignment="1" applyProtection="1">
      <alignment horizontal="right" vertical="center"/>
    </xf>
    <xf numFmtId="165" fontId="71" fillId="2" borderId="17" xfId="2" applyNumberFormat="1" applyFont="1" applyFill="1" applyBorder="1" applyAlignment="1" applyProtection="1">
      <alignment horizontal="right"/>
    </xf>
    <xf numFmtId="165" fontId="70" fillId="2" borderId="17" xfId="2" applyNumberFormat="1" applyFont="1" applyFill="1" applyBorder="1" applyAlignment="1" applyProtection="1">
      <alignment horizontal="right"/>
    </xf>
    <xf numFmtId="165" fontId="70" fillId="2" borderId="36" xfId="2" applyNumberFormat="1" applyFont="1" applyFill="1" applyBorder="1" applyAlignment="1" applyProtection="1">
      <alignment horizontal="right"/>
    </xf>
    <xf numFmtId="165" fontId="70" fillId="2" borderId="37" xfId="2" applyNumberFormat="1" applyFont="1" applyFill="1" applyBorder="1" applyAlignment="1" applyProtection="1">
      <alignment horizontal="right"/>
    </xf>
    <xf numFmtId="165" fontId="70" fillId="2" borderId="38" xfId="2" applyNumberFormat="1" applyFont="1" applyFill="1" applyBorder="1" applyAlignment="1" applyProtection="1"/>
    <xf numFmtId="165" fontId="70" fillId="2" borderId="38" xfId="2" applyNumberFormat="1" applyFont="1" applyFill="1" applyBorder="1" applyAlignment="1" applyProtection="1">
      <alignment horizontal="right"/>
    </xf>
    <xf numFmtId="0" fontId="71" fillId="2" borderId="0" xfId="0" applyFont="1" applyFill="1" applyBorder="1" applyAlignment="1" applyProtection="1">
      <alignment wrapText="1"/>
    </xf>
    <xf numFmtId="165" fontId="70" fillId="2" borderId="0" xfId="2" applyNumberFormat="1" applyFont="1" applyFill="1" applyBorder="1" applyAlignment="1" applyProtection="1">
      <alignment horizontal="right" vertical="center"/>
    </xf>
    <xf numFmtId="165" fontId="75" fillId="2" borderId="0" xfId="2" applyNumberFormat="1" applyFont="1" applyFill="1" applyBorder="1" applyAlignment="1" applyProtection="1">
      <alignment horizontal="right" vertical="center"/>
    </xf>
    <xf numFmtId="0" fontId="20" fillId="2" borderId="0" xfId="0" applyFont="1" applyFill="1" applyAlignment="1">
      <alignment horizontal="left"/>
    </xf>
    <xf numFmtId="0" fontId="2" fillId="2" borderId="0" xfId="0" applyFont="1" applyFill="1"/>
    <xf numFmtId="0" fontId="33" fillId="2" borderId="0" xfId="0" applyFont="1" applyFill="1" applyAlignment="1">
      <alignment horizontal="center"/>
    </xf>
    <xf numFmtId="0" fontId="33" fillId="2" borderId="0" xfId="0" applyFont="1" applyFill="1" applyAlignment="1" applyProtection="1">
      <alignment horizontal="center"/>
      <protection locked="0"/>
    </xf>
    <xf numFmtId="41" fontId="31" fillId="0" borderId="14" xfId="0" applyNumberFormat="1" applyFont="1" applyBorder="1" applyAlignment="1">
      <alignment horizontal="center" vertical="center" wrapText="1"/>
    </xf>
    <xf numFmtId="41" fontId="31" fillId="0" borderId="8" xfId="0" applyNumberFormat="1" applyFont="1" applyBorder="1" applyAlignment="1">
      <alignment horizontal="center" vertical="center" wrapText="1"/>
    </xf>
    <xf numFmtId="0" fontId="18" fillId="2" borderId="0" xfId="0" applyFont="1" applyFill="1"/>
    <xf numFmtId="0" fontId="8" fillId="2" borderId="0" xfId="0" applyFont="1" applyFill="1" applyBorder="1" applyProtection="1">
      <protection locked="0"/>
    </xf>
    <xf numFmtId="0" fontId="9" fillId="2" borderId="0" xfId="0" applyFont="1" applyFill="1" applyAlignment="1">
      <alignment horizontal="left"/>
    </xf>
    <xf numFmtId="41" fontId="8" fillId="2" borderId="0" xfId="0" applyNumberFormat="1" applyFont="1" applyFill="1" applyAlignment="1"/>
    <xf numFmtId="41" fontId="8" fillId="2" borderId="0" xfId="0" applyNumberFormat="1" applyFont="1" applyFill="1" applyAlignment="1">
      <alignment horizontal="left"/>
    </xf>
    <xf numFmtId="41" fontId="2" fillId="2" borderId="0" xfId="0" applyNumberFormat="1" applyFont="1" applyFill="1" applyAlignment="1"/>
    <xf numFmtId="0" fontId="50" fillId="2" borderId="0" xfId="0" applyFont="1" applyFill="1" applyAlignment="1">
      <alignment horizontal="left" indent="10"/>
    </xf>
    <xf numFmtId="0" fontId="8" fillId="2" borderId="0" xfId="0" applyFont="1" applyFill="1" applyAlignment="1">
      <alignment horizontal="left" indent="10"/>
    </xf>
    <xf numFmtId="0" fontId="61" fillId="2" borderId="0" xfId="0" applyFont="1" applyFill="1" applyAlignment="1">
      <alignment horizontal="left" indent="5"/>
    </xf>
    <xf numFmtId="41" fontId="18" fillId="2" borderId="0" xfId="0" applyNumberFormat="1" applyFont="1" applyFill="1" applyAlignment="1">
      <alignment horizontal="center" vertical="center"/>
    </xf>
    <xf numFmtId="0" fontId="18" fillId="2" borderId="0" xfId="0" applyFont="1" applyFill="1" applyAlignment="1">
      <alignment horizontal="center" vertical="center"/>
    </xf>
    <xf numFmtId="0" fontId="31" fillId="0" borderId="8" xfId="0" applyFont="1" applyFill="1" applyBorder="1" applyAlignment="1">
      <alignment horizontal="center" vertical="center" wrapText="1"/>
    </xf>
    <xf numFmtId="0" fontId="8" fillId="2" borderId="0" xfId="0" applyNumberFormat="1" applyFont="1" applyFill="1" applyBorder="1" applyAlignment="1">
      <alignment horizontal="center"/>
    </xf>
    <xf numFmtId="0" fontId="8" fillId="2" borderId="0" xfId="0" applyNumberFormat="1" applyFont="1" applyFill="1" applyAlignment="1">
      <alignment horizontal="center"/>
    </xf>
    <xf numFmtId="165" fontId="8" fillId="2" borderId="0" xfId="0" applyNumberFormat="1" applyFont="1" applyFill="1" applyAlignment="1">
      <alignment horizontal="right"/>
    </xf>
    <xf numFmtId="41" fontId="10" fillId="2" borderId="0" xfId="11" applyNumberFormat="1" applyFont="1" applyFill="1" applyAlignment="1" applyProtection="1">
      <alignment horizontal="left"/>
    </xf>
    <xf numFmtId="0" fontId="9" fillId="2" borderId="0" xfId="0" applyNumberFormat="1" applyFont="1" applyFill="1" applyAlignment="1">
      <alignment horizontal="center"/>
    </xf>
    <xf numFmtId="0" fontId="18" fillId="2" borderId="8" xfId="0" applyNumberFormat="1" applyFont="1" applyFill="1" applyBorder="1" applyAlignment="1">
      <alignment horizontal="center"/>
    </xf>
    <xf numFmtId="0" fontId="9" fillId="0" borderId="8" xfId="0" applyFont="1" applyBorder="1" applyAlignment="1" applyProtection="1">
      <alignment horizontal="left"/>
    </xf>
    <xf numFmtId="41" fontId="12" fillId="2" borderId="0" xfId="11" applyNumberFormat="1" applyFont="1" applyFill="1" applyAlignment="1">
      <alignment horizontal="left" wrapText="1"/>
    </xf>
    <xf numFmtId="0" fontId="6" fillId="2" borderId="0" xfId="0" applyFont="1" applyFill="1" applyAlignment="1">
      <alignment horizontal="left"/>
    </xf>
    <xf numFmtId="0" fontId="31" fillId="0" borderId="8" xfId="0" applyFont="1" applyBorder="1" applyAlignment="1">
      <alignment horizontal="center" wrapText="1"/>
    </xf>
    <xf numFmtId="0" fontId="31" fillId="0" borderId="8" xfId="0" applyFont="1" applyFill="1" applyBorder="1" applyAlignment="1">
      <alignment horizontal="center"/>
    </xf>
    <xf numFmtId="0" fontId="31" fillId="13" borderId="8" xfId="0" applyFont="1" applyFill="1" applyBorder="1" applyAlignment="1">
      <alignment horizontal="center"/>
    </xf>
    <xf numFmtId="165" fontId="31" fillId="0" borderId="8" xfId="0" applyNumberFormat="1" applyFont="1" applyBorder="1" applyAlignment="1">
      <alignment horizontal="center"/>
    </xf>
    <xf numFmtId="0" fontId="31" fillId="0" borderId="8" xfId="0" applyFont="1" applyBorder="1" applyAlignment="1">
      <alignment horizontal="center"/>
    </xf>
    <xf numFmtId="0" fontId="31" fillId="0" borderId="8" xfId="0" applyFont="1" applyFill="1" applyBorder="1" applyAlignment="1">
      <alignment horizontal="center" wrapText="1"/>
    </xf>
    <xf numFmtId="0" fontId="31" fillId="13" borderId="8" xfId="0" applyFont="1" applyFill="1" applyBorder="1" applyAlignment="1">
      <alignment horizontal="center" wrapText="1"/>
    </xf>
    <xf numFmtId="49" fontId="31" fillId="0" borderId="8" xfId="0" applyNumberFormat="1" applyFont="1" applyFill="1" applyBorder="1" applyAlignment="1">
      <alignment horizontal="center"/>
    </xf>
    <xf numFmtId="49" fontId="82" fillId="0" borderId="8" xfId="11" applyNumberFormat="1" applyFont="1" applyFill="1" applyBorder="1" applyAlignment="1" applyProtection="1">
      <alignment horizontal="center" wrapText="1"/>
    </xf>
    <xf numFmtId="49" fontId="31" fillId="0" borderId="8" xfId="11" applyNumberFormat="1" applyFont="1" applyFill="1" applyBorder="1" applyAlignment="1" applyProtection="1">
      <alignment horizontal="center" wrapText="1"/>
    </xf>
    <xf numFmtId="0" fontId="18" fillId="2" borderId="0" xfId="0" applyFont="1" applyFill="1" applyAlignment="1">
      <alignment horizontal="left"/>
    </xf>
    <xf numFmtId="0" fontId="38" fillId="2" borderId="0" xfId="0" applyFont="1" applyFill="1" applyAlignment="1">
      <alignment horizontal="left"/>
    </xf>
    <xf numFmtId="0" fontId="33" fillId="2" borderId="0" xfId="0" applyFont="1" applyFill="1" applyAlignment="1">
      <alignment horizontal="left"/>
    </xf>
    <xf numFmtId="0" fontId="6" fillId="2" borderId="0" xfId="0" applyFont="1" applyFill="1" applyBorder="1" applyAlignment="1">
      <alignment horizontal="center" vertical="center" wrapText="1"/>
    </xf>
    <xf numFmtId="41" fontId="33" fillId="2" borderId="0" xfId="0" applyNumberFormat="1" applyFont="1" applyFill="1" applyBorder="1" applyAlignment="1">
      <alignment horizontal="left"/>
    </xf>
    <xf numFmtId="0" fontId="33" fillId="2" borderId="0" xfId="0" applyFont="1" applyFill="1" applyBorder="1"/>
    <xf numFmtId="0" fontId="33" fillId="2" borderId="0" xfId="0" applyFont="1" applyFill="1" applyBorder="1" applyProtection="1">
      <protection locked="0"/>
    </xf>
    <xf numFmtId="0" fontId="7" fillId="2" borderId="0" xfId="0" applyFont="1" applyFill="1" applyBorder="1" applyProtection="1">
      <protection locked="0"/>
    </xf>
    <xf numFmtId="0" fontId="7" fillId="2" borderId="0" xfId="0" applyFont="1" applyFill="1" applyBorder="1" applyAlignment="1">
      <alignment horizontal="left" wrapText="1"/>
    </xf>
    <xf numFmtId="0" fontId="21" fillId="2" borderId="0" xfId="0" applyFont="1" applyFill="1" applyAlignment="1" applyProtection="1">
      <alignment horizontal="left"/>
    </xf>
    <xf numFmtId="0" fontId="7" fillId="2" borderId="0" xfId="0" applyFont="1" applyFill="1" applyBorder="1" applyAlignment="1" applyProtection="1">
      <alignment horizontal="left" wrapText="1"/>
    </xf>
    <xf numFmtId="0" fontId="6"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7" fillId="2" borderId="0" xfId="0" applyFont="1" applyFill="1" applyBorder="1" applyAlignment="1" applyProtection="1">
      <alignment horizontal="left" vertical="center"/>
    </xf>
    <xf numFmtId="0" fontId="7" fillId="2" borderId="39" xfId="0" applyFont="1" applyFill="1" applyBorder="1" applyProtection="1"/>
    <xf numFmtId="0" fontId="6" fillId="2" borderId="0" xfId="0" applyFont="1" applyFill="1" applyBorder="1" applyAlignment="1" applyProtection="1">
      <alignment horizontal="center"/>
    </xf>
    <xf numFmtId="0" fontId="7" fillId="2" borderId="0" xfId="0" quotePrefix="1" applyFont="1" applyFill="1" applyBorder="1" applyAlignment="1" applyProtection="1">
      <alignment horizontal="center"/>
    </xf>
    <xf numFmtId="0" fontId="7" fillId="2" borderId="40" xfId="0" applyFont="1" applyFill="1" applyBorder="1" applyProtection="1"/>
    <xf numFmtId="0" fontId="33" fillId="2" borderId="0" xfId="0" applyFont="1" applyFill="1" applyBorder="1" applyProtection="1"/>
    <xf numFmtId="0" fontId="18" fillId="2" borderId="0" xfId="0" applyFont="1" applyFill="1" applyBorder="1" applyAlignment="1" applyProtection="1">
      <alignment horizontal="center"/>
    </xf>
    <xf numFmtId="0" fontId="7" fillId="2" borderId="41" xfId="0" applyFont="1" applyFill="1" applyBorder="1" applyProtection="1"/>
    <xf numFmtId="0" fontId="7" fillId="2" borderId="42" xfId="0" quotePrefix="1" applyFont="1" applyFill="1" applyBorder="1" applyAlignment="1" applyProtection="1">
      <alignment horizontal="center"/>
    </xf>
    <xf numFmtId="0" fontId="7" fillId="2" borderId="43" xfId="0" applyFont="1" applyFill="1" applyBorder="1" applyProtection="1"/>
    <xf numFmtId="0" fontId="7" fillId="2" borderId="44" xfId="0" applyFont="1" applyFill="1" applyBorder="1" applyProtection="1"/>
    <xf numFmtId="0" fontId="7" fillId="2" borderId="45" xfId="0" applyFont="1" applyFill="1" applyBorder="1" applyProtection="1"/>
    <xf numFmtId="0" fontId="33" fillId="2" borderId="0" xfId="0" applyFont="1" applyFill="1" applyProtection="1"/>
    <xf numFmtId="0" fontId="18" fillId="2" borderId="0" xfId="0" applyFont="1" applyFill="1" applyBorder="1" applyAlignment="1" applyProtection="1">
      <alignment horizontal="center" vertical="center" wrapText="1"/>
    </xf>
    <xf numFmtId="0" fontId="18" fillId="2" borderId="0" xfId="0" applyFont="1" applyFill="1" applyAlignment="1" applyProtection="1">
      <alignment horizontal="left" vertical="center" wrapText="1"/>
    </xf>
    <xf numFmtId="0" fontId="33" fillId="2" borderId="0" xfId="0" applyFont="1" applyFill="1" applyBorder="1" applyAlignment="1" applyProtection="1">
      <alignment horizontal="left" wrapText="1"/>
    </xf>
    <xf numFmtId="0" fontId="33" fillId="2" borderId="46" xfId="0" applyFont="1" applyFill="1" applyBorder="1" applyProtection="1">
      <protection locked="0"/>
    </xf>
    <xf numFmtId="0" fontId="33" fillId="2" borderId="47" xfId="0" applyFont="1" applyFill="1" applyBorder="1"/>
    <xf numFmtId="0" fontId="33" fillId="2" borderId="30" xfId="0" applyFont="1" applyFill="1" applyBorder="1" applyProtection="1">
      <protection locked="0"/>
    </xf>
    <xf numFmtId="0" fontId="33" fillId="2" borderId="35" xfId="0" applyFont="1" applyFill="1" applyBorder="1"/>
    <xf numFmtId="0" fontId="37" fillId="2" borderId="34" xfId="0" applyFont="1" applyFill="1" applyBorder="1"/>
    <xf numFmtId="0" fontId="37" fillId="2" borderId="48" xfId="0" applyFont="1" applyFill="1" applyBorder="1"/>
    <xf numFmtId="0" fontId="33" fillId="2" borderId="33" xfId="0" applyFont="1" applyFill="1" applyBorder="1" applyProtection="1">
      <protection locked="0"/>
    </xf>
    <xf numFmtId="0" fontId="33" fillId="2" borderId="32" xfId="0" applyFont="1" applyFill="1" applyBorder="1"/>
    <xf numFmtId="0" fontId="33" fillId="2" borderId="49" xfId="0" applyFont="1" applyFill="1" applyBorder="1" applyProtection="1">
      <protection locked="0"/>
    </xf>
    <xf numFmtId="0" fontId="33" fillId="2" borderId="48" xfId="0" applyFont="1" applyFill="1" applyBorder="1"/>
    <xf numFmtId="3" fontId="37" fillId="2" borderId="33" xfId="0" applyNumberFormat="1" applyFont="1" applyFill="1" applyBorder="1"/>
    <xf numFmtId="0" fontId="37" fillId="2" borderId="8" xfId="0" applyFont="1" applyFill="1" applyBorder="1"/>
    <xf numFmtId="0" fontId="37" fillId="2" borderId="11" xfId="0" applyFont="1" applyFill="1" applyBorder="1"/>
    <xf numFmtId="0" fontId="33" fillId="2" borderId="13" xfId="0" applyFont="1" applyFill="1" applyBorder="1" applyProtection="1">
      <protection locked="0"/>
    </xf>
    <xf numFmtId="0" fontId="33" fillId="2" borderId="14" xfId="0" applyFont="1" applyFill="1" applyBorder="1"/>
    <xf numFmtId="0" fontId="33" fillId="2" borderId="7" xfId="0" applyFont="1" applyFill="1" applyBorder="1" applyProtection="1">
      <protection locked="0"/>
    </xf>
    <xf numFmtId="0" fontId="33" fillId="2" borderId="11" xfId="0" applyFont="1" applyFill="1" applyBorder="1"/>
    <xf numFmtId="3" fontId="37" fillId="2" borderId="13" xfId="0" applyNumberFormat="1" applyFont="1" applyFill="1" applyBorder="1"/>
    <xf numFmtId="0" fontId="37" fillId="2" borderId="14" xfId="0" applyFont="1" applyFill="1" applyBorder="1"/>
    <xf numFmtId="0" fontId="37" fillId="2" borderId="24" xfId="0" applyFont="1" applyFill="1" applyBorder="1"/>
    <xf numFmtId="0" fontId="37" fillId="2" borderId="25" xfId="0" applyFont="1" applyFill="1" applyBorder="1"/>
    <xf numFmtId="0" fontId="37" fillId="2" borderId="22" xfId="0" applyFont="1" applyFill="1" applyBorder="1"/>
    <xf numFmtId="0" fontId="33" fillId="2" borderId="25" xfId="0" applyFont="1" applyFill="1" applyBorder="1"/>
    <xf numFmtId="3" fontId="37" fillId="2" borderId="50" xfId="0" applyNumberFormat="1" applyFont="1" applyFill="1" applyBorder="1"/>
    <xf numFmtId="0" fontId="37" fillId="2" borderId="31" xfId="0" applyFont="1" applyFill="1" applyBorder="1"/>
    <xf numFmtId="0" fontId="37" fillId="2" borderId="47" xfId="0" applyFont="1" applyFill="1" applyBorder="1"/>
    <xf numFmtId="172" fontId="33" fillId="2" borderId="31" xfId="0" applyNumberFormat="1" applyFont="1" applyFill="1" applyBorder="1"/>
    <xf numFmtId="0" fontId="37" fillId="2" borderId="30" xfId="0" applyFont="1" applyFill="1" applyBorder="1"/>
    <xf numFmtId="0" fontId="33" fillId="2" borderId="51" xfId="0" applyFont="1" applyFill="1" applyBorder="1" applyProtection="1">
      <protection locked="0"/>
    </xf>
    <xf numFmtId="0" fontId="37" fillId="2" borderId="15" xfId="0" applyFont="1" applyFill="1" applyBorder="1"/>
    <xf numFmtId="0" fontId="37" fillId="2" borderId="52" xfId="0" applyFont="1" applyFill="1" applyBorder="1"/>
    <xf numFmtId="0" fontId="33" fillId="2" borderId="53" xfId="0" applyFont="1" applyFill="1" applyBorder="1" applyProtection="1">
      <protection locked="0"/>
    </xf>
    <xf numFmtId="0" fontId="33" fillId="2" borderId="15" xfId="0" applyFont="1" applyFill="1" applyBorder="1"/>
    <xf numFmtId="0" fontId="33" fillId="2" borderId="54" xfId="0" applyFont="1" applyFill="1" applyBorder="1"/>
    <xf numFmtId="0" fontId="33" fillId="2" borderId="52" xfId="0" applyFont="1" applyFill="1" applyBorder="1"/>
    <xf numFmtId="0" fontId="33" fillId="2" borderId="53" xfId="0" applyFont="1" applyFill="1" applyBorder="1"/>
    <xf numFmtId="0" fontId="21" fillId="2" borderId="0" xfId="0" applyFont="1" applyFill="1" applyAlignment="1">
      <alignment horizontal="left"/>
    </xf>
    <xf numFmtId="0" fontId="33" fillId="2" borderId="0" xfId="0" applyFont="1" applyFill="1" applyBorder="1" applyAlignment="1"/>
    <xf numFmtId="0" fontId="6" fillId="2" borderId="0" xfId="0" applyFont="1" applyFill="1" applyBorder="1" applyAlignment="1">
      <alignment horizontal="left"/>
    </xf>
    <xf numFmtId="0" fontId="6" fillId="2" borderId="0" xfId="0" applyFont="1" applyFill="1" applyBorder="1" applyAlignment="1">
      <alignment horizontal="center"/>
    </xf>
    <xf numFmtId="4" fontId="6" fillId="2" borderId="35" xfId="0" applyNumberFormat="1" applyFont="1" applyFill="1" applyBorder="1" applyAlignment="1">
      <alignment horizontal="center" vertical="center" wrapText="1"/>
    </xf>
    <xf numFmtId="4" fontId="6" fillId="2" borderId="3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xf numFmtId="4" fontId="7" fillId="2" borderId="0" xfId="0" applyNumberFormat="1" applyFont="1" applyFill="1"/>
    <xf numFmtId="0" fontId="7" fillId="2" borderId="0" xfId="0" applyFont="1" applyFill="1" applyAlignment="1">
      <alignment horizontal="center"/>
    </xf>
    <xf numFmtId="2" fontId="6" fillId="2" borderId="0" xfId="0" applyNumberFormat="1" applyFont="1" applyFill="1"/>
    <xf numFmtId="10" fontId="7" fillId="2" borderId="0" xfId="0" applyNumberFormat="1" applyFont="1" applyFill="1" applyBorder="1"/>
    <xf numFmtId="2" fontId="7" fillId="2" borderId="0" xfId="0" applyNumberFormat="1" applyFont="1" applyFill="1"/>
    <xf numFmtId="0" fontId="6" fillId="2" borderId="26" xfId="0" applyFont="1" applyFill="1" applyBorder="1" applyAlignment="1">
      <alignment horizontal="left"/>
    </xf>
    <xf numFmtId="0" fontId="6" fillId="2" borderId="45" xfId="0" applyFont="1" applyFill="1" applyBorder="1" applyAlignment="1">
      <alignment horizontal="center"/>
    </xf>
    <xf numFmtId="0" fontId="6" fillId="2" borderId="3" xfId="0" applyFont="1" applyFill="1" applyBorder="1" applyAlignment="1">
      <alignment horizontal="center"/>
    </xf>
    <xf numFmtId="0" fontId="6" fillId="2" borderId="56" xfId="0" applyFont="1" applyFill="1" applyBorder="1" applyAlignment="1">
      <alignment horizontal="center"/>
    </xf>
    <xf numFmtId="0" fontId="6" fillId="2" borderId="2" xfId="0" applyFont="1" applyFill="1" applyBorder="1" applyAlignment="1">
      <alignment horizontal="left" vertical="center" wrapText="1"/>
    </xf>
    <xf numFmtId="0" fontId="18" fillId="2" borderId="57" xfId="0" applyFont="1" applyFill="1" applyBorder="1" applyAlignment="1" applyProtection="1">
      <alignment horizontal="center"/>
    </xf>
    <xf numFmtId="0" fontId="18" fillId="2" borderId="39" xfId="0" applyFont="1" applyFill="1" applyBorder="1" applyAlignment="1" applyProtection="1">
      <alignment horizontal="center"/>
    </xf>
    <xf numFmtId="0" fontId="18" fillId="2" borderId="40" xfId="0" applyFont="1" applyFill="1" applyBorder="1" applyAlignment="1" applyProtection="1">
      <alignment horizontal="center"/>
    </xf>
    <xf numFmtId="0" fontId="18" fillId="2" borderId="2" xfId="0" applyFont="1" applyFill="1" applyBorder="1" applyAlignment="1">
      <alignment horizontal="left" vertical="center" wrapText="1"/>
    </xf>
    <xf numFmtId="0" fontId="25" fillId="2" borderId="2" xfId="0" applyFont="1" applyFill="1" applyBorder="1" applyAlignment="1">
      <alignment horizontal="left" vertical="center" wrapText="1"/>
    </xf>
    <xf numFmtId="4" fontId="18" fillId="2" borderId="35" xfId="0" applyNumberFormat="1" applyFont="1" applyFill="1" applyBorder="1" applyAlignment="1">
      <alignment horizontal="center" vertical="center" wrapText="1"/>
    </xf>
    <xf numFmtId="4" fontId="18" fillId="2" borderId="0" xfId="0" applyNumberFormat="1" applyFont="1" applyFill="1" applyBorder="1" applyAlignment="1">
      <alignment horizontal="center" vertical="center" wrapText="1"/>
    </xf>
    <xf numFmtId="4" fontId="18" fillId="2" borderId="4" xfId="0" applyNumberFormat="1" applyFont="1" applyFill="1" applyBorder="1" applyAlignment="1">
      <alignment horizontal="center" vertical="center" wrapText="1"/>
    </xf>
    <xf numFmtId="0" fontId="33" fillId="2" borderId="35" xfId="0" applyFont="1" applyFill="1" applyBorder="1" applyAlignment="1">
      <alignment horizontal="left" vertical="center" wrapText="1"/>
    </xf>
    <xf numFmtId="0" fontId="18" fillId="2" borderId="3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33" fillId="2" borderId="39" xfId="0" applyFont="1" applyFill="1" applyBorder="1"/>
    <xf numFmtId="4" fontId="18" fillId="2" borderId="30" xfId="0" applyNumberFormat="1"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2" xfId="0" applyFont="1" applyFill="1" applyBorder="1" applyAlignment="1" applyProtection="1">
      <alignment horizontal="left" vertical="center" wrapText="1"/>
      <protection locked="0"/>
    </xf>
    <xf numFmtId="3" fontId="37" fillId="2" borderId="59" xfId="0" applyNumberFormat="1" applyFont="1" applyFill="1" applyBorder="1" applyAlignment="1">
      <alignment horizontal="center" vertical="center" wrapText="1"/>
    </xf>
    <xf numFmtId="4" fontId="84" fillId="2" borderId="53" xfId="0" applyNumberFormat="1" applyFont="1" applyFill="1" applyBorder="1" applyAlignment="1">
      <alignment horizontal="center" vertical="center" wrapText="1"/>
    </xf>
    <xf numFmtId="4" fontId="84" fillId="2" borderId="59" xfId="0" applyNumberFormat="1" applyFont="1" applyFill="1" applyBorder="1" applyAlignment="1">
      <alignment horizontal="center" vertical="center" wrapText="1"/>
    </xf>
    <xf numFmtId="0" fontId="33" fillId="2" borderId="53" xfId="0" applyFont="1" applyFill="1" applyBorder="1" applyAlignment="1">
      <alignment horizontal="center" vertical="center" wrapText="1"/>
    </xf>
    <xf numFmtId="41" fontId="37" fillId="2" borderId="54" xfId="0" applyNumberFormat="1" applyFont="1" applyFill="1" applyBorder="1"/>
    <xf numFmtId="41" fontId="37" fillId="2" borderId="59" xfId="0" applyNumberFormat="1" applyFont="1" applyFill="1" applyBorder="1"/>
    <xf numFmtId="0" fontId="33" fillId="2" borderId="60" xfId="0" applyFont="1" applyFill="1" applyBorder="1" applyAlignment="1">
      <alignment horizontal="center" vertical="center" wrapText="1"/>
    </xf>
    <xf numFmtId="0" fontId="18" fillId="2" borderId="0"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0" xfId="0" applyFont="1" applyFill="1" applyBorder="1" applyAlignment="1">
      <alignment horizontal="left" wrapText="1"/>
    </xf>
    <xf numFmtId="0" fontId="33" fillId="2" borderId="0" xfId="0" applyFont="1" applyFill="1" applyBorder="1" applyAlignment="1">
      <alignment horizontal="center"/>
    </xf>
    <xf numFmtId="0" fontId="37" fillId="2" borderId="0" xfId="0" applyFont="1" applyFill="1" applyBorder="1" applyAlignment="1">
      <alignment horizontal="center"/>
    </xf>
    <xf numFmtId="0" fontId="7" fillId="2" borderId="0" xfId="0" applyFont="1" applyFill="1" applyBorder="1" applyAlignment="1">
      <alignment horizontal="center"/>
    </xf>
    <xf numFmtId="3" fontId="37" fillId="2" borderId="55" xfId="0" applyNumberFormat="1" applyFont="1" applyFill="1" applyBorder="1" applyAlignment="1">
      <alignment horizontal="center" vertical="center" wrapText="1"/>
    </xf>
    <xf numFmtId="4" fontId="84" fillId="2" borderId="33" xfId="0" applyNumberFormat="1" applyFont="1" applyFill="1" applyBorder="1" applyAlignment="1">
      <alignment horizontal="center" vertical="center" wrapText="1"/>
    </xf>
    <xf numFmtId="3" fontId="33" fillId="2" borderId="32" xfId="0" applyNumberFormat="1" applyFont="1" applyFill="1" applyBorder="1" applyAlignment="1" applyProtection="1">
      <alignment horizontal="center" vertical="center" wrapText="1"/>
      <protection locked="0"/>
    </xf>
    <xf numFmtId="4" fontId="84" fillId="2" borderId="55" xfId="0" applyNumberFormat="1" applyFont="1" applyFill="1" applyBorder="1" applyAlignment="1">
      <alignment horizontal="center" vertical="center" wrapText="1"/>
    </xf>
    <xf numFmtId="3" fontId="33" fillId="2" borderId="55" xfId="0" applyNumberFormat="1" applyFont="1" applyFill="1" applyBorder="1" applyAlignment="1" applyProtection="1">
      <alignment horizontal="center" vertical="center" wrapText="1"/>
      <protection locked="0"/>
    </xf>
    <xf numFmtId="0" fontId="33" fillId="2" borderId="33" xfId="0" applyFont="1" applyFill="1" applyBorder="1" applyAlignment="1">
      <alignment horizontal="center" vertical="center" wrapText="1"/>
    </xf>
    <xf numFmtId="41" fontId="37" fillId="2" borderId="32" xfId="0" applyNumberFormat="1" applyFont="1" applyFill="1" applyBorder="1"/>
    <xf numFmtId="41" fontId="37" fillId="2" borderId="55" xfId="0" applyNumberFormat="1" applyFont="1" applyFill="1" applyBorder="1"/>
    <xf numFmtId="0" fontId="33" fillId="2" borderId="61" xfId="0" applyFont="1" applyFill="1" applyBorder="1" applyAlignment="1">
      <alignment horizontal="center" vertical="center" wrapText="1"/>
    </xf>
    <xf numFmtId="3" fontId="37" fillId="2" borderId="62" xfId="0" applyNumberFormat="1" applyFont="1" applyFill="1" applyBorder="1" applyAlignment="1">
      <alignment horizontal="center" vertical="center" wrapText="1"/>
    </xf>
    <xf numFmtId="4" fontId="84" fillId="2" borderId="13" xfId="0" applyNumberFormat="1" applyFont="1" applyFill="1" applyBorder="1" applyAlignment="1">
      <alignment horizontal="center" vertical="center" wrapText="1"/>
    </xf>
    <xf numFmtId="3" fontId="33" fillId="2" borderId="14" xfId="0" applyNumberFormat="1" applyFont="1" applyFill="1" applyBorder="1" applyAlignment="1" applyProtection="1">
      <alignment horizontal="center" vertical="center" wrapText="1"/>
      <protection locked="0"/>
    </xf>
    <xf numFmtId="4" fontId="84" fillId="2" borderId="62" xfId="0" applyNumberFormat="1" applyFont="1" applyFill="1" applyBorder="1" applyAlignment="1">
      <alignment horizontal="center" vertical="center" wrapText="1"/>
    </xf>
    <xf numFmtId="3" fontId="33" fillId="2" borderId="62" xfId="0" applyNumberFormat="1" applyFont="1" applyFill="1" applyBorder="1" applyAlignment="1" applyProtection="1">
      <alignment horizontal="center" vertical="center" wrapText="1"/>
      <protection locked="0"/>
    </xf>
    <xf numFmtId="0" fontId="33" fillId="2" borderId="13" xfId="0" applyFont="1" applyFill="1" applyBorder="1" applyAlignment="1">
      <alignment horizontal="center" vertical="center" wrapText="1"/>
    </xf>
    <xf numFmtId="41" fontId="37" fillId="2" borderId="14" xfId="0" applyNumberFormat="1" applyFont="1" applyFill="1" applyBorder="1"/>
    <xf numFmtId="41" fontId="37" fillId="2" borderId="62" xfId="0" applyNumberFormat="1" applyFont="1" applyFill="1" applyBorder="1"/>
    <xf numFmtId="0" fontId="33" fillId="2" borderId="63" xfId="0" applyFont="1" applyFill="1" applyBorder="1" applyAlignment="1">
      <alignment horizontal="center" vertical="center" wrapText="1"/>
    </xf>
    <xf numFmtId="3" fontId="37" fillId="2" borderId="20" xfId="0" applyNumberFormat="1" applyFont="1" applyFill="1" applyBorder="1" applyAlignment="1">
      <alignment horizontal="center" vertical="center" wrapText="1"/>
    </xf>
    <xf numFmtId="4" fontId="84" fillId="2" borderId="50" xfId="0" applyNumberFormat="1" applyFont="1" applyFill="1" applyBorder="1" applyAlignment="1">
      <alignment horizontal="center" vertical="center" wrapText="1"/>
    </xf>
    <xf numFmtId="4" fontId="84" fillId="2" borderId="20" xfId="0" applyNumberFormat="1" applyFont="1" applyFill="1" applyBorder="1" applyAlignment="1">
      <alignment horizontal="center" vertical="center" wrapText="1"/>
    </xf>
    <xf numFmtId="0" fontId="33" fillId="2" borderId="50" xfId="0" applyFont="1" applyFill="1" applyBorder="1" applyAlignment="1">
      <alignment horizontal="center" vertical="center" wrapText="1"/>
    </xf>
    <xf numFmtId="41" fontId="37" fillId="2" borderId="22" xfId="0" applyNumberFormat="1" applyFont="1" applyFill="1" applyBorder="1"/>
    <xf numFmtId="41" fontId="37" fillId="2" borderId="20" xfId="0" applyNumberFormat="1" applyFont="1" applyFill="1" applyBorder="1"/>
    <xf numFmtId="0" fontId="33" fillId="2" borderId="21" xfId="0" applyFont="1" applyFill="1" applyBorder="1" applyAlignment="1">
      <alignment horizontal="center" vertical="center" wrapText="1"/>
    </xf>
    <xf numFmtId="0" fontId="33" fillId="2" borderId="0" xfId="0" applyFont="1" applyFill="1" applyBorder="1" applyAlignment="1">
      <alignment horizontal="center" wrapText="1"/>
    </xf>
    <xf numFmtId="0" fontId="33" fillId="2" borderId="26" xfId="0" applyFont="1" applyFill="1" applyBorder="1"/>
    <xf numFmtId="0" fontId="33" fillId="2" borderId="3" xfId="0" applyFont="1" applyFill="1" applyBorder="1"/>
    <xf numFmtId="0" fontId="18" fillId="2" borderId="56" xfId="0" applyFont="1" applyFill="1" applyBorder="1" applyAlignment="1">
      <alignment horizontal="center" vertical="center" wrapText="1"/>
    </xf>
    <xf numFmtId="4" fontId="18" fillId="2" borderId="2" xfId="0" applyNumberFormat="1" applyFont="1" applyFill="1" applyBorder="1" applyAlignment="1">
      <alignment horizontal="center" vertical="center" wrapText="1"/>
    </xf>
    <xf numFmtId="4" fontId="18" fillId="2" borderId="39" xfId="0" applyNumberFormat="1" applyFont="1" applyFill="1" applyBorder="1" applyAlignment="1">
      <alignment horizontal="center" vertical="center" wrapText="1"/>
    </xf>
    <xf numFmtId="4" fontId="84" fillId="2" borderId="61" xfId="0" applyNumberFormat="1" applyFont="1" applyFill="1" applyBorder="1" applyAlignment="1">
      <alignment horizontal="center" vertical="center" wrapText="1"/>
    </xf>
    <xf numFmtId="4" fontId="84" fillId="2" borderId="63" xfId="0" applyNumberFormat="1" applyFont="1" applyFill="1" applyBorder="1" applyAlignment="1">
      <alignment horizontal="center" vertical="center" wrapText="1"/>
    </xf>
    <xf numFmtId="3" fontId="33" fillId="2" borderId="65" xfId="0" applyNumberFormat="1" applyFont="1" applyFill="1" applyBorder="1" applyAlignment="1" applyProtection="1">
      <alignment horizontal="center" vertical="center" wrapText="1"/>
      <protection locked="0"/>
    </xf>
    <xf numFmtId="4" fontId="84" fillId="2" borderId="21" xfId="0" applyNumberFormat="1" applyFont="1" applyFill="1" applyBorder="1" applyAlignment="1">
      <alignment horizontal="center" vertical="center" wrapText="1"/>
    </xf>
    <xf numFmtId="4" fontId="84" fillId="2" borderId="60" xfId="0" applyNumberFormat="1" applyFont="1" applyFill="1" applyBorder="1" applyAlignment="1">
      <alignment horizontal="center" vertical="center" wrapText="1"/>
    </xf>
    <xf numFmtId="41" fontId="2" fillId="2" borderId="0" xfId="0" applyNumberFormat="1" applyFont="1" applyFill="1" applyBorder="1" applyAlignment="1"/>
    <xf numFmtId="41" fontId="8" fillId="2" borderId="0" xfId="0" applyNumberFormat="1" applyFont="1" applyFill="1" applyBorder="1" applyAlignment="1">
      <alignment horizontal="center"/>
    </xf>
    <xf numFmtId="41" fontId="8" fillId="2" borderId="0" xfId="0" applyNumberFormat="1" applyFont="1" applyFill="1" applyBorder="1" applyAlignment="1">
      <alignment horizontal="left"/>
    </xf>
    <xf numFmtId="41" fontId="32" fillId="2" borderId="0" xfId="0" applyNumberFormat="1" applyFont="1" applyFill="1" applyBorder="1" applyAlignment="1">
      <alignment horizontal="center"/>
    </xf>
    <xf numFmtId="41" fontId="69" fillId="2" borderId="0" xfId="0" applyNumberFormat="1" applyFont="1" applyFill="1" applyBorder="1" applyAlignment="1">
      <alignment horizontal="left"/>
    </xf>
    <xf numFmtId="41" fontId="31" fillId="2" borderId="8" xfId="0" applyNumberFormat="1" applyFont="1" applyFill="1" applyBorder="1" applyAlignment="1">
      <alignment horizontal="center"/>
    </xf>
    <xf numFmtId="41" fontId="35" fillId="2" borderId="0" xfId="0" applyNumberFormat="1" applyFont="1" applyFill="1" applyBorder="1" applyAlignment="1">
      <alignment horizontal="left"/>
    </xf>
    <xf numFmtId="41" fontId="35" fillId="2" borderId="0" xfId="0" applyNumberFormat="1" applyFont="1" applyFill="1" applyBorder="1" applyAlignment="1">
      <alignment horizontal="center"/>
    </xf>
    <xf numFmtId="41" fontId="31" fillId="2" borderId="0" xfId="0" applyNumberFormat="1" applyFont="1" applyFill="1" applyBorder="1" applyAlignment="1">
      <alignment horizontal="left"/>
    </xf>
    <xf numFmtId="41" fontId="31" fillId="2" borderId="0" xfId="0" applyNumberFormat="1" applyFont="1" applyFill="1" applyBorder="1" applyAlignment="1">
      <alignment horizontal="center"/>
    </xf>
    <xf numFmtId="41" fontId="8" fillId="2" borderId="0" xfId="0" applyNumberFormat="1" applyFont="1" applyFill="1" applyBorder="1" applyAlignment="1" applyProtection="1">
      <alignment horizontal="center"/>
      <protection locked="0"/>
    </xf>
    <xf numFmtId="41" fontId="8" fillId="2" borderId="0" xfId="0" applyNumberFormat="1" applyFont="1" applyFill="1" applyBorder="1" applyAlignment="1">
      <alignment horizontal="left" wrapText="1"/>
    </xf>
    <xf numFmtId="41" fontId="8" fillId="2" borderId="0" xfId="0" applyNumberFormat="1" applyFont="1" applyFill="1" applyBorder="1" applyAlignment="1" applyProtection="1">
      <alignment horizontal="center" wrapText="1"/>
      <protection locked="0"/>
    </xf>
    <xf numFmtId="0" fontId="85" fillId="2" borderId="0" xfId="0" applyNumberFormat="1" applyFont="1" applyFill="1" applyBorder="1" applyAlignment="1">
      <alignment horizontal="left" vertical="center"/>
    </xf>
    <xf numFmtId="0" fontId="67" fillId="2" borderId="8" xfId="0" applyFont="1" applyFill="1" applyBorder="1" applyAlignment="1">
      <alignment horizontal="center"/>
    </xf>
    <xf numFmtId="0" fontId="67" fillId="2" borderId="34" xfId="0" applyFont="1" applyFill="1" applyBorder="1" applyAlignment="1">
      <alignment horizontal="center"/>
    </xf>
    <xf numFmtId="41" fontId="86" fillId="2" borderId="8" xfId="0" applyNumberFormat="1" applyFont="1" applyFill="1" applyBorder="1" applyAlignment="1">
      <alignment horizontal="center"/>
    </xf>
    <xf numFmtId="41" fontId="31" fillId="2" borderId="8" xfId="0" applyNumberFormat="1" applyFont="1" applyFill="1" applyBorder="1" applyAlignment="1">
      <alignment horizontal="center" wrapText="1"/>
    </xf>
    <xf numFmtId="41" fontId="69" fillId="2" borderId="0" xfId="0" applyNumberFormat="1" applyFont="1" applyFill="1" applyBorder="1" applyAlignment="1">
      <alignment horizontal="center"/>
    </xf>
    <xf numFmtId="0" fontId="18" fillId="2" borderId="24" xfId="0" applyNumberFormat="1" applyFont="1" applyFill="1" applyBorder="1" applyAlignment="1">
      <alignment horizontal="center"/>
    </xf>
    <xf numFmtId="41" fontId="8" fillId="2" borderId="39" xfId="0" applyNumberFormat="1" applyFont="1" applyFill="1" applyBorder="1" applyAlignment="1" applyProtection="1">
      <alignment horizontal="center"/>
      <protection locked="0"/>
    </xf>
    <xf numFmtId="41" fontId="35" fillId="2" borderId="39" xfId="0" applyNumberFormat="1" applyFont="1" applyFill="1" applyBorder="1" applyAlignment="1">
      <alignment horizontal="left" wrapText="1"/>
    </xf>
    <xf numFmtId="41" fontId="31" fillId="2" borderId="2" xfId="0" applyNumberFormat="1" applyFont="1" applyFill="1" applyBorder="1" applyAlignment="1">
      <alignment horizontal="left"/>
    </xf>
    <xf numFmtId="41" fontId="35" fillId="2" borderId="39" xfId="0" applyNumberFormat="1" applyFont="1" applyFill="1" applyBorder="1" applyAlignment="1">
      <alignment horizontal="left"/>
    </xf>
    <xf numFmtId="41" fontId="31" fillId="2" borderId="38" xfId="0" applyNumberFormat="1" applyFont="1" applyFill="1" applyBorder="1" applyAlignment="1">
      <alignment horizontal="center" vertical="center" wrapText="1"/>
    </xf>
    <xf numFmtId="41" fontId="31" fillId="2" borderId="66" xfId="0" applyNumberFormat="1" applyFont="1" applyFill="1" applyBorder="1" applyAlignment="1">
      <alignment horizontal="center" vertical="center" wrapText="1"/>
    </xf>
    <xf numFmtId="41" fontId="31" fillId="2" borderId="17" xfId="0" applyNumberFormat="1" applyFont="1" applyFill="1" applyBorder="1" applyAlignment="1">
      <alignment horizontal="center" vertical="center" wrapText="1"/>
    </xf>
    <xf numFmtId="41" fontId="31" fillId="2" borderId="4" xfId="0" applyNumberFormat="1" applyFont="1" applyFill="1" applyBorder="1" applyAlignment="1">
      <alignment horizontal="center" vertical="center"/>
    </xf>
    <xf numFmtId="41" fontId="11" fillId="2" borderId="40" xfId="0" applyNumberFormat="1" applyFont="1" applyFill="1" applyBorder="1" applyAlignment="1">
      <alignment horizontal="center"/>
    </xf>
    <xf numFmtId="41" fontId="11" fillId="2" borderId="40" xfId="0" applyNumberFormat="1" applyFont="1" applyFill="1" applyBorder="1" applyAlignment="1">
      <alignment horizontal="center" wrapText="1"/>
    </xf>
    <xf numFmtId="0" fontId="18" fillId="2" borderId="67" xfId="0" applyNumberFormat="1" applyFont="1" applyFill="1" applyBorder="1" applyAlignment="1">
      <alignment horizontal="center"/>
    </xf>
    <xf numFmtId="0" fontId="18" fillId="2" borderId="36" xfId="0" applyNumberFormat="1" applyFont="1" applyFill="1" applyBorder="1" applyAlignment="1">
      <alignment horizontal="center"/>
    </xf>
    <xf numFmtId="0" fontId="18" fillId="2" borderId="66" xfId="0" applyNumberFormat="1" applyFont="1" applyFill="1" applyBorder="1" applyAlignment="1">
      <alignment horizontal="center"/>
    </xf>
    <xf numFmtId="0" fontId="30" fillId="2" borderId="0" xfId="0" applyFont="1" applyFill="1" applyAlignment="1">
      <alignment horizontal="center"/>
    </xf>
    <xf numFmtId="165" fontId="8" fillId="2" borderId="0" xfId="0" applyNumberFormat="1" applyFont="1" applyFill="1"/>
    <xf numFmtId="165" fontId="6" fillId="2" borderId="0" xfId="0" applyNumberFormat="1" applyFont="1" applyFill="1"/>
    <xf numFmtId="0" fontId="8" fillId="2" borderId="0" xfId="0" applyFont="1" applyFill="1" applyAlignment="1">
      <alignment horizontal="left" vertical="center" wrapText="1"/>
    </xf>
    <xf numFmtId="0" fontId="8" fillId="2" borderId="0" xfId="0" applyFont="1" applyFill="1" applyAlignment="1">
      <alignment vertical="center" wrapText="1"/>
    </xf>
    <xf numFmtId="0" fontId="29" fillId="2" borderId="0" xfId="0" applyFont="1" applyFill="1" applyAlignment="1">
      <alignment horizontal="center"/>
    </xf>
    <xf numFmtId="0" fontId="11" fillId="2" borderId="0" xfId="0" applyFont="1" applyFill="1"/>
    <xf numFmtId="0" fontId="33" fillId="2" borderId="0" xfId="0" applyFont="1" applyFill="1" applyAlignment="1">
      <alignment horizontal="left" vertical="center" wrapText="1"/>
    </xf>
    <xf numFmtId="0" fontId="33" fillId="2" borderId="0" xfId="0" applyFont="1" applyFill="1" applyAlignment="1">
      <alignment vertical="center" wrapText="1"/>
    </xf>
    <xf numFmtId="165" fontId="33" fillId="2" borderId="0" xfId="0" applyNumberFormat="1" applyFont="1" applyFill="1"/>
    <xf numFmtId="0" fontId="37" fillId="2" borderId="0" xfId="0" applyFont="1" applyFill="1" applyAlignment="1">
      <alignment horizontal="left" vertical="center" wrapText="1"/>
    </xf>
    <xf numFmtId="165" fontId="37" fillId="2" borderId="0" xfId="0" applyNumberFormat="1" applyFont="1" applyFill="1"/>
    <xf numFmtId="165" fontId="37" fillId="2" borderId="0" xfId="0" applyNumberFormat="1" applyFont="1" applyFill="1" applyAlignment="1">
      <alignment horizontal="left" vertical="center" wrapText="1"/>
    </xf>
    <xf numFmtId="165" fontId="18" fillId="2" borderId="8" xfId="0" applyNumberFormat="1" applyFont="1" applyFill="1" applyBorder="1" applyAlignment="1">
      <alignment horizontal="center" vertical="center" wrapText="1"/>
    </xf>
    <xf numFmtId="165" fontId="18" fillId="2" borderId="8" xfId="0" applyNumberFormat="1" applyFont="1" applyFill="1" applyBorder="1" applyAlignment="1">
      <alignment horizontal="center" vertical="center"/>
    </xf>
    <xf numFmtId="0" fontId="8" fillId="2" borderId="0" xfId="0" applyFont="1" applyFill="1" applyAlignment="1">
      <alignment horizontal="center"/>
    </xf>
    <xf numFmtId="0" fontId="8" fillId="3" borderId="0" xfId="0" applyFont="1" applyFill="1" applyAlignment="1">
      <alignment horizontal="center"/>
    </xf>
    <xf numFmtId="165" fontId="2" fillId="2" borderId="0" xfId="0" applyNumberFormat="1" applyFont="1" applyFill="1" applyAlignment="1">
      <alignment horizontal="center"/>
    </xf>
    <xf numFmtId="165" fontId="8" fillId="2" borderId="0" xfId="0" applyNumberFormat="1" applyFont="1" applyFill="1" applyAlignment="1">
      <alignment horizontal="center"/>
    </xf>
    <xf numFmtId="165" fontId="33" fillId="2" borderId="0" xfId="0" applyNumberFormat="1" applyFont="1" applyFill="1" applyAlignment="1">
      <alignment horizontal="center"/>
    </xf>
    <xf numFmtId="0" fontId="18" fillId="2" borderId="8" xfId="0" applyFont="1" applyFill="1" applyBorder="1" applyAlignment="1">
      <alignment vertical="center" wrapText="1"/>
    </xf>
    <xf numFmtId="0" fontId="29" fillId="2" borderId="0" xfId="0" applyFont="1" applyFill="1" applyAlignment="1"/>
    <xf numFmtId="0" fontId="33" fillId="2" borderId="8" xfId="0" applyFont="1" applyFill="1" applyBorder="1" applyAlignment="1">
      <alignment horizontal="left" vertical="center" wrapText="1"/>
    </xf>
    <xf numFmtId="0" fontId="33" fillId="2" borderId="8" xfId="0" applyFont="1" applyFill="1" applyBorder="1" applyAlignment="1">
      <alignment vertical="center" wrapText="1"/>
    </xf>
    <xf numFmtId="165" fontId="33" fillId="2" borderId="8" xfId="0" applyNumberFormat="1" applyFont="1" applyFill="1" applyBorder="1" applyAlignment="1">
      <alignment horizontal="center"/>
    </xf>
    <xf numFmtId="0" fontId="37" fillId="2" borderId="8" xfId="0" applyFont="1" applyFill="1" applyBorder="1" applyAlignment="1">
      <alignment horizontal="left" vertical="center" wrapText="1"/>
    </xf>
    <xf numFmtId="0" fontId="33" fillId="2" borderId="34" xfId="0" applyFont="1" applyFill="1" applyBorder="1" applyAlignment="1">
      <alignment horizontal="left" vertical="center" wrapText="1"/>
    </xf>
    <xf numFmtId="0" fontId="33" fillId="2" borderId="34" xfId="0" applyFont="1" applyFill="1" applyBorder="1" applyAlignment="1">
      <alignment vertical="center" wrapText="1"/>
    </xf>
    <xf numFmtId="165" fontId="33" fillId="2" borderId="34" xfId="0" applyNumberFormat="1" applyFont="1" applyFill="1" applyBorder="1" applyAlignment="1">
      <alignment horizontal="center"/>
    </xf>
    <xf numFmtId="0" fontId="33" fillId="2" borderId="24" xfId="0" applyFont="1" applyFill="1" applyBorder="1" applyAlignment="1">
      <alignment horizontal="left" vertical="center" wrapText="1"/>
    </xf>
    <xf numFmtId="0" fontId="33" fillId="2" borderId="24" xfId="0" applyFont="1" applyFill="1" applyBorder="1" applyAlignment="1">
      <alignment vertical="center" wrapText="1"/>
    </xf>
    <xf numFmtId="165" fontId="33" fillId="2" borderId="24" xfId="0" applyNumberFormat="1" applyFont="1" applyFill="1" applyBorder="1" applyAlignment="1">
      <alignment horizontal="center"/>
    </xf>
    <xf numFmtId="165" fontId="67" fillId="2" borderId="14" xfId="0" applyNumberFormat="1" applyFont="1" applyFill="1" applyBorder="1" applyAlignment="1">
      <alignment horizontal="center" vertical="center" wrapText="1"/>
    </xf>
    <xf numFmtId="0" fontId="37" fillId="2" borderId="0" xfId="0" applyFont="1" applyFill="1"/>
    <xf numFmtId="165" fontId="37" fillId="2" borderId="8" xfId="0" applyNumberFormat="1" applyFont="1" applyFill="1" applyBorder="1"/>
    <xf numFmtId="0" fontId="33" fillId="2" borderId="0" xfId="0" applyFont="1" applyFill="1"/>
    <xf numFmtId="165" fontId="18" fillId="2" borderId="0" xfId="0" applyNumberFormat="1" applyFont="1" applyFill="1" applyBorder="1" applyAlignment="1">
      <alignment vertical="center" wrapText="1"/>
    </xf>
    <xf numFmtId="165" fontId="33" fillId="2" borderId="24" xfId="0" applyNumberFormat="1" applyFont="1" applyFill="1" applyBorder="1"/>
    <xf numFmtId="165" fontId="25" fillId="2" borderId="16" xfId="0" applyNumberFormat="1" applyFont="1" applyFill="1" applyBorder="1" applyAlignment="1">
      <alignment horizontal="center" vertical="center" wrapText="1"/>
    </xf>
    <xf numFmtId="165" fontId="67" fillId="2" borderId="36" xfId="0" applyNumberFormat="1" applyFont="1" applyFill="1" applyBorder="1"/>
    <xf numFmtId="165" fontId="67" fillId="2" borderId="66" xfId="0" applyNumberFormat="1" applyFont="1" applyFill="1" applyBorder="1"/>
    <xf numFmtId="165" fontId="67" fillId="2" borderId="8" xfId="0" applyNumberFormat="1" applyFont="1" applyFill="1" applyBorder="1" applyAlignment="1">
      <alignment horizontal="center" vertical="center"/>
    </xf>
    <xf numFmtId="165" fontId="37" fillId="2" borderId="8" xfId="0" applyNumberFormat="1" applyFont="1" applyFill="1" applyBorder="1" applyAlignment="1">
      <alignment horizontal="center" vertical="center"/>
    </xf>
    <xf numFmtId="0" fontId="37" fillId="2" borderId="0" xfId="0" applyFont="1" applyFill="1" applyAlignment="1">
      <alignment vertical="center"/>
    </xf>
    <xf numFmtId="0" fontId="25" fillId="2" borderId="8" xfId="0" applyFont="1" applyFill="1" applyBorder="1" applyAlignment="1">
      <alignment horizontal="center" vertical="center"/>
    </xf>
    <xf numFmtId="0" fontId="18" fillId="2" borderId="39" xfId="0" applyFont="1" applyFill="1" applyBorder="1" applyAlignment="1" applyProtection="1">
      <alignment horizontal="center" vertical="center" wrapText="1"/>
    </xf>
    <xf numFmtId="165" fontId="6" fillId="2" borderId="0" xfId="0" applyNumberFormat="1" applyFont="1" applyFill="1" applyBorder="1"/>
    <xf numFmtId="165" fontId="7" fillId="2" borderId="0" xfId="0" applyNumberFormat="1" applyFont="1" applyFill="1" applyBorder="1"/>
    <xf numFmtId="10" fontId="7" fillId="2" borderId="0" xfId="11" applyNumberFormat="1" applyFont="1" applyFill="1" applyBorder="1"/>
    <xf numFmtId="0" fontId="7" fillId="2" borderId="55" xfId="0" applyFont="1" applyFill="1" applyBorder="1"/>
    <xf numFmtId="0" fontId="17" fillId="2" borderId="0" xfId="0" applyFont="1" applyFill="1" applyBorder="1" applyAlignment="1">
      <alignment horizontal="left"/>
    </xf>
    <xf numFmtId="0" fontId="17" fillId="2" borderId="0" xfId="0" applyFont="1" applyFill="1" applyBorder="1"/>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NumberFormat="1" applyFont="1" applyFill="1" applyBorder="1" applyAlignment="1" applyProtection="1">
      <alignment horizontal="left" vertical="center"/>
    </xf>
    <xf numFmtId="0" fontId="6" fillId="2" borderId="0" xfId="0" applyNumberFormat="1" applyFont="1" applyFill="1" applyBorder="1" applyAlignment="1" applyProtection="1">
      <alignment horizontal="center" vertical="center"/>
    </xf>
    <xf numFmtId="0" fontId="7" fillId="2" borderId="0" xfId="0" applyNumberFormat="1" applyFont="1" applyFill="1" applyBorder="1"/>
    <xf numFmtId="165" fontId="18" fillId="2" borderId="0" xfId="0" applyNumberFormat="1" applyFont="1" applyFill="1" applyBorder="1"/>
    <xf numFmtId="165" fontId="33" fillId="2" borderId="0" xfId="0" applyNumberFormat="1" applyFont="1" applyFill="1" applyBorder="1"/>
    <xf numFmtId="165" fontId="34" fillId="2" borderId="0" xfId="0" applyNumberFormat="1" applyFont="1" applyFill="1" applyBorder="1"/>
    <xf numFmtId="0" fontId="27" fillId="2" borderId="0" xfId="0" applyFont="1" applyFill="1" applyAlignment="1">
      <alignment horizontal="left"/>
    </xf>
    <xf numFmtId="0" fontId="18" fillId="2" borderId="0" xfId="0" applyFont="1" applyFill="1" applyBorder="1" applyAlignment="1">
      <alignment horizontal="left"/>
    </xf>
    <xf numFmtId="0" fontId="18" fillId="2" borderId="0" xfId="0" applyFont="1" applyFill="1" applyBorder="1" applyAlignment="1" applyProtection="1">
      <alignment horizontal="center" wrapText="1"/>
    </xf>
    <xf numFmtId="0" fontId="18" fillId="2" borderId="0" xfId="0" applyFont="1" applyFill="1" applyBorder="1" applyAlignment="1">
      <alignment horizontal="center"/>
    </xf>
    <xf numFmtId="0" fontId="18" fillId="2" borderId="57" xfId="0" applyNumberFormat="1" applyFont="1" applyFill="1" applyBorder="1" applyAlignment="1">
      <alignment horizontal="center"/>
    </xf>
    <xf numFmtId="0" fontId="18" fillId="2" borderId="68" xfId="0" applyNumberFormat="1" applyFont="1" applyFill="1" applyBorder="1" applyAlignment="1">
      <alignment horizontal="center"/>
    </xf>
    <xf numFmtId="0" fontId="18" fillId="2" borderId="69" xfId="0" applyNumberFormat="1" applyFont="1" applyFill="1" applyBorder="1" applyAlignment="1">
      <alignment horizontal="center" vertical="center" wrapText="1"/>
    </xf>
    <xf numFmtId="165" fontId="33" fillId="2" borderId="57" xfId="0" applyNumberFormat="1" applyFont="1" applyFill="1" applyBorder="1"/>
    <xf numFmtId="165" fontId="33" fillId="2" borderId="70" xfId="0" applyNumberFormat="1" applyFont="1" applyFill="1" applyBorder="1"/>
    <xf numFmtId="165" fontId="33" fillId="2" borderId="40" xfId="0" applyNumberFormat="1" applyFont="1" applyFill="1" applyBorder="1"/>
    <xf numFmtId="165" fontId="18" fillId="2" borderId="40" xfId="0" applyNumberFormat="1" applyFont="1" applyFill="1" applyBorder="1"/>
    <xf numFmtId="165" fontId="33" fillId="2" borderId="40" xfId="1" applyNumberFormat="1" applyFont="1" applyFill="1" applyBorder="1"/>
    <xf numFmtId="10" fontId="33" fillId="2" borderId="40" xfId="11" applyNumberFormat="1" applyFont="1" applyFill="1" applyBorder="1" applyAlignment="1">
      <alignment horizontal="right"/>
    </xf>
    <xf numFmtId="0" fontId="33" fillId="2" borderId="40" xfId="0" applyFont="1" applyFill="1" applyBorder="1"/>
    <xf numFmtId="0" fontId="18" fillId="2" borderId="57" xfId="0" applyFont="1" applyFill="1" applyBorder="1" applyAlignment="1" applyProtection="1">
      <alignment horizontal="center" vertical="center" wrapText="1"/>
    </xf>
    <xf numFmtId="0" fontId="18" fillId="2" borderId="70" xfId="0" applyFont="1" applyFill="1" applyBorder="1" applyAlignment="1" applyProtection="1">
      <alignment horizontal="center" vertical="center" wrapText="1"/>
    </xf>
    <xf numFmtId="165" fontId="33" fillId="2" borderId="40" xfId="0" applyNumberFormat="1" applyFont="1" applyFill="1" applyBorder="1" applyAlignment="1">
      <alignment horizontal="right"/>
    </xf>
    <xf numFmtId="165" fontId="33" fillId="2" borderId="70" xfId="0" applyNumberFormat="1" applyFont="1" applyFill="1" applyBorder="1" applyAlignment="1">
      <alignment horizontal="right"/>
    </xf>
    <xf numFmtId="165" fontId="8" fillId="2" borderId="0" xfId="0" applyNumberFormat="1" applyFont="1" applyFill="1" applyAlignment="1">
      <alignment horizontal="left"/>
    </xf>
    <xf numFmtId="165" fontId="8" fillId="2" borderId="0" xfId="0" applyNumberFormat="1" applyFont="1" applyFill="1" applyBorder="1" applyAlignment="1">
      <alignment horizontal="left" wrapText="1"/>
    </xf>
    <xf numFmtId="165" fontId="8" fillId="2" borderId="0" xfId="0" applyNumberFormat="1" applyFont="1" applyFill="1" applyBorder="1" applyAlignment="1">
      <alignment horizontal="left"/>
    </xf>
    <xf numFmtId="0" fontId="8" fillId="2" borderId="0" xfId="0" applyFont="1" applyFill="1" applyAlignment="1">
      <alignment horizontal="left" wrapText="1"/>
    </xf>
    <xf numFmtId="0" fontId="6" fillId="2" borderId="0" xfId="0" applyFont="1" applyFill="1" applyAlignment="1">
      <alignment vertical="center"/>
    </xf>
    <xf numFmtId="173" fontId="8" fillId="2" borderId="0" xfId="0" applyNumberFormat="1" applyFont="1" applyFill="1"/>
    <xf numFmtId="41" fontId="9" fillId="2" borderId="0" xfId="0" applyNumberFormat="1" applyFont="1" applyFill="1" applyBorder="1" applyAlignment="1">
      <alignment horizontal="center" vertical="center" wrapText="1"/>
    </xf>
    <xf numFmtId="0" fontId="8" fillId="2" borderId="0" xfId="0" applyNumberFormat="1" applyFont="1" applyFill="1" applyAlignment="1">
      <alignment horizontal="left"/>
    </xf>
    <xf numFmtId="0" fontId="8" fillId="2" borderId="0" xfId="0" applyNumberFormat="1" applyFont="1" applyFill="1"/>
    <xf numFmtId="165" fontId="8" fillId="2" borderId="0" xfId="0" applyNumberFormat="1" applyFont="1" applyFill="1" applyBorder="1"/>
    <xf numFmtId="0" fontId="8" fillId="2" borderId="0" xfId="0" applyFont="1" applyFill="1" applyBorder="1" applyAlignment="1">
      <alignment horizontal="left" wrapText="1"/>
    </xf>
    <xf numFmtId="0" fontId="7" fillId="2" borderId="0" xfId="0" applyFont="1" applyFill="1" applyBorder="1" applyAlignment="1" applyProtection="1">
      <alignment horizontal="left" vertical="top"/>
    </xf>
    <xf numFmtId="165" fontId="7" fillId="2" borderId="0" xfId="0" applyNumberFormat="1" applyFont="1" applyFill="1" applyAlignment="1">
      <alignment horizontal="left"/>
    </xf>
    <xf numFmtId="165" fontId="7" fillId="2" borderId="0" xfId="0" applyNumberFormat="1" applyFont="1" applyFill="1"/>
    <xf numFmtId="165" fontId="7" fillId="2" borderId="55" xfId="0" applyNumberFormat="1" applyFont="1" applyFill="1" applyBorder="1" applyAlignment="1">
      <alignment horizontal="left"/>
    </xf>
    <xf numFmtId="165" fontId="7" fillId="2" borderId="55" xfId="0" applyNumberFormat="1" applyFont="1" applyFill="1" applyBorder="1"/>
    <xf numFmtId="0" fontId="6" fillId="2" borderId="71" xfId="0" applyFont="1" applyFill="1" applyBorder="1"/>
    <xf numFmtId="165" fontId="6" fillId="2" borderId="71" xfId="0" applyNumberFormat="1" applyFont="1" applyFill="1" applyBorder="1" applyAlignment="1">
      <alignment horizontal="left"/>
    </xf>
    <xf numFmtId="165" fontId="6" fillId="2" borderId="71" xfId="0" applyNumberFormat="1" applyFont="1" applyFill="1" applyBorder="1"/>
    <xf numFmtId="0" fontId="2" fillId="2" borderId="0" xfId="0" applyFont="1" applyFill="1" applyAlignment="1">
      <alignment horizontal="left" wrapText="1"/>
    </xf>
    <xf numFmtId="0" fontId="18" fillId="2" borderId="0" xfId="0" applyFont="1" applyFill="1" applyAlignment="1">
      <alignment vertical="center"/>
    </xf>
    <xf numFmtId="41" fontId="31" fillId="2" borderId="14" xfId="0" applyNumberFormat="1" applyFont="1" applyFill="1" applyBorder="1" applyAlignment="1">
      <alignment horizontal="center" vertical="center" wrapText="1"/>
    </xf>
    <xf numFmtId="41" fontId="31" fillId="2" borderId="8" xfId="0" applyNumberFormat="1" applyFont="1" applyFill="1" applyBorder="1" applyAlignment="1">
      <alignment horizontal="center" vertical="center" wrapText="1"/>
    </xf>
    <xf numFmtId="0" fontId="35" fillId="2" borderId="0" xfId="0" applyFont="1" applyFill="1"/>
    <xf numFmtId="173" fontId="35" fillId="2" borderId="0" xfId="0" applyNumberFormat="1" applyFont="1" applyFill="1"/>
    <xf numFmtId="41" fontId="31" fillId="2" borderId="0" xfId="0" applyNumberFormat="1" applyFont="1" applyFill="1" applyBorder="1" applyAlignment="1">
      <alignment horizontal="center" vertical="center" wrapText="1"/>
    </xf>
    <xf numFmtId="173" fontId="35" fillId="2" borderId="0" xfId="0" applyNumberFormat="1" applyFont="1" applyFill="1" applyBorder="1"/>
    <xf numFmtId="165" fontId="35" fillId="2" borderId="0" xfId="0" applyNumberFormat="1" applyFont="1" applyFill="1" applyBorder="1" applyAlignment="1">
      <alignment horizontal="left" wrapText="1"/>
    </xf>
    <xf numFmtId="165" fontId="35" fillId="2" borderId="0" xfId="0" applyNumberFormat="1" applyFont="1" applyFill="1" applyBorder="1" applyAlignment="1">
      <alignment horizontal="left"/>
    </xf>
    <xf numFmtId="165" fontId="35" fillId="2" borderId="30" xfId="0" applyNumberFormat="1" applyFont="1" applyFill="1" applyBorder="1" applyAlignment="1">
      <alignment horizontal="left"/>
    </xf>
    <xf numFmtId="0" fontId="35" fillId="2" borderId="0" xfId="0" applyFont="1" applyFill="1" applyAlignment="1">
      <alignment horizontal="left" wrapText="1"/>
    </xf>
    <xf numFmtId="0" fontId="35" fillId="2" borderId="0" xfId="0" applyFont="1" applyFill="1" applyBorder="1"/>
    <xf numFmtId="165" fontId="33" fillId="2" borderId="0" xfId="0" applyNumberFormat="1" applyFont="1" applyFill="1" applyBorder="1" applyAlignment="1">
      <alignment horizontal="center"/>
    </xf>
    <xf numFmtId="0" fontId="35" fillId="2" borderId="0" xfId="0" applyNumberFormat="1" applyFont="1" applyFill="1" applyAlignment="1">
      <alignment horizontal="left" wrapText="1"/>
    </xf>
    <xf numFmtId="0" fontId="35" fillId="2" borderId="0" xfId="0" applyNumberFormat="1" applyFont="1" applyFill="1" applyBorder="1"/>
    <xf numFmtId="0" fontId="18" fillId="2" borderId="0" xfId="0" applyNumberFormat="1" applyFont="1" applyFill="1" applyBorder="1" applyAlignment="1">
      <alignment horizontal="center"/>
    </xf>
    <xf numFmtId="41" fontId="35" fillId="2" borderId="8" xfId="0" applyNumberFormat="1" applyFont="1" applyFill="1" applyBorder="1" applyAlignment="1">
      <alignment horizontal="left"/>
    </xf>
    <xf numFmtId="165" fontId="35" fillId="2" borderId="0" xfId="0" applyNumberFormat="1" applyFont="1" applyFill="1" applyAlignment="1">
      <alignment horizontal="left"/>
    </xf>
    <xf numFmtId="165" fontId="35" fillId="2" borderId="50" xfId="0" applyNumberFormat="1" applyFont="1" applyFill="1" applyBorder="1" applyAlignment="1">
      <alignment horizontal="left"/>
    </xf>
    <xf numFmtId="0" fontId="31" fillId="2" borderId="0" xfId="0" applyFont="1" applyFill="1" applyAlignment="1">
      <alignment wrapText="1"/>
    </xf>
    <xf numFmtId="165" fontId="35" fillId="2" borderId="0" xfId="0" applyNumberFormat="1" applyFont="1" applyFill="1"/>
    <xf numFmtId="165" fontId="18" fillId="2" borderId="0" xfId="0" applyNumberFormat="1" applyFont="1" applyFill="1"/>
    <xf numFmtId="165" fontId="70" fillId="2" borderId="0" xfId="0" applyNumberFormat="1" applyFont="1" applyFill="1" applyBorder="1"/>
    <xf numFmtId="165" fontId="71" fillId="2" borderId="0" xfId="0" applyNumberFormat="1" applyFont="1" applyFill="1"/>
    <xf numFmtId="165" fontId="71" fillId="2" borderId="30" xfId="0" applyNumberFormat="1" applyFont="1" applyFill="1" applyBorder="1"/>
    <xf numFmtId="165" fontId="70" fillId="2" borderId="0" xfId="0" applyNumberFormat="1" applyFont="1" applyFill="1"/>
    <xf numFmtId="165" fontId="70" fillId="2" borderId="0" xfId="0" applyNumberFormat="1" applyFont="1" applyFill="1" applyAlignment="1">
      <alignment horizontal="left"/>
    </xf>
    <xf numFmtId="165" fontId="71" fillId="2" borderId="0" xfId="0" applyNumberFormat="1" applyFont="1" applyFill="1" applyBorder="1" applyAlignment="1">
      <alignment horizontal="left" wrapText="1"/>
    </xf>
    <xf numFmtId="165" fontId="71" fillId="2" borderId="0" xfId="0" applyNumberFormat="1" applyFont="1" applyFill="1" applyBorder="1" applyAlignment="1">
      <alignment horizontal="left"/>
    </xf>
    <xf numFmtId="165" fontId="71" fillId="2" borderId="30" xfId="0" applyNumberFormat="1" applyFont="1" applyFill="1" applyBorder="1" applyAlignment="1">
      <alignment horizontal="left"/>
    </xf>
    <xf numFmtId="0" fontId="31" fillId="2" borderId="0" xfId="0" applyFont="1" applyFill="1" applyAlignment="1">
      <alignment horizontal="left"/>
    </xf>
    <xf numFmtId="0" fontId="36" fillId="2" borderId="0" xfId="0" applyFont="1" applyFill="1" applyAlignment="1">
      <alignment horizontal="left"/>
    </xf>
    <xf numFmtId="165" fontId="69" fillId="2" borderId="0" xfId="0" applyNumberFormat="1" applyFont="1" applyFill="1" applyBorder="1" applyAlignment="1">
      <alignment horizontal="left" wrapText="1"/>
    </xf>
    <xf numFmtId="165" fontId="69" fillId="2" borderId="0" xfId="0" applyNumberFormat="1" applyFont="1" applyFill="1" applyBorder="1" applyAlignment="1">
      <alignment horizontal="left"/>
    </xf>
    <xf numFmtId="165" fontId="69" fillId="2" borderId="30" xfId="0" applyNumberFormat="1" applyFont="1" applyFill="1" applyBorder="1" applyAlignment="1">
      <alignment horizontal="left"/>
    </xf>
    <xf numFmtId="0" fontId="31" fillId="2" borderId="0" xfId="0" applyFont="1" applyFill="1" applyBorder="1" applyAlignment="1" applyProtection="1">
      <alignment horizontal="left" wrapText="1"/>
    </xf>
    <xf numFmtId="0" fontId="88" fillId="2" borderId="0" xfId="0" applyFont="1" applyFill="1" applyBorder="1" applyAlignment="1" applyProtection="1">
      <alignment horizontal="left" vertical="center" wrapText="1"/>
    </xf>
    <xf numFmtId="165" fontId="70" fillId="2" borderId="0" xfId="0" applyNumberFormat="1" applyFont="1" applyFill="1" applyBorder="1" applyAlignment="1">
      <alignment horizontal="right"/>
    </xf>
    <xf numFmtId="165" fontId="71" fillId="2" borderId="0" xfId="0" applyNumberFormat="1" applyFont="1" applyFill="1" applyBorder="1" applyAlignment="1">
      <alignment horizontal="right" wrapText="1"/>
    </xf>
    <xf numFmtId="165" fontId="71" fillId="2" borderId="0" xfId="0" applyNumberFormat="1" applyFont="1" applyFill="1" applyBorder="1" applyAlignment="1">
      <alignment horizontal="right"/>
    </xf>
    <xf numFmtId="165" fontId="71" fillId="2" borderId="30" xfId="0" applyNumberFormat="1" applyFont="1" applyFill="1" applyBorder="1" applyAlignment="1">
      <alignment horizontal="right"/>
    </xf>
    <xf numFmtId="0" fontId="71" fillId="2" borderId="0" xfId="0" applyFont="1" applyFill="1" applyBorder="1" applyAlignment="1" applyProtection="1">
      <alignment horizontal="left" wrapText="1"/>
    </xf>
    <xf numFmtId="0" fontId="71" fillId="2" borderId="0" xfId="0" applyFont="1" applyFill="1" applyBorder="1" applyAlignment="1" applyProtection="1">
      <alignment horizontal="left" vertical="top" wrapText="1"/>
    </xf>
    <xf numFmtId="165" fontId="70" fillId="2" borderId="0" xfId="0" applyNumberFormat="1" applyFont="1" applyFill="1" applyAlignment="1">
      <alignment horizontal="right"/>
    </xf>
    <xf numFmtId="0" fontId="71" fillId="2" borderId="0" xfId="0" applyFont="1" applyFill="1" applyAlignment="1">
      <alignment horizontal="left" wrapText="1"/>
    </xf>
    <xf numFmtId="0" fontId="71" fillId="2" borderId="0" xfId="0" applyFont="1" applyFill="1"/>
    <xf numFmtId="165" fontId="71" fillId="2" borderId="30" xfId="0" applyNumberFormat="1" applyFont="1" applyFill="1" applyBorder="1" applyAlignment="1">
      <alignment horizontal="right" wrapText="1"/>
    </xf>
    <xf numFmtId="165" fontId="89" fillId="2" borderId="0" xfId="0" applyNumberFormat="1" applyFont="1" applyFill="1" applyAlignment="1">
      <alignment horizontal="right"/>
    </xf>
    <xf numFmtId="165" fontId="89" fillId="2" borderId="30" xfId="0" applyNumberFormat="1" applyFont="1" applyFill="1" applyBorder="1" applyAlignment="1">
      <alignment horizontal="right"/>
    </xf>
    <xf numFmtId="0" fontId="90" fillId="2" borderId="0" xfId="0" applyFont="1" applyFill="1" applyBorder="1" applyAlignment="1" applyProtection="1">
      <alignment horizontal="left" wrapText="1"/>
    </xf>
    <xf numFmtId="0" fontId="18" fillId="2" borderId="0" xfId="0" applyFont="1" applyFill="1" applyBorder="1" applyAlignment="1" applyProtection="1">
      <alignment horizontal="left" vertical="top" wrapText="1"/>
    </xf>
    <xf numFmtId="0" fontId="71" fillId="2" borderId="0" xfId="0" applyFont="1" applyFill="1" applyBorder="1" applyAlignment="1">
      <alignment horizontal="left" wrapText="1"/>
    </xf>
    <xf numFmtId="0" fontId="33" fillId="2" borderId="0" xfId="0" applyFont="1" applyFill="1" applyBorder="1" applyAlignment="1" applyProtection="1">
      <alignment horizontal="left" vertical="top"/>
    </xf>
    <xf numFmtId="165" fontId="91" fillId="2" borderId="0" xfId="0" applyNumberFormat="1" applyFont="1" applyFill="1" applyAlignment="1">
      <alignment horizontal="right"/>
    </xf>
    <xf numFmtId="165" fontId="91" fillId="2" borderId="30" xfId="0" applyNumberFormat="1" applyFont="1" applyFill="1" applyBorder="1" applyAlignment="1">
      <alignment horizontal="right"/>
    </xf>
    <xf numFmtId="0" fontId="33" fillId="2" borderId="55" xfId="0" applyFont="1" applyFill="1" applyBorder="1" applyAlignment="1" applyProtection="1">
      <alignment horizontal="left" wrapText="1"/>
    </xf>
    <xf numFmtId="0" fontId="33" fillId="2" borderId="55" xfId="0" applyFont="1" applyFill="1" applyBorder="1" applyAlignment="1" applyProtection="1">
      <alignment horizontal="left" vertical="top"/>
    </xf>
    <xf numFmtId="165" fontId="70" fillId="2" borderId="55" xfId="0" applyNumberFormat="1" applyFont="1" applyFill="1" applyBorder="1" applyAlignment="1">
      <alignment horizontal="right"/>
    </xf>
    <xf numFmtId="165" fontId="91" fillId="2" borderId="55" xfId="0" applyNumberFormat="1" applyFont="1" applyFill="1" applyBorder="1" applyAlignment="1">
      <alignment horizontal="right"/>
    </xf>
    <xf numFmtId="165" fontId="91" fillId="2" borderId="33" xfId="0" applyNumberFormat="1" applyFont="1" applyFill="1" applyBorder="1" applyAlignment="1">
      <alignment horizontal="right"/>
    </xf>
    <xf numFmtId="0" fontId="92" fillId="2" borderId="0" xfId="0" applyFont="1" applyFill="1" applyBorder="1" applyAlignment="1" applyProtection="1">
      <alignment horizontal="left" wrapText="1"/>
    </xf>
    <xf numFmtId="0" fontId="92" fillId="2" borderId="0" xfId="0" applyFont="1" applyFill="1" applyBorder="1" applyAlignment="1" applyProtection="1">
      <alignment horizontal="left" vertical="top"/>
    </xf>
    <xf numFmtId="165" fontId="89" fillId="2" borderId="0" xfId="0" applyNumberFormat="1" applyFont="1" applyFill="1" applyBorder="1" applyAlignment="1">
      <alignment horizontal="right"/>
    </xf>
    <xf numFmtId="0" fontId="90" fillId="2" borderId="0" xfId="0" applyFont="1" applyFill="1" applyAlignment="1">
      <alignment horizontal="left" wrapText="1"/>
    </xf>
    <xf numFmtId="165" fontId="70" fillId="2" borderId="0" xfId="0" applyNumberFormat="1" applyFont="1" applyFill="1" applyBorder="1" applyAlignment="1">
      <alignment horizontal="right" wrapText="1"/>
    </xf>
    <xf numFmtId="0" fontId="33" fillId="2" borderId="0" xfId="0" applyFont="1" applyFill="1" applyBorder="1" applyAlignment="1" applyProtection="1">
      <alignment horizontal="left" vertical="top" wrapText="1"/>
    </xf>
    <xf numFmtId="0" fontId="33" fillId="2" borderId="0" xfId="0" applyFont="1" applyFill="1" applyAlignment="1">
      <alignment horizontal="left" wrapText="1"/>
    </xf>
    <xf numFmtId="165" fontId="33" fillId="2" borderId="0" xfId="0" applyNumberFormat="1" applyFont="1" applyFill="1" applyBorder="1" applyAlignment="1">
      <alignment horizontal="right" wrapText="1"/>
    </xf>
    <xf numFmtId="165" fontId="33" fillId="2" borderId="30" xfId="0" applyNumberFormat="1" applyFont="1" applyFill="1" applyBorder="1" applyAlignment="1">
      <alignment horizontal="right" wrapText="1"/>
    </xf>
    <xf numFmtId="0" fontId="38" fillId="2" borderId="0" xfId="0" applyFont="1" applyFill="1" applyBorder="1" applyAlignment="1" applyProtection="1">
      <alignment horizontal="left" vertical="center" wrapText="1"/>
    </xf>
    <xf numFmtId="165" fontId="91" fillId="2" borderId="0" xfId="0" applyNumberFormat="1" applyFont="1" applyFill="1" applyBorder="1" applyAlignment="1">
      <alignment horizontal="right"/>
    </xf>
    <xf numFmtId="0" fontId="33" fillId="2" borderId="55" xfId="0" applyFont="1" applyFill="1" applyBorder="1" applyAlignment="1" applyProtection="1">
      <alignment horizontal="left" vertical="top" wrapText="1"/>
    </xf>
    <xf numFmtId="0" fontId="92" fillId="2" borderId="0" xfId="0" applyFont="1" applyFill="1" applyAlignment="1">
      <alignment horizontal="left" wrapText="1"/>
    </xf>
    <xf numFmtId="0" fontId="92" fillId="2" borderId="0" xfId="0" applyFont="1" applyFill="1"/>
    <xf numFmtId="165" fontId="18" fillId="2" borderId="0" xfId="0" applyNumberFormat="1" applyFont="1" applyFill="1" applyBorder="1" applyAlignment="1" applyProtection="1">
      <alignment horizontal="left" vertical="top"/>
    </xf>
    <xf numFmtId="0" fontId="92" fillId="2" borderId="0" xfId="0" applyFont="1" applyFill="1" applyBorder="1" applyAlignment="1">
      <alignment horizontal="left" wrapText="1"/>
    </xf>
    <xf numFmtId="0" fontId="92" fillId="2" borderId="0" xfId="0" applyFont="1" applyFill="1" applyBorder="1"/>
    <xf numFmtId="0" fontId="18" fillId="2" borderId="71" xfId="0" applyFont="1" applyFill="1" applyBorder="1" applyAlignment="1">
      <alignment horizontal="left" wrapText="1"/>
    </xf>
    <xf numFmtId="0" fontId="18" fillId="2" borderId="0" xfId="0" applyFont="1" applyFill="1" applyAlignment="1">
      <alignment horizontal="left" wrapText="1"/>
    </xf>
    <xf numFmtId="0" fontId="18" fillId="2" borderId="0" xfId="0" applyFont="1" applyFill="1" applyBorder="1" applyAlignment="1" applyProtection="1">
      <alignment horizontal="left" vertical="center"/>
    </xf>
    <xf numFmtId="0" fontId="38" fillId="2" borderId="0" xfId="0" applyFont="1" applyFill="1" applyBorder="1" applyAlignment="1" applyProtection="1">
      <alignment horizontal="left" wrapText="1"/>
    </xf>
    <xf numFmtId="0" fontId="33" fillId="2" borderId="0" xfId="0" applyNumberFormat="1" applyFont="1" applyFill="1" applyBorder="1" applyAlignment="1" applyProtection="1">
      <alignment horizontal="left" vertical="top"/>
    </xf>
    <xf numFmtId="0" fontId="33" fillId="2" borderId="0" xfId="0" applyFont="1" applyFill="1" applyBorder="1" applyAlignment="1" applyProtection="1">
      <alignment horizontal="left"/>
    </xf>
    <xf numFmtId="0" fontId="33" fillId="2" borderId="55" xfId="0" applyFont="1" applyFill="1" applyBorder="1" applyAlignment="1" applyProtection="1">
      <alignment horizontal="left"/>
    </xf>
    <xf numFmtId="0" fontId="92" fillId="2" borderId="0" xfId="0" applyFont="1" applyFill="1" applyAlignment="1">
      <alignment horizontal="left"/>
    </xf>
    <xf numFmtId="0" fontId="88" fillId="2" borderId="0" xfId="0" applyFont="1" applyFill="1" applyBorder="1" applyAlignment="1" applyProtection="1">
      <alignment horizontal="left" wrapText="1"/>
    </xf>
    <xf numFmtId="0" fontId="71" fillId="2" borderId="0" xfId="0" applyFont="1" applyFill="1" applyBorder="1" applyAlignment="1">
      <alignment horizontal="left"/>
    </xf>
    <xf numFmtId="165" fontId="33" fillId="2" borderId="50" xfId="0" applyNumberFormat="1" applyFont="1" applyFill="1" applyBorder="1" applyAlignment="1">
      <alignment horizontal="right" wrapText="1"/>
    </xf>
    <xf numFmtId="165" fontId="2" fillId="2" borderId="0" xfId="0" applyNumberFormat="1" applyFont="1" applyFill="1" applyBorder="1" applyAlignment="1">
      <alignment horizontal="left"/>
    </xf>
    <xf numFmtId="165" fontId="18" fillId="2" borderId="0" xfId="0" applyNumberFormat="1" applyFont="1" applyFill="1" applyBorder="1" applyAlignment="1">
      <alignment horizontal="center" vertical="center" wrapText="1"/>
    </xf>
    <xf numFmtId="173" fontId="33" fillId="2" borderId="0" xfId="0" applyNumberFormat="1" applyFont="1" applyFill="1" applyBorder="1" applyAlignment="1">
      <alignment horizontal="center" wrapText="1"/>
    </xf>
    <xf numFmtId="41" fontId="31" fillId="2" borderId="35" xfId="0" applyNumberFormat="1" applyFont="1" applyFill="1" applyBorder="1" applyAlignment="1">
      <alignment horizontal="center" vertical="center" wrapText="1"/>
    </xf>
    <xf numFmtId="173" fontId="35" fillId="2" borderId="0" xfId="0" applyNumberFormat="1" applyFont="1" applyFill="1" applyBorder="1" applyAlignment="1">
      <alignment horizontal="center" wrapText="1"/>
    </xf>
    <xf numFmtId="0" fontId="93" fillId="2" borderId="0" xfId="0" applyFont="1" applyFill="1" applyAlignment="1">
      <alignment vertical="center"/>
    </xf>
    <xf numFmtId="0" fontId="18" fillId="2" borderId="0" xfId="0" applyFont="1" applyFill="1" applyBorder="1" applyAlignment="1">
      <alignment vertical="center"/>
    </xf>
    <xf numFmtId="173" fontId="8" fillId="2" borderId="0" xfId="0" applyNumberFormat="1" applyFont="1" applyFill="1" applyAlignment="1">
      <alignment horizontal="left" vertical="center"/>
    </xf>
    <xf numFmtId="173" fontId="8" fillId="2" borderId="0" xfId="0" applyNumberFormat="1" applyFont="1" applyFill="1" applyAlignment="1">
      <alignment vertical="center"/>
    </xf>
    <xf numFmtId="180" fontId="18" fillId="2" borderId="8" xfId="0" applyNumberFormat="1" applyFont="1" applyFill="1" applyBorder="1" applyAlignment="1">
      <alignment horizontal="center"/>
    </xf>
    <xf numFmtId="0" fontId="35" fillId="13" borderId="0" xfId="0" applyFont="1" applyFill="1" applyAlignment="1">
      <alignment horizontal="left" wrapText="1"/>
    </xf>
    <xf numFmtId="0" fontId="35" fillId="13" borderId="0" xfId="0" applyFont="1" applyFill="1"/>
    <xf numFmtId="165" fontId="33" fillId="13" borderId="0" xfId="0" applyNumberFormat="1" applyFont="1" applyFill="1" applyAlignment="1">
      <alignment horizontal="center"/>
    </xf>
    <xf numFmtId="165" fontId="35" fillId="13" borderId="0" xfId="0" applyNumberFormat="1" applyFont="1" applyFill="1" applyBorder="1" applyAlignment="1">
      <alignment horizontal="left" wrapText="1"/>
    </xf>
    <xf numFmtId="165" fontId="35" fillId="13" borderId="0" xfId="0" applyNumberFormat="1" applyFont="1" applyFill="1" applyBorder="1" applyAlignment="1">
      <alignment horizontal="left"/>
    </xf>
    <xf numFmtId="165" fontId="35" fillId="13" borderId="30" xfId="0" applyNumberFormat="1" applyFont="1" applyFill="1" applyBorder="1" applyAlignment="1">
      <alignment horizontal="left"/>
    </xf>
    <xf numFmtId="165" fontId="71" fillId="13" borderId="0" xfId="0" applyNumberFormat="1" applyFont="1" applyFill="1"/>
    <xf numFmtId="165" fontId="18" fillId="13" borderId="0" xfId="0" applyNumberFormat="1" applyFont="1" applyFill="1"/>
    <xf numFmtId="165" fontId="70" fillId="13" borderId="0" xfId="0" applyNumberFormat="1" applyFont="1" applyFill="1" applyBorder="1"/>
    <xf numFmtId="165" fontId="71" fillId="13" borderId="30" xfId="0" applyNumberFormat="1" applyFont="1" applyFill="1" applyBorder="1"/>
    <xf numFmtId="0" fontId="97" fillId="2" borderId="0" xfId="0" applyFont="1" applyFill="1" applyAlignment="1">
      <alignment horizontal="left"/>
    </xf>
    <xf numFmtId="0" fontId="31" fillId="2" borderId="8" xfId="0" applyFont="1" applyFill="1" applyBorder="1" applyAlignment="1">
      <alignment horizontal="center" vertical="center" wrapText="1"/>
    </xf>
    <xf numFmtId="165" fontId="67" fillId="2" borderId="0" xfId="0" applyNumberFormat="1" applyFont="1" applyFill="1" applyAlignment="1">
      <alignment horizontal="right"/>
    </xf>
    <xf numFmtId="165" fontId="18" fillId="2" borderId="0" xfId="0" applyNumberFormat="1" applyFont="1" applyFill="1" applyAlignment="1">
      <alignment horizontal="right"/>
    </xf>
    <xf numFmtId="165" fontId="18" fillId="2" borderId="30" xfId="0" applyNumberFormat="1" applyFont="1" applyFill="1" applyBorder="1" applyAlignment="1">
      <alignment horizontal="right"/>
    </xf>
    <xf numFmtId="0" fontId="80" fillId="2" borderId="0" xfId="0" applyFont="1" applyFill="1" applyBorder="1" applyAlignment="1" applyProtection="1">
      <alignment horizontal="left" vertical="center" wrapText="1"/>
    </xf>
    <xf numFmtId="165" fontId="98" fillId="2" borderId="0" xfId="0" applyNumberFormat="1" applyFont="1" applyFill="1" applyBorder="1" applyAlignment="1">
      <alignment horizontal="right" vertical="center"/>
    </xf>
    <xf numFmtId="165" fontId="99" fillId="2" borderId="0" xfId="0" applyNumberFormat="1" applyFont="1" applyFill="1" applyAlignment="1">
      <alignment horizontal="right" vertical="center"/>
    </xf>
    <xf numFmtId="165" fontId="99" fillId="2" borderId="30" xfId="0" applyNumberFormat="1" applyFont="1" applyFill="1" applyBorder="1" applyAlignment="1">
      <alignment horizontal="right" vertical="center"/>
    </xf>
    <xf numFmtId="0" fontId="31" fillId="2" borderId="0" xfId="0" applyFont="1" applyFill="1" applyBorder="1" applyAlignment="1" applyProtection="1">
      <alignment vertical="center"/>
    </xf>
    <xf numFmtId="0" fontId="9" fillId="2" borderId="0" xfId="0" applyFont="1" applyFill="1" applyBorder="1" applyAlignment="1" applyProtection="1">
      <alignment horizontal="left" vertical="center" wrapText="1"/>
    </xf>
    <xf numFmtId="0" fontId="13" fillId="2" borderId="35" xfId="0" applyNumberFormat="1" applyFont="1" applyFill="1" applyBorder="1" applyAlignment="1">
      <alignment horizontal="center"/>
    </xf>
    <xf numFmtId="41" fontId="9" fillId="2" borderId="35" xfId="0" applyNumberFormat="1" applyFont="1" applyFill="1" applyBorder="1" applyAlignment="1">
      <alignment horizontal="center" vertical="center" wrapText="1"/>
    </xf>
    <xf numFmtId="0" fontId="9" fillId="2" borderId="0" xfId="0" applyNumberFormat="1" applyFont="1" applyFill="1" applyBorder="1" applyAlignment="1" applyProtection="1">
      <alignment horizontal="left" vertical="top"/>
    </xf>
    <xf numFmtId="41" fontId="8" fillId="2" borderId="0" xfId="0" applyNumberFormat="1" applyFont="1" applyFill="1" applyBorder="1"/>
    <xf numFmtId="176" fontId="6" fillId="2" borderId="0" xfId="0" applyNumberFormat="1" applyFont="1" applyFill="1"/>
    <xf numFmtId="176" fontId="8" fillId="2" borderId="0" xfId="0" applyNumberFormat="1" applyFont="1" applyFill="1" applyBorder="1"/>
    <xf numFmtId="176" fontId="8" fillId="2" borderId="0" xfId="0" applyNumberFormat="1" applyFont="1" applyFill="1"/>
    <xf numFmtId="0" fontId="31" fillId="2" borderId="0" xfId="0" applyFont="1" applyFill="1" applyBorder="1" applyAlignment="1" applyProtection="1">
      <alignment horizontal="left" vertical="center" wrapText="1"/>
    </xf>
    <xf numFmtId="0" fontId="31" fillId="2" borderId="0" xfId="0" applyNumberFormat="1" applyFont="1" applyFill="1" applyBorder="1" applyAlignment="1" applyProtection="1">
      <alignment horizontal="center" vertical="center" wrapText="1"/>
    </xf>
    <xf numFmtId="42" fontId="31" fillId="2" borderId="0" xfId="0" applyNumberFormat="1" applyFont="1" applyFill="1" applyBorder="1" applyAlignment="1"/>
    <xf numFmtId="0" fontId="36" fillId="2" borderId="35" xfId="0" applyNumberFormat="1" applyFont="1" applyFill="1" applyBorder="1" applyAlignment="1">
      <alignment horizontal="center"/>
    </xf>
    <xf numFmtId="0" fontId="69" fillId="2" borderId="0" xfId="0" applyFont="1" applyFill="1" applyBorder="1" applyAlignment="1">
      <alignment horizontal="center" wrapText="1"/>
    </xf>
    <xf numFmtId="0" fontId="69" fillId="2" borderId="0" xfId="0" applyFont="1" applyFill="1"/>
    <xf numFmtId="165" fontId="31" fillId="2" borderId="0" xfId="0" applyNumberFormat="1" applyFont="1" applyFill="1" applyBorder="1" applyAlignment="1" applyProtection="1">
      <alignment horizontal="left" vertical="top"/>
    </xf>
    <xf numFmtId="165" fontId="70" fillId="2" borderId="22" xfId="0" applyNumberFormat="1" applyFont="1" applyFill="1" applyBorder="1"/>
    <xf numFmtId="165" fontId="71" fillId="2" borderId="20" xfId="0" applyNumberFormat="1" applyFont="1" applyFill="1" applyBorder="1" applyAlignment="1">
      <alignment horizontal="right"/>
    </xf>
    <xf numFmtId="165" fontId="71" fillId="2" borderId="50" xfId="0" applyNumberFormat="1" applyFont="1" applyFill="1" applyBorder="1" applyAlignment="1">
      <alignment horizontal="right"/>
    </xf>
    <xf numFmtId="165" fontId="71" fillId="2" borderId="0" xfId="0" applyNumberFormat="1" applyFont="1" applyFill="1" applyBorder="1"/>
    <xf numFmtId="165" fontId="70" fillId="2" borderId="35" xfId="0" applyNumberFormat="1" applyFont="1" applyFill="1" applyBorder="1"/>
    <xf numFmtId="0" fontId="31" fillId="2" borderId="0" xfId="0" applyNumberFormat="1" applyFont="1" applyFill="1" applyBorder="1" applyAlignment="1" applyProtection="1">
      <alignment horizontal="left" vertical="top"/>
    </xf>
    <xf numFmtId="165" fontId="31" fillId="2" borderId="0" xfId="0" applyNumberFormat="1" applyFont="1" applyFill="1"/>
    <xf numFmtId="3" fontId="70" fillId="2" borderId="35" xfId="0" applyNumberFormat="1" applyFont="1" applyFill="1" applyBorder="1"/>
    <xf numFmtId="3" fontId="71" fillId="2" borderId="0" xfId="0" applyNumberFormat="1" applyFont="1" applyFill="1" applyBorder="1"/>
    <xf numFmtId="3" fontId="71" fillId="2" borderId="30" xfId="0" applyNumberFormat="1" applyFont="1" applyFill="1" applyBorder="1"/>
    <xf numFmtId="165" fontId="36" fillId="2" borderId="0" xfId="0" applyNumberFormat="1" applyFont="1" applyFill="1"/>
    <xf numFmtId="165" fontId="36" fillId="2" borderId="35" xfId="0" applyNumberFormat="1" applyFont="1" applyFill="1" applyBorder="1"/>
    <xf numFmtId="165" fontId="31" fillId="2" borderId="0" xfId="0" applyNumberFormat="1" applyFont="1" applyFill="1" applyBorder="1"/>
    <xf numFmtId="165" fontId="31" fillId="2" borderId="30" xfId="0" applyNumberFormat="1" applyFont="1" applyFill="1" applyBorder="1"/>
    <xf numFmtId="165" fontId="36" fillId="2" borderId="0" xfId="0" applyNumberFormat="1" applyFont="1" applyFill="1" applyBorder="1"/>
    <xf numFmtId="173" fontId="31" fillId="2" borderId="0" xfId="0" applyNumberFormat="1" applyFont="1" applyFill="1"/>
    <xf numFmtId="0" fontId="71" fillId="2" borderId="0" xfId="0" applyFont="1" applyFill="1" applyBorder="1"/>
    <xf numFmtId="0" fontId="31" fillId="2" borderId="0" xfId="0" applyFont="1" applyFill="1"/>
    <xf numFmtId="0" fontId="70" fillId="2" borderId="35" xfId="0" applyFont="1" applyFill="1" applyBorder="1"/>
    <xf numFmtId="0" fontId="71" fillId="2" borderId="30" xfId="0" applyFont="1" applyFill="1" applyBorder="1"/>
    <xf numFmtId="41" fontId="71" fillId="2" borderId="0" xfId="0" applyNumberFormat="1" applyFont="1" applyFill="1" applyBorder="1"/>
    <xf numFmtId="176" fontId="31" fillId="2" borderId="0" xfId="0" applyNumberFormat="1" applyFont="1" applyFill="1"/>
    <xf numFmtId="3" fontId="71" fillId="2" borderId="0" xfId="1" applyNumberFormat="1" applyFont="1" applyFill="1" applyBorder="1"/>
    <xf numFmtId="3" fontId="71" fillId="2" borderId="30" xfId="1" applyNumberFormat="1" applyFont="1" applyFill="1" applyBorder="1"/>
    <xf numFmtId="176" fontId="71" fillId="2" borderId="0" xfId="0" applyNumberFormat="1" applyFont="1" applyFill="1" applyBorder="1"/>
    <xf numFmtId="176" fontId="71" fillId="2" borderId="0" xfId="0" applyNumberFormat="1" applyFont="1" applyFill="1"/>
    <xf numFmtId="0" fontId="31" fillId="2" borderId="0" xfId="0" applyFont="1" applyFill="1" applyBorder="1"/>
    <xf numFmtId="165" fontId="70" fillId="2" borderId="32" xfId="0" applyNumberFormat="1" applyFont="1" applyFill="1" applyBorder="1"/>
    <xf numFmtId="165" fontId="71" fillId="2" borderId="55" xfId="0" applyNumberFormat="1" applyFont="1" applyFill="1" applyBorder="1"/>
    <xf numFmtId="165" fontId="71" fillId="2" borderId="33" xfId="0" applyNumberFormat="1" applyFont="1" applyFill="1" applyBorder="1"/>
    <xf numFmtId="165" fontId="67" fillId="2" borderId="35" xfId="0" applyNumberFormat="1" applyFont="1" applyFill="1" applyBorder="1"/>
    <xf numFmtId="165" fontId="18" fillId="2" borderId="30" xfId="0" applyNumberFormat="1" applyFont="1" applyFill="1" applyBorder="1"/>
    <xf numFmtId="165" fontId="31" fillId="2" borderId="0" xfId="0" applyNumberFormat="1" applyFont="1" applyFill="1" applyAlignment="1">
      <alignment vertical="center"/>
    </xf>
    <xf numFmtId="0" fontId="9" fillId="2" borderId="0" xfId="0" applyFont="1" applyFill="1" applyBorder="1" applyAlignment="1" applyProtection="1">
      <alignment horizontal="center" vertical="center" wrapText="1"/>
    </xf>
    <xf numFmtId="0" fontId="9" fillId="2" borderId="2" xfId="0" applyNumberFormat="1" applyFont="1" applyFill="1" applyBorder="1" applyAlignment="1" applyProtection="1">
      <alignment horizontal="left" vertical="top"/>
    </xf>
    <xf numFmtId="41" fontId="6" fillId="2" borderId="0" xfId="0" applyNumberFormat="1" applyFont="1" applyFill="1" applyBorder="1"/>
    <xf numFmtId="9" fontId="8" fillId="2" borderId="0" xfId="11" applyFont="1" applyFill="1" applyBorder="1"/>
    <xf numFmtId="0" fontId="31" fillId="2" borderId="0" xfId="0" applyFont="1" applyFill="1" applyBorder="1" applyAlignment="1" applyProtection="1">
      <alignment vertical="center" wrapText="1"/>
    </xf>
    <xf numFmtId="14" fontId="8" fillId="2" borderId="0" xfId="0" applyNumberFormat="1" applyFont="1" applyFill="1"/>
    <xf numFmtId="0" fontId="31" fillId="2" borderId="0" xfId="0" applyFont="1" applyFill="1" applyBorder="1" applyAlignment="1" applyProtection="1">
      <alignment horizontal="center" vertical="center" wrapText="1"/>
    </xf>
    <xf numFmtId="0" fontId="31" fillId="2" borderId="2" xfId="0" applyNumberFormat="1" applyFont="1" applyFill="1" applyBorder="1" applyAlignment="1" applyProtection="1">
      <alignment horizontal="left" vertical="top"/>
    </xf>
    <xf numFmtId="165" fontId="71" fillId="2" borderId="20" xfId="0" applyNumberFormat="1" applyFont="1" applyFill="1" applyBorder="1"/>
    <xf numFmtId="165" fontId="71" fillId="2" borderId="50" xfId="0" applyNumberFormat="1" applyFont="1" applyFill="1" applyBorder="1"/>
    <xf numFmtId="10" fontId="36" fillId="2" borderId="35" xfId="0" applyNumberFormat="1" applyFont="1" applyFill="1" applyBorder="1"/>
    <xf numFmtId="0" fontId="36" fillId="2" borderId="35" xfId="0" applyFont="1" applyFill="1" applyBorder="1"/>
    <xf numFmtId="0" fontId="69" fillId="2" borderId="0" xfId="0" applyFont="1" applyFill="1" applyBorder="1"/>
    <xf numFmtId="0" fontId="69" fillId="2" borderId="30" xfId="0" applyFont="1" applyFill="1" applyBorder="1"/>
    <xf numFmtId="41" fontId="69" fillId="2" borderId="0" xfId="0" applyNumberFormat="1" applyFont="1" applyFill="1" applyBorder="1"/>
    <xf numFmtId="41" fontId="31" fillId="2" borderId="0" xfId="0" applyNumberFormat="1" applyFont="1" applyFill="1" applyBorder="1"/>
    <xf numFmtId="41" fontId="70" fillId="2" borderId="35" xfId="0" applyNumberFormat="1" applyFont="1" applyFill="1" applyBorder="1"/>
    <xf numFmtId="41" fontId="71" fillId="2" borderId="30" xfId="0" applyNumberFormat="1" applyFont="1" applyFill="1" applyBorder="1"/>
    <xf numFmtId="0" fontId="31" fillId="2" borderId="0" xfId="0" applyFont="1" applyFill="1" applyBorder="1" applyAlignment="1" applyProtection="1">
      <alignment horizontal="left" vertical="top" wrapText="1"/>
    </xf>
    <xf numFmtId="9" fontId="71" fillId="2" borderId="0" xfId="11" applyFont="1" applyFill="1" applyBorder="1"/>
    <xf numFmtId="0" fontId="70" fillId="2" borderId="0" xfId="0" applyFont="1" applyFill="1"/>
    <xf numFmtId="0" fontId="31" fillId="2" borderId="0" xfId="0" applyNumberFormat="1" applyFont="1" applyFill="1" applyBorder="1" applyAlignment="1" applyProtection="1">
      <alignment horizontal="left" vertical="center"/>
    </xf>
    <xf numFmtId="165" fontId="71" fillId="2" borderId="0" xfId="0" applyNumberFormat="1" applyFont="1" applyFill="1" applyBorder="1" applyAlignment="1">
      <alignment vertical="center"/>
    </xf>
    <xf numFmtId="165" fontId="71" fillId="2" borderId="0" xfId="0" applyNumberFormat="1" applyFont="1" applyFill="1" applyAlignment="1">
      <alignment vertical="center"/>
    </xf>
    <xf numFmtId="165" fontId="49" fillId="2" borderId="0" xfId="0" applyNumberFormat="1" applyFont="1" applyFill="1" applyBorder="1" applyAlignment="1">
      <alignment vertical="center"/>
    </xf>
    <xf numFmtId="165" fontId="80" fillId="2" borderId="0" xfId="0" applyNumberFormat="1" applyFont="1" applyFill="1" applyBorder="1" applyAlignment="1">
      <alignment vertical="center"/>
    </xf>
    <xf numFmtId="0" fontId="80" fillId="2" borderId="0" xfId="0" applyNumberFormat="1" applyFont="1" applyFill="1" applyBorder="1" applyAlignment="1" applyProtection="1">
      <alignment horizontal="left" vertical="center"/>
    </xf>
    <xf numFmtId="165" fontId="49" fillId="2" borderId="0" xfId="0" applyNumberFormat="1" applyFont="1" applyFill="1" applyAlignment="1">
      <alignment vertical="center"/>
    </xf>
    <xf numFmtId="0" fontId="80" fillId="2" borderId="0" xfId="0" applyFont="1" applyFill="1" applyAlignment="1">
      <alignment vertical="center"/>
    </xf>
    <xf numFmtId="165" fontId="31" fillId="2" borderId="0" xfId="0" applyNumberFormat="1" applyFont="1" applyFill="1" applyBorder="1" applyAlignment="1">
      <alignment vertical="center"/>
    </xf>
    <xf numFmtId="0" fontId="95" fillId="2" borderId="0" xfId="0" applyNumberFormat="1" applyFont="1" applyFill="1" applyBorder="1" applyAlignment="1" applyProtection="1">
      <alignment horizontal="left" vertical="center" wrapText="1"/>
    </xf>
    <xf numFmtId="165" fontId="31" fillId="2" borderId="31" xfId="0" applyNumberFormat="1" applyFont="1" applyFill="1" applyBorder="1" applyAlignment="1" applyProtection="1">
      <alignment horizontal="left" vertical="top"/>
    </xf>
    <xf numFmtId="165" fontId="31" fillId="2" borderId="31" xfId="0" applyNumberFormat="1" applyFont="1" applyFill="1" applyBorder="1"/>
    <xf numFmtId="165" fontId="18" fillId="2" borderId="31" xfId="0" applyNumberFormat="1" applyFont="1" applyFill="1" applyBorder="1"/>
    <xf numFmtId="0" fontId="71" fillId="2" borderId="31" xfId="0" applyFont="1" applyFill="1" applyBorder="1"/>
    <xf numFmtId="0" fontId="31" fillId="2" borderId="31" xfId="0" applyFont="1" applyFill="1" applyBorder="1"/>
    <xf numFmtId="0" fontId="88" fillId="2" borderId="31" xfId="0" applyNumberFormat="1" applyFont="1" applyFill="1" applyBorder="1" applyAlignment="1"/>
    <xf numFmtId="0" fontId="31" fillId="2" borderId="31" xfId="0" applyFont="1" applyFill="1" applyBorder="1" applyAlignment="1" applyProtection="1">
      <alignment horizontal="left" vertical="top" wrapText="1"/>
    </xf>
    <xf numFmtId="173" fontId="31" fillId="2" borderId="31" xfId="0" applyNumberFormat="1" applyFont="1" applyFill="1" applyBorder="1"/>
    <xf numFmtId="0" fontId="35" fillId="2" borderId="31" xfId="0" applyFont="1" applyFill="1" applyBorder="1"/>
    <xf numFmtId="176" fontId="31" fillId="2" borderId="31" xfId="0" applyNumberFormat="1" applyFont="1" applyFill="1" applyBorder="1"/>
    <xf numFmtId="0" fontId="31" fillId="2" borderId="34" xfId="0" applyFont="1" applyFill="1" applyBorder="1"/>
    <xf numFmtId="0" fontId="95" fillId="2" borderId="8" xfId="0" applyNumberFormat="1" applyFont="1" applyFill="1" applyBorder="1" applyAlignment="1" applyProtection="1">
      <alignment horizontal="left" vertical="center" wrapText="1"/>
    </xf>
    <xf numFmtId="3" fontId="8" fillId="2" borderId="0" xfId="1" applyNumberFormat="1" applyFont="1" applyFill="1"/>
    <xf numFmtId="165" fontId="35" fillId="2" borderId="0" xfId="0" applyNumberFormat="1" applyFont="1" applyFill="1" applyBorder="1"/>
    <xf numFmtId="41" fontId="35" fillId="2" borderId="0" xfId="0" applyNumberFormat="1" applyFont="1" applyFill="1" applyBorder="1"/>
    <xf numFmtId="176" fontId="35" fillId="2" borderId="0" xfId="0" applyNumberFormat="1" applyFont="1" applyFill="1"/>
    <xf numFmtId="3" fontId="35" fillId="2" borderId="0" xfId="0" applyNumberFormat="1" applyFont="1" applyFill="1"/>
    <xf numFmtId="3" fontId="35" fillId="2" borderId="0" xfId="1" applyNumberFormat="1" applyFont="1" applyFill="1"/>
    <xf numFmtId="176" fontId="35" fillId="2" borderId="0" xfId="0" applyNumberFormat="1" applyFont="1" applyFill="1" applyBorder="1"/>
    <xf numFmtId="0" fontId="18" fillId="2" borderId="0" xfId="0" applyNumberFormat="1" applyFont="1" applyFill="1" applyBorder="1" applyAlignment="1" applyProtection="1">
      <alignment horizontal="center" vertical="center" wrapText="1"/>
    </xf>
    <xf numFmtId="0" fontId="67" fillId="2" borderId="35" xfId="0" applyNumberFormat="1" applyFont="1" applyFill="1" applyBorder="1" applyAlignment="1">
      <alignment horizontal="center"/>
    </xf>
    <xf numFmtId="0" fontId="18" fillId="2" borderId="0" xfId="0" applyNumberFormat="1" applyFont="1" applyFill="1" applyBorder="1" applyAlignment="1">
      <alignment horizontal="center" wrapText="1"/>
    </xf>
    <xf numFmtId="0" fontId="18" fillId="2" borderId="0" xfId="0" applyNumberFormat="1" applyFont="1" applyFill="1" applyAlignment="1">
      <alignment horizontal="center"/>
    </xf>
    <xf numFmtId="0" fontId="31" fillId="2" borderId="0" xfId="0" applyFont="1" applyFill="1" applyAlignment="1">
      <alignment vertical="center"/>
    </xf>
    <xf numFmtId="0" fontId="18" fillId="2" borderId="0" xfId="0" applyNumberFormat="1" applyFont="1" applyFill="1" applyBorder="1" applyAlignment="1" applyProtection="1">
      <alignment horizontal="left" vertical="center"/>
    </xf>
    <xf numFmtId="165" fontId="18" fillId="2" borderId="0" xfId="0" applyNumberFormat="1" applyFont="1" applyFill="1" applyAlignment="1">
      <alignment vertical="center"/>
    </xf>
    <xf numFmtId="165" fontId="80" fillId="2" borderId="0" xfId="0" applyNumberFormat="1" applyFont="1" applyFill="1" applyAlignment="1">
      <alignment vertical="center"/>
    </xf>
    <xf numFmtId="176" fontId="11" fillId="2" borderId="0" xfId="0" applyNumberFormat="1" applyFont="1" applyFill="1"/>
    <xf numFmtId="41" fontId="18" fillId="2" borderId="8" xfId="0" applyNumberFormat="1" applyFont="1" applyFill="1" applyBorder="1" applyAlignment="1">
      <alignment horizontal="center" vertical="center" wrapText="1"/>
    </xf>
    <xf numFmtId="41" fontId="18" fillId="2" borderId="14" xfId="0" applyNumberFormat="1" applyFont="1" applyFill="1" applyBorder="1" applyAlignment="1">
      <alignment horizontal="center" vertical="center" wrapText="1"/>
    </xf>
    <xf numFmtId="0" fontId="8" fillId="2" borderId="0" xfId="0" applyNumberFormat="1" applyFont="1" applyFill="1" applyBorder="1" applyAlignment="1">
      <alignment horizontal="center" wrapText="1"/>
    </xf>
    <xf numFmtId="165" fontId="14" fillId="2" borderId="0" xfId="0" applyNumberFormat="1" applyFont="1" applyFill="1" applyAlignment="1">
      <alignment vertical="center"/>
    </xf>
    <xf numFmtId="165" fontId="36" fillId="2" borderId="0" xfId="0" applyNumberFormat="1" applyFont="1" applyFill="1" applyBorder="1" applyAlignment="1">
      <alignment vertical="center"/>
    </xf>
    <xf numFmtId="165" fontId="36" fillId="2" borderId="0" xfId="0" applyNumberFormat="1" applyFont="1" applyFill="1" applyAlignment="1">
      <alignment vertical="center"/>
    </xf>
    <xf numFmtId="176" fontId="70" fillId="2" borderId="0" xfId="0" applyNumberFormat="1" applyFont="1" applyFill="1" applyBorder="1"/>
    <xf numFmtId="176" fontId="70" fillId="2" borderId="0" xfId="0" applyNumberFormat="1" applyFont="1" applyFill="1"/>
    <xf numFmtId="178" fontId="31" fillId="2" borderId="0" xfId="0" applyNumberFormat="1" applyFont="1" applyFill="1" applyBorder="1"/>
    <xf numFmtId="178" fontId="31" fillId="2" borderId="30" xfId="0" applyNumberFormat="1" applyFont="1" applyFill="1" applyBorder="1"/>
    <xf numFmtId="41" fontId="36" fillId="2" borderId="35" xfId="0" applyNumberFormat="1" applyFont="1" applyFill="1" applyBorder="1"/>
    <xf numFmtId="41" fontId="8" fillId="2" borderId="0" xfId="0" applyNumberFormat="1" applyFont="1" applyFill="1"/>
    <xf numFmtId="177" fontId="8" fillId="2" borderId="0" xfId="0" applyNumberFormat="1" applyFont="1" applyFill="1" applyBorder="1"/>
    <xf numFmtId="171" fontId="8" fillId="2" borderId="0" xfId="1" applyNumberFormat="1" applyFont="1" applyFill="1" applyBorder="1"/>
    <xf numFmtId="10" fontId="8" fillId="2" borderId="0" xfId="11" applyNumberFormat="1" applyFont="1" applyFill="1" applyBorder="1"/>
    <xf numFmtId="0" fontId="8" fillId="2" borderId="0" xfId="0" applyFont="1" applyFill="1" applyBorder="1" applyAlignment="1">
      <alignment vertical="center"/>
    </xf>
    <xf numFmtId="165" fontId="102" fillId="2" borderId="0" xfId="0" applyNumberFormat="1" applyFont="1" applyFill="1" applyBorder="1" applyAlignment="1">
      <alignment vertical="center"/>
    </xf>
    <xf numFmtId="165" fontId="102" fillId="2" borderId="0" xfId="0" applyNumberFormat="1" applyFont="1" applyFill="1" applyAlignment="1">
      <alignment vertical="center"/>
    </xf>
    <xf numFmtId="0" fontId="103" fillId="2" borderId="0" xfId="0" applyNumberFormat="1" applyFont="1" applyFill="1" applyBorder="1" applyAlignment="1" applyProtection="1">
      <alignment horizontal="left" vertical="center"/>
    </xf>
    <xf numFmtId="0" fontId="104" fillId="2" borderId="0" xfId="0" applyNumberFormat="1" applyFont="1" applyFill="1" applyBorder="1" applyAlignment="1" applyProtection="1">
      <alignment horizontal="left" vertical="center"/>
    </xf>
    <xf numFmtId="165" fontId="104" fillId="2" borderId="0" xfId="0" applyNumberFormat="1" applyFont="1" applyFill="1" applyBorder="1" applyAlignment="1">
      <alignment vertical="center"/>
    </xf>
    <xf numFmtId="165" fontId="104" fillId="2" borderId="0" xfId="0" applyNumberFormat="1" applyFont="1" applyFill="1" applyAlignment="1">
      <alignment vertical="center"/>
    </xf>
    <xf numFmtId="165" fontId="106" fillId="2" borderId="0" xfId="0" applyNumberFormat="1" applyFont="1" applyFill="1"/>
    <xf numFmtId="41" fontId="71" fillId="2" borderId="0" xfId="0" applyNumberFormat="1" applyFont="1" applyFill="1" applyBorder="1" applyAlignment="1">
      <alignment vertical="center"/>
    </xf>
    <xf numFmtId="0" fontId="12" fillId="2" borderId="0" xfId="0" applyFont="1" applyFill="1" applyBorder="1" applyAlignment="1"/>
    <xf numFmtId="165" fontId="31" fillId="3" borderId="0" xfId="0" applyNumberFormat="1" applyFont="1" applyFill="1"/>
    <xf numFmtId="165" fontId="31" fillId="3" borderId="0" xfId="0" applyNumberFormat="1" applyFont="1" applyFill="1" applyBorder="1"/>
    <xf numFmtId="165" fontId="31" fillId="3" borderId="30" xfId="0" applyNumberFormat="1" applyFont="1" applyFill="1" applyBorder="1"/>
    <xf numFmtId="0" fontId="18" fillId="3" borderId="0" xfId="0" applyFont="1" applyFill="1" applyAlignment="1">
      <alignment vertical="center"/>
    </xf>
    <xf numFmtId="0" fontId="18" fillId="3" borderId="0" xfId="0" applyFont="1" applyFill="1" applyBorder="1" applyAlignment="1">
      <alignment vertical="center"/>
    </xf>
    <xf numFmtId="165" fontId="67" fillId="3" borderId="35" xfId="0" applyNumberFormat="1" applyFont="1" applyFill="1" applyBorder="1" applyAlignment="1">
      <alignment vertical="center"/>
    </xf>
    <xf numFmtId="165" fontId="18" fillId="3" borderId="0" xfId="0" applyNumberFormat="1" applyFont="1" applyFill="1" applyBorder="1" applyAlignment="1">
      <alignment vertical="center"/>
    </xf>
    <xf numFmtId="165" fontId="18" fillId="3" borderId="30" xfId="0" applyNumberFormat="1" applyFont="1" applyFill="1" applyBorder="1" applyAlignment="1">
      <alignment vertical="center"/>
    </xf>
    <xf numFmtId="165" fontId="70" fillId="3" borderId="35" xfId="0" applyNumberFormat="1" applyFont="1" applyFill="1" applyBorder="1"/>
    <xf numFmtId="165" fontId="71" fillId="3" borderId="0" xfId="0" applyNumberFormat="1" applyFont="1" applyFill="1" applyBorder="1"/>
    <xf numFmtId="165" fontId="71" fillId="3" borderId="30" xfId="0" applyNumberFormat="1" applyFont="1" applyFill="1" applyBorder="1"/>
    <xf numFmtId="165" fontId="18" fillId="3" borderId="0" xfId="0" applyNumberFormat="1" applyFont="1" applyFill="1" applyBorder="1" applyAlignment="1" applyProtection="1">
      <alignment horizontal="left" vertical="center"/>
    </xf>
    <xf numFmtId="165" fontId="104" fillId="3" borderId="0" xfId="0" applyNumberFormat="1" applyFont="1" applyFill="1" applyBorder="1" applyAlignment="1" applyProtection="1">
      <alignment horizontal="left" vertical="center"/>
    </xf>
    <xf numFmtId="165" fontId="105" fillId="3" borderId="35" xfId="0" applyNumberFormat="1" applyFont="1" applyFill="1" applyBorder="1" applyAlignment="1">
      <alignment vertical="center"/>
    </xf>
    <xf numFmtId="165" fontId="104" fillId="3" borderId="0" xfId="0" applyNumberFormat="1" applyFont="1" applyFill="1" applyBorder="1" applyAlignment="1">
      <alignment vertical="center"/>
    </xf>
    <xf numFmtId="165" fontId="104" fillId="3" borderId="30" xfId="0" applyNumberFormat="1" applyFont="1" applyFill="1" applyBorder="1" applyAlignment="1">
      <alignment vertical="center"/>
    </xf>
    <xf numFmtId="165" fontId="88" fillId="2" borderId="0" xfId="0" applyNumberFormat="1" applyFont="1" applyFill="1"/>
    <xf numFmtId="0" fontId="31" fillId="3" borderId="0" xfId="0" applyFont="1" applyFill="1" applyAlignment="1">
      <alignment vertical="center"/>
    </xf>
    <xf numFmtId="165" fontId="70" fillId="3" borderId="35" xfId="0" applyNumberFormat="1" applyFont="1" applyFill="1" applyBorder="1" applyAlignment="1">
      <alignment vertical="center"/>
    </xf>
    <xf numFmtId="165" fontId="71" fillId="3" borderId="0" xfId="0" applyNumberFormat="1" applyFont="1" applyFill="1" applyBorder="1" applyAlignment="1">
      <alignment vertical="center"/>
    </xf>
    <xf numFmtId="165" fontId="71" fillId="3" borderId="30" xfId="0" applyNumberFormat="1" applyFont="1" applyFill="1" applyBorder="1" applyAlignment="1">
      <alignment vertical="center"/>
    </xf>
    <xf numFmtId="165" fontId="31" fillId="3" borderId="0" xfId="0" applyNumberFormat="1" applyFont="1" applyFill="1" applyAlignment="1">
      <alignment vertical="center"/>
    </xf>
    <xf numFmtId="165" fontId="36" fillId="3" borderId="35" xfId="0" applyNumberFormat="1" applyFont="1" applyFill="1" applyBorder="1" applyAlignment="1">
      <alignment vertical="center"/>
    </xf>
    <xf numFmtId="165" fontId="31" fillId="3" borderId="0" xfId="0" applyNumberFormat="1" applyFont="1" applyFill="1" applyBorder="1" applyAlignment="1">
      <alignment vertical="center"/>
    </xf>
    <xf numFmtId="165" fontId="31" fillId="3" borderId="30" xfId="0" applyNumberFormat="1" applyFont="1" applyFill="1" applyBorder="1" applyAlignment="1">
      <alignment vertical="center"/>
    </xf>
    <xf numFmtId="165" fontId="18" fillId="3" borderId="0" xfId="0" applyNumberFormat="1" applyFont="1" applyFill="1" applyAlignment="1">
      <alignment vertical="center"/>
    </xf>
    <xf numFmtId="165" fontId="71" fillId="3" borderId="0" xfId="0" applyNumberFormat="1" applyFont="1" applyFill="1" applyBorder="1" applyAlignment="1">
      <alignment horizontal="right"/>
    </xf>
    <xf numFmtId="165" fontId="71" fillId="3" borderId="30" xfId="0" applyNumberFormat="1" applyFont="1" applyFill="1" applyBorder="1" applyAlignment="1">
      <alignment horizontal="right"/>
    </xf>
    <xf numFmtId="165" fontId="80" fillId="3" borderId="0" xfId="0" applyNumberFormat="1" applyFont="1" applyFill="1" applyBorder="1" applyAlignment="1" applyProtection="1">
      <alignment horizontal="left" vertical="center"/>
    </xf>
    <xf numFmtId="165" fontId="101" fillId="3" borderId="35" xfId="0" applyNumberFormat="1" applyFont="1" applyFill="1" applyBorder="1" applyAlignment="1">
      <alignment vertical="center"/>
    </xf>
    <xf numFmtId="165" fontId="80" fillId="3" borderId="0" xfId="0" applyNumberFormat="1" applyFont="1" applyFill="1" applyBorder="1" applyAlignment="1">
      <alignment vertical="center"/>
    </xf>
    <xf numFmtId="165" fontId="80" fillId="3" borderId="30" xfId="0" applyNumberFormat="1" applyFont="1" applyFill="1" applyBorder="1" applyAlignment="1">
      <alignment vertical="center"/>
    </xf>
    <xf numFmtId="0" fontId="88" fillId="2" borderId="0" xfId="0" applyNumberFormat="1" applyFont="1" applyFill="1" applyBorder="1"/>
    <xf numFmtId="165" fontId="31" fillId="3" borderId="31" xfId="0" applyNumberFormat="1" applyFont="1" applyFill="1" applyBorder="1" applyAlignment="1">
      <alignment vertical="center"/>
    </xf>
    <xf numFmtId="165" fontId="18" fillId="3" borderId="31" xfId="0" applyNumberFormat="1" applyFont="1" applyFill="1" applyBorder="1"/>
    <xf numFmtId="165" fontId="67" fillId="3" borderId="35" xfId="0" applyNumberFormat="1" applyFont="1" applyFill="1" applyBorder="1"/>
    <xf numFmtId="165" fontId="18" fillId="3" borderId="0" xfId="0" applyNumberFormat="1" applyFont="1" applyFill="1" applyBorder="1" applyAlignment="1">
      <alignment horizontal="right"/>
    </xf>
    <xf numFmtId="165" fontId="18" fillId="3" borderId="30" xfId="0" applyNumberFormat="1" applyFont="1" applyFill="1" applyBorder="1" applyAlignment="1">
      <alignment horizontal="right"/>
    </xf>
    <xf numFmtId="165" fontId="18" fillId="3" borderId="0" xfId="0" applyNumberFormat="1" applyFont="1" applyFill="1" applyBorder="1"/>
    <xf numFmtId="165" fontId="18" fillId="3" borderId="30" xfId="0" applyNumberFormat="1" applyFont="1" applyFill="1" applyBorder="1"/>
    <xf numFmtId="165" fontId="88" fillId="2" borderId="31" xfId="0" applyNumberFormat="1" applyFont="1" applyFill="1" applyBorder="1"/>
    <xf numFmtId="165" fontId="80" fillId="3" borderId="31" xfId="0" applyNumberFormat="1" applyFont="1" applyFill="1" applyBorder="1" applyAlignment="1" applyProtection="1">
      <alignment horizontal="left" vertical="center"/>
    </xf>
    <xf numFmtId="165" fontId="98" fillId="3" borderId="35" xfId="0" applyNumberFormat="1" applyFont="1" applyFill="1" applyBorder="1" applyAlignment="1">
      <alignment vertical="center"/>
    </xf>
    <xf numFmtId="165" fontId="49" fillId="3" borderId="0" xfId="0" applyNumberFormat="1" applyFont="1" applyFill="1" applyBorder="1" applyAlignment="1">
      <alignment vertical="center"/>
    </xf>
    <xf numFmtId="165" fontId="49" fillId="3" borderId="30" xfId="0" applyNumberFormat="1" applyFont="1" applyFill="1" applyBorder="1" applyAlignment="1">
      <alignment vertical="center"/>
    </xf>
    <xf numFmtId="0" fontId="18" fillId="3" borderId="31" xfId="0" applyFont="1" applyFill="1" applyBorder="1" applyAlignment="1">
      <alignment vertical="center"/>
    </xf>
    <xf numFmtId="0" fontId="79" fillId="2" borderId="8" xfId="0" applyNumberFormat="1" applyFont="1" applyFill="1" applyBorder="1" applyAlignment="1" applyProtection="1">
      <alignment horizontal="left" vertical="center" wrapText="1"/>
    </xf>
    <xf numFmtId="165" fontId="88" fillId="2" borderId="31" xfId="0" applyNumberFormat="1" applyFont="1" applyFill="1" applyBorder="1" applyAlignment="1">
      <alignment vertical="center"/>
    </xf>
    <xf numFmtId="165" fontId="31" fillId="3" borderId="31" xfId="0" applyNumberFormat="1" applyFont="1" applyFill="1" applyBorder="1"/>
    <xf numFmtId="0" fontId="31" fillId="3" borderId="31" xfId="0" applyFont="1" applyFill="1" applyBorder="1"/>
    <xf numFmtId="0" fontId="18" fillId="3" borderId="71" xfId="0" applyFont="1" applyFill="1" applyBorder="1"/>
    <xf numFmtId="165" fontId="70" fillId="3" borderId="71" xfId="0" applyNumberFormat="1" applyFont="1" applyFill="1" applyBorder="1" applyAlignment="1">
      <alignment horizontal="right"/>
    </xf>
    <xf numFmtId="165" fontId="18" fillId="3" borderId="71" xfId="0" applyNumberFormat="1" applyFont="1" applyFill="1" applyBorder="1" applyAlignment="1">
      <alignment horizontal="right" wrapText="1"/>
    </xf>
    <xf numFmtId="165" fontId="18" fillId="3" borderId="72" xfId="0" applyNumberFormat="1" applyFont="1" applyFill="1" applyBorder="1" applyAlignment="1">
      <alignment horizontal="right" wrapText="1"/>
    </xf>
    <xf numFmtId="0" fontId="49" fillId="3" borderId="0" xfId="0" applyFont="1" applyFill="1" applyAlignment="1">
      <alignment horizontal="left" wrapText="1"/>
    </xf>
    <xf numFmtId="165" fontId="98" fillId="3" borderId="0" xfId="0" applyNumberFormat="1" applyFont="1" applyFill="1" applyBorder="1" applyAlignment="1">
      <alignment horizontal="right" wrapText="1"/>
    </xf>
    <xf numFmtId="165" fontId="49" fillId="3" borderId="0" xfId="0" applyNumberFormat="1" applyFont="1" applyFill="1" applyBorder="1" applyAlignment="1">
      <alignment horizontal="right" wrapText="1"/>
    </xf>
    <xf numFmtId="165" fontId="49" fillId="3" borderId="30" xfId="0" applyNumberFormat="1" applyFont="1" applyFill="1" applyBorder="1" applyAlignment="1">
      <alignment horizontal="right" wrapText="1"/>
    </xf>
    <xf numFmtId="165" fontId="98" fillId="3" borderId="0" xfId="0" applyNumberFormat="1" applyFont="1" applyFill="1" applyBorder="1" applyAlignment="1">
      <alignment horizontal="right"/>
    </xf>
    <xf numFmtId="165" fontId="67" fillId="3" borderId="71" xfId="0" applyNumberFormat="1" applyFont="1" applyFill="1" applyBorder="1" applyAlignment="1">
      <alignment horizontal="right" wrapText="1"/>
    </xf>
    <xf numFmtId="0" fontId="49" fillId="3" borderId="0" xfId="0" applyFont="1" applyFill="1"/>
    <xf numFmtId="0" fontId="71" fillId="3" borderId="0" xfId="0" applyFont="1" applyFill="1"/>
    <xf numFmtId="165" fontId="70" fillId="3" borderId="0" xfId="0" applyNumberFormat="1" applyFont="1" applyFill="1" applyBorder="1" applyAlignment="1">
      <alignment horizontal="right" wrapText="1"/>
    </xf>
    <xf numFmtId="165" fontId="71" fillId="3" borderId="0" xfId="0" applyNumberFormat="1" applyFont="1" applyFill="1" applyBorder="1" applyAlignment="1">
      <alignment horizontal="right" wrapText="1"/>
    </xf>
    <xf numFmtId="165" fontId="71" fillId="3" borderId="30" xfId="0" applyNumberFormat="1" applyFont="1" applyFill="1" applyBorder="1" applyAlignment="1">
      <alignment horizontal="right" wrapText="1"/>
    </xf>
    <xf numFmtId="0" fontId="71" fillId="3" borderId="73" xfId="0" applyFont="1" applyFill="1" applyBorder="1"/>
    <xf numFmtId="165" fontId="70" fillId="3" borderId="73" xfId="0" applyNumberFormat="1" applyFont="1" applyFill="1" applyBorder="1" applyAlignment="1">
      <alignment horizontal="right" wrapText="1"/>
    </xf>
    <xf numFmtId="165" fontId="71" fillId="3" borderId="73" xfId="0" applyNumberFormat="1" applyFont="1" applyFill="1" applyBorder="1" applyAlignment="1">
      <alignment horizontal="right" wrapText="1"/>
    </xf>
    <xf numFmtId="165" fontId="71" fillId="3" borderId="74" xfId="0" applyNumberFormat="1" applyFont="1" applyFill="1" applyBorder="1" applyAlignment="1">
      <alignment horizontal="right" wrapText="1"/>
    </xf>
    <xf numFmtId="165" fontId="18" fillId="3" borderId="0" xfId="0" applyNumberFormat="1" applyFont="1" applyFill="1"/>
    <xf numFmtId="165" fontId="70" fillId="3" borderId="0" xfId="0" applyNumberFormat="1" applyFont="1" applyFill="1" applyBorder="1"/>
    <xf numFmtId="165" fontId="71" fillId="3" borderId="0" xfId="0" applyNumberFormat="1" applyFont="1" applyFill="1" applyAlignment="1">
      <alignment horizontal="right"/>
    </xf>
    <xf numFmtId="165" fontId="71" fillId="3" borderId="0" xfId="0" applyNumberFormat="1" applyFont="1" applyFill="1"/>
    <xf numFmtId="173" fontId="35" fillId="2" borderId="0" xfId="0" applyNumberFormat="1" applyFont="1" applyFill="1" applyBorder="1" applyAlignment="1">
      <alignment vertical="center" wrapText="1"/>
    </xf>
    <xf numFmtId="173" fontId="33" fillId="2" borderId="0" xfId="0" applyNumberFormat="1" applyFont="1" applyFill="1" applyBorder="1" applyAlignment="1">
      <alignment horizontal="center" vertical="center" wrapText="1"/>
    </xf>
    <xf numFmtId="173" fontId="35" fillId="2" borderId="0" xfId="0" applyNumberFormat="1" applyFont="1" applyFill="1" applyBorder="1" applyAlignment="1">
      <alignment horizontal="center" vertical="center" wrapText="1"/>
    </xf>
    <xf numFmtId="173" fontId="33" fillId="2" borderId="0" xfId="0" applyNumberFormat="1" applyFont="1" applyFill="1" applyBorder="1" applyAlignment="1">
      <alignment horizontal="center" vertical="center"/>
    </xf>
    <xf numFmtId="0" fontId="18" fillId="2" borderId="39" xfId="0" applyNumberFormat="1" applyFont="1" applyFill="1" applyBorder="1" applyAlignment="1">
      <alignment horizontal="center" vertical="center"/>
    </xf>
    <xf numFmtId="165" fontId="67" fillId="2" borderId="56" xfId="0" applyNumberFormat="1" applyFont="1" applyFill="1" applyBorder="1"/>
    <xf numFmtId="165" fontId="67" fillId="2" borderId="60" xfId="0" applyNumberFormat="1" applyFont="1" applyFill="1" applyBorder="1"/>
    <xf numFmtId="165" fontId="67" fillId="2" borderId="39" xfId="0" applyNumberFormat="1" applyFont="1" applyFill="1" applyBorder="1"/>
    <xf numFmtId="165" fontId="67" fillId="2" borderId="39" xfId="0" applyNumberFormat="1" applyFont="1" applyFill="1" applyBorder="1" applyAlignment="1">
      <alignment horizontal="right"/>
    </xf>
    <xf numFmtId="165" fontId="67" fillId="2" borderId="60" xfId="0" applyNumberFormat="1" applyFont="1" applyFill="1" applyBorder="1" applyAlignment="1">
      <alignment horizontal="right"/>
    </xf>
    <xf numFmtId="10" fontId="33" fillId="2" borderId="60" xfId="11" applyNumberFormat="1" applyFont="1" applyFill="1" applyBorder="1" applyAlignment="1">
      <alignment horizontal="right"/>
    </xf>
    <xf numFmtId="0" fontId="87" fillId="2" borderId="0" xfId="0" applyFont="1" applyFill="1" applyBorder="1" applyAlignment="1">
      <alignment horizontal="center"/>
    </xf>
    <xf numFmtId="0" fontId="87" fillId="0" borderId="0" xfId="0" applyFont="1" applyFill="1" applyBorder="1" applyAlignment="1">
      <alignment horizontal="center"/>
    </xf>
    <xf numFmtId="10" fontId="87" fillId="2" borderId="0" xfId="11" applyNumberFormat="1" applyFont="1" applyFill="1" applyBorder="1" applyAlignment="1">
      <alignment horizontal="center"/>
    </xf>
    <xf numFmtId="0" fontId="18" fillId="2" borderId="39" xfId="0" applyFont="1" applyFill="1" applyBorder="1"/>
    <xf numFmtId="0" fontId="33" fillId="2" borderId="39" xfId="0" applyFont="1" applyFill="1" applyBorder="1" applyAlignment="1">
      <alignment vertical="center" wrapText="1"/>
    </xf>
    <xf numFmtId="0" fontId="18" fillId="3" borderId="39" xfId="0" applyFont="1" applyFill="1" applyBorder="1"/>
    <xf numFmtId="165" fontId="67" fillId="3" borderId="75" xfId="0" applyNumberFormat="1" applyFont="1" applyFill="1" applyBorder="1"/>
    <xf numFmtId="165" fontId="18" fillId="3" borderId="76" xfId="0" applyNumberFormat="1" applyFont="1" applyFill="1" applyBorder="1"/>
    <xf numFmtId="0" fontId="38" fillId="2" borderId="39" xfId="0" applyFont="1" applyFill="1" applyBorder="1"/>
    <xf numFmtId="165" fontId="101" fillId="3" borderId="39" xfId="0" applyNumberFormat="1" applyFont="1" applyFill="1" applyBorder="1"/>
    <xf numFmtId="0" fontId="80" fillId="3" borderId="39" xfId="0" applyFont="1" applyFill="1" applyBorder="1" applyAlignment="1">
      <alignment vertical="center" wrapText="1"/>
    </xf>
    <xf numFmtId="165" fontId="80" fillId="3" borderId="40" xfId="0" applyNumberFormat="1" applyFont="1" applyFill="1" applyBorder="1"/>
    <xf numFmtId="165" fontId="67" fillId="3" borderId="77" xfId="0" applyNumberFormat="1" applyFont="1" applyFill="1" applyBorder="1"/>
    <xf numFmtId="165" fontId="18" fillId="3" borderId="78" xfId="0" applyNumberFormat="1" applyFont="1" applyFill="1" applyBorder="1"/>
    <xf numFmtId="0" fontId="102" fillId="2" borderId="0" xfId="0" applyFont="1" applyFill="1" applyAlignment="1">
      <alignment vertical="center"/>
    </xf>
    <xf numFmtId="165" fontId="6" fillId="2" borderId="0" xfId="0" applyNumberFormat="1" applyFont="1" applyFill="1" applyAlignment="1">
      <alignment vertical="center"/>
    </xf>
    <xf numFmtId="165" fontId="6" fillId="2" borderId="0" xfId="0" applyNumberFormat="1" applyFont="1" applyFill="1" applyBorder="1" applyAlignment="1">
      <alignment vertical="center"/>
    </xf>
    <xf numFmtId="165" fontId="35" fillId="2" borderId="24" xfId="0" applyNumberFormat="1" applyFont="1" applyFill="1" applyBorder="1"/>
    <xf numFmtId="165" fontId="35" fillId="2" borderId="31" xfId="0" applyNumberFormat="1" applyFont="1" applyFill="1" applyBorder="1"/>
    <xf numFmtId="3" fontId="35" fillId="2" borderId="31" xfId="1" applyNumberFormat="1" applyFont="1" applyFill="1" applyBorder="1"/>
    <xf numFmtId="165" fontId="35" fillId="2" borderId="34" xfId="0" applyNumberFormat="1" applyFont="1" applyFill="1" applyBorder="1"/>
    <xf numFmtId="165" fontId="35" fillId="3" borderId="31" xfId="0" applyNumberFormat="1" applyFont="1" applyFill="1" applyBorder="1"/>
    <xf numFmtId="165" fontId="35" fillId="3" borderId="31" xfId="0" applyNumberFormat="1" applyFont="1" applyFill="1" applyBorder="1" applyAlignment="1">
      <alignment horizontal="right"/>
    </xf>
    <xf numFmtId="0" fontId="9" fillId="2" borderId="35" xfId="0" applyNumberFormat="1" applyFont="1" applyFill="1" applyBorder="1" applyAlignment="1" applyProtection="1">
      <alignment horizontal="left" vertical="top"/>
    </xf>
    <xf numFmtId="165" fontId="31" fillId="2" borderId="30" xfId="0" applyNumberFormat="1" applyFont="1" applyFill="1" applyBorder="1" applyAlignment="1" applyProtection="1">
      <alignment horizontal="left" vertical="top"/>
    </xf>
    <xf numFmtId="165" fontId="8" fillId="2" borderId="35" xfId="0" applyNumberFormat="1" applyFont="1" applyFill="1" applyBorder="1"/>
    <xf numFmtId="176" fontId="8" fillId="2" borderId="35" xfId="0" applyNumberFormat="1" applyFont="1" applyFill="1" applyBorder="1"/>
    <xf numFmtId="176" fontId="31" fillId="2" borderId="30" xfId="0" applyNumberFormat="1" applyFont="1" applyFill="1" applyBorder="1"/>
    <xf numFmtId="176" fontId="35" fillId="2" borderId="30" xfId="0" applyNumberFormat="1" applyFont="1" applyFill="1" applyBorder="1"/>
    <xf numFmtId="0" fontId="6" fillId="2" borderId="35" xfId="0" applyFont="1" applyFill="1" applyBorder="1"/>
    <xf numFmtId="0" fontId="31" fillId="2" borderId="30" xfId="0" applyFont="1" applyFill="1" applyBorder="1"/>
    <xf numFmtId="165" fontId="8" fillId="2" borderId="32" xfId="0" applyNumberFormat="1" applyFont="1" applyFill="1" applyBorder="1"/>
    <xf numFmtId="165" fontId="31" fillId="2" borderId="33" xfId="0" applyNumberFormat="1" applyFont="1" applyFill="1" applyBorder="1"/>
    <xf numFmtId="0" fontId="9" fillId="2" borderId="14" xfId="0" applyFont="1" applyFill="1" applyBorder="1" applyAlignment="1" applyProtection="1">
      <alignment horizontal="center" vertical="center" wrapText="1"/>
    </xf>
    <xf numFmtId="0" fontId="95" fillId="2" borderId="13" xfId="0" applyNumberFormat="1" applyFont="1" applyFill="1" applyBorder="1" applyAlignment="1" applyProtection="1">
      <alignment horizontal="left" vertical="center" wrapText="1"/>
    </xf>
    <xf numFmtId="0" fontId="22" fillId="2" borderId="0" xfId="0" applyFont="1" applyFill="1"/>
    <xf numFmtId="0" fontId="6" fillId="2" borderId="0" xfId="0" applyFont="1" applyFill="1" applyBorder="1" applyAlignment="1" applyProtection="1">
      <alignment horizontal="left"/>
    </xf>
    <xf numFmtId="0" fontId="33" fillId="2" borderId="0" xfId="0" applyFont="1" applyFill="1" applyBorder="1" applyAlignment="1" applyProtection="1">
      <alignment horizontal="center"/>
    </xf>
    <xf numFmtId="0" fontId="33" fillId="5" borderId="0" xfId="0" applyFont="1" applyFill="1" applyBorder="1" applyAlignment="1" applyProtection="1">
      <alignment horizontal="left" vertical="center" wrapText="1"/>
    </xf>
    <xf numFmtId="0" fontId="33" fillId="3" borderId="0" xfId="0" applyFont="1" applyFill="1" applyBorder="1" applyAlignment="1" applyProtection="1">
      <alignment horizontal="left" vertical="center" wrapText="1"/>
    </xf>
    <xf numFmtId="0" fontId="33" fillId="14" borderId="0" xfId="0" applyFont="1" applyFill="1" applyBorder="1" applyAlignment="1" applyProtection="1">
      <alignment horizontal="left" vertical="center" wrapText="1"/>
    </xf>
    <xf numFmtId="0" fontId="33" fillId="10" borderId="0" xfId="0" applyFont="1" applyFill="1" applyBorder="1" applyAlignment="1" applyProtection="1">
      <alignment horizontal="left" vertical="top"/>
    </xf>
    <xf numFmtId="0" fontId="33" fillId="10" borderId="0" xfId="0" applyFont="1" applyFill="1" applyBorder="1" applyAlignment="1" applyProtection="1">
      <alignment horizontal="left" vertical="center" wrapText="1"/>
    </xf>
    <xf numFmtId="0" fontId="33" fillId="11" borderId="0" xfId="0" applyFont="1" applyFill="1" applyBorder="1" applyAlignment="1" applyProtection="1">
      <alignment horizontal="left" vertical="center" wrapText="1"/>
    </xf>
    <xf numFmtId="0" fontId="33" fillId="15" borderId="0" xfId="0" applyFont="1" applyFill="1" applyBorder="1" applyAlignment="1" applyProtection="1">
      <alignment horizontal="left" vertical="center" wrapText="1"/>
    </xf>
    <xf numFmtId="0" fontId="33" fillId="12" borderId="0" xfId="0" applyFont="1" applyFill="1" applyBorder="1" applyAlignment="1" applyProtection="1">
      <alignment horizontal="left" vertical="center" wrapText="1"/>
    </xf>
    <xf numFmtId="0" fontId="33" fillId="12" borderId="55" xfId="0" applyFont="1" applyFill="1" applyBorder="1" applyAlignment="1" applyProtection="1">
      <alignment horizontal="left" vertical="center" wrapText="1"/>
    </xf>
    <xf numFmtId="42" fontId="6" fillId="2" borderId="0" xfId="0" applyNumberFormat="1" applyFont="1" applyFill="1" applyBorder="1" applyAlignment="1"/>
    <xf numFmtId="0" fontId="6" fillId="2" borderId="0" xfId="0" applyFont="1" applyFill="1" applyBorder="1" applyAlignment="1" applyProtection="1">
      <alignment horizontal="left" vertical="center" wrapText="1"/>
    </xf>
    <xf numFmtId="165" fontId="6" fillId="2" borderId="0" xfId="0" applyNumberFormat="1" applyFont="1" applyFill="1" applyBorder="1" applyAlignment="1"/>
    <xf numFmtId="0" fontId="18"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wrapText="1"/>
    </xf>
    <xf numFmtId="0" fontId="33" fillId="2" borderId="0" xfId="0" applyNumberFormat="1" applyFont="1" applyFill="1" applyBorder="1" applyAlignment="1"/>
    <xf numFmtId="0" fontId="18" fillId="2" borderId="2" xfId="0" applyFont="1" applyFill="1" applyBorder="1" applyAlignment="1" applyProtection="1">
      <alignment horizontal="center" vertical="top" wrapText="1"/>
    </xf>
    <xf numFmtId="165" fontId="37" fillId="2" borderId="0" xfId="0" applyNumberFormat="1" applyFont="1" applyFill="1" applyBorder="1"/>
    <xf numFmtId="0" fontId="67" fillId="2" borderId="0" xfId="0" applyFont="1" applyFill="1" applyBorder="1" applyAlignment="1" applyProtection="1">
      <alignment horizontal="center" wrapText="1"/>
    </xf>
    <xf numFmtId="0" fontId="15" fillId="2" borderId="71" xfId="0" applyFont="1" applyFill="1" applyBorder="1"/>
    <xf numFmtId="0" fontId="15" fillId="2" borderId="0" xfId="0" applyFont="1" applyFill="1" applyBorder="1" applyAlignment="1" applyProtection="1">
      <alignment horizontal="left" vertical="top"/>
    </xf>
    <xf numFmtId="0" fontId="15" fillId="2" borderId="0" xfId="0" applyFont="1" applyFill="1" applyBorder="1" applyAlignment="1" applyProtection="1">
      <alignment horizontal="left" vertical="center" wrapText="1"/>
    </xf>
    <xf numFmtId="0" fontId="18" fillId="2" borderId="0" xfId="0" applyFont="1" applyFill="1" applyBorder="1" applyAlignment="1" applyProtection="1">
      <alignment horizontal="center" vertical="top"/>
    </xf>
    <xf numFmtId="0" fontId="18" fillId="2" borderId="0" xfId="0" applyFont="1" applyFill="1" applyBorder="1" applyAlignment="1" applyProtection="1">
      <alignment horizontal="left" vertical="top"/>
    </xf>
    <xf numFmtId="10" fontId="33" fillId="2" borderId="0" xfId="11" applyNumberFormat="1" applyFont="1" applyFill="1" applyBorder="1" applyAlignment="1" applyProtection="1">
      <alignment horizontal="left" vertical="top"/>
    </xf>
    <xf numFmtId="9" fontId="7" fillId="2" borderId="0" xfId="11" applyNumberFormat="1" applyFont="1" applyFill="1" applyBorder="1" applyAlignment="1" applyProtection="1">
      <alignment horizontal="left" vertical="top"/>
    </xf>
    <xf numFmtId="10" fontId="7" fillId="2" borderId="0" xfId="11" applyNumberFormat="1" applyFont="1" applyFill="1" applyBorder="1" applyAlignment="1" applyProtection="1">
      <alignment horizontal="left" vertical="top"/>
    </xf>
    <xf numFmtId="0" fontId="6" fillId="2" borderId="0" xfId="0" applyFont="1" applyFill="1" applyBorder="1" applyAlignment="1" applyProtection="1">
      <alignment vertical="top"/>
    </xf>
    <xf numFmtId="0" fontId="6" fillId="2" borderId="0" xfId="0" applyFont="1" applyFill="1" applyBorder="1" applyAlignment="1" applyProtection="1">
      <alignment horizontal="center" vertical="top"/>
    </xf>
    <xf numFmtId="165" fontId="7" fillId="2" borderId="0" xfId="0" applyNumberFormat="1" applyFont="1" applyFill="1" applyBorder="1" applyAlignment="1" applyProtection="1">
      <alignment horizontal="left" vertical="top"/>
    </xf>
    <xf numFmtId="165" fontId="33" fillId="2" borderId="39" xfId="0" applyNumberFormat="1" applyFont="1" applyFill="1" applyBorder="1"/>
    <xf numFmtId="0" fontId="18" fillId="2" borderId="58" xfId="0" applyFont="1" applyFill="1" applyBorder="1" applyAlignment="1" applyProtection="1">
      <alignment horizontal="center" vertical="top" wrapText="1"/>
    </xf>
    <xf numFmtId="165" fontId="37" fillId="2" borderId="59" xfId="0" applyNumberFormat="1" applyFont="1" applyFill="1" applyBorder="1"/>
    <xf numFmtId="165" fontId="33" fillId="2" borderId="59" xfId="0" applyNumberFormat="1" applyFont="1" applyFill="1" applyBorder="1"/>
    <xf numFmtId="165" fontId="33" fillId="2" borderId="60" xfId="0" applyNumberFormat="1" applyFont="1" applyFill="1" applyBorder="1"/>
    <xf numFmtId="0" fontId="18" fillId="2" borderId="67" xfId="0" applyNumberFormat="1" applyFont="1" applyFill="1" applyBorder="1" applyAlignment="1" applyProtection="1">
      <alignment horizontal="center" vertical="center"/>
    </xf>
    <xf numFmtId="0" fontId="67" fillId="2" borderId="37" xfId="0" applyNumberFormat="1" applyFont="1" applyFill="1" applyBorder="1" applyAlignment="1">
      <alignment horizontal="center" vertical="center" wrapText="1"/>
    </xf>
    <xf numFmtId="0" fontId="18" fillId="2" borderId="38" xfId="0" applyNumberFormat="1" applyFont="1" applyFill="1" applyBorder="1" applyAlignment="1">
      <alignment horizontal="center" vertical="center" wrapText="1"/>
    </xf>
    <xf numFmtId="0" fontId="18" fillId="2" borderId="66" xfId="0" applyNumberFormat="1" applyFont="1" applyFill="1" applyBorder="1" applyAlignment="1">
      <alignment horizontal="center" vertical="center" wrapText="1"/>
    </xf>
    <xf numFmtId="0" fontId="33" fillId="2" borderId="67" xfId="0" applyNumberFormat="1" applyFont="1" applyFill="1" applyBorder="1" applyAlignment="1">
      <alignment horizontal="center" vertical="center"/>
    </xf>
    <xf numFmtId="0" fontId="67" fillId="2" borderId="37" xfId="0" applyNumberFormat="1" applyFont="1" applyFill="1" applyBorder="1" applyAlignment="1">
      <alignment horizontal="center" vertical="center"/>
    </xf>
    <xf numFmtId="0" fontId="33" fillId="2" borderId="36" xfId="0" applyNumberFormat="1" applyFont="1" applyFill="1" applyBorder="1" applyAlignment="1">
      <alignment horizontal="center" vertical="center"/>
    </xf>
    <xf numFmtId="0" fontId="33" fillId="2" borderId="66" xfId="0" applyNumberFormat="1" applyFont="1" applyFill="1" applyBorder="1" applyAlignment="1">
      <alignment horizontal="center" vertical="center"/>
    </xf>
    <xf numFmtId="0" fontId="18" fillId="2" borderId="16"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165" fontId="67" fillId="2" borderId="71" xfId="0" applyNumberFormat="1" applyFont="1" applyFill="1" applyBorder="1"/>
    <xf numFmtId="165" fontId="67" fillId="2" borderId="0" xfId="0" applyNumberFormat="1" applyFont="1" applyFill="1" applyBorder="1"/>
    <xf numFmtId="0" fontId="24" fillId="2" borderId="0" xfId="0" applyNumberFormat="1" applyFont="1" applyFill="1" applyAlignment="1">
      <alignment horizontal="left"/>
    </xf>
    <xf numFmtId="0" fontId="7" fillId="2" borderId="0" xfId="0" applyFont="1" applyFill="1" applyAlignment="1">
      <alignment horizontal="left" wrapText="1"/>
    </xf>
    <xf numFmtId="165" fontId="7" fillId="2" borderId="0" xfId="0" applyNumberFormat="1" applyFont="1" applyFill="1" applyBorder="1" applyAlignment="1">
      <alignment horizontal="center"/>
    </xf>
    <xf numFmtId="165" fontId="7" fillId="2" borderId="0" xfId="0" applyNumberFormat="1" applyFont="1" applyFill="1" applyBorder="1" applyAlignment="1">
      <alignment horizontal="right"/>
    </xf>
    <xf numFmtId="0" fontId="7" fillId="2" borderId="0" xfId="0" applyFont="1" applyFill="1" applyAlignment="1" applyProtection="1">
      <alignment horizontal="center"/>
      <protection locked="0"/>
    </xf>
    <xf numFmtId="0" fontId="7" fillId="2" borderId="0" xfId="0" applyFont="1" applyFill="1" applyBorder="1" applyAlignment="1" applyProtection="1">
      <alignment horizontal="center"/>
      <protection locked="0"/>
    </xf>
    <xf numFmtId="165" fontId="7" fillId="2" borderId="0" xfId="0" applyNumberFormat="1" applyFont="1" applyFill="1" applyAlignment="1">
      <alignment horizontal="center"/>
    </xf>
    <xf numFmtId="0" fontId="15" fillId="2" borderId="0" xfId="0" applyFont="1" applyFill="1"/>
    <xf numFmtId="0" fontId="7" fillId="2" borderId="0" xfId="0" applyNumberFormat="1" applyFont="1" applyFill="1" applyAlignment="1">
      <alignment horizontal="left"/>
    </xf>
    <xf numFmtId="0" fontId="21" fillId="2" borderId="0" xfId="0" applyNumberFormat="1" applyFont="1" applyFill="1" applyAlignment="1">
      <alignment horizontal="left"/>
    </xf>
    <xf numFmtId="165" fontId="33" fillId="2" borderId="0" xfId="0" applyNumberFormat="1" applyFont="1" applyFill="1" applyBorder="1" applyAlignment="1">
      <alignment horizontal="left"/>
    </xf>
    <xf numFmtId="0" fontId="6" fillId="2" borderId="0" xfId="0" applyFont="1" applyFill="1" applyBorder="1" applyAlignment="1" applyProtection="1">
      <alignment horizontal="left" wrapText="1"/>
    </xf>
    <xf numFmtId="165" fontId="6" fillId="2" borderId="0" xfId="1" applyNumberFormat="1" applyFont="1" applyFill="1" applyBorder="1" applyAlignment="1" applyProtection="1">
      <alignment horizontal="center" vertical="center"/>
    </xf>
    <xf numFmtId="165" fontId="6" fillId="2" borderId="0" xfId="1" applyNumberFormat="1" applyFont="1" applyFill="1" applyBorder="1" applyAlignment="1" applyProtection="1">
      <alignment horizontal="right" vertical="center"/>
    </xf>
    <xf numFmtId="0" fontId="6" fillId="2" borderId="0" xfId="0" applyFont="1" applyFill="1" applyBorder="1" applyAlignment="1" applyProtection="1">
      <alignment wrapText="1"/>
      <protection locked="0"/>
    </xf>
    <xf numFmtId="165" fontId="6" fillId="2" borderId="0" xfId="0" applyNumberFormat="1" applyFont="1" applyFill="1" applyBorder="1" applyAlignment="1" applyProtection="1">
      <alignment wrapText="1"/>
    </xf>
    <xf numFmtId="165" fontId="6" fillId="2" borderId="0" xfId="0" applyNumberFormat="1" applyFont="1" applyFill="1" applyBorder="1" applyAlignment="1">
      <alignment horizontal="center" wrapText="1"/>
    </xf>
    <xf numFmtId="165" fontId="6" fillId="2" borderId="0" xfId="0" applyNumberFormat="1" applyFont="1" applyFill="1" applyBorder="1" applyAlignment="1">
      <alignment wrapText="1"/>
    </xf>
    <xf numFmtId="165" fontId="6" fillId="2" borderId="0" xfId="0" applyNumberFormat="1" applyFont="1" applyFill="1" applyBorder="1" applyAlignment="1">
      <alignment horizontal="left" wrapText="1"/>
    </xf>
    <xf numFmtId="0" fontId="15" fillId="2" borderId="0" xfId="0" applyFont="1" applyFill="1" applyBorder="1"/>
    <xf numFmtId="165" fontId="7" fillId="2" borderId="0" xfId="0" applyNumberFormat="1" applyFont="1" applyFill="1" applyBorder="1" applyAlignment="1" applyProtection="1">
      <alignment horizontal="center"/>
      <protection locked="0"/>
    </xf>
    <xf numFmtId="165" fontId="7" fillId="2" borderId="0" xfId="0" applyNumberFormat="1" applyFont="1" applyFill="1" applyAlignment="1" applyProtection="1">
      <alignment horizontal="center"/>
      <protection locked="0"/>
    </xf>
    <xf numFmtId="0" fontId="7" fillId="2" borderId="0" xfId="0" applyFont="1" applyFill="1" applyAlignment="1"/>
    <xf numFmtId="9" fontId="7" fillId="2" borderId="0" xfId="11" applyFont="1" applyFill="1"/>
    <xf numFmtId="9" fontId="7" fillId="2" borderId="40" xfId="11" applyFont="1" applyFill="1" applyBorder="1"/>
    <xf numFmtId="9" fontId="7" fillId="2" borderId="70" xfId="11" applyFont="1" applyFill="1" applyBorder="1"/>
    <xf numFmtId="165" fontId="7" fillId="2" borderId="0" xfId="0" applyNumberFormat="1" applyFont="1" applyFill="1" applyAlignment="1"/>
    <xf numFmtId="166" fontId="7" fillId="2" borderId="0" xfId="11" applyNumberFormat="1" applyFont="1" applyFill="1"/>
    <xf numFmtId="165" fontId="7" fillId="2" borderId="0" xfId="0" applyNumberFormat="1" applyFont="1" applyFill="1" applyAlignment="1">
      <alignment horizontal="left" wrapText="1"/>
    </xf>
    <xf numFmtId="0" fontId="7" fillId="2" borderId="71" xfId="0" applyFont="1" applyFill="1" applyBorder="1"/>
    <xf numFmtId="0" fontId="6" fillId="2" borderId="4" xfId="0" applyFont="1" applyFill="1" applyBorder="1" applyAlignment="1" applyProtection="1">
      <alignment horizontal="center" vertical="center" wrapText="1"/>
    </xf>
    <xf numFmtId="165" fontId="6" fillId="2" borderId="4" xfId="1" applyNumberFormat="1" applyFont="1" applyFill="1" applyBorder="1" applyAlignment="1" applyProtection="1">
      <alignment horizontal="center" vertical="center" wrapText="1"/>
    </xf>
    <xf numFmtId="0" fontId="33" fillId="2" borderId="0" xfId="0" applyNumberFormat="1" applyFont="1" applyFill="1" applyBorder="1"/>
    <xf numFmtId="0" fontId="18" fillId="2" borderId="4" xfId="0" applyNumberFormat="1" applyFont="1" applyFill="1" applyBorder="1" applyAlignment="1" applyProtection="1">
      <alignment horizontal="center" vertical="center" wrapText="1"/>
    </xf>
    <xf numFmtId="165" fontId="18" fillId="2" borderId="4" xfId="1" applyNumberFormat="1"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protection locked="0"/>
    </xf>
    <xf numFmtId="165" fontId="18" fillId="2" borderId="4" xfId="0" applyNumberFormat="1" applyFont="1" applyFill="1" applyBorder="1" applyAlignment="1">
      <alignment horizontal="center" vertical="center" wrapText="1"/>
    </xf>
    <xf numFmtId="41" fontId="18" fillId="2" borderId="4"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165" fontId="33" fillId="2" borderId="0" xfId="1" applyNumberFormat="1" applyFont="1" applyFill="1" applyBorder="1" applyAlignment="1">
      <alignment horizontal="right"/>
    </xf>
    <xf numFmtId="165" fontId="33" fillId="2" borderId="0" xfId="0" applyNumberFormat="1" applyFont="1" applyFill="1" applyBorder="1" applyAlignment="1" applyProtection="1">
      <alignment horizontal="center"/>
      <protection locked="0"/>
    </xf>
    <xf numFmtId="0" fontId="33" fillId="5" borderId="0" xfId="0" applyNumberFormat="1" applyFont="1" applyFill="1" applyBorder="1" applyAlignment="1" applyProtection="1">
      <alignment horizontal="left"/>
    </xf>
    <xf numFmtId="0" fontId="33" fillId="5" borderId="0" xfId="0" applyFont="1" applyFill="1" applyBorder="1" applyAlignment="1" applyProtection="1">
      <alignment horizontal="left" wrapText="1"/>
    </xf>
    <xf numFmtId="0" fontId="33" fillId="5" borderId="0" xfId="0" applyNumberFormat="1" applyFont="1" applyFill="1" applyBorder="1" applyAlignment="1" applyProtection="1">
      <alignment horizontal="left" vertical="top"/>
    </xf>
    <xf numFmtId="0" fontId="33" fillId="3" borderId="0" xfId="0" applyNumberFormat="1" applyFont="1" applyFill="1" applyBorder="1" applyAlignment="1" applyProtection="1">
      <alignment horizontal="left" vertical="top"/>
    </xf>
    <xf numFmtId="0" fontId="33" fillId="3" borderId="0" xfId="0" applyFont="1" applyFill="1" applyBorder="1" applyAlignment="1" applyProtection="1">
      <alignment horizontal="left" wrapText="1"/>
    </xf>
    <xf numFmtId="0" fontId="33" fillId="14" borderId="0" xfId="0" applyNumberFormat="1" applyFont="1" applyFill="1" applyBorder="1" applyAlignment="1" applyProtection="1">
      <alignment horizontal="left" vertical="top"/>
    </xf>
    <xf numFmtId="0" fontId="33" fillId="14" borderId="0" xfId="0" applyFont="1" applyFill="1" applyBorder="1" applyAlignment="1" applyProtection="1">
      <alignment horizontal="left" wrapText="1"/>
    </xf>
    <xf numFmtId="0" fontId="33" fillId="11" borderId="0" xfId="0" applyNumberFormat="1" applyFont="1" applyFill="1" applyBorder="1" applyAlignment="1" applyProtection="1">
      <alignment horizontal="left" vertical="top"/>
    </xf>
    <xf numFmtId="0" fontId="33" fillId="11" borderId="0" xfId="0" applyFont="1" applyFill="1" applyBorder="1" applyAlignment="1" applyProtection="1">
      <alignment horizontal="left" wrapText="1"/>
    </xf>
    <xf numFmtId="0" fontId="33" fillId="15" borderId="0" xfId="0" applyNumberFormat="1" applyFont="1" applyFill="1" applyBorder="1" applyAlignment="1" applyProtection="1">
      <alignment horizontal="left" vertical="top"/>
    </xf>
    <xf numFmtId="0" fontId="33" fillId="15" borderId="0" xfId="0" applyFont="1" applyFill="1" applyBorder="1" applyAlignment="1" applyProtection="1">
      <alignment horizontal="left" wrapText="1"/>
    </xf>
    <xf numFmtId="165" fontId="33" fillId="2" borderId="55" xfId="0" applyNumberFormat="1" applyFont="1" applyFill="1" applyBorder="1" applyAlignment="1">
      <alignment horizontal="center"/>
    </xf>
    <xf numFmtId="0" fontId="33" fillId="10" borderId="71" xfId="0" applyNumberFormat="1" applyFont="1" applyFill="1" applyBorder="1" applyAlignment="1">
      <alignment horizontal="left"/>
    </xf>
    <xf numFmtId="0" fontId="33" fillId="10" borderId="71" xfId="0" applyFont="1" applyFill="1" applyBorder="1" applyAlignment="1">
      <alignment horizontal="left" wrapText="1"/>
    </xf>
    <xf numFmtId="0" fontId="33" fillId="2" borderId="0" xfId="0" applyNumberFormat="1" applyFont="1" applyFill="1" applyBorder="1" applyAlignment="1">
      <alignment horizontal="left"/>
    </xf>
    <xf numFmtId="165" fontId="33" fillId="2" borderId="0" xfId="0" applyNumberFormat="1" applyFont="1" applyFill="1" applyBorder="1" applyAlignment="1">
      <alignment horizontal="right"/>
    </xf>
    <xf numFmtId="0" fontId="33" fillId="2" borderId="0" xfId="0" applyNumberFormat="1" applyFont="1" applyFill="1" applyAlignment="1">
      <alignment horizontal="left"/>
    </xf>
    <xf numFmtId="0" fontId="37" fillId="0" borderId="0" xfId="0" applyFont="1" applyFill="1"/>
    <xf numFmtId="165" fontId="33" fillId="2" borderId="0" xfId="0" applyNumberFormat="1" applyFont="1" applyFill="1" applyAlignment="1" applyProtection="1">
      <alignment horizontal="center"/>
      <protection locked="0"/>
    </xf>
    <xf numFmtId="0" fontId="33" fillId="2" borderId="0" xfId="0" applyFont="1" applyFill="1" applyBorder="1" applyAlignment="1" applyProtection="1">
      <alignment horizontal="center"/>
      <protection locked="0"/>
    </xf>
    <xf numFmtId="0" fontId="37" fillId="2" borderId="0" xfId="0" applyFont="1" applyFill="1" applyBorder="1"/>
    <xf numFmtId="9" fontId="7" fillId="2" borderId="0" xfId="11" applyFont="1" applyFill="1" applyBorder="1" applyAlignment="1"/>
    <xf numFmtId="0" fontId="7" fillId="2" borderId="0" xfId="0" applyFont="1" applyFill="1" applyBorder="1" applyAlignment="1"/>
    <xf numFmtId="9" fontId="7" fillId="2" borderId="0" xfId="11" applyFont="1" applyFill="1" applyBorder="1"/>
    <xf numFmtId="166" fontId="7" fillId="2" borderId="0" xfId="11" applyNumberFormat="1" applyFont="1" applyFill="1" applyBorder="1"/>
    <xf numFmtId="165" fontId="15" fillId="2" borderId="0" xfId="0" applyNumberFormat="1" applyFont="1" applyFill="1" applyBorder="1"/>
    <xf numFmtId="0" fontId="107" fillId="2" borderId="0" xfId="0" applyFont="1" applyFill="1" applyBorder="1" applyAlignment="1" applyProtection="1">
      <alignment wrapText="1"/>
      <protection locked="0"/>
    </xf>
    <xf numFmtId="0" fontId="107" fillId="2" borderId="0" xfId="0" applyNumberFormat="1" applyFont="1" applyFill="1" applyBorder="1" applyAlignment="1" applyProtection="1">
      <alignment horizontal="left" vertical="center"/>
    </xf>
    <xf numFmtId="0" fontId="107" fillId="2" borderId="0" xfId="0" applyNumberFormat="1" applyFont="1" applyFill="1" applyBorder="1" applyAlignment="1" applyProtection="1">
      <alignment horizontal="left" wrapText="1"/>
    </xf>
    <xf numFmtId="0" fontId="107" fillId="2" borderId="0" xfId="1" applyNumberFormat="1" applyFont="1" applyFill="1" applyBorder="1" applyAlignment="1" applyProtection="1">
      <alignment horizontal="center" wrapText="1"/>
    </xf>
    <xf numFmtId="0" fontId="107" fillId="2" borderId="0" xfId="1" applyNumberFormat="1" applyFont="1" applyFill="1" applyBorder="1" applyAlignment="1" applyProtection="1">
      <alignment horizontal="center" vertical="center"/>
    </xf>
    <xf numFmtId="0" fontId="107" fillId="2" borderId="0" xfId="1" applyNumberFormat="1" applyFont="1" applyFill="1" applyBorder="1" applyAlignment="1" applyProtection="1">
      <alignment horizontal="right" vertical="center"/>
    </xf>
    <xf numFmtId="0" fontId="107" fillId="2" borderId="0" xfId="0" applyNumberFormat="1" applyFont="1" applyFill="1" applyBorder="1" applyAlignment="1" applyProtection="1">
      <alignment horizontal="center" wrapText="1"/>
      <protection locked="0"/>
    </xf>
    <xf numFmtId="0" fontId="107" fillId="2" borderId="0" xfId="0" applyNumberFormat="1" applyFont="1" applyFill="1" applyBorder="1" applyAlignment="1" applyProtection="1">
      <alignment horizontal="center" wrapText="1"/>
    </xf>
    <xf numFmtId="0" fontId="107" fillId="2" borderId="0" xfId="0" applyNumberFormat="1" applyFont="1" applyFill="1" applyBorder="1" applyAlignment="1">
      <alignment horizontal="center"/>
    </xf>
    <xf numFmtId="0" fontId="19" fillId="2" borderId="0" xfId="0" applyNumberFormat="1" applyFont="1" applyFill="1" applyBorder="1"/>
    <xf numFmtId="0" fontId="108" fillId="2" borderId="0" xfId="0" applyNumberFormat="1" applyFont="1" applyFill="1" applyBorder="1"/>
    <xf numFmtId="165" fontId="18" fillId="2" borderId="0" xfId="0" applyNumberFormat="1" applyFont="1" applyFill="1" applyBorder="1" applyAlignment="1">
      <alignment horizontal="center"/>
    </xf>
    <xf numFmtId="165" fontId="18" fillId="2" borderId="8" xfId="0" applyNumberFormat="1" applyFont="1" applyFill="1" applyBorder="1" applyAlignment="1">
      <alignment horizontal="center"/>
    </xf>
    <xf numFmtId="165" fontId="33" fillId="2" borderId="8" xfId="0" applyNumberFormat="1" applyFont="1" applyFill="1" applyBorder="1" applyAlignment="1" applyProtection="1">
      <alignment horizontal="center"/>
      <protection locked="0"/>
    </xf>
    <xf numFmtId="165" fontId="11" fillId="2" borderId="0" xfId="0" applyNumberFormat="1" applyFont="1" applyFill="1"/>
    <xf numFmtId="0" fontId="4" fillId="2" borderId="0" xfId="0" applyFont="1" applyFill="1" applyAlignment="1">
      <alignment horizontal="left"/>
    </xf>
    <xf numFmtId="0" fontId="32" fillId="2" borderId="0" xfId="0" applyFont="1" applyFill="1" applyAlignment="1">
      <alignment horizontal="left"/>
    </xf>
    <xf numFmtId="0" fontId="32" fillId="2" borderId="0" xfId="0" applyFont="1" applyFill="1" applyAlignment="1">
      <alignment horizontal="left" wrapText="1"/>
    </xf>
    <xf numFmtId="165" fontId="32" fillId="2" borderId="0" xfId="0" applyNumberFormat="1" applyFont="1" applyFill="1"/>
    <xf numFmtId="0" fontId="109" fillId="2" borderId="0" xfId="0" applyFont="1" applyFill="1"/>
    <xf numFmtId="0" fontId="2" fillId="2" borderId="0" xfId="0" applyNumberFormat="1" applyFont="1" applyFill="1" applyAlignment="1">
      <alignment horizontal="left"/>
    </xf>
    <xf numFmtId="0" fontId="2" fillId="2" borderId="0" xfId="0" applyNumberFormat="1" applyFont="1" applyFill="1" applyAlignment="1">
      <alignment horizontal="left" wrapText="1"/>
    </xf>
    <xf numFmtId="0" fontId="31" fillId="2" borderId="14" xfId="0" applyNumberFormat="1" applyFont="1" applyFill="1" applyBorder="1" applyAlignment="1">
      <alignment horizontal="center"/>
    </xf>
    <xf numFmtId="0" fontId="31" fillId="2" borderId="62" xfId="0" applyNumberFormat="1" applyFont="1" applyFill="1" applyBorder="1" applyAlignment="1">
      <alignment horizontal="center"/>
    </xf>
    <xf numFmtId="0" fontId="36" fillId="2" borderId="20" xfId="0" applyNumberFormat="1" applyFont="1" applyFill="1" applyBorder="1" applyAlignment="1">
      <alignment horizontal="center"/>
    </xf>
    <xf numFmtId="0" fontId="31" fillId="2" borderId="22" xfId="0" applyNumberFormat="1" applyFont="1" applyFill="1" applyBorder="1" applyAlignment="1">
      <alignment horizontal="center"/>
    </xf>
    <xf numFmtId="0" fontId="31" fillId="2" borderId="20" xfId="0" applyNumberFormat="1" applyFont="1" applyFill="1" applyBorder="1" applyAlignment="1">
      <alignment horizontal="center"/>
    </xf>
    <xf numFmtId="0" fontId="70" fillId="2" borderId="57" xfId="0" applyNumberFormat="1" applyFont="1" applyFill="1" applyBorder="1"/>
    <xf numFmtId="0" fontId="71" fillId="2" borderId="0" xfId="0" applyNumberFormat="1" applyFont="1" applyFill="1"/>
    <xf numFmtId="165" fontId="36" fillId="2" borderId="62" xfId="0" applyNumberFormat="1" applyFont="1" applyFill="1" applyBorder="1" applyAlignment="1">
      <alignment horizontal="center" vertical="center" wrapText="1"/>
    </xf>
    <xf numFmtId="0" fontId="36" fillId="2" borderId="70" xfId="0" applyFont="1" applyFill="1" applyBorder="1" applyAlignment="1">
      <alignment horizontal="center" vertical="center"/>
    </xf>
    <xf numFmtId="0" fontId="31" fillId="2" borderId="0" xfId="0" applyFont="1" applyFill="1" applyBorder="1" applyAlignment="1">
      <alignment vertical="center"/>
    </xf>
    <xf numFmtId="0" fontId="71" fillId="2" borderId="14" xfId="0" applyFont="1" applyFill="1" applyBorder="1" applyAlignment="1">
      <alignment horizontal="left"/>
    </xf>
    <xf numFmtId="0" fontId="71" fillId="2" borderId="13" xfId="0" applyFont="1" applyFill="1" applyBorder="1" applyAlignment="1">
      <alignment horizontal="left" wrapText="1"/>
    </xf>
    <xf numFmtId="0" fontId="71" fillId="2" borderId="22" xfId="0" applyFont="1" applyFill="1" applyBorder="1" applyAlignment="1">
      <alignment horizontal="left"/>
    </xf>
    <xf numFmtId="0" fontId="71" fillId="2" borderId="50" xfId="0" applyFont="1" applyFill="1" applyBorder="1" applyAlignment="1">
      <alignment horizontal="left" wrapText="1"/>
    </xf>
    <xf numFmtId="0" fontId="70" fillId="2" borderId="0" xfId="0" applyFont="1" applyFill="1" applyBorder="1" applyAlignment="1">
      <alignment vertical="center"/>
    </xf>
    <xf numFmtId="0" fontId="71" fillId="2" borderId="35" xfId="0" applyFont="1" applyFill="1" applyBorder="1" applyAlignment="1">
      <alignment horizontal="left"/>
    </xf>
    <xf numFmtId="0" fontId="71" fillId="2" borderId="30" xfId="0" applyFont="1" applyFill="1" applyBorder="1" applyAlignment="1">
      <alignment horizontal="left" wrapText="1"/>
    </xf>
    <xf numFmtId="0" fontId="71" fillId="2" borderId="32" xfId="0" applyFont="1" applyFill="1" applyBorder="1" applyAlignment="1">
      <alignment horizontal="left"/>
    </xf>
    <xf numFmtId="0" fontId="71" fillId="2" borderId="33" xfId="0" applyFont="1" applyFill="1" applyBorder="1" applyAlignment="1">
      <alignment horizontal="left" wrapText="1"/>
    </xf>
    <xf numFmtId="0" fontId="71" fillId="2" borderId="0" xfId="0" applyFont="1" applyFill="1" applyBorder="1" applyAlignment="1" applyProtection="1">
      <alignment horizontal="left" vertical="center"/>
    </xf>
    <xf numFmtId="165" fontId="70" fillId="2" borderId="55" xfId="0" applyNumberFormat="1" applyFont="1" applyFill="1" applyBorder="1"/>
    <xf numFmtId="0" fontId="71" fillId="2" borderId="55" xfId="0" applyFont="1" applyFill="1" applyBorder="1"/>
    <xf numFmtId="0" fontId="71" fillId="2" borderId="0" xfId="0" applyNumberFormat="1" applyFont="1" applyFill="1" applyAlignment="1">
      <alignment horizontal="left"/>
    </xf>
    <xf numFmtId="0" fontId="71" fillId="2" borderId="0" xfId="0" applyFont="1" applyFill="1" applyAlignment="1">
      <alignment horizontal="left" vertical="center" wrapText="1"/>
    </xf>
    <xf numFmtId="0" fontId="71" fillId="2" borderId="2" xfId="0" applyNumberFormat="1" applyFont="1" applyFill="1" applyBorder="1" applyAlignment="1" applyProtection="1">
      <alignment horizontal="left" vertical="top"/>
    </xf>
    <xf numFmtId="0" fontId="71" fillId="2" borderId="0" xfId="0" applyFont="1" applyFill="1" applyBorder="1" applyAlignment="1" applyProtection="1">
      <alignment horizontal="left" vertical="center" wrapText="1"/>
    </xf>
    <xf numFmtId="0" fontId="71" fillId="2" borderId="0" xfId="0" applyNumberFormat="1" applyFont="1" applyFill="1" applyBorder="1" applyAlignment="1" applyProtection="1">
      <alignment horizontal="left" vertical="top"/>
    </xf>
    <xf numFmtId="0" fontId="70" fillId="2" borderId="0" xfId="0" applyFont="1" applyFill="1" applyBorder="1"/>
    <xf numFmtId="165" fontId="71" fillId="2" borderId="0" xfId="0" applyNumberFormat="1" applyFont="1" applyFill="1" applyAlignment="1">
      <alignment horizontal="left" vertical="center" wrapText="1"/>
    </xf>
    <xf numFmtId="0" fontId="71" fillId="2" borderId="0" xfId="0" applyNumberFormat="1" applyFont="1" applyFill="1" applyBorder="1" applyAlignment="1">
      <alignment horizontal="left"/>
    </xf>
    <xf numFmtId="165" fontId="71" fillId="2" borderId="0" xfId="0" applyNumberFormat="1" applyFont="1" applyFill="1" applyBorder="1" applyAlignment="1">
      <alignment horizontal="left" vertical="center" wrapText="1"/>
    </xf>
    <xf numFmtId="0" fontId="71" fillId="2" borderId="55" xfId="0" applyNumberFormat="1" applyFont="1" applyFill="1" applyBorder="1" applyAlignment="1">
      <alignment horizontal="left"/>
    </xf>
    <xf numFmtId="165" fontId="71" fillId="2" borderId="55" xfId="0" applyNumberFormat="1" applyFont="1" applyFill="1" applyBorder="1" applyAlignment="1">
      <alignment horizontal="left" vertical="center" wrapText="1"/>
    </xf>
    <xf numFmtId="0" fontId="4" fillId="2" borderId="0" xfId="0" applyFont="1" applyFill="1" applyAlignment="1">
      <alignment horizontal="left" wrapText="1"/>
    </xf>
    <xf numFmtId="0" fontId="4" fillId="2" borderId="0" xfId="0" applyFont="1" applyFill="1" applyBorder="1" applyAlignment="1">
      <alignment horizontal="left" wrapText="1"/>
    </xf>
    <xf numFmtId="165" fontId="70" fillId="2" borderId="0" xfId="0" applyNumberFormat="1" applyFont="1" applyFill="1" applyAlignment="1">
      <alignment vertical="center"/>
    </xf>
    <xf numFmtId="0" fontId="110" fillId="2" borderId="0" xfId="0" applyFont="1" applyFill="1" applyAlignment="1">
      <alignment horizontal="left"/>
    </xf>
    <xf numFmtId="0" fontId="81" fillId="2" borderId="0" xfId="0" applyFont="1" applyFill="1" applyAlignment="1">
      <alignment horizontal="left" vertical="top"/>
    </xf>
    <xf numFmtId="0" fontId="71" fillId="3" borderId="22" xfId="0" applyFont="1" applyFill="1" applyBorder="1" applyAlignment="1">
      <alignment horizontal="left"/>
    </xf>
    <xf numFmtId="0" fontId="71" fillId="3" borderId="50" xfId="0" applyFont="1" applyFill="1" applyBorder="1" applyAlignment="1">
      <alignment horizontal="left" wrapText="1"/>
    </xf>
    <xf numFmtId="0" fontId="70" fillId="3" borderId="0" xfId="0" applyFont="1" applyFill="1" applyBorder="1" applyAlignment="1">
      <alignment vertical="center"/>
    </xf>
    <xf numFmtId="165" fontId="71" fillId="3" borderId="0" xfId="0" applyNumberFormat="1" applyFont="1" applyFill="1" applyAlignment="1">
      <alignment vertical="center"/>
    </xf>
    <xf numFmtId="165" fontId="70" fillId="3" borderId="0" xfId="0" applyNumberFormat="1" applyFont="1" applyFill="1"/>
    <xf numFmtId="0" fontId="71" fillId="3" borderId="35" xfId="0" applyFont="1" applyFill="1" applyBorder="1" applyAlignment="1">
      <alignment horizontal="left"/>
    </xf>
    <xf numFmtId="0" fontId="71" fillId="3" borderId="30" xfId="0" applyFont="1" applyFill="1" applyBorder="1" applyAlignment="1">
      <alignment horizontal="left" wrapText="1"/>
    </xf>
    <xf numFmtId="0" fontId="71" fillId="3" borderId="32" xfId="0" applyFont="1" applyFill="1" applyBorder="1" applyAlignment="1">
      <alignment horizontal="left"/>
    </xf>
    <xf numFmtId="0" fontId="71" fillId="3" borderId="33" xfId="0" applyFont="1" applyFill="1" applyBorder="1" applyAlignment="1">
      <alignment horizontal="left" wrapText="1"/>
    </xf>
    <xf numFmtId="0" fontId="70" fillId="3" borderId="35" xfId="0" applyFont="1" applyFill="1" applyBorder="1" applyAlignment="1">
      <alignment vertical="center"/>
    </xf>
    <xf numFmtId="0" fontId="71" fillId="3" borderId="14" xfId="0" applyFont="1" applyFill="1" applyBorder="1" applyAlignment="1">
      <alignment horizontal="left"/>
    </xf>
    <xf numFmtId="0" fontId="71" fillId="3" borderId="13" xfId="0" applyFont="1" applyFill="1" applyBorder="1" applyAlignment="1">
      <alignment horizontal="left" wrapText="1"/>
    </xf>
    <xf numFmtId="0" fontId="71" fillId="3" borderId="0" xfId="0" applyFont="1" applyFill="1" applyBorder="1" applyAlignment="1">
      <alignment horizontal="left"/>
    </xf>
    <xf numFmtId="0" fontId="71" fillId="3" borderId="0" xfId="0" applyFont="1" applyFill="1" applyBorder="1" applyAlignment="1">
      <alignment horizontal="left" wrapText="1"/>
    </xf>
    <xf numFmtId="0" fontId="70" fillId="3" borderId="0" xfId="0" applyFont="1" applyFill="1"/>
    <xf numFmtId="0" fontId="71" fillId="3" borderId="8" xfId="0" applyFont="1" applyFill="1" applyBorder="1" applyAlignment="1" applyProtection="1">
      <alignment horizontal="left" vertical="center"/>
    </xf>
    <xf numFmtId="0" fontId="71" fillId="3" borderId="8" xfId="0" applyFont="1" applyFill="1" applyBorder="1" applyAlignment="1" applyProtection="1">
      <alignment horizontal="left" wrapText="1"/>
    </xf>
    <xf numFmtId="0" fontId="71" fillId="3" borderId="0" xfId="0" applyFont="1" applyFill="1" applyAlignment="1">
      <alignment horizontal="left" wrapText="1"/>
    </xf>
    <xf numFmtId="0" fontId="71" fillId="2" borderId="0" xfId="0" applyFont="1" applyFill="1" applyBorder="1" applyAlignment="1" applyProtection="1">
      <alignment horizontal="center" vertical="center"/>
    </xf>
    <xf numFmtId="0" fontId="70" fillId="2" borderId="0" xfId="0" applyFont="1" applyFill="1" applyAlignment="1">
      <alignment vertical="center"/>
    </xf>
    <xf numFmtId="0" fontId="71" fillId="2" borderId="55" xfId="0" applyFont="1" applyFill="1" applyBorder="1" applyAlignment="1" applyProtection="1">
      <alignment horizontal="center" vertical="center"/>
    </xf>
    <xf numFmtId="0" fontId="71" fillId="2" borderId="55" xfId="0" applyFont="1" applyFill="1" applyBorder="1" applyAlignment="1" applyProtection="1">
      <alignment horizontal="left" vertical="center" wrapText="1"/>
    </xf>
    <xf numFmtId="165" fontId="70" fillId="2" borderId="55" xfId="0" applyNumberFormat="1" applyFont="1" applyFill="1" applyBorder="1" applyAlignment="1">
      <alignment vertical="center"/>
    </xf>
    <xf numFmtId="165" fontId="71" fillId="2" borderId="55" xfId="0" applyNumberFormat="1" applyFont="1" applyFill="1" applyBorder="1" applyAlignment="1">
      <alignment vertical="center"/>
    </xf>
    <xf numFmtId="0" fontId="70" fillId="2" borderId="55" xfId="0" applyFont="1" applyFill="1" applyBorder="1" applyAlignment="1">
      <alignment vertical="center"/>
    </xf>
    <xf numFmtId="0" fontId="71" fillId="3" borderId="0" xfId="0" applyFont="1" applyFill="1" applyAlignment="1">
      <alignment horizontal="left" vertical="center"/>
    </xf>
    <xf numFmtId="0" fontId="71" fillId="3" borderId="0" xfId="0" applyFont="1" applyFill="1" applyAlignment="1">
      <alignment horizontal="left" vertical="center" wrapText="1"/>
    </xf>
    <xf numFmtId="165" fontId="70" fillId="3" borderId="0" xfId="0" applyNumberFormat="1" applyFont="1" applyFill="1" applyAlignment="1">
      <alignment vertical="center"/>
    </xf>
    <xf numFmtId="0" fontId="38" fillId="2" borderId="0" xfId="0" applyNumberFormat="1" applyFont="1" applyFill="1" applyAlignment="1">
      <alignment horizontal="left"/>
    </xf>
    <xf numFmtId="165" fontId="67" fillId="2" borderId="0" xfId="0" applyNumberFormat="1" applyFont="1" applyFill="1"/>
    <xf numFmtId="0" fontId="71" fillId="3" borderId="0" xfId="0" applyNumberFormat="1" applyFont="1" applyFill="1" applyAlignment="1">
      <alignment horizontal="left"/>
    </xf>
    <xf numFmtId="165" fontId="23" fillId="2" borderId="0" xfId="1" applyNumberFormat="1" applyFont="1" applyFill="1" applyBorder="1" applyAlignment="1">
      <alignment horizontal="center"/>
    </xf>
    <xf numFmtId="165" fontId="8" fillId="2" borderId="0" xfId="0" applyNumberFormat="1" applyFont="1" applyFill="1" applyBorder="1" applyAlignment="1">
      <alignment horizontal="center"/>
    </xf>
    <xf numFmtId="165" fontId="2" fillId="2" borderId="0" xfId="1" applyNumberFormat="1" applyFont="1" applyFill="1" applyBorder="1" applyAlignment="1">
      <alignment horizontal="left"/>
    </xf>
    <xf numFmtId="0" fontId="18" fillId="0" borderId="0" xfId="0" applyNumberFormat="1" applyFont="1" applyFill="1" applyBorder="1" applyAlignment="1">
      <alignment horizontal="center" vertical="center" wrapText="1"/>
    </xf>
    <xf numFmtId="0" fontId="33" fillId="0" borderId="0" xfId="0" applyNumberFormat="1" applyFont="1" applyFill="1" applyBorder="1"/>
    <xf numFmtId="0" fontId="33" fillId="0" borderId="0" xfId="0" applyFont="1" applyFill="1" applyBorder="1" applyAlignment="1">
      <alignment horizontal="center" vertical="center" wrapText="1"/>
    </xf>
    <xf numFmtId="0" fontId="18" fillId="6" borderId="71" xfId="0" applyFont="1" applyFill="1" applyBorder="1" applyAlignment="1"/>
    <xf numFmtId="0" fontId="18" fillId="6" borderId="71" xfId="0" applyFont="1" applyFill="1" applyBorder="1" applyAlignment="1">
      <alignment horizontal="center" wrapText="1"/>
    </xf>
    <xf numFmtId="165" fontId="33" fillId="6" borderId="71" xfId="0" applyNumberFormat="1" applyFont="1" applyFill="1" applyBorder="1" applyAlignment="1">
      <alignment horizontal="center"/>
    </xf>
    <xf numFmtId="0" fontId="33" fillId="6" borderId="71" xfId="0" applyFont="1" applyFill="1" applyBorder="1"/>
    <xf numFmtId="0" fontId="33" fillId="6" borderId="71" xfId="0" applyFont="1" applyFill="1" applyBorder="1" applyAlignment="1">
      <alignment horizontal="left"/>
    </xf>
    <xf numFmtId="165" fontId="33" fillId="6" borderId="71" xfId="1" applyNumberFormat="1" applyFont="1" applyFill="1" applyBorder="1" applyAlignment="1">
      <alignment horizontal="center"/>
    </xf>
    <xf numFmtId="0" fontId="18" fillId="16" borderId="0" xfId="0" applyNumberFormat="1" applyFont="1" applyFill="1" applyBorder="1" applyAlignment="1">
      <alignment horizontal="center" vertical="center" wrapText="1"/>
    </xf>
    <xf numFmtId="0" fontId="111" fillId="16" borderId="0" xfId="0" applyNumberFormat="1" applyFont="1" applyFill="1" applyBorder="1" applyAlignment="1">
      <alignment horizontal="center" vertical="center" wrapText="1"/>
    </xf>
    <xf numFmtId="0" fontId="18" fillId="16" borderId="22" xfId="0" applyNumberFormat="1" applyFont="1" applyFill="1" applyBorder="1" applyAlignment="1">
      <alignment horizontal="center" vertical="center" wrapText="1"/>
    </xf>
    <xf numFmtId="0" fontId="18" fillId="16" borderId="20" xfId="0" applyNumberFormat="1" applyFont="1" applyFill="1" applyBorder="1" applyAlignment="1">
      <alignment horizontal="center" vertical="center" wrapText="1"/>
    </xf>
    <xf numFmtId="0" fontId="18" fillId="16" borderId="50" xfId="0" applyNumberFormat="1" applyFont="1" applyFill="1" applyBorder="1" applyAlignment="1">
      <alignment horizontal="center" vertical="center" wrapText="1"/>
    </xf>
    <xf numFmtId="165" fontId="18" fillId="16" borderId="20" xfId="0" applyNumberFormat="1" applyFont="1" applyFill="1" applyBorder="1" applyAlignment="1">
      <alignment horizontal="center" vertical="center" wrapText="1"/>
    </xf>
    <xf numFmtId="165" fontId="18" fillId="16" borderId="50" xfId="0" applyNumberFormat="1" applyFont="1" applyFill="1" applyBorder="1" applyAlignment="1">
      <alignment horizontal="center" vertical="center" wrapText="1"/>
    </xf>
    <xf numFmtId="165" fontId="18" fillId="16" borderId="22" xfId="0" applyNumberFormat="1" applyFont="1" applyFill="1" applyBorder="1" applyAlignment="1">
      <alignment horizontal="center" vertical="center" wrapText="1"/>
    </xf>
    <xf numFmtId="0" fontId="33" fillId="16" borderId="0" xfId="0" applyFont="1" applyFill="1" applyBorder="1" applyAlignment="1" applyProtection="1">
      <alignment vertical="center" wrapText="1"/>
    </xf>
    <xf numFmtId="0" fontId="77" fillId="16" borderId="0" xfId="1" applyNumberFormat="1" applyFont="1" applyFill="1" applyBorder="1" applyAlignment="1">
      <alignment horizontal="center" wrapText="1"/>
    </xf>
    <xf numFmtId="0" fontId="33" fillId="16" borderId="35" xfId="0" applyNumberFormat="1" applyFont="1" applyFill="1" applyBorder="1" applyAlignment="1">
      <alignment horizontal="center"/>
    </xf>
    <xf numFmtId="0" fontId="33" fillId="16" borderId="0" xfId="0" applyNumberFormat="1" applyFont="1" applyFill="1" applyBorder="1" applyAlignment="1">
      <alignment horizontal="center"/>
    </xf>
    <xf numFmtId="0" fontId="33" fillId="16" borderId="30" xfId="0" applyNumberFormat="1" applyFont="1" applyFill="1" applyBorder="1" applyAlignment="1">
      <alignment horizontal="center"/>
    </xf>
    <xf numFmtId="0" fontId="18" fillId="16" borderId="55" xfId="0" applyNumberFormat="1" applyFont="1" applyFill="1" applyBorder="1" applyAlignment="1">
      <alignment horizontal="center"/>
    </xf>
    <xf numFmtId="0" fontId="18" fillId="16" borderId="33" xfId="0" applyNumberFormat="1" applyFont="1" applyFill="1" applyBorder="1" applyAlignment="1">
      <alignment horizontal="center"/>
    </xf>
    <xf numFmtId="0" fontId="18" fillId="16" borderId="32" xfId="0" applyNumberFormat="1" applyFont="1" applyFill="1" applyBorder="1" applyAlignment="1">
      <alignment horizontal="center"/>
    </xf>
    <xf numFmtId="0" fontId="18" fillId="16" borderId="30" xfId="0" applyNumberFormat="1" applyFont="1" applyFill="1" applyBorder="1" applyAlignment="1">
      <alignment horizontal="center"/>
    </xf>
    <xf numFmtId="0" fontId="18" fillId="16" borderId="14" xfId="0" applyFont="1" applyFill="1" applyBorder="1" applyAlignment="1">
      <alignment horizontal="center" vertical="center" wrapText="1"/>
    </xf>
    <xf numFmtId="0" fontId="18" fillId="16" borderId="62" xfId="0" applyFont="1" applyFill="1" applyBorder="1" applyAlignment="1">
      <alignment horizontal="center" vertical="center" wrapText="1"/>
    </xf>
    <xf numFmtId="0" fontId="18" fillId="16" borderId="13" xfId="0" applyFont="1" applyFill="1" applyBorder="1" applyAlignment="1">
      <alignment horizontal="center" vertical="center" wrapText="1"/>
    </xf>
    <xf numFmtId="41" fontId="18" fillId="16" borderId="14" xfId="0" applyNumberFormat="1" applyFont="1" applyFill="1" applyBorder="1" applyAlignment="1">
      <alignment horizontal="center" vertical="center" wrapText="1"/>
    </xf>
    <xf numFmtId="0" fontId="18" fillId="16" borderId="24" xfId="0" applyNumberFormat="1" applyFont="1" applyFill="1" applyBorder="1" applyAlignment="1">
      <alignment horizontal="center" vertical="center"/>
    </xf>
    <xf numFmtId="0" fontId="18" fillId="16" borderId="13" xfId="0" applyNumberFormat="1" applyFont="1" applyFill="1" applyBorder="1" applyAlignment="1">
      <alignment horizontal="center" vertical="center"/>
    </xf>
    <xf numFmtId="0" fontId="18" fillId="16" borderId="68" xfId="0" applyNumberFormat="1" applyFont="1" applyFill="1" applyBorder="1" applyAlignment="1">
      <alignment horizontal="center" vertical="center"/>
    </xf>
    <xf numFmtId="0" fontId="33" fillId="16" borderId="0" xfId="0" applyFont="1" applyFill="1" applyBorder="1" applyAlignment="1" applyProtection="1">
      <alignment horizontal="left" vertical="center" wrapText="1"/>
    </xf>
    <xf numFmtId="0" fontId="33" fillId="16" borderId="0" xfId="0" applyFont="1" applyFill="1" applyBorder="1" applyAlignment="1" applyProtection="1">
      <alignment horizontal="left" wrapText="1"/>
    </xf>
    <xf numFmtId="9" fontId="77" fillId="16" borderId="0" xfId="11" applyFont="1" applyFill="1" applyBorder="1" applyAlignment="1">
      <alignment horizontal="center"/>
    </xf>
    <xf numFmtId="9" fontId="33" fillId="16" borderId="0" xfId="11" applyFont="1" applyFill="1" applyBorder="1" applyAlignment="1">
      <alignment horizontal="center"/>
    </xf>
    <xf numFmtId="10" fontId="33" fillId="16" borderId="0" xfId="11" applyNumberFormat="1" applyFont="1" applyFill="1" applyBorder="1" applyAlignment="1">
      <alignment horizontal="center"/>
    </xf>
    <xf numFmtId="10" fontId="33" fillId="16" borderId="57" xfId="11" applyNumberFormat="1" applyFont="1" applyFill="1" applyBorder="1" applyAlignment="1">
      <alignment horizontal="center"/>
    </xf>
    <xf numFmtId="165" fontId="33" fillId="16" borderId="0" xfId="0" applyNumberFormat="1" applyFont="1" applyFill="1" applyBorder="1" applyAlignment="1">
      <alignment horizontal="center"/>
    </xf>
    <xf numFmtId="9" fontId="33" fillId="16" borderId="40" xfId="11" applyFont="1" applyFill="1" applyBorder="1" applyAlignment="1">
      <alignment horizontal="center"/>
    </xf>
    <xf numFmtId="0" fontId="33" fillId="16" borderId="0" xfId="0" applyFont="1" applyFill="1" applyBorder="1" applyAlignment="1" applyProtection="1">
      <alignment horizontal="left" vertical="center"/>
    </xf>
    <xf numFmtId="10" fontId="33" fillId="16" borderId="40" xfId="11" applyNumberFormat="1" applyFont="1" applyFill="1" applyBorder="1" applyAlignment="1">
      <alignment horizontal="center"/>
    </xf>
    <xf numFmtId="10" fontId="33" fillId="16" borderId="70" xfId="11" applyNumberFormat="1" applyFont="1" applyFill="1" applyBorder="1" applyAlignment="1">
      <alignment horizontal="center"/>
    </xf>
    <xf numFmtId="0" fontId="18" fillId="16" borderId="0" xfId="0" applyFont="1" applyFill="1" applyBorder="1" applyAlignment="1"/>
    <xf numFmtId="9" fontId="77" fillId="16" borderId="0" xfId="11" applyFont="1" applyFill="1" applyBorder="1" applyAlignment="1">
      <alignment horizontal="left" vertical="center" wrapText="1"/>
    </xf>
    <xf numFmtId="165" fontId="33" fillId="16" borderId="0" xfId="0" applyNumberFormat="1" applyFont="1" applyFill="1" applyBorder="1" applyAlignment="1">
      <alignment horizontal="center" wrapText="1"/>
    </xf>
    <xf numFmtId="0" fontId="33" fillId="16" borderId="0" xfId="0" applyFont="1" applyFill="1" applyBorder="1" applyAlignment="1" applyProtection="1">
      <alignment horizontal="left" vertical="top"/>
    </xf>
    <xf numFmtId="9" fontId="33" fillId="16" borderId="70" xfId="11" applyFont="1" applyFill="1" applyBorder="1" applyAlignment="1">
      <alignment horizontal="center"/>
    </xf>
    <xf numFmtId="0" fontId="77" fillId="2" borderId="0" xfId="0" applyFont="1" applyFill="1" applyBorder="1"/>
    <xf numFmtId="0" fontId="18" fillId="2" borderId="0" xfId="0" applyFont="1" applyFill="1" applyBorder="1"/>
    <xf numFmtId="164" fontId="77" fillId="2" borderId="0" xfId="2" applyNumberFormat="1" applyFont="1" applyFill="1" applyBorder="1" applyAlignment="1">
      <alignment horizontal="center"/>
    </xf>
    <xf numFmtId="0" fontId="18" fillId="2" borderId="0" xfId="0" applyNumberFormat="1" applyFont="1" applyFill="1" applyBorder="1" applyAlignment="1">
      <alignment horizontal="center" vertical="center" wrapText="1"/>
    </xf>
    <xf numFmtId="0" fontId="111" fillId="2" borderId="0" xfId="0" applyNumberFormat="1" applyFont="1" applyFill="1" applyBorder="1" applyAlignment="1">
      <alignment horizontal="center" vertical="center" wrapText="1"/>
    </xf>
    <xf numFmtId="0" fontId="18" fillId="2" borderId="22" xfId="0" applyNumberFormat="1" applyFont="1" applyFill="1" applyBorder="1" applyAlignment="1">
      <alignment horizontal="center" vertical="center" wrapText="1"/>
    </xf>
    <xf numFmtId="0" fontId="18" fillId="2" borderId="20" xfId="0" applyNumberFormat="1" applyFont="1" applyFill="1" applyBorder="1" applyAlignment="1">
      <alignment horizontal="center" vertical="center" wrapText="1"/>
    </xf>
    <xf numFmtId="0" fontId="18" fillId="2" borderId="50" xfId="0" applyNumberFormat="1" applyFont="1" applyFill="1" applyBorder="1" applyAlignment="1">
      <alignment horizontal="center" vertical="center" wrapText="1"/>
    </xf>
    <xf numFmtId="165" fontId="18" fillId="2" borderId="20" xfId="0" applyNumberFormat="1" applyFont="1" applyFill="1" applyBorder="1" applyAlignment="1">
      <alignment horizontal="center" vertical="center" wrapText="1"/>
    </xf>
    <xf numFmtId="165" fontId="18" fillId="2" borderId="50" xfId="0" applyNumberFormat="1" applyFont="1" applyFill="1" applyBorder="1" applyAlignment="1">
      <alignment horizontal="center" vertical="center" wrapText="1"/>
    </xf>
    <xf numFmtId="165" fontId="18" fillId="2" borderId="22" xfId="0" applyNumberFormat="1" applyFont="1" applyFill="1" applyBorder="1" applyAlignment="1">
      <alignment horizontal="center" vertical="center" wrapText="1"/>
    </xf>
    <xf numFmtId="0" fontId="33" fillId="2" borderId="0" xfId="0" applyFont="1" applyFill="1" applyBorder="1" applyAlignment="1" applyProtection="1">
      <alignment vertical="center" wrapText="1"/>
    </xf>
    <xf numFmtId="0" fontId="77" fillId="2" borderId="0" xfId="1" applyNumberFormat="1" applyFont="1" applyFill="1" applyBorder="1" applyAlignment="1">
      <alignment horizontal="center" wrapText="1"/>
    </xf>
    <xf numFmtId="0" fontId="33" fillId="2" borderId="35" xfId="0" applyNumberFormat="1" applyFont="1" applyFill="1" applyBorder="1" applyAlignment="1">
      <alignment horizontal="center"/>
    </xf>
    <xf numFmtId="0" fontId="33" fillId="2" borderId="0" xfId="0" applyNumberFormat="1" applyFont="1" applyFill="1" applyBorder="1" applyAlignment="1">
      <alignment horizontal="center"/>
    </xf>
    <xf numFmtId="0" fontId="33" fillId="2" borderId="30" xfId="0" applyNumberFormat="1" applyFont="1" applyFill="1" applyBorder="1" applyAlignment="1">
      <alignment horizontal="center"/>
    </xf>
    <xf numFmtId="0" fontId="18" fillId="2" borderId="55" xfId="0" applyNumberFormat="1" applyFont="1" applyFill="1" applyBorder="1" applyAlignment="1">
      <alignment horizontal="center"/>
    </xf>
    <xf numFmtId="0" fontId="18" fillId="2" borderId="33" xfId="0" applyNumberFormat="1" applyFont="1" applyFill="1" applyBorder="1" applyAlignment="1">
      <alignment horizontal="center"/>
    </xf>
    <xf numFmtId="0" fontId="18" fillId="2" borderId="32" xfId="0" applyNumberFormat="1" applyFont="1" applyFill="1" applyBorder="1" applyAlignment="1">
      <alignment horizontal="center"/>
    </xf>
    <xf numFmtId="164" fontId="111" fillId="2" borderId="0" xfId="2" applyNumberFormat="1"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62" xfId="0" applyFont="1" applyFill="1" applyBorder="1" applyAlignment="1">
      <alignment horizontal="center" vertical="center" wrapText="1"/>
    </xf>
    <xf numFmtId="0" fontId="18" fillId="2" borderId="13" xfId="0" applyFont="1" applyFill="1" applyBorder="1" applyAlignment="1">
      <alignment horizontal="center" vertical="center" wrapText="1"/>
    </xf>
    <xf numFmtId="165" fontId="18" fillId="2" borderId="62" xfId="0" applyNumberFormat="1" applyFont="1" applyFill="1" applyBorder="1" applyAlignment="1">
      <alignment horizontal="center" vertical="center" wrapText="1"/>
    </xf>
    <xf numFmtId="0" fontId="18" fillId="2" borderId="13" xfId="0" applyNumberFormat="1" applyFont="1" applyFill="1" applyBorder="1" applyAlignment="1">
      <alignment horizontal="center" vertical="center"/>
    </xf>
    <xf numFmtId="0" fontId="33" fillId="2" borderId="0" xfId="0" applyFont="1" applyFill="1" applyBorder="1" applyAlignment="1" applyProtection="1">
      <alignment horizontal="left" vertical="center"/>
    </xf>
    <xf numFmtId="0" fontId="33" fillId="2" borderId="55" xfId="0" applyFont="1" applyFill="1" applyBorder="1" applyAlignment="1" applyProtection="1">
      <alignment horizontal="left" vertical="center"/>
    </xf>
    <xf numFmtId="0" fontId="33" fillId="2" borderId="55" xfId="0" applyFont="1" applyFill="1" applyBorder="1"/>
    <xf numFmtId="0" fontId="33" fillId="2" borderId="62" xfId="0" applyFont="1" applyFill="1" applyBorder="1" applyAlignment="1">
      <alignment horizontal="left"/>
    </xf>
    <xf numFmtId="0" fontId="33" fillId="2" borderId="62" xfId="0" applyFont="1" applyFill="1" applyBorder="1" applyAlignment="1">
      <alignment horizontal="left" wrapText="1"/>
    </xf>
    <xf numFmtId="165" fontId="77" fillId="2" borderId="62" xfId="0" applyNumberFormat="1" applyFont="1" applyFill="1" applyBorder="1" applyAlignment="1">
      <alignment horizontal="center" wrapText="1"/>
    </xf>
    <xf numFmtId="165" fontId="33" fillId="2" borderId="62" xfId="0" applyNumberFormat="1" applyFont="1" applyFill="1" applyBorder="1" applyAlignment="1">
      <alignment horizontal="center" wrapText="1"/>
    </xf>
    <xf numFmtId="165" fontId="33" fillId="2" borderId="62" xfId="0" applyNumberFormat="1" applyFont="1" applyFill="1" applyBorder="1" applyAlignment="1">
      <alignment horizontal="center"/>
    </xf>
    <xf numFmtId="0" fontId="33" fillId="2" borderId="62" xfId="0" applyFont="1" applyFill="1" applyBorder="1"/>
    <xf numFmtId="0" fontId="18" fillId="2" borderId="0" xfId="0" applyFont="1" applyFill="1" applyBorder="1" applyAlignment="1"/>
    <xf numFmtId="164" fontId="77" fillId="2" borderId="0" xfId="0" applyNumberFormat="1" applyFont="1" applyFill="1" applyBorder="1" applyAlignment="1">
      <alignment horizontal="left" vertical="center" wrapText="1"/>
    </xf>
    <xf numFmtId="165" fontId="33" fillId="2" borderId="0" xfId="0" applyNumberFormat="1" applyFont="1" applyFill="1" applyBorder="1" applyAlignment="1">
      <alignment horizontal="center" wrapText="1"/>
    </xf>
    <xf numFmtId="164" fontId="77" fillId="2" borderId="0" xfId="0" applyNumberFormat="1" applyFont="1" applyFill="1" applyBorder="1" applyAlignment="1">
      <alignment horizontal="center"/>
    </xf>
    <xf numFmtId="165" fontId="77" fillId="2" borderId="0" xfId="0" applyNumberFormat="1" applyFont="1" applyFill="1" applyBorder="1" applyAlignment="1">
      <alignment horizontal="center"/>
    </xf>
    <xf numFmtId="0" fontId="18" fillId="2" borderId="62" xfId="0" applyFont="1" applyFill="1" applyBorder="1" applyAlignment="1">
      <alignment horizontal="left"/>
    </xf>
    <xf numFmtId="0" fontId="18" fillId="2" borderId="62" xfId="0" applyFont="1" applyFill="1" applyBorder="1" applyAlignment="1">
      <alignment horizontal="left" wrapText="1"/>
    </xf>
    <xf numFmtId="165" fontId="111" fillId="2" borderId="62" xfId="0" applyNumberFormat="1" applyFont="1" applyFill="1" applyBorder="1" applyAlignment="1">
      <alignment horizontal="center" wrapText="1"/>
    </xf>
    <xf numFmtId="165" fontId="18" fillId="2" borderId="62" xfId="0" applyNumberFormat="1" applyFont="1" applyFill="1" applyBorder="1" applyAlignment="1">
      <alignment horizontal="center" wrapText="1"/>
    </xf>
    <xf numFmtId="165" fontId="18" fillId="2" borderId="62" xfId="0" applyNumberFormat="1" applyFont="1" applyFill="1" applyBorder="1" applyAlignment="1">
      <alignment horizontal="center"/>
    </xf>
    <xf numFmtId="0" fontId="18" fillId="2" borderId="62" xfId="0" applyFont="1" applyFill="1" applyBorder="1"/>
    <xf numFmtId="0" fontId="33" fillId="2" borderId="0" xfId="0" applyFont="1" applyFill="1" applyBorder="1" applyAlignment="1">
      <alignment horizontal="left"/>
    </xf>
    <xf numFmtId="165" fontId="77" fillId="2" borderId="0" xfId="1" applyNumberFormat="1" applyFont="1" applyFill="1" applyBorder="1" applyAlignment="1">
      <alignment horizontal="center"/>
    </xf>
    <xf numFmtId="164" fontId="33" fillId="2" borderId="0" xfId="0" applyNumberFormat="1" applyFont="1" applyFill="1" applyBorder="1" applyAlignment="1">
      <alignment horizontal="left" vertical="center" wrapText="1"/>
    </xf>
    <xf numFmtId="0" fontId="111" fillId="2" borderId="0" xfId="0" applyFont="1" applyFill="1" applyBorder="1"/>
    <xf numFmtId="165" fontId="77" fillId="2" borderId="0" xfId="0" applyNumberFormat="1" applyFont="1" applyFill="1" applyBorder="1" applyAlignment="1">
      <alignment horizontal="center" wrapText="1"/>
    </xf>
    <xf numFmtId="0" fontId="18" fillId="2" borderId="0" xfId="0" applyFont="1" applyFill="1" applyBorder="1" applyAlignment="1">
      <alignment horizontal="center" wrapText="1"/>
    </xf>
    <xf numFmtId="165" fontId="33" fillId="2" borderId="0" xfId="1" applyNumberFormat="1" applyFont="1" applyFill="1" applyBorder="1" applyAlignment="1">
      <alignment horizontal="center"/>
    </xf>
    <xf numFmtId="165" fontId="111" fillId="2" borderId="0" xfId="1" applyNumberFormat="1" applyFont="1" applyFill="1" applyBorder="1" applyAlignment="1">
      <alignment horizontal="center"/>
    </xf>
    <xf numFmtId="0" fontId="18" fillId="2" borderId="0" xfId="0" applyFont="1" applyFill="1" applyBorder="1" applyAlignment="1">
      <alignment horizontal="left" wrapText="1"/>
    </xf>
    <xf numFmtId="165" fontId="18" fillId="2" borderId="0" xfId="1" applyNumberFormat="1" applyFont="1" applyFill="1" applyBorder="1" applyAlignment="1">
      <alignment horizontal="center"/>
    </xf>
    <xf numFmtId="0" fontId="25" fillId="2" borderId="0" xfId="0" applyFont="1" applyFill="1" applyBorder="1"/>
    <xf numFmtId="0" fontId="34" fillId="2" borderId="0" xfId="0" applyFont="1" applyFill="1" applyBorder="1"/>
    <xf numFmtId="0" fontId="112" fillId="2" borderId="0" xfId="0" applyFont="1" applyFill="1" applyBorder="1"/>
    <xf numFmtId="164" fontId="25" fillId="2" borderId="0" xfId="2" applyNumberFormat="1" applyFont="1" applyFill="1" applyBorder="1" applyAlignment="1">
      <alignment horizontal="left" vertical="center"/>
    </xf>
    <xf numFmtId="0" fontId="25" fillId="2" borderId="0" xfId="0" applyFont="1" applyFill="1" applyBorder="1" applyAlignment="1">
      <alignment horizontal="left"/>
    </xf>
    <xf numFmtId="164" fontId="112" fillId="2" borderId="0" xfId="2" applyNumberFormat="1" applyFont="1" applyFill="1" applyBorder="1" applyAlignment="1">
      <alignment horizontal="center"/>
    </xf>
    <xf numFmtId="164" fontId="111" fillId="2" borderId="8" xfId="2" applyNumberFormat="1" applyFont="1" applyFill="1" applyBorder="1" applyAlignment="1">
      <alignment horizontal="center" vertical="center" wrapText="1"/>
    </xf>
    <xf numFmtId="0" fontId="113" fillId="2" borderId="0" xfId="0" applyFont="1" applyFill="1" applyBorder="1"/>
    <xf numFmtId="164" fontId="114" fillId="2" borderId="0" xfId="2" applyNumberFormat="1" applyFont="1" applyFill="1" applyBorder="1" applyAlignment="1">
      <alignment horizontal="center"/>
    </xf>
    <xf numFmtId="164" fontId="77" fillId="2" borderId="0" xfId="2" applyNumberFormat="1" applyFont="1" applyFill="1" applyBorder="1" applyAlignment="1">
      <alignment horizontal="center" vertical="center"/>
    </xf>
    <xf numFmtId="165" fontId="33" fillId="2" borderId="0" xfId="0" applyNumberFormat="1" applyFont="1" applyFill="1" applyBorder="1" applyAlignment="1">
      <alignment horizontal="center" vertical="center"/>
    </xf>
    <xf numFmtId="0" fontId="33" fillId="2" borderId="0" xfId="0" applyFont="1" applyFill="1" applyBorder="1" applyAlignment="1">
      <alignment vertical="center"/>
    </xf>
    <xf numFmtId="0" fontId="33" fillId="2" borderId="55" xfId="0" applyFont="1" applyFill="1" applyBorder="1" applyAlignment="1" applyProtection="1">
      <alignment horizontal="left" vertical="center" wrapText="1"/>
    </xf>
    <xf numFmtId="0" fontId="33" fillId="2" borderId="55" xfId="0" applyFont="1" applyFill="1" applyBorder="1" applyAlignment="1">
      <alignment vertical="center"/>
    </xf>
    <xf numFmtId="0" fontId="33" fillId="2" borderId="62" xfId="0" applyFont="1" applyFill="1" applyBorder="1" applyAlignment="1">
      <alignment horizontal="left" vertical="center"/>
    </xf>
    <xf numFmtId="165" fontId="33" fillId="2" borderId="62" xfId="0" applyNumberFormat="1" applyFont="1" applyFill="1" applyBorder="1" applyAlignment="1">
      <alignment horizontal="center" vertical="center" wrapText="1"/>
    </xf>
    <xf numFmtId="165" fontId="33" fillId="2" borderId="62" xfId="0" applyNumberFormat="1" applyFont="1" applyFill="1" applyBorder="1" applyAlignment="1">
      <alignment horizontal="center" vertical="center"/>
    </xf>
    <xf numFmtId="0" fontId="33" fillId="2" borderId="62" xfId="0" applyFont="1" applyFill="1" applyBorder="1" applyAlignment="1">
      <alignment vertical="center"/>
    </xf>
    <xf numFmtId="165" fontId="33" fillId="2" borderId="0" xfId="0" applyNumberFormat="1" applyFont="1" applyFill="1" applyBorder="1" applyAlignment="1">
      <alignment horizontal="center" vertical="center" wrapText="1"/>
    </xf>
    <xf numFmtId="164" fontId="77" fillId="2" borderId="0" xfId="0" applyNumberFormat="1" applyFont="1" applyFill="1" applyBorder="1" applyAlignment="1">
      <alignment horizontal="center" vertical="center"/>
    </xf>
    <xf numFmtId="165" fontId="77" fillId="2" borderId="0" xfId="0" applyNumberFormat="1" applyFont="1" applyFill="1" applyBorder="1" applyAlignment="1">
      <alignment horizontal="center" vertical="center"/>
    </xf>
    <xf numFmtId="0" fontId="33" fillId="2" borderId="0" xfId="0" applyFont="1" applyFill="1" applyBorder="1" applyAlignment="1">
      <alignment horizontal="center" vertical="center"/>
    </xf>
    <xf numFmtId="0" fontId="33" fillId="6" borderId="71" xfId="0" applyFont="1" applyFill="1" applyBorder="1" applyAlignment="1">
      <alignment vertical="center"/>
    </xf>
    <xf numFmtId="0" fontId="18" fillId="6" borderId="71" xfId="0" applyFont="1" applyFill="1" applyBorder="1" applyAlignment="1">
      <alignment horizontal="center" vertical="center" wrapText="1"/>
    </xf>
    <xf numFmtId="165" fontId="33" fillId="6" borderId="71" xfId="0" applyNumberFormat="1" applyFont="1" applyFill="1" applyBorder="1" applyAlignment="1">
      <alignment horizontal="center" vertical="center"/>
    </xf>
    <xf numFmtId="0" fontId="77" fillId="2" borderId="0" xfId="1" applyNumberFormat="1" applyFont="1" applyFill="1" applyBorder="1" applyAlignment="1">
      <alignment horizontal="center" vertical="center" wrapText="1"/>
    </xf>
    <xf numFmtId="0" fontId="33" fillId="2" borderId="35" xfId="0" applyNumberFormat="1" applyFont="1" applyFill="1" applyBorder="1" applyAlignment="1">
      <alignment horizontal="center" vertical="center"/>
    </xf>
    <xf numFmtId="0" fontId="33" fillId="2" borderId="0" xfId="0" applyNumberFormat="1" applyFont="1" applyFill="1" applyBorder="1" applyAlignment="1">
      <alignment horizontal="center" vertical="center"/>
    </xf>
    <xf numFmtId="0" fontId="33" fillId="2" borderId="30" xfId="0" applyNumberFormat="1" applyFont="1" applyFill="1" applyBorder="1" applyAlignment="1">
      <alignment horizontal="center" vertical="center"/>
    </xf>
    <xf numFmtId="0" fontId="18" fillId="2" borderId="55" xfId="0" applyNumberFormat="1" applyFont="1" applyFill="1" applyBorder="1" applyAlignment="1">
      <alignment horizontal="center" vertical="center"/>
    </xf>
    <xf numFmtId="0" fontId="18" fillId="2" borderId="33" xfId="0" applyNumberFormat="1" applyFont="1" applyFill="1" applyBorder="1" applyAlignment="1">
      <alignment horizontal="center" vertical="center"/>
    </xf>
    <xf numFmtId="0" fontId="18" fillId="2" borderId="32" xfId="0" applyNumberFormat="1" applyFont="1" applyFill="1" applyBorder="1" applyAlignment="1">
      <alignment horizontal="center" vertical="center"/>
    </xf>
    <xf numFmtId="0" fontId="33" fillId="2" borderId="0" xfId="0" applyNumberFormat="1" applyFont="1" applyFill="1" applyBorder="1" applyAlignment="1">
      <alignment vertical="center"/>
    </xf>
    <xf numFmtId="0" fontId="33" fillId="2" borderId="0" xfId="0" applyFont="1" applyFill="1" applyBorder="1" applyAlignment="1">
      <alignment horizontal="left" vertical="center"/>
    </xf>
    <xf numFmtId="165" fontId="77" fillId="2" borderId="0" xfId="1" applyNumberFormat="1" applyFont="1" applyFill="1" applyBorder="1" applyAlignment="1">
      <alignment horizontal="center" vertical="center"/>
    </xf>
    <xf numFmtId="164" fontId="33" fillId="2" borderId="0" xfId="2" applyNumberFormat="1" applyFont="1" applyFill="1" applyBorder="1" applyAlignment="1">
      <alignment horizontal="center" vertical="center"/>
    </xf>
    <xf numFmtId="0" fontId="38" fillId="2" borderId="0" xfId="0" applyFont="1" applyFill="1" applyBorder="1" applyAlignment="1"/>
    <xf numFmtId="0" fontId="18" fillId="16" borderId="8" xfId="0" applyFont="1" applyFill="1" applyBorder="1" applyAlignment="1" applyProtection="1">
      <alignment horizontal="center" vertical="center" wrapText="1"/>
    </xf>
    <xf numFmtId="164" fontId="111" fillId="16" borderId="8" xfId="2" applyNumberFormat="1" applyFont="1" applyFill="1" applyBorder="1" applyAlignment="1">
      <alignment horizontal="center" vertical="center" wrapText="1"/>
    </xf>
    <xf numFmtId="0" fontId="18" fillId="2" borderId="62" xfId="0" applyFont="1" applyFill="1" applyBorder="1" applyAlignment="1">
      <alignment horizontal="left" vertical="center"/>
    </xf>
    <xf numFmtId="0" fontId="18" fillId="2" borderId="62" xfId="0" applyFont="1" applyFill="1" applyBorder="1" applyAlignment="1">
      <alignment horizontal="left" vertical="center" wrapText="1"/>
    </xf>
    <xf numFmtId="165" fontId="18" fillId="2" borderId="62" xfId="0" applyNumberFormat="1" applyFont="1" applyFill="1" applyBorder="1" applyAlignment="1">
      <alignment horizontal="center" vertical="center"/>
    </xf>
    <xf numFmtId="0" fontId="18" fillId="2" borderId="62" xfId="0" applyFont="1" applyFill="1" applyBorder="1" applyAlignment="1">
      <alignment vertical="center"/>
    </xf>
    <xf numFmtId="0" fontId="38" fillId="2" borderId="0" xfId="0" applyFont="1" applyFill="1" applyBorder="1" applyAlignment="1">
      <alignment vertical="center"/>
    </xf>
    <xf numFmtId="165" fontId="111" fillId="2" borderId="62" xfId="0" applyNumberFormat="1" applyFont="1" applyFill="1" applyBorder="1" applyAlignment="1">
      <alignment horizontal="center" vertical="center" wrapText="1"/>
    </xf>
    <xf numFmtId="0" fontId="22" fillId="2" borderId="0" xfId="0" applyFont="1" applyFill="1" applyProtection="1">
      <protection locked="0"/>
    </xf>
    <xf numFmtId="0" fontId="8" fillId="2" borderId="0" xfId="0" applyFont="1" applyFill="1" applyAlignment="1" applyProtection="1">
      <alignment horizontal="left"/>
      <protection locked="0"/>
    </xf>
    <xf numFmtId="0" fontId="20" fillId="2" borderId="0" xfId="0" applyFont="1" applyFill="1" applyAlignment="1" applyProtection="1">
      <alignment horizontal="left"/>
      <protection locked="0"/>
    </xf>
    <xf numFmtId="0" fontId="2" fillId="2" borderId="0" xfId="0" applyFont="1" applyFill="1" applyProtection="1">
      <protection locked="0"/>
    </xf>
    <xf numFmtId="0" fontId="12" fillId="2" borderId="0" xfId="0" applyFont="1" applyFill="1" applyProtection="1">
      <protection locked="0"/>
    </xf>
    <xf numFmtId="0" fontId="9" fillId="2"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9" fontId="8" fillId="2" borderId="0" xfId="11" applyFont="1" applyFill="1" applyBorder="1" applyAlignment="1" applyProtection="1">
      <alignment horizontal="left" vertical="center"/>
      <protection locked="0"/>
    </xf>
    <xf numFmtId="0" fontId="90" fillId="6" borderId="0" xfId="0" applyFont="1" applyFill="1" applyBorder="1" applyAlignment="1" applyProtection="1">
      <alignment horizontal="left" vertical="center"/>
      <protection locked="0"/>
    </xf>
    <xf numFmtId="0" fontId="31" fillId="2" borderId="0" xfId="0" applyFont="1" applyFill="1" applyBorder="1" applyAlignment="1" applyProtection="1">
      <alignment horizontal="left" vertical="center"/>
      <protection locked="0"/>
    </xf>
    <xf numFmtId="9" fontId="31" fillId="2" borderId="0" xfId="11" applyFont="1" applyFill="1" applyBorder="1" applyAlignment="1" applyProtection="1">
      <alignment horizontal="left" vertical="center"/>
      <protection locked="0"/>
    </xf>
    <xf numFmtId="0" fontId="35" fillId="2" borderId="0" xfId="0" applyFont="1" applyFill="1" applyProtection="1">
      <protection locked="0"/>
    </xf>
    <xf numFmtId="0" fontId="31" fillId="2" borderId="0" xfId="0" applyFont="1" applyFill="1" applyProtection="1">
      <protection locked="0"/>
    </xf>
    <xf numFmtId="0" fontId="31" fillId="2" borderId="8" xfId="0" applyFont="1" applyFill="1" applyBorder="1" applyAlignment="1" applyProtection="1">
      <alignment horizontal="center" vertical="center" wrapText="1"/>
      <protection locked="0"/>
    </xf>
    <xf numFmtId="0" fontId="31" fillId="2" borderId="24" xfId="0" applyFont="1" applyFill="1" applyBorder="1" applyAlignment="1" applyProtection="1">
      <alignment horizontal="center" vertical="center" wrapText="1"/>
      <protection locked="0"/>
    </xf>
    <xf numFmtId="9" fontId="31" fillId="2" borderId="24" xfId="11" applyFont="1" applyFill="1" applyBorder="1" applyAlignment="1" applyProtection="1">
      <alignment horizontal="center" vertical="center"/>
      <protection locked="0"/>
    </xf>
    <xf numFmtId="1" fontId="36" fillId="2" borderId="14" xfId="0" applyNumberFormat="1" applyFont="1" applyFill="1" applyBorder="1" applyAlignment="1" applyProtection="1">
      <alignment horizontal="center" vertical="center"/>
      <protection locked="0"/>
    </xf>
    <xf numFmtId="1" fontId="82" fillId="2" borderId="8" xfId="0" applyNumberFormat="1" applyFont="1" applyFill="1" applyBorder="1" applyAlignment="1" applyProtection="1">
      <alignment horizontal="center" vertical="center"/>
      <protection locked="0"/>
    </xf>
    <xf numFmtId="1" fontId="82" fillId="2" borderId="8" xfId="11" applyNumberFormat="1" applyFont="1" applyFill="1" applyBorder="1" applyAlignment="1" applyProtection="1">
      <alignment horizontal="center" vertical="center"/>
      <protection locked="0"/>
    </xf>
    <xf numFmtId="0" fontId="90" fillId="2" borderId="0" xfId="0" applyFont="1" applyFill="1" applyProtection="1">
      <protection locked="0"/>
    </xf>
    <xf numFmtId="0" fontId="90" fillId="2" borderId="0" xfId="0" applyFont="1" applyFill="1" applyBorder="1" applyAlignment="1" applyProtection="1">
      <alignment horizontal="left" vertical="center"/>
      <protection locked="0"/>
    </xf>
    <xf numFmtId="9" fontId="90" fillId="2" borderId="0" xfId="11" applyFont="1" applyFill="1" applyBorder="1" applyAlignment="1" applyProtection="1">
      <alignment horizontal="left" vertical="center"/>
      <protection locked="0"/>
    </xf>
    <xf numFmtId="0" fontId="8" fillId="6" borderId="0" xfId="0" applyFont="1" applyFill="1" applyAlignment="1" applyProtection="1">
      <alignment horizontal="left" wrapText="1"/>
      <protection locked="0"/>
    </xf>
    <xf numFmtId="0" fontId="8" fillId="6" borderId="0" xfId="0" applyFont="1" applyFill="1" applyProtection="1">
      <protection locked="0"/>
    </xf>
    <xf numFmtId="0" fontId="38" fillId="2" borderId="0" xfId="0" applyFont="1" applyFill="1" applyBorder="1" applyAlignment="1" applyProtection="1">
      <alignment horizontal="center" vertical="center" wrapText="1"/>
      <protection locked="0"/>
    </xf>
    <xf numFmtId="0" fontId="90" fillId="6" borderId="0" xfId="0" applyFont="1" applyFill="1" applyBorder="1" applyAlignment="1" applyProtection="1">
      <alignment horizontal="center" vertical="center"/>
      <protection locked="0"/>
    </xf>
    <xf numFmtId="0" fontId="2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9" fontId="8" fillId="2" borderId="0" xfId="11" applyFont="1" applyFill="1" applyBorder="1" applyProtection="1">
      <protection locked="0"/>
    </xf>
    <xf numFmtId="0" fontId="8" fillId="2" borderId="0" xfId="0" applyFont="1" applyFill="1" applyBorder="1" applyAlignment="1" applyProtection="1">
      <alignment horizontal="left" vertical="center" wrapText="1"/>
      <protection locked="0"/>
    </xf>
    <xf numFmtId="9" fontId="8" fillId="2" borderId="0" xfId="11" applyFont="1" applyFill="1" applyBorder="1" applyAlignment="1" applyProtection="1">
      <alignment horizontal="left" vertical="center" wrapText="1"/>
      <protection locked="0"/>
    </xf>
    <xf numFmtId="0" fontId="62" fillId="2" borderId="0" xfId="0" applyFont="1" applyFill="1" applyBorder="1" applyAlignment="1" applyProtection="1">
      <alignment horizontal="left" vertical="center"/>
      <protection locked="0"/>
    </xf>
    <xf numFmtId="0" fontId="31" fillId="0" borderId="8" xfId="0" applyFont="1" applyFill="1" applyBorder="1" applyAlignment="1" applyProtection="1">
      <alignment horizontal="left"/>
      <protection locked="0"/>
    </xf>
    <xf numFmtId="9" fontId="31" fillId="0" borderId="8" xfId="11" applyFont="1" applyFill="1" applyBorder="1" applyAlignment="1" applyProtection="1">
      <alignment horizontal="left"/>
      <protection locked="0"/>
    </xf>
    <xf numFmtId="9" fontId="70" fillId="0" borderId="8" xfId="11" applyFont="1" applyFill="1" applyBorder="1" applyAlignment="1" applyProtection="1">
      <alignment horizontal="center"/>
      <protection locked="0"/>
    </xf>
    <xf numFmtId="9" fontId="70" fillId="0" borderId="8" xfId="11" applyFont="1" applyFill="1" applyBorder="1" applyAlignment="1" applyProtection="1">
      <alignment horizontal="center" vertical="center"/>
      <protection locked="0"/>
    </xf>
    <xf numFmtId="0" fontId="88" fillId="2" borderId="8" xfId="0" applyFont="1" applyFill="1" applyBorder="1" applyAlignment="1" applyProtection="1">
      <alignment horizontal="left" vertical="center" wrapText="1"/>
      <protection locked="0"/>
    </xf>
    <xf numFmtId="9" fontId="70" fillId="2" borderId="8" xfId="11" applyFont="1" applyFill="1" applyBorder="1" applyAlignment="1" applyProtection="1">
      <alignment horizontal="center" vertical="center"/>
      <protection locked="0"/>
    </xf>
    <xf numFmtId="9" fontId="70" fillId="5" borderId="8" xfId="11" applyFont="1" applyFill="1" applyBorder="1" applyAlignment="1" applyProtection="1">
      <alignment horizontal="center"/>
      <protection locked="0"/>
    </xf>
    <xf numFmtId="0" fontId="71" fillId="2" borderId="8" xfId="0" applyFont="1" applyFill="1" applyBorder="1" applyProtection="1">
      <protection locked="0"/>
    </xf>
    <xf numFmtId="9" fontId="70" fillId="2" borderId="8" xfId="11" applyFont="1" applyFill="1" applyBorder="1" applyProtection="1">
      <protection locked="0"/>
    </xf>
    <xf numFmtId="9" fontId="70" fillId="2" borderId="8" xfId="11" applyFont="1" applyFill="1" applyBorder="1" applyAlignment="1" applyProtection="1">
      <alignment vertical="center"/>
      <protection locked="0"/>
    </xf>
    <xf numFmtId="0" fontId="71" fillId="2" borderId="8"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center" vertical="center" wrapText="1"/>
      <protection locked="0"/>
    </xf>
    <xf numFmtId="9" fontId="18" fillId="0" borderId="8" xfId="11" applyFont="1" applyFill="1" applyBorder="1" applyAlignment="1" applyProtection="1">
      <alignment horizontal="center" vertical="center" wrapText="1"/>
      <protection locked="0"/>
    </xf>
    <xf numFmtId="0" fontId="31" fillId="2" borderId="8" xfId="0" applyFont="1" applyFill="1" applyBorder="1" applyAlignment="1" applyProtection="1">
      <alignment horizontal="left" vertical="center"/>
      <protection locked="0"/>
    </xf>
    <xf numFmtId="0" fontId="35" fillId="2" borderId="8" xfId="0" applyFont="1" applyFill="1" applyBorder="1" applyAlignment="1" applyProtection="1">
      <alignment horizontal="left" vertical="center"/>
      <protection locked="0"/>
    </xf>
    <xf numFmtId="0" fontId="35" fillId="2" borderId="8" xfId="0" applyFont="1" applyFill="1" applyBorder="1" applyAlignment="1" applyProtection="1">
      <alignment horizontal="left" vertical="center" wrapText="1"/>
      <protection locked="0"/>
    </xf>
    <xf numFmtId="0" fontId="71" fillId="2" borderId="8" xfId="0" applyFont="1" applyFill="1" applyBorder="1" applyAlignment="1" applyProtection="1">
      <alignment horizontal="left" vertical="center"/>
      <protection locked="0"/>
    </xf>
    <xf numFmtId="0" fontId="71" fillId="2" borderId="0" xfId="0" applyFont="1" applyFill="1" applyBorder="1" applyProtection="1">
      <protection locked="0"/>
    </xf>
    <xf numFmtId="0" fontId="71" fillId="2" borderId="0" xfId="0" applyFont="1" applyFill="1" applyBorder="1" applyAlignment="1" applyProtection="1">
      <alignment horizontal="left" wrapText="1"/>
      <protection locked="0"/>
    </xf>
    <xf numFmtId="0" fontId="8" fillId="2" borderId="0" xfId="0" applyFont="1" applyFill="1" applyBorder="1" applyAlignment="1" applyProtection="1">
      <alignment horizontal="left" wrapText="1"/>
      <protection locked="0"/>
    </xf>
    <xf numFmtId="0" fontId="9" fillId="2" borderId="0" xfId="0" applyFont="1" applyFill="1" applyAlignment="1" applyProtection="1">
      <alignment horizontal="left"/>
      <protection locked="0"/>
    </xf>
    <xf numFmtId="9" fontId="71" fillId="2" borderId="0" xfId="11" applyFont="1" applyFill="1" applyBorder="1" applyProtection="1">
      <protection locked="0"/>
    </xf>
    <xf numFmtId="9" fontId="49" fillId="2" borderId="0" xfId="11" applyFont="1" applyFill="1" applyBorder="1" applyAlignment="1" applyProtection="1">
      <alignment horizontal="left" vertical="center"/>
      <protection locked="0"/>
    </xf>
    <xf numFmtId="0" fontId="22" fillId="2" borderId="0" xfId="0" applyFont="1" applyFill="1" applyBorder="1"/>
    <xf numFmtId="0" fontId="34" fillId="2" borderId="0" xfId="0" applyFont="1" applyFill="1" applyBorder="1" applyAlignment="1">
      <alignment horizontal="left"/>
    </xf>
    <xf numFmtId="9" fontId="34" fillId="2" borderId="0" xfId="11" applyFont="1" applyFill="1" applyBorder="1"/>
    <xf numFmtId="0" fontId="21" fillId="2" borderId="0" xfId="0" applyFont="1" applyFill="1" applyBorder="1" applyAlignment="1">
      <alignment horizontal="left"/>
    </xf>
    <xf numFmtId="9" fontId="15" fillId="2" borderId="0" xfId="11" applyFont="1" applyFill="1" applyBorder="1" applyAlignment="1">
      <alignment horizontal="left"/>
    </xf>
    <xf numFmtId="9" fontId="33" fillId="2" borderId="0" xfId="11" applyFont="1" applyFill="1" applyBorder="1" applyAlignment="1">
      <alignment horizontal="left"/>
    </xf>
    <xf numFmtId="0" fontId="6" fillId="2" borderId="0" xfId="0" applyFont="1" applyFill="1" applyBorder="1" applyAlignment="1">
      <alignment horizontal="left" wrapText="1"/>
    </xf>
    <xf numFmtId="9" fontId="7" fillId="2" borderId="0" xfId="11" applyFont="1" applyFill="1" applyBorder="1" applyAlignment="1">
      <alignment horizontal="center"/>
    </xf>
    <xf numFmtId="0" fontId="33" fillId="12" borderId="0" xfId="0" applyFont="1" applyFill="1" applyBorder="1" applyAlignment="1">
      <alignment horizontal="left" wrapText="1"/>
    </xf>
    <xf numFmtId="9" fontId="37" fillId="2" borderId="0" xfId="11" applyFont="1" applyFill="1" applyBorder="1" applyAlignment="1">
      <alignment horizontal="left" wrapText="1"/>
    </xf>
    <xf numFmtId="9" fontId="37" fillId="2" borderId="0" xfId="11" applyFont="1" applyFill="1" applyBorder="1" applyAlignment="1">
      <alignment wrapText="1"/>
    </xf>
    <xf numFmtId="9" fontId="37" fillId="2" borderId="0" xfId="11" applyFont="1" applyFill="1" applyBorder="1"/>
    <xf numFmtId="10" fontId="33" fillId="2" borderId="0" xfId="11" applyNumberFormat="1" applyFont="1" applyFill="1" applyBorder="1" applyAlignment="1">
      <alignment horizontal="left" wrapText="1"/>
    </xf>
    <xf numFmtId="10" fontId="18" fillId="2" borderId="0" xfId="11" applyNumberFormat="1" applyFont="1" applyFill="1" applyBorder="1" applyAlignment="1">
      <alignment horizontal="left" wrapText="1"/>
    </xf>
    <xf numFmtId="10" fontId="67" fillId="2" borderId="0" xfId="11" applyNumberFormat="1" applyFont="1" applyFill="1" applyBorder="1" applyAlignment="1">
      <alignment horizontal="left"/>
    </xf>
    <xf numFmtId="10" fontId="67" fillId="2" borderId="0" xfId="11" applyNumberFormat="1" applyFont="1" applyFill="1" applyBorder="1" applyAlignment="1" applyProtection="1">
      <alignment horizontal="center"/>
    </xf>
    <xf numFmtId="10" fontId="33" fillId="2" borderId="0" xfId="11" applyNumberFormat="1" applyFont="1" applyFill="1" applyBorder="1"/>
    <xf numFmtId="10" fontId="33" fillId="2" borderId="0" xfId="0" applyNumberFormat="1" applyFont="1" applyFill="1" applyBorder="1" applyAlignment="1">
      <alignment horizontal="left" wrapText="1"/>
    </xf>
    <xf numFmtId="10" fontId="18" fillId="2" borderId="0" xfId="0" applyNumberFormat="1" applyFont="1" applyFill="1" applyBorder="1" applyAlignment="1">
      <alignment horizontal="left" wrapText="1"/>
    </xf>
    <xf numFmtId="10" fontId="33" fillId="2" borderId="0" xfId="0" applyNumberFormat="1" applyFont="1" applyFill="1" applyBorder="1"/>
    <xf numFmtId="9" fontId="67" fillId="2" borderId="0" xfId="11" applyFont="1" applyFill="1" applyBorder="1" applyAlignment="1">
      <alignment horizontal="left"/>
    </xf>
    <xf numFmtId="10" fontId="37" fillId="2" borderId="0" xfId="11" applyNumberFormat="1" applyFont="1" applyFill="1" applyBorder="1" applyAlignment="1" applyProtection="1">
      <alignment horizontal="center" wrapText="1"/>
    </xf>
    <xf numFmtId="9" fontId="37" fillId="2" borderId="0" xfId="11" applyFont="1" applyFill="1" applyBorder="1" applyAlignment="1">
      <alignment horizontal="left"/>
    </xf>
    <xf numFmtId="10" fontId="37" fillId="2" borderId="0" xfId="11" applyNumberFormat="1" applyFont="1" applyFill="1" applyBorder="1" applyAlignment="1" applyProtection="1">
      <alignment horizontal="center"/>
    </xf>
    <xf numFmtId="10" fontId="67" fillId="2" borderId="0" xfId="0" applyNumberFormat="1" applyFont="1" applyFill="1" applyBorder="1" applyAlignment="1" applyProtection="1">
      <alignment horizontal="center"/>
    </xf>
    <xf numFmtId="10" fontId="18" fillId="2" borderId="0" xfId="0" applyNumberFormat="1" applyFont="1" applyFill="1" applyBorder="1" applyAlignment="1" applyProtection="1">
      <alignment horizontal="center"/>
    </xf>
    <xf numFmtId="10" fontId="33" fillId="2" borderId="0" xfId="0" applyNumberFormat="1" applyFont="1" applyFill="1" applyBorder="1" applyAlignment="1" applyProtection="1">
      <alignment horizontal="center"/>
    </xf>
    <xf numFmtId="10" fontId="37" fillId="2" borderId="0" xfId="0" applyNumberFormat="1" applyFont="1" applyFill="1" applyBorder="1" applyAlignment="1" applyProtection="1">
      <alignment horizontal="center"/>
    </xf>
    <xf numFmtId="0" fontId="33" fillId="5" borderId="0" xfId="0" applyFont="1" applyFill="1" applyBorder="1" applyAlignment="1">
      <alignment horizontal="left" wrapText="1"/>
    </xf>
    <xf numFmtId="10" fontId="67" fillId="2" borderId="0" xfId="11" applyNumberFormat="1" applyFont="1" applyFill="1" applyBorder="1" applyAlignment="1">
      <alignment horizontal="right"/>
    </xf>
    <xf numFmtId="2" fontId="33" fillId="2" borderId="0" xfId="0" applyNumberFormat="1" applyFont="1" applyFill="1" applyBorder="1" applyAlignment="1">
      <alignment horizontal="left" wrapText="1"/>
    </xf>
    <xf numFmtId="2" fontId="18" fillId="2" borderId="0" xfId="0" applyNumberFormat="1" applyFont="1" applyFill="1" applyBorder="1" applyAlignment="1">
      <alignment horizontal="left" wrapText="1"/>
    </xf>
    <xf numFmtId="2" fontId="33" fillId="2" borderId="0" xfId="0" applyNumberFormat="1" applyFont="1" applyFill="1" applyBorder="1"/>
    <xf numFmtId="0" fontId="33" fillId="2" borderId="0" xfId="0" applyFont="1" applyFill="1" applyBorder="1" applyAlignment="1" applyProtection="1">
      <alignment horizontal="left" wrapText="1"/>
      <protection locked="0"/>
    </xf>
    <xf numFmtId="0" fontId="18" fillId="2" borderId="0" xfId="0" applyFont="1" applyFill="1" applyBorder="1" applyAlignment="1" applyProtection="1">
      <alignment horizontal="left" wrapText="1"/>
      <protection locked="0"/>
    </xf>
    <xf numFmtId="10" fontId="67" fillId="2" borderId="0" xfId="11" applyNumberFormat="1" applyFont="1" applyFill="1" applyBorder="1" applyAlignment="1" applyProtection="1">
      <alignment horizontal="left"/>
      <protection locked="0"/>
    </xf>
    <xf numFmtId="9" fontId="67" fillId="2" borderId="0" xfId="11" applyFont="1" applyFill="1" applyBorder="1" applyAlignment="1" applyProtection="1">
      <alignment horizontal="right"/>
      <protection locked="0"/>
    </xf>
    <xf numFmtId="0" fontId="18" fillId="2" borderId="0" xfId="0" applyFont="1" applyFill="1" applyBorder="1" applyProtection="1">
      <protection locked="0"/>
    </xf>
    <xf numFmtId="9" fontId="67" fillId="2" borderId="0" xfId="11" applyFont="1" applyFill="1" applyBorder="1" applyAlignment="1">
      <alignment horizontal="center"/>
    </xf>
    <xf numFmtId="9" fontId="37" fillId="2" borderId="0" xfId="11" applyFont="1" applyFill="1" applyBorder="1" applyAlignment="1">
      <alignment horizontal="center"/>
    </xf>
    <xf numFmtId="9" fontId="33" fillId="2" borderId="0" xfId="11" applyFont="1" applyFill="1" applyBorder="1" applyAlignment="1">
      <alignment horizontal="center"/>
    </xf>
    <xf numFmtId="9" fontId="67" fillId="2" borderId="8" xfId="11" applyFont="1" applyFill="1" applyBorder="1" applyAlignment="1">
      <alignment horizontal="center" vertical="center"/>
    </xf>
    <xf numFmtId="0" fontId="18" fillId="2" borderId="0" xfId="0" applyNumberFormat="1" applyFont="1" applyFill="1" applyBorder="1" applyAlignment="1">
      <alignment horizontal="center" vertical="center"/>
    </xf>
    <xf numFmtId="0" fontId="67" fillId="2" borderId="0" xfId="11" applyNumberFormat="1" applyFont="1" applyFill="1" applyBorder="1" applyAlignment="1">
      <alignment horizontal="center" vertical="center"/>
    </xf>
    <xf numFmtId="0" fontId="18" fillId="2" borderId="8" xfId="0" applyNumberFormat="1" applyFont="1" applyFill="1" applyBorder="1" applyAlignment="1">
      <alignment horizontal="center" vertical="center"/>
    </xf>
    <xf numFmtId="0" fontId="14" fillId="2" borderId="0" xfId="0" applyFont="1" applyFill="1" applyAlignment="1">
      <alignment horizontal="left"/>
    </xf>
    <xf numFmtId="3" fontId="8" fillId="2" borderId="0" xfId="0" applyNumberFormat="1" applyFont="1" applyFill="1" applyBorder="1" applyAlignment="1"/>
    <xf numFmtId="3" fontId="8" fillId="2" borderId="0" xfId="0" applyNumberFormat="1" applyFont="1" applyFill="1" applyBorder="1" applyAlignment="1">
      <alignment horizontal="left"/>
    </xf>
    <xf numFmtId="41" fontId="6" fillId="2" borderId="0" xfId="0" applyNumberFormat="1" applyFont="1" applyFill="1" applyBorder="1" applyAlignment="1">
      <alignment horizontal="left"/>
    </xf>
    <xf numFmtId="41" fontId="14" fillId="2" borderId="0" xfId="0" applyNumberFormat="1" applyFont="1" applyFill="1" applyBorder="1" applyAlignment="1">
      <alignment horizontal="left"/>
    </xf>
    <xf numFmtId="3" fontId="2" fillId="2" borderId="0" xfId="0" applyNumberFormat="1" applyFont="1" applyFill="1" applyBorder="1" applyAlignment="1"/>
    <xf numFmtId="0" fontId="24" fillId="2" borderId="0" xfId="0" applyFont="1" applyFill="1"/>
    <xf numFmtId="0" fontId="14" fillId="2" borderId="0" xfId="0" applyFont="1" applyFill="1"/>
    <xf numFmtId="0" fontId="14" fillId="2" borderId="0" xfId="0" applyNumberFormat="1" applyFont="1" applyFill="1" applyBorder="1" applyAlignment="1">
      <alignment horizontal="left"/>
    </xf>
    <xf numFmtId="0" fontId="26" fillId="2" borderId="0" xfId="0" applyNumberFormat="1" applyFont="1" applyFill="1" applyBorder="1" applyAlignment="1">
      <alignment horizontal="left"/>
    </xf>
    <xf numFmtId="41" fontId="18" fillId="2" borderId="0" xfId="0" applyNumberFormat="1" applyFont="1" applyFill="1" applyBorder="1" applyAlignment="1">
      <alignment horizontal="center"/>
    </xf>
    <xf numFmtId="41" fontId="67" fillId="2" borderId="0" xfId="0" applyNumberFormat="1" applyFont="1" applyFill="1" applyBorder="1" applyAlignment="1">
      <alignment horizontal="center"/>
    </xf>
    <xf numFmtId="3" fontId="33" fillId="2" borderId="0" xfId="0" applyNumberFormat="1" applyFont="1" applyFill="1" applyBorder="1" applyAlignment="1">
      <alignment horizontal="center"/>
    </xf>
    <xf numFmtId="41" fontId="33" fillId="2" borderId="0" xfId="0" applyNumberFormat="1" applyFont="1" applyFill="1" applyBorder="1" applyAlignment="1">
      <alignment horizontal="center"/>
    </xf>
    <xf numFmtId="3" fontId="18" fillId="2" borderId="14" xfId="0" applyNumberFormat="1" applyFont="1" applyFill="1" applyBorder="1" applyAlignment="1">
      <alignment horizontal="center" vertical="center" wrapText="1"/>
    </xf>
    <xf numFmtId="3" fontId="18" fillId="2" borderId="8" xfId="0" applyNumberFormat="1" applyFont="1" applyFill="1" applyBorder="1" applyAlignment="1">
      <alignment horizontal="center" vertical="center" wrapText="1"/>
    </xf>
    <xf numFmtId="41" fontId="18" fillId="2" borderId="0" xfId="0" applyNumberFormat="1" applyFont="1" applyFill="1" applyBorder="1" applyAlignment="1">
      <alignment horizontal="left"/>
    </xf>
    <xf numFmtId="41" fontId="67" fillId="2" borderId="0" xfId="0" applyNumberFormat="1" applyFont="1" applyFill="1" applyBorder="1" applyAlignment="1">
      <alignment horizontal="left"/>
    </xf>
    <xf numFmtId="3" fontId="33" fillId="2" borderId="0" xfId="0" applyNumberFormat="1" applyFont="1" applyFill="1" applyBorder="1" applyAlignment="1" applyProtection="1">
      <protection locked="0"/>
    </xf>
    <xf numFmtId="3" fontId="33" fillId="2" borderId="0" xfId="0" applyNumberFormat="1" applyFont="1" applyFill="1" applyBorder="1" applyAlignment="1">
      <alignment horizontal="left"/>
    </xf>
    <xf numFmtId="3" fontId="33" fillId="2" borderId="0" xfId="0" applyNumberFormat="1" applyFont="1" applyFill="1" applyBorder="1" applyAlignment="1" applyProtection="1">
      <alignment wrapText="1"/>
      <protection locked="0"/>
    </xf>
    <xf numFmtId="3" fontId="33" fillId="2" borderId="0" xfId="0" applyNumberFormat="1" applyFont="1" applyFill="1" applyBorder="1" applyAlignment="1" applyProtection="1">
      <alignment horizontal="left" wrapText="1"/>
      <protection locked="0"/>
    </xf>
    <xf numFmtId="41" fontId="33" fillId="2" borderId="0" xfId="0" applyNumberFormat="1" applyFont="1" applyFill="1" applyBorder="1" applyAlignment="1" applyProtection="1">
      <alignment horizontal="center" wrapText="1"/>
      <protection locked="0"/>
    </xf>
    <xf numFmtId="3" fontId="33" fillId="2" borderId="0" xfId="0" applyNumberFormat="1" applyFont="1" applyFill="1" applyBorder="1" applyAlignment="1"/>
    <xf numFmtId="41" fontId="18" fillId="2" borderId="0" xfId="0" quotePrefix="1" applyNumberFormat="1" applyFont="1" applyFill="1" applyBorder="1" applyAlignment="1">
      <alignment horizontal="left"/>
    </xf>
    <xf numFmtId="3" fontId="18" fillId="2" borderId="8" xfId="0" applyNumberFormat="1" applyFont="1" applyFill="1" applyBorder="1" applyAlignment="1">
      <alignment horizontal="center"/>
    </xf>
    <xf numFmtId="3" fontId="18" fillId="2" borderId="0" xfId="0" applyNumberFormat="1" applyFont="1" applyFill="1" applyBorder="1" applyAlignment="1">
      <alignment horizontal="center"/>
    </xf>
    <xf numFmtId="0" fontId="22" fillId="2" borderId="0" xfId="0" applyFont="1" applyFill="1" applyAlignment="1">
      <alignment horizontal="left" wrapText="1"/>
    </xf>
    <xf numFmtId="0" fontId="6" fillId="2" borderId="0" xfId="0" applyFont="1" applyFill="1" applyBorder="1" applyAlignment="1" applyProtection="1">
      <alignment horizontal="left"/>
      <protection locked="0"/>
    </xf>
    <xf numFmtId="0" fontId="21" fillId="2" borderId="0" xfId="0" applyFont="1" applyFill="1" applyAlignment="1">
      <alignment horizontal="left" wrapText="1"/>
    </xf>
    <xf numFmtId="0" fontId="72" fillId="2" borderId="0" xfId="0" applyFont="1" applyFill="1" applyAlignment="1" applyProtection="1">
      <alignment horizontal="left" wrapText="1"/>
    </xf>
    <xf numFmtId="0" fontId="18" fillId="2" borderId="0" xfId="0" applyFont="1" applyFill="1" applyBorder="1" applyAlignment="1" applyProtection="1">
      <alignment horizontal="left" wrapText="1"/>
    </xf>
    <xf numFmtId="0" fontId="18" fillId="2" borderId="0" xfId="0" applyFont="1" applyFill="1" applyBorder="1" applyAlignment="1" applyProtection="1">
      <alignment horizontal="left"/>
      <protection locked="0"/>
    </xf>
    <xf numFmtId="0" fontId="18" fillId="2" borderId="0" xfId="0" applyFont="1" applyFill="1" applyBorder="1" applyAlignment="1" applyProtection="1">
      <alignment horizontal="left"/>
    </xf>
    <xf numFmtId="0" fontId="18" fillId="2" borderId="3"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wrapText="1"/>
    </xf>
    <xf numFmtId="0" fontId="18" fillId="2" borderId="58" xfId="0" applyFont="1" applyFill="1" applyBorder="1" applyAlignment="1" applyProtection="1">
      <alignment horizontal="center" vertical="center" wrapText="1"/>
      <protection locked="0"/>
    </xf>
    <xf numFmtId="0" fontId="18" fillId="3" borderId="40"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0" xfId="0" applyFont="1" applyFill="1" applyBorder="1" applyAlignment="1" applyProtection="1">
      <alignment horizontal="center" vertical="center"/>
    </xf>
    <xf numFmtId="0" fontId="18" fillId="2" borderId="0" xfId="0" applyFont="1" applyFill="1" applyAlignment="1" applyProtection="1">
      <alignment horizontal="left" vertical="center"/>
    </xf>
    <xf numFmtId="0" fontId="18" fillId="2" borderId="0" xfId="0" applyFont="1" applyFill="1" applyAlignment="1" applyProtection="1">
      <alignment horizontal="left"/>
    </xf>
    <xf numFmtId="0" fontId="18" fillId="2" borderId="8" xfId="0"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protection locked="0"/>
    </xf>
    <xf numFmtId="0" fontId="18" fillId="3" borderId="57" xfId="0" applyFont="1" applyFill="1" applyBorder="1" applyAlignment="1" applyProtection="1">
      <alignment horizontal="center" vertical="center"/>
    </xf>
    <xf numFmtId="0" fontId="18" fillId="3" borderId="40" xfId="0" applyFont="1" applyFill="1" applyBorder="1" applyAlignment="1" applyProtection="1">
      <alignment horizontal="center" vertical="center"/>
    </xf>
    <xf numFmtId="0" fontId="18" fillId="3" borderId="69"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18" fillId="2" borderId="2" xfId="0" applyFont="1" applyFill="1" applyBorder="1" applyAlignment="1" applyProtection="1">
      <alignment horizontal="center" vertical="center"/>
      <protection locked="0"/>
    </xf>
    <xf numFmtId="0" fontId="18" fillId="2" borderId="40" xfId="0" applyFont="1" applyFill="1" applyBorder="1" applyAlignment="1" applyProtection="1">
      <alignment horizontal="center" vertical="center"/>
    </xf>
    <xf numFmtId="37" fontId="18" fillId="3" borderId="0" xfId="0" applyNumberFormat="1" applyFont="1" applyFill="1" applyBorder="1" applyAlignment="1" applyProtection="1">
      <alignment horizontal="center" vertical="center" wrapText="1"/>
    </xf>
    <xf numFmtId="0" fontId="18" fillId="3" borderId="39"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protection locked="0"/>
    </xf>
    <xf numFmtId="0" fontId="33" fillId="2" borderId="0" xfId="0" applyFont="1" applyFill="1" applyAlignment="1" applyProtection="1">
      <alignment horizontal="center" vertical="center"/>
    </xf>
    <xf numFmtId="0" fontId="18" fillId="2" borderId="0" xfId="0" applyFont="1" applyFill="1" applyBorder="1" applyAlignment="1" applyProtection="1">
      <alignment horizontal="center"/>
      <protection locked="0"/>
    </xf>
    <xf numFmtId="0" fontId="33" fillId="2" borderId="0" xfId="0" applyFont="1" applyFill="1" applyAlignment="1" applyProtection="1">
      <alignment horizontal="center"/>
    </xf>
    <xf numFmtId="0" fontId="18" fillId="3" borderId="79" xfId="0" applyFont="1" applyFill="1" applyBorder="1" applyAlignment="1" applyProtection="1">
      <alignment horizontal="center" vertical="center"/>
    </xf>
    <xf numFmtId="0" fontId="18" fillId="3" borderId="80" xfId="0" applyFont="1" applyFill="1" applyBorder="1" applyAlignment="1" applyProtection="1">
      <alignment horizontal="center" vertical="center"/>
    </xf>
    <xf numFmtId="0" fontId="18" fillId="3" borderId="81" xfId="0" applyFont="1" applyFill="1" applyBorder="1" applyAlignment="1" applyProtection="1">
      <alignment horizontal="center" vertical="center"/>
    </xf>
    <xf numFmtId="0" fontId="18" fillId="2" borderId="82" xfId="0" applyFont="1" applyFill="1" applyBorder="1" applyAlignment="1" applyProtection="1">
      <alignment horizontal="center" vertical="center"/>
    </xf>
    <xf numFmtId="0" fontId="18" fillId="2" borderId="83" xfId="0" applyFont="1" applyFill="1" applyBorder="1" applyAlignment="1" applyProtection="1">
      <alignment horizontal="center" vertical="center"/>
    </xf>
    <xf numFmtId="0" fontId="18" fillId="2" borderId="84" xfId="0" applyFont="1" applyFill="1" applyBorder="1" applyAlignment="1" applyProtection="1">
      <alignment horizontal="center" vertical="center"/>
    </xf>
    <xf numFmtId="0" fontId="18" fillId="3" borderId="82" xfId="0" applyFont="1" applyFill="1" applyBorder="1" applyAlignment="1" applyProtection="1">
      <alignment horizontal="center" vertical="center"/>
    </xf>
    <xf numFmtId="0" fontId="18" fillId="3" borderId="83" xfId="0" applyFont="1" applyFill="1" applyBorder="1" applyAlignment="1" applyProtection="1">
      <alignment horizontal="center" vertical="center"/>
    </xf>
    <xf numFmtId="0" fontId="18" fillId="3" borderId="84"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18" fillId="2" borderId="85" xfId="0" applyFont="1" applyFill="1" applyBorder="1" applyAlignment="1" applyProtection="1">
      <alignment horizontal="center" vertical="center" wrapText="1"/>
    </xf>
    <xf numFmtId="0" fontId="18" fillId="2" borderId="86" xfId="0" applyFont="1" applyFill="1" applyBorder="1" applyAlignment="1" applyProtection="1">
      <alignment horizontal="center" vertical="center" wrapText="1"/>
    </xf>
    <xf numFmtId="0" fontId="18" fillId="2" borderId="87" xfId="0" applyFont="1" applyFill="1" applyBorder="1" applyAlignment="1" applyProtection="1">
      <alignment horizontal="center" vertical="center" wrapText="1"/>
    </xf>
    <xf numFmtId="0" fontId="17" fillId="2" borderId="0" xfId="0" applyFont="1" applyFill="1"/>
    <xf numFmtId="0" fontId="6" fillId="2" borderId="0" xfId="0" applyFont="1" applyFill="1" applyBorder="1" applyAlignment="1" applyProtection="1">
      <alignment vertical="center"/>
    </xf>
    <xf numFmtId="0" fontId="7" fillId="0" borderId="0" xfId="0" applyFont="1" applyBorder="1" applyAlignment="1">
      <alignment horizontal="center" vertical="center"/>
    </xf>
    <xf numFmtId="0" fontId="7" fillId="2" borderId="0" xfId="0" applyFont="1" applyFill="1" applyBorder="1" applyAlignment="1">
      <alignment horizontal="center" vertical="center"/>
    </xf>
    <xf numFmtId="0" fontId="6" fillId="0" borderId="4" xfId="0" applyFont="1" applyFill="1" applyBorder="1" applyAlignment="1" applyProtection="1">
      <alignment horizontal="center" vertical="center" wrapText="1"/>
    </xf>
    <xf numFmtId="165" fontId="6" fillId="2" borderId="4" xfId="1" applyNumberFormat="1" applyFont="1" applyFill="1" applyBorder="1" applyAlignment="1">
      <alignment horizontal="center" vertical="center"/>
    </xf>
    <xf numFmtId="165" fontId="6" fillId="0" borderId="4" xfId="1"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33" fillId="5" borderId="2" xfId="0" applyFont="1" applyFill="1" applyBorder="1" applyAlignment="1" applyProtection="1">
      <alignment horizontal="left" vertical="top"/>
    </xf>
    <xf numFmtId="165" fontId="33" fillId="2" borderId="0" xfId="1" applyNumberFormat="1" applyFont="1" applyFill="1" applyBorder="1" applyAlignment="1">
      <alignment horizontal="left"/>
    </xf>
    <xf numFmtId="0" fontId="33" fillId="5" borderId="2" xfId="0" applyFont="1" applyFill="1" applyBorder="1" applyAlignment="1" applyProtection="1">
      <alignment horizontal="left"/>
    </xf>
    <xf numFmtId="0" fontId="33" fillId="3" borderId="2" xfId="0" applyFont="1" applyFill="1" applyBorder="1" applyAlignment="1" applyProtection="1">
      <alignment horizontal="left" vertical="top"/>
    </xf>
    <xf numFmtId="0" fontId="33" fillId="14" borderId="2" xfId="0" applyFont="1" applyFill="1" applyBorder="1" applyAlignment="1" applyProtection="1">
      <alignment horizontal="left" vertical="top"/>
    </xf>
    <xf numFmtId="0" fontId="33" fillId="10" borderId="2" xfId="0" applyFont="1" applyFill="1" applyBorder="1" applyAlignment="1" applyProtection="1">
      <alignment horizontal="left" vertical="top"/>
    </xf>
    <xf numFmtId="0" fontId="33" fillId="10" borderId="0" xfId="0" applyFont="1" applyFill="1" applyBorder="1" applyAlignment="1" applyProtection="1">
      <alignment horizontal="left" wrapText="1"/>
    </xf>
    <xf numFmtId="0" fontId="33" fillId="11" borderId="2" xfId="0" applyFont="1" applyFill="1" applyBorder="1" applyAlignment="1" applyProtection="1">
      <alignment horizontal="left" vertical="top"/>
    </xf>
    <xf numFmtId="0" fontId="33" fillId="15" borderId="2" xfId="0" applyFont="1" applyFill="1" applyBorder="1" applyAlignment="1" applyProtection="1">
      <alignment horizontal="left" vertical="top"/>
    </xf>
    <xf numFmtId="0" fontId="18" fillId="2" borderId="40" xfId="0" applyFont="1" applyFill="1" applyBorder="1" applyAlignment="1" applyProtection="1">
      <alignment horizontal="right" vertical="top" wrapText="1"/>
    </xf>
    <xf numFmtId="165" fontId="33" fillId="5" borderId="2" xfId="1" applyNumberFormat="1" applyFont="1" applyFill="1" applyBorder="1" applyAlignment="1">
      <alignment horizontal="right"/>
    </xf>
    <xf numFmtId="165" fontId="33" fillId="17" borderId="39" xfId="0" applyNumberFormat="1" applyFont="1" applyFill="1" applyBorder="1" applyAlignment="1">
      <alignment horizontal="right"/>
    </xf>
    <xf numFmtId="165" fontId="33" fillId="5" borderId="2" xfId="0" applyNumberFormat="1" applyFont="1" applyFill="1" applyBorder="1" applyAlignment="1">
      <alignment horizontal="right"/>
    </xf>
    <xf numFmtId="0" fontId="7" fillId="5" borderId="0" xfId="0" applyFont="1" applyFill="1" applyBorder="1" applyAlignment="1">
      <alignment horizontal="right"/>
    </xf>
    <xf numFmtId="0" fontId="7" fillId="0" borderId="0" xfId="0" applyFont="1" applyBorder="1" applyAlignment="1">
      <alignment horizontal="right"/>
    </xf>
    <xf numFmtId="0" fontId="6" fillId="2" borderId="0" xfId="0" applyFont="1" applyFill="1" applyBorder="1" applyAlignment="1" applyProtection="1">
      <alignment horizontal="right" vertical="top" wrapText="1"/>
    </xf>
    <xf numFmtId="0" fontId="33" fillId="2" borderId="0" xfId="0" applyFont="1" applyFill="1" applyBorder="1" applyAlignment="1">
      <alignment horizontal="right"/>
    </xf>
    <xf numFmtId="0" fontId="18" fillId="2" borderId="40" xfId="0" applyFont="1" applyFill="1" applyBorder="1" applyAlignment="1" applyProtection="1">
      <alignment horizontal="right" vertical="top"/>
    </xf>
    <xf numFmtId="0" fontId="6" fillId="2" borderId="0" xfId="0" applyFont="1" applyFill="1" applyBorder="1" applyAlignment="1" applyProtection="1">
      <alignment horizontal="right" vertical="top"/>
    </xf>
    <xf numFmtId="0" fontId="7" fillId="0" borderId="0" xfId="0" applyFont="1" applyFill="1" applyBorder="1" applyAlignment="1">
      <alignment horizontal="right"/>
    </xf>
    <xf numFmtId="0" fontId="18" fillId="2" borderId="40" xfId="0" applyFont="1" applyFill="1" applyBorder="1" applyAlignment="1" applyProtection="1">
      <alignment horizontal="right" wrapText="1"/>
    </xf>
    <xf numFmtId="0" fontId="7" fillId="11" borderId="0" xfId="0" applyFont="1" applyFill="1" applyBorder="1" applyAlignment="1">
      <alignment horizontal="right"/>
    </xf>
    <xf numFmtId="0" fontId="6" fillId="2" borderId="0" xfId="0" applyFont="1" applyFill="1" applyBorder="1" applyAlignment="1" applyProtection="1">
      <alignment horizontal="right" wrapText="1"/>
    </xf>
    <xf numFmtId="0" fontId="7" fillId="14" borderId="0" xfId="0" applyFont="1" applyFill="1" applyBorder="1" applyAlignment="1">
      <alignment horizontal="right"/>
    </xf>
    <xf numFmtId="37" fontId="18" fillId="2" borderId="40" xfId="0" applyNumberFormat="1" applyFont="1" applyFill="1" applyBorder="1" applyAlignment="1" applyProtection="1">
      <alignment horizontal="right"/>
    </xf>
    <xf numFmtId="37" fontId="6" fillId="2" borderId="0" xfId="0" applyNumberFormat="1" applyFont="1" applyFill="1" applyBorder="1" applyAlignment="1" applyProtection="1">
      <alignment horizontal="right"/>
    </xf>
    <xf numFmtId="0" fontId="7" fillId="3" borderId="0" xfId="0" applyFont="1" applyFill="1" applyBorder="1" applyAlignment="1">
      <alignment horizontal="right"/>
    </xf>
    <xf numFmtId="0" fontId="67" fillId="2" borderId="70" xfId="0" applyFont="1" applyFill="1" applyBorder="1" applyAlignment="1">
      <alignment horizontal="right"/>
    </xf>
    <xf numFmtId="0" fontId="6" fillId="0" borderId="0" xfId="0" applyFont="1" applyBorder="1" applyAlignment="1">
      <alignment horizontal="right"/>
    </xf>
    <xf numFmtId="0" fontId="18" fillId="2" borderId="58" xfId="0" applyFont="1" applyFill="1" applyBorder="1" applyAlignment="1" applyProtection="1">
      <alignment horizontal="left" vertical="top"/>
    </xf>
    <xf numFmtId="0" fontId="18" fillId="2" borderId="59" xfId="0" applyFont="1" applyFill="1" applyBorder="1" applyAlignment="1" applyProtection="1">
      <alignment horizontal="left" wrapText="1"/>
    </xf>
    <xf numFmtId="165" fontId="18" fillId="2" borderId="59" xfId="1" applyNumberFormat="1" applyFont="1" applyFill="1" applyBorder="1" applyAlignment="1">
      <alignment horizontal="right"/>
    </xf>
    <xf numFmtId="165" fontId="67" fillId="2" borderId="59" xfId="1" applyNumberFormat="1" applyFont="1" applyFill="1" applyBorder="1" applyAlignment="1">
      <alignment horizontal="right"/>
    </xf>
    <xf numFmtId="165" fontId="18" fillId="2" borderId="58" xfId="1" applyNumberFormat="1" applyFont="1" applyFill="1" applyBorder="1" applyAlignment="1">
      <alignment horizontal="right"/>
    </xf>
    <xf numFmtId="0" fontId="18" fillId="2" borderId="59" xfId="0" applyFont="1" applyFill="1" applyBorder="1" applyAlignment="1">
      <alignment horizontal="right"/>
    </xf>
    <xf numFmtId="0" fontId="18" fillId="2" borderId="60" xfId="0" applyFont="1" applyFill="1" applyBorder="1" applyAlignment="1">
      <alignment horizontal="right"/>
    </xf>
    <xf numFmtId="0" fontId="18" fillId="2" borderId="58" xfId="0" applyFont="1" applyFill="1" applyBorder="1" applyAlignment="1">
      <alignment horizontal="right"/>
    </xf>
    <xf numFmtId="0" fontId="18" fillId="2" borderId="26" xfId="0" applyFont="1" applyFill="1" applyBorder="1" applyAlignment="1" applyProtection="1">
      <alignment horizontal="left" vertical="top"/>
    </xf>
    <xf numFmtId="165" fontId="18" fillId="2" borderId="3" xfId="1" applyNumberFormat="1" applyFont="1" applyFill="1" applyBorder="1" applyAlignment="1">
      <alignment horizontal="right"/>
    </xf>
    <xf numFmtId="165" fontId="18" fillId="2" borderId="3" xfId="1" applyNumberFormat="1" applyFont="1" applyFill="1" applyBorder="1" applyAlignment="1" applyProtection="1">
      <alignment horizontal="right" vertical="top" wrapText="1"/>
    </xf>
    <xf numFmtId="165" fontId="18" fillId="2" borderId="57" xfId="0" applyNumberFormat="1" applyFont="1" applyFill="1" applyBorder="1" applyAlignment="1">
      <alignment horizontal="right"/>
    </xf>
    <xf numFmtId="165" fontId="18" fillId="2" borderId="26" xfId="1" applyNumberFormat="1" applyFont="1" applyFill="1" applyBorder="1" applyAlignment="1">
      <alignment horizontal="right"/>
    </xf>
    <xf numFmtId="165" fontId="18" fillId="2" borderId="3" xfId="0" applyNumberFormat="1" applyFont="1" applyFill="1" applyBorder="1" applyAlignment="1">
      <alignment horizontal="right"/>
    </xf>
    <xf numFmtId="165" fontId="18" fillId="2" borderId="56" xfId="0" applyNumberFormat="1" applyFont="1" applyFill="1" applyBorder="1" applyAlignment="1">
      <alignment horizontal="right"/>
    </xf>
    <xf numFmtId="165" fontId="18" fillId="2" borderId="26" xfId="0" applyNumberFormat="1" applyFont="1" applyFill="1" applyBorder="1" applyAlignment="1">
      <alignment horizontal="right"/>
    </xf>
    <xf numFmtId="0" fontId="25" fillId="2" borderId="3" xfId="0" applyFont="1" applyFill="1" applyBorder="1" applyAlignment="1" applyProtection="1">
      <alignment horizontal="left" wrapText="1"/>
    </xf>
    <xf numFmtId="0" fontId="9" fillId="5" borderId="59" xfId="0" applyFont="1" applyFill="1" applyBorder="1" applyAlignment="1">
      <alignment horizontal="left" vertical="top" wrapText="1"/>
    </xf>
    <xf numFmtId="0" fontId="88" fillId="2" borderId="0" xfId="0" applyFont="1" applyFill="1" applyAlignment="1" applyProtection="1">
      <alignment horizontal="left" vertical="center"/>
    </xf>
    <xf numFmtId="0" fontId="71" fillId="0" borderId="8" xfId="0" applyFont="1" applyFill="1" applyBorder="1" applyAlignment="1" applyProtection="1">
      <alignment horizontal="left" vertical="center" indent="1"/>
    </xf>
    <xf numFmtId="0" fontId="71" fillId="0" borderId="14" xfId="0" applyFont="1" applyFill="1" applyBorder="1" applyAlignment="1" applyProtection="1">
      <alignment horizontal="left" vertical="center" wrapText="1" indent="1"/>
    </xf>
    <xf numFmtId="0" fontId="18" fillId="0" borderId="14" xfId="0" applyNumberFormat="1" applyFont="1" applyFill="1" applyBorder="1" applyAlignment="1">
      <alignment horizontal="center"/>
    </xf>
    <xf numFmtId="0" fontId="18" fillId="0" borderId="8" xfId="0" applyNumberFormat="1" applyFont="1" applyFill="1" applyBorder="1" applyAlignment="1">
      <alignment horizontal="center"/>
    </xf>
    <xf numFmtId="0" fontId="18" fillId="0" borderId="13" xfId="0" applyNumberFormat="1" applyFont="1" applyBorder="1" applyAlignment="1">
      <alignment horizontal="center"/>
    </xf>
    <xf numFmtId="0" fontId="18" fillId="0" borderId="8" xfId="0" applyNumberFormat="1" applyFont="1" applyBorder="1" applyAlignment="1">
      <alignment horizontal="center"/>
    </xf>
    <xf numFmtId="165" fontId="8" fillId="0" borderId="8" xfId="0" applyNumberFormat="1" applyFont="1" applyFill="1" applyBorder="1" applyAlignment="1" applyProtection="1">
      <protection locked="0"/>
    </xf>
    <xf numFmtId="165" fontId="8" fillId="0" borderId="8" xfId="0" applyNumberFormat="1" applyFont="1" applyFill="1" applyBorder="1" applyAlignment="1" applyProtection="1">
      <alignment wrapText="1"/>
      <protection locked="0"/>
    </xf>
    <xf numFmtId="0" fontId="9" fillId="2" borderId="39" xfId="0" applyFont="1" applyFill="1" applyBorder="1" applyAlignment="1">
      <alignment horizontal="left" vertical="top" wrapText="1"/>
    </xf>
    <xf numFmtId="165" fontId="2" fillId="0" borderId="8" xfId="1" applyNumberFormat="1" applyFont="1" applyFill="1" applyBorder="1" applyAlignment="1" applyProtection="1">
      <alignment horizontal="right"/>
      <protection locked="0"/>
    </xf>
    <xf numFmtId="165" fontId="70" fillId="0" borderId="8" xfId="1" applyNumberFormat="1" applyFont="1" applyFill="1" applyBorder="1" applyAlignment="1" applyProtection="1">
      <alignment horizontal="right"/>
    </xf>
    <xf numFmtId="165" fontId="71" fillId="0" borderId="8" xfId="1" applyNumberFormat="1" applyFont="1" applyFill="1" applyBorder="1" applyAlignment="1" applyProtection="1">
      <alignment horizontal="right"/>
      <protection locked="0"/>
    </xf>
    <xf numFmtId="165" fontId="71" fillId="5" borderId="8" xfId="1" applyNumberFormat="1" applyFont="1" applyFill="1" applyBorder="1" applyAlignment="1" applyProtection="1">
      <alignment horizontal="right"/>
    </xf>
    <xf numFmtId="165" fontId="70" fillId="2" borderId="8" xfId="1" applyNumberFormat="1" applyFont="1" applyFill="1" applyBorder="1" applyAlignment="1" applyProtection="1">
      <alignment horizontal="right"/>
    </xf>
    <xf numFmtId="165" fontId="70" fillId="6" borderId="8" xfId="1" applyNumberFormat="1" applyFont="1" applyFill="1" applyBorder="1" applyAlignment="1" applyProtection="1">
      <alignment horizontal="right"/>
    </xf>
    <xf numFmtId="165" fontId="70" fillId="5" borderId="8" xfId="1" applyNumberFormat="1" applyFont="1" applyFill="1" applyBorder="1" applyAlignment="1" applyProtection="1">
      <alignment horizontal="right"/>
    </xf>
    <xf numFmtId="165" fontId="116" fillId="6" borderId="8" xfId="1" applyNumberFormat="1" applyFont="1" applyFill="1" applyBorder="1" applyAlignment="1" applyProtection="1">
      <alignment horizontal="right"/>
    </xf>
    <xf numFmtId="165" fontId="117" fillId="0" borderId="8" xfId="1" applyNumberFormat="1" applyFont="1" applyFill="1" applyBorder="1" applyAlignment="1" applyProtection="1">
      <alignment horizontal="right"/>
      <protection locked="0"/>
    </xf>
    <xf numFmtId="0" fontId="36" fillId="2" borderId="30" xfId="0" applyFont="1" applyFill="1" applyBorder="1" applyAlignment="1">
      <alignment horizontal="center" vertical="center" wrapText="1"/>
    </xf>
    <xf numFmtId="171" fontId="33" fillId="2" borderId="0" xfId="0" applyNumberFormat="1" applyFont="1" applyFill="1" applyAlignment="1">
      <alignment horizontal="left" vertical="center"/>
    </xf>
    <xf numFmtId="0" fontId="33" fillId="2" borderId="0" xfId="0" applyFont="1" applyFill="1" applyAlignment="1">
      <alignment horizontal="left" vertical="center"/>
    </xf>
    <xf numFmtId="172" fontId="33" fillId="2" borderId="0" xfId="0" applyNumberFormat="1" applyFont="1" applyFill="1" applyBorder="1" applyProtection="1"/>
    <xf numFmtId="0" fontId="37" fillId="2" borderId="67" xfId="0" applyFont="1" applyFill="1" applyBorder="1" applyProtection="1"/>
    <xf numFmtId="0" fontId="37" fillId="2" borderId="36" xfId="0" applyFont="1" applyFill="1" applyBorder="1" applyProtection="1"/>
    <xf numFmtId="0" fontId="37" fillId="2" borderId="66" xfId="0" applyFont="1" applyFill="1" applyBorder="1" applyAlignment="1" applyProtection="1">
      <alignment horizontal="center"/>
    </xf>
    <xf numFmtId="0" fontId="37" fillId="2" borderId="37" xfId="0" applyFont="1" applyFill="1" applyBorder="1" applyProtection="1"/>
    <xf numFmtId="0" fontId="18" fillId="2" borderId="39" xfId="0" applyFont="1" applyFill="1" applyBorder="1" applyAlignment="1" applyProtection="1">
      <alignment vertical="center" wrapText="1"/>
    </xf>
    <xf numFmtId="10" fontId="37" fillId="2" borderId="66" xfId="11" applyNumberFormat="1" applyFont="1" applyFill="1" applyBorder="1" applyAlignment="1" applyProtection="1">
      <alignment horizontal="center"/>
    </xf>
    <xf numFmtId="0" fontId="67" fillId="2" borderId="67" xfId="0" applyFont="1" applyFill="1" applyBorder="1" applyProtection="1"/>
    <xf numFmtId="0" fontId="37" fillId="2" borderId="36" xfId="0" quotePrefix="1" applyFont="1" applyFill="1" applyBorder="1" applyAlignment="1" applyProtection="1">
      <alignment horizontal="center"/>
    </xf>
    <xf numFmtId="9" fontId="37" fillId="2" borderId="66" xfId="11" applyFont="1" applyFill="1" applyBorder="1" applyAlignment="1" applyProtection="1">
      <alignment horizontal="center"/>
    </xf>
    <xf numFmtId="0" fontId="67" fillId="2" borderId="36" xfId="0" quotePrefix="1" applyFont="1" applyFill="1" applyBorder="1" applyAlignment="1" applyProtection="1">
      <alignment horizontal="center"/>
    </xf>
    <xf numFmtId="9" fontId="37" fillId="2" borderId="38" xfId="11" applyFont="1" applyFill="1" applyBorder="1" applyAlignment="1" applyProtection="1">
      <alignment horizontal="center"/>
    </xf>
    <xf numFmtId="0" fontId="67" fillId="2" borderId="37" xfId="0" applyFont="1" applyFill="1" applyBorder="1" applyProtection="1"/>
    <xf numFmtId="0" fontId="7" fillId="2" borderId="0" xfId="0" applyFont="1" applyFill="1" applyBorder="1" applyAlignment="1" applyProtection="1">
      <alignment vertical="center"/>
    </xf>
    <xf numFmtId="2" fontId="37" fillId="2" borderId="67" xfId="0" applyNumberFormat="1" applyFont="1" applyFill="1" applyBorder="1" applyAlignment="1" applyProtection="1">
      <alignment horizontal="center" vertical="center"/>
    </xf>
    <xf numFmtId="2" fontId="37" fillId="2" borderId="36" xfId="0" applyNumberFormat="1" applyFont="1" applyFill="1" applyBorder="1" applyAlignment="1" applyProtection="1">
      <alignment horizontal="center" vertical="center"/>
    </xf>
    <xf numFmtId="2" fontId="37" fillId="2" borderId="66" xfId="0" applyNumberFormat="1" applyFont="1" applyFill="1" applyBorder="1" applyAlignment="1" applyProtection="1">
      <alignment horizontal="center" vertical="center"/>
    </xf>
    <xf numFmtId="2" fontId="37" fillId="2" borderId="36" xfId="0" quotePrefix="1" applyNumberFormat="1" applyFont="1" applyFill="1" applyBorder="1" applyAlignment="1" applyProtection="1">
      <alignment horizontal="center" vertical="center"/>
    </xf>
    <xf numFmtId="2" fontId="37" fillId="2" borderId="37" xfId="0" applyNumberFormat="1" applyFont="1" applyFill="1" applyBorder="1" applyAlignment="1" applyProtection="1">
      <alignment horizontal="center" vertical="center"/>
    </xf>
    <xf numFmtId="2" fontId="37" fillId="2" borderId="38" xfId="0" applyNumberFormat="1" applyFont="1" applyFill="1" applyBorder="1" applyAlignment="1" applyProtection="1">
      <alignment horizontal="center" vertical="center"/>
    </xf>
    <xf numFmtId="0" fontId="7" fillId="2" borderId="0" xfId="0" applyFont="1" applyFill="1" applyAlignment="1" applyProtection="1">
      <alignment vertical="center"/>
    </xf>
    <xf numFmtId="0" fontId="18" fillId="2" borderId="4" xfId="0" applyFont="1" applyFill="1" applyBorder="1" applyAlignment="1" applyProtection="1">
      <alignment horizontal="right"/>
    </xf>
    <xf numFmtId="0" fontId="18" fillId="2" borderId="2" xfId="0" applyFont="1" applyFill="1" applyBorder="1" applyAlignment="1">
      <alignment horizontal="center"/>
    </xf>
    <xf numFmtId="41" fontId="67" fillId="2" borderId="2" xfId="0" applyNumberFormat="1" applyFont="1" applyFill="1" applyBorder="1" applyAlignment="1">
      <alignment horizontal="center" vertical="center" wrapText="1"/>
    </xf>
    <xf numFmtId="41" fontId="67" fillId="2" borderId="0" xfId="0" applyNumberFormat="1" applyFont="1" applyFill="1" applyBorder="1" applyAlignment="1">
      <alignment horizontal="center" vertical="center" wrapText="1"/>
    </xf>
    <xf numFmtId="169" fontId="67" fillId="2" borderId="39" xfId="0" applyNumberFormat="1" applyFont="1" applyFill="1" applyBorder="1" applyAlignment="1">
      <alignment horizontal="center"/>
    </xf>
    <xf numFmtId="169" fontId="67" fillId="2" borderId="30" xfId="0" applyNumberFormat="1" applyFont="1" applyFill="1" applyBorder="1" applyAlignment="1">
      <alignment horizontal="center"/>
    </xf>
    <xf numFmtId="41" fontId="67" fillId="2" borderId="35" xfId="0" applyNumberFormat="1" applyFont="1" applyFill="1" applyBorder="1" applyAlignment="1">
      <alignment horizontal="center" vertical="center" wrapText="1"/>
    </xf>
    <xf numFmtId="41" fontId="67" fillId="2" borderId="35" xfId="0" applyNumberFormat="1" applyFont="1" applyFill="1" applyBorder="1" applyAlignment="1">
      <alignment horizontal="center"/>
    </xf>
    <xf numFmtId="41" fontId="67" fillId="2" borderId="39" xfId="0" applyNumberFormat="1" applyFont="1" applyFill="1" applyBorder="1" applyAlignment="1">
      <alignment horizontal="center"/>
    </xf>
    <xf numFmtId="2" fontId="7" fillId="2" borderId="0" xfId="0" applyNumberFormat="1" applyFont="1" applyFill="1" applyBorder="1" applyAlignment="1">
      <alignment horizontal="center"/>
    </xf>
    <xf numFmtId="2" fontId="37" fillId="2" borderId="16" xfId="0" applyNumberFormat="1" applyFont="1" applyFill="1" applyBorder="1" applyAlignment="1">
      <alignment horizontal="center" vertical="center"/>
    </xf>
    <xf numFmtId="2" fontId="33" fillId="2" borderId="17" xfId="0" applyNumberFormat="1" applyFont="1" applyFill="1" applyBorder="1" applyAlignment="1">
      <alignment horizontal="center" vertical="center"/>
    </xf>
    <xf numFmtId="2" fontId="37" fillId="2" borderId="17" xfId="0" applyNumberFormat="1" applyFont="1" applyFill="1" applyBorder="1" applyAlignment="1">
      <alignment horizontal="center" vertical="center"/>
    </xf>
    <xf numFmtId="2" fontId="37" fillId="2" borderId="38" xfId="0" applyNumberFormat="1" applyFont="1" applyFill="1" applyBorder="1" applyAlignment="1">
      <alignment horizontal="center" vertical="center"/>
    </xf>
    <xf numFmtId="2" fontId="37" fillId="2" borderId="18" xfId="11" applyNumberFormat="1" applyFont="1" applyFill="1" applyBorder="1" applyAlignment="1">
      <alignment horizontal="center" vertical="center"/>
    </xf>
    <xf numFmtId="2" fontId="37" fillId="2" borderId="37" xfId="11" applyNumberFormat="1" applyFont="1" applyFill="1" applyBorder="1" applyAlignment="1">
      <alignment horizontal="center" vertical="center"/>
    </xf>
    <xf numFmtId="10" fontId="37" fillId="2" borderId="18" xfId="11" applyNumberFormat="1" applyFont="1" applyFill="1" applyBorder="1" applyAlignment="1">
      <alignment horizontal="center" vertical="center"/>
    </xf>
    <xf numFmtId="10" fontId="37" fillId="2" borderId="17" xfId="11" applyNumberFormat="1" applyFont="1" applyFill="1" applyBorder="1" applyAlignment="1">
      <alignment horizontal="center" vertical="center"/>
    </xf>
    <xf numFmtId="10" fontId="37" fillId="2" borderId="37" xfId="11" applyNumberFormat="1" applyFont="1" applyFill="1" applyBorder="1" applyAlignment="1">
      <alignment horizontal="center" vertical="center"/>
    </xf>
    <xf numFmtId="10" fontId="37" fillId="2" borderId="38" xfId="11" applyNumberFormat="1" applyFont="1" applyFill="1" applyBorder="1" applyAlignment="1">
      <alignment horizontal="center" vertical="center"/>
    </xf>
    <xf numFmtId="0" fontId="33" fillId="2" borderId="54" xfId="0" applyFont="1" applyFill="1" applyBorder="1" applyAlignment="1">
      <alignment horizontal="center" vertical="center" wrapText="1"/>
    </xf>
    <xf numFmtId="2" fontId="6" fillId="2" borderId="0" xfId="0" applyNumberFormat="1" applyFont="1" applyFill="1" applyAlignment="1">
      <alignment horizontal="center"/>
    </xf>
    <xf numFmtId="43" fontId="7" fillId="2" borderId="0" xfId="1" applyFont="1" applyFill="1" applyAlignment="1"/>
    <xf numFmtId="0" fontId="7" fillId="2" borderId="0" xfId="0" applyFont="1" applyFill="1" applyBorder="1" applyAlignment="1">
      <alignment horizontal="right"/>
    </xf>
    <xf numFmtId="0" fontId="31" fillId="2" borderId="0" xfId="0" applyFont="1" applyFill="1" applyAlignment="1">
      <alignment horizontal="left" vertical="center" wrapText="1"/>
    </xf>
    <xf numFmtId="41" fontId="31" fillId="2" borderId="0" xfId="0" applyNumberFormat="1" applyFont="1" applyFill="1" applyAlignment="1">
      <alignment horizontal="left" vertical="center" wrapText="1"/>
    </xf>
    <xf numFmtId="41" fontId="36" fillId="0" borderId="8" xfId="0" applyNumberFormat="1" applyFont="1" applyFill="1" applyBorder="1" applyAlignment="1">
      <alignment horizontal="center" vertical="center" wrapText="1"/>
    </xf>
    <xf numFmtId="165" fontId="33" fillId="2" borderId="0" xfId="1" applyNumberFormat="1" applyFont="1" applyFill="1" applyBorder="1" applyAlignment="1">
      <alignment horizontal="right" vertical="center"/>
    </xf>
    <xf numFmtId="165" fontId="84" fillId="2" borderId="0" xfId="1" applyNumberFormat="1" applyFont="1" applyFill="1" applyBorder="1" applyAlignment="1">
      <alignment horizontal="center" vertical="center"/>
    </xf>
    <xf numFmtId="165" fontId="33" fillId="2" borderId="0" xfId="0" applyNumberFormat="1" applyFont="1" applyFill="1" applyBorder="1" applyAlignment="1" applyProtection="1">
      <alignment horizontal="center" vertical="center"/>
      <protection locked="0"/>
    </xf>
    <xf numFmtId="165" fontId="37" fillId="17" borderId="0" xfId="0" applyNumberFormat="1" applyFont="1" applyFill="1" applyBorder="1" applyAlignment="1">
      <alignment vertical="center"/>
    </xf>
    <xf numFmtId="165" fontId="33" fillId="2" borderId="55" xfId="1" applyNumberFormat="1" applyFont="1" applyFill="1" applyBorder="1" applyAlignment="1">
      <alignment horizontal="right" vertical="center"/>
    </xf>
    <xf numFmtId="165" fontId="84" fillId="2" borderId="55" xfId="1" applyNumberFormat="1" applyFont="1" applyFill="1" applyBorder="1" applyAlignment="1">
      <alignment horizontal="center" vertical="center"/>
    </xf>
    <xf numFmtId="165" fontId="33" fillId="2" borderId="55" xfId="0" applyNumberFormat="1" applyFont="1" applyFill="1" applyBorder="1" applyAlignment="1" applyProtection="1">
      <alignment horizontal="center" vertical="center"/>
      <protection locked="0"/>
    </xf>
    <xf numFmtId="165" fontId="33" fillId="2" borderId="55" xfId="0" applyNumberFormat="1" applyFont="1" applyFill="1" applyBorder="1" applyAlignment="1">
      <alignment horizontal="center" vertical="center"/>
    </xf>
    <xf numFmtId="165" fontId="37" fillId="17" borderId="55" xfId="0" applyNumberFormat="1" applyFont="1" applyFill="1" applyBorder="1" applyAlignment="1">
      <alignment vertical="center"/>
    </xf>
    <xf numFmtId="165" fontId="33" fillId="2" borderId="71" xfId="0" applyNumberFormat="1" applyFont="1" applyFill="1" applyBorder="1" applyAlignment="1">
      <alignment horizontal="center" vertical="center"/>
    </xf>
    <xf numFmtId="165" fontId="33" fillId="2" borderId="71" xfId="0" applyNumberFormat="1" applyFont="1" applyFill="1" applyBorder="1" applyAlignment="1">
      <alignment horizontal="right" vertical="center"/>
    </xf>
    <xf numFmtId="165" fontId="33" fillId="2" borderId="71" xfId="0" applyNumberFormat="1" applyFont="1" applyFill="1" applyBorder="1" applyAlignment="1" applyProtection="1">
      <alignment horizontal="center" vertical="center"/>
      <protection locked="0"/>
    </xf>
    <xf numFmtId="165" fontId="33" fillId="2" borderId="71" xfId="0" applyNumberFormat="1" applyFont="1" applyFill="1" applyBorder="1" applyAlignment="1">
      <alignment vertical="center"/>
    </xf>
    <xf numFmtId="165" fontId="37" fillId="0" borderId="71" xfId="0" applyNumberFormat="1" applyFont="1" applyFill="1" applyBorder="1" applyAlignment="1">
      <alignment vertical="center"/>
    </xf>
    <xf numFmtId="165" fontId="67" fillId="3" borderId="39" xfId="0" applyNumberFormat="1" applyFont="1" applyFill="1" applyBorder="1"/>
    <xf numFmtId="165" fontId="18" fillId="3" borderId="40" xfId="0" applyNumberFormat="1" applyFont="1" applyFill="1" applyBorder="1"/>
    <xf numFmtId="0" fontId="78" fillId="2" borderId="0" xfId="0" applyFont="1" applyFill="1" applyBorder="1" applyAlignment="1">
      <alignment horizontal="center"/>
    </xf>
    <xf numFmtId="0" fontId="8" fillId="2" borderId="0" xfId="0" applyFont="1" applyFill="1" applyProtection="1"/>
    <xf numFmtId="0" fontId="118" fillId="2" borderId="0" xfId="0" applyFont="1" applyFill="1" applyBorder="1" applyAlignment="1">
      <alignment horizontal="center" vertical="top" wrapText="1"/>
    </xf>
    <xf numFmtId="0" fontId="118" fillId="2" borderId="0" xfId="0" applyFont="1" applyFill="1" applyBorder="1" applyAlignment="1">
      <alignment vertical="top" wrapText="1"/>
    </xf>
    <xf numFmtId="0" fontId="18" fillId="2" borderId="55" xfId="0" applyFont="1" applyFill="1" applyBorder="1" applyAlignment="1">
      <alignment horizontal="left" vertical="center" wrapText="1"/>
    </xf>
    <xf numFmtId="0" fontId="18" fillId="2" borderId="55" xfId="1" applyNumberFormat="1" applyFont="1" applyFill="1" applyBorder="1" applyAlignment="1">
      <alignment horizontal="right" vertical="center" wrapText="1"/>
    </xf>
    <xf numFmtId="165" fontId="65" fillId="2" borderId="88" xfId="0" applyNumberFormat="1" applyFont="1" applyFill="1" applyBorder="1" applyAlignment="1">
      <alignment horizontal="right" vertical="center" wrapText="1"/>
    </xf>
    <xf numFmtId="0" fontId="7" fillId="2" borderId="88" xfId="0" applyFont="1" applyFill="1" applyBorder="1" applyAlignment="1">
      <alignment horizontal="left" vertical="center" wrapText="1"/>
    </xf>
    <xf numFmtId="165" fontId="33" fillId="2" borderId="0" xfId="1" applyNumberFormat="1" applyFont="1" applyFill="1" applyBorder="1"/>
    <xf numFmtId="165" fontId="33" fillId="3" borderId="0" xfId="1" applyNumberFormat="1" applyFont="1" applyFill="1" applyBorder="1"/>
    <xf numFmtId="0" fontId="33" fillId="3" borderId="0" xfId="0" applyFont="1" applyFill="1" applyBorder="1" applyAlignment="1">
      <alignment horizontal="left" vertical="center" wrapText="1"/>
    </xf>
    <xf numFmtId="0" fontId="25" fillId="2" borderId="88" xfId="0" applyFont="1" applyFill="1" applyBorder="1" applyAlignment="1">
      <alignment horizontal="left" vertical="center" wrapText="1"/>
    </xf>
    <xf numFmtId="165" fontId="18" fillId="3" borderId="0" xfId="1" applyNumberFormat="1" applyFont="1" applyFill="1" applyBorder="1"/>
    <xf numFmtId="165" fontId="18" fillId="2" borderId="0" xfId="1" applyNumberFormat="1" applyFont="1" applyFill="1" applyBorder="1"/>
    <xf numFmtId="0" fontId="2" fillId="0" borderId="8" xfId="0" applyNumberFormat="1" applyFont="1" applyFill="1" applyBorder="1" applyAlignment="1">
      <alignment horizontal="left" wrapText="1"/>
    </xf>
    <xf numFmtId="0" fontId="2" fillId="0" borderId="8" xfId="0" applyNumberFormat="1" applyFont="1" applyFill="1" applyBorder="1" applyAlignment="1">
      <alignment horizontal="left" vertical="center" wrapText="1"/>
    </xf>
    <xf numFmtId="0" fontId="2" fillId="13" borderId="8" xfId="0" applyNumberFormat="1" applyFont="1" applyFill="1" applyBorder="1" applyAlignment="1">
      <alignment horizontal="left" vertical="center" wrapText="1"/>
    </xf>
    <xf numFmtId="0" fontId="2" fillId="13" borderId="8" xfId="0" applyNumberFormat="1" applyFont="1" applyFill="1" applyBorder="1" applyAlignment="1">
      <alignment horizontal="left"/>
    </xf>
    <xf numFmtId="0" fontId="2" fillId="0" borderId="8" xfId="0" applyNumberFormat="1" applyFont="1" applyBorder="1" applyAlignment="1">
      <alignment horizontal="left" wrapText="1"/>
    </xf>
    <xf numFmtId="0" fontId="2" fillId="0" borderId="8" xfId="0" applyNumberFormat="1" applyFont="1" applyBorder="1" applyAlignment="1">
      <alignment horizontal="left"/>
    </xf>
    <xf numFmtId="0" fontId="2" fillId="13" borderId="8" xfId="0" applyNumberFormat="1" applyFont="1" applyFill="1" applyBorder="1" applyAlignment="1">
      <alignment horizontal="left" wrapText="1"/>
    </xf>
    <xf numFmtId="0" fontId="2" fillId="0" borderId="8" xfId="11" applyNumberFormat="1" applyFont="1" applyFill="1" applyBorder="1" applyAlignment="1" applyProtection="1">
      <alignment horizontal="left" wrapText="1"/>
    </xf>
    <xf numFmtId="0" fontId="68" fillId="0" borderId="8" xfId="11" applyNumberFormat="1" applyFont="1" applyFill="1" applyBorder="1" applyAlignment="1" applyProtection="1">
      <alignment horizontal="left" wrapText="1"/>
    </xf>
    <xf numFmtId="0" fontId="69" fillId="0" borderId="8" xfId="11" applyNumberFormat="1" applyFont="1" applyFill="1" applyBorder="1" applyAlignment="1" applyProtection="1">
      <alignment horizontal="left" wrapText="1"/>
    </xf>
    <xf numFmtId="0" fontId="82" fillId="0" borderId="8" xfId="11" applyNumberFormat="1" applyFont="1" applyFill="1" applyBorder="1" applyAlignment="1" applyProtection="1">
      <alignment horizontal="left" wrapText="1"/>
    </xf>
    <xf numFmtId="41" fontId="33" fillId="2" borderId="0" xfId="0" applyNumberFormat="1" applyFont="1" applyFill="1" applyAlignment="1">
      <alignment horizontal="left"/>
    </xf>
    <xf numFmtId="41" fontId="37" fillId="0" borderId="8" xfId="0" applyNumberFormat="1" applyFont="1" applyFill="1" applyBorder="1" applyAlignment="1">
      <alignment horizontal="right"/>
    </xf>
    <xf numFmtId="41" fontId="37" fillId="13" borderId="8" xfId="0" applyNumberFormat="1" applyFont="1" applyFill="1" applyBorder="1" applyAlignment="1">
      <alignment horizontal="right"/>
    </xf>
    <xf numFmtId="41" fontId="33" fillId="13" borderId="8" xfId="0" applyNumberFormat="1" applyFont="1" applyFill="1" applyBorder="1" applyAlignment="1" applyProtection="1">
      <alignment horizontal="right"/>
      <protection locked="0"/>
    </xf>
    <xf numFmtId="165" fontId="33" fillId="2" borderId="0" xfId="0" applyNumberFormat="1" applyFont="1" applyFill="1" applyAlignment="1">
      <alignment horizontal="right"/>
    </xf>
    <xf numFmtId="165" fontId="37" fillId="0" borderId="8" xfId="0" applyNumberFormat="1" applyFont="1" applyFill="1" applyBorder="1" applyAlignment="1">
      <alignment horizontal="right"/>
    </xf>
    <xf numFmtId="165" fontId="119" fillId="2" borderId="8" xfId="0" applyNumberFormat="1" applyFont="1" applyFill="1" applyBorder="1" applyAlignment="1" applyProtection="1">
      <alignment horizontal="right"/>
      <protection locked="0"/>
    </xf>
    <xf numFmtId="41" fontId="37" fillId="0" borderId="8" xfId="0" applyNumberFormat="1" applyFont="1" applyFill="1" applyBorder="1" applyAlignment="1" applyProtection="1">
      <alignment horizontal="right"/>
      <protection locked="0"/>
    </xf>
    <xf numFmtId="41" fontId="37" fillId="0" borderId="8" xfId="11" applyNumberFormat="1" applyFont="1" applyFill="1" applyBorder="1" applyAlignment="1" applyProtection="1">
      <alignment horizontal="right"/>
    </xf>
    <xf numFmtId="41" fontId="84" fillId="0" borderId="8" xfId="11" applyNumberFormat="1" applyFont="1" applyFill="1" applyBorder="1" applyAlignment="1" applyProtection="1">
      <alignment horizontal="right"/>
    </xf>
    <xf numFmtId="41" fontId="84" fillId="2" borderId="0" xfId="11" applyNumberFormat="1" applyFont="1" applyFill="1" applyAlignment="1" applyProtection="1">
      <alignment horizontal="left"/>
    </xf>
    <xf numFmtId="41" fontId="33" fillId="2" borderId="0" xfId="0" applyNumberFormat="1" applyFont="1" applyFill="1" applyAlignment="1" applyProtection="1">
      <alignment horizontal="left"/>
    </xf>
    <xf numFmtId="0" fontId="33" fillId="2" borderId="0" xfId="0" applyFont="1" applyFill="1" applyAlignment="1" applyProtection="1">
      <alignment horizontal="left"/>
    </xf>
    <xf numFmtId="41" fontId="33" fillId="0" borderId="8" xfId="0" applyNumberFormat="1" applyFont="1" applyBorder="1" applyAlignment="1" applyProtection="1">
      <alignment horizontal="right"/>
    </xf>
    <xf numFmtId="41" fontId="33" fillId="2" borderId="0" xfId="0" applyNumberFormat="1" applyFont="1" applyFill="1" applyAlignment="1"/>
    <xf numFmtId="165" fontId="18" fillId="0" borderId="4" xfId="1" applyNumberFormat="1" applyFont="1" applyFill="1" applyBorder="1" applyAlignment="1">
      <alignment horizontal="center" vertical="center"/>
    </xf>
    <xf numFmtId="0" fontId="0" fillId="0" borderId="0" xfId="0" applyBorder="1" applyAlignment="1"/>
    <xf numFmtId="41" fontId="18" fillId="2" borderId="14" xfId="0" applyNumberFormat="1" applyFont="1" applyFill="1" applyBorder="1" applyAlignment="1">
      <alignment horizontal="left"/>
    </xf>
    <xf numFmtId="41" fontId="18" fillId="2" borderId="62" xfId="0" applyNumberFormat="1" applyFont="1" applyFill="1" applyBorder="1" applyAlignment="1">
      <alignment horizontal="left"/>
    </xf>
    <xf numFmtId="41" fontId="18" fillId="2" borderId="13" xfId="0" applyNumberFormat="1" applyFont="1" applyFill="1" applyBorder="1" applyAlignment="1">
      <alignment horizontal="left"/>
    </xf>
    <xf numFmtId="41" fontId="18" fillId="2" borderId="0" xfId="0" applyNumberFormat="1" applyFont="1" applyFill="1" applyAlignment="1">
      <alignment horizontal="left"/>
    </xf>
    <xf numFmtId="172" fontId="37" fillId="2" borderId="0" xfId="1" applyNumberFormat="1" applyFont="1" applyFill="1" applyBorder="1" applyAlignment="1" applyProtection="1">
      <alignment horizontal="right" vertical="center" wrapText="1"/>
    </xf>
    <xf numFmtId="173" fontId="37" fillId="2" borderId="0" xfId="1" applyNumberFormat="1" applyFont="1" applyFill="1" applyBorder="1" applyAlignment="1" applyProtection="1">
      <alignment horizontal="right" vertical="center" wrapText="1"/>
    </xf>
    <xf numFmtId="172" fontId="37" fillId="2" borderId="0" xfId="1" applyNumberFormat="1" applyFont="1" applyFill="1" applyAlignment="1" applyProtection="1">
      <alignment horizontal="right" vertical="center"/>
    </xf>
    <xf numFmtId="0" fontId="121" fillId="2" borderId="0" xfId="0" applyFont="1" applyFill="1"/>
    <xf numFmtId="0" fontId="120" fillId="2" borderId="0" xfId="0" applyFont="1" applyFill="1"/>
    <xf numFmtId="0" fontId="122" fillId="2" borderId="0" xfId="0" applyFont="1" applyFill="1"/>
    <xf numFmtId="0" fontId="62" fillId="2" borderId="0" xfId="0" applyFont="1" applyFill="1" applyBorder="1" applyAlignment="1" applyProtection="1">
      <alignment horizontal="left" wrapText="1"/>
    </xf>
    <xf numFmtId="41" fontId="70" fillId="2" borderId="40" xfId="0" applyNumberFormat="1" applyFont="1" applyFill="1" applyBorder="1" applyAlignment="1">
      <alignment horizontal="center" wrapText="1"/>
    </xf>
    <xf numFmtId="41" fontId="71" fillId="2" borderId="0" xfId="0" applyNumberFormat="1" applyFont="1" applyFill="1" applyBorder="1" applyAlignment="1" applyProtection="1">
      <alignment horizontal="center" wrapText="1"/>
      <protection locked="0"/>
    </xf>
    <xf numFmtId="41" fontId="71" fillId="2" borderId="0" xfId="0" applyNumberFormat="1" applyFont="1" applyFill="1" applyBorder="1" applyAlignment="1" applyProtection="1">
      <alignment horizontal="center"/>
      <protection locked="0"/>
    </xf>
    <xf numFmtId="41" fontId="71" fillId="2" borderId="39" xfId="0" applyNumberFormat="1" applyFont="1" applyFill="1" applyBorder="1" applyAlignment="1" applyProtection="1">
      <alignment horizontal="center"/>
      <protection locked="0"/>
    </xf>
    <xf numFmtId="41" fontId="71" fillId="2" borderId="0" xfId="0" applyNumberFormat="1" applyFont="1" applyFill="1" applyBorder="1" applyAlignment="1">
      <alignment horizontal="center"/>
    </xf>
    <xf numFmtId="41" fontId="71" fillId="2" borderId="2" xfId="0" applyNumberFormat="1" applyFont="1" applyFill="1" applyBorder="1" applyAlignment="1">
      <alignment horizontal="left"/>
    </xf>
    <xf numFmtId="41" fontId="71" fillId="2" borderId="39" xfId="0" applyNumberFormat="1" applyFont="1" applyFill="1" applyBorder="1" applyAlignment="1">
      <alignment horizontal="left" wrapText="1"/>
    </xf>
    <xf numFmtId="41" fontId="71" fillId="2" borderId="64" xfId="0" applyNumberFormat="1" applyFont="1" applyFill="1" applyBorder="1" applyAlignment="1">
      <alignment horizontal="left"/>
    </xf>
    <xf numFmtId="41" fontId="71" fillId="2" borderId="61" xfId="0" applyNumberFormat="1" applyFont="1" applyFill="1" applyBorder="1" applyAlignment="1">
      <alignment horizontal="left" wrapText="1"/>
    </xf>
    <xf numFmtId="41" fontId="71" fillId="2" borderId="65" xfId="0" applyNumberFormat="1" applyFont="1" applyFill="1" applyBorder="1" applyAlignment="1">
      <alignment horizontal="left"/>
    </xf>
    <xf numFmtId="41" fontId="71" fillId="2" borderId="63" xfId="0" applyNumberFormat="1" applyFont="1" applyFill="1" applyBorder="1" applyAlignment="1">
      <alignment horizontal="left" wrapText="1"/>
    </xf>
    <xf numFmtId="41" fontId="71" fillId="2" borderId="39" xfId="0" applyNumberFormat="1" applyFont="1" applyFill="1" applyBorder="1" applyAlignment="1">
      <alignment horizontal="left"/>
    </xf>
    <xf numFmtId="41" fontId="71" fillId="2" borderId="64" xfId="0" applyNumberFormat="1" applyFont="1" applyFill="1" applyBorder="1" applyAlignment="1">
      <alignment horizontal="left" wrapText="1"/>
    </xf>
    <xf numFmtId="41" fontId="71" fillId="2" borderId="58" xfId="0" applyNumberFormat="1" applyFont="1" applyFill="1" applyBorder="1" applyAlignment="1">
      <alignment horizontal="left"/>
    </xf>
    <xf numFmtId="41" fontId="71" fillId="2" borderId="60" xfId="0" applyNumberFormat="1" applyFont="1" applyFill="1" applyBorder="1" applyAlignment="1">
      <alignment horizontal="left" wrapText="1"/>
    </xf>
    <xf numFmtId="0" fontId="18" fillId="2" borderId="8" xfId="0" applyFont="1" applyFill="1" applyBorder="1" applyAlignment="1">
      <alignment horizontal="center" vertical="top" wrapText="1"/>
    </xf>
    <xf numFmtId="165" fontId="18" fillId="2" borderId="8" xfId="0" applyNumberFormat="1" applyFont="1" applyFill="1" applyBorder="1" applyAlignment="1">
      <alignment horizontal="center" vertical="top" wrapText="1"/>
    </xf>
    <xf numFmtId="165" fontId="18" fillId="2" borderId="8" xfId="0" applyNumberFormat="1" applyFont="1" applyFill="1" applyBorder="1" applyAlignment="1">
      <alignment horizontal="center" vertical="top"/>
    </xf>
    <xf numFmtId="0" fontId="18" fillId="2" borderId="0" xfId="0" applyFont="1" applyFill="1" applyBorder="1" applyAlignment="1">
      <alignment horizontal="center" vertical="top"/>
    </xf>
    <xf numFmtId="165" fontId="33" fillId="2" borderId="0" xfId="0" applyNumberFormat="1" applyFont="1" applyFill="1" applyAlignment="1">
      <alignment horizontal="center" vertical="center"/>
    </xf>
    <xf numFmtId="165" fontId="32" fillId="2" borderId="3" xfId="0" applyNumberFormat="1" applyFont="1" applyFill="1" applyBorder="1"/>
    <xf numFmtId="165" fontId="32" fillId="2" borderId="56" xfId="0" applyNumberFormat="1" applyFont="1" applyFill="1" applyBorder="1"/>
    <xf numFmtId="165" fontId="8" fillId="2" borderId="39" xfId="0" applyNumberFormat="1" applyFont="1" applyFill="1" applyBorder="1"/>
    <xf numFmtId="0" fontId="70" fillId="2" borderId="2" xfId="0" applyNumberFormat="1" applyFont="1" applyFill="1" applyBorder="1" applyAlignment="1">
      <alignment horizontal="center"/>
    </xf>
    <xf numFmtId="0" fontId="31" fillId="2" borderId="63" xfId="0" applyNumberFormat="1" applyFont="1" applyFill="1" applyBorder="1" applyAlignment="1">
      <alignment horizontal="center"/>
    </xf>
    <xf numFmtId="41" fontId="36" fillId="2" borderId="9" xfId="0" applyNumberFormat="1" applyFont="1" applyFill="1" applyBorder="1" applyAlignment="1">
      <alignment horizontal="center" vertical="center"/>
    </xf>
    <xf numFmtId="41" fontId="31" fillId="2" borderId="91" xfId="0" applyNumberFormat="1" applyFont="1" applyFill="1" applyBorder="1" applyAlignment="1">
      <alignment horizontal="center" vertical="center" wrapText="1"/>
    </xf>
    <xf numFmtId="41" fontId="31" fillId="2" borderId="12" xfId="0" applyNumberFormat="1" applyFont="1" applyFill="1" applyBorder="1" applyAlignment="1">
      <alignment horizontal="center" vertical="center" wrapText="1"/>
    </xf>
    <xf numFmtId="0" fontId="62" fillId="2" borderId="0" xfId="2" applyNumberFormat="1" applyFont="1" applyFill="1" applyBorder="1" applyAlignment="1">
      <alignment horizontal="left" vertical="center"/>
    </xf>
    <xf numFmtId="0" fontId="62" fillId="2" borderId="0" xfId="0" applyFont="1" applyFill="1" applyBorder="1" applyAlignment="1">
      <alignment vertical="top"/>
    </xf>
    <xf numFmtId="0" fontId="62" fillId="2" borderId="0" xfId="0" applyFont="1" applyFill="1" applyBorder="1"/>
    <xf numFmtId="41" fontId="31" fillId="0" borderId="0" xfId="0" applyNumberFormat="1" applyFont="1" applyBorder="1" applyAlignment="1">
      <alignment horizontal="center" vertical="center" wrapText="1"/>
    </xf>
    <xf numFmtId="41" fontId="33" fillId="2" borderId="0" xfId="0" applyNumberFormat="1" applyFont="1" applyFill="1" applyAlignment="1">
      <alignment vertical="center"/>
    </xf>
    <xf numFmtId="41" fontId="33" fillId="2" borderId="0" xfId="0" applyNumberFormat="1" applyFont="1" applyFill="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18" fillId="2" borderId="0" xfId="0" applyFont="1" applyFill="1" applyAlignment="1">
      <alignment horizontal="left" vertical="center"/>
    </xf>
    <xf numFmtId="41" fontId="33" fillId="2" borderId="8" xfId="0" applyNumberFormat="1" applyFont="1" applyFill="1" applyBorder="1" applyAlignment="1" applyProtection="1">
      <alignment horizontal="right"/>
      <protection locked="0"/>
    </xf>
    <xf numFmtId="41" fontId="33" fillId="2" borderId="55" xfId="0" applyNumberFormat="1" applyFont="1" applyFill="1" applyBorder="1" applyAlignment="1"/>
    <xf numFmtId="0" fontId="126" fillId="2" borderId="0" xfId="0" applyFont="1" applyFill="1" applyAlignment="1">
      <alignment horizontal="left"/>
    </xf>
    <xf numFmtId="0" fontId="31" fillId="16" borderId="8" xfId="0" applyFont="1" applyFill="1" applyBorder="1" applyAlignment="1">
      <alignment horizontal="center"/>
    </xf>
    <xf numFmtId="0" fontId="2" fillId="2" borderId="0" xfId="0" applyFont="1" applyFill="1" applyAlignment="1">
      <alignment vertical="center"/>
    </xf>
    <xf numFmtId="0" fontId="36" fillId="2" borderId="0" xfId="0" applyFont="1" applyFill="1"/>
    <xf numFmtId="1" fontId="33" fillId="5" borderId="0" xfId="0" applyNumberFormat="1" applyFont="1" applyFill="1" applyBorder="1" applyAlignment="1" applyProtection="1">
      <alignment horizontal="left" vertical="top"/>
    </xf>
    <xf numFmtId="1" fontId="33" fillId="5" borderId="0" xfId="0" applyNumberFormat="1" applyFont="1" applyFill="1" applyBorder="1" applyAlignment="1" applyProtection="1">
      <alignment horizontal="left"/>
    </xf>
    <xf numFmtId="1" fontId="33" fillId="3" borderId="0" xfId="0" applyNumberFormat="1" applyFont="1" applyFill="1" applyBorder="1" applyAlignment="1" applyProtection="1">
      <alignment horizontal="left" vertical="top"/>
    </xf>
    <xf numFmtId="1" fontId="33" fillId="14" borderId="0" xfId="0" applyNumberFormat="1" applyFont="1" applyFill="1" applyBorder="1" applyAlignment="1" applyProtection="1">
      <alignment horizontal="left" vertical="top"/>
    </xf>
    <xf numFmtId="1" fontId="33" fillId="10" borderId="0" xfId="0" applyNumberFormat="1" applyFont="1" applyFill="1" applyBorder="1" applyAlignment="1" applyProtection="1">
      <alignment horizontal="left" vertical="top"/>
    </xf>
    <xf numFmtId="1" fontId="33" fillId="11" borderId="0" xfId="0" applyNumberFormat="1" applyFont="1" applyFill="1" applyBorder="1" applyAlignment="1" applyProtection="1">
      <alignment horizontal="left" vertical="top"/>
    </xf>
    <xf numFmtId="1" fontId="33" fillId="15" borderId="0" xfId="0" applyNumberFormat="1" applyFont="1" applyFill="1" applyBorder="1" applyAlignment="1" applyProtection="1">
      <alignment horizontal="left" vertical="top"/>
    </xf>
    <xf numFmtId="1" fontId="33" fillId="12" borderId="0" xfId="0" applyNumberFormat="1" applyFont="1" applyFill="1" applyBorder="1" applyAlignment="1" applyProtection="1">
      <alignment horizontal="left" vertical="top"/>
    </xf>
    <xf numFmtId="1" fontId="33" fillId="12" borderId="55" xfId="0" applyNumberFormat="1" applyFont="1" applyFill="1" applyBorder="1" applyAlignment="1" applyProtection="1">
      <alignment horizontal="left" vertical="top"/>
    </xf>
    <xf numFmtId="0" fontId="33" fillId="2" borderId="0" xfId="0" applyNumberFormat="1" applyFont="1" applyFill="1" applyBorder="1" applyAlignment="1" applyProtection="1">
      <alignment horizontal="left"/>
    </xf>
    <xf numFmtId="0" fontId="33" fillId="0" borderId="0" xfId="0" applyNumberFormat="1" applyFont="1" applyFill="1" applyBorder="1" applyAlignment="1" applyProtection="1">
      <alignment horizontal="left" vertical="top"/>
    </xf>
    <xf numFmtId="0" fontId="65" fillId="0" borderId="0" xfId="0" applyFont="1" applyBorder="1" applyAlignment="1">
      <alignment horizontal="left" vertical="top" wrapText="1"/>
    </xf>
    <xf numFmtId="0" fontId="123" fillId="2" borderId="0" xfId="0" applyFont="1" applyFill="1" applyBorder="1" applyAlignment="1">
      <alignment horizontal="center" vertical="top" wrapText="1"/>
    </xf>
    <xf numFmtId="0" fontId="0" fillId="2" borderId="0" xfId="0" applyFill="1" applyBorder="1" applyAlignment="1">
      <alignment vertical="top" wrapText="1"/>
    </xf>
    <xf numFmtId="1" fontId="118" fillId="2" borderId="0" xfId="0" applyNumberFormat="1" applyFont="1" applyFill="1" applyBorder="1" applyAlignment="1">
      <alignment horizontal="left" vertical="top" wrapText="1"/>
    </xf>
    <xf numFmtId="44" fontId="91" fillId="2" borderId="0" xfId="4" applyFont="1" applyFill="1" applyBorder="1" applyAlignment="1">
      <alignment vertical="top" wrapText="1"/>
    </xf>
    <xf numFmtId="44" fontId="65" fillId="2" borderId="0" xfId="4" applyNumberFormat="1" applyFont="1" applyFill="1" applyBorder="1" applyAlignment="1">
      <alignment horizontal="center" vertical="top" wrapText="1"/>
    </xf>
    <xf numFmtId="175" fontId="91" fillId="2" borderId="0" xfId="4" applyNumberFormat="1" applyFont="1" applyFill="1" applyBorder="1" applyAlignment="1">
      <alignment vertical="top" wrapText="1"/>
    </xf>
    <xf numFmtId="0" fontId="127" fillId="2" borderId="0" xfId="0" applyNumberFormat="1" applyFont="1" applyFill="1" applyBorder="1" applyAlignment="1" applyProtection="1">
      <alignment horizontal="right" vertical="center" wrapText="1"/>
    </xf>
    <xf numFmtId="0" fontId="127" fillId="2" borderId="0" xfId="0" applyFont="1" applyFill="1" applyBorder="1" applyAlignment="1">
      <alignment horizontal="right" vertical="center" wrapText="1"/>
    </xf>
    <xf numFmtId="175" fontId="83" fillId="2" borderId="0" xfId="0" applyNumberFormat="1" applyFont="1" applyFill="1" applyBorder="1" applyAlignment="1">
      <alignment horizontal="right" vertical="center" wrapText="1"/>
    </xf>
    <xf numFmtId="1" fontId="65" fillId="2" borderId="55" xfId="0" applyNumberFormat="1" applyFont="1" applyFill="1" applyBorder="1" applyAlignment="1">
      <alignment horizontal="left" vertical="center" wrapText="1"/>
    </xf>
    <xf numFmtId="175" fontId="83" fillId="2" borderId="55" xfId="0" applyNumberFormat="1" applyFont="1" applyFill="1" applyBorder="1" applyAlignment="1">
      <alignment horizontal="right" vertical="center" wrapText="1"/>
    </xf>
    <xf numFmtId="1" fontId="123" fillId="2" borderId="0" xfId="0" applyNumberFormat="1" applyFont="1" applyFill="1" applyBorder="1" applyAlignment="1">
      <alignment horizontal="left" vertical="top" wrapText="1"/>
    </xf>
    <xf numFmtId="175" fontId="65" fillId="2" borderId="0" xfId="4" applyNumberFormat="1" applyFont="1" applyFill="1" applyBorder="1" applyAlignment="1">
      <alignment vertical="top" wrapText="1"/>
    </xf>
    <xf numFmtId="175" fontId="65" fillId="2" borderId="88" xfId="4" applyNumberFormat="1" applyFont="1" applyFill="1" applyBorder="1" applyAlignment="1">
      <alignment vertical="top" wrapText="1"/>
    </xf>
    <xf numFmtId="0" fontId="65" fillId="2" borderId="0" xfId="0" applyFont="1" applyFill="1" applyBorder="1" applyAlignment="1">
      <alignment horizontal="left" vertical="top" wrapText="1"/>
    </xf>
    <xf numFmtId="1" fontId="123" fillId="2" borderId="55" xfId="0" applyNumberFormat="1" applyFont="1" applyFill="1" applyBorder="1" applyAlignment="1">
      <alignment horizontal="left" vertical="center" wrapText="1"/>
    </xf>
    <xf numFmtId="9" fontId="7" fillId="2" borderId="55" xfId="11" applyFont="1" applyFill="1" applyBorder="1"/>
    <xf numFmtId="0" fontId="7" fillId="2" borderId="0" xfId="0" applyNumberFormat="1" applyFont="1" applyFill="1" applyAlignment="1">
      <alignment horizontal="right"/>
    </xf>
    <xf numFmtId="44" fontId="7" fillId="2" borderId="0" xfId="4" applyFont="1" applyFill="1" applyAlignment="1">
      <alignment horizontal="right"/>
    </xf>
    <xf numFmtId="1" fontId="71" fillId="2" borderId="0" xfId="11" applyNumberFormat="1" applyFont="1" applyFill="1" applyBorder="1"/>
    <xf numFmtId="0" fontId="110" fillId="2" borderId="0" xfId="0" applyFont="1" applyFill="1" applyBorder="1" applyAlignment="1">
      <alignment horizontal="left"/>
    </xf>
    <xf numFmtId="0" fontId="38" fillId="2" borderId="0" xfId="0" applyFont="1" applyFill="1" applyBorder="1" applyAlignment="1">
      <alignment horizontal="left"/>
    </xf>
    <xf numFmtId="0" fontId="38" fillId="2" borderId="0" xfId="0" applyNumberFormat="1" applyFont="1" applyFill="1" applyBorder="1" applyAlignment="1">
      <alignment horizontal="left"/>
    </xf>
    <xf numFmtId="0" fontId="11" fillId="2" borderId="0" xfId="0" applyFont="1" applyFill="1" applyBorder="1"/>
    <xf numFmtId="1" fontId="65" fillId="2" borderId="0" xfId="0" applyNumberFormat="1" applyFont="1" applyFill="1" applyBorder="1" applyAlignment="1">
      <alignment horizontal="left" vertical="top" wrapText="1"/>
    </xf>
    <xf numFmtId="0" fontId="18" fillId="2" borderId="0" xfId="0" applyFont="1" applyFill="1" applyAlignment="1"/>
    <xf numFmtId="175" fontId="118" fillId="2" borderId="0" xfId="0" applyNumberFormat="1" applyFont="1" applyFill="1" applyBorder="1" applyAlignment="1">
      <alignment vertical="top" wrapText="1"/>
    </xf>
    <xf numFmtId="175" fontId="65" fillId="2" borderId="0" xfId="0" applyNumberFormat="1" applyFont="1" applyFill="1" applyBorder="1" applyAlignment="1">
      <alignment vertical="top" wrapText="1"/>
    </xf>
    <xf numFmtId="182" fontId="91" fillId="2" borderId="0" xfId="4" applyNumberFormat="1" applyFont="1" applyFill="1" applyBorder="1" applyAlignment="1">
      <alignment vertical="top" wrapText="1"/>
    </xf>
    <xf numFmtId="44" fontId="7" fillId="2" borderId="0" xfId="0" applyNumberFormat="1" applyFont="1" applyFill="1" applyAlignment="1"/>
    <xf numFmtId="175" fontId="65" fillId="2" borderId="89" xfId="0" applyNumberFormat="1" applyFont="1" applyFill="1" applyBorder="1" applyAlignment="1">
      <alignment vertical="top" wrapText="1"/>
    </xf>
    <xf numFmtId="165" fontId="71" fillId="2" borderId="3" xfId="0" applyNumberFormat="1" applyFont="1" applyFill="1" applyBorder="1"/>
    <xf numFmtId="165" fontId="70" fillId="2" borderId="56" xfId="0" applyNumberFormat="1" applyFont="1" applyFill="1" applyBorder="1"/>
    <xf numFmtId="175" fontId="65" fillId="2" borderId="58" xfId="4" applyNumberFormat="1" applyFont="1" applyFill="1" applyBorder="1" applyAlignment="1">
      <alignment horizontal="right" vertical="top" wrapText="1"/>
    </xf>
    <xf numFmtId="175" fontId="65" fillId="2" borderId="59" xfId="4" applyNumberFormat="1" applyFont="1" applyFill="1" applyBorder="1" applyAlignment="1">
      <alignment horizontal="right" vertical="top" wrapText="1"/>
    </xf>
    <xf numFmtId="175" fontId="65" fillId="2" borderId="60" xfId="4" applyNumberFormat="1" applyFont="1" applyFill="1" applyBorder="1" applyAlignment="1">
      <alignment horizontal="right" vertical="top" wrapText="1"/>
    </xf>
    <xf numFmtId="0" fontId="70" fillId="2" borderId="56" xfId="0" applyFont="1" applyFill="1" applyBorder="1"/>
    <xf numFmtId="165" fontId="70" fillId="2" borderId="3" xfId="0" applyNumberFormat="1" applyFont="1" applyFill="1" applyBorder="1"/>
    <xf numFmtId="0" fontId="71" fillId="18" borderId="0" xfId="0" applyFont="1" applyFill="1" applyAlignment="1">
      <alignment horizontal="left"/>
    </xf>
    <xf numFmtId="0" fontId="71" fillId="18" borderId="0" xfId="0" applyFont="1" applyFill="1"/>
    <xf numFmtId="0" fontId="70" fillId="18" borderId="0" xfId="0" applyFont="1" applyFill="1"/>
    <xf numFmtId="165" fontId="71" fillId="18" borderId="0" xfId="0" applyNumberFormat="1" applyFont="1" applyFill="1"/>
    <xf numFmtId="165" fontId="70" fillId="18" borderId="0" xfId="0" applyNumberFormat="1" applyFont="1" applyFill="1"/>
    <xf numFmtId="175" fontId="65" fillId="2" borderId="88" xfId="0" applyNumberFormat="1" applyFont="1" applyFill="1" applyBorder="1" applyAlignment="1">
      <alignment vertical="top" wrapText="1"/>
    </xf>
    <xf numFmtId="0" fontId="7" fillId="18" borderId="0" xfId="0" applyNumberFormat="1" applyFont="1" applyFill="1" applyAlignment="1">
      <alignment horizontal="left"/>
    </xf>
    <xf numFmtId="0" fontId="7" fillId="18" borderId="0" xfId="0" applyFont="1" applyFill="1" applyAlignment="1">
      <alignment horizontal="left" wrapText="1"/>
    </xf>
    <xf numFmtId="165" fontId="7" fillId="18" borderId="0" xfId="0" applyNumberFormat="1" applyFont="1" applyFill="1" applyBorder="1" applyAlignment="1">
      <alignment horizontal="center"/>
    </xf>
    <xf numFmtId="165" fontId="7" fillId="18" borderId="0" xfId="0" applyNumberFormat="1" applyFont="1" applyFill="1" applyBorder="1" applyAlignment="1">
      <alignment horizontal="right"/>
    </xf>
    <xf numFmtId="0" fontId="7" fillId="18" borderId="0" xfId="0" applyFont="1" applyFill="1" applyAlignment="1" applyProtection="1">
      <alignment horizontal="center"/>
      <protection locked="0"/>
    </xf>
    <xf numFmtId="0" fontId="7" fillId="18" borderId="0" xfId="0" applyFont="1" applyFill="1" applyBorder="1" applyAlignment="1" applyProtection="1">
      <alignment horizontal="center"/>
      <protection locked="0"/>
    </xf>
    <xf numFmtId="165" fontId="7" fillId="18" borderId="0" xfId="0" applyNumberFormat="1" applyFont="1" applyFill="1" applyAlignment="1">
      <alignment horizontal="center"/>
    </xf>
    <xf numFmtId="165" fontId="7" fillId="18" borderId="0" xfId="0" applyNumberFormat="1" applyFont="1" applyFill="1"/>
    <xf numFmtId="0" fontId="15" fillId="18" borderId="0" xfId="0" applyFont="1" applyFill="1"/>
    <xf numFmtId="0" fontId="7" fillId="18" borderId="0" xfId="0" applyFont="1" applyFill="1"/>
    <xf numFmtId="183" fontId="91" fillId="2" borderId="0" xfId="4" applyNumberFormat="1" applyFont="1" applyFill="1" applyBorder="1" applyAlignment="1">
      <alignment vertical="top" wrapText="1"/>
    </xf>
    <xf numFmtId="183" fontId="7" fillId="2" borderId="0" xfId="0" applyNumberFormat="1" applyFont="1" applyFill="1" applyBorder="1" applyAlignment="1">
      <alignment horizontal="right"/>
    </xf>
    <xf numFmtId="183" fontId="7" fillId="2" borderId="0" xfId="0" applyNumberFormat="1" applyFont="1" applyFill="1" applyBorder="1" applyAlignment="1">
      <alignment horizontal="left"/>
    </xf>
    <xf numFmtId="183" fontId="7" fillId="2" borderId="0" xfId="0" applyNumberFormat="1" applyFont="1" applyFill="1"/>
    <xf numFmtId="183" fontId="65" fillId="2" borderId="88" xfId="4" applyNumberFormat="1" applyFont="1" applyFill="1" applyBorder="1" applyAlignment="1">
      <alignment vertical="top" wrapText="1"/>
    </xf>
    <xf numFmtId="0" fontId="33" fillId="18" borderId="0" xfId="0" applyFont="1" applyFill="1" applyBorder="1" applyAlignment="1">
      <alignment horizontal="left"/>
    </xf>
    <xf numFmtId="0" fontId="33" fillId="18" borderId="0" xfId="0" applyFont="1" applyFill="1" applyBorder="1" applyAlignment="1">
      <alignment horizontal="left" wrapText="1"/>
    </xf>
    <xf numFmtId="165" fontId="33" fillId="18" borderId="0" xfId="0" applyNumberFormat="1" applyFont="1" applyFill="1" applyBorder="1" applyAlignment="1">
      <alignment horizontal="left"/>
    </xf>
    <xf numFmtId="0" fontId="33" fillId="18" borderId="0" xfId="0" applyFont="1" applyFill="1"/>
    <xf numFmtId="0" fontId="33" fillId="18" borderId="0" xfId="0" applyFont="1" applyFill="1" applyBorder="1"/>
    <xf numFmtId="0" fontId="7" fillId="18" borderId="0" xfId="0" applyFont="1" applyFill="1" applyBorder="1"/>
    <xf numFmtId="0" fontId="129" fillId="2" borderId="0" xfId="0" applyFont="1" applyFill="1"/>
    <xf numFmtId="165" fontId="129" fillId="2" borderId="0" xfId="0" applyNumberFormat="1" applyFont="1" applyFill="1" applyBorder="1" applyAlignment="1">
      <alignment horizontal="left" wrapText="1"/>
    </xf>
    <xf numFmtId="0" fontId="129" fillId="2" borderId="0" xfId="0" applyFont="1" applyFill="1" applyBorder="1"/>
    <xf numFmtId="0" fontId="90" fillId="2" borderId="0" xfId="0" applyFont="1" applyFill="1" applyBorder="1" applyAlignment="1">
      <alignment horizontal="left" wrapText="1"/>
    </xf>
    <xf numFmtId="0" fontId="49" fillId="2" borderId="0" xfId="0" applyFont="1" applyFill="1" applyBorder="1"/>
    <xf numFmtId="0" fontId="97" fillId="2" borderId="0" xfId="0" applyFont="1" applyFill="1" applyBorder="1" applyAlignment="1">
      <alignment horizontal="left"/>
    </xf>
    <xf numFmtId="0" fontId="31" fillId="2" borderId="0" xfId="0" applyFont="1" applyFill="1" applyBorder="1" applyAlignment="1">
      <alignment wrapText="1"/>
    </xf>
    <xf numFmtId="0" fontId="31" fillId="2" borderId="0" xfId="0" applyFont="1" applyFill="1" applyBorder="1" applyAlignment="1">
      <alignment horizontal="center" vertical="center" wrapText="1"/>
    </xf>
    <xf numFmtId="0" fontId="100" fillId="2" borderId="0" xfId="0" applyFont="1" applyFill="1" applyBorder="1" applyAlignment="1"/>
    <xf numFmtId="0" fontId="96" fillId="2" borderId="0" xfId="0" applyFont="1" applyFill="1" applyBorder="1" applyAlignment="1">
      <alignment vertical="center" wrapText="1"/>
    </xf>
    <xf numFmtId="165" fontId="2" fillId="2" borderId="0" xfId="0" applyNumberFormat="1" applyFont="1" applyFill="1" applyAlignment="1">
      <alignment horizontal="left"/>
    </xf>
    <xf numFmtId="168" fontId="8" fillId="2" borderId="0" xfId="0" applyNumberFormat="1" applyFont="1" applyFill="1" applyAlignment="1">
      <alignment horizontal="left"/>
    </xf>
    <xf numFmtId="168" fontId="2" fillId="2" borderId="0" xfId="0" applyNumberFormat="1" applyFont="1" applyFill="1" applyAlignment="1">
      <alignment horizontal="left"/>
    </xf>
    <xf numFmtId="167" fontId="2" fillId="2" borderId="0" xfId="0" applyNumberFormat="1" applyFont="1" applyFill="1" applyAlignment="1">
      <alignment horizontal="left"/>
    </xf>
    <xf numFmtId="167" fontId="2" fillId="3" borderId="0" xfId="0" applyNumberFormat="1" applyFont="1" applyFill="1" applyAlignment="1">
      <alignment horizontal="left"/>
    </xf>
    <xf numFmtId="175" fontId="71" fillId="2" borderId="0" xfId="4" applyNumberFormat="1" applyFont="1" applyFill="1" applyBorder="1" applyAlignment="1">
      <alignment horizontal="right" wrapText="1"/>
    </xf>
    <xf numFmtId="175" fontId="92" fillId="2" borderId="0" xfId="4" applyNumberFormat="1" applyFont="1" applyFill="1" applyBorder="1" applyAlignment="1">
      <alignment horizontal="right" wrapText="1"/>
    </xf>
    <xf numFmtId="167" fontId="2" fillId="2" borderId="0" xfId="0" applyNumberFormat="1" applyFont="1" applyFill="1" applyAlignment="1">
      <alignment horizontal="right"/>
    </xf>
    <xf numFmtId="174" fontId="2" fillId="3" borderId="0" xfId="0" applyNumberFormat="1" applyFont="1" applyFill="1"/>
    <xf numFmtId="174" fontId="2" fillId="3" borderId="73" xfId="0" applyNumberFormat="1" applyFont="1" applyFill="1" applyBorder="1"/>
    <xf numFmtId="175" fontId="71" fillId="2" borderId="0" xfId="0" applyNumberFormat="1" applyFont="1" applyFill="1" applyBorder="1" applyAlignment="1" applyProtection="1">
      <alignment horizontal="left" vertical="top" wrapText="1"/>
    </xf>
    <xf numFmtId="174" fontId="31" fillId="3" borderId="71" xfId="0" applyNumberFormat="1" applyFont="1" applyFill="1" applyBorder="1"/>
    <xf numFmtId="165" fontId="31" fillId="2" borderId="8" xfId="0" applyNumberFormat="1" applyFont="1" applyFill="1" applyBorder="1" applyAlignment="1">
      <alignment horizontal="center" vertical="center" wrapText="1"/>
    </xf>
    <xf numFmtId="167" fontId="2" fillId="2" borderId="0" xfId="0" applyNumberFormat="1" applyFont="1" applyFill="1" applyBorder="1" applyAlignment="1">
      <alignment horizontal="right"/>
    </xf>
    <xf numFmtId="167" fontId="2" fillId="2" borderId="0" xfId="0" applyNumberFormat="1" applyFont="1" applyFill="1" applyBorder="1" applyAlignment="1">
      <alignment horizontal="left"/>
    </xf>
    <xf numFmtId="168" fontId="2" fillId="2" borderId="0" xfId="0" applyNumberFormat="1" applyFont="1" applyFill="1" applyBorder="1" applyAlignment="1">
      <alignment horizontal="left"/>
    </xf>
    <xf numFmtId="174" fontId="2" fillId="2" borderId="0" xfId="0" applyNumberFormat="1" applyFont="1" applyFill="1" applyBorder="1"/>
    <xf numFmtId="174" fontId="31" fillId="2" borderId="0" xfId="0" applyNumberFormat="1" applyFont="1" applyFill="1" applyBorder="1"/>
    <xf numFmtId="167" fontId="2" fillId="2" borderId="0" xfId="0" applyNumberFormat="1" applyFont="1" applyFill="1" applyAlignment="1">
      <alignment horizontal="left" vertical="center"/>
    </xf>
    <xf numFmtId="167" fontId="130" fillId="3" borderId="0" xfId="0" applyNumberFormat="1" applyFont="1" applyFill="1"/>
    <xf numFmtId="167" fontId="131" fillId="2" borderId="0" xfId="0" applyNumberFormat="1" applyFont="1" applyFill="1" applyAlignment="1">
      <alignment horizontal="left"/>
    </xf>
    <xf numFmtId="167" fontId="131" fillId="3" borderId="73" xfId="0" applyNumberFormat="1" applyFont="1" applyFill="1" applyBorder="1"/>
    <xf numFmtId="167" fontId="31" fillId="3" borderId="71" xfId="0" applyNumberFormat="1" applyFont="1" applyFill="1" applyBorder="1"/>
    <xf numFmtId="175" fontId="71" fillId="2" borderId="0" xfId="4" applyNumberFormat="1" applyFont="1" applyFill="1" applyBorder="1" applyAlignment="1">
      <alignment horizontal="left" wrapText="1"/>
    </xf>
    <xf numFmtId="165" fontId="31"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left"/>
    </xf>
    <xf numFmtId="167" fontId="2" fillId="2" borderId="0" xfId="0" applyNumberFormat="1" applyFont="1" applyFill="1" applyBorder="1" applyAlignment="1">
      <alignment horizontal="left" vertical="center"/>
    </xf>
    <xf numFmtId="167" fontId="131" fillId="2" borderId="0" xfId="0" applyNumberFormat="1" applyFont="1" applyFill="1" applyBorder="1" applyAlignment="1">
      <alignment horizontal="left"/>
    </xf>
    <xf numFmtId="167" fontId="130" fillId="2" borderId="0" xfId="0" applyNumberFormat="1" applyFont="1" applyFill="1" applyBorder="1"/>
    <xf numFmtId="167" fontId="131" fillId="2" borderId="0" xfId="0" applyNumberFormat="1" applyFont="1" applyFill="1" applyBorder="1"/>
    <xf numFmtId="167" fontId="31" fillId="2" borderId="0" xfId="0" applyNumberFormat="1" applyFont="1" applyFill="1" applyBorder="1"/>
    <xf numFmtId="167" fontId="49" fillId="3" borderId="0" xfId="0" applyNumberFormat="1" applyFont="1" applyFill="1" applyAlignment="1">
      <alignment horizontal="left" wrapText="1"/>
    </xf>
    <xf numFmtId="167" fontId="2" fillId="2" borderId="0" xfId="0" applyNumberFormat="1" applyFont="1" applyFill="1" applyAlignment="1">
      <alignment horizontal="left" vertical="top"/>
    </xf>
    <xf numFmtId="165" fontId="33" fillId="2" borderId="0" xfId="0" applyNumberFormat="1" applyFont="1" applyFill="1" applyAlignment="1">
      <alignment horizontal="left" wrapText="1"/>
    </xf>
    <xf numFmtId="174" fontId="18" fillId="3" borderId="71" xfId="0" applyNumberFormat="1" applyFont="1" applyFill="1" applyBorder="1"/>
    <xf numFmtId="167" fontId="49" fillId="2" borderId="0" xfId="0" applyNumberFormat="1" applyFont="1" applyFill="1" applyBorder="1" applyAlignment="1">
      <alignment horizontal="left" wrapText="1"/>
    </xf>
    <xf numFmtId="167" fontId="2" fillId="2" borderId="0" xfId="0" applyNumberFormat="1" applyFont="1" applyFill="1" applyBorder="1" applyAlignment="1">
      <alignment horizontal="left" vertical="top"/>
    </xf>
    <xf numFmtId="174" fontId="18" fillId="2" borderId="0" xfId="0" applyNumberFormat="1" applyFont="1" applyFill="1" applyBorder="1"/>
    <xf numFmtId="165" fontId="88" fillId="2" borderId="0" xfId="0" applyNumberFormat="1" applyFont="1" applyFill="1" applyBorder="1"/>
    <xf numFmtId="173" fontId="31" fillId="2" borderId="0" xfId="0" applyNumberFormat="1" applyFont="1" applyFill="1" applyBorder="1"/>
    <xf numFmtId="0" fontId="33" fillId="2" borderId="0" xfId="0" applyFont="1" applyFill="1" applyBorder="1" applyAlignment="1" applyProtection="1">
      <alignment horizontal="center" vertical="top"/>
    </xf>
    <xf numFmtId="165" fontId="71" fillId="2" borderId="0" xfId="1" applyNumberFormat="1" applyFont="1" applyFill="1" applyBorder="1" applyAlignment="1" applyProtection="1">
      <alignment horizontal="right"/>
      <protection locked="0"/>
    </xf>
    <xf numFmtId="0" fontId="38" fillId="2" borderId="0" xfId="0" applyFont="1" applyFill="1"/>
    <xf numFmtId="0" fontId="122" fillId="2" borderId="0" xfId="0" applyFont="1" applyFill="1" applyBorder="1" applyAlignment="1" applyProtection="1">
      <alignment horizontal="left" vertical="top"/>
    </xf>
    <xf numFmtId="175" fontId="2" fillId="2" borderId="0" xfId="4" applyNumberFormat="1" applyFont="1" applyFill="1"/>
    <xf numFmtId="41" fontId="18" fillId="2" borderId="0" xfId="0" applyNumberFormat="1" applyFont="1" applyFill="1" applyAlignment="1">
      <alignment horizontal="right" vertical="center" wrapText="1"/>
    </xf>
    <xf numFmtId="175" fontId="35" fillId="2" borderId="0" xfId="0" applyNumberFormat="1" applyFont="1" applyFill="1" applyBorder="1"/>
    <xf numFmtId="0" fontId="18" fillId="3" borderId="0" xfId="0" applyFont="1" applyFill="1"/>
    <xf numFmtId="175" fontId="18" fillId="3" borderId="0" xfId="0" applyNumberFormat="1" applyFont="1" applyFill="1" applyBorder="1"/>
    <xf numFmtId="0" fontId="8" fillId="18" borderId="0" xfId="0" applyFont="1" applyFill="1" applyBorder="1" applyAlignment="1">
      <alignment horizontal="left" wrapText="1"/>
    </xf>
    <xf numFmtId="0" fontId="8" fillId="18" borderId="0" xfId="0" applyFont="1" applyFill="1" applyBorder="1"/>
    <xf numFmtId="165" fontId="8" fillId="18" borderId="0" xfId="0" applyNumberFormat="1" applyFont="1" applyFill="1" applyAlignment="1">
      <alignment horizontal="left"/>
    </xf>
    <xf numFmtId="165" fontId="8" fillId="18" borderId="0" xfId="0" applyNumberFormat="1" applyFont="1" applyFill="1" applyBorder="1" applyAlignment="1">
      <alignment horizontal="left" wrapText="1"/>
    </xf>
    <xf numFmtId="165" fontId="8" fillId="18" borderId="0" xfId="0" applyNumberFormat="1" applyFont="1" applyFill="1" applyBorder="1" applyAlignment="1">
      <alignment horizontal="left"/>
    </xf>
    <xf numFmtId="165" fontId="8" fillId="18" borderId="0" xfId="0" applyNumberFormat="1" applyFont="1" applyFill="1"/>
    <xf numFmtId="0" fontId="8" fillId="18" borderId="0" xfId="0" applyFont="1" applyFill="1"/>
    <xf numFmtId="0" fontId="62" fillId="2" borderId="0" xfId="0" applyFont="1" applyFill="1" applyAlignment="1">
      <alignment vertical="center"/>
    </xf>
    <xf numFmtId="0" fontId="78" fillId="2" borderId="0" xfId="0" applyFont="1" applyFill="1"/>
    <xf numFmtId="0" fontId="78" fillId="2" borderId="0" xfId="0" applyFont="1" applyFill="1" applyAlignment="1">
      <alignment horizontal="left"/>
    </xf>
    <xf numFmtId="0" fontId="78" fillId="2" borderId="0" xfId="0" applyFont="1" applyFill="1" applyBorder="1"/>
    <xf numFmtId="0" fontId="78" fillId="2" borderId="0" xfId="0" applyFont="1" applyFill="1" applyBorder="1" applyAlignment="1">
      <alignment horizontal="left"/>
    </xf>
    <xf numFmtId="0" fontId="122" fillId="2" borderId="0" xfId="0" applyNumberFormat="1" applyFont="1" applyFill="1" applyBorder="1" applyAlignment="1"/>
    <xf numFmtId="0" fontId="122" fillId="2" borderId="0" xfId="0" applyNumberFormat="1" applyFont="1" applyFill="1" applyBorder="1" applyAlignment="1">
      <alignment horizontal="left"/>
    </xf>
    <xf numFmtId="0" fontId="122" fillId="2" borderId="0" xfId="0" applyFont="1" applyFill="1" applyBorder="1" applyAlignment="1">
      <alignment horizontal="center" wrapText="1"/>
    </xf>
    <xf numFmtId="0" fontId="122" fillId="2" borderId="0" xfId="0" applyFont="1" applyFill="1" applyBorder="1" applyAlignment="1">
      <alignment horizontal="left" wrapText="1"/>
    </xf>
    <xf numFmtId="1" fontId="78" fillId="2" borderId="0" xfId="0" applyNumberFormat="1" applyFont="1" applyFill="1" applyBorder="1"/>
    <xf numFmtId="1" fontId="78" fillId="2" borderId="0" xfId="0" applyNumberFormat="1" applyFont="1" applyFill="1" applyBorder="1" applyAlignment="1">
      <alignment horizontal="left"/>
    </xf>
    <xf numFmtId="0" fontId="78" fillId="2" borderId="71" xfId="0" applyFont="1" applyFill="1" applyBorder="1"/>
    <xf numFmtId="0" fontId="78" fillId="2" borderId="71" xfId="0" applyFont="1" applyFill="1" applyBorder="1" applyAlignment="1">
      <alignment horizontal="left"/>
    </xf>
    <xf numFmtId="0" fontId="44" fillId="2" borderId="0" xfId="0" applyFont="1" applyFill="1" applyBorder="1"/>
    <xf numFmtId="0" fontId="44" fillId="2" borderId="0" xfId="0" applyFont="1" applyFill="1" applyBorder="1" applyAlignment="1">
      <alignment horizontal="left"/>
    </xf>
    <xf numFmtId="0" fontId="132" fillId="2" borderId="0" xfId="0" applyFont="1" applyFill="1" applyBorder="1" applyAlignment="1">
      <alignment horizontal="right" vertical="center" wrapText="1"/>
    </xf>
    <xf numFmtId="0" fontId="44" fillId="2" borderId="0" xfId="0" applyFont="1" applyFill="1" applyBorder="1" applyAlignment="1"/>
    <xf numFmtId="0" fontId="133" fillId="2" borderId="0" xfId="0" applyFont="1" applyFill="1"/>
    <xf numFmtId="0" fontId="122" fillId="2" borderId="0" xfId="0" applyNumberFormat="1" applyFont="1" applyFill="1"/>
    <xf numFmtId="0" fontId="122" fillId="2" borderId="0" xfId="0" applyFont="1" applyFill="1" applyBorder="1" applyAlignment="1">
      <alignment horizontal="left"/>
    </xf>
    <xf numFmtId="0" fontId="122" fillId="18" borderId="0" xfId="0" applyFont="1" applyFill="1"/>
    <xf numFmtId="175" fontId="122" fillId="2" borderId="0" xfId="4" applyNumberFormat="1" applyFont="1" applyFill="1" applyBorder="1" applyAlignment="1">
      <alignment vertical="top" wrapText="1"/>
    </xf>
    <xf numFmtId="0" fontId="133" fillId="2" borderId="0" xfId="0" applyFont="1" applyFill="1" applyBorder="1" applyAlignment="1">
      <alignment vertical="top" wrapText="1"/>
    </xf>
    <xf numFmtId="175" fontId="120" fillId="2" borderId="0" xfId="0" applyNumberFormat="1" applyFont="1" applyFill="1" applyBorder="1" applyAlignment="1">
      <alignment vertical="top" wrapText="1"/>
    </xf>
    <xf numFmtId="0" fontId="78" fillId="2" borderId="0" xfId="0" applyFont="1" applyFill="1" applyBorder="1" applyAlignment="1">
      <alignment horizontal="center" vertical="center"/>
    </xf>
    <xf numFmtId="0" fontId="0" fillId="2" borderId="0" xfId="0" applyFill="1" applyAlignment="1">
      <alignment vertical="top"/>
    </xf>
    <xf numFmtId="0" fontId="38" fillId="2" borderId="0" xfId="0" applyFont="1" applyFill="1" applyAlignment="1">
      <alignment vertical="top"/>
    </xf>
    <xf numFmtId="0" fontId="38" fillId="2" borderId="0" xfId="0" quotePrefix="1" applyFont="1" applyFill="1"/>
    <xf numFmtId="165" fontId="33" fillId="2" borderId="8" xfId="0" applyNumberFormat="1" applyFont="1" applyFill="1" applyBorder="1" applyAlignment="1" applyProtection="1">
      <alignment horizontal="right"/>
      <protection locked="0"/>
    </xf>
    <xf numFmtId="0" fontId="134" fillId="2" borderId="0" xfId="0" applyNumberFormat="1" applyFont="1" applyFill="1" applyBorder="1"/>
    <xf numFmtId="0" fontId="122" fillId="2" borderId="0" xfId="0" applyFont="1" applyFill="1" applyBorder="1" applyAlignment="1">
      <alignment horizontal="center" vertical="center" wrapText="1"/>
    </xf>
    <xf numFmtId="0" fontId="122" fillId="2" borderId="0" xfId="0" applyFont="1" applyFill="1" applyBorder="1"/>
    <xf numFmtId="0" fontId="78" fillId="18" borderId="0" xfId="0" applyFont="1" applyFill="1"/>
    <xf numFmtId="165" fontId="78" fillId="2" borderId="0" xfId="0" applyNumberFormat="1" applyFont="1" applyFill="1"/>
    <xf numFmtId="0" fontId="29" fillId="2" borderId="0" xfId="0" applyFont="1" applyFill="1" applyAlignment="1">
      <alignment vertical="top"/>
    </xf>
    <xf numFmtId="0" fontId="35" fillId="0" borderId="8" xfId="0" applyFont="1" applyFill="1" applyBorder="1" applyAlignment="1" applyProtection="1">
      <alignment horizontal="center"/>
      <protection locked="0"/>
    </xf>
    <xf numFmtId="0" fontId="71" fillId="0" borderId="8" xfId="0" applyFont="1" applyFill="1" applyBorder="1" applyAlignment="1" applyProtection="1">
      <alignment horizontal="center"/>
      <protection locked="0"/>
    </xf>
    <xf numFmtId="0" fontId="71" fillId="0" borderId="8" xfId="0" applyFont="1" applyFill="1" applyBorder="1" applyAlignment="1" applyProtection="1">
      <alignment horizontal="center" vertical="center"/>
      <protection locked="0"/>
    </xf>
    <xf numFmtId="0" fontId="90" fillId="0" borderId="8" xfId="0" applyFont="1" applyFill="1" applyBorder="1" applyAlignment="1" applyProtection="1">
      <alignment horizontal="center" vertical="center"/>
      <protection locked="0"/>
    </xf>
    <xf numFmtId="0" fontId="71" fillId="0" borderId="8" xfId="0" applyFont="1" applyFill="1" applyBorder="1" applyProtection="1">
      <protection locked="0"/>
    </xf>
    <xf numFmtId="0" fontId="90" fillId="0" borderId="8" xfId="0" applyFont="1" applyFill="1" applyBorder="1" applyAlignment="1" applyProtection="1">
      <alignment vertical="center"/>
      <protection locked="0"/>
    </xf>
    <xf numFmtId="0" fontId="71" fillId="0" borderId="8" xfId="0" applyFont="1" applyFill="1" applyBorder="1" applyAlignment="1" applyProtection="1">
      <alignment horizontal="center" vertical="center" wrapText="1"/>
      <protection locked="0"/>
    </xf>
    <xf numFmtId="0" fontId="71" fillId="0" borderId="8" xfId="0" applyFont="1" applyFill="1" applyBorder="1" applyAlignment="1" applyProtection="1">
      <alignment vertical="center"/>
      <protection locked="0"/>
    </xf>
    <xf numFmtId="9" fontId="70" fillId="0" borderId="8" xfId="11" applyFont="1" applyFill="1" applyBorder="1" applyAlignment="1" applyProtection="1">
      <alignment vertical="center"/>
      <protection locked="0"/>
    </xf>
    <xf numFmtId="9" fontId="2" fillId="0" borderId="8" xfId="11" applyFont="1" applyFill="1" applyBorder="1" applyAlignment="1" applyProtection="1">
      <alignment horizontal="center" vertical="center"/>
      <protection locked="0"/>
    </xf>
    <xf numFmtId="9" fontId="2" fillId="0" borderId="8" xfId="11" applyFont="1" applyFill="1" applyBorder="1" applyAlignment="1" applyProtection="1">
      <alignment horizontal="center"/>
      <protection locked="0"/>
    </xf>
    <xf numFmtId="0" fontId="135" fillId="2" borderId="0" xfId="0" applyFont="1" applyFill="1" applyAlignment="1">
      <alignment horizontal="left" readingOrder="1"/>
    </xf>
    <xf numFmtId="0" fontId="136" fillId="2" borderId="0" xfId="0" applyFont="1" applyFill="1" applyAlignment="1">
      <alignment horizontal="left" readingOrder="1"/>
    </xf>
    <xf numFmtId="0" fontId="59" fillId="2" borderId="0" xfId="0" applyFont="1" applyFill="1" applyAlignment="1">
      <alignment horizontal="left" indent="5"/>
    </xf>
    <xf numFmtId="0" fontId="60" fillId="2" borderId="0" xfId="0" applyFont="1" applyFill="1" applyAlignment="1">
      <alignment horizontal="left" wrapText="1" indent="5"/>
    </xf>
    <xf numFmtId="179" fontId="60" fillId="2" borderId="0" xfId="0" applyNumberFormat="1" applyFont="1" applyFill="1" applyAlignment="1">
      <alignment horizontal="left" indent="5"/>
    </xf>
    <xf numFmtId="170" fontId="33" fillId="2" borderId="0" xfId="0" applyNumberFormat="1" applyFont="1" applyFill="1" applyBorder="1" applyAlignment="1" applyProtection="1">
      <alignment horizontal="right"/>
      <protection locked="0"/>
    </xf>
    <xf numFmtId="0" fontId="33" fillId="0" borderId="8" xfId="0" applyNumberFormat="1" applyFont="1" applyBorder="1" applyAlignment="1">
      <alignment horizontal="left" wrapText="1"/>
    </xf>
    <xf numFmtId="165" fontId="33" fillId="0" borderId="8" xfId="0" applyNumberFormat="1" applyFont="1" applyFill="1" applyBorder="1" applyAlignment="1" applyProtection="1">
      <alignment horizontal="right"/>
      <protection locked="0"/>
    </xf>
    <xf numFmtId="0" fontId="67" fillId="2" borderId="0" xfId="0" applyNumberFormat="1" applyFont="1" applyFill="1" applyBorder="1" applyAlignment="1">
      <alignment horizontal="center"/>
    </xf>
    <xf numFmtId="0" fontId="0" fillId="2" borderId="0" xfId="0" applyFill="1" applyBorder="1"/>
    <xf numFmtId="0" fontId="59" fillId="2" borderId="0" xfId="0" applyFont="1" applyFill="1" applyAlignment="1">
      <alignment horizontal="left" indent="10"/>
    </xf>
    <xf numFmtId="0" fontId="60" fillId="2" borderId="0" xfId="0" applyFont="1" applyFill="1" applyAlignment="1">
      <alignment horizontal="left" wrapText="1" indent="10"/>
    </xf>
    <xf numFmtId="179" fontId="60" fillId="2" borderId="0" xfId="0" applyNumberFormat="1" applyFont="1" applyFill="1" applyAlignment="1">
      <alignment horizontal="left" indent="10"/>
    </xf>
    <xf numFmtId="0" fontId="0" fillId="0" borderId="22" xfId="0" applyFill="1" applyBorder="1" applyAlignment="1" applyProtection="1">
      <alignment vertical="center" wrapText="1"/>
    </xf>
    <xf numFmtId="0" fontId="18" fillId="2" borderId="70" xfId="0" applyFont="1" applyFill="1" applyBorder="1" applyAlignment="1" applyProtection="1">
      <alignment horizontal="left" vertical="center" wrapText="1"/>
    </xf>
    <xf numFmtId="0" fontId="18" fillId="2" borderId="59" xfId="0" applyFont="1" applyFill="1" applyBorder="1" applyAlignment="1" applyProtection="1">
      <alignment horizontal="center" vertical="center" wrapText="1"/>
    </xf>
    <xf numFmtId="0" fontId="18" fillId="2" borderId="58" xfId="0" applyFont="1" applyFill="1" applyBorder="1" applyAlignment="1" applyProtection="1">
      <alignment horizontal="center" vertical="center"/>
      <protection locked="0"/>
    </xf>
    <xf numFmtId="0" fontId="18" fillId="2" borderId="92" xfId="0" applyFont="1" applyFill="1" applyBorder="1" applyAlignment="1" applyProtection="1">
      <alignment horizontal="center" vertical="center"/>
    </xf>
    <xf numFmtId="0" fontId="18" fillId="2" borderId="93" xfId="0" applyFont="1" applyFill="1" applyBorder="1" applyAlignment="1" applyProtection="1">
      <alignment horizontal="center" vertical="center"/>
    </xf>
    <xf numFmtId="0" fontId="18" fillId="2" borderId="94" xfId="0" applyFont="1" applyFill="1" applyBorder="1" applyAlignment="1" applyProtection="1">
      <alignment horizontal="center" vertical="center"/>
    </xf>
    <xf numFmtId="0" fontId="18" fillId="2" borderId="70" xfId="0" applyFont="1" applyFill="1" applyBorder="1" applyAlignment="1" applyProtection="1">
      <alignment horizontal="center" vertical="center"/>
    </xf>
    <xf numFmtId="165" fontId="0" fillId="2" borderId="0" xfId="0" applyNumberFormat="1" applyFill="1" applyAlignment="1">
      <alignment horizontal="left" vertical="center" wrapText="1"/>
    </xf>
    <xf numFmtId="0" fontId="0" fillId="3" borderId="8" xfId="0" applyFill="1" applyBorder="1" applyAlignment="1" applyProtection="1">
      <alignment horizontal="left" wrapText="1"/>
    </xf>
    <xf numFmtId="0" fontId="0" fillId="2" borderId="0" xfId="0" applyFill="1" applyAlignment="1">
      <alignment horizontal="left"/>
    </xf>
    <xf numFmtId="0" fontId="0" fillId="3" borderId="0" xfId="0" applyFill="1" applyAlignment="1">
      <alignment horizontal="left"/>
    </xf>
    <xf numFmtId="0" fontId="0" fillId="2" borderId="24" xfId="0" applyFill="1" applyBorder="1"/>
    <xf numFmtId="0" fontId="0" fillId="2" borderId="31" xfId="0" applyFill="1" applyBorder="1"/>
    <xf numFmtId="0" fontId="33" fillId="2" borderId="31" xfId="0" applyFont="1" applyFill="1" applyBorder="1"/>
    <xf numFmtId="0" fontId="33" fillId="3" borderId="31" xfId="0" applyFont="1" applyFill="1" applyBorder="1"/>
    <xf numFmtId="0" fontId="33" fillId="3" borderId="34" xfId="0" applyFont="1" applyFill="1" applyBorder="1"/>
    <xf numFmtId="0" fontId="107" fillId="2" borderId="0" xfId="0" applyFont="1" applyFill="1" applyBorder="1" applyAlignment="1"/>
    <xf numFmtId="0" fontId="19" fillId="2" borderId="0" xfId="0" applyFont="1" applyFill="1"/>
    <xf numFmtId="164" fontId="7" fillId="0" borderId="8" xfId="0" applyNumberFormat="1" applyFont="1" applyFill="1" applyBorder="1" applyAlignment="1" applyProtection="1">
      <protection locked="0"/>
    </xf>
    <xf numFmtId="174" fontId="7" fillId="0" borderId="8" xfId="2" applyNumberFormat="1" applyFont="1" applyFill="1" applyBorder="1" applyAlignment="1" applyProtection="1">
      <protection locked="0"/>
    </xf>
    <xf numFmtId="44" fontId="35" fillId="2" borderId="24" xfId="4" applyFont="1" applyFill="1" applyBorder="1"/>
    <xf numFmtId="44" fontId="35" fillId="2" borderId="31" xfId="4" applyFont="1" applyFill="1" applyBorder="1"/>
    <xf numFmtId="44" fontId="35" fillId="3" borderId="31" xfId="4" applyFont="1" applyFill="1" applyBorder="1"/>
    <xf numFmtId="0" fontId="35" fillId="3" borderId="34" xfId="4" applyNumberFormat="1" applyFont="1" applyFill="1" applyBorder="1"/>
    <xf numFmtId="0" fontId="35" fillId="2" borderId="34" xfId="4" applyNumberFormat="1" applyFont="1" applyFill="1" applyBorder="1"/>
    <xf numFmtId="0" fontId="0" fillId="2" borderId="0" xfId="0" applyFill="1" applyAlignment="1">
      <alignment horizontal="left" wrapText="1"/>
    </xf>
    <xf numFmtId="9" fontId="71" fillId="2" borderId="0" xfId="11" applyFont="1" applyFill="1"/>
    <xf numFmtId="173" fontId="33" fillId="2" borderId="0" xfId="0" applyNumberFormat="1" applyFont="1" applyFill="1" applyBorder="1" applyAlignment="1">
      <alignment vertical="center"/>
    </xf>
    <xf numFmtId="0" fontId="33" fillId="0" borderId="8" xfId="0" applyNumberFormat="1" applyFont="1" applyFill="1" applyBorder="1" applyAlignment="1">
      <alignment horizontal="left" wrapText="1"/>
    </xf>
    <xf numFmtId="0" fontId="33" fillId="0" borderId="8" xfId="0" applyNumberFormat="1" applyFont="1" applyFill="1" applyBorder="1" applyAlignment="1">
      <alignment horizontal="left" vertical="center" wrapText="1"/>
    </xf>
    <xf numFmtId="0" fontId="18" fillId="2" borderId="0" xfId="11" applyNumberFormat="1" applyFont="1" applyFill="1" applyAlignment="1">
      <alignment horizontal="left" vertical="center" wrapText="1"/>
    </xf>
    <xf numFmtId="0" fontId="18" fillId="2" borderId="0" xfId="0" applyFont="1" applyFill="1" applyAlignment="1">
      <alignment horizontal="right"/>
    </xf>
    <xf numFmtId="10" fontId="7" fillId="2" borderId="0" xfId="0" applyNumberFormat="1" applyFont="1" applyFill="1" applyAlignment="1" applyProtection="1">
      <alignment horizontal="left"/>
    </xf>
    <xf numFmtId="0" fontId="7" fillId="2" borderId="24" xfId="0" applyFont="1" applyFill="1" applyBorder="1"/>
    <xf numFmtId="165" fontId="37" fillId="2" borderId="31" xfId="1" applyNumberFormat="1" applyFont="1" applyFill="1" applyBorder="1" applyAlignment="1">
      <alignment horizontal="right"/>
    </xf>
    <xf numFmtId="165" fontId="37" fillId="2" borderId="34" xfId="1" applyNumberFormat="1" applyFont="1" applyFill="1" applyBorder="1" applyAlignment="1">
      <alignment horizontal="right"/>
    </xf>
    <xf numFmtId="0" fontId="33" fillId="0" borderId="8" xfId="0" applyNumberFormat="1" applyFont="1" applyBorder="1" applyAlignment="1">
      <alignment horizontal="left"/>
    </xf>
    <xf numFmtId="0" fontId="33" fillId="0" borderId="8" xfId="0" applyNumberFormat="1" applyFont="1" applyFill="1" applyBorder="1" applyAlignment="1">
      <alignment horizontal="left"/>
    </xf>
    <xf numFmtId="0" fontId="33" fillId="2" borderId="0" xfId="0" applyFont="1" applyFill="1" applyAlignment="1">
      <alignment wrapText="1"/>
    </xf>
    <xf numFmtId="10" fontId="18" fillId="2" borderId="39" xfId="11" applyNumberFormat="1" applyFont="1" applyFill="1" applyBorder="1"/>
    <xf numFmtId="10" fontId="36" fillId="2" borderId="39" xfId="11" applyNumberFormat="1" applyFont="1" applyFill="1" applyBorder="1" applyAlignment="1">
      <alignment horizontal="right"/>
    </xf>
    <xf numFmtId="10" fontId="18" fillId="2" borderId="40" xfId="11" applyNumberFormat="1" applyFont="1" applyFill="1" applyBorder="1" applyAlignment="1">
      <alignment horizontal="right"/>
    </xf>
    <xf numFmtId="184" fontId="67" fillId="2" borderId="39" xfId="11" applyNumberFormat="1" applyFont="1" applyFill="1" applyBorder="1" applyAlignment="1">
      <alignment horizontal="right"/>
    </xf>
    <xf numFmtId="0" fontId="8" fillId="3" borderId="0" xfId="0" applyFont="1" applyFill="1" applyBorder="1"/>
    <xf numFmtId="0" fontId="38" fillId="0" borderId="0" xfId="0" applyFont="1" applyFill="1" applyBorder="1" applyAlignment="1">
      <alignment horizontal="center"/>
    </xf>
    <xf numFmtId="165" fontId="18" fillId="2" borderId="2" xfId="0" applyNumberFormat="1" applyFont="1" applyFill="1" applyBorder="1"/>
    <xf numFmtId="0" fontId="6" fillId="2" borderId="0" xfId="0" applyFont="1" applyFill="1" applyBorder="1" applyAlignment="1">
      <alignment horizontal="left" vertical="top" wrapText="1"/>
    </xf>
    <xf numFmtId="0" fontId="18" fillId="2" borderId="0" xfId="0" applyNumberFormat="1" applyFont="1" applyFill="1" applyBorder="1" applyAlignment="1">
      <alignment horizontal="left"/>
    </xf>
    <xf numFmtId="0" fontId="18" fillId="2" borderId="0" xfId="0" applyNumberFormat="1" applyFont="1" applyFill="1" applyBorder="1" applyAlignment="1">
      <alignment horizontal="left" wrapText="1"/>
    </xf>
    <xf numFmtId="165" fontId="33" fillId="2" borderId="2" xfId="0" applyNumberFormat="1" applyFont="1" applyFill="1" applyBorder="1"/>
    <xf numFmtId="165" fontId="67" fillId="2" borderId="40" xfId="0" applyNumberFormat="1" applyFont="1" applyFill="1" applyBorder="1"/>
    <xf numFmtId="0" fontId="32" fillId="0" borderId="0" xfId="0" applyFont="1" applyAlignment="1">
      <alignment wrapText="1"/>
    </xf>
    <xf numFmtId="0" fontId="4" fillId="0" borderId="0" xfId="0" applyFont="1" applyAlignment="1">
      <alignment horizontal="center" wrapText="1"/>
    </xf>
    <xf numFmtId="0" fontId="32" fillId="0" borderId="0" xfId="0" applyFont="1" applyAlignment="1">
      <alignment horizontal="center" wrapText="1"/>
    </xf>
    <xf numFmtId="0" fontId="4" fillId="0" borderId="0" xfId="0" applyFont="1" applyAlignment="1">
      <alignment wrapText="1"/>
    </xf>
    <xf numFmtId="0" fontId="5" fillId="0" borderId="0" xfId="10" applyAlignment="1" applyProtection="1">
      <alignment wrapText="1"/>
    </xf>
    <xf numFmtId="0" fontId="32" fillId="0" borderId="0" xfId="0" applyFont="1" applyAlignment="1">
      <alignment horizontal="left" wrapText="1" indent="2"/>
    </xf>
    <xf numFmtId="0" fontId="32" fillId="0" borderId="0" xfId="0" applyFont="1" applyAlignment="1">
      <alignment horizontal="left" wrapText="1" indent="4"/>
    </xf>
    <xf numFmtId="0" fontId="138" fillId="0" borderId="0" xfId="0" applyFont="1" applyAlignment="1">
      <alignment horizontal="left" wrapText="1" indent="2"/>
    </xf>
    <xf numFmtId="0" fontId="0" fillId="0" borderId="0" xfId="0" applyAlignment="1">
      <alignment wrapText="1"/>
    </xf>
    <xf numFmtId="165" fontId="7" fillId="0" borderId="8" xfId="0" applyNumberFormat="1" applyFont="1" applyFill="1" applyBorder="1" applyAlignment="1" applyProtection="1">
      <protection locked="0"/>
    </xf>
    <xf numFmtId="165" fontId="7" fillId="0" borderId="8" xfId="0" applyNumberFormat="1" applyFont="1" applyFill="1" applyBorder="1" applyAlignment="1" applyProtection="1">
      <alignment wrapText="1"/>
      <protection locked="0"/>
    </xf>
    <xf numFmtId="43" fontId="7" fillId="2" borderId="0" xfId="1" applyFont="1" applyFill="1" applyBorder="1" applyProtection="1">
      <protection locked="0"/>
    </xf>
    <xf numFmtId="169" fontId="7" fillId="2" borderId="0" xfId="0" applyNumberFormat="1" applyFont="1" applyFill="1" applyBorder="1" applyProtection="1">
      <protection locked="0"/>
    </xf>
    <xf numFmtId="171" fontId="7" fillId="2" borderId="0" xfId="1" applyNumberFormat="1" applyFont="1" applyFill="1" applyBorder="1"/>
    <xf numFmtId="188" fontId="7" fillId="2" borderId="0" xfId="0" applyNumberFormat="1" applyFont="1" applyFill="1" applyBorder="1" applyProtection="1">
      <protection locked="0"/>
    </xf>
    <xf numFmtId="188" fontId="7" fillId="2" borderId="0" xfId="0" applyNumberFormat="1" applyFont="1" applyFill="1" applyBorder="1"/>
    <xf numFmtId="171" fontId="7" fillId="2" borderId="0" xfId="0" applyNumberFormat="1" applyFont="1" applyFill="1" applyBorder="1"/>
    <xf numFmtId="0" fontId="125" fillId="2" borderId="0" xfId="0" applyFont="1" applyFill="1" applyAlignment="1">
      <alignment horizontal="center" wrapText="1"/>
    </xf>
    <xf numFmtId="0" fontId="32" fillId="0" borderId="57" xfId="0" applyFont="1" applyBorder="1" applyAlignment="1">
      <alignment vertical="top" wrapText="1"/>
    </xf>
    <xf numFmtId="0" fontId="32" fillId="0" borderId="40" xfId="0" applyFont="1" applyBorder="1" applyAlignment="1">
      <alignment vertical="top" wrapText="1"/>
    </xf>
    <xf numFmtId="0" fontId="32" fillId="0" borderId="40" xfId="0" applyFont="1" applyBorder="1" applyAlignment="1">
      <alignment horizontal="left" vertical="top" wrapText="1"/>
    </xf>
    <xf numFmtId="0" fontId="138" fillId="0" borderId="40" xfId="0" applyFont="1" applyBorder="1" applyAlignment="1">
      <alignment horizontal="left" vertical="top" wrapText="1"/>
    </xf>
    <xf numFmtId="0" fontId="32" fillId="0" borderId="70" xfId="0" applyFont="1" applyBorder="1" applyAlignment="1">
      <alignment vertical="top" wrapText="1"/>
    </xf>
    <xf numFmtId="165" fontId="8" fillId="11" borderId="8" xfId="0" applyNumberFormat="1" applyFont="1" applyFill="1" applyBorder="1" applyAlignment="1" applyProtection="1">
      <alignment wrapText="1"/>
      <protection locked="0"/>
    </xf>
    <xf numFmtId="10" fontId="33" fillId="16" borderId="0" xfId="11" applyNumberFormat="1" applyFont="1" applyFill="1" applyBorder="1" applyAlignment="1" applyProtection="1">
      <alignment horizontal="center"/>
      <protection locked="0"/>
    </xf>
    <xf numFmtId="9" fontId="33" fillId="16" borderId="0" xfId="11" applyFont="1" applyFill="1" applyBorder="1" applyAlignment="1" applyProtection="1">
      <alignment horizontal="center"/>
      <protection locked="0"/>
    </xf>
    <xf numFmtId="10" fontId="33" fillId="16" borderId="70" xfId="11" applyNumberFormat="1" applyFont="1" applyFill="1" applyBorder="1" applyAlignment="1" applyProtection="1">
      <alignment horizontal="center"/>
      <protection locked="0"/>
    </xf>
    <xf numFmtId="165" fontId="33" fillId="16" borderId="0" xfId="0" applyNumberFormat="1" applyFont="1" applyFill="1" applyBorder="1" applyAlignment="1" applyProtection="1">
      <alignment horizontal="center"/>
      <protection locked="0"/>
    </xf>
    <xf numFmtId="172" fontId="33" fillId="2" borderId="0" xfId="0" applyNumberFormat="1" applyFont="1" applyFill="1" applyBorder="1" applyAlignment="1" applyProtection="1">
      <alignment horizontal="center"/>
      <protection locked="0"/>
    </xf>
    <xf numFmtId="10" fontId="67" fillId="2" borderId="0" xfId="11" applyNumberFormat="1" applyFont="1" applyFill="1" applyBorder="1" applyAlignment="1" applyProtection="1">
      <alignment horizontal="left"/>
    </xf>
    <xf numFmtId="164" fontId="77" fillId="2" borderId="0" xfId="2" applyNumberFormat="1" applyFont="1" applyFill="1" applyBorder="1" applyAlignment="1" applyProtection="1">
      <alignment horizontal="center"/>
    </xf>
    <xf numFmtId="165" fontId="33" fillId="2" borderId="0" xfId="0" applyNumberFormat="1" applyFont="1" applyFill="1" applyBorder="1" applyAlignment="1" applyProtection="1">
      <alignment horizontal="center"/>
    </xf>
    <xf numFmtId="10" fontId="67" fillId="2" borderId="0" xfId="11" applyNumberFormat="1" applyFont="1" applyFill="1" applyBorder="1" applyAlignment="1" applyProtection="1">
      <alignment horizontal="center"/>
      <protection locked="0"/>
    </xf>
    <xf numFmtId="165" fontId="18" fillId="0" borderId="14" xfId="2" applyNumberFormat="1" applyFont="1" applyFill="1" applyBorder="1" applyAlignment="1" applyProtection="1">
      <alignment horizontal="center" vertical="center" wrapText="1"/>
    </xf>
    <xf numFmtId="165" fontId="8" fillId="0" borderId="14" xfId="0" applyNumberFormat="1" applyFont="1" applyFill="1" applyBorder="1" applyAlignment="1" applyProtection="1">
      <protection locked="0"/>
    </xf>
    <xf numFmtId="165" fontId="67" fillId="2" borderId="16" xfId="2" applyNumberFormat="1" applyFont="1" applyFill="1" applyBorder="1" applyAlignment="1">
      <alignment horizontal="right" vertical="center"/>
    </xf>
    <xf numFmtId="0" fontId="8" fillId="2" borderId="0" xfId="0" applyFont="1" applyFill="1" applyBorder="1" applyAlignment="1">
      <alignment horizontal="center" vertical="center" wrapText="1"/>
    </xf>
    <xf numFmtId="0" fontId="71" fillId="2" borderId="0" xfId="0" applyFont="1" applyFill="1" applyBorder="1" applyAlignment="1"/>
    <xf numFmtId="0" fontId="140" fillId="0" borderId="0" xfId="0" applyFont="1" applyFill="1" applyBorder="1" applyAlignment="1" applyProtection="1">
      <alignment horizontal="left" vertical="center" wrapText="1"/>
    </xf>
    <xf numFmtId="186" fontId="140" fillId="2" borderId="0" xfId="0" applyNumberFormat="1" applyFont="1" applyFill="1" applyBorder="1" applyAlignment="1"/>
    <xf numFmtId="186" fontId="141" fillId="2" borderId="0" xfId="0" applyNumberFormat="1" applyFont="1" applyFill="1" applyBorder="1" applyAlignment="1"/>
    <xf numFmtId="186" fontId="140" fillId="2" borderId="0" xfId="0" applyNumberFormat="1" applyFont="1" applyFill="1" applyBorder="1" applyAlignment="1">
      <alignment vertical="center"/>
    </xf>
    <xf numFmtId="165" fontId="70" fillId="2" borderId="0" xfId="2" applyNumberFormat="1" applyFont="1" applyFill="1" applyBorder="1" applyAlignment="1">
      <alignment horizontal="right" vertical="center"/>
    </xf>
    <xf numFmtId="186" fontId="7" fillId="2" borderId="0" xfId="0" applyNumberFormat="1" applyFont="1" applyFill="1" applyBorder="1" applyAlignment="1"/>
    <xf numFmtId="186" fontId="7" fillId="2" borderId="0" xfId="0" applyNumberFormat="1" applyFont="1" applyFill="1" applyBorder="1" applyAlignment="1">
      <alignment horizontal="center" vertical="center" wrapText="1"/>
    </xf>
    <xf numFmtId="0" fontId="33" fillId="2" borderId="0" xfId="0" applyFont="1" applyFill="1" applyBorder="1" applyAlignment="1" applyProtection="1"/>
    <xf numFmtId="0" fontId="71" fillId="2" borderId="0" xfId="0" applyFont="1" applyFill="1" applyBorder="1" applyAlignment="1" applyProtection="1"/>
    <xf numFmtId="186" fontId="33" fillId="2" borderId="0" xfId="0" applyNumberFormat="1" applyFont="1" applyFill="1" applyBorder="1" applyAlignment="1" applyProtection="1"/>
    <xf numFmtId="0" fontId="2" fillId="2" borderId="0" xfId="0" applyFont="1" applyFill="1" applyBorder="1" applyAlignment="1" applyProtection="1"/>
    <xf numFmtId="165" fontId="67" fillId="2" borderId="8" xfId="2" applyNumberFormat="1" applyFont="1" applyFill="1" applyBorder="1" applyAlignment="1">
      <alignment horizontal="right" vertical="center"/>
    </xf>
    <xf numFmtId="165" fontId="70" fillId="2" borderId="8" xfId="2" applyNumberFormat="1" applyFont="1" applyFill="1" applyBorder="1" applyAlignment="1" applyProtection="1">
      <alignment horizontal="right"/>
    </xf>
    <xf numFmtId="0" fontId="8" fillId="2" borderId="24" xfId="0" applyFont="1" applyFill="1" applyBorder="1" applyAlignment="1" applyProtection="1"/>
    <xf numFmtId="41" fontId="31" fillId="0" borderId="22" xfId="0" applyNumberFormat="1" applyFont="1" applyBorder="1" applyAlignment="1">
      <alignment horizontal="center" vertical="center" wrapText="1"/>
    </xf>
    <xf numFmtId="41" fontId="31" fillId="0" borderId="24" xfId="0" applyNumberFormat="1" applyFont="1" applyBorder="1" applyAlignment="1">
      <alignment horizontal="center" vertical="center" wrapText="1"/>
    </xf>
    <xf numFmtId="41" fontId="31" fillId="0" borderId="20" xfId="0" applyNumberFormat="1" applyFont="1" applyBorder="1" applyAlignment="1">
      <alignment horizontal="center" vertical="center" wrapText="1"/>
    </xf>
    <xf numFmtId="0" fontId="121" fillId="2" borderId="8" xfId="0" applyFont="1" applyFill="1" applyBorder="1"/>
    <xf numFmtId="41" fontId="31" fillId="2" borderId="22" xfId="0" applyNumberFormat="1" applyFont="1" applyFill="1" applyBorder="1" applyAlignment="1">
      <alignment horizontal="center" vertical="center" wrapText="1"/>
    </xf>
    <xf numFmtId="41" fontId="31" fillId="2" borderId="24" xfId="0" applyNumberFormat="1" applyFont="1" applyFill="1" applyBorder="1" applyAlignment="1">
      <alignment horizontal="center" vertical="center" wrapText="1"/>
    </xf>
    <xf numFmtId="41" fontId="37" fillId="2" borderId="8" xfId="0" applyNumberFormat="1" applyFont="1" applyFill="1" applyBorder="1" applyAlignment="1"/>
    <xf numFmtId="41" fontId="67" fillId="2" borderId="8" xfId="0" applyNumberFormat="1" applyFont="1" applyFill="1" applyBorder="1" applyAlignment="1"/>
    <xf numFmtId="3" fontId="33" fillId="2" borderId="13" xfId="0" applyNumberFormat="1" applyFont="1" applyFill="1" applyBorder="1" applyProtection="1">
      <protection locked="0"/>
    </xf>
    <xf numFmtId="0" fontId="18" fillId="2" borderId="39" xfId="0" applyFont="1" applyFill="1" applyBorder="1" applyAlignment="1" applyProtection="1">
      <alignment horizontal="center" wrapText="1"/>
    </xf>
    <xf numFmtId="41" fontId="70" fillId="2" borderId="64" xfId="0" applyNumberFormat="1" applyFont="1" applyFill="1" applyBorder="1" applyAlignment="1">
      <alignment horizontal="center" wrapText="1"/>
    </xf>
    <xf numFmtId="41" fontId="70" fillId="2" borderId="65" xfId="0" applyNumberFormat="1" applyFont="1" applyFill="1" applyBorder="1" applyAlignment="1">
      <alignment horizontal="center" wrapText="1"/>
    </xf>
    <xf numFmtId="41" fontId="70" fillId="2" borderId="96" xfId="0" applyNumberFormat="1" applyFont="1" applyFill="1" applyBorder="1" applyAlignment="1">
      <alignment horizontal="center" wrapText="1"/>
    </xf>
    <xf numFmtId="10" fontId="33" fillId="16" borderId="0" xfId="11" applyNumberFormat="1" applyFont="1" applyFill="1" applyBorder="1" applyAlignment="1" applyProtection="1">
      <alignment horizontal="center"/>
    </xf>
    <xf numFmtId="0" fontId="6" fillId="19" borderId="68" xfId="0" applyFont="1" applyFill="1" applyBorder="1" applyAlignment="1" applyProtection="1">
      <alignment horizontal="center"/>
      <protection locked="0"/>
    </xf>
    <xf numFmtId="0" fontId="7" fillId="20" borderId="95" xfId="0" applyFont="1" applyFill="1" applyBorder="1" applyAlignment="1" applyProtection="1">
      <alignment horizontal="left"/>
      <protection locked="0"/>
    </xf>
    <xf numFmtId="0" fontId="7" fillId="20" borderId="14" xfId="0" applyFont="1" applyFill="1" applyBorder="1" applyAlignment="1" applyProtection="1">
      <alignment horizontal="left"/>
      <protection locked="0"/>
    </xf>
    <xf numFmtId="0" fontId="7" fillId="20" borderId="91" xfId="0" applyFont="1" applyFill="1" applyBorder="1" applyAlignment="1" applyProtection="1">
      <alignment horizontal="left"/>
      <protection locked="0"/>
    </xf>
    <xf numFmtId="0" fontId="140" fillId="21" borderId="0" xfId="0" applyFont="1" applyFill="1" applyBorder="1" applyAlignment="1" applyProtection="1">
      <alignment horizontal="left" vertical="center"/>
    </xf>
    <xf numFmtId="0" fontId="140" fillId="21" borderId="0" xfId="0" applyFont="1" applyFill="1" applyBorder="1" applyAlignment="1" applyProtection="1">
      <alignment horizontal="left" vertical="center" indent="1"/>
    </xf>
    <xf numFmtId="0" fontId="140" fillId="21" borderId="0" xfId="0" applyFont="1" applyFill="1" applyBorder="1" applyAlignment="1">
      <alignment vertical="center"/>
    </xf>
    <xf numFmtId="0" fontId="7" fillId="21" borderId="0" xfId="0" applyFont="1" applyFill="1" applyBorder="1" applyAlignment="1"/>
    <xf numFmtId="0" fontId="7" fillId="21" borderId="0" xfId="0" applyFont="1" applyFill="1" applyBorder="1" applyAlignment="1">
      <alignment horizontal="center" vertical="center" wrapText="1"/>
    </xf>
    <xf numFmtId="0" fontId="140" fillId="21" borderId="0" xfId="0" applyFont="1" applyFill="1" applyBorder="1" applyAlignment="1" applyProtection="1">
      <alignment horizontal="left" vertical="top"/>
    </xf>
    <xf numFmtId="165" fontId="33" fillId="21" borderId="0" xfId="0" applyNumberFormat="1" applyFont="1" applyFill="1" applyAlignment="1">
      <alignment horizontal="right"/>
    </xf>
    <xf numFmtId="0" fontId="145" fillId="21" borderId="0" xfId="0" applyFont="1" applyFill="1" applyAlignment="1">
      <alignment vertical="center" wrapText="1"/>
    </xf>
    <xf numFmtId="0" fontId="145" fillId="21" borderId="0" xfId="0" applyFont="1" applyFill="1" applyAlignment="1">
      <alignment horizontal="left" wrapText="1" indent="4"/>
    </xf>
    <xf numFmtId="0" fontId="145" fillId="21" borderId="0" xfId="0" applyFont="1" applyFill="1" applyAlignment="1">
      <alignment horizontal="left" wrapText="1" indent="2"/>
    </xf>
    <xf numFmtId="0" fontId="145" fillId="21" borderId="0" xfId="0" applyFont="1" applyFill="1" applyAlignment="1">
      <alignment wrapText="1"/>
    </xf>
    <xf numFmtId="0" fontId="9" fillId="20" borderId="3" xfId="0" applyFont="1" applyFill="1" applyBorder="1" applyAlignment="1">
      <alignment horizontal="left" vertical="top" wrapText="1"/>
    </xf>
    <xf numFmtId="0" fontId="9" fillId="20" borderId="0" xfId="0" applyFont="1" applyFill="1" applyBorder="1" applyAlignment="1">
      <alignment horizontal="left" vertical="top" wrapText="1"/>
    </xf>
    <xf numFmtId="0" fontId="6" fillId="20" borderId="0" xfId="0" applyFont="1" applyFill="1" applyBorder="1" applyAlignment="1">
      <alignment horizontal="left" vertical="top" wrapText="1"/>
    </xf>
    <xf numFmtId="165" fontId="142" fillId="20" borderId="105" xfId="1" applyNumberFormat="1" applyFont="1" applyFill="1" applyBorder="1" applyAlignment="1" applyProtection="1">
      <alignment horizontal="right"/>
      <protection locked="0"/>
    </xf>
    <xf numFmtId="165" fontId="7" fillId="20" borderId="11" xfId="1" applyNumberFormat="1" applyFont="1" applyFill="1" applyBorder="1" applyAlignment="1" applyProtection="1">
      <alignment horizontal="right"/>
      <protection locked="0"/>
    </xf>
    <xf numFmtId="0" fontId="33" fillId="20" borderId="8" xfId="0" applyFont="1" applyFill="1" applyBorder="1" applyAlignment="1" applyProtection="1">
      <alignment horizontal="center" vertical="top"/>
    </xf>
    <xf numFmtId="0" fontId="33" fillId="20" borderId="14" xfId="0" applyFont="1" applyFill="1" applyBorder="1" applyAlignment="1" applyProtection="1">
      <alignment horizontal="left" vertical="center" wrapText="1"/>
    </xf>
    <xf numFmtId="165" fontId="37" fillId="20" borderId="8" xfId="1" applyNumberFormat="1" applyFont="1" applyFill="1" applyBorder="1" applyAlignment="1">
      <alignment horizontal="right"/>
    </xf>
    <xf numFmtId="0" fontId="8" fillId="21" borderId="0" xfId="0" applyFont="1" applyFill="1"/>
    <xf numFmtId="0" fontId="7" fillId="21" borderId="0" xfId="0" applyFont="1" applyFill="1" applyBorder="1"/>
    <xf numFmtId="0" fontId="7" fillId="21" borderId="0" xfId="0" applyFont="1" applyFill="1" applyBorder="1" applyAlignment="1">
      <alignment horizontal="left"/>
    </xf>
    <xf numFmtId="0" fontId="0" fillId="21" borderId="0" xfId="0" applyFill="1" applyProtection="1"/>
    <xf numFmtId="0" fontId="122" fillId="21" borderId="0" xfId="0" applyFont="1" applyFill="1" applyProtection="1"/>
    <xf numFmtId="0" fontId="2" fillId="21" borderId="0" xfId="0" applyFont="1" applyFill="1" applyAlignment="1" applyProtection="1">
      <alignment horizontal="left" indent="1"/>
    </xf>
    <xf numFmtId="0" fontId="2" fillId="21" borderId="0" xfId="0" applyFont="1" applyFill="1" applyAlignment="1" applyProtection="1">
      <alignment horizontal="left" vertical="top" wrapText="1" indent="1"/>
    </xf>
    <xf numFmtId="0" fontId="7" fillId="21" borderId="0" xfId="0" applyFont="1" applyFill="1" applyBorder="1" applyAlignment="1">
      <alignment horizontal="center" wrapText="1"/>
    </xf>
    <xf numFmtId="0" fontId="33" fillId="21" borderId="0" xfId="0" applyFont="1" applyFill="1" applyBorder="1"/>
    <xf numFmtId="0" fontId="7" fillId="21" borderId="0" xfId="0" applyFont="1" applyFill="1" applyBorder="1" applyAlignment="1" applyProtection="1">
      <alignment horizontal="left"/>
    </xf>
    <xf numFmtId="0" fontId="7" fillId="21" borderId="0" xfId="0" applyFont="1" applyFill="1" applyBorder="1" applyProtection="1"/>
    <xf numFmtId="165" fontId="18" fillId="20" borderId="18" xfId="1" applyNumberFormat="1" applyFont="1" applyFill="1" applyBorder="1" applyAlignment="1" applyProtection="1">
      <alignment horizontal="right" vertical="center"/>
      <protection locked="0"/>
    </xf>
    <xf numFmtId="164" fontId="7" fillId="20" borderId="8" xfId="0" applyNumberFormat="1" applyFont="1" applyFill="1" applyBorder="1" applyAlignment="1" applyProtection="1">
      <protection locked="0"/>
    </xf>
    <xf numFmtId="164" fontId="7" fillId="20" borderId="8" xfId="2" applyNumberFormat="1" applyFont="1" applyFill="1" applyBorder="1" applyAlignment="1" applyProtection="1">
      <protection locked="0"/>
    </xf>
    <xf numFmtId="174" fontId="7" fillId="20" borderId="8" xfId="2" applyNumberFormat="1" applyFont="1" applyFill="1" applyBorder="1" applyAlignment="1" applyProtection="1">
      <protection locked="0"/>
    </xf>
    <xf numFmtId="165" fontId="7" fillId="20" borderId="8" xfId="0" applyNumberFormat="1" applyFont="1" applyFill="1" applyBorder="1" applyAlignment="1" applyProtection="1">
      <protection locked="0"/>
    </xf>
    <xf numFmtId="165" fontId="8" fillId="20" borderId="8" xfId="0" applyNumberFormat="1" applyFont="1" applyFill="1" applyBorder="1" applyAlignment="1" applyProtection="1">
      <protection locked="0"/>
    </xf>
    <xf numFmtId="165" fontId="8" fillId="20" borderId="14" xfId="0" applyNumberFormat="1" applyFont="1" applyFill="1" applyBorder="1" applyAlignment="1" applyProtection="1">
      <protection locked="0"/>
    </xf>
    <xf numFmtId="10" fontId="69" fillId="20" borderId="8" xfId="2" applyNumberFormat="1" applyFont="1" applyFill="1" applyBorder="1" applyAlignment="1" applyProtection="1">
      <alignment horizontal="right" vertical="center"/>
      <protection locked="0"/>
    </xf>
    <xf numFmtId="165" fontId="7" fillId="20" borderId="8" xfId="0" applyNumberFormat="1" applyFont="1" applyFill="1" applyBorder="1" applyAlignment="1" applyProtection="1">
      <alignment wrapText="1"/>
      <protection locked="0"/>
    </xf>
    <xf numFmtId="165" fontId="8" fillId="20" borderId="8" xfId="0" applyNumberFormat="1" applyFont="1" applyFill="1" applyBorder="1" applyAlignment="1" applyProtection="1">
      <alignment wrapText="1"/>
      <protection locked="0"/>
    </xf>
    <xf numFmtId="164" fontId="8" fillId="20" borderId="8" xfId="0" applyNumberFormat="1" applyFont="1" applyFill="1" applyBorder="1" applyAlignment="1" applyProtection="1">
      <protection locked="0"/>
    </xf>
    <xf numFmtId="174" fontId="8" fillId="20" borderId="8" xfId="2" applyNumberFormat="1" applyFont="1" applyFill="1" applyBorder="1" applyAlignment="1" applyProtection="1">
      <protection locked="0"/>
    </xf>
    <xf numFmtId="174" fontId="7" fillId="20" borderId="8" xfId="2" applyNumberFormat="1" applyFont="1" applyFill="1" applyBorder="1" applyAlignment="1" applyProtection="1">
      <alignment wrapText="1"/>
      <protection locked="0"/>
    </xf>
    <xf numFmtId="39" fontId="33" fillId="20" borderId="8" xfId="0" applyNumberFormat="1" applyFont="1" applyFill="1" applyBorder="1" applyProtection="1">
      <protection locked="0"/>
    </xf>
    <xf numFmtId="0" fontId="121" fillId="20" borderId="8" xfId="0" applyFont="1" applyFill="1" applyBorder="1" applyProtection="1">
      <protection locked="0"/>
    </xf>
    <xf numFmtId="170" fontId="121" fillId="20" borderId="8" xfId="0" applyNumberFormat="1" applyFont="1" applyFill="1" applyBorder="1" applyProtection="1">
      <protection locked="0"/>
    </xf>
    <xf numFmtId="187" fontId="121" fillId="20" borderId="0" xfId="0" applyNumberFormat="1" applyFont="1" applyFill="1" applyProtection="1">
      <protection locked="0"/>
    </xf>
    <xf numFmtId="187" fontId="18" fillId="21" borderId="0" xfId="1" applyNumberFormat="1" applyFont="1" applyFill="1"/>
    <xf numFmtId="0" fontId="0" fillId="21" borderId="0" xfId="0" applyFill="1"/>
    <xf numFmtId="170" fontId="33" fillId="21" borderId="0" xfId="0" applyNumberFormat="1" applyFont="1" applyFill="1" applyBorder="1" applyAlignment="1" applyProtection="1">
      <alignment horizontal="right"/>
      <protection locked="0"/>
    </xf>
    <xf numFmtId="41" fontId="33" fillId="21" borderId="0" xfId="0" applyNumberFormat="1" applyFont="1" applyFill="1" applyAlignment="1">
      <alignment horizontal="left"/>
    </xf>
    <xf numFmtId="0" fontId="33" fillId="21" borderId="0" xfId="0" applyFont="1" applyFill="1" applyAlignment="1">
      <alignment horizontal="left"/>
    </xf>
    <xf numFmtId="0" fontId="8" fillId="21" borderId="0" xfId="0" applyFont="1" applyFill="1" applyAlignment="1">
      <alignment horizontal="left"/>
    </xf>
    <xf numFmtId="171" fontId="33" fillId="20" borderId="4" xfId="1" applyNumberFormat="1" applyFont="1" applyFill="1" applyBorder="1" applyAlignment="1" applyProtection="1">
      <alignment vertical="center"/>
      <protection locked="0"/>
    </xf>
    <xf numFmtId="41" fontId="33" fillId="20" borderId="8" xfId="0" applyNumberFormat="1" applyFont="1" applyFill="1" applyBorder="1" applyAlignment="1" applyProtection="1">
      <alignment horizontal="right"/>
      <protection locked="0"/>
    </xf>
    <xf numFmtId="166" fontId="33" fillId="20" borderId="8" xfId="0" applyNumberFormat="1" applyFont="1" applyFill="1" applyBorder="1" applyAlignment="1" applyProtection="1">
      <alignment horizontal="right"/>
      <protection locked="0"/>
    </xf>
    <xf numFmtId="185" fontId="33" fillId="20" borderId="8" xfId="0" applyNumberFormat="1" applyFont="1" applyFill="1" applyBorder="1" applyAlignment="1" applyProtection="1">
      <alignment horizontal="right"/>
      <protection locked="0"/>
    </xf>
    <xf numFmtId="178" fontId="33" fillId="20" borderId="8" xfId="0" applyNumberFormat="1" applyFont="1" applyFill="1" applyBorder="1" applyAlignment="1">
      <alignment horizontal="right"/>
    </xf>
    <xf numFmtId="165" fontId="33" fillId="20" borderId="8" xfId="0" applyNumberFormat="1" applyFont="1" applyFill="1" applyBorder="1" applyAlignment="1">
      <alignment horizontal="right"/>
    </xf>
    <xf numFmtId="178" fontId="33" fillId="20" borderId="8" xfId="0" applyNumberFormat="1" applyFont="1" applyFill="1" applyBorder="1" applyAlignment="1" applyProtection="1">
      <alignment horizontal="right"/>
      <protection locked="0"/>
    </xf>
    <xf numFmtId="165" fontId="33" fillId="20" borderId="8" xfId="0" applyNumberFormat="1" applyFont="1" applyFill="1" applyBorder="1" applyAlignment="1" applyProtection="1">
      <alignment horizontal="right"/>
      <protection locked="0"/>
    </xf>
    <xf numFmtId="41" fontId="91" fillId="20" borderId="8" xfId="0" applyNumberFormat="1" applyFont="1" applyFill="1" applyBorder="1" applyAlignment="1">
      <alignment horizontal="left"/>
    </xf>
    <xf numFmtId="0" fontId="91" fillId="20" borderId="0" xfId="0" applyNumberFormat="1" applyFont="1" applyFill="1" applyBorder="1" applyAlignment="1">
      <alignment horizontal="center" vertical="center"/>
    </xf>
    <xf numFmtId="3" fontId="33" fillId="20" borderId="8" xfId="0" applyNumberFormat="1" applyFont="1" applyFill="1" applyBorder="1" applyAlignment="1" applyProtection="1">
      <alignment horizontal="center"/>
    </xf>
    <xf numFmtId="3" fontId="33" fillId="20" borderId="33" xfId="0" applyNumberFormat="1" applyFont="1" applyFill="1" applyBorder="1" applyProtection="1">
      <protection locked="0"/>
    </xf>
    <xf numFmtId="3" fontId="33" fillId="20" borderId="5" xfId="0" applyNumberFormat="1" applyFont="1" applyFill="1" applyBorder="1" applyProtection="1">
      <protection locked="0"/>
    </xf>
    <xf numFmtId="0" fontId="33" fillId="20" borderId="49" xfId="0" applyFont="1" applyFill="1" applyBorder="1" applyProtection="1">
      <protection locked="0"/>
    </xf>
    <xf numFmtId="0" fontId="33" fillId="20" borderId="33" xfId="0" applyFont="1" applyFill="1" applyBorder="1" applyProtection="1">
      <protection locked="0"/>
    </xf>
    <xf numFmtId="3" fontId="33" fillId="20" borderId="13" xfId="0" applyNumberFormat="1" applyFont="1" applyFill="1" applyBorder="1" applyProtection="1">
      <protection locked="0"/>
    </xf>
    <xf numFmtId="3" fontId="7" fillId="20" borderId="7" xfId="0" applyNumberFormat="1" applyFont="1" applyFill="1" applyBorder="1" applyProtection="1">
      <protection locked="0"/>
    </xf>
    <xf numFmtId="0" fontId="33" fillId="20" borderId="7" xfId="0" applyFont="1" applyFill="1" applyBorder="1" applyProtection="1">
      <protection locked="0"/>
    </xf>
    <xf numFmtId="0" fontId="33" fillId="20" borderId="13" xfId="0" applyFont="1" applyFill="1" applyBorder="1" applyProtection="1">
      <protection locked="0"/>
    </xf>
    <xf numFmtId="3" fontId="33" fillId="20" borderId="7" xfId="0" applyNumberFormat="1" applyFont="1" applyFill="1" applyBorder="1" applyProtection="1">
      <protection locked="0"/>
    </xf>
    <xf numFmtId="0" fontId="33" fillId="20" borderId="0" xfId="0" applyFont="1" applyFill="1" applyBorder="1" applyAlignment="1" applyProtection="1">
      <alignment horizontal="left" wrapText="1"/>
    </xf>
    <xf numFmtId="1" fontId="141" fillId="20" borderId="8" xfId="0" applyNumberFormat="1" applyFont="1" applyFill="1" applyBorder="1" applyAlignment="1" applyProtection="1">
      <alignment horizontal="center"/>
    </xf>
    <xf numFmtId="3" fontId="141" fillId="20" borderId="13" xfId="0" applyNumberFormat="1" applyFont="1" applyFill="1" applyBorder="1" applyProtection="1">
      <protection locked="0"/>
    </xf>
    <xf numFmtId="41" fontId="33" fillId="20" borderId="7" xfId="0" applyNumberFormat="1" applyFont="1" applyFill="1" applyBorder="1" applyProtection="1">
      <protection locked="0"/>
    </xf>
    <xf numFmtId="0" fontId="141" fillId="20" borderId="7" xfId="0" applyFont="1" applyFill="1" applyBorder="1" applyProtection="1">
      <protection locked="0"/>
    </xf>
    <xf numFmtId="172" fontId="33" fillId="20" borderId="8" xfId="0" applyNumberFormat="1" applyFont="1" applyFill="1" applyBorder="1" applyProtection="1"/>
    <xf numFmtId="3" fontId="33" fillId="20" borderId="50" xfId="0" applyNumberFormat="1" applyFont="1" applyFill="1" applyBorder="1" applyProtection="1">
      <protection locked="0"/>
    </xf>
    <xf numFmtId="0" fontId="33" fillId="20" borderId="23" xfId="0" applyFont="1" applyFill="1" applyBorder="1" applyProtection="1">
      <protection locked="0"/>
    </xf>
    <xf numFmtId="3" fontId="33" fillId="20" borderId="23" xfId="0" applyNumberFormat="1" applyFont="1" applyFill="1" applyBorder="1" applyProtection="1">
      <protection locked="0"/>
    </xf>
    <xf numFmtId="3" fontId="33" fillId="20" borderId="8" xfId="0" applyNumberFormat="1" applyFont="1" applyFill="1" applyBorder="1" applyProtection="1">
      <protection locked="0"/>
    </xf>
    <xf numFmtId="4" fontId="77" fillId="20" borderId="0" xfId="0" applyNumberFormat="1" applyFont="1" applyFill="1" applyBorder="1" applyAlignment="1">
      <alignment horizontal="center" vertical="center" wrapText="1"/>
    </xf>
    <xf numFmtId="3" fontId="33" fillId="20" borderId="64" xfId="0" applyNumberFormat="1" applyFont="1" applyFill="1" applyBorder="1" applyAlignment="1" applyProtection="1">
      <alignment horizontal="center" vertical="center" wrapText="1"/>
      <protection locked="0"/>
    </xf>
    <xf numFmtId="3" fontId="33" fillId="20" borderId="65" xfId="0" applyNumberFormat="1" applyFont="1" applyFill="1" applyBorder="1" applyAlignment="1" applyProtection="1">
      <alignment horizontal="center" vertical="center" wrapText="1"/>
      <protection locked="0"/>
    </xf>
    <xf numFmtId="0" fontId="2" fillId="20" borderId="2" xfId="0" applyFont="1" applyFill="1" applyBorder="1" applyAlignment="1" applyProtection="1">
      <alignment horizontal="left" vertical="center" wrapText="1"/>
      <protection locked="0"/>
    </xf>
    <xf numFmtId="3" fontId="33" fillId="20" borderId="62" xfId="0" applyNumberFormat="1" applyFont="1" applyFill="1" applyBorder="1" applyAlignment="1" applyProtection="1">
      <alignment horizontal="center" vertical="center" wrapText="1"/>
      <protection locked="0"/>
    </xf>
    <xf numFmtId="3" fontId="33" fillId="20" borderId="14" xfId="0" applyNumberFormat="1" applyFont="1" applyFill="1" applyBorder="1" applyAlignment="1" applyProtection="1">
      <alignment horizontal="center" vertical="center" wrapText="1"/>
      <protection locked="0"/>
    </xf>
    <xf numFmtId="0" fontId="33" fillId="20" borderId="2" xfId="0" applyFont="1" applyFill="1" applyBorder="1" applyAlignment="1" applyProtection="1">
      <alignment horizontal="left" vertical="center" wrapText="1"/>
      <protection locked="0"/>
    </xf>
    <xf numFmtId="3" fontId="33" fillId="20" borderId="19" xfId="0" applyNumberFormat="1" applyFont="1" applyFill="1" applyBorder="1" applyAlignment="1" applyProtection="1">
      <alignment horizontal="center" vertical="center" wrapText="1"/>
      <protection locked="0"/>
    </xf>
    <xf numFmtId="3" fontId="33" fillId="20" borderId="20" xfId="0" applyNumberFormat="1" applyFont="1" applyFill="1" applyBorder="1" applyAlignment="1" applyProtection="1">
      <alignment horizontal="center" vertical="center" wrapText="1"/>
      <protection locked="0"/>
    </xf>
    <xf numFmtId="3" fontId="33" fillId="20" borderId="22" xfId="0" applyNumberFormat="1" applyFont="1" applyFill="1" applyBorder="1" applyAlignment="1" applyProtection="1">
      <alignment horizontal="center" vertical="center" wrapText="1"/>
      <protection locked="0"/>
    </xf>
    <xf numFmtId="0" fontId="33" fillId="20" borderId="58" xfId="0" applyFont="1" applyFill="1" applyBorder="1" applyAlignment="1" applyProtection="1">
      <alignment horizontal="left" vertical="center" wrapText="1"/>
      <protection locked="0"/>
    </xf>
    <xf numFmtId="0" fontId="77" fillId="20" borderId="59" xfId="0" applyFont="1" applyFill="1" applyBorder="1" applyAlignment="1">
      <alignment horizontal="center" vertical="center" wrapText="1"/>
    </xf>
    <xf numFmtId="3" fontId="33" fillId="20" borderId="58" xfId="0" applyNumberFormat="1" applyFont="1" applyFill="1" applyBorder="1" applyAlignment="1" applyProtection="1">
      <alignment horizontal="center" vertical="center" wrapText="1"/>
      <protection locked="0"/>
    </xf>
    <xf numFmtId="3" fontId="33" fillId="20" borderId="59" xfId="0" applyNumberFormat="1" applyFont="1" applyFill="1" applyBorder="1" applyAlignment="1" applyProtection="1">
      <alignment horizontal="center" vertical="center" wrapText="1"/>
      <protection locked="0"/>
    </xf>
    <xf numFmtId="3" fontId="33" fillId="20" borderId="54" xfId="0" applyNumberFormat="1" applyFont="1" applyFill="1" applyBorder="1" applyAlignment="1" applyProtection="1">
      <alignment horizontal="center" vertical="center" wrapText="1"/>
      <protection locked="0"/>
    </xf>
    <xf numFmtId="41" fontId="71" fillId="20" borderId="8" xfId="0" applyNumberFormat="1" applyFont="1" applyFill="1" applyBorder="1" applyAlignment="1" applyProtection="1">
      <alignment horizontal="center" wrapText="1"/>
      <protection locked="0"/>
    </xf>
    <xf numFmtId="41" fontId="71" fillId="20" borderId="8" xfId="0" applyNumberFormat="1" applyFont="1" applyFill="1" applyBorder="1" applyAlignment="1" applyProtection="1">
      <alignment horizontal="center"/>
      <protection locked="0"/>
    </xf>
    <xf numFmtId="41" fontId="33" fillId="20" borderId="8" xfId="0" applyNumberFormat="1" applyFont="1" applyFill="1" applyBorder="1" applyAlignment="1" applyProtection="1">
      <alignment horizontal="center" wrapText="1"/>
      <protection locked="0"/>
    </xf>
    <xf numFmtId="41" fontId="33" fillId="20" borderId="8" xfId="0" applyNumberFormat="1" applyFont="1" applyFill="1" applyBorder="1" applyAlignment="1" applyProtection="1">
      <alignment horizontal="center"/>
      <protection locked="0"/>
    </xf>
    <xf numFmtId="41" fontId="71" fillId="20" borderId="55" xfId="0" applyNumberFormat="1" applyFont="1" applyFill="1" applyBorder="1" applyAlignment="1" applyProtection="1">
      <alignment horizontal="center"/>
      <protection locked="0"/>
    </xf>
    <xf numFmtId="41" fontId="71" fillId="20" borderId="61" xfId="0" applyNumberFormat="1" applyFont="1" applyFill="1" applyBorder="1" applyAlignment="1" applyProtection="1">
      <alignment horizontal="center"/>
      <protection locked="0"/>
    </xf>
    <xf numFmtId="41" fontId="71" fillId="20" borderId="62" xfId="0" applyNumberFormat="1" applyFont="1" applyFill="1" applyBorder="1" applyAlignment="1" applyProtection="1">
      <alignment horizontal="center"/>
      <protection locked="0"/>
    </xf>
    <xf numFmtId="41" fontId="71" fillId="20" borderId="63" xfId="0" applyNumberFormat="1" applyFont="1" applyFill="1" applyBorder="1" applyAlignment="1" applyProtection="1">
      <alignment horizontal="center"/>
      <protection locked="0"/>
    </xf>
    <xf numFmtId="41" fontId="71" fillId="20" borderId="89" xfId="0" applyNumberFormat="1" applyFont="1" applyFill="1" applyBorder="1" applyAlignment="1" applyProtection="1">
      <alignment horizontal="center"/>
      <protection locked="0"/>
    </xf>
    <xf numFmtId="41" fontId="71" fillId="20" borderId="90" xfId="0" applyNumberFormat="1" applyFont="1" applyFill="1" applyBorder="1" applyAlignment="1" applyProtection="1">
      <alignment horizontal="center"/>
      <protection locked="0"/>
    </xf>
    <xf numFmtId="41" fontId="70" fillId="2" borderId="2" xfId="0" applyNumberFormat="1" applyFont="1" applyFill="1" applyBorder="1" applyAlignment="1">
      <alignment horizontal="center" wrapText="1"/>
    </xf>
    <xf numFmtId="41" fontId="70" fillId="2" borderId="2" xfId="0" applyNumberFormat="1" applyFont="1" applyFill="1" applyBorder="1" applyAlignment="1">
      <alignment horizontal="center"/>
    </xf>
    <xf numFmtId="41" fontId="71" fillId="20" borderId="7" xfId="0" applyNumberFormat="1" applyFont="1" applyFill="1" applyBorder="1" applyAlignment="1" applyProtection="1">
      <alignment horizontal="center" wrapText="1"/>
      <protection locked="0"/>
    </xf>
    <xf numFmtId="41" fontId="71" fillId="2" borderId="2" xfId="0" applyNumberFormat="1" applyFont="1" applyFill="1" applyBorder="1" applyAlignment="1" applyProtection="1">
      <alignment horizontal="center" wrapText="1"/>
      <protection locked="0"/>
    </xf>
    <xf numFmtId="41" fontId="71" fillId="2" borderId="2" xfId="0" applyNumberFormat="1" applyFont="1" applyFill="1" applyBorder="1" applyAlignment="1" applyProtection="1">
      <alignment horizontal="center"/>
      <protection locked="0"/>
    </xf>
    <xf numFmtId="41" fontId="33" fillId="20" borderId="7" xfId="0" applyNumberFormat="1" applyFont="1" applyFill="1" applyBorder="1" applyAlignment="1" applyProtection="1">
      <alignment horizontal="center"/>
      <protection locked="0"/>
    </xf>
    <xf numFmtId="41" fontId="71" fillId="20" borderId="14" xfId="0" applyNumberFormat="1" applyFont="1" applyFill="1" applyBorder="1" applyAlignment="1" applyProtection="1">
      <alignment horizontal="center"/>
      <protection locked="0"/>
    </xf>
    <xf numFmtId="41" fontId="71" fillId="2" borderId="2" xfId="0" applyNumberFormat="1" applyFont="1" applyFill="1" applyBorder="1" applyAlignment="1">
      <alignment horizontal="center"/>
    </xf>
    <xf numFmtId="165" fontId="2" fillId="20" borderId="8" xfId="0" applyNumberFormat="1" applyFont="1" applyFill="1" applyBorder="1" applyAlignment="1" applyProtection="1">
      <alignment vertical="center"/>
      <protection locked="0"/>
    </xf>
    <xf numFmtId="165" fontId="2" fillId="20" borderId="8" xfId="0" applyNumberFormat="1" applyFont="1" applyFill="1" applyBorder="1" applyProtection="1">
      <protection locked="0"/>
    </xf>
    <xf numFmtId="165" fontId="2" fillId="20" borderId="24" xfId="0" applyNumberFormat="1" applyFont="1" applyFill="1" applyBorder="1" applyProtection="1">
      <protection locked="0"/>
    </xf>
    <xf numFmtId="165" fontId="35" fillId="20" borderId="34" xfId="0" applyNumberFormat="1" applyFont="1" applyFill="1" applyBorder="1" applyProtection="1">
      <protection locked="0"/>
    </xf>
    <xf numFmtId="165" fontId="35" fillId="20" borderId="8" xfId="0" applyNumberFormat="1" applyFont="1" applyFill="1" applyBorder="1" applyProtection="1">
      <protection locked="0"/>
    </xf>
    <xf numFmtId="1" fontId="33" fillId="20" borderId="0" xfId="0" applyNumberFormat="1" applyFont="1" applyFill="1" applyBorder="1" applyAlignment="1" applyProtection="1">
      <alignment horizontal="left" vertical="top"/>
    </xf>
    <xf numFmtId="0" fontId="33" fillId="20" borderId="0" xfId="0" applyFont="1" applyFill="1" applyBorder="1" applyAlignment="1" applyProtection="1">
      <alignment horizontal="left" vertical="center" wrapText="1"/>
    </xf>
    <xf numFmtId="0" fontId="33" fillId="20" borderId="0" xfId="0" applyNumberFormat="1" applyFont="1" applyFill="1" applyBorder="1" applyAlignment="1" applyProtection="1">
      <alignment horizontal="left" vertical="top"/>
    </xf>
    <xf numFmtId="0" fontId="33" fillId="20" borderId="55" xfId="0" applyNumberFormat="1" applyFont="1" applyFill="1" applyBorder="1" applyAlignment="1" applyProtection="1">
      <alignment horizontal="left" vertical="top"/>
    </xf>
    <xf numFmtId="0" fontId="33" fillId="20" borderId="55" xfId="0" applyFont="1" applyFill="1" applyBorder="1" applyAlignment="1" applyProtection="1">
      <alignment horizontal="left" wrapText="1"/>
    </xf>
    <xf numFmtId="0" fontId="33" fillId="20" borderId="2" xfId="0" applyFont="1" applyFill="1" applyBorder="1" applyAlignment="1" applyProtection="1">
      <alignment horizontal="left" vertical="top"/>
    </xf>
    <xf numFmtId="0" fontId="7" fillId="20" borderId="0" xfId="0" applyFont="1" applyFill="1" applyBorder="1" applyAlignment="1">
      <alignment horizontal="right"/>
    </xf>
    <xf numFmtId="0" fontId="8" fillId="23" borderId="0" xfId="0" applyFont="1" applyFill="1"/>
    <xf numFmtId="0" fontId="18" fillId="23" borderId="0" xfId="0" applyFont="1" applyFill="1" applyBorder="1" applyAlignment="1">
      <alignment horizontal="center" vertical="center" wrapText="1"/>
    </xf>
    <xf numFmtId="0" fontId="33" fillId="23" borderId="8" xfId="0" applyFont="1" applyFill="1" applyBorder="1" applyAlignment="1" applyProtection="1">
      <alignment horizontal="center" vertical="top"/>
    </xf>
    <xf numFmtId="0" fontId="33" fillId="23" borderId="14" xfId="0" applyFont="1" applyFill="1" applyBorder="1" applyAlignment="1" applyProtection="1">
      <alignment horizontal="left" vertical="center" wrapText="1"/>
    </xf>
    <xf numFmtId="165" fontId="33" fillId="23" borderId="4" xfId="0" applyNumberFormat="1" applyFont="1" applyFill="1" applyBorder="1" applyAlignment="1" applyProtection="1">
      <alignment vertical="center"/>
    </xf>
    <xf numFmtId="165" fontId="67" fillId="23" borderId="4" xfId="2" applyNumberFormat="1" applyFont="1" applyFill="1" applyBorder="1" applyAlignment="1" applyProtection="1">
      <alignment horizontal="right" vertical="center"/>
    </xf>
    <xf numFmtId="171" fontId="67" fillId="23" borderId="4" xfId="2" applyNumberFormat="1" applyFont="1" applyFill="1" applyBorder="1" applyAlignment="1" applyProtection="1">
      <alignment vertical="center" wrapText="1"/>
    </xf>
    <xf numFmtId="0" fontId="31" fillId="23" borderId="13" xfId="0" applyFont="1" applyFill="1" applyBorder="1" applyAlignment="1" applyProtection="1">
      <alignment horizontal="center" wrapText="1"/>
    </xf>
    <xf numFmtId="0" fontId="31" fillId="23" borderId="13" xfId="0" applyFont="1" applyFill="1" applyBorder="1" applyAlignment="1" applyProtection="1">
      <alignment horizontal="center" vertical="center" wrapText="1"/>
    </xf>
    <xf numFmtId="0" fontId="31" fillId="23" borderId="14" xfId="0" applyFont="1" applyFill="1" applyBorder="1" applyAlignment="1" applyProtection="1">
      <alignment horizontal="center" vertical="center" wrapText="1"/>
    </xf>
    <xf numFmtId="0" fontId="18" fillId="23" borderId="13" xfId="0" applyFont="1" applyFill="1" applyBorder="1" applyAlignment="1" applyProtection="1">
      <alignment horizontal="center" wrapText="1"/>
    </xf>
    <xf numFmtId="0" fontId="31" fillId="23" borderId="32" xfId="0" applyFont="1" applyFill="1" applyBorder="1" applyAlignment="1" applyProtection="1">
      <alignment horizontal="center" vertical="center" wrapText="1"/>
    </xf>
    <xf numFmtId="0" fontId="31" fillId="23" borderId="34" xfId="0" applyFont="1" applyFill="1" applyBorder="1" applyAlignment="1" applyProtection="1">
      <alignment horizontal="center" vertical="center" wrapText="1"/>
    </xf>
    <xf numFmtId="0" fontId="31" fillId="23" borderId="8" xfId="0" applyFont="1" applyFill="1" applyBorder="1" applyAlignment="1" applyProtection="1">
      <alignment horizontal="center" vertical="center" wrapText="1"/>
    </xf>
    <xf numFmtId="41" fontId="37" fillId="23" borderId="8" xfId="0" applyNumberFormat="1" applyFont="1" applyFill="1" applyBorder="1" applyAlignment="1">
      <alignment horizontal="right"/>
    </xf>
    <xf numFmtId="0" fontId="18" fillId="23" borderId="8" xfId="0" applyFont="1" applyFill="1" applyBorder="1" applyAlignment="1">
      <alignment horizontal="center" vertical="center"/>
    </xf>
    <xf numFmtId="0" fontId="18" fillId="23" borderId="8" xfId="0" applyFont="1" applyFill="1" applyBorder="1" applyAlignment="1">
      <alignment horizontal="center"/>
    </xf>
    <xf numFmtId="0" fontId="18" fillId="23" borderId="24" xfId="0" applyFont="1" applyFill="1" applyBorder="1" applyAlignment="1">
      <alignment horizontal="center"/>
    </xf>
    <xf numFmtId="0" fontId="18" fillId="23" borderId="34" xfId="0" applyFont="1" applyFill="1" applyBorder="1" applyAlignment="1">
      <alignment horizontal="center"/>
    </xf>
    <xf numFmtId="165" fontId="67" fillId="23" borderId="35" xfId="0" applyNumberFormat="1" applyFont="1" applyFill="1" applyBorder="1"/>
    <xf numFmtId="181" fontId="31" fillId="23" borderId="35" xfId="0" applyNumberFormat="1" applyFont="1" applyFill="1" applyBorder="1" applyAlignment="1">
      <alignment vertical="center"/>
    </xf>
    <xf numFmtId="0" fontId="33" fillId="23" borderId="0" xfId="0" applyNumberFormat="1" applyFont="1" applyFill="1" applyBorder="1" applyAlignment="1" applyProtection="1">
      <alignment horizontal="left" vertical="top"/>
    </xf>
    <xf numFmtId="0" fontId="33" fillId="23" borderId="0" xfId="0" applyFont="1" applyFill="1" applyBorder="1" applyAlignment="1" applyProtection="1">
      <alignment horizontal="left" wrapText="1"/>
    </xf>
    <xf numFmtId="0" fontId="8" fillId="2" borderId="8" xfId="0" applyFont="1" applyFill="1" applyBorder="1"/>
    <xf numFmtId="0" fontId="8" fillId="23" borderId="8" xfId="0" applyFont="1" applyFill="1" applyBorder="1"/>
    <xf numFmtId="0" fontId="8" fillId="20" borderId="8" xfId="0" applyFont="1" applyFill="1" applyBorder="1"/>
    <xf numFmtId="0" fontId="8" fillId="24" borderId="8" xfId="0" applyFont="1" applyFill="1" applyBorder="1"/>
    <xf numFmtId="0" fontId="4" fillId="2" borderId="0" xfId="0" applyFont="1" applyFill="1"/>
    <xf numFmtId="0" fontId="4" fillId="2" borderId="0" xfId="0" applyFont="1" applyFill="1" applyAlignment="1">
      <alignment horizontal="right" indent="1"/>
    </xf>
    <xf numFmtId="0" fontId="4" fillId="2" borderId="0" xfId="0" applyFont="1" applyFill="1" applyBorder="1" applyAlignment="1">
      <alignment horizontal="right" indent="1"/>
    </xf>
    <xf numFmtId="0" fontId="31" fillId="21" borderId="6" xfId="0" applyFont="1" applyFill="1" applyBorder="1" applyAlignment="1">
      <alignment vertical="center" wrapText="1"/>
    </xf>
    <xf numFmtId="0" fontId="31" fillId="21" borderId="8" xfId="0" applyFont="1" applyFill="1" applyBorder="1" applyAlignment="1">
      <alignment vertical="center" wrapText="1"/>
    </xf>
    <xf numFmtId="0" fontId="31" fillId="21" borderId="10" xfId="0" applyFont="1" applyFill="1" applyBorder="1" applyAlignment="1">
      <alignment vertical="center" wrapText="1"/>
    </xf>
    <xf numFmtId="165" fontId="7" fillId="2" borderId="59" xfId="1" applyNumberFormat="1" applyFont="1" applyFill="1" applyBorder="1" applyAlignment="1" applyProtection="1">
      <alignment horizontal="right"/>
      <protection locked="0"/>
    </xf>
    <xf numFmtId="165" fontId="33" fillId="20" borderId="8" xfId="1" applyNumberFormat="1" applyFont="1" applyFill="1" applyBorder="1" applyAlignment="1" applyProtection="1">
      <alignment horizontal="right"/>
      <protection locked="0"/>
    </xf>
    <xf numFmtId="165" fontId="2" fillId="20" borderId="8" xfId="1" applyNumberFormat="1" applyFont="1" applyFill="1" applyBorder="1" applyAlignment="1" applyProtection="1">
      <alignment horizontal="right"/>
      <protection locked="0"/>
    </xf>
    <xf numFmtId="165" fontId="71" fillId="20" borderId="8" xfId="1" applyNumberFormat="1" applyFont="1" applyFill="1" applyBorder="1" applyAlignment="1" applyProtection="1">
      <alignment horizontal="right"/>
      <protection locked="0"/>
    </xf>
    <xf numFmtId="165" fontId="141" fillId="20" borderId="8" xfId="1" applyNumberFormat="1" applyFont="1" applyFill="1" applyBorder="1" applyAlignment="1" applyProtection="1">
      <alignment horizontal="right"/>
      <protection locked="0"/>
    </xf>
    <xf numFmtId="165" fontId="71" fillId="20" borderId="8" xfId="1" applyNumberFormat="1" applyFont="1" applyFill="1" applyBorder="1" applyAlignment="1" applyProtection="1">
      <alignment horizontal="right"/>
    </xf>
    <xf numFmtId="165" fontId="7" fillId="20" borderId="8" xfId="1" applyNumberFormat="1" applyFont="1" applyFill="1" applyBorder="1" applyAlignment="1" applyProtection="1">
      <alignment horizontal="right"/>
      <protection locked="0"/>
    </xf>
    <xf numFmtId="165" fontId="33" fillId="20" borderId="8" xfId="1" applyNumberFormat="1" applyFont="1" applyFill="1" applyBorder="1" applyAlignment="1" applyProtection="1">
      <alignment horizontal="right"/>
    </xf>
    <xf numFmtId="165" fontId="142" fillId="16" borderId="8" xfId="1" applyNumberFormat="1" applyFont="1" applyFill="1" applyBorder="1" applyAlignment="1" applyProtection="1">
      <alignment horizontal="right"/>
      <protection locked="0"/>
    </xf>
    <xf numFmtId="165" fontId="70" fillId="20" borderId="8" xfId="1" applyNumberFormat="1" applyFont="1" applyFill="1" applyBorder="1" applyAlignment="1" applyProtection="1">
      <alignment horizontal="right"/>
    </xf>
    <xf numFmtId="165" fontId="70" fillId="0" borderId="8" xfId="1" applyNumberFormat="1" applyFont="1" applyFill="1" applyBorder="1" applyAlignment="1" applyProtection="1">
      <alignment horizontal="right"/>
      <protection locked="0"/>
    </xf>
    <xf numFmtId="165" fontId="117" fillId="20" borderId="8" xfId="1" applyNumberFormat="1" applyFont="1" applyFill="1" applyBorder="1" applyAlignment="1" applyProtection="1">
      <alignment horizontal="right"/>
      <protection locked="0"/>
    </xf>
    <xf numFmtId="179" fontId="19" fillId="22" borderId="106" xfId="0" applyNumberFormat="1" applyFont="1" applyFill="1" applyBorder="1" applyAlignment="1">
      <alignment horizontal="left" vertical="center"/>
    </xf>
    <xf numFmtId="170" fontId="147" fillId="2" borderId="0" xfId="0" applyNumberFormat="1" applyFont="1" applyFill="1" applyBorder="1" applyAlignment="1">
      <alignment horizontal="left" indent="1"/>
    </xf>
    <xf numFmtId="0" fontId="148" fillId="2" borderId="0" xfId="0" applyFont="1" applyFill="1" applyAlignment="1">
      <alignment horizontal="right"/>
    </xf>
    <xf numFmtId="189" fontId="33" fillId="16" borderId="0" xfId="11" applyNumberFormat="1" applyFont="1" applyFill="1" applyBorder="1" applyAlignment="1">
      <alignment horizontal="center"/>
    </xf>
    <xf numFmtId="187" fontId="121" fillId="21" borderId="0" xfId="0" applyNumberFormat="1" applyFont="1" applyFill="1" applyProtection="1">
      <protection locked="0"/>
    </xf>
    <xf numFmtId="187" fontId="121" fillId="20" borderId="8" xfId="0" applyNumberFormat="1" applyFont="1" applyFill="1" applyBorder="1" applyProtection="1">
      <protection locked="0"/>
    </xf>
    <xf numFmtId="41" fontId="33" fillId="20" borderId="8" xfId="0" applyNumberFormat="1" applyFont="1" applyFill="1" applyBorder="1" applyAlignment="1">
      <alignment horizontal="left" vertical="center"/>
    </xf>
    <xf numFmtId="177" fontId="31" fillId="20" borderId="8" xfId="0" applyNumberFormat="1" applyFont="1" applyFill="1" applyBorder="1" applyAlignment="1">
      <alignment horizontal="center" vertical="center" wrapText="1"/>
    </xf>
    <xf numFmtId="177" fontId="33" fillId="20" borderId="8" xfId="0" applyNumberFormat="1" applyFont="1" applyFill="1" applyBorder="1" applyAlignment="1">
      <alignment horizontal="left" vertical="center"/>
    </xf>
    <xf numFmtId="0" fontId="145" fillId="0" borderId="0" xfId="0" applyFont="1" applyAlignment="1">
      <alignment wrapText="1"/>
    </xf>
    <xf numFmtId="0" fontId="19" fillId="22" borderId="107" xfId="0" applyFont="1" applyFill="1" applyBorder="1" applyAlignment="1">
      <alignment vertical="center"/>
    </xf>
    <xf numFmtId="0" fontId="19" fillId="22" borderId="109" xfId="0" applyFont="1" applyFill="1" applyBorder="1" applyAlignment="1">
      <alignment vertical="center"/>
    </xf>
    <xf numFmtId="0" fontId="19" fillId="22" borderId="108" xfId="0" applyFont="1" applyFill="1" applyBorder="1" applyAlignment="1">
      <alignment vertical="center"/>
    </xf>
    <xf numFmtId="43" fontId="121" fillId="20" borderId="8" xfId="0" applyNumberFormat="1" applyFont="1" applyFill="1" applyBorder="1" applyProtection="1">
      <protection locked="0"/>
    </xf>
    <xf numFmtId="3" fontId="2" fillId="20" borderId="13" xfId="0" applyNumberFormat="1" applyFont="1" applyFill="1" applyBorder="1" applyProtection="1">
      <protection locked="0"/>
    </xf>
    <xf numFmtId="0" fontId="2" fillId="2" borderId="2" xfId="0" applyFont="1" applyFill="1" applyBorder="1" applyAlignment="1">
      <alignment horizontal="left" vertical="center" wrapText="1"/>
    </xf>
    <xf numFmtId="165" fontId="7" fillId="24" borderId="11" xfId="1" applyNumberFormat="1" applyFont="1" applyFill="1" applyBorder="1" applyAlignment="1" applyProtection="1">
      <alignment horizontal="right"/>
      <protection locked="0"/>
    </xf>
    <xf numFmtId="0" fontId="19" fillId="22" borderId="106" xfId="0" applyFont="1" applyFill="1" applyBorder="1" applyAlignment="1">
      <alignment vertical="center"/>
    </xf>
    <xf numFmtId="0" fontId="39" fillId="2" borderId="0" xfId="0" applyFont="1" applyFill="1" applyAlignment="1">
      <alignment horizontal="left" vertical="top" wrapText="1"/>
    </xf>
    <xf numFmtId="0" fontId="40" fillId="2" borderId="0" xfId="0" applyFont="1" applyFill="1" applyAlignment="1">
      <alignment horizontal="right" vertical="top" wrapText="1"/>
    </xf>
    <xf numFmtId="0" fontId="41" fillId="21" borderId="0" xfId="0" applyFont="1" applyFill="1" applyBorder="1" applyAlignment="1">
      <alignment horizontal="left" vertical="top" wrapText="1"/>
    </xf>
    <xf numFmtId="0" fontId="9" fillId="20" borderId="0"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39" xfId="0" applyFont="1" applyFill="1" applyBorder="1" applyAlignment="1">
      <alignment horizontal="left" vertical="top" wrapText="1"/>
    </xf>
    <xf numFmtId="0" fontId="49" fillId="0" borderId="0" xfId="0" applyFont="1" applyBorder="1" applyAlignment="1">
      <alignment horizontal="left" vertical="top" wrapText="1"/>
    </xf>
    <xf numFmtId="0" fontId="50" fillId="2" borderId="0" xfId="0" applyFont="1" applyFill="1" applyAlignment="1">
      <alignment horizontal="center" vertical="center"/>
    </xf>
    <xf numFmtId="0" fontId="51" fillId="2" borderId="0" xfId="0" applyFont="1" applyFill="1" applyAlignment="1">
      <alignment horizontal="center" vertical="center"/>
    </xf>
    <xf numFmtId="0" fontId="54" fillId="20" borderId="26" xfId="0" applyFont="1" applyFill="1" applyBorder="1" applyAlignment="1">
      <alignment horizontal="left" vertical="top" wrapText="1"/>
    </xf>
    <xf numFmtId="0" fontId="55" fillId="0" borderId="2" xfId="0" applyFont="1" applyBorder="1" applyAlignment="1">
      <alignment horizontal="left"/>
    </xf>
    <xf numFmtId="0" fontId="9" fillId="20"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56" xfId="0" applyFont="1" applyFill="1" applyBorder="1" applyAlignment="1">
      <alignment horizontal="left" vertical="top" wrapText="1"/>
    </xf>
    <xf numFmtId="0" fontId="6" fillId="20" borderId="0" xfId="0" applyFont="1" applyFill="1" applyBorder="1" applyAlignment="1">
      <alignment horizontal="left" vertical="top" wrapText="1"/>
    </xf>
    <xf numFmtId="0" fontId="4" fillId="2" borderId="0" xfId="0" applyFont="1" applyFill="1" applyBorder="1" applyAlignment="1">
      <alignment horizontal="right" indent="1"/>
    </xf>
    <xf numFmtId="0" fontId="19" fillId="22" borderId="107" xfId="0" applyFont="1" applyFill="1" applyBorder="1" applyAlignment="1">
      <alignment horizontal="left" vertical="center"/>
    </xf>
    <xf numFmtId="0" fontId="19" fillId="22" borderId="108" xfId="0" applyFont="1" applyFill="1" applyBorder="1" applyAlignment="1">
      <alignment horizontal="left" vertical="center"/>
    </xf>
    <xf numFmtId="0" fontId="5" fillId="22" borderId="107" xfId="10" applyFill="1" applyBorder="1" applyAlignment="1" applyProtection="1">
      <alignment horizontal="left" vertical="center"/>
    </xf>
    <xf numFmtId="0" fontId="6" fillId="4" borderId="0" xfId="0" applyFont="1" applyFill="1" applyBorder="1" applyAlignment="1">
      <alignment horizontal="left" vertical="top" wrapText="1"/>
    </xf>
    <xf numFmtId="0" fontId="6" fillId="4" borderId="39" xfId="0" applyFont="1" applyFill="1" applyBorder="1" applyAlignment="1">
      <alignment horizontal="left" vertical="top" wrapText="1"/>
    </xf>
    <xf numFmtId="0" fontId="54" fillId="2" borderId="2"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39" xfId="0" applyFont="1" applyFill="1" applyBorder="1" applyAlignment="1">
      <alignment horizontal="left" vertical="top" wrapText="1"/>
    </xf>
    <xf numFmtId="0" fontId="54" fillId="5" borderId="2" xfId="0" applyFont="1" applyFill="1" applyBorder="1" applyAlignment="1">
      <alignment horizontal="left" vertical="top" wrapText="1"/>
    </xf>
    <xf numFmtId="0" fontId="54" fillId="5" borderId="58"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39" xfId="0" applyFont="1" applyFill="1" applyBorder="1" applyAlignment="1">
      <alignment horizontal="left" vertical="top" wrapText="1"/>
    </xf>
    <xf numFmtId="0" fontId="9" fillId="5" borderId="59" xfId="0" applyFont="1" applyFill="1" applyBorder="1" applyAlignment="1">
      <alignment horizontal="left" vertical="top" wrapText="1"/>
    </xf>
    <xf numFmtId="0" fontId="9" fillId="5" borderId="60" xfId="0" applyFont="1" applyFill="1" applyBorder="1" applyAlignment="1">
      <alignment horizontal="left" vertical="top" wrapText="1"/>
    </xf>
    <xf numFmtId="0" fontId="2" fillId="2" borderId="0" xfId="0" applyFont="1" applyFill="1" applyBorder="1" applyAlignment="1" applyProtection="1">
      <alignment horizontal="left"/>
      <protection locked="0"/>
    </xf>
    <xf numFmtId="0" fontId="56" fillId="2" borderId="0" xfId="0" applyFont="1" applyFill="1" applyAlignment="1">
      <alignment horizontal="left" vertical="top" wrapText="1"/>
    </xf>
    <xf numFmtId="0" fontId="18" fillId="2" borderId="0" xfId="0" applyFont="1" applyFill="1" applyAlignment="1">
      <alignment horizontal="left" wrapText="1"/>
    </xf>
    <xf numFmtId="0" fontId="18" fillId="2" borderId="0" xfId="0" applyFont="1" applyFill="1" applyBorder="1" applyAlignment="1">
      <alignment horizontal="left" wrapText="1"/>
    </xf>
    <xf numFmtId="0" fontId="7" fillId="20" borderId="16" xfId="0" applyFont="1" applyFill="1" applyBorder="1" applyAlignment="1">
      <alignment horizontal="left"/>
    </xf>
    <xf numFmtId="0" fontId="7" fillId="20" borderId="17" xfId="0" applyFont="1" applyFill="1" applyBorder="1" applyAlignment="1">
      <alignment horizontal="left"/>
    </xf>
    <xf numFmtId="0" fontId="7" fillId="20" borderId="18" xfId="0" applyFont="1" applyFill="1" applyBorder="1" applyAlignment="1">
      <alignment horizontal="left"/>
    </xf>
    <xf numFmtId="0" fontId="56" fillId="2" borderId="0" xfId="0" applyFont="1" applyFill="1" applyAlignment="1">
      <alignment horizontal="left" vertical="top" wrapText="1" indent="10"/>
    </xf>
    <xf numFmtId="0" fontId="59" fillId="2" borderId="0" xfId="0" applyFont="1" applyFill="1" applyAlignment="1">
      <alignment horizontal="left" indent="5"/>
    </xf>
    <xf numFmtId="165" fontId="18" fillId="2" borderId="5" xfId="1" applyNumberFormat="1" applyFont="1" applyFill="1" applyBorder="1" applyAlignment="1">
      <alignment horizontal="left" vertical="center"/>
    </xf>
    <xf numFmtId="165" fontId="18" fillId="2" borderId="6" xfId="1" applyNumberFormat="1" applyFont="1" applyFill="1" applyBorder="1" applyAlignment="1">
      <alignment horizontal="left" vertical="center"/>
    </xf>
    <xf numFmtId="165" fontId="18" fillId="2" borderId="7" xfId="1" applyNumberFormat="1" applyFont="1" applyFill="1" applyBorder="1" applyAlignment="1">
      <alignment horizontal="left" vertical="center"/>
    </xf>
    <xf numFmtId="165" fontId="18" fillId="2" borderId="8" xfId="1" applyNumberFormat="1" applyFont="1" applyFill="1" applyBorder="1" applyAlignment="1">
      <alignment horizontal="left" vertical="center"/>
    </xf>
    <xf numFmtId="165" fontId="18" fillId="2" borderId="7" xfId="1" applyNumberFormat="1" applyFont="1" applyFill="1" applyBorder="1" applyAlignment="1">
      <alignment horizontal="left" vertical="center" wrapText="1"/>
    </xf>
    <xf numFmtId="165" fontId="18" fillId="2" borderId="8" xfId="1" applyNumberFormat="1" applyFont="1" applyFill="1" applyBorder="1" applyAlignment="1">
      <alignment horizontal="left" vertical="center" wrapText="1"/>
    </xf>
    <xf numFmtId="0" fontId="60" fillId="2" borderId="0" xfId="0" applyFont="1" applyFill="1" applyAlignment="1">
      <alignment horizontal="left" wrapText="1" indent="5"/>
    </xf>
    <xf numFmtId="179" fontId="60" fillId="2" borderId="0" xfId="0" applyNumberFormat="1" applyFont="1" applyFill="1" applyAlignment="1">
      <alignment horizontal="left" indent="5"/>
    </xf>
    <xf numFmtId="0" fontId="0" fillId="0" borderId="8" xfId="0"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3" borderId="16"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64" fillId="2" borderId="55" xfId="0" applyFont="1" applyFill="1" applyBorder="1" applyAlignment="1" applyProtection="1">
      <alignment horizontal="left" vertical="center" wrapText="1"/>
    </xf>
    <xf numFmtId="165" fontId="18" fillId="2" borderId="9" xfId="1" applyNumberFormat="1" applyFont="1" applyFill="1" applyBorder="1" applyAlignment="1">
      <alignment horizontal="left" vertical="center" wrapText="1"/>
    </xf>
    <xf numFmtId="165" fontId="18" fillId="2" borderId="10" xfId="1" applyNumberFormat="1" applyFont="1" applyFill="1" applyBorder="1" applyAlignment="1">
      <alignment horizontal="left" vertical="center" wrapText="1"/>
    </xf>
    <xf numFmtId="165" fontId="66" fillId="2" borderId="97" xfId="0" applyNumberFormat="1" applyFont="1" applyFill="1" applyBorder="1" applyAlignment="1" applyProtection="1">
      <alignment horizontal="center"/>
    </xf>
    <xf numFmtId="165" fontId="66" fillId="2" borderId="98" xfId="0" applyNumberFormat="1" applyFont="1" applyFill="1" applyBorder="1" applyAlignment="1" applyProtection="1">
      <alignment horizontal="center"/>
    </xf>
    <xf numFmtId="165" fontId="66" fillId="2" borderId="99" xfId="0" applyNumberFormat="1" applyFont="1" applyFill="1" applyBorder="1" applyAlignment="1" applyProtection="1">
      <alignment horizontal="center"/>
    </xf>
    <xf numFmtId="165" fontId="66" fillId="2" borderId="16" xfId="2" applyNumberFormat="1" applyFont="1" applyFill="1" applyBorder="1" applyAlignment="1" applyProtection="1">
      <alignment horizontal="center" vertical="center"/>
    </xf>
    <xf numFmtId="165" fontId="66" fillId="2" borderId="17" xfId="2" applyNumberFormat="1" applyFont="1" applyFill="1" applyBorder="1" applyAlignment="1" applyProtection="1">
      <alignment horizontal="center" vertical="center"/>
    </xf>
    <xf numFmtId="165" fontId="66" fillId="2" borderId="18" xfId="2" applyNumberFormat="1" applyFont="1" applyFill="1" applyBorder="1" applyAlignment="1" applyProtection="1">
      <alignment horizontal="center" vertical="center"/>
    </xf>
    <xf numFmtId="0" fontId="8" fillId="2" borderId="97" xfId="2" applyNumberFormat="1" applyFont="1" applyFill="1" applyBorder="1" applyAlignment="1" applyProtection="1">
      <alignment horizontal="center" wrapText="1"/>
    </xf>
    <xf numFmtId="0" fontId="8" fillId="2" borderId="98" xfId="2" applyNumberFormat="1" applyFont="1" applyFill="1" applyBorder="1" applyAlignment="1" applyProtection="1">
      <alignment horizontal="center" wrapText="1"/>
    </xf>
    <xf numFmtId="0" fontId="8" fillId="2" borderId="99" xfId="2" applyNumberFormat="1" applyFont="1" applyFill="1" applyBorder="1" applyAlignment="1" applyProtection="1">
      <alignment horizontal="center" wrapText="1"/>
    </xf>
    <xf numFmtId="0" fontId="79" fillId="2" borderId="0" xfId="0" applyFont="1" applyFill="1" applyAlignment="1" applyProtection="1">
      <alignment horizontal="left"/>
    </xf>
    <xf numFmtId="0" fontId="36" fillId="2" borderId="0" xfId="0" applyNumberFormat="1" applyFont="1" applyFill="1" applyAlignment="1" applyProtection="1">
      <alignment horizontal="center" vertical="center" wrapText="1"/>
    </xf>
    <xf numFmtId="0" fontId="36" fillId="2" borderId="0" xfId="0" applyNumberFormat="1" applyFont="1" applyFill="1" applyBorder="1" applyAlignment="1" applyProtection="1">
      <alignment horizontal="center" vertical="center" wrapText="1"/>
    </xf>
    <xf numFmtId="0" fontId="36" fillId="2" borderId="55" xfId="0" applyNumberFormat="1" applyFont="1" applyFill="1" applyBorder="1" applyAlignment="1" applyProtection="1">
      <alignment horizontal="center" vertical="center" wrapText="1"/>
    </xf>
    <xf numFmtId="165" fontId="18" fillId="0" borderId="16" xfId="1" applyNumberFormat="1" applyFont="1" applyFill="1" applyBorder="1" applyAlignment="1">
      <alignment horizontal="center" vertical="center" wrapText="1"/>
    </xf>
    <xf numFmtId="165" fontId="18" fillId="0" borderId="18" xfId="1" applyNumberFormat="1" applyFont="1" applyFill="1" applyBorder="1" applyAlignment="1">
      <alignment horizontal="center" vertical="center" wrapText="1"/>
    </xf>
    <xf numFmtId="0" fontId="18" fillId="0" borderId="0" xfId="0" applyFont="1" applyAlignment="1">
      <alignment horizontal="center" vertical="center" wrapText="1"/>
    </xf>
    <xf numFmtId="0" fontId="18" fillId="0" borderId="39" xfId="0" applyFont="1" applyBorder="1" applyAlignment="1">
      <alignment horizontal="center" vertical="center" wrapText="1"/>
    </xf>
    <xf numFmtId="9" fontId="18" fillId="20" borderId="16" xfId="0" applyNumberFormat="1" applyFont="1" applyFill="1" applyBorder="1" applyAlignment="1" applyProtection="1">
      <alignment horizontal="center" vertical="center"/>
      <protection locked="0"/>
    </xf>
    <xf numFmtId="9" fontId="18" fillId="4" borderId="18" xfId="0" applyNumberFormat="1" applyFont="1" applyFill="1" applyBorder="1" applyAlignment="1" applyProtection="1">
      <alignment horizontal="center" vertical="center"/>
      <protection locked="0"/>
    </xf>
    <xf numFmtId="0" fontId="18" fillId="20" borderId="16" xfId="0" applyFont="1" applyFill="1" applyBorder="1" applyAlignment="1" applyProtection="1">
      <alignment horizontal="center" vertical="center"/>
      <protection locked="0"/>
    </xf>
    <xf numFmtId="0" fontId="18" fillId="4" borderId="18" xfId="0" applyFont="1" applyFill="1" applyBorder="1" applyAlignment="1" applyProtection="1">
      <alignment horizontal="center" vertical="center"/>
      <protection locked="0"/>
    </xf>
    <xf numFmtId="0" fontId="79" fillId="2" borderId="0" xfId="11" applyNumberFormat="1" applyFont="1" applyFill="1" applyAlignment="1">
      <alignment horizontal="left" vertical="top" wrapText="1"/>
    </xf>
    <xf numFmtId="0" fontId="79" fillId="2" borderId="0" xfId="11" applyNumberFormat="1" applyFont="1" applyFill="1" applyBorder="1" applyAlignment="1">
      <alignment horizontal="left" vertical="top" wrapText="1"/>
    </xf>
    <xf numFmtId="0" fontId="59" fillId="2" borderId="0" xfId="0" applyFont="1" applyFill="1" applyAlignment="1">
      <alignment horizontal="left" indent="10"/>
    </xf>
    <xf numFmtId="0" fontId="60" fillId="2" borderId="0" xfId="0" applyFont="1" applyFill="1" applyAlignment="1">
      <alignment horizontal="left" wrapText="1" indent="10"/>
    </xf>
    <xf numFmtId="179" fontId="60" fillId="2" borderId="0" xfId="0" applyNumberFormat="1" applyFont="1" applyFill="1" applyAlignment="1">
      <alignment horizontal="left" indent="10"/>
    </xf>
    <xf numFmtId="0" fontId="81" fillId="0" borderId="30" xfId="0" applyFont="1" applyFill="1" applyBorder="1" applyAlignment="1">
      <alignment horizontal="left" vertical="center"/>
    </xf>
    <xf numFmtId="0" fontId="81" fillId="0" borderId="33" xfId="0" applyFont="1" applyFill="1" applyBorder="1" applyAlignment="1">
      <alignment horizontal="left" vertical="center"/>
    </xf>
    <xf numFmtId="0" fontId="9" fillId="2" borderId="22" xfId="0" applyFont="1" applyFill="1" applyBorder="1" applyAlignment="1">
      <alignment horizontal="center"/>
    </xf>
    <xf numFmtId="0" fontId="9" fillId="2" borderId="20" xfId="0" applyFont="1" applyFill="1" applyBorder="1" applyAlignment="1">
      <alignment horizontal="center"/>
    </xf>
    <xf numFmtId="0" fontId="9" fillId="2" borderId="50" xfId="0" applyFont="1" applyFill="1" applyBorder="1" applyAlignment="1">
      <alignment horizontal="center"/>
    </xf>
    <xf numFmtId="0" fontId="9" fillId="2" borderId="32" xfId="0" applyFont="1" applyFill="1" applyBorder="1" applyAlignment="1">
      <alignment horizontal="center"/>
    </xf>
    <xf numFmtId="0" fontId="9" fillId="2" borderId="55" xfId="0" applyFont="1" applyFill="1" applyBorder="1" applyAlignment="1">
      <alignment horizontal="center"/>
    </xf>
    <xf numFmtId="0" fontId="9" fillId="2" borderId="33" xfId="0" applyFont="1" applyFill="1" applyBorder="1" applyAlignment="1">
      <alignment horizontal="center"/>
    </xf>
    <xf numFmtId="0" fontId="18" fillId="2" borderId="56" xfId="0" applyFont="1" applyFill="1" applyBorder="1" applyAlignment="1" applyProtection="1">
      <alignment horizontal="center" vertical="center" wrapText="1"/>
    </xf>
    <xf numFmtId="0" fontId="18" fillId="2" borderId="60" xfId="0" applyFont="1" applyFill="1" applyBorder="1" applyAlignment="1" applyProtection="1">
      <alignment horizontal="center" vertical="center" wrapText="1"/>
    </xf>
    <xf numFmtId="0" fontId="18" fillId="2" borderId="59" xfId="0" applyFont="1" applyFill="1" applyBorder="1" applyAlignment="1" applyProtection="1">
      <alignment horizontal="center"/>
    </xf>
    <xf numFmtId="0" fontId="18" fillId="2" borderId="57" xfId="0" applyFont="1" applyFill="1" applyBorder="1" applyAlignment="1" applyProtection="1">
      <alignment horizontal="center" vertical="center" wrapText="1"/>
    </xf>
    <xf numFmtId="0" fontId="18" fillId="2" borderId="70" xfId="0" applyFont="1" applyFill="1" applyBorder="1" applyAlignment="1" applyProtection="1">
      <alignment horizontal="center" vertical="center" wrapText="1"/>
    </xf>
    <xf numFmtId="0" fontId="67" fillId="2" borderId="16" xfId="0" applyFont="1" applyFill="1" applyBorder="1" applyAlignment="1" applyProtection="1">
      <alignment horizontal="center"/>
    </xf>
    <xf numFmtId="0" fontId="67" fillId="2" borderId="17" xfId="0" applyFont="1" applyFill="1" applyBorder="1" applyAlignment="1" applyProtection="1">
      <alignment horizontal="center"/>
    </xf>
    <xf numFmtId="0" fontId="67" fillId="2" borderId="18" xfId="0" applyFont="1" applyFill="1" applyBorder="1" applyAlignment="1" applyProtection="1">
      <alignment horizontal="center"/>
    </xf>
    <xf numFmtId="41" fontId="67" fillId="2" borderId="38" xfId="0" applyNumberFormat="1" applyFont="1" applyFill="1" applyBorder="1" applyAlignment="1" applyProtection="1">
      <alignment horizontal="center" vertical="center"/>
    </xf>
    <xf numFmtId="41" fontId="67" fillId="2" borderId="17" xfId="0" applyNumberFormat="1" applyFont="1" applyFill="1" applyBorder="1" applyAlignment="1" applyProtection="1">
      <alignment horizontal="center" vertical="center"/>
    </xf>
    <xf numFmtId="41" fontId="67" fillId="2" borderId="37" xfId="0" applyNumberFormat="1" applyFont="1" applyFill="1" applyBorder="1" applyAlignment="1" applyProtection="1">
      <alignment horizontal="center" vertical="center"/>
    </xf>
    <xf numFmtId="41" fontId="67" fillId="2" borderId="18" xfId="0" applyNumberFormat="1" applyFont="1" applyFill="1" applyBorder="1" applyAlignment="1" applyProtection="1">
      <alignment horizontal="center" vertical="center"/>
    </xf>
    <xf numFmtId="41" fontId="67" fillId="2" borderId="16" xfId="0" applyNumberFormat="1" applyFont="1" applyFill="1" applyBorder="1" applyAlignment="1" applyProtection="1">
      <alignment horizontal="center" vertical="center"/>
    </xf>
    <xf numFmtId="0" fontId="33" fillId="2" borderId="16" xfId="0" applyFont="1" applyFill="1" applyBorder="1" applyAlignment="1" applyProtection="1">
      <alignment horizontal="center"/>
      <protection locked="0"/>
    </xf>
    <xf numFmtId="0" fontId="33" fillId="2" borderId="17" xfId="0" applyFont="1" applyFill="1" applyBorder="1" applyAlignment="1" applyProtection="1">
      <alignment horizontal="center"/>
      <protection locked="0"/>
    </xf>
    <xf numFmtId="0" fontId="33" fillId="2" borderId="18" xfId="0" applyFont="1" applyFill="1" applyBorder="1" applyAlignment="1" applyProtection="1">
      <alignment horizontal="center"/>
      <protection locked="0"/>
    </xf>
    <xf numFmtId="0" fontId="18" fillId="2" borderId="16" xfId="0" applyFont="1" applyFill="1" applyBorder="1" applyAlignment="1">
      <alignment horizontal="center"/>
    </xf>
    <xf numFmtId="0" fontId="18" fillId="2" borderId="17" xfId="0" applyFont="1" applyFill="1" applyBorder="1" applyAlignment="1">
      <alignment horizontal="center"/>
    </xf>
    <xf numFmtId="0" fontId="18" fillId="2" borderId="18" xfId="0" applyFont="1" applyFill="1" applyBorder="1" applyAlignment="1">
      <alignment horizontal="center"/>
    </xf>
    <xf numFmtId="41" fontId="67" fillId="2" borderId="38" xfId="0" applyNumberFormat="1" applyFont="1" applyFill="1" applyBorder="1" applyAlignment="1" applyProtection="1">
      <alignment horizontal="center" vertical="center" wrapText="1"/>
    </xf>
    <xf numFmtId="41" fontId="67" fillId="2" borderId="17" xfId="0" applyNumberFormat="1" applyFont="1" applyFill="1" applyBorder="1" applyAlignment="1" applyProtection="1">
      <alignment horizontal="center" vertical="center" wrapText="1"/>
    </xf>
    <xf numFmtId="41" fontId="67" fillId="2" borderId="37" xfId="0" applyNumberFormat="1" applyFont="1" applyFill="1" applyBorder="1" applyAlignment="1" applyProtection="1">
      <alignment horizontal="center" vertical="center" wrapText="1"/>
    </xf>
    <xf numFmtId="41" fontId="67" fillId="2" borderId="16" xfId="0" applyNumberFormat="1" applyFont="1" applyFill="1" applyBorder="1" applyAlignment="1" applyProtection="1">
      <alignment horizontal="center" vertical="center" wrapText="1"/>
    </xf>
    <xf numFmtId="41" fontId="67" fillId="2" borderId="18" xfId="0" applyNumberFormat="1" applyFont="1" applyFill="1" applyBorder="1" applyAlignment="1" applyProtection="1">
      <alignment horizontal="center" vertical="center" wrapText="1"/>
    </xf>
    <xf numFmtId="0" fontId="67" fillId="2" borderId="16" xfId="0" applyFont="1" applyFill="1" applyBorder="1" applyAlignment="1" applyProtection="1">
      <alignment horizontal="center" vertical="center" wrapText="1"/>
    </xf>
    <xf numFmtId="0" fontId="67" fillId="2" borderId="17" xfId="0" applyFont="1" applyFill="1" applyBorder="1" applyAlignment="1" applyProtection="1">
      <alignment horizontal="center" vertical="center" wrapText="1"/>
    </xf>
    <xf numFmtId="0" fontId="67" fillId="2" borderId="18" xfId="0" applyFont="1" applyFill="1" applyBorder="1" applyAlignment="1" applyProtection="1">
      <alignment horizontal="center" vertical="center" wrapText="1"/>
    </xf>
    <xf numFmtId="0" fontId="18" fillId="2" borderId="45" xfId="0" applyFont="1" applyFill="1" applyBorder="1" applyAlignment="1">
      <alignment horizontal="right"/>
    </xf>
    <xf numFmtId="0" fontId="18" fillId="2" borderId="56" xfId="0" applyFont="1" applyFill="1" applyBorder="1" applyAlignment="1">
      <alignment horizontal="right"/>
    </xf>
    <xf numFmtId="0" fontId="38" fillId="2" borderId="0" xfId="0" applyFont="1" applyFill="1" applyBorder="1" applyAlignment="1">
      <alignment horizontal="center" vertical="center" wrapText="1"/>
    </xf>
    <xf numFmtId="0" fontId="18" fillId="2" borderId="16"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41" fontId="86" fillId="2" borderId="8" xfId="0" applyNumberFormat="1" applyFont="1" applyFill="1" applyBorder="1" applyAlignment="1">
      <alignment horizontal="center"/>
    </xf>
    <xf numFmtId="41" fontId="67" fillId="2" borderId="8" xfId="0" applyNumberFormat="1" applyFont="1" applyFill="1" applyBorder="1" applyAlignment="1">
      <alignment horizontal="center"/>
    </xf>
    <xf numFmtId="0" fontId="81" fillId="2" borderId="0" xfId="0" applyNumberFormat="1" applyFont="1" applyFill="1" applyBorder="1" applyAlignment="1">
      <alignment horizontal="left"/>
    </xf>
    <xf numFmtId="41" fontId="31" fillId="2" borderId="100" xfId="0" applyNumberFormat="1" applyFont="1" applyFill="1" applyBorder="1" applyAlignment="1">
      <alignment horizontal="center"/>
    </xf>
    <xf numFmtId="41" fontId="31" fillId="2" borderId="101" xfId="0" applyNumberFormat="1" applyFont="1" applyFill="1" applyBorder="1" applyAlignment="1">
      <alignment horizontal="center"/>
    </xf>
    <xf numFmtId="41" fontId="31" fillId="2" borderId="8" xfId="0" applyNumberFormat="1" applyFont="1" applyFill="1" applyBorder="1" applyAlignment="1">
      <alignment horizontal="center" wrapText="1"/>
    </xf>
    <xf numFmtId="41" fontId="31" fillId="2" borderId="8" xfId="0" applyNumberFormat="1" applyFont="1" applyFill="1" applyBorder="1" applyAlignment="1">
      <alignment horizontal="center"/>
    </xf>
    <xf numFmtId="0" fontId="80" fillId="2" borderId="0" xfId="0" applyFont="1" applyFill="1" applyBorder="1" applyAlignment="1">
      <alignment horizontal="left" vertical="center" wrapText="1"/>
    </xf>
    <xf numFmtId="0" fontId="80" fillId="2" borderId="0" xfId="0" applyFont="1" applyFill="1" applyAlignment="1">
      <alignment horizontal="left" vertical="center" wrapText="1"/>
    </xf>
    <xf numFmtId="165" fontId="36" fillId="2" borderId="43" xfId="0" applyNumberFormat="1" applyFont="1" applyFill="1" applyBorder="1" applyAlignment="1">
      <alignment horizontal="center" vertical="center"/>
    </xf>
    <xf numFmtId="165" fontId="36" fillId="2" borderId="52" xfId="0" applyNumberFormat="1" applyFont="1" applyFill="1" applyBorder="1" applyAlignment="1">
      <alignment horizontal="center" vertical="center"/>
    </xf>
    <xf numFmtId="0" fontId="67" fillId="2" borderId="41" xfId="0" applyFont="1" applyFill="1" applyBorder="1" applyAlignment="1">
      <alignment horizontal="center" vertical="center" wrapText="1"/>
    </xf>
    <xf numFmtId="0" fontId="67" fillId="2" borderId="51" xfId="0" applyFont="1" applyFill="1" applyBorder="1" applyAlignment="1">
      <alignment horizontal="center" vertical="center" wrapText="1"/>
    </xf>
    <xf numFmtId="165" fontId="36" fillId="2" borderId="42" xfId="0" applyNumberFormat="1" applyFont="1" applyFill="1" applyBorder="1" applyAlignment="1">
      <alignment horizontal="center" vertical="center"/>
    </xf>
    <xf numFmtId="165" fontId="36" fillId="2" borderId="15" xfId="0" applyNumberFormat="1" applyFont="1" applyFill="1" applyBorder="1" applyAlignment="1">
      <alignment horizontal="center" vertical="center"/>
    </xf>
    <xf numFmtId="0" fontId="18" fillId="2" borderId="42" xfId="0" applyFont="1" applyFill="1" applyBorder="1" applyAlignment="1">
      <alignment horizontal="left" vertical="center" wrapText="1"/>
    </xf>
    <xf numFmtId="0" fontId="18" fillId="2" borderId="15" xfId="0" applyFont="1" applyFill="1" applyBorder="1" applyAlignment="1">
      <alignment horizontal="left" vertical="center" wrapText="1"/>
    </xf>
    <xf numFmtId="165" fontId="67" fillId="2" borderId="42" xfId="0" applyNumberFormat="1" applyFont="1" applyFill="1" applyBorder="1" applyAlignment="1">
      <alignment horizontal="center" vertical="center"/>
    </xf>
    <xf numFmtId="165" fontId="67" fillId="2" borderId="15" xfId="0" applyNumberFormat="1" applyFont="1" applyFill="1" applyBorder="1" applyAlignment="1">
      <alignment horizontal="center" vertical="center"/>
    </xf>
    <xf numFmtId="0" fontId="67" fillId="2" borderId="42" xfId="0" applyFont="1" applyFill="1" applyBorder="1" applyAlignment="1">
      <alignment horizontal="center" vertical="center"/>
    </xf>
    <xf numFmtId="0" fontId="67" fillId="2" borderId="15" xfId="0" applyFont="1" applyFill="1" applyBorder="1" applyAlignment="1">
      <alignment horizontal="center" vertical="center"/>
    </xf>
    <xf numFmtId="165" fontId="37" fillId="2" borderId="14" xfId="0" applyNumberFormat="1" applyFont="1" applyFill="1" applyBorder="1" applyAlignment="1">
      <alignment horizontal="center"/>
    </xf>
    <xf numFmtId="165" fontId="37" fillId="2" borderId="13" xfId="0" applyNumberFormat="1" applyFont="1" applyFill="1" applyBorder="1" applyAlignment="1">
      <alignment horizontal="center"/>
    </xf>
    <xf numFmtId="0" fontId="18" fillId="23" borderId="2" xfId="0" applyFont="1" applyFill="1" applyBorder="1" applyAlignment="1">
      <alignment horizontal="center" vertical="center"/>
    </xf>
    <xf numFmtId="0" fontId="18" fillId="7" borderId="0" xfId="0" applyFont="1" applyFill="1" applyBorder="1" applyAlignment="1">
      <alignment horizontal="center" vertical="center"/>
    </xf>
    <xf numFmtId="0" fontId="18" fillId="7" borderId="39" xfId="0" applyFont="1" applyFill="1" applyBorder="1" applyAlignment="1">
      <alignment horizontal="center" vertical="center"/>
    </xf>
    <xf numFmtId="0" fontId="18" fillId="23" borderId="0" xfId="0" applyFont="1" applyFill="1" applyBorder="1" applyAlignment="1">
      <alignment horizontal="center"/>
    </xf>
    <xf numFmtId="0" fontId="18" fillId="7" borderId="0" xfId="0" applyFont="1" applyFill="1" applyBorder="1" applyAlignment="1">
      <alignment horizontal="center"/>
    </xf>
    <xf numFmtId="0" fontId="18" fillId="7" borderId="39" xfId="0" applyFont="1" applyFill="1" applyBorder="1" applyAlignment="1">
      <alignment horizontal="center"/>
    </xf>
    <xf numFmtId="0" fontId="18" fillId="23" borderId="102" xfId="0" applyFont="1" applyFill="1" applyBorder="1" applyAlignment="1">
      <alignment horizontal="center" vertical="center"/>
    </xf>
    <xf numFmtId="0" fontId="18" fillId="7" borderId="103" xfId="0" applyFont="1" applyFill="1" applyBorder="1" applyAlignment="1">
      <alignment horizontal="center" vertical="center"/>
    </xf>
    <xf numFmtId="0" fontId="18" fillId="7" borderId="104" xfId="0" applyFont="1" applyFill="1" applyBorder="1" applyAlignment="1">
      <alignment horizontal="center" vertical="center"/>
    </xf>
    <xf numFmtId="165" fontId="6" fillId="2" borderId="0" xfId="0" applyNumberFormat="1" applyFont="1" applyFill="1" applyBorder="1" applyAlignment="1">
      <alignment horizontal="center"/>
    </xf>
    <xf numFmtId="0" fontId="18" fillId="23" borderId="58" xfId="0" applyFont="1" applyFill="1" applyBorder="1" applyAlignment="1">
      <alignment horizontal="center"/>
    </xf>
    <xf numFmtId="0" fontId="18" fillId="7" borderId="59" xfId="0" applyFont="1" applyFill="1" applyBorder="1" applyAlignment="1">
      <alignment horizontal="center"/>
    </xf>
    <xf numFmtId="0" fontId="18" fillId="7" borderId="60" xfId="0" applyFont="1" applyFill="1" applyBorder="1" applyAlignment="1">
      <alignment horizontal="center"/>
    </xf>
    <xf numFmtId="0" fontId="100" fillId="2" borderId="103" xfId="0" applyFont="1" applyFill="1" applyBorder="1" applyAlignment="1">
      <alignment horizontal="left"/>
    </xf>
    <xf numFmtId="0" fontId="31" fillId="2" borderId="0" xfId="0" applyFont="1" applyFill="1" applyAlignment="1">
      <alignment horizontal="left" wrapText="1"/>
    </xf>
    <xf numFmtId="0" fontId="97" fillId="2" borderId="0" xfId="0" applyFont="1" applyFill="1" applyAlignment="1">
      <alignment horizontal="left" wrapText="1"/>
    </xf>
    <xf numFmtId="0" fontId="94" fillId="2" borderId="0" xfId="0" applyFont="1" applyFill="1" applyAlignment="1">
      <alignment horizontal="left" wrapText="1"/>
    </xf>
    <xf numFmtId="0" fontId="94" fillId="2" borderId="30" xfId="0" applyFont="1" applyFill="1" applyBorder="1" applyAlignment="1">
      <alignment horizontal="left" wrapText="1"/>
    </xf>
    <xf numFmtId="0" fontId="96" fillId="2" borderId="0" xfId="0" applyFont="1" applyFill="1" applyAlignment="1">
      <alignment horizontal="left" vertical="center" wrapText="1"/>
    </xf>
    <xf numFmtId="0" fontId="100" fillId="2" borderId="0" xfId="0" applyFont="1" applyFill="1" applyBorder="1" applyAlignment="1">
      <alignment horizontal="left"/>
    </xf>
    <xf numFmtId="0" fontId="25" fillId="2" borderId="0" xfId="0" applyFont="1" applyFill="1" applyBorder="1" applyAlignment="1">
      <alignment horizontal="left" wrapText="1"/>
    </xf>
    <xf numFmtId="42" fontId="4" fillId="2" borderId="0" xfId="0" applyNumberFormat="1" applyFont="1" applyFill="1" applyBorder="1" applyAlignment="1">
      <alignment horizontal="left"/>
    </xf>
    <xf numFmtId="42" fontId="124" fillId="2" borderId="0" xfId="0" applyNumberFormat="1" applyFont="1" applyFill="1" applyBorder="1" applyAlignment="1">
      <alignment horizontal="left" vertical="center"/>
    </xf>
    <xf numFmtId="0" fontId="31" fillId="2" borderId="0" xfId="0" applyFont="1" applyFill="1" applyBorder="1" applyAlignment="1" applyProtection="1">
      <alignment horizontal="left" vertical="center" wrapText="1"/>
    </xf>
    <xf numFmtId="0" fontId="123" fillId="2" borderId="0" xfId="0" applyFont="1" applyFill="1" applyBorder="1" applyAlignment="1">
      <alignment horizontal="center" vertical="top" wrapText="1"/>
    </xf>
    <xf numFmtId="0" fontId="25" fillId="2" borderId="0" xfId="0" applyNumberFormat="1" applyFont="1" applyFill="1" applyBorder="1" applyAlignment="1" applyProtection="1">
      <alignment horizontal="left" vertical="center"/>
    </xf>
    <xf numFmtId="1" fontId="128" fillId="2" borderId="26" xfId="0" applyNumberFormat="1" applyFont="1" applyFill="1" applyBorder="1" applyAlignment="1">
      <alignment horizontal="left" vertical="center" wrapText="1"/>
    </xf>
    <xf numFmtId="1" fontId="128" fillId="2" borderId="3" xfId="0" applyNumberFormat="1" applyFont="1" applyFill="1" applyBorder="1" applyAlignment="1">
      <alignment horizontal="left" vertical="center" wrapText="1"/>
    </xf>
    <xf numFmtId="0" fontId="54" fillId="2" borderId="2" xfId="0" applyFont="1" applyFill="1" applyBorder="1" applyAlignment="1">
      <alignment horizontal="left" vertical="center"/>
    </xf>
    <xf numFmtId="0" fontId="54" fillId="2" borderId="0" xfId="0" applyFont="1" applyFill="1" applyAlignment="1">
      <alignment horizontal="left" vertical="center"/>
    </xf>
    <xf numFmtId="0" fontId="54" fillId="2" borderId="64" xfId="0" applyFont="1" applyFill="1" applyBorder="1" applyAlignment="1">
      <alignment horizontal="left" vertical="center"/>
    </xf>
    <xf numFmtId="0" fontId="54" fillId="2" borderId="55" xfId="0" applyFont="1" applyFill="1" applyBorder="1" applyAlignment="1">
      <alignment horizontal="left" vertical="center"/>
    </xf>
    <xf numFmtId="0" fontId="25" fillId="2" borderId="55" xfId="0" applyFont="1" applyFill="1" applyBorder="1" applyAlignment="1" applyProtection="1">
      <alignment horizontal="left" vertical="center" wrapText="1"/>
    </xf>
    <xf numFmtId="0" fontId="54" fillId="2" borderId="26" xfId="0" applyFont="1" applyFill="1" applyBorder="1" applyAlignment="1">
      <alignment horizontal="left" vertical="justify"/>
    </xf>
    <xf numFmtId="0" fontId="54" fillId="2" borderId="3" xfId="0" applyFont="1" applyFill="1" applyBorder="1" applyAlignment="1">
      <alignment horizontal="left" vertical="justify"/>
    </xf>
    <xf numFmtId="0" fontId="54" fillId="2" borderId="2" xfId="0" applyFont="1" applyFill="1" applyBorder="1" applyAlignment="1">
      <alignment horizontal="left" vertical="justify"/>
    </xf>
    <xf numFmtId="0" fontId="54" fillId="2" borderId="0" xfId="0" applyFont="1" applyFill="1" applyBorder="1" applyAlignment="1">
      <alignment horizontal="left" vertical="justify"/>
    </xf>
    <xf numFmtId="0" fontId="94" fillId="2" borderId="55" xfId="0" applyFont="1" applyFill="1" applyBorder="1" applyAlignment="1" applyProtection="1">
      <alignment horizontal="left" vertical="center" wrapText="1"/>
    </xf>
    <xf numFmtId="0" fontId="94" fillId="2" borderId="61" xfId="0" applyFont="1" applyFill="1" applyBorder="1" applyAlignment="1" applyProtection="1">
      <alignment horizontal="left" vertical="center" wrapText="1"/>
    </xf>
    <xf numFmtId="0" fontId="31" fillId="2" borderId="22" xfId="0" applyFont="1" applyFill="1" applyBorder="1" applyAlignment="1" applyProtection="1">
      <alignment horizontal="center" vertical="center" wrapText="1"/>
      <protection locked="0"/>
    </xf>
    <xf numFmtId="0" fontId="31" fillId="2" borderId="32" xfId="0" applyFont="1" applyFill="1" applyBorder="1" applyAlignment="1" applyProtection="1">
      <alignment horizontal="center" vertical="center" wrapText="1"/>
      <protection locked="0"/>
    </xf>
    <xf numFmtId="0" fontId="31" fillId="2" borderId="24" xfId="0" applyFont="1" applyFill="1" applyBorder="1" applyAlignment="1" applyProtection="1">
      <alignment horizontal="center" vertical="center" wrapText="1"/>
      <protection locked="0"/>
    </xf>
    <xf numFmtId="0" fontId="31" fillId="2" borderId="34"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41" fontId="115" fillId="2" borderId="26" xfId="0" applyNumberFormat="1" applyFont="1" applyFill="1" applyBorder="1" applyAlignment="1">
      <alignment horizontal="center"/>
    </xf>
    <xf numFmtId="41" fontId="115" fillId="2" borderId="56" xfId="0" applyNumberFormat="1" applyFont="1" applyFill="1" applyBorder="1" applyAlignment="1">
      <alignment horizontal="center"/>
    </xf>
    <xf numFmtId="0" fontId="115" fillId="6" borderId="58" xfId="0" applyNumberFormat="1" applyFont="1" applyFill="1" applyBorder="1" applyAlignment="1">
      <alignment horizontal="center"/>
    </xf>
    <xf numFmtId="0" fontId="115" fillId="6" borderId="60" xfId="0" applyNumberFormat="1" applyFont="1" applyFill="1" applyBorder="1" applyAlignment="1">
      <alignment horizontal="center"/>
    </xf>
    <xf numFmtId="0" fontId="18" fillId="2" borderId="26"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7" fillId="2" borderId="0" xfId="0" applyFont="1" applyFill="1" applyBorder="1" applyAlignment="1">
      <alignment horizontal="left" vertical="top" wrapText="1"/>
    </xf>
    <xf numFmtId="0" fontId="60" fillId="2" borderId="0" xfId="0" applyFont="1" applyFill="1" applyAlignment="1">
      <alignment horizontal="center" wrapText="1"/>
    </xf>
    <xf numFmtId="0" fontId="55" fillId="2" borderId="0" xfId="0" applyFont="1" applyFill="1" applyAlignment="1">
      <alignment horizontal="left" vertical="top" wrapText="1"/>
    </xf>
  </cellXfs>
  <cellStyles count="92">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ulation 2" xfId="39"/>
    <cellStyle name="Check Cell 2" xfId="40"/>
    <cellStyle name="Comma" xfId="1" builtinId="3"/>
    <cellStyle name="Comma 2" xfId="42"/>
    <cellStyle name="Comma 2 2" xfId="43"/>
    <cellStyle name="Comma 3" xfId="44"/>
    <cellStyle name="Comma 3 2" xfId="45"/>
    <cellStyle name="Comma 4" xfId="46"/>
    <cellStyle name="Comma 5" xfId="47"/>
    <cellStyle name="Comma 6" xfId="48"/>
    <cellStyle name="Comma 7" xfId="49"/>
    <cellStyle name="Comma 8" xfId="41"/>
    <cellStyle name="Comma_Changes" xfId="2"/>
    <cellStyle name="Comma0" xfId="3"/>
    <cellStyle name="Comma0 2" xfId="50"/>
    <cellStyle name="Comma0 3" xfId="51"/>
    <cellStyle name="Currency" xfId="4" builtinId="4"/>
    <cellStyle name="Currency 2" xfId="53"/>
    <cellStyle name="Currency 2 2" xfId="54"/>
    <cellStyle name="Currency 3" xfId="55"/>
    <cellStyle name="Currency 4" xfId="56"/>
    <cellStyle name="Currency 5" xfId="52"/>
    <cellStyle name="Currency0" xfId="5"/>
    <cellStyle name="Currency0 2" xfId="57"/>
    <cellStyle name="Currency0 3" xfId="58"/>
    <cellStyle name="Date" xfId="6"/>
    <cellStyle name="Date 2" xfId="59"/>
    <cellStyle name="Date 3" xfId="60"/>
    <cellStyle name="Explanatory Text 2" xfId="61"/>
    <cellStyle name="Fixed" xfId="7"/>
    <cellStyle name="Fixed 2" xfId="62"/>
    <cellStyle name="Fixed 3" xfId="63"/>
    <cellStyle name="Good 2" xfId="64"/>
    <cellStyle name="Heading 1" xfId="8" builtinId="16" customBuiltin="1"/>
    <cellStyle name="Heading 2" xfId="9" builtinId="17" customBuiltin="1"/>
    <cellStyle name="Heading 3 2" xfId="65"/>
    <cellStyle name="Heading 4 2" xfId="66"/>
    <cellStyle name="Hyperlink" xfId="10" builtinId="8"/>
    <cellStyle name="Hyperlink 2" xfId="67"/>
    <cellStyle name="Input 2" xfId="68"/>
    <cellStyle name="Linked Cell 2" xfId="69"/>
    <cellStyle name="Neutral 2" xfId="70"/>
    <cellStyle name="Normal" xfId="0" builtinId="0"/>
    <cellStyle name="Normal 2" xfId="71"/>
    <cellStyle name="Normal 2 2" xfId="72"/>
    <cellStyle name="Normal 3" xfId="73"/>
    <cellStyle name="Normal 3 2" xfId="74"/>
    <cellStyle name="Normal 4" xfId="75"/>
    <cellStyle name="Normal 4 2" xfId="76"/>
    <cellStyle name="Normal 5" xfId="13"/>
    <cellStyle name="Normal 7" xfId="77"/>
    <cellStyle name="Note 2" xfId="78"/>
    <cellStyle name="Note 3" xfId="79"/>
    <cellStyle name="Output 2" xfId="80"/>
    <cellStyle name="Percent" xfId="11" builtinId="5"/>
    <cellStyle name="Percent 2" xfId="81"/>
    <cellStyle name="Percent 3" xfId="82"/>
    <cellStyle name="Percent 4" xfId="83"/>
    <cellStyle name="Percent 4 2" xfId="84"/>
    <cellStyle name="Percent 5" xfId="85"/>
    <cellStyle name="Percent 6" xfId="86"/>
    <cellStyle name="PSChar" xfId="87"/>
    <cellStyle name="Title 2" xfId="88"/>
    <cellStyle name="Total" xfId="12" builtinId="25" customBuiltin="1"/>
    <cellStyle name="Total 2" xfId="89"/>
    <cellStyle name="Total 3" xfId="90"/>
    <cellStyle name="Warning Text 2" xfId="91"/>
  </cellStyles>
  <dxfs count="11">
    <dxf>
      <fill>
        <patternFill patternType="solid">
          <bgColor indexed="9"/>
        </patternFill>
      </fill>
    </dxf>
    <dxf>
      <fill>
        <patternFill patternType="solid">
          <bgColor indexed="9"/>
        </patternFill>
      </fill>
    </dxf>
    <dxf>
      <font>
        <strike val="0"/>
        <condense val="0"/>
        <extend val="0"/>
        <color indexed="9"/>
      </font>
    </dxf>
    <dxf>
      <font>
        <strike val="0"/>
        <condense val="0"/>
        <extend val="0"/>
        <color indexed="9"/>
      </font>
    </dxf>
    <dxf>
      <font>
        <strike val="0"/>
        <condense val="0"/>
        <extend val="0"/>
        <color indexed="9"/>
      </font>
    </dxf>
    <dxf>
      <fill>
        <patternFill patternType="solid">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99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E5 Reconciliation'!A1"/><Relationship Id="rId13" Type="http://schemas.openxmlformats.org/officeDocument/2006/relationships/hyperlink" Target="#'I9 Direct Allocation'!A1"/><Relationship Id="rId18" Type="http://schemas.openxmlformats.org/officeDocument/2006/relationships/hyperlink" Target="#'O3.2 Substat Tran Unit Cost '!A1"/><Relationship Id="rId26" Type="http://schemas.openxmlformats.org/officeDocument/2006/relationships/hyperlink" Target="#'O2.1 Line Tran PLCC Adj'!A1"/><Relationship Id="rId3" Type="http://schemas.openxmlformats.org/officeDocument/2006/relationships/hyperlink" Target="#'E1 Categorization'!A1"/><Relationship Id="rId21" Type="http://schemas.openxmlformats.org/officeDocument/2006/relationships/hyperlink" Target="#'O3.4 Secondary Cost Pool'!A1"/><Relationship Id="rId7" Type="http://schemas.openxmlformats.org/officeDocument/2006/relationships/hyperlink" Target="#'E4 TB Allocation Details'!A1"/><Relationship Id="rId12" Type="http://schemas.openxmlformats.org/officeDocument/2006/relationships/hyperlink" Target="#'I6.2 Customer Data'!A1"/><Relationship Id="rId17" Type="http://schemas.openxmlformats.org/officeDocument/2006/relationships/hyperlink" Target="#'O3.1 Line Tran Unit Cost'!A1"/><Relationship Id="rId25" Type="http://schemas.openxmlformats.org/officeDocument/2006/relationships/hyperlink" Target="#'O3.5 USL Metering Credit'!A1"/><Relationship Id="rId2" Type="http://schemas.openxmlformats.org/officeDocument/2006/relationships/hyperlink" Target="#'I2 LDC class'!A1"/><Relationship Id="rId16" Type="http://schemas.openxmlformats.org/officeDocument/2006/relationships/hyperlink" Target="#'O2 Fixed Charge|Floor|Ceiling'!A1"/><Relationship Id="rId20" Type="http://schemas.openxmlformats.org/officeDocument/2006/relationships/hyperlink" Target="#'O4 Summary by Class &amp; Accounts'!A1"/><Relationship Id="rId29" Type="http://schemas.openxmlformats.org/officeDocument/2006/relationships/hyperlink" Target="#'I6.1 Revenue'!A1"/><Relationship Id="rId1" Type="http://schemas.openxmlformats.org/officeDocument/2006/relationships/hyperlink" Target="#'E3 PLCC'!A1"/><Relationship Id="rId6" Type="http://schemas.openxmlformats.org/officeDocument/2006/relationships/hyperlink" Target="#'E2 Allocators'!A1"/><Relationship Id="rId11" Type="http://schemas.openxmlformats.org/officeDocument/2006/relationships/hyperlink" Target="#'I8 Demand Data'!A1"/><Relationship Id="rId24" Type="http://schemas.openxmlformats.org/officeDocument/2006/relationships/hyperlink" Target="#'O5 Details by Class &amp; Accounts'!A1"/><Relationship Id="rId32" Type="http://schemas.openxmlformats.org/officeDocument/2006/relationships/image" Target="../media/image2.png"/><Relationship Id="rId5" Type="http://schemas.openxmlformats.org/officeDocument/2006/relationships/hyperlink" Target="#'I3 TB Data'!A1"/><Relationship Id="rId15" Type="http://schemas.openxmlformats.org/officeDocument/2006/relationships/hyperlink" Target="#'O1 Revenue to cost|RR'!A1"/><Relationship Id="rId23" Type="http://schemas.openxmlformats.org/officeDocument/2006/relationships/hyperlink" Target="#'06 Costs by functions'!A1"/><Relationship Id="rId28" Type="http://schemas.openxmlformats.org/officeDocument/2006/relationships/hyperlink" Target="#'O2.3 Secondary Cost PLCC Adj'!A1"/><Relationship Id="rId10" Type="http://schemas.openxmlformats.org/officeDocument/2006/relationships/hyperlink" Target="#'I7.1 Meter Capital'!A1"/><Relationship Id="rId19" Type="http://schemas.openxmlformats.org/officeDocument/2006/relationships/hyperlink" Target="#'O3.3 Primary Cost Pool'!A1"/><Relationship Id="rId31" Type="http://schemas.openxmlformats.org/officeDocument/2006/relationships/image" Target="../media/image1.jpeg"/><Relationship Id="rId4" Type="http://schemas.openxmlformats.org/officeDocument/2006/relationships/hyperlink" Target="#'I4 BO ASSETS'!A1"/><Relationship Id="rId9" Type="http://schemas.openxmlformats.org/officeDocument/2006/relationships/hyperlink" Target="#'I5.1 Misc Data'!A1"/><Relationship Id="rId14" Type="http://schemas.openxmlformats.org/officeDocument/2006/relationships/hyperlink" Target="#'I7.2 Meter Reading'!A1"/><Relationship Id="rId22" Type="http://schemas.openxmlformats.org/officeDocument/2006/relationships/hyperlink" Target="#'O7 Others'!A1"/><Relationship Id="rId27" Type="http://schemas.openxmlformats.org/officeDocument/2006/relationships/hyperlink" Target="#'O2.2 Primary Cost PLCC Adj'!A1"/><Relationship Id="rId30" Type="http://schemas.openxmlformats.org/officeDocument/2006/relationships/hyperlink" Target="#'I5.2 Weighting Factors'!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0</xdr:row>
      <xdr:rowOff>47625</xdr:rowOff>
    </xdr:from>
    <xdr:to>
      <xdr:col>2</xdr:col>
      <xdr:colOff>180145</xdr:colOff>
      <xdr:row>0</xdr:row>
      <xdr:rowOff>1971674</xdr:rowOff>
    </xdr:to>
    <xdr:grpSp>
      <xdr:nvGrpSpPr>
        <xdr:cNvPr id="2" name="Group 1"/>
        <xdr:cNvGrpSpPr/>
      </xdr:nvGrpSpPr>
      <xdr:grpSpPr>
        <a:xfrm>
          <a:off x="66675" y="47625"/>
          <a:ext cx="8857420" cy="1924049"/>
          <a:chOff x="9524" y="19051"/>
          <a:chExt cx="8537711" cy="1924049"/>
        </a:xfrm>
      </xdr:grpSpPr>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4"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5" name="Rectangle 4"/>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76</xdr:row>
      <xdr:rowOff>0</xdr:rowOff>
    </xdr:from>
    <xdr:to>
      <xdr:col>3</xdr:col>
      <xdr:colOff>0</xdr:colOff>
      <xdr:row>76</xdr:row>
      <xdr:rowOff>0</xdr:rowOff>
    </xdr:to>
    <xdr:sp macro="" textlink="">
      <xdr:nvSpPr>
        <xdr:cNvPr id="5127" name="Rectangle 7"/>
        <xdr:cNvSpPr>
          <a:spLocks noChangeArrowheads="1"/>
        </xdr:cNvSpPr>
      </xdr:nvSpPr>
      <xdr:spPr bwMode="auto">
        <a:xfrm>
          <a:off x="4267200" y="15144750"/>
          <a:ext cx="0" cy="0"/>
        </a:xfrm>
        <a:prstGeom prst="rect">
          <a:avLst/>
        </a:prstGeom>
        <a:solidFill>
          <a:srgbClr val="FFCC99"/>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OEB Defaults</a:t>
          </a:r>
        </a:p>
      </xdr:txBody>
    </xdr:sp>
    <xdr:clientData/>
  </xdr:twoCellAnchor>
  <xdr:twoCellAnchor>
    <xdr:from>
      <xdr:col>3</xdr:col>
      <xdr:colOff>0</xdr:colOff>
      <xdr:row>76</xdr:row>
      <xdr:rowOff>0</xdr:rowOff>
    </xdr:from>
    <xdr:to>
      <xdr:col>3</xdr:col>
      <xdr:colOff>0</xdr:colOff>
      <xdr:row>76</xdr:row>
      <xdr:rowOff>0</xdr:rowOff>
    </xdr:to>
    <xdr:sp macro="" textlink="">
      <xdr:nvSpPr>
        <xdr:cNvPr id="5129" name="Rectangle 9"/>
        <xdr:cNvSpPr>
          <a:spLocks noChangeArrowheads="1"/>
        </xdr:cNvSpPr>
      </xdr:nvSpPr>
      <xdr:spPr bwMode="auto">
        <a:xfrm>
          <a:off x="4267200" y="15144750"/>
          <a:ext cx="0" cy="0"/>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3</xdr:col>
      <xdr:colOff>0</xdr:colOff>
      <xdr:row>76</xdr:row>
      <xdr:rowOff>0</xdr:rowOff>
    </xdr:from>
    <xdr:to>
      <xdr:col>3</xdr:col>
      <xdr:colOff>0</xdr:colOff>
      <xdr:row>76</xdr:row>
      <xdr:rowOff>0</xdr:rowOff>
    </xdr:to>
    <xdr:cxnSp macro="">
      <xdr:nvCxnSpPr>
        <xdr:cNvPr id="5315" name="AutoShape 27"/>
        <xdr:cNvCxnSpPr>
          <a:cxnSpLocks noChangeShapeType="1"/>
        </xdr:cNvCxnSpPr>
      </xdr:nvCxnSpPr>
      <xdr:spPr bwMode="auto">
        <a:xfrm rot="5400000">
          <a:off x="4267200" y="14916150"/>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6" name="AutoShape 30"/>
        <xdr:cNvCxnSpPr>
          <a:cxnSpLocks noChangeShapeType="1"/>
        </xdr:cNvCxnSpPr>
      </xdr:nvCxnSpPr>
      <xdr:spPr bwMode="auto">
        <a:xfrm rot="16200000" flipH="1">
          <a:off x="4267200" y="14916150"/>
          <a:ext cx="0" cy="0"/>
        </a:xfrm>
        <a:prstGeom prst="bentConnector3">
          <a:avLst>
            <a:gd name="adj1" fmla="val 49426"/>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790575</xdr:colOff>
      <xdr:row>71</xdr:row>
      <xdr:rowOff>0</xdr:rowOff>
    </xdr:from>
    <xdr:to>
      <xdr:col>2</xdr:col>
      <xdr:colOff>790575</xdr:colOff>
      <xdr:row>71</xdr:row>
      <xdr:rowOff>0</xdr:rowOff>
    </xdr:to>
    <xdr:cxnSp macro="">
      <xdr:nvCxnSpPr>
        <xdr:cNvPr id="5317" name="AutoShape 31"/>
        <xdr:cNvCxnSpPr>
          <a:cxnSpLocks noChangeShapeType="1"/>
        </xdr:cNvCxnSpPr>
      </xdr:nvCxnSpPr>
      <xdr:spPr bwMode="auto">
        <a:xfrm rot="5400000">
          <a:off x="3048000" y="14201775"/>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8" name="AutoShape 47"/>
        <xdr:cNvCxnSpPr>
          <a:cxnSpLocks noChangeShapeType="1"/>
        </xdr:cNvCxnSpPr>
      </xdr:nvCxnSpPr>
      <xdr:spPr bwMode="auto">
        <a:xfrm rot="5400000">
          <a:off x="4267200" y="14916150"/>
          <a:ext cx="0" cy="0"/>
        </a:xfrm>
        <a:prstGeom prst="bentConnector3">
          <a:avLst>
            <a:gd name="adj1" fmla="val 50000"/>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sp macro="" textlink="">
      <xdr:nvSpPr>
        <xdr:cNvPr id="5182" name="Rectangle 62">
          <a:hlinkClick xmlns:r="http://schemas.openxmlformats.org/officeDocument/2006/relationships" r:id="rId1"/>
        </xdr:cNvPr>
        <xdr:cNvSpPr>
          <a:spLocks noChangeArrowheads="1"/>
        </xdr:cNvSpPr>
      </xdr:nvSpPr>
      <xdr:spPr bwMode="auto">
        <a:xfrm>
          <a:off x="4267200" y="15144750"/>
          <a:ext cx="0" cy="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466725</xdr:colOff>
      <xdr:row>120</xdr:row>
      <xdr:rowOff>0</xdr:rowOff>
    </xdr:from>
    <xdr:to>
      <xdr:col>3</xdr:col>
      <xdr:colOff>285750</xdr:colOff>
      <xdr:row>125</xdr:row>
      <xdr:rowOff>66675</xdr:rowOff>
    </xdr:to>
    <xdr:sp macro="" textlink="">
      <xdr:nvSpPr>
        <xdr:cNvPr id="2" name="AutoShape 198"/>
        <xdr:cNvSpPr>
          <a:spLocks noChangeArrowheads="1"/>
        </xdr:cNvSpPr>
      </xdr:nvSpPr>
      <xdr:spPr bwMode="auto">
        <a:xfrm>
          <a:off x="466725" y="21431250"/>
          <a:ext cx="4086225" cy="781050"/>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twoCellAnchor>
    <xdr:from>
      <xdr:col>0</xdr:col>
      <xdr:colOff>647700</xdr:colOff>
      <xdr:row>129</xdr:row>
      <xdr:rowOff>76200</xdr:rowOff>
    </xdr:from>
    <xdr:to>
      <xdr:col>3</xdr:col>
      <xdr:colOff>333375</xdr:colOff>
      <xdr:row>135</xdr:row>
      <xdr:rowOff>47625</xdr:rowOff>
    </xdr:to>
    <xdr:sp macro="" textlink="">
      <xdr:nvSpPr>
        <xdr:cNvPr id="5319" name="AutoShape 199"/>
        <xdr:cNvSpPr>
          <a:spLocks noChangeArrowheads="1"/>
        </xdr:cNvSpPr>
      </xdr:nvSpPr>
      <xdr:spPr bwMode="auto">
        <a:xfrm>
          <a:off x="647700" y="22793325"/>
          <a:ext cx="3952875" cy="828675"/>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oneCellAnchor>
    <xdr:from>
      <xdr:col>0</xdr:col>
      <xdr:colOff>361950</xdr:colOff>
      <xdr:row>72</xdr:row>
      <xdr:rowOff>28575</xdr:rowOff>
    </xdr:from>
    <xdr:ext cx="1422121" cy="302390"/>
    <xdr:sp macro="" textlink="">
      <xdr:nvSpPr>
        <xdr:cNvPr id="3" name="Text Box 200"/>
        <xdr:cNvSpPr txBox="1">
          <a:spLocks noChangeArrowheads="1"/>
        </xdr:cNvSpPr>
      </xdr:nvSpPr>
      <xdr:spPr bwMode="auto">
        <a:xfrm>
          <a:off x="361950" y="14373225"/>
          <a:ext cx="1422121"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1. GENERAL</a:t>
          </a:r>
        </a:p>
      </xdr:txBody>
    </xdr:sp>
    <xdr:clientData/>
  </xdr:oneCellAnchor>
  <xdr:oneCellAnchor>
    <xdr:from>
      <xdr:col>0</xdr:col>
      <xdr:colOff>409575</xdr:colOff>
      <xdr:row>79</xdr:row>
      <xdr:rowOff>114300</xdr:rowOff>
    </xdr:from>
    <xdr:ext cx="3166829" cy="302390"/>
    <xdr:sp macro="" textlink="">
      <xdr:nvSpPr>
        <xdr:cNvPr id="4" name="Text Box 201"/>
        <xdr:cNvSpPr txBox="1">
          <a:spLocks noChangeArrowheads="1"/>
        </xdr:cNvSpPr>
      </xdr:nvSpPr>
      <xdr:spPr bwMode="auto">
        <a:xfrm>
          <a:off x="409575" y="15459075"/>
          <a:ext cx="316682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2. LDC INPUT - Rate Classes</a:t>
          </a:r>
        </a:p>
      </xdr:txBody>
    </xdr:sp>
    <xdr:clientData/>
  </xdr:oneCellAnchor>
  <xdr:oneCellAnchor>
    <xdr:from>
      <xdr:col>0</xdr:col>
      <xdr:colOff>409575</xdr:colOff>
      <xdr:row>88</xdr:row>
      <xdr:rowOff>28575</xdr:rowOff>
    </xdr:from>
    <xdr:ext cx="3294620" cy="302390"/>
    <xdr:sp macro="" textlink="">
      <xdr:nvSpPr>
        <xdr:cNvPr id="5" name="Text Box 202"/>
        <xdr:cNvSpPr txBox="1">
          <a:spLocks noChangeArrowheads="1"/>
        </xdr:cNvSpPr>
      </xdr:nvSpPr>
      <xdr:spPr bwMode="auto">
        <a:xfrm>
          <a:off x="409575" y="16659225"/>
          <a:ext cx="3294620"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3. LDC INPUT - Financial Data</a:t>
          </a:r>
        </a:p>
      </xdr:txBody>
    </xdr:sp>
    <xdr:clientData/>
  </xdr:oneCellAnchor>
  <xdr:twoCellAnchor>
    <xdr:from>
      <xdr:col>0</xdr:col>
      <xdr:colOff>600075</xdr:colOff>
      <xdr:row>75</xdr:row>
      <xdr:rowOff>0</xdr:rowOff>
    </xdr:from>
    <xdr:to>
      <xdr:col>2</xdr:col>
      <xdr:colOff>47625</xdr:colOff>
      <xdr:row>79</xdr:row>
      <xdr:rowOff>9525</xdr:rowOff>
    </xdr:to>
    <xdr:sp macro="" textlink="">
      <xdr:nvSpPr>
        <xdr:cNvPr id="6" name="Rectangle 203"/>
        <xdr:cNvSpPr>
          <a:spLocks noChangeArrowheads="1"/>
        </xdr:cNvSpPr>
      </xdr:nvSpPr>
      <xdr:spPr bwMode="auto">
        <a:xfrm>
          <a:off x="600075" y="15001875"/>
          <a:ext cx="1704975" cy="581025"/>
        </a:xfrm>
        <a:prstGeom prst="rect">
          <a:avLst/>
        </a:prstGeom>
        <a:solidFill>
          <a:srgbClr val="FFFF99"/>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I1</a:t>
          </a:r>
        </a:p>
        <a:p>
          <a:pPr algn="l" rtl="0">
            <a:defRPr sz="1000"/>
          </a:pPr>
          <a:r>
            <a:rPr lang="en-CA" sz="1000" b="1" i="0" u="none" strike="noStrike" baseline="0">
              <a:solidFill>
                <a:srgbClr val="000000"/>
              </a:solidFill>
              <a:latin typeface="Arial"/>
              <a:cs typeface="Arial"/>
            </a:rPr>
            <a:t>General</a:t>
          </a:r>
        </a:p>
      </xdr:txBody>
    </xdr:sp>
    <xdr:clientData/>
  </xdr:twoCellAnchor>
  <xdr:twoCellAnchor>
    <xdr:from>
      <xdr:col>0</xdr:col>
      <xdr:colOff>609600</xdr:colOff>
      <xdr:row>82</xdr:row>
      <xdr:rowOff>114300</xdr:rowOff>
    </xdr:from>
    <xdr:to>
      <xdr:col>2</xdr:col>
      <xdr:colOff>57150</xdr:colOff>
      <xdr:row>86</xdr:row>
      <xdr:rowOff>123825</xdr:rowOff>
    </xdr:to>
    <xdr:sp macro="" textlink="">
      <xdr:nvSpPr>
        <xdr:cNvPr id="5324" name="Rectangle 204">
          <a:hlinkClick xmlns:r="http://schemas.openxmlformats.org/officeDocument/2006/relationships" r:id="rId2"/>
        </xdr:cNvPr>
        <xdr:cNvSpPr>
          <a:spLocks noChangeArrowheads="1"/>
        </xdr:cNvSpPr>
      </xdr:nvSpPr>
      <xdr:spPr bwMode="auto">
        <a:xfrm>
          <a:off x="609600" y="16116300"/>
          <a:ext cx="1704975" cy="581025"/>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I2</a:t>
          </a:r>
        </a:p>
        <a:p>
          <a:pPr algn="l" rtl="0">
            <a:defRPr sz="1000"/>
          </a:pPr>
          <a:r>
            <a:rPr lang="en-CA" sz="1000" b="1" i="0" u="none" strike="noStrike" baseline="0">
              <a:solidFill>
                <a:srgbClr val="000000"/>
              </a:solidFill>
              <a:latin typeface="Arial"/>
              <a:cs typeface="Arial"/>
            </a:rPr>
            <a:t>Rate Classes</a:t>
          </a:r>
        </a:p>
        <a:p>
          <a:pPr algn="l" rtl="0">
            <a:defRPr sz="1000"/>
          </a:pPr>
          <a:r>
            <a:rPr lang="en-CA" sz="1000" b="1" i="0" u="none" strike="noStrike" baseline="0">
              <a:solidFill>
                <a:srgbClr val="000000"/>
              </a:solidFill>
              <a:latin typeface="Arial"/>
              <a:cs typeface="Arial"/>
            </a:rPr>
            <a:t>Declaration</a:t>
          </a:r>
        </a:p>
      </xdr:txBody>
    </xdr:sp>
    <xdr:clientData/>
  </xdr:twoCellAnchor>
  <xdr:twoCellAnchor>
    <xdr:from>
      <xdr:col>0</xdr:col>
      <xdr:colOff>552450</xdr:colOff>
      <xdr:row>111</xdr:row>
      <xdr:rowOff>114300</xdr:rowOff>
    </xdr:from>
    <xdr:to>
      <xdr:col>2</xdr:col>
      <xdr:colOff>323850</xdr:colOff>
      <xdr:row>115</xdr:row>
      <xdr:rowOff>114300</xdr:rowOff>
    </xdr:to>
    <xdr:sp macro="" textlink="">
      <xdr:nvSpPr>
        <xdr:cNvPr id="5326" name="Rectangle 206">
          <a:hlinkClick xmlns:r="http://schemas.openxmlformats.org/officeDocument/2006/relationships" r:id="rId3"/>
        </xdr:cNvPr>
        <xdr:cNvSpPr>
          <a:spLocks noChangeArrowheads="1"/>
        </xdr:cNvSpPr>
      </xdr:nvSpPr>
      <xdr:spPr bwMode="auto">
        <a:xfrm>
          <a:off x="552450" y="20259675"/>
          <a:ext cx="2028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E1</a:t>
          </a:r>
        </a:p>
        <a:p>
          <a:pPr algn="l" rtl="0">
            <a:defRPr sz="1000"/>
          </a:pPr>
          <a:r>
            <a:rPr lang="en-CA" sz="1000" b="1" i="0" u="none" strike="noStrike" baseline="0">
              <a:solidFill>
                <a:srgbClr val="000000"/>
              </a:solidFill>
              <a:latin typeface="Arial"/>
              <a:cs typeface="Arial"/>
            </a:rPr>
            <a:t>Categorization</a:t>
          </a:r>
        </a:p>
      </xdr:txBody>
    </xdr:sp>
    <xdr:clientData/>
  </xdr:twoCellAnchor>
  <xdr:twoCellAnchor>
    <xdr:from>
      <xdr:col>5</xdr:col>
      <xdr:colOff>466725</xdr:colOff>
      <xdr:row>88</xdr:row>
      <xdr:rowOff>76200</xdr:rowOff>
    </xdr:from>
    <xdr:to>
      <xdr:col>6</xdr:col>
      <xdr:colOff>428625</xdr:colOff>
      <xdr:row>92</xdr:row>
      <xdr:rowOff>47625</xdr:rowOff>
    </xdr:to>
    <xdr:sp macro="" textlink="">
      <xdr:nvSpPr>
        <xdr:cNvPr id="5327" name="Rectangle 207"/>
        <xdr:cNvSpPr>
          <a:spLocks noChangeArrowheads="1"/>
        </xdr:cNvSpPr>
      </xdr:nvSpPr>
      <xdr:spPr bwMode="auto">
        <a:xfrm>
          <a:off x="7277100" y="16935450"/>
          <a:ext cx="752475" cy="542925"/>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0</xdr:col>
      <xdr:colOff>533400</xdr:colOff>
      <xdr:row>90</xdr:row>
      <xdr:rowOff>19050</xdr:rowOff>
    </xdr:from>
    <xdr:to>
      <xdr:col>4</xdr:col>
      <xdr:colOff>266700</xdr:colOff>
      <xdr:row>95</xdr:row>
      <xdr:rowOff>133350</xdr:rowOff>
    </xdr:to>
    <xdr:grpSp>
      <xdr:nvGrpSpPr>
        <xdr:cNvPr id="5333" name="Group 208"/>
        <xdr:cNvGrpSpPr>
          <a:grpSpLocks/>
        </xdr:cNvGrpSpPr>
      </xdr:nvGrpSpPr>
      <xdr:grpSpPr bwMode="auto">
        <a:xfrm>
          <a:off x="533400" y="18011775"/>
          <a:ext cx="5267325" cy="828675"/>
          <a:chOff x="44" y="1315"/>
          <a:chExt cx="346" cy="87"/>
        </a:xfrm>
      </xdr:grpSpPr>
      <xdr:sp macro="" textlink="">
        <xdr:nvSpPr>
          <xdr:cNvPr id="5329" name="AutoShape 209"/>
          <xdr:cNvSpPr>
            <a:spLocks noChangeArrowheads="1"/>
          </xdr:cNvSpPr>
        </xdr:nvSpPr>
        <xdr:spPr bwMode="auto">
          <a:xfrm>
            <a:off x="44" y="1315"/>
            <a:ext cx="346"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30" name="Rectangle 210">
            <a:hlinkClick xmlns:r="http://schemas.openxmlformats.org/officeDocument/2006/relationships" r:id="rId4"/>
          </xdr:cNvPr>
          <xdr:cNvSpPr>
            <a:spLocks noChangeArrowheads="1"/>
          </xdr:cNvSpPr>
        </xdr:nvSpPr>
        <xdr:spPr bwMode="auto">
          <a:xfrm>
            <a:off x="236" y="1328"/>
            <a:ext cx="129" cy="61"/>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I4</a:t>
            </a:r>
          </a:p>
          <a:p>
            <a:pPr algn="l" rtl="0">
              <a:defRPr sz="1000"/>
            </a:pPr>
            <a:r>
              <a:rPr lang="en-CA" sz="1000" b="1" i="0" u="none" strike="noStrike" baseline="0">
                <a:solidFill>
                  <a:srgbClr val="000000"/>
                </a:solidFill>
                <a:latin typeface="Arial"/>
                <a:cs typeface="Arial"/>
              </a:rPr>
              <a:t>Break Out Assets</a:t>
            </a:r>
          </a:p>
        </xdr:txBody>
      </xdr:sp>
      <xdr:sp macro="" textlink="">
        <xdr:nvSpPr>
          <xdr:cNvPr id="5331" name="Rectangle 211">
            <a:hlinkClick xmlns:r="http://schemas.openxmlformats.org/officeDocument/2006/relationships" r:id="rId5"/>
          </xdr:cNvPr>
          <xdr:cNvSpPr>
            <a:spLocks noChangeArrowheads="1"/>
          </xdr:cNvSpPr>
        </xdr:nvSpPr>
        <xdr:spPr bwMode="auto">
          <a:xfrm>
            <a:off x="64" y="1329"/>
            <a:ext cx="129"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I3 </a:t>
            </a:r>
          </a:p>
          <a:p>
            <a:pPr algn="l" rtl="0">
              <a:defRPr sz="1000"/>
            </a:pPr>
            <a:r>
              <a:rPr lang="en-CA" sz="1000" b="1" i="0" u="none" strike="noStrike" baseline="0">
                <a:solidFill>
                  <a:srgbClr val="000000"/>
                </a:solidFill>
                <a:latin typeface="Arial"/>
                <a:cs typeface="Arial"/>
              </a:rPr>
              <a:t>Trial Balance Data</a:t>
            </a:r>
          </a:p>
          <a:p>
            <a:pPr algn="l" rtl="0">
              <a:defRPr sz="1000"/>
            </a:pPr>
            <a:endParaRPr lang="en-CA" sz="1000" b="1" i="0" u="none" strike="noStrike" baseline="0">
              <a:solidFill>
                <a:srgbClr val="000000"/>
              </a:solidFill>
              <a:latin typeface="Arial"/>
              <a:cs typeface="Arial"/>
            </a:endParaRPr>
          </a:p>
        </xdr:txBody>
      </xdr:sp>
      <xdr:cxnSp macro="">
        <xdr:nvCxnSpPr>
          <xdr:cNvPr id="5387" name="AutoShape 212"/>
          <xdr:cNvCxnSpPr>
            <a:cxnSpLocks noChangeShapeType="1"/>
            <a:stCxn id="5331" idx="3"/>
            <a:endCxn id="5330" idx="1"/>
          </xdr:cNvCxnSpPr>
        </xdr:nvCxnSpPr>
        <xdr:spPr bwMode="auto">
          <a:xfrm>
            <a:off x="194" y="1359"/>
            <a:ext cx="41"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grpSp>
    <xdr:clientData/>
  </xdr:twoCellAnchor>
  <xdr:oneCellAnchor>
    <xdr:from>
      <xdr:col>0</xdr:col>
      <xdr:colOff>409575</xdr:colOff>
      <xdr:row>96</xdr:row>
      <xdr:rowOff>114300</xdr:rowOff>
    </xdr:from>
    <xdr:ext cx="5628849" cy="302390"/>
    <xdr:sp macro="" textlink="">
      <xdr:nvSpPr>
        <xdr:cNvPr id="7" name="Text Box 213"/>
        <xdr:cNvSpPr txBox="1">
          <a:spLocks noChangeArrowheads="1"/>
        </xdr:cNvSpPr>
      </xdr:nvSpPr>
      <xdr:spPr bwMode="auto">
        <a:xfrm>
          <a:off x="409575" y="17887950"/>
          <a:ext cx="562884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4. LDC INPUT - Customer Data and Operating Stats</a:t>
          </a:r>
        </a:p>
      </xdr:txBody>
    </xdr:sp>
    <xdr:clientData/>
  </xdr:oneCellAnchor>
  <xdr:twoCellAnchor>
    <xdr:from>
      <xdr:col>0</xdr:col>
      <xdr:colOff>552450</xdr:colOff>
      <xdr:row>120</xdr:row>
      <xdr:rowOff>114300</xdr:rowOff>
    </xdr:from>
    <xdr:to>
      <xdr:col>1</xdr:col>
      <xdr:colOff>962025</xdr:colOff>
      <xdr:row>124</xdr:row>
      <xdr:rowOff>114300</xdr:rowOff>
    </xdr:to>
    <xdr:sp macro="" textlink="">
      <xdr:nvSpPr>
        <xdr:cNvPr id="5334" name="Rectangle 214">
          <a:hlinkClick xmlns:r="http://schemas.openxmlformats.org/officeDocument/2006/relationships" r:id="rId6"/>
        </xdr:cNvPr>
        <xdr:cNvSpPr>
          <a:spLocks noChangeArrowheads="1"/>
        </xdr:cNvSpPr>
      </xdr:nvSpPr>
      <xdr:spPr bwMode="auto">
        <a:xfrm>
          <a:off x="552450" y="21545550"/>
          <a:ext cx="1647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E2</a:t>
          </a:r>
        </a:p>
        <a:p>
          <a:pPr algn="l" rtl="0">
            <a:defRPr sz="1000"/>
          </a:pPr>
          <a:r>
            <a:rPr lang="en-CA" sz="1000" b="1" i="0" u="none" strike="noStrike" baseline="0">
              <a:solidFill>
                <a:srgbClr val="000000"/>
              </a:solidFill>
              <a:latin typeface="Arial"/>
              <a:cs typeface="Arial"/>
            </a:rPr>
            <a:t>Allocators</a:t>
          </a:r>
        </a:p>
      </xdr:txBody>
    </xdr:sp>
    <xdr:clientData/>
  </xdr:twoCellAnchor>
  <xdr:twoCellAnchor>
    <xdr:from>
      <xdr:col>0</xdr:col>
      <xdr:colOff>790575</xdr:colOff>
      <xdr:row>130</xdr:row>
      <xdr:rowOff>47625</xdr:rowOff>
    </xdr:from>
    <xdr:to>
      <xdr:col>2</xdr:col>
      <xdr:colOff>390525</xdr:colOff>
      <xdr:row>134</xdr:row>
      <xdr:rowOff>47625</xdr:rowOff>
    </xdr:to>
    <xdr:sp macro="" textlink="">
      <xdr:nvSpPr>
        <xdr:cNvPr id="5335" name="Rectangle 215">
          <a:hlinkClick xmlns:r="http://schemas.openxmlformats.org/officeDocument/2006/relationships" r:id="rId7"/>
        </xdr:cNvPr>
        <xdr:cNvSpPr>
          <a:spLocks noChangeArrowheads="1"/>
        </xdr:cNvSpPr>
      </xdr:nvSpPr>
      <xdr:spPr bwMode="auto">
        <a:xfrm>
          <a:off x="790575" y="22907625"/>
          <a:ext cx="185737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E4</a:t>
          </a:r>
        </a:p>
        <a:p>
          <a:pPr algn="l" rtl="0">
            <a:defRPr sz="1000"/>
          </a:pPr>
          <a:r>
            <a:rPr lang="en-CA" sz="1000" b="1" i="0" u="none" strike="noStrike" baseline="0">
              <a:solidFill>
                <a:srgbClr val="000000"/>
              </a:solidFill>
              <a:latin typeface="Arial"/>
              <a:cs typeface="Arial"/>
            </a:rPr>
            <a:t>Trial Balance</a:t>
          </a:r>
        </a:p>
        <a:p>
          <a:pPr algn="l" rtl="0">
            <a:defRPr sz="1000"/>
          </a:pPr>
          <a:r>
            <a:rPr lang="en-CA" sz="1000" b="1" i="0" u="none" strike="noStrike" baseline="0">
              <a:solidFill>
                <a:srgbClr val="000000"/>
              </a:solidFill>
              <a:latin typeface="Arial"/>
              <a:cs typeface="Arial"/>
            </a:rPr>
            <a:t>Allocation Details</a:t>
          </a:r>
        </a:p>
      </xdr:txBody>
    </xdr:sp>
    <xdr:clientData/>
  </xdr:twoCellAnchor>
  <xdr:twoCellAnchor>
    <xdr:from>
      <xdr:col>2</xdr:col>
      <xdr:colOff>666750</xdr:colOff>
      <xdr:row>130</xdr:row>
      <xdr:rowOff>47625</xdr:rowOff>
    </xdr:from>
    <xdr:to>
      <xdr:col>3</xdr:col>
      <xdr:colOff>180975</xdr:colOff>
      <xdr:row>134</xdr:row>
      <xdr:rowOff>47625</xdr:rowOff>
    </xdr:to>
    <xdr:sp macro="" textlink="">
      <xdr:nvSpPr>
        <xdr:cNvPr id="5336" name="Rectangle 216">
          <a:hlinkClick xmlns:r="http://schemas.openxmlformats.org/officeDocument/2006/relationships" r:id="rId8"/>
        </xdr:cNvPr>
        <xdr:cNvSpPr>
          <a:spLocks noChangeArrowheads="1"/>
        </xdr:cNvSpPr>
      </xdr:nvSpPr>
      <xdr:spPr bwMode="auto">
        <a:xfrm>
          <a:off x="2924175" y="22907625"/>
          <a:ext cx="15240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E5</a:t>
          </a:r>
        </a:p>
        <a:p>
          <a:pPr algn="l" rtl="0">
            <a:defRPr sz="1000"/>
          </a:pPr>
          <a:r>
            <a:rPr lang="en-CA" sz="1000" b="1" i="0" u="none" strike="noStrike" baseline="0">
              <a:solidFill>
                <a:srgbClr val="000000"/>
              </a:solidFill>
              <a:latin typeface="Arial"/>
              <a:cs typeface="Arial"/>
            </a:rPr>
            <a:t>Reconciliation</a:t>
          </a:r>
        </a:p>
      </xdr:txBody>
    </xdr:sp>
    <xdr:clientData/>
  </xdr:twoCellAnchor>
  <xdr:oneCellAnchor>
    <xdr:from>
      <xdr:col>0</xdr:col>
      <xdr:colOff>400050</xdr:colOff>
      <xdr:row>137</xdr:row>
      <xdr:rowOff>28575</xdr:rowOff>
    </xdr:from>
    <xdr:ext cx="5295937" cy="302390"/>
    <xdr:sp macro="" textlink="">
      <xdr:nvSpPr>
        <xdr:cNvPr id="5337" name="Text Box 217"/>
        <xdr:cNvSpPr txBox="1">
          <a:spLocks noChangeArrowheads="1"/>
        </xdr:cNvSpPr>
      </xdr:nvSpPr>
      <xdr:spPr bwMode="auto">
        <a:xfrm>
          <a:off x="400050" y="23660100"/>
          <a:ext cx="529593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8. MODEL OUTPUT- Summaries by Rate Class   </a:t>
          </a:r>
        </a:p>
      </xdr:txBody>
    </xdr:sp>
    <xdr:clientData/>
  </xdr:oneCellAnchor>
  <xdr:twoCellAnchor>
    <xdr:from>
      <xdr:col>3</xdr:col>
      <xdr:colOff>285750</xdr:colOff>
      <xdr:row>106</xdr:row>
      <xdr:rowOff>104775</xdr:rowOff>
    </xdr:from>
    <xdr:to>
      <xdr:col>5</xdr:col>
      <xdr:colOff>19050</xdr:colOff>
      <xdr:row>122</xdr:row>
      <xdr:rowOff>104775</xdr:rowOff>
    </xdr:to>
    <xdr:cxnSp macro="">
      <xdr:nvCxnSpPr>
        <xdr:cNvPr id="5339" name="AutoShape 218"/>
        <xdr:cNvCxnSpPr>
          <a:cxnSpLocks noChangeShapeType="1"/>
          <a:endCxn id="2" idx="3"/>
        </xdr:cNvCxnSpPr>
      </xdr:nvCxnSpPr>
      <xdr:spPr bwMode="auto">
        <a:xfrm rot="5400000">
          <a:off x="4548188" y="19311937"/>
          <a:ext cx="2286000" cy="2276475"/>
        </a:xfrm>
        <a:prstGeom prst="bentConnector2">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400050</xdr:colOff>
      <xdr:row>109</xdr:row>
      <xdr:rowOff>0</xdr:rowOff>
    </xdr:from>
    <xdr:ext cx="5808257" cy="302390"/>
    <xdr:sp macro="" textlink="">
      <xdr:nvSpPr>
        <xdr:cNvPr id="8" name="Text Box 219"/>
        <xdr:cNvSpPr txBox="1">
          <a:spLocks noChangeArrowheads="1"/>
        </xdr:cNvSpPr>
      </xdr:nvSpPr>
      <xdr:spPr bwMode="auto">
        <a:xfrm>
          <a:off x="400050" y="19631025"/>
          <a:ext cx="580825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5. MODEL PROCESS - Categorization - OEB Defaults</a:t>
          </a:r>
        </a:p>
      </xdr:txBody>
    </xdr:sp>
    <xdr:clientData/>
  </xdr:oneCellAnchor>
  <xdr:oneCellAnchor>
    <xdr:from>
      <xdr:col>0</xdr:col>
      <xdr:colOff>409575</xdr:colOff>
      <xdr:row>117</xdr:row>
      <xdr:rowOff>28575</xdr:rowOff>
    </xdr:from>
    <xdr:ext cx="5872954" cy="302390"/>
    <xdr:sp macro="" textlink="">
      <xdr:nvSpPr>
        <xdr:cNvPr id="5340" name="Text Box 220"/>
        <xdr:cNvSpPr txBox="1">
          <a:spLocks noChangeArrowheads="1"/>
        </xdr:cNvSpPr>
      </xdr:nvSpPr>
      <xdr:spPr bwMode="auto">
        <a:xfrm>
          <a:off x="409575" y="20802600"/>
          <a:ext cx="587295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6. MODEL PROCESS - Allocators calculated from 4.   </a:t>
          </a:r>
        </a:p>
      </xdr:txBody>
    </xdr:sp>
    <xdr:clientData/>
  </xdr:oneCellAnchor>
  <xdr:oneCellAnchor>
    <xdr:from>
      <xdr:col>0</xdr:col>
      <xdr:colOff>361950</xdr:colOff>
      <xdr:row>126</xdr:row>
      <xdr:rowOff>76200</xdr:rowOff>
    </xdr:from>
    <xdr:ext cx="6591484" cy="302390"/>
    <xdr:sp macro="" textlink="">
      <xdr:nvSpPr>
        <xdr:cNvPr id="5341" name="Text Box 221"/>
        <xdr:cNvSpPr txBox="1">
          <a:spLocks noChangeArrowheads="1"/>
        </xdr:cNvSpPr>
      </xdr:nvSpPr>
      <xdr:spPr bwMode="auto">
        <a:xfrm>
          <a:off x="361950" y="22136100"/>
          <a:ext cx="659148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7. MODEL PROCESS - Detail Cost Elements by Rate Class   </a:t>
          </a:r>
        </a:p>
      </xdr:txBody>
    </xdr:sp>
    <xdr:clientData/>
  </xdr:oneCellAnchor>
  <xdr:twoCellAnchor>
    <xdr:from>
      <xdr:col>0</xdr:col>
      <xdr:colOff>466725</xdr:colOff>
      <xdr:row>100</xdr:row>
      <xdr:rowOff>19050</xdr:rowOff>
    </xdr:from>
    <xdr:to>
      <xdr:col>5</xdr:col>
      <xdr:colOff>285750</xdr:colOff>
      <xdr:row>108</xdr:row>
      <xdr:rowOff>104775</xdr:rowOff>
    </xdr:to>
    <xdr:grpSp>
      <xdr:nvGrpSpPr>
        <xdr:cNvPr id="5343" name="Group 222"/>
        <xdr:cNvGrpSpPr>
          <a:grpSpLocks/>
        </xdr:cNvGrpSpPr>
      </xdr:nvGrpSpPr>
      <xdr:grpSpPr bwMode="auto">
        <a:xfrm>
          <a:off x="466725" y="19440525"/>
          <a:ext cx="6629400" cy="1228725"/>
          <a:chOff x="239" y="1561"/>
          <a:chExt cx="915" cy="87"/>
        </a:xfrm>
      </xdr:grpSpPr>
      <xdr:sp macro="" textlink="">
        <xdr:nvSpPr>
          <xdr:cNvPr id="15" name="AutoShape 223"/>
          <xdr:cNvSpPr>
            <a:spLocks noChangeArrowheads="1"/>
          </xdr:cNvSpPr>
        </xdr:nvSpPr>
        <xdr:spPr bwMode="auto">
          <a:xfrm>
            <a:off x="239" y="1561"/>
            <a:ext cx="915"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44" name="Rectangle 224">
            <a:hlinkClick xmlns:r="http://schemas.openxmlformats.org/officeDocument/2006/relationships" r:id="rId9"/>
          </xdr:cNvPr>
          <xdr:cNvSpPr>
            <a:spLocks noChangeArrowheads="1"/>
          </xdr:cNvSpPr>
        </xdr:nvSpPr>
        <xdr:spPr bwMode="auto">
          <a:xfrm>
            <a:off x="261" y="1581"/>
            <a:ext cx="76" cy="4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a:t>
            </a:r>
          </a:p>
          <a:p>
            <a:pPr algn="l" rtl="0">
              <a:defRPr sz="1000"/>
            </a:pPr>
            <a:r>
              <a:rPr lang="en-CA" sz="1000" b="1" i="0" u="none" strike="noStrike" baseline="0">
                <a:solidFill>
                  <a:srgbClr val="000000"/>
                </a:solidFill>
                <a:latin typeface="Arial"/>
                <a:cs typeface="Arial"/>
              </a:rPr>
              <a:t>Misc. Data</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sp macro="" textlink="">
        <xdr:nvSpPr>
          <xdr:cNvPr id="16" name="Rectangle 225">
            <a:hlinkClick xmlns:r="http://schemas.openxmlformats.org/officeDocument/2006/relationships" r:id="rId10"/>
          </xdr:cNvPr>
          <xdr:cNvSpPr>
            <a:spLocks noChangeArrowheads="1"/>
          </xdr:cNvSpPr>
        </xdr:nvSpPr>
        <xdr:spPr bwMode="auto">
          <a:xfrm>
            <a:off x="670" y="1573"/>
            <a:ext cx="92"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I7.1 </a:t>
            </a:r>
          </a:p>
          <a:p>
            <a:pPr algn="l" rtl="0">
              <a:defRPr sz="1000"/>
            </a:pPr>
            <a:r>
              <a:rPr lang="en-CA" sz="1000" b="1" i="0" u="none" strike="noStrike" baseline="0">
                <a:solidFill>
                  <a:srgbClr val="000000"/>
                </a:solidFill>
                <a:latin typeface="Arial"/>
                <a:cs typeface="Arial"/>
              </a:rPr>
              <a:t>Meter Capital</a:t>
            </a:r>
          </a:p>
          <a:p>
            <a:pPr algn="l" rtl="0">
              <a:defRPr sz="1000"/>
            </a:pPr>
            <a:endParaRPr lang="en-CA" sz="1000" b="1" i="0" u="none" strike="noStrike" baseline="0">
              <a:solidFill>
                <a:srgbClr val="000000"/>
              </a:solidFill>
              <a:latin typeface="Arial"/>
              <a:cs typeface="Arial"/>
            </a:endParaRPr>
          </a:p>
        </xdr:txBody>
      </xdr:sp>
      <xdr:sp macro="" textlink="">
        <xdr:nvSpPr>
          <xdr:cNvPr id="5346" name="Rectangle 226">
            <a:hlinkClick xmlns:r="http://schemas.openxmlformats.org/officeDocument/2006/relationships" r:id="rId11"/>
          </xdr:cNvPr>
          <xdr:cNvSpPr>
            <a:spLocks noChangeArrowheads="1"/>
          </xdr:cNvSpPr>
        </xdr:nvSpPr>
        <xdr:spPr bwMode="auto">
          <a:xfrm>
            <a:off x="884" y="1574"/>
            <a:ext cx="117"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I8 </a:t>
            </a:r>
          </a:p>
          <a:p>
            <a:pPr algn="l" rtl="0">
              <a:defRPr sz="1000"/>
            </a:pPr>
            <a:r>
              <a:rPr lang="en-CA" sz="1000" b="1" i="0" u="none" strike="noStrike" baseline="0">
                <a:solidFill>
                  <a:srgbClr val="000000"/>
                </a:solidFill>
                <a:latin typeface="Arial"/>
                <a:cs typeface="Arial"/>
              </a:rPr>
              <a:t>Demand Data</a:t>
            </a:r>
          </a:p>
          <a:p>
            <a:pPr algn="l" rtl="0">
              <a:defRPr sz="1000"/>
            </a:pPr>
            <a:endParaRPr lang="en-CA" sz="1000" b="1" i="0" u="none" strike="noStrike" baseline="0">
              <a:solidFill>
                <a:srgbClr val="000000"/>
              </a:solidFill>
              <a:latin typeface="Arial"/>
              <a:cs typeface="Arial"/>
            </a:endParaRPr>
          </a:p>
        </xdr:txBody>
      </xdr:sp>
      <xdr:sp macro="" textlink="">
        <xdr:nvSpPr>
          <xdr:cNvPr id="5347" name="Rectangle 227">
            <a:hlinkClick xmlns:r="http://schemas.openxmlformats.org/officeDocument/2006/relationships" r:id="rId12"/>
          </xdr:cNvPr>
          <xdr:cNvSpPr>
            <a:spLocks noChangeArrowheads="1"/>
          </xdr:cNvSpPr>
        </xdr:nvSpPr>
        <xdr:spPr bwMode="auto">
          <a:xfrm>
            <a:off x="552" y="1581"/>
            <a:ext cx="109" cy="47"/>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 .2</a:t>
            </a:r>
          </a:p>
          <a:p>
            <a:pPr algn="l" rtl="0">
              <a:defRPr sz="1000"/>
            </a:pPr>
            <a:r>
              <a:rPr lang="en-CA" sz="1000" b="1" i="0" u="none" strike="noStrike" baseline="0">
                <a:solidFill>
                  <a:srgbClr val="000000"/>
                </a:solidFill>
                <a:latin typeface="Arial"/>
                <a:cs typeface="Arial"/>
              </a:rPr>
              <a:t>Customer Data</a:t>
            </a:r>
          </a:p>
          <a:p>
            <a:pPr algn="l" rtl="0">
              <a:defRPr sz="1000"/>
            </a:pPr>
            <a:endParaRPr lang="en-CA" sz="1000" b="1" i="0" u="none" strike="noStrike" baseline="0">
              <a:solidFill>
                <a:srgbClr val="000000"/>
              </a:solidFill>
              <a:latin typeface="Arial"/>
              <a:cs typeface="Arial"/>
            </a:endParaRPr>
          </a:p>
        </xdr:txBody>
      </xdr:sp>
      <xdr:sp macro="" textlink="">
        <xdr:nvSpPr>
          <xdr:cNvPr id="5348" name="Rectangle 228">
            <a:hlinkClick xmlns:r="http://schemas.openxmlformats.org/officeDocument/2006/relationships" r:id="rId13"/>
          </xdr:cNvPr>
          <xdr:cNvSpPr>
            <a:spLocks noChangeArrowheads="1"/>
          </xdr:cNvSpPr>
        </xdr:nvSpPr>
        <xdr:spPr bwMode="auto">
          <a:xfrm>
            <a:off x="1036" y="1575"/>
            <a:ext cx="96" cy="58"/>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I9 </a:t>
            </a:r>
          </a:p>
          <a:p>
            <a:pPr algn="l" rtl="0">
              <a:defRPr sz="1000"/>
            </a:pPr>
            <a:r>
              <a:rPr lang="en-CA" sz="1000" b="1" i="0" u="none" strike="noStrike" baseline="0">
                <a:solidFill>
                  <a:srgbClr val="000000"/>
                </a:solidFill>
                <a:latin typeface="Arial"/>
                <a:cs typeface="Arial"/>
              </a:rPr>
              <a:t>Direct Allocation</a:t>
            </a:r>
          </a:p>
          <a:p>
            <a:pPr algn="l" rtl="0">
              <a:defRPr sz="1000"/>
            </a:pPr>
            <a:endParaRPr lang="en-CA" sz="1000" b="1" i="0" u="none" strike="noStrike" baseline="0">
              <a:solidFill>
                <a:srgbClr val="000000"/>
              </a:solidFill>
              <a:latin typeface="Arial"/>
              <a:cs typeface="Arial"/>
            </a:endParaRPr>
          </a:p>
        </xdr:txBody>
      </xdr:sp>
      <xdr:sp macro="" textlink="">
        <xdr:nvSpPr>
          <xdr:cNvPr id="5349" name="Rectangle 229">
            <a:hlinkClick xmlns:r="http://schemas.openxmlformats.org/officeDocument/2006/relationships" r:id="rId14"/>
          </xdr:cNvPr>
          <xdr:cNvSpPr>
            <a:spLocks noChangeArrowheads="1"/>
          </xdr:cNvSpPr>
        </xdr:nvSpPr>
        <xdr:spPr bwMode="auto">
          <a:xfrm>
            <a:off x="777" y="1574"/>
            <a:ext cx="96"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I7.2 </a:t>
            </a:r>
          </a:p>
          <a:p>
            <a:pPr algn="l" rtl="0">
              <a:defRPr sz="1000"/>
            </a:pPr>
            <a:r>
              <a:rPr lang="en-CA" sz="1000" b="1" i="0" u="none" strike="noStrike" baseline="0">
                <a:solidFill>
                  <a:srgbClr val="000000"/>
                </a:solidFill>
                <a:latin typeface="Arial"/>
                <a:cs typeface="Arial"/>
              </a:rPr>
              <a:t>Meter Reading</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2</xdr:col>
      <xdr:colOff>542925</xdr:colOff>
      <xdr:row>120</xdr:row>
      <xdr:rowOff>104775</xdr:rowOff>
    </xdr:from>
    <xdr:to>
      <xdr:col>3</xdr:col>
      <xdr:colOff>133350</xdr:colOff>
      <xdr:row>124</xdr:row>
      <xdr:rowOff>104775</xdr:rowOff>
    </xdr:to>
    <xdr:sp macro="" textlink="">
      <xdr:nvSpPr>
        <xdr:cNvPr id="5350" name="Rectangle 230">
          <a:hlinkClick xmlns:r="http://schemas.openxmlformats.org/officeDocument/2006/relationships" r:id="rId1"/>
        </xdr:cNvPr>
        <xdr:cNvSpPr>
          <a:spLocks noChangeArrowheads="1"/>
        </xdr:cNvSpPr>
      </xdr:nvSpPr>
      <xdr:spPr bwMode="auto">
        <a:xfrm>
          <a:off x="2800350" y="21536025"/>
          <a:ext cx="16002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390525</xdr:colOff>
      <xdr:row>140</xdr:row>
      <xdr:rowOff>104775</xdr:rowOff>
    </xdr:from>
    <xdr:to>
      <xdr:col>4</xdr:col>
      <xdr:colOff>447675</xdr:colOff>
      <xdr:row>164</xdr:row>
      <xdr:rowOff>85725</xdr:rowOff>
    </xdr:to>
    <xdr:sp macro="" textlink="">
      <xdr:nvSpPr>
        <xdr:cNvPr id="5345" name="AutoShape 231"/>
        <xdr:cNvSpPr>
          <a:spLocks noChangeArrowheads="1"/>
        </xdr:cNvSpPr>
      </xdr:nvSpPr>
      <xdr:spPr bwMode="auto">
        <a:xfrm>
          <a:off x="390525" y="24164925"/>
          <a:ext cx="5591175" cy="3409950"/>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142</xdr:row>
      <xdr:rowOff>76200</xdr:rowOff>
    </xdr:from>
    <xdr:to>
      <xdr:col>1</xdr:col>
      <xdr:colOff>161925</xdr:colOff>
      <xdr:row>148</xdr:row>
      <xdr:rowOff>57150</xdr:rowOff>
    </xdr:to>
    <xdr:sp macro="" textlink="">
      <xdr:nvSpPr>
        <xdr:cNvPr id="5352" name="Rectangle 232">
          <a:hlinkClick xmlns:r="http://schemas.openxmlformats.org/officeDocument/2006/relationships" r:id="rId15"/>
        </xdr:cNvPr>
        <xdr:cNvSpPr>
          <a:spLocks noChangeArrowheads="1"/>
        </xdr:cNvSpPr>
      </xdr:nvSpPr>
      <xdr:spPr bwMode="auto">
        <a:xfrm>
          <a:off x="666750" y="24650700"/>
          <a:ext cx="733425"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O1 </a:t>
          </a:r>
        </a:p>
        <a:p>
          <a:pPr algn="l" rtl="0">
            <a:defRPr sz="1000"/>
          </a:pPr>
          <a:r>
            <a:rPr lang="en-CA" sz="800" b="1" i="0" u="none" strike="noStrike" baseline="0">
              <a:solidFill>
                <a:srgbClr val="000000"/>
              </a:solidFill>
              <a:latin typeface="Arial"/>
              <a:cs typeface="Arial"/>
            </a:rPr>
            <a:t>Rev - Cost</a:t>
          </a:r>
        </a:p>
        <a:p>
          <a:pPr algn="l" rtl="0">
            <a:defRPr sz="1000"/>
          </a:pPr>
          <a:r>
            <a:rPr lang="en-CA" sz="800" b="1" i="0" u="none" strike="noStrike" baseline="0">
              <a:solidFill>
                <a:srgbClr val="000000"/>
              </a:solidFill>
              <a:latin typeface="Arial"/>
              <a:cs typeface="Arial"/>
            </a:rPr>
            <a:t>Ratios</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438150</xdr:colOff>
      <xdr:row>142</xdr:row>
      <xdr:rowOff>85725</xdr:rowOff>
    </xdr:from>
    <xdr:to>
      <xdr:col>2</xdr:col>
      <xdr:colOff>152400</xdr:colOff>
      <xdr:row>148</xdr:row>
      <xdr:rowOff>57150</xdr:rowOff>
    </xdr:to>
    <xdr:sp macro="" textlink="">
      <xdr:nvSpPr>
        <xdr:cNvPr id="5353" name="Rectangle 233">
          <a:hlinkClick xmlns:r="http://schemas.openxmlformats.org/officeDocument/2006/relationships" r:id="rId16"/>
        </xdr:cNvPr>
        <xdr:cNvSpPr>
          <a:spLocks noChangeArrowheads="1"/>
        </xdr:cNvSpPr>
      </xdr:nvSpPr>
      <xdr:spPr bwMode="auto">
        <a:xfrm>
          <a:off x="1676400" y="24660225"/>
          <a:ext cx="7334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 </a:t>
          </a:r>
        </a:p>
        <a:p>
          <a:pPr algn="l" rtl="0">
            <a:defRPr sz="1000"/>
          </a:pPr>
          <a:r>
            <a:rPr lang="en-CA" sz="800" b="1" i="0" u="none" strike="noStrike" baseline="0">
              <a:solidFill>
                <a:srgbClr val="000000"/>
              </a:solidFill>
              <a:latin typeface="Arial"/>
              <a:cs typeface="Arial"/>
            </a:rPr>
            <a:t>Fixed Charges</a:t>
          </a:r>
        </a:p>
        <a:p>
          <a:pPr algn="l" rtl="0">
            <a:defRPr sz="1000"/>
          </a:pPr>
          <a:r>
            <a:rPr lang="en-CA" sz="800" b="1" i="0" u="none" strike="noStrike" baseline="0">
              <a:solidFill>
                <a:srgbClr val="000000"/>
              </a:solidFill>
              <a:latin typeface="Arial"/>
              <a:cs typeface="Arial"/>
            </a:rPr>
            <a:t>Floor &amp; Ceiling</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0</xdr:col>
      <xdr:colOff>628650</xdr:colOff>
      <xdr:row>150</xdr:row>
      <xdr:rowOff>0</xdr:rowOff>
    </xdr:from>
    <xdr:to>
      <xdr:col>1</xdr:col>
      <xdr:colOff>114300</xdr:colOff>
      <xdr:row>155</xdr:row>
      <xdr:rowOff>114300</xdr:rowOff>
    </xdr:to>
    <xdr:sp macro="" textlink="">
      <xdr:nvSpPr>
        <xdr:cNvPr id="5354" name="Rectangle 234">
          <a:hlinkClick xmlns:r="http://schemas.openxmlformats.org/officeDocument/2006/relationships" r:id="rId17"/>
        </xdr:cNvPr>
        <xdr:cNvSpPr>
          <a:spLocks noChangeArrowheads="1"/>
        </xdr:cNvSpPr>
      </xdr:nvSpPr>
      <xdr:spPr bwMode="auto">
        <a:xfrm>
          <a:off x="6286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O3.1</a:t>
          </a:r>
        </a:p>
        <a:p>
          <a:pPr algn="l" rtl="0">
            <a:defRPr sz="1000"/>
          </a:pPr>
          <a:r>
            <a:rPr lang="en-CA" sz="800" b="1" i="0" u="none" strike="noStrike" baseline="0">
              <a:solidFill>
                <a:srgbClr val="000000"/>
              </a:solidFill>
              <a:latin typeface="Arial"/>
              <a:cs typeface="Arial"/>
            </a:rPr>
            <a:t>Line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381000</xdr:colOff>
      <xdr:row>150</xdr:row>
      <xdr:rowOff>0</xdr:rowOff>
    </xdr:from>
    <xdr:to>
      <xdr:col>2</xdr:col>
      <xdr:colOff>85725</xdr:colOff>
      <xdr:row>155</xdr:row>
      <xdr:rowOff>114300</xdr:rowOff>
    </xdr:to>
    <xdr:sp macro="" textlink="">
      <xdr:nvSpPr>
        <xdr:cNvPr id="5355" name="Rectangle 235">
          <a:hlinkClick xmlns:r="http://schemas.openxmlformats.org/officeDocument/2006/relationships" r:id="rId18"/>
        </xdr:cNvPr>
        <xdr:cNvSpPr>
          <a:spLocks noChangeArrowheads="1"/>
        </xdr:cNvSpPr>
      </xdr:nvSpPr>
      <xdr:spPr bwMode="auto">
        <a:xfrm>
          <a:off x="16192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O3.2</a:t>
          </a:r>
        </a:p>
        <a:p>
          <a:pPr algn="l" rtl="0">
            <a:defRPr sz="1000"/>
          </a:pPr>
          <a:r>
            <a:rPr lang="en-CA" sz="800" b="1" i="0" u="none" strike="noStrike" baseline="0">
              <a:solidFill>
                <a:srgbClr val="000000"/>
              </a:solidFill>
              <a:latin typeface="Arial"/>
              <a:cs typeface="Arial"/>
            </a:rPr>
            <a:t>Substat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2</xdr:col>
      <xdr:colOff>361950</xdr:colOff>
      <xdr:row>150</xdr:row>
      <xdr:rowOff>0</xdr:rowOff>
    </xdr:from>
    <xdr:to>
      <xdr:col>2</xdr:col>
      <xdr:colOff>1228725</xdr:colOff>
      <xdr:row>155</xdr:row>
      <xdr:rowOff>114300</xdr:rowOff>
    </xdr:to>
    <xdr:sp macro="" textlink="">
      <xdr:nvSpPr>
        <xdr:cNvPr id="5356" name="Rectangle 236">
          <a:hlinkClick xmlns:r="http://schemas.openxmlformats.org/officeDocument/2006/relationships" r:id="rId19"/>
        </xdr:cNvPr>
        <xdr:cNvSpPr>
          <a:spLocks noChangeArrowheads="1"/>
        </xdr:cNvSpPr>
      </xdr:nvSpPr>
      <xdr:spPr bwMode="auto">
        <a:xfrm>
          <a:off x="2619375"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O3.3</a:t>
          </a:r>
        </a:p>
        <a:p>
          <a:pPr algn="l" rtl="0">
            <a:defRPr sz="1000"/>
          </a:pPr>
          <a:r>
            <a:rPr lang="en-CA" sz="800" b="1" i="0" u="none" strike="noStrike" baseline="0">
              <a:solidFill>
                <a:srgbClr val="000000"/>
              </a:solidFill>
              <a:latin typeface="Arial"/>
              <a:cs typeface="Arial"/>
            </a:rPr>
            <a:t>Primary Cost Pool</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390525</xdr:colOff>
      <xdr:row>157</xdr:row>
      <xdr:rowOff>47625</xdr:rowOff>
    </xdr:from>
    <xdr:to>
      <xdr:col>2</xdr:col>
      <xdr:colOff>95250</xdr:colOff>
      <xdr:row>163</xdr:row>
      <xdr:rowOff>28575</xdr:rowOff>
    </xdr:to>
    <xdr:sp macro="" textlink="">
      <xdr:nvSpPr>
        <xdr:cNvPr id="5357" name="Rectangle 237">
          <a:hlinkClick xmlns:r="http://schemas.openxmlformats.org/officeDocument/2006/relationships" r:id="rId20"/>
        </xdr:cNvPr>
        <xdr:cNvSpPr>
          <a:spLocks noChangeArrowheads="1"/>
        </xdr:cNvSpPr>
      </xdr:nvSpPr>
      <xdr:spPr bwMode="auto">
        <a:xfrm>
          <a:off x="1628775"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O4</a:t>
          </a:r>
        </a:p>
        <a:p>
          <a:pPr algn="l" rtl="0">
            <a:defRPr sz="1000"/>
          </a:pPr>
          <a:r>
            <a:rPr lang="en-CA" sz="800" b="1" i="0" u="none" strike="noStrike" baseline="0">
              <a:solidFill>
                <a:srgbClr val="000000"/>
              </a:solidFill>
              <a:latin typeface="Arial"/>
              <a:cs typeface="Arial"/>
            </a:rPr>
            <a:t>Summary by Class &amp; Accounts</a:t>
          </a:r>
        </a:p>
      </xdr:txBody>
    </xdr:sp>
    <xdr:clientData/>
  </xdr:twoCellAnchor>
  <xdr:twoCellAnchor>
    <xdr:from>
      <xdr:col>2</xdr:col>
      <xdr:colOff>1457325</xdr:colOff>
      <xdr:row>150</xdr:row>
      <xdr:rowOff>0</xdr:rowOff>
    </xdr:from>
    <xdr:to>
      <xdr:col>3</xdr:col>
      <xdr:colOff>314325</xdr:colOff>
      <xdr:row>155</xdr:row>
      <xdr:rowOff>114300</xdr:rowOff>
    </xdr:to>
    <xdr:sp macro="" textlink="">
      <xdr:nvSpPr>
        <xdr:cNvPr id="5358" name="Rectangle 238">
          <a:hlinkClick xmlns:r="http://schemas.openxmlformats.org/officeDocument/2006/relationships" r:id="rId21"/>
        </xdr:cNvPr>
        <xdr:cNvSpPr>
          <a:spLocks noChangeArrowheads="1"/>
        </xdr:cNvSpPr>
      </xdr:nvSpPr>
      <xdr:spPr bwMode="auto">
        <a:xfrm>
          <a:off x="3714750"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O3.4 </a:t>
          </a:r>
        </a:p>
        <a:p>
          <a:pPr algn="l" rtl="0">
            <a:defRPr sz="1000"/>
          </a:pPr>
          <a:r>
            <a:rPr lang="en-CA" sz="800" b="1" i="0" u="none" strike="noStrike" baseline="0">
              <a:solidFill>
                <a:srgbClr val="000000"/>
              </a:solidFill>
              <a:latin typeface="Arial"/>
              <a:cs typeface="Arial"/>
            </a:rPr>
            <a:t>Secondary Cost Pool</a:t>
          </a:r>
        </a:p>
      </xdr:txBody>
    </xdr:sp>
    <xdr:clientData/>
  </xdr:twoCellAnchor>
  <xdr:twoCellAnchor>
    <xdr:from>
      <xdr:col>3</xdr:col>
      <xdr:colOff>590551</xdr:colOff>
      <xdr:row>157</xdr:row>
      <xdr:rowOff>85725</xdr:rowOff>
    </xdr:from>
    <xdr:to>
      <xdr:col>4</xdr:col>
      <xdr:colOff>180976</xdr:colOff>
      <xdr:row>162</xdr:row>
      <xdr:rowOff>38100</xdr:rowOff>
    </xdr:to>
    <xdr:sp macro="" textlink="">
      <xdr:nvSpPr>
        <xdr:cNvPr id="5359" name="Rectangle 239">
          <a:hlinkClick xmlns:r="http://schemas.openxmlformats.org/officeDocument/2006/relationships" r:id="rId22"/>
        </xdr:cNvPr>
        <xdr:cNvSpPr>
          <a:spLocks noChangeArrowheads="1"/>
        </xdr:cNvSpPr>
      </xdr:nvSpPr>
      <xdr:spPr bwMode="auto">
        <a:xfrm>
          <a:off x="4857751" y="27270075"/>
          <a:ext cx="857250" cy="66675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O7 </a:t>
          </a:r>
        </a:p>
        <a:p>
          <a:pPr algn="l" rtl="0">
            <a:defRPr sz="1000"/>
          </a:pPr>
          <a:r>
            <a:rPr lang="en-CA" sz="800" b="1" i="0" u="none" strike="noStrike" baseline="0">
              <a:solidFill>
                <a:srgbClr val="000000"/>
              </a:solidFill>
              <a:latin typeface="Arial"/>
              <a:cs typeface="Arial"/>
            </a:rPr>
            <a:t>Amortization</a:t>
          </a:r>
        </a:p>
      </xdr:txBody>
    </xdr:sp>
    <xdr:clientData/>
  </xdr:twoCellAnchor>
  <xdr:twoCellAnchor>
    <xdr:from>
      <xdr:col>2</xdr:col>
      <xdr:colOff>1504950</xdr:colOff>
      <xdr:row>157</xdr:row>
      <xdr:rowOff>66675</xdr:rowOff>
    </xdr:from>
    <xdr:to>
      <xdr:col>3</xdr:col>
      <xdr:colOff>219075</xdr:colOff>
      <xdr:row>163</xdr:row>
      <xdr:rowOff>38100</xdr:rowOff>
    </xdr:to>
    <xdr:sp macro="" textlink="">
      <xdr:nvSpPr>
        <xdr:cNvPr id="5360" name="Rectangle 240">
          <a:hlinkClick xmlns:r="http://schemas.openxmlformats.org/officeDocument/2006/relationships" r:id="rId23"/>
        </xdr:cNvPr>
        <xdr:cNvSpPr>
          <a:spLocks noChangeArrowheads="1"/>
        </xdr:cNvSpPr>
      </xdr:nvSpPr>
      <xdr:spPr bwMode="auto">
        <a:xfrm>
          <a:off x="3762375" y="272510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06 </a:t>
          </a:r>
        </a:p>
        <a:p>
          <a:pPr algn="l" rtl="0">
            <a:defRPr sz="1000"/>
          </a:pPr>
          <a:r>
            <a:rPr lang="en-CA" sz="800" b="1" i="0" u="none" strike="noStrike" baseline="0">
              <a:solidFill>
                <a:srgbClr val="000000"/>
              </a:solidFill>
              <a:latin typeface="Arial"/>
              <a:cs typeface="Arial"/>
            </a:rPr>
            <a:t>Source Data for E2</a:t>
          </a:r>
        </a:p>
      </xdr:txBody>
    </xdr:sp>
    <xdr:clientData/>
  </xdr:twoCellAnchor>
  <xdr:twoCellAnchor>
    <xdr:from>
      <xdr:col>2</xdr:col>
      <xdr:colOff>447675</xdr:colOff>
      <xdr:row>157</xdr:row>
      <xdr:rowOff>47625</xdr:rowOff>
    </xdr:from>
    <xdr:to>
      <xdr:col>2</xdr:col>
      <xdr:colOff>1171575</xdr:colOff>
      <xdr:row>163</xdr:row>
      <xdr:rowOff>28575</xdr:rowOff>
    </xdr:to>
    <xdr:sp macro="" textlink="">
      <xdr:nvSpPr>
        <xdr:cNvPr id="5361" name="Rectangle 241">
          <a:hlinkClick xmlns:r="http://schemas.openxmlformats.org/officeDocument/2006/relationships" r:id="rId24"/>
        </xdr:cNvPr>
        <xdr:cNvSpPr>
          <a:spLocks noChangeArrowheads="1"/>
        </xdr:cNvSpPr>
      </xdr:nvSpPr>
      <xdr:spPr bwMode="auto">
        <a:xfrm>
          <a:off x="2705100"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O5 </a:t>
          </a:r>
        </a:p>
        <a:p>
          <a:pPr algn="l" rtl="0">
            <a:defRPr sz="1000"/>
          </a:pPr>
          <a:r>
            <a:rPr lang="en-CA" sz="800" b="1" i="0" u="none" strike="noStrike" baseline="0">
              <a:solidFill>
                <a:srgbClr val="000000"/>
              </a:solidFill>
              <a:latin typeface="Arial"/>
              <a:cs typeface="Arial"/>
            </a:rPr>
            <a:t>Details by Class &amp; Accounts</a:t>
          </a:r>
        </a:p>
      </xdr:txBody>
    </xdr:sp>
    <xdr:clientData/>
  </xdr:twoCellAnchor>
  <xdr:twoCellAnchor>
    <xdr:from>
      <xdr:col>3</xdr:col>
      <xdr:colOff>638175</xdr:colOff>
      <xdr:row>150</xdr:row>
      <xdr:rowOff>0</xdr:rowOff>
    </xdr:from>
    <xdr:to>
      <xdr:col>4</xdr:col>
      <xdr:colOff>95250</xdr:colOff>
      <xdr:row>155</xdr:row>
      <xdr:rowOff>114300</xdr:rowOff>
    </xdr:to>
    <xdr:sp macro="" textlink="">
      <xdr:nvSpPr>
        <xdr:cNvPr id="5362" name="Rectangle 242">
          <a:hlinkClick xmlns:r="http://schemas.openxmlformats.org/officeDocument/2006/relationships" r:id="rId25"/>
        </xdr:cNvPr>
        <xdr:cNvSpPr>
          <a:spLocks noChangeArrowheads="1"/>
        </xdr:cNvSpPr>
      </xdr:nvSpPr>
      <xdr:spPr bwMode="auto">
        <a:xfrm>
          <a:off x="4905375" y="261842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O3.5</a:t>
          </a:r>
        </a:p>
        <a:p>
          <a:pPr algn="l" rtl="0">
            <a:defRPr sz="1000"/>
          </a:pPr>
          <a:r>
            <a:rPr lang="en-CA" sz="800" b="1" i="0" u="none" strike="noStrike" baseline="0">
              <a:solidFill>
                <a:srgbClr val="000000"/>
              </a:solidFill>
              <a:latin typeface="Arial"/>
              <a:cs typeface="Arial"/>
            </a:rPr>
            <a:t>USL Metering Credit</a:t>
          </a:r>
        </a:p>
      </xdr:txBody>
    </xdr:sp>
    <xdr:clientData/>
  </xdr:twoCellAnchor>
  <xdr:twoCellAnchor>
    <xdr:from>
      <xdr:col>6</xdr:col>
      <xdr:colOff>57150</xdr:colOff>
      <xdr:row>92</xdr:row>
      <xdr:rowOff>57150</xdr:rowOff>
    </xdr:from>
    <xdr:to>
      <xdr:col>6</xdr:col>
      <xdr:colOff>66675</xdr:colOff>
      <xdr:row>100</xdr:row>
      <xdr:rowOff>9525</xdr:rowOff>
    </xdr:to>
    <xdr:cxnSp macro="">
      <xdr:nvCxnSpPr>
        <xdr:cNvPr id="9" name="AutoShape 244"/>
        <xdr:cNvCxnSpPr>
          <a:cxnSpLocks noChangeShapeType="1"/>
          <a:stCxn id="5327" idx="2"/>
        </xdr:cNvCxnSpPr>
      </xdr:nvCxnSpPr>
      <xdr:spPr bwMode="auto">
        <a:xfrm>
          <a:off x="7658100" y="17259300"/>
          <a:ext cx="9525" cy="1095375"/>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6</xdr:col>
      <xdr:colOff>57150</xdr:colOff>
      <xdr:row>100</xdr:row>
      <xdr:rowOff>9525</xdr:rowOff>
    </xdr:to>
    <xdr:cxnSp macro="">
      <xdr:nvCxnSpPr>
        <xdr:cNvPr id="10" name="AutoShape 245"/>
        <xdr:cNvCxnSpPr>
          <a:cxnSpLocks noChangeShapeType="1"/>
          <a:endCxn id="11" idx="0"/>
        </xdr:cNvCxnSpPr>
      </xdr:nvCxnSpPr>
      <xdr:spPr bwMode="auto">
        <a:xfrm rot="10800000">
          <a:off x="6162675" y="18354675"/>
          <a:ext cx="1495425" cy="0"/>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4</xdr:col>
      <xdr:colOff>628650</xdr:colOff>
      <xdr:row>104</xdr:row>
      <xdr:rowOff>28575</xdr:rowOff>
    </xdr:to>
    <xdr:sp macro="" textlink="">
      <xdr:nvSpPr>
        <xdr:cNvPr id="11" name="Line 246"/>
        <xdr:cNvSpPr>
          <a:spLocks noChangeShapeType="1"/>
        </xdr:cNvSpPr>
      </xdr:nvSpPr>
      <xdr:spPr bwMode="auto">
        <a:xfrm>
          <a:off x="6162675" y="18354675"/>
          <a:ext cx="0" cy="5905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104</xdr:row>
      <xdr:rowOff>38100</xdr:rowOff>
    </xdr:from>
    <xdr:to>
      <xdr:col>4</xdr:col>
      <xdr:colOff>638175</xdr:colOff>
      <xdr:row>104</xdr:row>
      <xdr:rowOff>38100</xdr:rowOff>
    </xdr:to>
    <xdr:sp macro="" textlink="">
      <xdr:nvSpPr>
        <xdr:cNvPr id="12" name="Line 247"/>
        <xdr:cNvSpPr>
          <a:spLocks noChangeShapeType="1"/>
        </xdr:cNvSpPr>
      </xdr:nvSpPr>
      <xdr:spPr bwMode="auto">
        <a:xfrm flipH="1">
          <a:off x="6010275" y="18954750"/>
          <a:ext cx="1619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111</xdr:row>
      <xdr:rowOff>28575</xdr:rowOff>
    </xdr:from>
    <xdr:to>
      <xdr:col>2</xdr:col>
      <xdr:colOff>428625</xdr:colOff>
      <xdr:row>116</xdr:row>
      <xdr:rowOff>47625</xdr:rowOff>
    </xdr:to>
    <xdr:sp macro="" textlink="">
      <xdr:nvSpPr>
        <xdr:cNvPr id="13" name="AutoShape 248"/>
        <xdr:cNvSpPr>
          <a:spLocks noChangeArrowheads="1"/>
        </xdr:cNvSpPr>
      </xdr:nvSpPr>
      <xdr:spPr bwMode="auto">
        <a:xfrm>
          <a:off x="447675" y="19945350"/>
          <a:ext cx="2238375" cy="73342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135</xdr:row>
      <xdr:rowOff>47625</xdr:rowOff>
    </xdr:from>
    <xdr:to>
      <xdr:col>2</xdr:col>
      <xdr:colOff>266700</xdr:colOff>
      <xdr:row>140</xdr:row>
      <xdr:rowOff>104775</xdr:rowOff>
    </xdr:to>
    <xdr:sp macro="" textlink="">
      <xdr:nvSpPr>
        <xdr:cNvPr id="14" name="Line 249"/>
        <xdr:cNvSpPr>
          <a:spLocks noChangeShapeType="1"/>
        </xdr:cNvSpPr>
      </xdr:nvSpPr>
      <xdr:spPr bwMode="auto">
        <a:xfrm>
          <a:off x="2524125" y="23393400"/>
          <a:ext cx="0" cy="771525"/>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504825</xdr:colOff>
      <xdr:row>74</xdr:row>
      <xdr:rowOff>66675</xdr:rowOff>
    </xdr:from>
    <xdr:to>
      <xdr:col>2</xdr:col>
      <xdr:colOff>133350</xdr:colOff>
      <xdr:row>79</xdr:row>
      <xdr:rowOff>66675</xdr:rowOff>
    </xdr:to>
    <xdr:sp macro="" textlink="">
      <xdr:nvSpPr>
        <xdr:cNvPr id="5363" name="AutoShape 250"/>
        <xdr:cNvSpPr>
          <a:spLocks noChangeArrowheads="1"/>
        </xdr:cNvSpPr>
      </xdr:nvSpPr>
      <xdr:spPr bwMode="auto">
        <a:xfrm>
          <a:off x="504825" y="14697075"/>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533400</xdr:colOff>
      <xdr:row>82</xdr:row>
      <xdr:rowOff>38100</xdr:rowOff>
    </xdr:from>
    <xdr:to>
      <xdr:col>2</xdr:col>
      <xdr:colOff>161925</xdr:colOff>
      <xdr:row>87</xdr:row>
      <xdr:rowOff>38100</xdr:rowOff>
    </xdr:to>
    <xdr:sp macro="" textlink="">
      <xdr:nvSpPr>
        <xdr:cNvPr id="5364" name="AutoShape 251"/>
        <xdr:cNvSpPr>
          <a:spLocks noChangeArrowheads="1"/>
        </xdr:cNvSpPr>
      </xdr:nvSpPr>
      <xdr:spPr bwMode="auto">
        <a:xfrm>
          <a:off x="533400" y="15811500"/>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114</xdr:row>
      <xdr:rowOff>76200</xdr:rowOff>
    </xdr:from>
    <xdr:to>
      <xdr:col>0</xdr:col>
      <xdr:colOff>419100</xdr:colOff>
      <xdr:row>114</xdr:row>
      <xdr:rowOff>76200</xdr:rowOff>
    </xdr:to>
    <xdr:sp macro="" textlink="">
      <xdr:nvSpPr>
        <xdr:cNvPr id="5365" name="Line 252"/>
        <xdr:cNvSpPr>
          <a:spLocks noChangeShapeType="1"/>
        </xdr:cNvSpPr>
      </xdr:nvSpPr>
      <xdr:spPr bwMode="auto">
        <a:xfrm flipH="1">
          <a:off x="180975" y="20421600"/>
          <a:ext cx="2381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114</xdr:row>
      <xdr:rowOff>66675</xdr:rowOff>
    </xdr:from>
    <xdr:to>
      <xdr:col>0</xdr:col>
      <xdr:colOff>180975</xdr:colOff>
      <xdr:row>132</xdr:row>
      <xdr:rowOff>38100</xdr:rowOff>
    </xdr:to>
    <xdr:sp macro="" textlink="">
      <xdr:nvSpPr>
        <xdr:cNvPr id="5366" name="Line 253"/>
        <xdr:cNvSpPr>
          <a:spLocks noChangeShapeType="1"/>
        </xdr:cNvSpPr>
      </xdr:nvSpPr>
      <xdr:spPr bwMode="auto">
        <a:xfrm>
          <a:off x="180975" y="20412075"/>
          <a:ext cx="0" cy="2543175"/>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132</xdr:row>
      <xdr:rowOff>47625</xdr:rowOff>
    </xdr:from>
    <xdr:to>
      <xdr:col>0</xdr:col>
      <xdr:colOff>638175</xdr:colOff>
      <xdr:row>132</xdr:row>
      <xdr:rowOff>47625</xdr:rowOff>
    </xdr:to>
    <xdr:sp macro="" textlink="">
      <xdr:nvSpPr>
        <xdr:cNvPr id="5367" name="Line 254"/>
        <xdr:cNvSpPr>
          <a:spLocks noChangeShapeType="1"/>
        </xdr:cNvSpPr>
      </xdr:nvSpPr>
      <xdr:spPr bwMode="auto">
        <a:xfrm>
          <a:off x="190500" y="22964775"/>
          <a:ext cx="447675" cy="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124</xdr:row>
      <xdr:rowOff>114300</xdr:rowOff>
    </xdr:from>
    <xdr:to>
      <xdr:col>1</xdr:col>
      <xdr:colOff>876300</xdr:colOff>
      <xdr:row>126</xdr:row>
      <xdr:rowOff>57150</xdr:rowOff>
    </xdr:to>
    <xdr:sp macro="" textlink="">
      <xdr:nvSpPr>
        <xdr:cNvPr id="5368" name="Line 255"/>
        <xdr:cNvSpPr>
          <a:spLocks noChangeShapeType="1"/>
        </xdr:cNvSpPr>
      </xdr:nvSpPr>
      <xdr:spPr bwMode="auto">
        <a:xfrm>
          <a:off x="2114550" y="21888450"/>
          <a:ext cx="0" cy="22860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876300</xdr:colOff>
      <xdr:row>126</xdr:row>
      <xdr:rowOff>57150</xdr:rowOff>
    </xdr:from>
    <xdr:to>
      <xdr:col>2</xdr:col>
      <xdr:colOff>1276350</xdr:colOff>
      <xdr:row>126</xdr:row>
      <xdr:rowOff>57150</xdr:rowOff>
    </xdr:to>
    <xdr:sp macro="" textlink="">
      <xdr:nvSpPr>
        <xdr:cNvPr id="5369" name="Line 256"/>
        <xdr:cNvSpPr>
          <a:spLocks noChangeShapeType="1"/>
        </xdr:cNvSpPr>
      </xdr:nvSpPr>
      <xdr:spPr bwMode="auto">
        <a:xfrm>
          <a:off x="2114550" y="22117050"/>
          <a:ext cx="14192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1276350</xdr:colOff>
      <xdr:row>126</xdr:row>
      <xdr:rowOff>57150</xdr:rowOff>
    </xdr:from>
    <xdr:to>
      <xdr:col>2</xdr:col>
      <xdr:colOff>1276350</xdr:colOff>
      <xdr:row>129</xdr:row>
      <xdr:rowOff>104775</xdr:rowOff>
    </xdr:to>
    <xdr:sp macro="" textlink="">
      <xdr:nvSpPr>
        <xdr:cNvPr id="5370" name="Line 257"/>
        <xdr:cNvSpPr>
          <a:spLocks noChangeShapeType="1"/>
        </xdr:cNvSpPr>
      </xdr:nvSpPr>
      <xdr:spPr bwMode="auto">
        <a:xfrm>
          <a:off x="3533775" y="22117050"/>
          <a:ext cx="0" cy="47625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142</xdr:row>
      <xdr:rowOff>76200</xdr:rowOff>
    </xdr:from>
    <xdr:to>
      <xdr:col>2</xdr:col>
      <xdr:colOff>1200150</xdr:colOff>
      <xdr:row>148</xdr:row>
      <xdr:rowOff>47625</xdr:rowOff>
    </xdr:to>
    <xdr:sp macro="" textlink="">
      <xdr:nvSpPr>
        <xdr:cNvPr id="5378" name="Rectangle 258">
          <a:hlinkClick xmlns:r="http://schemas.openxmlformats.org/officeDocument/2006/relationships" r:id="rId26"/>
        </xdr:cNvPr>
        <xdr:cNvSpPr>
          <a:spLocks noChangeArrowheads="1"/>
        </xdr:cNvSpPr>
      </xdr:nvSpPr>
      <xdr:spPr bwMode="auto">
        <a:xfrm>
          <a:off x="2647950"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O2.1</a:t>
          </a:r>
        </a:p>
        <a:p>
          <a:pPr algn="l" rtl="0">
            <a:defRPr sz="1000"/>
          </a:pPr>
          <a:r>
            <a:rPr lang="en-CA" sz="800" b="1" i="0" u="none" strike="noStrike" baseline="0">
              <a:solidFill>
                <a:srgbClr val="000000"/>
              </a:solidFill>
              <a:latin typeface="Arial"/>
              <a:cs typeface="Arial"/>
            </a:rPr>
            <a:t>Line Transformer PLCC Adjustment</a:t>
          </a:r>
        </a:p>
      </xdr:txBody>
    </xdr:sp>
    <xdr:clientData/>
  </xdr:twoCellAnchor>
  <xdr:twoCellAnchor>
    <xdr:from>
      <xdr:col>2</xdr:col>
      <xdr:colOff>1457325</xdr:colOff>
      <xdr:row>142</xdr:row>
      <xdr:rowOff>76200</xdr:rowOff>
    </xdr:from>
    <xdr:to>
      <xdr:col>3</xdr:col>
      <xdr:colOff>390525</xdr:colOff>
      <xdr:row>148</xdr:row>
      <xdr:rowOff>47625</xdr:rowOff>
    </xdr:to>
    <xdr:sp macro="" textlink="">
      <xdr:nvSpPr>
        <xdr:cNvPr id="5379" name="Rectangle 259">
          <a:hlinkClick xmlns:r="http://schemas.openxmlformats.org/officeDocument/2006/relationships" r:id="rId27"/>
        </xdr:cNvPr>
        <xdr:cNvSpPr>
          <a:spLocks noChangeArrowheads="1"/>
        </xdr:cNvSpPr>
      </xdr:nvSpPr>
      <xdr:spPr bwMode="auto">
        <a:xfrm>
          <a:off x="3714750" y="24650700"/>
          <a:ext cx="9429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O2.2</a:t>
          </a:r>
        </a:p>
        <a:p>
          <a:pPr algn="l" rtl="0">
            <a:defRPr sz="1000"/>
          </a:pPr>
          <a:r>
            <a:rPr lang="en-CA" sz="800" b="1" i="0" u="none" strike="noStrike" baseline="0">
              <a:solidFill>
                <a:srgbClr val="000000"/>
              </a:solidFill>
              <a:latin typeface="Arial"/>
              <a:cs typeface="Arial"/>
            </a:rPr>
            <a:t>Primary Cost PLCC Adjustment</a:t>
          </a:r>
        </a:p>
      </xdr:txBody>
    </xdr:sp>
    <xdr:clientData/>
  </xdr:twoCellAnchor>
  <xdr:twoCellAnchor>
    <xdr:from>
      <xdr:col>3</xdr:col>
      <xdr:colOff>600075</xdr:colOff>
      <xdr:row>142</xdr:row>
      <xdr:rowOff>76200</xdr:rowOff>
    </xdr:from>
    <xdr:to>
      <xdr:col>4</xdr:col>
      <xdr:colOff>142875</xdr:colOff>
      <xdr:row>148</xdr:row>
      <xdr:rowOff>47625</xdr:rowOff>
    </xdr:to>
    <xdr:sp macro="" textlink="">
      <xdr:nvSpPr>
        <xdr:cNvPr id="5380" name="Rectangle 260">
          <a:hlinkClick xmlns:r="http://schemas.openxmlformats.org/officeDocument/2006/relationships" r:id="rId28"/>
        </xdr:cNvPr>
        <xdr:cNvSpPr>
          <a:spLocks noChangeArrowheads="1"/>
        </xdr:cNvSpPr>
      </xdr:nvSpPr>
      <xdr:spPr bwMode="auto">
        <a:xfrm>
          <a:off x="4867275"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O2.3</a:t>
          </a:r>
        </a:p>
        <a:p>
          <a:pPr algn="l" rtl="0">
            <a:defRPr sz="1000"/>
          </a:pPr>
          <a:r>
            <a:rPr lang="en-CA" sz="800" b="1" i="0" u="none" strike="noStrike" baseline="0">
              <a:solidFill>
                <a:srgbClr val="000000"/>
              </a:solidFill>
              <a:latin typeface="Arial"/>
              <a:cs typeface="Arial"/>
            </a:rPr>
            <a:t>Secondary Cost PLCC Adjustment</a:t>
          </a:r>
        </a:p>
      </xdr:txBody>
    </xdr:sp>
    <xdr:clientData/>
  </xdr:twoCellAnchor>
  <xdr:twoCellAnchor>
    <xdr:from>
      <xdr:col>0</xdr:col>
      <xdr:colOff>628650</xdr:colOff>
      <xdr:row>157</xdr:row>
      <xdr:rowOff>47625</xdr:rowOff>
    </xdr:from>
    <xdr:to>
      <xdr:col>1</xdr:col>
      <xdr:colOff>114300</xdr:colOff>
      <xdr:row>163</xdr:row>
      <xdr:rowOff>19050</xdr:rowOff>
    </xdr:to>
    <xdr:sp macro="" textlink="">
      <xdr:nvSpPr>
        <xdr:cNvPr id="77" name="Rectangle 242">
          <a:hlinkClick xmlns:r="http://schemas.openxmlformats.org/officeDocument/2006/relationships" r:id="rId25"/>
        </xdr:cNvPr>
        <xdr:cNvSpPr>
          <a:spLocks noChangeArrowheads="1"/>
        </xdr:cNvSpPr>
      </xdr:nvSpPr>
      <xdr:spPr bwMode="auto">
        <a:xfrm>
          <a:off x="628650" y="2723197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O3.6</a:t>
          </a:r>
        </a:p>
        <a:p>
          <a:pPr algn="l" rtl="0">
            <a:defRPr sz="1000"/>
          </a:pPr>
          <a:r>
            <a:rPr lang="en-CA" sz="800" b="1" i="0" u="none" strike="noStrike" baseline="0">
              <a:solidFill>
                <a:srgbClr val="000000"/>
              </a:solidFill>
              <a:latin typeface="Arial"/>
              <a:cs typeface="Arial"/>
            </a:rPr>
            <a:t>MicroFIT Charges</a:t>
          </a:r>
        </a:p>
      </xdr:txBody>
    </xdr:sp>
    <xdr:clientData/>
  </xdr:twoCellAnchor>
  <xdr:twoCellAnchor>
    <xdr:from>
      <xdr:col>1</xdr:col>
      <xdr:colOff>819150</xdr:colOff>
      <xdr:row>102</xdr:row>
      <xdr:rowOff>19051</xdr:rowOff>
    </xdr:from>
    <xdr:to>
      <xdr:col>2</xdr:col>
      <xdr:colOff>409575</xdr:colOff>
      <xdr:row>106</xdr:row>
      <xdr:rowOff>100177</xdr:rowOff>
    </xdr:to>
    <xdr:sp macro="" textlink="">
      <xdr:nvSpPr>
        <xdr:cNvPr id="78" name="Rectangle 224">
          <a:hlinkClick xmlns:r="http://schemas.openxmlformats.org/officeDocument/2006/relationships" r:id="rId29"/>
        </xdr:cNvPr>
        <xdr:cNvSpPr>
          <a:spLocks noChangeArrowheads="1"/>
        </xdr:cNvSpPr>
      </xdr:nvSpPr>
      <xdr:spPr bwMode="auto">
        <a:xfrm>
          <a:off x="2057400" y="19345276"/>
          <a:ext cx="6096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I6.1</a:t>
          </a:r>
        </a:p>
        <a:p>
          <a:pPr algn="l" rtl="0">
            <a:defRPr sz="1000"/>
          </a:pPr>
          <a:r>
            <a:rPr lang="en-CA" sz="1000" b="1" i="0" u="none" strike="noStrike" baseline="0">
              <a:solidFill>
                <a:srgbClr val="000000"/>
              </a:solidFill>
              <a:latin typeface="Arial"/>
              <a:cs typeface="Arial"/>
            </a:rPr>
            <a:t>Revenue</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1</xdr:col>
      <xdr:colOff>19050</xdr:colOff>
      <xdr:row>102</xdr:row>
      <xdr:rowOff>19051</xdr:rowOff>
    </xdr:from>
    <xdr:to>
      <xdr:col>1</xdr:col>
      <xdr:colOff>742950</xdr:colOff>
      <xdr:row>106</xdr:row>
      <xdr:rowOff>100177</xdr:rowOff>
    </xdr:to>
    <xdr:sp macro="" textlink="">
      <xdr:nvSpPr>
        <xdr:cNvPr id="79" name="Rectangle 224">
          <a:hlinkClick xmlns:r="http://schemas.openxmlformats.org/officeDocument/2006/relationships" r:id="rId30"/>
        </xdr:cNvPr>
        <xdr:cNvSpPr>
          <a:spLocks noChangeArrowheads="1"/>
        </xdr:cNvSpPr>
      </xdr:nvSpPr>
      <xdr:spPr bwMode="auto">
        <a:xfrm>
          <a:off x="1257300" y="19345276"/>
          <a:ext cx="7239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.2</a:t>
          </a:r>
        </a:p>
        <a:p>
          <a:pPr algn="l" rtl="0">
            <a:defRPr sz="1000"/>
          </a:pPr>
          <a:r>
            <a:rPr lang="en-CA" sz="1000" b="1" i="0" u="none" strike="noStrike" baseline="0">
              <a:solidFill>
                <a:srgbClr val="000000"/>
              </a:solidFill>
              <a:latin typeface="Arial"/>
              <a:cs typeface="Arial"/>
            </a:rPr>
            <a:t>Weighting Factors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editAs="absolute">
    <xdr:from>
      <xdr:col>0</xdr:col>
      <xdr:colOff>47625</xdr:colOff>
      <xdr:row>0</xdr:row>
      <xdr:rowOff>0</xdr:rowOff>
    </xdr:from>
    <xdr:to>
      <xdr:col>7</xdr:col>
      <xdr:colOff>646870</xdr:colOff>
      <xdr:row>2</xdr:row>
      <xdr:rowOff>9524</xdr:rowOff>
    </xdr:to>
    <xdr:grpSp>
      <xdr:nvGrpSpPr>
        <xdr:cNvPr id="80" name="Group 79"/>
        <xdr:cNvGrpSpPr/>
      </xdr:nvGrpSpPr>
      <xdr:grpSpPr>
        <a:xfrm>
          <a:off x="47625" y="0"/>
          <a:ext cx="8857420" cy="1924049"/>
          <a:chOff x="9524" y="19051"/>
          <a:chExt cx="8537711" cy="1924049"/>
        </a:xfrm>
      </xdr:grpSpPr>
      <xdr:pic>
        <xdr:nvPicPr>
          <xdr:cNvPr id="81" name="Picture 80"/>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2" name="Picture 81"/>
          <xdr:cNvPicPr>
            <a:picLocks noChangeAspect="1" noChangeArrowheads="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3" name="Rectangle 82"/>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xdr:cNvGrpSpPr>
          <a:grpSpLocks/>
        </xdr:cNvGrpSpPr>
      </xdr:nvGrpSpPr>
      <xdr:grpSpPr bwMode="auto">
        <a:xfrm>
          <a:off x="66675" y="2514600"/>
          <a:ext cx="4895850" cy="885825"/>
          <a:chOff x="11" y="147"/>
          <a:chExt cx="521" cy="83"/>
        </a:xfrm>
      </xdr:grpSpPr>
      <xdr:sp macro="" textlink="">
        <xdr:nvSpPr>
          <xdr:cNvPr id="4179" name="AutoShape 72"/>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69" name="Text Box 73"/>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Please input your existing classes</a:t>
            </a:r>
          </a:p>
          <a:p>
            <a:pPr algn="l" rtl="0">
              <a:defRPr sz="1000"/>
            </a:pPr>
            <a:r>
              <a:rPr lang="en-CA" sz="1000" b="1" i="0" u="none" strike="noStrike" baseline="0">
                <a:solidFill>
                  <a:srgbClr val="FF0000"/>
                </a:solidFill>
                <a:latin typeface="Arial"/>
                <a:cs typeface="Arial"/>
              </a:rPr>
              <a:t>Step 2:</a:t>
            </a:r>
            <a:r>
              <a:rPr lang="en-CA" sz="1000" b="0" i="0" u="none" strike="noStrike" baseline="0">
                <a:solidFill>
                  <a:srgbClr val="000000"/>
                </a:solidFill>
                <a:latin typeface="Arial"/>
                <a:cs typeface="Arial"/>
              </a:rPr>
              <a:t>  If this is your first run, select "First Run" in the drop-down menu below</a:t>
            </a:r>
          </a:p>
          <a:p>
            <a:pPr algn="l" rtl="0">
              <a:defRPr sz="1000"/>
            </a:pPr>
            <a:r>
              <a:rPr lang="en-CA" sz="1000" b="1" i="0" u="none" strike="noStrike" baseline="0">
                <a:solidFill>
                  <a:srgbClr val="FF0000"/>
                </a:solidFill>
                <a:latin typeface="Arial"/>
                <a:cs typeface="Arial"/>
              </a:rPr>
              <a:t>Step 3: </a:t>
            </a:r>
            <a:r>
              <a:rPr lang="en-CA" sz="1000" b="0" i="0" u="none" strike="noStrike" baseline="0">
                <a:solidFill>
                  <a:srgbClr val="000000"/>
                </a:solidFill>
                <a:latin typeface="Arial"/>
                <a:cs typeface="Arial"/>
              </a:rPr>
              <a:t> After all classes have been entered, Click the "Update" button in row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xdr:from>
      <xdr:col>1</xdr:col>
      <xdr:colOff>38100</xdr:colOff>
      <xdr:row>44</xdr:row>
      <xdr:rowOff>76200</xdr:rowOff>
    </xdr:from>
    <xdr:to>
      <xdr:col>5</xdr:col>
      <xdr:colOff>57150</xdr:colOff>
      <xdr:row>61</xdr:row>
      <xdr:rowOff>28575</xdr:rowOff>
    </xdr:to>
    <xdr:grpSp>
      <xdr:nvGrpSpPr>
        <xdr:cNvPr id="4174" name="Group 84"/>
        <xdr:cNvGrpSpPr>
          <a:grpSpLocks/>
        </xdr:cNvGrpSpPr>
      </xdr:nvGrpSpPr>
      <xdr:grpSpPr bwMode="auto">
        <a:xfrm>
          <a:off x="647700" y="8972550"/>
          <a:ext cx="6486525" cy="3190875"/>
          <a:chOff x="68" y="824"/>
          <a:chExt cx="681" cy="335"/>
        </a:xfrm>
      </xdr:grpSpPr>
      <xdr:sp macro="" textlink="">
        <xdr:nvSpPr>
          <xdr:cNvPr id="4175" name="AutoShape 81"/>
          <xdr:cNvSpPr>
            <a:spLocks noChangeArrowheads="1"/>
          </xdr:cNvSpPr>
        </xdr:nvSpPr>
        <xdr:spPr bwMode="auto">
          <a:xfrm>
            <a:off x="68" y="824"/>
            <a:ext cx="681" cy="33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76" name="Text Box 82"/>
          <xdr:cNvSpPr txBox="1">
            <a:spLocks noChangeArrowheads="1"/>
          </xdr:cNvSpPr>
        </xdr:nvSpPr>
        <xdr:spPr bwMode="auto">
          <a:xfrm>
            <a:off x="80" y="837"/>
            <a:ext cx="656" cy="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a:lstStyle/>
          <a:p>
            <a:endParaRPr lang="en-CA"/>
          </a:p>
        </xdr:txBody>
      </xdr:sp>
    </xdr:grpSp>
    <xdr:clientData/>
  </xdr:twoCellAnchor>
  <xdr:twoCellAnchor editAs="absolute">
    <xdr:from>
      <xdr:col>0</xdr:col>
      <xdr:colOff>0</xdr:colOff>
      <xdr:row>0</xdr:row>
      <xdr:rowOff>0</xdr:rowOff>
    </xdr:from>
    <xdr:to>
      <xdr:col>7</xdr:col>
      <xdr:colOff>361120</xdr:colOff>
      <xdr:row>3</xdr:row>
      <xdr:rowOff>38099</xdr:rowOff>
    </xdr:to>
    <xdr:grpSp>
      <xdr:nvGrpSpPr>
        <xdr:cNvPr id="12" name="Group 11"/>
        <xdr:cNvGrpSpPr/>
      </xdr:nvGrpSpPr>
      <xdr:grpSpPr>
        <a:xfrm>
          <a:off x="0" y="0"/>
          <a:ext cx="8857420" cy="1924049"/>
          <a:chOff x="9524" y="19051"/>
          <a:chExt cx="8537711" cy="1924049"/>
        </a:xfrm>
      </xdr:grpSpPr>
      <xdr:pic>
        <xdr:nvPicPr>
          <xdr:cNvPr id="13"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4" name="Picture 1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5" name="Rectangle 14"/>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1933575</xdr:colOff>
          <xdr:row>40</xdr:row>
          <xdr:rowOff>19050</xdr:rowOff>
        </xdr:from>
        <xdr:to>
          <xdr:col>5</xdr:col>
          <xdr:colOff>19050</xdr:colOff>
          <xdr:row>41</xdr:row>
          <xdr:rowOff>104775</xdr:rowOff>
        </xdr:to>
        <xdr:sp macro="" textlink="">
          <xdr:nvSpPr>
            <xdr:cNvPr id="2" name="Button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UPDATE</a:t>
              </a:r>
              <a:endParaRPr lang="en-CA"/>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542925</xdr:colOff>
      <xdr:row>462</xdr:row>
      <xdr:rowOff>19050</xdr:rowOff>
    </xdr:from>
    <xdr:to>
      <xdr:col>5</xdr:col>
      <xdr:colOff>542925</xdr:colOff>
      <xdr:row>462</xdr:row>
      <xdr:rowOff>142875</xdr:rowOff>
    </xdr:to>
    <xdr:sp macro="" textlink="">
      <xdr:nvSpPr>
        <xdr:cNvPr id="6166" name="Line 43"/>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0</xdr:col>
      <xdr:colOff>38100</xdr:colOff>
      <xdr:row>0</xdr:row>
      <xdr:rowOff>12700</xdr:rowOff>
    </xdr:from>
    <xdr:to>
      <xdr:col>6</xdr:col>
      <xdr:colOff>996120</xdr:colOff>
      <xdr:row>3</xdr:row>
      <xdr:rowOff>19049</xdr:rowOff>
    </xdr:to>
    <xdr:grpSp>
      <xdr:nvGrpSpPr>
        <xdr:cNvPr id="4" name="Group 3"/>
        <xdr:cNvGrpSpPr/>
      </xdr:nvGrpSpPr>
      <xdr:grpSpPr>
        <a:xfrm>
          <a:off x="38100" y="12700"/>
          <a:ext cx="8844720" cy="1920874"/>
          <a:chOff x="9524" y="19051"/>
          <a:chExt cx="8537711" cy="1924049"/>
        </a:xfrm>
      </xdr:grpSpPr>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6" name="Picture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7" name="Rectangle 6"/>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7</xdr:col>
      <xdr:colOff>857250</xdr:colOff>
      <xdr:row>10</xdr:row>
      <xdr:rowOff>76200</xdr:rowOff>
    </xdr:to>
    <xdr:grpSp>
      <xdr:nvGrpSpPr>
        <xdr:cNvPr id="32805" name="Group 33"/>
        <xdr:cNvGrpSpPr>
          <a:grpSpLocks/>
        </xdr:cNvGrpSpPr>
      </xdr:nvGrpSpPr>
      <xdr:grpSpPr bwMode="auto">
        <a:xfrm>
          <a:off x="38100" y="2228850"/>
          <a:ext cx="8791575" cy="676275"/>
          <a:chOff x="11" y="147"/>
          <a:chExt cx="521" cy="83"/>
        </a:xfrm>
      </xdr:grpSpPr>
      <xdr:sp macro="" textlink="">
        <xdr:nvSpPr>
          <xdr:cNvPr id="3280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803"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is an input sheet for the Break Out of Distribution Assets, Contributed Capital, Amortization, and Amortization Expenses.</a:t>
            </a:r>
            <a:endParaRPr lang="en-CA" sz="1000" b="1" i="0" u="none" strike="noStrike" baseline="0">
              <a:solidFill>
                <a:srgbClr val="FF0000"/>
              </a:solidFill>
              <a:latin typeface="Arial"/>
              <a:cs typeface="Arial"/>
            </a:endParaRPr>
          </a:p>
          <a:p>
            <a:pPr algn="l" rtl="0">
              <a:defRPr sz="1000"/>
            </a:pPr>
            <a:r>
              <a:rPr lang="en-CA" sz="1000" b="1" i="0" u="none" strike="noStrike" baseline="0">
                <a:solidFill>
                  <a:srgbClr val="FF0000"/>
                </a:solidFill>
                <a:latin typeface="Arial"/>
                <a:cs typeface="Arial"/>
              </a:rPr>
              <a:t>**</a:t>
            </a:r>
            <a:r>
              <a:rPr lang="en-CA" sz="1000" b="1" i="1" u="none" strike="noStrike" baseline="0">
                <a:solidFill>
                  <a:srgbClr val="FF0000"/>
                </a:solidFill>
                <a:latin typeface="Arial"/>
                <a:cs typeface="Arial"/>
              </a:rPr>
              <a:t>Please see Instructions tab for detailed instructions**</a:t>
            </a:r>
          </a:p>
        </xdr:txBody>
      </xdr:sp>
    </xdr:grpSp>
    <xdr:clientData/>
  </xdr:twoCellAnchor>
  <xdr:twoCellAnchor editAs="absolute">
    <xdr:from>
      <xdr:col>0</xdr:col>
      <xdr:colOff>9525</xdr:colOff>
      <xdr:row>0</xdr:row>
      <xdr:rowOff>0</xdr:rowOff>
    </xdr:from>
    <xdr:to>
      <xdr:col>7</xdr:col>
      <xdr:colOff>894520</xdr:colOff>
      <xdr:row>4</xdr:row>
      <xdr:rowOff>85724</xdr:rowOff>
    </xdr:to>
    <xdr:grpSp>
      <xdr:nvGrpSpPr>
        <xdr:cNvPr id="7" name="Group 6"/>
        <xdr:cNvGrpSpPr/>
      </xdr:nvGrpSpPr>
      <xdr:grpSpPr>
        <a:xfrm>
          <a:off x="9525" y="0"/>
          <a:ext cx="8857420" cy="1924049"/>
          <a:chOff x="9524" y="19051"/>
          <a:chExt cx="8537711" cy="1924049"/>
        </a:xfrm>
      </xdr:grpSpPr>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9" name="Picture 8"/>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0" name="Rectangle 9"/>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38100</xdr:colOff>
      <xdr:row>0</xdr:row>
      <xdr:rowOff>0</xdr:rowOff>
    </xdr:from>
    <xdr:to>
      <xdr:col>10</xdr:col>
      <xdr:colOff>303970</xdr:colOff>
      <xdr:row>4</xdr:row>
      <xdr:rowOff>9524</xdr:rowOff>
    </xdr:to>
    <xdr:grpSp>
      <xdr:nvGrpSpPr>
        <xdr:cNvPr id="8" name="Group 7"/>
        <xdr:cNvGrpSpPr/>
      </xdr:nvGrpSpPr>
      <xdr:grpSpPr>
        <a:xfrm>
          <a:off x="38100" y="0"/>
          <a:ext cx="8857420" cy="1924049"/>
          <a:chOff x="9524" y="19051"/>
          <a:chExt cx="8537711" cy="1924049"/>
        </a:xfrm>
      </xdr:grpSpPr>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0" name="Picture 9"/>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1" name="Rectangle 10"/>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9</xdr:col>
      <xdr:colOff>637345</xdr:colOff>
      <xdr:row>3</xdr:row>
      <xdr:rowOff>409574</xdr:rowOff>
    </xdr:to>
    <xdr:grpSp>
      <xdr:nvGrpSpPr>
        <xdr:cNvPr id="4" name="Group 3"/>
        <xdr:cNvGrpSpPr/>
      </xdr:nvGrpSpPr>
      <xdr:grpSpPr>
        <a:xfrm>
          <a:off x="19050" y="0"/>
          <a:ext cx="8857420" cy="1924049"/>
          <a:chOff x="9524" y="19051"/>
          <a:chExt cx="8537711" cy="1924049"/>
        </a:xfrm>
      </xdr:grpSpPr>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6" name="Picture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7" name="Rectangle 6"/>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189670</xdr:colOff>
      <xdr:row>3</xdr:row>
      <xdr:rowOff>209549</xdr:rowOff>
    </xdr:to>
    <xdr:grpSp>
      <xdr:nvGrpSpPr>
        <xdr:cNvPr id="5" name="Group 4"/>
        <xdr:cNvGrpSpPr/>
      </xdr:nvGrpSpPr>
      <xdr:grpSpPr>
        <a:xfrm>
          <a:off x="0" y="0"/>
          <a:ext cx="8857420" cy="1924049"/>
          <a:chOff x="9524" y="19051"/>
          <a:chExt cx="8537711" cy="1924049"/>
        </a:xfrm>
      </xdr:grpSpPr>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7" name="Picture 6"/>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 name="Rectangle 7"/>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1</xdr:col>
          <xdr:colOff>66675</xdr:colOff>
          <xdr:row>30</xdr:row>
          <xdr:rowOff>47625</xdr:rowOff>
        </xdr:from>
        <xdr:to>
          <xdr:col>1</xdr:col>
          <xdr:colOff>1123950</xdr:colOff>
          <xdr:row>30</xdr:row>
          <xdr:rowOff>447675</xdr:rowOff>
        </xdr:to>
        <xdr:sp macro="" textlink="">
          <xdr:nvSpPr>
            <xdr:cNvPr id="51205" name="Button 5" hidden="1">
              <a:extLst>
                <a:ext uri="{63B3BB69-23CF-44E3-9099-C40C66FF867C}">
                  <a14:compatExt spid="_x0000_s5120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1" i="0" u="none" strike="noStrike" baseline="0">
                  <a:solidFill>
                    <a:srgbClr val="0000FF"/>
                  </a:solidFill>
                  <a:latin typeface="Arial"/>
                  <a:cs typeface="Arial"/>
                </a:rPr>
                <a:t>Click here to Enter Data</a:t>
              </a:r>
              <a:endParaRPr lang="en-CA"/>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265870</xdr:colOff>
      <xdr:row>2</xdr:row>
      <xdr:rowOff>190499</xdr:rowOff>
    </xdr:to>
    <xdr:grpSp>
      <xdr:nvGrpSpPr>
        <xdr:cNvPr id="5" name="Group 4"/>
        <xdr:cNvGrpSpPr/>
      </xdr:nvGrpSpPr>
      <xdr:grpSpPr>
        <a:xfrm>
          <a:off x="0" y="0"/>
          <a:ext cx="8857420" cy="1924049"/>
          <a:chOff x="9524" y="19051"/>
          <a:chExt cx="8537711" cy="1924049"/>
        </a:xfrm>
      </xdr:grpSpPr>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7" name="Picture 6"/>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 name="Rectangle 7"/>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1</xdr:col>
          <xdr:colOff>66675</xdr:colOff>
          <xdr:row>13</xdr:row>
          <xdr:rowOff>0</xdr:rowOff>
        </xdr:from>
        <xdr:to>
          <xdr:col>1</xdr:col>
          <xdr:colOff>1123950</xdr:colOff>
          <xdr:row>13</xdr:row>
          <xdr:rowOff>0</xdr:rowOff>
        </xdr:to>
        <xdr:sp macro="" textlink="">
          <xdr:nvSpPr>
            <xdr:cNvPr id="7197" name="Button 29" hidden="1">
              <a:extLst>
                <a:ext uri="{63B3BB69-23CF-44E3-9099-C40C66FF867C}">
                  <a14:compatExt spid="_x0000_s71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1" i="0" u="none" strike="noStrike" baseline="0">
                  <a:solidFill>
                    <a:srgbClr val="0000FF"/>
                  </a:solidFill>
                  <a:latin typeface="Arial"/>
                  <a:cs typeface="Arial"/>
                </a:rPr>
                <a:t>Click here to Enter Data</a:t>
              </a:r>
              <a:endParaRPr lang="en-CA"/>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8</xdr:col>
      <xdr:colOff>846895</xdr:colOff>
      <xdr:row>2</xdr:row>
      <xdr:rowOff>95249</xdr:rowOff>
    </xdr:to>
    <xdr:grpSp>
      <xdr:nvGrpSpPr>
        <xdr:cNvPr id="4" name="Group 3"/>
        <xdr:cNvGrpSpPr/>
      </xdr:nvGrpSpPr>
      <xdr:grpSpPr>
        <a:xfrm>
          <a:off x="19050" y="0"/>
          <a:ext cx="8857420" cy="1924049"/>
          <a:chOff x="9524" y="19051"/>
          <a:chExt cx="8537711" cy="1924049"/>
        </a:xfrm>
      </xdr:grpSpPr>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6" name="Picture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7" name="Rectangle 6"/>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8</xdr:col>
      <xdr:colOff>142045</xdr:colOff>
      <xdr:row>3</xdr:row>
      <xdr:rowOff>152399</xdr:rowOff>
    </xdr:to>
    <xdr:grpSp>
      <xdr:nvGrpSpPr>
        <xdr:cNvPr id="4" name="Group 3"/>
        <xdr:cNvGrpSpPr/>
      </xdr:nvGrpSpPr>
      <xdr:grpSpPr>
        <a:xfrm>
          <a:off x="19050" y="0"/>
          <a:ext cx="8857420" cy="1924049"/>
          <a:chOff x="9524" y="19051"/>
          <a:chExt cx="8537711" cy="1924049"/>
        </a:xfrm>
      </xdr:grpSpPr>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6" name="Picture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7" name="Rectangle 6"/>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6</xdr:row>
      <xdr:rowOff>28575</xdr:rowOff>
    </xdr:from>
    <xdr:to>
      <xdr:col>2</xdr:col>
      <xdr:colOff>1009650</xdr:colOff>
      <xdr:row>10</xdr:row>
      <xdr:rowOff>19050</xdr:rowOff>
    </xdr:to>
    <xdr:grpSp>
      <xdr:nvGrpSpPr>
        <xdr:cNvPr id="10249" name="Group 9"/>
        <xdr:cNvGrpSpPr>
          <a:grpSpLocks/>
        </xdr:cNvGrpSpPr>
      </xdr:nvGrpSpPr>
      <xdr:grpSpPr bwMode="auto">
        <a:xfrm>
          <a:off x="28575" y="2657475"/>
          <a:ext cx="3409950" cy="581025"/>
          <a:chOff x="11" y="147"/>
          <a:chExt cx="521" cy="83"/>
        </a:xfrm>
      </xdr:grpSpPr>
      <xdr:sp macro="" textlink="">
        <xdr:nvSpPr>
          <xdr:cNvPr id="10250" name="AutoShape 10"/>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1" name="Text Box 11"/>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0</xdr:colOff>
      <xdr:row>0</xdr:row>
      <xdr:rowOff>0</xdr:rowOff>
    </xdr:from>
    <xdr:to>
      <xdr:col>9</xdr:col>
      <xdr:colOff>142045</xdr:colOff>
      <xdr:row>3</xdr:row>
      <xdr:rowOff>209549</xdr:rowOff>
    </xdr:to>
    <xdr:grpSp>
      <xdr:nvGrpSpPr>
        <xdr:cNvPr id="7" name="Group 6"/>
        <xdr:cNvGrpSpPr/>
      </xdr:nvGrpSpPr>
      <xdr:grpSpPr>
        <a:xfrm>
          <a:off x="0" y="0"/>
          <a:ext cx="8857420" cy="1924049"/>
          <a:chOff x="9524" y="19051"/>
          <a:chExt cx="8537711" cy="1924049"/>
        </a:xfrm>
      </xdr:grpSpPr>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9" name="Picture 8"/>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0" name="Rectangle 9"/>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20</xdr:row>
      <xdr:rowOff>123825</xdr:rowOff>
    </xdr:from>
    <xdr:to>
      <xdr:col>3</xdr:col>
      <xdr:colOff>990600</xdr:colOff>
      <xdr:row>21</xdr:row>
      <xdr:rowOff>390525</xdr:rowOff>
    </xdr:to>
    <xdr:grpSp>
      <xdr:nvGrpSpPr>
        <xdr:cNvPr id="38919" name="Group 7"/>
        <xdr:cNvGrpSpPr>
          <a:grpSpLocks/>
        </xdr:cNvGrpSpPr>
      </xdr:nvGrpSpPr>
      <xdr:grpSpPr bwMode="auto">
        <a:xfrm>
          <a:off x="47625" y="4495800"/>
          <a:ext cx="4848225" cy="638175"/>
          <a:chOff x="11" y="147"/>
          <a:chExt cx="521" cy="83"/>
        </a:xfrm>
      </xdr:grpSpPr>
      <xdr:sp macro="" textlink="">
        <xdr:nvSpPr>
          <xdr:cNvPr id="38926"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 name="Text Box 9"/>
          <xdr:cNvSpPr txBox="1">
            <a:spLocks noChangeArrowheads="1"/>
          </xdr:cNvSpPr>
        </xdr:nvSpPr>
        <xdr:spPr bwMode="auto">
          <a:xfrm>
            <a:off x="24" y="151"/>
            <a:ext cx="48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To Allocate Capital Contributions by Rate Classification, Input Allocation on Next Line</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19050</xdr:colOff>
      <xdr:row>23</xdr:row>
      <xdr:rowOff>57150</xdr:rowOff>
    </xdr:from>
    <xdr:to>
      <xdr:col>3</xdr:col>
      <xdr:colOff>952500</xdr:colOff>
      <xdr:row>25</xdr:row>
      <xdr:rowOff>314325</xdr:rowOff>
    </xdr:to>
    <xdr:grpSp>
      <xdr:nvGrpSpPr>
        <xdr:cNvPr id="38920" name="Group 10"/>
        <xdr:cNvGrpSpPr>
          <a:grpSpLocks/>
        </xdr:cNvGrpSpPr>
      </xdr:nvGrpSpPr>
      <xdr:grpSpPr bwMode="auto">
        <a:xfrm>
          <a:off x="19050" y="5581650"/>
          <a:ext cx="4838700" cy="619125"/>
          <a:chOff x="11" y="147"/>
          <a:chExt cx="521" cy="83"/>
        </a:xfrm>
      </xdr:grpSpPr>
      <xdr:sp macro="" textlink="">
        <xdr:nvSpPr>
          <xdr:cNvPr id="38924" name="AutoShape 11"/>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 name="Text Box 12"/>
          <xdr:cNvSpPr txBox="1">
            <a:spLocks noChangeArrowheads="1"/>
          </xdr:cNvSpPr>
        </xdr:nvSpPr>
        <xdr:spPr bwMode="auto">
          <a:xfrm>
            <a:off x="24" y="151"/>
            <a:ext cx="48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Following is Used to Allocate Directly Allocated Costs from I3 to Rate Classifications</a:t>
            </a:r>
          </a:p>
        </xdr:txBody>
      </xdr:sp>
    </xdr:grpSp>
    <xdr:clientData/>
  </xdr:twoCellAnchor>
  <xdr:twoCellAnchor>
    <xdr:from>
      <xdr:col>0</xdr:col>
      <xdr:colOff>57150</xdr:colOff>
      <xdr:row>7</xdr:row>
      <xdr:rowOff>47625</xdr:rowOff>
    </xdr:from>
    <xdr:to>
      <xdr:col>3</xdr:col>
      <xdr:colOff>1000125</xdr:colOff>
      <xdr:row>10</xdr:row>
      <xdr:rowOff>114300</xdr:rowOff>
    </xdr:to>
    <xdr:grpSp>
      <xdr:nvGrpSpPr>
        <xdr:cNvPr id="38921" name="Group 7"/>
        <xdr:cNvGrpSpPr>
          <a:grpSpLocks/>
        </xdr:cNvGrpSpPr>
      </xdr:nvGrpSpPr>
      <xdr:grpSpPr bwMode="auto">
        <a:xfrm>
          <a:off x="57150" y="2562225"/>
          <a:ext cx="4848225" cy="495300"/>
          <a:chOff x="11" y="147"/>
          <a:chExt cx="521" cy="83"/>
        </a:xfrm>
      </xdr:grpSpPr>
      <xdr:sp macro="" textlink="">
        <xdr:nvSpPr>
          <xdr:cNvPr id="38922"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9"/>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28575</xdr:colOff>
      <xdr:row>0</xdr:row>
      <xdr:rowOff>0</xdr:rowOff>
    </xdr:from>
    <xdr:to>
      <xdr:col>8</xdr:col>
      <xdr:colOff>780220</xdr:colOff>
      <xdr:row>3</xdr:row>
      <xdr:rowOff>142874</xdr:rowOff>
    </xdr:to>
    <xdr:grpSp>
      <xdr:nvGrpSpPr>
        <xdr:cNvPr id="13" name="Group 12"/>
        <xdr:cNvGrpSpPr/>
      </xdr:nvGrpSpPr>
      <xdr:grpSpPr>
        <a:xfrm>
          <a:off x="28575" y="0"/>
          <a:ext cx="8857420" cy="1924049"/>
          <a:chOff x="9524" y="19051"/>
          <a:chExt cx="8537711" cy="1924049"/>
        </a:xfrm>
      </xdr:grpSpPr>
      <xdr:pic>
        <xdr:nvPicPr>
          <xdr:cNvPr id="14" name="Pictur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5" name="Picture 1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6" name="Rectangle 1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11</xdr:row>
      <xdr:rowOff>47625</xdr:rowOff>
    </xdr:from>
    <xdr:to>
      <xdr:col>2</xdr:col>
      <xdr:colOff>762000</xdr:colOff>
      <xdr:row>13</xdr:row>
      <xdr:rowOff>142875</xdr:rowOff>
    </xdr:to>
    <xdr:grpSp>
      <xdr:nvGrpSpPr>
        <xdr:cNvPr id="35844" name="Group 13"/>
        <xdr:cNvGrpSpPr>
          <a:grpSpLocks/>
        </xdr:cNvGrpSpPr>
      </xdr:nvGrpSpPr>
      <xdr:grpSpPr bwMode="auto">
        <a:xfrm>
          <a:off x="104775" y="3067050"/>
          <a:ext cx="4591050" cy="400050"/>
          <a:chOff x="11" y="147"/>
          <a:chExt cx="521" cy="83"/>
        </a:xfrm>
      </xdr:grpSpPr>
      <xdr:sp macro="" textlink="">
        <xdr:nvSpPr>
          <xdr:cNvPr id="35848" name="AutoShape 1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855" name="Text Box 15"/>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xdr:from>
      <xdr:col>0</xdr:col>
      <xdr:colOff>123825</xdr:colOff>
      <xdr:row>6</xdr:row>
      <xdr:rowOff>47625</xdr:rowOff>
    </xdr:from>
    <xdr:to>
      <xdr:col>7</xdr:col>
      <xdr:colOff>790575</xdr:colOff>
      <xdr:row>10</xdr:row>
      <xdr:rowOff>114300</xdr:rowOff>
    </xdr:to>
    <xdr:grpSp>
      <xdr:nvGrpSpPr>
        <xdr:cNvPr id="35845" name="Group 33"/>
        <xdr:cNvGrpSpPr>
          <a:grpSpLocks/>
        </xdr:cNvGrpSpPr>
      </xdr:nvGrpSpPr>
      <xdr:grpSpPr bwMode="auto">
        <a:xfrm>
          <a:off x="123825" y="2305050"/>
          <a:ext cx="8791575" cy="676275"/>
          <a:chOff x="11" y="147"/>
          <a:chExt cx="521" cy="83"/>
        </a:xfrm>
      </xdr:grpSpPr>
      <xdr:sp macro="" textlink="">
        <xdr:nvSpPr>
          <xdr:cNvPr id="3584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Please see the first tab in this workbook for detailed instructions</a:t>
            </a:r>
            <a:endParaRPr lang="en-CA" sz="1000" b="1" i="1" u="none" strike="noStrike" baseline="0">
              <a:solidFill>
                <a:srgbClr val="FF0000"/>
              </a:solidFill>
              <a:latin typeface="Arial"/>
              <a:cs typeface="Arial"/>
            </a:endParaRPr>
          </a:p>
        </xdr:txBody>
      </xdr:sp>
    </xdr:grpSp>
    <xdr:clientData/>
  </xdr:twoCellAnchor>
  <xdr:twoCellAnchor editAs="absolute">
    <xdr:from>
      <xdr:col>0</xdr:col>
      <xdr:colOff>19050</xdr:colOff>
      <xdr:row>0</xdr:row>
      <xdr:rowOff>9525</xdr:rowOff>
    </xdr:from>
    <xdr:to>
      <xdr:col>7</xdr:col>
      <xdr:colOff>751645</xdr:colOff>
      <xdr:row>4</xdr:row>
      <xdr:rowOff>19049</xdr:rowOff>
    </xdr:to>
    <xdr:grpSp>
      <xdr:nvGrpSpPr>
        <xdr:cNvPr id="9" name="Group 8"/>
        <xdr:cNvGrpSpPr/>
      </xdr:nvGrpSpPr>
      <xdr:grpSpPr>
        <a:xfrm>
          <a:off x="19050" y="9525"/>
          <a:ext cx="8857420" cy="1924049"/>
          <a:chOff x="9524" y="19051"/>
          <a:chExt cx="8537711" cy="1924049"/>
        </a:xfrm>
      </xdr:grpSpPr>
      <xdr:pic>
        <xdr:nvPicPr>
          <xdr:cNvPr id="10"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1" name="Picture 10"/>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2" name="Rectangle 11"/>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6</xdr:row>
      <xdr:rowOff>47625</xdr:rowOff>
    </xdr:from>
    <xdr:to>
      <xdr:col>2</xdr:col>
      <xdr:colOff>590550</xdr:colOff>
      <xdr:row>9</xdr:row>
      <xdr:rowOff>104775</xdr:rowOff>
    </xdr:to>
    <xdr:grpSp>
      <xdr:nvGrpSpPr>
        <xdr:cNvPr id="3077" name="Group 8"/>
        <xdr:cNvGrpSpPr>
          <a:grpSpLocks/>
        </xdr:cNvGrpSpPr>
      </xdr:nvGrpSpPr>
      <xdr:grpSpPr bwMode="auto">
        <a:xfrm>
          <a:off x="85725" y="2286000"/>
          <a:ext cx="4352925" cy="504825"/>
          <a:chOff x="11" y="147"/>
          <a:chExt cx="521" cy="83"/>
        </a:xfrm>
      </xdr:grpSpPr>
      <xdr:sp macro="" textlink="">
        <xdr:nvSpPr>
          <xdr:cNvPr id="3078" name="AutoShape 9"/>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2" name="Text Box 10"/>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Output sheet showing minimum and maximum level for Monthly Fixed Charge</a:t>
            </a:r>
          </a:p>
        </xdr:txBody>
      </xdr:sp>
    </xdr:grpSp>
    <xdr:clientData/>
  </xdr:twoCellAnchor>
  <xdr:twoCellAnchor editAs="absolute">
    <xdr:from>
      <xdr:col>0</xdr:col>
      <xdr:colOff>28575</xdr:colOff>
      <xdr:row>0</xdr:row>
      <xdr:rowOff>38100</xdr:rowOff>
    </xdr:from>
    <xdr:to>
      <xdr:col>7</xdr:col>
      <xdr:colOff>846895</xdr:colOff>
      <xdr:row>4</xdr:row>
      <xdr:rowOff>66674</xdr:rowOff>
    </xdr:to>
    <xdr:grpSp>
      <xdr:nvGrpSpPr>
        <xdr:cNvPr id="6" name="Group 5"/>
        <xdr:cNvGrpSpPr/>
      </xdr:nvGrpSpPr>
      <xdr:grpSpPr>
        <a:xfrm>
          <a:off x="28575" y="3810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6</xdr:row>
      <xdr:rowOff>38100</xdr:rowOff>
    </xdr:from>
    <xdr:to>
      <xdr:col>1</xdr:col>
      <xdr:colOff>3886200</xdr:colOff>
      <xdr:row>9</xdr:row>
      <xdr:rowOff>200025</xdr:rowOff>
    </xdr:to>
    <xdr:grpSp>
      <xdr:nvGrpSpPr>
        <xdr:cNvPr id="44035" name="Group 6"/>
        <xdr:cNvGrpSpPr>
          <a:grpSpLocks/>
        </xdr:cNvGrpSpPr>
      </xdr:nvGrpSpPr>
      <xdr:grpSpPr bwMode="auto">
        <a:xfrm>
          <a:off x="66675" y="2209800"/>
          <a:ext cx="4019550" cy="762000"/>
          <a:chOff x="11" y="147"/>
          <a:chExt cx="521" cy="83"/>
        </a:xfrm>
      </xdr:grpSpPr>
      <xdr:sp macro="" textlink="">
        <xdr:nvSpPr>
          <xdr:cNvPr id="44036"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040" name="Text Box 8"/>
          <xdr:cNvSpPr txBox="1">
            <a:spLocks noChangeArrowheads="1"/>
          </xdr:cNvSpPr>
        </xdr:nvSpPr>
        <xdr:spPr bwMode="auto">
          <a:xfrm>
            <a:off x="25" y="151"/>
            <a:ext cx="500"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Line Transformers Demand Unit Cost for PLCC Adjustment to Customer Related Cost</a:t>
            </a: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editAs="absolute">
    <xdr:from>
      <xdr:col>0</xdr:col>
      <xdr:colOff>0</xdr:colOff>
      <xdr:row>0</xdr:row>
      <xdr:rowOff>0</xdr:rowOff>
    </xdr:from>
    <xdr:to>
      <xdr:col>6</xdr:col>
      <xdr:colOff>551620</xdr:colOff>
      <xdr:row>4</xdr:row>
      <xdr:rowOff>95249</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6</xdr:row>
      <xdr:rowOff>76200</xdr:rowOff>
    </xdr:from>
    <xdr:to>
      <xdr:col>2</xdr:col>
      <xdr:colOff>695325</xdr:colOff>
      <xdr:row>12</xdr:row>
      <xdr:rowOff>95250</xdr:rowOff>
    </xdr:to>
    <xdr:grpSp>
      <xdr:nvGrpSpPr>
        <xdr:cNvPr id="45059" name="Group 6"/>
        <xdr:cNvGrpSpPr>
          <a:grpSpLocks/>
        </xdr:cNvGrpSpPr>
      </xdr:nvGrpSpPr>
      <xdr:grpSpPr bwMode="auto">
        <a:xfrm>
          <a:off x="66675" y="2495550"/>
          <a:ext cx="5019675" cy="933450"/>
          <a:chOff x="11" y="147"/>
          <a:chExt cx="521" cy="83"/>
        </a:xfrm>
      </xdr:grpSpPr>
      <xdr:sp macro="" textlink="">
        <xdr:nvSpPr>
          <xdr:cNvPr id="45060"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064" name="Text Box 8"/>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Primary Conductors and Poles Cost Pool Demand Unit Cost for PLCC Adjustment to Customer Related Cost</a:t>
            </a:r>
          </a:p>
          <a:p>
            <a:pPr algn="l" rtl="0">
              <a:defRPr sz="1000"/>
            </a:pPr>
            <a:endParaRPr lang="en-CA" sz="1200" b="1" i="0" u="none" strike="noStrike" baseline="0">
              <a:solidFill>
                <a:srgbClr val="00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editAs="absolute">
    <xdr:from>
      <xdr:col>0</xdr:col>
      <xdr:colOff>0</xdr:colOff>
      <xdr:row>0</xdr:row>
      <xdr:rowOff>0</xdr:rowOff>
    </xdr:from>
    <xdr:to>
      <xdr:col>6</xdr:col>
      <xdr:colOff>275395</xdr:colOff>
      <xdr:row>3</xdr:row>
      <xdr:rowOff>76199</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6</xdr:row>
      <xdr:rowOff>28575</xdr:rowOff>
    </xdr:from>
    <xdr:to>
      <xdr:col>2</xdr:col>
      <xdr:colOff>857250</xdr:colOff>
      <xdr:row>11</xdr:row>
      <xdr:rowOff>104775</xdr:rowOff>
    </xdr:to>
    <xdr:grpSp>
      <xdr:nvGrpSpPr>
        <xdr:cNvPr id="46083" name="Group 6"/>
        <xdr:cNvGrpSpPr>
          <a:grpSpLocks/>
        </xdr:cNvGrpSpPr>
      </xdr:nvGrpSpPr>
      <xdr:grpSpPr bwMode="auto">
        <a:xfrm>
          <a:off x="28575" y="2286000"/>
          <a:ext cx="5124450" cy="962025"/>
          <a:chOff x="11" y="147"/>
          <a:chExt cx="521" cy="83"/>
        </a:xfrm>
      </xdr:grpSpPr>
      <xdr:sp macro="" textlink="">
        <xdr:nvSpPr>
          <xdr:cNvPr id="46084"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088" name="Text Box 8"/>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Secondary Conductors and Poles Cost Pool Demand Unit Cost for PLCC Adjustment to Customer Related Cost</a:t>
            </a:r>
          </a:p>
          <a:p>
            <a:pPr algn="l" rtl="0">
              <a:defRPr sz="1000"/>
            </a:pPr>
            <a:endParaRPr lang="en-CA" sz="1200" b="1" i="0" u="none" strike="noStrike" baseline="0">
              <a:solidFill>
                <a:srgbClr val="FF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editAs="absolute">
    <xdr:from>
      <xdr:col>0</xdr:col>
      <xdr:colOff>19050</xdr:colOff>
      <xdr:row>0</xdr:row>
      <xdr:rowOff>0</xdr:rowOff>
    </xdr:from>
    <xdr:to>
      <xdr:col>6</xdr:col>
      <xdr:colOff>389695</xdr:colOff>
      <xdr:row>4</xdr:row>
      <xdr:rowOff>9524</xdr:rowOff>
    </xdr:to>
    <xdr:grpSp>
      <xdr:nvGrpSpPr>
        <xdr:cNvPr id="6" name="Group 5"/>
        <xdr:cNvGrpSpPr/>
      </xdr:nvGrpSpPr>
      <xdr:grpSpPr>
        <a:xfrm>
          <a:off x="1905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28575</xdr:colOff>
      <xdr:row>0</xdr:row>
      <xdr:rowOff>0</xdr:rowOff>
    </xdr:from>
    <xdr:to>
      <xdr:col>7</xdr:col>
      <xdr:colOff>665920</xdr:colOff>
      <xdr:row>3</xdr:row>
      <xdr:rowOff>85724</xdr:rowOff>
    </xdr:to>
    <xdr:grpSp>
      <xdr:nvGrpSpPr>
        <xdr:cNvPr id="3" name="Group 2"/>
        <xdr:cNvGrpSpPr/>
      </xdr:nvGrpSpPr>
      <xdr:grpSpPr>
        <a:xfrm>
          <a:off x="28575" y="0"/>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7</xdr:col>
      <xdr:colOff>142045</xdr:colOff>
      <xdr:row>3</xdr:row>
      <xdr:rowOff>133349</xdr:rowOff>
    </xdr:to>
    <xdr:grpSp>
      <xdr:nvGrpSpPr>
        <xdr:cNvPr id="3" name="Group 2"/>
        <xdr:cNvGrpSpPr/>
      </xdr:nvGrpSpPr>
      <xdr:grpSpPr>
        <a:xfrm>
          <a:off x="0" y="9525"/>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389695</xdr:colOff>
      <xdr:row>3</xdr:row>
      <xdr:rowOff>114299</xdr:rowOff>
    </xdr:to>
    <xdr:grpSp>
      <xdr:nvGrpSpPr>
        <xdr:cNvPr id="3" name="Group 2"/>
        <xdr:cNvGrpSpPr/>
      </xdr:nvGrpSpPr>
      <xdr:grpSpPr>
        <a:xfrm>
          <a:off x="0" y="0"/>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28575</xdr:colOff>
      <xdr:row>0</xdr:row>
      <xdr:rowOff>0</xdr:rowOff>
    </xdr:from>
    <xdr:to>
      <xdr:col>7</xdr:col>
      <xdr:colOff>437320</xdr:colOff>
      <xdr:row>3</xdr:row>
      <xdr:rowOff>85724</xdr:rowOff>
    </xdr:to>
    <xdr:grpSp>
      <xdr:nvGrpSpPr>
        <xdr:cNvPr id="3" name="Group 2"/>
        <xdr:cNvGrpSpPr/>
      </xdr:nvGrpSpPr>
      <xdr:grpSpPr>
        <a:xfrm>
          <a:off x="28575" y="0"/>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8</xdr:col>
      <xdr:colOff>37270</xdr:colOff>
      <xdr:row>3</xdr:row>
      <xdr:rowOff>219074</xdr:rowOff>
    </xdr:to>
    <xdr:grpSp>
      <xdr:nvGrpSpPr>
        <xdr:cNvPr id="3" name="Group 2"/>
        <xdr:cNvGrpSpPr/>
      </xdr:nvGrpSpPr>
      <xdr:grpSpPr>
        <a:xfrm>
          <a:off x="19050" y="0"/>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180975</xdr:colOff>
      <xdr:row>5</xdr:row>
      <xdr:rowOff>66675</xdr:rowOff>
    </xdr:from>
    <xdr:to>
      <xdr:col>2</xdr:col>
      <xdr:colOff>523875</xdr:colOff>
      <xdr:row>8</xdr:row>
      <xdr:rowOff>57150</xdr:rowOff>
    </xdr:to>
    <xdr:grpSp>
      <xdr:nvGrpSpPr>
        <xdr:cNvPr id="49154" name="Group 1"/>
        <xdr:cNvGrpSpPr>
          <a:grpSpLocks/>
        </xdr:cNvGrpSpPr>
      </xdr:nvGrpSpPr>
      <xdr:grpSpPr bwMode="auto">
        <a:xfrm>
          <a:off x="180975" y="2190750"/>
          <a:ext cx="4848225" cy="495300"/>
          <a:chOff x="11" y="147"/>
          <a:chExt cx="521" cy="83"/>
        </a:xfrm>
      </xdr:grpSpPr>
      <xdr:sp macro="" textlink="">
        <xdr:nvSpPr>
          <xdr:cNvPr id="49155"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9"/>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38100</xdr:colOff>
      <xdr:row>0</xdr:row>
      <xdr:rowOff>0</xdr:rowOff>
    </xdr:from>
    <xdr:to>
      <xdr:col>8</xdr:col>
      <xdr:colOff>380170</xdr:colOff>
      <xdr:row>4</xdr:row>
      <xdr:rowOff>66674</xdr:rowOff>
    </xdr:to>
    <xdr:grpSp>
      <xdr:nvGrpSpPr>
        <xdr:cNvPr id="6" name="Group 5"/>
        <xdr:cNvGrpSpPr/>
      </xdr:nvGrpSpPr>
      <xdr:grpSpPr>
        <a:xfrm>
          <a:off x="3810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942145</xdr:colOff>
      <xdr:row>4</xdr:row>
      <xdr:rowOff>66674</xdr:rowOff>
    </xdr:to>
    <xdr:grpSp>
      <xdr:nvGrpSpPr>
        <xdr:cNvPr id="3" name="Group 2"/>
        <xdr:cNvGrpSpPr/>
      </xdr:nvGrpSpPr>
      <xdr:grpSpPr>
        <a:xfrm>
          <a:off x="0" y="0"/>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9</xdr:row>
      <xdr:rowOff>0</xdr:rowOff>
    </xdr:from>
    <xdr:to>
      <xdr:col>2</xdr:col>
      <xdr:colOff>495300</xdr:colOff>
      <xdr:row>15</xdr:row>
      <xdr:rowOff>171450</xdr:rowOff>
    </xdr:to>
    <xdr:grpSp>
      <xdr:nvGrpSpPr>
        <xdr:cNvPr id="16388" name="Group 7"/>
        <xdr:cNvGrpSpPr>
          <a:grpSpLocks/>
        </xdr:cNvGrpSpPr>
      </xdr:nvGrpSpPr>
      <xdr:grpSpPr bwMode="auto">
        <a:xfrm>
          <a:off x="104775" y="2952750"/>
          <a:ext cx="3857625" cy="1257300"/>
          <a:chOff x="11" y="147"/>
          <a:chExt cx="521" cy="83"/>
        </a:xfrm>
      </xdr:grpSpPr>
      <xdr:sp macro="" textlink="">
        <xdr:nvSpPr>
          <xdr:cNvPr id="16389"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393" name="Text Box 9"/>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Uniform System of Accounts -  Detail Accounts</a:t>
            </a:r>
          </a:p>
        </xdr:txBody>
      </xdr:sp>
    </xdr:grpSp>
    <xdr:clientData/>
  </xdr:twoCellAnchor>
  <xdr:twoCellAnchor editAs="absolute">
    <xdr:from>
      <xdr:col>0</xdr:col>
      <xdr:colOff>0</xdr:colOff>
      <xdr:row>0</xdr:row>
      <xdr:rowOff>0</xdr:rowOff>
    </xdr:from>
    <xdr:to>
      <xdr:col>6</xdr:col>
      <xdr:colOff>980245</xdr:colOff>
      <xdr:row>3</xdr:row>
      <xdr:rowOff>66674</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28575</xdr:colOff>
      <xdr:row>6</xdr:row>
      <xdr:rowOff>47625</xdr:rowOff>
    </xdr:from>
    <xdr:to>
      <xdr:col>2</xdr:col>
      <xdr:colOff>1009650</xdr:colOff>
      <xdr:row>17</xdr:row>
      <xdr:rowOff>9525</xdr:rowOff>
    </xdr:to>
    <xdr:grpSp>
      <xdr:nvGrpSpPr>
        <xdr:cNvPr id="22541" name="Group 16"/>
        <xdr:cNvGrpSpPr>
          <a:grpSpLocks/>
        </xdr:cNvGrpSpPr>
      </xdr:nvGrpSpPr>
      <xdr:grpSpPr bwMode="auto">
        <a:xfrm>
          <a:off x="28575" y="2438400"/>
          <a:ext cx="3943350" cy="1209675"/>
          <a:chOff x="11" y="147"/>
          <a:chExt cx="521" cy="83"/>
        </a:xfrm>
      </xdr:grpSpPr>
      <xdr:sp macro="" textlink="">
        <xdr:nvSpPr>
          <xdr:cNvPr id="22542" name="AutoShape 1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546" name="Text Box 18"/>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Output Sheet Details How Various Composite Allocators are Derived</a:t>
            </a:r>
          </a:p>
          <a:p>
            <a:pPr algn="l" rtl="0">
              <a:defRPr sz="1000"/>
            </a:pPr>
            <a:endParaRPr lang="en-CA" sz="1000" b="1" i="0" u="none" strike="noStrike" baseline="0">
              <a:solidFill>
                <a:srgbClr val="000000"/>
              </a:solidFill>
              <a:latin typeface="Arial"/>
              <a:cs typeface="Arial"/>
            </a:endParaRPr>
          </a:p>
          <a:p>
            <a:pPr algn="l" rtl="0">
              <a:defRPr sz="1000"/>
            </a:pPr>
            <a:r>
              <a:rPr lang="en-CA" sz="1000" b="1" i="1" u="none" strike="noStrike" baseline="0">
                <a:solidFill>
                  <a:srgbClr val="000000"/>
                </a:solidFill>
                <a:latin typeface="Arial"/>
                <a:cs typeface="Arial"/>
              </a:rPr>
              <a:t>Demand Allocators can be found in columns C to AG</a:t>
            </a:r>
          </a:p>
          <a:p>
            <a:pPr algn="l" rtl="0">
              <a:defRPr sz="1000"/>
            </a:pPr>
            <a:r>
              <a:rPr lang="en-CA" sz="1000" b="1" i="1" u="none" strike="noStrike" baseline="0">
                <a:solidFill>
                  <a:srgbClr val="000000"/>
                </a:solidFill>
                <a:latin typeface="Arial"/>
                <a:cs typeface="Arial"/>
              </a:rPr>
              <a:t>Customer Allocators can be found in columns AJ to BN</a:t>
            </a:r>
          </a:p>
        </xdr:txBody>
      </xdr:sp>
    </xdr:grpSp>
    <xdr:clientData/>
  </xdr:twoCellAnchor>
  <xdr:twoCellAnchor editAs="absolute">
    <xdr:from>
      <xdr:col>0</xdr:col>
      <xdr:colOff>0</xdr:colOff>
      <xdr:row>0</xdr:row>
      <xdr:rowOff>0</xdr:rowOff>
    </xdr:from>
    <xdr:to>
      <xdr:col>8</xdr:col>
      <xdr:colOff>656395</xdr:colOff>
      <xdr:row>3</xdr:row>
      <xdr:rowOff>104774</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7</xdr:col>
      <xdr:colOff>608770</xdr:colOff>
      <xdr:row>4</xdr:row>
      <xdr:rowOff>19049</xdr:rowOff>
    </xdr:to>
    <xdr:grpSp>
      <xdr:nvGrpSpPr>
        <xdr:cNvPr id="3" name="Group 2"/>
        <xdr:cNvGrpSpPr/>
      </xdr:nvGrpSpPr>
      <xdr:grpSpPr>
        <a:xfrm>
          <a:off x="0" y="9525"/>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6</xdr:row>
      <xdr:rowOff>28575</xdr:rowOff>
    </xdr:from>
    <xdr:to>
      <xdr:col>4</xdr:col>
      <xdr:colOff>314325</xdr:colOff>
      <xdr:row>9</xdr:row>
      <xdr:rowOff>133350</xdr:rowOff>
    </xdr:to>
    <xdr:grpSp>
      <xdr:nvGrpSpPr>
        <xdr:cNvPr id="23555" name="Group 6"/>
        <xdr:cNvGrpSpPr>
          <a:grpSpLocks/>
        </xdr:cNvGrpSpPr>
      </xdr:nvGrpSpPr>
      <xdr:grpSpPr bwMode="auto">
        <a:xfrm>
          <a:off x="66675" y="2343150"/>
          <a:ext cx="5124450" cy="533400"/>
          <a:chOff x="11" y="147"/>
          <a:chExt cx="521" cy="83"/>
        </a:xfrm>
      </xdr:grpSpPr>
      <xdr:sp macro="" textlink="">
        <xdr:nvSpPr>
          <xdr:cNvPr id="23556"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60" name="Text Box 8"/>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worksheet details how Density is derived and how Costs are Categorized.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0</xdr:colOff>
      <xdr:row>0</xdr:row>
      <xdr:rowOff>19050</xdr:rowOff>
    </xdr:from>
    <xdr:to>
      <xdr:col>10</xdr:col>
      <xdr:colOff>37270</xdr:colOff>
      <xdr:row>3</xdr:row>
      <xdr:rowOff>200024</xdr:rowOff>
    </xdr:to>
    <xdr:grpSp>
      <xdr:nvGrpSpPr>
        <xdr:cNvPr id="6" name="Group 5"/>
        <xdr:cNvGrpSpPr/>
      </xdr:nvGrpSpPr>
      <xdr:grpSpPr>
        <a:xfrm>
          <a:off x="0" y="1905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xdr:cNvGrpSpPr>
          <a:grpSpLocks/>
        </xdr:cNvGrpSpPr>
      </xdr:nvGrpSpPr>
      <xdr:grpSpPr bwMode="auto">
        <a:xfrm>
          <a:off x="38100" y="2305050"/>
          <a:ext cx="3000375" cy="685800"/>
          <a:chOff x="11" y="147"/>
          <a:chExt cx="521" cy="83"/>
        </a:xfrm>
      </xdr:grpSpPr>
      <xdr:sp macro="" textlink="">
        <xdr:nvSpPr>
          <xdr:cNvPr id="24585" name="AutoShape 12"/>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89" name="Text Box 13"/>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47625</xdr:colOff>
      <xdr:row>0</xdr:row>
      <xdr:rowOff>38100</xdr:rowOff>
    </xdr:from>
    <xdr:to>
      <xdr:col>10</xdr:col>
      <xdr:colOff>608770</xdr:colOff>
      <xdr:row>4</xdr:row>
      <xdr:rowOff>38099</xdr:rowOff>
    </xdr:to>
    <xdr:grpSp>
      <xdr:nvGrpSpPr>
        <xdr:cNvPr id="6" name="Group 5"/>
        <xdr:cNvGrpSpPr/>
      </xdr:nvGrpSpPr>
      <xdr:grpSpPr>
        <a:xfrm>
          <a:off x="47625" y="3810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6</xdr:row>
      <xdr:rowOff>47625</xdr:rowOff>
    </xdr:from>
    <xdr:to>
      <xdr:col>2</xdr:col>
      <xdr:colOff>561975</xdr:colOff>
      <xdr:row>9</xdr:row>
      <xdr:rowOff>152400</xdr:rowOff>
    </xdr:to>
    <xdr:grpSp>
      <xdr:nvGrpSpPr>
        <xdr:cNvPr id="37892" name="Group 7"/>
        <xdr:cNvGrpSpPr>
          <a:grpSpLocks/>
        </xdr:cNvGrpSpPr>
      </xdr:nvGrpSpPr>
      <xdr:grpSpPr bwMode="auto">
        <a:xfrm>
          <a:off x="19050" y="2409825"/>
          <a:ext cx="2400300" cy="533400"/>
          <a:chOff x="11" y="147"/>
          <a:chExt cx="521" cy="83"/>
        </a:xfrm>
      </xdr:grpSpPr>
      <xdr:sp macro="" textlink="">
        <xdr:nvSpPr>
          <xdr:cNvPr id="37893"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7" name="Text Box 9"/>
          <xdr:cNvSpPr txBox="1">
            <a:spLocks noChangeArrowheads="1"/>
          </xdr:cNvSpPr>
        </xdr:nvSpPr>
        <xdr:spPr bwMode="auto">
          <a:xfrm>
            <a:off x="23"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p>
          <a:p>
            <a:pPr algn="l" rtl="0">
              <a:defRPr sz="1000"/>
            </a:pPr>
            <a:r>
              <a:rPr lang="en-CA" sz="1000" b="1" i="0" u="none" strike="noStrike" baseline="0">
                <a:solidFill>
                  <a:srgbClr val="000000"/>
                </a:solidFill>
                <a:latin typeface="Arial"/>
                <a:cs typeface="Arial"/>
              </a:rPr>
              <a:t>Input sheet for Demand Allocators.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0</xdr:colOff>
      <xdr:row>0</xdr:row>
      <xdr:rowOff>0</xdr:rowOff>
    </xdr:from>
    <xdr:to>
      <xdr:col>9</xdr:col>
      <xdr:colOff>713545</xdr:colOff>
      <xdr:row>3</xdr:row>
      <xdr:rowOff>133349</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6</xdr:row>
      <xdr:rowOff>57150</xdr:rowOff>
    </xdr:from>
    <xdr:to>
      <xdr:col>4</xdr:col>
      <xdr:colOff>419100</xdr:colOff>
      <xdr:row>9</xdr:row>
      <xdr:rowOff>104775</xdr:rowOff>
    </xdr:to>
    <xdr:grpSp>
      <xdr:nvGrpSpPr>
        <xdr:cNvPr id="25606" name="Group 9"/>
        <xdr:cNvGrpSpPr>
          <a:grpSpLocks/>
        </xdr:cNvGrpSpPr>
      </xdr:nvGrpSpPr>
      <xdr:grpSpPr bwMode="auto">
        <a:xfrm>
          <a:off x="57150" y="2586567"/>
          <a:ext cx="5272617" cy="523875"/>
          <a:chOff x="11" y="147"/>
          <a:chExt cx="521" cy="83"/>
        </a:xfrm>
      </xdr:grpSpPr>
      <xdr:sp macro="" textlink="">
        <xdr:nvSpPr>
          <xdr:cNvPr id="25607" name="AutoShape 10"/>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11" name="Text Box 11"/>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editAs="absolute">
    <xdr:from>
      <xdr:col>0</xdr:col>
      <xdr:colOff>0</xdr:colOff>
      <xdr:row>0</xdr:row>
      <xdr:rowOff>0</xdr:rowOff>
    </xdr:from>
    <xdr:to>
      <xdr:col>9</xdr:col>
      <xdr:colOff>623587</xdr:colOff>
      <xdr:row>2</xdr:row>
      <xdr:rowOff>209549</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6</xdr:row>
      <xdr:rowOff>38100</xdr:rowOff>
    </xdr:from>
    <xdr:to>
      <xdr:col>5</xdr:col>
      <xdr:colOff>200025</xdr:colOff>
      <xdr:row>10</xdr:row>
      <xdr:rowOff>0</xdr:rowOff>
    </xdr:to>
    <xdr:grpSp>
      <xdr:nvGrpSpPr>
        <xdr:cNvPr id="26629" name="Group 8"/>
        <xdr:cNvGrpSpPr>
          <a:grpSpLocks/>
        </xdr:cNvGrpSpPr>
      </xdr:nvGrpSpPr>
      <xdr:grpSpPr bwMode="auto">
        <a:xfrm>
          <a:off x="66675" y="2305050"/>
          <a:ext cx="6515100" cy="533400"/>
          <a:chOff x="11" y="147"/>
          <a:chExt cx="521" cy="83"/>
        </a:xfrm>
      </xdr:grpSpPr>
      <xdr:sp macro="" textlink="">
        <xdr:nvSpPr>
          <xdr:cNvPr id="26630" name="AutoShape 9"/>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634" name="Text Box 10"/>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editAs="absolute">
    <xdr:from>
      <xdr:col>0</xdr:col>
      <xdr:colOff>19050</xdr:colOff>
      <xdr:row>0</xdr:row>
      <xdr:rowOff>38100</xdr:rowOff>
    </xdr:from>
    <xdr:to>
      <xdr:col>7</xdr:col>
      <xdr:colOff>323020</xdr:colOff>
      <xdr:row>4</xdr:row>
      <xdr:rowOff>38099</xdr:rowOff>
    </xdr:to>
    <xdr:grpSp>
      <xdr:nvGrpSpPr>
        <xdr:cNvPr id="10" name="Group 9"/>
        <xdr:cNvGrpSpPr/>
      </xdr:nvGrpSpPr>
      <xdr:grpSpPr>
        <a:xfrm>
          <a:off x="19050" y="38100"/>
          <a:ext cx="8857420" cy="1924049"/>
          <a:chOff x="9524" y="19051"/>
          <a:chExt cx="8537711" cy="1924049"/>
        </a:xfrm>
      </xdr:grpSpPr>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2" name="Picture 11"/>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3" name="Rectangle 12"/>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9525</xdr:colOff>
      <xdr:row>0</xdr:row>
      <xdr:rowOff>19050</xdr:rowOff>
    </xdr:from>
    <xdr:to>
      <xdr:col>14</xdr:col>
      <xdr:colOff>237295</xdr:colOff>
      <xdr:row>4</xdr:row>
      <xdr:rowOff>114299</xdr:rowOff>
    </xdr:to>
    <xdr:grpSp>
      <xdr:nvGrpSpPr>
        <xdr:cNvPr id="9" name="Group 8"/>
        <xdr:cNvGrpSpPr/>
      </xdr:nvGrpSpPr>
      <xdr:grpSpPr>
        <a:xfrm>
          <a:off x="9525" y="19050"/>
          <a:ext cx="8857420" cy="1924049"/>
          <a:chOff x="9524" y="19051"/>
          <a:chExt cx="8537711" cy="1924049"/>
        </a:xfrm>
      </xdr:grpSpPr>
      <xdr:pic>
        <xdr:nvPicPr>
          <xdr:cNvPr id="10"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1" name="Picture 10"/>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2" name="Rectangle 11"/>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2</xdr:col>
          <xdr:colOff>9525</xdr:colOff>
          <xdr:row>21</xdr:row>
          <xdr:rowOff>57150</xdr:rowOff>
        </xdr:from>
        <xdr:to>
          <xdr:col>4</xdr:col>
          <xdr:colOff>57150</xdr:colOff>
          <xdr:row>23</xdr:row>
          <xdr:rowOff>47625</xdr:rowOff>
        </xdr:to>
        <xdr:sp macro="" textlink="">
          <xdr:nvSpPr>
            <xdr:cNvPr id="47109" name="Button 5" hidden="1">
              <a:extLst>
                <a:ext uri="{63B3BB69-23CF-44E3-9099-C40C66FF867C}">
                  <a14:compatExt spid="_x0000_s4710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OPTION 2</a:t>
              </a:r>
              <a:endParaRPr lang="en-CA"/>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47625</xdr:colOff>
          <xdr:row>21</xdr:row>
          <xdr:rowOff>57150</xdr:rowOff>
        </xdr:from>
        <xdr:to>
          <xdr:col>7</xdr:col>
          <xdr:colOff>95250</xdr:colOff>
          <xdr:row>23</xdr:row>
          <xdr:rowOff>47625</xdr:rowOff>
        </xdr:to>
        <xdr:sp macro="" textlink="">
          <xdr:nvSpPr>
            <xdr:cNvPr id="47110" name="Button 6" hidden="1">
              <a:extLst>
                <a:ext uri="{63B3BB69-23CF-44E3-9099-C40C66FF867C}">
                  <a14:compatExt spid="_x0000_s4711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PRINT for Filing</a:t>
              </a:r>
              <a:endParaRPr lang="en-CA"/>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ntarioenergyboard.ca/OEB/Industry/Regulatory+Proceedings/Policy+Initiatives+and+Consultations/Archived+OEB+Key+Initiatives/Cost+Allocation+Revie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ldugas@bluewaterpower.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4.xml"/><Relationship Id="rId1" Type="http://schemas.openxmlformats.org/officeDocument/2006/relationships/printerSettings" Target="../printerSettings/printerSettings3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theme="4" tint="0.79998168889431442"/>
  </sheetPr>
  <dimension ref="A1:A187"/>
  <sheetViews>
    <sheetView showGridLines="0" workbookViewId="0">
      <selection activeCell="A84" sqref="A84:A93"/>
    </sheetView>
  </sheetViews>
  <sheetFormatPr defaultRowHeight="12.75" x14ac:dyDescent="0.2"/>
  <cols>
    <col min="1" max="1" width="122" customWidth="1"/>
  </cols>
  <sheetData>
    <row r="1" spans="1:1" ht="159.75" customHeight="1" x14ac:dyDescent="0.2">
      <c r="A1" s="2033"/>
    </row>
    <row r="2" spans="1:1" ht="15.75" x14ac:dyDescent="0.25">
      <c r="A2" s="2034" t="s">
        <v>1708</v>
      </c>
    </row>
    <row r="3" spans="1:1" ht="15" x14ac:dyDescent="0.2">
      <c r="A3" s="2035"/>
    </row>
    <row r="4" spans="1:1" ht="15.75" x14ac:dyDescent="0.25">
      <c r="A4" s="2034" t="s">
        <v>1093</v>
      </c>
    </row>
    <row r="5" spans="1:1" ht="15" x14ac:dyDescent="0.2">
      <c r="A5" s="2033"/>
    </row>
    <row r="6" spans="1:1" ht="15.75" x14ac:dyDescent="0.25">
      <c r="A6" s="2036" t="s">
        <v>435</v>
      </c>
    </row>
    <row r="7" spans="1:1" ht="30" x14ac:dyDescent="0.2">
      <c r="A7" s="2033" t="s">
        <v>1094</v>
      </c>
    </row>
    <row r="8" spans="1:1" ht="31.5" x14ac:dyDescent="0.2">
      <c r="A8" s="2110" t="s">
        <v>1709</v>
      </c>
    </row>
    <row r="9" spans="1:1" ht="60" x14ac:dyDescent="0.2">
      <c r="A9" s="2033" t="s">
        <v>436</v>
      </c>
    </row>
    <row r="10" spans="1:1" ht="105" x14ac:dyDescent="0.2">
      <c r="A10" s="2033" t="s">
        <v>437</v>
      </c>
    </row>
    <row r="11" spans="1:1" x14ac:dyDescent="0.2">
      <c r="A11" s="2041"/>
    </row>
    <row r="12" spans="1:1" ht="30" x14ac:dyDescent="0.2">
      <c r="A12" s="2038" t="s">
        <v>1095</v>
      </c>
    </row>
    <row r="13" spans="1:1" x14ac:dyDescent="0.2">
      <c r="A13" s="2037"/>
    </row>
    <row r="14" spans="1:1" ht="38.25" x14ac:dyDescent="0.2">
      <c r="A14" s="2037" t="s">
        <v>438</v>
      </c>
    </row>
    <row r="15" spans="1:1" ht="15" x14ac:dyDescent="0.2">
      <c r="A15" s="2033"/>
    </row>
    <row r="16" spans="1:1" ht="15.75" x14ac:dyDescent="0.25">
      <c r="A16" s="2036" t="s">
        <v>439</v>
      </c>
    </row>
    <row r="17" spans="1:1" ht="15" x14ac:dyDescent="0.2">
      <c r="A17" s="2033" t="s">
        <v>440</v>
      </c>
    </row>
    <row r="18" spans="1:1" ht="30" x14ac:dyDescent="0.2">
      <c r="A18" s="2038" t="s">
        <v>441</v>
      </c>
    </row>
    <row r="19" spans="1:1" ht="15" x14ac:dyDescent="0.2">
      <c r="A19" s="2038" t="s">
        <v>442</v>
      </c>
    </row>
    <row r="20" spans="1:1" ht="30" x14ac:dyDescent="0.2">
      <c r="A20" s="2038" t="s">
        <v>443</v>
      </c>
    </row>
    <row r="21" spans="1:1" ht="15" x14ac:dyDescent="0.2">
      <c r="A21" s="2033"/>
    </row>
    <row r="22" spans="1:1" ht="15.75" x14ac:dyDescent="0.25">
      <c r="A22" s="2036" t="s">
        <v>444</v>
      </c>
    </row>
    <row r="23" spans="1:1" ht="15" x14ac:dyDescent="0.2">
      <c r="A23" s="2033" t="s">
        <v>445</v>
      </c>
    </row>
    <row r="24" spans="1:1" ht="45" x14ac:dyDescent="0.2">
      <c r="A24" s="2038" t="s">
        <v>446</v>
      </c>
    </row>
    <row r="25" spans="1:1" ht="30" x14ac:dyDescent="0.2">
      <c r="A25" s="2038" t="s">
        <v>447</v>
      </c>
    </row>
    <row r="26" spans="1:1" ht="15" x14ac:dyDescent="0.2">
      <c r="A26" s="2038" t="s">
        <v>448</v>
      </c>
    </row>
    <row r="27" spans="1:1" ht="15" x14ac:dyDescent="0.2">
      <c r="A27" s="2038" t="s">
        <v>449</v>
      </c>
    </row>
    <row r="28" spans="1:1" ht="30" x14ac:dyDescent="0.2">
      <c r="A28" s="2038" t="s">
        <v>1096</v>
      </c>
    </row>
    <row r="29" spans="1:1" ht="60" x14ac:dyDescent="0.2">
      <c r="A29" s="2038" t="s">
        <v>450</v>
      </c>
    </row>
    <row r="30" spans="1:1" ht="45" x14ac:dyDescent="0.2">
      <c r="A30" s="2038" t="s">
        <v>451</v>
      </c>
    </row>
    <row r="31" spans="1:1" ht="15" x14ac:dyDescent="0.2">
      <c r="A31" s="2033"/>
    </row>
    <row r="32" spans="1:1" ht="15.75" x14ac:dyDescent="0.25">
      <c r="A32" s="2036" t="s">
        <v>452</v>
      </c>
    </row>
    <row r="33" spans="1:1" ht="15" x14ac:dyDescent="0.2">
      <c r="A33" s="2038" t="s">
        <v>1112</v>
      </c>
    </row>
    <row r="34" spans="1:1" ht="15" x14ac:dyDescent="0.2">
      <c r="A34" s="2039"/>
    </row>
    <row r="35" spans="1:1" ht="15" x14ac:dyDescent="0.2">
      <c r="A35" s="2039" t="s">
        <v>1111</v>
      </c>
    </row>
    <row r="36" spans="1:1" ht="15" x14ac:dyDescent="0.2">
      <c r="A36" s="2039" t="s">
        <v>1113</v>
      </c>
    </row>
    <row r="37" spans="1:1" ht="15" x14ac:dyDescent="0.2">
      <c r="A37" s="2039" t="s">
        <v>1114</v>
      </c>
    </row>
    <row r="38" spans="1:1" ht="15.75" x14ac:dyDescent="0.25">
      <c r="A38" s="2111" t="s">
        <v>1097</v>
      </c>
    </row>
    <row r="39" spans="1:1" ht="15" x14ac:dyDescent="0.2">
      <c r="A39" s="2039" t="s">
        <v>1115</v>
      </c>
    </row>
    <row r="40" spans="1:1" ht="15" x14ac:dyDescent="0.2">
      <c r="A40" s="2039" t="s">
        <v>1116</v>
      </c>
    </row>
    <row r="41" spans="1:1" ht="45" x14ac:dyDescent="0.2">
      <c r="A41" s="2038" t="s">
        <v>1117</v>
      </c>
    </row>
    <row r="42" spans="1:1" ht="30" x14ac:dyDescent="0.2">
      <c r="A42" s="2038" t="s">
        <v>1059</v>
      </c>
    </row>
    <row r="43" spans="1:1" x14ac:dyDescent="0.2">
      <c r="A43" s="2041"/>
    </row>
    <row r="44" spans="1:1" ht="31.5" x14ac:dyDescent="0.25">
      <c r="A44" s="2112" t="s">
        <v>1098</v>
      </c>
    </row>
    <row r="45" spans="1:1" ht="45" x14ac:dyDescent="0.2">
      <c r="A45" s="2038" t="s">
        <v>1060</v>
      </c>
    </row>
    <row r="46" spans="1:1" ht="45" x14ac:dyDescent="0.2">
      <c r="A46" s="2038" t="s">
        <v>1061</v>
      </c>
    </row>
    <row r="47" spans="1:1" ht="45" x14ac:dyDescent="0.2">
      <c r="A47" s="2038" t="s">
        <v>1062</v>
      </c>
    </row>
    <row r="48" spans="1:1" ht="45" x14ac:dyDescent="0.2">
      <c r="A48" s="2038" t="s">
        <v>1063</v>
      </c>
    </row>
    <row r="49" spans="1:1" ht="60" x14ac:dyDescent="0.2">
      <c r="A49" s="2038" t="s">
        <v>1118</v>
      </c>
    </row>
    <row r="50" spans="1:1" ht="15" x14ac:dyDescent="0.2">
      <c r="A50" s="2038"/>
    </row>
    <row r="51" spans="1:1" ht="15" x14ac:dyDescent="0.2">
      <c r="A51" s="2038" t="s">
        <v>1064</v>
      </c>
    </row>
    <row r="52" spans="1:1" ht="30" x14ac:dyDescent="0.2">
      <c r="A52" s="2038" t="s">
        <v>1065</v>
      </c>
    </row>
    <row r="53" spans="1:1" ht="30" x14ac:dyDescent="0.2">
      <c r="A53" s="2038" t="s">
        <v>1066</v>
      </c>
    </row>
    <row r="54" spans="1:1" ht="15" x14ac:dyDescent="0.2">
      <c r="A54" s="2033"/>
    </row>
    <row r="55" spans="1:1" ht="15" x14ac:dyDescent="0.2">
      <c r="A55" s="2033"/>
    </row>
    <row r="56" spans="1:1" ht="15.75" x14ac:dyDescent="0.25">
      <c r="A56" s="2036" t="s">
        <v>1067</v>
      </c>
    </row>
    <row r="57" spans="1:1" ht="15" x14ac:dyDescent="0.2">
      <c r="A57" s="2033" t="s">
        <v>1068</v>
      </c>
    </row>
    <row r="58" spans="1:1" ht="30" x14ac:dyDescent="0.2">
      <c r="A58" s="2038" t="s">
        <v>1069</v>
      </c>
    </row>
    <row r="59" spans="1:1" ht="31.5" x14ac:dyDescent="0.25">
      <c r="A59" s="2113" t="s">
        <v>1099</v>
      </c>
    </row>
    <row r="60" spans="1:1" ht="15" x14ac:dyDescent="0.2">
      <c r="A60" s="2033"/>
    </row>
    <row r="61" spans="1:1" ht="15.75" x14ac:dyDescent="0.25">
      <c r="A61" s="2036" t="s">
        <v>1070</v>
      </c>
    </row>
    <row r="62" spans="1:1" ht="15" x14ac:dyDescent="0.2">
      <c r="A62" s="2033" t="s">
        <v>1071</v>
      </c>
    </row>
    <row r="63" spans="1:1" ht="30" x14ac:dyDescent="0.2">
      <c r="A63" s="2038" t="s">
        <v>1072</v>
      </c>
    </row>
    <row r="64" spans="1:1" ht="45" x14ac:dyDescent="0.2">
      <c r="A64" s="2038" t="s">
        <v>1073</v>
      </c>
    </row>
    <row r="65" spans="1:1" ht="15" x14ac:dyDescent="0.2">
      <c r="A65" s="2033"/>
    </row>
    <row r="66" spans="1:1" ht="15.75" x14ac:dyDescent="0.25">
      <c r="A66" s="2036" t="s">
        <v>1074</v>
      </c>
    </row>
    <row r="67" spans="1:1" ht="30" x14ac:dyDescent="0.2">
      <c r="A67" s="2033" t="s">
        <v>1075</v>
      </c>
    </row>
    <row r="68" spans="1:1" ht="15" x14ac:dyDescent="0.2">
      <c r="A68" s="2038" t="s">
        <v>1076</v>
      </c>
    </row>
    <row r="69" spans="1:1" ht="30" x14ac:dyDescent="0.2">
      <c r="A69" s="2038" t="s">
        <v>1077</v>
      </c>
    </row>
    <row r="70" spans="1:1" ht="30" x14ac:dyDescent="0.2">
      <c r="A70" s="2038" t="s">
        <v>1078</v>
      </c>
    </row>
    <row r="71" spans="1:1" ht="15.75" thickBot="1" x14ac:dyDescent="0.25">
      <c r="A71" s="2033"/>
    </row>
    <row r="72" spans="1:1" ht="15.75" x14ac:dyDescent="0.2">
      <c r="A72" s="2051" t="s">
        <v>1079</v>
      </c>
    </row>
    <row r="73" spans="1:1" ht="15" x14ac:dyDescent="0.2">
      <c r="A73" s="2052"/>
    </row>
    <row r="74" spans="1:1" ht="15" x14ac:dyDescent="0.2">
      <c r="A74" s="2053" t="s">
        <v>1080</v>
      </c>
    </row>
    <row r="75" spans="1:1" ht="15" x14ac:dyDescent="0.2">
      <c r="A75" s="2053" t="s">
        <v>1081</v>
      </c>
    </row>
    <row r="76" spans="1:1" ht="45" x14ac:dyDescent="0.2">
      <c r="A76" s="2053" t="s">
        <v>1082</v>
      </c>
    </row>
    <row r="77" spans="1:1" ht="30" x14ac:dyDescent="0.2">
      <c r="A77" s="2053" t="s">
        <v>1083</v>
      </c>
    </row>
    <row r="78" spans="1:1" ht="30" x14ac:dyDescent="0.2">
      <c r="A78" s="2053" t="s">
        <v>1084</v>
      </c>
    </row>
    <row r="79" spans="1:1" ht="15" x14ac:dyDescent="0.2">
      <c r="A79" s="2053" t="s">
        <v>1085</v>
      </c>
    </row>
    <row r="80" spans="1:1" ht="15" x14ac:dyDescent="0.2">
      <c r="A80" s="2054" t="s">
        <v>1086</v>
      </c>
    </row>
    <row r="81" spans="1:1" ht="15" x14ac:dyDescent="0.2">
      <c r="A81" s="2053" t="s">
        <v>1087</v>
      </c>
    </row>
    <row r="82" spans="1:1" ht="15.75" thickBot="1" x14ac:dyDescent="0.25">
      <c r="A82" s="2055" t="s">
        <v>1088</v>
      </c>
    </row>
    <row r="83" spans="1:1" ht="15.75" thickBot="1" x14ac:dyDescent="0.25">
      <c r="A83" s="2033" t="s">
        <v>334</v>
      </c>
    </row>
    <row r="84" spans="1:1" ht="15.75" x14ac:dyDescent="0.2">
      <c r="A84" s="2051" t="s">
        <v>1089</v>
      </c>
    </row>
    <row r="85" spans="1:1" ht="15" x14ac:dyDescent="0.2">
      <c r="A85" s="2052"/>
    </row>
    <row r="86" spans="1:1" ht="45" x14ac:dyDescent="0.2">
      <c r="A86" s="2053" t="s">
        <v>1090</v>
      </c>
    </row>
    <row r="87" spans="1:1" ht="15" x14ac:dyDescent="0.2">
      <c r="A87" s="2053" t="s">
        <v>1091</v>
      </c>
    </row>
    <row r="88" spans="1:1" ht="60" x14ac:dyDescent="0.2">
      <c r="A88" s="2053" t="s">
        <v>1092</v>
      </c>
    </row>
    <row r="89" spans="1:1" ht="45" x14ac:dyDescent="0.2">
      <c r="A89" s="2053" t="s">
        <v>643</v>
      </c>
    </row>
    <row r="90" spans="1:1" ht="15" x14ac:dyDescent="0.2">
      <c r="A90" s="2053" t="s">
        <v>1085</v>
      </c>
    </row>
    <row r="91" spans="1:1" ht="15" x14ac:dyDescent="0.2">
      <c r="A91" s="2054" t="s">
        <v>644</v>
      </c>
    </row>
    <row r="92" spans="1:1" ht="15" x14ac:dyDescent="0.2">
      <c r="A92" s="2053" t="s">
        <v>645</v>
      </c>
    </row>
    <row r="93" spans="1:1" ht="15.75" thickBot="1" x14ac:dyDescent="0.25">
      <c r="A93" s="2055" t="s">
        <v>646</v>
      </c>
    </row>
    <row r="94" spans="1:1" ht="15" x14ac:dyDescent="0.2">
      <c r="A94" s="2033"/>
    </row>
    <row r="95" spans="1:1" ht="15.75" x14ac:dyDescent="0.25">
      <c r="A95" s="2036" t="s">
        <v>647</v>
      </c>
    </row>
    <row r="96" spans="1:1" ht="30" x14ac:dyDescent="0.2">
      <c r="A96" s="2033" t="s">
        <v>648</v>
      </c>
    </row>
    <row r="97" spans="1:1" ht="30" x14ac:dyDescent="0.2">
      <c r="A97" s="2038" t="s">
        <v>649</v>
      </c>
    </row>
    <row r="98" spans="1:1" ht="30" x14ac:dyDescent="0.2">
      <c r="A98" s="2038" t="s">
        <v>650</v>
      </c>
    </row>
    <row r="99" spans="1:1" ht="30" x14ac:dyDescent="0.2">
      <c r="A99" s="2038" t="s">
        <v>651</v>
      </c>
    </row>
    <row r="100" spans="1:1" ht="15" x14ac:dyDescent="0.2">
      <c r="A100" s="2038" t="s">
        <v>652</v>
      </c>
    </row>
    <row r="101" spans="1:1" ht="15" x14ac:dyDescent="0.2">
      <c r="A101" s="2038" t="s">
        <v>653</v>
      </c>
    </row>
    <row r="102" spans="1:1" ht="15" x14ac:dyDescent="0.2">
      <c r="A102" s="2038" t="s">
        <v>654</v>
      </c>
    </row>
    <row r="103" spans="1:1" ht="30" x14ac:dyDescent="0.2">
      <c r="A103" s="2038" t="s">
        <v>655</v>
      </c>
    </row>
    <row r="104" spans="1:1" ht="45" x14ac:dyDescent="0.2">
      <c r="A104" s="2038" t="s">
        <v>656</v>
      </c>
    </row>
    <row r="105" spans="1:1" ht="15" x14ac:dyDescent="0.2">
      <c r="A105" s="2038" t="s">
        <v>657</v>
      </c>
    </row>
    <row r="106" spans="1:1" ht="15" x14ac:dyDescent="0.2">
      <c r="A106" s="2038" t="s">
        <v>658</v>
      </c>
    </row>
    <row r="107" spans="1:1" ht="75" x14ac:dyDescent="0.2">
      <c r="A107" s="2038" t="s">
        <v>659</v>
      </c>
    </row>
    <row r="108" spans="1:1" ht="45" x14ac:dyDescent="0.2">
      <c r="A108" s="2038" t="s">
        <v>660</v>
      </c>
    </row>
    <row r="109" spans="1:1" ht="30" x14ac:dyDescent="0.2">
      <c r="A109" s="2038" t="s">
        <v>661</v>
      </c>
    </row>
    <row r="110" spans="1:1" ht="15" x14ac:dyDescent="0.2">
      <c r="A110" s="2033"/>
    </row>
    <row r="111" spans="1:1" ht="15.75" x14ac:dyDescent="0.25">
      <c r="A111" s="2036" t="s">
        <v>662</v>
      </c>
    </row>
    <row r="112" spans="1:1" ht="30" x14ac:dyDescent="0.2">
      <c r="A112" s="2033" t="s">
        <v>663</v>
      </c>
    </row>
    <row r="113" spans="1:1" ht="30" x14ac:dyDescent="0.2">
      <c r="A113" s="2038" t="s">
        <v>664</v>
      </c>
    </row>
    <row r="114" spans="1:1" ht="15" x14ac:dyDescent="0.2">
      <c r="A114" s="2038" t="s">
        <v>665</v>
      </c>
    </row>
    <row r="115" spans="1:1" ht="15" x14ac:dyDescent="0.2">
      <c r="A115" s="2038" t="s">
        <v>666</v>
      </c>
    </row>
    <row r="116" spans="1:1" ht="15" x14ac:dyDescent="0.2">
      <c r="A116" s="2033"/>
    </row>
    <row r="117" spans="1:1" ht="15.75" x14ac:dyDescent="0.25">
      <c r="A117" s="2036" t="s">
        <v>667</v>
      </c>
    </row>
    <row r="118" spans="1:1" ht="45" x14ac:dyDescent="0.2">
      <c r="A118" s="2033" t="s">
        <v>668</v>
      </c>
    </row>
    <row r="119" spans="1:1" ht="30" x14ac:dyDescent="0.2">
      <c r="A119" s="2038" t="s">
        <v>669</v>
      </c>
    </row>
    <row r="120" spans="1:1" ht="30" x14ac:dyDescent="0.2">
      <c r="A120" s="2038" t="s">
        <v>670</v>
      </c>
    </row>
    <row r="121" spans="1:1" ht="75" x14ac:dyDescent="0.2">
      <c r="A121" s="2038" t="s">
        <v>671</v>
      </c>
    </row>
    <row r="122" spans="1:1" ht="60" x14ac:dyDescent="0.2">
      <c r="A122" s="2038" t="s">
        <v>672</v>
      </c>
    </row>
    <row r="123" spans="1:1" ht="90" x14ac:dyDescent="0.2">
      <c r="A123" s="2038" t="s">
        <v>673</v>
      </c>
    </row>
    <row r="124" spans="1:1" ht="30" x14ac:dyDescent="0.2">
      <c r="A124" s="2038" t="s">
        <v>674</v>
      </c>
    </row>
    <row r="125" spans="1:1" ht="15.75" x14ac:dyDescent="0.25">
      <c r="A125" s="2036"/>
    </row>
    <row r="126" spans="1:1" ht="15.75" x14ac:dyDescent="0.25">
      <c r="A126" s="2036" t="s">
        <v>675</v>
      </c>
    </row>
    <row r="127" spans="1:1" ht="45" x14ac:dyDescent="0.2">
      <c r="A127" s="2033" t="s">
        <v>1391</v>
      </c>
    </row>
    <row r="128" spans="1:1" ht="60" x14ac:dyDescent="0.2">
      <c r="A128" s="2033" t="s">
        <v>1392</v>
      </c>
    </row>
    <row r="129" spans="1:1" ht="15.75" x14ac:dyDescent="0.25">
      <c r="A129" s="2036"/>
    </row>
    <row r="130" spans="1:1" ht="15.75" x14ac:dyDescent="0.25">
      <c r="A130" s="2036" t="s">
        <v>1393</v>
      </c>
    </row>
    <row r="131" spans="1:1" ht="30" x14ac:dyDescent="0.2">
      <c r="A131" s="2033" t="s">
        <v>1394</v>
      </c>
    </row>
    <row r="132" spans="1:1" ht="15" x14ac:dyDescent="0.2">
      <c r="A132" s="2038" t="s">
        <v>1395</v>
      </c>
    </row>
    <row r="133" spans="1:1" ht="15.75" x14ac:dyDescent="0.25">
      <c r="A133" s="2036"/>
    </row>
    <row r="134" spans="1:1" ht="15.75" x14ac:dyDescent="0.25">
      <c r="A134" s="2036" t="s">
        <v>1396</v>
      </c>
    </row>
    <row r="135" spans="1:1" ht="15" x14ac:dyDescent="0.2">
      <c r="A135" s="2033" t="s">
        <v>1397</v>
      </c>
    </row>
    <row r="136" spans="1:1" ht="30" x14ac:dyDescent="0.2">
      <c r="A136" s="2038" t="s">
        <v>1398</v>
      </c>
    </row>
    <row r="137" spans="1:1" ht="30" x14ac:dyDescent="0.2">
      <c r="A137" s="2038" t="s">
        <v>1399</v>
      </c>
    </row>
    <row r="138" spans="1:1" ht="15.75" x14ac:dyDescent="0.25">
      <c r="A138" s="2036"/>
    </row>
    <row r="139" spans="1:1" ht="15.75" x14ac:dyDescent="0.25">
      <c r="A139" s="2036" t="s">
        <v>1400</v>
      </c>
    </row>
    <row r="140" spans="1:1" ht="30" x14ac:dyDescent="0.2">
      <c r="A140" s="2033" t="s">
        <v>1401</v>
      </c>
    </row>
    <row r="141" spans="1:1" ht="15" x14ac:dyDescent="0.2">
      <c r="A141" s="2038" t="s">
        <v>1402</v>
      </c>
    </row>
    <row r="142" spans="1:1" ht="15" x14ac:dyDescent="0.2">
      <c r="A142" s="2038" t="s">
        <v>1100</v>
      </c>
    </row>
    <row r="143" spans="1:1" ht="15" x14ac:dyDescent="0.2">
      <c r="A143" s="2038" t="s">
        <v>1403</v>
      </c>
    </row>
    <row r="144" spans="1:1" ht="15" x14ac:dyDescent="0.2">
      <c r="A144" s="2039" t="s">
        <v>1404</v>
      </c>
    </row>
    <row r="145" spans="1:1" ht="15" x14ac:dyDescent="0.2">
      <c r="A145" s="2039" t="s">
        <v>1101</v>
      </c>
    </row>
    <row r="146" spans="1:1" ht="15" x14ac:dyDescent="0.2">
      <c r="A146" s="2038" t="s">
        <v>1405</v>
      </c>
    </row>
    <row r="147" spans="1:1" ht="15" x14ac:dyDescent="0.2">
      <c r="A147" s="2039" t="s">
        <v>1406</v>
      </c>
    </row>
    <row r="148" spans="1:1" ht="15" x14ac:dyDescent="0.2">
      <c r="A148" s="2039" t="s">
        <v>1102</v>
      </c>
    </row>
    <row r="149" spans="1:1" ht="60" x14ac:dyDescent="0.2">
      <c r="A149" s="2039" t="s">
        <v>1407</v>
      </c>
    </row>
    <row r="150" spans="1:1" ht="15" x14ac:dyDescent="0.2">
      <c r="A150" s="2038" t="s">
        <v>1408</v>
      </c>
    </row>
    <row r="151" spans="1:1" ht="15" x14ac:dyDescent="0.2">
      <c r="A151" s="2038" t="s">
        <v>1409</v>
      </c>
    </row>
    <row r="152" spans="1:1" ht="15" x14ac:dyDescent="0.2">
      <c r="A152" s="2039" t="s">
        <v>1103</v>
      </c>
    </row>
    <row r="153" spans="1:1" ht="30" x14ac:dyDescent="0.2">
      <c r="A153" s="2039" t="s">
        <v>1104</v>
      </c>
    </row>
    <row r="154" spans="1:1" ht="15" x14ac:dyDescent="0.2">
      <c r="A154" s="2038" t="s">
        <v>1410</v>
      </c>
    </row>
    <row r="155" spans="1:1" ht="15" x14ac:dyDescent="0.2">
      <c r="A155" s="2038" t="s">
        <v>1411</v>
      </c>
    </row>
    <row r="156" spans="1:1" ht="30" x14ac:dyDescent="0.2">
      <c r="A156" s="2039" t="s">
        <v>1412</v>
      </c>
    </row>
    <row r="157" spans="1:1" ht="15" x14ac:dyDescent="0.2">
      <c r="A157" s="2039" t="s">
        <v>1413</v>
      </c>
    </row>
    <row r="158" spans="1:1" ht="15" x14ac:dyDescent="0.2">
      <c r="A158" s="2038" t="s">
        <v>1414</v>
      </c>
    </row>
    <row r="159" spans="1:1" ht="15" x14ac:dyDescent="0.2">
      <c r="A159" s="2039" t="s">
        <v>1415</v>
      </c>
    </row>
    <row r="160" spans="1:1" ht="15" x14ac:dyDescent="0.2">
      <c r="A160" s="2039" t="s">
        <v>1105</v>
      </c>
    </row>
    <row r="161" spans="1:1" ht="15" x14ac:dyDescent="0.2">
      <c r="A161" s="2038" t="s">
        <v>1416</v>
      </c>
    </row>
    <row r="162" spans="1:1" ht="15" x14ac:dyDescent="0.2">
      <c r="A162" s="2033"/>
    </row>
    <row r="163" spans="1:1" ht="45" x14ac:dyDescent="0.2">
      <c r="A163" s="2033" t="s">
        <v>1417</v>
      </c>
    </row>
    <row r="164" spans="1:1" ht="15" x14ac:dyDescent="0.2">
      <c r="A164" s="2033"/>
    </row>
    <row r="165" spans="1:1" ht="15" x14ac:dyDescent="0.2">
      <c r="A165" s="2033" t="s">
        <v>1418</v>
      </c>
    </row>
    <row r="166" spans="1:1" ht="30" x14ac:dyDescent="0.2">
      <c r="A166" s="2040" t="s">
        <v>1419</v>
      </c>
    </row>
    <row r="167" spans="1:1" ht="30" x14ac:dyDescent="0.2">
      <c r="A167" s="2040" t="s">
        <v>1420</v>
      </c>
    </row>
    <row r="168" spans="1:1" ht="15" x14ac:dyDescent="0.2">
      <c r="A168" s="2040" t="s">
        <v>1421</v>
      </c>
    </row>
    <row r="169" spans="1:1" ht="15" x14ac:dyDescent="0.2">
      <c r="A169" s="2040" t="s">
        <v>1422</v>
      </c>
    </row>
    <row r="170" spans="1:1" ht="15" x14ac:dyDescent="0.2">
      <c r="A170" s="2040" t="s">
        <v>1423</v>
      </c>
    </row>
    <row r="171" spans="1:1" ht="15" x14ac:dyDescent="0.2">
      <c r="A171" s="2039" t="s">
        <v>1424</v>
      </c>
    </row>
    <row r="172" spans="1:1" ht="15" x14ac:dyDescent="0.2">
      <c r="A172" s="2039" t="s">
        <v>1425</v>
      </c>
    </row>
    <row r="173" spans="1:1" ht="15.75" x14ac:dyDescent="0.25">
      <c r="A173" s="2036"/>
    </row>
    <row r="174" spans="1:1" ht="15.75" x14ac:dyDescent="0.25">
      <c r="A174" s="2036" t="s">
        <v>1426</v>
      </c>
    </row>
    <row r="175" spans="1:1" ht="30" x14ac:dyDescent="0.2">
      <c r="A175" s="2033" t="s">
        <v>1427</v>
      </c>
    </row>
    <row r="176" spans="1:1" ht="60" x14ac:dyDescent="0.2">
      <c r="A176" s="2038" t="s">
        <v>1428</v>
      </c>
    </row>
    <row r="177" spans="1:1" ht="15.75" x14ac:dyDescent="0.25">
      <c r="A177" s="2036"/>
    </row>
    <row r="178" spans="1:1" ht="15.75" x14ac:dyDescent="0.25">
      <c r="A178" s="2036" t="s">
        <v>1429</v>
      </c>
    </row>
    <row r="179" spans="1:1" ht="30" x14ac:dyDescent="0.2">
      <c r="A179" s="2033" t="s">
        <v>1430</v>
      </c>
    </row>
    <row r="180" spans="1:1" ht="30" x14ac:dyDescent="0.2">
      <c r="A180" s="2038" t="s">
        <v>1431</v>
      </c>
    </row>
    <row r="181" spans="1:1" ht="15" x14ac:dyDescent="0.2">
      <c r="A181" s="2038" t="s">
        <v>1432</v>
      </c>
    </row>
    <row r="182" spans="1:1" ht="15" x14ac:dyDescent="0.2">
      <c r="A182" s="2033"/>
    </row>
    <row r="183" spans="1:1" ht="45" x14ac:dyDescent="0.2">
      <c r="A183" s="2033" t="s">
        <v>1433</v>
      </c>
    </row>
    <row r="184" spans="1:1" x14ac:dyDescent="0.2">
      <c r="A184" s="2041"/>
    </row>
    <row r="186" spans="1:1" ht="15.75" x14ac:dyDescent="0.25">
      <c r="A186" s="2036" t="s">
        <v>1707</v>
      </c>
    </row>
    <row r="187" spans="1:1" ht="110.25" x14ac:dyDescent="0.25">
      <c r="A187" s="2285" t="s">
        <v>1706</v>
      </c>
    </row>
  </sheetData>
  <phoneticPr fontId="143" type="noConversion"/>
  <hyperlinks>
    <hyperlink ref="A14" r:id="rId1" display="http://www.ontarioenergyboard.ca/OEB/Industry/Regulatory+Proceedings/Policy+Initiatives+and+Consultations/Archived+OEB+Key+Initiatives/Cost+Allocation+Review"/>
  </hyperlink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2"/>
    <pageSetUpPr fitToPage="1"/>
  </sheetPr>
  <dimension ref="A1:T456"/>
  <sheetViews>
    <sheetView workbookViewId="0">
      <selection activeCell="C14" sqref="C14"/>
    </sheetView>
  </sheetViews>
  <sheetFormatPr defaultColWidth="8.85546875" defaultRowHeight="11.25" x14ac:dyDescent="0.2"/>
  <cols>
    <col min="1" max="1" width="18.5703125" style="13" customWidth="1"/>
    <col min="2" max="2" width="15.28515625" style="13" customWidth="1"/>
    <col min="3" max="3" width="30.140625" style="13" customWidth="1"/>
    <col min="4" max="4" width="19" style="13" customWidth="1"/>
    <col min="5" max="5" width="19.140625" style="13" customWidth="1"/>
    <col min="6" max="6" width="11.85546875" style="13" customWidth="1"/>
    <col min="7" max="7" width="9.85546875" style="13" customWidth="1"/>
    <col min="8" max="8" width="13" style="13" customWidth="1"/>
    <col min="9" max="9" width="8.85546875" style="13" customWidth="1"/>
    <col min="10" max="10" width="11" style="13" bestFit="1" customWidth="1"/>
    <col min="11" max="19" width="8.85546875" style="13" customWidth="1"/>
    <col min="20" max="20" width="8.85546875" style="13" hidden="1" customWidth="1"/>
    <col min="21" max="16384" width="8.85546875" style="13"/>
  </cols>
  <sheetData>
    <row r="1" spans="1:20" ht="120.75" customHeight="1" x14ac:dyDescent="0.2">
      <c r="B1" s="2294"/>
      <c r="C1" s="2294"/>
      <c r="D1" s="2294"/>
      <c r="E1" s="2295"/>
      <c r="F1" s="2295"/>
      <c r="G1" s="2295"/>
      <c r="T1" s="13" t="s">
        <v>99</v>
      </c>
    </row>
    <row r="2" spans="1:20" ht="30" customHeight="1" x14ac:dyDescent="0.2">
      <c r="B2" s="2296"/>
      <c r="C2" s="2296"/>
      <c r="D2" s="2296"/>
      <c r="E2" s="2296"/>
      <c r="F2" s="2296"/>
      <c r="G2" s="2296"/>
      <c r="T2" s="13" t="s">
        <v>100</v>
      </c>
    </row>
    <row r="3" spans="1:20" ht="3.75" customHeight="1" x14ac:dyDescent="0.2">
      <c r="G3" s="14"/>
      <c r="T3" s="13" t="s">
        <v>101</v>
      </c>
    </row>
    <row r="4" spans="1:20" ht="25.5" x14ac:dyDescent="0.35">
      <c r="B4" s="15" t="s">
        <v>902</v>
      </c>
      <c r="G4" s="2278" t="s">
        <v>1705</v>
      </c>
      <c r="H4" s="2277">
        <v>3</v>
      </c>
      <c r="T4" s="13" t="s">
        <v>102</v>
      </c>
    </row>
    <row r="5" spans="1:20" ht="2.25" customHeight="1" x14ac:dyDescent="0.35">
      <c r="B5" s="15"/>
    </row>
    <row r="6" spans="1:20" ht="6" customHeight="1" x14ac:dyDescent="0.2">
      <c r="A6" s="16"/>
      <c r="B6" s="16"/>
      <c r="C6" s="16"/>
      <c r="D6" s="16"/>
      <c r="E6" s="16"/>
      <c r="F6" s="16"/>
      <c r="G6" s="16"/>
    </row>
    <row r="7" spans="1:20" x14ac:dyDescent="0.2">
      <c r="A7" s="17"/>
    </row>
    <row r="8" spans="1:20" ht="12" thickBot="1" x14ac:dyDescent="0.25">
      <c r="A8" s="17"/>
    </row>
    <row r="9" spans="1:20" ht="15.75" x14ac:dyDescent="0.25">
      <c r="A9" s="2258"/>
      <c r="B9" s="2259" t="s">
        <v>903</v>
      </c>
      <c r="C9" s="2286" t="s">
        <v>1716</v>
      </c>
      <c r="D9" s="2287"/>
      <c r="E9" s="2287"/>
      <c r="F9" s="2288"/>
    </row>
    <row r="10" spans="1:20" ht="16.5" thickBot="1" x14ac:dyDescent="0.3">
      <c r="A10" s="2258"/>
      <c r="B10" s="2259"/>
      <c r="C10" s="19"/>
      <c r="D10" s="19"/>
      <c r="E10" s="19"/>
    </row>
    <row r="11" spans="1:20" ht="18" customHeight="1" x14ac:dyDescent="0.25">
      <c r="A11" s="2258"/>
      <c r="B11" s="2259" t="s">
        <v>476</v>
      </c>
      <c r="C11" s="2293" t="s">
        <v>1721</v>
      </c>
      <c r="D11" s="2050"/>
    </row>
    <row r="12" spans="1:20" s="20" customFormat="1" ht="15" customHeight="1" thickBot="1" x14ac:dyDescent="0.3">
      <c r="C12" s="21"/>
      <c r="D12" s="21"/>
      <c r="E12" s="21"/>
    </row>
    <row r="13" spans="1:20" s="20" customFormat="1" ht="15" customHeight="1" x14ac:dyDescent="0.25">
      <c r="B13" s="2259" t="s">
        <v>103</v>
      </c>
      <c r="C13" s="2276">
        <v>41200</v>
      </c>
    </row>
    <row r="14" spans="1:20" s="20" customFormat="1" ht="15" customHeight="1" x14ac:dyDescent="0.25">
      <c r="C14" s="21"/>
      <c r="D14" s="21"/>
      <c r="E14" s="21"/>
    </row>
    <row r="15" spans="1:20" s="20" customFormat="1" ht="3.75" customHeight="1" thickBot="1" x14ac:dyDescent="0.3">
      <c r="A15" s="2309"/>
      <c r="B15" s="2309"/>
      <c r="C15" s="21"/>
      <c r="D15" s="21"/>
      <c r="E15" s="21"/>
    </row>
    <row r="16" spans="1:20" s="20" customFormat="1" ht="15.75" x14ac:dyDescent="0.25">
      <c r="B16" s="2260" t="s">
        <v>904</v>
      </c>
      <c r="C16" s="2310" t="s">
        <v>1717</v>
      </c>
      <c r="D16" s="2311"/>
      <c r="E16" s="22"/>
    </row>
    <row r="17" spans="1:8" s="20" customFormat="1" ht="16.5" thickBot="1" x14ac:dyDescent="0.3">
      <c r="C17" s="1998"/>
      <c r="D17" s="1998"/>
      <c r="E17" s="21"/>
    </row>
    <row r="18" spans="1:8" s="20" customFormat="1" ht="15.75" x14ac:dyDescent="0.25">
      <c r="B18" s="2260" t="s">
        <v>905</v>
      </c>
      <c r="C18" s="2310" t="s">
        <v>1718</v>
      </c>
      <c r="D18" s="2311"/>
      <c r="E18" s="22"/>
    </row>
    <row r="19" spans="1:8" s="20" customFormat="1" ht="18.75" customHeight="1" thickBot="1" x14ac:dyDescent="0.3">
      <c r="C19" s="1998"/>
      <c r="D19" s="1998"/>
      <c r="E19" s="21"/>
    </row>
    <row r="20" spans="1:8" s="20" customFormat="1" ht="15" customHeight="1" x14ac:dyDescent="0.25">
      <c r="B20" s="2260" t="s">
        <v>906</v>
      </c>
      <c r="C20" s="2310" t="s">
        <v>1719</v>
      </c>
      <c r="D20" s="2311"/>
      <c r="E20" s="22"/>
    </row>
    <row r="21" spans="1:8" ht="15" customHeight="1" thickBot="1" x14ac:dyDescent="0.25">
      <c r="A21" s="430"/>
      <c r="B21" s="430"/>
      <c r="C21" s="1999"/>
      <c r="D21" s="1999"/>
      <c r="E21" s="23"/>
    </row>
    <row r="22" spans="1:8" ht="15" customHeight="1" x14ac:dyDescent="0.25">
      <c r="A22" s="430"/>
      <c r="B22" s="2260" t="s">
        <v>907</v>
      </c>
      <c r="C22" s="2312" t="s">
        <v>1720</v>
      </c>
      <c r="D22" s="2311"/>
      <c r="E22" s="22"/>
    </row>
    <row r="23" spans="1:8" ht="15" customHeight="1" x14ac:dyDescent="0.2"/>
    <row r="24" spans="1:8" ht="15" customHeight="1" x14ac:dyDescent="0.2"/>
    <row r="25" spans="1:8" ht="15" customHeight="1" x14ac:dyDescent="0.25">
      <c r="A25" s="24" t="s">
        <v>908</v>
      </c>
    </row>
    <row r="26" spans="1:8" ht="105.75" customHeight="1" x14ac:dyDescent="0.2">
      <c r="A26" s="2300" t="s">
        <v>917</v>
      </c>
      <c r="B26" s="2300"/>
      <c r="C26" s="2300"/>
      <c r="D26" s="2300"/>
      <c r="E26" s="2300"/>
      <c r="F26" s="2300"/>
      <c r="G26" s="2300"/>
      <c r="H26" s="26"/>
    </row>
    <row r="27" spans="1:8" ht="12.75" x14ac:dyDescent="0.2">
      <c r="A27" s="25"/>
      <c r="B27" s="25"/>
      <c r="C27" s="25"/>
      <c r="D27" s="25"/>
      <c r="E27" s="25"/>
      <c r="F27" s="25"/>
      <c r="G27" s="25"/>
      <c r="H27" s="26"/>
    </row>
    <row r="28" spans="1:8" ht="12.75" x14ac:dyDescent="0.2">
      <c r="A28" s="25"/>
      <c r="B28" s="25"/>
      <c r="C28" s="25"/>
      <c r="D28" s="25"/>
      <c r="E28" s="25"/>
      <c r="F28" s="25"/>
      <c r="G28" s="25"/>
      <c r="H28" s="26"/>
    </row>
    <row r="29" spans="1:8" ht="30" customHeight="1" x14ac:dyDescent="0.2">
      <c r="A29" s="2301" t="s">
        <v>909</v>
      </c>
      <c r="B29" s="2302"/>
      <c r="C29" s="2302"/>
      <c r="D29" s="2302"/>
      <c r="E29" s="2302"/>
      <c r="F29" s="2302"/>
      <c r="G29" s="2302"/>
      <c r="H29" s="2302"/>
    </row>
    <row r="30" spans="1:8" ht="15" customHeight="1" x14ac:dyDescent="0.3">
      <c r="C30" s="27" t="s">
        <v>910</v>
      </c>
      <c r="D30" s="2256"/>
      <c r="F30" s="7"/>
    </row>
    <row r="31" spans="1:8" ht="15" customHeight="1" x14ac:dyDescent="0.3">
      <c r="C31" s="27" t="s">
        <v>911</v>
      </c>
      <c r="D31" s="2254"/>
      <c r="F31" s="7"/>
    </row>
    <row r="32" spans="1:8" ht="15" customHeight="1" x14ac:dyDescent="0.3">
      <c r="C32" s="27" t="s">
        <v>387</v>
      </c>
      <c r="D32" s="2257"/>
      <c r="F32" s="7"/>
    </row>
    <row r="33" spans="1:7" ht="15" customHeight="1" x14ac:dyDescent="0.3">
      <c r="C33" s="27" t="s">
        <v>1264</v>
      </c>
      <c r="D33" s="28" t="s">
        <v>1264</v>
      </c>
    </row>
    <row r="34" spans="1:7" ht="15" customHeight="1" x14ac:dyDescent="0.3">
      <c r="C34" s="27" t="s">
        <v>1263</v>
      </c>
      <c r="D34" s="29" t="s">
        <v>1263</v>
      </c>
    </row>
    <row r="35" spans="1:7" ht="15" customHeight="1" x14ac:dyDescent="0.3">
      <c r="C35" s="27" t="s">
        <v>388</v>
      </c>
      <c r="D35" s="2255"/>
      <c r="F35" s="7"/>
    </row>
    <row r="36" spans="1:7" ht="15" customHeight="1" x14ac:dyDescent="0.2"/>
    <row r="37" spans="1:7" ht="15.75" x14ac:dyDescent="0.25">
      <c r="A37" s="30" t="s">
        <v>912</v>
      </c>
      <c r="B37" s="31"/>
    </row>
    <row r="38" spans="1:7" ht="12" thickBot="1" x14ac:dyDescent="0.25"/>
    <row r="39" spans="1:7" s="32" customFormat="1" x14ac:dyDescent="0.2">
      <c r="A39" s="2303" t="s">
        <v>1167</v>
      </c>
      <c r="B39" s="2114" t="s">
        <v>1168</v>
      </c>
      <c r="C39" s="2114" t="s">
        <v>1169</v>
      </c>
      <c r="D39" s="2305" t="s">
        <v>1170</v>
      </c>
      <c r="E39" s="2306"/>
      <c r="F39" s="2306"/>
      <c r="G39" s="2307"/>
    </row>
    <row r="40" spans="1:7" s="32" customFormat="1" x14ac:dyDescent="0.2">
      <c r="A40" s="2304"/>
      <c r="B40" s="2115" t="s">
        <v>1171</v>
      </c>
      <c r="C40" s="2115" t="s">
        <v>1172</v>
      </c>
      <c r="D40" s="2297" t="s">
        <v>1173</v>
      </c>
      <c r="E40" s="2298"/>
      <c r="F40" s="2298"/>
      <c r="G40" s="2299"/>
    </row>
    <row r="41" spans="1:7" s="32" customFormat="1" x14ac:dyDescent="0.2">
      <c r="A41" s="2304"/>
      <c r="B41" s="2115" t="s">
        <v>1174</v>
      </c>
      <c r="C41" s="2115" t="s">
        <v>1175</v>
      </c>
      <c r="D41" s="2308" t="s">
        <v>477</v>
      </c>
      <c r="E41" s="2298"/>
      <c r="F41" s="2298"/>
      <c r="G41" s="2299"/>
    </row>
    <row r="42" spans="1:7" s="32" customFormat="1" ht="23.25" customHeight="1" x14ac:dyDescent="0.2">
      <c r="A42" s="2304"/>
      <c r="B42" s="2115" t="s">
        <v>1176</v>
      </c>
      <c r="C42" s="2115" t="s">
        <v>390</v>
      </c>
      <c r="D42" s="2297" t="s">
        <v>1177</v>
      </c>
      <c r="E42" s="2298"/>
      <c r="F42" s="2298"/>
      <c r="G42" s="2299"/>
    </row>
    <row r="43" spans="1:7" s="32" customFormat="1" x14ac:dyDescent="0.2">
      <c r="A43" s="2304"/>
      <c r="B43" s="2116" t="s">
        <v>419</v>
      </c>
      <c r="C43" s="2115" t="s">
        <v>1183</v>
      </c>
      <c r="D43" s="2297" t="s">
        <v>1184</v>
      </c>
      <c r="E43" s="2298"/>
      <c r="F43" s="2298"/>
      <c r="G43" s="2299"/>
    </row>
    <row r="44" spans="1:7" s="32" customFormat="1" x14ac:dyDescent="0.2">
      <c r="A44" s="2304"/>
      <c r="B44" s="2116" t="s">
        <v>417</v>
      </c>
      <c r="C44" s="2116" t="s">
        <v>420</v>
      </c>
      <c r="D44" s="2308" t="s">
        <v>421</v>
      </c>
      <c r="E44" s="2313"/>
      <c r="F44" s="2313"/>
      <c r="G44" s="2314"/>
    </row>
    <row r="45" spans="1:7" s="32" customFormat="1" x14ac:dyDescent="0.2">
      <c r="A45" s="2304"/>
      <c r="B45" s="2116" t="s">
        <v>424</v>
      </c>
      <c r="C45" s="2116" t="s">
        <v>422</v>
      </c>
      <c r="D45" s="2308" t="s">
        <v>423</v>
      </c>
      <c r="E45" s="2298"/>
      <c r="F45" s="2298"/>
      <c r="G45" s="2299"/>
    </row>
    <row r="46" spans="1:7" s="32" customFormat="1" x14ac:dyDescent="0.2">
      <c r="A46" s="2304"/>
      <c r="B46" s="2116" t="s">
        <v>418</v>
      </c>
      <c r="C46" s="2115" t="s">
        <v>1178</v>
      </c>
      <c r="D46" s="2297" t="s">
        <v>1179</v>
      </c>
      <c r="E46" s="2298"/>
      <c r="F46" s="2298"/>
      <c r="G46" s="2299"/>
    </row>
    <row r="47" spans="1:7" s="32" customFormat="1" ht="21.75" customHeight="1" x14ac:dyDescent="0.2">
      <c r="A47" s="2304"/>
      <c r="B47" s="2115" t="s">
        <v>391</v>
      </c>
      <c r="C47" s="2115" t="s">
        <v>393</v>
      </c>
      <c r="D47" s="2297" t="s">
        <v>1250</v>
      </c>
      <c r="E47" s="2298"/>
      <c r="F47" s="2298"/>
      <c r="G47" s="2299"/>
    </row>
    <row r="48" spans="1:7" s="32" customFormat="1" ht="21.75" customHeight="1" x14ac:dyDescent="0.2">
      <c r="A48" s="2304"/>
      <c r="B48" s="2115" t="s">
        <v>392</v>
      </c>
      <c r="C48" s="2115" t="s">
        <v>394</v>
      </c>
      <c r="D48" s="2297" t="s">
        <v>1251</v>
      </c>
      <c r="E48" s="2298"/>
      <c r="F48" s="2298"/>
      <c r="G48" s="2299"/>
    </row>
    <row r="49" spans="1:7" s="32" customFormat="1" x14ac:dyDescent="0.2">
      <c r="A49" s="2304"/>
      <c r="B49" s="2115" t="s">
        <v>1182</v>
      </c>
      <c r="C49" s="2115" t="s">
        <v>1180</v>
      </c>
      <c r="D49" s="2297" t="s">
        <v>1181</v>
      </c>
      <c r="E49" s="2298"/>
      <c r="F49" s="2298"/>
      <c r="G49" s="2299"/>
    </row>
    <row r="50" spans="1:7" s="32" customFormat="1" x14ac:dyDescent="0.2">
      <c r="A50" s="2304"/>
      <c r="B50" s="2115" t="s">
        <v>1185</v>
      </c>
      <c r="C50" s="2115" t="s">
        <v>1253</v>
      </c>
      <c r="D50" s="2297"/>
      <c r="E50" s="2298"/>
      <c r="F50" s="2298"/>
      <c r="G50" s="2299"/>
    </row>
    <row r="51" spans="1:7" s="32" customFormat="1" x14ac:dyDescent="0.2">
      <c r="A51" s="2315" t="s">
        <v>1187</v>
      </c>
      <c r="B51" s="34" t="s">
        <v>1188</v>
      </c>
      <c r="C51" s="34" t="s">
        <v>1189</v>
      </c>
      <c r="D51" s="2316" t="s">
        <v>389</v>
      </c>
      <c r="E51" s="2316"/>
      <c r="F51" s="2316"/>
      <c r="G51" s="2317"/>
    </row>
    <row r="52" spans="1:7" s="32" customFormat="1" x14ac:dyDescent="0.2">
      <c r="A52" s="2315"/>
      <c r="B52" s="34" t="s">
        <v>1190</v>
      </c>
      <c r="C52" s="34" t="s">
        <v>1191</v>
      </c>
      <c r="D52" s="2316" t="s">
        <v>1192</v>
      </c>
      <c r="E52" s="2316"/>
      <c r="F52" s="2316"/>
      <c r="G52" s="2317"/>
    </row>
    <row r="53" spans="1:7" s="32" customFormat="1" x14ac:dyDescent="0.2">
      <c r="A53" s="2315"/>
      <c r="B53" s="34" t="s">
        <v>105</v>
      </c>
      <c r="C53" s="34" t="s">
        <v>104</v>
      </c>
      <c r="D53" s="34"/>
      <c r="E53" s="34"/>
      <c r="F53" s="34"/>
      <c r="G53" s="1606"/>
    </row>
    <row r="54" spans="1:7" s="32" customFormat="1" x14ac:dyDescent="0.2">
      <c r="A54" s="2315"/>
      <c r="B54" s="34" t="s">
        <v>106</v>
      </c>
      <c r="C54" s="34" t="s">
        <v>108</v>
      </c>
      <c r="D54" s="34"/>
      <c r="E54" s="34"/>
      <c r="F54" s="34"/>
      <c r="G54" s="1606"/>
    </row>
    <row r="55" spans="1:7" s="32" customFormat="1" x14ac:dyDescent="0.2">
      <c r="A55" s="2315"/>
      <c r="B55" s="34" t="s">
        <v>107</v>
      </c>
      <c r="C55" s="34" t="s">
        <v>109</v>
      </c>
      <c r="D55" s="34"/>
      <c r="E55" s="34"/>
      <c r="F55" s="34"/>
      <c r="G55" s="1606"/>
    </row>
    <row r="56" spans="1:7" s="32" customFormat="1" x14ac:dyDescent="0.2">
      <c r="A56" s="2315"/>
      <c r="B56" s="34" t="s">
        <v>374</v>
      </c>
      <c r="C56" s="34" t="s">
        <v>379</v>
      </c>
      <c r="D56" s="2316"/>
      <c r="E56" s="2316"/>
      <c r="F56" s="2316"/>
      <c r="G56" s="2317"/>
    </row>
    <row r="57" spans="1:7" s="32" customFormat="1" x14ac:dyDescent="0.2">
      <c r="A57" s="2315"/>
      <c r="B57" s="34" t="s">
        <v>375</v>
      </c>
      <c r="C57" s="34" t="s">
        <v>380</v>
      </c>
      <c r="D57" s="2316"/>
      <c r="E57" s="2316"/>
      <c r="F57" s="2316"/>
      <c r="G57" s="2317"/>
    </row>
    <row r="58" spans="1:7" s="32" customFormat="1" x14ac:dyDescent="0.2">
      <c r="A58" s="2315"/>
      <c r="B58" s="34" t="s">
        <v>376</v>
      </c>
      <c r="C58" s="34" t="s">
        <v>382</v>
      </c>
      <c r="D58" s="2316"/>
      <c r="E58" s="2316"/>
      <c r="F58" s="2316"/>
      <c r="G58" s="2317"/>
    </row>
    <row r="59" spans="1:7" s="32" customFormat="1" x14ac:dyDescent="0.2">
      <c r="A59" s="2315"/>
      <c r="B59" s="34" t="s">
        <v>377</v>
      </c>
      <c r="C59" s="34" t="s">
        <v>383</v>
      </c>
      <c r="D59" s="2316"/>
      <c r="E59" s="2316"/>
      <c r="F59" s="2316"/>
      <c r="G59" s="2317"/>
    </row>
    <row r="60" spans="1:7" s="32" customFormat="1" x14ac:dyDescent="0.2">
      <c r="A60" s="2315"/>
      <c r="B60" s="34" t="s">
        <v>378</v>
      </c>
      <c r="C60" s="34" t="s">
        <v>384</v>
      </c>
      <c r="D60" s="2316"/>
      <c r="E60" s="2316"/>
      <c r="F60" s="2316"/>
      <c r="G60" s="2317"/>
    </row>
    <row r="61" spans="1:7" s="32" customFormat="1" x14ac:dyDescent="0.2">
      <c r="A61" s="2315"/>
      <c r="B61" s="2028" t="s">
        <v>428</v>
      </c>
      <c r="C61" s="2028" t="s">
        <v>429</v>
      </c>
      <c r="D61" s="34"/>
      <c r="E61" s="34"/>
      <c r="F61" s="34"/>
      <c r="G61" s="1606"/>
    </row>
    <row r="62" spans="1:7" s="32" customFormat="1" x14ac:dyDescent="0.2">
      <c r="A62" s="2315"/>
      <c r="B62" s="34" t="s">
        <v>1193</v>
      </c>
      <c r="C62" s="34" t="s">
        <v>1194</v>
      </c>
      <c r="D62" s="2316" t="s">
        <v>1195</v>
      </c>
      <c r="E62" s="2316"/>
      <c r="F62" s="2316"/>
      <c r="G62" s="2317"/>
    </row>
    <row r="63" spans="1:7" s="32" customFormat="1" x14ac:dyDescent="0.2">
      <c r="A63" s="2315"/>
      <c r="B63" s="34" t="s">
        <v>1196</v>
      </c>
      <c r="C63" s="34" t="s">
        <v>1197</v>
      </c>
      <c r="D63" s="2316" t="s">
        <v>913</v>
      </c>
      <c r="E63" s="2316"/>
      <c r="F63" s="2316"/>
      <c r="G63" s="2317"/>
    </row>
    <row r="64" spans="1:7" s="32" customFormat="1" x14ac:dyDescent="0.2">
      <c r="A64" s="2315"/>
      <c r="B64" s="34" t="s">
        <v>325</v>
      </c>
      <c r="C64" s="34" t="s">
        <v>386</v>
      </c>
      <c r="D64" s="2316"/>
      <c r="E64" s="2316"/>
      <c r="F64" s="2316"/>
      <c r="G64" s="2317"/>
    </row>
    <row r="65" spans="1:8" s="32" customFormat="1" x14ac:dyDescent="0.2">
      <c r="A65" s="2315"/>
      <c r="B65" s="34" t="s">
        <v>385</v>
      </c>
      <c r="C65" s="34" t="s">
        <v>1211</v>
      </c>
      <c r="D65" s="2316"/>
      <c r="E65" s="2316"/>
      <c r="F65" s="2316"/>
      <c r="G65" s="2317"/>
    </row>
    <row r="66" spans="1:8" s="32" customFormat="1" x14ac:dyDescent="0.2">
      <c r="A66" s="2318" t="s">
        <v>1198</v>
      </c>
      <c r="B66" s="33" t="s">
        <v>1199</v>
      </c>
      <c r="C66" s="33" t="s">
        <v>339</v>
      </c>
      <c r="D66" s="2320" t="s">
        <v>1202</v>
      </c>
      <c r="E66" s="2320"/>
      <c r="F66" s="2320"/>
      <c r="G66" s="2321"/>
    </row>
    <row r="67" spans="1:8" s="32" customFormat="1" ht="21.75" customHeight="1" x14ac:dyDescent="0.2">
      <c r="A67" s="2318"/>
      <c r="B67" s="33" t="s">
        <v>1201</v>
      </c>
      <c r="C67" s="33" t="s">
        <v>1204</v>
      </c>
      <c r="D67" s="2320" t="s">
        <v>1205</v>
      </c>
      <c r="E67" s="2320"/>
      <c r="F67" s="2320"/>
      <c r="G67" s="2321"/>
    </row>
    <row r="68" spans="1:8" s="32" customFormat="1" x14ac:dyDescent="0.2">
      <c r="A68" s="2318"/>
      <c r="B68" s="33" t="s">
        <v>1203</v>
      </c>
      <c r="C68" s="33" t="s">
        <v>1209</v>
      </c>
      <c r="D68" s="2320" t="s">
        <v>1210</v>
      </c>
      <c r="E68" s="2320"/>
      <c r="F68" s="2320"/>
      <c r="G68" s="2321"/>
    </row>
    <row r="69" spans="1:8" s="32" customFormat="1" ht="23.25" customHeight="1" x14ac:dyDescent="0.2">
      <c r="A69" s="2318"/>
      <c r="B69" s="33" t="s">
        <v>1206</v>
      </c>
      <c r="C69" s="33" t="s">
        <v>1448</v>
      </c>
      <c r="D69" s="2320" t="s">
        <v>1200</v>
      </c>
      <c r="E69" s="2320"/>
      <c r="F69" s="2320"/>
      <c r="G69" s="2321"/>
    </row>
    <row r="70" spans="1:8" s="32" customFormat="1" ht="26.25" customHeight="1" thickBot="1" x14ac:dyDescent="0.25">
      <c r="A70" s="2319"/>
      <c r="B70" s="1596" t="s">
        <v>373</v>
      </c>
      <c r="C70" s="1596" t="s">
        <v>1207</v>
      </c>
      <c r="D70" s="2322" t="s">
        <v>1208</v>
      </c>
      <c r="E70" s="2322"/>
      <c r="F70" s="2322"/>
      <c r="G70" s="2323"/>
    </row>
    <row r="71" spans="1:8" x14ac:dyDescent="0.2">
      <c r="A71" s="6"/>
      <c r="B71" s="7"/>
      <c r="C71" s="7"/>
      <c r="D71" s="7"/>
      <c r="E71" s="2"/>
      <c r="F71" s="7"/>
      <c r="G71" s="7"/>
      <c r="H71" s="3"/>
    </row>
    <row r="72" spans="1:8" x14ac:dyDescent="0.2">
      <c r="A72" s="7"/>
      <c r="B72" s="7"/>
    </row>
    <row r="73" spans="1:8" x14ac:dyDescent="0.2">
      <c r="A73" s="7"/>
      <c r="B73" s="7"/>
      <c r="C73" s="7"/>
      <c r="D73" s="7"/>
      <c r="E73" s="7"/>
      <c r="F73" s="7"/>
      <c r="G73" s="7"/>
    </row>
    <row r="74" spans="1:8" x14ac:dyDescent="0.2">
      <c r="A74" s="7"/>
      <c r="B74" s="7"/>
      <c r="C74" s="7"/>
    </row>
    <row r="75" spans="1:8" x14ac:dyDescent="0.2">
      <c r="A75" s="7"/>
      <c r="B75" s="7"/>
      <c r="C75" s="7"/>
      <c r="D75" s="7"/>
      <c r="E75" s="7"/>
      <c r="F75" s="7"/>
      <c r="G75" s="7"/>
    </row>
    <row r="76" spans="1:8" x14ac:dyDescent="0.2">
      <c r="A76" s="7"/>
      <c r="B76" s="7"/>
      <c r="C76" s="7"/>
      <c r="D76" s="7"/>
      <c r="E76" s="7"/>
      <c r="F76" s="7"/>
      <c r="G76" s="7"/>
    </row>
    <row r="77" spans="1:8" x14ac:dyDescent="0.2">
      <c r="A77" s="7"/>
      <c r="B77" s="7"/>
      <c r="C77" s="7"/>
      <c r="D77" s="7"/>
      <c r="E77" s="7"/>
      <c r="F77" s="7"/>
      <c r="G77" s="7"/>
    </row>
    <row r="78" spans="1:8" x14ac:dyDescent="0.2">
      <c r="A78" s="7"/>
      <c r="B78" s="7"/>
      <c r="C78" s="7"/>
      <c r="D78" s="7"/>
      <c r="E78" s="7"/>
      <c r="F78" s="7"/>
      <c r="G78" s="7"/>
    </row>
    <row r="79" spans="1:8" x14ac:dyDescent="0.2">
      <c r="A79" s="7"/>
      <c r="B79" s="7"/>
      <c r="C79" s="7"/>
      <c r="D79" s="7"/>
      <c r="E79" s="7"/>
      <c r="F79" s="7"/>
      <c r="G79" s="7"/>
    </row>
    <row r="80" spans="1:8" x14ac:dyDescent="0.2">
      <c r="A80" s="7"/>
      <c r="B80" s="7"/>
      <c r="C80" s="7"/>
      <c r="D80" s="7"/>
      <c r="E80" s="7"/>
      <c r="F80" s="7"/>
      <c r="G80" s="7"/>
    </row>
    <row r="81" spans="1:7" x14ac:dyDescent="0.2">
      <c r="A81" s="7"/>
      <c r="B81" s="7"/>
      <c r="C81" s="7"/>
      <c r="D81" s="7"/>
      <c r="E81" s="7"/>
      <c r="F81" s="7"/>
      <c r="G81" s="7"/>
    </row>
    <row r="82" spans="1:7" x14ac:dyDescent="0.2">
      <c r="A82" s="7"/>
      <c r="B82" s="7"/>
      <c r="C82" s="7"/>
      <c r="D82" s="7"/>
      <c r="E82" s="7"/>
      <c r="F82" s="7"/>
      <c r="G82" s="7"/>
    </row>
    <row r="83" spans="1:7" x14ac:dyDescent="0.2">
      <c r="A83" s="7"/>
      <c r="B83" s="7"/>
      <c r="C83" s="7"/>
      <c r="D83" s="7"/>
      <c r="E83" s="7"/>
      <c r="F83" s="7"/>
      <c r="G83" s="7"/>
    </row>
    <row r="84" spans="1:7" x14ac:dyDescent="0.2">
      <c r="A84" s="7"/>
      <c r="B84" s="7"/>
      <c r="C84" s="7"/>
      <c r="D84" s="7"/>
      <c r="E84" s="7"/>
      <c r="F84" s="7"/>
      <c r="G84" s="7"/>
    </row>
    <row r="85" spans="1:7" x14ac:dyDescent="0.2">
      <c r="A85" s="7"/>
      <c r="B85" s="7"/>
      <c r="C85" s="7"/>
      <c r="D85" s="7"/>
      <c r="E85" s="7"/>
      <c r="F85" s="7"/>
      <c r="G85" s="7"/>
    </row>
    <row r="86" spans="1:7" x14ac:dyDescent="0.2">
      <c r="A86" s="7"/>
      <c r="B86" s="7"/>
      <c r="C86" s="7"/>
      <c r="D86" s="7"/>
      <c r="E86" s="7"/>
      <c r="F86" s="7"/>
      <c r="G86" s="7"/>
    </row>
    <row r="87" spans="1:7" x14ac:dyDescent="0.2">
      <c r="A87" s="7"/>
      <c r="B87" s="7"/>
      <c r="C87" s="7"/>
      <c r="D87" s="7"/>
      <c r="E87" s="7"/>
      <c r="F87" s="7"/>
      <c r="G87" s="7"/>
    </row>
    <row r="88" spans="1:7" x14ac:dyDescent="0.2">
      <c r="A88" s="7"/>
      <c r="B88" s="7"/>
      <c r="C88" s="7"/>
      <c r="D88" s="7"/>
      <c r="E88" s="7"/>
      <c r="F88" s="7"/>
      <c r="G88" s="7"/>
    </row>
    <row r="89" spans="1:7" x14ac:dyDescent="0.2">
      <c r="A89" s="7"/>
      <c r="B89" s="7"/>
      <c r="C89" s="7"/>
      <c r="D89" s="7"/>
      <c r="E89" s="7"/>
      <c r="F89" s="7"/>
      <c r="G89" s="7"/>
    </row>
    <row r="90" spans="1:7" x14ac:dyDescent="0.2">
      <c r="A90" s="7"/>
      <c r="B90" s="7"/>
      <c r="C90" s="7"/>
      <c r="D90" s="7"/>
      <c r="E90" s="7"/>
      <c r="F90" s="7"/>
      <c r="G90" s="7"/>
    </row>
    <row r="91" spans="1:7" x14ac:dyDescent="0.2">
      <c r="A91" s="7"/>
      <c r="B91" s="7"/>
      <c r="C91" s="7"/>
      <c r="D91" s="7"/>
      <c r="E91" s="7"/>
      <c r="F91" s="7"/>
      <c r="G91" s="7"/>
    </row>
    <row r="92" spans="1:7" x14ac:dyDescent="0.2">
      <c r="A92" s="7"/>
      <c r="B92" s="7"/>
      <c r="C92" s="7"/>
      <c r="D92" s="7"/>
      <c r="E92" s="7"/>
      <c r="F92" s="7"/>
      <c r="G92" s="7"/>
    </row>
    <row r="93" spans="1:7" x14ac:dyDescent="0.2">
      <c r="A93" s="7"/>
      <c r="B93" s="7"/>
      <c r="C93" s="7"/>
      <c r="D93" s="7"/>
      <c r="E93" s="7"/>
      <c r="F93" s="7"/>
      <c r="G93" s="7"/>
    </row>
    <row r="94" spans="1:7" x14ac:dyDescent="0.2">
      <c r="A94" s="7"/>
      <c r="B94" s="7"/>
      <c r="C94" s="7"/>
      <c r="D94" s="7"/>
      <c r="E94" s="7"/>
      <c r="F94" s="7"/>
      <c r="G94" s="7"/>
    </row>
    <row r="95" spans="1:7" x14ac:dyDescent="0.2">
      <c r="A95" s="7"/>
      <c r="B95" s="7"/>
      <c r="C95" s="7"/>
      <c r="D95" s="7"/>
      <c r="E95" s="7"/>
      <c r="F95" s="7"/>
      <c r="G95" s="7"/>
    </row>
    <row r="96" spans="1:7" x14ac:dyDescent="0.2">
      <c r="A96" s="7"/>
      <c r="B96" s="7"/>
      <c r="C96" s="7"/>
      <c r="D96" s="7"/>
      <c r="E96" s="7"/>
      <c r="F96" s="7"/>
      <c r="G96" s="7"/>
    </row>
    <row r="97" spans="1:7" x14ac:dyDescent="0.2">
      <c r="A97" s="7"/>
      <c r="B97" s="7"/>
      <c r="C97" s="7"/>
      <c r="D97" s="7"/>
      <c r="E97" s="7"/>
      <c r="F97" s="7"/>
      <c r="G97" s="7"/>
    </row>
    <row r="98" spans="1:7" x14ac:dyDescent="0.2">
      <c r="A98" s="7"/>
      <c r="B98" s="7"/>
      <c r="C98" s="7"/>
      <c r="D98" s="7"/>
      <c r="E98" s="7"/>
      <c r="F98" s="7"/>
      <c r="G98" s="7"/>
    </row>
    <row r="99" spans="1:7" x14ac:dyDescent="0.2">
      <c r="A99" s="7"/>
      <c r="B99" s="7"/>
      <c r="C99" s="7"/>
      <c r="D99" s="7"/>
      <c r="E99" s="7"/>
      <c r="F99" s="7"/>
      <c r="G99" s="7"/>
    </row>
    <row r="100" spans="1:7" x14ac:dyDescent="0.2">
      <c r="A100" s="7"/>
      <c r="B100" s="7"/>
      <c r="C100" s="7"/>
      <c r="D100" s="7"/>
      <c r="E100" s="7"/>
      <c r="F100" s="7"/>
      <c r="G100" s="7"/>
    </row>
    <row r="101" spans="1:7" x14ac:dyDescent="0.2">
      <c r="A101" s="7"/>
      <c r="B101" s="7"/>
      <c r="C101" s="7"/>
      <c r="D101" s="7"/>
      <c r="E101" s="7"/>
      <c r="F101" s="7"/>
      <c r="G101" s="7"/>
    </row>
    <row r="102" spans="1:7" x14ac:dyDescent="0.2">
      <c r="A102" s="7"/>
      <c r="B102" s="7"/>
      <c r="C102" s="7"/>
      <c r="D102" s="7"/>
      <c r="E102" s="7"/>
      <c r="F102" s="7"/>
      <c r="G102" s="7"/>
    </row>
    <row r="103" spans="1:7" x14ac:dyDescent="0.2">
      <c r="A103" s="7"/>
      <c r="B103" s="7"/>
      <c r="C103" s="7"/>
      <c r="D103" s="7"/>
      <c r="E103" s="7"/>
      <c r="F103" s="7"/>
      <c r="G103" s="7"/>
    </row>
    <row r="104" spans="1:7" x14ac:dyDescent="0.2">
      <c r="A104" s="7"/>
      <c r="B104" s="7"/>
      <c r="C104" s="7"/>
      <c r="D104" s="7"/>
      <c r="E104" s="7"/>
      <c r="F104" s="7"/>
      <c r="G104" s="7"/>
    </row>
    <row r="105" spans="1:7" x14ac:dyDescent="0.2">
      <c r="A105" s="7"/>
      <c r="B105" s="7"/>
      <c r="C105" s="7"/>
      <c r="D105" s="7"/>
      <c r="E105" s="7"/>
      <c r="F105" s="7"/>
      <c r="G105" s="7"/>
    </row>
    <row r="106" spans="1:7" x14ac:dyDescent="0.2">
      <c r="A106" s="7"/>
      <c r="B106" s="7"/>
      <c r="C106" s="7"/>
      <c r="D106" s="7"/>
      <c r="E106" s="7"/>
      <c r="F106" s="7"/>
      <c r="G106" s="7"/>
    </row>
    <row r="107" spans="1:7" x14ac:dyDescent="0.2">
      <c r="A107" s="7"/>
      <c r="B107" s="7"/>
      <c r="C107" s="7"/>
      <c r="D107" s="7"/>
      <c r="E107" s="7"/>
      <c r="F107" s="7"/>
      <c r="G107" s="7"/>
    </row>
    <row r="108" spans="1:7" x14ac:dyDescent="0.2">
      <c r="A108" s="7"/>
      <c r="B108" s="7"/>
      <c r="C108" s="7"/>
      <c r="D108" s="7"/>
      <c r="E108" s="7"/>
      <c r="F108" s="7"/>
      <c r="G108" s="7"/>
    </row>
    <row r="109" spans="1:7" x14ac:dyDescent="0.2">
      <c r="A109" s="7"/>
      <c r="B109" s="7"/>
      <c r="C109" s="7"/>
      <c r="D109" s="7"/>
      <c r="E109" s="7"/>
      <c r="F109" s="7"/>
      <c r="G109" s="7"/>
    </row>
    <row r="110" spans="1:7" x14ac:dyDescent="0.2">
      <c r="A110" s="7"/>
      <c r="B110" s="7"/>
      <c r="C110" s="7"/>
      <c r="D110" s="7"/>
      <c r="E110" s="7"/>
      <c r="F110" s="7"/>
      <c r="G110" s="7"/>
    </row>
    <row r="111" spans="1:7" x14ac:dyDescent="0.2">
      <c r="A111" s="7"/>
      <c r="B111" s="7"/>
      <c r="C111" s="7"/>
      <c r="D111" s="7"/>
      <c r="E111" s="7"/>
      <c r="F111" s="7"/>
      <c r="G111" s="7"/>
    </row>
    <row r="112" spans="1:7" x14ac:dyDescent="0.2">
      <c r="A112" s="7"/>
      <c r="B112" s="7"/>
      <c r="C112" s="7"/>
      <c r="D112" s="7"/>
      <c r="E112" s="7"/>
      <c r="F112" s="7"/>
      <c r="G112" s="7"/>
    </row>
    <row r="113" spans="1:7" x14ac:dyDescent="0.2">
      <c r="A113" s="7"/>
      <c r="B113" s="7"/>
      <c r="C113" s="7"/>
      <c r="D113" s="7"/>
      <c r="E113" s="7"/>
      <c r="F113" s="7"/>
      <c r="G113" s="7"/>
    </row>
    <row r="114" spans="1:7" x14ac:dyDescent="0.2">
      <c r="A114" s="7"/>
      <c r="B114" s="7"/>
      <c r="C114" s="7"/>
      <c r="D114" s="7"/>
      <c r="E114" s="7"/>
      <c r="F114" s="7"/>
      <c r="G114" s="7"/>
    </row>
    <row r="115" spans="1:7" x14ac:dyDescent="0.2">
      <c r="A115" s="7"/>
      <c r="B115" s="7"/>
      <c r="C115" s="7"/>
      <c r="D115" s="7"/>
      <c r="E115" s="7"/>
      <c r="F115" s="7"/>
      <c r="G115" s="7"/>
    </row>
    <row r="116" spans="1:7" x14ac:dyDescent="0.2">
      <c r="A116" s="7"/>
      <c r="B116" s="7"/>
      <c r="C116" s="7"/>
      <c r="D116" s="7"/>
      <c r="E116" s="7"/>
      <c r="F116" s="7"/>
      <c r="G116" s="7"/>
    </row>
    <row r="117" spans="1:7" x14ac:dyDescent="0.2">
      <c r="A117" s="7"/>
      <c r="B117" s="7"/>
      <c r="C117" s="7"/>
      <c r="D117" s="7"/>
      <c r="E117" s="7"/>
      <c r="F117" s="7"/>
      <c r="G117" s="7"/>
    </row>
    <row r="118" spans="1:7" x14ac:dyDescent="0.2">
      <c r="A118" s="7"/>
      <c r="B118" s="7"/>
      <c r="C118" s="7"/>
      <c r="D118" s="7"/>
      <c r="E118" s="7"/>
      <c r="F118" s="7"/>
      <c r="G118" s="7"/>
    </row>
    <row r="119" spans="1:7" x14ac:dyDescent="0.2">
      <c r="A119" s="7"/>
      <c r="B119" s="7"/>
      <c r="C119" s="7"/>
      <c r="D119" s="7"/>
      <c r="E119" s="7"/>
      <c r="F119" s="7"/>
      <c r="G119" s="7"/>
    </row>
    <row r="120" spans="1:7" x14ac:dyDescent="0.2">
      <c r="A120" s="7"/>
      <c r="B120" s="7"/>
      <c r="C120" s="7"/>
      <c r="D120" s="7"/>
      <c r="E120" s="7"/>
      <c r="F120" s="7"/>
      <c r="G120" s="7"/>
    </row>
    <row r="121" spans="1:7" x14ac:dyDescent="0.2">
      <c r="A121" s="7"/>
      <c r="B121" s="7"/>
      <c r="C121" s="7"/>
      <c r="D121" s="7"/>
      <c r="E121" s="7"/>
      <c r="F121" s="2"/>
      <c r="G121" s="7"/>
    </row>
    <row r="122" spans="1:7" x14ac:dyDescent="0.2">
      <c r="A122" s="7"/>
      <c r="B122" s="7"/>
      <c r="C122" s="7"/>
      <c r="D122" s="7"/>
      <c r="E122" s="7"/>
      <c r="F122" s="7"/>
      <c r="G122" s="7"/>
    </row>
    <row r="123" spans="1:7" x14ac:dyDescent="0.2">
      <c r="A123" s="7"/>
      <c r="B123" s="7"/>
      <c r="C123" s="7"/>
      <c r="D123" s="7"/>
      <c r="E123" s="7"/>
      <c r="F123" s="7"/>
      <c r="G123" s="7"/>
    </row>
    <row r="124" spans="1:7" x14ac:dyDescent="0.2">
      <c r="A124" s="7"/>
      <c r="B124" s="7"/>
      <c r="C124" s="7"/>
      <c r="D124" s="7"/>
      <c r="E124" s="7"/>
      <c r="F124" s="7"/>
      <c r="G124" s="7"/>
    </row>
    <row r="125" spans="1:7" x14ac:dyDescent="0.2">
      <c r="A125" s="7"/>
      <c r="B125" s="7"/>
      <c r="C125" s="7"/>
      <c r="D125" s="7"/>
      <c r="E125" s="7"/>
      <c r="F125" s="7"/>
      <c r="G125" s="7"/>
    </row>
    <row r="126" spans="1:7" x14ac:dyDescent="0.2">
      <c r="A126" s="7"/>
      <c r="B126" s="7"/>
      <c r="C126" s="7"/>
      <c r="D126" s="7"/>
      <c r="E126" s="7"/>
      <c r="F126" s="7"/>
      <c r="G126" s="7"/>
    </row>
    <row r="127" spans="1:7" x14ac:dyDescent="0.2">
      <c r="A127" s="7"/>
      <c r="B127" s="7"/>
      <c r="C127" s="7"/>
      <c r="D127" s="7"/>
      <c r="E127" s="7"/>
      <c r="F127" s="7"/>
      <c r="G127" s="7"/>
    </row>
    <row r="128" spans="1:7" x14ac:dyDescent="0.2">
      <c r="A128" s="7"/>
      <c r="B128" s="7"/>
      <c r="C128" s="7"/>
      <c r="D128" s="7"/>
      <c r="E128" s="7"/>
      <c r="F128" s="7"/>
      <c r="G128" s="7"/>
    </row>
    <row r="129" spans="1:7" x14ac:dyDescent="0.2">
      <c r="A129" s="7"/>
      <c r="B129" s="7"/>
      <c r="C129" s="7"/>
      <c r="D129" s="7"/>
      <c r="E129" s="7"/>
      <c r="F129" s="7"/>
      <c r="G129" s="7"/>
    </row>
    <row r="130" spans="1:7" x14ac:dyDescent="0.2">
      <c r="A130" s="7"/>
      <c r="B130" s="7"/>
      <c r="C130" s="7"/>
      <c r="D130" s="7"/>
      <c r="E130" s="7"/>
      <c r="F130" s="7"/>
      <c r="G130" s="7"/>
    </row>
    <row r="131" spans="1:7" x14ac:dyDescent="0.2">
      <c r="A131" s="7"/>
      <c r="B131" s="7"/>
      <c r="C131" s="7"/>
      <c r="D131" s="7"/>
      <c r="E131" s="7"/>
      <c r="F131" s="7"/>
      <c r="G131" s="7"/>
    </row>
    <row r="132" spans="1:7" x14ac:dyDescent="0.2">
      <c r="A132" s="7"/>
      <c r="B132" s="7"/>
      <c r="C132" s="7"/>
      <c r="D132" s="7"/>
      <c r="E132" s="7"/>
      <c r="F132" s="7"/>
      <c r="G132" s="7"/>
    </row>
    <row r="133" spans="1:7" x14ac:dyDescent="0.2">
      <c r="A133" s="7"/>
      <c r="B133" s="7"/>
      <c r="C133" s="7"/>
      <c r="D133" s="7"/>
      <c r="E133" s="7"/>
      <c r="F133" s="7"/>
      <c r="G133" s="7"/>
    </row>
    <row r="134" spans="1:7" x14ac:dyDescent="0.2">
      <c r="A134" s="7"/>
      <c r="B134" s="7"/>
      <c r="C134" s="7"/>
      <c r="D134" s="7"/>
      <c r="E134" s="7"/>
      <c r="F134" s="7"/>
      <c r="G134" s="7"/>
    </row>
    <row r="135" spans="1:7" x14ac:dyDescent="0.2">
      <c r="A135" s="7"/>
      <c r="B135" s="7"/>
      <c r="C135" s="7"/>
      <c r="D135" s="7"/>
      <c r="E135" s="7"/>
      <c r="F135" s="7"/>
      <c r="G135" s="7"/>
    </row>
    <row r="136" spans="1:7" x14ac:dyDescent="0.2">
      <c r="A136" s="7"/>
      <c r="B136" s="7"/>
      <c r="C136" s="7"/>
      <c r="D136" s="7"/>
      <c r="E136" s="7"/>
      <c r="F136" s="7"/>
      <c r="G136" s="7"/>
    </row>
    <row r="137" spans="1:7" x14ac:dyDescent="0.2">
      <c r="A137" s="7"/>
      <c r="B137" s="7"/>
      <c r="C137" s="7"/>
      <c r="D137" s="7"/>
      <c r="E137" s="7"/>
      <c r="F137" s="7"/>
      <c r="G137" s="7"/>
    </row>
    <row r="138" spans="1:7" x14ac:dyDescent="0.2">
      <c r="A138" s="7"/>
      <c r="B138" s="7"/>
      <c r="C138" s="7"/>
      <c r="D138" s="7"/>
      <c r="E138" s="7"/>
      <c r="F138" s="7"/>
      <c r="G138" s="7"/>
    </row>
    <row r="139" spans="1:7" x14ac:dyDescent="0.2">
      <c r="A139" s="7"/>
      <c r="B139" s="7"/>
      <c r="C139" s="7"/>
      <c r="D139" s="7"/>
      <c r="E139" s="7"/>
      <c r="F139" s="7"/>
      <c r="G139" s="7"/>
    </row>
    <row r="140" spans="1:7" x14ac:dyDescent="0.2">
      <c r="A140" s="7"/>
      <c r="B140" s="7"/>
      <c r="C140" s="7"/>
      <c r="D140" s="7"/>
      <c r="E140" s="7"/>
      <c r="F140" s="7"/>
      <c r="G140" s="7"/>
    </row>
    <row r="141" spans="1:7" x14ac:dyDescent="0.2">
      <c r="A141" s="7"/>
      <c r="B141" s="7"/>
      <c r="C141" s="7"/>
      <c r="D141" s="7"/>
      <c r="E141" s="7"/>
      <c r="F141" s="7"/>
      <c r="G141" s="7"/>
    </row>
    <row r="142" spans="1:7" x14ac:dyDescent="0.2">
      <c r="A142" s="7"/>
      <c r="B142" s="7"/>
      <c r="C142" s="7"/>
      <c r="D142" s="7"/>
      <c r="E142" s="7"/>
      <c r="F142" s="7"/>
      <c r="G142" s="7"/>
    </row>
    <row r="143" spans="1:7" x14ac:dyDescent="0.2">
      <c r="A143" s="7"/>
      <c r="B143" s="7"/>
      <c r="C143" s="7"/>
      <c r="D143" s="7"/>
      <c r="E143" s="7"/>
      <c r="F143" s="7"/>
      <c r="G143" s="7"/>
    </row>
    <row r="144" spans="1:7" x14ac:dyDescent="0.2">
      <c r="A144" s="7"/>
      <c r="B144" s="7"/>
      <c r="C144" s="7"/>
      <c r="D144" s="7"/>
      <c r="E144" s="7"/>
      <c r="F144" s="7"/>
      <c r="G144" s="7"/>
    </row>
    <row r="145" spans="1:7" x14ac:dyDescent="0.2">
      <c r="A145" s="7"/>
      <c r="B145" s="7"/>
      <c r="C145" s="7"/>
      <c r="D145" s="7"/>
      <c r="E145" s="7"/>
      <c r="F145" s="7"/>
      <c r="G145" s="7"/>
    </row>
    <row r="146" spans="1:7" x14ac:dyDescent="0.2">
      <c r="A146" s="7"/>
      <c r="B146" s="7"/>
      <c r="C146" s="7"/>
      <c r="D146" s="7"/>
      <c r="E146" s="7"/>
      <c r="F146" s="7"/>
      <c r="G146" s="7"/>
    </row>
    <row r="147" spans="1:7" x14ac:dyDescent="0.2">
      <c r="A147" s="7"/>
      <c r="B147" s="7"/>
      <c r="C147" s="7"/>
      <c r="D147" s="7"/>
      <c r="E147" s="7"/>
      <c r="F147" s="7"/>
      <c r="G147" s="7"/>
    </row>
    <row r="148" spans="1:7" x14ac:dyDescent="0.2">
      <c r="A148" s="7"/>
      <c r="B148" s="7"/>
      <c r="C148" s="7"/>
      <c r="D148" s="7"/>
      <c r="E148" s="7"/>
      <c r="F148" s="7"/>
      <c r="G148" s="7"/>
    </row>
    <row r="149" spans="1:7" x14ac:dyDescent="0.2">
      <c r="A149" s="7"/>
      <c r="B149" s="7"/>
      <c r="C149" s="7"/>
      <c r="D149" s="7"/>
      <c r="E149" s="7"/>
      <c r="F149" s="7"/>
      <c r="G149" s="7"/>
    </row>
    <row r="150" spans="1:7" x14ac:dyDescent="0.2">
      <c r="A150" s="7"/>
      <c r="B150" s="7"/>
      <c r="C150" s="7"/>
      <c r="D150" s="7"/>
      <c r="E150" s="7"/>
      <c r="F150" s="7"/>
      <c r="G150" s="7"/>
    </row>
    <row r="151" spans="1:7" x14ac:dyDescent="0.2">
      <c r="A151" s="7"/>
      <c r="B151" s="7"/>
      <c r="C151" s="7"/>
      <c r="D151" s="7"/>
      <c r="E151" s="7"/>
      <c r="F151" s="7"/>
      <c r="G151" s="7"/>
    </row>
    <row r="152" spans="1:7" x14ac:dyDescent="0.2">
      <c r="A152" s="7"/>
      <c r="B152" s="7"/>
      <c r="C152" s="7"/>
      <c r="D152" s="7"/>
      <c r="E152" s="7"/>
      <c r="F152" s="7"/>
      <c r="G152" s="7"/>
    </row>
    <row r="153" spans="1:7" x14ac:dyDescent="0.2">
      <c r="A153" s="7"/>
      <c r="B153" s="7"/>
      <c r="C153" s="7"/>
      <c r="D153" s="7"/>
      <c r="E153" s="7"/>
      <c r="F153" s="7"/>
      <c r="G153" s="7"/>
    </row>
    <row r="154" spans="1:7" x14ac:dyDescent="0.2">
      <c r="A154" s="7"/>
      <c r="B154" s="7"/>
      <c r="C154" s="7"/>
      <c r="D154" s="7"/>
      <c r="E154" s="7"/>
      <c r="F154" s="7"/>
      <c r="G154" s="7"/>
    </row>
    <row r="155" spans="1:7" x14ac:dyDescent="0.2">
      <c r="A155" s="7"/>
      <c r="B155" s="7"/>
      <c r="C155" s="7"/>
      <c r="D155" s="7"/>
      <c r="E155" s="7"/>
      <c r="F155" s="7"/>
      <c r="G155" s="7"/>
    </row>
    <row r="156" spans="1:7" x14ac:dyDescent="0.2">
      <c r="A156" s="7"/>
      <c r="B156" s="7"/>
      <c r="C156" s="7"/>
      <c r="D156" s="7"/>
      <c r="E156" s="7"/>
      <c r="F156" s="7"/>
      <c r="G156" s="7"/>
    </row>
    <row r="157" spans="1:7" x14ac:dyDescent="0.2">
      <c r="A157" s="7"/>
      <c r="B157" s="7"/>
      <c r="C157" s="7"/>
      <c r="D157" s="7"/>
      <c r="E157" s="7"/>
      <c r="F157" s="7"/>
      <c r="G157" s="7"/>
    </row>
    <row r="158" spans="1:7" x14ac:dyDescent="0.2">
      <c r="G158" s="7"/>
    </row>
    <row r="452" spans="2:6" ht="12" thickBot="1" x14ac:dyDescent="0.25">
      <c r="F452" s="107"/>
    </row>
    <row r="453" spans="2:6" ht="12" thickBot="1" x14ac:dyDescent="0.25">
      <c r="B453" s="109"/>
      <c r="C453" s="110"/>
      <c r="D453" s="111"/>
      <c r="F453" s="106"/>
    </row>
    <row r="454" spans="2:6" x14ac:dyDescent="0.2">
      <c r="D454" s="108"/>
    </row>
    <row r="455" spans="2:6" x14ac:dyDescent="0.2">
      <c r="D455" s="108"/>
      <c r="F455" s="2231"/>
    </row>
    <row r="456" spans="2:6" x14ac:dyDescent="0.2">
      <c r="D456" s="108"/>
    </row>
  </sheetData>
  <dataConsolidate/>
  <mergeCells count="41">
    <mergeCell ref="A66:A70"/>
    <mergeCell ref="D69:G69"/>
    <mergeCell ref="D66:G66"/>
    <mergeCell ref="D67:G67"/>
    <mergeCell ref="D70:G70"/>
    <mergeCell ref="D68:G68"/>
    <mergeCell ref="A51:A65"/>
    <mergeCell ref="D52:G52"/>
    <mergeCell ref="D56:G56"/>
    <mergeCell ref="D57:G57"/>
    <mergeCell ref="D64:G64"/>
    <mergeCell ref="D63:G63"/>
    <mergeCell ref="D58:G58"/>
    <mergeCell ref="D59:G59"/>
    <mergeCell ref="D60:G60"/>
    <mergeCell ref="D65:G65"/>
    <mergeCell ref="D62:G62"/>
    <mergeCell ref="D51:G51"/>
    <mergeCell ref="C16:D16"/>
    <mergeCell ref="C18:D18"/>
    <mergeCell ref="C20:D20"/>
    <mergeCell ref="C22:D22"/>
    <mergeCell ref="D46:G46"/>
    <mergeCell ref="D44:G44"/>
    <mergeCell ref="D45:G45"/>
    <mergeCell ref="B1:D1"/>
    <mergeCell ref="E1:G1"/>
    <mergeCell ref="B2:G2"/>
    <mergeCell ref="D43:G43"/>
    <mergeCell ref="A26:G26"/>
    <mergeCell ref="A29:H29"/>
    <mergeCell ref="A39:A50"/>
    <mergeCell ref="D39:G39"/>
    <mergeCell ref="D47:G47"/>
    <mergeCell ref="D48:G48"/>
    <mergeCell ref="D49:G49"/>
    <mergeCell ref="D40:G40"/>
    <mergeCell ref="D41:G41"/>
    <mergeCell ref="D50:G50"/>
    <mergeCell ref="D42:G42"/>
    <mergeCell ref="A15:B15"/>
  </mergeCells>
  <phoneticPr fontId="0" type="noConversion"/>
  <hyperlinks>
    <hyperlink ref="C22" r:id="rId1"/>
  </hyperlinks>
  <pageMargins left="0.35433070866141736" right="0.35433070866141736" top="0.98425196850393704" bottom="0.98425196850393704" header="0.51181102362204722" footer="0.51181102362204722"/>
  <pageSetup scale="81"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2"/>
  </sheetPr>
  <dimension ref="A1:Q99"/>
  <sheetViews>
    <sheetView zoomScaleNormal="100" workbookViewId="0">
      <selection activeCell="C17" sqref="C17:E17"/>
    </sheetView>
  </sheetViews>
  <sheetFormatPr defaultRowHeight="11.25" x14ac:dyDescent="0.2"/>
  <cols>
    <col min="1" max="1" width="9.140625" style="44"/>
    <col min="2" max="2" width="9.140625" style="43"/>
    <col min="3" max="3" width="42.28515625" style="7" customWidth="1"/>
    <col min="4" max="4" width="30.5703125" style="7" customWidth="1"/>
    <col min="5" max="5" width="15" style="7" customWidth="1"/>
    <col min="6" max="6" width="5.42578125" style="7" customWidth="1"/>
    <col min="7" max="7" width="15.85546875" style="7" customWidth="1"/>
    <col min="8" max="16384" width="9.140625" style="7"/>
  </cols>
  <sheetData>
    <row r="1" spans="1:7" s="13" customFormat="1" ht="20.25" customHeight="1" x14ac:dyDescent="0.2">
      <c r="C1" s="2325"/>
      <c r="D1" s="2325"/>
      <c r="E1" s="35"/>
      <c r="F1" s="36"/>
      <c r="G1" s="36"/>
    </row>
    <row r="2" spans="1:7" s="13" customFormat="1" ht="78" customHeight="1" x14ac:dyDescent="0.3">
      <c r="C2" s="37"/>
    </row>
    <row r="3" spans="1:7" s="13" customFormat="1" ht="50.25" customHeight="1" x14ac:dyDescent="0.25">
      <c r="C3" s="38"/>
      <c r="G3" s="14"/>
    </row>
    <row r="4" spans="1:7" s="13" customFormat="1" ht="18" x14ac:dyDescent="0.25">
      <c r="C4" s="39"/>
    </row>
    <row r="5" spans="1:7" s="13" customFormat="1" ht="21" customHeight="1" x14ac:dyDescent="0.35">
      <c r="B5" s="15"/>
      <c r="C5" s="40" t="s">
        <v>914</v>
      </c>
      <c r="D5" s="41" t="str">
        <f>C17</f>
        <v>Initial Submission</v>
      </c>
    </row>
    <row r="6" spans="1:7" s="13" customFormat="1" ht="6" customHeight="1" x14ac:dyDescent="0.2">
      <c r="A6" s="16"/>
      <c r="B6" s="16"/>
      <c r="C6" s="16"/>
      <c r="D6" s="16"/>
      <c r="E6" s="16"/>
    </row>
    <row r="7" spans="1:7" x14ac:dyDescent="0.2">
      <c r="A7" s="42"/>
    </row>
    <row r="8" spans="1:7" x14ac:dyDescent="0.2">
      <c r="A8" s="42"/>
    </row>
    <row r="9" spans="1:7" ht="12.75" x14ac:dyDescent="0.2">
      <c r="C9" s="2324"/>
      <c r="D9" s="2324"/>
      <c r="E9" s="2324"/>
      <c r="F9" s="2324"/>
      <c r="G9" s="2324"/>
    </row>
    <row r="10" spans="1:7" x14ac:dyDescent="0.2">
      <c r="A10" s="45"/>
    </row>
    <row r="11" spans="1:7" x14ac:dyDescent="0.2">
      <c r="A11" s="46"/>
      <c r="B11" s="47"/>
    </row>
    <row r="12" spans="1:7" x14ac:dyDescent="0.2">
      <c r="A12" s="46"/>
      <c r="B12" s="47"/>
    </row>
    <row r="13" spans="1:7" x14ac:dyDescent="0.2">
      <c r="A13" s="46"/>
      <c r="B13" s="47"/>
    </row>
    <row r="14" spans="1:7" x14ac:dyDescent="0.2">
      <c r="A14" s="46"/>
      <c r="B14" s="47"/>
    </row>
    <row r="15" spans="1:7" ht="18" customHeight="1" x14ac:dyDescent="0.2">
      <c r="A15" s="48"/>
      <c r="D15" s="2326"/>
      <c r="E15" s="2326"/>
    </row>
    <row r="16" spans="1:7" ht="15" customHeight="1" thickBot="1" x14ac:dyDescent="0.25">
      <c r="A16" s="2326"/>
      <c r="B16" s="2326"/>
      <c r="C16" s="64" t="s">
        <v>425</v>
      </c>
      <c r="D16" s="2327"/>
      <c r="E16" s="2327"/>
      <c r="F16" s="13"/>
      <c r="G16" s="56"/>
    </row>
    <row r="17" spans="1:17" ht="12" customHeight="1" thickBot="1" x14ac:dyDescent="0.25">
      <c r="A17" s="2326"/>
      <c r="B17" s="2326"/>
      <c r="C17" s="2328" t="s">
        <v>1710</v>
      </c>
      <c r="D17" s="2329"/>
      <c r="E17" s="2330"/>
      <c r="F17" s="13"/>
      <c r="G17" s="56"/>
    </row>
    <row r="18" spans="1:17" ht="12" thickBot="1" x14ac:dyDescent="0.25"/>
    <row r="19" spans="1:17" ht="13.5" customHeight="1" thickBot="1" x14ac:dyDescent="0.25">
      <c r="D19" s="49" t="s">
        <v>740</v>
      </c>
      <c r="E19" s="50" t="s">
        <v>691</v>
      </c>
      <c r="F19" s="57"/>
      <c r="G19" s="57"/>
    </row>
    <row r="20" spans="1:17" ht="13.5" customHeight="1" thickBot="1" x14ac:dyDescent="0.25">
      <c r="B20" s="51">
        <v>1</v>
      </c>
      <c r="C20" s="2261" t="s">
        <v>738</v>
      </c>
      <c r="D20" s="2100"/>
      <c r="E20" s="2099" t="s">
        <v>1257</v>
      </c>
      <c r="F20" s="57"/>
      <c r="G20" s="58"/>
      <c r="Q20" s="1683" t="s">
        <v>618</v>
      </c>
    </row>
    <row r="21" spans="1:17" ht="13.5" customHeight="1" thickBot="1" x14ac:dyDescent="0.25">
      <c r="B21" s="52">
        <v>2</v>
      </c>
      <c r="C21" s="2262" t="s">
        <v>805</v>
      </c>
      <c r="D21" s="2101"/>
      <c r="E21" s="2099" t="s">
        <v>1257</v>
      </c>
      <c r="G21" s="58"/>
      <c r="Q21" s="1683" t="s">
        <v>618</v>
      </c>
    </row>
    <row r="22" spans="1:17" ht="13.5" customHeight="1" thickBot="1" x14ac:dyDescent="0.25">
      <c r="B22" s="52">
        <v>3</v>
      </c>
      <c r="C22" s="2262" t="s">
        <v>1496</v>
      </c>
      <c r="D22" s="2101"/>
      <c r="E22" s="2099" t="s">
        <v>1257</v>
      </c>
      <c r="G22" s="57"/>
      <c r="Q22" s="1683" t="s">
        <v>618</v>
      </c>
    </row>
    <row r="23" spans="1:17" ht="13.5" customHeight="1" thickBot="1" x14ac:dyDescent="0.25">
      <c r="B23" s="52">
        <v>4</v>
      </c>
      <c r="C23" s="2262" t="s">
        <v>1497</v>
      </c>
      <c r="D23" s="2101"/>
      <c r="E23" s="2099" t="s">
        <v>1711</v>
      </c>
      <c r="G23" s="57"/>
      <c r="Q23" s="1683" t="s">
        <v>618</v>
      </c>
    </row>
    <row r="24" spans="1:17" ht="13.5" customHeight="1" thickBot="1" x14ac:dyDescent="0.25">
      <c r="B24" s="52">
        <v>5</v>
      </c>
      <c r="C24" s="2262" t="s">
        <v>1498</v>
      </c>
      <c r="D24" s="2101"/>
      <c r="E24" s="2099" t="s">
        <v>1257</v>
      </c>
      <c r="G24" s="57"/>
      <c r="Q24" s="1683" t="s">
        <v>618</v>
      </c>
    </row>
    <row r="25" spans="1:17" ht="13.5" customHeight="1" thickBot="1" x14ac:dyDescent="0.25">
      <c r="B25" s="52">
        <v>6</v>
      </c>
      <c r="C25" s="2262" t="s">
        <v>1252</v>
      </c>
      <c r="D25" s="2101"/>
      <c r="E25" s="2099" t="s">
        <v>1257</v>
      </c>
      <c r="G25" s="57"/>
      <c r="Q25" s="1683" t="s">
        <v>618</v>
      </c>
    </row>
    <row r="26" spans="1:17" ht="13.5" customHeight="1" thickBot="1" x14ac:dyDescent="0.25">
      <c r="B26" s="52">
        <v>7</v>
      </c>
      <c r="C26" s="2262" t="s">
        <v>806</v>
      </c>
      <c r="D26" s="2101"/>
      <c r="E26" s="2099" t="s">
        <v>1257</v>
      </c>
      <c r="G26" s="57"/>
      <c r="Q26" s="1683" t="s">
        <v>618</v>
      </c>
    </row>
    <row r="27" spans="1:17" ht="13.5" customHeight="1" thickBot="1" x14ac:dyDescent="0.25">
      <c r="B27" s="52">
        <v>8</v>
      </c>
      <c r="C27" s="2262" t="s">
        <v>1438</v>
      </c>
      <c r="D27" s="2101"/>
      <c r="E27" s="2099" t="s">
        <v>1257</v>
      </c>
      <c r="G27" s="57"/>
      <c r="Q27" s="1683" t="s">
        <v>618</v>
      </c>
    </row>
    <row r="28" spans="1:17" ht="13.5" customHeight="1" thickBot="1" x14ac:dyDescent="0.25">
      <c r="B28" s="52">
        <v>9</v>
      </c>
      <c r="C28" s="2262" t="s">
        <v>1439</v>
      </c>
      <c r="D28" s="2101"/>
      <c r="E28" s="2099" t="s">
        <v>1257</v>
      </c>
      <c r="G28" s="57"/>
      <c r="Q28" s="1683" t="s">
        <v>618</v>
      </c>
    </row>
    <row r="29" spans="1:17" ht="13.5" customHeight="1" thickBot="1" x14ac:dyDescent="0.25">
      <c r="B29" s="52">
        <v>10</v>
      </c>
      <c r="C29" s="2262" t="s">
        <v>807</v>
      </c>
      <c r="D29" s="2101"/>
      <c r="E29" s="2099" t="s">
        <v>1711</v>
      </c>
      <c r="G29" s="57"/>
      <c r="Q29" s="1683" t="s">
        <v>618</v>
      </c>
    </row>
    <row r="30" spans="1:17" ht="13.5" customHeight="1" thickBot="1" x14ac:dyDescent="0.25">
      <c r="B30" s="52">
        <v>11</v>
      </c>
      <c r="C30" s="2262" t="s">
        <v>1449</v>
      </c>
      <c r="D30" s="2101"/>
      <c r="E30" s="2099" t="s">
        <v>1711</v>
      </c>
      <c r="G30" s="57"/>
      <c r="Q30" s="1683" t="s">
        <v>618</v>
      </c>
    </row>
    <row r="31" spans="1:17" ht="13.5" customHeight="1" thickBot="1" x14ac:dyDescent="0.25">
      <c r="B31" s="52">
        <v>12</v>
      </c>
      <c r="C31" s="2262" t="s">
        <v>1450</v>
      </c>
      <c r="D31" s="2101"/>
      <c r="E31" s="2099" t="s">
        <v>1711</v>
      </c>
      <c r="G31" s="57"/>
      <c r="Q31" s="1683" t="s">
        <v>618</v>
      </c>
    </row>
    <row r="32" spans="1:17" ht="13.5" customHeight="1" thickBot="1" x14ac:dyDescent="0.25">
      <c r="B32" s="52">
        <v>13</v>
      </c>
      <c r="C32" s="2262" t="s">
        <v>796</v>
      </c>
      <c r="D32" s="2101"/>
      <c r="E32" s="2099" t="s">
        <v>1711</v>
      </c>
      <c r="G32" s="57"/>
      <c r="Q32" s="1683" t="s">
        <v>618</v>
      </c>
    </row>
    <row r="33" spans="1:17" ht="13.5" customHeight="1" thickBot="1" x14ac:dyDescent="0.25">
      <c r="B33" s="52">
        <v>14</v>
      </c>
      <c r="C33" s="2262" t="s">
        <v>797</v>
      </c>
      <c r="D33" s="2101"/>
      <c r="E33" s="2099" t="s">
        <v>1711</v>
      </c>
      <c r="G33" s="57"/>
      <c r="Q33" s="1683" t="s">
        <v>618</v>
      </c>
    </row>
    <row r="34" spans="1:17" ht="13.5" customHeight="1" thickBot="1" x14ac:dyDescent="0.25">
      <c r="B34" s="52">
        <v>15</v>
      </c>
      <c r="C34" s="2262" t="s">
        <v>798</v>
      </c>
      <c r="D34" s="2101"/>
      <c r="E34" s="2099" t="s">
        <v>1711</v>
      </c>
      <c r="G34" s="57"/>
      <c r="Q34" s="1683" t="s">
        <v>618</v>
      </c>
    </row>
    <row r="35" spans="1:17" ht="13.5" customHeight="1" thickBot="1" x14ac:dyDescent="0.25">
      <c r="B35" s="52">
        <v>16</v>
      </c>
      <c r="C35" s="2262" t="s">
        <v>1451</v>
      </c>
      <c r="D35" s="2101"/>
      <c r="E35" s="2099" t="s">
        <v>1711</v>
      </c>
      <c r="G35" s="57"/>
      <c r="Q35" s="1683" t="s">
        <v>618</v>
      </c>
    </row>
    <row r="36" spans="1:17" ht="13.5" customHeight="1" thickBot="1" x14ac:dyDescent="0.25">
      <c r="B36" s="52">
        <v>17</v>
      </c>
      <c r="C36" s="2262" t="s">
        <v>1452</v>
      </c>
      <c r="D36" s="2101"/>
      <c r="E36" s="2099" t="s">
        <v>1711</v>
      </c>
      <c r="G36" s="57"/>
      <c r="Q36" s="1683" t="s">
        <v>618</v>
      </c>
    </row>
    <row r="37" spans="1:17" ht="13.5" customHeight="1" thickBot="1" x14ac:dyDescent="0.25">
      <c r="B37" s="52">
        <v>18</v>
      </c>
      <c r="C37" s="2262" t="s">
        <v>1453</v>
      </c>
      <c r="D37" s="2101"/>
      <c r="E37" s="2099" t="s">
        <v>1711</v>
      </c>
      <c r="G37" s="57"/>
      <c r="Q37" s="1683" t="s">
        <v>618</v>
      </c>
    </row>
    <row r="38" spans="1:17" ht="13.5" customHeight="1" thickBot="1" x14ac:dyDescent="0.25">
      <c r="B38" s="52">
        <v>19</v>
      </c>
      <c r="C38" s="2262" t="s">
        <v>1454</v>
      </c>
      <c r="D38" s="2101"/>
      <c r="E38" s="2099" t="s">
        <v>1711</v>
      </c>
      <c r="G38" s="57"/>
      <c r="Q38" s="1683" t="s">
        <v>618</v>
      </c>
    </row>
    <row r="39" spans="1:17" ht="13.5" customHeight="1" thickBot="1" x14ac:dyDescent="0.25">
      <c r="B39" s="53">
        <v>20</v>
      </c>
      <c r="C39" s="2263" t="s">
        <v>91</v>
      </c>
      <c r="D39" s="2102"/>
      <c r="E39" s="2099" t="s">
        <v>1711</v>
      </c>
      <c r="F39" s="57"/>
      <c r="G39" s="57"/>
      <c r="Q39" s="1683" t="s">
        <v>618</v>
      </c>
    </row>
    <row r="40" spans="1:17" ht="15" customHeight="1" x14ac:dyDescent="0.2">
      <c r="C40" s="61"/>
      <c r="E40" s="43"/>
      <c r="G40" s="59"/>
      <c r="H40" s="59"/>
      <c r="I40" s="59"/>
      <c r="J40" s="59"/>
      <c r="K40" s="59"/>
    </row>
    <row r="41" spans="1:17" ht="15" customHeight="1" x14ac:dyDescent="0.2">
      <c r="C41" s="61"/>
      <c r="E41" s="43"/>
      <c r="G41" s="59"/>
      <c r="H41" s="59"/>
      <c r="I41" s="59"/>
      <c r="J41" s="59"/>
      <c r="K41" s="59"/>
    </row>
    <row r="42" spans="1:17" ht="15" customHeight="1" x14ac:dyDescent="0.2">
      <c r="C42" s="61"/>
      <c r="E42" s="43"/>
      <c r="G42" s="43"/>
    </row>
    <row r="43" spans="1:17" ht="15" customHeight="1" x14ac:dyDescent="0.2">
      <c r="C43" s="61"/>
      <c r="E43" s="43"/>
      <c r="G43" s="43"/>
    </row>
    <row r="44" spans="1:17" ht="15" customHeight="1" x14ac:dyDescent="0.25">
      <c r="A44" s="63" t="s">
        <v>915</v>
      </c>
      <c r="B44" s="62" t="s">
        <v>918</v>
      </c>
      <c r="C44" s="59"/>
      <c r="D44" s="59"/>
      <c r="E44" s="59"/>
      <c r="H44" s="60"/>
    </row>
    <row r="45" spans="1:17" ht="15" customHeight="1" x14ac:dyDescent="0.2">
      <c r="B45" s="59"/>
      <c r="C45" s="59"/>
      <c r="D45" s="59"/>
      <c r="E45" s="59"/>
      <c r="H45" s="60"/>
    </row>
    <row r="46" spans="1:17" ht="15" customHeight="1" x14ac:dyDescent="0.2">
      <c r="B46" s="59"/>
      <c r="C46" s="59"/>
      <c r="D46" s="59"/>
      <c r="E46" s="59"/>
    </row>
    <row r="47" spans="1:17" ht="15" customHeight="1" x14ac:dyDescent="0.2">
      <c r="B47" s="59"/>
      <c r="C47" s="59"/>
      <c r="D47" s="59"/>
      <c r="E47" s="59"/>
    </row>
    <row r="48" spans="1:17" ht="15" customHeight="1" x14ac:dyDescent="0.2">
      <c r="B48" s="59"/>
      <c r="C48" s="59"/>
      <c r="D48" s="59"/>
      <c r="E48" s="59"/>
    </row>
    <row r="49" spans="2:7" ht="15" customHeight="1" x14ac:dyDescent="0.2">
      <c r="B49" s="59"/>
      <c r="C49" s="59"/>
      <c r="D49" s="59"/>
      <c r="E49" s="59"/>
    </row>
    <row r="50" spans="2:7" ht="15" customHeight="1" x14ac:dyDescent="0.2">
      <c r="B50" s="59"/>
      <c r="C50" s="59"/>
      <c r="D50" s="59"/>
      <c r="E50" s="59"/>
      <c r="F50" s="60"/>
    </row>
    <row r="51" spans="2:7" ht="15" customHeight="1" x14ac:dyDescent="0.2">
      <c r="B51" s="59"/>
      <c r="C51" s="59"/>
      <c r="D51" s="59"/>
      <c r="E51" s="59"/>
      <c r="G51" s="43"/>
    </row>
    <row r="52" spans="2:7" ht="15" customHeight="1" x14ac:dyDescent="0.2">
      <c r="B52" s="59"/>
      <c r="C52" s="59"/>
      <c r="D52" s="59"/>
      <c r="E52" s="59"/>
      <c r="F52" s="60"/>
      <c r="G52" s="54"/>
    </row>
    <row r="53" spans="2:7" ht="15" customHeight="1" x14ac:dyDescent="0.2">
      <c r="B53" s="59"/>
      <c r="C53" s="59"/>
      <c r="D53" s="59"/>
      <c r="E53" s="59"/>
    </row>
    <row r="54" spans="2:7" ht="15" customHeight="1" x14ac:dyDescent="0.2">
      <c r="C54" s="61"/>
    </row>
    <row r="55" spans="2:7" ht="15" customHeight="1" x14ac:dyDescent="0.2">
      <c r="C55" s="61"/>
    </row>
    <row r="56" spans="2:7" ht="15" customHeight="1" x14ac:dyDescent="0.2">
      <c r="C56" s="61"/>
    </row>
    <row r="57" spans="2:7" ht="15" customHeight="1" x14ac:dyDescent="0.2"/>
    <row r="58" spans="2:7" ht="15" customHeight="1" x14ac:dyDescent="0.2"/>
    <row r="59" spans="2:7" ht="15" customHeight="1" x14ac:dyDescent="0.2"/>
    <row r="60" spans="2:7" ht="15" customHeight="1" x14ac:dyDescent="0.2"/>
    <row r="61" spans="2:7" ht="15" customHeight="1" x14ac:dyDescent="0.2"/>
    <row r="62" spans="2:7" ht="15" customHeight="1" x14ac:dyDescent="0.2"/>
    <row r="63" spans="2:7" ht="15" customHeight="1" x14ac:dyDescent="0.2"/>
    <row r="64" spans="2: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dataConsolidate/>
  <mergeCells count="5">
    <mergeCell ref="C9:G9"/>
    <mergeCell ref="C1:D1"/>
    <mergeCell ref="A16:B17"/>
    <mergeCell ref="D15:E16"/>
    <mergeCell ref="C17:E17"/>
  </mergeCells>
  <phoneticPr fontId="0" type="noConversion"/>
  <dataValidations count="2">
    <dataValidation type="list" allowBlank="1" showInputMessage="1" showErrorMessage="1" sqref="G52 E20:E39">
      <formula1>"YES,NO"</formula1>
    </dataValidation>
    <dataValidation type="textLength" allowBlank="1" showInputMessage="1" showErrorMessage="1" errorTitle="Character Error" error="You may only enter a maximum of 40 characters in this cell.  Please revise." sqref="C17">
      <formula1>0</formula1>
      <formula2>40</formula2>
    </dataValidation>
  </dataValidations>
  <pageMargins left="0.75" right="0.75" top="1" bottom="1" header="0.5" footer="0.5"/>
  <pageSetup scale="74" orientation="portrait" r:id="rId1"/>
  <headerFooter alignWithMargins="0"/>
  <rowBreaks count="1" manualBreakCount="1">
    <brk id="62" max="5"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76">
              <controlPr defaultSize="0" print="0" autoFill="0" autoPict="0" macro="[0]!HideUnhide">
                <anchor moveWithCells="1" sizeWithCells="1">
                  <from>
                    <xdr:col>3</xdr:col>
                    <xdr:colOff>1933575</xdr:colOff>
                    <xdr:row>40</xdr:row>
                    <xdr:rowOff>19050</xdr:rowOff>
                  </from>
                  <to>
                    <xdr:col>5</xdr:col>
                    <xdr:colOff>19050</xdr:colOff>
                    <xdr:row>41</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2"/>
  </sheetPr>
  <dimension ref="A1:N651"/>
  <sheetViews>
    <sheetView topLeftCell="A10" zoomScaleNormal="100" workbookViewId="0">
      <selection activeCell="H130" sqref="H130"/>
    </sheetView>
  </sheetViews>
  <sheetFormatPr defaultRowHeight="11.25" x14ac:dyDescent="0.2"/>
  <cols>
    <col min="1" max="1" width="9.140625" style="64"/>
    <col min="2" max="2" width="46" style="65" customWidth="1"/>
    <col min="3" max="3" width="3" style="65" customWidth="1"/>
    <col min="4" max="4" width="19.42578125" style="66" customWidth="1"/>
    <col min="5" max="5" width="18.85546875" style="66" customWidth="1"/>
    <col min="6" max="6" width="21.85546875" style="66" bestFit="1" customWidth="1"/>
    <col min="7" max="7" width="18.5703125" style="66" bestFit="1" customWidth="1"/>
    <col min="8" max="8" width="29.7109375" style="66" bestFit="1" customWidth="1"/>
    <col min="9" max="9" width="10.7109375" style="67" bestFit="1" customWidth="1"/>
    <col min="10" max="10" width="10.28515625" style="13" customWidth="1"/>
    <col min="11" max="11" width="10.140625" style="64" bestFit="1" customWidth="1"/>
    <col min="12" max="13" width="9.140625" style="64"/>
    <col min="14" max="14" width="9.140625" style="2123"/>
    <col min="15" max="16384" width="9.140625" style="64"/>
  </cols>
  <sheetData>
    <row r="1" spans="1:14" s="13" customFormat="1" ht="20.25" customHeight="1" x14ac:dyDescent="0.2">
      <c r="A1" s="2331"/>
      <c r="B1" s="2331"/>
      <c r="C1" s="2331"/>
      <c r="D1" s="2331"/>
      <c r="E1" s="2331"/>
      <c r="F1" s="2331"/>
      <c r="H1" s="7"/>
      <c r="N1" s="2122"/>
    </row>
    <row r="2" spans="1:14" s="13" customFormat="1" ht="117.75" customHeight="1" x14ac:dyDescent="0.3">
      <c r="B2" s="2332"/>
      <c r="C2" s="2332"/>
      <c r="D2" s="2332"/>
      <c r="E2" s="2332"/>
      <c r="F2" s="2332"/>
      <c r="H2" s="7"/>
      <c r="N2" s="2122"/>
    </row>
    <row r="3" spans="1:14" s="13" customFormat="1" ht="12.75" customHeight="1" x14ac:dyDescent="0.25">
      <c r="B3" s="2339"/>
      <c r="C3" s="2339"/>
      <c r="D3" s="2339"/>
      <c r="E3" s="2339"/>
      <c r="F3" s="2339"/>
      <c r="G3" s="14"/>
      <c r="H3" s="7"/>
      <c r="N3" s="2122"/>
    </row>
    <row r="4" spans="1:14" s="13" customFormat="1" ht="8.25" customHeight="1" x14ac:dyDescent="0.25">
      <c r="B4" s="2340"/>
      <c r="C4" s="2340"/>
      <c r="D4" s="2340"/>
      <c r="E4" s="2340"/>
      <c r="F4" s="2340"/>
      <c r="H4" s="7"/>
      <c r="N4" s="2122"/>
    </row>
    <row r="5" spans="1:14" s="13" customFormat="1" ht="21" customHeight="1" x14ac:dyDescent="0.3">
      <c r="B5" s="68" t="str">
        <f>"Sheet I3 Trial Balance Data  - "&amp;  'I2 LDC class'!$C$17</f>
        <v>Sheet I3 Trial Balance Data  - Initial Submission</v>
      </c>
      <c r="C5" s="69"/>
      <c r="D5" s="69"/>
      <c r="F5" s="41"/>
      <c r="H5" s="7"/>
      <c r="N5" s="2122"/>
    </row>
    <row r="6" spans="1:14" s="13" customFormat="1" ht="12" customHeight="1" x14ac:dyDescent="0.2">
      <c r="A6" s="16"/>
      <c r="B6" s="16"/>
      <c r="C6" s="16"/>
      <c r="D6" s="16"/>
      <c r="E6" s="16"/>
      <c r="F6" s="16"/>
      <c r="G6" s="16"/>
      <c r="H6" s="2025"/>
      <c r="N6" s="2122"/>
    </row>
    <row r="7" spans="1:14" ht="32.25" customHeight="1" x14ac:dyDescent="0.2">
      <c r="D7" s="65"/>
      <c r="E7" s="65"/>
      <c r="F7" s="65"/>
      <c r="G7" s="65"/>
    </row>
    <row r="8" spans="1:14" s="74" customFormat="1" ht="45" customHeight="1" x14ac:dyDescent="0.2">
      <c r="A8" s="70"/>
      <c r="B8" s="71"/>
      <c r="C8" s="71"/>
      <c r="D8" s="72"/>
      <c r="E8" s="72"/>
      <c r="F8" s="72"/>
      <c r="G8" s="72"/>
      <c r="H8" s="72"/>
      <c r="I8" s="73"/>
      <c r="J8" s="55"/>
      <c r="N8" s="2124"/>
    </row>
    <row r="9" spans="1:14" s="74" customFormat="1" ht="45" customHeight="1" thickBot="1" x14ac:dyDescent="0.25">
      <c r="A9" s="70"/>
      <c r="B9" s="71"/>
      <c r="C9" s="71"/>
      <c r="D9" s="75"/>
      <c r="E9" s="75"/>
      <c r="F9" s="75"/>
      <c r="G9" s="75"/>
      <c r="H9" s="75"/>
      <c r="I9" s="73"/>
      <c r="J9" s="55"/>
      <c r="N9" s="2124"/>
    </row>
    <row r="10" spans="1:14" s="74" customFormat="1" ht="45" customHeight="1" x14ac:dyDescent="0.2">
      <c r="A10" s="70"/>
      <c r="B10" s="71"/>
      <c r="C10" s="71"/>
      <c r="D10" s="2333" t="s">
        <v>1108</v>
      </c>
      <c r="E10" s="2334"/>
      <c r="F10" s="2117">
        <v>2436894</v>
      </c>
      <c r="G10" s="79"/>
      <c r="J10" s="117"/>
      <c r="N10" s="2125"/>
    </row>
    <row r="11" spans="1:14" s="74" customFormat="1" ht="45" customHeight="1" x14ac:dyDescent="0.2">
      <c r="A11" s="70"/>
      <c r="B11" s="71"/>
      <c r="C11" s="71"/>
      <c r="D11" s="2335" t="s">
        <v>1106</v>
      </c>
      <c r="E11" s="2336"/>
      <c r="F11" s="2292">
        <f>494144+92369</f>
        <v>586513</v>
      </c>
      <c r="G11" s="79"/>
      <c r="J11" s="117"/>
      <c r="N11" s="2125"/>
    </row>
    <row r="12" spans="1:14" s="74" customFormat="1" ht="45" customHeight="1" x14ac:dyDescent="0.2">
      <c r="A12" s="70"/>
      <c r="B12" s="71"/>
      <c r="C12" s="71"/>
      <c r="D12" s="2335" t="s">
        <v>1107</v>
      </c>
      <c r="E12" s="2336"/>
      <c r="F12" s="2118">
        <v>1619166</v>
      </c>
      <c r="G12" s="79"/>
      <c r="J12" s="117"/>
      <c r="N12" s="2125"/>
    </row>
    <row r="13" spans="1:14" s="74" customFormat="1" ht="65.25" customHeight="1" x14ac:dyDescent="0.2">
      <c r="A13" s="70"/>
      <c r="B13" s="71"/>
      <c r="C13" s="71"/>
      <c r="D13" s="2337" t="s">
        <v>1109</v>
      </c>
      <c r="E13" s="2341"/>
      <c r="F13" s="2118">
        <v>0</v>
      </c>
      <c r="G13" s="79"/>
      <c r="J13" s="117"/>
      <c r="N13" s="2126"/>
    </row>
    <row r="14" spans="1:14" s="74" customFormat="1" ht="45" customHeight="1" x14ac:dyDescent="0.2">
      <c r="A14" s="70"/>
      <c r="B14" s="71"/>
      <c r="C14" s="71"/>
      <c r="D14" s="2337" t="s">
        <v>1110</v>
      </c>
      <c r="E14" s="2338"/>
      <c r="F14" s="2118">
        <v>22956938</v>
      </c>
      <c r="G14" s="83" t="s">
        <v>1559</v>
      </c>
      <c r="H14" s="2026" t="s">
        <v>916</v>
      </c>
      <c r="J14" s="117"/>
      <c r="N14" s="2125"/>
    </row>
    <row r="15" spans="1:14" s="74" customFormat="1" ht="45" customHeight="1" x14ac:dyDescent="0.2">
      <c r="A15" s="70"/>
      <c r="B15" s="71"/>
      <c r="C15" s="71"/>
      <c r="D15" s="2337" t="s">
        <v>326</v>
      </c>
      <c r="E15" s="2338"/>
      <c r="F15" s="81">
        <f>ROUND(F14,0)</f>
        <v>22956938</v>
      </c>
      <c r="G15" s="84">
        <f>IF(ISERROR(ROUND(F10+F11+F12+ F13+SUM(H344:H358) + SUM(H360:H378)+H382+ SUM(H392:H424) + SUM(H430:H432) + SUM(H435:H437)+H448+SUM(H451:H454)+SUM(G344:G358) + SUM(G360:G378)+G382+ SUM(G392:G424) + SUM(G430:G432) + SUM(G435:G437)+G448+SUM(G451:G454),0)), "Error", ROUND(F10+F11+F12+ F13+SUM(H344:H358) + SUM(H360:H378)+H382+ SUM(H392:H424) + SUM(H430:H432) + SUM(H435:H437)+H448+SUM(H451:H454)+SUM(G344:G358) + SUM(G360:G378)+G382+ SUM(G392:G424) + SUM(G430:G432) + SUM(G435:G437)+G448+SUM(G451:G454),0))</f>
        <v>22956938</v>
      </c>
      <c r="H15" s="2232" t="str">
        <f>IF(ROUND(F15-G15,-1)=0,"Rev Req Matches", "Rev Req does not match")</f>
        <v>Rev Req Matches</v>
      </c>
      <c r="J15" s="622">
        <f>F15-G15</f>
        <v>0</v>
      </c>
      <c r="N15" s="2125"/>
    </row>
    <row r="16" spans="1:14" s="74" customFormat="1" ht="45" customHeight="1" x14ac:dyDescent="0.2">
      <c r="A16" s="70"/>
      <c r="B16" s="71"/>
      <c r="C16" s="71"/>
      <c r="D16" s="2337" t="s">
        <v>458</v>
      </c>
      <c r="E16" s="2338"/>
      <c r="F16" s="2118">
        <v>66800816</v>
      </c>
      <c r="G16" s="80"/>
      <c r="H16" s="5"/>
      <c r="J16" s="117"/>
      <c r="N16" s="2125"/>
    </row>
    <row r="17" spans="1:14" s="74" customFormat="1" ht="45" customHeight="1" thickBot="1" x14ac:dyDescent="0.25">
      <c r="A17" s="76"/>
      <c r="B17" s="71"/>
      <c r="C17" s="71"/>
      <c r="D17" s="2347" t="s">
        <v>328</v>
      </c>
      <c r="E17" s="2348"/>
      <c r="F17" s="82">
        <f>ROUND(F16,0)</f>
        <v>66800816</v>
      </c>
      <c r="G17" s="84">
        <f>ROUND(H75+H88+SUM(H116:H130)+SUM(H134:H147)+SUM(H149:H151) + SUM(H153:H156) +H160+ H166+H167+G75+G88+SUM(G116:G130)+SUM(G134:G147)+SUM(G149:G151) + SUM(G153:G156) +G160+ G166+G167+(F15-F10-F11-F12-F13-SUM(H430:H433)-SUM(G430:G433) + SUM(H313:H317)+H319+H322+H323+H429+SUM(G313:G317)+G319+G322+G323+G429-G435-G436-G437-H435-H436-H437) * 'I5.1 Misc Data'!$D$19,0)</f>
        <v>66800816</v>
      </c>
      <c r="H17" s="2232" t="str">
        <f>IF(ROUND(F17-G17,-1)=0,"Rate Base Matches","Rate Base does not match")</f>
        <v>Rate Base Matches</v>
      </c>
      <c r="J17" s="622">
        <f>F17-G17</f>
        <v>0</v>
      </c>
      <c r="K17" s="72">
        <f>J17*(100/15)</f>
        <v>0</v>
      </c>
      <c r="N17" s="2127"/>
    </row>
    <row r="18" spans="1:14" s="74" customFormat="1" ht="12.75" x14ac:dyDescent="0.2">
      <c r="A18" s="76"/>
      <c r="B18" s="71"/>
      <c r="C18" s="71"/>
      <c r="D18" s="77"/>
      <c r="E18" s="77"/>
      <c r="F18" s="85"/>
      <c r="G18" s="78"/>
      <c r="H18" s="605"/>
      <c r="J18" s="117"/>
      <c r="N18" s="2127"/>
    </row>
    <row r="19" spans="1:14" ht="38.25" customHeight="1" x14ac:dyDescent="0.2">
      <c r="A19" s="2346" t="s">
        <v>919</v>
      </c>
      <c r="B19" s="2346"/>
      <c r="C19" s="2346"/>
      <c r="D19" s="2346"/>
      <c r="E19" s="2346"/>
      <c r="F19" s="2346"/>
      <c r="G19" s="2346"/>
      <c r="H19" s="2346"/>
      <c r="N19" s="2128"/>
    </row>
    <row r="20" spans="1:14" s="87" customFormat="1" ht="38.25" x14ac:dyDescent="0.2">
      <c r="A20" s="88" t="s">
        <v>318</v>
      </c>
      <c r="B20" s="93" t="s">
        <v>321</v>
      </c>
      <c r="C20" s="89"/>
      <c r="D20" s="90" t="s">
        <v>478</v>
      </c>
      <c r="E20" s="91" t="s">
        <v>327</v>
      </c>
      <c r="F20" s="92" t="s">
        <v>1158</v>
      </c>
      <c r="G20" s="92" t="s">
        <v>1253</v>
      </c>
      <c r="H20" s="92" t="s">
        <v>1159</v>
      </c>
      <c r="I20" s="2015"/>
      <c r="J20" s="13"/>
      <c r="N20" s="2129"/>
    </row>
    <row r="21" spans="1:14" s="360" customFormat="1" ht="12.75" x14ac:dyDescent="0.2">
      <c r="A21" s="231">
        <v>1005</v>
      </c>
      <c r="B21" s="232" t="s">
        <v>565</v>
      </c>
      <c r="C21" s="233"/>
      <c r="D21" s="2265"/>
      <c r="E21" s="1607"/>
      <c r="F21" s="2266"/>
      <c r="G21" s="2266"/>
      <c r="H21" s="1608">
        <f>+D21+E21+F21-G21</f>
        <v>0</v>
      </c>
      <c r="I21" s="2016"/>
      <c r="J21" s="643" t="s">
        <v>619</v>
      </c>
      <c r="K21" s="577"/>
      <c r="N21" s="2130"/>
    </row>
    <row r="22" spans="1:14" s="360" customFormat="1" ht="12.75" x14ac:dyDescent="0.2">
      <c r="A22" s="231">
        <v>1010</v>
      </c>
      <c r="B22" s="232" t="s">
        <v>566</v>
      </c>
      <c r="C22" s="235"/>
      <c r="D22" s="2265"/>
      <c r="E22" s="1609"/>
      <c r="F22" s="2267"/>
      <c r="G22" s="2267"/>
      <c r="H22" s="1608">
        <f t="shared" ref="H22:H85" si="0">+D22+E22+F22-G22</f>
        <v>0</v>
      </c>
      <c r="I22" s="2016"/>
      <c r="J22" s="643" t="s">
        <v>619</v>
      </c>
      <c r="K22" s="577"/>
      <c r="N22" s="2130"/>
    </row>
    <row r="23" spans="1:14" s="360" customFormat="1" ht="12.75" x14ac:dyDescent="0.2">
      <c r="A23" s="231">
        <v>1020</v>
      </c>
      <c r="B23" s="232" t="s">
        <v>945</v>
      </c>
      <c r="C23" s="235"/>
      <c r="D23" s="2265"/>
      <c r="E23" s="1609"/>
      <c r="F23" s="2267"/>
      <c r="G23" s="2267"/>
      <c r="H23" s="1608">
        <f t="shared" si="0"/>
        <v>0</v>
      </c>
      <c r="I23" s="2016"/>
      <c r="J23" s="643" t="s">
        <v>619</v>
      </c>
      <c r="K23" s="577"/>
      <c r="N23" s="2130"/>
    </row>
    <row r="24" spans="1:14" s="360" customFormat="1" ht="12.75" x14ac:dyDescent="0.2">
      <c r="A24" s="231">
        <v>1030</v>
      </c>
      <c r="B24" s="232" t="s">
        <v>946</v>
      </c>
      <c r="C24" s="235"/>
      <c r="D24" s="2265"/>
      <c r="E24" s="1609"/>
      <c r="F24" s="2267"/>
      <c r="G24" s="2267"/>
      <c r="H24" s="1608">
        <f t="shared" si="0"/>
        <v>0</v>
      </c>
      <c r="I24" s="2016"/>
      <c r="J24" s="643" t="s">
        <v>619</v>
      </c>
      <c r="K24" s="577"/>
      <c r="N24" s="2130"/>
    </row>
    <row r="25" spans="1:14" s="360" customFormat="1" ht="12.75" x14ac:dyDescent="0.2">
      <c r="A25" s="231">
        <v>1040</v>
      </c>
      <c r="B25" s="232" t="s">
        <v>947</v>
      </c>
      <c r="C25" s="235"/>
      <c r="D25" s="2265"/>
      <c r="E25" s="1609"/>
      <c r="F25" s="2267"/>
      <c r="G25" s="2267"/>
      <c r="H25" s="1608">
        <f t="shared" si="0"/>
        <v>0</v>
      </c>
      <c r="I25" s="2016"/>
      <c r="J25" s="643" t="s">
        <v>619</v>
      </c>
      <c r="K25" s="577"/>
      <c r="N25" s="2130"/>
    </row>
    <row r="26" spans="1:14" s="360" customFormat="1" ht="12.75" x14ac:dyDescent="0.2">
      <c r="A26" s="231">
        <v>1060</v>
      </c>
      <c r="B26" s="232" t="s">
        <v>948</v>
      </c>
      <c r="C26" s="235"/>
      <c r="D26" s="2265"/>
      <c r="E26" s="1609"/>
      <c r="F26" s="2267"/>
      <c r="G26" s="2267"/>
      <c r="H26" s="1608">
        <f t="shared" si="0"/>
        <v>0</v>
      </c>
      <c r="I26" s="2016"/>
      <c r="J26" s="643" t="s">
        <v>619</v>
      </c>
      <c r="K26" s="577"/>
      <c r="N26" s="2130"/>
    </row>
    <row r="27" spans="1:14" s="360" customFormat="1" ht="12.75" x14ac:dyDescent="0.2">
      <c r="A27" s="231">
        <v>1070</v>
      </c>
      <c r="B27" s="232" t="s">
        <v>949</v>
      </c>
      <c r="C27" s="235"/>
      <c r="D27" s="2265"/>
      <c r="E27" s="1609"/>
      <c r="F27" s="2267"/>
      <c r="G27" s="2267"/>
      <c r="H27" s="1608">
        <f t="shared" si="0"/>
        <v>0</v>
      </c>
      <c r="I27" s="2016"/>
      <c r="J27" s="643" t="s">
        <v>619</v>
      </c>
      <c r="K27" s="577"/>
      <c r="N27" s="2130"/>
    </row>
    <row r="28" spans="1:14" s="360" customFormat="1" ht="12.75" x14ac:dyDescent="0.2">
      <c r="A28" s="231">
        <v>1100</v>
      </c>
      <c r="B28" s="232" t="s">
        <v>950</v>
      </c>
      <c r="C28" s="235"/>
      <c r="D28" s="2265"/>
      <c r="E28" s="1609"/>
      <c r="F28" s="2267"/>
      <c r="G28" s="2267"/>
      <c r="H28" s="1608">
        <f t="shared" si="0"/>
        <v>0</v>
      </c>
      <c r="I28" s="2016"/>
      <c r="J28" s="643" t="s">
        <v>619</v>
      </c>
      <c r="K28" s="577"/>
      <c r="N28" s="2130"/>
    </row>
    <row r="29" spans="1:14" s="360" customFormat="1" ht="12.75" x14ac:dyDescent="0.2">
      <c r="A29" s="231">
        <v>1102</v>
      </c>
      <c r="B29" s="232" t="s">
        <v>951</v>
      </c>
      <c r="C29" s="235"/>
      <c r="D29" s="2265"/>
      <c r="E29" s="1609"/>
      <c r="F29" s="2267"/>
      <c r="G29" s="2267"/>
      <c r="H29" s="1608">
        <f t="shared" si="0"/>
        <v>0</v>
      </c>
      <c r="I29" s="2016"/>
      <c r="J29" s="643" t="s">
        <v>619</v>
      </c>
      <c r="K29" s="577"/>
      <c r="N29" s="2130"/>
    </row>
    <row r="30" spans="1:14" s="360" customFormat="1" ht="12.75" x14ac:dyDescent="0.2">
      <c r="A30" s="231">
        <v>1104</v>
      </c>
      <c r="B30" s="232" t="s">
        <v>952</v>
      </c>
      <c r="C30" s="235"/>
      <c r="D30" s="2265"/>
      <c r="E30" s="1609"/>
      <c r="F30" s="2267"/>
      <c r="G30" s="2267"/>
      <c r="H30" s="1608">
        <f t="shared" si="0"/>
        <v>0</v>
      </c>
      <c r="I30" s="2016"/>
      <c r="J30" s="643" t="s">
        <v>619</v>
      </c>
      <c r="K30" s="577"/>
      <c r="N30" s="2130"/>
    </row>
    <row r="31" spans="1:14" s="360" customFormat="1" ht="12.75" x14ac:dyDescent="0.2">
      <c r="A31" s="231">
        <v>1105</v>
      </c>
      <c r="B31" s="232" t="s">
        <v>953</v>
      </c>
      <c r="C31" s="235"/>
      <c r="D31" s="2265"/>
      <c r="E31" s="1609"/>
      <c r="F31" s="2267"/>
      <c r="G31" s="2267"/>
      <c r="H31" s="1608">
        <f t="shared" si="0"/>
        <v>0</v>
      </c>
      <c r="I31" s="2016"/>
      <c r="J31" s="643" t="s">
        <v>619</v>
      </c>
      <c r="K31" s="577"/>
      <c r="N31" s="2130"/>
    </row>
    <row r="32" spans="1:14" s="360" customFormat="1" ht="12.75" x14ac:dyDescent="0.2">
      <c r="A32" s="231">
        <v>1110</v>
      </c>
      <c r="B32" s="232" t="s">
        <v>954</v>
      </c>
      <c r="C32" s="235"/>
      <c r="D32" s="2265"/>
      <c r="E32" s="1609"/>
      <c r="F32" s="2267"/>
      <c r="G32" s="2267"/>
      <c r="H32" s="1608">
        <f t="shared" si="0"/>
        <v>0</v>
      </c>
      <c r="I32" s="2016"/>
      <c r="J32" s="643" t="s">
        <v>619</v>
      </c>
      <c r="K32" s="577"/>
      <c r="N32" s="2130"/>
    </row>
    <row r="33" spans="1:14" s="360" customFormat="1" ht="12.75" x14ac:dyDescent="0.2">
      <c r="A33" s="231">
        <v>1120</v>
      </c>
      <c r="B33" s="232" t="s">
        <v>955</v>
      </c>
      <c r="C33" s="235"/>
      <c r="D33" s="2265"/>
      <c r="E33" s="1609"/>
      <c r="F33" s="2267"/>
      <c r="G33" s="2267"/>
      <c r="H33" s="1608">
        <f t="shared" si="0"/>
        <v>0</v>
      </c>
      <c r="I33" s="2016"/>
      <c r="J33" s="643" t="s">
        <v>619</v>
      </c>
      <c r="K33" s="577"/>
      <c r="N33" s="2130"/>
    </row>
    <row r="34" spans="1:14" s="360" customFormat="1" ht="25.5" x14ac:dyDescent="0.2">
      <c r="A34" s="231">
        <v>1130</v>
      </c>
      <c r="B34" s="232" t="s">
        <v>1239</v>
      </c>
      <c r="C34" s="235"/>
      <c r="D34" s="2265"/>
      <c r="E34" s="1609"/>
      <c r="F34" s="2267"/>
      <c r="G34" s="2267"/>
      <c r="H34" s="1608">
        <f t="shared" si="0"/>
        <v>0</v>
      </c>
      <c r="I34" s="2016"/>
      <c r="J34" s="643" t="s">
        <v>619</v>
      </c>
      <c r="K34" s="577"/>
      <c r="N34" s="2130"/>
    </row>
    <row r="35" spans="1:14" s="360" customFormat="1" ht="12.75" x14ac:dyDescent="0.2">
      <c r="A35" s="231">
        <v>1140</v>
      </c>
      <c r="B35" s="232" t="s">
        <v>1240</v>
      </c>
      <c r="C35" s="235"/>
      <c r="D35" s="2265"/>
      <c r="E35" s="1609"/>
      <c r="F35" s="2267"/>
      <c r="G35" s="2267"/>
      <c r="H35" s="1608">
        <f t="shared" si="0"/>
        <v>0</v>
      </c>
      <c r="I35" s="2016"/>
      <c r="J35" s="643" t="s">
        <v>619</v>
      </c>
      <c r="K35" s="577"/>
      <c r="N35" s="2130"/>
    </row>
    <row r="36" spans="1:14" s="360" customFormat="1" ht="12.75" x14ac:dyDescent="0.2">
      <c r="A36" s="231">
        <v>1150</v>
      </c>
      <c r="B36" s="232" t="s">
        <v>1241</v>
      </c>
      <c r="C36" s="235"/>
      <c r="D36" s="2265"/>
      <c r="E36" s="1609"/>
      <c r="F36" s="2267"/>
      <c r="G36" s="2267"/>
      <c r="H36" s="1608">
        <f t="shared" si="0"/>
        <v>0</v>
      </c>
      <c r="I36" s="2016"/>
      <c r="J36" s="643" t="s">
        <v>619</v>
      </c>
      <c r="K36" s="577"/>
      <c r="N36" s="2130"/>
    </row>
    <row r="37" spans="1:14" s="360" customFormat="1" ht="12.75" x14ac:dyDescent="0.2">
      <c r="A37" s="231">
        <v>1170</v>
      </c>
      <c r="B37" s="232" t="s">
        <v>1242</v>
      </c>
      <c r="C37" s="235"/>
      <c r="D37" s="2265"/>
      <c r="E37" s="1609"/>
      <c r="F37" s="2267"/>
      <c r="G37" s="2267"/>
      <c r="H37" s="1608">
        <f t="shared" si="0"/>
        <v>0</v>
      </c>
      <c r="I37" s="2016"/>
      <c r="J37" s="643" t="s">
        <v>619</v>
      </c>
      <c r="K37" s="577"/>
      <c r="N37" s="2130"/>
    </row>
    <row r="38" spans="1:14" s="360" customFormat="1" ht="12.75" x14ac:dyDescent="0.2">
      <c r="A38" s="231">
        <v>1180</v>
      </c>
      <c r="B38" s="232" t="s">
        <v>1243</v>
      </c>
      <c r="C38" s="235"/>
      <c r="D38" s="2265"/>
      <c r="E38" s="1609"/>
      <c r="F38" s="2267"/>
      <c r="G38" s="2267"/>
      <c r="H38" s="1608">
        <f t="shared" si="0"/>
        <v>0</v>
      </c>
      <c r="I38" s="2016"/>
      <c r="J38" s="643" t="s">
        <v>619</v>
      </c>
      <c r="K38" s="577"/>
      <c r="N38" s="2130"/>
    </row>
    <row r="39" spans="1:14" s="360" customFormat="1" ht="12.75" x14ac:dyDescent="0.2">
      <c r="A39" s="231">
        <v>1190</v>
      </c>
      <c r="B39" s="232" t="s">
        <v>1246</v>
      </c>
      <c r="C39" s="235"/>
      <c r="D39" s="2265"/>
      <c r="E39" s="1609"/>
      <c r="F39" s="2267"/>
      <c r="G39" s="2267"/>
      <c r="H39" s="1608">
        <f t="shared" si="0"/>
        <v>0</v>
      </c>
      <c r="I39" s="2016"/>
      <c r="J39" s="643" t="s">
        <v>619</v>
      </c>
      <c r="K39" s="577"/>
      <c r="N39" s="2130"/>
    </row>
    <row r="40" spans="1:14" s="360" customFormat="1" ht="12.75" x14ac:dyDescent="0.2">
      <c r="A40" s="231">
        <v>1200</v>
      </c>
      <c r="B40" s="232" t="s">
        <v>1247</v>
      </c>
      <c r="C40" s="235"/>
      <c r="D40" s="2265"/>
      <c r="E40" s="1609"/>
      <c r="F40" s="2267"/>
      <c r="G40" s="2267"/>
      <c r="H40" s="1608">
        <f t="shared" si="0"/>
        <v>0</v>
      </c>
      <c r="I40" s="2016"/>
      <c r="J40" s="643" t="s">
        <v>619</v>
      </c>
      <c r="K40" s="577"/>
      <c r="N40" s="2130"/>
    </row>
    <row r="41" spans="1:14" s="360" customFormat="1" ht="12.75" x14ac:dyDescent="0.2">
      <c r="A41" s="231">
        <v>1210</v>
      </c>
      <c r="B41" s="232" t="s">
        <v>1248</v>
      </c>
      <c r="C41" s="235"/>
      <c r="D41" s="2265"/>
      <c r="E41" s="1609"/>
      <c r="F41" s="2267"/>
      <c r="G41" s="2267"/>
      <c r="H41" s="1608">
        <f t="shared" si="0"/>
        <v>0</v>
      </c>
      <c r="I41" s="2016"/>
      <c r="J41" s="643" t="s">
        <v>619</v>
      </c>
      <c r="K41" s="577"/>
      <c r="N41" s="2130"/>
    </row>
    <row r="42" spans="1:14" s="360" customFormat="1" ht="12.75" x14ac:dyDescent="0.2">
      <c r="A42" s="231">
        <v>1305</v>
      </c>
      <c r="B42" s="232" t="s">
        <v>1249</v>
      </c>
      <c r="C42" s="235"/>
      <c r="D42" s="2265"/>
      <c r="E42" s="1609"/>
      <c r="F42" s="2267"/>
      <c r="G42" s="2267"/>
      <c r="H42" s="1608">
        <f t="shared" si="0"/>
        <v>0</v>
      </c>
      <c r="I42" s="2016"/>
      <c r="J42" s="643" t="s">
        <v>619</v>
      </c>
      <c r="K42" s="577"/>
      <c r="N42" s="2130"/>
    </row>
    <row r="43" spans="1:14" s="360" customFormat="1" ht="12.75" x14ac:dyDescent="0.2">
      <c r="A43" s="231">
        <v>1330</v>
      </c>
      <c r="B43" s="232" t="s">
        <v>1254</v>
      </c>
      <c r="C43" s="235"/>
      <c r="D43" s="2265"/>
      <c r="E43" s="1609"/>
      <c r="F43" s="2267"/>
      <c r="G43" s="2267"/>
      <c r="H43" s="1608">
        <f t="shared" si="0"/>
        <v>0</v>
      </c>
      <c r="I43" s="2016"/>
      <c r="J43" s="643" t="s">
        <v>619</v>
      </c>
      <c r="K43" s="577"/>
      <c r="N43" s="2130"/>
    </row>
    <row r="44" spans="1:14" s="360" customFormat="1" ht="12.75" x14ac:dyDescent="0.2">
      <c r="A44" s="231">
        <v>1340</v>
      </c>
      <c r="B44" s="232" t="s">
        <v>1255</v>
      </c>
      <c r="C44" s="235"/>
      <c r="D44" s="2265"/>
      <c r="E44" s="1609"/>
      <c r="F44" s="2267"/>
      <c r="G44" s="2267"/>
      <c r="H44" s="1608">
        <f t="shared" si="0"/>
        <v>0</v>
      </c>
      <c r="I44" s="2016"/>
      <c r="J44" s="643" t="s">
        <v>619</v>
      </c>
      <c r="K44" s="577"/>
      <c r="N44" s="2130"/>
    </row>
    <row r="45" spans="1:14" s="360" customFormat="1" ht="12.75" x14ac:dyDescent="0.2">
      <c r="A45" s="231">
        <v>1350</v>
      </c>
      <c r="B45" s="232" t="s">
        <v>1256</v>
      </c>
      <c r="C45" s="235"/>
      <c r="D45" s="2265"/>
      <c r="E45" s="1609"/>
      <c r="F45" s="2267"/>
      <c r="G45" s="2267"/>
      <c r="H45" s="1608">
        <f t="shared" si="0"/>
        <v>0</v>
      </c>
      <c r="I45" s="2016"/>
      <c r="J45" s="643" t="s">
        <v>619</v>
      </c>
      <c r="K45" s="577"/>
      <c r="N45" s="2130"/>
    </row>
    <row r="46" spans="1:14" s="360" customFormat="1" ht="25.5" x14ac:dyDescent="0.2">
      <c r="A46" s="231">
        <v>1405</v>
      </c>
      <c r="B46" s="232" t="s">
        <v>1258</v>
      </c>
      <c r="C46" s="235"/>
      <c r="D46" s="2265"/>
      <c r="E46" s="1609"/>
      <c r="F46" s="2267"/>
      <c r="G46" s="2267"/>
      <c r="H46" s="1608">
        <f t="shared" si="0"/>
        <v>0</v>
      </c>
      <c r="I46" s="2016"/>
      <c r="J46" s="643" t="s">
        <v>619</v>
      </c>
      <c r="K46" s="577"/>
      <c r="N46" s="2130"/>
    </row>
    <row r="47" spans="1:14" s="360" customFormat="1" ht="12.75" x14ac:dyDescent="0.2">
      <c r="A47" s="231">
        <v>1408</v>
      </c>
      <c r="B47" s="232" t="s">
        <v>49</v>
      </c>
      <c r="C47" s="235"/>
      <c r="D47" s="2265"/>
      <c r="E47" s="1609"/>
      <c r="F47" s="2267"/>
      <c r="G47" s="2267"/>
      <c r="H47" s="1608">
        <f t="shared" si="0"/>
        <v>0</v>
      </c>
      <c r="I47" s="2016"/>
      <c r="J47" s="643" t="s">
        <v>619</v>
      </c>
      <c r="K47" s="577"/>
      <c r="N47" s="2130"/>
    </row>
    <row r="48" spans="1:14" s="360" customFormat="1" ht="12.75" x14ac:dyDescent="0.2">
      <c r="A48" s="231">
        <v>1410</v>
      </c>
      <c r="B48" s="232" t="s">
        <v>599</v>
      </c>
      <c r="C48" s="235"/>
      <c r="D48" s="2265"/>
      <c r="E48" s="1609"/>
      <c r="F48" s="2267"/>
      <c r="G48" s="2267"/>
      <c r="H48" s="1608">
        <f t="shared" si="0"/>
        <v>0</v>
      </c>
      <c r="I48" s="2016"/>
      <c r="J48" s="643" t="s">
        <v>619</v>
      </c>
      <c r="K48" s="577"/>
      <c r="N48" s="2130"/>
    </row>
    <row r="49" spans="1:14" s="360" customFormat="1" ht="12.75" x14ac:dyDescent="0.2">
      <c r="A49" s="231">
        <v>1415</v>
      </c>
      <c r="B49" s="232" t="s">
        <v>600</v>
      </c>
      <c r="C49" s="235"/>
      <c r="D49" s="2265"/>
      <c r="E49" s="1609"/>
      <c r="F49" s="2267"/>
      <c r="G49" s="2267"/>
      <c r="H49" s="1608">
        <f t="shared" si="0"/>
        <v>0</v>
      </c>
      <c r="I49" s="2016"/>
      <c r="J49" s="643" t="s">
        <v>619</v>
      </c>
      <c r="K49" s="577"/>
      <c r="N49" s="2130"/>
    </row>
    <row r="50" spans="1:14" s="360" customFormat="1" ht="12.75" x14ac:dyDescent="0.2">
      <c r="A50" s="231">
        <v>1425</v>
      </c>
      <c r="B50" s="232" t="s">
        <v>601</v>
      </c>
      <c r="C50" s="235"/>
      <c r="D50" s="2265"/>
      <c r="E50" s="1609"/>
      <c r="F50" s="2267"/>
      <c r="G50" s="2267"/>
      <c r="H50" s="1608">
        <f t="shared" si="0"/>
        <v>0</v>
      </c>
      <c r="I50" s="2016"/>
      <c r="J50" s="643" t="s">
        <v>619</v>
      </c>
      <c r="K50" s="577"/>
      <c r="N50" s="2130"/>
    </row>
    <row r="51" spans="1:14" s="360" customFormat="1" ht="12.75" x14ac:dyDescent="0.2">
      <c r="A51" s="231">
        <v>1445</v>
      </c>
      <c r="B51" s="232" t="s">
        <v>602</v>
      </c>
      <c r="C51" s="235"/>
      <c r="D51" s="2265"/>
      <c r="E51" s="1609"/>
      <c r="F51" s="2267"/>
      <c r="G51" s="2267"/>
      <c r="H51" s="1608">
        <f t="shared" si="0"/>
        <v>0</v>
      </c>
      <c r="I51" s="2016"/>
      <c r="J51" s="643" t="s">
        <v>619</v>
      </c>
      <c r="K51" s="577"/>
      <c r="N51" s="2130"/>
    </row>
    <row r="52" spans="1:14" s="360" customFormat="1" ht="25.5" x14ac:dyDescent="0.2">
      <c r="A52" s="231">
        <v>1455</v>
      </c>
      <c r="B52" s="232" t="s">
        <v>42</v>
      </c>
      <c r="C52" s="235"/>
      <c r="D52" s="2265"/>
      <c r="E52" s="1609"/>
      <c r="F52" s="2267"/>
      <c r="G52" s="2267"/>
      <c r="H52" s="1608">
        <f t="shared" si="0"/>
        <v>0</v>
      </c>
      <c r="I52" s="2016"/>
      <c r="J52" s="643" t="s">
        <v>619</v>
      </c>
      <c r="K52" s="577"/>
      <c r="N52" s="2130"/>
    </row>
    <row r="53" spans="1:14" s="360" customFormat="1" ht="12.75" x14ac:dyDescent="0.2">
      <c r="A53" s="231">
        <v>1460</v>
      </c>
      <c r="B53" s="232" t="s">
        <v>43</v>
      </c>
      <c r="C53" s="235"/>
      <c r="D53" s="2265"/>
      <c r="E53" s="1609"/>
      <c r="F53" s="2267"/>
      <c r="G53" s="2267"/>
      <c r="H53" s="1608">
        <f t="shared" si="0"/>
        <v>0</v>
      </c>
      <c r="I53" s="2016"/>
      <c r="J53" s="643" t="s">
        <v>619</v>
      </c>
      <c r="K53" s="577"/>
      <c r="N53" s="2130"/>
    </row>
    <row r="54" spans="1:14" s="360" customFormat="1" ht="12.75" x14ac:dyDescent="0.2">
      <c r="A54" s="231">
        <v>1465</v>
      </c>
      <c r="B54" s="232" t="s">
        <v>44</v>
      </c>
      <c r="C54" s="235"/>
      <c r="D54" s="2265"/>
      <c r="E54" s="1609"/>
      <c r="F54" s="2267"/>
      <c r="G54" s="2267"/>
      <c r="H54" s="1608">
        <f t="shared" si="0"/>
        <v>0</v>
      </c>
      <c r="I54" s="2016"/>
      <c r="J54" s="643" t="s">
        <v>619</v>
      </c>
      <c r="K54" s="577"/>
      <c r="N54" s="2130"/>
    </row>
    <row r="55" spans="1:14" s="360" customFormat="1" ht="12.75" x14ac:dyDescent="0.2">
      <c r="A55" s="231">
        <v>1470</v>
      </c>
      <c r="B55" s="232" t="s">
        <v>1502</v>
      </c>
      <c r="C55" s="235"/>
      <c r="D55" s="2265"/>
      <c r="E55" s="1609"/>
      <c r="F55" s="2267"/>
      <c r="G55" s="2267"/>
      <c r="H55" s="1608">
        <f t="shared" si="0"/>
        <v>0</v>
      </c>
      <c r="I55" s="2016"/>
      <c r="J55" s="643" t="s">
        <v>619</v>
      </c>
      <c r="K55" s="577"/>
      <c r="N55" s="2130"/>
    </row>
    <row r="56" spans="1:14" s="360" customFormat="1" ht="12.75" x14ac:dyDescent="0.2">
      <c r="A56" s="231">
        <v>1475</v>
      </c>
      <c r="B56" s="232" t="s">
        <v>568</v>
      </c>
      <c r="C56" s="235"/>
      <c r="D56" s="2265"/>
      <c r="E56" s="1609"/>
      <c r="F56" s="2267"/>
      <c r="G56" s="2267"/>
      <c r="H56" s="1608">
        <f t="shared" si="0"/>
        <v>0</v>
      </c>
      <c r="I56" s="2016"/>
      <c r="J56" s="643" t="s">
        <v>619</v>
      </c>
      <c r="K56" s="577"/>
      <c r="N56" s="2130"/>
    </row>
    <row r="57" spans="1:14" s="360" customFormat="1" ht="12.75" x14ac:dyDescent="0.2">
      <c r="A57" s="231">
        <v>1480</v>
      </c>
      <c r="B57" s="232" t="s">
        <v>569</v>
      </c>
      <c r="C57" s="235"/>
      <c r="D57" s="2265"/>
      <c r="E57" s="1609"/>
      <c r="F57" s="2267"/>
      <c r="G57" s="2267"/>
      <c r="H57" s="1608">
        <f t="shared" si="0"/>
        <v>0</v>
      </c>
      <c r="I57" s="2016"/>
      <c r="J57" s="643" t="s">
        <v>619</v>
      </c>
      <c r="K57" s="577"/>
      <c r="N57" s="2130"/>
    </row>
    <row r="58" spans="1:14" s="360" customFormat="1" ht="25.5" x14ac:dyDescent="0.2">
      <c r="A58" s="231">
        <v>1485</v>
      </c>
      <c r="B58" s="232" t="s">
        <v>16</v>
      </c>
      <c r="C58" s="235"/>
      <c r="D58" s="2265"/>
      <c r="E58" s="1609"/>
      <c r="F58" s="2267"/>
      <c r="G58" s="2267"/>
      <c r="H58" s="1608">
        <f t="shared" si="0"/>
        <v>0</v>
      </c>
      <c r="I58" s="2016"/>
      <c r="J58" s="643" t="s">
        <v>619</v>
      </c>
      <c r="K58" s="577"/>
      <c r="N58" s="2130"/>
    </row>
    <row r="59" spans="1:14" s="360" customFormat="1" ht="12.75" x14ac:dyDescent="0.2">
      <c r="A59" s="231">
        <v>1490</v>
      </c>
      <c r="B59" s="232" t="s">
        <v>17</v>
      </c>
      <c r="C59" s="235"/>
      <c r="D59" s="2265"/>
      <c r="E59" s="1609"/>
      <c r="F59" s="2267"/>
      <c r="G59" s="2267"/>
      <c r="H59" s="1608">
        <f t="shared" si="0"/>
        <v>0</v>
      </c>
      <c r="I59" s="2016"/>
      <c r="J59" s="643" t="s">
        <v>619</v>
      </c>
      <c r="K59" s="577"/>
      <c r="N59" s="2130"/>
    </row>
    <row r="60" spans="1:14" s="360" customFormat="1" ht="12.75" x14ac:dyDescent="0.2">
      <c r="A60" s="231">
        <v>1505</v>
      </c>
      <c r="B60" s="232" t="s">
        <v>18</v>
      </c>
      <c r="C60" s="235"/>
      <c r="D60" s="2265"/>
      <c r="E60" s="1609"/>
      <c r="F60" s="2267"/>
      <c r="G60" s="2267"/>
      <c r="H60" s="1608">
        <f t="shared" si="0"/>
        <v>0</v>
      </c>
      <c r="I60" s="2016"/>
      <c r="J60" s="643" t="s">
        <v>619</v>
      </c>
      <c r="K60" s="577"/>
      <c r="N60" s="2130"/>
    </row>
    <row r="61" spans="1:14" s="360" customFormat="1" ht="12.75" x14ac:dyDescent="0.2">
      <c r="A61" s="231">
        <v>1508</v>
      </c>
      <c r="B61" s="232" t="s">
        <v>19</v>
      </c>
      <c r="C61" s="235"/>
      <c r="D61" s="2265"/>
      <c r="E61" s="1609"/>
      <c r="F61" s="2267"/>
      <c r="G61" s="2267"/>
      <c r="H61" s="1608">
        <f t="shared" si="0"/>
        <v>0</v>
      </c>
      <c r="I61" s="2016"/>
      <c r="J61" s="643" t="s">
        <v>619</v>
      </c>
      <c r="K61" s="577"/>
      <c r="N61" s="2130"/>
    </row>
    <row r="62" spans="1:14" s="360" customFormat="1" ht="12.75" x14ac:dyDescent="0.2">
      <c r="A62" s="231">
        <v>1510</v>
      </c>
      <c r="B62" s="232" t="s">
        <v>20</v>
      </c>
      <c r="C62" s="235"/>
      <c r="D62" s="2265"/>
      <c r="E62" s="1609"/>
      <c r="F62" s="2267"/>
      <c r="G62" s="2267"/>
      <c r="H62" s="1608">
        <f t="shared" si="0"/>
        <v>0</v>
      </c>
      <c r="I62" s="2016"/>
      <c r="J62" s="643" t="s">
        <v>619</v>
      </c>
      <c r="K62" s="577"/>
      <c r="N62" s="2130"/>
    </row>
    <row r="63" spans="1:14" s="360" customFormat="1" ht="12.75" x14ac:dyDescent="0.2">
      <c r="A63" s="231">
        <v>1515</v>
      </c>
      <c r="B63" s="232" t="s">
        <v>21</v>
      </c>
      <c r="C63" s="235"/>
      <c r="D63" s="2265"/>
      <c r="E63" s="1609"/>
      <c r="F63" s="2267"/>
      <c r="G63" s="2267"/>
      <c r="H63" s="1608">
        <f t="shared" si="0"/>
        <v>0</v>
      </c>
      <c r="I63" s="2016"/>
      <c r="J63" s="643" t="s">
        <v>619</v>
      </c>
      <c r="K63" s="577"/>
      <c r="N63" s="2130"/>
    </row>
    <row r="64" spans="1:14" s="360" customFormat="1" ht="12.75" x14ac:dyDescent="0.2">
      <c r="A64" s="231">
        <v>1516</v>
      </c>
      <c r="B64" s="232" t="s">
        <v>22</v>
      </c>
      <c r="C64" s="235"/>
      <c r="D64" s="2265"/>
      <c r="E64" s="1609"/>
      <c r="F64" s="2267"/>
      <c r="G64" s="2267"/>
      <c r="H64" s="1608">
        <f t="shared" si="0"/>
        <v>0</v>
      </c>
      <c r="I64" s="2016"/>
      <c r="J64" s="643" t="s">
        <v>619</v>
      </c>
      <c r="K64" s="577"/>
      <c r="N64" s="2130"/>
    </row>
    <row r="65" spans="1:14" s="360" customFormat="1" ht="12.75" x14ac:dyDescent="0.2">
      <c r="A65" s="231">
        <v>1518</v>
      </c>
      <c r="B65" s="232" t="s">
        <v>23</v>
      </c>
      <c r="C65" s="235"/>
      <c r="D65" s="2265"/>
      <c r="E65" s="1609"/>
      <c r="F65" s="2267"/>
      <c r="G65" s="2267"/>
      <c r="H65" s="1608">
        <f t="shared" si="0"/>
        <v>0</v>
      </c>
      <c r="I65" s="2016"/>
      <c r="J65" s="643" t="s">
        <v>619</v>
      </c>
      <c r="K65" s="577"/>
      <c r="N65" s="2130"/>
    </row>
    <row r="66" spans="1:14" s="360" customFormat="1" ht="12.75" x14ac:dyDescent="0.2">
      <c r="A66" s="231">
        <v>1520</v>
      </c>
      <c r="B66" s="232" t="s">
        <v>24</v>
      </c>
      <c r="C66" s="235"/>
      <c r="D66" s="2265"/>
      <c r="E66" s="1609"/>
      <c r="F66" s="2267"/>
      <c r="G66" s="2267"/>
      <c r="H66" s="1608">
        <f t="shared" si="0"/>
        <v>0</v>
      </c>
      <c r="I66" s="2016"/>
      <c r="J66" s="643" t="s">
        <v>619</v>
      </c>
      <c r="K66" s="577"/>
      <c r="N66" s="2130"/>
    </row>
    <row r="67" spans="1:14" s="360" customFormat="1" ht="12.75" x14ac:dyDescent="0.2">
      <c r="A67" s="231">
        <v>1525</v>
      </c>
      <c r="B67" s="232" t="s">
        <v>25</v>
      </c>
      <c r="C67" s="235"/>
      <c r="D67" s="2265"/>
      <c r="E67" s="1609"/>
      <c r="F67" s="2267"/>
      <c r="G67" s="2267"/>
      <c r="H67" s="1608">
        <f t="shared" si="0"/>
        <v>0</v>
      </c>
      <c r="I67" s="2016"/>
      <c r="J67" s="643" t="s">
        <v>619</v>
      </c>
      <c r="K67" s="577"/>
      <c r="N67" s="2130"/>
    </row>
    <row r="68" spans="1:14" s="360" customFormat="1" ht="12.75" x14ac:dyDescent="0.2">
      <c r="A68" s="231">
        <v>1530</v>
      </c>
      <c r="B68" s="232" t="s">
        <v>26</v>
      </c>
      <c r="C68" s="235"/>
      <c r="D68" s="2265"/>
      <c r="E68" s="1609"/>
      <c r="F68" s="2267"/>
      <c r="G68" s="2267"/>
      <c r="H68" s="1608">
        <f t="shared" si="0"/>
        <v>0</v>
      </c>
      <c r="I68" s="2016"/>
      <c r="J68" s="643" t="s">
        <v>619</v>
      </c>
      <c r="K68" s="577"/>
      <c r="N68" s="2130"/>
    </row>
    <row r="69" spans="1:14" s="360" customFormat="1" ht="12.75" x14ac:dyDescent="0.2">
      <c r="A69" s="231">
        <v>1540</v>
      </c>
      <c r="B69" s="232" t="s">
        <v>27</v>
      </c>
      <c r="C69" s="235"/>
      <c r="D69" s="2265"/>
      <c r="E69" s="1609"/>
      <c r="F69" s="2267"/>
      <c r="G69" s="2267"/>
      <c r="H69" s="1608">
        <f t="shared" si="0"/>
        <v>0</v>
      </c>
      <c r="I69" s="2016"/>
      <c r="J69" s="643" t="s">
        <v>619</v>
      </c>
      <c r="K69" s="577"/>
      <c r="N69" s="2130"/>
    </row>
    <row r="70" spans="1:14" s="360" customFormat="1" ht="12.75" x14ac:dyDescent="0.2">
      <c r="A70" s="231">
        <v>1545</v>
      </c>
      <c r="B70" s="232" t="s">
        <v>28</v>
      </c>
      <c r="C70" s="235"/>
      <c r="D70" s="2265"/>
      <c r="E70" s="1609"/>
      <c r="F70" s="2267"/>
      <c r="G70" s="2267"/>
      <c r="H70" s="1608">
        <f t="shared" si="0"/>
        <v>0</v>
      </c>
      <c r="I70" s="2016"/>
      <c r="J70" s="643" t="s">
        <v>619</v>
      </c>
      <c r="K70" s="577"/>
      <c r="N70" s="2130"/>
    </row>
    <row r="71" spans="1:14" s="360" customFormat="1" ht="12.75" x14ac:dyDescent="0.2">
      <c r="A71" s="231">
        <v>1548</v>
      </c>
      <c r="B71" s="232" t="s">
        <v>29</v>
      </c>
      <c r="C71" s="235"/>
      <c r="D71" s="2265"/>
      <c r="E71" s="1609"/>
      <c r="F71" s="2267"/>
      <c r="G71" s="2267"/>
      <c r="H71" s="1608">
        <f t="shared" si="0"/>
        <v>0</v>
      </c>
      <c r="I71" s="2016"/>
      <c r="J71" s="643" t="s">
        <v>619</v>
      </c>
      <c r="K71" s="577"/>
      <c r="N71" s="2130"/>
    </row>
    <row r="72" spans="1:14" s="360" customFormat="1" ht="12.75" x14ac:dyDescent="0.2">
      <c r="A72" s="231">
        <v>1560</v>
      </c>
      <c r="B72" s="232" t="s">
        <v>30</v>
      </c>
      <c r="C72" s="235"/>
      <c r="D72" s="2265"/>
      <c r="E72" s="1609"/>
      <c r="F72" s="2267"/>
      <c r="G72" s="2267"/>
      <c r="H72" s="1608">
        <f t="shared" si="0"/>
        <v>0</v>
      </c>
      <c r="I72" s="2016"/>
      <c r="J72" s="643" t="s">
        <v>619</v>
      </c>
      <c r="K72" s="577"/>
      <c r="N72" s="2130"/>
    </row>
    <row r="73" spans="1:14" s="360" customFormat="1" ht="12.75" x14ac:dyDescent="0.2">
      <c r="A73" s="231">
        <v>1562</v>
      </c>
      <c r="B73" s="232" t="s">
        <v>31</v>
      </c>
      <c r="C73" s="235"/>
      <c r="D73" s="2265"/>
      <c r="E73" s="1609"/>
      <c r="F73" s="2267"/>
      <c r="G73" s="2267"/>
      <c r="H73" s="1608">
        <f t="shared" si="0"/>
        <v>0</v>
      </c>
      <c r="I73" s="2016"/>
      <c r="J73" s="643" t="s">
        <v>619</v>
      </c>
      <c r="K73" s="577"/>
      <c r="N73" s="2130"/>
    </row>
    <row r="74" spans="1:14" s="360" customFormat="1" ht="12.75" x14ac:dyDescent="0.2">
      <c r="A74" s="231">
        <v>1563</v>
      </c>
      <c r="B74" s="232" t="s">
        <v>1157</v>
      </c>
      <c r="C74" s="235"/>
      <c r="D74" s="2265"/>
      <c r="E74" s="1609"/>
      <c r="F74" s="2267"/>
      <c r="G74" s="2267"/>
      <c r="H74" s="1608">
        <f t="shared" si="0"/>
        <v>0</v>
      </c>
      <c r="I74" s="2016"/>
      <c r="J74" s="643" t="s">
        <v>619</v>
      </c>
      <c r="K74" s="577"/>
      <c r="N74" s="2130"/>
    </row>
    <row r="75" spans="1:14" s="360" customFormat="1" ht="25.5" x14ac:dyDescent="0.2">
      <c r="A75" s="2119">
        <v>1565</v>
      </c>
      <c r="B75" s="2120" t="s">
        <v>941</v>
      </c>
      <c r="C75" s="235"/>
      <c r="D75" s="2265"/>
      <c r="E75" s="1609"/>
      <c r="F75" s="2267"/>
      <c r="G75" s="2267"/>
      <c r="H75" s="1608">
        <f t="shared" si="0"/>
        <v>0</v>
      </c>
      <c r="I75" s="2016"/>
      <c r="J75" s="643" t="s">
        <v>313</v>
      </c>
      <c r="K75" s="577"/>
      <c r="N75" s="2130"/>
    </row>
    <row r="76" spans="1:14" s="360" customFormat="1" ht="12.75" x14ac:dyDescent="0.2">
      <c r="A76" s="231">
        <v>1570</v>
      </c>
      <c r="B76" s="232" t="s">
        <v>32</v>
      </c>
      <c r="C76" s="235"/>
      <c r="D76" s="2265"/>
      <c r="E76" s="1609"/>
      <c r="F76" s="2267"/>
      <c r="G76" s="2267"/>
      <c r="H76" s="1608">
        <f t="shared" si="0"/>
        <v>0</v>
      </c>
      <c r="I76" s="2016"/>
      <c r="J76" s="643" t="s">
        <v>619</v>
      </c>
      <c r="K76" s="577"/>
      <c r="N76" s="2130"/>
    </row>
    <row r="77" spans="1:14" s="360" customFormat="1" ht="12.75" x14ac:dyDescent="0.2">
      <c r="A77" s="231">
        <v>1571</v>
      </c>
      <c r="B77" s="232" t="s">
        <v>33</v>
      </c>
      <c r="C77" s="235"/>
      <c r="D77" s="2265"/>
      <c r="E77" s="1609"/>
      <c r="F77" s="2267"/>
      <c r="G77" s="2267"/>
      <c r="H77" s="1608">
        <f t="shared" si="0"/>
        <v>0</v>
      </c>
      <c r="I77" s="2016"/>
      <c r="J77" s="643" t="s">
        <v>619</v>
      </c>
      <c r="K77" s="577"/>
      <c r="N77" s="2130"/>
    </row>
    <row r="78" spans="1:14" s="360" customFormat="1" ht="12.75" x14ac:dyDescent="0.2">
      <c r="A78" s="231">
        <v>1572</v>
      </c>
      <c r="B78" s="232" t="s">
        <v>34</v>
      </c>
      <c r="C78" s="235"/>
      <c r="D78" s="2265"/>
      <c r="E78" s="1609"/>
      <c r="F78" s="2267"/>
      <c r="G78" s="2267"/>
      <c r="H78" s="1608">
        <f t="shared" si="0"/>
        <v>0</v>
      </c>
      <c r="I78" s="2016"/>
      <c r="J78" s="643" t="s">
        <v>619</v>
      </c>
      <c r="K78" s="577"/>
      <c r="N78" s="2130"/>
    </row>
    <row r="79" spans="1:14" s="360" customFormat="1" ht="12.75" x14ac:dyDescent="0.2">
      <c r="A79" s="231">
        <v>1574</v>
      </c>
      <c r="B79" s="232" t="s">
        <v>1638</v>
      </c>
      <c r="C79" s="235"/>
      <c r="D79" s="2265"/>
      <c r="E79" s="1609"/>
      <c r="F79" s="2267"/>
      <c r="G79" s="2267"/>
      <c r="H79" s="1608">
        <f t="shared" si="0"/>
        <v>0</v>
      </c>
      <c r="I79" s="2016"/>
      <c r="J79" s="643" t="s">
        <v>619</v>
      </c>
      <c r="K79" s="577"/>
      <c r="N79" s="2130"/>
    </row>
    <row r="80" spans="1:14" s="360" customFormat="1" ht="12.75" x14ac:dyDescent="0.2">
      <c r="A80" s="231">
        <v>1580</v>
      </c>
      <c r="B80" s="232" t="s">
        <v>1639</v>
      </c>
      <c r="C80" s="235"/>
      <c r="D80" s="2265"/>
      <c r="E80" s="1609"/>
      <c r="F80" s="2267"/>
      <c r="G80" s="2267"/>
      <c r="H80" s="1608">
        <f t="shared" si="0"/>
        <v>0</v>
      </c>
      <c r="I80" s="2016"/>
      <c r="J80" s="643" t="s">
        <v>619</v>
      </c>
      <c r="K80" s="577"/>
      <c r="N80" s="2130"/>
    </row>
    <row r="81" spans="1:14" s="360" customFormat="1" ht="12.75" x14ac:dyDescent="0.2">
      <c r="A81" s="231">
        <v>1582</v>
      </c>
      <c r="B81" s="232" t="s">
        <v>1640</v>
      </c>
      <c r="C81" s="235"/>
      <c r="D81" s="2265"/>
      <c r="E81" s="1609"/>
      <c r="F81" s="2267"/>
      <c r="G81" s="2267"/>
      <c r="H81" s="1608">
        <f t="shared" si="0"/>
        <v>0</v>
      </c>
      <c r="I81" s="2016"/>
      <c r="J81" s="643" t="s">
        <v>619</v>
      </c>
      <c r="K81" s="577"/>
      <c r="N81" s="2130"/>
    </row>
    <row r="82" spans="1:14" s="360" customFormat="1" ht="12.75" x14ac:dyDescent="0.2">
      <c r="A82" s="231">
        <v>1584</v>
      </c>
      <c r="B82" s="232" t="s">
        <v>1641</v>
      </c>
      <c r="C82" s="235"/>
      <c r="D82" s="2265"/>
      <c r="E82" s="1609"/>
      <c r="F82" s="2267"/>
      <c r="G82" s="2267"/>
      <c r="H82" s="1608">
        <f t="shared" si="0"/>
        <v>0</v>
      </c>
      <c r="I82" s="2016"/>
      <c r="J82" s="643" t="s">
        <v>619</v>
      </c>
      <c r="K82" s="577"/>
      <c r="N82" s="2130"/>
    </row>
    <row r="83" spans="1:14" s="360" customFormat="1" ht="12.75" x14ac:dyDescent="0.2">
      <c r="A83" s="231">
        <v>1586</v>
      </c>
      <c r="B83" s="232" t="s">
        <v>1642</v>
      </c>
      <c r="C83" s="235"/>
      <c r="D83" s="2265"/>
      <c r="E83" s="1609"/>
      <c r="F83" s="2267"/>
      <c r="G83" s="2267"/>
      <c r="H83" s="1608">
        <f t="shared" si="0"/>
        <v>0</v>
      </c>
      <c r="I83" s="2016"/>
      <c r="J83" s="643" t="s">
        <v>619</v>
      </c>
      <c r="K83" s="577"/>
      <c r="N83" s="2130"/>
    </row>
    <row r="84" spans="1:14" s="360" customFormat="1" ht="12.75" x14ac:dyDescent="0.2">
      <c r="A84" s="231">
        <v>1588</v>
      </c>
      <c r="B84" s="232" t="s">
        <v>1643</v>
      </c>
      <c r="C84" s="235"/>
      <c r="D84" s="2265"/>
      <c r="E84" s="1609"/>
      <c r="F84" s="2267"/>
      <c r="G84" s="2267"/>
      <c r="H84" s="1608">
        <f t="shared" si="0"/>
        <v>0</v>
      </c>
      <c r="I84" s="2016"/>
      <c r="J84" s="643" t="s">
        <v>619</v>
      </c>
      <c r="K84" s="577"/>
      <c r="N84" s="2130"/>
    </row>
    <row r="85" spans="1:14" s="360" customFormat="1" ht="12.75" x14ac:dyDescent="0.2">
      <c r="A85" s="231">
        <v>1590</v>
      </c>
      <c r="B85" s="232" t="s">
        <v>314</v>
      </c>
      <c r="C85" s="235"/>
      <c r="D85" s="2265"/>
      <c r="E85" s="1609"/>
      <c r="F85" s="2267"/>
      <c r="G85" s="2267"/>
      <c r="H85" s="1608">
        <f t="shared" si="0"/>
        <v>0</v>
      </c>
      <c r="I85" s="2016"/>
      <c r="J85" s="643" t="s">
        <v>619</v>
      </c>
      <c r="K85" s="577"/>
      <c r="N85" s="2130"/>
    </row>
    <row r="86" spans="1:14" s="360" customFormat="1" ht="12.75" x14ac:dyDescent="0.2">
      <c r="A86" s="231">
        <v>1605</v>
      </c>
      <c r="B86" s="232" t="s">
        <v>1644</v>
      </c>
      <c r="C86" s="235"/>
      <c r="D86" s="2265"/>
      <c r="E86" s="1609"/>
      <c r="F86" s="2267"/>
      <c r="G86" s="2267"/>
      <c r="H86" s="1608">
        <f t="shared" ref="H86:H150" si="1">+D86+E86+F86-G86</f>
        <v>0</v>
      </c>
      <c r="I86" s="2016"/>
      <c r="J86" s="643" t="s">
        <v>619</v>
      </c>
      <c r="K86" s="577"/>
      <c r="N86" s="2130"/>
    </row>
    <row r="87" spans="1:14" s="360" customFormat="1" ht="12.75" x14ac:dyDescent="0.2">
      <c r="A87" s="231">
        <v>1606</v>
      </c>
      <c r="B87" s="232" t="s">
        <v>282</v>
      </c>
      <c r="C87" s="235"/>
      <c r="D87" s="2265"/>
      <c r="E87" s="1609"/>
      <c r="F87" s="2267"/>
      <c r="G87" s="2267"/>
      <c r="H87" s="1608">
        <f t="shared" si="1"/>
        <v>0</v>
      </c>
      <c r="I87" s="2016"/>
      <c r="J87" s="643" t="s">
        <v>620</v>
      </c>
      <c r="K87" s="577"/>
      <c r="N87" s="2130"/>
    </row>
    <row r="88" spans="1:14" s="360" customFormat="1" ht="12.75" x14ac:dyDescent="0.2">
      <c r="A88" s="2233">
        <v>1608</v>
      </c>
      <c r="B88" s="2234" t="s">
        <v>283</v>
      </c>
      <c r="C88" s="235"/>
      <c r="D88" s="2265"/>
      <c r="E88" s="1609"/>
      <c r="F88" s="2267"/>
      <c r="G88" s="2267"/>
      <c r="H88" s="1608">
        <f t="shared" si="1"/>
        <v>0</v>
      </c>
      <c r="I88" s="2016"/>
      <c r="J88" s="643" t="s">
        <v>1671</v>
      </c>
      <c r="K88" s="577"/>
      <c r="N88" s="2130"/>
    </row>
    <row r="89" spans="1:14" s="360" customFormat="1" ht="12.75" x14ac:dyDescent="0.2">
      <c r="A89" s="231">
        <v>1610</v>
      </c>
      <c r="B89" s="232" t="s">
        <v>284</v>
      </c>
      <c r="C89" s="235"/>
      <c r="D89" s="2265"/>
      <c r="E89" s="1609"/>
      <c r="F89" s="2267"/>
      <c r="G89" s="2267"/>
      <c r="H89" s="1608">
        <f t="shared" si="1"/>
        <v>0</v>
      </c>
      <c r="I89" s="2016"/>
      <c r="J89" s="643" t="s">
        <v>620</v>
      </c>
      <c r="K89" s="577"/>
      <c r="N89" s="2130"/>
    </row>
    <row r="90" spans="1:14" s="360" customFormat="1" ht="12.75" x14ac:dyDescent="0.2">
      <c r="A90" s="231">
        <v>1615</v>
      </c>
      <c r="B90" s="232" t="s">
        <v>285</v>
      </c>
      <c r="C90" s="235"/>
      <c r="D90" s="2265"/>
      <c r="E90" s="1609"/>
      <c r="F90" s="2267"/>
      <c r="G90" s="2267"/>
      <c r="H90" s="1608">
        <f t="shared" si="1"/>
        <v>0</v>
      </c>
      <c r="I90" s="2016"/>
      <c r="J90" s="643" t="s">
        <v>620</v>
      </c>
      <c r="K90" s="577"/>
      <c r="N90" s="2130"/>
    </row>
    <row r="91" spans="1:14" s="360" customFormat="1" ht="12.75" x14ac:dyDescent="0.2">
      <c r="A91" s="231">
        <v>1616</v>
      </c>
      <c r="B91" s="232" t="s">
        <v>286</v>
      </c>
      <c r="C91" s="235"/>
      <c r="D91" s="2265"/>
      <c r="E91" s="1609"/>
      <c r="F91" s="2267"/>
      <c r="G91" s="2267"/>
      <c r="H91" s="1608">
        <f t="shared" si="1"/>
        <v>0</v>
      </c>
      <c r="I91" s="2016"/>
      <c r="J91" s="643" t="s">
        <v>620</v>
      </c>
      <c r="K91" s="577"/>
      <c r="N91" s="2130"/>
    </row>
    <row r="92" spans="1:14" s="360" customFormat="1" ht="12.75" x14ac:dyDescent="0.2">
      <c r="A92" s="231">
        <v>1620</v>
      </c>
      <c r="B92" s="232" t="s">
        <v>287</v>
      </c>
      <c r="C92" s="235"/>
      <c r="D92" s="2265"/>
      <c r="E92" s="1609"/>
      <c r="F92" s="2267"/>
      <c r="G92" s="2267"/>
      <c r="H92" s="1608">
        <f t="shared" si="1"/>
        <v>0</v>
      </c>
      <c r="I92" s="2016"/>
      <c r="J92" s="643" t="s">
        <v>620</v>
      </c>
      <c r="K92" s="577"/>
      <c r="N92" s="2130"/>
    </row>
    <row r="93" spans="1:14" s="360" customFormat="1" ht="12.75" x14ac:dyDescent="0.2">
      <c r="A93" s="231">
        <v>1630</v>
      </c>
      <c r="B93" s="232" t="s">
        <v>288</v>
      </c>
      <c r="C93" s="235"/>
      <c r="D93" s="2265"/>
      <c r="E93" s="1609"/>
      <c r="F93" s="2267"/>
      <c r="G93" s="2267"/>
      <c r="H93" s="1608">
        <f t="shared" si="1"/>
        <v>0</v>
      </c>
      <c r="I93" s="2016"/>
      <c r="J93" s="643" t="s">
        <v>620</v>
      </c>
      <c r="K93" s="577"/>
      <c r="N93" s="2130"/>
    </row>
    <row r="94" spans="1:14" s="360" customFormat="1" ht="12.75" x14ac:dyDescent="0.2">
      <c r="A94" s="231">
        <v>1635</v>
      </c>
      <c r="B94" s="232" t="s">
        <v>1227</v>
      </c>
      <c r="C94" s="235"/>
      <c r="D94" s="2265"/>
      <c r="E94" s="1609"/>
      <c r="F94" s="2267"/>
      <c r="G94" s="2267"/>
      <c r="H94" s="1608">
        <f t="shared" si="1"/>
        <v>0</v>
      </c>
      <c r="I94" s="2016"/>
      <c r="J94" s="643" t="s">
        <v>620</v>
      </c>
      <c r="K94" s="577"/>
      <c r="N94" s="2130"/>
    </row>
    <row r="95" spans="1:14" s="360" customFormat="1" ht="12.75" x14ac:dyDescent="0.2">
      <c r="A95" s="231">
        <v>1640</v>
      </c>
      <c r="B95" s="232" t="s">
        <v>1228</v>
      </c>
      <c r="C95" s="235"/>
      <c r="D95" s="2265"/>
      <c r="E95" s="1609"/>
      <c r="F95" s="2267"/>
      <c r="G95" s="2267"/>
      <c r="H95" s="1608">
        <f t="shared" si="1"/>
        <v>0</v>
      </c>
      <c r="I95" s="2016"/>
      <c r="J95" s="643" t="s">
        <v>620</v>
      </c>
      <c r="K95" s="577"/>
      <c r="N95" s="2130"/>
    </row>
    <row r="96" spans="1:14" s="360" customFormat="1" ht="12.75" x14ac:dyDescent="0.2">
      <c r="A96" s="231">
        <v>1645</v>
      </c>
      <c r="B96" s="232" t="s">
        <v>63</v>
      </c>
      <c r="C96" s="235"/>
      <c r="D96" s="2265"/>
      <c r="E96" s="1609"/>
      <c r="F96" s="2267"/>
      <c r="G96" s="2267"/>
      <c r="H96" s="1608">
        <f t="shared" si="1"/>
        <v>0</v>
      </c>
      <c r="I96" s="2016"/>
      <c r="J96" s="643" t="s">
        <v>620</v>
      </c>
      <c r="K96" s="577"/>
      <c r="N96" s="2130"/>
    </row>
    <row r="97" spans="1:14" s="360" customFormat="1" ht="12.75" x14ac:dyDescent="0.2">
      <c r="A97" s="231">
        <v>1650</v>
      </c>
      <c r="B97" s="232" t="s">
        <v>64</v>
      </c>
      <c r="C97" s="235"/>
      <c r="D97" s="2265"/>
      <c r="E97" s="1609"/>
      <c r="F97" s="2267"/>
      <c r="G97" s="2267"/>
      <c r="H97" s="1608">
        <f t="shared" si="1"/>
        <v>0</v>
      </c>
      <c r="I97" s="2016"/>
      <c r="J97" s="643" t="s">
        <v>620</v>
      </c>
      <c r="K97" s="577"/>
      <c r="N97" s="2130"/>
    </row>
    <row r="98" spans="1:14" s="360" customFormat="1" ht="12.75" x14ac:dyDescent="0.2">
      <c r="A98" s="231">
        <v>1655</v>
      </c>
      <c r="B98" s="232" t="s">
        <v>65</v>
      </c>
      <c r="C98" s="235"/>
      <c r="D98" s="2265"/>
      <c r="E98" s="1609"/>
      <c r="F98" s="2267"/>
      <c r="G98" s="2267"/>
      <c r="H98" s="1608">
        <f t="shared" si="1"/>
        <v>0</v>
      </c>
      <c r="I98" s="2016"/>
      <c r="J98" s="643" t="s">
        <v>620</v>
      </c>
      <c r="K98" s="577"/>
      <c r="N98" s="2130"/>
    </row>
    <row r="99" spans="1:14" s="360" customFormat="1" ht="12.75" x14ac:dyDescent="0.2">
      <c r="A99" s="231">
        <v>1660</v>
      </c>
      <c r="B99" s="232" t="s">
        <v>66</v>
      </c>
      <c r="C99" s="235"/>
      <c r="D99" s="2265"/>
      <c r="E99" s="1609"/>
      <c r="F99" s="2267"/>
      <c r="G99" s="2267"/>
      <c r="H99" s="1608">
        <f t="shared" si="1"/>
        <v>0</v>
      </c>
      <c r="I99" s="2016"/>
      <c r="J99" s="643" t="s">
        <v>620</v>
      </c>
      <c r="K99" s="577"/>
      <c r="N99" s="2130"/>
    </row>
    <row r="100" spans="1:14" s="360" customFormat="1" ht="12.75" x14ac:dyDescent="0.2">
      <c r="A100" s="231">
        <v>1665</v>
      </c>
      <c r="B100" s="232" t="s">
        <v>67</v>
      </c>
      <c r="C100" s="235"/>
      <c r="D100" s="2265"/>
      <c r="E100" s="1609"/>
      <c r="F100" s="2267"/>
      <c r="G100" s="2267"/>
      <c r="H100" s="1608">
        <f t="shared" si="1"/>
        <v>0</v>
      </c>
      <c r="I100" s="2016"/>
      <c r="J100" s="643" t="s">
        <v>620</v>
      </c>
      <c r="K100" s="577"/>
      <c r="N100" s="2130"/>
    </row>
    <row r="101" spans="1:14" s="360" customFormat="1" ht="12.75" x14ac:dyDescent="0.2">
      <c r="A101" s="231">
        <v>1670</v>
      </c>
      <c r="B101" s="232" t="s">
        <v>68</v>
      </c>
      <c r="C101" s="235"/>
      <c r="D101" s="2265"/>
      <c r="E101" s="1609"/>
      <c r="F101" s="2267"/>
      <c r="G101" s="2267"/>
      <c r="H101" s="1608">
        <f t="shared" si="1"/>
        <v>0</v>
      </c>
      <c r="I101" s="2016"/>
      <c r="J101" s="643" t="s">
        <v>620</v>
      </c>
      <c r="K101" s="577"/>
      <c r="N101" s="2130"/>
    </row>
    <row r="102" spans="1:14" s="360" customFormat="1" ht="12.75" x14ac:dyDescent="0.2">
      <c r="A102" s="231">
        <v>1675</v>
      </c>
      <c r="B102" s="232" t="s">
        <v>69</v>
      </c>
      <c r="C102" s="235"/>
      <c r="D102" s="2265"/>
      <c r="E102" s="1609"/>
      <c r="F102" s="2267"/>
      <c r="G102" s="2267"/>
      <c r="H102" s="1608">
        <f t="shared" si="1"/>
        <v>0</v>
      </c>
      <c r="I102" s="2016"/>
      <c r="J102" s="643" t="s">
        <v>620</v>
      </c>
      <c r="K102" s="577"/>
      <c r="N102" s="2130"/>
    </row>
    <row r="103" spans="1:14" s="360" customFormat="1" ht="12.75" x14ac:dyDescent="0.2">
      <c r="A103" s="231">
        <v>1680</v>
      </c>
      <c r="B103" s="232" t="s">
        <v>70</v>
      </c>
      <c r="C103" s="235"/>
      <c r="D103" s="2265"/>
      <c r="E103" s="1609"/>
      <c r="F103" s="2267"/>
      <c r="G103" s="2267"/>
      <c r="H103" s="1608">
        <f t="shared" si="1"/>
        <v>0</v>
      </c>
      <c r="I103" s="2016"/>
      <c r="J103" s="643" t="s">
        <v>620</v>
      </c>
      <c r="K103" s="577"/>
      <c r="N103" s="2130"/>
    </row>
    <row r="104" spans="1:14" s="360" customFormat="1" ht="12.75" x14ac:dyDescent="0.2">
      <c r="A104" s="231">
        <v>1685</v>
      </c>
      <c r="B104" s="232" t="s">
        <v>71</v>
      </c>
      <c r="C104" s="235"/>
      <c r="D104" s="2265"/>
      <c r="E104" s="1609"/>
      <c r="F104" s="2267"/>
      <c r="G104" s="2267"/>
      <c r="H104" s="1608">
        <f t="shared" si="1"/>
        <v>0</v>
      </c>
      <c r="I104" s="2016"/>
      <c r="J104" s="643" t="s">
        <v>620</v>
      </c>
      <c r="K104" s="577"/>
      <c r="N104" s="2130"/>
    </row>
    <row r="105" spans="1:14" s="360" customFormat="1" ht="12.75" x14ac:dyDescent="0.2">
      <c r="A105" s="231">
        <v>1705</v>
      </c>
      <c r="B105" s="232" t="s">
        <v>285</v>
      </c>
      <c r="C105" s="235"/>
      <c r="D105" s="2265"/>
      <c r="E105" s="1609"/>
      <c r="F105" s="2267"/>
      <c r="G105" s="2267"/>
      <c r="H105" s="1608">
        <f t="shared" si="1"/>
        <v>0</v>
      </c>
      <c r="I105" s="2016"/>
      <c r="J105" s="643" t="s">
        <v>620</v>
      </c>
      <c r="K105" s="577"/>
      <c r="N105" s="2130"/>
    </row>
    <row r="106" spans="1:14" s="360" customFormat="1" ht="12.75" x14ac:dyDescent="0.2">
      <c r="A106" s="231">
        <v>1706</v>
      </c>
      <c r="B106" s="232" t="s">
        <v>286</v>
      </c>
      <c r="C106" s="235"/>
      <c r="D106" s="2265"/>
      <c r="E106" s="1609"/>
      <c r="F106" s="2267"/>
      <c r="G106" s="2267"/>
      <c r="H106" s="1608">
        <f t="shared" si="1"/>
        <v>0</v>
      </c>
      <c r="I106" s="2016"/>
      <c r="J106" s="643" t="s">
        <v>620</v>
      </c>
      <c r="K106" s="577"/>
      <c r="N106" s="2130"/>
    </row>
    <row r="107" spans="1:14" s="360" customFormat="1" ht="12.75" x14ac:dyDescent="0.2">
      <c r="A107" s="231">
        <v>1708</v>
      </c>
      <c r="B107" s="232" t="s">
        <v>287</v>
      </c>
      <c r="C107" s="235"/>
      <c r="D107" s="2265"/>
      <c r="E107" s="1609"/>
      <c r="F107" s="2267"/>
      <c r="G107" s="2267"/>
      <c r="H107" s="1608">
        <f t="shared" si="1"/>
        <v>0</v>
      </c>
      <c r="I107" s="2016"/>
      <c r="J107" s="643" t="s">
        <v>620</v>
      </c>
      <c r="K107" s="577"/>
      <c r="N107" s="2130"/>
    </row>
    <row r="108" spans="1:14" s="360" customFormat="1" ht="12.75" x14ac:dyDescent="0.2">
      <c r="A108" s="231">
        <v>1710</v>
      </c>
      <c r="B108" s="232" t="s">
        <v>288</v>
      </c>
      <c r="C108" s="235"/>
      <c r="D108" s="2265"/>
      <c r="E108" s="1609"/>
      <c r="F108" s="2267"/>
      <c r="G108" s="2267"/>
      <c r="H108" s="1608">
        <f t="shared" si="1"/>
        <v>0</v>
      </c>
      <c r="I108" s="2016"/>
      <c r="J108" s="643" t="s">
        <v>620</v>
      </c>
      <c r="K108" s="577"/>
      <c r="N108" s="2130"/>
    </row>
    <row r="109" spans="1:14" s="360" customFormat="1" ht="12.75" x14ac:dyDescent="0.2">
      <c r="A109" s="231">
        <v>1715</v>
      </c>
      <c r="B109" s="232" t="s">
        <v>72</v>
      </c>
      <c r="C109" s="235"/>
      <c r="D109" s="2265"/>
      <c r="E109" s="1609"/>
      <c r="F109" s="2267"/>
      <c r="G109" s="2267"/>
      <c r="H109" s="1608">
        <f t="shared" si="1"/>
        <v>0</v>
      </c>
      <c r="I109" s="2016"/>
      <c r="J109" s="643" t="s">
        <v>620</v>
      </c>
      <c r="K109" s="577"/>
      <c r="N109" s="2130"/>
    </row>
    <row r="110" spans="1:14" s="360" customFormat="1" ht="12.75" x14ac:dyDescent="0.2">
      <c r="A110" s="231">
        <v>1720</v>
      </c>
      <c r="B110" s="232" t="s">
        <v>73</v>
      </c>
      <c r="C110" s="235"/>
      <c r="D110" s="2265"/>
      <c r="E110" s="1609"/>
      <c r="F110" s="2267"/>
      <c r="G110" s="2267"/>
      <c r="H110" s="1608">
        <f t="shared" si="1"/>
        <v>0</v>
      </c>
      <c r="I110" s="2016"/>
      <c r="J110" s="643" t="s">
        <v>620</v>
      </c>
      <c r="K110" s="577"/>
      <c r="N110" s="2130"/>
    </row>
    <row r="111" spans="1:14" s="360" customFormat="1" ht="12.75" x14ac:dyDescent="0.2">
      <c r="A111" s="231">
        <v>1725</v>
      </c>
      <c r="B111" s="232" t="s">
        <v>74</v>
      </c>
      <c r="C111" s="235"/>
      <c r="D111" s="2265"/>
      <c r="E111" s="1609"/>
      <c r="F111" s="2267"/>
      <c r="G111" s="2267"/>
      <c r="H111" s="1608">
        <f t="shared" si="1"/>
        <v>0</v>
      </c>
      <c r="I111" s="2016"/>
      <c r="J111" s="643" t="s">
        <v>620</v>
      </c>
      <c r="K111" s="577"/>
      <c r="N111" s="2130"/>
    </row>
    <row r="112" spans="1:14" s="360" customFormat="1" ht="12.75" x14ac:dyDescent="0.2">
      <c r="A112" s="231">
        <v>1730</v>
      </c>
      <c r="B112" s="232" t="s">
        <v>75</v>
      </c>
      <c r="C112" s="235"/>
      <c r="D112" s="2265"/>
      <c r="E112" s="1609"/>
      <c r="F112" s="2267"/>
      <c r="G112" s="2267"/>
      <c r="H112" s="1608">
        <f t="shared" si="1"/>
        <v>0</v>
      </c>
      <c r="I112" s="2016"/>
      <c r="J112" s="643" t="s">
        <v>620</v>
      </c>
      <c r="K112" s="577"/>
      <c r="N112" s="2130"/>
    </row>
    <row r="113" spans="1:14" s="360" customFormat="1" ht="12.75" x14ac:dyDescent="0.2">
      <c r="A113" s="231">
        <v>1735</v>
      </c>
      <c r="B113" s="232" t="s">
        <v>76</v>
      </c>
      <c r="C113" s="235"/>
      <c r="D113" s="2265"/>
      <c r="E113" s="1609"/>
      <c r="F113" s="2267"/>
      <c r="G113" s="2267"/>
      <c r="H113" s="1608">
        <f t="shared" si="1"/>
        <v>0</v>
      </c>
      <c r="I113" s="2016"/>
      <c r="J113" s="643" t="s">
        <v>620</v>
      </c>
      <c r="K113" s="577"/>
      <c r="N113" s="2130"/>
    </row>
    <row r="114" spans="1:14" s="360" customFormat="1" ht="12.75" x14ac:dyDescent="0.2">
      <c r="A114" s="231">
        <v>1740</v>
      </c>
      <c r="B114" s="232" t="s">
        <v>84</v>
      </c>
      <c r="C114" s="235"/>
      <c r="D114" s="2265"/>
      <c r="E114" s="1609"/>
      <c r="F114" s="2267"/>
      <c r="G114" s="2267"/>
      <c r="H114" s="1608">
        <f t="shared" si="1"/>
        <v>0</v>
      </c>
      <c r="I114" s="2016"/>
      <c r="J114" s="643" t="s">
        <v>620</v>
      </c>
      <c r="K114" s="577"/>
      <c r="N114" s="2130"/>
    </row>
    <row r="115" spans="1:14" s="360" customFormat="1" ht="12.75" x14ac:dyDescent="0.2">
      <c r="A115" s="231">
        <v>1745</v>
      </c>
      <c r="B115" s="232" t="s">
        <v>85</v>
      </c>
      <c r="C115" s="235"/>
      <c r="D115" s="2265"/>
      <c r="E115" s="1609"/>
      <c r="F115" s="2267"/>
      <c r="G115" s="2267"/>
      <c r="H115" s="1608">
        <f t="shared" si="1"/>
        <v>0</v>
      </c>
      <c r="I115" s="2016"/>
      <c r="J115" s="643" t="s">
        <v>620</v>
      </c>
      <c r="K115" s="577"/>
      <c r="N115" s="2130"/>
    </row>
    <row r="116" spans="1:14" s="360" customFormat="1" ht="12.75" x14ac:dyDescent="0.2">
      <c r="A116" s="236">
        <v>1805</v>
      </c>
      <c r="B116" s="237" t="s">
        <v>285</v>
      </c>
      <c r="C116" s="235"/>
      <c r="D116" s="2265">
        <v>497489</v>
      </c>
      <c r="E116" s="1609"/>
      <c r="F116" s="2267"/>
      <c r="G116" s="2267"/>
      <c r="H116" s="1608">
        <f t="shared" si="1"/>
        <v>497489</v>
      </c>
      <c r="I116" s="2016"/>
      <c r="J116" s="643" t="s">
        <v>1674</v>
      </c>
      <c r="K116" s="577"/>
      <c r="N116" s="2130"/>
    </row>
    <row r="117" spans="1:14" s="360" customFormat="1" ht="12.75" x14ac:dyDescent="0.2">
      <c r="A117" s="236">
        <v>1806</v>
      </c>
      <c r="B117" s="237" t="s">
        <v>286</v>
      </c>
      <c r="C117" s="235"/>
      <c r="D117" s="2265"/>
      <c r="E117" s="1609"/>
      <c r="F117" s="2267"/>
      <c r="G117" s="2267"/>
      <c r="H117" s="1608">
        <f t="shared" si="1"/>
        <v>0</v>
      </c>
      <c r="I117" s="2016"/>
      <c r="J117" s="643" t="s">
        <v>1674</v>
      </c>
      <c r="K117" s="577"/>
      <c r="N117" s="2130"/>
    </row>
    <row r="118" spans="1:14" s="360" customFormat="1" ht="12.75" x14ac:dyDescent="0.2">
      <c r="A118" s="236">
        <v>1808</v>
      </c>
      <c r="B118" s="237" t="s">
        <v>287</v>
      </c>
      <c r="C118" s="235"/>
      <c r="D118" s="2265"/>
      <c r="E118" s="1609"/>
      <c r="F118" s="2267"/>
      <c r="G118" s="2267"/>
      <c r="H118" s="1608">
        <f t="shared" si="1"/>
        <v>0</v>
      </c>
      <c r="I118" s="2016"/>
      <c r="J118" s="643" t="s">
        <v>1674</v>
      </c>
      <c r="K118" s="577"/>
      <c r="N118" s="2130"/>
    </row>
    <row r="119" spans="1:14" s="360" customFormat="1" ht="12.75" x14ac:dyDescent="0.2">
      <c r="A119" s="236">
        <v>1810</v>
      </c>
      <c r="B119" s="237" t="s">
        <v>288</v>
      </c>
      <c r="C119" s="235"/>
      <c r="D119" s="2265"/>
      <c r="E119" s="1609"/>
      <c r="F119" s="2267"/>
      <c r="G119" s="2267"/>
      <c r="H119" s="1608">
        <f t="shared" si="1"/>
        <v>0</v>
      </c>
      <c r="I119" s="2016"/>
      <c r="J119" s="643" t="s">
        <v>1674</v>
      </c>
      <c r="K119" s="577"/>
      <c r="N119" s="2130"/>
    </row>
    <row r="120" spans="1:14" s="360" customFormat="1" ht="25.5" x14ac:dyDescent="0.2">
      <c r="A120" s="236">
        <v>1815</v>
      </c>
      <c r="B120" s="237" t="s">
        <v>86</v>
      </c>
      <c r="C120" s="235"/>
      <c r="D120" s="2265"/>
      <c r="E120" s="1609"/>
      <c r="F120" s="2267"/>
      <c r="G120" s="2267"/>
      <c r="H120" s="1608">
        <f t="shared" si="1"/>
        <v>0</v>
      </c>
      <c r="I120" s="2016"/>
      <c r="J120" s="643" t="s">
        <v>1675</v>
      </c>
      <c r="K120" s="577"/>
      <c r="N120" s="2130"/>
    </row>
    <row r="121" spans="1:14" s="360" customFormat="1" ht="25.5" x14ac:dyDescent="0.2">
      <c r="A121" s="236">
        <v>1820</v>
      </c>
      <c r="B121" s="237" t="s">
        <v>87</v>
      </c>
      <c r="C121" s="235"/>
      <c r="D121" s="2265">
        <v>3719543.45</v>
      </c>
      <c r="E121" s="1609"/>
      <c r="F121" s="2267"/>
      <c r="G121" s="2267"/>
      <c r="H121" s="1608">
        <f t="shared" si="1"/>
        <v>3719543.45</v>
      </c>
      <c r="I121" s="2016"/>
      <c r="J121" s="643" t="s">
        <v>1676</v>
      </c>
      <c r="K121" s="577"/>
      <c r="N121" s="2130"/>
    </row>
    <row r="122" spans="1:14" s="360" customFormat="1" ht="12.75" x14ac:dyDescent="0.2">
      <c r="A122" s="236">
        <v>1825</v>
      </c>
      <c r="B122" s="237" t="s">
        <v>88</v>
      </c>
      <c r="C122" s="235"/>
      <c r="D122" s="2265"/>
      <c r="E122" s="1609"/>
      <c r="F122" s="2267"/>
      <c r="G122" s="2267"/>
      <c r="H122" s="1608">
        <f t="shared" si="1"/>
        <v>0</v>
      </c>
      <c r="I122" s="2016"/>
      <c r="J122" s="643" t="s">
        <v>1671</v>
      </c>
      <c r="K122" s="577"/>
      <c r="N122" s="2130"/>
    </row>
    <row r="123" spans="1:14" s="360" customFormat="1" ht="12.75" x14ac:dyDescent="0.2">
      <c r="A123" s="236">
        <v>1830</v>
      </c>
      <c r="B123" s="237" t="s">
        <v>89</v>
      </c>
      <c r="C123" s="235"/>
      <c r="D123" s="2268">
        <v>3030557.81</v>
      </c>
      <c r="E123" s="1609"/>
      <c r="F123" s="2267"/>
      <c r="G123" s="2267"/>
      <c r="H123" s="1608">
        <f t="shared" si="1"/>
        <v>3030557.81</v>
      </c>
      <c r="I123" s="2016"/>
      <c r="J123" s="643" t="s">
        <v>1673</v>
      </c>
      <c r="K123" s="577"/>
      <c r="N123" s="2130"/>
    </row>
    <row r="124" spans="1:14" s="360" customFormat="1" ht="12.75" x14ac:dyDescent="0.2">
      <c r="A124" s="236">
        <v>1835</v>
      </c>
      <c r="B124" s="237" t="s">
        <v>75</v>
      </c>
      <c r="C124" s="235"/>
      <c r="D124" s="2265">
        <v>9910413</v>
      </c>
      <c r="E124" s="1609"/>
      <c r="F124" s="2267"/>
      <c r="G124" s="2267"/>
      <c r="H124" s="1608">
        <f t="shared" si="1"/>
        <v>9910413</v>
      </c>
      <c r="I124" s="2016"/>
      <c r="J124" s="643" t="s">
        <v>1673</v>
      </c>
      <c r="K124" s="577"/>
      <c r="N124" s="2130"/>
    </row>
    <row r="125" spans="1:14" s="360" customFormat="1" ht="12.75" x14ac:dyDescent="0.2">
      <c r="A125" s="236">
        <v>1840</v>
      </c>
      <c r="B125" s="237" t="s">
        <v>76</v>
      </c>
      <c r="C125" s="235"/>
      <c r="D125" s="2265">
        <v>990081.75</v>
      </c>
      <c r="E125" s="1609"/>
      <c r="F125" s="2267"/>
      <c r="G125" s="2267"/>
      <c r="H125" s="1608">
        <f t="shared" si="1"/>
        <v>990081.75</v>
      </c>
      <c r="I125" s="2016"/>
      <c r="J125" s="643" t="s">
        <v>1673</v>
      </c>
      <c r="K125" s="577"/>
      <c r="N125" s="2130"/>
    </row>
    <row r="126" spans="1:14" s="360" customFormat="1" ht="12.75" x14ac:dyDescent="0.2">
      <c r="A126" s="236">
        <v>1845</v>
      </c>
      <c r="B126" s="237" t="s">
        <v>84</v>
      </c>
      <c r="C126" s="235"/>
      <c r="D126" s="2265">
        <v>8199397.4199999999</v>
      </c>
      <c r="E126" s="1609"/>
      <c r="F126" s="2267"/>
      <c r="G126" s="2267"/>
      <c r="H126" s="1608">
        <f t="shared" si="1"/>
        <v>8199397.4199999999</v>
      </c>
      <c r="I126" s="2016"/>
      <c r="J126" s="643" t="s">
        <v>1673</v>
      </c>
      <c r="K126" s="577"/>
      <c r="N126" s="2130"/>
    </row>
    <row r="127" spans="1:14" s="360" customFormat="1" ht="12.75" x14ac:dyDescent="0.2">
      <c r="A127" s="236">
        <v>1850</v>
      </c>
      <c r="B127" s="237" t="s">
        <v>90</v>
      </c>
      <c r="C127" s="235"/>
      <c r="D127" s="2265">
        <v>6680532.9399999995</v>
      </c>
      <c r="E127" s="1609"/>
      <c r="F127" s="2267"/>
      <c r="G127" s="2267"/>
      <c r="H127" s="1608">
        <f t="shared" si="1"/>
        <v>6680532.9399999995</v>
      </c>
      <c r="I127" s="2016"/>
      <c r="J127" s="643" t="s">
        <v>90</v>
      </c>
      <c r="K127" s="577"/>
      <c r="N127" s="2130"/>
    </row>
    <row r="128" spans="1:14" s="360" customFormat="1" ht="12.75" x14ac:dyDescent="0.2">
      <c r="A128" s="236">
        <v>1855</v>
      </c>
      <c r="B128" s="237" t="s">
        <v>92</v>
      </c>
      <c r="C128" s="235"/>
      <c r="D128" s="2265">
        <v>441098.1</v>
      </c>
      <c r="E128" s="1609"/>
      <c r="F128" s="2267"/>
      <c r="G128" s="2267"/>
      <c r="H128" s="1608">
        <f t="shared" si="1"/>
        <v>441098.1</v>
      </c>
      <c r="I128" s="2016"/>
      <c r="J128" s="643" t="s">
        <v>1667</v>
      </c>
      <c r="K128" s="577"/>
      <c r="N128" s="2130"/>
    </row>
    <row r="129" spans="1:14" s="360" customFormat="1" ht="12.75" x14ac:dyDescent="0.2">
      <c r="A129" s="236">
        <v>1860</v>
      </c>
      <c r="B129" s="237" t="s">
        <v>93</v>
      </c>
      <c r="C129" s="235"/>
      <c r="D129" s="2265">
        <f>838931.16+4241682</f>
        <v>5080613.16</v>
      </c>
      <c r="E129" s="1609"/>
      <c r="F129" s="2267"/>
      <c r="G129" s="2267"/>
      <c r="H129" s="1608">
        <f t="shared" si="1"/>
        <v>5080613.16</v>
      </c>
      <c r="I129" s="2016"/>
      <c r="J129" s="643" t="s">
        <v>1667</v>
      </c>
      <c r="K129" s="577"/>
      <c r="N129" s="2130"/>
    </row>
    <row r="130" spans="1:14" s="360" customFormat="1" ht="12.75" x14ac:dyDescent="0.2">
      <c r="A130" s="236">
        <v>9999</v>
      </c>
      <c r="B130" s="237" t="s">
        <v>490</v>
      </c>
      <c r="C130" s="235"/>
      <c r="D130" s="2265">
        <v>364881</v>
      </c>
      <c r="E130" s="1609"/>
      <c r="F130" s="2267"/>
      <c r="G130" s="2267"/>
      <c r="H130" s="1608">
        <f t="shared" si="1"/>
        <v>364881</v>
      </c>
      <c r="I130" s="2121"/>
      <c r="J130" s="59" t="s">
        <v>490</v>
      </c>
      <c r="K130" s="577"/>
      <c r="N130" s="2130"/>
    </row>
    <row r="131" spans="1:14" s="360" customFormat="1" ht="12.75" x14ac:dyDescent="0.2">
      <c r="A131" s="231">
        <v>1865</v>
      </c>
      <c r="B131" s="232" t="s">
        <v>1213</v>
      </c>
      <c r="C131" s="235"/>
      <c r="D131" s="2265"/>
      <c r="E131" s="1609"/>
      <c r="F131" s="2267"/>
      <c r="G131" s="2267"/>
      <c r="H131" s="1608">
        <f t="shared" si="1"/>
        <v>0</v>
      </c>
      <c r="I131" s="2016"/>
      <c r="J131" s="643" t="s">
        <v>620</v>
      </c>
      <c r="K131" s="577"/>
      <c r="N131" s="2130"/>
    </row>
    <row r="132" spans="1:14" s="360" customFormat="1" ht="12.75" x14ac:dyDescent="0.2">
      <c r="A132" s="231">
        <v>1870</v>
      </c>
      <c r="B132" s="232" t="s">
        <v>537</v>
      </c>
      <c r="C132" s="235"/>
      <c r="D132" s="2265"/>
      <c r="E132" s="1609"/>
      <c r="F132" s="2267"/>
      <c r="G132" s="2267"/>
      <c r="H132" s="1608">
        <f t="shared" si="1"/>
        <v>0</v>
      </c>
      <c r="I132" s="2016"/>
      <c r="J132" s="643" t="s">
        <v>620</v>
      </c>
      <c r="K132" s="577"/>
      <c r="N132" s="2130"/>
    </row>
    <row r="133" spans="1:14" s="360" customFormat="1" ht="12.75" x14ac:dyDescent="0.2">
      <c r="A133" s="231">
        <v>1875</v>
      </c>
      <c r="B133" s="232" t="s">
        <v>538</v>
      </c>
      <c r="C133" s="235"/>
      <c r="D133" s="2265"/>
      <c r="E133" s="1609"/>
      <c r="F133" s="2267"/>
      <c r="G133" s="2267"/>
      <c r="H133" s="1608">
        <f t="shared" si="1"/>
        <v>0</v>
      </c>
      <c r="I133" s="2016"/>
      <c r="J133" s="643" t="s">
        <v>620</v>
      </c>
      <c r="K133" s="577"/>
      <c r="N133" s="2130"/>
    </row>
    <row r="134" spans="1:14" s="360" customFormat="1" ht="12.75" x14ac:dyDescent="0.2">
      <c r="A134" s="2119">
        <v>1905</v>
      </c>
      <c r="B134" s="2120" t="s">
        <v>285</v>
      </c>
      <c r="C134" s="235"/>
      <c r="D134" s="2265"/>
      <c r="E134" s="1609"/>
      <c r="F134" s="2267"/>
      <c r="G134" s="2267"/>
      <c r="H134" s="1608">
        <f t="shared" si="1"/>
        <v>0</v>
      </c>
      <c r="I134" s="2016"/>
      <c r="J134" s="643" t="s">
        <v>1674</v>
      </c>
      <c r="K134" s="577"/>
      <c r="N134" s="2130"/>
    </row>
    <row r="135" spans="1:14" s="360" customFormat="1" ht="12.75" x14ac:dyDescent="0.2">
      <c r="A135" s="2119">
        <v>1906</v>
      </c>
      <c r="B135" s="2120" t="s">
        <v>286</v>
      </c>
      <c r="C135" s="235"/>
      <c r="D135" s="2265">
        <v>144418</v>
      </c>
      <c r="E135" s="1609"/>
      <c r="F135" s="2267"/>
      <c r="G135" s="2267"/>
      <c r="H135" s="1608">
        <f t="shared" si="1"/>
        <v>144418</v>
      </c>
      <c r="I135" s="2016"/>
      <c r="J135" s="643" t="s">
        <v>1674</v>
      </c>
      <c r="K135" s="577"/>
      <c r="N135" s="2130"/>
    </row>
    <row r="136" spans="1:14" s="360" customFormat="1" ht="12.75" x14ac:dyDescent="0.2">
      <c r="A136" s="2119">
        <v>1908</v>
      </c>
      <c r="B136" s="2120" t="s">
        <v>287</v>
      </c>
      <c r="C136" s="235"/>
      <c r="D136" s="2265">
        <v>6082839</v>
      </c>
      <c r="E136" s="1609"/>
      <c r="F136" s="2267"/>
      <c r="G136" s="2267"/>
      <c r="H136" s="1608">
        <f t="shared" si="1"/>
        <v>6082839</v>
      </c>
      <c r="I136" s="2016"/>
      <c r="J136" s="643" t="s">
        <v>564</v>
      </c>
      <c r="K136" s="577"/>
      <c r="N136" s="2130"/>
    </row>
    <row r="137" spans="1:14" s="360" customFormat="1" ht="12.75" x14ac:dyDescent="0.2">
      <c r="A137" s="2119">
        <v>1910</v>
      </c>
      <c r="B137" s="2120" t="s">
        <v>288</v>
      </c>
      <c r="C137" s="235"/>
      <c r="D137" s="2265"/>
      <c r="E137" s="1609"/>
      <c r="F137" s="2267"/>
      <c r="G137" s="2267"/>
      <c r="H137" s="1608">
        <f t="shared" si="1"/>
        <v>0</v>
      </c>
      <c r="I137" s="2016"/>
      <c r="J137" s="643" t="s">
        <v>564</v>
      </c>
      <c r="K137" s="577"/>
      <c r="N137" s="2130"/>
    </row>
    <row r="138" spans="1:14" s="360" customFormat="1" ht="12.75" x14ac:dyDescent="0.2">
      <c r="A138" s="2119">
        <v>1915</v>
      </c>
      <c r="B138" s="2120" t="s">
        <v>539</v>
      </c>
      <c r="C138" s="235"/>
      <c r="D138" s="2265">
        <v>298510</v>
      </c>
      <c r="E138" s="1609"/>
      <c r="F138" s="2267"/>
      <c r="G138" s="2267"/>
      <c r="H138" s="1608">
        <f t="shared" si="1"/>
        <v>298510</v>
      </c>
      <c r="I138" s="2016"/>
      <c r="J138" s="643" t="s">
        <v>1668</v>
      </c>
      <c r="K138" s="577"/>
      <c r="N138" s="2130"/>
    </row>
    <row r="139" spans="1:14" s="360" customFormat="1" ht="12.75" x14ac:dyDescent="0.2">
      <c r="A139" s="2119">
        <v>1920</v>
      </c>
      <c r="B139" s="2120" t="s">
        <v>540</v>
      </c>
      <c r="C139" s="235"/>
      <c r="D139" s="2265">
        <v>2818197</v>
      </c>
      <c r="E139" s="1609"/>
      <c r="F139" s="2267"/>
      <c r="G139" s="2267"/>
      <c r="H139" s="1608">
        <f t="shared" si="1"/>
        <v>2818197</v>
      </c>
      <c r="I139" s="2016"/>
      <c r="J139" s="643" t="s">
        <v>1670</v>
      </c>
      <c r="K139" s="577"/>
      <c r="N139" s="2130"/>
    </row>
    <row r="140" spans="1:14" s="360" customFormat="1" ht="12.75" x14ac:dyDescent="0.2">
      <c r="A140" s="2119">
        <v>1925</v>
      </c>
      <c r="B140" s="2120" t="s">
        <v>541</v>
      </c>
      <c r="C140" s="235"/>
      <c r="D140" s="2265">
        <v>9132874</v>
      </c>
      <c r="E140" s="1609"/>
      <c r="F140" s="2267"/>
      <c r="G140" s="2267"/>
      <c r="H140" s="1608">
        <f t="shared" si="1"/>
        <v>9132874</v>
      </c>
      <c r="I140" s="2016"/>
      <c r="J140" s="643" t="s">
        <v>1670</v>
      </c>
      <c r="K140" s="577"/>
      <c r="N140" s="2130"/>
    </row>
    <row r="141" spans="1:14" s="360" customFormat="1" ht="12.75" x14ac:dyDescent="0.2">
      <c r="A141" s="2119">
        <v>1930</v>
      </c>
      <c r="B141" s="2120" t="s">
        <v>542</v>
      </c>
      <c r="C141" s="235"/>
      <c r="D141" s="2265">
        <v>2331015.3499999996</v>
      </c>
      <c r="E141" s="1609"/>
      <c r="F141" s="2267"/>
      <c r="G141" s="2267"/>
      <c r="H141" s="1608">
        <f t="shared" si="1"/>
        <v>2331015.3499999996</v>
      </c>
      <c r="I141" s="2016"/>
      <c r="J141" s="643" t="s">
        <v>1668</v>
      </c>
      <c r="K141" s="577"/>
      <c r="N141" s="2130"/>
    </row>
    <row r="142" spans="1:14" s="360" customFormat="1" ht="12.75" x14ac:dyDescent="0.2">
      <c r="A142" s="2119">
        <v>1935</v>
      </c>
      <c r="B142" s="2120" t="s">
        <v>543</v>
      </c>
      <c r="C142" s="235"/>
      <c r="D142" s="2265">
        <v>9853.5899999999965</v>
      </c>
      <c r="E142" s="1609"/>
      <c r="F142" s="2267"/>
      <c r="G142" s="2267"/>
      <c r="H142" s="1608">
        <f t="shared" si="1"/>
        <v>9853.5899999999965</v>
      </c>
      <c r="I142" s="2016"/>
      <c r="J142" s="643" t="s">
        <v>1668</v>
      </c>
      <c r="K142" s="577"/>
      <c r="N142" s="2130"/>
    </row>
    <row r="143" spans="1:14" s="360" customFormat="1" ht="12.75" x14ac:dyDescent="0.2">
      <c r="A143" s="2119">
        <v>1940</v>
      </c>
      <c r="B143" s="2120" t="s">
        <v>544</v>
      </c>
      <c r="C143" s="235"/>
      <c r="D143" s="2265">
        <v>350668.72</v>
      </c>
      <c r="E143" s="1609"/>
      <c r="F143" s="2267"/>
      <c r="G143" s="2267"/>
      <c r="H143" s="1608">
        <f t="shared" si="1"/>
        <v>350668.72</v>
      </c>
      <c r="I143" s="2016"/>
      <c r="J143" s="643" t="s">
        <v>1668</v>
      </c>
      <c r="K143" s="577"/>
      <c r="N143" s="2130"/>
    </row>
    <row r="144" spans="1:14" s="360" customFormat="1" ht="12.75" x14ac:dyDescent="0.2">
      <c r="A144" s="2119">
        <v>1945</v>
      </c>
      <c r="B144" s="2120" t="s">
        <v>545</v>
      </c>
      <c r="C144" s="235"/>
      <c r="D144" s="2265">
        <v>167001</v>
      </c>
      <c r="E144" s="1609"/>
      <c r="F144" s="2267"/>
      <c r="G144" s="2267"/>
      <c r="H144" s="1608">
        <f t="shared" si="1"/>
        <v>167001</v>
      </c>
      <c r="I144" s="2016"/>
      <c r="J144" s="643" t="s">
        <v>1668</v>
      </c>
      <c r="K144" s="577"/>
      <c r="N144" s="2130"/>
    </row>
    <row r="145" spans="1:14" s="360" customFormat="1" ht="12.75" x14ac:dyDescent="0.2">
      <c r="A145" s="2119">
        <v>1950</v>
      </c>
      <c r="B145" s="2120" t="s">
        <v>546</v>
      </c>
      <c r="C145" s="235"/>
      <c r="D145" s="2265"/>
      <c r="E145" s="1609"/>
      <c r="F145" s="2267"/>
      <c r="G145" s="2267"/>
      <c r="H145" s="1608">
        <f t="shared" si="1"/>
        <v>0</v>
      </c>
      <c r="I145" s="2016"/>
      <c r="J145" s="643" t="s">
        <v>1668</v>
      </c>
      <c r="K145" s="577"/>
      <c r="N145" s="2130"/>
    </row>
    <row r="146" spans="1:14" s="360" customFormat="1" ht="12.75" x14ac:dyDescent="0.2">
      <c r="A146" s="2119">
        <v>1955</v>
      </c>
      <c r="B146" s="2120" t="s">
        <v>276</v>
      </c>
      <c r="C146" s="235"/>
      <c r="D146" s="2265">
        <v>91082.13</v>
      </c>
      <c r="E146" s="1609"/>
      <c r="F146" s="2267"/>
      <c r="G146" s="2267"/>
      <c r="H146" s="1608">
        <f t="shared" si="1"/>
        <v>91082.13</v>
      </c>
      <c r="I146" s="2016"/>
      <c r="J146" s="643" t="s">
        <v>1668</v>
      </c>
      <c r="K146" s="577"/>
      <c r="N146" s="2130"/>
    </row>
    <row r="147" spans="1:14" s="360" customFormat="1" ht="12.75" x14ac:dyDescent="0.2">
      <c r="A147" s="2119">
        <v>1960</v>
      </c>
      <c r="B147" s="2120" t="s">
        <v>277</v>
      </c>
      <c r="C147" s="235"/>
      <c r="D147" s="2265">
        <v>72207.099999999977</v>
      </c>
      <c r="E147" s="1609"/>
      <c r="F147" s="2267"/>
      <c r="G147" s="2267"/>
      <c r="H147" s="1608">
        <f t="shared" si="1"/>
        <v>72207.099999999977</v>
      </c>
      <c r="I147" s="2016"/>
      <c r="J147" s="643" t="s">
        <v>1668</v>
      </c>
      <c r="K147" s="577"/>
      <c r="N147" s="2130"/>
    </row>
    <row r="148" spans="1:14" s="360" customFormat="1" ht="12.75" x14ac:dyDescent="0.2">
      <c r="A148" s="231">
        <v>1965</v>
      </c>
      <c r="B148" s="232" t="s">
        <v>278</v>
      </c>
      <c r="C148" s="235"/>
      <c r="D148" s="2265"/>
      <c r="E148" s="1609"/>
      <c r="F148" s="2267"/>
      <c r="G148" s="2267"/>
      <c r="H148" s="1608">
        <f t="shared" si="1"/>
        <v>0</v>
      </c>
      <c r="I148" s="2016"/>
      <c r="J148" s="643" t="s">
        <v>620</v>
      </c>
      <c r="K148" s="577"/>
      <c r="N148" s="2130"/>
    </row>
    <row r="149" spans="1:14" s="360" customFormat="1" ht="12.75" x14ac:dyDescent="0.2">
      <c r="A149" s="2119">
        <v>1970</v>
      </c>
      <c r="B149" s="2120" t="s">
        <v>279</v>
      </c>
      <c r="C149" s="235"/>
      <c r="D149" s="2265"/>
      <c r="E149" s="1609"/>
      <c r="F149" s="2267"/>
      <c r="G149" s="2267"/>
      <c r="H149" s="1608">
        <f t="shared" si="1"/>
        <v>0</v>
      </c>
      <c r="I149" s="2016"/>
      <c r="J149" s="643" t="s">
        <v>1671</v>
      </c>
      <c r="K149" s="577"/>
      <c r="N149" s="2130"/>
    </row>
    <row r="150" spans="1:14" s="360" customFormat="1" ht="12.75" x14ac:dyDescent="0.2">
      <c r="A150" s="2119">
        <v>1975</v>
      </c>
      <c r="B150" s="2120" t="s">
        <v>1650</v>
      </c>
      <c r="C150" s="235"/>
      <c r="D150" s="2265"/>
      <c r="E150" s="1609"/>
      <c r="F150" s="2267"/>
      <c r="G150" s="2267"/>
      <c r="H150" s="1608">
        <f t="shared" si="1"/>
        <v>0</v>
      </c>
      <c r="I150" s="2016"/>
      <c r="J150" s="643" t="s">
        <v>1671</v>
      </c>
      <c r="K150" s="577"/>
      <c r="N150" s="2130"/>
    </row>
    <row r="151" spans="1:14" s="360" customFormat="1" ht="12.75" x14ac:dyDescent="0.2">
      <c r="A151" s="2119">
        <v>1980</v>
      </c>
      <c r="B151" s="2120" t="s">
        <v>1125</v>
      </c>
      <c r="C151" s="235"/>
      <c r="D151" s="2265">
        <v>454006.62</v>
      </c>
      <c r="E151" s="1609"/>
      <c r="F151" s="2267"/>
      <c r="G151" s="2267"/>
      <c r="H151" s="1608">
        <f t="shared" ref="H151:H214" si="2">+D151+E151+F151-G151</f>
        <v>454006.62</v>
      </c>
      <c r="I151" s="2016"/>
      <c r="J151" s="643" t="s">
        <v>1671</v>
      </c>
      <c r="K151" s="577"/>
      <c r="N151" s="2130"/>
    </row>
    <row r="152" spans="1:14" s="360" customFormat="1" ht="12.75" x14ac:dyDescent="0.2">
      <c r="A152" s="231">
        <v>1985</v>
      </c>
      <c r="B152" s="232" t="s">
        <v>1126</v>
      </c>
      <c r="C152" s="235"/>
      <c r="D152" s="2265"/>
      <c r="E152" s="1609"/>
      <c r="F152" s="2267"/>
      <c r="G152" s="2267"/>
      <c r="H152" s="1608">
        <f t="shared" si="2"/>
        <v>0</v>
      </c>
      <c r="I152" s="2016"/>
      <c r="J152" s="643" t="s">
        <v>620</v>
      </c>
      <c r="K152" s="577"/>
      <c r="N152" s="2130"/>
    </row>
    <row r="153" spans="1:14" s="360" customFormat="1" ht="12.75" x14ac:dyDescent="0.2">
      <c r="A153" s="2119">
        <v>1990</v>
      </c>
      <c r="B153" s="2120" t="s">
        <v>1127</v>
      </c>
      <c r="C153" s="235"/>
      <c r="D153" s="2265">
        <v>567497</v>
      </c>
      <c r="E153" s="1609"/>
      <c r="F153" s="2267"/>
      <c r="G153" s="2267"/>
      <c r="H153" s="1608">
        <f t="shared" si="2"/>
        <v>567497</v>
      </c>
      <c r="I153" s="2016"/>
      <c r="J153" s="643" t="s">
        <v>1671</v>
      </c>
      <c r="K153" s="577"/>
      <c r="N153" s="2130"/>
    </row>
    <row r="154" spans="1:14" s="360" customFormat="1" ht="12.75" x14ac:dyDescent="0.2">
      <c r="A154" s="238">
        <v>1995</v>
      </c>
      <c r="B154" s="237" t="s">
        <v>1128</v>
      </c>
      <c r="C154" s="235"/>
      <c r="D154" s="2265">
        <v>-828969</v>
      </c>
      <c r="E154" s="1609"/>
      <c r="F154" s="2267">
        <v>16055</v>
      </c>
      <c r="G154" s="2267"/>
      <c r="H154" s="1608">
        <f t="shared" si="2"/>
        <v>-812914</v>
      </c>
      <c r="I154" s="2016"/>
      <c r="J154" s="643" t="s">
        <v>1672</v>
      </c>
      <c r="K154" s="577"/>
      <c r="N154" s="2130"/>
    </row>
    <row r="155" spans="1:14" s="360" customFormat="1" ht="12.75" x14ac:dyDescent="0.2">
      <c r="A155" s="2119">
        <v>2005</v>
      </c>
      <c r="B155" s="2120" t="s">
        <v>1129</v>
      </c>
      <c r="C155" s="235"/>
      <c r="D155" s="2265"/>
      <c r="E155" s="1609"/>
      <c r="F155" s="2267"/>
      <c r="G155" s="2267"/>
      <c r="H155" s="1608">
        <f t="shared" si="2"/>
        <v>0</v>
      </c>
      <c r="I155" s="2016"/>
      <c r="J155" s="643" t="s">
        <v>1671</v>
      </c>
      <c r="K155" s="577"/>
      <c r="N155" s="2130"/>
    </row>
    <row r="156" spans="1:14" s="360" customFormat="1" ht="12.75" x14ac:dyDescent="0.2">
      <c r="A156" s="2119">
        <v>2010</v>
      </c>
      <c r="B156" s="2120" t="s">
        <v>1130</v>
      </c>
      <c r="C156" s="235"/>
      <c r="D156" s="2265"/>
      <c r="E156" s="1609"/>
      <c r="F156" s="2267"/>
      <c r="G156" s="2267"/>
      <c r="H156" s="1608">
        <f t="shared" si="2"/>
        <v>0</v>
      </c>
      <c r="I156" s="2016"/>
      <c r="J156" s="643" t="s">
        <v>1671</v>
      </c>
      <c r="K156" s="577"/>
      <c r="N156" s="2130"/>
    </row>
    <row r="157" spans="1:14" s="360" customFormat="1" ht="12.75" x14ac:dyDescent="0.2">
      <c r="A157" s="231">
        <v>2020</v>
      </c>
      <c r="B157" s="232" t="s">
        <v>1131</v>
      </c>
      <c r="C157" s="235"/>
      <c r="D157" s="2265"/>
      <c r="E157" s="1609"/>
      <c r="F157" s="2267"/>
      <c r="G157" s="2267"/>
      <c r="H157" s="1608">
        <f t="shared" si="2"/>
        <v>0</v>
      </c>
      <c r="I157" s="2016"/>
      <c r="J157" s="643" t="s">
        <v>620</v>
      </c>
      <c r="K157" s="577"/>
      <c r="N157" s="2130"/>
    </row>
    <row r="158" spans="1:14" s="360" customFormat="1" ht="12.75" x14ac:dyDescent="0.2">
      <c r="A158" s="231">
        <v>2030</v>
      </c>
      <c r="B158" s="232" t="s">
        <v>280</v>
      </c>
      <c r="C158" s="235"/>
      <c r="D158" s="2265"/>
      <c r="E158" s="1609"/>
      <c r="F158" s="2267"/>
      <c r="G158" s="2267"/>
      <c r="H158" s="1608">
        <f t="shared" si="2"/>
        <v>0</v>
      </c>
      <c r="I158" s="2016"/>
      <c r="J158" s="643" t="s">
        <v>620</v>
      </c>
      <c r="K158" s="577"/>
      <c r="N158" s="2130"/>
    </row>
    <row r="159" spans="1:14" s="360" customFormat="1" ht="12.75" x14ac:dyDescent="0.2">
      <c r="A159" s="231">
        <v>2040</v>
      </c>
      <c r="B159" s="232" t="s">
        <v>281</v>
      </c>
      <c r="C159" s="235"/>
      <c r="D159" s="2265"/>
      <c r="E159" s="1609"/>
      <c r="F159" s="2267"/>
      <c r="G159" s="2267"/>
      <c r="H159" s="1608">
        <f t="shared" si="2"/>
        <v>0</v>
      </c>
      <c r="I159" s="2016"/>
      <c r="J159" s="643" t="s">
        <v>620</v>
      </c>
      <c r="K159" s="577"/>
      <c r="N159" s="2130"/>
    </row>
    <row r="160" spans="1:14" s="360" customFormat="1" ht="12.75" x14ac:dyDescent="0.2">
      <c r="A160" s="2119">
        <v>2050</v>
      </c>
      <c r="B160" s="2120" t="s">
        <v>1507</v>
      </c>
      <c r="C160" s="235"/>
      <c r="D160" s="2265"/>
      <c r="E160" s="1609"/>
      <c r="F160" s="2267"/>
      <c r="G160" s="2267"/>
      <c r="H160" s="1608">
        <f t="shared" si="2"/>
        <v>0</v>
      </c>
      <c r="I160" s="2016"/>
      <c r="J160" s="643" t="s">
        <v>1671</v>
      </c>
      <c r="K160" s="577"/>
      <c r="N160" s="2130"/>
    </row>
    <row r="161" spans="1:14" s="360" customFormat="1" ht="12.75" x14ac:dyDescent="0.2">
      <c r="A161" s="231">
        <v>2055</v>
      </c>
      <c r="B161" s="232" t="s">
        <v>1508</v>
      </c>
      <c r="C161" s="235"/>
      <c r="D161" s="2265"/>
      <c r="E161" s="1609"/>
      <c r="F161" s="2267"/>
      <c r="G161" s="2267"/>
      <c r="H161" s="1608">
        <f t="shared" si="2"/>
        <v>0</v>
      </c>
      <c r="I161" s="2016"/>
      <c r="J161" s="643" t="s">
        <v>620</v>
      </c>
      <c r="K161" s="577"/>
      <c r="N161" s="2130"/>
    </row>
    <row r="162" spans="1:14" s="360" customFormat="1" ht="12.75" x14ac:dyDescent="0.2">
      <c r="A162" s="231">
        <v>2060</v>
      </c>
      <c r="B162" s="232" t="s">
        <v>1510</v>
      </c>
      <c r="C162" s="235"/>
      <c r="D162" s="2265"/>
      <c r="E162" s="1609"/>
      <c r="F162" s="2267"/>
      <c r="G162" s="2267"/>
      <c r="H162" s="1608">
        <f t="shared" si="2"/>
        <v>0</v>
      </c>
      <c r="I162" s="2016"/>
      <c r="J162" s="643" t="s">
        <v>619</v>
      </c>
      <c r="K162" s="577"/>
      <c r="N162" s="2130"/>
    </row>
    <row r="163" spans="1:14" s="360" customFormat="1" ht="12.75" x14ac:dyDescent="0.2">
      <c r="A163" s="231">
        <v>2065</v>
      </c>
      <c r="B163" s="232" t="s">
        <v>94</v>
      </c>
      <c r="C163" s="235"/>
      <c r="D163" s="2265"/>
      <c r="E163" s="1609"/>
      <c r="F163" s="2267"/>
      <c r="G163" s="2267"/>
      <c r="H163" s="1608">
        <f t="shared" si="2"/>
        <v>0</v>
      </c>
      <c r="I163" s="2016"/>
      <c r="J163" s="643" t="s">
        <v>620</v>
      </c>
      <c r="K163" s="577"/>
      <c r="N163" s="2130"/>
    </row>
    <row r="164" spans="1:14" s="360" customFormat="1" ht="12.75" x14ac:dyDescent="0.2">
      <c r="A164" s="231">
        <v>2070</v>
      </c>
      <c r="B164" s="232" t="s">
        <v>95</v>
      </c>
      <c r="C164" s="235"/>
      <c r="D164" s="2265"/>
      <c r="E164" s="1609"/>
      <c r="F164" s="2267"/>
      <c r="G164" s="2267"/>
      <c r="H164" s="1608">
        <f t="shared" si="2"/>
        <v>0</v>
      </c>
      <c r="I164" s="2016"/>
      <c r="J164" s="643" t="s">
        <v>620</v>
      </c>
      <c r="K164" s="577"/>
      <c r="N164" s="2130"/>
    </row>
    <row r="165" spans="1:14" s="360" customFormat="1" ht="12.75" x14ac:dyDescent="0.2">
      <c r="A165" s="231">
        <v>2075</v>
      </c>
      <c r="B165" s="232" t="s">
        <v>96</v>
      </c>
      <c r="C165" s="235"/>
      <c r="D165" s="2265"/>
      <c r="E165" s="1609"/>
      <c r="F165" s="2267"/>
      <c r="G165" s="2267"/>
      <c r="H165" s="1608">
        <f t="shared" si="2"/>
        <v>0</v>
      </c>
      <c r="I165" s="2016"/>
      <c r="J165" s="643" t="s">
        <v>620</v>
      </c>
      <c r="K165" s="577"/>
      <c r="N165" s="2130"/>
    </row>
    <row r="166" spans="1:14" s="360" customFormat="1" ht="25.5" x14ac:dyDescent="0.2">
      <c r="A166" s="238">
        <v>2105</v>
      </c>
      <c r="B166" s="237" t="s">
        <v>1685</v>
      </c>
      <c r="C166" s="235"/>
      <c r="D166" s="2265">
        <v>-7153078</v>
      </c>
      <c r="E166" s="1609"/>
      <c r="F166" s="2267">
        <v>-16055</v>
      </c>
      <c r="G166" s="2267"/>
      <c r="H166" s="1608">
        <f t="shared" si="2"/>
        <v>-7169133</v>
      </c>
      <c r="I166" s="2016"/>
      <c r="J166" s="643" t="s">
        <v>0</v>
      </c>
      <c r="K166" s="577"/>
      <c r="N166" s="2130"/>
    </row>
    <row r="167" spans="1:14" s="360" customFormat="1" ht="25.5" x14ac:dyDescent="0.2">
      <c r="A167" s="2119">
        <v>2120</v>
      </c>
      <c r="B167" s="2120" t="s">
        <v>97</v>
      </c>
      <c r="C167" s="235"/>
      <c r="D167" s="2265"/>
      <c r="E167" s="1609"/>
      <c r="F167" s="2267"/>
      <c r="G167" s="2267"/>
      <c r="H167" s="1608">
        <f t="shared" si="2"/>
        <v>0</v>
      </c>
      <c r="I167" s="2016"/>
      <c r="J167" s="643" t="s">
        <v>0</v>
      </c>
      <c r="K167" s="577"/>
      <c r="N167" s="2130"/>
    </row>
    <row r="168" spans="1:14" s="360" customFormat="1" ht="25.5" x14ac:dyDescent="0.2">
      <c r="A168" s="231">
        <v>2140</v>
      </c>
      <c r="B168" s="232" t="s">
        <v>1</v>
      </c>
      <c r="C168" s="235"/>
      <c r="D168" s="2265"/>
      <c r="E168" s="1609"/>
      <c r="F168" s="2267"/>
      <c r="G168" s="2267"/>
      <c r="H168" s="1608">
        <f t="shared" si="2"/>
        <v>0</v>
      </c>
      <c r="I168" s="2016"/>
      <c r="J168" s="643" t="s">
        <v>619</v>
      </c>
      <c r="K168" s="577"/>
      <c r="N168" s="2130"/>
    </row>
    <row r="169" spans="1:14" s="360" customFormat="1" ht="12.75" x14ac:dyDescent="0.2">
      <c r="A169" s="231">
        <v>2160</v>
      </c>
      <c r="B169" s="232" t="s">
        <v>1512</v>
      </c>
      <c r="C169" s="235"/>
      <c r="D169" s="2265"/>
      <c r="E169" s="1609"/>
      <c r="F169" s="2267"/>
      <c r="G169" s="2267"/>
      <c r="H169" s="1608">
        <f t="shared" si="2"/>
        <v>0</v>
      </c>
      <c r="I169" s="2016"/>
      <c r="J169" s="643" t="s">
        <v>620</v>
      </c>
      <c r="K169" s="577"/>
      <c r="N169" s="2130"/>
    </row>
    <row r="170" spans="1:14" s="360" customFormat="1" ht="12.75" x14ac:dyDescent="0.2">
      <c r="A170" s="231">
        <v>2180</v>
      </c>
      <c r="B170" s="232" t="s">
        <v>1513</v>
      </c>
      <c r="C170" s="235"/>
      <c r="D170" s="2265"/>
      <c r="E170" s="1609"/>
      <c r="F170" s="2267"/>
      <c r="G170" s="2267"/>
      <c r="H170" s="1608">
        <f t="shared" si="2"/>
        <v>0</v>
      </c>
      <c r="I170" s="2016"/>
      <c r="J170" s="643" t="s">
        <v>620</v>
      </c>
      <c r="K170" s="577"/>
      <c r="N170" s="2130"/>
    </row>
    <row r="171" spans="1:14" s="360" customFormat="1" ht="12.75" x14ac:dyDescent="0.2">
      <c r="A171" s="231">
        <v>2205</v>
      </c>
      <c r="B171" s="232" t="s">
        <v>1514</v>
      </c>
      <c r="C171" s="235"/>
      <c r="D171" s="2265"/>
      <c r="E171" s="1609"/>
      <c r="F171" s="2267"/>
      <c r="G171" s="2267"/>
      <c r="H171" s="1608">
        <f t="shared" si="2"/>
        <v>0</v>
      </c>
      <c r="I171" s="2016"/>
      <c r="J171" s="643" t="s">
        <v>621</v>
      </c>
      <c r="K171" s="577"/>
      <c r="N171" s="2130"/>
    </row>
    <row r="172" spans="1:14" s="360" customFormat="1" ht="12.75" x14ac:dyDescent="0.2">
      <c r="A172" s="231">
        <v>2208</v>
      </c>
      <c r="B172" s="232" t="s">
        <v>1519</v>
      </c>
      <c r="C172" s="235"/>
      <c r="D172" s="2265"/>
      <c r="E172" s="1609"/>
      <c r="F172" s="2267"/>
      <c r="G172" s="2267"/>
      <c r="H172" s="1608">
        <f t="shared" si="2"/>
        <v>0</v>
      </c>
      <c r="I172" s="2016"/>
      <c r="J172" s="643" t="s">
        <v>621</v>
      </c>
      <c r="K172" s="577"/>
      <c r="N172" s="2130"/>
    </row>
    <row r="173" spans="1:14" s="360" customFormat="1" ht="12.75" x14ac:dyDescent="0.2">
      <c r="A173" s="231">
        <v>2210</v>
      </c>
      <c r="B173" s="232" t="s">
        <v>1520</v>
      </c>
      <c r="C173" s="235"/>
      <c r="D173" s="2265"/>
      <c r="E173" s="1609"/>
      <c r="F173" s="2267"/>
      <c r="G173" s="2267"/>
      <c r="H173" s="1608">
        <f t="shared" si="2"/>
        <v>0</v>
      </c>
      <c r="I173" s="2016"/>
      <c r="J173" s="643" t="s">
        <v>621</v>
      </c>
      <c r="K173" s="577"/>
      <c r="N173" s="2130"/>
    </row>
    <row r="174" spans="1:14" s="360" customFormat="1" ht="12.75" x14ac:dyDescent="0.2">
      <c r="A174" s="231">
        <v>2215</v>
      </c>
      <c r="B174" s="232" t="s">
        <v>1521</v>
      </c>
      <c r="C174" s="235"/>
      <c r="D174" s="2265"/>
      <c r="E174" s="1609"/>
      <c r="F174" s="2267"/>
      <c r="G174" s="2267"/>
      <c r="H174" s="1608">
        <f t="shared" si="2"/>
        <v>0</v>
      </c>
      <c r="I174" s="2016"/>
      <c r="J174" s="643" t="s">
        <v>621</v>
      </c>
      <c r="K174" s="577"/>
      <c r="N174" s="2130"/>
    </row>
    <row r="175" spans="1:14" s="360" customFormat="1" ht="12.75" x14ac:dyDescent="0.2">
      <c r="A175" s="231">
        <v>2220</v>
      </c>
      <c r="B175" s="232" t="s">
        <v>1522</v>
      </c>
      <c r="C175" s="235"/>
      <c r="D175" s="2265"/>
      <c r="E175" s="1609"/>
      <c r="F175" s="2267"/>
      <c r="G175" s="2267"/>
      <c r="H175" s="1608">
        <f t="shared" si="2"/>
        <v>0</v>
      </c>
      <c r="I175" s="2016"/>
      <c r="J175" s="643" t="s">
        <v>621</v>
      </c>
      <c r="K175" s="577"/>
      <c r="N175" s="2130"/>
    </row>
    <row r="176" spans="1:14" s="360" customFormat="1" ht="12.75" x14ac:dyDescent="0.2">
      <c r="A176" s="231">
        <v>2225</v>
      </c>
      <c r="B176" s="232" t="s">
        <v>1523</v>
      </c>
      <c r="C176" s="235"/>
      <c r="D176" s="2265"/>
      <c r="E176" s="1609"/>
      <c r="F176" s="2267"/>
      <c r="G176" s="2267"/>
      <c r="H176" s="1608">
        <f t="shared" si="2"/>
        <v>0</v>
      </c>
      <c r="I176" s="2016"/>
      <c r="J176" s="643" t="s">
        <v>621</v>
      </c>
      <c r="K176" s="577"/>
      <c r="N176" s="2130"/>
    </row>
    <row r="177" spans="1:14" s="360" customFormat="1" ht="12.75" x14ac:dyDescent="0.2">
      <c r="A177" s="231">
        <v>2240</v>
      </c>
      <c r="B177" s="232" t="s">
        <v>1524</v>
      </c>
      <c r="C177" s="235"/>
      <c r="D177" s="2265"/>
      <c r="E177" s="1609"/>
      <c r="F177" s="2267"/>
      <c r="G177" s="2267"/>
      <c r="H177" s="1608">
        <f t="shared" si="2"/>
        <v>0</v>
      </c>
      <c r="I177" s="2016"/>
      <c r="J177" s="643" t="s">
        <v>621</v>
      </c>
      <c r="K177" s="577"/>
      <c r="N177" s="2130"/>
    </row>
    <row r="178" spans="1:14" s="360" customFormat="1" ht="12.75" x14ac:dyDescent="0.2">
      <c r="A178" s="231">
        <v>2242</v>
      </c>
      <c r="B178" s="232" t="s">
        <v>1525</v>
      </c>
      <c r="C178" s="235"/>
      <c r="D178" s="2265"/>
      <c r="E178" s="1609"/>
      <c r="F178" s="2267"/>
      <c r="G178" s="2267"/>
      <c r="H178" s="1608">
        <f t="shared" si="2"/>
        <v>0</v>
      </c>
      <c r="I178" s="2016"/>
      <c r="J178" s="643" t="s">
        <v>621</v>
      </c>
      <c r="K178" s="577"/>
      <c r="N178" s="2130"/>
    </row>
    <row r="179" spans="1:14" s="360" customFormat="1" ht="12.75" x14ac:dyDescent="0.2">
      <c r="A179" s="231">
        <v>2250</v>
      </c>
      <c r="B179" s="232" t="s">
        <v>1526</v>
      </c>
      <c r="C179" s="235"/>
      <c r="D179" s="2265"/>
      <c r="E179" s="1609"/>
      <c r="F179" s="2267"/>
      <c r="G179" s="2267"/>
      <c r="H179" s="1608">
        <f t="shared" si="2"/>
        <v>0</v>
      </c>
      <c r="I179" s="2016"/>
      <c r="J179" s="643" t="s">
        <v>621</v>
      </c>
      <c r="K179" s="577"/>
      <c r="N179" s="2130"/>
    </row>
    <row r="180" spans="1:14" s="360" customFormat="1" ht="12.75" x14ac:dyDescent="0.2">
      <c r="A180" s="231">
        <v>2252</v>
      </c>
      <c r="B180" s="232" t="s">
        <v>1527</v>
      </c>
      <c r="C180" s="235"/>
      <c r="D180" s="2265"/>
      <c r="E180" s="1609"/>
      <c r="F180" s="2267"/>
      <c r="G180" s="2267"/>
      <c r="H180" s="1608">
        <f t="shared" si="2"/>
        <v>0</v>
      </c>
      <c r="I180" s="2016"/>
      <c r="J180" s="643" t="s">
        <v>621</v>
      </c>
      <c r="K180" s="577"/>
      <c r="N180" s="2130"/>
    </row>
    <row r="181" spans="1:14" s="360" customFormat="1" ht="12.75" x14ac:dyDescent="0.2">
      <c r="A181" s="231">
        <v>2254</v>
      </c>
      <c r="B181" s="232" t="s">
        <v>1528</v>
      </c>
      <c r="C181" s="235"/>
      <c r="D181" s="2265"/>
      <c r="E181" s="1609"/>
      <c r="F181" s="2267"/>
      <c r="G181" s="2267"/>
      <c r="H181" s="1608">
        <f t="shared" si="2"/>
        <v>0</v>
      </c>
      <c r="I181" s="2016"/>
      <c r="J181" s="643" t="s">
        <v>621</v>
      </c>
      <c r="K181" s="577"/>
      <c r="N181" s="2130"/>
    </row>
    <row r="182" spans="1:14" s="360" customFormat="1" ht="25.5" x14ac:dyDescent="0.2">
      <c r="A182" s="231">
        <v>2256</v>
      </c>
      <c r="B182" s="232" t="s">
        <v>1529</v>
      </c>
      <c r="C182" s="235"/>
      <c r="D182" s="2265"/>
      <c r="E182" s="1609"/>
      <c r="F182" s="2267"/>
      <c r="G182" s="2267"/>
      <c r="H182" s="1608">
        <f t="shared" si="2"/>
        <v>0</v>
      </c>
      <c r="I182" s="2016"/>
      <c r="J182" s="643" t="s">
        <v>621</v>
      </c>
      <c r="K182" s="577"/>
      <c r="N182" s="2130"/>
    </row>
    <row r="183" spans="1:14" s="360" customFormat="1" ht="12.75" x14ac:dyDescent="0.2">
      <c r="A183" s="231">
        <v>2260</v>
      </c>
      <c r="B183" s="232" t="s">
        <v>1530</v>
      </c>
      <c r="C183" s="235"/>
      <c r="D183" s="2265"/>
      <c r="E183" s="1609"/>
      <c r="F183" s="2267"/>
      <c r="G183" s="2267"/>
      <c r="H183" s="1608">
        <f t="shared" si="2"/>
        <v>0</v>
      </c>
      <c r="I183" s="2016"/>
      <c r="J183" s="643" t="s">
        <v>621</v>
      </c>
      <c r="K183" s="577"/>
      <c r="N183" s="2130"/>
    </row>
    <row r="184" spans="1:14" s="360" customFormat="1" ht="12.75" x14ac:dyDescent="0.2">
      <c r="A184" s="231">
        <v>2262</v>
      </c>
      <c r="B184" s="232" t="s">
        <v>1531</v>
      </c>
      <c r="C184" s="235"/>
      <c r="D184" s="2265"/>
      <c r="E184" s="1609"/>
      <c r="F184" s="2267"/>
      <c r="G184" s="2267"/>
      <c r="H184" s="1608">
        <f t="shared" si="2"/>
        <v>0</v>
      </c>
      <c r="I184" s="2016"/>
      <c r="J184" s="643" t="s">
        <v>621</v>
      </c>
      <c r="K184" s="577"/>
      <c r="N184" s="2130"/>
    </row>
    <row r="185" spans="1:14" s="360" customFormat="1" ht="12.75" x14ac:dyDescent="0.2">
      <c r="A185" s="231">
        <v>2264</v>
      </c>
      <c r="B185" s="232" t="s">
        <v>1532</v>
      </c>
      <c r="C185" s="235"/>
      <c r="D185" s="2265"/>
      <c r="E185" s="1609"/>
      <c r="F185" s="2267"/>
      <c r="G185" s="2267"/>
      <c r="H185" s="1608">
        <f t="shared" si="2"/>
        <v>0</v>
      </c>
      <c r="I185" s="2016"/>
      <c r="J185" s="643" t="s">
        <v>621</v>
      </c>
      <c r="K185" s="577"/>
      <c r="N185" s="2130"/>
    </row>
    <row r="186" spans="1:14" s="360" customFormat="1" ht="12.75" x14ac:dyDescent="0.2">
      <c r="A186" s="231">
        <v>2268</v>
      </c>
      <c r="B186" s="232" t="s">
        <v>2</v>
      </c>
      <c r="C186" s="235"/>
      <c r="D186" s="2265"/>
      <c r="E186" s="1609"/>
      <c r="F186" s="2267"/>
      <c r="G186" s="2267"/>
      <c r="H186" s="1608">
        <f t="shared" si="2"/>
        <v>0</v>
      </c>
      <c r="I186" s="2016"/>
      <c r="J186" s="643" t="s">
        <v>621</v>
      </c>
      <c r="K186" s="577"/>
      <c r="N186" s="2130"/>
    </row>
    <row r="187" spans="1:14" s="360" customFormat="1" ht="12.75" x14ac:dyDescent="0.2">
      <c r="A187" s="231">
        <v>2270</v>
      </c>
      <c r="B187" s="232" t="s">
        <v>56</v>
      </c>
      <c r="C187" s="235"/>
      <c r="D187" s="2265"/>
      <c r="E187" s="1609"/>
      <c r="F187" s="2267"/>
      <c r="G187" s="2267"/>
      <c r="H187" s="1608">
        <f t="shared" si="2"/>
        <v>0</v>
      </c>
      <c r="I187" s="2016"/>
      <c r="J187" s="643" t="s">
        <v>621</v>
      </c>
      <c r="K187" s="577"/>
      <c r="N187" s="2130"/>
    </row>
    <row r="188" spans="1:14" s="360" customFormat="1" ht="12.75" x14ac:dyDescent="0.2">
      <c r="A188" s="231">
        <v>2272</v>
      </c>
      <c r="B188" s="232" t="s">
        <v>57</v>
      </c>
      <c r="C188" s="235"/>
      <c r="D188" s="2265"/>
      <c r="E188" s="1609"/>
      <c r="F188" s="2267"/>
      <c r="G188" s="2267"/>
      <c r="H188" s="1608">
        <f t="shared" si="2"/>
        <v>0</v>
      </c>
      <c r="I188" s="2016"/>
      <c r="J188" s="643" t="s">
        <v>621</v>
      </c>
      <c r="K188" s="577"/>
      <c r="N188" s="2130"/>
    </row>
    <row r="189" spans="1:14" s="360" customFormat="1" ht="12.75" x14ac:dyDescent="0.2">
      <c r="A189" s="231">
        <v>2285</v>
      </c>
      <c r="B189" s="232" t="s">
        <v>58</v>
      </c>
      <c r="C189" s="235"/>
      <c r="D189" s="2265"/>
      <c r="E189" s="1609"/>
      <c r="F189" s="2267"/>
      <c r="G189" s="2267"/>
      <c r="H189" s="1608">
        <f t="shared" si="2"/>
        <v>0</v>
      </c>
      <c r="I189" s="2016"/>
      <c r="J189" s="643" t="s">
        <v>621</v>
      </c>
      <c r="K189" s="577"/>
      <c r="N189" s="2130"/>
    </row>
    <row r="190" spans="1:14" s="360" customFormat="1" ht="12.75" x14ac:dyDescent="0.2">
      <c r="A190" s="231">
        <v>2290</v>
      </c>
      <c r="B190" s="232" t="s">
        <v>59</v>
      </c>
      <c r="C190" s="235"/>
      <c r="D190" s="2265"/>
      <c r="E190" s="1609"/>
      <c r="F190" s="2267"/>
      <c r="G190" s="2267"/>
      <c r="H190" s="1608">
        <f t="shared" si="2"/>
        <v>0</v>
      </c>
      <c r="I190" s="2016"/>
      <c r="J190" s="643" t="s">
        <v>621</v>
      </c>
      <c r="K190" s="577"/>
      <c r="N190" s="2130"/>
    </row>
    <row r="191" spans="1:14" s="360" customFormat="1" ht="12.75" x14ac:dyDescent="0.2">
      <c r="A191" s="231">
        <v>2292</v>
      </c>
      <c r="B191" s="232" t="s">
        <v>60</v>
      </c>
      <c r="C191" s="235"/>
      <c r="D191" s="2265"/>
      <c r="E191" s="1609"/>
      <c r="F191" s="2267"/>
      <c r="G191" s="2267"/>
      <c r="H191" s="1608">
        <f t="shared" si="2"/>
        <v>0</v>
      </c>
      <c r="I191" s="2016"/>
      <c r="J191" s="643" t="s">
        <v>621</v>
      </c>
      <c r="K191" s="577"/>
      <c r="N191" s="2130"/>
    </row>
    <row r="192" spans="1:14" s="360" customFormat="1" ht="12.75" x14ac:dyDescent="0.2">
      <c r="A192" s="231">
        <v>2294</v>
      </c>
      <c r="B192" s="232" t="s">
        <v>61</v>
      </c>
      <c r="C192" s="235"/>
      <c r="D192" s="2265"/>
      <c r="E192" s="1609"/>
      <c r="F192" s="2267"/>
      <c r="G192" s="2267"/>
      <c r="H192" s="1608">
        <f t="shared" si="2"/>
        <v>0</v>
      </c>
      <c r="I192" s="2016"/>
      <c r="J192" s="643" t="s">
        <v>621</v>
      </c>
      <c r="K192" s="577"/>
      <c r="N192" s="2130"/>
    </row>
    <row r="193" spans="1:14" s="360" customFormat="1" ht="12.75" x14ac:dyDescent="0.2">
      <c r="A193" s="231">
        <v>2296</v>
      </c>
      <c r="B193" s="232" t="s">
        <v>62</v>
      </c>
      <c r="C193" s="235"/>
      <c r="D193" s="2265"/>
      <c r="E193" s="1609"/>
      <c r="F193" s="2267"/>
      <c r="G193" s="2267"/>
      <c r="H193" s="1608">
        <f t="shared" si="2"/>
        <v>0</v>
      </c>
      <c r="I193" s="2016"/>
      <c r="J193" s="643" t="s">
        <v>621</v>
      </c>
      <c r="K193" s="577"/>
      <c r="N193" s="2130"/>
    </row>
    <row r="194" spans="1:14" s="360" customFormat="1" ht="12.75" x14ac:dyDescent="0.2">
      <c r="A194" s="231">
        <v>2305</v>
      </c>
      <c r="B194" s="232" t="s">
        <v>630</v>
      </c>
      <c r="C194" s="235"/>
      <c r="D194" s="2265"/>
      <c r="E194" s="1609"/>
      <c r="F194" s="2267"/>
      <c r="G194" s="2267"/>
      <c r="H194" s="1608">
        <f t="shared" si="2"/>
        <v>0</v>
      </c>
      <c r="I194" s="2016"/>
      <c r="J194" s="643" t="s">
        <v>621</v>
      </c>
      <c r="K194" s="577"/>
      <c r="N194" s="2130"/>
    </row>
    <row r="195" spans="1:14" s="360" customFormat="1" ht="12.75" x14ac:dyDescent="0.2">
      <c r="A195" s="231">
        <v>2306</v>
      </c>
      <c r="B195" s="232" t="s">
        <v>635</v>
      </c>
      <c r="C195" s="235"/>
      <c r="D195" s="2265"/>
      <c r="E195" s="1609"/>
      <c r="F195" s="2267"/>
      <c r="G195" s="2267"/>
      <c r="H195" s="1608">
        <f t="shared" si="2"/>
        <v>0</v>
      </c>
      <c r="I195" s="2016"/>
      <c r="J195" s="643" t="s">
        <v>621</v>
      </c>
      <c r="K195" s="577"/>
      <c r="N195" s="2130"/>
    </row>
    <row r="196" spans="1:14" s="360" customFormat="1" ht="12.75" x14ac:dyDescent="0.2">
      <c r="A196" s="231">
        <v>2308</v>
      </c>
      <c r="B196" s="232" t="s">
        <v>636</v>
      </c>
      <c r="C196" s="235"/>
      <c r="D196" s="2265"/>
      <c r="E196" s="1609"/>
      <c r="F196" s="2267"/>
      <c r="G196" s="2267"/>
      <c r="H196" s="1608">
        <f t="shared" si="2"/>
        <v>0</v>
      </c>
      <c r="I196" s="2016"/>
      <c r="J196" s="643" t="s">
        <v>621</v>
      </c>
      <c r="K196" s="577"/>
      <c r="N196" s="2130"/>
    </row>
    <row r="197" spans="1:14" s="360" customFormat="1" ht="12.75" x14ac:dyDescent="0.2">
      <c r="A197" s="231">
        <v>2310</v>
      </c>
      <c r="B197" s="232" t="s">
        <v>637</v>
      </c>
      <c r="C197" s="235"/>
      <c r="D197" s="2265"/>
      <c r="E197" s="1609"/>
      <c r="F197" s="2267"/>
      <c r="G197" s="2267"/>
      <c r="H197" s="1608">
        <f t="shared" si="2"/>
        <v>0</v>
      </c>
      <c r="I197" s="2016"/>
      <c r="J197" s="643" t="s">
        <v>621</v>
      </c>
      <c r="K197" s="577"/>
      <c r="N197" s="2130"/>
    </row>
    <row r="198" spans="1:14" s="360" customFormat="1" ht="12.75" x14ac:dyDescent="0.2">
      <c r="A198" s="231">
        <v>2315</v>
      </c>
      <c r="B198" s="232" t="s">
        <v>638</v>
      </c>
      <c r="C198" s="235"/>
      <c r="D198" s="2265"/>
      <c r="E198" s="1609"/>
      <c r="F198" s="2267"/>
      <c r="G198" s="2267"/>
      <c r="H198" s="1608">
        <f t="shared" si="2"/>
        <v>0</v>
      </c>
      <c r="I198" s="2016"/>
      <c r="J198" s="643" t="s">
        <v>621</v>
      </c>
      <c r="K198" s="577"/>
      <c r="N198" s="2130"/>
    </row>
    <row r="199" spans="1:14" s="360" customFormat="1" ht="12.75" x14ac:dyDescent="0.2">
      <c r="A199" s="231">
        <v>2320</v>
      </c>
      <c r="B199" s="232" t="s">
        <v>639</v>
      </c>
      <c r="C199" s="235"/>
      <c r="D199" s="2265"/>
      <c r="E199" s="1609"/>
      <c r="F199" s="2267"/>
      <c r="G199" s="2267"/>
      <c r="H199" s="1608">
        <f t="shared" si="2"/>
        <v>0</v>
      </c>
      <c r="I199" s="2016"/>
      <c r="J199" s="643" t="s">
        <v>621</v>
      </c>
      <c r="K199" s="577"/>
      <c r="N199" s="2130"/>
    </row>
    <row r="200" spans="1:14" s="360" customFormat="1" ht="12.75" x14ac:dyDescent="0.2">
      <c r="A200" s="231">
        <v>2325</v>
      </c>
      <c r="B200" s="232" t="s">
        <v>640</v>
      </c>
      <c r="C200" s="235"/>
      <c r="D200" s="2265"/>
      <c r="E200" s="1609"/>
      <c r="F200" s="2267"/>
      <c r="G200" s="2267"/>
      <c r="H200" s="1608">
        <f t="shared" si="2"/>
        <v>0</v>
      </c>
      <c r="I200" s="2016"/>
      <c r="J200" s="643" t="s">
        <v>621</v>
      </c>
      <c r="K200" s="577"/>
      <c r="N200" s="2130"/>
    </row>
    <row r="201" spans="1:14" s="360" customFormat="1" ht="12.75" x14ac:dyDescent="0.2">
      <c r="A201" s="231">
        <v>2330</v>
      </c>
      <c r="B201" s="232" t="s">
        <v>641</v>
      </c>
      <c r="C201" s="235"/>
      <c r="D201" s="2265"/>
      <c r="E201" s="1609"/>
      <c r="F201" s="2267"/>
      <c r="G201" s="2267"/>
      <c r="H201" s="1608">
        <f t="shared" si="2"/>
        <v>0</v>
      </c>
      <c r="I201" s="2016"/>
      <c r="J201" s="643" t="s">
        <v>621</v>
      </c>
      <c r="K201" s="577"/>
      <c r="N201" s="2130"/>
    </row>
    <row r="202" spans="1:14" s="360" customFormat="1" ht="12.75" x14ac:dyDescent="0.2">
      <c r="A202" s="231">
        <v>2335</v>
      </c>
      <c r="B202" s="232" t="s">
        <v>642</v>
      </c>
      <c r="C202" s="235"/>
      <c r="D202" s="2265"/>
      <c r="E202" s="1609"/>
      <c r="F202" s="2267"/>
      <c r="G202" s="2267"/>
      <c r="H202" s="1608">
        <f t="shared" si="2"/>
        <v>0</v>
      </c>
      <c r="I202" s="2016"/>
      <c r="J202" s="643" t="s">
        <v>621</v>
      </c>
      <c r="K202" s="577"/>
      <c r="N202" s="2130"/>
    </row>
    <row r="203" spans="1:14" s="360" customFormat="1" ht="12.75" x14ac:dyDescent="0.2">
      <c r="A203" s="231">
        <v>2340</v>
      </c>
      <c r="B203" s="232" t="s">
        <v>1037</v>
      </c>
      <c r="C203" s="235"/>
      <c r="D203" s="2265"/>
      <c r="E203" s="1609"/>
      <c r="F203" s="2267"/>
      <c r="G203" s="2267"/>
      <c r="H203" s="1608">
        <f t="shared" si="2"/>
        <v>0</v>
      </c>
      <c r="I203" s="2016"/>
      <c r="J203" s="643" t="s">
        <v>621</v>
      </c>
      <c r="K203" s="577"/>
      <c r="N203" s="2130"/>
    </row>
    <row r="204" spans="1:14" s="360" customFormat="1" ht="12.75" x14ac:dyDescent="0.2">
      <c r="A204" s="231">
        <v>2345</v>
      </c>
      <c r="B204" s="232" t="s">
        <v>1038</v>
      </c>
      <c r="C204" s="235"/>
      <c r="D204" s="2265"/>
      <c r="E204" s="1609"/>
      <c r="F204" s="2267"/>
      <c r="G204" s="2267"/>
      <c r="H204" s="1608">
        <f t="shared" si="2"/>
        <v>0</v>
      </c>
      <c r="I204" s="2016"/>
      <c r="J204" s="643" t="s">
        <v>621</v>
      </c>
      <c r="K204" s="577"/>
      <c r="N204" s="2130"/>
    </row>
    <row r="205" spans="1:14" s="360" customFormat="1" ht="25.5" x14ac:dyDescent="0.2">
      <c r="A205" s="231">
        <v>2348</v>
      </c>
      <c r="B205" s="232" t="s">
        <v>1039</v>
      </c>
      <c r="C205" s="235"/>
      <c r="D205" s="2265"/>
      <c r="E205" s="1609"/>
      <c r="F205" s="2267"/>
      <c r="G205" s="2267"/>
      <c r="H205" s="1608">
        <f t="shared" si="2"/>
        <v>0</v>
      </c>
      <c r="I205" s="2016"/>
      <c r="J205" s="643" t="s">
        <v>621</v>
      </c>
      <c r="K205" s="577"/>
      <c r="N205" s="2130"/>
    </row>
    <row r="206" spans="1:14" s="360" customFormat="1" ht="12.75" x14ac:dyDescent="0.2">
      <c r="A206" s="231">
        <v>2350</v>
      </c>
      <c r="B206" s="232" t="s">
        <v>1259</v>
      </c>
      <c r="C206" s="235"/>
      <c r="D206" s="2265"/>
      <c r="E206" s="1609"/>
      <c r="F206" s="2267"/>
      <c r="G206" s="2267"/>
      <c r="H206" s="1608">
        <f t="shared" si="2"/>
        <v>0</v>
      </c>
      <c r="I206" s="2016"/>
      <c r="J206" s="643" t="s">
        <v>621</v>
      </c>
      <c r="K206" s="577"/>
      <c r="N206" s="2130"/>
    </row>
    <row r="207" spans="1:14" s="360" customFormat="1" ht="12.75" x14ac:dyDescent="0.2">
      <c r="A207" s="231">
        <v>2405</v>
      </c>
      <c r="B207" s="232" t="s">
        <v>1260</v>
      </c>
      <c r="C207" s="235"/>
      <c r="D207" s="2265"/>
      <c r="E207" s="1609"/>
      <c r="F207" s="2267"/>
      <c r="G207" s="2267"/>
      <c r="H207" s="1608">
        <f t="shared" si="2"/>
        <v>0</v>
      </c>
      <c r="I207" s="2016"/>
      <c r="J207" s="643" t="s">
        <v>621</v>
      </c>
      <c r="K207" s="577"/>
      <c r="N207" s="2130"/>
    </row>
    <row r="208" spans="1:14" s="360" customFormat="1" ht="12.75" x14ac:dyDescent="0.2">
      <c r="A208" s="231">
        <v>2410</v>
      </c>
      <c r="B208" s="232" t="s">
        <v>46</v>
      </c>
      <c r="C208" s="235"/>
      <c r="D208" s="2265"/>
      <c r="E208" s="1609"/>
      <c r="F208" s="2267"/>
      <c r="G208" s="2267"/>
      <c r="H208" s="1608">
        <f t="shared" si="2"/>
        <v>0</v>
      </c>
      <c r="I208" s="2016"/>
      <c r="J208" s="643" t="s">
        <v>621</v>
      </c>
      <c r="K208" s="577"/>
      <c r="N208" s="2130"/>
    </row>
    <row r="209" spans="1:14" s="360" customFormat="1" ht="12.75" x14ac:dyDescent="0.2">
      <c r="A209" s="231">
        <v>2415</v>
      </c>
      <c r="B209" s="232" t="s">
        <v>1636</v>
      </c>
      <c r="C209" s="235"/>
      <c r="D209" s="2265"/>
      <c r="E209" s="1609"/>
      <c r="F209" s="2267"/>
      <c r="G209" s="2267"/>
      <c r="H209" s="1608">
        <f t="shared" si="2"/>
        <v>0</v>
      </c>
      <c r="I209" s="2016"/>
      <c r="J209" s="643" t="s">
        <v>621</v>
      </c>
      <c r="K209" s="577"/>
      <c r="N209" s="2130"/>
    </row>
    <row r="210" spans="1:14" s="360" customFormat="1" ht="12.75" x14ac:dyDescent="0.2">
      <c r="A210" s="231">
        <v>2425</v>
      </c>
      <c r="B210" s="232" t="s">
        <v>1637</v>
      </c>
      <c r="C210" s="235"/>
      <c r="D210" s="2265"/>
      <c r="E210" s="1609"/>
      <c r="F210" s="2267"/>
      <c r="G210" s="2267"/>
      <c r="H210" s="1608">
        <f t="shared" si="2"/>
        <v>0</v>
      </c>
      <c r="I210" s="2016"/>
      <c r="J210" s="643" t="s">
        <v>621</v>
      </c>
      <c r="K210" s="577"/>
      <c r="N210" s="2130"/>
    </row>
    <row r="211" spans="1:14" s="360" customFormat="1" ht="12.75" x14ac:dyDescent="0.2">
      <c r="A211" s="231">
        <v>2435</v>
      </c>
      <c r="B211" s="232" t="s">
        <v>1702</v>
      </c>
      <c r="C211" s="235"/>
      <c r="D211" s="2265"/>
      <c r="E211" s="1609"/>
      <c r="F211" s="2267"/>
      <c r="G211" s="2267"/>
      <c r="H211" s="1608">
        <f t="shared" si="2"/>
        <v>0</v>
      </c>
      <c r="I211" s="2016"/>
      <c r="J211" s="643" t="s">
        <v>621</v>
      </c>
      <c r="K211" s="577"/>
      <c r="N211" s="2130"/>
    </row>
    <row r="212" spans="1:14" s="360" customFormat="1" ht="12.75" x14ac:dyDescent="0.2">
      <c r="A212" s="231">
        <v>2505</v>
      </c>
      <c r="B212" s="232" t="s">
        <v>295</v>
      </c>
      <c r="C212" s="235"/>
      <c r="D212" s="2265"/>
      <c r="E212" s="1609"/>
      <c r="F212" s="2267"/>
      <c r="G212" s="2267"/>
      <c r="H212" s="1608">
        <f t="shared" si="2"/>
        <v>0</v>
      </c>
      <c r="I212" s="2016"/>
      <c r="J212" s="643" t="s">
        <v>621</v>
      </c>
      <c r="K212" s="577"/>
      <c r="N212" s="2130"/>
    </row>
    <row r="213" spans="1:14" s="360" customFormat="1" ht="12.75" x14ac:dyDescent="0.2">
      <c r="A213" s="231">
        <v>2510</v>
      </c>
      <c r="B213" s="232" t="s">
        <v>296</v>
      </c>
      <c r="C213" s="235"/>
      <c r="D213" s="2265"/>
      <c r="E213" s="1609"/>
      <c r="F213" s="2267"/>
      <c r="G213" s="2267"/>
      <c r="H213" s="1608">
        <f t="shared" si="2"/>
        <v>0</v>
      </c>
      <c r="I213" s="2016"/>
      <c r="J213" s="643" t="s">
        <v>621</v>
      </c>
      <c r="K213" s="577"/>
      <c r="N213" s="2130"/>
    </row>
    <row r="214" spans="1:14" s="360" customFormat="1" ht="12.75" x14ac:dyDescent="0.2">
      <c r="A214" s="231">
        <v>2515</v>
      </c>
      <c r="B214" s="232" t="s">
        <v>297</v>
      </c>
      <c r="C214" s="235"/>
      <c r="D214" s="2265"/>
      <c r="E214" s="1609"/>
      <c r="F214" s="2267"/>
      <c r="G214" s="2267"/>
      <c r="H214" s="1608">
        <f t="shared" si="2"/>
        <v>0</v>
      </c>
      <c r="I214" s="2016"/>
      <c r="J214" s="643" t="s">
        <v>621</v>
      </c>
      <c r="K214" s="577"/>
      <c r="N214" s="2130"/>
    </row>
    <row r="215" spans="1:14" s="360" customFormat="1" ht="12.75" x14ac:dyDescent="0.2">
      <c r="A215" s="231">
        <v>2520</v>
      </c>
      <c r="B215" s="232" t="s">
        <v>298</v>
      </c>
      <c r="C215" s="235"/>
      <c r="D215" s="2265"/>
      <c r="E215" s="1609"/>
      <c r="F215" s="2267"/>
      <c r="G215" s="2267"/>
      <c r="H215" s="1608">
        <f t="shared" ref="H215:H282" si="3">+D215+E215+F215-G215</f>
        <v>0</v>
      </c>
      <c r="I215" s="2016"/>
      <c r="J215" s="643" t="s">
        <v>621</v>
      </c>
      <c r="K215" s="577"/>
      <c r="N215" s="2130"/>
    </row>
    <row r="216" spans="1:14" s="360" customFormat="1" ht="12.75" x14ac:dyDescent="0.2">
      <c r="A216" s="231">
        <v>2525</v>
      </c>
      <c r="B216" s="232" t="s">
        <v>957</v>
      </c>
      <c r="C216" s="235"/>
      <c r="D216" s="2265"/>
      <c r="E216" s="1609"/>
      <c r="F216" s="2267"/>
      <c r="G216" s="2267"/>
      <c r="H216" s="1608">
        <f t="shared" si="3"/>
        <v>0</v>
      </c>
      <c r="I216" s="2016"/>
      <c r="J216" s="643" t="s">
        <v>621</v>
      </c>
      <c r="K216" s="577"/>
      <c r="N216" s="2130"/>
    </row>
    <row r="217" spans="1:14" s="360" customFormat="1" ht="12.75" x14ac:dyDescent="0.2">
      <c r="A217" s="231">
        <v>2530</v>
      </c>
      <c r="B217" s="232" t="s">
        <v>958</v>
      </c>
      <c r="C217" s="235"/>
      <c r="D217" s="2265"/>
      <c r="E217" s="1609"/>
      <c r="F217" s="2267"/>
      <c r="G217" s="2267"/>
      <c r="H217" s="1608">
        <f t="shared" si="3"/>
        <v>0</v>
      </c>
      <c r="I217" s="2016"/>
      <c r="J217" s="643" t="s">
        <v>621</v>
      </c>
      <c r="K217" s="577"/>
      <c r="N217" s="2130"/>
    </row>
    <row r="218" spans="1:14" s="360" customFormat="1" ht="12.75" x14ac:dyDescent="0.2">
      <c r="A218" s="231">
        <v>2550</v>
      </c>
      <c r="B218" s="232" t="s">
        <v>959</v>
      </c>
      <c r="C218" s="235"/>
      <c r="D218" s="2265"/>
      <c r="E218" s="1609"/>
      <c r="F218" s="2267"/>
      <c r="G218" s="2267"/>
      <c r="H218" s="1608">
        <f t="shared" si="3"/>
        <v>0</v>
      </c>
      <c r="I218" s="2016"/>
      <c r="J218" s="643" t="s">
        <v>621</v>
      </c>
      <c r="K218" s="577"/>
      <c r="N218" s="2130"/>
    </row>
    <row r="219" spans="1:14" s="360" customFormat="1" ht="12.75" x14ac:dyDescent="0.2">
      <c r="A219" s="231">
        <v>3005</v>
      </c>
      <c r="B219" s="232" t="s">
        <v>960</v>
      </c>
      <c r="C219" s="235"/>
      <c r="D219" s="2265"/>
      <c r="E219" s="1609"/>
      <c r="F219" s="2267"/>
      <c r="G219" s="2267"/>
      <c r="H219" s="1608">
        <f t="shared" si="3"/>
        <v>0</v>
      </c>
      <c r="I219" s="2016"/>
      <c r="J219" s="643" t="s">
        <v>55</v>
      </c>
      <c r="K219" s="577"/>
      <c r="N219" s="2130"/>
    </row>
    <row r="220" spans="1:14" s="360" customFormat="1" ht="12.75" x14ac:dyDescent="0.2">
      <c r="A220" s="231">
        <v>3008</v>
      </c>
      <c r="B220" s="232" t="s">
        <v>966</v>
      </c>
      <c r="C220" s="235"/>
      <c r="D220" s="2265"/>
      <c r="E220" s="1609"/>
      <c r="F220" s="2267"/>
      <c r="G220" s="2267"/>
      <c r="H220" s="1608">
        <f t="shared" si="3"/>
        <v>0</v>
      </c>
      <c r="I220" s="2016"/>
      <c r="J220" s="643" t="s">
        <v>55</v>
      </c>
      <c r="K220" s="577"/>
      <c r="N220" s="2130"/>
    </row>
    <row r="221" spans="1:14" s="360" customFormat="1" ht="12.75" x14ac:dyDescent="0.2">
      <c r="A221" s="231">
        <v>3010</v>
      </c>
      <c r="B221" s="232" t="s">
        <v>967</v>
      </c>
      <c r="C221" s="235"/>
      <c r="D221" s="2265"/>
      <c r="E221" s="1609"/>
      <c r="F221" s="2267"/>
      <c r="G221" s="2267"/>
      <c r="H221" s="1608">
        <f t="shared" si="3"/>
        <v>0</v>
      </c>
      <c r="I221" s="2016"/>
      <c r="J221" s="643" t="s">
        <v>55</v>
      </c>
      <c r="K221" s="577"/>
      <c r="N221" s="2130"/>
    </row>
    <row r="222" spans="1:14" s="360" customFormat="1" ht="12.75" x14ac:dyDescent="0.2">
      <c r="A222" s="231">
        <v>3020</v>
      </c>
      <c r="B222" s="232" t="s">
        <v>968</v>
      </c>
      <c r="C222" s="235"/>
      <c r="D222" s="2265"/>
      <c r="E222" s="1609"/>
      <c r="F222" s="2267"/>
      <c r="G222" s="2267"/>
      <c r="H222" s="1608">
        <f t="shared" si="3"/>
        <v>0</v>
      </c>
      <c r="I222" s="2016"/>
      <c r="J222" s="643" t="s">
        <v>55</v>
      </c>
      <c r="K222" s="577"/>
      <c r="N222" s="2130"/>
    </row>
    <row r="223" spans="1:14" s="360" customFormat="1" ht="12.75" x14ac:dyDescent="0.2">
      <c r="A223" s="231">
        <v>3022</v>
      </c>
      <c r="B223" s="232" t="s">
        <v>969</v>
      </c>
      <c r="C223" s="235"/>
      <c r="D223" s="2265"/>
      <c r="E223" s="1609"/>
      <c r="F223" s="2267"/>
      <c r="G223" s="2267"/>
      <c r="H223" s="1608">
        <f t="shared" si="3"/>
        <v>0</v>
      </c>
      <c r="I223" s="2016"/>
      <c r="J223" s="643" t="s">
        <v>55</v>
      </c>
      <c r="K223" s="577"/>
      <c r="N223" s="2130"/>
    </row>
    <row r="224" spans="1:14" s="360" customFormat="1" ht="12.75" x14ac:dyDescent="0.2">
      <c r="A224" s="231">
        <v>3026</v>
      </c>
      <c r="B224" s="232" t="s">
        <v>970</v>
      </c>
      <c r="C224" s="235"/>
      <c r="D224" s="2265"/>
      <c r="E224" s="1609"/>
      <c r="F224" s="2267"/>
      <c r="G224" s="2267"/>
      <c r="H224" s="1608">
        <f t="shared" si="3"/>
        <v>0</v>
      </c>
      <c r="I224" s="2016"/>
      <c r="J224" s="643" t="s">
        <v>55</v>
      </c>
      <c r="K224" s="577"/>
      <c r="N224" s="2130"/>
    </row>
    <row r="225" spans="1:14" s="360" customFormat="1" ht="12.75" x14ac:dyDescent="0.2">
      <c r="A225" s="231">
        <v>3030</v>
      </c>
      <c r="B225" s="232" t="s">
        <v>971</v>
      </c>
      <c r="C225" s="235"/>
      <c r="D225" s="2265"/>
      <c r="E225" s="1609"/>
      <c r="F225" s="2267"/>
      <c r="G225" s="2267"/>
      <c r="H225" s="1608">
        <f t="shared" si="3"/>
        <v>0</v>
      </c>
      <c r="I225" s="2016"/>
      <c r="J225" s="643" t="s">
        <v>55</v>
      </c>
      <c r="K225" s="577"/>
      <c r="N225" s="2130"/>
    </row>
    <row r="226" spans="1:14" s="360" customFormat="1" ht="12.75" x14ac:dyDescent="0.2">
      <c r="A226" s="231">
        <v>3035</v>
      </c>
      <c r="B226" s="232" t="s">
        <v>987</v>
      </c>
      <c r="C226" s="235"/>
      <c r="D226" s="2265"/>
      <c r="E226" s="1609"/>
      <c r="F226" s="2267"/>
      <c r="G226" s="2267"/>
      <c r="H226" s="1608">
        <f t="shared" si="3"/>
        <v>0</v>
      </c>
      <c r="I226" s="2016"/>
      <c r="J226" s="643" t="s">
        <v>55</v>
      </c>
      <c r="K226" s="577"/>
      <c r="N226" s="2130"/>
    </row>
    <row r="227" spans="1:14" s="360" customFormat="1" ht="12.75" x14ac:dyDescent="0.2">
      <c r="A227" s="231">
        <v>3040</v>
      </c>
      <c r="B227" s="232" t="s">
        <v>988</v>
      </c>
      <c r="C227" s="235"/>
      <c r="D227" s="2265"/>
      <c r="E227" s="1609"/>
      <c r="F227" s="2267"/>
      <c r="G227" s="2267"/>
      <c r="H227" s="1608">
        <f t="shared" si="3"/>
        <v>0</v>
      </c>
      <c r="I227" s="2016"/>
      <c r="J227" s="643" t="s">
        <v>55</v>
      </c>
      <c r="K227" s="577"/>
      <c r="N227" s="2130"/>
    </row>
    <row r="228" spans="1:14" s="360" customFormat="1" ht="12.75" x14ac:dyDescent="0.2">
      <c r="A228" s="231">
        <v>3045</v>
      </c>
      <c r="B228" s="232" t="s">
        <v>989</v>
      </c>
      <c r="C228" s="235"/>
      <c r="D228" s="2265"/>
      <c r="E228" s="1609"/>
      <c r="F228" s="2267"/>
      <c r="G228" s="2267"/>
      <c r="H228" s="1608">
        <f t="shared" si="3"/>
        <v>0</v>
      </c>
      <c r="I228" s="2016"/>
      <c r="J228" s="643" t="s">
        <v>55</v>
      </c>
      <c r="K228" s="577"/>
      <c r="N228" s="2130"/>
    </row>
    <row r="229" spans="1:14" s="360" customFormat="1" ht="12.75" x14ac:dyDescent="0.2">
      <c r="A229" s="231">
        <v>3046</v>
      </c>
      <c r="B229" s="232" t="s">
        <v>990</v>
      </c>
      <c r="C229" s="235"/>
      <c r="D229" s="2265"/>
      <c r="E229" s="1610">
        <f>-D229</f>
        <v>0</v>
      </c>
      <c r="F229" s="2269"/>
      <c r="G229" s="1609">
        <f>'I9 Direct Allocation'!D151</f>
        <v>0</v>
      </c>
      <c r="H229" s="1611">
        <f>-(F10+F13-G229)</f>
        <v>-2436894</v>
      </c>
      <c r="I229" s="2016"/>
      <c r="J229" s="643" t="s">
        <v>55</v>
      </c>
      <c r="K229" s="577"/>
      <c r="N229" s="2130"/>
    </row>
    <row r="230" spans="1:14" s="360" customFormat="1" ht="12.75" x14ac:dyDescent="0.2">
      <c r="A230" s="231">
        <v>3047</v>
      </c>
      <c r="B230" s="232" t="s">
        <v>1000</v>
      </c>
      <c r="C230" s="235"/>
      <c r="D230" s="2265"/>
      <c r="E230" s="1609"/>
      <c r="F230" s="2267"/>
      <c r="G230" s="2267"/>
      <c r="H230" s="1608">
        <f t="shared" si="3"/>
        <v>0</v>
      </c>
      <c r="I230" s="2016"/>
      <c r="J230" s="643" t="s">
        <v>55</v>
      </c>
      <c r="K230" s="577"/>
      <c r="N230" s="2130"/>
    </row>
    <row r="231" spans="1:14" s="360" customFormat="1" ht="12.75" x14ac:dyDescent="0.2">
      <c r="A231" s="231">
        <v>3048</v>
      </c>
      <c r="B231" s="232" t="s">
        <v>1001</v>
      </c>
      <c r="C231" s="235"/>
      <c r="D231" s="2265"/>
      <c r="E231" s="1609"/>
      <c r="F231" s="2267"/>
      <c r="G231" s="2267"/>
      <c r="H231" s="1608">
        <f t="shared" si="3"/>
        <v>0</v>
      </c>
      <c r="I231" s="2016"/>
      <c r="J231" s="643" t="s">
        <v>55</v>
      </c>
      <c r="K231" s="577"/>
      <c r="N231" s="2130"/>
    </row>
    <row r="232" spans="1:14" s="360" customFormat="1" ht="12.75" x14ac:dyDescent="0.2">
      <c r="A232" s="231">
        <v>3049</v>
      </c>
      <c r="B232" s="232" t="s">
        <v>1002</v>
      </c>
      <c r="C232" s="235"/>
      <c r="D232" s="2265"/>
      <c r="E232" s="1609"/>
      <c r="F232" s="2267"/>
      <c r="G232" s="2267"/>
      <c r="H232" s="1608">
        <f t="shared" si="3"/>
        <v>0</v>
      </c>
      <c r="I232" s="2016"/>
      <c r="J232" s="643" t="s">
        <v>55</v>
      </c>
      <c r="K232" s="577"/>
      <c r="N232" s="2130"/>
    </row>
    <row r="233" spans="1:14" s="360" customFormat="1" ht="12.75" x14ac:dyDescent="0.2">
      <c r="A233" s="231">
        <v>3055</v>
      </c>
      <c r="B233" s="232" t="s">
        <v>1003</v>
      </c>
      <c r="C233" s="235"/>
      <c r="D233" s="2265"/>
      <c r="E233" s="1609"/>
      <c r="F233" s="2267"/>
      <c r="G233" s="2267"/>
      <c r="H233" s="1608">
        <f t="shared" si="3"/>
        <v>0</v>
      </c>
      <c r="I233" s="2016"/>
      <c r="J233" s="643" t="s">
        <v>55</v>
      </c>
      <c r="K233" s="577"/>
      <c r="N233" s="2130"/>
    </row>
    <row r="234" spans="1:14" s="360" customFormat="1" ht="12.75" x14ac:dyDescent="0.2">
      <c r="A234" s="231">
        <v>3065</v>
      </c>
      <c r="B234" s="232" t="s">
        <v>1229</v>
      </c>
      <c r="C234" s="235"/>
      <c r="D234" s="2265"/>
      <c r="E234" s="1609"/>
      <c r="F234" s="2267"/>
      <c r="G234" s="2267"/>
      <c r="H234" s="1608">
        <f t="shared" si="3"/>
        <v>0</v>
      </c>
      <c r="I234" s="2016"/>
      <c r="J234" s="643" t="s">
        <v>55</v>
      </c>
      <c r="K234" s="577"/>
      <c r="N234" s="2130"/>
    </row>
    <row r="235" spans="1:14" s="360" customFormat="1" ht="12.75" x14ac:dyDescent="0.2">
      <c r="A235" s="239">
        <v>4006</v>
      </c>
      <c r="B235" s="240" t="s">
        <v>1231</v>
      </c>
      <c r="C235" s="235"/>
      <c r="D235" s="2270">
        <v>-21582595</v>
      </c>
      <c r="E235" s="1609"/>
      <c r="F235" s="2267"/>
      <c r="G235" s="2267"/>
      <c r="H235" s="1608">
        <f t="shared" si="3"/>
        <v>-21582595</v>
      </c>
      <c r="I235" s="2016"/>
      <c r="J235" s="643" t="s">
        <v>622</v>
      </c>
      <c r="K235" s="577"/>
      <c r="N235" s="2130"/>
    </row>
    <row r="236" spans="1:14" s="360" customFormat="1" ht="12.75" x14ac:dyDescent="0.2">
      <c r="A236" s="239">
        <v>4010</v>
      </c>
      <c r="B236" s="240" t="s">
        <v>1232</v>
      </c>
      <c r="C236" s="235"/>
      <c r="D236" s="2270"/>
      <c r="E236" s="1609"/>
      <c r="F236" s="2267"/>
      <c r="G236" s="2267"/>
      <c r="H236" s="1608">
        <f t="shared" si="3"/>
        <v>0</v>
      </c>
      <c r="I236" s="2016"/>
      <c r="J236" s="643" t="s">
        <v>622</v>
      </c>
      <c r="K236" s="577"/>
      <c r="N236" s="2130"/>
    </row>
    <row r="237" spans="1:14" s="360" customFormat="1" ht="12.75" x14ac:dyDescent="0.2">
      <c r="A237" s="239">
        <v>4015</v>
      </c>
      <c r="B237" s="240" t="s">
        <v>1233</v>
      </c>
      <c r="C237" s="235"/>
      <c r="D237" s="2270"/>
      <c r="E237" s="1609"/>
      <c r="F237" s="2267"/>
      <c r="G237" s="2267"/>
      <c r="H237" s="1608">
        <f t="shared" si="3"/>
        <v>0</v>
      </c>
      <c r="I237" s="2016"/>
      <c r="J237" s="643" t="s">
        <v>622</v>
      </c>
      <c r="K237" s="577"/>
      <c r="N237" s="2130"/>
    </row>
    <row r="238" spans="1:14" s="360" customFormat="1" ht="12.75" x14ac:dyDescent="0.2">
      <c r="A238" s="239">
        <v>4020</v>
      </c>
      <c r="B238" s="240" t="s">
        <v>1234</v>
      </c>
      <c r="C238" s="235"/>
      <c r="D238" s="2270">
        <v>-10772645</v>
      </c>
      <c r="E238" s="1609"/>
      <c r="F238" s="2267"/>
      <c r="G238" s="2267"/>
      <c r="H238" s="1608">
        <f t="shared" si="3"/>
        <v>-10772645</v>
      </c>
      <c r="I238" s="2016"/>
      <c r="J238" s="643" t="s">
        <v>622</v>
      </c>
      <c r="K238" s="577"/>
      <c r="N238" s="2130"/>
    </row>
    <row r="239" spans="1:14" s="360" customFormat="1" ht="12.75" x14ac:dyDescent="0.2">
      <c r="A239" s="239">
        <v>4025</v>
      </c>
      <c r="B239" s="240" t="s">
        <v>1236</v>
      </c>
      <c r="C239" s="235"/>
      <c r="D239" s="2270">
        <v>-758957</v>
      </c>
      <c r="E239" s="1609"/>
      <c r="F239" s="2267"/>
      <c r="G239" s="2267"/>
      <c r="H239" s="1608">
        <f t="shared" si="3"/>
        <v>-758957</v>
      </c>
      <c r="I239" s="2016"/>
      <c r="J239" s="643" t="s">
        <v>622</v>
      </c>
      <c r="K239" s="577"/>
      <c r="N239" s="2130"/>
    </row>
    <row r="240" spans="1:14" s="360" customFormat="1" ht="12.75" x14ac:dyDescent="0.2">
      <c r="A240" s="239">
        <v>4030</v>
      </c>
      <c r="B240" s="240" t="s">
        <v>1237</v>
      </c>
      <c r="C240" s="235"/>
      <c r="D240" s="2270">
        <v>-52982</v>
      </c>
      <c r="E240" s="1609"/>
      <c r="F240" s="2267"/>
      <c r="G240" s="2267"/>
      <c r="H240" s="1608">
        <f t="shared" si="3"/>
        <v>-52982</v>
      </c>
      <c r="I240" s="2016"/>
      <c r="J240" s="643" t="s">
        <v>622</v>
      </c>
      <c r="K240" s="577"/>
      <c r="N240" s="2130"/>
    </row>
    <row r="241" spans="1:14" s="360" customFormat="1" ht="12.75" x14ac:dyDescent="0.2">
      <c r="A241" s="239">
        <v>4035</v>
      </c>
      <c r="B241" s="240" t="s">
        <v>1238</v>
      </c>
      <c r="C241" s="235"/>
      <c r="D241" s="2270">
        <v>-39741171</v>
      </c>
      <c r="E241" s="1609"/>
      <c r="F241" s="2267"/>
      <c r="G241" s="2267"/>
      <c r="H241" s="1608">
        <f t="shared" si="3"/>
        <v>-39741171</v>
      </c>
      <c r="I241" s="2016"/>
      <c r="J241" s="643" t="s">
        <v>622</v>
      </c>
      <c r="K241" s="577"/>
      <c r="N241" s="2130"/>
    </row>
    <row r="242" spans="1:14" s="360" customFormat="1" ht="12.75" x14ac:dyDescent="0.2">
      <c r="A242" s="239">
        <v>4040</v>
      </c>
      <c r="B242" s="240" t="s">
        <v>1154</v>
      </c>
      <c r="C242" s="235"/>
      <c r="D242" s="2270"/>
      <c r="E242" s="1609"/>
      <c r="F242" s="2267"/>
      <c r="G242" s="2267"/>
      <c r="H242" s="1608">
        <f t="shared" si="3"/>
        <v>0</v>
      </c>
      <c r="I242" s="2016"/>
      <c r="J242" s="643" t="s">
        <v>622</v>
      </c>
      <c r="K242" s="577"/>
      <c r="N242" s="2130"/>
    </row>
    <row r="243" spans="1:14" s="360" customFormat="1" ht="12.75" x14ac:dyDescent="0.2">
      <c r="A243" s="239">
        <v>4045</v>
      </c>
      <c r="B243" s="240" t="s">
        <v>1155</v>
      </c>
      <c r="C243" s="235"/>
      <c r="D243" s="2270"/>
      <c r="E243" s="1609"/>
      <c r="F243" s="2267"/>
      <c r="G243" s="2267"/>
      <c r="H243" s="1608">
        <f t="shared" si="3"/>
        <v>0</v>
      </c>
      <c r="I243" s="2016"/>
      <c r="J243" s="643" t="s">
        <v>622</v>
      </c>
      <c r="K243" s="577"/>
      <c r="N243" s="2130"/>
    </row>
    <row r="244" spans="1:14" s="360" customFormat="1" ht="12.75" x14ac:dyDescent="0.2">
      <c r="A244" s="239">
        <v>4050</v>
      </c>
      <c r="B244" s="240" t="s">
        <v>1156</v>
      </c>
      <c r="C244" s="235"/>
      <c r="D244" s="2270"/>
      <c r="E244" s="1609"/>
      <c r="F244" s="2267"/>
      <c r="G244" s="2267"/>
      <c r="H244" s="1608">
        <f t="shared" si="3"/>
        <v>0</v>
      </c>
      <c r="I244" s="2016"/>
      <c r="J244" s="643" t="s">
        <v>622</v>
      </c>
      <c r="K244" s="577"/>
      <c r="N244" s="2130"/>
    </row>
    <row r="245" spans="1:14" s="360" customFormat="1" ht="12.75" x14ac:dyDescent="0.2">
      <c r="A245" s="239">
        <v>4055</v>
      </c>
      <c r="B245" s="240" t="s">
        <v>1694</v>
      </c>
      <c r="C245" s="235"/>
      <c r="D245" s="2270"/>
      <c r="E245" s="1609"/>
      <c r="F245" s="2267"/>
      <c r="G245" s="2267"/>
      <c r="H245" s="1608">
        <f t="shared" si="3"/>
        <v>0</v>
      </c>
      <c r="I245" s="2016"/>
      <c r="J245" s="643" t="s">
        <v>622</v>
      </c>
      <c r="K245" s="577"/>
      <c r="N245" s="2130"/>
    </row>
    <row r="246" spans="1:14" s="360" customFormat="1" ht="12.75" x14ac:dyDescent="0.2">
      <c r="A246" s="239">
        <v>4060</v>
      </c>
      <c r="B246" s="240" t="s">
        <v>1695</v>
      </c>
      <c r="C246" s="235"/>
      <c r="D246" s="2270"/>
      <c r="E246" s="1609"/>
      <c r="F246" s="2267"/>
      <c r="G246" s="2267"/>
      <c r="H246" s="1608">
        <f t="shared" si="3"/>
        <v>0</v>
      </c>
      <c r="I246" s="2016"/>
      <c r="J246" s="643" t="s">
        <v>622</v>
      </c>
      <c r="K246" s="577"/>
      <c r="N246" s="2130"/>
    </row>
    <row r="247" spans="1:14" s="360" customFormat="1" ht="12.75" x14ac:dyDescent="0.2">
      <c r="A247" s="239">
        <v>4062</v>
      </c>
      <c r="B247" s="240" t="s">
        <v>1696</v>
      </c>
      <c r="C247" s="235"/>
      <c r="D247" s="2270">
        <v>-5670649</v>
      </c>
      <c r="E247" s="1609"/>
      <c r="F247" s="2267"/>
      <c r="G247" s="2267"/>
      <c r="H247" s="1608">
        <f t="shared" si="3"/>
        <v>-5670649</v>
      </c>
      <c r="I247" s="2016"/>
      <c r="J247" s="643" t="s">
        <v>622</v>
      </c>
      <c r="K247" s="577"/>
      <c r="N247" s="2130"/>
    </row>
    <row r="248" spans="1:14" s="360" customFormat="1" ht="12.75" x14ac:dyDescent="0.2">
      <c r="A248" s="239">
        <v>4064</v>
      </c>
      <c r="B248" s="240" t="s">
        <v>315</v>
      </c>
      <c r="C248" s="235"/>
      <c r="D248" s="2270"/>
      <c r="E248" s="1609"/>
      <c r="F248" s="2267"/>
      <c r="G248" s="2267"/>
      <c r="H248" s="1608">
        <f t="shared" si="3"/>
        <v>0</v>
      </c>
      <c r="I248" s="2016"/>
      <c r="J248" s="643" t="s">
        <v>622</v>
      </c>
      <c r="K248" s="577"/>
      <c r="N248" s="2130"/>
    </row>
    <row r="249" spans="1:14" s="360" customFormat="1" ht="12.75" x14ac:dyDescent="0.2">
      <c r="A249" s="239">
        <v>4066</v>
      </c>
      <c r="B249" s="240" t="s">
        <v>1697</v>
      </c>
      <c r="C249" s="235"/>
      <c r="D249" s="2270">
        <v>-5740832</v>
      </c>
      <c r="E249" s="1609"/>
      <c r="F249" s="2267"/>
      <c r="G249" s="2267"/>
      <c r="H249" s="1608">
        <f t="shared" si="3"/>
        <v>-5740832</v>
      </c>
      <c r="I249" s="2016"/>
      <c r="J249" s="643" t="s">
        <v>622</v>
      </c>
      <c r="K249" s="577"/>
      <c r="N249" s="2130"/>
    </row>
    <row r="250" spans="1:14" s="360" customFormat="1" ht="12.75" x14ac:dyDescent="0.2">
      <c r="A250" s="239">
        <v>4068</v>
      </c>
      <c r="B250" s="240" t="s">
        <v>1698</v>
      </c>
      <c r="C250" s="235"/>
      <c r="D250" s="2270">
        <f>-4871083-183931</f>
        <v>-5055014</v>
      </c>
      <c r="E250" s="1609"/>
      <c r="F250" s="2267"/>
      <c r="G250" s="2267"/>
      <c r="H250" s="1608">
        <f t="shared" si="3"/>
        <v>-5055014</v>
      </c>
      <c r="I250" s="2016"/>
      <c r="J250" s="643" t="s">
        <v>622</v>
      </c>
      <c r="K250" s="577"/>
      <c r="N250" s="2130"/>
    </row>
    <row r="251" spans="1:14" s="360" customFormat="1" ht="12.75" x14ac:dyDescent="0.2">
      <c r="A251" s="241">
        <v>4080</v>
      </c>
      <c r="B251" s="242" t="s">
        <v>1699</v>
      </c>
      <c r="C251" s="235"/>
      <c r="D251" s="2270">
        <v>-18420657</v>
      </c>
      <c r="E251" s="1609"/>
      <c r="F251" s="2269">
        <f>-D251</f>
        <v>18420657</v>
      </c>
      <c r="G251" s="2267"/>
      <c r="H251" s="1609"/>
      <c r="I251" s="2016"/>
      <c r="J251" s="643" t="s">
        <v>1699</v>
      </c>
      <c r="K251" s="577"/>
      <c r="N251" s="2130"/>
    </row>
    <row r="252" spans="1:14" s="360" customFormat="1" ht="12.75" x14ac:dyDescent="0.2">
      <c r="A252" s="241" t="s">
        <v>407</v>
      </c>
      <c r="B252" s="242" t="s">
        <v>409</v>
      </c>
      <c r="C252" s="235"/>
      <c r="D252" s="2270"/>
      <c r="E252" s="1610">
        <f>D252-H252</f>
        <v>18420657.455000006</v>
      </c>
      <c r="F252" s="2269">
        <f>D251-F253</f>
        <v>-18330262</v>
      </c>
      <c r="G252" s="2267"/>
      <c r="H252" s="1612">
        <f>-'I6.1 Revenue'!C41</f>
        <v>-18420657.455000006</v>
      </c>
      <c r="I252" s="2016"/>
      <c r="J252" s="643" t="s">
        <v>1699</v>
      </c>
      <c r="K252" s="577"/>
      <c r="N252" s="2130"/>
    </row>
    <row r="253" spans="1:14" s="360" customFormat="1" ht="12.75" x14ac:dyDescent="0.2">
      <c r="A253" s="241" t="s">
        <v>408</v>
      </c>
      <c r="B253" s="242" t="s">
        <v>410</v>
      </c>
      <c r="C253" s="235"/>
      <c r="D253" s="2270"/>
      <c r="E253" s="1609"/>
      <c r="F253" s="2269">
        <v>-90395</v>
      </c>
      <c r="G253" s="2267"/>
      <c r="H253" s="1608">
        <f t="shared" si="3"/>
        <v>-90395</v>
      </c>
      <c r="I253" s="2121" t="s">
        <v>750</v>
      </c>
      <c r="J253" s="643" t="s">
        <v>629</v>
      </c>
      <c r="K253" s="577"/>
      <c r="N253" s="2130"/>
    </row>
    <row r="254" spans="1:14" s="360" customFormat="1" ht="12.75" x14ac:dyDescent="0.2">
      <c r="A254" s="241">
        <v>4082</v>
      </c>
      <c r="B254" s="242" t="s">
        <v>1700</v>
      </c>
      <c r="C254" s="235"/>
      <c r="D254" s="2270">
        <v>-46298</v>
      </c>
      <c r="E254" s="1609"/>
      <c r="F254" s="2267"/>
      <c r="G254" s="2267"/>
      <c r="H254" s="1608">
        <f t="shared" si="3"/>
        <v>-46298</v>
      </c>
      <c r="I254" s="2121" t="s">
        <v>472</v>
      </c>
      <c r="J254" s="643" t="s">
        <v>629</v>
      </c>
      <c r="K254" s="577"/>
      <c r="N254" s="2130"/>
    </row>
    <row r="255" spans="1:14" s="360" customFormat="1" ht="12.75" x14ac:dyDescent="0.2">
      <c r="A255" s="241">
        <v>4084</v>
      </c>
      <c r="B255" s="242" t="s">
        <v>547</v>
      </c>
      <c r="C255" s="235"/>
      <c r="D255" s="2270">
        <v>-2037</v>
      </c>
      <c r="E255" s="1609"/>
      <c r="F255" s="2267"/>
      <c r="G255" s="2267"/>
      <c r="H255" s="1608">
        <f t="shared" si="3"/>
        <v>-2037</v>
      </c>
      <c r="I255" s="2121" t="s">
        <v>472</v>
      </c>
      <c r="J255" s="643" t="s">
        <v>629</v>
      </c>
      <c r="K255" s="577"/>
      <c r="N255" s="2130"/>
    </row>
    <row r="256" spans="1:14" s="360" customFormat="1" ht="12.75" x14ac:dyDescent="0.2">
      <c r="A256" s="241">
        <v>4090</v>
      </c>
      <c r="B256" s="242" t="s">
        <v>552</v>
      </c>
      <c r="C256" s="235"/>
      <c r="D256" s="2270"/>
      <c r="E256" s="1609"/>
      <c r="F256" s="2271"/>
      <c r="G256" s="2267"/>
      <c r="H256" s="1608">
        <f t="shared" si="3"/>
        <v>0</v>
      </c>
      <c r="I256" s="2121" t="s">
        <v>472</v>
      </c>
      <c r="J256" s="643" t="s">
        <v>629</v>
      </c>
      <c r="K256" s="577"/>
      <c r="N256" s="2130"/>
    </row>
    <row r="257" spans="1:14" s="360" customFormat="1" ht="12.75" x14ac:dyDescent="0.2">
      <c r="A257" s="231">
        <v>4105</v>
      </c>
      <c r="B257" s="232" t="s">
        <v>553</v>
      </c>
      <c r="C257" s="235"/>
      <c r="D257" s="2270"/>
      <c r="E257" s="1609"/>
      <c r="F257" s="2265"/>
      <c r="G257" s="2267"/>
      <c r="H257" s="1608">
        <f t="shared" si="3"/>
        <v>0</v>
      </c>
      <c r="I257" s="2016"/>
      <c r="J257" s="643" t="s">
        <v>623</v>
      </c>
      <c r="K257" s="577"/>
      <c r="N257" s="2130"/>
    </row>
    <row r="258" spans="1:14" s="360" customFormat="1" ht="12.75" x14ac:dyDescent="0.2">
      <c r="A258" s="231">
        <v>4110</v>
      </c>
      <c r="B258" s="232" t="s">
        <v>554</v>
      </c>
      <c r="C258" s="235"/>
      <c r="D258" s="2270"/>
      <c r="E258" s="1609"/>
      <c r="F258" s="2265"/>
      <c r="G258" s="2267"/>
      <c r="H258" s="1608">
        <f t="shared" si="3"/>
        <v>0</v>
      </c>
      <c r="I258" s="2016"/>
      <c r="J258" s="643" t="s">
        <v>623</v>
      </c>
      <c r="K258" s="577"/>
      <c r="N258" s="2130"/>
    </row>
    <row r="259" spans="1:14" s="360" customFormat="1" ht="12.75" x14ac:dyDescent="0.2">
      <c r="A259" s="241">
        <v>4205</v>
      </c>
      <c r="B259" s="242" t="s">
        <v>555</v>
      </c>
      <c r="C259" s="235"/>
      <c r="D259" s="2270"/>
      <c r="E259" s="1609"/>
      <c r="F259" s="2265"/>
      <c r="G259" s="2267"/>
      <c r="H259" s="1608">
        <f t="shared" si="3"/>
        <v>0</v>
      </c>
      <c r="I259" s="2121" t="s">
        <v>472</v>
      </c>
      <c r="J259" s="643" t="s">
        <v>629</v>
      </c>
      <c r="K259" s="577"/>
      <c r="N259" s="2130"/>
    </row>
    <row r="260" spans="1:14" s="360" customFormat="1" ht="12.75" x14ac:dyDescent="0.2">
      <c r="A260" s="241">
        <v>4210</v>
      </c>
      <c r="B260" s="242" t="s">
        <v>556</v>
      </c>
      <c r="C260" s="235"/>
      <c r="D260" s="2270">
        <v>-274745</v>
      </c>
      <c r="E260" s="1609"/>
      <c r="F260" s="2265"/>
      <c r="G260" s="2267"/>
      <c r="H260" s="1608">
        <f t="shared" si="3"/>
        <v>-274745</v>
      </c>
      <c r="I260" s="2121" t="s">
        <v>456</v>
      </c>
      <c r="J260" s="643" t="s">
        <v>629</v>
      </c>
      <c r="K260" s="577"/>
      <c r="N260" s="2130"/>
    </row>
    <row r="261" spans="1:14" s="360" customFormat="1" ht="12.75" x14ac:dyDescent="0.2">
      <c r="A261" s="241">
        <v>4215</v>
      </c>
      <c r="B261" s="242" t="s">
        <v>557</v>
      </c>
      <c r="C261" s="235"/>
      <c r="D261" s="2270"/>
      <c r="E261" s="1609"/>
      <c r="F261" s="2265"/>
      <c r="G261" s="2267"/>
      <c r="H261" s="1608">
        <f t="shared" si="3"/>
        <v>0</v>
      </c>
      <c r="I261" s="2121" t="s">
        <v>472</v>
      </c>
      <c r="J261" s="643" t="s">
        <v>629</v>
      </c>
      <c r="K261" s="577"/>
      <c r="N261" s="2130"/>
    </row>
    <row r="262" spans="1:14" s="360" customFormat="1" ht="12.75" x14ac:dyDescent="0.2">
      <c r="A262" s="241">
        <v>4220</v>
      </c>
      <c r="B262" s="242" t="s">
        <v>558</v>
      </c>
      <c r="C262" s="235"/>
      <c r="D262" s="2270"/>
      <c r="E262" s="1609"/>
      <c r="F262" s="2265"/>
      <c r="G262" s="2267"/>
      <c r="H262" s="1608">
        <f t="shared" si="3"/>
        <v>0</v>
      </c>
      <c r="I262" s="2121" t="s">
        <v>472</v>
      </c>
      <c r="J262" s="643" t="s">
        <v>629</v>
      </c>
      <c r="K262" s="577"/>
      <c r="N262" s="2130"/>
    </row>
    <row r="263" spans="1:14" s="360" customFormat="1" ht="12.75" x14ac:dyDescent="0.2">
      <c r="A263" s="241">
        <v>4225</v>
      </c>
      <c r="B263" s="242" t="s">
        <v>559</v>
      </c>
      <c r="C263" s="235"/>
      <c r="D263" s="2270">
        <v>-232694</v>
      </c>
      <c r="E263" s="1609"/>
      <c r="F263" s="2265"/>
      <c r="G263" s="2267"/>
      <c r="H263" s="1608">
        <f t="shared" si="3"/>
        <v>-232694</v>
      </c>
      <c r="I263" s="2121" t="s">
        <v>1444</v>
      </c>
      <c r="J263" s="643" t="s">
        <v>559</v>
      </c>
      <c r="K263" s="577"/>
      <c r="N263" s="2130"/>
    </row>
    <row r="264" spans="1:14" s="360" customFormat="1" ht="12.75" x14ac:dyDescent="0.2">
      <c r="A264" s="231">
        <v>4230</v>
      </c>
      <c r="B264" s="232" t="s">
        <v>560</v>
      </c>
      <c r="C264" s="235"/>
      <c r="D264" s="2270"/>
      <c r="E264" s="1609"/>
      <c r="F264" s="2265"/>
      <c r="G264" s="2267"/>
      <c r="H264" s="1608">
        <f t="shared" si="3"/>
        <v>0</v>
      </c>
      <c r="I264" s="2016"/>
      <c r="J264" s="643" t="s">
        <v>623</v>
      </c>
      <c r="K264" s="577"/>
      <c r="N264" s="2130"/>
    </row>
    <row r="265" spans="1:14" s="360" customFormat="1" ht="12.75" x14ac:dyDescent="0.2">
      <c r="A265" s="241">
        <v>4235</v>
      </c>
      <c r="B265" s="242" t="s">
        <v>561</v>
      </c>
      <c r="C265" s="235"/>
      <c r="D265" s="2270">
        <v>-157724</v>
      </c>
      <c r="E265" s="1609"/>
      <c r="F265" s="2271">
        <f>-D265</f>
        <v>157724</v>
      </c>
      <c r="G265" s="2267"/>
      <c r="H265" s="1608">
        <f t="shared" si="3"/>
        <v>0</v>
      </c>
      <c r="I265" s="2121"/>
      <c r="J265" s="643" t="s">
        <v>1651</v>
      </c>
      <c r="K265" s="577"/>
      <c r="N265" s="2130"/>
    </row>
    <row r="266" spans="1:14" s="360" customFormat="1" ht="12.75" x14ac:dyDescent="0.2">
      <c r="A266" s="241" t="s">
        <v>1387</v>
      </c>
      <c r="B266" s="242" t="s">
        <v>1389</v>
      </c>
      <c r="C266" s="235"/>
      <c r="D266" s="2270"/>
      <c r="E266" s="1609"/>
      <c r="F266" s="2265">
        <v>-47700</v>
      </c>
      <c r="G266" s="2267"/>
      <c r="H266" s="1608">
        <f t="shared" si="3"/>
        <v>-47700</v>
      </c>
      <c r="I266" s="2121" t="s">
        <v>1361</v>
      </c>
      <c r="J266" s="643" t="s">
        <v>1651</v>
      </c>
      <c r="K266" s="577"/>
      <c r="N266" s="2130"/>
    </row>
    <row r="267" spans="1:14" s="360" customFormat="1" ht="12.75" x14ac:dyDescent="0.2">
      <c r="A267" s="241" t="s">
        <v>454</v>
      </c>
      <c r="B267" s="242" t="s">
        <v>1388</v>
      </c>
      <c r="C267" s="235"/>
      <c r="D267" s="2270"/>
      <c r="E267" s="1609"/>
      <c r="F267" s="2265">
        <f>D265-F266</f>
        <v>-110024</v>
      </c>
      <c r="G267" s="2267"/>
      <c r="H267" s="1608">
        <f t="shared" si="3"/>
        <v>-110024</v>
      </c>
      <c r="I267" s="2121" t="s">
        <v>472</v>
      </c>
      <c r="J267" s="643" t="s">
        <v>1651</v>
      </c>
      <c r="K267" s="577"/>
      <c r="N267" s="2130"/>
    </row>
    <row r="268" spans="1:14" s="360" customFormat="1" ht="12.75" x14ac:dyDescent="0.2">
      <c r="A268" s="231">
        <v>4240</v>
      </c>
      <c r="B268" s="232" t="s">
        <v>562</v>
      </c>
      <c r="C268" s="235"/>
      <c r="D268" s="2270"/>
      <c r="E268" s="1609"/>
      <c r="F268" s="2265"/>
      <c r="G268" s="2267"/>
      <c r="H268" s="1608">
        <f t="shared" si="3"/>
        <v>0</v>
      </c>
      <c r="I268" s="2121" t="s">
        <v>472</v>
      </c>
      <c r="J268" s="643" t="s">
        <v>629</v>
      </c>
      <c r="K268" s="577"/>
      <c r="N268" s="2130"/>
    </row>
    <row r="269" spans="1:14" s="360" customFormat="1" ht="12.75" x14ac:dyDescent="0.2">
      <c r="A269" s="241">
        <v>4245</v>
      </c>
      <c r="B269" s="242" t="s">
        <v>563</v>
      </c>
      <c r="C269" s="235"/>
      <c r="D269" s="2270"/>
      <c r="E269" s="1609"/>
      <c r="F269" s="2265"/>
      <c r="G269" s="2267"/>
      <c r="H269" s="1608">
        <f t="shared" si="3"/>
        <v>0</v>
      </c>
      <c r="I269" s="2121" t="s">
        <v>472</v>
      </c>
      <c r="J269" s="643" t="s">
        <v>629</v>
      </c>
      <c r="K269" s="577"/>
      <c r="N269" s="2130"/>
    </row>
    <row r="270" spans="1:14" s="360" customFormat="1" ht="12.75" x14ac:dyDescent="0.2">
      <c r="A270" s="231">
        <v>4305</v>
      </c>
      <c r="B270" s="232" t="s">
        <v>1493</v>
      </c>
      <c r="C270" s="235"/>
      <c r="D270" s="2270"/>
      <c r="E270" s="1609"/>
      <c r="F270" s="2265"/>
      <c r="G270" s="2267"/>
      <c r="H270" s="1608">
        <f t="shared" si="3"/>
        <v>0</v>
      </c>
      <c r="I270" s="2121" t="s">
        <v>472</v>
      </c>
      <c r="J270" s="643" t="s">
        <v>1007</v>
      </c>
      <c r="K270" s="577"/>
      <c r="N270" s="2130"/>
    </row>
    <row r="271" spans="1:14" s="360" customFormat="1" ht="12.75" x14ac:dyDescent="0.2">
      <c r="A271" s="231">
        <v>4310</v>
      </c>
      <c r="B271" s="232" t="s">
        <v>1494</v>
      </c>
      <c r="C271" s="235"/>
      <c r="D271" s="2270"/>
      <c r="E271" s="1609"/>
      <c r="F271" s="2265"/>
      <c r="G271" s="2267"/>
      <c r="H271" s="1608">
        <f t="shared" si="3"/>
        <v>0</v>
      </c>
      <c r="I271" s="2121" t="s">
        <v>472</v>
      </c>
      <c r="J271" s="643" t="s">
        <v>1007</v>
      </c>
      <c r="K271" s="577"/>
      <c r="N271" s="2130"/>
    </row>
    <row r="272" spans="1:14" s="360" customFormat="1" ht="12.75" x14ac:dyDescent="0.2">
      <c r="A272" s="241">
        <v>4315</v>
      </c>
      <c r="B272" s="242" t="s">
        <v>1495</v>
      </c>
      <c r="C272" s="235"/>
      <c r="D272" s="2270"/>
      <c r="E272" s="1609"/>
      <c r="F272" s="2265"/>
      <c r="G272" s="2267"/>
      <c r="H272" s="1608">
        <f t="shared" si="3"/>
        <v>0</v>
      </c>
      <c r="I272" s="2121" t="s">
        <v>472</v>
      </c>
      <c r="J272" s="643" t="s">
        <v>1007</v>
      </c>
      <c r="K272" s="577"/>
      <c r="N272" s="2130"/>
    </row>
    <row r="273" spans="1:14" s="360" customFormat="1" ht="12.75" x14ac:dyDescent="0.2">
      <c r="A273" s="241">
        <v>4320</v>
      </c>
      <c r="B273" s="242" t="s">
        <v>1499</v>
      </c>
      <c r="C273" s="235"/>
      <c r="D273" s="2270"/>
      <c r="E273" s="1609"/>
      <c r="F273" s="2265"/>
      <c r="G273" s="2267"/>
      <c r="H273" s="1608">
        <f t="shared" si="3"/>
        <v>0</v>
      </c>
      <c r="I273" s="2121" t="s">
        <v>472</v>
      </c>
      <c r="J273" s="643" t="s">
        <v>1007</v>
      </c>
      <c r="K273" s="577"/>
      <c r="N273" s="2130"/>
    </row>
    <row r="274" spans="1:14" s="360" customFormat="1" ht="12.75" x14ac:dyDescent="0.2">
      <c r="A274" s="241">
        <v>4325</v>
      </c>
      <c r="B274" s="242" t="s">
        <v>1485</v>
      </c>
      <c r="C274" s="235"/>
      <c r="D274" s="2270">
        <v>-641026</v>
      </c>
      <c r="E274" s="1609"/>
      <c r="F274" s="2265"/>
      <c r="G274" s="2267"/>
      <c r="H274" s="1608">
        <f t="shared" si="3"/>
        <v>-641026</v>
      </c>
      <c r="I274" s="2121" t="s">
        <v>1166</v>
      </c>
      <c r="J274" s="643" t="s">
        <v>1007</v>
      </c>
      <c r="K274" s="577"/>
      <c r="N274" s="2130"/>
    </row>
    <row r="275" spans="1:14" s="360" customFormat="1" ht="12.75" x14ac:dyDescent="0.2">
      <c r="A275" s="241">
        <v>4330</v>
      </c>
      <c r="B275" s="242" t="s">
        <v>1486</v>
      </c>
      <c r="C275" s="235"/>
      <c r="D275" s="2270">
        <v>480769</v>
      </c>
      <c r="E275" s="1609"/>
      <c r="F275" s="2265"/>
      <c r="G275" s="2267"/>
      <c r="H275" s="1608">
        <f t="shared" si="3"/>
        <v>480769</v>
      </c>
      <c r="I275" s="2121" t="s">
        <v>472</v>
      </c>
      <c r="J275" s="643" t="s">
        <v>1007</v>
      </c>
      <c r="K275" s="577"/>
      <c r="N275" s="2130"/>
    </row>
    <row r="276" spans="1:14" s="360" customFormat="1" ht="12.75" x14ac:dyDescent="0.2">
      <c r="A276" s="241">
        <v>4335</v>
      </c>
      <c r="B276" s="242" t="s">
        <v>1489</v>
      </c>
      <c r="C276" s="235"/>
      <c r="D276" s="2270"/>
      <c r="E276" s="1609"/>
      <c r="F276" s="2265"/>
      <c r="G276" s="2267"/>
      <c r="H276" s="1608">
        <f t="shared" si="3"/>
        <v>0</v>
      </c>
      <c r="I276" s="2121" t="s">
        <v>472</v>
      </c>
      <c r="J276" s="643" t="s">
        <v>1007</v>
      </c>
      <c r="K276" s="577"/>
      <c r="N276" s="2130"/>
    </row>
    <row r="277" spans="1:14" s="360" customFormat="1" ht="25.5" x14ac:dyDescent="0.2">
      <c r="A277" s="241">
        <v>4340</v>
      </c>
      <c r="B277" s="242" t="s">
        <v>1490</v>
      </c>
      <c r="C277" s="235"/>
      <c r="D277" s="2270"/>
      <c r="E277" s="1609"/>
      <c r="F277" s="2265"/>
      <c r="G277" s="2267"/>
      <c r="H277" s="1608">
        <f t="shared" si="3"/>
        <v>0</v>
      </c>
      <c r="I277" s="2121" t="s">
        <v>472</v>
      </c>
      <c r="J277" s="643" t="s">
        <v>1007</v>
      </c>
      <c r="K277" s="577"/>
      <c r="N277" s="2130"/>
    </row>
    <row r="278" spans="1:14" s="360" customFormat="1" ht="12.75" x14ac:dyDescent="0.2">
      <c r="A278" s="241">
        <v>4345</v>
      </c>
      <c r="B278" s="242" t="s">
        <v>1491</v>
      </c>
      <c r="C278" s="235"/>
      <c r="D278" s="2270"/>
      <c r="E278" s="1609"/>
      <c r="F278" s="2265"/>
      <c r="G278" s="2267"/>
      <c r="H278" s="1608">
        <f t="shared" si="3"/>
        <v>0</v>
      </c>
      <c r="I278" s="2121" t="s">
        <v>472</v>
      </c>
      <c r="J278" s="643" t="s">
        <v>1007</v>
      </c>
      <c r="K278" s="577"/>
      <c r="N278" s="2130"/>
    </row>
    <row r="279" spans="1:14" s="360" customFormat="1" ht="12.75" x14ac:dyDescent="0.2">
      <c r="A279" s="241">
        <v>4350</v>
      </c>
      <c r="B279" s="242" t="s">
        <v>1492</v>
      </c>
      <c r="C279" s="235"/>
      <c r="D279" s="2270"/>
      <c r="E279" s="1609"/>
      <c r="F279" s="2265"/>
      <c r="G279" s="2267"/>
      <c r="H279" s="1608">
        <f t="shared" si="3"/>
        <v>0</v>
      </c>
      <c r="I279" s="2121" t="s">
        <v>472</v>
      </c>
      <c r="J279" s="643" t="s">
        <v>1007</v>
      </c>
      <c r="K279" s="577"/>
      <c r="N279" s="2130"/>
    </row>
    <row r="280" spans="1:14" s="360" customFormat="1" ht="12.75" x14ac:dyDescent="0.2">
      <c r="A280" s="241">
        <v>4355</v>
      </c>
      <c r="B280" s="242" t="s">
        <v>1027</v>
      </c>
      <c r="C280" s="235"/>
      <c r="D280" s="2270"/>
      <c r="E280" s="1609"/>
      <c r="F280" s="2265"/>
      <c r="G280" s="2267"/>
      <c r="H280" s="1608">
        <f t="shared" si="3"/>
        <v>0</v>
      </c>
      <c r="I280" s="2121" t="s">
        <v>1166</v>
      </c>
      <c r="J280" s="643" t="s">
        <v>1007</v>
      </c>
      <c r="K280" s="577"/>
      <c r="N280" s="2130"/>
    </row>
    <row r="281" spans="1:14" s="360" customFormat="1" ht="12.75" x14ac:dyDescent="0.2">
      <c r="A281" s="241">
        <v>4360</v>
      </c>
      <c r="B281" s="242" t="s">
        <v>1008</v>
      </c>
      <c r="C281" s="235"/>
      <c r="D281" s="2270"/>
      <c r="E281" s="1609"/>
      <c r="F281" s="2265"/>
      <c r="G281" s="2267"/>
      <c r="H281" s="1608">
        <f t="shared" si="3"/>
        <v>0</v>
      </c>
      <c r="I281" s="2121" t="s">
        <v>472</v>
      </c>
      <c r="J281" s="643" t="s">
        <v>1007</v>
      </c>
      <c r="K281" s="577"/>
      <c r="N281" s="2130"/>
    </row>
    <row r="282" spans="1:14" s="360" customFormat="1" ht="12.75" x14ac:dyDescent="0.2">
      <c r="A282" s="241">
        <v>4365</v>
      </c>
      <c r="B282" s="242" t="s">
        <v>1009</v>
      </c>
      <c r="C282" s="235"/>
      <c r="D282" s="2270"/>
      <c r="E282" s="1609"/>
      <c r="F282" s="2265"/>
      <c r="G282" s="2267"/>
      <c r="H282" s="1608">
        <f t="shared" si="3"/>
        <v>0</v>
      </c>
      <c r="I282" s="2121" t="s">
        <v>472</v>
      </c>
      <c r="J282" s="643" t="s">
        <v>1007</v>
      </c>
      <c r="K282" s="577"/>
      <c r="N282" s="2130"/>
    </row>
    <row r="283" spans="1:14" s="360" customFormat="1" ht="12.75" x14ac:dyDescent="0.2">
      <c r="A283" s="241">
        <v>4370</v>
      </c>
      <c r="B283" s="242" t="s">
        <v>1500</v>
      </c>
      <c r="C283" s="235"/>
      <c r="D283" s="2270"/>
      <c r="E283" s="1609"/>
      <c r="F283" s="2265"/>
      <c r="G283" s="2267"/>
      <c r="H283" s="1608">
        <f t="shared" ref="H283:H347" si="4">+D283+E283+F283-G283</f>
        <v>0</v>
      </c>
      <c r="I283" s="2121" t="s">
        <v>472</v>
      </c>
      <c r="J283" s="643" t="s">
        <v>1007</v>
      </c>
      <c r="K283" s="577"/>
      <c r="N283" s="2130"/>
    </row>
    <row r="284" spans="1:14" s="360" customFormat="1" ht="12.75" x14ac:dyDescent="0.2">
      <c r="A284" s="241">
        <v>4375</v>
      </c>
      <c r="B284" s="242" t="s">
        <v>1501</v>
      </c>
      <c r="C284" s="235"/>
      <c r="D284" s="2270"/>
      <c r="E284" s="1609"/>
      <c r="F284" s="2265"/>
      <c r="G284" s="2267"/>
      <c r="H284" s="1608">
        <f t="shared" si="4"/>
        <v>0</v>
      </c>
      <c r="I284" s="2121" t="s">
        <v>1166</v>
      </c>
      <c r="J284" s="643" t="s">
        <v>623</v>
      </c>
      <c r="K284" s="577"/>
      <c r="N284" s="2130"/>
    </row>
    <row r="285" spans="1:14" s="360" customFormat="1" ht="12.75" x14ac:dyDescent="0.2">
      <c r="A285" s="241">
        <v>4380</v>
      </c>
      <c r="B285" s="242" t="s">
        <v>1473</v>
      </c>
      <c r="C285" s="235"/>
      <c r="D285" s="2270"/>
      <c r="E285" s="1609"/>
      <c r="F285" s="2265"/>
      <c r="G285" s="2267"/>
      <c r="H285" s="1608">
        <f t="shared" si="4"/>
        <v>0</v>
      </c>
      <c r="I285" s="2121" t="s">
        <v>472</v>
      </c>
      <c r="J285" s="643" t="s">
        <v>623</v>
      </c>
      <c r="K285" s="577"/>
      <c r="N285" s="2130"/>
    </row>
    <row r="286" spans="1:14" s="360" customFormat="1" ht="12.75" x14ac:dyDescent="0.2">
      <c r="A286" s="231">
        <v>4385</v>
      </c>
      <c r="B286" s="232" t="s">
        <v>1474</v>
      </c>
      <c r="C286" s="235"/>
      <c r="D286" s="2270"/>
      <c r="E286" s="1609"/>
      <c r="F286" s="2265"/>
      <c r="G286" s="2267"/>
      <c r="H286" s="1608">
        <f t="shared" si="4"/>
        <v>0</v>
      </c>
      <c r="I286" s="2016"/>
      <c r="J286" s="643" t="s">
        <v>623</v>
      </c>
      <c r="K286" s="577"/>
      <c r="N286" s="2130"/>
    </row>
    <row r="287" spans="1:14" s="360" customFormat="1" ht="12.75" x14ac:dyDescent="0.2">
      <c r="A287" s="241">
        <v>4390</v>
      </c>
      <c r="B287" s="242" t="s">
        <v>1475</v>
      </c>
      <c r="C287" s="235"/>
      <c r="D287" s="2270">
        <v>-20000</v>
      </c>
      <c r="E287" s="1609"/>
      <c r="F287" s="2265"/>
      <c r="G287" s="2267"/>
      <c r="H287" s="1608">
        <f t="shared" si="4"/>
        <v>-20000</v>
      </c>
      <c r="I287" s="2121" t="s">
        <v>472</v>
      </c>
      <c r="J287" s="643" t="s">
        <v>1007</v>
      </c>
      <c r="K287" s="577"/>
      <c r="N287" s="2130"/>
    </row>
    <row r="288" spans="1:14" s="360" customFormat="1" ht="12.75" x14ac:dyDescent="0.2">
      <c r="A288" s="241">
        <v>4395</v>
      </c>
      <c r="B288" s="242" t="s">
        <v>1533</v>
      </c>
      <c r="C288" s="235"/>
      <c r="D288" s="2270"/>
      <c r="E288" s="1609"/>
      <c r="F288" s="2265"/>
      <c r="G288" s="2267"/>
      <c r="H288" s="1608">
        <f t="shared" si="4"/>
        <v>0</v>
      </c>
      <c r="I288" s="2121" t="s">
        <v>472</v>
      </c>
      <c r="J288" s="643" t="s">
        <v>1007</v>
      </c>
      <c r="K288" s="577"/>
      <c r="N288" s="2130"/>
    </row>
    <row r="289" spans="1:14" s="360" customFormat="1" ht="25.5" x14ac:dyDescent="0.2">
      <c r="A289" s="241">
        <v>4398</v>
      </c>
      <c r="B289" s="242" t="s">
        <v>1029</v>
      </c>
      <c r="C289" s="235"/>
      <c r="D289" s="2270"/>
      <c r="E289" s="1609"/>
      <c r="F289" s="2265"/>
      <c r="G289" s="2267"/>
      <c r="H289" s="1608">
        <f t="shared" si="4"/>
        <v>0</v>
      </c>
      <c r="I289" s="2121" t="s">
        <v>472</v>
      </c>
      <c r="J289" s="643" t="s">
        <v>1007</v>
      </c>
      <c r="K289" s="577"/>
      <c r="N289" s="2130"/>
    </row>
    <row r="290" spans="1:14" s="360" customFormat="1" ht="12.75" x14ac:dyDescent="0.2">
      <c r="A290" s="241">
        <v>4405</v>
      </c>
      <c r="B290" s="242" t="s">
        <v>1030</v>
      </c>
      <c r="C290" s="235"/>
      <c r="D290" s="2270">
        <v>-96099</v>
      </c>
      <c r="E290" s="1609"/>
      <c r="F290" s="2265"/>
      <c r="G290" s="2267"/>
      <c r="H290" s="1608">
        <f t="shared" si="4"/>
        <v>-96099</v>
      </c>
      <c r="I290" s="2121" t="s">
        <v>472</v>
      </c>
      <c r="J290" s="643" t="s">
        <v>1007</v>
      </c>
      <c r="K290" s="577"/>
      <c r="N290" s="2130"/>
    </row>
    <row r="291" spans="1:14" s="360" customFormat="1" ht="12.75" x14ac:dyDescent="0.2">
      <c r="A291" s="241">
        <v>4415</v>
      </c>
      <c r="B291" s="242" t="s">
        <v>1031</v>
      </c>
      <c r="C291" s="235"/>
      <c r="D291" s="2270"/>
      <c r="E291" s="1609"/>
      <c r="F291" s="2267"/>
      <c r="G291" s="2267"/>
      <c r="H291" s="1608">
        <f t="shared" si="4"/>
        <v>0</v>
      </c>
      <c r="I291" s="2121" t="s">
        <v>472</v>
      </c>
      <c r="J291" s="643" t="s">
        <v>1007</v>
      </c>
      <c r="K291" s="577"/>
      <c r="N291" s="2130"/>
    </row>
    <row r="292" spans="1:14" s="360" customFormat="1" ht="12.75" x14ac:dyDescent="0.2">
      <c r="A292" s="231">
        <v>4505</v>
      </c>
      <c r="B292" s="232" t="s">
        <v>1032</v>
      </c>
      <c r="C292" s="235"/>
      <c r="D292" s="2270"/>
      <c r="E292" s="1609"/>
      <c r="F292" s="2267"/>
      <c r="G292" s="2267"/>
      <c r="H292" s="1608">
        <f t="shared" si="4"/>
        <v>0</v>
      </c>
      <c r="I292" s="2016"/>
      <c r="J292" s="643" t="s">
        <v>624</v>
      </c>
      <c r="K292" s="577"/>
      <c r="N292" s="2130"/>
    </row>
    <row r="293" spans="1:14" s="360" customFormat="1" ht="12.75" x14ac:dyDescent="0.2">
      <c r="A293" s="231">
        <v>4510</v>
      </c>
      <c r="B293" s="232" t="s">
        <v>1033</v>
      </c>
      <c r="C293" s="235"/>
      <c r="D293" s="2270"/>
      <c r="E293" s="1609"/>
      <c r="F293" s="2267"/>
      <c r="G293" s="2267"/>
      <c r="H293" s="1608">
        <f t="shared" si="4"/>
        <v>0</v>
      </c>
      <c r="I293" s="2016"/>
      <c r="J293" s="643" t="s">
        <v>624</v>
      </c>
      <c r="K293" s="577"/>
      <c r="N293" s="2130"/>
    </row>
    <row r="294" spans="1:14" s="360" customFormat="1" ht="12.75" x14ac:dyDescent="0.2">
      <c r="A294" s="231">
        <v>4515</v>
      </c>
      <c r="B294" s="232" t="s">
        <v>1034</v>
      </c>
      <c r="C294" s="235"/>
      <c r="D294" s="2270"/>
      <c r="E294" s="1609"/>
      <c r="F294" s="2267"/>
      <c r="G294" s="2267"/>
      <c r="H294" s="1608">
        <f t="shared" si="4"/>
        <v>0</v>
      </c>
      <c r="I294" s="2016"/>
      <c r="J294" s="643" t="s">
        <v>624</v>
      </c>
      <c r="K294" s="577"/>
      <c r="N294" s="2130"/>
    </row>
    <row r="295" spans="1:14" s="360" customFormat="1" ht="12.75" x14ac:dyDescent="0.2">
      <c r="A295" s="231">
        <v>4520</v>
      </c>
      <c r="B295" s="232" t="s">
        <v>1035</v>
      </c>
      <c r="C295" s="235"/>
      <c r="D295" s="2270"/>
      <c r="E295" s="1609"/>
      <c r="F295" s="2267"/>
      <c r="G295" s="2267"/>
      <c r="H295" s="1608">
        <f t="shared" si="4"/>
        <v>0</v>
      </c>
      <c r="I295" s="2016"/>
      <c r="J295" s="643" t="s">
        <v>624</v>
      </c>
      <c r="K295" s="577"/>
      <c r="N295" s="2130"/>
    </row>
    <row r="296" spans="1:14" s="360" customFormat="1" ht="12.75" x14ac:dyDescent="0.2">
      <c r="A296" s="231">
        <v>4525</v>
      </c>
      <c r="B296" s="232" t="s">
        <v>1036</v>
      </c>
      <c r="C296" s="235"/>
      <c r="D296" s="2270"/>
      <c r="E296" s="1609"/>
      <c r="F296" s="2267"/>
      <c r="G296" s="2267"/>
      <c r="H296" s="1608">
        <f t="shared" si="4"/>
        <v>0</v>
      </c>
      <c r="I296" s="2016"/>
      <c r="J296" s="643" t="s">
        <v>624</v>
      </c>
      <c r="K296" s="577"/>
      <c r="N296" s="2130"/>
    </row>
    <row r="297" spans="1:14" s="360" customFormat="1" ht="12.75" x14ac:dyDescent="0.2">
      <c r="A297" s="231">
        <v>4530</v>
      </c>
      <c r="B297" s="232" t="s">
        <v>1645</v>
      </c>
      <c r="C297" s="235"/>
      <c r="D297" s="2270"/>
      <c r="E297" s="1609"/>
      <c r="F297" s="2267"/>
      <c r="G297" s="2267"/>
      <c r="H297" s="1608">
        <f t="shared" si="4"/>
        <v>0</v>
      </c>
      <c r="I297" s="2016"/>
      <c r="J297" s="643" t="s">
        <v>624</v>
      </c>
      <c r="K297" s="577"/>
      <c r="N297" s="2130"/>
    </row>
    <row r="298" spans="1:14" s="360" customFormat="1" ht="12.75" x14ac:dyDescent="0.2">
      <c r="A298" s="231">
        <v>4535</v>
      </c>
      <c r="B298" s="232" t="s">
        <v>1646</v>
      </c>
      <c r="C298" s="235"/>
      <c r="D298" s="2270"/>
      <c r="E298" s="1609"/>
      <c r="F298" s="2267"/>
      <c r="G298" s="2267"/>
      <c r="H298" s="1608">
        <f t="shared" si="4"/>
        <v>0</v>
      </c>
      <c r="I298" s="2016"/>
      <c r="J298" s="643" t="s">
        <v>624</v>
      </c>
      <c r="K298" s="577"/>
      <c r="N298" s="2130"/>
    </row>
    <row r="299" spans="1:14" s="360" customFormat="1" ht="12.75" x14ac:dyDescent="0.2">
      <c r="A299" s="231">
        <v>4540</v>
      </c>
      <c r="B299" s="232" t="s">
        <v>1647</v>
      </c>
      <c r="C299" s="235"/>
      <c r="D299" s="2270"/>
      <c r="E299" s="1609"/>
      <c r="F299" s="2267"/>
      <c r="G299" s="2267"/>
      <c r="H299" s="1608">
        <f t="shared" si="4"/>
        <v>0</v>
      </c>
      <c r="I299" s="2016"/>
      <c r="J299" s="643" t="s">
        <v>624</v>
      </c>
      <c r="K299" s="577"/>
      <c r="N299" s="2130"/>
    </row>
    <row r="300" spans="1:14" s="360" customFormat="1" ht="12.75" x14ac:dyDescent="0.2">
      <c r="A300" s="231">
        <v>4545</v>
      </c>
      <c r="B300" s="232" t="s">
        <v>1648</v>
      </c>
      <c r="C300" s="235"/>
      <c r="D300" s="2270"/>
      <c r="E300" s="1609"/>
      <c r="F300" s="2267"/>
      <c r="G300" s="2267"/>
      <c r="H300" s="1608">
        <f t="shared" si="4"/>
        <v>0</v>
      </c>
      <c r="I300" s="2016"/>
      <c r="J300" s="643" t="s">
        <v>624</v>
      </c>
      <c r="K300" s="577"/>
      <c r="N300" s="2130"/>
    </row>
    <row r="301" spans="1:14" s="360" customFormat="1" ht="12.75" x14ac:dyDescent="0.2">
      <c r="A301" s="231">
        <v>4550</v>
      </c>
      <c r="B301" s="232" t="s">
        <v>1649</v>
      </c>
      <c r="C301" s="235"/>
      <c r="D301" s="2270"/>
      <c r="E301" s="1609"/>
      <c r="F301" s="2267"/>
      <c r="G301" s="2267"/>
      <c r="H301" s="1608">
        <f t="shared" si="4"/>
        <v>0</v>
      </c>
      <c r="I301" s="2016"/>
      <c r="J301" s="643" t="s">
        <v>624</v>
      </c>
      <c r="K301" s="577"/>
      <c r="N301" s="2130"/>
    </row>
    <row r="302" spans="1:14" s="360" customFormat="1" ht="12.75" x14ac:dyDescent="0.2">
      <c r="A302" s="231">
        <v>4555</v>
      </c>
      <c r="B302" s="232" t="s">
        <v>1678</v>
      </c>
      <c r="C302" s="235"/>
      <c r="D302" s="2270"/>
      <c r="E302" s="1609"/>
      <c r="F302" s="2267"/>
      <c r="G302" s="2267"/>
      <c r="H302" s="1608">
        <f t="shared" si="4"/>
        <v>0</v>
      </c>
      <c r="I302" s="2016"/>
      <c r="J302" s="643" t="s">
        <v>624</v>
      </c>
      <c r="K302" s="577"/>
      <c r="N302" s="2130"/>
    </row>
    <row r="303" spans="1:14" s="360" customFormat="1" ht="12.75" x14ac:dyDescent="0.2">
      <c r="A303" s="231">
        <v>4560</v>
      </c>
      <c r="B303" s="232" t="s">
        <v>1679</v>
      </c>
      <c r="C303" s="235"/>
      <c r="D303" s="2270"/>
      <c r="E303" s="1609"/>
      <c r="F303" s="2267"/>
      <c r="G303" s="2267"/>
      <c r="H303" s="1608">
        <f t="shared" si="4"/>
        <v>0</v>
      </c>
      <c r="I303" s="2016"/>
      <c r="J303" s="643" t="s">
        <v>624</v>
      </c>
      <c r="K303" s="577"/>
      <c r="N303" s="2130"/>
    </row>
    <row r="304" spans="1:14" s="360" customFormat="1" ht="12.75" x14ac:dyDescent="0.2">
      <c r="A304" s="231">
        <v>4565</v>
      </c>
      <c r="B304" s="232" t="s">
        <v>1434</v>
      </c>
      <c r="C304" s="235"/>
      <c r="D304" s="2270"/>
      <c r="E304" s="1609"/>
      <c r="F304" s="2267"/>
      <c r="G304" s="2267"/>
      <c r="H304" s="1608">
        <f t="shared" si="4"/>
        <v>0</v>
      </c>
      <c r="I304" s="2016"/>
      <c r="J304" s="643" t="s">
        <v>624</v>
      </c>
      <c r="K304" s="577"/>
      <c r="N304" s="2130"/>
    </row>
    <row r="305" spans="1:14" s="360" customFormat="1" ht="12.75" x14ac:dyDescent="0.2">
      <c r="A305" s="231">
        <v>4605</v>
      </c>
      <c r="B305" s="232" t="s">
        <v>1435</v>
      </c>
      <c r="C305" s="235"/>
      <c r="D305" s="2270"/>
      <c r="E305" s="1609"/>
      <c r="F305" s="2267"/>
      <c r="G305" s="2267"/>
      <c r="H305" s="1608">
        <f t="shared" si="4"/>
        <v>0</v>
      </c>
      <c r="I305" s="2016"/>
      <c r="J305" s="643" t="s">
        <v>624</v>
      </c>
      <c r="K305" s="577"/>
      <c r="N305" s="2130"/>
    </row>
    <row r="306" spans="1:14" s="360" customFormat="1" ht="12.75" x14ac:dyDescent="0.2">
      <c r="A306" s="231">
        <v>4610</v>
      </c>
      <c r="B306" s="232" t="s">
        <v>1436</v>
      </c>
      <c r="C306" s="235"/>
      <c r="D306" s="2270"/>
      <c r="E306" s="1609"/>
      <c r="F306" s="2267"/>
      <c r="G306" s="2267"/>
      <c r="H306" s="1608">
        <f t="shared" si="4"/>
        <v>0</v>
      </c>
      <c r="I306" s="2016"/>
      <c r="J306" s="643" t="s">
        <v>624</v>
      </c>
      <c r="K306" s="577"/>
      <c r="N306" s="2130"/>
    </row>
    <row r="307" spans="1:14" s="360" customFormat="1" ht="12.75" x14ac:dyDescent="0.2">
      <c r="A307" s="231">
        <v>4615</v>
      </c>
      <c r="B307" s="232" t="s">
        <v>1437</v>
      </c>
      <c r="C307" s="235"/>
      <c r="D307" s="2270"/>
      <c r="E307" s="1609"/>
      <c r="F307" s="2267"/>
      <c r="G307" s="2267"/>
      <c r="H307" s="1608">
        <f t="shared" si="4"/>
        <v>0</v>
      </c>
      <c r="I307" s="2016"/>
      <c r="J307" s="643" t="s">
        <v>624</v>
      </c>
      <c r="K307" s="577"/>
      <c r="N307" s="2130"/>
    </row>
    <row r="308" spans="1:14" s="360" customFormat="1" ht="12.75" x14ac:dyDescent="0.2">
      <c r="A308" s="231">
        <v>4620</v>
      </c>
      <c r="B308" s="232" t="s">
        <v>1446</v>
      </c>
      <c r="C308" s="235"/>
      <c r="D308" s="2270"/>
      <c r="E308" s="1609"/>
      <c r="F308" s="2267"/>
      <c r="G308" s="2267"/>
      <c r="H308" s="1608">
        <f t="shared" si="4"/>
        <v>0</v>
      </c>
      <c r="I308" s="2016"/>
      <c r="J308" s="643" t="s">
        <v>624</v>
      </c>
      <c r="K308" s="577"/>
      <c r="N308" s="2130"/>
    </row>
    <row r="309" spans="1:14" s="360" customFormat="1" ht="12.75" x14ac:dyDescent="0.2">
      <c r="A309" s="231">
        <v>4625</v>
      </c>
      <c r="B309" s="232" t="s">
        <v>1447</v>
      </c>
      <c r="C309" s="235"/>
      <c r="D309" s="2270"/>
      <c r="E309" s="1609"/>
      <c r="F309" s="2267"/>
      <c r="G309" s="2267"/>
      <c r="H309" s="1608">
        <f t="shared" si="4"/>
        <v>0</v>
      </c>
      <c r="I309" s="2016"/>
      <c r="J309" s="643" t="s">
        <v>624</v>
      </c>
      <c r="K309" s="577"/>
      <c r="N309" s="2130"/>
    </row>
    <row r="310" spans="1:14" s="360" customFormat="1" ht="25.5" x14ac:dyDescent="0.2">
      <c r="A310" s="231">
        <v>4630</v>
      </c>
      <c r="B310" s="232" t="s">
        <v>1455</v>
      </c>
      <c r="C310" s="235"/>
      <c r="D310" s="2270"/>
      <c r="E310" s="1609"/>
      <c r="F310" s="2267"/>
      <c r="G310" s="2267"/>
      <c r="H310" s="1608">
        <f t="shared" si="4"/>
        <v>0</v>
      </c>
      <c r="I310" s="2016"/>
      <c r="J310" s="643" t="s">
        <v>624</v>
      </c>
      <c r="K310" s="577"/>
      <c r="N310" s="2130"/>
    </row>
    <row r="311" spans="1:14" s="360" customFormat="1" ht="12.75" x14ac:dyDescent="0.2">
      <c r="A311" s="231">
        <v>4635</v>
      </c>
      <c r="B311" s="232" t="s">
        <v>1456</v>
      </c>
      <c r="C311" s="235"/>
      <c r="D311" s="2270"/>
      <c r="E311" s="1609"/>
      <c r="F311" s="2267"/>
      <c r="G311" s="2267"/>
      <c r="H311" s="1608">
        <f t="shared" si="4"/>
        <v>0</v>
      </c>
      <c r="I311" s="2016"/>
      <c r="J311" s="643" t="s">
        <v>624</v>
      </c>
      <c r="K311" s="577"/>
      <c r="N311" s="2130"/>
    </row>
    <row r="312" spans="1:14" s="360" customFormat="1" ht="25.5" x14ac:dyDescent="0.2">
      <c r="A312" s="231">
        <v>4640</v>
      </c>
      <c r="B312" s="232" t="s">
        <v>1457</v>
      </c>
      <c r="C312" s="235"/>
      <c r="D312" s="2270"/>
      <c r="E312" s="1609"/>
      <c r="F312" s="2267"/>
      <c r="G312" s="2267"/>
      <c r="H312" s="1608">
        <f t="shared" si="4"/>
        <v>0</v>
      </c>
      <c r="I312" s="2016"/>
      <c r="J312" s="643" t="s">
        <v>624</v>
      </c>
      <c r="K312" s="577"/>
      <c r="N312" s="2130"/>
    </row>
    <row r="313" spans="1:14" s="360" customFormat="1" ht="12.75" x14ac:dyDescent="0.2">
      <c r="A313" s="243">
        <v>4705</v>
      </c>
      <c r="B313" s="244" t="s">
        <v>1458</v>
      </c>
      <c r="C313" s="235"/>
      <c r="D313" s="2270">
        <v>72908348.87993601</v>
      </c>
      <c r="E313" s="1609"/>
      <c r="F313" s="2267"/>
      <c r="G313" s="2267"/>
      <c r="H313" s="1608">
        <f t="shared" si="4"/>
        <v>72908348.87993601</v>
      </c>
      <c r="I313" s="2016"/>
      <c r="J313" s="643" t="s">
        <v>47</v>
      </c>
      <c r="K313" s="577"/>
      <c r="N313" s="2130"/>
    </row>
    <row r="314" spans="1:14" s="360" customFormat="1" ht="12.75" x14ac:dyDescent="0.2">
      <c r="A314" s="243">
        <v>4708</v>
      </c>
      <c r="B314" s="244" t="s">
        <v>1459</v>
      </c>
      <c r="C314" s="235"/>
      <c r="D314" s="2270">
        <v>4680535.9774773736</v>
      </c>
      <c r="E314" s="1609"/>
      <c r="F314" s="2267"/>
      <c r="G314" s="2267"/>
      <c r="H314" s="1608">
        <f t="shared" si="4"/>
        <v>4680535.9774773736</v>
      </c>
      <c r="I314" s="2016"/>
      <c r="J314" s="643" t="s">
        <v>47</v>
      </c>
      <c r="K314" s="577"/>
      <c r="N314" s="2130"/>
    </row>
    <row r="315" spans="1:14" s="360" customFormat="1" ht="12.75" x14ac:dyDescent="0.2">
      <c r="A315" s="243">
        <v>4710</v>
      </c>
      <c r="B315" s="244" t="s">
        <v>1482</v>
      </c>
      <c r="C315" s="235"/>
      <c r="D315" s="2270"/>
      <c r="E315" s="1609"/>
      <c r="F315" s="2267"/>
      <c r="G315" s="2267"/>
      <c r="H315" s="1608">
        <f t="shared" si="4"/>
        <v>0</v>
      </c>
      <c r="I315" s="2016"/>
      <c r="J315" s="643" t="s">
        <v>47</v>
      </c>
      <c r="K315" s="577"/>
      <c r="N315" s="2130"/>
    </row>
    <row r="316" spans="1:14" s="360" customFormat="1" ht="12.75" x14ac:dyDescent="0.2">
      <c r="A316" s="243">
        <v>4712</v>
      </c>
      <c r="B316" s="244" t="s">
        <v>1483</v>
      </c>
      <c r="C316" s="235"/>
      <c r="D316" s="2270"/>
      <c r="E316" s="1609"/>
      <c r="F316" s="2267"/>
      <c r="G316" s="2267"/>
      <c r="H316" s="1608">
        <f t="shared" si="4"/>
        <v>0</v>
      </c>
      <c r="I316" s="2016"/>
      <c r="J316" s="643" t="s">
        <v>47</v>
      </c>
      <c r="K316" s="577"/>
      <c r="N316" s="2130"/>
    </row>
    <row r="317" spans="1:14" s="360" customFormat="1" ht="12.75" x14ac:dyDescent="0.2">
      <c r="A317" s="243">
        <v>4714</v>
      </c>
      <c r="B317" s="244" t="s">
        <v>1484</v>
      </c>
      <c r="C317" s="235"/>
      <c r="D317" s="2270">
        <v>5740832.4795520892</v>
      </c>
      <c r="E317" s="1609"/>
      <c r="F317" s="2267"/>
      <c r="G317" s="2267"/>
      <c r="H317" s="1608">
        <f t="shared" si="4"/>
        <v>5740832.4795520892</v>
      </c>
      <c r="I317" s="2016"/>
      <c r="J317" s="643" t="s">
        <v>47</v>
      </c>
      <c r="K317" s="577"/>
      <c r="N317" s="2130"/>
    </row>
    <row r="318" spans="1:14" s="360" customFormat="1" ht="12.75" x14ac:dyDescent="0.2">
      <c r="A318" s="243">
        <v>4715</v>
      </c>
      <c r="B318" s="244" t="s">
        <v>603</v>
      </c>
      <c r="C318" s="235"/>
      <c r="D318" s="2270"/>
      <c r="E318" s="1609"/>
      <c r="F318" s="2267"/>
      <c r="G318" s="2267"/>
      <c r="H318" s="1608">
        <f t="shared" si="4"/>
        <v>0</v>
      </c>
      <c r="I318" s="2016"/>
      <c r="J318" s="643" t="s">
        <v>316</v>
      </c>
      <c r="K318" s="577"/>
      <c r="N318" s="2130"/>
    </row>
    <row r="319" spans="1:14" s="360" customFormat="1" ht="12.75" x14ac:dyDescent="0.2">
      <c r="A319" s="243">
        <v>4716</v>
      </c>
      <c r="B319" s="244" t="s">
        <v>604</v>
      </c>
      <c r="C319" s="235"/>
      <c r="D319" s="2270">
        <v>4871083.22107621</v>
      </c>
      <c r="E319" s="1609"/>
      <c r="F319" s="2267"/>
      <c r="G319" s="2267"/>
      <c r="H319" s="1608">
        <f t="shared" si="4"/>
        <v>4871083.22107621</v>
      </c>
      <c r="I319" s="2016"/>
      <c r="J319" s="643" t="s">
        <v>47</v>
      </c>
      <c r="K319" s="577"/>
      <c r="N319" s="2130"/>
    </row>
    <row r="320" spans="1:14" s="360" customFormat="1" ht="12.75" x14ac:dyDescent="0.2">
      <c r="A320" s="243">
        <v>4720</v>
      </c>
      <c r="B320" s="244" t="s">
        <v>605</v>
      </c>
      <c r="C320" s="235"/>
      <c r="D320" s="2270"/>
      <c r="E320" s="1609"/>
      <c r="F320" s="2267"/>
      <c r="G320" s="2267"/>
      <c r="H320" s="1608">
        <f t="shared" si="4"/>
        <v>0</v>
      </c>
      <c r="I320" s="2016"/>
      <c r="J320" s="643" t="s">
        <v>316</v>
      </c>
      <c r="K320" s="577"/>
      <c r="N320" s="2130"/>
    </row>
    <row r="321" spans="1:14" s="360" customFormat="1" ht="12.75" x14ac:dyDescent="0.2">
      <c r="A321" s="243">
        <v>4725</v>
      </c>
      <c r="B321" s="244" t="s">
        <v>606</v>
      </c>
      <c r="C321" s="235"/>
      <c r="D321" s="2270"/>
      <c r="E321" s="1609"/>
      <c r="F321" s="2267"/>
      <c r="G321" s="2267"/>
      <c r="H321" s="1608">
        <f t="shared" si="4"/>
        <v>0</v>
      </c>
      <c r="I321" s="2016"/>
      <c r="J321" s="643" t="s">
        <v>316</v>
      </c>
      <c r="K321" s="577"/>
      <c r="N321" s="2130"/>
    </row>
    <row r="322" spans="1:14" s="360" customFormat="1" ht="12.75" x14ac:dyDescent="0.2">
      <c r="A322" s="243">
        <v>4730</v>
      </c>
      <c r="B322" s="244" t="s">
        <v>607</v>
      </c>
      <c r="C322" s="235"/>
      <c r="D322" s="2270">
        <v>990113.37985098292</v>
      </c>
      <c r="E322" s="1609"/>
      <c r="F322" s="2267"/>
      <c r="G322" s="2267"/>
      <c r="H322" s="1608">
        <f t="shared" si="4"/>
        <v>990113.37985098292</v>
      </c>
      <c r="I322" s="2016"/>
      <c r="J322" s="643" t="s">
        <v>47</v>
      </c>
      <c r="K322" s="577"/>
      <c r="N322" s="2130"/>
    </row>
    <row r="323" spans="1:14" s="360" customFormat="1" ht="12.75" x14ac:dyDescent="0.2">
      <c r="A323" s="243">
        <v>4750</v>
      </c>
      <c r="B323" s="244" t="s">
        <v>474</v>
      </c>
      <c r="C323" s="235"/>
      <c r="D323" s="2270">
        <v>183930.83050000001</v>
      </c>
      <c r="E323" s="1609"/>
      <c r="F323" s="2267"/>
      <c r="G323" s="2267"/>
      <c r="H323" s="1608">
        <f t="shared" si="4"/>
        <v>183930.83050000001</v>
      </c>
      <c r="I323" s="2016"/>
      <c r="J323" s="643" t="s">
        <v>47</v>
      </c>
      <c r="K323" s="577"/>
      <c r="N323" s="2130"/>
    </row>
    <row r="324" spans="1:14" s="360" customFormat="1" ht="12.75" x14ac:dyDescent="0.2">
      <c r="A324" s="231">
        <v>4805</v>
      </c>
      <c r="B324" s="232" t="s">
        <v>1032</v>
      </c>
      <c r="C324" s="235"/>
      <c r="D324" s="2270"/>
      <c r="E324" s="1609"/>
      <c r="F324" s="2267"/>
      <c r="G324" s="2267"/>
      <c r="H324" s="1608">
        <f t="shared" si="4"/>
        <v>0</v>
      </c>
      <c r="I324" s="2016"/>
      <c r="J324" s="643" t="s">
        <v>624</v>
      </c>
      <c r="K324" s="577"/>
      <c r="N324" s="2130"/>
    </row>
    <row r="325" spans="1:14" s="360" customFormat="1" ht="12.75" x14ac:dyDescent="0.2">
      <c r="A325" s="231">
        <v>4810</v>
      </c>
      <c r="B325" s="232" t="s">
        <v>608</v>
      </c>
      <c r="C325" s="235"/>
      <c r="D325" s="2270"/>
      <c r="E325" s="1609"/>
      <c r="F325" s="2267"/>
      <c r="G325" s="2267"/>
      <c r="H325" s="1608">
        <f t="shared" si="4"/>
        <v>0</v>
      </c>
      <c r="I325" s="2016"/>
      <c r="J325" s="643" t="s">
        <v>624</v>
      </c>
      <c r="K325" s="577"/>
      <c r="N325" s="2130"/>
    </row>
    <row r="326" spans="1:14" s="360" customFormat="1" ht="12.75" x14ac:dyDescent="0.2">
      <c r="A326" s="231">
        <v>4815</v>
      </c>
      <c r="B326" s="232" t="s">
        <v>610</v>
      </c>
      <c r="C326" s="235"/>
      <c r="D326" s="2270"/>
      <c r="E326" s="1609"/>
      <c r="F326" s="2267"/>
      <c r="G326" s="2267"/>
      <c r="H326" s="1608">
        <f t="shared" si="4"/>
        <v>0</v>
      </c>
      <c r="I326" s="2016"/>
      <c r="J326" s="643" t="s">
        <v>624</v>
      </c>
      <c r="K326" s="577"/>
      <c r="N326" s="2130"/>
    </row>
    <row r="327" spans="1:14" s="360" customFormat="1" ht="12.75" x14ac:dyDescent="0.2">
      <c r="A327" s="231">
        <v>4820</v>
      </c>
      <c r="B327" s="232" t="s">
        <v>626</v>
      </c>
      <c r="C327" s="235"/>
      <c r="D327" s="2270"/>
      <c r="E327" s="1609"/>
      <c r="F327" s="2267"/>
      <c r="G327" s="2267"/>
      <c r="H327" s="1608">
        <f t="shared" si="4"/>
        <v>0</v>
      </c>
      <c r="I327" s="2016"/>
      <c r="J327" s="643" t="s">
        <v>624</v>
      </c>
      <c r="K327" s="577"/>
      <c r="N327" s="2130"/>
    </row>
    <row r="328" spans="1:14" s="360" customFormat="1" ht="25.5" x14ac:dyDescent="0.2">
      <c r="A328" s="231">
        <v>4825</v>
      </c>
      <c r="B328" s="232" t="s">
        <v>627</v>
      </c>
      <c r="C328" s="235"/>
      <c r="D328" s="2270"/>
      <c r="E328" s="1609"/>
      <c r="F328" s="2267"/>
      <c r="G328" s="2267"/>
      <c r="H328" s="1608">
        <f t="shared" si="4"/>
        <v>0</v>
      </c>
      <c r="I328" s="2016"/>
      <c r="J328" s="643" t="s">
        <v>624</v>
      </c>
      <c r="K328" s="577"/>
      <c r="N328" s="2130"/>
    </row>
    <row r="329" spans="1:14" s="360" customFormat="1" ht="12.75" x14ac:dyDescent="0.2">
      <c r="A329" s="231">
        <v>4830</v>
      </c>
      <c r="B329" s="232" t="s">
        <v>628</v>
      </c>
      <c r="C329" s="235"/>
      <c r="D329" s="2270"/>
      <c r="E329" s="1609"/>
      <c r="F329" s="2267"/>
      <c r="G329" s="2267"/>
      <c r="H329" s="1608">
        <f t="shared" si="4"/>
        <v>0</v>
      </c>
      <c r="I329" s="2016"/>
      <c r="J329" s="643" t="s">
        <v>624</v>
      </c>
      <c r="K329" s="577"/>
      <c r="N329" s="2130"/>
    </row>
    <row r="330" spans="1:14" s="360" customFormat="1" ht="12.75" x14ac:dyDescent="0.2">
      <c r="A330" s="231">
        <v>4835</v>
      </c>
      <c r="B330" s="232" t="s">
        <v>1004</v>
      </c>
      <c r="C330" s="235"/>
      <c r="D330" s="2270"/>
      <c r="E330" s="1609"/>
      <c r="F330" s="2267"/>
      <c r="G330" s="2267"/>
      <c r="H330" s="1608">
        <f t="shared" si="4"/>
        <v>0</v>
      </c>
      <c r="I330" s="2016"/>
      <c r="J330" s="643" t="s">
        <v>624</v>
      </c>
      <c r="K330" s="577"/>
      <c r="N330" s="2130"/>
    </row>
    <row r="331" spans="1:14" s="360" customFormat="1" ht="12.75" x14ac:dyDescent="0.2">
      <c r="A331" s="231">
        <v>4840</v>
      </c>
      <c r="B331" s="232" t="s">
        <v>1005</v>
      </c>
      <c r="C331" s="235"/>
      <c r="D331" s="2270"/>
      <c r="E331" s="1609"/>
      <c r="F331" s="2267"/>
      <c r="G331" s="2267"/>
      <c r="H331" s="1608">
        <f t="shared" si="4"/>
        <v>0</v>
      </c>
      <c r="I331" s="2016"/>
      <c r="J331" s="643" t="s">
        <v>624</v>
      </c>
      <c r="K331" s="577"/>
      <c r="N331" s="2130"/>
    </row>
    <row r="332" spans="1:14" s="360" customFormat="1" ht="12.75" x14ac:dyDescent="0.2">
      <c r="A332" s="231">
        <v>4845</v>
      </c>
      <c r="B332" s="232" t="s">
        <v>1006</v>
      </c>
      <c r="C332" s="235"/>
      <c r="D332" s="2270"/>
      <c r="E332" s="1609"/>
      <c r="F332" s="2267"/>
      <c r="G332" s="2267"/>
      <c r="H332" s="1608">
        <f t="shared" si="4"/>
        <v>0</v>
      </c>
      <c r="I332" s="2016"/>
      <c r="J332" s="643" t="s">
        <v>624</v>
      </c>
      <c r="K332" s="577"/>
      <c r="N332" s="2130"/>
    </row>
    <row r="333" spans="1:14" s="360" customFormat="1" ht="12.75" x14ac:dyDescent="0.2">
      <c r="A333" s="231">
        <v>4850</v>
      </c>
      <c r="B333" s="232" t="s">
        <v>1679</v>
      </c>
      <c r="C333" s="235"/>
      <c r="D333" s="2270"/>
      <c r="E333" s="1609"/>
      <c r="F333" s="2267"/>
      <c r="G333" s="2267"/>
      <c r="H333" s="1608">
        <f t="shared" si="4"/>
        <v>0</v>
      </c>
      <c r="I333" s="2016"/>
      <c r="J333" s="643" t="s">
        <v>624</v>
      </c>
      <c r="K333" s="577"/>
      <c r="N333" s="2130"/>
    </row>
    <row r="334" spans="1:14" s="360" customFormat="1" ht="12.75" x14ac:dyDescent="0.2">
      <c r="A334" s="231">
        <v>4905</v>
      </c>
      <c r="B334" s="232" t="s">
        <v>1435</v>
      </c>
      <c r="C334" s="235"/>
      <c r="D334" s="2270"/>
      <c r="E334" s="1609"/>
      <c r="F334" s="2267"/>
      <c r="G334" s="2267"/>
      <c r="H334" s="1608">
        <f t="shared" si="4"/>
        <v>0</v>
      </c>
      <c r="I334" s="2016"/>
      <c r="J334" s="643" t="s">
        <v>624</v>
      </c>
      <c r="K334" s="577"/>
      <c r="N334" s="2130"/>
    </row>
    <row r="335" spans="1:14" s="360" customFormat="1" ht="25.5" x14ac:dyDescent="0.2">
      <c r="A335" s="231">
        <v>4910</v>
      </c>
      <c r="B335" s="232" t="s">
        <v>1468</v>
      </c>
      <c r="C335" s="235"/>
      <c r="D335" s="2270"/>
      <c r="E335" s="1609"/>
      <c r="F335" s="2267"/>
      <c r="G335" s="2267"/>
      <c r="H335" s="1608">
        <f t="shared" si="4"/>
        <v>0</v>
      </c>
      <c r="I335" s="2016"/>
      <c r="J335" s="643" t="s">
        <v>624</v>
      </c>
      <c r="K335" s="577"/>
      <c r="N335" s="2130"/>
    </row>
    <row r="336" spans="1:14" s="360" customFormat="1" ht="12.75" x14ac:dyDescent="0.2">
      <c r="A336" s="231">
        <v>4916</v>
      </c>
      <c r="B336" s="232" t="s">
        <v>1469</v>
      </c>
      <c r="C336" s="235"/>
      <c r="D336" s="2270"/>
      <c r="E336" s="1609"/>
      <c r="F336" s="2267"/>
      <c r="G336" s="2267"/>
      <c r="H336" s="1608">
        <f t="shared" si="4"/>
        <v>0</v>
      </c>
      <c r="I336" s="2016"/>
      <c r="J336" s="643" t="s">
        <v>624</v>
      </c>
      <c r="K336" s="577"/>
      <c r="N336" s="2130"/>
    </row>
    <row r="337" spans="1:14" s="360" customFormat="1" ht="12.75" x14ac:dyDescent="0.2">
      <c r="A337" s="231">
        <v>4930</v>
      </c>
      <c r="B337" s="232" t="s">
        <v>1470</v>
      </c>
      <c r="C337" s="235"/>
      <c r="D337" s="2270"/>
      <c r="E337" s="1609"/>
      <c r="F337" s="2267"/>
      <c r="G337" s="2267"/>
      <c r="H337" s="1608">
        <f t="shared" si="4"/>
        <v>0</v>
      </c>
      <c r="I337" s="2016"/>
      <c r="J337" s="643" t="s">
        <v>624</v>
      </c>
      <c r="K337" s="577"/>
      <c r="N337" s="2130"/>
    </row>
    <row r="338" spans="1:14" s="360" customFormat="1" ht="12.75" x14ac:dyDescent="0.2">
      <c r="A338" s="231">
        <v>4935</v>
      </c>
      <c r="B338" s="232" t="s">
        <v>1471</v>
      </c>
      <c r="C338" s="235"/>
      <c r="D338" s="2270"/>
      <c r="E338" s="1609"/>
      <c r="F338" s="2267"/>
      <c r="G338" s="2267"/>
      <c r="H338" s="1608">
        <f t="shared" si="4"/>
        <v>0</v>
      </c>
      <c r="I338" s="2016"/>
      <c r="J338" s="643" t="s">
        <v>624</v>
      </c>
      <c r="K338" s="577"/>
      <c r="N338" s="2130"/>
    </row>
    <row r="339" spans="1:14" s="360" customFormat="1" ht="12.75" x14ac:dyDescent="0.2">
      <c r="A339" s="231">
        <v>4940</v>
      </c>
      <c r="B339" s="232" t="s">
        <v>1472</v>
      </c>
      <c r="C339" s="235"/>
      <c r="D339" s="2270"/>
      <c r="E339" s="1609"/>
      <c r="F339" s="2267"/>
      <c r="G339" s="2267"/>
      <c r="H339" s="1608">
        <f t="shared" si="4"/>
        <v>0</v>
      </c>
      <c r="I339" s="2016"/>
      <c r="J339" s="643" t="s">
        <v>624</v>
      </c>
      <c r="K339" s="577"/>
      <c r="N339" s="2130"/>
    </row>
    <row r="340" spans="1:14" s="360" customFormat="1" ht="25.5" x14ac:dyDescent="0.2">
      <c r="A340" s="231">
        <v>4945</v>
      </c>
      <c r="B340" s="232" t="s">
        <v>1015</v>
      </c>
      <c r="C340" s="235"/>
      <c r="D340" s="2270"/>
      <c r="E340" s="1609"/>
      <c r="F340" s="2267"/>
      <c r="G340" s="2267"/>
      <c r="H340" s="1608">
        <f t="shared" si="4"/>
        <v>0</v>
      </c>
      <c r="I340" s="2016"/>
      <c r="J340" s="643" t="s">
        <v>624</v>
      </c>
      <c r="K340" s="577"/>
      <c r="N340" s="2130"/>
    </row>
    <row r="341" spans="1:14" s="360" customFormat="1" ht="25.5" x14ac:dyDescent="0.2">
      <c r="A341" s="231">
        <v>4950</v>
      </c>
      <c r="B341" s="232" t="s">
        <v>1016</v>
      </c>
      <c r="C341" s="235"/>
      <c r="D341" s="2270"/>
      <c r="E341" s="1609"/>
      <c r="F341" s="2267"/>
      <c r="G341" s="2267"/>
      <c r="H341" s="1608">
        <f t="shared" si="4"/>
        <v>0</v>
      </c>
      <c r="I341" s="2016"/>
      <c r="J341" s="643" t="s">
        <v>624</v>
      </c>
      <c r="K341" s="577"/>
      <c r="N341" s="2130"/>
    </row>
    <row r="342" spans="1:14" s="360" customFormat="1" ht="12.75" x14ac:dyDescent="0.2">
      <c r="A342" s="231">
        <v>4960</v>
      </c>
      <c r="B342" s="232" t="s">
        <v>1017</v>
      </c>
      <c r="C342" s="235"/>
      <c r="D342" s="2270"/>
      <c r="E342" s="1609"/>
      <c r="F342" s="2267"/>
      <c r="G342" s="2267"/>
      <c r="H342" s="1608">
        <f t="shared" si="4"/>
        <v>0</v>
      </c>
      <c r="I342" s="2016"/>
      <c r="J342" s="643" t="s">
        <v>624</v>
      </c>
      <c r="K342" s="577"/>
      <c r="N342" s="2130"/>
    </row>
    <row r="343" spans="1:14" s="360" customFormat="1" ht="12.75" x14ac:dyDescent="0.2">
      <c r="A343" s="231">
        <v>4965</v>
      </c>
      <c r="B343" s="232" t="s">
        <v>1022</v>
      </c>
      <c r="C343" s="235"/>
      <c r="D343" s="2270"/>
      <c r="E343" s="1609"/>
      <c r="F343" s="2267"/>
      <c r="G343" s="2267"/>
      <c r="H343" s="1608">
        <f t="shared" si="4"/>
        <v>0</v>
      </c>
      <c r="I343" s="2016"/>
      <c r="J343" s="643" t="s">
        <v>624</v>
      </c>
      <c r="K343" s="577"/>
      <c r="N343" s="2130"/>
    </row>
    <row r="344" spans="1:14" s="360" customFormat="1" ht="12.75" x14ac:dyDescent="0.2">
      <c r="A344" s="238">
        <v>5005</v>
      </c>
      <c r="B344" s="237" t="s">
        <v>1032</v>
      </c>
      <c r="C344" s="235"/>
      <c r="D344" s="2270">
        <v>792514</v>
      </c>
      <c r="E344" s="1609"/>
      <c r="F344" s="2267"/>
      <c r="G344" s="2267"/>
      <c r="H344" s="1608">
        <f t="shared" si="4"/>
        <v>792514</v>
      </c>
      <c r="I344" s="2016"/>
      <c r="J344" s="643" t="s">
        <v>595</v>
      </c>
      <c r="K344" s="577"/>
      <c r="N344" s="2130"/>
    </row>
    <row r="345" spans="1:14" s="360" customFormat="1" ht="12.75" x14ac:dyDescent="0.2">
      <c r="A345" s="238">
        <v>5010</v>
      </c>
      <c r="B345" s="237" t="s">
        <v>608</v>
      </c>
      <c r="C345" s="235"/>
      <c r="D345" s="2270">
        <v>221350</v>
      </c>
      <c r="E345" s="1609"/>
      <c r="F345" s="2267"/>
      <c r="G345" s="2267"/>
      <c r="H345" s="1608">
        <f t="shared" si="4"/>
        <v>221350</v>
      </c>
      <c r="I345" s="2016"/>
      <c r="J345" s="643" t="s">
        <v>595</v>
      </c>
      <c r="K345" s="577"/>
      <c r="N345" s="2130"/>
    </row>
    <row r="346" spans="1:14" s="360" customFormat="1" ht="12.75" x14ac:dyDescent="0.2">
      <c r="A346" s="238">
        <v>5012</v>
      </c>
      <c r="B346" s="237" t="s">
        <v>1023</v>
      </c>
      <c r="C346" s="235"/>
      <c r="D346" s="2270">
        <v>500</v>
      </c>
      <c r="E346" s="1609"/>
      <c r="F346" s="2267"/>
      <c r="G346" s="2267"/>
      <c r="H346" s="1608">
        <f t="shared" si="4"/>
        <v>500</v>
      </c>
      <c r="I346" s="2016"/>
      <c r="J346" s="643" t="s">
        <v>595</v>
      </c>
      <c r="K346" s="577"/>
      <c r="N346" s="2130"/>
    </row>
    <row r="347" spans="1:14" s="360" customFormat="1" ht="12.75" x14ac:dyDescent="0.2">
      <c r="A347" s="238">
        <v>5014</v>
      </c>
      <c r="B347" s="237" t="s">
        <v>1024</v>
      </c>
      <c r="C347" s="235"/>
      <c r="D347" s="2270"/>
      <c r="E347" s="1609"/>
      <c r="F347" s="2267"/>
      <c r="G347" s="2267"/>
      <c r="H347" s="1608">
        <f t="shared" si="4"/>
        <v>0</v>
      </c>
      <c r="I347" s="2016"/>
      <c r="J347" s="643" t="s">
        <v>595</v>
      </c>
      <c r="K347" s="577"/>
      <c r="N347" s="2130"/>
    </row>
    <row r="348" spans="1:14" s="360" customFormat="1" ht="25.5" x14ac:dyDescent="0.2">
      <c r="A348" s="238">
        <v>5015</v>
      </c>
      <c r="B348" s="237" t="s">
        <v>1025</v>
      </c>
      <c r="C348" s="235"/>
      <c r="D348" s="2270"/>
      <c r="E348" s="1609"/>
      <c r="F348" s="2267"/>
      <c r="G348" s="2267"/>
      <c r="H348" s="1608">
        <f t="shared" ref="H348:H411" si="5">+D348+E348+F348-G348</f>
        <v>0</v>
      </c>
      <c r="I348" s="2016"/>
      <c r="J348" s="643" t="s">
        <v>595</v>
      </c>
      <c r="K348" s="577"/>
      <c r="N348" s="2130"/>
    </row>
    <row r="349" spans="1:14" s="360" customFormat="1" ht="12.75" x14ac:dyDescent="0.2">
      <c r="A349" s="238">
        <v>5016</v>
      </c>
      <c r="B349" s="237" t="s">
        <v>1026</v>
      </c>
      <c r="C349" s="235"/>
      <c r="D349" s="2270"/>
      <c r="E349" s="1609"/>
      <c r="F349" s="2267"/>
      <c r="G349" s="2267"/>
      <c r="H349" s="1608">
        <f t="shared" si="5"/>
        <v>0</v>
      </c>
      <c r="I349" s="2016"/>
      <c r="J349" s="643" t="s">
        <v>595</v>
      </c>
      <c r="K349" s="577"/>
      <c r="N349" s="2130"/>
    </row>
    <row r="350" spans="1:14" s="360" customFormat="1" ht="25.5" x14ac:dyDescent="0.2">
      <c r="A350" s="238">
        <v>5017</v>
      </c>
      <c r="B350" s="237" t="s">
        <v>584</v>
      </c>
      <c r="C350" s="235"/>
      <c r="D350" s="2270">
        <v>26600</v>
      </c>
      <c r="E350" s="1609"/>
      <c r="F350" s="2267"/>
      <c r="G350" s="2267"/>
      <c r="H350" s="1608">
        <f t="shared" si="5"/>
        <v>26600</v>
      </c>
      <c r="I350" s="2016"/>
      <c r="J350" s="643" t="s">
        <v>595</v>
      </c>
      <c r="K350" s="577"/>
      <c r="N350" s="2130"/>
    </row>
    <row r="351" spans="1:14" s="360" customFormat="1" ht="25.5" x14ac:dyDescent="0.2">
      <c r="A351" s="238">
        <v>5020</v>
      </c>
      <c r="B351" s="237" t="s">
        <v>585</v>
      </c>
      <c r="C351" s="235"/>
      <c r="D351" s="2270"/>
      <c r="E351" s="1609"/>
      <c r="F351" s="2267"/>
      <c r="G351" s="2267"/>
      <c r="H351" s="1608">
        <f t="shared" si="5"/>
        <v>0</v>
      </c>
      <c r="I351" s="2016"/>
      <c r="J351" s="643" t="s">
        <v>595</v>
      </c>
      <c r="K351" s="577"/>
      <c r="N351" s="2130"/>
    </row>
    <row r="352" spans="1:14" s="360" customFormat="1" ht="25.5" x14ac:dyDescent="0.2">
      <c r="A352" s="238">
        <v>5025</v>
      </c>
      <c r="B352" s="237" t="s">
        <v>1686</v>
      </c>
      <c r="C352" s="235"/>
      <c r="D352" s="2270">
        <v>289300</v>
      </c>
      <c r="E352" s="1609"/>
      <c r="F352" s="2267"/>
      <c r="G352" s="2267"/>
      <c r="H352" s="1608">
        <f t="shared" si="5"/>
        <v>289300</v>
      </c>
      <c r="I352" s="2016"/>
      <c r="J352" s="643" t="s">
        <v>595</v>
      </c>
      <c r="K352" s="577"/>
      <c r="N352" s="2130"/>
    </row>
    <row r="353" spans="1:14" s="360" customFormat="1" ht="12.75" x14ac:dyDescent="0.2">
      <c r="A353" s="238">
        <v>5030</v>
      </c>
      <c r="B353" s="237" t="s">
        <v>592</v>
      </c>
      <c r="C353" s="235"/>
      <c r="D353" s="2270"/>
      <c r="E353" s="1609"/>
      <c r="F353" s="2267"/>
      <c r="G353" s="2267"/>
      <c r="H353" s="1608">
        <f t="shared" si="5"/>
        <v>0</v>
      </c>
      <c r="I353" s="2016"/>
      <c r="J353" s="643" t="s">
        <v>595</v>
      </c>
      <c r="K353" s="577"/>
      <c r="N353" s="2130"/>
    </row>
    <row r="354" spans="1:14" s="360" customFormat="1" ht="12.75" x14ac:dyDescent="0.2">
      <c r="A354" s="238">
        <v>5035</v>
      </c>
      <c r="B354" s="237" t="s">
        <v>1503</v>
      </c>
      <c r="C354" s="235"/>
      <c r="D354" s="2270"/>
      <c r="E354" s="1609"/>
      <c r="F354" s="2269"/>
      <c r="G354" s="2267"/>
      <c r="H354" s="1608">
        <f t="shared" si="5"/>
        <v>0</v>
      </c>
      <c r="I354" s="2016"/>
      <c r="J354" s="643" t="s">
        <v>595</v>
      </c>
      <c r="K354" s="577"/>
      <c r="N354" s="2130"/>
    </row>
    <row r="355" spans="1:14" s="360" customFormat="1" ht="25.5" x14ac:dyDescent="0.2">
      <c r="A355" s="238">
        <v>5040</v>
      </c>
      <c r="B355" s="237" t="s">
        <v>4</v>
      </c>
      <c r="C355" s="235"/>
      <c r="D355" s="2270">
        <v>1089225</v>
      </c>
      <c r="E355" s="1609"/>
      <c r="F355" s="2267"/>
      <c r="G355" s="2267"/>
      <c r="H355" s="1608">
        <f t="shared" si="5"/>
        <v>1089225</v>
      </c>
      <c r="I355" s="2016"/>
      <c r="J355" s="643" t="s">
        <v>595</v>
      </c>
      <c r="K355" s="577"/>
      <c r="N355" s="2130"/>
    </row>
    <row r="356" spans="1:14" s="360" customFormat="1" ht="25.5" x14ac:dyDescent="0.2">
      <c r="A356" s="238">
        <v>5045</v>
      </c>
      <c r="B356" s="237" t="s">
        <v>1687</v>
      </c>
      <c r="C356" s="235"/>
      <c r="D356" s="2270">
        <v>124669</v>
      </c>
      <c r="E356" s="1609"/>
      <c r="F356" s="2267"/>
      <c r="G356" s="2267"/>
      <c r="H356" s="1608">
        <f t="shared" si="5"/>
        <v>124669</v>
      </c>
      <c r="I356" s="2016"/>
      <c r="J356" s="643" t="s">
        <v>595</v>
      </c>
      <c r="K356" s="577"/>
      <c r="N356" s="2130"/>
    </row>
    <row r="357" spans="1:14" s="360" customFormat="1" ht="12.75" x14ac:dyDescent="0.2">
      <c r="A357" s="238">
        <v>5050</v>
      </c>
      <c r="B357" s="237" t="s">
        <v>567</v>
      </c>
      <c r="C357" s="235"/>
      <c r="D357" s="2270"/>
      <c r="E357" s="1609"/>
      <c r="F357" s="2267"/>
      <c r="G357" s="2267"/>
      <c r="H357" s="1608">
        <f t="shared" si="5"/>
        <v>0</v>
      </c>
      <c r="I357" s="2016"/>
      <c r="J357" s="643" t="s">
        <v>595</v>
      </c>
      <c r="K357" s="577"/>
      <c r="N357" s="2130"/>
    </row>
    <row r="358" spans="1:14" s="360" customFormat="1" ht="12.75" x14ac:dyDescent="0.2">
      <c r="A358" s="238">
        <v>5055</v>
      </c>
      <c r="B358" s="237" t="s">
        <v>1511</v>
      </c>
      <c r="C358" s="235"/>
      <c r="D358" s="2270"/>
      <c r="E358" s="1609"/>
      <c r="F358" s="2269"/>
      <c r="G358" s="2267"/>
      <c r="H358" s="1608">
        <f t="shared" si="5"/>
        <v>0</v>
      </c>
      <c r="I358" s="2016"/>
      <c r="J358" s="643" t="s">
        <v>595</v>
      </c>
      <c r="K358" s="577"/>
      <c r="N358" s="2130"/>
    </row>
    <row r="359" spans="1:14" s="360" customFormat="1" ht="12.75" x14ac:dyDescent="0.2">
      <c r="A359" s="231">
        <v>5060</v>
      </c>
      <c r="B359" s="232" t="s">
        <v>1680</v>
      </c>
      <c r="C359" s="235"/>
      <c r="D359" s="2270"/>
      <c r="E359" s="1609"/>
      <c r="F359" s="2267"/>
      <c r="G359" s="2267"/>
      <c r="H359" s="1608">
        <f t="shared" si="5"/>
        <v>0</v>
      </c>
      <c r="I359" s="2016"/>
      <c r="J359" s="643" t="s">
        <v>624</v>
      </c>
      <c r="K359" s="577"/>
      <c r="N359" s="2130"/>
    </row>
    <row r="360" spans="1:14" s="360" customFormat="1" ht="12.75" x14ac:dyDescent="0.2">
      <c r="A360" s="238">
        <v>5065</v>
      </c>
      <c r="B360" s="237" t="s">
        <v>1681</v>
      </c>
      <c r="C360" s="235"/>
      <c r="D360" s="2270">
        <v>435738</v>
      </c>
      <c r="E360" s="1609"/>
      <c r="F360" s="2267"/>
      <c r="G360" s="2267"/>
      <c r="H360" s="1608">
        <f t="shared" si="5"/>
        <v>435738</v>
      </c>
      <c r="I360" s="2016"/>
      <c r="J360" s="643" t="s">
        <v>595</v>
      </c>
      <c r="K360" s="577"/>
      <c r="N360" s="2130"/>
    </row>
    <row r="361" spans="1:14" s="360" customFormat="1" ht="12.75" x14ac:dyDescent="0.2">
      <c r="A361" s="238">
        <v>5070</v>
      </c>
      <c r="B361" s="237" t="s">
        <v>1682</v>
      </c>
      <c r="C361" s="235"/>
      <c r="D361" s="2270"/>
      <c r="E361" s="1609"/>
      <c r="F361" s="2267"/>
      <c r="G361" s="2267"/>
      <c r="H361" s="1608">
        <f t="shared" si="5"/>
        <v>0</v>
      </c>
      <c r="I361" s="2016"/>
      <c r="J361" s="643" t="s">
        <v>595</v>
      </c>
      <c r="K361" s="577"/>
      <c r="N361" s="2130"/>
    </row>
    <row r="362" spans="1:14" s="360" customFormat="1" ht="12.75" x14ac:dyDescent="0.2">
      <c r="A362" s="238">
        <v>5075</v>
      </c>
      <c r="B362" s="237" t="s">
        <v>1683</v>
      </c>
      <c r="C362" s="235"/>
      <c r="D362" s="2270"/>
      <c r="E362" s="1609"/>
      <c r="F362" s="2267"/>
      <c r="G362" s="2267"/>
      <c r="H362" s="1608">
        <f t="shared" si="5"/>
        <v>0</v>
      </c>
      <c r="I362" s="2016"/>
      <c r="J362" s="643" t="s">
        <v>595</v>
      </c>
      <c r="K362" s="577"/>
      <c r="N362" s="2130"/>
    </row>
    <row r="363" spans="1:14" s="360" customFormat="1" ht="12.75" x14ac:dyDescent="0.2">
      <c r="A363" s="238">
        <v>5085</v>
      </c>
      <c r="B363" s="237" t="s">
        <v>1664</v>
      </c>
      <c r="C363" s="235"/>
      <c r="D363" s="2270">
        <v>451608</v>
      </c>
      <c r="E363" s="1609"/>
      <c r="F363" s="2267"/>
      <c r="G363" s="2267"/>
      <c r="H363" s="1608">
        <f t="shared" si="5"/>
        <v>451608</v>
      </c>
      <c r="I363" s="2016"/>
      <c r="J363" s="643" t="s">
        <v>595</v>
      </c>
      <c r="K363" s="577"/>
      <c r="N363" s="2130"/>
    </row>
    <row r="364" spans="1:14" s="360" customFormat="1" ht="25.5" x14ac:dyDescent="0.2">
      <c r="A364" s="238">
        <v>5090</v>
      </c>
      <c r="B364" s="237" t="s">
        <v>1665</v>
      </c>
      <c r="C364" s="235"/>
      <c r="D364" s="2270"/>
      <c r="E364" s="1609"/>
      <c r="F364" s="2267"/>
      <c r="G364" s="2267"/>
      <c r="H364" s="1608">
        <f t="shared" si="5"/>
        <v>0</v>
      </c>
      <c r="I364" s="2016"/>
      <c r="J364" s="643" t="s">
        <v>595</v>
      </c>
      <c r="K364" s="577"/>
      <c r="N364" s="2130"/>
    </row>
    <row r="365" spans="1:14" s="360" customFormat="1" ht="25.5" x14ac:dyDescent="0.2">
      <c r="A365" s="238">
        <v>5095</v>
      </c>
      <c r="B365" s="237" t="s">
        <v>1666</v>
      </c>
      <c r="C365" s="235"/>
      <c r="D365" s="2270">
        <v>35500</v>
      </c>
      <c r="E365" s="1609"/>
      <c r="F365" s="2267"/>
      <c r="G365" s="2267"/>
      <c r="H365" s="1608">
        <f t="shared" si="5"/>
        <v>35500</v>
      </c>
      <c r="I365" s="2016"/>
      <c r="J365" s="643" t="s">
        <v>595</v>
      </c>
      <c r="K365" s="577"/>
      <c r="N365" s="2130"/>
    </row>
    <row r="366" spans="1:14" s="360" customFormat="1" ht="12.75" x14ac:dyDescent="0.2">
      <c r="A366" s="2119">
        <v>5096</v>
      </c>
      <c r="B366" s="2120" t="s">
        <v>1504</v>
      </c>
      <c r="C366" s="235"/>
      <c r="D366" s="2270"/>
      <c r="E366" s="1609"/>
      <c r="F366" s="2267"/>
      <c r="G366" s="2267"/>
      <c r="H366" s="1608">
        <f t="shared" si="5"/>
        <v>0</v>
      </c>
      <c r="I366" s="2016"/>
      <c r="J366" s="643" t="s">
        <v>595</v>
      </c>
      <c r="K366" s="577"/>
      <c r="N366" s="2130"/>
    </row>
    <row r="367" spans="1:14" s="360" customFormat="1" ht="12.75" x14ac:dyDescent="0.2">
      <c r="A367" s="238">
        <v>5105</v>
      </c>
      <c r="B367" s="237" t="s">
        <v>1435</v>
      </c>
      <c r="C367" s="235"/>
      <c r="D367" s="2270"/>
      <c r="E367" s="1609"/>
      <c r="F367" s="2267"/>
      <c r="G367" s="2267"/>
      <c r="H367" s="1608">
        <f t="shared" si="5"/>
        <v>0</v>
      </c>
      <c r="I367" s="2016"/>
      <c r="J367" s="643" t="s">
        <v>1663</v>
      </c>
      <c r="K367" s="577"/>
      <c r="N367" s="2130"/>
    </row>
    <row r="368" spans="1:14" s="360" customFormat="1" ht="25.5" x14ac:dyDescent="0.2">
      <c r="A368" s="238">
        <v>5110</v>
      </c>
      <c r="B368" s="237" t="s">
        <v>1505</v>
      </c>
      <c r="C368" s="235"/>
      <c r="D368" s="2270"/>
      <c r="E368" s="1609"/>
      <c r="F368" s="2267"/>
      <c r="G368" s="2267"/>
      <c r="H368" s="1608">
        <f t="shared" si="5"/>
        <v>0</v>
      </c>
      <c r="I368" s="2016"/>
      <c r="J368" s="643" t="s">
        <v>1663</v>
      </c>
      <c r="K368" s="577"/>
      <c r="N368" s="2130"/>
    </row>
    <row r="369" spans="1:14" s="360" customFormat="1" ht="12.75" x14ac:dyDescent="0.2">
      <c r="A369" s="238">
        <v>5112</v>
      </c>
      <c r="B369" s="237" t="s">
        <v>1469</v>
      </c>
      <c r="C369" s="235"/>
      <c r="D369" s="2270"/>
      <c r="E369" s="1609"/>
      <c r="F369" s="2267"/>
      <c r="G369" s="2267"/>
      <c r="H369" s="1608">
        <f t="shared" si="5"/>
        <v>0</v>
      </c>
      <c r="I369" s="2016"/>
      <c r="J369" s="643" t="s">
        <v>1663</v>
      </c>
      <c r="K369" s="577"/>
      <c r="N369" s="2130"/>
    </row>
    <row r="370" spans="1:14" s="360" customFormat="1" ht="12.75" x14ac:dyDescent="0.2">
      <c r="A370" s="238">
        <v>5114</v>
      </c>
      <c r="B370" s="237" t="s">
        <v>7</v>
      </c>
      <c r="C370" s="235"/>
      <c r="D370" s="2270">
        <v>18000</v>
      </c>
      <c r="E370" s="1609"/>
      <c r="F370" s="2267"/>
      <c r="G370" s="2267"/>
      <c r="H370" s="1608">
        <f t="shared" si="5"/>
        <v>18000</v>
      </c>
      <c r="I370" s="2016"/>
      <c r="J370" s="643" t="s">
        <v>1663</v>
      </c>
      <c r="K370" s="577"/>
      <c r="N370" s="2130"/>
    </row>
    <row r="371" spans="1:14" s="360" customFormat="1" ht="12.75" x14ac:dyDescent="0.2">
      <c r="A371" s="238">
        <v>5120</v>
      </c>
      <c r="B371" s="237" t="s">
        <v>8</v>
      </c>
      <c r="C371" s="235"/>
      <c r="D371" s="2270">
        <v>9000</v>
      </c>
      <c r="E371" s="1609"/>
      <c r="F371" s="2267"/>
      <c r="G371" s="2267"/>
      <c r="H371" s="1608">
        <f t="shared" si="5"/>
        <v>9000</v>
      </c>
      <c r="I371" s="2016"/>
      <c r="J371" s="643" t="s">
        <v>1663</v>
      </c>
      <c r="K371" s="577"/>
      <c r="N371" s="2130"/>
    </row>
    <row r="372" spans="1:14" s="360" customFormat="1" ht="12.75" x14ac:dyDescent="0.2">
      <c r="A372" s="238">
        <v>5125</v>
      </c>
      <c r="B372" s="237" t="s">
        <v>1471</v>
      </c>
      <c r="C372" s="235"/>
      <c r="D372" s="2270">
        <v>68000</v>
      </c>
      <c r="E372" s="1609"/>
      <c r="F372" s="2267"/>
      <c r="G372" s="2267"/>
      <c r="H372" s="1608">
        <f t="shared" si="5"/>
        <v>68000</v>
      </c>
      <c r="I372" s="2016"/>
      <c r="J372" s="643" t="s">
        <v>1663</v>
      </c>
      <c r="K372" s="577"/>
      <c r="N372" s="2130"/>
    </row>
    <row r="373" spans="1:14" s="360" customFormat="1" ht="12.75" x14ac:dyDescent="0.2">
      <c r="A373" s="238">
        <v>5130</v>
      </c>
      <c r="B373" s="237" t="s">
        <v>9</v>
      </c>
      <c r="C373" s="235"/>
      <c r="D373" s="2270"/>
      <c r="E373" s="1609"/>
      <c r="F373" s="2267"/>
      <c r="G373" s="2267"/>
      <c r="H373" s="1608">
        <f t="shared" si="5"/>
        <v>0</v>
      </c>
      <c r="I373" s="2016"/>
      <c r="J373" s="643" t="s">
        <v>1663</v>
      </c>
      <c r="K373" s="577"/>
      <c r="N373" s="2130"/>
    </row>
    <row r="374" spans="1:14" s="360" customFormat="1" ht="25.5" x14ac:dyDescent="0.2">
      <c r="A374" s="238">
        <v>5135</v>
      </c>
      <c r="B374" s="237" t="s">
        <v>10</v>
      </c>
      <c r="C374" s="235"/>
      <c r="D374" s="2270"/>
      <c r="E374" s="1609"/>
      <c r="F374" s="2267"/>
      <c r="G374" s="2267"/>
      <c r="H374" s="1608">
        <f t="shared" si="5"/>
        <v>0</v>
      </c>
      <c r="I374" s="2016"/>
      <c r="J374" s="643" t="s">
        <v>1663</v>
      </c>
      <c r="K374" s="577"/>
      <c r="N374" s="2130"/>
    </row>
    <row r="375" spans="1:14" s="360" customFormat="1" ht="12.75" x14ac:dyDescent="0.2">
      <c r="A375" s="238">
        <v>5145</v>
      </c>
      <c r="B375" s="237" t="s">
        <v>11</v>
      </c>
      <c r="C375" s="235"/>
      <c r="D375" s="2270"/>
      <c r="E375" s="1609"/>
      <c r="F375" s="2267"/>
      <c r="G375" s="2267"/>
      <c r="H375" s="1608">
        <f t="shared" si="5"/>
        <v>0</v>
      </c>
      <c r="I375" s="2016"/>
      <c r="J375" s="643" t="s">
        <v>1663</v>
      </c>
      <c r="K375" s="577"/>
      <c r="N375" s="2130"/>
    </row>
    <row r="376" spans="1:14" s="360" customFormat="1" ht="25.5" x14ac:dyDescent="0.2">
      <c r="A376" s="238">
        <v>5150</v>
      </c>
      <c r="B376" s="237" t="s">
        <v>12</v>
      </c>
      <c r="C376" s="235"/>
      <c r="D376" s="2270">
        <v>19200</v>
      </c>
      <c r="E376" s="1609"/>
      <c r="F376" s="2267"/>
      <c r="G376" s="2267"/>
      <c r="H376" s="1608">
        <f t="shared" si="5"/>
        <v>19200</v>
      </c>
      <c r="I376" s="2016"/>
      <c r="J376" s="643" t="s">
        <v>1663</v>
      </c>
      <c r="K376" s="577"/>
      <c r="N376" s="2130"/>
    </row>
    <row r="377" spans="1:14" s="360" customFormat="1" ht="12.75" x14ac:dyDescent="0.2">
      <c r="A377" s="238">
        <v>5155</v>
      </c>
      <c r="B377" s="237" t="s">
        <v>13</v>
      </c>
      <c r="C377" s="235"/>
      <c r="D377" s="2270">
        <v>400</v>
      </c>
      <c r="E377" s="1609"/>
      <c r="F377" s="2267"/>
      <c r="G377" s="2267"/>
      <c r="H377" s="1608">
        <f t="shared" si="5"/>
        <v>400</v>
      </c>
      <c r="I377" s="2016"/>
      <c r="J377" s="643" t="s">
        <v>1663</v>
      </c>
      <c r="K377" s="577"/>
      <c r="N377" s="2130"/>
    </row>
    <row r="378" spans="1:14" s="360" customFormat="1" ht="12.75" x14ac:dyDescent="0.2">
      <c r="A378" s="238">
        <v>5160</v>
      </c>
      <c r="B378" s="237" t="s">
        <v>14</v>
      </c>
      <c r="C378" s="235"/>
      <c r="D378" s="2270">
        <v>27500</v>
      </c>
      <c r="E378" s="1609"/>
      <c r="F378" s="2269"/>
      <c r="G378" s="2267"/>
      <c r="H378" s="1608">
        <f t="shared" si="5"/>
        <v>27500</v>
      </c>
      <c r="I378" s="2016"/>
      <c r="J378" s="643" t="s">
        <v>1663</v>
      </c>
      <c r="K378" s="577"/>
      <c r="N378" s="2130"/>
    </row>
    <row r="379" spans="1:14" s="360" customFormat="1" ht="12.75" x14ac:dyDescent="0.2">
      <c r="A379" s="231">
        <v>5165</v>
      </c>
      <c r="B379" s="232" t="s">
        <v>15</v>
      </c>
      <c r="C379" s="235"/>
      <c r="D379" s="2270"/>
      <c r="E379" s="1609"/>
      <c r="F379" s="2267"/>
      <c r="G379" s="2267"/>
      <c r="H379" s="1608">
        <f t="shared" si="5"/>
        <v>0</v>
      </c>
      <c r="I379" s="2016"/>
      <c r="J379" s="643" t="s">
        <v>624</v>
      </c>
      <c r="K379" s="577"/>
      <c r="N379" s="2130"/>
    </row>
    <row r="380" spans="1:14" s="360" customFormat="1" ht="12.75" x14ac:dyDescent="0.2">
      <c r="A380" s="231">
        <v>5170</v>
      </c>
      <c r="B380" s="232" t="s">
        <v>1536</v>
      </c>
      <c r="C380" s="235"/>
      <c r="D380" s="2270"/>
      <c r="E380" s="1609"/>
      <c r="F380" s="2267"/>
      <c r="G380" s="2267"/>
      <c r="H380" s="1608">
        <f t="shared" si="5"/>
        <v>0</v>
      </c>
      <c r="I380" s="2016"/>
      <c r="J380" s="643" t="s">
        <v>624</v>
      </c>
      <c r="K380" s="577"/>
      <c r="N380" s="2130"/>
    </row>
    <row r="381" spans="1:14" s="360" customFormat="1" ht="12.75" x14ac:dyDescent="0.2">
      <c r="A381" s="231">
        <v>5172</v>
      </c>
      <c r="B381" s="232" t="s">
        <v>1624</v>
      </c>
      <c r="C381" s="235"/>
      <c r="D381" s="2270"/>
      <c r="E381" s="1609"/>
      <c r="F381" s="2267"/>
      <c r="G381" s="2267"/>
      <c r="H381" s="1608">
        <f t="shared" si="5"/>
        <v>0</v>
      </c>
      <c r="I381" s="2016"/>
      <c r="J381" s="643" t="s">
        <v>624</v>
      </c>
      <c r="K381" s="577"/>
      <c r="N381" s="2130"/>
    </row>
    <row r="382" spans="1:14" s="360" customFormat="1" ht="12.75" x14ac:dyDescent="0.2">
      <c r="A382" s="245">
        <v>5175</v>
      </c>
      <c r="B382" s="246" t="s">
        <v>1625</v>
      </c>
      <c r="C382" s="235"/>
      <c r="D382" s="2270">
        <v>500</v>
      </c>
      <c r="E382" s="1609"/>
      <c r="F382" s="2267"/>
      <c r="G382" s="2267"/>
      <c r="H382" s="1608">
        <f t="shared" si="5"/>
        <v>500</v>
      </c>
      <c r="I382" s="2016"/>
      <c r="J382" s="643" t="s">
        <v>1663</v>
      </c>
      <c r="K382" s="577"/>
      <c r="N382" s="2130"/>
    </row>
    <row r="383" spans="1:14" s="360" customFormat="1" ht="12.75" x14ac:dyDescent="0.2">
      <c r="A383" s="231">
        <v>5178</v>
      </c>
      <c r="B383" s="232" t="s">
        <v>1626</v>
      </c>
      <c r="C383" s="235"/>
      <c r="D383" s="2270"/>
      <c r="E383" s="1609"/>
      <c r="F383" s="2267"/>
      <c r="G383" s="2267"/>
      <c r="H383" s="1608">
        <f t="shared" si="5"/>
        <v>0</v>
      </c>
      <c r="I383" s="2016"/>
      <c r="J383" s="643" t="s">
        <v>624</v>
      </c>
      <c r="K383" s="577"/>
      <c r="N383" s="2130"/>
    </row>
    <row r="384" spans="1:14" s="360" customFormat="1" ht="12.75" x14ac:dyDescent="0.2">
      <c r="A384" s="231">
        <v>5185</v>
      </c>
      <c r="B384" s="232" t="s">
        <v>1627</v>
      </c>
      <c r="C384" s="235"/>
      <c r="D384" s="2270"/>
      <c r="E384" s="1609"/>
      <c r="F384" s="2267"/>
      <c r="G384" s="2267"/>
      <c r="H384" s="1608">
        <f t="shared" si="5"/>
        <v>0</v>
      </c>
      <c r="I384" s="2016"/>
      <c r="J384" s="643" t="s">
        <v>624</v>
      </c>
      <c r="K384" s="577"/>
      <c r="N384" s="2130"/>
    </row>
    <row r="385" spans="1:14" s="360" customFormat="1" ht="12.75" x14ac:dyDescent="0.2">
      <c r="A385" s="231">
        <v>5186</v>
      </c>
      <c r="B385" s="232" t="s">
        <v>1628</v>
      </c>
      <c r="C385" s="235"/>
      <c r="D385" s="2270"/>
      <c r="E385" s="1609"/>
      <c r="F385" s="2267"/>
      <c r="G385" s="2267"/>
      <c r="H385" s="1608">
        <f t="shared" si="5"/>
        <v>0</v>
      </c>
      <c r="I385" s="2016"/>
      <c r="J385" s="643" t="s">
        <v>624</v>
      </c>
      <c r="K385" s="577"/>
      <c r="N385" s="2130"/>
    </row>
    <row r="386" spans="1:14" s="360" customFormat="1" ht="12.75" x14ac:dyDescent="0.2">
      <c r="A386" s="231">
        <v>5190</v>
      </c>
      <c r="B386" s="232" t="s">
        <v>1629</v>
      </c>
      <c r="C386" s="235"/>
      <c r="D386" s="2270"/>
      <c r="E386" s="1609"/>
      <c r="F386" s="2267"/>
      <c r="G386" s="2267"/>
      <c r="H386" s="1608">
        <f t="shared" si="5"/>
        <v>0</v>
      </c>
      <c r="I386" s="2016"/>
      <c r="J386" s="643" t="s">
        <v>624</v>
      </c>
      <c r="K386" s="577"/>
      <c r="N386" s="2130"/>
    </row>
    <row r="387" spans="1:14" s="360" customFormat="1" ht="12.75" x14ac:dyDescent="0.2">
      <c r="A387" s="231">
        <v>5192</v>
      </c>
      <c r="B387" s="232" t="s">
        <v>1630</v>
      </c>
      <c r="C387" s="235"/>
      <c r="D387" s="2270"/>
      <c r="E387" s="1609"/>
      <c r="F387" s="2267"/>
      <c r="G387" s="2267"/>
      <c r="H387" s="1608">
        <f t="shared" si="5"/>
        <v>0</v>
      </c>
      <c r="I387" s="2016"/>
      <c r="J387" s="643" t="s">
        <v>624</v>
      </c>
      <c r="K387" s="577"/>
      <c r="N387" s="2130"/>
    </row>
    <row r="388" spans="1:14" s="360" customFormat="1" ht="25.5" x14ac:dyDescent="0.2">
      <c r="A388" s="245">
        <v>5195</v>
      </c>
      <c r="B388" s="246" t="s">
        <v>1631</v>
      </c>
      <c r="C388" s="235"/>
      <c r="D388" s="2270"/>
      <c r="E388" s="1609"/>
      <c r="F388" s="2267"/>
      <c r="G388" s="2267"/>
      <c r="H388" s="1608">
        <f t="shared" si="5"/>
        <v>0</v>
      </c>
      <c r="I388" s="2016"/>
      <c r="J388" s="643" t="s">
        <v>624</v>
      </c>
      <c r="K388" s="577"/>
      <c r="N388" s="2130"/>
    </row>
    <row r="389" spans="1:14" s="360" customFormat="1" ht="12.75" x14ac:dyDescent="0.2">
      <c r="A389" s="238">
        <v>5205</v>
      </c>
      <c r="B389" s="237" t="s">
        <v>1632</v>
      </c>
      <c r="C389" s="235"/>
      <c r="D389" s="2270"/>
      <c r="E389" s="1609"/>
      <c r="F389" s="2267"/>
      <c r="G389" s="2267"/>
      <c r="H389" s="1608">
        <f t="shared" si="5"/>
        <v>0</v>
      </c>
      <c r="I389" s="2016"/>
      <c r="J389" s="643" t="s">
        <v>316</v>
      </c>
      <c r="K389" s="577"/>
      <c r="N389" s="2130"/>
    </row>
    <row r="390" spans="1:14" s="360" customFormat="1" ht="12.75" x14ac:dyDescent="0.2">
      <c r="A390" s="238">
        <v>5210</v>
      </c>
      <c r="B390" s="237" t="s">
        <v>1633</v>
      </c>
      <c r="C390" s="235"/>
      <c r="D390" s="2270"/>
      <c r="E390" s="1609"/>
      <c r="F390" s="2267"/>
      <c r="G390" s="2267"/>
      <c r="H390" s="1608">
        <f t="shared" si="5"/>
        <v>0</v>
      </c>
      <c r="I390" s="2016"/>
      <c r="J390" s="643" t="s">
        <v>316</v>
      </c>
      <c r="K390" s="577"/>
      <c r="N390" s="2130"/>
    </row>
    <row r="391" spans="1:14" s="360" customFormat="1" ht="12.75" x14ac:dyDescent="0.2">
      <c r="A391" s="238">
        <v>5215</v>
      </c>
      <c r="B391" s="237" t="s">
        <v>1634</v>
      </c>
      <c r="C391" s="235"/>
      <c r="D391" s="2270"/>
      <c r="E391" s="1609"/>
      <c r="F391" s="2267"/>
      <c r="G391" s="2267"/>
      <c r="H391" s="1608">
        <f t="shared" si="5"/>
        <v>0</v>
      </c>
      <c r="I391" s="2016"/>
      <c r="J391" s="643" t="s">
        <v>316</v>
      </c>
      <c r="K391" s="577"/>
      <c r="N391" s="2130"/>
    </row>
    <row r="392" spans="1:14" s="360" customFormat="1" ht="12.75" x14ac:dyDescent="0.2">
      <c r="A392" s="245">
        <v>5305</v>
      </c>
      <c r="B392" s="246" t="s">
        <v>1635</v>
      </c>
      <c r="C392" s="235"/>
      <c r="D392" s="2270">
        <v>230451</v>
      </c>
      <c r="E392" s="1609"/>
      <c r="F392" s="2267"/>
      <c r="G392" s="2267"/>
      <c r="H392" s="1608">
        <f t="shared" si="5"/>
        <v>230451</v>
      </c>
      <c r="I392" s="2016"/>
      <c r="J392" s="643" t="s">
        <v>596</v>
      </c>
      <c r="K392" s="577"/>
      <c r="N392" s="2130"/>
    </row>
    <row r="393" spans="1:14" s="360" customFormat="1" ht="12.75" x14ac:dyDescent="0.2">
      <c r="A393" s="245">
        <v>5310</v>
      </c>
      <c r="B393" s="246" t="s">
        <v>289</v>
      </c>
      <c r="C393" s="235"/>
      <c r="D393" s="2270">
        <v>241109</v>
      </c>
      <c r="E393" s="1609"/>
      <c r="F393" s="2267"/>
      <c r="G393" s="2267"/>
      <c r="H393" s="1608">
        <f t="shared" si="5"/>
        <v>241109</v>
      </c>
      <c r="I393" s="2016"/>
      <c r="J393" s="643" t="s">
        <v>596</v>
      </c>
      <c r="K393" s="577"/>
      <c r="N393" s="2130"/>
    </row>
    <row r="394" spans="1:14" s="360" customFormat="1" ht="12.75" x14ac:dyDescent="0.2">
      <c r="A394" s="245">
        <v>5315</v>
      </c>
      <c r="B394" s="246" t="s">
        <v>1220</v>
      </c>
      <c r="C394" s="235"/>
      <c r="D394" s="2270">
        <v>1179268</v>
      </c>
      <c r="E394" s="1609"/>
      <c r="F394" s="2267"/>
      <c r="G394" s="2267"/>
      <c r="H394" s="1608">
        <f t="shared" si="5"/>
        <v>1179268</v>
      </c>
      <c r="I394" s="2016"/>
      <c r="J394" s="643" t="s">
        <v>596</v>
      </c>
      <c r="K394" s="577"/>
      <c r="N394" s="2130"/>
    </row>
    <row r="395" spans="1:14" s="360" customFormat="1" ht="12.75" x14ac:dyDescent="0.2">
      <c r="A395" s="245">
        <v>5320</v>
      </c>
      <c r="B395" s="246" t="s">
        <v>1221</v>
      </c>
      <c r="C395" s="235"/>
      <c r="D395" s="2270">
        <v>242549</v>
      </c>
      <c r="E395" s="1609"/>
      <c r="F395" s="2267"/>
      <c r="G395" s="2267"/>
      <c r="H395" s="1608">
        <f t="shared" si="5"/>
        <v>242549</v>
      </c>
      <c r="I395" s="2016"/>
      <c r="J395" s="643" t="s">
        <v>596</v>
      </c>
      <c r="K395" s="577"/>
      <c r="N395" s="2130"/>
    </row>
    <row r="396" spans="1:14" s="360" customFormat="1" ht="12.75" x14ac:dyDescent="0.2">
      <c r="A396" s="245">
        <v>5325</v>
      </c>
      <c r="B396" s="246" t="s">
        <v>1222</v>
      </c>
      <c r="C396" s="235"/>
      <c r="D396" s="2270">
        <v>100</v>
      </c>
      <c r="E396" s="1609"/>
      <c r="F396" s="2267"/>
      <c r="G396" s="2267"/>
      <c r="H396" s="1608">
        <f t="shared" si="5"/>
        <v>100</v>
      </c>
      <c r="I396" s="2016"/>
      <c r="J396" s="643" t="s">
        <v>596</v>
      </c>
      <c r="K396" s="577"/>
      <c r="N396" s="2130"/>
    </row>
    <row r="397" spans="1:14" s="360" customFormat="1" ht="12.75" x14ac:dyDescent="0.2">
      <c r="A397" s="245">
        <v>5330</v>
      </c>
      <c r="B397" s="246" t="s">
        <v>1223</v>
      </c>
      <c r="C397" s="235"/>
      <c r="D397" s="2270">
        <v>400</v>
      </c>
      <c r="E397" s="1609"/>
      <c r="F397" s="2267"/>
      <c r="G397" s="2267"/>
      <c r="H397" s="1608">
        <f t="shared" si="5"/>
        <v>400</v>
      </c>
      <c r="I397" s="2016"/>
      <c r="J397" s="643" t="s">
        <v>596</v>
      </c>
      <c r="K397" s="577"/>
      <c r="N397" s="2130"/>
    </row>
    <row r="398" spans="1:14" s="360" customFormat="1" ht="12.75" x14ac:dyDescent="0.2">
      <c r="A398" s="245">
        <v>5335</v>
      </c>
      <c r="B398" s="246" t="s">
        <v>1224</v>
      </c>
      <c r="C398" s="235"/>
      <c r="D398" s="2270">
        <v>162000</v>
      </c>
      <c r="E398" s="1609"/>
      <c r="F398" s="2267"/>
      <c r="G398" s="2267"/>
      <c r="H398" s="1608">
        <f t="shared" si="5"/>
        <v>162000</v>
      </c>
      <c r="I398" s="2016"/>
      <c r="J398" s="643" t="s">
        <v>54</v>
      </c>
      <c r="K398" s="577"/>
      <c r="N398" s="2130"/>
    </row>
    <row r="399" spans="1:14" s="360" customFormat="1" ht="12.75" x14ac:dyDescent="0.2">
      <c r="A399" s="245">
        <v>5340</v>
      </c>
      <c r="B399" s="246" t="s">
        <v>1225</v>
      </c>
      <c r="C399" s="235"/>
      <c r="D399" s="2270"/>
      <c r="E399" s="1609"/>
      <c r="F399" s="2267"/>
      <c r="G399" s="2267"/>
      <c r="H399" s="1608">
        <f t="shared" si="5"/>
        <v>0</v>
      </c>
      <c r="I399" s="2016"/>
      <c r="J399" s="643" t="s">
        <v>596</v>
      </c>
      <c r="K399" s="577"/>
      <c r="N399" s="2130"/>
    </row>
    <row r="400" spans="1:14" s="360" customFormat="1" ht="12.75" x14ac:dyDescent="0.2">
      <c r="A400" s="2119">
        <v>5405</v>
      </c>
      <c r="B400" s="2120" t="s">
        <v>1635</v>
      </c>
      <c r="C400" s="235"/>
      <c r="D400" s="2270"/>
      <c r="E400" s="1609"/>
      <c r="F400" s="2267"/>
      <c r="G400" s="2267"/>
      <c r="H400" s="1608">
        <f t="shared" si="5"/>
        <v>0</v>
      </c>
      <c r="I400" s="2016"/>
      <c r="J400" s="643" t="s">
        <v>593</v>
      </c>
      <c r="K400" s="577"/>
      <c r="N400" s="2130"/>
    </row>
    <row r="401" spans="1:14" s="360" customFormat="1" ht="12.75" x14ac:dyDescent="0.2">
      <c r="A401" s="2119">
        <v>5410</v>
      </c>
      <c r="B401" s="2120" t="s">
        <v>1226</v>
      </c>
      <c r="C401" s="235"/>
      <c r="D401" s="2270">
        <v>95900</v>
      </c>
      <c r="E401" s="1609"/>
      <c r="F401" s="2267"/>
      <c r="G401" s="2267"/>
      <c r="H401" s="1608">
        <f t="shared" si="5"/>
        <v>95900</v>
      </c>
      <c r="I401" s="2016"/>
      <c r="J401" s="643" t="s">
        <v>593</v>
      </c>
      <c r="K401" s="577"/>
      <c r="N401" s="2130"/>
    </row>
    <row r="402" spans="1:14" s="360" customFormat="1" ht="12.75" x14ac:dyDescent="0.2">
      <c r="A402" s="2119">
        <v>5415</v>
      </c>
      <c r="B402" s="2120" t="s">
        <v>36</v>
      </c>
      <c r="C402" s="235"/>
      <c r="D402" s="2270">
        <v>39342</v>
      </c>
      <c r="E402" s="1609"/>
      <c r="F402" s="2267"/>
      <c r="G402" s="2267"/>
      <c r="H402" s="1608">
        <f t="shared" si="5"/>
        <v>39342</v>
      </c>
      <c r="I402" s="2016"/>
      <c r="J402" s="643" t="s">
        <v>45</v>
      </c>
      <c r="K402" s="577"/>
      <c r="N402" s="2130"/>
    </row>
    <row r="403" spans="1:14" s="360" customFormat="1" ht="12.75" x14ac:dyDescent="0.2">
      <c r="A403" s="2119">
        <v>5420</v>
      </c>
      <c r="B403" s="2120" t="s">
        <v>37</v>
      </c>
      <c r="C403" s="235"/>
      <c r="D403" s="2270">
        <v>123241</v>
      </c>
      <c r="E403" s="1609"/>
      <c r="F403" s="2267"/>
      <c r="G403" s="2267"/>
      <c r="H403" s="1608">
        <f t="shared" si="5"/>
        <v>123241</v>
      </c>
      <c r="I403" s="2016"/>
      <c r="J403" s="643" t="s">
        <v>593</v>
      </c>
      <c r="K403" s="577"/>
      <c r="N403" s="2130"/>
    </row>
    <row r="404" spans="1:14" s="360" customFormat="1" ht="25.5" x14ac:dyDescent="0.2">
      <c r="A404" s="2119">
        <v>5425</v>
      </c>
      <c r="B404" s="2120" t="s">
        <v>38</v>
      </c>
      <c r="C404" s="235"/>
      <c r="D404" s="2270"/>
      <c r="E404" s="1609"/>
      <c r="F404" s="2267"/>
      <c r="G404" s="2267"/>
      <c r="H404" s="1608">
        <f t="shared" si="5"/>
        <v>0</v>
      </c>
      <c r="I404" s="2016"/>
      <c r="J404" s="643" t="s">
        <v>593</v>
      </c>
      <c r="K404" s="577"/>
      <c r="N404" s="2130"/>
    </row>
    <row r="405" spans="1:14" s="360" customFormat="1" ht="12.75" x14ac:dyDescent="0.2">
      <c r="A405" s="2119">
        <v>5505</v>
      </c>
      <c r="B405" s="2120" t="s">
        <v>1635</v>
      </c>
      <c r="C405" s="235"/>
      <c r="D405" s="2270"/>
      <c r="E405" s="1609"/>
      <c r="F405" s="2267"/>
      <c r="G405" s="2267"/>
      <c r="H405" s="1608">
        <f t="shared" si="5"/>
        <v>0</v>
      </c>
      <c r="I405" s="2016"/>
      <c r="J405" s="643" t="s">
        <v>48</v>
      </c>
      <c r="K405" s="577"/>
      <c r="N405" s="2130"/>
    </row>
    <row r="406" spans="1:14" s="360" customFormat="1" ht="12.75" x14ac:dyDescent="0.2">
      <c r="A406" s="2119">
        <v>5510</v>
      </c>
      <c r="B406" s="2120" t="s">
        <v>1688</v>
      </c>
      <c r="C406" s="235"/>
      <c r="D406" s="2270"/>
      <c r="E406" s="1609"/>
      <c r="F406" s="2267"/>
      <c r="G406" s="2267"/>
      <c r="H406" s="1608">
        <f t="shared" si="5"/>
        <v>0</v>
      </c>
      <c r="I406" s="2016"/>
      <c r="J406" s="643" t="s">
        <v>48</v>
      </c>
      <c r="K406" s="577"/>
      <c r="N406" s="2130"/>
    </row>
    <row r="407" spans="1:14" s="360" customFormat="1" ht="12.75" x14ac:dyDescent="0.2">
      <c r="A407" s="2119">
        <v>5515</v>
      </c>
      <c r="B407" s="2120" t="s">
        <v>1689</v>
      </c>
      <c r="C407" s="235"/>
      <c r="D407" s="2270"/>
      <c r="E407" s="1609"/>
      <c r="F407" s="2267"/>
      <c r="G407" s="2267"/>
      <c r="H407" s="1608">
        <f t="shared" si="5"/>
        <v>0</v>
      </c>
      <c r="I407" s="2016"/>
      <c r="J407" s="643" t="s">
        <v>3</v>
      </c>
      <c r="K407" s="577"/>
      <c r="N407" s="2130"/>
    </row>
    <row r="408" spans="1:14" s="360" customFormat="1" ht="12.75" x14ac:dyDescent="0.2">
      <c r="A408" s="2119">
        <v>5520</v>
      </c>
      <c r="B408" s="2120" t="s">
        <v>1690</v>
      </c>
      <c r="C408" s="235"/>
      <c r="D408" s="2270"/>
      <c r="E408" s="1609"/>
      <c r="F408" s="2267"/>
      <c r="G408" s="2267"/>
      <c r="H408" s="1608">
        <f t="shared" si="5"/>
        <v>0</v>
      </c>
      <c r="I408" s="2016"/>
      <c r="J408" s="643" t="s">
        <v>48</v>
      </c>
      <c r="K408" s="577"/>
      <c r="N408" s="2130"/>
    </row>
    <row r="409" spans="1:14" s="360" customFormat="1" ht="12.75" x14ac:dyDescent="0.2">
      <c r="A409" s="2119">
        <v>5605</v>
      </c>
      <c r="B409" s="2120" t="s">
        <v>1691</v>
      </c>
      <c r="C409" s="235"/>
      <c r="D409" s="2270">
        <v>1338330</v>
      </c>
      <c r="E409" s="1609"/>
      <c r="F409" s="2267"/>
      <c r="G409" s="2267"/>
      <c r="H409" s="1608">
        <f t="shared" si="5"/>
        <v>1338330</v>
      </c>
      <c r="I409" s="2016"/>
      <c r="J409" s="643" t="s">
        <v>594</v>
      </c>
      <c r="K409" s="577"/>
      <c r="N409" s="2130"/>
    </row>
    <row r="410" spans="1:14" s="360" customFormat="1" ht="12.75" x14ac:dyDescent="0.2">
      <c r="A410" s="2119">
        <v>5610</v>
      </c>
      <c r="B410" s="2120" t="s">
        <v>1692</v>
      </c>
      <c r="C410" s="235"/>
      <c r="D410" s="2270">
        <v>85356</v>
      </c>
      <c r="E410" s="1609"/>
      <c r="F410" s="2267"/>
      <c r="G410" s="2267"/>
      <c r="H410" s="1608">
        <f t="shared" si="5"/>
        <v>85356</v>
      </c>
      <c r="I410" s="2016"/>
      <c r="J410" s="643" t="s">
        <v>594</v>
      </c>
      <c r="K410" s="577"/>
      <c r="N410" s="2130"/>
    </row>
    <row r="411" spans="1:14" s="360" customFormat="1" ht="12.75" x14ac:dyDescent="0.2">
      <c r="A411" s="2119">
        <v>5615</v>
      </c>
      <c r="B411" s="2120" t="s">
        <v>1693</v>
      </c>
      <c r="C411" s="235"/>
      <c r="D411" s="2270">
        <v>1591130</v>
      </c>
      <c r="E411" s="1609"/>
      <c r="F411" s="2267"/>
      <c r="G411" s="2267"/>
      <c r="H411" s="1608">
        <f t="shared" si="5"/>
        <v>1591130</v>
      </c>
      <c r="I411" s="2016"/>
      <c r="J411" s="643" t="s">
        <v>594</v>
      </c>
      <c r="K411" s="577"/>
      <c r="N411" s="2130"/>
    </row>
    <row r="412" spans="1:14" s="360" customFormat="1" ht="12.75" x14ac:dyDescent="0.2">
      <c r="A412" s="2119">
        <v>5620</v>
      </c>
      <c r="B412" s="2120" t="s">
        <v>299</v>
      </c>
      <c r="C412" s="235"/>
      <c r="D412" s="2270">
        <v>4569</v>
      </c>
      <c r="E412" s="1609"/>
      <c r="F412" s="2267"/>
      <c r="G412" s="2267"/>
      <c r="H412" s="1608">
        <f t="shared" ref="H412:H460" si="6">+D412+E412+F412-G412</f>
        <v>4569</v>
      </c>
      <c r="I412" s="2016"/>
      <c r="J412" s="643" t="s">
        <v>594</v>
      </c>
      <c r="K412" s="577"/>
      <c r="N412" s="2130"/>
    </row>
    <row r="413" spans="1:14" s="360" customFormat="1" ht="12.75" x14ac:dyDescent="0.2">
      <c r="A413" s="2119">
        <v>5625</v>
      </c>
      <c r="B413" s="2120" t="s">
        <v>1219</v>
      </c>
      <c r="C413" s="235"/>
      <c r="D413" s="2270"/>
      <c r="E413" s="1609"/>
      <c r="F413" s="2267"/>
      <c r="G413" s="2267"/>
      <c r="H413" s="1608">
        <f t="shared" si="6"/>
        <v>0</v>
      </c>
      <c r="I413" s="2016"/>
      <c r="J413" s="643" t="s">
        <v>594</v>
      </c>
      <c r="K413" s="577"/>
      <c r="N413" s="2130"/>
    </row>
    <row r="414" spans="1:14" s="360" customFormat="1" ht="12.75" x14ac:dyDescent="0.2">
      <c r="A414" s="2119">
        <v>5630</v>
      </c>
      <c r="B414" s="2120" t="s">
        <v>300</v>
      </c>
      <c r="C414" s="235"/>
      <c r="D414" s="2270">
        <v>389845</v>
      </c>
      <c r="E414" s="1609"/>
      <c r="F414" s="2267"/>
      <c r="G414" s="2267"/>
      <c r="H414" s="1608">
        <f t="shared" si="6"/>
        <v>389845</v>
      </c>
      <c r="I414" s="2016"/>
      <c r="J414" s="643" t="s">
        <v>594</v>
      </c>
      <c r="K414" s="577"/>
      <c r="N414" s="2130"/>
    </row>
    <row r="415" spans="1:14" s="360" customFormat="1" ht="12.75" x14ac:dyDescent="0.2">
      <c r="A415" s="2233">
        <v>5635</v>
      </c>
      <c r="B415" s="2234" t="s">
        <v>301</v>
      </c>
      <c r="C415" s="235"/>
      <c r="D415" s="2270">
        <v>148023</v>
      </c>
      <c r="E415" s="1609"/>
      <c r="F415" s="2267"/>
      <c r="G415" s="2267"/>
      <c r="H415" s="1608">
        <f t="shared" si="6"/>
        <v>148023</v>
      </c>
      <c r="I415" s="2016"/>
      <c r="J415" s="643" t="s">
        <v>50</v>
      </c>
      <c r="K415" s="577"/>
      <c r="N415" s="2130"/>
    </row>
    <row r="416" spans="1:14" s="360" customFormat="1" ht="12.75" x14ac:dyDescent="0.2">
      <c r="A416" s="2119">
        <v>5640</v>
      </c>
      <c r="B416" s="2120" t="s">
        <v>302</v>
      </c>
      <c r="C416" s="235"/>
      <c r="D416" s="2270"/>
      <c r="E416" s="1609"/>
      <c r="F416" s="2267"/>
      <c r="G416" s="2267"/>
      <c r="H416" s="1608">
        <f t="shared" si="6"/>
        <v>0</v>
      </c>
      <c r="I416" s="2016"/>
      <c r="J416" s="643" t="s">
        <v>594</v>
      </c>
      <c r="K416" s="577"/>
      <c r="N416" s="2130"/>
    </row>
    <row r="417" spans="1:14" s="360" customFormat="1" ht="12.75" x14ac:dyDescent="0.2">
      <c r="A417" s="2119">
        <v>5645</v>
      </c>
      <c r="B417" s="2120" t="s">
        <v>303</v>
      </c>
      <c r="C417" s="235"/>
      <c r="D417" s="2270">
        <v>2102313</v>
      </c>
      <c r="E417" s="1609"/>
      <c r="F417" s="2267"/>
      <c r="G417" s="2267"/>
      <c r="H417" s="1608">
        <f t="shared" si="6"/>
        <v>2102313</v>
      </c>
      <c r="I417" s="2016"/>
      <c r="J417" s="643" t="s">
        <v>594</v>
      </c>
      <c r="K417" s="577"/>
      <c r="N417" s="2130"/>
    </row>
    <row r="418" spans="1:14" s="360" customFormat="1" ht="12.75" x14ac:dyDescent="0.2">
      <c r="A418" s="2119">
        <v>5650</v>
      </c>
      <c r="B418" s="2120" t="s">
        <v>304</v>
      </c>
      <c r="C418" s="235"/>
      <c r="D418" s="2270"/>
      <c r="E418" s="1609"/>
      <c r="F418" s="2267"/>
      <c r="G418" s="2267"/>
      <c r="H418" s="1608">
        <f t="shared" si="6"/>
        <v>0</v>
      </c>
      <c r="I418" s="2016"/>
      <c r="J418" s="643" t="s">
        <v>594</v>
      </c>
      <c r="K418" s="577"/>
      <c r="N418" s="2130"/>
    </row>
    <row r="419" spans="1:14" s="360" customFormat="1" ht="12.75" x14ac:dyDescent="0.2">
      <c r="A419" s="2119">
        <v>5655</v>
      </c>
      <c r="B419" s="2120" t="s">
        <v>305</v>
      </c>
      <c r="C419" s="235"/>
      <c r="D419" s="2270">
        <v>374545</v>
      </c>
      <c r="E419" s="1609"/>
      <c r="F419" s="2267"/>
      <c r="G419" s="2267"/>
      <c r="H419" s="1608">
        <f t="shared" si="6"/>
        <v>374545</v>
      </c>
      <c r="I419" s="2016"/>
      <c r="J419" s="643" t="s">
        <v>594</v>
      </c>
      <c r="K419" s="577"/>
      <c r="N419" s="2130"/>
    </row>
    <row r="420" spans="1:14" s="360" customFormat="1" ht="12.75" x14ac:dyDescent="0.2">
      <c r="A420" s="2119">
        <v>5660</v>
      </c>
      <c r="B420" s="2120" t="s">
        <v>306</v>
      </c>
      <c r="C420" s="235"/>
      <c r="D420" s="2270">
        <v>7000</v>
      </c>
      <c r="E420" s="1609"/>
      <c r="F420" s="2267"/>
      <c r="G420" s="2267"/>
      <c r="H420" s="1608">
        <f t="shared" si="6"/>
        <v>7000</v>
      </c>
      <c r="I420" s="2016"/>
      <c r="J420" s="643" t="s">
        <v>3</v>
      </c>
      <c r="K420" s="577"/>
      <c r="N420" s="2130"/>
    </row>
    <row r="421" spans="1:14" s="360" customFormat="1" ht="12.75" x14ac:dyDescent="0.2">
      <c r="A421" s="2119">
        <v>5665</v>
      </c>
      <c r="B421" s="2120" t="s">
        <v>307</v>
      </c>
      <c r="C421" s="235"/>
      <c r="D421" s="2270">
        <v>947730</v>
      </c>
      <c r="E421" s="1609"/>
      <c r="F421" s="2267"/>
      <c r="G421" s="2267"/>
      <c r="H421" s="1608">
        <f t="shared" si="6"/>
        <v>947730</v>
      </c>
      <c r="I421" s="2016"/>
      <c r="J421" s="643" t="s">
        <v>594</v>
      </c>
      <c r="K421" s="577"/>
      <c r="N421" s="2130"/>
    </row>
    <row r="422" spans="1:14" s="360" customFormat="1" ht="12.75" x14ac:dyDescent="0.2">
      <c r="A422" s="2119">
        <v>5670</v>
      </c>
      <c r="B422" s="2120" t="s">
        <v>308</v>
      </c>
      <c r="C422" s="235"/>
      <c r="D422" s="2270"/>
      <c r="E422" s="1609"/>
      <c r="F422" s="2267"/>
      <c r="G422" s="2267"/>
      <c r="H422" s="1608">
        <f t="shared" si="6"/>
        <v>0</v>
      </c>
      <c r="I422" s="2016"/>
      <c r="J422" s="643" t="s">
        <v>594</v>
      </c>
      <c r="K422" s="577"/>
      <c r="N422" s="2130"/>
    </row>
    <row r="423" spans="1:14" s="360" customFormat="1" ht="12.75" x14ac:dyDescent="0.2">
      <c r="A423" s="2119">
        <v>5675</v>
      </c>
      <c r="B423" s="2120" t="s">
        <v>309</v>
      </c>
      <c r="C423" s="235"/>
      <c r="D423" s="2270">
        <v>166023</v>
      </c>
      <c r="E423" s="1609"/>
      <c r="F423" s="2267"/>
      <c r="G423" s="2267"/>
      <c r="H423" s="1608">
        <f t="shared" si="6"/>
        <v>166023</v>
      </c>
      <c r="I423" s="2016"/>
      <c r="J423" s="643" t="s">
        <v>594</v>
      </c>
      <c r="K423" s="577"/>
      <c r="N423" s="2130"/>
    </row>
    <row r="424" spans="1:14" s="360" customFormat="1" ht="12.75" x14ac:dyDescent="0.2">
      <c r="A424" s="2119">
        <v>5680</v>
      </c>
      <c r="B424" s="2120" t="s">
        <v>1476</v>
      </c>
      <c r="C424" s="235"/>
      <c r="D424" s="2270"/>
      <c r="E424" s="1609"/>
      <c r="F424" s="2267"/>
      <c r="G424" s="2267"/>
      <c r="H424" s="1608">
        <f t="shared" si="6"/>
        <v>0</v>
      </c>
      <c r="I424" s="2016"/>
      <c r="J424" s="643" t="s">
        <v>594</v>
      </c>
      <c r="K424" s="577"/>
      <c r="N424" s="2130"/>
    </row>
    <row r="425" spans="1:14" s="360" customFormat="1" ht="12.75" x14ac:dyDescent="0.2">
      <c r="A425" s="2119">
        <v>5681</v>
      </c>
      <c r="B425" s="2120" t="s">
        <v>489</v>
      </c>
      <c r="C425" s="235"/>
      <c r="D425" s="2270"/>
      <c r="E425" s="1609"/>
      <c r="F425" s="2267"/>
      <c r="G425" s="2267"/>
      <c r="H425" s="1608">
        <f>+D425+E425+F425-G425</f>
        <v>0</v>
      </c>
      <c r="I425" s="2121"/>
      <c r="J425" s="59" t="s">
        <v>489</v>
      </c>
      <c r="K425" s="577"/>
      <c r="N425" s="2130"/>
    </row>
    <row r="426" spans="1:14" s="360" customFormat="1" ht="12.75" x14ac:dyDescent="0.2">
      <c r="A426" s="2119">
        <v>5682</v>
      </c>
      <c r="B426" s="2120" t="s">
        <v>489</v>
      </c>
      <c r="C426" s="235"/>
      <c r="D426" s="2270"/>
      <c r="E426" s="1609"/>
      <c r="F426" s="2267"/>
      <c r="G426" s="2267"/>
      <c r="H426" s="1608">
        <f t="shared" si="6"/>
        <v>0</v>
      </c>
      <c r="I426" s="2121"/>
      <c r="J426" s="59" t="s">
        <v>489</v>
      </c>
      <c r="K426" s="577"/>
      <c r="N426" s="2130"/>
    </row>
    <row r="427" spans="1:14" s="360" customFormat="1" ht="12.75" x14ac:dyDescent="0.2">
      <c r="A427" s="2119">
        <v>5683</v>
      </c>
      <c r="B427" s="2120" t="s">
        <v>489</v>
      </c>
      <c r="C427" s="235"/>
      <c r="D427" s="2270"/>
      <c r="E427" s="1609"/>
      <c r="F427" s="2267"/>
      <c r="G427" s="2267"/>
      <c r="H427" s="1608">
        <f>+D427+E427+F427-G427</f>
        <v>0</v>
      </c>
      <c r="I427" s="2121"/>
      <c r="J427" s="59" t="s">
        <v>489</v>
      </c>
      <c r="K427" s="577"/>
      <c r="N427" s="2130"/>
    </row>
    <row r="428" spans="1:14" s="360" customFormat="1" ht="12.75" x14ac:dyDescent="0.2">
      <c r="A428" s="2119">
        <v>5684</v>
      </c>
      <c r="B428" s="2120" t="s">
        <v>489</v>
      </c>
      <c r="C428" s="235"/>
      <c r="D428" s="2270"/>
      <c r="E428" s="1609"/>
      <c r="F428" s="2267"/>
      <c r="G428" s="2267"/>
      <c r="H428" s="1608">
        <f>+D428+E428+F428-G428</f>
        <v>0</v>
      </c>
      <c r="I428" s="2121"/>
      <c r="J428" s="59" t="s">
        <v>489</v>
      </c>
      <c r="K428" s="577"/>
      <c r="N428" s="2130"/>
    </row>
    <row r="429" spans="1:14" s="360" customFormat="1" ht="12.75" x14ac:dyDescent="0.2">
      <c r="A429" s="247">
        <v>5685</v>
      </c>
      <c r="B429" s="248" t="s">
        <v>1477</v>
      </c>
      <c r="C429" s="235"/>
      <c r="D429" s="2270"/>
      <c r="E429" s="1609"/>
      <c r="F429" s="2267"/>
      <c r="G429" s="2267"/>
      <c r="H429" s="1608">
        <f t="shared" si="6"/>
        <v>0</v>
      </c>
      <c r="I429" s="2016"/>
      <c r="J429" s="643" t="s">
        <v>47</v>
      </c>
      <c r="K429" s="577"/>
      <c r="N429" s="2130"/>
    </row>
    <row r="430" spans="1:14" s="360" customFormat="1" ht="25.5" x14ac:dyDescent="0.2">
      <c r="A430" s="238">
        <v>5705</v>
      </c>
      <c r="B430" s="237" t="s">
        <v>1028</v>
      </c>
      <c r="C430" s="235"/>
      <c r="D430" s="2272">
        <v>5011623</v>
      </c>
      <c r="E430" s="1609"/>
      <c r="F430" s="2267"/>
      <c r="G430" s="2267"/>
      <c r="H430" s="1608">
        <f t="shared" si="6"/>
        <v>5011623</v>
      </c>
      <c r="I430" s="2016"/>
      <c r="J430" s="643" t="s">
        <v>1535</v>
      </c>
      <c r="K430" s="577"/>
      <c r="N430" s="2130"/>
    </row>
    <row r="431" spans="1:14" s="360" customFormat="1" ht="12.75" x14ac:dyDescent="0.2">
      <c r="A431" s="238">
        <v>5710</v>
      </c>
      <c r="B431" s="237" t="s">
        <v>1478</v>
      </c>
      <c r="C431" s="235"/>
      <c r="D431" s="2270"/>
      <c r="E431" s="1609"/>
      <c r="F431" s="2267"/>
      <c r="G431" s="2267"/>
      <c r="H431" s="1608">
        <f t="shared" si="6"/>
        <v>0</v>
      </c>
      <c r="I431" s="2016"/>
      <c r="J431" s="643" t="s">
        <v>1535</v>
      </c>
      <c r="K431" s="577"/>
      <c r="N431" s="2130"/>
    </row>
    <row r="432" spans="1:14" s="360" customFormat="1" ht="12.75" x14ac:dyDescent="0.2">
      <c r="A432" s="2119">
        <v>5715</v>
      </c>
      <c r="B432" s="2120" t="s">
        <v>1479</v>
      </c>
      <c r="C432" s="235"/>
      <c r="D432" s="2270"/>
      <c r="E432" s="1609"/>
      <c r="F432" s="2267"/>
      <c r="G432" s="2267"/>
      <c r="H432" s="1608">
        <f t="shared" si="6"/>
        <v>0</v>
      </c>
      <c r="I432" s="2016"/>
      <c r="J432" s="643" t="s">
        <v>1535</v>
      </c>
      <c r="K432" s="577"/>
      <c r="N432" s="2130"/>
    </row>
    <row r="433" spans="1:14" s="360" customFormat="1" ht="25.5" x14ac:dyDescent="0.2">
      <c r="A433" s="231">
        <v>5720</v>
      </c>
      <c r="B433" s="232" t="s">
        <v>1480</v>
      </c>
      <c r="C433" s="235"/>
      <c r="D433" s="2270"/>
      <c r="E433" s="1609"/>
      <c r="F433" s="2267"/>
      <c r="G433" s="2267"/>
      <c r="H433" s="1608">
        <f t="shared" si="6"/>
        <v>0</v>
      </c>
      <c r="I433" s="2016"/>
      <c r="J433" s="643" t="s">
        <v>942</v>
      </c>
      <c r="K433" s="577"/>
      <c r="N433" s="2130"/>
    </row>
    <row r="434" spans="1:14" s="360" customFormat="1" ht="12.75" x14ac:dyDescent="0.2">
      <c r="A434" s="231">
        <v>5725</v>
      </c>
      <c r="B434" s="232" t="s">
        <v>1481</v>
      </c>
      <c r="C434" s="235"/>
      <c r="D434" s="2270"/>
      <c r="E434" s="1609"/>
      <c r="F434" s="2267"/>
      <c r="G434" s="2267"/>
      <c r="H434" s="1608">
        <f t="shared" si="6"/>
        <v>0</v>
      </c>
      <c r="I434" s="2016"/>
      <c r="J434" s="643" t="s">
        <v>942</v>
      </c>
      <c r="K434" s="577"/>
      <c r="N434" s="2130"/>
    </row>
    <row r="435" spans="1:14" s="360" customFormat="1" ht="25.5" x14ac:dyDescent="0.2">
      <c r="A435" s="2119">
        <v>5730</v>
      </c>
      <c r="B435" s="2120" t="s">
        <v>35</v>
      </c>
      <c r="C435" s="235"/>
      <c r="D435" s="2270"/>
      <c r="E435" s="1609"/>
      <c r="F435" s="2267"/>
      <c r="G435" s="2267"/>
      <c r="H435" s="1608">
        <f t="shared" si="6"/>
        <v>0</v>
      </c>
      <c r="I435" s="2016"/>
      <c r="J435" s="643" t="s">
        <v>1535</v>
      </c>
      <c r="K435" s="577"/>
      <c r="N435" s="2130"/>
    </row>
    <row r="436" spans="1:14" s="360" customFormat="1" ht="12.75" x14ac:dyDescent="0.2">
      <c r="A436" s="2119">
        <v>5735</v>
      </c>
      <c r="B436" s="2120" t="s">
        <v>39</v>
      </c>
      <c r="C436" s="235"/>
      <c r="D436" s="2270"/>
      <c r="E436" s="1609"/>
      <c r="F436" s="2267"/>
      <c r="G436" s="2267"/>
      <c r="H436" s="1608">
        <f t="shared" si="6"/>
        <v>0</v>
      </c>
      <c r="I436" s="2016"/>
      <c r="J436" s="643" t="s">
        <v>1535</v>
      </c>
      <c r="K436" s="577"/>
      <c r="N436" s="2130"/>
    </row>
    <row r="437" spans="1:14" s="360" customFormat="1" ht="12.75" x14ac:dyDescent="0.2">
      <c r="A437" s="2119">
        <v>5740</v>
      </c>
      <c r="B437" s="2120" t="s">
        <v>40</v>
      </c>
      <c r="C437" s="235"/>
      <c r="D437" s="2270"/>
      <c r="E437" s="1609"/>
      <c r="F437" s="2267"/>
      <c r="G437" s="2267"/>
      <c r="H437" s="1608">
        <f t="shared" si="6"/>
        <v>0</v>
      </c>
      <c r="I437" s="2016"/>
      <c r="J437" s="643" t="s">
        <v>1535</v>
      </c>
      <c r="K437" s="577"/>
      <c r="N437" s="2130"/>
    </row>
    <row r="438" spans="1:14" s="360" customFormat="1" ht="12.75" x14ac:dyDescent="0.2">
      <c r="A438" s="2119">
        <v>6005</v>
      </c>
      <c r="B438" s="2120" t="s">
        <v>41</v>
      </c>
      <c r="C438" s="235"/>
      <c r="D438" s="2270"/>
      <c r="E438" s="1613">
        <f>-D438</f>
        <v>0</v>
      </c>
      <c r="F438" s="2273"/>
      <c r="G438" s="2274">
        <f>'I9 Direct Allocation'!D150</f>
        <v>0</v>
      </c>
      <c r="H438" s="1614">
        <f>F12-G438</f>
        <v>1619166</v>
      </c>
      <c r="I438" s="2016"/>
      <c r="J438" s="643" t="s">
        <v>1534</v>
      </c>
      <c r="K438" s="577"/>
      <c r="N438" s="2130"/>
    </row>
    <row r="439" spans="1:14" s="360" customFormat="1" ht="12.75" x14ac:dyDescent="0.2">
      <c r="A439" s="2119">
        <v>6010</v>
      </c>
      <c r="B439" s="2120" t="s">
        <v>578</v>
      </c>
      <c r="C439" s="235"/>
      <c r="D439" s="2270"/>
      <c r="E439" s="1615"/>
      <c r="F439" s="2275"/>
      <c r="G439" s="2275"/>
      <c r="H439" s="1608">
        <f t="shared" si="6"/>
        <v>0</v>
      </c>
      <c r="I439" s="2016"/>
      <c r="J439" s="643" t="s">
        <v>1534</v>
      </c>
      <c r="K439" s="577"/>
      <c r="N439" s="2130"/>
    </row>
    <row r="440" spans="1:14" s="360" customFormat="1" ht="12.75" x14ac:dyDescent="0.2">
      <c r="A440" s="2119">
        <v>6015</v>
      </c>
      <c r="B440" s="2120" t="s">
        <v>1677</v>
      </c>
      <c r="C440" s="235"/>
      <c r="D440" s="2270"/>
      <c r="E440" s="1609"/>
      <c r="F440" s="2267"/>
      <c r="G440" s="2267"/>
      <c r="H440" s="1608">
        <f t="shared" si="6"/>
        <v>0</v>
      </c>
      <c r="I440" s="2016"/>
      <c r="J440" s="643" t="s">
        <v>1534</v>
      </c>
      <c r="K440" s="577"/>
      <c r="N440" s="2130"/>
    </row>
    <row r="441" spans="1:14" s="360" customFormat="1" ht="12.75" x14ac:dyDescent="0.2">
      <c r="A441" s="2119">
        <v>6020</v>
      </c>
      <c r="B441" s="2120" t="s">
        <v>579</v>
      </c>
      <c r="C441" s="235"/>
      <c r="D441" s="2270"/>
      <c r="E441" s="1609"/>
      <c r="F441" s="2267"/>
      <c r="G441" s="2267"/>
      <c r="H441" s="1608">
        <f t="shared" si="6"/>
        <v>0</v>
      </c>
      <c r="I441" s="2016"/>
      <c r="J441" s="643" t="s">
        <v>1534</v>
      </c>
      <c r="K441" s="577"/>
      <c r="N441" s="2130"/>
    </row>
    <row r="442" spans="1:14" s="360" customFormat="1" ht="12.75" x14ac:dyDescent="0.2">
      <c r="A442" s="2119">
        <v>6025</v>
      </c>
      <c r="B442" s="2120" t="s">
        <v>580</v>
      </c>
      <c r="C442" s="235"/>
      <c r="D442" s="2270"/>
      <c r="E442" s="1609"/>
      <c r="F442" s="2267"/>
      <c r="G442" s="2267"/>
      <c r="H442" s="1608">
        <f t="shared" si="6"/>
        <v>0</v>
      </c>
      <c r="I442" s="2016"/>
      <c r="J442" s="643" t="s">
        <v>1534</v>
      </c>
      <c r="K442" s="577"/>
      <c r="N442" s="2130"/>
    </row>
    <row r="443" spans="1:14" s="360" customFormat="1" ht="12.75" x14ac:dyDescent="0.2">
      <c r="A443" s="2119">
        <v>6030</v>
      </c>
      <c r="B443" s="2120" t="s">
        <v>581</v>
      </c>
      <c r="C443" s="235"/>
      <c r="D443" s="2270"/>
      <c r="E443" s="1609"/>
      <c r="F443" s="2267"/>
      <c r="G443" s="2267"/>
      <c r="H443" s="1608">
        <f t="shared" si="6"/>
        <v>0</v>
      </c>
      <c r="I443" s="2016"/>
      <c r="J443" s="643" t="s">
        <v>1534</v>
      </c>
      <c r="K443" s="577"/>
      <c r="N443" s="2130"/>
    </row>
    <row r="444" spans="1:14" s="360" customFormat="1" ht="12.75" x14ac:dyDescent="0.2">
      <c r="A444" s="2119">
        <v>6035</v>
      </c>
      <c r="B444" s="2120" t="s">
        <v>570</v>
      </c>
      <c r="C444" s="235"/>
      <c r="D444" s="2270"/>
      <c r="E444" s="1609"/>
      <c r="F444" s="2267"/>
      <c r="G444" s="2267"/>
      <c r="H444" s="1608">
        <f t="shared" si="6"/>
        <v>0</v>
      </c>
      <c r="I444" s="2016"/>
      <c r="J444" s="643" t="s">
        <v>1534</v>
      </c>
      <c r="K444" s="577"/>
      <c r="N444" s="2130"/>
    </row>
    <row r="445" spans="1:14" s="360" customFormat="1" ht="25.5" x14ac:dyDescent="0.2">
      <c r="A445" s="2119">
        <v>6040</v>
      </c>
      <c r="B445" s="2120" t="s">
        <v>571</v>
      </c>
      <c r="C445" s="235"/>
      <c r="D445" s="2270"/>
      <c r="E445" s="1609"/>
      <c r="F445" s="2267"/>
      <c r="G445" s="2267"/>
      <c r="H445" s="1608">
        <f t="shared" si="6"/>
        <v>0</v>
      </c>
      <c r="I445" s="2016"/>
      <c r="J445" s="643" t="s">
        <v>1534</v>
      </c>
      <c r="K445" s="577"/>
      <c r="N445" s="2130"/>
    </row>
    <row r="446" spans="1:14" s="360" customFormat="1" ht="25.5" x14ac:dyDescent="0.2">
      <c r="A446" s="2119">
        <v>6042</v>
      </c>
      <c r="B446" s="2120" t="s">
        <v>572</v>
      </c>
      <c r="C446" s="235"/>
      <c r="D446" s="2270"/>
      <c r="E446" s="1609"/>
      <c r="F446" s="2267"/>
      <c r="G446" s="2267"/>
      <c r="H446" s="1608">
        <f t="shared" si="6"/>
        <v>0</v>
      </c>
      <c r="I446" s="2016"/>
      <c r="J446" s="643" t="s">
        <v>1534</v>
      </c>
      <c r="K446" s="577"/>
      <c r="N446" s="2130"/>
    </row>
    <row r="447" spans="1:14" s="360" customFormat="1" ht="12.75" x14ac:dyDescent="0.2">
      <c r="A447" s="2119">
        <v>6045</v>
      </c>
      <c r="B447" s="2120" t="s">
        <v>573</v>
      </c>
      <c r="C447" s="235"/>
      <c r="D447" s="2270"/>
      <c r="E447" s="1609"/>
      <c r="F447" s="2267"/>
      <c r="G447" s="2267"/>
      <c r="H447" s="1608">
        <f t="shared" si="6"/>
        <v>0</v>
      </c>
      <c r="I447" s="2016"/>
      <c r="J447" s="643" t="s">
        <v>1534</v>
      </c>
      <c r="K447" s="577"/>
      <c r="N447" s="2130"/>
    </row>
    <row r="448" spans="1:14" s="360" customFormat="1" ht="12.75" x14ac:dyDescent="0.2">
      <c r="A448" s="231">
        <v>6105</v>
      </c>
      <c r="B448" s="232" t="s">
        <v>574</v>
      </c>
      <c r="C448" s="235"/>
      <c r="D448" s="2270">
        <v>223914</v>
      </c>
      <c r="E448" s="1609"/>
      <c r="F448" s="2267"/>
      <c r="G448" s="2267"/>
      <c r="H448" s="1608">
        <f t="shared" si="6"/>
        <v>223914</v>
      </c>
      <c r="I448" s="2016"/>
      <c r="J448" s="643" t="s">
        <v>48</v>
      </c>
      <c r="K448" s="577"/>
      <c r="N448" s="2130"/>
    </row>
    <row r="449" spans="1:14" s="360" customFormat="1" ht="12.75" x14ac:dyDescent="0.2">
      <c r="A449" s="231">
        <v>6110</v>
      </c>
      <c r="B449" s="232" t="s">
        <v>575</v>
      </c>
      <c r="C449" s="235"/>
      <c r="D449" s="2270"/>
      <c r="E449" s="1610">
        <f>-D449</f>
        <v>0</v>
      </c>
      <c r="F449" s="2269"/>
      <c r="G449" s="1609">
        <f>'I9 Direct Allocation'!D149</f>
        <v>0</v>
      </c>
      <c r="H449" s="1611">
        <f>F11-G449</f>
        <v>586513</v>
      </c>
      <c r="I449" s="2016"/>
      <c r="J449" s="643" t="s">
        <v>943</v>
      </c>
      <c r="K449" s="577"/>
      <c r="N449" s="2130"/>
    </row>
    <row r="450" spans="1:14" s="360" customFormat="1" ht="12.75" x14ac:dyDescent="0.2">
      <c r="A450" s="231">
        <v>6115</v>
      </c>
      <c r="B450" s="232" t="s">
        <v>576</v>
      </c>
      <c r="C450" s="235"/>
      <c r="D450" s="2270"/>
      <c r="E450" s="1609"/>
      <c r="F450" s="2267"/>
      <c r="G450" s="2267"/>
      <c r="H450" s="1608">
        <f t="shared" si="6"/>
        <v>0</v>
      </c>
      <c r="I450" s="2016"/>
      <c r="J450" s="643" t="s">
        <v>943</v>
      </c>
      <c r="K450" s="577"/>
      <c r="N450" s="2130"/>
    </row>
    <row r="451" spans="1:14" s="360" customFormat="1" ht="12.75" x14ac:dyDescent="0.2">
      <c r="A451" s="231">
        <v>6205</v>
      </c>
      <c r="B451" s="232" t="s">
        <v>577</v>
      </c>
      <c r="C451" s="235"/>
      <c r="D451" s="2270"/>
      <c r="E451" s="1609"/>
      <c r="F451" s="2265"/>
      <c r="G451" s="2267"/>
      <c r="H451" s="1608">
        <f t="shared" si="6"/>
        <v>0</v>
      </c>
      <c r="I451" s="2016"/>
      <c r="J451" s="643" t="s">
        <v>1014</v>
      </c>
      <c r="K451" s="577"/>
      <c r="N451" s="2130"/>
    </row>
    <row r="452" spans="1:14" s="360" customFormat="1" ht="12.75" x14ac:dyDescent="0.2">
      <c r="A452" s="2119">
        <v>6210</v>
      </c>
      <c r="B452" s="2120" t="s">
        <v>1040</v>
      </c>
      <c r="C452" s="235"/>
      <c r="D452" s="2270"/>
      <c r="E452" s="1609"/>
      <c r="F452" s="2265"/>
      <c r="G452" s="2267"/>
      <c r="H452" s="1608">
        <f t="shared" si="6"/>
        <v>0</v>
      </c>
      <c r="I452" s="2016"/>
      <c r="J452" s="643" t="s">
        <v>50</v>
      </c>
      <c r="K452" s="577"/>
      <c r="N452" s="2130"/>
    </row>
    <row r="453" spans="1:14" s="360" customFormat="1" ht="12.75" x14ac:dyDescent="0.2">
      <c r="A453" s="2119">
        <v>6215</v>
      </c>
      <c r="B453" s="2120" t="s">
        <v>1041</v>
      </c>
      <c r="C453" s="235"/>
      <c r="D453" s="2270"/>
      <c r="E453" s="1609"/>
      <c r="F453" s="2265"/>
      <c r="G453" s="2267"/>
      <c r="H453" s="1608">
        <f t="shared" si="6"/>
        <v>0</v>
      </c>
      <c r="I453" s="2016"/>
      <c r="J453" s="643" t="s">
        <v>48</v>
      </c>
      <c r="K453" s="577"/>
      <c r="N453" s="2130"/>
    </row>
    <row r="454" spans="1:14" s="360" customFormat="1" ht="12.75" x14ac:dyDescent="0.2">
      <c r="A454" s="2119">
        <v>6225</v>
      </c>
      <c r="B454" s="2120" t="s">
        <v>1042</v>
      </c>
      <c r="C454" s="235"/>
      <c r="D454" s="2270"/>
      <c r="E454" s="1609"/>
      <c r="F454" s="2265"/>
      <c r="G454" s="2267"/>
      <c r="H454" s="1608">
        <f t="shared" si="6"/>
        <v>0</v>
      </c>
      <c r="I454" s="2016"/>
      <c r="J454" s="643" t="s">
        <v>48</v>
      </c>
      <c r="K454" s="577"/>
      <c r="N454" s="2130"/>
    </row>
    <row r="455" spans="1:14" s="360" customFormat="1" ht="12.75" x14ac:dyDescent="0.2">
      <c r="A455" s="231">
        <v>6305</v>
      </c>
      <c r="B455" s="232" t="s">
        <v>1043</v>
      </c>
      <c r="C455" s="235"/>
      <c r="D455" s="2270"/>
      <c r="E455" s="1609"/>
      <c r="F455" s="2265"/>
      <c r="G455" s="2267"/>
      <c r="H455" s="1608">
        <f t="shared" si="6"/>
        <v>0</v>
      </c>
      <c r="I455" s="2016"/>
      <c r="J455" s="643" t="s">
        <v>625</v>
      </c>
      <c r="K455" s="577"/>
      <c r="N455" s="2130"/>
    </row>
    <row r="456" spans="1:14" s="360" customFormat="1" ht="12.75" x14ac:dyDescent="0.2">
      <c r="A456" s="231">
        <v>6310</v>
      </c>
      <c r="B456" s="232" t="s">
        <v>1044</v>
      </c>
      <c r="C456" s="235"/>
      <c r="D456" s="2270"/>
      <c r="E456" s="1609"/>
      <c r="F456" s="2265"/>
      <c r="G456" s="2267"/>
      <c r="H456" s="1608">
        <f t="shared" si="6"/>
        <v>0</v>
      </c>
      <c r="I456" s="2016"/>
      <c r="J456" s="643" t="s">
        <v>625</v>
      </c>
      <c r="K456" s="577"/>
      <c r="N456" s="2130"/>
    </row>
    <row r="457" spans="1:14" s="360" customFormat="1" ht="12.75" x14ac:dyDescent="0.2">
      <c r="A457" s="231">
        <v>6315</v>
      </c>
      <c r="B457" s="232" t="s">
        <v>1045</v>
      </c>
      <c r="C457" s="235"/>
      <c r="D457" s="2270"/>
      <c r="E457" s="1609"/>
      <c r="F457" s="2267"/>
      <c r="G457" s="2267"/>
      <c r="H457" s="1608">
        <f t="shared" si="6"/>
        <v>0</v>
      </c>
      <c r="I457" s="2016"/>
      <c r="J457" s="643" t="s">
        <v>625</v>
      </c>
      <c r="K457" s="577"/>
      <c r="N457" s="2130"/>
    </row>
    <row r="458" spans="1:14" s="360" customFormat="1" ht="12.75" x14ac:dyDescent="0.2">
      <c r="A458" s="231">
        <v>6405</v>
      </c>
      <c r="B458" s="232" t="s">
        <v>1054</v>
      </c>
      <c r="C458" s="235"/>
      <c r="D458" s="2270"/>
      <c r="E458" s="1609"/>
      <c r="F458" s="2267"/>
      <c r="G458" s="2267"/>
      <c r="H458" s="1608">
        <f t="shared" si="6"/>
        <v>0</v>
      </c>
      <c r="I458" s="2016"/>
      <c r="J458" s="59" t="s">
        <v>625</v>
      </c>
      <c r="K458" s="577"/>
      <c r="N458" s="2130"/>
    </row>
    <row r="459" spans="1:14" s="360" customFormat="1" ht="12.75" x14ac:dyDescent="0.2">
      <c r="A459" s="231">
        <v>6410</v>
      </c>
      <c r="B459" s="232" t="s">
        <v>1057</v>
      </c>
      <c r="C459" s="235"/>
      <c r="D459" s="2270"/>
      <c r="E459" s="1609"/>
      <c r="F459" s="2267"/>
      <c r="G459" s="2267"/>
      <c r="H459" s="1608">
        <f t="shared" si="6"/>
        <v>0</v>
      </c>
      <c r="I459" s="2016"/>
      <c r="J459" s="643" t="s">
        <v>625</v>
      </c>
      <c r="K459" s="577"/>
      <c r="N459" s="2130"/>
    </row>
    <row r="460" spans="1:14" s="360" customFormat="1" ht="12.75" x14ac:dyDescent="0.2">
      <c r="A460" s="231">
        <v>6415</v>
      </c>
      <c r="B460" s="232" t="s">
        <v>1058</v>
      </c>
      <c r="C460" s="249"/>
      <c r="D460" s="2270"/>
      <c r="E460" s="1609"/>
      <c r="F460" s="2267"/>
      <c r="G460" s="2267"/>
      <c r="H460" s="1608">
        <f t="shared" si="6"/>
        <v>0</v>
      </c>
      <c r="I460" s="2017"/>
      <c r="J460" s="643" t="s">
        <v>625</v>
      </c>
      <c r="K460" s="577"/>
      <c r="N460" s="2130"/>
    </row>
    <row r="461" spans="1:14" ht="12" thickBot="1" x14ac:dyDescent="0.25">
      <c r="A461" s="100"/>
      <c r="B461" s="95"/>
      <c r="C461" s="95"/>
      <c r="D461" s="101"/>
      <c r="E461" s="102"/>
      <c r="F461" s="2264"/>
      <c r="G461" s="99"/>
      <c r="H461" s="99"/>
    </row>
    <row r="462" spans="1:14" s="103" customFormat="1" ht="13.5" thickBot="1" x14ac:dyDescent="0.25">
      <c r="B462" s="223"/>
      <c r="C462" s="224"/>
      <c r="D462" s="1729"/>
      <c r="E462" s="227"/>
      <c r="F462" s="2235">
        <f>SUM(F21:F460)</f>
        <v>0</v>
      </c>
      <c r="G462" s="227"/>
      <c r="H462" s="104"/>
      <c r="I462" s="105"/>
      <c r="J462" s="121"/>
      <c r="N462" s="2131"/>
    </row>
    <row r="463" spans="1:14" s="103" customFormat="1" ht="13.5" thickBot="1" x14ac:dyDescent="0.25">
      <c r="B463" s="223"/>
      <c r="C463" s="224"/>
      <c r="D463" s="1730"/>
      <c r="E463" s="227"/>
      <c r="F463" s="227"/>
      <c r="G463" s="227"/>
      <c r="H463" s="96"/>
      <c r="I463" s="105"/>
      <c r="J463" s="121"/>
      <c r="N463" s="2131"/>
    </row>
    <row r="464" spans="1:14" s="103" customFormat="1" ht="41.25" customHeight="1" thickBot="1" x14ac:dyDescent="0.25">
      <c r="B464" s="223"/>
      <c r="C464" s="224"/>
      <c r="D464" s="1730"/>
      <c r="E464" s="227"/>
      <c r="F464" s="2344" t="str">
        <f>IF(ROUND(F462,-1) = 0,"Reclassification Equals to Zero.  O.K. to Proceed.","Reclassification has not been done correctly as the total does not add to zero")</f>
        <v>Reclassification Equals to Zero.  O.K. to Proceed.</v>
      </c>
      <c r="G464" s="2345"/>
      <c r="H464" s="96"/>
      <c r="I464" s="2014"/>
      <c r="J464" s="121"/>
      <c r="N464" s="2131"/>
    </row>
    <row r="465" spans="1:14" s="98" customFormat="1" ht="5.25" customHeight="1" x14ac:dyDescent="0.2">
      <c r="A465" s="94"/>
      <c r="B465" s="223"/>
      <c r="C465" s="224"/>
      <c r="D465" s="1731"/>
      <c r="E465" s="227"/>
      <c r="F465" s="227"/>
      <c r="G465" s="227"/>
      <c r="H465" s="96"/>
      <c r="I465" s="97"/>
      <c r="J465" s="1684"/>
      <c r="N465" s="2132"/>
    </row>
    <row r="466" spans="1:14" ht="4.5" customHeight="1" thickBot="1" x14ac:dyDescent="0.25">
      <c r="A466" s="94"/>
      <c r="B466" s="223"/>
      <c r="C466" s="224"/>
      <c r="D466" s="228"/>
      <c r="E466" s="228"/>
      <c r="F466" s="228"/>
      <c r="G466" s="228"/>
      <c r="H466" s="96"/>
    </row>
    <row r="467" spans="1:14" ht="13.5" thickBot="1" x14ac:dyDescent="0.25">
      <c r="B467" s="225" t="s">
        <v>1567</v>
      </c>
      <c r="C467" s="226"/>
      <c r="D467" s="229"/>
      <c r="E467" s="229"/>
      <c r="F467" s="229"/>
      <c r="G467" s="230">
        <f>SUM(G75:G167)</f>
        <v>0</v>
      </c>
    </row>
    <row r="468" spans="1:14" ht="26.25" customHeight="1" thickBot="1" x14ac:dyDescent="0.25">
      <c r="B468" s="2342" t="s">
        <v>612</v>
      </c>
      <c r="C468" s="2343"/>
      <c r="D468" s="2343"/>
      <c r="E468" s="229"/>
      <c r="F468" s="229"/>
      <c r="G468" s="230">
        <f>SUM(G235:G460)</f>
        <v>0</v>
      </c>
    </row>
    <row r="470" spans="1:14" ht="25.5" x14ac:dyDescent="0.2">
      <c r="B470" s="1687" t="s">
        <v>479</v>
      </c>
      <c r="D470" s="1688" t="s">
        <v>322</v>
      </c>
      <c r="E470" s="1688" t="s">
        <v>1159</v>
      </c>
    </row>
    <row r="471" spans="1:14" ht="12.75" x14ac:dyDescent="0.2">
      <c r="B471" s="1692" t="s">
        <v>1674</v>
      </c>
      <c r="C471" s="1693"/>
      <c r="D471" s="1695">
        <f t="shared" ref="D471:D513" si="7">SUMIF($J$21:$J$460, B471, $D$21:$D$460)</f>
        <v>641907</v>
      </c>
      <c r="E471" s="1695">
        <f t="shared" ref="E471:E513" si="8">SUMIF($J$21:$J$460, B471, $H$21:$H$460)</f>
        <v>641907</v>
      </c>
    </row>
    <row r="472" spans="1:14" ht="12.75" x14ac:dyDescent="0.2">
      <c r="B472" s="1691" t="s">
        <v>1675</v>
      </c>
      <c r="C472" s="468"/>
      <c r="D472" s="1696">
        <f t="shared" si="7"/>
        <v>0</v>
      </c>
      <c r="E472" s="1696">
        <f t="shared" si="8"/>
        <v>0</v>
      </c>
    </row>
    <row r="473" spans="1:14" ht="15" x14ac:dyDescent="0.2">
      <c r="B473" s="1692" t="s">
        <v>1676</v>
      </c>
      <c r="C473" s="1693"/>
      <c r="D473" s="1695">
        <f t="shared" si="7"/>
        <v>3719543.45</v>
      </c>
      <c r="E473" s="1695">
        <f t="shared" si="8"/>
        <v>3719543.45</v>
      </c>
      <c r="F473" s="1685"/>
      <c r="G473" s="1685"/>
    </row>
    <row r="474" spans="1:14" ht="15" x14ac:dyDescent="0.2">
      <c r="B474" s="1691" t="s">
        <v>1673</v>
      </c>
      <c r="C474" s="468"/>
      <c r="D474" s="1696">
        <f t="shared" si="7"/>
        <v>22130449.98</v>
      </c>
      <c r="E474" s="1696">
        <f t="shared" si="8"/>
        <v>22130449.98</v>
      </c>
      <c r="F474" s="1685"/>
      <c r="G474" s="1685"/>
    </row>
    <row r="475" spans="1:14" ht="15" x14ac:dyDescent="0.2">
      <c r="B475" s="1692" t="s">
        <v>90</v>
      </c>
      <c r="C475" s="1693"/>
      <c r="D475" s="1695">
        <f t="shared" si="7"/>
        <v>6680532.9399999995</v>
      </c>
      <c r="E475" s="1695">
        <f t="shared" si="8"/>
        <v>6680532.9399999995</v>
      </c>
      <c r="F475" s="1685"/>
      <c r="G475" s="1685"/>
    </row>
    <row r="476" spans="1:14" ht="15" x14ac:dyDescent="0.2">
      <c r="B476" s="1691" t="s">
        <v>1667</v>
      </c>
      <c r="C476" s="468"/>
      <c r="D476" s="1696">
        <f t="shared" si="7"/>
        <v>5521711.2599999998</v>
      </c>
      <c r="E476" s="1696">
        <f t="shared" si="8"/>
        <v>5521711.2599999998</v>
      </c>
      <c r="F476" s="1685"/>
      <c r="G476" s="1685"/>
    </row>
    <row r="477" spans="1:14" ht="15" x14ac:dyDescent="0.2">
      <c r="B477" s="1692" t="s">
        <v>564</v>
      </c>
      <c r="C477" s="1693"/>
      <c r="D477" s="1695">
        <f t="shared" si="7"/>
        <v>6082839</v>
      </c>
      <c r="E477" s="1695">
        <f t="shared" si="8"/>
        <v>6082839</v>
      </c>
      <c r="F477" s="1685"/>
      <c r="G477" s="1685"/>
    </row>
    <row r="478" spans="1:14" ht="15" x14ac:dyDescent="0.2">
      <c r="B478" s="1691" t="s">
        <v>1668</v>
      </c>
      <c r="C478" s="468"/>
      <c r="D478" s="1696">
        <f t="shared" si="7"/>
        <v>3320337.8899999992</v>
      </c>
      <c r="E478" s="1696">
        <f t="shared" si="8"/>
        <v>3320337.8899999992</v>
      </c>
      <c r="F478" s="1685"/>
      <c r="G478" s="1685"/>
    </row>
    <row r="479" spans="1:14" ht="15" x14ac:dyDescent="0.2">
      <c r="B479" s="1692" t="s">
        <v>1670</v>
      </c>
      <c r="C479" s="1693"/>
      <c r="D479" s="1695">
        <f t="shared" si="7"/>
        <v>11951071</v>
      </c>
      <c r="E479" s="1695">
        <f t="shared" si="8"/>
        <v>11951071</v>
      </c>
      <c r="F479" s="1685"/>
      <c r="G479" s="1685"/>
    </row>
    <row r="480" spans="1:14" ht="15" x14ac:dyDescent="0.2">
      <c r="B480" s="1691" t="s">
        <v>313</v>
      </c>
      <c r="C480" s="468"/>
      <c r="D480" s="1696">
        <f t="shared" si="7"/>
        <v>0</v>
      </c>
      <c r="E480" s="1696">
        <f t="shared" si="8"/>
        <v>0</v>
      </c>
      <c r="F480" s="1685"/>
      <c r="G480" s="1685"/>
    </row>
    <row r="481" spans="2:7" ht="15" x14ac:dyDescent="0.2">
      <c r="B481" s="1692" t="s">
        <v>1671</v>
      </c>
      <c r="C481" s="1693"/>
      <c r="D481" s="1695">
        <f t="shared" si="7"/>
        <v>1021503.62</v>
      </c>
      <c r="E481" s="1695">
        <f t="shared" si="8"/>
        <v>1021503.62</v>
      </c>
      <c r="F481" s="1685"/>
      <c r="G481" s="1685"/>
    </row>
    <row r="482" spans="2:7" ht="15" x14ac:dyDescent="0.2">
      <c r="B482" s="1691" t="s">
        <v>1672</v>
      </c>
      <c r="C482" s="468"/>
      <c r="D482" s="1696">
        <f t="shared" si="7"/>
        <v>-828969</v>
      </c>
      <c r="E482" s="1696">
        <f t="shared" si="8"/>
        <v>-812914</v>
      </c>
      <c r="F482" s="1685"/>
      <c r="G482" s="1685"/>
    </row>
    <row r="483" spans="2:7" ht="15" x14ac:dyDescent="0.2">
      <c r="B483" s="1692" t="s">
        <v>0</v>
      </c>
      <c r="C483" s="1693"/>
      <c r="D483" s="1695">
        <f t="shared" si="7"/>
        <v>-7153078</v>
      </c>
      <c r="E483" s="1695">
        <f t="shared" si="8"/>
        <v>-7169133</v>
      </c>
      <c r="F483" s="1685"/>
      <c r="G483" s="1685"/>
    </row>
    <row r="484" spans="2:7" ht="15" x14ac:dyDescent="0.2">
      <c r="B484" s="1691" t="s">
        <v>620</v>
      </c>
      <c r="C484" s="468"/>
      <c r="D484" s="1696">
        <f t="shared" si="7"/>
        <v>0</v>
      </c>
      <c r="E484" s="1696">
        <f t="shared" si="8"/>
        <v>0</v>
      </c>
      <c r="F484" s="1685"/>
      <c r="G484" s="1685"/>
    </row>
    <row r="485" spans="2:7" ht="15" x14ac:dyDescent="0.2">
      <c r="B485" s="1692" t="s">
        <v>619</v>
      </c>
      <c r="C485" s="1693"/>
      <c r="D485" s="1695">
        <f t="shared" si="7"/>
        <v>0</v>
      </c>
      <c r="E485" s="1695">
        <f t="shared" si="8"/>
        <v>0</v>
      </c>
      <c r="F485" s="1685"/>
      <c r="G485" s="1685"/>
    </row>
    <row r="486" spans="2:7" ht="15" x14ac:dyDescent="0.2">
      <c r="B486" s="1691" t="s">
        <v>621</v>
      </c>
      <c r="C486" s="468"/>
      <c r="D486" s="1696">
        <f t="shared" si="7"/>
        <v>0</v>
      </c>
      <c r="E486" s="1696">
        <f t="shared" si="8"/>
        <v>0</v>
      </c>
      <c r="F486" s="1685"/>
      <c r="G486" s="1685"/>
    </row>
    <row r="487" spans="2:7" ht="15" x14ac:dyDescent="0.2">
      <c r="B487" s="1692" t="s">
        <v>55</v>
      </c>
      <c r="C487" s="1693"/>
      <c r="D487" s="1695">
        <f t="shared" si="7"/>
        <v>0</v>
      </c>
      <c r="E487" s="1695">
        <f t="shared" si="8"/>
        <v>-2436894</v>
      </c>
      <c r="F487" s="1685"/>
      <c r="G487" s="1685"/>
    </row>
    <row r="488" spans="2:7" ht="15" x14ac:dyDescent="0.2">
      <c r="B488" s="1691" t="s">
        <v>622</v>
      </c>
      <c r="C488" s="468"/>
      <c r="D488" s="1696">
        <f t="shared" si="7"/>
        <v>-89374845</v>
      </c>
      <c r="E488" s="1696">
        <f t="shared" si="8"/>
        <v>-89374845</v>
      </c>
      <c r="F488" s="1685"/>
      <c r="G488" s="1685"/>
    </row>
    <row r="489" spans="2:7" ht="15" x14ac:dyDescent="0.2">
      <c r="B489" s="1692" t="s">
        <v>1699</v>
      </c>
      <c r="C489" s="1693"/>
      <c r="D489" s="1695">
        <f t="shared" si="7"/>
        <v>-18420657</v>
      </c>
      <c r="E489" s="1695">
        <f t="shared" si="8"/>
        <v>-18420657.455000006</v>
      </c>
      <c r="F489" s="1685"/>
      <c r="G489" s="1685"/>
    </row>
    <row r="490" spans="2:7" ht="15" x14ac:dyDescent="0.2">
      <c r="B490" s="1691" t="s">
        <v>559</v>
      </c>
      <c r="C490" s="468"/>
      <c r="D490" s="1696">
        <f t="shared" si="7"/>
        <v>-232694</v>
      </c>
      <c r="E490" s="1696">
        <f t="shared" si="8"/>
        <v>-232694</v>
      </c>
      <c r="F490" s="1685"/>
      <c r="G490" s="1685"/>
    </row>
    <row r="491" spans="2:7" ht="15" x14ac:dyDescent="0.2">
      <c r="B491" s="1692" t="s">
        <v>1651</v>
      </c>
      <c r="C491" s="1693"/>
      <c r="D491" s="1695">
        <f t="shared" si="7"/>
        <v>-157724</v>
      </c>
      <c r="E491" s="1695">
        <f t="shared" si="8"/>
        <v>-157724</v>
      </c>
      <c r="F491" s="1685"/>
      <c r="G491" s="1685"/>
    </row>
    <row r="492" spans="2:7" ht="15" x14ac:dyDescent="0.2">
      <c r="B492" s="1691" t="s">
        <v>629</v>
      </c>
      <c r="C492" s="468"/>
      <c r="D492" s="1696">
        <f t="shared" si="7"/>
        <v>-323080</v>
      </c>
      <c r="E492" s="1696">
        <f t="shared" si="8"/>
        <v>-413475</v>
      </c>
      <c r="F492" s="1685"/>
      <c r="G492" s="1685"/>
    </row>
    <row r="493" spans="2:7" ht="15" x14ac:dyDescent="0.2">
      <c r="B493" s="1692" t="s">
        <v>623</v>
      </c>
      <c r="C493" s="1693"/>
      <c r="D493" s="1695">
        <f t="shared" si="7"/>
        <v>0</v>
      </c>
      <c r="E493" s="1695">
        <f t="shared" si="8"/>
        <v>0</v>
      </c>
      <c r="F493" s="1685"/>
      <c r="G493" s="1685"/>
    </row>
    <row r="494" spans="2:7" ht="15" x14ac:dyDescent="0.2">
      <c r="B494" s="1691" t="s">
        <v>1007</v>
      </c>
      <c r="C494" s="468"/>
      <c r="D494" s="1696">
        <f t="shared" si="7"/>
        <v>-276356</v>
      </c>
      <c r="E494" s="1696">
        <f t="shared" si="8"/>
        <v>-276356</v>
      </c>
      <c r="F494" s="1685"/>
      <c r="G494" s="1685"/>
    </row>
    <row r="495" spans="2:7" ht="15" x14ac:dyDescent="0.2">
      <c r="B495" s="1692" t="s">
        <v>47</v>
      </c>
      <c r="C495" s="1693"/>
      <c r="D495" s="1695">
        <f t="shared" si="7"/>
        <v>89374844.768392667</v>
      </c>
      <c r="E495" s="1695">
        <f t="shared" si="8"/>
        <v>89374844.768392667</v>
      </c>
      <c r="F495" s="1685"/>
      <c r="G495" s="1685"/>
    </row>
    <row r="496" spans="2:7" ht="15" x14ac:dyDescent="0.2">
      <c r="B496" s="1691" t="s">
        <v>316</v>
      </c>
      <c r="C496" s="468"/>
      <c r="D496" s="1696">
        <f t="shared" si="7"/>
        <v>0</v>
      </c>
      <c r="E496" s="1696">
        <f t="shared" si="8"/>
        <v>0</v>
      </c>
      <c r="F496" s="1685"/>
      <c r="G496" s="1685"/>
    </row>
    <row r="497" spans="2:7" ht="15" x14ac:dyDescent="0.2">
      <c r="B497" s="1692" t="s">
        <v>595</v>
      </c>
      <c r="C497" s="1693"/>
      <c r="D497" s="1695">
        <f t="shared" si="7"/>
        <v>3467004</v>
      </c>
      <c r="E497" s="1695">
        <f t="shared" si="8"/>
        <v>3467004</v>
      </c>
      <c r="F497" s="1685"/>
      <c r="G497" s="1685"/>
    </row>
    <row r="498" spans="2:7" ht="15" x14ac:dyDescent="0.2">
      <c r="B498" s="1691" t="s">
        <v>1663</v>
      </c>
      <c r="C498" s="468"/>
      <c r="D498" s="1696">
        <f t="shared" si="7"/>
        <v>142600</v>
      </c>
      <c r="E498" s="1696">
        <f t="shared" si="8"/>
        <v>142600</v>
      </c>
      <c r="F498" s="1685"/>
      <c r="G498" s="1685"/>
    </row>
    <row r="499" spans="2:7" ht="15" x14ac:dyDescent="0.2">
      <c r="B499" s="1692" t="s">
        <v>596</v>
      </c>
      <c r="C499" s="1693"/>
      <c r="D499" s="1695">
        <f t="shared" si="7"/>
        <v>1893877</v>
      </c>
      <c r="E499" s="1695">
        <f t="shared" si="8"/>
        <v>1893877</v>
      </c>
      <c r="F499" s="1685"/>
      <c r="G499" s="1685"/>
    </row>
    <row r="500" spans="2:7" ht="15" x14ac:dyDescent="0.2">
      <c r="B500" s="1691" t="s">
        <v>593</v>
      </c>
      <c r="C500" s="468"/>
      <c r="D500" s="1696">
        <f t="shared" si="7"/>
        <v>219141</v>
      </c>
      <c r="E500" s="1696">
        <f t="shared" si="8"/>
        <v>219141</v>
      </c>
      <c r="F500" s="1685"/>
      <c r="G500" s="1685"/>
    </row>
    <row r="501" spans="2:7" ht="15" x14ac:dyDescent="0.2">
      <c r="B501" s="1692" t="s">
        <v>45</v>
      </c>
      <c r="C501" s="1693"/>
      <c r="D501" s="1695">
        <f t="shared" si="7"/>
        <v>39342</v>
      </c>
      <c r="E501" s="1695">
        <f t="shared" si="8"/>
        <v>39342</v>
      </c>
      <c r="F501" s="1685"/>
      <c r="G501" s="1685"/>
    </row>
    <row r="502" spans="2:7" ht="15" x14ac:dyDescent="0.2">
      <c r="B502" s="1691" t="s">
        <v>594</v>
      </c>
      <c r="C502" s="468"/>
      <c r="D502" s="1696">
        <f t="shared" si="7"/>
        <v>6999841</v>
      </c>
      <c r="E502" s="1696">
        <f t="shared" si="8"/>
        <v>6999841</v>
      </c>
      <c r="F502" s="1685"/>
      <c r="G502" s="1685"/>
    </row>
    <row r="503" spans="2:7" ht="15" x14ac:dyDescent="0.2">
      <c r="B503" s="1692" t="s">
        <v>50</v>
      </c>
      <c r="C503" s="1693"/>
      <c r="D503" s="1695">
        <f t="shared" si="7"/>
        <v>148023</v>
      </c>
      <c r="E503" s="1695">
        <f t="shared" si="8"/>
        <v>148023</v>
      </c>
      <c r="F503" s="1685"/>
      <c r="G503" s="1685"/>
    </row>
    <row r="504" spans="2:7" ht="15" x14ac:dyDescent="0.2">
      <c r="B504" s="1691" t="s">
        <v>54</v>
      </c>
      <c r="C504" s="468"/>
      <c r="D504" s="1696">
        <f t="shared" si="7"/>
        <v>162000</v>
      </c>
      <c r="E504" s="1696">
        <f t="shared" si="8"/>
        <v>162000</v>
      </c>
      <c r="F504" s="1685"/>
      <c r="G504" s="1685"/>
    </row>
    <row r="505" spans="2:7" ht="15" x14ac:dyDescent="0.2">
      <c r="B505" s="1692" t="s">
        <v>3</v>
      </c>
      <c r="C505" s="1693"/>
      <c r="D505" s="1695">
        <f t="shared" si="7"/>
        <v>7000</v>
      </c>
      <c r="E505" s="1695">
        <f t="shared" si="8"/>
        <v>7000</v>
      </c>
      <c r="F505" s="1685"/>
      <c r="G505" s="1685"/>
    </row>
    <row r="506" spans="2:7" ht="15" x14ac:dyDescent="0.2">
      <c r="B506" s="1691" t="s">
        <v>1014</v>
      </c>
      <c r="C506" s="468"/>
      <c r="D506" s="1696">
        <f t="shared" si="7"/>
        <v>0</v>
      </c>
      <c r="E506" s="1696">
        <f t="shared" si="8"/>
        <v>0</v>
      </c>
      <c r="F506" s="1685"/>
      <c r="G506" s="1685"/>
    </row>
    <row r="507" spans="2:7" ht="15" x14ac:dyDescent="0.2">
      <c r="B507" s="1692" t="s">
        <v>1535</v>
      </c>
      <c r="C507" s="1693"/>
      <c r="D507" s="1695">
        <f t="shared" si="7"/>
        <v>5011623</v>
      </c>
      <c r="E507" s="1695">
        <f t="shared" si="8"/>
        <v>5011623</v>
      </c>
      <c r="F507" s="1685"/>
      <c r="G507" s="1685"/>
    </row>
    <row r="508" spans="2:7" ht="15" x14ac:dyDescent="0.2">
      <c r="B508" s="1691" t="s">
        <v>942</v>
      </c>
      <c r="C508" s="468"/>
      <c r="D508" s="1696">
        <f t="shared" si="7"/>
        <v>0</v>
      </c>
      <c r="E508" s="1696">
        <f t="shared" si="8"/>
        <v>0</v>
      </c>
      <c r="F508" s="1685"/>
      <c r="G508" s="1685"/>
    </row>
    <row r="509" spans="2:7" ht="15" x14ac:dyDescent="0.2">
      <c r="B509" s="1692" t="s">
        <v>1534</v>
      </c>
      <c r="C509" s="1693"/>
      <c r="D509" s="1695">
        <f t="shared" si="7"/>
        <v>0</v>
      </c>
      <c r="E509" s="1695">
        <f t="shared" si="8"/>
        <v>1619166</v>
      </c>
      <c r="F509" s="1685"/>
      <c r="G509" s="1685"/>
    </row>
    <row r="510" spans="2:7" ht="15" x14ac:dyDescent="0.2">
      <c r="B510" s="1691" t="s">
        <v>943</v>
      </c>
      <c r="C510" s="468"/>
      <c r="D510" s="1696">
        <f t="shared" si="7"/>
        <v>0</v>
      </c>
      <c r="E510" s="1696">
        <f t="shared" si="8"/>
        <v>586513</v>
      </c>
      <c r="F510" s="1685"/>
      <c r="G510" s="1685"/>
    </row>
    <row r="511" spans="2:7" ht="15" x14ac:dyDescent="0.2">
      <c r="B511" s="1692" t="s">
        <v>48</v>
      </c>
      <c r="C511" s="1693"/>
      <c r="D511" s="1695">
        <f t="shared" si="7"/>
        <v>223914</v>
      </c>
      <c r="E511" s="1695">
        <f t="shared" si="8"/>
        <v>223914</v>
      </c>
      <c r="F511" s="1685"/>
      <c r="G511" s="1685"/>
    </row>
    <row r="512" spans="2:7" ht="15" x14ac:dyDescent="0.2">
      <c r="B512" s="1691" t="s">
        <v>624</v>
      </c>
      <c r="C512" s="468"/>
      <c r="D512" s="1696">
        <f t="shared" si="7"/>
        <v>0</v>
      </c>
      <c r="E512" s="1696">
        <f t="shared" si="8"/>
        <v>0</v>
      </c>
      <c r="F512" s="1685"/>
      <c r="G512" s="1685"/>
    </row>
    <row r="513" spans="2:7" ht="15" x14ac:dyDescent="0.2">
      <c r="B513" s="1692" t="s">
        <v>625</v>
      </c>
      <c r="C513" s="1693"/>
      <c r="D513" s="1695">
        <f t="shared" si="7"/>
        <v>0</v>
      </c>
      <c r="E513" s="1695">
        <f t="shared" si="8"/>
        <v>0</v>
      </c>
      <c r="F513" s="1685"/>
      <c r="G513" s="1685"/>
    </row>
    <row r="514" spans="2:7" ht="21" customHeight="1" thickBot="1" x14ac:dyDescent="0.25">
      <c r="B514" s="1694" t="s">
        <v>809</v>
      </c>
      <c r="C514" s="1690"/>
      <c r="D514" s="1689">
        <f>SUM(D471:D513)</f>
        <v>51991702.90839266</v>
      </c>
      <c r="E514" s="1689">
        <f>SUM(E471:E513)</f>
        <v>51670092.453392655</v>
      </c>
      <c r="F514" s="1685"/>
      <c r="G514" s="1685"/>
    </row>
    <row r="515" spans="2:7" ht="15.75" thickTop="1" x14ac:dyDescent="0.2">
      <c r="D515" s="1685"/>
      <c r="E515" s="1686"/>
      <c r="F515" s="1685"/>
      <c r="G515" s="1685"/>
    </row>
    <row r="516" spans="2:7" ht="15" x14ac:dyDescent="0.2">
      <c r="F516" s="1685"/>
      <c r="G516" s="1685"/>
    </row>
    <row r="517" spans="2:7" ht="15" x14ac:dyDescent="0.2">
      <c r="D517" s="1685"/>
      <c r="E517" s="1686"/>
      <c r="F517" s="1685"/>
      <c r="G517" s="1685"/>
    </row>
    <row r="518" spans="2:7" ht="15" x14ac:dyDescent="0.2">
      <c r="D518" s="1685"/>
      <c r="E518" s="1686"/>
      <c r="F518" s="1685"/>
      <c r="G518" s="1685"/>
    </row>
    <row r="519" spans="2:7" ht="15" x14ac:dyDescent="0.2">
      <c r="D519" s="1685"/>
      <c r="E519" s="1686"/>
      <c r="F519" s="1685"/>
      <c r="G519" s="1685"/>
    </row>
    <row r="520" spans="2:7" ht="15" x14ac:dyDescent="0.2">
      <c r="D520" s="1685"/>
      <c r="E520" s="1686"/>
      <c r="F520" s="1685"/>
      <c r="G520" s="1685"/>
    </row>
    <row r="521" spans="2:7" ht="15" x14ac:dyDescent="0.2">
      <c r="D521" s="1685"/>
      <c r="E521" s="1686"/>
      <c r="F521" s="1685"/>
      <c r="G521" s="1685"/>
    </row>
    <row r="522" spans="2:7" ht="15" x14ac:dyDescent="0.2">
      <c r="D522" s="1685"/>
      <c r="E522" s="1686"/>
      <c r="F522" s="1685"/>
      <c r="G522" s="1685"/>
    </row>
    <row r="523" spans="2:7" ht="15" x14ac:dyDescent="0.2">
      <c r="D523" s="1685"/>
      <c r="E523" s="1686"/>
      <c r="F523" s="1685"/>
      <c r="G523" s="1685"/>
    </row>
    <row r="524" spans="2:7" ht="15" x14ac:dyDescent="0.2">
      <c r="D524" s="1685"/>
      <c r="E524" s="1686"/>
      <c r="F524" s="1685"/>
      <c r="G524" s="1685"/>
    </row>
    <row r="525" spans="2:7" ht="15" x14ac:dyDescent="0.2">
      <c r="D525" s="1685"/>
      <c r="E525" s="1686"/>
      <c r="F525" s="1685"/>
      <c r="G525" s="1685"/>
    </row>
    <row r="526" spans="2:7" ht="15" x14ac:dyDescent="0.2">
      <c r="D526" s="1685"/>
      <c r="E526" s="1686"/>
      <c r="F526" s="1685"/>
      <c r="G526" s="1685"/>
    </row>
    <row r="527" spans="2:7" ht="15" x14ac:dyDescent="0.2">
      <c r="D527" s="1685"/>
      <c r="E527" s="1686"/>
      <c r="F527" s="1685"/>
      <c r="G527" s="1685"/>
    </row>
    <row r="528" spans="2:7" ht="15" x14ac:dyDescent="0.2">
      <c r="D528" s="1685"/>
      <c r="E528" s="1686"/>
      <c r="F528" s="1685"/>
      <c r="G528" s="1685"/>
    </row>
    <row r="529" spans="4:7" ht="15" x14ac:dyDescent="0.2">
      <c r="D529" s="1685"/>
      <c r="E529" s="1686"/>
      <c r="F529" s="1685"/>
      <c r="G529" s="1685"/>
    </row>
    <row r="530" spans="4:7" ht="15" x14ac:dyDescent="0.2">
      <c r="D530" s="1685"/>
      <c r="E530" s="1686"/>
      <c r="F530" s="1685"/>
      <c r="G530" s="1685"/>
    </row>
    <row r="531" spans="4:7" ht="15" x14ac:dyDescent="0.2">
      <c r="D531" s="1685"/>
      <c r="E531" s="1686"/>
      <c r="F531" s="1685"/>
      <c r="G531" s="1685"/>
    </row>
    <row r="532" spans="4:7" ht="15" x14ac:dyDescent="0.2">
      <c r="D532" s="1685"/>
      <c r="E532" s="1686"/>
      <c r="F532" s="1685"/>
      <c r="G532" s="1685"/>
    </row>
    <row r="533" spans="4:7" ht="15" x14ac:dyDescent="0.2">
      <c r="D533" s="1685"/>
      <c r="E533" s="1686"/>
      <c r="F533" s="1685"/>
      <c r="G533" s="1685"/>
    </row>
    <row r="534" spans="4:7" ht="15" x14ac:dyDescent="0.2">
      <c r="D534" s="1685"/>
      <c r="E534" s="1686"/>
      <c r="F534" s="1685"/>
      <c r="G534" s="1685"/>
    </row>
    <row r="535" spans="4:7" ht="15" x14ac:dyDescent="0.2">
      <c r="D535" s="1685"/>
      <c r="E535" s="1686"/>
      <c r="F535" s="1685"/>
      <c r="G535" s="1685"/>
    </row>
    <row r="536" spans="4:7" ht="15" x14ac:dyDescent="0.2">
      <c r="D536" s="1685"/>
      <c r="E536" s="1686"/>
      <c r="F536" s="1685"/>
      <c r="G536" s="1685"/>
    </row>
    <row r="537" spans="4:7" ht="15" x14ac:dyDescent="0.2">
      <c r="D537" s="1685"/>
      <c r="E537" s="1686"/>
      <c r="F537" s="1685"/>
      <c r="G537" s="1685"/>
    </row>
    <row r="538" spans="4:7" ht="15" x14ac:dyDescent="0.2">
      <c r="D538" s="1685"/>
      <c r="E538" s="1686"/>
      <c r="F538" s="1685"/>
      <c r="G538" s="1685"/>
    </row>
    <row r="539" spans="4:7" ht="15" x14ac:dyDescent="0.2">
      <c r="D539" s="1685"/>
      <c r="E539" s="1686"/>
      <c r="F539" s="1685"/>
      <c r="G539" s="1685"/>
    </row>
    <row r="540" spans="4:7" ht="15" x14ac:dyDescent="0.2">
      <c r="D540" s="1685"/>
      <c r="E540" s="1686"/>
      <c r="F540" s="1685"/>
      <c r="G540" s="1685"/>
    </row>
    <row r="541" spans="4:7" ht="15" x14ac:dyDescent="0.2">
      <c r="D541" s="1685"/>
      <c r="E541" s="1686"/>
      <c r="F541" s="1685"/>
      <c r="G541" s="1685"/>
    </row>
    <row r="542" spans="4:7" ht="15" x14ac:dyDescent="0.2">
      <c r="D542" s="1685"/>
      <c r="E542" s="1686"/>
      <c r="F542" s="1685"/>
      <c r="G542" s="1685"/>
    </row>
    <row r="543" spans="4:7" ht="15" x14ac:dyDescent="0.2">
      <c r="D543" s="1685"/>
      <c r="E543" s="1686"/>
      <c r="F543" s="1685"/>
      <c r="G543" s="1685"/>
    </row>
    <row r="544" spans="4:7" ht="15" x14ac:dyDescent="0.2">
      <c r="D544" s="1685"/>
      <c r="E544" s="1686"/>
      <c r="F544" s="1685"/>
      <c r="G544" s="1685"/>
    </row>
    <row r="545" spans="4:7" ht="15" x14ac:dyDescent="0.2">
      <c r="D545" s="1685"/>
      <c r="E545" s="1686"/>
      <c r="F545" s="1685"/>
      <c r="G545" s="1685"/>
    </row>
    <row r="546" spans="4:7" ht="15" x14ac:dyDescent="0.2">
      <c r="D546" s="1685"/>
      <c r="E546" s="1686"/>
      <c r="F546" s="1685"/>
      <c r="G546" s="1685"/>
    </row>
    <row r="547" spans="4:7" ht="15" x14ac:dyDescent="0.2">
      <c r="D547" s="1685"/>
      <c r="E547" s="1686"/>
      <c r="F547" s="1685"/>
      <c r="G547" s="1685"/>
    </row>
    <row r="548" spans="4:7" ht="15" x14ac:dyDescent="0.2">
      <c r="D548" s="1685"/>
      <c r="E548" s="1686"/>
      <c r="F548" s="1685"/>
      <c r="G548" s="1685"/>
    </row>
    <row r="549" spans="4:7" ht="15" x14ac:dyDescent="0.2">
      <c r="D549" s="1685"/>
      <c r="E549" s="1686"/>
      <c r="F549" s="1685"/>
      <c r="G549" s="1685"/>
    </row>
    <row r="550" spans="4:7" ht="15" x14ac:dyDescent="0.2">
      <c r="D550" s="1685"/>
      <c r="E550" s="1686"/>
      <c r="F550" s="1685"/>
      <c r="G550" s="1685"/>
    </row>
    <row r="551" spans="4:7" ht="15" x14ac:dyDescent="0.2">
      <c r="D551" s="1685"/>
      <c r="E551" s="1686"/>
      <c r="F551" s="1685"/>
      <c r="G551" s="1685"/>
    </row>
    <row r="552" spans="4:7" ht="15" x14ac:dyDescent="0.2">
      <c r="D552" s="1685"/>
      <c r="E552" s="1686"/>
      <c r="F552" s="1685"/>
      <c r="G552" s="1685"/>
    </row>
    <row r="553" spans="4:7" ht="15" x14ac:dyDescent="0.2">
      <c r="D553" s="1685"/>
      <c r="E553" s="1686"/>
      <c r="F553" s="1685"/>
      <c r="G553" s="1685"/>
    </row>
    <row r="554" spans="4:7" ht="15" x14ac:dyDescent="0.2">
      <c r="D554" s="1685"/>
      <c r="E554" s="1686"/>
      <c r="F554" s="1685"/>
      <c r="G554" s="1685"/>
    </row>
    <row r="555" spans="4:7" ht="15" x14ac:dyDescent="0.2">
      <c r="D555" s="1685"/>
      <c r="E555" s="1686"/>
      <c r="F555" s="1685"/>
      <c r="G555" s="1685"/>
    </row>
    <row r="556" spans="4:7" ht="15" x14ac:dyDescent="0.2">
      <c r="D556" s="1685"/>
      <c r="E556" s="1686"/>
      <c r="F556" s="1685"/>
      <c r="G556" s="1685"/>
    </row>
    <row r="557" spans="4:7" ht="15" x14ac:dyDescent="0.2">
      <c r="D557" s="1685"/>
      <c r="E557" s="1686"/>
      <c r="F557" s="1685"/>
      <c r="G557" s="1685"/>
    </row>
    <row r="558" spans="4:7" ht="15" x14ac:dyDescent="0.2">
      <c r="D558" s="1685"/>
      <c r="E558" s="1686"/>
      <c r="F558" s="1685"/>
      <c r="G558" s="1685"/>
    </row>
    <row r="559" spans="4:7" ht="15" x14ac:dyDescent="0.2">
      <c r="D559" s="1685"/>
      <c r="E559" s="1686"/>
      <c r="F559" s="1685"/>
      <c r="G559" s="1685"/>
    </row>
    <row r="560" spans="4:7" ht="15" x14ac:dyDescent="0.2">
      <c r="D560" s="1685"/>
      <c r="E560" s="1686"/>
      <c r="F560" s="1685"/>
      <c r="G560" s="1685"/>
    </row>
    <row r="561" spans="4:7" ht="15" x14ac:dyDescent="0.2">
      <c r="D561" s="1685"/>
      <c r="E561" s="1686"/>
      <c r="F561" s="1685"/>
      <c r="G561" s="1685"/>
    </row>
    <row r="562" spans="4:7" ht="15" x14ac:dyDescent="0.2">
      <c r="D562" s="1685"/>
      <c r="E562" s="1686"/>
      <c r="F562" s="1685"/>
      <c r="G562" s="1685"/>
    </row>
    <row r="563" spans="4:7" ht="15" x14ac:dyDescent="0.2">
      <c r="D563" s="1685"/>
      <c r="E563" s="1686"/>
      <c r="F563" s="1685"/>
      <c r="G563" s="1685"/>
    </row>
    <row r="564" spans="4:7" ht="15" x14ac:dyDescent="0.2">
      <c r="D564" s="1685"/>
      <c r="E564" s="1686"/>
      <c r="F564" s="1685"/>
      <c r="G564" s="1685"/>
    </row>
    <row r="565" spans="4:7" ht="15" x14ac:dyDescent="0.2">
      <c r="D565" s="1685"/>
      <c r="E565" s="1686"/>
      <c r="F565" s="1685"/>
      <c r="G565" s="1685"/>
    </row>
    <row r="566" spans="4:7" ht="15" x14ac:dyDescent="0.2">
      <c r="D566" s="1685"/>
      <c r="E566" s="1686"/>
      <c r="F566" s="1685"/>
      <c r="G566" s="1685"/>
    </row>
    <row r="567" spans="4:7" ht="15" x14ac:dyDescent="0.2">
      <c r="D567" s="1685"/>
      <c r="E567" s="1686"/>
      <c r="F567" s="1685"/>
      <c r="G567" s="1685"/>
    </row>
    <row r="568" spans="4:7" ht="15" x14ac:dyDescent="0.2">
      <c r="D568" s="1685"/>
      <c r="E568" s="1686"/>
      <c r="F568" s="1685"/>
      <c r="G568" s="1685"/>
    </row>
    <row r="569" spans="4:7" ht="15" x14ac:dyDescent="0.2">
      <c r="D569" s="1685"/>
      <c r="E569" s="1686"/>
      <c r="F569" s="1685"/>
      <c r="G569" s="1685"/>
    </row>
    <row r="570" spans="4:7" ht="15" x14ac:dyDescent="0.2">
      <c r="D570" s="1685"/>
      <c r="E570" s="1686"/>
      <c r="F570" s="1685"/>
      <c r="G570" s="1685"/>
    </row>
    <row r="571" spans="4:7" ht="15" x14ac:dyDescent="0.2">
      <c r="D571" s="1685"/>
      <c r="E571" s="1686"/>
      <c r="F571" s="1685"/>
      <c r="G571" s="1685"/>
    </row>
    <row r="572" spans="4:7" ht="15" x14ac:dyDescent="0.2">
      <c r="D572" s="1685"/>
      <c r="E572" s="1686"/>
      <c r="F572" s="1685"/>
      <c r="G572" s="1685"/>
    </row>
    <row r="573" spans="4:7" ht="15" x14ac:dyDescent="0.2">
      <c r="D573" s="1685"/>
      <c r="E573" s="1686"/>
      <c r="F573" s="1685"/>
      <c r="G573" s="1685"/>
    </row>
    <row r="574" spans="4:7" ht="15" x14ac:dyDescent="0.2">
      <c r="D574" s="1685"/>
      <c r="E574" s="1686"/>
      <c r="F574" s="1685"/>
      <c r="G574" s="1685"/>
    </row>
    <row r="575" spans="4:7" ht="15" x14ac:dyDescent="0.2">
      <c r="D575" s="1685"/>
      <c r="E575" s="1686"/>
      <c r="F575" s="1685"/>
      <c r="G575" s="1685"/>
    </row>
    <row r="576" spans="4:7" ht="15" x14ac:dyDescent="0.2">
      <c r="D576" s="1685"/>
      <c r="E576" s="1686"/>
      <c r="F576" s="1685"/>
      <c r="G576" s="1685"/>
    </row>
    <row r="577" spans="4:7" ht="15" x14ac:dyDescent="0.2">
      <c r="D577" s="1685"/>
      <c r="E577" s="1686"/>
      <c r="F577" s="1685"/>
      <c r="G577" s="1685"/>
    </row>
    <row r="578" spans="4:7" ht="15" x14ac:dyDescent="0.2">
      <c r="D578" s="1685"/>
      <c r="E578" s="1686"/>
      <c r="F578" s="1685"/>
      <c r="G578" s="1685"/>
    </row>
    <row r="579" spans="4:7" ht="15" x14ac:dyDescent="0.2">
      <c r="D579" s="1685"/>
      <c r="E579" s="1686"/>
      <c r="F579" s="1685"/>
      <c r="G579" s="1685"/>
    </row>
    <row r="580" spans="4:7" ht="15" x14ac:dyDescent="0.2">
      <c r="D580" s="1685"/>
      <c r="E580" s="1686"/>
      <c r="F580" s="1685"/>
      <c r="G580" s="1685"/>
    </row>
    <row r="581" spans="4:7" ht="15" x14ac:dyDescent="0.2">
      <c r="D581" s="1685"/>
      <c r="E581" s="1686"/>
      <c r="F581" s="1685"/>
      <c r="G581" s="1685"/>
    </row>
    <row r="582" spans="4:7" ht="15" x14ac:dyDescent="0.2">
      <c r="D582" s="1685"/>
      <c r="E582" s="1686"/>
      <c r="F582" s="1685"/>
      <c r="G582" s="1685"/>
    </row>
    <row r="583" spans="4:7" ht="15" x14ac:dyDescent="0.2">
      <c r="D583" s="1685"/>
      <c r="E583" s="1686"/>
      <c r="F583" s="1685"/>
      <c r="G583" s="1685"/>
    </row>
    <row r="584" spans="4:7" ht="15" x14ac:dyDescent="0.2">
      <c r="D584" s="1685"/>
      <c r="E584" s="1686"/>
      <c r="F584" s="1685"/>
      <c r="G584" s="1685"/>
    </row>
    <row r="585" spans="4:7" ht="15" x14ac:dyDescent="0.2">
      <c r="D585" s="1685"/>
      <c r="E585" s="1686"/>
      <c r="F585" s="1685"/>
      <c r="G585" s="1685"/>
    </row>
    <row r="586" spans="4:7" ht="15" x14ac:dyDescent="0.2">
      <c r="D586" s="1685"/>
      <c r="E586" s="1686"/>
      <c r="F586" s="1685"/>
      <c r="G586" s="1685"/>
    </row>
    <row r="587" spans="4:7" ht="15" x14ac:dyDescent="0.2">
      <c r="D587" s="1685"/>
      <c r="E587" s="1686"/>
      <c r="F587" s="1685"/>
      <c r="G587" s="1685"/>
    </row>
    <row r="588" spans="4:7" ht="15" x14ac:dyDescent="0.2">
      <c r="D588" s="1685"/>
      <c r="E588" s="1686"/>
      <c r="F588" s="1685"/>
      <c r="G588" s="1685"/>
    </row>
    <row r="589" spans="4:7" ht="15" x14ac:dyDescent="0.2">
      <c r="D589" s="1685"/>
      <c r="E589" s="1686"/>
      <c r="F589" s="1685"/>
      <c r="G589" s="1685"/>
    </row>
    <row r="590" spans="4:7" ht="15" x14ac:dyDescent="0.2">
      <c r="D590" s="1685"/>
      <c r="E590" s="1686"/>
      <c r="F590" s="1685"/>
      <c r="G590" s="1685"/>
    </row>
    <row r="591" spans="4:7" ht="15" x14ac:dyDescent="0.2">
      <c r="D591" s="1685"/>
      <c r="E591" s="1686"/>
      <c r="F591" s="1685"/>
      <c r="G591" s="1685"/>
    </row>
    <row r="592" spans="4:7" ht="15" x14ac:dyDescent="0.2">
      <c r="D592" s="1685"/>
      <c r="E592" s="1686"/>
      <c r="F592" s="1685"/>
      <c r="G592" s="1685"/>
    </row>
    <row r="593" spans="4:7" ht="15" x14ac:dyDescent="0.2">
      <c r="D593" s="1685"/>
      <c r="E593" s="1686"/>
      <c r="F593" s="1685"/>
      <c r="G593" s="1685"/>
    </row>
    <row r="594" spans="4:7" ht="15" x14ac:dyDescent="0.2">
      <c r="D594" s="1685"/>
      <c r="E594" s="1686"/>
      <c r="F594" s="1685"/>
      <c r="G594" s="1685"/>
    </row>
    <row r="595" spans="4:7" ht="15" x14ac:dyDescent="0.2">
      <c r="D595" s="1685"/>
      <c r="E595" s="1686"/>
      <c r="F595" s="1685"/>
      <c r="G595" s="1685"/>
    </row>
    <row r="596" spans="4:7" ht="15" x14ac:dyDescent="0.2">
      <c r="D596" s="1685"/>
      <c r="E596" s="1686"/>
      <c r="F596" s="1685"/>
      <c r="G596" s="1685"/>
    </row>
    <row r="597" spans="4:7" ht="15" x14ac:dyDescent="0.2">
      <c r="D597" s="1685"/>
      <c r="E597" s="1686"/>
      <c r="F597" s="1685"/>
      <c r="G597" s="1685"/>
    </row>
    <row r="598" spans="4:7" ht="15" x14ac:dyDescent="0.2">
      <c r="D598" s="1685"/>
      <c r="E598" s="1686"/>
      <c r="F598" s="1685"/>
      <c r="G598" s="1685"/>
    </row>
    <row r="599" spans="4:7" ht="15" x14ac:dyDescent="0.2">
      <c r="D599" s="1685"/>
      <c r="E599" s="1686"/>
      <c r="F599" s="1685"/>
      <c r="G599" s="1685"/>
    </row>
    <row r="600" spans="4:7" ht="15" x14ac:dyDescent="0.2">
      <c r="D600" s="1685"/>
      <c r="E600" s="1686"/>
      <c r="F600" s="1685"/>
      <c r="G600" s="1685"/>
    </row>
    <row r="601" spans="4:7" ht="15" x14ac:dyDescent="0.2">
      <c r="D601" s="1685"/>
      <c r="E601" s="1686"/>
      <c r="F601" s="1685"/>
      <c r="G601" s="1685"/>
    </row>
    <row r="602" spans="4:7" ht="15" x14ac:dyDescent="0.2">
      <c r="D602" s="1685"/>
      <c r="E602" s="1686"/>
      <c r="F602" s="1685"/>
      <c r="G602" s="1685"/>
    </row>
    <row r="603" spans="4:7" ht="15" x14ac:dyDescent="0.2">
      <c r="D603" s="1685"/>
      <c r="E603" s="1686"/>
      <c r="F603" s="1685"/>
      <c r="G603" s="1685"/>
    </row>
    <row r="604" spans="4:7" ht="15" x14ac:dyDescent="0.2">
      <c r="D604" s="1685"/>
      <c r="E604" s="1686"/>
      <c r="F604" s="1685"/>
      <c r="G604" s="1685"/>
    </row>
    <row r="605" spans="4:7" ht="15" x14ac:dyDescent="0.2">
      <c r="D605" s="1685"/>
      <c r="E605" s="1686"/>
      <c r="F605" s="1685"/>
      <c r="G605" s="1685"/>
    </row>
    <row r="606" spans="4:7" ht="15" x14ac:dyDescent="0.2">
      <c r="D606" s="1685"/>
      <c r="E606" s="1686"/>
      <c r="F606" s="1685"/>
      <c r="G606" s="1685"/>
    </row>
    <row r="607" spans="4:7" ht="15" x14ac:dyDescent="0.2">
      <c r="D607" s="1685"/>
      <c r="E607" s="1686"/>
      <c r="F607" s="1685"/>
      <c r="G607" s="1685"/>
    </row>
    <row r="608" spans="4:7" ht="15" x14ac:dyDescent="0.2">
      <c r="D608" s="1685"/>
      <c r="E608" s="1686"/>
      <c r="F608" s="1685"/>
      <c r="G608" s="1685"/>
    </row>
    <row r="609" spans="4:7" ht="15" x14ac:dyDescent="0.2">
      <c r="D609" s="1685"/>
      <c r="E609" s="1686"/>
      <c r="F609" s="1685"/>
      <c r="G609" s="1685"/>
    </row>
    <row r="610" spans="4:7" ht="15" x14ac:dyDescent="0.2">
      <c r="D610" s="1685"/>
      <c r="E610" s="1686"/>
      <c r="F610" s="1685"/>
      <c r="G610" s="1685"/>
    </row>
    <row r="611" spans="4:7" ht="15" x14ac:dyDescent="0.2">
      <c r="D611" s="1685"/>
      <c r="E611" s="1686"/>
      <c r="F611" s="1685"/>
      <c r="G611" s="1685"/>
    </row>
    <row r="612" spans="4:7" ht="15" x14ac:dyDescent="0.2">
      <c r="D612" s="1685"/>
      <c r="E612" s="1686"/>
      <c r="F612" s="1685"/>
      <c r="G612" s="1685"/>
    </row>
    <row r="613" spans="4:7" ht="15" x14ac:dyDescent="0.2">
      <c r="D613" s="1685"/>
      <c r="E613" s="1686"/>
      <c r="F613" s="1685"/>
      <c r="G613" s="1685"/>
    </row>
    <row r="614" spans="4:7" ht="15" x14ac:dyDescent="0.2">
      <c r="D614" s="1685"/>
      <c r="E614" s="1686"/>
      <c r="F614" s="1685"/>
      <c r="G614" s="1685"/>
    </row>
    <row r="615" spans="4:7" ht="15" x14ac:dyDescent="0.2">
      <c r="D615" s="1685"/>
      <c r="E615" s="1686"/>
      <c r="F615" s="1685"/>
      <c r="G615" s="1685"/>
    </row>
    <row r="616" spans="4:7" ht="15" x14ac:dyDescent="0.2">
      <c r="D616" s="1685"/>
      <c r="E616" s="1686"/>
      <c r="F616" s="1685"/>
      <c r="G616" s="1685"/>
    </row>
    <row r="617" spans="4:7" ht="15" x14ac:dyDescent="0.2">
      <c r="D617" s="1685"/>
      <c r="E617" s="1686"/>
      <c r="F617" s="1685"/>
      <c r="G617" s="1685"/>
    </row>
    <row r="618" spans="4:7" ht="15" x14ac:dyDescent="0.2">
      <c r="D618" s="1685"/>
      <c r="E618" s="1686"/>
      <c r="F618" s="1685"/>
      <c r="G618" s="1685"/>
    </row>
    <row r="619" spans="4:7" ht="15" x14ac:dyDescent="0.2">
      <c r="D619" s="1685"/>
      <c r="E619" s="1686"/>
      <c r="F619" s="1685"/>
      <c r="G619" s="1685"/>
    </row>
    <row r="620" spans="4:7" ht="15" x14ac:dyDescent="0.2">
      <c r="D620" s="1685"/>
      <c r="E620" s="1686"/>
      <c r="F620" s="1685"/>
      <c r="G620" s="1685"/>
    </row>
    <row r="621" spans="4:7" ht="15" x14ac:dyDescent="0.2">
      <c r="D621" s="1685"/>
      <c r="E621" s="1686"/>
      <c r="F621" s="1685"/>
      <c r="G621" s="1685"/>
    </row>
    <row r="622" spans="4:7" ht="15" x14ac:dyDescent="0.2">
      <c r="D622" s="1685"/>
      <c r="E622" s="1686"/>
      <c r="F622" s="1685"/>
      <c r="G622" s="1685"/>
    </row>
    <row r="623" spans="4:7" ht="15" x14ac:dyDescent="0.2">
      <c r="D623" s="1685"/>
      <c r="E623" s="1686"/>
      <c r="F623" s="1685"/>
      <c r="G623" s="1685"/>
    </row>
    <row r="624" spans="4:7" ht="15" x14ac:dyDescent="0.2">
      <c r="D624" s="1685"/>
      <c r="E624" s="1686"/>
      <c r="F624" s="1685"/>
      <c r="G624" s="1685"/>
    </row>
    <row r="625" spans="4:7" ht="15" x14ac:dyDescent="0.2">
      <c r="D625" s="1685"/>
      <c r="E625" s="1686"/>
      <c r="F625" s="1685"/>
      <c r="G625" s="1685"/>
    </row>
    <row r="626" spans="4:7" ht="15" x14ac:dyDescent="0.2">
      <c r="D626" s="1685"/>
      <c r="E626" s="1686"/>
      <c r="F626" s="1685"/>
      <c r="G626" s="1685"/>
    </row>
    <row r="627" spans="4:7" ht="15" x14ac:dyDescent="0.2">
      <c r="D627" s="1685"/>
      <c r="E627" s="1686"/>
      <c r="F627" s="1685"/>
      <c r="G627" s="1685"/>
    </row>
    <row r="628" spans="4:7" ht="15" x14ac:dyDescent="0.2">
      <c r="D628" s="1685"/>
      <c r="E628" s="1686"/>
      <c r="F628" s="1685"/>
      <c r="G628" s="1685"/>
    </row>
    <row r="629" spans="4:7" ht="15" x14ac:dyDescent="0.2">
      <c r="D629" s="1685"/>
      <c r="E629" s="1686"/>
      <c r="F629" s="1685"/>
      <c r="G629" s="1685"/>
    </row>
    <row r="630" spans="4:7" ht="15" x14ac:dyDescent="0.2">
      <c r="D630" s="1685"/>
      <c r="E630" s="1686"/>
      <c r="F630" s="1685"/>
      <c r="G630" s="1685"/>
    </row>
    <row r="631" spans="4:7" ht="15" x14ac:dyDescent="0.2">
      <c r="D631" s="1685"/>
      <c r="E631" s="1686"/>
      <c r="F631" s="1685"/>
      <c r="G631" s="1685"/>
    </row>
    <row r="632" spans="4:7" ht="15" x14ac:dyDescent="0.2">
      <c r="D632" s="1685"/>
      <c r="E632" s="1686"/>
      <c r="F632" s="1685"/>
      <c r="G632" s="1685"/>
    </row>
    <row r="633" spans="4:7" ht="15" x14ac:dyDescent="0.2">
      <c r="D633" s="1685"/>
      <c r="E633" s="1686"/>
      <c r="F633" s="1685"/>
      <c r="G633" s="1685"/>
    </row>
    <row r="634" spans="4:7" ht="15" x14ac:dyDescent="0.2">
      <c r="D634" s="1685"/>
      <c r="E634" s="1686"/>
      <c r="F634" s="1685"/>
      <c r="G634" s="1685"/>
    </row>
    <row r="635" spans="4:7" ht="15" x14ac:dyDescent="0.2">
      <c r="D635" s="1685"/>
      <c r="E635" s="1686"/>
      <c r="F635" s="1685"/>
      <c r="G635" s="1685"/>
    </row>
    <row r="636" spans="4:7" ht="15" x14ac:dyDescent="0.2">
      <c r="D636" s="1685"/>
      <c r="E636" s="1686"/>
      <c r="F636" s="1685"/>
      <c r="G636" s="1685"/>
    </row>
    <row r="637" spans="4:7" ht="15" x14ac:dyDescent="0.2">
      <c r="D637" s="1685"/>
      <c r="E637" s="1686"/>
      <c r="F637" s="1685"/>
      <c r="G637" s="1685"/>
    </row>
    <row r="638" spans="4:7" ht="15" x14ac:dyDescent="0.2">
      <c r="D638" s="1685"/>
      <c r="E638" s="1686"/>
      <c r="F638" s="1685"/>
      <c r="G638" s="1685"/>
    </row>
    <row r="639" spans="4:7" ht="15" x14ac:dyDescent="0.2">
      <c r="D639" s="1685"/>
      <c r="E639" s="1686"/>
      <c r="F639" s="1685"/>
      <c r="G639" s="1685"/>
    </row>
    <row r="640" spans="4:7" ht="15" x14ac:dyDescent="0.2">
      <c r="D640" s="1685"/>
      <c r="E640" s="1686"/>
      <c r="F640" s="1685"/>
      <c r="G640" s="1685"/>
    </row>
    <row r="641" spans="4:7" ht="15" x14ac:dyDescent="0.2">
      <c r="D641" s="1685"/>
      <c r="E641" s="1686"/>
      <c r="F641" s="1685"/>
      <c r="G641" s="1685"/>
    </row>
    <row r="642" spans="4:7" ht="15" x14ac:dyDescent="0.2">
      <c r="D642" s="1685"/>
      <c r="E642" s="1686"/>
      <c r="F642" s="1685"/>
      <c r="G642" s="1685"/>
    </row>
    <row r="643" spans="4:7" ht="15" x14ac:dyDescent="0.2">
      <c r="D643" s="1685"/>
      <c r="E643" s="1686"/>
      <c r="F643" s="1685"/>
      <c r="G643" s="1685"/>
    </row>
    <row r="644" spans="4:7" ht="15" x14ac:dyDescent="0.2">
      <c r="D644" s="1685"/>
      <c r="E644" s="1686"/>
      <c r="F644" s="1685"/>
      <c r="G644" s="1685"/>
    </row>
    <row r="645" spans="4:7" ht="15" x14ac:dyDescent="0.2">
      <c r="D645" s="1685"/>
      <c r="E645" s="1686"/>
      <c r="F645" s="1685"/>
      <c r="G645" s="1685"/>
    </row>
    <row r="646" spans="4:7" ht="15" x14ac:dyDescent="0.2">
      <c r="D646" s="1685"/>
      <c r="E646" s="1686"/>
      <c r="F646" s="1685"/>
      <c r="G646" s="1685"/>
    </row>
    <row r="647" spans="4:7" ht="15" x14ac:dyDescent="0.2">
      <c r="D647" s="1685"/>
      <c r="E647" s="1686"/>
      <c r="F647" s="1685"/>
      <c r="G647" s="1685"/>
    </row>
    <row r="648" spans="4:7" ht="15" x14ac:dyDescent="0.2">
      <c r="D648" s="1685"/>
      <c r="E648" s="1686"/>
      <c r="F648" s="1685"/>
      <c r="G648" s="1685"/>
    </row>
    <row r="649" spans="4:7" ht="15" x14ac:dyDescent="0.2">
      <c r="D649" s="1685"/>
      <c r="E649" s="1686"/>
      <c r="F649" s="1685"/>
      <c r="G649" s="1685"/>
    </row>
    <row r="650" spans="4:7" ht="15" x14ac:dyDescent="0.2">
      <c r="D650" s="1685"/>
      <c r="E650" s="1686"/>
      <c r="F650" s="1685"/>
      <c r="G650" s="1685"/>
    </row>
    <row r="651" spans="4:7" ht="15" x14ac:dyDescent="0.2">
      <c r="D651" s="1685"/>
      <c r="E651" s="1686"/>
      <c r="F651" s="1685"/>
      <c r="G651" s="1685"/>
    </row>
  </sheetData>
  <mergeCells count="15">
    <mergeCell ref="D16:E16"/>
    <mergeCell ref="B468:D468"/>
    <mergeCell ref="F464:G464"/>
    <mergeCell ref="A19:H19"/>
    <mergeCell ref="D17:E17"/>
    <mergeCell ref="A1:F1"/>
    <mergeCell ref="B2:F2"/>
    <mergeCell ref="D10:E10"/>
    <mergeCell ref="D11:E11"/>
    <mergeCell ref="D15:E15"/>
    <mergeCell ref="D12:E12"/>
    <mergeCell ref="B3:F3"/>
    <mergeCell ref="B4:F4"/>
    <mergeCell ref="D14:E14"/>
    <mergeCell ref="D13:E13"/>
  </mergeCells>
  <phoneticPr fontId="0" type="noConversion"/>
  <pageMargins left="0.75" right="0.75" top="1" bottom="1" header="0.5" footer="0.5"/>
  <pageSetup scale="63" orientation="portrait" r:id="rId1"/>
  <headerFooter alignWithMargins="0"/>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indexed="42"/>
  </sheetPr>
  <dimension ref="A1:U101"/>
  <sheetViews>
    <sheetView zoomScaleNormal="100" workbookViewId="0">
      <selection activeCell="C12" sqref="C12"/>
    </sheetView>
  </sheetViews>
  <sheetFormatPr defaultRowHeight="11.25" x14ac:dyDescent="0.2"/>
  <cols>
    <col min="1" max="1" width="9" style="55" customWidth="1"/>
    <col min="2" max="2" width="29.7109375" style="112" customWidth="1"/>
    <col min="3" max="3" width="16.140625" style="263" customWidth="1"/>
    <col min="4" max="4" width="17.5703125" style="112" bestFit="1" customWidth="1"/>
    <col min="5" max="10" width="15.7109375" style="112" customWidth="1"/>
    <col min="11" max="14" width="15.7109375" style="270" customWidth="1"/>
    <col min="15" max="15" width="15.7109375" style="112" customWidth="1"/>
    <col min="16" max="16" width="14.140625" style="112" customWidth="1"/>
    <col min="17" max="17" width="9.140625" style="112"/>
    <col min="18" max="18" width="11.140625" style="112" bestFit="1" customWidth="1"/>
    <col min="19" max="19" width="12.28515625" style="112" customWidth="1"/>
    <col min="20" max="20" width="10.28515625" style="112" bestFit="1" customWidth="1"/>
    <col min="21" max="21" width="12.42578125" style="112" customWidth="1"/>
    <col min="22" max="16384" width="9.140625" style="112"/>
  </cols>
  <sheetData>
    <row r="1" spans="1:21" s="13" customFormat="1" ht="20.25" customHeight="1" x14ac:dyDescent="0.2">
      <c r="A1" s="2331"/>
      <c r="B1" s="2331"/>
      <c r="C1" s="2331"/>
      <c r="D1" s="2331"/>
      <c r="E1" s="2331"/>
      <c r="F1" s="2331"/>
    </row>
    <row r="2" spans="1:21" s="13" customFormat="1" ht="64.5" customHeight="1" x14ac:dyDescent="0.3">
      <c r="B2" s="2332"/>
      <c r="C2" s="2332"/>
      <c r="D2" s="2332"/>
      <c r="E2" s="2332"/>
      <c r="F2" s="2332"/>
    </row>
    <row r="3" spans="1:21" s="13" customFormat="1" ht="42" customHeight="1" x14ac:dyDescent="0.25">
      <c r="B3" s="2339"/>
      <c r="C3" s="2339"/>
      <c r="D3" s="2339"/>
      <c r="E3" s="2339"/>
      <c r="F3" s="2339"/>
      <c r="G3" s="14"/>
    </row>
    <row r="4" spans="1:21" s="13" customFormat="1" ht="18" x14ac:dyDescent="0.25">
      <c r="B4" s="2340"/>
      <c r="C4" s="2340"/>
      <c r="D4" s="2340"/>
      <c r="E4" s="2340"/>
      <c r="F4" s="2340"/>
    </row>
    <row r="5" spans="1:21" s="13" customFormat="1" ht="21" customHeight="1" x14ac:dyDescent="0.3">
      <c r="B5" s="68" t="str">
        <f>"Sheet I4 Break Out Worksheet  - "&amp;  'I2 LDC class'!$C$17</f>
        <v>Sheet I4 Break Out Worksheet  - Initial Submission</v>
      </c>
      <c r="C5" s="69"/>
      <c r="D5" s="69"/>
      <c r="F5" s="41"/>
    </row>
    <row r="6" spans="1:21" s="13" customFormat="1" ht="6" customHeight="1" x14ac:dyDescent="0.2">
      <c r="A6" s="16"/>
      <c r="B6" s="16"/>
      <c r="C6" s="16"/>
      <c r="D6" s="16"/>
      <c r="E6" s="16"/>
      <c r="F6" s="16"/>
      <c r="G6" s="16"/>
      <c r="H6" s="16"/>
      <c r="I6" s="16"/>
      <c r="J6" s="16"/>
      <c r="K6" s="16"/>
      <c r="L6" s="16"/>
      <c r="M6" s="16"/>
      <c r="N6" s="16"/>
      <c r="O6" s="16"/>
    </row>
    <row r="7" spans="1:21" s="44" customFormat="1" x14ac:dyDescent="0.2">
      <c r="A7" s="113"/>
      <c r="H7" s="114"/>
      <c r="I7" s="114"/>
      <c r="J7" s="115"/>
      <c r="K7" s="116"/>
      <c r="L7" s="116"/>
      <c r="M7" s="116"/>
      <c r="N7" s="116"/>
    </row>
    <row r="8" spans="1:21" s="44" customFormat="1" ht="15.75" x14ac:dyDescent="0.25">
      <c r="A8" s="117"/>
      <c r="C8" s="118"/>
      <c r="F8" s="119"/>
      <c r="G8" s="119"/>
      <c r="H8" s="114"/>
      <c r="I8" s="120"/>
      <c r="J8" s="115"/>
      <c r="K8" s="116"/>
      <c r="L8" s="116"/>
      <c r="M8" s="116"/>
      <c r="N8" s="116"/>
    </row>
    <row r="9" spans="1:21" s="44" customFormat="1" ht="12.75" x14ac:dyDescent="0.2">
      <c r="C9" s="2324"/>
      <c r="D9" s="2324"/>
      <c r="E9" s="2324"/>
      <c r="F9" s="2324"/>
      <c r="G9" s="2324"/>
      <c r="H9" s="114"/>
      <c r="I9" s="114"/>
      <c r="J9" s="115"/>
      <c r="K9" s="116"/>
      <c r="L9" s="116"/>
      <c r="M9" s="116"/>
      <c r="N9" s="116"/>
    </row>
    <row r="10" spans="1:21" s="44" customFormat="1" x14ac:dyDescent="0.2">
      <c r="A10" s="117"/>
      <c r="H10" s="114"/>
      <c r="I10" s="114"/>
      <c r="J10" s="115"/>
      <c r="K10" s="116"/>
      <c r="L10" s="116"/>
      <c r="M10" s="116"/>
      <c r="N10" s="116"/>
    </row>
    <row r="11" spans="1:21" ht="27.75" customHeight="1" thickBot="1" x14ac:dyDescent="0.25">
      <c r="A11" s="121"/>
      <c r="B11" s="122"/>
      <c r="C11" s="123"/>
      <c r="D11" s="124"/>
      <c r="E11" s="124"/>
      <c r="F11" s="124"/>
      <c r="G11" s="124"/>
      <c r="H11" s="124"/>
      <c r="I11" s="124"/>
      <c r="J11" s="124"/>
      <c r="K11" s="125"/>
      <c r="L11" s="125"/>
      <c r="M11" s="125"/>
      <c r="N11" s="125"/>
      <c r="O11" s="122"/>
    </row>
    <row r="12" spans="1:21" ht="40.5" customHeight="1" thickBot="1" x14ac:dyDescent="0.25">
      <c r="A12" s="2362" t="s">
        <v>1122</v>
      </c>
      <c r="B12" s="2363"/>
      <c r="C12" s="2133">
        <f>53087849+364881</f>
        <v>53452730</v>
      </c>
      <c r="E12" s="124"/>
      <c r="F12" s="124"/>
      <c r="G12" s="124"/>
      <c r="H12" s="124"/>
      <c r="I12" s="124"/>
      <c r="J12" s="124"/>
      <c r="K12" s="125"/>
      <c r="L12" s="125"/>
      <c r="M12" s="125"/>
      <c r="N12" s="125"/>
      <c r="O12" s="122"/>
    </row>
    <row r="13" spans="1:21" ht="21.75" customHeight="1" thickBot="1" x14ac:dyDescent="0.25">
      <c r="A13" s="121"/>
      <c r="B13" s="122"/>
      <c r="C13" s="123"/>
      <c r="D13" s="124"/>
      <c r="E13" s="124"/>
      <c r="F13" s="124"/>
      <c r="G13" s="124"/>
      <c r="H13" s="124"/>
      <c r="I13" s="124"/>
      <c r="J13" s="124"/>
      <c r="K13" s="125"/>
      <c r="L13" s="125"/>
      <c r="M13" s="125"/>
      <c r="N13" s="125"/>
      <c r="O13" s="122"/>
    </row>
    <row r="14" spans="1:21" ht="18" customHeight="1" thickBot="1" x14ac:dyDescent="0.3">
      <c r="A14" s="2359" t="s">
        <v>841</v>
      </c>
      <c r="B14" s="2360"/>
      <c r="C14" s="2352" t="s">
        <v>998</v>
      </c>
      <c r="D14" s="2353"/>
      <c r="E14" s="2353"/>
      <c r="F14" s="2353"/>
      <c r="G14" s="2353"/>
      <c r="H14" s="2353"/>
      <c r="I14" s="2353"/>
      <c r="J14" s="2353"/>
      <c r="K14" s="2354"/>
      <c r="L14" s="2349" t="s">
        <v>999</v>
      </c>
      <c r="M14" s="2350"/>
      <c r="N14" s="2350"/>
      <c r="O14" s="2351"/>
    </row>
    <row r="15" spans="1:21" s="126" customFormat="1" ht="18" customHeight="1" x14ac:dyDescent="0.2">
      <c r="A15" s="2361"/>
      <c r="B15" s="2361"/>
      <c r="C15" s="2355"/>
      <c r="D15" s="2356"/>
      <c r="E15" s="2356"/>
      <c r="F15" s="2356"/>
      <c r="G15" s="2356"/>
      <c r="H15" s="2356"/>
      <c r="I15" s="2356"/>
      <c r="J15" s="2356"/>
      <c r="K15" s="2357"/>
      <c r="L15" s="135">
        <v>5705</v>
      </c>
      <c r="M15" s="136">
        <v>5710</v>
      </c>
      <c r="N15" s="136">
        <v>5715</v>
      </c>
      <c r="O15" s="137">
        <v>5720</v>
      </c>
    </row>
    <row r="16" spans="1:21" s="152" customFormat="1" ht="63.75" x14ac:dyDescent="0.2">
      <c r="A16" s="127" t="s">
        <v>1265</v>
      </c>
      <c r="B16" s="128" t="s">
        <v>682</v>
      </c>
      <c r="C16" s="129" t="s">
        <v>840</v>
      </c>
      <c r="D16" s="130" t="s">
        <v>1056</v>
      </c>
      <c r="E16" s="130" t="s">
        <v>1055</v>
      </c>
      <c r="F16" s="130" t="s">
        <v>927</v>
      </c>
      <c r="G16" s="131" t="s">
        <v>851</v>
      </c>
      <c r="H16" s="132" t="s">
        <v>381</v>
      </c>
      <c r="I16" s="132" t="s">
        <v>349</v>
      </c>
      <c r="J16" s="132" t="s">
        <v>1217</v>
      </c>
      <c r="K16" s="134" t="s">
        <v>991</v>
      </c>
      <c r="L16" s="129" t="s">
        <v>1028</v>
      </c>
      <c r="M16" s="133" t="s">
        <v>1478</v>
      </c>
      <c r="N16" s="2066" t="s">
        <v>1479</v>
      </c>
      <c r="O16" s="133" t="s">
        <v>1480</v>
      </c>
      <c r="P16" s="2069"/>
      <c r="Q16" s="427"/>
      <c r="R16" s="358"/>
      <c r="S16" s="358"/>
      <c r="T16" s="358"/>
      <c r="U16" s="358"/>
    </row>
    <row r="17" spans="1:21" s="153" customFormat="1" ht="25.5" x14ac:dyDescent="0.2">
      <c r="A17" s="138">
        <v>1565</v>
      </c>
      <c r="B17" s="139" t="s">
        <v>694</v>
      </c>
      <c r="C17" s="142">
        <f>+'I3 TB Data'!H75</f>
        <v>0</v>
      </c>
      <c r="D17" s="143"/>
      <c r="E17" s="144">
        <v>0</v>
      </c>
      <c r="F17" s="145">
        <f>+E17+C17</f>
        <v>0</v>
      </c>
      <c r="G17" s="2134"/>
      <c r="H17" s="2135"/>
      <c r="I17" s="2136"/>
      <c r="J17" s="2136"/>
      <c r="K17" s="146">
        <f t="shared" ref="K17:K56" si="0">+F17+G17+H17+I17+J17</f>
        <v>0</v>
      </c>
      <c r="L17" s="2137"/>
      <c r="M17" s="2138"/>
      <c r="N17" s="2139"/>
      <c r="O17" s="2138"/>
      <c r="P17" s="2070"/>
      <c r="Q17" s="2071"/>
      <c r="R17" s="2072"/>
      <c r="S17" s="2072"/>
      <c r="T17" s="2072"/>
      <c r="U17" s="2072"/>
    </row>
    <row r="18" spans="1:21" s="153" customFormat="1" ht="12.75" x14ac:dyDescent="0.2">
      <c r="A18" s="140">
        <v>1805</v>
      </c>
      <c r="B18" s="141" t="s">
        <v>285</v>
      </c>
      <c r="C18" s="142">
        <f>+'I3 TB Data'!H116</f>
        <v>497489</v>
      </c>
      <c r="D18" s="143"/>
      <c r="E18" s="147">
        <f>-SUM(E19:E20)</f>
        <v>-497489</v>
      </c>
      <c r="F18" s="145">
        <f>+E18+C18</f>
        <v>0</v>
      </c>
      <c r="G18" s="2000"/>
      <c r="H18" s="2000"/>
      <c r="I18" s="2001"/>
      <c r="J18" s="2001"/>
      <c r="K18" s="146"/>
      <c r="L18" s="2042"/>
      <c r="M18" s="1604"/>
      <c r="N18" s="2067"/>
      <c r="O18" s="1604"/>
      <c r="P18" s="2070"/>
      <c r="Q18" s="2103"/>
      <c r="R18" s="2072"/>
      <c r="S18" s="2072"/>
      <c r="T18" s="2072"/>
      <c r="U18" s="2072"/>
    </row>
    <row r="19" spans="1:21" s="153" customFormat="1" ht="12.75" x14ac:dyDescent="0.2">
      <c r="A19" s="140" t="s">
        <v>861</v>
      </c>
      <c r="B19" s="141" t="s">
        <v>343</v>
      </c>
      <c r="C19" s="142"/>
      <c r="D19" s="2140"/>
      <c r="E19" s="147">
        <f>C18*D19</f>
        <v>0</v>
      </c>
      <c r="F19" s="145">
        <f>E19</f>
        <v>0</v>
      </c>
      <c r="G19" s="2134"/>
      <c r="H19" s="2134"/>
      <c r="I19" s="2136"/>
      <c r="J19" s="2136"/>
      <c r="K19" s="146">
        <f t="shared" si="0"/>
        <v>0</v>
      </c>
      <c r="L19" s="2137"/>
      <c r="M19" s="2138"/>
      <c r="N19" s="2139"/>
      <c r="O19" s="2138"/>
      <c r="P19" s="2070"/>
      <c r="Q19" s="2103"/>
      <c r="R19" s="2072"/>
      <c r="S19" s="2072"/>
      <c r="T19" s="2072"/>
      <c r="U19" s="2072"/>
    </row>
    <row r="20" spans="1:21" s="153" customFormat="1" ht="12.75" x14ac:dyDescent="0.2">
      <c r="A20" s="140" t="s">
        <v>862</v>
      </c>
      <c r="B20" s="141" t="s">
        <v>345</v>
      </c>
      <c r="C20" s="142"/>
      <c r="D20" s="148">
        <f>1-D19</f>
        <v>1</v>
      </c>
      <c r="E20" s="147">
        <f>C18*D20</f>
        <v>497489</v>
      </c>
      <c r="F20" s="145">
        <f>E20</f>
        <v>497489</v>
      </c>
      <c r="G20" s="2134"/>
      <c r="H20" s="2134"/>
      <c r="I20" s="2136"/>
      <c r="J20" s="2136"/>
      <c r="K20" s="146">
        <f t="shared" si="0"/>
        <v>497489</v>
      </c>
      <c r="L20" s="2137"/>
      <c r="M20" s="2138"/>
      <c r="N20" s="2139"/>
      <c r="O20" s="2138"/>
      <c r="P20" s="2070"/>
      <c r="Q20" s="2103"/>
      <c r="R20" s="2072"/>
      <c r="S20" s="2072"/>
      <c r="T20" s="2072"/>
      <c r="U20" s="2072"/>
    </row>
    <row r="21" spans="1:21" s="153" customFormat="1" ht="12.75" x14ac:dyDescent="0.2">
      <c r="A21" s="140">
        <v>1806</v>
      </c>
      <c r="B21" s="141" t="s">
        <v>286</v>
      </c>
      <c r="C21" s="142">
        <f>+'I3 TB Data'!H117</f>
        <v>0</v>
      </c>
      <c r="D21" s="149"/>
      <c r="E21" s="147">
        <f>-SUM(E22:E23)</f>
        <v>0</v>
      </c>
      <c r="F21" s="145">
        <f>+E21+C21</f>
        <v>0</v>
      </c>
      <c r="G21" s="2000"/>
      <c r="H21" s="2000"/>
      <c r="I21" s="2001"/>
      <c r="J21" s="2001"/>
      <c r="K21" s="146"/>
      <c r="L21" s="2042"/>
      <c r="M21" s="1604"/>
      <c r="N21" s="2067"/>
      <c r="O21" s="1604"/>
      <c r="P21" s="2070"/>
      <c r="Q21" s="2103"/>
      <c r="R21" s="2072"/>
      <c r="S21" s="2072"/>
      <c r="T21" s="2072"/>
      <c r="U21" s="2072"/>
    </row>
    <row r="22" spans="1:21" s="153" customFormat="1" ht="12.75" x14ac:dyDescent="0.2">
      <c r="A22" s="140" t="s">
        <v>863</v>
      </c>
      <c r="B22" s="141" t="s">
        <v>344</v>
      </c>
      <c r="C22" s="142"/>
      <c r="D22" s="2140"/>
      <c r="E22" s="147">
        <f>C21*D22</f>
        <v>0</v>
      </c>
      <c r="F22" s="145">
        <f>E22</f>
        <v>0</v>
      </c>
      <c r="G22" s="2134"/>
      <c r="H22" s="2134"/>
      <c r="I22" s="2136"/>
      <c r="J22" s="2136"/>
      <c r="K22" s="146">
        <f t="shared" si="0"/>
        <v>0</v>
      </c>
      <c r="L22" s="2137"/>
      <c r="M22" s="2138"/>
      <c r="N22" s="2139"/>
      <c r="O22" s="2138"/>
      <c r="P22" s="2070"/>
      <c r="Q22" s="2103"/>
      <c r="R22" s="2072"/>
      <c r="S22" s="2072"/>
      <c r="T22" s="2072"/>
      <c r="U22" s="2072"/>
    </row>
    <row r="23" spans="1:21" s="153" customFormat="1" ht="12.75" x14ac:dyDescent="0.2">
      <c r="A23" s="140" t="s">
        <v>864</v>
      </c>
      <c r="B23" s="141" t="s">
        <v>346</v>
      </c>
      <c r="C23" s="142"/>
      <c r="D23" s="148">
        <f>1-D22</f>
        <v>1</v>
      </c>
      <c r="E23" s="147">
        <f>C21*D23</f>
        <v>0</v>
      </c>
      <c r="F23" s="145">
        <f>E23</f>
        <v>0</v>
      </c>
      <c r="G23" s="2134"/>
      <c r="H23" s="2134"/>
      <c r="I23" s="2136"/>
      <c r="J23" s="2136"/>
      <c r="K23" s="146">
        <f t="shared" si="0"/>
        <v>0</v>
      </c>
      <c r="L23" s="2137"/>
      <c r="M23" s="2138"/>
      <c r="N23" s="2139"/>
      <c r="O23" s="2138"/>
      <c r="P23" s="2070"/>
      <c r="Q23" s="2103"/>
      <c r="R23" s="2072"/>
      <c r="S23" s="2072"/>
      <c r="T23" s="2072"/>
      <c r="U23" s="2072"/>
    </row>
    <row r="24" spans="1:21" s="153" customFormat="1" ht="12.75" x14ac:dyDescent="0.2">
      <c r="A24" s="140">
        <v>1808</v>
      </c>
      <c r="B24" s="141" t="s">
        <v>287</v>
      </c>
      <c r="C24" s="142">
        <f>+'I3 TB Data'!H118</f>
        <v>0</v>
      </c>
      <c r="D24" s="149"/>
      <c r="E24" s="147">
        <f>-SUM(E25:E26)</f>
        <v>0</v>
      </c>
      <c r="F24" s="145">
        <f>+E24+C24</f>
        <v>0</v>
      </c>
      <c r="G24" s="2000"/>
      <c r="H24" s="2000"/>
      <c r="I24" s="2001"/>
      <c r="J24" s="2001"/>
      <c r="K24" s="146"/>
      <c r="L24" s="2043"/>
      <c r="M24" s="1605"/>
      <c r="N24" s="2067"/>
      <c r="O24" s="1604"/>
      <c r="P24" s="2070"/>
      <c r="Q24" s="2103"/>
      <c r="R24" s="2072"/>
      <c r="S24" s="2072"/>
      <c r="T24" s="2072"/>
      <c r="U24" s="2072"/>
    </row>
    <row r="25" spans="1:21" s="153" customFormat="1" ht="12.75" x14ac:dyDescent="0.2">
      <c r="A25" s="140" t="s">
        <v>865</v>
      </c>
      <c r="B25" s="141" t="s">
        <v>347</v>
      </c>
      <c r="C25" s="142"/>
      <c r="D25" s="2140"/>
      <c r="E25" s="147">
        <f>C24*D25</f>
        <v>0</v>
      </c>
      <c r="F25" s="145">
        <f>E25</f>
        <v>0</v>
      </c>
      <c r="G25" s="2134"/>
      <c r="H25" s="2134"/>
      <c r="I25" s="2136"/>
      <c r="J25" s="2136"/>
      <c r="K25" s="146">
        <f t="shared" si="0"/>
        <v>0</v>
      </c>
      <c r="L25" s="2141"/>
      <c r="M25" s="2142"/>
      <c r="N25" s="2139"/>
      <c r="O25" s="2138"/>
      <c r="P25" s="2070"/>
      <c r="Q25" s="2103"/>
      <c r="R25" s="2072"/>
      <c r="S25" s="2072"/>
      <c r="T25" s="2072"/>
      <c r="U25" s="2072"/>
    </row>
    <row r="26" spans="1:21" s="153" customFormat="1" ht="12.75" x14ac:dyDescent="0.2">
      <c r="A26" s="140" t="s">
        <v>866</v>
      </c>
      <c r="B26" s="141" t="s">
        <v>348</v>
      </c>
      <c r="C26" s="142"/>
      <c r="D26" s="148">
        <f>1-D25</f>
        <v>1</v>
      </c>
      <c r="E26" s="147">
        <f>C24*D26</f>
        <v>0</v>
      </c>
      <c r="F26" s="145">
        <f>E26</f>
        <v>0</v>
      </c>
      <c r="G26" s="2134"/>
      <c r="H26" s="2134"/>
      <c r="I26" s="2136"/>
      <c r="J26" s="2136"/>
      <c r="K26" s="146">
        <f t="shared" si="0"/>
        <v>0</v>
      </c>
      <c r="L26" s="2141"/>
      <c r="M26" s="2142"/>
      <c r="N26" s="2139"/>
      <c r="O26" s="2138"/>
      <c r="P26" s="2070"/>
      <c r="Q26" s="2103"/>
      <c r="R26" s="2072"/>
      <c r="S26" s="2072"/>
      <c r="T26" s="2072"/>
      <c r="U26" s="2072"/>
    </row>
    <row r="27" spans="1:21" s="153" customFormat="1" ht="12.75" x14ac:dyDescent="0.2">
      <c r="A27" s="140">
        <v>1810</v>
      </c>
      <c r="B27" s="141" t="s">
        <v>288</v>
      </c>
      <c r="C27" s="142">
        <f>+'I3 TB Data'!H119</f>
        <v>0</v>
      </c>
      <c r="D27" s="149"/>
      <c r="E27" s="147">
        <f>-SUM(E28:E29)</f>
        <v>0</v>
      </c>
      <c r="F27" s="145">
        <f>+E27+C27</f>
        <v>0</v>
      </c>
      <c r="G27" s="2000"/>
      <c r="H27" s="2000"/>
      <c r="I27" s="2001"/>
      <c r="J27" s="2001"/>
      <c r="K27" s="146"/>
      <c r="L27" s="2043"/>
      <c r="M27" s="1605"/>
      <c r="N27" s="2067"/>
      <c r="O27" s="1604"/>
      <c r="P27" s="2070"/>
      <c r="Q27" s="2103"/>
      <c r="R27" s="2072"/>
      <c r="S27" s="2072"/>
      <c r="T27" s="2072"/>
      <c r="U27" s="2072"/>
    </row>
    <row r="28" spans="1:21" s="153" customFormat="1" ht="12.75" x14ac:dyDescent="0.2">
      <c r="A28" s="140" t="s">
        <v>867</v>
      </c>
      <c r="B28" s="141" t="s">
        <v>367</v>
      </c>
      <c r="C28" s="142"/>
      <c r="D28" s="2140"/>
      <c r="E28" s="147">
        <f>C27*D28</f>
        <v>0</v>
      </c>
      <c r="F28" s="145">
        <f>E28</f>
        <v>0</v>
      </c>
      <c r="G28" s="2134"/>
      <c r="H28" s="2134"/>
      <c r="I28" s="2136"/>
      <c r="J28" s="2136"/>
      <c r="K28" s="146">
        <f t="shared" si="0"/>
        <v>0</v>
      </c>
      <c r="L28" s="2141"/>
      <c r="M28" s="2142"/>
      <c r="N28" s="2139"/>
      <c r="O28" s="2138"/>
      <c r="P28" s="2070"/>
      <c r="Q28" s="2103"/>
      <c r="R28" s="2072"/>
      <c r="S28" s="2072"/>
      <c r="T28" s="2072"/>
      <c r="U28" s="2072"/>
    </row>
    <row r="29" spans="1:21" s="153" customFormat="1" ht="12.75" x14ac:dyDescent="0.2">
      <c r="A29" s="140" t="s">
        <v>868</v>
      </c>
      <c r="B29" s="141" t="s">
        <v>368</v>
      </c>
      <c r="C29" s="142"/>
      <c r="D29" s="148">
        <f>1-D28</f>
        <v>1</v>
      </c>
      <c r="E29" s="147">
        <f>C27*D29</f>
        <v>0</v>
      </c>
      <c r="F29" s="145">
        <f>E29</f>
        <v>0</v>
      </c>
      <c r="G29" s="2134"/>
      <c r="H29" s="2134"/>
      <c r="I29" s="2136"/>
      <c r="J29" s="2136"/>
      <c r="K29" s="146">
        <f t="shared" si="0"/>
        <v>0</v>
      </c>
      <c r="L29" s="2141"/>
      <c r="M29" s="2142"/>
      <c r="N29" s="2139"/>
      <c r="O29" s="2138"/>
      <c r="P29" s="2070"/>
      <c r="Q29" s="2103"/>
      <c r="R29" s="2072"/>
      <c r="S29" s="2072"/>
      <c r="T29" s="2072"/>
      <c r="U29" s="2072"/>
    </row>
    <row r="30" spans="1:21" s="153" customFormat="1" ht="25.5" x14ac:dyDescent="0.2">
      <c r="A30" s="140">
        <v>1815</v>
      </c>
      <c r="B30" s="141" t="s">
        <v>86</v>
      </c>
      <c r="C30" s="142">
        <f>+'I3 TB Data'!H120</f>
        <v>0</v>
      </c>
      <c r="D30" s="149"/>
      <c r="E30" s="147">
        <v>0</v>
      </c>
      <c r="F30" s="145">
        <f>+E30+C30</f>
        <v>0</v>
      </c>
      <c r="G30" s="2134"/>
      <c r="H30" s="2134"/>
      <c r="I30" s="2136"/>
      <c r="J30" s="2136"/>
      <c r="K30" s="146">
        <f t="shared" si="0"/>
        <v>0</v>
      </c>
      <c r="L30" s="2141"/>
      <c r="M30" s="2142"/>
      <c r="N30" s="2139"/>
      <c r="O30" s="2138"/>
      <c r="P30" s="2070"/>
      <c r="Q30" s="2103"/>
      <c r="R30" s="2072"/>
      <c r="S30" s="2072"/>
      <c r="T30" s="2072"/>
      <c r="U30" s="2072"/>
    </row>
    <row r="31" spans="1:21" s="153" customFormat="1" ht="25.5" x14ac:dyDescent="0.2">
      <c r="A31" s="140">
        <v>1820</v>
      </c>
      <c r="B31" s="141" t="s">
        <v>87</v>
      </c>
      <c r="C31" s="142">
        <f>+'I3 TB Data'!H121</f>
        <v>3719543.45</v>
      </c>
      <c r="D31" s="149"/>
      <c r="E31" s="147">
        <f>-SUM(E32:E34)</f>
        <v>-3719543.45</v>
      </c>
      <c r="F31" s="145">
        <f>+E31+C31</f>
        <v>0</v>
      </c>
      <c r="G31" s="2134"/>
      <c r="H31" s="2134"/>
      <c r="I31" s="2136"/>
      <c r="J31" s="2136"/>
      <c r="K31" s="146">
        <f t="shared" si="0"/>
        <v>0</v>
      </c>
      <c r="L31" s="2141"/>
      <c r="M31" s="2142"/>
      <c r="N31" s="2139"/>
      <c r="O31" s="2138"/>
      <c r="P31" s="2070"/>
      <c r="Q31" s="2103"/>
      <c r="R31" s="2072"/>
      <c r="S31" s="2072"/>
      <c r="T31" s="2072"/>
      <c r="U31" s="2072"/>
    </row>
    <row r="32" spans="1:21" s="153" customFormat="1" ht="38.25" x14ac:dyDescent="0.2">
      <c r="A32" s="1598" t="s">
        <v>520</v>
      </c>
      <c r="B32" s="1599" t="s">
        <v>1363</v>
      </c>
      <c r="C32" s="142"/>
      <c r="D32" s="2140"/>
      <c r="E32" s="147">
        <f>C31*D32</f>
        <v>0</v>
      </c>
      <c r="F32" s="145">
        <f>E32</f>
        <v>0</v>
      </c>
      <c r="G32" s="2134"/>
      <c r="H32" s="2134"/>
      <c r="I32" s="2136"/>
      <c r="J32" s="2136"/>
      <c r="K32" s="146">
        <f t="shared" si="0"/>
        <v>0</v>
      </c>
      <c r="L32" s="2141"/>
      <c r="M32" s="2142"/>
      <c r="N32" s="2139"/>
      <c r="O32" s="2138"/>
      <c r="P32" s="2070"/>
      <c r="Q32" s="2104"/>
      <c r="R32" s="2072"/>
      <c r="S32" s="2072"/>
      <c r="T32" s="2072"/>
      <c r="U32" s="2072"/>
    </row>
    <row r="33" spans="1:21" s="153" customFormat="1" ht="38.25" x14ac:dyDescent="0.2">
      <c r="A33" s="1598" t="s">
        <v>521</v>
      </c>
      <c r="B33" s="1599" t="s">
        <v>1364</v>
      </c>
      <c r="C33" s="142"/>
      <c r="D33" s="2140">
        <v>1E-3</v>
      </c>
      <c r="E33" s="147">
        <f>C31*D33</f>
        <v>3719.5434500000001</v>
      </c>
      <c r="F33" s="145">
        <f>E33</f>
        <v>3719.5434500000001</v>
      </c>
      <c r="G33" s="2134"/>
      <c r="H33" s="2134"/>
      <c r="I33" s="2136"/>
      <c r="J33" s="2136"/>
      <c r="K33" s="146">
        <f t="shared" si="0"/>
        <v>3719.5434500000001</v>
      </c>
      <c r="L33" s="2141"/>
      <c r="M33" s="2142"/>
      <c r="N33" s="2139"/>
      <c r="O33" s="2138"/>
      <c r="P33" s="2070"/>
      <c r="Q33" s="2104"/>
      <c r="R33" s="2072"/>
      <c r="S33" s="2072"/>
      <c r="T33" s="2072"/>
      <c r="U33" s="2072"/>
    </row>
    <row r="34" spans="1:21" s="153" customFormat="1" ht="38.25" x14ac:dyDescent="0.2">
      <c r="A34" s="1598" t="s">
        <v>1355</v>
      </c>
      <c r="B34" s="1599" t="s">
        <v>1356</v>
      </c>
      <c r="C34" s="142"/>
      <c r="D34" s="150">
        <f>1-(D32+D33)</f>
        <v>0.999</v>
      </c>
      <c r="E34" s="147">
        <f>C31*D34</f>
        <v>3715823.90655</v>
      </c>
      <c r="F34" s="145">
        <f>E34</f>
        <v>3715823.90655</v>
      </c>
      <c r="G34" s="2134"/>
      <c r="H34" s="2134"/>
      <c r="I34" s="2136">
        <v>-255363.5</v>
      </c>
      <c r="J34" s="2136"/>
      <c r="K34" s="146">
        <f t="shared" si="0"/>
        <v>3460460.40655</v>
      </c>
      <c r="L34" s="2141">
        <v>125857</v>
      </c>
      <c r="M34" s="2142"/>
      <c r="N34" s="2139"/>
      <c r="O34" s="2138"/>
      <c r="P34" s="2070"/>
      <c r="Q34" s="2104"/>
      <c r="R34" s="2072"/>
      <c r="S34" s="2072"/>
      <c r="T34" s="2072"/>
      <c r="U34" s="2072"/>
    </row>
    <row r="35" spans="1:21" s="153" customFormat="1" ht="12.75" x14ac:dyDescent="0.2">
      <c r="A35" s="140">
        <v>1825</v>
      </c>
      <c r="B35" s="141" t="s">
        <v>88</v>
      </c>
      <c r="C35" s="142">
        <f>+'I3 TB Data'!H122</f>
        <v>0</v>
      </c>
      <c r="D35" s="149"/>
      <c r="E35" s="147">
        <f>-SUM(E36:E37)</f>
        <v>0</v>
      </c>
      <c r="F35" s="145">
        <f>+E35+C35</f>
        <v>0</v>
      </c>
      <c r="G35" s="2000"/>
      <c r="H35" s="2000"/>
      <c r="I35" s="2001"/>
      <c r="J35" s="2001"/>
      <c r="K35" s="146"/>
      <c r="L35" s="2043"/>
      <c r="M35" s="1605"/>
      <c r="N35" s="2067"/>
      <c r="O35" s="1604"/>
      <c r="P35" s="2070"/>
      <c r="Q35" s="2103"/>
      <c r="R35" s="2072"/>
      <c r="S35" s="2072"/>
      <c r="T35" s="2072"/>
      <c r="U35" s="2072"/>
    </row>
    <row r="36" spans="1:21" s="153" customFormat="1" ht="25.5" x14ac:dyDescent="0.2">
      <c r="A36" s="1598" t="s">
        <v>869</v>
      </c>
      <c r="B36" s="1599" t="s">
        <v>369</v>
      </c>
      <c r="C36" s="142"/>
      <c r="D36" s="2140"/>
      <c r="E36" s="147">
        <f>C35*D36</f>
        <v>0</v>
      </c>
      <c r="F36" s="145">
        <f>E36</f>
        <v>0</v>
      </c>
      <c r="G36" s="2134"/>
      <c r="H36" s="2134"/>
      <c r="I36" s="2136"/>
      <c r="J36" s="2136"/>
      <c r="K36" s="146">
        <f t="shared" si="0"/>
        <v>0</v>
      </c>
      <c r="L36" s="2141"/>
      <c r="M36" s="2142"/>
      <c r="N36" s="2139"/>
      <c r="O36" s="2138"/>
      <c r="P36" s="2070"/>
      <c r="Q36" s="2104"/>
      <c r="R36" s="2072"/>
      <c r="S36" s="2072"/>
      <c r="T36" s="2072"/>
      <c r="U36" s="2072"/>
    </row>
    <row r="37" spans="1:21" s="153" customFormat="1" ht="25.5" x14ac:dyDescent="0.2">
      <c r="A37" s="1598" t="s">
        <v>870</v>
      </c>
      <c r="B37" s="1599" t="s">
        <v>370</v>
      </c>
      <c r="C37" s="142"/>
      <c r="D37" s="148">
        <f>1-D36</f>
        <v>1</v>
      </c>
      <c r="E37" s="147">
        <f>C35*D37</f>
        <v>0</v>
      </c>
      <c r="F37" s="145">
        <f>E37</f>
        <v>0</v>
      </c>
      <c r="G37" s="2134"/>
      <c r="H37" s="2134"/>
      <c r="I37" s="2136"/>
      <c r="J37" s="2136"/>
      <c r="K37" s="146">
        <f t="shared" si="0"/>
        <v>0</v>
      </c>
      <c r="L37" s="2141"/>
      <c r="M37" s="2142"/>
      <c r="N37" s="2139"/>
      <c r="O37" s="2138"/>
      <c r="P37" s="2070"/>
      <c r="Q37" s="2104"/>
      <c r="R37" s="2072"/>
      <c r="S37" s="2072"/>
      <c r="T37" s="2072"/>
      <c r="U37" s="2072"/>
    </row>
    <row r="38" spans="1:21" s="153" customFormat="1" ht="12.75" x14ac:dyDescent="0.2">
      <c r="A38" s="140">
        <v>1830</v>
      </c>
      <c r="B38" s="141" t="s">
        <v>89</v>
      </c>
      <c r="C38" s="142">
        <f>+'I3 TB Data'!H123</f>
        <v>3030557.81</v>
      </c>
      <c r="D38" s="149"/>
      <c r="E38" s="147">
        <f>-SUM(E39:E41)</f>
        <v>-3030557.81</v>
      </c>
      <c r="F38" s="145">
        <f>+E38+C38</f>
        <v>0</v>
      </c>
      <c r="G38" s="2000"/>
      <c r="H38" s="2000"/>
      <c r="I38" s="2001"/>
      <c r="J38" s="2001"/>
      <c r="K38" s="146"/>
      <c r="L38" s="2043"/>
      <c r="M38" s="1605"/>
      <c r="N38" s="2067"/>
      <c r="O38" s="1604"/>
      <c r="P38" s="2070"/>
      <c r="Q38" s="2103"/>
      <c r="R38" s="2072"/>
      <c r="S38" s="2072"/>
      <c r="T38" s="2072"/>
      <c r="U38" s="2072"/>
    </row>
    <row r="39" spans="1:21" s="153" customFormat="1" ht="25.5" x14ac:dyDescent="0.2">
      <c r="A39" s="1598" t="s">
        <v>871</v>
      </c>
      <c r="B39" s="1599" t="s">
        <v>371</v>
      </c>
      <c r="C39" s="142"/>
      <c r="D39" s="2140"/>
      <c r="E39" s="147">
        <f>C38*D39</f>
        <v>0</v>
      </c>
      <c r="F39" s="145">
        <f>E39</f>
        <v>0</v>
      </c>
      <c r="G39" s="2134"/>
      <c r="H39" s="2134"/>
      <c r="I39" s="2136"/>
      <c r="J39" s="2136"/>
      <c r="K39" s="146">
        <f t="shared" si="0"/>
        <v>0</v>
      </c>
      <c r="L39" s="2141"/>
      <c r="M39" s="2142"/>
      <c r="N39" s="2139"/>
      <c r="O39" s="2138"/>
      <c r="P39" s="2070"/>
      <c r="Q39" s="2104"/>
      <c r="R39" s="2072"/>
      <c r="S39" s="2072"/>
      <c r="T39" s="2072"/>
      <c r="U39" s="2072"/>
    </row>
    <row r="40" spans="1:21" s="153" customFormat="1" ht="25.5" x14ac:dyDescent="0.2">
      <c r="A40" s="1598" t="s">
        <v>872</v>
      </c>
      <c r="B40" s="1599" t="s">
        <v>372</v>
      </c>
      <c r="C40" s="142"/>
      <c r="D40" s="2140">
        <v>0.70499999999999996</v>
      </c>
      <c r="E40" s="147">
        <f>C38*D40</f>
        <v>2136543.25605</v>
      </c>
      <c r="F40" s="145">
        <f>E40</f>
        <v>2136543.25605</v>
      </c>
      <c r="G40" s="2134"/>
      <c r="H40" s="2134"/>
      <c r="I40" s="2136">
        <f>-83921*D40</f>
        <v>-59164.304999999993</v>
      </c>
      <c r="J40" s="2136"/>
      <c r="K40" s="146">
        <f t="shared" si="0"/>
        <v>2077378.95105</v>
      </c>
      <c r="L40" s="2141">
        <f>69424*D40</f>
        <v>48943.92</v>
      </c>
      <c r="M40" s="2142"/>
      <c r="N40" s="2139"/>
      <c r="O40" s="2138"/>
      <c r="P40" s="2070"/>
      <c r="Q40" s="2104"/>
      <c r="R40" s="2072"/>
      <c r="S40" s="2072"/>
      <c r="T40" s="2072"/>
      <c r="U40" s="2072"/>
    </row>
    <row r="41" spans="1:21" s="153" customFormat="1" ht="25.5" x14ac:dyDescent="0.2">
      <c r="A41" s="1598" t="s">
        <v>873</v>
      </c>
      <c r="B41" s="1599" t="s">
        <v>395</v>
      </c>
      <c r="C41" s="142"/>
      <c r="D41" s="148">
        <f>1-(D39+D40)</f>
        <v>0.29500000000000004</v>
      </c>
      <c r="E41" s="147">
        <f>C38*D41</f>
        <v>894014.55395000009</v>
      </c>
      <c r="F41" s="145">
        <f>E41</f>
        <v>894014.55395000009</v>
      </c>
      <c r="G41" s="2134"/>
      <c r="H41" s="2134"/>
      <c r="I41" s="2136">
        <f>-83921*D41</f>
        <v>-24756.695000000003</v>
      </c>
      <c r="J41" s="2136"/>
      <c r="K41" s="146">
        <f t="shared" si="0"/>
        <v>869257.85895000014</v>
      </c>
      <c r="L41" s="2141">
        <f>69424*D41</f>
        <v>20480.080000000002</v>
      </c>
      <c r="M41" s="2142"/>
      <c r="N41" s="2139"/>
      <c r="O41" s="2138"/>
      <c r="P41" s="2070"/>
      <c r="Q41" s="2104"/>
      <c r="R41" s="2072"/>
      <c r="S41" s="2072"/>
      <c r="T41" s="2072"/>
      <c r="U41" s="2072"/>
    </row>
    <row r="42" spans="1:21" s="153" customFormat="1" ht="25.5" x14ac:dyDescent="0.2">
      <c r="A42" s="140">
        <v>1835</v>
      </c>
      <c r="B42" s="141" t="s">
        <v>75</v>
      </c>
      <c r="C42" s="142">
        <f>+'I3 TB Data'!H124</f>
        <v>9910413</v>
      </c>
      <c r="D42" s="149"/>
      <c r="E42" s="147">
        <f>-SUM(E43:E45)</f>
        <v>-9910413</v>
      </c>
      <c r="F42" s="145">
        <f>+E42+C42</f>
        <v>0</v>
      </c>
      <c r="G42" s="2000"/>
      <c r="H42" s="2000"/>
      <c r="I42" s="2001"/>
      <c r="J42" s="2001"/>
      <c r="K42" s="146"/>
      <c r="L42" s="2043"/>
      <c r="M42" s="1605"/>
      <c r="N42" s="2067"/>
      <c r="O42" s="1604"/>
      <c r="P42" s="2070"/>
      <c r="Q42" s="2103"/>
      <c r="R42" s="2072"/>
      <c r="S42" s="2072"/>
      <c r="T42" s="2072"/>
      <c r="U42" s="2072"/>
    </row>
    <row r="43" spans="1:21" s="153" customFormat="1" ht="38.25" x14ac:dyDescent="0.2">
      <c r="A43" s="140" t="s">
        <v>874</v>
      </c>
      <c r="B43" s="141" t="s">
        <v>396</v>
      </c>
      <c r="C43" s="142"/>
      <c r="D43" s="2140"/>
      <c r="E43" s="147">
        <f>C42*D43</f>
        <v>0</v>
      </c>
      <c r="F43" s="145">
        <f>E43</f>
        <v>0</v>
      </c>
      <c r="G43" s="2134"/>
      <c r="H43" s="2134"/>
      <c r="I43" s="2136"/>
      <c r="J43" s="2136"/>
      <c r="K43" s="146">
        <f t="shared" si="0"/>
        <v>0</v>
      </c>
      <c r="L43" s="2141"/>
      <c r="M43" s="2142"/>
      <c r="N43" s="2139"/>
      <c r="O43" s="2138"/>
      <c r="P43" s="2070"/>
      <c r="Q43" s="2103"/>
      <c r="R43" s="2072"/>
      <c r="S43" s="2072"/>
      <c r="T43" s="2072"/>
      <c r="U43" s="2072"/>
    </row>
    <row r="44" spans="1:21" s="153" customFormat="1" ht="25.5" x14ac:dyDescent="0.2">
      <c r="A44" s="140" t="s">
        <v>875</v>
      </c>
      <c r="B44" s="141" t="s">
        <v>397</v>
      </c>
      <c r="C44" s="142"/>
      <c r="D44" s="2140">
        <v>0.87</v>
      </c>
      <c r="E44" s="147">
        <f>C42*D44</f>
        <v>8622059.3100000005</v>
      </c>
      <c r="F44" s="145">
        <f>E44</f>
        <v>8622059.3100000005</v>
      </c>
      <c r="G44" s="2134"/>
      <c r="H44" s="2134"/>
      <c r="I44" s="2136">
        <f>-415325.5*D44</f>
        <v>-361333.185</v>
      </c>
      <c r="J44" s="2136"/>
      <c r="K44" s="146">
        <f t="shared" si="0"/>
        <v>8260726.1250000009</v>
      </c>
      <c r="L44" s="2141">
        <f>286725*D44</f>
        <v>249450.75</v>
      </c>
      <c r="M44" s="2142"/>
      <c r="N44" s="2139"/>
      <c r="O44" s="2138"/>
      <c r="P44" s="2070"/>
      <c r="Q44" s="2103"/>
      <c r="R44" s="2072"/>
      <c r="S44" s="2072"/>
      <c r="T44" s="2072"/>
      <c r="U44" s="2072"/>
    </row>
    <row r="45" spans="1:21" s="153" customFormat="1" ht="25.5" x14ac:dyDescent="0.2">
      <c r="A45" s="140" t="s">
        <v>876</v>
      </c>
      <c r="B45" s="141" t="s">
        <v>398</v>
      </c>
      <c r="C45" s="142"/>
      <c r="D45" s="148">
        <f>1-(D43+D44)</f>
        <v>0.13</v>
      </c>
      <c r="E45" s="147">
        <f>C42*D45</f>
        <v>1288353.69</v>
      </c>
      <c r="F45" s="145">
        <f>E45</f>
        <v>1288353.69</v>
      </c>
      <c r="G45" s="2134"/>
      <c r="H45" s="2134"/>
      <c r="I45" s="2136">
        <f>-415325.5*D45</f>
        <v>-53992.315000000002</v>
      </c>
      <c r="J45" s="2136"/>
      <c r="K45" s="146">
        <f t="shared" si="0"/>
        <v>1234361.375</v>
      </c>
      <c r="L45" s="2141">
        <f>286725*D45</f>
        <v>37274.25</v>
      </c>
      <c r="M45" s="2142"/>
      <c r="N45" s="2139"/>
      <c r="O45" s="2138"/>
      <c r="P45" s="2070"/>
      <c r="Q45" s="2103"/>
      <c r="R45" s="2072"/>
      <c r="S45" s="2072"/>
      <c r="T45" s="2072"/>
      <c r="U45" s="2072"/>
    </row>
    <row r="46" spans="1:21" s="153" customFormat="1" ht="12.75" x14ac:dyDescent="0.2">
      <c r="A46" s="140">
        <v>1840</v>
      </c>
      <c r="B46" s="141" t="s">
        <v>76</v>
      </c>
      <c r="C46" s="142">
        <f>+'I3 TB Data'!H125</f>
        <v>990081.75</v>
      </c>
      <c r="D46" s="149"/>
      <c r="E46" s="147">
        <f>-SUM(E47:E49)</f>
        <v>-990081.75</v>
      </c>
      <c r="F46" s="145">
        <f>+E46+C46</f>
        <v>0</v>
      </c>
      <c r="G46" s="2000"/>
      <c r="H46" s="2000"/>
      <c r="I46" s="2001"/>
      <c r="J46" s="2001"/>
      <c r="K46" s="146"/>
      <c r="L46" s="2043"/>
      <c r="M46" s="1605"/>
      <c r="N46" s="2067"/>
      <c r="O46" s="1604"/>
      <c r="P46" s="2070"/>
      <c r="Q46" s="2103"/>
      <c r="R46" s="2072"/>
      <c r="S46" s="2072"/>
      <c r="T46" s="2072"/>
      <c r="U46" s="2072"/>
    </row>
    <row r="47" spans="1:21" s="153" customFormat="1" ht="25.5" x14ac:dyDescent="0.2">
      <c r="A47" s="140" t="s">
        <v>877</v>
      </c>
      <c r="B47" s="141" t="s">
        <v>399</v>
      </c>
      <c r="C47" s="142"/>
      <c r="D47" s="2140"/>
      <c r="E47" s="147">
        <f>C46*D47</f>
        <v>0</v>
      </c>
      <c r="F47" s="145">
        <f>E47</f>
        <v>0</v>
      </c>
      <c r="G47" s="2134"/>
      <c r="H47" s="2134"/>
      <c r="I47" s="2136"/>
      <c r="J47" s="2136"/>
      <c r="K47" s="146">
        <f t="shared" si="0"/>
        <v>0</v>
      </c>
      <c r="L47" s="2141"/>
      <c r="M47" s="2142"/>
      <c r="N47" s="2139"/>
      <c r="O47" s="2138"/>
      <c r="P47" s="2070"/>
      <c r="Q47" s="2103"/>
      <c r="R47" s="2072"/>
      <c r="S47" s="2072"/>
      <c r="T47" s="2072"/>
      <c r="U47" s="2072"/>
    </row>
    <row r="48" spans="1:21" s="153" customFormat="1" ht="12.75" x14ac:dyDescent="0.2">
      <c r="A48" s="140" t="s">
        <v>878</v>
      </c>
      <c r="B48" s="141" t="s">
        <v>400</v>
      </c>
      <c r="C48" s="142"/>
      <c r="D48" s="2140">
        <v>0.33</v>
      </c>
      <c r="E48" s="147">
        <f>C46*D48</f>
        <v>326726.97750000004</v>
      </c>
      <c r="F48" s="145">
        <f>E48</f>
        <v>326726.97750000004</v>
      </c>
      <c r="G48" s="2134">
        <f>-57260*C$89/-1140561*D48</f>
        <v>-13467.635980188697</v>
      </c>
      <c r="H48" s="2134"/>
      <c r="I48" s="2136">
        <f>-27322.3082562163*D48</f>
        <v>-9016.3617245513797</v>
      </c>
      <c r="J48" s="2136"/>
      <c r="K48" s="146">
        <f t="shared" si="0"/>
        <v>304242.97979526001</v>
      </c>
      <c r="L48" s="2141">
        <f>19929*D48</f>
        <v>6576.5700000000006</v>
      </c>
      <c r="M48" s="2142"/>
      <c r="N48" s="2139"/>
      <c r="O48" s="2138"/>
      <c r="P48" s="2070"/>
      <c r="Q48" s="2103"/>
      <c r="R48" s="2072"/>
      <c r="S48" s="2072"/>
      <c r="T48" s="2072"/>
      <c r="U48" s="2072"/>
    </row>
    <row r="49" spans="1:21" s="153" customFormat="1" ht="12.75" x14ac:dyDescent="0.2">
      <c r="A49" s="140" t="s">
        <v>879</v>
      </c>
      <c r="B49" s="141" t="s">
        <v>401</v>
      </c>
      <c r="C49" s="142"/>
      <c r="D49" s="148">
        <f>1-(D47+D48)</f>
        <v>0.66999999999999993</v>
      </c>
      <c r="E49" s="147">
        <f>C46*D49</f>
        <v>663354.77249999996</v>
      </c>
      <c r="F49" s="145">
        <f>E49</f>
        <v>663354.77249999996</v>
      </c>
      <c r="G49" s="2134">
        <f>-57260*C$89/-1140561*D49</f>
        <v>-27343.38214159523</v>
      </c>
      <c r="H49" s="2134"/>
      <c r="I49" s="2136">
        <f>-27322.3082562163*D49</f>
        <v>-18305.946531664918</v>
      </c>
      <c r="J49" s="2136"/>
      <c r="K49" s="146">
        <f t="shared" si="0"/>
        <v>617705.44382673979</v>
      </c>
      <c r="L49" s="2141">
        <f>19929*D49</f>
        <v>13352.429999999998</v>
      </c>
      <c r="M49" s="2142"/>
      <c r="N49" s="2139"/>
      <c r="O49" s="2138"/>
      <c r="P49" s="2070"/>
      <c r="Q49" s="2103"/>
      <c r="R49" s="2072"/>
      <c r="S49" s="2072"/>
      <c r="T49" s="2072"/>
      <c r="U49" s="2072"/>
    </row>
    <row r="50" spans="1:21" s="153" customFormat="1" ht="25.5" x14ac:dyDescent="0.2">
      <c r="A50" s="140">
        <v>1845</v>
      </c>
      <c r="B50" s="141" t="s">
        <v>84</v>
      </c>
      <c r="C50" s="142">
        <f>+'I3 TB Data'!H126</f>
        <v>8199397.4199999999</v>
      </c>
      <c r="D50" s="149"/>
      <c r="E50" s="147">
        <f>-SUM(E51:E53)</f>
        <v>-8199397.419999999</v>
      </c>
      <c r="F50" s="145">
        <f>+E50+C50</f>
        <v>0</v>
      </c>
      <c r="G50" s="2000"/>
      <c r="H50" s="2000"/>
      <c r="I50" s="2001"/>
      <c r="J50" s="2001"/>
      <c r="K50" s="146"/>
      <c r="L50" s="2043"/>
      <c r="M50" s="1605"/>
      <c r="N50" s="2067"/>
      <c r="O50" s="1604"/>
      <c r="P50" s="2070"/>
      <c r="Q50" s="2103"/>
      <c r="R50" s="2072"/>
      <c r="S50" s="2072"/>
      <c r="T50" s="2072"/>
      <c r="U50" s="2072"/>
    </row>
    <row r="51" spans="1:21" s="153" customFormat="1" ht="25.5" x14ac:dyDescent="0.2">
      <c r="A51" s="140" t="s">
        <v>880</v>
      </c>
      <c r="B51" s="141" t="s">
        <v>402</v>
      </c>
      <c r="C51" s="142"/>
      <c r="D51" s="2140"/>
      <c r="E51" s="147">
        <f>C50*D51</f>
        <v>0</v>
      </c>
      <c r="F51" s="145">
        <f>E51</f>
        <v>0</v>
      </c>
      <c r="G51" s="2134"/>
      <c r="H51" s="2134"/>
      <c r="I51" s="2136"/>
      <c r="J51" s="2136"/>
      <c r="K51" s="146">
        <f t="shared" si="0"/>
        <v>0</v>
      </c>
      <c r="L51" s="2141"/>
      <c r="M51" s="2142"/>
      <c r="N51" s="2139"/>
      <c r="O51" s="2138"/>
      <c r="P51" s="2070"/>
      <c r="Q51" s="2103"/>
      <c r="R51" s="2072"/>
      <c r="S51" s="2072"/>
      <c r="T51" s="2072"/>
      <c r="U51" s="2072"/>
    </row>
    <row r="52" spans="1:21" s="153" customFormat="1" ht="25.5" x14ac:dyDescent="0.2">
      <c r="A52" s="140" t="s">
        <v>881</v>
      </c>
      <c r="B52" s="141" t="s">
        <v>403</v>
      </c>
      <c r="C52" s="142"/>
      <c r="D52" s="2140">
        <v>0.33</v>
      </c>
      <c r="E52" s="147">
        <f>C50*D52</f>
        <v>2705801.1486</v>
      </c>
      <c r="F52" s="145">
        <f>E52</f>
        <v>2705801.1486</v>
      </c>
      <c r="G52" s="2134">
        <f>-856140*C$89/-1140561*D52</f>
        <v>-201365.38365488563</v>
      </c>
      <c r="H52" s="2134"/>
      <c r="I52" s="2136">
        <f>-498725.746473857*D52</f>
        <v>-164579.49633637283</v>
      </c>
      <c r="J52" s="2136"/>
      <c r="K52" s="146">
        <f t="shared" si="0"/>
        <v>2339856.2686087415</v>
      </c>
      <c r="L52" s="2141">
        <f>349626*D52</f>
        <v>115376.58</v>
      </c>
      <c r="M52" s="2142"/>
      <c r="N52" s="2139"/>
      <c r="O52" s="2138"/>
      <c r="P52" s="2070"/>
      <c r="Q52" s="2103"/>
      <c r="R52" s="2072"/>
      <c r="S52" s="2072"/>
      <c r="T52" s="2072"/>
      <c r="U52" s="2072"/>
    </row>
    <row r="53" spans="1:21" s="153" customFormat="1" ht="25.5" x14ac:dyDescent="0.2">
      <c r="A53" s="140" t="s">
        <v>882</v>
      </c>
      <c r="B53" s="141" t="s">
        <v>676</v>
      </c>
      <c r="C53" s="142"/>
      <c r="D53" s="148">
        <f>1-(D51+D52)</f>
        <v>0.66999999999999993</v>
      </c>
      <c r="E53" s="147">
        <f>C50*D53</f>
        <v>5493596.271399999</v>
      </c>
      <c r="F53" s="145">
        <f>E53</f>
        <v>5493596.271399999</v>
      </c>
      <c r="G53" s="2134">
        <f>-856140*C$89/-1140561*D53</f>
        <v>-408832.74863264652</v>
      </c>
      <c r="H53" s="2134"/>
      <c r="I53" s="2136">
        <f>-498725.746473857*D53</f>
        <v>-334146.25013748417</v>
      </c>
      <c r="J53" s="2136"/>
      <c r="K53" s="146">
        <f t="shared" si="0"/>
        <v>4750617.2726298682</v>
      </c>
      <c r="L53" s="2141">
        <f>349626*D53</f>
        <v>234249.41999999998</v>
      </c>
      <c r="M53" s="2142"/>
      <c r="N53" s="2139"/>
      <c r="O53" s="2138"/>
      <c r="P53" s="2070"/>
      <c r="Q53" s="2103"/>
      <c r="R53" s="2072"/>
      <c r="S53" s="2072"/>
      <c r="T53" s="2072"/>
      <c r="U53" s="2072"/>
    </row>
    <row r="54" spans="1:21" s="153" customFormat="1" ht="18" customHeight="1" x14ac:dyDescent="0.2">
      <c r="A54" s="140">
        <v>1850</v>
      </c>
      <c r="B54" s="141" t="s">
        <v>90</v>
      </c>
      <c r="C54" s="142">
        <f>+'I3 TB Data'!H127</f>
        <v>6680532.9399999995</v>
      </c>
      <c r="D54" s="151"/>
      <c r="E54" s="147">
        <v>0</v>
      </c>
      <c r="F54" s="145">
        <f>+E54+C54</f>
        <v>6680532.9399999995</v>
      </c>
      <c r="G54" s="2134">
        <f>-170975*C$89/-1140561</f>
        <v>-121859.30533307733</v>
      </c>
      <c r="H54" s="2134"/>
      <c r="I54" s="2136">
        <v>-302798.15742501582</v>
      </c>
      <c r="J54" s="2136"/>
      <c r="K54" s="146">
        <f t="shared" si="0"/>
        <v>6255875.4772419063</v>
      </c>
      <c r="L54" s="2141">
        <v>213697</v>
      </c>
      <c r="M54" s="2142"/>
      <c r="N54" s="2139"/>
      <c r="O54" s="2138"/>
      <c r="P54" s="2070"/>
      <c r="Q54" s="2103"/>
      <c r="R54" s="2072"/>
      <c r="S54" s="2072"/>
      <c r="T54" s="2072"/>
      <c r="U54" s="2072"/>
    </row>
    <row r="55" spans="1:21" s="153" customFormat="1" ht="18" customHeight="1" x14ac:dyDescent="0.2">
      <c r="A55" s="140">
        <v>1855</v>
      </c>
      <c r="B55" s="141" t="s">
        <v>92</v>
      </c>
      <c r="C55" s="142">
        <f>+'I3 TB Data'!H128</f>
        <v>441098.1</v>
      </c>
      <c r="D55" s="151"/>
      <c r="E55" s="147">
        <v>0</v>
      </c>
      <c r="F55" s="145">
        <f>+E55+C55</f>
        <v>441098.1</v>
      </c>
      <c r="G55" s="2134">
        <f>-56186*C$89/-1140561</f>
        <v>-40045.544257606562</v>
      </c>
      <c r="H55" s="2134"/>
      <c r="I55" s="2136">
        <v>-27037.179406818184</v>
      </c>
      <c r="J55" s="2136"/>
      <c r="K55" s="146">
        <f t="shared" si="0"/>
        <v>374015.37633557525</v>
      </c>
      <c r="L55" s="2141">
        <v>19333</v>
      </c>
      <c r="M55" s="2142"/>
      <c r="N55" s="2139"/>
      <c r="O55" s="2138"/>
      <c r="P55" s="2070"/>
      <c r="Q55" s="2103"/>
      <c r="R55" s="2072"/>
      <c r="S55" s="2072"/>
      <c r="T55" s="2072"/>
      <c r="U55" s="2072"/>
    </row>
    <row r="56" spans="1:21" s="153" customFormat="1" ht="17.25" customHeight="1" x14ac:dyDescent="0.2">
      <c r="A56" s="140">
        <v>1860</v>
      </c>
      <c r="B56" s="167" t="s">
        <v>93</v>
      </c>
      <c r="C56" s="168">
        <f>+'I3 TB Data'!H129</f>
        <v>5080613.16</v>
      </c>
      <c r="D56" s="169"/>
      <c r="E56" s="170">
        <v>0</v>
      </c>
      <c r="F56" s="171">
        <f>+E56+C56</f>
        <v>5080613.16</v>
      </c>
      <c r="G56" s="2134"/>
      <c r="H56" s="2134"/>
      <c r="I56" s="2136">
        <f>-74282.3338690475-450362</f>
        <v>-524644.33386904746</v>
      </c>
      <c r="J56" s="2136"/>
      <c r="K56" s="172">
        <f t="shared" si="0"/>
        <v>4555968.8261309527</v>
      </c>
      <c r="L56" s="2141">
        <f>50522+282779</f>
        <v>333301</v>
      </c>
      <c r="M56" s="2142"/>
      <c r="N56" s="2139"/>
      <c r="O56" s="2138"/>
      <c r="P56" s="2070"/>
      <c r="Q56" s="2103"/>
      <c r="R56" s="2072"/>
      <c r="S56" s="2072"/>
      <c r="T56" s="2073"/>
      <c r="U56" s="2072"/>
    </row>
    <row r="57" spans="1:21" s="153" customFormat="1" ht="17.25" customHeight="1" thickBot="1" x14ac:dyDescent="0.25">
      <c r="A57" s="140">
        <v>9999</v>
      </c>
      <c r="B57" s="1981" t="s">
        <v>491</v>
      </c>
      <c r="C57" s="168">
        <f>+'I3 TB Data'!H130</f>
        <v>364881</v>
      </c>
      <c r="D57" s="169"/>
      <c r="E57" s="170">
        <v>0</v>
      </c>
      <c r="F57" s="171">
        <f>+E57+C57</f>
        <v>364881</v>
      </c>
      <c r="G57" s="2143"/>
      <c r="H57" s="2143"/>
      <c r="I57" s="2144"/>
      <c r="J57" s="2144"/>
      <c r="K57" s="172">
        <f>+F57+G57+H57+I57+J57</f>
        <v>364881</v>
      </c>
      <c r="L57" s="2056"/>
      <c r="M57" s="2142"/>
      <c r="N57" s="2139"/>
      <c r="O57" s="2138"/>
      <c r="P57" s="2070"/>
      <c r="Q57" s="2105"/>
      <c r="R57" s="2072"/>
      <c r="S57" s="2072"/>
      <c r="T57" s="2072"/>
      <c r="U57" s="2074"/>
    </row>
    <row r="58" spans="1:21" s="179" customFormat="1" ht="18.75" customHeight="1" thickBot="1" x14ac:dyDescent="0.25">
      <c r="A58" s="177"/>
      <c r="B58" s="178" t="s">
        <v>809</v>
      </c>
      <c r="C58" s="173">
        <f>SUM(C17:C57)</f>
        <v>38914607.629999995</v>
      </c>
      <c r="D58" s="174"/>
      <c r="E58" s="2236">
        <f t="shared" ref="E58:J58" si="1">SUM(E17:E57)</f>
        <v>9.3132257461547852E-10</v>
      </c>
      <c r="F58" s="175">
        <f t="shared" si="1"/>
        <v>38914607.629999995</v>
      </c>
      <c r="G58" s="173">
        <f t="shared" si="1"/>
        <v>-812914</v>
      </c>
      <c r="H58" s="173">
        <f t="shared" si="1"/>
        <v>0</v>
      </c>
      <c r="I58" s="173">
        <f t="shared" si="1"/>
        <v>-2135137.7254309552</v>
      </c>
      <c r="J58" s="173">
        <f t="shared" si="1"/>
        <v>0</v>
      </c>
      <c r="K58" s="176">
        <f>+F58+G58+H58+I58+J58</f>
        <v>35966555.904569037</v>
      </c>
      <c r="L58" s="173">
        <f>SUM(L17:L57)</f>
        <v>1417892</v>
      </c>
      <c r="M58" s="173">
        <f>SUM(M17:M57)</f>
        <v>0</v>
      </c>
      <c r="N58" s="2068">
        <f>SUM(N17:N57)</f>
        <v>0</v>
      </c>
      <c r="O58" s="2082">
        <f>SUM(O17:O57)</f>
        <v>0</v>
      </c>
      <c r="P58" s="2075"/>
      <c r="Q58" s="2105"/>
      <c r="R58" s="2072"/>
      <c r="S58" s="2072"/>
      <c r="T58" s="2072"/>
      <c r="U58" s="2074"/>
    </row>
    <row r="59" spans="1:21" s="182" customFormat="1" ht="26.25" customHeight="1" thickBot="1" x14ac:dyDescent="0.25">
      <c r="A59" s="180"/>
      <c r="B59" s="181" t="s">
        <v>992</v>
      </c>
      <c r="C59" s="173">
        <f>+SUM('I3 TB Data'!H116:H129)+'I3 TB Data'!H75</f>
        <v>38549726.629999995</v>
      </c>
      <c r="D59" s="161"/>
      <c r="E59" s="2237" t="str">
        <f>IF(ROUND(E58,-1)&lt;&gt;0, "Breakout does not match Total", "")</f>
        <v/>
      </c>
      <c r="F59" s="160"/>
      <c r="G59" s="162"/>
      <c r="H59" s="163"/>
      <c r="I59" s="164"/>
      <c r="J59" s="164"/>
      <c r="K59" s="160"/>
      <c r="L59" s="165"/>
      <c r="M59" s="166"/>
      <c r="N59" s="166"/>
      <c r="O59" s="166"/>
      <c r="Q59" s="2106"/>
      <c r="R59" s="2072"/>
      <c r="S59" s="2072"/>
      <c r="T59" s="2072"/>
      <c r="U59" s="2076"/>
    </row>
    <row r="60" spans="1:21" s="44" customFormat="1" ht="22.5" customHeight="1" x14ac:dyDescent="0.2">
      <c r="A60" s="117"/>
      <c r="B60" s="155"/>
      <c r="C60" s="156"/>
      <c r="E60" s="157"/>
      <c r="F60" s="158"/>
      <c r="G60" s="119"/>
      <c r="H60" s="114"/>
      <c r="I60" s="114"/>
      <c r="J60" s="159"/>
      <c r="K60" s="125"/>
      <c r="L60" s="190">
        <v>5705</v>
      </c>
      <c r="M60" s="191">
        <v>5710</v>
      </c>
      <c r="N60" s="191">
        <v>5715</v>
      </c>
      <c r="O60" s="191">
        <v>5720</v>
      </c>
      <c r="Q60" s="2107"/>
      <c r="R60" s="2072"/>
      <c r="S60" s="2072"/>
      <c r="T60" s="2072"/>
      <c r="U60" s="2077"/>
    </row>
    <row r="61" spans="1:21" s="152" customFormat="1" ht="51" x14ac:dyDescent="0.2">
      <c r="A61" s="183" t="s">
        <v>564</v>
      </c>
      <c r="B61" s="183"/>
      <c r="C61" s="184" t="s">
        <v>840</v>
      </c>
      <c r="D61" s="185"/>
      <c r="E61" s="127"/>
      <c r="F61" s="186"/>
      <c r="G61" s="187" t="s">
        <v>851</v>
      </c>
      <c r="H61" s="188" t="s">
        <v>381</v>
      </c>
      <c r="I61" s="188" t="s">
        <v>349</v>
      </c>
      <c r="J61" s="188" t="s">
        <v>1217</v>
      </c>
      <c r="K61" s="189" t="s">
        <v>813</v>
      </c>
      <c r="L61" s="192" t="s">
        <v>1028</v>
      </c>
      <c r="M61" s="185" t="s">
        <v>1478</v>
      </c>
      <c r="N61" s="185" t="s">
        <v>1479</v>
      </c>
      <c r="O61" s="185" t="s">
        <v>1480</v>
      </c>
      <c r="P61" s="2069"/>
      <c r="Q61" s="2108"/>
      <c r="R61" s="2072"/>
      <c r="S61" s="2072"/>
      <c r="T61" s="2072"/>
      <c r="U61" s="2072"/>
    </row>
    <row r="62" spans="1:21" s="153" customFormat="1" ht="12.75" x14ac:dyDescent="0.2">
      <c r="A62" s="198">
        <v>1905</v>
      </c>
      <c r="B62" s="199" t="s">
        <v>285</v>
      </c>
      <c r="C62" s="200">
        <f>'I3 TB Data'!H134</f>
        <v>0</v>
      </c>
      <c r="D62" s="201"/>
      <c r="E62" s="202"/>
      <c r="F62" s="203">
        <f t="shared" ref="F62:F81" si="2">+E62+C62</f>
        <v>0</v>
      </c>
      <c r="G62" s="2134"/>
      <c r="H62" s="2134"/>
      <c r="I62" s="2136"/>
      <c r="J62" s="2145"/>
      <c r="K62" s="204">
        <f>+F62+G62+H62+I62+J62</f>
        <v>0</v>
      </c>
      <c r="L62" s="2137"/>
      <c r="M62" s="2138"/>
      <c r="N62" s="2138"/>
      <c r="O62" s="2138"/>
      <c r="P62" s="2070"/>
      <c r="Q62" s="2108"/>
      <c r="R62" s="2072"/>
      <c r="S62" s="2072"/>
      <c r="T62" s="2072"/>
      <c r="U62" s="2072"/>
    </row>
    <row r="63" spans="1:21" s="153" customFormat="1" ht="12.75" x14ac:dyDescent="0.2">
      <c r="A63" s="205">
        <v>1906</v>
      </c>
      <c r="B63" s="206" t="s">
        <v>286</v>
      </c>
      <c r="C63" s="200">
        <f>'I3 TB Data'!H135</f>
        <v>144418</v>
      </c>
      <c r="D63" s="201"/>
      <c r="E63" s="202"/>
      <c r="F63" s="203">
        <f t="shared" si="2"/>
        <v>144418</v>
      </c>
      <c r="G63" s="2134"/>
      <c r="H63" s="2134"/>
      <c r="I63" s="2136">
        <v>-1826</v>
      </c>
      <c r="J63" s="2145"/>
      <c r="K63" s="204">
        <f>+F63+G63+H63+I63+J63</f>
        <v>142592</v>
      </c>
      <c r="L63" s="2137">
        <v>1217</v>
      </c>
      <c r="M63" s="2142"/>
      <c r="N63" s="2142"/>
      <c r="O63" s="2142"/>
      <c r="P63" s="2070"/>
      <c r="Q63" s="2108"/>
      <c r="R63" s="2072"/>
      <c r="S63" s="2072"/>
      <c r="T63" s="2072"/>
      <c r="U63" s="2072"/>
    </row>
    <row r="64" spans="1:21" s="153" customFormat="1" ht="12.75" x14ac:dyDescent="0.2">
      <c r="A64" s="205">
        <v>1908</v>
      </c>
      <c r="B64" s="206" t="s">
        <v>287</v>
      </c>
      <c r="C64" s="200">
        <f>'I3 TB Data'!H136</f>
        <v>6082839</v>
      </c>
      <c r="D64" s="201"/>
      <c r="E64" s="202"/>
      <c r="F64" s="203">
        <f t="shared" si="2"/>
        <v>6082839</v>
      </c>
      <c r="G64" s="2134"/>
      <c r="H64" s="2134"/>
      <c r="I64" s="2136">
        <v>-203461</v>
      </c>
      <c r="J64" s="2145"/>
      <c r="K64" s="204">
        <f t="shared" ref="K64:K81" si="3">+F64+G64+H64+I64+J64</f>
        <v>5879378</v>
      </c>
      <c r="L64" s="2137">
        <v>148447</v>
      </c>
      <c r="M64" s="2142"/>
      <c r="N64" s="2138"/>
      <c r="O64" s="2138"/>
      <c r="P64" s="2070"/>
      <c r="Q64" s="2108"/>
      <c r="R64" s="2072"/>
      <c r="S64" s="2072"/>
      <c r="T64" s="2072"/>
      <c r="U64" s="2072"/>
    </row>
    <row r="65" spans="1:21" s="153" customFormat="1" ht="12.75" x14ac:dyDescent="0.2">
      <c r="A65" s="205">
        <v>1910</v>
      </c>
      <c r="B65" s="206" t="s">
        <v>288</v>
      </c>
      <c r="C65" s="200">
        <f>'I3 TB Data'!H137</f>
        <v>0</v>
      </c>
      <c r="D65" s="201"/>
      <c r="E65" s="202"/>
      <c r="F65" s="203">
        <f t="shared" si="2"/>
        <v>0</v>
      </c>
      <c r="G65" s="2134"/>
      <c r="H65" s="2134"/>
      <c r="I65" s="2136"/>
      <c r="J65" s="2145"/>
      <c r="K65" s="204">
        <f t="shared" si="3"/>
        <v>0</v>
      </c>
      <c r="L65" s="2137"/>
      <c r="M65" s="2142"/>
      <c r="N65" s="2138"/>
      <c r="O65" s="2138"/>
      <c r="P65" s="2070"/>
      <c r="Q65" s="2108"/>
      <c r="R65" s="2072"/>
      <c r="S65" s="2072"/>
      <c r="T65" s="2072"/>
      <c r="U65" s="2072"/>
    </row>
    <row r="66" spans="1:21" s="153" customFormat="1" ht="12.75" x14ac:dyDescent="0.2">
      <c r="A66" s="205">
        <v>1915</v>
      </c>
      <c r="B66" s="206" t="s">
        <v>539</v>
      </c>
      <c r="C66" s="200">
        <f>'I3 TB Data'!H138</f>
        <v>298510</v>
      </c>
      <c r="D66" s="201"/>
      <c r="E66" s="202"/>
      <c r="F66" s="203">
        <f t="shared" si="2"/>
        <v>298510</v>
      </c>
      <c r="G66" s="2134"/>
      <c r="H66" s="2134"/>
      <c r="I66" s="2136">
        <v>-74752</v>
      </c>
      <c r="J66" s="2145"/>
      <c r="K66" s="204">
        <f t="shared" si="3"/>
        <v>223758</v>
      </c>
      <c r="L66" s="2137">
        <v>53769</v>
      </c>
      <c r="M66" s="2142"/>
      <c r="N66" s="2138"/>
      <c r="O66" s="2138"/>
      <c r="P66" s="2070"/>
      <c r="Q66" s="2108"/>
      <c r="R66" s="2072"/>
      <c r="S66" s="2072"/>
      <c r="T66" s="2072"/>
      <c r="U66" s="2072"/>
    </row>
    <row r="67" spans="1:21" s="153" customFormat="1" ht="12.75" x14ac:dyDescent="0.2">
      <c r="A67" s="205">
        <v>1920</v>
      </c>
      <c r="B67" s="206" t="s">
        <v>540</v>
      </c>
      <c r="C67" s="200">
        <f>'I3 TB Data'!H139</f>
        <v>2818197</v>
      </c>
      <c r="D67" s="201"/>
      <c r="E67" s="202"/>
      <c r="F67" s="203">
        <f t="shared" si="2"/>
        <v>2818197</v>
      </c>
      <c r="G67" s="2134"/>
      <c r="H67" s="2134"/>
      <c r="I67" s="2136">
        <v>-882307</v>
      </c>
      <c r="J67" s="2145"/>
      <c r="K67" s="204">
        <f t="shared" si="3"/>
        <v>1935890</v>
      </c>
      <c r="L67" s="2137">
        <v>673251</v>
      </c>
      <c r="M67" s="2142"/>
      <c r="N67" s="2138"/>
      <c r="O67" s="2138"/>
      <c r="P67" s="2070"/>
      <c r="Q67" s="2108"/>
      <c r="R67" s="2072"/>
      <c r="S67" s="2072"/>
      <c r="T67" s="2072"/>
      <c r="U67" s="2072"/>
    </row>
    <row r="68" spans="1:21" s="153" customFormat="1" ht="12.75" x14ac:dyDescent="0.2">
      <c r="A68" s="205">
        <v>1925</v>
      </c>
      <c r="B68" s="206" t="s">
        <v>541</v>
      </c>
      <c r="C68" s="200">
        <f>'I3 TB Data'!H140</f>
        <v>9132874</v>
      </c>
      <c r="D68" s="201"/>
      <c r="E68" s="202"/>
      <c r="F68" s="203">
        <f t="shared" si="2"/>
        <v>9132874</v>
      </c>
      <c r="G68" s="2134"/>
      <c r="H68" s="2134"/>
      <c r="I68" s="2136">
        <v>-3220876</v>
      </c>
      <c r="J68" s="2145"/>
      <c r="K68" s="204">
        <f t="shared" si="3"/>
        <v>5911998</v>
      </c>
      <c r="L68" s="2137">
        <v>2179195</v>
      </c>
      <c r="M68" s="2142"/>
      <c r="N68" s="2138"/>
      <c r="O68" s="2138"/>
      <c r="P68" s="2070"/>
      <c r="Q68" s="2108"/>
      <c r="R68" s="2072"/>
      <c r="S68" s="2072"/>
      <c r="T68" s="2072"/>
      <c r="U68" s="2072"/>
    </row>
    <row r="69" spans="1:21" s="153" customFormat="1" ht="12.75" x14ac:dyDescent="0.2">
      <c r="A69" s="205">
        <v>1930</v>
      </c>
      <c r="B69" s="206" t="s">
        <v>542</v>
      </c>
      <c r="C69" s="200">
        <f>'I3 TB Data'!H141</f>
        <v>2331015.3499999996</v>
      </c>
      <c r="D69" s="201"/>
      <c r="E69" s="202"/>
      <c r="F69" s="203">
        <f t="shared" si="2"/>
        <v>2331015.3499999996</v>
      </c>
      <c r="G69" s="2134"/>
      <c r="H69" s="2134"/>
      <c r="I69" s="2136">
        <v>-429678.5</v>
      </c>
      <c r="J69" s="2145"/>
      <c r="K69" s="204">
        <f t="shared" si="3"/>
        <v>1901336.8499999996</v>
      </c>
      <c r="L69" s="2137">
        <v>323161</v>
      </c>
      <c r="M69" s="2142"/>
      <c r="N69" s="2138"/>
      <c r="O69" s="2138"/>
      <c r="P69" s="2070"/>
      <c r="Q69" s="2108"/>
      <c r="R69" s="2072"/>
      <c r="S69" s="2072"/>
      <c r="T69" s="2072"/>
      <c r="U69" s="2072"/>
    </row>
    <row r="70" spans="1:21" s="153" customFormat="1" ht="12.75" x14ac:dyDescent="0.2">
      <c r="A70" s="205">
        <v>1935</v>
      </c>
      <c r="B70" s="206" t="s">
        <v>543</v>
      </c>
      <c r="C70" s="200">
        <f>'I3 TB Data'!H142</f>
        <v>9853.5899999999965</v>
      </c>
      <c r="D70" s="201"/>
      <c r="E70" s="202"/>
      <c r="F70" s="203">
        <f t="shared" si="2"/>
        <v>9853.5899999999965</v>
      </c>
      <c r="G70" s="2134"/>
      <c r="H70" s="2134"/>
      <c r="I70" s="2136">
        <v>-7390.5</v>
      </c>
      <c r="J70" s="2145"/>
      <c r="K70" s="204">
        <f t="shared" si="3"/>
        <v>2463.0899999999965</v>
      </c>
      <c r="L70" s="2137">
        <v>4927</v>
      </c>
      <c r="M70" s="2142"/>
      <c r="N70" s="2138"/>
      <c r="O70" s="2138"/>
      <c r="P70" s="2070"/>
      <c r="Q70" s="2108"/>
      <c r="R70" s="2072"/>
      <c r="S70" s="2072"/>
      <c r="T70" s="2072"/>
      <c r="U70" s="2072"/>
    </row>
    <row r="71" spans="1:21" s="153" customFormat="1" ht="25.5" x14ac:dyDescent="0.2">
      <c r="A71" s="205">
        <v>1940</v>
      </c>
      <c r="B71" s="206" t="s">
        <v>544</v>
      </c>
      <c r="C71" s="200">
        <f>'I3 TB Data'!H143</f>
        <v>350668.72</v>
      </c>
      <c r="D71" s="201"/>
      <c r="E71" s="202"/>
      <c r="F71" s="203">
        <f t="shared" si="2"/>
        <v>350668.72</v>
      </c>
      <c r="G71" s="2134"/>
      <c r="H71" s="2134"/>
      <c r="I71" s="2136">
        <v>-91526</v>
      </c>
      <c r="J71" s="2145"/>
      <c r="K71" s="204">
        <f t="shared" si="3"/>
        <v>259142.71999999997</v>
      </c>
      <c r="L71" s="2137">
        <v>63558</v>
      </c>
      <c r="M71" s="2142"/>
      <c r="N71" s="2138"/>
      <c r="O71" s="2138"/>
      <c r="P71" s="2070"/>
      <c r="Q71" s="2108"/>
      <c r="R71" s="2072"/>
      <c r="S71" s="2072"/>
      <c r="T71" s="2072"/>
      <c r="U71" s="2072"/>
    </row>
    <row r="72" spans="1:21" s="153" customFormat="1" ht="25.5" x14ac:dyDescent="0.2">
      <c r="A72" s="205">
        <v>1945</v>
      </c>
      <c r="B72" s="206" t="s">
        <v>545</v>
      </c>
      <c r="C72" s="200">
        <f>'I3 TB Data'!H144</f>
        <v>167001</v>
      </c>
      <c r="D72" s="201"/>
      <c r="E72" s="202"/>
      <c r="F72" s="203">
        <f t="shared" si="2"/>
        <v>167001</v>
      </c>
      <c r="G72" s="2134"/>
      <c r="H72" s="2134"/>
      <c r="I72" s="2136">
        <v>-31923.5</v>
      </c>
      <c r="J72" s="2145"/>
      <c r="K72" s="204">
        <f t="shared" si="3"/>
        <v>135077.5</v>
      </c>
      <c r="L72" s="2137">
        <v>24711</v>
      </c>
      <c r="M72" s="2142"/>
      <c r="N72" s="2138"/>
      <c r="O72" s="2138"/>
      <c r="P72" s="2070"/>
      <c r="Q72" s="2108"/>
      <c r="R72" s="2072"/>
      <c r="S72" s="2072"/>
      <c r="T72" s="2072"/>
      <c r="U72" s="2072"/>
    </row>
    <row r="73" spans="1:21" s="153" customFormat="1" ht="12.75" x14ac:dyDescent="0.2">
      <c r="A73" s="205">
        <v>1950</v>
      </c>
      <c r="B73" s="206" t="s">
        <v>546</v>
      </c>
      <c r="C73" s="200">
        <f>'I3 TB Data'!H145</f>
        <v>0</v>
      </c>
      <c r="D73" s="201"/>
      <c r="E73" s="202"/>
      <c r="F73" s="203">
        <f t="shared" si="2"/>
        <v>0</v>
      </c>
      <c r="G73" s="2134"/>
      <c r="H73" s="2134"/>
      <c r="I73" s="2136">
        <v>0</v>
      </c>
      <c r="J73" s="2145"/>
      <c r="K73" s="204">
        <f t="shared" si="3"/>
        <v>0</v>
      </c>
      <c r="L73" s="2137"/>
      <c r="M73" s="2142"/>
      <c r="N73" s="2138"/>
      <c r="O73" s="2138"/>
      <c r="P73" s="2070"/>
      <c r="Q73" s="2108"/>
      <c r="R73" s="2072"/>
      <c r="S73" s="2072"/>
      <c r="T73" s="2072"/>
      <c r="U73" s="2072"/>
    </row>
    <row r="74" spans="1:21" s="153" customFormat="1" ht="12.75" x14ac:dyDescent="0.2">
      <c r="A74" s="205">
        <v>1955</v>
      </c>
      <c r="B74" s="206" t="s">
        <v>276</v>
      </c>
      <c r="C74" s="200">
        <f>'I3 TB Data'!H146</f>
        <v>91082.13</v>
      </c>
      <c r="D74" s="201"/>
      <c r="E74" s="202"/>
      <c r="F74" s="203">
        <f t="shared" si="2"/>
        <v>91082.13</v>
      </c>
      <c r="G74" s="2134"/>
      <c r="H74" s="2134"/>
      <c r="I74" s="2136">
        <v>-24789</v>
      </c>
      <c r="J74" s="2145"/>
      <c r="K74" s="204">
        <f t="shared" si="3"/>
        <v>66293.13</v>
      </c>
      <c r="L74" s="2137">
        <v>16526</v>
      </c>
      <c r="M74" s="2142"/>
      <c r="N74" s="2138"/>
      <c r="O74" s="2138"/>
      <c r="P74" s="2070"/>
      <c r="Q74" s="2108"/>
      <c r="R74" s="2072"/>
      <c r="S74" s="2072"/>
      <c r="T74" s="2072"/>
      <c r="U74" s="2072"/>
    </row>
    <row r="75" spans="1:21" s="153" customFormat="1" ht="12.75" x14ac:dyDescent="0.2">
      <c r="A75" s="205">
        <v>1960</v>
      </c>
      <c r="B75" s="206" t="s">
        <v>277</v>
      </c>
      <c r="C75" s="200">
        <f>'I3 TB Data'!H147</f>
        <v>72207.099999999977</v>
      </c>
      <c r="D75" s="201"/>
      <c r="E75" s="202"/>
      <c r="F75" s="203">
        <f t="shared" si="2"/>
        <v>72207.099999999977</v>
      </c>
      <c r="G75" s="2134"/>
      <c r="H75" s="2134"/>
      <c r="I75" s="2136">
        <v>-7737</v>
      </c>
      <c r="J75" s="2145"/>
      <c r="K75" s="204">
        <f t="shared" si="3"/>
        <v>64470.099999999977</v>
      </c>
      <c r="L75" s="2137">
        <v>5158</v>
      </c>
      <c r="M75" s="2142"/>
      <c r="N75" s="2138"/>
      <c r="O75" s="2138"/>
      <c r="P75" s="2070"/>
      <c r="Q75" s="2108"/>
      <c r="R75" s="2072"/>
      <c r="S75" s="2072"/>
      <c r="T75" s="2072"/>
      <c r="U75" s="2072"/>
    </row>
    <row r="76" spans="1:21" s="153" customFormat="1" ht="25.5" x14ac:dyDescent="0.2">
      <c r="A76" s="205">
        <v>1970</v>
      </c>
      <c r="B76" s="206" t="s">
        <v>279</v>
      </c>
      <c r="C76" s="200">
        <f>'I3 TB Data'!H149</f>
        <v>0</v>
      </c>
      <c r="D76" s="201"/>
      <c r="E76" s="202"/>
      <c r="F76" s="203">
        <f t="shared" si="2"/>
        <v>0</v>
      </c>
      <c r="G76" s="2134"/>
      <c r="H76" s="2134"/>
      <c r="I76" s="2136"/>
      <c r="J76" s="2145"/>
      <c r="K76" s="204">
        <f t="shared" si="3"/>
        <v>0</v>
      </c>
      <c r="L76" s="2137"/>
      <c r="M76" s="2142"/>
      <c r="N76" s="2138"/>
      <c r="O76" s="2138"/>
      <c r="P76" s="2070"/>
      <c r="Q76" s="2108"/>
      <c r="R76" s="2072"/>
      <c r="S76" s="2072"/>
      <c r="T76" s="2072"/>
      <c r="U76" s="2072"/>
    </row>
    <row r="77" spans="1:21" s="153" customFormat="1" ht="25.5" x14ac:dyDescent="0.2">
      <c r="A77" s="205">
        <v>1975</v>
      </c>
      <c r="B77" s="206" t="s">
        <v>1650</v>
      </c>
      <c r="C77" s="200">
        <f>'I3 TB Data'!H150</f>
        <v>0</v>
      </c>
      <c r="D77" s="201"/>
      <c r="E77" s="202"/>
      <c r="F77" s="203">
        <f t="shared" si="2"/>
        <v>0</v>
      </c>
      <c r="G77" s="2134"/>
      <c r="H77" s="2134"/>
      <c r="I77" s="2136"/>
      <c r="J77" s="2145"/>
      <c r="K77" s="204">
        <f t="shared" si="3"/>
        <v>0</v>
      </c>
      <c r="L77" s="2137"/>
      <c r="M77" s="2142"/>
      <c r="N77" s="2138"/>
      <c r="O77" s="2138"/>
      <c r="P77" s="2070"/>
      <c r="Q77" s="2108"/>
      <c r="R77" s="2072"/>
      <c r="S77" s="2072"/>
      <c r="T77" s="2072"/>
      <c r="U77" s="2072"/>
    </row>
    <row r="78" spans="1:21" s="153" customFormat="1" ht="12.75" x14ac:dyDescent="0.2">
      <c r="A78" s="205">
        <v>1980</v>
      </c>
      <c r="B78" s="206" t="s">
        <v>1125</v>
      </c>
      <c r="C78" s="200">
        <f>'I3 TB Data'!H151</f>
        <v>454006.62</v>
      </c>
      <c r="D78" s="201"/>
      <c r="E78" s="202"/>
      <c r="F78" s="203">
        <f t="shared" si="2"/>
        <v>454006.62</v>
      </c>
      <c r="G78" s="2134"/>
      <c r="H78" s="2134"/>
      <c r="I78" s="2136">
        <v>-57731</v>
      </c>
      <c r="J78" s="2145"/>
      <c r="K78" s="204">
        <f t="shared" si="3"/>
        <v>396275.62</v>
      </c>
      <c r="L78" s="2137">
        <v>38754</v>
      </c>
      <c r="M78" s="2142"/>
      <c r="N78" s="2138"/>
      <c r="O78" s="2138"/>
      <c r="P78" s="2070"/>
      <c r="Q78" s="2108"/>
      <c r="R78" s="2072"/>
      <c r="S78" s="2072"/>
      <c r="T78" s="2072"/>
      <c r="U78" s="2072"/>
    </row>
    <row r="79" spans="1:21" s="153" customFormat="1" ht="12.75" x14ac:dyDescent="0.2">
      <c r="A79" s="205">
        <v>1990</v>
      </c>
      <c r="B79" s="206" t="s">
        <v>1127</v>
      </c>
      <c r="C79" s="200">
        <f>'I3 TB Data'!H153</f>
        <v>567497</v>
      </c>
      <c r="D79" s="201"/>
      <c r="E79" s="202"/>
      <c r="F79" s="203">
        <f t="shared" si="2"/>
        <v>567497</v>
      </c>
      <c r="G79" s="2134"/>
      <c r="H79" s="2134"/>
      <c r="I79" s="2136"/>
      <c r="J79" s="2145"/>
      <c r="K79" s="204">
        <f t="shared" si="3"/>
        <v>567497</v>
      </c>
      <c r="L79" s="2137"/>
      <c r="M79" s="2142"/>
      <c r="N79" s="2138"/>
      <c r="O79" s="2138"/>
      <c r="P79" s="2070"/>
      <c r="Q79" s="2108"/>
      <c r="R79" s="2072"/>
      <c r="S79" s="2072"/>
      <c r="T79" s="2072"/>
      <c r="U79" s="2072"/>
    </row>
    <row r="80" spans="1:21" s="153" customFormat="1" ht="12.75" x14ac:dyDescent="0.2">
      <c r="A80" s="205">
        <v>2005</v>
      </c>
      <c r="B80" s="206" t="s">
        <v>1129</v>
      </c>
      <c r="C80" s="200">
        <f>'I3 TB Data'!H155</f>
        <v>0</v>
      </c>
      <c r="D80" s="201"/>
      <c r="E80" s="202"/>
      <c r="F80" s="203">
        <f t="shared" si="2"/>
        <v>0</v>
      </c>
      <c r="G80" s="2134"/>
      <c r="H80" s="2134"/>
      <c r="I80" s="2136"/>
      <c r="J80" s="2145"/>
      <c r="K80" s="204">
        <f t="shared" si="3"/>
        <v>0</v>
      </c>
      <c r="L80" s="2137">
        <v>81220</v>
      </c>
      <c r="M80" s="2142"/>
      <c r="N80" s="2138"/>
      <c r="O80" s="2138"/>
      <c r="P80" s="2070"/>
      <c r="Q80" s="2108"/>
      <c r="R80" s="2072"/>
      <c r="S80" s="2072"/>
      <c r="T80" s="2072"/>
      <c r="U80" s="2072"/>
    </row>
    <row r="81" spans="1:21" s="153" customFormat="1" ht="12.75" x14ac:dyDescent="0.2">
      <c r="A81" s="205">
        <v>2010</v>
      </c>
      <c r="B81" s="206" t="s">
        <v>1130</v>
      </c>
      <c r="C81" s="200">
        <f>+'I3 TB Data'!H156</f>
        <v>0</v>
      </c>
      <c r="D81" s="201"/>
      <c r="E81" s="202"/>
      <c r="F81" s="203">
        <f t="shared" si="2"/>
        <v>0</v>
      </c>
      <c r="G81" s="2134"/>
      <c r="H81" s="2134"/>
      <c r="I81" s="2136"/>
      <c r="J81" s="2145"/>
      <c r="K81" s="204">
        <f t="shared" si="3"/>
        <v>0</v>
      </c>
      <c r="L81" s="2137">
        <v>-20162</v>
      </c>
      <c r="M81" s="2142"/>
      <c r="N81" s="2138"/>
      <c r="O81" s="2138"/>
      <c r="P81" s="2070"/>
      <c r="Q81" s="2108"/>
      <c r="R81" s="2072"/>
      <c r="S81" s="2072"/>
      <c r="T81" s="2072"/>
      <c r="U81" s="2072"/>
    </row>
    <row r="82" spans="1:21" s="153" customFormat="1" ht="13.5" thickBot="1" x14ac:dyDescent="0.25">
      <c r="A82" s="207"/>
      <c r="B82" s="208"/>
      <c r="C82" s="209"/>
      <c r="D82" s="210"/>
      <c r="E82" s="154"/>
      <c r="F82" s="211"/>
      <c r="G82" s="212"/>
      <c r="H82" s="212"/>
      <c r="I82" s="213"/>
      <c r="J82" s="213"/>
      <c r="K82" s="214"/>
      <c r="L82" s="215"/>
      <c r="M82" s="216"/>
      <c r="N82" s="216"/>
      <c r="O82" s="216"/>
      <c r="P82" s="2070"/>
      <c r="Q82" s="2078"/>
      <c r="R82" s="2078"/>
      <c r="S82" s="2078"/>
      <c r="T82" s="2078"/>
      <c r="U82" s="2078"/>
    </row>
    <row r="83" spans="1:21" s="220" customFormat="1" ht="13.5" thickBot="1" x14ac:dyDescent="0.25">
      <c r="A83" s="217"/>
      <c r="B83" s="307" t="s">
        <v>809</v>
      </c>
      <c r="C83" s="308">
        <f t="shared" ref="C83:O83" si="4">SUM(C62:C81)</f>
        <v>22520169.510000002</v>
      </c>
      <c r="D83" s="309"/>
      <c r="E83" s="310">
        <f t="shared" si="4"/>
        <v>0</v>
      </c>
      <c r="F83" s="310">
        <f t="shared" si="4"/>
        <v>22520169.510000002</v>
      </c>
      <c r="G83" s="311">
        <f t="shared" si="4"/>
        <v>0</v>
      </c>
      <c r="H83" s="312">
        <f t="shared" si="4"/>
        <v>0</v>
      </c>
      <c r="I83" s="311">
        <f t="shared" si="4"/>
        <v>-5033997.5</v>
      </c>
      <c r="J83" s="312">
        <f>SUM(J62:J81)</f>
        <v>0</v>
      </c>
      <c r="K83" s="313">
        <f t="shared" si="4"/>
        <v>17486172.010000002</v>
      </c>
      <c r="L83" s="314">
        <f t="shared" si="4"/>
        <v>3593732</v>
      </c>
      <c r="M83" s="311">
        <f t="shared" si="4"/>
        <v>0</v>
      </c>
      <c r="N83" s="312">
        <f t="shared" si="4"/>
        <v>0</v>
      </c>
      <c r="O83" s="2083">
        <f t="shared" si="4"/>
        <v>0</v>
      </c>
      <c r="P83" s="2079"/>
      <c r="Q83" s="2078"/>
      <c r="R83" s="2078"/>
      <c r="S83" s="2078"/>
      <c r="T83" s="2078"/>
      <c r="U83" s="2078"/>
    </row>
    <row r="84" spans="1:21" s="220" customFormat="1" ht="12.75" x14ac:dyDescent="0.2">
      <c r="A84" s="217"/>
      <c r="B84" s="315" t="s">
        <v>992</v>
      </c>
      <c r="C84" s="316">
        <f>+SUM('I3 TB Data'!H134:H153)+'I3 TB Data'!H155+'I3 TB Data'!H156</f>
        <v>22520169.510000002</v>
      </c>
      <c r="D84" s="218"/>
      <c r="E84" s="219"/>
      <c r="F84" s="219"/>
      <c r="G84" s="285"/>
      <c r="H84" s="283"/>
      <c r="I84" s="289"/>
      <c r="J84" s="284"/>
      <c r="K84" s="293"/>
      <c r="L84" s="291"/>
      <c r="M84" s="291"/>
      <c r="N84" s="291"/>
      <c r="O84" s="294"/>
      <c r="P84" s="2079"/>
      <c r="Q84" s="2078"/>
      <c r="R84" s="2078"/>
      <c r="S84" s="2078"/>
      <c r="T84" s="2078"/>
      <c r="U84" s="2078"/>
    </row>
    <row r="85" spans="1:21" s="220" customFormat="1" ht="13.5" thickBot="1" x14ac:dyDescent="0.25">
      <c r="A85" s="217"/>
      <c r="B85" s="315" t="s">
        <v>1568</v>
      </c>
      <c r="C85" s="317">
        <f>'I3 TB Data'!G467</f>
        <v>0</v>
      </c>
      <c r="D85" s="222"/>
      <c r="E85" s="219"/>
      <c r="F85" s="219"/>
      <c r="G85" s="285"/>
      <c r="H85" s="283"/>
      <c r="I85" s="289"/>
      <c r="J85" s="284"/>
      <c r="K85" s="293"/>
      <c r="L85" s="291"/>
      <c r="M85" s="291"/>
      <c r="N85" s="291"/>
      <c r="O85" s="294"/>
      <c r="P85" s="2079"/>
      <c r="Q85" s="2078"/>
      <c r="R85" s="2080"/>
      <c r="S85" s="2080"/>
      <c r="T85" s="2080"/>
      <c r="U85" s="2080"/>
    </row>
    <row r="86" spans="1:21" s="220" customFormat="1" ht="13.5" thickBot="1" x14ac:dyDescent="0.25">
      <c r="A86" s="217"/>
      <c r="B86" s="307" t="s">
        <v>548</v>
      </c>
      <c r="C86" s="308">
        <f>+C83+C58+C85</f>
        <v>61434777.140000001</v>
      </c>
      <c r="D86" s="309"/>
      <c r="E86" s="310">
        <f t="shared" ref="E86:J86" si="5">+E83+E58</f>
        <v>9.3132257461547852E-10</v>
      </c>
      <c r="F86" s="310">
        <f t="shared" si="5"/>
        <v>61434777.140000001</v>
      </c>
      <c r="G86" s="311">
        <f t="shared" si="5"/>
        <v>-812914</v>
      </c>
      <c r="H86" s="312">
        <f t="shared" si="5"/>
        <v>0</v>
      </c>
      <c r="I86" s="311">
        <f t="shared" si="5"/>
        <v>-7169135.2254309552</v>
      </c>
      <c r="J86" s="312">
        <f t="shared" si="5"/>
        <v>0</v>
      </c>
      <c r="K86" s="313">
        <f>+K83+K58</f>
        <v>53452727.914569035</v>
      </c>
      <c r="L86" s="311">
        <f>+L83+L58</f>
        <v>5011624</v>
      </c>
      <c r="M86" s="311">
        <f>+M83+M58</f>
        <v>0</v>
      </c>
      <c r="N86" s="311">
        <f>+N83+N58</f>
        <v>0</v>
      </c>
      <c r="O86" s="2083">
        <f>+O83+O58</f>
        <v>0</v>
      </c>
      <c r="P86" s="2079"/>
      <c r="Q86" s="2079"/>
      <c r="R86" s="2079"/>
      <c r="S86" s="2079"/>
      <c r="T86" s="2079"/>
      <c r="U86" s="2079"/>
    </row>
    <row r="87" spans="1:21" s="122" customFormat="1" ht="30" customHeight="1" x14ac:dyDescent="0.25">
      <c r="A87" s="2358" t="s">
        <v>1669</v>
      </c>
      <c r="B87" s="2358"/>
      <c r="C87" s="195"/>
      <c r="D87" s="197"/>
      <c r="E87" s="196"/>
      <c r="F87" s="221"/>
      <c r="G87" s="285"/>
      <c r="H87" s="284"/>
      <c r="I87" s="289"/>
      <c r="J87" s="286"/>
      <c r="K87" s="294"/>
      <c r="L87" s="291"/>
      <c r="M87" s="299"/>
      <c r="N87" s="299"/>
      <c r="O87" s="2084"/>
      <c r="P87" s="157"/>
      <c r="Q87" s="157"/>
      <c r="R87" s="157"/>
      <c r="S87" s="157"/>
      <c r="T87" s="157"/>
      <c r="U87" s="157"/>
    </row>
    <row r="88" spans="1:21" s="122" customFormat="1" ht="12.75" x14ac:dyDescent="0.2">
      <c r="A88" s="193" t="s">
        <v>334</v>
      </c>
      <c r="B88" s="194" t="s">
        <v>334</v>
      </c>
      <c r="C88" s="195"/>
      <c r="E88" s="196"/>
      <c r="F88" s="221"/>
      <c r="G88" s="285"/>
      <c r="H88" s="284"/>
      <c r="I88" s="289"/>
      <c r="J88" s="286"/>
      <c r="K88" s="294"/>
      <c r="L88" s="291"/>
      <c r="M88" s="299"/>
      <c r="N88" s="299"/>
      <c r="O88" s="301"/>
      <c r="P88" s="157"/>
      <c r="Q88" s="157"/>
      <c r="R88" s="157"/>
      <c r="S88" s="157"/>
      <c r="T88" s="157"/>
      <c r="U88" s="157"/>
    </row>
    <row r="89" spans="1:21" s="122" customFormat="1" ht="12.75" x14ac:dyDescent="0.2">
      <c r="A89" s="250">
        <v>1995</v>
      </c>
      <c r="B89" s="251" t="s">
        <v>851</v>
      </c>
      <c r="C89" s="252">
        <f>ROUND('I3 TB Data'!H154,0)</f>
        <v>-812914</v>
      </c>
      <c r="D89" s="264"/>
      <c r="E89" s="265"/>
      <c r="F89" s="220"/>
      <c r="G89" s="279">
        <f>-G83-G58</f>
        <v>812914</v>
      </c>
      <c r="H89" s="2238" t="str">
        <f>IF(ROUND(C89-G86,-1)&lt;&gt;0,"Error out of balance","Balanced")</f>
        <v>Balanced</v>
      </c>
      <c r="I89" s="290"/>
      <c r="J89" s="288"/>
      <c r="K89" s="295"/>
      <c r="L89" s="296"/>
      <c r="M89" s="297"/>
      <c r="N89" s="297"/>
      <c r="O89" s="301"/>
      <c r="P89" s="157"/>
      <c r="Q89" s="157"/>
      <c r="R89" s="157"/>
      <c r="S89" s="157"/>
      <c r="T89" s="157"/>
      <c r="U89" s="157"/>
    </row>
    <row r="90" spans="1:21" s="122" customFormat="1" ht="12.75" x14ac:dyDescent="0.2">
      <c r="A90" s="253">
        <v>2105</v>
      </c>
      <c r="B90" s="254" t="s">
        <v>1506</v>
      </c>
      <c r="C90" s="252">
        <f>ROUND('I3 TB Data'!H166,0)</f>
        <v>-7169133</v>
      </c>
      <c r="D90" s="264"/>
      <c r="E90" s="265"/>
      <c r="F90" s="280"/>
      <c r="G90" s="264"/>
      <c r="H90" s="264"/>
      <c r="I90" s="303">
        <f>-H83-H58+(-I83-I58)</f>
        <v>7169135.2254309552</v>
      </c>
      <c r="J90" s="2239" t="str">
        <f>IF(ROUND(C90-H86-I86,-1)&lt;&gt;0,"Error out of balance","Balanced")</f>
        <v>Balanced</v>
      </c>
      <c r="K90" s="287"/>
      <c r="L90" s="296"/>
      <c r="M90" s="297"/>
      <c r="N90" s="297"/>
      <c r="O90" s="301"/>
      <c r="P90" s="157"/>
      <c r="Q90" s="157"/>
      <c r="R90" s="157"/>
      <c r="S90" s="157"/>
      <c r="T90" s="157"/>
      <c r="U90" s="157"/>
    </row>
    <row r="91" spans="1:21" s="122" customFormat="1" ht="24" customHeight="1" thickBot="1" x14ac:dyDescent="0.25">
      <c r="A91" s="253">
        <v>2120</v>
      </c>
      <c r="B91" s="274" t="s">
        <v>1217</v>
      </c>
      <c r="C91" s="275">
        <f>ROUND('I3 TB Data'!H167,0)</f>
        <v>0</v>
      </c>
      <c r="D91" s="264"/>
      <c r="E91" s="265"/>
      <c r="F91" s="280"/>
      <c r="G91" s="264"/>
      <c r="H91" s="264"/>
      <c r="I91" s="264"/>
      <c r="J91" s="303">
        <f>-J83-J58</f>
        <v>0</v>
      </c>
      <c r="K91" s="2240" t="str">
        <f>IF(ROUND(C91-J86,-1)&lt;&gt;0,"Error out of balance","Balanced")</f>
        <v>Balanced</v>
      </c>
      <c r="L91" s="296"/>
      <c r="M91" s="297"/>
      <c r="N91" s="297"/>
      <c r="O91" s="301"/>
      <c r="P91" s="157"/>
      <c r="Q91" s="157"/>
      <c r="R91" s="157"/>
      <c r="S91" s="157"/>
      <c r="T91" s="157"/>
      <c r="U91" s="157"/>
    </row>
    <row r="92" spans="1:21" s="122" customFormat="1" ht="13.5" thickBot="1" x14ac:dyDescent="0.25">
      <c r="A92" s="255"/>
      <c r="B92" s="277" t="s">
        <v>809</v>
      </c>
      <c r="C92" s="175">
        <f>+SUM(C89:C91)</f>
        <v>-7982047</v>
      </c>
      <c r="D92" s="264"/>
      <c r="E92" s="265"/>
      <c r="F92" s="264"/>
      <c r="G92" s="264"/>
      <c r="H92" s="264"/>
      <c r="I92" s="264"/>
      <c r="J92" s="264"/>
      <c r="K92" s="264"/>
      <c r="L92" s="296"/>
      <c r="M92" s="297"/>
      <c r="N92" s="297"/>
      <c r="O92" s="301"/>
      <c r="P92" s="157"/>
      <c r="Q92" s="157"/>
      <c r="R92" s="157"/>
      <c r="S92" s="157"/>
      <c r="T92" s="157"/>
      <c r="U92" s="157"/>
    </row>
    <row r="93" spans="1:21" s="122" customFormat="1" ht="26.25" thickBot="1" x14ac:dyDescent="0.25">
      <c r="A93" s="207"/>
      <c r="B93" s="277" t="s">
        <v>934</v>
      </c>
      <c r="C93" s="175">
        <f>+C86+C92</f>
        <v>53452730.140000001</v>
      </c>
      <c r="D93" s="2241" t="str">
        <f>IF((ROUND(C93-C12,-1))&lt;&gt;0,"Net Fixed Assets Do Not Match","Net Fixed Assets Match")</f>
        <v>Net Fixed Assets Match</v>
      </c>
      <c r="E93" s="265"/>
      <c r="F93" s="265"/>
      <c r="G93" s="265"/>
      <c r="H93" s="265"/>
      <c r="I93" s="265"/>
      <c r="J93" s="265"/>
      <c r="K93" s="269"/>
      <c r="L93" s="297"/>
      <c r="M93" s="297"/>
      <c r="N93" s="297"/>
      <c r="O93" s="301"/>
      <c r="P93" s="157"/>
      <c r="Q93" s="157"/>
      <c r="R93" s="157"/>
      <c r="S93" s="157"/>
      <c r="T93" s="157"/>
      <c r="U93" s="157"/>
    </row>
    <row r="94" spans="1:21" s="122" customFormat="1" ht="12.75" x14ac:dyDescent="0.2">
      <c r="A94" s="217"/>
      <c r="B94" s="271"/>
      <c r="C94" s="256"/>
      <c r="D94" s="266"/>
      <c r="E94" s="266"/>
      <c r="F94" s="266"/>
      <c r="G94" s="266"/>
      <c r="H94" s="266"/>
      <c r="I94" s="266"/>
      <c r="J94" s="265"/>
      <c r="K94" s="266"/>
      <c r="L94" s="297"/>
      <c r="M94" s="297"/>
      <c r="N94" s="297"/>
      <c r="O94" s="301"/>
      <c r="P94" s="157"/>
      <c r="Q94" s="157"/>
      <c r="R94" s="157"/>
      <c r="S94" s="157"/>
      <c r="T94" s="157"/>
      <c r="U94" s="157"/>
    </row>
    <row r="95" spans="1:21" s="122" customFormat="1" ht="24" customHeight="1" x14ac:dyDescent="0.2">
      <c r="A95" s="1597" t="s">
        <v>800</v>
      </c>
      <c r="B95" s="272"/>
      <c r="C95" s="257"/>
      <c r="J95" s="265"/>
      <c r="K95" s="268"/>
      <c r="L95" s="298"/>
      <c r="M95" s="298"/>
      <c r="N95" s="300"/>
      <c r="O95" s="302"/>
      <c r="P95" s="2081"/>
      <c r="Q95" s="2081"/>
      <c r="R95" s="2081"/>
      <c r="S95" s="157"/>
      <c r="T95" s="157"/>
      <c r="U95" s="157"/>
    </row>
    <row r="96" spans="1:21" s="122" customFormat="1" ht="25.5" x14ac:dyDescent="0.2">
      <c r="A96" s="258">
        <v>5705</v>
      </c>
      <c r="B96" s="259" t="s">
        <v>1028</v>
      </c>
      <c r="C96" s="252">
        <f>ROUND('I3 TB Data'!H430,0)</f>
        <v>5011623</v>
      </c>
      <c r="D96" s="264"/>
      <c r="E96" s="265"/>
      <c r="J96" s="265"/>
      <c r="K96" s="268"/>
      <c r="L96" s="304">
        <f>-L83-L58</f>
        <v>-5011624</v>
      </c>
      <c r="M96" s="2242" t="str">
        <f>IF(ROUND(C96-L86,-1)&lt;&gt;0,"Error out of balance","Balanced")</f>
        <v>Balanced</v>
      </c>
      <c r="N96" s="290"/>
      <c r="O96" s="292"/>
      <c r="P96" s="280"/>
      <c r="Q96" s="280"/>
      <c r="R96" s="280"/>
    </row>
    <row r="97" spans="1:18" s="122" customFormat="1" ht="25.5" x14ac:dyDescent="0.2">
      <c r="A97" s="253">
        <v>5710</v>
      </c>
      <c r="B97" s="273" t="s">
        <v>1478</v>
      </c>
      <c r="C97" s="252">
        <f>ROUND('I3 TB Data'!H431,0)</f>
        <v>0</v>
      </c>
      <c r="D97" s="264"/>
      <c r="E97" s="265"/>
      <c r="J97" s="265"/>
      <c r="K97" s="268"/>
      <c r="L97" s="264"/>
      <c r="M97" s="305">
        <f>-M83-M58</f>
        <v>0</v>
      </c>
      <c r="N97" s="2242" t="str">
        <f>IF(ROUND(C97-M86,-1)&lt;&gt;0,"Error out of balance","Balanced")</f>
        <v>Balanced</v>
      </c>
      <c r="O97" s="290"/>
      <c r="P97" s="280"/>
      <c r="Q97" s="280"/>
      <c r="R97" s="280"/>
    </row>
    <row r="98" spans="1:18" s="122" customFormat="1" ht="25.5" x14ac:dyDescent="0.2">
      <c r="A98" s="253">
        <v>5715</v>
      </c>
      <c r="B98" s="273" t="s">
        <v>1479</v>
      </c>
      <c r="C98" s="252">
        <f>ROUND('I3 TB Data'!H432,0)</f>
        <v>0</v>
      </c>
      <c r="D98" s="264"/>
      <c r="E98" s="265"/>
      <c r="J98" s="265"/>
      <c r="K98" s="268"/>
      <c r="L98" s="264"/>
      <c r="M98" s="264"/>
      <c r="N98" s="306">
        <f>-N83-N58</f>
        <v>0</v>
      </c>
      <c r="O98" s="2243" t="str">
        <f>IF(ROUND(C98-N86,-1)&lt;&gt;0,"Error out of balance","Balanced")</f>
        <v>Balanced</v>
      </c>
      <c r="P98" s="280"/>
      <c r="Q98" s="280"/>
      <c r="R98" s="280"/>
    </row>
    <row r="99" spans="1:18" s="122" customFormat="1" ht="26.25" thickBot="1" x14ac:dyDescent="0.25">
      <c r="A99" s="253">
        <v>5720</v>
      </c>
      <c r="B99" s="276" t="s">
        <v>1480</v>
      </c>
      <c r="C99" s="275">
        <f>ROUND('I3 TB Data'!H433,0)</f>
        <v>0</v>
      </c>
      <c r="D99" s="264"/>
      <c r="E99" s="265"/>
      <c r="J99" s="265"/>
      <c r="K99" s="268"/>
      <c r="L99" s="264"/>
      <c r="M99" s="264"/>
      <c r="N99" s="264"/>
      <c r="O99" s="306">
        <f>-O83-O58</f>
        <v>0</v>
      </c>
      <c r="P99" s="2244" t="str">
        <f>IF(ROUND(C99-O86,-1)&lt;&gt;0,"Error out of balance","Balanced")</f>
        <v>Balanced</v>
      </c>
      <c r="Q99" s="280"/>
      <c r="R99" s="280"/>
    </row>
    <row r="100" spans="1:18" s="122" customFormat="1" ht="21" customHeight="1" thickBot="1" x14ac:dyDescent="0.25">
      <c r="A100" s="260"/>
      <c r="B100" s="277" t="s">
        <v>801</v>
      </c>
      <c r="C100" s="278">
        <f>+SUM(C96:C99)</f>
        <v>5011623</v>
      </c>
      <c r="D100" s="264"/>
      <c r="E100" s="265"/>
      <c r="F100" s="267"/>
      <c r="G100" s="267"/>
      <c r="H100" s="267"/>
      <c r="I100" s="267"/>
      <c r="J100" s="265"/>
      <c r="K100" s="268"/>
      <c r="L100" s="281"/>
      <c r="M100" s="282"/>
      <c r="N100" s="282"/>
      <c r="O100" s="220"/>
      <c r="P100" s="220"/>
      <c r="Q100" s="220"/>
      <c r="R100" s="220"/>
    </row>
    <row r="101" spans="1:18" ht="12.75" x14ac:dyDescent="0.2">
      <c r="A101" s="261"/>
      <c r="B101" s="153"/>
      <c r="C101" s="262"/>
      <c r="L101" s="116"/>
    </row>
  </sheetData>
  <protectedRanges>
    <protectedRange sqref="D19 D32:D33 D36 D39:D40 D43:D44 D51:D52 D47:D48" name="Range1"/>
  </protectedRanges>
  <mergeCells count="11">
    <mergeCell ref="A12:B12"/>
    <mergeCell ref="C9:G9"/>
    <mergeCell ref="A1:F1"/>
    <mergeCell ref="B2:F2"/>
    <mergeCell ref="B3:F3"/>
    <mergeCell ref="B4:F4"/>
    <mergeCell ref="L14:O14"/>
    <mergeCell ref="C14:K14"/>
    <mergeCell ref="C15:K15"/>
    <mergeCell ref="A87:B87"/>
    <mergeCell ref="A14:B15"/>
  </mergeCells>
  <phoneticPr fontId="8" type="noConversion"/>
  <conditionalFormatting sqref="P99 M96 N97 O98 K91 J90 H89 D93">
    <cfRule type="cellIs" dxfId="10" priority="1" stopIfTrue="1" operator="equal">
      <formula>"Error"</formula>
    </cfRule>
  </conditionalFormatting>
  <pageMargins left="0.75" right="0.38" top="0.56000000000000005" bottom="0.57999999999999996" header="0.31" footer="0.3"/>
  <pageSetup scale="65" fitToHeight="5" orientation="landscape" r:id="rId1"/>
  <headerFooter alignWithMargins="0"/>
  <rowBreaks count="2" manualBreakCount="2">
    <brk id="60" max="16383" man="1"/>
    <brk id="86"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sheetPr>
  <dimension ref="A1:Z31"/>
  <sheetViews>
    <sheetView topLeftCell="A3" workbookViewId="0">
      <selection activeCell="E36" sqref="E36"/>
    </sheetView>
  </sheetViews>
  <sheetFormatPr defaultRowHeight="11.25" x14ac:dyDescent="0.2"/>
  <cols>
    <col min="1" max="1" width="9.140625" style="13"/>
    <col min="2" max="2" width="11.28515625" style="13" customWidth="1"/>
    <col min="3" max="3" width="14.140625" style="13" customWidth="1"/>
    <col min="4" max="6" width="15.7109375" style="13" customWidth="1"/>
    <col min="7" max="7" width="15.7109375" style="13" hidden="1" customWidth="1"/>
    <col min="8" max="12" width="15.7109375" style="13" customWidth="1"/>
    <col min="13" max="23" width="15.7109375" style="13" hidden="1" customWidth="1"/>
    <col min="24" max="16384" width="9.140625" style="13"/>
  </cols>
  <sheetData>
    <row r="1" spans="1:26" ht="50.25" customHeight="1" x14ac:dyDescent="0.2">
      <c r="A1" s="2331"/>
      <c r="B1" s="2331"/>
      <c r="C1" s="2331"/>
      <c r="D1" s="2331"/>
      <c r="E1" s="2331"/>
      <c r="F1" s="2331"/>
    </row>
    <row r="2" spans="1:26" ht="63.75" customHeight="1" x14ac:dyDescent="0.3">
      <c r="B2" s="2332"/>
      <c r="C2" s="2332"/>
      <c r="D2" s="2332"/>
      <c r="E2" s="2332"/>
      <c r="F2" s="2332"/>
    </row>
    <row r="3" spans="1:26" ht="18.75" customHeight="1" x14ac:dyDescent="0.25">
      <c r="B3" s="2339"/>
      <c r="C3" s="2339"/>
      <c r="D3" s="2339"/>
      <c r="E3" s="2339"/>
      <c r="F3" s="2339"/>
      <c r="G3" s="14"/>
    </row>
    <row r="4" spans="1:26" ht="18" x14ac:dyDescent="0.25">
      <c r="B4" s="2340"/>
      <c r="C4" s="2340"/>
      <c r="D4" s="2340"/>
      <c r="E4" s="2340"/>
      <c r="F4" s="2340"/>
    </row>
    <row r="5" spans="1:26" ht="21" customHeight="1" x14ac:dyDescent="0.3">
      <c r="B5" s="68" t="str">
        <f>"Sheet I5.1 Miscellaneous Data Worksheet  - "&amp;  'I2 LDC class'!$C$17</f>
        <v>Sheet I5.1 Miscellaneous Data Worksheet  - Initial Submission</v>
      </c>
      <c r="C5" s="69"/>
      <c r="D5" s="69"/>
      <c r="F5" s="41"/>
      <c r="Z5" s="645"/>
    </row>
    <row r="6" spans="1:26" ht="6" customHeight="1" x14ac:dyDescent="0.2">
      <c r="A6" s="16"/>
      <c r="B6" s="16"/>
      <c r="C6" s="16"/>
      <c r="D6" s="16"/>
      <c r="E6" s="16"/>
      <c r="F6" s="16"/>
      <c r="G6" s="16"/>
      <c r="H6" s="16"/>
      <c r="I6" s="16"/>
      <c r="J6" s="16"/>
      <c r="K6" s="16"/>
      <c r="L6" s="16"/>
      <c r="M6" s="16"/>
      <c r="N6" s="16"/>
      <c r="O6" s="16"/>
      <c r="Z6" s="645"/>
    </row>
    <row r="7" spans="1:26" ht="6" customHeight="1" x14ac:dyDescent="0.2">
      <c r="A7" s="55"/>
      <c r="Z7" s="645"/>
    </row>
    <row r="8" spans="1:26" ht="12.75" hidden="1" x14ac:dyDescent="0.2">
      <c r="A8" s="318"/>
      <c r="Z8" s="645"/>
    </row>
    <row r="9" spans="1:26" ht="12.75" hidden="1" x14ac:dyDescent="0.2">
      <c r="Z9" s="645"/>
    </row>
    <row r="10" spans="1:26" ht="12.75" hidden="1" x14ac:dyDescent="0.2">
      <c r="A10" s="318"/>
      <c r="Z10" s="645"/>
    </row>
    <row r="11" spans="1:26" ht="12.75" hidden="1" x14ac:dyDescent="0.2">
      <c r="A11" s="56"/>
      <c r="Z11" s="645"/>
    </row>
    <row r="12" spans="1:26" ht="3.75" customHeight="1" x14ac:dyDescent="0.2">
      <c r="Z12" s="645"/>
    </row>
    <row r="13" spans="1:26" ht="5.25" customHeight="1" x14ac:dyDescent="0.2">
      <c r="C13" s="319"/>
      <c r="D13" s="319"/>
      <c r="E13" s="319"/>
      <c r="F13" s="319"/>
      <c r="G13" s="319"/>
      <c r="Z13" s="645"/>
    </row>
    <row r="14" spans="1:26" ht="5.25" customHeight="1" thickBot="1" x14ac:dyDescent="0.25">
      <c r="Z14" s="645"/>
    </row>
    <row r="15" spans="1:26" ht="30" customHeight="1" thickBot="1" x14ac:dyDescent="0.25">
      <c r="A15" s="2364" t="s">
        <v>1052</v>
      </c>
      <c r="B15" s="2364"/>
      <c r="C15" s="2365"/>
      <c r="D15" s="2368">
        <v>640.70000000000005</v>
      </c>
      <c r="E15" s="2369"/>
      <c r="Z15" s="645"/>
    </row>
    <row r="16" spans="1:26" ht="13.5" thickBot="1" x14ac:dyDescent="0.25">
      <c r="A16" s="320"/>
      <c r="B16" s="86"/>
      <c r="C16" s="321"/>
      <c r="D16" s="324"/>
      <c r="E16" s="324"/>
      <c r="Z16" s="645"/>
    </row>
    <row r="17" spans="1:26" ht="30" customHeight="1" thickBot="1" x14ac:dyDescent="0.25">
      <c r="A17" s="2364" t="s">
        <v>350</v>
      </c>
      <c r="B17" s="2364"/>
      <c r="C17" s="2365"/>
      <c r="D17" s="2366">
        <v>0.4</v>
      </c>
      <c r="E17" s="2367"/>
      <c r="Z17" s="645"/>
    </row>
    <row r="18" spans="1:26" ht="13.5" thickBot="1" x14ac:dyDescent="0.25">
      <c r="A18" s="320"/>
      <c r="B18" s="86"/>
      <c r="C18" s="321"/>
      <c r="D18" s="324"/>
      <c r="E18" s="324"/>
      <c r="Z18" s="645"/>
    </row>
    <row r="19" spans="1:26" ht="30" customHeight="1" thickBot="1" x14ac:dyDescent="0.25">
      <c r="A19" s="2364" t="s">
        <v>426</v>
      </c>
      <c r="B19" s="2364"/>
      <c r="C19" s="2365"/>
      <c r="D19" s="2366">
        <v>0.13</v>
      </c>
      <c r="E19" s="2367"/>
      <c r="Z19" s="645"/>
    </row>
    <row r="20" spans="1:26" ht="13.5" thickBot="1" x14ac:dyDescent="0.25">
      <c r="A20" s="320"/>
      <c r="B20" s="86"/>
      <c r="C20" s="321"/>
      <c r="D20" s="324"/>
      <c r="E20" s="324"/>
      <c r="Z20" s="645"/>
    </row>
    <row r="21" spans="1:26" ht="41.25" customHeight="1" thickBot="1" x14ac:dyDescent="0.25">
      <c r="A21" s="2364" t="s">
        <v>488</v>
      </c>
      <c r="B21" s="2364"/>
      <c r="C21" s="2365"/>
      <c r="D21" s="2366">
        <v>3.7999999999999999E-2</v>
      </c>
      <c r="E21" s="2367"/>
      <c r="Z21" s="645"/>
    </row>
    <row r="22" spans="1:26" ht="12.75" x14ac:dyDescent="0.2">
      <c r="Z22" s="645"/>
    </row>
    <row r="23" spans="1:26" ht="12.75" x14ac:dyDescent="0.2">
      <c r="A23" s="56"/>
      <c r="C23" s="56"/>
      <c r="D23" s="56"/>
      <c r="Z23" s="645"/>
    </row>
    <row r="24" spans="1:26" s="337" customFormat="1" ht="12.75" x14ac:dyDescent="0.2">
      <c r="A24" s="859"/>
      <c r="B24" s="859"/>
      <c r="C24" s="859"/>
      <c r="D24" s="1600">
        <v>1</v>
      </c>
      <c r="E24" s="1601">
        <v>2</v>
      </c>
      <c r="F24" s="1601">
        <v>3</v>
      </c>
      <c r="G24" s="1601">
        <v>4</v>
      </c>
      <c r="H24" s="1602">
        <v>5</v>
      </c>
      <c r="I24" s="1603">
        <v>6</v>
      </c>
      <c r="J24" s="1603">
        <v>7</v>
      </c>
      <c r="K24" s="1603">
        <v>8</v>
      </c>
      <c r="L24" s="1603">
        <v>9</v>
      </c>
      <c r="M24" s="1603">
        <v>10</v>
      </c>
      <c r="N24" s="1603">
        <v>11</v>
      </c>
      <c r="O24" s="1603">
        <v>12</v>
      </c>
      <c r="P24" s="1603">
        <v>13</v>
      </c>
      <c r="Q24" s="1603">
        <v>14</v>
      </c>
      <c r="R24" s="1603">
        <v>15</v>
      </c>
      <c r="S24" s="1603">
        <v>16</v>
      </c>
      <c r="T24" s="1603">
        <v>17</v>
      </c>
      <c r="U24" s="1603">
        <v>18</v>
      </c>
      <c r="V24" s="1603">
        <v>19</v>
      </c>
      <c r="W24" s="1603">
        <v>20</v>
      </c>
      <c r="Z24" s="645"/>
    </row>
    <row r="25" spans="1:26" ht="38.25" x14ac:dyDescent="0.2">
      <c r="C25" s="1616"/>
      <c r="D25" s="2085" t="str">
        <f>IF('I2 LDC class'!$D20="",'I2 LDC class'!$C20,'I2 LDC class'!$D20)</f>
        <v>Residential</v>
      </c>
      <c r="E25" s="2086" t="str">
        <f>IF('I2 LDC class'!$D21="",'I2 LDC class'!$C21,'I2 LDC class'!$D21)</f>
        <v>GS &lt;50</v>
      </c>
      <c r="F25" s="2086" t="str">
        <f>IF('I2 LDC class'!$D22="",'I2 LDC class'!$C22,'I2 LDC class'!$D22)</f>
        <v>GS&gt;50-Regular</v>
      </c>
      <c r="G25" s="2086" t="str">
        <f>IF('I2 LDC class'!$D23="",'I2 LDC class'!$C23,'I2 LDC class'!$D23)</f>
        <v>GS&gt; 50-TOU</v>
      </c>
      <c r="H25" s="2087" t="str">
        <f>IF('I2 LDC class'!$D24="",'I2 LDC class'!$C24,'I2 LDC class'!$D24)</f>
        <v>GS &gt;50-Intermediate</v>
      </c>
      <c r="I25" s="2085" t="str">
        <f>IF('I2 LDC class'!$D25="",'I2 LDC class'!$C25,'I2 LDC class'!$D25)</f>
        <v>Large Use &gt;5MW</v>
      </c>
      <c r="J25" s="2085" t="str">
        <f>IF('I2 LDC class'!$D26="",'I2 LDC class'!$C26,'I2 LDC class'!$D26)</f>
        <v>Street Light</v>
      </c>
      <c r="K25" s="2085" t="str">
        <f>IF('I2 LDC class'!$D27="",'I2 LDC class'!$C27,'I2 LDC class'!$D27)</f>
        <v>Sentinel</v>
      </c>
      <c r="L25" s="2085" t="str">
        <f>IF('I2 LDC class'!$D28="",'I2 LDC class'!$C28,'I2 LDC class'!$D28)</f>
        <v>Unmetered Scattered Load</v>
      </c>
      <c r="M25" s="2085" t="str">
        <f>IF('I2 LDC class'!$D29="",'I2 LDC class'!$C29,'I2 LDC class'!$D29)</f>
        <v>Embedded Distributor</v>
      </c>
      <c r="N25" s="2085" t="str">
        <f>IF('I2 LDC class'!$D30="",'I2 LDC class'!$C30,'I2 LDC class'!$D30)</f>
        <v>Back-up/Standby Power</v>
      </c>
      <c r="O25" s="2085" t="str">
        <f>IF('I2 LDC class'!$D31="",'I2 LDC class'!$C31,'I2 LDC class'!$D31)</f>
        <v>Rate Class 1</v>
      </c>
      <c r="P25" s="2085" t="str">
        <f>IF('I2 LDC class'!$D32="",'I2 LDC class'!$C32,'I2 LDC class'!$D32)</f>
        <v>Rate class 2</v>
      </c>
      <c r="Q25" s="2085" t="str">
        <f>IF('I2 LDC class'!$D33="",'I2 LDC class'!$C33,'I2 LDC class'!$D33)</f>
        <v>Rate class 3</v>
      </c>
      <c r="R25" s="2085" t="str">
        <f>IF('I2 LDC class'!$D34="",'I2 LDC class'!$C34,'I2 LDC class'!$D34)</f>
        <v>Rate class 4</v>
      </c>
      <c r="S25" s="2085" t="str">
        <f>IF('I2 LDC class'!$D35="",'I2 LDC class'!$C35,'I2 LDC class'!$D35)</f>
        <v>Rate class 5</v>
      </c>
      <c r="T25" s="2085" t="str">
        <f>IF('I2 LDC class'!$D36="",'I2 LDC class'!$C36,'I2 LDC class'!$D36)</f>
        <v>Rate class 6</v>
      </c>
      <c r="U25" s="2085" t="str">
        <f>IF('I2 LDC class'!$D37="",'I2 LDC class'!$C37,'I2 LDC class'!$D37)</f>
        <v>Rate class 7</v>
      </c>
      <c r="V25" s="2085" t="str">
        <f>IF('I2 LDC class'!$D38="",'I2 LDC class'!$C38,'I2 LDC class'!$D38)</f>
        <v>Rate class 8</v>
      </c>
      <c r="W25" s="2086" t="str">
        <f>IF('I2 LDC class'!$D39="",'I2 LDC class'!$C39,'I2 LDC class'!$D39)</f>
        <v>Rate class 9</v>
      </c>
      <c r="Z25" s="645"/>
    </row>
    <row r="26" spans="1:26" s="643" customFormat="1" ht="25.5" customHeight="1" x14ac:dyDescent="0.2">
      <c r="A26" s="2326" t="s">
        <v>431</v>
      </c>
      <c r="B26" s="2326"/>
      <c r="C26" s="2326"/>
      <c r="D26" s="2146">
        <v>13.8</v>
      </c>
      <c r="E26" s="2146">
        <v>23.71</v>
      </c>
      <c r="F26" s="2146">
        <v>142</v>
      </c>
      <c r="G26" s="2146"/>
      <c r="H26" s="2146">
        <v>3121.63</v>
      </c>
      <c r="I26" s="2146">
        <v>24427.599999999999</v>
      </c>
      <c r="J26" s="2146">
        <v>2.14</v>
      </c>
      <c r="K26" s="2146">
        <v>3.43</v>
      </c>
      <c r="L26" s="2146">
        <v>15.68</v>
      </c>
      <c r="M26" s="2147"/>
      <c r="N26" s="2147"/>
      <c r="O26" s="2147"/>
      <c r="P26" s="2147"/>
      <c r="Q26" s="2147"/>
      <c r="R26" s="2147"/>
      <c r="S26" s="2147"/>
      <c r="T26" s="2147"/>
      <c r="U26" s="2147"/>
      <c r="V26" s="2147"/>
      <c r="W26" s="2147"/>
      <c r="X26" s="2088"/>
      <c r="Y26" s="1732"/>
      <c r="Z26" s="645"/>
    </row>
    <row r="27" spans="1:26" ht="12.75" x14ac:dyDescent="0.2">
      <c r="D27" s="9"/>
      <c r="E27" s="9"/>
      <c r="F27" s="9"/>
      <c r="G27" s="9"/>
      <c r="H27" s="9"/>
      <c r="I27" s="9"/>
      <c r="Z27" s="645"/>
    </row>
    <row r="28" spans="1:26" ht="12.75" x14ac:dyDescent="0.2">
      <c r="D28" s="9"/>
      <c r="E28" s="9"/>
      <c r="F28" s="9"/>
      <c r="G28" s="9"/>
      <c r="H28" s="9"/>
      <c r="I28" s="9"/>
      <c r="Z28" s="645"/>
    </row>
    <row r="29" spans="1:26" ht="12.75" x14ac:dyDescent="0.2">
      <c r="Z29" s="645"/>
    </row>
    <row r="30" spans="1:26" ht="12.75" x14ac:dyDescent="0.2">
      <c r="Z30" s="645"/>
    </row>
    <row r="31" spans="1:26" ht="12.75" x14ac:dyDescent="0.2">
      <c r="Z31" s="645"/>
    </row>
  </sheetData>
  <mergeCells count="13">
    <mergeCell ref="A26:C26"/>
    <mergeCell ref="A15:C15"/>
    <mergeCell ref="D15:E15"/>
    <mergeCell ref="A17:C17"/>
    <mergeCell ref="D17:E17"/>
    <mergeCell ref="A21:C21"/>
    <mergeCell ref="D21:E21"/>
    <mergeCell ref="A1:F1"/>
    <mergeCell ref="B2:F2"/>
    <mergeCell ref="B3:F3"/>
    <mergeCell ref="B4:F4"/>
    <mergeCell ref="A19:C19"/>
    <mergeCell ref="D19:E19"/>
  </mergeCells>
  <phoneticPr fontId="8" type="noConversion"/>
  <pageMargins left="0.75" right="0.75" top="1" bottom="1" header="0.5" footer="0.5"/>
  <pageSetup orientation="portrait"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AN25"/>
  <sheetViews>
    <sheetView workbookViewId="0">
      <selection activeCell="L15" sqref="L15"/>
    </sheetView>
  </sheetViews>
  <sheetFormatPr defaultRowHeight="12.75" x14ac:dyDescent="0.2"/>
  <cols>
    <col min="1" max="1" width="39.5703125" style="59" customWidth="1"/>
    <col min="2" max="2" width="39.5703125" style="59" hidden="1" customWidth="1"/>
    <col min="3" max="3" width="5.42578125" style="59" customWidth="1"/>
    <col min="4" max="6" width="15.7109375" style="59" customWidth="1"/>
    <col min="7" max="7" width="15.7109375" style="59" hidden="1" customWidth="1"/>
    <col min="8" max="12" width="15.7109375" style="59" customWidth="1"/>
    <col min="13" max="23" width="15.7109375" style="59" hidden="1" customWidth="1"/>
    <col min="24" max="25" width="0" style="59" hidden="1" customWidth="1"/>
    <col min="26" max="16384" width="9.140625" style="59"/>
  </cols>
  <sheetData>
    <row r="1" spans="1:40" s="13" customFormat="1" ht="39.75" customHeight="1" x14ac:dyDescent="0.2">
      <c r="A1" s="2331"/>
      <c r="B1" s="2331"/>
      <c r="C1" s="2331"/>
      <c r="D1" s="2331"/>
      <c r="E1" s="2331"/>
      <c r="F1" s="2331"/>
      <c r="G1" s="2331"/>
      <c r="H1" s="2331"/>
    </row>
    <row r="2" spans="1:40" s="13" customFormat="1" ht="39.75" customHeight="1" x14ac:dyDescent="0.3">
      <c r="A2" s="1978"/>
      <c r="B2" s="1978"/>
      <c r="C2" s="1978"/>
      <c r="D2" s="1970"/>
      <c r="E2" s="1970"/>
      <c r="F2" s="1970"/>
      <c r="G2" s="1970"/>
    </row>
    <row r="3" spans="1:40" s="13" customFormat="1" ht="39.75" customHeight="1" x14ac:dyDescent="0.25">
      <c r="A3" s="1979"/>
      <c r="B3" s="1979"/>
      <c r="C3" s="1979"/>
      <c r="D3" s="1971"/>
      <c r="E3" s="1971"/>
      <c r="F3" s="1971"/>
      <c r="G3" s="1971"/>
      <c r="I3" s="14"/>
    </row>
    <row r="4" spans="1:40" s="13" customFormat="1" ht="39" customHeight="1" x14ac:dyDescent="0.25">
      <c r="A4" s="1980"/>
      <c r="B4" s="1980"/>
      <c r="C4" s="1980"/>
      <c r="D4" s="1972"/>
      <c r="E4" s="1972"/>
      <c r="F4" s="1972"/>
      <c r="G4" s="1972"/>
    </row>
    <row r="5" spans="1:40" s="13" customFormat="1" ht="21" customHeight="1" x14ac:dyDescent="0.3">
      <c r="A5" s="330" t="str">
        <f>"Sheet I5.2 Weighting Factors Worksheet  - "&amp;  'I2 LDC class'!$C$17</f>
        <v>Sheet I5.2 Weighting Factors Worksheet  - Initial Submission</v>
      </c>
      <c r="B5" s="330"/>
      <c r="C5" s="330"/>
      <c r="D5" s="69"/>
      <c r="E5" s="69"/>
      <c r="G5" s="41"/>
      <c r="AB5" s="645"/>
    </row>
    <row r="6" spans="1:40" s="13" customFormat="1" ht="6" customHeight="1" x14ac:dyDescent="0.2">
      <c r="A6" s="16"/>
      <c r="B6" s="16"/>
      <c r="C6" s="16"/>
      <c r="D6" s="16"/>
      <c r="E6" s="16"/>
      <c r="F6" s="16"/>
      <c r="G6" s="16"/>
      <c r="H6" s="16"/>
      <c r="I6" s="16"/>
      <c r="J6" s="16"/>
      <c r="K6" s="16"/>
      <c r="L6" s="16"/>
      <c r="M6" s="16"/>
      <c r="N6" s="16"/>
      <c r="O6" s="16"/>
      <c r="P6" s="16"/>
      <c r="Q6" s="16"/>
      <c r="AB6" s="645"/>
    </row>
    <row r="9" spans="1:40" s="337" customFormat="1" x14ac:dyDescent="0.2">
      <c r="D9" s="341">
        <v>1</v>
      </c>
      <c r="E9" s="341">
        <v>2</v>
      </c>
      <c r="F9" s="341">
        <v>3</v>
      </c>
      <c r="G9" s="341">
        <v>4</v>
      </c>
      <c r="H9" s="341">
        <v>5</v>
      </c>
      <c r="I9" s="341">
        <v>6</v>
      </c>
      <c r="J9" s="341">
        <v>7</v>
      </c>
      <c r="K9" s="341">
        <v>8</v>
      </c>
      <c r="L9" s="341">
        <v>9</v>
      </c>
      <c r="M9" s="341">
        <v>10</v>
      </c>
      <c r="N9" s="341">
        <v>11</v>
      </c>
      <c r="O9" s="341">
        <v>12</v>
      </c>
      <c r="P9" s="341">
        <v>13</v>
      </c>
      <c r="Q9" s="341">
        <v>14</v>
      </c>
      <c r="R9" s="341">
        <v>15</v>
      </c>
      <c r="S9" s="341">
        <v>16</v>
      </c>
      <c r="T9" s="341">
        <v>17</v>
      </c>
      <c r="U9" s="341">
        <v>18</v>
      </c>
      <c r="V9" s="341">
        <v>19</v>
      </c>
      <c r="W9" s="341">
        <v>20</v>
      </c>
      <c r="X9" s="336"/>
    </row>
    <row r="10" spans="1:40" s="1664" customFormat="1" ht="38.25" x14ac:dyDescent="0.2">
      <c r="A10" s="1968"/>
      <c r="B10" s="1968"/>
      <c r="C10" s="1968"/>
      <c r="D10" s="2089" t="str">
        <f>IF('I2 LDC class'!$D20="",'I2 LDC class'!$C20,'I2 LDC class'!$D20)</f>
        <v>Residential</v>
      </c>
      <c r="E10" s="2089" t="str">
        <f>IF('I2 LDC class'!$D21="",'I2 LDC class'!$C21,'I2 LDC class'!$D21)</f>
        <v>GS &lt;50</v>
      </c>
      <c r="F10" s="2089" t="str">
        <f>IF('I2 LDC class'!$D22="",'I2 LDC class'!$C22,'I2 LDC class'!$D22)</f>
        <v>GS&gt;50-Regular</v>
      </c>
      <c r="G10" s="2089" t="str">
        <f>IF('I2 LDC class'!$D23="",'I2 LDC class'!$C23,'I2 LDC class'!$D23)</f>
        <v>GS&gt; 50-TOU</v>
      </c>
      <c r="H10" s="2089" t="str">
        <f>IF('I2 LDC class'!$D24="",'I2 LDC class'!$C24,'I2 LDC class'!$D24)</f>
        <v>GS &gt;50-Intermediate</v>
      </c>
      <c r="I10" s="2089" t="str">
        <f>IF('I2 LDC class'!$D25="",'I2 LDC class'!$C25,'I2 LDC class'!$D25)</f>
        <v>Large Use &gt;5MW</v>
      </c>
      <c r="J10" s="2089" t="str">
        <f>IF('I2 LDC class'!$D26="",'I2 LDC class'!$C26,'I2 LDC class'!$D26)</f>
        <v>Street Light</v>
      </c>
      <c r="K10" s="2089" t="str">
        <f>IF('I2 LDC class'!$D27="",'I2 LDC class'!$C27,'I2 LDC class'!$D27)</f>
        <v>Sentinel</v>
      </c>
      <c r="L10" s="2089" t="str">
        <f>IF('I2 LDC class'!$D28="",'I2 LDC class'!$C28,'I2 LDC class'!$D28)</f>
        <v>Unmetered Scattered Load</v>
      </c>
      <c r="M10" s="2089" t="str">
        <f>IF('I2 LDC class'!$D29="",'I2 LDC class'!$C29,'I2 LDC class'!$D29)</f>
        <v>Embedded Distributor</v>
      </c>
      <c r="N10" s="2089" t="str">
        <f>IF('I2 LDC class'!$D30="",'I2 LDC class'!$C30,'I2 LDC class'!$D30)</f>
        <v>Back-up/Standby Power</v>
      </c>
      <c r="O10" s="2089" t="str">
        <f>IF('I2 LDC class'!$D31="",'I2 LDC class'!$C31,'I2 LDC class'!$D31)</f>
        <v>Rate Class 1</v>
      </c>
      <c r="P10" s="2089" t="str">
        <f>IF('I2 LDC class'!$D32="",'I2 LDC class'!$C32,'I2 LDC class'!$D32)</f>
        <v>Rate class 2</v>
      </c>
      <c r="Q10" s="2089" t="str">
        <f>IF('I2 LDC class'!$D33="",'I2 LDC class'!$C33,'I2 LDC class'!$D33)</f>
        <v>Rate class 3</v>
      </c>
      <c r="R10" s="2089" t="str">
        <f>IF('I2 LDC class'!$D34="",'I2 LDC class'!$C34,'I2 LDC class'!$D34)</f>
        <v>Rate class 4</v>
      </c>
      <c r="S10" s="2089" t="str">
        <f>IF('I2 LDC class'!$D35="",'I2 LDC class'!$C35,'I2 LDC class'!$D35)</f>
        <v>Rate class 5</v>
      </c>
      <c r="T10" s="2089" t="str">
        <f>IF('I2 LDC class'!$D36="",'I2 LDC class'!$C36,'I2 LDC class'!$D36)</f>
        <v>Rate class 6</v>
      </c>
      <c r="U10" s="2089" t="str">
        <f>IF('I2 LDC class'!$D37="",'I2 LDC class'!$C37,'I2 LDC class'!$D37)</f>
        <v>Rate class 7</v>
      </c>
      <c r="V10" s="2089" t="str">
        <f>IF('I2 LDC class'!$D38="",'I2 LDC class'!$C38,'I2 LDC class'!$D38)</f>
        <v>Rate class 8</v>
      </c>
      <c r="W10" s="2090" t="str">
        <f>IF('I2 LDC class'!$D39="",'I2 LDC class'!$C39,'I2 LDC class'!$D39)</f>
        <v>Rate class 9</v>
      </c>
      <c r="X10" s="1665"/>
      <c r="Y10" s="1665"/>
      <c r="Z10" s="1665"/>
      <c r="AA10" s="1665"/>
      <c r="AB10" s="1665"/>
      <c r="AC10" s="1665"/>
      <c r="AD10" s="1665"/>
    </row>
    <row r="11" spans="1:40" s="55" customFormat="1" x14ac:dyDescent="0.2">
      <c r="A11" s="2029" t="s">
        <v>432</v>
      </c>
      <c r="D11" s="2148">
        <v>1</v>
      </c>
      <c r="E11" s="2148">
        <v>0</v>
      </c>
      <c r="F11" s="2148">
        <v>0</v>
      </c>
      <c r="G11" s="2148"/>
      <c r="H11" s="2148">
        <v>0</v>
      </c>
      <c r="I11" s="2148">
        <v>0</v>
      </c>
      <c r="J11" s="2148">
        <v>0</v>
      </c>
      <c r="K11" s="2148">
        <v>0</v>
      </c>
      <c r="L11" s="2148">
        <v>0</v>
      </c>
      <c r="M11" s="2148"/>
      <c r="N11" s="2148"/>
      <c r="O11" s="2148"/>
      <c r="P11" s="2148"/>
      <c r="Q11" s="2148"/>
      <c r="R11" s="2148"/>
      <c r="S11" s="2148"/>
      <c r="T11" s="2148"/>
      <c r="U11" s="2148"/>
      <c r="V11" s="2148"/>
      <c r="W11" s="2148"/>
      <c r="X11" s="2148">
        <f>X12</f>
        <v>0</v>
      </c>
      <c r="Y11" s="2148">
        <f>Y12</f>
        <v>0</v>
      </c>
      <c r="Z11" s="1665"/>
      <c r="AA11" s="1708"/>
      <c r="AB11" s="1708"/>
      <c r="AC11" s="1708"/>
      <c r="AD11" s="1708"/>
      <c r="AE11" s="357"/>
      <c r="AF11" s="357"/>
      <c r="AG11" s="357"/>
      <c r="AH11" s="357"/>
      <c r="AI11" s="357"/>
      <c r="AJ11" s="357"/>
      <c r="AK11" s="357"/>
      <c r="AL11" s="357"/>
      <c r="AM11" s="357"/>
      <c r="AN11" s="357"/>
    </row>
    <row r="12" spans="1:40" s="2155" customFormat="1" x14ac:dyDescent="0.2">
      <c r="A12" s="1969"/>
      <c r="B12" s="1969"/>
      <c r="C12" s="1969"/>
      <c r="D12" s="2152"/>
      <c r="E12" s="2152"/>
      <c r="F12" s="2152"/>
      <c r="G12" s="2152"/>
      <c r="H12" s="2152"/>
      <c r="I12" s="2152"/>
      <c r="J12" s="2152"/>
      <c r="K12" s="2152"/>
      <c r="L12" s="2152"/>
      <c r="M12" s="2152"/>
      <c r="N12" s="2152"/>
      <c r="O12" s="2152"/>
      <c r="P12" s="2152"/>
      <c r="Q12" s="2152"/>
      <c r="R12" s="2152"/>
      <c r="S12" s="2152"/>
      <c r="T12" s="2152"/>
      <c r="U12" s="2152"/>
      <c r="V12" s="2152"/>
      <c r="W12" s="2152"/>
      <c r="X12" s="2153"/>
      <c r="Y12" s="2153"/>
      <c r="Z12" s="1665"/>
      <c r="AA12" s="2153"/>
      <c r="AB12" s="2153"/>
      <c r="AC12" s="2153"/>
      <c r="AD12" s="2153"/>
      <c r="AE12" s="2154"/>
      <c r="AF12" s="2154"/>
      <c r="AG12" s="2154"/>
      <c r="AH12" s="2154"/>
      <c r="AI12" s="2154"/>
      <c r="AJ12" s="2154"/>
      <c r="AK12" s="2154"/>
      <c r="AL12" s="2154"/>
      <c r="AM12" s="2154"/>
      <c r="AN12" s="2154"/>
    </row>
    <row r="13" spans="1:40" s="55" customFormat="1" x14ac:dyDescent="0.2">
      <c r="A13" s="1891"/>
      <c r="B13" s="1891"/>
      <c r="C13" s="1891"/>
      <c r="D13" s="1973"/>
      <c r="E13" s="1973"/>
      <c r="F13" s="1973"/>
      <c r="G13" s="1973"/>
      <c r="H13" s="1973"/>
      <c r="I13" s="1973"/>
      <c r="J13" s="1973"/>
      <c r="K13" s="1973"/>
      <c r="L13" s="1973"/>
      <c r="M13" s="1973"/>
      <c r="N13" s="1973"/>
      <c r="O13" s="1973"/>
      <c r="P13" s="1973"/>
      <c r="Q13" s="1973"/>
      <c r="R13" s="1973"/>
      <c r="S13" s="1973"/>
      <c r="T13" s="1973"/>
      <c r="U13" s="1973"/>
      <c r="V13" s="1973"/>
      <c r="W13" s="1973"/>
      <c r="X13" s="1708"/>
      <c r="Y13" s="1708"/>
      <c r="Z13" s="1708"/>
      <c r="AA13" s="1708"/>
      <c r="AB13" s="1708"/>
      <c r="AC13" s="1708"/>
      <c r="AD13" s="1708"/>
      <c r="AE13" s="357"/>
      <c r="AF13" s="357"/>
      <c r="AG13" s="357"/>
      <c r="AH13" s="357"/>
      <c r="AI13" s="357"/>
      <c r="AJ13" s="357"/>
      <c r="AK13" s="357"/>
      <c r="AL13" s="357"/>
      <c r="AM13" s="357"/>
      <c r="AN13" s="357"/>
    </row>
    <row r="14" spans="1:40" s="55" customFormat="1" x14ac:dyDescent="0.2">
      <c r="A14" s="1891"/>
      <c r="B14" s="1891"/>
      <c r="C14" s="1891"/>
      <c r="D14" s="1973"/>
      <c r="E14" s="1973"/>
      <c r="F14" s="1973"/>
      <c r="G14" s="1973"/>
      <c r="H14" s="1973"/>
      <c r="I14" s="1973"/>
      <c r="J14" s="1973"/>
      <c r="K14" s="1973"/>
      <c r="L14" s="1973"/>
      <c r="M14" s="1973"/>
      <c r="N14" s="1973"/>
      <c r="O14" s="1973"/>
      <c r="P14" s="1973"/>
      <c r="Q14" s="1973"/>
      <c r="R14" s="1973"/>
      <c r="S14" s="1973"/>
      <c r="T14" s="1973"/>
      <c r="U14" s="1973"/>
      <c r="V14" s="1973"/>
      <c r="W14" s="1973"/>
      <c r="X14" s="1708"/>
      <c r="Y14" s="1708"/>
      <c r="Z14" s="1708"/>
      <c r="AA14" s="1708"/>
      <c r="AB14" s="1708"/>
      <c r="AC14" s="1708"/>
      <c r="AD14" s="1708"/>
      <c r="AE14" s="357"/>
      <c r="AF14" s="357"/>
      <c r="AG14" s="357"/>
      <c r="AH14" s="357"/>
      <c r="AI14" s="357"/>
      <c r="AJ14" s="357"/>
      <c r="AK14" s="357"/>
      <c r="AL14" s="357"/>
      <c r="AM14" s="357"/>
      <c r="AN14" s="357"/>
    </row>
    <row r="15" spans="1:40" s="55" customFormat="1" ht="26.25" customHeight="1" x14ac:dyDescent="0.2">
      <c r="A15" s="2030" t="s">
        <v>433</v>
      </c>
      <c r="B15" s="1891"/>
      <c r="C15" s="1891"/>
      <c r="D15" s="2289">
        <v>1</v>
      </c>
      <c r="E15" s="2289">
        <v>0.89</v>
      </c>
      <c r="F15" s="2289">
        <v>0.14000000000000001</v>
      </c>
      <c r="G15" s="2289"/>
      <c r="H15" s="2289">
        <v>0.86</v>
      </c>
      <c r="I15" s="2289">
        <v>1.1399999999999999</v>
      </c>
      <c r="J15" s="2289">
        <v>1</v>
      </c>
      <c r="K15" s="2289">
        <v>0.06</v>
      </c>
      <c r="L15" s="2289">
        <v>1.06</v>
      </c>
      <c r="M15" s="2281"/>
      <c r="N15" s="2281"/>
      <c r="O15" s="2281"/>
      <c r="P15" s="2281"/>
      <c r="Q15" s="2281"/>
      <c r="R15" s="2281"/>
      <c r="S15" s="2281"/>
      <c r="T15" s="2281"/>
      <c r="U15" s="2281"/>
      <c r="V15" s="2281"/>
      <c r="W15" s="2281"/>
      <c r="X15" s="2149">
        <f>X21</f>
        <v>0</v>
      </c>
      <c r="Y15" s="2149">
        <f>Y21</f>
        <v>0</v>
      </c>
      <c r="Z15" s="1708"/>
      <c r="AA15" s="1708"/>
      <c r="AB15" s="1708"/>
      <c r="AC15" s="1708"/>
      <c r="AD15" s="1708"/>
      <c r="AE15" s="357"/>
      <c r="AF15" s="357"/>
      <c r="AG15" s="357"/>
      <c r="AH15" s="357"/>
      <c r="AI15" s="357"/>
      <c r="AJ15" s="357"/>
      <c r="AK15" s="357"/>
      <c r="AL15" s="357"/>
      <c r="AM15" s="357"/>
      <c r="AN15" s="357"/>
    </row>
    <row r="16" spans="1:40" s="2155" customFormat="1" ht="26.25" customHeight="1" x14ac:dyDescent="0.2">
      <c r="A16" s="2030"/>
      <c r="B16" s="1891"/>
      <c r="C16" s="1891"/>
      <c r="D16" s="2280"/>
      <c r="E16" s="2280"/>
      <c r="F16" s="2280"/>
      <c r="G16" s="2280"/>
      <c r="H16" s="2280"/>
      <c r="I16" s="2280"/>
      <c r="J16" s="2280"/>
      <c r="K16" s="2280"/>
      <c r="L16" s="2280"/>
      <c r="M16" s="2280"/>
      <c r="N16" s="2280"/>
      <c r="O16" s="2280"/>
      <c r="P16" s="2280"/>
      <c r="Q16" s="2280"/>
      <c r="R16" s="2280"/>
      <c r="S16" s="2280"/>
      <c r="T16" s="2280"/>
      <c r="U16" s="2280"/>
      <c r="V16" s="2280"/>
      <c r="W16" s="2280"/>
      <c r="X16" s="2280"/>
      <c r="Y16" s="2280"/>
      <c r="Z16" s="2153"/>
      <c r="AA16" s="2153"/>
      <c r="AB16" s="2153"/>
      <c r="AC16" s="2153"/>
      <c r="AD16" s="2153"/>
      <c r="AE16" s="2154"/>
      <c r="AF16" s="2154"/>
      <c r="AG16" s="2154"/>
      <c r="AH16" s="2154"/>
      <c r="AI16" s="2154"/>
      <c r="AJ16" s="2154"/>
      <c r="AK16" s="2154"/>
      <c r="AL16" s="2154"/>
      <c r="AM16" s="2154"/>
      <c r="AN16" s="2154"/>
    </row>
    <row r="17" spans="1:22" x14ac:dyDescent="0.2">
      <c r="A17" s="319"/>
    </row>
    <row r="18" spans="1:22" x14ac:dyDescent="0.2">
      <c r="A18" s="319"/>
    </row>
    <row r="19" spans="1:22" x14ac:dyDescent="0.2">
      <c r="A19" s="319"/>
    </row>
    <row r="21" spans="1:22" x14ac:dyDescent="0.2">
      <c r="A21" s="324"/>
      <c r="D21" s="2150"/>
      <c r="E21" s="2150"/>
      <c r="F21" s="2150"/>
      <c r="G21" s="2150"/>
      <c r="H21" s="2150"/>
      <c r="I21" s="2150"/>
      <c r="J21" s="2150"/>
      <c r="K21" s="2150"/>
      <c r="L21" s="2150"/>
      <c r="M21" s="2151"/>
      <c r="N21" s="2151"/>
      <c r="O21" s="2151"/>
      <c r="P21" s="2151"/>
      <c r="Q21" s="2151"/>
      <c r="R21" s="2151"/>
      <c r="S21" s="2151"/>
      <c r="T21" s="2151"/>
      <c r="U21" s="2151"/>
      <c r="V21" s="2151"/>
    </row>
    <row r="22" spans="1:22" x14ac:dyDescent="0.2">
      <c r="D22" s="2151"/>
      <c r="E22" s="2151"/>
      <c r="F22" s="2151"/>
      <c r="G22" s="2151"/>
      <c r="H22" s="2151"/>
      <c r="I22" s="2151"/>
      <c r="J22" s="2151"/>
      <c r="K22" s="2151"/>
      <c r="L22" s="2151"/>
      <c r="M22" s="2151"/>
      <c r="N22" s="2151"/>
      <c r="O22" s="2151"/>
      <c r="P22" s="2151"/>
      <c r="Q22" s="2151"/>
      <c r="R22" s="2151"/>
      <c r="S22" s="2151"/>
      <c r="T22" s="2151"/>
      <c r="U22" s="2151"/>
      <c r="V22" s="2151"/>
    </row>
    <row r="23" spans="1:22" x14ac:dyDescent="0.2">
      <c r="D23" s="2151"/>
      <c r="E23" s="2151"/>
      <c r="F23" s="2151"/>
      <c r="G23" s="2151"/>
      <c r="H23" s="2151"/>
      <c r="I23" s="2151"/>
      <c r="J23" s="2151"/>
      <c r="K23" s="2151"/>
      <c r="L23" s="2151"/>
      <c r="M23" s="2151"/>
      <c r="N23" s="2151"/>
      <c r="O23" s="2151"/>
      <c r="P23" s="2151"/>
      <c r="Q23" s="2151"/>
      <c r="R23" s="2151"/>
      <c r="S23" s="2151"/>
      <c r="T23" s="2151"/>
      <c r="U23" s="2151"/>
      <c r="V23" s="2151"/>
    </row>
    <row r="24" spans="1:22" x14ac:dyDescent="0.2">
      <c r="D24" s="2151"/>
      <c r="E24" s="2151"/>
      <c r="F24" s="2151"/>
      <c r="G24" s="2151"/>
      <c r="H24" s="2151"/>
      <c r="I24" s="2151"/>
      <c r="J24" s="2151"/>
      <c r="K24" s="2151"/>
      <c r="L24" s="2151"/>
      <c r="M24" s="2151"/>
      <c r="N24" s="2151"/>
      <c r="O24" s="2151"/>
      <c r="P24" s="2151"/>
      <c r="Q24" s="2151"/>
      <c r="R24" s="2151"/>
      <c r="S24" s="2151"/>
      <c r="T24" s="2151"/>
      <c r="U24" s="2151"/>
      <c r="V24" s="2151"/>
    </row>
    <row r="25" spans="1:22" x14ac:dyDescent="0.2">
      <c r="D25" s="2151"/>
      <c r="E25" s="2151"/>
      <c r="F25" s="2151"/>
      <c r="G25" s="2151"/>
      <c r="H25" s="2151"/>
      <c r="I25" s="2151"/>
      <c r="J25" s="2151"/>
      <c r="K25" s="2151"/>
      <c r="L25" s="2151"/>
      <c r="M25" s="2151"/>
      <c r="N25" s="2151"/>
      <c r="O25" s="2151"/>
      <c r="P25" s="2151"/>
      <c r="Q25" s="2151"/>
      <c r="R25" s="2151"/>
      <c r="S25" s="2151"/>
      <c r="T25" s="2151"/>
      <c r="U25" s="2151"/>
      <c r="V25" s="2151"/>
    </row>
  </sheetData>
  <mergeCells count="1">
    <mergeCell ref="A1:H1"/>
  </mergeCells>
  <phoneticPr fontId="137"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pageSetUpPr fitToPage="1"/>
  </sheetPr>
  <dimension ref="A1:AN52"/>
  <sheetViews>
    <sheetView topLeftCell="A23" workbookViewId="0">
      <selection activeCell="AA48" sqref="AA48"/>
    </sheetView>
  </sheetViews>
  <sheetFormatPr defaultRowHeight="11.25" x14ac:dyDescent="0.2"/>
  <cols>
    <col min="1" max="1" width="32.140625" style="55" customWidth="1"/>
    <col min="2" max="2" width="18.140625" style="326" customWidth="1"/>
    <col min="3" max="3" width="15.7109375" style="327" customWidth="1"/>
    <col min="4" max="6" width="16" style="328" customWidth="1"/>
    <col min="7" max="7" width="16" style="328" hidden="1" customWidth="1"/>
    <col min="8" max="12" width="16" style="328" customWidth="1"/>
    <col min="13" max="23" width="16" style="328" hidden="1" customWidth="1"/>
    <col min="24" max="24" width="16" style="328" customWidth="1"/>
    <col min="25" max="30" width="9.140625" style="328"/>
    <col min="31" max="16384" width="9.140625" style="55"/>
  </cols>
  <sheetData>
    <row r="1" spans="1:30" s="13" customFormat="1" ht="45" customHeight="1" x14ac:dyDescent="0.2">
      <c r="A1" s="2331"/>
      <c r="B1" s="2331"/>
      <c r="C1" s="2331"/>
      <c r="D1" s="2331"/>
      <c r="E1" s="2331"/>
      <c r="F1" s="2331"/>
    </row>
    <row r="2" spans="1:30" s="13" customFormat="1" ht="45" customHeight="1" x14ac:dyDescent="0.3">
      <c r="A2" s="2372"/>
      <c r="B2" s="2372"/>
      <c r="C2" s="2372"/>
      <c r="D2" s="2372"/>
      <c r="E2" s="2372"/>
    </row>
    <row r="3" spans="1:30" s="13" customFormat="1" ht="45" customHeight="1" x14ac:dyDescent="0.25">
      <c r="A3" s="2373"/>
      <c r="B3" s="2373"/>
      <c r="C3" s="2373"/>
      <c r="D3" s="2373"/>
      <c r="E3" s="2373"/>
      <c r="G3" s="14"/>
    </row>
    <row r="4" spans="1:30" s="13" customFormat="1" ht="18" x14ac:dyDescent="0.25">
      <c r="A4" s="2374"/>
      <c r="B4" s="2374"/>
      <c r="C4" s="2374"/>
      <c r="D4" s="2374"/>
      <c r="E4" s="2374"/>
    </row>
    <row r="5" spans="1:30" s="13" customFormat="1" ht="21" customHeight="1" x14ac:dyDescent="0.3">
      <c r="A5" s="330" t="str">
        <f>"Sheet I6.1 Revenue Worksheet  - "&amp;  'I2 LDC class'!$C$17</f>
        <v>Sheet I6.1 Revenue Worksheet  - Initial Submission</v>
      </c>
      <c r="B5" s="331"/>
      <c r="C5" s="331"/>
      <c r="D5" s="69"/>
      <c r="E5" s="332"/>
    </row>
    <row r="6" spans="1:30" s="13" customFormat="1" ht="6" customHeight="1" x14ac:dyDescent="0.2">
      <c r="A6" s="16"/>
      <c r="B6" s="16"/>
      <c r="C6" s="16"/>
      <c r="D6" s="16"/>
      <c r="E6" s="16"/>
      <c r="F6" s="16"/>
      <c r="G6" s="16"/>
      <c r="H6" s="16"/>
      <c r="I6" s="16"/>
      <c r="J6" s="16"/>
      <c r="K6" s="16"/>
      <c r="L6" s="16"/>
      <c r="M6" s="16"/>
      <c r="N6" s="16"/>
      <c r="O6" s="16"/>
    </row>
    <row r="8" spans="1:30" ht="2.25" customHeight="1" x14ac:dyDescent="0.2">
      <c r="A8" s="318"/>
      <c r="E8" s="55"/>
      <c r="F8" s="55"/>
      <c r="G8" s="55"/>
      <c r="H8" s="55"/>
      <c r="I8" s="55"/>
    </row>
    <row r="9" spans="1:30" ht="2.25" customHeight="1" thickBot="1" x14ac:dyDescent="0.25">
      <c r="C9" s="329"/>
      <c r="F9" s="55"/>
      <c r="G9" s="55"/>
      <c r="H9" s="55"/>
      <c r="I9" s="55"/>
    </row>
    <row r="10" spans="1:30" ht="21" customHeight="1" thickBot="1" x14ac:dyDescent="0.25">
      <c r="A10" s="1723" t="s">
        <v>405</v>
      </c>
      <c r="B10" s="2156">
        <v>991128398</v>
      </c>
      <c r="E10" s="1724"/>
      <c r="F10" s="55"/>
      <c r="G10" s="55"/>
      <c r="H10" s="55"/>
      <c r="I10" s="55"/>
    </row>
    <row r="11" spans="1:30" ht="11.25" customHeight="1" x14ac:dyDescent="0.2">
      <c r="A11" s="333"/>
      <c r="B11" s="1617"/>
      <c r="E11" s="117"/>
      <c r="F11" s="55"/>
      <c r="G11" s="55"/>
      <c r="H11" s="55"/>
      <c r="I11" s="55"/>
    </row>
    <row r="12" spans="1:30" ht="13.5" thickBot="1" x14ac:dyDescent="0.25">
      <c r="A12" s="334"/>
      <c r="B12" s="1617"/>
      <c r="E12" s="511"/>
    </row>
    <row r="13" spans="1:30" ht="20.25" customHeight="1" thickBot="1" x14ac:dyDescent="0.25">
      <c r="A13" s="1723" t="s">
        <v>406</v>
      </c>
      <c r="B13" s="2156">
        <v>1382935</v>
      </c>
      <c r="E13" s="1724"/>
      <c r="AC13" s="55"/>
      <c r="AD13" s="55"/>
    </row>
    <row r="14" spans="1:30" ht="13.5" customHeight="1" x14ac:dyDescent="0.2">
      <c r="A14" s="333"/>
      <c r="B14" s="1617"/>
      <c r="E14" s="117"/>
      <c r="F14" s="55"/>
      <c r="G14" s="55"/>
      <c r="H14" s="55"/>
      <c r="AC14" s="55"/>
      <c r="AD14" s="55"/>
    </row>
    <row r="15" spans="1:30" ht="13.5" customHeight="1" thickBot="1" x14ac:dyDescent="0.25">
      <c r="A15" s="334"/>
      <c r="B15" s="1617"/>
      <c r="E15" s="511"/>
      <c r="AC15" s="55"/>
      <c r="AD15" s="55"/>
    </row>
    <row r="16" spans="1:30" ht="20.25" customHeight="1" thickBot="1" x14ac:dyDescent="0.25">
      <c r="A16" s="1723" t="s">
        <v>413</v>
      </c>
      <c r="B16" s="2156">
        <v>-3456032</v>
      </c>
      <c r="E16" s="1724"/>
      <c r="AC16" s="55"/>
      <c r="AD16" s="55"/>
    </row>
    <row r="17" spans="1:40" ht="13.5" customHeight="1" x14ac:dyDescent="0.2">
      <c r="A17" s="333"/>
      <c r="B17" s="1617"/>
      <c r="E17" s="117"/>
      <c r="F17" s="55"/>
      <c r="G17" s="55"/>
      <c r="H17" s="55"/>
      <c r="AC17" s="55"/>
      <c r="AD17" s="55"/>
    </row>
    <row r="18" spans="1:40" ht="13.5" customHeight="1" thickBot="1" x14ac:dyDescent="0.25">
      <c r="A18" s="334"/>
      <c r="B18" s="1617"/>
      <c r="E18" s="511"/>
      <c r="AC18" s="55"/>
      <c r="AD18" s="55"/>
    </row>
    <row r="19" spans="1:40" ht="20.25" customHeight="1" thickBot="1" x14ac:dyDescent="0.25">
      <c r="A19" s="1723" t="s">
        <v>434</v>
      </c>
      <c r="B19" s="2156">
        <v>1080249</v>
      </c>
      <c r="E19" s="1724"/>
      <c r="AC19" s="55"/>
      <c r="AD19" s="55"/>
    </row>
    <row r="20" spans="1:40" ht="20.25" customHeight="1" x14ac:dyDescent="0.2">
      <c r="A20" s="334"/>
      <c r="B20" s="1618"/>
      <c r="E20" s="55"/>
      <c r="AC20" s="55"/>
      <c r="AD20" s="55"/>
    </row>
    <row r="21" spans="1:40" s="337" customFormat="1" ht="12.75" x14ac:dyDescent="0.2">
      <c r="B21" s="340"/>
      <c r="D21" s="341">
        <v>1</v>
      </c>
      <c r="E21" s="341">
        <v>2</v>
      </c>
      <c r="F21" s="341">
        <v>3</v>
      </c>
      <c r="G21" s="341">
        <v>4</v>
      </c>
      <c r="H21" s="341">
        <v>5</v>
      </c>
      <c r="I21" s="341">
        <v>6</v>
      </c>
      <c r="J21" s="341">
        <v>7</v>
      </c>
      <c r="K21" s="341">
        <v>8</v>
      </c>
      <c r="L21" s="341">
        <v>9</v>
      </c>
      <c r="M21" s="341">
        <v>10</v>
      </c>
      <c r="N21" s="341">
        <v>11</v>
      </c>
      <c r="O21" s="341">
        <v>12</v>
      </c>
      <c r="P21" s="341">
        <v>13</v>
      </c>
      <c r="Q21" s="341">
        <v>14</v>
      </c>
      <c r="R21" s="341">
        <v>15</v>
      </c>
      <c r="S21" s="341">
        <v>16</v>
      </c>
      <c r="T21" s="341">
        <v>17</v>
      </c>
      <c r="U21" s="341">
        <v>18</v>
      </c>
      <c r="V21" s="341">
        <v>19</v>
      </c>
      <c r="W21" s="341">
        <v>20</v>
      </c>
      <c r="X21" s="336"/>
    </row>
    <row r="22" spans="1:40" s="1664" customFormat="1" ht="45" customHeight="1" x14ac:dyDescent="0.2">
      <c r="B22" s="335" t="s">
        <v>1268</v>
      </c>
      <c r="C22" s="1666" t="s">
        <v>809</v>
      </c>
      <c r="D22" s="322" t="str">
        <f>IF('I2 LDC class'!$D20="",'I2 LDC class'!$C20,'I2 LDC class'!$D20)</f>
        <v>Residential</v>
      </c>
      <c r="E22" s="322" t="str">
        <f>IF('I2 LDC class'!$D21="",'I2 LDC class'!$C21,'I2 LDC class'!$D21)</f>
        <v>GS &lt;50</v>
      </c>
      <c r="F22" s="322" t="str">
        <f>IF('I2 LDC class'!$D22="",'I2 LDC class'!$C22,'I2 LDC class'!$D22)</f>
        <v>GS&gt;50-Regular</v>
      </c>
      <c r="G22" s="322" t="str">
        <f>IF('I2 LDC class'!$D23="",'I2 LDC class'!$C23,'I2 LDC class'!$D23)</f>
        <v>GS&gt; 50-TOU</v>
      </c>
      <c r="H22" s="322" t="str">
        <f>IF('I2 LDC class'!$D24="",'I2 LDC class'!$C24,'I2 LDC class'!$D24)</f>
        <v>GS &gt;50-Intermediate</v>
      </c>
      <c r="I22" s="322" t="str">
        <f>IF('I2 LDC class'!$D25="",'I2 LDC class'!$C25,'I2 LDC class'!$D25)</f>
        <v>Large Use &gt;5MW</v>
      </c>
      <c r="J22" s="322" t="str">
        <f>IF('I2 LDC class'!$D26="",'I2 LDC class'!$C26,'I2 LDC class'!$D26)</f>
        <v>Street Light</v>
      </c>
      <c r="K22" s="322" t="str">
        <f>IF('I2 LDC class'!$D27="",'I2 LDC class'!$C27,'I2 LDC class'!$D27)</f>
        <v>Sentinel</v>
      </c>
      <c r="L22" s="322" t="str">
        <f>IF('I2 LDC class'!$D28="",'I2 LDC class'!$C28,'I2 LDC class'!$D28)</f>
        <v>Unmetered Scattered Load</v>
      </c>
      <c r="M22" s="322" t="str">
        <f>IF('I2 LDC class'!$D29="",'I2 LDC class'!$C29,'I2 LDC class'!$D29)</f>
        <v>Embedded Distributor</v>
      </c>
      <c r="N22" s="322" t="str">
        <f>IF('I2 LDC class'!$D30="",'I2 LDC class'!$C30,'I2 LDC class'!$D30)</f>
        <v>Back-up/Standby Power</v>
      </c>
      <c r="O22" s="322" t="str">
        <f>IF('I2 LDC class'!$D31="",'I2 LDC class'!$C31,'I2 LDC class'!$D31)</f>
        <v>Rate Class 1</v>
      </c>
      <c r="P22" s="322" t="str">
        <f>IF('I2 LDC class'!$D32="",'I2 LDC class'!$C32,'I2 LDC class'!$D32)</f>
        <v>Rate class 2</v>
      </c>
      <c r="Q22" s="322" t="str">
        <f>IF('I2 LDC class'!$D33="",'I2 LDC class'!$C33,'I2 LDC class'!$D33)</f>
        <v>Rate class 3</v>
      </c>
      <c r="R22" s="322" t="str">
        <f>IF('I2 LDC class'!$D34="",'I2 LDC class'!$C34,'I2 LDC class'!$D34)</f>
        <v>Rate class 4</v>
      </c>
      <c r="S22" s="322" t="str">
        <f>IF('I2 LDC class'!$D35="",'I2 LDC class'!$C35,'I2 LDC class'!$D35)</f>
        <v>Rate class 5</v>
      </c>
      <c r="T22" s="322" t="str">
        <f>IF('I2 LDC class'!$D36="",'I2 LDC class'!$C36,'I2 LDC class'!$D36)</f>
        <v>Rate class 6</v>
      </c>
      <c r="U22" s="322" t="str">
        <f>IF('I2 LDC class'!$D37="",'I2 LDC class'!$C37,'I2 LDC class'!$D37)</f>
        <v>Rate class 7</v>
      </c>
      <c r="V22" s="322" t="str">
        <f>IF('I2 LDC class'!$D38="",'I2 LDC class'!$C38,'I2 LDC class'!$D38)</f>
        <v>Rate class 8</v>
      </c>
      <c r="W22" s="323" t="str">
        <f>IF('I2 LDC class'!$D39="",'I2 LDC class'!$C39,'I2 LDC class'!$D39)</f>
        <v>Rate class 9</v>
      </c>
      <c r="X22" s="1665"/>
      <c r="Y22" s="1665"/>
      <c r="Z22" s="1665"/>
      <c r="AA22" s="1665"/>
      <c r="AB22" s="1665"/>
      <c r="AC22" s="1665"/>
      <c r="AD22" s="1665"/>
    </row>
    <row r="23" spans="1:40" ht="9.75" customHeight="1" x14ac:dyDescent="0.2">
      <c r="A23" s="2375" t="s">
        <v>1266</v>
      </c>
      <c r="B23" s="2377"/>
      <c r="C23" s="2378"/>
      <c r="D23" s="2378"/>
      <c r="E23" s="2378"/>
      <c r="F23" s="2378"/>
      <c r="G23" s="2378"/>
      <c r="H23" s="2378"/>
      <c r="I23" s="2378"/>
      <c r="J23" s="2378"/>
      <c r="K23" s="2378"/>
      <c r="L23" s="2378"/>
      <c r="M23" s="2378"/>
      <c r="N23" s="2378"/>
      <c r="O23" s="2378"/>
      <c r="P23" s="2378"/>
      <c r="Q23" s="2378"/>
      <c r="R23" s="2378"/>
      <c r="S23" s="2378"/>
      <c r="T23" s="2378"/>
      <c r="U23" s="2378"/>
      <c r="V23" s="2378"/>
      <c r="W23" s="2379"/>
    </row>
    <row r="24" spans="1:40" x14ac:dyDescent="0.2">
      <c r="A24" s="2376"/>
      <c r="B24" s="2380"/>
      <c r="C24" s="2381"/>
      <c r="D24" s="2381"/>
      <c r="E24" s="2381"/>
      <c r="F24" s="2381"/>
      <c r="G24" s="2381"/>
      <c r="H24" s="2381"/>
      <c r="I24" s="2381"/>
      <c r="J24" s="2381"/>
      <c r="K24" s="2381"/>
      <c r="L24" s="2381"/>
      <c r="M24" s="2381"/>
      <c r="N24" s="2381"/>
      <c r="O24" s="2381"/>
      <c r="P24" s="2381"/>
      <c r="Q24" s="2381"/>
      <c r="R24" s="2381"/>
      <c r="S24" s="2381"/>
      <c r="T24" s="2381"/>
      <c r="U24" s="2381"/>
      <c r="V24" s="2381"/>
      <c r="W24" s="2382"/>
    </row>
    <row r="25" spans="1:40" ht="24" customHeight="1" x14ac:dyDescent="0.2">
      <c r="A25" s="2010" t="s">
        <v>480</v>
      </c>
      <c r="B25" s="345" t="s">
        <v>819</v>
      </c>
      <c r="C25" s="2245">
        <f>IF(ROUND(SUM(D25:W25),0)=ROUND(B10,0),SUM(D25:W25),"Error")</f>
        <v>991128398</v>
      </c>
      <c r="D25" s="2157">
        <v>255687351</v>
      </c>
      <c r="E25" s="2157">
        <v>97434167</v>
      </c>
      <c r="F25" s="2157">
        <v>221905974</v>
      </c>
      <c r="G25" s="2157"/>
      <c r="H25" s="2157">
        <v>156701083</v>
      </c>
      <c r="I25" s="2157">
        <v>247541912</v>
      </c>
      <c r="J25" s="2157">
        <v>8991302</v>
      </c>
      <c r="K25" s="2157">
        <v>627674</v>
      </c>
      <c r="L25" s="2157">
        <v>2238935</v>
      </c>
      <c r="M25" s="2157"/>
      <c r="N25" s="2157"/>
      <c r="O25" s="2157"/>
      <c r="P25" s="2157"/>
      <c r="Q25" s="2157"/>
      <c r="R25" s="2157"/>
      <c r="S25" s="2157"/>
      <c r="T25" s="2157"/>
      <c r="U25" s="2157"/>
      <c r="V25" s="2157"/>
      <c r="W25" s="2157"/>
      <c r="X25" s="1708"/>
      <c r="Y25" s="1708"/>
      <c r="Z25" s="1708"/>
      <c r="AA25" s="1708"/>
      <c r="AB25" s="1708"/>
      <c r="AC25" s="1708"/>
      <c r="AD25" s="1708"/>
      <c r="AE25" s="357"/>
      <c r="AF25" s="357"/>
      <c r="AG25" s="357"/>
      <c r="AH25" s="357"/>
      <c r="AI25" s="357"/>
      <c r="AJ25" s="357"/>
      <c r="AK25" s="357"/>
      <c r="AL25" s="357"/>
      <c r="AM25" s="357"/>
      <c r="AN25" s="357"/>
    </row>
    <row r="26" spans="1:40" ht="24.75" customHeight="1" x14ac:dyDescent="0.2">
      <c r="A26" s="2010" t="s">
        <v>481</v>
      </c>
      <c r="B26" s="346" t="s">
        <v>1269</v>
      </c>
      <c r="C26" s="2245">
        <f>IF(ROUND(SUM(D26:W26),0)=ROUND(B13,0),SUM(D26:W26),"Error")</f>
        <v>1382935</v>
      </c>
      <c r="D26" s="2157"/>
      <c r="E26" s="2157"/>
      <c r="F26" s="2157">
        <v>627074</v>
      </c>
      <c r="G26" s="2157"/>
      <c r="H26" s="2157">
        <v>337859</v>
      </c>
      <c r="I26" s="2157">
        <v>392393</v>
      </c>
      <c r="J26" s="2157">
        <v>24157</v>
      </c>
      <c r="K26" s="2157">
        <v>1452</v>
      </c>
      <c r="L26" s="2157"/>
      <c r="M26" s="2157"/>
      <c r="N26" s="2157"/>
      <c r="O26" s="2157"/>
      <c r="P26" s="2157"/>
      <c r="Q26" s="2157"/>
      <c r="R26" s="2157"/>
      <c r="S26" s="2157"/>
      <c r="T26" s="2157"/>
      <c r="U26" s="2157"/>
      <c r="V26" s="2157"/>
      <c r="W26" s="2157"/>
      <c r="X26" s="1708"/>
      <c r="Y26" s="1708"/>
      <c r="Z26" s="1708"/>
      <c r="AA26" s="1708"/>
      <c r="AB26" s="1708"/>
      <c r="AC26" s="1708"/>
      <c r="AD26" s="1708"/>
      <c r="AE26" s="357"/>
      <c r="AF26" s="357"/>
      <c r="AG26" s="357"/>
      <c r="AH26" s="357"/>
      <c r="AI26" s="357"/>
      <c r="AJ26" s="357"/>
      <c r="AK26" s="357"/>
      <c r="AL26" s="357"/>
      <c r="AM26" s="357"/>
      <c r="AN26" s="357"/>
    </row>
    <row r="27" spans="1:40" ht="38.25" x14ac:dyDescent="0.2">
      <c r="A27" s="2011" t="s">
        <v>430</v>
      </c>
      <c r="B27" s="346"/>
      <c r="C27" s="1709">
        <f>+SUM(D27:W27)</f>
        <v>835382</v>
      </c>
      <c r="D27" s="2157"/>
      <c r="E27" s="2157"/>
      <c r="F27" s="2157">
        <v>123551</v>
      </c>
      <c r="G27" s="2157"/>
      <c r="H27" s="2157">
        <v>313038</v>
      </c>
      <c r="I27" s="2157">
        <v>398793</v>
      </c>
      <c r="J27" s="2157"/>
      <c r="K27" s="2157"/>
      <c r="L27" s="2157"/>
      <c r="M27" s="2157"/>
      <c r="N27" s="2157"/>
      <c r="O27" s="2157"/>
      <c r="P27" s="2157"/>
      <c r="Q27" s="2157"/>
      <c r="R27" s="2157"/>
      <c r="S27" s="2157"/>
      <c r="T27" s="2157"/>
      <c r="U27" s="2157"/>
      <c r="V27" s="2157"/>
      <c r="W27" s="2157"/>
      <c r="X27" s="1708"/>
      <c r="Y27" s="1708"/>
      <c r="Z27" s="1708"/>
      <c r="AA27" s="1708"/>
      <c r="AB27" s="1708"/>
      <c r="AC27" s="1708"/>
      <c r="AD27" s="1708"/>
      <c r="AE27" s="357"/>
      <c r="AF27" s="357"/>
      <c r="AG27" s="357"/>
      <c r="AH27" s="357"/>
      <c r="AI27" s="357"/>
      <c r="AJ27" s="357"/>
      <c r="AK27" s="357"/>
      <c r="AL27" s="357"/>
      <c r="AM27" s="357"/>
      <c r="AN27" s="357"/>
    </row>
    <row r="28" spans="1:40" ht="76.5" x14ac:dyDescent="0.2">
      <c r="A28" s="2011" t="s">
        <v>482</v>
      </c>
      <c r="B28" s="346"/>
      <c r="C28" s="1709">
        <f>+SUM(D28:W28)</f>
        <v>0</v>
      </c>
      <c r="D28" s="2157"/>
      <c r="E28" s="2157"/>
      <c r="F28" s="2157"/>
      <c r="G28" s="2157"/>
      <c r="H28" s="2157"/>
      <c r="I28" s="2157"/>
      <c r="J28" s="2157"/>
      <c r="K28" s="2157"/>
      <c r="L28" s="2157"/>
      <c r="M28" s="2157"/>
      <c r="N28" s="2157"/>
      <c r="O28" s="2157"/>
      <c r="P28" s="2157"/>
      <c r="Q28" s="2157"/>
      <c r="R28" s="2157"/>
      <c r="S28" s="2157"/>
      <c r="T28" s="2157"/>
      <c r="U28" s="2157"/>
      <c r="V28" s="2157"/>
      <c r="W28" s="2157"/>
      <c r="X28" s="1708"/>
      <c r="Y28" s="1708"/>
      <c r="Z28" s="1708"/>
      <c r="AA28" s="1708"/>
      <c r="AB28" s="1708"/>
      <c r="AC28" s="1708"/>
      <c r="AD28" s="1708"/>
      <c r="AE28" s="357"/>
      <c r="AF28" s="357"/>
      <c r="AG28" s="357"/>
      <c r="AH28" s="357"/>
      <c r="AI28" s="357"/>
      <c r="AJ28" s="357"/>
      <c r="AK28" s="357"/>
      <c r="AL28" s="357"/>
      <c r="AM28" s="357"/>
      <c r="AN28" s="357"/>
    </row>
    <row r="29" spans="1:40" ht="25.5" x14ac:dyDescent="0.2">
      <c r="A29" s="1698" t="s">
        <v>1352</v>
      </c>
      <c r="B29" s="346" t="s">
        <v>1353</v>
      </c>
      <c r="C29" s="1709">
        <f>+SUM(D29:W29)</f>
        <v>874645543</v>
      </c>
      <c r="D29" s="2157">
        <f>D25</f>
        <v>255687351</v>
      </c>
      <c r="E29" s="2157">
        <f>E25</f>
        <v>97434167</v>
      </c>
      <c r="F29" s="2157">
        <f>F25-5927634</f>
        <v>215978340</v>
      </c>
      <c r="G29" s="2157">
        <v>0</v>
      </c>
      <c r="H29" s="2157">
        <f>H25</f>
        <v>156701083</v>
      </c>
      <c r="I29" s="2157">
        <v>136986691</v>
      </c>
      <c r="J29" s="2157">
        <f t="shared" ref="J29:L29" si="0">J25</f>
        <v>8991302</v>
      </c>
      <c r="K29" s="2157">
        <f t="shared" si="0"/>
        <v>627674</v>
      </c>
      <c r="L29" s="2157">
        <f t="shared" si="0"/>
        <v>2238935</v>
      </c>
      <c r="M29" s="2157">
        <f t="shared" ref="M29:W29" si="1">M25</f>
        <v>0</v>
      </c>
      <c r="N29" s="2157">
        <f t="shared" si="1"/>
        <v>0</v>
      </c>
      <c r="O29" s="2157">
        <f t="shared" si="1"/>
        <v>0</v>
      </c>
      <c r="P29" s="2157">
        <f t="shared" si="1"/>
        <v>0</v>
      </c>
      <c r="Q29" s="2157">
        <f t="shared" si="1"/>
        <v>0</v>
      </c>
      <c r="R29" s="2157">
        <f t="shared" si="1"/>
        <v>0</v>
      </c>
      <c r="S29" s="2157">
        <f t="shared" si="1"/>
        <v>0</v>
      </c>
      <c r="T29" s="2157">
        <f t="shared" si="1"/>
        <v>0</v>
      </c>
      <c r="U29" s="2157">
        <f t="shared" si="1"/>
        <v>0</v>
      </c>
      <c r="V29" s="2157">
        <f t="shared" si="1"/>
        <v>0</v>
      </c>
      <c r="W29" s="2157">
        <f t="shared" si="1"/>
        <v>0</v>
      </c>
      <c r="X29" s="1708"/>
      <c r="Y29" s="1708"/>
      <c r="Z29" s="1708"/>
      <c r="AA29" s="1708"/>
      <c r="AB29" s="1708"/>
      <c r="AC29" s="1708"/>
      <c r="AD29" s="1708"/>
      <c r="AE29" s="357"/>
      <c r="AF29" s="357"/>
      <c r="AG29" s="357"/>
      <c r="AH29" s="357"/>
      <c r="AI29" s="357"/>
      <c r="AJ29" s="357"/>
      <c r="AK29" s="357"/>
      <c r="AL29" s="357"/>
      <c r="AM29" s="357"/>
      <c r="AN29" s="357"/>
    </row>
    <row r="30" spans="1:40" ht="6" customHeight="1" x14ac:dyDescent="0.2">
      <c r="A30" s="1699"/>
      <c r="B30" s="347"/>
      <c r="C30" s="1710"/>
      <c r="D30" s="1710"/>
      <c r="E30" s="1710"/>
      <c r="F30" s="1710"/>
      <c r="G30" s="1710"/>
      <c r="H30" s="1710"/>
      <c r="I30" s="1710"/>
      <c r="J30" s="1710"/>
      <c r="K30" s="1710"/>
      <c r="L30" s="1710"/>
      <c r="M30" s="1711"/>
      <c r="N30" s="1711"/>
      <c r="O30" s="1711"/>
      <c r="P30" s="1711"/>
      <c r="Q30" s="1711"/>
      <c r="R30" s="1711"/>
      <c r="S30" s="1711"/>
      <c r="T30" s="1711"/>
      <c r="U30" s="1711"/>
      <c r="V30" s="1711"/>
      <c r="W30" s="1711"/>
      <c r="X30" s="1708"/>
      <c r="Y30" s="1708"/>
      <c r="Z30" s="1708"/>
      <c r="AA30" s="1708"/>
      <c r="AB30" s="1708"/>
      <c r="AC30" s="1708"/>
      <c r="AD30" s="1708"/>
      <c r="AE30" s="357"/>
      <c r="AF30" s="357"/>
      <c r="AG30" s="357"/>
      <c r="AH30" s="357"/>
      <c r="AI30" s="357"/>
      <c r="AJ30" s="357"/>
      <c r="AK30" s="357"/>
      <c r="AL30" s="357"/>
      <c r="AM30" s="357"/>
      <c r="AN30" s="357"/>
    </row>
    <row r="31" spans="1:40" ht="39" customHeight="1" x14ac:dyDescent="0.2">
      <c r="A31" s="1698" t="s">
        <v>940</v>
      </c>
      <c r="B31" s="1776"/>
      <c r="C31" s="1709">
        <f>+SUM(D31:W31)</f>
        <v>991128398</v>
      </c>
      <c r="D31" s="1773">
        <f>IF(ISERROR(D50/D51), "-", D50/D51)</f>
        <v>255687351</v>
      </c>
      <c r="E31" s="1773">
        <f>IF(ISERROR(E50/E51), "-", E50/E51)</f>
        <v>97434167</v>
      </c>
      <c r="F31" s="1773">
        <f t="shared" ref="F31:W31" si="2">IF(ISERROR(F50/F51), "-", F50/F51)</f>
        <v>221905974</v>
      </c>
      <c r="G31" s="1773">
        <f t="shared" si="2"/>
        <v>0</v>
      </c>
      <c r="H31" s="1773">
        <f t="shared" si="2"/>
        <v>156701083</v>
      </c>
      <c r="I31" s="1773">
        <f t="shared" si="2"/>
        <v>247541912</v>
      </c>
      <c r="J31" s="1773">
        <f t="shared" si="2"/>
        <v>8991302</v>
      </c>
      <c r="K31" s="1773">
        <f t="shared" si="2"/>
        <v>627674</v>
      </c>
      <c r="L31" s="1773">
        <f t="shared" si="2"/>
        <v>2238935</v>
      </c>
      <c r="M31" s="1773" t="str">
        <f t="shared" si="2"/>
        <v>-</v>
      </c>
      <c r="N31" s="1773" t="str">
        <f t="shared" si="2"/>
        <v>-</v>
      </c>
      <c r="O31" s="1773" t="str">
        <f t="shared" si="2"/>
        <v>-</v>
      </c>
      <c r="P31" s="1773" t="str">
        <f t="shared" si="2"/>
        <v>-</v>
      </c>
      <c r="Q31" s="1773" t="str">
        <f t="shared" si="2"/>
        <v>-</v>
      </c>
      <c r="R31" s="1773" t="str">
        <f t="shared" si="2"/>
        <v>-</v>
      </c>
      <c r="S31" s="1773" t="str">
        <f t="shared" si="2"/>
        <v>-</v>
      </c>
      <c r="T31" s="1773" t="str">
        <f t="shared" si="2"/>
        <v>-</v>
      </c>
      <c r="U31" s="1773" t="str">
        <f t="shared" si="2"/>
        <v>-</v>
      </c>
      <c r="V31" s="1773" t="str">
        <f t="shared" si="2"/>
        <v>-</v>
      </c>
      <c r="W31" s="1773" t="str">
        <f t="shared" si="2"/>
        <v>-</v>
      </c>
      <c r="X31" s="1708"/>
      <c r="Y31" s="1708"/>
      <c r="Z31" s="1708"/>
      <c r="AA31" s="1708"/>
      <c r="AB31" s="1708"/>
      <c r="AC31" s="1708"/>
      <c r="AD31" s="1708"/>
      <c r="AE31" s="357"/>
      <c r="AF31" s="357"/>
      <c r="AG31" s="357"/>
      <c r="AH31" s="357"/>
      <c r="AI31" s="357"/>
      <c r="AJ31" s="357"/>
      <c r="AK31" s="357"/>
      <c r="AL31" s="357"/>
      <c r="AM31" s="357"/>
      <c r="AN31" s="357"/>
    </row>
    <row r="32" spans="1:40" ht="6" customHeight="1" x14ac:dyDescent="0.2">
      <c r="A32" s="1700"/>
      <c r="B32" s="347"/>
      <c r="C32" s="1710"/>
      <c r="D32" s="1710"/>
      <c r="E32" s="1710"/>
      <c r="F32" s="1710"/>
      <c r="G32" s="1710"/>
      <c r="H32" s="1710"/>
      <c r="I32" s="1710"/>
      <c r="J32" s="1710"/>
      <c r="K32" s="1710"/>
      <c r="L32" s="1710"/>
      <c r="M32" s="1710"/>
      <c r="N32" s="1710"/>
      <c r="O32" s="1710"/>
      <c r="P32" s="1710"/>
      <c r="Q32" s="1710"/>
      <c r="R32" s="1710"/>
      <c r="S32" s="1711"/>
      <c r="T32" s="1711"/>
      <c r="U32" s="1711"/>
      <c r="V32" s="1711"/>
      <c r="W32" s="1711"/>
      <c r="X32" s="1708"/>
      <c r="Y32" s="1708"/>
      <c r="Z32" s="1708"/>
      <c r="AA32" s="1708"/>
      <c r="AB32" s="1708"/>
      <c r="AC32" s="1708"/>
      <c r="AD32" s="1708"/>
      <c r="AE32" s="357"/>
      <c r="AF32" s="357"/>
      <c r="AG32" s="357"/>
      <c r="AH32" s="357"/>
      <c r="AI32" s="357"/>
      <c r="AJ32" s="357"/>
      <c r="AK32" s="357"/>
      <c r="AL32" s="357"/>
      <c r="AM32" s="357"/>
      <c r="AN32" s="357"/>
    </row>
    <row r="33" spans="1:40" s="338" customFormat="1" ht="12.75" x14ac:dyDescent="0.2">
      <c r="A33" s="1974" t="s">
        <v>461</v>
      </c>
      <c r="B33" s="348"/>
      <c r="C33" s="1713"/>
      <c r="D33" s="2158">
        <f>'I5.1 Misc Data'!D26</f>
        <v>13.8</v>
      </c>
      <c r="E33" s="2158">
        <f>'I5.1 Misc Data'!E26</f>
        <v>23.71</v>
      </c>
      <c r="F33" s="2158">
        <f>'I5.1 Misc Data'!F26</f>
        <v>142</v>
      </c>
      <c r="G33" s="2158">
        <f>'I5.1 Misc Data'!G26</f>
        <v>0</v>
      </c>
      <c r="H33" s="2158">
        <f>'I5.1 Misc Data'!H26</f>
        <v>3121.63</v>
      </c>
      <c r="I33" s="2158">
        <f>'I5.1 Misc Data'!I26</f>
        <v>24427.599999999999</v>
      </c>
      <c r="J33" s="2158">
        <f>'I5.1 Misc Data'!J26</f>
        <v>2.14</v>
      </c>
      <c r="K33" s="2158">
        <f>'I5.1 Misc Data'!K26</f>
        <v>3.43</v>
      </c>
      <c r="L33" s="2158">
        <f>'I5.1 Misc Data'!L26</f>
        <v>15.68</v>
      </c>
      <c r="M33" s="2158"/>
      <c r="N33" s="2158"/>
      <c r="O33" s="2158"/>
      <c r="P33" s="2158"/>
      <c r="Q33" s="2158"/>
      <c r="R33" s="2158"/>
      <c r="S33" s="2158"/>
      <c r="T33" s="2158"/>
      <c r="U33" s="2158"/>
      <c r="V33" s="2158"/>
      <c r="W33" s="2158"/>
      <c r="X33" s="2109"/>
      <c r="Y33" s="1712"/>
      <c r="Z33" s="1712"/>
      <c r="AA33" s="1712"/>
      <c r="AB33" s="1712"/>
      <c r="AC33" s="1712"/>
      <c r="AD33" s="1712"/>
      <c r="AE33" s="1712"/>
      <c r="AF33" s="1712"/>
      <c r="AG33" s="1712"/>
      <c r="AH33" s="1712"/>
      <c r="AI33" s="1712"/>
      <c r="AJ33" s="1712"/>
      <c r="AK33" s="1712"/>
      <c r="AL33" s="1712"/>
      <c r="AM33" s="1712"/>
      <c r="AN33" s="1712"/>
    </row>
    <row r="34" spans="1:40" s="338" customFormat="1" ht="12.75" x14ac:dyDescent="0.2">
      <c r="A34" s="1974" t="s">
        <v>462</v>
      </c>
      <c r="B34" s="348"/>
      <c r="C34" s="1713"/>
      <c r="D34" s="2159">
        <v>1.8800000000000001E-2</v>
      </c>
      <c r="E34" s="2159">
        <v>1.66E-2</v>
      </c>
      <c r="F34" s="2159"/>
      <c r="G34" s="2159"/>
      <c r="H34" s="2159"/>
      <c r="I34" s="2159"/>
      <c r="J34" s="2159"/>
      <c r="K34" s="2159"/>
      <c r="L34" s="2159">
        <v>4.2599999999999999E-2</v>
      </c>
      <c r="M34" s="2160"/>
      <c r="N34" s="2161"/>
      <c r="O34" s="2161"/>
      <c r="P34" s="2161"/>
      <c r="Q34" s="2161"/>
      <c r="R34" s="2161"/>
      <c r="S34" s="2161"/>
      <c r="T34" s="2161"/>
      <c r="U34" s="2161"/>
      <c r="V34" s="2161"/>
      <c r="W34" s="2161"/>
      <c r="X34" s="1712"/>
      <c r="Y34" s="1712"/>
      <c r="Z34" s="1712"/>
      <c r="AA34" s="1712"/>
      <c r="AB34" s="1712"/>
      <c r="AC34" s="1712"/>
      <c r="AD34" s="1712"/>
      <c r="AE34" s="1712"/>
      <c r="AF34" s="1712"/>
      <c r="AG34" s="1712"/>
      <c r="AH34" s="1712"/>
      <c r="AI34" s="1712"/>
      <c r="AJ34" s="1712"/>
      <c r="AK34" s="1712"/>
      <c r="AL34" s="1712"/>
      <c r="AM34" s="1712"/>
      <c r="AN34" s="1712"/>
    </row>
    <row r="35" spans="1:40" s="338" customFormat="1" ht="12.75" x14ac:dyDescent="0.2">
      <c r="A35" s="1974" t="s">
        <v>463</v>
      </c>
      <c r="B35" s="348"/>
      <c r="C35" s="1713"/>
      <c r="D35" s="2162"/>
      <c r="E35" s="2162"/>
      <c r="F35" s="2162">
        <v>3.5617000000000001</v>
      </c>
      <c r="G35" s="2162"/>
      <c r="H35" s="2162">
        <v>1.2789999999999999</v>
      </c>
      <c r="I35" s="2162">
        <v>1.4610000000000001</v>
      </c>
      <c r="J35" s="2162">
        <v>16.551200000000001</v>
      </c>
      <c r="K35" s="2162">
        <v>22.629899999999999</v>
      </c>
      <c r="L35" s="2162"/>
      <c r="M35" s="2160"/>
      <c r="N35" s="2161"/>
      <c r="O35" s="2161"/>
      <c r="P35" s="2161"/>
      <c r="Q35" s="2161"/>
      <c r="R35" s="2161"/>
      <c r="S35" s="2161"/>
      <c r="T35" s="2161"/>
      <c r="U35" s="2161"/>
      <c r="V35" s="2161"/>
      <c r="W35" s="2161"/>
      <c r="X35" s="1712"/>
      <c r="Y35" s="1712"/>
      <c r="Z35" s="1712"/>
      <c r="AA35" s="1712"/>
      <c r="AB35" s="1712"/>
      <c r="AC35" s="1712"/>
      <c r="AD35" s="1712"/>
      <c r="AE35" s="1712"/>
      <c r="AF35" s="1712"/>
      <c r="AG35" s="1712"/>
      <c r="AH35" s="1712"/>
      <c r="AI35" s="1712"/>
      <c r="AJ35" s="1712"/>
      <c r="AK35" s="1712"/>
      <c r="AL35" s="1712"/>
      <c r="AM35" s="1712"/>
      <c r="AN35" s="1712"/>
    </row>
    <row r="36" spans="1:40" s="338" customFormat="1" ht="12.75" x14ac:dyDescent="0.2">
      <c r="A36" s="1974" t="s">
        <v>464</v>
      </c>
      <c r="B36" s="348"/>
      <c r="C36" s="1713"/>
      <c r="D36" s="2158"/>
      <c r="E36" s="2158"/>
      <c r="F36" s="2158">
        <v>0.6</v>
      </c>
      <c r="G36" s="2158">
        <v>0.6</v>
      </c>
      <c r="H36" s="2158">
        <v>0.6</v>
      </c>
      <c r="I36" s="2158">
        <v>0.6</v>
      </c>
      <c r="J36" s="2158"/>
      <c r="K36" s="2158"/>
      <c r="L36" s="2158"/>
      <c r="M36" s="2158"/>
      <c r="N36" s="2158"/>
      <c r="O36" s="2158"/>
      <c r="P36" s="2158"/>
      <c r="Q36" s="2158"/>
      <c r="R36" s="2158"/>
      <c r="S36" s="2158"/>
      <c r="T36" s="2158"/>
      <c r="U36" s="2158"/>
      <c r="V36" s="2158"/>
      <c r="W36" s="2158"/>
      <c r="X36" s="1712"/>
      <c r="Y36" s="1712"/>
      <c r="Z36" s="1712"/>
      <c r="AA36" s="1712"/>
      <c r="AB36" s="1712"/>
      <c r="AC36" s="1712"/>
      <c r="AD36" s="1712"/>
      <c r="AE36" s="1712"/>
      <c r="AF36" s="1712"/>
      <c r="AG36" s="1712"/>
      <c r="AH36" s="1712"/>
      <c r="AI36" s="1712"/>
      <c r="AJ36" s="1712"/>
      <c r="AK36" s="1712"/>
      <c r="AL36" s="1712"/>
      <c r="AM36" s="1712"/>
      <c r="AN36" s="1712"/>
    </row>
    <row r="37" spans="1:40" s="338" customFormat="1" ht="12.75" x14ac:dyDescent="0.2">
      <c r="A37" s="1974" t="s">
        <v>427</v>
      </c>
      <c r="B37" s="348"/>
      <c r="C37" s="1713"/>
      <c r="D37" s="2158"/>
      <c r="E37" s="2158"/>
      <c r="F37" s="2158"/>
      <c r="G37" s="2158"/>
      <c r="H37" s="2158"/>
      <c r="I37" s="2158"/>
      <c r="J37" s="2158"/>
      <c r="K37" s="2158"/>
      <c r="L37" s="2158"/>
      <c r="M37" s="2158"/>
      <c r="N37" s="2158"/>
      <c r="O37" s="2158"/>
      <c r="P37" s="2158"/>
      <c r="Q37" s="2158"/>
      <c r="R37" s="2158"/>
      <c r="S37" s="2158"/>
      <c r="T37" s="2158"/>
      <c r="U37" s="2158"/>
      <c r="V37" s="2158"/>
      <c r="W37" s="2158"/>
      <c r="X37" s="1712"/>
      <c r="Y37" s="1712"/>
      <c r="Z37" s="1712"/>
      <c r="AA37" s="1712"/>
      <c r="AB37" s="1712"/>
      <c r="AC37" s="1712"/>
      <c r="AD37" s="1712"/>
      <c r="AE37" s="1712"/>
      <c r="AF37" s="1712"/>
      <c r="AG37" s="1712"/>
      <c r="AH37" s="1712"/>
      <c r="AI37" s="1712"/>
      <c r="AJ37" s="1712"/>
      <c r="AK37" s="1712"/>
      <c r="AL37" s="1712"/>
      <c r="AM37" s="1712"/>
      <c r="AN37" s="1712"/>
    </row>
    <row r="38" spans="1:40" ht="6" customHeight="1" x14ac:dyDescent="0.2">
      <c r="A38" s="1700"/>
      <c r="B38" s="347"/>
      <c r="C38" s="1710"/>
      <c r="D38" s="1710"/>
      <c r="E38" s="1710"/>
      <c r="F38" s="1710"/>
      <c r="G38" s="1710"/>
      <c r="H38" s="1710"/>
      <c r="I38" s="1710"/>
      <c r="J38" s="1710"/>
      <c r="K38" s="1710"/>
      <c r="L38" s="1710"/>
      <c r="M38" s="1710"/>
      <c r="N38" s="1710"/>
      <c r="O38" s="1710"/>
      <c r="P38" s="1710"/>
      <c r="Q38" s="1710"/>
      <c r="R38" s="1710"/>
      <c r="S38" s="1711"/>
      <c r="T38" s="1711"/>
      <c r="U38" s="1711"/>
      <c r="V38" s="1711"/>
      <c r="W38" s="1711"/>
      <c r="X38" s="1708"/>
      <c r="Y38" s="1708"/>
      <c r="Z38" s="1708"/>
      <c r="AA38" s="1708"/>
      <c r="AB38" s="1708"/>
      <c r="AC38" s="1708"/>
      <c r="AD38" s="1708"/>
      <c r="AE38" s="357"/>
      <c r="AF38" s="357"/>
      <c r="AG38" s="357"/>
      <c r="AH38" s="357"/>
      <c r="AI38" s="357"/>
      <c r="AJ38" s="357"/>
      <c r="AK38" s="357"/>
      <c r="AL38" s="357"/>
      <c r="AM38" s="357"/>
      <c r="AN38" s="357"/>
    </row>
    <row r="39" spans="1:40" s="338" customFormat="1" ht="12.75" x14ac:dyDescent="0.2">
      <c r="A39" s="1974" t="s">
        <v>1375</v>
      </c>
      <c r="B39" s="348"/>
      <c r="C39" s="1713">
        <f>SUM(D39:W39)</f>
        <v>18921886.655000001</v>
      </c>
      <c r="D39" s="1975">
        <f>D34*D25+D35*D26+D33*MAX('I6.2 Customer Data'!D18,'I6.2 Customer Data'!D19,'I6.2 Customer Data'!D21)*12+D37</f>
        <v>10126325.398800001</v>
      </c>
      <c r="E39" s="1975">
        <f>E34*E25+E35*E26+E33*MAX('I6.2 Customer Data'!E18,'I6.2 Customer Data'!E19,'I6.2 Customer Data'!E21)*12+E37</f>
        <v>2625746.0521999998</v>
      </c>
      <c r="F39" s="1975">
        <f>F34*F26+F35*F26+F33*MAX('I6.2 Customer Data'!F18,'I6.2 Customer Data'!F19,'I6.2 Customer Data'!F21)*12+F37</f>
        <v>2979801.4657999999</v>
      </c>
      <c r="G39" s="1975">
        <f>G34*G26+G35*G26+G33*MAX('I6.2 Customer Data'!G18,'I6.2 Customer Data'!G19,'I6.2 Customer Data'!G21)*12+G37</f>
        <v>0</v>
      </c>
      <c r="H39" s="1975">
        <f>H34*H25+H35*H26+H33*MAX('I6.2 Customer Data'!H18,'I6.2 Customer Data'!H19,'I6.2 Customer Data'!H21)*12+H37</f>
        <v>881636.38099999994</v>
      </c>
      <c r="I39" s="1975">
        <f>I34*I25+I35*I26+I33*MAX('I6.2 Customer Data'!I18,'I6.2 Customer Data'!I19,'I6.2 Customer Data'!I21)*12+I37</f>
        <v>1452679.773</v>
      </c>
      <c r="J39" s="1975">
        <f>J34*J26+J35*J26+J33*MAX('I6.2 Customer Data'!J18,'I6.2 Customer Data'!J19,'I6.2 Customer Data'!J21)*12+J37</f>
        <v>660222.53839999996</v>
      </c>
      <c r="K39" s="1975">
        <f>K34*K26+K35*K26+K33*MAX('I6.2 Customer Data'!K18,'I6.2 Customer Data'!K19,'I6.2 Customer Data'!K21)*12+K37</f>
        <v>51174.814799999993</v>
      </c>
      <c r="L39" s="1975">
        <f>L34*L25+L35*L26+L33*MAX('I6.2 Customer Data'!L18,'I6.2 Customer Data'!L19,'I6.2 Customer Data'!L21)*12+L37</f>
        <v>144300.231</v>
      </c>
      <c r="M39" s="1975">
        <f>M34*M25+M35*M26+M33*MAX('I6.2 Customer Data'!M18,'I6.2 Customer Data'!M19,'I6.2 Customer Data'!M21)*12+M37</f>
        <v>0</v>
      </c>
      <c r="N39" s="1975">
        <f>N34*N25+N35*N26+N33*MAX('I6.2 Customer Data'!N18,'I6.2 Customer Data'!N19,'I6.2 Customer Data'!N21)*12+N37</f>
        <v>0</v>
      </c>
      <c r="O39" s="1975">
        <f>O34*O25+O35*O26+O33*MAX('I6.2 Customer Data'!O18,'I6.2 Customer Data'!O19,'I6.2 Customer Data'!O21)*12+O37</f>
        <v>0</v>
      </c>
      <c r="P39" s="1975">
        <f>P34*P25+P35*P26+P33*MAX('I6.2 Customer Data'!P18,'I6.2 Customer Data'!P19,'I6.2 Customer Data'!P21)*12+P37</f>
        <v>0</v>
      </c>
      <c r="Q39" s="1975">
        <f>Q34*Q25+Q35*Q26+Q33*MAX('I6.2 Customer Data'!Q18,'I6.2 Customer Data'!Q19,'I6.2 Customer Data'!Q21)*12+Q37</f>
        <v>0</v>
      </c>
      <c r="R39" s="1975">
        <f>R34*R25+R35*R26+R33*MAX('I6.2 Customer Data'!R18,'I6.2 Customer Data'!R19,'I6.2 Customer Data'!R21)*12+R37</f>
        <v>0</v>
      </c>
      <c r="S39" s="1975">
        <f>S34*S25+S35*S26+S33*MAX('I6.2 Customer Data'!S18,'I6.2 Customer Data'!S19,'I6.2 Customer Data'!S21)*12+S37</f>
        <v>0</v>
      </c>
      <c r="T39" s="1975">
        <f>T34*T25+T35*T26+T33*MAX('I6.2 Customer Data'!T18,'I6.2 Customer Data'!T19,'I6.2 Customer Data'!T21)*12+T37</f>
        <v>0</v>
      </c>
      <c r="U39" s="1975">
        <f>U34*U25+U35*U26+U33*MAX('I6.2 Customer Data'!U18,'I6.2 Customer Data'!U19,'I6.2 Customer Data'!U21)*12+U37</f>
        <v>0</v>
      </c>
      <c r="V39" s="1975">
        <f>V34*V25+V35*V26+V33*MAX('I6.2 Customer Data'!V18,'I6.2 Customer Data'!V19,'I6.2 Customer Data'!V21)*12+V37</f>
        <v>0</v>
      </c>
      <c r="W39" s="1975">
        <f>W34*W25+W35*W26+W33*MAX('I6.2 Customer Data'!W18,'I6.2 Customer Data'!W19,'I6.2 Customer Data'!W21)*12+W37</f>
        <v>0</v>
      </c>
      <c r="X39" s="1712"/>
      <c r="Y39" s="1712"/>
      <c r="Z39" s="1712"/>
      <c r="AA39" s="1712"/>
      <c r="AB39" s="1712"/>
      <c r="AC39" s="1712"/>
      <c r="AD39" s="1712"/>
      <c r="AE39" s="1712"/>
      <c r="AF39" s="1712"/>
      <c r="AG39" s="1712"/>
      <c r="AH39" s="1712"/>
      <c r="AI39" s="1712"/>
      <c r="AJ39" s="1712"/>
      <c r="AK39" s="1712"/>
      <c r="AL39" s="1712"/>
      <c r="AM39" s="1712"/>
      <c r="AN39" s="1712"/>
    </row>
    <row r="40" spans="1:40" s="338" customFormat="1" ht="12.75" x14ac:dyDescent="0.2">
      <c r="A40" s="1974" t="s">
        <v>1374</v>
      </c>
      <c r="B40" s="348"/>
      <c r="C40" s="1713">
        <f>+SUM(D40:W40)</f>
        <v>501229.19999999995</v>
      </c>
      <c r="D40" s="1975">
        <f>D27*D36</f>
        <v>0</v>
      </c>
      <c r="E40" s="1975">
        <f t="shared" ref="E40:W40" si="3">E27*E36</f>
        <v>0</v>
      </c>
      <c r="F40" s="1975">
        <f t="shared" si="3"/>
        <v>74130.599999999991</v>
      </c>
      <c r="G40" s="1975">
        <f t="shared" si="3"/>
        <v>0</v>
      </c>
      <c r="H40" s="1975">
        <f t="shared" si="3"/>
        <v>187822.8</v>
      </c>
      <c r="I40" s="1975">
        <f t="shared" si="3"/>
        <v>239275.8</v>
      </c>
      <c r="J40" s="1975">
        <f t="shared" si="3"/>
        <v>0</v>
      </c>
      <c r="K40" s="1975">
        <f t="shared" si="3"/>
        <v>0</v>
      </c>
      <c r="L40" s="1975">
        <f t="shared" si="3"/>
        <v>0</v>
      </c>
      <c r="M40" s="1975">
        <f t="shared" si="3"/>
        <v>0</v>
      </c>
      <c r="N40" s="1975">
        <f t="shared" si="3"/>
        <v>0</v>
      </c>
      <c r="O40" s="1975">
        <f t="shared" si="3"/>
        <v>0</v>
      </c>
      <c r="P40" s="1975">
        <f t="shared" si="3"/>
        <v>0</v>
      </c>
      <c r="Q40" s="1975">
        <f t="shared" si="3"/>
        <v>0</v>
      </c>
      <c r="R40" s="1975">
        <f t="shared" si="3"/>
        <v>0</v>
      </c>
      <c r="S40" s="1975">
        <f t="shared" si="3"/>
        <v>0</v>
      </c>
      <c r="T40" s="1975">
        <f t="shared" si="3"/>
        <v>0</v>
      </c>
      <c r="U40" s="1975">
        <f t="shared" si="3"/>
        <v>0</v>
      </c>
      <c r="V40" s="1975">
        <f t="shared" si="3"/>
        <v>0</v>
      </c>
      <c r="W40" s="1975">
        <f t="shared" si="3"/>
        <v>0</v>
      </c>
      <c r="X40" s="1712"/>
      <c r="Y40" s="1712"/>
      <c r="Z40" s="1712"/>
      <c r="AA40" s="1712"/>
      <c r="AB40" s="1712"/>
      <c r="AC40" s="1712"/>
      <c r="AD40" s="1712"/>
      <c r="AE40" s="1712"/>
      <c r="AF40" s="1712"/>
      <c r="AG40" s="1712"/>
      <c r="AH40" s="1712"/>
      <c r="AI40" s="1712"/>
      <c r="AJ40" s="1712"/>
      <c r="AK40" s="1712"/>
      <c r="AL40" s="1712"/>
      <c r="AM40" s="1712"/>
      <c r="AN40" s="1712"/>
    </row>
    <row r="41" spans="1:40" s="338" customFormat="1" ht="12.75" x14ac:dyDescent="0.2">
      <c r="A41" s="1974" t="s">
        <v>1376</v>
      </c>
      <c r="B41" s="348" t="s">
        <v>1165</v>
      </c>
      <c r="C41" s="1713">
        <f>+SUM(D41:W41)</f>
        <v>18420657.455000006</v>
      </c>
      <c r="D41" s="1975">
        <f>D39-D40</f>
        <v>10126325.398800001</v>
      </c>
      <c r="E41" s="1975">
        <f t="shared" ref="E41:W41" si="4">E39-E40</f>
        <v>2625746.0521999998</v>
      </c>
      <c r="F41" s="1975">
        <f t="shared" si="4"/>
        <v>2905670.8657999998</v>
      </c>
      <c r="G41" s="1975">
        <f t="shared" si="4"/>
        <v>0</v>
      </c>
      <c r="H41" s="1975">
        <f t="shared" si="4"/>
        <v>693813.58100000001</v>
      </c>
      <c r="I41" s="1975">
        <f t="shared" si="4"/>
        <v>1213403.973</v>
      </c>
      <c r="J41" s="1975">
        <f t="shared" si="4"/>
        <v>660222.53839999996</v>
      </c>
      <c r="K41" s="1975">
        <f t="shared" si="4"/>
        <v>51174.814799999993</v>
      </c>
      <c r="L41" s="1975">
        <f t="shared" si="4"/>
        <v>144300.231</v>
      </c>
      <c r="M41" s="1975">
        <f t="shared" si="4"/>
        <v>0</v>
      </c>
      <c r="N41" s="1975">
        <f t="shared" si="4"/>
        <v>0</v>
      </c>
      <c r="O41" s="1975">
        <f t="shared" si="4"/>
        <v>0</v>
      </c>
      <c r="P41" s="1975">
        <f t="shared" si="4"/>
        <v>0</v>
      </c>
      <c r="Q41" s="1975">
        <f t="shared" si="4"/>
        <v>0</v>
      </c>
      <c r="R41" s="1975">
        <f t="shared" si="4"/>
        <v>0</v>
      </c>
      <c r="S41" s="1975">
        <f t="shared" si="4"/>
        <v>0</v>
      </c>
      <c r="T41" s="1975">
        <f t="shared" si="4"/>
        <v>0</v>
      </c>
      <c r="U41" s="1975">
        <f t="shared" si="4"/>
        <v>0</v>
      </c>
      <c r="V41" s="1975">
        <f t="shared" si="4"/>
        <v>0</v>
      </c>
      <c r="W41" s="1975">
        <f t="shared" si="4"/>
        <v>0</v>
      </c>
      <c r="X41" s="1712"/>
      <c r="Y41" s="1712"/>
      <c r="Z41" s="1712"/>
      <c r="AA41" s="1712"/>
      <c r="AB41" s="1712"/>
      <c r="AC41" s="1712"/>
      <c r="AD41" s="1712"/>
      <c r="AE41" s="1712"/>
      <c r="AF41" s="1712"/>
      <c r="AG41" s="1712"/>
      <c r="AH41" s="1712"/>
      <c r="AI41" s="1712"/>
      <c r="AJ41" s="1712"/>
      <c r="AK41" s="1712"/>
      <c r="AL41" s="1712"/>
      <c r="AM41" s="1712"/>
      <c r="AN41" s="1712"/>
    </row>
    <row r="42" spans="1:40" ht="6" customHeight="1" x14ac:dyDescent="0.2">
      <c r="A42" s="1700"/>
      <c r="B42" s="347"/>
      <c r="C42" s="1710"/>
      <c r="D42" s="1711"/>
      <c r="E42" s="1711"/>
      <c r="F42" s="1711"/>
      <c r="G42" s="1711"/>
      <c r="H42" s="1711"/>
      <c r="I42" s="1711"/>
      <c r="J42" s="1711"/>
      <c r="K42" s="1711"/>
      <c r="L42" s="1711"/>
      <c r="M42" s="1711"/>
      <c r="N42" s="1711"/>
      <c r="O42" s="1711"/>
      <c r="P42" s="1711"/>
      <c r="Q42" s="1711"/>
      <c r="R42" s="1711"/>
      <c r="S42" s="1711"/>
      <c r="T42" s="1711"/>
      <c r="U42" s="1711"/>
      <c r="V42" s="1711"/>
      <c r="W42" s="1711"/>
      <c r="X42" s="1708"/>
      <c r="Y42" s="1708"/>
      <c r="Z42" s="1708"/>
      <c r="AA42" s="1708"/>
      <c r="AB42" s="1708"/>
      <c r="AC42" s="1708"/>
      <c r="AD42" s="1708"/>
      <c r="AE42" s="357"/>
      <c r="AF42" s="357"/>
      <c r="AG42" s="357"/>
      <c r="AH42" s="357"/>
      <c r="AI42" s="357"/>
      <c r="AJ42" s="357"/>
      <c r="AK42" s="357"/>
      <c r="AL42" s="357"/>
      <c r="AM42" s="357"/>
      <c r="AN42" s="357"/>
    </row>
    <row r="43" spans="1:40" s="121" customFormat="1" ht="12.75" x14ac:dyDescent="0.2">
      <c r="A43" s="1707" t="s">
        <v>582</v>
      </c>
      <c r="B43" s="342"/>
      <c r="C43" s="1721"/>
      <c r="D43" s="1721"/>
      <c r="E43" s="1721"/>
      <c r="F43" s="1721"/>
      <c r="G43" s="1721"/>
      <c r="H43" s="1721"/>
      <c r="I43" s="1721"/>
      <c r="J43" s="1721"/>
      <c r="K43" s="1721"/>
      <c r="L43" s="1721"/>
      <c r="M43" s="1721"/>
      <c r="N43" s="1721"/>
      <c r="O43" s="1721"/>
      <c r="P43" s="1721"/>
      <c r="Q43" s="1721"/>
      <c r="R43" s="1721"/>
      <c r="S43" s="1721"/>
      <c r="T43" s="1721"/>
      <c r="U43" s="1721"/>
      <c r="V43" s="1721"/>
      <c r="W43" s="1721"/>
      <c r="X43" s="1719"/>
      <c r="Y43" s="1719"/>
      <c r="Z43" s="1719"/>
      <c r="AA43" s="1719"/>
      <c r="AB43" s="1719"/>
      <c r="AC43" s="1719"/>
      <c r="AD43" s="1719"/>
      <c r="AE43" s="1720"/>
      <c r="AF43" s="1720"/>
      <c r="AG43" s="1720"/>
      <c r="AH43" s="1720"/>
      <c r="AI43" s="1720"/>
      <c r="AJ43" s="1720"/>
      <c r="AK43" s="1720"/>
      <c r="AL43" s="1720"/>
      <c r="AM43" s="1720"/>
      <c r="AN43" s="1720"/>
    </row>
    <row r="44" spans="1:40" s="121" customFormat="1" ht="25.5" x14ac:dyDescent="0.2">
      <c r="A44" s="1707" t="s">
        <v>583</v>
      </c>
      <c r="B44" s="342"/>
      <c r="C44" s="1716">
        <f>SUM(D44:W44)</f>
        <v>18420657.455000006</v>
      </c>
      <c r="D44" s="1721">
        <f t="shared" ref="D44:W44" si="5">IF(ISERROR(D31/D25*D41),0,D31/D25*D41)</f>
        <v>10126325.398800001</v>
      </c>
      <c r="E44" s="1721">
        <f t="shared" si="5"/>
        <v>2625746.0521999998</v>
      </c>
      <c r="F44" s="1721">
        <f t="shared" si="5"/>
        <v>2905670.8657999998</v>
      </c>
      <c r="G44" s="1721">
        <f t="shared" si="5"/>
        <v>0</v>
      </c>
      <c r="H44" s="1721">
        <f t="shared" si="5"/>
        <v>693813.58100000001</v>
      </c>
      <c r="I44" s="1721">
        <f t="shared" si="5"/>
        <v>1213403.973</v>
      </c>
      <c r="J44" s="1721">
        <f t="shared" si="5"/>
        <v>660222.53839999996</v>
      </c>
      <c r="K44" s="1721">
        <f t="shared" si="5"/>
        <v>51174.814799999993</v>
      </c>
      <c r="L44" s="1721">
        <f t="shared" si="5"/>
        <v>144300.231</v>
      </c>
      <c r="M44" s="1721">
        <f t="shared" si="5"/>
        <v>0</v>
      </c>
      <c r="N44" s="1721">
        <f t="shared" si="5"/>
        <v>0</v>
      </c>
      <c r="O44" s="1721">
        <f t="shared" si="5"/>
        <v>0</v>
      </c>
      <c r="P44" s="1721">
        <f t="shared" si="5"/>
        <v>0</v>
      </c>
      <c r="Q44" s="1721">
        <f t="shared" si="5"/>
        <v>0</v>
      </c>
      <c r="R44" s="1721">
        <f t="shared" si="5"/>
        <v>0</v>
      </c>
      <c r="S44" s="1721">
        <f t="shared" si="5"/>
        <v>0</v>
      </c>
      <c r="T44" s="1721">
        <f t="shared" si="5"/>
        <v>0</v>
      </c>
      <c r="U44" s="1721">
        <f t="shared" si="5"/>
        <v>0</v>
      </c>
      <c r="V44" s="1721">
        <f t="shared" si="5"/>
        <v>0</v>
      </c>
      <c r="W44" s="1721">
        <f t="shared" si="5"/>
        <v>0</v>
      </c>
      <c r="X44" s="1719"/>
      <c r="Y44" s="1719"/>
      <c r="Z44" s="1719"/>
      <c r="AA44" s="1719"/>
      <c r="AB44" s="1719"/>
      <c r="AC44" s="1719"/>
      <c r="AD44" s="1719"/>
      <c r="AE44" s="1720"/>
      <c r="AF44" s="1720"/>
      <c r="AG44" s="1720"/>
      <c r="AH44" s="1720"/>
      <c r="AI44" s="1720"/>
      <c r="AJ44" s="1720"/>
      <c r="AK44" s="1720"/>
      <c r="AL44" s="1720"/>
      <c r="AM44" s="1720"/>
      <c r="AN44" s="1720"/>
    </row>
    <row r="45" spans="1:40" ht="12.75" x14ac:dyDescent="0.2">
      <c r="A45" s="343"/>
      <c r="C45" s="1722"/>
      <c r="D45" s="1708"/>
      <c r="E45" s="1708"/>
      <c r="F45" s="1708"/>
      <c r="G45" s="1708"/>
      <c r="H45" s="1708"/>
      <c r="I45" s="1708"/>
      <c r="J45" s="1708"/>
      <c r="K45" s="1708"/>
      <c r="L45" s="1708"/>
      <c r="M45" s="1708"/>
      <c r="N45" s="1708"/>
      <c r="O45" s="1708"/>
      <c r="P45" s="1708"/>
      <c r="Q45" s="1708"/>
      <c r="R45" s="1708"/>
      <c r="S45" s="1708"/>
      <c r="T45" s="1708"/>
      <c r="U45" s="1708"/>
      <c r="V45" s="1708"/>
      <c r="W45" s="1708"/>
      <c r="X45" s="1708"/>
      <c r="Y45" s="1708"/>
      <c r="Z45" s="1708"/>
      <c r="AA45" s="1708"/>
      <c r="AB45" s="1708"/>
      <c r="AC45" s="1708"/>
      <c r="AD45" s="1708"/>
      <c r="AE45" s="357"/>
      <c r="AF45" s="357"/>
      <c r="AG45" s="357"/>
      <c r="AH45" s="357"/>
      <c r="AI45" s="357"/>
      <c r="AJ45" s="357"/>
      <c r="AK45" s="357"/>
      <c r="AL45" s="357"/>
      <c r="AM45" s="357"/>
      <c r="AN45" s="357"/>
    </row>
    <row r="46" spans="1:40" ht="12.75" hidden="1" x14ac:dyDescent="0.2">
      <c r="A46" s="343"/>
      <c r="C46" s="1722"/>
      <c r="D46" s="1708"/>
      <c r="E46" s="1708"/>
      <c r="F46" s="1708"/>
      <c r="G46" s="1708"/>
      <c r="H46" s="1708"/>
      <c r="I46" s="1708"/>
      <c r="J46" s="1708"/>
      <c r="K46" s="1708"/>
      <c r="L46" s="1708"/>
      <c r="M46" s="1708"/>
      <c r="N46" s="1708"/>
      <c r="O46" s="1708"/>
      <c r="P46" s="1708"/>
      <c r="Q46" s="1708"/>
      <c r="R46" s="1708"/>
      <c r="S46" s="1708"/>
      <c r="T46" s="1708"/>
      <c r="U46" s="1708"/>
      <c r="V46" s="1708"/>
      <c r="W46" s="1708"/>
      <c r="X46" s="1708"/>
      <c r="Y46" s="1708"/>
      <c r="Z46" s="1708"/>
      <c r="AA46" s="1708"/>
      <c r="AB46" s="1708"/>
      <c r="AC46" s="1708"/>
      <c r="AD46" s="1708"/>
      <c r="AE46" s="357"/>
      <c r="AF46" s="357"/>
      <c r="AG46" s="357"/>
      <c r="AH46" s="357"/>
      <c r="AI46" s="357"/>
      <c r="AJ46" s="357"/>
      <c r="AK46" s="357"/>
      <c r="AL46" s="357"/>
      <c r="AM46" s="357"/>
      <c r="AN46" s="357"/>
    </row>
    <row r="47" spans="1:40" ht="18" x14ac:dyDescent="0.2">
      <c r="A47" s="2370"/>
      <c r="B47" s="2371"/>
      <c r="C47" s="1774"/>
      <c r="D47" s="1708"/>
      <c r="E47" s="1708"/>
      <c r="F47" s="1708"/>
      <c r="G47" s="1708"/>
      <c r="H47" s="1708"/>
      <c r="I47" s="1708"/>
      <c r="J47" s="1708"/>
      <c r="K47" s="1708"/>
      <c r="L47" s="1708"/>
      <c r="M47" s="1708"/>
      <c r="N47" s="1708"/>
      <c r="O47" s="1708"/>
      <c r="P47" s="1708"/>
      <c r="Q47" s="1708"/>
      <c r="R47" s="1708"/>
      <c r="S47" s="1708"/>
      <c r="T47" s="1708"/>
      <c r="U47" s="1708"/>
      <c r="V47" s="1708"/>
      <c r="W47" s="1708"/>
      <c r="X47" s="1708"/>
      <c r="Y47" s="1708"/>
      <c r="Z47" s="1708"/>
      <c r="AA47" s="1708"/>
      <c r="AB47" s="1708"/>
      <c r="AC47" s="1708"/>
      <c r="AD47" s="1708"/>
      <c r="AE47" s="357"/>
      <c r="AF47" s="357"/>
      <c r="AG47" s="357"/>
      <c r="AH47" s="357"/>
      <c r="AI47" s="357"/>
      <c r="AJ47" s="357"/>
      <c r="AK47" s="357"/>
      <c r="AL47" s="357"/>
      <c r="AM47" s="357"/>
      <c r="AN47" s="357"/>
    </row>
    <row r="48" spans="1:40" s="1664" customFormat="1" ht="45" customHeight="1" x14ac:dyDescent="0.2">
      <c r="A48" s="2370" t="s">
        <v>98</v>
      </c>
      <c r="B48" s="2371"/>
      <c r="C48" s="1666" t="s">
        <v>809</v>
      </c>
      <c r="D48" s="323" t="str">
        <f>D22</f>
        <v>Residential</v>
      </c>
      <c r="E48" s="323" t="str">
        <f t="shared" ref="E48:W48" si="6">E22</f>
        <v>GS &lt;50</v>
      </c>
      <c r="F48" s="323" t="str">
        <f t="shared" si="6"/>
        <v>GS&gt;50-Regular</v>
      </c>
      <c r="G48" s="323" t="str">
        <f t="shared" si="6"/>
        <v>GS&gt; 50-TOU</v>
      </c>
      <c r="H48" s="323" t="str">
        <f t="shared" si="6"/>
        <v>GS &gt;50-Intermediate</v>
      </c>
      <c r="I48" s="323" t="str">
        <f t="shared" si="6"/>
        <v>Large Use &gt;5MW</v>
      </c>
      <c r="J48" s="323" t="str">
        <f t="shared" si="6"/>
        <v>Street Light</v>
      </c>
      <c r="K48" s="323" t="str">
        <f t="shared" si="6"/>
        <v>Sentinel</v>
      </c>
      <c r="L48" s="323" t="str">
        <f t="shared" si="6"/>
        <v>Unmetered Scattered Load</v>
      </c>
      <c r="M48" s="323" t="str">
        <f t="shared" si="6"/>
        <v>Embedded Distributor</v>
      </c>
      <c r="N48" s="323" t="str">
        <f t="shared" si="6"/>
        <v>Back-up/Standby Power</v>
      </c>
      <c r="O48" s="323" t="str">
        <f t="shared" si="6"/>
        <v>Rate Class 1</v>
      </c>
      <c r="P48" s="323" t="str">
        <f t="shared" si="6"/>
        <v>Rate class 2</v>
      </c>
      <c r="Q48" s="323" t="str">
        <f t="shared" si="6"/>
        <v>Rate class 3</v>
      </c>
      <c r="R48" s="323" t="str">
        <f t="shared" si="6"/>
        <v>Rate class 4</v>
      </c>
      <c r="S48" s="323" t="str">
        <f t="shared" si="6"/>
        <v>Rate class 5</v>
      </c>
      <c r="T48" s="323" t="str">
        <f t="shared" si="6"/>
        <v>Rate class 6</v>
      </c>
      <c r="U48" s="323" t="str">
        <f t="shared" si="6"/>
        <v>Rate class 7</v>
      </c>
      <c r="V48" s="323" t="str">
        <f t="shared" si="6"/>
        <v>Rate class 8</v>
      </c>
      <c r="W48" s="323" t="str">
        <f t="shared" si="6"/>
        <v>Rate class 9</v>
      </c>
      <c r="X48" s="1665"/>
      <c r="Y48" s="1665"/>
      <c r="Z48" s="1665"/>
      <c r="AA48" s="1665"/>
      <c r="AB48" s="1665"/>
      <c r="AC48" s="1665"/>
      <c r="AD48" s="1665"/>
    </row>
    <row r="49" spans="1:40" ht="4.5" customHeight="1" x14ac:dyDescent="0.2">
      <c r="C49" s="1722"/>
      <c r="D49" s="1767"/>
      <c r="E49" s="1708"/>
      <c r="F49" s="1708"/>
      <c r="G49" s="1708"/>
      <c r="H49" s="1708"/>
      <c r="I49" s="1708"/>
      <c r="J49" s="1708"/>
      <c r="K49" s="1708"/>
      <c r="L49" s="1708"/>
      <c r="M49" s="1708"/>
      <c r="N49" s="1708"/>
      <c r="O49" s="1708"/>
      <c r="P49" s="1708"/>
      <c r="Q49" s="1708"/>
      <c r="R49" s="1708"/>
      <c r="S49" s="1708"/>
      <c r="T49" s="1708"/>
      <c r="U49" s="1708"/>
      <c r="V49" s="1708"/>
      <c r="W49" s="1708"/>
      <c r="X49" s="1708"/>
      <c r="Y49" s="1708"/>
      <c r="Z49" s="1708"/>
      <c r="AA49" s="1708"/>
      <c r="AB49" s="1708"/>
      <c r="AC49" s="1708"/>
      <c r="AD49" s="1708"/>
      <c r="AE49" s="357"/>
      <c r="AF49" s="357"/>
      <c r="AG49" s="357"/>
      <c r="AH49" s="357"/>
      <c r="AI49" s="357"/>
      <c r="AJ49" s="357"/>
      <c r="AK49" s="357"/>
      <c r="AL49" s="357"/>
      <c r="AM49" s="357"/>
      <c r="AN49" s="357"/>
    </row>
    <row r="50" spans="1:40" s="1770" customFormat="1" ht="22.5" customHeight="1" x14ac:dyDescent="0.2">
      <c r="A50" s="1772" t="str">
        <f>A31</f>
        <v>kWh - 30 year weather normalized amount</v>
      </c>
      <c r="C50" s="1768">
        <f>SUM(D50:W50)</f>
        <v>1022496066.8819</v>
      </c>
      <c r="D50" s="2157">
        <f>D25*D51</f>
        <v>266451788.47710001</v>
      </c>
      <c r="E50" s="2157">
        <f t="shared" ref="E50:L50" si="7">E25*E51</f>
        <v>101536145.4307</v>
      </c>
      <c r="F50" s="2157">
        <f t="shared" si="7"/>
        <v>231248215.5054</v>
      </c>
      <c r="G50" s="2157">
        <f t="shared" si="7"/>
        <v>0</v>
      </c>
      <c r="H50" s="2157">
        <f t="shared" si="7"/>
        <v>161652837.22280002</v>
      </c>
      <c r="I50" s="2157">
        <f t="shared" si="7"/>
        <v>249249951.19279999</v>
      </c>
      <c r="J50" s="2157">
        <f t="shared" si="7"/>
        <v>9369835.8142000008</v>
      </c>
      <c r="K50" s="2157">
        <f t="shared" si="7"/>
        <v>654099.07539999997</v>
      </c>
      <c r="L50" s="2157">
        <f t="shared" si="7"/>
        <v>2333194.1635000003</v>
      </c>
      <c r="M50" s="2282"/>
      <c r="N50" s="2282"/>
      <c r="O50" s="2282"/>
      <c r="P50" s="2282"/>
      <c r="Q50" s="2282"/>
      <c r="R50" s="2282"/>
      <c r="S50" s="2282"/>
      <c r="T50" s="2282"/>
      <c r="U50" s="2282"/>
      <c r="V50" s="2282"/>
      <c r="W50" s="2282"/>
      <c r="X50" s="1769"/>
      <c r="Y50" s="1769"/>
      <c r="Z50" s="1769"/>
      <c r="AA50" s="1769"/>
      <c r="AB50" s="1769"/>
      <c r="AC50" s="1769"/>
      <c r="AD50" s="1769"/>
      <c r="AE50" s="1618"/>
      <c r="AF50" s="1618"/>
      <c r="AG50" s="1618"/>
      <c r="AH50" s="1618"/>
      <c r="AI50" s="1618"/>
      <c r="AJ50" s="1618"/>
      <c r="AK50" s="1618"/>
      <c r="AL50" s="1618"/>
      <c r="AM50" s="1618"/>
      <c r="AN50" s="1618"/>
    </row>
    <row r="51" spans="1:40" s="1770" customFormat="1" ht="12.75" x14ac:dyDescent="0.2">
      <c r="A51" s="2012" t="s">
        <v>483</v>
      </c>
      <c r="B51" s="1771"/>
      <c r="C51" s="1768"/>
      <c r="D51" s="2283">
        <v>1.0421</v>
      </c>
      <c r="E51" s="2283">
        <v>1.0421</v>
      </c>
      <c r="F51" s="2283">
        <v>1.0421</v>
      </c>
      <c r="G51" s="2283">
        <v>1.0467</v>
      </c>
      <c r="H51" s="2283">
        <v>1.0316000000000001</v>
      </c>
      <c r="I51" s="2283">
        <v>1.0068999999999999</v>
      </c>
      <c r="J51" s="2283">
        <v>1.0421</v>
      </c>
      <c r="K51" s="2283">
        <v>1.0421</v>
      </c>
      <c r="L51" s="2283">
        <v>1.0421</v>
      </c>
      <c r="M51" s="2284"/>
      <c r="N51" s="2284"/>
      <c r="O51" s="2284"/>
      <c r="P51" s="2284"/>
      <c r="Q51" s="2284"/>
      <c r="R51" s="2284"/>
      <c r="S51" s="2284"/>
      <c r="T51" s="2284"/>
      <c r="U51" s="2284"/>
      <c r="V51" s="2284"/>
      <c r="W51" s="2284"/>
      <c r="X51" s="1769"/>
      <c r="Y51" s="1769"/>
      <c r="Z51" s="1769"/>
      <c r="AA51" s="1769"/>
      <c r="AB51" s="1769"/>
      <c r="AC51" s="1769"/>
      <c r="AD51" s="1769"/>
      <c r="AE51" s="1618"/>
      <c r="AF51" s="1618"/>
      <c r="AG51" s="1618"/>
      <c r="AH51" s="1618"/>
      <c r="AI51" s="1618"/>
      <c r="AJ51" s="1618"/>
      <c r="AK51" s="1618"/>
      <c r="AL51" s="1618"/>
      <c r="AM51" s="1618"/>
      <c r="AN51" s="1618"/>
    </row>
    <row r="52" spans="1:40" ht="12.75" x14ac:dyDescent="0.2">
      <c r="A52" s="357"/>
      <c r="C52" s="1722"/>
      <c r="D52" s="1708"/>
      <c r="E52" s="1708"/>
      <c r="F52" s="1708"/>
      <c r="G52" s="1708"/>
      <c r="H52" s="1708"/>
      <c r="I52" s="1708"/>
      <c r="J52" s="1708"/>
      <c r="K52" s="1708"/>
      <c r="L52" s="1708"/>
      <c r="M52" s="1708"/>
      <c r="N52" s="1708"/>
      <c r="O52" s="1708"/>
      <c r="P52" s="1708"/>
      <c r="Q52" s="1708"/>
      <c r="R52" s="1708"/>
      <c r="S52" s="1708"/>
      <c r="T52" s="1708"/>
      <c r="U52" s="1708"/>
      <c r="V52" s="1708"/>
      <c r="W52" s="1708"/>
      <c r="X52" s="1708"/>
      <c r="Y52" s="1708"/>
      <c r="Z52" s="1708"/>
      <c r="AA52" s="1708"/>
      <c r="AB52" s="1708"/>
      <c r="AC52" s="1708"/>
      <c r="AD52" s="1708"/>
      <c r="AE52" s="357"/>
    </row>
  </sheetData>
  <mergeCells count="8">
    <mergeCell ref="A48:B48"/>
    <mergeCell ref="A47:B47"/>
    <mergeCell ref="A1:F1"/>
    <mergeCell ref="A2:E2"/>
    <mergeCell ref="A3:E3"/>
    <mergeCell ref="A4:E4"/>
    <mergeCell ref="A23:A24"/>
    <mergeCell ref="B23:W24"/>
  </mergeCells>
  <phoneticPr fontId="137" type="noConversion"/>
  <pageMargins left="0.39370078740157499" right="0.39370078740157499" top="0.74803149606299202" bottom="0.74803149606299202" header="0.31496062992126" footer="0.31496062992126"/>
  <pageSetup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05" r:id="rId4" name="Button 5">
              <controlPr defaultSize="0" print="0" autoFill="0" autoPict="0" macro="[0]!enterdata">
                <anchor moveWithCells="1" sizeWithCells="1">
                  <from>
                    <xdr:col>1</xdr:col>
                    <xdr:colOff>66675</xdr:colOff>
                    <xdr:row>30</xdr:row>
                    <xdr:rowOff>47625</xdr:rowOff>
                  </from>
                  <to>
                    <xdr:col>1</xdr:col>
                    <xdr:colOff>1123950</xdr:colOff>
                    <xdr:row>30</xdr:row>
                    <xdr:rowOff>447675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indexed="42"/>
    <pageSetUpPr fitToPage="1"/>
  </sheetPr>
  <dimension ref="A1:AN42"/>
  <sheetViews>
    <sheetView topLeftCell="A3" workbookViewId="0">
      <selection activeCell="K19" sqref="K19"/>
    </sheetView>
  </sheetViews>
  <sheetFormatPr defaultRowHeight="11.25" x14ac:dyDescent="0.2"/>
  <cols>
    <col min="1" max="1" width="32.140625" style="55" customWidth="1"/>
    <col min="2" max="2" width="18.140625" style="326" customWidth="1"/>
    <col min="3" max="3" width="15.7109375" style="327" customWidth="1"/>
    <col min="4" max="6" width="15.7109375" style="328" customWidth="1"/>
    <col min="7" max="7" width="15.7109375" style="328" hidden="1" customWidth="1"/>
    <col min="8" max="12" width="15.7109375" style="328" customWidth="1"/>
    <col min="13" max="23" width="15.7109375" style="328" hidden="1" customWidth="1"/>
    <col min="24" max="30" width="9.140625" style="328"/>
    <col min="31" max="16384" width="9.140625" style="55"/>
  </cols>
  <sheetData>
    <row r="1" spans="1:40" s="13" customFormat="1" ht="68.25" customHeight="1" x14ac:dyDescent="0.2">
      <c r="A1" s="2331"/>
      <c r="B1" s="2331"/>
      <c r="C1" s="2331"/>
      <c r="D1" s="2331"/>
      <c r="E1" s="2331"/>
      <c r="F1" s="2331"/>
    </row>
    <row r="2" spans="1:40" s="13" customFormat="1" ht="68.25" customHeight="1" x14ac:dyDescent="0.3">
      <c r="A2" s="2372"/>
      <c r="B2" s="2372"/>
      <c r="C2" s="2372"/>
      <c r="D2" s="2372"/>
      <c r="E2" s="2372"/>
    </row>
    <row r="3" spans="1:40" s="13" customFormat="1" ht="15" customHeight="1" x14ac:dyDescent="0.25">
      <c r="A3" s="2373"/>
      <c r="B3" s="2373"/>
      <c r="C3" s="2373"/>
      <c r="D3" s="2373"/>
      <c r="E3" s="2373"/>
      <c r="G3" s="14"/>
    </row>
    <row r="4" spans="1:40" s="13" customFormat="1" ht="9" customHeight="1" x14ac:dyDescent="0.25">
      <c r="A4" s="2374"/>
      <c r="B4" s="2374"/>
      <c r="C4" s="2374"/>
      <c r="D4" s="2374"/>
      <c r="E4" s="2374"/>
    </row>
    <row r="5" spans="1:40" s="13" customFormat="1" ht="21" customHeight="1" x14ac:dyDescent="0.3">
      <c r="A5" s="330" t="str">
        <f>"Sheet I6.2 Customer Data Worksheet  - "&amp;  'I2 LDC class'!$C$17</f>
        <v>Sheet I6.2 Customer Data Worksheet  - Initial Submission</v>
      </c>
      <c r="B5" s="331"/>
      <c r="C5" s="331"/>
      <c r="D5" s="69"/>
      <c r="E5" s="332"/>
    </row>
    <row r="6" spans="1:40" s="13" customFormat="1" ht="6" customHeight="1" x14ac:dyDescent="0.2">
      <c r="A6" s="16"/>
      <c r="B6" s="16"/>
      <c r="C6" s="16"/>
      <c r="D6" s="16"/>
      <c r="E6" s="16"/>
      <c r="F6" s="16"/>
      <c r="G6" s="16"/>
      <c r="H6" s="16"/>
      <c r="I6" s="16"/>
      <c r="J6" s="16"/>
      <c r="K6" s="16"/>
      <c r="L6" s="16"/>
      <c r="M6" s="16"/>
      <c r="N6" s="16"/>
      <c r="O6" s="16"/>
    </row>
    <row r="8" spans="1:40" ht="27.75" hidden="1" customHeight="1" x14ac:dyDescent="0.2">
      <c r="A8" s="318"/>
      <c r="E8" s="55"/>
      <c r="F8" s="55"/>
      <c r="G8" s="55"/>
      <c r="H8" s="55"/>
      <c r="I8" s="55"/>
    </row>
    <row r="9" spans="1:40" ht="24" hidden="1" customHeight="1" x14ac:dyDescent="0.2">
      <c r="C9" s="329"/>
      <c r="F9" s="55"/>
      <c r="G9" s="55"/>
      <c r="H9" s="55"/>
      <c r="I9" s="55"/>
    </row>
    <row r="10" spans="1:40" s="337" customFormat="1" ht="12.75" x14ac:dyDescent="0.2">
      <c r="B10" s="340"/>
      <c r="D10" s="341">
        <v>1</v>
      </c>
      <c r="E10" s="341">
        <v>2</v>
      </c>
      <c r="F10" s="341">
        <v>3</v>
      </c>
      <c r="G10" s="341">
        <v>4</v>
      </c>
      <c r="H10" s="341">
        <v>5</v>
      </c>
      <c r="I10" s="341">
        <v>6</v>
      </c>
      <c r="J10" s="341">
        <v>7</v>
      </c>
      <c r="K10" s="341">
        <v>8</v>
      </c>
      <c r="L10" s="341">
        <v>9</v>
      </c>
      <c r="M10" s="341">
        <v>10</v>
      </c>
      <c r="N10" s="341">
        <v>11</v>
      </c>
      <c r="O10" s="341">
        <v>12</v>
      </c>
      <c r="P10" s="341">
        <v>13</v>
      </c>
      <c r="Q10" s="341">
        <v>14</v>
      </c>
      <c r="R10" s="341">
        <v>15</v>
      </c>
      <c r="S10" s="341">
        <v>16</v>
      </c>
      <c r="T10" s="341">
        <v>17</v>
      </c>
      <c r="U10" s="341">
        <v>18</v>
      </c>
      <c r="V10" s="341">
        <v>19</v>
      </c>
      <c r="W10" s="341">
        <v>20</v>
      </c>
      <c r="X10" s="336"/>
    </row>
    <row r="11" spans="1:40" s="1664" customFormat="1" ht="45" customHeight="1" x14ac:dyDescent="0.2">
      <c r="B11" s="335" t="s">
        <v>1268</v>
      </c>
      <c r="C11" s="1666" t="s">
        <v>809</v>
      </c>
      <c r="D11" s="322" t="str">
        <f>IF('I2 LDC class'!$D20="",'I2 LDC class'!$C20,'I2 LDC class'!$D20)</f>
        <v>Residential</v>
      </c>
      <c r="E11" s="322" t="str">
        <f>IF('I2 LDC class'!$D21="",'I2 LDC class'!$C21,'I2 LDC class'!$D21)</f>
        <v>GS &lt;50</v>
      </c>
      <c r="F11" s="322" t="str">
        <f>IF('I2 LDC class'!$D22="",'I2 LDC class'!$C22,'I2 LDC class'!$D22)</f>
        <v>GS&gt;50-Regular</v>
      </c>
      <c r="G11" s="322" t="str">
        <f>IF('I2 LDC class'!$D23="",'I2 LDC class'!$C23,'I2 LDC class'!$D23)</f>
        <v>GS&gt; 50-TOU</v>
      </c>
      <c r="H11" s="322" t="str">
        <f>IF('I2 LDC class'!$D24="",'I2 LDC class'!$C24,'I2 LDC class'!$D24)</f>
        <v>GS &gt;50-Intermediate</v>
      </c>
      <c r="I11" s="322" t="str">
        <f>IF('I2 LDC class'!$D25="",'I2 LDC class'!$C25,'I2 LDC class'!$D25)</f>
        <v>Large Use &gt;5MW</v>
      </c>
      <c r="J11" s="322" t="str">
        <f>IF('I2 LDC class'!$D26="",'I2 LDC class'!$C26,'I2 LDC class'!$D26)</f>
        <v>Street Light</v>
      </c>
      <c r="K11" s="322" t="str">
        <f>IF('I2 LDC class'!$D27="",'I2 LDC class'!$C27,'I2 LDC class'!$D27)</f>
        <v>Sentinel</v>
      </c>
      <c r="L11" s="322" t="str">
        <f>IF('I2 LDC class'!$D28="",'I2 LDC class'!$C28,'I2 LDC class'!$D28)</f>
        <v>Unmetered Scattered Load</v>
      </c>
      <c r="M11" s="322" t="str">
        <f>IF('I2 LDC class'!$D29="",'I2 LDC class'!$C29,'I2 LDC class'!$D29)</f>
        <v>Embedded Distributor</v>
      </c>
      <c r="N11" s="322" t="str">
        <f>IF('I2 LDC class'!$D30="",'I2 LDC class'!$C30,'I2 LDC class'!$D30)</f>
        <v>Back-up/Standby Power</v>
      </c>
      <c r="O11" s="322" t="str">
        <f>IF('I2 LDC class'!$D31="",'I2 LDC class'!$C31,'I2 LDC class'!$D31)</f>
        <v>Rate Class 1</v>
      </c>
      <c r="P11" s="322" t="str">
        <f>IF('I2 LDC class'!$D32="",'I2 LDC class'!$C32,'I2 LDC class'!$D32)</f>
        <v>Rate class 2</v>
      </c>
      <c r="Q11" s="322" t="str">
        <f>IF('I2 LDC class'!$D33="",'I2 LDC class'!$C33,'I2 LDC class'!$D33)</f>
        <v>Rate class 3</v>
      </c>
      <c r="R11" s="322" t="str">
        <f>IF('I2 LDC class'!$D34="",'I2 LDC class'!$C34,'I2 LDC class'!$D34)</f>
        <v>Rate class 4</v>
      </c>
      <c r="S11" s="322" t="str">
        <f>IF('I2 LDC class'!$D35="",'I2 LDC class'!$C35,'I2 LDC class'!$D35)</f>
        <v>Rate class 5</v>
      </c>
      <c r="T11" s="322" t="str">
        <f>IF('I2 LDC class'!$D36="",'I2 LDC class'!$C36,'I2 LDC class'!$D36)</f>
        <v>Rate class 6</v>
      </c>
      <c r="U11" s="322" t="str">
        <f>IF('I2 LDC class'!$D37="",'I2 LDC class'!$C37,'I2 LDC class'!$D37)</f>
        <v>Rate class 7</v>
      </c>
      <c r="V11" s="322" t="str">
        <f>IF('I2 LDC class'!$D38="",'I2 LDC class'!$C38,'I2 LDC class'!$D38)</f>
        <v>Rate class 8</v>
      </c>
      <c r="W11" s="323" t="str">
        <f>IF('I2 LDC class'!$D39="",'I2 LDC class'!$C39,'I2 LDC class'!$D39)</f>
        <v>Rate class 9</v>
      </c>
      <c r="X11" s="1665"/>
      <c r="Y11" s="1665"/>
      <c r="Z11" s="1665"/>
      <c r="AA11" s="1665"/>
      <c r="AB11" s="1665"/>
      <c r="AC11" s="1665"/>
      <c r="AD11" s="1665"/>
    </row>
    <row r="12" spans="1:40" ht="9.75" customHeight="1" x14ac:dyDescent="0.2">
      <c r="A12" s="2375" t="s">
        <v>1266</v>
      </c>
      <c r="B12" s="2377"/>
      <c r="C12" s="2378"/>
      <c r="D12" s="2378"/>
      <c r="E12" s="2378"/>
      <c r="F12" s="2378"/>
      <c r="G12" s="2378"/>
      <c r="H12" s="2378"/>
      <c r="I12" s="2378"/>
      <c r="J12" s="2378"/>
      <c r="K12" s="2378"/>
      <c r="L12" s="2378"/>
      <c r="M12" s="2378"/>
      <c r="N12" s="2378"/>
      <c r="O12" s="2378"/>
      <c r="P12" s="2378"/>
      <c r="Q12" s="2378"/>
      <c r="R12" s="2378"/>
      <c r="S12" s="2378"/>
      <c r="T12" s="2378"/>
      <c r="U12" s="2378"/>
      <c r="V12" s="2378"/>
      <c r="W12" s="2379"/>
    </row>
    <row r="13" spans="1:40" x14ac:dyDescent="0.2">
      <c r="A13" s="2376"/>
      <c r="B13" s="2380"/>
      <c r="C13" s="2381"/>
      <c r="D13" s="2381"/>
      <c r="E13" s="2381"/>
      <c r="F13" s="2381"/>
      <c r="G13" s="2381"/>
      <c r="H13" s="2381"/>
      <c r="I13" s="2381"/>
      <c r="J13" s="2381"/>
      <c r="K13" s="2381"/>
      <c r="L13" s="2381"/>
      <c r="M13" s="2381"/>
      <c r="N13" s="2381"/>
      <c r="O13" s="2381"/>
      <c r="P13" s="2381"/>
      <c r="Q13" s="2381"/>
      <c r="R13" s="2381"/>
      <c r="S13" s="2381"/>
      <c r="T13" s="2381"/>
      <c r="U13" s="2381"/>
      <c r="V13" s="2381"/>
      <c r="W13" s="2382"/>
    </row>
    <row r="14" spans="1:40" s="338" customFormat="1" ht="12.75" x14ac:dyDescent="0.2">
      <c r="A14" s="1974" t="s">
        <v>1442</v>
      </c>
      <c r="B14" s="348" t="s">
        <v>1441</v>
      </c>
      <c r="C14" s="1713">
        <f>+SUM(D14:W14)</f>
        <v>124615.22333333337</v>
      </c>
      <c r="D14" s="1714">
        <f>D41</f>
        <v>106317.15002818336</v>
      </c>
      <c r="E14" s="1714">
        <f t="shared" ref="E14:W14" si="0">E41</f>
        <v>14920.443728108379</v>
      </c>
      <c r="F14" s="1714">
        <f t="shared" si="0"/>
        <v>3377.6295770416341</v>
      </c>
      <c r="G14" s="1714">
        <f t="shared" si="0"/>
        <v>0</v>
      </c>
      <c r="H14" s="1714">
        <f t="shared" si="0"/>
        <v>0</v>
      </c>
      <c r="I14" s="1714">
        <f t="shared" si="0"/>
        <v>0</v>
      </c>
      <c r="J14" s="1714">
        <f t="shared" si="0"/>
        <v>0</v>
      </c>
      <c r="K14" s="1714">
        <f t="shared" si="0"/>
        <v>0</v>
      </c>
      <c r="L14" s="1714">
        <f t="shared" si="0"/>
        <v>0</v>
      </c>
      <c r="M14" s="1950">
        <f t="shared" si="0"/>
        <v>0</v>
      </c>
      <c r="N14" s="1950">
        <f t="shared" si="0"/>
        <v>0</v>
      </c>
      <c r="O14" s="1950">
        <f t="shared" si="0"/>
        <v>0</v>
      </c>
      <c r="P14" s="1950">
        <f t="shared" si="0"/>
        <v>0</v>
      </c>
      <c r="Q14" s="1950">
        <f t="shared" si="0"/>
        <v>0</v>
      </c>
      <c r="R14" s="1950">
        <f t="shared" si="0"/>
        <v>0</v>
      </c>
      <c r="S14" s="1950">
        <f t="shared" si="0"/>
        <v>0</v>
      </c>
      <c r="T14" s="1950">
        <f t="shared" si="0"/>
        <v>0</v>
      </c>
      <c r="U14" s="1950">
        <f t="shared" si="0"/>
        <v>0</v>
      </c>
      <c r="V14" s="1950">
        <f t="shared" si="0"/>
        <v>0</v>
      </c>
      <c r="W14" s="1950">
        <f t="shared" si="0"/>
        <v>0</v>
      </c>
      <c r="X14" s="1712"/>
      <c r="Y14" s="1712"/>
      <c r="Z14" s="1712"/>
      <c r="AA14" s="1712"/>
      <c r="AB14" s="1712"/>
      <c r="AC14" s="1712"/>
      <c r="AD14" s="1712"/>
      <c r="AE14" s="1712"/>
      <c r="AF14" s="1712"/>
      <c r="AG14" s="1712"/>
      <c r="AH14" s="1712"/>
      <c r="AI14" s="1712"/>
      <c r="AJ14" s="1712"/>
      <c r="AK14" s="1712"/>
      <c r="AL14" s="1712"/>
      <c r="AM14" s="1712"/>
      <c r="AN14" s="1712"/>
    </row>
    <row r="15" spans="1:40" s="338" customFormat="1" ht="25.5" x14ac:dyDescent="0.2">
      <c r="A15" s="1701" t="s">
        <v>1443</v>
      </c>
      <c r="B15" s="348" t="s">
        <v>1444</v>
      </c>
      <c r="C15" s="1713">
        <f>+SUM(D15:W15)</f>
        <v>228724.65270434256</v>
      </c>
      <c r="D15" s="2163">
        <v>187467.39427130049</v>
      </c>
      <c r="E15" s="2163">
        <v>27712.740912012723</v>
      </c>
      <c r="F15" s="2163">
        <v>13544.517521029324</v>
      </c>
      <c r="G15" s="2163"/>
      <c r="H15" s="2163"/>
      <c r="I15" s="2163"/>
      <c r="J15" s="2163"/>
      <c r="K15" s="2163"/>
      <c r="L15" s="2163"/>
      <c r="M15" s="2163"/>
      <c r="N15" s="2163"/>
      <c r="O15" s="2163"/>
      <c r="P15" s="2163"/>
      <c r="Q15" s="2163"/>
      <c r="R15" s="2163"/>
      <c r="S15" s="2163"/>
      <c r="T15" s="2163"/>
      <c r="U15" s="2163"/>
      <c r="V15" s="2163"/>
      <c r="W15" s="2163"/>
      <c r="X15" s="1712"/>
      <c r="Y15" s="1712"/>
      <c r="Z15" s="1712"/>
      <c r="AA15" s="1712"/>
      <c r="AB15" s="1712"/>
      <c r="AC15" s="1712"/>
      <c r="AD15" s="1712"/>
      <c r="AE15" s="1712"/>
      <c r="AF15" s="1712"/>
      <c r="AG15" s="1712"/>
      <c r="AH15" s="1712"/>
      <c r="AI15" s="1712"/>
      <c r="AJ15" s="1712"/>
      <c r="AK15" s="1712"/>
      <c r="AL15" s="1712"/>
      <c r="AM15" s="1712"/>
      <c r="AN15" s="1712"/>
    </row>
    <row r="16" spans="1:40" ht="6" customHeight="1" x14ac:dyDescent="0.2">
      <c r="A16" s="1700"/>
      <c r="B16" s="347"/>
      <c r="C16" s="1710"/>
      <c r="D16" s="1711"/>
      <c r="E16" s="1711"/>
      <c r="F16" s="1711"/>
      <c r="G16" s="1711"/>
      <c r="H16" s="1711"/>
      <c r="I16" s="1711"/>
      <c r="J16" s="1711"/>
      <c r="K16" s="1711"/>
      <c r="L16" s="1711"/>
      <c r="M16" s="1711"/>
      <c r="N16" s="1711"/>
      <c r="O16" s="1711"/>
      <c r="P16" s="1711"/>
      <c r="Q16" s="1711"/>
      <c r="R16" s="1711"/>
      <c r="S16" s="1711"/>
      <c r="T16" s="1711"/>
      <c r="U16" s="1711"/>
      <c r="V16" s="1711"/>
      <c r="W16" s="1711"/>
      <c r="X16" s="1708"/>
      <c r="Y16" s="1708"/>
      <c r="Z16" s="1708"/>
      <c r="AA16" s="1708"/>
      <c r="AB16" s="1708"/>
      <c r="AC16" s="1708"/>
      <c r="AD16" s="1708"/>
      <c r="AE16" s="357"/>
      <c r="AF16" s="357"/>
      <c r="AG16" s="357"/>
      <c r="AH16" s="357"/>
      <c r="AI16" s="357"/>
      <c r="AJ16" s="357"/>
      <c r="AK16" s="357"/>
      <c r="AL16" s="357"/>
      <c r="AM16" s="357"/>
      <c r="AN16" s="357"/>
    </row>
    <row r="17" spans="1:40" ht="12.75" x14ac:dyDescent="0.2">
      <c r="A17" s="1702" t="s">
        <v>335</v>
      </c>
      <c r="B17" s="349" t="s">
        <v>884</v>
      </c>
      <c r="C17" s="1709">
        <f>+SUM(D17:W17)</f>
        <v>223788</v>
      </c>
      <c r="D17" s="2157">
        <f>ccar*6</f>
        <v>192732</v>
      </c>
      <c r="E17" s="2157">
        <f>E21*6</f>
        <v>21264</v>
      </c>
      <c r="F17" s="2157">
        <f>F21*12</f>
        <v>5256</v>
      </c>
      <c r="G17" s="2157"/>
      <c r="H17" s="2157">
        <f>H21*12</f>
        <v>144</v>
      </c>
      <c r="I17" s="2157">
        <f>I21*12</f>
        <v>36</v>
      </c>
      <c r="J17" s="2157">
        <f>J21*12</f>
        <v>84</v>
      </c>
      <c r="K17" s="2157">
        <f>K21*6</f>
        <v>1152</v>
      </c>
      <c r="L17" s="2157">
        <f>L21*12</f>
        <v>3120</v>
      </c>
      <c r="M17" s="2157"/>
      <c r="N17" s="2157"/>
      <c r="O17" s="2157"/>
      <c r="P17" s="2157"/>
      <c r="Q17" s="2157"/>
      <c r="R17" s="2157"/>
      <c r="S17" s="2157"/>
      <c r="T17" s="2157"/>
      <c r="U17" s="2157"/>
      <c r="V17" s="2157"/>
      <c r="W17" s="2157"/>
      <c r="X17" s="1708"/>
      <c r="Y17" s="1708"/>
      <c r="Z17" s="1708"/>
      <c r="AA17" s="1708"/>
      <c r="AB17" s="1708"/>
      <c r="AC17" s="1708"/>
      <c r="AD17" s="1708"/>
      <c r="AE17" s="357"/>
      <c r="AF17" s="357"/>
      <c r="AG17" s="357"/>
      <c r="AH17" s="357"/>
      <c r="AI17" s="357"/>
      <c r="AJ17" s="357"/>
      <c r="AK17" s="357"/>
      <c r="AL17" s="357"/>
      <c r="AM17" s="357"/>
      <c r="AN17" s="357"/>
    </row>
    <row r="18" spans="1:40" ht="12.75" x14ac:dyDescent="0.2">
      <c r="A18" s="2018" t="s">
        <v>492</v>
      </c>
      <c r="B18" s="349"/>
      <c r="C18" s="1709"/>
      <c r="D18" s="2157"/>
      <c r="E18" s="2157"/>
      <c r="F18" s="2157"/>
      <c r="G18" s="2157"/>
      <c r="H18" s="2157"/>
      <c r="I18" s="2157"/>
      <c r="J18" s="2157">
        <v>10140</v>
      </c>
      <c r="K18" s="2157">
        <v>445</v>
      </c>
      <c r="L18" s="2157"/>
      <c r="M18" s="2157"/>
      <c r="N18" s="2157"/>
      <c r="O18" s="2157"/>
      <c r="P18" s="2157"/>
      <c r="Q18" s="2157"/>
      <c r="R18" s="2157"/>
      <c r="S18" s="2157"/>
      <c r="T18" s="2157"/>
      <c r="U18" s="2157"/>
      <c r="V18" s="2157"/>
      <c r="W18" s="2157"/>
      <c r="X18" s="1708"/>
      <c r="Y18" s="1708"/>
      <c r="Z18" s="1708"/>
      <c r="AA18" s="1708"/>
      <c r="AB18" s="1708"/>
      <c r="AC18" s="1708"/>
      <c r="AD18" s="1708"/>
      <c r="AE18" s="357"/>
      <c r="AF18" s="357"/>
      <c r="AG18" s="357"/>
      <c r="AH18" s="357"/>
      <c r="AI18" s="357"/>
      <c r="AJ18" s="357"/>
      <c r="AK18" s="357"/>
      <c r="AL18" s="357"/>
      <c r="AM18" s="357"/>
      <c r="AN18" s="357"/>
    </row>
    <row r="19" spans="1:40" ht="12.75" x14ac:dyDescent="0.2">
      <c r="A19" s="2019" t="s">
        <v>1267</v>
      </c>
      <c r="B19" s="346" t="s">
        <v>1270</v>
      </c>
      <c r="C19" s="1709">
        <f>+SUM(D19:W19)</f>
        <v>7922</v>
      </c>
      <c r="D19" s="2157"/>
      <c r="E19" s="2157"/>
      <c r="F19" s="2157"/>
      <c r="G19" s="2157"/>
      <c r="H19" s="2157"/>
      <c r="I19" s="2157"/>
      <c r="J19" s="2157">
        <v>7217</v>
      </c>
      <c r="K19" s="2157">
        <v>445</v>
      </c>
      <c r="L19" s="2157">
        <v>260</v>
      </c>
      <c r="M19" s="2157"/>
      <c r="N19" s="2157"/>
      <c r="O19" s="2157"/>
      <c r="P19" s="2157"/>
      <c r="Q19" s="2157"/>
      <c r="R19" s="2157"/>
      <c r="S19" s="2157"/>
      <c r="T19" s="2157"/>
      <c r="U19" s="2157"/>
      <c r="V19" s="2157"/>
      <c r="W19" s="2157"/>
      <c r="X19" s="1708"/>
      <c r="Y19" s="1708"/>
      <c r="Z19" s="1708"/>
      <c r="AA19" s="1708"/>
      <c r="AB19" s="1708"/>
      <c r="AC19" s="1708"/>
      <c r="AD19" s="1708"/>
      <c r="AE19" s="357"/>
      <c r="AF19" s="357"/>
      <c r="AG19" s="357"/>
      <c r="AH19" s="357"/>
      <c r="AI19" s="357"/>
      <c r="AJ19" s="357"/>
      <c r="AK19" s="357"/>
      <c r="AL19" s="357"/>
      <c r="AM19" s="357"/>
      <c r="AN19" s="357"/>
    </row>
    <row r="20" spans="1:40" ht="6" customHeight="1" x14ac:dyDescent="0.2">
      <c r="A20" s="1700"/>
      <c r="B20" s="347"/>
      <c r="C20" s="1710"/>
      <c r="D20" s="1711"/>
      <c r="E20" s="1711"/>
      <c r="F20" s="1711"/>
      <c r="G20" s="1711"/>
      <c r="H20" s="1711"/>
      <c r="I20" s="1711"/>
      <c r="J20" s="1711"/>
      <c r="K20" s="1711"/>
      <c r="L20" s="1711"/>
      <c r="M20" s="1711"/>
      <c r="N20" s="1711"/>
      <c r="O20" s="1711"/>
      <c r="P20" s="1711"/>
      <c r="Q20" s="1711"/>
      <c r="R20" s="1711"/>
      <c r="S20" s="1711"/>
      <c r="T20" s="1711"/>
      <c r="U20" s="1711"/>
      <c r="V20" s="1711"/>
      <c r="W20" s="1711"/>
      <c r="X20" s="1708"/>
      <c r="Y20" s="1708"/>
      <c r="Z20" s="1708"/>
      <c r="AA20" s="1708"/>
      <c r="AB20" s="1708"/>
      <c r="AC20" s="1708"/>
      <c r="AD20" s="1708"/>
      <c r="AE20" s="357"/>
      <c r="AF20" s="357"/>
      <c r="AG20" s="357"/>
      <c r="AH20" s="357"/>
      <c r="AI20" s="357"/>
      <c r="AJ20" s="357"/>
      <c r="AK20" s="357"/>
      <c r="AL20" s="357"/>
      <c r="AM20" s="357"/>
      <c r="AN20" s="357"/>
    </row>
    <row r="21" spans="1:40" ht="12.75" x14ac:dyDescent="0.2">
      <c r="A21" s="1974" t="s">
        <v>484</v>
      </c>
      <c r="B21" s="350" t="s">
        <v>1562</v>
      </c>
      <c r="C21" s="1709">
        <f>+SUM(D21:W21)</f>
        <v>36578</v>
      </c>
      <c r="D21" s="2157">
        <v>32122</v>
      </c>
      <c r="E21" s="2157">
        <v>3544</v>
      </c>
      <c r="F21" s="2157">
        <v>438</v>
      </c>
      <c r="G21" s="2157"/>
      <c r="H21" s="2157">
        <v>12</v>
      </c>
      <c r="I21" s="2157">
        <v>3</v>
      </c>
      <c r="J21" s="2157">
        <v>7</v>
      </c>
      <c r="K21" s="2157">
        <v>192</v>
      </c>
      <c r="L21" s="2157">
        <v>260</v>
      </c>
      <c r="M21" s="2157"/>
      <c r="N21" s="2157"/>
      <c r="O21" s="2157"/>
      <c r="P21" s="2157"/>
      <c r="Q21" s="2157"/>
      <c r="R21" s="2157"/>
      <c r="S21" s="2157"/>
      <c r="T21" s="2157"/>
      <c r="U21" s="2157"/>
      <c r="V21" s="2157"/>
      <c r="W21" s="2157"/>
      <c r="X21" s="1708"/>
      <c r="Y21" s="1708"/>
      <c r="Z21" s="1708"/>
      <c r="AA21" s="1708"/>
      <c r="AB21" s="1708"/>
      <c r="AC21" s="1708"/>
      <c r="AD21" s="1708"/>
      <c r="AE21" s="357"/>
      <c r="AF21" s="357"/>
      <c r="AG21" s="357"/>
      <c r="AH21" s="357"/>
      <c r="AI21" s="357"/>
      <c r="AJ21" s="357"/>
      <c r="AK21" s="357"/>
      <c r="AL21" s="357"/>
      <c r="AM21" s="357"/>
      <c r="AN21" s="357"/>
    </row>
    <row r="22" spans="1:40" ht="12.75" x14ac:dyDescent="0.2">
      <c r="A22" s="1701" t="s">
        <v>790</v>
      </c>
      <c r="B22" s="350" t="s">
        <v>1563</v>
      </c>
      <c r="C22" s="1709">
        <f>+SUM(D22:W22)</f>
        <v>0</v>
      </c>
      <c r="D22" s="2157"/>
      <c r="E22" s="2157"/>
      <c r="F22" s="2157"/>
      <c r="G22" s="2157"/>
      <c r="H22" s="2157"/>
      <c r="I22" s="2157"/>
      <c r="J22" s="2157"/>
      <c r="K22" s="2157"/>
      <c r="L22" s="2157"/>
      <c r="M22" s="2157"/>
      <c r="N22" s="2157"/>
      <c r="O22" s="2157"/>
      <c r="P22" s="2157"/>
      <c r="Q22" s="2157"/>
      <c r="R22" s="2157"/>
      <c r="S22" s="2157"/>
      <c r="T22" s="2157"/>
      <c r="U22" s="2157"/>
      <c r="V22" s="2157"/>
      <c r="W22" s="2157"/>
      <c r="X22" s="1708"/>
      <c r="Y22" s="1708"/>
      <c r="Z22" s="1708"/>
      <c r="AA22" s="1708"/>
      <c r="AB22" s="1708"/>
      <c r="AC22" s="1708"/>
      <c r="AD22" s="1708"/>
      <c r="AE22" s="357"/>
      <c r="AF22" s="357"/>
      <c r="AG22" s="357"/>
      <c r="AH22" s="357"/>
      <c r="AI22" s="357"/>
      <c r="AJ22" s="357"/>
      <c r="AK22" s="357"/>
      <c r="AL22" s="357"/>
      <c r="AM22" s="357"/>
      <c r="AN22" s="357"/>
    </row>
    <row r="23" spans="1:40" ht="12.75" x14ac:dyDescent="0.2">
      <c r="A23" s="1701" t="s">
        <v>791</v>
      </c>
      <c r="B23" s="350" t="s">
        <v>1564</v>
      </c>
      <c r="C23" s="1709">
        <f>+SUM(D23:W23)</f>
        <v>36578</v>
      </c>
      <c r="D23" s="2157">
        <v>32122</v>
      </c>
      <c r="E23" s="2157">
        <v>3544</v>
      </c>
      <c r="F23" s="2157">
        <v>438</v>
      </c>
      <c r="G23" s="2157"/>
      <c r="H23" s="2157">
        <v>12</v>
      </c>
      <c r="I23" s="2157">
        <v>3</v>
      </c>
      <c r="J23" s="2157">
        <v>7</v>
      </c>
      <c r="K23" s="2157">
        <v>192</v>
      </c>
      <c r="L23" s="2157">
        <v>260</v>
      </c>
      <c r="M23" s="2157"/>
      <c r="N23" s="2157"/>
      <c r="O23" s="2157"/>
      <c r="P23" s="2157"/>
      <c r="Q23" s="2157"/>
      <c r="R23" s="2157"/>
      <c r="S23" s="2157"/>
      <c r="T23" s="2157"/>
      <c r="U23" s="2157"/>
      <c r="V23" s="2157"/>
      <c r="W23" s="2157"/>
      <c r="X23" s="1708"/>
      <c r="Y23" s="1708"/>
      <c r="Z23" s="1708"/>
      <c r="AA23" s="1708"/>
      <c r="AB23" s="1708"/>
      <c r="AC23" s="1708"/>
      <c r="AD23" s="1708"/>
      <c r="AE23" s="357"/>
      <c r="AF23" s="357"/>
      <c r="AG23" s="357"/>
      <c r="AH23" s="357"/>
      <c r="AI23" s="357"/>
      <c r="AJ23" s="357"/>
      <c r="AK23" s="357"/>
      <c r="AL23" s="357"/>
      <c r="AM23" s="357"/>
      <c r="AN23" s="357"/>
    </row>
    <row r="24" spans="1:40" ht="12.75" x14ac:dyDescent="0.2">
      <c r="A24" s="1697" t="s">
        <v>1133</v>
      </c>
      <c r="B24" s="350" t="s">
        <v>1565</v>
      </c>
      <c r="C24" s="1709">
        <f>+SUM(D24:W24)</f>
        <v>36547</v>
      </c>
      <c r="D24" s="2157">
        <v>32122</v>
      </c>
      <c r="E24" s="2157">
        <v>3544</v>
      </c>
      <c r="F24" s="2157">
        <v>422</v>
      </c>
      <c r="G24" s="2157"/>
      <c r="H24" s="2157"/>
      <c r="I24" s="2157"/>
      <c r="J24" s="2157">
        <v>7</v>
      </c>
      <c r="K24" s="2157">
        <v>192</v>
      </c>
      <c r="L24" s="2157">
        <v>260</v>
      </c>
      <c r="M24" s="2157"/>
      <c r="N24" s="2157"/>
      <c r="O24" s="2157"/>
      <c r="P24" s="2157"/>
      <c r="Q24" s="2157"/>
      <c r="R24" s="2157"/>
      <c r="S24" s="2157"/>
      <c r="T24" s="2157"/>
      <c r="U24" s="2157"/>
      <c r="V24" s="2157"/>
      <c r="W24" s="2157"/>
      <c r="X24" s="1708"/>
      <c r="Y24" s="1708"/>
      <c r="Z24" s="1708"/>
      <c r="AA24" s="1708"/>
      <c r="AB24" s="1708"/>
      <c r="AC24" s="1708"/>
      <c r="AD24" s="1708"/>
      <c r="AE24" s="357"/>
      <c r="AF24" s="357"/>
      <c r="AG24" s="357"/>
      <c r="AH24" s="357"/>
      <c r="AI24" s="357"/>
      <c r="AJ24" s="357"/>
      <c r="AK24" s="357"/>
      <c r="AL24" s="357"/>
      <c r="AM24" s="357"/>
      <c r="AN24" s="357"/>
    </row>
    <row r="25" spans="1:40" ht="12.75" x14ac:dyDescent="0.2">
      <c r="A25" s="1701" t="s">
        <v>792</v>
      </c>
      <c r="B25" s="350" t="s">
        <v>1566</v>
      </c>
      <c r="C25" s="1709">
        <f>+SUM(D25:W25)</f>
        <v>36547</v>
      </c>
      <c r="D25" s="2157">
        <v>32122</v>
      </c>
      <c r="E25" s="2157">
        <v>3544</v>
      </c>
      <c r="F25" s="2157">
        <v>422</v>
      </c>
      <c r="G25" s="2157"/>
      <c r="H25" s="2157"/>
      <c r="I25" s="2157"/>
      <c r="J25" s="2157">
        <v>7</v>
      </c>
      <c r="K25" s="2157">
        <v>192</v>
      </c>
      <c r="L25" s="2157">
        <v>260</v>
      </c>
      <c r="M25" s="2157"/>
      <c r="N25" s="2157"/>
      <c r="O25" s="2157"/>
      <c r="P25" s="2157"/>
      <c r="Q25" s="2157"/>
      <c r="R25" s="2157"/>
      <c r="S25" s="2157"/>
      <c r="T25" s="2157"/>
      <c r="U25" s="2157"/>
      <c r="V25" s="2157"/>
      <c r="W25" s="2157"/>
      <c r="X25" s="1708"/>
      <c r="Y25" s="1708"/>
      <c r="Z25" s="1708"/>
      <c r="AA25" s="1708"/>
      <c r="AB25" s="1708"/>
      <c r="AC25" s="1708"/>
      <c r="AD25" s="1708"/>
      <c r="AE25" s="357"/>
      <c r="AF25" s="357"/>
      <c r="AG25" s="357"/>
      <c r="AH25" s="357"/>
      <c r="AI25" s="357"/>
      <c r="AJ25" s="357"/>
      <c r="AK25" s="357"/>
      <c r="AL25" s="357"/>
      <c r="AM25" s="357"/>
      <c r="AN25" s="357"/>
    </row>
    <row r="26" spans="1:40" ht="6" customHeight="1" x14ac:dyDescent="0.2">
      <c r="A26" s="1703"/>
      <c r="B26" s="351"/>
      <c r="C26" s="1710"/>
      <c r="D26" s="1711"/>
      <c r="E26" s="1711"/>
      <c r="F26" s="1711"/>
      <c r="G26" s="1711"/>
      <c r="H26" s="1711"/>
      <c r="I26" s="1711"/>
      <c r="J26" s="1711"/>
      <c r="K26" s="1711"/>
      <c r="L26" s="1711"/>
      <c r="M26" s="1711"/>
      <c r="N26" s="1711"/>
      <c r="O26" s="1711"/>
      <c r="P26" s="1711"/>
      <c r="Q26" s="1711"/>
      <c r="R26" s="1711"/>
      <c r="S26" s="1711"/>
      <c r="T26" s="1711"/>
      <c r="U26" s="1711"/>
      <c r="V26" s="1711"/>
      <c r="W26" s="1711"/>
      <c r="X26" s="1708"/>
      <c r="Y26" s="1708"/>
      <c r="Z26" s="1708"/>
      <c r="AA26" s="1708"/>
      <c r="AB26" s="1708"/>
      <c r="AC26" s="1708"/>
      <c r="AD26" s="1708"/>
      <c r="AE26" s="357"/>
      <c r="AF26" s="357"/>
      <c r="AG26" s="357"/>
      <c r="AH26" s="357"/>
      <c r="AI26" s="357"/>
      <c r="AJ26" s="357"/>
      <c r="AK26" s="357"/>
      <c r="AL26" s="357"/>
      <c r="AM26" s="357"/>
      <c r="AN26" s="357"/>
    </row>
    <row r="27" spans="1:40" ht="12.75" x14ac:dyDescent="0.2">
      <c r="A27" s="1704" t="s">
        <v>1359</v>
      </c>
      <c r="B27" s="352" t="s">
        <v>1362</v>
      </c>
      <c r="C27" s="1709">
        <f>+SUM(D27:W27)</f>
        <v>32122</v>
      </c>
      <c r="D27" s="1715">
        <f>IF(D19&gt;0,D19*'I5.2 Weighting Factors'!D11,'I5.2 Weighting Factors'!D11*D25)</f>
        <v>32122</v>
      </c>
      <c r="E27" s="1715">
        <f>IF(E19&gt;0,E19*'I5.2 Weighting Factors'!E11,'I5.2 Weighting Factors'!E11*E25)</f>
        <v>0</v>
      </c>
      <c r="F27" s="1715">
        <f>IF(F19&gt;0,F19*'I5.2 Weighting Factors'!F11,'I5.2 Weighting Factors'!F11*F25)</f>
        <v>0</v>
      </c>
      <c r="G27" s="1715">
        <f>IF(G19&gt;0,G19*'I5.2 Weighting Factors'!G11,'I5.2 Weighting Factors'!G11*G25)</f>
        <v>0</v>
      </c>
      <c r="H27" s="1715">
        <f>IF(H19&gt;0,H19*'I5.2 Weighting Factors'!H11,'I5.2 Weighting Factors'!H11*H25)</f>
        <v>0</v>
      </c>
      <c r="I27" s="1715">
        <f>IF(I19&gt;0,I19*'I5.2 Weighting Factors'!I11,'I5.2 Weighting Factors'!I11*I25)</f>
        <v>0</v>
      </c>
      <c r="J27" s="1715">
        <f>IF(J19&gt;0,J19*'I5.2 Weighting Factors'!J11,'I5.2 Weighting Factors'!J11*J25)</f>
        <v>0</v>
      </c>
      <c r="K27" s="1715">
        <f>IF(K19&gt;0,K19*'I5.2 Weighting Factors'!K11,'I5.2 Weighting Factors'!K11*K25)</f>
        <v>0</v>
      </c>
      <c r="L27" s="1715">
        <f>IF(L19&gt;0,L19*'I5.2 Weighting Factors'!L11,'I5.2 Weighting Factors'!L11*L25)</f>
        <v>0</v>
      </c>
      <c r="M27" s="1715">
        <f>IF(M19&gt;0,M19*'I5.2 Weighting Factors'!M11,'I5.2 Weighting Factors'!M11*M25)</f>
        <v>0</v>
      </c>
      <c r="N27" s="1715">
        <f>IF(N19&gt;0,N19*'I5.2 Weighting Factors'!N11,'I5.2 Weighting Factors'!N11*N25)</f>
        <v>0</v>
      </c>
      <c r="O27" s="1715">
        <f>IF(O19&gt;0,O19*'I5.2 Weighting Factors'!O11,'I5.2 Weighting Factors'!O11*O25)</f>
        <v>0</v>
      </c>
      <c r="P27" s="1715">
        <f>IF(P19&gt;0,P19*'I5.2 Weighting Factors'!P11,'I5.2 Weighting Factors'!P11*P25)</f>
        <v>0</v>
      </c>
      <c r="Q27" s="1715">
        <f>IF(Q19&gt;0,Q19*'I5.2 Weighting Factors'!Q11,'I5.2 Weighting Factors'!Q11*Q25)</f>
        <v>0</v>
      </c>
      <c r="R27" s="1715">
        <f>IF(R19&gt;0,R19*'I5.2 Weighting Factors'!R11,'I5.2 Weighting Factors'!R11*R25)</f>
        <v>0</v>
      </c>
      <c r="S27" s="1715">
        <f>IF(S19&gt;0,S19*'I5.2 Weighting Factors'!S11,'I5.2 Weighting Factors'!S11*S25)</f>
        <v>0</v>
      </c>
      <c r="T27" s="1715">
        <f>IF(T19&gt;0,T19*'I5.2 Weighting Factors'!T11,'I5.2 Weighting Factors'!T11*T25)</f>
        <v>0</v>
      </c>
      <c r="U27" s="1715">
        <f>IF(U19&gt;0,U19*'I5.2 Weighting Factors'!U11,'I5.2 Weighting Factors'!U11*U25)</f>
        <v>0</v>
      </c>
      <c r="V27" s="1715">
        <f>IF(V19&gt;0,V19*'I5.2 Weighting Factors'!V11,'I5.2 Weighting Factors'!V11*V25)</f>
        <v>0</v>
      </c>
      <c r="W27" s="1715">
        <f>IF(W19&gt;0,W19*'I5.2 Weighting Factors'!W11,'I5.2 Weighting Factors'!W11*W25)</f>
        <v>0</v>
      </c>
      <c r="X27" s="1708"/>
      <c r="Y27" s="1708"/>
      <c r="Z27" s="1708"/>
      <c r="AA27" s="1708"/>
      <c r="AB27" s="1708"/>
      <c r="AC27" s="1708"/>
      <c r="AD27" s="1708"/>
      <c r="AE27" s="357"/>
      <c r="AF27" s="357"/>
      <c r="AG27" s="357"/>
      <c r="AH27" s="357"/>
      <c r="AI27" s="357"/>
      <c r="AJ27" s="357"/>
      <c r="AK27" s="357"/>
      <c r="AL27" s="357"/>
      <c r="AM27" s="357"/>
      <c r="AN27" s="357"/>
    </row>
    <row r="28" spans="1:40" s="339" customFormat="1" ht="12.75" x14ac:dyDescent="0.2">
      <c r="A28" s="1705" t="s">
        <v>818</v>
      </c>
      <c r="B28" s="353" t="s">
        <v>820</v>
      </c>
      <c r="C28" s="1716">
        <f>SUM(D28:W28)</f>
        <v>3508624.4851999995</v>
      </c>
      <c r="D28" s="1717">
        <f>'I7.1 Meter Capital'!F22</f>
        <v>2298595.2199999997</v>
      </c>
      <c r="E28" s="1717">
        <f>'I7.1 Meter Capital'!I22</f>
        <v>978985.90519999992</v>
      </c>
      <c r="F28" s="1717">
        <f>'I7.1 Meter Capital'!L22</f>
        <v>106165.36</v>
      </c>
      <c r="G28" s="1717">
        <f>'I7.1 Meter Capital'!O22</f>
        <v>0</v>
      </c>
      <c r="H28" s="1717">
        <f>'I7.1 Meter Capital'!R22</f>
        <v>94593</v>
      </c>
      <c r="I28" s="1717">
        <f>'I7.1 Meter Capital'!U22</f>
        <v>30285</v>
      </c>
      <c r="J28" s="1717">
        <f>'I7.1 Meter Capital'!X22</f>
        <v>0</v>
      </c>
      <c r="K28" s="1717">
        <f>'I7.1 Meter Capital'!AA22</f>
        <v>0</v>
      </c>
      <c r="L28" s="1717">
        <f>'I7.1 Meter Capital'!AD22</f>
        <v>0</v>
      </c>
      <c r="M28" s="1717">
        <f>'I7.1 Meter Capital'!AG22</f>
        <v>0</v>
      </c>
      <c r="N28" s="1717">
        <f>'I7.1 Meter Capital'!AJ22</f>
        <v>0</v>
      </c>
      <c r="O28" s="1717">
        <f>'I7.1 Meter Capital'!AM22</f>
        <v>0</v>
      </c>
      <c r="P28" s="1717">
        <f>'I7.1 Meter Capital'!AP22</f>
        <v>0</v>
      </c>
      <c r="Q28" s="1717">
        <f>'I7.1 Meter Capital'!AS22</f>
        <v>0</v>
      </c>
      <c r="R28" s="1717">
        <f>'I7.1 Meter Capital'!AV22</f>
        <v>0</v>
      </c>
      <c r="S28" s="1717">
        <f>'I7.1 Meter Capital'!AY22</f>
        <v>0</v>
      </c>
      <c r="T28" s="1717">
        <f>'I7.1 Meter Capital'!BB22</f>
        <v>0</v>
      </c>
      <c r="U28" s="1717">
        <f>'I7.1 Meter Capital'!BE22</f>
        <v>0</v>
      </c>
      <c r="V28" s="1717">
        <f>'I7.1 Meter Capital'!BH22</f>
        <v>0</v>
      </c>
      <c r="W28" s="1717">
        <f>'I7.1 Meter Capital'!BK22</f>
        <v>0</v>
      </c>
      <c r="X28" s="1718"/>
      <c r="Y28" s="1718"/>
      <c r="Z28" s="1718"/>
      <c r="AA28" s="1718"/>
      <c r="AB28" s="1718"/>
      <c r="AC28" s="1718"/>
      <c r="AD28" s="1718"/>
      <c r="AE28" s="1718"/>
      <c r="AF28" s="1718"/>
      <c r="AG28" s="1718"/>
      <c r="AH28" s="1718"/>
      <c r="AI28" s="1718"/>
      <c r="AJ28" s="1718"/>
      <c r="AK28" s="1718"/>
      <c r="AL28" s="1718"/>
      <c r="AM28" s="1718"/>
      <c r="AN28" s="1718"/>
    </row>
    <row r="29" spans="1:40" s="339" customFormat="1" ht="12.75" x14ac:dyDescent="0.2">
      <c r="A29" s="1705" t="s">
        <v>883</v>
      </c>
      <c r="B29" s="353" t="s">
        <v>821</v>
      </c>
      <c r="C29" s="1716">
        <f>SUM(D29:W29)</f>
        <v>224304</v>
      </c>
      <c r="D29" s="1717">
        <f>'I7.2 Meter Reading'!E20</f>
        <v>192732</v>
      </c>
      <c r="E29" s="1717">
        <f>'I7.2 Meter Reading'!H20</f>
        <v>15264</v>
      </c>
      <c r="F29" s="1717">
        <f>'I7.2 Meter Reading'!K20</f>
        <v>15768</v>
      </c>
      <c r="G29" s="1717">
        <f>'I7.2 Meter Reading'!N20</f>
        <v>0</v>
      </c>
      <c r="H29" s="1717">
        <f>'I7.2 Meter Reading'!Q20</f>
        <v>432</v>
      </c>
      <c r="I29" s="1717">
        <f>'I7.2 Meter Reading'!T20</f>
        <v>108</v>
      </c>
      <c r="J29" s="1717">
        <f>'I7.2 Meter Reading'!W20</f>
        <v>0</v>
      </c>
      <c r="K29" s="1717">
        <f>'I7.2 Meter Reading'!Z20</f>
        <v>0</v>
      </c>
      <c r="L29" s="1717">
        <f>'I7.2 Meter Reading'!AC20</f>
        <v>0</v>
      </c>
      <c r="M29" s="1717">
        <f>'I7.2 Meter Reading'!AF20</f>
        <v>0</v>
      </c>
      <c r="N29" s="1717">
        <f>'I7.2 Meter Reading'!AI20</f>
        <v>0</v>
      </c>
      <c r="O29" s="1717">
        <f>'I7.2 Meter Reading'!AL20</f>
        <v>0</v>
      </c>
      <c r="P29" s="1717">
        <f>'I7.2 Meter Reading'!AO20</f>
        <v>0</v>
      </c>
      <c r="Q29" s="1717">
        <f>'I7.2 Meter Reading'!AR20</f>
        <v>0</v>
      </c>
      <c r="R29" s="1717">
        <f>'I7.2 Meter Reading'!AU20</f>
        <v>0</v>
      </c>
      <c r="S29" s="1717">
        <f>'I7.2 Meter Reading'!AX20</f>
        <v>0</v>
      </c>
      <c r="T29" s="1717">
        <f>'I7.2 Meter Reading'!BA20</f>
        <v>0</v>
      </c>
      <c r="U29" s="1717">
        <f>'I7.2 Meter Reading'!BD20</f>
        <v>0</v>
      </c>
      <c r="V29" s="1717">
        <f>'I7.2 Meter Reading'!BG20</f>
        <v>0</v>
      </c>
      <c r="W29" s="1717">
        <f>'I7.2 Meter Reading'!BJ20</f>
        <v>0</v>
      </c>
      <c r="X29" s="1718"/>
      <c r="Y29" s="1718"/>
      <c r="Z29" s="1718"/>
      <c r="AA29" s="1718"/>
      <c r="AB29" s="1718"/>
      <c r="AC29" s="1718"/>
      <c r="AD29" s="1718"/>
      <c r="AE29" s="1718"/>
      <c r="AF29" s="1718"/>
      <c r="AG29" s="1718"/>
      <c r="AH29" s="1718"/>
      <c r="AI29" s="1718"/>
      <c r="AJ29" s="1718"/>
      <c r="AK29" s="1718"/>
      <c r="AL29" s="1718"/>
      <c r="AM29" s="1718"/>
      <c r="AN29" s="1718"/>
    </row>
    <row r="30" spans="1:40" s="339" customFormat="1" ht="12.75" x14ac:dyDescent="0.2">
      <c r="A30" s="1706" t="s">
        <v>1360</v>
      </c>
      <c r="B30" s="354" t="s">
        <v>1361</v>
      </c>
      <c r="C30" s="1716">
        <f>SUM(D30:W30)</f>
        <v>216018</v>
      </c>
      <c r="D30" s="1716">
        <f>'I5.2 Weighting Factors'!D15*D17</f>
        <v>192732</v>
      </c>
      <c r="E30" s="1716">
        <f>'I5.2 Weighting Factors'!E15*E17</f>
        <v>18924.96</v>
      </c>
      <c r="F30" s="1716">
        <f>'I5.2 Weighting Factors'!F15*F17</f>
        <v>735.84</v>
      </c>
      <c r="G30" s="1716">
        <f>'I5.2 Weighting Factors'!G15*G17</f>
        <v>0</v>
      </c>
      <c r="H30" s="1716">
        <f>'I5.2 Weighting Factors'!H15*H17</f>
        <v>123.84</v>
      </c>
      <c r="I30" s="1716">
        <f>'I5.2 Weighting Factors'!I15*I17</f>
        <v>41.04</v>
      </c>
      <c r="J30" s="1716">
        <f>'I5.2 Weighting Factors'!J15*J17</f>
        <v>84</v>
      </c>
      <c r="K30" s="1716">
        <f>'I5.2 Weighting Factors'!K15*K17</f>
        <v>69.12</v>
      </c>
      <c r="L30" s="1716">
        <f>'I5.2 Weighting Factors'!L15*L17</f>
        <v>3307.2000000000003</v>
      </c>
      <c r="M30" s="1716">
        <f>'I5.2 Weighting Factors'!M15*M17</f>
        <v>0</v>
      </c>
      <c r="N30" s="1716">
        <f>'I5.2 Weighting Factors'!N15*N17</f>
        <v>0</v>
      </c>
      <c r="O30" s="1716">
        <f>'I5.2 Weighting Factors'!O15*O17</f>
        <v>0</v>
      </c>
      <c r="P30" s="1716">
        <f>'I5.2 Weighting Factors'!P15*P17</f>
        <v>0</v>
      </c>
      <c r="Q30" s="1716">
        <f>'I5.2 Weighting Factors'!Q15*Q17</f>
        <v>0</v>
      </c>
      <c r="R30" s="1716">
        <f>'I5.2 Weighting Factors'!R15*R17</f>
        <v>0</v>
      </c>
      <c r="S30" s="1716">
        <f>'I5.2 Weighting Factors'!S15*S17</f>
        <v>0</v>
      </c>
      <c r="T30" s="1716">
        <f>'I5.2 Weighting Factors'!T15*T17</f>
        <v>0</v>
      </c>
      <c r="U30" s="1716">
        <f>'I5.2 Weighting Factors'!U15*U17</f>
        <v>0</v>
      </c>
      <c r="V30" s="1716">
        <f>'I5.2 Weighting Factors'!V15*V17</f>
        <v>0</v>
      </c>
      <c r="W30" s="1716">
        <f>'I5.2 Weighting Factors'!W15*W17</f>
        <v>0</v>
      </c>
      <c r="X30" s="1718"/>
      <c r="Y30" s="1718"/>
      <c r="Z30" s="1718"/>
      <c r="AA30" s="1718"/>
      <c r="AB30" s="1718"/>
      <c r="AC30" s="1718"/>
      <c r="AD30" s="1718"/>
      <c r="AE30" s="1718"/>
      <c r="AF30" s="1718"/>
      <c r="AG30" s="1718"/>
      <c r="AH30" s="1718"/>
      <c r="AI30" s="1718"/>
      <c r="AJ30" s="1718"/>
      <c r="AK30" s="1718"/>
      <c r="AL30" s="1718"/>
      <c r="AM30" s="1718"/>
      <c r="AN30" s="1718"/>
    </row>
    <row r="31" spans="1:40" ht="12.75" x14ac:dyDescent="0.2">
      <c r="A31" s="343"/>
      <c r="C31" s="1722"/>
      <c r="D31" s="1708"/>
      <c r="E31" s="1708"/>
      <c r="F31" s="1708"/>
      <c r="G31" s="1708"/>
      <c r="H31" s="1708"/>
      <c r="I31" s="1708"/>
      <c r="J31" s="1708"/>
      <c r="K31" s="1708"/>
      <c r="L31" s="1708"/>
      <c r="M31" s="1708"/>
      <c r="N31" s="1708"/>
      <c r="O31" s="1708"/>
      <c r="P31" s="1708"/>
      <c r="Q31" s="1708"/>
      <c r="R31" s="1708"/>
      <c r="S31" s="1708"/>
      <c r="T31" s="1708"/>
      <c r="U31" s="1708"/>
      <c r="V31" s="1708"/>
      <c r="W31" s="1708"/>
      <c r="X31" s="1708"/>
      <c r="Y31" s="1708"/>
      <c r="Z31" s="1708"/>
      <c r="AA31" s="1708"/>
      <c r="AB31" s="1708"/>
      <c r="AC31" s="1708"/>
      <c r="AD31" s="1708"/>
      <c r="AE31" s="357"/>
      <c r="AF31" s="357"/>
      <c r="AG31" s="357"/>
      <c r="AH31" s="357"/>
      <c r="AI31" s="357"/>
      <c r="AJ31" s="357"/>
      <c r="AK31" s="357"/>
      <c r="AL31" s="357"/>
      <c r="AM31" s="357"/>
      <c r="AN31" s="357"/>
    </row>
    <row r="32" spans="1:40" ht="12.75" x14ac:dyDescent="0.2">
      <c r="A32" s="343"/>
      <c r="C32" s="1722"/>
      <c r="D32" s="1708"/>
      <c r="E32" s="1708"/>
      <c r="F32" s="1708"/>
      <c r="G32" s="1708"/>
      <c r="H32" s="1708"/>
      <c r="I32" s="1708"/>
      <c r="J32" s="1708"/>
      <c r="K32" s="1708"/>
      <c r="L32" s="1708"/>
      <c r="M32" s="1708"/>
      <c r="N32" s="1708"/>
      <c r="O32" s="1708"/>
      <c r="P32" s="1708"/>
      <c r="Q32" s="1708"/>
      <c r="R32" s="1708"/>
      <c r="S32" s="1708"/>
      <c r="T32" s="1708"/>
      <c r="U32" s="1708"/>
      <c r="V32" s="1708"/>
      <c r="W32" s="1708"/>
      <c r="X32" s="1708"/>
      <c r="Y32" s="1708"/>
      <c r="Z32" s="1708"/>
      <c r="AA32" s="1708"/>
      <c r="AB32" s="1708"/>
      <c r="AC32" s="1708"/>
      <c r="AD32" s="1708"/>
      <c r="AE32" s="357"/>
      <c r="AF32" s="357"/>
      <c r="AG32" s="357"/>
      <c r="AH32" s="357"/>
      <c r="AI32" s="357"/>
      <c r="AJ32" s="357"/>
      <c r="AK32" s="357"/>
      <c r="AL32" s="357"/>
      <c r="AM32" s="357"/>
      <c r="AN32" s="357"/>
    </row>
    <row r="33" spans="1:40" ht="18" x14ac:dyDescent="0.25">
      <c r="A33" s="1775" t="s">
        <v>485</v>
      </c>
      <c r="C33" s="1722"/>
      <c r="D33" s="645"/>
      <c r="E33" s="1708"/>
      <c r="F33" s="1708"/>
      <c r="G33" s="1708"/>
      <c r="H33" s="1708"/>
      <c r="I33" s="1708"/>
      <c r="J33" s="1708"/>
      <c r="K33" s="1708"/>
      <c r="L33" s="1708"/>
      <c r="M33" s="1708"/>
      <c r="N33" s="1708"/>
      <c r="O33" s="1708"/>
      <c r="P33" s="1708"/>
      <c r="Q33" s="1708"/>
      <c r="R33" s="1708"/>
      <c r="S33" s="1708"/>
      <c r="T33" s="1708"/>
      <c r="U33" s="1708"/>
      <c r="V33" s="1708"/>
      <c r="W33" s="1708"/>
      <c r="X33" s="1708"/>
      <c r="Y33" s="1708"/>
      <c r="Z33" s="1708"/>
      <c r="AA33" s="1708"/>
      <c r="AB33" s="1708"/>
      <c r="AC33" s="1708"/>
      <c r="AD33" s="1708"/>
      <c r="AE33" s="357"/>
      <c r="AF33" s="357"/>
      <c r="AG33" s="357"/>
      <c r="AH33" s="357"/>
      <c r="AI33" s="357"/>
      <c r="AJ33" s="357"/>
      <c r="AK33" s="357"/>
      <c r="AL33" s="357"/>
      <c r="AM33" s="357"/>
      <c r="AN33" s="357"/>
    </row>
    <row r="34" spans="1:40" ht="41.25" hidden="1" customHeight="1" x14ac:dyDescent="0.2">
      <c r="A34" s="344"/>
      <c r="C34" s="1722"/>
      <c r="D34" s="1767"/>
      <c r="E34" s="1708"/>
      <c r="F34" s="1708"/>
      <c r="G34" s="1708"/>
      <c r="H34" s="1708"/>
      <c r="I34" s="1708"/>
      <c r="J34" s="1708"/>
      <c r="K34" s="1708"/>
      <c r="L34" s="1708"/>
      <c r="M34" s="1708"/>
      <c r="N34" s="1708"/>
      <c r="O34" s="1708"/>
      <c r="P34" s="1708"/>
      <c r="Q34" s="1708"/>
      <c r="R34" s="1708"/>
      <c r="S34" s="1708"/>
      <c r="T34" s="1708"/>
      <c r="U34" s="1708"/>
      <c r="V34" s="1708"/>
      <c r="W34" s="1708"/>
      <c r="X34" s="1708"/>
      <c r="Y34" s="1708"/>
      <c r="Z34" s="1708"/>
      <c r="AA34" s="1708"/>
      <c r="AB34" s="1708"/>
      <c r="AC34" s="1708"/>
      <c r="AD34" s="1708"/>
      <c r="AE34" s="357"/>
      <c r="AF34" s="357"/>
      <c r="AG34" s="357"/>
      <c r="AH34" s="357"/>
      <c r="AI34" s="357"/>
      <c r="AJ34" s="357"/>
      <c r="AK34" s="357"/>
      <c r="AL34" s="357"/>
      <c r="AM34" s="357"/>
      <c r="AN34" s="357"/>
    </row>
    <row r="35" spans="1:40" ht="12.75" hidden="1" x14ac:dyDescent="0.2">
      <c r="A35" s="344"/>
      <c r="C35" s="1722"/>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357"/>
      <c r="AF35" s="357"/>
      <c r="AG35" s="357"/>
      <c r="AH35" s="357"/>
      <c r="AI35" s="357"/>
      <c r="AJ35" s="357"/>
      <c r="AK35" s="357"/>
      <c r="AL35" s="357"/>
      <c r="AM35" s="357"/>
      <c r="AN35" s="357"/>
    </row>
    <row r="36" spans="1:40" ht="4.5" hidden="1" customHeight="1" x14ac:dyDescent="0.2">
      <c r="A36" s="344"/>
      <c r="C36" s="1722"/>
      <c r="D36" s="1708"/>
      <c r="E36" s="1708"/>
      <c r="F36" s="1708"/>
      <c r="G36" s="1708"/>
      <c r="H36" s="1708"/>
      <c r="I36" s="1708"/>
      <c r="J36" s="1708"/>
      <c r="K36" s="1708"/>
      <c r="L36" s="1708"/>
      <c r="M36" s="1708"/>
      <c r="N36" s="1708"/>
      <c r="O36" s="1708"/>
      <c r="P36" s="1708"/>
      <c r="Q36" s="1708"/>
      <c r="R36" s="1708"/>
      <c r="S36" s="1708"/>
      <c r="T36" s="1708"/>
      <c r="U36" s="1708"/>
      <c r="V36" s="1708"/>
      <c r="W36" s="1708"/>
      <c r="X36" s="1708"/>
      <c r="Y36" s="1708"/>
      <c r="Z36" s="1708"/>
      <c r="AA36" s="1708"/>
      <c r="AB36" s="1708"/>
      <c r="AC36" s="1708"/>
      <c r="AD36" s="1708"/>
      <c r="AE36" s="357"/>
      <c r="AF36" s="357"/>
      <c r="AG36" s="357"/>
      <c r="AH36" s="357"/>
      <c r="AI36" s="357"/>
      <c r="AJ36" s="357"/>
      <c r="AK36" s="357"/>
      <c r="AL36" s="357"/>
      <c r="AM36" s="357"/>
      <c r="AN36" s="357"/>
    </row>
    <row r="37" spans="1:40" ht="3.75" customHeight="1" x14ac:dyDescent="0.2"/>
    <row r="38" spans="1:40" ht="12.75" x14ac:dyDescent="0.2">
      <c r="A38" s="2013" t="s">
        <v>486</v>
      </c>
      <c r="B38" s="2165">
        <v>2009</v>
      </c>
      <c r="C38" s="2091">
        <f>+SUM(D38:W38)</f>
        <v>102768.95000000001</v>
      </c>
      <c r="D38" s="2164">
        <v>87678.708773507038</v>
      </c>
      <c r="E38" s="2164">
        <v>12304.743308690322</v>
      </c>
      <c r="F38" s="2164">
        <v>2785.4979178026542</v>
      </c>
      <c r="G38" s="2164"/>
      <c r="H38" s="2164"/>
      <c r="I38" s="2164"/>
      <c r="J38" s="2164"/>
      <c r="K38" s="2164"/>
      <c r="L38" s="2164"/>
      <c r="M38" s="2164"/>
      <c r="N38" s="2164"/>
      <c r="O38" s="2164"/>
      <c r="P38" s="2164"/>
      <c r="Q38" s="2164"/>
      <c r="R38" s="2164"/>
      <c r="S38" s="2164"/>
      <c r="T38" s="2164"/>
      <c r="U38" s="2164"/>
      <c r="V38" s="2164"/>
      <c r="W38" s="2164"/>
      <c r="X38" s="1708"/>
      <c r="Y38" s="1708"/>
      <c r="Z38" s="1708"/>
      <c r="AA38" s="1708"/>
      <c r="AB38" s="1708"/>
      <c r="AC38" s="1708"/>
      <c r="AD38" s="1708"/>
      <c r="AE38" s="357"/>
    </row>
    <row r="39" spans="1:40" ht="12.75" x14ac:dyDescent="0.2">
      <c r="A39" s="2013" t="s">
        <v>486</v>
      </c>
      <c r="B39" s="2165">
        <v>2010</v>
      </c>
      <c r="C39" s="2091">
        <f>+SUM(D39:W39)</f>
        <v>116536.79000000005</v>
      </c>
      <c r="D39" s="2164">
        <v>99424.926223429837</v>
      </c>
      <c r="E39" s="2164">
        <v>13953.195853112731</v>
      </c>
      <c r="F39" s="2164">
        <v>3158.6679234574772</v>
      </c>
      <c r="G39" s="2164"/>
      <c r="H39" s="2164"/>
      <c r="I39" s="2164"/>
      <c r="J39" s="2164"/>
      <c r="K39" s="2164"/>
      <c r="L39" s="2164"/>
      <c r="M39" s="2164"/>
      <c r="N39" s="2164"/>
      <c r="O39" s="2164"/>
      <c r="P39" s="2164"/>
      <c r="Q39" s="2164"/>
      <c r="R39" s="2164"/>
      <c r="S39" s="2164"/>
      <c r="T39" s="2164"/>
      <c r="U39" s="2164"/>
      <c r="V39" s="2164"/>
      <c r="W39" s="2164"/>
      <c r="X39" s="1708"/>
      <c r="Y39" s="1708"/>
      <c r="Z39" s="1708"/>
      <c r="AA39" s="1708"/>
      <c r="AB39" s="1708"/>
      <c r="AC39" s="1708"/>
      <c r="AD39" s="1708"/>
      <c r="AE39" s="357"/>
    </row>
    <row r="40" spans="1:40" ht="12.75" x14ac:dyDescent="0.2">
      <c r="A40" s="2013" t="s">
        <v>486</v>
      </c>
      <c r="B40" s="2165">
        <v>2011</v>
      </c>
      <c r="C40" s="2091">
        <f>+SUM(D40:W40)</f>
        <v>154539.93</v>
      </c>
      <c r="D40" s="2164">
        <v>131847.81508761315</v>
      </c>
      <c r="E40" s="2164">
        <v>18503.392022522083</v>
      </c>
      <c r="F40" s="2164">
        <v>4188.7228898647691</v>
      </c>
      <c r="G40" s="2164"/>
      <c r="H40" s="2164"/>
      <c r="I40" s="2164"/>
      <c r="J40" s="2164"/>
      <c r="K40" s="2164"/>
      <c r="L40" s="2164"/>
      <c r="M40" s="2164"/>
      <c r="N40" s="2164"/>
      <c r="O40" s="2164"/>
      <c r="P40" s="2164"/>
      <c r="Q40" s="2164"/>
      <c r="R40" s="2164"/>
      <c r="S40" s="2164"/>
      <c r="T40" s="2164"/>
      <c r="U40" s="2164"/>
      <c r="V40" s="2164"/>
      <c r="W40" s="2164"/>
      <c r="X40" s="1708"/>
      <c r="Y40" s="1708"/>
      <c r="Z40" s="1708"/>
      <c r="AA40" s="1708"/>
      <c r="AB40" s="1708"/>
      <c r="AC40" s="1708"/>
      <c r="AD40" s="1708"/>
      <c r="AE40" s="357"/>
    </row>
    <row r="41" spans="1:40" s="344" customFormat="1" ht="12.75" x14ac:dyDescent="0.2">
      <c r="A41" s="2013" t="s">
        <v>1235</v>
      </c>
      <c r="C41" s="2092">
        <f>+SUM(D41:W41)</f>
        <v>124615.22333333337</v>
      </c>
      <c r="D41" s="1725">
        <f>SUM(D38:D40)/3</f>
        <v>106317.15002818336</v>
      </c>
      <c r="E41" s="1726">
        <f t="shared" ref="E41:W41" si="1">SUM(E33:E40)/3</f>
        <v>14920.443728108379</v>
      </c>
      <c r="F41" s="1726">
        <f t="shared" si="1"/>
        <v>3377.6295770416341</v>
      </c>
      <c r="G41" s="1726">
        <f t="shared" si="1"/>
        <v>0</v>
      </c>
      <c r="H41" s="1726">
        <f t="shared" si="1"/>
        <v>0</v>
      </c>
      <c r="I41" s="1726">
        <f t="shared" si="1"/>
        <v>0</v>
      </c>
      <c r="J41" s="1726">
        <f t="shared" si="1"/>
        <v>0</v>
      </c>
      <c r="K41" s="1726">
        <f t="shared" si="1"/>
        <v>0</v>
      </c>
      <c r="L41" s="1726">
        <f t="shared" si="1"/>
        <v>0</v>
      </c>
      <c r="M41" s="1726">
        <f t="shared" si="1"/>
        <v>0</v>
      </c>
      <c r="N41" s="1726">
        <f t="shared" si="1"/>
        <v>0</v>
      </c>
      <c r="O41" s="1726">
        <f t="shared" si="1"/>
        <v>0</v>
      </c>
      <c r="P41" s="1726">
        <f t="shared" si="1"/>
        <v>0</v>
      </c>
      <c r="Q41" s="1726">
        <f t="shared" si="1"/>
        <v>0</v>
      </c>
      <c r="R41" s="1726">
        <f t="shared" si="1"/>
        <v>0</v>
      </c>
      <c r="S41" s="1726">
        <f t="shared" si="1"/>
        <v>0</v>
      </c>
      <c r="T41" s="1726">
        <f t="shared" si="1"/>
        <v>0</v>
      </c>
      <c r="U41" s="1726">
        <f t="shared" si="1"/>
        <v>0</v>
      </c>
      <c r="V41" s="1726">
        <f t="shared" si="1"/>
        <v>0</v>
      </c>
      <c r="W41" s="1727">
        <f t="shared" si="1"/>
        <v>0</v>
      </c>
      <c r="X41" s="1728"/>
      <c r="Y41" s="1728"/>
      <c r="Z41" s="1728"/>
      <c r="AA41" s="1728"/>
      <c r="AB41" s="1728"/>
      <c r="AC41" s="1728"/>
      <c r="AD41" s="1728"/>
      <c r="AE41" s="355"/>
    </row>
    <row r="42" spans="1:40" ht="12.75" x14ac:dyDescent="0.2">
      <c r="A42" s="357"/>
      <c r="C42" s="1722"/>
      <c r="D42" s="1708"/>
      <c r="E42" s="1708"/>
      <c r="F42" s="1708"/>
      <c r="G42" s="1708"/>
      <c r="H42" s="1708"/>
      <c r="I42" s="1708"/>
      <c r="J42" s="1708"/>
      <c r="K42" s="1708"/>
      <c r="L42" s="1708"/>
      <c r="M42" s="1708"/>
      <c r="N42" s="1708"/>
      <c r="O42" s="1708"/>
      <c r="P42" s="1708"/>
      <c r="Q42" s="1708"/>
      <c r="R42" s="1708"/>
      <c r="S42" s="1708"/>
      <c r="T42" s="1708"/>
      <c r="U42" s="1708"/>
      <c r="V42" s="1708"/>
      <c r="W42" s="1708"/>
      <c r="X42" s="1708"/>
      <c r="Y42" s="1708"/>
      <c r="Z42" s="1708"/>
      <c r="AA42" s="1708"/>
      <c r="AB42" s="1708"/>
      <c r="AC42" s="1708"/>
      <c r="AD42" s="1708"/>
      <c r="AE42" s="357"/>
    </row>
  </sheetData>
  <mergeCells count="6">
    <mergeCell ref="A12:A13"/>
    <mergeCell ref="A1:F1"/>
    <mergeCell ref="A2:E2"/>
    <mergeCell ref="A3:E3"/>
    <mergeCell ref="A4:E4"/>
    <mergeCell ref="B12:W13"/>
  </mergeCells>
  <phoneticPr fontId="0" type="noConversion"/>
  <pageMargins left="0.39370078740157483" right="0.39370078740157483" top="0.39370078740157483" bottom="0.39370078740157483" header="0.51181102362204722" footer="0.51181102362204722"/>
  <pageSetup scale="6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7" r:id="rId4" name="Button 29">
              <controlPr defaultSize="0" print="0" autoFill="0" autoPict="0" macro="[0]!h1_kwhdata">
                <anchor moveWithCells="1" sizeWithCells="1">
                  <from>
                    <xdr:col>1</xdr:col>
                    <xdr:colOff>66675</xdr:colOff>
                    <xdr:row>13</xdr:row>
                    <xdr:rowOff>0</xdr:rowOff>
                  </from>
                  <to>
                    <xdr:col>1</xdr:col>
                    <xdr:colOff>1123950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2"/>
  </sheetPr>
  <dimension ref="A1:BU46"/>
  <sheetViews>
    <sheetView zoomScaleNormal="100" workbookViewId="0">
      <selection activeCell="A33" sqref="A33"/>
    </sheetView>
  </sheetViews>
  <sheetFormatPr defaultRowHeight="11.25" x14ac:dyDescent="0.2"/>
  <cols>
    <col min="1" max="1" width="4.28515625" style="358" customWidth="1"/>
    <col min="2" max="2" width="5" style="65" customWidth="1"/>
    <col min="3" max="3" width="25.42578125" style="363" customWidth="1"/>
    <col min="4" max="4" width="22.85546875" style="64" customWidth="1"/>
    <col min="5" max="5" width="15.7109375" style="362" customWidth="1"/>
    <col min="6" max="7" width="15.7109375" style="64" customWidth="1"/>
    <col min="8" max="8" width="15.7109375" style="362" customWidth="1"/>
    <col min="9" max="10" width="15.7109375" style="64" customWidth="1"/>
    <col min="11" max="11" width="15.7109375" style="362" customWidth="1"/>
    <col min="12" max="13" width="15.7109375" style="64" customWidth="1"/>
    <col min="14" max="14" width="15.7109375" style="362" hidden="1" customWidth="1"/>
    <col min="15" max="16" width="15.7109375" style="64" hidden="1" customWidth="1"/>
    <col min="17" max="17" width="15.7109375" style="362" customWidth="1"/>
    <col min="18" max="19" width="15.7109375" style="64" customWidth="1"/>
    <col min="20" max="20" width="15.7109375" style="362" customWidth="1"/>
    <col min="21" max="22" width="15.7109375" style="64" customWidth="1"/>
    <col min="23" max="23" width="15.7109375" style="362" customWidth="1"/>
    <col min="24" max="25" width="15.7109375" style="64" customWidth="1"/>
    <col min="26" max="26" width="15.7109375" style="362" customWidth="1"/>
    <col min="27" max="28" width="15.7109375" style="64" customWidth="1"/>
    <col min="29" max="29" width="15.7109375" style="362" customWidth="1"/>
    <col min="30" max="31" width="15.7109375" style="64" customWidth="1"/>
    <col min="32" max="32" width="15.7109375" style="362" hidden="1" customWidth="1"/>
    <col min="33" max="34" width="15.7109375" style="64" hidden="1" customWidth="1"/>
    <col min="35" max="35" width="15.7109375" style="362" hidden="1" customWidth="1"/>
    <col min="36" max="37" width="15.7109375" style="64" hidden="1" customWidth="1"/>
    <col min="38" max="38" width="15.7109375" style="362" hidden="1" customWidth="1"/>
    <col min="39" max="40" width="15.7109375" style="64" hidden="1" customWidth="1"/>
    <col min="41" max="41" width="15.7109375" style="362" hidden="1" customWidth="1"/>
    <col min="42" max="43" width="15.7109375" style="64" hidden="1" customWidth="1"/>
    <col min="44" max="44" width="15.7109375" style="362" hidden="1" customWidth="1"/>
    <col min="45" max="46" width="15.7109375" style="64" hidden="1" customWidth="1"/>
    <col min="47" max="47" width="15.7109375" style="362" hidden="1" customWidth="1"/>
    <col min="48" max="49" width="15.7109375" style="64" hidden="1" customWidth="1"/>
    <col min="50" max="50" width="15.7109375" style="362" hidden="1" customWidth="1"/>
    <col min="51" max="52" width="15.7109375" style="64" hidden="1" customWidth="1"/>
    <col min="53" max="53" width="15.7109375" style="362" hidden="1" customWidth="1"/>
    <col min="54" max="55" width="15.7109375" style="64" hidden="1" customWidth="1"/>
    <col min="56" max="56" width="15.7109375" style="362" hidden="1" customWidth="1"/>
    <col min="57" max="58" width="15.7109375" style="64" hidden="1" customWidth="1"/>
    <col min="59" max="59" width="15.7109375" style="362" hidden="1" customWidth="1"/>
    <col min="60" max="61" width="15.7109375" style="64" hidden="1" customWidth="1"/>
    <col min="62" max="62" width="15.7109375" style="362" hidden="1" customWidth="1"/>
    <col min="63" max="64" width="15.7109375" style="64" hidden="1" customWidth="1"/>
    <col min="65" max="67" width="15.7109375" style="64" customWidth="1"/>
    <col min="68" max="16384" width="9.140625" style="64"/>
  </cols>
  <sheetData>
    <row r="1" spans="1:67" s="13" customFormat="1" ht="72" customHeight="1" x14ac:dyDescent="0.2">
      <c r="A1" s="2331"/>
      <c r="B1" s="2331"/>
      <c r="C1" s="2331"/>
      <c r="D1" s="2331"/>
      <c r="E1" s="2331"/>
      <c r="F1" s="2331"/>
    </row>
    <row r="2" spans="1:67" s="13" customFormat="1" ht="72" customHeight="1" x14ac:dyDescent="0.3">
      <c r="A2" s="2372"/>
      <c r="B2" s="2372"/>
      <c r="C2" s="2372"/>
      <c r="D2" s="2372"/>
      <c r="E2" s="2372"/>
    </row>
    <row r="3" spans="1:67" s="13" customFormat="1" ht="9" customHeight="1" x14ac:dyDescent="0.25">
      <c r="A3" s="2373"/>
      <c r="B3" s="2373"/>
      <c r="C3" s="2373"/>
      <c r="D3" s="2373"/>
      <c r="E3" s="2373"/>
      <c r="G3" s="14"/>
    </row>
    <row r="4" spans="1:67" s="13" customFormat="1" ht="9" customHeight="1" x14ac:dyDescent="0.25">
      <c r="A4" s="2374"/>
      <c r="B4" s="2374"/>
      <c r="C4" s="2374"/>
      <c r="D4" s="2374"/>
      <c r="E4" s="2374"/>
    </row>
    <row r="5" spans="1:67" s="13" customFormat="1" ht="21" customHeight="1" x14ac:dyDescent="0.3">
      <c r="A5" s="330" t="str">
        <f>"Sheet I7.1 Meter Capital Worksheet  - "&amp;  'I2 LDC class'!$C$17</f>
        <v>Sheet I7.1 Meter Capital Worksheet  - Initial Submission</v>
      </c>
      <c r="B5" s="331"/>
      <c r="C5" s="331"/>
      <c r="D5" s="69"/>
      <c r="E5" s="332"/>
    </row>
    <row r="6" spans="1:67" s="13" customFormat="1" ht="6" customHeight="1" x14ac:dyDescent="0.2">
      <c r="A6" s="16"/>
      <c r="B6" s="16"/>
      <c r="C6" s="16"/>
      <c r="D6" s="16"/>
      <c r="E6" s="16"/>
      <c r="F6" s="16"/>
      <c r="G6" s="16"/>
      <c r="H6" s="16"/>
      <c r="I6" s="16"/>
      <c r="J6" s="16"/>
      <c r="K6" s="16"/>
      <c r="L6" s="16"/>
      <c r="M6" s="16"/>
      <c r="N6" s="16"/>
      <c r="O6" s="16"/>
    </row>
    <row r="7" spans="1:67" ht="12" thickBot="1" x14ac:dyDescent="0.25">
      <c r="A7" s="64"/>
      <c r="D7" s="47"/>
    </row>
    <row r="8" spans="1:67" hidden="1" x14ac:dyDescent="0.2">
      <c r="D8" s="47"/>
    </row>
    <row r="9" spans="1:67" ht="12.75" hidden="1" x14ac:dyDescent="0.2">
      <c r="C9" s="359"/>
      <c r="D9" s="360"/>
      <c r="E9" s="361"/>
      <c r="F9" s="360"/>
      <c r="G9" s="360"/>
    </row>
    <row r="10" spans="1:67" hidden="1" x14ac:dyDescent="0.2">
      <c r="A10" s="64"/>
      <c r="F10" s="371"/>
      <c r="G10" s="371"/>
    </row>
    <row r="11" spans="1:67" ht="3.75" hidden="1" customHeight="1" x14ac:dyDescent="0.2">
      <c r="B11" s="95"/>
      <c r="C11" s="365"/>
      <c r="D11" s="98"/>
      <c r="F11" s="366"/>
      <c r="G11" s="366"/>
    </row>
    <row r="12" spans="1:67" ht="3.75" hidden="1" customHeight="1" x14ac:dyDescent="0.2">
      <c r="A12" s="366"/>
      <c r="B12" s="95"/>
      <c r="C12" s="364"/>
      <c r="D12" s="98"/>
    </row>
    <row r="13" spans="1:67" s="98" customFormat="1" ht="3.75" hidden="1" customHeight="1" thickBot="1" x14ac:dyDescent="0.25">
      <c r="A13" s="105"/>
      <c r="B13" s="95"/>
      <c r="C13" s="365"/>
      <c r="E13" s="2385">
        <v>1</v>
      </c>
      <c r="F13" s="2385"/>
      <c r="G13" s="2385"/>
      <c r="H13" s="2385">
        <v>2</v>
      </c>
      <c r="I13" s="2385"/>
      <c r="J13" s="2385"/>
      <c r="K13" s="2385">
        <v>3</v>
      </c>
      <c r="L13" s="2385"/>
      <c r="M13" s="2385"/>
      <c r="N13" s="2385">
        <v>4</v>
      </c>
      <c r="O13" s="2385"/>
      <c r="P13" s="2385"/>
      <c r="Q13" s="2385">
        <v>5</v>
      </c>
      <c r="R13" s="2385"/>
      <c r="S13" s="2385"/>
      <c r="T13" s="2385">
        <v>6</v>
      </c>
      <c r="U13" s="2385"/>
      <c r="V13" s="2385"/>
      <c r="W13" s="2385">
        <v>7</v>
      </c>
      <c r="X13" s="2385"/>
      <c r="Y13" s="2385"/>
      <c r="Z13" s="2385">
        <v>8</v>
      </c>
      <c r="AA13" s="2385"/>
      <c r="AB13" s="2385"/>
      <c r="AC13" s="2385">
        <v>9</v>
      </c>
      <c r="AD13" s="2385"/>
      <c r="AE13" s="2385"/>
      <c r="AF13" s="2385">
        <v>10</v>
      </c>
      <c r="AG13" s="2385"/>
      <c r="AH13" s="2385"/>
      <c r="AI13" s="2385">
        <v>11</v>
      </c>
      <c r="AJ13" s="2385"/>
      <c r="AK13" s="2385"/>
      <c r="AL13" s="2385">
        <v>12</v>
      </c>
      <c r="AM13" s="2385"/>
      <c r="AN13" s="2385"/>
      <c r="AO13" s="2385">
        <v>13</v>
      </c>
      <c r="AP13" s="2385"/>
      <c r="AQ13" s="2385"/>
      <c r="AR13" s="2385">
        <v>14</v>
      </c>
      <c r="AS13" s="2385"/>
      <c r="AT13" s="2385"/>
      <c r="AU13" s="2385">
        <v>15</v>
      </c>
      <c r="AV13" s="2385"/>
      <c r="AW13" s="2385"/>
      <c r="AX13" s="2385">
        <v>16</v>
      </c>
      <c r="AY13" s="2385"/>
      <c r="AZ13" s="2385"/>
      <c r="BA13" s="2385">
        <v>17</v>
      </c>
      <c r="BB13" s="2385"/>
      <c r="BC13" s="2385"/>
      <c r="BD13" s="2385">
        <v>18</v>
      </c>
      <c r="BE13" s="2385"/>
      <c r="BF13" s="2385"/>
      <c r="BG13" s="2385">
        <v>19</v>
      </c>
      <c r="BH13" s="2385"/>
      <c r="BI13" s="2385"/>
      <c r="BJ13" s="2385">
        <v>20</v>
      </c>
      <c r="BK13" s="2385"/>
      <c r="BL13" s="2385"/>
    </row>
    <row r="14" spans="1:67" s="103" customFormat="1" ht="15" customHeight="1" thickBot="1" x14ac:dyDescent="0.25">
      <c r="A14" s="368"/>
      <c r="B14" s="369"/>
      <c r="E14" s="2395" t="str">
        <f>IF('I2 LDC class'!$D$20="",'I2 LDC class'!$C$20,'I2 LDC class'!$D$20)</f>
        <v>Residential</v>
      </c>
      <c r="F14" s="2392"/>
      <c r="G14" s="2394"/>
      <c r="H14" s="2395" t="str">
        <f>IF('I2 LDC class'!$D$21="",'I2 LDC class'!$C$21,'I2 LDC class'!$D$21)</f>
        <v>GS &lt;50</v>
      </c>
      <c r="I14" s="2392"/>
      <c r="J14" s="2394"/>
      <c r="K14" s="2395" t="str">
        <f>IF('I2 LDC class'!$D$22="",'I2 LDC class'!$C$22,'I2 LDC class'!$D$22)</f>
        <v>GS&gt;50-Regular</v>
      </c>
      <c r="L14" s="2392"/>
      <c r="M14" s="2393"/>
      <c r="N14" s="2391" t="str">
        <f>IF('I2 LDC class'!$D$23="",'I2 LDC class'!$C$23,'I2 LDC class'!$D$23)</f>
        <v>GS&gt; 50-TOU</v>
      </c>
      <c r="O14" s="2392"/>
      <c r="P14" s="2393"/>
      <c r="Q14" s="2391" t="str">
        <f>IF('I2 LDC class'!$D$24="",'I2 LDC class'!$C$24,'I2 LDC class'!$D$24)</f>
        <v>GS &gt;50-Intermediate</v>
      </c>
      <c r="R14" s="2392"/>
      <c r="S14" s="2393"/>
      <c r="T14" s="2391" t="str">
        <f>IF('I2 LDC class'!$D$25="",'I2 LDC class'!$C$25,'I2 LDC class'!$D$25)</f>
        <v>Large Use &gt;5MW</v>
      </c>
      <c r="U14" s="2392"/>
      <c r="V14" s="2393"/>
      <c r="W14" s="2391" t="str">
        <f>IF('I2 LDC class'!$D$26="",'I2 LDC class'!$C$26,'I2 LDC class'!$D$26)</f>
        <v>Street Light</v>
      </c>
      <c r="X14" s="2392"/>
      <c r="Y14" s="2393"/>
      <c r="Z14" s="2391" t="str">
        <f>IF('I2 LDC class'!$D$27="",'I2 LDC class'!$C$27,'I2 LDC class'!$D$27)</f>
        <v>Sentinel</v>
      </c>
      <c r="AA14" s="2392"/>
      <c r="AB14" s="2393"/>
      <c r="AC14" s="2391" t="str">
        <f>IF('I2 LDC class'!$D$28="",'I2 LDC class'!$C$28,'I2 LDC class'!$D$28)</f>
        <v>Unmetered Scattered Load</v>
      </c>
      <c r="AD14" s="2392"/>
      <c r="AE14" s="2393"/>
      <c r="AF14" s="2391" t="str">
        <f>IF('I2 LDC class'!$D$29="",'I2 LDC class'!$C$29,'I2 LDC class'!$D$29)</f>
        <v>Embedded Distributor</v>
      </c>
      <c r="AG14" s="2392"/>
      <c r="AH14" s="2393"/>
      <c r="AI14" s="2391" t="str">
        <f>IF('I2 LDC class'!$D$30="",'I2 LDC class'!$C$30,'I2 LDC class'!$D$30)</f>
        <v>Back-up/Standby Power</v>
      </c>
      <c r="AJ14" s="2392"/>
      <c r="AK14" s="2393"/>
      <c r="AL14" s="2391" t="str">
        <f>IF('I2 LDC class'!$D$31="",'I2 LDC class'!$C$31,'I2 LDC class'!$D$31)</f>
        <v>Rate Class 1</v>
      </c>
      <c r="AM14" s="2392"/>
      <c r="AN14" s="2393"/>
      <c r="AO14" s="2391" t="str">
        <f>IF('I2 LDC class'!$D$32="",'I2 LDC class'!$C$32,'I2 LDC class'!$D$32)</f>
        <v>Rate class 2</v>
      </c>
      <c r="AP14" s="2392"/>
      <c r="AQ14" s="2393"/>
      <c r="AR14" s="2391" t="str">
        <f>IF('I2 LDC class'!$D$33="",'I2 LDC class'!$C$33,'I2 LDC class'!$D$33)</f>
        <v>Rate class 3</v>
      </c>
      <c r="AS14" s="2392"/>
      <c r="AT14" s="2393"/>
      <c r="AU14" s="2391" t="str">
        <f>IF('I2 LDC class'!$D$34="",'I2 LDC class'!$C$34,'I2 LDC class'!$D$34)</f>
        <v>Rate class 4</v>
      </c>
      <c r="AV14" s="2392"/>
      <c r="AW14" s="2393"/>
      <c r="AX14" s="2391" t="str">
        <f>IF('I2 LDC class'!$D$35="",'I2 LDC class'!$C$35,'I2 LDC class'!$D$35)</f>
        <v>Rate class 5</v>
      </c>
      <c r="AY14" s="2392"/>
      <c r="AZ14" s="2393"/>
      <c r="BA14" s="2391" t="str">
        <f>IF('I2 LDC class'!$D$36="",'I2 LDC class'!$C$36,'I2 LDC class'!$D$36)</f>
        <v>Rate class 6</v>
      </c>
      <c r="BB14" s="2392"/>
      <c r="BC14" s="2393"/>
      <c r="BD14" s="2391" t="str">
        <f>IF('I2 LDC class'!$D$37="",'I2 LDC class'!$C$37,'I2 LDC class'!$D$37)</f>
        <v>Rate class 7</v>
      </c>
      <c r="BE14" s="2392"/>
      <c r="BF14" s="2393"/>
      <c r="BG14" s="2391" t="str">
        <f>IF('I2 LDC class'!$D$38="",'I2 LDC class'!$C$38,'I2 LDC class'!$D$38)</f>
        <v>Rate class 8</v>
      </c>
      <c r="BH14" s="2392"/>
      <c r="BI14" s="2393"/>
      <c r="BJ14" s="2391" t="str">
        <f>IF('I2 LDC class'!$D$39="",'I2 LDC class'!$C$39,'I2 LDC class'!$D$39)</f>
        <v>Rate class 9</v>
      </c>
      <c r="BK14" s="2392"/>
      <c r="BL14" s="2394"/>
      <c r="BM14" s="2388" t="s">
        <v>598</v>
      </c>
      <c r="BN14" s="2389"/>
      <c r="BO14" s="2390"/>
    </row>
    <row r="15" spans="1:67" s="98" customFormat="1" ht="12.75" x14ac:dyDescent="0.2">
      <c r="A15" s="366"/>
      <c r="B15" s="95"/>
      <c r="C15" s="365"/>
      <c r="D15" s="375"/>
      <c r="E15" s="441">
        <v>1</v>
      </c>
      <c r="F15" s="441">
        <v>2</v>
      </c>
      <c r="G15" s="442">
        <v>3</v>
      </c>
      <c r="H15" s="443">
        <v>1</v>
      </c>
      <c r="I15" s="443">
        <v>2</v>
      </c>
      <c r="J15" s="442">
        <v>3</v>
      </c>
      <c r="K15" s="443">
        <v>1</v>
      </c>
      <c r="L15" s="443">
        <v>2</v>
      </c>
      <c r="M15" s="442">
        <v>3</v>
      </c>
      <c r="N15" s="443">
        <v>1</v>
      </c>
      <c r="O15" s="443">
        <v>2</v>
      </c>
      <c r="P15" s="442">
        <v>3</v>
      </c>
      <c r="Q15" s="443">
        <v>1</v>
      </c>
      <c r="R15" s="443">
        <v>2</v>
      </c>
      <c r="S15" s="442">
        <v>3</v>
      </c>
      <c r="T15" s="443">
        <v>1</v>
      </c>
      <c r="U15" s="443">
        <v>2</v>
      </c>
      <c r="V15" s="442">
        <v>3</v>
      </c>
      <c r="W15" s="443">
        <v>1</v>
      </c>
      <c r="X15" s="443">
        <v>2</v>
      </c>
      <c r="Y15" s="442">
        <v>3</v>
      </c>
      <c r="Z15" s="443">
        <v>1</v>
      </c>
      <c r="AA15" s="443">
        <v>2</v>
      </c>
      <c r="AB15" s="442">
        <v>3</v>
      </c>
      <c r="AC15" s="443">
        <v>1</v>
      </c>
      <c r="AD15" s="443">
        <v>2</v>
      </c>
      <c r="AE15" s="442">
        <v>3</v>
      </c>
      <c r="AF15" s="443">
        <v>1</v>
      </c>
      <c r="AG15" s="443">
        <v>2</v>
      </c>
      <c r="AH15" s="442">
        <v>3</v>
      </c>
      <c r="AI15" s="443">
        <v>1</v>
      </c>
      <c r="AJ15" s="443">
        <v>2</v>
      </c>
      <c r="AK15" s="442">
        <v>3</v>
      </c>
      <c r="AL15" s="443">
        <v>1</v>
      </c>
      <c r="AM15" s="443">
        <v>2</v>
      </c>
      <c r="AN15" s="442">
        <v>3</v>
      </c>
      <c r="AO15" s="443">
        <v>1</v>
      </c>
      <c r="AP15" s="443">
        <v>2</v>
      </c>
      <c r="AQ15" s="442">
        <v>3</v>
      </c>
      <c r="AR15" s="443">
        <v>1</v>
      </c>
      <c r="AS15" s="443">
        <v>2</v>
      </c>
      <c r="AT15" s="442">
        <v>3</v>
      </c>
      <c r="AU15" s="443">
        <v>1</v>
      </c>
      <c r="AV15" s="443">
        <v>2</v>
      </c>
      <c r="AW15" s="442">
        <v>3</v>
      </c>
      <c r="AX15" s="443">
        <v>1</v>
      </c>
      <c r="AY15" s="443">
        <v>2</v>
      </c>
      <c r="AZ15" s="442">
        <v>3</v>
      </c>
      <c r="BA15" s="443">
        <v>1</v>
      </c>
      <c r="BB15" s="443">
        <v>2</v>
      </c>
      <c r="BC15" s="442">
        <v>3</v>
      </c>
      <c r="BD15" s="443">
        <v>1</v>
      </c>
      <c r="BE15" s="443">
        <v>2</v>
      </c>
      <c r="BF15" s="442">
        <v>3</v>
      </c>
      <c r="BG15" s="443">
        <v>1</v>
      </c>
      <c r="BH15" s="443">
        <v>2</v>
      </c>
      <c r="BI15" s="442">
        <v>3</v>
      </c>
      <c r="BJ15" s="443">
        <v>1</v>
      </c>
      <c r="BK15" s="443">
        <v>2</v>
      </c>
      <c r="BL15" s="442">
        <v>3</v>
      </c>
      <c r="BM15" s="443">
        <v>1</v>
      </c>
      <c r="BN15" s="443">
        <v>2</v>
      </c>
      <c r="BO15" s="442">
        <v>3</v>
      </c>
    </row>
    <row r="16" spans="1:67" s="98" customFormat="1" ht="13.5" thickBot="1" x14ac:dyDescent="0.25">
      <c r="A16" s="366"/>
      <c r="B16" s="95"/>
      <c r="C16" s="365"/>
      <c r="D16" s="374"/>
      <c r="E16" s="373"/>
      <c r="F16" s="373"/>
      <c r="G16" s="370"/>
      <c r="H16" s="373"/>
      <c r="I16" s="373"/>
      <c r="J16" s="370"/>
      <c r="K16" s="373"/>
      <c r="L16" s="373"/>
      <c r="M16" s="370"/>
      <c r="N16" s="373"/>
      <c r="O16" s="373"/>
      <c r="P16" s="370"/>
      <c r="Q16" s="373"/>
      <c r="R16" s="373"/>
      <c r="S16" s="370"/>
      <c r="T16" s="373"/>
      <c r="U16" s="373"/>
      <c r="V16" s="370"/>
      <c r="W16" s="373"/>
      <c r="X16" s="373"/>
      <c r="Y16" s="370"/>
      <c r="Z16" s="373"/>
      <c r="AA16" s="373"/>
      <c r="AB16" s="370"/>
      <c r="AC16" s="373"/>
      <c r="AD16" s="373"/>
      <c r="AE16" s="370"/>
      <c r="AF16" s="373"/>
      <c r="AG16" s="373"/>
      <c r="AH16" s="370"/>
      <c r="AI16" s="373"/>
      <c r="AJ16" s="373"/>
      <c r="AK16" s="370"/>
      <c r="AL16" s="373"/>
      <c r="AM16" s="373"/>
      <c r="AN16" s="370"/>
      <c r="AO16" s="373"/>
      <c r="AP16" s="373"/>
      <c r="AQ16" s="370"/>
      <c r="AR16" s="373"/>
      <c r="AS16" s="373"/>
      <c r="AT16" s="370"/>
      <c r="AU16" s="373"/>
      <c r="AV16" s="373"/>
      <c r="AW16" s="370"/>
      <c r="AX16" s="373"/>
      <c r="AY16" s="373"/>
      <c r="AZ16" s="370"/>
      <c r="BA16" s="373"/>
      <c r="BB16" s="373"/>
      <c r="BC16" s="370"/>
      <c r="BD16" s="373"/>
      <c r="BE16" s="373"/>
      <c r="BF16" s="370"/>
      <c r="BG16" s="373"/>
      <c r="BH16" s="373"/>
      <c r="BI16" s="370"/>
      <c r="BJ16" s="373"/>
      <c r="BK16" s="373"/>
      <c r="BL16" s="370"/>
      <c r="BM16" s="373"/>
      <c r="BN16" s="373"/>
      <c r="BO16" s="370"/>
    </row>
    <row r="17" spans="1:73" s="98" customFormat="1" ht="11.25" customHeight="1" x14ac:dyDescent="0.2">
      <c r="A17" s="366"/>
      <c r="B17" s="95"/>
      <c r="C17" s="365"/>
      <c r="E17" s="2386" t="s">
        <v>586</v>
      </c>
      <c r="F17" s="2386" t="s">
        <v>587</v>
      </c>
      <c r="G17" s="2383" t="s">
        <v>588</v>
      </c>
      <c r="H17" s="2386" t="s">
        <v>586</v>
      </c>
      <c r="I17" s="2386" t="s">
        <v>587</v>
      </c>
      <c r="J17" s="2383" t="s">
        <v>588</v>
      </c>
      <c r="K17" s="2386" t="s">
        <v>586</v>
      </c>
      <c r="L17" s="2386" t="s">
        <v>587</v>
      </c>
      <c r="M17" s="2383" t="s">
        <v>588</v>
      </c>
      <c r="N17" s="2386" t="s">
        <v>586</v>
      </c>
      <c r="O17" s="2386" t="s">
        <v>587</v>
      </c>
      <c r="P17" s="2383" t="s">
        <v>588</v>
      </c>
      <c r="Q17" s="2386" t="s">
        <v>586</v>
      </c>
      <c r="R17" s="2386" t="s">
        <v>587</v>
      </c>
      <c r="S17" s="2383" t="s">
        <v>588</v>
      </c>
      <c r="T17" s="2386" t="s">
        <v>586</v>
      </c>
      <c r="U17" s="2386" t="s">
        <v>587</v>
      </c>
      <c r="V17" s="2383" t="s">
        <v>588</v>
      </c>
      <c r="W17" s="2386" t="s">
        <v>586</v>
      </c>
      <c r="X17" s="2386" t="s">
        <v>587</v>
      </c>
      <c r="Y17" s="2383" t="s">
        <v>588</v>
      </c>
      <c r="Z17" s="2386" t="s">
        <v>586</v>
      </c>
      <c r="AA17" s="2386" t="s">
        <v>587</v>
      </c>
      <c r="AB17" s="2383" t="s">
        <v>588</v>
      </c>
      <c r="AC17" s="2386" t="s">
        <v>586</v>
      </c>
      <c r="AD17" s="2386" t="s">
        <v>587</v>
      </c>
      <c r="AE17" s="2383" t="s">
        <v>588</v>
      </c>
      <c r="AF17" s="2386" t="s">
        <v>586</v>
      </c>
      <c r="AG17" s="2386" t="s">
        <v>587</v>
      </c>
      <c r="AH17" s="2383" t="s">
        <v>588</v>
      </c>
      <c r="AI17" s="2386" t="s">
        <v>586</v>
      </c>
      <c r="AJ17" s="2386" t="s">
        <v>587</v>
      </c>
      <c r="AK17" s="2383" t="s">
        <v>588</v>
      </c>
      <c r="AL17" s="2386" t="s">
        <v>586</v>
      </c>
      <c r="AM17" s="2386" t="s">
        <v>587</v>
      </c>
      <c r="AN17" s="2383" t="s">
        <v>588</v>
      </c>
      <c r="AO17" s="2386" t="s">
        <v>586</v>
      </c>
      <c r="AP17" s="2386" t="s">
        <v>587</v>
      </c>
      <c r="AQ17" s="2383" t="s">
        <v>588</v>
      </c>
      <c r="AR17" s="2386" t="s">
        <v>586</v>
      </c>
      <c r="AS17" s="2386" t="s">
        <v>587</v>
      </c>
      <c r="AT17" s="2383" t="s">
        <v>588</v>
      </c>
      <c r="AU17" s="2386" t="s">
        <v>586</v>
      </c>
      <c r="AV17" s="2386" t="s">
        <v>587</v>
      </c>
      <c r="AW17" s="2383" t="s">
        <v>588</v>
      </c>
      <c r="AX17" s="2386" t="s">
        <v>586</v>
      </c>
      <c r="AY17" s="2386" t="s">
        <v>587</v>
      </c>
      <c r="AZ17" s="2383" t="s">
        <v>588</v>
      </c>
      <c r="BA17" s="2386" t="s">
        <v>586</v>
      </c>
      <c r="BB17" s="2386" t="s">
        <v>587</v>
      </c>
      <c r="BC17" s="2383" t="s">
        <v>588</v>
      </c>
      <c r="BD17" s="2386" t="s">
        <v>586</v>
      </c>
      <c r="BE17" s="2386" t="s">
        <v>587</v>
      </c>
      <c r="BF17" s="2383" t="s">
        <v>588</v>
      </c>
      <c r="BG17" s="2386" t="s">
        <v>586</v>
      </c>
      <c r="BH17" s="2386" t="s">
        <v>587</v>
      </c>
      <c r="BI17" s="2383" t="s">
        <v>588</v>
      </c>
      <c r="BJ17" s="2386" t="s">
        <v>586</v>
      </c>
      <c r="BK17" s="2386" t="s">
        <v>587</v>
      </c>
      <c r="BL17" s="2383" t="s">
        <v>588</v>
      </c>
      <c r="BM17" s="2386" t="s">
        <v>586</v>
      </c>
      <c r="BN17" s="2386" t="s">
        <v>587</v>
      </c>
      <c r="BO17" s="2383" t="s">
        <v>588</v>
      </c>
    </row>
    <row r="18" spans="1:73" s="367" customFormat="1" ht="13.5" thickBot="1" x14ac:dyDescent="0.25">
      <c r="A18" s="382"/>
      <c r="D18" s="1624"/>
      <c r="E18" s="2387"/>
      <c r="F18" s="2387"/>
      <c r="G18" s="2384"/>
      <c r="H18" s="2387"/>
      <c r="I18" s="2387"/>
      <c r="J18" s="2384"/>
      <c r="K18" s="2387"/>
      <c r="L18" s="2387"/>
      <c r="M18" s="2384"/>
      <c r="N18" s="2387"/>
      <c r="O18" s="2387"/>
      <c r="P18" s="2384"/>
      <c r="Q18" s="2387"/>
      <c r="R18" s="2387"/>
      <c r="S18" s="2384"/>
      <c r="T18" s="2387"/>
      <c r="U18" s="2387"/>
      <c r="V18" s="2384"/>
      <c r="W18" s="2387"/>
      <c r="X18" s="2387"/>
      <c r="Y18" s="2384"/>
      <c r="Z18" s="2387"/>
      <c r="AA18" s="2387"/>
      <c r="AB18" s="2384"/>
      <c r="AC18" s="2387"/>
      <c r="AD18" s="2387"/>
      <c r="AE18" s="2384"/>
      <c r="AF18" s="2387"/>
      <c r="AG18" s="2387"/>
      <c r="AH18" s="2384"/>
      <c r="AI18" s="2387"/>
      <c r="AJ18" s="2387"/>
      <c r="AK18" s="2384"/>
      <c r="AL18" s="2387"/>
      <c r="AM18" s="2387"/>
      <c r="AN18" s="2384"/>
      <c r="AO18" s="2387"/>
      <c r="AP18" s="2387"/>
      <c r="AQ18" s="2384"/>
      <c r="AR18" s="2387"/>
      <c r="AS18" s="2387"/>
      <c r="AT18" s="2384"/>
      <c r="AU18" s="2387"/>
      <c r="AV18" s="2387"/>
      <c r="AW18" s="2384"/>
      <c r="AX18" s="2387"/>
      <c r="AY18" s="2387"/>
      <c r="AZ18" s="2384"/>
      <c r="BA18" s="2387"/>
      <c r="BB18" s="2387"/>
      <c r="BC18" s="2384"/>
      <c r="BD18" s="2387"/>
      <c r="BE18" s="2387"/>
      <c r="BF18" s="2384"/>
      <c r="BG18" s="2387"/>
      <c r="BH18" s="2387"/>
      <c r="BI18" s="2384"/>
      <c r="BJ18" s="2387"/>
      <c r="BK18" s="2387"/>
      <c r="BL18" s="2384"/>
      <c r="BM18" s="2387"/>
      <c r="BN18" s="2387"/>
      <c r="BO18" s="2384"/>
    </row>
    <row r="19" spans="1:73" s="98" customFormat="1" ht="12" thickBot="1" x14ac:dyDescent="0.25">
      <c r="A19" s="366"/>
      <c r="B19" s="95"/>
      <c r="C19" s="365"/>
      <c r="D19" s="372"/>
      <c r="E19" s="376"/>
      <c r="F19" s="377"/>
      <c r="G19" s="378"/>
      <c r="H19" s="376"/>
      <c r="I19" s="377"/>
      <c r="J19" s="378"/>
      <c r="K19" s="379"/>
      <c r="L19" s="377"/>
      <c r="M19" s="380"/>
      <c r="N19" s="376"/>
      <c r="O19" s="377"/>
      <c r="P19" s="378"/>
      <c r="Q19" s="379"/>
      <c r="R19" s="377"/>
      <c r="S19" s="380"/>
      <c r="T19" s="376"/>
      <c r="U19" s="377"/>
      <c r="V19" s="378"/>
      <c r="W19" s="379"/>
      <c r="X19" s="377"/>
      <c r="Y19" s="380"/>
      <c r="Z19" s="376"/>
      <c r="AA19" s="377"/>
      <c r="AB19" s="378"/>
      <c r="AC19" s="379"/>
      <c r="AD19" s="377"/>
      <c r="AE19" s="380"/>
      <c r="AF19" s="376"/>
      <c r="AG19" s="377"/>
      <c r="AH19" s="378"/>
      <c r="AI19" s="379"/>
      <c r="AJ19" s="377"/>
      <c r="AK19" s="380"/>
      <c r="AL19" s="376"/>
      <c r="AM19" s="377"/>
      <c r="AN19" s="378"/>
      <c r="AO19" s="379"/>
      <c r="AP19" s="377"/>
      <c r="AQ19" s="380"/>
      <c r="AR19" s="376"/>
      <c r="AS19" s="377"/>
      <c r="AT19" s="378"/>
      <c r="AU19" s="379"/>
      <c r="AV19" s="377"/>
      <c r="AW19" s="380"/>
      <c r="AX19" s="376"/>
      <c r="AY19" s="377"/>
      <c r="AZ19" s="378"/>
      <c r="BA19" s="379"/>
      <c r="BB19" s="377"/>
      <c r="BC19" s="380"/>
      <c r="BD19" s="376"/>
      <c r="BE19" s="377"/>
      <c r="BF19" s="378"/>
      <c r="BG19" s="379"/>
      <c r="BH19" s="377"/>
      <c r="BI19" s="380"/>
      <c r="BJ19" s="376"/>
      <c r="BK19" s="377"/>
      <c r="BL19" s="378"/>
      <c r="BM19" s="379"/>
      <c r="BN19" s="377"/>
      <c r="BO19" s="378"/>
      <c r="BP19" s="97"/>
      <c r="BQ19" s="97"/>
      <c r="BR19" s="97"/>
    </row>
    <row r="20" spans="1:73" s="98" customFormat="1" ht="26.25" customHeight="1" thickBot="1" x14ac:dyDescent="0.25">
      <c r="A20" s="366"/>
      <c r="B20" s="95"/>
      <c r="D20" s="1055" t="s">
        <v>590</v>
      </c>
      <c r="E20" s="1620"/>
      <c r="F20" s="1621"/>
      <c r="G20" s="1625">
        <f>IF(ISERROR(F22/$BN$22), "-", F22/$BN$22)</f>
        <v>0.65512716726907716</v>
      </c>
      <c r="H20" s="1626"/>
      <c r="I20" s="1627"/>
      <c r="J20" s="1628">
        <f>IF(ISERROR(I22/$BN$22), "-", I22/$BN$22)</f>
        <v>0.27902270799555101</v>
      </c>
      <c r="K20" s="1623"/>
      <c r="L20" s="1629"/>
      <c r="M20" s="1630">
        <f>IF(ISERROR(L22/$BN$22), "-", L22/$BN$22)</f>
        <v>3.0258399109914534E-2</v>
      </c>
      <c r="N20" s="1626"/>
      <c r="O20" s="1627"/>
      <c r="P20" s="1628">
        <f>IF(ISERROR(O22/$BN$22), "-", O22/$BN$22)</f>
        <v>0</v>
      </c>
      <c r="Q20" s="1623"/>
      <c r="R20" s="1627"/>
      <c r="S20" s="1630">
        <f>IF(ISERROR(R22/$BN$22), "-", R22/$BN$22)</f>
        <v>2.6960137911312555E-2</v>
      </c>
      <c r="T20" s="1626"/>
      <c r="U20" s="1627"/>
      <c r="V20" s="1628">
        <f>IF(ISERROR(U22/$BN$22), "-", U22/$BN$22)</f>
        <v>8.6315877141448175E-3</v>
      </c>
      <c r="W20" s="1623"/>
      <c r="X20" s="1627"/>
      <c r="Y20" s="1630">
        <f>IF(ISERROR(X22/$BN$22), "-", X22/$BN$22)</f>
        <v>0</v>
      </c>
      <c r="Z20" s="1626"/>
      <c r="AA20" s="1627"/>
      <c r="AB20" s="1628">
        <f>IF(ISERROR(AA22/$BN$22), "-", AA22/$BN$22)</f>
        <v>0</v>
      </c>
      <c r="AC20" s="1623"/>
      <c r="AD20" s="1627"/>
      <c r="AE20" s="1630">
        <f>IF(ISERROR(AD22/$BN$22), "-", AD22/$BN$22)</f>
        <v>0</v>
      </c>
      <c r="AF20" s="1626"/>
      <c r="AG20" s="1627"/>
      <c r="AH20" s="1628">
        <f>IF(ISERROR(AG22/$BN$22), "-", AG22/$BN$22)</f>
        <v>0</v>
      </c>
      <c r="AI20" s="1623"/>
      <c r="AJ20" s="1627"/>
      <c r="AK20" s="1630">
        <f>IF(ISERROR(AJ22/$BN$22), "-", AJ22/$BN$22)</f>
        <v>0</v>
      </c>
      <c r="AL20" s="1626"/>
      <c r="AM20" s="1627"/>
      <c r="AN20" s="1628">
        <f>IF(ISERROR(AM22/$BN$22), "-", AM22/$BN$22)</f>
        <v>0</v>
      </c>
      <c r="AO20" s="1623"/>
      <c r="AP20" s="1627"/>
      <c r="AQ20" s="1630">
        <f>IF(ISERROR(AP22/$BN$22), "-", AP22/$BN$22)</f>
        <v>0</v>
      </c>
      <c r="AR20" s="1626"/>
      <c r="AS20" s="1627"/>
      <c r="AT20" s="1628">
        <f>IF(ISERROR(AS22/$BN$22), "-", AS22/$BN$22)</f>
        <v>0</v>
      </c>
      <c r="AU20" s="1623"/>
      <c r="AV20" s="1627"/>
      <c r="AW20" s="1630">
        <f>IF(ISERROR(AV22/$BN$22), "-", AV22/$BN$22)</f>
        <v>0</v>
      </c>
      <c r="AX20" s="1626"/>
      <c r="AY20" s="1627"/>
      <c r="AZ20" s="1628">
        <f>IF(ISERROR(AY22/$BN$22), "-", AY22/$BN$22)</f>
        <v>0</v>
      </c>
      <c r="BA20" s="1623"/>
      <c r="BB20" s="1627"/>
      <c r="BC20" s="1630">
        <f>IF(ISERROR(BB22/$BN$22), "-", BB22/$BN$22)</f>
        <v>0</v>
      </c>
      <c r="BD20" s="1626"/>
      <c r="BE20" s="1627"/>
      <c r="BF20" s="1628">
        <f>IF(ISERROR(BE22/$BN$22), "-", BE22/$BN$22)</f>
        <v>0</v>
      </c>
      <c r="BG20" s="1623"/>
      <c r="BH20" s="1627"/>
      <c r="BI20" s="1630">
        <f>IF(ISERROR(BH22/$BN$22), "-", BH22/$BN$22)</f>
        <v>0</v>
      </c>
      <c r="BJ20" s="1620"/>
      <c r="BK20" s="1627"/>
      <c r="BL20" s="1628">
        <f>IF(ISERROR(BK22/$BN$22), "-", BK22/$BN$22)</f>
        <v>0</v>
      </c>
      <c r="BM20" s="1631"/>
      <c r="BN20" s="1627"/>
      <c r="BO20" s="1628">
        <f>IF(ISERROR(BN22/$BN$22), "-", BN22/$BN$22)</f>
        <v>1</v>
      </c>
      <c r="BP20" s="97"/>
      <c r="BQ20" s="97"/>
      <c r="BR20" s="97"/>
    </row>
    <row r="21" spans="1:73" s="1632" customFormat="1" ht="38.25" customHeight="1" thickBot="1" x14ac:dyDescent="0.25">
      <c r="A21" s="366"/>
      <c r="B21" s="95"/>
      <c r="D21" s="1055" t="s">
        <v>613</v>
      </c>
      <c r="E21" s="1633"/>
      <c r="F21" s="1634"/>
      <c r="G21" s="1635">
        <f>IF(ISERROR(G22/$G$22),"-", (G22/$G$22))</f>
        <v>1</v>
      </c>
      <c r="H21" s="1633"/>
      <c r="I21" s="1636"/>
      <c r="J21" s="1635">
        <f>IF(ISERROR(J22/$G$22),"-", (J22/$G$22))</f>
        <v>3.8603155343225479</v>
      </c>
      <c r="K21" s="1637"/>
      <c r="L21" s="1636"/>
      <c r="M21" s="1638">
        <f>IF(ISERROR(M22/$G$22),"-", (M22/$G$22))</f>
        <v>3.3872621151046629</v>
      </c>
      <c r="N21" s="1633"/>
      <c r="O21" s="1636"/>
      <c r="P21" s="1635" t="str">
        <f>IF(ISERROR(P22/$G$22),"-", (P22/$G$22))</f>
        <v>-</v>
      </c>
      <c r="Q21" s="1637"/>
      <c r="R21" s="1636"/>
      <c r="S21" s="1638">
        <f>IF(ISERROR(S22/$G$22),"-", (S22/$G$22))</f>
        <v>110.15845386644459</v>
      </c>
      <c r="T21" s="1633"/>
      <c r="U21" s="1636"/>
      <c r="V21" s="1635">
        <f>IF(ISERROR(V22/$G$22),"-", (V22/$G$22))</f>
        <v>141.07381203028868</v>
      </c>
      <c r="W21" s="1637"/>
      <c r="X21" s="1636"/>
      <c r="Y21" s="1638" t="str">
        <f>IF(ISERROR(Y22/$G$22),"-", (Y22/$G$22))</f>
        <v>-</v>
      </c>
      <c r="Z21" s="1633"/>
      <c r="AA21" s="1636"/>
      <c r="AB21" s="1635" t="str">
        <f>IF(ISERROR(AB22/$G$22),"-", (AB22/$G$22))</f>
        <v>-</v>
      </c>
      <c r="AC21" s="1637"/>
      <c r="AD21" s="1636"/>
      <c r="AE21" s="1638" t="str">
        <f>IF(ISERROR(AE22/$G$22),"-", (AE22/$G$22))</f>
        <v>-</v>
      </c>
      <c r="AF21" s="1633"/>
      <c r="AG21" s="1636"/>
      <c r="AH21" s="1635" t="str">
        <f>IF(ISERROR(AH22/$G$22),"-", (AH22/$G$22))</f>
        <v>-</v>
      </c>
      <c r="AI21" s="1637"/>
      <c r="AJ21" s="1636"/>
      <c r="AK21" s="1638" t="str">
        <f>IF(ISERROR(AK22/$G$22),"-", (AK22/$G$22))</f>
        <v>-</v>
      </c>
      <c r="AL21" s="1633"/>
      <c r="AM21" s="1636"/>
      <c r="AN21" s="1635" t="str">
        <f>IF(ISERROR(AN22/$G$22),"-", (AN22/$G$22))</f>
        <v>-</v>
      </c>
      <c r="AO21" s="1637"/>
      <c r="AP21" s="1636"/>
      <c r="AQ21" s="1638" t="str">
        <f>IF(ISERROR(AQ22/$G$22),"-", (AQ22/$G$22))</f>
        <v>-</v>
      </c>
      <c r="AR21" s="1633"/>
      <c r="AS21" s="1636"/>
      <c r="AT21" s="1635" t="str">
        <f>IF(ISERROR(AT22/$G$22),"-", (AT22/$G$22))</f>
        <v>-</v>
      </c>
      <c r="AU21" s="1637"/>
      <c r="AV21" s="1636"/>
      <c r="AW21" s="1638" t="str">
        <f>IF(ISERROR(AW22/$G$22),"-", (AW22/$G$22))</f>
        <v>-</v>
      </c>
      <c r="AX21" s="1633"/>
      <c r="AY21" s="1636"/>
      <c r="AZ21" s="1635" t="str">
        <f>IF(ISERROR(AZ22/$G$22),"-", (AZ22/$G$22))</f>
        <v>-</v>
      </c>
      <c r="BA21" s="1637"/>
      <c r="BB21" s="1636"/>
      <c r="BC21" s="1638" t="str">
        <f>IF(ISERROR(BC22/$G$22),"-", (BC22/$G$22))</f>
        <v>-</v>
      </c>
      <c r="BD21" s="1633"/>
      <c r="BE21" s="1636"/>
      <c r="BF21" s="1635" t="str">
        <f>IF(ISERROR(BF22/$G$22),"-", (BF22/$G$22))</f>
        <v>-</v>
      </c>
      <c r="BG21" s="1637"/>
      <c r="BH21" s="1636"/>
      <c r="BI21" s="1638" t="str">
        <f>IF(ISERROR(BI22/$G$22),"-", (BI22/$G$22))</f>
        <v>-</v>
      </c>
      <c r="BJ21" s="1633"/>
      <c r="BK21" s="1636"/>
      <c r="BL21" s="1635" t="str">
        <f>IF(ISERROR(BL22/$G$22),"-", (BL22/$G$22))</f>
        <v>-</v>
      </c>
      <c r="BM21" s="1637"/>
      <c r="BN21" s="1636"/>
      <c r="BO21" s="1635">
        <f>IF(ISERROR(BO22/$G$22),"-", (BO22/$G$22))</f>
        <v>1.3575044143675947</v>
      </c>
      <c r="BP21" s="1639"/>
      <c r="BQ21" s="1639"/>
      <c r="BR21" s="1639"/>
    </row>
    <row r="22" spans="1:73" s="374" customFormat="1" ht="13.5" thickBot="1" x14ac:dyDescent="0.25">
      <c r="A22" s="382"/>
      <c r="B22" s="383"/>
      <c r="D22" s="1640" t="s">
        <v>809</v>
      </c>
      <c r="E22" s="1620">
        <f>+SUM(E24:E37)</f>
        <v>32122</v>
      </c>
      <c r="F22" s="1621">
        <f>+SUM(F24:F37)</f>
        <v>2298595.2199999997</v>
      </c>
      <c r="G22" s="1622">
        <f>IF(ISERROR(+F22/E22), "-", +F22/E22)</f>
        <v>71.558284664715757</v>
      </c>
      <c r="H22" s="1620">
        <f>+SUM(H24:H37)</f>
        <v>3544</v>
      </c>
      <c r="I22" s="1621">
        <f>+SUM(I24:I37)</f>
        <v>978985.90519999992</v>
      </c>
      <c r="J22" s="1622">
        <f>IF(ISERROR(+I22/H22), "-", +I22/H22)</f>
        <v>276.23755790067719</v>
      </c>
      <c r="K22" s="1623">
        <f>+SUM(K24:K37)</f>
        <v>438</v>
      </c>
      <c r="L22" s="1621">
        <f>+SUM(L24:L37)</f>
        <v>106165.36</v>
      </c>
      <c r="M22" s="1622">
        <f>IF(ISERROR(+L22/K22), "-", +L22/K22)</f>
        <v>242.38666666666666</v>
      </c>
      <c r="N22" s="1620">
        <f>+SUM(N24:N37)</f>
        <v>0</v>
      </c>
      <c r="O22" s="1621">
        <f>+SUM(O24:O37)</f>
        <v>0</v>
      </c>
      <c r="P22" s="1622" t="str">
        <f>IF(ISERROR(+O22/N22), "-", +O22/N22)</f>
        <v>-</v>
      </c>
      <c r="Q22" s="1623">
        <f>+SUM(Q24:Q37)</f>
        <v>12</v>
      </c>
      <c r="R22" s="1621">
        <f>+SUM(R24:R37)</f>
        <v>94593</v>
      </c>
      <c r="S22" s="1622">
        <f>IF(ISERROR(+R22/Q22), "-", +R22/Q22)</f>
        <v>7882.75</v>
      </c>
      <c r="T22" s="1620">
        <f>+SUM(T24:T37)</f>
        <v>3</v>
      </c>
      <c r="U22" s="1621">
        <f>+SUM(U24:U37)</f>
        <v>30285</v>
      </c>
      <c r="V22" s="1622">
        <f>IF(ISERROR(+U22/T22), "-", +U22/T22)</f>
        <v>10095</v>
      </c>
      <c r="W22" s="1623">
        <f>+SUM(W24:W37)</f>
        <v>0</v>
      </c>
      <c r="X22" s="1621">
        <f>+SUM(X24:X37)</f>
        <v>0</v>
      </c>
      <c r="Y22" s="1622" t="str">
        <f>IF(ISERROR(+X22/W22), "-", +X22/W22)</f>
        <v>-</v>
      </c>
      <c r="Z22" s="1620">
        <f>+SUM(Z24:Z37)</f>
        <v>0</v>
      </c>
      <c r="AA22" s="1621">
        <f>+SUM(AA24:AA37)</f>
        <v>0</v>
      </c>
      <c r="AB22" s="1622" t="str">
        <f>IF(ISERROR(+AA22/Z22), "-", +AA22/Z22)</f>
        <v>-</v>
      </c>
      <c r="AC22" s="1623">
        <f>+SUM(AC24:AC37)</f>
        <v>0</v>
      </c>
      <c r="AD22" s="1621">
        <f>+SUM(AD24:AD37)</f>
        <v>0</v>
      </c>
      <c r="AE22" s="1622" t="str">
        <f>IF(ISERROR(+AD22/AC22), "-", +AD22/AC22)</f>
        <v>-</v>
      </c>
      <c r="AF22" s="1620">
        <f>+SUM(AF24:AF37)</f>
        <v>0</v>
      </c>
      <c r="AG22" s="1621">
        <f>+SUM(AG24:AG37)</f>
        <v>0</v>
      </c>
      <c r="AH22" s="1622" t="str">
        <f>IF(ISERROR(+AG22/AF22), "-", +AG22/AF22)</f>
        <v>-</v>
      </c>
      <c r="AI22" s="1623">
        <f>+SUM(AI24:AI37)</f>
        <v>0</v>
      </c>
      <c r="AJ22" s="1621">
        <f>+SUM(AJ24:AJ37)</f>
        <v>0</v>
      </c>
      <c r="AK22" s="1622" t="str">
        <f>IF(ISERROR(+AJ22/AI22), "-", +AJ22/AI22)</f>
        <v>-</v>
      </c>
      <c r="AL22" s="1620">
        <f>+SUM(AL24:AL37)</f>
        <v>0</v>
      </c>
      <c r="AM22" s="1621">
        <f>+SUM(AM24:AM37)</f>
        <v>0</v>
      </c>
      <c r="AN22" s="1622" t="str">
        <f>IF(ISERROR(+AM22/AL22), "-", +AM22/AL22)</f>
        <v>-</v>
      </c>
      <c r="AO22" s="1623">
        <f>+SUM(AO24:AO37)</f>
        <v>0</v>
      </c>
      <c r="AP22" s="1621">
        <f>+SUM(AP24:AP37)</f>
        <v>0</v>
      </c>
      <c r="AQ22" s="1622" t="str">
        <f>IF(ISERROR(+AP22/AO22), "-", +AP22/AO22)</f>
        <v>-</v>
      </c>
      <c r="AR22" s="1620">
        <f>+SUM(AR24:AR37)</f>
        <v>0</v>
      </c>
      <c r="AS22" s="1621">
        <f>+SUM(AS24:AS37)</f>
        <v>0</v>
      </c>
      <c r="AT22" s="1622" t="str">
        <f>IF(ISERROR(+AS22/AR22), "-", +AS22/AR22)</f>
        <v>-</v>
      </c>
      <c r="AU22" s="1623">
        <f>+SUM(AU24:AU37)</f>
        <v>0</v>
      </c>
      <c r="AV22" s="1621">
        <f>+SUM(AV24:AV37)</f>
        <v>0</v>
      </c>
      <c r="AW22" s="1622" t="str">
        <f>IF(ISERROR(+AV22/AU22), "-", +AV22/AU22)</f>
        <v>-</v>
      </c>
      <c r="AX22" s="1620">
        <f>+SUM(AX24:AX37)</f>
        <v>0</v>
      </c>
      <c r="AY22" s="1621">
        <f>+SUM(AY24:AY37)</f>
        <v>0</v>
      </c>
      <c r="AZ22" s="1622" t="str">
        <f>IF(ISERROR(+AY22/AX22), "-", +AY22/AX22)</f>
        <v>-</v>
      </c>
      <c r="BA22" s="1623">
        <f>+SUM(BA24:BA37)</f>
        <v>0</v>
      </c>
      <c r="BB22" s="1621">
        <f>+SUM(BB24:BB37)</f>
        <v>0</v>
      </c>
      <c r="BC22" s="1622" t="str">
        <f>IF(ISERROR(+BB22/BA22), "-", +BB22/BA22)</f>
        <v>-</v>
      </c>
      <c r="BD22" s="1620">
        <f>+SUM(BD24:BD37)</f>
        <v>0</v>
      </c>
      <c r="BE22" s="1621">
        <f>+SUM(BE24:BE37)</f>
        <v>0</v>
      </c>
      <c r="BF22" s="1622" t="str">
        <f>IF(ISERROR(+BE22/BD22), "-", +BE22/BD22)</f>
        <v>-</v>
      </c>
      <c r="BG22" s="1623">
        <f>+SUM(BG24:BG37)</f>
        <v>0</v>
      </c>
      <c r="BH22" s="1621">
        <f>+SUM(BH24:BH37)</f>
        <v>0</v>
      </c>
      <c r="BI22" s="1622" t="str">
        <f>IF(ISERROR(+BH22/BG22), "-", +BH22/BG22)</f>
        <v>-</v>
      </c>
      <c r="BJ22" s="1620">
        <f>+SUM(BJ24:BJ37)</f>
        <v>0</v>
      </c>
      <c r="BK22" s="1621">
        <f>+SUM(BK24:BK37)</f>
        <v>0</v>
      </c>
      <c r="BL22" s="1622" t="str">
        <f>IF(ISERROR(+BK22/BJ22), "-", +BK22/BJ22)</f>
        <v>-</v>
      </c>
      <c r="BM22" s="1623">
        <f>+E22+H22+K22+N22+Q22+T22+W22+Z22+AC22+AF22+AI22+AL22+AO22+AR22+AU22+AX22+BA22+BD22+BG22</f>
        <v>36119</v>
      </c>
      <c r="BN22" s="1621">
        <f>+F22+I22+L22+O22+R22+U22+X22+AA22+AD22+AG22+AJ22+AM22+AP22+AS22+AV22+AY22+BB22+BE22+BH22</f>
        <v>3508624.4851999995</v>
      </c>
      <c r="BO22" s="1622">
        <f>IF(ISERROR(+BN22/BM22), "-", +BN22/BM22)</f>
        <v>97.140687316924598</v>
      </c>
      <c r="BP22" s="381"/>
      <c r="BQ22" s="381"/>
      <c r="BR22" s="381"/>
      <c r="BS22" s="381"/>
      <c r="BT22" s="381"/>
      <c r="BU22" s="381"/>
    </row>
    <row r="23" spans="1:73" s="360" customFormat="1" ht="34.5" customHeight="1" thickBot="1" x14ac:dyDescent="0.3">
      <c r="A23" s="382"/>
      <c r="B23" s="383"/>
      <c r="C23" s="1735" t="s">
        <v>597</v>
      </c>
      <c r="D23" s="2094" t="s">
        <v>589</v>
      </c>
      <c r="E23" s="2396"/>
      <c r="F23" s="2397"/>
      <c r="G23" s="2397"/>
      <c r="H23" s="2397"/>
      <c r="I23" s="2397"/>
      <c r="J23" s="2397"/>
      <c r="K23" s="2397"/>
      <c r="L23" s="2397"/>
      <c r="M23" s="2397"/>
      <c r="N23" s="2397"/>
      <c r="O23" s="2397"/>
      <c r="P23" s="2397"/>
      <c r="Q23" s="2397"/>
      <c r="R23" s="2397"/>
      <c r="S23" s="2397"/>
      <c r="T23" s="2397"/>
      <c r="U23" s="2397"/>
      <c r="V23" s="2397"/>
      <c r="W23" s="2397"/>
      <c r="X23" s="2397"/>
      <c r="Y23" s="2397"/>
      <c r="Z23" s="2397"/>
      <c r="AA23" s="2397"/>
      <c r="AB23" s="2397"/>
      <c r="AC23" s="2397"/>
      <c r="AD23" s="2397"/>
      <c r="AE23" s="2397"/>
      <c r="AF23" s="2397"/>
      <c r="AG23" s="2397"/>
      <c r="AH23" s="2397"/>
      <c r="AI23" s="2397"/>
      <c r="AJ23" s="2397"/>
      <c r="AK23" s="2397"/>
      <c r="AL23" s="2397"/>
      <c r="AM23" s="2397"/>
      <c r="AN23" s="2397"/>
      <c r="AO23" s="2397"/>
      <c r="AP23" s="2397"/>
      <c r="AQ23" s="2397"/>
      <c r="AR23" s="2397"/>
      <c r="AS23" s="2397"/>
      <c r="AT23" s="2397"/>
      <c r="AU23" s="2397"/>
      <c r="AV23" s="2397"/>
      <c r="AW23" s="2397"/>
      <c r="AX23" s="2397"/>
      <c r="AY23" s="2397"/>
      <c r="AZ23" s="2397"/>
      <c r="BA23" s="2397"/>
      <c r="BB23" s="2397"/>
      <c r="BC23" s="2397"/>
      <c r="BD23" s="2397"/>
      <c r="BE23" s="2397"/>
      <c r="BF23" s="2397"/>
      <c r="BG23" s="2397"/>
      <c r="BH23" s="2397"/>
      <c r="BI23" s="2397"/>
      <c r="BJ23" s="2397"/>
      <c r="BK23" s="2397"/>
      <c r="BL23" s="2397"/>
      <c r="BM23" s="2397"/>
      <c r="BN23" s="2397"/>
      <c r="BO23" s="2398"/>
    </row>
    <row r="24" spans="1:73" s="360" customFormat="1" ht="25.5" x14ac:dyDescent="0.2">
      <c r="A24" s="382"/>
      <c r="B24" s="224"/>
      <c r="C24" s="384" t="s">
        <v>885</v>
      </c>
      <c r="D24" s="2166">
        <v>68.17</v>
      </c>
      <c r="E24" s="2167">
        <v>30771</v>
      </c>
      <c r="F24" s="389">
        <f>+$D24*E24</f>
        <v>2097659.0699999998</v>
      </c>
      <c r="G24" s="390"/>
      <c r="H24" s="2168">
        <v>1426.56</v>
      </c>
      <c r="I24" s="389">
        <f>+$D24*H24</f>
        <v>97248.595199999996</v>
      </c>
      <c r="J24" s="390"/>
      <c r="K24" s="391"/>
      <c r="L24" s="389">
        <f>+$D24*K24</f>
        <v>0</v>
      </c>
      <c r="M24" s="392"/>
      <c r="N24" s="393"/>
      <c r="O24" s="389">
        <f>+$D24*N24</f>
        <v>0</v>
      </c>
      <c r="P24" s="394"/>
      <c r="Q24" s="391"/>
      <c r="R24" s="389">
        <f>+$D24*Q24</f>
        <v>0</v>
      </c>
      <c r="S24" s="392"/>
      <c r="T24" s="393"/>
      <c r="U24" s="389">
        <f>+$D24*T24</f>
        <v>0</v>
      </c>
      <c r="V24" s="394"/>
      <c r="W24" s="391"/>
      <c r="X24" s="389">
        <f>+$D24*W24</f>
        <v>0</v>
      </c>
      <c r="Y24" s="392"/>
      <c r="Z24" s="393"/>
      <c r="AA24" s="389">
        <f>+$D24*Z24</f>
        <v>0</v>
      </c>
      <c r="AB24" s="394"/>
      <c r="AC24" s="391"/>
      <c r="AD24" s="389">
        <f>+$D24*AC24</f>
        <v>0</v>
      </c>
      <c r="AE24" s="392"/>
      <c r="AF24" s="2169"/>
      <c r="AG24" s="389">
        <f>+$D24*AF24</f>
        <v>0</v>
      </c>
      <c r="AH24" s="394"/>
      <c r="AI24" s="2170"/>
      <c r="AJ24" s="389">
        <f>+$D24*AI24</f>
        <v>0</v>
      </c>
      <c r="AK24" s="392"/>
      <c r="AL24" s="2169"/>
      <c r="AM24" s="389">
        <f>+$D24*AL24</f>
        <v>0</v>
      </c>
      <c r="AN24" s="394"/>
      <c r="AO24" s="2170"/>
      <c r="AP24" s="389">
        <f>+$D24*AO24</f>
        <v>0</v>
      </c>
      <c r="AQ24" s="392"/>
      <c r="AR24" s="2169"/>
      <c r="AS24" s="389">
        <f>+$D24*AR24</f>
        <v>0</v>
      </c>
      <c r="AT24" s="394"/>
      <c r="AU24" s="2170"/>
      <c r="AV24" s="389">
        <f>+$D24*AU24</f>
        <v>0</v>
      </c>
      <c r="AW24" s="392"/>
      <c r="AX24" s="2169"/>
      <c r="AY24" s="389">
        <f>+$D24*AX24</f>
        <v>0</v>
      </c>
      <c r="AZ24" s="394"/>
      <c r="BA24" s="2170"/>
      <c r="BB24" s="389">
        <f>+$D24*BA24</f>
        <v>0</v>
      </c>
      <c r="BC24" s="392"/>
      <c r="BD24" s="2169"/>
      <c r="BE24" s="389">
        <f>+$D24*BD24</f>
        <v>0</v>
      </c>
      <c r="BF24" s="394"/>
      <c r="BG24" s="2170"/>
      <c r="BH24" s="389">
        <f>+$D24*BG24</f>
        <v>0</v>
      </c>
      <c r="BI24" s="392"/>
      <c r="BJ24" s="2169"/>
      <c r="BK24" s="389">
        <f>+$D24*BJ24</f>
        <v>0</v>
      </c>
      <c r="BL24" s="394"/>
      <c r="BM24" s="395">
        <f t="shared" ref="BM24:BM30" si="0">+E24+H24+K24+N24+Q24+T24+W24+Z24+AC24+AF24+AI24+AL24+AO24+AR24+AU24+AX24+BA24+BD24+BG24</f>
        <v>32197.56</v>
      </c>
      <c r="BN24" s="389">
        <f t="shared" ref="BN24:BN37" si="1">+F24+I24+L24+O24+R24+U24+X24+AA24+AD24+AG24+AJ24+AM24+AP24+AS24+AV24+AY24+BB24+BE24+BH24</f>
        <v>2194907.6651999997</v>
      </c>
      <c r="BO24" s="394"/>
    </row>
    <row r="25" spans="1:73" s="360" customFormat="1" ht="25.5" x14ac:dyDescent="0.2">
      <c r="A25" s="382"/>
      <c r="B25" s="224"/>
      <c r="C25" s="384" t="s">
        <v>886</v>
      </c>
      <c r="D25" s="2166"/>
      <c r="E25" s="2171"/>
      <c r="F25" s="396">
        <f t="shared" ref="F25:F30" si="2">+$D25*E25</f>
        <v>0</v>
      </c>
      <c r="G25" s="397"/>
      <c r="H25" s="2172"/>
      <c r="I25" s="396">
        <f t="shared" ref="I25:I37" si="3">+$D25*H25</f>
        <v>0</v>
      </c>
      <c r="J25" s="397"/>
      <c r="K25" s="398"/>
      <c r="L25" s="396">
        <f t="shared" ref="L25:L37" si="4">+$D25*K25</f>
        <v>0</v>
      </c>
      <c r="M25" s="399"/>
      <c r="N25" s="400"/>
      <c r="O25" s="396">
        <f t="shared" ref="O25:O37" si="5">+$D25*N25</f>
        <v>0</v>
      </c>
      <c r="P25" s="401"/>
      <c r="Q25" s="398"/>
      <c r="R25" s="396">
        <f t="shared" ref="R25:R37" si="6">+$D25*Q25</f>
        <v>0</v>
      </c>
      <c r="S25" s="399"/>
      <c r="T25" s="400"/>
      <c r="U25" s="396">
        <f t="shared" ref="U25:U37" si="7">+$D25*T25</f>
        <v>0</v>
      </c>
      <c r="V25" s="401"/>
      <c r="W25" s="398"/>
      <c r="X25" s="396">
        <f t="shared" ref="X25:X37" si="8">+$D25*W25</f>
        <v>0</v>
      </c>
      <c r="Y25" s="399"/>
      <c r="Z25" s="400"/>
      <c r="AA25" s="396">
        <f t="shared" ref="AA25:AA37" si="9">+$D25*Z25</f>
        <v>0</v>
      </c>
      <c r="AB25" s="401"/>
      <c r="AC25" s="398"/>
      <c r="AD25" s="396">
        <f t="shared" ref="AD25:AD37" si="10">+$D25*AC25</f>
        <v>0</v>
      </c>
      <c r="AE25" s="399"/>
      <c r="AF25" s="2173"/>
      <c r="AG25" s="396">
        <f t="shared" ref="AG25:AG37" si="11">+$D25*AF25</f>
        <v>0</v>
      </c>
      <c r="AH25" s="401"/>
      <c r="AI25" s="2174"/>
      <c r="AJ25" s="396">
        <f t="shared" ref="AJ25:AJ37" si="12">+$D25*AI25</f>
        <v>0</v>
      </c>
      <c r="AK25" s="399"/>
      <c r="AL25" s="2173"/>
      <c r="AM25" s="396">
        <f t="shared" ref="AM25:AM37" si="13">+$D25*AL25</f>
        <v>0</v>
      </c>
      <c r="AN25" s="401"/>
      <c r="AO25" s="2174"/>
      <c r="AP25" s="396">
        <f t="shared" ref="AP25:AP37" si="14">+$D25*AO25</f>
        <v>0</v>
      </c>
      <c r="AQ25" s="399"/>
      <c r="AR25" s="2173"/>
      <c r="AS25" s="396">
        <f t="shared" ref="AS25:AS37" si="15">+$D25*AR25</f>
        <v>0</v>
      </c>
      <c r="AT25" s="401"/>
      <c r="AU25" s="2174"/>
      <c r="AV25" s="396">
        <f t="shared" ref="AV25:AV37" si="16">+$D25*AU25</f>
        <v>0</v>
      </c>
      <c r="AW25" s="399"/>
      <c r="AX25" s="2173"/>
      <c r="AY25" s="396">
        <f t="shared" ref="AY25:AY37" si="17">+$D25*AX25</f>
        <v>0</v>
      </c>
      <c r="AZ25" s="401"/>
      <c r="BA25" s="2174"/>
      <c r="BB25" s="396">
        <f t="shared" ref="BB25:BB37" si="18">+$D25*BA25</f>
        <v>0</v>
      </c>
      <c r="BC25" s="399"/>
      <c r="BD25" s="2173"/>
      <c r="BE25" s="396">
        <f t="shared" ref="BE25:BE37" si="19">+$D25*BD25</f>
        <v>0</v>
      </c>
      <c r="BF25" s="401"/>
      <c r="BG25" s="2174"/>
      <c r="BH25" s="396">
        <f t="shared" ref="BH25:BH37" si="20">+$D25*BG25</f>
        <v>0</v>
      </c>
      <c r="BI25" s="399"/>
      <c r="BJ25" s="2173"/>
      <c r="BK25" s="396">
        <f t="shared" ref="BK25:BK37" si="21">+$D25*BJ25</f>
        <v>0</v>
      </c>
      <c r="BL25" s="401"/>
      <c r="BM25" s="402">
        <f t="shared" si="0"/>
        <v>0</v>
      </c>
      <c r="BN25" s="396">
        <f t="shared" si="1"/>
        <v>0</v>
      </c>
      <c r="BO25" s="401"/>
    </row>
    <row r="26" spans="1:73" s="360" customFormat="1" ht="12.75" x14ac:dyDescent="0.2">
      <c r="A26" s="382"/>
      <c r="B26" s="224"/>
      <c r="C26" s="384" t="s">
        <v>786</v>
      </c>
      <c r="D26" s="2166">
        <v>68.17</v>
      </c>
      <c r="E26" s="2171">
        <v>30</v>
      </c>
      <c r="F26" s="396">
        <f t="shared" si="2"/>
        <v>2045.1000000000001</v>
      </c>
      <c r="G26" s="397"/>
      <c r="H26" s="2172">
        <v>175</v>
      </c>
      <c r="I26" s="396">
        <f t="shared" si="3"/>
        <v>11929.75</v>
      </c>
      <c r="J26" s="397"/>
      <c r="K26" s="2174">
        <v>8</v>
      </c>
      <c r="L26" s="396">
        <f t="shared" si="4"/>
        <v>545.36</v>
      </c>
      <c r="M26" s="399"/>
      <c r="N26" s="400"/>
      <c r="O26" s="396">
        <f t="shared" si="5"/>
        <v>0</v>
      </c>
      <c r="P26" s="401"/>
      <c r="Q26" s="398"/>
      <c r="R26" s="396">
        <f t="shared" si="6"/>
        <v>0</v>
      </c>
      <c r="S26" s="399"/>
      <c r="T26" s="400"/>
      <c r="U26" s="396">
        <f t="shared" si="7"/>
        <v>0</v>
      </c>
      <c r="V26" s="401"/>
      <c r="W26" s="398"/>
      <c r="X26" s="396">
        <f t="shared" si="8"/>
        <v>0</v>
      </c>
      <c r="Y26" s="399"/>
      <c r="Z26" s="400"/>
      <c r="AA26" s="396">
        <f t="shared" si="9"/>
        <v>0</v>
      </c>
      <c r="AB26" s="401"/>
      <c r="AC26" s="398"/>
      <c r="AD26" s="396">
        <f t="shared" si="10"/>
        <v>0</v>
      </c>
      <c r="AE26" s="399"/>
      <c r="AF26" s="2173"/>
      <c r="AG26" s="396">
        <f t="shared" si="11"/>
        <v>0</v>
      </c>
      <c r="AH26" s="401"/>
      <c r="AI26" s="2174"/>
      <c r="AJ26" s="396">
        <f t="shared" si="12"/>
        <v>0</v>
      </c>
      <c r="AK26" s="399"/>
      <c r="AL26" s="2173"/>
      <c r="AM26" s="396">
        <f t="shared" si="13"/>
        <v>0</v>
      </c>
      <c r="AN26" s="401"/>
      <c r="AO26" s="2174"/>
      <c r="AP26" s="396">
        <f t="shared" si="14"/>
        <v>0</v>
      </c>
      <c r="AQ26" s="399"/>
      <c r="AR26" s="2173"/>
      <c r="AS26" s="396">
        <f t="shared" si="15"/>
        <v>0</v>
      </c>
      <c r="AT26" s="401"/>
      <c r="AU26" s="2174"/>
      <c r="AV26" s="396">
        <f t="shared" si="16"/>
        <v>0</v>
      </c>
      <c r="AW26" s="399"/>
      <c r="AX26" s="2173"/>
      <c r="AY26" s="396">
        <f t="shared" si="17"/>
        <v>0</v>
      </c>
      <c r="AZ26" s="401"/>
      <c r="BA26" s="2174"/>
      <c r="BB26" s="396">
        <f t="shared" si="18"/>
        <v>0</v>
      </c>
      <c r="BC26" s="399"/>
      <c r="BD26" s="2173"/>
      <c r="BE26" s="396">
        <f t="shared" si="19"/>
        <v>0</v>
      </c>
      <c r="BF26" s="401" t="s">
        <v>334</v>
      </c>
      <c r="BG26" s="2174"/>
      <c r="BH26" s="396">
        <f t="shared" si="20"/>
        <v>0</v>
      </c>
      <c r="BI26" s="399"/>
      <c r="BJ26" s="2173"/>
      <c r="BK26" s="396">
        <f t="shared" si="21"/>
        <v>0</v>
      </c>
      <c r="BL26" s="401"/>
      <c r="BM26" s="402">
        <f t="shared" si="0"/>
        <v>213</v>
      </c>
      <c r="BN26" s="396">
        <f t="shared" si="1"/>
        <v>14520.210000000001</v>
      </c>
      <c r="BO26" s="401"/>
    </row>
    <row r="27" spans="1:73" s="360" customFormat="1" ht="25.5" x14ac:dyDescent="0.2">
      <c r="A27" s="382"/>
      <c r="B27" s="224"/>
      <c r="C27" s="384" t="s">
        <v>887</v>
      </c>
      <c r="D27" s="2166">
        <v>147.15</v>
      </c>
      <c r="E27" s="2171">
        <v>1307</v>
      </c>
      <c r="F27" s="396">
        <f t="shared" si="2"/>
        <v>192325.05000000002</v>
      </c>
      <c r="G27" s="397"/>
      <c r="H27" s="2172">
        <v>128</v>
      </c>
      <c r="I27" s="396">
        <f t="shared" si="3"/>
        <v>18835.2</v>
      </c>
      <c r="J27" s="397"/>
      <c r="K27" s="2174"/>
      <c r="L27" s="396">
        <f t="shared" si="4"/>
        <v>0</v>
      </c>
      <c r="M27" s="399"/>
      <c r="N27" s="400"/>
      <c r="O27" s="396">
        <f t="shared" si="5"/>
        <v>0</v>
      </c>
      <c r="P27" s="401"/>
      <c r="Q27" s="398"/>
      <c r="R27" s="396">
        <f t="shared" si="6"/>
        <v>0</v>
      </c>
      <c r="S27" s="399"/>
      <c r="T27" s="400"/>
      <c r="U27" s="396">
        <f t="shared" si="7"/>
        <v>0</v>
      </c>
      <c r="V27" s="401"/>
      <c r="W27" s="398"/>
      <c r="X27" s="396">
        <f t="shared" si="8"/>
        <v>0</v>
      </c>
      <c r="Y27" s="399"/>
      <c r="Z27" s="400"/>
      <c r="AA27" s="396">
        <f t="shared" si="9"/>
        <v>0</v>
      </c>
      <c r="AB27" s="401"/>
      <c r="AC27" s="398"/>
      <c r="AD27" s="396">
        <f t="shared" si="10"/>
        <v>0</v>
      </c>
      <c r="AE27" s="399"/>
      <c r="AF27" s="2173"/>
      <c r="AG27" s="396">
        <f t="shared" si="11"/>
        <v>0</v>
      </c>
      <c r="AH27" s="401"/>
      <c r="AI27" s="2174"/>
      <c r="AJ27" s="396">
        <f t="shared" si="12"/>
        <v>0</v>
      </c>
      <c r="AK27" s="399"/>
      <c r="AL27" s="2173"/>
      <c r="AM27" s="396">
        <f t="shared" si="13"/>
        <v>0</v>
      </c>
      <c r="AN27" s="401"/>
      <c r="AO27" s="2174"/>
      <c r="AP27" s="396">
        <f t="shared" si="14"/>
        <v>0</v>
      </c>
      <c r="AQ27" s="399"/>
      <c r="AR27" s="2173"/>
      <c r="AS27" s="396">
        <f t="shared" si="15"/>
        <v>0</v>
      </c>
      <c r="AT27" s="401"/>
      <c r="AU27" s="2174"/>
      <c r="AV27" s="396">
        <f t="shared" si="16"/>
        <v>0</v>
      </c>
      <c r="AW27" s="399"/>
      <c r="AX27" s="2173"/>
      <c r="AY27" s="396">
        <f t="shared" si="17"/>
        <v>0</v>
      </c>
      <c r="AZ27" s="401"/>
      <c r="BA27" s="2174"/>
      <c r="BB27" s="396">
        <f t="shared" si="18"/>
        <v>0</v>
      </c>
      <c r="BC27" s="399"/>
      <c r="BD27" s="2173"/>
      <c r="BE27" s="396">
        <f t="shared" si="19"/>
        <v>0</v>
      </c>
      <c r="BF27" s="401"/>
      <c r="BG27" s="2174"/>
      <c r="BH27" s="396">
        <f t="shared" si="20"/>
        <v>0</v>
      </c>
      <c r="BI27" s="399"/>
      <c r="BJ27" s="2173"/>
      <c r="BK27" s="396">
        <f t="shared" si="21"/>
        <v>0</v>
      </c>
      <c r="BL27" s="401"/>
      <c r="BM27" s="402">
        <f t="shared" si="0"/>
        <v>1435</v>
      </c>
      <c r="BN27" s="396">
        <f t="shared" si="1"/>
        <v>211160.25000000003</v>
      </c>
      <c r="BO27" s="401"/>
    </row>
    <row r="28" spans="1:73" s="360" customFormat="1" ht="12.75" x14ac:dyDescent="0.2">
      <c r="A28" s="382"/>
      <c r="B28" s="224"/>
      <c r="C28" s="384" t="s">
        <v>888</v>
      </c>
      <c r="D28" s="2166">
        <v>469</v>
      </c>
      <c r="E28" s="2171">
        <v>14</v>
      </c>
      <c r="F28" s="396">
        <f t="shared" si="2"/>
        <v>6566</v>
      </c>
      <c r="G28" s="397"/>
      <c r="H28" s="2172">
        <v>1814.44</v>
      </c>
      <c r="I28" s="396">
        <f t="shared" si="3"/>
        <v>850972.36</v>
      </c>
      <c r="J28" s="397"/>
      <c r="K28" s="2174"/>
      <c r="L28" s="396">
        <f t="shared" si="4"/>
        <v>0</v>
      </c>
      <c r="M28" s="399"/>
      <c r="N28" s="400"/>
      <c r="O28" s="396">
        <f t="shared" si="5"/>
        <v>0</v>
      </c>
      <c r="P28" s="401"/>
      <c r="Q28" s="398"/>
      <c r="R28" s="396">
        <f t="shared" si="6"/>
        <v>0</v>
      </c>
      <c r="S28" s="399"/>
      <c r="T28" s="400"/>
      <c r="U28" s="396">
        <f t="shared" si="7"/>
        <v>0</v>
      </c>
      <c r="V28" s="401"/>
      <c r="W28" s="398"/>
      <c r="X28" s="396">
        <f t="shared" si="8"/>
        <v>0</v>
      </c>
      <c r="Y28" s="399"/>
      <c r="Z28" s="400"/>
      <c r="AA28" s="396">
        <f t="shared" si="9"/>
        <v>0</v>
      </c>
      <c r="AB28" s="401"/>
      <c r="AC28" s="398"/>
      <c r="AD28" s="396">
        <f t="shared" si="10"/>
        <v>0</v>
      </c>
      <c r="AE28" s="399"/>
      <c r="AF28" s="2173"/>
      <c r="AG28" s="396">
        <f t="shared" si="11"/>
        <v>0</v>
      </c>
      <c r="AH28" s="401"/>
      <c r="AI28" s="2174"/>
      <c r="AJ28" s="396">
        <f t="shared" si="12"/>
        <v>0</v>
      </c>
      <c r="AK28" s="399"/>
      <c r="AL28" s="2173"/>
      <c r="AM28" s="396">
        <f t="shared" si="13"/>
        <v>0</v>
      </c>
      <c r="AN28" s="401"/>
      <c r="AO28" s="2174"/>
      <c r="AP28" s="396">
        <f t="shared" si="14"/>
        <v>0</v>
      </c>
      <c r="AQ28" s="399"/>
      <c r="AR28" s="2173"/>
      <c r="AS28" s="396">
        <f t="shared" si="15"/>
        <v>0</v>
      </c>
      <c r="AT28" s="401"/>
      <c r="AU28" s="2174"/>
      <c r="AV28" s="396">
        <f t="shared" si="16"/>
        <v>0</v>
      </c>
      <c r="AW28" s="399"/>
      <c r="AX28" s="2173"/>
      <c r="AY28" s="396">
        <f t="shared" si="17"/>
        <v>0</v>
      </c>
      <c r="AZ28" s="401"/>
      <c r="BA28" s="2174"/>
      <c r="BB28" s="396">
        <f t="shared" si="18"/>
        <v>0</v>
      </c>
      <c r="BC28" s="399"/>
      <c r="BD28" s="2173"/>
      <c r="BE28" s="396">
        <f t="shared" si="19"/>
        <v>0</v>
      </c>
      <c r="BF28" s="401"/>
      <c r="BG28" s="2174"/>
      <c r="BH28" s="396">
        <f t="shared" si="20"/>
        <v>0</v>
      </c>
      <c r="BI28" s="399"/>
      <c r="BJ28" s="2173"/>
      <c r="BK28" s="396">
        <f t="shared" si="21"/>
        <v>0</v>
      </c>
      <c r="BL28" s="401"/>
      <c r="BM28" s="402">
        <f t="shared" si="0"/>
        <v>1828.44</v>
      </c>
      <c r="BN28" s="396">
        <f t="shared" si="1"/>
        <v>857538.36</v>
      </c>
      <c r="BO28" s="401"/>
    </row>
    <row r="29" spans="1:73" s="360" customFormat="1" ht="12.75" x14ac:dyDescent="0.2">
      <c r="A29" s="382"/>
      <c r="B29" s="224"/>
      <c r="C29" s="384" t="s">
        <v>787</v>
      </c>
      <c r="D29" s="2166"/>
      <c r="E29" s="2171"/>
      <c r="F29" s="396">
        <f t="shared" si="2"/>
        <v>0</v>
      </c>
      <c r="G29" s="397"/>
      <c r="H29" s="2172"/>
      <c r="I29" s="396">
        <f t="shared" si="3"/>
        <v>0</v>
      </c>
      <c r="J29" s="397"/>
      <c r="K29" s="2174"/>
      <c r="L29" s="396">
        <f t="shared" si="4"/>
        <v>0</v>
      </c>
      <c r="M29" s="399"/>
      <c r="N29" s="400"/>
      <c r="O29" s="396">
        <f t="shared" si="5"/>
        <v>0</v>
      </c>
      <c r="P29" s="401"/>
      <c r="Q29" s="398"/>
      <c r="R29" s="396">
        <f t="shared" si="6"/>
        <v>0</v>
      </c>
      <c r="S29" s="399"/>
      <c r="T29" s="400"/>
      <c r="U29" s="396">
        <f t="shared" si="7"/>
        <v>0</v>
      </c>
      <c r="V29" s="401"/>
      <c r="W29" s="398"/>
      <c r="X29" s="396">
        <f t="shared" si="8"/>
        <v>0</v>
      </c>
      <c r="Y29" s="399"/>
      <c r="Z29" s="400"/>
      <c r="AA29" s="396">
        <f t="shared" si="9"/>
        <v>0</v>
      </c>
      <c r="AB29" s="401"/>
      <c r="AC29" s="398"/>
      <c r="AD29" s="396">
        <f t="shared" si="10"/>
        <v>0</v>
      </c>
      <c r="AE29" s="399"/>
      <c r="AF29" s="2173"/>
      <c r="AG29" s="396">
        <f t="shared" si="11"/>
        <v>0</v>
      </c>
      <c r="AH29" s="401"/>
      <c r="AI29" s="2174"/>
      <c r="AJ29" s="396">
        <f t="shared" si="12"/>
        <v>0</v>
      </c>
      <c r="AK29" s="399"/>
      <c r="AL29" s="2173"/>
      <c r="AM29" s="396">
        <f t="shared" si="13"/>
        <v>0</v>
      </c>
      <c r="AN29" s="401"/>
      <c r="AO29" s="2174"/>
      <c r="AP29" s="396">
        <f t="shared" si="14"/>
        <v>0</v>
      </c>
      <c r="AQ29" s="399"/>
      <c r="AR29" s="2173"/>
      <c r="AS29" s="396">
        <f t="shared" si="15"/>
        <v>0</v>
      </c>
      <c r="AT29" s="401"/>
      <c r="AU29" s="2174"/>
      <c r="AV29" s="396">
        <f t="shared" si="16"/>
        <v>0</v>
      </c>
      <c r="AW29" s="399"/>
      <c r="AX29" s="2173"/>
      <c r="AY29" s="396">
        <f t="shared" si="17"/>
        <v>0</v>
      </c>
      <c r="AZ29" s="401"/>
      <c r="BA29" s="2174"/>
      <c r="BB29" s="396">
        <f t="shared" si="18"/>
        <v>0</v>
      </c>
      <c r="BC29" s="399"/>
      <c r="BD29" s="2173"/>
      <c r="BE29" s="396">
        <f t="shared" si="19"/>
        <v>0</v>
      </c>
      <c r="BF29" s="401"/>
      <c r="BG29" s="2174"/>
      <c r="BH29" s="396">
        <f t="shared" si="20"/>
        <v>0</v>
      </c>
      <c r="BI29" s="399"/>
      <c r="BJ29" s="2173"/>
      <c r="BK29" s="396">
        <f t="shared" si="21"/>
        <v>0</v>
      </c>
      <c r="BL29" s="401"/>
      <c r="BM29" s="402">
        <f t="shared" si="0"/>
        <v>0</v>
      </c>
      <c r="BN29" s="396">
        <f t="shared" si="1"/>
        <v>0</v>
      </c>
      <c r="BO29" s="401"/>
    </row>
    <row r="30" spans="1:73" s="360" customFormat="1" ht="25.5" x14ac:dyDescent="0.2">
      <c r="A30" s="382"/>
      <c r="B30" s="224"/>
      <c r="C30" s="384" t="s">
        <v>891</v>
      </c>
      <c r="D30" s="2166">
        <v>250</v>
      </c>
      <c r="E30" s="2171"/>
      <c r="F30" s="396">
        <f t="shared" si="2"/>
        <v>0</v>
      </c>
      <c r="G30" s="397"/>
      <c r="H30" s="2172"/>
      <c r="I30" s="396">
        <f t="shared" si="3"/>
        <v>0</v>
      </c>
      <c r="J30" s="397"/>
      <c r="K30" s="2174">
        <v>54</v>
      </c>
      <c r="L30" s="396">
        <f t="shared" si="4"/>
        <v>13500</v>
      </c>
      <c r="M30" s="403"/>
      <c r="N30" s="2173"/>
      <c r="O30" s="396">
        <f t="shared" si="5"/>
        <v>0</v>
      </c>
      <c r="P30" s="397" t="s">
        <v>334</v>
      </c>
      <c r="Q30" s="2171"/>
      <c r="R30" s="396">
        <f t="shared" si="6"/>
        <v>0</v>
      </c>
      <c r="S30" s="403"/>
      <c r="T30" s="2173"/>
      <c r="U30" s="396">
        <f t="shared" si="7"/>
        <v>0</v>
      </c>
      <c r="V30" s="397" t="s">
        <v>334</v>
      </c>
      <c r="W30" s="2171"/>
      <c r="X30" s="396">
        <f t="shared" si="8"/>
        <v>0</v>
      </c>
      <c r="Y30" s="403"/>
      <c r="Z30" s="2173"/>
      <c r="AA30" s="396">
        <f t="shared" si="9"/>
        <v>0</v>
      </c>
      <c r="AB30" s="397" t="s">
        <v>334</v>
      </c>
      <c r="AC30" s="2171"/>
      <c r="AD30" s="396">
        <f t="shared" si="10"/>
        <v>0</v>
      </c>
      <c r="AE30" s="403"/>
      <c r="AF30" s="2173"/>
      <c r="AG30" s="396">
        <f t="shared" si="11"/>
        <v>0</v>
      </c>
      <c r="AH30" s="397" t="s">
        <v>334</v>
      </c>
      <c r="AI30" s="2171"/>
      <c r="AJ30" s="396">
        <f t="shared" si="12"/>
        <v>0</v>
      </c>
      <c r="AK30" s="403"/>
      <c r="AL30" s="2175"/>
      <c r="AM30" s="396">
        <f t="shared" si="13"/>
        <v>0</v>
      </c>
      <c r="AN30" s="397" t="s">
        <v>334</v>
      </c>
      <c r="AO30" s="2171"/>
      <c r="AP30" s="396">
        <f t="shared" si="14"/>
        <v>0</v>
      </c>
      <c r="AQ30" s="403" t="s">
        <v>334</v>
      </c>
      <c r="AR30" s="2175"/>
      <c r="AS30" s="396">
        <f t="shared" si="15"/>
        <v>0</v>
      </c>
      <c r="AT30" s="397" t="s">
        <v>334</v>
      </c>
      <c r="AU30" s="2171"/>
      <c r="AV30" s="396">
        <f t="shared" si="16"/>
        <v>0</v>
      </c>
      <c r="AW30" s="403" t="s">
        <v>334</v>
      </c>
      <c r="AX30" s="2175"/>
      <c r="AY30" s="396">
        <f t="shared" si="17"/>
        <v>0</v>
      </c>
      <c r="AZ30" s="397" t="s">
        <v>334</v>
      </c>
      <c r="BA30" s="2171"/>
      <c r="BB30" s="396">
        <f t="shared" si="18"/>
        <v>0</v>
      </c>
      <c r="BC30" s="403" t="s">
        <v>334</v>
      </c>
      <c r="BD30" s="2175"/>
      <c r="BE30" s="396">
        <f t="shared" si="19"/>
        <v>0</v>
      </c>
      <c r="BF30" s="397" t="s">
        <v>334</v>
      </c>
      <c r="BG30" s="2171"/>
      <c r="BH30" s="396">
        <f t="shared" si="20"/>
        <v>0</v>
      </c>
      <c r="BI30" s="403" t="s">
        <v>334</v>
      </c>
      <c r="BJ30" s="2175"/>
      <c r="BK30" s="396">
        <f t="shared" si="21"/>
        <v>0</v>
      </c>
      <c r="BL30" s="401"/>
      <c r="BM30" s="402">
        <f t="shared" si="0"/>
        <v>54</v>
      </c>
      <c r="BN30" s="396">
        <f t="shared" si="1"/>
        <v>13500</v>
      </c>
      <c r="BO30" s="397"/>
    </row>
    <row r="31" spans="1:73" s="360" customFormat="1" ht="12.75" x14ac:dyDescent="0.2">
      <c r="A31" s="382"/>
      <c r="B31" s="224"/>
      <c r="C31" s="384" t="s">
        <v>892</v>
      </c>
      <c r="D31" s="2166">
        <v>245</v>
      </c>
      <c r="E31" s="2093"/>
      <c r="F31" s="396">
        <f t="shared" ref="F31:F37" si="22">+$D31*E31</f>
        <v>0</v>
      </c>
      <c r="G31" s="397"/>
      <c r="H31" s="2172"/>
      <c r="I31" s="396">
        <f t="shared" si="3"/>
        <v>0</v>
      </c>
      <c r="J31" s="397"/>
      <c r="K31" s="2174">
        <v>376</v>
      </c>
      <c r="L31" s="396">
        <f t="shared" si="4"/>
        <v>92120</v>
      </c>
      <c r="M31" s="403"/>
      <c r="N31" s="2173"/>
      <c r="O31" s="396">
        <f t="shared" si="5"/>
        <v>0</v>
      </c>
      <c r="P31" s="397"/>
      <c r="Q31" s="2171"/>
      <c r="R31" s="396">
        <f t="shared" si="6"/>
        <v>0</v>
      </c>
      <c r="S31" s="403"/>
      <c r="T31" s="2173"/>
      <c r="U31" s="396">
        <f t="shared" si="7"/>
        <v>0</v>
      </c>
      <c r="V31" s="397" t="s">
        <v>334</v>
      </c>
      <c r="W31" s="2171"/>
      <c r="X31" s="396">
        <f t="shared" si="8"/>
        <v>0</v>
      </c>
      <c r="Y31" s="403"/>
      <c r="Z31" s="2173"/>
      <c r="AA31" s="396">
        <f t="shared" si="9"/>
        <v>0</v>
      </c>
      <c r="AB31" s="397" t="s">
        <v>334</v>
      </c>
      <c r="AC31" s="2171"/>
      <c r="AD31" s="396">
        <f t="shared" si="10"/>
        <v>0</v>
      </c>
      <c r="AE31" s="403"/>
      <c r="AF31" s="2173"/>
      <c r="AG31" s="396">
        <f t="shared" si="11"/>
        <v>0</v>
      </c>
      <c r="AH31" s="397" t="s">
        <v>334</v>
      </c>
      <c r="AI31" s="2171"/>
      <c r="AJ31" s="396">
        <f t="shared" si="12"/>
        <v>0</v>
      </c>
      <c r="AK31" s="403"/>
      <c r="AL31" s="2175"/>
      <c r="AM31" s="396">
        <f t="shared" si="13"/>
        <v>0</v>
      </c>
      <c r="AN31" s="397" t="s">
        <v>334</v>
      </c>
      <c r="AO31" s="2171"/>
      <c r="AP31" s="396">
        <f t="shared" si="14"/>
        <v>0</v>
      </c>
      <c r="AQ31" s="403" t="s">
        <v>334</v>
      </c>
      <c r="AR31" s="2175"/>
      <c r="AS31" s="396">
        <f t="shared" si="15"/>
        <v>0</v>
      </c>
      <c r="AT31" s="397" t="s">
        <v>334</v>
      </c>
      <c r="AU31" s="2171"/>
      <c r="AV31" s="396">
        <f t="shared" si="16"/>
        <v>0</v>
      </c>
      <c r="AW31" s="403" t="s">
        <v>334</v>
      </c>
      <c r="AX31" s="2175"/>
      <c r="AY31" s="396">
        <f t="shared" si="17"/>
        <v>0</v>
      </c>
      <c r="AZ31" s="397" t="s">
        <v>334</v>
      </c>
      <c r="BA31" s="2171"/>
      <c r="BB31" s="396">
        <f t="shared" si="18"/>
        <v>0</v>
      </c>
      <c r="BC31" s="403" t="s">
        <v>334</v>
      </c>
      <c r="BD31" s="2175"/>
      <c r="BE31" s="396">
        <f t="shared" si="19"/>
        <v>0</v>
      </c>
      <c r="BF31" s="397" t="s">
        <v>334</v>
      </c>
      <c r="BG31" s="2171"/>
      <c r="BH31" s="396">
        <f t="shared" si="20"/>
        <v>0</v>
      </c>
      <c r="BI31" s="403" t="s">
        <v>334</v>
      </c>
      <c r="BJ31" s="2175"/>
      <c r="BK31" s="396">
        <f t="shared" si="21"/>
        <v>0</v>
      </c>
      <c r="BL31" s="401"/>
      <c r="BM31" s="402">
        <f t="shared" ref="BM31:BM37" si="23">+E31+H31+K31+N31+Q31+T31+W31+Z31+AC31+AF31+AI31+AL31+AO31+AR31+AU31+AX31+BA31+BD31+BG31</f>
        <v>376</v>
      </c>
      <c r="BN31" s="396">
        <f t="shared" si="1"/>
        <v>92120</v>
      </c>
      <c r="BO31" s="397" t="s">
        <v>334</v>
      </c>
    </row>
    <row r="32" spans="1:73" s="360" customFormat="1" ht="25.5" x14ac:dyDescent="0.2">
      <c r="A32" s="382"/>
      <c r="B32" s="224"/>
      <c r="C32" s="384" t="s">
        <v>894</v>
      </c>
      <c r="D32" s="2166">
        <v>1246</v>
      </c>
      <c r="E32" s="2093"/>
      <c r="F32" s="396">
        <f t="shared" si="22"/>
        <v>0</v>
      </c>
      <c r="G32" s="397"/>
      <c r="H32" s="400"/>
      <c r="I32" s="396">
        <f t="shared" si="3"/>
        <v>0</v>
      </c>
      <c r="J32" s="397"/>
      <c r="K32" s="2174"/>
      <c r="L32" s="396">
        <f t="shared" si="4"/>
        <v>0</v>
      </c>
      <c r="M32" s="403"/>
      <c r="N32" s="2173"/>
      <c r="O32" s="396">
        <f t="shared" si="5"/>
        <v>0</v>
      </c>
      <c r="P32" s="397"/>
      <c r="Q32" s="2290">
        <v>3</v>
      </c>
      <c r="R32" s="396">
        <f t="shared" si="6"/>
        <v>3738</v>
      </c>
      <c r="S32" s="403"/>
      <c r="T32" s="2173"/>
      <c r="U32" s="396">
        <f t="shared" si="7"/>
        <v>0</v>
      </c>
      <c r="V32" s="397"/>
      <c r="W32" s="2171"/>
      <c r="X32" s="396">
        <f t="shared" si="8"/>
        <v>0</v>
      </c>
      <c r="Y32" s="403"/>
      <c r="Z32" s="2173"/>
      <c r="AA32" s="396">
        <f t="shared" si="9"/>
        <v>0</v>
      </c>
      <c r="AB32" s="397"/>
      <c r="AC32" s="2171"/>
      <c r="AD32" s="396">
        <f t="shared" si="10"/>
        <v>0</v>
      </c>
      <c r="AE32" s="403"/>
      <c r="AF32" s="2173"/>
      <c r="AG32" s="396">
        <f t="shared" si="11"/>
        <v>0</v>
      </c>
      <c r="AH32" s="397"/>
      <c r="AI32" s="2171"/>
      <c r="AJ32" s="396">
        <f t="shared" si="12"/>
        <v>0</v>
      </c>
      <c r="AK32" s="403"/>
      <c r="AL32" s="2175"/>
      <c r="AM32" s="396">
        <f t="shared" si="13"/>
        <v>0</v>
      </c>
      <c r="AN32" s="397"/>
      <c r="AO32" s="2171"/>
      <c r="AP32" s="396">
        <f t="shared" si="14"/>
        <v>0</v>
      </c>
      <c r="AQ32" s="403"/>
      <c r="AR32" s="2175"/>
      <c r="AS32" s="396">
        <f t="shared" si="15"/>
        <v>0</v>
      </c>
      <c r="AT32" s="397"/>
      <c r="AU32" s="2171"/>
      <c r="AV32" s="396">
        <f t="shared" si="16"/>
        <v>0</v>
      </c>
      <c r="AW32" s="403"/>
      <c r="AX32" s="2175"/>
      <c r="AY32" s="396">
        <f t="shared" si="17"/>
        <v>0</v>
      </c>
      <c r="AZ32" s="397"/>
      <c r="BA32" s="2171"/>
      <c r="BB32" s="396">
        <f t="shared" si="18"/>
        <v>0</v>
      </c>
      <c r="BC32" s="403"/>
      <c r="BD32" s="2175"/>
      <c r="BE32" s="396">
        <f t="shared" si="19"/>
        <v>0</v>
      </c>
      <c r="BF32" s="397"/>
      <c r="BG32" s="2171"/>
      <c r="BH32" s="396">
        <f t="shared" si="20"/>
        <v>0</v>
      </c>
      <c r="BI32" s="403"/>
      <c r="BJ32" s="2175"/>
      <c r="BK32" s="396">
        <f t="shared" si="21"/>
        <v>0</v>
      </c>
      <c r="BL32" s="401"/>
      <c r="BM32" s="402">
        <f t="shared" si="23"/>
        <v>3</v>
      </c>
      <c r="BN32" s="396">
        <f t="shared" si="1"/>
        <v>3738</v>
      </c>
      <c r="BO32" s="397"/>
    </row>
    <row r="33" spans="1:67" s="360" customFormat="1" ht="25.5" x14ac:dyDescent="0.2">
      <c r="A33" s="382"/>
      <c r="B33" s="224"/>
      <c r="C33" s="384" t="s">
        <v>893</v>
      </c>
      <c r="D33" s="2166">
        <v>10095</v>
      </c>
      <c r="E33" s="2093"/>
      <c r="F33" s="396">
        <f t="shared" si="22"/>
        <v>0</v>
      </c>
      <c r="G33" s="397"/>
      <c r="H33" s="400"/>
      <c r="I33" s="396">
        <f t="shared" si="3"/>
        <v>0</v>
      </c>
      <c r="J33" s="397"/>
      <c r="K33" s="2174"/>
      <c r="L33" s="396">
        <f t="shared" si="4"/>
        <v>0</v>
      </c>
      <c r="M33" s="403"/>
      <c r="N33" s="2173"/>
      <c r="O33" s="396">
        <f t="shared" si="5"/>
        <v>0</v>
      </c>
      <c r="P33" s="397"/>
      <c r="Q33" s="2171">
        <v>9</v>
      </c>
      <c r="R33" s="396">
        <f t="shared" si="6"/>
        <v>90855</v>
      </c>
      <c r="S33" s="403"/>
      <c r="T33" s="2173">
        <v>3</v>
      </c>
      <c r="U33" s="396">
        <f t="shared" si="7"/>
        <v>30285</v>
      </c>
      <c r="V33" s="397"/>
      <c r="W33" s="2171"/>
      <c r="X33" s="396">
        <f t="shared" si="8"/>
        <v>0</v>
      </c>
      <c r="Y33" s="403"/>
      <c r="Z33" s="2173"/>
      <c r="AA33" s="396">
        <f t="shared" si="9"/>
        <v>0</v>
      </c>
      <c r="AB33" s="397"/>
      <c r="AC33" s="2171"/>
      <c r="AD33" s="396">
        <f t="shared" si="10"/>
        <v>0</v>
      </c>
      <c r="AE33" s="403"/>
      <c r="AF33" s="2173"/>
      <c r="AG33" s="396">
        <f t="shared" si="11"/>
        <v>0</v>
      </c>
      <c r="AH33" s="397"/>
      <c r="AI33" s="2171"/>
      <c r="AJ33" s="396">
        <f t="shared" si="12"/>
        <v>0</v>
      </c>
      <c r="AK33" s="403"/>
      <c r="AL33" s="2175"/>
      <c r="AM33" s="396">
        <f t="shared" si="13"/>
        <v>0</v>
      </c>
      <c r="AN33" s="397"/>
      <c r="AO33" s="2171"/>
      <c r="AP33" s="396">
        <f t="shared" si="14"/>
        <v>0</v>
      </c>
      <c r="AQ33" s="403"/>
      <c r="AR33" s="2175"/>
      <c r="AS33" s="396">
        <f t="shared" si="15"/>
        <v>0</v>
      </c>
      <c r="AT33" s="397"/>
      <c r="AU33" s="2171"/>
      <c r="AV33" s="396">
        <f t="shared" si="16"/>
        <v>0</v>
      </c>
      <c r="AW33" s="403"/>
      <c r="AX33" s="2175"/>
      <c r="AY33" s="396">
        <f t="shared" si="17"/>
        <v>0</v>
      </c>
      <c r="AZ33" s="397"/>
      <c r="BA33" s="2171"/>
      <c r="BB33" s="396">
        <f t="shared" si="18"/>
        <v>0</v>
      </c>
      <c r="BC33" s="403"/>
      <c r="BD33" s="2175"/>
      <c r="BE33" s="396">
        <f t="shared" si="19"/>
        <v>0</v>
      </c>
      <c r="BF33" s="397"/>
      <c r="BG33" s="2171"/>
      <c r="BH33" s="396">
        <f t="shared" si="20"/>
        <v>0</v>
      </c>
      <c r="BI33" s="403"/>
      <c r="BJ33" s="2175"/>
      <c r="BK33" s="396">
        <f t="shared" si="21"/>
        <v>0</v>
      </c>
      <c r="BL33" s="401"/>
      <c r="BM33" s="402">
        <f t="shared" si="23"/>
        <v>12</v>
      </c>
      <c r="BN33" s="396">
        <f t="shared" si="1"/>
        <v>121140</v>
      </c>
      <c r="BO33" s="397"/>
    </row>
    <row r="34" spans="1:67" s="360" customFormat="1" ht="25.5" x14ac:dyDescent="0.2">
      <c r="A34" s="382"/>
      <c r="B34" s="224"/>
      <c r="C34" s="384" t="s">
        <v>705</v>
      </c>
      <c r="D34" s="2166"/>
      <c r="E34" s="2093"/>
      <c r="F34" s="396">
        <f t="shared" si="22"/>
        <v>0</v>
      </c>
      <c r="G34" s="397"/>
      <c r="H34" s="400"/>
      <c r="I34" s="396">
        <f t="shared" si="3"/>
        <v>0</v>
      </c>
      <c r="J34" s="397"/>
      <c r="K34" s="2174"/>
      <c r="L34" s="396">
        <f t="shared" si="4"/>
        <v>0</v>
      </c>
      <c r="M34" s="403"/>
      <c r="N34" s="2173"/>
      <c r="O34" s="396">
        <f t="shared" si="5"/>
        <v>0</v>
      </c>
      <c r="P34" s="397"/>
      <c r="Q34" s="2171"/>
      <c r="R34" s="396">
        <f t="shared" si="6"/>
        <v>0</v>
      </c>
      <c r="S34" s="403"/>
      <c r="T34" s="2173"/>
      <c r="U34" s="396">
        <f t="shared" si="7"/>
        <v>0</v>
      </c>
      <c r="V34" s="397"/>
      <c r="W34" s="2171"/>
      <c r="X34" s="396">
        <f t="shared" si="8"/>
        <v>0</v>
      </c>
      <c r="Y34" s="403"/>
      <c r="Z34" s="2173"/>
      <c r="AA34" s="396">
        <f t="shared" si="9"/>
        <v>0</v>
      </c>
      <c r="AB34" s="397"/>
      <c r="AC34" s="2171"/>
      <c r="AD34" s="396">
        <f t="shared" si="10"/>
        <v>0</v>
      </c>
      <c r="AE34" s="403"/>
      <c r="AF34" s="2173"/>
      <c r="AG34" s="396">
        <f t="shared" si="11"/>
        <v>0</v>
      </c>
      <c r="AH34" s="397"/>
      <c r="AI34" s="2171"/>
      <c r="AJ34" s="396">
        <f t="shared" si="12"/>
        <v>0</v>
      </c>
      <c r="AK34" s="403"/>
      <c r="AL34" s="2175"/>
      <c r="AM34" s="396">
        <f t="shared" si="13"/>
        <v>0</v>
      </c>
      <c r="AN34" s="397"/>
      <c r="AO34" s="2171"/>
      <c r="AP34" s="396">
        <f t="shared" si="14"/>
        <v>0</v>
      </c>
      <c r="AQ34" s="403"/>
      <c r="AR34" s="2175"/>
      <c r="AS34" s="396">
        <f t="shared" si="15"/>
        <v>0</v>
      </c>
      <c r="AT34" s="397"/>
      <c r="AU34" s="2171"/>
      <c r="AV34" s="396">
        <f t="shared" si="16"/>
        <v>0</v>
      </c>
      <c r="AW34" s="403"/>
      <c r="AX34" s="2175"/>
      <c r="AY34" s="396">
        <f t="shared" si="17"/>
        <v>0</v>
      </c>
      <c r="AZ34" s="397"/>
      <c r="BA34" s="2171"/>
      <c r="BB34" s="396">
        <f t="shared" si="18"/>
        <v>0</v>
      </c>
      <c r="BC34" s="403"/>
      <c r="BD34" s="2175"/>
      <c r="BE34" s="396">
        <f t="shared" si="19"/>
        <v>0</v>
      </c>
      <c r="BF34" s="397"/>
      <c r="BG34" s="2171"/>
      <c r="BH34" s="396">
        <f t="shared" si="20"/>
        <v>0</v>
      </c>
      <c r="BI34" s="403"/>
      <c r="BJ34" s="2175"/>
      <c r="BK34" s="396">
        <f t="shared" si="21"/>
        <v>0</v>
      </c>
      <c r="BL34" s="401"/>
      <c r="BM34" s="402">
        <f t="shared" si="23"/>
        <v>0</v>
      </c>
      <c r="BN34" s="396">
        <f t="shared" si="1"/>
        <v>0</v>
      </c>
      <c r="BO34" s="397"/>
    </row>
    <row r="35" spans="1:67" s="360" customFormat="1" ht="12.75" x14ac:dyDescent="0.2">
      <c r="A35" s="382"/>
      <c r="B35" s="224"/>
      <c r="C35" s="2176" t="s">
        <v>787</v>
      </c>
      <c r="D35" s="2177"/>
      <c r="E35" s="2178"/>
      <c r="F35" s="396">
        <f t="shared" si="22"/>
        <v>0</v>
      </c>
      <c r="G35" s="401"/>
      <c r="H35" s="2179"/>
      <c r="I35" s="396">
        <f t="shared" si="3"/>
        <v>0</v>
      </c>
      <c r="J35" s="401"/>
      <c r="K35" s="2171"/>
      <c r="L35" s="396">
        <f t="shared" si="4"/>
        <v>0</v>
      </c>
      <c r="M35" s="399"/>
      <c r="N35" s="2173"/>
      <c r="O35" s="396">
        <f t="shared" si="5"/>
        <v>0</v>
      </c>
      <c r="P35" s="401"/>
      <c r="Q35" s="2171"/>
      <c r="R35" s="396">
        <f t="shared" si="6"/>
        <v>0</v>
      </c>
      <c r="S35" s="399"/>
      <c r="T35" s="2173"/>
      <c r="U35" s="396">
        <f t="shared" si="7"/>
        <v>0</v>
      </c>
      <c r="V35" s="401"/>
      <c r="W35" s="2171"/>
      <c r="X35" s="396">
        <f t="shared" si="8"/>
        <v>0</v>
      </c>
      <c r="Y35" s="399"/>
      <c r="Z35" s="2173"/>
      <c r="AA35" s="396">
        <f t="shared" si="9"/>
        <v>0</v>
      </c>
      <c r="AB35" s="401"/>
      <c r="AC35" s="2171"/>
      <c r="AD35" s="396">
        <f t="shared" si="10"/>
        <v>0</v>
      </c>
      <c r="AE35" s="399"/>
      <c r="AF35" s="2173"/>
      <c r="AG35" s="396">
        <f t="shared" si="11"/>
        <v>0</v>
      </c>
      <c r="AH35" s="401"/>
      <c r="AI35" s="2171"/>
      <c r="AJ35" s="396">
        <f t="shared" si="12"/>
        <v>0</v>
      </c>
      <c r="AK35" s="399"/>
      <c r="AL35" s="2175"/>
      <c r="AM35" s="396">
        <f t="shared" si="13"/>
        <v>0</v>
      </c>
      <c r="AN35" s="401"/>
      <c r="AO35" s="2171"/>
      <c r="AP35" s="396">
        <f t="shared" si="14"/>
        <v>0</v>
      </c>
      <c r="AQ35" s="399"/>
      <c r="AR35" s="2175"/>
      <c r="AS35" s="396">
        <f t="shared" si="15"/>
        <v>0</v>
      </c>
      <c r="AT35" s="401"/>
      <c r="AU35" s="2171"/>
      <c r="AV35" s="396">
        <f t="shared" si="16"/>
        <v>0</v>
      </c>
      <c r="AW35" s="399"/>
      <c r="AX35" s="2175"/>
      <c r="AY35" s="396">
        <f t="shared" si="17"/>
        <v>0</v>
      </c>
      <c r="AZ35" s="401"/>
      <c r="BA35" s="2171"/>
      <c r="BB35" s="396">
        <f t="shared" si="18"/>
        <v>0</v>
      </c>
      <c r="BC35" s="399"/>
      <c r="BD35" s="2175"/>
      <c r="BE35" s="396">
        <f t="shared" si="19"/>
        <v>0</v>
      </c>
      <c r="BF35" s="401"/>
      <c r="BG35" s="2171"/>
      <c r="BH35" s="396">
        <f t="shared" si="20"/>
        <v>0</v>
      </c>
      <c r="BI35" s="399"/>
      <c r="BJ35" s="2175"/>
      <c r="BK35" s="396">
        <f t="shared" si="21"/>
        <v>0</v>
      </c>
      <c r="BL35" s="401"/>
      <c r="BM35" s="402">
        <f t="shared" si="23"/>
        <v>0</v>
      </c>
      <c r="BN35" s="396">
        <f t="shared" si="1"/>
        <v>0</v>
      </c>
      <c r="BO35" s="401"/>
    </row>
    <row r="36" spans="1:67" s="360" customFormat="1" ht="12.75" x14ac:dyDescent="0.2">
      <c r="A36" s="382"/>
      <c r="B36" s="224"/>
      <c r="C36" s="2176" t="s">
        <v>787</v>
      </c>
      <c r="D36" s="2177"/>
      <c r="E36" s="2171"/>
      <c r="F36" s="396">
        <f t="shared" si="22"/>
        <v>0</v>
      </c>
      <c r="G36" s="397"/>
      <c r="H36" s="2180"/>
      <c r="I36" s="396">
        <f t="shared" si="3"/>
        <v>0</v>
      </c>
      <c r="J36" s="397"/>
      <c r="K36" s="2171"/>
      <c r="L36" s="396">
        <f t="shared" si="4"/>
        <v>0</v>
      </c>
      <c r="M36" s="403"/>
      <c r="N36" s="2173"/>
      <c r="O36" s="396">
        <f t="shared" si="5"/>
        <v>0</v>
      </c>
      <c r="P36" s="397"/>
      <c r="Q36" s="2171"/>
      <c r="R36" s="396">
        <f t="shared" si="6"/>
        <v>0</v>
      </c>
      <c r="S36" s="403"/>
      <c r="T36" s="2173"/>
      <c r="U36" s="396">
        <f t="shared" si="7"/>
        <v>0</v>
      </c>
      <c r="V36" s="397"/>
      <c r="W36" s="2171"/>
      <c r="X36" s="396">
        <f t="shared" si="8"/>
        <v>0</v>
      </c>
      <c r="Y36" s="403"/>
      <c r="Z36" s="2173"/>
      <c r="AA36" s="396">
        <f t="shared" si="9"/>
        <v>0</v>
      </c>
      <c r="AB36" s="397"/>
      <c r="AC36" s="2171"/>
      <c r="AD36" s="396">
        <f t="shared" si="10"/>
        <v>0</v>
      </c>
      <c r="AE36" s="403"/>
      <c r="AF36" s="2173"/>
      <c r="AG36" s="396">
        <f t="shared" si="11"/>
        <v>0</v>
      </c>
      <c r="AH36" s="397"/>
      <c r="AI36" s="2171"/>
      <c r="AJ36" s="396">
        <f t="shared" si="12"/>
        <v>0</v>
      </c>
      <c r="AK36" s="403"/>
      <c r="AL36" s="2175"/>
      <c r="AM36" s="396">
        <f t="shared" si="13"/>
        <v>0</v>
      </c>
      <c r="AN36" s="397"/>
      <c r="AO36" s="2171"/>
      <c r="AP36" s="396">
        <f t="shared" si="14"/>
        <v>0</v>
      </c>
      <c r="AQ36" s="403"/>
      <c r="AR36" s="2175"/>
      <c r="AS36" s="396">
        <f t="shared" si="15"/>
        <v>0</v>
      </c>
      <c r="AT36" s="397"/>
      <c r="AU36" s="2171"/>
      <c r="AV36" s="396">
        <f t="shared" si="16"/>
        <v>0</v>
      </c>
      <c r="AW36" s="403"/>
      <c r="AX36" s="2175"/>
      <c r="AY36" s="396">
        <f t="shared" si="17"/>
        <v>0</v>
      </c>
      <c r="AZ36" s="397"/>
      <c r="BA36" s="2171"/>
      <c r="BB36" s="396">
        <f t="shared" si="18"/>
        <v>0</v>
      </c>
      <c r="BC36" s="403"/>
      <c r="BD36" s="2175"/>
      <c r="BE36" s="396">
        <f t="shared" si="19"/>
        <v>0</v>
      </c>
      <c r="BF36" s="397"/>
      <c r="BG36" s="2171"/>
      <c r="BH36" s="396">
        <f t="shared" si="20"/>
        <v>0</v>
      </c>
      <c r="BI36" s="403"/>
      <c r="BJ36" s="2175"/>
      <c r="BK36" s="396">
        <f t="shared" si="21"/>
        <v>0</v>
      </c>
      <c r="BL36" s="401"/>
      <c r="BM36" s="402">
        <f t="shared" si="23"/>
        <v>0</v>
      </c>
      <c r="BN36" s="396">
        <f t="shared" si="1"/>
        <v>0</v>
      </c>
      <c r="BO36" s="397"/>
    </row>
    <row r="37" spans="1:67" s="360" customFormat="1" ht="12.75" x14ac:dyDescent="0.2">
      <c r="A37" s="382"/>
      <c r="B37" s="224"/>
      <c r="C37" s="2176" t="s">
        <v>697</v>
      </c>
      <c r="D37" s="2181"/>
      <c r="E37" s="2185"/>
      <c r="F37" s="404">
        <f t="shared" si="22"/>
        <v>0</v>
      </c>
      <c r="G37" s="405"/>
      <c r="H37" s="2183"/>
      <c r="I37" s="404">
        <f t="shared" si="3"/>
        <v>0</v>
      </c>
      <c r="J37" s="405"/>
      <c r="K37" s="2182"/>
      <c r="L37" s="404">
        <f t="shared" si="4"/>
        <v>0</v>
      </c>
      <c r="M37" s="406"/>
      <c r="N37" s="2183"/>
      <c r="O37" s="404">
        <f t="shared" si="5"/>
        <v>0</v>
      </c>
      <c r="P37" s="405"/>
      <c r="Q37" s="2182"/>
      <c r="R37" s="404">
        <f t="shared" si="6"/>
        <v>0</v>
      </c>
      <c r="S37" s="406"/>
      <c r="T37" s="2183"/>
      <c r="U37" s="404">
        <f t="shared" si="7"/>
        <v>0</v>
      </c>
      <c r="V37" s="405"/>
      <c r="W37" s="2182"/>
      <c r="X37" s="404">
        <f t="shared" si="8"/>
        <v>0</v>
      </c>
      <c r="Y37" s="406"/>
      <c r="Z37" s="2183"/>
      <c r="AA37" s="404">
        <f t="shared" si="9"/>
        <v>0</v>
      </c>
      <c r="AB37" s="405"/>
      <c r="AC37" s="2182"/>
      <c r="AD37" s="404">
        <f t="shared" si="10"/>
        <v>0</v>
      </c>
      <c r="AE37" s="406"/>
      <c r="AF37" s="2183"/>
      <c r="AG37" s="404">
        <f t="shared" si="11"/>
        <v>0</v>
      </c>
      <c r="AH37" s="405"/>
      <c r="AI37" s="2182"/>
      <c r="AJ37" s="404">
        <f t="shared" si="12"/>
        <v>0</v>
      </c>
      <c r="AK37" s="406"/>
      <c r="AL37" s="2184"/>
      <c r="AM37" s="404">
        <f t="shared" si="13"/>
        <v>0</v>
      </c>
      <c r="AN37" s="405"/>
      <c r="AO37" s="2182"/>
      <c r="AP37" s="404">
        <f t="shared" si="14"/>
        <v>0</v>
      </c>
      <c r="AQ37" s="406"/>
      <c r="AR37" s="2184"/>
      <c r="AS37" s="404">
        <f t="shared" si="15"/>
        <v>0</v>
      </c>
      <c r="AT37" s="405"/>
      <c r="AU37" s="2182"/>
      <c r="AV37" s="404">
        <f t="shared" si="16"/>
        <v>0</v>
      </c>
      <c r="AW37" s="406"/>
      <c r="AX37" s="2184"/>
      <c r="AY37" s="404">
        <f t="shared" si="17"/>
        <v>0</v>
      </c>
      <c r="AZ37" s="405"/>
      <c r="BA37" s="2182"/>
      <c r="BB37" s="404">
        <f t="shared" si="18"/>
        <v>0</v>
      </c>
      <c r="BC37" s="406"/>
      <c r="BD37" s="2184"/>
      <c r="BE37" s="404">
        <f t="shared" si="19"/>
        <v>0</v>
      </c>
      <c r="BF37" s="405"/>
      <c r="BG37" s="2182"/>
      <c r="BH37" s="404">
        <f t="shared" si="20"/>
        <v>0</v>
      </c>
      <c r="BI37" s="406"/>
      <c r="BJ37" s="2184"/>
      <c r="BK37" s="404">
        <f t="shared" si="21"/>
        <v>0</v>
      </c>
      <c r="BL37" s="407"/>
      <c r="BM37" s="408">
        <f t="shared" si="23"/>
        <v>0</v>
      </c>
      <c r="BN37" s="404">
        <f t="shared" si="1"/>
        <v>0</v>
      </c>
      <c r="BO37" s="405"/>
    </row>
    <row r="38" spans="1:67" s="360" customFormat="1" ht="12.75" x14ac:dyDescent="0.2">
      <c r="A38" s="382"/>
      <c r="B38" s="224"/>
      <c r="C38" s="384"/>
      <c r="D38" s="1619"/>
      <c r="E38" s="385"/>
      <c r="F38" s="409"/>
      <c r="G38" s="410"/>
      <c r="H38" s="385"/>
      <c r="I38" s="409"/>
      <c r="J38" s="410"/>
      <c r="K38" s="387"/>
      <c r="L38" s="409"/>
      <c r="M38" s="388"/>
      <c r="N38" s="385"/>
      <c r="O38" s="411"/>
      <c r="P38" s="386"/>
      <c r="Q38" s="387"/>
      <c r="R38" s="411"/>
      <c r="S38" s="388"/>
      <c r="T38" s="385"/>
      <c r="U38" s="411"/>
      <c r="V38" s="386"/>
      <c r="W38" s="387"/>
      <c r="X38" s="411"/>
      <c r="Y38" s="388"/>
      <c r="Z38" s="385"/>
      <c r="AA38" s="411"/>
      <c r="AB38" s="386"/>
      <c r="AC38" s="387"/>
      <c r="AD38" s="411"/>
      <c r="AE38" s="388"/>
      <c r="AF38" s="385"/>
      <c r="AG38" s="411"/>
      <c r="AH38" s="386"/>
      <c r="AI38" s="387"/>
      <c r="AJ38" s="411"/>
      <c r="AK38" s="388"/>
      <c r="AL38" s="385"/>
      <c r="AM38" s="411"/>
      <c r="AN38" s="386"/>
      <c r="AO38" s="387"/>
      <c r="AP38" s="411"/>
      <c r="AQ38" s="388"/>
      <c r="AR38" s="385"/>
      <c r="AS38" s="411"/>
      <c r="AT38" s="386"/>
      <c r="AU38" s="387"/>
      <c r="AV38" s="411"/>
      <c r="AW38" s="388"/>
      <c r="AX38" s="385"/>
      <c r="AY38" s="411"/>
      <c r="AZ38" s="386"/>
      <c r="BA38" s="387"/>
      <c r="BB38" s="411"/>
      <c r="BC38" s="388"/>
      <c r="BD38" s="385"/>
      <c r="BE38" s="411"/>
      <c r="BF38" s="386"/>
      <c r="BG38" s="387"/>
      <c r="BH38" s="411"/>
      <c r="BI38" s="388"/>
      <c r="BJ38" s="385"/>
      <c r="BK38" s="411"/>
      <c r="BL38" s="386"/>
      <c r="BM38" s="412"/>
      <c r="BN38" s="409"/>
      <c r="BO38" s="386"/>
    </row>
    <row r="39" spans="1:67" s="360" customFormat="1" ht="13.5" thickBot="1" x14ac:dyDescent="0.25">
      <c r="A39" s="382"/>
      <c r="B39" s="224"/>
      <c r="C39" s="384"/>
      <c r="D39" s="1619"/>
      <c r="E39" s="413"/>
      <c r="F39" s="414"/>
      <c r="G39" s="415"/>
      <c r="H39" s="413"/>
      <c r="I39" s="414"/>
      <c r="J39" s="415"/>
      <c r="K39" s="416"/>
      <c r="L39" s="417"/>
      <c r="M39" s="418"/>
      <c r="N39" s="413"/>
      <c r="O39" s="414" t="s">
        <v>334</v>
      </c>
      <c r="P39" s="419"/>
      <c r="Q39" s="416"/>
      <c r="R39" s="414" t="s">
        <v>334</v>
      </c>
      <c r="S39" s="418"/>
      <c r="T39" s="413"/>
      <c r="U39" s="414" t="s">
        <v>334</v>
      </c>
      <c r="V39" s="419"/>
      <c r="W39" s="416"/>
      <c r="X39" s="414" t="s">
        <v>334</v>
      </c>
      <c r="Y39" s="418"/>
      <c r="Z39" s="413"/>
      <c r="AA39" s="414" t="s">
        <v>334</v>
      </c>
      <c r="AB39" s="419"/>
      <c r="AC39" s="416"/>
      <c r="AD39" s="414" t="s">
        <v>334</v>
      </c>
      <c r="AE39" s="418"/>
      <c r="AF39" s="413"/>
      <c r="AG39" s="414" t="s">
        <v>334</v>
      </c>
      <c r="AH39" s="419"/>
      <c r="AI39" s="416"/>
      <c r="AJ39" s="414" t="s">
        <v>334</v>
      </c>
      <c r="AK39" s="418"/>
      <c r="AL39" s="413"/>
      <c r="AM39" s="414" t="s">
        <v>334</v>
      </c>
      <c r="AN39" s="419"/>
      <c r="AO39" s="416"/>
      <c r="AP39" s="414" t="s">
        <v>334</v>
      </c>
      <c r="AQ39" s="418"/>
      <c r="AR39" s="413"/>
      <c r="AS39" s="414" t="s">
        <v>334</v>
      </c>
      <c r="AT39" s="419"/>
      <c r="AU39" s="416"/>
      <c r="AV39" s="414" t="s">
        <v>334</v>
      </c>
      <c r="AW39" s="418"/>
      <c r="AX39" s="413"/>
      <c r="AY39" s="414" t="s">
        <v>334</v>
      </c>
      <c r="AZ39" s="419"/>
      <c r="BA39" s="416"/>
      <c r="BB39" s="414" t="s">
        <v>334</v>
      </c>
      <c r="BC39" s="418"/>
      <c r="BD39" s="413"/>
      <c r="BE39" s="414" t="s">
        <v>334</v>
      </c>
      <c r="BF39" s="419"/>
      <c r="BG39" s="416"/>
      <c r="BH39" s="414" t="s">
        <v>334</v>
      </c>
      <c r="BI39" s="418"/>
      <c r="BJ39" s="413"/>
      <c r="BK39" s="414" t="s">
        <v>334</v>
      </c>
      <c r="BL39" s="419"/>
      <c r="BM39" s="420"/>
      <c r="BN39" s="414" t="s">
        <v>334</v>
      </c>
      <c r="BO39" s="419"/>
    </row>
    <row r="44" spans="1:67" x14ac:dyDescent="0.2">
      <c r="E44" s="2044"/>
    </row>
    <row r="45" spans="1:67" x14ac:dyDescent="0.2">
      <c r="E45" s="2045"/>
      <c r="F45" s="2047"/>
      <c r="I45" s="2046"/>
    </row>
    <row r="46" spans="1:67" x14ac:dyDescent="0.2">
      <c r="E46" s="2045"/>
      <c r="F46" s="2048"/>
      <c r="I46" s="2049"/>
    </row>
  </sheetData>
  <mergeCells count="109">
    <mergeCell ref="E23:BO23"/>
    <mergeCell ref="AE17:AE18"/>
    <mergeCell ref="AF17:AF18"/>
    <mergeCell ref="BF17:BF18"/>
    <mergeCell ref="BG17:BG18"/>
    <mergeCell ref="AZ17:AZ18"/>
    <mergeCell ref="AG17:AG18"/>
    <mergeCell ref="R17:R18"/>
    <mergeCell ref="S17:S18"/>
    <mergeCell ref="T17:T18"/>
    <mergeCell ref="AL17:AL18"/>
    <mergeCell ref="AM17:AM18"/>
    <mergeCell ref="AB17:AB18"/>
    <mergeCell ref="AC17:AC18"/>
    <mergeCell ref="Z17:Z18"/>
    <mergeCell ref="AH17:AH18"/>
    <mergeCell ref="AI17:AI18"/>
    <mergeCell ref="AJ17:AJ18"/>
    <mergeCell ref="U17:U18"/>
    <mergeCell ref="BA17:BA18"/>
    <mergeCell ref="AR17:AR18"/>
    <mergeCell ref="AW17:AW18"/>
    <mergeCell ref="BN17:BN18"/>
    <mergeCell ref="AV17:AV18"/>
    <mergeCell ref="BK17:BK18"/>
    <mergeCell ref="AX17:AX18"/>
    <mergeCell ref="AY17:AY18"/>
    <mergeCell ref="O17:O18"/>
    <mergeCell ref="Q14:S14"/>
    <mergeCell ref="M17:M18"/>
    <mergeCell ref="H17:H18"/>
    <mergeCell ref="I17:I18"/>
    <mergeCell ref="N17:N18"/>
    <mergeCell ref="AO14:AQ14"/>
    <mergeCell ref="AA17:AA18"/>
    <mergeCell ref="AO17:AO18"/>
    <mergeCell ref="AP17:AP18"/>
    <mergeCell ref="AQ17:AQ18"/>
    <mergeCell ref="AC14:AE14"/>
    <mergeCell ref="AF14:AH14"/>
    <mergeCell ref="AI14:AK14"/>
    <mergeCell ref="AL14:AN14"/>
    <mergeCell ref="AK17:AK18"/>
    <mergeCell ref="AD17:AD18"/>
    <mergeCell ref="W14:Y14"/>
    <mergeCell ref="X17:X18"/>
    <mergeCell ref="A1:F1"/>
    <mergeCell ref="A2:E2"/>
    <mergeCell ref="A3:E3"/>
    <mergeCell ref="A4:E4"/>
    <mergeCell ref="E17:E18"/>
    <mergeCell ref="E13:G13"/>
    <mergeCell ref="H13:J13"/>
    <mergeCell ref="K13:M13"/>
    <mergeCell ref="N13:P13"/>
    <mergeCell ref="F17:F18"/>
    <mergeCell ref="G17:G18"/>
    <mergeCell ref="J17:J18"/>
    <mergeCell ref="K17:K18"/>
    <mergeCell ref="L17:L18"/>
    <mergeCell ref="P17:P18"/>
    <mergeCell ref="Q13:S13"/>
    <mergeCell ref="T13:V13"/>
    <mergeCell ref="E14:G14"/>
    <mergeCell ref="H14:J14"/>
    <mergeCell ref="K14:M14"/>
    <mergeCell ref="N14:P14"/>
    <mergeCell ref="BE17:BE18"/>
    <mergeCell ref="BI17:BI18"/>
    <mergeCell ref="BJ17:BJ18"/>
    <mergeCell ref="AU13:AW13"/>
    <mergeCell ref="AX13:AZ13"/>
    <mergeCell ref="BA13:BC13"/>
    <mergeCell ref="BD13:BF13"/>
    <mergeCell ref="BG13:BI13"/>
    <mergeCell ref="AS17:AS18"/>
    <mergeCell ref="AT17:AT18"/>
    <mergeCell ref="AU17:AU18"/>
    <mergeCell ref="Y17:Y18"/>
    <mergeCell ref="T14:V14"/>
    <mergeCell ref="AN17:AN18"/>
    <mergeCell ref="Q17:Q18"/>
    <mergeCell ref="Z14:AB14"/>
    <mergeCell ref="V17:V18"/>
    <mergeCell ref="W17:W18"/>
    <mergeCell ref="BO17:BO18"/>
    <mergeCell ref="W13:Y13"/>
    <mergeCell ref="AO13:AQ13"/>
    <mergeCell ref="Z13:AB13"/>
    <mergeCell ref="AC13:AE13"/>
    <mergeCell ref="AF13:AH13"/>
    <mergeCell ref="AI13:AK13"/>
    <mergeCell ref="AL13:AN13"/>
    <mergeCell ref="BJ13:BL13"/>
    <mergeCell ref="AR13:AT13"/>
    <mergeCell ref="BH17:BH18"/>
    <mergeCell ref="BM14:BO14"/>
    <mergeCell ref="BA14:BC14"/>
    <mergeCell ref="AR14:AT14"/>
    <mergeCell ref="AU14:AW14"/>
    <mergeCell ref="BG14:BI14"/>
    <mergeCell ref="BJ14:BL14"/>
    <mergeCell ref="BL17:BL18"/>
    <mergeCell ref="BM17:BM18"/>
    <mergeCell ref="AX14:AZ14"/>
    <mergeCell ref="BD14:BF14"/>
    <mergeCell ref="BB17:BB18"/>
    <mergeCell ref="BC17:BC18"/>
    <mergeCell ref="BD17:BD18"/>
  </mergeCells>
  <phoneticPr fontId="8" type="noConversion"/>
  <pageMargins left="0.75" right="0.75" top="1" bottom="1" header="0.5" footer="0.5"/>
  <pageSetup paperSize="5" scale="37" orientation="landscape" r:id="rId1"/>
  <headerFooter alignWithMargins="0"/>
  <colBreaks count="1" manualBreakCount="1">
    <brk id="6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sheetPr>
  <dimension ref="A1:BN73"/>
  <sheetViews>
    <sheetView topLeftCell="A19" zoomScaleNormal="100" workbookViewId="0">
      <selection activeCell="K76" sqref="K76:K80"/>
    </sheetView>
  </sheetViews>
  <sheetFormatPr defaultColWidth="8.85546875" defaultRowHeight="11.25" x14ac:dyDescent="0.2"/>
  <cols>
    <col min="1" max="1" width="25.7109375" style="71" customWidth="1"/>
    <col min="2" max="2" width="11" style="65" customWidth="1"/>
    <col min="3" max="3" width="15.7109375" style="363" customWidth="1"/>
    <col min="4" max="12" width="15.7109375" style="64" customWidth="1"/>
    <col min="13" max="15" width="15.7109375" style="64" hidden="1" customWidth="1"/>
    <col min="16" max="30" width="15.7109375" style="64" customWidth="1"/>
    <col min="31" max="63" width="15.7109375" style="64" hidden="1" customWidth="1"/>
    <col min="64" max="66" width="15.7109375" style="64" customWidth="1"/>
    <col min="67" max="74" width="11" style="64" customWidth="1"/>
    <col min="75" max="16384" width="8.85546875" style="64"/>
  </cols>
  <sheetData>
    <row r="1" spans="1:66" s="13" customFormat="1" ht="54.75" customHeight="1" x14ac:dyDescent="0.2">
      <c r="A1" s="2331"/>
      <c r="B1" s="2331"/>
      <c r="C1" s="2331"/>
      <c r="D1" s="2331"/>
      <c r="E1" s="2331"/>
      <c r="F1" s="2331"/>
    </row>
    <row r="2" spans="1:66" s="13" customFormat="1" ht="54.75" customHeight="1" x14ac:dyDescent="0.3">
      <c r="A2" s="2372"/>
      <c r="B2" s="2372"/>
      <c r="C2" s="2372"/>
      <c r="D2" s="2372"/>
      <c r="E2" s="2372"/>
    </row>
    <row r="3" spans="1:66" s="13" customFormat="1" ht="30" x14ac:dyDescent="0.25">
      <c r="A3" s="2373"/>
      <c r="B3" s="2373"/>
      <c r="C3" s="2373"/>
      <c r="D3" s="2373"/>
      <c r="E3" s="2373"/>
      <c r="G3" s="14"/>
    </row>
    <row r="4" spans="1:66" s="13" customFormat="1" ht="18" x14ac:dyDescent="0.25">
      <c r="A4" s="2374"/>
      <c r="B4" s="2374"/>
      <c r="C4" s="2374"/>
      <c r="D4" s="2374"/>
      <c r="E4" s="2374"/>
    </row>
    <row r="5" spans="1:66" s="13" customFormat="1" ht="21" customHeight="1" x14ac:dyDescent="0.3">
      <c r="A5" s="330" t="str">
        <f>"Sheet I7.2 Meter Reading Worksheet  - "&amp;  'I2 LDC class'!$C$17</f>
        <v>Sheet I7.2 Meter Reading Worksheet  - Initial Submission</v>
      </c>
      <c r="B5" s="331"/>
      <c r="C5" s="331"/>
      <c r="D5" s="69"/>
      <c r="E5" s="332"/>
    </row>
    <row r="6" spans="1:66" s="13" customFormat="1" ht="6" customHeight="1" x14ac:dyDescent="0.2">
      <c r="A6" s="16"/>
      <c r="B6" s="16"/>
      <c r="C6" s="16"/>
      <c r="D6" s="16"/>
      <c r="E6" s="16"/>
      <c r="F6" s="16"/>
      <c r="G6" s="16"/>
      <c r="H6" s="16"/>
      <c r="I6" s="16"/>
      <c r="J6" s="16"/>
      <c r="K6" s="16"/>
      <c r="L6" s="16"/>
      <c r="M6" s="16"/>
      <c r="N6" s="16"/>
      <c r="O6" s="16"/>
    </row>
    <row r="7" spans="1:66" hidden="1" x14ac:dyDescent="0.2">
      <c r="A7" s="64"/>
    </row>
    <row r="8" spans="1:66" hidden="1" x14ac:dyDescent="0.2"/>
    <row r="9" spans="1:66" ht="12.75" hidden="1" x14ac:dyDescent="0.2">
      <c r="A9" s="421"/>
      <c r="C9" s="359"/>
      <c r="D9" s="422"/>
      <c r="E9" s="422"/>
      <c r="F9" s="422"/>
      <c r="G9" s="422"/>
    </row>
    <row r="10" spans="1:66" hidden="1" x14ac:dyDescent="0.2">
      <c r="A10" s="73"/>
    </row>
    <row r="11" spans="1:66" x14ac:dyDescent="0.2">
      <c r="A11" s="344"/>
    </row>
    <row r="12" spans="1:66" ht="16.5" customHeight="1" x14ac:dyDescent="0.2">
      <c r="A12" s="2412" t="s">
        <v>591</v>
      </c>
    </row>
    <row r="13" spans="1:66" ht="23.25" customHeight="1" thickBot="1" x14ac:dyDescent="0.25">
      <c r="A13" s="2412"/>
      <c r="C13" s="423"/>
    </row>
    <row r="14" spans="1:66" s="424" customFormat="1" ht="13.5" customHeight="1" thickBot="1" x14ac:dyDescent="0.25">
      <c r="A14" s="436"/>
      <c r="B14" s="437"/>
      <c r="C14" s="438"/>
      <c r="D14" s="2399">
        <v>1</v>
      </c>
      <c r="E14" s="2400"/>
      <c r="F14" s="2401"/>
      <c r="G14" s="2399">
        <v>2</v>
      </c>
      <c r="H14" s="2400"/>
      <c r="I14" s="2401"/>
      <c r="J14" s="2399">
        <v>3</v>
      </c>
      <c r="K14" s="2400"/>
      <c r="L14" s="2401"/>
      <c r="M14" s="2399">
        <v>4</v>
      </c>
      <c r="N14" s="2400"/>
      <c r="O14" s="2401"/>
      <c r="P14" s="2399">
        <v>5</v>
      </c>
      <c r="Q14" s="2400"/>
      <c r="R14" s="2401"/>
      <c r="S14" s="2399">
        <v>6</v>
      </c>
      <c r="T14" s="2400"/>
      <c r="U14" s="2401"/>
      <c r="V14" s="2399">
        <v>7</v>
      </c>
      <c r="W14" s="2400"/>
      <c r="X14" s="2401"/>
      <c r="Y14" s="2399">
        <v>8</v>
      </c>
      <c r="Z14" s="2400"/>
      <c r="AA14" s="2401"/>
      <c r="AB14" s="2399">
        <v>9</v>
      </c>
      <c r="AC14" s="2400"/>
      <c r="AD14" s="2401"/>
      <c r="AE14" s="2399">
        <v>10</v>
      </c>
      <c r="AF14" s="2400"/>
      <c r="AG14" s="2401"/>
      <c r="AH14" s="2399">
        <v>11</v>
      </c>
      <c r="AI14" s="2400"/>
      <c r="AJ14" s="2401"/>
      <c r="AK14" s="2399">
        <v>12</v>
      </c>
      <c r="AL14" s="2400"/>
      <c r="AM14" s="2401"/>
      <c r="AN14" s="2399">
        <v>13</v>
      </c>
      <c r="AO14" s="2400"/>
      <c r="AP14" s="2401"/>
      <c r="AQ14" s="2399">
        <v>14</v>
      </c>
      <c r="AR14" s="2400"/>
      <c r="AS14" s="2401"/>
      <c r="AT14" s="2399">
        <v>15</v>
      </c>
      <c r="AU14" s="2400"/>
      <c r="AV14" s="2401"/>
      <c r="AW14" s="2399">
        <v>16</v>
      </c>
      <c r="AX14" s="2400"/>
      <c r="AY14" s="2401"/>
      <c r="AZ14" s="2399">
        <v>17</v>
      </c>
      <c r="BA14" s="2400"/>
      <c r="BB14" s="2401"/>
      <c r="BC14" s="2399">
        <v>18</v>
      </c>
      <c r="BD14" s="2400"/>
      <c r="BE14" s="2401"/>
      <c r="BF14" s="2399">
        <v>19</v>
      </c>
      <c r="BG14" s="2400"/>
      <c r="BH14" s="2401"/>
      <c r="BI14" s="2399">
        <v>20</v>
      </c>
      <c r="BJ14" s="2400"/>
      <c r="BK14" s="2401"/>
      <c r="BL14" s="437"/>
      <c r="BM14" s="438"/>
      <c r="BN14" s="439"/>
    </row>
    <row r="15" spans="1:66" s="427" customFormat="1" ht="48" customHeight="1" thickBot="1" x14ac:dyDescent="0.25">
      <c r="A15" s="445" t="s">
        <v>682</v>
      </c>
      <c r="B15" s="425"/>
      <c r="C15" s="426"/>
      <c r="D15" s="2405" t="str">
        <f>IF('I2 LDC class'!$D$20="",'I2 LDC class'!$C$20,'I2 LDC class'!$D$20)</f>
        <v>Residential</v>
      </c>
      <c r="E15" s="2403"/>
      <c r="F15" s="2406"/>
      <c r="G15" s="2405" t="str">
        <f>IF('I2 LDC class'!$D$21="",'I2 LDC class'!$C$21,'I2 LDC class'!$D$21)</f>
        <v>GS &lt;50</v>
      </c>
      <c r="H15" s="2403"/>
      <c r="I15" s="2406"/>
      <c r="J15" s="2405" t="str">
        <f>IF('I2 LDC class'!$D$22="",'I2 LDC class'!$C$22,'I2 LDC class'!$D$22)</f>
        <v>GS&gt;50-Regular</v>
      </c>
      <c r="K15" s="2403"/>
      <c r="L15" s="2404"/>
      <c r="M15" s="2402" t="str">
        <f>IF('I2 LDC class'!$D$23="",'I2 LDC class'!$C$23,'I2 LDC class'!$D$23)</f>
        <v>GS&gt; 50-TOU</v>
      </c>
      <c r="N15" s="2403"/>
      <c r="O15" s="2404"/>
      <c r="P15" s="2402" t="str">
        <f>IF('I2 LDC class'!$D$24="",'I2 LDC class'!$C$24,'I2 LDC class'!$D$24)</f>
        <v>GS &gt;50-Intermediate</v>
      </c>
      <c r="Q15" s="2403"/>
      <c r="R15" s="2404"/>
      <c r="S15" s="2402" t="str">
        <f>IF('I2 LDC class'!$D$25="",'I2 LDC class'!$C$25,'I2 LDC class'!$D$25)</f>
        <v>Large Use &gt;5MW</v>
      </c>
      <c r="T15" s="2403"/>
      <c r="U15" s="2404"/>
      <c r="V15" s="2402" t="str">
        <f>IF('I2 LDC class'!$D$26="",'I2 LDC class'!$C$26,'I2 LDC class'!$D$26)</f>
        <v>Street Light</v>
      </c>
      <c r="W15" s="2403"/>
      <c r="X15" s="2404"/>
      <c r="Y15" s="2402" t="str">
        <f>IF('I2 LDC class'!$D$27="",'I2 LDC class'!$C$27,'I2 LDC class'!$D$27)</f>
        <v>Sentinel</v>
      </c>
      <c r="Z15" s="2403"/>
      <c r="AA15" s="2404"/>
      <c r="AB15" s="2402" t="str">
        <f>IF('I2 LDC class'!$D$28="",'I2 LDC class'!$C$28,'I2 LDC class'!$D$28)</f>
        <v>Unmetered Scattered Load</v>
      </c>
      <c r="AC15" s="2403"/>
      <c r="AD15" s="2404"/>
      <c r="AE15" s="2402" t="str">
        <f>IF('I2 LDC class'!$D$29="",'I2 LDC class'!$C$29,'I2 LDC class'!$D$29)</f>
        <v>Embedded Distributor</v>
      </c>
      <c r="AF15" s="2403"/>
      <c r="AG15" s="2404"/>
      <c r="AH15" s="2402" t="str">
        <f>IF('I2 LDC class'!$D$30="",'I2 LDC class'!$C$30,'I2 LDC class'!$D$30)</f>
        <v>Back-up/Standby Power</v>
      </c>
      <c r="AI15" s="2403"/>
      <c r="AJ15" s="2404"/>
      <c r="AK15" s="2402" t="str">
        <f>IF('I2 LDC class'!$D$31="",'I2 LDC class'!$C$31,'I2 LDC class'!$D$31)</f>
        <v>Rate Class 1</v>
      </c>
      <c r="AL15" s="2403"/>
      <c r="AM15" s="2404"/>
      <c r="AN15" s="2402" t="str">
        <f>IF('I2 LDC class'!$D$32="",'I2 LDC class'!$C$32,'I2 LDC class'!$D$32)</f>
        <v>Rate class 2</v>
      </c>
      <c r="AO15" s="2403"/>
      <c r="AP15" s="2404"/>
      <c r="AQ15" s="2402" t="str">
        <f>IF('I2 LDC class'!$D$33="",'I2 LDC class'!$C$33,'I2 LDC class'!$D$33)</f>
        <v>Rate class 3</v>
      </c>
      <c r="AR15" s="2403"/>
      <c r="AS15" s="2404"/>
      <c r="AT15" s="2402" t="str">
        <f>IF('I2 LDC class'!$D$34="",'I2 LDC class'!$C$34,'I2 LDC class'!$D$34)</f>
        <v>Rate class 4</v>
      </c>
      <c r="AU15" s="2403"/>
      <c r="AV15" s="2404"/>
      <c r="AW15" s="2402" t="str">
        <f>IF('I2 LDC class'!$D$35="",'I2 LDC class'!$C$35,'I2 LDC class'!$D$35)</f>
        <v>Rate class 5</v>
      </c>
      <c r="AX15" s="2403"/>
      <c r="AY15" s="2404"/>
      <c r="AZ15" s="2402" t="str">
        <f>IF('I2 LDC class'!$D$36="",'I2 LDC class'!$C$36,'I2 LDC class'!$D$36)</f>
        <v>Rate class 6</v>
      </c>
      <c r="BA15" s="2403"/>
      <c r="BB15" s="2404"/>
      <c r="BC15" s="2402" t="str">
        <f>IF('I2 LDC class'!$D$37="",'I2 LDC class'!$C$37,'I2 LDC class'!$D$37)</f>
        <v>Rate class 7</v>
      </c>
      <c r="BD15" s="2403"/>
      <c r="BE15" s="2404"/>
      <c r="BF15" s="2402" t="str">
        <f>IF('I2 LDC class'!$D$38="",'I2 LDC class'!$C$38,'I2 LDC class'!$D$38)</f>
        <v>Rate class 8</v>
      </c>
      <c r="BG15" s="2403"/>
      <c r="BH15" s="2404"/>
      <c r="BI15" s="2402" t="str">
        <f>IF('I2 LDC class'!$D$39="",'I2 LDC class'!$C$39,'I2 LDC class'!$D$39)</f>
        <v>Rate class 9</v>
      </c>
      <c r="BJ15" s="2403"/>
      <c r="BK15" s="2406"/>
      <c r="BL15" s="2407" t="s">
        <v>598</v>
      </c>
      <c r="BM15" s="2408"/>
      <c r="BN15" s="2409"/>
    </row>
    <row r="16" spans="1:66" s="427" customFormat="1" ht="26.25" thickBot="1" x14ac:dyDescent="0.25">
      <c r="A16" s="440"/>
      <c r="B16" s="425"/>
      <c r="D16" s="448" t="s">
        <v>685</v>
      </c>
      <c r="E16" s="448" t="s">
        <v>686</v>
      </c>
      <c r="F16" s="448" t="s">
        <v>706</v>
      </c>
      <c r="G16" s="448" t="s">
        <v>685</v>
      </c>
      <c r="H16" s="448" t="s">
        <v>686</v>
      </c>
      <c r="I16" s="448" t="s">
        <v>706</v>
      </c>
      <c r="J16" s="448" t="s">
        <v>685</v>
      </c>
      <c r="K16" s="448" t="s">
        <v>686</v>
      </c>
      <c r="L16" s="448" t="s">
        <v>706</v>
      </c>
      <c r="M16" s="448" t="s">
        <v>685</v>
      </c>
      <c r="N16" s="448" t="s">
        <v>686</v>
      </c>
      <c r="O16" s="448" t="s">
        <v>706</v>
      </c>
      <c r="P16" s="448" t="s">
        <v>685</v>
      </c>
      <c r="Q16" s="448" t="s">
        <v>686</v>
      </c>
      <c r="R16" s="448" t="s">
        <v>706</v>
      </c>
      <c r="S16" s="448" t="s">
        <v>685</v>
      </c>
      <c r="T16" s="448" t="s">
        <v>686</v>
      </c>
      <c r="U16" s="448" t="s">
        <v>706</v>
      </c>
      <c r="V16" s="448" t="s">
        <v>685</v>
      </c>
      <c r="W16" s="448" t="s">
        <v>686</v>
      </c>
      <c r="X16" s="448" t="s">
        <v>706</v>
      </c>
      <c r="Y16" s="448" t="s">
        <v>685</v>
      </c>
      <c r="Z16" s="448" t="s">
        <v>686</v>
      </c>
      <c r="AA16" s="448" t="s">
        <v>706</v>
      </c>
      <c r="AB16" s="448" t="s">
        <v>685</v>
      </c>
      <c r="AC16" s="448" t="s">
        <v>686</v>
      </c>
      <c r="AD16" s="448" t="s">
        <v>706</v>
      </c>
      <c r="AE16" s="448" t="s">
        <v>685</v>
      </c>
      <c r="AF16" s="448" t="s">
        <v>686</v>
      </c>
      <c r="AG16" s="448" t="s">
        <v>706</v>
      </c>
      <c r="AH16" s="448" t="s">
        <v>685</v>
      </c>
      <c r="AI16" s="448" t="s">
        <v>686</v>
      </c>
      <c r="AJ16" s="448" t="s">
        <v>706</v>
      </c>
      <c r="AK16" s="448" t="s">
        <v>685</v>
      </c>
      <c r="AL16" s="448" t="s">
        <v>686</v>
      </c>
      <c r="AM16" s="448" t="s">
        <v>706</v>
      </c>
      <c r="AN16" s="448" t="s">
        <v>685</v>
      </c>
      <c r="AO16" s="448" t="s">
        <v>686</v>
      </c>
      <c r="AP16" s="448" t="s">
        <v>706</v>
      </c>
      <c r="AQ16" s="448" t="s">
        <v>685</v>
      </c>
      <c r="AR16" s="448" t="s">
        <v>686</v>
      </c>
      <c r="AS16" s="448" t="s">
        <v>706</v>
      </c>
      <c r="AT16" s="448" t="s">
        <v>685</v>
      </c>
      <c r="AU16" s="448" t="s">
        <v>686</v>
      </c>
      <c r="AV16" s="448" t="s">
        <v>706</v>
      </c>
      <c r="AW16" s="448" t="s">
        <v>685</v>
      </c>
      <c r="AX16" s="448" t="s">
        <v>686</v>
      </c>
      <c r="AY16" s="448" t="s">
        <v>706</v>
      </c>
      <c r="AZ16" s="448" t="s">
        <v>685</v>
      </c>
      <c r="BA16" s="448" t="s">
        <v>686</v>
      </c>
      <c r="BB16" s="448" t="s">
        <v>706</v>
      </c>
      <c r="BC16" s="448" t="s">
        <v>685</v>
      </c>
      <c r="BD16" s="448" t="s">
        <v>686</v>
      </c>
      <c r="BE16" s="448" t="s">
        <v>706</v>
      </c>
      <c r="BF16" s="448" t="s">
        <v>685</v>
      </c>
      <c r="BG16" s="448" t="s">
        <v>686</v>
      </c>
      <c r="BH16" s="448" t="s">
        <v>706</v>
      </c>
      <c r="BI16" s="448" t="s">
        <v>685</v>
      </c>
      <c r="BJ16" s="448" t="s">
        <v>686</v>
      </c>
      <c r="BK16" s="448" t="s">
        <v>706</v>
      </c>
      <c r="BL16" s="448" t="s">
        <v>685</v>
      </c>
      <c r="BM16" s="448" t="s">
        <v>686</v>
      </c>
      <c r="BN16" s="448" t="s">
        <v>706</v>
      </c>
    </row>
    <row r="17" spans="1:66" ht="13.5" thickBot="1" x14ac:dyDescent="0.25">
      <c r="A17" s="444"/>
      <c r="B17" s="449"/>
      <c r="C17" s="469"/>
      <c r="D17" s="499"/>
      <c r="E17" s="500"/>
      <c r="F17" s="501"/>
      <c r="G17" s="360"/>
      <c r="H17" s="360"/>
      <c r="I17" s="451"/>
      <c r="J17" s="388"/>
      <c r="K17" s="360"/>
      <c r="L17" s="450"/>
      <c r="M17" s="360"/>
      <c r="N17" s="360"/>
      <c r="O17" s="450"/>
      <c r="P17" s="388"/>
      <c r="Q17" s="360"/>
      <c r="R17" s="451"/>
      <c r="S17" s="388"/>
      <c r="T17" s="360"/>
      <c r="U17" s="451"/>
      <c r="V17" s="388"/>
      <c r="W17" s="360"/>
      <c r="X17" s="451"/>
      <c r="Y17" s="388"/>
      <c r="Z17" s="360"/>
      <c r="AA17" s="450"/>
      <c r="AB17" s="360"/>
      <c r="AC17" s="360"/>
      <c r="AD17" s="450"/>
      <c r="AE17" s="360"/>
      <c r="AF17" s="360"/>
      <c r="AG17" s="450"/>
      <c r="AH17" s="360"/>
      <c r="AI17" s="360"/>
      <c r="AJ17" s="450"/>
      <c r="AK17" s="360"/>
      <c r="AL17" s="360"/>
      <c r="AM17" s="451"/>
      <c r="AN17" s="388"/>
      <c r="AO17" s="360"/>
      <c r="AP17" s="450"/>
      <c r="AQ17" s="360"/>
      <c r="AR17" s="360"/>
      <c r="AS17" s="450"/>
      <c r="AT17" s="388"/>
      <c r="AU17" s="360"/>
      <c r="AV17" s="451"/>
      <c r="AW17" s="388"/>
      <c r="AX17" s="360"/>
      <c r="AY17" s="450"/>
      <c r="AZ17" s="360"/>
      <c r="BA17" s="360"/>
      <c r="BB17" s="450"/>
      <c r="BC17" s="388"/>
      <c r="BD17" s="360"/>
      <c r="BE17" s="451"/>
      <c r="BF17" s="388"/>
      <c r="BG17" s="360"/>
      <c r="BH17" s="450"/>
      <c r="BI17" s="360"/>
      <c r="BJ17" s="360"/>
      <c r="BK17" s="450"/>
      <c r="BL17" s="388"/>
      <c r="BM17" s="360"/>
      <c r="BN17" s="452"/>
    </row>
    <row r="18" spans="1:66" s="1649" customFormat="1" ht="24" customHeight="1" thickBot="1" x14ac:dyDescent="0.25">
      <c r="B18" s="2413" t="s">
        <v>1703</v>
      </c>
      <c r="C18" s="2414"/>
      <c r="D18" s="1650"/>
      <c r="E18" s="1651"/>
      <c r="F18" s="1656">
        <f>IF(ISERROR(+E20/$BM20), "-", +E20/$BM20)</f>
        <v>0.85924459661887442</v>
      </c>
      <c r="G18" s="1657"/>
      <c r="H18" s="1657"/>
      <c r="I18" s="1658">
        <f>IF(ISERROR(+H20/$BM20), "-", +H20/$BM20)</f>
        <v>6.8050502888936437E-2</v>
      </c>
      <c r="J18" s="1659"/>
      <c r="K18" s="1657"/>
      <c r="L18" s="1658">
        <f>IF(ISERROR(+K20/$BM20), "-", +K20/$BM20)</f>
        <v>7.0297453456023964E-2</v>
      </c>
      <c r="M18" s="1657"/>
      <c r="N18" s="1657"/>
      <c r="O18" s="1658">
        <f>IF(ISERROR(+N20/$BM20), "-", +N20/$BM20)</f>
        <v>0</v>
      </c>
      <c r="P18" s="1659"/>
      <c r="Q18" s="1657"/>
      <c r="R18" s="1658">
        <f>IF(ISERROR(+Q20/$BM20), "-", +Q20/$BM20)</f>
        <v>1.9259576289321636E-3</v>
      </c>
      <c r="S18" s="1659"/>
      <c r="T18" s="1657"/>
      <c r="U18" s="1658">
        <f>IF(ISERROR(+T20/$BM20), "-", +T20/$BM20)</f>
        <v>4.8148940723304089E-4</v>
      </c>
      <c r="V18" s="1659"/>
      <c r="W18" s="1657"/>
      <c r="X18" s="1658">
        <f>IF(ISERROR(+W20/$BM20), "-", +W20/$BM20)</f>
        <v>0</v>
      </c>
      <c r="Y18" s="1659"/>
      <c r="Z18" s="1657"/>
      <c r="AA18" s="1658">
        <f>IF(ISERROR(+Z20/$BM20), "-", +Z20/$BM20)</f>
        <v>0</v>
      </c>
      <c r="AB18" s="1657"/>
      <c r="AC18" s="1657"/>
      <c r="AD18" s="1658">
        <f>IF(ISERROR(+AC20/$BM20), "-", +AC20/$BM20)</f>
        <v>0</v>
      </c>
      <c r="AE18" s="1657"/>
      <c r="AF18" s="1657"/>
      <c r="AG18" s="1658">
        <f>IF(ISERROR(+AF20/$BM20), "-", +AF20/$BM20)</f>
        <v>0</v>
      </c>
      <c r="AH18" s="1657"/>
      <c r="AI18" s="1657"/>
      <c r="AJ18" s="1658">
        <f>IF(ISERROR(+AI20/$BM20), "-", +AI20/$BM20)</f>
        <v>0</v>
      </c>
      <c r="AK18" s="1657"/>
      <c r="AL18" s="1657"/>
      <c r="AM18" s="1658">
        <f>IF(ISERROR(+AL20/$BM20), "-", +AL20/$BM20)</f>
        <v>0</v>
      </c>
      <c r="AN18" s="1659"/>
      <c r="AO18" s="1657"/>
      <c r="AP18" s="1658">
        <f>IF(ISERROR(+AO20/$BM20), "-", +AO20/$BM20)</f>
        <v>0</v>
      </c>
      <c r="AQ18" s="1657"/>
      <c r="AR18" s="1657"/>
      <c r="AS18" s="1658">
        <f>IF(ISERROR(+AR20/$BM20), "-", +AR20/$BM20)</f>
        <v>0</v>
      </c>
      <c r="AT18" s="1659"/>
      <c r="AU18" s="1657"/>
      <c r="AV18" s="1658">
        <f>IF(ISERROR(+AU20/$BM20), "-", +AU20/$BM20)</f>
        <v>0</v>
      </c>
      <c r="AW18" s="1659"/>
      <c r="AX18" s="1657"/>
      <c r="AY18" s="1658">
        <f>IF(ISERROR(+AX20/$BM20), "-", +AX20/$BM20)</f>
        <v>0</v>
      </c>
      <c r="AZ18" s="1657"/>
      <c r="BA18" s="1657"/>
      <c r="BB18" s="1658">
        <f>IF(ISERROR(+BA20/$BM20), "-", +BA20/$BM20)</f>
        <v>0</v>
      </c>
      <c r="BC18" s="1659"/>
      <c r="BD18" s="1657"/>
      <c r="BE18" s="1658">
        <f>IF(ISERROR(+BD20/$BM20), "-", +BD20/$BM20)</f>
        <v>0</v>
      </c>
      <c r="BF18" s="1659"/>
      <c r="BG18" s="1657"/>
      <c r="BH18" s="1658">
        <f>IF(ISERROR(+BG20/$BM20), "-", +BG20/$BM20)</f>
        <v>0</v>
      </c>
      <c r="BI18" s="1657"/>
      <c r="BJ18" s="1657"/>
      <c r="BK18" s="1658">
        <f>IF(ISERROR(+BJ20/$BM20), "-", +BJ20/$BM20)</f>
        <v>0</v>
      </c>
      <c r="BL18" s="1659"/>
      <c r="BM18" s="1657"/>
      <c r="BN18" s="1656">
        <f>IF(ISERROR(+BM20/$BM20), "-", +BM20/$BM20)</f>
        <v>1</v>
      </c>
    </row>
    <row r="19" spans="1:66" s="1649" customFormat="1" ht="29.25" customHeight="1" thickBot="1" x14ac:dyDescent="0.25">
      <c r="B19" s="2413" t="s">
        <v>613</v>
      </c>
      <c r="C19" s="2414"/>
      <c r="D19" s="1650"/>
      <c r="E19" s="1651"/>
      <c r="F19" s="1654">
        <f>IF(ISERROR(F20/$F20), "0", (F20/$F20))</f>
        <v>1</v>
      </c>
      <c r="G19" s="1652"/>
      <c r="H19" s="1652"/>
      <c r="I19" s="1655">
        <f>IF(ISERROR(I20/$F20), "0", (I20/$F20))</f>
        <v>1</v>
      </c>
      <c r="J19" s="1653"/>
      <c r="K19" s="1652"/>
      <c r="L19" s="1655">
        <f>IF(ISERROR(L20/$F20), "0", (L20/$F20))</f>
        <v>3</v>
      </c>
      <c r="M19" s="1652"/>
      <c r="N19" s="1652"/>
      <c r="O19" s="1655">
        <f>IF(ISERROR(O20/$F20), "0", (O20/$F20))</f>
        <v>0</v>
      </c>
      <c r="P19" s="1653"/>
      <c r="Q19" s="1652"/>
      <c r="R19" s="1655">
        <f>IF(ISERROR(R20/$F20), "0", (R20/$F20))</f>
        <v>3</v>
      </c>
      <c r="S19" s="1653"/>
      <c r="T19" s="1652"/>
      <c r="U19" s="1655">
        <f>IF(ISERROR(U20/$F20), "0", (U20/$F20))</f>
        <v>3</v>
      </c>
      <c r="V19" s="1653"/>
      <c r="W19" s="1652"/>
      <c r="X19" s="1655">
        <f>IF(ISERROR(X20/$F20), "0", (X20/$F20))</f>
        <v>0</v>
      </c>
      <c r="Y19" s="1653"/>
      <c r="Z19" s="1652"/>
      <c r="AA19" s="1655">
        <f>IF(ISERROR(AA20/$F20), "0", (AA20/$F20))</f>
        <v>0</v>
      </c>
      <c r="AB19" s="1652"/>
      <c r="AC19" s="1652"/>
      <c r="AD19" s="1655">
        <f>IF(ISERROR(AD20/$F20), "0", (AD20/$F20))</f>
        <v>0</v>
      </c>
      <c r="AE19" s="1652"/>
      <c r="AF19" s="1652"/>
      <c r="AG19" s="1655">
        <f>IF(ISERROR(AG20/$F20), "0", (AG20/$F20))</f>
        <v>0</v>
      </c>
      <c r="AH19" s="1652"/>
      <c r="AI19" s="1652"/>
      <c r="AJ19" s="1655">
        <f>IF(ISERROR(AJ20/$F20), "0", (AJ20/$F20))</f>
        <v>0</v>
      </c>
      <c r="AK19" s="1652"/>
      <c r="AL19" s="1652"/>
      <c r="AM19" s="1655">
        <f>IF(ISERROR(AM20/$F20), "0", (AM20/$F20))</f>
        <v>0</v>
      </c>
      <c r="AN19" s="1653"/>
      <c r="AO19" s="1652"/>
      <c r="AP19" s="1655">
        <f>IF(ISERROR(AP20/$F20), "0", (AP20/$F20))</f>
        <v>0</v>
      </c>
      <c r="AQ19" s="1652"/>
      <c r="AR19" s="1652"/>
      <c r="AS19" s="1655">
        <f>IF(ISERROR(AS20/$F20), "0", (AS20/$F20))</f>
        <v>0</v>
      </c>
      <c r="AT19" s="1653"/>
      <c r="AU19" s="1652"/>
      <c r="AV19" s="1655">
        <f>IF(ISERROR(AV20/$F20), "0", (AV20/$F20))</f>
        <v>0</v>
      </c>
      <c r="AW19" s="1653"/>
      <c r="AX19" s="1652"/>
      <c r="AY19" s="1655">
        <f>IF(ISERROR(AY20/$F20), "0", (AY20/$F20))</f>
        <v>0</v>
      </c>
      <c r="AZ19" s="1652"/>
      <c r="BA19" s="1652"/>
      <c r="BB19" s="1655">
        <f>IF(ISERROR(BB20/$F20), "0", (BB20/$F20))</f>
        <v>0</v>
      </c>
      <c r="BC19" s="1653"/>
      <c r="BD19" s="1652"/>
      <c r="BE19" s="1655">
        <f>IF(ISERROR(BE20/$F20), "0", (BE20/$F20))</f>
        <v>0</v>
      </c>
      <c r="BF19" s="1653"/>
      <c r="BG19" s="1652"/>
      <c r="BH19" s="1655">
        <f>IF(ISERROR(BH20/$F20), "0", (BH20/$F20))</f>
        <v>0</v>
      </c>
      <c r="BI19" s="1652"/>
      <c r="BJ19" s="1652"/>
      <c r="BK19" s="1655">
        <f>IF(ISERROR(BK20/$F20), "0", (BK20/$F20))</f>
        <v>0</v>
      </c>
      <c r="BL19" s="1653"/>
      <c r="BM19" s="1652"/>
      <c r="BN19" s="1654">
        <f>IF(ISERROR(BN20/$F20), "0", (BN20/$F20))</f>
        <v>11</v>
      </c>
    </row>
    <row r="20" spans="1:66" s="424" customFormat="1" ht="20.25" customHeight="1" x14ac:dyDescent="0.2">
      <c r="A20" s="1641"/>
      <c r="B20" s="2410" t="s">
        <v>809</v>
      </c>
      <c r="C20" s="2411"/>
      <c r="D20" s="1642">
        <f>SUM(D22:D38)</f>
        <v>192732</v>
      </c>
      <c r="E20" s="1643">
        <f>SUM(E22:E38)</f>
        <v>192732</v>
      </c>
      <c r="F20" s="1644">
        <f>IF(ISERROR(E20/D20), "0", (E20/D20))</f>
        <v>1</v>
      </c>
      <c r="G20" s="1643">
        <f>SUM(G22:G38)</f>
        <v>15264</v>
      </c>
      <c r="H20" s="1643">
        <f>SUM(H22:H38)</f>
        <v>15264</v>
      </c>
      <c r="I20" s="1645">
        <f>IF(ISERROR(H20/G20), "0", (H20/G20))</f>
        <v>1</v>
      </c>
      <c r="J20" s="1646">
        <f>SUM(J22:J38)</f>
        <v>5256</v>
      </c>
      <c r="K20" s="1643">
        <f>SUM(K22:K38)</f>
        <v>15768</v>
      </c>
      <c r="L20" s="1645">
        <f>IF(ISERROR(K20/J20), "0", (K20/J20))</f>
        <v>3</v>
      </c>
      <c r="M20" s="1646">
        <f>SUM(M22:M38)</f>
        <v>0</v>
      </c>
      <c r="N20" s="1643">
        <f>SUM(N22:N38)</f>
        <v>0</v>
      </c>
      <c r="O20" s="1645" t="str">
        <f>IF(ISERROR(N20/M20), "0", (N20/M20))</f>
        <v>0</v>
      </c>
      <c r="P20" s="1646">
        <f>SUM(P22:P38)</f>
        <v>144</v>
      </c>
      <c r="Q20" s="1643">
        <f>SUM(Q22:Q38)</f>
        <v>432</v>
      </c>
      <c r="R20" s="1645">
        <f>IF(ISERROR(Q20/P20), "0", (Q20/P20))</f>
        <v>3</v>
      </c>
      <c r="S20" s="1646">
        <f>SUM(S22:S38)</f>
        <v>36</v>
      </c>
      <c r="T20" s="1643">
        <f>SUM(T22:T38)</f>
        <v>108</v>
      </c>
      <c r="U20" s="1645">
        <f>IF(ISERROR(T20/S20), "0", (T20/S20))</f>
        <v>3</v>
      </c>
      <c r="V20" s="1646">
        <f>SUM(V22:V38)</f>
        <v>0</v>
      </c>
      <c r="W20" s="1643">
        <f>SUM(W22:W38)</f>
        <v>0</v>
      </c>
      <c r="X20" s="1645" t="str">
        <f>IF(ISERROR(W20/V20), "0", (W20/V20))</f>
        <v>0</v>
      </c>
      <c r="Y20" s="1646">
        <f>SUM(Y22:Y38)</f>
        <v>0</v>
      </c>
      <c r="Z20" s="1643">
        <f>SUM(Z22:Z38)</f>
        <v>0</v>
      </c>
      <c r="AA20" s="1645" t="str">
        <f>IF(ISERROR(Z20/Y20), "0", (Z20/Y20))</f>
        <v>0</v>
      </c>
      <c r="AB20" s="1646">
        <f>SUM(AB22:AB38)</f>
        <v>0</v>
      </c>
      <c r="AC20" s="1643">
        <f>SUM(AC22:AC38)</f>
        <v>0</v>
      </c>
      <c r="AD20" s="1645" t="str">
        <f>IF(ISERROR(AC20/AB20), "0", (AC20/AB20))</f>
        <v>0</v>
      </c>
      <c r="AE20" s="1646">
        <f>SUM(AE22:AE38)</f>
        <v>0</v>
      </c>
      <c r="AF20" s="1643">
        <f>SUM(AF22:AF38)</f>
        <v>0</v>
      </c>
      <c r="AG20" s="1645" t="str">
        <f>IF(ISERROR(AF20/AE20), "0", (AF20/AE20))</f>
        <v>0</v>
      </c>
      <c r="AH20" s="1646">
        <f>SUM(AH22:AH38)</f>
        <v>0</v>
      </c>
      <c r="AI20" s="1643">
        <f>SUM(AI22:AI38)</f>
        <v>0</v>
      </c>
      <c r="AJ20" s="1645" t="str">
        <f>IF(ISERROR(AI20/AH20), "0", (AI20/AH20))</f>
        <v>0</v>
      </c>
      <c r="AK20" s="1646">
        <f>SUM(AK22:AK38)</f>
        <v>0</v>
      </c>
      <c r="AL20" s="1643">
        <f>SUM(AL22:AL38)</f>
        <v>0</v>
      </c>
      <c r="AM20" s="1645" t="str">
        <f>IF(ISERROR(AL20/AK20), "0", (AL20/AK20))</f>
        <v>0</v>
      </c>
      <c r="AN20" s="1646">
        <f>SUM(AN22:AN38)</f>
        <v>0</v>
      </c>
      <c r="AO20" s="1643">
        <f>SUM(AO22:AO38)</f>
        <v>0</v>
      </c>
      <c r="AP20" s="1645" t="str">
        <f>IF(ISERROR(AO20/AN20), "0", (AO20/AN20))</f>
        <v>0</v>
      </c>
      <c r="AQ20" s="1646">
        <f>SUM(AQ22:AQ38)</f>
        <v>0</v>
      </c>
      <c r="AR20" s="1643">
        <f>SUM(AR22:AR38)</f>
        <v>0</v>
      </c>
      <c r="AS20" s="1645" t="str">
        <f>IF(ISERROR(AR20/AQ20), "0", (AR20/AQ20))</f>
        <v>0</v>
      </c>
      <c r="AT20" s="1646">
        <f>SUM(AT22:AT38)</f>
        <v>0</v>
      </c>
      <c r="AU20" s="1643">
        <f>SUM(AU22:AU38)</f>
        <v>0</v>
      </c>
      <c r="AV20" s="1645" t="str">
        <f>IF(ISERROR(AU20/AT20), "0", (AU20/AT20))</f>
        <v>0</v>
      </c>
      <c r="AW20" s="1646">
        <f>SUM(AW22:AW38)</f>
        <v>0</v>
      </c>
      <c r="AX20" s="1643">
        <f>SUM(AX22:AX38)</f>
        <v>0</v>
      </c>
      <c r="AY20" s="1645" t="str">
        <f>IF(ISERROR(AX20/AW20), "0", (AX20/AW20))</f>
        <v>0</v>
      </c>
      <c r="AZ20" s="1646">
        <f>SUM(AZ22:AZ38)</f>
        <v>0</v>
      </c>
      <c r="BA20" s="1643">
        <f>SUM(BA22:BA38)</f>
        <v>0</v>
      </c>
      <c r="BB20" s="1645" t="str">
        <f>IF(ISERROR(BA20/AZ20), "0", (BA20/AZ20))</f>
        <v>0</v>
      </c>
      <c r="BC20" s="1646">
        <f>SUM(BC22:BC38)</f>
        <v>0</v>
      </c>
      <c r="BD20" s="1643">
        <f>SUM(BD22:BD38)</f>
        <v>0</v>
      </c>
      <c r="BE20" s="1645" t="str">
        <f>IF(ISERROR(BD20/BC20), "0", (BD20/BC20))</f>
        <v>0</v>
      </c>
      <c r="BF20" s="1646">
        <f>SUM(BF22:BF38)</f>
        <v>0</v>
      </c>
      <c r="BG20" s="1643">
        <f>SUM(BG22:BG38)</f>
        <v>0</v>
      </c>
      <c r="BH20" s="1645" t="str">
        <f>IF(ISERROR(BG20/BF20), "0", (BG20/BF20))</f>
        <v>0</v>
      </c>
      <c r="BI20" s="1646">
        <f>SUM(BI22:BI38)</f>
        <v>0</v>
      </c>
      <c r="BJ20" s="1643">
        <f>SUM(BJ22:BJ38)</f>
        <v>0</v>
      </c>
      <c r="BK20" s="1645" t="str">
        <f>IF(ISERROR(BJ20/BI20), "0", (BJ20/BI20))</f>
        <v>0</v>
      </c>
      <c r="BL20" s="1647">
        <f>+D20+G20+J20+M20+P20+S20+V20+Y20+AB20+AE20+AH20+AK20+AN20+AQ20+AT20+AW20+AZ20+BC20+BF20+BI20</f>
        <v>213432</v>
      </c>
      <c r="BM20" s="1480">
        <f>+E20+H20+K20+N20+Q20+T20+W20+Z20+AC20+AF20+AI20+AL20+AO20+AR20+AU20+AX20+BA20+BD20+BG20+BJ20</f>
        <v>224304</v>
      </c>
      <c r="BN20" s="1648">
        <f>+F20+I20+L20+O20+R20+U20+X20+AA20+AD20+AG20+AJ20+AM20+AP20+AS20+AV20+AY20+BB20+BE20+BH20+BK20</f>
        <v>11</v>
      </c>
    </row>
    <row r="21" spans="1:66" s="427" customFormat="1" ht="30" customHeight="1" x14ac:dyDescent="0.2">
      <c r="A21" s="444"/>
      <c r="B21" s="446"/>
      <c r="C21" s="447" t="s">
        <v>684</v>
      </c>
      <c r="D21" s="502"/>
      <c r="E21" s="447"/>
      <c r="F21" s="503"/>
      <c r="G21" s="447"/>
      <c r="H21" s="447"/>
      <c r="I21" s="447"/>
      <c r="J21" s="446"/>
      <c r="K21" s="447"/>
      <c r="L21" s="453"/>
      <c r="M21" s="447"/>
      <c r="N21" s="447"/>
      <c r="O21" s="453"/>
      <c r="P21" s="446"/>
      <c r="Q21" s="447"/>
      <c r="R21" s="447"/>
      <c r="S21" s="446"/>
      <c r="T21" s="447"/>
      <c r="U21" s="447"/>
      <c r="V21" s="446"/>
      <c r="W21" s="447"/>
      <c r="X21" s="447"/>
      <c r="Y21" s="446"/>
      <c r="Z21" s="447"/>
      <c r="AA21" s="453"/>
      <c r="AB21" s="447"/>
      <c r="AC21" s="447"/>
      <c r="AD21" s="453"/>
      <c r="AE21" s="447"/>
      <c r="AF21" s="447"/>
      <c r="AG21" s="453"/>
      <c r="AH21" s="447"/>
      <c r="AI21" s="447"/>
      <c r="AJ21" s="453"/>
      <c r="AK21" s="447"/>
      <c r="AL21" s="447"/>
      <c r="AM21" s="447"/>
      <c r="AN21" s="446"/>
      <c r="AO21" s="447"/>
      <c r="AP21" s="453"/>
      <c r="AQ21" s="447"/>
      <c r="AR21" s="447"/>
      <c r="AS21" s="453"/>
      <c r="AT21" s="446"/>
      <c r="AU21" s="447"/>
      <c r="AV21" s="447"/>
      <c r="AW21" s="446"/>
      <c r="AX21" s="447"/>
      <c r="AY21" s="453"/>
      <c r="AZ21" s="447"/>
      <c r="BA21" s="447"/>
      <c r="BB21" s="454"/>
      <c r="BC21" s="455"/>
      <c r="BD21" s="456"/>
      <c r="BE21" s="456"/>
      <c r="BF21" s="455"/>
      <c r="BG21" s="456"/>
      <c r="BH21" s="454"/>
      <c r="BI21" s="456"/>
      <c r="BJ21" s="456"/>
      <c r="BK21" s="454"/>
      <c r="BL21" s="455"/>
      <c r="BM21" s="456"/>
      <c r="BN21" s="457"/>
    </row>
    <row r="22" spans="1:66" s="427" customFormat="1" ht="12.75" x14ac:dyDescent="0.2">
      <c r="A22" s="458" t="s">
        <v>687</v>
      </c>
      <c r="B22" s="446"/>
      <c r="C22" s="2186">
        <v>1</v>
      </c>
      <c r="D22" s="2187"/>
      <c r="E22" s="473">
        <f>+D22*$C22</f>
        <v>0</v>
      </c>
      <c r="F22" s="504" t="s">
        <v>334</v>
      </c>
      <c r="G22" s="477"/>
      <c r="H22" s="473">
        <f>+G22*$C22</f>
        <v>0</v>
      </c>
      <c r="I22" s="476" t="s">
        <v>334</v>
      </c>
      <c r="J22" s="475"/>
      <c r="K22" s="473">
        <f>+J22*$C22</f>
        <v>0</v>
      </c>
      <c r="L22" s="474" t="s">
        <v>334</v>
      </c>
      <c r="M22" s="477"/>
      <c r="N22" s="473">
        <f>+M22*$C22</f>
        <v>0</v>
      </c>
      <c r="O22" s="474" t="s">
        <v>334</v>
      </c>
      <c r="P22" s="475"/>
      <c r="Q22" s="473">
        <f>+P22*$C22</f>
        <v>0</v>
      </c>
      <c r="R22" s="476" t="s">
        <v>334</v>
      </c>
      <c r="S22" s="475"/>
      <c r="T22" s="473">
        <f>+S22*$C22</f>
        <v>0</v>
      </c>
      <c r="U22" s="476" t="s">
        <v>334</v>
      </c>
      <c r="V22" s="475"/>
      <c r="W22" s="473">
        <f>+V22*$C22</f>
        <v>0</v>
      </c>
      <c r="X22" s="476" t="s">
        <v>334</v>
      </c>
      <c r="Y22" s="475"/>
      <c r="Z22" s="473">
        <f>+Y22*$C22</f>
        <v>0</v>
      </c>
      <c r="AA22" s="474" t="s">
        <v>334</v>
      </c>
      <c r="AB22" s="477"/>
      <c r="AC22" s="473">
        <f>+AB22*$C22</f>
        <v>0</v>
      </c>
      <c r="AD22" s="474" t="s">
        <v>334</v>
      </c>
      <c r="AE22" s="477"/>
      <c r="AF22" s="473">
        <f>+AE22*$C22</f>
        <v>0</v>
      </c>
      <c r="AG22" s="474" t="s">
        <v>334</v>
      </c>
      <c r="AH22" s="477"/>
      <c r="AI22" s="473">
        <f>+AH22*$C22</f>
        <v>0</v>
      </c>
      <c r="AJ22" s="474" t="s">
        <v>334</v>
      </c>
      <c r="AK22" s="477"/>
      <c r="AL22" s="473">
        <f>+AK22*$C22</f>
        <v>0</v>
      </c>
      <c r="AM22" s="476" t="s">
        <v>334</v>
      </c>
      <c r="AN22" s="475"/>
      <c r="AO22" s="473">
        <f>+AN22*$C22</f>
        <v>0</v>
      </c>
      <c r="AP22" s="474" t="s">
        <v>334</v>
      </c>
      <c r="AQ22" s="477"/>
      <c r="AR22" s="473">
        <f>+AQ22*$C22</f>
        <v>0</v>
      </c>
      <c r="AS22" s="474" t="s">
        <v>334</v>
      </c>
      <c r="AT22" s="477"/>
      <c r="AU22" s="473">
        <f>+AT22*$C22</f>
        <v>0</v>
      </c>
      <c r="AV22" s="476" t="s">
        <v>334</v>
      </c>
      <c r="AW22" s="475"/>
      <c r="AX22" s="473">
        <f>+AW22*$C22</f>
        <v>0</v>
      </c>
      <c r="AY22" s="474" t="s">
        <v>334</v>
      </c>
      <c r="AZ22" s="477"/>
      <c r="BA22" s="473">
        <f>+AZ22*$C22</f>
        <v>0</v>
      </c>
      <c r="BB22" s="478"/>
      <c r="BC22" s="477"/>
      <c r="BD22" s="473">
        <f>+BC22*$C22</f>
        <v>0</v>
      </c>
      <c r="BE22" s="476" t="s">
        <v>334</v>
      </c>
      <c r="BF22" s="475"/>
      <c r="BG22" s="473">
        <f>+BF22*$C22</f>
        <v>0</v>
      </c>
      <c r="BH22" s="474" t="s">
        <v>334</v>
      </c>
      <c r="BI22" s="477"/>
      <c r="BJ22" s="473">
        <f>+BI22*$C22</f>
        <v>0</v>
      </c>
      <c r="BK22" s="478"/>
      <c r="BL22" s="479">
        <f t="shared" ref="BL22:BL38" si="0">+D22+G22+J22+M22+P22+S22+V22+Y22+AB22+AE22+AH22+AK22+AN22+AQ22+AT22+AW22+AZ22+BC22+BF22+BI22</f>
        <v>0</v>
      </c>
      <c r="BM22" s="480">
        <f t="shared" ref="BM22:BM38" si="1">+E22+H22+K22+N22+Q22+T22+W22+Z22+AC22+AF22+AI22+AL22+AO22+AR22+AU22+AX22+BA22+BD22+BG22+BJ22</f>
        <v>0</v>
      </c>
      <c r="BN22" s="481"/>
    </row>
    <row r="23" spans="1:66" s="427" customFormat="1" ht="25.5" x14ac:dyDescent="0.2">
      <c r="A23" s="458" t="s">
        <v>700</v>
      </c>
      <c r="B23" s="446"/>
      <c r="C23" s="2186"/>
      <c r="D23" s="2188"/>
      <c r="E23" s="482">
        <f t="shared" ref="E23:E38" si="2">+D23*$C23</f>
        <v>0</v>
      </c>
      <c r="F23" s="505"/>
      <c r="G23" s="486"/>
      <c r="H23" s="482">
        <f t="shared" ref="H23:H38" si="3">+G23*$C23</f>
        <v>0</v>
      </c>
      <c r="I23" s="485"/>
      <c r="J23" s="484"/>
      <c r="K23" s="482">
        <f t="shared" ref="K23:K38" si="4">+J23*$C23</f>
        <v>0</v>
      </c>
      <c r="L23" s="483"/>
      <c r="M23" s="486"/>
      <c r="N23" s="482">
        <f t="shared" ref="N23:N38" si="5">+M23*$C23</f>
        <v>0</v>
      </c>
      <c r="O23" s="483"/>
      <c r="P23" s="484"/>
      <c r="Q23" s="482">
        <f t="shared" ref="Q23:Q38" si="6">+P23*$C23</f>
        <v>0</v>
      </c>
      <c r="R23" s="485"/>
      <c r="S23" s="484"/>
      <c r="T23" s="482">
        <f t="shared" ref="T23:T38" si="7">+S23*$C23</f>
        <v>0</v>
      </c>
      <c r="U23" s="485"/>
      <c r="V23" s="484"/>
      <c r="W23" s="482">
        <f t="shared" ref="W23:W38" si="8">+V23*$C23</f>
        <v>0</v>
      </c>
      <c r="X23" s="485"/>
      <c r="Y23" s="484"/>
      <c r="Z23" s="482">
        <f t="shared" ref="Z23:Z38" si="9">+Y23*$C23</f>
        <v>0</v>
      </c>
      <c r="AA23" s="483"/>
      <c r="AB23" s="486"/>
      <c r="AC23" s="482">
        <f t="shared" ref="AC23:AC38" si="10">+AB23*$C23</f>
        <v>0</v>
      </c>
      <c r="AD23" s="483"/>
      <c r="AE23" s="486"/>
      <c r="AF23" s="482">
        <f t="shared" ref="AF23:AF38" si="11">+AE23*$C23</f>
        <v>0</v>
      </c>
      <c r="AG23" s="483"/>
      <c r="AH23" s="486"/>
      <c r="AI23" s="482">
        <f t="shared" ref="AI23:AI38" si="12">+AH23*$C23</f>
        <v>0</v>
      </c>
      <c r="AJ23" s="483"/>
      <c r="AK23" s="486"/>
      <c r="AL23" s="482">
        <f t="shared" ref="AL23:AL38" si="13">+AK23*$C23</f>
        <v>0</v>
      </c>
      <c r="AM23" s="485"/>
      <c r="AN23" s="484"/>
      <c r="AO23" s="482">
        <f t="shared" ref="AO23:AO38" si="14">+AN23*$C23</f>
        <v>0</v>
      </c>
      <c r="AP23" s="483"/>
      <c r="AQ23" s="486"/>
      <c r="AR23" s="482">
        <f t="shared" ref="AR23:AR38" si="15">+AQ23*$C23</f>
        <v>0</v>
      </c>
      <c r="AS23" s="483"/>
      <c r="AT23" s="486"/>
      <c r="AU23" s="482">
        <f t="shared" ref="AU23:AU38" si="16">+AT23*$C23</f>
        <v>0</v>
      </c>
      <c r="AV23" s="485"/>
      <c r="AW23" s="484"/>
      <c r="AX23" s="482">
        <f t="shared" ref="AX23:AX38" si="17">+AW23*$C23</f>
        <v>0</v>
      </c>
      <c r="AY23" s="483"/>
      <c r="AZ23" s="486"/>
      <c r="BA23" s="482">
        <f t="shared" ref="BA23:BA38" si="18">+AZ23*$C23</f>
        <v>0</v>
      </c>
      <c r="BB23" s="487"/>
      <c r="BC23" s="486"/>
      <c r="BD23" s="482">
        <f t="shared" ref="BD23:BD38" si="19">+BC23*$C23</f>
        <v>0</v>
      </c>
      <c r="BE23" s="485"/>
      <c r="BF23" s="484"/>
      <c r="BG23" s="482">
        <f t="shared" ref="BG23:BG38" si="20">+BF23*$C23</f>
        <v>0</v>
      </c>
      <c r="BH23" s="483"/>
      <c r="BI23" s="486"/>
      <c r="BJ23" s="482">
        <f t="shared" ref="BJ23:BJ38" si="21">+BI23*$C23</f>
        <v>0</v>
      </c>
      <c r="BK23" s="487"/>
      <c r="BL23" s="488">
        <f t="shared" si="0"/>
        <v>0</v>
      </c>
      <c r="BM23" s="489">
        <f t="shared" si="1"/>
        <v>0</v>
      </c>
      <c r="BN23" s="490"/>
    </row>
    <row r="24" spans="1:66" s="427" customFormat="1" ht="12.75" x14ac:dyDescent="0.2">
      <c r="A24" s="458" t="s">
        <v>688</v>
      </c>
      <c r="B24" s="446"/>
      <c r="C24" s="2186"/>
      <c r="D24" s="2188"/>
      <c r="E24" s="482">
        <f t="shared" si="2"/>
        <v>0</v>
      </c>
      <c r="F24" s="505" t="s">
        <v>334</v>
      </c>
      <c r="G24" s="486"/>
      <c r="H24" s="482">
        <f t="shared" si="3"/>
        <v>0</v>
      </c>
      <c r="I24" s="485" t="s">
        <v>334</v>
      </c>
      <c r="J24" s="484"/>
      <c r="K24" s="482">
        <f t="shared" si="4"/>
        <v>0</v>
      </c>
      <c r="L24" s="483" t="s">
        <v>334</v>
      </c>
      <c r="M24" s="486"/>
      <c r="N24" s="482">
        <f t="shared" si="5"/>
        <v>0</v>
      </c>
      <c r="O24" s="483" t="s">
        <v>334</v>
      </c>
      <c r="P24" s="484"/>
      <c r="Q24" s="482">
        <f t="shared" si="6"/>
        <v>0</v>
      </c>
      <c r="R24" s="485" t="s">
        <v>334</v>
      </c>
      <c r="S24" s="484"/>
      <c r="T24" s="482">
        <f t="shared" si="7"/>
        <v>0</v>
      </c>
      <c r="U24" s="485" t="s">
        <v>334</v>
      </c>
      <c r="V24" s="484"/>
      <c r="W24" s="482">
        <f t="shared" si="8"/>
        <v>0</v>
      </c>
      <c r="X24" s="485" t="s">
        <v>334</v>
      </c>
      <c r="Y24" s="484"/>
      <c r="Z24" s="482">
        <f t="shared" si="9"/>
        <v>0</v>
      </c>
      <c r="AA24" s="483" t="s">
        <v>334</v>
      </c>
      <c r="AB24" s="486"/>
      <c r="AC24" s="482">
        <f t="shared" si="10"/>
        <v>0</v>
      </c>
      <c r="AD24" s="483" t="s">
        <v>334</v>
      </c>
      <c r="AE24" s="486"/>
      <c r="AF24" s="482">
        <f t="shared" si="11"/>
        <v>0</v>
      </c>
      <c r="AG24" s="483" t="s">
        <v>334</v>
      </c>
      <c r="AH24" s="486"/>
      <c r="AI24" s="482">
        <f t="shared" si="12"/>
        <v>0</v>
      </c>
      <c r="AJ24" s="483" t="s">
        <v>334</v>
      </c>
      <c r="AK24" s="486"/>
      <c r="AL24" s="482">
        <f t="shared" si="13"/>
        <v>0</v>
      </c>
      <c r="AM24" s="485" t="s">
        <v>334</v>
      </c>
      <c r="AN24" s="484"/>
      <c r="AO24" s="482">
        <f t="shared" si="14"/>
        <v>0</v>
      </c>
      <c r="AP24" s="483" t="s">
        <v>334</v>
      </c>
      <c r="AQ24" s="486"/>
      <c r="AR24" s="482">
        <f t="shared" si="15"/>
        <v>0</v>
      </c>
      <c r="AS24" s="483" t="s">
        <v>334</v>
      </c>
      <c r="AT24" s="486"/>
      <c r="AU24" s="482">
        <f t="shared" si="16"/>
        <v>0</v>
      </c>
      <c r="AV24" s="485" t="s">
        <v>334</v>
      </c>
      <c r="AW24" s="484"/>
      <c r="AX24" s="482">
        <f t="shared" si="17"/>
        <v>0</v>
      </c>
      <c r="AY24" s="483" t="s">
        <v>334</v>
      </c>
      <c r="AZ24" s="486"/>
      <c r="BA24" s="482">
        <f t="shared" si="18"/>
        <v>0</v>
      </c>
      <c r="BB24" s="487"/>
      <c r="BC24" s="486"/>
      <c r="BD24" s="482">
        <f t="shared" si="19"/>
        <v>0</v>
      </c>
      <c r="BE24" s="485" t="s">
        <v>334</v>
      </c>
      <c r="BF24" s="484"/>
      <c r="BG24" s="482">
        <f t="shared" si="20"/>
        <v>0</v>
      </c>
      <c r="BH24" s="483" t="s">
        <v>334</v>
      </c>
      <c r="BI24" s="486"/>
      <c r="BJ24" s="482">
        <f t="shared" si="21"/>
        <v>0</v>
      </c>
      <c r="BK24" s="487"/>
      <c r="BL24" s="488">
        <f t="shared" si="0"/>
        <v>0</v>
      </c>
      <c r="BM24" s="489">
        <f t="shared" si="1"/>
        <v>0</v>
      </c>
      <c r="BN24" s="490"/>
    </row>
    <row r="25" spans="1:66" s="427" customFormat="1" ht="25.5" x14ac:dyDescent="0.2">
      <c r="A25" s="458" t="s">
        <v>701</v>
      </c>
      <c r="B25" s="446"/>
      <c r="C25" s="2186"/>
      <c r="D25" s="2188"/>
      <c r="E25" s="482">
        <f t="shared" si="2"/>
        <v>0</v>
      </c>
      <c r="F25" s="505" t="s">
        <v>334</v>
      </c>
      <c r="G25" s="486"/>
      <c r="H25" s="482">
        <f t="shared" si="3"/>
        <v>0</v>
      </c>
      <c r="I25" s="485" t="s">
        <v>334</v>
      </c>
      <c r="J25" s="484"/>
      <c r="K25" s="482">
        <f t="shared" si="4"/>
        <v>0</v>
      </c>
      <c r="L25" s="483" t="s">
        <v>334</v>
      </c>
      <c r="M25" s="486"/>
      <c r="N25" s="482">
        <f t="shared" si="5"/>
        <v>0</v>
      </c>
      <c r="O25" s="483" t="s">
        <v>334</v>
      </c>
      <c r="P25" s="484"/>
      <c r="Q25" s="482">
        <f t="shared" si="6"/>
        <v>0</v>
      </c>
      <c r="R25" s="485" t="s">
        <v>334</v>
      </c>
      <c r="S25" s="484"/>
      <c r="T25" s="482">
        <f t="shared" si="7"/>
        <v>0</v>
      </c>
      <c r="U25" s="485" t="s">
        <v>334</v>
      </c>
      <c r="V25" s="484"/>
      <c r="W25" s="482">
        <f t="shared" si="8"/>
        <v>0</v>
      </c>
      <c r="X25" s="485" t="s">
        <v>334</v>
      </c>
      <c r="Y25" s="484"/>
      <c r="Z25" s="482">
        <f t="shared" si="9"/>
        <v>0</v>
      </c>
      <c r="AA25" s="483" t="s">
        <v>334</v>
      </c>
      <c r="AB25" s="486"/>
      <c r="AC25" s="482">
        <f t="shared" si="10"/>
        <v>0</v>
      </c>
      <c r="AD25" s="483" t="s">
        <v>334</v>
      </c>
      <c r="AE25" s="486"/>
      <c r="AF25" s="482">
        <f t="shared" si="11"/>
        <v>0</v>
      </c>
      <c r="AG25" s="483" t="s">
        <v>334</v>
      </c>
      <c r="AH25" s="486"/>
      <c r="AI25" s="482">
        <f t="shared" si="12"/>
        <v>0</v>
      </c>
      <c r="AJ25" s="483" t="s">
        <v>334</v>
      </c>
      <c r="AK25" s="486"/>
      <c r="AL25" s="482">
        <f t="shared" si="13"/>
        <v>0</v>
      </c>
      <c r="AM25" s="485" t="s">
        <v>334</v>
      </c>
      <c r="AN25" s="484"/>
      <c r="AO25" s="482">
        <f t="shared" si="14"/>
        <v>0</v>
      </c>
      <c r="AP25" s="483" t="s">
        <v>334</v>
      </c>
      <c r="AQ25" s="486"/>
      <c r="AR25" s="482">
        <f t="shared" si="15"/>
        <v>0</v>
      </c>
      <c r="AS25" s="483" t="s">
        <v>334</v>
      </c>
      <c r="AT25" s="486"/>
      <c r="AU25" s="482">
        <f t="shared" si="16"/>
        <v>0</v>
      </c>
      <c r="AV25" s="485" t="s">
        <v>334</v>
      </c>
      <c r="AW25" s="484"/>
      <c r="AX25" s="482">
        <f t="shared" si="17"/>
        <v>0</v>
      </c>
      <c r="AY25" s="483" t="s">
        <v>334</v>
      </c>
      <c r="AZ25" s="486"/>
      <c r="BA25" s="482">
        <f t="shared" si="18"/>
        <v>0</v>
      </c>
      <c r="BB25" s="487"/>
      <c r="BC25" s="486"/>
      <c r="BD25" s="482">
        <f t="shared" si="19"/>
        <v>0</v>
      </c>
      <c r="BE25" s="485" t="s">
        <v>334</v>
      </c>
      <c r="BF25" s="484"/>
      <c r="BG25" s="482">
        <f t="shared" si="20"/>
        <v>0</v>
      </c>
      <c r="BH25" s="483" t="s">
        <v>334</v>
      </c>
      <c r="BI25" s="486"/>
      <c r="BJ25" s="482">
        <f t="shared" si="21"/>
        <v>0</v>
      </c>
      <c r="BK25" s="487"/>
      <c r="BL25" s="488">
        <f t="shared" si="0"/>
        <v>0</v>
      </c>
      <c r="BM25" s="489">
        <f t="shared" si="1"/>
        <v>0</v>
      </c>
      <c r="BN25" s="490"/>
    </row>
    <row r="26" spans="1:66" s="427" customFormat="1" ht="12.75" x14ac:dyDescent="0.2">
      <c r="A26" s="458" t="s">
        <v>900</v>
      </c>
      <c r="B26" s="446"/>
      <c r="C26" s="2186"/>
      <c r="D26" s="2188"/>
      <c r="E26" s="482">
        <f t="shared" si="2"/>
        <v>0</v>
      </c>
      <c r="F26" s="505" t="s">
        <v>334</v>
      </c>
      <c r="G26" s="486"/>
      <c r="H26" s="482">
        <f t="shared" si="3"/>
        <v>0</v>
      </c>
      <c r="I26" s="485" t="s">
        <v>334</v>
      </c>
      <c r="J26" s="484"/>
      <c r="K26" s="482">
        <f t="shared" si="4"/>
        <v>0</v>
      </c>
      <c r="L26" s="483" t="s">
        <v>334</v>
      </c>
      <c r="M26" s="486"/>
      <c r="N26" s="482">
        <f t="shared" si="5"/>
        <v>0</v>
      </c>
      <c r="O26" s="483" t="s">
        <v>334</v>
      </c>
      <c r="P26" s="484"/>
      <c r="Q26" s="482">
        <f t="shared" si="6"/>
        <v>0</v>
      </c>
      <c r="R26" s="485" t="s">
        <v>334</v>
      </c>
      <c r="S26" s="484"/>
      <c r="T26" s="482">
        <f t="shared" si="7"/>
        <v>0</v>
      </c>
      <c r="U26" s="485" t="s">
        <v>334</v>
      </c>
      <c r="V26" s="484"/>
      <c r="W26" s="482">
        <f t="shared" si="8"/>
        <v>0</v>
      </c>
      <c r="X26" s="485" t="s">
        <v>334</v>
      </c>
      <c r="Y26" s="484"/>
      <c r="Z26" s="482">
        <f t="shared" si="9"/>
        <v>0</v>
      </c>
      <c r="AA26" s="483" t="s">
        <v>334</v>
      </c>
      <c r="AB26" s="486"/>
      <c r="AC26" s="482">
        <f t="shared" si="10"/>
        <v>0</v>
      </c>
      <c r="AD26" s="483" t="s">
        <v>334</v>
      </c>
      <c r="AE26" s="486"/>
      <c r="AF26" s="482">
        <f t="shared" si="11"/>
        <v>0</v>
      </c>
      <c r="AG26" s="483" t="s">
        <v>334</v>
      </c>
      <c r="AH26" s="486"/>
      <c r="AI26" s="482">
        <f t="shared" si="12"/>
        <v>0</v>
      </c>
      <c r="AJ26" s="483" t="s">
        <v>334</v>
      </c>
      <c r="AK26" s="486"/>
      <c r="AL26" s="482">
        <f t="shared" si="13"/>
        <v>0</v>
      </c>
      <c r="AM26" s="485" t="s">
        <v>334</v>
      </c>
      <c r="AN26" s="484"/>
      <c r="AO26" s="482">
        <f t="shared" si="14"/>
        <v>0</v>
      </c>
      <c r="AP26" s="483" t="s">
        <v>334</v>
      </c>
      <c r="AQ26" s="486"/>
      <c r="AR26" s="482">
        <f t="shared" si="15"/>
        <v>0</v>
      </c>
      <c r="AS26" s="483" t="s">
        <v>334</v>
      </c>
      <c r="AT26" s="486"/>
      <c r="AU26" s="482">
        <f t="shared" si="16"/>
        <v>0</v>
      </c>
      <c r="AV26" s="485" t="s">
        <v>334</v>
      </c>
      <c r="AW26" s="484"/>
      <c r="AX26" s="482">
        <f t="shared" si="17"/>
        <v>0</v>
      </c>
      <c r="AY26" s="483" t="s">
        <v>334</v>
      </c>
      <c r="AZ26" s="486"/>
      <c r="BA26" s="482">
        <f t="shared" si="18"/>
        <v>0</v>
      </c>
      <c r="BB26" s="487"/>
      <c r="BC26" s="486"/>
      <c r="BD26" s="482">
        <f t="shared" si="19"/>
        <v>0</v>
      </c>
      <c r="BE26" s="485" t="s">
        <v>334</v>
      </c>
      <c r="BF26" s="484"/>
      <c r="BG26" s="482">
        <f t="shared" si="20"/>
        <v>0</v>
      </c>
      <c r="BH26" s="483" t="s">
        <v>334</v>
      </c>
      <c r="BI26" s="486"/>
      <c r="BJ26" s="482">
        <f t="shared" si="21"/>
        <v>0</v>
      </c>
      <c r="BK26" s="487"/>
      <c r="BL26" s="488">
        <f t="shared" si="0"/>
        <v>0</v>
      </c>
      <c r="BM26" s="489">
        <f t="shared" si="1"/>
        <v>0</v>
      </c>
      <c r="BN26" s="490"/>
    </row>
    <row r="27" spans="1:66" s="427" customFormat="1" ht="25.5" x14ac:dyDescent="0.2">
      <c r="A27" s="458" t="s">
        <v>702</v>
      </c>
      <c r="B27" s="446"/>
      <c r="C27" s="2186"/>
      <c r="D27" s="2188"/>
      <c r="E27" s="482">
        <f t="shared" si="2"/>
        <v>0</v>
      </c>
      <c r="F27" s="505" t="s">
        <v>334</v>
      </c>
      <c r="G27" s="486"/>
      <c r="H27" s="482">
        <f t="shared" si="3"/>
        <v>0</v>
      </c>
      <c r="I27" s="485" t="s">
        <v>334</v>
      </c>
      <c r="J27" s="484"/>
      <c r="K27" s="482">
        <f t="shared" si="4"/>
        <v>0</v>
      </c>
      <c r="L27" s="483" t="s">
        <v>334</v>
      </c>
      <c r="M27" s="486"/>
      <c r="N27" s="482">
        <f t="shared" si="5"/>
        <v>0</v>
      </c>
      <c r="O27" s="483" t="s">
        <v>334</v>
      </c>
      <c r="P27" s="484"/>
      <c r="Q27" s="482">
        <f t="shared" si="6"/>
        <v>0</v>
      </c>
      <c r="R27" s="485" t="s">
        <v>334</v>
      </c>
      <c r="S27" s="484"/>
      <c r="T27" s="482">
        <f t="shared" si="7"/>
        <v>0</v>
      </c>
      <c r="U27" s="485" t="s">
        <v>334</v>
      </c>
      <c r="V27" s="484"/>
      <c r="W27" s="482">
        <f t="shared" si="8"/>
        <v>0</v>
      </c>
      <c r="X27" s="485" t="s">
        <v>334</v>
      </c>
      <c r="Y27" s="484"/>
      <c r="Z27" s="482">
        <f t="shared" si="9"/>
        <v>0</v>
      </c>
      <c r="AA27" s="483" t="s">
        <v>334</v>
      </c>
      <c r="AB27" s="486"/>
      <c r="AC27" s="482">
        <f t="shared" si="10"/>
        <v>0</v>
      </c>
      <c r="AD27" s="483" t="s">
        <v>334</v>
      </c>
      <c r="AE27" s="486"/>
      <c r="AF27" s="482">
        <f t="shared" si="11"/>
        <v>0</v>
      </c>
      <c r="AG27" s="483" t="s">
        <v>334</v>
      </c>
      <c r="AH27" s="486"/>
      <c r="AI27" s="482">
        <f t="shared" si="12"/>
        <v>0</v>
      </c>
      <c r="AJ27" s="483" t="s">
        <v>334</v>
      </c>
      <c r="AK27" s="486"/>
      <c r="AL27" s="482">
        <f t="shared" si="13"/>
        <v>0</v>
      </c>
      <c r="AM27" s="485" t="s">
        <v>334</v>
      </c>
      <c r="AN27" s="484"/>
      <c r="AO27" s="482">
        <f t="shared" si="14"/>
        <v>0</v>
      </c>
      <c r="AP27" s="483" t="s">
        <v>334</v>
      </c>
      <c r="AQ27" s="486"/>
      <c r="AR27" s="482">
        <f t="shared" si="15"/>
        <v>0</v>
      </c>
      <c r="AS27" s="483" t="s">
        <v>334</v>
      </c>
      <c r="AT27" s="486"/>
      <c r="AU27" s="482">
        <f t="shared" si="16"/>
        <v>0</v>
      </c>
      <c r="AV27" s="485" t="s">
        <v>334</v>
      </c>
      <c r="AW27" s="484"/>
      <c r="AX27" s="482">
        <f t="shared" si="17"/>
        <v>0</v>
      </c>
      <c r="AY27" s="483" t="s">
        <v>334</v>
      </c>
      <c r="AZ27" s="486"/>
      <c r="BA27" s="482">
        <f t="shared" si="18"/>
        <v>0</v>
      </c>
      <c r="BB27" s="487"/>
      <c r="BC27" s="486"/>
      <c r="BD27" s="482">
        <f t="shared" si="19"/>
        <v>0</v>
      </c>
      <c r="BE27" s="485" t="s">
        <v>334</v>
      </c>
      <c r="BF27" s="484"/>
      <c r="BG27" s="482">
        <f t="shared" si="20"/>
        <v>0</v>
      </c>
      <c r="BH27" s="483" t="s">
        <v>334</v>
      </c>
      <c r="BI27" s="486"/>
      <c r="BJ27" s="482">
        <f t="shared" si="21"/>
        <v>0</v>
      </c>
      <c r="BK27" s="487"/>
      <c r="BL27" s="488">
        <f t="shared" si="0"/>
        <v>0</v>
      </c>
      <c r="BM27" s="489">
        <f t="shared" si="1"/>
        <v>0</v>
      </c>
      <c r="BN27" s="490"/>
    </row>
    <row r="28" spans="1:66" s="427" customFormat="1" ht="12.75" x14ac:dyDescent="0.2">
      <c r="A28" s="2189" t="s">
        <v>1714</v>
      </c>
      <c r="B28" s="446"/>
      <c r="C28" s="2186">
        <v>1</v>
      </c>
      <c r="D28" s="2188">
        <v>192732</v>
      </c>
      <c r="E28" s="482">
        <f t="shared" si="2"/>
        <v>192732</v>
      </c>
      <c r="F28" s="505" t="s">
        <v>334</v>
      </c>
      <c r="G28" s="2190"/>
      <c r="H28" s="482">
        <f t="shared" si="3"/>
        <v>0</v>
      </c>
      <c r="I28" s="485" t="s">
        <v>334</v>
      </c>
      <c r="J28" s="2191"/>
      <c r="K28" s="482">
        <f t="shared" si="4"/>
        <v>0</v>
      </c>
      <c r="L28" s="483" t="s">
        <v>334</v>
      </c>
      <c r="M28" s="2190"/>
      <c r="N28" s="482">
        <f t="shared" si="5"/>
        <v>0</v>
      </c>
      <c r="O28" s="483" t="s">
        <v>334</v>
      </c>
      <c r="P28" s="2191"/>
      <c r="Q28" s="482">
        <f t="shared" si="6"/>
        <v>0</v>
      </c>
      <c r="R28" s="485" t="s">
        <v>334</v>
      </c>
      <c r="S28" s="2191"/>
      <c r="T28" s="482">
        <f t="shared" si="7"/>
        <v>0</v>
      </c>
      <c r="U28" s="485" t="s">
        <v>334</v>
      </c>
      <c r="V28" s="2191"/>
      <c r="W28" s="482">
        <f t="shared" si="8"/>
        <v>0</v>
      </c>
      <c r="X28" s="485" t="s">
        <v>334</v>
      </c>
      <c r="Y28" s="2191"/>
      <c r="Z28" s="482">
        <f t="shared" si="9"/>
        <v>0</v>
      </c>
      <c r="AA28" s="483" t="s">
        <v>334</v>
      </c>
      <c r="AB28" s="2190"/>
      <c r="AC28" s="482">
        <f t="shared" si="10"/>
        <v>0</v>
      </c>
      <c r="AD28" s="483" t="s">
        <v>334</v>
      </c>
      <c r="AE28" s="2190"/>
      <c r="AF28" s="482">
        <f t="shared" si="11"/>
        <v>0</v>
      </c>
      <c r="AG28" s="483" t="s">
        <v>334</v>
      </c>
      <c r="AH28" s="2190"/>
      <c r="AI28" s="482">
        <f t="shared" si="12"/>
        <v>0</v>
      </c>
      <c r="AJ28" s="483" t="s">
        <v>334</v>
      </c>
      <c r="AK28" s="2190"/>
      <c r="AL28" s="482">
        <f t="shared" si="13"/>
        <v>0</v>
      </c>
      <c r="AM28" s="485" t="s">
        <v>334</v>
      </c>
      <c r="AN28" s="2191"/>
      <c r="AO28" s="482">
        <f t="shared" si="14"/>
        <v>0</v>
      </c>
      <c r="AP28" s="483" t="s">
        <v>334</v>
      </c>
      <c r="AQ28" s="2190"/>
      <c r="AR28" s="482">
        <f t="shared" si="15"/>
        <v>0</v>
      </c>
      <c r="AS28" s="483" t="s">
        <v>334</v>
      </c>
      <c r="AT28" s="2190"/>
      <c r="AU28" s="482">
        <f t="shared" si="16"/>
        <v>0</v>
      </c>
      <c r="AV28" s="485" t="s">
        <v>334</v>
      </c>
      <c r="AW28" s="2191"/>
      <c r="AX28" s="482">
        <f t="shared" si="17"/>
        <v>0</v>
      </c>
      <c r="AY28" s="483" t="s">
        <v>334</v>
      </c>
      <c r="AZ28" s="2190"/>
      <c r="BA28" s="482">
        <f t="shared" si="18"/>
        <v>0</v>
      </c>
      <c r="BB28" s="487"/>
      <c r="BC28" s="2190"/>
      <c r="BD28" s="482">
        <f t="shared" si="19"/>
        <v>0</v>
      </c>
      <c r="BE28" s="485" t="s">
        <v>334</v>
      </c>
      <c r="BF28" s="2191"/>
      <c r="BG28" s="482">
        <f t="shared" si="20"/>
        <v>0</v>
      </c>
      <c r="BH28" s="483" t="s">
        <v>334</v>
      </c>
      <c r="BI28" s="2190"/>
      <c r="BJ28" s="482">
        <f t="shared" si="21"/>
        <v>0</v>
      </c>
      <c r="BK28" s="487"/>
      <c r="BL28" s="488">
        <f t="shared" si="0"/>
        <v>192732</v>
      </c>
      <c r="BM28" s="489">
        <f t="shared" si="1"/>
        <v>192732</v>
      </c>
      <c r="BN28" s="490"/>
    </row>
    <row r="29" spans="1:66" s="427" customFormat="1" ht="12.75" x14ac:dyDescent="0.2">
      <c r="A29" s="2189" t="s">
        <v>1715</v>
      </c>
      <c r="B29" s="446"/>
      <c r="C29" s="2186">
        <v>1</v>
      </c>
      <c r="D29" s="2188"/>
      <c r="E29" s="482">
        <f t="shared" si="2"/>
        <v>0</v>
      </c>
      <c r="F29" s="505" t="s">
        <v>334</v>
      </c>
      <c r="G29" s="2190">
        <v>15264</v>
      </c>
      <c r="H29" s="482">
        <f t="shared" si="3"/>
        <v>15264</v>
      </c>
      <c r="I29" s="485" t="s">
        <v>334</v>
      </c>
      <c r="J29" s="2191"/>
      <c r="K29" s="482">
        <f t="shared" si="4"/>
        <v>0</v>
      </c>
      <c r="L29" s="483" t="s">
        <v>334</v>
      </c>
      <c r="M29" s="2190"/>
      <c r="N29" s="482">
        <f t="shared" si="5"/>
        <v>0</v>
      </c>
      <c r="O29" s="483" t="s">
        <v>334</v>
      </c>
      <c r="P29" s="2191"/>
      <c r="Q29" s="482">
        <f t="shared" si="6"/>
        <v>0</v>
      </c>
      <c r="R29" s="485" t="s">
        <v>334</v>
      </c>
      <c r="S29" s="2191"/>
      <c r="T29" s="482">
        <f t="shared" si="7"/>
        <v>0</v>
      </c>
      <c r="U29" s="485" t="s">
        <v>334</v>
      </c>
      <c r="V29" s="2191"/>
      <c r="W29" s="482">
        <f t="shared" si="8"/>
        <v>0</v>
      </c>
      <c r="X29" s="485" t="s">
        <v>334</v>
      </c>
      <c r="Y29" s="2191"/>
      <c r="Z29" s="482">
        <f t="shared" si="9"/>
        <v>0</v>
      </c>
      <c r="AA29" s="483" t="s">
        <v>334</v>
      </c>
      <c r="AB29" s="2190"/>
      <c r="AC29" s="482">
        <f t="shared" si="10"/>
        <v>0</v>
      </c>
      <c r="AD29" s="483" t="s">
        <v>334</v>
      </c>
      <c r="AE29" s="2190"/>
      <c r="AF29" s="482">
        <f t="shared" si="11"/>
        <v>0</v>
      </c>
      <c r="AG29" s="483" t="s">
        <v>334</v>
      </c>
      <c r="AH29" s="2190"/>
      <c r="AI29" s="482">
        <f t="shared" si="12"/>
        <v>0</v>
      </c>
      <c r="AJ29" s="483" t="s">
        <v>334</v>
      </c>
      <c r="AK29" s="2190"/>
      <c r="AL29" s="482">
        <f t="shared" si="13"/>
        <v>0</v>
      </c>
      <c r="AM29" s="485" t="s">
        <v>334</v>
      </c>
      <c r="AN29" s="2191"/>
      <c r="AO29" s="482">
        <f t="shared" si="14"/>
        <v>0</v>
      </c>
      <c r="AP29" s="483" t="s">
        <v>334</v>
      </c>
      <c r="AQ29" s="2190"/>
      <c r="AR29" s="482">
        <f t="shared" si="15"/>
        <v>0</v>
      </c>
      <c r="AS29" s="483" t="s">
        <v>334</v>
      </c>
      <c r="AT29" s="2190"/>
      <c r="AU29" s="482">
        <f t="shared" si="16"/>
        <v>0</v>
      </c>
      <c r="AV29" s="485" t="s">
        <v>334</v>
      </c>
      <c r="AW29" s="2191"/>
      <c r="AX29" s="482">
        <f t="shared" si="17"/>
        <v>0</v>
      </c>
      <c r="AY29" s="483" t="s">
        <v>334</v>
      </c>
      <c r="AZ29" s="2190"/>
      <c r="BA29" s="482">
        <f t="shared" si="18"/>
        <v>0</v>
      </c>
      <c r="BB29" s="487"/>
      <c r="BC29" s="2190"/>
      <c r="BD29" s="482">
        <f t="shared" si="19"/>
        <v>0</v>
      </c>
      <c r="BE29" s="485" t="s">
        <v>334</v>
      </c>
      <c r="BF29" s="2191"/>
      <c r="BG29" s="482">
        <f t="shared" si="20"/>
        <v>0</v>
      </c>
      <c r="BH29" s="483" t="s">
        <v>334</v>
      </c>
      <c r="BI29" s="2190"/>
      <c r="BJ29" s="482">
        <f t="shared" si="21"/>
        <v>0</v>
      </c>
      <c r="BK29" s="487"/>
      <c r="BL29" s="488">
        <f t="shared" si="0"/>
        <v>15264</v>
      </c>
      <c r="BM29" s="489">
        <f t="shared" si="1"/>
        <v>15264</v>
      </c>
      <c r="BN29" s="490"/>
    </row>
    <row r="30" spans="1:66" s="427" customFormat="1" ht="12.75" x14ac:dyDescent="0.2">
      <c r="A30" s="458" t="s">
        <v>690</v>
      </c>
      <c r="B30" s="446"/>
      <c r="C30" s="2186"/>
      <c r="D30" s="506"/>
      <c r="E30" s="482">
        <f t="shared" si="2"/>
        <v>0</v>
      </c>
      <c r="F30" s="505" t="s">
        <v>334</v>
      </c>
      <c r="G30" s="2190"/>
      <c r="H30" s="482">
        <f t="shared" si="3"/>
        <v>0</v>
      </c>
      <c r="I30" s="485" t="s">
        <v>334</v>
      </c>
      <c r="J30" s="2191"/>
      <c r="K30" s="482">
        <f t="shared" si="4"/>
        <v>0</v>
      </c>
      <c r="L30" s="483" t="s">
        <v>334</v>
      </c>
      <c r="M30" s="2190"/>
      <c r="N30" s="482">
        <f t="shared" si="5"/>
        <v>0</v>
      </c>
      <c r="O30" s="483" t="s">
        <v>334</v>
      </c>
      <c r="P30" s="2191"/>
      <c r="Q30" s="482">
        <f t="shared" si="6"/>
        <v>0</v>
      </c>
      <c r="R30" s="485" t="s">
        <v>334</v>
      </c>
      <c r="S30" s="2191"/>
      <c r="T30" s="482">
        <f t="shared" si="7"/>
        <v>0</v>
      </c>
      <c r="U30" s="485" t="s">
        <v>334</v>
      </c>
      <c r="V30" s="2191"/>
      <c r="W30" s="482">
        <f t="shared" si="8"/>
        <v>0</v>
      </c>
      <c r="X30" s="485" t="s">
        <v>334</v>
      </c>
      <c r="Y30" s="2191"/>
      <c r="Z30" s="482">
        <f t="shared" si="9"/>
        <v>0</v>
      </c>
      <c r="AA30" s="483" t="s">
        <v>334</v>
      </c>
      <c r="AB30" s="2190"/>
      <c r="AC30" s="482">
        <f t="shared" si="10"/>
        <v>0</v>
      </c>
      <c r="AD30" s="483" t="s">
        <v>334</v>
      </c>
      <c r="AE30" s="2190"/>
      <c r="AF30" s="482">
        <f t="shared" si="11"/>
        <v>0</v>
      </c>
      <c r="AG30" s="483" t="s">
        <v>334</v>
      </c>
      <c r="AH30" s="2190"/>
      <c r="AI30" s="482">
        <f t="shared" si="12"/>
        <v>0</v>
      </c>
      <c r="AJ30" s="483" t="s">
        <v>334</v>
      </c>
      <c r="AK30" s="2190"/>
      <c r="AL30" s="482">
        <f t="shared" si="13"/>
        <v>0</v>
      </c>
      <c r="AM30" s="485" t="s">
        <v>334</v>
      </c>
      <c r="AN30" s="2191"/>
      <c r="AO30" s="482">
        <f t="shared" si="14"/>
        <v>0</v>
      </c>
      <c r="AP30" s="483" t="s">
        <v>334</v>
      </c>
      <c r="AQ30" s="2190"/>
      <c r="AR30" s="482">
        <f t="shared" si="15"/>
        <v>0</v>
      </c>
      <c r="AS30" s="483" t="s">
        <v>334</v>
      </c>
      <c r="AT30" s="2190"/>
      <c r="AU30" s="482">
        <f t="shared" si="16"/>
        <v>0</v>
      </c>
      <c r="AV30" s="485" t="s">
        <v>334</v>
      </c>
      <c r="AW30" s="2191"/>
      <c r="AX30" s="482">
        <f t="shared" si="17"/>
        <v>0</v>
      </c>
      <c r="AY30" s="483" t="s">
        <v>334</v>
      </c>
      <c r="AZ30" s="2190"/>
      <c r="BA30" s="482">
        <f t="shared" si="18"/>
        <v>0</v>
      </c>
      <c r="BB30" s="487"/>
      <c r="BC30" s="2190"/>
      <c r="BD30" s="482">
        <f t="shared" si="19"/>
        <v>0</v>
      </c>
      <c r="BE30" s="485" t="s">
        <v>334</v>
      </c>
      <c r="BF30" s="2191"/>
      <c r="BG30" s="482">
        <f t="shared" si="20"/>
        <v>0</v>
      </c>
      <c r="BH30" s="483" t="s">
        <v>334</v>
      </c>
      <c r="BI30" s="2190"/>
      <c r="BJ30" s="482">
        <f t="shared" si="21"/>
        <v>0</v>
      </c>
      <c r="BK30" s="487"/>
      <c r="BL30" s="488">
        <f t="shared" si="0"/>
        <v>0</v>
      </c>
      <c r="BM30" s="489">
        <f t="shared" si="1"/>
        <v>0</v>
      </c>
      <c r="BN30" s="490"/>
    </row>
    <row r="31" spans="1:66" s="427" customFormat="1" ht="25.5" x14ac:dyDescent="0.2">
      <c r="A31" s="458" t="s">
        <v>703</v>
      </c>
      <c r="B31" s="446"/>
      <c r="C31" s="2186"/>
      <c r="D31" s="506"/>
      <c r="E31" s="482">
        <f t="shared" si="2"/>
        <v>0</v>
      </c>
      <c r="F31" s="505" t="s">
        <v>334</v>
      </c>
      <c r="G31" s="2190"/>
      <c r="H31" s="482">
        <f t="shared" si="3"/>
        <v>0</v>
      </c>
      <c r="I31" s="485" t="s">
        <v>334</v>
      </c>
      <c r="J31" s="2191"/>
      <c r="K31" s="482">
        <f t="shared" si="4"/>
        <v>0</v>
      </c>
      <c r="L31" s="483" t="s">
        <v>334</v>
      </c>
      <c r="M31" s="2190"/>
      <c r="N31" s="482">
        <f t="shared" si="5"/>
        <v>0</v>
      </c>
      <c r="O31" s="483" t="s">
        <v>334</v>
      </c>
      <c r="P31" s="2191"/>
      <c r="Q31" s="482">
        <f t="shared" si="6"/>
        <v>0</v>
      </c>
      <c r="R31" s="485" t="s">
        <v>334</v>
      </c>
      <c r="S31" s="2191"/>
      <c r="T31" s="482">
        <f t="shared" si="7"/>
        <v>0</v>
      </c>
      <c r="U31" s="485" t="s">
        <v>334</v>
      </c>
      <c r="V31" s="2191"/>
      <c r="W31" s="482">
        <f t="shared" si="8"/>
        <v>0</v>
      </c>
      <c r="X31" s="485" t="s">
        <v>334</v>
      </c>
      <c r="Y31" s="2191"/>
      <c r="Z31" s="482">
        <f t="shared" si="9"/>
        <v>0</v>
      </c>
      <c r="AA31" s="483" t="s">
        <v>334</v>
      </c>
      <c r="AB31" s="2190"/>
      <c r="AC31" s="482">
        <f t="shared" si="10"/>
        <v>0</v>
      </c>
      <c r="AD31" s="483" t="s">
        <v>334</v>
      </c>
      <c r="AE31" s="2190"/>
      <c r="AF31" s="482">
        <f t="shared" si="11"/>
        <v>0</v>
      </c>
      <c r="AG31" s="483" t="s">
        <v>334</v>
      </c>
      <c r="AH31" s="2190"/>
      <c r="AI31" s="482">
        <f t="shared" si="12"/>
        <v>0</v>
      </c>
      <c r="AJ31" s="483" t="s">
        <v>334</v>
      </c>
      <c r="AK31" s="2190"/>
      <c r="AL31" s="482">
        <f t="shared" si="13"/>
        <v>0</v>
      </c>
      <c r="AM31" s="485" t="s">
        <v>334</v>
      </c>
      <c r="AN31" s="2191"/>
      <c r="AO31" s="482">
        <f t="shared" si="14"/>
        <v>0</v>
      </c>
      <c r="AP31" s="483" t="s">
        <v>334</v>
      </c>
      <c r="AQ31" s="2190"/>
      <c r="AR31" s="482">
        <f t="shared" si="15"/>
        <v>0</v>
      </c>
      <c r="AS31" s="483" t="s">
        <v>334</v>
      </c>
      <c r="AT31" s="2190"/>
      <c r="AU31" s="482">
        <f t="shared" si="16"/>
        <v>0</v>
      </c>
      <c r="AV31" s="485" t="s">
        <v>334</v>
      </c>
      <c r="AW31" s="2191"/>
      <c r="AX31" s="482">
        <f t="shared" si="17"/>
        <v>0</v>
      </c>
      <c r="AY31" s="483" t="s">
        <v>334</v>
      </c>
      <c r="AZ31" s="2190"/>
      <c r="BA31" s="482">
        <f t="shared" si="18"/>
        <v>0</v>
      </c>
      <c r="BB31" s="487"/>
      <c r="BC31" s="2190"/>
      <c r="BD31" s="482">
        <f t="shared" si="19"/>
        <v>0</v>
      </c>
      <c r="BE31" s="485" t="s">
        <v>334</v>
      </c>
      <c r="BF31" s="2191"/>
      <c r="BG31" s="482">
        <f t="shared" si="20"/>
        <v>0</v>
      </c>
      <c r="BH31" s="483" t="s">
        <v>334</v>
      </c>
      <c r="BI31" s="2190"/>
      <c r="BJ31" s="482">
        <f t="shared" si="21"/>
        <v>0</v>
      </c>
      <c r="BK31" s="487"/>
      <c r="BL31" s="488">
        <f t="shared" si="0"/>
        <v>0</v>
      </c>
      <c r="BM31" s="489">
        <f t="shared" si="1"/>
        <v>0</v>
      </c>
      <c r="BN31" s="490"/>
    </row>
    <row r="32" spans="1:66" s="427" customFormat="1" ht="25.5" x14ac:dyDescent="0.2">
      <c r="A32" s="458" t="s">
        <v>1153</v>
      </c>
      <c r="B32" s="446"/>
      <c r="C32" s="2186"/>
      <c r="D32" s="506"/>
      <c r="E32" s="482">
        <f t="shared" si="2"/>
        <v>0</v>
      </c>
      <c r="F32" s="505" t="s">
        <v>334</v>
      </c>
      <c r="G32" s="2190"/>
      <c r="H32" s="482">
        <f t="shared" si="3"/>
        <v>0</v>
      </c>
      <c r="I32" s="485" t="s">
        <v>334</v>
      </c>
      <c r="J32" s="2191"/>
      <c r="K32" s="482">
        <f t="shared" si="4"/>
        <v>0</v>
      </c>
      <c r="L32" s="483" t="s">
        <v>334</v>
      </c>
      <c r="M32" s="2190"/>
      <c r="N32" s="482">
        <f t="shared" si="5"/>
        <v>0</v>
      </c>
      <c r="O32" s="483" t="s">
        <v>334</v>
      </c>
      <c r="P32" s="2191"/>
      <c r="Q32" s="482">
        <f t="shared" si="6"/>
        <v>0</v>
      </c>
      <c r="R32" s="485" t="s">
        <v>334</v>
      </c>
      <c r="S32" s="2191"/>
      <c r="T32" s="482">
        <f t="shared" si="7"/>
        <v>0</v>
      </c>
      <c r="U32" s="485" t="s">
        <v>334</v>
      </c>
      <c r="V32" s="2191"/>
      <c r="W32" s="482">
        <f t="shared" si="8"/>
        <v>0</v>
      </c>
      <c r="X32" s="485" t="s">
        <v>334</v>
      </c>
      <c r="Y32" s="2191"/>
      <c r="Z32" s="482">
        <f t="shared" si="9"/>
        <v>0</v>
      </c>
      <c r="AA32" s="483" t="s">
        <v>334</v>
      </c>
      <c r="AB32" s="2190"/>
      <c r="AC32" s="482">
        <f t="shared" si="10"/>
        <v>0</v>
      </c>
      <c r="AD32" s="483" t="s">
        <v>334</v>
      </c>
      <c r="AE32" s="2190"/>
      <c r="AF32" s="482">
        <f t="shared" si="11"/>
        <v>0</v>
      </c>
      <c r="AG32" s="483" t="s">
        <v>334</v>
      </c>
      <c r="AH32" s="2190"/>
      <c r="AI32" s="482">
        <f t="shared" si="12"/>
        <v>0</v>
      </c>
      <c r="AJ32" s="483" t="s">
        <v>334</v>
      </c>
      <c r="AK32" s="2190"/>
      <c r="AL32" s="482">
        <f t="shared" si="13"/>
        <v>0</v>
      </c>
      <c r="AM32" s="485" t="s">
        <v>334</v>
      </c>
      <c r="AN32" s="2191"/>
      <c r="AO32" s="482">
        <f t="shared" si="14"/>
        <v>0</v>
      </c>
      <c r="AP32" s="483" t="s">
        <v>334</v>
      </c>
      <c r="AQ32" s="2190"/>
      <c r="AR32" s="482">
        <f t="shared" si="15"/>
        <v>0</v>
      </c>
      <c r="AS32" s="483" t="s">
        <v>334</v>
      </c>
      <c r="AT32" s="2190"/>
      <c r="AU32" s="482">
        <f t="shared" si="16"/>
        <v>0</v>
      </c>
      <c r="AV32" s="485" t="s">
        <v>334</v>
      </c>
      <c r="AW32" s="2191"/>
      <c r="AX32" s="482">
        <f t="shared" si="17"/>
        <v>0</v>
      </c>
      <c r="AY32" s="483" t="s">
        <v>334</v>
      </c>
      <c r="AZ32" s="2190"/>
      <c r="BA32" s="482">
        <f t="shared" si="18"/>
        <v>0</v>
      </c>
      <c r="BB32" s="487"/>
      <c r="BC32" s="2190"/>
      <c r="BD32" s="482">
        <f t="shared" si="19"/>
        <v>0</v>
      </c>
      <c r="BE32" s="485" t="s">
        <v>334</v>
      </c>
      <c r="BF32" s="2191"/>
      <c r="BG32" s="482">
        <f t="shared" si="20"/>
        <v>0</v>
      </c>
      <c r="BH32" s="483" t="s">
        <v>334</v>
      </c>
      <c r="BI32" s="2190"/>
      <c r="BJ32" s="482">
        <f t="shared" si="21"/>
        <v>0</v>
      </c>
      <c r="BK32" s="487"/>
      <c r="BL32" s="488">
        <f t="shared" si="0"/>
        <v>0</v>
      </c>
      <c r="BM32" s="489">
        <f t="shared" si="1"/>
        <v>0</v>
      </c>
      <c r="BN32" s="490"/>
    </row>
    <row r="33" spans="1:66" s="427" customFormat="1" ht="25.5" x14ac:dyDescent="0.2">
      <c r="A33" s="458" t="s">
        <v>704</v>
      </c>
      <c r="B33" s="446"/>
      <c r="C33" s="2186"/>
      <c r="D33" s="506"/>
      <c r="E33" s="482">
        <f t="shared" si="2"/>
        <v>0</v>
      </c>
      <c r="F33" s="505" t="s">
        <v>334</v>
      </c>
      <c r="G33" s="2190"/>
      <c r="H33" s="482">
        <f t="shared" si="3"/>
        <v>0</v>
      </c>
      <c r="I33" s="485" t="s">
        <v>334</v>
      </c>
      <c r="J33" s="2191"/>
      <c r="K33" s="482">
        <f t="shared" si="4"/>
        <v>0</v>
      </c>
      <c r="L33" s="483" t="s">
        <v>334</v>
      </c>
      <c r="M33" s="2190"/>
      <c r="N33" s="482">
        <f t="shared" si="5"/>
        <v>0</v>
      </c>
      <c r="O33" s="483" t="s">
        <v>334</v>
      </c>
      <c r="P33" s="2191"/>
      <c r="Q33" s="482">
        <f t="shared" si="6"/>
        <v>0</v>
      </c>
      <c r="R33" s="485" t="s">
        <v>334</v>
      </c>
      <c r="S33" s="2191"/>
      <c r="T33" s="482">
        <f t="shared" si="7"/>
        <v>0</v>
      </c>
      <c r="U33" s="485" t="s">
        <v>334</v>
      </c>
      <c r="V33" s="2191"/>
      <c r="W33" s="482">
        <f t="shared" si="8"/>
        <v>0</v>
      </c>
      <c r="X33" s="485" t="s">
        <v>334</v>
      </c>
      <c r="Y33" s="2191"/>
      <c r="Z33" s="482">
        <f t="shared" si="9"/>
        <v>0</v>
      </c>
      <c r="AA33" s="483" t="s">
        <v>334</v>
      </c>
      <c r="AB33" s="2190"/>
      <c r="AC33" s="482">
        <f t="shared" si="10"/>
        <v>0</v>
      </c>
      <c r="AD33" s="483" t="s">
        <v>334</v>
      </c>
      <c r="AE33" s="2190"/>
      <c r="AF33" s="482">
        <f t="shared" si="11"/>
        <v>0</v>
      </c>
      <c r="AG33" s="483" t="s">
        <v>334</v>
      </c>
      <c r="AH33" s="2190"/>
      <c r="AI33" s="482">
        <f t="shared" si="12"/>
        <v>0</v>
      </c>
      <c r="AJ33" s="483" t="s">
        <v>334</v>
      </c>
      <c r="AK33" s="2190"/>
      <c r="AL33" s="482">
        <f t="shared" si="13"/>
        <v>0</v>
      </c>
      <c r="AM33" s="485" t="s">
        <v>334</v>
      </c>
      <c r="AN33" s="2191"/>
      <c r="AO33" s="482">
        <f t="shared" si="14"/>
        <v>0</v>
      </c>
      <c r="AP33" s="483" t="s">
        <v>334</v>
      </c>
      <c r="AQ33" s="2190"/>
      <c r="AR33" s="482">
        <f t="shared" si="15"/>
        <v>0</v>
      </c>
      <c r="AS33" s="483" t="s">
        <v>334</v>
      </c>
      <c r="AT33" s="2190"/>
      <c r="AU33" s="482">
        <f t="shared" si="16"/>
        <v>0</v>
      </c>
      <c r="AV33" s="485" t="s">
        <v>334</v>
      </c>
      <c r="AW33" s="2191"/>
      <c r="AX33" s="482">
        <f t="shared" si="17"/>
        <v>0</v>
      </c>
      <c r="AY33" s="483" t="s">
        <v>334</v>
      </c>
      <c r="AZ33" s="2190"/>
      <c r="BA33" s="482">
        <f t="shared" si="18"/>
        <v>0</v>
      </c>
      <c r="BB33" s="487"/>
      <c r="BC33" s="2190"/>
      <c r="BD33" s="482">
        <f t="shared" si="19"/>
        <v>0</v>
      </c>
      <c r="BE33" s="485" t="s">
        <v>334</v>
      </c>
      <c r="BF33" s="2191"/>
      <c r="BG33" s="482">
        <f t="shared" si="20"/>
        <v>0</v>
      </c>
      <c r="BH33" s="483" t="s">
        <v>334</v>
      </c>
      <c r="BI33" s="2190"/>
      <c r="BJ33" s="482">
        <f t="shared" si="21"/>
        <v>0</v>
      </c>
      <c r="BK33" s="487"/>
      <c r="BL33" s="488">
        <f t="shared" si="0"/>
        <v>0</v>
      </c>
      <c r="BM33" s="489">
        <f t="shared" si="1"/>
        <v>0</v>
      </c>
      <c r="BN33" s="490"/>
    </row>
    <row r="34" spans="1:66" s="427" customFormat="1" ht="12.75" x14ac:dyDescent="0.2">
      <c r="A34" s="2189" t="s">
        <v>1713</v>
      </c>
      <c r="B34" s="446"/>
      <c r="C34" s="2186">
        <v>3</v>
      </c>
      <c r="D34" s="2188"/>
      <c r="E34" s="482">
        <f t="shared" si="2"/>
        <v>0</v>
      </c>
      <c r="F34" s="505" t="s">
        <v>334</v>
      </c>
      <c r="G34" s="2190"/>
      <c r="H34" s="482">
        <f t="shared" si="3"/>
        <v>0</v>
      </c>
      <c r="I34" s="485" t="s">
        <v>334</v>
      </c>
      <c r="J34" s="2191">
        <v>5256</v>
      </c>
      <c r="K34" s="482">
        <f t="shared" si="4"/>
        <v>15768</v>
      </c>
      <c r="L34" s="483" t="s">
        <v>334</v>
      </c>
      <c r="M34" s="2190"/>
      <c r="N34" s="482">
        <f t="shared" si="5"/>
        <v>0</v>
      </c>
      <c r="O34" s="483" t="s">
        <v>334</v>
      </c>
      <c r="P34" s="2191"/>
      <c r="Q34" s="482">
        <f t="shared" si="6"/>
        <v>0</v>
      </c>
      <c r="R34" s="485" t="s">
        <v>334</v>
      </c>
      <c r="S34" s="2191"/>
      <c r="T34" s="482">
        <f t="shared" si="7"/>
        <v>0</v>
      </c>
      <c r="U34" s="485" t="s">
        <v>334</v>
      </c>
      <c r="V34" s="2191"/>
      <c r="W34" s="482">
        <f t="shared" si="8"/>
        <v>0</v>
      </c>
      <c r="X34" s="485" t="s">
        <v>334</v>
      </c>
      <c r="Y34" s="2191"/>
      <c r="Z34" s="482">
        <f t="shared" si="9"/>
        <v>0</v>
      </c>
      <c r="AA34" s="483" t="s">
        <v>334</v>
      </c>
      <c r="AB34" s="2190"/>
      <c r="AC34" s="482">
        <f t="shared" si="10"/>
        <v>0</v>
      </c>
      <c r="AD34" s="483" t="s">
        <v>334</v>
      </c>
      <c r="AE34" s="2190"/>
      <c r="AF34" s="482">
        <f t="shared" si="11"/>
        <v>0</v>
      </c>
      <c r="AG34" s="483" t="s">
        <v>334</v>
      </c>
      <c r="AH34" s="2190"/>
      <c r="AI34" s="482">
        <f t="shared" si="12"/>
        <v>0</v>
      </c>
      <c r="AJ34" s="483" t="s">
        <v>334</v>
      </c>
      <c r="AK34" s="2190"/>
      <c r="AL34" s="482">
        <f t="shared" si="13"/>
        <v>0</v>
      </c>
      <c r="AM34" s="485" t="s">
        <v>334</v>
      </c>
      <c r="AN34" s="2191"/>
      <c r="AO34" s="482">
        <f t="shared" si="14"/>
        <v>0</v>
      </c>
      <c r="AP34" s="483" t="s">
        <v>334</v>
      </c>
      <c r="AQ34" s="2190"/>
      <c r="AR34" s="482">
        <f t="shared" si="15"/>
        <v>0</v>
      </c>
      <c r="AS34" s="483" t="s">
        <v>334</v>
      </c>
      <c r="AT34" s="2190"/>
      <c r="AU34" s="482">
        <f t="shared" si="16"/>
        <v>0</v>
      </c>
      <c r="AV34" s="485" t="s">
        <v>334</v>
      </c>
      <c r="AW34" s="2191"/>
      <c r="AX34" s="482">
        <f t="shared" si="17"/>
        <v>0</v>
      </c>
      <c r="AY34" s="483" t="s">
        <v>334</v>
      </c>
      <c r="AZ34" s="2190"/>
      <c r="BA34" s="482">
        <f t="shared" si="18"/>
        <v>0</v>
      </c>
      <c r="BB34" s="487"/>
      <c r="BC34" s="2190"/>
      <c r="BD34" s="482">
        <f t="shared" si="19"/>
        <v>0</v>
      </c>
      <c r="BE34" s="485" t="s">
        <v>334</v>
      </c>
      <c r="BF34" s="2191"/>
      <c r="BG34" s="482">
        <f t="shared" si="20"/>
        <v>0</v>
      </c>
      <c r="BH34" s="483" t="s">
        <v>334</v>
      </c>
      <c r="BI34" s="2190"/>
      <c r="BJ34" s="482">
        <f t="shared" si="21"/>
        <v>0</v>
      </c>
      <c r="BK34" s="487"/>
      <c r="BL34" s="488">
        <f t="shared" si="0"/>
        <v>5256</v>
      </c>
      <c r="BM34" s="489">
        <f t="shared" si="1"/>
        <v>15768</v>
      </c>
      <c r="BN34" s="490"/>
    </row>
    <row r="35" spans="1:66" s="427" customFormat="1" ht="12.75" x14ac:dyDescent="0.2">
      <c r="A35" s="459" t="s">
        <v>901</v>
      </c>
      <c r="B35" s="446"/>
      <c r="C35" s="2186"/>
      <c r="D35" s="2188"/>
      <c r="E35" s="482">
        <f t="shared" si="2"/>
        <v>0</v>
      </c>
      <c r="F35" s="505"/>
      <c r="G35" s="2190"/>
      <c r="H35" s="482">
        <f t="shared" si="3"/>
        <v>0</v>
      </c>
      <c r="I35" s="485"/>
      <c r="J35" s="2191"/>
      <c r="K35" s="482">
        <f t="shared" si="4"/>
        <v>0</v>
      </c>
      <c r="L35" s="483"/>
      <c r="M35" s="2190"/>
      <c r="N35" s="482">
        <f t="shared" si="5"/>
        <v>0</v>
      </c>
      <c r="O35" s="483"/>
      <c r="P35" s="2191"/>
      <c r="Q35" s="482">
        <f t="shared" si="6"/>
        <v>0</v>
      </c>
      <c r="R35" s="485"/>
      <c r="S35" s="2191"/>
      <c r="T35" s="482">
        <f t="shared" si="7"/>
        <v>0</v>
      </c>
      <c r="U35" s="485"/>
      <c r="V35" s="2191"/>
      <c r="W35" s="482">
        <f t="shared" si="8"/>
        <v>0</v>
      </c>
      <c r="X35" s="485"/>
      <c r="Y35" s="2191"/>
      <c r="Z35" s="482">
        <f t="shared" si="9"/>
        <v>0</v>
      </c>
      <c r="AA35" s="483"/>
      <c r="AB35" s="2190"/>
      <c r="AC35" s="482">
        <f t="shared" si="10"/>
        <v>0</v>
      </c>
      <c r="AD35" s="483"/>
      <c r="AE35" s="2190"/>
      <c r="AF35" s="482">
        <f t="shared" si="11"/>
        <v>0</v>
      </c>
      <c r="AG35" s="483"/>
      <c r="AH35" s="2190"/>
      <c r="AI35" s="482">
        <f t="shared" si="12"/>
        <v>0</v>
      </c>
      <c r="AJ35" s="483"/>
      <c r="AK35" s="2190"/>
      <c r="AL35" s="482">
        <f t="shared" si="13"/>
        <v>0</v>
      </c>
      <c r="AM35" s="485"/>
      <c r="AN35" s="2191"/>
      <c r="AO35" s="482">
        <f t="shared" si="14"/>
        <v>0</v>
      </c>
      <c r="AP35" s="483"/>
      <c r="AQ35" s="2190"/>
      <c r="AR35" s="482">
        <f t="shared" si="15"/>
        <v>0</v>
      </c>
      <c r="AS35" s="483"/>
      <c r="AT35" s="2190"/>
      <c r="AU35" s="482">
        <f t="shared" si="16"/>
        <v>0</v>
      </c>
      <c r="AV35" s="485"/>
      <c r="AW35" s="2191"/>
      <c r="AX35" s="482">
        <f t="shared" si="17"/>
        <v>0</v>
      </c>
      <c r="AY35" s="483"/>
      <c r="AZ35" s="2190"/>
      <c r="BA35" s="482">
        <f t="shared" si="18"/>
        <v>0</v>
      </c>
      <c r="BB35" s="487"/>
      <c r="BC35" s="2190"/>
      <c r="BD35" s="482">
        <f t="shared" si="19"/>
        <v>0</v>
      </c>
      <c r="BE35" s="485"/>
      <c r="BF35" s="2191"/>
      <c r="BG35" s="482">
        <f t="shared" si="20"/>
        <v>0</v>
      </c>
      <c r="BH35" s="483"/>
      <c r="BI35" s="2190"/>
      <c r="BJ35" s="482">
        <f t="shared" si="21"/>
        <v>0</v>
      </c>
      <c r="BK35" s="487"/>
      <c r="BL35" s="488">
        <f t="shared" si="0"/>
        <v>0</v>
      </c>
      <c r="BM35" s="489">
        <f t="shared" si="1"/>
        <v>0</v>
      </c>
      <c r="BN35" s="490"/>
    </row>
    <row r="36" spans="1:66" s="427" customFormat="1" ht="12.75" x14ac:dyDescent="0.2">
      <c r="A36" s="2291" t="s">
        <v>1712</v>
      </c>
      <c r="B36" s="446"/>
      <c r="C36" s="2186">
        <v>3</v>
      </c>
      <c r="D36" s="506"/>
      <c r="E36" s="482">
        <f t="shared" si="2"/>
        <v>0</v>
      </c>
      <c r="F36" s="505"/>
      <c r="G36" s="2190"/>
      <c r="H36" s="482">
        <f t="shared" si="3"/>
        <v>0</v>
      </c>
      <c r="I36" s="485"/>
      <c r="J36" s="2191"/>
      <c r="K36" s="482">
        <f t="shared" si="4"/>
        <v>0</v>
      </c>
      <c r="L36" s="483"/>
      <c r="M36" s="2190"/>
      <c r="N36" s="482">
        <f t="shared" si="5"/>
        <v>0</v>
      </c>
      <c r="O36" s="483"/>
      <c r="P36" s="2191">
        <v>144</v>
      </c>
      <c r="Q36" s="482">
        <f t="shared" si="6"/>
        <v>432</v>
      </c>
      <c r="R36" s="485"/>
      <c r="S36" s="2191">
        <v>36</v>
      </c>
      <c r="T36" s="482">
        <f t="shared" si="7"/>
        <v>108</v>
      </c>
      <c r="U36" s="485"/>
      <c r="V36" s="2191"/>
      <c r="W36" s="482">
        <f t="shared" si="8"/>
        <v>0</v>
      </c>
      <c r="X36" s="485"/>
      <c r="Y36" s="2191"/>
      <c r="Z36" s="482">
        <f t="shared" si="9"/>
        <v>0</v>
      </c>
      <c r="AA36" s="483"/>
      <c r="AB36" s="2190"/>
      <c r="AC36" s="482">
        <f t="shared" si="10"/>
        <v>0</v>
      </c>
      <c r="AD36" s="483"/>
      <c r="AE36" s="2190"/>
      <c r="AF36" s="482">
        <f t="shared" si="11"/>
        <v>0</v>
      </c>
      <c r="AG36" s="483"/>
      <c r="AH36" s="2190"/>
      <c r="AI36" s="482">
        <f t="shared" si="12"/>
        <v>0</v>
      </c>
      <c r="AJ36" s="483"/>
      <c r="AK36" s="2190"/>
      <c r="AL36" s="482">
        <f t="shared" si="13"/>
        <v>0</v>
      </c>
      <c r="AM36" s="485"/>
      <c r="AN36" s="2191"/>
      <c r="AO36" s="482">
        <f t="shared" si="14"/>
        <v>0</v>
      </c>
      <c r="AP36" s="483"/>
      <c r="AQ36" s="2190"/>
      <c r="AR36" s="482">
        <f t="shared" si="15"/>
        <v>0</v>
      </c>
      <c r="AS36" s="483"/>
      <c r="AT36" s="2190"/>
      <c r="AU36" s="482">
        <f t="shared" si="16"/>
        <v>0</v>
      </c>
      <c r="AV36" s="485"/>
      <c r="AW36" s="2191"/>
      <c r="AX36" s="482">
        <f t="shared" si="17"/>
        <v>0</v>
      </c>
      <c r="AY36" s="483"/>
      <c r="AZ36" s="2190"/>
      <c r="BA36" s="482">
        <f t="shared" si="18"/>
        <v>0</v>
      </c>
      <c r="BB36" s="487"/>
      <c r="BC36" s="2190"/>
      <c r="BD36" s="482">
        <f t="shared" si="19"/>
        <v>0</v>
      </c>
      <c r="BE36" s="485"/>
      <c r="BF36" s="2191"/>
      <c r="BG36" s="482">
        <f t="shared" si="20"/>
        <v>0</v>
      </c>
      <c r="BH36" s="483"/>
      <c r="BI36" s="2190"/>
      <c r="BJ36" s="482">
        <f t="shared" si="21"/>
        <v>0</v>
      </c>
      <c r="BK36" s="487"/>
      <c r="BL36" s="488">
        <f t="shared" si="0"/>
        <v>180</v>
      </c>
      <c r="BM36" s="489">
        <f t="shared" si="1"/>
        <v>540</v>
      </c>
      <c r="BN36" s="490"/>
    </row>
    <row r="37" spans="1:66" s="427" customFormat="1" ht="12.75" x14ac:dyDescent="0.2">
      <c r="A37" s="2192" t="s">
        <v>698</v>
      </c>
      <c r="B37" s="446"/>
      <c r="C37" s="2186"/>
      <c r="D37" s="2193"/>
      <c r="E37" s="491">
        <f t="shared" si="2"/>
        <v>0</v>
      </c>
      <c r="F37" s="507"/>
      <c r="G37" s="2194"/>
      <c r="H37" s="491">
        <f t="shared" si="3"/>
        <v>0</v>
      </c>
      <c r="I37" s="493"/>
      <c r="J37" s="2195"/>
      <c r="K37" s="491">
        <f t="shared" si="4"/>
        <v>0</v>
      </c>
      <c r="L37" s="492"/>
      <c r="M37" s="2194"/>
      <c r="N37" s="491">
        <f t="shared" si="5"/>
        <v>0</v>
      </c>
      <c r="O37" s="492"/>
      <c r="P37" s="2195"/>
      <c r="Q37" s="491">
        <f t="shared" si="6"/>
        <v>0</v>
      </c>
      <c r="R37" s="493"/>
      <c r="S37" s="2195"/>
      <c r="T37" s="491">
        <f t="shared" si="7"/>
        <v>0</v>
      </c>
      <c r="U37" s="493"/>
      <c r="V37" s="2195"/>
      <c r="W37" s="491">
        <f t="shared" si="8"/>
        <v>0</v>
      </c>
      <c r="X37" s="493"/>
      <c r="Y37" s="2195"/>
      <c r="Z37" s="491">
        <f t="shared" si="9"/>
        <v>0</v>
      </c>
      <c r="AA37" s="492"/>
      <c r="AB37" s="2194"/>
      <c r="AC37" s="491">
        <f t="shared" si="10"/>
        <v>0</v>
      </c>
      <c r="AD37" s="492"/>
      <c r="AE37" s="2194"/>
      <c r="AF37" s="491">
        <f t="shared" si="11"/>
        <v>0</v>
      </c>
      <c r="AG37" s="492"/>
      <c r="AH37" s="2194"/>
      <c r="AI37" s="491">
        <f t="shared" si="12"/>
        <v>0</v>
      </c>
      <c r="AJ37" s="492"/>
      <c r="AK37" s="2194"/>
      <c r="AL37" s="491">
        <f t="shared" si="13"/>
        <v>0</v>
      </c>
      <c r="AM37" s="493"/>
      <c r="AN37" s="2195"/>
      <c r="AO37" s="491">
        <f t="shared" si="14"/>
        <v>0</v>
      </c>
      <c r="AP37" s="492"/>
      <c r="AQ37" s="2194"/>
      <c r="AR37" s="491">
        <f t="shared" si="15"/>
        <v>0</v>
      </c>
      <c r="AS37" s="492"/>
      <c r="AT37" s="2194"/>
      <c r="AU37" s="491">
        <f t="shared" si="16"/>
        <v>0</v>
      </c>
      <c r="AV37" s="493"/>
      <c r="AW37" s="2195"/>
      <c r="AX37" s="491">
        <f t="shared" si="17"/>
        <v>0</v>
      </c>
      <c r="AY37" s="492"/>
      <c r="AZ37" s="2194"/>
      <c r="BA37" s="491">
        <f t="shared" si="18"/>
        <v>0</v>
      </c>
      <c r="BB37" s="494"/>
      <c r="BC37" s="2194"/>
      <c r="BD37" s="491">
        <f t="shared" si="19"/>
        <v>0</v>
      </c>
      <c r="BE37" s="493"/>
      <c r="BF37" s="2195"/>
      <c r="BG37" s="491">
        <f t="shared" si="20"/>
        <v>0</v>
      </c>
      <c r="BH37" s="492"/>
      <c r="BI37" s="2194"/>
      <c r="BJ37" s="491">
        <f t="shared" si="21"/>
        <v>0</v>
      </c>
      <c r="BK37" s="494"/>
      <c r="BL37" s="495">
        <f t="shared" si="0"/>
        <v>0</v>
      </c>
      <c r="BM37" s="496">
        <f t="shared" si="1"/>
        <v>0</v>
      </c>
      <c r="BN37" s="497"/>
    </row>
    <row r="38" spans="1:66" s="428" customFormat="1" ht="13.5" thickBot="1" x14ac:dyDescent="0.25">
      <c r="A38" s="2196" t="s">
        <v>699</v>
      </c>
      <c r="B38" s="1660"/>
      <c r="C38" s="2197"/>
      <c r="D38" s="2198"/>
      <c r="E38" s="460">
        <f t="shared" si="2"/>
        <v>0</v>
      </c>
      <c r="F38" s="508"/>
      <c r="G38" s="2199"/>
      <c r="H38" s="460">
        <f t="shared" si="3"/>
        <v>0</v>
      </c>
      <c r="I38" s="462"/>
      <c r="J38" s="2200"/>
      <c r="K38" s="460">
        <f t="shared" si="4"/>
        <v>0</v>
      </c>
      <c r="L38" s="461"/>
      <c r="M38" s="2199"/>
      <c r="N38" s="460">
        <f t="shared" si="5"/>
        <v>0</v>
      </c>
      <c r="O38" s="461"/>
      <c r="P38" s="2200"/>
      <c r="Q38" s="460">
        <f t="shared" si="6"/>
        <v>0</v>
      </c>
      <c r="R38" s="462"/>
      <c r="S38" s="2200"/>
      <c r="T38" s="460">
        <f t="shared" si="7"/>
        <v>0</v>
      </c>
      <c r="U38" s="462"/>
      <c r="V38" s="2200"/>
      <c r="W38" s="460">
        <f t="shared" si="8"/>
        <v>0</v>
      </c>
      <c r="X38" s="462"/>
      <c r="Y38" s="2200"/>
      <c r="Z38" s="460">
        <f t="shared" si="9"/>
        <v>0</v>
      </c>
      <c r="AA38" s="461"/>
      <c r="AB38" s="2199"/>
      <c r="AC38" s="460">
        <f t="shared" si="10"/>
        <v>0</v>
      </c>
      <c r="AD38" s="461"/>
      <c r="AE38" s="2199"/>
      <c r="AF38" s="460">
        <f t="shared" si="11"/>
        <v>0</v>
      </c>
      <c r="AG38" s="461"/>
      <c r="AH38" s="2199"/>
      <c r="AI38" s="460">
        <f t="shared" si="12"/>
        <v>0</v>
      </c>
      <c r="AJ38" s="461"/>
      <c r="AK38" s="2199"/>
      <c r="AL38" s="460">
        <f t="shared" si="13"/>
        <v>0</v>
      </c>
      <c r="AM38" s="462"/>
      <c r="AN38" s="2200"/>
      <c r="AO38" s="460">
        <f t="shared" si="14"/>
        <v>0</v>
      </c>
      <c r="AP38" s="461"/>
      <c r="AQ38" s="2199"/>
      <c r="AR38" s="460">
        <f t="shared" si="15"/>
        <v>0</v>
      </c>
      <c r="AS38" s="461"/>
      <c r="AT38" s="2199"/>
      <c r="AU38" s="460">
        <f t="shared" si="16"/>
        <v>0</v>
      </c>
      <c r="AV38" s="462"/>
      <c r="AW38" s="2200"/>
      <c r="AX38" s="460">
        <f t="shared" si="17"/>
        <v>0</v>
      </c>
      <c r="AY38" s="461"/>
      <c r="AZ38" s="2199"/>
      <c r="BA38" s="460">
        <f t="shared" si="18"/>
        <v>0</v>
      </c>
      <c r="BB38" s="463"/>
      <c r="BC38" s="2199"/>
      <c r="BD38" s="460">
        <f t="shared" si="19"/>
        <v>0</v>
      </c>
      <c r="BE38" s="462"/>
      <c r="BF38" s="2200"/>
      <c r="BG38" s="460">
        <f t="shared" si="20"/>
        <v>0</v>
      </c>
      <c r="BH38" s="461"/>
      <c r="BI38" s="2199"/>
      <c r="BJ38" s="460">
        <f t="shared" si="21"/>
        <v>0</v>
      </c>
      <c r="BK38" s="463"/>
      <c r="BL38" s="464">
        <f t="shared" si="0"/>
        <v>0</v>
      </c>
      <c r="BM38" s="465">
        <f t="shared" si="1"/>
        <v>0</v>
      </c>
      <c r="BN38" s="466"/>
    </row>
    <row r="39" spans="1:66" ht="12.75" x14ac:dyDescent="0.2">
      <c r="A39" s="467"/>
      <c r="B39" s="468"/>
      <c r="C39" s="469"/>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0"/>
    </row>
    <row r="40" spans="1:66" ht="12.75" x14ac:dyDescent="0.2">
      <c r="A40" s="467"/>
      <c r="B40" s="468"/>
      <c r="C40" s="469"/>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row>
    <row r="41" spans="1:66" ht="12.75" x14ac:dyDescent="0.2">
      <c r="A41" s="467"/>
      <c r="B41" s="468"/>
      <c r="C41" s="469"/>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0"/>
      <c r="BM41" s="360"/>
      <c r="BN41" s="360"/>
    </row>
    <row r="42" spans="1:66" ht="12.75" x14ac:dyDescent="0.2">
      <c r="A42" s="467"/>
      <c r="B42" s="468"/>
      <c r="C42" s="469"/>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row>
    <row r="43" spans="1:66" ht="11.25" customHeight="1" x14ac:dyDescent="0.2">
      <c r="A43" s="467"/>
      <c r="B43" s="468"/>
      <c r="C43" s="469"/>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c r="BN43" s="360"/>
    </row>
    <row r="44" spans="1:66" ht="11.25" customHeight="1" x14ac:dyDescent="0.2"/>
    <row r="45" spans="1:66" ht="11.25" customHeight="1" x14ac:dyDescent="0.2"/>
    <row r="46" spans="1:66" ht="11.25" customHeight="1" x14ac:dyDescent="0.2"/>
    <row r="47" spans="1:66" ht="11.25" customHeight="1" x14ac:dyDescent="0.2"/>
    <row r="48" spans="1:66" ht="11.25" customHeight="1" x14ac:dyDescent="0.2"/>
    <row r="49" spans="1:12" ht="11.25" customHeight="1" x14ac:dyDescent="0.2"/>
    <row r="50" spans="1:12" ht="11.25" hidden="1" customHeight="1" x14ac:dyDescent="0.2">
      <c r="A50" s="429" t="s">
        <v>1132</v>
      </c>
      <c r="B50" s="429"/>
      <c r="C50" s="429"/>
      <c r="D50" s="429"/>
      <c r="E50" s="429"/>
      <c r="F50" s="429"/>
      <c r="G50" s="429"/>
      <c r="H50" s="67"/>
      <c r="I50" s="67"/>
      <c r="J50" s="67"/>
      <c r="K50" s="67"/>
      <c r="L50" s="67"/>
    </row>
    <row r="51" spans="1:12" ht="11.25" hidden="1" customHeight="1" x14ac:dyDescent="0.2">
      <c r="A51" s="67"/>
      <c r="B51" s="67"/>
      <c r="C51" s="67"/>
      <c r="D51" s="67"/>
      <c r="E51" s="67"/>
      <c r="F51" s="67"/>
      <c r="G51" s="67"/>
      <c r="H51" s="67"/>
      <c r="I51" s="67"/>
      <c r="J51" s="67"/>
      <c r="K51" s="67"/>
      <c r="L51" s="67"/>
    </row>
    <row r="52" spans="1:12" ht="11.25" hidden="1" customHeight="1" x14ac:dyDescent="0.2">
      <c r="A52" s="67"/>
      <c r="B52" s="67"/>
      <c r="C52" s="67"/>
      <c r="D52" s="67"/>
      <c r="E52" s="67"/>
      <c r="F52" s="67"/>
      <c r="G52" s="67"/>
      <c r="H52" s="67"/>
      <c r="I52" s="67"/>
      <c r="J52" s="67"/>
      <c r="K52" s="67"/>
      <c r="L52" s="67"/>
    </row>
    <row r="53" spans="1:12" ht="11.25" hidden="1" customHeight="1" x14ac:dyDescent="0.2">
      <c r="A53" s="67"/>
      <c r="B53" s="430" t="s">
        <v>1144</v>
      </c>
      <c r="C53" s="67"/>
      <c r="D53" s="67"/>
      <c r="E53" s="67"/>
      <c r="F53" s="67"/>
      <c r="G53" s="67"/>
      <c r="H53" s="67"/>
      <c r="I53" s="67"/>
      <c r="J53" s="67"/>
      <c r="K53" s="67"/>
      <c r="L53" s="67"/>
    </row>
    <row r="54" spans="1:12" ht="11.25" hidden="1" customHeight="1" x14ac:dyDescent="0.2">
      <c r="A54" s="67" t="s">
        <v>680</v>
      </c>
      <c r="B54" s="67"/>
      <c r="C54" s="67"/>
      <c r="D54" s="67"/>
      <c r="E54" s="67"/>
      <c r="F54" s="67"/>
      <c r="G54" s="67"/>
      <c r="H54" s="67"/>
      <c r="I54" s="67"/>
      <c r="J54" s="67"/>
      <c r="K54" s="67"/>
      <c r="L54" s="67"/>
    </row>
    <row r="55" spans="1:12" ht="11.25" hidden="1" customHeight="1" x14ac:dyDescent="0.2">
      <c r="A55" s="67" t="s">
        <v>681</v>
      </c>
      <c r="B55" s="67"/>
      <c r="C55" s="67"/>
      <c r="D55" s="67"/>
      <c r="E55" s="429"/>
      <c r="F55" s="429"/>
      <c r="G55" s="429"/>
      <c r="H55" s="429"/>
      <c r="I55" s="67"/>
      <c r="J55" s="429"/>
      <c r="K55" s="429"/>
      <c r="L55" s="67"/>
    </row>
    <row r="56" spans="1:12" ht="11.25" hidden="1" customHeight="1" x14ac:dyDescent="0.2">
      <c r="A56" s="67" t="s">
        <v>682</v>
      </c>
      <c r="B56" s="431" t="s">
        <v>683</v>
      </c>
      <c r="C56" s="67"/>
      <c r="D56" s="429" t="s">
        <v>1145</v>
      </c>
      <c r="E56" s="429"/>
      <c r="F56" s="429"/>
      <c r="H56" s="429"/>
      <c r="I56" s="67"/>
      <c r="J56" s="67"/>
      <c r="K56" s="67"/>
      <c r="L56" s="67"/>
    </row>
    <row r="57" spans="1:12" ht="11.25" hidden="1" customHeight="1" x14ac:dyDescent="0.2">
      <c r="A57" s="67"/>
      <c r="B57" s="432" t="s">
        <v>1146</v>
      </c>
      <c r="C57" s="429" t="s">
        <v>1146</v>
      </c>
      <c r="D57" s="429" t="s">
        <v>1146</v>
      </c>
      <c r="E57" s="429" t="s">
        <v>1146</v>
      </c>
      <c r="F57" s="1663" t="s">
        <v>741</v>
      </c>
      <c r="G57" s="429"/>
      <c r="I57" s="67"/>
      <c r="J57" s="429"/>
      <c r="L57" s="67"/>
    </row>
    <row r="58" spans="1:12" ht="11.25" hidden="1" customHeight="1" x14ac:dyDescent="0.2">
      <c r="A58" s="67" t="s">
        <v>687</v>
      </c>
      <c r="B58" s="433">
        <v>1</v>
      </c>
      <c r="C58" s="1661">
        <v>1</v>
      </c>
      <c r="D58" s="1661">
        <v>1</v>
      </c>
      <c r="E58" s="1661">
        <v>1</v>
      </c>
      <c r="F58" s="1662">
        <f>IF((+B58+C58+D58+E58)/4&lt;1,1,ROUND((+B58+C58+D58+E58)/4,0))</f>
        <v>1</v>
      </c>
      <c r="G58" s="434"/>
      <c r="I58" s="67"/>
      <c r="J58" s="67"/>
    </row>
    <row r="59" spans="1:12" ht="11.25" hidden="1" customHeight="1" x14ac:dyDescent="0.2">
      <c r="A59" s="67" t="s">
        <v>1147</v>
      </c>
      <c r="B59" s="433">
        <v>0.73684210526315796</v>
      </c>
      <c r="C59" s="429"/>
      <c r="D59" s="429"/>
      <c r="E59" s="429"/>
      <c r="F59" s="1662">
        <f>IF((+B59)/1&lt;1,1,ROUND((+B59)/1,0))</f>
        <v>1</v>
      </c>
      <c r="G59" s="434"/>
      <c r="I59" s="67"/>
      <c r="J59" s="67"/>
    </row>
    <row r="60" spans="1:12" ht="11.25" hidden="1" customHeight="1" x14ac:dyDescent="0.2">
      <c r="A60" s="67" t="s">
        <v>688</v>
      </c>
      <c r="B60" s="433">
        <v>1.3157894736842106</v>
      </c>
      <c r="C60" s="1661">
        <v>2.1849865951742626</v>
      </c>
      <c r="D60" s="1661">
        <v>1.9746300211416492</v>
      </c>
      <c r="E60" s="1661">
        <v>1.7674418604651163</v>
      </c>
      <c r="F60" s="1662">
        <f>IF((+B60+C60+D60+E60)/4&lt;1,1,ROUND((+B60+C60+D60+E60)/4,0))</f>
        <v>2</v>
      </c>
      <c r="G60" s="434"/>
      <c r="I60" s="67"/>
      <c r="J60" s="67"/>
    </row>
    <row r="61" spans="1:12" ht="11.25" hidden="1" customHeight="1" x14ac:dyDescent="0.2">
      <c r="A61" s="67" t="s">
        <v>1148</v>
      </c>
      <c r="B61" s="433">
        <v>1.0526315789473684</v>
      </c>
      <c r="C61" s="429"/>
      <c r="D61" s="429"/>
      <c r="E61" s="429"/>
      <c r="F61" s="1662">
        <f>IF((+B61)/1&lt;1,1,ROUND((+B61)/1,0))</f>
        <v>1</v>
      </c>
      <c r="G61" s="434"/>
      <c r="I61" s="67"/>
      <c r="J61" s="67"/>
    </row>
    <row r="62" spans="1:12" ht="11.25" hidden="1" customHeight="1" x14ac:dyDescent="0.2">
      <c r="A62" s="67" t="s">
        <v>689</v>
      </c>
      <c r="B62" s="433">
        <v>3.0789473684210522</v>
      </c>
      <c r="C62" s="1661">
        <v>3.4289544235924931</v>
      </c>
      <c r="D62" s="1661">
        <v>3.2642706131078225</v>
      </c>
      <c r="E62" s="429"/>
      <c r="F62" s="1662">
        <f>IF((+B62+C62+D62)/3&lt;1,1,ROUND((+B62+C62+D62)/3,0))</f>
        <v>3</v>
      </c>
      <c r="G62" s="434"/>
      <c r="I62" s="67"/>
      <c r="J62" s="67"/>
    </row>
    <row r="63" spans="1:12" ht="11.25" hidden="1" customHeight="1" x14ac:dyDescent="0.2">
      <c r="A63" s="67" t="s">
        <v>1149</v>
      </c>
      <c r="B63" s="433">
        <v>1.9736842105263157</v>
      </c>
      <c r="C63" s="429"/>
      <c r="D63" s="429"/>
      <c r="E63" s="429"/>
      <c r="F63" s="1662">
        <f>IF((+B63)/1&lt;1,1,ROUND((+B63)/1,0))</f>
        <v>2</v>
      </c>
      <c r="G63" s="434"/>
      <c r="I63" s="67"/>
      <c r="J63" s="67"/>
    </row>
    <row r="64" spans="1:12" ht="11.25" hidden="1" customHeight="1" x14ac:dyDescent="0.2">
      <c r="A64" s="67" t="s">
        <v>1150</v>
      </c>
      <c r="B64" s="433"/>
      <c r="C64" s="429"/>
      <c r="D64" s="429"/>
      <c r="E64" s="1661">
        <v>2.6744186046511627</v>
      </c>
      <c r="F64" s="1662">
        <f>IF((+E64)/1&lt;1,1,ROUND((+E64)/1,0))</f>
        <v>3</v>
      </c>
      <c r="G64" s="434"/>
      <c r="I64" s="67"/>
      <c r="J64" s="67"/>
    </row>
    <row r="65" spans="1:10" ht="11.25" hidden="1" customHeight="1" x14ac:dyDescent="0.2">
      <c r="A65" s="67" t="s">
        <v>690</v>
      </c>
      <c r="B65" s="433">
        <v>1.5263157894736841</v>
      </c>
      <c r="C65" s="429"/>
      <c r="D65" s="429"/>
      <c r="E65" s="429"/>
      <c r="F65" s="1662">
        <f>IF((+B65)/1&lt;1,1,ROUND((+B65)/1,0))</f>
        <v>2</v>
      </c>
      <c r="G65" s="434"/>
      <c r="I65" s="67"/>
      <c r="J65" s="67"/>
    </row>
    <row r="66" spans="1:10" ht="11.25" hidden="1" customHeight="1" x14ac:dyDescent="0.2">
      <c r="A66" s="67" t="s">
        <v>1151</v>
      </c>
      <c r="B66" s="433">
        <v>1.263157894736842</v>
      </c>
      <c r="C66" s="1661">
        <v>3.5710455764075069</v>
      </c>
      <c r="D66" s="1661">
        <v>3.1437632135306557</v>
      </c>
      <c r="E66" s="429"/>
      <c r="F66" s="1662">
        <f>IF((+B66+C66+D66)/3&lt;1,1,ROUND((+B66+C66+D66)/3,0))</f>
        <v>3</v>
      </c>
      <c r="G66" s="434"/>
      <c r="I66" s="67"/>
      <c r="J66" s="67"/>
    </row>
    <row r="67" spans="1:10" ht="11.25" hidden="1" customHeight="1" x14ac:dyDescent="0.2">
      <c r="A67" s="67" t="s">
        <v>692</v>
      </c>
      <c r="B67" s="433">
        <v>3.2105263157894735</v>
      </c>
      <c r="C67" s="429"/>
      <c r="D67" s="429"/>
      <c r="E67" s="429"/>
      <c r="F67" s="1662">
        <f>IF((+B67)/1&lt;1,1,ROUND((+B67)/1,0))</f>
        <v>3</v>
      </c>
      <c r="G67" s="434"/>
      <c r="I67" s="67"/>
      <c r="J67" s="67"/>
    </row>
    <row r="68" spans="1:10" ht="11.25" hidden="1" customHeight="1" x14ac:dyDescent="0.2">
      <c r="A68" s="67" t="s">
        <v>1152</v>
      </c>
      <c r="B68" s="433">
        <v>2.6315789473684212</v>
      </c>
      <c r="C68" s="429"/>
      <c r="D68" s="429"/>
      <c r="E68" s="1661">
        <v>3.3255813953488369</v>
      </c>
      <c r="F68" s="1662">
        <f>IF((+B68+E68)/2&lt;1,1,ROUND((+B68+E68)/2,0))</f>
        <v>3</v>
      </c>
      <c r="G68" s="434"/>
      <c r="I68" s="67"/>
      <c r="J68" s="67"/>
    </row>
    <row r="69" spans="1:10" ht="11.25" hidden="1" customHeight="1" x14ac:dyDescent="0.2">
      <c r="A69" s="67" t="s">
        <v>693</v>
      </c>
      <c r="B69" s="433">
        <v>48.684210526315788</v>
      </c>
      <c r="C69" s="429"/>
      <c r="D69" s="429"/>
      <c r="E69" s="429"/>
      <c r="F69" s="1662">
        <f>IF((+B69)/1&lt;1,1,ROUND((+B69)/1,0))</f>
        <v>49</v>
      </c>
      <c r="G69" s="434"/>
      <c r="I69" s="67"/>
      <c r="J69" s="67"/>
    </row>
    <row r="70" spans="1:10" ht="11.25" hidden="1" customHeight="1" x14ac:dyDescent="0.2">
      <c r="A70" s="67" t="s">
        <v>920</v>
      </c>
      <c r="B70" s="67"/>
      <c r="C70" s="1661">
        <v>3.5710455764075069</v>
      </c>
      <c r="D70" s="1661">
        <v>3.3784355179704022</v>
      </c>
      <c r="E70" s="429"/>
      <c r="F70" s="1662">
        <f>IF((C70+D70)/2&lt;1,1,ROUND((C70+D70)/2,0))</f>
        <v>3</v>
      </c>
      <c r="G70" s="434"/>
      <c r="I70" s="67"/>
      <c r="J70" s="67"/>
    </row>
    <row r="71" spans="1:10" ht="11.25" hidden="1" customHeight="1" x14ac:dyDescent="0.2">
      <c r="A71" s="67" t="s">
        <v>921</v>
      </c>
      <c r="B71" s="67" t="s">
        <v>922</v>
      </c>
      <c r="C71" s="432"/>
      <c r="D71" s="432"/>
      <c r="E71" s="1661">
        <v>8.1395348837209305</v>
      </c>
      <c r="F71" s="1662">
        <f>+E71</f>
        <v>8.1395348837209305</v>
      </c>
      <c r="G71" s="67"/>
      <c r="I71" s="67"/>
      <c r="J71" s="435"/>
    </row>
    <row r="72" spans="1:10" ht="11.25" customHeight="1" x14ac:dyDescent="0.2">
      <c r="A72" s="65"/>
      <c r="B72" s="363"/>
      <c r="C72" s="64"/>
    </row>
    <row r="73" spans="1:10" ht="11.25" customHeight="1" x14ac:dyDescent="0.2"/>
  </sheetData>
  <mergeCells count="49">
    <mergeCell ref="B20:C20"/>
    <mergeCell ref="A1:F1"/>
    <mergeCell ref="A2:E2"/>
    <mergeCell ref="A3:E3"/>
    <mergeCell ref="A4:E4"/>
    <mergeCell ref="A12:A13"/>
    <mergeCell ref="D15:F15"/>
    <mergeCell ref="D14:F14"/>
    <mergeCell ref="B18:C18"/>
    <mergeCell ref="B19:C19"/>
    <mergeCell ref="BL15:BN15"/>
    <mergeCell ref="BC14:BE14"/>
    <mergeCell ref="BF15:BH15"/>
    <mergeCell ref="AZ15:BB15"/>
    <mergeCell ref="BC15:BE15"/>
    <mergeCell ref="BF14:BH14"/>
    <mergeCell ref="BI15:BK15"/>
    <mergeCell ref="BI14:BK14"/>
    <mergeCell ref="AZ14:BB14"/>
    <mergeCell ref="AE15:AG15"/>
    <mergeCell ref="AH15:AJ15"/>
    <mergeCell ref="AK15:AM15"/>
    <mergeCell ref="AW15:AY15"/>
    <mergeCell ref="AK14:AM14"/>
    <mergeCell ref="AN14:AP14"/>
    <mergeCell ref="AN15:AP15"/>
    <mergeCell ref="AT15:AV15"/>
    <mergeCell ref="AQ15:AS15"/>
    <mergeCell ref="AW14:AY14"/>
    <mergeCell ref="AQ14:AS14"/>
    <mergeCell ref="AT14:AV14"/>
    <mergeCell ref="AE14:AG14"/>
    <mergeCell ref="AH14:AJ14"/>
    <mergeCell ref="G14:I14"/>
    <mergeCell ref="J14:L14"/>
    <mergeCell ref="M14:O14"/>
    <mergeCell ref="P14:R14"/>
    <mergeCell ref="AB15:AD15"/>
    <mergeCell ref="Y15:AA15"/>
    <mergeCell ref="V15:X15"/>
    <mergeCell ref="S15:U15"/>
    <mergeCell ref="G15:I15"/>
    <mergeCell ref="J15:L15"/>
    <mergeCell ref="M15:O15"/>
    <mergeCell ref="P15:R15"/>
    <mergeCell ref="S14:U14"/>
    <mergeCell ref="V14:X14"/>
    <mergeCell ref="AB14:AD14"/>
    <mergeCell ref="Y14:AA14"/>
  </mergeCells>
  <phoneticPr fontId="0" type="noConversion"/>
  <pageMargins left="0.75" right="0.75" top="1" bottom="1" header="0.5" footer="0.5"/>
  <pageSetup paperSize="5"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X70"/>
  <sheetViews>
    <sheetView topLeftCell="A31" workbookViewId="0">
      <selection activeCell="E21" sqref="E21:E27"/>
    </sheetView>
  </sheetViews>
  <sheetFormatPr defaultColWidth="8.42578125" defaultRowHeight="11.25" x14ac:dyDescent="0.2"/>
  <cols>
    <col min="1" max="1" width="23.85546875" style="511" customWidth="1"/>
    <col min="2" max="2" width="12.5703125" style="511" customWidth="1"/>
    <col min="3" max="6" width="15.7109375" style="510" customWidth="1"/>
    <col min="7" max="7" width="15.7109375" style="510" hidden="1" customWidth="1"/>
    <col min="8" max="12" width="15.7109375" style="510" customWidth="1"/>
    <col min="13" max="23" width="15.7109375" style="510" hidden="1" customWidth="1"/>
    <col min="24" max="16384" width="8.42578125" style="510"/>
  </cols>
  <sheetData>
    <row r="1" spans="1:15" s="13" customFormat="1" ht="45" customHeight="1" x14ac:dyDescent="0.2">
      <c r="A1" s="2331"/>
      <c r="B1" s="2331"/>
      <c r="C1" s="2331"/>
      <c r="D1" s="2331"/>
      <c r="E1" s="2331"/>
      <c r="F1" s="2331"/>
    </row>
    <row r="2" spans="1:15" s="13" customFormat="1" ht="45" customHeight="1" x14ac:dyDescent="0.3">
      <c r="A2" s="2372"/>
      <c r="B2" s="2372"/>
      <c r="C2" s="2372"/>
      <c r="D2" s="2372"/>
      <c r="E2" s="2372"/>
    </row>
    <row r="3" spans="1:15" s="13" customFormat="1" ht="45" customHeight="1" x14ac:dyDescent="0.25">
      <c r="A3" s="2373"/>
      <c r="B3" s="2373"/>
      <c r="C3" s="2373"/>
      <c r="D3" s="2373"/>
      <c r="E3" s="2373"/>
      <c r="G3" s="14"/>
    </row>
    <row r="4" spans="1:15" s="13" customFormat="1" ht="45" customHeight="1" x14ac:dyDescent="0.25">
      <c r="A4" s="2374"/>
      <c r="B4" s="2374"/>
      <c r="C4" s="2374"/>
      <c r="D4" s="2374"/>
      <c r="E4" s="2374"/>
    </row>
    <row r="5" spans="1:15" s="13" customFormat="1" ht="21" customHeight="1" x14ac:dyDescent="0.3">
      <c r="A5" s="330" t="str">
        <f>"Sheet I8 Demand Data Worksheet  - "&amp;  'I2 LDC class'!$C$17</f>
        <v>Sheet I8 Demand Data Worksheet  - Initial Submission</v>
      </c>
      <c r="B5" s="331"/>
      <c r="C5" s="331"/>
      <c r="D5" s="69"/>
      <c r="E5" s="332"/>
    </row>
    <row r="6" spans="1:15" s="13" customFormat="1" ht="6" customHeight="1" x14ac:dyDescent="0.2">
      <c r="A6" s="16"/>
      <c r="B6" s="16"/>
      <c r="C6" s="16"/>
      <c r="D6" s="16"/>
      <c r="E6" s="16"/>
      <c r="F6" s="16"/>
      <c r="G6" s="16"/>
      <c r="H6" s="16"/>
      <c r="I6" s="16"/>
      <c r="J6" s="16"/>
      <c r="K6" s="16"/>
      <c r="L6" s="16"/>
      <c r="M6" s="16"/>
      <c r="N6" s="16"/>
      <c r="O6" s="16"/>
    </row>
    <row r="7" spans="1:15" ht="12.75" x14ac:dyDescent="0.2">
      <c r="A7" s="55"/>
      <c r="B7" s="509"/>
      <c r="C7" s="509"/>
      <c r="D7" s="509"/>
      <c r="E7" s="509"/>
      <c r="F7" s="509"/>
      <c r="G7" s="509"/>
    </row>
    <row r="8" spans="1:15" x14ac:dyDescent="0.2">
      <c r="A8" s="318"/>
    </row>
    <row r="10" spans="1:15" x14ac:dyDescent="0.2">
      <c r="A10" s="318"/>
    </row>
    <row r="12" spans="1:15" ht="3" customHeight="1" x14ac:dyDescent="0.2">
      <c r="A12" s="522"/>
    </row>
    <row r="13" spans="1:15" ht="1.5" customHeight="1" x14ac:dyDescent="0.2"/>
    <row r="14" spans="1:15" ht="12.75" x14ac:dyDescent="0.2">
      <c r="A14" s="2416" t="s">
        <v>1046</v>
      </c>
      <c r="B14" s="2416"/>
      <c r="C14" s="523" t="str">
        <f>IF(OR(ISERROR(('I8 Demand Data'!$C$50/12)/'I8 Demand Data'!$C$40), (ISERROR(('I8 Demand Data'!$C$45/4)/'I8 Demand Data'!$C$40))),"-", IF(('I8 Demand Data'!$C$50/12)/'I8 Demand Data'!$C$40&gt;=0.83,"12 CP",IF(('I8 Demand Data'!$C$45/4)/'I8 Demand Data'!$C$40&gt;=0.83,"4 CP","1 CP")))</f>
        <v>12 CP</v>
      </c>
    </row>
    <row r="15" spans="1:15" ht="15" customHeight="1" x14ac:dyDescent="0.2">
      <c r="A15" s="2416" t="s">
        <v>1047</v>
      </c>
      <c r="B15" s="2416"/>
      <c r="C15" s="524" t="str">
        <f>IF(ISERROR(('I8 Demand Data'!$C$61/4)/'I8 Demand Data'!$C$55), "-", IF(('I8 Demand Data'!$C$61/4)/'I8 Demand Data'!$C$55&gt;=0.83,"4 NCP","1 NCP"))</f>
        <v>4 NCP</v>
      </c>
      <c r="I15" s="512"/>
      <c r="J15" s="512"/>
      <c r="K15" s="512"/>
    </row>
    <row r="16" spans="1:15" ht="12.6" customHeight="1" x14ac:dyDescent="0.2">
      <c r="A16" s="513"/>
      <c r="C16" s="527"/>
    </row>
    <row r="17" spans="1:23" ht="12.75" x14ac:dyDescent="0.2">
      <c r="A17" s="2415" t="s">
        <v>51</v>
      </c>
      <c r="B17" s="2415"/>
      <c r="C17" s="525" t="s">
        <v>53</v>
      </c>
    </row>
    <row r="18" spans="1:23" ht="12.75" x14ac:dyDescent="0.2">
      <c r="A18" s="2415" t="s">
        <v>1309</v>
      </c>
      <c r="B18" s="2415"/>
      <c r="C18" s="525" t="s">
        <v>1305</v>
      </c>
    </row>
    <row r="19" spans="1:23" ht="12.75" x14ac:dyDescent="0.2">
      <c r="A19" s="2415" t="s">
        <v>1303</v>
      </c>
      <c r="B19" s="2415"/>
      <c r="C19" s="525" t="s">
        <v>1306</v>
      </c>
    </row>
    <row r="20" spans="1:23" ht="12.75" x14ac:dyDescent="0.2">
      <c r="A20" s="2415" t="s">
        <v>1304</v>
      </c>
      <c r="B20" s="2415"/>
      <c r="C20" s="525" t="s">
        <v>1312</v>
      </c>
    </row>
    <row r="21" spans="1:23" ht="11.45" customHeight="1" x14ac:dyDescent="0.2">
      <c r="A21" s="515"/>
      <c r="C21" s="516"/>
    </row>
    <row r="22" spans="1:23" ht="12.75" hidden="1" x14ac:dyDescent="0.2">
      <c r="A22" s="517" t="s">
        <v>1160</v>
      </c>
      <c r="C22" s="518" t="s">
        <v>1311</v>
      </c>
    </row>
    <row r="23" spans="1:23" ht="12.75" hidden="1" x14ac:dyDescent="0.2">
      <c r="A23" s="517" t="s">
        <v>1308</v>
      </c>
      <c r="C23" s="518" t="s">
        <v>1161</v>
      </c>
    </row>
    <row r="24" spans="1:23" ht="12.75" x14ac:dyDescent="0.2">
      <c r="A24" s="2420" t="s">
        <v>52</v>
      </c>
      <c r="B24" s="2420"/>
      <c r="C24" s="526" t="s">
        <v>53</v>
      </c>
    </row>
    <row r="25" spans="1:23" ht="12.75" x14ac:dyDescent="0.2">
      <c r="A25" s="2421" t="s">
        <v>1307</v>
      </c>
      <c r="B25" s="2421"/>
      <c r="C25" s="514" t="s">
        <v>1310</v>
      </c>
    </row>
    <row r="26" spans="1:23" ht="12.75" x14ac:dyDescent="0.2">
      <c r="A26" s="2421" t="s">
        <v>1160</v>
      </c>
      <c r="B26" s="2421"/>
      <c r="C26" s="514" t="s">
        <v>1311</v>
      </c>
    </row>
    <row r="27" spans="1:23" ht="12.75" x14ac:dyDescent="0.2">
      <c r="A27" s="2421" t="s">
        <v>1308</v>
      </c>
      <c r="B27" s="2421"/>
      <c r="C27" s="514" t="s">
        <v>1161</v>
      </c>
    </row>
    <row r="28" spans="1:23" x14ac:dyDescent="0.2">
      <c r="A28" s="510"/>
      <c r="B28" s="510"/>
    </row>
    <row r="29" spans="1:23" ht="12" thickBot="1" x14ac:dyDescent="0.25"/>
    <row r="30" spans="1:23" ht="19.5" customHeight="1" thickBot="1" x14ac:dyDescent="0.25">
      <c r="D30" s="539">
        <v>1</v>
      </c>
      <c r="E30" s="540">
        <v>2</v>
      </c>
      <c r="F30" s="540">
        <v>3</v>
      </c>
      <c r="G30" s="540">
        <v>4</v>
      </c>
      <c r="H30" s="540">
        <v>5</v>
      </c>
      <c r="I30" s="540">
        <v>6</v>
      </c>
      <c r="J30" s="540">
        <v>7</v>
      </c>
      <c r="K30" s="540">
        <v>8</v>
      </c>
      <c r="L30" s="540">
        <v>9</v>
      </c>
      <c r="M30" s="540">
        <v>10</v>
      </c>
      <c r="N30" s="540">
        <v>11</v>
      </c>
      <c r="O30" s="540">
        <v>12</v>
      </c>
      <c r="P30" s="540">
        <v>13</v>
      </c>
      <c r="Q30" s="540">
        <v>14</v>
      </c>
      <c r="R30" s="540">
        <v>15</v>
      </c>
      <c r="S30" s="540">
        <v>16</v>
      </c>
      <c r="T30" s="540">
        <v>17</v>
      </c>
      <c r="U30" s="540">
        <v>18</v>
      </c>
      <c r="V30" s="540">
        <v>19</v>
      </c>
      <c r="W30" s="541">
        <v>20</v>
      </c>
    </row>
    <row r="31" spans="1:23" ht="39" thickBot="1" x14ac:dyDescent="0.3">
      <c r="A31" s="2417" t="s">
        <v>737</v>
      </c>
      <c r="B31" s="2417"/>
      <c r="C31" s="536" t="s">
        <v>809</v>
      </c>
      <c r="D31" s="535" t="str">
        <f>IF('I2 LDC class'!$D$20="",'I2 LDC class'!$C$20,'I2 LDC class'!$D$20)</f>
        <v>Residential</v>
      </c>
      <c r="E31" s="533" t="str">
        <f>IF('I2 LDC class'!$D$21="",'I2 LDC class'!$C$21,'I2 LDC class'!$D$21)</f>
        <v>GS &lt;50</v>
      </c>
      <c r="F31" s="533" t="str">
        <f>IF('I2 LDC class'!$D$22="",'I2 LDC class'!$C$22,'I2 LDC class'!$D$22)</f>
        <v>GS&gt;50-Regular</v>
      </c>
      <c r="G31" s="533" t="str">
        <f>IF('I2 LDC class'!$D$23="",'I2 LDC class'!$C$23,'I2 LDC class'!$D$23)</f>
        <v>GS&gt; 50-TOU</v>
      </c>
      <c r="H31" s="533" t="str">
        <f>IF('I2 LDC class'!$D$24="",'I2 LDC class'!$C$24,'I2 LDC class'!$D$24)</f>
        <v>GS &gt;50-Intermediate</v>
      </c>
      <c r="I31" s="533" t="str">
        <f>IF('I2 LDC class'!$D$25="",'I2 LDC class'!$C$25,'I2 LDC class'!$D$25)</f>
        <v>Large Use &gt;5MW</v>
      </c>
      <c r="J31" s="533" t="str">
        <f>IF('I2 LDC class'!$D$26="",'I2 LDC class'!$C$26,'I2 LDC class'!$D$26)</f>
        <v>Street Light</v>
      </c>
      <c r="K31" s="533" t="str">
        <f>IF('I2 LDC class'!$D$27="",'I2 LDC class'!$C$27,'I2 LDC class'!$D$27)</f>
        <v>Sentinel</v>
      </c>
      <c r="L31" s="533" t="str">
        <f>IF('I2 LDC class'!$D$28="",'I2 LDC class'!$C$28,'I2 LDC class'!$D$28)</f>
        <v>Unmetered Scattered Load</v>
      </c>
      <c r="M31" s="533" t="str">
        <f>IF('I2 LDC class'!$D$29="",'I2 LDC class'!$C$29,'I2 LDC class'!$D$29)</f>
        <v>Embedded Distributor</v>
      </c>
      <c r="N31" s="533" t="str">
        <f>IF('I2 LDC class'!$D$30="",'I2 LDC class'!$C$30,'I2 LDC class'!$D$30)</f>
        <v>Back-up/Standby Power</v>
      </c>
      <c r="O31" s="533" t="str">
        <f>IF('I2 LDC class'!$D$31="",'I2 LDC class'!$C$31,'I2 LDC class'!$D$31)</f>
        <v>Rate Class 1</v>
      </c>
      <c r="P31" s="533" t="str">
        <f>IF('I2 LDC class'!$D$32="",'I2 LDC class'!$C$32,'I2 LDC class'!$D$32)</f>
        <v>Rate class 2</v>
      </c>
      <c r="Q31" s="533" t="str">
        <f>IF('I2 LDC class'!$D$33="",'I2 LDC class'!$C$33,'I2 LDC class'!$D$33)</f>
        <v>Rate class 3</v>
      </c>
      <c r="R31" s="533" t="str">
        <f>IF('I2 LDC class'!$D$34="",'I2 LDC class'!$C$34,'I2 LDC class'!$D$34)</f>
        <v>Rate class 4</v>
      </c>
      <c r="S31" s="533" t="str">
        <f>IF('I2 LDC class'!$D$35="",'I2 LDC class'!$C$35,'I2 LDC class'!$D$35)</f>
        <v>Rate class 5</v>
      </c>
      <c r="T31" s="533" t="str">
        <f>IF('I2 LDC class'!$D$36="",'I2 LDC class'!$C$36,'I2 LDC class'!$D$36)</f>
        <v>Rate class 6</v>
      </c>
      <c r="U31" s="533" t="str">
        <f>IF('I2 LDC class'!$D$37="",'I2 LDC class'!$C$37,'I2 LDC class'!$D$37)</f>
        <v>Rate class 7</v>
      </c>
      <c r="V31" s="533" t="str">
        <f>IF('I2 LDC class'!$D$38="",'I2 LDC class'!$C$38,'I2 LDC class'!$D$38)</f>
        <v>Rate class 8</v>
      </c>
      <c r="W31" s="534" t="str">
        <f>IF('I2 LDC class'!$D$39="",'I2 LDC class'!$C$39,'I2 LDC class'!$D$39)</f>
        <v>Rate class 9</v>
      </c>
    </row>
    <row r="32" spans="1:23" x14ac:dyDescent="0.2">
      <c r="C32" s="537"/>
      <c r="D32" s="519"/>
      <c r="E32" s="519"/>
      <c r="F32" s="519"/>
      <c r="G32" s="519"/>
      <c r="H32" s="519"/>
      <c r="I32" s="519"/>
      <c r="J32" s="519"/>
      <c r="K32" s="519"/>
      <c r="L32" s="519"/>
      <c r="M32" s="519"/>
      <c r="N32" s="519"/>
      <c r="O32" s="519"/>
      <c r="P32" s="519"/>
      <c r="Q32" s="519"/>
      <c r="R32" s="519"/>
      <c r="S32" s="519"/>
      <c r="T32" s="519"/>
      <c r="U32" s="519"/>
      <c r="V32" s="519"/>
      <c r="W32" s="529"/>
    </row>
    <row r="33" spans="1:24" x14ac:dyDescent="0.2">
      <c r="B33" s="520"/>
      <c r="C33" s="538"/>
      <c r="D33" s="521"/>
      <c r="E33" s="519"/>
      <c r="F33" s="521"/>
      <c r="G33" s="519"/>
      <c r="H33" s="521"/>
      <c r="I33" s="519"/>
      <c r="J33" s="521"/>
      <c r="K33" s="521"/>
      <c r="L33" s="519"/>
      <c r="M33" s="519"/>
      <c r="N33" s="519"/>
      <c r="O33" s="519"/>
      <c r="P33" s="519"/>
      <c r="Q33" s="519"/>
      <c r="R33" s="519"/>
      <c r="S33" s="519"/>
      <c r="T33" s="519"/>
      <c r="U33" s="519"/>
      <c r="V33" s="519"/>
      <c r="W33" s="529"/>
    </row>
    <row r="34" spans="1:24" ht="12" thickBot="1" x14ac:dyDescent="0.25">
      <c r="B34" s="520"/>
      <c r="C34" s="538"/>
      <c r="D34" s="521"/>
      <c r="E34" s="519"/>
      <c r="F34" s="521"/>
      <c r="G34" s="519"/>
      <c r="H34" s="521"/>
      <c r="I34" s="519"/>
      <c r="J34" s="521"/>
      <c r="K34" s="521"/>
      <c r="L34" s="519"/>
      <c r="M34" s="519"/>
      <c r="N34" s="519"/>
      <c r="O34" s="519"/>
      <c r="P34" s="519"/>
      <c r="Q34" s="519"/>
      <c r="R34" s="519"/>
      <c r="S34" s="519"/>
      <c r="T34" s="519"/>
      <c r="U34" s="519"/>
      <c r="V34" s="519"/>
      <c r="W34" s="529"/>
    </row>
    <row r="35" spans="1:24" s="1740" customFormat="1" ht="14.25" thickTop="1" thickBot="1" x14ac:dyDescent="0.25">
      <c r="A35" s="2418" t="s">
        <v>1162</v>
      </c>
      <c r="B35" s="2419"/>
      <c r="C35" s="1736"/>
      <c r="D35" s="1737"/>
      <c r="E35" s="1738"/>
      <c r="F35" s="1737"/>
      <c r="G35" s="1738"/>
      <c r="H35" s="1737"/>
      <c r="I35" s="1738"/>
      <c r="J35" s="1737"/>
      <c r="K35" s="1737"/>
      <c r="L35" s="1738"/>
      <c r="M35" s="1738"/>
      <c r="N35" s="1738"/>
      <c r="O35" s="1738"/>
      <c r="P35" s="1738"/>
      <c r="Q35" s="1738"/>
      <c r="R35" s="1738"/>
      <c r="S35" s="1738"/>
      <c r="T35" s="1738"/>
      <c r="U35" s="1738"/>
      <c r="V35" s="1738"/>
      <c r="W35" s="1739"/>
    </row>
    <row r="36" spans="1:24" s="1740" customFormat="1" ht="13.5" thickTop="1" x14ac:dyDescent="0.2">
      <c r="A36" s="1741"/>
      <c r="B36" s="1742"/>
      <c r="C36" s="1736"/>
      <c r="D36" s="1737"/>
      <c r="E36" s="1738"/>
      <c r="F36" s="1737"/>
      <c r="G36" s="1738"/>
      <c r="H36" s="1737"/>
      <c r="I36" s="1738"/>
      <c r="J36" s="1737"/>
      <c r="K36" s="1737"/>
      <c r="L36" s="1738"/>
      <c r="M36" s="1738"/>
      <c r="N36" s="1738"/>
      <c r="O36" s="1738"/>
      <c r="P36" s="1738"/>
      <c r="Q36" s="1738"/>
      <c r="R36" s="1738"/>
      <c r="S36" s="1738"/>
      <c r="T36" s="1738"/>
      <c r="U36" s="1738"/>
      <c r="V36" s="1738"/>
      <c r="W36" s="1739"/>
    </row>
    <row r="37" spans="1:24" s="1740" customFormat="1" ht="12.75" x14ac:dyDescent="0.2">
      <c r="A37" s="531" t="s">
        <v>1163</v>
      </c>
      <c r="B37" s="530"/>
      <c r="C37" s="1736"/>
      <c r="D37" s="1737"/>
      <c r="E37" s="1738"/>
      <c r="F37" s="1737"/>
      <c r="G37" s="1738"/>
      <c r="H37" s="1737"/>
      <c r="I37" s="1738"/>
      <c r="J37" s="1737"/>
      <c r="K37" s="1737"/>
      <c r="L37" s="1738"/>
      <c r="M37" s="1738"/>
      <c r="N37" s="1738"/>
      <c r="O37" s="1738"/>
      <c r="P37" s="1738"/>
      <c r="Q37" s="1738"/>
      <c r="R37" s="1738"/>
      <c r="S37" s="1738"/>
      <c r="T37" s="1738"/>
      <c r="U37" s="1738"/>
      <c r="V37" s="1738"/>
      <c r="W37" s="1739"/>
    </row>
    <row r="38" spans="1:24" s="1740" customFormat="1" ht="12.75" x14ac:dyDescent="0.2">
      <c r="A38" s="1743" t="s">
        <v>810</v>
      </c>
      <c r="B38" s="1744" t="s">
        <v>1314</v>
      </c>
      <c r="C38" s="2095">
        <f>SUM(D38:W38)</f>
        <v>154720.97293367476</v>
      </c>
      <c r="D38" s="2213">
        <v>57315.215187978916</v>
      </c>
      <c r="E38" s="2202">
        <v>12847.038315817948</v>
      </c>
      <c r="F38" s="2201">
        <v>34097.129842077018</v>
      </c>
      <c r="G38" s="2202"/>
      <c r="H38" s="2201">
        <v>20240.515049715501</v>
      </c>
      <c r="I38" s="2202">
        <v>29969.074538085362</v>
      </c>
      <c r="J38" s="2201">
        <v>0</v>
      </c>
      <c r="K38" s="2201">
        <v>0</v>
      </c>
      <c r="L38" s="2201">
        <v>252</v>
      </c>
      <c r="M38" s="2202"/>
      <c r="N38" s="2202"/>
      <c r="O38" s="2202"/>
      <c r="P38" s="2202"/>
      <c r="Q38" s="2202"/>
      <c r="R38" s="2202"/>
      <c r="S38" s="2202"/>
      <c r="T38" s="2202"/>
      <c r="U38" s="2202"/>
      <c r="V38" s="2202"/>
      <c r="W38" s="2217"/>
      <c r="X38" s="2218"/>
    </row>
    <row r="39" spans="1:24" s="1740" customFormat="1" ht="12.75" x14ac:dyDescent="0.2">
      <c r="A39" s="1745" t="s">
        <v>788</v>
      </c>
      <c r="B39" s="1746" t="s">
        <v>1516</v>
      </c>
      <c r="C39" s="2096">
        <f>SUM(D39:W39)</f>
        <v>154720.97293367476</v>
      </c>
      <c r="D39" s="2213">
        <v>57315.215187978916</v>
      </c>
      <c r="E39" s="2202">
        <v>12847.038315817948</v>
      </c>
      <c r="F39" s="2201">
        <v>34097.129842077018</v>
      </c>
      <c r="G39" s="2202"/>
      <c r="H39" s="2201">
        <v>20240.515049715501</v>
      </c>
      <c r="I39" s="2202">
        <v>29969.074538085362</v>
      </c>
      <c r="J39" s="2201">
        <v>0</v>
      </c>
      <c r="K39" s="2201">
        <v>0</v>
      </c>
      <c r="L39" s="2201">
        <v>252</v>
      </c>
      <c r="M39" s="2202"/>
      <c r="N39" s="2202"/>
      <c r="O39" s="2202"/>
      <c r="P39" s="2202"/>
      <c r="Q39" s="2202"/>
      <c r="R39" s="2202"/>
      <c r="S39" s="2202"/>
      <c r="T39" s="2202"/>
      <c r="U39" s="2202"/>
      <c r="V39" s="2202"/>
      <c r="W39" s="2217"/>
      <c r="X39" s="2218"/>
    </row>
    <row r="40" spans="1:24" s="1740" customFormat="1" ht="12.75" x14ac:dyDescent="0.2">
      <c r="A40" s="1745" t="s">
        <v>789</v>
      </c>
      <c r="B40" s="1746" t="s">
        <v>1315</v>
      </c>
      <c r="C40" s="2096">
        <f>SUM(D40:W40)</f>
        <v>154720.97293367476</v>
      </c>
      <c r="D40" s="2213">
        <v>57315.215187978916</v>
      </c>
      <c r="E40" s="2202">
        <v>12847.038315817948</v>
      </c>
      <c r="F40" s="2201">
        <v>34097.129842077018</v>
      </c>
      <c r="G40" s="2202"/>
      <c r="H40" s="2201">
        <v>20240.515049715501</v>
      </c>
      <c r="I40" s="2202">
        <v>29969.074538085362</v>
      </c>
      <c r="J40" s="2201">
        <v>0</v>
      </c>
      <c r="K40" s="2201">
        <v>0</v>
      </c>
      <c r="L40" s="2201">
        <v>252</v>
      </c>
      <c r="M40" s="2202"/>
      <c r="N40" s="2202"/>
      <c r="O40" s="2202"/>
      <c r="P40" s="2202"/>
      <c r="Q40" s="2202"/>
      <c r="R40" s="2202"/>
      <c r="S40" s="2202"/>
      <c r="T40" s="2202"/>
      <c r="U40" s="2202"/>
      <c r="V40" s="2202"/>
      <c r="W40" s="2217"/>
      <c r="X40" s="2218"/>
    </row>
    <row r="41" spans="1:24" s="1740" customFormat="1" ht="12.75" x14ac:dyDescent="0.2">
      <c r="A41" s="1741"/>
      <c r="B41" s="1742"/>
      <c r="C41" s="2211"/>
      <c r="D41" s="2214"/>
      <c r="E41" s="1738"/>
      <c r="F41" s="1737"/>
      <c r="G41" s="1738"/>
      <c r="H41" s="1737"/>
      <c r="I41" s="1738"/>
      <c r="J41" s="1737"/>
      <c r="K41" s="1737"/>
      <c r="L41" s="1738"/>
      <c r="M41" s="1738"/>
      <c r="N41" s="1738"/>
      <c r="O41" s="1738"/>
      <c r="P41" s="1738"/>
      <c r="Q41" s="1738"/>
      <c r="R41" s="1738"/>
      <c r="S41" s="1738"/>
      <c r="T41" s="1738"/>
      <c r="U41" s="1738"/>
      <c r="V41" s="1738"/>
      <c r="W41" s="1738"/>
      <c r="X41" s="2218"/>
    </row>
    <row r="42" spans="1:24" s="1740" customFormat="1" ht="12.75" x14ac:dyDescent="0.2">
      <c r="A42" s="531" t="s">
        <v>1303</v>
      </c>
      <c r="B42" s="530"/>
      <c r="C42" s="2211"/>
      <c r="D42" s="2214"/>
      <c r="E42" s="1738"/>
      <c r="F42" s="1737"/>
      <c r="G42" s="1738"/>
      <c r="H42" s="1737"/>
      <c r="I42" s="1738"/>
      <c r="J42" s="1737"/>
      <c r="K42" s="1737"/>
      <c r="L42" s="1738"/>
      <c r="M42" s="1738"/>
      <c r="N42" s="1738"/>
      <c r="O42" s="1738"/>
      <c r="P42" s="1738"/>
      <c r="Q42" s="1738"/>
      <c r="R42" s="1738"/>
      <c r="S42" s="1738"/>
      <c r="T42" s="1738"/>
      <c r="U42" s="1738"/>
      <c r="V42" s="1738"/>
      <c r="W42" s="1738"/>
      <c r="X42" s="2218"/>
    </row>
    <row r="43" spans="1:24" s="1740" customFormat="1" ht="12.75" x14ac:dyDescent="0.2">
      <c r="A43" s="1743" t="s">
        <v>810</v>
      </c>
      <c r="B43" s="1744" t="s">
        <v>1316</v>
      </c>
      <c r="C43" s="2095">
        <f>SUM(D43:W43)</f>
        <v>602111.37604921532</v>
      </c>
      <c r="D43" s="2213">
        <v>213045.20592426334</v>
      </c>
      <c r="E43" s="2202">
        <v>49876.044841954899</v>
      </c>
      <c r="F43" s="2201">
        <v>131170.21573669638</v>
      </c>
      <c r="G43" s="2202"/>
      <c r="H43" s="2201">
        <v>83060.874440480824</v>
      </c>
      <c r="I43" s="2202">
        <v>121874.62030736315</v>
      </c>
      <c r="J43" s="2201">
        <v>1973.3199904459516</v>
      </c>
      <c r="K43" s="2201">
        <v>110.09480801068692</v>
      </c>
      <c r="L43" s="2201">
        <v>1001</v>
      </c>
      <c r="M43" s="2202"/>
      <c r="N43" s="2202"/>
      <c r="O43" s="2202"/>
      <c r="P43" s="2202"/>
      <c r="Q43" s="2202"/>
      <c r="R43" s="2202"/>
      <c r="S43" s="2202"/>
      <c r="T43" s="2202"/>
      <c r="U43" s="2202"/>
      <c r="V43" s="2202"/>
      <c r="W43" s="2217"/>
      <c r="X43" s="2218"/>
    </row>
    <row r="44" spans="1:24" s="1740" customFormat="1" ht="12.75" x14ac:dyDescent="0.2">
      <c r="A44" s="1745" t="s">
        <v>788</v>
      </c>
      <c r="B44" s="1746" t="s">
        <v>1517</v>
      </c>
      <c r="C44" s="2096">
        <f>SUM(D44:W44)</f>
        <v>602111.37604921532</v>
      </c>
      <c r="D44" s="2213">
        <v>213045.20592426334</v>
      </c>
      <c r="E44" s="2202">
        <v>49876.044841954899</v>
      </c>
      <c r="F44" s="2201">
        <v>131170.21573669638</v>
      </c>
      <c r="G44" s="2202"/>
      <c r="H44" s="2201">
        <v>83060.874440480824</v>
      </c>
      <c r="I44" s="2202">
        <v>121874.62030736315</v>
      </c>
      <c r="J44" s="2201">
        <v>1973.3199904459516</v>
      </c>
      <c r="K44" s="2201">
        <v>110.09480801068692</v>
      </c>
      <c r="L44" s="2201">
        <v>1001</v>
      </c>
      <c r="M44" s="2202"/>
      <c r="N44" s="2202"/>
      <c r="O44" s="2202"/>
      <c r="P44" s="2202"/>
      <c r="Q44" s="2202"/>
      <c r="R44" s="2202"/>
      <c r="S44" s="2202"/>
      <c r="T44" s="2202"/>
      <c r="U44" s="2202"/>
      <c r="V44" s="2202"/>
      <c r="W44" s="2217"/>
      <c r="X44" s="2218"/>
    </row>
    <row r="45" spans="1:24" s="1740" customFormat="1" ht="12.75" x14ac:dyDescent="0.2">
      <c r="A45" s="1745" t="s">
        <v>789</v>
      </c>
      <c r="B45" s="1746" t="s">
        <v>1317</v>
      </c>
      <c r="C45" s="2096">
        <f>SUM(D45:W45)</f>
        <v>602111.37604921532</v>
      </c>
      <c r="D45" s="2213">
        <v>213045.20592426334</v>
      </c>
      <c r="E45" s="2202">
        <v>49876.044841954899</v>
      </c>
      <c r="F45" s="2201">
        <v>131170.21573669638</v>
      </c>
      <c r="G45" s="2202"/>
      <c r="H45" s="2201">
        <v>83060.874440480824</v>
      </c>
      <c r="I45" s="2202">
        <v>121874.62030736315</v>
      </c>
      <c r="J45" s="2201">
        <v>1973.3199904459516</v>
      </c>
      <c r="K45" s="2201">
        <v>110.09480801068692</v>
      </c>
      <c r="L45" s="2201">
        <v>1001</v>
      </c>
      <c r="M45" s="2202"/>
      <c r="N45" s="2202"/>
      <c r="O45" s="2202"/>
      <c r="P45" s="2202"/>
      <c r="Q45" s="2202"/>
      <c r="R45" s="2202"/>
      <c r="S45" s="2202"/>
      <c r="T45" s="2202"/>
      <c r="U45" s="2202"/>
      <c r="V45" s="2202"/>
      <c r="W45" s="2217"/>
      <c r="X45" s="2218"/>
    </row>
    <row r="46" spans="1:24" s="1740" customFormat="1" ht="12.75" x14ac:dyDescent="0.2">
      <c r="A46" s="1741"/>
      <c r="B46" s="1742"/>
      <c r="C46" s="2211"/>
      <c r="D46" s="2214"/>
      <c r="E46" s="1738"/>
      <c r="F46" s="1737"/>
      <c r="G46" s="1738"/>
      <c r="H46" s="1737"/>
      <c r="I46" s="1738"/>
      <c r="J46" s="1737"/>
      <c r="K46" s="1737"/>
      <c r="L46" s="1738"/>
      <c r="M46" s="1738"/>
      <c r="N46" s="1738"/>
      <c r="O46" s="1738"/>
      <c r="P46" s="1738"/>
      <c r="Q46" s="1738"/>
      <c r="R46" s="1738"/>
      <c r="S46" s="1738"/>
      <c r="T46" s="1738"/>
      <c r="U46" s="1738"/>
      <c r="V46" s="1738"/>
      <c r="W46" s="1738"/>
      <c r="X46" s="2218"/>
    </row>
    <row r="47" spans="1:24" s="1740" customFormat="1" ht="12.75" x14ac:dyDescent="0.2">
      <c r="A47" s="531" t="s">
        <v>1304</v>
      </c>
      <c r="B47" s="532"/>
      <c r="C47" s="2211"/>
      <c r="D47" s="2214"/>
      <c r="E47" s="1738"/>
      <c r="F47" s="1737"/>
      <c r="G47" s="1738"/>
      <c r="H47" s="1737"/>
      <c r="I47" s="1738"/>
      <c r="J47" s="1737"/>
      <c r="K47" s="1737"/>
      <c r="L47" s="1738"/>
      <c r="M47" s="1738"/>
      <c r="N47" s="1738"/>
      <c r="O47" s="1738"/>
      <c r="P47" s="1738"/>
      <c r="Q47" s="1738"/>
      <c r="R47" s="1738"/>
      <c r="S47" s="1738"/>
      <c r="T47" s="1738"/>
      <c r="U47" s="1738"/>
      <c r="V47" s="1738"/>
      <c r="W47" s="1738"/>
      <c r="X47" s="2218"/>
    </row>
    <row r="48" spans="1:24" s="1740" customFormat="1" ht="12.75" x14ac:dyDescent="0.2">
      <c r="A48" s="1743" t="s">
        <v>810</v>
      </c>
      <c r="B48" s="1744" t="s">
        <v>1318</v>
      </c>
      <c r="C48" s="2095">
        <f>SUM(D48:W48)</f>
        <v>1663491.4956475527</v>
      </c>
      <c r="D48" s="2213">
        <v>544376.97336199752</v>
      </c>
      <c r="E48" s="2202">
        <v>145951.37948379101</v>
      </c>
      <c r="F48" s="2201">
        <v>353058.7863446938</v>
      </c>
      <c r="G48" s="2202"/>
      <c r="H48" s="2201">
        <v>235884.61116683544</v>
      </c>
      <c r="I48" s="2202">
        <v>363520.24279619439</v>
      </c>
      <c r="J48" s="2201">
        <v>16571.239335352962</v>
      </c>
      <c r="K48" s="2201">
        <v>1049.2631586875807</v>
      </c>
      <c r="L48" s="2201">
        <v>3079</v>
      </c>
      <c r="M48" s="2202"/>
      <c r="N48" s="2202"/>
      <c r="O48" s="2202"/>
      <c r="P48" s="2202"/>
      <c r="Q48" s="2202"/>
      <c r="R48" s="2202"/>
      <c r="S48" s="2202"/>
      <c r="T48" s="2202"/>
      <c r="U48" s="2202"/>
      <c r="V48" s="2202"/>
      <c r="W48" s="2217"/>
      <c r="X48" s="2218"/>
    </row>
    <row r="49" spans="1:24" s="1740" customFormat="1" ht="12.75" x14ac:dyDescent="0.2">
      <c r="A49" s="1745" t="s">
        <v>788</v>
      </c>
      <c r="B49" s="1746" t="s">
        <v>1518</v>
      </c>
      <c r="C49" s="2096">
        <f>SUM(D49:W49)</f>
        <v>1663491.4956475527</v>
      </c>
      <c r="D49" s="2213">
        <v>544376.97336199752</v>
      </c>
      <c r="E49" s="2202">
        <v>145951.37948379101</v>
      </c>
      <c r="F49" s="2201">
        <v>353058.7863446938</v>
      </c>
      <c r="G49" s="2202"/>
      <c r="H49" s="2201">
        <v>235884.61116683544</v>
      </c>
      <c r="I49" s="2202">
        <v>363520.24279619439</v>
      </c>
      <c r="J49" s="2201">
        <v>16571.239335352962</v>
      </c>
      <c r="K49" s="2201">
        <v>1049.2631586875807</v>
      </c>
      <c r="L49" s="2201">
        <v>3079</v>
      </c>
      <c r="M49" s="2202"/>
      <c r="N49" s="2202"/>
      <c r="O49" s="2202"/>
      <c r="P49" s="2202"/>
      <c r="Q49" s="2202"/>
      <c r="R49" s="2202"/>
      <c r="S49" s="2202"/>
      <c r="T49" s="2202"/>
      <c r="U49" s="2202"/>
      <c r="V49" s="2202"/>
      <c r="W49" s="2217"/>
      <c r="X49" s="2218"/>
    </row>
    <row r="50" spans="1:24" s="1740" customFormat="1" ht="12.75" x14ac:dyDescent="0.2">
      <c r="A50" s="1745" t="s">
        <v>789</v>
      </c>
      <c r="B50" s="1746" t="s">
        <v>1319</v>
      </c>
      <c r="C50" s="2096">
        <f>SUM(D50:W50)</f>
        <v>1663491.4956475527</v>
      </c>
      <c r="D50" s="2213">
        <v>544376.97336199752</v>
      </c>
      <c r="E50" s="2202">
        <v>145951.37948379101</v>
      </c>
      <c r="F50" s="2201">
        <v>353058.7863446938</v>
      </c>
      <c r="G50" s="2202"/>
      <c r="H50" s="2201">
        <v>235884.61116683544</v>
      </c>
      <c r="I50" s="2202">
        <v>363520.24279619439</v>
      </c>
      <c r="J50" s="2201">
        <v>16571.239335352962</v>
      </c>
      <c r="K50" s="2201">
        <v>1049.2631586875807</v>
      </c>
      <c r="L50" s="2201">
        <v>3079</v>
      </c>
      <c r="M50" s="2202"/>
      <c r="N50" s="2202"/>
      <c r="O50" s="2202"/>
      <c r="P50" s="2202"/>
      <c r="Q50" s="2202"/>
      <c r="R50" s="2202"/>
      <c r="S50" s="2202"/>
      <c r="T50" s="2202"/>
      <c r="U50" s="2202"/>
      <c r="V50" s="2202"/>
      <c r="W50" s="2217"/>
      <c r="X50" s="2218"/>
    </row>
    <row r="51" spans="1:24" s="1740" customFormat="1" ht="13.5" thickBot="1" x14ac:dyDescent="0.25">
      <c r="A51" s="1741"/>
      <c r="B51" s="1747"/>
      <c r="C51" s="2212"/>
      <c r="D51" s="2215"/>
      <c r="E51" s="1738"/>
      <c r="F51" s="1738"/>
      <c r="G51" s="1738"/>
      <c r="H51" s="1738"/>
      <c r="I51" s="1738"/>
      <c r="J51" s="1738"/>
      <c r="K51" s="1738"/>
      <c r="L51" s="1738"/>
      <c r="M51" s="1738"/>
      <c r="N51" s="1738"/>
      <c r="O51" s="1738"/>
      <c r="P51" s="1738"/>
      <c r="Q51" s="1738"/>
      <c r="R51" s="1738"/>
      <c r="S51" s="1738"/>
      <c r="T51" s="1738"/>
      <c r="U51" s="1738"/>
      <c r="V51" s="1738"/>
      <c r="W51" s="1738"/>
      <c r="X51" s="2218"/>
    </row>
    <row r="52" spans="1:24" s="1740" customFormat="1" ht="14.25" thickTop="1" thickBot="1" x14ac:dyDescent="0.25">
      <c r="A52" s="2418" t="s">
        <v>1313</v>
      </c>
      <c r="B52" s="2419"/>
      <c r="C52" s="2212"/>
      <c r="D52" s="2215"/>
      <c r="E52" s="1738"/>
      <c r="F52" s="1738"/>
      <c r="G52" s="1738"/>
      <c r="H52" s="1738"/>
      <c r="I52" s="1738"/>
      <c r="J52" s="1738"/>
      <c r="K52" s="1738"/>
      <c r="L52" s="1738"/>
      <c r="M52" s="1738"/>
      <c r="N52" s="1738"/>
      <c r="O52" s="1738"/>
      <c r="P52" s="1738"/>
      <c r="Q52" s="1738"/>
      <c r="R52" s="1738"/>
      <c r="S52" s="1738"/>
      <c r="T52" s="1738"/>
      <c r="U52" s="1738"/>
      <c r="V52" s="1738"/>
      <c r="W52" s="1738"/>
      <c r="X52" s="2218"/>
    </row>
    <row r="53" spans="1:24" s="1740" customFormat="1" ht="13.5" thickTop="1" x14ac:dyDescent="0.2">
      <c r="A53" s="531"/>
      <c r="B53" s="532"/>
      <c r="C53" s="2212"/>
      <c r="D53" s="2215"/>
      <c r="E53" s="1738"/>
      <c r="F53" s="1738"/>
      <c r="G53" s="1738"/>
      <c r="H53" s="1738"/>
      <c r="I53" s="1738"/>
      <c r="J53" s="1738"/>
      <c r="K53" s="1738"/>
      <c r="L53" s="1738"/>
      <c r="M53" s="1738"/>
      <c r="N53" s="1738"/>
      <c r="O53" s="1738"/>
      <c r="P53" s="1738"/>
      <c r="Q53" s="1738"/>
      <c r="R53" s="1738"/>
      <c r="S53" s="1738"/>
      <c r="T53" s="1738"/>
      <c r="U53" s="1738"/>
      <c r="V53" s="1738"/>
      <c r="W53" s="1738"/>
      <c r="X53" s="2218"/>
    </row>
    <row r="54" spans="1:24" s="1740" customFormat="1" ht="12.75" x14ac:dyDescent="0.2">
      <c r="A54" s="531" t="s">
        <v>1307</v>
      </c>
      <c r="B54" s="532"/>
      <c r="C54" s="2212"/>
      <c r="D54" s="2215"/>
      <c r="E54" s="1738"/>
      <c r="F54" s="1738"/>
      <c r="G54" s="1738"/>
      <c r="H54" s="1738"/>
      <c r="I54" s="1738"/>
      <c r="J54" s="1738"/>
      <c r="K54" s="1738"/>
      <c r="L54" s="1738"/>
      <c r="M54" s="1738"/>
      <c r="N54" s="1738"/>
      <c r="O54" s="1738"/>
      <c r="P54" s="1738"/>
      <c r="Q54" s="1738"/>
      <c r="R54" s="1738"/>
      <c r="S54" s="1738"/>
      <c r="T54" s="1738"/>
      <c r="U54" s="1738"/>
      <c r="V54" s="1738"/>
      <c r="W54" s="1738"/>
      <c r="X54" s="2218"/>
    </row>
    <row r="55" spans="1:24" s="1740" customFormat="1" ht="25.5" x14ac:dyDescent="0.2">
      <c r="A55" s="1748" t="s">
        <v>1053</v>
      </c>
      <c r="B55" s="1744" t="s">
        <v>1320</v>
      </c>
      <c r="C55" s="2095">
        <f>SUM(D55:W55)</f>
        <v>172197.9416900884</v>
      </c>
      <c r="D55" s="2213">
        <v>61367.672995377419</v>
      </c>
      <c r="E55" s="2202">
        <v>16705.665615312271</v>
      </c>
      <c r="F55" s="2201">
        <v>35697.029465406791</v>
      </c>
      <c r="G55" s="2202"/>
      <c r="H55" s="2201">
        <v>22551.221683174517</v>
      </c>
      <c r="I55" s="2202">
        <v>32874.477575001481</v>
      </c>
      <c r="J55" s="2201">
        <v>2516.8496909342975</v>
      </c>
      <c r="K55" s="2201">
        <v>203.02466488160627</v>
      </c>
      <c r="L55" s="2201">
        <v>282</v>
      </c>
      <c r="M55" s="2202"/>
      <c r="N55" s="2202"/>
      <c r="O55" s="2202"/>
      <c r="P55" s="2202"/>
      <c r="Q55" s="2202"/>
      <c r="R55" s="2202"/>
      <c r="S55" s="2202"/>
      <c r="T55" s="2202"/>
      <c r="U55" s="2202"/>
      <c r="V55" s="2202"/>
      <c r="W55" s="2217"/>
      <c r="X55" s="2218"/>
    </row>
    <row r="56" spans="1:24" s="1740" customFormat="1" ht="12.75" x14ac:dyDescent="0.2">
      <c r="A56" s="1745" t="s">
        <v>811</v>
      </c>
      <c r="B56" s="1746" t="s">
        <v>1321</v>
      </c>
      <c r="C56" s="2096">
        <f>SUM(D56:W56)</f>
        <v>172197.9416900884</v>
      </c>
      <c r="D56" s="2213">
        <v>61367.672995377419</v>
      </c>
      <c r="E56" s="2202">
        <v>16705.665615312271</v>
      </c>
      <c r="F56" s="2201">
        <v>35697.029465406791</v>
      </c>
      <c r="G56" s="2202"/>
      <c r="H56" s="2201">
        <v>22551.221683174517</v>
      </c>
      <c r="I56" s="2202">
        <v>32874.477575001481</v>
      </c>
      <c r="J56" s="2201">
        <v>2516.8496909342975</v>
      </c>
      <c r="K56" s="2201">
        <v>203.02466488160627</v>
      </c>
      <c r="L56" s="2201">
        <v>282</v>
      </c>
      <c r="M56" s="2202"/>
      <c r="N56" s="2202"/>
      <c r="O56" s="2202"/>
      <c r="P56" s="2202"/>
      <c r="Q56" s="2202"/>
      <c r="R56" s="2202"/>
      <c r="S56" s="2202"/>
      <c r="T56" s="2202"/>
      <c r="U56" s="2202"/>
      <c r="V56" s="2202"/>
      <c r="W56" s="2217"/>
      <c r="X56" s="2218"/>
    </row>
    <row r="57" spans="1:24" s="1740" customFormat="1" ht="12.75" x14ac:dyDescent="0.2">
      <c r="A57" s="1745" t="s">
        <v>1134</v>
      </c>
      <c r="B57" s="1746" t="s">
        <v>1135</v>
      </c>
      <c r="C57" s="2096">
        <f>SUM(D57:W57)</f>
        <v>111395.67394366805</v>
      </c>
      <c r="D57" s="2213">
        <v>61367.672995377419</v>
      </c>
      <c r="E57" s="2202">
        <v>16705.665615312271</v>
      </c>
      <c r="F57" s="2203">
        <f>F55*('I6.1 Revenue'!F$26-'I6.1 Revenue'!F$27)/'I6.1 Revenue'!F$26</f>
        <v>28663.722889977937</v>
      </c>
      <c r="G57" s="2203"/>
      <c r="H57" s="2201">
        <f>H55*('I6.1 Revenue'!H$26-'I6.1 Revenue'!H$27)/'I6.1 Revenue'!H$26</f>
        <v>1656.7380871845201</v>
      </c>
      <c r="I57" s="2202"/>
      <c r="J57" s="2201">
        <v>2516.8496909342975</v>
      </c>
      <c r="K57" s="2201">
        <v>203.02466488160627</v>
      </c>
      <c r="L57" s="2201">
        <v>282</v>
      </c>
      <c r="M57" s="2202"/>
      <c r="N57" s="2202"/>
      <c r="O57" s="2202"/>
      <c r="P57" s="2202"/>
      <c r="Q57" s="2202"/>
      <c r="R57" s="2202"/>
      <c r="S57" s="2202"/>
      <c r="T57" s="2202"/>
      <c r="U57" s="2202"/>
      <c r="V57" s="2202"/>
      <c r="W57" s="2217"/>
      <c r="X57" s="2218"/>
    </row>
    <row r="58" spans="1:24" s="1740" customFormat="1" ht="12.75" x14ac:dyDescent="0.2">
      <c r="A58" s="1745" t="s">
        <v>812</v>
      </c>
      <c r="B58" s="1746" t="s">
        <v>1322</v>
      </c>
      <c r="C58" s="2096">
        <f>SUM(D58:W58)</f>
        <v>111395.67394366805</v>
      </c>
      <c r="D58" s="2213">
        <v>61367.672995377419</v>
      </c>
      <c r="E58" s="2202">
        <v>16705.665615312271</v>
      </c>
      <c r="F58" s="2203">
        <f>F57</f>
        <v>28663.722889977937</v>
      </c>
      <c r="G58" s="2203"/>
      <c r="H58" s="2201">
        <f>H57</f>
        <v>1656.7380871845201</v>
      </c>
      <c r="I58" s="2202"/>
      <c r="J58" s="2201">
        <v>2516.8496909342975</v>
      </c>
      <c r="K58" s="2201">
        <v>203.02466488160627</v>
      </c>
      <c r="L58" s="2201">
        <v>282</v>
      </c>
      <c r="M58" s="2202"/>
      <c r="N58" s="2202"/>
      <c r="O58" s="2202"/>
      <c r="P58" s="2202"/>
      <c r="Q58" s="2202"/>
      <c r="R58" s="2202"/>
      <c r="S58" s="2202"/>
      <c r="T58" s="2202"/>
      <c r="U58" s="2202"/>
      <c r="V58" s="2202"/>
      <c r="W58" s="2217"/>
      <c r="X58" s="2218"/>
    </row>
    <row r="59" spans="1:24" s="1740" customFormat="1" ht="11.25" customHeight="1" x14ac:dyDescent="0.2">
      <c r="A59" s="1741"/>
      <c r="B59" s="1742"/>
      <c r="C59" s="2212"/>
      <c r="D59" s="2215"/>
      <c r="E59" s="1738"/>
      <c r="F59" s="1738"/>
      <c r="G59" s="1738"/>
      <c r="H59" s="1738"/>
      <c r="I59" s="1738"/>
      <c r="J59" s="1738"/>
      <c r="K59" s="1738"/>
      <c r="L59" s="1738"/>
      <c r="M59" s="1738"/>
      <c r="N59" s="1738"/>
      <c r="O59" s="1738"/>
      <c r="P59" s="1738"/>
      <c r="Q59" s="1738"/>
      <c r="R59" s="1738"/>
      <c r="S59" s="1738"/>
      <c r="T59" s="1738"/>
      <c r="U59" s="1738"/>
      <c r="V59" s="1738"/>
      <c r="W59" s="1739"/>
    </row>
    <row r="60" spans="1:24" s="1740" customFormat="1" ht="12.75" x14ac:dyDescent="0.2">
      <c r="A60" s="531" t="s">
        <v>1160</v>
      </c>
      <c r="B60" s="532"/>
      <c r="C60" s="2212"/>
      <c r="D60" s="2215"/>
      <c r="E60" s="1738"/>
      <c r="F60" s="1738"/>
      <c r="G60" s="1738"/>
      <c r="H60" s="1738"/>
      <c r="I60" s="1738"/>
      <c r="J60" s="1738"/>
      <c r="K60" s="1738"/>
      <c r="L60" s="1738"/>
      <c r="M60" s="1738"/>
      <c r="N60" s="1738"/>
      <c r="O60" s="1738"/>
      <c r="P60" s="1738"/>
      <c r="Q60" s="1738"/>
      <c r="R60" s="1738"/>
      <c r="S60" s="1738"/>
      <c r="T60" s="1738"/>
      <c r="U60" s="1738"/>
      <c r="V60" s="1738"/>
      <c r="W60" s="1739"/>
    </row>
    <row r="61" spans="1:24" s="1740" customFormat="1" ht="25.5" x14ac:dyDescent="0.2">
      <c r="A61" s="1748" t="s">
        <v>1053</v>
      </c>
      <c r="B61" s="1744" t="s">
        <v>1323</v>
      </c>
      <c r="C61" s="2095">
        <f>SUM(D61:W61)</f>
        <v>657770.70067180984</v>
      </c>
      <c r="D61" s="2213">
        <v>222634.5447396487</v>
      </c>
      <c r="E61" s="2202">
        <v>64750.078441523641</v>
      </c>
      <c r="F61" s="2201">
        <v>140208.11692467521</v>
      </c>
      <c r="G61" s="2202"/>
      <c r="H61" s="2201">
        <v>89219.795128013764</v>
      </c>
      <c r="I61" s="2202">
        <v>129677.39653410912</v>
      </c>
      <c r="J61" s="2201">
        <v>9387.9777520030166</v>
      </c>
      <c r="K61" s="2201">
        <v>778.79115183645365</v>
      </c>
      <c r="L61" s="2201">
        <v>1114</v>
      </c>
      <c r="M61" s="2205"/>
      <c r="N61" s="2205"/>
      <c r="O61" s="2205"/>
      <c r="P61" s="2205"/>
      <c r="Q61" s="2205"/>
      <c r="R61" s="2205"/>
      <c r="S61" s="2205"/>
      <c r="T61" s="2205"/>
      <c r="U61" s="2205"/>
      <c r="V61" s="2205"/>
      <c r="W61" s="2206"/>
    </row>
    <row r="62" spans="1:24" s="1740" customFormat="1" ht="12.75" x14ac:dyDescent="0.2">
      <c r="A62" s="1745" t="s">
        <v>811</v>
      </c>
      <c r="B62" s="1746" t="s">
        <v>1324</v>
      </c>
      <c r="C62" s="2096">
        <f>SUM(D62:W62)</f>
        <v>657770.70067180984</v>
      </c>
      <c r="D62" s="2213">
        <v>222634.5447396487</v>
      </c>
      <c r="E62" s="2202">
        <v>64750.078441523641</v>
      </c>
      <c r="F62" s="2201">
        <v>140208.11692467521</v>
      </c>
      <c r="G62" s="2202"/>
      <c r="H62" s="2201">
        <v>89219.795128013764</v>
      </c>
      <c r="I62" s="2202">
        <v>129677.39653410912</v>
      </c>
      <c r="J62" s="2201">
        <v>9387.9777520030166</v>
      </c>
      <c r="K62" s="2201">
        <v>778.79115183645365</v>
      </c>
      <c r="L62" s="2201">
        <v>1114</v>
      </c>
      <c r="M62" s="2207"/>
      <c r="N62" s="2207"/>
      <c r="O62" s="2207"/>
      <c r="P62" s="2207"/>
      <c r="Q62" s="2207"/>
      <c r="R62" s="2207"/>
      <c r="S62" s="2207"/>
      <c r="T62" s="2207"/>
      <c r="U62" s="2207"/>
      <c r="V62" s="2207"/>
      <c r="W62" s="2208"/>
    </row>
    <row r="63" spans="1:24" s="1740" customFormat="1" ht="12.75" x14ac:dyDescent="0.2">
      <c r="A63" s="1745" t="s">
        <v>1134</v>
      </c>
      <c r="B63" s="1746" t="s">
        <v>1136</v>
      </c>
      <c r="C63" s="2096">
        <f>SUM(D63:W63)</f>
        <v>417803.19661693287</v>
      </c>
      <c r="D63" s="2213">
        <v>222634.5447396487</v>
      </c>
      <c r="E63" s="2202">
        <v>64750.078441523641</v>
      </c>
      <c r="F63" s="2203">
        <f>F61*('I6.1 Revenue'!F$26-'I6.1 Revenue'!F$27)/'I6.1 Revenue'!F$26</f>
        <v>112583.22248771793</v>
      </c>
      <c r="G63" s="2203"/>
      <c r="H63" s="2201">
        <f>H61*('I6.1 Revenue'!H$26-'I6.1 Revenue'!H$27)/'I6.1 Revenue'!H$26</f>
        <v>6554.5820442031436</v>
      </c>
      <c r="I63" s="2202"/>
      <c r="J63" s="2201">
        <v>9387.9777520030166</v>
      </c>
      <c r="K63" s="2201">
        <v>778.79115183645365</v>
      </c>
      <c r="L63" s="2201">
        <v>1114</v>
      </c>
      <c r="M63" s="2207"/>
      <c r="N63" s="2207"/>
      <c r="O63" s="2207"/>
      <c r="P63" s="2207"/>
      <c r="Q63" s="2207"/>
      <c r="R63" s="2207"/>
      <c r="S63" s="2207"/>
      <c r="T63" s="2207"/>
      <c r="U63" s="2207"/>
      <c r="V63" s="2207"/>
      <c r="W63" s="2208"/>
    </row>
    <row r="64" spans="1:24" s="1740" customFormat="1" ht="12.75" x14ac:dyDescent="0.2">
      <c r="A64" s="1745" t="s">
        <v>812</v>
      </c>
      <c r="B64" s="1746" t="s">
        <v>1325</v>
      </c>
      <c r="C64" s="2096">
        <f>SUM(D64:W64)</f>
        <v>417803.19661693287</v>
      </c>
      <c r="D64" s="2213">
        <v>222634.5447396487</v>
      </c>
      <c r="E64" s="2202">
        <v>64750.078441523641</v>
      </c>
      <c r="F64" s="2203">
        <f>F63</f>
        <v>112583.22248771793</v>
      </c>
      <c r="G64" s="2203"/>
      <c r="H64" s="2201">
        <f>H63</f>
        <v>6554.5820442031436</v>
      </c>
      <c r="I64" s="2202"/>
      <c r="J64" s="2201">
        <v>9387.9777520030166</v>
      </c>
      <c r="K64" s="2201">
        <v>778.79115183645365</v>
      </c>
      <c r="L64" s="2201">
        <v>1114</v>
      </c>
      <c r="M64" s="2207"/>
      <c r="N64" s="2207"/>
      <c r="O64" s="2207"/>
      <c r="P64" s="2207"/>
      <c r="Q64" s="2207"/>
      <c r="R64" s="2207"/>
      <c r="S64" s="2207"/>
      <c r="T64" s="2207"/>
      <c r="U64" s="2207"/>
      <c r="V64" s="2207"/>
      <c r="W64" s="2208"/>
    </row>
    <row r="65" spans="1:23" s="1740" customFormat="1" ht="12.75" x14ac:dyDescent="0.2">
      <c r="A65" s="1741"/>
      <c r="B65" s="1742"/>
      <c r="C65" s="2212"/>
      <c r="D65" s="2215"/>
      <c r="E65" s="1738"/>
      <c r="F65" s="1738"/>
      <c r="G65" s="1738"/>
      <c r="H65" s="1738"/>
      <c r="I65" s="1738"/>
      <c r="J65" s="1738"/>
      <c r="K65" s="1738"/>
      <c r="L65" s="1738"/>
      <c r="M65" s="1738"/>
      <c r="N65" s="1738"/>
      <c r="O65" s="1738"/>
      <c r="P65" s="1738"/>
      <c r="Q65" s="1738"/>
      <c r="R65" s="1738"/>
      <c r="S65" s="1738"/>
      <c r="T65" s="1738"/>
      <c r="U65" s="1738"/>
      <c r="V65" s="1738"/>
      <c r="W65" s="1739"/>
    </row>
    <row r="66" spans="1:23" s="1740" customFormat="1" ht="12.75" x14ac:dyDescent="0.2">
      <c r="A66" s="531" t="s">
        <v>1308</v>
      </c>
      <c r="B66" s="532"/>
      <c r="C66" s="2212"/>
      <c r="D66" s="2215"/>
      <c r="E66" s="1738"/>
      <c r="F66" s="1738"/>
      <c r="G66" s="1738"/>
      <c r="H66" s="1738"/>
      <c r="I66" s="1738"/>
      <c r="J66" s="1738"/>
      <c r="K66" s="1738"/>
      <c r="L66" s="1738"/>
      <c r="M66" s="1738"/>
      <c r="N66" s="1738"/>
      <c r="O66" s="1738"/>
      <c r="P66" s="1738"/>
      <c r="Q66" s="1738"/>
      <c r="R66" s="1738"/>
      <c r="S66" s="1738"/>
      <c r="T66" s="1738"/>
      <c r="U66" s="1738"/>
      <c r="V66" s="1738"/>
      <c r="W66" s="1739"/>
    </row>
    <row r="67" spans="1:23" s="1740" customFormat="1" ht="25.5" x14ac:dyDescent="0.2">
      <c r="A67" s="1748" t="s">
        <v>1053</v>
      </c>
      <c r="B67" s="1744" t="s">
        <v>1329</v>
      </c>
      <c r="C67" s="2095">
        <f>SUM(D67:W67)</f>
        <v>1828877.476590689</v>
      </c>
      <c r="D67" s="2213">
        <v>576037.09227738436</v>
      </c>
      <c r="E67" s="2202">
        <v>184353.58637529169</v>
      </c>
      <c r="F67" s="2201">
        <v>397406.11662908911</v>
      </c>
      <c r="G67" s="2202"/>
      <c r="H67" s="2201">
        <v>259371.39842686814</v>
      </c>
      <c r="I67" s="2202">
        <v>380981.29887579603</v>
      </c>
      <c r="J67" s="2201">
        <v>25610.47144388533</v>
      </c>
      <c r="K67" s="2201">
        <v>1884.5125623744889</v>
      </c>
      <c r="L67" s="2201">
        <v>3233</v>
      </c>
      <c r="M67" s="2205"/>
      <c r="N67" s="2205"/>
      <c r="O67" s="2205"/>
      <c r="P67" s="2205"/>
      <c r="Q67" s="2205"/>
      <c r="R67" s="2205"/>
      <c r="S67" s="2205"/>
      <c r="T67" s="2205"/>
      <c r="U67" s="2205"/>
      <c r="V67" s="2205"/>
      <c r="W67" s="2206"/>
    </row>
    <row r="68" spans="1:23" s="1740" customFormat="1" ht="12.75" x14ac:dyDescent="0.2">
      <c r="A68" s="1743" t="s">
        <v>811</v>
      </c>
      <c r="B68" s="1744" t="s">
        <v>1330</v>
      </c>
      <c r="C68" s="2096">
        <f>SUM(D68:W68)</f>
        <v>1828877.476590689</v>
      </c>
      <c r="D68" s="2213">
        <v>576037.09227738436</v>
      </c>
      <c r="E68" s="2202">
        <v>184353.58637529169</v>
      </c>
      <c r="F68" s="2201">
        <v>397406.11662908911</v>
      </c>
      <c r="G68" s="2202"/>
      <c r="H68" s="2201">
        <v>259371.39842686814</v>
      </c>
      <c r="I68" s="2202">
        <v>380981.29887579603</v>
      </c>
      <c r="J68" s="2201">
        <v>25610.47144388533</v>
      </c>
      <c r="K68" s="2201">
        <v>1884.5125623744889</v>
      </c>
      <c r="L68" s="2201">
        <v>3233</v>
      </c>
      <c r="M68" s="2207"/>
      <c r="N68" s="2207"/>
      <c r="O68" s="2207"/>
      <c r="P68" s="2207"/>
      <c r="Q68" s="2207"/>
      <c r="R68" s="2207"/>
      <c r="S68" s="2207"/>
      <c r="T68" s="2207"/>
      <c r="U68" s="2207"/>
      <c r="V68" s="2207"/>
      <c r="W68" s="2208"/>
    </row>
    <row r="69" spans="1:23" s="1740" customFormat="1" ht="12.75" x14ac:dyDescent="0.2">
      <c r="A69" s="1743" t="s">
        <v>1134</v>
      </c>
      <c r="B69" s="1744" t="s">
        <v>1137</v>
      </c>
      <c r="C69" s="2096">
        <f>SUM(D69:W69)</f>
        <v>1143256.9190684727</v>
      </c>
      <c r="D69" s="2216">
        <v>585242</v>
      </c>
      <c r="E69" s="2204">
        <v>189126</v>
      </c>
      <c r="F69" s="2203">
        <f>F67*('I6.1 Revenue'!F$26-'I6.1 Revenue'!F$27)/'I6.1 Revenue'!F$26</f>
        <v>319106.07051708223</v>
      </c>
      <c r="G69" s="2203"/>
      <c r="H69" s="2201">
        <f>H67*('I6.1 Revenue'!H$26-'I6.1 Revenue'!H$27)/'I6.1 Revenue'!H$26</f>
        <v>19054.864545130644</v>
      </c>
      <c r="I69" s="2202"/>
      <c r="J69" s="2201">
        <v>25610.47144388533</v>
      </c>
      <c r="K69" s="2201">
        <v>1884.5125623744889</v>
      </c>
      <c r="L69" s="2201">
        <v>3233</v>
      </c>
      <c r="M69" s="2207"/>
      <c r="N69" s="2207"/>
      <c r="O69" s="2207"/>
      <c r="P69" s="2207"/>
      <c r="Q69" s="2207"/>
      <c r="R69" s="2207"/>
      <c r="S69" s="2207"/>
      <c r="T69" s="2207"/>
      <c r="U69" s="2207"/>
      <c r="V69" s="2207"/>
      <c r="W69" s="2208"/>
    </row>
    <row r="70" spans="1:23" s="1740" customFormat="1" ht="13.5" thickBot="1" x14ac:dyDescent="0.25">
      <c r="A70" s="1749" t="s">
        <v>812</v>
      </c>
      <c r="B70" s="1750" t="s">
        <v>1331</v>
      </c>
      <c r="C70" s="2097">
        <f>SUM(D70:W70)</f>
        <v>1143256.9190684727</v>
      </c>
      <c r="D70" s="2216">
        <v>585242</v>
      </c>
      <c r="E70" s="2204">
        <v>189126</v>
      </c>
      <c r="F70" s="2203">
        <f>F69</f>
        <v>319106.07051708223</v>
      </c>
      <c r="G70" s="2203"/>
      <c r="H70" s="2201">
        <f>H69</f>
        <v>19054.864545130644</v>
      </c>
      <c r="I70" s="2202"/>
      <c r="J70" s="2201">
        <v>25610.47144388533</v>
      </c>
      <c r="K70" s="2201">
        <v>1884.5125623744889</v>
      </c>
      <c r="L70" s="2201">
        <v>3233</v>
      </c>
      <c r="M70" s="2209"/>
      <c r="N70" s="2209"/>
      <c r="O70" s="2209"/>
      <c r="P70" s="2209"/>
      <c r="Q70" s="2209"/>
      <c r="R70" s="2209"/>
      <c r="S70" s="2209"/>
      <c r="T70" s="2209"/>
      <c r="U70" s="2209"/>
      <c r="V70" s="2209"/>
      <c r="W70" s="2210"/>
    </row>
  </sheetData>
  <mergeCells count="17">
    <mergeCell ref="A19:B19"/>
    <mergeCell ref="A20:B20"/>
    <mergeCell ref="A31:B31"/>
    <mergeCell ref="A52:B52"/>
    <mergeCell ref="A35:B35"/>
    <mergeCell ref="A24:B24"/>
    <mergeCell ref="A25:B25"/>
    <mergeCell ref="A26:B26"/>
    <mergeCell ref="A27:B27"/>
    <mergeCell ref="A17:B17"/>
    <mergeCell ref="A18:B18"/>
    <mergeCell ref="A1:F1"/>
    <mergeCell ref="A2:E2"/>
    <mergeCell ref="A3:E3"/>
    <mergeCell ref="A4:E4"/>
    <mergeCell ref="A14:B14"/>
    <mergeCell ref="A15:B15"/>
  </mergeCells>
  <phoneticPr fontId="0" type="noConversion"/>
  <pageMargins left="0.39370078740157483" right="0.39370078740157483" top="0.39370078740157483" bottom="0.39370078740157483" header="0.51181102362204722" footer="0.51181102362204722"/>
  <pageSetup scale="53"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sheetPr>
  <dimension ref="A1:X184"/>
  <sheetViews>
    <sheetView topLeftCell="A13" workbookViewId="0">
      <selection activeCell="G9" sqref="G9"/>
    </sheetView>
  </sheetViews>
  <sheetFormatPr defaultRowHeight="11.25" x14ac:dyDescent="0.2"/>
  <cols>
    <col min="1" max="1" width="9.140625" style="55"/>
    <col min="2" max="2" width="32.7109375" style="13" customWidth="1"/>
    <col min="3" max="3" width="16.7109375" style="560" customWidth="1"/>
    <col min="4" max="4" width="15.85546875" style="542" customWidth="1"/>
    <col min="5" max="7" width="15.7109375" style="543" customWidth="1"/>
    <col min="8" max="8" width="15.7109375" style="543" hidden="1" customWidth="1"/>
    <col min="9" max="13" width="15.7109375" style="543" customWidth="1"/>
    <col min="14" max="24" width="15.7109375" style="543" hidden="1" customWidth="1"/>
    <col min="25" max="16384" width="9.140625" style="13"/>
  </cols>
  <sheetData>
    <row r="1" spans="1:24" ht="63" customHeight="1" x14ac:dyDescent="0.2">
      <c r="A1" s="2331"/>
      <c r="B1" s="2331"/>
      <c r="C1" s="2331"/>
      <c r="D1" s="2331"/>
      <c r="E1" s="2331"/>
      <c r="F1" s="2331"/>
      <c r="G1" s="13"/>
      <c r="H1" s="13"/>
      <c r="I1" s="13"/>
      <c r="J1" s="13"/>
      <c r="K1" s="13"/>
      <c r="L1" s="13"/>
      <c r="M1" s="13"/>
      <c r="N1" s="13"/>
      <c r="O1" s="13"/>
      <c r="P1" s="13"/>
      <c r="Q1" s="13"/>
      <c r="R1" s="13"/>
      <c r="S1" s="13"/>
      <c r="T1" s="13"/>
      <c r="U1" s="13"/>
      <c r="V1" s="13"/>
      <c r="W1" s="13"/>
      <c r="X1" s="13"/>
    </row>
    <row r="2" spans="1:24" ht="47.25" customHeight="1" x14ac:dyDescent="0.3">
      <c r="A2" s="2372"/>
      <c r="B2" s="2372"/>
      <c r="C2" s="2372"/>
      <c r="D2" s="2372"/>
      <c r="E2" s="2372"/>
      <c r="F2" s="13"/>
      <c r="G2" s="13"/>
      <c r="H2" s="13"/>
      <c r="I2" s="13"/>
      <c r="J2" s="13"/>
      <c r="K2" s="13"/>
      <c r="L2" s="13"/>
      <c r="M2" s="13"/>
      <c r="N2" s="13"/>
      <c r="O2" s="13"/>
      <c r="P2" s="13"/>
      <c r="Q2" s="13"/>
      <c r="R2" s="13"/>
      <c r="S2" s="13"/>
      <c r="T2" s="13"/>
      <c r="U2" s="13"/>
      <c r="V2" s="13"/>
      <c r="W2" s="13"/>
      <c r="X2" s="13"/>
    </row>
    <row r="3" spans="1:24" ht="30" x14ac:dyDescent="0.25">
      <c r="A3" s="2373"/>
      <c r="B3" s="2373"/>
      <c r="C3" s="2373"/>
      <c r="D3" s="2373"/>
      <c r="E3" s="2373"/>
      <c r="F3" s="13"/>
      <c r="G3" s="14"/>
      <c r="H3" s="13"/>
      <c r="I3" s="13"/>
      <c r="J3" s="13"/>
      <c r="K3" s="13"/>
      <c r="L3" s="13"/>
      <c r="M3" s="13"/>
      <c r="N3" s="13"/>
      <c r="O3" s="13"/>
      <c r="P3" s="13"/>
      <c r="Q3" s="13"/>
      <c r="R3" s="13"/>
      <c r="S3" s="13"/>
      <c r="T3" s="13"/>
      <c r="U3" s="13"/>
      <c r="V3" s="13"/>
      <c r="W3" s="13"/>
      <c r="X3" s="13"/>
    </row>
    <row r="4" spans="1:24" ht="18" x14ac:dyDescent="0.25">
      <c r="A4" s="2374"/>
      <c r="B4" s="2374"/>
      <c r="C4" s="2374"/>
      <c r="D4" s="2374"/>
      <c r="E4" s="2374"/>
      <c r="F4" s="13"/>
      <c r="G4" s="13"/>
      <c r="H4" s="13"/>
      <c r="I4" s="13"/>
      <c r="J4" s="13"/>
      <c r="K4" s="13"/>
      <c r="L4" s="13"/>
      <c r="M4" s="13"/>
      <c r="N4" s="13"/>
      <c r="O4" s="13"/>
      <c r="P4" s="13"/>
      <c r="Q4" s="13"/>
      <c r="R4" s="13"/>
      <c r="S4" s="13"/>
      <c r="T4" s="13"/>
      <c r="U4" s="13"/>
      <c r="V4" s="13"/>
      <c r="W4" s="13"/>
      <c r="X4" s="13"/>
    </row>
    <row r="5" spans="1:24" ht="21" customHeight="1" x14ac:dyDescent="0.3">
      <c r="A5" s="330" t="str">
        <f>"Sheet I9 Direct Allocation Worksheet  - "&amp;  'I2 LDC class'!$C$17</f>
        <v>Sheet I9 Direct Allocation Worksheet  - Initial Submission</v>
      </c>
      <c r="B5" s="331"/>
      <c r="C5" s="557"/>
      <c r="D5" s="557"/>
      <c r="E5" s="332"/>
      <c r="F5" s="13"/>
      <c r="G5" s="13"/>
      <c r="H5" s="13"/>
      <c r="I5" s="13"/>
      <c r="J5" s="13"/>
      <c r="K5" s="13"/>
      <c r="L5" s="13"/>
      <c r="M5" s="13"/>
      <c r="N5" s="13"/>
      <c r="O5" s="13"/>
      <c r="P5" s="13"/>
      <c r="Q5" s="13"/>
      <c r="R5" s="13"/>
      <c r="S5" s="13"/>
      <c r="T5" s="13"/>
      <c r="U5" s="13"/>
      <c r="V5" s="13"/>
      <c r="W5" s="13"/>
      <c r="X5" s="13"/>
    </row>
    <row r="6" spans="1:24" ht="6" customHeight="1" x14ac:dyDescent="0.2">
      <c r="A6" s="16"/>
      <c r="B6" s="16"/>
      <c r="C6" s="558"/>
      <c r="D6" s="558"/>
      <c r="E6" s="16"/>
      <c r="F6" s="16"/>
      <c r="G6" s="16"/>
      <c r="H6" s="16"/>
      <c r="I6" s="16"/>
      <c r="J6" s="16"/>
      <c r="K6" s="16"/>
      <c r="L6" s="16"/>
      <c r="M6" s="16"/>
      <c r="N6" s="16"/>
      <c r="O6" s="16"/>
      <c r="P6" s="13"/>
      <c r="Q6" s="13"/>
      <c r="R6" s="13"/>
      <c r="S6" s="13"/>
      <c r="T6" s="13"/>
      <c r="U6" s="13"/>
      <c r="V6" s="13"/>
      <c r="W6" s="13"/>
      <c r="X6" s="13"/>
    </row>
    <row r="7" spans="1:24" ht="12.75" x14ac:dyDescent="0.2">
      <c r="C7" s="559"/>
    </row>
    <row r="13" spans="1:24" ht="1.5" customHeight="1" x14ac:dyDescent="0.2"/>
    <row r="14" spans="1:24" ht="1.5" customHeight="1" x14ac:dyDescent="0.2"/>
    <row r="15" spans="1:24" ht="1.5" customHeight="1" x14ac:dyDescent="0.2"/>
    <row r="16" spans="1:24" ht="1.5" customHeight="1" x14ac:dyDescent="0.2"/>
    <row r="17" spans="1:24" ht="1.5" customHeight="1" x14ac:dyDescent="0.2"/>
    <row r="19" spans="1:24" s="510" customFormat="1" ht="19.5" customHeight="1" x14ac:dyDescent="0.2">
      <c r="A19" s="511"/>
      <c r="B19" s="511"/>
      <c r="E19" s="528">
        <v>1</v>
      </c>
      <c r="F19" s="528">
        <v>2</v>
      </c>
      <c r="G19" s="528">
        <v>3</v>
      </c>
      <c r="H19" s="528">
        <v>4</v>
      </c>
      <c r="I19" s="528">
        <v>5</v>
      </c>
      <c r="J19" s="528">
        <v>6</v>
      </c>
      <c r="K19" s="528">
        <v>7</v>
      </c>
      <c r="L19" s="528">
        <v>8</v>
      </c>
      <c r="M19" s="528">
        <v>9</v>
      </c>
      <c r="N19" s="528">
        <v>10</v>
      </c>
      <c r="O19" s="528">
        <v>11</v>
      </c>
      <c r="P19" s="528">
        <v>12</v>
      </c>
      <c r="Q19" s="528">
        <v>13</v>
      </c>
      <c r="R19" s="528">
        <v>14</v>
      </c>
      <c r="S19" s="528">
        <v>15</v>
      </c>
      <c r="T19" s="528">
        <v>16</v>
      </c>
      <c r="U19" s="528">
        <v>17</v>
      </c>
      <c r="V19" s="528">
        <v>18</v>
      </c>
      <c r="W19" s="528">
        <v>19</v>
      </c>
      <c r="X19" s="528">
        <v>20</v>
      </c>
    </row>
    <row r="20" spans="1:24" s="1754" customFormat="1" ht="51.75" customHeight="1" x14ac:dyDescent="0.2">
      <c r="A20" s="1751" t="str">
        <f>'I3 TB Data'!A20:B20</f>
        <v>USoA Account #</v>
      </c>
      <c r="B20" s="1751" t="str">
        <f>'I3 TB Data'!B20:D20</f>
        <v>Accounts</v>
      </c>
      <c r="C20" s="1752" t="str">
        <f>'I3 TB Data'!G20</f>
        <v>Direct Allocation</v>
      </c>
      <c r="D20" s="1751" t="s">
        <v>961</v>
      </c>
      <c r="E20" s="1753" t="str">
        <f>'O4 Summary by Class &amp; Accounts'!E18</f>
        <v>Residential</v>
      </c>
      <c r="F20" s="1753" t="str">
        <f>'O4 Summary by Class &amp; Accounts'!F18</f>
        <v>GS &lt;50</v>
      </c>
      <c r="G20" s="1753" t="str">
        <f>'O4 Summary by Class &amp; Accounts'!G18</f>
        <v>GS&gt;50-Regular</v>
      </c>
      <c r="H20" s="1753" t="str">
        <f>'O4 Summary by Class &amp; Accounts'!H18</f>
        <v>GS&gt; 50-TOU</v>
      </c>
      <c r="I20" s="1753" t="str">
        <f>'O4 Summary by Class &amp; Accounts'!I18</f>
        <v>GS &gt;50-Intermediate</v>
      </c>
      <c r="J20" s="1753" t="str">
        <f>'O4 Summary by Class &amp; Accounts'!J18</f>
        <v>Large Use &gt;5MW</v>
      </c>
      <c r="K20" s="1753" t="str">
        <f>'O4 Summary by Class &amp; Accounts'!K18</f>
        <v>Street Light</v>
      </c>
      <c r="L20" s="1753" t="str">
        <f>'O4 Summary by Class &amp; Accounts'!L18</f>
        <v>Sentinel</v>
      </c>
      <c r="M20" s="1753" t="str">
        <f>'O4 Summary by Class &amp; Accounts'!M18</f>
        <v>Unmetered Scattered Load</v>
      </c>
      <c r="N20" s="1753" t="str">
        <f>'O4 Summary by Class &amp; Accounts'!N18</f>
        <v>Embedded Distributor</v>
      </c>
      <c r="O20" s="1753" t="str">
        <f>'O4 Summary by Class &amp; Accounts'!O18</f>
        <v>Back-up/Standby Power</v>
      </c>
      <c r="P20" s="1753" t="str">
        <f>'O4 Summary by Class &amp; Accounts'!P18</f>
        <v>Rate Class 1</v>
      </c>
      <c r="Q20" s="1753" t="str">
        <f>'O4 Summary by Class &amp; Accounts'!Q18</f>
        <v>Rate class 2</v>
      </c>
      <c r="R20" s="1753" t="str">
        <f>'O4 Summary by Class &amp; Accounts'!R18</f>
        <v>Rate class 3</v>
      </c>
      <c r="S20" s="1753" t="str">
        <f>'O4 Summary by Class &amp; Accounts'!S18</f>
        <v>Rate class 4</v>
      </c>
      <c r="T20" s="1753" t="str">
        <f>'O4 Summary by Class &amp; Accounts'!T18</f>
        <v>Rate class 5</v>
      </c>
      <c r="U20" s="1753" t="str">
        <f>'O4 Summary by Class &amp; Accounts'!U18</f>
        <v>Rate class 6</v>
      </c>
      <c r="V20" s="1753" t="str">
        <f>'O4 Summary by Class &amp; Accounts'!V18</f>
        <v>Rate class 7</v>
      </c>
      <c r="W20" s="1753" t="str">
        <f>'O4 Summary by Class &amp; Accounts'!W18</f>
        <v>Rate class 8</v>
      </c>
      <c r="X20" s="1753" t="str">
        <f>'O4 Summary by Class &amp; Accounts'!X18</f>
        <v>Rate class 9</v>
      </c>
    </row>
    <row r="21" spans="1:24" s="430" customFormat="1" ht="29.25" customHeight="1" x14ac:dyDescent="0.2">
      <c r="A21" s="2422"/>
      <c r="B21" s="2422"/>
      <c r="C21" s="2422"/>
      <c r="D21" s="2422"/>
      <c r="E21" s="2422"/>
      <c r="F21" s="544"/>
      <c r="G21" s="544"/>
      <c r="H21" s="544"/>
      <c r="I21" s="544"/>
      <c r="J21" s="544"/>
      <c r="K21" s="544"/>
      <c r="L21" s="544"/>
      <c r="M21" s="544"/>
      <c r="N21" s="544"/>
      <c r="O21" s="544"/>
      <c r="P21" s="544"/>
      <c r="Q21" s="544"/>
      <c r="R21" s="544"/>
      <c r="S21" s="544"/>
      <c r="T21" s="544"/>
      <c r="U21" s="544"/>
      <c r="V21" s="544"/>
      <c r="W21" s="544"/>
      <c r="X21" s="544"/>
    </row>
    <row r="22" spans="1:24" s="430" customFormat="1" ht="41.25" customHeight="1" x14ac:dyDescent="0.2">
      <c r="A22" s="2422"/>
      <c r="B22" s="2422"/>
      <c r="C22" s="2422"/>
      <c r="D22" s="2422"/>
      <c r="E22" s="2422"/>
      <c r="F22" s="544"/>
      <c r="G22" s="544"/>
      <c r="H22" s="544"/>
      <c r="I22" s="544"/>
      <c r="J22" s="544"/>
      <c r="K22" s="544"/>
      <c r="L22" s="544"/>
      <c r="M22" s="544"/>
      <c r="N22" s="544"/>
      <c r="O22" s="544"/>
      <c r="P22" s="544"/>
      <c r="Q22" s="544"/>
      <c r="R22" s="544"/>
      <c r="S22" s="544"/>
      <c r="T22" s="544"/>
      <c r="U22" s="544"/>
      <c r="V22" s="544"/>
      <c r="W22" s="544"/>
      <c r="X22" s="544"/>
    </row>
    <row r="23" spans="1:24" s="1777" customFormat="1" ht="20.25" customHeight="1" x14ac:dyDescent="0.2">
      <c r="A23" s="549">
        <f>'I3 TB Data'!A154:B154</f>
        <v>1995</v>
      </c>
      <c r="B23" s="550" t="str">
        <f>'I3 TB Data'!B154:D154</f>
        <v>Contributions and Grants - Credit</v>
      </c>
      <c r="C23" s="1755">
        <f>'I3 TB Data'!G154</f>
        <v>0</v>
      </c>
      <c r="D23" s="2246" t="str">
        <f>IF(SUM(E23:X23)&lt;&gt;C23,"No","Yes")</f>
        <v>Yes</v>
      </c>
      <c r="E23" s="2219"/>
      <c r="F23" s="2219"/>
      <c r="G23" s="2219"/>
      <c r="H23" s="2219"/>
      <c r="I23" s="2219"/>
      <c r="J23" s="2219"/>
      <c r="K23" s="2219"/>
      <c r="L23" s="2219"/>
      <c r="M23" s="2219"/>
      <c r="N23" s="2219"/>
      <c r="O23" s="2219"/>
      <c r="P23" s="2219"/>
      <c r="Q23" s="2219"/>
      <c r="R23" s="2219"/>
      <c r="S23" s="2219"/>
      <c r="T23" s="2219"/>
      <c r="U23" s="2219"/>
      <c r="V23" s="2219"/>
      <c r="W23" s="2219"/>
      <c r="X23" s="2219"/>
    </row>
    <row r="24" spans="1:24" ht="12.75" x14ac:dyDescent="0.2">
      <c r="A24" s="549"/>
      <c r="B24" s="550"/>
      <c r="C24" s="561"/>
      <c r="D24" s="547"/>
    </row>
    <row r="25" spans="1:24" ht="15.75" customHeight="1" x14ac:dyDescent="0.2">
      <c r="A25" s="2423"/>
      <c r="B25" s="2423"/>
      <c r="C25" s="2423"/>
      <c r="D25" s="2423"/>
      <c r="E25" s="2423"/>
    </row>
    <row r="26" spans="1:24" s="430" customFormat="1" ht="32.25" customHeight="1" x14ac:dyDescent="0.2">
      <c r="A26" s="2423"/>
      <c r="B26" s="2423"/>
      <c r="C26" s="2423"/>
      <c r="D26" s="2423"/>
      <c r="E26" s="2423"/>
      <c r="F26" s="544"/>
      <c r="G26" s="544"/>
      <c r="H26" s="544"/>
      <c r="I26" s="544"/>
      <c r="J26" s="544"/>
      <c r="K26" s="544"/>
      <c r="L26" s="544"/>
      <c r="M26" s="544"/>
      <c r="N26" s="544"/>
      <c r="O26" s="544"/>
      <c r="P26" s="544"/>
      <c r="Q26" s="544"/>
      <c r="R26" s="544"/>
      <c r="S26" s="544"/>
      <c r="T26" s="544"/>
      <c r="U26" s="544"/>
      <c r="V26" s="544"/>
      <c r="W26" s="544"/>
      <c r="X26" s="544"/>
    </row>
    <row r="27" spans="1:24" s="319" customFormat="1" ht="12.75" x14ac:dyDescent="0.2">
      <c r="A27" s="564">
        <f>'I3 TB Data'!A116:B116</f>
        <v>1805</v>
      </c>
      <c r="B27" s="565" t="str">
        <f>'I3 TB Data'!B116:D116</f>
        <v>Land</v>
      </c>
      <c r="C27" s="566">
        <f>'I3 TB Data'!G116</f>
        <v>0</v>
      </c>
      <c r="D27" s="2247" t="str">
        <f t="shared" ref="D27:D57" si="0">IF(SUM(E27:X27)&lt;&gt;C27,"No","Yes")</f>
        <v>Yes</v>
      </c>
      <c r="E27" s="2220"/>
      <c r="F27" s="2220"/>
      <c r="G27" s="2220"/>
      <c r="H27" s="2220"/>
      <c r="I27" s="2220"/>
      <c r="J27" s="2220"/>
      <c r="K27" s="2220"/>
      <c r="L27" s="2220"/>
      <c r="M27" s="2220"/>
      <c r="N27" s="2220"/>
      <c r="O27" s="2220"/>
      <c r="P27" s="2220"/>
      <c r="Q27" s="2220"/>
      <c r="R27" s="2220"/>
      <c r="S27" s="2220"/>
      <c r="T27" s="2220"/>
      <c r="U27" s="2220"/>
      <c r="V27" s="2220"/>
      <c r="W27" s="2220"/>
      <c r="X27" s="2220"/>
    </row>
    <row r="28" spans="1:24" s="319" customFormat="1" ht="12.75" x14ac:dyDescent="0.2">
      <c r="A28" s="564">
        <f>'I3 TB Data'!A117:B117</f>
        <v>1806</v>
      </c>
      <c r="B28" s="565" t="str">
        <f>'I3 TB Data'!B117:D117</f>
        <v>Land Rights</v>
      </c>
      <c r="C28" s="566">
        <f>'I3 TB Data'!G117</f>
        <v>0</v>
      </c>
      <c r="D28" s="2247" t="str">
        <f t="shared" si="0"/>
        <v>Yes</v>
      </c>
      <c r="E28" s="2220"/>
      <c r="F28" s="2220"/>
      <c r="G28" s="2220"/>
      <c r="H28" s="2220"/>
      <c r="I28" s="2220"/>
      <c r="J28" s="2220"/>
      <c r="K28" s="2220"/>
      <c r="L28" s="2220"/>
      <c r="M28" s="2220"/>
      <c r="N28" s="2220"/>
      <c r="O28" s="2220"/>
      <c r="P28" s="2220"/>
      <c r="Q28" s="2220"/>
      <c r="R28" s="2220"/>
      <c r="S28" s="2220"/>
      <c r="T28" s="2220"/>
      <c r="U28" s="2220"/>
      <c r="V28" s="2220"/>
      <c r="W28" s="2220"/>
      <c r="X28" s="2220"/>
    </row>
    <row r="29" spans="1:24" s="319" customFormat="1" ht="12.75" x14ac:dyDescent="0.2">
      <c r="A29" s="564">
        <f>'I3 TB Data'!A118:B118</f>
        <v>1808</v>
      </c>
      <c r="B29" s="565" t="str">
        <f>'I3 TB Data'!B118:D118</f>
        <v>Buildings and Fixtures</v>
      </c>
      <c r="C29" s="566">
        <f>'I3 TB Data'!G118</f>
        <v>0</v>
      </c>
      <c r="D29" s="2247" t="str">
        <f t="shared" si="0"/>
        <v>Yes</v>
      </c>
      <c r="E29" s="2220"/>
      <c r="F29" s="2220"/>
      <c r="G29" s="2220"/>
      <c r="H29" s="2220"/>
      <c r="I29" s="2220"/>
      <c r="J29" s="2220"/>
      <c r="K29" s="2220"/>
      <c r="L29" s="2220"/>
      <c r="M29" s="2220"/>
      <c r="N29" s="2220"/>
      <c r="O29" s="2220"/>
      <c r="P29" s="2220"/>
      <c r="Q29" s="2220"/>
      <c r="R29" s="2220"/>
      <c r="S29" s="2220"/>
      <c r="T29" s="2220"/>
      <c r="U29" s="2220"/>
      <c r="V29" s="2220"/>
      <c r="W29" s="2220"/>
      <c r="X29" s="2220"/>
    </row>
    <row r="30" spans="1:24" s="319" customFormat="1" ht="12.75" x14ac:dyDescent="0.2">
      <c r="A30" s="564">
        <f>'I3 TB Data'!A119:B119</f>
        <v>1810</v>
      </c>
      <c r="B30" s="565" t="str">
        <f>'I3 TB Data'!B119:D119</f>
        <v>Leasehold Improvements</v>
      </c>
      <c r="C30" s="566">
        <f>'I3 TB Data'!G119</f>
        <v>0</v>
      </c>
      <c r="D30" s="2247" t="str">
        <f t="shared" si="0"/>
        <v>Yes</v>
      </c>
      <c r="E30" s="2220"/>
      <c r="F30" s="2220"/>
      <c r="G30" s="2220"/>
      <c r="H30" s="2220"/>
      <c r="I30" s="2220"/>
      <c r="J30" s="2220"/>
      <c r="K30" s="2220"/>
      <c r="L30" s="2220"/>
      <c r="M30" s="2220"/>
      <c r="N30" s="2220"/>
      <c r="O30" s="2220"/>
      <c r="P30" s="2220"/>
      <c r="Q30" s="2220"/>
      <c r="R30" s="2220"/>
      <c r="S30" s="2220"/>
      <c r="T30" s="2220"/>
      <c r="U30" s="2220"/>
      <c r="V30" s="2220"/>
      <c r="W30" s="2220"/>
      <c r="X30" s="2220"/>
    </row>
    <row r="31" spans="1:24" s="319" customFormat="1" ht="25.5" x14ac:dyDescent="0.2">
      <c r="A31" s="564">
        <f>'I3 TB Data'!A120:B120</f>
        <v>1815</v>
      </c>
      <c r="B31" s="565" t="str">
        <f>'I3 TB Data'!B120:D120</f>
        <v>Transformer Station Equipment - Normally Primary above 50 kV</v>
      </c>
      <c r="C31" s="566">
        <f>'I3 TB Data'!G120</f>
        <v>0</v>
      </c>
      <c r="D31" s="2247" t="str">
        <f t="shared" si="0"/>
        <v>Yes</v>
      </c>
      <c r="E31" s="2220"/>
      <c r="F31" s="2220"/>
      <c r="G31" s="2220"/>
      <c r="H31" s="2220"/>
      <c r="I31" s="2220"/>
      <c r="J31" s="2220"/>
      <c r="K31" s="2220"/>
      <c r="L31" s="2220"/>
      <c r="M31" s="2220"/>
      <c r="N31" s="2220"/>
      <c r="O31" s="2220"/>
      <c r="P31" s="2220"/>
      <c r="Q31" s="2220"/>
      <c r="R31" s="2220"/>
      <c r="S31" s="2220"/>
      <c r="T31" s="2220"/>
      <c r="U31" s="2220"/>
      <c r="V31" s="2220"/>
      <c r="W31" s="2220"/>
      <c r="X31" s="2220"/>
    </row>
    <row r="32" spans="1:24" s="319" customFormat="1" ht="25.5" x14ac:dyDescent="0.2">
      <c r="A32" s="564">
        <f>'I3 TB Data'!A121:B121</f>
        <v>1820</v>
      </c>
      <c r="B32" s="565" t="str">
        <f>'I3 TB Data'!B121:D121</f>
        <v>Distribution Station Equipment - Normally Primary below 50 kV</v>
      </c>
      <c r="C32" s="566">
        <f>'I3 TB Data'!G121</f>
        <v>0</v>
      </c>
      <c r="D32" s="2247" t="str">
        <f t="shared" si="0"/>
        <v>Yes</v>
      </c>
      <c r="E32" s="2220"/>
      <c r="F32" s="2220"/>
      <c r="G32" s="2220"/>
      <c r="H32" s="2220"/>
      <c r="I32" s="2220"/>
      <c r="J32" s="2220"/>
      <c r="K32" s="2220"/>
      <c r="L32" s="2220"/>
      <c r="M32" s="2220"/>
      <c r="N32" s="2220"/>
      <c r="O32" s="2220"/>
      <c r="P32" s="2220"/>
      <c r="Q32" s="2220"/>
      <c r="R32" s="2220"/>
      <c r="S32" s="2220"/>
      <c r="T32" s="2220"/>
      <c r="U32" s="2220"/>
      <c r="V32" s="2220"/>
      <c r="W32" s="2220"/>
      <c r="X32" s="2220"/>
    </row>
    <row r="33" spans="1:24" s="319" customFormat="1" ht="12.75" x14ac:dyDescent="0.2">
      <c r="A33" s="564">
        <f>'I3 TB Data'!A122:B122</f>
        <v>1825</v>
      </c>
      <c r="B33" s="565" t="str">
        <f>'I3 TB Data'!B122:D122</f>
        <v>Storage Battery Equipment</v>
      </c>
      <c r="C33" s="566">
        <f>'I3 TB Data'!G122</f>
        <v>0</v>
      </c>
      <c r="D33" s="2247" t="str">
        <f t="shared" si="0"/>
        <v>Yes</v>
      </c>
      <c r="E33" s="2220"/>
      <c r="F33" s="2220"/>
      <c r="G33" s="2220"/>
      <c r="H33" s="2220"/>
      <c r="I33" s="2220"/>
      <c r="J33" s="2220"/>
      <c r="K33" s="2220"/>
      <c r="L33" s="2220"/>
      <c r="M33" s="2220"/>
      <c r="N33" s="2220"/>
      <c r="O33" s="2220"/>
      <c r="P33" s="2220"/>
      <c r="Q33" s="2220"/>
      <c r="R33" s="2220"/>
      <c r="S33" s="2220"/>
      <c r="T33" s="2220"/>
      <c r="U33" s="2220"/>
      <c r="V33" s="2220"/>
      <c r="W33" s="2220"/>
      <c r="X33" s="2220"/>
    </row>
    <row r="34" spans="1:24" s="319" customFormat="1" ht="12.75" x14ac:dyDescent="0.2">
      <c r="A34" s="564">
        <f>'I3 TB Data'!A123:B123</f>
        <v>1830</v>
      </c>
      <c r="B34" s="565" t="str">
        <f>'I3 TB Data'!B123:D123</f>
        <v>Poles, Towers and Fixtures</v>
      </c>
      <c r="C34" s="566">
        <f>'I3 TB Data'!G123</f>
        <v>0</v>
      </c>
      <c r="D34" s="2247" t="str">
        <f t="shared" si="0"/>
        <v>Yes</v>
      </c>
      <c r="E34" s="2220"/>
      <c r="F34" s="2220"/>
      <c r="G34" s="2220"/>
      <c r="H34" s="2220"/>
      <c r="I34" s="2220"/>
      <c r="J34" s="2220"/>
      <c r="K34" s="2220"/>
      <c r="L34" s="2220"/>
      <c r="M34" s="2220"/>
      <c r="N34" s="2220"/>
      <c r="O34" s="2220"/>
      <c r="P34" s="2220"/>
      <c r="Q34" s="2220"/>
      <c r="R34" s="2220"/>
      <c r="S34" s="2220"/>
      <c r="T34" s="2220"/>
      <c r="U34" s="2220"/>
      <c r="V34" s="2220"/>
      <c r="W34" s="2220"/>
      <c r="X34" s="2220"/>
    </row>
    <row r="35" spans="1:24" s="319" customFormat="1" ht="12.75" x14ac:dyDescent="0.2">
      <c r="A35" s="564">
        <f>'I3 TB Data'!A124:B124</f>
        <v>1835</v>
      </c>
      <c r="B35" s="565" t="str">
        <f>'I3 TB Data'!B124:D124</f>
        <v>Overhead Conductors and Devices</v>
      </c>
      <c r="C35" s="566">
        <f>'I3 TB Data'!G124</f>
        <v>0</v>
      </c>
      <c r="D35" s="2247" t="str">
        <f t="shared" si="0"/>
        <v>Yes</v>
      </c>
      <c r="E35" s="2220"/>
      <c r="F35" s="2220"/>
      <c r="G35" s="2220"/>
      <c r="H35" s="2220"/>
      <c r="I35" s="2220"/>
      <c r="J35" s="2220"/>
      <c r="K35" s="2220"/>
      <c r="L35" s="2220"/>
      <c r="M35" s="2220"/>
      <c r="N35" s="2220"/>
      <c r="O35" s="2220"/>
      <c r="P35" s="2220"/>
      <c r="Q35" s="2220"/>
      <c r="R35" s="2220"/>
      <c r="S35" s="2220"/>
      <c r="T35" s="2220"/>
      <c r="U35" s="2220"/>
      <c r="V35" s="2220"/>
      <c r="W35" s="2220"/>
      <c r="X35" s="2220"/>
    </row>
    <row r="36" spans="1:24" s="319" customFormat="1" ht="12.75" x14ac:dyDescent="0.2">
      <c r="A36" s="564">
        <f>'I3 TB Data'!A125:B125</f>
        <v>1840</v>
      </c>
      <c r="B36" s="565" t="str">
        <f>'I3 TB Data'!B125:D125</f>
        <v>Underground Conduit</v>
      </c>
      <c r="C36" s="566">
        <f>'I3 TB Data'!G125</f>
        <v>0</v>
      </c>
      <c r="D36" s="2247" t="str">
        <f t="shared" si="0"/>
        <v>Yes</v>
      </c>
      <c r="E36" s="2220"/>
      <c r="F36" s="2220"/>
      <c r="G36" s="2220"/>
      <c r="H36" s="2220"/>
      <c r="I36" s="2220"/>
      <c r="J36" s="2220"/>
      <c r="K36" s="2220"/>
      <c r="L36" s="2220"/>
      <c r="M36" s="2220"/>
      <c r="N36" s="2220"/>
      <c r="O36" s="2220"/>
      <c r="P36" s="2220"/>
      <c r="Q36" s="2220"/>
      <c r="R36" s="2220"/>
      <c r="S36" s="2220"/>
      <c r="T36" s="2220"/>
      <c r="U36" s="2220"/>
      <c r="V36" s="2220"/>
      <c r="W36" s="2220"/>
      <c r="X36" s="2220"/>
    </row>
    <row r="37" spans="1:24" s="319" customFormat="1" ht="12.75" x14ac:dyDescent="0.2">
      <c r="A37" s="564">
        <f>'I3 TB Data'!A126:B126</f>
        <v>1845</v>
      </c>
      <c r="B37" s="565" t="str">
        <f>'I3 TB Data'!B126:D126</f>
        <v>Underground Conductors and Devices</v>
      </c>
      <c r="C37" s="566">
        <f>'I3 TB Data'!G126</f>
        <v>0</v>
      </c>
      <c r="D37" s="2247" t="str">
        <f t="shared" si="0"/>
        <v>Yes</v>
      </c>
      <c r="E37" s="2220"/>
      <c r="F37" s="2220"/>
      <c r="G37" s="2220"/>
      <c r="H37" s="2220"/>
      <c r="I37" s="2220"/>
      <c r="J37" s="2220"/>
      <c r="K37" s="2220"/>
      <c r="L37" s="2220"/>
      <c r="M37" s="2220"/>
      <c r="N37" s="2220"/>
      <c r="O37" s="2220"/>
      <c r="P37" s="2220"/>
      <c r="Q37" s="2220"/>
      <c r="R37" s="2220"/>
      <c r="S37" s="2220"/>
      <c r="T37" s="2220"/>
      <c r="U37" s="2220"/>
      <c r="V37" s="2220"/>
      <c r="W37" s="2220"/>
      <c r="X37" s="2220"/>
    </row>
    <row r="38" spans="1:24" s="319" customFormat="1" ht="12.75" x14ac:dyDescent="0.2">
      <c r="A38" s="564">
        <f>'I3 TB Data'!A127:B127</f>
        <v>1850</v>
      </c>
      <c r="B38" s="565" t="str">
        <f>'I3 TB Data'!B127:D127</f>
        <v>Line Transformers</v>
      </c>
      <c r="C38" s="566">
        <f>'I3 TB Data'!G127</f>
        <v>0</v>
      </c>
      <c r="D38" s="2247" t="str">
        <f t="shared" si="0"/>
        <v>Yes</v>
      </c>
      <c r="E38" s="2220"/>
      <c r="F38" s="2220"/>
      <c r="G38" s="2220"/>
      <c r="H38" s="2220"/>
      <c r="I38" s="2220"/>
      <c r="J38" s="2220"/>
      <c r="K38" s="2220"/>
      <c r="L38" s="2220"/>
      <c r="M38" s="2220"/>
      <c r="N38" s="2220"/>
      <c r="O38" s="2220"/>
      <c r="P38" s="2220"/>
      <c r="Q38" s="2220"/>
      <c r="R38" s="2220"/>
      <c r="S38" s="2220"/>
      <c r="T38" s="2220"/>
      <c r="U38" s="2220"/>
      <c r="V38" s="2220"/>
      <c r="W38" s="2220"/>
      <c r="X38" s="2220"/>
    </row>
    <row r="39" spans="1:24" s="319" customFormat="1" ht="12.75" x14ac:dyDescent="0.2">
      <c r="A39" s="564">
        <f>'I3 TB Data'!A128:B128</f>
        <v>1855</v>
      </c>
      <c r="B39" s="565" t="str">
        <f>'I3 TB Data'!B128:D128</f>
        <v>Services</v>
      </c>
      <c r="C39" s="566">
        <f>'I3 TB Data'!G128</f>
        <v>0</v>
      </c>
      <c r="D39" s="2247" t="str">
        <f t="shared" si="0"/>
        <v>Yes</v>
      </c>
      <c r="E39" s="2220"/>
      <c r="F39" s="2220"/>
      <c r="G39" s="2220"/>
      <c r="H39" s="2220"/>
      <c r="I39" s="2220"/>
      <c r="J39" s="2220"/>
      <c r="K39" s="2220"/>
      <c r="L39" s="2220"/>
      <c r="M39" s="2220"/>
      <c r="N39" s="2220"/>
      <c r="O39" s="2220"/>
      <c r="P39" s="2220"/>
      <c r="Q39" s="2220"/>
      <c r="R39" s="2220"/>
      <c r="S39" s="2220"/>
      <c r="T39" s="2220"/>
      <c r="U39" s="2220"/>
      <c r="V39" s="2220"/>
      <c r="W39" s="2220"/>
      <c r="X39" s="2220"/>
    </row>
    <row r="40" spans="1:24" s="319" customFormat="1" ht="12.75" x14ac:dyDescent="0.2">
      <c r="A40" s="564">
        <f>'I3 TB Data'!A129:B129</f>
        <v>1860</v>
      </c>
      <c r="B40" s="565" t="str">
        <f>'I3 TB Data'!B129:D129</f>
        <v>Meters</v>
      </c>
      <c r="C40" s="566">
        <f>'I3 TB Data'!G129</f>
        <v>0</v>
      </c>
      <c r="D40" s="2247" t="str">
        <f t="shared" si="0"/>
        <v>Yes</v>
      </c>
      <c r="E40" s="2220"/>
      <c r="F40" s="2220"/>
      <c r="G40" s="2220"/>
      <c r="H40" s="2220"/>
      <c r="I40" s="2220"/>
      <c r="J40" s="2220"/>
      <c r="K40" s="2220"/>
      <c r="L40" s="2220"/>
      <c r="M40" s="2220"/>
      <c r="N40" s="2220"/>
      <c r="O40" s="2220"/>
      <c r="P40" s="2220"/>
      <c r="Q40" s="2220"/>
      <c r="R40" s="2220"/>
      <c r="S40" s="2220"/>
      <c r="T40" s="2220"/>
      <c r="U40" s="2220"/>
      <c r="V40" s="2220"/>
      <c r="W40" s="2220"/>
      <c r="X40" s="2220"/>
    </row>
    <row r="41" spans="1:24" s="319" customFormat="1" ht="12.75" x14ac:dyDescent="0.2">
      <c r="A41" s="564">
        <v>9999</v>
      </c>
      <c r="B41" s="565" t="str">
        <f>'I3 TB Data'!B130:D130</f>
        <v>IFRS Placeholder Asset Account</v>
      </c>
      <c r="C41" s="566">
        <f>'I3 TB Data'!G130</f>
        <v>0</v>
      </c>
      <c r="D41" s="2247" t="str">
        <f>IF(SUM(E41:X41)&lt;&gt;C41,"No","Yes")</f>
        <v>Yes</v>
      </c>
      <c r="E41" s="2220"/>
      <c r="F41" s="2220"/>
      <c r="G41" s="2220"/>
      <c r="H41" s="2220"/>
      <c r="I41" s="2220"/>
      <c r="J41" s="2220"/>
      <c r="K41" s="2220"/>
      <c r="L41" s="2220"/>
      <c r="M41" s="2220"/>
      <c r="N41" s="2220"/>
      <c r="O41" s="2220"/>
      <c r="P41" s="2220"/>
      <c r="Q41" s="2220"/>
      <c r="R41" s="2220"/>
      <c r="S41" s="2220"/>
      <c r="T41" s="2220"/>
      <c r="U41" s="2220"/>
      <c r="V41" s="2220"/>
      <c r="W41" s="2220"/>
      <c r="X41" s="2220"/>
    </row>
    <row r="42" spans="1:24" s="319" customFormat="1" ht="12.75" x14ac:dyDescent="0.2">
      <c r="A42" s="564">
        <f>'I3 TB Data'!A134:B134</f>
        <v>1905</v>
      </c>
      <c r="B42" s="565" t="str">
        <f>'I3 TB Data'!B134:D134</f>
        <v>Land</v>
      </c>
      <c r="C42" s="566">
        <f>'I3 TB Data'!G134</f>
        <v>0</v>
      </c>
      <c r="D42" s="2247" t="str">
        <f t="shared" si="0"/>
        <v>Yes</v>
      </c>
      <c r="E42" s="2220"/>
      <c r="F42" s="2220"/>
      <c r="G42" s="2220"/>
      <c r="H42" s="2220"/>
      <c r="I42" s="2220"/>
      <c r="J42" s="2220"/>
      <c r="K42" s="2220"/>
      <c r="L42" s="2220"/>
      <c r="M42" s="2220"/>
      <c r="N42" s="2220"/>
      <c r="O42" s="2220"/>
      <c r="P42" s="2220"/>
      <c r="Q42" s="2220"/>
      <c r="R42" s="2220"/>
      <c r="S42" s="2220"/>
      <c r="T42" s="2220"/>
      <c r="U42" s="2220"/>
      <c r="V42" s="2220"/>
      <c r="W42" s="2220"/>
      <c r="X42" s="2220"/>
    </row>
    <row r="43" spans="1:24" s="319" customFormat="1" ht="12.75" x14ac:dyDescent="0.2">
      <c r="A43" s="564">
        <f>'I3 TB Data'!A135:B135</f>
        <v>1906</v>
      </c>
      <c r="B43" s="565" t="str">
        <f>'I3 TB Data'!B135:D135</f>
        <v>Land Rights</v>
      </c>
      <c r="C43" s="566">
        <f>'I3 TB Data'!G135</f>
        <v>0</v>
      </c>
      <c r="D43" s="2247" t="str">
        <f t="shared" si="0"/>
        <v>Yes</v>
      </c>
      <c r="E43" s="2220"/>
      <c r="F43" s="2220"/>
      <c r="G43" s="2220"/>
      <c r="H43" s="2220"/>
      <c r="I43" s="2220"/>
      <c r="J43" s="2220"/>
      <c r="K43" s="2220"/>
      <c r="L43" s="2220"/>
      <c r="M43" s="2220"/>
      <c r="N43" s="2220"/>
      <c r="O43" s="2220"/>
      <c r="P43" s="2220"/>
      <c r="Q43" s="2220"/>
      <c r="R43" s="2220"/>
      <c r="S43" s="2220"/>
      <c r="T43" s="2220"/>
      <c r="U43" s="2220"/>
      <c r="V43" s="2220"/>
      <c r="W43" s="2220"/>
      <c r="X43" s="2220"/>
    </row>
    <row r="44" spans="1:24" s="319" customFormat="1" ht="12.75" x14ac:dyDescent="0.2">
      <c r="A44" s="564">
        <f>'I3 TB Data'!A136:B136</f>
        <v>1908</v>
      </c>
      <c r="B44" s="565" t="str">
        <f>'I3 TB Data'!B136:D136</f>
        <v>Buildings and Fixtures</v>
      </c>
      <c r="C44" s="566">
        <f>'I3 TB Data'!G136</f>
        <v>0</v>
      </c>
      <c r="D44" s="2247" t="str">
        <f>IF(SUM(E44:X44)&lt;&gt;C44,"No","Yes")</f>
        <v>Yes</v>
      </c>
      <c r="E44" s="2220"/>
      <c r="F44" s="2220"/>
      <c r="G44" s="2220"/>
      <c r="H44" s="2220"/>
      <c r="I44" s="2220"/>
      <c r="J44" s="2220"/>
      <c r="K44" s="2220"/>
      <c r="L44" s="2220"/>
      <c r="M44" s="2220"/>
      <c r="N44" s="2220"/>
      <c r="O44" s="2220"/>
      <c r="P44" s="2220"/>
      <c r="Q44" s="2220"/>
      <c r="R44" s="2220"/>
      <c r="S44" s="2220"/>
      <c r="T44" s="2220"/>
      <c r="U44" s="2220"/>
      <c r="V44" s="2220"/>
      <c r="W44" s="2220"/>
      <c r="X44" s="2220"/>
    </row>
    <row r="45" spans="1:24" s="319" customFormat="1" ht="12.75" x14ac:dyDescent="0.2">
      <c r="A45" s="564">
        <f>'I3 TB Data'!A137:B137</f>
        <v>1910</v>
      </c>
      <c r="B45" s="565" t="str">
        <f>'I3 TB Data'!B137:D137</f>
        <v>Leasehold Improvements</v>
      </c>
      <c r="C45" s="566">
        <f>'I3 TB Data'!G137</f>
        <v>0</v>
      </c>
      <c r="D45" s="2247" t="str">
        <f t="shared" si="0"/>
        <v>Yes</v>
      </c>
      <c r="E45" s="2220"/>
      <c r="F45" s="2220"/>
      <c r="G45" s="2220"/>
      <c r="H45" s="2220"/>
      <c r="I45" s="2220"/>
      <c r="J45" s="2220"/>
      <c r="K45" s="2220"/>
      <c r="L45" s="2220"/>
      <c r="M45" s="2220"/>
      <c r="N45" s="2220"/>
      <c r="O45" s="2220"/>
      <c r="P45" s="2220"/>
      <c r="Q45" s="2220"/>
      <c r="R45" s="2220"/>
      <c r="S45" s="2220"/>
      <c r="T45" s="2220"/>
      <c r="U45" s="2220"/>
      <c r="V45" s="2220"/>
      <c r="W45" s="2220"/>
      <c r="X45" s="2220"/>
    </row>
    <row r="46" spans="1:24" s="319" customFormat="1" ht="12.75" x14ac:dyDescent="0.2">
      <c r="A46" s="564">
        <f>'I3 TB Data'!A138:B138</f>
        <v>1915</v>
      </c>
      <c r="B46" s="565" t="str">
        <f>'I3 TB Data'!B138:D138</f>
        <v>Office Furniture and Equipment</v>
      </c>
      <c r="C46" s="566">
        <f>'I3 TB Data'!G138</f>
        <v>0</v>
      </c>
      <c r="D46" s="2247" t="str">
        <f t="shared" si="0"/>
        <v>Yes</v>
      </c>
      <c r="E46" s="2220"/>
      <c r="F46" s="2220"/>
      <c r="G46" s="2220"/>
      <c r="H46" s="2220"/>
      <c r="I46" s="2220"/>
      <c r="J46" s="2220"/>
      <c r="K46" s="2220"/>
      <c r="L46" s="2220"/>
      <c r="M46" s="2220"/>
      <c r="N46" s="2220"/>
      <c r="O46" s="2220"/>
      <c r="P46" s="2220"/>
      <c r="Q46" s="2220"/>
      <c r="R46" s="2220"/>
      <c r="S46" s="2220"/>
      <c r="T46" s="2220"/>
      <c r="U46" s="2220"/>
      <c r="V46" s="2220"/>
      <c r="W46" s="2220"/>
      <c r="X46" s="2220"/>
    </row>
    <row r="47" spans="1:24" s="319" customFormat="1" ht="12.75" x14ac:dyDescent="0.2">
      <c r="A47" s="564">
        <f>'I3 TB Data'!A139:B139</f>
        <v>1920</v>
      </c>
      <c r="B47" s="565" t="str">
        <f>'I3 TB Data'!B139:D139</f>
        <v>Computer Equipment - Hardware</v>
      </c>
      <c r="C47" s="566">
        <f>'I3 TB Data'!G139</f>
        <v>0</v>
      </c>
      <c r="D47" s="2247" t="str">
        <f t="shared" si="0"/>
        <v>Yes</v>
      </c>
      <c r="E47" s="2220"/>
      <c r="F47" s="2220"/>
      <c r="G47" s="2220"/>
      <c r="H47" s="2220"/>
      <c r="I47" s="2220"/>
      <c r="J47" s="2220"/>
      <c r="K47" s="2220"/>
      <c r="L47" s="2220"/>
      <c r="M47" s="2220"/>
      <c r="N47" s="2220"/>
      <c r="O47" s="2220"/>
      <c r="P47" s="2220"/>
      <c r="Q47" s="2220"/>
      <c r="R47" s="2220"/>
      <c r="S47" s="2220"/>
      <c r="T47" s="2220"/>
      <c r="U47" s="2220"/>
      <c r="V47" s="2220"/>
      <c r="W47" s="2220"/>
      <c r="X47" s="2220"/>
    </row>
    <row r="48" spans="1:24" s="319" customFormat="1" ht="12.75" x14ac:dyDescent="0.2">
      <c r="A48" s="564">
        <f>'I3 TB Data'!A140:B140</f>
        <v>1925</v>
      </c>
      <c r="B48" s="565" t="str">
        <f>'I3 TB Data'!B140:D140</f>
        <v>Computer Software</v>
      </c>
      <c r="C48" s="566">
        <f>'I3 TB Data'!G140</f>
        <v>0</v>
      </c>
      <c r="D48" s="2247" t="str">
        <f t="shared" si="0"/>
        <v>Yes</v>
      </c>
      <c r="E48" s="2220"/>
      <c r="F48" s="2220"/>
      <c r="G48" s="2220"/>
      <c r="H48" s="2220"/>
      <c r="I48" s="2220"/>
      <c r="J48" s="2220"/>
      <c r="K48" s="2220"/>
      <c r="L48" s="2220"/>
      <c r="M48" s="2220"/>
      <c r="N48" s="2220"/>
      <c r="O48" s="2220"/>
      <c r="P48" s="2220"/>
      <c r="Q48" s="2220"/>
      <c r="R48" s="2220"/>
      <c r="S48" s="2220"/>
      <c r="T48" s="2220"/>
      <c r="U48" s="2220"/>
      <c r="V48" s="2220"/>
      <c r="W48" s="2220"/>
      <c r="X48" s="2220"/>
    </row>
    <row r="49" spans="1:24" s="319" customFormat="1" ht="12.75" x14ac:dyDescent="0.2">
      <c r="A49" s="564">
        <f>'I3 TB Data'!A141:B141</f>
        <v>1930</v>
      </c>
      <c r="B49" s="565" t="str">
        <f>'I3 TB Data'!B141:D141</f>
        <v>Transportation Equipment</v>
      </c>
      <c r="C49" s="566">
        <f>'I3 TB Data'!G141</f>
        <v>0</v>
      </c>
      <c r="D49" s="2247" t="str">
        <f t="shared" si="0"/>
        <v>Yes</v>
      </c>
      <c r="E49" s="2220"/>
      <c r="F49" s="2220"/>
      <c r="G49" s="2220"/>
      <c r="H49" s="2220"/>
      <c r="I49" s="2220"/>
      <c r="J49" s="2220"/>
      <c r="K49" s="2220"/>
      <c r="L49" s="2220"/>
      <c r="M49" s="2220"/>
      <c r="N49" s="2220"/>
      <c r="O49" s="2220"/>
      <c r="P49" s="2220"/>
      <c r="Q49" s="2220"/>
      <c r="R49" s="2220"/>
      <c r="S49" s="2220"/>
      <c r="T49" s="2220"/>
      <c r="U49" s="2220"/>
      <c r="V49" s="2220"/>
      <c r="W49" s="2220"/>
      <c r="X49" s="2220"/>
    </row>
    <row r="50" spans="1:24" s="319" customFormat="1" ht="12.75" x14ac:dyDescent="0.2">
      <c r="A50" s="564">
        <f>'I3 TB Data'!A142:B142</f>
        <v>1935</v>
      </c>
      <c r="B50" s="565" t="str">
        <f>'I3 TB Data'!B142:D142</f>
        <v>Stores Equipment</v>
      </c>
      <c r="C50" s="566">
        <f>'I3 TB Data'!G142</f>
        <v>0</v>
      </c>
      <c r="D50" s="2247" t="str">
        <f t="shared" si="0"/>
        <v>Yes</v>
      </c>
      <c r="E50" s="2220"/>
      <c r="F50" s="2220"/>
      <c r="G50" s="2220"/>
      <c r="H50" s="2220"/>
      <c r="I50" s="2220"/>
      <c r="J50" s="2220"/>
      <c r="K50" s="2220"/>
      <c r="L50" s="2220"/>
      <c r="M50" s="2220"/>
      <c r="N50" s="2220"/>
      <c r="O50" s="2220"/>
      <c r="P50" s="2220"/>
      <c r="Q50" s="2220"/>
      <c r="R50" s="2220"/>
      <c r="S50" s="2220"/>
      <c r="T50" s="2220"/>
      <c r="U50" s="2220"/>
      <c r="V50" s="2220"/>
      <c r="W50" s="2220"/>
      <c r="X50" s="2220"/>
    </row>
    <row r="51" spans="1:24" s="319" customFormat="1" ht="12.75" x14ac:dyDescent="0.2">
      <c r="A51" s="564">
        <f>'I3 TB Data'!A143:B143</f>
        <v>1940</v>
      </c>
      <c r="B51" s="565" t="str">
        <f>'I3 TB Data'!B143:D143</f>
        <v>Tools, Shop and Garage Equipment</v>
      </c>
      <c r="C51" s="566">
        <f>'I3 TB Data'!G143</f>
        <v>0</v>
      </c>
      <c r="D51" s="2247" t="str">
        <f t="shared" si="0"/>
        <v>Yes</v>
      </c>
      <c r="E51" s="2220"/>
      <c r="F51" s="2220"/>
      <c r="G51" s="2220"/>
      <c r="H51" s="2220"/>
      <c r="I51" s="2220"/>
      <c r="J51" s="2220"/>
      <c r="K51" s="2220"/>
      <c r="L51" s="2220"/>
      <c r="M51" s="2220"/>
      <c r="N51" s="2220"/>
      <c r="O51" s="2220"/>
      <c r="P51" s="2220"/>
      <c r="Q51" s="2220"/>
      <c r="R51" s="2220"/>
      <c r="S51" s="2220"/>
      <c r="T51" s="2220"/>
      <c r="U51" s="2220"/>
      <c r="V51" s="2220"/>
      <c r="W51" s="2220"/>
      <c r="X51" s="2220"/>
    </row>
    <row r="52" spans="1:24" s="319" customFormat="1" ht="12.75" x14ac:dyDescent="0.2">
      <c r="A52" s="564">
        <f>'I3 TB Data'!A144:B144</f>
        <v>1945</v>
      </c>
      <c r="B52" s="565" t="str">
        <f>'I3 TB Data'!B144:D144</f>
        <v>Measurement and Testing Equipment</v>
      </c>
      <c r="C52" s="566">
        <f>'I3 TB Data'!G144</f>
        <v>0</v>
      </c>
      <c r="D52" s="2247" t="str">
        <f t="shared" si="0"/>
        <v>Yes</v>
      </c>
      <c r="E52" s="2220"/>
      <c r="F52" s="2220"/>
      <c r="G52" s="2220"/>
      <c r="H52" s="2220"/>
      <c r="I52" s="2220"/>
      <c r="J52" s="2220"/>
      <c r="K52" s="2220"/>
      <c r="L52" s="2220"/>
      <c r="M52" s="2220"/>
      <c r="N52" s="2220"/>
      <c r="O52" s="2220"/>
      <c r="P52" s="2220"/>
      <c r="Q52" s="2220"/>
      <c r="R52" s="2220"/>
      <c r="S52" s="2220"/>
      <c r="T52" s="2220"/>
      <c r="U52" s="2220"/>
      <c r="V52" s="2220"/>
      <c r="W52" s="2220"/>
      <c r="X52" s="2220"/>
    </row>
    <row r="53" spans="1:24" s="319" customFormat="1" ht="12.75" x14ac:dyDescent="0.2">
      <c r="A53" s="564">
        <f>'I3 TB Data'!A145:B145</f>
        <v>1950</v>
      </c>
      <c r="B53" s="565" t="str">
        <f>'I3 TB Data'!B145:D145</f>
        <v>Power Operated Equipment</v>
      </c>
      <c r="C53" s="566">
        <f>'I3 TB Data'!G145</f>
        <v>0</v>
      </c>
      <c r="D53" s="2247" t="str">
        <f t="shared" si="0"/>
        <v>Yes</v>
      </c>
      <c r="E53" s="2220"/>
      <c r="F53" s="2220"/>
      <c r="G53" s="2220"/>
      <c r="H53" s="2220"/>
      <c r="I53" s="2220"/>
      <c r="J53" s="2220"/>
      <c r="K53" s="2220"/>
      <c r="L53" s="2220"/>
      <c r="M53" s="2220"/>
      <c r="N53" s="2220"/>
      <c r="O53" s="2220"/>
      <c r="P53" s="2220"/>
      <c r="Q53" s="2220"/>
      <c r="R53" s="2220"/>
      <c r="S53" s="2220"/>
      <c r="T53" s="2220"/>
      <c r="U53" s="2220"/>
      <c r="V53" s="2220"/>
      <c r="W53" s="2220"/>
      <c r="X53" s="2220"/>
    </row>
    <row r="54" spans="1:24" s="319" customFormat="1" ht="12.75" x14ac:dyDescent="0.2">
      <c r="A54" s="564">
        <f>'I3 TB Data'!A146:B146</f>
        <v>1955</v>
      </c>
      <c r="B54" s="565" t="str">
        <f>'I3 TB Data'!B146:D146</f>
        <v>Communication Equipment</v>
      </c>
      <c r="C54" s="566">
        <f>'I3 TB Data'!G146</f>
        <v>0</v>
      </c>
      <c r="D54" s="2247" t="str">
        <f t="shared" si="0"/>
        <v>Yes</v>
      </c>
      <c r="E54" s="2220"/>
      <c r="F54" s="2220"/>
      <c r="G54" s="2220"/>
      <c r="H54" s="2220"/>
      <c r="I54" s="2220"/>
      <c r="J54" s="2220"/>
      <c r="K54" s="2220"/>
      <c r="L54" s="2220"/>
      <c r="M54" s="2220"/>
      <c r="N54" s="2220"/>
      <c r="O54" s="2220"/>
      <c r="P54" s="2220"/>
      <c r="Q54" s="2220"/>
      <c r="R54" s="2220"/>
      <c r="S54" s="2220"/>
      <c r="T54" s="2220"/>
      <c r="U54" s="2220"/>
      <c r="V54" s="2220"/>
      <c r="W54" s="2220"/>
      <c r="X54" s="2220"/>
    </row>
    <row r="55" spans="1:24" s="319" customFormat="1" ht="12.75" x14ac:dyDescent="0.2">
      <c r="A55" s="564">
        <f>'I3 TB Data'!A147:B147</f>
        <v>1960</v>
      </c>
      <c r="B55" s="565" t="str">
        <f>'I3 TB Data'!B147:D147</f>
        <v>Miscellaneous Equipment</v>
      </c>
      <c r="C55" s="566">
        <f>'I3 TB Data'!G147</f>
        <v>0</v>
      </c>
      <c r="D55" s="2247" t="str">
        <f t="shared" si="0"/>
        <v>Yes</v>
      </c>
      <c r="E55" s="2220"/>
      <c r="F55" s="2220"/>
      <c r="G55" s="2220"/>
      <c r="H55" s="2220"/>
      <c r="I55" s="2220"/>
      <c r="J55" s="2220"/>
      <c r="K55" s="2220"/>
      <c r="L55" s="2220"/>
      <c r="M55" s="2220"/>
      <c r="N55" s="2220"/>
      <c r="O55" s="2220"/>
      <c r="P55" s="2220"/>
      <c r="Q55" s="2220"/>
      <c r="R55" s="2220"/>
      <c r="S55" s="2220"/>
      <c r="T55" s="2220"/>
      <c r="U55" s="2220"/>
      <c r="V55" s="2220"/>
      <c r="W55" s="2220"/>
      <c r="X55" s="2220"/>
    </row>
    <row r="56" spans="1:24" s="319" customFormat="1" ht="25.5" x14ac:dyDescent="0.2">
      <c r="A56" s="564">
        <f>'I3 TB Data'!A149:B149</f>
        <v>1970</v>
      </c>
      <c r="B56" s="565" t="str">
        <f>'I3 TB Data'!B149:D149</f>
        <v>Load Management Controls - Customer Premises</v>
      </c>
      <c r="C56" s="566">
        <f>'I3 TB Data'!G149</f>
        <v>0</v>
      </c>
      <c r="D56" s="2247" t="str">
        <f t="shared" si="0"/>
        <v>Yes</v>
      </c>
      <c r="E56" s="2220"/>
      <c r="F56" s="2220"/>
      <c r="G56" s="2220"/>
      <c r="H56" s="2220"/>
      <c r="I56" s="2220"/>
      <c r="J56" s="2220"/>
      <c r="K56" s="2220"/>
      <c r="L56" s="2220"/>
      <c r="M56" s="2220"/>
      <c r="N56" s="2220"/>
      <c r="O56" s="2220"/>
      <c r="P56" s="2220"/>
      <c r="Q56" s="2220"/>
      <c r="R56" s="2220"/>
      <c r="S56" s="2220"/>
      <c r="T56" s="2220"/>
      <c r="U56" s="2220"/>
      <c r="V56" s="2220"/>
      <c r="W56" s="2220"/>
      <c r="X56" s="2220"/>
    </row>
    <row r="57" spans="1:24" s="319" customFormat="1" ht="25.5" x14ac:dyDescent="0.2">
      <c r="A57" s="564">
        <f>'I3 TB Data'!A150:B150</f>
        <v>1975</v>
      </c>
      <c r="B57" s="565" t="str">
        <f>'I3 TB Data'!B150:D150</f>
        <v>Load Management Controls - Utility Premises</v>
      </c>
      <c r="C57" s="566">
        <f>'I3 TB Data'!G150</f>
        <v>0</v>
      </c>
      <c r="D57" s="2247" t="str">
        <f t="shared" si="0"/>
        <v>Yes</v>
      </c>
      <c r="E57" s="2220"/>
      <c r="F57" s="2220"/>
      <c r="G57" s="2220"/>
      <c r="H57" s="2220"/>
      <c r="I57" s="2220"/>
      <c r="J57" s="2220"/>
      <c r="K57" s="2220"/>
      <c r="L57" s="2220"/>
      <c r="M57" s="2220"/>
      <c r="N57" s="2220"/>
      <c r="O57" s="2220"/>
      <c r="P57" s="2220"/>
      <c r="Q57" s="2220"/>
      <c r="R57" s="2220"/>
      <c r="S57" s="2220"/>
      <c r="T57" s="2220"/>
      <c r="U57" s="2220"/>
      <c r="V57" s="2220"/>
      <c r="W57" s="2220"/>
      <c r="X57" s="2220"/>
    </row>
    <row r="58" spans="1:24" s="319" customFormat="1" ht="12.75" x14ac:dyDescent="0.2">
      <c r="A58" s="564">
        <f>'I3 TB Data'!A151:B151</f>
        <v>1980</v>
      </c>
      <c r="B58" s="565" t="str">
        <f>'I3 TB Data'!B151:D151</f>
        <v>System Supervisory Equipment</v>
      </c>
      <c r="C58" s="566">
        <f>'I3 TB Data'!G151</f>
        <v>0</v>
      </c>
      <c r="D58" s="2247" t="str">
        <f t="shared" ref="D58:D63" si="1">IF(SUM(E58:X58)&lt;&gt;C58,"No","Yes")</f>
        <v>Yes</v>
      </c>
      <c r="E58" s="2220"/>
      <c r="F58" s="2220"/>
      <c r="G58" s="2220"/>
      <c r="H58" s="2220"/>
      <c r="I58" s="2220"/>
      <c r="J58" s="2220"/>
      <c r="K58" s="2220"/>
      <c r="L58" s="2220"/>
      <c r="M58" s="2220"/>
      <c r="N58" s="2220"/>
      <c r="O58" s="2220"/>
      <c r="P58" s="2220"/>
      <c r="Q58" s="2220"/>
      <c r="R58" s="2220"/>
      <c r="S58" s="2220"/>
      <c r="T58" s="2220"/>
      <c r="U58" s="2220"/>
      <c r="V58" s="2220"/>
      <c r="W58" s="2220"/>
      <c r="X58" s="2220"/>
    </row>
    <row r="59" spans="1:24" s="319" customFormat="1" ht="12.75" x14ac:dyDescent="0.2">
      <c r="A59" s="564">
        <f>'I3 TB Data'!A153:B153</f>
        <v>1990</v>
      </c>
      <c r="B59" s="565" t="str">
        <f>'I3 TB Data'!B153:D153</f>
        <v>Other Tangible Property</v>
      </c>
      <c r="C59" s="566">
        <f>'I3 TB Data'!G153</f>
        <v>0</v>
      </c>
      <c r="D59" s="2247" t="str">
        <f t="shared" si="1"/>
        <v>Yes</v>
      </c>
      <c r="E59" s="2220"/>
      <c r="F59" s="2220"/>
      <c r="G59" s="2220"/>
      <c r="H59" s="2220"/>
      <c r="I59" s="2220"/>
      <c r="J59" s="2220"/>
      <c r="K59" s="2220"/>
      <c r="L59" s="2220"/>
      <c r="M59" s="2220"/>
      <c r="N59" s="2220"/>
      <c r="O59" s="2220"/>
      <c r="P59" s="2220"/>
      <c r="Q59" s="2220"/>
      <c r="R59" s="2220"/>
      <c r="S59" s="2220"/>
      <c r="T59" s="2220"/>
      <c r="U59" s="2220"/>
      <c r="V59" s="2220"/>
      <c r="W59" s="2220"/>
      <c r="X59" s="2220"/>
    </row>
    <row r="60" spans="1:24" s="319" customFormat="1" ht="12.75" x14ac:dyDescent="0.2">
      <c r="A60" s="564">
        <f>'I3 TB Data'!A155:B155</f>
        <v>2005</v>
      </c>
      <c r="B60" s="565" t="str">
        <f>'I3 TB Data'!B155:D155</f>
        <v>Property Under Capital Leases</v>
      </c>
      <c r="C60" s="566">
        <f>'I3 TB Data'!G155</f>
        <v>0</v>
      </c>
      <c r="D60" s="2247" t="str">
        <f t="shared" si="1"/>
        <v>Yes</v>
      </c>
      <c r="E60" s="2220"/>
      <c r="F60" s="2220"/>
      <c r="G60" s="2220"/>
      <c r="H60" s="2220"/>
      <c r="I60" s="2220"/>
      <c r="J60" s="2220"/>
      <c r="K60" s="2220"/>
      <c r="L60" s="2220"/>
      <c r="M60" s="2220"/>
      <c r="N60" s="2220"/>
      <c r="O60" s="2220"/>
      <c r="P60" s="2220"/>
      <c r="Q60" s="2220"/>
      <c r="R60" s="2220"/>
      <c r="S60" s="2220"/>
      <c r="T60" s="2220"/>
      <c r="U60" s="2220"/>
      <c r="V60" s="2220"/>
      <c r="W60" s="2220"/>
      <c r="X60" s="2220"/>
    </row>
    <row r="61" spans="1:24" s="319" customFormat="1" ht="12.75" x14ac:dyDescent="0.2">
      <c r="A61" s="564">
        <f>'I3 TB Data'!A156:B156</f>
        <v>2010</v>
      </c>
      <c r="B61" s="565" t="str">
        <f>'I3 TB Data'!B156:D156</f>
        <v>Electric Plant Purchased or Sold</v>
      </c>
      <c r="C61" s="566">
        <f>'I3 TB Data'!G156</f>
        <v>0</v>
      </c>
      <c r="D61" s="2247" t="str">
        <f t="shared" si="1"/>
        <v>Yes</v>
      </c>
      <c r="E61" s="2220"/>
      <c r="F61" s="2220"/>
      <c r="G61" s="2220"/>
      <c r="H61" s="2220"/>
      <c r="I61" s="2220"/>
      <c r="J61" s="2220"/>
      <c r="K61" s="2220"/>
      <c r="L61" s="2220"/>
      <c r="M61" s="2220"/>
      <c r="N61" s="2220"/>
      <c r="O61" s="2220"/>
      <c r="P61" s="2220"/>
      <c r="Q61" s="2220"/>
      <c r="R61" s="2220"/>
      <c r="S61" s="2220"/>
      <c r="T61" s="2220"/>
      <c r="U61" s="2220"/>
      <c r="V61" s="2220"/>
      <c r="W61" s="2220"/>
      <c r="X61" s="2220"/>
    </row>
    <row r="62" spans="1:24" s="319" customFormat="1" ht="25.5" x14ac:dyDescent="0.2">
      <c r="A62" s="564">
        <f>'I3 TB Data'!A160:B160</f>
        <v>2050</v>
      </c>
      <c r="B62" s="565" t="str">
        <f>'I3 TB Data'!B160:D160</f>
        <v>Completed Construction Not Classified--Electric</v>
      </c>
      <c r="C62" s="566">
        <f>'I3 TB Data'!G160</f>
        <v>0</v>
      </c>
      <c r="D62" s="2247" t="str">
        <f t="shared" si="1"/>
        <v>Yes</v>
      </c>
      <c r="E62" s="2220"/>
      <c r="F62" s="2220"/>
      <c r="G62" s="2220"/>
      <c r="H62" s="2220"/>
      <c r="I62" s="2220"/>
      <c r="J62" s="2220"/>
      <c r="K62" s="2220"/>
      <c r="L62" s="2220"/>
      <c r="M62" s="2220"/>
      <c r="N62" s="2220"/>
      <c r="O62" s="2220"/>
      <c r="P62" s="2220"/>
      <c r="Q62" s="2220"/>
      <c r="R62" s="2220"/>
      <c r="S62" s="2220"/>
      <c r="T62" s="2220"/>
      <c r="U62" s="2220"/>
      <c r="V62" s="2220"/>
      <c r="W62" s="2220"/>
      <c r="X62" s="2220"/>
    </row>
    <row r="63" spans="1:24" s="319" customFormat="1" ht="38.25" x14ac:dyDescent="0.2">
      <c r="A63" s="564">
        <f>'I3 TB Data'!A166:B166</f>
        <v>2105</v>
      </c>
      <c r="B63" s="565" t="str">
        <f>'I3 TB Data'!B166:D166</f>
        <v>Accum. Amortization of Electric Utility Plant - Property, Plant, &amp; Equipment</v>
      </c>
      <c r="C63" s="566">
        <f>'I3 TB Data'!G166</f>
        <v>0</v>
      </c>
      <c r="D63" s="2247" t="str">
        <f t="shared" si="1"/>
        <v>Yes</v>
      </c>
      <c r="E63" s="2220"/>
      <c r="F63" s="2220"/>
      <c r="G63" s="2220"/>
      <c r="H63" s="2220"/>
      <c r="I63" s="2220"/>
      <c r="J63" s="2220"/>
      <c r="K63" s="2220"/>
      <c r="L63" s="2220"/>
      <c r="M63" s="2220"/>
      <c r="N63" s="2220"/>
      <c r="O63" s="2220"/>
      <c r="P63" s="2220"/>
      <c r="Q63" s="2220"/>
      <c r="R63" s="2220"/>
      <c r="S63" s="2220"/>
      <c r="T63" s="2220"/>
      <c r="U63" s="2220"/>
      <c r="V63" s="2220"/>
      <c r="W63" s="2220"/>
      <c r="X63" s="2220"/>
    </row>
    <row r="64" spans="1:24" s="319" customFormat="1" ht="27" customHeight="1" thickBot="1" x14ac:dyDescent="0.25">
      <c r="A64" s="571">
        <f>'I3 TB Data'!A167:B167</f>
        <v>2120</v>
      </c>
      <c r="B64" s="572" t="str">
        <f>'I3 TB Data'!B167:D167</f>
        <v>Accumulated Amortization of Electric Utility Plant - Intangibles</v>
      </c>
      <c r="C64" s="573">
        <f>'I3 TB Data'!G167</f>
        <v>0</v>
      </c>
      <c r="D64" s="2248" t="str">
        <f>IF(SUM(E64:X64)&lt;&gt;C64,"No","Yes")</f>
        <v>Yes</v>
      </c>
      <c r="E64" s="2221"/>
      <c r="F64" s="2221"/>
      <c r="G64" s="2221"/>
      <c r="H64" s="2221"/>
      <c r="I64" s="2221"/>
      <c r="J64" s="2221"/>
      <c r="K64" s="2221"/>
      <c r="L64" s="2221"/>
      <c r="M64" s="2221"/>
      <c r="N64" s="2221"/>
      <c r="O64" s="2221"/>
      <c r="P64" s="2221"/>
      <c r="Q64" s="2221"/>
      <c r="R64" s="2221"/>
      <c r="S64" s="2221"/>
      <c r="T64" s="2221"/>
      <c r="U64" s="2221"/>
      <c r="V64" s="2221"/>
      <c r="W64" s="2221"/>
      <c r="X64" s="2221"/>
    </row>
    <row r="65" spans="1:24" s="1778" customFormat="1" ht="12.75" customHeight="1" x14ac:dyDescent="0.2">
      <c r="A65" s="2426"/>
      <c r="B65" s="2430" t="s">
        <v>1290</v>
      </c>
      <c r="C65" s="2432"/>
      <c r="D65" s="2434"/>
      <c r="E65" s="2428">
        <f>SUM(E23:E64)</f>
        <v>0</v>
      </c>
      <c r="F65" s="2428">
        <f t="shared" ref="F65:X65" si="2">SUM(F23:F64)</f>
        <v>0</v>
      </c>
      <c r="G65" s="2428">
        <f t="shared" si="2"/>
        <v>0</v>
      </c>
      <c r="H65" s="2428">
        <f t="shared" si="2"/>
        <v>0</v>
      </c>
      <c r="I65" s="2428">
        <f t="shared" si="2"/>
        <v>0</v>
      </c>
      <c r="J65" s="2428">
        <f t="shared" si="2"/>
        <v>0</v>
      </c>
      <c r="K65" s="2428">
        <f t="shared" si="2"/>
        <v>0</v>
      </c>
      <c r="L65" s="2428">
        <f t="shared" si="2"/>
        <v>0</v>
      </c>
      <c r="M65" s="2428">
        <f t="shared" si="2"/>
        <v>0</v>
      </c>
      <c r="N65" s="2428">
        <f t="shared" si="2"/>
        <v>0</v>
      </c>
      <c r="O65" s="2428">
        <f t="shared" si="2"/>
        <v>0</v>
      </c>
      <c r="P65" s="2428">
        <f t="shared" si="2"/>
        <v>0</v>
      </c>
      <c r="Q65" s="2428">
        <f t="shared" si="2"/>
        <v>0</v>
      </c>
      <c r="R65" s="2428">
        <f t="shared" si="2"/>
        <v>0</v>
      </c>
      <c r="S65" s="2428">
        <f t="shared" si="2"/>
        <v>0</v>
      </c>
      <c r="T65" s="2428">
        <f t="shared" si="2"/>
        <v>0</v>
      </c>
      <c r="U65" s="2428">
        <f t="shared" si="2"/>
        <v>0</v>
      </c>
      <c r="V65" s="2428">
        <f t="shared" si="2"/>
        <v>0</v>
      </c>
      <c r="W65" s="2428">
        <f t="shared" si="2"/>
        <v>0</v>
      </c>
      <c r="X65" s="2424">
        <f t="shared" si="2"/>
        <v>0</v>
      </c>
    </row>
    <row r="66" spans="1:24" s="790" customFormat="1" ht="12.75" customHeight="1" thickBot="1" x14ac:dyDescent="0.25">
      <c r="A66" s="2427"/>
      <c r="B66" s="2431"/>
      <c r="C66" s="2433"/>
      <c r="D66" s="2435"/>
      <c r="E66" s="2429"/>
      <c r="F66" s="2429"/>
      <c r="G66" s="2429"/>
      <c r="H66" s="2429"/>
      <c r="I66" s="2429"/>
      <c r="J66" s="2429"/>
      <c r="K66" s="2429"/>
      <c r="L66" s="2429"/>
      <c r="M66" s="2429"/>
      <c r="N66" s="2429"/>
      <c r="O66" s="2429"/>
      <c r="P66" s="2429"/>
      <c r="Q66" s="2429"/>
      <c r="R66" s="2429"/>
      <c r="S66" s="2429"/>
      <c r="T66" s="2429"/>
      <c r="U66" s="2429"/>
      <c r="V66" s="2429"/>
      <c r="W66" s="2429"/>
      <c r="X66" s="2425"/>
    </row>
    <row r="67" spans="1:24" s="643" customFormat="1" ht="25.5" x14ac:dyDescent="0.2">
      <c r="A67" s="568">
        <f>'I3 TB Data'!A344:B344</f>
        <v>5005</v>
      </c>
      <c r="B67" s="569" t="str">
        <f>'I3 TB Data'!B344:D344</f>
        <v>Operation Supervision and Engineering</v>
      </c>
      <c r="C67" s="570">
        <f>'I3 TB Data'!G344</f>
        <v>0</v>
      </c>
      <c r="D67" s="2249" t="str">
        <f>IF(SUM(E67:X67)&lt;&gt;C67,"No","Yes")</f>
        <v>Yes</v>
      </c>
      <c r="E67" s="2222"/>
      <c r="F67" s="2222"/>
      <c r="G67" s="2222"/>
      <c r="H67" s="2222"/>
      <c r="I67" s="2222"/>
      <c r="J67" s="2222"/>
      <c r="K67" s="2222"/>
      <c r="L67" s="2222"/>
      <c r="M67" s="2222"/>
      <c r="N67" s="2222"/>
      <c r="O67" s="2222"/>
      <c r="P67" s="2222"/>
      <c r="Q67" s="2222"/>
      <c r="R67" s="2222"/>
      <c r="S67" s="2222"/>
      <c r="T67" s="2222"/>
      <c r="U67" s="2222"/>
      <c r="V67" s="2222"/>
      <c r="W67" s="2222"/>
      <c r="X67" s="2222"/>
    </row>
    <row r="68" spans="1:24" s="643" customFormat="1" ht="12.75" x14ac:dyDescent="0.2">
      <c r="A68" s="564">
        <f>'I3 TB Data'!A345:B345</f>
        <v>5010</v>
      </c>
      <c r="B68" s="565" t="str">
        <f>'I3 TB Data'!B345:D345</f>
        <v>Load Dispatching</v>
      </c>
      <c r="C68" s="566">
        <f>'I3 TB Data'!G345</f>
        <v>0</v>
      </c>
      <c r="D68" s="2247" t="str">
        <f>IF(SUM(E68:X68)&lt;&gt;C68,"No","Yes")</f>
        <v>Yes</v>
      </c>
      <c r="E68" s="2223"/>
      <c r="F68" s="2223"/>
      <c r="G68" s="2223"/>
      <c r="H68" s="2223"/>
      <c r="I68" s="2223"/>
      <c r="J68" s="2223"/>
      <c r="K68" s="2223"/>
      <c r="L68" s="2223"/>
      <c r="M68" s="2223"/>
      <c r="N68" s="2223"/>
      <c r="O68" s="2223"/>
      <c r="P68" s="2223"/>
      <c r="Q68" s="2223"/>
      <c r="R68" s="2223"/>
      <c r="S68" s="2223"/>
      <c r="T68" s="2223"/>
      <c r="U68" s="2223"/>
      <c r="V68" s="2223"/>
      <c r="W68" s="2223"/>
      <c r="X68" s="2223"/>
    </row>
    <row r="69" spans="1:24" s="643" customFormat="1" ht="25.5" x14ac:dyDescent="0.2">
      <c r="A69" s="564">
        <f>'I3 TB Data'!A346:B346</f>
        <v>5012</v>
      </c>
      <c r="B69" s="565" t="str">
        <f>'I3 TB Data'!B346:D346</f>
        <v>Station Buildings and Fixtures Expense</v>
      </c>
      <c r="C69" s="566">
        <f>'I3 TB Data'!G346</f>
        <v>0</v>
      </c>
      <c r="D69" s="2247" t="str">
        <f>IF(SUM(E69:X69)&lt;&gt;C69,"No","Yes")</f>
        <v>Yes</v>
      </c>
      <c r="E69" s="2223"/>
      <c r="F69" s="2223"/>
      <c r="G69" s="2223"/>
      <c r="H69" s="2223"/>
      <c r="I69" s="2223"/>
      <c r="J69" s="2223"/>
      <c r="K69" s="2223"/>
      <c r="L69" s="2223"/>
      <c r="M69" s="2223"/>
      <c r="N69" s="2223"/>
      <c r="O69" s="2223"/>
      <c r="P69" s="2223"/>
      <c r="Q69" s="2223"/>
      <c r="R69" s="2223"/>
      <c r="S69" s="2223"/>
      <c r="T69" s="2223"/>
      <c r="U69" s="2223"/>
      <c r="V69" s="2223"/>
      <c r="W69" s="2223"/>
      <c r="X69" s="2223"/>
    </row>
    <row r="70" spans="1:24" s="643" customFormat="1" ht="25.5" x14ac:dyDescent="0.2">
      <c r="A70" s="564">
        <f>'I3 TB Data'!A347:B347</f>
        <v>5014</v>
      </c>
      <c r="B70" s="565" t="str">
        <f>'I3 TB Data'!B347:D347</f>
        <v>Transformer Station Equipment - Operation Labour</v>
      </c>
      <c r="C70" s="566">
        <f>'I3 TB Data'!G347</f>
        <v>0</v>
      </c>
      <c r="D70" s="2247" t="str">
        <f>IF(SUM(E70:X70)&lt;&gt;C70,"No","Yes")</f>
        <v>Yes</v>
      </c>
      <c r="E70" s="2223"/>
      <c r="F70" s="2223"/>
      <c r="G70" s="2223"/>
      <c r="H70" s="2223"/>
      <c r="I70" s="2223"/>
      <c r="J70" s="2223"/>
      <c r="K70" s="2223"/>
      <c r="L70" s="2223"/>
      <c r="M70" s="2223"/>
      <c r="N70" s="2223"/>
      <c r="O70" s="2223"/>
      <c r="P70" s="2223"/>
      <c r="Q70" s="2223"/>
      <c r="R70" s="2223"/>
      <c r="S70" s="2223"/>
      <c r="T70" s="2223"/>
      <c r="U70" s="2223"/>
      <c r="V70" s="2223"/>
      <c r="W70" s="2223"/>
      <c r="X70" s="2223"/>
    </row>
    <row r="71" spans="1:24" s="643" customFormat="1" ht="25.5" x14ac:dyDescent="0.2">
      <c r="A71" s="564">
        <f>'I3 TB Data'!A348:B348</f>
        <v>5015</v>
      </c>
      <c r="B71" s="565" t="str">
        <f>'I3 TB Data'!B348:D348</f>
        <v>Transformer Station Equipment - Operation Supplies and Expenses</v>
      </c>
      <c r="C71" s="566">
        <f>'I3 TB Data'!G348</f>
        <v>0</v>
      </c>
      <c r="D71" s="2247" t="str">
        <f t="shared" ref="D71:D121" si="3">IF(SUM(E71:X71)&lt;&gt;C71,"No","Yes")</f>
        <v>Yes</v>
      </c>
      <c r="E71" s="2223"/>
      <c r="F71" s="2223"/>
      <c r="G71" s="2223"/>
      <c r="H71" s="2223"/>
      <c r="I71" s="2223"/>
      <c r="J71" s="2223"/>
      <c r="K71" s="2223"/>
      <c r="L71" s="2223"/>
      <c r="M71" s="2223"/>
      <c r="N71" s="2223"/>
      <c r="O71" s="2223"/>
      <c r="P71" s="2223"/>
      <c r="Q71" s="2223"/>
      <c r="R71" s="2223"/>
      <c r="S71" s="2223"/>
      <c r="T71" s="2223"/>
      <c r="U71" s="2223"/>
      <c r="V71" s="2223"/>
      <c r="W71" s="2223"/>
      <c r="X71" s="2223"/>
    </row>
    <row r="72" spans="1:24" s="643" customFormat="1" ht="25.5" x14ac:dyDescent="0.2">
      <c r="A72" s="564">
        <f>'I3 TB Data'!A349:B349</f>
        <v>5016</v>
      </c>
      <c r="B72" s="565" t="str">
        <f>'I3 TB Data'!B349:D349</f>
        <v>Distribution Station Equipment - Operation Labour</v>
      </c>
      <c r="C72" s="566">
        <f>'I3 TB Data'!G349</f>
        <v>0</v>
      </c>
      <c r="D72" s="2247" t="str">
        <f t="shared" si="3"/>
        <v>Yes</v>
      </c>
      <c r="E72" s="2223"/>
      <c r="F72" s="2223"/>
      <c r="G72" s="2223"/>
      <c r="H72" s="2223"/>
      <c r="I72" s="2223"/>
      <c r="J72" s="2223"/>
      <c r="K72" s="2223"/>
      <c r="L72" s="2223"/>
      <c r="M72" s="2223"/>
      <c r="N72" s="2223"/>
      <c r="O72" s="2223"/>
      <c r="P72" s="2223"/>
      <c r="Q72" s="2223"/>
      <c r="R72" s="2223"/>
      <c r="S72" s="2223"/>
      <c r="T72" s="2223"/>
      <c r="U72" s="2223"/>
      <c r="V72" s="2223"/>
      <c r="W72" s="2223"/>
      <c r="X72" s="2223"/>
    </row>
    <row r="73" spans="1:24" s="643" customFormat="1" ht="25.5" x14ac:dyDescent="0.2">
      <c r="A73" s="564">
        <f>'I3 TB Data'!A350:B350</f>
        <v>5017</v>
      </c>
      <c r="B73" s="565" t="str">
        <f>'I3 TB Data'!B350:D350</f>
        <v>Distribution Station Equipment - Operation Supplies and Expenses</v>
      </c>
      <c r="C73" s="566">
        <f>'I3 TB Data'!G350</f>
        <v>0</v>
      </c>
      <c r="D73" s="2247" t="str">
        <f t="shared" si="3"/>
        <v>Yes</v>
      </c>
      <c r="E73" s="2223"/>
      <c r="F73" s="2223"/>
      <c r="G73" s="2223"/>
      <c r="H73" s="2223"/>
      <c r="I73" s="2223"/>
      <c r="J73" s="2223"/>
      <c r="K73" s="2223"/>
      <c r="L73" s="2223"/>
      <c r="M73" s="2223"/>
      <c r="N73" s="2223"/>
      <c r="O73" s="2223"/>
      <c r="P73" s="2223"/>
      <c r="Q73" s="2223"/>
      <c r="R73" s="2223"/>
      <c r="S73" s="2223"/>
      <c r="T73" s="2223"/>
      <c r="U73" s="2223"/>
      <c r="V73" s="2223"/>
      <c r="W73" s="2223"/>
      <c r="X73" s="2223"/>
    </row>
    <row r="74" spans="1:24" s="643" customFormat="1" ht="25.5" x14ac:dyDescent="0.2">
      <c r="A74" s="564">
        <f>'I3 TB Data'!A351:B351</f>
        <v>5020</v>
      </c>
      <c r="B74" s="565" t="str">
        <f>'I3 TB Data'!B351:D351</f>
        <v>Overhead Distribution Lines and Feeders - Operation Labour</v>
      </c>
      <c r="C74" s="566">
        <f>'I3 TB Data'!G351</f>
        <v>0</v>
      </c>
      <c r="D74" s="2247" t="str">
        <f t="shared" si="3"/>
        <v>Yes</v>
      </c>
      <c r="E74" s="2223"/>
      <c r="F74" s="2223"/>
      <c r="G74" s="2223"/>
      <c r="H74" s="2223"/>
      <c r="I74" s="2223"/>
      <c r="J74" s="2223"/>
      <c r="K74" s="2223"/>
      <c r="L74" s="2223"/>
      <c r="M74" s="2223"/>
      <c r="N74" s="2223"/>
      <c r="O74" s="2223"/>
      <c r="P74" s="2223"/>
      <c r="Q74" s="2223"/>
      <c r="R74" s="2223"/>
      <c r="S74" s="2223"/>
      <c r="T74" s="2223"/>
      <c r="U74" s="2223"/>
      <c r="V74" s="2223"/>
      <c r="W74" s="2223"/>
      <c r="X74" s="2223"/>
    </row>
    <row r="75" spans="1:24" s="643" customFormat="1" ht="38.25" x14ac:dyDescent="0.2">
      <c r="A75" s="564">
        <f>'I3 TB Data'!A352:B352</f>
        <v>5025</v>
      </c>
      <c r="B75" s="565" t="str">
        <f>'I3 TB Data'!B352:D352</f>
        <v>Overhead Distribution Lines &amp; Feeders - Operation Supplies and Expenses</v>
      </c>
      <c r="C75" s="566">
        <f>'I3 TB Data'!G352</f>
        <v>0</v>
      </c>
      <c r="D75" s="2247" t="str">
        <f t="shared" si="3"/>
        <v>Yes</v>
      </c>
      <c r="E75" s="2223"/>
      <c r="F75" s="2223"/>
      <c r="G75" s="2223"/>
      <c r="H75" s="2223"/>
      <c r="I75" s="2223"/>
      <c r="J75" s="2223"/>
      <c r="K75" s="2223"/>
      <c r="L75" s="2223"/>
      <c r="M75" s="2223"/>
      <c r="N75" s="2223"/>
      <c r="O75" s="2223"/>
      <c r="P75" s="2223"/>
      <c r="Q75" s="2223"/>
      <c r="R75" s="2223"/>
      <c r="S75" s="2223"/>
      <c r="T75" s="2223"/>
      <c r="U75" s="2223"/>
      <c r="V75" s="2223"/>
      <c r="W75" s="2223"/>
      <c r="X75" s="2223"/>
    </row>
    <row r="76" spans="1:24" s="643" customFormat="1" ht="25.5" x14ac:dyDescent="0.2">
      <c r="A76" s="564">
        <f>'I3 TB Data'!A353:B353</f>
        <v>5030</v>
      </c>
      <c r="B76" s="565" t="str">
        <f>'I3 TB Data'!B353:D353</f>
        <v>Overhead Subtransmission Feeders - Operation</v>
      </c>
      <c r="C76" s="566">
        <f>'I3 TB Data'!G353</f>
        <v>0</v>
      </c>
      <c r="D76" s="2247" t="str">
        <f t="shared" si="3"/>
        <v>Yes</v>
      </c>
      <c r="E76" s="2223"/>
      <c r="F76" s="2223"/>
      <c r="G76" s="2223"/>
      <c r="H76" s="2223"/>
      <c r="I76" s="2223"/>
      <c r="J76" s="2223"/>
      <c r="K76" s="2223"/>
      <c r="L76" s="2223"/>
      <c r="M76" s="2223"/>
      <c r="N76" s="2223"/>
      <c r="O76" s="2223"/>
      <c r="P76" s="2223"/>
      <c r="Q76" s="2223"/>
      <c r="R76" s="2223"/>
      <c r="S76" s="2223"/>
      <c r="T76" s="2223"/>
      <c r="U76" s="2223"/>
      <c r="V76" s="2223"/>
      <c r="W76" s="2223"/>
      <c r="X76" s="2223"/>
    </row>
    <row r="77" spans="1:24" s="643" customFormat="1" ht="25.5" x14ac:dyDescent="0.2">
      <c r="A77" s="564">
        <f>'I3 TB Data'!A354:B354</f>
        <v>5035</v>
      </c>
      <c r="B77" s="565" t="str">
        <f>'I3 TB Data'!B354:D354</f>
        <v>Overhead Distribution Transformers- Operation</v>
      </c>
      <c r="C77" s="566">
        <f>'I3 TB Data'!G354</f>
        <v>0</v>
      </c>
      <c r="D77" s="2247" t="str">
        <f t="shared" si="3"/>
        <v>Yes</v>
      </c>
      <c r="E77" s="2223"/>
      <c r="F77" s="2223"/>
      <c r="G77" s="2223"/>
      <c r="H77" s="2223"/>
      <c r="I77" s="2223"/>
      <c r="J77" s="2223"/>
      <c r="K77" s="2223"/>
      <c r="L77" s="2223"/>
      <c r="M77" s="2223"/>
      <c r="N77" s="2223"/>
      <c r="O77" s="2223"/>
      <c r="P77" s="2223"/>
      <c r="Q77" s="2223"/>
      <c r="R77" s="2223"/>
      <c r="S77" s="2223"/>
      <c r="T77" s="2223"/>
      <c r="U77" s="2223"/>
      <c r="V77" s="2223"/>
      <c r="W77" s="2223"/>
      <c r="X77" s="2223"/>
    </row>
    <row r="78" spans="1:24" s="643" customFormat="1" ht="25.5" x14ac:dyDescent="0.2">
      <c r="A78" s="564">
        <f>'I3 TB Data'!A355:B355</f>
        <v>5040</v>
      </c>
      <c r="B78" s="565" t="str">
        <f>'I3 TB Data'!B355:D355</f>
        <v>Underground Distribution Lines and Feeders - Operation Labour</v>
      </c>
      <c r="C78" s="566">
        <f>'I3 TB Data'!G355</f>
        <v>0</v>
      </c>
      <c r="D78" s="2247" t="str">
        <f t="shared" si="3"/>
        <v>Yes</v>
      </c>
      <c r="E78" s="2223"/>
      <c r="F78" s="2223"/>
      <c r="G78" s="2223"/>
      <c r="H78" s="2223"/>
      <c r="I78" s="2223"/>
      <c r="J78" s="2223"/>
      <c r="K78" s="2223"/>
      <c r="L78" s="2223"/>
      <c r="M78" s="2223"/>
      <c r="N78" s="2223"/>
      <c r="O78" s="2223"/>
      <c r="P78" s="2223"/>
      <c r="Q78" s="2223"/>
      <c r="R78" s="2223"/>
      <c r="S78" s="2223"/>
      <c r="T78" s="2223"/>
      <c r="U78" s="2223"/>
      <c r="V78" s="2223"/>
      <c r="W78" s="2223"/>
      <c r="X78" s="2223"/>
    </row>
    <row r="79" spans="1:24" s="643" customFormat="1" ht="38.25" x14ac:dyDescent="0.2">
      <c r="A79" s="564">
        <f>'I3 TB Data'!A356:B356</f>
        <v>5045</v>
      </c>
      <c r="B79" s="565" t="str">
        <f>'I3 TB Data'!B356:D356</f>
        <v>Underground Distribution Lines &amp; Feeders - Operation Supplies &amp; Expenses</v>
      </c>
      <c r="C79" s="566">
        <f>'I3 TB Data'!G356</f>
        <v>0</v>
      </c>
      <c r="D79" s="2247" t="str">
        <f t="shared" si="3"/>
        <v>Yes</v>
      </c>
      <c r="E79" s="2223"/>
      <c r="F79" s="2223"/>
      <c r="G79" s="2223"/>
      <c r="H79" s="2223"/>
      <c r="I79" s="2223"/>
      <c r="J79" s="2223"/>
      <c r="K79" s="2223"/>
      <c r="L79" s="2223"/>
      <c r="M79" s="2223"/>
      <c r="N79" s="2223"/>
      <c r="O79" s="2223"/>
      <c r="P79" s="2223"/>
      <c r="Q79" s="2223"/>
      <c r="R79" s="2223"/>
      <c r="S79" s="2223"/>
      <c r="T79" s="2223"/>
      <c r="U79" s="2223"/>
      <c r="V79" s="2223"/>
      <c r="W79" s="2223"/>
      <c r="X79" s="2223"/>
    </row>
    <row r="80" spans="1:24" s="643" customFormat="1" ht="25.5" x14ac:dyDescent="0.2">
      <c r="A80" s="564">
        <f>'I3 TB Data'!A357:B357</f>
        <v>5050</v>
      </c>
      <c r="B80" s="565" t="str">
        <f>'I3 TB Data'!B357:D357</f>
        <v>Underground Subtransmission Feeders - Operation</v>
      </c>
      <c r="C80" s="566">
        <f>'I3 TB Data'!G357</f>
        <v>0</v>
      </c>
      <c r="D80" s="2247" t="str">
        <f t="shared" si="3"/>
        <v>Yes</v>
      </c>
      <c r="E80" s="2223"/>
      <c r="F80" s="2223"/>
      <c r="G80" s="2223"/>
      <c r="H80" s="2223"/>
      <c r="I80" s="2223"/>
      <c r="J80" s="2223"/>
      <c r="K80" s="2223"/>
      <c r="L80" s="2223"/>
      <c r="M80" s="2223"/>
      <c r="N80" s="2223"/>
      <c r="O80" s="2223"/>
      <c r="P80" s="2223"/>
      <c r="Q80" s="2223"/>
      <c r="R80" s="2223"/>
      <c r="S80" s="2223"/>
      <c r="T80" s="2223"/>
      <c r="U80" s="2223"/>
      <c r="V80" s="2223"/>
      <c r="W80" s="2223"/>
      <c r="X80" s="2223"/>
    </row>
    <row r="81" spans="1:24" s="643" customFormat="1" ht="25.5" x14ac:dyDescent="0.2">
      <c r="A81" s="564">
        <f>'I3 TB Data'!A358:B358</f>
        <v>5055</v>
      </c>
      <c r="B81" s="565" t="str">
        <f>'I3 TB Data'!B358:D358</f>
        <v>Underground Distribution Transformers - Operation</v>
      </c>
      <c r="C81" s="566">
        <f>'I3 TB Data'!G358</f>
        <v>0</v>
      </c>
      <c r="D81" s="2247" t="str">
        <f t="shared" si="3"/>
        <v>Yes</v>
      </c>
      <c r="E81" s="2223"/>
      <c r="F81" s="2223"/>
      <c r="G81" s="2223"/>
      <c r="H81" s="2223"/>
      <c r="I81" s="2223"/>
      <c r="J81" s="2223"/>
      <c r="K81" s="2223"/>
      <c r="L81" s="2223"/>
      <c r="M81" s="2223"/>
      <c r="N81" s="2223"/>
      <c r="O81" s="2223"/>
      <c r="P81" s="2223"/>
      <c r="Q81" s="2223"/>
      <c r="R81" s="2223"/>
      <c r="S81" s="2223"/>
      <c r="T81" s="2223"/>
      <c r="U81" s="2223"/>
      <c r="V81" s="2223"/>
      <c r="W81" s="2223"/>
      <c r="X81" s="2223"/>
    </row>
    <row r="82" spans="1:24" s="643" customFormat="1" ht="12.75" x14ac:dyDescent="0.2">
      <c r="A82" s="564">
        <f>'I3 TB Data'!A360:B360</f>
        <v>5065</v>
      </c>
      <c r="B82" s="565" t="str">
        <f>'I3 TB Data'!B360:D360</f>
        <v>Meter Expense</v>
      </c>
      <c r="C82" s="566">
        <f>'I3 TB Data'!G360</f>
        <v>0</v>
      </c>
      <c r="D82" s="2247" t="str">
        <f t="shared" si="3"/>
        <v>Yes</v>
      </c>
      <c r="E82" s="2223"/>
      <c r="F82" s="2223"/>
      <c r="G82" s="2223"/>
      <c r="H82" s="2223"/>
      <c r="I82" s="2223"/>
      <c r="J82" s="2223"/>
      <c r="K82" s="2223"/>
      <c r="L82" s="2223"/>
      <c r="M82" s="2223"/>
      <c r="N82" s="2223"/>
      <c r="O82" s="2223"/>
      <c r="P82" s="2223"/>
      <c r="Q82" s="2223"/>
      <c r="R82" s="2223"/>
      <c r="S82" s="2223"/>
      <c r="T82" s="2223"/>
      <c r="U82" s="2223"/>
      <c r="V82" s="2223"/>
      <c r="W82" s="2223"/>
      <c r="X82" s="2223"/>
    </row>
    <row r="83" spans="1:24" s="643" customFormat="1" ht="25.5" x14ac:dyDescent="0.2">
      <c r="A83" s="564">
        <f>'I3 TB Data'!A361:B361</f>
        <v>5070</v>
      </c>
      <c r="B83" s="565" t="str">
        <f>'I3 TB Data'!B361:D361</f>
        <v>Customer Premises - Operation Labour</v>
      </c>
      <c r="C83" s="566">
        <f>'I3 TB Data'!G361</f>
        <v>0</v>
      </c>
      <c r="D83" s="2247" t="str">
        <f t="shared" si="3"/>
        <v>Yes</v>
      </c>
      <c r="E83" s="2223"/>
      <c r="F83" s="2223"/>
      <c r="G83" s="2223"/>
      <c r="H83" s="2223"/>
      <c r="I83" s="2223"/>
      <c r="J83" s="2223"/>
      <c r="K83" s="2223"/>
      <c r="L83" s="2223"/>
      <c r="M83" s="2223"/>
      <c r="N83" s="2223"/>
      <c r="O83" s="2223"/>
      <c r="P83" s="2223"/>
      <c r="Q83" s="2223"/>
      <c r="R83" s="2223"/>
      <c r="S83" s="2223"/>
      <c r="T83" s="2223"/>
      <c r="U83" s="2223"/>
      <c r="V83" s="2223"/>
      <c r="W83" s="2223"/>
      <c r="X83" s="2223"/>
    </row>
    <row r="84" spans="1:24" s="643" customFormat="1" ht="25.5" x14ac:dyDescent="0.2">
      <c r="A84" s="564">
        <f>'I3 TB Data'!A362:B362</f>
        <v>5075</v>
      </c>
      <c r="B84" s="565" t="str">
        <f>'I3 TB Data'!B362:D362</f>
        <v>Customer Premises - Materials and Expenses</v>
      </c>
      <c r="C84" s="566">
        <f>'I3 TB Data'!G362</f>
        <v>0</v>
      </c>
      <c r="D84" s="2247" t="str">
        <f t="shared" si="3"/>
        <v>Yes</v>
      </c>
      <c r="E84" s="2223"/>
      <c r="F84" s="2223"/>
      <c r="G84" s="2223"/>
      <c r="H84" s="2223"/>
      <c r="I84" s="2223"/>
      <c r="J84" s="2223"/>
      <c r="K84" s="2223"/>
      <c r="L84" s="2223"/>
      <c r="M84" s="2223"/>
      <c r="N84" s="2223"/>
      <c r="O84" s="2223"/>
      <c r="P84" s="2223"/>
      <c r="Q84" s="2223"/>
      <c r="R84" s="2223"/>
      <c r="S84" s="2223"/>
      <c r="T84" s="2223"/>
      <c r="U84" s="2223"/>
      <c r="V84" s="2223"/>
      <c r="W84" s="2223"/>
      <c r="X84" s="2223"/>
    </row>
    <row r="85" spans="1:24" s="643" customFormat="1" ht="12.75" x14ac:dyDescent="0.2">
      <c r="A85" s="564">
        <f>'I3 TB Data'!A363:B363</f>
        <v>5085</v>
      </c>
      <c r="B85" s="565" t="str">
        <f>'I3 TB Data'!B363:D363</f>
        <v>Miscellaneous Distribution Expense</v>
      </c>
      <c r="C85" s="566">
        <f>'I3 TB Data'!G363</f>
        <v>0</v>
      </c>
      <c r="D85" s="2247" t="str">
        <f t="shared" si="3"/>
        <v>Yes</v>
      </c>
      <c r="E85" s="2223"/>
      <c r="F85" s="2223"/>
      <c r="G85" s="2223"/>
      <c r="H85" s="2223"/>
      <c r="I85" s="2223"/>
      <c r="J85" s="2223"/>
      <c r="K85" s="2223"/>
      <c r="L85" s="2223"/>
      <c r="M85" s="2223"/>
      <c r="N85" s="2223"/>
      <c r="O85" s="2223"/>
      <c r="P85" s="2223"/>
      <c r="Q85" s="2223"/>
      <c r="R85" s="2223"/>
      <c r="S85" s="2223"/>
      <c r="T85" s="2223"/>
      <c r="U85" s="2223"/>
      <c r="V85" s="2223"/>
      <c r="W85" s="2223"/>
      <c r="X85" s="2223"/>
    </row>
    <row r="86" spans="1:24" s="643" customFormat="1" ht="25.5" x14ac:dyDescent="0.2">
      <c r="A86" s="564">
        <f>'I3 TB Data'!A364:B364</f>
        <v>5090</v>
      </c>
      <c r="B86" s="565" t="str">
        <f>'I3 TB Data'!B364:D364</f>
        <v>Underground Distribution Lines and Feeders - Rental Paid</v>
      </c>
      <c r="C86" s="566">
        <f>'I3 TB Data'!G364</f>
        <v>0</v>
      </c>
      <c r="D86" s="2247" t="str">
        <f t="shared" si="3"/>
        <v>Yes</v>
      </c>
      <c r="E86" s="2223"/>
      <c r="F86" s="2223"/>
      <c r="G86" s="2223"/>
      <c r="H86" s="2223"/>
      <c r="I86" s="2223"/>
      <c r="J86" s="2223"/>
      <c r="K86" s="2223"/>
      <c r="L86" s="2223"/>
      <c r="M86" s="2223"/>
      <c r="N86" s="2223"/>
      <c r="O86" s="2223"/>
      <c r="P86" s="2223"/>
      <c r="Q86" s="2223"/>
      <c r="R86" s="2223"/>
      <c r="S86" s="2223"/>
      <c r="T86" s="2223"/>
      <c r="U86" s="2223"/>
      <c r="V86" s="2223"/>
      <c r="W86" s="2223"/>
      <c r="X86" s="2223"/>
    </row>
    <row r="87" spans="1:24" s="643" customFormat="1" ht="25.5" x14ac:dyDescent="0.2">
      <c r="A87" s="564">
        <f>'I3 TB Data'!A365:B365</f>
        <v>5095</v>
      </c>
      <c r="B87" s="565" t="str">
        <f>'I3 TB Data'!B365:D365</f>
        <v>Overhead Distribution Lines and Feeders - Rental Paid</v>
      </c>
      <c r="C87" s="566">
        <f>'I3 TB Data'!G365</f>
        <v>0</v>
      </c>
      <c r="D87" s="2247" t="str">
        <f t="shared" si="3"/>
        <v>Yes</v>
      </c>
      <c r="E87" s="2223"/>
      <c r="F87" s="2223"/>
      <c r="G87" s="2223"/>
      <c r="H87" s="2223"/>
      <c r="I87" s="2223"/>
      <c r="J87" s="2223"/>
      <c r="K87" s="2223"/>
      <c r="L87" s="2223"/>
      <c r="M87" s="2223"/>
      <c r="N87" s="2223"/>
      <c r="O87" s="2223"/>
      <c r="P87" s="2223"/>
      <c r="Q87" s="2223"/>
      <c r="R87" s="2223"/>
      <c r="S87" s="2223"/>
      <c r="T87" s="2223"/>
      <c r="U87" s="2223"/>
      <c r="V87" s="2223"/>
      <c r="W87" s="2223"/>
      <c r="X87" s="2223"/>
    </row>
    <row r="88" spans="1:24" s="643" customFormat="1" ht="12.75" x14ac:dyDescent="0.2">
      <c r="A88" s="564">
        <f>'I3 TB Data'!A366:B366</f>
        <v>5096</v>
      </c>
      <c r="B88" s="565" t="str">
        <f>'I3 TB Data'!B366:D366</f>
        <v>Other Rent</v>
      </c>
      <c r="C88" s="566">
        <f>'I3 TB Data'!G366</f>
        <v>0</v>
      </c>
      <c r="D88" s="2247" t="str">
        <f t="shared" si="3"/>
        <v>Yes</v>
      </c>
      <c r="E88" s="2223"/>
      <c r="F88" s="2223"/>
      <c r="G88" s="2223"/>
      <c r="H88" s="2223"/>
      <c r="I88" s="2223"/>
      <c r="J88" s="2223"/>
      <c r="K88" s="2223"/>
      <c r="L88" s="2223"/>
      <c r="M88" s="2223"/>
      <c r="N88" s="2223"/>
      <c r="O88" s="2223"/>
      <c r="P88" s="2223"/>
      <c r="Q88" s="2223"/>
      <c r="R88" s="2223"/>
      <c r="S88" s="2223"/>
      <c r="T88" s="2223"/>
      <c r="U88" s="2223"/>
      <c r="V88" s="2223"/>
      <c r="W88" s="2223"/>
      <c r="X88" s="2223"/>
    </row>
    <row r="89" spans="1:24" s="643" customFormat="1" ht="25.5" x14ac:dyDescent="0.2">
      <c r="A89" s="564">
        <f>'I3 TB Data'!A367:B367</f>
        <v>5105</v>
      </c>
      <c r="B89" s="565" t="str">
        <f>'I3 TB Data'!B367:D367</f>
        <v>Maintenance Supervision and Engineering</v>
      </c>
      <c r="C89" s="566">
        <f>'I3 TB Data'!G367</f>
        <v>0</v>
      </c>
      <c r="D89" s="2247" t="str">
        <f t="shared" si="3"/>
        <v>Yes</v>
      </c>
      <c r="E89" s="2223"/>
      <c r="F89" s="2223"/>
      <c r="G89" s="2223"/>
      <c r="H89" s="2223"/>
      <c r="I89" s="2223"/>
      <c r="J89" s="2223"/>
      <c r="K89" s="2223"/>
      <c r="L89" s="2223"/>
      <c r="M89" s="2223"/>
      <c r="N89" s="2223"/>
      <c r="O89" s="2223"/>
      <c r="P89" s="2223"/>
      <c r="Q89" s="2223"/>
      <c r="R89" s="2223"/>
      <c r="S89" s="2223"/>
      <c r="T89" s="2223"/>
      <c r="U89" s="2223"/>
      <c r="V89" s="2223"/>
      <c r="W89" s="2223"/>
      <c r="X89" s="2223"/>
    </row>
    <row r="90" spans="1:24" s="643" customFormat="1" ht="25.5" x14ac:dyDescent="0.2">
      <c r="A90" s="564">
        <f>'I3 TB Data'!A368:B368</f>
        <v>5110</v>
      </c>
      <c r="B90" s="565" t="str">
        <f>'I3 TB Data'!B368:D368</f>
        <v>Maintenance of Buildings and Fixtures - Distribution Stations</v>
      </c>
      <c r="C90" s="566">
        <f>'I3 TB Data'!G368</f>
        <v>0</v>
      </c>
      <c r="D90" s="2247" t="str">
        <f t="shared" si="3"/>
        <v>Yes</v>
      </c>
      <c r="E90" s="2223"/>
      <c r="F90" s="2223"/>
      <c r="G90" s="2223"/>
      <c r="H90" s="2223"/>
      <c r="I90" s="2223"/>
      <c r="J90" s="2223"/>
      <c r="K90" s="2223"/>
      <c r="L90" s="2223"/>
      <c r="M90" s="2223"/>
      <c r="N90" s="2223"/>
      <c r="O90" s="2223"/>
      <c r="P90" s="2223"/>
      <c r="Q90" s="2223"/>
      <c r="R90" s="2223"/>
      <c r="S90" s="2223"/>
      <c r="T90" s="2223"/>
      <c r="U90" s="2223"/>
      <c r="V90" s="2223"/>
      <c r="W90" s="2223"/>
      <c r="X90" s="2223"/>
    </row>
    <row r="91" spans="1:24" s="643" customFormat="1" ht="25.5" x14ac:dyDescent="0.2">
      <c r="A91" s="564">
        <f>'I3 TB Data'!A369:B369</f>
        <v>5112</v>
      </c>
      <c r="B91" s="565" t="str">
        <f>'I3 TB Data'!B369:D369</f>
        <v>Maintenance of Transformer Station Equipment</v>
      </c>
      <c r="C91" s="566">
        <f>'I3 TB Data'!G369</f>
        <v>0</v>
      </c>
      <c r="D91" s="2247" t="str">
        <f t="shared" si="3"/>
        <v>Yes</v>
      </c>
      <c r="E91" s="2223"/>
      <c r="F91" s="2223"/>
      <c r="G91" s="2223"/>
      <c r="H91" s="2223"/>
      <c r="I91" s="2223"/>
      <c r="J91" s="2223"/>
      <c r="K91" s="2223"/>
      <c r="L91" s="2223"/>
      <c r="M91" s="2223"/>
      <c r="N91" s="2223"/>
      <c r="O91" s="2223"/>
      <c r="P91" s="2223"/>
      <c r="Q91" s="2223"/>
      <c r="R91" s="2223"/>
      <c r="S91" s="2223"/>
      <c r="T91" s="2223"/>
      <c r="U91" s="2223"/>
      <c r="V91" s="2223"/>
      <c r="W91" s="2223"/>
      <c r="X91" s="2223"/>
    </row>
    <row r="92" spans="1:24" s="643" customFormat="1" ht="25.5" x14ac:dyDescent="0.2">
      <c r="A92" s="564">
        <f>'I3 TB Data'!A370:B370</f>
        <v>5114</v>
      </c>
      <c r="B92" s="565" t="str">
        <f>'I3 TB Data'!B370:D370</f>
        <v>Maintenance of Distribution Station Equipment</v>
      </c>
      <c r="C92" s="566">
        <f>'I3 TB Data'!G370</f>
        <v>0</v>
      </c>
      <c r="D92" s="2247" t="str">
        <f t="shared" si="3"/>
        <v>Yes</v>
      </c>
      <c r="E92" s="2223"/>
      <c r="F92" s="2223"/>
      <c r="G92" s="2223"/>
      <c r="H92" s="2223"/>
      <c r="I92" s="2223"/>
      <c r="J92" s="2223"/>
      <c r="K92" s="2223"/>
      <c r="L92" s="2223"/>
      <c r="M92" s="2223"/>
      <c r="N92" s="2223"/>
      <c r="O92" s="2223"/>
      <c r="P92" s="2223"/>
      <c r="Q92" s="2223"/>
      <c r="R92" s="2223"/>
      <c r="S92" s="2223"/>
      <c r="T92" s="2223"/>
      <c r="U92" s="2223"/>
      <c r="V92" s="2223"/>
      <c r="W92" s="2223"/>
      <c r="X92" s="2223"/>
    </row>
    <row r="93" spans="1:24" s="643" customFormat="1" ht="25.5" x14ac:dyDescent="0.2">
      <c r="A93" s="564">
        <f>'I3 TB Data'!A371:B371</f>
        <v>5120</v>
      </c>
      <c r="B93" s="565" t="str">
        <f>'I3 TB Data'!B371:D371</f>
        <v>Maintenance of Poles, Towers and Fixtures</v>
      </c>
      <c r="C93" s="566">
        <f>'I3 TB Data'!G371</f>
        <v>0</v>
      </c>
      <c r="D93" s="2247" t="str">
        <f t="shared" si="3"/>
        <v>Yes</v>
      </c>
      <c r="E93" s="2223"/>
      <c r="F93" s="2223"/>
      <c r="G93" s="2223"/>
      <c r="H93" s="2223"/>
      <c r="I93" s="2223"/>
      <c r="J93" s="2223"/>
      <c r="K93" s="2223"/>
      <c r="L93" s="2223"/>
      <c r="M93" s="2223"/>
      <c r="N93" s="2223"/>
      <c r="O93" s="2223"/>
      <c r="P93" s="2223"/>
      <c r="Q93" s="2223"/>
      <c r="R93" s="2223"/>
      <c r="S93" s="2223"/>
      <c r="T93" s="2223"/>
      <c r="U93" s="2223"/>
      <c r="V93" s="2223"/>
      <c r="W93" s="2223"/>
      <c r="X93" s="2223"/>
    </row>
    <row r="94" spans="1:24" s="643" customFormat="1" ht="25.5" x14ac:dyDescent="0.2">
      <c r="A94" s="564">
        <f>'I3 TB Data'!A372:B372</f>
        <v>5125</v>
      </c>
      <c r="B94" s="565" t="str">
        <f>'I3 TB Data'!B372:D372</f>
        <v>Maintenance of Overhead Conductors and Devices</v>
      </c>
      <c r="C94" s="566">
        <f>'I3 TB Data'!G372</f>
        <v>0</v>
      </c>
      <c r="D94" s="2247" t="str">
        <f t="shared" si="3"/>
        <v>Yes</v>
      </c>
      <c r="E94" s="2223"/>
      <c r="F94" s="2223"/>
      <c r="G94" s="2223"/>
      <c r="H94" s="2223"/>
      <c r="I94" s="2223"/>
      <c r="J94" s="2223"/>
      <c r="K94" s="2223"/>
      <c r="L94" s="2223"/>
      <c r="M94" s="2223"/>
      <c r="N94" s="2223"/>
      <c r="O94" s="2223"/>
      <c r="P94" s="2223"/>
      <c r="Q94" s="2223"/>
      <c r="R94" s="2223"/>
      <c r="S94" s="2223"/>
      <c r="T94" s="2223"/>
      <c r="U94" s="2223"/>
      <c r="V94" s="2223"/>
      <c r="W94" s="2223"/>
      <c r="X94" s="2223"/>
    </row>
    <row r="95" spans="1:24" s="643" customFormat="1" ht="12.75" x14ac:dyDescent="0.2">
      <c r="A95" s="564">
        <f>'I3 TB Data'!A373:B373</f>
        <v>5130</v>
      </c>
      <c r="B95" s="565" t="str">
        <f>'I3 TB Data'!B373:D373</f>
        <v>Maintenance of Overhead Services</v>
      </c>
      <c r="C95" s="566">
        <f>'I3 TB Data'!G373</f>
        <v>0</v>
      </c>
      <c r="D95" s="2247" t="str">
        <f t="shared" si="3"/>
        <v>Yes</v>
      </c>
      <c r="E95" s="2223"/>
      <c r="F95" s="2223"/>
      <c r="G95" s="2223"/>
      <c r="H95" s="2223"/>
      <c r="I95" s="2223"/>
      <c r="J95" s="2223"/>
      <c r="K95" s="2223"/>
      <c r="L95" s="2223"/>
      <c r="M95" s="2223"/>
      <c r="N95" s="2223"/>
      <c r="O95" s="2223"/>
      <c r="P95" s="2223"/>
      <c r="Q95" s="2223"/>
      <c r="R95" s="2223"/>
      <c r="S95" s="2223"/>
      <c r="T95" s="2223"/>
      <c r="U95" s="2223"/>
      <c r="V95" s="2223"/>
      <c r="W95" s="2223"/>
      <c r="X95" s="2223"/>
    </row>
    <row r="96" spans="1:24" s="643" customFormat="1" ht="25.5" x14ac:dyDescent="0.2">
      <c r="A96" s="564">
        <f>'I3 TB Data'!A374:B374</f>
        <v>5135</v>
      </c>
      <c r="B96" s="565" t="str">
        <f>'I3 TB Data'!B374:D374</f>
        <v>Overhead Distribution Lines and Feeders - Right of Way</v>
      </c>
      <c r="C96" s="566">
        <f>'I3 TB Data'!G374</f>
        <v>0</v>
      </c>
      <c r="D96" s="2247" t="str">
        <f t="shared" si="3"/>
        <v>Yes</v>
      </c>
      <c r="E96" s="2223"/>
      <c r="F96" s="2223"/>
      <c r="G96" s="2223"/>
      <c r="H96" s="2223"/>
      <c r="I96" s="2223"/>
      <c r="J96" s="2223"/>
      <c r="K96" s="2223"/>
      <c r="L96" s="2223"/>
      <c r="M96" s="2223"/>
      <c r="N96" s="2223"/>
      <c r="O96" s="2223"/>
      <c r="P96" s="2223"/>
      <c r="Q96" s="2223"/>
      <c r="R96" s="2223"/>
      <c r="S96" s="2223"/>
      <c r="T96" s="2223"/>
      <c r="U96" s="2223"/>
      <c r="V96" s="2223"/>
      <c r="W96" s="2223"/>
      <c r="X96" s="2223"/>
    </row>
    <row r="97" spans="1:24" s="643" customFormat="1" ht="12.75" x14ac:dyDescent="0.2">
      <c r="A97" s="564">
        <f>'I3 TB Data'!A375:B375</f>
        <v>5145</v>
      </c>
      <c r="B97" s="565" t="str">
        <f>'I3 TB Data'!B375:D375</f>
        <v>Maintenance of Underground Conduit</v>
      </c>
      <c r="C97" s="566">
        <f>'I3 TB Data'!G375</f>
        <v>0</v>
      </c>
      <c r="D97" s="2247" t="str">
        <f t="shared" si="3"/>
        <v>Yes</v>
      </c>
      <c r="E97" s="2223"/>
      <c r="F97" s="2223"/>
      <c r="G97" s="2223"/>
      <c r="H97" s="2223"/>
      <c r="I97" s="2223"/>
      <c r="J97" s="2223"/>
      <c r="K97" s="2223"/>
      <c r="L97" s="2223"/>
      <c r="M97" s="2223"/>
      <c r="N97" s="2223"/>
      <c r="O97" s="2223"/>
      <c r="P97" s="2223"/>
      <c r="Q97" s="2223"/>
      <c r="R97" s="2223"/>
      <c r="S97" s="2223"/>
      <c r="T97" s="2223"/>
      <c r="U97" s="2223"/>
      <c r="V97" s="2223"/>
      <c r="W97" s="2223"/>
      <c r="X97" s="2223"/>
    </row>
    <row r="98" spans="1:24" s="643" customFormat="1" ht="25.5" x14ac:dyDescent="0.2">
      <c r="A98" s="564">
        <f>'I3 TB Data'!A376:B376</f>
        <v>5150</v>
      </c>
      <c r="B98" s="565" t="str">
        <f>'I3 TB Data'!B376:D376</f>
        <v>Maintenance of Underground Conductors and Devices</v>
      </c>
      <c r="C98" s="566">
        <f>'I3 TB Data'!G376</f>
        <v>0</v>
      </c>
      <c r="D98" s="2247" t="str">
        <f t="shared" si="3"/>
        <v>Yes</v>
      </c>
      <c r="E98" s="2223"/>
      <c r="F98" s="2223"/>
      <c r="G98" s="2223"/>
      <c r="H98" s="2223"/>
      <c r="I98" s="2223"/>
      <c r="J98" s="2223"/>
      <c r="K98" s="2223"/>
      <c r="L98" s="2223"/>
      <c r="M98" s="2223"/>
      <c r="N98" s="2223"/>
      <c r="O98" s="2223"/>
      <c r="P98" s="2223"/>
      <c r="Q98" s="2223"/>
      <c r="R98" s="2223"/>
      <c r="S98" s="2223"/>
      <c r="T98" s="2223"/>
      <c r="U98" s="2223"/>
      <c r="V98" s="2223"/>
      <c r="W98" s="2223"/>
      <c r="X98" s="2223"/>
    </row>
    <row r="99" spans="1:24" s="643" customFormat="1" ht="25.5" x14ac:dyDescent="0.2">
      <c r="A99" s="564">
        <f>'I3 TB Data'!A377:B377</f>
        <v>5155</v>
      </c>
      <c r="B99" s="565" t="str">
        <f>'I3 TB Data'!B377:D377</f>
        <v>Maintenance of Underground Services</v>
      </c>
      <c r="C99" s="566">
        <f>'I3 TB Data'!G377</f>
        <v>0</v>
      </c>
      <c r="D99" s="2247" t="str">
        <f t="shared" si="3"/>
        <v>Yes</v>
      </c>
      <c r="E99" s="2223"/>
      <c r="F99" s="2223"/>
      <c r="G99" s="2223"/>
      <c r="H99" s="2223"/>
      <c r="I99" s="2223"/>
      <c r="J99" s="2223"/>
      <c r="K99" s="2223"/>
      <c r="L99" s="2223"/>
      <c r="M99" s="2223"/>
      <c r="N99" s="2223"/>
      <c r="O99" s="2223"/>
      <c r="P99" s="2223"/>
      <c r="Q99" s="2223"/>
      <c r="R99" s="2223"/>
      <c r="S99" s="2223"/>
      <c r="T99" s="2223"/>
      <c r="U99" s="2223"/>
      <c r="V99" s="2223"/>
      <c r="W99" s="2223"/>
      <c r="X99" s="2223"/>
    </row>
    <row r="100" spans="1:24" s="643" customFormat="1" ht="12.75" x14ac:dyDescent="0.2">
      <c r="A100" s="564">
        <f>'I3 TB Data'!A378:B378</f>
        <v>5160</v>
      </c>
      <c r="B100" s="565" t="str">
        <f>'I3 TB Data'!B378:D378</f>
        <v>Maintenance of Line Transformers</v>
      </c>
      <c r="C100" s="566">
        <f>'I3 TB Data'!G378</f>
        <v>0</v>
      </c>
      <c r="D100" s="2247" t="str">
        <f t="shared" si="3"/>
        <v>Yes</v>
      </c>
      <c r="E100" s="2223"/>
      <c r="F100" s="2223"/>
      <c r="G100" s="2223"/>
      <c r="H100" s="2223"/>
      <c r="I100" s="2223"/>
      <c r="J100" s="2223"/>
      <c r="K100" s="2223"/>
      <c r="L100" s="2223"/>
      <c r="M100" s="2223"/>
      <c r="N100" s="2223"/>
      <c r="O100" s="2223"/>
      <c r="P100" s="2223"/>
      <c r="Q100" s="2223"/>
      <c r="R100" s="2223"/>
      <c r="S100" s="2223"/>
      <c r="T100" s="2223"/>
      <c r="U100" s="2223"/>
      <c r="V100" s="2223"/>
      <c r="W100" s="2223"/>
      <c r="X100" s="2223"/>
    </row>
    <row r="101" spans="1:24" s="643" customFormat="1" ht="12.75" x14ac:dyDescent="0.2">
      <c r="A101" s="564">
        <f>'I3 TB Data'!A382:B382</f>
        <v>5175</v>
      </c>
      <c r="B101" s="565" t="str">
        <f>'I3 TB Data'!B382:D382</f>
        <v>Maintenance of Meters</v>
      </c>
      <c r="C101" s="566">
        <f>'I3 TB Data'!G382</f>
        <v>0</v>
      </c>
      <c r="D101" s="2247" t="str">
        <f t="shared" si="3"/>
        <v>Yes</v>
      </c>
      <c r="E101" s="2223"/>
      <c r="F101" s="2223"/>
      <c r="G101" s="2223"/>
      <c r="H101" s="2223"/>
      <c r="I101" s="2223"/>
      <c r="J101" s="2223"/>
      <c r="K101" s="2223"/>
      <c r="L101" s="2223"/>
      <c r="M101" s="2223"/>
      <c r="N101" s="2223"/>
      <c r="O101" s="2223"/>
      <c r="P101" s="2223"/>
      <c r="Q101" s="2223"/>
      <c r="R101" s="2223"/>
      <c r="S101" s="2223"/>
      <c r="T101" s="2223"/>
      <c r="U101" s="2223"/>
      <c r="V101" s="2223"/>
      <c r="W101" s="2223"/>
      <c r="X101" s="2223"/>
    </row>
    <row r="102" spans="1:24" s="643" customFormat="1" ht="12.75" x14ac:dyDescent="0.2">
      <c r="A102" s="564">
        <f>'I3 TB Data'!A392:B392</f>
        <v>5305</v>
      </c>
      <c r="B102" s="565" t="str">
        <f>'I3 TB Data'!B392:D392</f>
        <v>Supervision</v>
      </c>
      <c r="C102" s="566">
        <f>'I3 TB Data'!G392</f>
        <v>0</v>
      </c>
      <c r="D102" s="2247" t="str">
        <f t="shared" si="3"/>
        <v>Yes</v>
      </c>
      <c r="E102" s="2223"/>
      <c r="F102" s="2223"/>
      <c r="G102" s="2223"/>
      <c r="H102" s="2223"/>
      <c r="I102" s="2223"/>
      <c r="J102" s="2223"/>
      <c r="K102" s="2223"/>
      <c r="L102" s="2223"/>
      <c r="M102" s="2223"/>
      <c r="N102" s="2223"/>
      <c r="O102" s="2223"/>
      <c r="P102" s="2223"/>
      <c r="Q102" s="2223"/>
      <c r="R102" s="2223"/>
      <c r="S102" s="2223"/>
      <c r="T102" s="2223"/>
      <c r="U102" s="2223"/>
      <c r="V102" s="2223"/>
      <c r="W102" s="2223"/>
      <c r="X102" s="2223"/>
    </row>
    <row r="103" spans="1:24" s="643" customFormat="1" ht="12.75" x14ac:dyDescent="0.2">
      <c r="A103" s="564">
        <f>'I3 TB Data'!A393:B393</f>
        <v>5310</v>
      </c>
      <c r="B103" s="565" t="str">
        <f>'I3 TB Data'!B393:D393</f>
        <v>Meter Reading Expense</v>
      </c>
      <c r="C103" s="566">
        <f>'I3 TB Data'!G393</f>
        <v>0</v>
      </c>
      <c r="D103" s="2247" t="str">
        <f t="shared" si="3"/>
        <v>Yes</v>
      </c>
      <c r="E103" s="2223"/>
      <c r="F103" s="2223"/>
      <c r="G103" s="2223"/>
      <c r="H103" s="2223"/>
      <c r="I103" s="2223"/>
      <c r="J103" s="2223"/>
      <c r="K103" s="2223"/>
      <c r="L103" s="2223"/>
      <c r="M103" s="2223"/>
      <c r="N103" s="2223"/>
      <c r="O103" s="2223"/>
      <c r="P103" s="2223"/>
      <c r="Q103" s="2223"/>
      <c r="R103" s="2223"/>
      <c r="S103" s="2223"/>
      <c r="T103" s="2223"/>
      <c r="U103" s="2223"/>
      <c r="V103" s="2223"/>
      <c r="W103" s="2223"/>
      <c r="X103" s="2223"/>
    </row>
    <row r="104" spans="1:24" s="643" customFormat="1" ht="12.75" x14ac:dyDescent="0.2">
      <c r="A104" s="564">
        <f>'I3 TB Data'!A394:B394</f>
        <v>5315</v>
      </c>
      <c r="B104" s="565" t="str">
        <f>'I3 TB Data'!B394:D394</f>
        <v>Customer Billing</v>
      </c>
      <c r="C104" s="566">
        <f>'I3 TB Data'!G394</f>
        <v>0</v>
      </c>
      <c r="D104" s="2247" t="str">
        <f t="shared" si="3"/>
        <v>Yes</v>
      </c>
      <c r="E104" s="2223"/>
      <c r="F104" s="2223"/>
      <c r="G104" s="2223"/>
      <c r="H104" s="2223"/>
      <c r="I104" s="2223"/>
      <c r="J104" s="2223"/>
      <c r="K104" s="2223"/>
      <c r="L104" s="2223"/>
      <c r="M104" s="2223"/>
      <c r="N104" s="2223"/>
      <c r="O104" s="2223"/>
      <c r="P104" s="2223"/>
      <c r="Q104" s="2223"/>
      <c r="R104" s="2223"/>
      <c r="S104" s="2223"/>
      <c r="T104" s="2223"/>
      <c r="U104" s="2223"/>
      <c r="V104" s="2223"/>
      <c r="W104" s="2223"/>
      <c r="X104" s="2223"/>
    </row>
    <row r="105" spans="1:24" s="643" customFormat="1" ht="12.75" x14ac:dyDescent="0.2">
      <c r="A105" s="564">
        <f>'I3 TB Data'!A395:B395</f>
        <v>5320</v>
      </c>
      <c r="B105" s="565" t="str">
        <f>'I3 TB Data'!B395:D395</f>
        <v>Collecting</v>
      </c>
      <c r="C105" s="566">
        <f>'I3 TB Data'!G395</f>
        <v>0</v>
      </c>
      <c r="D105" s="2247" t="str">
        <f t="shared" si="3"/>
        <v>Yes</v>
      </c>
      <c r="E105" s="2223"/>
      <c r="F105" s="2223"/>
      <c r="G105" s="2223"/>
      <c r="H105" s="2223"/>
      <c r="I105" s="2223"/>
      <c r="J105" s="2223"/>
      <c r="K105" s="2223"/>
      <c r="L105" s="2223"/>
      <c r="M105" s="2223"/>
      <c r="N105" s="2223"/>
      <c r="O105" s="2223"/>
      <c r="P105" s="2223"/>
      <c r="Q105" s="2223"/>
      <c r="R105" s="2223"/>
      <c r="S105" s="2223"/>
      <c r="T105" s="2223"/>
      <c r="U105" s="2223"/>
      <c r="V105" s="2223"/>
      <c r="W105" s="2223"/>
      <c r="X105" s="2223"/>
    </row>
    <row r="106" spans="1:24" s="643" customFormat="1" ht="12.75" x14ac:dyDescent="0.2">
      <c r="A106" s="564">
        <f>'I3 TB Data'!A396:B396</f>
        <v>5325</v>
      </c>
      <c r="B106" s="565" t="str">
        <f>'I3 TB Data'!B396:D396</f>
        <v>Collecting- Cash Over and Short</v>
      </c>
      <c r="C106" s="566">
        <f>'I3 TB Data'!G396</f>
        <v>0</v>
      </c>
      <c r="D106" s="2247" t="str">
        <f t="shared" si="3"/>
        <v>Yes</v>
      </c>
      <c r="E106" s="2223"/>
      <c r="F106" s="2223"/>
      <c r="G106" s="2223"/>
      <c r="H106" s="2223"/>
      <c r="I106" s="2223"/>
      <c r="J106" s="2223"/>
      <c r="K106" s="2223"/>
      <c r="L106" s="2223"/>
      <c r="M106" s="2223"/>
      <c r="N106" s="2223"/>
      <c r="O106" s="2223"/>
      <c r="P106" s="2223"/>
      <c r="Q106" s="2223"/>
      <c r="R106" s="2223"/>
      <c r="S106" s="2223"/>
      <c r="T106" s="2223"/>
      <c r="U106" s="2223"/>
      <c r="V106" s="2223"/>
      <c r="W106" s="2223"/>
      <c r="X106" s="2223"/>
    </row>
    <row r="107" spans="1:24" s="643" customFormat="1" ht="12.75" x14ac:dyDescent="0.2">
      <c r="A107" s="564">
        <f>'I3 TB Data'!A397:B397</f>
        <v>5330</v>
      </c>
      <c r="B107" s="565" t="str">
        <f>'I3 TB Data'!B397:D397</f>
        <v>Collection Charges</v>
      </c>
      <c r="C107" s="566">
        <f>'I3 TB Data'!G397</f>
        <v>0</v>
      </c>
      <c r="D107" s="2247" t="str">
        <f t="shared" si="3"/>
        <v>Yes</v>
      </c>
      <c r="E107" s="2223"/>
      <c r="F107" s="2223"/>
      <c r="G107" s="2223"/>
      <c r="H107" s="2223"/>
      <c r="I107" s="2223"/>
      <c r="J107" s="2223"/>
      <c r="K107" s="2223"/>
      <c r="L107" s="2223"/>
      <c r="M107" s="2223"/>
      <c r="N107" s="2223"/>
      <c r="O107" s="2223"/>
      <c r="P107" s="2223"/>
      <c r="Q107" s="2223"/>
      <c r="R107" s="2223"/>
      <c r="S107" s="2223"/>
      <c r="T107" s="2223"/>
      <c r="U107" s="2223"/>
      <c r="V107" s="2223"/>
      <c r="W107" s="2223"/>
      <c r="X107" s="2223"/>
    </row>
    <row r="108" spans="1:24" s="643" customFormat="1" ht="12.75" x14ac:dyDescent="0.2">
      <c r="A108" s="564">
        <f>'I3 TB Data'!A398:B398</f>
        <v>5335</v>
      </c>
      <c r="B108" s="565" t="str">
        <f>'I3 TB Data'!B398:D398</f>
        <v>Bad Debt Expense</v>
      </c>
      <c r="C108" s="566">
        <f>'I3 TB Data'!G398</f>
        <v>0</v>
      </c>
      <c r="D108" s="2247" t="str">
        <f t="shared" si="3"/>
        <v>Yes</v>
      </c>
      <c r="E108" s="2223"/>
      <c r="F108" s="2223"/>
      <c r="G108" s="2223"/>
      <c r="H108" s="2223"/>
      <c r="I108" s="2223"/>
      <c r="J108" s="2223"/>
      <c r="K108" s="2223"/>
      <c r="L108" s="2223"/>
      <c r="M108" s="2223"/>
      <c r="N108" s="2223"/>
      <c r="O108" s="2223"/>
      <c r="P108" s="2223"/>
      <c r="Q108" s="2223"/>
      <c r="R108" s="2223"/>
      <c r="S108" s="2223"/>
      <c r="T108" s="2223"/>
      <c r="U108" s="2223"/>
      <c r="V108" s="2223"/>
      <c r="W108" s="2223"/>
      <c r="X108" s="2223"/>
    </row>
    <row r="109" spans="1:24" s="643" customFormat="1" ht="25.5" x14ac:dyDescent="0.2">
      <c r="A109" s="564">
        <f>'I3 TB Data'!A399:B399</f>
        <v>5340</v>
      </c>
      <c r="B109" s="565" t="str">
        <f>'I3 TB Data'!B399:D399</f>
        <v>Miscellaneous Customer Accounts Expenses</v>
      </c>
      <c r="C109" s="566">
        <f>'I3 TB Data'!G399</f>
        <v>0</v>
      </c>
      <c r="D109" s="2247" t="str">
        <f t="shared" si="3"/>
        <v>Yes</v>
      </c>
      <c r="E109" s="2223"/>
      <c r="F109" s="2223"/>
      <c r="G109" s="2223"/>
      <c r="H109" s="2223"/>
      <c r="I109" s="2223"/>
      <c r="J109" s="2223"/>
      <c r="K109" s="2223"/>
      <c r="L109" s="2223"/>
      <c r="M109" s="2223"/>
      <c r="N109" s="2223"/>
      <c r="O109" s="2223"/>
      <c r="P109" s="2223"/>
      <c r="Q109" s="2223"/>
      <c r="R109" s="2223"/>
      <c r="S109" s="2223"/>
      <c r="T109" s="2223"/>
      <c r="U109" s="2223"/>
      <c r="V109" s="2223"/>
      <c r="W109" s="2223"/>
      <c r="X109" s="2223"/>
    </row>
    <row r="110" spans="1:24" s="643" customFormat="1" ht="12.75" x14ac:dyDescent="0.2">
      <c r="A110" s="564">
        <f>'I3 TB Data'!A400:B400</f>
        <v>5405</v>
      </c>
      <c r="B110" s="565" t="str">
        <f>'I3 TB Data'!B400:D400</f>
        <v>Supervision</v>
      </c>
      <c r="C110" s="566">
        <f>'I3 TB Data'!G400</f>
        <v>0</v>
      </c>
      <c r="D110" s="2247" t="str">
        <f t="shared" si="3"/>
        <v>Yes</v>
      </c>
      <c r="E110" s="2223"/>
      <c r="F110" s="2223"/>
      <c r="G110" s="2223"/>
      <c r="H110" s="2223"/>
      <c r="I110" s="2223"/>
      <c r="J110" s="2223"/>
      <c r="K110" s="2223"/>
      <c r="L110" s="2223"/>
      <c r="M110" s="2223"/>
      <c r="N110" s="2223"/>
      <c r="O110" s="2223"/>
      <c r="P110" s="2223"/>
      <c r="Q110" s="2223"/>
      <c r="R110" s="2223"/>
      <c r="S110" s="2223"/>
      <c r="T110" s="2223"/>
      <c r="U110" s="2223"/>
      <c r="V110" s="2223"/>
      <c r="W110" s="2223"/>
      <c r="X110" s="2223"/>
    </row>
    <row r="111" spans="1:24" s="643" customFormat="1" ht="12.75" x14ac:dyDescent="0.2">
      <c r="A111" s="564">
        <f>'I3 TB Data'!A401:B401</f>
        <v>5410</v>
      </c>
      <c r="B111" s="565" t="str">
        <f>'I3 TB Data'!B401:D401</f>
        <v>Community Relations - Sundry</v>
      </c>
      <c r="C111" s="566">
        <f>'I3 TB Data'!G401</f>
        <v>0</v>
      </c>
      <c r="D111" s="2247" t="str">
        <f t="shared" si="3"/>
        <v>Yes</v>
      </c>
      <c r="E111" s="2223"/>
      <c r="F111" s="2223"/>
      <c r="G111" s="2223"/>
      <c r="H111" s="2223"/>
      <c r="I111" s="2223"/>
      <c r="J111" s="2223"/>
      <c r="K111" s="2223"/>
      <c r="L111" s="2223"/>
      <c r="M111" s="2223"/>
      <c r="N111" s="2223"/>
      <c r="O111" s="2223"/>
      <c r="P111" s="2223"/>
      <c r="Q111" s="2223"/>
      <c r="R111" s="2223"/>
      <c r="S111" s="2223"/>
      <c r="T111" s="2223"/>
      <c r="U111" s="2223"/>
      <c r="V111" s="2223"/>
      <c r="W111" s="2223"/>
      <c r="X111" s="2223"/>
    </row>
    <row r="112" spans="1:24" s="643" customFormat="1" ht="12.75" x14ac:dyDescent="0.2">
      <c r="A112" s="564">
        <f>'I3 TB Data'!A402:B402</f>
        <v>5415</v>
      </c>
      <c r="B112" s="565" t="str">
        <f>'I3 TB Data'!B402:D402</f>
        <v>Energy Conservation</v>
      </c>
      <c r="C112" s="566">
        <f>'I3 TB Data'!G402</f>
        <v>0</v>
      </c>
      <c r="D112" s="2247" t="str">
        <f t="shared" si="3"/>
        <v>Yes</v>
      </c>
      <c r="E112" s="2223"/>
      <c r="F112" s="2223"/>
      <c r="G112" s="2223"/>
      <c r="H112" s="2223"/>
      <c r="I112" s="2223"/>
      <c r="J112" s="2223"/>
      <c r="K112" s="2223"/>
      <c r="L112" s="2223"/>
      <c r="M112" s="2223"/>
      <c r="N112" s="2223"/>
      <c r="O112" s="2223"/>
      <c r="P112" s="2223"/>
      <c r="Q112" s="2223"/>
      <c r="R112" s="2223"/>
      <c r="S112" s="2223"/>
      <c r="T112" s="2223"/>
      <c r="U112" s="2223"/>
      <c r="V112" s="2223"/>
      <c r="W112" s="2223"/>
      <c r="X112" s="2223"/>
    </row>
    <row r="113" spans="1:24" s="643" customFormat="1" ht="12.75" x14ac:dyDescent="0.2">
      <c r="A113" s="564">
        <f>'I3 TB Data'!A403:B403</f>
        <v>5420</v>
      </c>
      <c r="B113" s="565" t="str">
        <f>'I3 TB Data'!B403:D403</f>
        <v>Community Safety Program</v>
      </c>
      <c r="C113" s="566">
        <f>'I3 TB Data'!G403</f>
        <v>0</v>
      </c>
      <c r="D113" s="2247" t="str">
        <f t="shared" si="3"/>
        <v>Yes</v>
      </c>
      <c r="E113" s="2223"/>
      <c r="F113" s="2223"/>
      <c r="G113" s="2223"/>
      <c r="H113" s="2223"/>
      <c r="I113" s="2223"/>
      <c r="J113" s="2223"/>
      <c r="K113" s="2223"/>
      <c r="L113" s="2223"/>
      <c r="M113" s="2223"/>
      <c r="N113" s="2223"/>
      <c r="O113" s="2223"/>
      <c r="P113" s="2223"/>
      <c r="Q113" s="2223"/>
      <c r="R113" s="2223"/>
      <c r="S113" s="2223"/>
      <c r="T113" s="2223"/>
      <c r="U113" s="2223"/>
      <c r="V113" s="2223"/>
      <c r="W113" s="2223"/>
      <c r="X113" s="2223"/>
    </row>
    <row r="114" spans="1:24" s="643" customFormat="1" ht="25.5" x14ac:dyDescent="0.2">
      <c r="A114" s="564">
        <f>'I3 TB Data'!A404:B404</f>
        <v>5425</v>
      </c>
      <c r="B114" s="565" t="str">
        <f>'I3 TB Data'!B404:D404</f>
        <v>Miscellaneous Customer Service and Informational Expenses</v>
      </c>
      <c r="C114" s="566">
        <f>'I3 TB Data'!G404</f>
        <v>0</v>
      </c>
      <c r="D114" s="2247" t="str">
        <f t="shared" si="3"/>
        <v>Yes</v>
      </c>
      <c r="E114" s="2223"/>
      <c r="F114" s="2223"/>
      <c r="G114" s="2223"/>
      <c r="H114" s="2223"/>
      <c r="I114" s="2223"/>
      <c r="J114" s="2223"/>
      <c r="K114" s="2223"/>
      <c r="L114" s="2223"/>
      <c r="M114" s="2223"/>
      <c r="N114" s="2223"/>
      <c r="O114" s="2223"/>
      <c r="P114" s="2223"/>
      <c r="Q114" s="2223"/>
      <c r="R114" s="2223"/>
      <c r="S114" s="2223"/>
      <c r="T114" s="2223"/>
      <c r="U114" s="2223"/>
      <c r="V114" s="2223"/>
      <c r="W114" s="2223"/>
      <c r="X114" s="2223"/>
    </row>
    <row r="115" spans="1:24" s="643" customFormat="1" ht="12.75" x14ac:dyDescent="0.2">
      <c r="A115" s="564">
        <f>'I3 TB Data'!A405:B405</f>
        <v>5505</v>
      </c>
      <c r="B115" s="565" t="str">
        <f>'I3 TB Data'!B405:D405</f>
        <v>Supervision</v>
      </c>
      <c r="C115" s="566">
        <f>'I3 TB Data'!G405</f>
        <v>0</v>
      </c>
      <c r="D115" s="2247" t="str">
        <f t="shared" si="3"/>
        <v>Yes</v>
      </c>
      <c r="E115" s="2223"/>
      <c r="F115" s="2223"/>
      <c r="G115" s="2223"/>
      <c r="H115" s="2223"/>
      <c r="I115" s="2223"/>
      <c r="J115" s="2223"/>
      <c r="K115" s="2223"/>
      <c r="L115" s="2223"/>
      <c r="M115" s="2223"/>
      <c r="N115" s="2223"/>
      <c r="O115" s="2223"/>
      <c r="P115" s="2223"/>
      <c r="Q115" s="2223"/>
      <c r="R115" s="2223"/>
      <c r="S115" s="2223"/>
      <c r="T115" s="2223"/>
      <c r="U115" s="2223"/>
      <c r="V115" s="2223"/>
      <c r="W115" s="2223"/>
      <c r="X115" s="2223"/>
    </row>
    <row r="116" spans="1:24" s="643" customFormat="1" ht="12.75" x14ac:dyDescent="0.2">
      <c r="A116" s="564">
        <f>'I3 TB Data'!A406:B406</f>
        <v>5510</v>
      </c>
      <c r="B116" s="565" t="str">
        <f>'I3 TB Data'!B406:D406</f>
        <v>Demonstrating and Selling Expense</v>
      </c>
      <c r="C116" s="566">
        <f>'I3 TB Data'!G406</f>
        <v>0</v>
      </c>
      <c r="D116" s="2247" t="str">
        <f t="shared" si="3"/>
        <v>Yes</v>
      </c>
      <c r="E116" s="2223"/>
      <c r="F116" s="2223"/>
      <c r="G116" s="2223"/>
      <c r="H116" s="2223"/>
      <c r="I116" s="2223"/>
      <c r="J116" s="2223"/>
      <c r="K116" s="2223"/>
      <c r="L116" s="2223"/>
      <c r="M116" s="2223"/>
      <c r="N116" s="2223"/>
      <c r="O116" s="2223"/>
      <c r="P116" s="2223"/>
      <c r="Q116" s="2223"/>
      <c r="R116" s="2223"/>
      <c r="S116" s="2223"/>
      <c r="T116" s="2223"/>
      <c r="U116" s="2223"/>
      <c r="V116" s="2223"/>
      <c r="W116" s="2223"/>
      <c r="X116" s="2223"/>
    </row>
    <row r="117" spans="1:24" s="643" customFormat="1" ht="12.75" x14ac:dyDescent="0.2">
      <c r="A117" s="564">
        <f>'I3 TB Data'!A407:B407</f>
        <v>5515</v>
      </c>
      <c r="B117" s="565" t="str">
        <f>'I3 TB Data'!B407:D407</f>
        <v>Advertising Expense</v>
      </c>
      <c r="C117" s="566">
        <f>'I3 TB Data'!G407</f>
        <v>0</v>
      </c>
      <c r="D117" s="2247" t="str">
        <f t="shared" si="3"/>
        <v>Yes</v>
      </c>
      <c r="E117" s="2223"/>
      <c r="F117" s="2223"/>
      <c r="G117" s="2223"/>
      <c r="H117" s="2223"/>
      <c r="I117" s="2223"/>
      <c r="J117" s="2223"/>
      <c r="K117" s="2223"/>
      <c r="L117" s="2223"/>
      <c r="M117" s="2223"/>
      <c r="N117" s="2223"/>
      <c r="O117" s="2223"/>
      <c r="P117" s="2223"/>
      <c r="Q117" s="2223"/>
      <c r="R117" s="2223"/>
      <c r="S117" s="2223"/>
      <c r="T117" s="2223"/>
      <c r="U117" s="2223"/>
      <c r="V117" s="2223"/>
      <c r="W117" s="2223"/>
      <c r="X117" s="2223"/>
    </row>
    <row r="118" spans="1:24" s="643" customFormat="1" ht="12.75" x14ac:dyDescent="0.2">
      <c r="A118" s="564">
        <f>'I3 TB Data'!A408:B408</f>
        <v>5520</v>
      </c>
      <c r="B118" s="565" t="str">
        <f>'I3 TB Data'!B408:D408</f>
        <v>Miscellaneous Sales Expense</v>
      </c>
      <c r="C118" s="566">
        <f>'I3 TB Data'!G408</f>
        <v>0</v>
      </c>
      <c r="D118" s="2247" t="str">
        <f t="shared" si="3"/>
        <v>Yes</v>
      </c>
      <c r="E118" s="2223"/>
      <c r="F118" s="2223"/>
      <c r="G118" s="2223"/>
      <c r="H118" s="2223"/>
      <c r="I118" s="2223"/>
      <c r="J118" s="2223"/>
      <c r="K118" s="2223"/>
      <c r="L118" s="2223"/>
      <c r="M118" s="2223"/>
      <c r="N118" s="2223"/>
      <c r="O118" s="2223"/>
      <c r="P118" s="2223"/>
      <c r="Q118" s="2223"/>
      <c r="R118" s="2223"/>
      <c r="S118" s="2223"/>
      <c r="T118" s="2223"/>
      <c r="U118" s="2223"/>
      <c r="V118" s="2223"/>
      <c r="W118" s="2223"/>
      <c r="X118" s="2223"/>
    </row>
    <row r="119" spans="1:24" s="643" customFormat="1" ht="12.75" x14ac:dyDescent="0.2">
      <c r="A119" s="564">
        <f>'I3 TB Data'!A409:B409</f>
        <v>5605</v>
      </c>
      <c r="B119" s="565" t="str">
        <f>'I3 TB Data'!B409:D409</f>
        <v>Executive Salaries and Expenses</v>
      </c>
      <c r="C119" s="566">
        <f>'I3 TB Data'!G409</f>
        <v>0</v>
      </c>
      <c r="D119" s="2247" t="str">
        <f t="shared" si="3"/>
        <v>Yes</v>
      </c>
      <c r="E119" s="2223"/>
      <c r="F119" s="2223"/>
      <c r="G119" s="2223"/>
      <c r="H119" s="2223"/>
      <c r="I119" s="2223"/>
      <c r="J119" s="2223"/>
      <c r="K119" s="2223"/>
      <c r="L119" s="2223"/>
      <c r="M119" s="2223"/>
      <c r="N119" s="2223"/>
      <c r="O119" s="2223"/>
      <c r="P119" s="2223"/>
      <c r="Q119" s="2223"/>
      <c r="R119" s="2223"/>
      <c r="S119" s="2223"/>
      <c r="T119" s="2223"/>
      <c r="U119" s="2223"/>
      <c r="V119" s="2223"/>
      <c r="W119" s="2223"/>
      <c r="X119" s="2223"/>
    </row>
    <row r="120" spans="1:24" s="643" customFormat="1" ht="12.75" x14ac:dyDescent="0.2">
      <c r="A120" s="564">
        <f>'I3 TB Data'!A410:B410</f>
        <v>5610</v>
      </c>
      <c r="B120" s="565" t="str">
        <f>'I3 TB Data'!B410:D410</f>
        <v>Management Salaries and Expenses</v>
      </c>
      <c r="C120" s="566">
        <f>'I3 TB Data'!G410</f>
        <v>0</v>
      </c>
      <c r="D120" s="2247" t="str">
        <f t="shared" si="3"/>
        <v>Yes</v>
      </c>
      <c r="E120" s="2223"/>
      <c r="F120" s="2223"/>
      <c r="G120" s="2223"/>
      <c r="H120" s="2223"/>
      <c r="I120" s="2223"/>
      <c r="J120" s="2223"/>
      <c r="K120" s="2223"/>
      <c r="L120" s="2223"/>
      <c r="M120" s="2223"/>
      <c r="N120" s="2223"/>
      <c r="O120" s="2223"/>
      <c r="P120" s="2223"/>
      <c r="Q120" s="2223"/>
      <c r="R120" s="2223"/>
      <c r="S120" s="2223"/>
      <c r="T120" s="2223"/>
      <c r="U120" s="2223"/>
      <c r="V120" s="2223"/>
      <c r="W120" s="2223"/>
      <c r="X120" s="2223"/>
    </row>
    <row r="121" spans="1:24" s="643" customFormat="1" ht="25.5" x14ac:dyDescent="0.2">
      <c r="A121" s="564">
        <f>'I3 TB Data'!A411:B411</f>
        <v>5615</v>
      </c>
      <c r="B121" s="565" t="str">
        <f>'I3 TB Data'!B411:D411</f>
        <v>General Administrative Salaries and Expenses</v>
      </c>
      <c r="C121" s="566">
        <f>'I3 TB Data'!G411</f>
        <v>0</v>
      </c>
      <c r="D121" s="2247" t="str">
        <f t="shared" si="3"/>
        <v>Yes</v>
      </c>
      <c r="E121" s="2223"/>
      <c r="F121" s="2223"/>
      <c r="G121" s="2223"/>
      <c r="H121" s="2223"/>
      <c r="I121" s="2223"/>
      <c r="J121" s="2223"/>
      <c r="K121" s="2223"/>
      <c r="L121" s="2223"/>
      <c r="M121" s="2223"/>
      <c r="N121" s="2223"/>
      <c r="O121" s="2223"/>
      <c r="P121" s="2223"/>
      <c r="Q121" s="2223"/>
      <c r="R121" s="2223"/>
      <c r="S121" s="2223"/>
      <c r="T121" s="2223"/>
      <c r="U121" s="2223"/>
      <c r="V121" s="2223"/>
      <c r="W121" s="2223"/>
      <c r="X121" s="2223"/>
    </row>
    <row r="122" spans="1:24" s="643" customFormat="1" ht="12.75" x14ac:dyDescent="0.2">
      <c r="A122" s="564">
        <f>'I3 TB Data'!A412:B412</f>
        <v>5620</v>
      </c>
      <c r="B122" s="565" t="str">
        <f>'I3 TB Data'!B412:D412</f>
        <v>Office Supplies and Expenses</v>
      </c>
      <c r="C122" s="566">
        <f>'I3 TB Data'!G412</f>
        <v>0</v>
      </c>
      <c r="D122" s="2247" t="str">
        <f t="shared" ref="D122:D144" si="4">IF(SUM(E122:X122)&lt;&gt;C122,"No","Yes")</f>
        <v>Yes</v>
      </c>
      <c r="E122" s="2223"/>
      <c r="F122" s="2223"/>
      <c r="G122" s="2223"/>
      <c r="H122" s="2223"/>
      <c r="I122" s="2223"/>
      <c r="J122" s="2223"/>
      <c r="K122" s="2223"/>
      <c r="L122" s="2223"/>
      <c r="M122" s="2223"/>
      <c r="N122" s="2223"/>
      <c r="O122" s="2223"/>
      <c r="P122" s="2223"/>
      <c r="Q122" s="2223"/>
      <c r="R122" s="2223"/>
      <c r="S122" s="2223"/>
      <c r="T122" s="2223"/>
      <c r="U122" s="2223"/>
      <c r="V122" s="2223"/>
      <c r="W122" s="2223"/>
      <c r="X122" s="2223"/>
    </row>
    <row r="123" spans="1:24" s="643" customFormat="1" ht="25.5" x14ac:dyDescent="0.2">
      <c r="A123" s="564">
        <f>'I3 TB Data'!A413:B413</f>
        <v>5625</v>
      </c>
      <c r="B123" s="565" t="str">
        <f>'I3 TB Data'!B413:D413</f>
        <v>Administrative Expense Transferred Credit</v>
      </c>
      <c r="C123" s="566">
        <f>'I3 TB Data'!G413</f>
        <v>0</v>
      </c>
      <c r="D123" s="2247" t="str">
        <f t="shared" si="4"/>
        <v>Yes</v>
      </c>
      <c r="E123" s="2223"/>
      <c r="F123" s="2223"/>
      <c r="G123" s="2223"/>
      <c r="H123" s="2223"/>
      <c r="I123" s="2223"/>
      <c r="J123" s="2223"/>
      <c r="K123" s="2223"/>
      <c r="L123" s="2223"/>
      <c r="M123" s="2223"/>
      <c r="N123" s="2223"/>
      <c r="O123" s="2223"/>
      <c r="P123" s="2223"/>
      <c r="Q123" s="2223"/>
      <c r="R123" s="2223"/>
      <c r="S123" s="2223"/>
      <c r="T123" s="2223"/>
      <c r="U123" s="2223"/>
      <c r="V123" s="2223"/>
      <c r="W123" s="2223"/>
      <c r="X123" s="2223"/>
    </row>
    <row r="124" spans="1:24" s="643" customFormat="1" ht="12.75" x14ac:dyDescent="0.2">
      <c r="A124" s="564">
        <f>'I3 TB Data'!A414:B414</f>
        <v>5630</v>
      </c>
      <c r="B124" s="565" t="str">
        <f>'I3 TB Data'!B414:D414</f>
        <v>Outside Services Employed</v>
      </c>
      <c r="C124" s="566">
        <f>'I3 TB Data'!G414</f>
        <v>0</v>
      </c>
      <c r="D124" s="2247" t="str">
        <f t="shared" si="4"/>
        <v>Yes</v>
      </c>
      <c r="E124" s="2223"/>
      <c r="F124" s="2223"/>
      <c r="G124" s="2223"/>
      <c r="H124" s="2223"/>
      <c r="I124" s="2223"/>
      <c r="J124" s="2223"/>
      <c r="K124" s="2223"/>
      <c r="L124" s="2223"/>
      <c r="M124" s="2223"/>
      <c r="N124" s="2223"/>
      <c r="O124" s="2223"/>
      <c r="P124" s="2223"/>
      <c r="Q124" s="2223"/>
      <c r="R124" s="2223"/>
      <c r="S124" s="2223"/>
      <c r="T124" s="2223"/>
      <c r="U124" s="2223"/>
      <c r="V124" s="2223"/>
      <c r="W124" s="2223"/>
      <c r="X124" s="2223"/>
    </row>
    <row r="125" spans="1:24" s="643" customFormat="1" ht="12.75" x14ac:dyDescent="0.2">
      <c r="A125" s="564">
        <f>'I3 TB Data'!A415:B415</f>
        <v>5635</v>
      </c>
      <c r="B125" s="565" t="str">
        <f>'I3 TB Data'!B415:D415</f>
        <v>Property Insurance</v>
      </c>
      <c r="C125" s="566">
        <f>'I3 TB Data'!G415</f>
        <v>0</v>
      </c>
      <c r="D125" s="2247" t="str">
        <f t="shared" si="4"/>
        <v>Yes</v>
      </c>
      <c r="E125" s="2223"/>
      <c r="F125" s="2223"/>
      <c r="G125" s="2223"/>
      <c r="H125" s="2223"/>
      <c r="I125" s="2223"/>
      <c r="J125" s="2223"/>
      <c r="K125" s="2223"/>
      <c r="L125" s="2223"/>
      <c r="M125" s="2223"/>
      <c r="N125" s="2223"/>
      <c r="O125" s="2223"/>
      <c r="P125" s="2223"/>
      <c r="Q125" s="2223"/>
      <c r="R125" s="2223"/>
      <c r="S125" s="2223"/>
      <c r="T125" s="2223"/>
      <c r="U125" s="2223"/>
      <c r="V125" s="2223"/>
      <c r="W125" s="2223"/>
      <c r="X125" s="2223"/>
    </row>
    <row r="126" spans="1:24" s="643" customFormat="1" ht="12.75" x14ac:dyDescent="0.2">
      <c r="A126" s="564">
        <f>'I3 TB Data'!A416:B416</f>
        <v>5640</v>
      </c>
      <c r="B126" s="565" t="str">
        <f>'I3 TB Data'!B416:D416</f>
        <v>Injuries and Damages</v>
      </c>
      <c r="C126" s="566">
        <f>'I3 TB Data'!G416</f>
        <v>0</v>
      </c>
      <c r="D126" s="2247" t="str">
        <f t="shared" si="4"/>
        <v>Yes</v>
      </c>
      <c r="E126" s="2223"/>
      <c r="F126" s="2223"/>
      <c r="G126" s="2223"/>
      <c r="H126" s="2223"/>
      <c r="I126" s="2223"/>
      <c r="J126" s="2223"/>
      <c r="K126" s="2223"/>
      <c r="L126" s="2223"/>
      <c r="M126" s="2223"/>
      <c r="N126" s="2223"/>
      <c r="O126" s="2223"/>
      <c r="P126" s="2223"/>
      <c r="Q126" s="2223"/>
      <c r="R126" s="2223"/>
      <c r="S126" s="2223"/>
      <c r="T126" s="2223"/>
      <c r="U126" s="2223"/>
      <c r="V126" s="2223"/>
      <c r="W126" s="2223"/>
      <c r="X126" s="2223"/>
    </row>
    <row r="127" spans="1:24" s="643" customFormat="1" ht="12.75" x14ac:dyDescent="0.2">
      <c r="A127" s="564">
        <f>'I3 TB Data'!A417:B417</f>
        <v>5645</v>
      </c>
      <c r="B127" s="565" t="str">
        <f>'I3 TB Data'!B417:D417</f>
        <v>Employee Pensions and Benefits</v>
      </c>
      <c r="C127" s="566">
        <f>'I3 TB Data'!G417</f>
        <v>0</v>
      </c>
      <c r="D127" s="2247" t="str">
        <f t="shared" si="4"/>
        <v>Yes</v>
      </c>
      <c r="E127" s="2223"/>
      <c r="F127" s="2223"/>
      <c r="G127" s="2223"/>
      <c r="H127" s="2223"/>
      <c r="I127" s="2223"/>
      <c r="J127" s="2223"/>
      <c r="K127" s="2223"/>
      <c r="L127" s="2223"/>
      <c r="M127" s="2223"/>
      <c r="N127" s="2223"/>
      <c r="O127" s="2223"/>
      <c r="P127" s="2223"/>
      <c r="Q127" s="2223"/>
      <c r="R127" s="2223"/>
      <c r="S127" s="2223"/>
      <c r="T127" s="2223"/>
      <c r="U127" s="2223"/>
      <c r="V127" s="2223"/>
      <c r="W127" s="2223"/>
      <c r="X127" s="2223"/>
    </row>
    <row r="128" spans="1:24" s="643" customFormat="1" ht="12.75" x14ac:dyDescent="0.2">
      <c r="A128" s="564">
        <f>'I3 TB Data'!A418:B418</f>
        <v>5650</v>
      </c>
      <c r="B128" s="565" t="str">
        <f>'I3 TB Data'!B418:D418</f>
        <v>Franchise Requirements</v>
      </c>
      <c r="C128" s="566">
        <f>'I3 TB Data'!G418</f>
        <v>0</v>
      </c>
      <c r="D128" s="2247" t="str">
        <f t="shared" si="4"/>
        <v>Yes</v>
      </c>
      <c r="E128" s="2223"/>
      <c r="F128" s="2223"/>
      <c r="G128" s="2223"/>
      <c r="H128" s="2223"/>
      <c r="I128" s="2223"/>
      <c r="J128" s="2223"/>
      <c r="K128" s="2223"/>
      <c r="L128" s="2223"/>
      <c r="M128" s="2223"/>
      <c r="N128" s="2223"/>
      <c r="O128" s="2223"/>
      <c r="P128" s="2223"/>
      <c r="Q128" s="2223"/>
      <c r="R128" s="2223"/>
      <c r="S128" s="2223"/>
      <c r="T128" s="2223"/>
      <c r="U128" s="2223"/>
      <c r="V128" s="2223"/>
      <c r="W128" s="2223"/>
      <c r="X128" s="2223"/>
    </row>
    <row r="129" spans="1:24" s="643" customFormat="1" ht="12.75" x14ac:dyDescent="0.2">
      <c r="A129" s="564">
        <f>'I3 TB Data'!A419:B419</f>
        <v>5655</v>
      </c>
      <c r="B129" s="565" t="str">
        <f>'I3 TB Data'!B419:D419</f>
        <v>Regulatory Expenses</v>
      </c>
      <c r="C129" s="566">
        <f>'I3 TB Data'!G419</f>
        <v>0</v>
      </c>
      <c r="D129" s="2247" t="str">
        <f t="shared" si="4"/>
        <v>Yes</v>
      </c>
      <c r="E129" s="2223"/>
      <c r="F129" s="2223"/>
      <c r="G129" s="2223"/>
      <c r="H129" s="2223"/>
      <c r="I129" s="2223"/>
      <c r="J129" s="2223"/>
      <c r="K129" s="2223"/>
      <c r="L129" s="2223"/>
      <c r="M129" s="2223"/>
      <c r="N129" s="2223"/>
      <c r="O129" s="2223"/>
      <c r="P129" s="2223"/>
      <c r="Q129" s="2223"/>
      <c r="R129" s="2223"/>
      <c r="S129" s="2223"/>
      <c r="T129" s="2223"/>
      <c r="U129" s="2223"/>
      <c r="V129" s="2223"/>
      <c r="W129" s="2223"/>
      <c r="X129" s="2223"/>
    </row>
    <row r="130" spans="1:24" s="643" customFormat="1" ht="12.75" x14ac:dyDescent="0.2">
      <c r="A130" s="564">
        <f>'I3 TB Data'!A420:B420</f>
        <v>5660</v>
      </c>
      <c r="B130" s="565" t="str">
        <f>'I3 TB Data'!B420:D420</f>
        <v>General Advertising Expenses</v>
      </c>
      <c r="C130" s="566">
        <f>'I3 TB Data'!G420</f>
        <v>0</v>
      </c>
      <c r="D130" s="2247" t="str">
        <f t="shared" si="4"/>
        <v>Yes</v>
      </c>
      <c r="E130" s="2223"/>
      <c r="F130" s="2223"/>
      <c r="G130" s="2223"/>
      <c r="H130" s="2223"/>
      <c r="I130" s="2223"/>
      <c r="J130" s="2223"/>
      <c r="K130" s="2223"/>
      <c r="L130" s="2223"/>
      <c r="M130" s="2223"/>
      <c r="N130" s="2223"/>
      <c r="O130" s="2223"/>
      <c r="P130" s="2223"/>
      <c r="Q130" s="2223"/>
      <c r="R130" s="2223"/>
      <c r="S130" s="2223"/>
      <c r="T130" s="2223"/>
      <c r="U130" s="2223"/>
      <c r="V130" s="2223"/>
      <c r="W130" s="2223"/>
      <c r="X130" s="2223"/>
    </row>
    <row r="131" spans="1:24" s="643" customFormat="1" ht="12.75" x14ac:dyDescent="0.2">
      <c r="A131" s="564">
        <f>'I3 TB Data'!A421:B421</f>
        <v>5665</v>
      </c>
      <c r="B131" s="565" t="str">
        <f>'I3 TB Data'!B421:D421</f>
        <v>Miscellaneous General Expenses</v>
      </c>
      <c r="C131" s="566">
        <f>'I3 TB Data'!G421</f>
        <v>0</v>
      </c>
      <c r="D131" s="2247" t="str">
        <f t="shared" si="4"/>
        <v>Yes</v>
      </c>
      <c r="E131" s="2223"/>
      <c r="F131" s="2223"/>
      <c r="G131" s="2223"/>
      <c r="H131" s="2223"/>
      <c r="I131" s="2223"/>
      <c r="J131" s="2223"/>
      <c r="K131" s="2223"/>
      <c r="L131" s="2223"/>
      <c r="M131" s="2223"/>
      <c r="N131" s="2223"/>
      <c r="O131" s="2223"/>
      <c r="P131" s="2223"/>
      <c r="Q131" s="2223"/>
      <c r="R131" s="2223"/>
      <c r="S131" s="2223"/>
      <c r="T131" s="2223"/>
      <c r="U131" s="2223"/>
      <c r="V131" s="2223"/>
      <c r="W131" s="2223"/>
      <c r="X131" s="2223"/>
    </row>
    <row r="132" spans="1:24" s="643" customFormat="1" ht="12.75" x14ac:dyDescent="0.2">
      <c r="A132" s="564">
        <f>'I3 TB Data'!A422:B422</f>
        <v>5670</v>
      </c>
      <c r="B132" s="565" t="str">
        <f>'I3 TB Data'!B422:D422</f>
        <v>Rent</v>
      </c>
      <c r="C132" s="566">
        <f>'I3 TB Data'!G422</f>
        <v>0</v>
      </c>
      <c r="D132" s="2247" t="str">
        <f t="shared" si="4"/>
        <v>Yes</v>
      </c>
      <c r="E132" s="2223"/>
      <c r="F132" s="2223"/>
      <c r="G132" s="2223"/>
      <c r="H132" s="2223"/>
      <c r="I132" s="2223"/>
      <c r="J132" s="2223"/>
      <c r="K132" s="2223"/>
      <c r="L132" s="2223"/>
      <c r="M132" s="2223"/>
      <c r="N132" s="2223"/>
      <c r="O132" s="2223"/>
      <c r="P132" s="2223"/>
      <c r="Q132" s="2223"/>
      <c r="R132" s="2223"/>
      <c r="S132" s="2223"/>
      <c r="T132" s="2223"/>
      <c r="U132" s="2223"/>
      <c r="V132" s="2223"/>
      <c r="W132" s="2223"/>
      <c r="X132" s="2223"/>
    </row>
    <row r="133" spans="1:24" s="643" customFormat="1" ht="12.75" x14ac:dyDescent="0.2">
      <c r="A133" s="564">
        <f>'I3 TB Data'!A423:B423</f>
        <v>5675</v>
      </c>
      <c r="B133" s="565" t="str">
        <f>'I3 TB Data'!B423:D423</f>
        <v>Maintenance of General Plant</v>
      </c>
      <c r="C133" s="566">
        <f>'I3 TB Data'!G423</f>
        <v>0</v>
      </c>
      <c r="D133" s="2247" t="str">
        <f t="shared" si="4"/>
        <v>Yes</v>
      </c>
      <c r="E133" s="2223"/>
      <c r="F133" s="2223"/>
      <c r="G133" s="2223"/>
      <c r="H133" s="2223"/>
      <c r="I133" s="2223"/>
      <c r="J133" s="2223"/>
      <c r="K133" s="2223"/>
      <c r="L133" s="2223"/>
      <c r="M133" s="2223"/>
      <c r="N133" s="2223"/>
      <c r="O133" s="2223"/>
      <c r="P133" s="2223"/>
      <c r="Q133" s="2223"/>
      <c r="R133" s="2223"/>
      <c r="S133" s="2223"/>
      <c r="T133" s="2223"/>
      <c r="U133" s="2223"/>
      <c r="V133" s="2223"/>
      <c r="W133" s="2223"/>
      <c r="X133" s="2223"/>
    </row>
    <row r="134" spans="1:24" s="643" customFormat="1" ht="12.75" x14ac:dyDescent="0.2">
      <c r="A134" s="564">
        <f>'I3 TB Data'!A424:B424</f>
        <v>5680</v>
      </c>
      <c r="B134" s="565" t="str">
        <f>'I3 TB Data'!B424:D424</f>
        <v>Electrical Safety Authority Fees</v>
      </c>
      <c r="C134" s="566">
        <f>'I3 TB Data'!G424</f>
        <v>0</v>
      </c>
      <c r="D134" s="2247" t="str">
        <f t="shared" si="4"/>
        <v>Yes</v>
      </c>
      <c r="E134" s="2223"/>
      <c r="F134" s="2223"/>
      <c r="G134" s="2223"/>
      <c r="H134" s="2223"/>
      <c r="I134" s="2223"/>
      <c r="J134" s="2223"/>
      <c r="K134" s="2223"/>
      <c r="L134" s="2223"/>
      <c r="M134" s="2223"/>
      <c r="N134" s="2223"/>
      <c r="O134" s="2223"/>
      <c r="P134" s="2223"/>
      <c r="Q134" s="2223"/>
      <c r="R134" s="2223"/>
      <c r="S134" s="2223"/>
      <c r="T134" s="2223"/>
      <c r="U134" s="2223"/>
      <c r="V134" s="2223"/>
      <c r="W134" s="2223"/>
      <c r="X134" s="2223"/>
    </row>
    <row r="135" spans="1:24" s="643" customFormat="1" ht="12.75" x14ac:dyDescent="0.2">
      <c r="A135" s="564">
        <f>'I3 TB Data'!A426:B426</f>
        <v>5682</v>
      </c>
      <c r="B135" s="565" t="str">
        <f>'I3 TB Data'!B426:D426</f>
        <v>IFRS Placeholder Expense Account</v>
      </c>
      <c r="C135" s="566">
        <f>'I3 TB Data'!G426</f>
        <v>0</v>
      </c>
      <c r="D135" s="2247" t="str">
        <f>IF(SUM(E135:X135)&lt;&gt;C135,"No","Yes")</f>
        <v>Yes</v>
      </c>
      <c r="E135" s="2223"/>
      <c r="F135" s="2223"/>
      <c r="G135" s="2223"/>
      <c r="H135" s="2223"/>
      <c r="I135" s="2223"/>
      <c r="J135" s="2223"/>
      <c r="K135" s="2223"/>
      <c r="L135" s="2223"/>
      <c r="M135" s="2223"/>
      <c r="N135" s="2223"/>
      <c r="O135" s="2223"/>
      <c r="P135" s="2223"/>
      <c r="Q135" s="2223"/>
      <c r="R135" s="2223"/>
      <c r="S135" s="2223"/>
      <c r="T135" s="2223"/>
      <c r="U135" s="2223"/>
      <c r="V135" s="2223"/>
      <c r="W135" s="2223"/>
      <c r="X135" s="2223"/>
    </row>
    <row r="136" spans="1:24" s="643" customFormat="1" ht="25.5" x14ac:dyDescent="0.2">
      <c r="A136" s="564">
        <f>'I3 TB Data'!A430:B430</f>
        <v>5705</v>
      </c>
      <c r="B136" s="565" t="str">
        <f>'I3 TB Data'!B430:D430</f>
        <v>Amortization Expense - Property, Plant, and Equipment</v>
      </c>
      <c r="C136" s="566">
        <f>'I3 TB Data'!G430</f>
        <v>0</v>
      </c>
      <c r="D136" s="2247" t="str">
        <f t="shared" si="4"/>
        <v>Yes</v>
      </c>
      <c r="E136" s="2223"/>
      <c r="F136" s="2223"/>
      <c r="G136" s="2223"/>
      <c r="H136" s="2223"/>
      <c r="I136" s="2223"/>
      <c r="J136" s="2223"/>
      <c r="K136" s="2223"/>
      <c r="L136" s="2223"/>
      <c r="M136" s="2223"/>
      <c r="N136" s="2223"/>
      <c r="O136" s="2223"/>
      <c r="P136" s="2223"/>
      <c r="Q136" s="2223"/>
      <c r="R136" s="2223"/>
      <c r="S136" s="2223"/>
      <c r="T136" s="2223"/>
      <c r="U136" s="2223"/>
      <c r="V136" s="2223"/>
      <c r="W136" s="2223"/>
      <c r="X136" s="2223"/>
    </row>
    <row r="137" spans="1:24" s="643" customFormat="1" ht="25.5" x14ac:dyDescent="0.2">
      <c r="A137" s="564">
        <f>'I3 TB Data'!A431:B431</f>
        <v>5710</v>
      </c>
      <c r="B137" s="565" t="str">
        <f>'I3 TB Data'!B431:D431</f>
        <v>Amortization of Limited Term Electric Plant</v>
      </c>
      <c r="C137" s="566">
        <f>'I3 TB Data'!G431</f>
        <v>0</v>
      </c>
      <c r="D137" s="2247" t="str">
        <f t="shared" si="4"/>
        <v>Yes</v>
      </c>
      <c r="E137" s="2223"/>
      <c r="F137" s="2223"/>
      <c r="G137" s="2223"/>
      <c r="H137" s="2223"/>
      <c r="I137" s="2223"/>
      <c r="J137" s="2223"/>
      <c r="K137" s="2223"/>
      <c r="L137" s="2223"/>
      <c r="M137" s="2223"/>
      <c r="N137" s="2223"/>
      <c r="O137" s="2223"/>
      <c r="P137" s="2223"/>
      <c r="Q137" s="2223"/>
      <c r="R137" s="2223"/>
      <c r="S137" s="2223"/>
      <c r="T137" s="2223"/>
      <c r="U137" s="2223"/>
      <c r="V137" s="2223"/>
      <c r="W137" s="2223"/>
      <c r="X137" s="2223"/>
    </row>
    <row r="138" spans="1:24" s="643" customFormat="1" ht="25.5" x14ac:dyDescent="0.2">
      <c r="A138" s="564">
        <f>'I3 TB Data'!A432:B432</f>
        <v>5715</v>
      </c>
      <c r="B138" s="565" t="str">
        <f>'I3 TB Data'!B432:D432</f>
        <v>Amortization of Intangibles and Other Electric Plant</v>
      </c>
      <c r="C138" s="566">
        <f>'I3 TB Data'!G432</f>
        <v>0</v>
      </c>
      <c r="D138" s="2247" t="str">
        <f t="shared" si="4"/>
        <v>Yes</v>
      </c>
      <c r="E138" s="2223"/>
      <c r="F138" s="2223"/>
      <c r="G138" s="2223"/>
      <c r="H138" s="2223"/>
      <c r="I138" s="2223"/>
      <c r="J138" s="2223"/>
      <c r="K138" s="2223"/>
      <c r="L138" s="2223"/>
      <c r="M138" s="2223"/>
      <c r="N138" s="2223"/>
      <c r="O138" s="2223"/>
      <c r="P138" s="2223"/>
      <c r="Q138" s="2223"/>
      <c r="R138" s="2223"/>
      <c r="S138" s="2223"/>
      <c r="T138" s="2223"/>
      <c r="U138" s="2223"/>
      <c r="V138" s="2223"/>
      <c r="W138" s="2223"/>
      <c r="X138" s="2223"/>
    </row>
    <row r="139" spans="1:24" s="643" customFormat="1" ht="25.5" x14ac:dyDescent="0.2">
      <c r="A139" s="564">
        <f>'I3 TB Data'!A433:B433</f>
        <v>5720</v>
      </c>
      <c r="B139" s="565" t="str">
        <f>'I3 TB Data'!B433:D433</f>
        <v>Amortization of Electric Plant Acquisition Adjustments</v>
      </c>
      <c r="C139" s="566">
        <f>'I3 TB Data'!G433</f>
        <v>0</v>
      </c>
      <c r="D139" s="2247" t="str">
        <f t="shared" si="4"/>
        <v>Yes</v>
      </c>
      <c r="E139" s="2223"/>
      <c r="F139" s="2223"/>
      <c r="G139" s="2223"/>
      <c r="H139" s="2223"/>
      <c r="I139" s="2223"/>
      <c r="J139" s="2223"/>
      <c r="K139" s="2223"/>
      <c r="L139" s="2223"/>
      <c r="M139" s="2223"/>
      <c r="N139" s="2223"/>
      <c r="O139" s="2223"/>
      <c r="P139" s="2223"/>
      <c r="Q139" s="2223"/>
      <c r="R139" s="2223"/>
      <c r="S139" s="2223"/>
      <c r="T139" s="2223"/>
      <c r="U139" s="2223"/>
      <c r="V139" s="2223"/>
      <c r="W139" s="2223"/>
      <c r="X139" s="2223"/>
    </row>
    <row r="140" spans="1:24" s="643" customFormat="1" ht="12.75" x14ac:dyDescent="0.2">
      <c r="A140" s="564">
        <f>'I3 TB Data'!A448:B448</f>
        <v>6105</v>
      </c>
      <c r="B140" s="565" t="str">
        <f>'I3 TB Data'!B448:D448</f>
        <v>Taxes Other Than Income Taxes</v>
      </c>
      <c r="C140" s="566">
        <f>'I3 TB Data'!G448</f>
        <v>0</v>
      </c>
      <c r="D140" s="2247" t="str">
        <f t="shared" si="4"/>
        <v>Yes</v>
      </c>
      <c r="E140" s="2223"/>
      <c r="F140" s="2223"/>
      <c r="G140" s="2223"/>
      <c r="H140" s="2223"/>
      <c r="I140" s="2223"/>
      <c r="J140" s="2223"/>
      <c r="K140" s="2223"/>
      <c r="L140" s="2223"/>
      <c r="M140" s="2223"/>
      <c r="N140" s="2223"/>
      <c r="O140" s="2223"/>
      <c r="P140" s="2223"/>
      <c r="Q140" s="2223"/>
      <c r="R140" s="2223"/>
      <c r="S140" s="2223"/>
      <c r="T140" s="2223"/>
      <c r="U140" s="2223"/>
      <c r="V140" s="2223"/>
      <c r="W140" s="2223"/>
      <c r="X140" s="2223"/>
    </row>
    <row r="141" spans="1:24" s="643" customFormat="1" ht="12.75" x14ac:dyDescent="0.2">
      <c r="A141" s="564">
        <f>'I3 TB Data'!A451:B451</f>
        <v>6205</v>
      </c>
      <c r="B141" s="565" t="str">
        <f>'I3 TB Data'!B451:D451</f>
        <v>Donations</v>
      </c>
      <c r="C141" s="566">
        <f>'I3 TB Data'!G451</f>
        <v>0</v>
      </c>
      <c r="D141" s="2247" t="str">
        <f t="shared" si="4"/>
        <v>Yes</v>
      </c>
      <c r="E141" s="2223"/>
      <c r="F141" s="2223"/>
      <c r="G141" s="2223"/>
      <c r="H141" s="2223"/>
      <c r="I141" s="2223"/>
      <c r="J141" s="2223"/>
      <c r="K141" s="2223"/>
      <c r="L141" s="2223"/>
      <c r="M141" s="2223"/>
      <c r="N141" s="2223"/>
      <c r="O141" s="2223"/>
      <c r="P141" s="2223"/>
      <c r="Q141" s="2223"/>
      <c r="R141" s="2223"/>
      <c r="S141" s="2223"/>
      <c r="T141" s="2223"/>
      <c r="U141" s="2223"/>
      <c r="V141" s="2223"/>
      <c r="W141" s="2223"/>
      <c r="X141" s="2223"/>
    </row>
    <row r="142" spans="1:24" s="643" customFormat="1" ht="12.75" x14ac:dyDescent="0.2">
      <c r="A142" s="564">
        <f>'I3 TB Data'!A452:B452</f>
        <v>6210</v>
      </c>
      <c r="B142" s="565" t="str">
        <f>'I3 TB Data'!B452:D452</f>
        <v>Life Insurance</v>
      </c>
      <c r="C142" s="566">
        <f>'I3 TB Data'!G452</f>
        <v>0</v>
      </c>
      <c r="D142" s="2247" t="str">
        <f t="shared" si="4"/>
        <v>Yes</v>
      </c>
      <c r="E142" s="2223"/>
      <c r="F142" s="2223"/>
      <c r="G142" s="2223"/>
      <c r="H142" s="2223"/>
      <c r="I142" s="2223"/>
      <c r="J142" s="2223"/>
      <c r="K142" s="2223"/>
      <c r="L142" s="2223"/>
      <c r="M142" s="2223"/>
      <c r="N142" s="2223"/>
      <c r="O142" s="2223"/>
      <c r="P142" s="2223"/>
      <c r="Q142" s="2223"/>
      <c r="R142" s="2223"/>
      <c r="S142" s="2223"/>
      <c r="T142" s="2223"/>
      <c r="U142" s="2223"/>
      <c r="V142" s="2223"/>
      <c r="W142" s="2223"/>
      <c r="X142" s="2223"/>
    </row>
    <row r="143" spans="1:24" s="643" customFormat="1" ht="12.75" x14ac:dyDescent="0.2">
      <c r="A143" s="564">
        <f>'I3 TB Data'!A453:B453</f>
        <v>6215</v>
      </c>
      <c r="B143" s="565" t="str">
        <f>'I3 TB Data'!B453:D453</f>
        <v>Penalties</v>
      </c>
      <c r="C143" s="566">
        <f>'I3 TB Data'!G453</f>
        <v>0</v>
      </c>
      <c r="D143" s="2247" t="str">
        <f t="shared" si="4"/>
        <v>Yes</v>
      </c>
      <c r="E143" s="2223"/>
      <c r="F143" s="2223"/>
      <c r="G143" s="2223"/>
      <c r="H143" s="2223"/>
      <c r="I143" s="2223"/>
      <c r="J143" s="2223"/>
      <c r="K143" s="2223"/>
      <c r="L143" s="2223"/>
      <c r="M143" s="2223"/>
      <c r="N143" s="2223"/>
      <c r="O143" s="2223"/>
      <c r="P143" s="2223"/>
      <c r="Q143" s="2223"/>
      <c r="R143" s="2223"/>
      <c r="S143" s="2223"/>
      <c r="T143" s="2223"/>
      <c r="U143" s="2223"/>
      <c r="V143" s="2223"/>
      <c r="W143" s="2223"/>
      <c r="X143" s="2223"/>
    </row>
    <row r="144" spans="1:24" s="643" customFormat="1" ht="12.75" x14ac:dyDescent="0.2">
      <c r="A144" s="564">
        <f>'I3 TB Data'!A454:B454</f>
        <v>6225</v>
      </c>
      <c r="B144" s="565" t="str">
        <f>'I3 TB Data'!B454:D454</f>
        <v>Other Deductions</v>
      </c>
      <c r="C144" s="566">
        <f>'I3 TB Data'!G454</f>
        <v>0</v>
      </c>
      <c r="D144" s="2247" t="str">
        <f t="shared" si="4"/>
        <v>Yes</v>
      </c>
      <c r="E144" s="2223"/>
      <c r="F144" s="2223"/>
      <c r="G144" s="2223"/>
      <c r="H144" s="2223"/>
      <c r="I144" s="2223"/>
      <c r="J144" s="2223"/>
      <c r="K144" s="2223"/>
      <c r="L144" s="2223"/>
      <c r="M144" s="2223"/>
      <c r="N144" s="2223"/>
      <c r="O144" s="2223"/>
      <c r="P144" s="2223"/>
      <c r="Q144" s="2223"/>
      <c r="R144" s="2223"/>
      <c r="S144" s="2223"/>
      <c r="T144" s="2223"/>
      <c r="U144" s="2223"/>
      <c r="V144" s="2223"/>
      <c r="W144" s="2223"/>
      <c r="X144" s="2223"/>
    </row>
    <row r="145" spans="1:24" s="548" customFormat="1" ht="12.75" x14ac:dyDescent="0.2">
      <c r="A145" s="567"/>
      <c r="B145" s="565" t="s">
        <v>1292</v>
      </c>
      <c r="C145" s="2436"/>
      <c r="D145" s="2437"/>
      <c r="E145" s="576">
        <f>SUM(E67:E144)</f>
        <v>0</v>
      </c>
      <c r="F145" s="576">
        <f t="shared" ref="F145:X145" si="5">SUM(F67:F144)</f>
        <v>0</v>
      </c>
      <c r="G145" s="576">
        <f t="shared" si="5"/>
        <v>0</v>
      </c>
      <c r="H145" s="576">
        <f t="shared" si="5"/>
        <v>0</v>
      </c>
      <c r="I145" s="576">
        <f t="shared" si="5"/>
        <v>0</v>
      </c>
      <c r="J145" s="576">
        <f t="shared" si="5"/>
        <v>0</v>
      </c>
      <c r="K145" s="576">
        <f t="shared" si="5"/>
        <v>0</v>
      </c>
      <c r="L145" s="576">
        <f t="shared" si="5"/>
        <v>0</v>
      </c>
      <c r="M145" s="576">
        <f t="shared" si="5"/>
        <v>0</v>
      </c>
      <c r="N145" s="576">
        <f t="shared" si="5"/>
        <v>0</v>
      </c>
      <c r="O145" s="576">
        <f t="shared" si="5"/>
        <v>0</v>
      </c>
      <c r="P145" s="576">
        <f t="shared" si="5"/>
        <v>0</v>
      </c>
      <c r="Q145" s="576">
        <f t="shared" si="5"/>
        <v>0</v>
      </c>
      <c r="R145" s="576">
        <f t="shared" si="5"/>
        <v>0</v>
      </c>
      <c r="S145" s="576">
        <f t="shared" si="5"/>
        <v>0</v>
      </c>
      <c r="T145" s="576">
        <f t="shared" si="5"/>
        <v>0</v>
      </c>
      <c r="U145" s="576">
        <f t="shared" si="5"/>
        <v>0</v>
      </c>
      <c r="V145" s="576">
        <f t="shared" si="5"/>
        <v>0</v>
      </c>
      <c r="W145" s="576">
        <f t="shared" si="5"/>
        <v>0</v>
      </c>
      <c r="X145" s="576">
        <f t="shared" si="5"/>
        <v>0</v>
      </c>
    </row>
    <row r="146" spans="1:24" s="548" customFormat="1" ht="12.75" x14ac:dyDescent="0.2">
      <c r="A146" s="567"/>
      <c r="B146" s="565" t="s">
        <v>1571</v>
      </c>
      <c r="C146" s="2436"/>
      <c r="D146" s="2437"/>
      <c r="E146" s="576">
        <f>SUM(E136:E139)</f>
        <v>0</v>
      </c>
      <c r="F146" s="576">
        <f t="shared" ref="F146:X146" si="6">SUM(F136:F139)</f>
        <v>0</v>
      </c>
      <c r="G146" s="576">
        <f t="shared" si="6"/>
        <v>0</v>
      </c>
      <c r="H146" s="576">
        <f t="shared" si="6"/>
        <v>0</v>
      </c>
      <c r="I146" s="576">
        <f t="shared" si="6"/>
        <v>0</v>
      </c>
      <c r="J146" s="576">
        <f t="shared" si="6"/>
        <v>0</v>
      </c>
      <c r="K146" s="576">
        <f t="shared" si="6"/>
        <v>0</v>
      </c>
      <c r="L146" s="576">
        <f t="shared" si="6"/>
        <v>0</v>
      </c>
      <c r="M146" s="576">
        <f t="shared" si="6"/>
        <v>0</v>
      </c>
      <c r="N146" s="576">
        <f t="shared" si="6"/>
        <v>0</v>
      </c>
      <c r="O146" s="576">
        <f t="shared" si="6"/>
        <v>0</v>
      </c>
      <c r="P146" s="576">
        <f t="shared" si="6"/>
        <v>0</v>
      </c>
      <c r="Q146" s="576">
        <f t="shared" si="6"/>
        <v>0</v>
      </c>
      <c r="R146" s="576">
        <f t="shared" si="6"/>
        <v>0</v>
      </c>
      <c r="S146" s="576">
        <f t="shared" si="6"/>
        <v>0</v>
      </c>
      <c r="T146" s="576">
        <f t="shared" si="6"/>
        <v>0</v>
      </c>
      <c r="U146" s="576">
        <f t="shared" si="6"/>
        <v>0</v>
      </c>
      <c r="V146" s="576">
        <f t="shared" si="6"/>
        <v>0</v>
      </c>
      <c r="W146" s="576">
        <f t="shared" si="6"/>
        <v>0</v>
      </c>
      <c r="X146" s="576">
        <f t="shared" si="6"/>
        <v>0</v>
      </c>
    </row>
    <row r="147" spans="1:24" ht="12.75" x14ac:dyDescent="0.2">
      <c r="A147" s="549"/>
      <c r="B147" s="550"/>
      <c r="C147" s="561"/>
      <c r="D147" s="547"/>
    </row>
    <row r="148" spans="1:24" s="575" customFormat="1" ht="25.5" x14ac:dyDescent="0.2">
      <c r="A148" s="552"/>
      <c r="B148" s="562" t="s">
        <v>1291</v>
      </c>
      <c r="C148" s="583">
        <f>'I4 BO ASSETS'!C59</f>
        <v>38549726.629999995</v>
      </c>
      <c r="D148" s="586" t="s">
        <v>1051</v>
      </c>
      <c r="E148" s="556" t="str">
        <f>E20</f>
        <v>Residential</v>
      </c>
      <c r="F148" s="556" t="str">
        <f t="shared" ref="F148:X148" si="7">F20</f>
        <v>GS &lt;50</v>
      </c>
      <c r="G148" s="556" t="str">
        <f t="shared" si="7"/>
        <v>GS&gt;50-Regular</v>
      </c>
      <c r="H148" s="556" t="str">
        <f t="shared" si="7"/>
        <v>GS&gt; 50-TOU</v>
      </c>
      <c r="I148" s="556" t="str">
        <f t="shared" si="7"/>
        <v>GS &gt;50-Intermediate</v>
      </c>
      <c r="J148" s="556" t="str">
        <f t="shared" si="7"/>
        <v>Large Use &gt;5MW</v>
      </c>
      <c r="K148" s="556" t="str">
        <f t="shared" si="7"/>
        <v>Street Light</v>
      </c>
      <c r="L148" s="556" t="str">
        <f t="shared" si="7"/>
        <v>Sentinel</v>
      </c>
      <c r="M148" s="556" t="str">
        <f t="shared" si="7"/>
        <v>Unmetered Scattered Load</v>
      </c>
      <c r="N148" s="556" t="str">
        <f t="shared" si="7"/>
        <v>Embedded Distributor</v>
      </c>
      <c r="O148" s="556" t="str">
        <f t="shared" si="7"/>
        <v>Back-up/Standby Power</v>
      </c>
      <c r="P148" s="556" t="str">
        <f t="shared" si="7"/>
        <v>Rate Class 1</v>
      </c>
      <c r="Q148" s="556" t="str">
        <f t="shared" si="7"/>
        <v>Rate class 2</v>
      </c>
      <c r="R148" s="556" t="str">
        <f t="shared" si="7"/>
        <v>Rate class 3</v>
      </c>
      <c r="S148" s="556" t="str">
        <f t="shared" si="7"/>
        <v>Rate class 4</v>
      </c>
      <c r="T148" s="556" t="str">
        <f t="shared" si="7"/>
        <v>Rate class 5</v>
      </c>
      <c r="U148" s="556" t="str">
        <f t="shared" si="7"/>
        <v>Rate class 6</v>
      </c>
      <c r="V148" s="556" t="str">
        <f t="shared" si="7"/>
        <v>Rate class 7</v>
      </c>
      <c r="W148" s="556" t="str">
        <f t="shared" si="7"/>
        <v>Rate class 8</v>
      </c>
      <c r="X148" s="556" t="str">
        <f t="shared" si="7"/>
        <v>Rate class 9</v>
      </c>
    </row>
    <row r="149" spans="1:24" s="585" customFormat="1" ht="19.5" customHeight="1" x14ac:dyDescent="0.2">
      <c r="A149" s="552"/>
      <c r="B149" s="562" t="s">
        <v>1048</v>
      </c>
      <c r="C149" s="583">
        <f>'I3 TB Data'!F11</f>
        <v>586513</v>
      </c>
      <c r="D149" s="574">
        <f>IF(ISERROR(SUM(E149:X149)), "-", SUM(E149:X149))</f>
        <v>0</v>
      </c>
      <c r="E149" s="584">
        <f>IF(ISERROR(E65/$C$148*$C$149), "-", E65/$C$148*$C$149)</f>
        <v>0</v>
      </c>
      <c r="F149" s="584">
        <f t="shared" ref="F149:X149" si="8">IF(ISERROR(F65/$C$148*$C$149), "-", F65/$C$148*$C$149)</f>
        <v>0</v>
      </c>
      <c r="G149" s="584">
        <f t="shared" si="8"/>
        <v>0</v>
      </c>
      <c r="H149" s="584">
        <f t="shared" si="8"/>
        <v>0</v>
      </c>
      <c r="I149" s="584">
        <f t="shared" si="8"/>
        <v>0</v>
      </c>
      <c r="J149" s="584">
        <f t="shared" si="8"/>
        <v>0</v>
      </c>
      <c r="K149" s="584">
        <f t="shared" si="8"/>
        <v>0</v>
      </c>
      <c r="L149" s="584">
        <f t="shared" si="8"/>
        <v>0</v>
      </c>
      <c r="M149" s="584">
        <f t="shared" si="8"/>
        <v>0</v>
      </c>
      <c r="N149" s="584">
        <f t="shared" si="8"/>
        <v>0</v>
      </c>
      <c r="O149" s="584">
        <f t="shared" si="8"/>
        <v>0</v>
      </c>
      <c r="P149" s="584">
        <f t="shared" si="8"/>
        <v>0</v>
      </c>
      <c r="Q149" s="584">
        <f t="shared" si="8"/>
        <v>0</v>
      </c>
      <c r="R149" s="584">
        <f t="shared" si="8"/>
        <v>0</v>
      </c>
      <c r="S149" s="584">
        <f t="shared" si="8"/>
        <v>0</v>
      </c>
      <c r="T149" s="584">
        <f t="shared" si="8"/>
        <v>0</v>
      </c>
      <c r="U149" s="584">
        <f t="shared" si="8"/>
        <v>0</v>
      </c>
      <c r="V149" s="584">
        <f t="shared" si="8"/>
        <v>0</v>
      </c>
      <c r="W149" s="584">
        <f t="shared" si="8"/>
        <v>0</v>
      </c>
      <c r="X149" s="584">
        <f t="shared" si="8"/>
        <v>0</v>
      </c>
    </row>
    <row r="150" spans="1:24" s="585" customFormat="1" ht="19.5" customHeight="1" x14ac:dyDescent="0.2">
      <c r="A150" s="552"/>
      <c r="B150" s="562" t="s">
        <v>1050</v>
      </c>
      <c r="C150" s="583">
        <f>'I3 TB Data'!F12</f>
        <v>1619166</v>
      </c>
      <c r="D150" s="574">
        <f>IF(ISERROR(SUM(E150:X150)), "-", SUM(E150:X150))</f>
        <v>0</v>
      </c>
      <c r="E150" s="584">
        <f>IF(ISERROR(E65/$C$148*$C$150), "-", E65/$C$148*$C$150)</f>
        <v>0</v>
      </c>
      <c r="F150" s="584">
        <f t="shared" ref="F150:X150" si="9">IF(ISERROR(F65/$C$148*$C$150), "-", F65/$C$148*$C$150)</f>
        <v>0</v>
      </c>
      <c r="G150" s="584">
        <f t="shared" si="9"/>
        <v>0</v>
      </c>
      <c r="H150" s="584">
        <f t="shared" si="9"/>
        <v>0</v>
      </c>
      <c r="I150" s="584">
        <f t="shared" si="9"/>
        <v>0</v>
      </c>
      <c r="J150" s="584">
        <f t="shared" si="9"/>
        <v>0</v>
      </c>
      <c r="K150" s="584">
        <f t="shared" si="9"/>
        <v>0</v>
      </c>
      <c r="L150" s="584">
        <f t="shared" si="9"/>
        <v>0</v>
      </c>
      <c r="M150" s="584">
        <f t="shared" si="9"/>
        <v>0</v>
      </c>
      <c r="N150" s="584">
        <f t="shared" si="9"/>
        <v>0</v>
      </c>
      <c r="O150" s="584">
        <f t="shared" si="9"/>
        <v>0</v>
      </c>
      <c r="P150" s="584">
        <f t="shared" si="9"/>
        <v>0</v>
      </c>
      <c r="Q150" s="584">
        <f t="shared" si="9"/>
        <v>0</v>
      </c>
      <c r="R150" s="584">
        <f t="shared" si="9"/>
        <v>0</v>
      </c>
      <c r="S150" s="584">
        <f t="shared" si="9"/>
        <v>0</v>
      </c>
      <c r="T150" s="584">
        <f t="shared" si="9"/>
        <v>0</v>
      </c>
      <c r="U150" s="584">
        <f t="shared" si="9"/>
        <v>0</v>
      </c>
      <c r="V150" s="584">
        <f t="shared" si="9"/>
        <v>0</v>
      </c>
      <c r="W150" s="584">
        <f t="shared" si="9"/>
        <v>0</v>
      </c>
      <c r="X150" s="584">
        <f t="shared" si="9"/>
        <v>0</v>
      </c>
    </row>
    <row r="151" spans="1:24" s="585" customFormat="1" ht="19.5" customHeight="1" x14ac:dyDescent="0.2">
      <c r="A151" s="552"/>
      <c r="B151" s="562" t="s">
        <v>1049</v>
      </c>
      <c r="C151" s="583">
        <f>'I3 TB Data'!F10</f>
        <v>2436894</v>
      </c>
      <c r="D151" s="574">
        <f>IF(ISERROR(SUM(E151:X151)), "-", SUM(E151:X151))</f>
        <v>0</v>
      </c>
      <c r="E151" s="584">
        <f>IF(ISERROR(E65/$C$148*$C$151), "-", E65/$C$148*$C$151)</f>
        <v>0</v>
      </c>
      <c r="F151" s="584">
        <f t="shared" ref="F151:X151" si="10">IF(ISERROR(F65/$C$148*$C$151), "-", F65/$C$148*$C$151)</f>
        <v>0</v>
      </c>
      <c r="G151" s="584">
        <f t="shared" si="10"/>
        <v>0</v>
      </c>
      <c r="H151" s="584">
        <f t="shared" si="10"/>
        <v>0</v>
      </c>
      <c r="I151" s="584">
        <f t="shared" si="10"/>
        <v>0</v>
      </c>
      <c r="J151" s="584">
        <f t="shared" si="10"/>
        <v>0</v>
      </c>
      <c r="K151" s="584">
        <f t="shared" si="10"/>
        <v>0</v>
      </c>
      <c r="L151" s="584">
        <f t="shared" si="10"/>
        <v>0</v>
      </c>
      <c r="M151" s="584">
        <f t="shared" si="10"/>
        <v>0</v>
      </c>
      <c r="N151" s="584">
        <f t="shared" si="10"/>
        <v>0</v>
      </c>
      <c r="O151" s="584">
        <f t="shared" si="10"/>
        <v>0</v>
      </c>
      <c r="P151" s="584">
        <f t="shared" si="10"/>
        <v>0</v>
      </c>
      <c r="Q151" s="584">
        <f t="shared" si="10"/>
        <v>0</v>
      </c>
      <c r="R151" s="584">
        <f t="shared" si="10"/>
        <v>0</v>
      </c>
      <c r="S151" s="584">
        <f t="shared" si="10"/>
        <v>0</v>
      </c>
      <c r="T151" s="584">
        <f t="shared" si="10"/>
        <v>0</v>
      </c>
      <c r="U151" s="584">
        <f t="shared" si="10"/>
        <v>0</v>
      </c>
      <c r="V151" s="584">
        <f t="shared" si="10"/>
        <v>0</v>
      </c>
      <c r="W151" s="584">
        <f t="shared" si="10"/>
        <v>0</v>
      </c>
      <c r="X151" s="584">
        <f t="shared" si="10"/>
        <v>0</v>
      </c>
    </row>
    <row r="152" spans="1:24" s="577" customFormat="1" ht="12.75" customHeight="1" thickBot="1" x14ac:dyDescent="0.25">
      <c r="A152" s="549"/>
      <c r="B152" s="550"/>
      <c r="C152" s="561"/>
      <c r="D152" s="547"/>
      <c r="E152" s="579"/>
      <c r="F152" s="579"/>
      <c r="G152" s="579"/>
      <c r="H152" s="579"/>
      <c r="I152" s="579"/>
      <c r="J152" s="579"/>
      <c r="K152" s="579"/>
      <c r="L152" s="579"/>
      <c r="M152" s="579"/>
      <c r="N152" s="579"/>
      <c r="O152" s="579"/>
      <c r="P152" s="579"/>
      <c r="Q152" s="579"/>
      <c r="R152" s="579"/>
      <c r="S152" s="579"/>
      <c r="T152" s="579"/>
      <c r="U152" s="579"/>
      <c r="V152" s="579"/>
      <c r="W152" s="579"/>
      <c r="X152" s="579"/>
    </row>
    <row r="153" spans="1:24" s="553" customFormat="1" ht="16.5" thickBot="1" x14ac:dyDescent="0.25">
      <c r="A153" s="554"/>
      <c r="C153" s="578"/>
      <c r="D153" s="580" t="s">
        <v>809</v>
      </c>
      <c r="E153" s="581">
        <f>E145+SUM(E149:E151)</f>
        <v>0</v>
      </c>
      <c r="F153" s="581">
        <f t="shared" ref="F153:X153" si="11">F145+SUM(F149:F151)</f>
        <v>0</v>
      </c>
      <c r="G153" s="581">
        <f t="shared" si="11"/>
        <v>0</v>
      </c>
      <c r="H153" s="581">
        <f t="shared" si="11"/>
        <v>0</v>
      </c>
      <c r="I153" s="581">
        <f t="shared" si="11"/>
        <v>0</v>
      </c>
      <c r="J153" s="581">
        <f t="shared" si="11"/>
        <v>0</v>
      </c>
      <c r="K153" s="581">
        <f t="shared" si="11"/>
        <v>0</v>
      </c>
      <c r="L153" s="581">
        <f t="shared" si="11"/>
        <v>0</v>
      </c>
      <c r="M153" s="581">
        <f t="shared" si="11"/>
        <v>0</v>
      </c>
      <c r="N153" s="581">
        <f t="shared" si="11"/>
        <v>0</v>
      </c>
      <c r="O153" s="581">
        <f t="shared" si="11"/>
        <v>0</v>
      </c>
      <c r="P153" s="581">
        <f t="shared" si="11"/>
        <v>0</v>
      </c>
      <c r="Q153" s="581">
        <f t="shared" si="11"/>
        <v>0</v>
      </c>
      <c r="R153" s="581">
        <f t="shared" si="11"/>
        <v>0</v>
      </c>
      <c r="S153" s="581">
        <f t="shared" si="11"/>
        <v>0</v>
      </c>
      <c r="T153" s="581">
        <f t="shared" si="11"/>
        <v>0</v>
      </c>
      <c r="U153" s="581">
        <f t="shared" si="11"/>
        <v>0</v>
      </c>
      <c r="V153" s="581">
        <f t="shared" si="11"/>
        <v>0</v>
      </c>
      <c r="W153" s="581">
        <f t="shared" si="11"/>
        <v>0</v>
      </c>
      <c r="X153" s="582">
        <f t="shared" si="11"/>
        <v>0</v>
      </c>
    </row>
    <row r="154" spans="1:24" s="577" customFormat="1" ht="12.75" x14ac:dyDescent="0.2">
      <c r="A154" s="549"/>
      <c r="B154" s="550"/>
      <c r="C154" s="561"/>
      <c r="D154" s="563"/>
      <c r="E154" s="551"/>
      <c r="F154" s="551"/>
      <c r="G154" s="551"/>
      <c r="H154" s="551"/>
      <c r="I154" s="551"/>
      <c r="J154" s="551"/>
      <c r="K154" s="551"/>
      <c r="L154" s="551"/>
      <c r="M154" s="551"/>
      <c r="N154" s="551"/>
      <c r="O154" s="551"/>
      <c r="P154" s="551"/>
      <c r="Q154" s="551"/>
      <c r="R154" s="551"/>
      <c r="S154" s="551"/>
      <c r="T154" s="551"/>
      <c r="U154" s="551"/>
      <c r="V154" s="551"/>
      <c r="W154" s="551"/>
      <c r="X154" s="551"/>
    </row>
    <row r="155" spans="1:24" x14ac:dyDescent="0.2">
      <c r="A155" s="545"/>
      <c r="B155" s="546"/>
    </row>
    <row r="156" spans="1:24" x14ac:dyDescent="0.2">
      <c r="A156" s="545"/>
      <c r="B156" s="546"/>
    </row>
    <row r="157" spans="1:24" x14ac:dyDescent="0.2">
      <c r="A157" s="545"/>
      <c r="B157" s="546"/>
    </row>
    <row r="158" spans="1:24" x14ac:dyDescent="0.2">
      <c r="A158" s="545"/>
      <c r="B158" s="546"/>
    </row>
    <row r="159" spans="1:24" x14ac:dyDescent="0.2">
      <c r="A159" s="545"/>
      <c r="B159" s="546"/>
    </row>
    <row r="160" spans="1:24" x14ac:dyDescent="0.2">
      <c r="A160" s="545"/>
      <c r="B160" s="546"/>
    </row>
    <row r="161" spans="1:2" x14ac:dyDescent="0.2">
      <c r="A161" s="545"/>
      <c r="B161" s="546"/>
    </row>
    <row r="162" spans="1:2" x14ac:dyDescent="0.2">
      <c r="A162" s="545"/>
      <c r="B162" s="546"/>
    </row>
    <row r="163" spans="1:2" x14ac:dyDescent="0.2">
      <c r="A163" s="545"/>
      <c r="B163" s="546"/>
    </row>
    <row r="164" spans="1:2" x14ac:dyDescent="0.2">
      <c r="A164" s="545"/>
      <c r="B164" s="546"/>
    </row>
    <row r="165" spans="1:2" x14ac:dyDescent="0.2">
      <c r="A165" s="545"/>
      <c r="B165" s="546"/>
    </row>
    <row r="166" spans="1:2" x14ac:dyDescent="0.2">
      <c r="A166" s="545"/>
      <c r="B166" s="546"/>
    </row>
    <row r="167" spans="1:2" x14ac:dyDescent="0.2">
      <c r="A167" s="545"/>
      <c r="B167" s="546"/>
    </row>
    <row r="168" spans="1:2" x14ac:dyDescent="0.2">
      <c r="A168" s="545"/>
      <c r="B168" s="546"/>
    </row>
    <row r="169" spans="1:2" x14ac:dyDescent="0.2">
      <c r="A169" s="545"/>
      <c r="B169" s="546"/>
    </row>
    <row r="170" spans="1:2" x14ac:dyDescent="0.2">
      <c r="A170" s="545"/>
      <c r="B170" s="546"/>
    </row>
    <row r="171" spans="1:2" x14ac:dyDescent="0.2">
      <c r="A171" s="545"/>
      <c r="B171" s="546"/>
    </row>
    <row r="172" spans="1:2" x14ac:dyDescent="0.2">
      <c r="A172" s="545"/>
      <c r="B172" s="546"/>
    </row>
    <row r="173" spans="1:2" x14ac:dyDescent="0.2">
      <c r="A173" s="545"/>
      <c r="B173" s="546"/>
    </row>
    <row r="174" spans="1:2" x14ac:dyDescent="0.2">
      <c r="A174" s="545"/>
      <c r="B174" s="546"/>
    </row>
    <row r="175" spans="1:2" x14ac:dyDescent="0.2">
      <c r="A175" s="545"/>
      <c r="B175" s="546"/>
    </row>
    <row r="176" spans="1:2" x14ac:dyDescent="0.2">
      <c r="A176" s="545"/>
      <c r="B176" s="546"/>
    </row>
    <row r="177" spans="1:2" x14ac:dyDescent="0.2">
      <c r="A177" s="545"/>
      <c r="B177" s="546"/>
    </row>
    <row r="178" spans="1:2" x14ac:dyDescent="0.2">
      <c r="A178" s="545"/>
      <c r="B178" s="546"/>
    </row>
    <row r="179" spans="1:2" x14ac:dyDescent="0.2">
      <c r="A179" s="545"/>
      <c r="B179" s="546"/>
    </row>
    <row r="180" spans="1:2" x14ac:dyDescent="0.2">
      <c r="A180" s="545"/>
      <c r="B180" s="546"/>
    </row>
    <row r="181" spans="1:2" x14ac:dyDescent="0.2">
      <c r="A181" s="545"/>
      <c r="B181" s="546"/>
    </row>
    <row r="182" spans="1:2" x14ac:dyDescent="0.2">
      <c r="A182" s="545"/>
      <c r="B182" s="546"/>
    </row>
    <row r="183" spans="1:2" x14ac:dyDescent="0.2">
      <c r="A183" s="545"/>
      <c r="B183" s="546"/>
    </row>
    <row r="184" spans="1:2" x14ac:dyDescent="0.2">
      <c r="A184" s="545"/>
      <c r="B184" s="546"/>
    </row>
  </sheetData>
  <mergeCells count="32">
    <mergeCell ref="C145:D145"/>
    <mergeCell ref="C146:D146"/>
    <mergeCell ref="V65:V66"/>
    <mergeCell ref="W65:W66"/>
    <mergeCell ref="J65:J66"/>
    <mergeCell ref="K65:K66"/>
    <mergeCell ref="L65:L66"/>
    <mergeCell ref="M65:M66"/>
    <mergeCell ref="F65:F66"/>
    <mergeCell ref="G65:G66"/>
    <mergeCell ref="X65:X66"/>
    <mergeCell ref="A65:A66"/>
    <mergeCell ref="R65:R66"/>
    <mergeCell ref="S65:S66"/>
    <mergeCell ref="T65:T66"/>
    <mergeCell ref="U65:U66"/>
    <mergeCell ref="N65:N66"/>
    <mergeCell ref="O65:O66"/>
    <mergeCell ref="P65:P66"/>
    <mergeCell ref="Q65:Q66"/>
    <mergeCell ref="H65:H66"/>
    <mergeCell ref="I65:I66"/>
    <mergeCell ref="B65:B66"/>
    <mergeCell ref="C65:C66"/>
    <mergeCell ref="D65:D66"/>
    <mergeCell ref="E65:E66"/>
    <mergeCell ref="A21:E22"/>
    <mergeCell ref="A25:E26"/>
    <mergeCell ref="A1:F1"/>
    <mergeCell ref="A2:E2"/>
    <mergeCell ref="A3:E3"/>
    <mergeCell ref="A4:E4"/>
  </mergeCells>
  <phoneticPr fontId="8" type="noConversion"/>
  <conditionalFormatting sqref="D23:D24 D147:D148 D67:D144 D27:D65">
    <cfRule type="cellIs" dxfId="9" priority="1" stopIfTrue="1" operator="equal">
      <formula>"Error"</formula>
    </cfRule>
  </conditionalFormatting>
  <pageMargins left="0.75" right="0.75" top="1" bottom="1" header="0.5" footer="0.5"/>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9"/>
    <pageSetUpPr fitToPage="1"/>
  </sheetPr>
  <dimension ref="A1:X121"/>
  <sheetViews>
    <sheetView tabSelected="1" zoomScaleNormal="100" workbookViewId="0">
      <selection activeCell="Z67" sqref="Z67"/>
    </sheetView>
  </sheetViews>
  <sheetFormatPr defaultRowHeight="11.25" x14ac:dyDescent="0.2"/>
  <cols>
    <col min="1" max="1" width="10.5703125" style="423" customWidth="1"/>
    <col min="2" max="2" width="48.42578125" style="64" bestFit="1" customWidth="1"/>
    <col min="3" max="3" width="15.7109375" style="588" customWidth="1"/>
    <col min="4" max="6" width="15.7109375" style="589" customWidth="1"/>
    <col min="7" max="7" width="15.7109375" style="589" hidden="1" customWidth="1"/>
    <col min="8" max="12" width="15.7109375" style="589" customWidth="1"/>
    <col min="13" max="23" width="15.7109375" style="64" hidden="1" customWidth="1"/>
    <col min="24" max="16384" width="9.140625" style="64"/>
  </cols>
  <sheetData>
    <row r="1" spans="1:23" s="13" customFormat="1" ht="45" customHeight="1" x14ac:dyDescent="0.2">
      <c r="A1" s="2331"/>
      <c r="B1" s="2331"/>
      <c r="C1" s="2331"/>
      <c r="D1" s="2331"/>
      <c r="E1" s="2331"/>
      <c r="F1" s="2331"/>
    </row>
    <row r="2" spans="1:23" s="13" customFormat="1" ht="45" customHeight="1" x14ac:dyDescent="0.3">
      <c r="A2" s="2372"/>
      <c r="B2" s="2372"/>
      <c r="C2" s="2372"/>
      <c r="D2" s="2372"/>
      <c r="E2" s="2372"/>
    </row>
    <row r="3" spans="1:23" s="13" customFormat="1" ht="45" customHeight="1" x14ac:dyDescent="0.25">
      <c r="A3" s="2373"/>
      <c r="B3" s="2373"/>
      <c r="C3" s="2373"/>
      <c r="D3" s="2373"/>
      <c r="E3" s="2373"/>
      <c r="G3" s="14"/>
    </row>
    <row r="4" spans="1:23" s="13" customFormat="1" ht="15.75" customHeight="1" x14ac:dyDescent="0.25">
      <c r="A4" s="2374"/>
      <c r="B4" s="2374"/>
      <c r="C4" s="2374"/>
      <c r="D4" s="2374"/>
      <c r="E4" s="2374"/>
    </row>
    <row r="5" spans="1:23" s="13" customFormat="1" ht="21" customHeight="1" x14ac:dyDescent="0.3">
      <c r="A5" s="330" t="str">
        <f>"Sheet O1 Revenue to Cost Summary Worksheet  - "&amp;  'I2 LDC class'!$C$17</f>
        <v>Sheet O1 Revenue to Cost Summary Worksheet  - Initial Submission</v>
      </c>
      <c r="B5" s="331"/>
      <c r="C5" s="557"/>
      <c r="D5" s="557"/>
      <c r="E5" s="332"/>
    </row>
    <row r="6" spans="1:23" s="13" customFormat="1" ht="6" customHeight="1" x14ac:dyDescent="0.2">
      <c r="A6" s="16"/>
      <c r="B6" s="16"/>
      <c r="C6" s="558"/>
      <c r="D6" s="558"/>
      <c r="E6" s="16"/>
      <c r="F6" s="16"/>
      <c r="G6" s="16"/>
      <c r="H6" s="16"/>
      <c r="I6" s="16"/>
      <c r="J6" s="16"/>
      <c r="K6" s="16"/>
      <c r="L6" s="16"/>
      <c r="M6" s="16"/>
      <c r="N6" s="16"/>
      <c r="O6" s="16"/>
    </row>
    <row r="7" spans="1:23" ht="12" customHeight="1" x14ac:dyDescent="0.2">
      <c r="A7" s="344"/>
      <c r="E7" s="601"/>
      <c r="F7" s="601"/>
      <c r="G7" s="601"/>
    </row>
    <row r="8" spans="1:23" ht="12" customHeight="1" x14ac:dyDescent="0.2">
      <c r="A8" s="602"/>
    </row>
    <row r="9" spans="1:23" ht="12" customHeight="1" x14ac:dyDescent="0.2">
      <c r="A9" s="344"/>
    </row>
    <row r="10" spans="1:23" ht="12" customHeight="1" x14ac:dyDescent="0.2">
      <c r="B10" s="360"/>
      <c r="C10" s="599"/>
      <c r="D10" s="600"/>
      <c r="E10" s="600"/>
      <c r="F10" s="600"/>
    </row>
    <row r="11" spans="1:23" ht="12" customHeight="1" x14ac:dyDescent="0.2"/>
    <row r="12" spans="1:23" ht="12" customHeight="1" x14ac:dyDescent="0.2"/>
    <row r="13" spans="1:23" ht="12" customHeight="1" x14ac:dyDescent="0.2">
      <c r="A13" s="592"/>
      <c r="B13" s="593"/>
    </row>
    <row r="14" spans="1:23" x14ac:dyDescent="0.2">
      <c r="B14" s="46"/>
      <c r="C14" s="46"/>
      <c r="D14" s="46"/>
      <c r="E14" s="46"/>
      <c r="F14" s="46"/>
      <c r="G14" s="46"/>
      <c r="H14" s="46"/>
      <c r="I14" s="46"/>
      <c r="J14" s="46"/>
      <c r="K14" s="46"/>
      <c r="L14" s="46"/>
    </row>
    <row r="15" spans="1:23" ht="15.95" customHeight="1" thickBot="1" x14ac:dyDescent="0.25">
      <c r="A15" s="594"/>
      <c r="B15" s="595"/>
      <c r="C15" s="2447"/>
      <c r="D15" s="2447"/>
      <c r="E15" s="2447"/>
      <c r="F15" s="2447"/>
      <c r="G15" s="2447"/>
      <c r="H15" s="2447"/>
      <c r="I15" s="2447"/>
      <c r="J15" s="2447"/>
      <c r="K15" s="2447"/>
      <c r="L15" s="2447"/>
    </row>
    <row r="16" spans="1:23" s="598" customFormat="1" ht="15.95" customHeight="1" x14ac:dyDescent="0.2">
      <c r="A16" s="596"/>
      <c r="B16" s="597"/>
      <c r="C16" s="606"/>
      <c r="D16" s="607">
        <v>1</v>
      </c>
      <c r="E16" s="607">
        <v>2</v>
      </c>
      <c r="F16" s="607">
        <v>3</v>
      </c>
      <c r="G16" s="607">
        <v>4</v>
      </c>
      <c r="H16" s="607">
        <v>5</v>
      </c>
      <c r="I16" s="607">
        <v>6</v>
      </c>
      <c r="J16" s="607">
        <v>7</v>
      </c>
      <c r="K16" s="607">
        <v>8</v>
      </c>
      <c r="L16" s="607">
        <v>9</v>
      </c>
      <c r="M16" s="607">
        <v>10</v>
      </c>
      <c r="N16" s="607">
        <v>11</v>
      </c>
      <c r="O16" s="607">
        <v>12</v>
      </c>
      <c r="P16" s="607">
        <v>13</v>
      </c>
      <c r="Q16" s="607">
        <v>14</v>
      </c>
      <c r="R16" s="607">
        <v>15</v>
      </c>
      <c r="S16" s="607">
        <v>16</v>
      </c>
      <c r="T16" s="607">
        <v>17</v>
      </c>
      <c r="U16" s="607">
        <v>18</v>
      </c>
      <c r="V16" s="607">
        <v>19</v>
      </c>
      <c r="W16" s="607">
        <v>20</v>
      </c>
    </row>
    <row r="17" spans="1:23" ht="39" thickBot="1" x14ac:dyDescent="0.25">
      <c r="A17" s="604" t="s">
        <v>634</v>
      </c>
      <c r="B17" s="587"/>
      <c r="C17" s="967" t="s">
        <v>809</v>
      </c>
      <c r="D17" s="608" t="str">
        <f>IF('I2 LDC class'!$D$20="",'I2 LDC class'!$C$20,'I2 LDC class'!$D$20)</f>
        <v>Residential</v>
      </c>
      <c r="E17" s="608" t="str">
        <f>IF('I2 LDC class'!$D$21="",'I2 LDC class'!$C$21,'I2 LDC class'!$D$21)</f>
        <v>GS &lt;50</v>
      </c>
      <c r="F17" s="608" t="str">
        <f>IF('I2 LDC class'!$D$22="",'I2 LDC class'!$C$22,'I2 LDC class'!$D$22)</f>
        <v>GS&gt;50-Regular</v>
      </c>
      <c r="G17" s="608" t="str">
        <f>IF('I2 LDC class'!$D$23="",'I2 LDC class'!$C$23,'I2 LDC class'!$D$23)</f>
        <v>GS&gt; 50-TOU</v>
      </c>
      <c r="H17" s="608" t="str">
        <f>IF('I2 LDC class'!$D$24="",'I2 LDC class'!$C$24,'I2 LDC class'!$D$24)</f>
        <v>GS &gt;50-Intermediate</v>
      </c>
      <c r="I17" s="608" t="str">
        <f>IF('I2 LDC class'!$D$25="",'I2 LDC class'!$C$25,'I2 LDC class'!$D$25)</f>
        <v>Large Use &gt;5MW</v>
      </c>
      <c r="J17" s="608" t="str">
        <f>IF('I2 LDC class'!$D$26="",'I2 LDC class'!$C$26,'I2 LDC class'!$D$26)</f>
        <v>Street Light</v>
      </c>
      <c r="K17" s="608" t="str">
        <f>IF('I2 LDC class'!$D$27="",'I2 LDC class'!$C$27,'I2 LDC class'!$D$27)</f>
        <v>Sentinel</v>
      </c>
      <c r="L17" s="608" t="str">
        <f>IF('I2 LDC class'!$D$28="",'I2 LDC class'!$C$28,'I2 LDC class'!$D$28)</f>
        <v>Unmetered Scattered Load</v>
      </c>
      <c r="M17" s="608" t="str">
        <f>IF('I2 LDC class'!$D$29="",'I2 LDC class'!$C$29,'I2 LDC class'!$D$29)</f>
        <v>Embedded Distributor</v>
      </c>
      <c r="N17" s="608" t="str">
        <f>IF('I2 LDC class'!$D$30="",'I2 LDC class'!$C$30,'I2 LDC class'!$D$30)</f>
        <v>Back-up/Standby Power</v>
      </c>
      <c r="O17" s="608" t="str">
        <f>IF('I2 LDC class'!$D$31="",'I2 LDC class'!$C$31,'I2 LDC class'!$D$31)</f>
        <v>Rate Class 1</v>
      </c>
      <c r="P17" s="608" t="str">
        <f>IF('I2 LDC class'!$D$32="",'I2 LDC class'!$C$32,'I2 LDC class'!$D$32)</f>
        <v>Rate class 2</v>
      </c>
      <c r="Q17" s="608" t="str">
        <f>IF('I2 LDC class'!$D$33="",'I2 LDC class'!$C$33,'I2 LDC class'!$D$33)</f>
        <v>Rate class 3</v>
      </c>
      <c r="R17" s="608" t="str">
        <f>IF('I2 LDC class'!$D$34="",'I2 LDC class'!$C$34,'I2 LDC class'!$D$34)</f>
        <v>Rate class 4</v>
      </c>
      <c r="S17" s="608" t="str">
        <f>IF('I2 LDC class'!$D$35="",'I2 LDC class'!$C$35,'I2 LDC class'!$D$35)</f>
        <v>Rate class 5</v>
      </c>
      <c r="T17" s="608" t="str">
        <f>IF('I2 LDC class'!$D$36="",'I2 LDC class'!$C$36,'I2 LDC class'!$D$36)</f>
        <v>Rate class 6</v>
      </c>
      <c r="U17" s="608" t="str">
        <f>IF('I2 LDC class'!$D$37="",'I2 LDC class'!$C$37,'I2 LDC class'!$D$37)</f>
        <v>Rate class 7</v>
      </c>
      <c r="V17" s="608" t="str">
        <f>IF('I2 LDC class'!$D$38="",'I2 LDC class'!$C$38,'I2 LDC class'!$D$38)</f>
        <v>Rate class 8</v>
      </c>
      <c r="W17" s="608" t="str">
        <f>IF('I2 LDC class'!$D$39="",'I2 LDC class'!$C$39,'I2 LDC class'!$D$39)</f>
        <v>Rate class 9</v>
      </c>
    </row>
    <row r="18" spans="1:23" ht="12.75" x14ac:dyDescent="0.2">
      <c r="A18" s="974" t="s">
        <v>802</v>
      </c>
      <c r="B18" s="452" t="s">
        <v>466</v>
      </c>
      <c r="C18" s="968">
        <f>SUM(D18:W18)</f>
        <v>18420657.455000006</v>
      </c>
      <c r="D18" s="609">
        <f>'I6.1 Revenue'!D41</f>
        <v>10126325.398800001</v>
      </c>
      <c r="E18" s="609">
        <f>'I6.1 Revenue'!E41</f>
        <v>2625746.0521999998</v>
      </c>
      <c r="F18" s="609">
        <f>'I6.1 Revenue'!F41</f>
        <v>2905670.8657999998</v>
      </c>
      <c r="G18" s="609">
        <f>'I6.1 Revenue'!G41</f>
        <v>0</v>
      </c>
      <c r="H18" s="609">
        <f>'I6.1 Revenue'!H41</f>
        <v>693813.58100000001</v>
      </c>
      <c r="I18" s="609">
        <f>'I6.1 Revenue'!I41</f>
        <v>1213403.973</v>
      </c>
      <c r="J18" s="609">
        <f>'I6.1 Revenue'!J41</f>
        <v>660222.53839999996</v>
      </c>
      <c r="K18" s="609">
        <f>'I6.1 Revenue'!K41</f>
        <v>51174.814799999993</v>
      </c>
      <c r="L18" s="609">
        <f>'I6.1 Revenue'!L41</f>
        <v>144300.231</v>
      </c>
      <c r="M18" s="609">
        <f>-SUMIF('O4 Summary by Class &amp; Accounts'!$C$19:$C$217, 'O1 Revenue to cost|RR'!$A18,'O4 Summary by Class &amp; Accounts'!N$19:N$217)</f>
        <v>0</v>
      </c>
      <c r="N18" s="609">
        <f>-SUMIF('O4 Summary by Class &amp; Accounts'!$C$19:$C$217, 'O1 Revenue to cost|RR'!$A18,'O4 Summary by Class &amp; Accounts'!O$19:O$217)</f>
        <v>0</v>
      </c>
      <c r="O18" s="609">
        <f>-SUMIF('O4 Summary by Class &amp; Accounts'!$C$19:$C$217, 'O1 Revenue to cost|RR'!$A18,'O4 Summary by Class &amp; Accounts'!P$19:P$217)</f>
        <v>0</v>
      </c>
      <c r="P18" s="609">
        <f>-SUMIF('O4 Summary by Class &amp; Accounts'!$C$19:$C$217, 'O1 Revenue to cost|RR'!$A18,'O4 Summary by Class &amp; Accounts'!Q$19:Q$217)</f>
        <v>0</v>
      </c>
      <c r="Q18" s="609">
        <f>-SUMIF('O4 Summary by Class &amp; Accounts'!$C$19:$C$217, 'O1 Revenue to cost|RR'!$A18,'O4 Summary by Class &amp; Accounts'!R$19:R$217)</f>
        <v>0</v>
      </c>
      <c r="R18" s="609">
        <f>-SUMIF('O4 Summary by Class &amp; Accounts'!$C$19:$C$217, 'O1 Revenue to cost|RR'!$A18,'O4 Summary by Class &amp; Accounts'!S$19:S$217)</f>
        <v>0</v>
      </c>
      <c r="S18" s="609">
        <f>-SUMIF('O4 Summary by Class &amp; Accounts'!$C$19:$C$217, 'O1 Revenue to cost|RR'!$A18,'O4 Summary by Class &amp; Accounts'!T$19:T$217)</f>
        <v>0</v>
      </c>
      <c r="T18" s="609">
        <f>-SUMIF('O4 Summary by Class &amp; Accounts'!$C$19:$C$217, 'O1 Revenue to cost|RR'!$A18,'O4 Summary by Class &amp; Accounts'!U$19:U$217)</f>
        <v>0</v>
      </c>
      <c r="U18" s="609">
        <f>-SUMIF('O4 Summary by Class &amp; Accounts'!$C$19:$C$217, 'O1 Revenue to cost|RR'!$A18,'O4 Summary by Class &amp; Accounts'!V$19:V$217)</f>
        <v>0</v>
      </c>
      <c r="V18" s="609">
        <f>-SUMIF('O4 Summary by Class &amp; Accounts'!$C$19:$C$217, 'O1 Revenue to cost|RR'!$A18,'O4 Summary by Class &amp; Accounts'!W$19:W$217)</f>
        <v>0</v>
      </c>
      <c r="W18" s="609">
        <f>-SUMIF('O4 Summary by Class &amp; Accounts'!$C$19:$C$217, 'O1 Revenue to cost|RR'!$A18,'O4 Summary by Class &amp; Accounts'!X$19:X$217)</f>
        <v>0</v>
      </c>
    </row>
    <row r="19" spans="1:23" s="591" customFormat="1" ht="12.75" x14ac:dyDescent="0.2">
      <c r="A19" s="974" t="s">
        <v>973</v>
      </c>
      <c r="B19" s="452" t="s">
        <v>751</v>
      </c>
      <c r="C19" s="2032">
        <f>SUM(D19:W19)</f>
        <v>1080248.9999999998</v>
      </c>
      <c r="D19" s="611">
        <f>-SUMIF('O4 Summary by Class &amp; Accounts'!$C$19:$C$217,'O1 Revenue to cost|RR'!$A19,'O4 Summary by Class &amp; Accounts'!E$19:E$217)</f>
        <v>714811.93881133711</v>
      </c>
      <c r="E19" s="611">
        <f>-SUMIF('O4 Summary by Class &amp; Accounts'!$C$19:$C$217,'O1 Revenue to cost|RR'!$A19,'O4 Summary by Class &amp; Accounts'!F$19:F$217)</f>
        <v>116461.67168019533</v>
      </c>
      <c r="F19" s="611">
        <f>-SUMIF('O4 Summary by Class &amp; Accounts'!$C$19:$C$217,'O1 Revenue to cost|RR'!$A19,'O4 Summary by Class &amp; Accounts'!G$19:G$217)</f>
        <v>102759.75064855893</v>
      </c>
      <c r="G19" s="611">
        <f>-SUMIF('O4 Summary by Class &amp; Accounts'!$C$19:$C$217,'O1 Revenue to cost|RR'!$A19,'O4 Summary by Class &amp; Accounts'!H$19:H$217)</f>
        <v>0</v>
      </c>
      <c r="H19" s="611">
        <f>-SUMIF('O4 Summary by Class &amp; Accounts'!$C$19:$C$217,'O1 Revenue to cost|RR'!$A19,'O4 Summary by Class &amp; Accounts'!I$19:I$217)</f>
        <v>38754.916582618738</v>
      </c>
      <c r="I19" s="611">
        <f>-SUMIF('O4 Summary by Class &amp; Accounts'!$C$19:$C$217,'O1 Revenue to cost|RR'!$A19,'O4 Summary by Class &amp; Accounts'!J$19:J$217)</f>
        <v>53021.414062664073</v>
      </c>
      <c r="J19" s="611">
        <f>-SUMIF('O4 Summary by Class &amp; Accounts'!$C$19:$C$217,'O1 Revenue to cost|RR'!$A19,'O4 Summary by Class &amp; Accounts'!K$19:K$217)</f>
        <v>46629.809300116307</v>
      </c>
      <c r="K19" s="611">
        <f>-SUMIF('O4 Summary by Class &amp; Accounts'!$C$19:$C$217,'O1 Revenue to cost|RR'!$A19,'O4 Summary by Class &amp; Accounts'!L$19:L$217)</f>
        <v>2970.0262676482739</v>
      </c>
      <c r="L19" s="611">
        <f>-SUMIF('O4 Summary by Class &amp; Accounts'!$C$19:$C$217,'O1 Revenue to cost|RR'!$A19,'O4 Summary by Class &amp; Accounts'!M$19:M$217)</f>
        <v>4839.4726468611025</v>
      </c>
      <c r="M19" s="611">
        <f>-SUMIF('O4 Summary by Class &amp; Accounts'!$C$19:$C$217,'O1 Revenue to cost|RR'!$A19,'O4 Summary by Class &amp; Accounts'!N$19:N$217)</f>
        <v>0</v>
      </c>
      <c r="N19" s="611">
        <f>-SUMIF('O4 Summary by Class &amp; Accounts'!$C$19:$C$217,'O1 Revenue to cost|RR'!$A19,'O4 Summary by Class &amp; Accounts'!O$19:O$217)</f>
        <v>0</v>
      </c>
      <c r="O19" s="611">
        <f>-SUMIF('O4 Summary by Class &amp; Accounts'!$C$19:$C$217,'O1 Revenue to cost|RR'!$A19,'O4 Summary by Class &amp; Accounts'!P$19:P$217)</f>
        <v>0</v>
      </c>
      <c r="P19" s="611">
        <f>-SUMIF('O4 Summary by Class &amp; Accounts'!$C$19:$C$217,'O1 Revenue to cost|RR'!$A19,'O4 Summary by Class &amp; Accounts'!Q$19:Q$217)</f>
        <v>0</v>
      </c>
      <c r="Q19" s="611">
        <f>-SUMIF('O4 Summary by Class &amp; Accounts'!$C$19:$C$217,'O1 Revenue to cost|RR'!$A19,'O4 Summary by Class &amp; Accounts'!R$19:R$217)</f>
        <v>0</v>
      </c>
      <c r="R19" s="611">
        <f>-SUMIF('O4 Summary by Class &amp; Accounts'!$C$19:$C$217,'O1 Revenue to cost|RR'!$A19,'O4 Summary by Class &amp; Accounts'!S$19:S$217)</f>
        <v>0</v>
      </c>
      <c r="S19" s="611">
        <f>-SUMIF('O4 Summary by Class &amp; Accounts'!$C$19:$C$217,'O1 Revenue to cost|RR'!$A19,'O4 Summary by Class &amp; Accounts'!T$19:T$217)</f>
        <v>0</v>
      </c>
      <c r="T19" s="611">
        <f>-SUMIF('O4 Summary by Class &amp; Accounts'!$C$19:$C$217,'O1 Revenue to cost|RR'!$A19,'O4 Summary by Class &amp; Accounts'!U$19:U$217)</f>
        <v>0</v>
      </c>
      <c r="U19" s="611">
        <f>-SUMIF('O4 Summary by Class &amp; Accounts'!$C$19:$C$217,'O1 Revenue to cost|RR'!$A19,'O4 Summary by Class &amp; Accounts'!V$19:V$217)</f>
        <v>0</v>
      </c>
      <c r="V19" s="611">
        <f>-SUMIF('O4 Summary by Class &amp; Accounts'!$C$19:$C$217,'O1 Revenue to cost|RR'!$A19,'O4 Summary by Class &amp; Accounts'!W$19:W$217)</f>
        <v>0</v>
      </c>
      <c r="W19" s="611">
        <f>-SUMIF('O4 Summary by Class &amp; Accounts'!$C$19:$C$217,'O1 Revenue to cost|RR'!$A19,'O4 Summary by Class &amp; Accounts'!X$19:X$217)</f>
        <v>0</v>
      </c>
    </row>
    <row r="20" spans="1:23" ht="13.5" thickBot="1" x14ac:dyDescent="0.25">
      <c r="A20" s="974"/>
      <c r="B20" s="452"/>
      <c r="C20" s="2448" t="str">
        <f>IF(ISERROR(ROUND('I6.1 Revenue'!B19-C19,-1)=0), "-", IF(ROUND('I6.1 Revenue'!B19-C19,-1)=0,"Miscellaneous Revenue Input equals Output","Miscellaneous Revenue Input Does Not Equal Output"))</f>
        <v>Miscellaneous Revenue Input equals Output</v>
      </c>
      <c r="D20" s="2449"/>
      <c r="E20" s="2449"/>
      <c r="F20" s="2450"/>
      <c r="G20" s="611"/>
      <c r="H20" s="611"/>
      <c r="I20" s="611"/>
      <c r="J20" s="611"/>
      <c r="K20" s="611"/>
      <c r="L20" s="611"/>
      <c r="M20" s="610"/>
      <c r="N20" s="610"/>
      <c r="O20" s="610"/>
      <c r="P20" s="610"/>
      <c r="Q20" s="610"/>
      <c r="R20" s="610"/>
      <c r="S20" s="610"/>
      <c r="T20" s="610"/>
      <c r="U20" s="610"/>
      <c r="V20" s="610"/>
      <c r="W20" s="610"/>
    </row>
    <row r="21" spans="1:23" s="47" customFormat="1" ht="13.5" thickBot="1" x14ac:dyDescent="0.25">
      <c r="A21" s="974"/>
      <c r="B21" s="979" t="s">
        <v>465</v>
      </c>
      <c r="C21" s="980">
        <f t="shared" ref="C21:W21" si="0">C18+C19</f>
        <v>19500906.455000006</v>
      </c>
      <c r="D21" s="981">
        <f t="shared" si="0"/>
        <v>10841137.337611338</v>
      </c>
      <c r="E21" s="981">
        <f t="shared" si="0"/>
        <v>2742207.7238801951</v>
      </c>
      <c r="F21" s="981">
        <f t="shared" si="0"/>
        <v>3008430.6164485589</v>
      </c>
      <c r="G21" s="981">
        <f t="shared" si="0"/>
        <v>0</v>
      </c>
      <c r="H21" s="981">
        <f t="shared" si="0"/>
        <v>732568.49758261873</v>
      </c>
      <c r="I21" s="981">
        <f t="shared" si="0"/>
        <v>1266425.3870626641</v>
      </c>
      <c r="J21" s="981">
        <f t="shared" si="0"/>
        <v>706852.34770011622</v>
      </c>
      <c r="K21" s="981">
        <f t="shared" si="0"/>
        <v>54144.841067648267</v>
      </c>
      <c r="L21" s="981">
        <f t="shared" si="0"/>
        <v>149139.7036468611</v>
      </c>
      <c r="M21" s="981">
        <f t="shared" si="0"/>
        <v>0</v>
      </c>
      <c r="N21" s="981">
        <f t="shared" si="0"/>
        <v>0</v>
      </c>
      <c r="O21" s="981">
        <f t="shared" si="0"/>
        <v>0</v>
      </c>
      <c r="P21" s="981">
        <f t="shared" si="0"/>
        <v>0</v>
      </c>
      <c r="Q21" s="981">
        <f t="shared" si="0"/>
        <v>0</v>
      </c>
      <c r="R21" s="981">
        <f t="shared" si="0"/>
        <v>0</v>
      </c>
      <c r="S21" s="981">
        <f t="shared" si="0"/>
        <v>0</v>
      </c>
      <c r="T21" s="981">
        <f t="shared" si="0"/>
        <v>0</v>
      </c>
      <c r="U21" s="981">
        <f t="shared" si="0"/>
        <v>0</v>
      </c>
      <c r="V21" s="981">
        <f t="shared" si="0"/>
        <v>0</v>
      </c>
      <c r="W21" s="981">
        <f t="shared" si="0"/>
        <v>0</v>
      </c>
    </row>
    <row r="22" spans="1:23" ht="14.25" thickTop="1" thickBot="1" x14ac:dyDescent="0.25">
      <c r="A22" s="974"/>
      <c r="B22" s="452" t="s">
        <v>415</v>
      </c>
      <c r="C22" s="2024">
        <f>IF(ISERROR((C40-C19)/C18), 0, (C40-C19)/C18)</f>
        <v>1.1876172201476933</v>
      </c>
      <c r="D22" s="611"/>
      <c r="E22" s="611"/>
      <c r="F22" s="611"/>
      <c r="G22" s="611"/>
      <c r="H22" s="611"/>
      <c r="I22" s="611"/>
      <c r="J22" s="611"/>
      <c r="K22" s="611"/>
      <c r="L22" s="611"/>
      <c r="M22" s="615"/>
      <c r="N22" s="615"/>
      <c r="O22" s="615"/>
      <c r="P22" s="615"/>
      <c r="Q22" s="615"/>
      <c r="R22" s="615"/>
      <c r="S22" s="615"/>
      <c r="T22" s="615"/>
      <c r="U22" s="615"/>
      <c r="V22" s="615"/>
      <c r="W22" s="615"/>
    </row>
    <row r="23" spans="1:23" ht="12.75" x14ac:dyDescent="0.2">
      <c r="A23" s="974"/>
      <c r="B23" s="452" t="s">
        <v>467</v>
      </c>
      <c r="C23" s="968">
        <f>SUM(D23:W23)</f>
        <v>21876689.999999985</v>
      </c>
      <c r="D23" s="609">
        <f>IF(ISERROR(($C$40-$C$19)/$C$18*D18), 0, ($C$40-$C$19)/$C$18*D18)</f>
        <v>12026198.420433838</v>
      </c>
      <c r="E23" s="609">
        <f t="shared" ref="E23:W23" si="1">IF(ISERROR(($C$40-$C$19)/$C$18*E18), 0, ($C$40-$C$19)/$C$18*E18)</f>
        <v>3118381.2273275438</v>
      </c>
      <c r="F23" s="609">
        <f t="shared" si="1"/>
        <v>3450824.7563055372</v>
      </c>
      <c r="G23" s="609">
        <f t="shared" si="1"/>
        <v>0</v>
      </c>
      <c r="H23" s="609">
        <f t="shared" si="1"/>
        <v>823984.95636793645</v>
      </c>
      <c r="I23" s="609">
        <f t="shared" si="1"/>
        <v>1441059.4533304267</v>
      </c>
      <c r="J23" s="609">
        <f t="shared" si="1"/>
        <v>784091.65573346172</v>
      </c>
      <c r="K23" s="609">
        <f t="shared" si="1"/>
        <v>60776.091294349026</v>
      </c>
      <c r="L23" s="609">
        <f t="shared" si="1"/>
        <v>171373.43920689001</v>
      </c>
      <c r="M23" s="609">
        <f t="shared" si="1"/>
        <v>0</v>
      </c>
      <c r="N23" s="609">
        <f t="shared" si="1"/>
        <v>0</v>
      </c>
      <c r="O23" s="609">
        <f t="shared" si="1"/>
        <v>0</v>
      </c>
      <c r="P23" s="609">
        <f t="shared" si="1"/>
        <v>0</v>
      </c>
      <c r="Q23" s="609">
        <f t="shared" si="1"/>
        <v>0</v>
      </c>
      <c r="R23" s="609">
        <f t="shared" si="1"/>
        <v>0</v>
      </c>
      <c r="S23" s="609">
        <f t="shared" si="1"/>
        <v>0</v>
      </c>
      <c r="T23" s="609">
        <f t="shared" si="1"/>
        <v>0</v>
      </c>
      <c r="U23" s="609">
        <f t="shared" si="1"/>
        <v>0</v>
      </c>
      <c r="V23" s="609">
        <f t="shared" si="1"/>
        <v>0</v>
      </c>
      <c r="W23" s="609">
        <f t="shared" si="1"/>
        <v>0</v>
      </c>
    </row>
    <row r="24" spans="1:23" s="591" customFormat="1" ht="13.5" thickBot="1" x14ac:dyDescent="0.25">
      <c r="A24" s="974"/>
      <c r="B24" s="452" t="s">
        <v>751</v>
      </c>
      <c r="C24" s="969">
        <f>SUM(D24:W24)</f>
        <v>1080248.9999999998</v>
      </c>
      <c r="D24" s="610">
        <f>D19</f>
        <v>714811.93881133711</v>
      </c>
      <c r="E24" s="610">
        <f t="shared" ref="E24:W24" si="2">E19</f>
        <v>116461.67168019533</v>
      </c>
      <c r="F24" s="610">
        <f t="shared" si="2"/>
        <v>102759.75064855893</v>
      </c>
      <c r="G24" s="610">
        <f t="shared" si="2"/>
        <v>0</v>
      </c>
      <c r="H24" s="610">
        <f t="shared" si="2"/>
        <v>38754.916582618738</v>
      </c>
      <c r="I24" s="610">
        <f t="shared" si="2"/>
        <v>53021.414062664073</v>
      </c>
      <c r="J24" s="610">
        <f t="shared" si="2"/>
        <v>46629.809300116307</v>
      </c>
      <c r="K24" s="610">
        <f t="shared" si="2"/>
        <v>2970.0262676482739</v>
      </c>
      <c r="L24" s="610">
        <f t="shared" si="2"/>
        <v>4839.4726468611025</v>
      </c>
      <c r="M24" s="610">
        <f t="shared" si="2"/>
        <v>0</v>
      </c>
      <c r="N24" s="610">
        <f t="shared" si="2"/>
        <v>0</v>
      </c>
      <c r="O24" s="610">
        <f t="shared" si="2"/>
        <v>0</v>
      </c>
      <c r="P24" s="610">
        <f t="shared" si="2"/>
        <v>0</v>
      </c>
      <c r="Q24" s="610">
        <f t="shared" si="2"/>
        <v>0</v>
      </c>
      <c r="R24" s="610">
        <f t="shared" si="2"/>
        <v>0</v>
      </c>
      <c r="S24" s="610">
        <f t="shared" si="2"/>
        <v>0</v>
      </c>
      <c r="T24" s="610">
        <f t="shared" si="2"/>
        <v>0</v>
      </c>
      <c r="U24" s="610">
        <f t="shared" si="2"/>
        <v>0</v>
      </c>
      <c r="V24" s="610">
        <f t="shared" si="2"/>
        <v>0</v>
      </c>
      <c r="W24" s="610">
        <f t="shared" si="2"/>
        <v>0</v>
      </c>
    </row>
    <row r="25" spans="1:23" s="47" customFormat="1" ht="13.5" thickBot="1" x14ac:dyDescent="0.25">
      <c r="A25" s="974"/>
      <c r="B25" s="979" t="s">
        <v>468</v>
      </c>
      <c r="C25" s="980">
        <f t="shared" ref="C25:W25" si="3">C23+C24</f>
        <v>22956938.999999985</v>
      </c>
      <c r="D25" s="981">
        <f t="shared" si="3"/>
        <v>12741010.359245175</v>
      </c>
      <c r="E25" s="981">
        <f t="shared" si="3"/>
        <v>3234842.899007739</v>
      </c>
      <c r="F25" s="981">
        <f t="shared" si="3"/>
        <v>3553584.5069540963</v>
      </c>
      <c r="G25" s="981">
        <f t="shared" si="3"/>
        <v>0</v>
      </c>
      <c r="H25" s="981">
        <f t="shared" si="3"/>
        <v>862739.87295055517</v>
      </c>
      <c r="I25" s="981">
        <f t="shared" si="3"/>
        <v>1494080.8673930909</v>
      </c>
      <c r="J25" s="981">
        <f t="shared" si="3"/>
        <v>830721.46503357799</v>
      </c>
      <c r="K25" s="981">
        <f t="shared" si="3"/>
        <v>63746.1175619973</v>
      </c>
      <c r="L25" s="981">
        <f t="shared" si="3"/>
        <v>176212.91185375111</v>
      </c>
      <c r="M25" s="981">
        <f t="shared" si="3"/>
        <v>0</v>
      </c>
      <c r="N25" s="981">
        <f t="shared" si="3"/>
        <v>0</v>
      </c>
      <c r="O25" s="981">
        <f t="shared" si="3"/>
        <v>0</v>
      </c>
      <c r="P25" s="981">
        <f t="shared" si="3"/>
        <v>0</v>
      </c>
      <c r="Q25" s="981">
        <f t="shared" si="3"/>
        <v>0</v>
      </c>
      <c r="R25" s="981">
        <f t="shared" si="3"/>
        <v>0</v>
      </c>
      <c r="S25" s="981">
        <f t="shared" si="3"/>
        <v>0</v>
      </c>
      <c r="T25" s="981">
        <f t="shared" si="3"/>
        <v>0</v>
      </c>
      <c r="U25" s="981">
        <f t="shared" si="3"/>
        <v>0</v>
      </c>
      <c r="V25" s="981">
        <f t="shared" si="3"/>
        <v>0</v>
      </c>
      <c r="W25" s="981">
        <f t="shared" si="3"/>
        <v>0</v>
      </c>
    </row>
    <row r="26" spans="1:23" ht="13.5" thickTop="1" x14ac:dyDescent="0.2">
      <c r="A26" s="974"/>
      <c r="B26" s="452"/>
      <c r="C26" s="970"/>
      <c r="D26" s="611"/>
      <c r="E26" s="611"/>
      <c r="F26" s="611"/>
      <c r="G26" s="611"/>
      <c r="H26" s="611"/>
      <c r="I26" s="611"/>
      <c r="J26" s="611"/>
      <c r="K26" s="611"/>
      <c r="L26" s="611"/>
      <c r="M26" s="615"/>
      <c r="N26" s="615"/>
      <c r="O26" s="615"/>
      <c r="P26" s="615"/>
      <c r="Q26" s="615"/>
      <c r="R26" s="615"/>
      <c r="S26" s="615"/>
      <c r="T26" s="615"/>
      <c r="U26" s="615"/>
      <c r="V26" s="615"/>
      <c r="W26" s="615"/>
    </row>
    <row r="27" spans="1:23" ht="12.75" x14ac:dyDescent="0.2">
      <c r="A27" s="974"/>
      <c r="B27" s="977" t="s">
        <v>929</v>
      </c>
      <c r="C27" s="970"/>
      <c r="D27" s="611"/>
      <c r="E27" s="611"/>
      <c r="F27" s="611"/>
      <c r="G27" s="611"/>
      <c r="H27" s="611"/>
      <c r="I27" s="611"/>
      <c r="J27" s="611"/>
      <c r="K27" s="611"/>
      <c r="L27" s="611"/>
      <c r="M27" s="615"/>
      <c r="N27" s="615"/>
      <c r="O27" s="615"/>
      <c r="P27" s="615"/>
      <c r="Q27" s="615"/>
      <c r="R27" s="615"/>
      <c r="S27" s="615"/>
      <c r="T27" s="615"/>
      <c r="U27" s="615"/>
      <c r="V27" s="615"/>
      <c r="W27" s="615"/>
    </row>
    <row r="28" spans="1:23" ht="12.75" x14ac:dyDescent="0.2">
      <c r="A28" s="974" t="s">
        <v>974</v>
      </c>
      <c r="B28" s="452" t="s">
        <v>986</v>
      </c>
      <c r="C28" s="970">
        <f t="shared" ref="C28:C33" si="4">SUM(D28:W28)</f>
        <v>3173365.9999999995</v>
      </c>
      <c r="D28" s="611">
        <f>SUMIF('O4 Summary by Class &amp; Accounts'!$C$19:$C$217, 'O1 Revenue to cost|RR'!$A28,'O4 Summary by Class &amp; Accounts'!E$19:E$217)</f>
        <v>1611975.463874147</v>
      </c>
      <c r="E28" s="611">
        <f>SUMIF('O4 Summary by Class &amp; Accounts'!$C$19:$C$217, 'O1 Revenue to cost|RR'!$A28,'O4 Summary by Class &amp; Accounts'!F$19:F$217)</f>
        <v>363972.38825204771</v>
      </c>
      <c r="F28" s="611">
        <f>SUMIF('O4 Summary by Class &amp; Accounts'!$C$19:$C$217, 'O1 Revenue to cost|RR'!$A28,'O4 Summary by Class &amp; Accounts'!G$19:G$217)</f>
        <v>580946.95369306789</v>
      </c>
      <c r="G28" s="611">
        <f>SUMIF('O4 Summary by Class &amp; Accounts'!$C$19:$C$217, 'O1 Revenue to cost|RR'!$A28,'O4 Summary by Class &amp; Accounts'!H$19:H$217)</f>
        <v>0</v>
      </c>
      <c r="H28" s="611">
        <f>SUMIF('O4 Summary by Class &amp; Accounts'!$C$19:$C$217, 'O1 Revenue to cost|RR'!$A28,'O4 Summary by Class &amp; Accounts'!I$19:I$217)</f>
        <v>178979.28824352444</v>
      </c>
      <c r="I28" s="611">
        <f>SUMIF('O4 Summary by Class &amp; Accounts'!$C$19:$C$217, 'O1 Revenue to cost|RR'!$A28,'O4 Summary by Class &amp; Accounts'!J$19:J$217)</f>
        <v>235254.27976973113</v>
      </c>
      <c r="J28" s="611">
        <f>SUMIF('O4 Summary by Class &amp; Accounts'!$C$19:$C$217, 'O1 Revenue to cost|RR'!$A28,'O4 Summary by Class &amp; Accounts'!K$19:K$217)</f>
        <v>180894.88161729436</v>
      </c>
      <c r="K28" s="611">
        <f>SUMIF('O4 Summary by Class &amp; Accounts'!$C$19:$C$217, 'O1 Revenue to cost|RR'!$A28,'O4 Summary by Class &amp; Accounts'!L$19:L$217)</f>
        <v>11460.520072393116</v>
      </c>
      <c r="L28" s="611">
        <f>SUMIF('O4 Summary by Class &amp; Accounts'!$C$19:$C$217, 'O1 Revenue to cost|RR'!$A28,'O4 Summary by Class &amp; Accounts'!M$19:M$217)</f>
        <v>9882.2244777942051</v>
      </c>
      <c r="M28" s="611">
        <f>SUMIF('O4 Summary by Class &amp; Accounts'!$C$19:$C$217, 'O1 Revenue to cost|RR'!$A28,'O4 Summary by Class &amp; Accounts'!N$19:N$217)</f>
        <v>0</v>
      </c>
      <c r="N28" s="611">
        <f>SUMIF('O4 Summary by Class &amp; Accounts'!$C$19:$C$217, 'O1 Revenue to cost|RR'!$A28,'O4 Summary by Class &amp; Accounts'!O$19:O$217)</f>
        <v>0</v>
      </c>
      <c r="O28" s="611">
        <f>SUMIF('O4 Summary by Class &amp; Accounts'!$C$19:$C$217, 'O1 Revenue to cost|RR'!$A28,'O4 Summary by Class &amp; Accounts'!P$19:P$217)</f>
        <v>0</v>
      </c>
      <c r="P28" s="611">
        <f>SUMIF('O4 Summary by Class &amp; Accounts'!$C$19:$C$217, 'O1 Revenue to cost|RR'!$A28,'O4 Summary by Class &amp; Accounts'!Q$19:Q$217)</f>
        <v>0</v>
      </c>
      <c r="Q28" s="611">
        <f>SUMIF('O4 Summary by Class &amp; Accounts'!$C$19:$C$217, 'O1 Revenue to cost|RR'!$A28,'O4 Summary by Class &amp; Accounts'!R$19:R$217)</f>
        <v>0</v>
      </c>
      <c r="R28" s="611">
        <f>SUMIF('O4 Summary by Class &amp; Accounts'!$C$19:$C$217, 'O1 Revenue to cost|RR'!$A28,'O4 Summary by Class &amp; Accounts'!S$19:S$217)</f>
        <v>0</v>
      </c>
      <c r="S28" s="611">
        <f>SUMIF('O4 Summary by Class &amp; Accounts'!$C$19:$C$217, 'O1 Revenue to cost|RR'!$A28,'O4 Summary by Class &amp; Accounts'!T$19:T$217)</f>
        <v>0</v>
      </c>
      <c r="T28" s="611">
        <f>SUMIF('O4 Summary by Class &amp; Accounts'!$C$19:$C$217, 'O1 Revenue to cost|RR'!$A28,'O4 Summary by Class &amp; Accounts'!U$19:U$217)</f>
        <v>0</v>
      </c>
      <c r="U28" s="611">
        <f>SUMIF('O4 Summary by Class &amp; Accounts'!$C$19:$C$217, 'O1 Revenue to cost|RR'!$A28,'O4 Summary by Class &amp; Accounts'!V$19:V$217)</f>
        <v>0</v>
      </c>
      <c r="V28" s="611">
        <f>SUMIF('O4 Summary by Class &amp; Accounts'!$C$19:$C$217, 'O1 Revenue to cost|RR'!$A28,'O4 Summary by Class &amp; Accounts'!W$19:W$217)</f>
        <v>0</v>
      </c>
      <c r="W28" s="611">
        <f>SUMIF('O4 Summary by Class &amp; Accounts'!$C$19:$C$217, 'O1 Revenue to cost|RR'!$A28,'O4 Summary by Class &amp; Accounts'!X$19:X$217)</f>
        <v>0</v>
      </c>
    </row>
    <row r="29" spans="1:23" ht="12.75" x14ac:dyDescent="0.2">
      <c r="A29" s="974" t="s">
        <v>975</v>
      </c>
      <c r="B29" s="452" t="s">
        <v>985</v>
      </c>
      <c r="C29" s="970">
        <f t="shared" si="4"/>
        <v>2492114.9999999995</v>
      </c>
      <c r="D29" s="611">
        <f>SUMIF('O4 Summary by Class &amp; Accounts'!$C$19:$C$217, 'O1 Revenue to cost|RR'!$A29,'O4 Summary by Class &amp; Accounts'!E$19:E$217)</f>
        <v>2105780.7190072276</v>
      </c>
      <c r="E29" s="611">
        <f>SUMIF('O4 Summary by Class &amp; Accounts'!$C$19:$C$217, 'O1 Revenue to cost|RR'!$A29,'O4 Summary by Class &amp; Accounts'!F$19:F$217)</f>
        <v>302320.6189230812</v>
      </c>
      <c r="F29" s="611">
        <f>SUMIF('O4 Summary by Class &amp; Accounts'!$C$19:$C$217, 'O1 Revenue to cost|RR'!$A29,'O4 Summary by Class &amp; Accounts'!G$19:G$217)</f>
        <v>40170.096839256534</v>
      </c>
      <c r="G29" s="611">
        <f>SUMIF('O4 Summary by Class &amp; Accounts'!$C$19:$C$217, 'O1 Revenue to cost|RR'!$A29,'O4 Summary by Class &amp; Accounts'!H$19:H$217)</f>
        <v>0</v>
      </c>
      <c r="H29" s="611">
        <f>SUMIF('O4 Summary by Class &amp; Accounts'!$C$19:$C$217, 'O1 Revenue to cost|RR'!$A29,'O4 Summary by Class &amp; Accounts'!I$19:I$217)</f>
        <v>13172.910387773731</v>
      </c>
      <c r="I29" s="611">
        <f>SUMIF('O4 Summary by Class &amp; Accounts'!$C$19:$C$217, 'O1 Revenue to cost|RR'!$A29,'O4 Summary by Class &amp; Accounts'!J$19:J$217)</f>
        <v>4195.5177440855459</v>
      </c>
      <c r="J29" s="611">
        <f>SUMIF('O4 Summary by Class &amp; Accounts'!$C$19:$C$217, 'O1 Revenue to cost|RR'!$A29,'O4 Summary by Class &amp; Accounts'!K$19:K$217)</f>
        <v>642.68955364830697</v>
      </c>
      <c r="K29" s="611">
        <f>SUMIF('O4 Summary by Class &amp; Accounts'!$C$19:$C$217, 'O1 Revenue to cost|RR'!$A29,'O4 Summary by Class &amp; Accounts'!L$19:L$217)</f>
        <v>528.84168985917836</v>
      </c>
      <c r="L29" s="611">
        <f>SUMIF('O4 Summary by Class &amp; Accounts'!$C$19:$C$217, 'O1 Revenue to cost|RR'!$A29,'O4 Summary by Class &amp; Accounts'!M$19:M$217)</f>
        <v>25303.605855067635</v>
      </c>
      <c r="M29" s="611">
        <f>SUMIF('O4 Summary by Class &amp; Accounts'!$C$19:$C$217, 'O1 Revenue to cost|RR'!$A29,'O4 Summary by Class &amp; Accounts'!N$19:N$217)</f>
        <v>0</v>
      </c>
      <c r="N29" s="611">
        <f>SUMIF('O4 Summary by Class &amp; Accounts'!$C$19:$C$217, 'O1 Revenue to cost|RR'!$A29,'O4 Summary by Class &amp; Accounts'!O$19:O$217)</f>
        <v>0</v>
      </c>
      <c r="O29" s="611">
        <f>SUMIF('O4 Summary by Class &amp; Accounts'!$C$19:$C$217, 'O1 Revenue to cost|RR'!$A29,'O4 Summary by Class &amp; Accounts'!P$19:P$217)</f>
        <v>0</v>
      </c>
      <c r="P29" s="611">
        <f>SUMIF('O4 Summary by Class &amp; Accounts'!$C$19:$C$217, 'O1 Revenue to cost|RR'!$A29,'O4 Summary by Class &amp; Accounts'!Q$19:Q$217)</f>
        <v>0</v>
      </c>
      <c r="Q29" s="611">
        <f>SUMIF('O4 Summary by Class &amp; Accounts'!$C$19:$C$217, 'O1 Revenue to cost|RR'!$A29,'O4 Summary by Class &amp; Accounts'!R$19:R$217)</f>
        <v>0</v>
      </c>
      <c r="R29" s="611">
        <f>SUMIF('O4 Summary by Class &amp; Accounts'!$C$19:$C$217, 'O1 Revenue to cost|RR'!$A29,'O4 Summary by Class &amp; Accounts'!S$19:S$217)</f>
        <v>0</v>
      </c>
      <c r="S29" s="611">
        <f>SUMIF('O4 Summary by Class &amp; Accounts'!$C$19:$C$217, 'O1 Revenue to cost|RR'!$A29,'O4 Summary by Class &amp; Accounts'!T$19:T$217)</f>
        <v>0</v>
      </c>
      <c r="T29" s="611">
        <f>SUMIF('O4 Summary by Class &amp; Accounts'!$C$19:$C$217, 'O1 Revenue to cost|RR'!$A29,'O4 Summary by Class &amp; Accounts'!U$19:U$217)</f>
        <v>0</v>
      </c>
      <c r="U29" s="611">
        <f>SUMIF('O4 Summary by Class &amp; Accounts'!$C$19:$C$217, 'O1 Revenue to cost|RR'!$A29,'O4 Summary by Class &amp; Accounts'!V$19:V$217)</f>
        <v>0</v>
      </c>
      <c r="V29" s="611">
        <f>SUMIF('O4 Summary by Class &amp; Accounts'!$C$19:$C$217, 'O1 Revenue to cost|RR'!$A29,'O4 Summary by Class &amp; Accounts'!W$19:W$217)</f>
        <v>0</v>
      </c>
      <c r="W29" s="611">
        <f>SUMIF('O4 Summary by Class &amp; Accounts'!$C$19:$C$217, 'O1 Revenue to cost|RR'!$A29,'O4 Summary by Class &amp; Accounts'!X$19:X$217)</f>
        <v>0</v>
      </c>
    </row>
    <row r="30" spans="1:23" ht="12.75" x14ac:dyDescent="0.2">
      <c r="A30" s="974" t="s">
        <v>976</v>
      </c>
      <c r="B30" s="452" t="s">
        <v>1561</v>
      </c>
      <c r="C30" s="970">
        <f t="shared" si="4"/>
        <v>7637260.9999999991</v>
      </c>
      <c r="D30" s="611">
        <f>SUMIF('O4 Summary by Class &amp; Accounts'!$C$19:$C$217, 'O1 Revenue to cost|RR'!$A30,'O4 Summary by Class &amp; Accounts'!E$19:E$217)</f>
        <v>4944484.5893279528</v>
      </c>
      <c r="E30" s="611">
        <f>SUMIF('O4 Summary by Class &amp; Accounts'!$C$19:$C$217, 'O1 Revenue to cost|RR'!$A30,'O4 Summary by Class &amp; Accounts'!F$19:F$217)</f>
        <v>905064.79874957597</v>
      </c>
      <c r="F30" s="611">
        <f>SUMIF('O4 Summary by Class &amp; Accounts'!$C$19:$C$217, 'O1 Revenue to cost|RR'!$A30,'O4 Summary by Class &amp; Accounts'!G$19:G$217)</f>
        <v>861037.83177586552</v>
      </c>
      <c r="G30" s="611">
        <f>SUMIF('O4 Summary by Class &amp; Accounts'!$C$19:$C$217, 'O1 Revenue to cost|RR'!$A30,'O4 Summary by Class &amp; Accounts'!H$19:H$217)</f>
        <v>0</v>
      </c>
      <c r="H30" s="611">
        <f>SUMIF('O4 Summary by Class &amp; Accounts'!$C$19:$C$217, 'O1 Revenue to cost|RR'!$A30,'O4 Summary by Class &amp; Accounts'!I$19:I$217)</f>
        <v>270941.93120380113</v>
      </c>
      <c r="I30" s="611">
        <f>SUMIF('O4 Summary by Class &amp; Accounts'!$C$19:$C$217, 'O1 Revenue to cost|RR'!$A30,'O4 Summary by Class &amp; Accounts'!J$19:J$217)</f>
        <v>339534.9485315393</v>
      </c>
      <c r="J30" s="611">
        <f>SUMIF('O4 Summary by Class &amp; Accounts'!$C$19:$C$217, 'O1 Revenue to cost|RR'!$A30,'O4 Summary by Class &amp; Accounts'!K$19:K$217)</f>
        <v>253791.26018989593</v>
      </c>
      <c r="K30" s="611">
        <f>SUMIF('O4 Summary by Class &amp; Accounts'!$C$19:$C$217, 'O1 Revenue to cost|RR'!$A30,'O4 Summary by Class &amp; Accounts'!L$19:L$217)</f>
        <v>16689.889571257147</v>
      </c>
      <c r="L30" s="611">
        <f>SUMIF('O4 Summary by Class &amp; Accounts'!$C$19:$C$217, 'O1 Revenue to cost|RR'!$A30,'O4 Summary by Class &amp; Accounts'!M$19:M$217)</f>
        <v>45715.750650111608</v>
      </c>
      <c r="M30" s="611">
        <f>SUMIF('O4 Summary by Class &amp; Accounts'!$C$19:$C$217, 'O1 Revenue to cost|RR'!$A30,'O4 Summary by Class &amp; Accounts'!N$19:N$217)</f>
        <v>0</v>
      </c>
      <c r="N30" s="611">
        <f>SUMIF('O4 Summary by Class &amp; Accounts'!$C$19:$C$217, 'O1 Revenue to cost|RR'!$A30,'O4 Summary by Class &amp; Accounts'!O$19:O$217)</f>
        <v>0</v>
      </c>
      <c r="O30" s="611">
        <f>SUMIF('O4 Summary by Class &amp; Accounts'!$C$19:$C$217, 'O1 Revenue to cost|RR'!$A30,'O4 Summary by Class &amp; Accounts'!P$19:P$217)</f>
        <v>0</v>
      </c>
      <c r="P30" s="611">
        <f>SUMIF('O4 Summary by Class &amp; Accounts'!$C$19:$C$217, 'O1 Revenue to cost|RR'!$A30,'O4 Summary by Class &amp; Accounts'!Q$19:Q$217)</f>
        <v>0</v>
      </c>
      <c r="Q30" s="611">
        <f>SUMIF('O4 Summary by Class &amp; Accounts'!$C$19:$C$217, 'O1 Revenue to cost|RR'!$A30,'O4 Summary by Class &amp; Accounts'!R$19:R$217)</f>
        <v>0</v>
      </c>
      <c r="R30" s="611">
        <f>SUMIF('O4 Summary by Class &amp; Accounts'!$C$19:$C$217, 'O1 Revenue to cost|RR'!$A30,'O4 Summary by Class &amp; Accounts'!S$19:S$217)</f>
        <v>0</v>
      </c>
      <c r="S30" s="611">
        <f>SUMIF('O4 Summary by Class &amp; Accounts'!$C$19:$C$217, 'O1 Revenue to cost|RR'!$A30,'O4 Summary by Class &amp; Accounts'!T$19:T$217)</f>
        <v>0</v>
      </c>
      <c r="T30" s="611">
        <f>SUMIF('O4 Summary by Class &amp; Accounts'!$C$19:$C$217, 'O1 Revenue to cost|RR'!$A30,'O4 Summary by Class &amp; Accounts'!U$19:U$217)</f>
        <v>0</v>
      </c>
      <c r="U30" s="611">
        <f>SUMIF('O4 Summary by Class &amp; Accounts'!$C$19:$C$217, 'O1 Revenue to cost|RR'!$A30,'O4 Summary by Class &amp; Accounts'!V$19:V$217)</f>
        <v>0</v>
      </c>
      <c r="V30" s="611">
        <f>SUMIF('O4 Summary by Class &amp; Accounts'!$C$19:$C$217, 'O1 Revenue to cost|RR'!$A30,'O4 Summary by Class &amp; Accounts'!W$19:W$217)</f>
        <v>0</v>
      </c>
      <c r="W30" s="611">
        <f>SUMIF('O4 Summary by Class &amp; Accounts'!$C$19:$C$217, 'O1 Revenue to cost|RR'!$A30,'O4 Summary by Class &amp; Accounts'!X$19:X$217)</f>
        <v>0</v>
      </c>
    </row>
    <row r="31" spans="1:23" ht="12.75" x14ac:dyDescent="0.2">
      <c r="A31" s="974" t="s">
        <v>983</v>
      </c>
      <c r="B31" s="452" t="s">
        <v>984</v>
      </c>
      <c r="C31" s="971">
        <f>IF(ISERROR(SUM(D31:W31)), "-", SUM(D31:W31))</f>
        <v>5011624</v>
      </c>
      <c r="D31" s="618">
        <f>IF(ISERROR(SUMIF('O4 Summary by Class &amp; Accounts'!$C$19:$C$217, 'O1 Revenue to cost|RR'!$A31,'O4 Summary by Class &amp; Accounts'!E$19:E$217)), "-", SUMIF('O4 Summary by Class &amp; Accounts'!$C$19:$C$217, 'O1 Revenue to cost|RR'!$A31,'O4 Summary by Class &amp; Accounts'!E$19:E$217))</f>
        <v>2642863.489492299</v>
      </c>
      <c r="E31" s="618">
        <f>IF(ISERROR(SUMIF('O4 Summary by Class &amp; Accounts'!$C$19:$C$217, 'O1 Revenue to cost|RR'!$A31,'O4 Summary by Class &amp; Accounts'!F$19:F$217)), "-", SUMIF('O4 Summary by Class &amp; Accounts'!$C$19:$C$217, 'O1 Revenue to cost|RR'!$A31,'O4 Summary by Class &amp; Accounts'!F$19:F$217))</f>
        <v>685540.14504623297</v>
      </c>
      <c r="F31" s="618">
        <f>IF(ISERROR(SUMIF('O4 Summary by Class &amp; Accounts'!$C$19:$C$217, 'O1 Revenue to cost|RR'!$A31,'O4 Summary by Class &amp; Accounts'!G$19:G$217)), "-", SUMIF('O4 Summary by Class &amp; Accounts'!$C$19:$C$217, 'O1 Revenue to cost|RR'!$A31,'O4 Summary by Class &amp; Accounts'!G$19:G$217))</f>
        <v>768249.08463282278</v>
      </c>
      <c r="G31" s="618">
        <f>IF(ISERROR(SUMIF('O4 Summary by Class &amp; Accounts'!$C$19:$C$217, 'O1 Revenue to cost|RR'!$A31,'O4 Summary by Class &amp; Accounts'!H$19:H$217)), "-", SUMIF('O4 Summary by Class &amp; Accounts'!$C$19:$C$217, 'O1 Revenue to cost|RR'!$A31,'O4 Summary by Class &amp; Accounts'!H$19:H$217))</f>
        <v>0</v>
      </c>
      <c r="H31" s="618">
        <f>IF(ISERROR(SUMIF('O4 Summary by Class &amp; Accounts'!$C$19:$C$217, 'O1 Revenue to cost|RR'!$A31,'O4 Summary by Class &amp; Accounts'!I$19:I$217)), "-", SUMIF('O4 Summary by Class &amp; Accounts'!$C$19:$C$217, 'O1 Revenue to cost|RR'!$A31,'O4 Summary by Class &amp; Accounts'!I$19:I$217))</f>
        <v>280325.24224614038</v>
      </c>
      <c r="I31" s="618">
        <f>IF(ISERROR(SUMIF('O4 Summary by Class &amp; Accounts'!$C$19:$C$217, 'O1 Revenue to cost|RR'!$A31,'O4 Summary by Class &amp; Accounts'!J$19:J$217)), "-", SUMIF('O4 Summary by Class &amp; Accounts'!$C$19:$C$217, 'O1 Revenue to cost|RR'!$A31,'O4 Summary by Class &amp; Accounts'!J$19:J$217))</f>
        <v>361730.16940923565</v>
      </c>
      <c r="J31" s="618">
        <f>IF(ISERROR(SUMIF('O4 Summary by Class &amp; Accounts'!$C$19:$C$217, 'O1 Revenue to cost|RR'!$A31,'O4 Summary by Class &amp; Accounts'!K$19:K$217)), "-", SUMIF('O4 Summary by Class &amp; Accounts'!$C$19:$C$217, 'O1 Revenue to cost|RR'!$A31,'O4 Summary by Class &amp; Accounts'!K$19:K$217))</f>
        <v>244177.68241723708</v>
      </c>
      <c r="K31" s="618">
        <f>IF(ISERROR(SUMIF('O4 Summary by Class &amp; Accounts'!$C$19:$C$217, 'O1 Revenue to cost|RR'!$A31,'O4 Summary by Class &amp; Accounts'!L$19:L$217)), "-", SUMIF('O4 Summary by Class &amp; Accounts'!$C$19:$C$217, 'O1 Revenue to cost|RR'!$A31,'O4 Summary by Class &amp; Accounts'!L$19:L$217))</f>
        <v>15429.658940203102</v>
      </c>
      <c r="L31" s="618">
        <f>IF(ISERROR(SUMIF('O4 Summary by Class &amp; Accounts'!$C$19:$C$217, 'O1 Revenue to cost|RR'!$A31,'O4 Summary by Class &amp; Accounts'!M$19:M$217)), "-", SUMIF('O4 Summary by Class &amp; Accounts'!$C$19:$C$217, 'O1 Revenue to cost|RR'!$A31,'O4 Summary by Class &amp; Accounts'!M$19:M$217))</f>
        <v>13308.527815828245</v>
      </c>
      <c r="M31" s="618">
        <f>IF(ISERROR(SUMIF('O4 Summary by Class &amp; Accounts'!$C$19:$C$217, 'O1 Revenue to cost|RR'!$A31,'O4 Summary by Class &amp; Accounts'!N$19:N$217)), "-", SUMIF('O4 Summary by Class &amp; Accounts'!$C$19:$C$217, 'O1 Revenue to cost|RR'!$A31,'O4 Summary by Class &amp; Accounts'!N$19:N$217))</f>
        <v>0</v>
      </c>
      <c r="N31" s="618">
        <f>IF(ISERROR(SUMIF('O4 Summary by Class &amp; Accounts'!$C$19:$C$217, 'O1 Revenue to cost|RR'!$A31,'O4 Summary by Class &amp; Accounts'!O$19:O$217)), "-", SUMIF('O4 Summary by Class &amp; Accounts'!$C$19:$C$217, 'O1 Revenue to cost|RR'!$A31,'O4 Summary by Class &amp; Accounts'!O$19:O$217))</f>
        <v>0</v>
      </c>
      <c r="O31" s="618">
        <f>IF(ISERROR(SUMIF('O4 Summary by Class &amp; Accounts'!$C$19:$C$217, 'O1 Revenue to cost|RR'!$A31,'O4 Summary by Class &amp; Accounts'!P$19:P$217)), "-", SUMIF('O4 Summary by Class &amp; Accounts'!$C$19:$C$217, 'O1 Revenue to cost|RR'!$A31,'O4 Summary by Class &amp; Accounts'!P$19:P$217))</f>
        <v>0</v>
      </c>
      <c r="P31" s="618">
        <f>IF(ISERROR(SUMIF('O4 Summary by Class &amp; Accounts'!$C$19:$C$217, 'O1 Revenue to cost|RR'!$A31,'O4 Summary by Class &amp; Accounts'!Q$19:Q$217)), "-", SUMIF('O4 Summary by Class &amp; Accounts'!$C$19:$C$217, 'O1 Revenue to cost|RR'!$A31,'O4 Summary by Class &amp; Accounts'!Q$19:Q$217))</f>
        <v>0</v>
      </c>
      <c r="Q31" s="618">
        <f>IF(ISERROR(SUMIF('O4 Summary by Class &amp; Accounts'!$C$19:$C$217, 'O1 Revenue to cost|RR'!$A31,'O4 Summary by Class &amp; Accounts'!R$19:R$217)), "-", SUMIF('O4 Summary by Class &amp; Accounts'!$C$19:$C$217, 'O1 Revenue to cost|RR'!$A31,'O4 Summary by Class &amp; Accounts'!R$19:R$217))</f>
        <v>0</v>
      </c>
      <c r="R31" s="618">
        <f>IF(ISERROR(SUMIF('O4 Summary by Class &amp; Accounts'!$C$19:$C$217, 'O1 Revenue to cost|RR'!$A31,'O4 Summary by Class &amp; Accounts'!S$19:S$217)), "-", SUMIF('O4 Summary by Class &amp; Accounts'!$C$19:$C$217, 'O1 Revenue to cost|RR'!$A31,'O4 Summary by Class &amp; Accounts'!S$19:S$217))</f>
        <v>0</v>
      </c>
      <c r="S31" s="618">
        <f>IF(ISERROR(SUMIF('O4 Summary by Class &amp; Accounts'!$C$19:$C$217, 'O1 Revenue to cost|RR'!$A31,'O4 Summary by Class &amp; Accounts'!T$19:T$217)), "-", SUMIF('O4 Summary by Class &amp; Accounts'!$C$19:$C$217, 'O1 Revenue to cost|RR'!$A31,'O4 Summary by Class &amp; Accounts'!T$19:T$217))</f>
        <v>0</v>
      </c>
      <c r="T31" s="618">
        <f>IF(ISERROR(SUMIF('O4 Summary by Class &amp; Accounts'!$C$19:$C$217, 'O1 Revenue to cost|RR'!$A31,'O4 Summary by Class &amp; Accounts'!U$19:U$217)), "-", SUMIF('O4 Summary by Class &amp; Accounts'!$C$19:$C$217, 'O1 Revenue to cost|RR'!$A31,'O4 Summary by Class &amp; Accounts'!U$19:U$217))</f>
        <v>0</v>
      </c>
      <c r="U31" s="618">
        <f>IF(ISERROR(SUMIF('O4 Summary by Class &amp; Accounts'!$C$19:$C$217, 'O1 Revenue to cost|RR'!$A31,'O4 Summary by Class &amp; Accounts'!V$19:V$217)), "-", SUMIF('O4 Summary by Class &amp; Accounts'!$C$19:$C$217, 'O1 Revenue to cost|RR'!$A31,'O4 Summary by Class &amp; Accounts'!V$19:V$217))</f>
        <v>0</v>
      </c>
      <c r="V31" s="618">
        <f>IF(ISERROR(SUMIF('O4 Summary by Class &amp; Accounts'!$C$19:$C$217, 'O1 Revenue to cost|RR'!$A31,'O4 Summary by Class &amp; Accounts'!W$19:W$217)), "-", SUMIF('O4 Summary by Class &amp; Accounts'!$C$19:$C$217, 'O1 Revenue to cost|RR'!$A31,'O4 Summary by Class &amp; Accounts'!W$19:W$217))</f>
        <v>0</v>
      </c>
      <c r="W31" s="618">
        <f>IF(ISERROR(SUMIF('O4 Summary by Class &amp; Accounts'!$C$19:$C$217, 'O1 Revenue to cost|RR'!$A31,'O4 Summary by Class &amp; Accounts'!X$19:X$217)), "-", SUMIF('O4 Summary by Class &amp; Accounts'!$C$19:$C$217, 'O1 Revenue to cost|RR'!$A31,'O4 Summary by Class &amp; Accounts'!X$19:X$217))</f>
        <v>0</v>
      </c>
    </row>
    <row r="32" spans="1:23" ht="12.75" x14ac:dyDescent="0.2">
      <c r="A32" s="974" t="s">
        <v>632</v>
      </c>
      <c r="B32" s="452" t="s">
        <v>982</v>
      </c>
      <c r="C32" s="970">
        <f t="shared" si="4"/>
        <v>586512.99999999988</v>
      </c>
      <c r="D32" s="611">
        <f>SUMIF('O4 Summary by Class &amp; Accounts'!$C$19:$C$217, 'O1 Revenue to cost|RR'!$A32,'O4 Summary by Class &amp; Accounts'!E$19:E$217)</f>
        <v>304916.34444577689</v>
      </c>
      <c r="E32" s="611">
        <f>SUMIF('O4 Summary by Class &amp; Accounts'!$C$19:$C$217, 'O1 Revenue to cost|RR'!$A32,'O4 Summary by Class &amp; Accounts'!F$19:F$217)</f>
        <v>77236.943536395513</v>
      </c>
      <c r="F32" s="611">
        <f>SUMIF('O4 Summary by Class &amp; Accounts'!$C$19:$C$217, 'O1 Revenue to cost|RR'!$A32,'O4 Summary by Class &amp; Accounts'!G$19:G$217)</f>
        <v>92319.85797694065</v>
      </c>
      <c r="G32" s="611">
        <f>SUMIF('O4 Summary by Class &amp; Accounts'!$C$19:$C$217, 'O1 Revenue to cost|RR'!$A32,'O4 Summary by Class &amp; Accounts'!H$19:H$217)</f>
        <v>0</v>
      </c>
      <c r="H32" s="611">
        <f>SUMIF('O4 Summary by Class &amp; Accounts'!$C$19:$C$217, 'O1 Revenue to cost|RR'!$A32,'O4 Summary by Class &amp; Accounts'!I$19:I$217)</f>
        <v>34194.62227006071</v>
      </c>
      <c r="I32" s="611">
        <f>SUMIF('O4 Summary by Class &amp; Accounts'!$C$19:$C$217, 'O1 Revenue to cost|RR'!$A32,'O4 Summary by Class &amp; Accounts'!J$19:J$217)</f>
        <v>44925.670802090339</v>
      </c>
      <c r="J32" s="611">
        <f>SUMIF('O4 Summary by Class &amp; Accounts'!$C$19:$C$217, 'O1 Revenue to cost|RR'!$A32,'O4 Summary by Class &amp; Accounts'!K$19:K$217)</f>
        <v>29452.293036743555</v>
      </c>
      <c r="K32" s="611">
        <f>SUMIF('O4 Summary by Class &amp; Accounts'!$C$19:$C$217, 'O1 Revenue to cost|RR'!$A32,'O4 Summary by Class &amp; Accounts'!L$19:L$217)</f>
        <v>1860.8527091878436</v>
      </c>
      <c r="L32" s="611">
        <f>SUMIF('O4 Summary by Class &amp; Accounts'!$C$19:$C$217, 'O1 Revenue to cost|RR'!$A32,'O4 Summary by Class &amp; Accounts'!M$19:M$217)</f>
        <v>1606.4152228044034</v>
      </c>
      <c r="M32" s="611">
        <f>SUMIF('O4 Summary by Class &amp; Accounts'!$C$19:$C$217, 'O1 Revenue to cost|RR'!$A32,'O4 Summary by Class &amp; Accounts'!N$19:N$217)</f>
        <v>0</v>
      </c>
      <c r="N32" s="611">
        <f>SUMIF('O4 Summary by Class &amp; Accounts'!$C$19:$C$217, 'O1 Revenue to cost|RR'!$A32,'O4 Summary by Class &amp; Accounts'!O$19:O$217)</f>
        <v>0</v>
      </c>
      <c r="O32" s="611">
        <f>SUMIF('O4 Summary by Class &amp; Accounts'!$C$19:$C$217, 'O1 Revenue to cost|RR'!$A32,'O4 Summary by Class &amp; Accounts'!P$19:P$217)</f>
        <v>0</v>
      </c>
      <c r="P32" s="611">
        <f>SUMIF('O4 Summary by Class &amp; Accounts'!$C$19:$C$217, 'O1 Revenue to cost|RR'!$A32,'O4 Summary by Class &amp; Accounts'!Q$19:Q$217)</f>
        <v>0</v>
      </c>
      <c r="Q32" s="611">
        <f>SUMIF('O4 Summary by Class &amp; Accounts'!$C$19:$C$217, 'O1 Revenue to cost|RR'!$A32,'O4 Summary by Class &amp; Accounts'!R$19:R$217)</f>
        <v>0</v>
      </c>
      <c r="R32" s="611">
        <f>SUMIF('O4 Summary by Class &amp; Accounts'!$C$19:$C$217, 'O1 Revenue to cost|RR'!$A32,'O4 Summary by Class &amp; Accounts'!S$19:S$217)</f>
        <v>0</v>
      </c>
      <c r="S32" s="611">
        <f>SUMIF('O4 Summary by Class &amp; Accounts'!$C$19:$C$217, 'O1 Revenue to cost|RR'!$A32,'O4 Summary by Class &amp; Accounts'!T$19:T$217)</f>
        <v>0</v>
      </c>
      <c r="T32" s="611">
        <f>SUMIF('O4 Summary by Class &amp; Accounts'!$C$19:$C$217, 'O1 Revenue to cost|RR'!$A32,'O4 Summary by Class &amp; Accounts'!U$19:U$217)</f>
        <v>0</v>
      </c>
      <c r="U32" s="611">
        <f>SUMIF('O4 Summary by Class &amp; Accounts'!$C$19:$C$217, 'O1 Revenue to cost|RR'!$A32,'O4 Summary by Class &amp; Accounts'!V$19:V$217)</f>
        <v>0</v>
      </c>
      <c r="V32" s="611">
        <f>SUMIF('O4 Summary by Class &amp; Accounts'!$C$19:$C$217, 'O1 Revenue to cost|RR'!$A32,'O4 Summary by Class &amp; Accounts'!W$19:W$217)</f>
        <v>0</v>
      </c>
      <c r="W32" s="611">
        <f>SUMIF('O4 Summary by Class &amp; Accounts'!$C$19:$C$217, 'O1 Revenue to cost|RR'!$A32,'O4 Summary by Class &amp; Accounts'!X$19:X$217)</f>
        <v>0</v>
      </c>
    </row>
    <row r="33" spans="1:23" s="591" customFormat="1" ht="13.5" thickBot="1" x14ac:dyDescent="0.25">
      <c r="A33" s="974" t="s">
        <v>1488</v>
      </c>
      <c r="B33" s="452" t="s">
        <v>1487</v>
      </c>
      <c r="C33" s="969">
        <f t="shared" si="4"/>
        <v>1619165.9999999998</v>
      </c>
      <c r="D33" s="610">
        <f>SUMIF('O4 Summary by Class &amp; Accounts'!$C$19:$C$217, 'O1 Revenue to cost|RR'!$A33,'O4 Summary by Class &amp; Accounts'!E$19:E$217)</f>
        <v>841771.92623333295</v>
      </c>
      <c r="E33" s="610">
        <f>SUMIF('O4 Summary by Class &amp; Accounts'!$C$19:$C$217, 'O1 Revenue to cost|RR'!$A33,'O4 Summary by Class &amp; Accounts'!F$19:F$217)</f>
        <v>213225.33842907383</v>
      </c>
      <c r="F33" s="610">
        <f>SUMIF('O4 Summary by Class &amp; Accounts'!$C$19:$C$217, 'O1 Revenue to cost|RR'!$A33,'O4 Summary by Class &amp; Accounts'!G$19:G$217)</f>
        <v>254864.21470809868</v>
      </c>
      <c r="G33" s="610">
        <f>SUMIF('O4 Summary by Class &amp; Accounts'!$C$19:$C$217, 'O1 Revenue to cost|RR'!$A33,'O4 Summary by Class &amp; Accounts'!H$19:H$217)</f>
        <v>0</v>
      </c>
      <c r="H33" s="610">
        <f>SUMIF('O4 Summary by Class &amp; Accounts'!$C$19:$C$217, 'O1 Revenue to cost|RR'!$A33,'O4 Summary by Class &amp; Accounts'!I$19:I$217)</f>
        <v>94399.902069562173</v>
      </c>
      <c r="I33" s="610">
        <f>SUMIF('O4 Summary by Class &amp; Accounts'!$C$19:$C$217, 'O1 Revenue to cost|RR'!$A33,'O4 Summary by Class &amp; Accounts'!J$19:J$217)</f>
        <v>124024.73379096015</v>
      </c>
      <c r="J33" s="610">
        <f>SUMIF('O4 Summary by Class &amp; Accounts'!$C$19:$C$217, 'O1 Revenue to cost|RR'!$A33,'O4 Summary by Class &amp; Accounts'!K$19:K$217)</f>
        <v>81307.919018217697</v>
      </c>
      <c r="K33" s="610">
        <f>SUMIF('O4 Summary by Class &amp; Accounts'!$C$19:$C$217, 'O1 Revenue to cost|RR'!$A33,'O4 Summary by Class &amp; Accounts'!L$19:L$217)</f>
        <v>5137.1912263237882</v>
      </c>
      <c r="L33" s="610">
        <f>SUMIF('O4 Summary by Class &amp; Accounts'!$C$19:$C$217, 'O1 Revenue to cost|RR'!$A33,'O4 Summary by Class &amp; Accounts'!M$19:M$217)</f>
        <v>4434.7745244305142</v>
      </c>
      <c r="M33" s="610">
        <f>SUMIF('O4 Summary by Class &amp; Accounts'!$C$19:$C$217, 'O1 Revenue to cost|RR'!$A33,'O4 Summary by Class &amp; Accounts'!N$19:N$217)</f>
        <v>0</v>
      </c>
      <c r="N33" s="610">
        <f>SUMIF('O4 Summary by Class &amp; Accounts'!$C$19:$C$217, 'O1 Revenue to cost|RR'!$A33,'O4 Summary by Class &amp; Accounts'!O$19:O$217)</f>
        <v>0</v>
      </c>
      <c r="O33" s="610">
        <f>SUMIF('O4 Summary by Class &amp; Accounts'!$C$19:$C$217, 'O1 Revenue to cost|RR'!$A33,'O4 Summary by Class &amp; Accounts'!P$19:P$217)</f>
        <v>0</v>
      </c>
      <c r="P33" s="610">
        <f>SUMIF('O4 Summary by Class &amp; Accounts'!$C$19:$C$217, 'O1 Revenue to cost|RR'!$A33,'O4 Summary by Class &amp; Accounts'!Q$19:Q$217)</f>
        <v>0</v>
      </c>
      <c r="Q33" s="610">
        <f>SUMIF('O4 Summary by Class &amp; Accounts'!$C$19:$C$217, 'O1 Revenue to cost|RR'!$A33,'O4 Summary by Class &amp; Accounts'!R$19:R$217)</f>
        <v>0</v>
      </c>
      <c r="R33" s="610">
        <f>SUMIF('O4 Summary by Class &amp; Accounts'!$C$19:$C$217, 'O1 Revenue to cost|RR'!$A33,'O4 Summary by Class &amp; Accounts'!S$19:S$217)</f>
        <v>0</v>
      </c>
      <c r="S33" s="610">
        <f>SUMIF('O4 Summary by Class &amp; Accounts'!$C$19:$C$217, 'O1 Revenue to cost|RR'!$A33,'O4 Summary by Class &amp; Accounts'!T$19:T$217)</f>
        <v>0</v>
      </c>
      <c r="T33" s="610">
        <f>SUMIF('O4 Summary by Class &amp; Accounts'!$C$19:$C$217, 'O1 Revenue to cost|RR'!$A33,'O4 Summary by Class &amp; Accounts'!U$19:U$217)</f>
        <v>0</v>
      </c>
      <c r="U33" s="610">
        <f>SUMIF('O4 Summary by Class &amp; Accounts'!$C$19:$C$217, 'O1 Revenue to cost|RR'!$A33,'O4 Summary by Class &amp; Accounts'!V$19:V$217)</f>
        <v>0</v>
      </c>
      <c r="V33" s="610">
        <f>SUMIF('O4 Summary by Class &amp; Accounts'!$C$19:$C$217, 'O1 Revenue to cost|RR'!$A33,'O4 Summary by Class &amp; Accounts'!W$19:W$217)</f>
        <v>0</v>
      </c>
      <c r="W33" s="610">
        <f>SUMIF('O4 Summary by Class &amp; Accounts'!$C$19:$C$217, 'O1 Revenue to cost|RR'!$A33,'O4 Summary by Class &amp; Accounts'!X$19:X$217)</f>
        <v>0</v>
      </c>
    </row>
    <row r="34" spans="1:23" s="47" customFormat="1" ht="13.5" thickBot="1" x14ac:dyDescent="0.25">
      <c r="A34" s="974"/>
      <c r="B34" s="979" t="s">
        <v>930</v>
      </c>
      <c r="C34" s="980">
        <f>SUM(C28:C33)</f>
        <v>20520045</v>
      </c>
      <c r="D34" s="981">
        <f t="shared" ref="D34:W34" si="5">SUM(D28:D33)</f>
        <v>12451792.532380736</v>
      </c>
      <c r="E34" s="981">
        <f t="shared" si="5"/>
        <v>2547360.232936407</v>
      </c>
      <c r="F34" s="981">
        <f t="shared" si="5"/>
        <v>2597588.0396260521</v>
      </c>
      <c r="G34" s="981">
        <f t="shared" si="5"/>
        <v>0</v>
      </c>
      <c r="H34" s="981">
        <f t="shared" si="5"/>
        <v>872013.89642086253</v>
      </c>
      <c r="I34" s="981">
        <f t="shared" si="5"/>
        <v>1109665.3200476421</v>
      </c>
      <c r="J34" s="981">
        <f t="shared" si="5"/>
        <v>790266.72583303694</v>
      </c>
      <c r="K34" s="981">
        <f t="shared" si="5"/>
        <v>51106.954209224175</v>
      </c>
      <c r="L34" s="981">
        <f t="shared" si="5"/>
        <v>100251.2985460366</v>
      </c>
      <c r="M34" s="981">
        <f t="shared" si="5"/>
        <v>0</v>
      </c>
      <c r="N34" s="981">
        <f t="shared" si="5"/>
        <v>0</v>
      </c>
      <c r="O34" s="981">
        <f t="shared" si="5"/>
        <v>0</v>
      </c>
      <c r="P34" s="981">
        <f t="shared" si="5"/>
        <v>0</v>
      </c>
      <c r="Q34" s="981">
        <f t="shared" si="5"/>
        <v>0</v>
      </c>
      <c r="R34" s="981">
        <f t="shared" si="5"/>
        <v>0</v>
      </c>
      <c r="S34" s="981">
        <f t="shared" si="5"/>
        <v>0</v>
      </c>
      <c r="T34" s="981">
        <f t="shared" si="5"/>
        <v>0</v>
      </c>
      <c r="U34" s="981">
        <f t="shared" si="5"/>
        <v>0</v>
      </c>
      <c r="V34" s="981">
        <f t="shared" si="5"/>
        <v>0</v>
      </c>
      <c r="W34" s="981">
        <f t="shared" si="5"/>
        <v>0</v>
      </c>
    </row>
    <row r="35" spans="1:23" s="47" customFormat="1" ht="13.5" thickTop="1" x14ac:dyDescent="0.2">
      <c r="A35" s="974"/>
      <c r="B35" s="977"/>
      <c r="C35" s="970"/>
      <c r="D35" s="612"/>
      <c r="E35" s="612"/>
      <c r="F35" s="612"/>
      <c r="G35" s="612"/>
      <c r="H35" s="612"/>
      <c r="I35" s="612"/>
      <c r="J35" s="612"/>
      <c r="K35" s="612"/>
      <c r="L35" s="612"/>
      <c r="M35" s="612"/>
      <c r="N35" s="612"/>
      <c r="O35" s="612"/>
      <c r="P35" s="612"/>
      <c r="Q35" s="612"/>
      <c r="R35" s="612"/>
      <c r="S35" s="612"/>
      <c r="T35" s="612"/>
      <c r="U35" s="612"/>
      <c r="V35" s="612"/>
      <c r="W35" s="612"/>
    </row>
    <row r="36" spans="1:23" s="47" customFormat="1" ht="12.75" x14ac:dyDescent="0.2">
      <c r="A36" s="974"/>
      <c r="B36" s="977" t="s">
        <v>1253</v>
      </c>
      <c r="C36" s="970">
        <f>SUM(D36:W36)</f>
        <v>0</v>
      </c>
      <c r="D36" s="612">
        <f>'I9 Direct Allocation'!E153</f>
        <v>0</v>
      </c>
      <c r="E36" s="612">
        <f>'I9 Direct Allocation'!F153</f>
        <v>0</v>
      </c>
      <c r="F36" s="612">
        <f>'I9 Direct Allocation'!G153</f>
        <v>0</v>
      </c>
      <c r="G36" s="612">
        <f>'I9 Direct Allocation'!H153</f>
        <v>0</v>
      </c>
      <c r="H36" s="612">
        <f>'I9 Direct Allocation'!I153</f>
        <v>0</v>
      </c>
      <c r="I36" s="612">
        <f>'I9 Direct Allocation'!J153</f>
        <v>0</v>
      </c>
      <c r="J36" s="612">
        <f>'I9 Direct Allocation'!K153</f>
        <v>0</v>
      </c>
      <c r="K36" s="612">
        <f>'I9 Direct Allocation'!L153</f>
        <v>0</v>
      </c>
      <c r="L36" s="612">
        <f>'I9 Direct Allocation'!M153</f>
        <v>0</v>
      </c>
      <c r="M36" s="612">
        <f>'I9 Direct Allocation'!N153</f>
        <v>0</v>
      </c>
      <c r="N36" s="612">
        <f>'I9 Direct Allocation'!O153</f>
        <v>0</v>
      </c>
      <c r="O36" s="612">
        <f>'I9 Direct Allocation'!P153</f>
        <v>0</v>
      </c>
      <c r="P36" s="612">
        <f>'I9 Direct Allocation'!Q153</f>
        <v>0</v>
      </c>
      <c r="Q36" s="612">
        <f>'I9 Direct Allocation'!R153</f>
        <v>0</v>
      </c>
      <c r="R36" s="612">
        <f>'I9 Direct Allocation'!S153</f>
        <v>0</v>
      </c>
      <c r="S36" s="612">
        <f>'I9 Direct Allocation'!T153</f>
        <v>0</v>
      </c>
      <c r="T36" s="612">
        <f>'I9 Direct Allocation'!U153</f>
        <v>0</v>
      </c>
      <c r="U36" s="612">
        <f>'I9 Direct Allocation'!V153</f>
        <v>0</v>
      </c>
      <c r="V36" s="612">
        <f>'I9 Direct Allocation'!W153</f>
        <v>0</v>
      </c>
      <c r="W36" s="612">
        <f>'I9 Direct Allocation'!X153</f>
        <v>0</v>
      </c>
    </row>
    <row r="37" spans="1:23" ht="12.75" x14ac:dyDescent="0.2">
      <c r="A37" s="974"/>
      <c r="B37" s="452"/>
      <c r="C37" s="970"/>
      <c r="D37" s="611"/>
      <c r="E37" s="611"/>
      <c r="F37" s="611"/>
      <c r="G37" s="611"/>
      <c r="H37" s="611"/>
      <c r="I37" s="611"/>
      <c r="J37" s="611"/>
      <c r="K37" s="611"/>
      <c r="L37" s="611"/>
      <c r="M37" s="615"/>
      <c r="N37" s="615"/>
      <c r="O37" s="615"/>
      <c r="P37" s="615"/>
      <c r="Q37" s="615"/>
      <c r="R37" s="615"/>
      <c r="S37" s="615"/>
      <c r="T37" s="615"/>
      <c r="U37" s="615"/>
      <c r="V37" s="615"/>
      <c r="W37" s="615"/>
    </row>
    <row r="38" spans="1:23" ht="12.75" x14ac:dyDescent="0.2">
      <c r="A38" s="974" t="s">
        <v>980</v>
      </c>
      <c r="B38" s="452" t="s">
        <v>981</v>
      </c>
      <c r="C38" s="970">
        <f>SUM(D38:W38)</f>
        <v>2436893.9999999995</v>
      </c>
      <c r="D38" s="611">
        <f>-SUMIF('O4 Summary by Class &amp; Accounts'!$C$19:$C$217, 'O1 Revenue to cost|RR'!$A38,'O4 Summary by Class &amp; Accounts'!E$19:E$217)</f>
        <v>1266892.3114779161</v>
      </c>
      <c r="E38" s="611">
        <f>-SUMIF('O4 Summary by Class &amp; Accounts'!$C$19:$C$217, 'O1 Revenue to cost|RR'!$A38,'O4 Summary by Class &amp; Accounts'!F$19:F$217)</f>
        <v>320910.60945312551</v>
      </c>
      <c r="F38" s="611">
        <f>-SUMIF('O4 Summary by Class &amp; Accounts'!$C$19:$C$217, 'O1 Revenue to cost|RR'!$A38,'O4 Summary by Class &amp; Accounts'!G$19:G$217)</f>
        <v>383578.38272102887</v>
      </c>
      <c r="G38" s="611">
        <f>-SUMIF('O4 Summary by Class &amp; Accounts'!$C$19:$C$217, 'O1 Revenue to cost|RR'!$A38,'O4 Summary by Class &amp; Accounts'!H$19:H$217)</f>
        <v>0</v>
      </c>
      <c r="H38" s="611">
        <f>-SUMIF('O4 Summary by Class &amp; Accounts'!$C$19:$C$217, 'O1 Revenue to cost|RR'!$A38,'O4 Summary by Class &amp; Accounts'!I$19:I$217)</f>
        <v>142074.71930234678</v>
      </c>
      <c r="I38" s="611">
        <f>-SUMIF('O4 Summary by Class &amp; Accounts'!$C$19:$C$217, 'O1 Revenue to cost|RR'!$A38,'O4 Summary by Class &amp; Accounts'!J$19:J$217)</f>
        <v>186660.990674698</v>
      </c>
      <c r="J38" s="611">
        <f>-SUMIF('O4 Summary by Class &amp; Accounts'!$C$19:$C$217, 'O1 Revenue to cost|RR'!$A38,'O4 Summary by Class &amp; Accounts'!K$19:K$217)</f>
        <v>122370.88723946809</v>
      </c>
      <c r="K38" s="611">
        <f>-SUMIF('O4 Summary by Class &amp; Accounts'!$C$19:$C$217, 'O1 Revenue to cost|RR'!$A38,'O4 Summary by Class &amp; Accounts'!L$19:L$217)</f>
        <v>7731.6287991972913</v>
      </c>
      <c r="L38" s="611">
        <f>-SUMIF('O4 Summary by Class &amp; Accounts'!$C$19:$C$217, 'O1 Revenue to cost|RR'!$A38,'O4 Summary by Class &amp; Accounts'!M$19:M$217)</f>
        <v>6674.4703322189171</v>
      </c>
      <c r="M38" s="611">
        <f>-SUMIF('O4 Summary by Class &amp; Accounts'!$C$19:$C$217, 'O1 Revenue to cost|RR'!$A38,'O4 Summary by Class &amp; Accounts'!N$19:N$217)</f>
        <v>0</v>
      </c>
      <c r="N38" s="611">
        <f>-SUMIF('O4 Summary by Class &amp; Accounts'!$C$19:$C$217, 'O1 Revenue to cost|RR'!$A38,'O4 Summary by Class &amp; Accounts'!O$19:O$217)</f>
        <v>0</v>
      </c>
      <c r="O38" s="611">
        <f>-SUMIF('O4 Summary by Class &amp; Accounts'!$C$19:$C$217, 'O1 Revenue to cost|RR'!$A38,'O4 Summary by Class &amp; Accounts'!P$19:P$217)</f>
        <v>0</v>
      </c>
      <c r="P38" s="611">
        <f>-SUMIF('O4 Summary by Class &amp; Accounts'!$C$19:$C$217, 'O1 Revenue to cost|RR'!$A38,'O4 Summary by Class &amp; Accounts'!Q$19:Q$217)</f>
        <v>0</v>
      </c>
      <c r="Q38" s="611">
        <f>-SUMIF('O4 Summary by Class &amp; Accounts'!$C$19:$C$217, 'O1 Revenue to cost|RR'!$A38,'O4 Summary by Class &amp; Accounts'!R$19:R$217)</f>
        <v>0</v>
      </c>
      <c r="R38" s="611">
        <f>-SUMIF('O4 Summary by Class &amp; Accounts'!$C$19:$C$217, 'O1 Revenue to cost|RR'!$A38,'O4 Summary by Class &amp; Accounts'!S$19:S$217)</f>
        <v>0</v>
      </c>
      <c r="S38" s="611">
        <f>-SUMIF('O4 Summary by Class &amp; Accounts'!$C$19:$C$217, 'O1 Revenue to cost|RR'!$A38,'O4 Summary by Class &amp; Accounts'!T$19:T$217)</f>
        <v>0</v>
      </c>
      <c r="T38" s="611">
        <f>-SUMIF('O4 Summary by Class &amp; Accounts'!$C$19:$C$217, 'O1 Revenue to cost|RR'!$A38,'O4 Summary by Class &amp; Accounts'!U$19:U$217)</f>
        <v>0</v>
      </c>
      <c r="U38" s="611">
        <f>-SUMIF('O4 Summary by Class &amp; Accounts'!$C$19:$C$217, 'O1 Revenue to cost|RR'!$A38,'O4 Summary by Class &amp; Accounts'!V$19:V$217)</f>
        <v>0</v>
      </c>
      <c r="V38" s="611">
        <f>-SUMIF('O4 Summary by Class &amp; Accounts'!$C$19:$C$217, 'O1 Revenue to cost|RR'!$A38,'O4 Summary by Class &amp; Accounts'!W$19:W$217)</f>
        <v>0</v>
      </c>
      <c r="W38" s="611">
        <f>-SUMIF('O4 Summary by Class &amp; Accounts'!$C$19:$C$217, 'O1 Revenue to cost|RR'!$A38,'O4 Summary by Class &amp; Accounts'!X$19:X$217)</f>
        <v>0</v>
      </c>
    </row>
    <row r="39" spans="1:23" ht="12.75" x14ac:dyDescent="0.2">
      <c r="A39" s="974"/>
      <c r="B39" s="452"/>
      <c r="C39" s="970"/>
      <c r="D39" s="611"/>
      <c r="E39" s="611"/>
      <c r="F39" s="611"/>
      <c r="G39" s="611"/>
      <c r="H39" s="611"/>
      <c r="I39" s="611"/>
      <c r="J39" s="611"/>
      <c r="K39" s="611"/>
      <c r="L39" s="611"/>
      <c r="M39" s="615"/>
      <c r="N39" s="615"/>
      <c r="O39" s="615"/>
      <c r="P39" s="615"/>
      <c r="Q39" s="615"/>
      <c r="R39" s="615"/>
      <c r="S39" s="615"/>
      <c r="T39" s="615"/>
      <c r="U39" s="615"/>
      <c r="V39" s="615"/>
      <c r="W39" s="615"/>
    </row>
    <row r="40" spans="1:23" ht="12.75" x14ac:dyDescent="0.2">
      <c r="A40" s="974"/>
      <c r="B40" s="977" t="s">
        <v>932</v>
      </c>
      <c r="C40" s="970">
        <f>SUM(D40:W40)</f>
        <v>22956938.999999989</v>
      </c>
      <c r="D40" s="613">
        <f t="shared" ref="D40:W40" si="6">D34+D36+D38</f>
        <v>13718684.843858652</v>
      </c>
      <c r="E40" s="613">
        <f t="shared" si="6"/>
        <v>2868270.8423895324</v>
      </c>
      <c r="F40" s="613">
        <f t="shared" si="6"/>
        <v>2981166.4223470809</v>
      </c>
      <c r="G40" s="613">
        <f t="shared" si="6"/>
        <v>0</v>
      </c>
      <c r="H40" s="613">
        <f t="shared" si="6"/>
        <v>1014088.6157232093</v>
      </c>
      <c r="I40" s="613">
        <f t="shared" si="6"/>
        <v>1296326.3107223401</v>
      </c>
      <c r="J40" s="613">
        <f t="shared" si="6"/>
        <v>912637.61307250499</v>
      </c>
      <c r="K40" s="613">
        <f t="shared" si="6"/>
        <v>58838.583008421469</v>
      </c>
      <c r="L40" s="613">
        <f t="shared" si="6"/>
        <v>106925.76887825552</v>
      </c>
      <c r="M40" s="613">
        <f t="shared" si="6"/>
        <v>0</v>
      </c>
      <c r="N40" s="613">
        <f t="shared" si="6"/>
        <v>0</v>
      </c>
      <c r="O40" s="613">
        <f t="shared" si="6"/>
        <v>0</v>
      </c>
      <c r="P40" s="613">
        <f t="shared" si="6"/>
        <v>0</v>
      </c>
      <c r="Q40" s="613">
        <f t="shared" si="6"/>
        <v>0</v>
      </c>
      <c r="R40" s="613">
        <f t="shared" si="6"/>
        <v>0</v>
      </c>
      <c r="S40" s="613">
        <f t="shared" si="6"/>
        <v>0</v>
      </c>
      <c r="T40" s="613">
        <f t="shared" si="6"/>
        <v>0</v>
      </c>
      <c r="U40" s="613">
        <f t="shared" si="6"/>
        <v>0</v>
      </c>
      <c r="V40" s="613">
        <f t="shared" si="6"/>
        <v>0</v>
      </c>
      <c r="W40" s="613">
        <f t="shared" si="6"/>
        <v>0</v>
      </c>
    </row>
    <row r="41" spans="1:23" ht="16.5" customHeight="1" x14ac:dyDescent="0.2">
      <c r="A41" s="975"/>
      <c r="B41" s="452"/>
      <c r="C41" s="2441" t="str">
        <f>IF(ISERROR(ROUND('I3 TB Data'!G15-C40,-1)=0), "-", IF(ROUND('I3 TB Data'!G15-C40,-1)=0,"Revenue Requirement Input equals Output","Revenue Requirement Input Does Not Equal Output"))</f>
        <v>Revenue Requirement Input equals Output</v>
      </c>
      <c r="D41" s="2442"/>
      <c r="E41" s="2443"/>
      <c r="F41" s="611"/>
      <c r="G41" s="611"/>
      <c r="H41" s="611"/>
      <c r="I41" s="611"/>
      <c r="J41" s="611"/>
      <c r="K41" s="611"/>
      <c r="L41" s="611"/>
      <c r="M41" s="615"/>
      <c r="N41" s="615"/>
      <c r="O41" s="615"/>
      <c r="P41" s="615"/>
      <c r="Q41" s="615"/>
      <c r="R41" s="615"/>
      <c r="S41" s="615"/>
      <c r="T41" s="615"/>
      <c r="U41" s="615"/>
      <c r="V41" s="615"/>
      <c r="W41" s="615"/>
    </row>
    <row r="42" spans="1:23" ht="12.75" x14ac:dyDescent="0.2">
      <c r="A42" s="974"/>
      <c r="B42" s="452"/>
      <c r="C42" s="970"/>
      <c r="D42" s="611"/>
      <c r="E42" s="611"/>
      <c r="F42" s="611"/>
      <c r="G42" s="611"/>
      <c r="H42" s="611"/>
      <c r="I42" s="611"/>
      <c r="J42" s="611"/>
      <c r="K42" s="611"/>
      <c r="L42" s="611"/>
      <c r="M42" s="615"/>
      <c r="N42" s="615"/>
      <c r="O42" s="615"/>
      <c r="P42" s="615"/>
      <c r="Q42" s="615"/>
      <c r="R42" s="615"/>
      <c r="S42" s="615"/>
      <c r="T42" s="615"/>
      <c r="U42" s="615"/>
      <c r="V42" s="615"/>
      <c r="W42" s="615"/>
    </row>
    <row r="43" spans="1:23" ht="12.75" x14ac:dyDescent="0.2">
      <c r="A43" s="974"/>
      <c r="B43" s="452"/>
      <c r="C43" s="970"/>
      <c r="D43" s="611"/>
      <c r="E43" s="611"/>
      <c r="F43" s="611"/>
      <c r="G43" s="611"/>
      <c r="H43" s="611"/>
      <c r="I43" s="611"/>
      <c r="J43" s="611"/>
      <c r="K43" s="611"/>
      <c r="L43" s="611"/>
      <c r="M43" s="615"/>
      <c r="N43" s="615"/>
      <c r="O43" s="615"/>
      <c r="P43" s="615"/>
      <c r="Q43" s="615"/>
      <c r="R43" s="615"/>
      <c r="S43" s="615"/>
      <c r="T43" s="615"/>
      <c r="U43" s="615"/>
      <c r="V43" s="615"/>
      <c r="W43" s="615"/>
    </row>
    <row r="44" spans="1:23" ht="12.75" x14ac:dyDescent="0.2">
      <c r="A44" s="974"/>
      <c r="B44" s="977" t="s">
        <v>1560</v>
      </c>
      <c r="C44" s="970"/>
      <c r="D44" s="611"/>
      <c r="E44" s="611"/>
      <c r="F44" s="611"/>
      <c r="G44" s="611"/>
      <c r="H44" s="611"/>
      <c r="I44" s="611"/>
      <c r="J44" s="611"/>
      <c r="K44" s="611"/>
      <c r="L44" s="611"/>
      <c r="M44" s="615"/>
      <c r="N44" s="615"/>
      <c r="O44" s="615"/>
      <c r="P44" s="615"/>
      <c r="Q44" s="615"/>
      <c r="R44" s="615"/>
      <c r="S44" s="615"/>
      <c r="T44" s="615"/>
      <c r="U44" s="615"/>
      <c r="V44" s="615"/>
      <c r="W44" s="615"/>
    </row>
    <row r="45" spans="1:23" ht="12.75" x14ac:dyDescent="0.2">
      <c r="A45" s="974"/>
      <c r="B45" s="977"/>
      <c r="C45" s="970"/>
      <c r="D45" s="611"/>
      <c r="E45" s="611"/>
      <c r="F45" s="611"/>
      <c r="G45" s="611"/>
      <c r="H45" s="611"/>
      <c r="I45" s="611"/>
      <c r="J45" s="611"/>
      <c r="K45" s="611"/>
      <c r="L45" s="611"/>
      <c r="M45" s="615"/>
      <c r="N45" s="615"/>
      <c r="O45" s="615"/>
      <c r="P45" s="615"/>
      <c r="Q45" s="615"/>
      <c r="R45" s="615"/>
      <c r="S45" s="615"/>
      <c r="T45" s="615"/>
      <c r="U45" s="615"/>
      <c r="V45" s="615"/>
      <c r="W45" s="615"/>
    </row>
    <row r="46" spans="1:23" ht="12.75" x14ac:dyDescent="0.2">
      <c r="A46" s="974"/>
      <c r="B46" s="982" t="s">
        <v>934</v>
      </c>
      <c r="C46" s="970"/>
      <c r="D46" s="611"/>
      <c r="E46" s="611"/>
      <c r="F46" s="611"/>
      <c r="G46" s="611"/>
      <c r="H46" s="611"/>
      <c r="I46" s="611"/>
      <c r="J46" s="611"/>
      <c r="K46" s="611"/>
      <c r="L46" s="611"/>
      <c r="M46" s="615"/>
      <c r="N46" s="615"/>
      <c r="O46" s="615"/>
      <c r="P46" s="615"/>
      <c r="Q46" s="615"/>
      <c r="R46" s="615"/>
      <c r="S46" s="615"/>
      <c r="T46" s="615"/>
      <c r="U46" s="615"/>
      <c r="V46" s="615"/>
      <c r="W46" s="615"/>
    </row>
    <row r="47" spans="1:23" ht="12.75" x14ac:dyDescent="0.2">
      <c r="A47" s="974" t="s">
        <v>825</v>
      </c>
      <c r="B47" s="452" t="s">
        <v>827</v>
      </c>
      <c r="C47" s="970">
        <f>SUM(D47:W47)</f>
        <v>38914607.629999995</v>
      </c>
      <c r="D47" s="611">
        <f>SUMIF('O4 Summary by Class &amp; Accounts'!$C$19:$C$217, 'O1 Revenue to cost|RR'!$A47,'O4 Summary by Class &amp; Accounts'!E$19:E$217)</f>
        <v>20308942.255279943</v>
      </c>
      <c r="E47" s="611">
        <f>SUMIF('O4 Summary by Class &amp; Accounts'!$C$19:$C$217, 'O1 Revenue to cost|RR'!$A47,'O4 Summary by Class &amp; Accounts'!F$19:F$217)</f>
        <v>5155195.9020645628</v>
      </c>
      <c r="F47" s="611">
        <f>SUMIF('O4 Summary by Class &amp; Accounts'!$C$19:$C$217, 'O1 Revenue to cost|RR'!$A47,'O4 Summary by Class &amp; Accounts'!G$19:G$217)</f>
        <v>6105581.3575818092</v>
      </c>
      <c r="G47" s="611">
        <f>SUMIF('O4 Summary by Class &amp; Accounts'!$C$19:$C$217, 'O1 Revenue to cost|RR'!$A47,'O4 Summary by Class &amp; Accounts'!H$19:H$217)</f>
        <v>0</v>
      </c>
      <c r="H47" s="611">
        <f>SUMIF('O4 Summary by Class &amp; Accounts'!$C$19:$C$217, 'O1 Revenue to cost|RR'!$A47,'O4 Summary by Class &amp; Accounts'!I$19:I$217)</f>
        <v>2239495.9323647954</v>
      </c>
      <c r="I47" s="611">
        <f>SUMIF('O4 Summary by Class &amp; Accounts'!$C$19:$C$217, 'O1 Revenue to cost|RR'!$A47,'O4 Summary by Class &amp; Accounts'!J$19:J$217)</f>
        <v>2930063.0211665067</v>
      </c>
      <c r="J47" s="611">
        <f>SUMIF('O4 Summary by Class &amp; Accounts'!$C$19:$C$217, 'O1 Revenue to cost|RR'!$A47,'O4 Summary by Class &amp; Accounts'!K$19:K$217)</f>
        <v>1946183.9720838529</v>
      </c>
      <c r="K47" s="611">
        <f>SUMIF('O4 Summary by Class &amp; Accounts'!$C$19:$C$217, 'O1 Revenue to cost|RR'!$A47,'O4 Summary by Class &amp; Accounts'!L$19:L$217)</f>
        <v>122972.44916801536</v>
      </c>
      <c r="L47" s="611">
        <f>SUMIF('O4 Summary by Class &amp; Accounts'!$C$19:$C$217, 'O1 Revenue to cost|RR'!$A47,'O4 Summary by Class &amp; Accounts'!M$19:M$217)</f>
        <v>106172.74029051707</v>
      </c>
      <c r="M47" s="611">
        <f>SUMIF('O4 Summary by Class &amp; Accounts'!$C$19:$C$217, 'O1 Revenue to cost|RR'!$A47,'O4 Summary by Class &amp; Accounts'!N$19:N$217)</f>
        <v>0</v>
      </c>
      <c r="N47" s="611">
        <f>SUMIF('O4 Summary by Class &amp; Accounts'!$C$19:$C$217, 'O1 Revenue to cost|RR'!$A47,'O4 Summary by Class &amp; Accounts'!O$19:O$217)</f>
        <v>0</v>
      </c>
      <c r="O47" s="611">
        <f>SUMIF('O4 Summary by Class &amp; Accounts'!$C$19:$C$217, 'O1 Revenue to cost|RR'!$A47,'O4 Summary by Class &amp; Accounts'!P$19:P$217)</f>
        <v>0</v>
      </c>
      <c r="P47" s="611">
        <f>SUMIF('O4 Summary by Class &amp; Accounts'!$C$19:$C$217, 'O1 Revenue to cost|RR'!$A47,'O4 Summary by Class &amp; Accounts'!Q$19:Q$217)</f>
        <v>0</v>
      </c>
      <c r="Q47" s="611">
        <f>SUMIF('O4 Summary by Class &amp; Accounts'!$C$19:$C$217, 'O1 Revenue to cost|RR'!$A47,'O4 Summary by Class &amp; Accounts'!R$19:R$217)</f>
        <v>0</v>
      </c>
      <c r="R47" s="611">
        <f>SUMIF('O4 Summary by Class &amp; Accounts'!$C$19:$C$217, 'O1 Revenue to cost|RR'!$A47,'O4 Summary by Class &amp; Accounts'!S$19:S$217)</f>
        <v>0</v>
      </c>
      <c r="S47" s="611">
        <f>SUMIF('O4 Summary by Class &amp; Accounts'!$C$19:$C$217, 'O1 Revenue to cost|RR'!$A47,'O4 Summary by Class &amp; Accounts'!T$19:T$217)</f>
        <v>0</v>
      </c>
      <c r="T47" s="611">
        <f>SUMIF('O4 Summary by Class &amp; Accounts'!$C$19:$C$217, 'O1 Revenue to cost|RR'!$A47,'O4 Summary by Class &amp; Accounts'!U$19:U$217)</f>
        <v>0</v>
      </c>
      <c r="U47" s="611">
        <f>SUMIF('O4 Summary by Class &amp; Accounts'!$C$19:$C$217, 'O1 Revenue to cost|RR'!$A47,'O4 Summary by Class &amp; Accounts'!V$19:V$217)</f>
        <v>0</v>
      </c>
      <c r="V47" s="611">
        <f>SUMIF('O4 Summary by Class &amp; Accounts'!$C$19:$C$217, 'O1 Revenue to cost|RR'!$A47,'O4 Summary by Class &amp; Accounts'!W$19:W$217)</f>
        <v>0</v>
      </c>
      <c r="W47" s="611">
        <f>SUMIF('O4 Summary by Class &amp; Accounts'!$C$19:$C$217, 'O1 Revenue to cost|RR'!$A47,'O4 Summary by Class &amp; Accounts'!X$19:X$217)</f>
        <v>0</v>
      </c>
    </row>
    <row r="48" spans="1:23" ht="12.75" x14ac:dyDescent="0.2">
      <c r="A48" s="974" t="s">
        <v>972</v>
      </c>
      <c r="B48" s="452" t="s">
        <v>828</v>
      </c>
      <c r="C48" s="970">
        <f>SUM(D48:W48)</f>
        <v>22520169.509999994</v>
      </c>
      <c r="D48" s="611">
        <f>SUMIF('O4 Summary by Class &amp; Accounts'!$C$19:$C$217, 'O1 Revenue to cost|RR'!$A48,'O4 Summary by Class &amp; Accounts'!E$19:E$217)</f>
        <v>11735301.881106993</v>
      </c>
      <c r="E48" s="611">
        <f>SUMIF('O4 Summary by Class &amp; Accounts'!$C$19:$C$217, 'O1 Revenue to cost|RR'!$A48,'O4 Summary by Class &amp; Accounts'!F$19:F$217)</f>
        <v>2957820.3709128052</v>
      </c>
      <c r="F48" s="611">
        <f>SUMIF('O4 Summary by Class &amp; Accounts'!$C$19:$C$217, 'O1 Revenue to cost|RR'!$A48,'O4 Summary by Class &amp; Accounts'!G$19:G$217)</f>
        <v>3552656.923618691</v>
      </c>
      <c r="G48" s="611">
        <f>SUMIF('O4 Summary by Class &amp; Accounts'!$C$19:$C$217, 'O1 Revenue to cost|RR'!$A48,'O4 Summary by Class &amp; Accounts'!H$19:H$217)</f>
        <v>0</v>
      </c>
      <c r="H48" s="611">
        <f>SUMIF('O4 Summary by Class &amp; Accounts'!$C$19:$C$217, 'O1 Revenue to cost|RR'!$A48,'O4 Summary by Class &amp; Accounts'!I$19:I$217)</f>
        <v>1299611.0554555212</v>
      </c>
      <c r="I48" s="611">
        <f>SUMIF('O4 Summary by Class &amp; Accounts'!$C$19:$C$217, 'O1 Revenue to cost|RR'!$A48,'O4 Summary by Class &amp; Accounts'!J$19:J$217)</f>
        <v>1704029.3149097268</v>
      </c>
      <c r="J48" s="611">
        <f>SUMIF('O4 Summary by Class &amp; Accounts'!$C$19:$C$217, 'O1 Revenue to cost|RR'!$A48,'O4 Summary by Class &amp; Accounts'!K$19:K$217)</f>
        <v>1136971.7509945014</v>
      </c>
      <c r="K48" s="611">
        <f>SUMIF('O4 Summary by Class &amp; Accounts'!$C$19:$C$217, 'O1 Revenue to cost|RR'!$A48,'O4 Summary by Class &amp; Accounts'!L$19:L$217)</f>
        <v>71836.960562866749</v>
      </c>
      <c r="L48" s="611">
        <f>SUMIF('O4 Summary by Class &amp; Accounts'!$C$19:$C$217, 'O1 Revenue to cost|RR'!$A48,'O4 Summary by Class &amp; Accounts'!M$19:M$217)</f>
        <v>61941.252438891141</v>
      </c>
      <c r="M48" s="611">
        <f>SUMIF('O4 Summary by Class &amp; Accounts'!$C$19:$C$217, 'O1 Revenue to cost|RR'!$A48,'O4 Summary by Class &amp; Accounts'!N$19:N$217)</f>
        <v>0</v>
      </c>
      <c r="N48" s="611">
        <f>SUMIF('O4 Summary by Class &amp; Accounts'!$C$19:$C$217, 'O1 Revenue to cost|RR'!$A48,'O4 Summary by Class &amp; Accounts'!O$19:O$217)</f>
        <v>0</v>
      </c>
      <c r="O48" s="611">
        <f>SUMIF('O4 Summary by Class &amp; Accounts'!$C$19:$C$217, 'O1 Revenue to cost|RR'!$A48,'O4 Summary by Class &amp; Accounts'!P$19:P$217)</f>
        <v>0</v>
      </c>
      <c r="P48" s="611">
        <f>SUMIF('O4 Summary by Class &amp; Accounts'!$C$19:$C$217, 'O1 Revenue to cost|RR'!$A48,'O4 Summary by Class &amp; Accounts'!Q$19:Q$217)</f>
        <v>0</v>
      </c>
      <c r="Q48" s="611">
        <f>SUMIF('O4 Summary by Class &amp; Accounts'!$C$19:$C$217, 'O1 Revenue to cost|RR'!$A48,'O4 Summary by Class &amp; Accounts'!R$19:R$217)</f>
        <v>0</v>
      </c>
      <c r="R48" s="611">
        <f>SUMIF('O4 Summary by Class &amp; Accounts'!$C$19:$C$217, 'O1 Revenue to cost|RR'!$A48,'O4 Summary by Class &amp; Accounts'!S$19:S$217)</f>
        <v>0</v>
      </c>
      <c r="S48" s="611">
        <f>SUMIF('O4 Summary by Class &amp; Accounts'!$C$19:$C$217, 'O1 Revenue to cost|RR'!$A48,'O4 Summary by Class &amp; Accounts'!T$19:T$217)</f>
        <v>0</v>
      </c>
      <c r="T48" s="611">
        <f>SUMIF('O4 Summary by Class &amp; Accounts'!$C$19:$C$217, 'O1 Revenue to cost|RR'!$A48,'O4 Summary by Class &amp; Accounts'!U$19:U$217)</f>
        <v>0</v>
      </c>
      <c r="U48" s="611">
        <f>SUMIF('O4 Summary by Class &amp; Accounts'!$C$19:$C$217, 'O1 Revenue to cost|RR'!$A48,'O4 Summary by Class &amp; Accounts'!V$19:V$217)</f>
        <v>0</v>
      </c>
      <c r="V48" s="611">
        <f>SUMIF('O4 Summary by Class &amp; Accounts'!$C$19:$C$217, 'O1 Revenue to cost|RR'!$A48,'O4 Summary by Class &amp; Accounts'!W$19:W$217)</f>
        <v>0</v>
      </c>
      <c r="W48" s="611">
        <f>SUMIF('O4 Summary by Class &amp; Accounts'!$C$19:$C$217, 'O1 Revenue to cost|RR'!$A48,'O4 Summary by Class &amp; Accounts'!X$19:X$217)</f>
        <v>0</v>
      </c>
    </row>
    <row r="49" spans="1:24" ht="12.75" x14ac:dyDescent="0.2">
      <c r="A49" s="974" t="s">
        <v>824</v>
      </c>
      <c r="B49" s="452" t="s">
        <v>829</v>
      </c>
      <c r="C49" s="971">
        <f>IF(ISERROR(SUM(D49:W49)), "-", SUM(D49:W49))</f>
        <v>-7169135.225430957</v>
      </c>
      <c r="D49" s="618">
        <f>IF(ISERROR(SUMIF('O4 Summary by Class &amp; Accounts'!$C$19:$C$217, 'O1 Revenue to cost|RR'!$A49,'O4 Summary by Class &amp; Accounts'!E$19:E$217)), "-", SUMIF('O4 Summary by Class &amp; Accounts'!$C$19:$C$217, 'O1 Revenue to cost|RR'!$A49,'O4 Summary by Class &amp; Accounts'!E$19:E$217))</f>
        <v>-3766763.8644080339</v>
      </c>
      <c r="E49" s="618">
        <f>IF(ISERROR(SUMIF('O4 Summary by Class &amp; Accounts'!$C$19:$C$217, 'O1 Revenue to cost|RR'!$A49,'O4 Summary by Class &amp; Accounts'!F$19:F$217)), "-", SUMIF('O4 Summary by Class &amp; Accounts'!$C$19:$C$217, 'O1 Revenue to cost|RR'!$A49,'O4 Summary by Class &amp; Accounts'!F$19:F$217))</f>
        <v>-985588.75048589963</v>
      </c>
      <c r="F49" s="618">
        <f>IF(ISERROR(SUMIF('O4 Summary by Class &amp; Accounts'!$C$19:$C$217, 'O1 Revenue to cost|RR'!$A49,'O4 Summary by Class &amp; Accounts'!G$19:G$217)), "-", SUMIF('O4 Summary by Class &amp; Accounts'!$C$19:$C$217, 'O1 Revenue to cost|RR'!$A49,'O4 Summary by Class &amp; Accounts'!G$19:G$217))</f>
        <v>-1097719.5070987041</v>
      </c>
      <c r="G49" s="618">
        <f>IF(ISERROR(SUMIF('O4 Summary by Class &amp; Accounts'!$C$19:$C$217, 'O1 Revenue to cost|RR'!$A49,'O4 Summary by Class &amp; Accounts'!H$19:H$217)), "-", SUMIF('O4 Summary by Class &amp; Accounts'!$C$19:$C$217, 'O1 Revenue to cost|RR'!$A49,'O4 Summary by Class &amp; Accounts'!H$19:H$217))</f>
        <v>0</v>
      </c>
      <c r="H49" s="618">
        <f>IF(ISERROR(SUMIF('O4 Summary by Class &amp; Accounts'!$C$19:$C$217, 'O1 Revenue to cost|RR'!$A49,'O4 Summary by Class &amp; Accounts'!I$19:I$217)), "-", SUMIF('O4 Summary by Class &amp; Accounts'!$C$19:$C$217, 'O1 Revenue to cost|RR'!$A49,'O4 Summary by Class &amp; Accounts'!I$19:I$217))</f>
        <v>-407287.78591939842</v>
      </c>
      <c r="I49" s="618">
        <f>IF(ISERROR(SUMIF('O4 Summary by Class &amp; Accounts'!$C$19:$C$217, 'O1 Revenue to cost|RR'!$A49,'O4 Summary by Class &amp; Accounts'!J$19:J$217)), "-", SUMIF('O4 Summary by Class &amp; Accounts'!$C$19:$C$217, 'O1 Revenue to cost|RR'!$A49,'O4 Summary by Class &amp; Accounts'!J$19:J$217))</f>
        <v>-527644.75228801137</v>
      </c>
      <c r="J49" s="618">
        <f>IF(ISERROR(SUMIF('O4 Summary by Class &amp; Accounts'!$C$19:$C$217, 'O1 Revenue to cost|RR'!$A49,'O4 Summary by Class &amp; Accounts'!K$19:K$217)), "-", SUMIF('O4 Summary by Class &amp; Accounts'!$C$19:$C$217, 'O1 Revenue to cost|RR'!$A49,'O4 Summary by Class &amp; Accounts'!K$19:K$217))</f>
        <v>-343554.85612276447</v>
      </c>
      <c r="K49" s="618">
        <f>IF(ISERROR(SUMIF('O4 Summary by Class &amp; Accounts'!$C$19:$C$217, 'O1 Revenue to cost|RR'!$A49,'O4 Summary by Class &amp; Accounts'!L$19:L$217)), "-", SUMIF('O4 Summary by Class &amp; Accounts'!$C$19:$C$217, 'O1 Revenue to cost|RR'!$A49,'O4 Summary by Class &amp; Accounts'!L$19:L$217))</f>
        <v>-21714.007022282854</v>
      </c>
      <c r="L49" s="618">
        <f>IF(ISERROR(SUMIF('O4 Summary by Class &amp; Accounts'!$C$19:$C$217, 'O1 Revenue to cost|RR'!$A49,'O4 Summary by Class &amp; Accounts'!M$19:M$217)), "-", SUMIF('O4 Summary by Class &amp; Accounts'!$C$19:$C$217, 'O1 Revenue to cost|RR'!$A49,'O4 Summary by Class &amp; Accounts'!M$19:M$217))</f>
        <v>-18861.702085860612</v>
      </c>
      <c r="M49" s="618">
        <f>IF(ISERROR(SUMIF('O4 Summary by Class &amp; Accounts'!$C$19:$C$217, 'O1 Revenue to cost|RR'!$A49,'O4 Summary by Class &amp; Accounts'!N$19:N$217)), "-", SUMIF('O4 Summary by Class &amp; Accounts'!$C$19:$C$217, 'O1 Revenue to cost|RR'!$A49,'O4 Summary by Class &amp; Accounts'!N$19:N$217))</f>
        <v>0</v>
      </c>
      <c r="N49" s="618">
        <f>IF(ISERROR(SUMIF('O4 Summary by Class &amp; Accounts'!$C$19:$C$217, 'O1 Revenue to cost|RR'!$A49,'O4 Summary by Class &amp; Accounts'!O$19:O$217)), "-", SUMIF('O4 Summary by Class &amp; Accounts'!$C$19:$C$217, 'O1 Revenue to cost|RR'!$A49,'O4 Summary by Class &amp; Accounts'!O$19:O$217))</f>
        <v>0</v>
      </c>
      <c r="O49" s="618">
        <f>IF(ISERROR(SUMIF('O4 Summary by Class &amp; Accounts'!$C$19:$C$217, 'O1 Revenue to cost|RR'!$A49,'O4 Summary by Class &amp; Accounts'!P$19:P$217)), "-", SUMIF('O4 Summary by Class &amp; Accounts'!$C$19:$C$217, 'O1 Revenue to cost|RR'!$A49,'O4 Summary by Class &amp; Accounts'!P$19:P$217))</f>
        <v>0</v>
      </c>
      <c r="P49" s="618">
        <f>IF(ISERROR(SUMIF('O4 Summary by Class &amp; Accounts'!$C$19:$C$217, 'O1 Revenue to cost|RR'!$A49,'O4 Summary by Class &amp; Accounts'!Q$19:Q$217)), "-", SUMIF('O4 Summary by Class &amp; Accounts'!$C$19:$C$217, 'O1 Revenue to cost|RR'!$A49,'O4 Summary by Class &amp; Accounts'!Q$19:Q$217))</f>
        <v>0</v>
      </c>
      <c r="Q49" s="618">
        <f>IF(ISERROR(SUMIF('O4 Summary by Class &amp; Accounts'!$C$19:$C$217, 'O1 Revenue to cost|RR'!$A49,'O4 Summary by Class &amp; Accounts'!R$19:R$217)), "-", SUMIF('O4 Summary by Class &amp; Accounts'!$C$19:$C$217, 'O1 Revenue to cost|RR'!$A49,'O4 Summary by Class &amp; Accounts'!R$19:R$217))</f>
        <v>0</v>
      </c>
      <c r="R49" s="618">
        <f>IF(ISERROR(SUMIF('O4 Summary by Class &amp; Accounts'!$C$19:$C$217, 'O1 Revenue to cost|RR'!$A49,'O4 Summary by Class &amp; Accounts'!S$19:S$217)), "-", SUMIF('O4 Summary by Class &amp; Accounts'!$C$19:$C$217, 'O1 Revenue to cost|RR'!$A49,'O4 Summary by Class &amp; Accounts'!S$19:S$217))</f>
        <v>0</v>
      </c>
      <c r="S49" s="618">
        <f>IF(ISERROR(SUMIF('O4 Summary by Class &amp; Accounts'!$C$19:$C$217, 'O1 Revenue to cost|RR'!$A49,'O4 Summary by Class &amp; Accounts'!T$19:T$217)), "-", SUMIF('O4 Summary by Class &amp; Accounts'!$C$19:$C$217, 'O1 Revenue to cost|RR'!$A49,'O4 Summary by Class &amp; Accounts'!T$19:T$217))</f>
        <v>0</v>
      </c>
      <c r="T49" s="618">
        <f>IF(ISERROR(SUMIF('O4 Summary by Class &amp; Accounts'!$C$19:$C$217, 'O1 Revenue to cost|RR'!$A49,'O4 Summary by Class &amp; Accounts'!U$19:U$217)), "-", SUMIF('O4 Summary by Class &amp; Accounts'!$C$19:$C$217, 'O1 Revenue to cost|RR'!$A49,'O4 Summary by Class &amp; Accounts'!U$19:U$217))</f>
        <v>0</v>
      </c>
      <c r="U49" s="618">
        <f>IF(ISERROR(SUMIF('O4 Summary by Class &amp; Accounts'!$C$19:$C$217, 'O1 Revenue to cost|RR'!$A49,'O4 Summary by Class &amp; Accounts'!V$19:V$217)), "-", SUMIF('O4 Summary by Class &amp; Accounts'!$C$19:$C$217, 'O1 Revenue to cost|RR'!$A49,'O4 Summary by Class &amp; Accounts'!V$19:V$217))</f>
        <v>0</v>
      </c>
      <c r="V49" s="618">
        <f>IF(ISERROR(SUMIF('O4 Summary by Class &amp; Accounts'!$C$19:$C$217, 'O1 Revenue to cost|RR'!$A49,'O4 Summary by Class &amp; Accounts'!W$19:W$217)), "-", SUMIF('O4 Summary by Class &amp; Accounts'!$C$19:$C$217, 'O1 Revenue to cost|RR'!$A49,'O4 Summary by Class &amp; Accounts'!W$19:W$217))</f>
        <v>0</v>
      </c>
      <c r="W49" s="618">
        <f>IF(ISERROR(SUMIF('O4 Summary by Class &amp; Accounts'!$C$19:$C$217, 'O1 Revenue to cost|RR'!$A49,'O4 Summary by Class &amp; Accounts'!X$19:X$217)), "-", SUMIF('O4 Summary by Class &amp; Accounts'!$C$19:$C$217, 'O1 Revenue to cost|RR'!$A49,'O4 Summary by Class &amp; Accounts'!X$19:X$217))</f>
        <v>0</v>
      </c>
    </row>
    <row r="50" spans="1:24" s="591" customFormat="1" ht="13.5" thickBot="1" x14ac:dyDescent="0.25">
      <c r="A50" s="974" t="s">
        <v>977</v>
      </c>
      <c r="B50" s="452" t="s">
        <v>826</v>
      </c>
      <c r="C50" s="972">
        <f>IF(ISERROR(SUM(D50:W50)), "-", SUM(D50:W50))</f>
        <v>-812913.99999999988</v>
      </c>
      <c r="D50" s="619">
        <f>IF(ISERROR(SUMIF('O4 Summary by Class &amp; Accounts'!$C$19:$C$217, 'O1 Revenue to cost|RR'!$A50,'O4 Summary by Class &amp; Accounts'!E$19:E$217)), "-", SUMIF('O4 Summary by Class &amp; Accounts'!$C$19:$C$217, 'O1 Revenue to cost|RR'!$A50,'O4 Summary by Class &amp; Accounts'!E$19:E$217))</f>
        <v>-467112.77673757431</v>
      </c>
      <c r="E50" s="619">
        <f>IF(ISERROR(SUMIF('O4 Summary by Class &amp; Accounts'!$C$19:$C$217, 'O1 Revenue to cost|RR'!$A50,'O4 Summary by Class &amp; Accounts'!F$19:F$217)), "-", SUMIF('O4 Summary by Class &amp; Accounts'!$C$19:$C$217, 'O1 Revenue to cost|RR'!$A50,'O4 Summary by Class &amp; Accounts'!F$19:F$217))</f>
        <v>-94399.866190193134</v>
      </c>
      <c r="F50" s="619">
        <f>IF(ISERROR(SUMIF('O4 Summary by Class &amp; Accounts'!$C$19:$C$217, 'O1 Revenue to cost|RR'!$A50,'O4 Summary by Class &amp; Accounts'!G$19:G$217)), "-", SUMIF('O4 Summary by Class &amp; Accounts'!$C$19:$C$217, 'O1 Revenue to cost|RR'!$A50,'O4 Summary by Class &amp; Accounts'!G$19:G$217))</f>
        <v>-140695.15755129189</v>
      </c>
      <c r="G50" s="619">
        <f>IF(ISERROR(SUMIF('O4 Summary by Class &amp; Accounts'!$C$19:$C$217, 'O1 Revenue to cost|RR'!$A50,'O4 Summary by Class &amp; Accounts'!H$19:H$217)), "-", SUMIF('O4 Summary by Class &amp; Accounts'!$C$19:$C$217, 'O1 Revenue to cost|RR'!$A50,'O4 Summary by Class &amp; Accounts'!H$19:H$217))</f>
        <v>0</v>
      </c>
      <c r="H50" s="619">
        <f>IF(ISERROR(SUMIF('O4 Summary by Class &amp; Accounts'!$C$19:$C$217, 'O1 Revenue to cost|RR'!$A50,'O4 Summary by Class &amp; Accounts'!I$19:I$217)), "-", SUMIF('O4 Summary by Class &amp; Accounts'!$C$19:$C$217, 'O1 Revenue to cost|RR'!$A50,'O4 Summary by Class &amp; Accounts'!I$19:I$217))</f>
        <v>-25807.618706429057</v>
      </c>
      <c r="I50" s="619">
        <f>IF(ISERROR(SUMIF('O4 Summary by Class &amp; Accounts'!$C$19:$C$217, 'O1 Revenue to cost|RR'!$A50,'O4 Summary by Class &amp; Accounts'!J$19:J$217)), "-", SUMIF('O4 Summary by Class &amp; Accounts'!$C$19:$C$217, 'O1 Revenue to cost|RR'!$A50,'O4 Summary by Class &amp; Accounts'!J$19:J$217))</f>
        <v>-28361.7229086312</v>
      </c>
      <c r="J50" s="619">
        <f>IF(ISERROR(SUMIF('O4 Summary by Class &amp; Accounts'!$C$19:$C$217, 'O1 Revenue to cost|RR'!$A50,'O4 Summary by Class &amp; Accounts'!K$19:K$217)), "-", SUMIF('O4 Summary by Class &amp; Accounts'!$C$19:$C$217, 'O1 Revenue to cost|RR'!$A50,'O4 Summary by Class &amp; Accounts'!K$19:K$217))</f>
        <v>-50685.755960890499</v>
      </c>
      <c r="K50" s="619">
        <f>IF(ISERROR(SUMIF('O4 Summary by Class &amp; Accounts'!$C$19:$C$217, 'O1 Revenue to cost|RR'!$A50,'O4 Summary by Class &amp; Accounts'!L$19:L$217)), "-", SUMIF('O4 Summary by Class &amp; Accounts'!$C$19:$C$217, 'O1 Revenue to cost|RR'!$A50,'O4 Summary by Class &amp; Accounts'!L$19:L$217))</f>
        <v>-3203.8650516939042</v>
      </c>
      <c r="L50" s="619">
        <f>IF(ISERROR(SUMIF('O4 Summary by Class &amp; Accounts'!$C$19:$C$217, 'O1 Revenue to cost|RR'!$A50,'O4 Summary by Class &amp; Accounts'!M$19:M$217)), "-", SUMIF('O4 Summary by Class &amp; Accounts'!$C$19:$C$217, 'O1 Revenue to cost|RR'!$A50,'O4 Summary by Class &amp; Accounts'!M$19:M$217))</f>
        <v>-2647.2368932960212</v>
      </c>
      <c r="M50" s="619">
        <f>IF(ISERROR(SUMIF('O4 Summary by Class &amp; Accounts'!$C$19:$C$217, 'O1 Revenue to cost|RR'!$A50,'O4 Summary by Class &amp; Accounts'!N$19:N$217)), "-", SUMIF('O4 Summary by Class &amp; Accounts'!$C$19:$C$217, 'O1 Revenue to cost|RR'!$A50,'O4 Summary by Class &amp; Accounts'!N$19:N$217))</f>
        <v>0</v>
      </c>
      <c r="N50" s="619">
        <f>IF(ISERROR(SUMIF('O4 Summary by Class &amp; Accounts'!$C$19:$C$217, 'O1 Revenue to cost|RR'!$A50,'O4 Summary by Class &amp; Accounts'!O$19:O$217)), "-", SUMIF('O4 Summary by Class &amp; Accounts'!$C$19:$C$217, 'O1 Revenue to cost|RR'!$A50,'O4 Summary by Class &amp; Accounts'!O$19:O$217))</f>
        <v>0</v>
      </c>
      <c r="O50" s="619">
        <f>IF(ISERROR(SUMIF('O4 Summary by Class &amp; Accounts'!$C$19:$C$217, 'O1 Revenue to cost|RR'!$A50,'O4 Summary by Class &amp; Accounts'!P$19:P$217)), "-", SUMIF('O4 Summary by Class &amp; Accounts'!$C$19:$C$217, 'O1 Revenue to cost|RR'!$A50,'O4 Summary by Class &amp; Accounts'!P$19:P$217))</f>
        <v>0</v>
      </c>
      <c r="P50" s="619">
        <f>IF(ISERROR(SUMIF('O4 Summary by Class &amp; Accounts'!$C$19:$C$217, 'O1 Revenue to cost|RR'!$A50,'O4 Summary by Class &amp; Accounts'!Q$19:Q$217)), "-", SUMIF('O4 Summary by Class &amp; Accounts'!$C$19:$C$217, 'O1 Revenue to cost|RR'!$A50,'O4 Summary by Class &amp; Accounts'!Q$19:Q$217))</f>
        <v>0</v>
      </c>
      <c r="Q50" s="619">
        <f>IF(ISERROR(SUMIF('O4 Summary by Class &amp; Accounts'!$C$19:$C$217, 'O1 Revenue to cost|RR'!$A50,'O4 Summary by Class &amp; Accounts'!R$19:R$217)), "-", SUMIF('O4 Summary by Class &amp; Accounts'!$C$19:$C$217, 'O1 Revenue to cost|RR'!$A50,'O4 Summary by Class &amp; Accounts'!R$19:R$217))</f>
        <v>0</v>
      </c>
      <c r="R50" s="619">
        <f>IF(ISERROR(SUMIF('O4 Summary by Class &amp; Accounts'!$C$19:$C$217, 'O1 Revenue to cost|RR'!$A50,'O4 Summary by Class &amp; Accounts'!S$19:S$217)), "-", SUMIF('O4 Summary by Class &amp; Accounts'!$C$19:$C$217, 'O1 Revenue to cost|RR'!$A50,'O4 Summary by Class &amp; Accounts'!S$19:S$217))</f>
        <v>0</v>
      </c>
      <c r="S50" s="619">
        <f>IF(ISERROR(SUMIF('O4 Summary by Class &amp; Accounts'!$C$19:$C$217, 'O1 Revenue to cost|RR'!$A50,'O4 Summary by Class &amp; Accounts'!T$19:T$217)), "-", SUMIF('O4 Summary by Class &amp; Accounts'!$C$19:$C$217, 'O1 Revenue to cost|RR'!$A50,'O4 Summary by Class &amp; Accounts'!T$19:T$217))</f>
        <v>0</v>
      </c>
      <c r="T50" s="619">
        <f>IF(ISERROR(SUMIF('O4 Summary by Class &amp; Accounts'!$C$19:$C$217, 'O1 Revenue to cost|RR'!$A50,'O4 Summary by Class &amp; Accounts'!U$19:U$217)), "-", SUMIF('O4 Summary by Class &amp; Accounts'!$C$19:$C$217, 'O1 Revenue to cost|RR'!$A50,'O4 Summary by Class &amp; Accounts'!U$19:U$217))</f>
        <v>0</v>
      </c>
      <c r="U50" s="619">
        <f>IF(ISERROR(SUMIF('O4 Summary by Class &amp; Accounts'!$C$19:$C$217, 'O1 Revenue to cost|RR'!$A50,'O4 Summary by Class &amp; Accounts'!V$19:V$217)), "-", SUMIF('O4 Summary by Class &amp; Accounts'!$C$19:$C$217, 'O1 Revenue to cost|RR'!$A50,'O4 Summary by Class &amp; Accounts'!V$19:V$217))</f>
        <v>0</v>
      </c>
      <c r="V50" s="619">
        <f>IF(ISERROR(SUMIF('O4 Summary by Class &amp; Accounts'!$C$19:$C$217, 'O1 Revenue to cost|RR'!$A50,'O4 Summary by Class &amp; Accounts'!W$19:W$217)), "-", SUMIF('O4 Summary by Class &amp; Accounts'!$C$19:$C$217, 'O1 Revenue to cost|RR'!$A50,'O4 Summary by Class &amp; Accounts'!W$19:W$217))</f>
        <v>0</v>
      </c>
      <c r="W50" s="619">
        <f>IF(ISERROR(SUMIF('O4 Summary by Class &amp; Accounts'!$C$19:$C$217, 'O1 Revenue to cost|RR'!$A50,'O4 Summary by Class &amp; Accounts'!X$19:X$217)), "-", SUMIF('O4 Summary by Class &amp; Accounts'!$C$19:$C$217, 'O1 Revenue to cost|RR'!$A50,'O4 Summary by Class &amp; Accounts'!X$19:X$217))</f>
        <v>0</v>
      </c>
    </row>
    <row r="51" spans="1:24" s="47" customFormat="1" ht="13.5" thickBot="1" x14ac:dyDescent="0.25">
      <c r="A51" s="974"/>
      <c r="B51" s="979" t="s">
        <v>933</v>
      </c>
      <c r="C51" s="980">
        <f t="shared" ref="C51:W51" si="7">SUM(C47:C50)</f>
        <v>53452727.914569028</v>
      </c>
      <c r="D51" s="981">
        <f t="shared" si="7"/>
        <v>27810367.495241329</v>
      </c>
      <c r="E51" s="981">
        <f t="shared" si="7"/>
        <v>7033027.6563012749</v>
      </c>
      <c r="F51" s="981">
        <f t="shared" si="7"/>
        <v>8419823.6165505033</v>
      </c>
      <c r="G51" s="981">
        <f t="shared" si="7"/>
        <v>0</v>
      </c>
      <c r="H51" s="981">
        <f t="shared" si="7"/>
        <v>3106011.5831944891</v>
      </c>
      <c r="I51" s="981">
        <f t="shared" si="7"/>
        <v>4078085.8608795907</v>
      </c>
      <c r="J51" s="981">
        <f t="shared" si="7"/>
        <v>2688915.1109946994</v>
      </c>
      <c r="K51" s="981">
        <f t="shared" si="7"/>
        <v>169891.53765690533</v>
      </c>
      <c r="L51" s="981">
        <f t="shared" si="7"/>
        <v>146605.05375025159</v>
      </c>
      <c r="M51" s="981">
        <f t="shared" si="7"/>
        <v>0</v>
      </c>
      <c r="N51" s="981">
        <f t="shared" si="7"/>
        <v>0</v>
      </c>
      <c r="O51" s="981">
        <f t="shared" si="7"/>
        <v>0</v>
      </c>
      <c r="P51" s="981">
        <f t="shared" si="7"/>
        <v>0</v>
      </c>
      <c r="Q51" s="981">
        <f t="shared" si="7"/>
        <v>0</v>
      </c>
      <c r="R51" s="981">
        <f t="shared" si="7"/>
        <v>0</v>
      </c>
      <c r="S51" s="981">
        <f t="shared" si="7"/>
        <v>0</v>
      </c>
      <c r="T51" s="981">
        <f t="shared" si="7"/>
        <v>0</v>
      </c>
      <c r="U51" s="981">
        <f t="shared" si="7"/>
        <v>0</v>
      </c>
      <c r="V51" s="981">
        <f t="shared" si="7"/>
        <v>0</v>
      </c>
      <c r="W51" s="981">
        <f t="shared" si="7"/>
        <v>0</v>
      </c>
    </row>
    <row r="52" spans="1:24" s="47" customFormat="1" ht="13.5" thickTop="1" x14ac:dyDescent="0.2">
      <c r="A52" s="974"/>
      <c r="B52" s="977"/>
      <c r="C52" s="970"/>
      <c r="D52" s="612"/>
      <c r="E52" s="612"/>
      <c r="F52" s="612"/>
      <c r="G52" s="612"/>
      <c r="H52" s="612"/>
      <c r="I52" s="612"/>
      <c r="J52" s="612"/>
      <c r="K52" s="612"/>
      <c r="L52" s="612"/>
      <c r="M52" s="612"/>
      <c r="N52" s="612"/>
      <c r="O52" s="612"/>
      <c r="P52" s="612"/>
      <c r="Q52" s="612"/>
      <c r="R52" s="612"/>
      <c r="S52" s="612"/>
      <c r="T52" s="612"/>
      <c r="U52" s="612"/>
      <c r="V52" s="612"/>
      <c r="W52" s="612"/>
    </row>
    <row r="53" spans="1:24" s="47" customFormat="1" ht="12.75" x14ac:dyDescent="0.2">
      <c r="A53" s="974"/>
      <c r="B53" s="977" t="s">
        <v>1290</v>
      </c>
      <c r="C53" s="970">
        <f>SUM(D53:W53)</f>
        <v>0</v>
      </c>
      <c r="D53" s="612">
        <f>'I9 Direct Allocation'!E65</f>
        <v>0</v>
      </c>
      <c r="E53" s="612">
        <f>'I9 Direct Allocation'!F65</f>
        <v>0</v>
      </c>
      <c r="F53" s="612">
        <f>'I9 Direct Allocation'!G65</f>
        <v>0</v>
      </c>
      <c r="G53" s="612">
        <f>'I9 Direct Allocation'!H65</f>
        <v>0</v>
      </c>
      <c r="H53" s="612">
        <f>'I9 Direct Allocation'!I65</f>
        <v>0</v>
      </c>
      <c r="I53" s="612">
        <f>'I9 Direct Allocation'!J65</f>
        <v>0</v>
      </c>
      <c r="J53" s="612">
        <f>'I9 Direct Allocation'!K65</f>
        <v>0</v>
      </c>
      <c r="K53" s="612">
        <f>'I9 Direct Allocation'!L65</f>
        <v>0</v>
      </c>
      <c r="L53" s="612">
        <f>'I9 Direct Allocation'!M65</f>
        <v>0</v>
      </c>
      <c r="M53" s="612">
        <f>'I9 Direct Allocation'!N65</f>
        <v>0</v>
      </c>
      <c r="N53" s="612">
        <f>'I9 Direct Allocation'!O65</f>
        <v>0</v>
      </c>
      <c r="O53" s="612">
        <f>'I9 Direct Allocation'!P65</f>
        <v>0</v>
      </c>
      <c r="P53" s="612">
        <f>'I9 Direct Allocation'!Q65</f>
        <v>0</v>
      </c>
      <c r="Q53" s="612">
        <f>'I9 Direct Allocation'!R65</f>
        <v>0</v>
      </c>
      <c r="R53" s="612">
        <f>'I9 Direct Allocation'!S65</f>
        <v>0</v>
      </c>
      <c r="S53" s="612">
        <f>'I9 Direct Allocation'!T65</f>
        <v>0</v>
      </c>
      <c r="T53" s="612">
        <f>'I9 Direct Allocation'!U65</f>
        <v>0</v>
      </c>
      <c r="U53" s="612">
        <f>'I9 Direct Allocation'!V65</f>
        <v>0</v>
      </c>
      <c r="V53" s="612">
        <f>'I9 Direct Allocation'!W65</f>
        <v>0</v>
      </c>
      <c r="W53" s="612">
        <f>'I9 Direct Allocation'!X65</f>
        <v>0</v>
      </c>
    </row>
    <row r="54" spans="1:24" ht="12.75" x14ac:dyDescent="0.2">
      <c r="A54" s="974"/>
      <c r="B54" s="452"/>
      <c r="C54" s="970"/>
      <c r="D54" s="611"/>
      <c r="E54" s="611"/>
      <c r="F54" s="611"/>
      <c r="G54" s="611"/>
      <c r="H54" s="611"/>
      <c r="I54" s="611"/>
      <c r="J54" s="611"/>
      <c r="K54" s="611"/>
      <c r="L54" s="611"/>
      <c r="M54" s="615"/>
      <c r="N54" s="615"/>
      <c r="O54" s="615"/>
      <c r="P54" s="615"/>
      <c r="Q54" s="615"/>
      <c r="R54" s="615"/>
      <c r="S54" s="615"/>
      <c r="T54" s="615"/>
      <c r="U54" s="615"/>
      <c r="V54" s="615"/>
      <c r="W54" s="615"/>
    </row>
    <row r="55" spans="1:24" ht="12.75" x14ac:dyDescent="0.2">
      <c r="A55" s="974"/>
      <c r="B55" s="977"/>
      <c r="C55" s="970"/>
      <c r="D55" s="611"/>
      <c r="E55" s="611"/>
      <c r="F55" s="611"/>
      <c r="G55" s="611"/>
      <c r="H55" s="611"/>
      <c r="I55" s="611"/>
      <c r="J55" s="611"/>
      <c r="K55" s="611"/>
      <c r="L55" s="611"/>
      <c r="M55" s="615"/>
      <c r="N55" s="615"/>
      <c r="O55" s="615"/>
      <c r="P55" s="615"/>
      <c r="Q55" s="615"/>
      <c r="R55" s="615"/>
      <c r="S55" s="615"/>
      <c r="T55" s="615"/>
      <c r="U55" s="615"/>
      <c r="V55" s="615"/>
      <c r="W55" s="615"/>
    </row>
    <row r="56" spans="1:24" ht="12.75" x14ac:dyDescent="0.2">
      <c r="A56" s="974" t="s">
        <v>633</v>
      </c>
      <c r="B56" s="452" t="s">
        <v>979</v>
      </c>
      <c r="C56" s="970">
        <f>SUM(D56:W56)</f>
        <v>89374844.768392652</v>
      </c>
      <c r="D56" s="611">
        <f>'O6 Source Data for E2'!D179</f>
        <v>25756267.377926219</v>
      </c>
      <c r="E56" s="611">
        <f>'O6 Source Data for E2'!E179</f>
        <v>9814879.1763950642</v>
      </c>
      <c r="F56" s="611">
        <f>'O6 Source Data for E2'!F179</f>
        <v>21820808.590251848</v>
      </c>
      <c r="G56" s="611">
        <f>'O6 Source Data for E2'!G179</f>
        <v>0</v>
      </c>
      <c r="H56" s="611">
        <f>'O6 Source Data for E2'!H179</f>
        <v>15785039.722823869</v>
      </c>
      <c r="I56" s="611">
        <f>'O6 Source Data for E2'!I179</f>
        <v>15003361.690823486</v>
      </c>
      <c r="J56" s="611">
        <f>'O6 Source Data for E2'!J179</f>
        <v>905724.81384768558</v>
      </c>
      <c r="K56" s="611">
        <f>'O6 Source Data for E2'!K179</f>
        <v>63227.763543815134</v>
      </c>
      <c r="L56" s="611">
        <f>'O6 Source Data for E2'!L179</f>
        <v>225535.632780666</v>
      </c>
      <c r="M56" s="611">
        <f>'O6 Source Data for E2'!M179</f>
        <v>0</v>
      </c>
      <c r="N56" s="611">
        <f>'O6 Source Data for E2'!N179</f>
        <v>0</v>
      </c>
      <c r="O56" s="611">
        <f>'O6 Source Data for E2'!O179</f>
        <v>0</v>
      </c>
      <c r="P56" s="611">
        <f>'O6 Source Data for E2'!P179</f>
        <v>0</v>
      </c>
      <c r="Q56" s="611">
        <f>'O6 Source Data for E2'!Q179</f>
        <v>0</v>
      </c>
      <c r="R56" s="611">
        <f>'O6 Source Data for E2'!R179</f>
        <v>0</v>
      </c>
      <c r="S56" s="611">
        <f>'O6 Source Data for E2'!S179</f>
        <v>0</v>
      </c>
      <c r="T56" s="611">
        <f>'O6 Source Data for E2'!T179</f>
        <v>0</v>
      </c>
      <c r="U56" s="611">
        <f>'O6 Source Data for E2'!U179</f>
        <v>0</v>
      </c>
      <c r="V56" s="611">
        <f>'O6 Source Data for E2'!V179</f>
        <v>0</v>
      </c>
      <c r="W56" s="611">
        <f>'O6 Source Data for E2'!W179</f>
        <v>0</v>
      </c>
    </row>
    <row r="57" spans="1:24" ht="12.75" x14ac:dyDescent="0.2">
      <c r="A57" s="974"/>
      <c r="B57" s="452" t="s">
        <v>793</v>
      </c>
      <c r="C57" s="970">
        <f>SUM(D57:W57)</f>
        <v>13302742</v>
      </c>
      <c r="D57" s="611">
        <f>SUM(D28:D30)</f>
        <v>8662240.7722093277</v>
      </c>
      <c r="E57" s="611">
        <f t="shared" ref="E57:W57" si="8">SUM(E28:E30)</f>
        <v>1571357.8059247048</v>
      </c>
      <c r="F57" s="611">
        <f t="shared" si="8"/>
        <v>1482154.88230819</v>
      </c>
      <c r="G57" s="611">
        <f t="shared" si="8"/>
        <v>0</v>
      </c>
      <c r="H57" s="611">
        <f t="shared" si="8"/>
        <v>463094.12983509933</v>
      </c>
      <c r="I57" s="611">
        <f t="shared" si="8"/>
        <v>578984.74604535592</v>
      </c>
      <c r="J57" s="611">
        <f t="shared" si="8"/>
        <v>435328.83136083861</v>
      </c>
      <c r="K57" s="611">
        <f t="shared" si="8"/>
        <v>28679.251333509441</v>
      </c>
      <c r="L57" s="611">
        <f t="shared" si="8"/>
        <v>80901.58098297345</v>
      </c>
      <c r="M57" s="611">
        <f t="shared" si="8"/>
        <v>0</v>
      </c>
      <c r="N57" s="611">
        <f t="shared" si="8"/>
        <v>0</v>
      </c>
      <c r="O57" s="611">
        <f t="shared" si="8"/>
        <v>0</v>
      </c>
      <c r="P57" s="611">
        <f t="shared" si="8"/>
        <v>0</v>
      </c>
      <c r="Q57" s="611">
        <f t="shared" si="8"/>
        <v>0</v>
      </c>
      <c r="R57" s="611">
        <f t="shared" si="8"/>
        <v>0</v>
      </c>
      <c r="S57" s="611">
        <f t="shared" si="8"/>
        <v>0</v>
      </c>
      <c r="T57" s="611">
        <f t="shared" si="8"/>
        <v>0</v>
      </c>
      <c r="U57" s="611">
        <f t="shared" si="8"/>
        <v>0</v>
      </c>
      <c r="V57" s="611">
        <f t="shared" si="8"/>
        <v>0</v>
      </c>
      <c r="W57" s="611">
        <f t="shared" si="8"/>
        <v>0</v>
      </c>
    </row>
    <row r="58" spans="1:24" ht="12.75" x14ac:dyDescent="0.2">
      <c r="A58" s="974"/>
      <c r="B58" s="978" t="s">
        <v>794</v>
      </c>
      <c r="C58" s="970">
        <f>SUM(D58:W58)</f>
        <v>0</v>
      </c>
      <c r="D58" s="611">
        <f>'I9 Direct Allocation'!E145-'I9 Direct Allocation'!E146</f>
        <v>0</v>
      </c>
      <c r="E58" s="611">
        <f>'I9 Direct Allocation'!F145-'I9 Direct Allocation'!F146</f>
        <v>0</v>
      </c>
      <c r="F58" s="611">
        <f>'I9 Direct Allocation'!G145-'I9 Direct Allocation'!G146</f>
        <v>0</v>
      </c>
      <c r="G58" s="611">
        <f>'I9 Direct Allocation'!H145-'I9 Direct Allocation'!H146</f>
        <v>0</v>
      </c>
      <c r="H58" s="611">
        <f>'I9 Direct Allocation'!I145-'I9 Direct Allocation'!I146</f>
        <v>0</v>
      </c>
      <c r="I58" s="611">
        <f>'I9 Direct Allocation'!J145-'I9 Direct Allocation'!J146</f>
        <v>0</v>
      </c>
      <c r="J58" s="611">
        <f>'I9 Direct Allocation'!K145-'I9 Direct Allocation'!K146</f>
        <v>0</v>
      </c>
      <c r="K58" s="611">
        <f>'I9 Direct Allocation'!L145-'I9 Direct Allocation'!L146</f>
        <v>0</v>
      </c>
      <c r="L58" s="611">
        <f>'I9 Direct Allocation'!M145-'I9 Direct Allocation'!M146</f>
        <v>0</v>
      </c>
      <c r="M58" s="611">
        <f>'I9 Direct Allocation'!N145-'I9 Direct Allocation'!N146</f>
        <v>0</v>
      </c>
      <c r="N58" s="611">
        <f>'I9 Direct Allocation'!O145-'I9 Direct Allocation'!O146</f>
        <v>0</v>
      </c>
      <c r="O58" s="611">
        <f>'I9 Direct Allocation'!P145-'I9 Direct Allocation'!P146</f>
        <v>0</v>
      </c>
      <c r="P58" s="611">
        <f>'I9 Direct Allocation'!Q145-'I9 Direct Allocation'!Q146</f>
        <v>0</v>
      </c>
      <c r="Q58" s="611">
        <f>'I9 Direct Allocation'!R145-'I9 Direct Allocation'!R146</f>
        <v>0</v>
      </c>
      <c r="R58" s="611">
        <f>'I9 Direct Allocation'!S145-'I9 Direct Allocation'!S146</f>
        <v>0</v>
      </c>
      <c r="S58" s="611">
        <f>'I9 Direct Allocation'!T145-'I9 Direct Allocation'!T146</f>
        <v>0</v>
      </c>
      <c r="T58" s="611">
        <f>'I9 Direct Allocation'!U145-'I9 Direct Allocation'!U146</f>
        <v>0</v>
      </c>
      <c r="U58" s="611">
        <f>'I9 Direct Allocation'!V145-'I9 Direct Allocation'!V146</f>
        <v>0</v>
      </c>
      <c r="V58" s="611">
        <f>'I9 Direct Allocation'!W145-'I9 Direct Allocation'!W146</f>
        <v>0</v>
      </c>
      <c r="W58" s="611">
        <f>'I9 Direct Allocation'!X145-'I9 Direct Allocation'!X146</f>
        <v>0</v>
      </c>
    </row>
    <row r="59" spans="1:24" ht="17.25" customHeight="1" x14ac:dyDescent="0.2">
      <c r="A59" s="974"/>
      <c r="B59" s="984" t="s">
        <v>1554</v>
      </c>
      <c r="C59" s="983">
        <f>SUM(D59:W59)</f>
        <v>102677586.76839265</v>
      </c>
      <c r="D59" s="985">
        <f>SUM(D56:D58)</f>
        <v>34418508.150135547</v>
      </c>
      <c r="E59" s="985">
        <f t="shared" ref="E59:W59" si="9">SUM(E56:E58)</f>
        <v>11386236.982319769</v>
      </c>
      <c r="F59" s="985">
        <f t="shared" si="9"/>
        <v>23302963.472560037</v>
      </c>
      <c r="G59" s="985">
        <f t="shared" si="9"/>
        <v>0</v>
      </c>
      <c r="H59" s="985">
        <f t="shared" si="9"/>
        <v>16248133.852658968</v>
      </c>
      <c r="I59" s="985">
        <f t="shared" si="9"/>
        <v>15582346.436868843</v>
      </c>
      <c r="J59" s="985">
        <f t="shared" si="9"/>
        <v>1341053.6452085241</v>
      </c>
      <c r="K59" s="985">
        <f t="shared" si="9"/>
        <v>91907.014877324575</v>
      </c>
      <c r="L59" s="985">
        <f t="shared" si="9"/>
        <v>306437.21376363945</v>
      </c>
      <c r="M59" s="985">
        <f t="shared" si="9"/>
        <v>0</v>
      </c>
      <c r="N59" s="985">
        <f t="shared" si="9"/>
        <v>0</v>
      </c>
      <c r="O59" s="985">
        <f t="shared" si="9"/>
        <v>0</v>
      </c>
      <c r="P59" s="985">
        <f t="shared" si="9"/>
        <v>0</v>
      </c>
      <c r="Q59" s="985">
        <f t="shared" si="9"/>
        <v>0</v>
      </c>
      <c r="R59" s="985">
        <f t="shared" si="9"/>
        <v>0</v>
      </c>
      <c r="S59" s="985">
        <f t="shared" si="9"/>
        <v>0</v>
      </c>
      <c r="T59" s="985">
        <f t="shared" si="9"/>
        <v>0</v>
      </c>
      <c r="U59" s="985">
        <f t="shared" si="9"/>
        <v>0</v>
      </c>
      <c r="V59" s="985">
        <f t="shared" si="9"/>
        <v>0</v>
      </c>
      <c r="W59" s="985">
        <f t="shared" si="9"/>
        <v>0</v>
      </c>
    </row>
    <row r="60" spans="1:24" ht="12.75" x14ac:dyDescent="0.2">
      <c r="A60" s="974"/>
      <c r="B60" s="977"/>
      <c r="C60" s="970"/>
      <c r="D60" s="611"/>
      <c r="E60" s="611"/>
      <c r="F60" s="611"/>
      <c r="G60" s="611"/>
      <c r="H60" s="611"/>
      <c r="I60" s="611"/>
      <c r="J60" s="611"/>
      <c r="K60" s="611"/>
      <c r="L60" s="611"/>
      <c r="M60" s="611"/>
      <c r="N60" s="611"/>
      <c r="O60" s="611"/>
      <c r="P60" s="611"/>
      <c r="Q60" s="611"/>
      <c r="R60" s="611"/>
      <c r="S60" s="611"/>
      <c r="T60" s="611"/>
      <c r="U60" s="611"/>
      <c r="V60" s="611"/>
      <c r="W60" s="611"/>
    </row>
    <row r="61" spans="1:24" s="47" customFormat="1" ht="12.75" x14ac:dyDescent="0.2">
      <c r="A61" s="974"/>
      <c r="B61" s="977" t="s">
        <v>323</v>
      </c>
      <c r="C61" s="970">
        <f>SUM(D61:W61)</f>
        <v>13348086.279891042</v>
      </c>
      <c r="D61" s="612">
        <f>D59*'I5.1 Misc Data'!$D$19</f>
        <v>4474406.0595176211</v>
      </c>
      <c r="E61" s="612">
        <f>E59*'I5.1 Misc Data'!$D$19</f>
        <v>1480210.80770157</v>
      </c>
      <c r="F61" s="612">
        <f>F59*'I5.1 Misc Data'!$D$19</f>
        <v>3029385.2514328049</v>
      </c>
      <c r="G61" s="612">
        <f>G59*'I5.1 Misc Data'!$D$19</f>
        <v>0</v>
      </c>
      <c r="H61" s="612">
        <f>H59*'I5.1 Misc Data'!$D$19</f>
        <v>2112257.400845666</v>
      </c>
      <c r="I61" s="612">
        <f>I59*'I5.1 Misc Data'!$D$19</f>
        <v>2025705.0367929495</v>
      </c>
      <c r="J61" s="612">
        <f>J59*'I5.1 Misc Data'!$D$19</f>
        <v>174336.97387710813</v>
      </c>
      <c r="K61" s="612">
        <f>K59*'I5.1 Misc Data'!$D$19</f>
        <v>11947.911934052196</v>
      </c>
      <c r="L61" s="612">
        <f>L59*'I5.1 Misc Data'!$D$19</f>
        <v>39836.83778927313</v>
      </c>
      <c r="M61" s="612">
        <f>M59*'I5.1 Misc Data'!$D$19</f>
        <v>0</v>
      </c>
      <c r="N61" s="612">
        <f>N59*'I5.1 Misc Data'!$D$19</f>
        <v>0</v>
      </c>
      <c r="O61" s="612">
        <f>O59*'I5.1 Misc Data'!$D$19</f>
        <v>0</v>
      </c>
      <c r="P61" s="612">
        <f>P59*'I5.1 Misc Data'!$D$19</f>
        <v>0</v>
      </c>
      <c r="Q61" s="612">
        <f>Q59*'I5.1 Misc Data'!$D$19</f>
        <v>0</v>
      </c>
      <c r="R61" s="612">
        <f>R59*'I5.1 Misc Data'!$D$19</f>
        <v>0</v>
      </c>
      <c r="S61" s="612">
        <f>S59*'I5.1 Misc Data'!$D$19</f>
        <v>0</v>
      </c>
      <c r="T61" s="612">
        <f>T59*'I5.1 Misc Data'!$D$19</f>
        <v>0</v>
      </c>
      <c r="U61" s="612">
        <f>U59*'I5.1 Misc Data'!$D$19</f>
        <v>0</v>
      </c>
      <c r="V61" s="612">
        <f>V59*'I5.1 Misc Data'!$D$19</f>
        <v>0</v>
      </c>
      <c r="W61" s="612">
        <f>W59*'I5.1 Misc Data'!$D$19</f>
        <v>0</v>
      </c>
      <c r="X61" s="2027"/>
    </row>
    <row r="62" spans="1:24" ht="12.75" x14ac:dyDescent="0.2">
      <c r="A62" s="974"/>
      <c r="B62" s="1041"/>
      <c r="C62" s="970"/>
      <c r="D62" s="611"/>
      <c r="E62" s="611"/>
      <c r="F62" s="611"/>
      <c r="G62" s="611"/>
      <c r="H62" s="611"/>
      <c r="I62" s="611"/>
      <c r="J62" s="611"/>
      <c r="K62" s="611"/>
      <c r="L62" s="611"/>
      <c r="M62" s="615"/>
      <c r="N62" s="615"/>
      <c r="O62" s="615"/>
      <c r="P62" s="615"/>
      <c r="Q62" s="615"/>
      <c r="R62" s="615"/>
      <c r="S62" s="615"/>
      <c r="T62" s="615"/>
      <c r="U62" s="615"/>
      <c r="V62" s="615"/>
      <c r="W62" s="615"/>
    </row>
    <row r="63" spans="1:24" s="47" customFormat="1" ht="13.5" thickBot="1" x14ac:dyDescent="0.25">
      <c r="A63" s="974"/>
      <c r="B63" s="979" t="s">
        <v>935</v>
      </c>
      <c r="C63" s="986">
        <f>SUM(D63:W63)</f>
        <v>66800814.194460094</v>
      </c>
      <c r="D63" s="987">
        <f>D51+D53+D61</f>
        <v>32284773.554758951</v>
      </c>
      <c r="E63" s="987">
        <f t="shared" ref="E63:W63" si="10">E51+E53+E61</f>
        <v>8513238.4640028439</v>
      </c>
      <c r="F63" s="987">
        <f t="shared" si="10"/>
        <v>11449208.867983308</v>
      </c>
      <c r="G63" s="987">
        <f t="shared" si="10"/>
        <v>0</v>
      </c>
      <c r="H63" s="987">
        <f t="shared" si="10"/>
        <v>5218268.9840401551</v>
      </c>
      <c r="I63" s="987">
        <f t="shared" si="10"/>
        <v>6103790.8976725405</v>
      </c>
      <c r="J63" s="987">
        <f t="shared" si="10"/>
        <v>2863252.0848718076</v>
      </c>
      <c r="K63" s="987">
        <f t="shared" si="10"/>
        <v>181839.44959095752</v>
      </c>
      <c r="L63" s="987">
        <f t="shared" si="10"/>
        <v>186441.89153952472</v>
      </c>
      <c r="M63" s="987">
        <f t="shared" si="10"/>
        <v>0</v>
      </c>
      <c r="N63" s="987">
        <f t="shared" si="10"/>
        <v>0</v>
      </c>
      <c r="O63" s="987">
        <f t="shared" si="10"/>
        <v>0</v>
      </c>
      <c r="P63" s="987">
        <f t="shared" si="10"/>
        <v>0</v>
      </c>
      <c r="Q63" s="987">
        <f t="shared" si="10"/>
        <v>0</v>
      </c>
      <c r="R63" s="987">
        <f t="shared" si="10"/>
        <v>0</v>
      </c>
      <c r="S63" s="987">
        <f t="shared" si="10"/>
        <v>0</v>
      </c>
      <c r="T63" s="987">
        <f t="shared" si="10"/>
        <v>0</v>
      </c>
      <c r="U63" s="987">
        <f t="shared" si="10"/>
        <v>0</v>
      </c>
      <c r="V63" s="987">
        <f t="shared" si="10"/>
        <v>0</v>
      </c>
      <c r="W63" s="987">
        <f t="shared" si="10"/>
        <v>0</v>
      </c>
    </row>
    <row r="64" spans="1:24" s="47" customFormat="1" ht="23.25" customHeight="1" thickTop="1" x14ac:dyDescent="0.2">
      <c r="A64" s="975"/>
      <c r="B64" s="977"/>
      <c r="C64" s="2444" t="str">
        <f>IF(ROUND('I3 TB Data'!G17-C63,-1)=0,"Rate Base Input equals Output","Rate Base Input Does Not Equal Output")</f>
        <v>Rate Base Input equals Output</v>
      </c>
      <c r="D64" s="2445"/>
      <c r="E64" s="2446"/>
      <c r="F64" s="612"/>
      <c r="G64" s="612"/>
      <c r="H64" s="612"/>
      <c r="I64" s="612"/>
      <c r="J64" s="612"/>
      <c r="K64" s="612"/>
      <c r="L64" s="612"/>
      <c r="M64" s="612"/>
      <c r="N64" s="612"/>
      <c r="O64" s="612"/>
      <c r="P64" s="612"/>
      <c r="Q64" s="612"/>
      <c r="R64" s="612"/>
      <c r="S64" s="612"/>
      <c r="T64" s="612"/>
      <c r="U64" s="612"/>
      <c r="V64" s="612"/>
      <c r="W64" s="612"/>
    </row>
    <row r="65" spans="1:24" ht="12.75" x14ac:dyDescent="0.2">
      <c r="A65" s="974"/>
      <c r="B65" s="977" t="s">
        <v>1440</v>
      </c>
      <c r="C65" s="970">
        <f>SUM(D65:W65)</f>
        <v>26720325.677784033</v>
      </c>
      <c r="D65" s="612">
        <f>D63*'I5.1 Misc Data'!$D$17</f>
        <v>12913909.42190358</v>
      </c>
      <c r="E65" s="612">
        <f>E63*'I5.1 Misc Data'!$D$17</f>
        <v>3405295.3856011378</v>
      </c>
      <c r="F65" s="612">
        <f>F63*'I5.1 Misc Data'!$D$17</f>
        <v>4579683.5471933233</v>
      </c>
      <c r="G65" s="612">
        <f>G63*'I5.1 Misc Data'!$D$17</f>
        <v>0</v>
      </c>
      <c r="H65" s="612">
        <f>H63*'I5.1 Misc Data'!$D$17</f>
        <v>2087307.5936160621</v>
      </c>
      <c r="I65" s="612">
        <f>I63*'I5.1 Misc Data'!$D$17</f>
        <v>2441516.3590690163</v>
      </c>
      <c r="J65" s="612">
        <f>J63*'I5.1 Misc Data'!$D$17</f>
        <v>1145300.833948723</v>
      </c>
      <c r="K65" s="612">
        <f>K63*'I5.1 Misc Data'!$D$17</f>
        <v>72735.779836383008</v>
      </c>
      <c r="L65" s="612">
        <f>L63*'I5.1 Misc Data'!$D$17</f>
        <v>74576.756615809893</v>
      </c>
      <c r="M65" s="612">
        <f>M63*'I5.1 Misc Data'!$D$17</f>
        <v>0</v>
      </c>
      <c r="N65" s="612">
        <f>N63*'I5.1 Misc Data'!$D$17</f>
        <v>0</v>
      </c>
      <c r="O65" s="612">
        <f>O63*'I5.1 Misc Data'!$D$17</f>
        <v>0</v>
      </c>
      <c r="P65" s="612">
        <f>P63*'I5.1 Misc Data'!$D$17</f>
        <v>0</v>
      </c>
      <c r="Q65" s="612">
        <f>Q63*'I5.1 Misc Data'!$D$17</f>
        <v>0</v>
      </c>
      <c r="R65" s="612">
        <f>R63*'I5.1 Misc Data'!$D$17</f>
        <v>0</v>
      </c>
      <c r="S65" s="612">
        <f>S63*'I5.1 Misc Data'!$D$17</f>
        <v>0</v>
      </c>
      <c r="T65" s="612">
        <f>T63*'I5.1 Misc Data'!$D$17</f>
        <v>0</v>
      </c>
      <c r="U65" s="612">
        <f>U63*'I5.1 Misc Data'!$D$17</f>
        <v>0</v>
      </c>
      <c r="V65" s="612">
        <f>V63*'I5.1 Misc Data'!$D$17</f>
        <v>0</v>
      </c>
      <c r="W65" s="612">
        <f>W63*'I5.1 Misc Data'!$D$17</f>
        <v>0</v>
      </c>
    </row>
    <row r="66" spans="1:24" ht="12.75" x14ac:dyDescent="0.2">
      <c r="A66" s="974"/>
      <c r="B66" s="977"/>
      <c r="C66" s="970"/>
      <c r="D66" s="612"/>
      <c r="E66" s="612"/>
      <c r="F66" s="612"/>
      <c r="G66" s="612"/>
      <c r="H66" s="612"/>
      <c r="I66" s="612"/>
      <c r="J66" s="612"/>
      <c r="K66" s="612"/>
      <c r="L66" s="612"/>
      <c r="M66" s="612"/>
      <c r="N66" s="612"/>
      <c r="O66" s="612"/>
      <c r="P66" s="612"/>
      <c r="Q66" s="612"/>
      <c r="R66" s="612"/>
      <c r="S66" s="612"/>
      <c r="T66" s="612"/>
      <c r="U66" s="612"/>
      <c r="V66" s="612"/>
      <c r="W66" s="612"/>
    </row>
    <row r="67" spans="1:24" s="47" customFormat="1" ht="12.75" x14ac:dyDescent="0.2">
      <c r="A67" s="974"/>
      <c r="B67" s="977" t="s">
        <v>616</v>
      </c>
      <c r="C67" s="970">
        <f>SUM(D67:W67)</f>
        <v>2436893.9999999865</v>
      </c>
      <c r="D67" s="612">
        <f>D25-(D34 +D36)</f>
        <v>289217.82686443999</v>
      </c>
      <c r="E67" s="612">
        <f t="shared" ref="E67:L67" si="11">E25-(E34 +E36)</f>
        <v>687482.66607133206</v>
      </c>
      <c r="F67" s="612">
        <f t="shared" si="11"/>
        <v>955996.46732804412</v>
      </c>
      <c r="G67" s="612">
        <f t="shared" si="11"/>
        <v>0</v>
      </c>
      <c r="H67" s="612">
        <f t="shared" si="11"/>
        <v>-9274.0234703073511</v>
      </c>
      <c r="I67" s="612">
        <f t="shared" si="11"/>
        <v>384415.54734544875</v>
      </c>
      <c r="J67" s="612">
        <f t="shared" si="11"/>
        <v>40454.739200541051</v>
      </c>
      <c r="K67" s="612">
        <f t="shared" si="11"/>
        <v>12639.163352773125</v>
      </c>
      <c r="L67" s="612">
        <f t="shared" si="11"/>
        <v>75961.613307714506</v>
      </c>
      <c r="M67" s="612">
        <f t="shared" ref="M67:W67" si="12">M21-(M34 +M36)</f>
        <v>0</v>
      </c>
      <c r="N67" s="612">
        <f t="shared" si="12"/>
        <v>0</v>
      </c>
      <c r="O67" s="612">
        <f t="shared" si="12"/>
        <v>0</v>
      </c>
      <c r="P67" s="612">
        <f t="shared" si="12"/>
        <v>0</v>
      </c>
      <c r="Q67" s="612">
        <f t="shared" si="12"/>
        <v>0</v>
      </c>
      <c r="R67" s="612">
        <f t="shared" si="12"/>
        <v>0</v>
      </c>
      <c r="S67" s="612">
        <f t="shared" si="12"/>
        <v>0</v>
      </c>
      <c r="T67" s="612">
        <f t="shared" si="12"/>
        <v>0</v>
      </c>
      <c r="U67" s="612">
        <f t="shared" si="12"/>
        <v>0</v>
      </c>
      <c r="V67" s="612">
        <f t="shared" si="12"/>
        <v>0</v>
      </c>
      <c r="W67" s="612">
        <f t="shared" si="12"/>
        <v>0</v>
      </c>
    </row>
    <row r="68" spans="1:24" s="47" customFormat="1" ht="12.75" x14ac:dyDescent="0.2">
      <c r="A68" s="974"/>
      <c r="B68" s="977"/>
      <c r="C68" s="970"/>
      <c r="D68" s="612"/>
      <c r="E68" s="612"/>
      <c r="F68" s="612"/>
      <c r="G68" s="612"/>
      <c r="H68" s="612"/>
      <c r="I68" s="612"/>
      <c r="J68" s="612"/>
      <c r="K68" s="612"/>
      <c r="L68" s="612"/>
      <c r="M68" s="612"/>
      <c r="N68" s="612"/>
      <c r="O68" s="612"/>
      <c r="P68" s="612"/>
      <c r="Q68" s="612"/>
      <c r="R68" s="612"/>
      <c r="S68" s="612"/>
      <c r="T68" s="612"/>
      <c r="U68" s="612"/>
      <c r="V68" s="612"/>
      <c r="W68" s="612"/>
    </row>
    <row r="69" spans="1:24" s="47" customFormat="1" ht="12.75" x14ac:dyDescent="0.2">
      <c r="A69" s="974"/>
      <c r="B69" s="977" t="s">
        <v>617</v>
      </c>
      <c r="C69" s="970">
        <f>SUM(D69:W69)</f>
        <v>0</v>
      </c>
      <c r="D69" s="612">
        <f>'I9 Direct Allocation'!E151</f>
        <v>0</v>
      </c>
      <c r="E69" s="612">
        <f>'I9 Direct Allocation'!F151</f>
        <v>0</v>
      </c>
      <c r="F69" s="612">
        <f>'I9 Direct Allocation'!G151</f>
        <v>0</v>
      </c>
      <c r="G69" s="612">
        <f>'I9 Direct Allocation'!H151</f>
        <v>0</v>
      </c>
      <c r="H69" s="612">
        <f>'I9 Direct Allocation'!I151</f>
        <v>0</v>
      </c>
      <c r="I69" s="612">
        <f>'I9 Direct Allocation'!J151</f>
        <v>0</v>
      </c>
      <c r="J69" s="612">
        <f>'I9 Direct Allocation'!K151</f>
        <v>0</v>
      </c>
      <c r="K69" s="612">
        <f>'I9 Direct Allocation'!L151</f>
        <v>0</v>
      </c>
      <c r="L69" s="612">
        <f>'I9 Direct Allocation'!M151</f>
        <v>0</v>
      </c>
      <c r="M69" s="612">
        <f>'I9 Direct Allocation'!N151</f>
        <v>0</v>
      </c>
      <c r="N69" s="612">
        <f>'I9 Direct Allocation'!O151</f>
        <v>0</v>
      </c>
      <c r="O69" s="612">
        <f>'I9 Direct Allocation'!P151</f>
        <v>0</v>
      </c>
      <c r="P69" s="612">
        <f>'I9 Direct Allocation'!Q151</f>
        <v>0</v>
      </c>
      <c r="Q69" s="612">
        <f>'I9 Direct Allocation'!R151</f>
        <v>0</v>
      </c>
      <c r="R69" s="612">
        <f>'I9 Direct Allocation'!S151</f>
        <v>0</v>
      </c>
      <c r="S69" s="612">
        <f>'I9 Direct Allocation'!T151</f>
        <v>0</v>
      </c>
      <c r="T69" s="612">
        <f>'I9 Direct Allocation'!U151</f>
        <v>0</v>
      </c>
      <c r="U69" s="612">
        <f>'I9 Direct Allocation'!V151</f>
        <v>0</v>
      </c>
      <c r="V69" s="612">
        <f>'I9 Direct Allocation'!W151</f>
        <v>0</v>
      </c>
      <c r="W69" s="612">
        <f>'I9 Direct Allocation'!X151</f>
        <v>0</v>
      </c>
    </row>
    <row r="70" spans="1:24" ht="12.75" x14ac:dyDescent="0.2">
      <c r="A70" s="974"/>
      <c r="B70" s="452"/>
      <c r="C70" s="970"/>
      <c r="D70" s="611"/>
      <c r="E70" s="611"/>
      <c r="F70" s="611"/>
      <c r="G70" s="611"/>
      <c r="H70" s="611"/>
      <c r="I70" s="611"/>
      <c r="J70" s="611"/>
      <c r="K70" s="611"/>
      <c r="L70" s="611"/>
      <c r="M70" s="615"/>
      <c r="N70" s="615"/>
      <c r="O70" s="615"/>
      <c r="P70" s="615"/>
      <c r="Q70" s="615"/>
      <c r="R70" s="615"/>
      <c r="S70" s="615"/>
      <c r="T70" s="615"/>
      <c r="U70" s="615"/>
      <c r="V70" s="615"/>
      <c r="W70" s="615"/>
    </row>
    <row r="71" spans="1:24" ht="12.75" x14ac:dyDescent="0.2">
      <c r="A71" s="974"/>
      <c r="B71" s="979" t="s">
        <v>931</v>
      </c>
      <c r="C71" s="1681">
        <f>SUM(D71:W71)</f>
        <v>2436893.9999999865</v>
      </c>
      <c r="D71" s="1682">
        <f>SUM(D67:D69)</f>
        <v>289217.82686443999</v>
      </c>
      <c r="E71" s="1682">
        <f t="shared" ref="E71:W71" si="13">SUM(E67:E69)</f>
        <v>687482.66607133206</v>
      </c>
      <c r="F71" s="1682">
        <f t="shared" si="13"/>
        <v>955996.46732804412</v>
      </c>
      <c r="G71" s="1682">
        <f t="shared" si="13"/>
        <v>0</v>
      </c>
      <c r="H71" s="1682">
        <f t="shared" si="13"/>
        <v>-9274.0234703073511</v>
      </c>
      <c r="I71" s="1682">
        <f t="shared" si="13"/>
        <v>384415.54734544875</v>
      </c>
      <c r="J71" s="1682">
        <f t="shared" si="13"/>
        <v>40454.739200541051</v>
      </c>
      <c r="K71" s="1682">
        <f t="shared" si="13"/>
        <v>12639.163352773125</v>
      </c>
      <c r="L71" s="1682">
        <f t="shared" si="13"/>
        <v>75961.613307714506</v>
      </c>
      <c r="M71" s="1682">
        <f t="shared" si="13"/>
        <v>0</v>
      </c>
      <c r="N71" s="1682">
        <f t="shared" si="13"/>
        <v>0</v>
      </c>
      <c r="O71" s="1682">
        <f t="shared" si="13"/>
        <v>0</v>
      </c>
      <c r="P71" s="1682">
        <f t="shared" si="13"/>
        <v>0</v>
      </c>
      <c r="Q71" s="1682">
        <f t="shared" si="13"/>
        <v>0</v>
      </c>
      <c r="R71" s="1682">
        <f t="shared" si="13"/>
        <v>0</v>
      </c>
      <c r="S71" s="1682">
        <f t="shared" si="13"/>
        <v>0</v>
      </c>
      <c r="T71" s="1682">
        <f t="shared" si="13"/>
        <v>0</v>
      </c>
      <c r="U71" s="1682">
        <f t="shared" si="13"/>
        <v>0</v>
      </c>
      <c r="V71" s="1682">
        <f t="shared" si="13"/>
        <v>0</v>
      </c>
      <c r="W71" s="1682">
        <f t="shared" si="13"/>
        <v>0</v>
      </c>
    </row>
    <row r="72" spans="1:24" ht="12.75" x14ac:dyDescent="0.2">
      <c r="A72" s="974"/>
      <c r="B72" s="452"/>
      <c r="C72" s="970"/>
      <c r="D72" s="611"/>
      <c r="E72" s="611"/>
      <c r="F72" s="611"/>
      <c r="G72" s="611"/>
      <c r="H72" s="611"/>
      <c r="I72" s="611"/>
      <c r="J72" s="611"/>
      <c r="K72" s="611"/>
      <c r="L72" s="611"/>
      <c r="M72" s="615"/>
      <c r="N72" s="615"/>
      <c r="O72" s="615"/>
      <c r="P72" s="615"/>
      <c r="Q72" s="615"/>
      <c r="R72" s="615"/>
      <c r="S72" s="615"/>
      <c r="T72" s="615"/>
      <c r="U72" s="615"/>
      <c r="V72" s="615"/>
      <c r="W72" s="615"/>
    </row>
    <row r="73" spans="1:24" ht="12.75" x14ac:dyDescent="0.2">
      <c r="A73" s="974"/>
      <c r="B73" s="977" t="s">
        <v>936</v>
      </c>
      <c r="C73" s="970"/>
      <c r="D73" s="611"/>
      <c r="E73" s="611"/>
      <c r="F73" s="611"/>
      <c r="G73" s="611"/>
      <c r="H73" s="611"/>
      <c r="I73" s="611"/>
      <c r="J73" s="611"/>
      <c r="K73" s="611"/>
      <c r="L73" s="611"/>
      <c r="M73" s="615"/>
      <c r="N73" s="615"/>
      <c r="O73" s="615"/>
      <c r="P73" s="615"/>
      <c r="Q73" s="615"/>
      <c r="R73" s="615"/>
      <c r="S73" s="615"/>
      <c r="T73" s="615"/>
      <c r="U73" s="615"/>
      <c r="V73" s="615"/>
      <c r="W73" s="615"/>
    </row>
    <row r="74" spans="1:24" ht="12.75" x14ac:dyDescent="0.2">
      <c r="A74" s="974"/>
      <c r="B74" s="452"/>
      <c r="C74" s="970"/>
      <c r="D74" s="611"/>
      <c r="E74" s="611"/>
      <c r="F74" s="611"/>
      <c r="G74" s="611"/>
      <c r="H74" s="611"/>
      <c r="I74" s="611"/>
      <c r="J74" s="611"/>
      <c r="K74" s="611"/>
      <c r="L74" s="611"/>
      <c r="M74" s="615"/>
      <c r="N74" s="615"/>
      <c r="O74" s="615"/>
      <c r="P74" s="615"/>
      <c r="Q74" s="615"/>
      <c r="R74" s="615"/>
      <c r="S74" s="615"/>
      <c r="T74" s="615"/>
      <c r="U74" s="615"/>
      <c r="V74" s="615"/>
      <c r="W74" s="615"/>
    </row>
    <row r="75" spans="1:24" s="590" customFormat="1" ht="12.75" x14ac:dyDescent="0.2">
      <c r="A75" s="976"/>
      <c r="B75" s="2021" t="s">
        <v>404</v>
      </c>
      <c r="C75" s="2022">
        <f t="shared" ref="C75:W75" si="14">IF(ISERROR(C25/C$40),"0.00%", (C25/C$40))</f>
        <v>0.99999999999999989</v>
      </c>
      <c r="D75" s="2023">
        <f t="shared" si="14"/>
        <v>0.92873409545149332</v>
      </c>
      <c r="E75" s="2023">
        <f t="shared" si="14"/>
        <v>1.127802455472726</v>
      </c>
      <c r="F75" s="2023">
        <f t="shared" si="14"/>
        <v>1.1920114490476346</v>
      </c>
      <c r="G75" s="2023" t="str">
        <f t="shared" si="14"/>
        <v>0.00%</v>
      </c>
      <c r="H75" s="2023">
        <f t="shared" si="14"/>
        <v>0.8507539277869538</v>
      </c>
      <c r="I75" s="2023">
        <f t="shared" si="14"/>
        <v>1.1525499830058665</v>
      </c>
      <c r="J75" s="2023">
        <f t="shared" si="14"/>
        <v>0.91024241509930059</v>
      </c>
      <c r="K75" s="2023">
        <f t="shared" si="14"/>
        <v>1.0834067426959182</v>
      </c>
      <c r="L75" s="2023">
        <f t="shared" si="14"/>
        <v>1.6479929366174131</v>
      </c>
      <c r="M75" s="614" t="str">
        <f t="shared" si="14"/>
        <v>0.00%</v>
      </c>
      <c r="N75" s="614" t="str">
        <f t="shared" si="14"/>
        <v>0.00%</v>
      </c>
      <c r="O75" s="614" t="str">
        <f t="shared" si="14"/>
        <v>0.00%</v>
      </c>
      <c r="P75" s="614" t="str">
        <f t="shared" si="14"/>
        <v>0.00%</v>
      </c>
      <c r="Q75" s="614" t="str">
        <f t="shared" si="14"/>
        <v>0.00%</v>
      </c>
      <c r="R75" s="614" t="str">
        <f t="shared" si="14"/>
        <v>0.00%</v>
      </c>
      <c r="S75" s="614" t="str">
        <f t="shared" si="14"/>
        <v>0.00%</v>
      </c>
      <c r="T75" s="614" t="str">
        <f t="shared" si="14"/>
        <v>0.00%</v>
      </c>
      <c r="U75" s="614" t="str">
        <f t="shared" si="14"/>
        <v>0.00%</v>
      </c>
      <c r="V75" s="614" t="str">
        <f t="shared" si="14"/>
        <v>0.00%</v>
      </c>
      <c r="W75" s="614" t="str">
        <f t="shared" si="14"/>
        <v>0.00%</v>
      </c>
    </row>
    <row r="76" spans="1:24" ht="12.75" x14ac:dyDescent="0.2">
      <c r="A76" s="974"/>
      <c r="B76" s="452"/>
      <c r="C76" s="970"/>
      <c r="D76" s="611"/>
      <c r="E76" s="611"/>
      <c r="F76" s="611"/>
      <c r="G76" s="611"/>
      <c r="H76" s="611"/>
      <c r="I76" s="611"/>
      <c r="J76" s="611"/>
      <c r="K76" s="611"/>
      <c r="L76" s="611"/>
      <c r="M76" s="615"/>
      <c r="N76" s="615"/>
      <c r="O76" s="615"/>
      <c r="P76" s="615"/>
      <c r="Q76" s="615"/>
      <c r="R76" s="615"/>
      <c r="S76" s="615"/>
      <c r="T76" s="615"/>
      <c r="U76" s="615"/>
      <c r="V76" s="615"/>
      <c r="W76" s="615"/>
    </row>
    <row r="77" spans="1:24" ht="12.75" x14ac:dyDescent="0.2">
      <c r="A77" s="974"/>
      <c r="B77" s="452" t="s">
        <v>795</v>
      </c>
      <c r="C77" s="970">
        <f>SUM(D77:W77)</f>
        <v>-3456032.5449999957</v>
      </c>
      <c r="D77" s="611">
        <f>D21-D40</f>
        <v>-2877547.5062473137</v>
      </c>
      <c r="E77" s="611">
        <f t="shared" ref="E77:W77" si="15">E21-E40</f>
        <v>-126063.11850933731</v>
      </c>
      <c r="F77" s="611">
        <f t="shared" si="15"/>
        <v>27264.194101477973</v>
      </c>
      <c r="G77" s="611">
        <f t="shared" si="15"/>
        <v>0</v>
      </c>
      <c r="H77" s="611">
        <f t="shared" si="15"/>
        <v>-281520.11814059061</v>
      </c>
      <c r="I77" s="611">
        <f t="shared" si="15"/>
        <v>-29900.923659675987</v>
      </c>
      <c r="J77" s="611">
        <f t="shared" si="15"/>
        <v>-205785.26537238876</v>
      </c>
      <c r="K77" s="611">
        <f t="shared" si="15"/>
        <v>-4693.7419407732013</v>
      </c>
      <c r="L77" s="611">
        <f t="shared" si="15"/>
        <v>42213.934768605584</v>
      </c>
      <c r="M77" s="611">
        <f t="shared" si="15"/>
        <v>0</v>
      </c>
      <c r="N77" s="611">
        <f t="shared" si="15"/>
        <v>0</v>
      </c>
      <c r="O77" s="611">
        <f t="shared" si="15"/>
        <v>0</v>
      </c>
      <c r="P77" s="611">
        <f t="shared" si="15"/>
        <v>0</v>
      </c>
      <c r="Q77" s="611">
        <f t="shared" si="15"/>
        <v>0</v>
      </c>
      <c r="R77" s="611">
        <f t="shared" si="15"/>
        <v>0</v>
      </c>
      <c r="S77" s="611">
        <f t="shared" si="15"/>
        <v>0</v>
      </c>
      <c r="T77" s="611">
        <f t="shared" si="15"/>
        <v>0</v>
      </c>
      <c r="U77" s="611">
        <f t="shared" si="15"/>
        <v>0</v>
      </c>
      <c r="V77" s="611">
        <f t="shared" si="15"/>
        <v>0</v>
      </c>
      <c r="W77" s="611">
        <f t="shared" si="15"/>
        <v>0</v>
      </c>
    </row>
    <row r="78" spans="1:24" s="47" customFormat="1" ht="23.25" customHeight="1" x14ac:dyDescent="0.2">
      <c r="A78" s="975"/>
      <c r="B78" s="977"/>
      <c r="C78" s="2438" t="str">
        <f>IF(ROUND('I6.1 Revenue'!B16-C77,-1)=0,"Deficiency Input equals Output","Deficiency Input Does Not Equal Output")</f>
        <v>Deficiency Input equals Output</v>
      </c>
      <c r="D78" s="2439"/>
      <c r="E78" s="2440"/>
      <c r="F78" s="612"/>
      <c r="G78" s="612"/>
      <c r="H78" s="612"/>
      <c r="I78" s="612"/>
      <c r="J78" s="612"/>
      <c r="K78" s="612"/>
      <c r="L78" s="612"/>
      <c r="M78" s="612"/>
      <c r="N78" s="612"/>
      <c r="O78" s="612"/>
      <c r="P78" s="612"/>
      <c r="Q78" s="612"/>
      <c r="R78" s="612"/>
      <c r="S78" s="612"/>
      <c r="T78" s="612"/>
      <c r="U78" s="612"/>
      <c r="V78" s="612"/>
      <c r="W78" s="612"/>
    </row>
    <row r="79" spans="1:24" ht="12.75" x14ac:dyDescent="0.2">
      <c r="A79" s="974"/>
      <c r="B79" s="452" t="s">
        <v>414</v>
      </c>
      <c r="C79" s="970">
        <f>SUM(D79:W79)</f>
        <v>-1.3315002433955669E-8</v>
      </c>
      <c r="D79" s="611">
        <f>D25-D40</f>
        <v>-977674.48461347632</v>
      </c>
      <c r="E79" s="611">
        <f t="shared" ref="E79:W79" si="16">E25-E40</f>
        <v>366572.05661820667</v>
      </c>
      <c r="F79" s="611">
        <f t="shared" si="16"/>
        <v>572418.08460701536</v>
      </c>
      <c r="G79" s="611">
        <f t="shared" si="16"/>
        <v>0</v>
      </c>
      <c r="H79" s="611">
        <f t="shared" si="16"/>
        <v>-151348.74277265416</v>
      </c>
      <c r="I79" s="611">
        <f t="shared" si="16"/>
        <v>197754.55667075072</v>
      </c>
      <c r="J79" s="611">
        <f t="shared" si="16"/>
        <v>-81916.148038927</v>
      </c>
      <c r="K79" s="611">
        <f t="shared" si="16"/>
        <v>4907.5345535758315</v>
      </c>
      <c r="L79" s="611">
        <f t="shared" si="16"/>
        <v>69287.14297549559</v>
      </c>
      <c r="M79" s="611">
        <f t="shared" si="16"/>
        <v>0</v>
      </c>
      <c r="N79" s="611">
        <f t="shared" si="16"/>
        <v>0</v>
      </c>
      <c r="O79" s="611">
        <f t="shared" si="16"/>
        <v>0</v>
      </c>
      <c r="P79" s="611">
        <f t="shared" si="16"/>
        <v>0</v>
      </c>
      <c r="Q79" s="611">
        <f t="shared" si="16"/>
        <v>0</v>
      </c>
      <c r="R79" s="611">
        <f t="shared" si="16"/>
        <v>0</v>
      </c>
      <c r="S79" s="611">
        <f t="shared" si="16"/>
        <v>0</v>
      </c>
      <c r="T79" s="611">
        <f t="shared" si="16"/>
        <v>0</v>
      </c>
      <c r="U79" s="611">
        <f t="shared" si="16"/>
        <v>0</v>
      </c>
      <c r="V79" s="611">
        <f t="shared" si="16"/>
        <v>0</v>
      </c>
      <c r="W79" s="611">
        <f t="shared" si="16"/>
        <v>0</v>
      </c>
      <c r="X79" s="2031"/>
    </row>
    <row r="80" spans="1:24" ht="12.75" x14ac:dyDescent="0.2">
      <c r="A80" s="974"/>
      <c r="B80" s="452"/>
      <c r="C80" s="970"/>
      <c r="D80" s="611"/>
      <c r="E80" s="611"/>
      <c r="F80" s="611"/>
      <c r="G80" s="611"/>
      <c r="H80" s="611"/>
      <c r="I80" s="611"/>
      <c r="J80" s="611"/>
      <c r="K80" s="611"/>
      <c r="L80" s="611"/>
      <c r="M80" s="615"/>
      <c r="N80" s="615"/>
      <c r="O80" s="615"/>
      <c r="P80" s="615"/>
      <c r="Q80" s="615"/>
      <c r="R80" s="615"/>
      <c r="S80" s="615"/>
      <c r="T80" s="615"/>
      <c r="U80" s="615"/>
      <c r="V80" s="615"/>
      <c r="W80" s="615"/>
    </row>
    <row r="81" spans="1:23" ht="13.5" thickBot="1" x14ac:dyDescent="0.25">
      <c r="A81" s="974"/>
      <c r="B81" s="452" t="s">
        <v>1445</v>
      </c>
      <c r="C81" s="973">
        <f>IF(ISERROR(C71/C65),"0.00%", (C71/C65))</f>
        <v>9.1200011159522767E-2</v>
      </c>
      <c r="D81" s="973">
        <f t="shared" ref="D81:W81" si="17">IF(ISERROR(D71/D65),"0.00%", (D71/D65))</f>
        <v>2.2395838271398353E-2</v>
      </c>
      <c r="E81" s="973">
        <f t="shared" si="17"/>
        <v>0.20188635293674254</v>
      </c>
      <c r="F81" s="973">
        <f t="shared" si="17"/>
        <v>0.20874727641693283</v>
      </c>
      <c r="G81" s="973" t="str">
        <f t="shared" si="17"/>
        <v>0.00%</v>
      </c>
      <c r="H81" s="973">
        <f t="shared" si="17"/>
        <v>-4.4430554934363972E-3</v>
      </c>
      <c r="I81" s="973">
        <f t="shared" si="17"/>
        <v>0.15744950711369868</v>
      </c>
      <c r="J81" s="973">
        <f t="shared" si="17"/>
        <v>3.532236946083659E-2</v>
      </c>
      <c r="K81" s="973">
        <f t="shared" si="17"/>
        <v>0.17376816995988151</v>
      </c>
      <c r="L81" s="973">
        <f t="shared" si="17"/>
        <v>1.0185695484055286</v>
      </c>
      <c r="M81" s="973" t="str">
        <f t="shared" si="17"/>
        <v>0.00%</v>
      </c>
      <c r="N81" s="973" t="str">
        <f t="shared" si="17"/>
        <v>0.00%</v>
      </c>
      <c r="O81" s="973" t="str">
        <f t="shared" si="17"/>
        <v>0.00%</v>
      </c>
      <c r="P81" s="973" t="str">
        <f t="shared" si="17"/>
        <v>0.00%</v>
      </c>
      <c r="Q81" s="973" t="str">
        <f t="shared" si="17"/>
        <v>0.00%</v>
      </c>
      <c r="R81" s="973" t="str">
        <f t="shared" si="17"/>
        <v>0.00%</v>
      </c>
      <c r="S81" s="973" t="str">
        <f t="shared" si="17"/>
        <v>0.00%</v>
      </c>
      <c r="T81" s="973" t="str">
        <f t="shared" si="17"/>
        <v>0.00%</v>
      </c>
      <c r="U81" s="973" t="str">
        <f t="shared" si="17"/>
        <v>0.00%</v>
      </c>
      <c r="V81" s="973" t="str">
        <f t="shared" si="17"/>
        <v>0.00%</v>
      </c>
      <c r="W81" s="973" t="str">
        <f t="shared" si="17"/>
        <v>0.00%</v>
      </c>
    </row>
    <row r="82" spans="1:23" ht="12.75" x14ac:dyDescent="0.2">
      <c r="A82" s="605"/>
      <c r="B82" s="360"/>
    </row>
    <row r="83" spans="1:23" ht="12.75" x14ac:dyDescent="0.2">
      <c r="A83" s="605"/>
      <c r="B83" s="360"/>
    </row>
    <row r="84" spans="1:23" ht="12.75" x14ac:dyDescent="0.2">
      <c r="A84" s="605"/>
      <c r="B84" s="360"/>
    </row>
    <row r="85" spans="1:23" ht="12.75" x14ac:dyDescent="0.2">
      <c r="A85" s="605"/>
      <c r="B85" s="360"/>
      <c r="M85" s="589"/>
      <c r="N85" s="589"/>
      <c r="O85" s="589"/>
      <c r="P85" s="589"/>
      <c r="Q85" s="589"/>
      <c r="R85" s="589"/>
      <c r="S85" s="589"/>
      <c r="T85" s="589"/>
      <c r="U85" s="589"/>
      <c r="V85" s="589"/>
      <c r="W85" s="589"/>
    </row>
    <row r="86" spans="1:23" ht="12.75" x14ac:dyDescent="0.2">
      <c r="A86" s="605"/>
      <c r="B86" s="360"/>
    </row>
    <row r="87" spans="1:23" ht="12.75" x14ac:dyDescent="0.2">
      <c r="A87" s="605"/>
      <c r="B87" s="360"/>
      <c r="M87" s="589"/>
      <c r="N87" s="589"/>
      <c r="O87" s="589"/>
      <c r="P87" s="589"/>
      <c r="Q87" s="589"/>
      <c r="R87" s="589"/>
      <c r="S87" s="589"/>
      <c r="T87" s="589"/>
      <c r="U87" s="589"/>
      <c r="V87" s="589"/>
      <c r="W87" s="589"/>
    </row>
    <row r="88" spans="1:23" ht="12.75" x14ac:dyDescent="0.2">
      <c r="A88" s="605"/>
      <c r="B88" s="360"/>
      <c r="M88" s="589"/>
      <c r="N88" s="589"/>
      <c r="O88" s="589"/>
      <c r="P88" s="589"/>
      <c r="Q88" s="589"/>
      <c r="R88" s="589"/>
      <c r="S88" s="589"/>
      <c r="T88" s="589"/>
      <c r="U88" s="589"/>
      <c r="V88" s="589"/>
      <c r="W88" s="589"/>
    </row>
    <row r="89" spans="1:23" ht="12.75" x14ac:dyDescent="0.2">
      <c r="A89" s="605"/>
      <c r="B89" s="360"/>
      <c r="M89" s="589"/>
      <c r="N89" s="589"/>
      <c r="O89" s="589"/>
      <c r="P89" s="589"/>
      <c r="Q89" s="589"/>
      <c r="R89" s="589"/>
      <c r="S89" s="589"/>
      <c r="T89" s="589"/>
      <c r="U89" s="589"/>
      <c r="V89" s="589"/>
      <c r="W89" s="589"/>
    </row>
    <row r="90" spans="1:23" ht="12.75" x14ac:dyDescent="0.2">
      <c r="A90" s="605"/>
      <c r="B90" s="360"/>
    </row>
    <row r="91" spans="1:23" ht="12.75" x14ac:dyDescent="0.2">
      <c r="A91" s="605"/>
      <c r="B91" s="360"/>
    </row>
    <row r="92" spans="1:23" ht="12.75" x14ac:dyDescent="0.2">
      <c r="A92" s="605"/>
      <c r="B92" s="360"/>
    </row>
    <row r="93" spans="1:23" ht="12.75" x14ac:dyDescent="0.2">
      <c r="A93" s="605"/>
    </row>
    <row r="94" spans="1:23" ht="12.75" x14ac:dyDescent="0.2">
      <c r="A94" s="603"/>
    </row>
    <row r="95" spans="1:23" ht="12.75" x14ac:dyDescent="0.2">
      <c r="A95" s="603"/>
    </row>
    <row r="96" spans="1:23" ht="12.75" x14ac:dyDescent="0.2">
      <c r="A96" s="603"/>
    </row>
    <row r="97" spans="1:1" ht="12.75" x14ac:dyDescent="0.2">
      <c r="A97" s="603"/>
    </row>
    <row r="98" spans="1:1" ht="12.75" x14ac:dyDescent="0.2">
      <c r="A98" s="603"/>
    </row>
    <row r="99" spans="1:1" ht="12.75" x14ac:dyDescent="0.2">
      <c r="A99" s="603"/>
    </row>
    <row r="100" spans="1:1" ht="12.75" x14ac:dyDescent="0.2">
      <c r="A100" s="603"/>
    </row>
    <row r="101" spans="1:1" ht="12.75" x14ac:dyDescent="0.2">
      <c r="A101" s="603"/>
    </row>
    <row r="102" spans="1:1" ht="12.75" x14ac:dyDescent="0.2">
      <c r="A102" s="603"/>
    </row>
    <row r="103" spans="1:1" ht="12.75" x14ac:dyDescent="0.2">
      <c r="A103" s="603"/>
    </row>
    <row r="104" spans="1:1" ht="12.75" x14ac:dyDescent="0.2">
      <c r="A104" s="603"/>
    </row>
    <row r="105" spans="1:1" ht="12.75" x14ac:dyDescent="0.2">
      <c r="A105" s="603"/>
    </row>
    <row r="106" spans="1:1" ht="12.75" x14ac:dyDescent="0.2">
      <c r="A106" s="603"/>
    </row>
    <row r="107" spans="1:1" ht="12.75" x14ac:dyDescent="0.2">
      <c r="A107" s="603"/>
    </row>
    <row r="108" spans="1:1" ht="12.75" x14ac:dyDescent="0.2">
      <c r="A108" s="603"/>
    </row>
    <row r="109" spans="1:1" ht="12.75" x14ac:dyDescent="0.2">
      <c r="A109" s="603"/>
    </row>
    <row r="110" spans="1:1" ht="12.75" x14ac:dyDescent="0.2">
      <c r="A110" s="603"/>
    </row>
    <row r="111" spans="1:1" ht="12.75" x14ac:dyDescent="0.2">
      <c r="A111" s="603"/>
    </row>
    <row r="112" spans="1:1" ht="12.75" x14ac:dyDescent="0.2">
      <c r="A112" s="603"/>
    </row>
    <row r="113" spans="1:1" ht="12.75" x14ac:dyDescent="0.2">
      <c r="A113" s="603"/>
    </row>
    <row r="114" spans="1:1" ht="12.75" x14ac:dyDescent="0.2">
      <c r="A114" s="603"/>
    </row>
    <row r="115" spans="1:1" ht="12.75" x14ac:dyDescent="0.2">
      <c r="A115" s="603"/>
    </row>
    <row r="116" spans="1:1" ht="12.75" x14ac:dyDescent="0.2">
      <c r="A116" s="603"/>
    </row>
    <row r="117" spans="1:1" ht="12.75" x14ac:dyDescent="0.2">
      <c r="A117" s="603"/>
    </row>
    <row r="118" spans="1:1" ht="12.75" x14ac:dyDescent="0.2">
      <c r="A118" s="603"/>
    </row>
    <row r="119" spans="1:1" ht="12.75" x14ac:dyDescent="0.2">
      <c r="A119" s="603"/>
    </row>
    <row r="120" spans="1:1" ht="12.75" x14ac:dyDescent="0.2">
      <c r="A120" s="603"/>
    </row>
    <row r="121" spans="1:1" ht="12.75" x14ac:dyDescent="0.2">
      <c r="A121" s="603"/>
    </row>
  </sheetData>
  <mergeCells count="9">
    <mergeCell ref="A1:F1"/>
    <mergeCell ref="A2:E2"/>
    <mergeCell ref="A3:E3"/>
    <mergeCell ref="A4:E4"/>
    <mergeCell ref="C78:E78"/>
    <mergeCell ref="C41:E41"/>
    <mergeCell ref="C64:E64"/>
    <mergeCell ref="C15:L15"/>
    <mergeCell ref="C20:F20"/>
  </mergeCells>
  <phoneticPr fontId="8" type="noConversion"/>
  <conditionalFormatting sqref="C41 C64">
    <cfRule type="cellIs" dxfId="8" priority="3" stopIfTrue="1" operator="equal">
      <formula>"Error"</formula>
    </cfRule>
  </conditionalFormatting>
  <conditionalFormatting sqref="C78">
    <cfRule type="cellIs" dxfId="7" priority="2" stopIfTrue="1" operator="equal">
      <formula>"Error"</formula>
    </cfRule>
  </conditionalFormatting>
  <conditionalFormatting sqref="C20">
    <cfRule type="cellIs" dxfId="6" priority="1" stopIfTrue="1" operator="equal">
      <formula>"Error"</formula>
    </cfRule>
  </conditionalFormatting>
  <pageMargins left="0.39370078740157483" right="0.39370078740157483" top="0.39370078740157483" bottom="0.39370078740157483" header="0.15748031496062992" footer="0.51181102362204722"/>
  <pageSetup scale="46" fitToHeight="3" orientation="landscape" r:id="rId1"/>
  <headerFooter alignWithMargins="0"/>
  <rowBreaks count="1" manualBreakCount="1">
    <brk id="43" max="16383" man="1"/>
  </rowBreaks>
  <colBreaks count="2" manualBreakCount="2">
    <brk id="9" max="1048575" man="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9"/>
    <pageSetUpPr fitToPage="1"/>
  </sheetPr>
  <dimension ref="A1:AK802"/>
  <sheetViews>
    <sheetView topLeftCell="A4" workbookViewId="0">
      <selection activeCell="H2" sqref="H2"/>
    </sheetView>
  </sheetViews>
  <sheetFormatPr defaultRowHeight="11.25" x14ac:dyDescent="0.2"/>
  <cols>
    <col min="1" max="1" width="14.140625" style="623" customWidth="1"/>
    <col min="2" max="2" width="43.5703125" style="13" customWidth="1"/>
    <col min="3" max="3" width="15.7109375" style="620" customWidth="1"/>
    <col min="4" max="4" width="15.7109375" style="621" customWidth="1"/>
    <col min="5" max="6" width="15.7109375" style="622" customWidth="1"/>
    <col min="7" max="7" width="15.7109375" style="622" hidden="1" customWidth="1"/>
    <col min="8" max="8" width="15.7109375" style="621" customWidth="1"/>
    <col min="9" max="12" width="15.7109375" style="622" customWidth="1"/>
    <col min="13" max="13" width="15.7109375" style="622" hidden="1" customWidth="1"/>
    <col min="14" max="14" width="11.28515625" style="622" hidden="1" customWidth="1"/>
    <col min="15" max="23" width="15.7109375" style="622" hidden="1" customWidth="1"/>
    <col min="24" max="24" width="9.140625" style="620"/>
    <col min="25" max="25" width="9.140625" style="543"/>
    <col min="26" max="26" width="11.42578125" style="543" bestFit="1" customWidth="1"/>
    <col min="27" max="30" width="9.140625" style="543"/>
    <col min="31" max="16384" width="9.140625" style="13"/>
  </cols>
  <sheetData>
    <row r="1" spans="1:30" ht="77.25" customHeight="1" x14ac:dyDescent="0.2">
      <c r="A1" s="2331"/>
      <c r="B1" s="2331"/>
      <c r="C1" s="2331"/>
      <c r="D1" s="2331"/>
      <c r="E1" s="2331"/>
      <c r="F1" s="2331"/>
      <c r="G1" s="13"/>
      <c r="H1" s="13"/>
      <c r="I1" s="13"/>
      <c r="J1" s="13"/>
      <c r="K1" s="13"/>
      <c r="L1" s="13"/>
      <c r="M1" s="13"/>
      <c r="N1" s="13"/>
      <c r="O1" s="13"/>
      <c r="P1" s="13"/>
      <c r="Q1" s="13"/>
      <c r="R1" s="13"/>
      <c r="S1" s="13"/>
      <c r="T1" s="13"/>
      <c r="U1" s="13"/>
      <c r="V1" s="13"/>
      <c r="W1" s="13"/>
      <c r="X1" s="13"/>
      <c r="Y1" s="13"/>
      <c r="Z1" s="13"/>
      <c r="AA1" s="13"/>
      <c r="AB1" s="13"/>
      <c r="AC1" s="13"/>
      <c r="AD1" s="13"/>
    </row>
    <row r="2" spans="1:30" ht="37.5" customHeight="1" x14ac:dyDescent="0.3">
      <c r="A2" s="2372"/>
      <c r="B2" s="2372"/>
      <c r="C2" s="2372"/>
      <c r="D2" s="2372"/>
      <c r="E2" s="2372"/>
      <c r="F2" s="13"/>
      <c r="G2" s="13"/>
      <c r="H2" s="13"/>
      <c r="I2" s="13"/>
      <c r="J2" s="13"/>
      <c r="K2" s="13"/>
      <c r="L2" s="13"/>
      <c r="M2" s="13"/>
      <c r="N2" s="13"/>
      <c r="O2" s="13"/>
      <c r="P2" s="13"/>
      <c r="Q2" s="13"/>
      <c r="R2" s="13"/>
      <c r="S2" s="13"/>
      <c r="T2" s="13"/>
      <c r="U2" s="13"/>
      <c r="V2" s="13"/>
      <c r="W2" s="13"/>
      <c r="X2" s="13"/>
      <c r="Y2" s="13"/>
      <c r="Z2" s="13"/>
      <c r="AA2" s="13"/>
      <c r="AB2" s="13"/>
      <c r="AC2" s="13"/>
      <c r="AD2" s="13"/>
    </row>
    <row r="3" spans="1:30" ht="16.5" customHeight="1" x14ac:dyDescent="0.25">
      <c r="A3" s="2373"/>
      <c r="B3" s="2373"/>
      <c r="C3" s="2373"/>
      <c r="D3" s="2373"/>
      <c r="E3" s="2373"/>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x14ac:dyDescent="0.25">
      <c r="A4" s="2374"/>
      <c r="B4" s="2374"/>
      <c r="C4" s="2374"/>
      <c r="D4" s="2374"/>
      <c r="E4" s="2374"/>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x14ac:dyDescent="0.3">
      <c r="A5" s="330" t="str">
        <f>"Sheet O2 Monthly Fixed Charge Min. &amp; Max. Worksheet  - "&amp;  'I2 LDC class'!$C$17</f>
        <v>Sheet O2 Monthly Fixed Charge Min. &amp; Max. Worksheet  - Initial Submission</v>
      </c>
      <c r="B5" s="331"/>
      <c r="C5" s="557"/>
      <c r="D5" s="557"/>
      <c r="E5" s="332"/>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x14ac:dyDescent="0.2">
      <c r="A6" s="16"/>
      <c r="B6" s="16"/>
      <c r="C6" s="558"/>
      <c r="D6" s="558"/>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x14ac:dyDescent="0.2">
      <c r="A7" s="318"/>
    </row>
    <row r="8" spans="1:30" x14ac:dyDescent="0.2">
      <c r="A8" s="318"/>
    </row>
    <row r="9" spans="1:30" ht="12.75" x14ac:dyDescent="0.2">
      <c r="A9" s="55"/>
      <c r="B9" s="319"/>
    </row>
    <row r="11" spans="1:30" x14ac:dyDescent="0.2">
      <c r="A11" s="318"/>
      <c r="C11" s="622"/>
    </row>
    <row r="12" spans="1:30" ht="12.75" x14ac:dyDescent="0.2">
      <c r="A12" s="639"/>
      <c r="B12" s="319"/>
      <c r="C12" s="728"/>
      <c r="D12" s="737">
        <v>1</v>
      </c>
      <c r="E12" s="737">
        <v>2</v>
      </c>
      <c r="F12" s="737">
        <v>3</v>
      </c>
      <c r="G12" s="737">
        <v>4</v>
      </c>
      <c r="H12" s="737">
        <v>5</v>
      </c>
      <c r="I12" s="737">
        <v>6</v>
      </c>
      <c r="J12" s="737">
        <v>7</v>
      </c>
      <c r="K12" s="737">
        <v>8</v>
      </c>
      <c r="L12" s="737">
        <v>9</v>
      </c>
      <c r="M12" s="737">
        <v>10</v>
      </c>
      <c r="N12" s="737">
        <v>11</v>
      </c>
      <c r="O12" s="737">
        <v>12</v>
      </c>
      <c r="P12" s="737">
        <v>13</v>
      </c>
      <c r="Q12" s="737">
        <v>14</v>
      </c>
      <c r="R12" s="737">
        <v>15</v>
      </c>
      <c r="S12" s="737">
        <v>16</v>
      </c>
      <c r="T12" s="737">
        <v>17</v>
      </c>
      <c r="U12" s="737">
        <v>18</v>
      </c>
      <c r="V12" s="737">
        <v>19</v>
      </c>
      <c r="W12" s="737">
        <v>20</v>
      </c>
    </row>
    <row r="13" spans="1:30" ht="38.25" x14ac:dyDescent="0.2">
      <c r="A13" s="319"/>
      <c r="B13" s="733" t="s">
        <v>727</v>
      </c>
      <c r="C13" s="729"/>
      <c r="D13" s="642" t="str">
        <f>IF('I2 LDC class'!$D$20="",'I2 LDC class'!$C$20,'I2 LDC class'!$D$20)</f>
        <v>Residential</v>
      </c>
      <c r="E13" s="642" t="str">
        <f>IF('I2 LDC class'!$D$21="",'I2 LDC class'!$C$21,'I2 LDC class'!$D$21)</f>
        <v>GS &lt;50</v>
      </c>
      <c r="F13" s="642" t="str">
        <f>IF('I2 LDC class'!$D$22="",'I2 LDC class'!$C$22,'I2 LDC class'!$D$22)</f>
        <v>GS&gt;50-Regular</v>
      </c>
      <c r="G13" s="642" t="str">
        <f>IF('I2 LDC class'!$D$23="",'I2 LDC class'!$C$23,'I2 LDC class'!$D$23)</f>
        <v>GS&gt; 50-TOU</v>
      </c>
      <c r="H13" s="642" t="str">
        <f>IF('I2 LDC class'!$D$24="",'I2 LDC class'!$C$24,'I2 LDC class'!$D$24)</f>
        <v>GS &gt;50-Intermediate</v>
      </c>
      <c r="I13" s="642" t="str">
        <f>IF('I2 LDC class'!$D$25="",'I2 LDC class'!$C$25,'I2 LDC class'!$D$25)</f>
        <v>Large Use &gt;5MW</v>
      </c>
      <c r="J13" s="642" t="str">
        <f>IF('I2 LDC class'!$D$26="",'I2 LDC class'!$C$26,'I2 LDC class'!$D$26)</f>
        <v>Street Light</v>
      </c>
      <c r="K13" s="642" t="str">
        <f>IF('I2 LDC class'!$D$27="",'I2 LDC class'!$C$27,'I2 LDC class'!$D$27)</f>
        <v>Sentinel</v>
      </c>
      <c r="L13" s="642" t="str">
        <f>IF('I2 LDC class'!$D$28="",'I2 LDC class'!$C$28,'I2 LDC class'!$D$28)</f>
        <v>Unmetered Scattered Load</v>
      </c>
      <c r="M13" s="642" t="str">
        <f>IF('I2 LDC class'!$D$29="",'I2 LDC class'!$C$29,'I2 LDC class'!$D$29)</f>
        <v>Embedded Distributor</v>
      </c>
      <c r="N13" s="642" t="str">
        <f>IF('I2 LDC class'!$D$30="",'I2 LDC class'!$C$30,'I2 LDC class'!$D$30)</f>
        <v>Back-up/Standby Power</v>
      </c>
      <c r="O13" s="642" t="str">
        <f>IF('I2 LDC class'!$D$31="",'I2 LDC class'!$C$31,'I2 LDC class'!$D$31)</f>
        <v>Rate Class 1</v>
      </c>
      <c r="P13" s="642" t="str">
        <f>IF('I2 LDC class'!$D$32="",'I2 LDC class'!$C$32,'I2 LDC class'!$D$32)</f>
        <v>Rate class 2</v>
      </c>
      <c r="Q13" s="642" t="str">
        <f>IF('I2 LDC class'!$D$33="",'I2 LDC class'!$C$33,'I2 LDC class'!$D$33)</f>
        <v>Rate class 3</v>
      </c>
      <c r="R13" s="642" t="str">
        <f>IF('I2 LDC class'!$D$34="",'I2 LDC class'!$C$34,'I2 LDC class'!$D$34)</f>
        <v>Rate class 4</v>
      </c>
      <c r="S13" s="642" t="str">
        <f>IF('I2 LDC class'!$D$35="",'I2 LDC class'!$C$35,'I2 LDC class'!$D$35)</f>
        <v>Rate class 5</v>
      </c>
      <c r="T13" s="642" t="str">
        <f>IF('I2 LDC class'!$D$36="",'I2 LDC class'!$C$36,'I2 LDC class'!$D$36)</f>
        <v>Rate class 6</v>
      </c>
      <c r="U13" s="642" t="str">
        <f>IF('I2 LDC class'!$D$37="",'I2 LDC class'!$C$37,'I2 LDC class'!$D$37)</f>
        <v>Rate class 7</v>
      </c>
      <c r="V13" s="642" t="str">
        <f>IF('I2 LDC class'!$D$38="",'I2 LDC class'!$C$38,'I2 LDC class'!$D$38)</f>
        <v>Rate class 8</v>
      </c>
      <c r="W13" s="642" t="str">
        <f>IF('I2 LDC class'!$D$39="",'I2 LDC class'!$C$39,'I2 LDC class'!$D$39)</f>
        <v>Rate class 9</v>
      </c>
    </row>
    <row r="14" spans="1:30" ht="12.75" x14ac:dyDescent="0.2">
      <c r="A14" s="643"/>
      <c r="B14" s="646" t="s">
        <v>330</v>
      </c>
      <c r="C14" s="729"/>
      <c r="D14" s="732">
        <f>IF(ISERROR(D85/'E3 PLCC'!C19/12),"0",(D85/'E3 PLCC'!C19/12))</f>
        <v>5.2376739280554947</v>
      </c>
      <c r="E14" s="732">
        <f>IF(ISERROR(E85/'E3 PLCC'!D19/12),"0",(E85/'E3 PLCC'!D19/12))</f>
        <v>10.183779114255474</v>
      </c>
      <c r="F14" s="732">
        <f>IF(ISERROR(F85/'E3 PLCC'!E19/12),"0",(F85/'E3 PLCC'!E19/12))</f>
        <v>7.2224544328337608</v>
      </c>
      <c r="G14" s="732" t="str">
        <f>IF(ISERROR(G85/'E3 PLCC'!F19/12),"0",(G85/'E3 PLCC'!F19/12))</f>
        <v>0</v>
      </c>
      <c r="H14" s="732">
        <f>IF(ISERROR(H85/'E3 PLCC'!G19/12),"0",(H85/'E3 PLCC'!G19/12))</f>
        <v>216.12247245285755</v>
      </c>
      <c r="I14" s="732">
        <f>IF(ISERROR(I85/'E3 PLCC'!H19/12),"0",(I85/'E3 PLCC'!H19/12))</f>
        <v>232.71615043110992</v>
      </c>
      <c r="J14" s="732">
        <f>IF(ISERROR(J85/'E3 PLCC'!I19/12),"0",(J85/'E3 PLCC'!I19/12))</f>
        <v>-1.1877896298996873E-2</v>
      </c>
      <c r="K14" s="732">
        <f>IF(ISERROR(K85/'E3 PLCC'!J19/12),"0",(K85/'E3 PLCC'!J19/12))</f>
        <v>6.5711341026473427E-2</v>
      </c>
      <c r="L14" s="732">
        <f>IF(ISERROR(L85/'E3 PLCC'!K19/12),"0",(L85/'E3 PLCC'!K19/12))</f>
        <v>6.8850917397425411</v>
      </c>
      <c r="M14" s="732" t="str">
        <f>IF(ISERROR(M85/'E3 PLCC'!L19/12),"0",(M85/'E3 PLCC'!L19/12))</f>
        <v>0</v>
      </c>
      <c r="N14" s="732" t="str">
        <f>IF(ISERROR(N85/'E3 PLCC'!M19/12),"0",(N85/'E3 PLCC'!M19/12))</f>
        <v>0</v>
      </c>
      <c r="O14" s="732" t="str">
        <f>IF(ISERROR(O85/'E3 PLCC'!N19/12),"0",(O85/'E3 PLCC'!N19/12))</f>
        <v>0</v>
      </c>
      <c r="P14" s="732" t="str">
        <f>IF(ISERROR(P85/'E3 PLCC'!O19/12),"0",(P85/'E3 PLCC'!O19/12))</f>
        <v>0</v>
      </c>
      <c r="Q14" s="732" t="str">
        <f>IF(ISERROR(Q85/'E3 PLCC'!P19/12),"0",(Q85/'E3 PLCC'!P19/12))</f>
        <v>0</v>
      </c>
      <c r="R14" s="732" t="str">
        <f>IF(ISERROR(R85/'E3 PLCC'!Q19/12),"0",(R85/'E3 PLCC'!Q19/12))</f>
        <v>0</v>
      </c>
      <c r="S14" s="732" t="str">
        <f>IF(ISERROR(S85/'E3 PLCC'!R19/12),"0",(S85/'E3 PLCC'!R19/12))</f>
        <v>0</v>
      </c>
      <c r="T14" s="732" t="str">
        <f>IF(ISERROR(T85/'E3 PLCC'!S19/12),"0",(T85/'E3 PLCC'!S19/12))</f>
        <v>0</v>
      </c>
      <c r="U14" s="732" t="str">
        <f>IF(ISERROR(U85/'E3 PLCC'!T19/12),"0",(U85/'E3 PLCC'!T19/12))</f>
        <v>0</v>
      </c>
      <c r="V14" s="732" t="str">
        <f>IF(ISERROR(V85/'E3 PLCC'!U19/12),"0",(V85/'E3 PLCC'!U19/12))</f>
        <v>0</v>
      </c>
      <c r="W14" s="732" t="str">
        <f>IF(ISERROR(W85/'E3 PLCC'!V19/12),"0",(W85/'E3 PLCC'!V19/12))</f>
        <v>0</v>
      </c>
      <c r="X14" s="732"/>
    </row>
    <row r="15" spans="1:30" ht="12.75" x14ac:dyDescent="0.2">
      <c r="A15" s="643"/>
      <c r="B15" s="734"/>
      <c r="C15" s="729"/>
      <c r="D15" s="645"/>
      <c r="E15" s="645"/>
      <c r="F15" s="645"/>
      <c r="G15" s="645"/>
      <c r="H15" s="645"/>
      <c r="I15" s="645"/>
      <c r="J15" s="645"/>
      <c r="K15" s="645"/>
      <c r="L15" s="645"/>
      <c r="M15" s="645"/>
      <c r="N15" s="645"/>
      <c r="O15" s="645"/>
      <c r="P15" s="645"/>
      <c r="Q15" s="645"/>
      <c r="R15" s="645"/>
      <c r="S15" s="645"/>
      <c r="T15" s="645"/>
      <c r="U15" s="645"/>
      <c r="V15" s="645"/>
      <c r="W15" s="645"/>
      <c r="X15" s="645"/>
    </row>
    <row r="16" spans="1:30" s="625" customFormat="1" ht="12.75" x14ac:dyDescent="0.2">
      <c r="A16" s="644"/>
      <c r="B16" s="646" t="s">
        <v>331</v>
      </c>
      <c r="C16" s="730"/>
      <c r="D16" s="732">
        <f>IF(ISERROR(D136/'E3 PLCC'!C$19/12),"0",(D136/'E3 PLCC'!C$19/12))</f>
        <v>12.433529216257869</v>
      </c>
      <c r="E16" s="732">
        <f>IF(ISERROR(E136/'E3 PLCC'!D$19/12),"0",(E136/'E3 PLCC'!D$19/12))</f>
        <v>22.866597050229014</v>
      </c>
      <c r="F16" s="732">
        <f>IF(ISERROR(F136/'E3 PLCC'!E$19/12),"0",(F136/'E3 PLCC'!E$19/12))</f>
        <v>20.233886229860115</v>
      </c>
      <c r="G16" s="732" t="str">
        <f>IF(ISERROR(G136/'E3 PLCC'!F$19/12),"0",(G136/'E3 PLCC'!F$19/12))</f>
        <v>0</v>
      </c>
      <c r="H16" s="732">
        <f>IF(ISERROR(H136/'E3 PLCC'!G$19/12),"0",(H136/'E3 PLCC'!G$19/12))</f>
        <v>465.43110187655321</v>
      </c>
      <c r="I16" s="732">
        <f>IF(ISERROR(I136/'E3 PLCC'!H$19/12),"0",(I136/'E3 PLCC'!H$19/12))</f>
        <v>551.70819883389208</v>
      </c>
      <c r="J16" s="732">
        <f>IF(ISERROR(J136/'E3 PLCC'!I$19/12),"0",(J136/'E3 PLCC'!I$19/12))</f>
        <v>-2.9498191103093569E-3</v>
      </c>
      <c r="K16" s="732">
        <f>IF(ISERROR(K136/'E3 PLCC'!J$19/12),"0",(K136/'E3 PLCC'!J$19/12))</f>
        <v>0.18435002787050481</v>
      </c>
      <c r="L16" s="732">
        <f>IF(ISERROR(L136/'E3 PLCC'!K$19/12),"0",(L136/'E3 PLCC'!K$19/12))</f>
        <v>15.953068039714893</v>
      </c>
      <c r="M16" s="732" t="str">
        <f>IF(ISERROR(M136/'E3 PLCC'!L$19/12),"0",(M136/'E3 PLCC'!L$19/12))</f>
        <v>0</v>
      </c>
      <c r="N16" s="732" t="str">
        <f>IF(ISERROR(N136/'E3 PLCC'!M$19/12),"0",(N136/'E3 PLCC'!M$19/12))</f>
        <v>0</v>
      </c>
      <c r="O16" s="732" t="str">
        <f>IF(ISERROR(O136/'E3 PLCC'!N$19/12),"0",(O136/'E3 PLCC'!N$19/12))</f>
        <v>0</v>
      </c>
      <c r="P16" s="732" t="str">
        <f>IF(ISERROR(P136/'E3 PLCC'!O$19/12),"0",(P136/'E3 PLCC'!O$19/12))</f>
        <v>0</v>
      </c>
      <c r="Q16" s="732" t="str">
        <f>IF(ISERROR(Q136/'E3 PLCC'!P$19/12),"0",(Q136/'E3 PLCC'!P$19/12))</f>
        <v>0</v>
      </c>
      <c r="R16" s="732" t="str">
        <f>IF(ISERROR(R136/'E3 PLCC'!Q$19/12),"0",(R136/'E3 PLCC'!Q$19/12))</f>
        <v>0</v>
      </c>
      <c r="S16" s="732" t="str">
        <f>IF(ISERROR(S136/'E3 PLCC'!R$19/12),"0",(S136/'E3 PLCC'!R$19/12))</f>
        <v>0</v>
      </c>
      <c r="T16" s="732" t="str">
        <f>IF(ISERROR(T136/'E3 PLCC'!S$19/12),"0",(T136/'E3 PLCC'!S$19/12))</f>
        <v>0</v>
      </c>
      <c r="U16" s="732" t="str">
        <f>IF(ISERROR(U136/'E3 PLCC'!T$19/12),"0",(U136/'E3 PLCC'!T$19/12))</f>
        <v>0</v>
      </c>
      <c r="V16" s="732" t="str">
        <f>IF(ISERROR(V136/'E3 PLCC'!U$19/12),"0",(V136/'E3 PLCC'!U$19/12))</f>
        <v>0</v>
      </c>
      <c r="W16" s="732" t="str">
        <f>IF(ISERROR(W136/'E3 PLCC'!V$19/12),"0",(W136/'E3 PLCC'!V$19/12))</f>
        <v>0</v>
      </c>
      <c r="X16" s="732"/>
    </row>
    <row r="17" spans="1:37" s="625" customFormat="1" ht="39" customHeight="1" x14ac:dyDescent="0.2">
      <c r="A17" s="644"/>
      <c r="B17" s="963" t="s">
        <v>81</v>
      </c>
      <c r="C17" s="964"/>
      <c r="D17" s="965">
        <f>IF(ISERROR(D237/'E3 PLCC'!C19/12),"0",(D237/'E3 PLCC'!C19/12))</f>
        <v>23.15933072412928</v>
      </c>
      <c r="E17" s="965">
        <f>IF(ISERROR(E237/'E3 PLCC'!D19/12),"0",(E237/'E3 PLCC'!D19/12))</f>
        <v>34.313246021827716</v>
      </c>
      <c r="F17" s="965">
        <f>IF(ISERROR(F237/'E3 PLCC'!E19/12),"0",(F237/'E3 PLCC'!E19/12))</f>
        <v>52.456613837426495</v>
      </c>
      <c r="G17" s="965" t="str">
        <f>IF(ISERROR(G237/'E3 PLCC'!F19/12),"0",(G237/'E3 PLCC'!F19/12))</f>
        <v>0</v>
      </c>
      <c r="H17" s="965">
        <f>IF(ISERROR(H237/'E3 PLCC'!G19/12),"0",(H237/'E3 PLCC'!G19/12))</f>
        <v>1010.6315680445679</v>
      </c>
      <c r="I17" s="965">
        <f>IF(ISERROR(I237/'E3 PLCC'!H19/12),"0",(I237/'E3 PLCC'!H19/12))</f>
        <v>3940.6694610280229</v>
      </c>
      <c r="J17" s="965">
        <f>IF(ISERROR(J237/'E3 PLCC'!I19/12),"0",(J237/'E3 PLCC'!I19/12))</f>
        <v>10.471386567202805</v>
      </c>
      <c r="K17" s="965">
        <f>IF(ISERROR(K237/'E3 PLCC'!J19/12),"0",(K237/'E3 PLCC'!J19/12))</f>
        <v>6.0566480851761746</v>
      </c>
      <c r="L17" s="965">
        <f>IF(ISERROR(L237/'E3 PLCC'!K19/12),"0",(L237/'E3 PLCC'!K19/12))</f>
        <v>26.690472487579999</v>
      </c>
      <c r="M17" s="965" t="str">
        <f>IF(ISERROR(M237/'E3 PLCC'!L19/12),"0",(M237/'E3 PLCC'!L19/12))</f>
        <v>0</v>
      </c>
      <c r="N17" s="965" t="str">
        <f>IF(ISERROR(N237/'E3 PLCC'!M19/12),"0",(N237/'E3 PLCC'!M19/12))</f>
        <v>0</v>
      </c>
      <c r="O17" s="965" t="str">
        <f>IF(ISERROR(O237/'E3 PLCC'!N19/12),"0",(O237/'E3 PLCC'!N19/12))</f>
        <v>0</v>
      </c>
      <c r="P17" s="965" t="str">
        <f>IF(ISERROR(P237/'E3 PLCC'!O19/12),"0",(P237/'E3 PLCC'!O19/12))</f>
        <v>0</v>
      </c>
      <c r="Q17" s="965" t="str">
        <f>IF(ISERROR(Q237/'E3 PLCC'!P19/12),"0",(Q237/'E3 PLCC'!P19/12))</f>
        <v>0</v>
      </c>
      <c r="R17" s="965" t="str">
        <f>IF(ISERROR(R237/'E3 PLCC'!Q19/12),"0",(R237/'E3 PLCC'!Q19/12))</f>
        <v>0</v>
      </c>
      <c r="S17" s="965" t="str">
        <f>IF(ISERROR(S237/'E3 PLCC'!R19/12),"0",(S237/'E3 PLCC'!R19/12))</f>
        <v>0</v>
      </c>
      <c r="T17" s="965" t="str">
        <f>IF(ISERROR(T237/'E3 PLCC'!S19/12),"0",(T237/'E3 PLCC'!S19/12))</f>
        <v>0</v>
      </c>
      <c r="U17" s="965" t="str">
        <f>IF(ISERROR(U237/'E3 PLCC'!T19/12),"0",(U237/'E3 PLCC'!T19/12))</f>
        <v>0</v>
      </c>
      <c r="V17" s="965" t="str">
        <f>IF(ISERROR(V237/'E3 PLCC'!U19/12),"0",(V237/'E3 PLCC'!U19/12))</f>
        <v>0</v>
      </c>
      <c r="W17" s="965" t="str">
        <f>IF(ISERROR(W237/'E3 PLCC'!V19/12),"0",(W237/'E3 PLCC'!V19/12))</f>
        <v>0</v>
      </c>
      <c r="X17" s="965"/>
    </row>
    <row r="18" spans="1:37" s="625" customFormat="1" ht="26.25" customHeight="1" x14ac:dyDescent="0.2">
      <c r="A18" s="644"/>
      <c r="B18" s="2009" t="s">
        <v>475</v>
      </c>
      <c r="C18" s="966"/>
      <c r="D18" s="965">
        <f>'I5.1 Misc Data'!D26</f>
        <v>13.8</v>
      </c>
      <c r="E18" s="965">
        <f>'I5.1 Misc Data'!E26</f>
        <v>23.71</v>
      </c>
      <c r="F18" s="965">
        <f>'I5.1 Misc Data'!F26</f>
        <v>142</v>
      </c>
      <c r="G18" s="965">
        <f>'I5.1 Misc Data'!G26</f>
        <v>0</v>
      </c>
      <c r="H18" s="965">
        <f>'I5.1 Misc Data'!H26</f>
        <v>3121.63</v>
      </c>
      <c r="I18" s="965">
        <f>'I5.1 Misc Data'!I26</f>
        <v>24427.599999999999</v>
      </c>
      <c r="J18" s="965">
        <f>'I5.1 Misc Data'!J26</f>
        <v>2.14</v>
      </c>
      <c r="K18" s="965">
        <f>'I5.1 Misc Data'!K26</f>
        <v>3.43</v>
      </c>
      <c r="L18" s="965">
        <f>'I5.1 Misc Data'!L26</f>
        <v>15.68</v>
      </c>
      <c r="M18" s="965">
        <f>'I5.1 Misc Data'!M26</f>
        <v>0</v>
      </c>
      <c r="N18" s="965">
        <f>'I5.1 Misc Data'!N26</f>
        <v>0</v>
      </c>
      <c r="O18" s="965">
        <f>'I5.1 Misc Data'!O26</f>
        <v>0</v>
      </c>
      <c r="P18" s="965">
        <f>'I5.1 Misc Data'!P26</f>
        <v>0</v>
      </c>
      <c r="Q18" s="965">
        <f>'I5.1 Misc Data'!Q26</f>
        <v>0</v>
      </c>
      <c r="R18" s="965">
        <f>'I5.1 Misc Data'!R26</f>
        <v>0</v>
      </c>
      <c r="S18" s="965">
        <f>'I5.1 Misc Data'!S26</f>
        <v>0</v>
      </c>
      <c r="T18" s="965">
        <f>'I5.1 Misc Data'!T26</f>
        <v>0</v>
      </c>
      <c r="U18" s="965">
        <f>'I5.1 Misc Data'!U26</f>
        <v>0</v>
      </c>
      <c r="V18" s="965">
        <f>'I5.1 Misc Data'!V26</f>
        <v>0</v>
      </c>
      <c r="W18" s="965">
        <f>'I5.1 Misc Data'!W26</f>
        <v>0</v>
      </c>
      <c r="X18" s="735"/>
      <c r="Y18" s="736"/>
      <c r="Z18" s="736"/>
      <c r="AA18" s="736"/>
      <c r="AB18" s="736"/>
      <c r="AC18" s="736"/>
      <c r="AD18" s="736"/>
      <c r="AE18" s="736"/>
      <c r="AF18" s="736"/>
      <c r="AG18" s="736"/>
      <c r="AH18" s="736"/>
      <c r="AI18" s="736"/>
      <c r="AJ18" s="736"/>
      <c r="AK18" s="736"/>
    </row>
    <row r="19" spans="1:37" ht="12.75" x14ac:dyDescent="0.2">
      <c r="A19" s="643"/>
      <c r="B19" s="643"/>
      <c r="C19" s="652"/>
      <c r="D19" s="647"/>
      <c r="E19" s="648"/>
      <c r="F19" s="648"/>
      <c r="G19" s="648"/>
      <c r="H19" s="647"/>
      <c r="I19" s="648"/>
      <c r="J19" s="648"/>
      <c r="K19" s="648"/>
      <c r="L19" s="648"/>
      <c r="M19" s="648"/>
      <c r="N19" s="648"/>
      <c r="O19" s="648"/>
      <c r="P19" s="648"/>
      <c r="Q19" s="648"/>
      <c r="R19" s="648"/>
      <c r="S19" s="648"/>
      <c r="T19" s="648"/>
      <c r="U19" s="648"/>
      <c r="V19" s="648"/>
      <c r="W19" s="649"/>
    </row>
    <row r="20" spans="1:37" ht="4.5" customHeight="1" x14ac:dyDescent="0.2">
      <c r="A20" s="738"/>
      <c r="B20" s="739"/>
      <c r="C20" s="740"/>
      <c r="D20" s="741"/>
      <c r="E20" s="742"/>
      <c r="F20" s="742"/>
      <c r="G20" s="742"/>
      <c r="H20" s="741"/>
      <c r="I20" s="742"/>
      <c r="J20" s="742"/>
      <c r="K20" s="742"/>
      <c r="L20" s="742"/>
      <c r="M20" s="742"/>
      <c r="N20" s="742"/>
      <c r="O20" s="742"/>
      <c r="P20" s="742"/>
      <c r="Q20" s="742"/>
      <c r="R20" s="742"/>
      <c r="S20" s="742"/>
      <c r="T20" s="742"/>
      <c r="U20" s="742"/>
      <c r="V20" s="742"/>
      <c r="W20" s="743"/>
    </row>
    <row r="21" spans="1:37" ht="12.75" x14ac:dyDescent="0.2">
      <c r="A21" s="650"/>
      <c r="B21" s="651"/>
      <c r="C21" s="652"/>
      <c r="D21" s="647"/>
      <c r="E21" s="648"/>
      <c r="F21" s="648"/>
      <c r="G21" s="648"/>
      <c r="H21" s="647"/>
      <c r="I21" s="648"/>
      <c r="J21" s="648"/>
      <c r="K21" s="648"/>
      <c r="L21" s="648"/>
      <c r="M21" s="648"/>
      <c r="N21" s="648"/>
      <c r="O21" s="648"/>
      <c r="P21" s="648"/>
      <c r="Q21" s="648"/>
      <c r="R21" s="648"/>
      <c r="S21" s="648"/>
      <c r="T21" s="648"/>
      <c r="U21" s="648"/>
      <c r="V21" s="648"/>
      <c r="W21" s="649"/>
    </row>
    <row r="22" spans="1:37" s="628" customFormat="1" ht="12.75" x14ac:dyDescent="0.2">
      <c r="A22" s="653"/>
      <c r="B22" s="654"/>
      <c r="C22" s="655"/>
      <c r="D22" s="737">
        <v>1</v>
      </c>
      <c r="E22" s="737">
        <v>2</v>
      </c>
      <c r="F22" s="737">
        <v>3</v>
      </c>
      <c r="G22" s="737">
        <v>4</v>
      </c>
      <c r="H22" s="737">
        <v>5</v>
      </c>
      <c r="I22" s="737">
        <v>6</v>
      </c>
      <c r="J22" s="737">
        <v>7</v>
      </c>
      <c r="K22" s="737">
        <v>8</v>
      </c>
      <c r="L22" s="737">
        <v>9</v>
      </c>
      <c r="M22" s="737">
        <v>10</v>
      </c>
      <c r="N22" s="737">
        <v>11</v>
      </c>
      <c r="O22" s="737">
        <v>12</v>
      </c>
      <c r="P22" s="737">
        <v>13</v>
      </c>
      <c r="Q22" s="737">
        <v>14</v>
      </c>
      <c r="R22" s="737">
        <v>15</v>
      </c>
      <c r="S22" s="737">
        <v>16</v>
      </c>
      <c r="T22" s="737">
        <v>17</v>
      </c>
      <c r="U22" s="737">
        <v>18</v>
      </c>
      <c r="V22" s="737">
        <v>19</v>
      </c>
      <c r="W22" s="737">
        <v>20</v>
      </c>
      <c r="X22" s="627"/>
    </row>
    <row r="23" spans="1:37" ht="38.25" x14ac:dyDescent="0.25">
      <c r="A23" s="2454" t="s">
        <v>1294</v>
      </c>
      <c r="B23" s="2455"/>
      <c r="C23" s="555" t="s">
        <v>809</v>
      </c>
      <c r="D23" s="641" t="str">
        <f>IF('I2 LDC class'!$D$20="",'I2 LDC class'!$C$20,'I2 LDC class'!$D$20)</f>
        <v>Residential</v>
      </c>
      <c r="E23" s="641" t="str">
        <f>IF('I2 LDC class'!$D$21="",'I2 LDC class'!$C$21,'I2 LDC class'!$D$21)</f>
        <v>GS &lt;50</v>
      </c>
      <c r="F23" s="641" t="str">
        <f>IF('I2 LDC class'!$D$22="",'I2 LDC class'!$C$22,'I2 LDC class'!$D$22)</f>
        <v>GS&gt;50-Regular</v>
      </c>
      <c r="G23" s="641" t="str">
        <f>IF('I2 LDC class'!$D$23="",'I2 LDC class'!$C$23,'I2 LDC class'!$D$23)</f>
        <v>GS&gt; 50-TOU</v>
      </c>
      <c r="H23" s="641" t="str">
        <f>IF('I2 LDC class'!$D$24="",'I2 LDC class'!$C$24,'I2 LDC class'!$D$24)</f>
        <v>GS &gt;50-Intermediate</v>
      </c>
      <c r="I23" s="641" t="str">
        <f>IF('I2 LDC class'!$D$25="",'I2 LDC class'!$C$25,'I2 LDC class'!$D$25)</f>
        <v>Large Use &gt;5MW</v>
      </c>
      <c r="J23" s="641" t="str">
        <f>IF('I2 LDC class'!$D$26="",'I2 LDC class'!$C$26,'I2 LDC class'!$D$26)</f>
        <v>Street Light</v>
      </c>
      <c r="K23" s="641" t="str">
        <f>IF('I2 LDC class'!$D$27="",'I2 LDC class'!$C$27,'I2 LDC class'!$D$27)</f>
        <v>Sentinel</v>
      </c>
      <c r="L23" s="641" t="str">
        <f>IF('I2 LDC class'!$D$28="",'I2 LDC class'!$C$28,'I2 LDC class'!$D$28)</f>
        <v>Unmetered Scattered Load</v>
      </c>
      <c r="M23" s="641" t="str">
        <f>IF('I2 LDC class'!$D$29="",'I2 LDC class'!$C$29,'I2 LDC class'!$D$29)</f>
        <v>Embedded Distributor</v>
      </c>
      <c r="N23" s="641" t="str">
        <f>IF('I2 LDC class'!$D$30="",'I2 LDC class'!$C$30,'I2 LDC class'!$D$30)</f>
        <v>Back-up/Standby Power</v>
      </c>
      <c r="O23" s="641" t="str">
        <f>IF('I2 LDC class'!$D$31="",'I2 LDC class'!$C$31,'I2 LDC class'!$D$31)</f>
        <v>Rate Class 1</v>
      </c>
      <c r="P23" s="641" t="str">
        <f>IF('I2 LDC class'!$D$32="",'I2 LDC class'!$C$32,'I2 LDC class'!$D$32)</f>
        <v>Rate class 2</v>
      </c>
      <c r="Q23" s="641" t="str">
        <f>IF('I2 LDC class'!$D$33="",'I2 LDC class'!$C$33,'I2 LDC class'!$D$33)</f>
        <v>Rate class 3</v>
      </c>
      <c r="R23" s="641" t="str">
        <f>IF('I2 LDC class'!$D$34="",'I2 LDC class'!$C$34,'I2 LDC class'!$D$34)</f>
        <v>Rate class 4</v>
      </c>
      <c r="S23" s="641" t="str">
        <f>IF('I2 LDC class'!$D$35="",'I2 LDC class'!$C$35,'I2 LDC class'!$D$35)</f>
        <v>Rate class 5</v>
      </c>
      <c r="T23" s="641" t="str">
        <f>IF('I2 LDC class'!$D$36="",'I2 LDC class'!$C$36,'I2 LDC class'!$D$36)</f>
        <v>Rate class 6</v>
      </c>
      <c r="U23" s="641" t="str">
        <f>IF('I2 LDC class'!$D$37="",'I2 LDC class'!$C$37,'I2 LDC class'!$D$37)</f>
        <v>Rate class 7</v>
      </c>
      <c r="V23" s="641" t="str">
        <f>IF('I2 LDC class'!$D$38="",'I2 LDC class'!$C$38,'I2 LDC class'!$D$38)</f>
        <v>Rate class 8</v>
      </c>
      <c r="W23" s="642" t="str">
        <f>IF('I2 LDC class'!$D$39="",'I2 LDC class'!$C$39,'I2 LDC class'!$D$39)</f>
        <v>Rate class 9</v>
      </c>
    </row>
    <row r="24" spans="1:37" ht="12.75" x14ac:dyDescent="0.2">
      <c r="A24" s="650"/>
      <c r="B24" s="643"/>
      <c r="C24" s="657"/>
      <c r="D24" s="647"/>
      <c r="E24" s="648"/>
      <c r="F24" s="648"/>
      <c r="G24" s="648"/>
      <c r="H24" s="647"/>
      <c r="I24" s="648"/>
      <c r="J24" s="648"/>
      <c r="K24" s="648"/>
      <c r="L24" s="648"/>
      <c r="M24" s="648"/>
      <c r="N24" s="648"/>
      <c r="O24" s="648"/>
      <c r="P24" s="648"/>
      <c r="Q24" s="648"/>
      <c r="R24" s="648"/>
      <c r="S24" s="648"/>
      <c r="T24" s="648"/>
      <c r="U24" s="648"/>
      <c r="V24" s="648"/>
      <c r="W24" s="658"/>
    </row>
    <row r="25" spans="1:37" ht="12.75" x14ac:dyDescent="0.2">
      <c r="A25" s="324"/>
      <c r="B25" s="659"/>
      <c r="C25" s="657"/>
      <c r="D25" s="647"/>
      <c r="E25" s="648"/>
      <c r="F25" s="648"/>
      <c r="G25" s="648"/>
      <c r="H25" s="647"/>
      <c r="I25" s="648"/>
      <c r="J25" s="648"/>
      <c r="K25" s="648"/>
      <c r="L25" s="648"/>
      <c r="M25" s="648"/>
      <c r="N25" s="648"/>
      <c r="O25" s="648"/>
      <c r="P25" s="648"/>
      <c r="Q25" s="648"/>
      <c r="R25" s="648"/>
      <c r="S25" s="648"/>
      <c r="T25" s="648"/>
      <c r="U25" s="648"/>
      <c r="V25" s="648"/>
      <c r="W25" s="649"/>
    </row>
    <row r="26" spans="1:37" ht="12.75" x14ac:dyDescent="0.2">
      <c r="A26" s="660"/>
      <c r="B26" s="661" t="s">
        <v>1595</v>
      </c>
      <c r="C26" s="662">
        <f>SUM(D26:W26)</f>
        <v>22520169.509999994</v>
      </c>
      <c r="D26" s="663">
        <f>SUM('O4 Summary by Class &amp; Accounts'!E61:E74)+SUM('O4 Summary by Class &amp; Accounts'!E75:E77)+SUM('O4 Summary by Class &amp; Accounts'!E78) +SUM('O4 Summary by Class &amp; Accounts'!E80:E81)</f>
        <v>11735301.881106993</v>
      </c>
      <c r="E26" s="663">
        <f>SUM('O4 Summary by Class &amp; Accounts'!F61:F74)+SUM('O4 Summary by Class &amp; Accounts'!F75:F77)+SUM('O4 Summary by Class &amp; Accounts'!F78) +SUM('O4 Summary by Class &amp; Accounts'!F80:F81)</f>
        <v>2957820.3709128052</v>
      </c>
      <c r="F26" s="663">
        <f>SUM('O4 Summary by Class &amp; Accounts'!G61:G74)+SUM('O4 Summary by Class &amp; Accounts'!G75:G77)+SUM('O4 Summary by Class &amp; Accounts'!G78) +SUM('O4 Summary by Class &amp; Accounts'!G80:G81)</f>
        <v>3552656.923618691</v>
      </c>
      <c r="G26" s="663">
        <f>SUM('O4 Summary by Class &amp; Accounts'!H61:H74)+SUM('O4 Summary by Class &amp; Accounts'!H75:H77)+SUM('O4 Summary by Class &amp; Accounts'!H78) +SUM('O4 Summary by Class &amp; Accounts'!H80:H81)</f>
        <v>0</v>
      </c>
      <c r="H26" s="663">
        <f>SUM('O4 Summary by Class &amp; Accounts'!I61:I74)+SUM('O4 Summary by Class &amp; Accounts'!I75:I77)+SUM('O4 Summary by Class &amp; Accounts'!I78) +SUM('O4 Summary by Class &amp; Accounts'!I80:I81)</f>
        <v>1299611.0554555212</v>
      </c>
      <c r="I26" s="663">
        <f>SUM('O4 Summary by Class &amp; Accounts'!J61:J74)+SUM('O4 Summary by Class &amp; Accounts'!J75:J77)+SUM('O4 Summary by Class &amp; Accounts'!J78) +SUM('O4 Summary by Class &amp; Accounts'!J80:J81)</f>
        <v>1704029.3149097268</v>
      </c>
      <c r="J26" s="663">
        <f>SUM('O4 Summary by Class &amp; Accounts'!K61:K74)+SUM('O4 Summary by Class &amp; Accounts'!K75:K77)+SUM('O4 Summary by Class &amp; Accounts'!K78) +SUM('O4 Summary by Class &amp; Accounts'!K80:K81)</f>
        <v>1136971.7509945014</v>
      </c>
      <c r="K26" s="663">
        <f>SUM('O4 Summary by Class &amp; Accounts'!L61:L74)+SUM('O4 Summary by Class &amp; Accounts'!L75:L77)+SUM('O4 Summary by Class &amp; Accounts'!L78) +SUM('O4 Summary by Class &amp; Accounts'!L80:L81)</f>
        <v>71836.960562866749</v>
      </c>
      <c r="L26" s="663">
        <f>SUM('O4 Summary by Class &amp; Accounts'!M61:M74)+SUM('O4 Summary by Class &amp; Accounts'!M75:M77)+SUM('O4 Summary by Class &amp; Accounts'!M78) +SUM('O4 Summary by Class &amp; Accounts'!M80:M81)</f>
        <v>61941.252438891141</v>
      </c>
      <c r="M26" s="663">
        <f>SUM('O4 Summary by Class &amp; Accounts'!N61:N74)+SUM('O4 Summary by Class &amp; Accounts'!N75:N77)+SUM('O4 Summary by Class &amp; Accounts'!N78) +SUM('O4 Summary by Class &amp; Accounts'!N80:N81)</f>
        <v>0</v>
      </c>
      <c r="N26" s="663">
        <f>SUM('O4 Summary by Class &amp; Accounts'!O61:O74)+SUM('O4 Summary by Class &amp; Accounts'!O75:O77)+SUM('O4 Summary by Class &amp; Accounts'!O78) +SUM('O4 Summary by Class &amp; Accounts'!O80:O81)</f>
        <v>0</v>
      </c>
      <c r="O26" s="663">
        <f>SUM('O4 Summary by Class &amp; Accounts'!P61:P74)+SUM('O4 Summary by Class &amp; Accounts'!P75:P77)+SUM('O4 Summary by Class &amp; Accounts'!P78) +SUM('O4 Summary by Class &amp; Accounts'!P80:P81)</f>
        <v>0</v>
      </c>
      <c r="P26" s="663">
        <f>SUM('O4 Summary by Class &amp; Accounts'!Q61:Q74)+SUM('O4 Summary by Class &amp; Accounts'!Q75:Q77)+SUM('O4 Summary by Class &amp; Accounts'!Q78) +SUM('O4 Summary by Class &amp; Accounts'!Q80:Q81)</f>
        <v>0</v>
      </c>
      <c r="Q26" s="663">
        <f>SUM('O4 Summary by Class &amp; Accounts'!R61:R74)+SUM('O4 Summary by Class &amp; Accounts'!R75:R77)+SUM('O4 Summary by Class &amp; Accounts'!R78) +SUM('O4 Summary by Class &amp; Accounts'!R80:R81)</f>
        <v>0</v>
      </c>
      <c r="R26" s="663">
        <f>SUM('O4 Summary by Class &amp; Accounts'!S61:S74)+SUM('O4 Summary by Class &amp; Accounts'!S75:S77)+SUM('O4 Summary by Class &amp; Accounts'!S78) +SUM('O4 Summary by Class &amp; Accounts'!S80:S81)</f>
        <v>0</v>
      </c>
      <c r="S26" s="663">
        <f>SUM('O4 Summary by Class &amp; Accounts'!T61:T74)+SUM('O4 Summary by Class &amp; Accounts'!T75:T77)+SUM('O4 Summary by Class &amp; Accounts'!T78) +SUM('O4 Summary by Class &amp; Accounts'!T80:T81)</f>
        <v>0</v>
      </c>
      <c r="T26" s="663">
        <f>SUM('O4 Summary by Class &amp; Accounts'!U61:U74)+SUM('O4 Summary by Class &amp; Accounts'!U75:U77)+SUM('O4 Summary by Class &amp; Accounts'!U78) +SUM('O4 Summary by Class &amp; Accounts'!U80:U81)</f>
        <v>0</v>
      </c>
      <c r="U26" s="663">
        <f>SUM('O4 Summary by Class &amp; Accounts'!V61:V74)+SUM('O4 Summary by Class &amp; Accounts'!V75:V77)+SUM('O4 Summary by Class &amp; Accounts'!V78) +SUM('O4 Summary by Class &amp; Accounts'!V80:V81)</f>
        <v>0</v>
      </c>
      <c r="V26" s="663">
        <f>SUM('O4 Summary by Class &amp; Accounts'!W61:W74)+SUM('O4 Summary by Class &amp; Accounts'!W75:W77)+SUM('O4 Summary by Class &amp; Accounts'!W78) +SUM('O4 Summary by Class &amp; Accounts'!W80:W81)</f>
        <v>0</v>
      </c>
      <c r="W26" s="664">
        <f>SUM('O4 Summary by Class &amp; Accounts'!X61:X74)+SUM('O4 Summary by Class &amp; Accounts'!X75:X77)+SUM('O4 Summary by Class &amp; Accounts'!X78) +SUM('O4 Summary by Class &amp; Accounts'!X80:X81)</f>
        <v>0</v>
      </c>
      <c r="X26" s="629"/>
    </row>
    <row r="27" spans="1:37" s="543" customFormat="1" ht="10.5" customHeight="1" x14ac:dyDescent="0.2">
      <c r="A27" s="663"/>
      <c r="B27" s="661" t="s">
        <v>354</v>
      </c>
      <c r="C27" s="662">
        <f>SUM(D27:W27)</f>
        <v>-5033997.5</v>
      </c>
      <c r="D27" s="663">
        <f>'O7 Amortization'!AW81+'O7 Amortization'!AW152+'O7 Amortization'!AW223+'O7 Amortization'!AW294</f>
        <v>-2623225.3849157603</v>
      </c>
      <c r="E27" s="663">
        <f>'O7 Amortization'!AX81+'O7 Amortization'!AX152+'O7 Amortization'!AX223+'O7 Amortization'!AX294</f>
        <v>-661169.99456919893</v>
      </c>
      <c r="F27" s="663">
        <f>'O7 Amortization'!AY81+'O7 Amortization'!AY152+'O7 Amortization'!AY223+'O7 Amortization'!AY294</f>
        <v>-794135.49990877404</v>
      </c>
      <c r="G27" s="663">
        <f>'O7 Amortization'!AZ81+'O7 Amortization'!AZ152+'O7 Amortization'!AZ223+'O7 Amortization'!AZ294</f>
        <v>0</v>
      </c>
      <c r="H27" s="663">
        <f>'O7 Amortization'!BA81+'O7 Amortization'!BA152+'O7 Amortization'!BA223+'O7 Amortization'!BA294</f>
        <v>-290505.7531307835</v>
      </c>
      <c r="I27" s="663">
        <f>'O7 Amortization'!BB81+'O7 Amortization'!BB152+'O7 Amortization'!BB223+'O7 Amortization'!BB294</f>
        <v>-380906.51615092042</v>
      </c>
      <c r="J27" s="663">
        <f>'O7 Amortization'!BC81+'O7 Amortization'!BC152+'O7 Amortization'!BC223+'O7 Amortization'!BC294</f>
        <v>-254150.52713237519</v>
      </c>
      <c r="K27" s="663">
        <f>'O7 Amortization'!BD81+'O7 Amortization'!BD152+'O7 Amortization'!BD223+'O7 Amortization'!BD294</f>
        <v>-16057.919977933141</v>
      </c>
      <c r="L27" s="663">
        <f>'O7 Amortization'!BE81+'O7 Amortization'!BE152+'O7 Amortization'!BE223+'O7 Amortization'!BE294</f>
        <v>-13845.904214255042</v>
      </c>
      <c r="M27" s="663">
        <f>'O7 Amortization'!BF81+'O7 Amortization'!BF152+'O7 Amortization'!BF223+'O7 Amortization'!BF294</f>
        <v>0</v>
      </c>
      <c r="N27" s="663">
        <f>'O7 Amortization'!BG81+'O7 Amortization'!BG152+'O7 Amortization'!BG223+'O7 Amortization'!BG294</f>
        <v>0</v>
      </c>
      <c r="O27" s="663">
        <f>'O7 Amortization'!BH81+'O7 Amortization'!BH152+'O7 Amortization'!BH223+'O7 Amortization'!BH294</f>
        <v>0</v>
      </c>
      <c r="P27" s="663">
        <f>'O7 Amortization'!BI81+'O7 Amortization'!BI152+'O7 Amortization'!BI223+'O7 Amortization'!BI294</f>
        <v>0</v>
      </c>
      <c r="Q27" s="663">
        <f>'O7 Amortization'!BJ81+'O7 Amortization'!BJ152+'O7 Amortization'!BJ223+'O7 Amortization'!BJ294</f>
        <v>0</v>
      </c>
      <c r="R27" s="663">
        <f>'O7 Amortization'!BK81+'O7 Amortization'!BK152+'O7 Amortization'!BK223+'O7 Amortization'!BK294</f>
        <v>0</v>
      </c>
      <c r="S27" s="663">
        <f>'O7 Amortization'!BL81+'O7 Amortization'!BL152+'O7 Amortization'!BL223+'O7 Amortization'!BL294</f>
        <v>0</v>
      </c>
      <c r="T27" s="663">
        <f>'O7 Amortization'!BM81+'O7 Amortization'!BM152+'O7 Amortization'!BM223+'O7 Amortization'!BM294</f>
        <v>0</v>
      </c>
      <c r="U27" s="663">
        <f>'O7 Amortization'!BN81+'O7 Amortization'!BN152+'O7 Amortization'!BN223+'O7 Amortization'!BN294</f>
        <v>0</v>
      </c>
      <c r="V27" s="663">
        <f>'O7 Amortization'!BO81+'O7 Amortization'!BO152+'O7 Amortization'!BO223+'O7 Amortization'!BO294</f>
        <v>0</v>
      </c>
      <c r="W27" s="664">
        <f>'O7 Amortization'!BP81+'O7 Amortization'!BP152+'O7 Amortization'!BP223+'O7 Amortization'!BP294</f>
        <v>0</v>
      </c>
      <c r="X27" s="629"/>
    </row>
    <row r="28" spans="1:37" ht="12.75" x14ac:dyDescent="0.2">
      <c r="A28" s="663"/>
      <c r="B28" s="661" t="s">
        <v>355</v>
      </c>
      <c r="C28" s="662">
        <f>SUM(D28:W28)</f>
        <v>17486172.009999994</v>
      </c>
      <c r="D28" s="663">
        <f>D26+D27</f>
        <v>9112076.4961912334</v>
      </c>
      <c r="E28" s="663">
        <f t="shared" ref="E28:W28" si="0">E26+E27</f>
        <v>2296650.376343606</v>
      </c>
      <c r="F28" s="663">
        <f t="shared" si="0"/>
        <v>2758521.4237099169</v>
      </c>
      <c r="G28" s="663">
        <f t="shared" si="0"/>
        <v>0</v>
      </c>
      <c r="H28" s="663">
        <f t="shared" si="0"/>
        <v>1009105.3023247377</v>
      </c>
      <c r="I28" s="663">
        <f t="shared" si="0"/>
        <v>1323122.7987588064</v>
      </c>
      <c r="J28" s="663">
        <f t="shared" si="0"/>
        <v>882821.22386212624</v>
      </c>
      <c r="K28" s="663">
        <f t="shared" si="0"/>
        <v>55779.040584933609</v>
      </c>
      <c r="L28" s="663">
        <f t="shared" si="0"/>
        <v>48095.348224636095</v>
      </c>
      <c r="M28" s="663">
        <f t="shared" si="0"/>
        <v>0</v>
      </c>
      <c r="N28" s="663">
        <f t="shared" si="0"/>
        <v>0</v>
      </c>
      <c r="O28" s="663">
        <f t="shared" si="0"/>
        <v>0</v>
      </c>
      <c r="P28" s="663">
        <f t="shared" si="0"/>
        <v>0</v>
      </c>
      <c r="Q28" s="663">
        <f t="shared" si="0"/>
        <v>0</v>
      </c>
      <c r="R28" s="663">
        <f t="shared" si="0"/>
        <v>0</v>
      </c>
      <c r="S28" s="663">
        <f t="shared" si="0"/>
        <v>0</v>
      </c>
      <c r="T28" s="663">
        <f t="shared" si="0"/>
        <v>0</v>
      </c>
      <c r="U28" s="663">
        <f t="shared" si="0"/>
        <v>0</v>
      </c>
      <c r="V28" s="663">
        <f t="shared" si="0"/>
        <v>0</v>
      </c>
      <c r="W28" s="664">
        <f t="shared" si="0"/>
        <v>0</v>
      </c>
      <c r="X28" s="629"/>
    </row>
    <row r="29" spans="1:37" s="543" customFormat="1" ht="12.75" x14ac:dyDescent="0.2">
      <c r="A29" s="663"/>
      <c r="B29" s="661"/>
      <c r="C29" s="662"/>
      <c r="D29" s="663"/>
      <c r="E29" s="663"/>
      <c r="F29" s="663"/>
      <c r="G29" s="663"/>
      <c r="H29" s="663"/>
      <c r="I29" s="663"/>
      <c r="J29" s="663"/>
      <c r="K29" s="663"/>
      <c r="L29" s="663"/>
      <c r="M29" s="663"/>
      <c r="N29" s="663"/>
      <c r="O29" s="663"/>
      <c r="P29" s="663"/>
      <c r="Q29" s="663"/>
      <c r="R29" s="663"/>
      <c r="S29" s="663"/>
      <c r="T29" s="663"/>
      <c r="U29" s="663"/>
      <c r="V29" s="663"/>
      <c r="W29" s="664"/>
      <c r="X29" s="629"/>
    </row>
    <row r="30" spans="1:37" s="543" customFormat="1" ht="12.75" x14ac:dyDescent="0.2">
      <c r="A30" s="663"/>
      <c r="B30" s="661" t="s">
        <v>356</v>
      </c>
      <c r="C30" s="662">
        <f>SUM(D30:W30)</f>
        <v>3593731.9999999995</v>
      </c>
      <c r="D30" s="663">
        <f>'O7 Amortization'!AW369+'O7 Amortization'!AW442+'O7 Amortization'!AW516+'O7 Amortization'!AW590</f>
        <v>1872700.3755929719</v>
      </c>
      <c r="E30" s="663">
        <f>'O7 Amortization'!AX369+'O7 Amortization'!AX442+'O7 Amortization'!AX516+'O7 Amortization'!AX590</f>
        <v>472004.16109129088</v>
      </c>
      <c r="F30" s="663">
        <f>'O7 Amortization'!AY369+'O7 Amortization'!AY442+'O7 Amortization'!AY516+'O7 Amortization'!AY590</f>
        <v>566927.2101065123</v>
      </c>
      <c r="G30" s="663">
        <f>'O7 Amortization'!AZ369+'O7 Amortization'!AZ442+'O7 Amortization'!AZ516+'O7 Amortization'!AZ590</f>
        <v>0</v>
      </c>
      <c r="H30" s="663">
        <f>'O7 Amortization'!BA369+'O7 Amortization'!BA442+'O7 Amortization'!BA516+'O7 Amortization'!BA590</f>
        <v>207389.81718012306</v>
      </c>
      <c r="I30" s="663">
        <f>'O7 Amortization'!BB369+'O7 Amortization'!BB442+'O7 Amortization'!BB516+'O7 Amortization'!BB590</f>
        <v>271926.22485412029</v>
      </c>
      <c r="J30" s="663">
        <f>'O7 Amortization'!BC369+'O7 Amortization'!BC442+'O7 Amortization'!BC516+'O7 Amortization'!BC590</f>
        <v>181436.10166125133</v>
      </c>
      <c r="K30" s="663">
        <f>'O7 Amortization'!BD369+'O7 Amortization'!BD442+'O7 Amortization'!BD516+'O7 Amortization'!BD590</f>
        <v>11463.625255701389</v>
      </c>
      <c r="L30" s="663">
        <f>'O7 Amortization'!BE369+'O7 Amortization'!BE442+'O7 Amortization'!BE516+'O7 Amortization'!BE590</f>
        <v>9884.484258028182</v>
      </c>
      <c r="M30" s="663">
        <f>'O7 Amortization'!BF369+'O7 Amortization'!BF442+'O7 Amortization'!BF516+'O7 Amortization'!BF590</f>
        <v>0</v>
      </c>
      <c r="N30" s="663">
        <f>'O7 Amortization'!BG369+'O7 Amortization'!BG442+'O7 Amortization'!BG516+'O7 Amortization'!BG590</f>
        <v>0</v>
      </c>
      <c r="O30" s="663">
        <f>'O7 Amortization'!BH369+'O7 Amortization'!BH442+'O7 Amortization'!BH516+'O7 Amortization'!BH590</f>
        <v>0</v>
      </c>
      <c r="P30" s="663">
        <f>'O7 Amortization'!BI369+'O7 Amortization'!BI442+'O7 Amortization'!BI516+'O7 Amortization'!BI590</f>
        <v>0</v>
      </c>
      <c r="Q30" s="663">
        <f>'O7 Amortization'!BJ369+'O7 Amortization'!BJ442+'O7 Amortization'!BJ516+'O7 Amortization'!BJ590</f>
        <v>0</v>
      </c>
      <c r="R30" s="663">
        <f>'O7 Amortization'!BK369+'O7 Amortization'!BK442+'O7 Amortization'!BK516+'O7 Amortization'!BK590</f>
        <v>0</v>
      </c>
      <c r="S30" s="663">
        <f>'O7 Amortization'!BL369+'O7 Amortization'!BL442+'O7 Amortization'!BL516+'O7 Amortization'!BL590</f>
        <v>0</v>
      </c>
      <c r="T30" s="663">
        <f>'O7 Amortization'!BM369+'O7 Amortization'!BM442+'O7 Amortization'!BM516+'O7 Amortization'!BM590</f>
        <v>0</v>
      </c>
      <c r="U30" s="663">
        <f>'O7 Amortization'!BN369+'O7 Amortization'!BN442+'O7 Amortization'!BN516+'O7 Amortization'!BN590</f>
        <v>0</v>
      </c>
      <c r="V30" s="663">
        <f>'O7 Amortization'!BO369+'O7 Amortization'!BO442+'O7 Amortization'!BO516+'O7 Amortization'!BO590</f>
        <v>0</v>
      </c>
      <c r="W30" s="664">
        <f>'O7 Amortization'!BP369+'O7 Amortization'!BP442+'O7 Amortization'!BP516+'O7 Amortization'!BP590</f>
        <v>0</v>
      </c>
      <c r="X30" s="629"/>
    </row>
    <row r="31" spans="1:37" s="543" customFormat="1" ht="12.75" x14ac:dyDescent="0.2">
      <c r="A31" s="663"/>
      <c r="B31" s="661"/>
      <c r="C31" s="662"/>
      <c r="D31" s="663"/>
      <c r="E31" s="663"/>
      <c r="F31" s="663"/>
      <c r="G31" s="663"/>
      <c r="H31" s="663"/>
      <c r="I31" s="663"/>
      <c r="J31" s="663"/>
      <c r="K31" s="663"/>
      <c r="L31" s="663"/>
      <c r="M31" s="663"/>
      <c r="N31" s="663"/>
      <c r="O31" s="663"/>
      <c r="P31" s="663"/>
      <c r="Q31" s="663"/>
      <c r="R31" s="663"/>
      <c r="S31" s="663"/>
      <c r="T31" s="663"/>
      <c r="U31" s="663"/>
      <c r="V31" s="663"/>
      <c r="W31" s="664"/>
      <c r="X31" s="629"/>
    </row>
    <row r="32" spans="1:37" s="543" customFormat="1" ht="12.75" x14ac:dyDescent="0.2">
      <c r="A32" s="663"/>
      <c r="B32" s="959" t="s">
        <v>1288</v>
      </c>
      <c r="C32" s="960">
        <f>SUM(D32:W32)</f>
        <v>35601674.904569052</v>
      </c>
      <c r="D32" s="961">
        <f>IF(ISERROR('O6 Source Data for E2'!D104), "-", 'O6 Source Data for E2'!D104)</f>
        <v>18508596.685918555</v>
      </c>
      <c r="E32" s="961">
        <f>IF(ISERROR('O6 Source Data for E2'!E104), "-", 'O6 Source Data for E2'!E104)</f>
        <v>4688326.6942170234</v>
      </c>
      <c r="F32" s="961">
        <f>IF(ISERROR('O6 Source Data for E2'!F104), "-", 'O6 Source Data for E2'!F104)</f>
        <v>5603868.236392078</v>
      </c>
      <c r="G32" s="961">
        <f>IF(ISERROR('O6 Source Data for E2'!G104), "-", 'O6 Source Data for E2'!G104)</f>
        <v>0</v>
      </c>
      <c r="H32" s="961">
        <f>IF(ISERROR('O6 Source Data for E2'!H104), "-", 'O6 Source Data for E2'!H104)</f>
        <v>2075633.1497225782</v>
      </c>
      <c r="I32" s="961">
        <f>IF(ISERROR('O6 Source Data for E2'!I104), "-", 'O6 Source Data for E2'!I104)</f>
        <v>2727013.9396155076</v>
      </c>
      <c r="J32" s="961">
        <f>IF(ISERROR('O6 Source Data for E2'!J104), "-", 'O6 Source Data for E2'!J104)</f>
        <v>1787771.0500675123</v>
      </c>
      <c r="K32" s="961">
        <f>IF(ISERROR('O6 Source Data for E2'!K104), "-", 'O6 Source Data for E2'!K104)</f>
        <v>112954.82486797767</v>
      </c>
      <c r="L32" s="961">
        <f>IF(ISERROR('O6 Source Data for E2'!L104), "-", 'O6 Source Data for E2'!L104)</f>
        <v>97510.32376781627</v>
      </c>
      <c r="M32" s="961">
        <f>IF(ISERROR('O6 Source Data for E2'!M104), "-", 'O6 Source Data for E2'!M104)</f>
        <v>0</v>
      </c>
      <c r="N32" s="961">
        <f>IF(ISERROR('O6 Source Data for E2'!N104), "-", 'O6 Source Data for E2'!N104)</f>
        <v>0</v>
      </c>
      <c r="O32" s="961">
        <f>IF(ISERROR('O6 Source Data for E2'!O104), "-", 'O6 Source Data for E2'!O104)</f>
        <v>0</v>
      </c>
      <c r="P32" s="961">
        <f>IF(ISERROR('O6 Source Data for E2'!P104), "-", 'O6 Source Data for E2'!P104)</f>
        <v>0</v>
      </c>
      <c r="Q32" s="961">
        <f>IF(ISERROR('O6 Source Data for E2'!Q104), "-", 'O6 Source Data for E2'!Q104)</f>
        <v>0</v>
      </c>
      <c r="R32" s="961">
        <f>IF(ISERROR('O6 Source Data for E2'!R104), "-", 'O6 Source Data for E2'!R104)</f>
        <v>0</v>
      </c>
      <c r="S32" s="961">
        <f>IF(ISERROR('O6 Source Data for E2'!S104), "-", 'O6 Source Data for E2'!S104)</f>
        <v>0</v>
      </c>
      <c r="T32" s="961">
        <f>IF(ISERROR('O6 Source Data for E2'!T104), "-", 'O6 Source Data for E2'!T104)</f>
        <v>0</v>
      </c>
      <c r="U32" s="961">
        <f>IF(ISERROR('O6 Source Data for E2'!U104), "-", 'O6 Source Data for E2'!U104)</f>
        <v>0</v>
      </c>
      <c r="V32" s="961">
        <f>IF(ISERROR('O6 Source Data for E2'!V104), "-", 'O6 Source Data for E2'!V104)</f>
        <v>0</v>
      </c>
      <c r="W32" s="917">
        <f>IF(ISERROR('O6 Source Data for E2'!W104), "-", 'O6 Source Data for E2'!W104)</f>
        <v>0</v>
      </c>
      <c r="X32" s="629"/>
    </row>
    <row r="33" spans="1:26" ht="12.75" x14ac:dyDescent="0.2">
      <c r="A33" s="663"/>
      <c r="B33" s="661"/>
      <c r="C33" s="662"/>
      <c r="D33" s="663"/>
      <c r="E33" s="663"/>
      <c r="F33" s="663"/>
      <c r="G33" s="663"/>
      <c r="H33" s="663"/>
      <c r="I33" s="663"/>
      <c r="J33" s="663"/>
      <c r="K33" s="663"/>
      <c r="L33" s="663"/>
      <c r="M33" s="663"/>
      <c r="N33" s="663"/>
      <c r="O33" s="663"/>
      <c r="P33" s="663"/>
      <c r="Q33" s="663"/>
      <c r="R33" s="663"/>
      <c r="S33" s="663"/>
      <c r="T33" s="663"/>
      <c r="U33" s="663"/>
      <c r="V33" s="663"/>
      <c r="W33" s="664"/>
      <c r="X33" s="629"/>
    </row>
    <row r="34" spans="1:26" ht="12.75" x14ac:dyDescent="0.2">
      <c r="A34" s="663"/>
      <c r="B34" s="959" t="s">
        <v>362</v>
      </c>
      <c r="C34" s="960">
        <f>SUM(D34:W34)</f>
        <v>7637260.9999999991</v>
      </c>
      <c r="D34" s="962">
        <f>SUM('O4 Summary by Class &amp; Accounts'!E174:E203) + 'O4 Summary by Class &amp; Accounts'!E212+ SUM('O4 Summary by Class &amp; Accounts'!E214:E217)</f>
        <v>4944484.5893279528</v>
      </c>
      <c r="E34" s="962">
        <f>SUM('O4 Summary by Class &amp; Accounts'!F174:F203) + 'O4 Summary by Class &amp; Accounts'!F212+ SUM('O4 Summary by Class &amp; Accounts'!F214:F217)</f>
        <v>905064.79874957597</v>
      </c>
      <c r="F34" s="962">
        <f>SUM('O4 Summary by Class &amp; Accounts'!G174:G203) + 'O4 Summary by Class &amp; Accounts'!G212+ SUM('O4 Summary by Class &amp; Accounts'!G214:G217)</f>
        <v>861037.83177586552</v>
      </c>
      <c r="G34" s="962">
        <f>SUM('O4 Summary by Class &amp; Accounts'!H174:H203) + 'O4 Summary by Class &amp; Accounts'!H212+ SUM('O4 Summary by Class &amp; Accounts'!H214:H217)</f>
        <v>0</v>
      </c>
      <c r="H34" s="962">
        <f>SUM('O4 Summary by Class &amp; Accounts'!I174:I203) + 'O4 Summary by Class &amp; Accounts'!I212+ SUM('O4 Summary by Class &amp; Accounts'!I214:I217)</f>
        <v>270941.93120380113</v>
      </c>
      <c r="I34" s="962">
        <f>SUM('O4 Summary by Class &amp; Accounts'!J174:J203) + 'O4 Summary by Class &amp; Accounts'!J212+ SUM('O4 Summary by Class &amp; Accounts'!J214:J217)</f>
        <v>339534.9485315393</v>
      </c>
      <c r="J34" s="962">
        <f>SUM('O4 Summary by Class &amp; Accounts'!K174:K203) + 'O4 Summary by Class &amp; Accounts'!K212+ SUM('O4 Summary by Class &amp; Accounts'!K214:K217)</f>
        <v>253791.26018989593</v>
      </c>
      <c r="K34" s="962">
        <f>SUM('O4 Summary by Class &amp; Accounts'!L174:L203) + 'O4 Summary by Class &amp; Accounts'!L212+ SUM('O4 Summary by Class &amp; Accounts'!L214:L217)</f>
        <v>16689.889571257147</v>
      </c>
      <c r="L34" s="962">
        <f>SUM('O4 Summary by Class &amp; Accounts'!M174:M203) + 'O4 Summary by Class &amp; Accounts'!M212+ SUM('O4 Summary by Class &amp; Accounts'!M214:M217)</f>
        <v>45715.750650111608</v>
      </c>
      <c r="M34" s="962">
        <f>SUM('O4 Summary by Class &amp; Accounts'!N174:N203) + 'O4 Summary by Class &amp; Accounts'!N212+ SUM('O4 Summary by Class &amp; Accounts'!N214:N217)</f>
        <v>0</v>
      </c>
      <c r="N34" s="962">
        <f>SUM('O4 Summary by Class &amp; Accounts'!O174:O203) + 'O4 Summary by Class &amp; Accounts'!O212+ SUM('O4 Summary by Class &amp; Accounts'!O214:O217)</f>
        <v>0</v>
      </c>
      <c r="O34" s="962">
        <f>SUM('O4 Summary by Class &amp; Accounts'!P174:P203) + 'O4 Summary by Class &amp; Accounts'!P212+ SUM('O4 Summary by Class &amp; Accounts'!P214:P217)</f>
        <v>0</v>
      </c>
      <c r="P34" s="962">
        <f>SUM('O4 Summary by Class &amp; Accounts'!Q174:Q203) + 'O4 Summary by Class &amp; Accounts'!Q212+ SUM('O4 Summary by Class &amp; Accounts'!Q214:Q217)</f>
        <v>0</v>
      </c>
      <c r="Q34" s="962">
        <f>SUM('O4 Summary by Class &amp; Accounts'!R174:R203) + 'O4 Summary by Class &amp; Accounts'!R212+ SUM('O4 Summary by Class &amp; Accounts'!R214:R217)</f>
        <v>0</v>
      </c>
      <c r="R34" s="962">
        <f>SUM('O4 Summary by Class &amp; Accounts'!S174:S203) + 'O4 Summary by Class &amp; Accounts'!S212+ SUM('O4 Summary by Class &amp; Accounts'!S214:S217)</f>
        <v>0</v>
      </c>
      <c r="S34" s="962">
        <f>SUM('O4 Summary by Class &amp; Accounts'!T174:T203) + 'O4 Summary by Class &amp; Accounts'!T212+ SUM('O4 Summary by Class &amp; Accounts'!T214:T217)</f>
        <v>0</v>
      </c>
      <c r="T34" s="962">
        <f>SUM('O4 Summary by Class &amp; Accounts'!U174:U203) + 'O4 Summary by Class &amp; Accounts'!U212+ SUM('O4 Summary by Class &amp; Accounts'!U214:U217)</f>
        <v>0</v>
      </c>
      <c r="U34" s="962">
        <f>SUM('O4 Summary by Class &amp; Accounts'!V174:V203) + 'O4 Summary by Class &amp; Accounts'!V212+ SUM('O4 Summary by Class &amp; Accounts'!V214:V217)</f>
        <v>0</v>
      </c>
      <c r="V34" s="962">
        <f>SUM('O4 Summary by Class &amp; Accounts'!W174:W203) + 'O4 Summary by Class &amp; Accounts'!W212+ SUM('O4 Summary by Class &amp; Accounts'!W214:W217)</f>
        <v>0</v>
      </c>
      <c r="W34" s="900">
        <f>SUM('O4 Summary by Class &amp; Accounts'!X174:X203) + 'O4 Summary by Class &amp; Accounts'!X212+ SUM('O4 Summary by Class &amp; Accounts'!X214:X217)</f>
        <v>0</v>
      </c>
      <c r="X34" s="629"/>
    </row>
    <row r="35" spans="1:26" ht="12.75" x14ac:dyDescent="0.2">
      <c r="A35" s="663"/>
      <c r="B35" s="661"/>
      <c r="C35" s="665"/>
      <c r="D35" s="663"/>
      <c r="E35" s="663"/>
      <c r="F35" s="663"/>
      <c r="G35" s="663"/>
      <c r="H35" s="663"/>
      <c r="I35" s="663"/>
      <c r="J35" s="663"/>
      <c r="K35" s="663"/>
      <c r="L35" s="663"/>
      <c r="M35" s="663"/>
      <c r="N35" s="663"/>
      <c r="O35" s="663"/>
      <c r="P35" s="663"/>
      <c r="Q35" s="663"/>
      <c r="R35" s="663"/>
      <c r="S35" s="663"/>
      <c r="T35" s="663"/>
      <c r="U35" s="663"/>
      <c r="V35" s="663"/>
      <c r="W35" s="664"/>
      <c r="X35" s="629"/>
    </row>
    <row r="36" spans="1:26" ht="12.75" x14ac:dyDescent="0.2">
      <c r="A36" s="663"/>
      <c r="B36" s="959" t="s">
        <v>357</v>
      </c>
      <c r="C36" s="960">
        <f>SUM(D36:W36)</f>
        <v>5665481.0000000009</v>
      </c>
      <c r="D36" s="962">
        <f>'O6 Source Data for E2'!D165</f>
        <v>3717756.1828813753</v>
      </c>
      <c r="E36" s="962">
        <f>'O6 Source Data for E2'!E165</f>
        <v>666293.00717512902</v>
      </c>
      <c r="F36" s="962">
        <f>'O6 Source Data for E2'!F165</f>
        <v>621117.05053232459</v>
      </c>
      <c r="G36" s="962">
        <f>'O6 Source Data for E2'!G165</f>
        <v>0</v>
      </c>
      <c r="H36" s="962">
        <f>'O6 Source Data for E2'!H165</f>
        <v>192152.19863129815</v>
      </c>
      <c r="I36" s="962">
        <f>'O6 Source Data for E2'!I165</f>
        <v>239449.79751381671</v>
      </c>
      <c r="J36" s="962">
        <f>'O6 Source Data for E2'!J165</f>
        <v>181537.57117094265</v>
      </c>
      <c r="K36" s="962">
        <f>'O6 Source Data for E2'!K165</f>
        <v>11989.361762252292</v>
      </c>
      <c r="L36" s="962">
        <f>'O6 Source Data for E2'!L165</f>
        <v>35185.830332861842</v>
      </c>
      <c r="M36" s="962">
        <f>'O6 Source Data for E2'!M165</f>
        <v>0</v>
      </c>
      <c r="N36" s="962">
        <f>'O6 Source Data for E2'!N165</f>
        <v>0</v>
      </c>
      <c r="O36" s="962">
        <f>'O6 Source Data for E2'!O165</f>
        <v>0</v>
      </c>
      <c r="P36" s="962">
        <f>'O6 Source Data for E2'!P165</f>
        <v>0</v>
      </c>
      <c r="Q36" s="962">
        <f>'O6 Source Data for E2'!Q165</f>
        <v>0</v>
      </c>
      <c r="R36" s="962">
        <f>'O6 Source Data for E2'!R165</f>
        <v>0</v>
      </c>
      <c r="S36" s="962">
        <f>'O6 Source Data for E2'!S165</f>
        <v>0</v>
      </c>
      <c r="T36" s="962">
        <f>'O6 Source Data for E2'!T165</f>
        <v>0</v>
      </c>
      <c r="U36" s="962">
        <f>'O6 Source Data for E2'!U165</f>
        <v>0</v>
      </c>
      <c r="V36" s="962">
        <f>'O6 Source Data for E2'!V165</f>
        <v>0</v>
      </c>
      <c r="W36" s="900">
        <f>'O6 Source Data for E2'!W165</f>
        <v>0</v>
      </c>
      <c r="X36" s="629"/>
    </row>
    <row r="37" spans="1:26" ht="12.75" x14ac:dyDescent="0.2">
      <c r="A37" s="663"/>
      <c r="B37" s="661"/>
      <c r="C37" s="662"/>
      <c r="D37" s="663"/>
      <c r="E37" s="663"/>
      <c r="F37" s="663"/>
      <c r="G37" s="663"/>
      <c r="H37" s="663"/>
      <c r="I37" s="663"/>
      <c r="J37" s="663"/>
      <c r="K37" s="663"/>
      <c r="L37" s="663"/>
      <c r="M37" s="663"/>
      <c r="N37" s="663"/>
      <c r="O37" s="663"/>
      <c r="P37" s="663"/>
      <c r="Q37" s="663"/>
      <c r="R37" s="663"/>
      <c r="S37" s="663"/>
      <c r="T37" s="663"/>
      <c r="U37" s="663"/>
      <c r="V37" s="663"/>
      <c r="W37" s="664"/>
      <c r="X37" s="629"/>
    </row>
    <row r="38" spans="1:26" ht="4.5" customHeight="1" x14ac:dyDescent="0.2">
      <c r="A38" s="744"/>
      <c r="B38" s="745"/>
      <c r="C38" s="746"/>
      <c r="D38" s="744"/>
      <c r="E38" s="744"/>
      <c r="F38" s="744"/>
      <c r="G38" s="744"/>
      <c r="H38" s="744"/>
      <c r="I38" s="744"/>
      <c r="J38" s="744"/>
      <c r="K38" s="744"/>
      <c r="L38" s="744"/>
      <c r="M38" s="744"/>
      <c r="N38" s="744"/>
      <c r="O38" s="744"/>
      <c r="P38" s="744"/>
      <c r="Q38" s="744"/>
      <c r="R38" s="744"/>
      <c r="S38" s="744"/>
      <c r="T38" s="744"/>
      <c r="U38" s="744"/>
      <c r="V38" s="744"/>
      <c r="W38" s="747"/>
      <c r="X38" s="629"/>
    </row>
    <row r="39" spans="1:26" ht="29.25" customHeight="1" x14ac:dyDescent="0.2">
      <c r="A39" s="2456" t="s">
        <v>1261</v>
      </c>
      <c r="B39" s="2456"/>
      <c r="C39" s="666"/>
      <c r="D39" s="667"/>
      <c r="E39" s="668"/>
      <c r="F39" s="668"/>
      <c r="G39" s="668"/>
      <c r="H39" s="667"/>
      <c r="I39" s="668"/>
      <c r="J39" s="668"/>
      <c r="K39" s="668"/>
      <c r="L39" s="668"/>
      <c r="M39" s="668"/>
      <c r="N39" s="668"/>
      <c r="O39" s="668"/>
      <c r="P39" s="668"/>
      <c r="Q39" s="668"/>
      <c r="R39" s="668"/>
      <c r="S39" s="668"/>
      <c r="T39" s="668"/>
      <c r="U39" s="668"/>
      <c r="V39" s="668"/>
      <c r="W39" s="669"/>
    </row>
    <row r="40" spans="1:26" ht="15" x14ac:dyDescent="0.2">
      <c r="A40" s="748" t="s">
        <v>1544</v>
      </c>
      <c r="B40" s="748"/>
      <c r="C40" s="671"/>
      <c r="D40" s="672"/>
      <c r="E40" s="673"/>
      <c r="F40" s="673"/>
      <c r="G40" s="673"/>
      <c r="H40" s="672"/>
      <c r="I40" s="673"/>
      <c r="J40" s="673"/>
      <c r="K40" s="673"/>
      <c r="L40" s="673"/>
      <c r="M40" s="673"/>
      <c r="N40" s="673"/>
      <c r="O40" s="673"/>
      <c r="P40" s="673"/>
      <c r="Q40" s="673"/>
      <c r="R40" s="673"/>
      <c r="S40" s="673"/>
      <c r="T40" s="673"/>
      <c r="U40" s="673"/>
      <c r="V40" s="673"/>
      <c r="W40" s="674"/>
    </row>
    <row r="41" spans="1:26" ht="15" x14ac:dyDescent="0.2">
      <c r="A41" s="2453"/>
      <c r="B41" s="2453"/>
      <c r="C41" s="666"/>
      <c r="D41" s="667"/>
      <c r="E41" s="668"/>
      <c r="F41" s="668"/>
      <c r="G41" s="668"/>
      <c r="H41" s="667"/>
      <c r="I41" s="668"/>
      <c r="J41" s="668"/>
      <c r="K41" s="668"/>
      <c r="L41" s="668"/>
      <c r="M41" s="668"/>
      <c r="N41" s="668"/>
      <c r="O41" s="668"/>
      <c r="P41" s="668"/>
      <c r="Q41" s="668"/>
      <c r="R41" s="668"/>
      <c r="S41" s="668"/>
      <c r="T41" s="668"/>
      <c r="U41" s="668"/>
      <c r="V41" s="668"/>
      <c r="W41" s="669"/>
    </row>
    <row r="42" spans="1:26" ht="12.75" x14ac:dyDescent="0.2">
      <c r="A42" s="659"/>
      <c r="B42" s="659"/>
      <c r="C42" s="655"/>
      <c r="D42" s="737">
        <v>1</v>
      </c>
      <c r="E42" s="737">
        <v>2</v>
      </c>
      <c r="F42" s="737">
        <v>3</v>
      </c>
      <c r="G42" s="737">
        <v>4</v>
      </c>
      <c r="H42" s="737">
        <v>5</v>
      </c>
      <c r="I42" s="737">
        <v>6</v>
      </c>
      <c r="J42" s="737">
        <v>7</v>
      </c>
      <c r="K42" s="737">
        <v>8</v>
      </c>
      <c r="L42" s="737">
        <v>9</v>
      </c>
      <c r="M42" s="737">
        <v>10</v>
      </c>
      <c r="N42" s="737">
        <v>11</v>
      </c>
      <c r="O42" s="737">
        <v>12</v>
      </c>
      <c r="P42" s="737">
        <v>13</v>
      </c>
      <c r="Q42" s="737">
        <v>14</v>
      </c>
      <c r="R42" s="737">
        <v>15</v>
      </c>
      <c r="S42" s="737">
        <v>16</v>
      </c>
      <c r="T42" s="737">
        <v>17</v>
      </c>
      <c r="U42" s="737">
        <v>18</v>
      </c>
      <c r="V42" s="737">
        <v>19</v>
      </c>
      <c r="W42" s="737">
        <v>20</v>
      </c>
    </row>
    <row r="43" spans="1:26" ht="38.25" x14ac:dyDescent="0.2">
      <c r="A43" s="749" t="s">
        <v>1545</v>
      </c>
      <c r="B43" s="749" t="s">
        <v>321</v>
      </c>
      <c r="C43" s="555" t="s">
        <v>809</v>
      </c>
      <c r="D43" s="641" t="str">
        <f>IF('I2 LDC class'!$D$20="",'I2 LDC class'!$C$20,'I2 LDC class'!$D$20)</f>
        <v>Residential</v>
      </c>
      <c r="E43" s="641" t="str">
        <f>IF('I2 LDC class'!$D$21="",'I2 LDC class'!$C$21,'I2 LDC class'!$D$21)</f>
        <v>GS &lt;50</v>
      </c>
      <c r="F43" s="641" t="str">
        <f>IF('I2 LDC class'!$D$22="",'I2 LDC class'!$C$22,'I2 LDC class'!$D$22)</f>
        <v>GS&gt;50-Regular</v>
      </c>
      <c r="G43" s="641" t="str">
        <f>IF('I2 LDC class'!$D$23="",'I2 LDC class'!$C$23,'I2 LDC class'!$D$23)</f>
        <v>GS&gt; 50-TOU</v>
      </c>
      <c r="H43" s="641" t="str">
        <f>IF('I2 LDC class'!$D$24="",'I2 LDC class'!$C$24,'I2 LDC class'!$D$24)</f>
        <v>GS &gt;50-Intermediate</v>
      </c>
      <c r="I43" s="641" t="str">
        <f>IF('I2 LDC class'!$D$25="",'I2 LDC class'!$C$25,'I2 LDC class'!$D$25)</f>
        <v>Large Use &gt;5MW</v>
      </c>
      <c r="J43" s="641" t="str">
        <f>IF('I2 LDC class'!$D$26="",'I2 LDC class'!$C$26,'I2 LDC class'!$D$26)</f>
        <v>Street Light</v>
      </c>
      <c r="K43" s="641" t="str">
        <f>IF('I2 LDC class'!$D$27="",'I2 LDC class'!$C$27,'I2 LDC class'!$D$27)</f>
        <v>Sentinel</v>
      </c>
      <c r="L43" s="641" t="str">
        <f>IF('I2 LDC class'!$D$28="",'I2 LDC class'!$C$28,'I2 LDC class'!$D$28)</f>
        <v>Unmetered Scattered Load</v>
      </c>
      <c r="M43" s="641" t="str">
        <f>IF('I2 LDC class'!$D$29="",'I2 LDC class'!$C$29,'I2 LDC class'!$D$29)</f>
        <v>Embedded Distributor</v>
      </c>
      <c r="N43" s="641" t="str">
        <f>IF('I2 LDC class'!$D$30="",'I2 LDC class'!$C$30,'I2 LDC class'!$D$30)</f>
        <v>Back-up/Standby Power</v>
      </c>
      <c r="O43" s="641" t="str">
        <f>IF('I2 LDC class'!$D$31="",'I2 LDC class'!$C$31,'I2 LDC class'!$D$31)</f>
        <v>Rate Class 1</v>
      </c>
      <c r="P43" s="641" t="str">
        <f>IF('I2 LDC class'!$D$32="",'I2 LDC class'!$C$32,'I2 LDC class'!$D$32)</f>
        <v>Rate class 2</v>
      </c>
      <c r="Q43" s="641" t="str">
        <f>IF('I2 LDC class'!$D$33="",'I2 LDC class'!$C$33,'I2 LDC class'!$D$33)</f>
        <v>Rate class 3</v>
      </c>
      <c r="R43" s="641" t="str">
        <f>IF('I2 LDC class'!$D$34="",'I2 LDC class'!$C$34,'I2 LDC class'!$D$34)</f>
        <v>Rate class 4</v>
      </c>
      <c r="S43" s="641" t="str">
        <f>IF('I2 LDC class'!$D$35="",'I2 LDC class'!$C$35,'I2 LDC class'!$D$35)</f>
        <v>Rate class 5</v>
      </c>
      <c r="T43" s="641" t="str">
        <f>IF('I2 LDC class'!$D$36="",'I2 LDC class'!$C$36,'I2 LDC class'!$D$36)</f>
        <v>Rate class 6</v>
      </c>
      <c r="U43" s="641" t="str">
        <f>IF('I2 LDC class'!$D$37="",'I2 LDC class'!$C$37,'I2 LDC class'!$D$37)</f>
        <v>Rate class 7</v>
      </c>
      <c r="V43" s="641" t="str">
        <f>IF('I2 LDC class'!$D$38="",'I2 LDC class'!$C$38,'I2 LDC class'!$D$38)</f>
        <v>Rate class 8</v>
      </c>
      <c r="W43" s="642" t="str">
        <f>IF('I2 LDC class'!$D$39="",'I2 LDC class'!$C$39,'I2 LDC class'!$D$39)</f>
        <v>Rate class 9</v>
      </c>
    </row>
    <row r="44" spans="1:26" ht="12.75" x14ac:dyDescent="0.2">
      <c r="A44" s="675"/>
      <c r="B44" s="676" t="s">
        <v>340</v>
      </c>
      <c r="C44" s="677"/>
      <c r="D44" s="678"/>
      <c r="E44" s="679"/>
      <c r="F44" s="679"/>
      <c r="G44" s="679"/>
      <c r="H44" s="678"/>
      <c r="I44" s="679"/>
      <c r="J44" s="679"/>
      <c r="K44" s="679"/>
      <c r="L44" s="679"/>
      <c r="M44" s="679"/>
      <c r="N44" s="679"/>
      <c r="O44" s="679"/>
      <c r="P44" s="679"/>
      <c r="Q44" s="679"/>
      <c r="R44" s="679"/>
      <c r="S44" s="679"/>
      <c r="T44" s="679"/>
      <c r="U44" s="679"/>
      <c r="V44" s="679"/>
      <c r="W44" s="680"/>
    </row>
    <row r="45" spans="1:26" ht="12.75" x14ac:dyDescent="0.2">
      <c r="A45" s="681">
        <v>1860</v>
      </c>
      <c r="B45" s="682" t="s">
        <v>93</v>
      </c>
      <c r="C45" s="683">
        <f>SUM(D45:W45)</f>
        <v>5080613.1600000011</v>
      </c>
      <c r="D45" s="262">
        <f>D92</f>
        <v>3328447.7075007949</v>
      </c>
      <c r="E45" s="262">
        <f t="shared" ref="E45:W45" si="1">E92</f>
        <v>1417606.4421810338</v>
      </c>
      <c r="F45" s="262">
        <f t="shared" si="1"/>
        <v>153731.22071836409</v>
      </c>
      <c r="G45" s="262">
        <f t="shared" si="1"/>
        <v>0</v>
      </c>
      <c r="H45" s="262">
        <f t="shared" si="1"/>
        <v>136974.03146762948</v>
      </c>
      <c r="I45" s="262">
        <f t="shared" si="1"/>
        <v>43853.758132178482</v>
      </c>
      <c r="J45" s="262">
        <f t="shared" si="1"/>
        <v>0</v>
      </c>
      <c r="K45" s="262">
        <f t="shared" si="1"/>
        <v>0</v>
      </c>
      <c r="L45" s="262">
        <f t="shared" si="1"/>
        <v>0</v>
      </c>
      <c r="M45" s="262">
        <f t="shared" si="1"/>
        <v>0</v>
      </c>
      <c r="N45" s="262">
        <f t="shared" si="1"/>
        <v>0</v>
      </c>
      <c r="O45" s="262">
        <f t="shared" si="1"/>
        <v>0</v>
      </c>
      <c r="P45" s="262">
        <f t="shared" si="1"/>
        <v>0</v>
      </c>
      <c r="Q45" s="262">
        <f t="shared" si="1"/>
        <v>0</v>
      </c>
      <c r="R45" s="262">
        <f t="shared" si="1"/>
        <v>0</v>
      </c>
      <c r="S45" s="262">
        <f t="shared" si="1"/>
        <v>0</v>
      </c>
      <c r="T45" s="262">
        <f t="shared" si="1"/>
        <v>0</v>
      </c>
      <c r="U45" s="262">
        <f t="shared" si="1"/>
        <v>0</v>
      </c>
      <c r="V45" s="262">
        <f t="shared" si="1"/>
        <v>0</v>
      </c>
      <c r="W45" s="680">
        <f t="shared" si="1"/>
        <v>0</v>
      </c>
      <c r="Z45" s="682" t="s">
        <v>820</v>
      </c>
    </row>
    <row r="46" spans="1:26" ht="12.75" x14ac:dyDescent="0.2">
      <c r="A46" s="684"/>
      <c r="B46" s="685"/>
      <c r="C46" s="677"/>
      <c r="D46" s="678"/>
      <c r="E46" s="678"/>
      <c r="F46" s="678"/>
      <c r="G46" s="678"/>
      <c r="H46" s="678"/>
      <c r="I46" s="678"/>
      <c r="J46" s="678"/>
      <c r="K46" s="678"/>
      <c r="L46" s="678"/>
      <c r="M46" s="678"/>
      <c r="N46" s="678"/>
      <c r="O46" s="678"/>
      <c r="P46" s="678"/>
      <c r="Q46" s="678"/>
      <c r="R46" s="678"/>
      <c r="S46" s="678"/>
      <c r="T46" s="678"/>
      <c r="U46" s="678"/>
      <c r="V46" s="678"/>
      <c r="W46" s="686"/>
      <c r="Z46" s="789"/>
    </row>
    <row r="47" spans="1:26" ht="12.75" x14ac:dyDescent="0.2">
      <c r="A47" s="681"/>
      <c r="B47" s="676" t="s">
        <v>0</v>
      </c>
      <c r="C47" s="677"/>
      <c r="D47" s="678"/>
      <c r="E47" s="678"/>
      <c r="F47" s="678"/>
      <c r="G47" s="678"/>
      <c r="H47" s="678"/>
      <c r="I47" s="678"/>
      <c r="J47" s="678"/>
      <c r="K47" s="678"/>
      <c r="L47" s="678"/>
      <c r="M47" s="678"/>
      <c r="N47" s="678"/>
      <c r="O47" s="678"/>
      <c r="P47" s="678"/>
      <c r="Q47" s="678"/>
      <c r="R47" s="678"/>
      <c r="S47" s="678"/>
      <c r="T47" s="678"/>
      <c r="U47" s="678"/>
      <c r="V47" s="678"/>
      <c r="W47" s="686"/>
      <c r="Z47" s="676"/>
    </row>
    <row r="48" spans="1:26" ht="25.5" x14ac:dyDescent="0.2">
      <c r="A48" s="681"/>
      <c r="B48" s="682" t="s">
        <v>895</v>
      </c>
      <c r="C48" s="683">
        <f>SUM(D48:W48)</f>
        <v>-524644.33386904746</v>
      </c>
      <c r="D48" s="687">
        <f>D95</f>
        <v>-343708.75627140101</v>
      </c>
      <c r="E48" s="687">
        <f t="shared" ref="E48:W48" si="2">E95</f>
        <v>-146387.68277066361</v>
      </c>
      <c r="F48" s="687">
        <f t="shared" si="2"/>
        <v>-15874.897644964889</v>
      </c>
      <c r="G48" s="687">
        <f t="shared" si="2"/>
        <v>0</v>
      </c>
      <c r="H48" s="687">
        <f t="shared" si="2"/>
        <v>-14144.483595498228</v>
      </c>
      <c r="I48" s="687">
        <f t="shared" si="2"/>
        <v>-4528.5135865197617</v>
      </c>
      <c r="J48" s="687">
        <f t="shared" si="2"/>
        <v>0</v>
      </c>
      <c r="K48" s="687">
        <f t="shared" si="2"/>
        <v>0</v>
      </c>
      <c r="L48" s="687">
        <f t="shared" si="2"/>
        <v>0</v>
      </c>
      <c r="M48" s="687">
        <f t="shared" si="2"/>
        <v>0</v>
      </c>
      <c r="N48" s="687">
        <f t="shared" si="2"/>
        <v>0</v>
      </c>
      <c r="O48" s="687">
        <f t="shared" si="2"/>
        <v>0</v>
      </c>
      <c r="P48" s="687">
        <f t="shared" si="2"/>
        <v>0</v>
      </c>
      <c r="Q48" s="687">
        <f t="shared" si="2"/>
        <v>0</v>
      </c>
      <c r="R48" s="687">
        <f t="shared" si="2"/>
        <v>0</v>
      </c>
      <c r="S48" s="687">
        <f t="shared" si="2"/>
        <v>0</v>
      </c>
      <c r="T48" s="687">
        <f t="shared" si="2"/>
        <v>0</v>
      </c>
      <c r="U48" s="687">
        <f t="shared" si="2"/>
        <v>0</v>
      </c>
      <c r="V48" s="687">
        <f t="shared" si="2"/>
        <v>0</v>
      </c>
      <c r="W48" s="688">
        <f t="shared" si="2"/>
        <v>0</v>
      </c>
      <c r="Z48" s="682"/>
    </row>
    <row r="49" spans="1:30" ht="12.75" x14ac:dyDescent="0.2">
      <c r="A49" s="689"/>
      <c r="B49" s="690" t="s">
        <v>1293</v>
      </c>
      <c r="C49" s="750">
        <f>SUM(D49:W49)</f>
        <v>4555968.8261309536</v>
      </c>
      <c r="D49" s="751">
        <f t="shared" ref="D49:W49" si="3">D45+D48</f>
        <v>2984738.9512293939</v>
      </c>
      <c r="E49" s="751">
        <f t="shared" si="3"/>
        <v>1271218.7594103701</v>
      </c>
      <c r="F49" s="751">
        <f t="shared" si="3"/>
        <v>137856.32307339919</v>
      </c>
      <c r="G49" s="751">
        <f t="shared" si="3"/>
        <v>0</v>
      </c>
      <c r="H49" s="751">
        <f t="shared" si="3"/>
        <v>122829.54787213125</v>
      </c>
      <c r="I49" s="751">
        <f t="shared" si="3"/>
        <v>39325.244545658723</v>
      </c>
      <c r="J49" s="751">
        <f t="shared" si="3"/>
        <v>0</v>
      </c>
      <c r="K49" s="751">
        <f t="shared" si="3"/>
        <v>0</v>
      </c>
      <c r="L49" s="751">
        <f t="shared" si="3"/>
        <v>0</v>
      </c>
      <c r="M49" s="751">
        <f t="shared" si="3"/>
        <v>0</v>
      </c>
      <c r="N49" s="751">
        <f t="shared" si="3"/>
        <v>0</v>
      </c>
      <c r="O49" s="751">
        <f t="shared" si="3"/>
        <v>0</v>
      </c>
      <c r="P49" s="751">
        <f t="shared" si="3"/>
        <v>0</v>
      </c>
      <c r="Q49" s="751">
        <f t="shared" si="3"/>
        <v>0</v>
      </c>
      <c r="R49" s="751">
        <f t="shared" si="3"/>
        <v>0</v>
      </c>
      <c r="S49" s="751">
        <f t="shared" si="3"/>
        <v>0</v>
      </c>
      <c r="T49" s="751">
        <f t="shared" si="3"/>
        <v>0</v>
      </c>
      <c r="U49" s="751">
        <f t="shared" si="3"/>
        <v>0</v>
      </c>
      <c r="V49" s="751">
        <f t="shared" si="3"/>
        <v>0</v>
      </c>
      <c r="W49" s="752">
        <f t="shared" si="3"/>
        <v>0</v>
      </c>
      <c r="X49" s="338"/>
      <c r="Y49" s="338"/>
      <c r="Z49" s="690"/>
      <c r="AA49" s="338"/>
      <c r="AB49" s="338"/>
      <c r="AC49" s="338"/>
      <c r="AD49" s="338"/>
    </row>
    <row r="50" spans="1:30" ht="12.75" x14ac:dyDescent="0.2">
      <c r="A50" s="684"/>
      <c r="B50" s="685"/>
      <c r="C50" s="677"/>
      <c r="D50" s="678"/>
      <c r="E50" s="678"/>
      <c r="F50" s="678"/>
      <c r="G50" s="678"/>
      <c r="H50" s="678"/>
      <c r="I50" s="678"/>
      <c r="J50" s="678"/>
      <c r="K50" s="678"/>
      <c r="L50" s="678"/>
      <c r="M50" s="678"/>
      <c r="N50" s="678"/>
      <c r="O50" s="678"/>
      <c r="P50" s="678"/>
      <c r="Q50" s="678"/>
      <c r="R50" s="678"/>
      <c r="S50" s="678"/>
      <c r="T50" s="678"/>
      <c r="U50" s="678"/>
      <c r="V50" s="678"/>
      <c r="W50" s="686"/>
      <c r="Z50" s="789"/>
    </row>
    <row r="51" spans="1:30" ht="12.75" x14ac:dyDescent="0.2">
      <c r="A51" s="691"/>
      <c r="B51" s="676" t="s">
        <v>896</v>
      </c>
      <c r="C51" s="677"/>
      <c r="D51" s="678"/>
      <c r="E51" s="678"/>
      <c r="F51" s="678"/>
      <c r="G51" s="678"/>
      <c r="H51" s="678"/>
      <c r="I51" s="678"/>
      <c r="J51" s="678"/>
      <c r="K51" s="678"/>
      <c r="L51" s="678"/>
      <c r="M51" s="678"/>
      <c r="N51" s="678"/>
      <c r="O51" s="678"/>
      <c r="P51" s="678"/>
      <c r="Q51" s="678"/>
      <c r="R51" s="678"/>
      <c r="S51" s="678"/>
      <c r="T51" s="678"/>
      <c r="U51" s="678"/>
      <c r="V51" s="678"/>
      <c r="W51" s="686"/>
      <c r="Z51" s="676"/>
    </row>
    <row r="52" spans="1:30" s="67" customFormat="1" ht="12.75" x14ac:dyDescent="0.2">
      <c r="A52" s="384">
        <v>4082</v>
      </c>
      <c r="B52" s="692" t="s">
        <v>1700</v>
      </c>
      <c r="C52" s="683">
        <f>SUM(D52:W52)</f>
        <v>-46298.000000000007</v>
      </c>
      <c r="D52" s="693">
        <f>D101</f>
        <v>-30147.500663528434</v>
      </c>
      <c r="E52" s="693">
        <f t="shared" ref="E52:W56" si="4">E101</f>
        <v>-5468.8517373863206</v>
      </c>
      <c r="F52" s="693">
        <f t="shared" si="4"/>
        <v>-5158.3956706898916</v>
      </c>
      <c r="G52" s="693">
        <f t="shared" si="4"/>
        <v>0</v>
      </c>
      <c r="H52" s="693">
        <f t="shared" si="4"/>
        <v>-1611.7227578423631</v>
      </c>
      <c r="I52" s="693">
        <f t="shared" si="4"/>
        <v>-2015.0609379936775</v>
      </c>
      <c r="J52" s="693">
        <f t="shared" si="4"/>
        <v>-1515.0902148101575</v>
      </c>
      <c r="K52" s="693">
        <f t="shared" si="4"/>
        <v>-99.813405254256622</v>
      </c>
      <c r="L52" s="693">
        <f t="shared" si="4"/>
        <v>-281.56461249490553</v>
      </c>
      <c r="M52" s="693">
        <f t="shared" si="4"/>
        <v>0</v>
      </c>
      <c r="N52" s="693">
        <f t="shared" si="4"/>
        <v>0</v>
      </c>
      <c r="O52" s="693">
        <f t="shared" si="4"/>
        <v>0</v>
      </c>
      <c r="P52" s="693">
        <f t="shared" si="4"/>
        <v>0</v>
      </c>
      <c r="Q52" s="693">
        <f t="shared" si="4"/>
        <v>0</v>
      </c>
      <c r="R52" s="693">
        <f t="shared" si="4"/>
        <v>0</v>
      </c>
      <c r="S52" s="693">
        <f t="shared" si="4"/>
        <v>0</v>
      </c>
      <c r="T52" s="693">
        <f t="shared" si="4"/>
        <v>0</v>
      </c>
      <c r="U52" s="693">
        <f t="shared" si="4"/>
        <v>0</v>
      </c>
      <c r="V52" s="693">
        <f t="shared" si="4"/>
        <v>0</v>
      </c>
      <c r="W52" s="694">
        <f t="shared" si="4"/>
        <v>0</v>
      </c>
      <c r="X52" s="632"/>
      <c r="Y52" s="633"/>
      <c r="Z52" s="682" t="s">
        <v>1361</v>
      </c>
      <c r="AA52" s="633"/>
      <c r="AB52" s="633"/>
      <c r="AC52" s="633"/>
      <c r="AD52" s="633"/>
    </row>
    <row r="53" spans="1:30" s="67" customFormat="1" ht="12.75" x14ac:dyDescent="0.2">
      <c r="A53" s="384">
        <v>4084</v>
      </c>
      <c r="B53" s="692" t="s">
        <v>547</v>
      </c>
      <c r="C53" s="683">
        <f>SUM(D53:W53)</f>
        <v>-2037.0000000000005</v>
      </c>
      <c r="D53" s="693">
        <f t="shared" ref="D53:S56" si="5">D102</f>
        <v>-1326.4170990454754</v>
      </c>
      <c r="E53" s="693">
        <f t="shared" si="5"/>
        <v>-240.61624668573015</v>
      </c>
      <c r="F53" s="693">
        <f t="shared" si="5"/>
        <v>-226.95693077876604</v>
      </c>
      <c r="G53" s="693">
        <f t="shared" si="5"/>
        <v>0</v>
      </c>
      <c r="H53" s="693">
        <f t="shared" si="5"/>
        <v>-70.911902408849059</v>
      </c>
      <c r="I53" s="693">
        <f t="shared" si="5"/>
        <v>-88.65780661568796</v>
      </c>
      <c r="J53" s="693">
        <f t="shared" si="5"/>
        <v>-66.660304280277572</v>
      </c>
      <c r="K53" s="693">
        <f t="shared" si="5"/>
        <v>-4.391548371483017</v>
      </c>
      <c r="L53" s="693">
        <f t="shared" si="5"/>
        <v>-12.3881618137311</v>
      </c>
      <c r="M53" s="693">
        <f t="shared" si="5"/>
        <v>0</v>
      </c>
      <c r="N53" s="693">
        <f t="shared" si="5"/>
        <v>0</v>
      </c>
      <c r="O53" s="693">
        <f t="shared" si="5"/>
        <v>0</v>
      </c>
      <c r="P53" s="693">
        <f t="shared" si="5"/>
        <v>0</v>
      </c>
      <c r="Q53" s="693">
        <f t="shared" si="5"/>
        <v>0</v>
      </c>
      <c r="R53" s="693">
        <f t="shared" si="5"/>
        <v>0</v>
      </c>
      <c r="S53" s="693">
        <f t="shared" si="5"/>
        <v>0</v>
      </c>
      <c r="T53" s="693">
        <f t="shared" si="4"/>
        <v>0</v>
      </c>
      <c r="U53" s="693">
        <f t="shared" si="4"/>
        <v>0</v>
      </c>
      <c r="V53" s="693">
        <f t="shared" si="4"/>
        <v>0</v>
      </c>
      <c r="W53" s="694">
        <f t="shared" si="4"/>
        <v>0</v>
      </c>
      <c r="X53" s="632"/>
      <c r="Y53" s="633"/>
      <c r="Z53" s="682" t="s">
        <v>1361</v>
      </c>
      <c r="AA53" s="633"/>
      <c r="AB53" s="633"/>
      <c r="AC53" s="633"/>
      <c r="AD53" s="633"/>
    </row>
    <row r="54" spans="1:30" s="67" customFormat="1" ht="12.75" x14ac:dyDescent="0.2">
      <c r="A54" s="384">
        <v>4090</v>
      </c>
      <c r="B54" s="692" t="s">
        <v>552</v>
      </c>
      <c r="C54" s="683">
        <f>SUM(D54:W54)</f>
        <v>0</v>
      </c>
      <c r="D54" s="693">
        <f t="shared" si="5"/>
        <v>0</v>
      </c>
      <c r="E54" s="693">
        <f t="shared" si="4"/>
        <v>0</v>
      </c>
      <c r="F54" s="693">
        <f t="shared" si="4"/>
        <v>0</v>
      </c>
      <c r="G54" s="693">
        <f t="shared" si="4"/>
        <v>0</v>
      </c>
      <c r="H54" s="693">
        <f t="shared" si="4"/>
        <v>0</v>
      </c>
      <c r="I54" s="693">
        <f t="shared" si="4"/>
        <v>0</v>
      </c>
      <c r="J54" s="693">
        <f t="shared" si="4"/>
        <v>0</v>
      </c>
      <c r="K54" s="693">
        <f t="shared" si="4"/>
        <v>0</v>
      </c>
      <c r="L54" s="693">
        <f t="shared" si="4"/>
        <v>0</v>
      </c>
      <c r="M54" s="693">
        <f t="shared" si="4"/>
        <v>0</v>
      </c>
      <c r="N54" s="693">
        <f t="shared" si="4"/>
        <v>0</v>
      </c>
      <c r="O54" s="693">
        <f t="shared" si="4"/>
        <v>0</v>
      </c>
      <c r="P54" s="693">
        <f t="shared" si="4"/>
        <v>0</v>
      </c>
      <c r="Q54" s="693">
        <f t="shared" si="4"/>
        <v>0</v>
      </c>
      <c r="R54" s="693">
        <f t="shared" si="4"/>
        <v>0</v>
      </c>
      <c r="S54" s="693">
        <f t="shared" si="4"/>
        <v>0</v>
      </c>
      <c r="T54" s="693">
        <f t="shared" si="4"/>
        <v>0</v>
      </c>
      <c r="U54" s="693">
        <f t="shared" si="4"/>
        <v>0</v>
      </c>
      <c r="V54" s="693">
        <f t="shared" si="4"/>
        <v>0</v>
      </c>
      <c r="W54" s="694">
        <f t="shared" si="4"/>
        <v>0</v>
      </c>
      <c r="X54" s="632"/>
      <c r="Y54" s="633"/>
      <c r="Z54" s="682" t="s">
        <v>1361</v>
      </c>
      <c r="AA54" s="633"/>
      <c r="AB54" s="633"/>
      <c r="AC54" s="633"/>
      <c r="AD54" s="633"/>
    </row>
    <row r="55" spans="1:30" s="67" customFormat="1" ht="12.75" x14ac:dyDescent="0.2">
      <c r="A55" s="384">
        <v>4220</v>
      </c>
      <c r="B55" s="692" t="s">
        <v>558</v>
      </c>
      <c r="C55" s="683">
        <f>SUM(D55:W55)</f>
        <v>0</v>
      </c>
      <c r="D55" s="693">
        <f t="shared" si="5"/>
        <v>0</v>
      </c>
      <c r="E55" s="693">
        <f t="shared" si="4"/>
        <v>0</v>
      </c>
      <c r="F55" s="693">
        <f t="shared" si="4"/>
        <v>0</v>
      </c>
      <c r="G55" s="693">
        <f t="shared" si="4"/>
        <v>0</v>
      </c>
      <c r="H55" s="693">
        <f t="shared" si="4"/>
        <v>0</v>
      </c>
      <c r="I55" s="693">
        <f t="shared" si="4"/>
        <v>0</v>
      </c>
      <c r="J55" s="693">
        <f t="shared" si="4"/>
        <v>0</v>
      </c>
      <c r="K55" s="693">
        <f t="shared" si="4"/>
        <v>0</v>
      </c>
      <c r="L55" s="693">
        <f t="shared" si="4"/>
        <v>0</v>
      </c>
      <c r="M55" s="693">
        <f t="shared" si="4"/>
        <v>0</v>
      </c>
      <c r="N55" s="693">
        <f t="shared" si="4"/>
        <v>0</v>
      </c>
      <c r="O55" s="693">
        <f t="shared" si="4"/>
        <v>0</v>
      </c>
      <c r="P55" s="693">
        <f t="shared" si="4"/>
        <v>0</v>
      </c>
      <c r="Q55" s="693">
        <f t="shared" si="4"/>
        <v>0</v>
      </c>
      <c r="R55" s="693">
        <f t="shared" si="4"/>
        <v>0</v>
      </c>
      <c r="S55" s="693">
        <f t="shared" si="4"/>
        <v>0</v>
      </c>
      <c r="T55" s="693">
        <f t="shared" si="4"/>
        <v>0</v>
      </c>
      <c r="U55" s="693">
        <f t="shared" si="4"/>
        <v>0</v>
      </c>
      <c r="V55" s="693">
        <f t="shared" si="4"/>
        <v>0</v>
      </c>
      <c r="W55" s="694">
        <f t="shared" si="4"/>
        <v>0</v>
      </c>
      <c r="X55" s="632"/>
      <c r="Y55" s="633"/>
      <c r="Z55" s="682" t="s">
        <v>1271</v>
      </c>
      <c r="AA55" s="633"/>
      <c r="AB55" s="633"/>
      <c r="AC55" s="633"/>
      <c r="AD55" s="633"/>
    </row>
    <row r="56" spans="1:30" s="591" customFormat="1" ht="12.75" x14ac:dyDescent="0.2">
      <c r="A56" s="695">
        <v>4225</v>
      </c>
      <c r="B56" s="696" t="s">
        <v>559</v>
      </c>
      <c r="C56" s="697">
        <f>SUM(D56:W56)</f>
        <v>-232694</v>
      </c>
      <c r="D56" s="698">
        <f t="shared" si="5"/>
        <v>-190720.75234038723</v>
      </c>
      <c r="E56" s="698">
        <f t="shared" si="5"/>
        <v>-28193.675047855722</v>
      </c>
      <c r="F56" s="698">
        <f t="shared" si="5"/>
        <v>-13779.57261175703</v>
      </c>
      <c r="G56" s="698">
        <f t="shared" si="5"/>
        <v>0</v>
      </c>
      <c r="H56" s="698">
        <f t="shared" si="5"/>
        <v>0</v>
      </c>
      <c r="I56" s="698">
        <f t="shared" si="5"/>
        <v>0</v>
      </c>
      <c r="J56" s="698">
        <f t="shared" si="5"/>
        <v>0</v>
      </c>
      <c r="K56" s="698">
        <f t="shared" si="5"/>
        <v>0</v>
      </c>
      <c r="L56" s="698">
        <f t="shared" si="5"/>
        <v>0</v>
      </c>
      <c r="M56" s="698">
        <f t="shared" si="5"/>
        <v>0</v>
      </c>
      <c r="N56" s="698">
        <f t="shared" si="5"/>
        <v>0</v>
      </c>
      <c r="O56" s="698">
        <f t="shared" si="5"/>
        <v>0</v>
      </c>
      <c r="P56" s="698">
        <f t="shared" si="5"/>
        <v>0</v>
      </c>
      <c r="Q56" s="698">
        <f t="shared" si="5"/>
        <v>0</v>
      </c>
      <c r="R56" s="698">
        <f t="shared" si="5"/>
        <v>0</v>
      </c>
      <c r="S56" s="698">
        <f t="shared" si="5"/>
        <v>0</v>
      </c>
      <c r="T56" s="698">
        <f t="shared" si="4"/>
        <v>0</v>
      </c>
      <c r="U56" s="698">
        <f t="shared" si="4"/>
        <v>0</v>
      </c>
      <c r="V56" s="698">
        <f t="shared" si="4"/>
        <v>0</v>
      </c>
      <c r="W56" s="699">
        <f t="shared" si="4"/>
        <v>0</v>
      </c>
      <c r="X56" s="634"/>
      <c r="Y56" s="635"/>
      <c r="Z56" s="682" t="s">
        <v>1444</v>
      </c>
      <c r="AA56" s="635"/>
      <c r="AB56" s="635"/>
      <c r="AC56" s="635"/>
      <c r="AD56" s="635"/>
    </row>
    <row r="57" spans="1:30" s="7" customFormat="1" ht="12.75" x14ac:dyDescent="0.2">
      <c r="A57" s="700"/>
      <c r="B57" s="701"/>
      <c r="C57" s="677"/>
      <c r="D57" s="702"/>
      <c r="E57" s="702"/>
      <c r="F57" s="702"/>
      <c r="G57" s="702"/>
      <c r="H57" s="702"/>
      <c r="I57" s="702"/>
      <c r="J57" s="702"/>
      <c r="K57" s="702"/>
      <c r="L57" s="702"/>
      <c r="M57" s="702"/>
      <c r="N57" s="702"/>
      <c r="O57" s="702"/>
      <c r="P57" s="702"/>
      <c r="Q57" s="702"/>
      <c r="R57" s="702"/>
      <c r="S57" s="702"/>
      <c r="T57" s="702"/>
      <c r="U57" s="702"/>
      <c r="V57" s="702"/>
      <c r="W57" s="688"/>
      <c r="X57" s="622"/>
      <c r="Y57" s="629"/>
      <c r="Z57" s="701"/>
      <c r="AA57" s="629"/>
      <c r="AB57" s="629"/>
      <c r="AC57" s="629"/>
      <c r="AD57" s="629"/>
    </row>
    <row r="58" spans="1:30" ht="12.75" x14ac:dyDescent="0.2">
      <c r="A58" s="703"/>
      <c r="B58" s="950" t="s">
        <v>754</v>
      </c>
      <c r="C58" s="945">
        <f t="shared" ref="C58:W58" si="6">+SUM(C52:C56)</f>
        <v>-281029</v>
      </c>
      <c r="D58" s="946">
        <f t="shared" si="6"/>
        <v>-222194.67010296113</v>
      </c>
      <c r="E58" s="946">
        <f t="shared" si="6"/>
        <v>-33903.143031927772</v>
      </c>
      <c r="F58" s="946">
        <f t="shared" si="6"/>
        <v>-19164.925213225688</v>
      </c>
      <c r="G58" s="946">
        <f t="shared" si="6"/>
        <v>0</v>
      </c>
      <c r="H58" s="946">
        <f t="shared" si="6"/>
        <v>-1682.6346602512122</v>
      </c>
      <c r="I58" s="946">
        <f t="shared" si="6"/>
        <v>-2103.7187446093653</v>
      </c>
      <c r="J58" s="946">
        <f t="shared" si="6"/>
        <v>-1581.7505190904351</v>
      </c>
      <c r="K58" s="946">
        <f t="shared" si="6"/>
        <v>-104.20495362573963</v>
      </c>
      <c r="L58" s="946">
        <f t="shared" si="6"/>
        <v>-293.95277430863661</v>
      </c>
      <c r="M58" s="946">
        <f t="shared" si="6"/>
        <v>0</v>
      </c>
      <c r="N58" s="946">
        <f t="shared" si="6"/>
        <v>0</v>
      </c>
      <c r="O58" s="946">
        <f t="shared" si="6"/>
        <v>0</v>
      </c>
      <c r="P58" s="946">
        <f t="shared" si="6"/>
        <v>0</v>
      </c>
      <c r="Q58" s="946">
        <f t="shared" si="6"/>
        <v>0</v>
      </c>
      <c r="R58" s="946">
        <f t="shared" si="6"/>
        <v>0</v>
      </c>
      <c r="S58" s="946">
        <f t="shared" si="6"/>
        <v>0</v>
      </c>
      <c r="T58" s="946">
        <f t="shared" si="6"/>
        <v>0</v>
      </c>
      <c r="U58" s="946">
        <f t="shared" si="6"/>
        <v>0</v>
      </c>
      <c r="V58" s="946">
        <f t="shared" si="6"/>
        <v>0</v>
      </c>
      <c r="W58" s="947">
        <f t="shared" si="6"/>
        <v>0</v>
      </c>
      <c r="Z58" s="1860"/>
    </row>
    <row r="59" spans="1:30" ht="12.75" x14ac:dyDescent="0.2">
      <c r="A59" s="684"/>
      <c r="B59" s="685"/>
      <c r="C59" s="677"/>
      <c r="D59" s="678"/>
      <c r="E59" s="678"/>
      <c r="F59" s="678"/>
      <c r="G59" s="678"/>
      <c r="H59" s="678"/>
      <c r="I59" s="678"/>
      <c r="J59" s="678"/>
      <c r="K59" s="678"/>
      <c r="L59" s="678"/>
      <c r="M59" s="678"/>
      <c r="N59" s="678"/>
      <c r="O59" s="678"/>
      <c r="P59" s="678"/>
      <c r="Q59" s="678"/>
      <c r="R59" s="678"/>
      <c r="S59" s="678"/>
      <c r="T59" s="678"/>
      <c r="U59" s="678"/>
      <c r="V59" s="678"/>
      <c r="W59" s="686"/>
      <c r="Z59" s="789"/>
    </row>
    <row r="60" spans="1:30" ht="12.75" x14ac:dyDescent="0.2">
      <c r="A60" s="691"/>
      <c r="B60" s="676" t="s">
        <v>341</v>
      </c>
      <c r="C60" s="677"/>
      <c r="D60" s="678"/>
      <c r="E60" s="678"/>
      <c r="F60" s="678"/>
      <c r="G60" s="678"/>
      <c r="H60" s="678"/>
      <c r="I60" s="678"/>
      <c r="J60" s="678"/>
      <c r="K60" s="678"/>
      <c r="L60" s="678"/>
      <c r="M60" s="678"/>
      <c r="N60" s="678"/>
      <c r="O60" s="678"/>
      <c r="P60" s="678"/>
      <c r="Q60" s="678"/>
      <c r="R60" s="678"/>
      <c r="S60" s="678"/>
      <c r="T60" s="678"/>
      <c r="U60" s="678"/>
      <c r="V60" s="678"/>
      <c r="W60" s="686"/>
      <c r="Z60" s="676"/>
    </row>
    <row r="61" spans="1:30" s="67" customFormat="1" ht="12.75" x14ac:dyDescent="0.2">
      <c r="A61" s="384">
        <v>5065</v>
      </c>
      <c r="B61" s="705" t="s">
        <v>1681</v>
      </c>
      <c r="C61" s="677">
        <f>SUM(D61:W61)</f>
        <v>435738.00000000006</v>
      </c>
      <c r="D61" s="693">
        <f>D110</f>
        <v>285463.80161149317</v>
      </c>
      <c r="E61" s="693">
        <f t="shared" ref="E61:W63" si="7">E110</f>
        <v>121580.7967365654</v>
      </c>
      <c r="F61" s="693">
        <f t="shared" si="7"/>
        <v>13184.73431135594</v>
      </c>
      <c r="G61" s="693">
        <f t="shared" si="7"/>
        <v>0</v>
      </c>
      <c r="H61" s="693">
        <f t="shared" si="7"/>
        <v>11747.55657319951</v>
      </c>
      <c r="I61" s="693">
        <f t="shared" si="7"/>
        <v>3761.1107673860347</v>
      </c>
      <c r="J61" s="693">
        <f t="shared" si="7"/>
        <v>0</v>
      </c>
      <c r="K61" s="693">
        <f t="shared" si="7"/>
        <v>0</v>
      </c>
      <c r="L61" s="693">
        <f t="shared" si="7"/>
        <v>0</v>
      </c>
      <c r="M61" s="693">
        <f t="shared" si="7"/>
        <v>0</v>
      </c>
      <c r="N61" s="693">
        <f t="shared" si="7"/>
        <v>0</v>
      </c>
      <c r="O61" s="693">
        <f t="shared" si="7"/>
        <v>0</v>
      </c>
      <c r="P61" s="693">
        <f t="shared" si="7"/>
        <v>0</v>
      </c>
      <c r="Q61" s="693">
        <f t="shared" si="7"/>
        <v>0</v>
      </c>
      <c r="R61" s="693">
        <f t="shared" si="7"/>
        <v>0</v>
      </c>
      <c r="S61" s="693">
        <f t="shared" si="7"/>
        <v>0</v>
      </c>
      <c r="T61" s="693">
        <f t="shared" si="7"/>
        <v>0</v>
      </c>
      <c r="U61" s="693">
        <f t="shared" si="7"/>
        <v>0</v>
      </c>
      <c r="V61" s="693">
        <f t="shared" si="7"/>
        <v>0</v>
      </c>
      <c r="W61" s="694">
        <f t="shared" si="7"/>
        <v>0</v>
      </c>
      <c r="X61" s="632"/>
      <c r="Y61" s="633"/>
      <c r="Z61" s="682" t="s">
        <v>820</v>
      </c>
      <c r="AA61" s="633"/>
      <c r="AB61" s="633"/>
      <c r="AC61" s="633"/>
      <c r="AD61" s="633"/>
    </row>
    <row r="62" spans="1:30" s="67" customFormat="1" ht="12.75" x14ac:dyDescent="0.2">
      <c r="A62" s="384">
        <v>5070</v>
      </c>
      <c r="B62" s="692" t="s">
        <v>1682</v>
      </c>
      <c r="C62" s="677">
        <f>SUM(D62:W62)</f>
        <v>0</v>
      </c>
      <c r="D62" s="693">
        <f t="shared" ref="D62:S63" si="8">D111</f>
        <v>0</v>
      </c>
      <c r="E62" s="693">
        <f t="shared" si="8"/>
        <v>0</v>
      </c>
      <c r="F62" s="693">
        <f t="shared" si="8"/>
        <v>0</v>
      </c>
      <c r="G62" s="693">
        <f t="shared" si="8"/>
        <v>0</v>
      </c>
      <c r="H62" s="693">
        <f t="shared" si="8"/>
        <v>0</v>
      </c>
      <c r="I62" s="693">
        <f t="shared" si="8"/>
        <v>0</v>
      </c>
      <c r="J62" s="693">
        <f t="shared" si="8"/>
        <v>0</v>
      </c>
      <c r="K62" s="693">
        <f t="shared" si="8"/>
        <v>0</v>
      </c>
      <c r="L62" s="693">
        <f t="shared" si="8"/>
        <v>0</v>
      </c>
      <c r="M62" s="693">
        <f t="shared" si="8"/>
        <v>0</v>
      </c>
      <c r="N62" s="693">
        <f t="shared" si="8"/>
        <v>0</v>
      </c>
      <c r="O62" s="693">
        <f t="shared" si="8"/>
        <v>0</v>
      </c>
      <c r="P62" s="693">
        <f t="shared" si="8"/>
        <v>0</v>
      </c>
      <c r="Q62" s="693">
        <f t="shared" si="8"/>
        <v>0</v>
      </c>
      <c r="R62" s="693">
        <f t="shared" si="8"/>
        <v>0</v>
      </c>
      <c r="S62" s="693">
        <f t="shared" si="8"/>
        <v>0</v>
      </c>
      <c r="T62" s="693">
        <f t="shared" si="7"/>
        <v>0</v>
      </c>
      <c r="U62" s="693">
        <f t="shared" si="7"/>
        <v>0</v>
      </c>
      <c r="V62" s="693">
        <f t="shared" si="7"/>
        <v>0</v>
      </c>
      <c r="W62" s="694">
        <f t="shared" si="7"/>
        <v>0</v>
      </c>
      <c r="X62" s="632"/>
      <c r="Y62" s="633"/>
      <c r="Z62" s="682" t="s">
        <v>750</v>
      </c>
      <c r="AA62" s="633"/>
      <c r="AB62" s="633"/>
      <c r="AC62" s="633"/>
      <c r="AD62" s="633"/>
    </row>
    <row r="63" spans="1:30" s="591" customFormat="1" ht="12.75" x14ac:dyDescent="0.2">
      <c r="A63" s="695">
        <v>5075</v>
      </c>
      <c r="B63" s="696" t="s">
        <v>1683</v>
      </c>
      <c r="C63" s="697">
        <f>SUM(D63:W63)</f>
        <v>0</v>
      </c>
      <c r="D63" s="698">
        <f t="shared" si="8"/>
        <v>0</v>
      </c>
      <c r="E63" s="698">
        <f t="shared" si="7"/>
        <v>0</v>
      </c>
      <c r="F63" s="698">
        <f t="shared" si="7"/>
        <v>0</v>
      </c>
      <c r="G63" s="698">
        <f t="shared" si="7"/>
        <v>0</v>
      </c>
      <c r="H63" s="698">
        <f t="shared" si="7"/>
        <v>0</v>
      </c>
      <c r="I63" s="698">
        <f t="shared" si="7"/>
        <v>0</v>
      </c>
      <c r="J63" s="698">
        <f t="shared" si="7"/>
        <v>0</v>
      </c>
      <c r="K63" s="698">
        <f t="shared" si="7"/>
        <v>0</v>
      </c>
      <c r="L63" s="698">
        <f t="shared" si="7"/>
        <v>0</v>
      </c>
      <c r="M63" s="698">
        <f t="shared" si="7"/>
        <v>0</v>
      </c>
      <c r="N63" s="698">
        <f t="shared" si="7"/>
        <v>0</v>
      </c>
      <c r="O63" s="698">
        <f t="shared" si="7"/>
        <v>0</v>
      </c>
      <c r="P63" s="698">
        <f t="shared" si="7"/>
        <v>0</v>
      </c>
      <c r="Q63" s="698">
        <f t="shared" si="7"/>
        <v>0</v>
      </c>
      <c r="R63" s="698">
        <f t="shared" si="7"/>
        <v>0</v>
      </c>
      <c r="S63" s="698">
        <f t="shared" si="7"/>
        <v>0</v>
      </c>
      <c r="T63" s="698">
        <f t="shared" si="7"/>
        <v>0</v>
      </c>
      <c r="U63" s="698">
        <f t="shared" si="7"/>
        <v>0</v>
      </c>
      <c r="V63" s="698">
        <f t="shared" si="7"/>
        <v>0</v>
      </c>
      <c r="W63" s="699">
        <f t="shared" si="7"/>
        <v>0</v>
      </c>
      <c r="X63" s="634"/>
      <c r="Y63" s="635"/>
      <c r="Z63" s="682" t="s">
        <v>750</v>
      </c>
      <c r="AA63" s="635"/>
      <c r="AB63" s="635"/>
      <c r="AC63" s="635"/>
      <c r="AD63" s="635"/>
    </row>
    <row r="64" spans="1:30" ht="12.75" x14ac:dyDescent="0.2">
      <c r="A64" s="700"/>
      <c r="B64" s="701"/>
      <c r="C64" s="677"/>
      <c r="D64" s="678"/>
      <c r="E64" s="678"/>
      <c r="F64" s="678"/>
      <c r="G64" s="678"/>
      <c r="H64" s="678"/>
      <c r="I64" s="678"/>
      <c r="J64" s="678"/>
      <c r="K64" s="678"/>
      <c r="L64" s="678"/>
      <c r="M64" s="678"/>
      <c r="N64" s="678"/>
      <c r="O64" s="678"/>
      <c r="P64" s="678"/>
      <c r="Q64" s="678"/>
      <c r="R64" s="678"/>
      <c r="S64" s="678"/>
      <c r="T64" s="678"/>
      <c r="U64" s="678"/>
      <c r="V64" s="678"/>
      <c r="W64" s="686"/>
      <c r="Z64" s="701"/>
    </row>
    <row r="65" spans="1:30" ht="12.75" x14ac:dyDescent="0.2">
      <c r="A65" s="684"/>
      <c r="B65" s="950" t="s">
        <v>754</v>
      </c>
      <c r="C65" s="945">
        <f t="shared" ref="C65:W65" si="9">+SUM(C61:C64)</f>
        <v>435738.00000000006</v>
      </c>
      <c r="D65" s="946">
        <f t="shared" si="9"/>
        <v>285463.80161149317</v>
      </c>
      <c r="E65" s="946">
        <f t="shared" si="9"/>
        <v>121580.7967365654</v>
      </c>
      <c r="F65" s="946">
        <f t="shared" si="9"/>
        <v>13184.73431135594</v>
      </c>
      <c r="G65" s="946">
        <f t="shared" si="9"/>
        <v>0</v>
      </c>
      <c r="H65" s="946">
        <f t="shared" si="9"/>
        <v>11747.55657319951</v>
      </c>
      <c r="I65" s="946">
        <f t="shared" si="9"/>
        <v>3761.1107673860347</v>
      </c>
      <c r="J65" s="946">
        <f t="shared" si="9"/>
        <v>0</v>
      </c>
      <c r="K65" s="946">
        <f t="shared" si="9"/>
        <v>0</v>
      </c>
      <c r="L65" s="946">
        <f t="shared" si="9"/>
        <v>0</v>
      </c>
      <c r="M65" s="946">
        <f t="shared" si="9"/>
        <v>0</v>
      </c>
      <c r="N65" s="946">
        <f t="shared" si="9"/>
        <v>0</v>
      </c>
      <c r="O65" s="946">
        <f t="shared" si="9"/>
        <v>0</v>
      </c>
      <c r="P65" s="946">
        <f t="shared" si="9"/>
        <v>0</v>
      </c>
      <c r="Q65" s="946">
        <f t="shared" si="9"/>
        <v>0</v>
      </c>
      <c r="R65" s="946">
        <f t="shared" si="9"/>
        <v>0</v>
      </c>
      <c r="S65" s="946">
        <f t="shared" si="9"/>
        <v>0</v>
      </c>
      <c r="T65" s="946">
        <f t="shared" si="9"/>
        <v>0</v>
      </c>
      <c r="U65" s="946">
        <f t="shared" si="9"/>
        <v>0</v>
      </c>
      <c r="V65" s="946">
        <f t="shared" si="9"/>
        <v>0</v>
      </c>
      <c r="W65" s="947">
        <f t="shared" si="9"/>
        <v>0</v>
      </c>
      <c r="Z65" s="1860"/>
    </row>
    <row r="66" spans="1:30" ht="12.75" x14ac:dyDescent="0.2">
      <c r="A66" s="684"/>
      <c r="B66" s="685"/>
      <c r="C66" s="677"/>
      <c r="D66" s="678"/>
      <c r="E66" s="678"/>
      <c r="F66" s="678"/>
      <c r="G66" s="678"/>
      <c r="H66" s="678"/>
      <c r="I66" s="678"/>
      <c r="J66" s="678"/>
      <c r="K66" s="678"/>
      <c r="L66" s="678"/>
      <c r="M66" s="678"/>
      <c r="N66" s="678"/>
      <c r="O66" s="678"/>
      <c r="P66" s="678"/>
      <c r="Q66" s="678"/>
      <c r="R66" s="678"/>
      <c r="S66" s="678"/>
      <c r="T66" s="678"/>
      <c r="U66" s="678"/>
      <c r="V66" s="678"/>
      <c r="W66" s="686"/>
      <c r="Z66" s="789"/>
    </row>
    <row r="67" spans="1:30" ht="12.75" x14ac:dyDescent="0.2">
      <c r="A67" s="681"/>
      <c r="B67" s="676" t="s">
        <v>342</v>
      </c>
      <c r="C67" s="677"/>
      <c r="D67" s="678"/>
      <c r="E67" s="678"/>
      <c r="F67" s="678"/>
      <c r="G67" s="678"/>
      <c r="H67" s="678"/>
      <c r="I67" s="678"/>
      <c r="J67" s="678"/>
      <c r="K67" s="678"/>
      <c r="L67" s="678"/>
      <c r="M67" s="678"/>
      <c r="N67" s="678"/>
      <c r="O67" s="678"/>
      <c r="P67" s="678"/>
      <c r="Q67" s="678"/>
      <c r="R67" s="678"/>
      <c r="S67" s="678"/>
      <c r="T67" s="678"/>
      <c r="U67" s="678"/>
      <c r="V67" s="678"/>
      <c r="W67" s="686"/>
      <c r="Z67" s="676"/>
    </row>
    <row r="68" spans="1:30" s="67" customFormat="1" ht="12.75" x14ac:dyDescent="0.2">
      <c r="A68" s="384">
        <v>5175</v>
      </c>
      <c r="B68" s="705" t="s">
        <v>1625</v>
      </c>
      <c r="C68" s="677">
        <f>SUM(D68:W68)</f>
        <v>500</v>
      </c>
      <c r="D68" s="693">
        <f>D117</f>
        <v>327.56358363453853</v>
      </c>
      <c r="E68" s="693">
        <f t="shared" ref="E68:W68" si="10">E117</f>
        <v>139.51135399777547</v>
      </c>
      <c r="F68" s="693">
        <f t="shared" si="10"/>
        <v>15.129199554957266</v>
      </c>
      <c r="G68" s="693">
        <f t="shared" si="10"/>
        <v>0</v>
      </c>
      <c r="H68" s="693">
        <f t="shared" si="10"/>
        <v>13.480068955656273</v>
      </c>
      <c r="I68" s="693">
        <f t="shared" si="10"/>
        <v>4.3157938570724079</v>
      </c>
      <c r="J68" s="693">
        <f t="shared" si="10"/>
        <v>0</v>
      </c>
      <c r="K68" s="693">
        <f t="shared" si="10"/>
        <v>0</v>
      </c>
      <c r="L68" s="693">
        <f t="shared" si="10"/>
        <v>0</v>
      </c>
      <c r="M68" s="693">
        <f t="shared" si="10"/>
        <v>0</v>
      </c>
      <c r="N68" s="693">
        <f t="shared" si="10"/>
        <v>0</v>
      </c>
      <c r="O68" s="693">
        <f t="shared" si="10"/>
        <v>0</v>
      </c>
      <c r="P68" s="693">
        <f t="shared" si="10"/>
        <v>0</v>
      </c>
      <c r="Q68" s="693">
        <f t="shared" si="10"/>
        <v>0</v>
      </c>
      <c r="R68" s="693">
        <f t="shared" si="10"/>
        <v>0</v>
      </c>
      <c r="S68" s="693">
        <f t="shared" si="10"/>
        <v>0</v>
      </c>
      <c r="T68" s="693">
        <f t="shared" si="10"/>
        <v>0</v>
      </c>
      <c r="U68" s="693">
        <f t="shared" si="10"/>
        <v>0</v>
      </c>
      <c r="V68" s="693">
        <f t="shared" si="10"/>
        <v>0</v>
      </c>
      <c r="W68" s="694">
        <f t="shared" si="10"/>
        <v>0</v>
      </c>
      <c r="X68" s="632"/>
      <c r="Y68" s="633"/>
      <c r="Z68" s="682">
        <v>1860</v>
      </c>
      <c r="AA68" s="633"/>
      <c r="AB68" s="633"/>
      <c r="AC68" s="633"/>
      <c r="AD68" s="633"/>
    </row>
    <row r="69" spans="1:30" s="67" customFormat="1" ht="12.75" x14ac:dyDescent="0.2">
      <c r="A69" s="706"/>
      <c r="B69" s="577"/>
      <c r="C69" s="677"/>
      <c r="D69" s="707"/>
      <c r="E69" s="707"/>
      <c r="F69" s="707"/>
      <c r="G69" s="707"/>
      <c r="H69" s="707"/>
      <c r="I69" s="707"/>
      <c r="J69" s="707"/>
      <c r="K69" s="707"/>
      <c r="L69" s="707"/>
      <c r="M69" s="707"/>
      <c r="N69" s="707"/>
      <c r="O69" s="707"/>
      <c r="P69" s="707"/>
      <c r="Q69" s="707"/>
      <c r="R69" s="707"/>
      <c r="S69" s="707"/>
      <c r="T69" s="707"/>
      <c r="U69" s="707"/>
      <c r="V69" s="707"/>
      <c r="W69" s="708"/>
      <c r="X69" s="632"/>
      <c r="Y69" s="633"/>
      <c r="Z69" s="360"/>
      <c r="AA69" s="633"/>
      <c r="AB69" s="633"/>
      <c r="AC69" s="633"/>
      <c r="AD69" s="633"/>
    </row>
    <row r="70" spans="1:30" s="67" customFormat="1" ht="12.75" x14ac:dyDescent="0.2">
      <c r="A70" s="384"/>
      <c r="B70" s="709" t="s">
        <v>897</v>
      </c>
      <c r="C70" s="677"/>
      <c r="D70" s="707"/>
      <c r="E70" s="707"/>
      <c r="F70" s="707"/>
      <c r="G70" s="707"/>
      <c r="H70" s="707"/>
      <c r="I70" s="707"/>
      <c r="J70" s="707"/>
      <c r="K70" s="707"/>
      <c r="L70" s="707"/>
      <c r="M70" s="707"/>
      <c r="N70" s="707"/>
      <c r="O70" s="707"/>
      <c r="P70" s="707"/>
      <c r="Q70" s="707"/>
      <c r="R70" s="707"/>
      <c r="S70" s="707"/>
      <c r="T70" s="707"/>
      <c r="U70" s="707"/>
      <c r="V70" s="707"/>
      <c r="W70" s="708"/>
      <c r="X70" s="632"/>
      <c r="Y70" s="633"/>
      <c r="Z70" s="709"/>
      <c r="AA70" s="633"/>
      <c r="AB70" s="633"/>
      <c r="AC70" s="633"/>
      <c r="AD70" s="633"/>
    </row>
    <row r="71" spans="1:30" s="67" customFormat="1" ht="12.75" x14ac:dyDescent="0.2">
      <c r="A71" s="384">
        <v>5310</v>
      </c>
      <c r="B71" s="705" t="s">
        <v>289</v>
      </c>
      <c r="C71" s="677">
        <f>SUM(D71:W71)</f>
        <v>241109</v>
      </c>
      <c r="D71" s="710">
        <f>D120</f>
        <v>207171.60544618018</v>
      </c>
      <c r="E71" s="710">
        <f t="shared" ref="E71:W75" si="11">E120</f>
        <v>16407.588701048575</v>
      </c>
      <c r="F71" s="710">
        <f t="shared" si="11"/>
        <v>16949.348705328481</v>
      </c>
      <c r="G71" s="710">
        <f t="shared" si="11"/>
        <v>0</v>
      </c>
      <c r="H71" s="710">
        <f t="shared" si="11"/>
        <v>464.36571795420502</v>
      </c>
      <c r="I71" s="710">
        <f t="shared" si="11"/>
        <v>116.09142948855126</v>
      </c>
      <c r="J71" s="710">
        <f t="shared" si="11"/>
        <v>0</v>
      </c>
      <c r="K71" s="710">
        <f t="shared" si="11"/>
        <v>0</v>
      </c>
      <c r="L71" s="710">
        <f t="shared" si="11"/>
        <v>0</v>
      </c>
      <c r="M71" s="710">
        <f t="shared" si="11"/>
        <v>0</v>
      </c>
      <c r="N71" s="710">
        <f t="shared" si="11"/>
        <v>0</v>
      </c>
      <c r="O71" s="710">
        <f t="shared" si="11"/>
        <v>0</v>
      </c>
      <c r="P71" s="710">
        <f t="shared" si="11"/>
        <v>0</v>
      </c>
      <c r="Q71" s="710">
        <f t="shared" si="11"/>
        <v>0</v>
      </c>
      <c r="R71" s="710">
        <f t="shared" si="11"/>
        <v>0</v>
      </c>
      <c r="S71" s="710">
        <f t="shared" si="11"/>
        <v>0</v>
      </c>
      <c r="T71" s="710">
        <f t="shared" si="11"/>
        <v>0</v>
      </c>
      <c r="U71" s="710">
        <f t="shared" si="11"/>
        <v>0</v>
      </c>
      <c r="V71" s="710">
        <f t="shared" si="11"/>
        <v>0</v>
      </c>
      <c r="W71" s="694">
        <f t="shared" si="11"/>
        <v>0</v>
      </c>
      <c r="X71" s="632"/>
      <c r="Y71" s="633"/>
      <c r="Z71" s="682" t="s">
        <v>821</v>
      </c>
      <c r="AA71" s="633"/>
      <c r="AB71" s="633"/>
      <c r="AC71" s="633"/>
      <c r="AD71" s="633"/>
    </row>
    <row r="72" spans="1:30" s="67" customFormat="1" ht="12.75" x14ac:dyDescent="0.2">
      <c r="A72" s="384">
        <v>5315</v>
      </c>
      <c r="B72" s="705" t="s">
        <v>1220</v>
      </c>
      <c r="C72" s="677">
        <f>SUM(D72:W72)</f>
        <v>1179268</v>
      </c>
      <c r="D72" s="710">
        <f>D121</f>
        <v>1052146.9515318167</v>
      </c>
      <c r="E72" s="710">
        <f t="shared" ref="E72:S72" si="12">E121</f>
        <v>103313.61150126379</v>
      </c>
      <c r="F72" s="710">
        <f t="shared" si="12"/>
        <v>4017.0382334805436</v>
      </c>
      <c r="G72" s="710">
        <f t="shared" si="12"/>
        <v>0</v>
      </c>
      <c r="H72" s="710">
        <f t="shared" si="12"/>
        <v>676.05731522373128</v>
      </c>
      <c r="I72" s="710">
        <f t="shared" si="12"/>
        <v>224.04224981251562</v>
      </c>
      <c r="J72" s="710">
        <f t="shared" si="12"/>
        <v>458.56600838818986</v>
      </c>
      <c r="K72" s="710">
        <f t="shared" si="12"/>
        <v>377.33431547371055</v>
      </c>
      <c r="L72" s="710">
        <f t="shared" si="12"/>
        <v>18054.398844540734</v>
      </c>
      <c r="M72" s="710">
        <f t="shared" si="12"/>
        <v>0</v>
      </c>
      <c r="N72" s="710">
        <f t="shared" si="12"/>
        <v>0</v>
      </c>
      <c r="O72" s="710">
        <f t="shared" si="12"/>
        <v>0</v>
      </c>
      <c r="P72" s="710">
        <f t="shared" si="12"/>
        <v>0</v>
      </c>
      <c r="Q72" s="710">
        <f t="shared" si="12"/>
        <v>0</v>
      </c>
      <c r="R72" s="710">
        <f t="shared" si="12"/>
        <v>0</v>
      </c>
      <c r="S72" s="710">
        <f t="shared" si="12"/>
        <v>0</v>
      </c>
      <c r="T72" s="710">
        <f t="shared" si="11"/>
        <v>0</v>
      </c>
      <c r="U72" s="710">
        <f t="shared" si="11"/>
        <v>0</v>
      </c>
      <c r="V72" s="710">
        <f t="shared" si="11"/>
        <v>0</v>
      </c>
      <c r="W72" s="694">
        <f t="shared" si="11"/>
        <v>0</v>
      </c>
      <c r="X72" s="632"/>
      <c r="Y72" s="633"/>
      <c r="Z72" s="682" t="s">
        <v>1361</v>
      </c>
      <c r="AA72" s="633"/>
      <c r="AB72" s="633"/>
      <c r="AC72" s="633"/>
      <c r="AD72" s="633"/>
    </row>
    <row r="73" spans="1:30" s="67" customFormat="1" ht="12.75" x14ac:dyDescent="0.2">
      <c r="A73" s="384">
        <v>5320</v>
      </c>
      <c r="B73" s="705" t="s">
        <v>1221</v>
      </c>
      <c r="C73" s="677">
        <f>SUM(D73:W73)</f>
        <v>242549</v>
      </c>
      <c r="D73" s="710">
        <f>D122</f>
        <v>216403.04913479433</v>
      </c>
      <c r="E73" s="710">
        <f t="shared" si="11"/>
        <v>21249.294609893619</v>
      </c>
      <c r="F73" s="710">
        <f t="shared" si="11"/>
        <v>826.21474210482461</v>
      </c>
      <c r="G73" s="710">
        <f t="shared" si="11"/>
        <v>0</v>
      </c>
      <c r="H73" s="710">
        <f t="shared" si="11"/>
        <v>139.04983918006832</v>
      </c>
      <c r="I73" s="710">
        <f t="shared" si="11"/>
        <v>46.080469960836595</v>
      </c>
      <c r="J73" s="710">
        <f t="shared" si="11"/>
        <v>94.316751381829292</v>
      </c>
      <c r="K73" s="710">
        <f t="shared" si="11"/>
        <v>77.609212565619544</v>
      </c>
      <c r="L73" s="710">
        <f t="shared" si="11"/>
        <v>3713.3852401188792</v>
      </c>
      <c r="M73" s="710">
        <f t="shared" si="11"/>
        <v>0</v>
      </c>
      <c r="N73" s="710">
        <f t="shared" si="11"/>
        <v>0</v>
      </c>
      <c r="O73" s="710">
        <f t="shared" si="11"/>
        <v>0</v>
      </c>
      <c r="P73" s="710">
        <f t="shared" si="11"/>
        <v>0</v>
      </c>
      <c r="Q73" s="710">
        <f t="shared" si="11"/>
        <v>0</v>
      </c>
      <c r="R73" s="710">
        <f t="shared" si="11"/>
        <v>0</v>
      </c>
      <c r="S73" s="710">
        <f t="shared" si="11"/>
        <v>0</v>
      </c>
      <c r="T73" s="710">
        <f t="shared" si="11"/>
        <v>0</v>
      </c>
      <c r="U73" s="710">
        <f t="shared" si="11"/>
        <v>0</v>
      </c>
      <c r="V73" s="710">
        <f t="shared" si="11"/>
        <v>0</v>
      </c>
      <c r="W73" s="694">
        <f t="shared" si="11"/>
        <v>0</v>
      </c>
      <c r="X73" s="632"/>
      <c r="Y73" s="633"/>
      <c r="Z73" s="682" t="s">
        <v>1361</v>
      </c>
      <c r="AA73" s="633"/>
      <c r="AB73" s="633"/>
      <c r="AC73" s="633"/>
      <c r="AD73" s="633"/>
    </row>
    <row r="74" spans="1:30" s="67" customFormat="1" ht="12.75" x14ac:dyDescent="0.2">
      <c r="A74" s="384">
        <v>5325</v>
      </c>
      <c r="B74" s="705" t="s">
        <v>1222</v>
      </c>
      <c r="C74" s="677">
        <f>SUM(D74:W74)</f>
        <v>100</v>
      </c>
      <c r="D74" s="710">
        <f>D123</f>
        <v>89.220342749215348</v>
      </c>
      <c r="E74" s="710">
        <f t="shared" si="11"/>
        <v>8.7608254867649915</v>
      </c>
      <c r="F74" s="710">
        <f t="shared" si="11"/>
        <v>0.34063828014332137</v>
      </c>
      <c r="G74" s="710">
        <f t="shared" si="11"/>
        <v>0</v>
      </c>
      <c r="H74" s="710">
        <f t="shared" si="11"/>
        <v>5.7328555953670528E-2</v>
      </c>
      <c r="I74" s="710">
        <f t="shared" si="11"/>
        <v>1.8998416798600117E-2</v>
      </c>
      <c r="J74" s="710">
        <f t="shared" si="11"/>
        <v>3.8885648418187369E-2</v>
      </c>
      <c r="K74" s="710">
        <f t="shared" si="11"/>
        <v>3.1997333555537043E-2</v>
      </c>
      <c r="L74" s="710">
        <f t="shared" si="11"/>
        <v>1.5309835291503486</v>
      </c>
      <c r="M74" s="710">
        <f t="shared" si="11"/>
        <v>0</v>
      </c>
      <c r="N74" s="710">
        <f t="shared" si="11"/>
        <v>0</v>
      </c>
      <c r="O74" s="710">
        <f t="shared" si="11"/>
        <v>0</v>
      </c>
      <c r="P74" s="710">
        <f t="shared" si="11"/>
        <v>0</v>
      </c>
      <c r="Q74" s="710">
        <f t="shared" si="11"/>
        <v>0</v>
      </c>
      <c r="R74" s="710">
        <f t="shared" si="11"/>
        <v>0</v>
      </c>
      <c r="S74" s="710">
        <f t="shared" si="11"/>
        <v>0</v>
      </c>
      <c r="T74" s="710">
        <f t="shared" si="11"/>
        <v>0</v>
      </c>
      <c r="U74" s="710">
        <f t="shared" si="11"/>
        <v>0</v>
      </c>
      <c r="V74" s="710">
        <f t="shared" si="11"/>
        <v>0</v>
      </c>
      <c r="W74" s="694">
        <f t="shared" si="11"/>
        <v>0</v>
      </c>
      <c r="X74" s="632"/>
      <c r="Y74" s="633"/>
      <c r="Z74" s="682" t="s">
        <v>1361</v>
      </c>
      <c r="AA74" s="633"/>
      <c r="AB74" s="633"/>
      <c r="AC74" s="633"/>
      <c r="AD74" s="633"/>
    </row>
    <row r="75" spans="1:30" s="591" customFormat="1" ht="12.75" x14ac:dyDescent="0.2">
      <c r="A75" s="695">
        <v>5330</v>
      </c>
      <c r="B75" s="711" t="s">
        <v>1223</v>
      </c>
      <c r="C75" s="697">
        <f>SUM(D75:W75)</f>
        <v>400</v>
      </c>
      <c r="D75" s="698">
        <f>D124</f>
        <v>356.88137099686139</v>
      </c>
      <c r="E75" s="698">
        <f t="shared" si="11"/>
        <v>35.043301947059966</v>
      </c>
      <c r="F75" s="698">
        <f t="shared" si="11"/>
        <v>1.3625531205732855</v>
      </c>
      <c r="G75" s="698">
        <f t="shared" si="11"/>
        <v>0</v>
      </c>
      <c r="H75" s="698">
        <f t="shared" si="11"/>
        <v>0.22931422381468211</v>
      </c>
      <c r="I75" s="698">
        <f t="shared" si="11"/>
        <v>7.5993667194400469E-2</v>
      </c>
      <c r="J75" s="698">
        <f t="shared" si="11"/>
        <v>0.15554259367274947</v>
      </c>
      <c r="K75" s="698">
        <f t="shared" si="11"/>
        <v>0.12798933422214817</v>
      </c>
      <c r="L75" s="698">
        <f t="shared" si="11"/>
        <v>6.1239341166013945</v>
      </c>
      <c r="M75" s="698">
        <f t="shared" si="11"/>
        <v>0</v>
      </c>
      <c r="N75" s="698">
        <f t="shared" si="11"/>
        <v>0</v>
      </c>
      <c r="O75" s="698">
        <f t="shared" si="11"/>
        <v>0</v>
      </c>
      <c r="P75" s="698">
        <f t="shared" si="11"/>
        <v>0</v>
      </c>
      <c r="Q75" s="698">
        <f t="shared" si="11"/>
        <v>0</v>
      </c>
      <c r="R75" s="698">
        <f t="shared" si="11"/>
        <v>0</v>
      </c>
      <c r="S75" s="698">
        <f t="shared" si="11"/>
        <v>0</v>
      </c>
      <c r="T75" s="698">
        <f t="shared" si="11"/>
        <v>0</v>
      </c>
      <c r="U75" s="698">
        <f t="shared" si="11"/>
        <v>0</v>
      </c>
      <c r="V75" s="698">
        <f t="shared" si="11"/>
        <v>0</v>
      </c>
      <c r="W75" s="699">
        <f t="shared" si="11"/>
        <v>0</v>
      </c>
      <c r="X75" s="634"/>
      <c r="Y75" s="635"/>
      <c r="Z75" s="682" t="s">
        <v>1361</v>
      </c>
      <c r="AA75" s="635"/>
      <c r="AB75" s="635"/>
      <c r="AC75" s="635"/>
      <c r="AD75" s="635"/>
    </row>
    <row r="76" spans="1:30" ht="12.75" x14ac:dyDescent="0.2">
      <c r="A76" s="712"/>
      <c r="B76" s="713"/>
      <c r="C76" s="677"/>
      <c r="D76" s="678" t="s">
        <v>334</v>
      </c>
      <c r="E76" s="678" t="s">
        <v>334</v>
      </c>
      <c r="F76" s="678" t="s">
        <v>334</v>
      </c>
      <c r="G76" s="678" t="s">
        <v>334</v>
      </c>
      <c r="H76" s="678" t="s">
        <v>334</v>
      </c>
      <c r="I76" s="678" t="s">
        <v>334</v>
      </c>
      <c r="J76" s="678" t="s">
        <v>334</v>
      </c>
      <c r="K76" s="678" t="s">
        <v>334</v>
      </c>
      <c r="L76" s="678" t="s">
        <v>334</v>
      </c>
      <c r="M76" s="678" t="s">
        <v>334</v>
      </c>
      <c r="N76" s="678" t="s">
        <v>334</v>
      </c>
      <c r="O76" s="678" t="s">
        <v>334</v>
      </c>
      <c r="P76" s="678" t="s">
        <v>334</v>
      </c>
      <c r="Q76" s="678" t="s">
        <v>334</v>
      </c>
      <c r="R76" s="678" t="s">
        <v>334</v>
      </c>
      <c r="S76" s="678" t="s">
        <v>334</v>
      </c>
      <c r="T76" s="678" t="s">
        <v>334</v>
      </c>
      <c r="U76" s="678" t="s">
        <v>334</v>
      </c>
      <c r="V76" s="678" t="s">
        <v>334</v>
      </c>
      <c r="W76" s="686" t="s">
        <v>334</v>
      </c>
      <c r="Z76" s="682"/>
    </row>
    <row r="77" spans="1:30" ht="13.5" thickBot="1" x14ac:dyDescent="0.25">
      <c r="A77" s="684"/>
      <c r="B77" s="951" t="s">
        <v>754</v>
      </c>
      <c r="C77" s="952">
        <f t="shared" ref="C77:W77" si="13">+SUM(C71:C76)</f>
        <v>1663426</v>
      </c>
      <c r="D77" s="953">
        <f t="shared" si="13"/>
        <v>1476167.7078265373</v>
      </c>
      <c r="E77" s="953">
        <f t="shared" si="13"/>
        <v>141014.29893963982</v>
      </c>
      <c r="F77" s="953">
        <f t="shared" si="13"/>
        <v>21794.304872314566</v>
      </c>
      <c r="G77" s="953">
        <f t="shared" si="13"/>
        <v>0</v>
      </c>
      <c r="H77" s="953">
        <f t="shared" si="13"/>
        <v>1279.7595151377732</v>
      </c>
      <c r="I77" s="953">
        <f t="shared" si="13"/>
        <v>386.30914134589642</v>
      </c>
      <c r="J77" s="953">
        <f t="shared" si="13"/>
        <v>553.07718801211001</v>
      </c>
      <c r="K77" s="953">
        <f t="shared" si="13"/>
        <v>455.10351470710776</v>
      </c>
      <c r="L77" s="953">
        <f t="shared" si="13"/>
        <v>21775.439002305364</v>
      </c>
      <c r="M77" s="953">
        <f t="shared" si="13"/>
        <v>0</v>
      </c>
      <c r="N77" s="953">
        <f t="shared" si="13"/>
        <v>0</v>
      </c>
      <c r="O77" s="953">
        <f t="shared" si="13"/>
        <v>0</v>
      </c>
      <c r="P77" s="953">
        <f t="shared" si="13"/>
        <v>0</v>
      </c>
      <c r="Q77" s="953">
        <f t="shared" si="13"/>
        <v>0</v>
      </c>
      <c r="R77" s="953">
        <f t="shared" si="13"/>
        <v>0</v>
      </c>
      <c r="S77" s="953">
        <f t="shared" si="13"/>
        <v>0</v>
      </c>
      <c r="T77" s="953">
        <f t="shared" si="13"/>
        <v>0</v>
      </c>
      <c r="U77" s="953">
        <f t="shared" si="13"/>
        <v>0</v>
      </c>
      <c r="V77" s="953">
        <f t="shared" si="13"/>
        <v>0</v>
      </c>
      <c r="W77" s="954">
        <f t="shared" si="13"/>
        <v>0</v>
      </c>
      <c r="Z77" s="682"/>
    </row>
    <row r="78" spans="1:30" ht="20.25" customHeight="1" thickTop="1" x14ac:dyDescent="0.2">
      <c r="A78" s="684"/>
      <c r="B78" s="955" t="s">
        <v>1186</v>
      </c>
      <c r="C78" s="956">
        <f>C77+C68+C65</f>
        <v>2099664</v>
      </c>
      <c r="D78" s="957">
        <f t="shared" ref="D78:W78" si="14">+D77+D68+D65</f>
        <v>1761959.073021665</v>
      </c>
      <c r="E78" s="957">
        <f t="shared" si="14"/>
        <v>262734.60703020298</v>
      </c>
      <c r="F78" s="957">
        <f t="shared" si="14"/>
        <v>34994.168383225464</v>
      </c>
      <c r="G78" s="957">
        <f t="shared" si="14"/>
        <v>0</v>
      </c>
      <c r="H78" s="957">
        <f t="shared" si="14"/>
        <v>13040.79615729294</v>
      </c>
      <c r="I78" s="957">
        <f t="shared" si="14"/>
        <v>4151.7357025890033</v>
      </c>
      <c r="J78" s="957">
        <f t="shared" si="14"/>
        <v>553.07718801211001</v>
      </c>
      <c r="K78" s="957">
        <f t="shared" si="14"/>
        <v>455.10351470710776</v>
      </c>
      <c r="L78" s="957">
        <f t="shared" si="14"/>
        <v>21775.439002305364</v>
      </c>
      <c r="M78" s="957">
        <f t="shared" si="14"/>
        <v>0</v>
      </c>
      <c r="N78" s="957">
        <f t="shared" si="14"/>
        <v>0</v>
      </c>
      <c r="O78" s="957">
        <f t="shared" si="14"/>
        <v>0</v>
      </c>
      <c r="P78" s="957">
        <f t="shared" si="14"/>
        <v>0</v>
      </c>
      <c r="Q78" s="957">
        <f t="shared" si="14"/>
        <v>0</v>
      </c>
      <c r="R78" s="957">
        <f t="shared" si="14"/>
        <v>0</v>
      </c>
      <c r="S78" s="957">
        <f t="shared" si="14"/>
        <v>0</v>
      </c>
      <c r="T78" s="957">
        <f t="shared" si="14"/>
        <v>0</v>
      </c>
      <c r="U78" s="957">
        <f t="shared" si="14"/>
        <v>0</v>
      </c>
      <c r="V78" s="957">
        <f t="shared" si="14"/>
        <v>0</v>
      </c>
      <c r="W78" s="958">
        <f t="shared" si="14"/>
        <v>0</v>
      </c>
      <c r="Z78" s="682"/>
    </row>
    <row r="79" spans="1:30" ht="12.75" x14ac:dyDescent="0.2">
      <c r="A79" s="684"/>
      <c r="B79" s="685"/>
      <c r="C79" s="704"/>
      <c r="D79" s="678"/>
      <c r="E79" s="678"/>
      <c r="F79" s="678"/>
      <c r="G79" s="678"/>
      <c r="H79" s="678"/>
      <c r="I79" s="678"/>
      <c r="J79" s="678"/>
      <c r="K79" s="678"/>
      <c r="L79" s="678"/>
      <c r="M79" s="678"/>
      <c r="N79" s="678"/>
      <c r="O79" s="678"/>
      <c r="P79" s="678"/>
      <c r="Q79" s="678"/>
      <c r="R79" s="678"/>
      <c r="S79" s="678"/>
      <c r="T79" s="678"/>
      <c r="U79" s="678"/>
      <c r="V79" s="678"/>
      <c r="W79" s="686"/>
      <c r="Z79" s="682"/>
    </row>
    <row r="80" spans="1:30" s="67" customFormat="1" ht="12.75" x14ac:dyDescent="0.2">
      <c r="A80" s="384"/>
      <c r="B80" s="690" t="s">
        <v>1302</v>
      </c>
      <c r="C80" s="677">
        <f>SUM(D80:W80)</f>
        <v>333301</v>
      </c>
      <c r="D80" s="693">
        <f>D129</f>
        <v>218354.53997795068</v>
      </c>
      <c r="E80" s="693">
        <f t="shared" ref="E80:W80" si="15">E129</f>
        <v>92998.547597625147</v>
      </c>
      <c r="F80" s="693">
        <f t="shared" si="15"/>
        <v>10085.154681733624</v>
      </c>
      <c r="G80" s="693">
        <f t="shared" si="15"/>
        <v>0</v>
      </c>
      <c r="H80" s="693">
        <f t="shared" si="15"/>
        <v>8985.8409259783857</v>
      </c>
      <c r="I80" s="693">
        <f t="shared" si="15"/>
        <v>2876.916816712182</v>
      </c>
      <c r="J80" s="693">
        <f t="shared" si="15"/>
        <v>0</v>
      </c>
      <c r="K80" s="693">
        <f t="shared" si="15"/>
        <v>0</v>
      </c>
      <c r="L80" s="693">
        <f t="shared" si="15"/>
        <v>0</v>
      </c>
      <c r="M80" s="693">
        <f t="shared" si="15"/>
        <v>0</v>
      </c>
      <c r="N80" s="693">
        <f t="shared" si="15"/>
        <v>0</v>
      </c>
      <c r="O80" s="693">
        <f t="shared" si="15"/>
        <v>0</v>
      </c>
      <c r="P80" s="693">
        <f t="shared" si="15"/>
        <v>0</v>
      </c>
      <c r="Q80" s="693">
        <f t="shared" si="15"/>
        <v>0</v>
      </c>
      <c r="R80" s="693">
        <f t="shared" si="15"/>
        <v>0</v>
      </c>
      <c r="S80" s="693">
        <f t="shared" si="15"/>
        <v>0</v>
      </c>
      <c r="T80" s="693">
        <f t="shared" si="15"/>
        <v>0</v>
      </c>
      <c r="U80" s="693">
        <f t="shared" si="15"/>
        <v>0</v>
      </c>
      <c r="V80" s="693">
        <f t="shared" si="15"/>
        <v>0</v>
      </c>
      <c r="W80" s="694">
        <f t="shared" si="15"/>
        <v>0</v>
      </c>
      <c r="X80" s="632"/>
      <c r="Y80" s="633"/>
      <c r="Z80" s="682"/>
      <c r="AA80" s="633"/>
      <c r="AB80" s="633"/>
      <c r="AC80" s="633"/>
      <c r="AD80" s="633"/>
    </row>
    <row r="81" spans="1:30" s="67" customFormat="1" ht="12.75" x14ac:dyDescent="0.2">
      <c r="A81" s="384"/>
      <c r="B81" s="714" t="s">
        <v>1296</v>
      </c>
      <c r="C81" s="677">
        <f>SUM(D81:W81)</f>
        <v>50326.111087680154</v>
      </c>
      <c r="D81" s="710">
        <f>IF(ISERROR('O4 Summary by Class &amp; Accounts'!E213*D49/(D32+D28)),0, ('O4 Summary by Class &amp; Accounts'!E213*D49/(D32+D28)))</f>
        <v>32949.801191785133</v>
      </c>
      <c r="E81" s="710">
        <f>IF(ISERROR('O4 Summary by Class &amp; Accounts'!F213*E49/(E32+E28)),0, ('O4 Summary by Class &amp; Accounts'!F213*E49/(E32+E28)))</f>
        <v>14056.603271727699</v>
      </c>
      <c r="F81" s="710">
        <f>IF(ISERROR('O4 Summary by Class &amp; Accounts'!G213*F49/(F32+F28)),0, ('O4 Summary by Class &amp; Accounts'!G213*F49/(F32+F28)))</f>
        <v>1521.918576466363</v>
      </c>
      <c r="G81" s="710">
        <f>IF(ISERROR('O4 Summary by Class &amp; Accounts'!H213*G49/(G32+G28)),0, ('O4 Summary by Class &amp; Accounts'!H213*G49/(G32+G28)))</f>
        <v>0</v>
      </c>
      <c r="H81" s="710">
        <f>IF(ISERROR('O4 Summary by Class &amp; Accounts'!I213*H49/(H32+H28)),0, ('O4 Summary by Class &amp; Accounts'!I213*H49/(H32+H28)))</f>
        <v>1361.5773454965974</v>
      </c>
      <c r="I81" s="710">
        <f>IF(ISERROR('O4 Summary by Class &amp; Accounts'!J213*I49/(I32+I28)),0, ('O4 Summary by Class &amp; Accounts'!J213*I49/(I32+I28)))</f>
        <v>436.21070220436656</v>
      </c>
      <c r="J81" s="710">
        <f>IF(ISERROR('O4 Summary by Class &amp; Accounts'!K213*J49/(J32+J28)),0, ('O4 Summary by Class &amp; Accounts'!K213*J49/(J32+J28)))</f>
        <v>0</v>
      </c>
      <c r="K81" s="710">
        <f>IF(ISERROR('O4 Summary by Class &amp; Accounts'!L213*K49/(K32+K28)),0, ('O4 Summary by Class &amp; Accounts'!L213*K49/(K32+K28)))</f>
        <v>0</v>
      </c>
      <c r="L81" s="710">
        <f>IF(ISERROR('O4 Summary by Class &amp; Accounts'!M213*L49/(L32+L28)),0, ('O4 Summary by Class &amp; Accounts'!M213*L49/(L32+L28)))</f>
        <v>0</v>
      </c>
      <c r="M81" s="710">
        <f>IF(ISERROR('O4 Summary by Class &amp; Accounts'!N213*M49/(M32+M28)),0, ('O4 Summary by Class &amp; Accounts'!N213*M49/(M32+M28)))</f>
        <v>0</v>
      </c>
      <c r="N81" s="710">
        <f>IF(ISERROR('O4 Summary by Class &amp; Accounts'!O213*N49/(N32+N28)),0, ('O4 Summary by Class &amp; Accounts'!O213*N49/(N32+N28)))</f>
        <v>0</v>
      </c>
      <c r="O81" s="710">
        <f>IF(ISERROR('O4 Summary by Class &amp; Accounts'!P213*O49/(O32+O28)),0, ('O4 Summary by Class &amp; Accounts'!P213*O49/(O32+O28)))</f>
        <v>0</v>
      </c>
      <c r="P81" s="710">
        <f>IF(ISERROR('O4 Summary by Class &amp; Accounts'!Q213*P49/(P32+P28)),0, ('O4 Summary by Class &amp; Accounts'!Q213*P49/(P32+P28)))</f>
        <v>0</v>
      </c>
      <c r="Q81" s="710">
        <f>IF(ISERROR('O4 Summary by Class &amp; Accounts'!R213*Q49/(Q32+Q28)),0, ('O4 Summary by Class &amp; Accounts'!R213*Q49/(Q32+Q28)))</f>
        <v>0</v>
      </c>
      <c r="R81" s="710">
        <f>IF(ISERROR('O4 Summary by Class &amp; Accounts'!S213*R49/(R32+R28)),0, ('O4 Summary by Class &amp; Accounts'!S213*R49/(R32+R28)))</f>
        <v>0</v>
      </c>
      <c r="S81" s="710">
        <f>IF(ISERROR('O4 Summary by Class &amp; Accounts'!T213*S49/(S32+S28)),0, ('O4 Summary by Class &amp; Accounts'!T213*S49/(S32+S28)))</f>
        <v>0</v>
      </c>
      <c r="T81" s="710">
        <f>IF(ISERROR('O4 Summary by Class &amp; Accounts'!U213*T49/(T32+T28)),0, ('O4 Summary by Class &amp; Accounts'!U213*T49/(T32+T28)))</f>
        <v>0</v>
      </c>
      <c r="U81" s="710">
        <f>IF(ISERROR('O4 Summary by Class &amp; Accounts'!V213*U49/(U32+U28)),0, ('O4 Summary by Class &amp; Accounts'!V213*U49/(U32+U28)))</f>
        <v>0</v>
      </c>
      <c r="V81" s="710">
        <f>IF(ISERROR('O4 Summary by Class &amp; Accounts'!W213*V49/(V32+V28)),0, ('O4 Summary by Class &amp; Accounts'!W213*V49/(V32+V28)))</f>
        <v>0</v>
      </c>
      <c r="W81" s="694">
        <f>IF(ISERROR('O4 Summary by Class &amp; Accounts'!X213*W49/(W32+W28)),0, ('O4 Summary by Class &amp; Accounts'!X213*W49/(W32+W28)))</f>
        <v>0</v>
      </c>
      <c r="X81" s="632"/>
      <c r="Y81" s="633"/>
      <c r="Z81" s="682"/>
      <c r="AA81" s="633"/>
      <c r="AB81" s="633"/>
      <c r="AC81" s="633"/>
      <c r="AD81" s="633"/>
    </row>
    <row r="82" spans="1:30" s="67" customFormat="1" ht="12.75" x14ac:dyDescent="0.2">
      <c r="A82" s="384"/>
      <c r="B82" s="714" t="s">
        <v>1297</v>
      </c>
      <c r="C82" s="677">
        <f>SUM(D82:W82)</f>
        <v>138933.54109012883</v>
      </c>
      <c r="D82" s="710">
        <f>IF(ISERROR('O4 Summary by Class &amp; Accounts'!E211*D49/(D28+D32)),0,('O4 Summary by Class &amp; Accounts'!E211*D49/(D28+D32)))</f>
        <v>90963.367898917786</v>
      </c>
      <c r="E82" s="710">
        <f>IF(ISERROR('O4 Summary by Class &amp; Accounts'!F211*E49/(E28+E32)),0,('O4 Summary by Class &amp; Accounts'!F211*E49/(E28+E32)))</f>
        <v>38805.574800678332</v>
      </c>
      <c r="F82" s="710">
        <f>IF(ISERROR('O4 Summary by Class &amp; Accounts'!G211*F49/(F28+F32)),0,('O4 Summary by Class &amp; Accounts'!G211*F49/(F28+F32)))</f>
        <v>4201.5075774667139</v>
      </c>
      <c r="G82" s="710">
        <f>IF(ISERROR('O4 Summary by Class &amp; Accounts'!H211*G49/(G28+G32)),0,('O4 Summary by Class &amp; Accounts'!H211*G49/(G28+G32)))</f>
        <v>0</v>
      </c>
      <c r="H82" s="710">
        <f>IF(ISERROR('O4 Summary by Class &amp; Accounts'!I211*H49/(H28+H32)),0,('O4 Summary by Class &amp; Accounts'!I211*H49/(H28+H32)))</f>
        <v>3758.8591287803401</v>
      </c>
      <c r="I82" s="710">
        <f>IF(ISERROR('O4 Summary by Class &amp; Accounts'!J211*I49/(I28+I32)),0,('O4 Summary by Class &amp; Accounts'!J211*I49/(I28+I32)))</f>
        <v>1204.2316842856603</v>
      </c>
      <c r="J82" s="710">
        <f>IF(ISERROR('O4 Summary by Class &amp; Accounts'!K211*J49/(J28+J32)),0,('O4 Summary by Class &amp; Accounts'!K211*J49/(J28+J32)))</f>
        <v>0</v>
      </c>
      <c r="K82" s="710">
        <f>IF(ISERROR('O4 Summary by Class &amp; Accounts'!L211*K49/(K28+K32)),0,('O4 Summary by Class &amp; Accounts'!L211*K49/(K28+K32)))</f>
        <v>0</v>
      </c>
      <c r="L82" s="710">
        <f>IF(ISERROR('O4 Summary by Class &amp; Accounts'!M211*L49/(L28+L32)),0,('O4 Summary by Class &amp; Accounts'!M211*L49/(L28+L32)))</f>
        <v>0</v>
      </c>
      <c r="M82" s="710">
        <f>IF(ISERROR('O4 Summary by Class &amp; Accounts'!N211*M49/(M28+M32)),0,('O4 Summary by Class &amp; Accounts'!N211*M49/(M28+M32)))</f>
        <v>0</v>
      </c>
      <c r="N82" s="710">
        <f>IF(ISERROR('O4 Summary by Class &amp; Accounts'!O211*N49/(N28+N32)),0,('O4 Summary by Class &amp; Accounts'!O211*N49/(N28+N32)))</f>
        <v>0</v>
      </c>
      <c r="O82" s="710">
        <f>IF(ISERROR('O4 Summary by Class &amp; Accounts'!P211*O49/(O28+O32)),0,('O4 Summary by Class &amp; Accounts'!P211*O49/(O28+O32)))</f>
        <v>0</v>
      </c>
      <c r="P82" s="710">
        <f>IF(ISERROR('O4 Summary by Class &amp; Accounts'!Q211*P49/(P28+P32)),0,('O4 Summary by Class &amp; Accounts'!Q211*P49/(P28+P32)))</f>
        <v>0</v>
      </c>
      <c r="Q82" s="710">
        <f>IF(ISERROR('O4 Summary by Class &amp; Accounts'!R211*Q49/(Q28+Q32)),0,('O4 Summary by Class &amp; Accounts'!R211*Q49/(Q28+Q32)))</f>
        <v>0</v>
      </c>
      <c r="R82" s="710">
        <f>IF(ISERROR('O4 Summary by Class &amp; Accounts'!S211*R49/(R28+R32)),0,('O4 Summary by Class &amp; Accounts'!S211*R49/(R28+R32)))</f>
        <v>0</v>
      </c>
      <c r="S82" s="710">
        <f>IF(ISERROR('O4 Summary by Class &amp; Accounts'!T211*S49/(S28+S32)),0,('O4 Summary by Class &amp; Accounts'!T211*S49/(S28+S32)))</f>
        <v>0</v>
      </c>
      <c r="T82" s="710">
        <f>IF(ISERROR('O4 Summary by Class &amp; Accounts'!U211*T49/(T28+T32)),0,('O4 Summary by Class &amp; Accounts'!U211*T49/(T28+T32)))</f>
        <v>0</v>
      </c>
      <c r="U82" s="710">
        <f>IF(ISERROR('O4 Summary by Class &amp; Accounts'!V211*U49/(U28+U32)),0,('O4 Summary by Class &amp; Accounts'!V211*U49/(U28+U32)))</f>
        <v>0</v>
      </c>
      <c r="V82" s="710">
        <f>IF(ISERROR('O4 Summary by Class &amp; Accounts'!W211*V49/(V28+V32)),0,('O4 Summary by Class &amp; Accounts'!W211*V49/(V28+V32)))</f>
        <v>0</v>
      </c>
      <c r="W82" s="694">
        <f>IF(ISERROR('O4 Summary by Class &amp; Accounts'!X211*W49/(W28+W32)),0,('O4 Summary by Class &amp; Accounts'!X211*W49/(W28+W32)))</f>
        <v>0</v>
      </c>
      <c r="X82" s="632"/>
      <c r="Y82" s="633"/>
      <c r="Z82" s="682"/>
      <c r="AA82" s="633"/>
      <c r="AB82" s="633"/>
      <c r="AC82" s="633"/>
      <c r="AD82" s="633"/>
    </row>
    <row r="83" spans="1:30" s="67" customFormat="1" ht="12.75" x14ac:dyDescent="0.2">
      <c r="A83" s="469"/>
      <c r="B83" s="714" t="s">
        <v>1298</v>
      </c>
      <c r="C83" s="677">
        <f>SUM(D83:W83)</f>
        <v>209099.19840293608</v>
      </c>
      <c r="D83" s="710">
        <f>IF(ISERROR('O1 Revenue to cost|RR'!D38*D49/(D28+D32)),0,('O1 Revenue to cost|RR'!D38*D49/(D28+D32)))</f>
        <v>136902.63101662544</v>
      </c>
      <c r="E83" s="710">
        <f>IF(ISERROR('O1 Revenue to cost|RR'!E38*E49/(E28+E32)),0,('O1 Revenue to cost|RR'!E38*E49/(E28+E32)))</f>
        <v>58403.56850275032</v>
      </c>
      <c r="F83" s="710">
        <f>IF(ISERROR('O1 Revenue to cost|RR'!F38*F49/(F28+F32)),0,('O1 Revenue to cost|RR'!F38*F49/(F28+F32)))</f>
        <v>6323.3964933077714</v>
      </c>
      <c r="G83" s="710">
        <f>IF(ISERROR('O1 Revenue to cost|RR'!G38*G49/(G28+G32)),0,('O1 Revenue to cost|RR'!G38*G49/(G28+G32)))</f>
        <v>0</v>
      </c>
      <c r="H83" s="710">
        <f>IF(ISERROR('O1 Revenue to cost|RR'!H38*H49/(H28+H32)),0,('O1 Revenue to cost|RR'!H38*H49/(H28+H32)))</f>
        <v>5657.1971359144391</v>
      </c>
      <c r="I83" s="710">
        <f>IF(ISERROR('O1 Revenue to cost|RR'!I38*I49/(I28+I32)),0,('O1 Revenue to cost|RR'!I38*I49/(I28+I32)))</f>
        <v>1812.4052543381097</v>
      </c>
      <c r="J83" s="710">
        <f>IF(ISERROR('O1 Revenue to cost|RR'!J38*J49/(J28+J32)),0,('O1 Revenue to cost|RR'!J38*J49/(J28+J32)))</f>
        <v>0</v>
      </c>
      <c r="K83" s="710">
        <f>IF(ISERROR('O1 Revenue to cost|RR'!K38*K49/(K28+K32)),0,('O1 Revenue to cost|RR'!K38*K49/(K28+K32)))</f>
        <v>0</v>
      </c>
      <c r="L83" s="710">
        <f>IF(ISERROR('O1 Revenue to cost|RR'!L38*L49/(L28+L32)),0,('O1 Revenue to cost|RR'!L38*L49/(L28+L32)))</f>
        <v>0</v>
      </c>
      <c r="M83" s="710">
        <f>IF(ISERROR('O1 Revenue to cost|RR'!M38*M49/(M28+M32)),0,('O1 Revenue to cost|RR'!M38*M49/(M28+M32)))</f>
        <v>0</v>
      </c>
      <c r="N83" s="710">
        <f>IF(ISERROR('O1 Revenue to cost|RR'!N38*N49/(N28+N32)),0,('O1 Revenue to cost|RR'!N38*N49/(N28+N32)))</f>
        <v>0</v>
      </c>
      <c r="O83" s="710">
        <f>IF(ISERROR('O1 Revenue to cost|RR'!O38*O49/(O28+O32)),0,('O1 Revenue to cost|RR'!O38*O49/(O28+O32)))</f>
        <v>0</v>
      </c>
      <c r="P83" s="710">
        <f>IF(ISERROR('O1 Revenue to cost|RR'!P38*P49/(P28+P32)),0,('O1 Revenue to cost|RR'!P38*P49/(P28+P32)))</f>
        <v>0</v>
      </c>
      <c r="Q83" s="710">
        <f>IF(ISERROR('O1 Revenue to cost|RR'!Q38*Q49/(Q28+Q32)),0,('O1 Revenue to cost|RR'!Q38*Q49/(Q28+Q32)))</f>
        <v>0</v>
      </c>
      <c r="R83" s="710">
        <f>IF(ISERROR('O1 Revenue to cost|RR'!R38*R49/(R28+R32)),0,('O1 Revenue to cost|RR'!R38*R49/(R28+R32)))</f>
        <v>0</v>
      </c>
      <c r="S83" s="710">
        <f>IF(ISERROR('O1 Revenue to cost|RR'!S38*S49/(S28+S32)),0,('O1 Revenue to cost|RR'!S38*S49/(S28+S32)))</f>
        <v>0</v>
      </c>
      <c r="T83" s="710">
        <f>IF(ISERROR('O1 Revenue to cost|RR'!T38*T49/(T28+T32)),0,('O1 Revenue to cost|RR'!T38*T49/(T28+T32)))</f>
        <v>0</v>
      </c>
      <c r="U83" s="710">
        <f>IF(ISERROR('O1 Revenue to cost|RR'!U38*U49/(U28+U32)),0,('O1 Revenue to cost|RR'!U38*U49/(U28+U32)))</f>
        <v>0</v>
      </c>
      <c r="V83" s="710">
        <f>IF(ISERROR('O1 Revenue to cost|RR'!V38*V49/(V28+V32)),0,('O1 Revenue to cost|RR'!V38*V49/(V28+V32)))</f>
        <v>0</v>
      </c>
      <c r="W83" s="694">
        <f>IF(ISERROR('O1 Revenue to cost|RR'!W38*W49/(W28+W32)),0,('O1 Revenue to cost|RR'!W38*W49/(W28+W32)))</f>
        <v>0</v>
      </c>
      <c r="X83" s="632"/>
      <c r="Y83" s="633"/>
      <c r="Z83" s="682"/>
      <c r="AA83" s="633"/>
      <c r="AB83" s="633"/>
      <c r="AC83" s="633"/>
      <c r="AD83" s="633"/>
    </row>
    <row r="84" spans="1:30" ht="12.75" x14ac:dyDescent="0.2">
      <c r="A84" s="715"/>
      <c r="B84" s="716"/>
      <c r="C84" s="677"/>
      <c r="D84" s="678"/>
      <c r="E84" s="678"/>
      <c r="F84" s="678"/>
      <c r="G84" s="678"/>
      <c r="H84" s="678"/>
      <c r="I84" s="678"/>
      <c r="J84" s="678"/>
      <c r="K84" s="678"/>
      <c r="L84" s="678"/>
      <c r="M84" s="678"/>
      <c r="N84" s="678"/>
      <c r="O84" s="678"/>
      <c r="P84" s="678"/>
      <c r="Q84" s="678"/>
      <c r="R84" s="678"/>
      <c r="S84" s="678"/>
      <c r="T84" s="678"/>
      <c r="U84" s="678"/>
      <c r="V84" s="678"/>
      <c r="W84" s="686"/>
      <c r="Z84" s="682"/>
    </row>
    <row r="85" spans="1:30" s="636" customFormat="1" ht="13.5" thickBot="1" x14ac:dyDescent="0.25">
      <c r="A85" s="717"/>
      <c r="B85" s="940" t="s">
        <v>728</v>
      </c>
      <c r="C85" s="949">
        <f t="shared" ref="C85:W85" si="16">SUM(C78:C83) +C58</f>
        <v>2550294.8505807454</v>
      </c>
      <c r="D85" s="942">
        <f t="shared" si="16"/>
        <v>2018934.7430039833</v>
      </c>
      <c r="E85" s="942">
        <f t="shared" si="16"/>
        <v>433095.75817105675</v>
      </c>
      <c r="F85" s="942">
        <f t="shared" si="16"/>
        <v>37961.220498974246</v>
      </c>
      <c r="G85" s="942">
        <f t="shared" si="16"/>
        <v>0</v>
      </c>
      <c r="H85" s="942">
        <f t="shared" si="16"/>
        <v>31121.636033211485</v>
      </c>
      <c r="I85" s="942">
        <f t="shared" si="16"/>
        <v>8377.7814155199576</v>
      </c>
      <c r="J85" s="942">
        <f t="shared" si="16"/>
        <v>-1028.6733310783252</v>
      </c>
      <c r="K85" s="942">
        <f t="shared" si="16"/>
        <v>350.89856108136814</v>
      </c>
      <c r="L85" s="942">
        <f t="shared" si="16"/>
        <v>21481.486227996727</v>
      </c>
      <c r="M85" s="942">
        <f t="shared" si="16"/>
        <v>0</v>
      </c>
      <c r="N85" s="942">
        <f t="shared" si="16"/>
        <v>0</v>
      </c>
      <c r="O85" s="942">
        <f t="shared" si="16"/>
        <v>0</v>
      </c>
      <c r="P85" s="942">
        <f t="shared" si="16"/>
        <v>0</v>
      </c>
      <c r="Q85" s="942">
        <f t="shared" si="16"/>
        <v>0</v>
      </c>
      <c r="R85" s="942">
        <f t="shared" si="16"/>
        <v>0</v>
      </c>
      <c r="S85" s="942">
        <f t="shared" si="16"/>
        <v>0</v>
      </c>
      <c r="T85" s="942">
        <f t="shared" si="16"/>
        <v>0</v>
      </c>
      <c r="U85" s="942">
        <f t="shared" si="16"/>
        <v>0</v>
      </c>
      <c r="V85" s="942">
        <f t="shared" si="16"/>
        <v>0</v>
      </c>
      <c r="W85" s="943">
        <f t="shared" si="16"/>
        <v>0</v>
      </c>
      <c r="X85" s="637"/>
      <c r="Y85" s="638"/>
      <c r="Z85" s="682"/>
      <c r="AA85" s="638"/>
      <c r="AB85" s="638"/>
      <c r="AC85" s="638"/>
      <c r="AD85" s="638"/>
    </row>
    <row r="86" spans="1:30" ht="27" customHeight="1" thickTop="1" x14ac:dyDescent="0.2">
      <c r="A86" s="2456" t="s">
        <v>1684</v>
      </c>
      <c r="B86" s="2456"/>
      <c r="C86" s="666"/>
      <c r="D86" s="667"/>
      <c r="E86" s="668"/>
      <c r="F86" s="668"/>
      <c r="G86" s="668"/>
      <c r="H86" s="667"/>
      <c r="I86" s="668"/>
      <c r="J86" s="668"/>
      <c r="K86" s="668"/>
      <c r="L86" s="668"/>
      <c r="M86" s="668"/>
      <c r="N86" s="668"/>
      <c r="O86" s="668"/>
      <c r="P86" s="668"/>
      <c r="Q86" s="668"/>
      <c r="R86" s="668"/>
      <c r="S86" s="668"/>
      <c r="T86" s="668"/>
      <c r="U86" s="668"/>
      <c r="V86" s="668"/>
      <c r="W86" s="669"/>
      <c r="Z86" s="682"/>
    </row>
    <row r="87" spans="1:30" ht="15" x14ac:dyDescent="0.2">
      <c r="A87" s="748" t="s">
        <v>1546</v>
      </c>
      <c r="B87" s="670"/>
      <c r="C87" s="671"/>
      <c r="D87" s="672"/>
      <c r="E87" s="673"/>
      <c r="F87" s="673"/>
      <c r="G87" s="673"/>
      <c r="H87" s="672"/>
      <c r="I87" s="673"/>
      <c r="J87" s="673"/>
      <c r="K87" s="673"/>
      <c r="L87" s="673"/>
      <c r="M87" s="673"/>
      <c r="N87" s="673"/>
      <c r="O87" s="673"/>
      <c r="P87" s="673"/>
      <c r="Q87" s="673"/>
      <c r="R87" s="673"/>
      <c r="S87" s="673"/>
      <c r="T87" s="673"/>
      <c r="U87" s="673"/>
      <c r="V87" s="673"/>
      <c r="W87" s="674"/>
      <c r="Z87" s="682"/>
    </row>
    <row r="88" spans="1:30" ht="12.75" x14ac:dyDescent="0.2">
      <c r="A88" s="2452"/>
      <c r="B88" s="2452"/>
      <c r="C88" s="666"/>
      <c r="D88" s="667"/>
      <c r="E88" s="668"/>
      <c r="F88" s="668"/>
      <c r="G88" s="668"/>
      <c r="H88" s="667"/>
      <c r="I88" s="668"/>
      <c r="J88" s="668"/>
      <c r="K88" s="668"/>
      <c r="L88" s="668"/>
      <c r="M88" s="668"/>
      <c r="N88" s="668"/>
      <c r="O88" s="668"/>
      <c r="P88" s="668"/>
      <c r="Q88" s="668"/>
      <c r="R88" s="668"/>
      <c r="S88" s="668"/>
      <c r="T88" s="668"/>
      <c r="U88" s="668"/>
      <c r="V88" s="668"/>
      <c r="W88" s="669"/>
      <c r="Z88" s="682"/>
    </row>
    <row r="89" spans="1:30" ht="12.75" x14ac:dyDescent="0.2">
      <c r="A89" s="659"/>
      <c r="B89" s="659"/>
      <c r="C89" s="655"/>
      <c r="D89" s="737">
        <v>1</v>
      </c>
      <c r="E89" s="737">
        <v>2</v>
      </c>
      <c r="F89" s="737">
        <v>3</v>
      </c>
      <c r="G89" s="737">
        <v>4</v>
      </c>
      <c r="H89" s="737">
        <v>5</v>
      </c>
      <c r="I89" s="737">
        <v>6</v>
      </c>
      <c r="J89" s="737">
        <v>7</v>
      </c>
      <c r="K89" s="737">
        <v>8</v>
      </c>
      <c r="L89" s="737">
        <v>9</v>
      </c>
      <c r="M89" s="737">
        <v>10</v>
      </c>
      <c r="N89" s="737">
        <v>11</v>
      </c>
      <c r="O89" s="737">
        <v>12</v>
      </c>
      <c r="P89" s="737">
        <v>13</v>
      </c>
      <c r="Q89" s="737">
        <v>14</v>
      </c>
      <c r="R89" s="737">
        <v>15</v>
      </c>
      <c r="S89" s="737">
        <v>16</v>
      </c>
      <c r="T89" s="737">
        <v>17</v>
      </c>
      <c r="U89" s="737">
        <v>18</v>
      </c>
      <c r="V89" s="737">
        <v>19</v>
      </c>
      <c r="W89" s="737">
        <v>20</v>
      </c>
      <c r="Z89" s="682"/>
    </row>
    <row r="90" spans="1:30" ht="38.25" x14ac:dyDescent="0.2">
      <c r="A90" s="749" t="s">
        <v>1545</v>
      </c>
      <c r="B90" s="749" t="s">
        <v>321</v>
      </c>
      <c r="C90" s="555" t="s">
        <v>809</v>
      </c>
      <c r="D90" s="641" t="str">
        <f>IF('I2 LDC class'!$D$20="",'I2 LDC class'!$C$20,'I2 LDC class'!$D$20)</f>
        <v>Residential</v>
      </c>
      <c r="E90" s="641" t="str">
        <f>IF('I2 LDC class'!$D$21="",'I2 LDC class'!$C$21,'I2 LDC class'!$D$21)</f>
        <v>GS &lt;50</v>
      </c>
      <c r="F90" s="641" t="str">
        <f>IF('I2 LDC class'!$D$22="",'I2 LDC class'!$C$22,'I2 LDC class'!$D$22)</f>
        <v>GS&gt;50-Regular</v>
      </c>
      <c r="G90" s="641" t="str">
        <f>IF('I2 LDC class'!$D$23="",'I2 LDC class'!$C$23,'I2 LDC class'!$D$23)</f>
        <v>GS&gt; 50-TOU</v>
      </c>
      <c r="H90" s="641" t="str">
        <f>IF('I2 LDC class'!$D$24="",'I2 LDC class'!$C$24,'I2 LDC class'!$D$24)</f>
        <v>GS &gt;50-Intermediate</v>
      </c>
      <c r="I90" s="641" t="str">
        <f>IF('I2 LDC class'!$D$25="",'I2 LDC class'!$C$25,'I2 LDC class'!$D$25)</f>
        <v>Large Use &gt;5MW</v>
      </c>
      <c r="J90" s="641" t="str">
        <f>IF('I2 LDC class'!$D$26="",'I2 LDC class'!$C$26,'I2 LDC class'!$D$26)</f>
        <v>Street Light</v>
      </c>
      <c r="K90" s="641" t="str">
        <f>IF('I2 LDC class'!$D$27="",'I2 LDC class'!$C$27,'I2 LDC class'!$D$27)</f>
        <v>Sentinel</v>
      </c>
      <c r="L90" s="641" t="str">
        <f>IF('I2 LDC class'!$D$28="",'I2 LDC class'!$C$28,'I2 LDC class'!$D$28)</f>
        <v>Unmetered Scattered Load</v>
      </c>
      <c r="M90" s="641" t="str">
        <f>IF('I2 LDC class'!$D$29="",'I2 LDC class'!$C$29,'I2 LDC class'!$D$29)</f>
        <v>Embedded Distributor</v>
      </c>
      <c r="N90" s="641" t="str">
        <f>IF('I2 LDC class'!$D$30="",'I2 LDC class'!$C$30,'I2 LDC class'!$D$30)</f>
        <v>Back-up/Standby Power</v>
      </c>
      <c r="O90" s="641" t="str">
        <f>IF('I2 LDC class'!$D$31="",'I2 LDC class'!$C$31,'I2 LDC class'!$D$31)</f>
        <v>Rate Class 1</v>
      </c>
      <c r="P90" s="641" t="str">
        <f>IF('I2 LDC class'!$D$32="",'I2 LDC class'!$C$32,'I2 LDC class'!$D$32)</f>
        <v>Rate class 2</v>
      </c>
      <c r="Q90" s="641" t="str">
        <f>IF('I2 LDC class'!$D$33="",'I2 LDC class'!$C$33,'I2 LDC class'!$D$33)</f>
        <v>Rate class 3</v>
      </c>
      <c r="R90" s="641" t="str">
        <f>IF('I2 LDC class'!$D$34="",'I2 LDC class'!$C$34,'I2 LDC class'!$D$34)</f>
        <v>Rate class 4</v>
      </c>
      <c r="S90" s="641" t="str">
        <f>IF('I2 LDC class'!$D$35="",'I2 LDC class'!$C$35,'I2 LDC class'!$D$35)</f>
        <v>Rate class 5</v>
      </c>
      <c r="T90" s="641" t="str">
        <f>IF('I2 LDC class'!$D$36="",'I2 LDC class'!$C$36,'I2 LDC class'!$D$36)</f>
        <v>Rate class 6</v>
      </c>
      <c r="U90" s="641" t="str">
        <f>IF('I2 LDC class'!$D$37="",'I2 LDC class'!$C$37,'I2 LDC class'!$D$37)</f>
        <v>Rate class 7</v>
      </c>
      <c r="V90" s="641" t="str">
        <f>IF('I2 LDC class'!$D$38="",'I2 LDC class'!$C$38,'I2 LDC class'!$D$38)</f>
        <v>Rate class 8</v>
      </c>
      <c r="W90" s="642" t="str">
        <f>IF('I2 LDC class'!$D$39="",'I2 LDC class'!$C$39,'I2 LDC class'!$D$39)</f>
        <v>Rate class 9</v>
      </c>
      <c r="Z90" s="682"/>
    </row>
    <row r="91" spans="1:30" ht="12.75" x14ac:dyDescent="0.2">
      <c r="A91" s="675"/>
      <c r="B91" s="676" t="s">
        <v>340</v>
      </c>
      <c r="C91" s="677"/>
      <c r="D91" s="678"/>
      <c r="E91" s="679"/>
      <c r="F91" s="679"/>
      <c r="G91" s="679"/>
      <c r="H91" s="678"/>
      <c r="I91" s="679"/>
      <c r="J91" s="679"/>
      <c r="K91" s="679"/>
      <c r="L91" s="679"/>
      <c r="M91" s="679"/>
      <c r="N91" s="679"/>
      <c r="O91" s="679"/>
      <c r="P91" s="679"/>
      <c r="Q91" s="679"/>
      <c r="R91" s="679"/>
      <c r="S91" s="679"/>
      <c r="T91" s="679"/>
      <c r="U91" s="679"/>
      <c r="V91" s="679"/>
      <c r="W91" s="680"/>
      <c r="Z91" s="682"/>
    </row>
    <row r="92" spans="1:30" ht="12.75" x14ac:dyDescent="0.2">
      <c r="A92" s="681">
        <v>1860</v>
      </c>
      <c r="B92" s="682" t="s">
        <v>93</v>
      </c>
      <c r="C92" s="683">
        <f>SUM(D92:W92)</f>
        <v>5080613.1600000011</v>
      </c>
      <c r="D92" s="262">
        <f>'O4 Summary by Class &amp; Accounts'!E59</f>
        <v>3328447.7075007949</v>
      </c>
      <c r="E92" s="262">
        <f>'O4 Summary by Class &amp; Accounts'!F59</f>
        <v>1417606.4421810338</v>
      </c>
      <c r="F92" s="262">
        <f>'O4 Summary by Class &amp; Accounts'!G59</f>
        <v>153731.22071836409</v>
      </c>
      <c r="G92" s="262">
        <f>'O4 Summary by Class &amp; Accounts'!H59</f>
        <v>0</v>
      </c>
      <c r="H92" s="262">
        <f>'O4 Summary by Class &amp; Accounts'!I59</f>
        <v>136974.03146762948</v>
      </c>
      <c r="I92" s="262">
        <f>'O4 Summary by Class &amp; Accounts'!J59</f>
        <v>43853.758132178482</v>
      </c>
      <c r="J92" s="262">
        <f>'O4 Summary by Class &amp; Accounts'!K59</f>
        <v>0</v>
      </c>
      <c r="K92" s="262">
        <f>'O4 Summary by Class &amp; Accounts'!L59</f>
        <v>0</v>
      </c>
      <c r="L92" s="262">
        <f>'O4 Summary by Class &amp; Accounts'!M59</f>
        <v>0</v>
      </c>
      <c r="M92" s="262">
        <f>'O4 Summary by Class &amp; Accounts'!N59</f>
        <v>0</v>
      </c>
      <c r="N92" s="262">
        <f>'O4 Summary by Class &amp; Accounts'!O59</f>
        <v>0</v>
      </c>
      <c r="O92" s="262">
        <f>'O4 Summary by Class &amp; Accounts'!P59</f>
        <v>0</v>
      </c>
      <c r="P92" s="262">
        <f>'O4 Summary by Class &amp; Accounts'!Q59</f>
        <v>0</v>
      </c>
      <c r="Q92" s="262">
        <f>'O4 Summary by Class &amp; Accounts'!R59</f>
        <v>0</v>
      </c>
      <c r="R92" s="262">
        <f>'O4 Summary by Class &amp; Accounts'!S59</f>
        <v>0</v>
      </c>
      <c r="S92" s="262">
        <f>'O4 Summary by Class &amp; Accounts'!T59</f>
        <v>0</v>
      </c>
      <c r="T92" s="262">
        <f>'O4 Summary by Class &amp; Accounts'!U59</f>
        <v>0</v>
      </c>
      <c r="U92" s="262">
        <f>'O4 Summary by Class &amp; Accounts'!V59</f>
        <v>0</v>
      </c>
      <c r="V92" s="262">
        <f>'O4 Summary by Class &amp; Accounts'!W59</f>
        <v>0</v>
      </c>
      <c r="W92" s="680">
        <f>'O4 Summary by Class &amp; Accounts'!X59</f>
        <v>0</v>
      </c>
      <c r="Z92" s="682" t="s">
        <v>820</v>
      </c>
    </row>
    <row r="93" spans="1:30" ht="12.75" x14ac:dyDescent="0.2">
      <c r="A93" s="684"/>
      <c r="B93" s="685"/>
      <c r="C93" s="677"/>
      <c r="D93" s="678"/>
      <c r="E93" s="678"/>
      <c r="F93" s="678"/>
      <c r="G93" s="678"/>
      <c r="H93" s="678"/>
      <c r="I93" s="678"/>
      <c r="J93" s="678"/>
      <c r="K93" s="678"/>
      <c r="L93" s="678"/>
      <c r="M93" s="678"/>
      <c r="N93" s="678"/>
      <c r="O93" s="678"/>
      <c r="P93" s="678"/>
      <c r="Q93" s="678"/>
      <c r="R93" s="678"/>
      <c r="S93" s="678"/>
      <c r="T93" s="678"/>
      <c r="U93" s="678"/>
      <c r="V93" s="678"/>
      <c r="W93" s="686"/>
      <c r="Z93" s="682"/>
    </row>
    <row r="94" spans="1:30" ht="12.75" x14ac:dyDescent="0.2">
      <c r="A94" s="681"/>
      <c r="B94" s="676" t="s">
        <v>0</v>
      </c>
      <c r="C94" s="677"/>
      <c r="D94" s="678"/>
      <c r="E94" s="678"/>
      <c r="F94" s="678"/>
      <c r="G94" s="678"/>
      <c r="H94" s="678"/>
      <c r="I94" s="678"/>
      <c r="J94" s="678"/>
      <c r="K94" s="678"/>
      <c r="L94" s="678"/>
      <c r="M94" s="678"/>
      <c r="N94" s="678"/>
      <c r="O94" s="678"/>
      <c r="P94" s="678"/>
      <c r="Q94" s="678"/>
      <c r="R94" s="678"/>
      <c r="S94" s="678"/>
      <c r="T94" s="678"/>
      <c r="U94" s="678"/>
      <c r="V94" s="678"/>
      <c r="W94" s="686"/>
      <c r="Z94" s="682"/>
    </row>
    <row r="95" spans="1:30" ht="25.5" x14ac:dyDescent="0.2">
      <c r="A95" s="681"/>
      <c r="B95" s="682" t="s">
        <v>895</v>
      </c>
      <c r="C95" s="683">
        <f>SUM(D95:W95)</f>
        <v>-524644.33386904746</v>
      </c>
      <c r="D95" s="687">
        <f>'O7 Amortization'!AB57+'O7 Amortization'!AB128+'O7 Amortization'!AB199+'O7 Amortization'!AB270</f>
        <v>-343708.75627140101</v>
      </c>
      <c r="E95" s="687">
        <f>'O7 Amortization'!AC57+'O7 Amortization'!AC128+'O7 Amortization'!AC199+'O7 Amortization'!AC270</f>
        <v>-146387.68277066361</v>
      </c>
      <c r="F95" s="687">
        <f>'O7 Amortization'!AD57+'O7 Amortization'!AD128+'O7 Amortization'!AD199+'O7 Amortization'!AD270</f>
        <v>-15874.897644964889</v>
      </c>
      <c r="G95" s="687">
        <f>'O7 Amortization'!AE57+'O7 Amortization'!AE128+'O7 Amortization'!AE199+'O7 Amortization'!AE270</f>
        <v>0</v>
      </c>
      <c r="H95" s="687">
        <f>'O7 Amortization'!AF57+'O7 Amortization'!AF128+'O7 Amortization'!AF199+'O7 Amortization'!AF270</f>
        <v>-14144.483595498228</v>
      </c>
      <c r="I95" s="687">
        <f>'O7 Amortization'!AG57+'O7 Amortization'!AG128+'O7 Amortization'!AG199+'O7 Amortization'!AG270</f>
        <v>-4528.5135865197617</v>
      </c>
      <c r="J95" s="687">
        <f>'O7 Amortization'!AH57+'O7 Amortization'!AH128+'O7 Amortization'!AH199+'O7 Amortization'!AH270</f>
        <v>0</v>
      </c>
      <c r="K95" s="687">
        <f>'O7 Amortization'!AI57+'O7 Amortization'!AI128+'O7 Amortization'!AI199+'O7 Amortization'!AI270</f>
        <v>0</v>
      </c>
      <c r="L95" s="687">
        <f>'O7 Amortization'!AJ57+'O7 Amortization'!AJ128+'O7 Amortization'!AJ199+'O7 Amortization'!AJ270</f>
        <v>0</v>
      </c>
      <c r="M95" s="687">
        <f>'O7 Amortization'!AK57+'O7 Amortization'!AK128+'O7 Amortization'!AK199+'O7 Amortization'!AK270</f>
        <v>0</v>
      </c>
      <c r="N95" s="687">
        <f>'O7 Amortization'!AL57+'O7 Amortization'!AL128+'O7 Amortization'!AL199+'O7 Amortization'!AL270</f>
        <v>0</v>
      </c>
      <c r="O95" s="687">
        <f>'O7 Amortization'!AM57+'O7 Amortization'!AM128+'O7 Amortization'!AM199+'O7 Amortization'!AM270</f>
        <v>0</v>
      </c>
      <c r="P95" s="687">
        <f>'O7 Amortization'!AN57+'O7 Amortization'!AN128+'O7 Amortization'!AN199+'O7 Amortization'!AN270</f>
        <v>0</v>
      </c>
      <c r="Q95" s="687">
        <f>'O7 Amortization'!AO57+'O7 Amortization'!AO128+'O7 Amortization'!AO199+'O7 Amortization'!AO270</f>
        <v>0</v>
      </c>
      <c r="R95" s="687">
        <f>'O7 Amortization'!AP57+'O7 Amortization'!AP128+'O7 Amortization'!AP199+'O7 Amortization'!AP270</f>
        <v>0</v>
      </c>
      <c r="S95" s="687">
        <f>'O7 Amortization'!AQ57+'O7 Amortization'!AQ128+'O7 Amortization'!AQ199+'O7 Amortization'!AQ270</f>
        <v>0</v>
      </c>
      <c r="T95" s="687">
        <f>'O7 Amortization'!AR57+'O7 Amortization'!AR128+'O7 Amortization'!AR199+'O7 Amortization'!AR270</f>
        <v>0</v>
      </c>
      <c r="U95" s="687">
        <f>'O7 Amortization'!AS57+'O7 Amortization'!AS128+'O7 Amortization'!AS199+'O7 Amortization'!AS270</f>
        <v>0</v>
      </c>
      <c r="V95" s="687">
        <f>'O7 Amortization'!AT57+'O7 Amortization'!AT128+'O7 Amortization'!AT199+'O7 Amortization'!AT270</f>
        <v>0</v>
      </c>
      <c r="W95" s="688">
        <f>'O7 Amortization'!AU57+'O7 Amortization'!AU128+'O7 Amortization'!AU199+'O7 Amortization'!AU270</f>
        <v>0</v>
      </c>
      <c r="Z95" s="682"/>
    </row>
    <row r="96" spans="1:30" ht="12.75" x14ac:dyDescent="0.2">
      <c r="A96" s="689"/>
      <c r="B96" s="690" t="s">
        <v>1293</v>
      </c>
      <c r="C96" s="683">
        <f>SUM(D96:W96)</f>
        <v>4555968.8261309536</v>
      </c>
      <c r="D96" s="262">
        <f>D92+D95</f>
        <v>2984738.9512293939</v>
      </c>
      <c r="E96" s="262">
        <f t="shared" ref="E96:K96" si="17">E92+E95</f>
        <v>1271218.7594103701</v>
      </c>
      <c r="F96" s="262">
        <f t="shared" si="17"/>
        <v>137856.32307339919</v>
      </c>
      <c r="G96" s="262">
        <f t="shared" si="17"/>
        <v>0</v>
      </c>
      <c r="H96" s="262">
        <f t="shared" si="17"/>
        <v>122829.54787213125</v>
      </c>
      <c r="I96" s="262">
        <f t="shared" si="17"/>
        <v>39325.244545658723</v>
      </c>
      <c r="J96" s="262">
        <f t="shared" si="17"/>
        <v>0</v>
      </c>
      <c r="K96" s="262">
        <f t="shared" si="17"/>
        <v>0</v>
      </c>
      <c r="L96" s="262">
        <f t="shared" ref="L96:W96" si="18">L92+L95</f>
        <v>0</v>
      </c>
      <c r="M96" s="262">
        <f t="shared" si="18"/>
        <v>0</v>
      </c>
      <c r="N96" s="262">
        <f t="shared" si="18"/>
        <v>0</v>
      </c>
      <c r="O96" s="262">
        <f t="shared" si="18"/>
        <v>0</v>
      </c>
      <c r="P96" s="262">
        <f t="shared" si="18"/>
        <v>0</v>
      </c>
      <c r="Q96" s="262">
        <f t="shared" si="18"/>
        <v>0</v>
      </c>
      <c r="R96" s="262">
        <f t="shared" si="18"/>
        <v>0</v>
      </c>
      <c r="S96" s="262">
        <f t="shared" si="18"/>
        <v>0</v>
      </c>
      <c r="T96" s="262">
        <f t="shared" si="18"/>
        <v>0</v>
      </c>
      <c r="U96" s="262">
        <f t="shared" si="18"/>
        <v>0</v>
      </c>
      <c r="V96" s="262">
        <f t="shared" si="18"/>
        <v>0</v>
      </c>
      <c r="W96" s="680">
        <f t="shared" si="18"/>
        <v>0</v>
      </c>
      <c r="X96" s="338"/>
      <c r="Y96" s="338"/>
      <c r="Z96" s="682"/>
      <c r="AA96" s="338"/>
      <c r="AB96" s="338"/>
      <c r="AC96" s="338"/>
      <c r="AD96" s="338"/>
    </row>
    <row r="97" spans="1:30" ht="12.75" x14ac:dyDescent="0.2">
      <c r="A97" s="681"/>
      <c r="B97" s="690" t="s">
        <v>1299</v>
      </c>
      <c r="C97" s="683">
        <f>SUM(D97:W97)</f>
        <v>2238817.0908131357</v>
      </c>
      <c r="D97" s="262">
        <f t="shared" ref="D97:W97" si="19">IF(ISERROR(D96/D32*D28),0,D96/D32*D28)</f>
        <v>1469434.4528807844</v>
      </c>
      <c r="E97" s="262">
        <f t="shared" si="19"/>
        <v>622726.45074330911</v>
      </c>
      <c r="F97" s="262">
        <f t="shared" si="19"/>
        <v>67860.20023138191</v>
      </c>
      <c r="G97" s="262">
        <f t="shared" si="19"/>
        <v>0</v>
      </c>
      <c r="H97" s="262">
        <f t="shared" si="19"/>
        <v>59715.729658916025</v>
      </c>
      <c r="I97" s="262">
        <f t="shared" si="19"/>
        <v>19080.257298744378</v>
      </c>
      <c r="J97" s="262">
        <f t="shared" si="19"/>
        <v>0</v>
      </c>
      <c r="K97" s="262">
        <f t="shared" si="19"/>
        <v>0</v>
      </c>
      <c r="L97" s="262">
        <f t="shared" si="19"/>
        <v>0</v>
      </c>
      <c r="M97" s="262">
        <f t="shared" si="19"/>
        <v>0</v>
      </c>
      <c r="N97" s="262">
        <f t="shared" si="19"/>
        <v>0</v>
      </c>
      <c r="O97" s="262">
        <f t="shared" si="19"/>
        <v>0</v>
      </c>
      <c r="P97" s="262">
        <f t="shared" si="19"/>
        <v>0</v>
      </c>
      <c r="Q97" s="262">
        <f t="shared" si="19"/>
        <v>0</v>
      </c>
      <c r="R97" s="262">
        <f t="shared" si="19"/>
        <v>0</v>
      </c>
      <c r="S97" s="262">
        <f t="shared" si="19"/>
        <v>0</v>
      </c>
      <c r="T97" s="262">
        <f t="shared" si="19"/>
        <v>0</v>
      </c>
      <c r="U97" s="262">
        <f t="shared" si="19"/>
        <v>0</v>
      </c>
      <c r="V97" s="262">
        <f t="shared" si="19"/>
        <v>0</v>
      </c>
      <c r="W97" s="680">
        <f t="shared" si="19"/>
        <v>0</v>
      </c>
      <c r="Z97" s="682"/>
    </row>
    <row r="98" spans="1:30" ht="25.5" x14ac:dyDescent="0.2">
      <c r="A98" s="681"/>
      <c r="B98" s="690" t="s">
        <v>1300</v>
      </c>
      <c r="C98" s="683">
        <f>SUM(D98:W98)</f>
        <v>6794785.9169440893</v>
      </c>
      <c r="D98" s="262">
        <f>SUM(D96:D97)</f>
        <v>4454173.4041101784</v>
      </c>
      <c r="E98" s="262">
        <f t="shared" ref="E98:W98" si="20">SUM(E96:E97)</f>
        <v>1893945.2101536794</v>
      </c>
      <c r="F98" s="262">
        <f t="shared" si="20"/>
        <v>205716.52330478112</v>
      </c>
      <c r="G98" s="262">
        <f t="shared" si="20"/>
        <v>0</v>
      </c>
      <c r="H98" s="262">
        <f t="shared" si="20"/>
        <v>182545.27753104729</v>
      </c>
      <c r="I98" s="262">
        <f t="shared" si="20"/>
        <v>58405.501844403101</v>
      </c>
      <c r="J98" s="262">
        <f t="shared" si="20"/>
        <v>0</v>
      </c>
      <c r="K98" s="262">
        <f t="shared" si="20"/>
        <v>0</v>
      </c>
      <c r="L98" s="262">
        <f t="shared" si="20"/>
        <v>0</v>
      </c>
      <c r="M98" s="262">
        <f t="shared" si="20"/>
        <v>0</v>
      </c>
      <c r="N98" s="262">
        <f t="shared" si="20"/>
        <v>0</v>
      </c>
      <c r="O98" s="262">
        <f t="shared" si="20"/>
        <v>0</v>
      </c>
      <c r="P98" s="262">
        <f t="shared" si="20"/>
        <v>0</v>
      </c>
      <c r="Q98" s="262">
        <f t="shared" si="20"/>
        <v>0</v>
      </c>
      <c r="R98" s="262">
        <f t="shared" si="20"/>
        <v>0</v>
      </c>
      <c r="S98" s="262">
        <f t="shared" si="20"/>
        <v>0</v>
      </c>
      <c r="T98" s="262">
        <f t="shared" si="20"/>
        <v>0</v>
      </c>
      <c r="U98" s="262">
        <f t="shared" si="20"/>
        <v>0</v>
      </c>
      <c r="V98" s="262">
        <f t="shared" si="20"/>
        <v>0</v>
      </c>
      <c r="W98" s="680">
        <f t="shared" si="20"/>
        <v>0</v>
      </c>
      <c r="Z98" s="682"/>
    </row>
    <row r="99" spans="1:30" ht="12.75" x14ac:dyDescent="0.2">
      <c r="A99" s="684"/>
      <c r="B99" s="685"/>
      <c r="C99" s="677"/>
      <c r="D99" s="678"/>
      <c r="E99" s="678"/>
      <c r="F99" s="678"/>
      <c r="G99" s="678"/>
      <c r="H99" s="678"/>
      <c r="I99" s="678"/>
      <c r="J99" s="678"/>
      <c r="K99" s="678"/>
      <c r="L99" s="678"/>
      <c r="M99" s="678"/>
      <c r="N99" s="678"/>
      <c r="O99" s="678"/>
      <c r="P99" s="678"/>
      <c r="Q99" s="678"/>
      <c r="R99" s="678"/>
      <c r="S99" s="678"/>
      <c r="T99" s="678"/>
      <c r="U99" s="678"/>
      <c r="V99" s="678"/>
      <c r="W99" s="686"/>
      <c r="Z99" s="682"/>
    </row>
    <row r="100" spans="1:30" ht="12.75" x14ac:dyDescent="0.2">
      <c r="A100" s="691"/>
      <c r="B100" s="676" t="s">
        <v>896</v>
      </c>
      <c r="C100" s="677"/>
      <c r="D100" s="678"/>
      <c r="E100" s="678"/>
      <c r="F100" s="678"/>
      <c r="G100" s="678"/>
      <c r="H100" s="678"/>
      <c r="I100" s="678"/>
      <c r="J100" s="678"/>
      <c r="K100" s="678"/>
      <c r="L100" s="678"/>
      <c r="M100" s="678"/>
      <c r="N100" s="678"/>
      <c r="O100" s="678"/>
      <c r="P100" s="678"/>
      <c r="Q100" s="678"/>
      <c r="R100" s="678"/>
      <c r="S100" s="678"/>
      <c r="T100" s="678"/>
      <c r="U100" s="678"/>
      <c r="V100" s="678"/>
      <c r="W100" s="686"/>
      <c r="Z100" s="682"/>
    </row>
    <row r="101" spans="1:30" s="67" customFormat="1" ht="12.75" x14ac:dyDescent="0.2">
      <c r="A101" s="384">
        <v>4082</v>
      </c>
      <c r="B101" s="692" t="s">
        <v>1700</v>
      </c>
      <c r="C101" s="683">
        <f>SUM(D101:W101)</f>
        <v>-46298.000000000007</v>
      </c>
      <c r="D101" s="693">
        <f>'O4 Summary by Class &amp; Accounts'!E88</f>
        <v>-30147.500663528434</v>
      </c>
      <c r="E101" s="693">
        <f>'O4 Summary by Class &amp; Accounts'!F88</f>
        <v>-5468.8517373863206</v>
      </c>
      <c r="F101" s="693">
        <f>'O4 Summary by Class &amp; Accounts'!G88</f>
        <v>-5158.3956706898916</v>
      </c>
      <c r="G101" s="693">
        <f>'O4 Summary by Class &amp; Accounts'!H88</f>
        <v>0</v>
      </c>
      <c r="H101" s="693">
        <f>'O4 Summary by Class &amp; Accounts'!I88</f>
        <v>-1611.7227578423631</v>
      </c>
      <c r="I101" s="693">
        <f>'O4 Summary by Class &amp; Accounts'!J88</f>
        <v>-2015.0609379936775</v>
      </c>
      <c r="J101" s="693">
        <f>'O4 Summary by Class &amp; Accounts'!K88</f>
        <v>-1515.0902148101575</v>
      </c>
      <c r="K101" s="693">
        <f>'O4 Summary by Class &amp; Accounts'!L88</f>
        <v>-99.813405254256622</v>
      </c>
      <c r="L101" s="693">
        <f>'O4 Summary by Class &amp; Accounts'!M88</f>
        <v>-281.56461249490553</v>
      </c>
      <c r="M101" s="693">
        <f>'O4 Summary by Class &amp; Accounts'!N88</f>
        <v>0</v>
      </c>
      <c r="N101" s="693">
        <f>'O4 Summary by Class &amp; Accounts'!O88</f>
        <v>0</v>
      </c>
      <c r="O101" s="693">
        <f>'O4 Summary by Class &amp; Accounts'!P88</f>
        <v>0</v>
      </c>
      <c r="P101" s="693">
        <f>'O4 Summary by Class &amp; Accounts'!Q88</f>
        <v>0</v>
      </c>
      <c r="Q101" s="693">
        <f>'O4 Summary by Class &amp; Accounts'!R88</f>
        <v>0</v>
      </c>
      <c r="R101" s="693">
        <f>'O4 Summary by Class &amp; Accounts'!S88</f>
        <v>0</v>
      </c>
      <c r="S101" s="693">
        <f>'O4 Summary by Class &amp; Accounts'!T88</f>
        <v>0</v>
      </c>
      <c r="T101" s="693">
        <f>'O4 Summary by Class &amp; Accounts'!U88</f>
        <v>0</v>
      </c>
      <c r="U101" s="693">
        <f>'O4 Summary by Class &amp; Accounts'!V88</f>
        <v>0</v>
      </c>
      <c r="V101" s="693">
        <f>'O4 Summary by Class &amp; Accounts'!W88</f>
        <v>0</v>
      </c>
      <c r="W101" s="694">
        <f>'O4 Summary by Class &amp; Accounts'!X88</f>
        <v>0</v>
      </c>
      <c r="X101" s="632"/>
      <c r="Y101" s="633"/>
      <c r="Z101" s="682" t="s">
        <v>1361</v>
      </c>
      <c r="AA101" s="633"/>
      <c r="AB101" s="633"/>
      <c r="AC101" s="633"/>
      <c r="AD101" s="633"/>
    </row>
    <row r="102" spans="1:30" s="67" customFormat="1" ht="12.75" x14ac:dyDescent="0.2">
      <c r="A102" s="384">
        <v>4084</v>
      </c>
      <c r="B102" s="692" t="s">
        <v>547</v>
      </c>
      <c r="C102" s="683">
        <f>SUM(D102:W102)</f>
        <v>-2037.0000000000005</v>
      </c>
      <c r="D102" s="693">
        <f>'O4 Summary by Class &amp; Accounts'!E89</f>
        <v>-1326.4170990454754</v>
      </c>
      <c r="E102" s="693">
        <f>'O4 Summary by Class &amp; Accounts'!F89</f>
        <v>-240.61624668573015</v>
      </c>
      <c r="F102" s="693">
        <f>'O4 Summary by Class &amp; Accounts'!G89</f>
        <v>-226.95693077876604</v>
      </c>
      <c r="G102" s="693">
        <f>'O4 Summary by Class &amp; Accounts'!H89</f>
        <v>0</v>
      </c>
      <c r="H102" s="693">
        <f>'O4 Summary by Class &amp; Accounts'!I89</f>
        <v>-70.911902408849059</v>
      </c>
      <c r="I102" s="693">
        <f>'O4 Summary by Class &amp; Accounts'!J89</f>
        <v>-88.65780661568796</v>
      </c>
      <c r="J102" s="693">
        <f>'O4 Summary by Class &amp; Accounts'!K89</f>
        <v>-66.660304280277572</v>
      </c>
      <c r="K102" s="693">
        <f>'O4 Summary by Class &amp; Accounts'!L89</f>
        <v>-4.391548371483017</v>
      </c>
      <c r="L102" s="693">
        <f>'O4 Summary by Class &amp; Accounts'!M89</f>
        <v>-12.3881618137311</v>
      </c>
      <c r="M102" s="693">
        <f>'O4 Summary by Class &amp; Accounts'!N89</f>
        <v>0</v>
      </c>
      <c r="N102" s="693">
        <f>'O4 Summary by Class &amp; Accounts'!O89</f>
        <v>0</v>
      </c>
      <c r="O102" s="693">
        <f>'O4 Summary by Class &amp; Accounts'!P89</f>
        <v>0</v>
      </c>
      <c r="P102" s="693">
        <f>'O4 Summary by Class &amp; Accounts'!Q89</f>
        <v>0</v>
      </c>
      <c r="Q102" s="693">
        <f>'O4 Summary by Class &amp; Accounts'!R89</f>
        <v>0</v>
      </c>
      <c r="R102" s="693">
        <f>'O4 Summary by Class &amp; Accounts'!S89</f>
        <v>0</v>
      </c>
      <c r="S102" s="693">
        <f>'O4 Summary by Class &amp; Accounts'!T89</f>
        <v>0</v>
      </c>
      <c r="T102" s="693">
        <f>'O4 Summary by Class &amp; Accounts'!U89</f>
        <v>0</v>
      </c>
      <c r="U102" s="693">
        <f>'O4 Summary by Class &amp; Accounts'!V89</f>
        <v>0</v>
      </c>
      <c r="V102" s="693">
        <f>'O4 Summary by Class &amp; Accounts'!W89</f>
        <v>0</v>
      </c>
      <c r="W102" s="694">
        <f>'O4 Summary by Class &amp; Accounts'!X89</f>
        <v>0</v>
      </c>
      <c r="X102" s="632"/>
      <c r="Y102" s="633"/>
      <c r="Z102" s="682" t="s">
        <v>1361</v>
      </c>
      <c r="AA102" s="633"/>
      <c r="AB102" s="633"/>
      <c r="AC102" s="633"/>
      <c r="AD102" s="633"/>
    </row>
    <row r="103" spans="1:30" s="67" customFormat="1" ht="12.75" x14ac:dyDescent="0.2">
      <c r="A103" s="384">
        <v>4090</v>
      </c>
      <c r="B103" s="692" t="s">
        <v>552</v>
      </c>
      <c r="C103" s="683">
        <f>SUM(D103:W103)</f>
        <v>0</v>
      </c>
      <c r="D103" s="693">
        <f>'O4 Summary by Class &amp; Accounts'!E90</f>
        <v>0</v>
      </c>
      <c r="E103" s="693">
        <f>'O4 Summary by Class &amp; Accounts'!F90</f>
        <v>0</v>
      </c>
      <c r="F103" s="693">
        <f>'O4 Summary by Class &amp; Accounts'!G90</f>
        <v>0</v>
      </c>
      <c r="G103" s="693">
        <f>'O4 Summary by Class &amp; Accounts'!H90</f>
        <v>0</v>
      </c>
      <c r="H103" s="693">
        <f>'O4 Summary by Class &amp; Accounts'!I90</f>
        <v>0</v>
      </c>
      <c r="I103" s="693">
        <f>'O4 Summary by Class &amp; Accounts'!J90</f>
        <v>0</v>
      </c>
      <c r="J103" s="693">
        <f>'O4 Summary by Class &amp; Accounts'!K90</f>
        <v>0</v>
      </c>
      <c r="K103" s="693">
        <f>'O4 Summary by Class &amp; Accounts'!L90</f>
        <v>0</v>
      </c>
      <c r="L103" s="693">
        <f>'O4 Summary by Class &amp; Accounts'!M90</f>
        <v>0</v>
      </c>
      <c r="M103" s="693">
        <f>'O4 Summary by Class &amp; Accounts'!N90</f>
        <v>0</v>
      </c>
      <c r="N103" s="693">
        <f>'O4 Summary by Class &amp; Accounts'!O90</f>
        <v>0</v>
      </c>
      <c r="O103" s="693">
        <f>'O4 Summary by Class &amp; Accounts'!P90</f>
        <v>0</v>
      </c>
      <c r="P103" s="693">
        <f>'O4 Summary by Class &amp; Accounts'!Q90</f>
        <v>0</v>
      </c>
      <c r="Q103" s="693">
        <f>'O4 Summary by Class &amp; Accounts'!R90</f>
        <v>0</v>
      </c>
      <c r="R103" s="693">
        <f>'O4 Summary by Class &amp; Accounts'!S90</f>
        <v>0</v>
      </c>
      <c r="S103" s="693">
        <f>'O4 Summary by Class &amp; Accounts'!T90</f>
        <v>0</v>
      </c>
      <c r="T103" s="693">
        <f>'O4 Summary by Class &amp; Accounts'!U90</f>
        <v>0</v>
      </c>
      <c r="U103" s="693">
        <f>'O4 Summary by Class &amp; Accounts'!V90</f>
        <v>0</v>
      </c>
      <c r="V103" s="693">
        <f>'O4 Summary by Class &amp; Accounts'!W90</f>
        <v>0</v>
      </c>
      <c r="W103" s="694">
        <f>'O4 Summary by Class &amp; Accounts'!X90</f>
        <v>0</v>
      </c>
      <c r="X103" s="632"/>
      <c r="Y103" s="633"/>
      <c r="Z103" s="682" t="s">
        <v>1361</v>
      </c>
      <c r="AA103" s="633"/>
      <c r="AB103" s="633"/>
      <c r="AC103" s="633"/>
      <c r="AD103" s="633"/>
    </row>
    <row r="104" spans="1:30" s="67" customFormat="1" ht="12.75" x14ac:dyDescent="0.2">
      <c r="A104" s="384">
        <v>4220</v>
      </c>
      <c r="B104" s="692" t="s">
        <v>558</v>
      </c>
      <c r="C104" s="683">
        <f>SUM(D104:W104)</f>
        <v>0</v>
      </c>
      <c r="D104" s="693">
        <f>'O4 Summary by Class &amp; Accounts'!E94</f>
        <v>0</v>
      </c>
      <c r="E104" s="693">
        <f>'O4 Summary by Class &amp; Accounts'!F94</f>
        <v>0</v>
      </c>
      <c r="F104" s="693">
        <f>'O4 Summary by Class &amp; Accounts'!G94</f>
        <v>0</v>
      </c>
      <c r="G104" s="693">
        <f>'O4 Summary by Class &amp; Accounts'!H94</f>
        <v>0</v>
      </c>
      <c r="H104" s="693">
        <f>'O4 Summary by Class &amp; Accounts'!I94</f>
        <v>0</v>
      </c>
      <c r="I104" s="693">
        <f>'O4 Summary by Class &amp; Accounts'!J94</f>
        <v>0</v>
      </c>
      <c r="J104" s="693">
        <f>'O4 Summary by Class &amp; Accounts'!K94</f>
        <v>0</v>
      </c>
      <c r="K104" s="693">
        <f>'O4 Summary by Class &amp; Accounts'!L94</f>
        <v>0</v>
      </c>
      <c r="L104" s="693">
        <f>'O4 Summary by Class &amp; Accounts'!M94</f>
        <v>0</v>
      </c>
      <c r="M104" s="693">
        <f>'O4 Summary by Class &amp; Accounts'!N94</f>
        <v>0</v>
      </c>
      <c r="N104" s="693">
        <f>'O4 Summary by Class &amp; Accounts'!O94</f>
        <v>0</v>
      </c>
      <c r="O104" s="693">
        <f>'O4 Summary by Class &amp; Accounts'!P94</f>
        <v>0</v>
      </c>
      <c r="P104" s="693">
        <f>'O4 Summary by Class &amp; Accounts'!Q94</f>
        <v>0</v>
      </c>
      <c r="Q104" s="693">
        <f>'O4 Summary by Class &amp; Accounts'!R94</f>
        <v>0</v>
      </c>
      <c r="R104" s="693">
        <f>'O4 Summary by Class &amp; Accounts'!S94</f>
        <v>0</v>
      </c>
      <c r="S104" s="693">
        <f>'O4 Summary by Class &amp; Accounts'!T94</f>
        <v>0</v>
      </c>
      <c r="T104" s="693">
        <f>'O4 Summary by Class &amp; Accounts'!U94</f>
        <v>0</v>
      </c>
      <c r="U104" s="693">
        <f>'O4 Summary by Class &amp; Accounts'!V94</f>
        <v>0</v>
      </c>
      <c r="V104" s="693">
        <f>'O4 Summary by Class &amp; Accounts'!W94</f>
        <v>0</v>
      </c>
      <c r="W104" s="694">
        <f>'O4 Summary by Class &amp; Accounts'!X94</f>
        <v>0</v>
      </c>
      <c r="X104" s="632"/>
      <c r="Y104" s="633"/>
      <c r="Z104" s="682" t="s">
        <v>1271</v>
      </c>
      <c r="AA104" s="633"/>
      <c r="AB104" s="633"/>
      <c r="AC104" s="633"/>
      <c r="AD104" s="633"/>
    </row>
    <row r="105" spans="1:30" s="591" customFormat="1" ht="12.75" x14ac:dyDescent="0.2">
      <c r="A105" s="695">
        <v>4225</v>
      </c>
      <c r="B105" s="696" t="s">
        <v>559</v>
      </c>
      <c r="C105" s="697">
        <f>SUM(D105:W105)</f>
        <v>-232694</v>
      </c>
      <c r="D105" s="698">
        <f>'O4 Summary by Class &amp; Accounts'!E95</f>
        <v>-190720.75234038723</v>
      </c>
      <c r="E105" s="698">
        <f>'O4 Summary by Class &amp; Accounts'!F95</f>
        <v>-28193.675047855722</v>
      </c>
      <c r="F105" s="698">
        <f>'O4 Summary by Class &amp; Accounts'!G95</f>
        <v>-13779.57261175703</v>
      </c>
      <c r="G105" s="698">
        <f>'O4 Summary by Class &amp; Accounts'!H95</f>
        <v>0</v>
      </c>
      <c r="H105" s="698">
        <f>'O4 Summary by Class &amp; Accounts'!I95</f>
        <v>0</v>
      </c>
      <c r="I105" s="698">
        <f>'O4 Summary by Class &amp; Accounts'!J95</f>
        <v>0</v>
      </c>
      <c r="J105" s="698">
        <f>'O4 Summary by Class &amp; Accounts'!K95</f>
        <v>0</v>
      </c>
      <c r="K105" s="698">
        <f>'O4 Summary by Class &amp; Accounts'!L95</f>
        <v>0</v>
      </c>
      <c r="L105" s="698">
        <f>'O4 Summary by Class &amp; Accounts'!M95</f>
        <v>0</v>
      </c>
      <c r="M105" s="698">
        <f>'O4 Summary by Class &amp; Accounts'!N95</f>
        <v>0</v>
      </c>
      <c r="N105" s="698">
        <f>'O4 Summary by Class &amp; Accounts'!O95</f>
        <v>0</v>
      </c>
      <c r="O105" s="698">
        <f>'O4 Summary by Class &amp; Accounts'!P95</f>
        <v>0</v>
      </c>
      <c r="P105" s="698">
        <f>'O4 Summary by Class &amp; Accounts'!Q95</f>
        <v>0</v>
      </c>
      <c r="Q105" s="698">
        <f>'O4 Summary by Class &amp; Accounts'!R95</f>
        <v>0</v>
      </c>
      <c r="R105" s="698">
        <f>'O4 Summary by Class &amp; Accounts'!S95</f>
        <v>0</v>
      </c>
      <c r="S105" s="698">
        <f>'O4 Summary by Class &amp; Accounts'!T95</f>
        <v>0</v>
      </c>
      <c r="T105" s="698">
        <f>'O4 Summary by Class &amp; Accounts'!U95</f>
        <v>0</v>
      </c>
      <c r="U105" s="698">
        <f>'O4 Summary by Class &amp; Accounts'!V95</f>
        <v>0</v>
      </c>
      <c r="V105" s="698">
        <f>'O4 Summary by Class &amp; Accounts'!W95</f>
        <v>0</v>
      </c>
      <c r="W105" s="699">
        <f>'O4 Summary by Class &amp; Accounts'!X95</f>
        <v>0</v>
      </c>
      <c r="X105" s="634"/>
      <c r="Y105" s="635"/>
      <c r="Z105" s="682" t="s">
        <v>1444</v>
      </c>
      <c r="AA105" s="635"/>
      <c r="AB105" s="635"/>
      <c r="AC105" s="635"/>
      <c r="AD105" s="635"/>
    </row>
    <row r="106" spans="1:30" s="7" customFormat="1" ht="12.75" x14ac:dyDescent="0.2">
      <c r="A106" s="700"/>
      <c r="B106" s="701"/>
      <c r="C106" s="677"/>
      <c r="D106" s="702"/>
      <c r="E106" s="702"/>
      <c r="F106" s="702"/>
      <c r="G106" s="702"/>
      <c r="H106" s="702"/>
      <c r="I106" s="702"/>
      <c r="J106" s="702"/>
      <c r="K106" s="702"/>
      <c r="L106" s="702"/>
      <c r="M106" s="702"/>
      <c r="N106" s="702"/>
      <c r="O106" s="702"/>
      <c r="P106" s="702"/>
      <c r="Q106" s="702"/>
      <c r="R106" s="702"/>
      <c r="S106" s="702"/>
      <c r="T106" s="702"/>
      <c r="U106" s="702"/>
      <c r="V106" s="702"/>
      <c r="W106" s="688"/>
      <c r="X106" s="622"/>
      <c r="Y106" s="629"/>
      <c r="Z106" s="682"/>
      <c r="AA106" s="629"/>
      <c r="AB106" s="629"/>
      <c r="AC106" s="629"/>
      <c r="AD106" s="629"/>
    </row>
    <row r="107" spans="1:30" ht="12.75" x14ac:dyDescent="0.2">
      <c r="A107" s="703"/>
      <c r="B107" s="950" t="s">
        <v>754</v>
      </c>
      <c r="C107" s="945">
        <f t="shared" ref="C107:W107" si="21">+SUM(C101:C105)</f>
        <v>-281029</v>
      </c>
      <c r="D107" s="946">
        <f t="shared" si="21"/>
        <v>-222194.67010296113</v>
      </c>
      <c r="E107" s="946">
        <f t="shared" si="21"/>
        <v>-33903.143031927772</v>
      </c>
      <c r="F107" s="946">
        <f t="shared" si="21"/>
        <v>-19164.925213225688</v>
      </c>
      <c r="G107" s="946">
        <f t="shared" si="21"/>
        <v>0</v>
      </c>
      <c r="H107" s="946">
        <f t="shared" si="21"/>
        <v>-1682.6346602512122</v>
      </c>
      <c r="I107" s="946">
        <f t="shared" si="21"/>
        <v>-2103.7187446093653</v>
      </c>
      <c r="J107" s="946">
        <f t="shared" si="21"/>
        <v>-1581.7505190904351</v>
      </c>
      <c r="K107" s="946">
        <f t="shared" si="21"/>
        <v>-104.20495362573963</v>
      </c>
      <c r="L107" s="946">
        <f t="shared" si="21"/>
        <v>-293.95277430863661</v>
      </c>
      <c r="M107" s="946">
        <f t="shared" si="21"/>
        <v>0</v>
      </c>
      <c r="N107" s="946">
        <f t="shared" si="21"/>
        <v>0</v>
      </c>
      <c r="O107" s="946">
        <f t="shared" si="21"/>
        <v>0</v>
      </c>
      <c r="P107" s="946">
        <f t="shared" si="21"/>
        <v>0</v>
      </c>
      <c r="Q107" s="946">
        <f t="shared" si="21"/>
        <v>0</v>
      </c>
      <c r="R107" s="946">
        <f t="shared" si="21"/>
        <v>0</v>
      </c>
      <c r="S107" s="946">
        <f t="shared" si="21"/>
        <v>0</v>
      </c>
      <c r="T107" s="946">
        <f t="shared" si="21"/>
        <v>0</v>
      </c>
      <c r="U107" s="946">
        <f t="shared" si="21"/>
        <v>0</v>
      </c>
      <c r="V107" s="946">
        <f t="shared" si="21"/>
        <v>0</v>
      </c>
      <c r="W107" s="947">
        <f t="shared" si="21"/>
        <v>0</v>
      </c>
      <c r="Z107" s="682"/>
    </row>
    <row r="108" spans="1:30" ht="12.75" x14ac:dyDescent="0.2">
      <c r="A108" s="684"/>
      <c r="B108" s="685"/>
      <c r="C108" s="677"/>
      <c r="D108" s="678"/>
      <c r="E108" s="678"/>
      <c r="F108" s="678"/>
      <c r="G108" s="678"/>
      <c r="H108" s="678"/>
      <c r="I108" s="678"/>
      <c r="J108" s="678"/>
      <c r="K108" s="678"/>
      <c r="L108" s="678"/>
      <c r="M108" s="678"/>
      <c r="N108" s="678"/>
      <c r="O108" s="678"/>
      <c r="P108" s="678"/>
      <c r="Q108" s="678"/>
      <c r="R108" s="678"/>
      <c r="S108" s="678"/>
      <c r="T108" s="678"/>
      <c r="U108" s="678"/>
      <c r="V108" s="678"/>
      <c r="W108" s="686"/>
      <c r="Z108" s="682"/>
    </row>
    <row r="109" spans="1:30" ht="12.75" x14ac:dyDescent="0.2">
      <c r="A109" s="691"/>
      <c r="B109" s="676" t="s">
        <v>341</v>
      </c>
      <c r="C109" s="677"/>
      <c r="D109" s="678"/>
      <c r="E109" s="678"/>
      <c r="F109" s="678"/>
      <c r="G109" s="678"/>
      <c r="H109" s="678"/>
      <c r="I109" s="678"/>
      <c r="J109" s="678"/>
      <c r="K109" s="678"/>
      <c r="L109" s="678"/>
      <c r="M109" s="678"/>
      <c r="N109" s="678"/>
      <c r="O109" s="678"/>
      <c r="P109" s="678"/>
      <c r="Q109" s="678"/>
      <c r="R109" s="678"/>
      <c r="S109" s="678"/>
      <c r="T109" s="678"/>
      <c r="U109" s="678"/>
      <c r="V109" s="678"/>
      <c r="W109" s="686"/>
      <c r="Z109" s="682"/>
    </row>
    <row r="110" spans="1:30" s="67" customFormat="1" ht="12.75" x14ac:dyDescent="0.2">
      <c r="A110" s="384">
        <v>5065</v>
      </c>
      <c r="B110" s="705" t="s">
        <v>1681</v>
      </c>
      <c r="C110" s="677">
        <f>SUM(D110:W110)</f>
        <v>435738.00000000006</v>
      </c>
      <c r="D110" s="693">
        <f>'O4 Summary by Class &amp; Accounts'!E146</f>
        <v>285463.80161149317</v>
      </c>
      <c r="E110" s="693">
        <f>'O4 Summary by Class &amp; Accounts'!F146</f>
        <v>121580.7967365654</v>
      </c>
      <c r="F110" s="693">
        <f>'O4 Summary by Class &amp; Accounts'!G146</f>
        <v>13184.73431135594</v>
      </c>
      <c r="G110" s="693">
        <f>'O4 Summary by Class &amp; Accounts'!H146</f>
        <v>0</v>
      </c>
      <c r="H110" s="693">
        <f>'O4 Summary by Class &amp; Accounts'!I146</f>
        <v>11747.55657319951</v>
      </c>
      <c r="I110" s="693">
        <f>'O4 Summary by Class &amp; Accounts'!J146</f>
        <v>3761.1107673860347</v>
      </c>
      <c r="J110" s="693">
        <f>'O4 Summary by Class &amp; Accounts'!K146</f>
        <v>0</v>
      </c>
      <c r="K110" s="693">
        <f>'O4 Summary by Class &amp; Accounts'!L146</f>
        <v>0</v>
      </c>
      <c r="L110" s="693">
        <f>'O4 Summary by Class &amp; Accounts'!M146</f>
        <v>0</v>
      </c>
      <c r="M110" s="693">
        <f>'O4 Summary by Class &amp; Accounts'!N146</f>
        <v>0</v>
      </c>
      <c r="N110" s="693">
        <f>'O4 Summary by Class &amp; Accounts'!O146</f>
        <v>0</v>
      </c>
      <c r="O110" s="693">
        <f>'O4 Summary by Class &amp; Accounts'!P146</f>
        <v>0</v>
      </c>
      <c r="P110" s="693">
        <f>'O4 Summary by Class &amp; Accounts'!Q146</f>
        <v>0</v>
      </c>
      <c r="Q110" s="693">
        <f>'O4 Summary by Class &amp; Accounts'!R146</f>
        <v>0</v>
      </c>
      <c r="R110" s="693">
        <f>'O4 Summary by Class &amp; Accounts'!S146</f>
        <v>0</v>
      </c>
      <c r="S110" s="693">
        <f>'O4 Summary by Class &amp; Accounts'!T146</f>
        <v>0</v>
      </c>
      <c r="T110" s="693">
        <f>'O4 Summary by Class &amp; Accounts'!U146</f>
        <v>0</v>
      </c>
      <c r="U110" s="693">
        <f>'O4 Summary by Class &amp; Accounts'!V146</f>
        <v>0</v>
      </c>
      <c r="V110" s="693">
        <f>'O4 Summary by Class &amp; Accounts'!W146</f>
        <v>0</v>
      </c>
      <c r="W110" s="694">
        <f>'O4 Summary by Class &amp; Accounts'!X146</f>
        <v>0</v>
      </c>
      <c r="X110" s="632"/>
      <c r="Y110" s="633"/>
      <c r="Z110" s="682" t="s">
        <v>820</v>
      </c>
      <c r="AA110" s="633"/>
      <c r="AB110" s="633"/>
      <c r="AC110" s="633"/>
      <c r="AD110" s="633"/>
    </row>
    <row r="111" spans="1:30" s="67" customFormat="1" ht="12.75" x14ac:dyDescent="0.2">
      <c r="A111" s="384">
        <v>5070</v>
      </c>
      <c r="B111" s="692" t="s">
        <v>1682</v>
      </c>
      <c r="C111" s="677">
        <f>SUM(D111:W111)</f>
        <v>0</v>
      </c>
      <c r="D111" s="693">
        <f>'O4 Summary by Class &amp; Accounts'!E147</f>
        <v>0</v>
      </c>
      <c r="E111" s="693">
        <f>'O4 Summary by Class &amp; Accounts'!F147</f>
        <v>0</v>
      </c>
      <c r="F111" s="693">
        <f>'O4 Summary by Class &amp; Accounts'!G147</f>
        <v>0</v>
      </c>
      <c r="G111" s="693">
        <f>'O4 Summary by Class &amp; Accounts'!H147</f>
        <v>0</v>
      </c>
      <c r="H111" s="693">
        <f>'O4 Summary by Class &amp; Accounts'!I147</f>
        <v>0</v>
      </c>
      <c r="I111" s="693">
        <f>'O4 Summary by Class &amp; Accounts'!J147</f>
        <v>0</v>
      </c>
      <c r="J111" s="693">
        <f>'O4 Summary by Class &amp; Accounts'!K147</f>
        <v>0</v>
      </c>
      <c r="K111" s="693">
        <f>'O4 Summary by Class &amp; Accounts'!L147</f>
        <v>0</v>
      </c>
      <c r="L111" s="693">
        <f>'O4 Summary by Class &amp; Accounts'!M147</f>
        <v>0</v>
      </c>
      <c r="M111" s="693">
        <f>'O4 Summary by Class &amp; Accounts'!N147</f>
        <v>0</v>
      </c>
      <c r="N111" s="693">
        <f>'O4 Summary by Class &amp; Accounts'!O147</f>
        <v>0</v>
      </c>
      <c r="O111" s="693">
        <f>'O4 Summary by Class &amp; Accounts'!P147</f>
        <v>0</v>
      </c>
      <c r="P111" s="693">
        <f>'O4 Summary by Class &amp; Accounts'!Q147</f>
        <v>0</v>
      </c>
      <c r="Q111" s="693">
        <f>'O4 Summary by Class &amp; Accounts'!R147</f>
        <v>0</v>
      </c>
      <c r="R111" s="693">
        <f>'O4 Summary by Class &amp; Accounts'!S147</f>
        <v>0</v>
      </c>
      <c r="S111" s="693">
        <f>'O4 Summary by Class &amp; Accounts'!T147</f>
        <v>0</v>
      </c>
      <c r="T111" s="693">
        <f>'O4 Summary by Class &amp; Accounts'!U147</f>
        <v>0</v>
      </c>
      <c r="U111" s="693">
        <f>'O4 Summary by Class &amp; Accounts'!V147</f>
        <v>0</v>
      </c>
      <c r="V111" s="693">
        <f>'O4 Summary by Class &amp; Accounts'!W147</f>
        <v>0</v>
      </c>
      <c r="W111" s="694">
        <f>'O4 Summary by Class &amp; Accounts'!X147</f>
        <v>0</v>
      </c>
      <c r="X111" s="632"/>
      <c r="Y111" s="633"/>
      <c r="Z111" s="682" t="s">
        <v>750</v>
      </c>
      <c r="AA111" s="633"/>
      <c r="AB111" s="633"/>
      <c r="AC111" s="633"/>
      <c r="AD111" s="633"/>
    </row>
    <row r="112" spans="1:30" s="591" customFormat="1" ht="12.75" x14ac:dyDescent="0.2">
      <c r="A112" s="695">
        <v>5075</v>
      </c>
      <c r="B112" s="696" t="s">
        <v>1683</v>
      </c>
      <c r="C112" s="697">
        <f>SUM(D112:W112)</f>
        <v>0</v>
      </c>
      <c r="D112" s="698">
        <f>'O4 Summary by Class &amp; Accounts'!E148</f>
        <v>0</v>
      </c>
      <c r="E112" s="698">
        <f>'O4 Summary by Class &amp; Accounts'!F148</f>
        <v>0</v>
      </c>
      <c r="F112" s="698">
        <f>'O4 Summary by Class &amp; Accounts'!G148</f>
        <v>0</v>
      </c>
      <c r="G112" s="698">
        <f>'O4 Summary by Class &amp; Accounts'!H148</f>
        <v>0</v>
      </c>
      <c r="H112" s="698">
        <f>'O4 Summary by Class &amp; Accounts'!I148</f>
        <v>0</v>
      </c>
      <c r="I112" s="698">
        <f>'O4 Summary by Class &amp; Accounts'!J148</f>
        <v>0</v>
      </c>
      <c r="J112" s="698">
        <f>'O4 Summary by Class &amp; Accounts'!K148</f>
        <v>0</v>
      </c>
      <c r="K112" s="698">
        <f>'O4 Summary by Class &amp; Accounts'!L148</f>
        <v>0</v>
      </c>
      <c r="L112" s="698">
        <f>'O4 Summary by Class &amp; Accounts'!M148</f>
        <v>0</v>
      </c>
      <c r="M112" s="698">
        <f>'O4 Summary by Class &amp; Accounts'!N148</f>
        <v>0</v>
      </c>
      <c r="N112" s="698">
        <f>'O4 Summary by Class &amp; Accounts'!O148</f>
        <v>0</v>
      </c>
      <c r="O112" s="698">
        <f>'O4 Summary by Class &amp; Accounts'!P148</f>
        <v>0</v>
      </c>
      <c r="P112" s="698">
        <f>'O4 Summary by Class &amp; Accounts'!Q148</f>
        <v>0</v>
      </c>
      <c r="Q112" s="698">
        <f>'O4 Summary by Class &amp; Accounts'!R148</f>
        <v>0</v>
      </c>
      <c r="R112" s="698">
        <f>'O4 Summary by Class &amp; Accounts'!S148</f>
        <v>0</v>
      </c>
      <c r="S112" s="698">
        <f>'O4 Summary by Class &amp; Accounts'!T148</f>
        <v>0</v>
      </c>
      <c r="T112" s="698">
        <f>'O4 Summary by Class &amp; Accounts'!U148</f>
        <v>0</v>
      </c>
      <c r="U112" s="698">
        <f>'O4 Summary by Class &amp; Accounts'!V148</f>
        <v>0</v>
      </c>
      <c r="V112" s="698">
        <f>'O4 Summary by Class &amp; Accounts'!W148</f>
        <v>0</v>
      </c>
      <c r="W112" s="699">
        <f>'O4 Summary by Class &amp; Accounts'!X148</f>
        <v>0</v>
      </c>
      <c r="X112" s="634"/>
      <c r="Y112" s="635"/>
      <c r="Z112" s="682" t="s">
        <v>750</v>
      </c>
      <c r="AA112" s="635"/>
      <c r="AB112" s="635"/>
      <c r="AC112" s="635"/>
      <c r="AD112" s="635"/>
    </row>
    <row r="113" spans="1:30" ht="12.75" x14ac:dyDescent="0.2">
      <c r="A113" s="700"/>
      <c r="B113" s="701"/>
      <c r="C113" s="677"/>
      <c r="D113" s="678"/>
      <c r="E113" s="678"/>
      <c r="F113" s="678"/>
      <c r="G113" s="678"/>
      <c r="H113" s="678"/>
      <c r="I113" s="678"/>
      <c r="J113" s="678"/>
      <c r="K113" s="678"/>
      <c r="L113" s="678"/>
      <c r="M113" s="678"/>
      <c r="N113" s="678"/>
      <c r="O113" s="678"/>
      <c r="P113" s="678"/>
      <c r="Q113" s="678"/>
      <c r="R113" s="678"/>
      <c r="S113" s="678"/>
      <c r="T113" s="678"/>
      <c r="U113" s="678"/>
      <c r="V113" s="678"/>
      <c r="W113" s="686"/>
      <c r="Z113" s="682"/>
    </row>
    <row r="114" spans="1:30" ht="12.75" x14ac:dyDescent="0.2">
      <c r="A114" s="684"/>
      <c r="B114" s="950" t="s">
        <v>754</v>
      </c>
      <c r="C114" s="945">
        <f>+SUM(C110:C113)</f>
        <v>435738.00000000006</v>
      </c>
      <c r="D114" s="946">
        <f>+SUM(D110:D113)</f>
        <v>285463.80161149317</v>
      </c>
      <c r="E114" s="946">
        <f t="shared" ref="E114:W114" si="22">+SUM(E110:E113)</f>
        <v>121580.7967365654</v>
      </c>
      <c r="F114" s="946">
        <f t="shared" si="22"/>
        <v>13184.73431135594</v>
      </c>
      <c r="G114" s="946">
        <f t="shared" si="22"/>
        <v>0</v>
      </c>
      <c r="H114" s="946">
        <f t="shared" si="22"/>
        <v>11747.55657319951</v>
      </c>
      <c r="I114" s="946">
        <f t="shared" si="22"/>
        <v>3761.1107673860347</v>
      </c>
      <c r="J114" s="946">
        <f t="shared" si="22"/>
        <v>0</v>
      </c>
      <c r="K114" s="946">
        <f t="shared" si="22"/>
        <v>0</v>
      </c>
      <c r="L114" s="946">
        <f t="shared" si="22"/>
        <v>0</v>
      </c>
      <c r="M114" s="946">
        <f t="shared" si="22"/>
        <v>0</v>
      </c>
      <c r="N114" s="946">
        <f t="shared" si="22"/>
        <v>0</v>
      </c>
      <c r="O114" s="946">
        <f t="shared" si="22"/>
        <v>0</v>
      </c>
      <c r="P114" s="946">
        <f t="shared" si="22"/>
        <v>0</v>
      </c>
      <c r="Q114" s="946">
        <f t="shared" si="22"/>
        <v>0</v>
      </c>
      <c r="R114" s="946">
        <f t="shared" si="22"/>
        <v>0</v>
      </c>
      <c r="S114" s="946">
        <f t="shared" si="22"/>
        <v>0</v>
      </c>
      <c r="T114" s="946">
        <f t="shared" si="22"/>
        <v>0</v>
      </c>
      <c r="U114" s="946">
        <f t="shared" si="22"/>
        <v>0</v>
      </c>
      <c r="V114" s="946">
        <f t="shared" si="22"/>
        <v>0</v>
      </c>
      <c r="W114" s="947">
        <f t="shared" si="22"/>
        <v>0</v>
      </c>
      <c r="Z114" s="682"/>
    </row>
    <row r="115" spans="1:30" ht="12.75" x14ac:dyDescent="0.2">
      <c r="A115" s="684"/>
      <c r="B115" s="685"/>
      <c r="C115" s="677"/>
      <c r="D115" s="678"/>
      <c r="E115" s="678"/>
      <c r="F115" s="678"/>
      <c r="G115" s="678"/>
      <c r="H115" s="678"/>
      <c r="I115" s="678"/>
      <c r="J115" s="678"/>
      <c r="K115" s="678"/>
      <c r="L115" s="678"/>
      <c r="M115" s="678"/>
      <c r="N115" s="678"/>
      <c r="O115" s="678"/>
      <c r="P115" s="678"/>
      <c r="Q115" s="678"/>
      <c r="R115" s="678"/>
      <c r="S115" s="678"/>
      <c r="T115" s="678"/>
      <c r="U115" s="678"/>
      <c r="V115" s="678"/>
      <c r="W115" s="686"/>
      <c r="Z115" s="682"/>
    </row>
    <row r="116" spans="1:30" ht="12.75" x14ac:dyDescent="0.2">
      <c r="A116" s="681"/>
      <c r="B116" s="676" t="s">
        <v>342</v>
      </c>
      <c r="C116" s="677"/>
      <c r="D116" s="678"/>
      <c r="E116" s="678"/>
      <c r="F116" s="678"/>
      <c r="G116" s="678"/>
      <c r="H116" s="678"/>
      <c r="I116" s="678"/>
      <c r="J116" s="678"/>
      <c r="K116" s="678"/>
      <c r="L116" s="678"/>
      <c r="M116" s="678"/>
      <c r="N116" s="678"/>
      <c r="O116" s="678"/>
      <c r="P116" s="678"/>
      <c r="Q116" s="678"/>
      <c r="R116" s="678"/>
      <c r="S116" s="678"/>
      <c r="T116" s="678"/>
      <c r="U116" s="678"/>
      <c r="V116" s="678"/>
      <c r="W116" s="686"/>
      <c r="Z116" s="682"/>
    </row>
    <row r="117" spans="1:30" s="67" customFormat="1" ht="12.75" x14ac:dyDescent="0.2">
      <c r="A117" s="384">
        <v>5175</v>
      </c>
      <c r="B117" s="705" t="s">
        <v>1625</v>
      </c>
      <c r="C117" s="677">
        <f>SUM(D117:W117)</f>
        <v>500</v>
      </c>
      <c r="D117" s="693">
        <f>'O4 Summary by Class &amp; Accounts'!E165</f>
        <v>327.56358363453853</v>
      </c>
      <c r="E117" s="693">
        <f>'O4 Summary by Class &amp; Accounts'!F165</f>
        <v>139.51135399777547</v>
      </c>
      <c r="F117" s="693">
        <f>'O4 Summary by Class &amp; Accounts'!G165</f>
        <v>15.129199554957266</v>
      </c>
      <c r="G117" s="693">
        <f>'O4 Summary by Class &amp; Accounts'!H165</f>
        <v>0</v>
      </c>
      <c r="H117" s="693">
        <f>'O4 Summary by Class &amp; Accounts'!I165</f>
        <v>13.480068955656273</v>
      </c>
      <c r="I117" s="693">
        <f>'O4 Summary by Class &amp; Accounts'!J165</f>
        <v>4.3157938570724079</v>
      </c>
      <c r="J117" s="693">
        <f>'O4 Summary by Class &amp; Accounts'!K165</f>
        <v>0</v>
      </c>
      <c r="K117" s="693">
        <f>'O4 Summary by Class &amp; Accounts'!L165</f>
        <v>0</v>
      </c>
      <c r="L117" s="693">
        <f>'O4 Summary by Class &amp; Accounts'!M165</f>
        <v>0</v>
      </c>
      <c r="M117" s="693">
        <f>'O4 Summary by Class &amp; Accounts'!N165</f>
        <v>0</v>
      </c>
      <c r="N117" s="693">
        <f>'O4 Summary by Class &amp; Accounts'!O165</f>
        <v>0</v>
      </c>
      <c r="O117" s="693">
        <f>'O4 Summary by Class &amp; Accounts'!P165</f>
        <v>0</v>
      </c>
      <c r="P117" s="693">
        <f>'O4 Summary by Class &amp; Accounts'!Q165</f>
        <v>0</v>
      </c>
      <c r="Q117" s="693">
        <f>'O4 Summary by Class &amp; Accounts'!R165</f>
        <v>0</v>
      </c>
      <c r="R117" s="693">
        <f>'O4 Summary by Class &amp; Accounts'!S165</f>
        <v>0</v>
      </c>
      <c r="S117" s="693">
        <f>'O4 Summary by Class &amp; Accounts'!T165</f>
        <v>0</v>
      </c>
      <c r="T117" s="693">
        <f>'O4 Summary by Class &amp; Accounts'!U165</f>
        <v>0</v>
      </c>
      <c r="U117" s="693">
        <f>'O4 Summary by Class &amp; Accounts'!V165</f>
        <v>0</v>
      </c>
      <c r="V117" s="693">
        <f>'O4 Summary by Class &amp; Accounts'!W165</f>
        <v>0</v>
      </c>
      <c r="W117" s="694">
        <f>'O4 Summary by Class &amp; Accounts'!X165</f>
        <v>0</v>
      </c>
      <c r="X117" s="632"/>
      <c r="Y117" s="633"/>
      <c r="Z117" s="682">
        <v>1860</v>
      </c>
      <c r="AA117" s="633"/>
      <c r="AB117" s="633"/>
      <c r="AC117" s="633"/>
      <c r="AD117" s="633"/>
    </row>
    <row r="118" spans="1:30" s="67" customFormat="1" ht="12.75" x14ac:dyDescent="0.2">
      <c r="A118" s="706"/>
      <c r="B118" s="577"/>
      <c r="C118" s="677"/>
      <c r="D118" s="707"/>
      <c r="E118" s="707"/>
      <c r="F118" s="707"/>
      <c r="G118" s="707"/>
      <c r="H118" s="707"/>
      <c r="I118" s="707"/>
      <c r="J118" s="707"/>
      <c r="K118" s="707"/>
      <c r="L118" s="707"/>
      <c r="M118" s="707"/>
      <c r="N118" s="707"/>
      <c r="O118" s="707"/>
      <c r="P118" s="707"/>
      <c r="Q118" s="707"/>
      <c r="R118" s="707"/>
      <c r="S118" s="707"/>
      <c r="T118" s="707"/>
      <c r="U118" s="707"/>
      <c r="V118" s="707"/>
      <c r="W118" s="708"/>
      <c r="X118" s="632"/>
      <c r="Y118" s="633"/>
      <c r="Z118" s="682"/>
      <c r="AA118" s="633"/>
      <c r="AB118" s="633"/>
      <c r="AC118" s="633"/>
      <c r="AD118" s="633"/>
    </row>
    <row r="119" spans="1:30" s="67" customFormat="1" ht="12.75" x14ac:dyDescent="0.2">
      <c r="A119" s="384"/>
      <c r="B119" s="709" t="s">
        <v>897</v>
      </c>
      <c r="C119" s="677"/>
      <c r="D119" s="707"/>
      <c r="E119" s="707"/>
      <c r="F119" s="707"/>
      <c r="G119" s="707"/>
      <c r="H119" s="707"/>
      <c r="I119" s="707"/>
      <c r="J119" s="707"/>
      <c r="K119" s="707"/>
      <c r="L119" s="707"/>
      <c r="M119" s="707"/>
      <c r="N119" s="707"/>
      <c r="O119" s="707"/>
      <c r="P119" s="707"/>
      <c r="Q119" s="707"/>
      <c r="R119" s="707"/>
      <c r="S119" s="707"/>
      <c r="T119" s="707"/>
      <c r="U119" s="707"/>
      <c r="V119" s="707"/>
      <c r="W119" s="708"/>
      <c r="X119" s="632"/>
      <c r="Y119" s="633"/>
      <c r="Z119" s="682"/>
      <c r="AA119" s="633"/>
      <c r="AB119" s="633"/>
      <c r="AC119" s="633"/>
      <c r="AD119" s="633"/>
    </row>
    <row r="120" spans="1:30" s="67" customFormat="1" ht="12.75" x14ac:dyDescent="0.2">
      <c r="A120" s="384">
        <v>5310</v>
      </c>
      <c r="B120" s="705" t="s">
        <v>289</v>
      </c>
      <c r="C120" s="677">
        <f>SUM(D120:W120)</f>
        <v>241109</v>
      </c>
      <c r="D120" s="710">
        <f>'O4 Summary by Class &amp; Accounts'!E167</f>
        <v>207171.60544618018</v>
      </c>
      <c r="E120" s="710">
        <f>'O4 Summary by Class &amp; Accounts'!F167</f>
        <v>16407.588701048575</v>
      </c>
      <c r="F120" s="710">
        <f>'O4 Summary by Class &amp; Accounts'!G167</f>
        <v>16949.348705328481</v>
      </c>
      <c r="G120" s="710">
        <f>'O4 Summary by Class &amp; Accounts'!H167</f>
        <v>0</v>
      </c>
      <c r="H120" s="710">
        <f>'O4 Summary by Class &amp; Accounts'!I167</f>
        <v>464.36571795420502</v>
      </c>
      <c r="I120" s="710">
        <f>'O4 Summary by Class &amp; Accounts'!J167</f>
        <v>116.09142948855126</v>
      </c>
      <c r="J120" s="710">
        <f>'O4 Summary by Class &amp; Accounts'!K167</f>
        <v>0</v>
      </c>
      <c r="K120" s="710">
        <f>'O4 Summary by Class &amp; Accounts'!L167</f>
        <v>0</v>
      </c>
      <c r="L120" s="710">
        <f>'O4 Summary by Class &amp; Accounts'!M167</f>
        <v>0</v>
      </c>
      <c r="M120" s="710">
        <f>'O4 Summary by Class &amp; Accounts'!N167</f>
        <v>0</v>
      </c>
      <c r="N120" s="710">
        <f>'O4 Summary by Class &amp; Accounts'!O167</f>
        <v>0</v>
      </c>
      <c r="O120" s="710">
        <f>'O4 Summary by Class &amp; Accounts'!P167</f>
        <v>0</v>
      </c>
      <c r="P120" s="710">
        <f>'O4 Summary by Class &amp; Accounts'!Q167</f>
        <v>0</v>
      </c>
      <c r="Q120" s="710">
        <f>'O4 Summary by Class &amp; Accounts'!R167</f>
        <v>0</v>
      </c>
      <c r="R120" s="710">
        <f>'O4 Summary by Class &amp; Accounts'!S167</f>
        <v>0</v>
      </c>
      <c r="S120" s="710">
        <f>'O4 Summary by Class &amp; Accounts'!T167</f>
        <v>0</v>
      </c>
      <c r="T120" s="710">
        <f>'O4 Summary by Class &amp; Accounts'!U167</f>
        <v>0</v>
      </c>
      <c r="U120" s="710">
        <f>'O4 Summary by Class &amp; Accounts'!V167</f>
        <v>0</v>
      </c>
      <c r="V120" s="710">
        <f>'O4 Summary by Class &amp; Accounts'!W167</f>
        <v>0</v>
      </c>
      <c r="W120" s="694">
        <f>'O4 Summary by Class &amp; Accounts'!X167</f>
        <v>0</v>
      </c>
      <c r="X120" s="632"/>
      <c r="Y120" s="633"/>
      <c r="Z120" s="682" t="s">
        <v>821</v>
      </c>
      <c r="AA120" s="633"/>
      <c r="AB120" s="633"/>
      <c r="AC120" s="633"/>
      <c r="AD120" s="633"/>
    </row>
    <row r="121" spans="1:30" s="67" customFormat="1" ht="12.75" x14ac:dyDescent="0.2">
      <c r="A121" s="384">
        <v>5315</v>
      </c>
      <c r="B121" s="705" t="s">
        <v>1220</v>
      </c>
      <c r="C121" s="677">
        <f>SUM(D121:W121)</f>
        <v>1179268</v>
      </c>
      <c r="D121" s="710">
        <f>'O4 Summary by Class &amp; Accounts'!E168</f>
        <v>1052146.9515318167</v>
      </c>
      <c r="E121" s="710">
        <f>'O4 Summary by Class &amp; Accounts'!F168</f>
        <v>103313.61150126379</v>
      </c>
      <c r="F121" s="710">
        <f>'O4 Summary by Class &amp; Accounts'!G168</f>
        <v>4017.0382334805436</v>
      </c>
      <c r="G121" s="710">
        <f>'O4 Summary by Class &amp; Accounts'!H168</f>
        <v>0</v>
      </c>
      <c r="H121" s="710">
        <f>'O4 Summary by Class &amp; Accounts'!I168</f>
        <v>676.05731522373128</v>
      </c>
      <c r="I121" s="710">
        <f>'O4 Summary by Class &amp; Accounts'!J168</f>
        <v>224.04224981251562</v>
      </c>
      <c r="J121" s="710">
        <f>'O4 Summary by Class &amp; Accounts'!K168</f>
        <v>458.56600838818986</v>
      </c>
      <c r="K121" s="710">
        <f>'O4 Summary by Class &amp; Accounts'!L168</f>
        <v>377.33431547371055</v>
      </c>
      <c r="L121" s="710">
        <f>'O4 Summary by Class &amp; Accounts'!M168</f>
        <v>18054.398844540734</v>
      </c>
      <c r="M121" s="710">
        <f>'O4 Summary by Class &amp; Accounts'!N168</f>
        <v>0</v>
      </c>
      <c r="N121" s="710">
        <f>'O4 Summary by Class &amp; Accounts'!O168</f>
        <v>0</v>
      </c>
      <c r="O121" s="710">
        <f>'O4 Summary by Class &amp; Accounts'!P168</f>
        <v>0</v>
      </c>
      <c r="P121" s="710">
        <f>'O4 Summary by Class &amp; Accounts'!Q168</f>
        <v>0</v>
      </c>
      <c r="Q121" s="710">
        <f>'O4 Summary by Class &amp; Accounts'!R168</f>
        <v>0</v>
      </c>
      <c r="R121" s="710">
        <f>'O4 Summary by Class &amp; Accounts'!S168</f>
        <v>0</v>
      </c>
      <c r="S121" s="710">
        <f>'O4 Summary by Class &amp; Accounts'!T168</f>
        <v>0</v>
      </c>
      <c r="T121" s="710">
        <f>'O4 Summary by Class &amp; Accounts'!U168</f>
        <v>0</v>
      </c>
      <c r="U121" s="710">
        <f>'O4 Summary by Class &amp; Accounts'!V168</f>
        <v>0</v>
      </c>
      <c r="V121" s="710">
        <f>'O4 Summary by Class &amp; Accounts'!W168</f>
        <v>0</v>
      </c>
      <c r="W121" s="694">
        <f>'O4 Summary by Class &amp; Accounts'!X168</f>
        <v>0</v>
      </c>
      <c r="X121" s="632"/>
      <c r="Y121" s="633"/>
      <c r="Z121" s="682" t="s">
        <v>1361</v>
      </c>
      <c r="AA121" s="633"/>
      <c r="AB121" s="633"/>
      <c r="AC121" s="633"/>
      <c r="AD121" s="633"/>
    </row>
    <row r="122" spans="1:30" s="67" customFormat="1" ht="12.75" x14ac:dyDescent="0.2">
      <c r="A122" s="384">
        <v>5320</v>
      </c>
      <c r="B122" s="705" t="s">
        <v>1221</v>
      </c>
      <c r="C122" s="677">
        <f>SUM(D122:W122)</f>
        <v>242549</v>
      </c>
      <c r="D122" s="710">
        <f>'O4 Summary by Class &amp; Accounts'!E169</f>
        <v>216403.04913479433</v>
      </c>
      <c r="E122" s="710">
        <f>'O4 Summary by Class &amp; Accounts'!F169</f>
        <v>21249.294609893619</v>
      </c>
      <c r="F122" s="710">
        <f>'O4 Summary by Class &amp; Accounts'!G169</f>
        <v>826.21474210482461</v>
      </c>
      <c r="G122" s="710">
        <f>'O4 Summary by Class &amp; Accounts'!H169</f>
        <v>0</v>
      </c>
      <c r="H122" s="710">
        <f>'O4 Summary by Class &amp; Accounts'!I169</f>
        <v>139.04983918006832</v>
      </c>
      <c r="I122" s="710">
        <f>'O4 Summary by Class &amp; Accounts'!J169</f>
        <v>46.080469960836595</v>
      </c>
      <c r="J122" s="710">
        <f>'O4 Summary by Class &amp; Accounts'!K169</f>
        <v>94.316751381829292</v>
      </c>
      <c r="K122" s="710">
        <f>'O4 Summary by Class &amp; Accounts'!L169</f>
        <v>77.609212565619544</v>
      </c>
      <c r="L122" s="710">
        <f>'O4 Summary by Class &amp; Accounts'!M169</f>
        <v>3713.3852401188792</v>
      </c>
      <c r="M122" s="710">
        <f>'O4 Summary by Class &amp; Accounts'!N169</f>
        <v>0</v>
      </c>
      <c r="N122" s="710">
        <f>'O4 Summary by Class &amp; Accounts'!O169</f>
        <v>0</v>
      </c>
      <c r="O122" s="710">
        <f>'O4 Summary by Class &amp; Accounts'!P169</f>
        <v>0</v>
      </c>
      <c r="P122" s="710">
        <f>'O4 Summary by Class &amp; Accounts'!Q169</f>
        <v>0</v>
      </c>
      <c r="Q122" s="710">
        <f>'O4 Summary by Class &amp; Accounts'!R169</f>
        <v>0</v>
      </c>
      <c r="R122" s="710">
        <f>'O4 Summary by Class &amp; Accounts'!S169</f>
        <v>0</v>
      </c>
      <c r="S122" s="710">
        <f>'O4 Summary by Class &amp; Accounts'!T169</f>
        <v>0</v>
      </c>
      <c r="T122" s="710">
        <f>'O4 Summary by Class &amp; Accounts'!U169</f>
        <v>0</v>
      </c>
      <c r="U122" s="710">
        <f>'O4 Summary by Class &amp; Accounts'!V169</f>
        <v>0</v>
      </c>
      <c r="V122" s="710">
        <f>'O4 Summary by Class &amp; Accounts'!W169</f>
        <v>0</v>
      </c>
      <c r="W122" s="694">
        <f>'O4 Summary by Class &amp; Accounts'!X169</f>
        <v>0</v>
      </c>
      <c r="X122" s="632"/>
      <c r="Y122" s="633"/>
      <c r="Z122" s="682" t="s">
        <v>1361</v>
      </c>
      <c r="AA122" s="633"/>
      <c r="AB122" s="633"/>
      <c r="AC122" s="633"/>
      <c r="AD122" s="633"/>
    </row>
    <row r="123" spans="1:30" s="67" customFormat="1" ht="12.75" x14ac:dyDescent="0.2">
      <c r="A123" s="384">
        <v>5325</v>
      </c>
      <c r="B123" s="705" t="s">
        <v>1222</v>
      </c>
      <c r="C123" s="677">
        <f>SUM(D123:W123)</f>
        <v>100</v>
      </c>
      <c r="D123" s="710">
        <f>'O4 Summary by Class &amp; Accounts'!E170</f>
        <v>89.220342749215348</v>
      </c>
      <c r="E123" s="710">
        <f>'O4 Summary by Class &amp; Accounts'!F170</f>
        <v>8.7608254867649915</v>
      </c>
      <c r="F123" s="710">
        <f>'O4 Summary by Class &amp; Accounts'!G170</f>
        <v>0.34063828014332137</v>
      </c>
      <c r="G123" s="710">
        <f>'O4 Summary by Class &amp; Accounts'!H170</f>
        <v>0</v>
      </c>
      <c r="H123" s="710">
        <f>'O4 Summary by Class &amp; Accounts'!I170</f>
        <v>5.7328555953670528E-2</v>
      </c>
      <c r="I123" s="710">
        <f>'O4 Summary by Class &amp; Accounts'!J170</f>
        <v>1.8998416798600117E-2</v>
      </c>
      <c r="J123" s="710">
        <f>'O4 Summary by Class &amp; Accounts'!K170</f>
        <v>3.8885648418187369E-2</v>
      </c>
      <c r="K123" s="710">
        <f>'O4 Summary by Class &amp; Accounts'!L170</f>
        <v>3.1997333555537043E-2</v>
      </c>
      <c r="L123" s="710">
        <f>'O4 Summary by Class &amp; Accounts'!M170</f>
        <v>1.5309835291503486</v>
      </c>
      <c r="M123" s="710">
        <f>'O4 Summary by Class &amp; Accounts'!N170</f>
        <v>0</v>
      </c>
      <c r="N123" s="710">
        <f>'O4 Summary by Class &amp; Accounts'!O170</f>
        <v>0</v>
      </c>
      <c r="O123" s="710">
        <f>'O4 Summary by Class &amp; Accounts'!P170</f>
        <v>0</v>
      </c>
      <c r="P123" s="710">
        <f>'O4 Summary by Class &amp; Accounts'!Q170</f>
        <v>0</v>
      </c>
      <c r="Q123" s="710">
        <f>'O4 Summary by Class &amp; Accounts'!R170</f>
        <v>0</v>
      </c>
      <c r="R123" s="710">
        <f>'O4 Summary by Class &amp; Accounts'!S170</f>
        <v>0</v>
      </c>
      <c r="S123" s="710">
        <f>'O4 Summary by Class &amp; Accounts'!T170</f>
        <v>0</v>
      </c>
      <c r="T123" s="710">
        <f>'O4 Summary by Class &amp; Accounts'!U170</f>
        <v>0</v>
      </c>
      <c r="U123" s="710">
        <f>'O4 Summary by Class &amp; Accounts'!V170</f>
        <v>0</v>
      </c>
      <c r="V123" s="710">
        <f>'O4 Summary by Class &amp; Accounts'!W170</f>
        <v>0</v>
      </c>
      <c r="W123" s="694">
        <f>'O4 Summary by Class &amp; Accounts'!X170</f>
        <v>0</v>
      </c>
      <c r="X123" s="632"/>
      <c r="Y123" s="633"/>
      <c r="Z123" s="682" t="s">
        <v>1361</v>
      </c>
      <c r="AA123" s="633"/>
      <c r="AB123" s="633"/>
      <c r="AC123" s="633"/>
      <c r="AD123" s="633"/>
    </row>
    <row r="124" spans="1:30" s="591" customFormat="1" ht="12.75" x14ac:dyDescent="0.2">
      <c r="A124" s="695">
        <v>5330</v>
      </c>
      <c r="B124" s="711" t="s">
        <v>1223</v>
      </c>
      <c r="C124" s="697">
        <f>SUM(D124:W124)</f>
        <v>400</v>
      </c>
      <c r="D124" s="698">
        <f>'O4 Summary by Class &amp; Accounts'!E171</f>
        <v>356.88137099686139</v>
      </c>
      <c r="E124" s="698">
        <f>'O4 Summary by Class &amp; Accounts'!F171</f>
        <v>35.043301947059966</v>
      </c>
      <c r="F124" s="698">
        <f>'O4 Summary by Class &amp; Accounts'!G171</f>
        <v>1.3625531205732855</v>
      </c>
      <c r="G124" s="698">
        <f>'O4 Summary by Class &amp; Accounts'!H171</f>
        <v>0</v>
      </c>
      <c r="H124" s="698">
        <f>'O4 Summary by Class &amp; Accounts'!I171</f>
        <v>0.22931422381468211</v>
      </c>
      <c r="I124" s="698">
        <f>'O4 Summary by Class &amp; Accounts'!J171</f>
        <v>7.5993667194400469E-2</v>
      </c>
      <c r="J124" s="698">
        <f>'O4 Summary by Class &amp; Accounts'!K171</f>
        <v>0.15554259367274947</v>
      </c>
      <c r="K124" s="698">
        <f>'O4 Summary by Class &amp; Accounts'!L171</f>
        <v>0.12798933422214817</v>
      </c>
      <c r="L124" s="698">
        <f>'O4 Summary by Class &amp; Accounts'!M171</f>
        <v>6.1239341166013945</v>
      </c>
      <c r="M124" s="698">
        <f>'O4 Summary by Class &amp; Accounts'!N171</f>
        <v>0</v>
      </c>
      <c r="N124" s="698">
        <f>'O4 Summary by Class &amp; Accounts'!O171</f>
        <v>0</v>
      </c>
      <c r="O124" s="698">
        <f>'O4 Summary by Class &amp; Accounts'!P171</f>
        <v>0</v>
      </c>
      <c r="P124" s="698">
        <f>'O4 Summary by Class &amp; Accounts'!Q171</f>
        <v>0</v>
      </c>
      <c r="Q124" s="698">
        <f>'O4 Summary by Class &amp; Accounts'!R171</f>
        <v>0</v>
      </c>
      <c r="R124" s="698">
        <f>'O4 Summary by Class &amp; Accounts'!S171</f>
        <v>0</v>
      </c>
      <c r="S124" s="698">
        <f>'O4 Summary by Class &amp; Accounts'!T171</f>
        <v>0</v>
      </c>
      <c r="T124" s="698">
        <f>'O4 Summary by Class &amp; Accounts'!U171</f>
        <v>0</v>
      </c>
      <c r="U124" s="698">
        <f>'O4 Summary by Class &amp; Accounts'!V171</f>
        <v>0</v>
      </c>
      <c r="V124" s="698">
        <f>'O4 Summary by Class &amp; Accounts'!W171</f>
        <v>0</v>
      </c>
      <c r="W124" s="699">
        <f>'O4 Summary by Class &amp; Accounts'!X171</f>
        <v>0</v>
      </c>
      <c r="X124" s="634"/>
      <c r="Y124" s="635"/>
      <c r="Z124" s="682" t="s">
        <v>1361</v>
      </c>
      <c r="AA124" s="635"/>
      <c r="AB124" s="635"/>
      <c r="AC124" s="635"/>
      <c r="AD124" s="635"/>
    </row>
    <row r="125" spans="1:30" ht="12.75" x14ac:dyDescent="0.2">
      <c r="A125" s="712"/>
      <c r="B125" s="713"/>
      <c r="C125" s="677"/>
      <c r="D125" s="678" t="s">
        <v>334</v>
      </c>
      <c r="E125" s="678" t="s">
        <v>334</v>
      </c>
      <c r="F125" s="678" t="s">
        <v>334</v>
      </c>
      <c r="G125" s="678" t="s">
        <v>334</v>
      </c>
      <c r="H125" s="678" t="s">
        <v>334</v>
      </c>
      <c r="I125" s="678" t="s">
        <v>334</v>
      </c>
      <c r="J125" s="678" t="s">
        <v>334</v>
      </c>
      <c r="K125" s="678" t="s">
        <v>334</v>
      </c>
      <c r="L125" s="678" t="s">
        <v>334</v>
      </c>
      <c r="M125" s="678" t="s">
        <v>334</v>
      </c>
      <c r="N125" s="678" t="s">
        <v>334</v>
      </c>
      <c r="O125" s="678" t="s">
        <v>334</v>
      </c>
      <c r="P125" s="678" t="s">
        <v>334</v>
      </c>
      <c r="Q125" s="678" t="s">
        <v>334</v>
      </c>
      <c r="R125" s="678" t="s">
        <v>334</v>
      </c>
      <c r="S125" s="678" t="s">
        <v>334</v>
      </c>
      <c r="T125" s="678" t="s">
        <v>334</v>
      </c>
      <c r="U125" s="678" t="s">
        <v>334</v>
      </c>
      <c r="V125" s="678" t="s">
        <v>334</v>
      </c>
      <c r="W125" s="686" t="s">
        <v>334</v>
      </c>
      <c r="Z125" s="682"/>
    </row>
    <row r="126" spans="1:30" ht="13.5" thickBot="1" x14ac:dyDescent="0.25">
      <c r="A126" s="384"/>
      <c r="B126" s="950" t="s">
        <v>754</v>
      </c>
      <c r="C126" s="945">
        <f>+SUM(C120:C125)</f>
        <v>1663426</v>
      </c>
      <c r="D126" s="946">
        <f>+SUM(D120:D125)</f>
        <v>1476167.7078265373</v>
      </c>
      <c r="E126" s="946">
        <f t="shared" ref="E126:W126" si="23">+SUM(E120:E125)</f>
        <v>141014.29893963982</v>
      </c>
      <c r="F126" s="946">
        <f t="shared" si="23"/>
        <v>21794.304872314566</v>
      </c>
      <c r="G126" s="946">
        <f t="shared" si="23"/>
        <v>0</v>
      </c>
      <c r="H126" s="946">
        <f t="shared" si="23"/>
        <v>1279.7595151377732</v>
      </c>
      <c r="I126" s="946">
        <f t="shared" si="23"/>
        <v>386.30914134589642</v>
      </c>
      <c r="J126" s="946">
        <f t="shared" si="23"/>
        <v>553.07718801211001</v>
      </c>
      <c r="K126" s="946">
        <f t="shared" si="23"/>
        <v>455.10351470710776</v>
      </c>
      <c r="L126" s="946">
        <f t="shared" si="23"/>
        <v>21775.439002305364</v>
      </c>
      <c r="M126" s="946">
        <f t="shared" si="23"/>
        <v>0</v>
      </c>
      <c r="N126" s="946">
        <f t="shared" si="23"/>
        <v>0</v>
      </c>
      <c r="O126" s="946">
        <f t="shared" si="23"/>
        <v>0</v>
      </c>
      <c r="P126" s="946">
        <f t="shared" si="23"/>
        <v>0</v>
      </c>
      <c r="Q126" s="946">
        <f t="shared" si="23"/>
        <v>0</v>
      </c>
      <c r="R126" s="946">
        <f t="shared" si="23"/>
        <v>0</v>
      </c>
      <c r="S126" s="946">
        <f t="shared" si="23"/>
        <v>0</v>
      </c>
      <c r="T126" s="946">
        <f t="shared" si="23"/>
        <v>0</v>
      </c>
      <c r="U126" s="946">
        <f t="shared" si="23"/>
        <v>0</v>
      </c>
      <c r="V126" s="946">
        <f t="shared" si="23"/>
        <v>0</v>
      </c>
      <c r="W126" s="947">
        <f t="shared" si="23"/>
        <v>0</v>
      </c>
      <c r="Z126" s="682"/>
    </row>
    <row r="127" spans="1:30" ht="23.25" customHeight="1" thickTop="1" x14ac:dyDescent="0.2">
      <c r="A127" s="384"/>
      <c r="B127" s="955" t="s">
        <v>1186</v>
      </c>
      <c r="C127" s="956">
        <f>SUM(C126,C117,C114)</f>
        <v>2099664</v>
      </c>
      <c r="D127" s="957">
        <f t="shared" ref="D127:W127" si="24">+D126+D117+D114</f>
        <v>1761959.073021665</v>
      </c>
      <c r="E127" s="957">
        <f t="shared" si="24"/>
        <v>262734.60703020298</v>
      </c>
      <c r="F127" s="957">
        <f t="shared" si="24"/>
        <v>34994.168383225464</v>
      </c>
      <c r="G127" s="957">
        <f t="shared" si="24"/>
        <v>0</v>
      </c>
      <c r="H127" s="957">
        <f t="shared" si="24"/>
        <v>13040.79615729294</v>
      </c>
      <c r="I127" s="957">
        <f t="shared" si="24"/>
        <v>4151.7357025890033</v>
      </c>
      <c r="J127" s="957">
        <f t="shared" si="24"/>
        <v>553.07718801211001</v>
      </c>
      <c r="K127" s="957">
        <f t="shared" si="24"/>
        <v>455.10351470710776</v>
      </c>
      <c r="L127" s="957">
        <f t="shared" si="24"/>
        <v>21775.439002305364</v>
      </c>
      <c r="M127" s="957">
        <f t="shared" si="24"/>
        <v>0</v>
      </c>
      <c r="N127" s="957">
        <f t="shared" si="24"/>
        <v>0</v>
      </c>
      <c r="O127" s="957">
        <f t="shared" si="24"/>
        <v>0</v>
      </c>
      <c r="P127" s="957">
        <f t="shared" si="24"/>
        <v>0</v>
      </c>
      <c r="Q127" s="957">
        <f t="shared" si="24"/>
        <v>0</v>
      </c>
      <c r="R127" s="957">
        <f t="shared" si="24"/>
        <v>0</v>
      </c>
      <c r="S127" s="957">
        <f t="shared" si="24"/>
        <v>0</v>
      </c>
      <c r="T127" s="957">
        <f t="shared" si="24"/>
        <v>0</v>
      </c>
      <c r="U127" s="957">
        <f t="shared" si="24"/>
        <v>0</v>
      </c>
      <c r="V127" s="957">
        <f t="shared" si="24"/>
        <v>0</v>
      </c>
      <c r="W127" s="958">
        <f t="shared" si="24"/>
        <v>0</v>
      </c>
      <c r="Z127" s="682"/>
    </row>
    <row r="128" spans="1:30" ht="12.75" x14ac:dyDescent="0.2">
      <c r="A128" s="384"/>
      <c r="B128" s="685"/>
      <c r="C128" s="704"/>
      <c r="D128" s="678"/>
      <c r="E128" s="678"/>
      <c r="F128" s="678"/>
      <c r="G128" s="678"/>
      <c r="H128" s="678"/>
      <c r="I128" s="678"/>
      <c r="J128" s="678"/>
      <c r="K128" s="678"/>
      <c r="L128" s="678"/>
      <c r="M128" s="678"/>
      <c r="N128" s="678"/>
      <c r="O128" s="678"/>
      <c r="P128" s="678"/>
      <c r="Q128" s="678"/>
      <c r="R128" s="678"/>
      <c r="S128" s="678"/>
      <c r="T128" s="678"/>
      <c r="U128" s="678"/>
      <c r="V128" s="678"/>
      <c r="W128" s="686"/>
      <c r="Z128" s="682"/>
    </row>
    <row r="129" spans="1:30" s="67" customFormat="1" ht="12.75" x14ac:dyDescent="0.2">
      <c r="A129" s="384"/>
      <c r="B129" s="690" t="s">
        <v>1302</v>
      </c>
      <c r="C129" s="677">
        <f t="shared" ref="C129:C134" si="25">SUM(D129:W129)</f>
        <v>333301</v>
      </c>
      <c r="D129" s="693">
        <f>'O7 Amortization'!AB344+'O7 Amortization'!AB418+'O7 Amortization'!AB492+'O7 Amortization'!AB566</f>
        <v>218354.53997795068</v>
      </c>
      <c r="E129" s="693">
        <f>'O7 Amortization'!AC344+'O7 Amortization'!AC418+'O7 Amortization'!AC492+'O7 Amortization'!AC566</f>
        <v>92998.547597625147</v>
      </c>
      <c r="F129" s="693">
        <f>'O7 Amortization'!AD344+'O7 Amortization'!AD418+'O7 Amortization'!AD492+'O7 Amortization'!AD566</f>
        <v>10085.154681733624</v>
      </c>
      <c r="G129" s="693">
        <f>'O7 Amortization'!AE344+'O7 Amortization'!AE418+'O7 Amortization'!AE492+'O7 Amortization'!AE566</f>
        <v>0</v>
      </c>
      <c r="H129" s="693">
        <f>'O7 Amortization'!AF344+'O7 Amortization'!AF418+'O7 Amortization'!AF492+'O7 Amortization'!AF566</f>
        <v>8985.8409259783857</v>
      </c>
      <c r="I129" s="693">
        <f>'O7 Amortization'!AG344+'O7 Amortization'!AG418+'O7 Amortization'!AG492+'O7 Amortization'!AG566</f>
        <v>2876.916816712182</v>
      </c>
      <c r="J129" s="693">
        <f>'O7 Amortization'!AH344+'O7 Amortization'!AH418+'O7 Amortization'!AH492+'O7 Amortization'!AH566</f>
        <v>0</v>
      </c>
      <c r="K129" s="693">
        <f>'O7 Amortization'!AI344+'O7 Amortization'!AI418+'O7 Amortization'!AI492+'O7 Amortization'!AI566</f>
        <v>0</v>
      </c>
      <c r="L129" s="693">
        <f>'O7 Amortization'!AJ344+'O7 Amortization'!AJ418+'O7 Amortization'!AJ492+'O7 Amortization'!AJ566</f>
        <v>0</v>
      </c>
      <c r="M129" s="693">
        <f>'O7 Amortization'!AK344+'O7 Amortization'!AK418+'O7 Amortization'!AK492+'O7 Amortization'!AK566</f>
        <v>0</v>
      </c>
      <c r="N129" s="693">
        <f>'O7 Amortization'!AL344+'O7 Amortization'!AL418+'O7 Amortization'!AL492+'O7 Amortization'!AL566</f>
        <v>0</v>
      </c>
      <c r="O129" s="693">
        <f>'O7 Amortization'!AM344+'O7 Amortization'!AM418+'O7 Amortization'!AM492+'O7 Amortization'!AM566</f>
        <v>0</v>
      </c>
      <c r="P129" s="693">
        <f>'O7 Amortization'!AN344+'O7 Amortization'!AN418+'O7 Amortization'!AN492+'O7 Amortization'!AN566</f>
        <v>0</v>
      </c>
      <c r="Q129" s="693">
        <f>'O7 Amortization'!AO344+'O7 Amortization'!AO418+'O7 Amortization'!AO492+'O7 Amortization'!AO566</f>
        <v>0</v>
      </c>
      <c r="R129" s="693">
        <f>'O7 Amortization'!AP344+'O7 Amortization'!AP418+'O7 Amortization'!AP492+'O7 Amortization'!AP566</f>
        <v>0</v>
      </c>
      <c r="S129" s="693">
        <f>'O7 Amortization'!AQ344+'O7 Amortization'!AQ418+'O7 Amortization'!AQ492+'O7 Amortization'!AQ566</f>
        <v>0</v>
      </c>
      <c r="T129" s="693">
        <f>'O7 Amortization'!AR344+'O7 Amortization'!AR418+'O7 Amortization'!AR492+'O7 Amortization'!AR566</f>
        <v>0</v>
      </c>
      <c r="U129" s="693">
        <f>'O7 Amortization'!AS344+'O7 Amortization'!AS418+'O7 Amortization'!AS492+'O7 Amortization'!AS566</f>
        <v>0</v>
      </c>
      <c r="V129" s="693">
        <f>'O7 Amortization'!AT344+'O7 Amortization'!AT418+'O7 Amortization'!AT492+'O7 Amortization'!AT566</f>
        <v>0</v>
      </c>
      <c r="W129" s="694">
        <f>'O7 Amortization'!AU344+'O7 Amortization'!AU418+'O7 Amortization'!AU492+'O7 Amortization'!AU566</f>
        <v>0</v>
      </c>
      <c r="X129" s="632"/>
      <c r="Y129" s="633"/>
      <c r="Z129" s="682"/>
      <c r="AA129" s="633"/>
      <c r="AB129" s="633"/>
      <c r="AC129" s="633"/>
      <c r="AD129" s="633"/>
    </row>
    <row r="130" spans="1:30" s="67" customFormat="1" ht="30" customHeight="1" x14ac:dyDescent="0.2">
      <c r="A130" s="384"/>
      <c r="B130" s="753" t="s">
        <v>1547</v>
      </c>
      <c r="C130" s="754">
        <f t="shared" si="25"/>
        <v>460118.35047721647</v>
      </c>
      <c r="D130" s="755">
        <f t="shared" ref="D130:W130" si="26">IF(ISERROR(D97/D28*D30),0,D97/D28*D30)</f>
        <v>301995.97786183318</v>
      </c>
      <c r="E130" s="755">
        <f t="shared" si="26"/>
        <v>127981.8116854184</v>
      </c>
      <c r="F130" s="755">
        <f t="shared" si="26"/>
        <v>13946.527173497963</v>
      </c>
      <c r="G130" s="755">
        <f t="shared" si="26"/>
        <v>0</v>
      </c>
      <c r="H130" s="755">
        <f t="shared" si="26"/>
        <v>12272.68772467003</v>
      </c>
      <c r="I130" s="755">
        <f t="shared" si="26"/>
        <v>3921.3460317968847</v>
      </c>
      <c r="J130" s="755">
        <f t="shared" si="26"/>
        <v>0</v>
      </c>
      <c r="K130" s="755">
        <f t="shared" si="26"/>
        <v>0</v>
      </c>
      <c r="L130" s="755">
        <f t="shared" si="26"/>
        <v>0</v>
      </c>
      <c r="M130" s="755">
        <f t="shared" si="26"/>
        <v>0</v>
      </c>
      <c r="N130" s="755">
        <f t="shared" si="26"/>
        <v>0</v>
      </c>
      <c r="O130" s="755">
        <f t="shared" si="26"/>
        <v>0</v>
      </c>
      <c r="P130" s="755">
        <f t="shared" si="26"/>
        <v>0</v>
      </c>
      <c r="Q130" s="755">
        <f t="shared" si="26"/>
        <v>0</v>
      </c>
      <c r="R130" s="755">
        <f t="shared" si="26"/>
        <v>0</v>
      </c>
      <c r="S130" s="755">
        <f t="shared" si="26"/>
        <v>0</v>
      </c>
      <c r="T130" s="755">
        <f t="shared" si="26"/>
        <v>0</v>
      </c>
      <c r="U130" s="755">
        <f t="shared" si="26"/>
        <v>0</v>
      </c>
      <c r="V130" s="755">
        <f t="shared" si="26"/>
        <v>0</v>
      </c>
      <c r="W130" s="756">
        <f t="shared" si="26"/>
        <v>0</v>
      </c>
      <c r="X130" s="632"/>
      <c r="Y130" s="633"/>
      <c r="Z130" s="682"/>
      <c r="AA130" s="633"/>
      <c r="AB130" s="633"/>
      <c r="AC130" s="633"/>
      <c r="AD130" s="633"/>
    </row>
    <row r="131" spans="1:30" s="67" customFormat="1" ht="12.75" x14ac:dyDescent="0.2">
      <c r="A131" s="384"/>
      <c r="B131" s="714" t="s">
        <v>1295</v>
      </c>
      <c r="C131" s="677">
        <f t="shared" si="25"/>
        <v>2802716.6104465001</v>
      </c>
      <c r="D131" s="693">
        <f t="shared" ref="D131:W131" si="27">IF(ISERROR(D127/D36*D34),0,D127/D36*D34)</f>
        <v>2343343.4187257905</v>
      </c>
      <c r="E131" s="693">
        <f t="shared" si="27"/>
        <v>356887.79812428408</v>
      </c>
      <c r="F131" s="693">
        <f t="shared" si="27"/>
        <v>48511.47274683274</v>
      </c>
      <c r="G131" s="693">
        <f t="shared" si="27"/>
        <v>0</v>
      </c>
      <c r="H131" s="693">
        <f t="shared" si="27"/>
        <v>18388.020123942246</v>
      </c>
      <c r="I131" s="693">
        <f t="shared" si="27"/>
        <v>5887.0768851402818</v>
      </c>
      <c r="J131" s="693">
        <f t="shared" si="27"/>
        <v>773.20719684909352</v>
      </c>
      <c r="K131" s="693">
        <f t="shared" si="27"/>
        <v>633.53058774712758</v>
      </c>
      <c r="L131" s="693">
        <f t="shared" si="27"/>
        <v>28292.086055913736</v>
      </c>
      <c r="M131" s="693">
        <f t="shared" si="27"/>
        <v>0</v>
      </c>
      <c r="N131" s="693">
        <f t="shared" si="27"/>
        <v>0</v>
      </c>
      <c r="O131" s="693">
        <f t="shared" si="27"/>
        <v>0</v>
      </c>
      <c r="P131" s="693">
        <f t="shared" si="27"/>
        <v>0</v>
      </c>
      <c r="Q131" s="693">
        <f t="shared" si="27"/>
        <v>0</v>
      </c>
      <c r="R131" s="693">
        <f t="shared" si="27"/>
        <v>0</v>
      </c>
      <c r="S131" s="693">
        <f t="shared" si="27"/>
        <v>0</v>
      </c>
      <c r="T131" s="693">
        <f t="shared" si="27"/>
        <v>0</v>
      </c>
      <c r="U131" s="693">
        <f t="shared" si="27"/>
        <v>0</v>
      </c>
      <c r="V131" s="693">
        <f t="shared" si="27"/>
        <v>0</v>
      </c>
      <c r="W131" s="694">
        <f t="shared" si="27"/>
        <v>0</v>
      </c>
      <c r="X131" s="632"/>
      <c r="Y131" s="633"/>
      <c r="Z131" s="682"/>
      <c r="AA131" s="633"/>
      <c r="AB131" s="633"/>
      <c r="AC131" s="633"/>
      <c r="AD131" s="633"/>
    </row>
    <row r="132" spans="1:30" s="67" customFormat="1" ht="12.75" x14ac:dyDescent="0.2">
      <c r="A132" s="384"/>
      <c r="B132" s="714" t="s">
        <v>1296</v>
      </c>
      <c r="C132" s="677">
        <f t="shared" si="25"/>
        <v>75056.439094038433</v>
      </c>
      <c r="D132" s="710">
        <f>IF(ISERROR('O4 Summary by Class &amp; Accounts'!E213*D98/(D32+D28)),0, ('O4 Summary by Class &amp; Accounts'!E213*D98/(D32+D28)))</f>
        <v>49171.512328981415</v>
      </c>
      <c r="E132" s="710">
        <f>IF(ISERROR('O4 Summary by Class &amp; Accounts'!F213*E98/(E32+E28)),0, ('O4 Summary by Class &amp; Accounts'!F213*E98/(E32+E28)))</f>
        <v>20942.450888521744</v>
      </c>
      <c r="F132" s="710">
        <f>IF(ISERROR('O4 Summary by Class &amp; Accounts'!G213*F98/(F32+F28)),0, ('O4 Summary by Class &amp; Accounts'!G213*F98/(F32+F28)))</f>
        <v>2271.0876898764072</v>
      </c>
      <c r="G132" s="710">
        <f>IF(ISERROR('O4 Summary by Class &amp; Accounts'!H213*G98/(G32+G28)),0, ('O4 Summary by Class &amp; Accounts'!H213*G98/(G32+G28)))</f>
        <v>0</v>
      </c>
      <c r="H132" s="710">
        <f>IF(ISERROR('O4 Summary by Class &amp; Accounts'!I213*H98/(H32+H28)),0, ('O4 Summary by Class &amp; Accounts'!I213*H98/(H32+H28)))</f>
        <v>2023.5319491073074</v>
      </c>
      <c r="I132" s="710">
        <f>IF(ISERROR('O4 Summary by Class &amp; Accounts'!J213*I98/(I32+I28)),0, ('O4 Summary by Class &amp; Accounts'!J213*I98/(I32+I28)))</f>
        <v>647.85623755156087</v>
      </c>
      <c r="J132" s="710">
        <f>IF(ISERROR('O4 Summary by Class &amp; Accounts'!K213*J98/(J32+J28)),0, ('O4 Summary by Class &amp; Accounts'!K213*J98/(J32+J28)))</f>
        <v>0</v>
      </c>
      <c r="K132" s="710">
        <f>IF(ISERROR('O4 Summary by Class &amp; Accounts'!L213*K98/(K32+K28)),0, ('O4 Summary by Class &amp; Accounts'!L213*K98/(K32+K28)))</f>
        <v>0</v>
      </c>
      <c r="L132" s="710">
        <f>IF(ISERROR('O4 Summary by Class &amp; Accounts'!M213*L98/(L32+L28)),0, ('O4 Summary by Class &amp; Accounts'!M213*L98/(L32+L28)))</f>
        <v>0</v>
      </c>
      <c r="M132" s="710">
        <f>IF(ISERROR('O4 Summary by Class &amp; Accounts'!N213*M98/(M32+M28)),0, ('O4 Summary by Class &amp; Accounts'!N213*M98/(M32+M28)))</f>
        <v>0</v>
      </c>
      <c r="N132" s="710">
        <f>IF(ISERROR('O4 Summary by Class &amp; Accounts'!O213*N98/(N32+N28)),0, ('O4 Summary by Class &amp; Accounts'!O213*N98/(N32+N28)))</f>
        <v>0</v>
      </c>
      <c r="O132" s="710">
        <f>IF(ISERROR('O4 Summary by Class &amp; Accounts'!P213*O98/(O32+O28)),0, ('O4 Summary by Class &amp; Accounts'!P213*O98/(O32+O28)))</f>
        <v>0</v>
      </c>
      <c r="P132" s="710">
        <f>IF(ISERROR('O4 Summary by Class &amp; Accounts'!Q213*P98/(P32+P28)),0, ('O4 Summary by Class &amp; Accounts'!Q213*P98/(P32+P28)))</f>
        <v>0</v>
      </c>
      <c r="Q132" s="710">
        <f>IF(ISERROR('O4 Summary by Class &amp; Accounts'!R213*Q98/(Q32+Q28)),0, ('O4 Summary by Class &amp; Accounts'!R213*Q98/(Q32+Q28)))</f>
        <v>0</v>
      </c>
      <c r="R132" s="710">
        <f>IF(ISERROR('O4 Summary by Class &amp; Accounts'!S213*R98/(R32+R28)),0, ('O4 Summary by Class &amp; Accounts'!S213*R98/(R32+R28)))</f>
        <v>0</v>
      </c>
      <c r="S132" s="710">
        <f>IF(ISERROR('O4 Summary by Class &amp; Accounts'!T213*S98/(S32+S28)),0, ('O4 Summary by Class &amp; Accounts'!T213*S98/(S32+S28)))</f>
        <v>0</v>
      </c>
      <c r="T132" s="710">
        <f>IF(ISERROR('O4 Summary by Class &amp; Accounts'!U213*T98/(T32+T28)),0, ('O4 Summary by Class &amp; Accounts'!U213*T98/(T32+T28)))</f>
        <v>0</v>
      </c>
      <c r="U132" s="710">
        <f>IF(ISERROR('O4 Summary by Class &amp; Accounts'!V213*U98/(U32+U28)),0, ('O4 Summary by Class &amp; Accounts'!V213*U98/(U32+U28)))</f>
        <v>0</v>
      </c>
      <c r="V132" s="710">
        <f>IF(ISERROR('O4 Summary by Class &amp; Accounts'!W213*V98/(V32+V28)),0, ('O4 Summary by Class &amp; Accounts'!W213*V98/(V32+V28)))</f>
        <v>0</v>
      </c>
      <c r="W132" s="694">
        <f>IF(ISERROR('O4 Summary by Class &amp; Accounts'!X213*W98/(W32+W28)),0, ('O4 Summary by Class &amp; Accounts'!X213*W98/(W32+W28)))</f>
        <v>0</v>
      </c>
      <c r="X132" s="632"/>
      <c r="Y132" s="633"/>
      <c r="Z132" s="682"/>
      <c r="AA132" s="633"/>
      <c r="AB132" s="633"/>
      <c r="AC132" s="633"/>
      <c r="AD132" s="633"/>
    </row>
    <row r="133" spans="1:30" s="67" customFormat="1" ht="12.75" x14ac:dyDescent="0.2">
      <c r="A133" s="384"/>
      <c r="B133" s="714" t="s">
        <v>1297</v>
      </c>
      <c r="C133" s="677">
        <f t="shared" si="25"/>
        <v>207205.6958023741</v>
      </c>
      <c r="D133" s="710">
        <f>IF(ISERROR('O4 Summary by Class &amp; Accounts'!E211*D98/(D28+D32)),0,('O4 Summary by Class &amp; Accounts'!E211*D98/(D28+D32)))</f>
        <v>135746.08053302745</v>
      </c>
      <c r="E133" s="710">
        <f>IF(ISERROR('O4 Summary by Class &amp; Accounts'!F211*E98/(E28+E32)),0,('O4 Summary by Class &amp; Accounts'!F211*E98/(E28+E32)))</f>
        <v>57815.094354880799</v>
      </c>
      <c r="F133" s="710">
        <f>IF(ISERROR('O4 Summary by Class &amp; Accounts'!G211*F98/(F28+F32)),0,('O4 Summary by Class &amp; Accounts'!G211*F98/(F28+F32)))</f>
        <v>6269.712641435779</v>
      </c>
      <c r="G133" s="710">
        <f>IF(ISERROR('O4 Summary by Class &amp; Accounts'!H211*G98/(G28+G32)),0,('O4 Summary by Class &amp; Accounts'!H211*G98/(G28+G32)))</f>
        <v>0</v>
      </c>
      <c r="H133" s="710">
        <f>IF(ISERROR('O4 Summary by Class &amp; Accounts'!I211*H98/(H28+H32)),0,('O4 Summary by Class &amp; Accounts'!I211*H98/(H28+H32)))</f>
        <v>5586.2941348414824</v>
      </c>
      <c r="I133" s="710">
        <f>IF(ISERROR('O4 Summary by Class &amp; Accounts'!J211*I98/(I28+I32)),0,('O4 Summary by Class &amp; Accounts'!J211*I98/(I28+I32)))</f>
        <v>1788.5141381886006</v>
      </c>
      <c r="J133" s="710">
        <f>IF(ISERROR('O4 Summary by Class &amp; Accounts'!K211*J98/(J28+J32)),0,('O4 Summary by Class &amp; Accounts'!K211*J98/(J28+J32)))</f>
        <v>0</v>
      </c>
      <c r="K133" s="710">
        <f>IF(ISERROR('O4 Summary by Class &amp; Accounts'!L211*K98/(K28+K32)),0,('O4 Summary by Class &amp; Accounts'!L211*K98/(K28+K32)))</f>
        <v>0</v>
      </c>
      <c r="L133" s="710">
        <f>IF(ISERROR('O4 Summary by Class &amp; Accounts'!M211*L98/(L28+L32)),0,('O4 Summary by Class &amp; Accounts'!M211*L98/(L28+L32)))</f>
        <v>0</v>
      </c>
      <c r="M133" s="710">
        <f>IF(ISERROR('O4 Summary by Class &amp; Accounts'!N211*M98/(M28+M32)),0,('O4 Summary by Class &amp; Accounts'!N211*M98/(M28+M32)))</f>
        <v>0</v>
      </c>
      <c r="N133" s="710">
        <f>IF(ISERROR('O4 Summary by Class &amp; Accounts'!O211*N98/(N28+N32)),0,('O4 Summary by Class &amp; Accounts'!O211*N98/(N28+N32)))</f>
        <v>0</v>
      </c>
      <c r="O133" s="710">
        <f>IF(ISERROR('O4 Summary by Class &amp; Accounts'!P211*O98/(O28+O32)),0,('O4 Summary by Class &amp; Accounts'!P211*O98/(O28+O32)))</f>
        <v>0</v>
      </c>
      <c r="P133" s="710">
        <f>IF(ISERROR('O4 Summary by Class &amp; Accounts'!Q211*P98/(P28+P32)),0,('O4 Summary by Class &amp; Accounts'!Q211*P98/(P28+P32)))</f>
        <v>0</v>
      </c>
      <c r="Q133" s="710">
        <f>IF(ISERROR('O4 Summary by Class &amp; Accounts'!R211*Q98/(Q28+Q32)),0,('O4 Summary by Class &amp; Accounts'!R211*Q98/(Q28+Q32)))</f>
        <v>0</v>
      </c>
      <c r="R133" s="710">
        <f>IF(ISERROR('O4 Summary by Class &amp; Accounts'!S211*R98/(R28+R32)),0,('O4 Summary by Class &amp; Accounts'!S211*R98/(R28+R32)))</f>
        <v>0</v>
      </c>
      <c r="S133" s="710">
        <f>IF(ISERROR('O4 Summary by Class &amp; Accounts'!T211*S98/(S28+S32)),0,('O4 Summary by Class &amp; Accounts'!T211*S98/(S28+S32)))</f>
        <v>0</v>
      </c>
      <c r="T133" s="710">
        <f>IF(ISERROR('O4 Summary by Class &amp; Accounts'!U211*T98/(T28+T32)),0,('O4 Summary by Class &amp; Accounts'!U211*T98/(T28+T32)))</f>
        <v>0</v>
      </c>
      <c r="U133" s="710">
        <f>IF(ISERROR('O4 Summary by Class &amp; Accounts'!V211*U98/(U28+U32)),0,('O4 Summary by Class &amp; Accounts'!V211*U98/(U28+U32)))</f>
        <v>0</v>
      </c>
      <c r="V133" s="710">
        <f>IF(ISERROR('O4 Summary by Class &amp; Accounts'!W211*V98/(V28+V32)),0,('O4 Summary by Class &amp; Accounts'!W211*V98/(V28+V32)))</f>
        <v>0</v>
      </c>
      <c r="W133" s="694">
        <f>IF(ISERROR('O4 Summary by Class &amp; Accounts'!X211*W98/(W28+W32)),0,('O4 Summary by Class &amp; Accounts'!X211*W98/(W28+W32)))</f>
        <v>0</v>
      </c>
      <c r="X133" s="632"/>
      <c r="Y133" s="633"/>
      <c r="Z133" s="682"/>
      <c r="AA133" s="633"/>
      <c r="AB133" s="633"/>
      <c r="AC133" s="633"/>
      <c r="AD133" s="633"/>
    </row>
    <row r="134" spans="1:30" s="67" customFormat="1" ht="12.75" x14ac:dyDescent="0.2">
      <c r="A134" s="384"/>
      <c r="B134" s="714" t="s">
        <v>1298</v>
      </c>
      <c r="C134" s="677">
        <f t="shared" si="25"/>
        <v>311850.86449853232</v>
      </c>
      <c r="D134" s="710">
        <f>IF(ISERROR('O1 Revenue to cost|RR'!D38*D98/(D28+D32)),0,('O1 Revenue to cost|RR'!D38*D98/(D28+D32)))</f>
        <v>204301.97346933626</v>
      </c>
      <c r="E134" s="710">
        <f>IF(ISERROR('O1 Revenue to cost|RR'!E38*E98/(E28+E32)),0,('O1 Revenue to cost|RR'!E38*E98/(E28+E32)))</f>
        <v>87013.472703134132</v>
      </c>
      <c r="F134" s="710">
        <f>IF(ISERROR('O1 Revenue to cost|RR'!F38*F98/(F28+F32)),0,('O1 Revenue to cost|RR'!F38*F98/(F28+F32)))</f>
        <v>9436.1079207684688</v>
      </c>
      <c r="G134" s="710">
        <f>IF(ISERROR('O1 Revenue to cost|RR'!G38*G98/(G28+G32)),0,('O1 Revenue to cost|RR'!G38*G98/(G28+G32)))</f>
        <v>0</v>
      </c>
      <c r="H134" s="710">
        <f>IF(ISERROR('O1 Revenue to cost|RR'!H38*H98/(H28+H32)),0,('O1 Revenue to cost|RR'!H38*H98/(H28+H32)))</f>
        <v>8407.5423146424746</v>
      </c>
      <c r="I134" s="710">
        <f>IF(ISERROR('O1 Revenue to cost|RR'!I38*I98/(I28+I32)),0,('O1 Revenue to cost|RR'!I38*I98/(I28+I32)))</f>
        <v>2691.7680906509722</v>
      </c>
      <c r="J134" s="710">
        <f>IF(ISERROR('O1 Revenue to cost|RR'!J38*J98/(J28+J32)),0,('O1 Revenue to cost|RR'!J38*J98/(J28+J32)))</f>
        <v>0</v>
      </c>
      <c r="K134" s="710">
        <f>IF(ISERROR('O1 Revenue to cost|RR'!K38*K98/(K28+K32)),0,('O1 Revenue to cost|RR'!K38*K98/(K28+K32)))</f>
        <v>0</v>
      </c>
      <c r="L134" s="710">
        <f>IF(ISERROR('O1 Revenue to cost|RR'!L38*L98/(L28+L32)),0,('O1 Revenue to cost|RR'!L38*L98/(L28+L32)))</f>
        <v>0</v>
      </c>
      <c r="M134" s="710">
        <f>IF(ISERROR('O1 Revenue to cost|RR'!M38*M98/(M28+M32)),0,('O1 Revenue to cost|RR'!M38*M98/(M28+M32)))</f>
        <v>0</v>
      </c>
      <c r="N134" s="710">
        <f>IF(ISERROR('O1 Revenue to cost|RR'!N38*N98/(N28+N32)),0,('O1 Revenue to cost|RR'!N38*N98/(N28+N32)))</f>
        <v>0</v>
      </c>
      <c r="O134" s="710">
        <f>IF(ISERROR('O1 Revenue to cost|RR'!O38*O98/(O28+O32)),0,('O1 Revenue to cost|RR'!O38*O98/(O28+O32)))</f>
        <v>0</v>
      </c>
      <c r="P134" s="710">
        <f>IF(ISERROR('O1 Revenue to cost|RR'!P38*P98/(P28+P32)),0,('O1 Revenue to cost|RR'!P38*P98/(P28+P32)))</f>
        <v>0</v>
      </c>
      <c r="Q134" s="710">
        <f>IF(ISERROR('O1 Revenue to cost|RR'!Q38*Q98/(Q28+Q32)),0,('O1 Revenue to cost|RR'!Q38*Q98/(Q28+Q32)))</f>
        <v>0</v>
      </c>
      <c r="R134" s="710">
        <f>IF(ISERROR('O1 Revenue to cost|RR'!R38*R98/(R28+R32)),0,('O1 Revenue to cost|RR'!R38*R98/(R28+R32)))</f>
        <v>0</v>
      </c>
      <c r="S134" s="710">
        <f>IF(ISERROR('O1 Revenue to cost|RR'!S38*S98/(S28+S32)),0,('O1 Revenue to cost|RR'!S38*S98/(S28+S32)))</f>
        <v>0</v>
      </c>
      <c r="T134" s="710">
        <f>IF(ISERROR('O1 Revenue to cost|RR'!T38*T98/(T28+T32)),0,('O1 Revenue to cost|RR'!T38*T98/(T28+T32)))</f>
        <v>0</v>
      </c>
      <c r="U134" s="710">
        <f>IF(ISERROR('O1 Revenue to cost|RR'!U38*U98/(U28+U32)),0,('O1 Revenue to cost|RR'!U38*U98/(U28+U32)))</f>
        <v>0</v>
      </c>
      <c r="V134" s="710">
        <f>IF(ISERROR('O1 Revenue to cost|RR'!V38*V98/(V28+V32)),0,('O1 Revenue to cost|RR'!V38*V98/(V28+V32)))</f>
        <v>0</v>
      </c>
      <c r="W134" s="694">
        <f>IF(ISERROR('O1 Revenue to cost|RR'!W38*W98/(W28+W32)),0,('O1 Revenue to cost|RR'!W38*W98/(W28+W32)))</f>
        <v>0</v>
      </c>
      <c r="X134" s="632"/>
      <c r="Y134" s="633"/>
      <c r="Z134" s="682"/>
      <c r="AA134" s="633"/>
      <c r="AB134" s="633"/>
      <c r="AC134" s="633"/>
      <c r="AD134" s="633"/>
    </row>
    <row r="135" spans="1:30" ht="12.75" x14ac:dyDescent="0.2">
      <c r="A135" s="715"/>
      <c r="B135" s="716"/>
      <c r="C135" s="677"/>
      <c r="D135" s="678"/>
      <c r="E135" s="678"/>
      <c r="F135" s="678"/>
      <c r="G135" s="678"/>
      <c r="H135" s="678"/>
      <c r="I135" s="678"/>
      <c r="J135" s="678"/>
      <c r="K135" s="678"/>
      <c r="L135" s="678"/>
      <c r="M135" s="678"/>
      <c r="N135" s="678"/>
      <c r="O135" s="678"/>
      <c r="P135" s="678"/>
      <c r="Q135" s="678"/>
      <c r="R135" s="678"/>
      <c r="S135" s="678"/>
      <c r="T135" s="678"/>
      <c r="U135" s="678"/>
      <c r="V135" s="678"/>
      <c r="W135" s="686"/>
      <c r="Z135" s="682"/>
    </row>
    <row r="136" spans="1:30" s="636" customFormat="1" ht="13.5" thickBot="1" x14ac:dyDescent="0.25">
      <c r="A136" s="717"/>
      <c r="B136" s="940" t="s">
        <v>728</v>
      </c>
      <c r="C136" s="949">
        <f>SUM(D136:W136)</f>
        <v>6008883.9603186604</v>
      </c>
      <c r="D136" s="942">
        <f>SUM(D127:D134) +D107</f>
        <v>4792677.9058156237</v>
      </c>
      <c r="E136" s="942">
        <f t="shared" ref="E136:W136" si="28">SUM(E127:E134) +E107</f>
        <v>972470.63935213955</v>
      </c>
      <c r="F136" s="942">
        <f t="shared" si="28"/>
        <v>106349.30602414475</v>
      </c>
      <c r="G136" s="942">
        <f t="shared" si="28"/>
        <v>0</v>
      </c>
      <c r="H136" s="942">
        <f t="shared" si="28"/>
        <v>67022.078670223666</v>
      </c>
      <c r="I136" s="942">
        <f t="shared" si="28"/>
        <v>19861.495158020116</v>
      </c>
      <c r="J136" s="942">
        <f t="shared" si="28"/>
        <v>-255.46613422923156</v>
      </c>
      <c r="K136" s="942">
        <f t="shared" si="28"/>
        <v>984.42914882849561</v>
      </c>
      <c r="L136" s="942">
        <f t="shared" si="28"/>
        <v>49773.572283910464</v>
      </c>
      <c r="M136" s="942">
        <f t="shared" si="28"/>
        <v>0</v>
      </c>
      <c r="N136" s="942">
        <f t="shared" si="28"/>
        <v>0</v>
      </c>
      <c r="O136" s="942">
        <f t="shared" si="28"/>
        <v>0</v>
      </c>
      <c r="P136" s="942">
        <f t="shared" si="28"/>
        <v>0</v>
      </c>
      <c r="Q136" s="942">
        <f t="shared" si="28"/>
        <v>0</v>
      </c>
      <c r="R136" s="942">
        <f t="shared" si="28"/>
        <v>0</v>
      </c>
      <c r="S136" s="942">
        <f t="shared" si="28"/>
        <v>0</v>
      </c>
      <c r="T136" s="942">
        <f t="shared" si="28"/>
        <v>0</v>
      </c>
      <c r="U136" s="942">
        <f t="shared" si="28"/>
        <v>0</v>
      </c>
      <c r="V136" s="942">
        <f t="shared" si="28"/>
        <v>0</v>
      </c>
      <c r="W136" s="943">
        <f t="shared" si="28"/>
        <v>0</v>
      </c>
      <c r="X136" s="637"/>
      <c r="Y136" s="638"/>
      <c r="Z136" s="682"/>
      <c r="AA136" s="638"/>
      <c r="AB136" s="638"/>
      <c r="AC136" s="638"/>
      <c r="AD136" s="638"/>
    </row>
    <row r="137" spans="1:30" ht="24" thickTop="1" x14ac:dyDescent="0.35">
      <c r="A137" s="2451" t="s">
        <v>329</v>
      </c>
      <c r="B137" s="2451"/>
      <c r="C137" s="683"/>
      <c r="D137" s="678"/>
      <c r="E137" s="678"/>
      <c r="F137" s="678"/>
      <c r="G137" s="678"/>
      <c r="H137" s="678"/>
      <c r="I137" s="678"/>
      <c r="J137" s="678"/>
      <c r="K137" s="678"/>
      <c r="L137" s="678"/>
      <c r="M137" s="678"/>
      <c r="N137" s="678"/>
      <c r="O137" s="678"/>
      <c r="P137" s="678"/>
      <c r="Q137" s="678"/>
      <c r="R137" s="678"/>
      <c r="S137" s="678"/>
      <c r="T137" s="678"/>
      <c r="U137" s="678"/>
      <c r="V137" s="678"/>
      <c r="W137" s="686"/>
      <c r="Z137" s="682"/>
    </row>
    <row r="138" spans="1:30" ht="15" x14ac:dyDescent="0.2">
      <c r="A138" s="748" t="s">
        <v>80</v>
      </c>
      <c r="B138" s="718"/>
      <c r="C138" s="683"/>
      <c r="D138" s="678"/>
      <c r="E138" s="678"/>
      <c r="F138" s="678"/>
      <c r="G138" s="678"/>
      <c r="H138" s="678"/>
      <c r="I138" s="678"/>
      <c r="J138" s="678"/>
      <c r="K138" s="678"/>
      <c r="L138" s="678"/>
      <c r="M138" s="678"/>
      <c r="N138" s="678"/>
      <c r="O138" s="678"/>
      <c r="P138" s="678"/>
      <c r="Q138" s="678"/>
      <c r="R138" s="678"/>
      <c r="S138" s="678"/>
      <c r="T138" s="678"/>
      <c r="U138" s="678"/>
      <c r="V138" s="678"/>
      <c r="W138" s="686"/>
      <c r="Z138" s="682"/>
    </row>
    <row r="139" spans="1:30" ht="12.75" x14ac:dyDescent="0.2">
      <c r="A139" s="261"/>
      <c r="B139" s="684"/>
      <c r="C139" s="683"/>
      <c r="D139" s="678"/>
      <c r="E139" s="678"/>
      <c r="F139" s="678"/>
      <c r="G139" s="678"/>
      <c r="H139" s="678"/>
      <c r="I139" s="678"/>
      <c r="J139" s="678"/>
      <c r="K139" s="678"/>
      <c r="L139" s="678"/>
      <c r="M139" s="678"/>
      <c r="N139" s="678"/>
      <c r="O139" s="678"/>
      <c r="P139" s="678"/>
      <c r="Q139" s="678"/>
      <c r="R139" s="678"/>
      <c r="S139" s="678"/>
      <c r="T139" s="678"/>
      <c r="U139" s="678"/>
      <c r="V139" s="678"/>
      <c r="W139" s="686"/>
      <c r="Z139" s="682"/>
    </row>
    <row r="140" spans="1:30" ht="12.75" x14ac:dyDescent="0.2">
      <c r="A140" s="659"/>
      <c r="B140" s="659"/>
      <c r="C140" s="655"/>
      <c r="D140" s="737">
        <v>1</v>
      </c>
      <c r="E140" s="737">
        <v>2</v>
      </c>
      <c r="F140" s="737">
        <v>3</v>
      </c>
      <c r="G140" s="737">
        <v>4</v>
      </c>
      <c r="H140" s="737">
        <v>5</v>
      </c>
      <c r="I140" s="737">
        <v>6</v>
      </c>
      <c r="J140" s="737">
        <v>7</v>
      </c>
      <c r="K140" s="737">
        <v>8</v>
      </c>
      <c r="L140" s="737">
        <v>9</v>
      </c>
      <c r="M140" s="737">
        <v>10</v>
      </c>
      <c r="N140" s="737">
        <v>11</v>
      </c>
      <c r="O140" s="737">
        <v>12</v>
      </c>
      <c r="P140" s="737">
        <v>13</v>
      </c>
      <c r="Q140" s="737">
        <v>14</v>
      </c>
      <c r="R140" s="737">
        <v>15</v>
      </c>
      <c r="S140" s="737">
        <v>16</v>
      </c>
      <c r="T140" s="737">
        <v>17</v>
      </c>
      <c r="U140" s="737">
        <v>18</v>
      </c>
      <c r="V140" s="737">
        <v>19</v>
      </c>
      <c r="W140" s="737">
        <v>20</v>
      </c>
      <c r="Z140" s="682"/>
    </row>
    <row r="141" spans="1:30" ht="38.25" x14ac:dyDescent="0.2">
      <c r="A141" s="749" t="s">
        <v>1545</v>
      </c>
      <c r="B141" s="749" t="s">
        <v>321</v>
      </c>
      <c r="C141" s="555" t="s">
        <v>809</v>
      </c>
      <c r="D141" s="641" t="str">
        <f>IF('I2 LDC class'!$D$20="",'I2 LDC class'!$C$20,'I2 LDC class'!$D$20)</f>
        <v>Residential</v>
      </c>
      <c r="E141" s="641" t="str">
        <f>IF('I2 LDC class'!$D$21="",'I2 LDC class'!$C$21,'I2 LDC class'!$D$21)</f>
        <v>GS &lt;50</v>
      </c>
      <c r="F141" s="641" t="str">
        <f>IF('I2 LDC class'!$D$22="",'I2 LDC class'!$C$22,'I2 LDC class'!$D$22)</f>
        <v>GS&gt;50-Regular</v>
      </c>
      <c r="G141" s="641" t="str">
        <f>IF('I2 LDC class'!$D$23="",'I2 LDC class'!$C$23,'I2 LDC class'!$D$23)</f>
        <v>GS&gt; 50-TOU</v>
      </c>
      <c r="H141" s="641" t="str">
        <f>IF('I2 LDC class'!$D$24="",'I2 LDC class'!$C$24,'I2 LDC class'!$D$24)</f>
        <v>GS &gt;50-Intermediate</v>
      </c>
      <c r="I141" s="641" t="str">
        <f>IF('I2 LDC class'!$D$25="",'I2 LDC class'!$C$25,'I2 LDC class'!$D$25)</f>
        <v>Large Use &gt;5MW</v>
      </c>
      <c r="J141" s="641" t="str">
        <f>IF('I2 LDC class'!$D$26="",'I2 LDC class'!$C$26,'I2 LDC class'!$D$26)</f>
        <v>Street Light</v>
      </c>
      <c r="K141" s="641" t="str">
        <f>IF('I2 LDC class'!$D$27="",'I2 LDC class'!$C$27,'I2 LDC class'!$D$27)</f>
        <v>Sentinel</v>
      </c>
      <c r="L141" s="641" t="str">
        <f>IF('I2 LDC class'!$D$28="",'I2 LDC class'!$C$28,'I2 LDC class'!$D$28)</f>
        <v>Unmetered Scattered Load</v>
      </c>
      <c r="M141" s="641" t="str">
        <f>IF('I2 LDC class'!$D$29="",'I2 LDC class'!$C$29,'I2 LDC class'!$D$29)</f>
        <v>Embedded Distributor</v>
      </c>
      <c r="N141" s="641" t="str">
        <f>IF('I2 LDC class'!$D$30="",'I2 LDC class'!$C$30,'I2 LDC class'!$D$30)</f>
        <v>Back-up/Standby Power</v>
      </c>
      <c r="O141" s="641" t="str">
        <f>IF('I2 LDC class'!$D$31="",'I2 LDC class'!$C$31,'I2 LDC class'!$D$31)</f>
        <v>Rate Class 1</v>
      </c>
      <c r="P141" s="641" t="str">
        <f>IF('I2 LDC class'!$D$32="",'I2 LDC class'!$C$32,'I2 LDC class'!$D$32)</f>
        <v>Rate class 2</v>
      </c>
      <c r="Q141" s="641" t="str">
        <f>IF('I2 LDC class'!$D$33="",'I2 LDC class'!$C$33,'I2 LDC class'!$D$33)</f>
        <v>Rate class 3</v>
      </c>
      <c r="R141" s="641" t="str">
        <f>IF('I2 LDC class'!$D$34="",'I2 LDC class'!$C$34,'I2 LDC class'!$D$34)</f>
        <v>Rate class 4</v>
      </c>
      <c r="S141" s="641" t="str">
        <f>IF('I2 LDC class'!$D$35="",'I2 LDC class'!$C$35,'I2 LDC class'!$D$35)</f>
        <v>Rate class 5</v>
      </c>
      <c r="T141" s="641" t="str">
        <f>IF('I2 LDC class'!$D$36="",'I2 LDC class'!$C$36,'I2 LDC class'!$D$36)</f>
        <v>Rate class 6</v>
      </c>
      <c r="U141" s="641" t="str">
        <f>IF('I2 LDC class'!$D$37="",'I2 LDC class'!$C$37,'I2 LDC class'!$D$37)</f>
        <v>Rate class 7</v>
      </c>
      <c r="V141" s="641" t="str">
        <f>IF('I2 LDC class'!$D$38="",'I2 LDC class'!$C$38,'I2 LDC class'!$D$38)</f>
        <v>Rate class 8</v>
      </c>
      <c r="W141" s="642" t="str">
        <f>IF('I2 LDC class'!$D$39="",'I2 LDC class'!$C$39,'I2 LDC class'!$D$39)</f>
        <v>Rate class 9</v>
      </c>
      <c r="Z141" s="682"/>
    </row>
    <row r="142" spans="1:30" s="67" customFormat="1" ht="12.75" x14ac:dyDescent="0.2">
      <c r="A142" s="719"/>
      <c r="B142" s="720" t="s">
        <v>340</v>
      </c>
      <c r="C142" s="683"/>
      <c r="D142" s="707"/>
      <c r="E142" s="707"/>
      <c r="F142" s="707"/>
      <c r="G142" s="707"/>
      <c r="H142" s="707"/>
      <c r="I142" s="707"/>
      <c r="J142" s="707"/>
      <c r="K142" s="707"/>
      <c r="L142" s="707"/>
      <c r="M142" s="707"/>
      <c r="N142" s="707"/>
      <c r="O142" s="707"/>
      <c r="P142" s="707"/>
      <c r="Q142" s="707"/>
      <c r="R142" s="707"/>
      <c r="S142" s="707"/>
      <c r="T142" s="707"/>
      <c r="U142" s="707"/>
      <c r="V142" s="707"/>
      <c r="W142" s="708"/>
      <c r="X142" s="632"/>
      <c r="Y142" s="633"/>
      <c r="Z142" s="682"/>
      <c r="AA142" s="633"/>
      <c r="AB142" s="633"/>
      <c r="AC142" s="633"/>
      <c r="AD142" s="633"/>
    </row>
    <row r="143" spans="1:30" s="67" customFormat="1" ht="25.5" x14ac:dyDescent="0.2">
      <c r="A143" s="721">
        <v>1565</v>
      </c>
      <c r="B143" s="384" t="s">
        <v>941</v>
      </c>
      <c r="C143" s="677">
        <f>SUM(D143:W143)</f>
        <v>0</v>
      </c>
      <c r="D143" s="693">
        <f>'O5 Details by Class &amp; Accounts'!AD19</f>
        <v>0</v>
      </c>
      <c r="E143" s="693">
        <f>'O5 Details by Class &amp; Accounts'!AE19</f>
        <v>0</v>
      </c>
      <c r="F143" s="693">
        <f>'O5 Details by Class &amp; Accounts'!AF19</f>
        <v>0</v>
      </c>
      <c r="G143" s="693">
        <f>'O5 Details by Class &amp; Accounts'!AG19</f>
        <v>0</v>
      </c>
      <c r="H143" s="693">
        <f>'O5 Details by Class &amp; Accounts'!AH19</f>
        <v>0</v>
      </c>
      <c r="I143" s="693">
        <f>'O5 Details by Class &amp; Accounts'!AI19</f>
        <v>0</v>
      </c>
      <c r="J143" s="693">
        <f>'O5 Details by Class &amp; Accounts'!AJ19</f>
        <v>0</v>
      </c>
      <c r="K143" s="693">
        <f>'O5 Details by Class &amp; Accounts'!AK19</f>
        <v>0</v>
      </c>
      <c r="L143" s="693">
        <f>'O5 Details by Class &amp; Accounts'!AL19</f>
        <v>0</v>
      </c>
      <c r="M143" s="693">
        <f>'O5 Details by Class &amp; Accounts'!AM19</f>
        <v>0</v>
      </c>
      <c r="N143" s="693">
        <f>'O5 Details by Class &amp; Accounts'!AN19</f>
        <v>0</v>
      </c>
      <c r="O143" s="693">
        <f>'O5 Details by Class &amp; Accounts'!AO19</f>
        <v>0</v>
      </c>
      <c r="P143" s="693">
        <f>'O5 Details by Class &amp; Accounts'!AP19</f>
        <v>0</v>
      </c>
      <c r="Q143" s="693">
        <f>'O5 Details by Class &amp; Accounts'!AQ19</f>
        <v>0</v>
      </c>
      <c r="R143" s="693">
        <f>'O5 Details by Class &amp; Accounts'!AR19</f>
        <v>0</v>
      </c>
      <c r="S143" s="693">
        <f>'O5 Details by Class &amp; Accounts'!AS19</f>
        <v>0</v>
      </c>
      <c r="T143" s="693">
        <f>'O5 Details by Class &amp; Accounts'!AT19</f>
        <v>0</v>
      </c>
      <c r="U143" s="693">
        <f>'O5 Details by Class &amp; Accounts'!AU19</f>
        <v>0</v>
      </c>
      <c r="V143" s="693">
        <f>'O5 Details by Class &amp; Accounts'!AV19</f>
        <v>0</v>
      </c>
      <c r="W143" s="694">
        <f>'O5 Details by Class &amp; Accounts'!AW19</f>
        <v>0</v>
      </c>
      <c r="X143" s="632"/>
      <c r="Y143" s="633"/>
      <c r="Z143" s="682" t="s">
        <v>1358</v>
      </c>
      <c r="AA143" s="633"/>
      <c r="AB143" s="633"/>
      <c r="AC143" s="633"/>
      <c r="AD143" s="633"/>
    </row>
    <row r="144" spans="1:30" s="67" customFormat="1" ht="12.75" x14ac:dyDescent="0.2">
      <c r="A144" s="722">
        <v>1830</v>
      </c>
      <c r="B144" s="384" t="s">
        <v>89</v>
      </c>
      <c r="C144" s="677">
        <f t="shared" ref="C144:C165" si="29">SUM(D144:W144)</f>
        <v>0</v>
      </c>
      <c r="D144" s="693">
        <f>'O5 Details by Class &amp; Accounts'!AD41</f>
        <v>0</v>
      </c>
      <c r="E144" s="693">
        <f>'O5 Details by Class &amp; Accounts'!AE41</f>
        <v>0</v>
      </c>
      <c r="F144" s="693">
        <f>'O5 Details by Class &amp; Accounts'!AF41</f>
        <v>0</v>
      </c>
      <c r="G144" s="693">
        <f>'O5 Details by Class &amp; Accounts'!AG41</f>
        <v>0</v>
      </c>
      <c r="H144" s="693">
        <f>'O5 Details by Class &amp; Accounts'!AH41</f>
        <v>0</v>
      </c>
      <c r="I144" s="693">
        <f>'O5 Details by Class &amp; Accounts'!AI41</f>
        <v>0</v>
      </c>
      <c r="J144" s="693">
        <f>'O5 Details by Class &amp; Accounts'!AJ41</f>
        <v>0</v>
      </c>
      <c r="K144" s="693">
        <f>'O5 Details by Class &amp; Accounts'!AK41</f>
        <v>0</v>
      </c>
      <c r="L144" s="693">
        <f>'O5 Details by Class &amp; Accounts'!AL41</f>
        <v>0</v>
      </c>
      <c r="M144" s="693">
        <f>'O5 Details by Class &amp; Accounts'!AM41</f>
        <v>0</v>
      </c>
      <c r="N144" s="693">
        <f>'O5 Details by Class &amp; Accounts'!AN41</f>
        <v>0</v>
      </c>
      <c r="O144" s="693">
        <f>'O5 Details by Class &amp; Accounts'!AO41</f>
        <v>0</v>
      </c>
      <c r="P144" s="693">
        <f>'O5 Details by Class &amp; Accounts'!AP41</f>
        <v>0</v>
      </c>
      <c r="Q144" s="693">
        <f>'O5 Details by Class &amp; Accounts'!AQ41</f>
        <v>0</v>
      </c>
      <c r="R144" s="693">
        <f>'O5 Details by Class &amp; Accounts'!AR41</f>
        <v>0</v>
      </c>
      <c r="S144" s="693">
        <f>'O5 Details by Class &amp; Accounts'!AS41</f>
        <v>0</v>
      </c>
      <c r="T144" s="693">
        <f>'O5 Details by Class &amp; Accounts'!AT41</f>
        <v>0</v>
      </c>
      <c r="U144" s="693">
        <f>'O5 Details by Class &amp; Accounts'!AU41</f>
        <v>0</v>
      </c>
      <c r="V144" s="693">
        <f>'O5 Details by Class &amp; Accounts'!AV41</f>
        <v>0</v>
      </c>
      <c r="W144" s="694">
        <f>'O5 Details by Class &amp; Accounts'!AW41</f>
        <v>0</v>
      </c>
      <c r="X144" s="632"/>
      <c r="Y144" s="633"/>
      <c r="Z144" s="682" t="e">
        <v>#N/A</v>
      </c>
      <c r="AA144" s="633"/>
      <c r="AB144" s="633"/>
      <c r="AC144" s="633"/>
      <c r="AD144" s="633"/>
    </row>
    <row r="145" spans="1:30" s="67" customFormat="1" ht="25.5" x14ac:dyDescent="0.2">
      <c r="A145" s="722" t="s">
        <v>871</v>
      </c>
      <c r="B145" s="384" t="s">
        <v>371</v>
      </c>
      <c r="C145" s="677">
        <f t="shared" si="29"/>
        <v>0</v>
      </c>
      <c r="D145" s="693">
        <f>'O5 Details by Class &amp; Accounts'!AD42</f>
        <v>0</v>
      </c>
      <c r="E145" s="693">
        <f>'O5 Details by Class &amp; Accounts'!AE42</f>
        <v>0</v>
      </c>
      <c r="F145" s="693">
        <f>'O5 Details by Class &amp; Accounts'!AF42</f>
        <v>0</v>
      </c>
      <c r="G145" s="693">
        <f>'O5 Details by Class &amp; Accounts'!AG42</f>
        <v>0</v>
      </c>
      <c r="H145" s="693">
        <f>'O5 Details by Class &amp; Accounts'!AH42</f>
        <v>0</v>
      </c>
      <c r="I145" s="693">
        <f>'O5 Details by Class &amp; Accounts'!AI42</f>
        <v>0</v>
      </c>
      <c r="J145" s="693">
        <f>'O5 Details by Class &amp; Accounts'!AJ42</f>
        <v>0</v>
      </c>
      <c r="K145" s="693">
        <f>'O5 Details by Class &amp; Accounts'!AK42</f>
        <v>0</v>
      </c>
      <c r="L145" s="693">
        <f>'O5 Details by Class &amp; Accounts'!AL42</f>
        <v>0</v>
      </c>
      <c r="M145" s="693">
        <f>'O5 Details by Class &amp; Accounts'!AM42</f>
        <v>0</v>
      </c>
      <c r="N145" s="693">
        <f>'O5 Details by Class &amp; Accounts'!AN42</f>
        <v>0</v>
      </c>
      <c r="O145" s="693">
        <f>'O5 Details by Class &amp; Accounts'!AO42</f>
        <v>0</v>
      </c>
      <c r="P145" s="693">
        <f>'O5 Details by Class &amp; Accounts'!AP42</f>
        <v>0</v>
      </c>
      <c r="Q145" s="693">
        <f>'O5 Details by Class &amp; Accounts'!AQ42</f>
        <v>0</v>
      </c>
      <c r="R145" s="693">
        <f>'O5 Details by Class &amp; Accounts'!AR42</f>
        <v>0</v>
      </c>
      <c r="S145" s="693">
        <f>'O5 Details by Class &amp; Accounts'!AS42</f>
        <v>0</v>
      </c>
      <c r="T145" s="693">
        <f>'O5 Details by Class &amp; Accounts'!AT42</f>
        <v>0</v>
      </c>
      <c r="U145" s="693">
        <f>'O5 Details by Class &amp; Accounts'!AU42</f>
        <v>0</v>
      </c>
      <c r="V145" s="693">
        <f>'O5 Details by Class &amp; Accounts'!AV42</f>
        <v>0</v>
      </c>
      <c r="W145" s="694">
        <f>'O5 Details by Class &amp; Accounts'!AW42</f>
        <v>0</v>
      </c>
      <c r="X145" s="632"/>
      <c r="Y145" s="633"/>
      <c r="Z145" s="682" t="s">
        <v>1515</v>
      </c>
      <c r="AA145" s="633"/>
      <c r="AB145" s="633"/>
      <c r="AC145" s="633"/>
      <c r="AD145" s="633"/>
    </row>
    <row r="146" spans="1:30" s="67" customFormat="1" ht="12.75" x14ac:dyDescent="0.2">
      <c r="A146" s="722" t="s">
        <v>872</v>
      </c>
      <c r="B146" s="384" t="s">
        <v>372</v>
      </c>
      <c r="C146" s="677">
        <f t="shared" si="29"/>
        <v>854617.30242000008</v>
      </c>
      <c r="D146" s="693">
        <f>'O5 Details by Class &amp; Accounts'!AD43</f>
        <v>623328.64804012724</v>
      </c>
      <c r="E146" s="693">
        <f>'O5 Details by Class &amp; Accounts'!AE43</f>
        <v>68771.456592186383</v>
      </c>
      <c r="F146" s="693">
        <f>'O5 Details by Class &amp; Accounts'!AF43</f>
        <v>8499.4068813142312</v>
      </c>
      <c r="G146" s="693">
        <f>'O5 Details by Class &amp; Accounts'!AG43</f>
        <v>0</v>
      </c>
      <c r="H146" s="693">
        <f>'O5 Details by Class &amp; Accounts'!AH43</f>
        <v>232.86046250175977</v>
      </c>
      <c r="I146" s="693">
        <f>'O5 Details by Class &amp; Accounts'!AI43</f>
        <v>58.215115625439942</v>
      </c>
      <c r="J146" s="693">
        <f>'O5 Details by Class &amp; Accounts'!AJ43</f>
        <v>140046.16315626667</v>
      </c>
      <c r="K146" s="693">
        <f>'O5 Details by Class &amp; Accounts'!AK43</f>
        <v>8635.2421511069242</v>
      </c>
      <c r="L146" s="693">
        <f>'O5 Details by Class &amp; Accounts'!AL43</f>
        <v>5045.3100208714613</v>
      </c>
      <c r="M146" s="693">
        <f>'O5 Details by Class &amp; Accounts'!AM43</f>
        <v>0</v>
      </c>
      <c r="N146" s="693">
        <f>'O5 Details by Class &amp; Accounts'!AN43</f>
        <v>0</v>
      </c>
      <c r="O146" s="693">
        <f>'O5 Details by Class &amp; Accounts'!AO43</f>
        <v>0</v>
      </c>
      <c r="P146" s="693">
        <f>'O5 Details by Class &amp; Accounts'!AP43</f>
        <v>0</v>
      </c>
      <c r="Q146" s="693">
        <f>'O5 Details by Class &amp; Accounts'!AQ43</f>
        <v>0</v>
      </c>
      <c r="R146" s="693">
        <f>'O5 Details by Class &amp; Accounts'!AR43</f>
        <v>0</v>
      </c>
      <c r="S146" s="693">
        <f>'O5 Details by Class &amp; Accounts'!AS43</f>
        <v>0</v>
      </c>
      <c r="T146" s="693">
        <f>'O5 Details by Class &amp; Accounts'!AT43</f>
        <v>0</v>
      </c>
      <c r="U146" s="693">
        <f>'O5 Details by Class &amp; Accounts'!AU43</f>
        <v>0</v>
      </c>
      <c r="V146" s="693">
        <f>'O5 Details by Class &amp; Accounts'!AV43</f>
        <v>0</v>
      </c>
      <c r="W146" s="694">
        <f>'O5 Details by Class &amp; Accounts'!AW43</f>
        <v>0</v>
      </c>
      <c r="X146" s="632"/>
      <c r="Y146" s="633"/>
      <c r="Z146" s="682" t="s">
        <v>745</v>
      </c>
      <c r="AA146" s="633"/>
      <c r="AB146" s="633"/>
      <c r="AC146" s="633"/>
      <c r="AD146" s="633"/>
    </row>
    <row r="147" spans="1:30" s="67" customFormat="1" ht="12.75" x14ac:dyDescent="0.2">
      <c r="A147" s="722" t="s">
        <v>873</v>
      </c>
      <c r="B147" s="384" t="s">
        <v>395</v>
      </c>
      <c r="C147" s="677">
        <f t="shared" si="29"/>
        <v>357605.82158000011</v>
      </c>
      <c r="D147" s="693">
        <f>'O5 Details by Class &amp; Accounts'!AD44</f>
        <v>261009.18429431407</v>
      </c>
      <c r="E147" s="693">
        <f>'O5 Details by Class &amp; Accounts'!AE44</f>
        <v>28796.978679380143</v>
      </c>
      <c r="F147" s="693">
        <f>'O5 Details by Class &amp; Accounts'!AF44</f>
        <v>3428.9856102422182</v>
      </c>
      <c r="G147" s="693">
        <f>'O5 Details by Class &amp; Accounts'!AG44</f>
        <v>0</v>
      </c>
      <c r="H147" s="693">
        <f>'O5 Details by Class &amp; Accounts'!AH44</f>
        <v>0</v>
      </c>
      <c r="I147" s="693">
        <f>'O5 Details by Class &amp; Accounts'!AI44</f>
        <v>0</v>
      </c>
      <c r="J147" s="693">
        <f>'O5 Details by Class &amp; Accounts'!AJ44</f>
        <v>58642.154381796412</v>
      </c>
      <c r="K147" s="693">
        <f>'O5 Details by Class &amp; Accounts'!AK44</f>
        <v>3615.8734515587371</v>
      </c>
      <c r="L147" s="693">
        <f>'O5 Details by Class &amp; Accounts'!AL44</f>
        <v>2112.6451627084753</v>
      </c>
      <c r="M147" s="693">
        <f>'O5 Details by Class &amp; Accounts'!AM44</f>
        <v>0</v>
      </c>
      <c r="N147" s="693">
        <f>'O5 Details by Class &amp; Accounts'!AN44</f>
        <v>0</v>
      </c>
      <c r="O147" s="693">
        <f>'O5 Details by Class &amp; Accounts'!AO44</f>
        <v>0</v>
      </c>
      <c r="P147" s="693">
        <f>'O5 Details by Class &amp; Accounts'!AP44</f>
        <v>0</v>
      </c>
      <c r="Q147" s="693">
        <f>'O5 Details by Class &amp; Accounts'!AQ44</f>
        <v>0</v>
      </c>
      <c r="R147" s="693">
        <f>'O5 Details by Class &amp; Accounts'!AR44</f>
        <v>0</v>
      </c>
      <c r="S147" s="693">
        <f>'O5 Details by Class &amp; Accounts'!AS44</f>
        <v>0</v>
      </c>
      <c r="T147" s="693">
        <f>'O5 Details by Class &amp; Accounts'!AT44</f>
        <v>0</v>
      </c>
      <c r="U147" s="693">
        <f>'O5 Details by Class &amp; Accounts'!AU44</f>
        <v>0</v>
      </c>
      <c r="V147" s="693">
        <f>'O5 Details by Class &amp; Accounts'!AV44</f>
        <v>0</v>
      </c>
      <c r="W147" s="694">
        <f>'O5 Details by Class &amp; Accounts'!AW44</f>
        <v>0</v>
      </c>
      <c r="X147" s="632"/>
      <c r="Y147" s="633"/>
      <c r="Z147" s="682" t="s">
        <v>746</v>
      </c>
      <c r="AA147" s="633"/>
      <c r="AB147" s="633"/>
      <c r="AC147" s="633"/>
      <c r="AD147" s="633"/>
    </row>
    <row r="148" spans="1:30" s="67" customFormat="1" ht="12.75" x14ac:dyDescent="0.2">
      <c r="A148" s="722">
        <v>1835</v>
      </c>
      <c r="B148" s="384" t="s">
        <v>75</v>
      </c>
      <c r="C148" s="677">
        <f t="shared" si="29"/>
        <v>0</v>
      </c>
      <c r="D148" s="710">
        <f>'O5 Details by Class &amp; Accounts'!AD45</f>
        <v>0</v>
      </c>
      <c r="E148" s="710">
        <f>'O5 Details by Class &amp; Accounts'!AE45</f>
        <v>0</v>
      </c>
      <c r="F148" s="710">
        <f>'O5 Details by Class &amp; Accounts'!AF45</f>
        <v>0</v>
      </c>
      <c r="G148" s="710">
        <f>'O5 Details by Class &amp; Accounts'!AG45</f>
        <v>0</v>
      </c>
      <c r="H148" s="710">
        <f>'O5 Details by Class &amp; Accounts'!AH45</f>
        <v>0</v>
      </c>
      <c r="I148" s="710">
        <f>'O5 Details by Class &amp; Accounts'!AI45</f>
        <v>0</v>
      </c>
      <c r="J148" s="710">
        <f>'O5 Details by Class &amp; Accounts'!AJ45</f>
        <v>0</v>
      </c>
      <c r="K148" s="710">
        <f>'O5 Details by Class &amp; Accounts'!AK45</f>
        <v>0</v>
      </c>
      <c r="L148" s="710">
        <f>'O5 Details by Class &amp; Accounts'!AL45</f>
        <v>0</v>
      </c>
      <c r="M148" s="710">
        <f>'O5 Details by Class &amp; Accounts'!AM45</f>
        <v>0</v>
      </c>
      <c r="N148" s="710">
        <f>'O5 Details by Class &amp; Accounts'!AN45</f>
        <v>0</v>
      </c>
      <c r="O148" s="710">
        <f>'O5 Details by Class &amp; Accounts'!AO45</f>
        <v>0</v>
      </c>
      <c r="P148" s="710">
        <f>'O5 Details by Class &amp; Accounts'!AP45</f>
        <v>0</v>
      </c>
      <c r="Q148" s="710">
        <f>'O5 Details by Class &amp; Accounts'!AQ45</f>
        <v>0</v>
      </c>
      <c r="R148" s="710">
        <f>'O5 Details by Class &amp; Accounts'!AR45</f>
        <v>0</v>
      </c>
      <c r="S148" s="710">
        <f>'O5 Details by Class &amp; Accounts'!AS45</f>
        <v>0</v>
      </c>
      <c r="T148" s="710">
        <f>'O5 Details by Class &amp; Accounts'!AT45</f>
        <v>0</v>
      </c>
      <c r="U148" s="710">
        <f>'O5 Details by Class &amp; Accounts'!AU45</f>
        <v>0</v>
      </c>
      <c r="V148" s="710">
        <f>'O5 Details by Class &amp; Accounts'!AV45</f>
        <v>0</v>
      </c>
      <c r="W148" s="694">
        <f>'O5 Details by Class &amp; Accounts'!AW45</f>
        <v>0</v>
      </c>
      <c r="X148" s="632"/>
      <c r="Y148" s="633"/>
      <c r="Z148" s="682" t="e">
        <v>#N/A</v>
      </c>
      <c r="AA148" s="633"/>
      <c r="AB148" s="633"/>
      <c r="AC148" s="633"/>
      <c r="AD148" s="633"/>
    </row>
    <row r="149" spans="1:30" s="67" customFormat="1" ht="25.5" x14ac:dyDescent="0.2">
      <c r="A149" s="722" t="s">
        <v>874</v>
      </c>
      <c r="B149" s="384" t="s">
        <v>396</v>
      </c>
      <c r="C149" s="677">
        <f t="shared" si="29"/>
        <v>0</v>
      </c>
      <c r="D149" s="710">
        <f>'O5 Details by Class &amp; Accounts'!AD46</f>
        <v>0</v>
      </c>
      <c r="E149" s="710">
        <f>'O5 Details by Class &amp; Accounts'!AE46</f>
        <v>0</v>
      </c>
      <c r="F149" s="710">
        <f>'O5 Details by Class &amp; Accounts'!AF46</f>
        <v>0</v>
      </c>
      <c r="G149" s="710">
        <f>'O5 Details by Class &amp; Accounts'!AG46</f>
        <v>0</v>
      </c>
      <c r="H149" s="710">
        <f>'O5 Details by Class &amp; Accounts'!AH46</f>
        <v>0</v>
      </c>
      <c r="I149" s="710">
        <f>'O5 Details by Class &amp; Accounts'!AI46</f>
        <v>0</v>
      </c>
      <c r="J149" s="710">
        <f>'O5 Details by Class &amp; Accounts'!AJ46</f>
        <v>0</v>
      </c>
      <c r="K149" s="710">
        <f>'O5 Details by Class &amp; Accounts'!AK46</f>
        <v>0</v>
      </c>
      <c r="L149" s="710">
        <f>'O5 Details by Class &amp; Accounts'!AL46</f>
        <v>0</v>
      </c>
      <c r="M149" s="710">
        <f>'O5 Details by Class &amp; Accounts'!AM46</f>
        <v>0</v>
      </c>
      <c r="N149" s="710">
        <f>'O5 Details by Class &amp; Accounts'!AN46</f>
        <v>0</v>
      </c>
      <c r="O149" s="710">
        <f>'O5 Details by Class &amp; Accounts'!AO46</f>
        <v>0</v>
      </c>
      <c r="P149" s="710">
        <f>'O5 Details by Class &amp; Accounts'!AP46</f>
        <v>0</v>
      </c>
      <c r="Q149" s="710">
        <f>'O5 Details by Class &amp; Accounts'!AQ46</f>
        <v>0</v>
      </c>
      <c r="R149" s="710">
        <f>'O5 Details by Class &amp; Accounts'!AR46</f>
        <v>0</v>
      </c>
      <c r="S149" s="710">
        <f>'O5 Details by Class &amp; Accounts'!AS46</f>
        <v>0</v>
      </c>
      <c r="T149" s="710">
        <f>'O5 Details by Class &amp; Accounts'!AT46</f>
        <v>0</v>
      </c>
      <c r="U149" s="710">
        <f>'O5 Details by Class &amp; Accounts'!AU46</f>
        <v>0</v>
      </c>
      <c r="V149" s="710">
        <f>'O5 Details by Class &amp; Accounts'!AV46</f>
        <v>0</v>
      </c>
      <c r="W149" s="694">
        <f>'O5 Details by Class &amp; Accounts'!AW46</f>
        <v>0</v>
      </c>
      <c r="X149" s="632"/>
      <c r="Y149" s="633"/>
      <c r="Z149" s="682" t="s">
        <v>1515</v>
      </c>
      <c r="AA149" s="633"/>
      <c r="AB149" s="633"/>
      <c r="AC149" s="633"/>
      <c r="AD149" s="633"/>
    </row>
    <row r="150" spans="1:30" s="67" customFormat="1" ht="12.75" x14ac:dyDescent="0.2">
      <c r="A150" s="722" t="s">
        <v>875</v>
      </c>
      <c r="B150" s="384" t="s">
        <v>397</v>
      </c>
      <c r="C150" s="677">
        <f t="shared" si="29"/>
        <v>3448823.7240000009</v>
      </c>
      <c r="D150" s="710">
        <f>'O5 Details by Class &amp; Accounts'!AD47</f>
        <v>2515454.1373340301</v>
      </c>
      <c r="E150" s="710">
        <f>'O5 Details by Class &amp; Accounts'!AE47</f>
        <v>277528.46842387778</v>
      </c>
      <c r="F150" s="710">
        <f>'O5 Details by Class &amp; Accounts'!AF47</f>
        <v>34299.511616720789</v>
      </c>
      <c r="G150" s="710">
        <f>'O5 Details by Class &amp; Accounts'!AG47</f>
        <v>0</v>
      </c>
      <c r="H150" s="710">
        <f>'O5 Details by Class &amp; Accounts'!AH47</f>
        <v>939.71264703344627</v>
      </c>
      <c r="I150" s="710">
        <f>'O5 Details by Class &amp; Accounts'!AI47</f>
        <v>234.92816175836157</v>
      </c>
      <c r="J150" s="710">
        <f>'O5 Details by Class &amp; Accounts'!AJ47</f>
        <v>565158.84780336509</v>
      </c>
      <c r="K150" s="710">
        <f>'O5 Details by Class &amp; Accounts'!AK47</f>
        <v>34847.677327490295</v>
      </c>
      <c r="L150" s="710">
        <f>'O5 Details by Class &amp; Accounts'!AL47</f>
        <v>20360.440685724669</v>
      </c>
      <c r="M150" s="710">
        <f>'O5 Details by Class &amp; Accounts'!AM47</f>
        <v>0</v>
      </c>
      <c r="N150" s="710">
        <f>'O5 Details by Class &amp; Accounts'!AN47</f>
        <v>0</v>
      </c>
      <c r="O150" s="710">
        <f>'O5 Details by Class &amp; Accounts'!AO47</f>
        <v>0</v>
      </c>
      <c r="P150" s="710">
        <f>'O5 Details by Class &amp; Accounts'!AP47</f>
        <v>0</v>
      </c>
      <c r="Q150" s="710">
        <f>'O5 Details by Class &amp; Accounts'!AQ47</f>
        <v>0</v>
      </c>
      <c r="R150" s="710">
        <f>'O5 Details by Class &amp; Accounts'!AR47</f>
        <v>0</v>
      </c>
      <c r="S150" s="710">
        <f>'O5 Details by Class &amp; Accounts'!AS47</f>
        <v>0</v>
      </c>
      <c r="T150" s="710">
        <f>'O5 Details by Class &amp; Accounts'!AT47</f>
        <v>0</v>
      </c>
      <c r="U150" s="710">
        <f>'O5 Details by Class &amp; Accounts'!AU47</f>
        <v>0</v>
      </c>
      <c r="V150" s="710">
        <f>'O5 Details by Class &amp; Accounts'!AV47</f>
        <v>0</v>
      </c>
      <c r="W150" s="694">
        <f>'O5 Details by Class &amp; Accounts'!AW47</f>
        <v>0</v>
      </c>
      <c r="X150" s="632"/>
      <c r="Y150" s="633"/>
      <c r="Z150" s="682" t="s">
        <v>745</v>
      </c>
      <c r="AA150" s="633"/>
      <c r="AB150" s="633"/>
      <c r="AC150" s="633"/>
      <c r="AD150" s="633"/>
    </row>
    <row r="151" spans="1:30" s="67" customFormat="1" ht="12.75" x14ac:dyDescent="0.2">
      <c r="A151" s="722" t="s">
        <v>876</v>
      </c>
      <c r="B151" s="384" t="s">
        <v>398</v>
      </c>
      <c r="C151" s="677">
        <f t="shared" si="29"/>
        <v>515341.47600000002</v>
      </c>
      <c r="D151" s="710">
        <f>'O5 Details by Class &amp; Accounts'!AD48</f>
        <v>376137.21636155422</v>
      </c>
      <c r="E151" s="710">
        <f>'O5 Details by Class &amp; Accounts'!AE48</f>
        <v>41498.981843762784</v>
      </c>
      <c r="F151" s="710">
        <f>'O5 Details by Class &amp; Accounts'!AF48</f>
        <v>4941.4701856850716</v>
      </c>
      <c r="G151" s="710">
        <f>'O5 Details by Class &amp; Accounts'!AG48</f>
        <v>0</v>
      </c>
      <c r="H151" s="710">
        <f>'O5 Details by Class &amp; Accounts'!AH48</f>
        <v>0</v>
      </c>
      <c r="I151" s="710">
        <f>'O5 Details by Class &amp; Accounts'!AI48</f>
        <v>0</v>
      </c>
      <c r="J151" s="710">
        <f>'O5 Details by Class &amp; Accounts'!AJ48</f>
        <v>84508.507891206536</v>
      </c>
      <c r="K151" s="710">
        <f>'O5 Details by Class &amp; Accounts'!AK48</f>
        <v>5210.7920204498978</v>
      </c>
      <c r="L151" s="710">
        <f>'O5 Details by Class &amp; Accounts'!AL48</f>
        <v>3044.5076973415134</v>
      </c>
      <c r="M151" s="710">
        <f>'O5 Details by Class &amp; Accounts'!AM48</f>
        <v>0</v>
      </c>
      <c r="N151" s="710">
        <f>'O5 Details by Class &amp; Accounts'!AN48</f>
        <v>0</v>
      </c>
      <c r="O151" s="710">
        <f>'O5 Details by Class &amp; Accounts'!AO48</f>
        <v>0</v>
      </c>
      <c r="P151" s="710">
        <f>'O5 Details by Class &amp; Accounts'!AP48</f>
        <v>0</v>
      </c>
      <c r="Q151" s="710">
        <f>'O5 Details by Class &amp; Accounts'!AQ48</f>
        <v>0</v>
      </c>
      <c r="R151" s="710">
        <f>'O5 Details by Class &amp; Accounts'!AR48</f>
        <v>0</v>
      </c>
      <c r="S151" s="710">
        <f>'O5 Details by Class &amp; Accounts'!AS48</f>
        <v>0</v>
      </c>
      <c r="T151" s="710">
        <f>'O5 Details by Class &amp; Accounts'!AT48</f>
        <v>0</v>
      </c>
      <c r="U151" s="710">
        <f>'O5 Details by Class &amp; Accounts'!AU48</f>
        <v>0</v>
      </c>
      <c r="V151" s="710">
        <f>'O5 Details by Class &amp; Accounts'!AV48</f>
        <v>0</v>
      </c>
      <c r="W151" s="694">
        <f>'O5 Details by Class &amp; Accounts'!AW48</f>
        <v>0</v>
      </c>
      <c r="X151" s="632"/>
      <c r="Y151" s="633"/>
      <c r="Z151" s="682" t="s">
        <v>746</v>
      </c>
      <c r="AA151" s="633"/>
      <c r="AB151" s="633"/>
      <c r="AC151" s="633"/>
      <c r="AD151" s="633"/>
    </row>
    <row r="152" spans="1:30" s="67" customFormat="1" ht="12.75" x14ac:dyDescent="0.2">
      <c r="A152" s="722">
        <v>1840</v>
      </c>
      <c r="B152" s="384" t="s">
        <v>76</v>
      </c>
      <c r="C152" s="677">
        <f t="shared" si="29"/>
        <v>0</v>
      </c>
      <c r="D152" s="710">
        <f>'O5 Details by Class &amp; Accounts'!AD49</f>
        <v>0</v>
      </c>
      <c r="E152" s="710">
        <f>'O5 Details by Class &amp; Accounts'!AE49</f>
        <v>0</v>
      </c>
      <c r="F152" s="710">
        <f>'O5 Details by Class &amp; Accounts'!AF49</f>
        <v>0</v>
      </c>
      <c r="G152" s="710">
        <f>'O5 Details by Class &amp; Accounts'!AG49</f>
        <v>0</v>
      </c>
      <c r="H152" s="710">
        <f>'O5 Details by Class &amp; Accounts'!AH49</f>
        <v>0</v>
      </c>
      <c r="I152" s="710">
        <f>'O5 Details by Class &amp; Accounts'!AI49</f>
        <v>0</v>
      </c>
      <c r="J152" s="710">
        <f>'O5 Details by Class &amp; Accounts'!AJ49</f>
        <v>0</v>
      </c>
      <c r="K152" s="710">
        <f>'O5 Details by Class &amp; Accounts'!AK49</f>
        <v>0</v>
      </c>
      <c r="L152" s="710">
        <f>'O5 Details by Class &amp; Accounts'!AL49</f>
        <v>0</v>
      </c>
      <c r="M152" s="710">
        <f>'O5 Details by Class &amp; Accounts'!AM49</f>
        <v>0</v>
      </c>
      <c r="N152" s="710">
        <f>'O5 Details by Class &amp; Accounts'!AN49</f>
        <v>0</v>
      </c>
      <c r="O152" s="710">
        <f>'O5 Details by Class &amp; Accounts'!AO49</f>
        <v>0</v>
      </c>
      <c r="P152" s="710">
        <f>'O5 Details by Class &amp; Accounts'!AP49</f>
        <v>0</v>
      </c>
      <c r="Q152" s="710">
        <f>'O5 Details by Class &amp; Accounts'!AQ49</f>
        <v>0</v>
      </c>
      <c r="R152" s="710">
        <f>'O5 Details by Class &amp; Accounts'!AR49</f>
        <v>0</v>
      </c>
      <c r="S152" s="710">
        <f>'O5 Details by Class &amp; Accounts'!AS49</f>
        <v>0</v>
      </c>
      <c r="T152" s="710">
        <f>'O5 Details by Class &amp; Accounts'!AT49</f>
        <v>0</v>
      </c>
      <c r="U152" s="710">
        <f>'O5 Details by Class &amp; Accounts'!AU49</f>
        <v>0</v>
      </c>
      <c r="V152" s="710">
        <f>'O5 Details by Class &amp; Accounts'!AV49</f>
        <v>0</v>
      </c>
      <c r="W152" s="694">
        <f>'O5 Details by Class &amp; Accounts'!AW49</f>
        <v>0</v>
      </c>
      <c r="X152" s="632"/>
      <c r="Y152" s="633"/>
      <c r="Z152" s="682" t="e">
        <v>#N/A</v>
      </c>
      <c r="AA152" s="633"/>
      <c r="AB152" s="633"/>
      <c r="AC152" s="633"/>
      <c r="AD152" s="633"/>
    </row>
    <row r="153" spans="1:30" s="67" customFormat="1" ht="12.75" x14ac:dyDescent="0.2">
      <c r="A153" s="722" t="s">
        <v>877</v>
      </c>
      <c r="B153" s="384" t="s">
        <v>399</v>
      </c>
      <c r="C153" s="677">
        <f t="shared" si="29"/>
        <v>0</v>
      </c>
      <c r="D153" s="710">
        <f>'O5 Details by Class &amp; Accounts'!AD50</f>
        <v>0</v>
      </c>
      <c r="E153" s="710">
        <f>'O5 Details by Class &amp; Accounts'!AE50</f>
        <v>0</v>
      </c>
      <c r="F153" s="710">
        <f>'O5 Details by Class &amp; Accounts'!AF50</f>
        <v>0</v>
      </c>
      <c r="G153" s="710">
        <f>'O5 Details by Class &amp; Accounts'!AG50</f>
        <v>0</v>
      </c>
      <c r="H153" s="710">
        <f>'O5 Details by Class &amp; Accounts'!AH50</f>
        <v>0</v>
      </c>
      <c r="I153" s="710">
        <f>'O5 Details by Class &amp; Accounts'!AI50</f>
        <v>0</v>
      </c>
      <c r="J153" s="710">
        <f>'O5 Details by Class &amp; Accounts'!AJ50</f>
        <v>0</v>
      </c>
      <c r="K153" s="710">
        <f>'O5 Details by Class &amp; Accounts'!AK50</f>
        <v>0</v>
      </c>
      <c r="L153" s="710">
        <f>'O5 Details by Class &amp; Accounts'!AL50</f>
        <v>0</v>
      </c>
      <c r="M153" s="710">
        <f>'O5 Details by Class &amp; Accounts'!AM50</f>
        <v>0</v>
      </c>
      <c r="N153" s="710">
        <f>'O5 Details by Class &amp; Accounts'!AN50</f>
        <v>0</v>
      </c>
      <c r="O153" s="710">
        <f>'O5 Details by Class &amp; Accounts'!AO50</f>
        <v>0</v>
      </c>
      <c r="P153" s="710">
        <f>'O5 Details by Class &amp; Accounts'!AP50</f>
        <v>0</v>
      </c>
      <c r="Q153" s="710">
        <f>'O5 Details by Class &amp; Accounts'!AQ50</f>
        <v>0</v>
      </c>
      <c r="R153" s="710">
        <f>'O5 Details by Class &amp; Accounts'!AR50</f>
        <v>0</v>
      </c>
      <c r="S153" s="710">
        <f>'O5 Details by Class &amp; Accounts'!AS50</f>
        <v>0</v>
      </c>
      <c r="T153" s="710">
        <f>'O5 Details by Class &amp; Accounts'!AT50</f>
        <v>0</v>
      </c>
      <c r="U153" s="710">
        <f>'O5 Details by Class &amp; Accounts'!AU50</f>
        <v>0</v>
      </c>
      <c r="V153" s="710">
        <f>'O5 Details by Class &amp; Accounts'!AV50</f>
        <v>0</v>
      </c>
      <c r="W153" s="694">
        <f>'O5 Details by Class &amp; Accounts'!AW50</f>
        <v>0</v>
      </c>
      <c r="X153" s="632"/>
      <c r="Y153" s="633"/>
      <c r="Z153" s="682" t="s">
        <v>1515</v>
      </c>
      <c r="AA153" s="633"/>
      <c r="AB153" s="633"/>
      <c r="AC153" s="633"/>
      <c r="AD153" s="633"/>
    </row>
    <row r="154" spans="1:30" s="67" customFormat="1" ht="12.75" x14ac:dyDescent="0.2">
      <c r="A154" s="722" t="s">
        <v>878</v>
      </c>
      <c r="B154" s="384" t="s">
        <v>400</v>
      </c>
      <c r="C154" s="677">
        <f t="shared" si="29"/>
        <v>130690.79100000003</v>
      </c>
      <c r="D154" s="710">
        <f>'O5 Details by Class &amp; Accounts'!AD51</f>
        <v>95321.39571086035</v>
      </c>
      <c r="E154" s="710">
        <f>'O5 Details by Class &amp; Accounts'!AE51</f>
        <v>10516.749467632435</v>
      </c>
      <c r="F154" s="710">
        <f>'O5 Details by Class &amp; Accounts'!AF51</f>
        <v>1299.7562829636024</v>
      </c>
      <c r="G154" s="710">
        <f>'O5 Details by Class &amp; Accounts'!AG51</f>
        <v>0</v>
      </c>
      <c r="H154" s="710">
        <f>'O5 Details by Class &amp; Accounts'!AH51</f>
        <v>35.609761177084998</v>
      </c>
      <c r="I154" s="710">
        <f>'O5 Details by Class &amp; Accounts'!AI51</f>
        <v>8.9024402942712495</v>
      </c>
      <c r="J154" s="710">
        <f>'O5 Details by Class &amp; Accounts'!AJ51</f>
        <v>21416.303867918534</v>
      </c>
      <c r="K154" s="710">
        <f>'O5 Details by Class &amp; Accounts'!AK51</f>
        <v>1320.5286436502354</v>
      </c>
      <c r="L154" s="710">
        <f>'O5 Details by Class &amp; Accounts'!AL51</f>
        <v>771.54482550350826</v>
      </c>
      <c r="M154" s="710">
        <f>'O5 Details by Class &amp; Accounts'!AM51</f>
        <v>0</v>
      </c>
      <c r="N154" s="710">
        <f>'O5 Details by Class &amp; Accounts'!AN51</f>
        <v>0</v>
      </c>
      <c r="O154" s="710">
        <f>'O5 Details by Class &amp; Accounts'!AO51</f>
        <v>0</v>
      </c>
      <c r="P154" s="710">
        <f>'O5 Details by Class &amp; Accounts'!AP51</f>
        <v>0</v>
      </c>
      <c r="Q154" s="710">
        <f>'O5 Details by Class &amp; Accounts'!AQ51</f>
        <v>0</v>
      </c>
      <c r="R154" s="710">
        <f>'O5 Details by Class &amp; Accounts'!AR51</f>
        <v>0</v>
      </c>
      <c r="S154" s="710">
        <f>'O5 Details by Class &amp; Accounts'!AS51</f>
        <v>0</v>
      </c>
      <c r="T154" s="710">
        <f>'O5 Details by Class &amp; Accounts'!AT51</f>
        <v>0</v>
      </c>
      <c r="U154" s="710">
        <f>'O5 Details by Class &amp; Accounts'!AU51</f>
        <v>0</v>
      </c>
      <c r="V154" s="710">
        <f>'O5 Details by Class &amp; Accounts'!AV51</f>
        <v>0</v>
      </c>
      <c r="W154" s="694">
        <f>'O5 Details by Class &amp; Accounts'!AW51</f>
        <v>0</v>
      </c>
      <c r="X154" s="632"/>
      <c r="Y154" s="633"/>
      <c r="Z154" s="682" t="s">
        <v>745</v>
      </c>
      <c r="AA154" s="633"/>
      <c r="AB154" s="633"/>
      <c r="AC154" s="633"/>
      <c r="AD154" s="633"/>
    </row>
    <row r="155" spans="1:30" s="67" customFormat="1" ht="12.75" x14ac:dyDescent="0.2">
      <c r="A155" s="722" t="s">
        <v>879</v>
      </c>
      <c r="B155" s="384" t="s">
        <v>401</v>
      </c>
      <c r="C155" s="677">
        <f t="shared" si="29"/>
        <v>265341.90899999999</v>
      </c>
      <c r="D155" s="710">
        <f>'O5 Details by Class &amp; Accounts'!AD52</f>
        <v>193667.63919331969</v>
      </c>
      <c r="E155" s="710">
        <f>'O5 Details by Class &amp; Accounts'!AE52</f>
        <v>21367.228482072256</v>
      </c>
      <c r="F155" s="710">
        <f>'O5 Details by Class &amp; Accounts'!AF52</f>
        <v>2544.2918790729377</v>
      </c>
      <c r="G155" s="710">
        <f>'O5 Details by Class &amp; Accounts'!AG52</f>
        <v>0</v>
      </c>
      <c r="H155" s="710">
        <f>'O5 Details by Class &amp; Accounts'!AH52</f>
        <v>0</v>
      </c>
      <c r="I155" s="710">
        <f>'O5 Details by Class &amp; Accounts'!AI52</f>
        <v>0</v>
      </c>
      <c r="J155" s="710">
        <f>'O5 Details by Class &amp; Accounts'!AJ52</f>
        <v>43512.214434287656</v>
      </c>
      <c r="K155" s="710">
        <f>'O5 Details by Class &amp; Accounts'!AK52</f>
        <v>2682.9618156100883</v>
      </c>
      <c r="L155" s="710">
        <f>'O5 Details by Class &amp; Accounts'!AL52</f>
        <v>1567.573195637355</v>
      </c>
      <c r="M155" s="710">
        <f>'O5 Details by Class &amp; Accounts'!AM52</f>
        <v>0</v>
      </c>
      <c r="N155" s="710">
        <f>'O5 Details by Class &amp; Accounts'!AN52</f>
        <v>0</v>
      </c>
      <c r="O155" s="710">
        <f>'O5 Details by Class &amp; Accounts'!AO52</f>
        <v>0</v>
      </c>
      <c r="P155" s="710">
        <f>'O5 Details by Class &amp; Accounts'!AP52</f>
        <v>0</v>
      </c>
      <c r="Q155" s="710">
        <f>'O5 Details by Class &amp; Accounts'!AQ52</f>
        <v>0</v>
      </c>
      <c r="R155" s="710">
        <f>'O5 Details by Class &amp; Accounts'!AR52</f>
        <v>0</v>
      </c>
      <c r="S155" s="710">
        <f>'O5 Details by Class &amp; Accounts'!AS52</f>
        <v>0</v>
      </c>
      <c r="T155" s="710">
        <f>'O5 Details by Class &amp; Accounts'!AT52</f>
        <v>0</v>
      </c>
      <c r="U155" s="710">
        <f>'O5 Details by Class &amp; Accounts'!AU52</f>
        <v>0</v>
      </c>
      <c r="V155" s="710">
        <f>'O5 Details by Class &amp; Accounts'!AV52</f>
        <v>0</v>
      </c>
      <c r="W155" s="694">
        <f>'O5 Details by Class &amp; Accounts'!AW52</f>
        <v>0</v>
      </c>
      <c r="X155" s="632"/>
      <c r="Y155" s="633"/>
      <c r="Z155" s="682" t="s">
        <v>746</v>
      </c>
      <c r="AA155" s="633"/>
      <c r="AB155" s="633"/>
      <c r="AC155" s="633"/>
      <c r="AD155" s="633"/>
    </row>
    <row r="156" spans="1:30" s="67" customFormat="1" ht="12.75" x14ac:dyDescent="0.2">
      <c r="A156" s="722">
        <v>1845</v>
      </c>
      <c r="B156" s="384" t="s">
        <v>84</v>
      </c>
      <c r="C156" s="677">
        <f t="shared" si="29"/>
        <v>0</v>
      </c>
      <c r="D156" s="710">
        <f>'O5 Details by Class &amp; Accounts'!AD53</f>
        <v>0</v>
      </c>
      <c r="E156" s="710">
        <f>'O5 Details by Class &amp; Accounts'!AE53</f>
        <v>0</v>
      </c>
      <c r="F156" s="710">
        <f>'O5 Details by Class &amp; Accounts'!AF53</f>
        <v>0</v>
      </c>
      <c r="G156" s="710">
        <f>'O5 Details by Class &amp; Accounts'!AG53</f>
        <v>0</v>
      </c>
      <c r="H156" s="710">
        <f>'O5 Details by Class &amp; Accounts'!AH53</f>
        <v>0</v>
      </c>
      <c r="I156" s="710">
        <f>'O5 Details by Class &amp; Accounts'!AI53</f>
        <v>0</v>
      </c>
      <c r="J156" s="710">
        <f>'O5 Details by Class &amp; Accounts'!AJ53</f>
        <v>0</v>
      </c>
      <c r="K156" s="710">
        <f>'O5 Details by Class &amp; Accounts'!AK53</f>
        <v>0</v>
      </c>
      <c r="L156" s="710">
        <f>'O5 Details by Class &amp; Accounts'!AL53</f>
        <v>0</v>
      </c>
      <c r="M156" s="710">
        <f>'O5 Details by Class &amp; Accounts'!AM53</f>
        <v>0</v>
      </c>
      <c r="N156" s="710">
        <f>'O5 Details by Class &amp; Accounts'!AN53</f>
        <v>0</v>
      </c>
      <c r="O156" s="710">
        <f>'O5 Details by Class &amp; Accounts'!AO53</f>
        <v>0</v>
      </c>
      <c r="P156" s="710">
        <f>'O5 Details by Class &amp; Accounts'!AP53</f>
        <v>0</v>
      </c>
      <c r="Q156" s="710">
        <f>'O5 Details by Class &amp; Accounts'!AQ53</f>
        <v>0</v>
      </c>
      <c r="R156" s="710">
        <f>'O5 Details by Class &amp; Accounts'!AR53</f>
        <v>0</v>
      </c>
      <c r="S156" s="710">
        <f>'O5 Details by Class &amp; Accounts'!AS53</f>
        <v>0</v>
      </c>
      <c r="T156" s="710">
        <f>'O5 Details by Class &amp; Accounts'!AT53</f>
        <v>0</v>
      </c>
      <c r="U156" s="710">
        <f>'O5 Details by Class &amp; Accounts'!AU53</f>
        <v>0</v>
      </c>
      <c r="V156" s="710">
        <f>'O5 Details by Class &amp; Accounts'!AV53</f>
        <v>0</v>
      </c>
      <c r="W156" s="694">
        <f>'O5 Details by Class &amp; Accounts'!AW53</f>
        <v>0</v>
      </c>
      <c r="X156" s="632"/>
      <c r="Y156" s="633"/>
      <c r="Z156" s="682" t="e">
        <v>#N/A</v>
      </c>
      <c r="AA156" s="633"/>
      <c r="AB156" s="633"/>
      <c r="AC156" s="633"/>
      <c r="AD156" s="633"/>
    </row>
    <row r="157" spans="1:30" s="67" customFormat="1" ht="25.5" x14ac:dyDescent="0.2">
      <c r="A157" s="722" t="s">
        <v>880</v>
      </c>
      <c r="B157" s="384" t="s">
        <v>402</v>
      </c>
      <c r="C157" s="677">
        <f t="shared" si="29"/>
        <v>0</v>
      </c>
      <c r="D157" s="710">
        <f>'O5 Details by Class &amp; Accounts'!AD54</f>
        <v>0</v>
      </c>
      <c r="E157" s="710">
        <f>'O5 Details by Class &amp; Accounts'!AE54</f>
        <v>0</v>
      </c>
      <c r="F157" s="710">
        <f>'O5 Details by Class &amp; Accounts'!AF54</f>
        <v>0</v>
      </c>
      <c r="G157" s="710">
        <f>'O5 Details by Class &amp; Accounts'!AG54</f>
        <v>0</v>
      </c>
      <c r="H157" s="710">
        <f>'O5 Details by Class &amp; Accounts'!AH54</f>
        <v>0</v>
      </c>
      <c r="I157" s="710">
        <f>'O5 Details by Class &amp; Accounts'!AI54</f>
        <v>0</v>
      </c>
      <c r="J157" s="710">
        <f>'O5 Details by Class &amp; Accounts'!AJ54</f>
        <v>0</v>
      </c>
      <c r="K157" s="710">
        <f>'O5 Details by Class &amp; Accounts'!AK54</f>
        <v>0</v>
      </c>
      <c r="L157" s="710">
        <f>'O5 Details by Class &amp; Accounts'!AL54</f>
        <v>0</v>
      </c>
      <c r="M157" s="710">
        <f>'O5 Details by Class &amp; Accounts'!AM54</f>
        <v>0</v>
      </c>
      <c r="N157" s="710">
        <f>'O5 Details by Class &amp; Accounts'!AN54</f>
        <v>0</v>
      </c>
      <c r="O157" s="710">
        <f>'O5 Details by Class &amp; Accounts'!AO54</f>
        <v>0</v>
      </c>
      <c r="P157" s="710">
        <f>'O5 Details by Class &amp; Accounts'!AP54</f>
        <v>0</v>
      </c>
      <c r="Q157" s="710">
        <f>'O5 Details by Class &amp; Accounts'!AQ54</f>
        <v>0</v>
      </c>
      <c r="R157" s="710">
        <f>'O5 Details by Class &amp; Accounts'!AR54</f>
        <v>0</v>
      </c>
      <c r="S157" s="710">
        <f>'O5 Details by Class &amp; Accounts'!AS54</f>
        <v>0</v>
      </c>
      <c r="T157" s="710">
        <f>'O5 Details by Class &amp; Accounts'!AT54</f>
        <v>0</v>
      </c>
      <c r="U157" s="710">
        <f>'O5 Details by Class &amp; Accounts'!AU54</f>
        <v>0</v>
      </c>
      <c r="V157" s="710">
        <f>'O5 Details by Class &amp; Accounts'!AV54</f>
        <v>0</v>
      </c>
      <c r="W157" s="694">
        <f>'O5 Details by Class &amp; Accounts'!AW54</f>
        <v>0</v>
      </c>
      <c r="X157" s="632"/>
      <c r="Y157" s="633"/>
      <c r="Z157" s="682" t="s">
        <v>1515</v>
      </c>
      <c r="AA157" s="633"/>
      <c r="AB157" s="633"/>
      <c r="AC157" s="633"/>
      <c r="AD157" s="633"/>
    </row>
    <row r="158" spans="1:30" s="67" customFormat="1" ht="12.75" x14ac:dyDescent="0.2">
      <c r="A158" s="722" t="s">
        <v>881</v>
      </c>
      <c r="B158" s="384" t="s">
        <v>403</v>
      </c>
      <c r="C158" s="677">
        <f t="shared" si="29"/>
        <v>1082320.4594400004</v>
      </c>
      <c r="D158" s="710">
        <f>'O5 Details by Class &amp; Accounts'!AD55</f>
        <v>789407.54747012293</v>
      </c>
      <c r="E158" s="710">
        <f>'O5 Details by Class &amp; Accounts'!AE55</f>
        <v>87094.836816951487</v>
      </c>
      <c r="F158" s="710">
        <f>'O5 Details by Class &amp; Accounts'!AF55</f>
        <v>10763.97813934107</v>
      </c>
      <c r="G158" s="710">
        <f>'O5 Details by Class &amp; Accounts'!AG55</f>
        <v>0</v>
      </c>
      <c r="H158" s="710">
        <f>'O5 Details by Class &amp; Accounts'!AH55</f>
        <v>294.90351066687862</v>
      </c>
      <c r="I158" s="710">
        <f>'O5 Details by Class &amp; Accounts'!AI55</f>
        <v>73.725877666719654</v>
      </c>
      <c r="J158" s="710">
        <f>'O5 Details by Class &amp; Accounts'!AJ55</f>
        <v>177359.88637357191</v>
      </c>
      <c r="K158" s="710">
        <f>'O5 Details by Class &amp; Accounts'!AK55</f>
        <v>10936.005187230083</v>
      </c>
      <c r="L158" s="710">
        <f>'O5 Details by Class &amp; Accounts'!AL55</f>
        <v>6389.5760644490365</v>
      </c>
      <c r="M158" s="710">
        <f>'O5 Details by Class &amp; Accounts'!AM55</f>
        <v>0</v>
      </c>
      <c r="N158" s="710">
        <f>'O5 Details by Class &amp; Accounts'!AN55</f>
        <v>0</v>
      </c>
      <c r="O158" s="710">
        <f>'O5 Details by Class &amp; Accounts'!AO55</f>
        <v>0</v>
      </c>
      <c r="P158" s="710">
        <f>'O5 Details by Class &amp; Accounts'!AP55</f>
        <v>0</v>
      </c>
      <c r="Q158" s="710">
        <f>'O5 Details by Class &amp; Accounts'!AQ55</f>
        <v>0</v>
      </c>
      <c r="R158" s="710">
        <f>'O5 Details by Class &amp; Accounts'!AR55</f>
        <v>0</v>
      </c>
      <c r="S158" s="710">
        <f>'O5 Details by Class &amp; Accounts'!AS55</f>
        <v>0</v>
      </c>
      <c r="T158" s="710">
        <f>'O5 Details by Class &amp; Accounts'!AT55</f>
        <v>0</v>
      </c>
      <c r="U158" s="710">
        <f>'O5 Details by Class &amp; Accounts'!AU55</f>
        <v>0</v>
      </c>
      <c r="V158" s="710">
        <f>'O5 Details by Class &amp; Accounts'!AV55</f>
        <v>0</v>
      </c>
      <c r="W158" s="694">
        <f>'O5 Details by Class &amp; Accounts'!AW55</f>
        <v>0</v>
      </c>
      <c r="X158" s="632"/>
      <c r="Y158" s="633"/>
      <c r="Z158" s="682" t="s">
        <v>745</v>
      </c>
      <c r="AA158" s="633"/>
      <c r="AB158" s="633"/>
      <c r="AC158" s="633"/>
      <c r="AD158" s="633"/>
    </row>
    <row r="159" spans="1:30" s="67" customFormat="1" ht="25.5" x14ac:dyDescent="0.2">
      <c r="A159" s="722" t="s">
        <v>882</v>
      </c>
      <c r="B159" s="384" t="s">
        <v>676</v>
      </c>
      <c r="C159" s="677">
        <f t="shared" si="29"/>
        <v>2197438.50856</v>
      </c>
      <c r="D159" s="710">
        <f>'O5 Details by Class &amp; Accounts'!AD56</f>
        <v>1603865.4799355671</v>
      </c>
      <c r="E159" s="710">
        <f>'O5 Details by Class &amp; Accounts'!AE56</f>
        <v>176953.46681064845</v>
      </c>
      <c r="F159" s="710">
        <f>'O5 Details by Class &amp; Accounts'!AF56</f>
        <v>21070.644185692337</v>
      </c>
      <c r="G159" s="710">
        <f>'O5 Details by Class &amp; Accounts'!AG56</f>
        <v>0</v>
      </c>
      <c r="H159" s="710">
        <f>'O5 Details by Class &amp; Accounts'!AH56</f>
        <v>0</v>
      </c>
      <c r="I159" s="710">
        <f>'O5 Details by Class &amp; Accounts'!AI56</f>
        <v>0</v>
      </c>
      <c r="J159" s="710">
        <f>'O5 Details by Class &amp; Accounts'!AJ56</f>
        <v>360347.95992450614</v>
      </c>
      <c r="K159" s="710">
        <f>'O5 Details by Class &amp; Accounts'!AK56</f>
        <v>22219.044224249028</v>
      </c>
      <c r="L159" s="710">
        <f>'O5 Details by Class &amp; Accounts'!AL56</f>
        <v>12981.91347933651</v>
      </c>
      <c r="M159" s="710">
        <f>'O5 Details by Class &amp; Accounts'!AM56</f>
        <v>0</v>
      </c>
      <c r="N159" s="710">
        <f>'O5 Details by Class &amp; Accounts'!AN56</f>
        <v>0</v>
      </c>
      <c r="O159" s="710">
        <f>'O5 Details by Class &amp; Accounts'!AO56</f>
        <v>0</v>
      </c>
      <c r="P159" s="710">
        <f>'O5 Details by Class &amp; Accounts'!AP56</f>
        <v>0</v>
      </c>
      <c r="Q159" s="710">
        <f>'O5 Details by Class &amp; Accounts'!AQ56</f>
        <v>0</v>
      </c>
      <c r="R159" s="710">
        <f>'O5 Details by Class &amp; Accounts'!AR56</f>
        <v>0</v>
      </c>
      <c r="S159" s="710">
        <f>'O5 Details by Class &amp; Accounts'!AS56</f>
        <v>0</v>
      </c>
      <c r="T159" s="710">
        <f>'O5 Details by Class &amp; Accounts'!AT56</f>
        <v>0</v>
      </c>
      <c r="U159" s="710">
        <f>'O5 Details by Class &amp; Accounts'!AU56</f>
        <v>0</v>
      </c>
      <c r="V159" s="710">
        <f>'O5 Details by Class &amp; Accounts'!AV56</f>
        <v>0</v>
      </c>
      <c r="W159" s="694">
        <f>'O5 Details by Class &amp; Accounts'!AW56</f>
        <v>0</v>
      </c>
      <c r="X159" s="632"/>
      <c r="Y159" s="633"/>
      <c r="Z159" s="682" t="s">
        <v>746</v>
      </c>
      <c r="AA159" s="633"/>
      <c r="AB159" s="633"/>
      <c r="AC159" s="633"/>
      <c r="AD159" s="633"/>
    </row>
    <row r="160" spans="1:30" s="67" customFormat="1" ht="12.75" x14ac:dyDescent="0.2">
      <c r="A160" s="722">
        <v>1850</v>
      </c>
      <c r="B160" s="384" t="s">
        <v>90</v>
      </c>
      <c r="C160" s="677">
        <f t="shared" si="29"/>
        <v>2672213.176</v>
      </c>
      <c r="D160" s="710">
        <f>'O5 Details by Class &amp; Accounts'!AD57</f>
        <v>1950393.8113945012</v>
      </c>
      <c r="E160" s="710">
        <f>'O5 Details by Class &amp; Accounts'!AE57</f>
        <v>215185.71905803226</v>
      </c>
      <c r="F160" s="710">
        <f>'O5 Details by Class &amp; Accounts'!AF57</f>
        <v>25623.130203862758</v>
      </c>
      <c r="G160" s="710">
        <f>'O5 Details by Class &amp; Accounts'!AG57</f>
        <v>0</v>
      </c>
      <c r="H160" s="710">
        <f>'O5 Details by Class &amp; Accounts'!AH57</f>
        <v>0</v>
      </c>
      <c r="I160" s="710">
        <f>'O5 Details by Class &amp; Accounts'!AI57</f>
        <v>0</v>
      </c>
      <c r="J160" s="710">
        <f>'O5 Details by Class &amp; Accounts'!AJ57</f>
        <v>438204.10114046803</v>
      </c>
      <c r="K160" s="710">
        <f>'O5 Details by Class &amp; Accounts'!AK57</f>
        <v>27019.651518291295</v>
      </c>
      <c r="L160" s="710">
        <f>'O5 Details by Class &amp; Accounts'!AL57</f>
        <v>15786.762684844352</v>
      </c>
      <c r="M160" s="710">
        <f>'O5 Details by Class &amp; Accounts'!AM57</f>
        <v>0</v>
      </c>
      <c r="N160" s="710">
        <f>'O5 Details by Class &amp; Accounts'!AN57</f>
        <v>0</v>
      </c>
      <c r="O160" s="710">
        <f>'O5 Details by Class &amp; Accounts'!AO57</f>
        <v>0</v>
      </c>
      <c r="P160" s="710">
        <f>'O5 Details by Class &amp; Accounts'!AP57</f>
        <v>0</v>
      </c>
      <c r="Q160" s="710">
        <f>'O5 Details by Class &amp; Accounts'!AQ57</f>
        <v>0</v>
      </c>
      <c r="R160" s="710">
        <f>'O5 Details by Class &amp; Accounts'!AR57</f>
        <v>0</v>
      </c>
      <c r="S160" s="710">
        <f>'O5 Details by Class &amp; Accounts'!AS57</f>
        <v>0</v>
      </c>
      <c r="T160" s="710">
        <f>'O5 Details by Class &amp; Accounts'!AT57</f>
        <v>0</v>
      </c>
      <c r="U160" s="710">
        <f>'O5 Details by Class &amp; Accounts'!AU57</f>
        <v>0</v>
      </c>
      <c r="V160" s="710">
        <f>'O5 Details by Class &amp; Accounts'!AV57</f>
        <v>0</v>
      </c>
      <c r="W160" s="694">
        <f>'O5 Details by Class &amp; Accounts'!AW57</f>
        <v>0</v>
      </c>
      <c r="X160" s="632"/>
      <c r="Y160" s="633"/>
      <c r="Z160" s="682" t="s">
        <v>1143</v>
      </c>
      <c r="AA160" s="633"/>
      <c r="AB160" s="633"/>
      <c r="AC160" s="633"/>
      <c r="AD160" s="633"/>
    </row>
    <row r="161" spans="1:30" s="67" customFormat="1" ht="12.75" x14ac:dyDescent="0.2">
      <c r="A161" s="722">
        <v>1855</v>
      </c>
      <c r="B161" s="384" t="s">
        <v>92</v>
      </c>
      <c r="C161" s="677">
        <f t="shared" si="29"/>
        <v>441098.1</v>
      </c>
      <c r="D161" s="710">
        <f>'O5 Details by Class &amp; Accounts'!AD58</f>
        <v>441098.1</v>
      </c>
      <c r="E161" s="710">
        <f>'O5 Details by Class &amp; Accounts'!AE58</f>
        <v>0</v>
      </c>
      <c r="F161" s="710">
        <f>'O5 Details by Class &amp; Accounts'!AF58</f>
        <v>0</v>
      </c>
      <c r="G161" s="710">
        <f>'O5 Details by Class &amp; Accounts'!AG58</f>
        <v>0</v>
      </c>
      <c r="H161" s="710">
        <f>'O5 Details by Class &amp; Accounts'!AH58</f>
        <v>0</v>
      </c>
      <c r="I161" s="710">
        <f>'O5 Details by Class &amp; Accounts'!AI58</f>
        <v>0</v>
      </c>
      <c r="J161" s="710">
        <f>'O5 Details by Class &amp; Accounts'!AJ58</f>
        <v>0</v>
      </c>
      <c r="K161" s="710">
        <f>'O5 Details by Class &amp; Accounts'!AK58</f>
        <v>0</v>
      </c>
      <c r="L161" s="710">
        <f>'O5 Details by Class &amp; Accounts'!AL58</f>
        <v>0</v>
      </c>
      <c r="M161" s="710">
        <f>'O5 Details by Class &amp; Accounts'!AM58</f>
        <v>0</v>
      </c>
      <c r="N161" s="710">
        <f>'O5 Details by Class &amp; Accounts'!AN58</f>
        <v>0</v>
      </c>
      <c r="O161" s="710">
        <f>'O5 Details by Class &amp; Accounts'!AO58</f>
        <v>0</v>
      </c>
      <c r="P161" s="710">
        <f>'O5 Details by Class &amp; Accounts'!AP58</f>
        <v>0</v>
      </c>
      <c r="Q161" s="710">
        <f>'O5 Details by Class &amp; Accounts'!AQ58</f>
        <v>0</v>
      </c>
      <c r="R161" s="710">
        <f>'O5 Details by Class &amp; Accounts'!AR58</f>
        <v>0</v>
      </c>
      <c r="S161" s="710">
        <f>'O5 Details by Class &amp; Accounts'!AS58</f>
        <v>0</v>
      </c>
      <c r="T161" s="710">
        <f>'O5 Details by Class &amp; Accounts'!AT58</f>
        <v>0</v>
      </c>
      <c r="U161" s="710">
        <f>'O5 Details by Class &amp; Accounts'!AU58</f>
        <v>0</v>
      </c>
      <c r="V161" s="710">
        <f>'O5 Details by Class &amp; Accounts'!AV58</f>
        <v>0</v>
      </c>
      <c r="W161" s="694">
        <f>'O5 Details by Class &amp; Accounts'!AW58</f>
        <v>0</v>
      </c>
      <c r="X161" s="632"/>
      <c r="Y161" s="633"/>
      <c r="Z161" s="682" t="s">
        <v>1362</v>
      </c>
      <c r="AA161" s="633"/>
      <c r="AB161" s="633"/>
      <c r="AC161" s="633"/>
      <c r="AD161" s="633"/>
    </row>
    <row r="162" spans="1:30" s="64" customFormat="1" ht="12.75" x14ac:dyDescent="0.2">
      <c r="A162" s="722">
        <v>1860</v>
      </c>
      <c r="B162" s="384" t="s">
        <v>93</v>
      </c>
      <c r="C162" s="677">
        <f>SUM(D162:W162)</f>
        <v>5080613.1600000011</v>
      </c>
      <c r="D162" s="710">
        <f>'O5 Details by Class &amp; Accounts'!AD59</f>
        <v>3328447.7075007949</v>
      </c>
      <c r="E162" s="710">
        <f>'O5 Details by Class &amp; Accounts'!AE59</f>
        <v>1417606.4421810338</v>
      </c>
      <c r="F162" s="710">
        <f>'O5 Details by Class &amp; Accounts'!AF59</f>
        <v>153731.22071836409</v>
      </c>
      <c r="G162" s="710">
        <f>'O5 Details by Class &amp; Accounts'!AG59</f>
        <v>0</v>
      </c>
      <c r="H162" s="710">
        <f>'O5 Details by Class &amp; Accounts'!AH59</f>
        <v>136974.03146762948</v>
      </c>
      <c r="I162" s="710">
        <f>'O5 Details by Class &amp; Accounts'!AI59</f>
        <v>43853.758132178482</v>
      </c>
      <c r="J162" s="710">
        <f>'O5 Details by Class &amp; Accounts'!AJ59</f>
        <v>0</v>
      </c>
      <c r="K162" s="710">
        <f>'O5 Details by Class &amp; Accounts'!AK59</f>
        <v>0</v>
      </c>
      <c r="L162" s="710">
        <f>'O5 Details by Class &amp; Accounts'!AL59</f>
        <v>0</v>
      </c>
      <c r="M162" s="710">
        <f>'O5 Details by Class &amp; Accounts'!AM58</f>
        <v>0</v>
      </c>
      <c r="N162" s="710">
        <f>'O5 Details by Class &amp; Accounts'!AN58</f>
        <v>0</v>
      </c>
      <c r="O162" s="710">
        <f>'O5 Details by Class &amp; Accounts'!AO58</f>
        <v>0</v>
      </c>
      <c r="P162" s="710">
        <f>'O5 Details by Class &amp; Accounts'!AP58</f>
        <v>0</v>
      </c>
      <c r="Q162" s="710">
        <f>'O5 Details by Class &amp; Accounts'!AQ58</f>
        <v>0</v>
      </c>
      <c r="R162" s="710">
        <f>'O5 Details by Class &amp; Accounts'!AR58</f>
        <v>0</v>
      </c>
      <c r="S162" s="710">
        <f>'O5 Details by Class &amp; Accounts'!AS58</f>
        <v>0</v>
      </c>
      <c r="T162" s="710">
        <f>'O5 Details by Class &amp; Accounts'!AT58</f>
        <v>0</v>
      </c>
      <c r="U162" s="710">
        <f>'O5 Details by Class &amp; Accounts'!AU58</f>
        <v>0</v>
      </c>
      <c r="V162" s="710">
        <f>'O5 Details by Class &amp; Accounts'!AV58</f>
        <v>0</v>
      </c>
      <c r="W162" s="710">
        <f>'O5 Details by Class &amp; Accounts'!AW58</f>
        <v>0</v>
      </c>
      <c r="X162" s="72"/>
      <c r="Y162" s="589"/>
      <c r="Z162" s="682" t="s">
        <v>820</v>
      </c>
      <c r="AA162" s="589"/>
      <c r="AB162" s="589"/>
      <c r="AC162" s="589"/>
      <c r="AD162" s="589"/>
    </row>
    <row r="163" spans="1:30" s="591" customFormat="1" ht="12.75" x14ac:dyDescent="0.2">
      <c r="A163" s="723">
        <v>9999</v>
      </c>
      <c r="B163" s="695" t="str">
        <f>'I3 TB Data'!B130</f>
        <v>IFRS Placeholder Asset Account</v>
      </c>
      <c r="C163" s="697">
        <f t="shared" si="29"/>
        <v>364881</v>
      </c>
      <c r="D163" s="698">
        <f>'O5 Details by Class &amp; Accounts'!AD60</f>
        <v>189694.31313154101</v>
      </c>
      <c r="E163" s="698">
        <f>'O5 Details by Class &amp; Accounts'!AE60</f>
        <v>48050.585740646042</v>
      </c>
      <c r="F163" s="698">
        <f>'O5 Details by Class &amp; Accounts'!AF60</f>
        <v>57433.956448508528</v>
      </c>
      <c r="G163" s="698">
        <f>'O5 Details by Class &amp; Accounts'!AG60</f>
        <v>0</v>
      </c>
      <c r="H163" s="698">
        <f>'O5 Details by Class &amp; Accounts'!AH60</f>
        <v>21273.131147173248</v>
      </c>
      <c r="I163" s="698">
        <f>'O5 Details by Class &amp; Accounts'!AI60</f>
        <v>27949.122505276995</v>
      </c>
      <c r="J163" s="698">
        <f>'O5 Details by Class &amp; Accounts'!AJ60</f>
        <v>18322.837065060834</v>
      </c>
      <c r="K163" s="698">
        <f>'O5 Details by Class &amp; Accounts'!AK60</f>
        <v>1157.6722039940626</v>
      </c>
      <c r="L163" s="698">
        <f>'O5 Details by Class &amp; Accounts'!AL60</f>
        <v>999.38175779921926</v>
      </c>
      <c r="M163" s="698">
        <f>'O5 Details by Class &amp; Accounts'!AM59</f>
        <v>0</v>
      </c>
      <c r="N163" s="698">
        <f>'O5 Details by Class &amp; Accounts'!AN59</f>
        <v>0</v>
      </c>
      <c r="O163" s="698">
        <f>'O5 Details by Class &amp; Accounts'!AO59</f>
        <v>0</v>
      </c>
      <c r="P163" s="698">
        <f>'O5 Details by Class &amp; Accounts'!AP59</f>
        <v>0</v>
      </c>
      <c r="Q163" s="698">
        <f>'O5 Details by Class &amp; Accounts'!AQ59</f>
        <v>0</v>
      </c>
      <c r="R163" s="698">
        <f>'O5 Details by Class &amp; Accounts'!AR59</f>
        <v>0</v>
      </c>
      <c r="S163" s="698">
        <f>'O5 Details by Class &amp; Accounts'!AS59</f>
        <v>0</v>
      </c>
      <c r="T163" s="698">
        <f>'O5 Details by Class &amp; Accounts'!AT59</f>
        <v>0</v>
      </c>
      <c r="U163" s="698">
        <f>'O5 Details by Class &amp; Accounts'!AU59</f>
        <v>0</v>
      </c>
      <c r="V163" s="698">
        <f>'O5 Details by Class &amp; Accounts'!AV59</f>
        <v>0</v>
      </c>
      <c r="W163" s="699">
        <f>'O5 Details by Class &amp; Accounts'!AW59</f>
        <v>0</v>
      </c>
      <c r="X163" s="634"/>
      <c r="Y163" s="635"/>
      <c r="Z163" s="682" t="str">
        <f>'E4 TB Allocation Details'!G60</f>
        <v>PP&amp;E</v>
      </c>
      <c r="AA163" s="635"/>
      <c r="AB163" s="635"/>
      <c r="AC163" s="635"/>
      <c r="AD163" s="635"/>
    </row>
    <row r="164" spans="1:30" ht="12.75" x14ac:dyDescent="0.2">
      <c r="A164" s="724"/>
      <c r="B164" s="712"/>
      <c r="C164" s="683"/>
      <c r="D164" s="678"/>
      <c r="E164" s="678"/>
      <c r="F164" s="678"/>
      <c r="G164" s="678"/>
      <c r="H164" s="678"/>
      <c r="I164" s="678"/>
      <c r="J164" s="678"/>
      <c r="K164" s="678"/>
      <c r="L164" s="678"/>
      <c r="M164" s="678"/>
      <c r="N164" s="678"/>
      <c r="O164" s="678"/>
      <c r="P164" s="678"/>
      <c r="Q164" s="678"/>
      <c r="R164" s="678"/>
      <c r="S164" s="678"/>
      <c r="T164" s="678"/>
      <c r="U164" s="678"/>
      <c r="V164" s="678"/>
      <c r="W164" s="686"/>
      <c r="Z164" s="682"/>
    </row>
    <row r="165" spans="1:30" ht="12.75" x14ac:dyDescent="0.2">
      <c r="A165" s="261"/>
      <c r="B165" s="944" t="s">
        <v>754</v>
      </c>
      <c r="C165" s="948">
        <f t="shared" si="29"/>
        <v>17410985.427999999</v>
      </c>
      <c r="D165" s="946">
        <f t="shared" ref="D165:W165" si="30">+SUM(D143:D164)</f>
        <v>12367825.180366732</v>
      </c>
      <c r="E165" s="946">
        <f t="shared" si="30"/>
        <v>2393370.9140962237</v>
      </c>
      <c r="F165" s="946">
        <f t="shared" si="30"/>
        <v>323636.35215176764</v>
      </c>
      <c r="G165" s="946">
        <f t="shared" si="30"/>
        <v>0</v>
      </c>
      <c r="H165" s="946">
        <f t="shared" si="30"/>
        <v>159750.24899618188</v>
      </c>
      <c r="I165" s="946">
        <f t="shared" si="30"/>
        <v>72178.652232800261</v>
      </c>
      <c r="J165" s="946">
        <f t="shared" si="30"/>
        <v>1907518.9760384478</v>
      </c>
      <c r="K165" s="946">
        <f t="shared" si="30"/>
        <v>117645.44854363066</v>
      </c>
      <c r="L165" s="946">
        <f t="shared" si="30"/>
        <v>69059.655574216085</v>
      </c>
      <c r="M165" s="946">
        <f t="shared" si="30"/>
        <v>0</v>
      </c>
      <c r="N165" s="946">
        <f t="shared" si="30"/>
        <v>0</v>
      </c>
      <c r="O165" s="946">
        <f t="shared" si="30"/>
        <v>0</v>
      </c>
      <c r="P165" s="946">
        <f t="shared" si="30"/>
        <v>0</v>
      </c>
      <c r="Q165" s="946">
        <f t="shared" si="30"/>
        <v>0</v>
      </c>
      <c r="R165" s="946">
        <f t="shared" si="30"/>
        <v>0</v>
      </c>
      <c r="S165" s="946">
        <f t="shared" si="30"/>
        <v>0</v>
      </c>
      <c r="T165" s="946">
        <f t="shared" si="30"/>
        <v>0</v>
      </c>
      <c r="U165" s="946">
        <f t="shared" si="30"/>
        <v>0</v>
      </c>
      <c r="V165" s="946">
        <f t="shared" si="30"/>
        <v>0</v>
      </c>
      <c r="W165" s="947">
        <f t="shared" si="30"/>
        <v>0</v>
      </c>
      <c r="Z165" s="682"/>
    </row>
    <row r="166" spans="1:30" ht="12.75" x14ac:dyDescent="0.2">
      <c r="A166" s="261"/>
      <c r="B166" s="684"/>
      <c r="C166" s="704"/>
      <c r="D166" s="678"/>
      <c r="E166" s="678"/>
      <c r="F166" s="678"/>
      <c r="G166" s="678"/>
      <c r="H166" s="678"/>
      <c r="I166" s="678"/>
      <c r="J166" s="678"/>
      <c r="K166" s="678"/>
      <c r="L166" s="678"/>
      <c r="M166" s="678"/>
      <c r="N166" s="678"/>
      <c r="O166" s="678"/>
      <c r="P166" s="678"/>
      <c r="Q166" s="678"/>
      <c r="R166" s="678"/>
      <c r="S166" s="678"/>
      <c r="T166" s="678"/>
      <c r="U166" s="678"/>
      <c r="V166" s="678"/>
      <c r="W166" s="686"/>
      <c r="Z166" s="682"/>
    </row>
    <row r="167" spans="1:30" ht="12.75" x14ac:dyDescent="0.2">
      <c r="A167" s="207"/>
      <c r="B167" s="725" t="s">
        <v>0</v>
      </c>
      <c r="C167" s="683"/>
      <c r="D167" s="678"/>
      <c r="E167" s="678"/>
      <c r="F167" s="678"/>
      <c r="G167" s="678"/>
      <c r="H167" s="678"/>
      <c r="I167" s="678"/>
      <c r="J167" s="678"/>
      <c r="K167" s="678"/>
      <c r="L167" s="678"/>
      <c r="M167" s="678"/>
      <c r="N167" s="678"/>
      <c r="O167" s="678"/>
      <c r="P167" s="678"/>
      <c r="Q167" s="678"/>
      <c r="R167" s="678"/>
      <c r="S167" s="678"/>
      <c r="T167" s="678"/>
      <c r="U167" s="678"/>
      <c r="V167" s="678"/>
      <c r="W167" s="686"/>
      <c r="Z167" s="682"/>
    </row>
    <row r="168" spans="1:30" ht="25.5" x14ac:dyDescent="0.2">
      <c r="A168" s="207"/>
      <c r="B168" s="681" t="s">
        <v>1010</v>
      </c>
      <c r="C168" s="677">
        <f t="shared" ref="C168:C179" si="31">SUM(D168:W168)</f>
        <v>-1432111.5246924649</v>
      </c>
      <c r="D168" s="687">
        <f>IF(ISERROR('O7 Amortization'!AB83+'O7 Amortization'!AB154-'O7 Amortization'!AB177+'O7 Amortization'!AB225+'O7 Amortization'!AB296), "-", 'O7 Amortization'!AB83+'O7 Amortization'!AB154-'O7 Amortization'!AB177+'O7 Amortization'!AB225+'O7 Amortization'!AB296)</f>
        <v>-1024004.6999739932</v>
      </c>
      <c r="E168" s="687">
        <f>IF(ISERROR('O7 Amortization'!AC83+'O7 Amortization'!AC154-'O7 Amortization'!AC177+'O7 Amortization'!AC225+'O7 Amortization'!AC296), "-", 'O7 Amortization'!AC83+'O7 Amortization'!AC154-'O7 Amortization'!AC177+'O7 Amortization'!AC225+'O7 Amortization'!AC296)</f>
        <v>-214043.11057140035</v>
      </c>
      <c r="F168" s="687">
        <f>IF(ISERROR('O7 Amortization'!AD83+'O7 Amortization'!AD154-'O7 Amortization'!AD177+'O7 Amortization'!AD225+'O7 Amortization'!AD296), "-", 'O7 Amortization'!AD83+'O7 Amortization'!AD154-'O7 Amortization'!AD177+'O7 Amortization'!AD225+'O7 Amortization'!AD296)</f>
        <v>-24048.485827681659</v>
      </c>
      <c r="G168" s="687">
        <f>IF(ISERROR('O7 Amortization'!AE83+'O7 Amortization'!AE154-'O7 Amortization'!AE177+'O7 Amortization'!AE225+'O7 Amortization'!AE296), "-", 'O7 Amortization'!AE83+'O7 Amortization'!AE154-'O7 Amortization'!AE177+'O7 Amortization'!AE225+'O7 Amortization'!AE296)</f>
        <v>0</v>
      </c>
      <c r="H168" s="687">
        <f>IF(ISERROR('O7 Amortization'!AF83+'O7 Amortization'!AF154-'O7 Amortization'!AF177+'O7 Amortization'!AF225+'O7 Amortization'!AF296), "-", 'O7 Amortization'!AF83+'O7 Amortization'!AF154-'O7 Amortization'!AF177+'O7 Amortization'!AF225+'O7 Amortization'!AF296)</f>
        <v>-14232.647955184446</v>
      </c>
      <c r="I168" s="687">
        <f>IF(ISERROR('O7 Amortization'!AG83+'O7 Amortization'!AG154-'O7 Amortization'!AG177+'O7 Amortization'!AG225+'O7 Amortization'!AG296), "-", 'O7 Amortization'!AG83+'O7 Amortization'!AG154-'O7 Amortization'!AG177+'O7 Amortization'!AG225+'O7 Amortization'!AG296)</f>
        <v>-4550.5546764413084</v>
      </c>
      <c r="J168" s="687">
        <f>IF(ISERROR('O7 Amortization'!AH83+'O7 Amortization'!AH154-'O7 Amortization'!AH177+'O7 Amortization'!AH225+'O7 Amortization'!AH296), "-", 'O7 Amortization'!AH83+'O7 Amortization'!AH154-'O7 Amortization'!AH177+'O7 Amortization'!AH225+'O7 Amortization'!AH296)</f>
        <v>-137773.48262920912</v>
      </c>
      <c r="K168" s="687">
        <f>IF(ISERROR('O7 Amortization'!AI83+'O7 Amortization'!AI154-'O7 Amortization'!AI177+'O7 Amortization'!AI225+'O7 Amortization'!AI296), "-", 'O7 Amortization'!AI83+'O7 Amortization'!AI154-'O7 Amortization'!AI177+'O7 Amortization'!AI225+'O7 Amortization'!AI296)</f>
        <v>-8495.1087390879948</v>
      </c>
      <c r="L168" s="687">
        <f>IF(ISERROR('O7 Amortization'!AJ83+'O7 Amortization'!AJ154-'O7 Amortization'!AJ177+'O7 Amortization'!AJ225+'O7 Amortization'!AJ296), "-", 'O7 Amortization'!AJ83+'O7 Amortization'!AJ154-'O7 Amortization'!AJ177+'O7 Amortization'!AJ225+'O7 Amortization'!AJ296)</f>
        <v>-4963.4343194671419</v>
      </c>
      <c r="M168" s="687">
        <f>IF(ISERROR('O7 Amortization'!AK83+'O7 Amortization'!AK154-'O7 Amortization'!AK177+'O7 Amortization'!AK225+'O7 Amortization'!AK296), "-", 'O7 Amortization'!AK83+'O7 Amortization'!AK154-'O7 Amortization'!AK177+'O7 Amortization'!AK225+'O7 Amortization'!AK296)</f>
        <v>0</v>
      </c>
      <c r="N168" s="687">
        <f>IF(ISERROR('O7 Amortization'!AL83+'O7 Amortization'!AL154-'O7 Amortization'!AL177+'O7 Amortization'!AL225+'O7 Amortization'!AL296), "-", 'O7 Amortization'!AL83+'O7 Amortization'!AL154-'O7 Amortization'!AL177+'O7 Amortization'!AL225+'O7 Amortization'!AL296)</f>
        <v>0</v>
      </c>
      <c r="O168" s="687">
        <f>IF(ISERROR('O7 Amortization'!AM83+'O7 Amortization'!AM154-'O7 Amortization'!AM177+'O7 Amortization'!AM225+'O7 Amortization'!AM296), "-", 'O7 Amortization'!AM83+'O7 Amortization'!AM154-'O7 Amortization'!AM177+'O7 Amortization'!AM225+'O7 Amortization'!AM296)</f>
        <v>0</v>
      </c>
      <c r="P168" s="687">
        <f>IF(ISERROR('O7 Amortization'!AN83+'O7 Amortization'!AN154-'O7 Amortization'!AN177+'O7 Amortization'!AN225+'O7 Amortization'!AN296), "-", 'O7 Amortization'!AN83+'O7 Amortization'!AN154-'O7 Amortization'!AN177+'O7 Amortization'!AN225+'O7 Amortization'!AN296)</f>
        <v>0</v>
      </c>
      <c r="Q168" s="687">
        <f>IF(ISERROR('O7 Amortization'!AO83+'O7 Amortization'!AO154-'O7 Amortization'!AO177+'O7 Amortization'!AO225+'O7 Amortization'!AO296), "-", 'O7 Amortization'!AO83+'O7 Amortization'!AO154-'O7 Amortization'!AO177+'O7 Amortization'!AO225+'O7 Amortization'!AO296)</f>
        <v>0</v>
      </c>
      <c r="R168" s="687">
        <f>IF(ISERROR('O7 Amortization'!AP83+'O7 Amortization'!AP154-'O7 Amortization'!AP177+'O7 Amortization'!AP225+'O7 Amortization'!AP296), "-", 'O7 Amortization'!AP83+'O7 Amortization'!AP154-'O7 Amortization'!AP177+'O7 Amortization'!AP225+'O7 Amortization'!AP296)</f>
        <v>0</v>
      </c>
      <c r="S168" s="687">
        <f>IF(ISERROR('O7 Amortization'!AQ83+'O7 Amortization'!AQ154-'O7 Amortization'!AQ177+'O7 Amortization'!AQ225+'O7 Amortization'!AQ296), "-", 'O7 Amortization'!AQ83+'O7 Amortization'!AQ154-'O7 Amortization'!AQ177+'O7 Amortization'!AQ225+'O7 Amortization'!AQ296)</f>
        <v>0</v>
      </c>
      <c r="T168" s="687">
        <f>IF(ISERROR('O7 Amortization'!AR83+'O7 Amortization'!AR154-'O7 Amortization'!AR177+'O7 Amortization'!AR225+'O7 Amortization'!AR296), "-", 'O7 Amortization'!AR83+'O7 Amortization'!AR154-'O7 Amortization'!AR177+'O7 Amortization'!AR225+'O7 Amortization'!AR296)</f>
        <v>0</v>
      </c>
      <c r="U168" s="687">
        <f>IF(ISERROR('O7 Amortization'!AS83+'O7 Amortization'!AS154-'O7 Amortization'!AS177+'O7 Amortization'!AS225+'O7 Amortization'!AS296), "-", 'O7 Amortization'!AS83+'O7 Amortization'!AS154-'O7 Amortization'!AS177+'O7 Amortization'!AS225+'O7 Amortization'!AS296)</f>
        <v>0</v>
      </c>
      <c r="V168" s="687">
        <f>IF(ISERROR('O7 Amortization'!AT83+'O7 Amortization'!AT154-'O7 Amortization'!AT177+'O7 Amortization'!AT225+'O7 Amortization'!AT296), "-", 'O7 Amortization'!AT83+'O7 Amortization'!AT154-'O7 Amortization'!AT177+'O7 Amortization'!AT225+'O7 Amortization'!AT296)</f>
        <v>0</v>
      </c>
      <c r="W168" s="687">
        <f>IF(ISERROR('O7 Amortization'!AU83+'O7 Amortization'!AU154-'O7 Amortization'!AU177+'O7 Amortization'!AU225+'O7 Amortization'!AU296), "-", 'O7 Amortization'!AU83+'O7 Amortization'!AU154-'O7 Amortization'!AU177+'O7 Amortization'!AU225+'O7 Amortization'!AU296)</f>
        <v>0</v>
      </c>
      <c r="X168" s="687"/>
      <c r="Z168" s="682"/>
    </row>
    <row r="169" spans="1:30" ht="12.75" x14ac:dyDescent="0.2">
      <c r="A169" s="689"/>
      <c r="B169" s="690" t="s">
        <v>1011</v>
      </c>
      <c r="C169" s="683">
        <f>SUM(D169:W169)</f>
        <v>15978873.903307535</v>
      </c>
      <c r="D169" s="262">
        <f>IF(ISERROR(D165+D168), "-", D165+D168)</f>
        <v>11343820.480392739</v>
      </c>
      <c r="E169" s="262">
        <f t="shared" ref="E169:W169" si="32">IF(ISERROR(E165+E168), "-", E165+E168)</f>
        <v>2179327.8035248234</v>
      </c>
      <c r="F169" s="262">
        <f t="shared" si="32"/>
        <v>299587.86632408598</v>
      </c>
      <c r="G169" s="262">
        <f t="shared" si="32"/>
        <v>0</v>
      </c>
      <c r="H169" s="262">
        <f t="shared" si="32"/>
        <v>145517.60104099743</v>
      </c>
      <c r="I169" s="262">
        <f t="shared" si="32"/>
        <v>67628.09755635896</v>
      </c>
      <c r="J169" s="262">
        <f t="shared" si="32"/>
        <v>1769745.4934092388</v>
      </c>
      <c r="K169" s="262">
        <f t="shared" si="32"/>
        <v>109150.33980454266</v>
      </c>
      <c r="L169" s="262">
        <f t="shared" si="32"/>
        <v>64096.221254748947</v>
      </c>
      <c r="M169" s="262">
        <f t="shared" si="32"/>
        <v>0</v>
      </c>
      <c r="N169" s="262">
        <f t="shared" si="32"/>
        <v>0</v>
      </c>
      <c r="O169" s="262">
        <f t="shared" si="32"/>
        <v>0</v>
      </c>
      <c r="P169" s="262">
        <f t="shared" si="32"/>
        <v>0</v>
      </c>
      <c r="Q169" s="262">
        <f t="shared" si="32"/>
        <v>0</v>
      </c>
      <c r="R169" s="262">
        <f t="shared" si="32"/>
        <v>0</v>
      </c>
      <c r="S169" s="262">
        <f t="shared" si="32"/>
        <v>0</v>
      </c>
      <c r="T169" s="262">
        <f t="shared" si="32"/>
        <v>0</v>
      </c>
      <c r="U169" s="262">
        <f t="shared" si="32"/>
        <v>0</v>
      </c>
      <c r="V169" s="262">
        <f t="shared" si="32"/>
        <v>0</v>
      </c>
      <c r="W169" s="680">
        <f t="shared" si="32"/>
        <v>0</v>
      </c>
      <c r="Z169" s="682"/>
    </row>
    <row r="170" spans="1:30" ht="12.75" x14ac:dyDescent="0.2">
      <c r="A170" s="681"/>
      <c r="B170" s="690" t="s">
        <v>1299</v>
      </c>
      <c r="C170" s="683">
        <f>SUM(D170:W170)</f>
        <v>7862787.3816168234</v>
      </c>
      <c r="D170" s="262">
        <f t="shared" ref="D170:W170" si="33">IF(ISERROR(D169/D32*D28),0,D169/D32*D28)</f>
        <v>5584743.2266456308</v>
      </c>
      <c r="E170" s="262">
        <f t="shared" si="33"/>
        <v>1067577.9113932371</v>
      </c>
      <c r="F170" s="262">
        <f t="shared" si="33"/>
        <v>147473.05123480299</v>
      </c>
      <c r="G170" s="262">
        <f t="shared" si="33"/>
        <v>0</v>
      </c>
      <c r="H170" s="262">
        <f t="shared" si="33"/>
        <v>70745.92290630583</v>
      </c>
      <c r="I170" s="262">
        <f t="shared" si="33"/>
        <v>32812.54870524037</v>
      </c>
      <c r="J170" s="262">
        <f t="shared" si="33"/>
        <v>873920.00354688941</v>
      </c>
      <c r="K170" s="262">
        <f t="shared" si="33"/>
        <v>53900.320246903349</v>
      </c>
      <c r="L170" s="262">
        <f t="shared" si="33"/>
        <v>31614.396937813686</v>
      </c>
      <c r="M170" s="262">
        <f t="shared" si="33"/>
        <v>0</v>
      </c>
      <c r="N170" s="262">
        <f t="shared" si="33"/>
        <v>0</v>
      </c>
      <c r="O170" s="262">
        <f t="shared" si="33"/>
        <v>0</v>
      </c>
      <c r="P170" s="262">
        <f t="shared" si="33"/>
        <v>0</v>
      </c>
      <c r="Q170" s="262">
        <f t="shared" si="33"/>
        <v>0</v>
      </c>
      <c r="R170" s="262">
        <f t="shared" si="33"/>
        <v>0</v>
      </c>
      <c r="S170" s="262">
        <f t="shared" si="33"/>
        <v>0</v>
      </c>
      <c r="T170" s="262">
        <f t="shared" si="33"/>
        <v>0</v>
      </c>
      <c r="U170" s="262">
        <f t="shared" si="33"/>
        <v>0</v>
      </c>
      <c r="V170" s="262">
        <f t="shared" si="33"/>
        <v>0</v>
      </c>
      <c r="W170" s="680">
        <f t="shared" si="33"/>
        <v>0</v>
      </c>
      <c r="Z170" s="682"/>
    </row>
    <row r="171" spans="1:30" ht="25.5" x14ac:dyDescent="0.2">
      <c r="A171" s="681"/>
      <c r="B171" s="690" t="s">
        <v>1012</v>
      </c>
      <c r="C171" s="683">
        <f>SUM(D171:W171)</f>
        <v>23841661.284924354</v>
      </c>
      <c r="D171" s="262">
        <f>SUM(D169:D170)</f>
        <v>16928563.707038369</v>
      </c>
      <c r="E171" s="262">
        <f t="shared" ref="E171:W171" si="34">SUM(E169:E170)</f>
        <v>3246905.7149180602</v>
      </c>
      <c r="F171" s="262">
        <f t="shared" si="34"/>
        <v>447060.91755888896</v>
      </c>
      <c r="G171" s="262">
        <f t="shared" si="34"/>
        <v>0</v>
      </c>
      <c r="H171" s="262">
        <f t="shared" si="34"/>
        <v>216263.52394730324</v>
      </c>
      <c r="I171" s="262">
        <f t="shared" si="34"/>
        <v>100440.64626159932</v>
      </c>
      <c r="J171" s="262">
        <f t="shared" si="34"/>
        <v>2643665.4969561282</v>
      </c>
      <c r="K171" s="262">
        <f t="shared" si="34"/>
        <v>163050.660051446</v>
      </c>
      <c r="L171" s="262">
        <f t="shared" si="34"/>
        <v>95710.61819256263</v>
      </c>
      <c r="M171" s="262">
        <f t="shared" si="34"/>
        <v>0</v>
      </c>
      <c r="N171" s="262">
        <f t="shared" si="34"/>
        <v>0</v>
      </c>
      <c r="O171" s="262">
        <f t="shared" si="34"/>
        <v>0</v>
      </c>
      <c r="P171" s="262">
        <f t="shared" si="34"/>
        <v>0</v>
      </c>
      <c r="Q171" s="262">
        <f t="shared" si="34"/>
        <v>0</v>
      </c>
      <c r="R171" s="262">
        <f t="shared" si="34"/>
        <v>0</v>
      </c>
      <c r="S171" s="262">
        <f t="shared" si="34"/>
        <v>0</v>
      </c>
      <c r="T171" s="262">
        <f t="shared" si="34"/>
        <v>0</v>
      </c>
      <c r="U171" s="262">
        <f t="shared" si="34"/>
        <v>0</v>
      </c>
      <c r="V171" s="262">
        <f t="shared" si="34"/>
        <v>0</v>
      </c>
      <c r="W171" s="680">
        <f t="shared" si="34"/>
        <v>0</v>
      </c>
      <c r="Z171" s="682"/>
    </row>
    <row r="172" spans="1:30" ht="12.75" x14ac:dyDescent="0.2">
      <c r="A172" s="261"/>
      <c r="B172" s="684"/>
      <c r="C172" s="677"/>
      <c r="D172" s="678"/>
      <c r="E172" s="678"/>
      <c r="F172" s="678"/>
      <c r="G172" s="678"/>
      <c r="H172" s="678"/>
      <c r="I172" s="678"/>
      <c r="J172" s="678"/>
      <c r="K172" s="678"/>
      <c r="L172" s="678"/>
      <c r="M172" s="678"/>
      <c r="N172" s="678"/>
      <c r="O172" s="678"/>
      <c r="P172" s="678"/>
      <c r="Q172" s="678"/>
      <c r="R172" s="678"/>
      <c r="S172" s="678"/>
      <c r="T172" s="678"/>
      <c r="U172" s="678"/>
      <c r="V172" s="678"/>
      <c r="W172" s="686"/>
      <c r="Z172" s="682"/>
    </row>
    <row r="173" spans="1:30" ht="12.75" x14ac:dyDescent="0.2">
      <c r="A173" s="726"/>
      <c r="B173" s="725" t="s">
        <v>896</v>
      </c>
      <c r="C173" s="677"/>
      <c r="D173" s="678"/>
      <c r="E173" s="678"/>
      <c r="F173" s="678"/>
      <c r="G173" s="678"/>
      <c r="H173" s="678"/>
      <c r="I173" s="678"/>
      <c r="J173" s="678"/>
      <c r="K173" s="678"/>
      <c r="L173" s="678"/>
      <c r="M173" s="678"/>
      <c r="N173" s="678"/>
      <c r="O173" s="678"/>
      <c r="P173" s="678"/>
      <c r="Q173" s="678"/>
      <c r="R173" s="678"/>
      <c r="S173" s="678"/>
      <c r="T173" s="678"/>
      <c r="U173" s="678"/>
      <c r="V173" s="678"/>
      <c r="W173" s="686"/>
      <c r="Z173" s="682"/>
    </row>
    <row r="174" spans="1:30" s="67" customFormat="1" ht="12.75" x14ac:dyDescent="0.2">
      <c r="A174" s="692">
        <v>4082</v>
      </c>
      <c r="B174" s="384" t="s">
        <v>1700</v>
      </c>
      <c r="C174" s="677">
        <f t="shared" si="31"/>
        <v>-46298.000000000007</v>
      </c>
      <c r="D174" s="693">
        <f t="shared" ref="D174:W174" si="35">D101</f>
        <v>-30147.500663528434</v>
      </c>
      <c r="E174" s="693">
        <f t="shared" si="35"/>
        <v>-5468.8517373863206</v>
      </c>
      <c r="F174" s="693">
        <f t="shared" si="35"/>
        <v>-5158.3956706898916</v>
      </c>
      <c r="G174" s="693">
        <f t="shared" si="35"/>
        <v>0</v>
      </c>
      <c r="H174" s="693">
        <f t="shared" si="35"/>
        <v>-1611.7227578423631</v>
      </c>
      <c r="I174" s="693">
        <f t="shared" si="35"/>
        <v>-2015.0609379936775</v>
      </c>
      <c r="J174" s="693">
        <f t="shared" si="35"/>
        <v>-1515.0902148101575</v>
      </c>
      <c r="K174" s="693">
        <f t="shared" si="35"/>
        <v>-99.813405254256622</v>
      </c>
      <c r="L174" s="693">
        <f t="shared" si="35"/>
        <v>-281.56461249490553</v>
      </c>
      <c r="M174" s="693">
        <f t="shared" si="35"/>
        <v>0</v>
      </c>
      <c r="N174" s="693">
        <f t="shared" si="35"/>
        <v>0</v>
      </c>
      <c r="O174" s="693">
        <f t="shared" si="35"/>
        <v>0</v>
      </c>
      <c r="P174" s="693">
        <f t="shared" si="35"/>
        <v>0</v>
      </c>
      <c r="Q174" s="693">
        <f t="shared" si="35"/>
        <v>0</v>
      </c>
      <c r="R174" s="693">
        <f t="shared" si="35"/>
        <v>0</v>
      </c>
      <c r="S174" s="693">
        <f t="shared" si="35"/>
        <v>0</v>
      </c>
      <c r="T174" s="693">
        <f t="shared" si="35"/>
        <v>0</v>
      </c>
      <c r="U174" s="693">
        <f t="shared" si="35"/>
        <v>0</v>
      </c>
      <c r="V174" s="693">
        <f t="shared" si="35"/>
        <v>0</v>
      </c>
      <c r="W174" s="694">
        <f t="shared" si="35"/>
        <v>0</v>
      </c>
      <c r="X174" s="632"/>
      <c r="Y174" s="633"/>
      <c r="Z174" s="682" t="s">
        <v>1361</v>
      </c>
      <c r="AA174" s="633"/>
      <c r="AB174" s="633"/>
      <c r="AC174" s="633"/>
      <c r="AD174" s="633"/>
    </row>
    <row r="175" spans="1:30" s="67" customFormat="1" ht="12.75" x14ac:dyDescent="0.2">
      <c r="A175" s="692">
        <v>4084</v>
      </c>
      <c r="B175" s="384" t="s">
        <v>547</v>
      </c>
      <c r="C175" s="677">
        <f t="shared" si="31"/>
        <v>-2037.0000000000005</v>
      </c>
      <c r="D175" s="693">
        <f t="shared" ref="D175:S176" si="36">D102</f>
        <v>-1326.4170990454754</v>
      </c>
      <c r="E175" s="693">
        <f t="shared" si="36"/>
        <v>-240.61624668573015</v>
      </c>
      <c r="F175" s="693">
        <f t="shared" si="36"/>
        <v>-226.95693077876604</v>
      </c>
      <c r="G175" s="693">
        <f t="shared" si="36"/>
        <v>0</v>
      </c>
      <c r="H175" s="693">
        <f t="shared" si="36"/>
        <v>-70.911902408849059</v>
      </c>
      <c r="I175" s="693">
        <f t="shared" si="36"/>
        <v>-88.65780661568796</v>
      </c>
      <c r="J175" s="693">
        <f t="shared" si="36"/>
        <v>-66.660304280277572</v>
      </c>
      <c r="K175" s="693">
        <f t="shared" si="36"/>
        <v>-4.391548371483017</v>
      </c>
      <c r="L175" s="693">
        <f t="shared" si="36"/>
        <v>-12.3881618137311</v>
      </c>
      <c r="M175" s="693">
        <f t="shared" si="36"/>
        <v>0</v>
      </c>
      <c r="N175" s="693">
        <f t="shared" si="36"/>
        <v>0</v>
      </c>
      <c r="O175" s="693">
        <f t="shared" si="36"/>
        <v>0</v>
      </c>
      <c r="P175" s="693">
        <f t="shared" si="36"/>
        <v>0</v>
      </c>
      <c r="Q175" s="693">
        <f t="shared" si="36"/>
        <v>0</v>
      </c>
      <c r="R175" s="693">
        <f t="shared" si="36"/>
        <v>0</v>
      </c>
      <c r="S175" s="693">
        <f t="shared" si="36"/>
        <v>0</v>
      </c>
      <c r="T175" s="693">
        <f t="shared" ref="T175:W176" si="37">T102</f>
        <v>0</v>
      </c>
      <c r="U175" s="693">
        <f t="shared" si="37"/>
        <v>0</v>
      </c>
      <c r="V175" s="693">
        <f t="shared" si="37"/>
        <v>0</v>
      </c>
      <c r="W175" s="694">
        <f t="shared" si="37"/>
        <v>0</v>
      </c>
      <c r="X175" s="632"/>
      <c r="Y175" s="633"/>
      <c r="Z175" s="682" t="s">
        <v>1361</v>
      </c>
      <c r="AA175" s="633"/>
      <c r="AB175" s="633"/>
      <c r="AC175" s="633"/>
      <c r="AD175" s="633"/>
    </row>
    <row r="176" spans="1:30" s="67" customFormat="1" ht="12.75" x14ac:dyDescent="0.2">
      <c r="A176" s="692">
        <v>4090</v>
      </c>
      <c r="B176" s="384" t="s">
        <v>552</v>
      </c>
      <c r="C176" s="677">
        <f t="shared" si="31"/>
        <v>0</v>
      </c>
      <c r="D176" s="693">
        <f t="shared" si="36"/>
        <v>0</v>
      </c>
      <c r="E176" s="693">
        <f t="shared" si="36"/>
        <v>0</v>
      </c>
      <c r="F176" s="693">
        <f t="shared" si="36"/>
        <v>0</v>
      </c>
      <c r="G176" s="693">
        <f t="shared" si="36"/>
        <v>0</v>
      </c>
      <c r="H176" s="693">
        <f t="shared" si="36"/>
        <v>0</v>
      </c>
      <c r="I176" s="693">
        <f t="shared" si="36"/>
        <v>0</v>
      </c>
      <c r="J176" s="693">
        <f t="shared" si="36"/>
        <v>0</v>
      </c>
      <c r="K176" s="693">
        <f t="shared" si="36"/>
        <v>0</v>
      </c>
      <c r="L176" s="693">
        <f t="shared" si="36"/>
        <v>0</v>
      </c>
      <c r="M176" s="693">
        <f t="shared" si="36"/>
        <v>0</v>
      </c>
      <c r="N176" s="693">
        <f t="shared" si="36"/>
        <v>0</v>
      </c>
      <c r="O176" s="693">
        <f t="shared" si="36"/>
        <v>0</v>
      </c>
      <c r="P176" s="693">
        <f t="shared" si="36"/>
        <v>0</v>
      </c>
      <c r="Q176" s="693">
        <f t="shared" si="36"/>
        <v>0</v>
      </c>
      <c r="R176" s="693">
        <f t="shared" si="36"/>
        <v>0</v>
      </c>
      <c r="S176" s="693">
        <f t="shared" si="36"/>
        <v>0</v>
      </c>
      <c r="T176" s="693">
        <f t="shared" si="37"/>
        <v>0</v>
      </c>
      <c r="U176" s="693">
        <f t="shared" si="37"/>
        <v>0</v>
      </c>
      <c r="V176" s="693">
        <f t="shared" si="37"/>
        <v>0</v>
      </c>
      <c r="W176" s="694">
        <f t="shared" si="37"/>
        <v>0</v>
      </c>
      <c r="X176" s="632"/>
      <c r="Y176" s="633"/>
      <c r="Z176" s="682" t="s">
        <v>1361</v>
      </c>
      <c r="AA176" s="633"/>
      <c r="AB176" s="633"/>
      <c r="AC176" s="633"/>
      <c r="AD176" s="633"/>
    </row>
    <row r="177" spans="1:30" s="67" customFormat="1" ht="12.75" x14ac:dyDescent="0.2">
      <c r="A177" s="692">
        <v>4220</v>
      </c>
      <c r="B177" s="384" t="s">
        <v>558</v>
      </c>
      <c r="C177" s="677">
        <f t="shared" si="31"/>
        <v>0</v>
      </c>
      <c r="D177" s="693">
        <f>'O4 Summary by Class &amp; Accounts'!E94</f>
        <v>0</v>
      </c>
      <c r="E177" s="693">
        <f>'O4 Summary by Class &amp; Accounts'!F94</f>
        <v>0</v>
      </c>
      <c r="F177" s="693">
        <f>'O4 Summary by Class &amp; Accounts'!G94</f>
        <v>0</v>
      </c>
      <c r="G177" s="693">
        <f>'O4 Summary by Class &amp; Accounts'!H94</f>
        <v>0</v>
      </c>
      <c r="H177" s="693">
        <f>'O4 Summary by Class &amp; Accounts'!I94</f>
        <v>0</v>
      </c>
      <c r="I177" s="693">
        <f>'O4 Summary by Class &amp; Accounts'!J94</f>
        <v>0</v>
      </c>
      <c r="J177" s="693">
        <f>'O4 Summary by Class &amp; Accounts'!K94</f>
        <v>0</v>
      </c>
      <c r="K177" s="693">
        <f>'O4 Summary by Class &amp; Accounts'!L94</f>
        <v>0</v>
      </c>
      <c r="L177" s="693">
        <f>'O4 Summary by Class &amp; Accounts'!M94</f>
        <v>0</v>
      </c>
      <c r="M177" s="693">
        <f>'O4 Summary by Class &amp; Accounts'!N94</f>
        <v>0</v>
      </c>
      <c r="N177" s="693">
        <f>'O4 Summary by Class &amp; Accounts'!O94</f>
        <v>0</v>
      </c>
      <c r="O177" s="693">
        <f>'O4 Summary by Class &amp; Accounts'!P94</f>
        <v>0</v>
      </c>
      <c r="P177" s="693">
        <f>'O4 Summary by Class &amp; Accounts'!Q94</f>
        <v>0</v>
      </c>
      <c r="Q177" s="693">
        <f>'O4 Summary by Class &amp; Accounts'!R94</f>
        <v>0</v>
      </c>
      <c r="R177" s="693">
        <f>'O4 Summary by Class &amp; Accounts'!S94</f>
        <v>0</v>
      </c>
      <c r="S177" s="693">
        <f>'O4 Summary by Class &amp; Accounts'!T94</f>
        <v>0</v>
      </c>
      <c r="T177" s="693">
        <f>'O4 Summary by Class &amp; Accounts'!U94</f>
        <v>0</v>
      </c>
      <c r="U177" s="693">
        <f>'O4 Summary by Class &amp; Accounts'!V94</f>
        <v>0</v>
      </c>
      <c r="V177" s="693">
        <f>'O4 Summary by Class &amp; Accounts'!W94</f>
        <v>0</v>
      </c>
      <c r="W177" s="694">
        <f>'O4 Summary by Class &amp; Accounts'!X94</f>
        <v>0</v>
      </c>
      <c r="X177" s="632"/>
      <c r="Y177" s="633"/>
      <c r="Z177" s="682" t="s">
        <v>1271</v>
      </c>
      <c r="AA177" s="633"/>
      <c r="AB177" s="633"/>
      <c r="AC177" s="633"/>
      <c r="AD177" s="633"/>
    </row>
    <row r="178" spans="1:30" s="67" customFormat="1" ht="12.75" x14ac:dyDescent="0.2">
      <c r="A178" s="692">
        <v>4225</v>
      </c>
      <c r="B178" s="384" t="s">
        <v>559</v>
      </c>
      <c r="C178" s="677">
        <f t="shared" si="31"/>
        <v>-232694</v>
      </c>
      <c r="D178" s="693">
        <f>'O4 Summary by Class &amp; Accounts'!E95</f>
        <v>-190720.75234038723</v>
      </c>
      <c r="E178" s="693">
        <f>'O4 Summary by Class &amp; Accounts'!F95</f>
        <v>-28193.675047855722</v>
      </c>
      <c r="F178" s="693">
        <f>'O4 Summary by Class &amp; Accounts'!G95</f>
        <v>-13779.57261175703</v>
      </c>
      <c r="G178" s="693">
        <f>'O4 Summary by Class &amp; Accounts'!H95</f>
        <v>0</v>
      </c>
      <c r="H178" s="693">
        <f>'O4 Summary by Class &amp; Accounts'!I95</f>
        <v>0</v>
      </c>
      <c r="I178" s="693">
        <f>'O4 Summary by Class &amp; Accounts'!J95</f>
        <v>0</v>
      </c>
      <c r="J178" s="693">
        <f>'O4 Summary by Class &amp; Accounts'!K95</f>
        <v>0</v>
      </c>
      <c r="K178" s="693">
        <f>'O4 Summary by Class &amp; Accounts'!L95</f>
        <v>0</v>
      </c>
      <c r="L178" s="693">
        <f>'O4 Summary by Class &amp; Accounts'!M95</f>
        <v>0</v>
      </c>
      <c r="M178" s="693">
        <f>'O4 Summary by Class &amp; Accounts'!N95</f>
        <v>0</v>
      </c>
      <c r="N178" s="693">
        <f>'O4 Summary by Class &amp; Accounts'!O95</f>
        <v>0</v>
      </c>
      <c r="O178" s="693">
        <f>'O4 Summary by Class &amp; Accounts'!P95</f>
        <v>0</v>
      </c>
      <c r="P178" s="693">
        <f>'O4 Summary by Class &amp; Accounts'!Q95</f>
        <v>0</v>
      </c>
      <c r="Q178" s="693">
        <f>'O4 Summary by Class &amp; Accounts'!R95</f>
        <v>0</v>
      </c>
      <c r="R178" s="693">
        <f>'O4 Summary by Class &amp; Accounts'!S95</f>
        <v>0</v>
      </c>
      <c r="S178" s="693">
        <f>'O4 Summary by Class &amp; Accounts'!T95</f>
        <v>0</v>
      </c>
      <c r="T178" s="693">
        <f>'O4 Summary by Class &amp; Accounts'!U95</f>
        <v>0</v>
      </c>
      <c r="U178" s="693">
        <f>'O4 Summary by Class &amp; Accounts'!V95</f>
        <v>0</v>
      </c>
      <c r="V178" s="693">
        <f>'O4 Summary by Class &amp; Accounts'!W95</f>
        <v>0</v>
      </c>
      <c r="W178" s="694">
        <f>'O4 Summary by Class &amp; Accounts'!X95</f>
        <v>0</v>
      </c>
      <c r="X178" s="632"/>
      <c r="Y178" s="633"/>
      <c r="Z178" s="682" t="s">
        <v>1444</v>
      </c>
      <c r="AA178" s="633"/>
      <c r="AB178" s="633"/>
      <c r="AC178" s="633"/>
      <c r="AD178" s="633"/>
    </row>
    <row r="179" spans="1:30" s="67" customFormat="1" ht="12.75" x14ac:dyDescent="0.2">
      <c r="A179" s="692">
        <v>4235</v>
      </c>
      <c r="B179" s="384" t="s">
        <v>561</v>
      </c>
      <c r="C179" s="677">
        <f t="shared" si="31"/>
        <v>0</v>
      </c>
      <c r="D179" s="693">
        <f>'O4 Summary by Class &amp; Accounts'!E96</f>
        <v>0</v>
      </c>
      <c r="E179" s="693">
        <f>'O4 Summary by Class &amp; Accounts'!F96</f>
        <v>0</v>
      </c>
      <c r="F179" s="693">
        <f>'O4 Summary by Class &amp; Accounts'!G96</f>
        <v>0</v>
      </c>
      <c r="G179" s="693">
        <f>'O4 Summary by Class &amp; Accounts'!H96</f>
        <v>0</v>
      </c>
      <c r="H179" s="693">
        <f>'O4 Summary by Class &amp; Accounts'!I96</f>
        <v>0</v>
      </c>
      <c r="I179" s="693">
        <f>'O4 Summary by Class &amp; Accounts'!J96</f>
        <v>0</v>
      </c>
      <c r="J179" s="693">
        <f>'O4 Summary by Class &amp; Accounts'!K96</f>
        <v>0</v>
      </c>
      <c r="K179" s="693">
        <f>'O4 Summary by Class &amp; Accounts'!L96</f>
        <v>0</v>
      </c>
      <c r="L179" s="693">
        <f>'O4 Summary by Class &amp; Accounts'!M96</f>
        <v>0</v>
      </c>
      <c r="M179" s="693">
        <f>'O4 Summary by Class &amp; Accounts'!N96</f>
        <v>0</v>
      </c>
      <c r="N179" s="693">
        <f>'O4 Summary by Class &amp; Accounts'!O96</f>
        <v>0</v>
      </c>
      <c r="O179" s="693">
        <f>'O4 Summary by Class &amp; Accounts'!P96</f>
        <v>0</v>
      </c>
      <c r="P179" s="693">
        <f>'O4 Summary by Class &amp; Accounts'!Q96</f>
        <v>0</v>
      </c>
      <c r="Q179" s="693">
        <f>'O4 Summary by Class &amp; Accounts'!R96</f>
        <v>0</v>
      </c>
      <c r="R179" s="693">
        <f>'O4 Summary by Class &amp; Accounts'!S96</f>
        <v>0</v>
      </c>
      <c r="S179" s="693">
        <f>'O4 Summary by Class &amp; Accounts'!T96</f>
        <v>0</v>
      </c>
      <c r="T179" s="693">
        <f>'O4 Summary by Class &amp; Accounts'!U96</f>
        <v>0</v>
      </c>
      <c r="U179" s="693">
        <f>'O4 Summary by Class &amp; Accounts'!V96</f>
        <v>0</v>
      </c>
      <c r="V179" s="693">
        <f>'O4 Summary by Class &amp; Accounts'!W96</f>
        <v>0</v>
      </c>
      <c r="W179" s="694">
        <f>'O4 Summary by Class &amp; Accounts'!X96</f>
        <v>0</v>
      </c>
      <c r="X179" s="632"/>
      <c r="Y179" s="633"/>
      <c r="Z179" s="682" t="s">
        <v>1361</v>
      </c>
      <c r="AA179" s="633"/>
      <c r="AB179" s="633"/>
      <c r="AC179" s="633"/>
      <c r="AD179" s="633"/>
    </row>
    <row r="180" spans="1:30" s="67" customFormat="1" ht="12.75" x14ac:dyDescent="0.2">
      <c r="A180" s="692"/>
      <c r="B180" s="384"/>
      <c r="C180" s="677"/>
      <c r="D180" s="693"/>
      <c r="E180" s="693"/>
      <c r="F180" s="693"/>
      <c r="G180" s="693"/>
      <c r="H180" s="693"/>
      <c r="I180" s="693"/>
      <c r="J180" s="693"/>
      <c r="K180" s="693"/>
      <c r="L180" s="693"/>
      <c r="M180" s="693"/>
      <c r="N180" s="693"/>
      <c r="O180" s="693"/>
      <c r="P180" s="693"/>
      <c r="Q180" s="693"/>
      <c r="R180" s="693"/>
      <c r="S180" s="693"/>
      <c r="T180" s="693"/>
      <c r="U180" s="693"/>
      <c r="V180" s="693"/>
      <c r="W180" s="694"/>
      <c r="X180" s="632"/>
      <c r="Y180" s="633"/>
      <c r="Z180" s="682"/>
      <c r="AA180" s="633"/>
      <c r="AB180" s="633"/>
      <c r="AC180" s="633"/>
      <c r="AD180" s="633"/>
    </row>
    <row r="181" spans="1:30" ht="12.75" x14ac:dyDescent="0.2">
      <c r="A181" s="701"/>
      <c r="B181" s="944" t="s">
        <v>754</v>
      </c>
      <c r="C181" s="945">
        <f>+SUM(C174:C180)</f>
        <v>-281029</v>
      </c>
      <c r="D181" s="946">
        <f>+SUM(D174:D179)</f>
        <v>-222194.67010296113</v>
      </c>
      <c r="E181" s="946">
        <f t="shared" ref="E181:W181" si="38">+SUM(E174:E179)</f>
        <v>-33903.143031927772</v>
      </c>
      <c r="F181" s="946">
        <f t="shared" si="38"/>
        <v>-19164.925213225688</v>
      </c>
      <c r="G181" s="946">
        <f t="shared" si="38"/>
        <v>0</v>
      </c>
      <c r="H181" s="946">
        <f t="shared" si="38"/>
        <v>-1682.6346602512122</v>
      </c>
      <c r="I181" s="946">
        <f t="shared" si="38"/>
        <v>-2103.7187446093653</v>
      </c>
      <c r="J181" s="946">
        <f t="shared" si="38"/>
        <v>-1581.7505190904351</v>
      </c>
      <c r="K181" s="946">
        <f t="shared" si="38"/>
        <v>-104.20495362573963</v>
      </c>
      <c r="L181" s="946">
        <f t="shared" si="38"/>
        <v>-293.95277430863661</v>
      </c>
      <c r="M181" s="946">
        <f t="shared" si="38"/>
        <v>0</v>
      </c>
      <c r="N181" s="946">
        <f t="shared" si="38"/>
        <v>0</v>
      </c>
      <c r="O181" s="946">
        <f t="shared" si="38"/>
        <v>0</v>
      </c>
      <c r="P181" s="946">
        <f t="shared" si="38"/>
        <v>0</v>
      </c>
      <c r="Q181" s="946">
        <f t="shared" si="38"/>
        <v>0</v>
      </c>
      <c r="R181" s="946">
        <f t="shared" si="38"/>
        <v>0</v>
      </c>
      <c r="S181" s="946">
        <f t="shared" si="38"/>
        <v>0</v>
      </c>
      <c r="T181" s="946">
        <f t="shared" si="38"/>
        <v>0</v>
      </c>
      <c r="U181" s="946">
        <f t="shared" si="38"/>
        <v>0</v>
      </c>
      <c r="V181" s="946">
        <f t="shared" si="38"/>
        <v>0</v>
      </c>
      <c r="W181" s="947">
        <f t="shared" si="38"/>
        <v>0</v>
      </c>
      <c r="Z181" s="682"/>
    </row>
    <row r="182" spans="1:30" ht="12.75" x14ac:dyDescent="0.2">
      <c r="A182" s="261"/>
      <c r="B182" s="684"/>
      <c r="C182" s="683"/>
      <c r="D182" s="262"/>
      <c r="E182" s="262"/>
      <c r="F182" s="262"/>
      <c r="G182" s="262"/>
      <c r="H182" s="262"/>
      <c r="I182" s="262"/>
      <c r="J182" s="262"/>
      <c r="K182" s="262"/>
      <c r="L182" s="262"/>
      <c r="M182" s="262"/>
      <c r="N182" s="262"/>
      <c r="O182" s="262"/>
      <c r="P182" s="262"/>
      <c r="Q182" s="262"/>
      <c r="R182" s="262"/>
      <c r="S182" s="262"/>
      <c r="T182" s="262"/>
      <c r="U182" s="262"/>
      <c r="V182" s="262"/>
      <c r="W182" s="680"/>
      <c r="Z182" s="682"/>
    </row>
    <row r="183" spans="1:30" ht="12.75" x14ac:dyDescent="0.2">
      <c r="A183" s="261"/>
      <c r="B183" s="725" t="s">
        <v>898</v>
      </c>
      <c r="C183" s="683"/>
      <c r="D183" s="678"/>
      <c r="E183" s="678"/>
      <c r="F183" s="678"/>
      <c r="G183" s="678"/>
      <c r="H183" s="678"/>
      <c r="I183" s="678"/>
      <c r="J183" s="678"/>
      <c r="K183" s="678"/>
      <c r="L183" s="678"/>
      <c r="M183" s="678"/>
      <c r="N183" s="678"/>
      <c r="O183" s="678"/>
      <c r="P183" s="678"/>
      <c r="Q183" s="678"/>
      <c r="R183" s="678"/>
      <c r="S183" s="678"/>
      <c r="T183" s="678"/>
      <c r="U183" s="678"/>
      <c r="V183" s="678"/>
      <c r="W183" s="686"/>
      <c r="Z183" s="682"/>
    </row>
    <row r="184" spans="1:30" s="67" customFormat="1" ht="12.75" x14ac:dyDescent="0.2">
      <c r="A184" s="692">
        <v>5005</v>
      </c>
      <c r="B184" s="384" t="s">
        <v>1032</v>
      </c>
      <c r="C184" s="677">
        <f t="shared" ref="C184:C210" si="39">SUM(D184:W184)</f>
        <v>317005.60000000003</v>
      </c>
      <c r="D184" s="693">
        <f>'O5 Details by Class &amp; Accounts'!AD131</f>
        <v>198279.1985846484</v>
      </c>
      <c r="E184" s="693">
        <f>'O5 Details by Class &amp; Accounts'!AE131</f>
        <v>26138.695702638288</v>
      </c>
      <c r="F184" s="693">
        <f>'O5 Details by Class &amp; Accounts'!AF131</f>
        <v>19091.827413158611</v>
      </c>
      <c r="G184" s="693">
        <f>'O5 Details by Class &amp; Accounts'!AG131</f>
        <v>0</v>
      </c>
      <c r="H184" s="693">
        <f>'O5 Details by Class &amp; Accounts'!AH131</f>
        <v>11906.699142753827</v>
      </c>
      <c r="I184" s="693">
        <f>'O5 Details by Class &amp; Accounts'!AI131</f>
        <v>18768.700645310717</v>
      </c>
      <c r="J184" s="693">
        <f>'O5 Details by Class &amp; Accounts'!AJ131</f>
        <v>38872.488550634094</v>
      </c>
      <c r="K184" s="693">
        <f>'O5 Details by Class &amp; Accounts'!AK131</f>
        <v>2402.4296084925345</v>
      </c>
      <c r="L184" s="693">
        <f>'O5 Details by Class &amp; Accounts'!AL131</f>
        <v>1545.5603523635461</v>
      </c>
      <c r="M184" s="693">
        <f>'O5 Details by Class &amp; Accounts'!AM131</f>
        <v>0</v>
      </c>
      <c r="N184" s="693">
        <f>'O5 Details by Class &amp; Accounts'!AN131</f>
        <v>0</v>
      </c>
      <c r="O184" s="693">
        <f>'O5 Details by Class &amp; Accounts'!AO131</f>
        <v>0</v>
      </c>
      <c r="P184" s="693">
        <f>'O5 Details by Class &amp; Accounts'!AP131</f>
        <v>0</v>
      </c>
      <c r="Q184" s="693">
        <f>'O5 Details by Class &amp; Accounts'!AQ131</f>
        <v>0</v>
      </c>
      <c r="R184" s="693">
        <f>'O5 Details by Class &amp; Accounts'!AR131</f>
        <v>0</v>
      </c>
      <c r="S184" s="693">
        <f>'O5 Details by Class &amp; Accounts'!AS131</f>
        <v>0</v>
      </c>
      <c r="T184" s="693">
        <f>'O5 Details by Class &amp; Accounts'!AT131</f>
        <v>0</v>
      </c>
      <c r="U184" s="693">
        <f>'O5 Details by Class &amp; Accounts'!AU131</f>
        <v>0</v>
      </c>
      <c r="V184" s="693">
        <f>'O5 Details by Class &amp; Accounts'!AV131</f>
        <v>0</v>
      </c>
      <c r="W184" s="694">
        <f>'O5 Details by Class &amp; Accounts'!AW131</f>
        <v>0</v>
      </c>
      <c r="X184" s="632"/>
      <c r="Y184" s="633"/>
      <c r="Z184" s="682" t="s">
        <v>110</v>
      </c>
      <c r="AA184" s="633"/>
      <c r="AB184" s="633"/>
      <c r="AC184" s="633"/>
      <c r="AD184" s="633"/>
    </row>
    <row r="185" spans="1:30" s="67" customFormat="1" ht="12.75" x14ac:dyDescent="0.2">
      <c r="A185" s="692">
        <v>5010</v>
      </c>
      <c r="B185" s="384" t="s">
        <v>608</v>
      </c>
      <c r="C185" s="677">
        <f t="shared" si="39"/>
        <v>88539.999999999985</v>
      </c>
      <c r="D185" s="693">
        <f>'O5 Details by Class &amp; Accounts'!AD132</f>
        <v>55379.590274382434</v>
      </c>
      <c r="E185" s="693">
        <f>'O5 Details by Class &amp; Accounts'!AE132</f>
        <v>7300.5654080293662</v>
      </c>
      <c r="F185" s="693">
        <f>'O5 Details by Class &amp; Accounts'!AF132</f>
        <v>5332.3676274522068</v>
      </c>
      <c r="G185" s="693">
        <f>'O5 Details by Class &amp; Accounts'!AG132</f>
        <v>0</v>
      </c>
      <c r="H185" s="693">
        <f>'O5 Details by Class &amp; Accounts'!AH132</f>
        <v>3325.5536876932888</v>
      </c>
      <c r="I185" s="693">
        <f>'O5 Details by Class &amp; Accounts'!AI132</f>
        <v>5242.1179787858973</v>
      </c>
      <c r="J185" s="693">
        <f>'O5 Details by Class &amp; Accounts'!AJ132</f>
        <v>10857.127244039671</v>
      </c>
      <c r="K185" s="693">
        <f>'O5 Details by Class &amp; Accounts'!AK132</f>
        <v>671.00113542451288</v>
      </c>
      <c r="L185" s="693">
        <f>'O5 Details by Class &amp; Accounts'!AL132</f>
        <v>431.67664419262104</v>
      </c>
      <c r="M185" s="693">
        <f>'O5 Details by Class &amp; Accounts'!AM132</f>
        <v>0</v>
      </c>
      <c r="N185" s="693">
        <f>'O5 Details by Class &amp; Accounts'!AN132</f>
        <v>0</v>
      </c>
      <c r="O185" s="693">
        <f>'O5 Details by Class &amp; Accounts'!AO132</f>
        <v>0</v>
      </c>
      <c r="P185" s="693">
        <f>'O5 Details by Class &amp; Accounts'!AP132</f>
        <v>0</v>
      </c>
      <c r="Q185" s="693">
        <f>'O5 Details by Class &amp; Accounts'!AQ132</f>
        <v>0</v>
      </c>
      <c r="R185" s="693">
        <f>'O5 Details by Class &amp; Accounts'!AR132</f>
        <v>0</v>
      </c>
      <c r="S185" s="693">
        <f>'O5 Details by Class &amp; Accounts'!AS132</f>
        <v>0</v>
      </c>
      <c r="T185" s="693">
        <f>'O5 Details by Class &amp; Accounts'!AT132</f>
        <v>0</v>
      </c>
      <c r="U185" s="693">
        <f>'O5 Details by Class &amp; Accounts'!AU132</f>
        <v>0</v>
      </c>
      <c r="V185" s="693">
        <f>'O5 Details by Class &amp; Accounts'!AV132</f>
        <v>0</v>
      </c>
      <c r="W185" s="694">
        <f>'O5 Details by Class &amp; Accounts'!AW132</f>
        <v>0</v>
      </c>
      <c r="X185" s="632"/>
      <c r="Y185" s="633"/>
      <c r="Z185" s="682" t="s">
        <v>110</v>
      </c>
      <c r="AA185" s="633"/>
      <c r="AB185" s="633"/>
      <c r="AC185" s="633"/>
      <c r="AD185" s="633"/>
    </row>
    <row r="186" spans="1:30" s="67" customFormat="1" ht="25.5" x14ac:dyDescent="0.2">
      <c r="A186" s="692">
        <v>5020</v>
      </c>
      <c r="B186" s="384" t="s">
        <v>585</v>
      </c>
      <c r="C186" s="677">
        <f t="shared" si="39"/>
        <v>0</v>
      </c>
      <c r="D186" s="693">
        <f>'O5 Details by Class &amp; Accounts'!AD138</f>
        <v>0</v>
      </c>
      <c r="E186" s="693">
        <f>'O5 Details by Class &amp; Accounts'!AE138</f>
        <v>0</v>
      </c>
      <c r="F186" s="693">
        <f>'O5 Details by Class &amp; Accounts'!AF138</f>
        <v>0</v>
      </c>
      <c r="G186" s="693">
        <f>'O5 Details by Class &amp; Accounts'!AG138</f>
        <v>0</v>
      </c>
      <c r="H186" s="693">
        <f>'O5 Details by Class &amp; Accounts'!AH138</f>
        <v>0</v>
      </c>
      <c r="I186" s="693">
        <f>'O5 Details by Class &amp; Accounts'!AI138</f>
        <v>0</v>
      </c>
      <c r="J186" s="693">
        <f>'O5 Details by Class &amp; Accounts'!AJ138</f>
        <v>0</v>
      </c>
      <c r="K186" s="693">
        <f>'O5 Details by Class &amp; Accounts'!AK138</f>
        <v>0</v>
      </c>
      <c r="L186" s="693">
        <f>'O5 Details by Class &amp; Accounts'!AL138</f>
        <v>0</v>
      </c>
      <c r="M186" s="693">
        <f>'O5 Details by Class &amp; Accounts'!AM138</f>
        <v>0</v>
      </c>
      <c r="N186" s="693">
        <f>'O5 Details by Class &amp; Accounts'!AN138</f>
        <v>0</v>
      </c>
      <c r="O186" s="693">
        <f>'O5 Details by Class &amp; Accounts'!AO138</f>
        <v>0</v>
      </c>
      <c r="P186" s="693">
        <f>'O5 Details by Class &amp; Accounts'!AP138</f>
        <v>0</v>
      </c>
      <c r="Q186" s="693">
        <f>'O5 Details by Class &amp; Accounts'!AQ138</f>
        <v>0</v>
      </c>
      <c r="R186" s="693">
        <f>'O5 Details by Class &amp; Accounts'!AR138</f>
        <v>0</v>
      </c>
      <c r="S186" s="693">
        <f>'O5 Details by Class &amp; Accounts'!AS138</f>
        <v>0</v>
      </c>
      <c r="T186" s="693">
        <f>'O5 Details by Class &amp; Accounts'!AT138</f>
        <v>0</v>
      </c>
      <c r="U186" s="693">
        <f>'O5 Details by Class &amp; Accounts'!AU138</f>
        <v>0</v>
      </c>
      <c r="V186" s="693">
        <f>'O5 Details by Class &amp; Accounts'!AV138</f>
        <v>0</v>
      </c>
      <c r="W186" s="694">
        <f>'O5 Details by Class &amp; Accounts'!AW138</f>
        <v>0</v>
      </c>
      <c r="X186" s="632"/>
      <c r="Y186" s="633"/>
      <c r="Z186" s="682" t="s">
        <v>534</v>
      </c>
      <c r="AA186" s="633"/>
      <c r="AB186" s="633"/>
      <c r="AC186" s="633"/>
      <c r="AD186" s="633"/>
    </row>
    <row r="187" spans="1:30" s="67" customFormat="1" ht="25.5" x14ac:dyDescent="0.2">
      <c r="A187" s="692">
        <v>5025</v>
      </c>
      <c r="B187" s="384" t="s">
        <v>1686</v>
      </c>
      <c r="C187" s="677">
        <f t="shared" si="39"/>
        <v>115720</v>
      </c>
      <c r="D187" s="693">
        <f>'O5 Details by Class &amp; Accounts'!AD139</f>
        <v>84412.238429157398</v>
      </c>
      <c r="E187" s="693">
        <f>'O5 Details by Class &amp; Accounts'!AE139</f>
        <v>9313.1490253699594</v>
      </c>
      <c r="F187" s="693">
        <f>'O5 Details by Class &amp; Accounts'!AF139</f>
        <v>1143.9095412999618</v>
      </c>
      <c r="G187" s="693">
        <f>'O5 Details by Class &amp; Accounts'!AG139</f>
        <v>0</v>
      </c>
      <c r="H187" s="693">
        <f>'O5 Details by Class &amp; Accounts'!AH139</f>
        <v>26.213288444047965</v>
      </c>
      <c r="I187" s="693">
        <f>'O5 Details by Class &amp; Accounts'!AI139</f>
        <v>6.5533221110119912</v>
      </c>
      <c r="J187" s="693">
        <f>'O5 Details by Class &amp; Accounts'!AJ139</f>
        <v>18965.292470681434</v>
      </c>
      <c r="K187" s="693">
        <f>'O5 Details by Class &amp; Accounts'!AK139</f>
        <v>1169.3993556121984</v>
      </c>
      <c r="L187" s="693">
        <f>'O5 Details by Class &amp; Accounts'!AL139</f>
        <v>683.24456732398107</v>
      </c>
      <c r="M187" s="693">
        <f>'O5 Details by Class &amp; Accounts'!AM139</f>
        <v>0</v>
      </c>
      <c r="N187" s="693">
        <f>'O5 Details by Class &amp; Accounts'!AN139</f>
        <v>0</v>
      </c>
      <c r="O187" s="693">
        <f>'O5 Details by Class &amp; Accounts'!AO139</f>
        <v>0</v>
      </c>
      <c r="P187" s="693">
        <f>'O5 Details by Class &amp; Accounts'!AP139</f>
        <v>0</v>
      </c>
      <c r="Q187" s="693">
        <f>'O5 Details by Class &amp; Accounts'!AQ139</f>
        <v>0</v>
      </c>
      <c r="R187" s="693">
        <f>'O5 Details by Class &amp; Accounts'!AR139</f>
        <v>0</v>
      </c>
      <c r="S187" s="693">
        <f>'O5 Details by Class &amp; Accounts'!AS139</f>
        <v>0</v>
      </c>
      <c r="T187" s="693">
        <f>'O5 Details by Class &amp; Accounts'!AT139</f>
        <v>0</v>
      </c>
      <c r="U187" s="693">
        <f>'O5 Details by Class &amp; Accounts'!AU139</f>
        <v>0</v>
      </c>
      <c r="V187" s="693">
        <f>'O5 Details by Class &amp; Accounts'!AV139</f>
        <v>0</v>
      </c>
      <c r="W187" s="694">
        <f>'O5 Details by Class &amp; Accounts'!AW139</f>
        <v>0</v>
      </c>
      <c r="X187" s="632"/>
      <c r="Y187" s="633"/>
      <c r="Z187" s="682" t="s">
        <v>534</v>
      </c>
      <c r="AA187" s="633"/>
      <c r="AB187" s="633"/>
      <c r="AC187" s="633"/>
      <c r="AD187" s="633"/>
    </row>
    <row r="188" spans="1:30" s="67" customFormat="1" ht="12.75" x14ac:dyDescent="0.2">
      <c r="A188" s="692">
        <v>5035</v>
      </c>
      <c r="B188" s="384" t="s">
        <v>1503</v>
      </c>
      <c r="C188" s="677">
        <f t="shared" si="39"/>
        <v>0</v>
      </c>
      <c r="D188" s="693">
        <f>'O5 Details by Class &amp; Accounts'!AD141</f>
        <v>0</v>
      </c>
      <c r="E188" s="693">
        <f>'O5 Details by Class &amp; Accounts'!AE141</f>
        <v>0</v>
      </c>
      <c r="F188" s="693">
        <f>'O5 Details by Class &amp; Accounts'!AF141</f>
        <v>0</v>
      </c>
      <c r="G188" s="693">
        <f>'O5 Details by Class &amp; Accounts'!AG141</f>
        <v>0</v>
      </c>
      <c r="H188" s="693">
        <f>'O5 Details by Class &amp; Accounts'!AH141</f>
        <v>0</v>
      </c>
      <c r="I188" s="693">
        <f>'O5 Details by Class &amp; Accounts'!AI141</f>
        <v>0</v>
      </c>
      <c r="J188" s="693">
        <f>'O5 Details by Class &amp; Accounts'!AJ141</f>
        <v>0</v>
      </c>
      <c r="K188" s="693">
        <f>'O5 Details by Class &amp; Accounts'!AK141</f>
        <v>0</v>
      </c>
      <c r="L188" s="693">
        <f>'O5 Details by Class &amp; Accounts'!AL141</f>
        <v>0</v>
      </c>
      <c r="M188" s="693">
        <f>'O5 Details by Class &amp; Accounts'!AM141</f>
        <v>0</v>
      </c>
      <c r="N188" s="693">
        <f>'O5 Details by Class &amp; Accounts'!AN141</f>
        <v>0</v>
      </c>
      <c r="O188" s="693">
        <f>'O5 Details by Class &amp; Accounts'!AO141</f>
        <v>0</v>
      </c>
      <c r="P188" s="693">
        <f>'O5 Details by Class &amp; Accounts'!AP141</f>
        <v>0</v>
      </c>
      <c r="Q188" s="693">
        <f>'O5 Details by Class &amp; Accounts'!AQ141</f>
        <v>0</v>
      </c>
      <c r="R188" s="693">
        <f>'O5 Details by Class &amp; Accounts'!AR141</f>
        <v>0</v>
      </c>
      <c r="S188" s="693">
        <f>'O5 Details by Class &amp; Accounts'!AS141</f>
        <v>0</v>
      </c>
      <c r="T188" s="693">
        <f>'O5 Details by Class &amp; Accounts'!AT141</f>
        <v>0</v>
      </c>
      <c r="U188" s="693">
        <f>'O5 Details by Class &amp; Accounts'!AU141</f>
        <v>0</v>
      </c>
      <c r="V188" s="693">
        <f>'O5 Details by Class &amp; Accounts'!AV141</f>
        <v>0</v>
      </c>
      <c r="W188" s="694">
        <f>'O5 Details by Class &amp; Accounts'!AW141</f>
        <v>0</v>
      </c>
      <c r="X188" s="632"/>
      <c r="Y188" s="633"/>
      <c r="Z188" s="682">
        <v>1850</v>
      </c>
      <c r="AA188" s="633"/>
      <c r="AB188" s="633"/>
      <c r="AC188" s="633"/>
      <c r="AD188" s="633"/>
    </row>
    <row r="189" spans="1:30" s="67" customFormat="1" ht="25.5" x14ac:dyDescent="0.2">
      <c r="A189" s="692">
        <v>5040</v>
      </c>
      <c r="B189" s="384" t="s">
        <v>4</v>
      </c>
      <c r="C189" s="677">
        <f t="shared" si="39"/>
        <v>435690.00000000006</v>
      </c>
      <c r="D189" s="693">
        <f>'O5 Details by Class &amp; Accounts'!AD142</f>
        <v>317927.3646277244</v>
      </c>
      <c r="E189" s="693">
        <f>'O5 Details by Class &amp; Accounts'!AE142</f>
        <v>35076.72561610907</v>
      </c>
      <c r="F189" s="693">
        <f>'O5 Details by Class &amp; Accounts'!AF142</f>
        <v>4228.9774145359715</v>
      </c>
      <c r="G189" s="693">
        <f>'O5 Details by Class &amp; Accounts'!AG142</f>
        <v>0</v>
      </c>
      <c r="H189" s="693">
        <f>'O5 Details by Class &amp; Accounts'!AH142</f>
        <v>39.175595467859502</v>
      </c>
      <c r="I189" s="693">
        <f>'O5 Details by Class &amp; Accounts'!AI142</f>
        <v>9.7938988669648754</v>
      </c>
      <c r="J189" s="693">
        <f>'O5 Details by Class &amp; Accounts'!AJ142</f>
        <v>71430.228208650995</v>
      </c>
      <c r="K189" s="693">
        <f>'O5 Details by Class &amp; Accounts'!AK142</f>
        <v>4404.3856938963136</v>
      </c>
      <c r="L189" s="693">
        <f>'O5 Details by Class &amp; Accounts'!AL142</f>
        <v>2573.3489447484071</v>
      </c>
      <c r="M189" s="693">
        <f>'O5 Details by Class &amp; Accounts'!AM142</f>
        <v>0</v>
      </c>
      <c r="N189" s="693">
        <f>'O5 Details by Class &amp; Accounts'!AN142</f>
        <v>0</v>
      </c>
      <c r="O189" s="693">
        <f>'O5 Details by Class &amp; Accounts'!AO142</f>
        <v>0</v>
      </c>
      <c r="P189" s="693">
        <f>'O5 Details by Class &amp; Accounts'!AP142</f>
        <v>0</v>
      </c>
      <c r="Q189" s="693">
        <f>'O5 Details by Class &amp; Accounts'!AQ142</f>
        <v>0</v>
      </c>
      <c r="R189" s="693">
        <f>'O5 Details by Class &amp; Accounts'!AR142</f>
        <v>0</v>
      </c>
      <c r="S189" s="693">
        <f>'O5 Details by Class &amp; Accounts'!AS142</f>
        <v>0</v>
      </c>
      <c r="T189" s="693">
        <f>'O5 Details by Class &amp; Accounts'!AT142</f>
        <v>0</v>
      </c>
      <c r="U189" s="693">
        <f>'O5 Details by Class &amp; Accounts'!AU142</f>
        <v>0</v>
      </c>
      <c r="V189" s="693">
        <f>'O5 Details by Class &amp; Accounts'!AV142</f>
        <v>0</v>
      </c>
      <c r="W189" s="694">
        <f>'O5 Details by Class &amp; Accounts'!AW142</f>
        <v>0</v>
      </c>
      <c r="X189" s="632"/>
      <c r="Y189" s="633"/>
      <c r="Z189" s="682" t="s">
        <v>535</v>
      </c>
      <c r="AA189" s="633"/>
      <c r="AB189" s="633"/>
      <c r="AC189" s="633"/>
      <c r="AD189" s="633"/>
    </row>
    <row r="190" spans="1:30" s="67" customFormat="1" ht="25.5" x14ac:dyDescent="0.2">
      <c r="A190" s="692">
        <v>5045</v>
      </c>
      <c r="B190" s="384" t="s">
        <v>1687</v>
      </c>
      <c r="C190" s="677">
        <f t="shared" si="39"/>
        <v>49867.600000000013</v>
      </c>
      <c r="D190" s="693">
        <f>'O5 Details by Class &amp; Accounts'!AD143</f>
        <v>36388.8880816854</v>
      </c>
      <c r="E190" s="693">
        <f>'O5 Details by Class &amp; Accounts'!AE143</f>
        <v>4014.7630708390843</v>
      </c>
      <c r="F190" s="693">
        <f>'O5 Details by Class &amp; Accounts'!AF143</f>
        <v>484.03441464599615</v>
      </c>
      <c r="G190" s="693">
        <f>'O5 Details by Class &amp; Accounts'!AG143</f>
        <v>0</v>
      </c>
      <c r="H190" s="693">
        <f>'O5 Details by Class &amp; Accounts'!AH143</f>
        <v>4.4839058150359907</v>
      </c>
      <c r="I190" s="693">
        <f>'O5 Details by Class &amp; Accounts'!AI143</f>
        <v>1.1209764537589977</v>
      </c>
      <c r="J190" s="693">
        <f>'O5 Details by Class &amp; Accounts'!AJ143</f>
        <v>8175.6617049225933</v>
      </c>
      <c r="K190" s="693">
        <f>'O5 Details by Class &amp; Accounts'!AK143</f>
        <v>504.1110515020859</v>
      </c>
      <c r="L190" s="693">
        <f>'O5 Details by Class &amp; Accounts'!AL143</f>
        <v>294.53679413605016</v>
      </c>
      <c r="M190" s="693">
        <f>'O5 Details by Class &amp; Accounts'!AM143</f>
        <v>0</v>
      </c>
      <c r="N190" s="693">
        <f>'O5 Details by Class &amp; Accounts'!AN143</f>
        <v>0</v>
      </c>
      <c r="O190" s="693">
        <f>'O5 Details by Class &amp; Accounts'!AO143</f>
        <v>0</v>
      </c>
      <c r="P190" s="693">
        <f>'O5 Details by Class &amp; Accounts'!AP143</f>
        <v>0</v>
      </c>
      <c r="Q190" s="693">
        <f>'O5 Details by Class &amp; Accounts'!AQ143</f>
        <v>0</v>
      </c>
      <c r="R190" s="693">
        <f>'O5 Details by Class &amp; Accounts'!AR143</f>
        <v>0</v>
      </c>
      <c r="S190" s="693">
        <f>'O5 Details by Class &amp; Accounts'!AS143</f>
        <v>0</v>
      </c>
      <c r="T190" s="693">
        <f>'O5 Details by Class &amp; Accounts'!AT143</f>
        <v>0</v>
      </c>
      <c r="U190" s="693">
        <f>'O5 Details by Class &amp; Accounts'!AU143</f>
        <v>0</v>
      </c>
      <c r="V190" s="693">
        <f>'O5 Details by Class &amp; Accounts'!AV143</f>
        <v>0</v>
      </c>
      <c r="W190" s="694">
        <f>'O5 Details by Class &amp; Accounts'!AW143</f>
        <v>0</v>
      </c>
      <c r="X190" s="632"/>
      <c r="Y190" s="633"/>
      <c r="Z190" s="682" t="s">
        <v>535</v>
      </c>
      <c r="AA190" s="633"/>
      <c r="AB190" s="633"/>
      <c r="AC190" s="633"/>
      <c r="AD190" s="633"/>
    </row>
    <row r="191" spans="1:30" s="67" customFormat="1" ht="12.75" x14ac:dyDescent="0.2">
      <c r="A191" s="692">
        <v>5055</v>
      </c>
      <c r="B191" s="384" t="s">
        <v>1511</v>
      </c>
      <c r="C191" s="677">
        <f t="shared" si="39"/>
        <v>0</v>
      </c>
      <c r="D191" s="693">
        <f>'O5 Details by Class &amp; Accounts'!AD145</f>
        <v>0</v>
      </c>
      <c r="E191" s="693">
        <f>'O5 Details by Class &amp; Accounts'!AE145</f>
        <v>0</v>
      </c>
      <c r="F191" s="693">
        <f>'O5 Details by Class &amp; Accounts'!AF145</f>
        <v>0</v>
      </c>
      <c r="G191" s="693">
        <f>'O5 Details by Class &amp; Accounts'!AG145</f>
        <v>0</v>
      </c>
      <c r="H191" s="693">
        <f>'O5 Details by Class &amp; Accounts'!AH145</f>
        <v>0</v>
      </c>
      <c r="I191" s="693">
        <f>'O5 Details by Class &amp; Accounts'!AI145</f>
        <v>0</v>
      </c>
      <c r="J191" s="693">
        <f>'O5 Details by Class &amp; Accounts'!AJ145</f>
        <v>0</v>
      </c>
      <c r="K191" s="693">
        <f>'O5 Details by Class &amp; Accounts'!AK145</f>
        <v>0</v>
      </c>
      <c r="L191" s="693">
        <f>'O5 Details by Class &amp; Accounts'!AL145</f>
        <v>0</v>
      </c>
      <c r="M191" s="693">
        <f>'O5 Details by Class &amp; Accounts'!AM145</f>
        <v>0</v>
      </c>
      <c r="N191" s="693">
        <f>'O5 Details by Class &amp; Accounts'!AN145</f>
        <v>0</v>
      </c>
      <c r="O191" s="693">
        <f>'O5 Details by Class &amp; Accounts'!AO145</f>
        <v>0</v>
      </c>
      <c r="P191" s="693">
        <f>'O5 Details by Class &amp; Accounts'!AP145</f>
        <v>0</v>
      </c>
      <c r="Q191" s="693">
        <f>'O5 Details by Class &amp; Accounts'!AQ145</f>
        <v>0</v>
      </c>
      <c r="R191" s="693">
        <f>'O5 Details by Class &amp; Accounts'!AR145</f>
        <v>0</v>
      </c>
      <c r="S191" s="693">
        <f>'O5 Details by Class &amp; Accounts'!AS145</f>
        <v>0</v>
      </c>
      <c r="T191" s="693">
        <f>'O5 Details by Class &amp; Accounts'!AT145</f>
        <v>0</v>
      </c>
      <c r="U191" s="693">
        <f>'O5 Details by Class &amp; Accounts'!AU145</f>
        <v>0</v>
      </c>
      <c r="V191" s="693">
        <f>'O5 Details by Class &amp; Accounts'!AV145</f>
        <v>0</v>
      </c>
      <c r="W191" s="694">
        <f>'O5 Details by Class &amp; Accounts'!AW145</f>
        <v>0</v>
      </c>
      <c r="X191" s="632"/>
      <c r="Y191" s="633"/>
      <c r="Z191" s="682">
        <v>1850</v>
      </c>
      <c r="AA191" s="633"/>
      <c r="AB191" s="633"/>
      <c r="AC191" s="633"/>
      <c r="AD191" s="633"/>
    </row>
    <row r="192" spans="1:30" s="67" customFormat="1" ht="12.75" x14ac:dyDescent="0.2">
      <c r="A192" s="692">
        <v>5065</v>
      </c>
      <c r="B192" s="384" t="s">
        <v>1681</v>
      </c>
      <c r="C192" s="677">
        <f t="shared" si="39"/>
        <v>435738.00000000006</v>
      </c>
      <c r="D192" s="693">
        <f>'O5 Details by Class &amp; Accounts'!AD146</f>
        <v>285463.80161149317</v>
      </c>
      <c r="E192" s="693">
        <f>'O5 Details by Class &amp; Accounts'!AE146</f>
        <v>121580.7967365654</v>
      </c>
      <c r="F192" s="693">
        <f>'O5 Details by Class &amp; Accounts'!AF146</f>
        <v>13184.73431135594</v>
      </c>
      <c r="G192" s="693">
        <f>'O5 Details by Class &amp; Accounts'!AG146</f>
        <v>0</v>
      </c>
      <c r="H192" s="693">
        <f>'O5 Details by Class &amp; Accounts'!AH146</f>
        <v>11747.55657319951</v>
      </c>
      <c r="I192" s="693">
        <f>'O5 Details by Class &amp; Accounts'!AI146</f>
        <v>3761.1107673860347</v>
      </c>
      <c r="J192" s="693">
        <f>'O5 Details by Class &amp; Accounts'!AJ146</f>
        <v>0</v>
      </c>
      <c r="K192" s="693">
        <f>'O5 Details by Class &amp; Accounts'!AK146</f>
        <v>0</v>
      </c>
      <c r="L192" s="693">
        <f>'O5 Details by Class &amp; Accounts'!AL146</f>
        <v>0</v>
      </c>
      <c r="M192" s="693">
        <f>'O5 Details by Class &amp; Accounts'!AM146</f>
        <v>0</v>
      </c>
      <c r="N192" s="693">
        <f>'O5 Details by Class &amp; Accounts'!AN146</f>
        <v>0</v>
      </c>
      <c r="O192" s="693">
        <f>'O5 Details by Class &amp; Accounts'!AO146</f>
        <v>0</v>
      </c>
      <c r="P192" s="693">
        <f>'O5 Details by Class &amp; Accounts'!AP146</f>
        <v>0</v>
      </c>
      <c r="Q192" s="693">
        <f>'O5 Details by Class &amp; Accounts'!AQ146</f>
        <v>0</v>
      </c>
      <c r="R192" s="693">
        <f>'O5 Details by Class &amp; Accounts'!AR146</f>
        <v>0</v>
      </c>
      <c r="S192" s="693">
        <f>'O5 Details by Class &amp; Accounts'!AS146</f>
        <v>0</v>
      </c>
      <c r="T192" s="693">
        <f>'O5 Details by Class &amp; Accounts'!AT146</f>
        <v>0</v>
      </c>
      <c r="U192" s="693">
        <f>'O5 Details by Class &amp; Accounts'!AU146</f>
        <v>0</v>
      </c>
      <c r="V192" s="693">
        <f>'O5 Details by Class &amp; Accounts'!AV146</f>
        <v>0</v>
      </c>
      <c r="W192" s="694">
        <f>'O5 Details by Class &amp; Accounts'!AW146</f>
        <v>0</v>
      </c>
      <c r="X192" s="632"/>
      <c r="Y192" s="633"/>
      <c r="Z192" s="682" t="s">
        <v>820</v>
      </c>
      <c r="AA192" s="633"/>
      <c r="AB192" s="633"/>
      <c r="AC192" s="633"/>
      <c r="AD192" s="633"/>
    </row>
    <row r="193" spans="1:30" s="67" customFormat="1" ht="12.75" x14ac:dyDescent="0.2">
      <c r="A193" s="692">
        <v>5070</v>
      </c>
      <c r="B193" s="384" t="s">
        <v>1682</v>
      </c>
      <c r="C193" s="677">
        <f t="shared" si="39"/>
        <v>0</v>
      </c>
      <c r="D193" s="693">
        <f>'O5 Details by Class &amp; Accounts'!AD147</f>
        <v>0</v>
      </c>
      <c r="E193" s="693">
        <f>'O5 Details by Class &amp; Accounts'!AE147</f>
        <v>0</v>
      </c>
      <c r="F193" s="693">
        <f>'O5 Details by Class &amp; Accounts'!AF147</f>
        <v>0</v>
      </c>
      <c r="G193" s="693">
        <f>'O5 Details by Class &amp; Accounts'!AG147</f>
        <v>0</v>
      </c>
      <c r="H193" s="693">
        <f>'O5 Details by Class &amp; Accounts'!AH147</f>
        <v>0</v>
      </c>
      <c r="I193" s="693">
        <f>'O5 Details by Class &amp; Accounts'!AI147</f>
        <v>0</v>
      </c>
      <c r="J193" s="693">
        <f>'O5 Details by Class &amp; Accounts'!AJ147</f>
        <v>0</v>
      </c>
      <c r="K193" s="693">
        <f>'O5 Details by Class &amp; Accounts'!AK147</f>
        <v>0</v>
      </c>
      <c r="L193" s="693">
        <f>'O5 Details by Class &amp; Accounts'!AL147</f>
        <v>0</v>
      </c>
      <c r="M193" s="693">
        <f>'O5 Details by Class &amp; Accounts'!AM147</f>
        <v>0</v>
      </c>
      <c r="N193" s="693">
        <f>'O5 Details by Class &amp; Accounts'!AN147</f>
        <v>0</v>
      </c>
      <c r="O193" s="693">
        <f>'O5 Details by Class &amp; Accounts'!AO147</f>
        <v>0</v>
      </c>
      <c r="P193" s="693">
        <f>'O5 Details by Class &amp; Accounts'!AP147</f>
        <v>0</v>
      </c>
      <c r="Q193" s="693">
        <f>'O5 Details by Class &amp; Accounts'!AQ147</f>
        <v>0</v>
      </c>
      <c r="R193" s="693">
        <f>'O5 Details by Class &amp; Accounts'!AR147</f>
        <v>0</v>
      </c>
      <c r="S193" s="693">
        <f>'O5 Details by Class &amp; Accounts'!AS147</f>
        <v>0</v>
      </c>
      <c r="T193" s="693">
        <f>'O5 Details by Class &amp; Accounts'!AT147</f>
        <v>0</v>
      </c>
      <c r="U193" s="693">
        <f>'O5 Details by Class &amp; Accounts'!AU147</f>
        <v>0</v>
      </c>
      <c r="V193" s="693">
        <f>'O5 Details by Class &amp; Accounts'!AV147</f>
        <v>0</v>
      </c>
      <c r="W193" s="694">
        <f>'O5 Details by Class &amp; Accounts'!AW147</f>
        <v>0</v>
      </c>
      <c r="X193" s="632"/>
      <c r="Y193" s="633"/>
      <c r="Z193" s="682" t="s">
        <v>750</v>
      </c>
      <c r="AA193" s="633"/>
      <c r="AB193" s="633"/>
      <c r="AC193" s="633"/>
      <c r="AD193" s="633"/>
    </row>
    <row r="194" spans="1:30" s="67" customFormat="1" ht="12.75" x14ac:dyDescent="0.2">
      <c r="A194" s="692">
        <v>5075</v>
      </c>
      <c r="B194" s="384" t="s">
        <v>1683</v>
      </c>
      <c r="C194" s="677">
        <f t="shared" si="39"/>
        <v>0</v>
      </c>
      <c r="D194" s="693">
        <f>'O5 Details by Class &amp; Accounts'!AD148</f>
        <v>0</v>
      </c>
      <c r="E194" s="693">
        <f>'O5 Details by Class &amp; Accounts'!AE148</f>
        <v>0</v>
      </c>
      <c r="F194" s="693">
        <f>'O5 Details by Class &amp; Accounts'!AF148</f>
        <v>0</v>
      </c>
      <c r="G194" s="693">
        <f>'O5 Details by Class &amp; Accounts'!AG148</f>
        <v>0</v>
      </c>
      <c r="H194" s="693">
        <f>'O5 Details by Class &amp; Accounts'!AH148</f>
        <v>0</v>
      </c>
      <c r="I194" s="693">
        <f>'O5 Details by Class &amp; Accounts'!AI148</f>
        <v>0</v>
      </c>
      <c r="J194" s="693">
        <f>'O5 Details by Class &amp; Accounts'!AJ148</f>
        <v>0</v>
      </c>
      <c r="K194" s="693">
        <f>'O5 Details by Class &amp; Accounts'!AK148</f>
        <v>0</v>
      </c>
      <c r="L194" s="693">
        <f>'O5 Details by Class &amp; Accounts'!AL148</f>
        <v>0</v>
      </c>
      <c r="M194" s="693">
        <f>'O5 Details by Class &amp; Accounts'!AM148</f>
        <v>0</v>
      </c>
      <c r="N194" s="693">
        <f>'O5 Details by Class &amp; Accounts'!AN148</f>
        <v>0</v>
      </c>
      <c r="O194" s="693">
        <f>'O5 Details by Class &amp; Accounts'!AO148</f>
        <v>0</v>
      </c>
      <c r="P194" s="693">
        <f>'O5 Details by Class &amp; Accounts'!AP148</f>
        <v>0</v>
      </c>
      <c r="Q194" s="693">
        <f>'O5 Details by Class &amp; Accounts'!AQ148</f>
        <v>0</v>
      </c>
      <c r="R194" s="693">
        <f>'O5 Details by Class &amp; Accounts'!AR148</f>
        <v>0</v>
      </c>
      <c r="S194" s="693">
        <f>'O5 Details by Class &amp; Accounts'!AS148</f>
        <v>0</v>
      </c>
      <c r="T194" s="693">
        <f>'O5 Details by Class &amp; Accounts'!AT148</f>
        <v>0</v>
      </c>
      <c r="U194" s="693">
        <f>'O5 Details by Class &amp; Accounts'!AU148</f>
        <v>0</v>
      </c>
      <c r="V194" s="693">
        <f>'O5 Details by Class &amp; Accounts'!AV148</f>
        <v>0</v>
      </c>
      <c r="W194" s="694">
        <f>'O5 Details by Class &amp; Accounts'!AW148</f>
        <v>0</v>
      </c>
      <c r="X194" s="632"/>
      <c r="Y194" s="633"/>
      <c r="Z194" s="682" t="s">
        <v>750</v>
      </c>
      <c r="AA194" s="633"/>
      <c r="AB194" s="633"/>
      <c r="AC194" s="633"/>
      <c r="AD194" s="633"/>
    </row>
    <row r="195" spans="1:30" s="67" customFormat="1" ht="12.75" x14ac:dyDescent="0.2">
      <c r="A195" s="692">
        <v>5085</v>
      </c>
      <c r="B195" s="384" t="s">
        <v>1664</v>
      </c>
      <c r="C195" s="677">
        <f t="shared" si="39"/>
        <v>180643.20000000001</v>
      </c>
      <c r="D195" s="693">
        <f>'O5 Details by Class &amp; Accounts'!AD149</f>
        <v>112987.87442797968</v>
      </c>
      <c r="E195" s="693">
        <f>'O5 Details by Class &amp; Accounts'!AE149</f>
        <v>14894.934460308679</v>
      </c>
      <c r="F195" s="693">
        <f>'O5 Details by Class &amp; Accounts'!AF149</f>
        <v>10879.330831255642</v>
      </c>
      <c r="G195" s="693">
        <f>'O5 Details by Class &amp; Accounts'!AG149</f>
        <v>0</v>
      </c>
      <c r="H195" s="693">
        <f>'O5 Details by Class &amp; Accounts'!AH149</f>
        <v>6784.9408167688771</v>
      </c>
      <c r="I195" s="693">
        <f>'O5 Details by Class &amp; Accounts'!AI149</f>
        <v>10695.199530894701</v>
      </c>
      <c r="J195" s="693">
        <f>'O5 Details by Class &amp; Accounts'!AJ149</f>
        <v>22151.188255822311</v>
      </c>
      <c r="K195" s="693">
        <f>'O5 Details by Class &amp; Accounts'!AK149</f>
        <v>1369.0060120478583</v>
      </c>
      <c r="L195" s="693">
        <f>'O5 Details by Class &amp; Accounts'!AL149</f>
        <v>880.72566492225531</v>
      </c>
      <c r="M195" s="693">
        <f>'O5 Details by Class &amp; Accounts'!AM149</f>
        <v>0</v>
      </c>
      <c r="N195" s="693">
        <f>'O5 Details by Class &amp; Accounts'!AN149</f>
        <v>0</v>
      </c>
      <c r="O195" s="693">
        <f>'O5 Details by Class &amp; Accounts'!AO149</f>
        <v>0</v>
      </c>
      <c r="P195" s="693">
        <f>'O5 Details by Class &amp; Accounts'!AP149</f>
        <v>0</v>
      </c>
      <c r="Q195" s="693">
        <f>'O5 Details by Class &amp; Accounts'!AQ149</f>
        <v>0</v>
      </c>
      <c r="R195" s="693">
        <f>'O5 Details by Class &amp; Accounts'!AR149</f>
        <v>0</v>
      </c>
      <c r="S195" s="693">
        <f>'O5 Details by Class &amp; Accounts'!AS149</f>
        <v>0</v>
      </c>
      <c r="T195" s="693">
        <f>'O5 Details by Class &amp; Accounts'!AT149</f>
        <v>0</v>
      </c>
      <c r="U195" s="693">
        <f>'O5 Details by Class &amp; Accounts'!AU149</f>
        <v>0</v>
      </c>
      <c r="V195" s="693">
        <f>'O5 Details by Class &amp; Accounts'!AV149</f>
        <v>0</v>
      </c>
      <c r="W195" s="694">
        <f>'O5 Details by Class &amp; Accounts'!AW149</f>
        <v>0</v>
      </c>
      <c r="X195" s="632"/>
      <c r="Y195" s="633"/>
      <c r="Z195" s="682" t="s">
        <v>110</v>
      </c>
      <c r="AA195" s="633"/>
      <c r="AB195" s="633"/>
      <c r="AC195" s="633"/>
      <c r="AD195" s="633"/>
    </row>
    <row r="196" spans="1:30" s="67" customFormat="1" ht="25.5" x14ac:dyDescent="0.2">
      <c r="A196" s="692">
        <v>5090</v>
      </c>
      <c r="B196" s="384" t="s">
        <v>1665</v>
      </c>
      <c r="C196" s="677">
        <f t="shared" si="39"/>
        <v>0</v>
      </c>
      <c r="D196" s="693">
        <f>'O5 Details by Class &amp; Accounts'!AD150</f>
        <v>0</v>
      </c>
      <c r="E196" s="693">
        <f>'O5 Details by Class &amp; Accounts'!AE150</f>
        <v>0</v>
      </c>
      <c r="F196" s="693">
        <f>'O5 Details by Class &amp; Accounts'!AF150</f>
        <v>0</v>
      </c>
      <c r="G196" s="693">
        <f>'O5 Details by Class &amp; Accounts'!AG150</f>
        <v>0</v>
      </c>
      <c r="H196" s="693">
        <f>'O5 Details by Class &amp; Accounts'!AH150</f>
        <v>0</v>
      </c>
      <c r="I196" s="693">
        <f>'O5 Details by Class &amp; Accounts'!AI150</f>
        <v>0</v>
      </c>
      <c r="J196" s="693">
        <f>'O5 Details by Class &amp; Accounts'!AJ150</f>
        <v>0</v>
      </c>
      <c r="K196" s="693">
        <f>'O5 Details by Class &amp; Accounts'!AK150</f>
        <v>0</v>
      </c>
      <c r="L196" s="693">
        <f>'O5 Details by Class &amp; Accounts'!AL150</f>
        <v>0</v>
      </c>
      <c r="M196" s="693">
        <f>'O5 Details by Class &amp; Accounts'!AM150</f>
        <v>0</v>
      </c>
      <c r="N196" s="693">
        <f>'O5 Details by Class &amp; Accounts'!AN150</f>
        <v>0</v>
      </c>
      <c r="O196" s="693">
        <f>'O5 Details by Class &amp; Accounts'!AO150</f>
        <v>0</v>
      </c>
      <c r="P196" s="693">
        <f>'O5 Details by Class &amp; Accounts'!AP150</f>
        <v>0</v>
      </c>
      <c r="Q196" s="693">
        <f>'O5 Details by Class &amp; Accounts'!AQ150</f>
        <v>0</v>
      </c>
      <c r="R196" s="693">
        <f>'O5 Details by Class &amp; Accounts'!AR150</f>
        <v>0</v>
      </c>
      <c r="S196" s="693">
        <f>'O5 Details by Class &amp; Accounts'!AS150</f>
        <v>0</v>
      </c>
      <c r="T196" s="693">
        <f>'O5 Details by Class &amp; Accounts'!AT150</f>
        <v>0</v>
      </c>
      <c r="U196" s="693">
        <f>'O5 Details by Class &amp; Accounts'!AU150</f>
        <v>0</v>
      </c>
      <c r="V196" s="693">
        <f>'O5 Details by Class &amp; Accounts'!AV150</f>
        <v>0</v>
      </c>
      <c r="W196" s="694">
        <f>'O5 Details by Class &amp; Accounts'!AW150</f>
        <v>0</v>
      </c>
      <c r="X196" s="632"/>
      <c r="Y196" s="633"/>
      <c r="Z196" s="682" t="s">
        <v>535</v>
      </c>
      <c r="AA196" s="633"/>
      <c r="AB196" s="633"/>
      <c r="AC196" s="633"/>
      <c r="AD196" s="633"/>
    </row>
    <row r="197" spans="1:30" s="67" customFormat="1" ht="25.5" x14ac:dyDescent="0.2">
      <c r="A197" s="692">
        <v>5095</v>
      </c>
      <c r="B197" s="384" t="s">
        <v>1666</v>
      </c>
      <c r="C197" s="677">
        <f t="shared" si="39"/>
        <v>14199.999999999998</v>
      </c>
      <c r="D197" s="693">
        <f>'O5 Details by Class &amp; Accounts'!AD151</f>
        <v>10358.224902298954</v>
      </c>
      <c r="E197" s="693">
        <f>'O5 Details by Class &amp; Accounts'!AE151</f>
        <v>1142.8164203271124</v>
      </c>
      <c r="F197" s="693">
        <f>'O5 Details by Class &amp; Accounts'!AF151</f>
        <v>140.36912795073849</v>
      </c>
      <c r="G197" s="693">
        <f>'O5 Details by Class &amp; Accounts'!AG151</f>
        <v>0</v>
      </c>
      <c r="H197" s="693">
        <f>'O5 Details by Class &amp; Accounts'!AH151</f>
        <v>3.2166323531410397</v>
      </c>
      <c r="I197" s="693">
        <f>'O5 Details by Class &amp; Accounts'!AI151</f>
        <v>0.80415808828525992</v>
      </c>
      <c r="J197" s="693">
        <f>'O5 Details by Class &amp; Accounts'!AJ151</f>
        <v>2327.2308424099233</v>
      </c>
      <c r="K197" s="693">
        <f>'O5 Details by Class &amp; Accounts'!AK151</f>
        <v>143.49698280066727</v>
      </c>
      <c r="L197" s="693">
        <f>'O5 Details by Class &amp; Accounts'!AL151</f>
        <v>83.840933771176395</v>
      </c>
      <c r="M197" s="693">
        <f>'O5 Details by Class &amp; Accounts'!AM151</f>
        <v>0</v>
      </c>
      <c r="N197" s="693">
        <f>'O5 Details by Class &amp; Accounts'!AN151</f>
        <v>0</v>
      </c>
      <c r="O197" s="693">
        <f>'O5 Details by Class &amp; Accounts'!AO151</f>
        <v>0</v>
      </c>
      <c r="P197" s="693">
        <f>'O5 Details by Class &amp; Accounts'!AP151</f>
        <v>0</v>
      </c>
      <c r="Q197" s="693">
        <f>'O5 Details by Class &amp; Accounts'!AQ151</f>
        <v>0</v>
      </c>
      <c r="R197" s="693">
        <f>'O5 Details by Class &amp; Accounts'!AR151</f>
        <v>0</v>
      </c>
      <c r="S197" s="693">
        <f>'O5 Details by Class &amp; Accounts'!AS151</f>
        <v>0</v>
      </c>
      <c r="T197" s="693">
        <f>'O5 Details by Class &amp; Accounts'!AT151</f>
        <v>0</v>
      </c>
      <c r="U197" s="693">
        <f>'O5 Details by Class &amp; Accounts'!AU151</f>
        <v>0</v>
      </c>
      <c r="V197" s="693">
        <f>'O5 Details by Class &amp; Accounts'!AV151</f>
        <v>0</v>
      </c>
      <c r="W197" s="694">
        <f>'O5 Details by Class &amp; Accounts'!AW151</f>
        <v>0</v>
      </c>
      <c r="X197" s="632"/>
      <c r="Y197" s="633"/>
      <c r="Z197" s="682" t="s">
        <v>534</v>
      </c>
      <c r="AA197" s="633"/>
      <c r="AB197" s="633"/>
      <c r="AC197" s="633"/>
      <c r="AD197" s="633"/>
    </row>
    <row r="198" spans="1:30" s="67" customFormat="1" ht="12.75" x14ac:dyDescent="0.2">
      <c r="A198" s="692">
        <v>5096</v>
      </c>
      <c r="B198" s="384" t="s">
        <v>1504</v>
      </c>
      <c r="C198" s="677">
        <f t="shared" si="39"/>
        <v>0</v>
      </c>
      <c r="D198" s="693">
        <f>'O5 Details by Class &amp; Accounts'!AD152</f>
        <v>0</v>
      </c>
      <c r="E198" s="693">
        <f>'O5 Details by Class &amp; Accounts'!AE152</f>
        <v>0</v>
      </c>
      <c r="F198" s="693">
        <f>'O5 Details by Class &amp; Accounts'!AF152</f>
        <v>0</v>
      </c>
      <c r="G198" s="693">
        <f>'O5 Details by Class &amp; Accounts'!AG152</f>
        <v>0</v>
      </c>
      <c r="H198" s="693">
        <f>'O5 Details by Class &amp; Accounts'!AH152</f>
        <v>0</v>
      </c>
      <c r="I198" s="693">
        <f>'O5 Details by Class &amp; Accounts'!AI152</f>
        <v>0</v>
      </c>
      <c r="J198" s="693">
        <f>'O5 Details by Class &amp; Accounts'!AJ152</f>
        <v>0</v>
      </c>
      <c r="K198" s="693">
        <f>'O5 Details by Class &amp; Accounts'!AK152</f>
        <v>0</v>
      </c>
      <c r="L198" s="693">
        <f>'O5 Details by Class &amp; Accounts'!AL152</f>
        <v>0</v>
      </c>
      <c r="M198" s="693">
        <f>'O5 Details by Class &amp; Accounts'!AM152</f>
        <v>0</v>
      </c>
      <c r="N198" s="693">
        <f>'O5 Details by Class &amp; Accounts'!AN152</f>
        <v>0</v>
      </c>
      <c r="O198" s="693">
        <f>'O5 Details by Class &amp; Accounts'!AO152</f>
        <v>0</v>
      </c>
      <c r="P198" s="693">
        <f>'O5 Details by Class &amp; Accounts'!AP152</f>
        <v>0</v>
      </c>
      <c r="Q198" s="693">
        <f>'O5 Details by Class &amp; Accounts'!AQ152</f>
        <v>0</v>
      </c>
      <c r="R198" s="693">
        <f>'O5 Details by Class &amp; Accounts'!AR152</f>
        <v>0</v>
      </c>
      <c r="S198" s="693">
        <f>'O5 Details by Class &amp; Accounts'!AS152</f>
        <v>0</v>
      </c>
      <c r="T198" s="693">
        <f>'O5 Details by Class &amp; Accounts'!AT152</f>
        <v>0</v>
      </c>
      <c r="U198" s="693">
        <f>'O5 Details by Class &amp; Accounts'!AU152</f>
        <v>0</v>
      </c>
      <c r="V198" s="693">
        <f>'O5 Details by Class &amp; Accounts'!AV152</f>
        <v>0</v>
      </c>
      <c r="W198" s="694">
        <f>'O5 Details by Class &amp; Accounts'!AW152</f>
        <v>0</v>
      </c>
      <c r="X198" s="632"/>
      <c r="Y198" s="633"/>
      <c r="Z198" s="682" t="s">
        <v>1166</v>
      </c>
      <c r="AA198" s="633"/>
      <c r="AB198" s="633"/>
      <c r="AC198" s="633"/>
      <c r="AD198" s="633"/>
    </row>
    <row r="199" spans="1:30" s="67" customFormat="1" ht="12.75" x14ac:dyDescent="0.2">
      <c r="A199" s="692">
        <v>5105</v>
      </c>
      <c r="B199" s="384" t="s">
        <v>1435</v>
      </c>
      <c r="C199" s="677">
        <f t="shared" si="39"/>
        <v>0</v>
      </c>
      <c r="D199" s="693">
        <f>'O5 Details by Class &amp; Accounts'!AD153</f>
        <v>0</v>
      </c>
      <c r="E199" s="693">
        <f>'O5 Details by Class &amp; Accounts'!AE153</f>
        <v>0</v>
      </c>
      <c r="F199" s="693">
        <f>'O5 Details by Class &amp; Accounts'!AF153</f>
        <v>0</v>
      </c>
      <c r="G199" s="693">
        <f>'O5 Details by Class &amp; Accounts'!AG153</f>
        <v>0</v>
      </c>
      <c r="H199" s="693">
        <f>'O5 Details by Class &amp; Accounts'!AH153</f>
        <v>0</v>
      </c>
      <c r="I199" s="693">
        <f>'O5 Details by Class &amp; Accounts'!AI153</f>
        <v>0</v>
      </c>
      <c r="J199" s="693">
        <f>'O5 Details by Class &amp; Accounts'!AJ153</f>
        <v>0</v>
      </c>
      <c r="K199" s="693">
        <f>'O5 Details by Class &amp; Accounts'!AK153</f>
        <v>0</v>
      </c>
      <c r="L199" s="693">
        <f>'O5 Details by Class &amp; Accounts'!AL153</f>
        <v>0</v>
      </c>
      <c r="M199" s="693">
        <f>'O5 Details by Class &amp; Accounts'!AM153</f>
        <v>0</v>
      </c>
      <c r="N199" s="693">
        <f>'O5 Details by Class &amp; Accounts'!AN153</f>
        <v>0</v>
      </c>
      <c r="O199" s="693">
        <f>'O5 Details by Class &amp; Accounts'!AO153</f>
        <v>0</v>
      </c>
      <c r="P199" s="693">
        <f>'O5 Details by Class &amp; Accounts'!AP153</f>
        <v>0</v>
      </c>
      <c r="Q199" s="693">
        <f>'O5 Details by Class &amp; Accounts'!AQ153</f>
        <v>0</v>
      </c>
      <c r="R199" s="693">
        <f>'O5 Details by Class &amp; Accounts'!AR153</f>
        <v>0</v>
      </c>
      <c r="S199" s="693">
        <f>'O5 Details by Class &amp; Accounts'!AS153</f>
        <v>0</v>
      </c>
      <c r="T199" s="693">
        <f>'O5 Details by Class &amp; Accounts'!AT153</f>
        <v>0</v>
      </c>
      <c r="U199" s="693">
        <f>'O5 Details by Class &amp; Accounts'!AU153</f>
        <v>0</v>
      </c>
      <c r="V199" s="693">
        <f>'O5 Details by Class &amp; Accounts'!AV153</f>
        <v>0</v>
      </c>
      <c r="W199" s="694">
        <f>'O5 Details by Class &amp; Accounts'!AW153</f>
        <v>0</v>
      </c>
      <c r="X199" s="632"/>
      <c r="Y199" s="633"/>
      <c r="Z199" s="682" t="s">
        <v>110</v>
      </c>
      <c r="AA199" s="633"/>
      <c r="AB199" s="633"/>
      <c r="AC199" s="633"/>
      <c r="AD199" s="633"/>
    </row>
    <row r="200" spans="1:30" s="67" customFormat="1" ht="12.75" x14ac:dyDescent="0.2">
      <c r="A200" s="692">
        <v>5120</v>
      </c>
      <c r="B200" s="384" t="s">
        <v>8</v>
      </c>
      <c r="C200" s="677">
        <f t="shared" si="39"/>
        <v>3600</v>
      </c>
      <c r="D200" s="693">
        <f>'O5 Details by Class &amp; Accounts'!AD157</f>
        <v>2626.2625529687452</v>
      </c>
      <c r="E200" s="693">
        <f>'O5 Details by Class &amp; Accounts'!AE157</f>
        <v>289.75389103173012</v>
      </c>
      <c r="F200" s="693">
        <f>'O5 Details by Class &amp; Accounts'!AF157</f>
        <v>35.424347316446017</v>
      </c>
      <c r="G200" s="693">
        <f>'O5 Details by Class &amp; Accounts'!AG157</f>
        <v>0</v>
      </c>
      <c r="H200" s="693">
        <f>'O5 Details by Class &amp; Accounts'!AH157</f>
        <v>0.6915374310301764</v>
      </c>
      <c r="I200" s="693">
        <f>'O5 Details by Class &amp; Accounts'!AI157</f>
        <v>0.1728843577575441</v>
      </c>
      <c r="J200" s="693">
        <f>'O5 Details by Class &amp; Accounts'!AJ157</f>
        <v>590.05469288261736</v>
      </c>
      <c r="K200" s="693">
        <f>'O5 Details by Class &amp; Accounts'!AK157</f>
        <v>36.382754376162495</v>
      </c>
      <c r="L200" s="693">
        <f>'O5 Details by Class &amp; Accounts'!AL157</f>
        <v>21.257339635510672</v>
      </c>
      <c r="M200" s="693">
        <f>'O5 Details by Class &amp; Accounts'!AM157</f>
        <v>0</v>
      </c>
      <c r="N200" s="693">
        <f>'O5 Details by Class &amp; Accounts'!AN157</f>
        <v>0</v>
      </c>
      <c r="O200" s="693">
        <f>'O5 Details by Class &amp; Accounts'!AO157</f>
        <v>0</v>
      </c>
      <c r="P200" s="693">
        <f>'O5 Details by Class &amp; Accounts'!AP157</f>
        <v>0</v>
      </c>
      <c r="Q200" s="693">
        <f>'O5 Details by Class &amp; Accounts'!AQ157</f>
        <v>0</v>
      </c>
      <c r="R200" s="693">
        <f>'O5 Details by Class &amp; Accounts'!AR157</f>
        <v>0</v>
      </c>
      <c r="S200" s="693">
        <f>'O5 Details by Class &amp; Accounts'!AS157</f>
        <v>0</v>
      </c>
      <c r="T200" s="693">
        <f>'O5 Details by Class &amp; Accounts'!AT157</f>
        <v>0</v>
      </c>
      <c r="U200" s="693">
        <f>'O5 Details by Class &amp; Accounts'!AU157</f>
        <v>0</v>
      </c>
      <c r="V200" s="693">
        <f>'O5 Details by Class &amp; Accounts'!AV157</f>
        <v>0</v>
      </c>
      <c r="W200" s="694">
        <f>'O5 Details by Class &amp; Accounts'!AW157</f>
        <v>0</v>
      </c>
      <c r="X200" s="632"/>
      <c r="Y200" s="633"/>
      <c r="Z200" s="682">
        <v>1830</v>
      </c>
      <c r="AA200" s="633"/>
      <c r="AB200" s="633"/>
      <c r="AC200" s="633"/>
      <c r="AD200" s="633"/>
    </row>
    <row r="201" spans="1:30" s="67" customFormat="1" ht="12.75" x14ac:dyDescent="0.2">
      <c r="A201" s="692">
        <v>5125</v>
      </c>
      <c r="B201" s="384" t="s">
        <v>1471</v>
      </c>
      <c r="C201" s="677">
        <f t="shared" si="39"/>
        <v>27199.999999999996</v>
      </c>
      <c r="D201" s="693">
        <f>'O5 Details by Class &amp; Accounts'!AD158</f>
        <v>19840.566891743027</v>
      </c>
      <c r="E201" s="693">
        <f>'O5 Details by Class &amp; Accounts'!AE158</f>
        <v>2188.9972313161475</v>
      </c>
      <c r="F201" s="693">
        <f>'O5 Details by Class &amp; Accounts'!AF158</f>
        <v>269.25081351943635</v>
      </c>
      <c r="G201" s="693">
        <f>'O5 Details by Class &amp; Accounts'!AG158</f>
        <v>0</v>
      </c>
      <c r="H201" s="693">
        <f>'O5 Details by Class &amp; Accounts'!AH158</f>
        <v>6.4478099952317161</v>
      </c>
      <c r="I201" s="693">
        <f>'O5 Details by Class &amp; Accounts'!AI158</f>
        <v>1.611952498807929</v>
      </c>
      <c r="J201" s="693">
        <f>'O5 Details by Class &amp; Accounts'!AJ158</f>
        <v>4457.6729735916015</v>
      </c>
      <c r="K201" s="693">
        <f>'O5 Details by Class &amp; Accounts'!AK158</f>
        <v>274.85997966582545</v>
      </c>
      <c r="L201" s="693">
        <f>'O5 Details by Class &amp; Accounts'!AL158</f>
        <v>160.59234766992051</v>
      </c>
      <c r="M201" s="693">
        <f>'O5 Details by Class &amp; Accounts'!AM158</f>
        <v>0</v>
      </c>
      <c r="N201" s="693">
        <f>'O5 Details by Class &amp; Accounts'!AN158</f>
        <v>0</v>
      </c>
      <c r="O201" s="693">
        <f>'O5 Details by Class &amp; Accounts'!AO158</f>
        <v>0</v>
      </c>
      <c r="P201" s="693">
        <f>'O5 Details by Class &amp; Accounts'!AP158</f>
        <v>0</v>
      </c>
      <c r="Q201" s="693">
        <f>'O5 Details by Class &amp; Accounts'!AQ158</f>
        <v>0</v>
      </c>
      <c r="R201" s="693">
        <f>'O5 Details by Class &amp; Accounts'!AR158</f>
        <v>0</v>
      </c>
      <c r="S201" s="693">
        <f>'O5 Details by Class &amp; Accounts'!AS158</f>
        <v>0</v>
      </c>
      <c r="T201" s="693">
        <f>'O5 Details by Class &amp; Accounts'!AT158</f>
        <v>0</v>
      </c>
      <c r="U201" s="693">
        <f>'O5 Details by Class &amp; Accounts'!AU158</f>
        <v>0</v>
      </c>
      <c r="V201" s="693">
        <f>'O5 Details by Class &amp; Accounts'!AV158</f>
        <v>0</v>
      </c>
      <c r="W201" s="694">
        <f>'O5 Details by Class &amp; Accounts'!AW158</f>
        <v>0</v>
      </c>
      <c r="X201" s="632"/>
      <c r="Y201" s="633"/>
      <c r="Z201" s="682">
        <v>1835</v>
      </c>
      <c r="AA201" s="633"/>
      <c r="AB201" s="633"/>
      <c r="AC201" s="633"/>
      <c r="AD201" s="633"/>
    </row>
    <row r="202" spans="1:30" s="67" customFormat="1" ht="12.75" x14ac:dyDescent="0.2">
      <c r="A202" s="692">
        <v>5130</v>
      </c>
      <c r="B202" s="384" t="s">
        <v>9</v>
      </c>
      <c r="C202" s="677">
        <f t="shared" si="39"/>
        <v>0</v>
      </c>
      <c r="D202" s="693">
        <f>'O5 Details by Class &amp; Accounts'!AD159</f>
        <v>0</v>
      </c>
      <c r="E202" s="693">
        <f>'O5 Details by Class &amp; Accounts'!AE159</f>
        <v>0</v>
      </c>
      <c r="F202" s="693">
        <f>'O5 Details by Class &amp; Accounts'!AF159</f>
        <v>0</v>
      </c>
      <c r="G202" s="693">
        <f>'O5 Details by Class &amp; Accounts'!AG159</f>
        <v>0</v>
      </c>
      <c r="H202" s="693">
        <f>'O5 Details by Class &amp; Accounts'!AH159</f>
        <v>0</v>
      </c>
      <c r="I202" s="693">
        <f>'O5 Details by Class &amp; Accounts'!AI159</f>
        <v>0</v>
      </c>
      <c r="J202" s="693">
        <f>'O5 Details by Class &amp; Accounts'!AJ159</f>
        <v>0</v>
      </c>
      <c r="K202" s="693">
        <f>'O5 Details by Class &amp; Accounts'!AK159</f>
        <v>0</v>
      </c>
      <c r="L202" s="693">
        <f>'O5 Details by Class &amp; Accounts'!AL159</f>
        <v>0</v>
      </c>
      <c r="M202" s="693">
        <f>'O5 Details by Class &amp; Accounts'!AM159</f>
        <v>0</v>
      </c>
      <c r="N202" s="693">
        <f>'O5 Details by Class &amp; Accounts'!AN159</f>
        <v>0</v>
      </c>
      <c r="O202" s="693">
        <f>'O5 Details by Class &amp; Accounts'!AO159</f>
        <v>0</v>
      </c>
      <c r="P202" s="693">
        <f>'O5 Details by Class &amp; Accounts'!AP159</f>
        <v>0</v>
      </c>
      <c r="Q202" s="693">
        <f>'O5 Details by Class &amp; Accounts'!AQ159</f>
        <v>0</v>
      </c>
      <c r="R202" s="693">
        <f>'O5 Details by Class &amp; Accounts'!AR159</f>
        <v>0</v>
      </c>
      <c r="S202" s="693">
        <f>'O5 Details by Class &amp; Accounts'!AS159</f>
        <v>0</v>
      </c>
      <c r="T202" s="693">
        <f>'O5 Details by Class &amp; Accounts'!AT159</f>
        <v>0</v>
      </c>
      <c r="U202" s="693">
        <f>'O5 Details by Class &amp; Accounts'!AU159</f>
        <v>0</v>
      </c>
      <c r="V202" s="693">
        <f>'O5 Details by Class &amp; Accounts'!AV159</f>
        <v>0</v>
      </c>
      <c r="W202" s="694">
        <f>'O5 Details by Class &amp; Accounts'!AW159</f>
        <v>0</v>
      </c>
      <c r="X202" s="632"/>
      <c r="Y202" s="633"/>
      <c r="Z202" s="682">
        <v>1855</v>
      </c>
      <c r="AA202" s="633"/>
      <c r="AB202" s="633"/>
      <c r="AC202" s="633"/>
      <c r="AD202" s="633"/>
    </row>
    <row r="203" spans="1:30" s="67" customFormat="1" ht="25.5" x14ac:dyDescent="0.2">
      <c r="A203" s="692">
        <v>5135</v>
      </c>
      <c r="B203" s="384" t="s">
        <v>10</v>
      </c>
      <c r="C203" s="677">
        <f t="shared" si="39"/>
        <v>0</v>
      </c>
      <c r="D203" s="693">
        <f>'O5 Details by Class &amp; Accounts'!AD160</f>
        <v>0</v>
      </c>
      <c r="E203" s="693">
        <f>'O5 Details by Class &amp; Accounts'!AE160</f>
        <v>0</v>
      </c>
      <c r="F203" s="693">
        <f>'O5 Details by Class &amp; Accounts'!AF160</f>
        <v>0</v>
      </c>
      <c r="G203" s="693">
        <f>'O5 Details by Class &amp; Accounts'!AG160</f>
        <v>0</v>
      </c>
      <c r="H203" s="693">
        <f>'O5 Details by Class &amp; Accounts'!AH160</f>
        <v>0</v>
      </c>
      <c r="I203" s="693">
        <f>'O5 Details by Class &amp; Accounts'!AI160</f>
        <v>0</v>
      </c>
      <c r="J203" s="693">
        <f>'O5 Details by Class &amp; Accounts'!AJ160</f>
        <v>0</v>
      </c>
      <c r="K203" s="693">
        <f>'O5 Details by Class &amp; Accounts'!AK160</f>
        <v>0</v>
      </c>
      <c r="L203" s="693">
        <f>'O5 Details by Class &amp; Accounts'!AL160</f>
        <v>0</v>
      </c>
      <c r="M203" s="693">
        <f>'O5 Details by Class &amp; Accounts'!AM160</f>
        <v>0</v>
      </c>
      <c r="N203" s="693">
        <f>'O5 Details by Class &amp; Accounts'!AN160</f>
        <v>0</v>
      </c>
      <c r="O203" s="693">
        <f>'O5 Details by Class &amp; Accounts'!AO160</f>
        <v>0</v>
      </c>
      <c r="P203" s="693">
        <f>'O5 Details by Class &amp; Accounts'!AP160</f>
        <v>0</v>
      </c>
      <c r="Q203" s="693">
        <f>'O5 Details by Class &amp; Accounts'!AQ160</f>
        <v>0</v>
      </c>
      <c r="R203" s="693">
        <f>'O5 Details by Class &amp; Accounts'!AR160</f>
        <v>0</v>
      </c>
      <c r="S203" s="693">
        <f>'O5 Details by Class &amp; Accounts'!AS160</f>
        <v>0</v>
      </c>
      <c r="T203" s="693">
        <f>'O5 Details by Class &amp; Accounts'!AT160</f>
        <v>0</v>
      </c>
      <c r="U203" s="693">
        <f>'O5 Details by Class &amp; Accounts'!AU160</f>
        <v>0</v>
      </c>
      <c r="V203" s="693">
        <f>'O5 Details by Class &amp; Accounts'!AV160</f>
        <v>0</v>
      </c>
      <c r="W203" s="694">
        <f>'O5 Details by Class &amp; Accounts'!AW160</f>
        <v>0</v>
      </c>
      <c r="X203" s="632"/>
      <c r="Y203" s="633"/>
      <c r="Z203" s="682" t="s">
        <v>534</v>
      </c>
      <c r="AA203" s="633"/>
      <c r="AB203" s="633"/>
      <c r="AC203" s="633"/>
      <c r="AD203" s="633"/>
    </row>
    <row r="204" spans="1:30" s="67" customFormat="1" ht="12.75" x14ac:dyDescent="0.2">
      <c r="A204" s="692">
        <v>5145</v>
      </c>
      <c r="B204" s="384" t="s">
        <v>11</v>
      </c>
      <c r="C204" s="677">
        <f t="shared" si="39"/>
        <v>0</v>
      </c>
      <c r="D204" s="693">
        <f>'O5 Details by Class &amp; Accounts'!AD161</f>
        <v>0</v>
      </c>
      <c r="E204" s="693">
        <f>'O5 Details by Class &amp; Accounts'!AE161</f>
        <v>0</v>
      </c>
      <c r="F204" s="693">
        <f>'O5 Details by Class &amp; Accounts'!AF161</f>
        <v>0</v>
      </c>
      <c r="G204" s="693">
        <f>'O5 Details by Class &amp; Accounts'!AG161</f>
        <v>0</v>
      </c>
      <c r="H204" s="693">
        <f>'O5 Details by Class &amp; Accounts'!AH161</f>
        <v>0</v>
      </c>
      <c r="I204" s="693">
        <f>'O5 Details by Class &amp; Accounts'!AI161</f>
        <v>0</v>
      </c>
      <c r="J204" s="693">
        <f>'O5 Details by Class &amp; Accounts'!AJ161</f>
        <v>0</v>
      </c>
      <c r="K204" s="693">
        <f>'O5 Details by Class &amp; Accounts'!AK161</f>
        <v>0</v>
      </c>
      <c r="L204" s="693">
        <f>'O5 Details by Class &amp; Accounts'!AL161</f>
        <v>0</v>
      </c>
      <c r="M204" s="693">
        <f>'O5 Details by Class &amp; Accounts'!AM161</f>
        <v>0</v>
      </c>
      <c r="N204" s="693">
        <f>'O5 Details by Class &amp; Accounts'!AN161</f>
        <v>0</v>
      </c>
      <c r="O204" s="693">
        <f>'O5 Details by Class &amp; Accounts'!AO161</f>
        <v>0</v>
      </c>
      <c r="P204" s="693">
        <f>'O5 Details by Class &amp; Accounts'!AP161</f>
        <v>0</v>
      </c>
      <c r="Q204" s="693">
        <f>'O5 Details by Class &amp; Accounts'!AQ161</f>
        <v>0</v>
      </c>
      <c r="R204" s="693">
        <f>'O5 Details by Class &amp; Accounts'!AR161</f>
        <v>0</v>
      </c>
      <c r="S204" s="693">
        <f>'O5 Details by Class &amp; Accounts'!AS161</f>
        <v>0</v>
      </c>
      <c r="T204" s="693">
        <f>'O5 Details by Class &amp; Accounts'!AT161</f>
        <v>0</v>
      </c>
      <c r="U204" s="693">
        <f>'O5 Details by Class &amp; Accounts'!AU161</f>
        <v>0</v>
      </c>
      <c r="V204" s="693">
        <f>'O5 Details by Class &amp; Accounts'!AV161</f>
        <v>0</v>
      </c>
      <c r="W204" s="694">
        <f>'O5 Details by Class &amp; Accounts'!AW161</f>
        <v>0</v>
      </c>
      <c r="X204" s="632"/>
      <c r="Y204" s="633"/>
      <c r="Z204" s="682">
        <v>1840</v>
      </c>
      <c r="AA204" s="633"/>
      <c r="AB204" s="633"/>
      <c r="AC204" s="633"/>
      <c r="AD204" s="633"/>
    </row>
    <row r="205" spans="1:30" s="67" customFormat="1" ht="25.5" x14ac:dyDescent="0.2">
      <c r="A205" s="692">
        <v>5150</v>
      </c>
      <c r="B205" s="384" t="s">
        <v>12</v>
      </c>
      <c r="C205" s="677">
        <f t="shared" si="39"/>
        <v>7680</v>
      </c>
      <c r="D205" s="693">
        <f>'O5 Details by Class &amp; Accounts'!AD162</f>
        <v>5604.1730596087209</v>
      </c>
      <c r="E205" s="693">
        <f>'O5 Details by Class &amp; Accounts'!AE162</f>
        <v>618.3048790004766</v>
      </c>
      <c r="F205" s="693">
        <f>'O5 Details by Class &amp; Accounts'!AF162</f>
        <v>74.545081465345234</v>
      </c>
      <c r="G205" s="693">
        <f>'O5 Details by Class &amp; Accounts'!AG162</f>
        <v>0</v>
      </c>
      <c r="H205" s="693">
        <f>'O5 Details by Class &amp; Accounts'!AH162</f>
        <v>0.69055652687268698</v>
      </c>
      <c r="I205" s="693">
        <f>'O5 Details by Class &amp; Accounts'!AI162</f>
        <v>0.17263913171817175</v>
      </c>
      <c r="J205" s="693">
        <f>'O5 Details by Class &amp; Accounts'!AJ162</f>
        <v>1259.1157764521556</v>
      </c>
      <c r="K205" s="693">
        <f>'O5 Details by Class &amp; Accounts'!AK162</f>
        <v>77.637040393682852</v>
      </c>
      <c r="L205" s="693">
        <f>'O5 Details by Class &amp; Accounts'!AL162</f>
        <v>45.360967421028178</v>
      </c>
      <c r="M205" s="693">
        <f>'O5 Details by Class &amp; Accounts'!AM162</f>
        <v>0</v>
      </c>
      <c r="N205" s="693">
        <f>'O5 Details by Class &amp; Accounts'!AN162</f>
        <v>0</v>
      </c>
      <c r="O205" s="693">
        <f>'O5 Details by Class &amp; Accounts'!AO162</f>
        <v>0</v>
      </c>
      <c r="P205" s="693">
        <f>'O5 Details by Class &amp; Accounts'!AP162</f>
        <v>0</v>
      </c>
      <c r="Q205" s="693">
        <f>'O5 Details by Class &amp; Accounts'!AQ162</f>
        <v>0</v>
      </c>
      <c r="R205" s="693">
        <f>'O5 Details by Class &amp; Accounts'!AR162</f>
        <v>0</v>
      </c>
      <c r="S205" s="693">
        <f>'O5 Details by Class &amp; Accounts'!AS162</f>
        <v>0</v>
      </c>
      <c r="T205" s="693">
        <f>'O5 Details by Class &amp; Accounts'!AT162</f>
        <v>0</v>
      </c>
      <c r="U205" s="693">
        <f>'O5 Details by Class &amp; Accounts'!AU162</f>
        <v>0</v>
      </c>
      <c r="V205" s="693">
        <f>'O5 Details by Class &amp; Accounts'!AV162</f>
        <v>0</v>
      </c>
      <c r="W205" s="694">
        <f>'O5 Details by Class &amp; Accounts'!AW162</f>
        <v>0</v>
      </c>
      <c r="X205" s="632"/>
      <c r="Y205" s="633"/>
      <c r="Z205" s="682">
        <v>1845</v>
      </c>
      <c r="AA205" s="633"/>
      <c r="AB205" s="633"/>
      <c r="AC205" s="633"/>
      <c r="AD205" s="633"/>
    </row>
    <row r="206" spans="1:30" s="67" customFormat="1" ht="12.75" x14ac:dyDescent="0.2">
      <c r="A206" s="692">
        <v>5155</v>
      </c>
      <c r="B206" s="384" t="s">
        <v>13</v>
      </c>
      <c r="C206" s="677">
        <f t="shared" si="39"/>
        <v>400</v>
      </c>
      <c r="D206" s="693">
        <f>'O5 Details by Class &amp; Accounts'!AD163</f>
        <v>400</v>
      </c>
      <c r="E206" s="693">
        <f>'O5 Details by Class &amp; Accounts'!AE163</f>
        <v>0</v>
      </c>
      <c r="F206" s="693">
        <f>'O5 Details by Class &amp; Accounts'!AF163</f>
        <v>0</v>
      </c>
      <c r="G206" s="693">
        <f>'O5 Details by Class &amp; Accounts'!AG163</f>
        <v>0</v>
      </c>
      <c r="H206" s="693">
        <f>'O5 Details by Class &amp; Accounts'!AH163</f>
        <v>0</v>
      </c>
      <c r="I206" s="693">
        <f>'O5 Details by Class &amp; Accounts'!AI163</f>
        <v>0</v>
      </c>
      <c r="J206" s="693">
        <f>'O5 Details by Class &amp; Accounts'!AJ163</f>
        <v>0</v>
      </c>
      <c r="K206" s="693">
        <f>'O5 Details by Class &amp; Accounts'!AK163</f>
        <v>0</v>
      </c>
      <c r="L206" s="693">
        <f>'O5 Details by Class &amp; Accounts'!AL163</f>
        <v>0</v>
      </c>
      <c r="M206" s="693">
        <f>'O5 Details by Class &amp; Accounts'!AM163</f>
        <v>0</v>
      </c>
      <c r="N206" s="693">
        <f>'O5 Details by Class &amp; Accounts'!AN163</f>
        <v>0</v>
      </c>
      <c r="O206" s="693">
        <f>'O5 Details by Class &amp; Accounts'!AO163</f>
        <v>0</v>
      </c>
      <c r="P206" s="693">
        <f>'O5 Details by Class &amp; Accounts'!AP163</f>
        <v>0</v>
      </c>
      <c r="Q206" s="693">
        <f>'O5 Details by Class &amp; Accounts'!AQ163</f>
        <v>0</v>
      </c>
      <c r="R206" s="693">
        <f>'O5 Details by Class &amp; Accounts'!AR163</f>
        <v>0</v>
      </c>
      <c r="S206" s="693">
        <f>'O5 Details by Class &amp; Accounts'!AS163</f>
        <v>0</v>
      </c>
      <c r="T206" s="693">
        <f>'O5 Details by Class &amp; Accounts'!AT163</f>
        <v>0</v>
      </c>
      <c r="U206" s="693">
        <f>'O5 Details by Class &amp; Accounts'!AU163</f>
        <v>0</v>
      </c>
      <c r="V206" s="693">
        <f>'O5 Details by Class &amp; Accounts'!AV163</f>
        <v>0</v>
      </c>
      <c r="W206" s="694">
        <f>'O5 Details by Class &amp; Accounts'!AW163</f>
        <v>0</v>
      </c>
      <c r="X206" s="632"/>
      <c r="Y206" s="633"/>
      <c r="Z206" s="682">
        <v>1855</v>
      </c>
      <c r="AA206" s="633"/>
      <c r="AB206" s="633"/>
      <c r="AC206" s="633"/>
      <c r="AD206" s="633"/>
    </row>
    <row r="207" spans="1:30" s="67" customFormat="1" ht="12.75" x14ac:dyDescent="0.2">
      <c r="A207" s="692">
        <v>5160</v>
      </c>
      <c r="B207" s="384" t="s">
        <v>14</v>
      </c>
      <c r="C207" s="677">
        <f t="shared" si="39"/>
        <v>11000.000000000002</v>
      </c>
      <c r="D207" s="693">
        <f>'O5 Details by Class &amp; Accounts'!AD164</f>
        <v>8028.6753010679395</v>
      </c>
      <c r="E207" s="693">
        <f>'O5 Details by Class &amp; Accounts'!AE164</f>
        <v>885.79868211770054</v>
      </c>
      <c r="F207" s="693">
        <f>'O5 Details by Class &amp; Accounts'!AF164</f>
        <v>105.47602817541468</v>
      </c>
      <c r="G207" s="693">
        <f>'O5 Details by Class &amp; Accounts'!AG164</f>
        <v>0</v>
      </c>
      <c r="H207" s="693">
        <f>'O5 Details by Class &amp; Accounts'!AH164</f>
        <v>0</v>
      </c>
      <c r="I207" s="693">
        <f>'O5 Details by Class &amp; Accounts'!AI164</f>
        <v>0</v>
      </c>
      <c r="J207" s="693">
        <f>'O5 Details by Class &amp; Accounts'!AJ164</f>
        <v>1803.8400363553737</v>
      </c>
      <c r="K207" s="693">
        <f>'O5 Details by Class &amp; Accounts'!AK164</f>
        <v>111.2247216541695</v>
      </c>
      <c r="L207" s="693">
        <f>'O5 Details by Class &amp; Accounts'!AL164</f>
        <v>64.985230629402409</v>
      </c>
      <c r="M207" s="693">
        <f>'O5 Details by Class &amp; Accounts'!AM164</f>
        <v>0</v>
      </c>
      <c r="N207" s="693">
        <f>'O5 Details by Class &amp; Accounts'!AN164</f>
        <v>0</v>
      </c>
      <c r="O207" s="693">
        <f>'O5 Details by Class &amp; Accounts'!AO164</f>
        <v>0</v>
      </c>
      <c r="P207" s="693">
        <f>'O5 Details by Class &amp; Accounts'!AP164</f>
        <v>0</v>
      </c>
      <c r="Q207" s="693">
        <f>'O5 Details by Class &amp; Accounts'!AQ164</f>
        <v>0</v>
      </c>
      <c r="R207" s="693">
        <f>'O5 Details by Class &amp; Accounts'!AR164</f>
        <v>0</v>
      </c>
      <c r="S207" s="693">
        <f>'O5 Details by Class &amp; Accounts'!AS164</f>
        <v>0</v>
      </c>
      <c r="T207" s="693">
        <f>'O5 Details by Class &amp; Accounts'!AT164</f>
        <v>0</v>
      </c>
      <c r="U207" s="693">
        <f>'O5 Details by Class &amp; Accounts'!AU164</f>
        <v>0</v>
      </c>
      <c r="V207" s="693">
        <f>'O5 Details by Class &amp; Accounts'!AV164</f>
        <v>0</v>
      </c>
      <c r="W207" s="694">
        <f>'O5 Details by Class &amp; Accounts'!AW164</f>
        <v>0</v>
      </c>
      <c r="X207" s="632"/>
      <c r="Y207" s="633"/>
      <c r="Z207" s="682">
        <v>1850</v>
      </c>
      <c r="AA207" s="633"/>
      <c r="AB207" s="633"/>
      <c r="AC207" s="633"/>
      <c r="AD207" s="633"/>
    </row>
    <row r="208" spans="1:30" s="67" customFormat="1" ht="12.75" x14ac:dyDescent="0.2">
      <c r="A208" s="696">
        <v>5175</v>
      </c>
      <c r="B208" s="695" t="s">
        <v>1625</v>
      </c>
      <c r="C208" s="697">
        <f t="shared" si="39"/>
        <v>500</v>
      </c>
      <c r="D208" s="698">
        <f>'O5 Details by Class &amp; Accounts'!AD165</f>
        <v>327.56358363453853</v>
      </c>
      <c r="E208" s="698">
        <f>'O5 Details by Class &amp; Accounts'!AE165</f>
        <v>139.51135399777547</v>
      </c>
      <c r="F208" s="698">
        <f>'O5 Details by Class &amp; Accounts'!AF165</f>
        <v>15.129199554957266</v>
      </c>
      <c r="G208" s="698">
        <f>'O5 Details by Class &amp; Accounts'!AG165</f>
        <v>0</v>
      </c>
      <c r="H208" s="698">
        <f>'O5 Details by Class &amp; Accounts'!AH165</f>
        <v>13.480068955656273</v>
      </c>
      <c r="I208" s="698">
        <f>'O5 Details by Class &amp; Accounts'!AI165</f>
        <v>4.3157938570724079</v>
      </c>
      <c r="J208" s="698">
        <f>'O5 Details by Class &amp; Accounts'!AJ165</f>
        <v>0</v>
      </c>
      <c r="K208" s="698">
        <f>'O5 Details by Class &amp; Accounts'!AK165</f>
        <v>0</v>
      </c>
      <c r="L208" s="698">
        <f>'O5 Details by Class &amp; Accounts'!AL165</f>
        <v>0</v>
      </c>
      <c r="M208" s="698">
        <f>'O5 Details by Class &amp; Accounts'!AM165</f>
        <v>0</v>
      </c>
      <c r="N208" s="698">
        <f>'O5 Details by Class &amp; Accounts'!AN165</f>
        <v>0</v>
      </c>
      <c r="O208" s="698">
        <f>'O5 Details by Class &amp; Accounts'!AO165</f>
        <v>0</v>
      </c>
      <c r="P208" s="698">
        <f>'O5 Details by Class &amp; Accounts'!AP165</f>
        <v>0</v>
      </c>
      <c r="Q208" s="698">
        <f>'O5 Details by Class &amp; Accounts'!AQ165</f>
        <v>0</v>
      </c>
      <c r="R208" s="698">
        <f>'O5 Details by Class &amp; Accounts'!AR165</f>
        <v>0</v>
      </c>
      <c r="S208" s="698">
        <f>'O5 Details by Class &amp; Accounts'!AS165</f>
        <v>0</v>
      </c>
      <c r="T208" s="698">
        <f>'O5 Details by Class &amp; Accounts'!AT165</f>
        <v>0</v>
      </c>
      <c r="U208" s="698">
        <f>'O5 Details by Class &amp; Accounts'!AU165</f>
        <v>0</v>
      </c>
      <c r="V208" s="698">
        <f>'O5 Details by Class &amp; Accounts'!AV165</f>
        <v>0</v>
      </c>
      <c r="W208" s="699">
        <f>'O5 Details by Class &amp; Accounts'!AW165</f>
        <v>0</v>
      </c>
      <c r="X208" s="632"/>
      <c r="Y208" s="633"/>
      <c r="Z208" s="682">
        <v>1860</v>
      </c>
      <c r="AA208" s="633"/>
      <c r="AB208" s="633"/>
      <c r="AC208" s="633"/>
      <c r="AD208" s="633"/>
    </row>
    <row r="209" spans="1:30" s="67" customFormat="1" ht="12.75" x14ac:dyDescent="0.2">
      <c r="A209" s="692"/>
      <c r="B209" s="384"/>
      <c r="C209" s="683"/>
      <c r="D209" s="707"/>
      <c r="E209" s="707"/>
      <c r="F209" s="707"/>
      <c r="G209" s="707"/>
      <c r="H209" s="707"/>
      <c r="I209" s="707"/>
      <c r="J209" s="707"/>
      <c r="K209" s="707"/>
      <c r="L209" s="707"/>
      <c r="M209" s="707"/>
      <c r="N209" s="707"/>
      <c r="O209" s="707"/>
      <c r="P209" s="707"/>
      <c r="Q209" s="707"/>
      <c r="R209" s="707"/>
      <c r="S209" s="707"/>
      <c r="T209" s="707"/>
      <c r="U209" s="707"/>
      <c r="V209" s="707"/>
      <c r="W209" s="708"/>
      <c r="X209" s="632"/>
      <c r="Y209" s="633"/>
      <c r="Z209" s="682"/>
      <c r="AA209" s="633"/>
      <c r="AB209" s="633"/>
      <c r="AC209" s="633"/>
      <c r="AD209" s="633"/>
    </row>
    <row r="210" spans="1:30" s="67" customFormat="1" ht="12.75" x14ac:dyDescent="0.2">
      <c r="A210" s="692"/>
      <c r="B210" s="944" t="s">
        <v>754</v>
      </c>
      <c r="C210" s="948">
        <f t="shared" si="39"/>
        <v>1687784.4000000004</v>
      </c>
      <c r="D210" s="946">
        <f>+SUM(D184:D208)</f>
        <v>1138024.422328393</v>
      </c>
      <c r="E210" s="946">
        <f t="shared" ref="E210:W210" si="40">+SUM(E184:E208)</f>
        <v>223584.81247765079</v>
      </c>
      <c r="F210" s="946">
        <f t="shared" si="40"/>
        <v>54985.376151686665</v>
      </c>
      <c r="G210" s="946">
        <f t="shared" si="40"/>
        <v>0</v>
      </c>
      <c r="H210" s="946">
        <f t="shared" si="40"/>
        <v>33859.149615404385</v>
      </c>
      <c r="I210" s="946">
        <f t="shared" si="40"/>
        <v>38491.674547742732</v>
      </c>
      <c r="J210" s="946">
        <f t="shared" si="40"/>
        <v>180889.90075644274</v>
      </c>
      <c r="K210" s="946">
        <f t="shared" si="40"/>
        <v>11163.93433586601</v>
      </c>
      <c r="L210" s="946">
        <f t="shared" si="40"/>
        <v>6785.1297868139</v>
      </c>
      <c r="M210" s="946">
        <f t="shared" si="40"/>
        <v>0</v>
      </c>
      <c r="N210" s="946">
        <f t="shared" si="40"/>
        <v>0</v>
      </c>
      <c r="O210" s="946">
        <f t="shared" si="40"/>
        <v>0</v>
      </c>
      <c r="P210" s="946">
        <f t="shared" si="40"/>
        <v>0</v>
      </c>
      <c r="Q210" s="946">
        <f t="shared" si="40"/>
        <v>0</v>
      </c>
      <c r="R210" s="946">
        <f t="shared" si="40"/>
        <v>0</v>
      </c>
      <c r="S210" s="946">
        <f t="shared" si="40"/>
        <v>0</v>
      </c>
      <c r="T210" s="946">
        <f t="shared" si="40"/>
        <v>0</v>
      </c>
      <c r="U210" s="946">
        <f t="shared" si="40"/>
        <v>0</v>
      </c>
      <c r="V210" s="946">
        <f t="shared" si="40"/>
        <v>0</v>
      </c>
      <c r="W210" s="947">
        <f t="shared" si="40"/>
        <v>0</v>
      </c>
      <c r="X210" s="632"/>
      <c r="Y210" s="633"/>
      <c r="Z210" s="682"/>
      <c r="AA210" s="633"/>
      <c r="AB210" s="633"/>
      <c r="AC210" s="633"/>
      <c r="AD210" s="633"/>
    </row>
    <row r="211" spans="1:30" s="67" customFormat="1" ht="12.75" x14ac:dyDescent="0.2">
      <c r="A211" s="692"/>
      <c r="B211" s="384"/>
      <c r="C211" s="683"/>
      <c r="D211" s="707"/>
      <c r="E211" s="707"/>
      <c r="F211" s="707"/>
      <c r="G211" s="707"/>
      <c r="H211" s="707"/>
      <c r="I211" s="707"/>
      <c r="J211" s="707"/>
      <c r="K211" s="707"/>
      <c r="L211" s="707"/>
      <c r="M211" s="707"/>
      <c r="N211" s="707"/>
      <c r="O211" s="707"/>
      <c r="P211" s="707"/>
      <c r="Q211" s="707"/>
      <c r="R211" s="707"/>
      <c r="S211" s="707"/>
      <c r="T211" s="707"/>
      <c r="U211" s="707"/>
      <c r="V211" s="707"/>
      <c r="W211" s="708"/>
      <c r="X211" s="632"/>
      <c r="Y211" s="633"/>
      <c r="Z211" s="682"/>
      <c r="AA211" s="633"/>
      <c r="AB211" s="633"/>
      <c r="AC211" s="633"/>
      <c r="AD211" s="633"/>
    </row>
    <row r="212" spans="1:30" s="67" customFormat="1" ht="12.75" x14ac:dyDescent="0.2">
      <c r="A212" s="692"/>
      <c r="B212" s="720" t="s">
        <v>897</v>
      </c>
      <c r="C212" s="683"/>
      <c r="D212" s="707"/>
      <c r="E212" s="707"/>
      <c r="F212" s="707"/>
      <c r="G212" s="707"/>
      <c r="H212" s="707"/>
      <c r="I212" s="707"/>
      <c r="J212" s="707"/>
      <c r="K212" s="707"/>
      <c r="L212" s="707"/>
      <c r="M212" s="707"/>
      <c r="N212" s="707"/>
      <c r="O212" s="707"/>
      <c r="P212" s="707"/>
      <c r="Q212" s="707"/>
      <c r="R212" s="707"/>
      <c r="S212" s="707"/>
      <c r="T212" s="707"/>
      <c r="U212" s="707"/>
      <c r="V212" s="707"/>
      <c r="W212" s="708"/>
      <c r="X212" s="632"/>
      <c r="Y212" s="633"/>
      <c r="Z212" s="682"/>
      <c r="AA212" s="633"/>
      <c r="AB212" s="633"/>
      <c r="AC212" s="633"/>
      <c r="AD212" s="633"/>
    </row>
    <row r="213" spans="1:30" s="67" customFormat="1" ht="12.75" x14ac:dyDescent="0.2">
      <c r="A213" s="692">
        <v>5305</v>
      </c>
      <c r="B213" s="384" t="s">
        <v>1635</v>
      </c>
      <c r="C213" s="677">
        <f t="shared" ref="C213:C220" si="41">SUM(D213:W213)</f>
        <v>230451.00000000003</v>
      </c>
      <c r="D213" s="710">
        <f>'O5 Details by Class &amp; Accounts'!AD166</f>
        <v>205609.17206899426</v>
      </c>
      <c r="E213" s="710">
        <f>'O5 Details by Class &amp; Accounts'!AE166</f>
        <v>20189.409942504793</v>
      </c>
      <c r="F213" s="710">
        <f>'O5 Details by Class &amp; Accounts'!AF166</f>
        <v>785.00432297308555</v>
      </c>
      <c r="G213" s="710">
        <f>'O5 Details by Class &amp; Accounts'!AG166</f>
        <v>0</v>
      </c>
      <c r="H213" s="710">
        <f>'O5 Details by Class &amp; Accounts'!AH166</f>
        <v>132.11423048079325</v>
      </c>
      <c r="I213" s="710">
        <f>'O5 Details by Class &amp; Accounts'!AI166</f>
        <v>43.782041496541957</v>
      </c>
      <c r="J213" s="710">
        <f>'O5 Details by Class &amp; Accounts'!AJ166</f>
        <v>89.612365636196984</v>
      </c>
      <c r="K213" s="710">
        <f>'O5 Details by Class &amp; Accounts'!AK166</f>
        <v>73.738175152070667</v>
      </c>
      <c r="L213" s="710">
        <f>'O5 Details by Class &amp; Accounts'!AL166</f>
        <v>3528.1668527622701</v>
      </c>
      <c r="M213" s="710">
        <f>'O5 Details by Class &amp; Accounts'!AM166</f>
        <v>0</v>
      </c>
      <c r="N213" s="710">
        <f>'O5 Details by Class &amp; Accounts'!AN166</f>
        <v>0</v>
      </c>
      <c r="O213" s="710">
        <f>'O5 Details by Class &amp; Accounts'!AO166</f>
        <v>0</v>
      </c>
      <c r="P213" s="710">
        <f>'O5 Details by Class &amp; Accounts'!AP166</f>
        <v>0</v>
      </c>
      <c r="Q213" s="710">
        <f>'O5 Details by Class &amp; Accounts'!AQ166</f>
        <v>0</v>
      </c>
      <c r="R213" s="710">
        <f>'O5 Details by Class &amp; Accounts'!AR166</f>
        <v>0</v>
      </c>
      <c r="S213" s="710">
        <f>'O5 Details by Class &amp; Accounts'!AS166</f>
        <v>0</v>
      </c>
      <c r="T213" s="710">
        <f>'O5 Details by Class &amp; Accounts'!AT166</f>
        <v>0</v>
      </c>
      <c r="U213" s="710">
        <f>'O5 Details by Class &amp; Accounts'!AU166</f>
        <v>0</v>
      </c>
      <c r="V213" s="710">
        <f>'O5 Details by Class &amp; Accounts'!AV166</f>
        <v>0</v>
      </c>
      <c r="W213" s="694">
        <f>'O5 Details by Class &amp; Accounts'!AW166</f>
        <v>0</v>
      </c>
      <c r="X213" s="632"/>
      <c r="Y213" s="633"/>
      <c r="Z213" s="682" t="s">
        <v>1361</v>
      </c>
      <c r="AA213" s="633"/>
      <c r="AB213" s="633"/>
      <c r="AC213" s="633"/>
      <c r="AD213" s="633"/>
    </row>
    <row r="214" spans="1:30" s="67" customFormat="1" ht="12.75" x14ac:dyDescent="0.2">
      <c r="A214" s="692">
        <v>5310</v>
      </c>
      <c r="B214" s="384" t="s">
        <v>289</v>
      </c>
      <c r="C214" s="677">
        <f t="shared" si="41"/>
        <v>241109</v>
      </c>
      <c r="D214" s="710">
        <f>'O5 Details by Class &amp; Accounts'!AD167</f>
        <v>207171.60544618018</v>
      </c>
      <c r="E214" s="710">
        <f>'O5 Details by Class &amp; Accounts'!AE167</f>
        <v>16407.588701048575</v>
      </c>
      <c r="F214" s="710">
        <f>'O5 Details by Class &amp; Accounts'!AF167</f>
        <v>16949.348705328481</v>
      </c>
      <c r="G214" s="710">
        <f>'O5 Details by Class &amp; Accounts'!AG167</f>
        <v>0</v>
      </c>
      <c r="H214" s="710">
        <f>'O5 Details by Class &amp; Accounts'!AH167</f>
        <v>464.36571795420502</v>
      </c>
      <c r="I214" s="710">
        <f>'O5 Details by Class &amp; Accounts'!AI167</f>
        <v>116.09142948855126</v>
      </c>
      <c r="J214" s="710">
        <f>'O5 Details by Class &amp; Accounts'!AJ167</f>
        <v>0</v>
      </c>
      <c r="K214" s="710">
        <f>'O5 Details by Class &amp; Accounts'!AK167</f>
        <v>0</v>
      </c>
      <c r="L214" s="710">
        <f>'O5 Details by Class &amp; Accounts'!AL167</f>
        <v>0</v>
      </c>
      <c r="M214" s="710">
        <f>'O5 Details by Class &amp; Accounts'!AM167</f>
        <v>0</v>
      </c>
      <c r="N214" s="710">
        <f>'O5 Details by Class &amp; Accounts'!AN167</f>
        <v>0</v>
      </c>
      <c r="O214" s="710">
        <f>'O5 Details by Class &amp; Accounts'!AO167</f>
        <v>0</v>
      </c>
      <c r="P214" s="710">
        <f>'O5 Details by Class &amp; Accounts'!AP167</f>
        <v>0</v>
      </c>
      <c r="Q214" s="710">
        <f>'O5 Details by Class &amp; Accounts'!AQ167</f>
        <v>0</v>
      </c>
      <c r="R214" s="710">
        <f>'O5 Details by Class &amp; Accounts'!AR167</f>
        <v>0</v>
      </c>
      <c r="S214" s="710">
        <f>'O5 Details by Class &amp; Accounts'!AS167</f>
        <v>0</v>
      </c>
      <c r="T214" s="710">
        <f>'O5 Details by Class &amp; Accounts'!AT167</f>
        <v>0</v>
      </c>
      <c r="U214" s="710">
        <f>'O5 Details by Class &amp; Accounts'!AU167</f>
        <v>0</v>
      </c>
      <c r="V214" s="710">
        <f>'O5 Details by Class &amp; Accounts'!AV167</f>
        <v>0</v>
      </c>
      <c r="W214" s="694">
        <f>'O5 Details by Class &amp; Accounts'!AW167</f>
        <v>0</v>
      </c>
      <c r="X214" s="632"/>
      <c r="Y214" s="633"/>
      <c r="Z214" s="682" t="s">
        <v>821</v>
      </c>
      <c r="AA214" s="633"/>
      <c r="AB214" s="633"/>
      <c r="AC214" s="633"/>
      <c r="AD214" s="633"/>
    </row>
    <row r="215" spans="1:30" s="67" customFormat="1" ht="12.75" x14ac:dyDescent="0.2">
      <c r="A215" s="692">
        <v>5315</v>
      </c>
      <c r="B215" s="384" t="s">
        <v>1220</v>
      </c>
      <c r="C215" s="677">
        <f t="shared" si="41"/>
        <v>1179268</v>
      </c>
      <c r="D215" s="710">
        <f>'O5 Details by Class &amp; Accounts'!AD168</f>
        <v>1052146.9515318167</v>
      </c>
      <c r="E215" s="710">
        <f>'O5 Details by Class &amp; Accounts'!AE168</f>
        <v>103313.61150126379</v>
      </c>
      <c r="F215" s="710">
        <f>'O5 Details by Class &amp; Accounts'!AF168</f>
        <v>4017.0382334805436</v>
      </c>
      <c r="G215" s="710">
        <f>'O5 Details by Class &amp; Accounts'!AG168</f>
        <v>0</v>
      </c>
      <c r="H215" s="710">
        <f>'O5 Details by Class &amp; Accounts'!AH168</f>
        <v>676.05731522373128</v>
      </c>
      <c r="I215" s="710">
        <f>'O5 Details by Class &amp; Accounts'!AI168</f>
        <v>224.04224981251562</v>
      </c>
      <c r="J215" s="710">
        <f>'O5 Details by Class &amp; Accounts'!AJ168</f>
        <v>458.56600838818986</v>
      </c>
      <c r="K215" s="710">
        <f>'O5 Details by Class &amp; Accounts'!AK168</f>
        <v>377.33431547371055</v>
      </c>
      <c r="L215" s="710">
        <f>'O5 Details by Class &amp; Accounts'!AL168</f>
        <v>18054.398844540734</v>
      </c>
      <c r="M215" s="710">
        <f>'O5 Details by Class &amp; Accounts'!AM168</f>
        <v>0</v>
      </c>
      <c r="N215" s="710">
        <f>'O5 Details by Class &amp; Accounts'!AN168</f>
        <v>0</v>
      </c>
      <c r="O215" s="710">
        <f>'O5 Details by Class &amp; Accounts'!AO168</f>
        <v>0</v>
      </c>
      <c r="P215" s="710">
        <f>'O5 Details by Class &amp; Accounts'!AP168</f>
        <v>0</v>
      </c>
      <c r="Q215" s="710">
        <f>'O5 Details by Class &amp; Accounts'!AQ168</f>
        <v>0</v>
      </c>
      <c r="R215" s="710">
        <f>'O5 Details by Class &amp; Accounts'!AR168</f>
        <v>0</v>
      </c>
      <c r="S215" s="710">
        <f>'O5 Details by Class &amp; Accounts'!AS168</f>
        <v>0</v>
      </c>
      <c r="T215" s="710">
        <f>'O5 Details by Class &amp; Accounts'!AT168</f>
        <v>0</v>
      </c>
      <c r="U215" s="710">
        <f>'O5 Details by Class &amp; Accounts'!AU168</f>
        <v>0</v>
      </c>
      <c r="V215" s="710">
        <f>'O5 Details by Class &amp; Accounts'!AV168</f>
        <v>0</v>
      </c>
      <c r="W215" s="694">
        <f>'O5 Details by Class &amp; Accounts'!AW168</f>
        <v>0</v>
      </c>
      <c r="X215" s="632"/>
      <c r="Y215" s="633"/>
      <c r="Z215" s="682" t="s">
        <v>1361</v>
      </c>
      <c r="AA215" s="633"/>
      <c r="AB215" s="633"/>
      <c r="AC215" s="633"/>
      <c r="AD215" s="633"/>
    </row>
    <row r="216" spans="1:30" s="67" customFormat="1" ht="12.75" x14ac:dyDescent="0.2">
      <c r="A216" s="692">
        <v>5320</v>
      </c>
      <c r="B216" s="384" t="s">
        <v>1221</v>
      </c>
      <c r="C216" s="677">
        <f t="shared" si="41"/>
        <v>242549</v>
      </c>
      <c r="D216" s="710">
        <f>'O5 Details by Class &amp; Accounts'!AD169</f>
        <v>216403.04913479433</v>
      </c>
      <c r="E216" s="710">
        <f>'O5 Details by Class &amp; Accounts'!AE169</f>
        <v>21249.294609893619</v>
      </c>
      <c r="F216" s="710">
        <f>'O5 Details by Class &amp; Accounts'!AF169</f>
        <v>826.21474210482461</v>
      </c>
      <c r="G216" s="710">
        <f>'O5 Details by Class &amp; Accounts'!AG169</f>
        <v>0</v>
      </c>
      <c r="H216" s="710">
        <f>'O5 Details by Class &amp; Accounts'!AH169</f>
        <v>139.04983918006832</v>
      </c>
      <c r="I216" s="710">
        <f>'O5 Details by Class &amp; Accounts'!AI169</f>
        <v>46.080469960836595</v>
      </c>
      <c r="J216" s="710">
        <f>'O5 Details by Class &amp; Accounts'!AJ169</f>
        <v>94.316751381829292</v>
      </c>
      <c r="K216" s="710">
        <f>'O5 Details by Class &amp; Accounts'!AK169</f>
        <v>77.609212565619544</v>
      </c>
      <c r="L216" s="710">
        <f>'O5 Details by Class &amp; Accounts'!AL169</f>
        <v>3713.3852401188792</v>
      </c>
      <c r="M216" s="710">
        <f>'O5 Details by Class &amp; Accounts'!AM169</f>
        <v>0</v>
      </c>
      <c r="N216" s="710">
        <f>'O5 Details by Class &amp; Accounts'!AN169</f>
        <v>0</v>
      </c>
      <c r="O216" s="710">
        <f>'O5 Details by Class &amp; Accounts'!AO169</f>
        <v>0</v>
      </c>
      <c r="P216" s="710">
        <f>'O5 Details by Class &amp; Accounts'!AP169</f>
        <v>0</v>
      </c>
      <c r="Q216" s="710">
        <f>'O5 Details by Class &amp; Accounts'!AQ169</f>
        <v>0</v>
      </c>
      <c r="R216" s="710">
        <f>'O5 Details by Class &amp; Accounts'!AR169</f>
        <v>0</v>
      </c>
      <c r="S216" s="710">
        <f>'O5 Details by Class &amp; Accounts'!AS169</f>
        <v>0</v>
      </c>
      <c r="T216" s="710">
        <f>'O5 Details by Class &amp; Accounts'!AT169</f>
        <v>0</v>
      </c>
      <c r="U216" s="710">
        <f>'O5 Details by Class &amp; Accounts'!AU169</f>
        <v>0</v>
      </c>
      <c r="V216" s="710">
        <f>'O5 Details by Class &amp; Accounts'!AV169</f>
        <v>0</v>
      </c>
      <c r="W216" s="694">
        <f>'O5 Details by Class &amp; Accounts'!AW169</f>
        <v>0</v>
      </c>
      <c r="X216" s="632"/>
      <c r="Y216" s="633"/>
      <c r="Z216" s="682" t="s">
        <v>1361</v>
      </c>
      <c r="AA216" s="633"/>
      <c r="AB216" s="633"/>
      <c r="AC216" s="633"/>
      <c r="AD216" s="633"/>
    </row>
    <row r="217" spans="1:30" s="67" customFormat="1" ht="12.75" x14ac:dyDescent="0.2">
      <c r="A217" s="692">
        <v>5325</v>
      </c>
      <c r="B217" s="384" t="s">
        <v>1222</v>
      </c>
      <c r="C217" s="677">
        <f t="shared" si="41"/>
        <v>100</v>
      </c>
      <c r="D217" s="710">
        <f>'O5 Details by Class &amp; Accounts'!AD170</f>
        <v>89.220342749215348</v>
      </c>
      <c r="E217" s="710">
        <f>'O5 Details by Class &amp; Accounts'!AE170</f>
        <v>8.7608254867649915</v>
      </c>
      <c r="F217" s="710">
        <f>'O5 Details by Class &amp; Accounts'!AF170</f>
        <v>0.34063828014332137</v>
      </c>
      <c r="G217" s="710">
        <f>'O5 Details by Class &amp; Accounts'!AG170</f>
        <v>0</v>
      </c>
      <c r="H217" s="710">
        <f>'O5 Details by Class &amp; Accounts'!AH170</f>
        <v>5.7328555953670528E-2</v>
      </c>
      <c r="I217" s="710">
        <f>'O5 Details by Class &amp; Accounts'!AI170</f>
        <v>1.8998416798600117E-2</v>
      </c>
      <c r="J217" s="710">
        <f>'O5 Details by Class &amp; Accounts'!AJ170</f>
        <v>3.8885648418187369E-2</v>
      </c>
      <c r="K217" s="710">
        <f>'O5 Details by Class &amp; Accounts'!AK170</f>
        <v>3.1997333555537043E-2</v>
      </c>
      <c r="L217" s="710">
        <f>'O5 Details by Class &amp; Accounts'!AL170</f>
        <v>1.5309835291503486</v>
      </c>
      <c r="M217" s="710">
        <f>'O5 Details by Class &amp; Accounts'!AM170</f>
        <v>0</v>
      </c>
      <c r="N217" s="710">
        <f>'O5 Details by Class &amp; Accounts'!AN170</f>
        <v>0</v>
      </c>
      <c r="O217" s="710">
        <f>'O5 Details by Class &amp; Accounts'!AO170</f>
        <v>0</v>
      </c>
      <c r="P217" s="710">
        <f>'O5 Details by Class &amp; Accounts'!AP170</f>
        <v>0</v>
      </c>
      <c r="Q217" s="710">
        <f>'O5 Details by Class &amp; Accounts'!AQ170</f>
        <v>0</v>
      </c>
      <c r="R217" s="710">
        <f>'O5 Details by Class &amp; Accounts'!AR170</f>
        <v>0</v>
      </c>
      <c r="S217" s="710">
        <f>'O5 Details by Class &amp; Accounts'!AS170</f>
        <v>0</v>
      </c>
      <c r="T217" s="710">
        <f>'O5 Details by Class &amp; Accounts'!AT170</f>
        <v>0</v>
      </c>
      <c r="U217" s="710">
        <f>'O5 Details by Class &amp; Accounts'!AU170</f>
        <v>0</v>
      </c>
      <c r="V217" s="710">
        <f>'O5 Details by Class &amp; Accounts'!AV170</f>
        <v>0</v>
      </c>
      <c r="W217" s="694">
        <f>'O5 Details by Class &amp; Accounts'!AW170</f>
        <v>0</v>
      </c>
      <c r="X217" s="632"/>
      <c r="Y217" s="633"/>
      <c r="Z217" s="682" t="s">
        <v>1361</v>
      </c>
      <c r="AA217" s="633"/>
      <c r="AB217" s="633"/>
      <c r="AC217" s="633"/>
      <c r="AD217" s="633"/>
    </row>
    <row r="218" spans="1:30" s="67" customFormat="1" ht="12.75" x14ac:dyDescent="0.2">
      <c r="A218" s="692">
        <v>5330</v>
      </c>
      <c r="B218" s="384" t="s">
        <v>1223</v>
      </c>
      <c r="C218" s="677">
        <f t="shared" si="41"/>
        <v>400</v>
      </c>
      <c r="D218" s="710">
        <f>'O5 Details by Class &amp; Accounts'!AD171</f>
        <v>356.88137099686139</v>
      </c>
      <c r="E218" s="710">
        <f>'O5 Details by Class &amp; Accounts'!AE171</f>
        <v>35.043301947059966</v>
      </c>
      <c r="F218" s="710">
        <f>'O5 Details by Class &amp; Accounts'!AF171</f>
        <v>1.3625531205732855</v>
      </c>
      <c r="G218" s="710">
        <f>'O5 Details by Class &amp; Accounts'!AG171</f>
        <v>0</v>
      </c>
      <c r="H218" s="710">
        <f>'O5 Details by Class &amp; Accounts'!AH171</f>
        <v>0.22931422381468211</v>
      </c>
      <c r="I218" s="710">
        <f>'O5 Details by Class &amp; Accounts'!AI171</f>
        <v>7.5993667194400469E-2</v>
      </c>
      <c r="J218" s="710">
        <f>'O5 Details by Class &amp; Accounts'!AJ171</f>
        <v>0.15554259367274947</v>
      </c>
      <c r="K218" s="710">
        <f>'O5 Details by Class &amp; Accounts'!AK171</f>
        <v>0.12798933422214817</v>
      </c>
      <c r="L218" s="710">
        <f>'O5 Details by Class &amp; Accounts'!AL171</f>
        <v>6.1239341166013945</v>
      </c>
      <c r="M218" s="710">
        <f>'O5 Details by Class &amp; Accounts'!AM171</f>
        <v>0</v>
      </c>
      <c r="N218" s="710">
        <f>'O5 Details by Class &amp; Accounts'!AN171</f>
        <v>0</v>
      </c>
      <c r="O218" s="710">
        <f>'O5 Details by Class &amp; Accounts'!AO171</f>
        <v>0</v>
      </c>
      <c r="P218" s="710">
        <f>'O5 Details by Class &amp; Accounts'!AP171</f>
        <v>0</v>
      </c>
      <c r="Q218" s="710">
        <f>'O5 Details by Class &amp; Accounts'!AQ171</f>
        <v>0</v>
      </c>
      <c r="R218" s="710">
        <f>'O5 Details by Class &amp; Accounts'!AR171</f>
        <v>0</v>
      </c>
      <c r="S218" s="710">
        <f>'O5 Details by Class &amp; Accounts'!AS171</f>
        <v>0</v>
      </c>
      <c r="T218" s="710">
        <f>'O5 Details by Class &amp; Accounts'!AT171</f>
        <v>0</v>
      </c>
      <c r="U218" s="710">
        <f>'O5 Details by Class &amp; Accounts'!AU171</f>
        <v>0</v>
      </c>
      <c r="V218" s="710">
        <f>'O5 Details by Class &amp; Accounts'!AV171</f>
        <v>0</v>
      </c>
      <c r="W218" s="694">
        <f>'O5 Details by Class &amp; Accounts'!AW171</f>
        <v>0</v>
      </c>
      <c r="X218" s="632"/>
      <c r="Y218" s="633"/>
      <c r="Z218" s="682" t="s">
        <v>1361</v>
      </c>
      <c r="AA218" s="633"/>
      <c r="AB218" s="633"/>
      <c r="AC218" s="633"/>
      <c r="AD218" s="633"/>
    </row>
    <row r="219" spans="1:30" s="67" customFormat="1" ht="12.75" x14ac:dyDescent="0.2">
      <c r="A219" s="692">
        <v>5335</v>
      </c>
      <c r="B219" s="384" t="s">
        <v>1224</v>
      </c>
      <c r="C219" s="677">
        <f t="shared" si="41"/>
        <v>162000</v>
      </c>
      <c r="D219" s="710">
        <f>'O5 Details by Class &amp; Accounts'!AD172</f>
        <v>138212.47391656856</v>
      </c>
      <c r="E219" s="710">
        <f>'O5 Details by Class &amp; Accounts'!AE172</f>
        <v>19396.601950373453</v>
      </c>
      <c r="F219" s="710">
        <f>'O5 Details by Class &amp; Accounts'!AF172</f>
        <v>4390.9241330579907</v>
      </c>
      <c r="G219" s="710">
        <f>'O5 Details by Class &amp; Accounts'!AG172</f>
        <v>0</v>
      </c>
      <c r="H219" s="710">
        <f>'O5 Details by Class &amp; Accounts'!AH172</f>
        <v>0</v>
      </c>
      <c r="I219" s="710">
        <f>'O5 Details by Class &amp; Accounts'!AI172</f>
        <v>0</v>
      </c>
      <c r="J219" s="710">
        <f>'O5 Details by Class &amp; Accounts'!AJ172</f>
        <v>0</v>
      </c>
      <c r="K219" s="710">
        <f>'O5 Details by Class &amp; Accounts'!AK172</f>
        <v>0</v>
      </c>
      <c r="L219" s="710">
        <f>'O5 Details by Class &amp; Accounts'!AL172</f>
        <v>0</v>
      </c>
      <c r="M219" s="710">
        <f>'O5 Details by Class &amp; Accounts'!AM172</f>
        <v>0</v>
      </c>
      <c r="N219" s="710">
        <f>'O5 Details by Class &amp; Accounts'!AN172</f>
        <v>0</v>
      </c>
      <c r="O219" s="710">
        <f>'O5 Details by Class &amp; Accounts'!AO172</f>
        <v>0</v>
      </c>
      <c r="P219" s="710">
        <f>'O5 Details by Class &amp; Accounts'!AP172</f>
        <v>0</v>
      </c>
      <c r="Q219" s="710">
        <f>'O5 Details by Class &amp; Accounts'!AQ172</f>
        <v>0</v>
      </c>
      <c r="R219" s="710">
        <f>'O5 Details by Class &amp; Accounts'!AR172</f>
        <v>0</v>
      </c>
      <c r="S219" s="710">
        <f>'O5 Details by Class &amp; Accounts'!AS172</f>
        <v>0</v>
      </c>
      <c r="T219" s="710">
        <f>'O5 Details by Class &amp; Accounts'!AT172</f>
        <v>0</v>
      </c>
      <c r="U219" s="710">
        <f>'O5 Details by Class &amp; Accounts'!AU172</f>
        <v>0</v>
      </c>
      <c r="V219" s="710">
        <f>'O5 Details by Class &amp; Accounts'!AV172</f>
        <v>0</v>
      </c>
      <c r="W219" s="694">
        <f>'O5 Details by Class &amp; Accounts'!AW172</f>
        <v>0</v>
      </c>
      <c r="X219" s="632"/>
      <c r="Y219" s="633"/>
      <c r="Z219" s="682" t="s">
        <v>1441</v>
      </c>
      <c r="AA219" s="633"/>
      <c r="AB219" s="633"/>
      <c r="AC219" s="633"/>
      <c r="AD219" s="633"/>
    </row>
    <row r="220" spans="1:30" s="591" customFormat="1" ht="12.75" x14ac:dyDescent="0.2">
      <c r="A220" s="696">
        <v>5340</v>
      </c>
      <c r="B220" s="695" t="s">
        <v>1225</v>
      </c>
      <c r="C220" s="697">
        <f t="shared" si="41"/>
        <v>0</v>
      </c>
      <c r="D220" s="698">
        <f>'O5 Details by Class &amp; Accounts'!AD173</f>
        <v>0</v>
      </c>
      <c r="E220" s="698">
        <f>'O5 Details by Class &amp; Accounts'!AE173</f>
        <v>0</v>
      </c>
      <c r="F220" s="698">
        <f>'O5 Details by Class &amp; Accounts'!AF173</f>
        <v>0</v>
      </c>
      <c r="G220" s="698">
        <f>'O5 Details by Class &amp; Accounts'!AG173</f>
        <v>0</v>
      </c>
      <c r="H220" s="698">
        <f>'O5 Details by Class &amp; Accounts'!AH173</f>
        <v>0</v>
      </c>
      <c r="I220" s="698">
        <f>'O5 Details by Class &amp; Accounts'!AI173</f>
        <v>0</v>
      </c>
      <c r="J220" s="698">
        <f>'O5 Details by Class &amp; Accounts'!AJ173</f>
        <v>0</v>
      </c>
      <c r="K220" s="698">
        <f>'O5 Details by Class &amp; Accounts'!AK173</f>
        <v>0</v>
      </c>
      <c r="L220" s="698">
        <f>'O5 Details by Class &amp; Accounts'!AL173</f>
        <v>0</v>
      </c>
      <c r="M220" s="698">
        <f>'O5 Details by Class &amp; Accounts'!AM173</f>
        <v>0</v>
      </c>
      <c r="N220" s="698">
        <f>'O5 Details by Class &amp; Accounts'!AN173</f>
        <v>0</v>
      </c>
      <c r="O220" s="698">
        <f>'O5 Details by Class &amp; Accounts'!AO173</f>
        <v>0</v>
      </c>
      <c r="P220" s="698">
        <f>'O5 Details by Class &amp; Accounts'!AP173</f>
        <v>0</v>
      </c>
      <c r="Q220" s="698">
        <f>'O5 Details by Class &amp; Accounts'!AQ173</f>
        <v>0</v>
      </c>
      <c r="R220" s="698">
        <f>'O5 Details by Class &amp; Accounts'!AR173</f>
        <v>0</v>
      </c>
      <c r="S220" s="698">
        <f>'O5 Details by Class &amp; Accounts'!AS173</f>
        <v>0</v>
      </c>
      <c r="T220" s="698">
        <f>'O5 Details by Class &amp; Accounts'!AT173</f>
        <v>0</v>
      </c>
      <c r="U220" s="698">
        <f>'O5 Details by Class &amp; Accounts'!AU173</f>
        <v>0</v>
      </c>
      <c r="V220" s="698">
        <f>'O5 Details by Class &amp; Accounts'!AV173</f>
        <v>0</v>
      </c>
      <c r="W220" s="699">
        <f>'O5 Details by Class &amp; Accounts'!AW173</f>
        <v>0</v>
      </c>
      <c r="X220" s="634"/>
      <c r="Y220" s="635"/>
      <c r="Z220" s="682" t="s">
        <v>1361</v>
      </c>
      <c r="AA220" s="635"/>
      <c r="AB220" s="635"/>
      <c r="AC220" s="635"/>
      <c r="AD220" s="635"/>
    </row>
    <row r="221" spans="1:30" s="67" customFormat="1" ht="12.75" x14ac:dyDescent="0.2">
      <c r="A221" s="357"/>
      <c r="B221" s="1899"/>
      <c r="C221" s="683"/>
      <c r="D221" s="707"/>
      <c r="E221" s="707"/>
      <c r="F221" s="707"/>
      <c r="G221" s="707"/>
      <c r="H221" s="707"/>
      <c r="I221" s="707"/>
      <c r="J221" s="707"/>
      <c r="K221" s="707"/>
      <c r="L221" s="707"/>
      <c r="M221" s="707"/>
      <c r="N221" s="707"/>
      <c r="O221" s="707"/>
      <c r="P221" s="707"/>
      <c r="Q221" s="707"/>
      <c r="R221" s="707"/>
      <c r="S221" s="707"/>
      <c r="T221" s="707"/>
      <c r="U221" s="707"/>
      <c r="V221" s="707"/>
      <c r="W221" s="727"/>
      <c r="X221" s="632"/>
      <c r="Y221" s="633"/>
      <c r="Z221" s="633"/>
      <c r="AA221" s="633"/>
      <c r="AB221" s="633"/>
      <c r="AC221" s="633"/>
      <c r="AD221" s="633"/>
    </row>
    <row r="222" spans="1:30" s="67" customFormat="1" ht="12.75" x14ac:dyDescent="0.2">
      <c r="A222" s="357"/>
      <c r="B222" s="944" t="s">
        <v>754</v>
      </c>
      <c r="C222" s="945">
        <f>+SUM(C213:C221)</f>
        <v>2055877</v>
      </c>
      <c r="D222" s="946">
        <f>+SUM(D213:D221)</f>
        <v>1819989.3538121001</v>
      </c>
      <c r="E222" s="946">
        <f t="shared" ref="E222:W222" si="42">+SUM(E213:E221)</f>
        <v>180600.31083251804</v>
      </c>
      <c r="F222" s="946">
        <f t="shared" si="42"/>
        <v>26970.233328345643</v>
      </c>
      <c r="G222" s="946">
        <f t="shared" si="42"/>
        <v>0</v>
      </c>
      <c r="H222" s="946">
        <f t="shared" si="42"/>
        <v>1411.8737456185663</v>
      </c>
      <c r="I222" s="946">
        <f t="shared" si="42"/>
        <v>430.0911828424384</v>
      </c>
      <c r="J222" s="946">
        <f t="shared" si="42"/>
        <v>642.68955364830697</v>
      </c>
      <c r="K222" s="946">
        <f t="shared" si="42"/>
        <v>528.84168985917836</v>
      </c>
      <c r="L222" s="946">
        <f t="shared" si="42"/>
        <v>25303.605855067635</v>
      </c>
      <c r="M222" s="946">
        <f t="shared" si="42"/>
        <v>0</v>
      </c>
      <c r="N222" s="946">
        <f t="shared" si="42"/>
        <v>0</v>
      </c>
      <c r="O222" s="946">
        <f t="shared" si="42"/>
        <v>0</v>
      </c>
      <c r="P222" s="946">
        <f t="shared" si="42"/>
        <v>0</v>
      </c>
      <c r="Q222" s="946">
        <f t="shared" si="42"/>
        <v>0</v>
      </c>
      <c r="R222" s="946">
        <f t="shared" si="42"/>
        <v>0</v>
      </c>
      <c r="S222" s="946">
        <f t="shared" si="42"/>
        <v>0</v>
      </c>
      <c r="T222" s="946">
        <f t="shared" si="42"/>
        <v>0</v>
      </c>
      <c r="U222" s="946">
        <f t="shared" si="42"/>
        <v>0</v>
      </c>
      <c r="V222" s="946">
        <f t="shared" si="42"/>
        <v>0</v>
      </c>
      <c r="W222" s="947">
        <f t="shared" si="42"/>
        <v>0</v>
      </c>
      <c r="X222" s="632"/>
      <c r="Y222" s="633"/>
      <c r="Z222" s="633"/>
      <c r="AA222" s="633"/>
      <c r="AB222" s="633"/>
      <c r="AC222" s="633"/>
      <c r="AD222" s="633"/>
    </row>
    <row r="223" spans="1:30" s="67" customFormat="1" ht="12.75" x14ac:dyDescent="0.2">
      <c r="A223" s="357"/>
      <c r="B223" s="706"/>
      <c r="C223" s="704"/>
      <c r="D223" s="707"/>
      <c r="E223" s="707"/>
      <c r="F223" s="707"/>
      <c r="G223" s="707"/>
      <c r="H223" s="707"/>
      <c r="I223" s="707"/>
      <c r="J223" s="707"/>
      <c r="K223" s="707"/>
      <c r="L223" s="707"/>
      <c r="M223" s="707"/>
      <c r="N223" s="707"/>
      <c r="O223" s="707"/>
      <c r="P223" s="707"/>
      <c r="Q223" s="707"/>
      <c r="R223" s="707"/>
      <c r="S223" s="707"/>
      <c r="T223" s="707"/>
      <c r="U223" s="707"/>
      <c r="V223" s="707"/>
      <c r="W223" s="708"/>
      <c r="X223" s="632"/>
      <c r="Y223" s="633"/>
      <c r="Z223" s="633"/>
      <c r="AA223" s="633"/>
      <c r="AB223" s="633"/>
      <c r="AC223" s="633"/>
      <c r="AD223" s="633"/>
    </row>
    <row r="224" spans="1:30" s="67" customFormat="1" ht="12.75" x14ac:dyDescent="0.2">
      <c r="A224" s="357"/>
      <c r="B224" s="944" t="s">
        <v>752</v>
      </c>
      <c r="C224" s="945">
        <f>C210+C222</f>
        <v>3743661.4000000004</v>
      </c>
      <c r="D224" s="946">
        <f>D210+D222</f>
        <v>2958013.7761404933</v>
      </c>
      <c r="E224" s="946">
        <f t="shared" ref="E224:W224" si="43">E210+E222</f>
        <v>404185.12331016886</v>
      </c>
      <c r="F224" s="946">
        <f t="shared" si="43"/>
        <v>81955.609480032304</v>
      </c>
      <c r="G224" s="946">
        <f t="shared" si="43"/>
        <v>0</v>
      </c>
      <c r="H224" s="946">
        <f t="shared" si="43"/>
        <v>35271.023361022948</v>
      </c>
      <c r="I224" s="946">
        <f t="shared" si="43"/>
        <v>38921.765730585168</v>
      </c>
      <c r="J224" s="946">
        <f t="shared" si="43"/>
        <v>181532.59031009107</v>
      </c>
      <c r="K224" s="946">
        <f t="shared" si="43"/>
        <v>11692.776025725188</v>
      </c>
      <c r="L224" s="946">
        <f t="shared" si="43"/>
        <v>32088.735641881536</v>
      </c>
      <c r="M224" s="946">
        <f t="shared" si="43"/>
        <v>0</v>
      </c>
      <c r="N224" s="946">
        <f t="shared" si="43"/>
        <v>0</v>
      </c>
      <c r="O224" s="946">
        <f t="shared" si="43"/>
        <v>0</v>
      </c>
      <c r="P224" s="946">
        <f t="shared" si="43"/>
        <v>0</v>
      </c>
      <c r="Q224" s="946">
        <f t="shared" si="43"/>
        <v>0</v>
      </c>
      <c r="R224" s="946">
        <f t="shared" si="43"/>
        <v>0</v>
      </c>
      <c r="S224" s="946">
        <f t="shared" si="43"/>
        <v>0</v>
      </c>
      <c r="T224" s="946">
        <f t="shared" si="43"/>
        <v>0</v>
      </c>
      <c r="U224" s="946">
        <f t="shared" si="43"/>
        <v>0</v>
      </c>
      <c r="V224" s="946">
        <f t="shared" si="43"/>
        <v>0</v>
      </c>
      <c r="W224" s="947">
        <f t="shared" si="43"/>
        <v>0</v>
      </c>
      <c r="X224" s="632"/>
      <c r="Y224" s="633"/>
      <c r="Z224" s="633"/>
      <c r="AA224" s="633"/>
      <c r="AB224" s="633"/>
      <c r="AC224" s="633"/>
      <c r="AD224" s="633"/>
    </row>
    <row r="225" spans="1:30" s="67" customFormat="1" ht="12.75" x14ac:dyDescent="0.2">
      <c r="A225" s="357"/>
      <c r="B225" s="706"/>
      <c r="C225" s="704"/>
      <c r="D225" s="707"/>
      <c r="E225" s="707"/>
      <c r="F225" s="707"/>
      <c r="G225" s="707"/>
      <c r="H225" s="707"/>
      <c r="I225" s="707"/>
      <c r="J225" s="707"/>
      <c r="K225" s="707"/>
      <c r="L225" s="707"/>
      <c r="M225" s="707"/>
      <c r="N225" s="707"/>
      <c r="O225" s="707"/>
      <c r="P225" s="707"/>
      <c r="Q225" s="707"/>
      <c r="R225" s="707"/>
      <c r="S225" s="707"/>
      <c r="T225" s="707"/>
      <c r="U225" s="707"/>
      <c r="V225" s="707"/>
      <c r="W225" s="708"/>
      <c r="X225" s="632"/>
      <c r="Y225" s="633"/>
      <c r="Z225" s="633"/>
      <c r="AA225" s="633"/>
      <c r="AB225" s="633"/>
      <c r="AC225" s="633"/>
      <c r="AD225" s="633"/>
    </row>
    <row r="226" spans="1:30" s="67" customFormat="1" ht="12.75" x14ac:dyDescent="0.2">
      <c r="A226" s="357"/>
      <c r="B226" s="690" t="s">
        <v>1013</v>
      </c>
      <c r="C226" s="677">
        <f t="shared" ref="C226:C237" si="44">SUM(D226:W226)</f>
        <v>854251.4</v>
      </c>
      <c r="D226" s="693">
        <f>IF(ISERROR('O7 Amortization'!AB371+'O7 Amortization'!AB444+'O7 Amortization'!AB518+'O7 Amortization'!AB592), "-", 'O7 Amortization'!AB371+'O7 Amortization'!AB444+'O7 Amortization'!AB518+'O7 Amortization'!AB592)</f>
        <v>544329.08484151273</v>
      </c>
      <c r="E226" s="693">
        <f>IF(ISERROR('O7 Amortization'!AC371+'O7 Amortization'!AC444+'O7 Amortization'!AC518+'O7 Amortization'!AC592), "-", 'O7 Amortization'!AC371+'O7 Amortization'!AC444+'O7 Amortization'!AC518+'O7 Amortization'!AC592)</f>
        <v>135620.46846301586</v>
      </c>
      <c r="F226" s="693">
        <f>IF(ISERROR('O7 Amortization'!AD371+'O7 Amortization'!AD444+'O7 Amortization'!AD518+'O7 Amortization'!AD592), "-", 'O7 Amortization'!AD371+'O7 Amortization'!AD444+'O7 Amortization'!AD518+'O7 Amortization'!AD592)</f>
        <v>41926.577170303572</v>
      </c>
      <c r="G226" s="693">
        <f>IF(ISERROR('O7 Amortization'!AE371+'O7 Amortization'!AE444+'O7 Amortization'!AE518+'O7 Amortization'!AE592), "-", 'O7 Amortization'!AE371+'O7 Amortization'!AE444+'O7 Amortization'!AE518+'O7 Amortization'!AE592)</f>
        <v>0</v>
      </c>
      <c r="H226" s="693">
        <f>IF(ISERROR('O7 Amortization'!AF371+'O7 Amortization'!AF444+'O7 Amortization'!AF518+'O7 Amortization'!AF592), "-", 'O7 Amortization'!AF371+'O7 Amortization'!AF444+'O7 Amortization'!AF518+'O7 Amortization'!AF592)</f>
        <v>28930.113777482184</v>
      </c>
      <c r="I226" s="693">
        <f>IF(ISERROR('O7 Amortization'!AG371+'O7 Amortization'!AG444+'O7 Amortization'!AG518+'O7 Amortization'!AG592), "-", 'O7 Amortization'!AG371+'O7 Amortization'!AG444+'O7 Amortization'!AG518+'O7 Amortization'!AG592)</f>
        <v>34322.120314904867</v>
      </c>
      <c r="J226" s="693">
        <f>IF(ISERROR('O7 Amortization'!AH371+'O7 Amortization'!AH444+'O7 Amortization'!AH518+'O7 Amortization'!AH592), "-", 'O7 Amortization'!AH371+'O7 Amortization'!AH444+'O7 Amortization'!AH518+'O7 Amortization'!AH592)</f>
        <v>62741.580755985764</v>
      </c>
      <c r="K226" s="693">
        <f>IF(ISERROR('O7 Amortization'!AI371+'O7 Amortization'!AI444+'O7 Amortization'!AI518+'O7 Amortization'!AI592), "-", 'O7 Amortization'!AI371+'O7 Amortization'!AI444+'O7 Amortization'!AI518+'O7 Amortization'!AI592)</f>
        <v>3877.9481166226046</v>
      </c>
      <c r="L226" s="693">
        <f>IF(ISERROR('O7 Amortization'!AJ371+'O7 Amortization'!AJ444+'O7 Amortization'!AJ518+'O7 Amortization'!AJ592), "-", 'O7 Amortization'!AJ371+'O7 Amortization'!AJ444+'O7 Amortization'!AJ518+'O7 Amortization'!AJ592)</f>
        <v>2503.5065601724582</v>
      </c>
      <c r="M226" s="693">
        <f>IF(ISERROR('O7 Amortization'!AK371+'O7 Amortization'!AK444+'O7 Amortization'!AK518+'O7 Amortization'!AK592), "-", 'O7 Amortization'!AK371+'O7 Amortization'!AK444+'O7 Amortization'!AK518+'O7 Amortization'!AK592)</f>
        <v>0</v>
      </c>
      <c r="N226" s="693">
        <f>IF(ISERROR('O7 Amortization'!AL371+'O7 Amortization'!AL444+'O7 Amortization'!AL518+'O7 Amortization'!AL592), "-", 'O7 Amortization'!AL371+'O7 Amortization'!AL444+'O7 Amortization'!AL518+'O7 Amortization'!AL592)</f>
        <v>0</v>
      </c>
      <c r="O226" s="693">
        <f>IF(ISERROR('O7 Amortization'!AM371+'O7 Amortization'!AM444+'O7 Amortization'!AM518+'O7 Amortization'!AM592), "-", 'O7 Amortization'!AM371+'O7 Amortization'!AM444+'O7 Amortization'!AM518+'O7 Amortization'!AM592)</f>
        <v>0</v>
      </c>
      <c r="P226" s="693">
        <f>IF(ISERROR('O7 Amortization'!AN371+'O7 Amortization'!AN444+'O7 Amortization'!AN518+'O7 Amortization'!AN592), "-", 'O7 Amortization'!AN371+'O7 Amortization'!AN444+'O7 Amortization'!AN518+'O7 Amortization'!AN592)</f>
        <v>0</v>
      </c>
      <c r="Q226" s="693">
        <f>IF(ISERROR('O7 Amortization'!AO371+'O7 Amortization'!AO444+'O7 Amortization'!AO518+'O7 Amortization'!AO592), "-", 'O7 Amortization'!AO371+'O7 Amortization'!AO444+'O7 Amortization'!AO518+'O7 Amortization'!AO592)</f>
        <v>0</v>
      </c>
      <c r="R226" s="693">
        <f>IF(ISERROR('O7 Amortization'!AP371+'O7 Amortization'!AP444+'O7 Amortization'!AP518+'O7 Amortization'!AP592), "-", 'O7 Amortization'!AP371+'O7 Amortization'!AP444+'O7 Amortization'!AP518+'O7 Amortization'!AP592)</f>
        <v>0</v>
      </c>
      <c r="S226" s="693">
        <f>IF(ISERROR('O7 Amortization'!AQ371+'O7 Amortization'!AQ444+'O7 Amortization'!AQ518+'O7 Amortization'!AQ592), "-", 'O7 Amortization'!AQ371+'O7 Amortization'!AQ444+'O7 Amortization'!AQ518+'O7 Amortization'!AQ592)</f>
        <v>0</v>
      </c>
      <c r="T226" s="693">
        <f>IF(ISERROR('O7 Amortization'!AR371+'O7 Amortization'!AR444+'O7 Amortization'!AR518+'O7 Amortization'!AR592), "-", 'O7 Amortization'!AR371+'O7 Amortization'!AR444+'O7 Amortization'!AR518+'O7 Amortization'!AR592)</f>
        <v>0</v>
      </c>
      <c r="U226" s="693">
        <f>IF(ISERROR('O7 Amortization'!AS371+'O7 Amortization'!AS444+'O7 Amortization'!AS518+'O7 Amortization'!AS592), "-", 'O7 Amortization'!AS371+'O7 Amortization'!AS444+'O7 Amortization'!AS518+'O7 Amortization'!AS592)</f>
        <v>0</v>
      </c>
      <c r="V226" s="693">
        <f>IF(ISERROR('O7 Amortization'!AT371+'O7 Amortization'!AT444+'O7 Amortization'!AT518+'O7 Amortization'!AT592), "-", 'O7 Amortization'!AT371+'O7 Amortization'!AT444+'O7 Amortization'!AT518+'O7 Amortization'!AT592)</f>
        <v>0</v>
      </c>
      <c r="W226" s="694">
        <f>IF(ISERROR('O7 Amortization'!AU371+'O7 Amortization'!AU444+'O7 Amortization'!AU518+'O7 Amortization'!AU592), "-", 'O7 Amortization'!AU371+'O7 Amortization'!AU444+'O7 Amortization'!AU518+'O7 Amortization'!AU592)</f>
        <v>0</v>
      </c>
      <c r="X226" s="632"/>
      <c r="Y226" s="633"/>
      <c r="Z226" s="633"/>
      <c r="AA226" s="633"/>
      <c r="AB226" s="633"/>
      <c r="AC226" s="633"/>
      <c r="AD226" s="633"/>
    </row>
    <row r="227" spans="1:30" s="67" customFormat="1" ht="25.5" x14ac:dyDescent="0.2">
      <c r="A227" s="357"/>
      <c r="B227" s="690" t="s">
        <v>1301</v>
      </c>
      <c r="C227" s="677">
        <f t="shared" si="44"/>
        <v>1615948.3394280411</v>
      </c>
      <c r="D227" s="693">
        <f t="shared" ref="D227:W227" si="45">IF(ISERROR(D171/(D28+D32)*D30),0,(D171/(D28+D32)*D30))</f>
        <v>1147768.1012117446</v>
      </c>
      <c r="E227" s="693">
        <f t="shared" si="45"/>
        <v>219407.02061451593</v>
      </c>
      <c r="F227" s="693">
        <f t="shared" si="45"/>
        <v>30308.441610723399</v>
      </c>
      <c r="G227" s="693">
        <f t="shared" si="45"/>
        <v>0</v>
      </c>
      <c r="H227" s="693">
        <f t="shared" si="45"/>
        <v>14539.596595099736</v>
      </c>
      <c r="I227" s="693">
        <f t="shared" si="45"/>
        <v>6743.5860871175828</v>
      </c>
      <c r="J227" s="693">
        <f t="shared" si="45"/>
        <v>179606.73613358621</v>
      </c>
      <c r="K227" s="693">
        <f t="shared" si="45"/>
        <v>11077.513452959824</v>
      </c>
      <c r="L227" s="693">
        <f t="shared" si="45"/>
        <v>6497.3437222938046</v>
      </c>
      <c r="M227" s="693">
        <f t="shared" si="45"/>
        <v>0</v>
      </c>
      <c r="N227" s="693">
        <f t="shared" si="45"/>
        <v>0</v>
      </c>
      <c r="O227" s="693">
        <f t="shared" si="45"/>
        <v>0</v>
      </c>
      <c r="P227" s="693">
        <f t="shared" si="45"/>
        <v>0</v>
      </c>
      <c r="Q227" s="693">
        <f t="shared" si="45"/>
        <v>0</v>
      </c>
      <c r="R227" s="693">
        <f t="shared" si="45"/>
        <v>0</v>
      </c>
      <c r="S227" s="693">
        <f t="shared" si="45"/>
        <v>0</v>
      </c>
      <c r="T227" s="693">
        <f t="shared" si="45"/>
        <v>0</v>
      </c>
      <c r="U227" s="693">
        <f t="shared" si="45"/>
        <v>0</v>
      </c>
      <c r="V227" s="693">
        <f t="shared" si="45"/>
        <v>0</v>
      </c>
      <c r="W227" s="694">
        <f t="shared" si="45"/>
        <v>0</v>
      </c>
      <c r="X227" s="632"/>
      <c r="Y227" s="633"/>
      <c r="Z227" s="633"/>
      <c r="AA227" s="633"/>
      <c r="AB227" s="633"/>
      <c r="AC227" s="633"/>
      <c r="AD227" s="633"/>
    </row>
    <row r="228" spans="1:30" s="67" customFormat="1" ht="12.75" x14ac:dyDescent="0.2">
      <c r="A228" s="357"/>
      <c r="B228" s="714" t="s">
        <v>1295</v>
      </c>
      <c r="C228" s="677">
        <f t="shared" si="44"/>
        <v>5013372.0394810233</v>
      </c>
      <c r="D228" s="693">
        <f t="shared" ref="D228:W228" si="46">IF(ISERROR(D224/D36*D34),0,D224/D36*D34)</f>
        <v>3934053.9862436508</v>
      </c>
      <c r="E228" s="693">
        <f t="shared" si="46"/>
        <v>549028.31539118907</v>
      </c>
      <c r="F228" s="693">
        <f t="shared" si="46"/>
        <v>113612.8532103211</v>
      </c>
      <c r="G228" s="693">
        <f t="shared" si="46"/>
        <v>0</v>
      </c>
      <c r="H228" s="693">
        <f t="shared" si="46"/>
        <v>49733.488625372287</v>
      </c>
      <c r="I228" s="693">
        <f t="shared" si="46"/>
        <v>55190.27312323502</v>
      </c>
      <c r="J228" s="693">
        <f t="shared" si="46"/>
        <v>253784.29689880306</v>
      </c>
      <c r="K228" s="693">
        <f t="shared" si="46"/>
        <v>16277.024959344941</v>
      </c>
      <c r="L228" s="693">
        <f t="shared" si="46"/>
        <v>41691.80102910733</v>
      </c>
      <c r="M228" s="693">
        <f t="shared" si="46"/>
        <v>0</v>
      </c>
      <c r="N228" s="693">
        <f t="shared" si="46"/>
        <v>0</v>
      </c>
      <c r="O228" s="693">
        <f t="shared" si="46"/>
        <v>0</v>
      </c>
      <c r="P228" s="693">
        <f t="shared" si="46"/>
        <v>0</v>
      </c>
      <c r="Q228" s="693">
        <f t="shared" si="46"/>
        <v>0</v>
      </c>
      <c r="R228" s="693">
        <f t="shared" si="46"/>
        <v>0</v>
      </c>
      <c r="S228" s="693">
        <f t="shared" si="46"/>
        <v>0</v>
      </c>
      <c r="T228" s="693">
        <f t="shared" si="46"/>
        <v>0</v>
      </c>
      <c r="U228" s="693">
        <f t="shared" si="46"/>
        <v>0</v>
      </c>
      <c r="V228" s="693">
        <f t="shared" si="46"/>
        <v>0</v>
      </c>
      <c r="W228" s="694">
        <f t="shared" si="46"/>
        <v>0</v>
      </c>
      <c r="X228" s="632"/>
      <c r="Y228" s="633"/>
      <c r="Z228" s="633"/>
      <c r="AA228" s="633"/>
      <c r="AB228" s="633"/>
      <c r="AC228" s="633"/>
      <c r="AD228" s="633"/>
    </row>
    <row r="229" spans="1:30" s="67" customFormat="1" ht="12.75" x14ac:dyDescent="0.2">
      <c r="A229" s="357"/>
      <c r="B229" s="714" t="s">
        <v>1296</v>
      </c>
      <c r="C229" s="677">
        <f t="shared" si="44"/>
        <v>263240.90916430025</v>
      </c>
      <c r="D229" s="710">
        <f>IF(ISERROR('O4 Summary by Class &amp; Accounts'!E213*D171/(D28+D32)),0,('O4 Summary by Class &amp; Accounts'!E213*D171/(D28+D32)))</f>
        <v>186881.60597081104</v>
      </c>
      <c r="E229" s="710">
        <f>IF(ISERROR('O4 Summary by Class &amp; Accounts'!F213*E171/(E28+E32)),0,('O4 Summary by Class &amp; Accounts'!F213*E171/(E28+E32)))</f>
        <v>35902.920057974923</v>
      </c>
      <c r="F229" s="710">
        <f>IF(ISERROR('O4 Summary by Class &amp; Accounts'!G213*F171/(F28+F32)),0,('O4 Summary by Class &amp; Accounts'!G213*F171/(F28+F32)))</f>
        <v>4935.5031388927173</v>
      </c>
      <c r="G229" s="710">
        <f>IF(ISERROR('O4 Summary by Class &amp; Accounts'!H213*G171/(G28+G32)),0,('O4 Summary by Class &amp; Accounts'!H213*G171/(G28+G32)))</f>
        <v>0</v>
      </c>
      <c r="H229" s="710">
        <f>IF(ISERROR('O4 Summary by Class &amp; Accounts'!I213*H171/(H28+H32)),0,('O4 Summary by Class &amp; Accounts'!I213*H171/(H28+H32)))</f>
        <v>2397.3019518923002</v>
      </c>
      <c r="I229" s="710">
        <f>IF(ISERROR('O4 Summary by Class &amp; Accounts'!J213*I171/(I28+I32)),0,('O4 Summary by Class &amp; Accounts'!J213*I171/(I28+I32)))</f>
        <v>1114.1261889614709</v>
      </c>
      <c r="J229" s="710">
        <f>IF(ISERROR('O4 Summary by Class &amp; Accounts'!K213*J171/(J28+J32)),0,('O4 Summary by Class &amp; Accounts'!K213*J171/(J28+J32)))</f>
        <v>29155.334443063533</v>
      </c>
      <c r="K229" s="710">
        <f>IF(ISERROR('O4 Summary by Class &amp; Accounts'!L213*K171/(K28+K32)),0,('O4 Summary by Class &amp; Accounts'!L213*K171/(K28+K32)))</f>
        <v>1798.1764459504614</v>
      </c>
      <c r="L229" s="710">
        <f>IF(ISERROR('O4 Summary by Class &amp; Accounts'!M213*L171/(L28+L32)),0,('O4 Summary by Class &amp; Accounts'!M213*L171/(L28+L32)))</f>
        <v>1055.9409667538403</v>
      </c>
      <c r="M229" s="710">
        <f>IF(ISERROR('O4 Summary by Class &amp; Accounts'!N213*M171/(M28+M32)),0,('O4 Summary by Class &amp; Accounts'!N213*M171/(M28+M32)))</f>
        <v>0</v>
      </c>
      <c r="N229" s="710">
        <f>IF(ISERROR('O4 Summary by Class &amp; Accounts'!O213*N171/(N28+N32)),0,('O4 Summary by Class &amp; Accounts'!O213*N171/(N28+N32)))</f>
        <v>0</v>
      </c>
      <c r="O229" s="710">
        <f>IF(ISERROR('O4 Summary by Class &amp; Accounts'!P213*O171/(O28+O32)),0,('O4 Summary by Class &amp; Accounts'!P213*O171/(O28+O32)))</f>
        <v>0</v>
      </c>
      <c r="P229" s="710">
        <f>IF(ISERROR('O4 Summary by Class &amp; Accounts'!Q213*P171/(P28+P32)),0,('O4 Summary by Class &amp; Accounts'!Q213*P171/(P28+P32)))</f>
        <v>0</v>
      </c>
      <c r="Q229" s="710">
        <f>IF(ISERROR('O4 Summary by Class &amp; Accounts'!R213*Q171/(Q28+Q32)),0,('O4 Summary by Class &amp; Accounts'!R213*Q171/(Q28+Q32)))</f>
        <v>0</v>
      </c>
      <c r="R229" s="710">
        <f>IF(ISERROR('O4 Summary by Class &amp; Accounts'!S213*R171/(R28+R32)),0,('O4 Summary by Class &amp; Accounts'!S213*R171/(R28+R32)))</f>
        <v>0</v>
      </c>
      <c r="S229" s="710">
        <f>IF(ISERROR('O4 Summary by Class &amp; Accounts'!T213*S171/(S28+S32)),0,('O4 Summary by Class &amp; Accounts'!T213*S171/(S28+S32)))</f>
        <v>0</v>
      </c>
      <c r="T229" s="710">
        <f>IF(ISERROR('O4 Summary by Class &amp; Accounts'!U213*T171/(T28+T32)),0,('O4 Summary by Class &amp; Accounts'!U213*T171/(T28+T32)))</f>
        <v>0</v>
      </c>
      <c r="U229" s="710">
        <f>IF(ISERROR('O4 Summary by Class &amp; Accounts'!V213*U171/(U28+U32)),0,('O4 Summary by Class &amp; Accounts'!V213*U171/(U28+U32)))</f>
        <v>0</v>
      </c>
      <c r="V229" s="710">
        <f>IF(ISERROR('O4 Summary by Class &amp; Accounts'!W213*V171/(V28+V32)),0,('O4 Summary by Class &amp; Accounts'!W213*V171/(V28+V32)))</f>
        <v>0</v>
      </c>
      <c r="W229" s="694">
        <f>IF(ISERROR('O4 Summary by Class &amp; Accounts'!X213*W171/(W28+W32)),0,('O4 Summary by Class &amp; Accounts'!X213*W171/(W28+W32)))</f>
        <v>0</v>
      </c>
      <c r="X229" s="632"/>
      <c r="Y229" s="633"/>
      <c r="Z229" s="633"/>
      <c r="AA229" s="633"/>
      <c r="AB229" s="633"/>
      <c r="AC229" s="633"/>
      <c r="AD229" s="633"/>
    </row>
    <row r="230" spans="1:30" s="67" customFormat="1" ht="12.75" x14ac:dyDescent="0.2">
      <c r="A230" s="357"/>
      <c r="B230" s="714" t="s">
        <v>1297</v>
      </c>
      <c r="C230" s="677">
        <f t="shared" si="44"/>
        <v>726720.00437828898</v>
      </c>
      <c r="D230" s="710">
        <f>IF(ISERROR('O4 Summary by Class &amp; Accounts'!E211*D171/(D28+D32)),0,('O4 Summary by Class &amp; Accounts'!E211*D171/(D28+D32)))</f>
        <v>515917.5370594245</v>
      </c>
      <c r="E230" s="710">
        <f>IF(ISERROR('O4 Summary by Class &amp; Accounts'!F211*E171/(E28+E32)),0,('O4 Summary by Class &amp; Accounts'!F211*E171/(E28+E32)))</f>
        <v>99115.940241036456</v>
      </c>
      <c r="F230" s="710">
        <f>IF(ISERROR('O4 Summary by Class &amp; Accounts'!G211*F171/(F28+F32)),0,('O4 Summary by Class &amp; Accounts'!G211*F171/(F28+F32)))</f>
        <v>13625.27152064552</v>
      </c>
      <c r="G230" s="710">
        <f>IF(ISERROR('O4 Summary by Class &amp; Accounts'!H211*G171/(G28+G32)),0,('O4 Summary by Class &amp; Accounts'!H211*G171/(G28+G32)))</f>
        <v>0</v>
      </c>
      <c r="H230" s="710">
        <f>IF(ISERROR('O4 Summary by Class &amp; Accounts'!I211*H171/(H28+H32)),0,('O4 Summary by Class &amp; Accounts'!I211*H171/(H28+H32)))</f>
        <v>6618.1479562049744</v>
      </c>
      <c r="I230" s="710">
        <f>IF(ISERROR('O4 Summary by Class &amp; Accounts'!J211*I171/(I28+I32)),0,('O4 Summary by Class &amp; Accounts'!J211*I171/(I28+I32)))</f>
        <v>3075.7293442361706</v>
      </c>
      <c r="J230" s="710">
        <f>IF(ISERROR('O4 Summary by Class &amp; Accounts'!K211*J171/(J28+J32)),0,('O4 Summary by Class &amp; Accounts'!K211*J171/(J28+J32)))</f>
        <v>80488.115777207684</v>
      </c>
      <c r="K230" s="710">
        <f>IF(ISERROR('O4 Summary by Class &amp; Accounts'!L211*K171/(K28+K32)),0,('O4 Summary by Class &amp; Accounts'!L211*K171/(K28+K32)))</f>
        <v>4964.1630505782905</v>
      </c>
      <c r="L230" s="710">
        <f>IF(ISERROR('O4 Summary by Class &amp; Accounts'!M211*L171/(L28+L32)),0,('O4 Summary by Class &amp; Accounts'!M211*L171/(L28+L32)))</f>
        <v>2915.0994289554501</v>
      </c>
      <c r="M230" s="710">
        <f>IF(ISERROR('O4 Summary by Class &amp; Accounts'!N211*M171/(M28+M32)),0,('O4 Summary by Class &amp; Accounts'!N211*M171/(M28+M32)))</f>
        <v>0</v>
      </c>
      <c r="N230" s="710">
        <f>IF(ISERROR('O4 Summary by Class &amp; Accounts'!O211*N171/(N28+N32)),0,('O4 Summary by Class &amp; Accounts'!O211*N171/(N28+N32)))</f>
        <v>0</v>
      </c>
      <c r="O230" s="710">
        <f>IF(ISERROR('O4 Summary by Class &amp; Accounts'!P211*O171/(O28+O32)),0,('O4 Summary by Class &amp; Accounts'!P211*O171/(O28+O32)))</f>
        <v>0</v>
      </c>
      <c r="P230" s="710">
        <f>IF(ISERROR('O4 Summary by Class &amp; Accounts'!Q211*P171/(P28+P32)),0,('O4 Summary by Class &amp; Accounts'!Q211*P171/(P28+P32)))</f>
        <v>0</v>
      </c>
      <c r="Q230" s="710">
        <f>IF(ISERROR('O4 Summary by Class &amp; Accounts'!R211*Q171/(Q28+Q32)),0,('O4 Summary by Class &amp; Accounts'!R211*Q171/(Q28+Q32)))</f>
        <v>0</v>
      </c>
      <c r="R230" s="710">
        <f>IF(ISERROR('O4 Summary by Class &amp; Accounts'!S211*R171/(R28+R32)),0,('O4 Summary by Class &amp; Accounts'!S211*R171/(R28+R32)))</f>
        <v>0</v>
      </c>
      <c r="S230" s="710">
        <f>IF(ISERROR('O4 Summary by Class &amp; Accounts'!T211*S171/(S28+S32)),0,('O4 Summary by Class &amp; Accounts'!T211*S171/(S28+S32)))</f>
        <v>0</v>
      </c>
      <c r="T230" s="710">
        <f>IF(ISERROR('O4 Summary by Class &amp; Accounts'!U211*T171/(T28+T32)),0,('O4 Summary by Class &amp; Accounts'!U211*T171/(T28+T32)))</f>
        <v>0</v>
      </c>
      <c r="U230" s="710">
        <f>IF(ISERROR('O4 Summary by Class &amp; Accounts'!V211*U171/(U28+U32)),0,('O4 Summary by Class &amp; Accounts'!V211*U171/(U28+U32)))</f>
        <v>0</v>
      </c>
      <c r="V230" s="710">
        <f>IF(ISERROR('O4 Summary by Class &amp; Accounts'!W211*V171/(V28+V32)),0,('O4 Summary by Class &amp; Accounts'!W211*V171/(V28+V32)))</f>
        <v>0</v>
      </c>
      <c r="W230" s="694">
        <f>IF(ISERROR('O4 Summary by Class &amp; Accounts'!X211*W171/(W28+W32)),0,('O4 Summary by Class &amp; Accounts'!X211*W171/(W28+W32)))</f>
        <v>0</v>
      </c>
      <c r="X230" s="632"/>
      <c r="Y230" s="633"/>
      <c r="Z230" s="633"/>
      <c r="AA230" s="633"/>
      <c r="AB230" s="633"/>
      <c r="AC230" s="633"/>
      <c r="AD230" s="633"/>
    </row>
    <row r="231" spans="1:30" s="67" customFormat="1" ht="12.75" x14ac:dyDescent="0.2">
      <c r="A231" s="357"/>
      <c r="B231" s="714" t="s">
        <v>1298</v>
      </c>
      <c r="C231" s="677">
        <f t="shared" si="44"/>
        <v>1093735.6752485086</v>
      </c>
      <c r="D231" s="710">
        <f>IF(ISERROR('O1 Revenue to cost|RR'!D38*D171/(D28+D32)),0,('O1 Revenue to cost|RR'!D38*D171/(D28+D32)))</f>
        <v>776471.56039275101</v>
      </c>
      <c r="E231" s="710">
        <f>IF(ISERROR('O1 Revenue to cost|RR'!E38*E171/(E28+E32)),0,('O1 Revenue to cost|RR'!E38*E171/(E28+E32)))</f>
        <v>149172.49996463631</v>
      </c>
      <c r="F231" s="710">
        <f>IF(ISERROR('O1 Revenue to cost|RR'!F38*F171/(F28+F32)),0,('O1 Revenue to cost|RR'!F38*F171/(F28+F32)))</f>
        <v>20506.447403806618</v>
      </c>
      <c r="G231" s="710">
        <f>IF(ISERROR('O1 Revenue to cost|RR'!G38*G171/(G28+G32)),0,('O1 Revenue to cost|RR'!G38*G171/(G28+G32)))</f>
        <v>0</v>
      </c>
      <c r="H231" s="710">
        <f>IF(ISERROR('O1 Revenue to cost|RR'!H38*H171/(H28+H32)),0,('O1 Revenue to cost|RR'!H38*H171/(H28+H32)))</f>
        <v>9960.5136506004728</v>
      </c>
      <c r="I231" s="710">
        <f>IF(ISERROR('O1 Revenue to cost|RR'!I38*I171/(I28+I32)),0,('O1 Revenue to cost|RR'!I38*I171/(I28+I32)))</f>
        <v>4629.0660652416491</v>
      </c>
      <c r="J231" s="710">
        <f>IF(ISERROR('O1 Revenue to cost|RR'!J38*J171/(J28+J32)),0,('O1 Revenue to cost|RR'!J38*J171/(J28+J32)))</f>
        <v>121137.05846638502</v>
      </c>
      <c r="K231" s="710">
        <f>IF(ISERROR('O1 Revenue to cost|RR'!K38*K171/(K28+K32)),0,('O1 Revenue to cost|RR'!K38*K171/(K28+K32)))</f>
        <v>7471.216140269702</v>
      </c>
      <c r="L231" s="710">
        <f>IF(ISERROR('O1 Revenue to cost|RR'!L38*L171/(L28+L32)),0,('O1 Revenue to cost|RR'!L38*L171/(L28+L32)))</f>
        <v>4387.313164817544</v>
      </c>
      <c r="M231" s="710">
        <f>IF(ISERROR('O1 Revenue to cost|RR'!M38*M171/(M28+M32)),0,('O1 Revenue to cost|RR'!M38*M171/(M28+M32)))</f>
        <v>0</v>
      </c>
      <c r="N231" s="710">
        <f>IF(ISERROR('O1 Revenue to cost|RR'!N38*N171/(N28+N32)),0,('O1 Revenue to cost|RR'!N38*N171/(N28+N32)))</f>
        <v>0</v>
      </c>
      <c r="O231" s="710">
        <f>IF(ISERROR('O1 Revenue to cost|RR'!O38*O171/(O28+O32)),0,('O1 Revenue to cost|RR'!O38*O171/(O28+O32)))</f>
        <v>0</v>
      </c>
      <c r="P231" s="710">
        <f>IF(ISERROR('O1 Revenue to cost|RR'!P38*P171/(P28+P32)),0,('O1 Revenue to cost|RR'!P38*P171/(P28+P32)))</f>
        <v>0</v>
      </c>
      <c r="Q231" s="710">
        <f>IF(ISERROR('O1 Revenue to cost|RR'!Q38*Q171/(Q28+Q32)),0,('O1 Revenue to cost|RR'!Q38*Q171/(Q28+Q32)))</f>
        <v>0</v>
      </c>
      <c r="R231" s="710">
        <f>IF(ISERROR('O1 Revenue to cost|RR'!R38*R171/(R28+R32)),0,('O1 Revenue to cost|RR'!R38*R171/(R28+R32)))</f>
        <v>0</v>
      </c>
      <c r="S231" s="710">
        <f>IF(ISERROR('O1 Revenue to cost|RR'!S38*S171/(S28+S32)),0,('O1 Revenue to cost|RR'!S38*S171/(S28+S32)))</f>
        <v>0</v>
      </c>
      <c r="T231" s="710">
        <f>IF(ISERROR('O1 Revenue to cost|RR'!T38*T171/(T28+T32)),0,('O1 Revenue to cost|RR'!T38*T171/(T28+T32)))</f>
        <v>0</v>
      </c>
      <c r="U231" s="710">
        <f>IF(ISERROR('O1 Revenue to cost|RR'!U38*U171/(U28+U32)),0,('O1 Revenue to cost|RR'!U38*U171/(U28+U32)))</f>
        <v>0</v>
      </c>
      <c r="V231" s="710">
        <f>IF(ISERROR('O1 Revenue to cost|RR'!V38*V171/(V28+V32)),0,('O1 Revenue to cost|RR'!V38*V171/(V28+V32)))</f>
        <v>0</v>
      </c>
      <c r="W231" s="694">
        <f>IF(ISERROR('O1 Revenue to cost|RR'!W38*W171/(W28+W32)),0,('O1 Revenue to cost|RR'!W38*W171/(W28+W32)))</f>
        <v>0</v>
      </c>
      <c r="X231" s="632"/>
      <c r="Y231" s="633"/>
      <c r="Z231" s="633"/>
      <c r="AA231" s="633"/>
      <c r="AB231" s="633"/>
      <c r="AC231" s="633"/>
      <c r="AD231" s="633"/>
    </row>
    <row r="232" spans="1:30" s="67" customFormat="1" ht="12.75" x14ac:dyDescent="0.2">
      <c r="A232" s="357"/>
      <c r="B232" s="714"/>
      <c r="C232" s="677"/>
      <c r="D232" s="710"/>
      <c r="E232" s="710"/>
      <c r="F232" s="710"/>
      <c r="G232" s="710"/>
      <c r="H232" s="710"/>
      <c r="I232" s="710"/>
      <c r="J232" s="710"/>
      <c r="K232" s="710"/>
      <c r="L232" s="710"/>
      <c r="M232" s="710"/>
      <c r="N232" s="710"/>
      <c r="O232" s="710"/>
      <c r="P232" s="710"/>
      <c r="Q232" s="710"/>
      <c r="R232" s="710"/>
      <c r="S232" s="710"/>
      <c r="T232" s="710"/>
      <c r="U232" s="710"/>
      <c r="V232" s="710"/>
      <c r="W232" s="694"/>
      <c r="X232" s="632"/>
      <c r="Y232" s="633"/>
      <c r="Z232" s="633"/>
      <c r="AA232" s="633"/>
      <c r="AB232" s="633"/>
      <c r="AC232" s="633"/>
      <c r="AD232" s="633"/>
    </row>
    <row r="233" spans="1:30" s="67" customFormat="1" ht="12.75" x14ac:dyDescent="0.2">
      <c r="A233" s="357"/>
      <c r="B233" s="714" t="s">
        <v>273</v>
      </c>
      <c r="C233" s="677">
        <f t="shared" si="44"/>
        <v>208776.56948724805</v>
      </c>
      <c r="D233" s="710">
        <f>'O2.1 Line Tran PLCC Adj'!D27</f>
        <v>182286.21255344394</v>
      </c>
      <c r="E233" s="710">
        <f>'O2.1 Line Tran PLCC Adj'!E27</f>
        <v>20088.460692678909</v>
      </c>
      <c r="F233" s="710">
        <f>'O2.1 Line Tran PLCC Adj'!F27</f>
        <v>2396.4704309478743</v>
      </c>
      <c r="G233" s="710">
        <f>'O2.1 Line Tran PLCC Adj'!G27</f>
        <v>0</v>
      </c>
      <c r="H233" s="710">
        <f>'O2.1 Line Tran PLCC Adj'!H27</f>
        <v>0</v>
      </c>
      <c r="I233" s="710">
        <f>'O2.1 Line Tran PLCC Adj'!I27</f>
        <v>0</v>
      </c>
      <c r="J233" s="710">
        <f>'O2.1 Line Tran PLCC Adj'!J27</f>
        <v>0</v>
      </c>
      <c r="K233" s="710">
        <f>'O2.1 Line Tran PLCC Adj'!K27</f>
        <v>2529.7359869033153</v>
      </c>
      <c r="L233" s="710">
        <f>'O2.1 Line Tran PLCC Adj'!L27</f>
        <v>1475.6898232740398</v>
      </c>
      <c r="M233" s="710">
        <f>'O2.1 Line Tran PLCC Adj'!M27</f>
        <v>0</v>
      </c>
      <c r="N233" s="710">
        <f>'O2.1 Line Tran PLCC Adj'!N27</f>
        <v>0</v>
      </c>
      <c r="O233" s="710">
        <f>'O2.1 Line Tran PLCC Adj'!O27</f>
        <v>0</v>
      </c>
      <c r="P233" s="710">
        <f>'O2.1 Line Tran PLCC Adj'!P27</f>
        <v>0</v>
      </c>
      <c r="Q233" s="710">
        <f>'O2.1 Line Tran PLCC Adj'!Q27</f>
        <v>0</v>
      </c>
      <c r="R233" s="710">
        <f>'O2.1 Line Tran PLCC Adj'!R27</f>
        <v>0</v>
      </c>
      <c r="S233" s="710">
        <f>'O2.1 Line Tran PLCC Adj'!S27</f>
        <v>0</v>
      </c>
      <c r="T233" s="710">
        <f>'O2.1 Line Tran PLCC Adj'!T27</f>
        <v>0</v>
      </c>
      <c r="U233" s="710">
        <f>'O2.1 Line Tran PLCC Adj'!U27</f>
        <v>0</v>
      </c>
      <c r="V233" s="710">
        <f>'O2.1 Line Tran PLCC Adj'!V27</f>
        <v>0</v>
      </c>
      <c r="W233" s="694">
        <f>'O2.1 Line Tran PLCC Adj'!W27</f>
        <v>0</v>
      </c>
      <c r="X233" s="632"/>
      <c r="Y233" s="633"/>
      <c r="Z233" s="633"/>
      <c r="AA233" s="633"/>
      <c r="AB233" s="633"/>
      <c r="AC233" s="633"/>
      <c r="AD233" s="633"/>
    </row>
    <row r="234" spans="1:30" s="67" customFormat="1" ht="12.75" x14ac:dyDescent="0.2">
      <c r="A234" s="357"/>
      <c r="B234" s="714" t="s">
        <v>274</v>
      </c>
      <c r="C234" s="677">
        <f t="shared" si="44"/>
        <v>403198.80228919326</v>
      </c>
      <c r="D234" s="710">
        <f>'O2.2 Primary Cost PLCC Adj'!D30</f>
        <v>351590.60984803597</v>
      </c>
      <c r="E234" s="710">
        <f>'O2.2 Primary Cost PLCC Adj'!E30</f>
        <v>38935.396885204944</v>
      </c>
      <c r="F234" s="710">
        <f>'O2.2 Primary Cost PLCC Adj'!F30</f>
        <v>4770.1036751963302</v>
      </c>
      <c r="G234" s="710">
        <f>'O2.2 Primary Cost PLCC Adj'!G30</f>
        <v>0</v>
      </c>
      <c r="H234" s="710">
        <f>'O2.2 Primary Cost PLCC Adj'!H30</f>
        <v>117.73371526418937</v>
      </c>
      <c r="I234" s="710">
        <f>'O2.2 Primary Cost PLCC Adj'!I30</f>
        <v>28.847512663722771</v>
      </c>
      <c r="J234" s="710">
        <f>'O2.2 Primary Cost PLCC Adj'!J30</f>
        <v>0</v>
      </c>
      <c r="K234" s="710">
        <f>'O2.2 Primary Cost PLCC Adj'!K30</f>
        <v>4923.7146189949935</v>
      </c>
      <c r="L234" s="710">
        <f>'O2.2 Primary Cost PLCC Adj'!L30</f>
        <v>2832.3960338331162</v>
      </c>
      <c r="M234" s="710">
        <f>'O2.2 Primary Cost PLCC Adj'!M30</f>
        <v>0</v>
      </c>
      <c r="N234" s="710">
        <f>'O2.2 Primary Cost PLCC Adj'!N30</f>
        <v>0</v>
      </c>
      <c r="O234" s="710">
        <f>'O2.2 Primary Cost PLCC Adj'!O30</f>
        <v>0</v>
      </c>
      <c r="P234" s="710">
        <f>'O2.2 Primary Cost PLCC Adj'!P30</f>
        <v>0</v>
      </c>
      <c r="Q234" s="710">
        <f>'O2.2 Primary Cost PLCC Adj'!Q30</f>
        <v>0</v>
      </c>
      <c r="R234" s="710">
        <f>'O2.2 Primary Cost PLCC Adj'!R30</f>
        <v>0</v>
      </c>
      <c r="S234" s="710">
        <f>'O2.2 Primary Cost PLCC Adj'!S30</f>
        <v>0</v>
      </c>
      <c r="T234" s="710">
        <f>'O2.2 Primary Cost PLCC Adj'!T30</f>
        <v>0</v>
      </c>
      <c r="U234" s="710">
        <f>'O2.2 Primary Cost PLCC Adj'!U30</f>
        <v>0</v>
      </c>
      <c r="V234" s="710">
        <f>'O2.2 Primary Cost PLCC Adj'!V30</f>
        <v>0</v>
      </c>
      <c r="W234" s="694">
        <f>'O2.2 Primary Cost PLCC Adj'!W30</f>
        <v>0</v>
      </c>
      <c r="X234" s="632"/>
      <c r="Y234" s="633"/>
      <c r="Z234" s="633"/>
      <c r="AA234" s="633"/>
      <c r="AB234" s="633"/>
      <c r="AC234" s="633"/>
      <c r="AD234" s="633"/>
    </row>
    <row r="235" spans="1:30" s="67" customFormat="1" ht="12.75" x14ac:dyDescent="0.2">
      <c r="A235" s="357"/>
      <c r="B235" s="714" t="s">
        <v>275</v>
      </c>
      <c r="C235" s="677">
        <f t="shared" si="44"/>
        <v>445975.66493460152</v>
      </c>
      <c r="D235" s="710">
        <f>'O2.3 Secondary Cost PLCC Adj'!D30</f>
        <v>380275.9011101785</v>
      </c>
      <c r="E235" s="710">
        <f>'O2.3 Secondary Cost PLCC Adj'!E30</f>
        <v>40231.560616436909</v>
      </c>
      <c r="F235" s="710">
        <f>'O2.3 Secondary Cost PLCC Adj'!F30</f>
        <v>4827.2418858415676</v>
      </c>
      <c r="G235" s="710">
        <f>'O2.3 Secondary Cost PLCC Adj'!G30</f>
        <v>0</v>
      </c>
      <c r="H235" s="710">
        <f>'O2.3 Secondary Cost PLCC Adj'!H30</f>
        <v>118.87174374174899</v>
      </c>
      <c r="I235" s="710">
        <f>'O2.3 Secondary Cost PLCC Adj'!I30</f>
        <v>0</v>
      </c>
      <c r="J235" s="710">
        <f>'O2.3 Secondary Cost PLCC Adj'!J30</f>
        <v>0</v>
      </c>
      <c r="K235" s="710">
        <f>'O2.3 Secondary Cost PLCC Adj'!K30</f>
        <v>17258.66185708619</v>
      </c>
      <c r="L235" s="710">
        <f>'O2.3 Secondary Cost PLCC Adj'!L30</f>
        <v>3263.4277213165824</v>
      </c>
      <c r="M235" s="710">
        <f>'O2.3 Secondary Cost PLCC Adj'!M30</f>
        <v>0</v>
      </c>
      <c r="N235" s="710">
        <f>'O2.3 Secondary Cost PLCC Adj'!N30</f>
        <v>0</v>
      </c>
      <c r="O235" s="710">
        <f>'O2.3 Secondary Cost PLCC Adj'!O30</f>
        <v>0</v>
      </c>
      <c r="P235" s="710">
        <f>'O2.3 Secondary Cost PLCC Adj'!P30</f>
        <v>0</v>
      </c>
      <c r="Q235" s="710">
        <f>'O2.3 Secondary Cost PLCC Adj'!Q30</f>
        <v>0</v>
      </c>
      <c r="R235" s="710">
        <f>'O2.3 Secondary Cost PLCC Adj'!R30</f>
        <v>0</v>
      </c>
      <c r="S235" s="710">
        <f>'O2.3 Secondary Cost PLCC Adj'!S30</f>
        <v>0</v>
      </c>
      <c r="T235" s="710">
        <f>'O2.3 Secondary Cost PLCC Adj'!T30</f>
        <v>0</v>
      </c>
      <c r="U235" s="710">
        <f>'O2.3 Secondary Cost PLCC Adj'!U30</f>
        <v>0</v>
      </c>
      <c r="V235" s="710">
        <f>'O2.3 Secondary Cost PLCC Adj'!V30</f>
        <v>0</v>
      </c>
      <c r="W235" s="694">
        <f>'O2.3 Secondary Cost PLCC Adj'!W30</f>
        <v>0</v>
      </c>
      <c r="X235" s="632"/>
      <c r="Y235" s="633"/>
      <c r="Z235" s="633"/>
      <c r="AA235" s="633"/>
      <c r="AB235" s="633"/>
      <c r="AC235" s="633"/>
      <c r="AD235" s="633"/>
    </row>
    <row r="236" spans="1:30" ht="12.75" x14ac:dyDescent="0.2">
      <c r="A236" s="712"/>
      <c r="B236" s="713"/>
      <c r="C236" s="683"/>
      <c r="D236" s="679"/>
      <c r="E236" s="679"/>
      <c r="F236" s="679"/>
      <c r="G236" s="679"/>
      <c r="H236" s="679"/>
      <c r="I236" s="679"/>
      <c r="J236" s="679"/>
      <c r="K236" s="679"/>
      <c r="L236" s="679"/>
      <c r="M236" s="679"/>
      <c r="N236" s="679"/>
      <c r="O236" s="679"/>
      <c r="P236" s="679"/>
      <c r="Q236" s="679"/>
      <c r="R236" s="679"/>
      <c r="S236" s="679"/>
      <c r="T236" s="679"/>
      <c r="U236" s="679"/>
      <c r="V236" s="679"/>
      <c r="W236" s="680"/>
    </row>
    <row r="237" spans="1:30" s="636" customFormat="1" ht="13.5" thickBot="1" x14ac:dyDescent="0.25">
      <c r="A237" s="717"/>
      <c r="B237" s="940" t="s">
        <v>809</v>
      </c>
      <c r="C237" s="941">
        <f t="shared" si="44"/>
        <v>11971949.730989121</v>
      </c>
      <c r="D237" s="942">
        <f>SUM(D224:D231) +D181 - D233-D234-D235</f>
        <v>8927088.2582457699</v>
      </c>
      <c r="E237" s="942">
        <f t="shared" ref="E237:W237" si="47">SUM(E224:E231) +E181 - E233-E234-E235</f>
        <v>1459273.7268162891</v>
      </c>
      <c r="F237" s="942">
        <f t="shared" si="47"/>
        <v>275711.96232951368</v>
      </c>
      <c r="G237" s="942">
        <f t="shared" si="47"/>
        <v>0</v>
      </c>
      <c r="H237" s="942">
        <f t="shared" si="47"/>
        <v>145530.94579841779</v>
      </c>
      <c r="I237" s="942">
        <f t="shared" si="47"/>
        <v>141864.10059700883</v>
      </c>
      <c r="J237" s="942">
        <f t="shared" si="47"/>
        <v>906863.96226603177</v>
      </c>
      <c r="K237" s="942">
        <f t="shared" si="47"/>
        <v>32342.500774840773</v>
      </c>
      <c r="L237" s="942">
        <f t="shared" si="47"/>
        <v>83274.274161249603</v>
      </c>
      <c r="M237" s="942">
        <f t="shared" si="47"/>
        <v>0</v>
      </c>
      <c r="N237" s="942">
        <f t="shared" si="47"/>
        <v>0</v>
      </c>
      <c r="O237" s="942">
        <f t="shared" si="47"/>
        <v>0</v>
      </c>
      <c r="P237" s="942">
        <f t="shared" si="47"/>
        <v>0</v>
      </c>
      <c r="Q237" s="942">
        <f t="shared" si="47"/>
        <v>0</v>
      </c>
      <c r="R237" s="942">
        <f t="shared" si="47"/>
        <v>0</v>
      </c>
      <c r="S237" s="942">
        <f t="shared" si="47"/>
        <v>0</v>
      </c>
      <c r="T237" s="942">
        <f t="shared" si="47"/>
        <v>0</v>
      </c>
      <c r="U237" s="942">
        <f t="shared" si="47"/>
        <v>0</v>
      </c>
      <c r="V237" s="942">
        <f t="shared" si="47"/>
        <v>0</v>
      </c>
      <c r="W237" s="943">
        <f t="shared" si="47"/>
        <v>0</v>
      </c>
      <c r="X237" s="637"/>
      <c r="Y237" s="638"/>
      <c r="Z237" s="638"/>
      <c r="AA237" s="638"/>
      <c r="AB237" s="638"/>
      <c r="AC237" s="638"/>
      <c r="AD237" s="638"/>
    </row>
    <row r="238" spans="1:30" ht="12" thickTop="1" x14ac:dyDescent="0.2">
      <c r="D238" s="622"/>
      <c r="E238" s="621"/>
    </row>
    <row r="239" spans="1:30" x14ac:dyDescent="0.2">
      <c r="D239" s="622"/>
      <c r="E239" s="621"/>
    </row>
    <row r="240" spans="1:30" s="1921" customFormat="1" x14ac:dyDescent="0.2">
      <c r="A240" s="1915"/>
      <c r="B240" s="1916"/>
      <c r="C240" s="1917"/>
      <c r="D240" s="1918"/>
      <c r="E240" s="1919"/>
      <c r="F240" s="1919"/>
      <c r="G240" s="1919"/>
      <c r="H240" s="1918"/>
      <c r="I240" s="1919"/>
      <c r="J240" s="1919"/>
      <c r="K240" s="1919"/>
      <c r="L240" s="1919"/>
      <c r="M240" s="1919"/>
      <c r="N240" s="1919"/>
      <c r="O240" s="1919"/>
      <c r="P240" s="1919"/>
      <c r="Q240" s="1919"/>
      <c r="R240" s="1919"/>
      <c r="S240" s="1919"/>
      <c r="T240" s="1919"/>
      <c r="U240" s="1919"/>
      <c r="V240" s="1919"/>
      <c r="W240" s="1919"/>
      <c r="X240" s="1917"/>
      <c r="Y240" s="1920"/>
      <c r="Z240" s="1920"/>
      <c r="AA240" s="1920"/>
      <c r="AB240" s="1920"/>
      <c r="AC240" s="1920"/>
      <c r="AD240" s="1920"/>
    </row>
    <row r="241" spans="1:30" ht="15.75" x14ac:dyDescent="0.25">
      <c r="A241" s="2458" t="s">
        <v>853</v>
      </c>
      <c r="B241" s="2458"/>
      <c r="C241" s="2458"/>
    </row>
    <row r="242" spans="1:30" s="1921" customFormat="1" x14ac:dyDescent="0.2">
      <c r="A242" s="1915"/>
      <c r="B242" s="1916"/>
      <c r="C242" s="1917"/>
      <c r="D242" s="1918"/>
      <c r="E242" s="1919"/>
      <c r="F242" s="1919"/>
      <c r="G242" s="1919"/>
      <c r="H242" s="1918"/>
      <c r="I242" s="1919"/>
      <c r="J242" s="1919"/>
      <c r="K242" s="1919"/>
      <c r="L242" s="1919"/>
      <c r="M242" s="1919"/>
      <c r="N242" s="1919"/>
      <c r="O242" s="1919"/>
      <c r="P242" s="1919"/>
      <c r="Q242" s="1919"/>
      <c r="R242" s="1919"/>
      <c r="S242" s="1919"/>
      <c r="T242" s="1919"/>
      <c r="U242" s="1919"/>
      <c r="V242" s="1919"/>
      <c r="W242" s="1919"/>
      <c r="X242" s="1917"/>
      <c r="Y242" s="1920"/>
      <c r="Z242" s="1920"/>
      <c r="AA242" s="1920"/>
      <c r="AB242" s="1920"/>
      <c r="AC242" s="1920"/>
      <c r="AD242" s="1920"/>
    </row>
    <row r="243" spans="1:30" ht="23.25" x14ac:dyDescent="0.2">
      <c r="A243" s="2456" t="s">
        <v>1261</v>
      </c>
      <c r="B243" s="2456"/>
    </row>
    <row r="244" spans="1:30" ht="15" x14ac:dyDescent="0.2">
      <c r="A244" s="748" t="s">
        <v>1544</v>
      </c>
      <c r="B244" s="748"/>
    </row>
    <row r="245" spans="1:30" ht="15" x14ac:dyDescent="0.2">
      <c r="A245" s="2453"/>
      <c r="B245" s="2453"/>
    </row>
    <row r="246" spans="1:30" ht="12.75" x14ac:dyDescent="0.2">
      <c r="A246" s="659"/>
      <c r="B246" s="659"/>
    </row>
    <row r="247" spans="1:30" ht="38.25" x14ac:dyDescent="0.2">
      <c r="A247" s="1863"/>
      <c r="B247" s="749" t="s">
        <v>321</v>
      </c>
      <c r="C247" s="1878" t="str">
        <f>C43</f>
        <v>Total</v>
      </c>
      <c r="D247" s="1878" t="str">
        <f t="shared" ref="D247:W247" si="48">D43</f>
        <v>Residential</v>
      </c>
      <c r="E247" s="1878" t="str">
        <f t="shared" si="48"/>
        <v>GS &lt;50</v>
      </c>
      <c r="F247" s="1878" t="str">
        <f t="shared" si="48"/>
        <v>GS&gt;50-Regular</v>
      </c>
      <c r="G247" s="1878" t="str">
        <f t="shared" si="48"/>
        <v>GS&gt; 50-TOU</v>
      </c>
      <c r="H247" s="1878" t="str">
        <f t="shared" si="48"/>
        <v>GS &gt;50-Intermediate</v>
      </c>
      <c r="I247" s="1878" t="str">
        <f t="shared" si="48"/>
        <v>Large Use &gt;5MW</v>
      </c>
      <c r="J247" s="1878" t="str">
        <f t="shared" si="48"/>
        <v>Street Light</v>
      </c>
      <c r="K247" s="1878" t="str">
        <f t="shared" si="48"/>
        <v>Sentinel</v>
      </c>
      <c r="L247" s="1878" t="str">
        <f t="shared" si="48"/>
        <v>Unmetered Scattered Load</v>
      </c>
      <c r="M247" s="1878" t="str">
        <f t="shared" si="48"/>
        <v>Embedded Distributor</v>
      </c>
      <c r="N247" s="1878" t="str">
        <f t="shared" si="48"/>
        <v>Back-up/Standby Power</v>
      </c>
      <c r="O247" s="1878" t="str">
        <f t="shared" si="48"/>
        <v>Rate Class 1</v>
      </c>
      <c r="P247" s="1878" t="str">
        <f t="shared" si="48"/>
        <v>Rate class 2</v>
      </c>
      <c r="Q247" s="1878" t="str">
        <f t="shared" si="48"/>
        <v>Rate class 3</v>
      </c>
      <c r="R247" s="1878" t="str">
        <f t="shared" si="48"/>
        <v>Rate class 4</v>
      </c>
      <c r="S247" s="1878" t="str">
        <f t="shared" si="48"/>
        <v>Rate class 5</v>
      </c>
      <c r="T247" s="1878" t="str">
        <f t="shared" si="48"/>
        <v>Rate class 6</v>
      </c>
      <c r="U247" s="1878" t="str">
        <f t="shared" si="48"/>
        <v>Rate class 7</v>
      </c>
      <c r="V247" s="1878" t="str">
        <f t="shared" si="48"/>
        <v>Rate class 8</v>
      </c>
      <c r="W247" s="1878" t="str">
        <f t="shared" si="48"/>
        <v>Rate class 9</v>
      </c>
    </row>
    <row r="248" spans="1:30" ht="12.75" x14ac:dyDescent="0.2">
      <c r="A248" s="675"/>
      <c r="B248" s="676" t="s">
        <v>340</v>
      </c>
      <c r="C248" s="1867"/>
    </row>
    <row r="249" spans="1:30" ht="12.75" x14ac:dyDescent="0.2">
      <c r="A249" s="681"/>
      <c r="B249" s="1146" t="s">
        <v>820</v>
      </c>
      <c r="C249" s="1873">
        <f>C45</f>
        <v>5080613.1600000011</v>
      </c>
      <c r="D249" s="1873">
        <f t="shared" ref="D249:W249" si="49">D45</f>
        <v>3328447.7075007949</v>
      </c>
      <c r="E249" s="1873">
        <f t="shared" si="49"/>
        <v>1417606.4421810338</v>
      </c>
      <c r="F249" s="1873">
        <f t="shared" si="49"/>
        <v>153731.22071836409</v>
      </c>
      <c r="G249" s="1873">
        <f t="shared" si="49"/>
        <v>0</v>
      </c>
      <c r="H249" s="1873">
        <f t="shared" si="49"/>
        <v>136974.03146762948</v>
      </c>
      <c r="I249" s="1873">
        <f t="shared" si="49"/>
        <v>43853.758132178482</v>
      </c>
      <c r="J249" s="1873">
        <f t="shared" si="49"/>
        <v>0</v>
      </c>
      <c r="K249" s="1873">
        <f t="shared" si="49"/>
        <v>0</v>
      </c>
      <c r="L249" s="1873">
        <f t="shared" si="49"/>
        <v>0</v>
      </c>
      <c r="M249" s="1873">
        <f t="shared" si="49"/>
        <v>0</v>
      </c>
      <c r="N249" s="1873">
        <f t="shared" si="49"/>
        <v>0</v>
      </c>
      <c r="O249" s="1873">
        <f t="shared" si="49"/>
        <v>0</v>
      </c>
      <c r="P249" s="1873">
        <f t="shared" si="49"/>
        <v>0</v>
      </c>
      <c r="Q249" s="1873">
        <f t="shared" si="49"/>
        <v>0</v>
      </c>
      <c r="R249" s="1873">
        <f t="shared" si="49"/>
        <v>0</v>
      </c>
      <c r="S249" s="1873">
        <f t="shared" si="49"/>
        <v>0</v>
      </c>
      <c r="T249" s="1873">
        <f t="shared" si="49"/>
        <v>0</v>
      </c>
      <c r="U249" s="1873">
        <f t="shared" si="49"/>
        <v>0</v>
      </c>
      <c r="V249" s="1873">
        <f t="shared" si="49"/>
        <v>0</v>
      </c>
      <c r="W249" s="1873">
        <f t="shared" si="49"/>
        <v>0</v>
      </c>
      <c r="X249" s="1879"/>
    </row>
    <row r="250" spans="1:30" ht="12.75" x14ac:dyDescent="0.2">
      <c r="A250" s="684"/>
      <c r="B250" s="685"/>
      <c r="C250" s="1869"/>
      <c r="D250" s="1869"/>
      <c r="E250" s="1869"/>
      <c r="F250" s="1869"/>
      <c r="G250" s="1869"/>
      <c r="H250" s="1869"/>
      <c r="I250" s="1869"/>
      <c r="J250" s="1869"/>
      <c r="K250" s="1869"/>
      <c r="L250" s="1869"/>
      <c r="M250" s="1869"/>
      <c r="N250" s="1869"/>
      <c r="O250" s="1869"/>
      <c r="P250" s="1869"/>
      <c r="Q250" s="1869"/>
      <c r="R250" s="1869"/>
      <c r="S250" s="1869"/>
      <c r="T250" s="1869"/>
      <c r="U250" s="1869"/>
      <c r="V250" s="1869"/>
      <c r="W250" s="1869"/>
      <c r="X250" s="1880"/>
    </row>
    <row r="251" spans="1:30" ht="12.75" x14ac:dyDescent="0.2">
      <c r="A251" s="681"/>
      <c r="B251" s="676" t="s">
        <v>0</v>
      </c>
      <c r="C251" s="1869"/>
      <c r="D251" s="1869"/>
      <c r="E251" s="1869"/>
      <c r="F251" s="1869"/>
      <c r="G251" s="1869"/>
      <c r="H251" s="1869"/>
      <c r="I251" s="1869"/>
      <c r="J251" s="1869"/>
      <c r="K251" s="1869"/>
      <c r="L251" s="1869"/>
      <c r="M251" s="1869"/>
      <c r="N251" s="1869"/>
      <c r="O251" s="1869"/>
      <c r="P251" s="1869"/>
      <c r="Q251" s="1869"/>
      <c r="R251" s="1869"/>
      <c r="S251" s="1869"/>
      <c r="T251" s="1869"/>
      <c r="U251" s="1869"/>
      <c r="V251" s="1869"/>
      <c r="W251" s="1869"/>
      <c r="X251" s="1880"/>
    </row>
    <row r="252" spans="1:30" ht="25.5" x14ac:dyDescent="0.2">
      <c r="A252" s="681"/>
      <c r="B252" s="682" t="s">
        <v>895</v>
      </c>
      <c r="C252" s="1869">
        <f>C48</f>
        <v>-524644.33386904746</v>
      </c>
      <c r="D252" s="1869">
        <f t="shared" ref="D252:W252" si="50">D48</f>
        <v>-343708.75627140101</v>
      </c>
      <c r="E252" s="1869">
        <f t="shared" si="50"/>
        <v>-146387.68277066361</v>
      </c>
      <c r="F252" s="1869">
        <f t="shared" si="50"/>
        <v>-15874.897644964889</v>
      </c>
      <c r="G252" s="1869">
        <f t="shared" si="50"/>
        <v>0</v>
      </c>
      <c r="H252" s="1869">
        <f t="shared" si="50"/>
        <v>-14144.483595498228</v>
      </c>
      <c r="I252" s="1869">
        <f t="shared" si="50"/>
        <v>-4528.5135865197617</v>
      </c>
      <c r="J252" s="1869">
        <f t="shared" si="50"/>
        <v>0</v>
      </c>
      <c r="K252" s="1869">
        <f t="shared" si="50"/>
        <v>0</v>
      </c>
      <c r="L252" s="1869">
        <f t="shared" si="50"/>
        <v>0</v>
      </c>
      <c r="M252" s="1869">
        <f t="shared" si="50"/>
        <v>0</v>
      </c>
      <c r="N252" s="1869">
        <f t="shared" si="50"/>
        <v>0</v>
      </c>
      <c r="O252" s="1869">
        <f t="shared" si="50"/>
        <v>0</v>
      </c>
      <c r="P252" s="1869">
        <f t="shared" si="50"/>
        <v>0</v>
      </c>
      <c r="Q252" s="1869">
        <f t="shared" si="50"/>
        <v>0</v>
      </c>
      <c r="R252" s="1869">
        <f t="shared" si="50"/>
        <v>0</v>
      </c>
      <c r="S252" s="1869">
        <f t="shared" si="50"/>
        <v>0</v>
      </c>
      <c r="T252" s="1869">
        <f t="shared" si="50"/>
        <v>0</v>
      </c>
      <c r="U252" s="1869">
        <f t="shared" si="50"/>
        <v>0</v>
      </c>
      <c r="V252" s="1869">
        <f t="shared" si="50"/>
        <v>0</v>
      </c>
      <c r="W252" s="1869">
        <f t="shared" si="50"/>
        <v>0</v>
      </c>
      <c r="X252" s="1880"/>
    </row>
    <row r="253" spans="1:30" ht="12.75" x14ac:dyDescent="0.2">
      <c r="A253" s="689"/>
      <c r="B253" s="690" t="s">
        <v>1293</v>
      </c>
      <c r="C253" s="1869">
        <f>C49</f>
        <v>4555968.8261309536</v>
      </c>
      <c r="D253" s="1869">
        <f t="shared" ref="D253:W253" si="51">D49</f>
        <v>2984738.9512293939</v>
      </c>
      <c r="E253" s="1869">
        <f t="shared" si="51"/>
        <v>1271218.7594103701</v>
      </c>
      <c r="F253" s="1869">
        <f t="shared" si="51"/>
        <v>137856.32307339919</v>
      </c>
      <c r="G253" s="1869">
        <f t="shared" si="51"/>
        <v>0</v>
      </c>
      <c r="H253" s="1869">
        <f t="shared" si="51"/>
        <v>122829.54787213125</v>
      </c>
      <c r="I253" s="1869">
        <f t="shared" si="51"/>
        <v>39325.244545658723</v>
      </c>
      <c r="J253" s="1869">
        <f t="shared" si="51"/>
        <v>0</v>
      </c>
      <c r="K253" s="1869">
        <f t="shared" si="51"/>
        <v>0</v>
      </c>
      <c r="L253" s="1869">
        <f t="shared" si="51"/>
        <v>0</v>
      </c>
      <c r="M253" s="1869">
        <f t="shared" si="51"/>
        <v>0</v>
      </c>
      <c r="N253" s="1869">
        <f t="shared" si="51"/>
        <v>0</v>
      </c>
      <c r="O253" s="1869">
        <f t="shared" si="51"/>
        <v>0</v>
      </c>
      <c r="P253" s="1869">
        <f t="shared" si="51"/>
        <v>0</v>
      </c>
      <c r="Q253" s="1869">
        <f t="shared" si="51"/>
        <v>0</v>
      </c>
      <c r="R253" s="1869">
        <f t="shared" si="51"/>
        <v>0</v>
      </c>
      <c r="S253" s="1869">
        <f t="shared" si="51"/>
        <v>0</v>
      </c>
      <c r="T253" s="1869">
        <f t="shared" si="51"/>
        <v>0</v>
      </c>
      <c r="U253" s="1869">
        <f t="shared" si="51"/>
        <v>0</v>
      </c>
      <c r="V253" s="1869">
        <f t="shared" si="51"/>
        <v>0</v>
      </c>
      <c r="W253" s="1869">
        <f t="shared" si="51"/>
        <v>0</v>
      </c>
      <c r="X253" s="1880"/>
    </row>
    <row r="254" spans="1:30" ht="12.75" x14ac:dyDescent="0.2">
      <c r="A254" s="684"/>
      <c r="B254" s="685"/>
      <c r="C254" s="1869"/>
      <c r="D254" s="1869"/>
      <c r="E254" s="1869"/>
      <c r="F254" s="1869"/>
      <c r="G254" s="1869"/>
      <c r="H254" s="1869"/>
      <c r="I254" s="1869"/>
      <c r="J254" s="1869"/>
      <c r="K254" s="1869"/>
      <c r="L254" s="1869"/>
      <c r="M254" s="1869"/>
      <c r="N254" s="1869"/>
      <c r="O254" s="1869"/>
      <c r="P254" s="1869"/>
      <c r="Q254" s="1869"/>
      <c r="R254" s="1869"/>
      <c r="S254" s="1869"/>
      <c r="T254" s="1869"/>
      <c r="U254" s="1869"/>
      <c r="V254" s="1869"/>
      <c r="W254" s="1869"/>
      <c r="X254" s="1880"/>
    </row>
    <row r="255" spans="1:30" ht="12.75" x14ac:dyDescent="0.2">
      <c r="A255" s="691"/>
      <c r="B255" s="676" t="s">
        <v>896</v>
      </c>
      <c r="C255" s="1869"/>
      <c r="D255" s="1869"/>
      <c r="E255" s="1869"/>
      <c r="F255" s="1869"/>
      <c r="G255" s="1869"/>
      <c r="H255" s="1869"/>
      <c r="I255" s="1869"/>
      <c r="J255" s="1869"/>
      <c r="K255" s="1869"/>
      <c r="L255" s="1869"/>
      <c r="M255" s="1869"/>
      <c r="N255" s="1869"/>
      <c r="O255" s="1869"/>
      <c r="P255" s="1869"/>
      <c r="Q255" s="1869"/>
      <c r="R255" s="1869"/>
      <c r="S255" s="1869"/>
      <c r="T255" s="1869"/>
      <c r="U255" s="1869"/>
      <c r="V255" s="1869"/>
      <c r="W255" s="1869"/>
      <c r="X255" s="1880"/>
    </row>
    <row r="256" spans="1:30" ht="12.75" x14ac:dyDescent="0.2">
      <c r="A256" s="384"/>
      <c r="B256" s="1146" t="s">
        <v>1361</v>
      </c>
      <c r="C256" s="1869">
        <f t="shared" ref="C256:D258" si="52">SUMIF($Z$52:$Z$56,$B256,C$52:C$56)</f>
        <v>-48335.000000000007</v>
      </c>
      <c r="D256" s="1869">
        <f t="shared" si="52"/>
        <v>-31473.91776257391</v>
      </c>
      <c r="E256" s="1869">
        <f t="shared" ref="E256:W258" si="53">SUMIF($Z$52:$Z$56,$B256,E$52:E$56)</f>
        <v>-5709.467984072051</v>
      </c>
      <c r="F256" s="1869">
        <f t="shared" si="53"/>
        <v>-5385.3526014686577</v>
      </c>
      <c r="G256" s="1869">
        <f t="shared" si="53"/>
        <v>0</v>
      </c>
      <c r="H256" s="1869">
        <f t="shared" si="53"/>
        <v>-1682.6346602512122</v>
      </c>
      <c r="I256" s="1869">
        <f t="shared" si="53"/>
        <v>-2103.7187446093653</v>
      </c>
      <c r="J256" s="1869">
        <f t="shared" si="53"/>
        <v>-1581.7505190904351</v>
      </c>
      <c r="K256" s="1869">
        <f t="shared" si="53"/>
        <v>-104.20495362573963</v>
      </c>
      <c r="L256" s="1869">
        <f t="shared" si="53"/>
        <v>-293.95277430863661</v>
      </c>
      <c r="M256" s="1869">
        <f t="shared" si="53"/>
        <v>0</v>
      </c>
      <c r="N256" s="1869">
        <f t="shared" si="53"/>
        <v>0</v>
      </c>
      <c r="O256" s="1869">
        <f t="shared" si="53"/>
        <v>0</v>
      </c>
      <c r="P256" s="1869">
        <f t="shared" si="53"/>
        <v>0</v>
      </c>
      <c r="Q256" s="1869">
        <f t="shared" si="53"/>
        <v>0</v>
      </c>
      <c r="R256" s="1869">
        <f t="shared" si="53"/>
        <v>0</v>
      </c>
      <c r="S256" s="1869">
        <f t="shared" si="53"/>
        <v>0</v>
      </c>
      <c r="T256" s="1869">
        <f t="shared" si="53"/>
        <v>0</v>
      </c>
      <c r="U256" s="1869">
        <f t="shared" si="53"/>
        <v>0</v>
      </c>
      <c r="V256" s="1869">
        <f t="shared" si="53"/>
        <v>0</v>
      </c>
      <c r="W256" s="1869">
        <f t="shared" si="53"/>
        <v>0</v>
      </c>
      <c r="X256" s="1880"/>
    </row>
    <row r="257" spans="1:24" ht="12.75" x14ac:dyDescent="0.2">
      <c r="A257" s="384"/>
      <c r="B257" s="1146" t="s">
        <v>1271</v>
      </c>
      <c r="C257" s="1869">
        <f t="shared" si="52"/>
        <v>0</v>
      </c>
      <c r="D257" s="1869">
        <f t="shared" si="52"/>
        <v>0</v>
      </c>
      <c r="E257" s="1869">
        <f t="shared" si="53"/>
        <v>0</v>
      </c>
      <c r="F257" s="1869">
        <f t="shared" si="53"/>
        <v>0</v>
      </c>
      <c r="G257" s="1869">
        <f t="shared" si="53"/>
        <v>0</v>
      </c>
      <c r="H257" s="1869">
        <f t="shared" si="53"/>
        <v>0</v>
      </c>
      <c r="I257" s="1869">
        <f t="shared" si="53"/>
        <v>0</v>
      </c>
      <c r="J257" s="1869">
        <f t="shared" si="53"/>
        <v>0</v>
      </c>
      <c r="K257" s="1869">
        <f t="shared" si="53"/>
        <v>0</v>
      </c>
      <c r="L257" s="1869">
        <f t="shared" si="53"/>
        <v>0</v>
      </c>
      <c r="M257" s="1869">
        <f t="shared" si="53"/>
        <v>0</v>
      </c>
      <c r="N257" s="1869">
        <f t="shared" si="53"/>
        <v>0</v>
      </c>
      <c r="O257" s="1869">
        <f t="shared" si="53"/>
        <v>0</v>
      </c>
      <c r="P257" s="1869">
        <f t="shared" si="53"/>
        <v>0</v>
      </c>
      <c r="Q257" s="1869">
        <f t="shared" si="53"/>
        <v>0</v>
      </c>
      <c r="R257" s="1869">
        <f t="shared" si="53"/>
        <v>0</v>
      </c>
      <c r="S257" s="1869">
        <f t="shared" si="53"/>
        <v>0</v>
      </c>
      <c r="T257" s="1869">
        <f t="shared" si="53"/>
        <v>0</v>
      </c>
      <c r="U257" s="1869">
        <f t="shared" si="53"/>
        <v>0</v>
      </c>
      <c r="V257" s="1869">
        <f t="shared" si="53"/>
        <v>0</v>
      </c>
      <c r="W257" s="1869">
        <f t="shared" si="53"/>
        <v>0</v>
      </c>
      <c r="X257" s="1880"/>
    </row>
    <row r="258" spans="1:24" ht="12.75" x14ac:dyDescent="0.2">
      <c r="A258" s="384"/>
      <c r="B258" s="1146" t="s">
        <v>1444</v>
      </c>
      <c r="C258" s="1869">
        <f t="shared" si="52"/>
        <v>-232694</v>
      </c>
      <c r="D258" s="1869">
        <f t="shared" si="52"/>
        <v>-190720.75234038723</v>
      </c>
      <c r="E258" s="1869">
        <f t="shared" si="53"/>
        <v>-28193.675047855722</v>
      </c>
      <c r="F258" s="1869">
        <f t="shared" si="53"/>
        <v>-13779.57261175703</v>
      </c>
      <c r="G258" s="1869">
        <f t="shared" si="53"/>
        <v>0</v>
      </c>
      <c r="H258" s="1869">
        <f t="shared" si="53"/>
        <v>0</v>
      </c>
      <c r="I258" s="1869">
        <f t="shared" si="53"/>
        <v>0</v>
      </c>
      <c r="J258" s="1869">
        <f t="shared" si="53"/>
        <v>0</v>
      </c>
      <c r="K258" s="1869">
        <f t="shared" si="53"/>
        <v>0</v>
      </c>
      <c r="L258" s="1869">
        <f t="shared" si="53"/>
        <v>0</v>
      </c>
      <c r="M258" s="1869">
        <f t="shared" si="53"/>
        <v>0</v>
      </c>
      <c r="N258" s="1869">
        <f t="shared" si="53"/>
        <v>0</v>
      </c>
      <c r="O258" s="1869">
        <f t="shared" si="53"/>
        <v>0</v>
      </c>
      <c r="P258" s="1869">
        <f t="shared" si="53"/>
        <v>0</v>
      </c>
      <c r="Q258" s="1869">
        <f t="shared" si="53"/>
        <v>0</v>
      </c>
      <c r="R258" s="1869">
        <f t="shared" si="53"/>
        <v>0</v>
      </c>
      <c r="S258" s="1869">
        <f t="shared" si="53"/>
        <v>0</v>
      </c>
      <c r="T258" s="1869">
        <f t="shared" si="53"/>
        <v>0</v>
      </c>
      <c r="U258" s="1869">
        <f t="shared" si="53"/>
        <v>0</v>
      </c>
      <c r="V258" s="1869">
        <f t="shared" si="53"/>
        <v>0</v>
      </c>
      <c r="W258" s="1869">
        <f t="shared" si="53"/>
        <v>0</v>
      </c>
      <c r="X258" s="1880"/>
    </row>
    <row r="259" spans="1:24" ht="12.75" x14ac:dyDescent="0.2">
      <c r="A259" s="384"/>
      <c r="B259" s="950" t="s">
        <v>754</v>
      </c>
      <c r="C259" s="1870">
        <f>SUM(C256:C258)</f>
        <v>-281029</v>
      </c>
      <c r="D259" s="1870">
        <f t="shared" ref="D259:W259" si="54">SUM(D256:D258)</f>
        <v>-222194.67010296113</v>
      </c>
      <c r="E259" s="1870">
        <f t="shared" si="54"/>
        <v>-33903.143031927772</v>
      </c>
      <c r="F259" s="1870">
        <f t="shared" si="54"/>
        <v>-19164.925213225688</v>
      </c>
      <c r="G259" s="1870">
        <f t="shared" si="54"/>
        <v>0</v>
      </c>
      <c r="H259" s="1870">
        <f t="shared" si="54"/>
        <v>-1682.6346602512122</v>
      </c>
      <c r="I259" s="1870">
        <f t="shared" si="54"/>
        <v>-2103.7187446093653</v>
      </c>
      <c r="J259" s="1870">
        <f t="shared" si="54"/>
        <v>-1581.7505190904351</v>
      </c>
      <c r="K259" s="1870">
        <f t="shared" si="54"/>
        <v>-104.20495362573963</v>
      </c>
      <c r="L259" s="1870">
        <f t="shared" si="54"/>
        <v>-293.95277430863661</v>
      </c>
      <c r="M259" s="1870">
        <f t="shared" si="54"/>
        <v>0</v>
      </c>
      <c r="N259" s="1870">
        <f t="shared" si="54"/>
        <v>0</v>
      </c>
      <c r="O259" s="1870">
        <f t="shared" si="54"/>
        <v>0</v>
      </c>
      <c r="P259" s="1870">
        <f t="shared" si="54"/>
        <v>0</v>
      </c>
      <c r="Q259" s="1870">
        <f t="shared" si="54"/>
        <v>0</v>
      </c>
      <c r="R259" s="1870">
        <f t="shared" si="54"/>
        <v>0</v>
      </c>
      <c r="S259" s="1870">
        <f t="shared" si="54"/>
        <v>0</v>
      </c>
      <c r="T259" s="1870">
        <f t="shared" si="54"/>
        <v>0</v>
      </c>
      <c r="U259" s="1870">
        <f t="shared" si="54"/>
        <v>0</v>
      </c>
      <c r="V259" s="1870">
        <f t="shared" si="54"/>
        <v>0</v>
      </c>
      <c r="W259" s="1870">
        <f t="shared" si="54"/>
        <v>0</v>
      </c>
      <c r="X259" s="1880"/>
    </row>
    <row r="260" spans="1:24" ht="12.75" x14ac:dyDescent="0.2">
      <c r="C260" s="1869"/>
      <c r="D260" s="1869"/>
      <c r="E260" s="1869"/>
      <c r="F260" s="1869"/>
      <c r="G260" s="1869"/>
      <c r="H260" s="1869"/>
      <c r="I260" s="1869"/>
      <c r="J260" s="1869"/>
      <c r="K260" s="1869"/>
      <c r="L260" s="1869"/>
      <c r="M260" s="1869"/>
      <c r="N260" s="1869"/>
      <c r="O260" s="1869"/>
      <c r="P260" s="1869"/>
      <c r="Q260" s="1869"/>
      <c r="R260" s="1869"/>
      <c r="S260" s="1869"/>
      <c r="T260" s="1869"/>
      <c r="U260" s="1869"/>
      <c r="V260" s="1869"/>
      <c r="W260" s="1869"/>
      <c r="X260" s="1880"/>
    </row>
    <row r="261" spans="1:24" ht="12.75" x14ac:dyDescent="0.2">
      <c r="A261" s="700"/>
      <c r="B261" s="676" t="s">
        <v>341</v>
      </c>
      <c r="C261" s="1869"/>
      <c r="D261" s="1869"/>
      <c r="E261" s="1869"/>
      <c r="F261" s="1869"/>
      <c r="G261" s="1869"/>
      <c r="H261" s="1869"/>
      <c r="I261" s="1869"/>
      <c r="J261" s="1869"/>
      <c r="K261" s="1869"/>
      <c r="L261" s="1869"/>
      <c r="M261" s="1869"/>
      <c r="N261" s="1869"/>
      <c r="O261" s="1869"/>
      <c r="P261" s="1869"/>
      <c r="Q261" s="1869"/>
      <c r="R261" s="1869"/>
      <c r="S261" s="1869"/>
      <c r="T261" s="1869"/>
      <c r="U261" s="1869"/>
      <c r="V261" s="1869"/>
      <c r="W261" s="1869"/>
      <c r="X261" s="1880"/>
    </row>
    <row r="262" spans="1:24" ht="12.75" x14ac:dyDescent="0.2">
      <c r="A262" s="703"/>
      <c r="B262" s="1146" t="s">
        <v>820</v>
      </c>
      <c r="C262" s="1869">
        <f>SUMIF($Z$61:$Z$63,$B262,C$61:C$63)</f>
        <v>435738.00000000006</v>
      </c>
      <c r="D262" s="1869">
        <f>SUMIF($Z$61:$Z$63,$B262,D$61:D$63)</f>
        <v>285463.80161149317</v>
      </c>
      <c r="E262" s="1869">
        <f t="shared" ref="E262:W263" si="55">SUMIF($Z$61:$Z$63,$B262,E$61:E$63)</f>
        <v>121580.7967365654</v>
      </c>
      <c r="F262" s="1869">
        <f t="shared" si="55"/>
        <v>13184.73431135594</v>
      </c>
      <c r="G262" s="1869">
        <f t="shared" si="55"/>
        <v>0</v>
      </c>
      <c r="H262" s="1869">
        <f t="shared" si="55"/>
        <v>11747.55657319951</v>
      </c>
      <c r="I262" s="1869">
        <f t="shared" si="55"/>
        <v>3761.1107673860347</v>
      </c>
      <c r="J262" s="1869">
        <f t="shared" si="55"/>
        <v>0</v>
      </c>
      <c r="K262" s="1869">
        <f t="shared" si="55"/>
        <v>0</v>
      </c>
      <c r="L262" s="1869">
        <f t="shared" si="55"/>
        <v>0</v>
      </c>
      <c r="M262" s="1869">
        <f t="shared" si="55"/>
        <v>0</v>
      </c>
      <c r="N262" s="1869">
        <f t="shared" si="55"/>
        <v>0</v>
      </c>
      <c r="O262" s="1869">
        <f t="shared" si="55"/>
        <v>0</v>
      </c>
      <c r="P262" s="1869">
        <f t="shared" si="55"/>
        <v>0</v>
      </c>
      <c r="Q262" s="1869">
        <f t="shared" si="55"/>
        <v>0</v>
      </c>
      <c r="R262" s="1869">
        <f t="shared" si="55"/>
        <v>0</v>
      </c>
      <c r="S262" s="1869">
        <f t="shared" si="55"/>
        <v>0</v>
      </c>
      <c r="T262" s="1869">
        <f t="shared" si="55"/>
        <v>0</v>
      </c>
      <c r="U262" s="1869">
        <f t="shared" si="55"/>
        <v>0</v>
      </c>
      <c r="V262" s="1869">
        <f t="shared" si="55"/>
        <v>0</v>
      </c>
      <c r="W262" s="1869">
        <f t="shared" si="55"/>
        <v>0</v>
      </c>
      <c r="X262" s="1880"/>
    </row>
    <row r="263" spans="1:24" ht="12.75" x14ac:dyDescent="0.2">
      <c r="A263" s="684"/>
      <c r="B263" s="1146" t="s">
        <v>750</v>
      </c>
      <c r="C263" s="1869">
        <f>SUMIF($Z$61:$Z$63,$B263,C$61:C$63)</f>
        <v>0</v>
      </c>
      <c r="D263" s="1869">
        <f>SUMIF($Z$61:$Z$63,$B263,D$61:D$63)</f>
        <v>0</v>
      </c>
      <c r="E263" s="1869">
        <f t="shared" si="55"/>
        <v>0</v>
      </c>
      <c r="F263" s="1869">
        <f t="shared" si="55"/>
        <v>0</v>
      </c>
      <c r="G263" s="1869">
        <f t="shared" si="55"/>
        <v>0</v>
      </c>
      <c r="H263" s="1869">
        <f t="shared" si="55"/>
        <v>0</v>
      </c>
      <c r="I263" s="1869">
        <f t="shared" si="55"/>
        <v>0</v>
      </c>
      <c r="J263" s="1869">
        <f t="shared" si="55"/>
        <v>0</v>
      </c>
      <c r="K263" s="1869">
        <f t="shared" si="55"/>
        <v>0</v>
      </c>
      <c r="L263" s="1869">
        <f t="shared" si="55"/>
        <v>0</v>
      </c>
      <c r="M263" s="1869">
        <f t="shared" si="55"/>
        <v>0</v>
      </c>
      <c r="N263" s="1869">
        <f t="shared" si="55"/>
        <v>0</v>
      </c>
      <c r="O263" s="1869">
        <f t="shared" si="55"/>
        <v>0</v>
      </c>
      <c r="P263" s="1869">
        <f t="shared" si="55"/>
        <v>0</v>
      </c>
      <c r="Q263" s="1869">
        <f t="shared" si="55"/>
        <v>0</v>
      </c>
      <c r="R263" s="1869">
        <f t="shared" si="55"/>
        <v>0</v>
      </c>
      <c r="S263" s="1869">
        <f t="shared" si="55"/>
        <v>0</v>
      </c>
      <c r="T263" s="1869">
        <f t="shared" si="55"/>
        <v>0</v>
      </c>
      <c r="U263" s="1869">
        <f t="shared" si="55"/>
        <v>0</v>
      </c>
      <c r="V263" s="1869">
        <f t="shared" si="55"/>
        <v>0</v>
      </c>
      <c r="W263" s="1869">
        <f t="shared" si="55"/>
        <v>0</v>
      </c>
      <c r="X263" s="1880"/>
    </row>
    <row r="264" spans="1:24" ht="12.75" x14ac:dyDescent="0.2">
      <c r="A264" s="691"/>
      <c r="B264" s="950" t="s">
        <v>754</v>
      </c>
      <c r="C264" s="1870">
        <f>SUM(C262:C263)</f>
        <v>435738.00000000006</v>
      </c>
      <c r="D264" s="1870">
        <f t="shared" ref="D264:W264" si="56">SUM(D262:D263)</f>
        <v>285463.80161149317</v>
      </c>
      <c r="E264" s="1870">
        <f t="shared" si="56"/>
        <v>121580.7967365654</v>
      </c>
      <c r="F264" s="1870">
        <f t="shared" si="56"/>
        <v>13184.73431135594</v>
      </c>
      <c r="G264" s="1870">
        <f t="shared" si="56"/>
        <v>0</v>
      </c>
      <c r="H264" s="1870">
        <f t="shared" si="56"/>
        <v>11747.55657319951</v>
      </c>
      <c r="I264" s="1870">
        <f t="shared" si="56"/>
        <v>3761.1107673860347</v>
      </c>
      <c r="J264" s="1870">
        <f t="shared" si="56"/>
        <v>0</v>
      </c>
      <c r="K264" s="1870">
        <f t="shared" si="56"/>
        <v>0</v>
      </c>
      <c r="L264" s="1870">
        <f t="shared" si="56"/>
        <v>0</v>
      </c>
      <c r="M264" s="1870">
        <f t="shared" si="56"/>
        <v>0</v>
      </c>
      <c r="N264" s="1870">
        <f t="shared" si="56"/>
        <v>0</v>
      </c>
      <c r="O264" s="1870">
        <f t="shared" si="56"/>
        <v>0</v>
      </c>
      <c r="P264" s="1870">
        <f t="shared" si="56"/>
        <v>0</v>
      </c>
      <c r="Q264" s="1870">
        <f t="shared" si="56"/>
        <v>0</v>
      </c>
      <c r="R264" s="1870">
        <f t="shared" si="56"/>
        <v>0</v>
      </c>
      <c r="S264" s="1870">
        <f t="shared" si="56"/>
        <v>0</v>
      </c>
      <c r="T264" s="1870">
        <f t="shared" si="56"/>
        <v>0</v>
      </c>
      <c r="U264" s="1870">
        <f t="shared" si="56"/>
        <v>0</v>
      </c>
      <c r="V264" s="1870">
        <f t="shared" si="56"/>
        <v>0</v>
      </c>
      <c r="W264" s="1870">
        <f t="shared" si="56"/>
        <v>0</v>
      </c>
      <c r="X264" s="1880"/>
    </row>
    <row r="265" spans="1:24" ht="12.75" x14ac:dyDescent="0.2">
      <c r="A265" s="384"/>
      <c r="B265" s="701"/>
      <c r="C265" s="1869"/>
      <c r="D265" s="1869"/>
      <c r="E265" s="1869"/>
      <c r="F265" s="1869"/>
      <c r="G265" s="1869"/>
      <c r="H265" s="1869"/>
      <c r="I265" s="1869"/>
      <c r="J265" s="1869"/>
      <c r="K265" s="1869"/>
      <c r="L265" s="1869"/>
      <c r="M265" s="1869"/>
      <c r="N265" s="1869"/>
      <c r="O265" s="1869"/>
      <c r="P265" s="1869"/>
      <c r="Q265" s="1869"/>
      <c r="R265" s="1869"/>
      <c r="S265" s="1869"/>
      <c r="T265" s="1869"/>
      <c r="U265" s="1869"/>
      <c r="V265" s="1869"/>
      <c r="W265" s="1869"/>
      <c r="X265" s="1880"/>
    </row>
    <row r="266" spans="1:24" ht="12.75" x14ac:dyDescent="0.2">
      <c r="A266" s="384"/>
      <c r="B266" s="676" t="s">
        <v>342</v>
      </c>
      <c r="C266" s="1869"/>
      <c r="D266" s="1869"/>
      <c r="E266" s="1869"/>
      <c r="F266" s="1869"/>
      <c r="G266" s="1869"/>
      <c r="H266" s="1869"/>
      <c r="I266" s="1869"/>
      <c r="J266" s="1869"/>
      <c r="K266" s="1869"/>
      <c r="L266" s="1869"/>
      <c r="M266" s="1869"/>
      <c r="N266" s="1869"/>
      <c r="O266" s="1869"/>
      <c r="P266" s="1869"/>
      <c r="Q266" s="1869"/>
      <c r="R266" s="1869"/>
      <c r="S266" s="1869"/>
      <c r="T266" s="1869"/>
      <c r="U266" s="1869"/>
      <c r="V266" s="1869"/>
      <c r="W266" s="1869"/>
      <c r="X266" s="1880"/>
    </row>
    <row r="267" spans="1:24" ht="12.75" x14ac:dyDescent="0.2">
      <c r="A267" s="384"/>
      <c r="B267" s="1146">
        <v>1860</v>
      </c>
      <c r="C267" s="1869">
        <f>SUMIF($Z$68:$Z$68,$B267,C$68:C$68)</f>
        <v>500</v>
      </c>
      <c r="D267" s="1869">
        <f t="shared" ref="D267:W267" si="57">SUMIF($Z$68:$Z$68,$B267,D$68:D$68)</f>
        <v>327.56358363453853</v>
      </c>
      <c r="E267" s="1869">
        <f t="shared" si="57"/>
        <v>139.51135399777547</v>
      </c>
      <c r="F267" s="1869">
        <f t="shared" si="57"/>
        <v>15.129199554957266</v>
      </c>
      <c r="G267" s="1869">
        <f t="shared" si="57"/>
        <v>0</v>
      </c>
      <c r="H267" s="1869">
        <f t="shared" si="57"/>
        <v>13.480068955656273</v>
      </c>
      <c r="I267" s="1869">
        <f t="shared" si="57"/>
        <v>4.3157938570724079</v>
      </c>
      <c r="J267" s="1869">
        <f t="shared" si="57"/>
        <v>0</v>
      </c>
      <c r="K267" s="1869">
        <f t="shared" si="57"/>
        <v>0</v>
      </c>
      <c r="L267" s="1869">
        <f t="shared" si="57"/>
        <v>0</v>
      </c>
      <c r="M267" s="1869">
        <f t="shared" si="57"/>
        <v>0</v>
      </c>
      <c r="N267" s="1869">
        <f t="shared" si="57"/>
        <v>0</v>
      </c>
      <c r="O267" s="1869">
        <f t="shared" si="57"/>
        <v>0</v>
      </c>
      <c r="P267" s="1869">
        <f t="shared" si="57"/>
        <v>0</v>
      </c>
      <c r="Q267" s="1869">
        <f t="shared" si="57"/>
        <v>0</v>
      </c>
      <c r="R267" s="1869">
        <f t="shared" si="57"/>
        <v>0</v>
      </c>
      <c r="S267" s="1869">
        <f t="shared" si="57"/>
        <v>0</v>
      </c>
      <c r="T267" s="1869">
        <f t="shared" si="57"/>
        <v>0</v>
      </c>
      <c r="U267" s="1869">
        <f t="shared" si="57"/>
        <v>0</v>
      </c>
      <c r="V267" s="1869">
        <f t="shared" si="57"/>
        <v>0</v>
      </c>
      <c r="W267" s="1869">
        <f t="shared" si="57"/>
        <v>0</v>
      </c>
      <c r="X267" s="1880"/>
    </row>
    <row r="268" spans="1:24" ht="12.75" x14ac:dyDescent="0.2">
      <c r="A268" s="700"/>
      <c r="B268" s="577"/>
      <c r="C268" s="1869"/>
      <c r="D268" s="1869"/>
      <c r="E268" s="1869"/>
      <c r="F268" s="1869"/>
      <c r="G268" s="1869"/>
      <c r="H268" s="1869"/>
      <c r="I268" s="1869"/>
      <c r="J268" s="1869"/>
      <c r="K268" s="1869"/>
      <c r="L268" s="1869"/>
      <c r="M268" s="1869"/>
      <c r="N268" s="1869"/>
      <c r="O268" s="1869"/>
      <c r="P268" s="1869"/>
      <c r="Q268" s="1869"/>
      <c r="R268" s="1869"/>
      <c r="S268" s="1869"/>
      <c r="T268" s="1869"/>
      <c r="U268" s="1869"/>
      <c r="V268" s="1869"/>
      <c r="W268" s="1869"/>
      <c r="X268" s="1880"/>
    </row>
    <row r="269" spans="1:24" ht="12.75" x14ac:dyDescent="0.2">
      <c r="A269" s="684"/>
      <c r="B269" s="709" t="s">
        <v>897</v>
      </c>
      <c r="C269" s="1869"/>
      <c r="D269" s="1869"/>
      <c r="E269" s="1869"/>
      <c r="F269" s="1869"/>
      <c r="G269" s="1869"/>
      <c r="H269" s="1869"/>
      <c r="I269" s="1869"/>
      <c r="J269" s="1869"/>
      <c r="K269" s="1869"/>
      <c r="L269" s="1869"/>
      <c r="M269" s="1869"/>
      <c r="N269" s="1869"/>
      <c r="O269" s="1869"/>
      <c r="P269" s="1869"/>
      <c r="Q269" s="1869"/>
      <c r="R269" s="1869"/>
      <c r="S269" s="1869"/>
      <c r="T269" s="1869"/>
      <c r="U269" s="1869"/>
      <c r="V269" s="1869"/>
      <c r="W269" s="1869"/>
      <c r="X269" s="1880"/>
    </row>
    <row r="270" spans="1:24" ht="12.75" x14ac:dyDescent="0.2">
      <c r="A270" s="684"/>
      <c r="B270" s="1146" t="s">
        <v>821</v>
      </c>
      <c r="C270" s="1869">
        <f>SUMIF($Z$71:$Z$75,$B270,C$71:C$75)</f>
        <v>241109</v>
      </c>
      <c r="D270" s="1869">
        <f>SUMIF($Z$71:$Z$75,$B270,D$71:D$75)</f>
        <v>207171.60544618018</v>
      </c>
      <c r="E270" s="1869">
        <f t="shared" ref="E270:W270" si="58">SUMIF($Z$71:$Z$75,$B270,E$71:E$75)</f>
        <v>16407.588701048575</v>
      </c>
      <c r="F270" s="1869">
        <f t="shared" si="58"/>
        <v>16949.348705328481</v>
      </c>
      <c r="G270" s="1869">
        <f t="shared" si="58"/>
        <v>0</v>
      </c>
      <c r="H270" s="1869">
        <f t="shared" si="58"/>
        <v>464.36571795420502</v>
      </c>
      <c r="I270" s="1869">
        <f t="shared" si="58"/>
        <v>116.09142948855126</v>
      </c>
      <c r="J270" s="1869">
        <f t="shared" si="58"/>
        <v>0</v>
      </c>
      <c r="K270" s="1869">
        <f t="shared" si="58"/>
        <v>0</v>
      </c>
      <c r="L270" s="1869">
        <f t="shared" si="58"/>
        <v>0</v>
      </c>
      <c r="M270" s="1869">
        <f t="shared" si="58"/>
        <v>0</v>
      </c>
      <c r="N270" s="1869">
        <f t="shared" si="58"/>
        <v>0</v>
      </c>
      <c r="O270" s="1869">
        <f t="shared" si="58"/>
        <v>0</v>
      </c>
      <c r="P270" s="1869">
        <f t="shared" si="58"/>
        <v>0</v>
      </c>
      <c r="Q270" s="1869">
        <f t="shared" si="58"/>
        <v>0</v>
      </c>
      <c r="R270" s="1869">
        <f t="shared" si="58"/>
        <v>0</v>
      </c>
      <c r="S270" s="1869">
        <f t="shared" si="58"/>
        <v>0</v>
      </c>
      <c r="T270" s="1869">
        <f t="shared" si="58"/>
        <v>0</v>
      </c>
      <c r="U270" s="1869">
        <f t="shared" si="58"/>
        <v>0</v>
      </c>
      <c r="V270" s="1869">
        <f t="shared" si="58"/>
        <v>0</v>
      </c>
      <c r="W270" s="1869">
        <f t="shared" si="58"/>
        <v>0</v>
      </c>
      <c r="X270" s="1880"/>
    </row>
    <row r="271" spans="1:24" ht="12.75" x14ac:dyDescent="0.2">
      <c r="A271" s="681"/>
      <c r="B271" s="1146" t="s">
        <v>1361</v>
      </c>
      <c r="C271" s="1869">
        <f>SUMIF($Z$72:$Z$75,$B271,C$72:C$75)</f>
        <v>1422317</v>
      </c>
      <c r="D271" s="1869">
        <f>SUMIF($Z$72:$Z$75,$B271,D$72:D$75)</f>
        <v>1268996.1023803572</v>
      </c>
      <c r="E271" s="1869">
        <f t="shared" ref="E271:W271" si="59">SUMIF($Z$72:$Z$75,$B271,E$72:E$75)</f>
        <v>124606.71023859124</v>
      </c>
      <c r="F271" s="1869">
        <f t="shared" si="59"/>
        <v>4844.956166986085</v>
      </c>
      <c r="G271" s="1869">
        <f t="shared" si="59"/>
        <v>0</v>
      </c>
      <c r="H271" s="1869">
        <f t="shared" si="59"/>
        <v>815.39379718356781</v>
      </c>
      <c r="I271" s="1869">
        <f t="shared" si="59"/>
        <v>270.21771185734519</v>
      </c>
      <c r="J271" s="1869">
        <f t="shared" si="59"/>
        <v>553.07718801211001</v>
      </c>
      <c r="K271" s="1869">
        <f t="shared" si="59"/>
        <v>455.10351470710776</v>
      </c>
      <c r="L271" s="1869">
        <f t="shared" si="59"/>
        <v>21775.439002305364</v>
      </c>
      <c r="M271" s="1869">
        <f t="shared" si="59"/>
        <v>0</v>
      </c>
      <c r="N271" s="1869">
        <f t="shared" si="59"/>
        <v>0</v>
      </c>
      <c r="O271" s="1869">
        <f t="shared" si="59"/>
        <v>0</v>
      </c>
      <c r="P271" s="1869">
        <f t="shared" si="59"/>
        <v>0</v>
      </c>
      <c r="Q271" s="1869">
        <f t="shared" si="59"/>
        <v>0</v>
      </c>
      <c r="R271" s="1869">
        <f t="shared" si="59"/>
        <v>0</v>
      </c>
      <c r="S271" s="1869">
        <f t="shared" si="59"/>
        <v>0</v>
      </c>
      <c r="T271" s="1869">
        <f t="shared" si="59"/>
        <v>0</v>
      </c>
      <c r="U271" s="1869">
        <f t="shared" si="59"/>
        <v>0</v>
      </c>
      <c r="V271" s="1869">
        <f t="shared" si="59"/>
        <v>0</v>
      </c>
      <c r="W271" s="1869">
        <f t="shared" si="59"/>
        <v>0</v>
      </c>
      <c r="X271" s="1880"/>
    </row>
    <row r="272" spans="1:24" ht="12.75" x14ac:dyDescent="0.2">
      <c r="A272" s="384"/>
      <c r="C272" s="1868"/>
      <c r="D272" s="1868"/>
      <c r="E272" s="1868"/>
      <c r="F272" s="1868"/>
      <c r="G272" s="1868"/>
      <c r="H272" s="1868"/>
      <c r="I272" s="1868"/>
      <c r="J272" s="1868"/>
      <c r="K272" s="1868"/>
      <c r="L272" s="1868"/>
      <c r="M272" s="1868"/>
      <c r="N272" s="1868"/>
      <c r="O272" s="1868"/>
      <c r="P272" s="1868"/>
      <c r="Q272" s="1868"/>
      <c r="R272" s="1868"/>
      <c r="S272" s="1868"/>
      <c r="T272" s="1868"/>
      <c r="U272" s="1868"/>
      <c r="V272" s="1868"/>
      <c r="W272" s="1868"/>
      <c r="X272" s="1881"/>
    </row>
    <row r="273" spans="1:24" ht="13.5" thickBot="1" x14ac:dyDescent="0.25">
      <c r="A273" s="706"/>
      <c r="B273" s="951" t="s">
        <v>754</v>
      </c>
      <c r="C273" s="1874">
        <f>SUM(C270:C271)</f>
        <v>1663426</v>
      </c>
      <c r="D273" s="1874">
        <f t="shared" ref="D273:W273" si="60">SUM(D270:D271)</f>
        <v>1476167.7078265373</v>
      </c>
      <c r="E273" s="1874">
        <f t="shared" si="60"/>
        <v>141014.29893963982</v>
      </c>
      <c r="F273" s="1874">
        <f t="shared" si="60"/>
        <v>21794.304872314566</v>
      </c>
      <c r="G273" s="1874">
        <f t="shared" si="60"/>
        <v>0</v>
      </c>
      <c r="H273" s="1874">
        <f t="shared" si="60"/>
        <v>1279.7595151377727</v>
      </c>
      <c r="I273" s="1874">
        <f t="shared" si="60"/>
        <v>386.30914134589648</v>
      </c>
      <c r="J273" s="1874">
        <f t="shared" si="60"/>
        <v>553.07718801211001</v>
      </c>
      <c r="K273" s="1874">
        <f t="shared" si="60"/>
        <v>455.10351470710776</v>
      </c>
      <c r="L273" s="1874">
        <f t="shared" si="60"/>
        <v>21775.439002305364</v>
      </c>
      <c r="M273" s="1874">
        <f t="shared" si="60"/>
        <v>0</v>
      </c>
      <c r="N273" s="1874">
        <f t="shared" si="60"/>
        <v>0</v>
      </c>
      <c r="O273" s="1874">
        <f t="shared" si="60"/>
        <v>0</v>
      </c>
      <c r="P273" s="1874">
        <f t="shared" si="60"/>
        <v>0</v>
      </c>
      <c r="Q273" s="1874">
        <f t="shared" si="60"/>
        <v>0</v>
      </c>
      <c r="R273" s="1874">
        <f t="shared" si="60"/>
        <v>0</v>
      </c>
      <c r="S273" s="1874">
        <f t="shared" si="60"/>
        <v>0</v>
      </c>
      <c r="T273" s="1874">
        <f t="shared" si="60"/>
        <v>0</v>
      </c>
      <c r="U273" s="1874">
        <f t="shared" si="60"/>
        <v>0</v>
      </c>
      <c r="V273" s="1874">
        <f t="shared" si="60"/>
        <v>0</v>
      </c>
      <c r="W273" s="1874">
        <f t="shared" si="60"/>
        <v>0</v>
      </c>
      <c r="X273" s="1882"/>
    </row>
    <row r="274" spans="1:24" ht="13.5" thickTop="1" x14ac:dyDescent="0.2">
      <c r="A274" s="384"/>
      <c r="B274" s="955" t="s">
        <v>1186</v>
      </c>
      <c r="C274" s="1875">
        <f>SUM(C270:C271,C267,C264)</f>
        <v>2099664</v>
      </c>
      <c r="D274" s="1875">
        <f t="shared" ref="D274:W274" si="61">SUM(D270:D271,D267,D264)</f>
        <v>1761959.073021665</v>
      </c>
      <c r="E274" s="1875">
        <f t="shared" si="61"/>
        <v>262734.60703020298</v>
      </c>
      <c r="F274" s="1875">
        <f t="shared" si="61"/>
        <v>34994.168383225464</v>
      </c>
      <c r="G274" s="1875">
        <f t="shared" si="61"/>
        <v>0</v>
      </c>
      <c r="H274" s="1875">
        <f t="shared" si="61"/>
        <v>13040.79615729294</v>
      </c>
      <c r="I274" s="1875">
        <f t="shared" si="61"/>
        <v>4151.7357025890033</v>
      </c>
      <c r="J274" s="1875">
        <f t="shared" si="61"/>
        <v>553.07718801211001</v>
      </c>
      <c r="K274" s="1875">
        <f t="shared" si="61"/>
        <v>455.10351470710776</v>
      </c>
      <c r="L274" s="1875">
        <f t="shared" si="61"/>
        <v>21775.439002305364</v>
      </c>
      <c r="M274" s="1875">
        <f t="shared" si="61"/>
        <v>0</v>
      </c>
      <c r="N274" s="1875">
        <f t="shared" si="61"/>
        <v>0</v>
      </c>
      <c r="O274" s="1875">
        <f t="shared" si="61"/>
        <v>0</v>
      </c>
      <c r="P274" s="1875">
        <f t="shared" si="61"/>
        <v>0</v>
      </c>
      <c r="Q274" s="1875">
        <f t="shared" si="61"/>
        <v>0</v>
      </c>
      <c r="R274" s="1875">
        <f t="shared" si="61"/>
        <v>0</v>
      </c>
      <c r="S274" s="1875">
        <f t="shared" si="61"/>
        <v>0</v>
      </c>
      <c r="T274" s="1875">
        <f t="shared" si="61"/>
        <v>0</v>
      </c>
      <c r="U274" s="1875">
        <f t="shared" si="61"/>
        <v>0</v>
      </c>
      <c r="V274" s="1875">
        <f t="shared" si="61"/>
        <v>0</v>
      </c>
      <c r="W274" s="1875">
        <f t="shared" si="61"/>
        <v>0</v>
      </c>
      <c r="X274" s="1882"/>
    </row>
    <row r="275" spans="1:24" ht="12.75" x14ac:dyDescent="0.2">
      <c r="A275" s="384"/>
      <c r="B275" s="685"/>
      <c r="C275" s="1868"/>
      <c r="D275" s="1868"/>
      <c r="E275" s="1868"/>
      <c r="F275" s="1868"/>
      <c r="G275" s="1868"/>
      <c r="H275" s="1868"/>
      <c r="I275" s="1868"/>
      <c r="J275" s="1868"/>
      <c r="K275" s="1868"/>
      <c r="L275" s="1868"/>
      <c r="M275" s="1868"/>
      <c r="N275" s="1868"/>
      <c r="O275" s="1868"/>
      <c r="P275" s="1868"/>
      <c r="Q275" s="1868"/>
      <c r="R275" s="1868"/>
      <c r="S275" s="1868"/>
      <c r="T275" s="1868"/>
      <c r="U275" s="1868"/>
      <c r="V275" s="1868"/>
      <c r="W275" s="1868"/>
      <c r="X275" s="1881"/>
    </row>
    <row r="276" spans="1:24" ht="12.75" x14ac:dyDescent="0.2">
      <c r="A276" s="384"/>
      <c r="B276" s="690" t="s">
        <v>1302</v>
      </c>
      <c r="C276" s="1869">
        <f>C80</f>
        <v>333301</v>
      </c>
      <c r="D276" s="1869">
        <f t="shared" ref="D276:W279" si="62">D80</f>
        <v>218354.53997795068</v>
      </c>
      <c r="E276" s="1869">
        <f t="shared" si="62"/>
        <v>92998.547597625147</v>
      </c>
      <c r="F276" s="1869">
        <f t="shared" si="62"/>
        <v>10085.154681733624</v>
      </c>
      <c r="G276" s="1869">
        <f t="shared" si="62"/>
        <v>0</v>
      </c>
      <c r="H276" s="1869">
        <f t="shared" si="62"/>
        <v>8985.8409259783857</v>
      </c>
      <c r="I276" s="1869">
        <f t="shared" si="62"/>
        <v>2876.916816712182</v>
      </c>
      <c r="J276" s="1869">
        <f t="shared" si="62"/>
        <v>0</v>
      </c>
      <c r="K276" s="1869">
        <f t="shared" si="62"/>
        <v>0</v>
      </c>
      <c r="L276" s="1869">
        <f t="shared" si="62"/>
        <v>0</v>
      </c>
      <c r="M276" s="1869">
        <f t="shared" si="62"/>
        <v>0</v>
      </c>
      <c r="N276" s="1869">
        <f t="shared" si="62"/>
        <v>0</v>
      </c>
      <c r="O276" s="1869">
        <f t="shared" si="62"/>
        <v>0</v>
      </c>
      <c r="P276" s="1869">
        <f t="shared" si="62"/>
        <v>0</v>
      </c>
      <c r="Q276" s="1869">
        <f t="shared" si="62"/>
        <v>0</v>
      </c>
      <c r="R276" s="1869">
        <f t="shared" si="62"/>
        <v>0</v>
      </c>
      <c r="S276" s="1869">
        <f t="shared" si="62"/>
        <v>0</v>
      </c>
      <c r="T276" s="1869">
        <f t="shared" si="62"/>
        <v>0</v>
      </c>
      <c r="U276" s="1869">
        <f t="shared" si="62"/>
        <v>0</v>
      </c>
      <c r="V276" s="1869">
        <f t="shared" si="62"/>
        <v>0</v>
      </c>
      <c r="W276" s="1869">
        <f t="shared" si="62"/>
        <v>0</v>
      </c>
      <c r="X276" s="1880"/>
    </row>
    <row r="277" spans="1:24" ht="12.75" x14ac:dyDescent="0.2">
      <c r="A277" s="384"/>
      <c r="B277" s="714" t="s">
        <v>1296</v>
      </c>
      <c r="C277" s="1869">
        <f>C81</f>
        <v>50326.111087680154</v>
      </c>
      <c r="D277" s="1869">
        <f t="shared" ref="D277:R277" si="63">D81</f>
        <v>32949.801191785133</v>
      </c>
      <c r="E277" s="1869">
        <f t="shared" si="63"/>
        <v>14056.603271727699</v>
      </c>
      <c r="F277" s="1869">
        <f t="shared" si="63"/>
        <v>1521.918576466363</v>
      </c>
      <c r="G277" s="1869">
        <f t="shared" si="63"/>
        <v>0</v>
      </c>
      <c r="H277" s="1869">
        <f t="shared" si="63"/>
        <v>1361.5773454965974</v>
      </c>
      <c r="I277" s="1869">
        <f t="shared" si="63"/>
        <v>436.21070220436656</v>
      </c>
      <c r="J277" s="1869">
        <f t="shared" si="63"/>
        <v>0</v>
      </c>
      <c r="K277" s="1869">
        <f t="shared" si="63"/>
        <v>0</v>
      </c>
      <c r="L277" s="1869">
        <f t="shared" si="63"/>
        <v>0</v>
      </c>
      <c r="M277" s="1869">
        <f t="shared" si="63"/>
        <v>0</v>
      </c>
      <c r="N277" s="1869">
        <f t="shared" si="63"/>
        <v>0</v>
      </c>
      <c r="O277" s="1869">
        <f t="shared" si="63"/>
        <v>0</v>
      </c>
      <c r="P277" s="1869">
        <f t="shared" si="63"/>
        <v>0</v>
      </c>
      <c r="Q277" s="1869">
        <f t="shared" si="63"/>
        <v>0</v>
      </c>
      <c r="R277" s="1869">
        <f t="shared" si="63"/>
        <v>0</v>
      </c>
      <c r="S277" s="1869">
        <f t="shared" si="62"/>
        <v>0</v>
      </c>
      <c r="T277" s="1869">
        <f t="shared" si="62"/>
        <v>0</v>
      </c>
      <c r="U277" s="1869">
        <f t="shared" si="62"/>
        <v>0</v>
      </c>
      <c r="V277" s="1869">
        <f t="shared" si="62"/>
        <v>0</v>
      </c>
      <c r="W277" s="1869">
        <f t="shared" si="62"/>
        <v>0</v>
      </c>
      <c r="X277" s="1880"/>
    </row>
    <row r="278" spans="1:24" ht="12.75" x14ac:dyDescent="0.2">
      <c r="A278" s="384"/>
      <c r="B278" s="714" t="s">
        <v>1297</v>
      </c>
      <c r="C278" s="1869">
        <f>C82</f>
        <v>138933.54109012883</v>
      </c>
      <c r="D278" s="1869">
        <f t="shared" si="62"/>
        <v>90963.367898917786</v>
      </c>
      <c r="E278" s="1869">
        <f t="shared" si="62"/>
        <v>38805.574800678332</v>
      </c>
      <c r="F278" s="1869">
        <f t="shared" si="62"/>
        <v>4201.5075774667139</v>
      </c>
      <c r="G278" s="1869">
        <f t="shared" si="62"/>
        <v>0</v>
      </c>
      <c r="H278" s="1869">
        <f t="shared" si="62"/>
        <v>3758.8591287803401</v>
      </c>
      <c r="I278" s="1869">
        <f t="shared" si="62"/>
        <v>1204.2316842856603</v>
      </c>
      <c r="J278" s="1869">
        <f t="shared" si="62"/>
        <v>0</v>
      </c>
      <c r="K278" s="1869">
        <f t="shared" si="62"/>
        <v>0</v>
      </c>
      <c r="L278" s="1869">
        <f t="shared" si="62"/>
        <v>0</v>
      </c>
      <c r="M278" s="1869">
        <f t="shared" si="62"/>
        <v>0</v>
      </c>
      <c r="N278" s="1869">
        <f t="shared" si="62"/>
        <v>0</v>
      </c>
      <c r="O278" s="1869">
        <f t="shared" si="62"/>
        <v>0</v>
      </c>
      <c r="P278" s="1869">
        <f t="shared" si="62"/>
        <v>0</v>
      </c>
      <c r="Q278" s="1869">
        <f t="shared" si="62"/>
        <v>0</v>
      </c>
      <c r="R278" s="1869">
        <f t="shared" si="62"/>
        <v>0</v>
      </c>
      <c r="S278" s="1869">
        <f t="shared" si="62"/>
        <v>0</v>
      </c>
      <c r="T278" s="1869">
        <f t="shared" si="62"/>
        <v>0</v>
      </c>
      <c r="U278" s="1869">
        <f t="shared" si="62"/>
        <v>0</v>
      </c>
      <c r="V278" s="1869">
        <f t="shared" si="62"/>
        <v>0</v>
      </c>
      <c r="W278" s="1869">
        <f t="shared" si="62"/>
        <v>0</v>
      </c>
      <c r="X278" s="1880"/>
    </row>
    <row r="279" spans="1:24" ht="12.75" x14ac:dyDescent="0.2">
      <c r="A279" s="384"/>
      <c r="B279" s="714" t="s">
        <v>1298</v>
      </c>
      <c r="C279" s="1869">
        <f>C83</f>
        <v>209099.19840293608</v>
      </c>
      <c r="D279" s="1869">
        <f t="shared" si="62"/>
        <v>136902.63101662544</v>
      </c>
      <c r="E279" s="1869">
        <f t="shared" si="62"/>
        <v>58403.56850275032</v>
      </c>
      <c r="F279" s="1869">
        <f t="shared" si="62"/>
        <v>6323.3964933077714</v>
      </c>
      <c r="G279" s="1869">
        <f t="shared" si="62"/>
        <v>0</v>
      </c>
      <c r="H279" s="1869">
        <f t="shared" si="62"/>
        <v>5657.1971359144391</v>
      </c>
      <c r="I279" s="1869">
        <f t="shared" si="62"/>
        <v>1812.4052543381097</v>
      </c>
      <c r="J279" s="1869">
        <f t="shared" si="62"/>
        <v>0</v>
      </c>
      <c r="K279" s="1869">
        <f t="shared" si="62"/>
        <v>0</v>
      </c>
      <c r="L279" s="1869">
        <f t="shared" si="62"/>
        <v>0</v>
      </c>
      <c r="M279" s="1869">
        <f t="shared" si="62"/>
        <v>0</v>
      </c>
      <c r="N279" s="1869">
        <f t="shared" si="62"/>
        <v>0</v>
      </c>
      <c r="O279" s="1869">
        <f t="shared" si="62"/>
        <v>0</v>
      </c>
      <c r="P279" s="1869">
        <f t="shared" si="62"/>
        <v>0</v>
      </c>
      <c r="Q279" s="1869">
        <f t="shared" si="62"/>
        <v>0</v>
      </c>
      <c r="R279" s="1869">
        <f t="shared" si="62"/>
        <v>0</v>
      </c>
      <c r="S279" s="1869">
        <f t="shared" si="62"/>
        <v>0</v>
      </c>
      <c r="T279" s="1869">
        <f t="shared" si="62"/>
        <v>0</v>
      </c>
      <c r="U279" s="1869">
        <f t="shared" si="62"/>
        <v>0</v>
      </c>
      <c r="V279" s="1869">
        <f t="shared" si="62"/>
        <v>0</v>
      </c>
      <c r="W279" s="1869">
        <f t="shared" si="62"/>
        <v>0</v>
      </c>
      <c r="X279" s="1880"/>
    </row>
    <row r="280" spans="1:24" ht="12.75" x14ac:dyDescent="0.2">
      <c r="A280" s="712"/>
      <c r="B280" s="716"/>
      <c r="C280" s="1868"/>
      <c r="D280" s="1868"/>
      <c r="E280" s="1868"/>
      <c r="F280" s="1868"/>
      <c r="G280" s="1868"/>
      <c r="H280" s="1868"/>
      <c r="I280" s="1868"/>
      <c r="J280" s="1868"/>
      <c r="K280" s="1868"/>
      <c r="L280" s="1868"/>
      <c r="M280" s="1868"/>
      <c r="N280" s="1868"/>
      <c r="O280" s="1868"/>
      <c r="P280" s="1868"/>
      <c r="Q280" s="1868"/>
      <c r="R280" s="1868"/>
      <c r="S280" s="1868"/>
      <c r="T280" s="1868"/>
      <c r="U280" s="1868"/>
      <c r="V280" s="1868"/>
      <c r="W280" s="1868"/>
      <c r="X280" s="1881"/>
    </row>
    <row r="281" spans="1:24" ht="13.5" thickBot="1" x14ac:dyDescent="0.25">
      <c r="A281" s="684"/>
      <c r="B281" s="940" t="s">
        <v>728</v>
      </c>
      <c r="C281" s="1877">
        <f>SUM(C276:C279,C274,C259)</f>
        <v>2550294.8505807449</v>
      </c>
      <c r="D281" s="1877">
        <f t="shared" ref="D281:W281" si="64">SUM(D276:D279,D274,D259)</f>
        <v>2018934.7430039828</v>
      </c>
      <c r="E281" s="1877">
        <f t="shared" si="64"/>
        <v>433095.75817105675</v>
      </c>
      <c r="F281" s="1877">
        <f t="shared" si="64"/>
        <v>37961.220498974246</v>
      </c>
      <c r="G281" s="1877">
        <f t="shared" si="64"/>
        <v>0</v>
      </c>
      <c r="H281" s="1877">
        <f t="shared" si="64"/>
        <v>31121.636033211493</v>
      </c>
      <c r="I281" s="1877">
        <f t="shared" si="64"/>
        <v>8377.7814155199576</v>
      </c>
      <c r="J281" s="1877">
        <f t="shared" si="64"/>
        <v>-1028.6733310783252</v>
      </c>
      <c r="K281" s="1877">
        <f t="shared" si="64"/>
        <v>350.89856108136814</v>
      </c>
      <c r="L281" s="1877">
        <f t="shared" si="64"/>
        <v>21481.486227996727</v>
      </c>
      <c r="M281" s="1877">
        <f t="shared" si="64"/>
        <v>0</v>
      </c>
      <c r="N281" s="1877">
        <f t="shared" si="64"/>
        <v>0</v>
      </c>
      <c r="O281" s="1877">
        <f t="shared" si="64"/>
        <v>0</v>
      </c>
      <c r="P281" s="1877">
        <f t="shared" si="64"/>
        <v>0</v>
      </c>
      <c r="Q281" s="1877">
        <f t="shared" si="64"/>
        <v>0</v>
      </c>
      <c r="R281" s="1877">
        <f t="shared" si="64"/>
        <v>0</v>
      </c>
      <c r="S281" s="1877">
        <f t="shared" si="64"/>
        <v>0</v>
      </c>
      <c r="T281" s="1877">
        <f t="shared" si="64"/>
        <v>0</v>
      </c>
      <c r="U281" s="1877">
        <f t="shared" si="64"/>
        <v>0</v>
      </c>
      <c r="V281" s="1877">
        <f t="shared" si="64"/>
        <v>0</v>
      </c>
      <c r="W281" s="1877">
        <f t="shared" si="64"/>
        <v>0</v>
      </c>
      <c r="X281" s="1883"/>
    </row>
    <row r="282" spans="1:24" ht="13.5" thickTop="1" x14ac:dyDescent="0.2">
      <c r="A282" s="684"/>
      <c r="C282" s="1146"/>
      <c r="E282" s="1871"/>
      <c r="F282" s="1876"/>
      <c r="X282" s="622"/>
    </row>
    <row r="283" spans="1:24" ht="12.75" x14ac:dyDescent="0.2">
      <c r="A283" s="1322"/>
      <c r="C283" s="1146"/>
      <c r="E283" s="1872"/>
      <c r="F283" s="1876"/>
      <c r="X283" s="622"/>
    </row>
    <row r="284" spans="1:24" ht="23.25" x14ac:dyDescent="0.2">
      <c r="A284" s="2456" t="s">
        <v>1684</v>
      </c>
      <c r="B284" s="2456"/>
      <c r="C284" s="1146"/>
      <c r="E284" s="1322"/>
      <c r="F284" s="682"/>
      <c r="X284" s="622"/>
    </row>
    <row r="285" spans="1:24" ht="23.25" x14ac:dyDescent="0.2">
      <c r="A285" s="748" t="s">
        <v>1546</v>
      </c>
      <c r="B285" s="670"/>
      <c r="C285" s="1146"/>
      <c r="E285" s="1865"/>
      <c r="F285" s="682"/>
      <c r="X285" s="622"/>
    </row>
    <row r="286" spans="1:24" ht="15" x14ac:dyDescent="0.2">
      <c r="A286" s="2452"/>
      <c r="B286" s="2452"/>
      <c r="C286" s="1146"/>
      <c r="E286" s="1861"/>
      <c r="F286" s="682"/>
      <c r="X286" s="622"/>
    </row>
    <row r="287" spans="1:24" ht="12.75" x14ac:dyDescent="0.2">
      <c r="A287" s="659"/>
      <c r="B287" s="659"/>
      <c r="C287" s="1146"/>
      <c r="E287" s="1862"/>
      <c r="F287" s="682"/>
      <c r="X287" s="622"/>
    </row>
    <row r="288" spans="1:24" ht="38.25" x14ac:dyDescent="0.2">
      <c r="A288" s="1863"/>
      <c r="B288" s="749" t="s">
        <v>321</v>
      </c>
      <c r="C288" s="1878" t="str">
        <f>C247</f>
        <v>Total</v>
      </c>
      <c r="D288" s="1878" t="str">
        <f>D247</f>
        <v>Residential</v>
      </c>
      <c r="E288" s="1878" t="str">
        <f>E247</f>
        <v>GS &lt;50</v>
      </c>
      <c r="F288" s="1878" t="str">
        <f>F247</f>
        <v>GS&gt;50-Regular</v>
      </c>
      <c r="G288" s="1878" t="str">
        <f t="shared" ref="G288:P288" si="65">G247</f>
        <v>GS&gt; 50-TOU</v>
      </c>
      <c r="H288" s="1878" t="str">
        <f t="shared" si="65"/>
        <v>GS &gt;50-Intermediate</v>
      </c>
      <c r="I288" s="1878" t="str">
        <f t="shared" si="65"/>
        <v>Large Use &gt;5MW</v>
      </c>
      <c r="J288" s="1878" t="str">
        <f t="shared" si="65"/>
        <v>Street Light</v>
      </c>
      <c r="K288" s="1878" t="str">
        <f t="shared" si="65"/>
        <v>Sentinel</v>
      </c>
      <c r="L288" s="1878" t="str">
        <f t="shared" si="65"/>
        <v>Unmetered Scattered Load</v>
      </c>
      <c r="M288" s="1878" t="str">
        <f t="shared" si="65"/>
        <v>Embedded Distributor</v>
      </c>
      <c r="N288" s="1878" t="str">
        <f t="shared" si="65"/>
        <v>Back-up/Standby Power</v>
      </c>
      <c r="O288" s="1878" t="str">
        <f t="shared" si="65"/>
        <v>Rate Class 1</v>
      </c>
      <c r="P288" s="1878" t="str">
        <f t="shared" si="65"/>
        <v>Rate class 2</v>
      </c>
      <c r="Q288" s="1878" t="str">
        <f>Q247</f>
        <v>Rate class 3</v>
      </c>
      <c r="R288" s="1878" t="str">
        <f t="shared" ref="R288:W288" si="66">R247</f>
        <v>Rate class 4</v>
      </c>
      <c r="S288" s="1878" t="str">
        <f t="shared" si="66"/>
        <v>Rate class 5</v>
      </c>
      <c r="T288" s="1878" t="str">
        <f t="shared" si="66"/>
        <v>Rate class 6</v>
      </c>
      <c r="U288" s="1878" t="str">
        <f t="shared" si="66"/>
        <v>Rate class 7</v>
      </c>
      <c r="V288" s="1878" t="str">
        <f t="shared" si="66"/>
        <v>Rate class 8</v>
      </c>
      <c r="W288" s="1878" t="str">
        <f t="shared" si="66"/>
        <v>Rate class 9</v>
      </c>
      <c r="X288" s="1890"/>
    </row>
    <row r="289" spans="1:24" ht="12.75" x14ac:dyDescent="0.2">
      <c r="A289" s="675"/>
      <c r="B289" s="676" t="s">
        <v>340</v>
      </c>
      <c r="C289" s="1146"/>
      <c r="D289" s="1146"/>
      <c r="E289" s="1146"/>
      <c r="F289" s="1146"/>
      <c r="G289" s="1146"/>
      <c r="H289" s="1146"/>
      <c r="I289" s="1146"/>
      <c r="J289" s="1146"/>
      <c r="K289" s="1146"/>
      <c r="L289" s="1146"/>
      <c r="M289" s="1146"/>
      <c r="N289" s="1146"/>
      <c r="O289" s="1146"/>
      <c r="P289" s="1146"/>
      <c r="Q289" s="1146"/>
      <c r="R289" s="1146"/>
      <c r="S289" s="1146"/>
      <c r="T289" s="1146"/>
      <c r="U289" s="1146"/>
      <c r="V289" s="1146"/>
      <c r="W289" s="1146"/>
      <c r="X289" s="1891"/>
    </row>
    <row r="290" spans="1:24" ht="12.75" x14ac:dyDescent="0.2">
      <c r="A290" s="681"/>
      <c r="B290" s="1146" t="s">
        <v>820</v>
      </c>
      <c r="C290" s="1869">
        <f>C92</f>
        <v>5080613.1600000011</v>
      </c>
      <c r="D290" s="1869">
        <f>D92</f>
        <v>3328447.7075007949</v>
      </c>
      <c r="E290" s="1869">
        <f>E92</f>
        <v>1417606.4421810338</v>
      </c>
      <c r="F290" s="1869">
        <f>F92</f>
        <v>153731.22071836409</v>
      </c>
      <c r="G290" s="1869">
        <f t="shared" ref="G290:P290" si="67">G92</f>
        <v>0</v>
      </c>
      <c r="H290" s="1869">
        <f t="shared" si="67"/>
        <v>136974.03146762948</v>
      </c>
      <c r="I290" s="1869">
        <f t="shared" si="67"/>
        <v>43853.758132178482</v>
      </c>
      <c r="J290" s="1869">
        <f t="shared" si="67"/>
        <v>0</v>
      </c>
      <c r="K290" s="1869">
        <f t="shared" si="67"/>
        <v>0</v>
      </c>
      <c r="L290" s="1869">
        <f t="shared" si="67"/>
        <v>0</v>
      </c>
      <c r="M290" s="1869">
        <f t="shared" si="67"/>
        <v>0</v>
      </c>
      <c r="N290" s="1869">
        <f t="shared" si="67"/>
        <v>0</v>
      </c>
      <c r="O290" s="1869">
        <f t="shared" si="67"/>
        <v>0</v>
      </c>
      <c r="P290" s="1869">
        <f t="shared" si="67"/>
        <v>0</v>
      </c>
      <c r="Q290" s="1869">
        <f>Q92</f>
        <v>0</v>
      </c>
      <c r="R290" s="1869">
        <f t="shared" ref="R290:W290" si="68">R92</f>
        <v>0</v>
      </c>
      <c r="S290" s="1869">
        <f t="shared" si="68"/>
        <v>0</v>
      </c>
      <c r="T290" s="1869">
        <f t="shared" si="68"/>
        <v>0</v>
      </c>
      <c r="U290" s="1869">
        <f t="shared" si="68"/>
        <v>0</v>
      </c>
      <c r="V290" s="1869">
        <f t="shared" si="68"/>
        <v>0</v>
      </c>
      <c r="W290" s="1869">
        <f t="shared" si="68"/>
        <v>0</v>
      </c>
      <c r="X290" s="1880"/>
    </row>
    <row r="291" spans="1:24" ht="12.75" x14ac:dyDescent="0.2">
      <c r="A291" s="691"/>
      <c r="B291" s="685"/>
      <c r="C291" s="1869"/>
      <c r="D291" s="1869"/>
      <c r="E291" s="1869"/>
      <c r="F291" s="1869"/>
      <c r="G291" s="1869"/>
      <c r="H291" s="1869"/>
      <c r="I291" s="1869"/>
      <c r="J291" s="1869"/>
      <c r="K291" s="1869"/>
      <c r="L291" s="1869"/>
      <c r="M291" s="1869"/>
      <c r="N291" s="1869"/>
      <c r="O291" s="1869"/>
      <c r="P291" s="1869"/>
      <c r="Q291" s="1869"/>
      <c r="R291" s="1869"/>
      <c r="S291" s="1869"/>
      <c r="T291" s="1869"/>
      <c r="U291" s="1869"/>
      <c r="V291" s="1869"/>
      <c r="W291" s="1869"/>
      <c r="X291" s="1880"/>
    </row>
    <row r="292" spans="1:24" ht="12.75" x14ac:dyDescent="0.2">
      <c r="A292" s="681"/>
      <c r="B292" s="676" t="s">
        <v>0</v>
      </c>
      <c r="C292" s="1869"/>
      <c r="D292" s="1869"/>
      <c r="E292" s="1869"/>
      <c r="F292" s="1869"/>
      <c r="G292" s="1869"/>
      <c r="H292" s="1869"/>
      <c r="I292" s="1869"/>
      <c r="J292" s="1869"/>
      <c r="K292" s="1869"/>
      <c r="L292" s="1869"/>
      <c r="M292" s="1869"/>
      <c r="N292" s="1869"/>
      <c r="O292" s="1869"/>
      <c r="P292" s="1869"/>
      <c r="Q292" s="1869"/>
      <c r="R292" s="1869"/>
      <c r="S292" s="1869"/>
      <c r="T292" s="1869"/>
      <c r="U292" s="1869"/>
      <c r="V292" s="1869"/>
      <c r="W292" s="1869"/>
      <c r="X292" s="1880"/>
    </row>
    <row r="293" spans="1:24" ht="25.5" x14ac:dyDescent="0.2">
      <c r="A293" s="681"/>
      <c r="B293" s="1173" t="s">
        <v>895</v>
      </c>
      <c r="C293" s="1884">
        <f>C95</f>
        <v>-524644.33386904746</v>
      </c>
      <c r="D293" s="1884">
        <f>D95</f>
        <v>-343708.75627140101</v>
      </c>
      <c r="E293" s="1884">
        <f>E95</f>
        <v>-146387.68277066361</v>
      </c>
      <c r="F293" s="1884">
        <f>F95</f>
        <v>-15874.897644964889</v>
      </c>
      <c r="G293" s="1884">
        <f t="shared" ref="G293:P293" si="69">G95</f>
        <v>0</v>
      </c>
      <c r="H293" s="1884">
        <f t="shared" si="69"/>
        <v>-14144.483595498228</v>
      </c>
      <c r="I293" s="1884">
        <f t="shared" si="69"/>
        <v>-4528.5135865197617</v>
      </c>
      <c r="J293" s="1884">
        <f t="shared" si="69"/>
        <v>0</v>
      </c>
      <c r="K293" s="1884">
        <f t="shared" si="69"/>
        <v>0</v>
      </c>
      <c r="L293" s="1884">
        <f t="shared" si="69"/>
        <v>0</v>
      </c>
      <c r="M293" s="1884">
        <f t="shared" si="69"/>
        <v>0</v>
      </c>
      <c r="N293" s="1884">
        <f t="shared" si="69"/>
        <v>0</v>
      </c>
      <c r="O293" s="1884">
        <f t="shared" si="69"/>
        <v>0</v>
      </c>
      <c r="P293" s="1884">
        <f t="shared" si="69"/>
        <v>0</v>
      </c>
      <c r="Q293" s="1884">
        <f>Q95</f>
        <v>0</v>
      </c>
      <c r="R293" s="1884">
        <f t="shared" ref="R293:W293" si="70">R95</f>
        <v>0</v>
      </c>
      <c r="S293" s="1884">
        <f t="shared" si="70"/>
        <v>0</v>
      </c>
      <c r="T293" s="1884">
        <f t="shared" si="70"/>
        <v>0</v>
      </c>
      <c r="U293" s="1884">
        <f t="shared" si="70"/>
        <v>0</v>
      </c>
      <c r="V293" s="1884">
        <f t="shared" si="70"/>
        <v>0</v>
      </c>
      <c r="W293" s="1884">
        <f t="shared" si="70"/>
        <v>0</v>
      </c>
      <c r="X293" s="1892"/>
    </row>
    <row r="294" spans="1:24" ht="12.75" x14ac:dyDescent="0.2">
      <c r="A294" s="689"/>
      <c r="B294" s="223" t="s">
        <v>1293</v>
      </c>
      <c r="C294" s="1884">
        <f t="shared" ref="C294:E296" si="71">C96</f>
        <v>4555968.8261309536</v>
      </c>
      <c r="D294" s="1884">
        <f t="shared" si="71"/>
        <v>2984738.9512293939</v>
      </c>
      <c r="E294" s="1884">
        <f t="shared" si="71"/>
        <v>1271218.7594103701</v>
      </c>
      <c r="F294" s="1884">
        <f t="shared" ref="F294:S294" si="72">F96</f>
        <v>137856.32307339919</v>
      </c>
      <c r="G294" s="1884">
        <f t="shared" si="72"/>
        <v>0</v>
      </c>
      <c r="H294" s="1884">
        <f t="shared" si="72"/>
        <v>122829.54787213125</v>
      </c>
      <c r="I294" s="1884">
        <f t="shared" si="72"/>
        <v>39325.244545658723</v>
      </c>
      <c r="J294" s="1884">
        <f t="shared" si="72"/>
        <v>0</v>
      </c>
      <c r="K294" s="1884">
        <f t="shared" si="72"/>
        <v>0</v>
      </c>
      <c r="L294" s="1884">
        <f t="shared" si="72"/>
        <v>0</v>
      </c>
      <c r="M294" s="1884">
        <f t="shared" si="72"/>
        <v>0</v>
      </c>
      <c r="N294" s="1884">
        <f t="shared" si="72"/>
        <v>0</v>
      </c>
      <c r="O294" s="1884">
        <f t="shared" si="72"/>
        <v>0</v>
      </c>
      <c r="P294" s="1884">
        <f t="shared" si="72"/>
        <v>0</v>
      </c>
      <c r="Q294" s="1884">
        <f t="shared" si="72"/>
        <v>0</v>
      </c>
      <c r="R294" s="1884">
        <f t="shared" si="72"/>
        <v>0</v>
      </c>
      <c r="S294" s="1884">
        <f t="shared" si="72"/>
        <v>0</v>
      </c>
      <c r="T294" s="1884">
        <f t="shared" ref="T294:W296" si="73">T96</f>
        <v>0</v>
      </c>
      <c r="U294" s="1884">
        <f t="shared" si="73"/>
        <v>0</v>
      </c>
      <c r="V294" s="1884">
        <f t="shared" si="73"/>
        <v>0</v>
      </c>
      <c r="W294" s="1884">
        <f t="shared" si="73"/>
        <v>0</v>
      </c>
      <c r="X294" s="1892"/>
    </row>
    <row r="295" spans="1:24" ht="12.75" x14ac:dyDescent="0.2">
      <c r="A295" s="681"/>
      <c r="B295" s="223" t="s">
        <v>1299</v>
      </c>
      <c r="C295" s="1884">
        <f t="shared" si="71"/>
        <v>2238817.0908131357</v>
      </c>
      <c r="D295" s="1884">
        <f t="shared" si="71"/>
        <v>1469434.4528807844</v>
      </c>
      <c r="E295" s="1884">
        <f t="shared" si="71"/>
        <v>622726.45074330911</v>
      </c>
      <c r="F295" s="1884">
        <f t="shared" ref="F295:S295" si="74">F97</f>
        <v>67860.20023138191</v>
      </c>
      <c r="G295" s="1884">
        <f t="shared" si="74"/>
        <v>0</v>
      </c>
      <c r="H295" s="1884">
        <f t="shared" si="74"/>
        <v>59715.729658916025</v>
      </c>
      <c r="I295" s="1884">
        <f t="shared" si="74"/>
        <v>19080.257298744378</v>
      </c>
      <c r="J295" s="1884">
        <f t="shared" si="74"/>
        <v>0</v>
      </c>
      <c r="K295" s="1884">
        <f t="shared" si="74"/>
        <v>0</v>
      </c>
      <c r="L295" s="1884">
        <f t="shared" si="74"/>
        <v>0</v>
      </c>
      <c r="M295" s="1884">
        <f t="shared" si="74"/>
        <v>0</v>
      </c>
      <c r="N295" s="1884">
        <f t="shared" si="74"/>
        <v>0</v>
      </c>
      <c r="O295" s="1884">
        <f t="shared" si="74"/>
        <v>0</v>
      </c>
      <c r="P295" s="1884">
        <f t="shared" si="74"/>
        <v>0</v>
      </c>
      <c r="Q295" s="1884">
        <f t="shared" si="74"/>
        <v>0</v>
      </c>
      <c r="R295" s="1884">
        <f t="shared" si="74"/>
        <v>0</v>
      </c>
      <c r="S295" s="1884">
        <f t="shared" si="74"/>
        <v>0</v>
      </c>
      <c r="T295" s="1884">
        <f t="shared" si="73"/>
        <v>0</v>
      </c>
      <c r="U295" s="1884">
        <f t="shared" si="73"/>
        <v>0</v>
      </c>
      <c r="V295" s="1884">
        <f t="shared" si="73"/>
        <v>0</v>
      </c>
      <c r="W295" s="1884">
        <f t="shared" si="73"/>
        <v>0</v>
      </c>
      <c r="X295" s="1892"/>
    </row>
    <row r="296" spans="1:24" ht="25.5" x14ac:dyDescent="0.2">
      <c r="A296" s="681"/>
      <c r="B296" s="223" t="s">
        <v>1300</v>
      </c>
      <c r="C296" s="1884">
        <f t="shared" si="71"/>
        <v>6794785.9169440893</v>
      </c>
      <c r="D296" s="1884">
        <f t="shared" si="71"/>
        <v>4454173.4041101784</v>
      </c>
      <c r="E296" s="1884">
        <f t="shared" si="71"/>
        <v>1893945.2101536794</v>
      </c>
      <c r="F296" s="1884">
        <f t="shared" ref="F296:S296" si="75">F98</f>
        <v>205716.52330478112</v>
      </c>
      <c r="G296" s="1884">
        <f t="shared" si="75"/>
        <v>0</v>
      </c>
      <c r="H296" s="1884">
        <f t="shared" si="75"/>
        <v>182545.27753104729</v>
      </c>
      <c r="I296" s="1884">
        <f t="shared" si="75"/>
        <v>58405.501844403101</v>
      </c>
      <c r="J296" s="1884">
        <f t="shared" si="75"/>
        <v>0</v>
      </c>
      <c r="K296" s="1884">
        <f t="shared" si="75"/>
        <v>0</v>
      </c>
      <c r="L296" s="1884">
        <f t="shared" si="75"/>
        <v>0</v>
      </c>
      <c r="M296" s="1884">
        <f t="shared" si="75"/>
        <v>0</v>
      </c>
      <c r="N296" s="1884">
        <f t="shared" si="75"/>
        <v>0</v>
      </c>
      <c r="O296" s="1884">
        <f t="shared" si="75"/>
        <v>0</v>
      </c>
      <c r="P296" s="1884">
        <f t="shared" si="75"/>
        <v>0</v>
      </c>
      <c r="Q296" s="1884">
        <f t="shared" si="75"/>
        <v>0</v>
      </c>
      <c r="R296" s="1884">
        <f t="shared" si="75"/>
        <v>0</v>
      </c>
      <c r="S296" s="1884">
        <f t="shared" si="75"/>
        <v>0</v>
      </c>
      <c r="T296" s="1884">
        <f t="shared" si="73"/>
        <v>0</v>
      </c>
      <c r="U296" s="1884">
        <f t="shared" si="73"/>
        <v>0</v>
      </c>
      <c r="V296" s="1884">
        <f t="shared" si="73"/>
        <v>0</v>
      </c>
      <c r="W296" s="1884">
        <f t="shared" si="73"/>
        <v>0</v>
      </c>
      <c r="X296" s="1892"/>
    </row>
    <row r="297" spans="1:24" ht="12.75" x14ac:dyDescent="0.2">
      <c r="A297" s="691"/>
      <c r="B297" s="676" t="s">
        <v>896</v>
      </c>
      <c r="C297" s="1869"/>
      <c r="D297" s="1869"/>
      <c r="E297" s="1869"/>
      <c r="F297" s="1869"/>
      <c r="G297" s="1869"/>
      <c r="H297" s="1869"/>
      <c r="I297" s="1869"/>
      <c r="J297" s="1869"/>
      <c r="K297" s="1869"/>
      <c r="L297" s="1869"/>
      <c r="M297" s="1869"/>
      <c r="N297" s="1869"/>
      <c r="O297" s="1869"/>
      <c r="P297" s="1869"/>
      <c r="Q297" s="1869"/>
      <c r="R297" s="1869"/>
      <c r="S297" s="1869"/>
      <c r="T297" s="1869"/>
      <c r="U297" s="1869"/>
      <c r="V297" s="1869"/>
      <c r="W297" s="1869"/>
      <c r="X297" s="1880"/>
    </row>
    <row r="298" spans="1:24" ht="12.75" x14ac:dyDescent="0.2">
      <c r="A298" s="384"/>
      <c r="B298" s="692" t="s">
        <v>1361</v>
      </c>
      <c r="C298" s="1869">
        <f>SUMIF($Z$101:$Z$105,$B298,C$101:C$105)</f>
        <v>-48335.000000000007</v>
      </c>
      <c r="D298" s="1869">
        <f t="shared" ref="D298:W300" si="76">SUMIF($Z$101:$Z$105,$B298,D$101:D$105)</f>
        <v>-31473.91776257391</v>
      </c>
      <c r="E298" s="1869">
        <f t="shared" si="76"/>
        <v>-5709.467984072051</v>
      </c>
      <c r="F298" s="1869">
        <f t="shared" si="76"/>
        <v>-5385.3526014686577</v>
      </c>
      <c r="G298" s="1869">
        <f t="shared" si="76"/>
        <v>0</v>
      </c>
      <c r="H298" s="1869">
        <f t="shared" si="76"/>
        <v>-1682.6346602512122</v>
      </c>
      <c r="I298" s="1869">
        <f t="shared" si="76"/>
        <v>-2103.7187446093653</v>
      </c>
      <c r="J298" s="1869">
        <f t="shared" si="76"/>
        <v>-1581.7505190904351</v>
      </c>
      <c r="K298" s="1869">
        <f t="shared" si="76"/>
        <v>-104.20495362573963</v>
      </c>
      <c r="L298" s="1869">
        <f t="shared" si="76"/>
        <v>-293.95277430863661</v>
      </c>
      <c r="M298" s="1869">
        <f t="shared" si="76"/>
        <v>0</v>
      </c>
      <c r="N298" s="1869">
        <f t="shared" si="76"/>
        <v>0</v>
      </c>
      <c r="O298" s="1869">
        <f t="shared" si="76"/>
        <v>0</v>
      </c>
      <c r="P298" s="1869">
        <f t="shared" si="76"/>
        <v>0</v>
      </c>
      <c r="Q298" s="1869">
        <f>SUMIF($Z$101:$Z$105,$B298,Q$101:Q$105)</f>
        <v>0</v>
      </c>
      <c r="R298" s="1869">
        <f t="shared" si="76"/>
        <v>0</v>
      </c>
      <c r="S298" s="1869">
        <f t="shared" si="76"/>
        <v>0</v>
      </c>
      <c r="T298" s="1869">
        <f t="shared" si="76"/>
        <v>0</v>
      </c>
      <c r="U298" s="1869">
        <f t="shared" si="76"/>
        <v>0</v>
      </c>
      <c r="V298" s="1869">
        <f t="shared" si="76"/>
        <v>0</v>
      </c>
      <c r="W298" s="1869">
        <f t="shared" si="76"/>
        <v>0</v>
      </c>
      <c r="X298" s="1880"/>
    </row>
    <row r="299" spans="1:24" ht="12.75" x14ac:dyDescent="0.2">
      <c r="A299" s="384"/>
      <c r="B299" s="692" t="s">
        <v>1271</v>
      </c>
      <c r="C299" s="1869">
        <f t="shared" ref="C299:R300" si="77">SUMIF($Z$101:$Z$105,$B299,C$101:C$105)</f>
        <v>0</v>
      </c>
      <c r="D299" s="1869">
        <f t="shared" si="77"/>
        <v>0</v>
      </c>
      <c r="E299" s="1869">
        <f t="shared" si="77"/>
        <v>0</v>
      </c>
      <c r="F299" s="1869">
        <f t="shared" si="77"/>
        <v>0</v>
      </c>
      <c r="G299" s="1869">
        <f t="shared" si="77"/>
        <v>0</v>
      </c>
      <c r="H299" s="1869">
        <f t="shared" si="77"/>
        <v>0</v>
      </c>
      <c r="I299" s="1869">
        <f t="shared" si="77"/>
        <v>0</v>
      </c>
      <c r="J299" s="1869">
        <f t="shared" si="77"/>
        <v>0</v>
      </c>
      <c r="K299" s="1869">
        <f t="shared" si="77"/>
        <v>0</v>
      </c>
      <c r="L299" s="1869">
        <f t="shared" si="77"/>
        <v>0</v>
      </c>
      <c r="M299" s="1869">
        <f t="shared" si="77"/>
        <v>0</v>
      </c>
      <c r="N299" s="1869">
        <f t="shared" si="77"/>
        <v>0</v>
      </c>
      <c r="O299" s="1869">
        <f t="shared" si="77"/>
        <v>0</v>
      </c>
      <c r="P299" s="1869">
        <f t="shared" si="77"/>
        <v>0</v>
      </c>
      <c r="Q299" s="1869">
        <f t="shared" si="77"/>
        <v>0</v>
      </c>
      <c r="R299" s="1869">
        <f t="shared" si="77"/>
        <v>0</v>
      </c>
      <c r="S299" s="1869">
        <f t="shared" si="76"/>
        <v>0</v>
      </c>
      <c r="T299" s="1869">
        <f t="shared" si="76"/>
        <v>0</v>
      </c>
      <c r="U299" s="1869">
        <f t="shared" si="76"/>
        <v>0</v>
      </c>
      <c r="V299" s="1869">
        <f t="shared" si="76"/>
        <v>0</v>
      </c>
      <c r="W299" s="1869">
        <f t="shared" si="76"/>
        <v>0</v>
      </c>
      <c r="X299" s="1880"/>
    </row>
    <row r="300" spans="1:24" ht="12.75" x14ac:dyDescent="0.2">
      <c r="A300" s="384"/>
      <c r="B300" s="692" t="s">
        <v>1444</v>
      </c>
      <c r="C300" s="1869">
        <f t="shared" si="77"/>
        <v>-232694</v>
      </c>
      <c r="D300" s="1869">
        <f t="shared" si="77"/>
        <v>-190720.75234038723</v>
      </c>
      <c r="E300" s="1869">
        <f t="shared" si="77"/>
        <v>-28193.675047855722</v>
      </c>
      <c r="F300" s="1869">
        <f t="shared" si="77"/>
        <v>-13779.57261175703</v>
      </c>
      <c r="G300" s="1869">
        <f t="shared" si="77"/>
        <v>0</v>
      </c>
      <c r="H300" s="1869">
        <f t="shared" si="77"/>
        <v>0</v>
      </c>
      <c r="I300" s="1869">
        <f t="shared" si="77"/>
        <v>0</v>
      </c>
      <c r="J300" s="1869">
        <f t="shared" si="77"/>
        <v>0</v>
      </c>
      <c r="K300" s="1869">
        <f t="shared" si="77"/>
        <v>0</v>
      </c>
      <c r="L300" s="1869">
        <f t="shared" si="77"/>
        <v>0</v>
      </c>
      <c r="M300" s="1869">
        <f t="shared" si="77"/>
        <v>0</v>
      </c>
      <c r="N300" s="1869">
        <f t="shared" si="77"/>
        <v>0</v>
      </c>
      <c r="O300" s="1869">
        <f t="shared" si="77"/>
        <v>0</v>
      </c>
      <c r="P300" s="1869">
        <f t="shared" si="77"/>
        <v>0</v>
      </c>
      <c r="Q300" s="1869">
        <f t="shared" si="76"/>
        <v>0</v>
      </c>
      <c r="R300" s="1869">
        <f t="shared" si="76"/>
        <v>0</v>
      </c>
      <c r="S300" s="1869">
        <f t="shared" si="76"/>
        <v>0</v>
      </c>
      <c r="T300" s="1869">
        <f t="shared" si="76"/>
        <v>0</v>
      </c>
      <c r="U300" s="1869">
        <f t="shared" si="76"/>
        <v>0</v>
      </c>
      <c r="V300" s="1869">
        <f t="shared" si="76"/>
        <v>0</v>
      </c>
      <c r="W300" s="1869">
        <f t="shared" si="76"/>
        <v>0</v>
      </c>
      <c r="X300" s="1880"/>
    </row>
    <row r="301" spans="1:24" ht="12.75" x14ac:dyDescent="0.2">
      <c r="A301" s="384"/>
      <c r="B301" s="950" t="s">
        <v>754</v>
      </c>
      <c r="C301" s="1885">
        <f t="shared" ref="C301:W301" si="78">SUM(C298:C300)</f>
        <v>-281029</v>
      </c>
      <c r="D301" s="1885">
        <f t="shared" si="78"/>
        <v>-222194.67010296113</v>
      </c>
      <c r="E301" s="1885">
        <f t="shared" si="78"/>
        <v>-33903.143031927772</v>
      </c>
      <c r="F301" s="1885">
        <f t="shared" si="78"/>
        <v>-19164.925213225688</v>
      </c>
      <c r="G301" s="1885">
        <f t="shared" si="78"/>
        <v>0</v>
      </c>
      <c r="H301" s="1885">
        <f t="shared" si="78"/>
        <v>-1682.6346602512122</v>
      </c>
      <c r="I301" s="1885">
        <f t="shared" si="78"/>
        <v>-2103.7187446093653</v>
      </c>
      <c r="J301" s="1885">
        <f t="shared" si="78"/>
        <v>-1581.7505190904351</v>
      </c>
      <c r="K301" s="1885">
        <f t="shared" si="78"/>
        <v>-104.20495362573963</v>
      </c>
      <c r="L301" s="1885">
        <f t="shared" si="78"/>
        <v>-293.95277430863661</v>
      </c>
      <c r="M301" s="1885">
        <f t="shared" si="78"/>
        <v>0</v>
      </c>
      <c r="N301" s="1885">
        <f t="shared" si="78"/>
        <v>0</v>
      </c>
      <c r="O301" s="1885">
        <f t="shared" si="78"/>
        <v>0</v>
      </c>
      <c r="P301" s="1885">
        <f t="shared" si="78"/>
        <v>0</v>
      </c>
      <c r="Q301" s="1885">
        <f t="shared" si="78"/>
        <v>0</v>
      </c>
      <c r="R301" s="1885">
        <f t="shared" si="78"/>
        <v>0</v>
      </c>
      <c r="S301" s="1885">
        <f t="shared" si="78"/>
        <v>0</v>
      </c>
      <c r="T301" s="1885">
        <f t="shared" si="78"/>
        <v>0</v>
      </c>
      <c r="U301" s="1885">
        <f t="shared" si="78"/>
        <v>0</v>
      </c>
      <c r="V301" s="1885">
        <f t="shared" si="78"/>
        <v>0</v>
      </c>
      <c r="W301" s="1885">
        <f t="shared" si="78"/>
        <v>0</v>
      </c>
      <c r="X301" s="1894"/>
    </row>
    <row r="302" spans="1:24" ht="12.75" x14ac:dyDescent="0.2">
      <c r="A302" s="384"/>
      <c r="B302" s="692"/>
      <c r="C302" s="1886"/>
      <c r="D302" s="1886"/>
      <c r="E302" s="1886"/>
      <c r="F302" s="1886"/>
      <c r="G302" s="1886"/>
      <c r="H302" s="1886"/>
      <c r="I302" s="1886"/>
      <c r="J302" s="1886"/>
      <c r="K302" s="1886"/>
      <c r="L302" s="1886"/>
      <c r="M302" s="1886"/>
      <c r="N302" s="1886"/>
      <c r="O302" s="1886"/>
      <c r="P302" s="1886"/>
      <c r="Q302" s="1886"/>
      <c r="R302" s="1886"/>
      <c r="S302" s="1886"/>
      <c r="T302" s="1886"/>
      <c r="U302" s="1886"/>
      <c r="V302" s="1886"/>
      <c r="W302" s="1886"/>
      <c r="X302" s="1893"/>
    </row>
    <row r="303" spans="1:24" ht="12.75" x14ac:dyDescent="0.2">
      <c r="A303" s="700"/>
      <c r="B303" s="676" t="s">
        <v>341</v>
      </c>
      <c r="C303" s="1886"/>
      <c r="D303" s="1886"/>
      <c r="E303" s="1886"/>
      <c r="F303" s="1886"/>
      <c r="G303" s="1886"/>
      <c r="H303" s="1886"/>
      <c r="I303" s="1886"/>
      <c r="J303" s="1886"/>
      <c r="K303" s="1886"/>
      <c r="L303" s="1886"/>
      <c r="M303" s="1886"/>
      <c r="N303" s="1886"/>
      <c r="O303" s="1886"/>
      <c r="P303" s="1886"/>
      <c r="Q303" s="1886"/>
      <c r="R303" s="1886"/>
      <c r="S303" s="1886"/>
      <c r="T303" s="1886"/>
      <c r="U303" s="1886"/>
      <c r="V303" s="1886"/>
      <c r="W303" s="1886"/>
      <c r="X303" s="1893"/>
    </row>
    <row r="304" spans="1:24" ht="12.75" x14ac:dyDescent="0.2">
      <c r="A304" s="1859"/>
      <c r="B304" s="1146" t="s">
        <v>820</v>
      </c>
      <c r="C304" s="1869">
        <f>SUMIF($Z$110:$Z$112,$B304,C$110:C$112)</f>
        <v>435738.00000000006</v>
      </c>
      <c r="D304" s="1869">
        <f t="shared" ref="D304:S305" si="79">SUMIF($Z$110:$Z$112,$B304,D$110:D$112)</f>
        <v>285463.80161149317</v>
      </c>
      <c r="E304" s="1869">
        <f t="shared" si="79"/>
        <v>121580.7967365654</v>
      </c>
      <c r="F304" s="1869">
        <f t="shared" si="79"/>
        <v>13184.73431135594</v>
      </c>
      <c r="G304" s="1869">
        <f t="shared" si="79"/>
        <v>0</v>
      </c>
      <c r="H304" s="1869">
        <f t="shared" si="79"/>
        <v>11747.55657319951</v>
      </c>
      <c r="I304" s="1869">
        <f t="shared" si="79"/>
        <v>3761.1107673860347</v>
      </c>
      <c r="J304" s="1869">
        <f t="shared" si="79"/>
        <v>0</v>
      </c>
      <c r="K304" s="1869">
        <f t="shared" si="79"/>
        <v>0</v>
      </c>
      <c r="L304" s="1869">
        <f t="shared" si="79"/>
        <v>0</v>
      </c>
      <c r="M304" s="1869">
        <f t="shared" si="79"/>
        <v>0</v>
      </c>
      <c r="N304" s="1869">
        <f t="shared" si="79"/>
        <v>0</v>
      </c>
      <c r="O304" s="1869">
        <f t="shared" si="79"/>
        <v>0</v>
      </c>
      <c r="P304" s="1869">
        <f t="shared" si="79"/>
        <v>0</v>
      </c>
      <c r="Q304" s="1869">
        <f>SUMIF($Z$110:$Z$112,$B304,Q$110:Q$112)</f>
        <v>0</v>
      </c>
      <c r="R304" s="1869">
        <f t="shared" si="79"/>
        <v>0</v>
      </c>
      <c r="S304" s="1869">
        <f t="shared" si="79"/>
        <v>0</v>
      </c>
      <c r="T304" s="1869">
        <f t="shared" ref="R304:W305" si="80">SUMIF($Z$110:$Z$112,$B304,T$110:T$112)</f>
        <v>0</v>
      </c>
      <c r="U304" s="1869">
        <f t="shared" si="80"/>
        <v>0</v>
      </c>
      <c r="V304" s="1869">
        <f t="shared" si="80"/>
        <v>0</v>
      </c>
      <c r="W304" s="1869">
        <f t="shared" si="80"/>
        <v>0</v>
      </c>
      <c r="X304" s="1880"/>
    </row>
    <row r="305" spans="1:24" ht="12.75" x14ac:dyDescent="0.2">
      <c r="A305" s="691"/>
      <c r="B305" s="1146" t="s">
        <v>750</v>
      </c>
      <c r="C305" s="1869">
        <f>SUMIF($Z$110:$Z$112,$B305,C$110:C$112)</f>
        <v>0</v>
      </c>
      <c r="D305" s="1869">
        <f t="shared" si="79"/>
        <v>0</v>
      </c>
      <c r="E305" s="1869">
        <f t="shared" si="79"/>
        <v>0</v>
      </c>
      <c r="F305" s="1869">
        <f t="shared" si="79"/>
        <v>0</v>
      </c>
      <c r="G305" s="1869">
        <f t="shared" si="79"/>
        <v>0</v>
      </c>
      <c r="H305" s="1869">
        <f t="shared" si="79"/>
        <v>0</v>
      </c>
      <c r="I305" s="1869">
        <f t="shared" si="79"/>
        <v>0</v>
      </c>
      <c r="J305" s="1869">
        <f t="shared" si="79"/>
        <v>0</v>
      </c>
      <c r="K305" s="1869">
        <f t="shared" si="79"/>
        <v>0</v>
      </c>
      <c r="L305" s="1869">
        <f t="shared" si="79"/>
        <v>0</v>
      </c>
      <c r="M305" s="1869">
        <f t="shared" si="79"/>
        <v>0</v>
      </c>
      <c r="N305" s="1869">
        <f t="shared" si="79"/>
        <v>0</v>
      </c>
      <c r="O305" s="1869">
        <f t="shared" si="79"/>
        <v>0</v>
      </c>
      <c r="P305" s="1869">
        <f t="shared" si="79"/>
        <v>0</v>
      </c>
      <c r="Q305" s="1869">
        <f>SUMIF($Z$110:$Z$112,$B305,Q$110:Q$112)</f>
        <v>0</v>
      </c>
      <c r="R305" s="1869">
        <f t="shared" si="80"/>
        <v>0</v>
      </c>
      <c r="S305" s="1869">
        <f t="shared" si="80"/>
        <v>0</v>
      </c>
      <c r="T305" s="1869">
        <f t="shared" si="80"/>
        <v>0</v>
      </c>
      <c r="U305" s="1869">
        <f t="shared" si="80"/>
        <v>0</v>
      </c>
      <c r="V305" s="1869">
        <f t="shared" si="80"/>
        <v>0</v>
      </c>
      <c r="W305" s="1869">
        <f t="shared" si="80"/>
        <v>0</v>
      </c>
      <c r="X305" s="1880"/>
    </row>
    <row r="306" spans="1:24" ht="12.75" x14ac:dyDescent="0.2">
      <c r="A306" s="691"/>
      <c r="B306" s="950" t="s">
        <v>754</v>
      </c>
      <c r="C306" s="1885">
        <f t="shared" ref="C306:W306" si="81">SUM(C304:C305)</f>
        <v>435738.00000000006</v>
      </c>
      <c r="D306" s="1885">
        <f t="shared" si="81"/>
        <v>285463.80161149317</v>
      </c>
      <c r="E306" s="1885">
        <f t="shared" si="81"/>
        <v>121580.7967365654</v>
      </c>
      <c r="F306" s="1885">
        <f t="shared" si="81"/>
        <v>13184.73431135594</v>
      </c>
      <c r="G306" s="1885">
        <f t="shared" si="81"/>
        <v>0</v>
      </c>
      <c r="H306" s="1885">
        <f t="shared" si="81"/>
        <v>11747.55657319951</v>
      </c>
      <c r="I306" s="1885">
        <f t="shared" si="81"/>
        <v>3761.1107673860347</v>
      </c>
      <c r="J306" s="1885">
        <f t="shared" si="81"/>
        <v>0</v>
      </c>
      <c r="K306" s="1885">
        <f t="shared" si="81"/>
        <v>0</v>
      </c>
      <c r="L306" s="1885">
        <f t="shared" si="81"/>
        <v>0</v>
      </c>
      <c r="M306" s="1885">
        <f t="shared" si="81"/>
        <v>0</v>
      </c>
      <c r="N306" s="1885">
        <f t="shared" si="81"/>
        <v>0</v>
      </c>
      <c r="O306" s="1885">
        <f t="shared" si="81"/>
        <v>0</v>
      </c>
      <c r="P306" s="1885">
        <f t="shared" si="81"/>
        <v>0</v>
      </c>
      <c r="Q306" s="1885">
        <f t="shared" si="81"/>
        <v>0</v>
      </c>
      <c r="R306" s="1885">
        <f t="shared" si="81"/>
        <v>0</v>
      </c>
      <c r="S306" s="1885">
        <f t="shared" si="81"/>
        <v>0</v>
      </c>
      <c r="T306" s="1885">
        <f t="shared" si="81"/>
        <v>0</v>
      </c>
      <c r="U306" s="1885">
        <f t="shared" si="81"/>
        <v>0</v>
      </c>
      <c r="V306" s="1885">
        <f t="shared" si="81"/>
        <v>0</v>
      </c>
      <c r="W306" s="1885">
        <f t="shared" si="81"/>
        <v>0</v>
      </c>
      <c r="X306" s="1894"/>
    </row>
    <row r="307" spans="1:24" ht="12.75" x14ac:dyDescent="0.2">
      <c r="A307" s="384"/>
      <c r="C307" s="1886"/>
      <c r="D307" s="1886"/>
      <c r="E307" s="1886"/>
      <c r="F307" s="1886"/>
      <c r="G307" s="1886"/>
      <c r="H307" s="1886"/>
      <c r="I307" s="1886"/>
      <c r="J307" s="1886"/>
      <c r="K307" s="1886"/>
      <c r="L307" s="1886"/>
      <c r="M307" s="1886"/>
      <c r="N307" s="1886"/>
      <c r="O307" s="1886"/>
      <c r="P307" s="1886"/>
      <c r="Q307" s="1886"/>
      <c r="R307" s="1886"/>
      <c r="S307" s="1886"/>
      <c r="T307" s="1886"/>
      <c r="U307" s="1886"/>
      <c r="V307" s="1886"/>
      <c r="W307" s="1886"/>
      <c r="X307" s="1893"/>
    </row>
    <row r="308" spans="1:24" ht="12.75" x14ac:dyDescent="0.2">
      <c r="A308" s="384"/>
      <c r="B308" s="676" t="s">
        <v>342</v>
      </c>
      <c r="C308" s="1886"/>
      <c r="D308" s="1886"/>
      <c r="E308" s="1886"/>
      <c r="F308" s="1886"/>
      <c r="G308" s="1886"/>
      <c r="H308" s="1886"/>
      <c r="I308" s="1886"/>
      <c r="J308" s="1886"/>
      <c r="K308" s="1886"/>
      <c r="L308" s="1886"/>
      <c r="M308" s="1886"/>
      <c r="N308" s="1886"/>
      <c r="O308" s="1886"/>
      <c r="P308" s="1886"/>
      <c r="Q308" s="1886"/>
      <c r="R308" s="1886"/>
      <c r="S308" s="1886"/>
      <c r="T308" s="1886"/>
      <c r="U308" s="1886"/>
      <c r="V308" s="1886"/>
      <c r="W308" s="1886"/>
      <c r="X308" s="1893"/>
    </row>
    <row r="309" spans="1:24" ht="12.75" x14ac:dyDescent="0.2">
      <c r="A309" s="384"/>
      <c r="B309" s="1146">
        <v>1860</v>
      </c>
      <c r="C309" s="1886">
        <f>C117</f>
        <v>500</v>
      </c>
      <c r="D309" s="1886">
        <f>D117</f>
        <v>327.56358363453853</v>
      </c>
      <c r="E309" s="1886">
        <f>E117</f>
        <v>139.51135399777547</v>
      </c>
      <c r="F309" s="1886">
        <f>F117</f>
        <v>15.129199554957266</v>
      </c>
      <c r="G309" s="1886">
        <f t="shared" ref="G309:P309" si="82">G117</f>
        <v>0</v>
      </c>
      <c r="H309" s="1886">
        <f t="shared" si="82"/>
        <v>13.480068955656273</v>
      </c>
      <c r="I309" s="1886">
        <f t="shared" si="82"/>
        <v>4.3157938570724079</v>
      </c>
      <c r="J309" s="1886">
        <f t="shared" si="82"/>
        <v>0</v>
      </c>
      <c r="K309" s="1886">
        <f t="shared" si="82"/>
        <v>0</v>
      </c>
      <c r="L309" s="1886">
        <f t="shared" si="82"/>
        <v>0</v>
      </c>
      <c r="M309" s="1886">
        <f t="shared" si="82"/>
        <v>0</v>
      </c>
      <c r="N309" s="1886">
        <f t="shared" si="82"/>
        <v>0</v>
      </c>
      <c r="O309" s="1886">
        <f t="shared" si="82"/>
        <v>0</v>
      </c>
      <c r="P309" s="1886">
        <f t="shared" si="82"/>
        <v>0</v>
      </c>
      <c r="Q309" s="1886">
        <f>Q117</f>
        <v>0</v>
      </c>
      <c r="R309" s="1886">
        <f t="shared" ref="R309:W309" si="83">R117</f>
        <v>0</v>
      </c>
      <c r="S309" s="1886">
        <f t="shared" si="83"/>
        <v>0</v>
      </c>
      <c r="T309" s="1886">
        <f t="shared" si="83"/>
        <v>0</v>
      </c>
      <c r="U309" s="1886">
        <f t="shared" si="83"/>
        <v>0</v>
      </c>
      <c r="V309" s="1886">
        <f t="shared" si="83"/>
        <v>0</v>
      </c>
      <c r="W309" s="1886">
        <f t="shared" si="83"/>
        <v>0</v>
      </c>
      <c r="X309" s="1893"/>
    </row>
    <row r="310" spans="1:24" ht="12.75" x14ac:dyDescent="0.2">
      <c r="A310" s="700"/>
      <c r="B310" s="701"/>
      <c r="C310" s="1886"/>
      <c r="D310" s="1886"/>
      <c r="E310" s="1886"/>
      <c r="F310" s="1886"/>
      <c r="G310" s="1886"/>
      <c r="H310" s="1886"/>
      <c r="I310" s="1886"/>
      <c r="J310" s="1886"/>
      <c r="K310" s="1886"/>
      <c r="L310" s="1886"/>
      <c r="M310" s="1886"/>
      <c r="N310" s="1886"/>
      <c r="O310" s="1886"/>
      <c r="P310" s="1886"/>
      <c r="Q310" s="1886"/>
      <c r="R310" s="1886"/>
      <c r="S310" s="1886"/>
      <c r="T310" s="1886"/>
      <c r="U310" s="1886"/>
      <c r="V310" s="1886"/>
      <c r="W310" s="1886"/>
      <c r="X310" s="1893"/>
    </row>
    <row r="311" spans="1:24" ht="12.75" x14ac:dyDescent="0.2">
      <c r="A311" s="691"/>
      <c r="B311" s="709" t="s">
        <v>897</v>
      </c>
      <c r="C311" s="1886"/>
      <c r="D311" s="1886"/>
      <c r="E311" s="1886"/>
      <c r="F311" s="1886"/>
      <c r="G311" s="1886"/>
      <c r="H311" s="1886"/>
      <c r="I311" s="1886"/>
      <c r="J311" s="1886"/>
      <c r="K311" s="1886"/>
      <c r="L311" s="1886"/>
      <c r="M311" s="1886"/>
      <c r="N311" s="1886"/>
      <c r="O311" s="1886"/>
      <c r="P311" s="1886"/>
      <c r="Q311" s="1886"/>
      <c r="R311" s="1886"/>
      <c r="S311" s="1886"/>
      <c r="T311" s="1886"/>
      <c r="U311" s="1886"/>
      <c r="V311" s="1886"/>
      <c r="W311" s="1886"/>
      <c r="X311" s="1893"/>
    </row>
    <row r="312" spans="1:24" ht="12.75" x14ac:dyDescent="0.2">
      <c r="A312" s="691"/>
      <c r="B312" s="1146" t="s">
        <v>821</v>
      </c>
      <c r="C312" s="1869">
        <f>SUMIF($Z$120:$Z$124,$B312,C$120:C$124)</f>
        <v>241109</v>
      </c>
      <c r="D312" s="1869">
        <f t="shared" ref="D312:S313" si="84">SUMIF($Z$120:$Z$124,$B312,D$120:D$124)</f>
        <v>207171.60544618018</v>
      </c>
      <c r="E312" s="1869">
        <f t="shared" si="84"/>
        <v>16407.588701048575</v>
      </c>
      <c r="F312" s="1869">
        <f t="shared" si="84"/>
        <v>16949.348705328481</v>
      </c>
      <c r="G312" s="1869">
        <f t="shared" si="84"/>
        <v>0</v>
      </c>
      <c r="H312" s="1869">
        <f t="shared" si="84"/>
        <v>464.36571795420502</v>
      </c>
      <c r="I312" s="1869">
        <f t="shared" si="84"/>
        <v>116.09142948855126</v>
      </c>
      <c r="J312" s="1869">
        <f t="shared" si="84"/>
        <v>0</v>
      </c>
      <c r="K312" s="1869">
        <f t="shared" si="84"/>
        <v>0</v>
      </c>
      <c r="L312" s="1869">
        <f t="shared" si="84"/>
        <v>0</v>
      </c>
      <c r="M312" s="1869">
        <f t="shared" si="84"/>
        <v>0</v>
      </c>
      <c r="N312" s="1869">
        <f t="shared" si="84"/>
        <v>0</v>
      </c>
      <c r="O312" s="1869">
        <f t="shared" si="84"/>
        <v>0</v>
      </c>
      <c r="P312" s="1869">
        <f t="shared" si="84"/>
        <v>0</v>
      </c>
      <c r="Q312" s="1869">
        <f>SUMIF($Z$120:$Z$124,$B312,Q$120:Q$124)</f>
        <v>0</v>
      </c>
      <c r="R312" s="1869">
        <f t="shared" si="84"/>
        <v>0</v>
      </c>
      <c r="S312" s="1869">
        <f t="shared" si="84"/>
        <v>0</v>
      </c>
      <c r="T312" s="1869">
        <f t="shared" ref="R312:W313" si="85">SUMIF($Z$120:$Z$124,$B312,T$120:T$124)</f>
        <v>0</v>
      </c>
      <c r="U312" s="1869">
        <f t="shared" si="85"/>
        <v>0</v>
      </c>
      <c r="V312" s="1869">
        <f t="shared" si="85"/>
        <v>0</v>
      </c>
      <c r="W312" s="1869">
        <f t="shared" si="85"/>
        <v>0</v>
      </c>
      <c r="X312" s="1880"/>
    </row>
    <row r="313" spans="1:24" ht="12.75" x14ac:dyDescent="0.2">
      <c r="A313" s="681"/>
      <c r="B313" s="1146" t="s">
        <v>1361</v>
      </c>
      <c r="C313" s="1869">
        <f>SUMIF($Z$120:$Z$124,$B313,C$120:C$124)</f>
        <v>1422317</v>
      </c>
      <c r="D313" s="1869">
        <f t="shared" si="84"/>
        <v>1268996.1023803572</v>
      </c>
      <c r="E313" s="1869">
        <f t="shared" si="84"/>
        <v>124606.71023859124</v>
      </c>
      <c r="F313" s="1869">
        <f t="shared" si="84"/>
        <v>4844.956166986085</v>
      </c>
      <c r="G313" s="1869">
        <f t="shared" si="84"/>
        <v>0</v>
      </c>
      <c r="H313" s="1869">
        <f t="shared" si="84"/>
        <v>815.39379718356781</v>
      </c>
      <c r="I313" s="1869">
        <f t="shared" si="84"/>
        <v>270.21771185734519</v>
      </c>
      <c r="J313" s="1869">
        <f t="shared" si="84"/>
        <v>553.07718801211001</v>
      </c>
      <c r="K313" s="1869">
        <f t="shared" si="84"/>
        <v>455.10351470710776</v>
      </c>
      <c r="L313" s="1869">
        <f t="shared" si="84"/>
        <v>21775.439002305364</v>
      </c>
      <c r="M313" s="1869">
        <f t="shared" si="84"/>
        <v>0</v>
      </c>
      <c r="N313" s="1869">
        <f t="shared" si="84"/>
        <v>0</v>
      </c>
      <c r="O313" s="1869">
        <f t="shared" si="84"/>
        <v>0</v>
      </c>
      <c r="P313" s="1869">
        <f t="shared" si="84"/>
        <v>0</v>
      </c>
      <c r="Q313" s="1869">
        <f>SUMIF($Z$120:$Z$124,$B313,Q$120:Q$124)</f>
        <v>0</v>
      </c>
      <c r="R313" s="1869">
        <f t="shared" si="85"/>
        <v>0</v>
      </c>
      <c r="S313" s="1869">
        <f t="shared" si="85"/>
        <v>0</v>
      </c>
      <c r="T313" s="1869">
        <f t="shared" si="85"/>
        <v>0</v>
      </c>
      <c r="U313" s="1869">
        <f t="shared" si="85"/>
        <v>0</v>
      </c>
      <c r="V313" s="1869">
        <f t="shared" si="85"/>
        <v>0</v>
      </c>
      <c r="W313" s="1869">
        <f t="shared" si="85"/>
        <v>0</v>
      </c>
      <c r="X313" s="1880"/>
    </row>
    <row r="314" spans="1:24" ht="13.5" thickBot="1" x14ac:dyDescent="0.25">
      <c r="A314" s="384"/>
      <c r="B314" s="950" t="s">
        <v>754</v>
      </c>
      <c r="C314" s="1885">
        <f t="shared" ref="C314:W314" si="86">SUM(C312:C313)</f>
        <v>1663426</v>
      </c>
      <c r="D314" s="1885">
        <f t="shared" si="86"/>
        <v>1476167.7078265373</v>
      </c>
      <c r="E314" s="1885">
        <f t="shared" si="86"/>
        <v>141014.29893963982</v>
      </c>
      <c r="F314" s="1885">
        <f t="shared" si="86"/>
        <v>21794.304872314566</v>
      </c>
      <c r="G314" s="1885">
        <f t="shared" si="86"/>
        <v>0</v>
      </c>
      <c r="H314" s="1885">
        <f t="shared" si="86"/>
        <v>1279.7595151377727</v>
      </c>
      <c r="I314" s="1885">
        <f t="shared" si="86"/>
        <v>386.30914134589648</v>
      </c>
      <c r="J314" s="1885">
        <f t="shared" si="86"/>
        <v>553.07718801211001</v>
      </c>
      <c r="K314" s="1885">
        <f t="shared" si="86"/>
        <v>455.10351470710776</v>
      </c>
      <c r="L314" s="1885">
        <f t="shared" si="86"/>
        <v>21775.439002305364</v>
      </c>
      <c r="M314" s="1885">
        <f t="shared" si="86"/>
        <v>0</v>
      </c>
      <c r="N314" s="1885">
        <f t="shared" si="86"/>
        <v>0</v>
      </c>
      <c r="O314" s="1885">
        <f t="shared" si="86"/>
        <v>0</v>
      </c>
      <c r="P314" s="1885">
        <f t="shared" si="86"/>
        <v>0</v>
      </c>
      <c r="Q314" s="1885">
        <f t="shared" si="86"/>
        <v>0</v>
      </c>
      <c r="R314" s="1885">
        <f t="shared" si="86"/>
        <v>0</v>
      </c>
      <c r="S314" s="1885">
        <f t="shared" si="86"/>
        <v>0</v>
      </c>
      <c r="T314" s="1885">
        <f t="shared" si="86"/>
        <v>0</v>
      </c>
      <c r="U314" s="1885">
        <f t="shared" si="86"/>
        <v>0</v>
      </c>
      <c r="V314" s="1885">
        <f t="shared" si="86"/>
        <v>0</v>
      </c>
      <c r="W314" s="1885">
        <f t="shared" si="86"/>
        <v>0</v>
      </c>
      <c r="X314" s="1894"/>
    </row>
    <row r="315" spans="1:24" ht="13.5" thickTop="1" x14ac:dyDescent="0.2">
      <c r="A315" s="469"/>
      <c r="B315" s="955" t="s">
        <v>1186</v>
      </c>
      <c r="C315" s="1887">
        <f t="shared" ref="C315:W315" si="87">SUM(C314,C309,C306)</f>
        <v>2099664</v>
      </c>
      <c r="D315" s="1887">
        <f t="shared" si="87"/>
        <v>1761959.073021665</v>
      </c>
      <c r="E315" s="1887">
        <f t="shared" si="87"/>
        <v>262734.60703020298</v>
      </c>
      <c r="F315" s="1887">
        <f t="shared" si="87"/>
        <v>34994.168383225464</v>
      </c>
      <c r="G315" s="1887">
        <f t="shared" si="87"/>
        <v>0</v>
      </c>
      <c r="H315" s="1887">
        <f t="shared" si="87"/>
        <v>13040.79615729294</v>
      </c>
      <c r="I315" s="1887">
        <f t="shared" si="87"/>
        <v>4151.7357025890033</v>
      </c>
      <c r="J315" s="1887">
        <f t="shared" si="87"/>
        <v>553.07718801211001</v>
      </c>
      <c r="K315" s="1887">
        <f t="shared" si="87"/>
        <v>455.10351470710776</v>
      </c>
      <c r="L315" s="1887">
        <f t="shared" si="87"/>
        <v>21775.439002305364</v>
      </c>
      <c r="M315" s="1887">
        <f t="shared" si="87"/>
        <v>0</v>
      </c>
      <c r="N315" s="1887">
        <f t="shared" si="87"/>
        <v>0</v>
      </c>
      <c r="O315" s="1887">
        <f t="shared" si="87"/>
        <v>0</v>
      </c>
      <c r="P315" s="1887">
        <f t="shared" si="87"/>
        <v>0</v>
      </c>
      <c r="Q315" s="1887">
        <f t="shared" si="87"/>
        <v>0</v>
      </c>
      <c r="R315" s="1887">
        <f t="shared" si="87"/>
        <v>0</v>
      </c>
      <c r="S315" s="1887">
        <f t="shared" si="87"/>
        <v>0</v>
      </c>
      <c r="T315" s="1887">
        <f t="shared" si="87"/>
        <v>0</v>
      </c>
      <c r="U315" s="1887">
        <f t="shared" si="87"/>
        <v>0</v>
      </c>
      <c r="V315" s="1887">
        <f t="shared" si="87"/>
        <v>0</v>
      </c>
      <c r="W315" s="1887">
        <f t="shared" si="87"/>
        <v>0</v>
      </c>
      <c r="X315" s="1895"/>
    </row>
    <row r="316" spans="1:24" ht="12.75" x14ac:dyDescent="0.2">
      <c r="A316" s="384"/>
      <c r="C316" s="1886"/>
      <c r="D316" s="1886"/>
      <c r="E316" s="1886"/>
      <c r="F316" s="1886"/>
      <c r="G316" s="1886"/>
      <c r="H316" s="1886"/>
      <c r="I316" s="1886"/>
      <c r="J316" s="1886"/>
      <c r="K316" s="1886"/>
      <c r="L316" s="1886"/>
      <c r="M316" s="1886"/>
      <c r="N316" s="1886"/>
      <c r="O316" s="1886"/>
      <c r="P316" s="1886"/>
      <c r="Q316" s="1886"/>
      <c r="R316" s="1886"/>
      <c r="S316" s="1886"/>
      <c r="T316" s="1886"/>
      <c r="U316" s="1886"/>
      <c r="V316" s="1886"/>
      <c r="W316" s="1886"/>
      <c r="X316" s="1893"/>
    </row>
    <row r="317" spans="1:24" ht="12.75" x14ac:dyDescent="0.2">
      <c r="A317" s="384"/>
      <c r="B317" s="690" t="s">
        <v>1302</v>
      </c>
      <c r="C317" s="1886">
        <f>C129</f>
        <v>333301</v>
      </c>
      <c r="D317" s="1886">
        <f>D129</f>
        <v>218354.53997795068</v>
      </c>
      <c r="E317" s="1886">
        <f>E129</f>
        <v>92998.547597625147</v>
      </c>
      <c r="F317" s="1886">
        <f>F129</f>
        <v>10085.154681733624</v>
      </c>
      <c r="G317" s="1886">
        <f t="shared" ref="G317:P317" si="88">G129</f>
        <v>0</v>
      </c>
      <c r="H317" s="1886">
        <f t="shared" si="88"/>
        <v>8985.8409259783857</v>
      </c>
      <c r="I317" s="1886">
        <f t="shared" si="88"/>
        <v>2876.916816712182</v>
      </c>
      <c r="J317" s="1886">
        <f t="shared" si="88"/>
        <v>0</v>
      </c>
      <c r="K317" s="1886">
        <f t="shared" si="88"/>
        <v>0</v>
      </c>
      <c r="L317" s="1886">
        <f t="shared" si="88"/>
        <v>0</v>
      </c>
      <c r="M317" s="1886">
        <f t="shared" si="88"/>
        <v>0</v>
      </c>
      <c r="N317" s="1886">
        <f t="shared" si="88"/>
        <v>0</v>
      </c>
      <c r="O317" s="1886">
        <f t="shared" si="88"/>
        <v>0</v>
      </c>
      <c r="P317" s="1886">
        <f t="shared" si="88"/>
        <v>0</v>
      </c>
      <c r="Q317" s="1886">
        <f>Q129</f>
        <v>0</v>
      </c>
      <c r="R317" s="1886">
        <f t="shared" ref="R317:W317" si="89">R129</f>
        <v>0</v>
      </c>
      <c r="S317" s="1886">
        <f t="shared" si="89"/>
        <v>0</v>
      </c>
      <c r="T317" s="1886">
        <f t="shared" si="89"/>
        <v>0</v>
      </c>
      <c r="U317" s="1886">
        <f t="shared" si="89"/>
        <v>0</v>
      </c>
      <c r="V317" s="1886">
        <f t="shared" si="89"/>
        <v>0</v>
      </c>
      <c r="W317" s="1886">
        <f t="shared" si="89"/>
        <v>0</v>
      </c>
      <c r="X317" s="1893"/>
    </row>
    <row r="318" spans="1:24" ht="25.5" x14ac:dyDescent="0.2">
      <c r="A318" s="384"/>
      <c r="B318" s="753" t="s">
        <v>1547</v>
      </c>
      <c r="C318" s="1886">
        <f t="shared" ref="C318:E322" si="90">C130</f>
        <v>460118.35047721647</v>
      </c>
      <c r="D318" s="1886">
        <f t="shared" si="90"/>
        <v>301995.97786183318</v>
      </c>
      <c r="E318" s="1886">
        <f t="shared" si="90"/>
        <v>127981.8116854184</v>
      </c>
      <c r="F318" s="1886">
        <f t="shared" ref="F318:S318" si="91">F130</f>
        <v>13946.527173497963</v>
      </c>
      <c r="G318" s="1886">
        <f t="shared" si="91"/>
        <v>0</v>
      </c>
      <c r="H318" s="1886">
        <f t="shared" si="91"/>
        <v>12272.68772467003</v>
      </c>
      <c r="I318" s="1886">
        <f t="shared" si="91"/>
        <v>3921.3460317968847</v>
      </c>
      <c r="J318" s="1886">
        <f t="shared" si="91"/>
        <v>0</v>
      </c>
      <c r="K318" s="1886">
        <f t="shared" si="91"/>
        <v>0</v>
      </c>
      <c r="L318" s="1886">
        <f t="shared" si="91"/>
        <v>0</v>
      </c>
      <c r="M318" s="1886">
        <f t="shared" si="91"/>
        <v>0</v>
      </c>
      <c r="N318" s="1886">
        <f t="shared" si="91"/>
        <v>0</v>
      </c>
      <c r="O318" s="1886">
        <f t="shared" si="91"/>
        <v>0</v>
      </c>
      <c r="P318" s="1886">
        <f t="shared" si="91"/>
        <v>0</v>
      </c>
      <c r="Q318" s="1886">
        <f t="shared" si="91"/>
        <v>0</v>
      </c>
      <c r="R318" s="1886">
        <f t="shared" si="91"/>
        <v>0</v>
      </c>
      <c r="S318" s="1886">
        <f t="shared" si="91"/>
        <v>0</v>
      </c>
      <c r="T318" s="1886">
        <f t="shared" ref="T318:W322" si="92">T130</f>
        <v>0</v>
      </c>
      <c r="U318" s="1886">
        <f t="shared" si="92"/>
        <v>0</v>
      </c>
      <c r="V318" s="1886">
        <f t="shared" si="92"/>
        <v>0</v>
      </c>
      <c r="W318" s="1886">
        <f t="shared" si="92"/>
        <v>0</v>
      </c>
      <c r="X318" s="1893"/>
    </row>
    <row r="319" spans="1:24" ht="12.75" x14ac:dyDescent="0.2">
      <c r="A319" s="384"/>
      <c r="B319" s="714" t="s">
        <v>1295</v>
      </c>
      <c r="C319" s="1886">
        <f t="shared" si="90"/>
        <v>2802716.6104465001</v>
      </c>
      <c r="D319" s="1886">
        <f t="shared" si="90"/>
        <v>2343343.4187257905</v>
      </c>
      <c r="E319" s="1886">
        <f t="shared" si="90"/>
        <v>356887.79812428408</v>
      </c>
      <c r="F319" s="1886">
        <f t="shared" ref="F319:S319" si="93">F131</f>
        <v>48511.47274683274</v>
      </c>
      <c r="G319" s="1886">
        <f t="shared" si="93"/>
        <v>0</v>
      </c>
      <c r="H319" s="1886">
        <f t="shared" si="93"/>
        <v>18388.020123942246</v>
      </c>
      <c r="I319" s="1886">
        <f t="shared" si="93"/>
        <v>5887.0768851402818</v>
      </c>
      <c r="J319" s="1886">
        <f t="shared" si="93"/>
        <v>773.20719684909352</v>
      </c>
      <c r="K319" s="1886">
        <f t="shared" si="93"/>
        <v>633.53058774712758</v>
      </c>
      <c r="L319" s="1886">
        <f t="shared" si="93"/>
        <v>28292.086055913736</v>
      </c>
      <c r="M319" s="1886">
        <f t="shared" si="93"/>
        <v>0</v>
      </c>
      <c r="N319" s="1886">
        <f t="shared" si="93"/>
        <v>0</v>
      </c>
      <c r="O319" s="1886">
        <f t="shared" si="93"/>
        <v>0</v>
      </c>
      <c r="P319" s="1886">
        <f t="shared" si="93"/>
        <v>0</v>
      </c>
      <c r="Q319" s="1886">
        <f t="shared" si="93"/>
        <v>0</v>
      </c>
      <c r="R319" s="1886">
        <f t="shared" si="93"/>
        <v>0</v>
      </c>
      <c r="S319" s="1886">
        <f t="shared" si="93"/>
        <v>0</v>
      </c>
      <c r="T319" s="1886">
        <f t="shared" si="92"/>
        <v>0</v>
      </c>
      <c r="U319" s="1886">
        <f t="shared" si="92"/>
        <v>0</v>
      </c>
      <c r="V319" s="1886">
        <f t="shared" si="92"/>
        <v>0</v>
      </c>
      <c r="W319" s="1886">
        <f t="shared" si="92"/>
        <v>0</v>
      </c>
      <c r="X319" s="1893"/>
    </row>
    <row r="320" spans="1:24" ht="12.75" x14ac:dyDescent="0.2">
      <c r="A320" s="384"/>
      <c r="B320" s="714" t="s">
        <v>1296</v>
      </c>
      <c r="C320" s="1886">
        <f t="shared" si="90"/>
        <v>75056.439094038433</v>
      </c>
      <c r="D320" s="1886">
        <f t="shared" si="90"/>
        <v>49171.512328981415</v>
      </c>
      <c r="E320" s="1886">
        <f t="shared" si="90"/>
        <v>20942.450888521744</v>
      </c>
      <c r="F320" s="1886">
        <f t="shared" ref="F320:S320" si="94">F132</f>
        <v>2271.0876898764072</v>
      </c>
      <c r="G320" s="1886">
        <f t="shared" si="94"/>
        <v>0</v>
      </c>
      <c r="H320" s="1886">
        <f t="shared" si="94"/>
        <v>2023.5319491073074</v>
      </c>
      <c r="I320" s="1886">
        <f t="shared" si="94"/>
        <v>647.85623755156087</v>
      </c>
      <c r="J320" s="1886">
        <f t="shared" si="94"/>
        <v>0</v>
      </c>
      <c r="K320" s="1886">
        <f t="shared" si="94"/>
        <v>0</v>
      </c>
      <c r="L320" s="1886">
        <f t="shared" si="94"/>
        <v>0</v>
      </c>
      <c r="M320" s="1886">
        <f t="shared" si="94"/>
        <v>0</v>
      </c>
      <c r="N320" s="1886">
        <f t="shared" si="94"/>
        <v>0</v>
      </c>
      <c r="O320" s="1886">
        <f t="shared" si="94"/>
        <v>0</v>
      </c>
      <c r="P320" s="1886">
        <f t="shared" si="94"/>
        <v>0</v>
      </c>
      <c r="Q320" s="1886">
        <f t="shared" si="94"/>
        <v>0</v>
      </c>
      <c r="R320" s="1886">
        <f t="shared" si="94"/>
        <v>0</v>
      </c>
      <c r="S320" s="1886">
        <f t="shared" si="94"/>
        <v>0</v>
      </c>
      <c r="T320" s="1886">
        <f t="shared" si="92"/>
        <v>0</v>
      </c>
      <c r="U320" s="1886">
        <f t="shared" si="92"/>
        <v>0</v>
      </c>
      <c r="V320" s="1886">
        <f t="shared" si="92"/>
        <v>0</v>
      </c>
      <c r="W320" s="1886">
        <f t="shared" si="92"/>
        <v>0</v>
      </c>
      <c r="X320" s="1893"/>
    </row>
    <row r="321" spans="1:25" ht="12.75" x14ac:dyDescent="0.2">
      <c r="A321" s="384"/>
      <c r="B321" s="714" t="s">
        <v>1297</v>
      </c>
      <c r="C321" s="1886">
        <f t="shared" si="90"/>
        <v>207205.6958023741</v>
      </c>
      <c r="D321" s="1886">
        <f t="shared" si="90"/>
        <v>135746.08053302745</v>
      </c>
      <c r="E321" s="1886">
        <f t="shared" si="90"/>
        <v>57815.094354880799</v>
      </c>
      <c r="F321" s="1886">
        <f t="shared" ref="F321:S321" si="95">F133</f>
        <v>6269.712641435779</v>
      </c>
      <c r="G321" s="1886">
        <f t="shared" si="95"/>
        <v>0</v>
      </c>
      <c r="H321" s="1886">
        <f t="shared" si="95"/>
        <v>5586.2941348414824</v>
      </c>
      <c r="I321" s="1886">
        <f t="shared" si="95"/>
        <v>1788.5141381886006</v>
      </c>
      <c r="J321" s="1886">
        <f t="shared" si="95"/>
        <v>0</v>
      </c>
      <c r="K321" s="1886">
        <f t="shared" si="95"/>
        <v>0</v>
      </c>
      <c r="L321" s="1886">
        <f t="shared" si="95"/>
        <v>0</v>
      </c>
      <c r="M321" s="1886">
        <f t="shared" si="95"/>
        <v>0</v>
      </c>
      <c r="N321" s="1886">
        <f t="shared" si="95"/>
        <v>0</v>
      </c>
      <c r="O321" s="1886">
        <f t="shared" si="95"/>
        <v>0</v>
      </c>
      <c r="P321" s="1886">
        <f t="shared" si="95"/>
        <v>0</v>
      </c>
      <c r="Q321" s="1886">
        <f t="shared" si="95"/>
        <v>0</v>
      </c>
      <c r="R321" s="1886">
        <f t="shared" si="95"/>
        <v>0</v>
      </c>
      <c r="S321" s="1886">
        <f t="shared" si="95"/>
        <v>0</v>
      </c>
      <c r="T321" s="1886">
        <f t="shared" si="92"/>
        <v>0</v>
      </c>
      <c r="U321" s="1886">
        <f t="shared" si="92"/>
        <v>0</v>
      </c>
      <c r="V321" s="1886">
        <f t="shared" si="92"/>
        <v>0</v>
      </c>
      <c r="W321" s="1886">
        <f t="shared" si="92"/>
        <v>0</v>
      </c>
      <c r="X321" s="1893"/>
    </row>
    <row r="322" spans="1:25" ht="12.75" x14ac:dyDescent="0.2">
      <c r="A322" s="715"/>
      <c r="B322" s="714" t="s">
        <v>1298</v>
      </c>
      <c r="C322" s="1886">
        <f t="shared" si="90"/>
        <v>311850.86449853232</v>
      </c>
      <c r="D322" s="1886">
        <f t="shared" si="90"/>
        <v>204301.97346933626</v>
      </c>
      <c r="E322" s="1886">
        <f t="shared" si="90"/>
        <v>87013.472703134132</v>
      </c>
      <c r="F322" s="1886">
        <f t="shared" ref="F322:S322" si="96">F134</f>
        <v>9436.1079207684688</v>
      </c>
      <c r="G322" s="1886">
        <f t="shared" si="96"/>
        <v>0</v>
      </c>
      <c r="H322" s="1886">
        <f t="shared" si="96"/>
        <v>8407.5423146424746</v>
      </c>
      <c r="I322" s="1886">
        <f t="shared" si="96"/>
        <v>2691.7680906509722</v>
      </c>
      <c r="J322" s="1886">
        <f t="shared" si="96"/>
        <v>0</v>
      </c>
      <c r="K322" s="1886">
        <f t="shared" si="96"/>
        <v>0</v>
      </c>
      <c r="L322" s="1886">
        <f t="shared" si="96"/>
        <v>0</v>
      </c>
      <c r="M322" s="1886">
        <f t="shared" si="96"/>
        <v>0</v>
      </c>
      <c r="N322" s="1886">
        <f t="shared" si="96"/>
        <v>0</v>
      </c>
      <c r="O322" s="1886">
        <f t="shared" si="96"/>
        <v>0</v>
      </c>
      <c r="P322" s="1886">
        <f t="shared" si="96"/>
        <v>0</v>
      </c>
      <c r="Q322" s="1886">
        <f t="shared" si="96"/>
        <v>0</v>
      </c>
      <c r="R322" s="1886">
        <f t="shared" si="96"/>
        <v>0</v>
      </c>
      <c r="S322" s="1886">
        <f t="shared" si="96"/>
        <v>0</v>
      </c>
      <c r="T322" s="1886">
        <f t="shared" si="92"/>
        <v>0</v>
      </c>
      <c r="U322" s="1886">
        <f t="shared" si="92"/>
        <v>0</v>
      </c>
      <c r="V322" s="1886">
        <f t="shared" si="92"/>
        <v>0</v>
      </c>
      <c r="W322" s="1886">
        <f t="shared" si="92"/>
        <v>0</v>
      </c>
      <c r="X322" s="1893"/>
    </row>
    <row r="323" spans="1:25" ht="12.75" x14ac:dyDescent="0.2">
      <c r="A323" s="691"/>
      <c r="B323" s="716"/>
      <c r="C323" s="1886"/>
      <c r="D323" s="1886"/>
      <c r="E323" s="1886"/>
      <c r="F323" s="1886"/>
      <c r="G323" s="1886"/>
      <c r="H323" s="1886"/>
      <c r="I323" s="1886"/>
      <c r="J323" s="1886"/>
      <c r="K323" s="1886"/>
      <c r="L323" s="1886"/>
      <c r="M323" s="1886"/>
      <c r="N323" s="1886"/>
      <c r="O323" s="1886"/>
      <c r="P323" s="1886"/>
      <c r="Q323" s="1886"/>
      <c r="R323" s="1886"/>
      <c r="S323" s="1886"/>
      <c r="T323" s="1886"/>
      <c r="U323" s="1886"/>
      <c r="V323" s="1886"/>
      <c r="W323" s="1886"/>
      <c r="X323" s="1893"/>
    </row>
    <row r="324" spans="1:25" ht="13.5" thickBot="1" x14ac:dyDescent="0.25">
      <c r="A324" s="684"/>
      <c r="B324" s="940" t="s">
        <v>728</v>
      </c>
      <c r="C324" s="1888">
        <f>SUM(C317:C322,C315,C301)</f>
        <v>6008883.9603186613</v>
      </c>
      <c r="D324" s="1888">
        <f>SUM(D317:D322,D315,D301)</f>
        <v>4792677.9058156228</v>
      </c>
      <c r="E324" s="1888">
        <f>SUM(E317:E322,E315,E301)</f>
        <v>972470.63935213943</v>
      </c>
      <c r="F324" s="1888">
        <f>SUM(F317:F322,F315,F301)</f>
        <v>106349.30602414475</v>
      </c>
      <c r="G324" s="1888">
        <f t="shared" ref="G324:P324" si="97">SUM(G317:G322,G315,G301)</f>
        <v>0</v>
      </c>
      <c r="H324" s="1888">
        <f t="shared" si="97"/>
        <v>67022.078670223651</v>
      </c>
      <c r="I324" s="1888">
        <f t="shared" si="97"/>
        <v>19861.495158020116</v>
      </c>
      <c r="J324" s="1888">
        <f t="shared" si="97"/>
        <v>-255.46613422923156</v>
      </c>
      <c r="K324" s="1888">
        <f t="shared" si="97"/>
        <v>984.42914882849561</v>
      </c>
      <c r="L324" s="1888">
        <f t="shared" si="97"/>
        <v>49773.572283910464</v>
      </c>
      <c r="M324" s="1888">
        <f t="shared" si="97"/>
        <v>0</v>
      </c>
      <c r="N324" s="1888">
        <f t="shared" si="97"/>
        <v>0</v>
      </c>
      <c r="O324" s="1888">
        <f t="shared" si="97"/>
        <v>0</v>
      </c>
      <c r="P324" s="1888">
        <f t="shared" si="97"/>
        <v>0</v>
      </c>
      <c r="Q324" s="1888">
        <f>SUM(Q317:Q322,Q315,Q301)</f>
        <v>0</v>
      </c>
      <c r="R324" s="1888">
        <f t="shared" ref="R324:W324" si="98">SUM(R317:R322,R315,R301)</f>
        <v>0</v>
      </c>
      <c r="S324" s="1888">
        <f t="shared" si="98"/>
        <v>0</v>
      </c>
      <c r="T324" s="1888">
        <f t="shared" si="98"/>
        <v>0</v>
      </c>
      <c r="U324" s="1888">
        <f t="shared" si="98"/>
        <v>0</v>
      </c>
      <c r="V324" s="1888">
        <f t="shared" si="98"/>
        <v>0</v>
      </c>
      <c r="W324" s="1888">
        <f t="shared" si="98"/>
        <v>0</v>
      </c>
      <c r="X324" s="1896"/>
    </row>
    <row r="325" spans="1:25" ht="13.5" thickTop="1" x14ac:dyDescent="0.2">
      <c r="A325" s="684"/>
      <c r="B325" s="685"/>
      <c r="C325" s="1146"/>
      <c r="E325" s="1889"/>
      <c r="F325" s="682"/>
      <c r="X325" s="622"/>
    </row>
    <row r="326" spans="1:25" ht="12.75" x14ac:dyDescent="0.2">
      <c r="A326" s="684"/>
      <c r="B326" s="685"/>
      <c r="C326" s="1146"/>
      <c r="E326" s="1889"/>
      <c r="F326" s="682"/>
      <c r="X326" s="622"/>
    </row>
    <row r="327" spans="1:25" ht="23.25" x14ac:dyDescent="0.35">
      <c r="A327" s="2457" t="s">
        <v>329</v>
      </c>
      <c r="B327" s="2457"/>
      <c r="C327" s="1146"/>
      <c r="E327" s="1322"/>
      <c r="F327" s="682"/>
    </row>
    <row r="328" spans="1:25" ht="23.25" x14ac:dyDescent="0.35">
      <c r="A328" s="748" t="s">
        <v>80</v>
      </c>
      <c r="B328" s="718"/>
      <c r="C328" s="1146"/>
      <c r="E328" s="1864"/>
      <c r="F328" s="682"/>
    </row>
    <row r="329" spans="1:25" ht="15" x14ac:dyDescent="0.2">
      <c r="A329" s="261"/>
      <c r="B329" s="684"/>
      <c r="C329" s="1146"/>
      <c r="E329" s="1861"/>
      <c r="F329" s="682"/>
    </row>
    <row r="330" spans="1:25" ht="12.75" x14ac:dyDescent="0.2">
      <c r="A330" s="659"/>
      <c r="B330" s="659"/>
      <c r="C330" s="1146"/>
      <c r="E330" s="726"/>
      <c r="F330" s="682"/>
    </row>
    <row r="331" spans="1:25" ht="38.25" x14ac:dyDescent="0.2">
      <c r="A331" s="749" t="s">
        <v>1545</v>
      </c>
      <c r="B331" s="749" t="s">
        <v>321</v>
      </c>
      <c r="C331" s="749" t="str">
        <f>C288</f>
        <v>Total</v>
      </c>
      <c r="D331" s="749" t="str">
        <f t="shared" ref="D331:P331" si="99">D288</f>
        <v>Residential</v>
      </c>
      <c r="E331" s="749" t="str">
        <f t="shared" si="99"/>
        <v>GS &lt;50</v>
      </c>
      <c r="F331" s="749" t="str">
        <f t="shared" si="99"/>
        <v>GS&gt;50-Regular</v>
      </c>
      <c r="G331" s="749" t="str">
        <f t="shared" si="99"/>
        <v>GS&gt; 50-TOU</v>
      </c>
      <c r="H331" s="749" t="str">
        <f t="shared" si="99"/>
        <v>GS &gt;50-Intermediate</v>
      </c>
      <c r="I331" s="749" t="str">
        <f t="shared" si="99"/>
        <v>Large Use &gt;5MW</v>
      </c>
      <c r="J331" s="749" t="str">
        <f t="shared" si="99"/>
        <v>Street Light</v>
      </c>
      <c r="K331" s="749" t="str">
        <f t="shared" si="99"/>
        <v>Sentinel</v>
      </c>
      <c r="L331" s="749" t="str">
        <f t="shared" si="99"/>
        <v>Unmetered Scattered Load</v>
      </c>
      <c r="M331" s="749" t="str">
        <f t="shared" si="99"/>
        <v>Embedded Distributor</v>
      </c>
      <c r="N331" s="749" t="str">
        <f t="shared" si="99"/>
        <v>Back-up/Standby Power</v>
      </c>
      <c r="O331" s="749" t="str">
        <f t="shared" si="99"/>
        <v>Rate Class 1</v>
      </c>
      <c r="P331" s="749" t="str">
        <f t="shared" si="99"/>
        <v>Rate class 2</v>
      </c>
      <c r="Q331" s="749" t="str">
        <f>Q288</f>
        <v>Rate class 3</v>
      </c>
      <c r="R331" s="749" t="str">
        <f t="shared" ref="R331:W331" si="100">R288</f>
        <v>Rate class 4</v>
      </c>
      <c r="S331" s="749" t="str">
        <f t="shared" si="100"/>
        <v>Rate class 5</v>
      </c>
      <c r="T331" s="749" t="str">
        <f t="shared" si="100"/>
        <v>Rate class 6</v>
      </c>
      <c r="U331" s="749" t="str">
        <f t="shared" si="100"/>
        <v>Rate class 7</v>
      </c>
      <c r="V331" s="749" t="str">
        <f t="shared" si="100"/>
        <v>Rate class 8</v>
      </c>
      <c r="W331" s="749" t="str">
        <f t="shared" si="100"/>
        <v>Rate class 9</v>
      </c>
      <c r="X331" s="1863"/>
      <c r="Y331" s="1863"/>
    </row>
    <row r="332" spans="1:25" ht="12.75" x14ac:dyDescent="0.2">
      <c r="A332" s="719"/>
      <c r="B332" s="720" t="s">
        <v>340</v>
      </c>
      <c r="C332" s="1146"/>
      <c r="D332" s="1146"/>
      <c r="E332" s="1146"/>
      <c r="F332" s="1146"/>
      <c r="G332" s="1146"/>
      <c r="H332" s="1146"/>
      <c r="I332" s="1146"/>
      <c r="J332" s="1146"/>
      <c r="K332" s="1146"/>
      <c r="L332" s="1146"/>
      <c r="M332" s="1146"/>
      <c r="N332" s="1146"/>
      <c r="O332" s="1146"/>
      <c r="P332" s="1146"/>
      <c r="Q332" s="1146"/>
      <c r="R332" s="1146"/>
      <c r="S332" s="1146"/>
      <c r="T332" s="1146"/>
      <c r="U332" s="1146"/>
      <c r="V332" s="1146"/>
      <c r="W332" s="1146"/>
      <c r="X332" s="1891"/>
      <c r="Y332" s="1891"/>
    </row>
    <row r="333" spans="1:25" ht="12.75" x14ac:dyDescent="0.2">
      <c r="A333" s="721"/>
      <c r="B333" s="1146" t="s">
        <v>1358</v>
      </c>
      <c r="C333" s="1869">
        <f>SUMIF($Z$142:$Z$163,$B333,C$142:C$163)</f>
        <v>0</v>
      </c>
      <c r="D333" s="1869">
        <f t="shared" ref="D333:W333" si="101">SUMIF($Z$142:$Z$163,$B333,D$142:D$163)</f>
        <v>0</v>
      </c>
      <c r="E333" s="1869">
        <f t="shared" si="101"/>
        <v>0</v>
      </c>
      <c r="F333" s="1869">
        <f t="shared" si="101"/>
        <v>0</v>
      </c>
      <c r="G333" s="1869">
        <f t="shared" si="101"/>
        <v>0</v>
      </c>
      <c r="H333" s="1869">
        <f t="shared" si="101"/>
        <v>0</v>
      </c>
      <c r="I333" s="1869">
        <f t="shared" si="101"/>
        <v>0</v>
      </c>
      <c r="J333" s="1869">
        <f t="shared" si="101"/>
        <v>0</v>
      </c>
      <c r="K333" s="1869">
        <f t="shared" si="101"/>
        <v>0</v>
      </c>
      <c r="L333" s="1869">
        <f t="shared" si="101"/>
        <v>0</v>
      </c>
      <c r="M333" s="1869">
        <f t="shared" si="101"/>
        <v>0</v>
      </c>
      <c r="N333" s="1869">
        <f t="shared" si="101"/>
        <v>0</v>
      </c>
      <c r="O333" s="1869">
        <f t="shared" si="101"/>
        <v>0</v>
      </c>
      <c r="P333" s="1869">
        <f t="shared" si="101"/>
        <v>0</v>
      </c>
      <c r="Q333" s="1869">
        <f>SUMIF($Z$142:$Z$163,$B333,Q$142:Q$163)</f>
        <v>0</v>
      </c>
      <c r="R333" s="1869">
        <f t="shared" si="101"/>
        <v>0</v>
      </c>
      <c r="S333" s="1869">
        <f t="shared" si="101"/>
        <v>0</v>
      </c>
      <c r="T333" s="1869">
        <f t="shared" si="101"/>
        <v>0</v>
      </c>
      <c r="U333" s="1869">
        <f t="shared" si="101"/>
        <v>0</v>
      </c>
      <c r="V333" s="1869">
        <f t="shared" si="101"/>
        <v>0</v>
      </c>
      <c r="W333" s="1869">
        <f t="shared" si="101"/>
        <v>0</v>
      </c>
      <c r="X333" s="1880"/>
      <c r="Y333" s="1880"/>
    </row>
    <row r="334" spans="1:25" ht="12.75" x14ac:dyDescent="0.2">
      <c r="A334" s="722"/>
      <c r="B334" s="384" t="s">
        <v>89</v>
      </c>
      <c r="C334" s="1869">
        <f>C144</f>
        <v>0</v>
      </c>
      <c r="D334" s="1869">
        <f t="shared" ref="D334:P334" si="102">D144</f>
        <v>0</v>
      </c>
      <c r="E334" s="1869">
        <f t="shared" si="102"/>
        <v>0</v>
      </c>
      <c r="F334" s="1869">
        <f t="shared" si="102"/>
        <v>0</v>
      </c>
      <c r="G334" s="1869">
        <f t="shared" si="102"/>
        <v>0</v>
      </c>
      <c r="H334" s="1869">
        <f t="shared" si="102"/>
        <v>0</v>
      </c>
      <c r="I334" s="1869">
        <f t="shared" si="102"/>
        <v>0</v>
      </c>
      <c r="J334" s="1869">
        <f t="shared" si="102"/>
        <v>0</v>
      </c>
      <c r="K334" s="1869">
        <f t="shared" si="102"/>
        <v>0</v>
      </c>
      <c r="L334" s="1869">
        <f t="shared" si="102"/>
        <v>0</v>
      </c>
      <c r="M334" s="1869">
        <f t="shared" si="102"/>
        <v>0</v>
      </c>
      <c r="N334" s="1869">
        <f t="shared" si="102"/>
        <v>0</v>
      </c>
      <c r="O334" s="1869">
        <f t="shared" si="102"/>
        <v>0</v>
      </c>
      <c r="P334" s="1869">
        <f t="shared" si="102"/>
        <v>0</v>
      </c>
      <c r="Q334" s="1869">
        <f>Q144</f>
        <v>0</v>
      </c>
      <c r="R334" s="1869">
        <f t="shared" ref="R334:W334" si="103">R144</f>
        <v>0</v>
      </c>
      <c r="S334" s="1869">
        <f t="shared" si="103"/>
        <v>0</v>
      </c>
      <c r="T334" s="1869">
        <f t="shared" si="103"/>
        <v>0</v>
      </c>
      <c r="U334" s="1869">
        <f t="shared" si="103"/>
        <v>0</v>
      </c>
      <c r="V334" s="1869">
        <f t="shared" si="103"/>
        <v>0</v>
      </c>
      <c r="W334" s="1869">
        <f t="shared" si="103"/>
        <v>0</v>
      </c>
      <c r="X334" s="1880"/>
      <c r="Y334" s="1880"/>
    </row>
    <row r="335" spans="1:25" ht="12.75" x14ac:dyDescent="0.2">
      <c r="A335" s="722"/>
      <c r="B335" s="1146" t="s">
        <v>1515</v>
      </c>
      <c r="C335" s="1869">
        <f>SUMIF($Z$142:$Z$163,$B335,C$142:C$163)</f>
        <v>0</v>
      </c>
      <c r="D335" s="1869">
        <f t="shared" ref="D335:S337" si="104">SUMIF($Z$142:$Z$163,$B335,D$142:D$163)</f>
        <v>0</v>
      </c>
      <c r="E335" s="1869">
        <f t="shared" si="104"/>
        <v>0</v>
      </c>
      <c r="F335" s="1869">
        <f t="shared" si="104"/>
        <v>0</v>
      </c>
      <c r="G335" s="1869">
        <f t="shared" si="104"/>
        <v>0</v>
      </c>
      <c r="H335" s="1869">
        <f t="shared" si="104"/>
        <v>0</v>
      </c>
      <c r="I335" s="1869">
        <f t="shared" si="104"/>
        <v>0</v>
      </c>
      <c r="J335" s="1869">
        <f t="shared" si="104"/>
        <v>0</v>
      </c>
      <c r="K335" s="1869">
        <f t="shared" si="104"/>
        <v>0</v>
      </c>
      <c r="L335" s="1869">
        <f t="shared" si="104"/>
        <v>0</v>
      </c>
      <c r="M335" s="1869">
        <f t="shared" si="104"/>
        <v>0</v>
      </c>
      <c r="N335" s="1869">
        <f t="shared" si="104"/>
        <v>0</v>
      </c>
      <c r="O335" s="1869">
        <f t="shared" si="104"/>
        <v>0</v>
      </c>
      <c r="P335" s="1869">
        <f t="shared" si="104"/>
        <v>0</v>
      </c>
      <c r="Q335" s="1869">
        <f>SUMIF($Z$142:$Z$163,$B335,Q$142:Q$163)</f>
        <v>0</v>
      </c>
      <c r="R335" s="1869">
        <f t="shared" si="104"/>
        <v>0</v>
      </c>
      <c r="S335" s="1869">
        <f t="shared" si="104"/>
        <v>0</v>
      </c>
      <c r="T335" s="1869">
        <f t="shared" ref="R335:W337" si="105">SUMIF($Z$142:$Z$163,$B335,T$142:T$163)</f>
        <v>0</v>
      </c>
      <c r="U335" s="1869">
        <f t="shared" si="105"/>
        <v>0</v>
      </c>
      <c r="V335" s="1869">
        <f t="shared" si="105"/>
        <v>0</v>
      </c>
      <c r="W335" s="1869">
        <f t="shared" si="105"/>
        <v>0</v>
      </c>
      <c r="X335" s="1880"/>
      <c r="Y335" s="1880"/>
    </row>
    <row r="336" spans="1:25" ht="12.75" x14ac:dyDescent="0.2">
      <c r="A336" s="722"/>
      <c r="B336" s="1146" t="s">
        <v>745</v>
      </c>
      <c r="C336" s="1869">
        <f>SUMIF($Z$142:$Z$163,$B336,C$142:C$163)</f>
        <v>5516452.2768600015</v>
      </c>
      <c r="D336" s="1869">
        <f t="shared" si="104"/>
        <v>4023511.7285551406</v>
      </c>
      <c r="E336" s="1869">
        <f t="shared" si="104"/>
        <v>443911.5113006481</v>
      </c>
      <c r="F336" s="1869">
        <f t="shared" si="104"/>
        <v>54862.652920339693</v>
      </c>
      <c r="G336" s="1869">
        <f t="shared" si="104"/>
        <v>0</v>
      </c>
      <c r="H336" s="1869">
        <f t="shared" si="104"/>
        <v>1503.0863813791696</v>
      </c>
      <c r="I336" s="1869">
        <f t="shared" si="104"/>
        <v>375.77159534479239</v>
      </c>
      <c r="J336" s="1869">
        <f t="shared" si="104"/>
        <v>903981.20120112225</v>
      </c>
      <c r="K336" s="1869">
        <f t="shared" si="104"/>
        <v>55739.45330947754</v>
      </c>
      <c r="L336" s="1869">
        <f t="shared" si="104"/>
        <v>32566.871596548674</v>
      </c>
      <c r="M336" s="1869">
        <f t="shared" si="104"/>
        <v>0</v>
      </c>
      <c r="N336" s="1869">
        <f t="shared" si="104"/>
        <v>0</v>
      </c>
      <c r="O336" s="1869">
        <f t="shared" si="104"/>
        <v>0</v>
      </c>
      <c r="P336" s="1869">
        <f t="shared" si="104"/>
        <v>0</v>
      </c>
      <c r="Q336" s="1869">
        <f>SUMIF($Z$142:$Z$163,$B336,Q$142:Q$163)</f>
        <v>0</v>
      </c>
      <c r="R336" s="1869">
        <f t="shared" si="105"/>
        <v>0</v>
      </c>
      <c r="S336" s="1869">
        <f t="shared" si="105"/>
        <v>0</v>
      </c>
      <c r="T336" s="1869">
        <f t="shared" si="105"/>
        <v>0</v>
      </c>
      <c r="U336" s="1869">
        <f t="shared" si="105"/>
        <v>0</v>
      </c>
      <c r="V336" s="1869">
        <f t="shared" si="105"/>
        <v>0</v>
      </c>
      <c r="W336" s="1869">
        <f t="shared" si="105"/>
        <v>0</v>
      </c>
      <c r="X336" s="1880"/>
      <c r="Y336" s="1880"/>
    </row>
    <row r="337" spans="1:25" ht="12.75" x14ac:dyDescent="0.2">
      <c r="A337" s="722"/>
      <c r="B337" s="1146" t="s">
        <v>746</v>
      </c>
      <c r="C337" s="1869">
        <f>SUMIF($Z$142:$Z$163,$B337,C$142:C$163)</f>
        <v>3335727.71514</v>
      </c>
      <c r="D337" s="1869">
        <f t="shared" si="104"/>
        <v>2434679.5197847551</v>
      </c>
      <c r="E337" s="1869">
        <f t="shared" si="104"/>
        <v>268616.65581586363</v>
      </c>
      <c r="F337" s="1869">
        <f t="shared" si="104"/>
        <v>31985.391860692565</v>
      </c>
      <c r="G337" s="1869">
        <f t="shared" si="104"/>
        <v>0</v>
      </c>
      <c r="H337" s="1869">
        <f t="shared" si="104"/>
        <v>0</v>
      </c>
      <c r="I337" s="1869">
        <f t="shared" si="104"/>
        <v>0</v>
      </c>
      <c r="J337" s="1869">
        <f t="shared" si="104"/>
        <v>547010.83663179679</v>
      </c>
      <c r="K337" s="1869">
        <f t="shared" si="104"/>
        <v>33728.671511867753</v>
      </c>
      <c r="L337" s="1869">
        <f t="shared" si="104"/>
        <v>19706.639535023853</v>
      </c>
      <c r="M337" s="1869">
        <f t="shared" si="104"/>
        <v>0</v>
      </c>
      <c r="N337" s="1869">
        <f t="shared" si="104"/>
        <v>0</v>
      </c>
      <c r="O337" s="1869">
        <f t="shared" si="104"/>
        <v>0</v>
      </c>
      <c r="P337" s="1869">
        <f t="shared" si="104"/>
        <v>0</v>
      </c>
      <c r="Q337" s="1869">
        <f>SUMIF($Z$142:$Z$163,$B337,Q$142:Q$163)</f>
        <v>0</v>
      </c>
      <c r="R337" s="1869">
        <f t="shared" si="105"/>
        <v>0</v>
      </c>
      <c r="S337" s="1869">
        <f t="shared" si="105"/>
        <v>0</v>
      </c>
      <c r="T337" s="1869">
        <f t="shared" si="105"/>
        <v>0</v>
      </c>
      <c r="U337" s="1869">
        <f t="shared" si="105"/>
        <v>0</v>
      </c>
      <c r="V337" s="1869">
        <f t="shared" si="105"/>
        <v>0</v>
      </c>
      <c r="W337" s="1869">
        <f t="shared" si="105"/>
        <v>0</v>
      </c>
      <c r="X337" s="1880"/>
      <c r="Y337" s="1880"/>
    </row>
    <row r="338" spans="1:25" ht="12.75" x14ac:dyDescent="0.2">
      <c r="A338" s="722"/>
      <c r="B338" s="384" t="s">
        <v>75</v>
      </c>
      <c r="C338" s="1869">
        <f>C148</f>
        <v>0</v>
      </c>
      <c r="D338" s="1869">
        <f t="shared" ref="D338:P338" si="106">D148</f>
        <v>0</v>
      </c>
      <c r="E338" s="1869">
        <f t="shared" si="106"/>
        <v>0</v>
      </c>
      <c r="F338" s="1869">
        <f t="shared" si="106"/>
        <v>0</v>
      </c>
      <c r="G338" s="1869">
        <f t="shared" si="106"/>
        <v>0</v>
      </c>
      <c r="H338" s="1869">
        <f t="shared" si="106"/>
        <v>0</v>
      </c>
      <c r="I338" s="1869">
        <f t="shared" si="106"/>
        <v>0</v>
      </c>
      <c r="J338" s="1869">
        <f t="shared" si="106"/>
        <v>0</v>
      </c>
      <c r="K338" s="1869">
        <f t="shared" si="106"/>
        <v>0</v>
      </c>
      <c r="L338" s="1869">
        <f t="shared" si="106"/>
        <v>0</v>
      </c>
      <c r="M338" s="1869">
        <f t="shared" si="106"/>
        <v>0</v>
      </c>
      <c r="N338" s="1869">
        <f t="shared" si="106"/>
        <v>0</v>
      </c>
      <c r="O338" s="1869">
        <f t="shared" si="106"/>
        <v>0</v>
      </c>
      <c r="P338" s="1869">
        <f t="shared" si="106"/>
        <v>0</v>
      </c>
      <c r="Q338" s="1869">
        <f>Q148</f>
        <v>0</v>
      </c>
      <c r="R338" s="1869">
        <f t="shared" ref="R338:W338" si="107">R148</f>
        <v>0</v>
      </c>
      <c r="S338" s="1869">
        <f t="shared" si="107"/>
        <v>0</v>
      </c>
      <c r="T338" s="1869">
        <f t="shared" si="107"/>
        <v>0</v>
      </c>
      <c r="U338" s="1869">
        <f t="shared" si="107"/>
        <v>0</v>
      </c>
      <c r="V338" s="1869">
        <f t="shared" si="107"/>
        <v>0</v>
      </c>
      <c r="W338" s="1869">
        <f t="shared" si="107"/>
        <v>0</v>
      </c>
      <c r="X338" s="1880"/>
      <c r="Y338" s="1880"/>
    </row>
    <row r="339" spans="1:25" ht="12.75" x14ac:dyDescent="0.2">
      <c r="A339" s="722"/>
      <c r="B339" s="1146" t="s">
        <v>1143</v>
      </c>
      <c r="C339" s="1869">
        <f>SUMIF($Z$142:$Z$163,$B339,C$142:C$163)</f>
        <v>2672213.176</v>
      </c>
      <c r="D339" s="1869">
        <f t="shared" ref="D339:S341" si="108">SUMIF($Z$142:$Z$163,$B339,D$142:D$163)</f>
        <v>1950393.8113945012</v>
      </c>
      <c r="E339" s="1869">
        <f t="shared" si="108"/>
        <v>215185.71905803226</v>
      </c>
      <c r="F339" s="1869">
        <f t="shared" si="108"/>
        <v>25623.130203862758</v>
      </c>
      <c r="G339" s="1869">
        <f t="shared" si="108"/>
        <v>0</v>
      </c>
      <c r="H339" s="1869">
        <f t="shared" si="108"/>
        <v>0</v>
      </c>
      <c r="I339" s="1869">
        <f t="shared" si="108"/>
        <v>0</v>
      </c>
      <c r="J339" s="1869">
        <f t="shared" si="108"/>
        <v>438204.10114046803</v>
      </c>
      <c r="K339" s="1869">
        <f t="shared" si="108"/>
        <v>27019.651518291295</v>
      </c>
      <c r="L339" s="1869">
        <f t="shared" si="108"/>
        <v>15786.762684844352</v>
      </c>
      <c r="M339" s="1869">
        <f t="shared" si="108"/>
        <v>0</v>
      </c>
      <c r="N339" s="1869">
        <f t="shared" si="108"/>
        <v>0</v>
      </c>
      <c r="O339" s="1869">
        <f t="shared" si="108"/>
        <v>0</v>
      </c>
      <c r="P339" s="1869">
        <f t="shared" si="108"/>
        <v>0</v>
      </c>
      <c r="Q339" s="1869">
        <f>SUMIF($Z$142:$Z$163,$B339,Q$142:Q$163)</f>
        <v>0</v>
      </c>
      <c r="R339" s="1869">
        <f t="shared" si="108"/>
        <v>0</v>
      </c>
      <c r="S339" s="1869">
        <f t="shared" si="108"/>
        <v>0</v>
      </c>
      <c r="T339" s="1869">
        <f t="shared" ref="R339:W341" si="109">SUMIF($Z$142:$Z$163,$B339,T$142:T$163)</f>
        <v>0</v>
      </c>
      <c r="U339" s="1869">
        <f t="shared" si="109"/>
        <v>0</v>
      </c>
      <c r="V339" s="1869">
        <f t="shared" si="109"/>
        <v>0</v>
      </c>
      <c r="W339" s="1869">
        <f t="shared" si="109"/>
        <v>0</v>
      </c>
      <c r="X339" s="1880"/>
      <c r="Y339" s="1880"/>
    </row>
    <row r="340" spans="1:25" ht="12.75" x14ac:dyDescent="0.2">
      <c r="A340" s="722"/>
      <c r="B340" s="1146" t="s">
        <v>1362</v>
      </c>
      <c r="C340" s="1869">
        <f>SUMIF($Z$142:$Z$163,$B340,C$142:C$163)</f>
        <v>441098.1</v>
      </c>
      <c r="D340" s="1869">
        <f t="shared" si="108"/>
        <v>441098.1</v>
      </c>
      <c r="E340" s="1869">
        <f t="shared" si="108"/>
        <v>0</v>
      </c>
      <c r="F340" s="1869">
        <f t="shared" si="108"/>
        <v>0</v>
      </c>
      <c r="G340" s="1869">
        <f t="shared" si="108"/>
        <v>0</v>
      </c>
      <c r="H340" s="1869">
        <f t="shared" si="108"/>
        <v>0</v>
      </c>
      <c r="I340" s="1869">
        <f t="shared" si="108"/>
        <v>0</v>
      </c>
      <c r="J340" s="1869">
        <f t="shared" si="108"/>
        <v>0</v>
      </c>
      <c r="K340" s="1869">
        <f t="shared" si="108"/>
        <v>0</v>
      </c>
      <c r="L340" s="1869">
        <f t="shared" si="108"/>
        <v>0</v>
      </c>
      <c r="M340" s="1869">
        <f t="shared" si="108"/>
        <v>0</v>
      </c>
      <c r="N340" s="1869">
        <f t="shared" si="108"/>
        <v>0</v>
      </c>
      <c r="O340" s="1869">
        <f t="shared" si="108"/>
        <v>0</v>
      </c>
      <c r="P340" s="1869">
        <f t="shared" si="108"/>
        <v>0</v>
      </c>
      <c r="Q340" s="1869">
        <f>SUMIF($Z$142:$Z$163,$B340,Q$142:Q$163)</f>
        <v>0</v>
      </c>
      <c r="R340" s="1869">
        <f t="shared" si="109"/>
        <v>0</v>
      </c>
      <c r="S340" s="1869">
        <f t="shared" si="109"/>
        <v>0</v>
      </c>
      <c r="T340" s="1869">
        <f t="shared" si="109"/>
        <v>0</v>
      </c>
      <c r="U340" s="1869">
        <f t="shared" si="109"/>
        <v>0</v>
      </c>
      <c r="V340" s="1869">
        <f t="shared" si="109"/>
        <v>0</v>
      </c>
      <c r="W340" s="1869">
        <f t="shared" si="109"/>
        <v>0</v>
      </c>
      <c r="X340" s="1880"/>
      <c r="Y340" s="1880"/>
    </row>
    <row r="341" spans="1:25" ht="12.75" x14ac:dyDescent="0.2">
      <c r="A341" s="722"/>
      <c r="B341" s="1146" t="s">
        <v>820</v>
      </c>
      <c r="C341" s="1869">
        <f>SUMIF($Z$142:$Z$163,$B341,C$142:C$163)</f>
        <v>5080613.1600000011</v>
      </c>
      <c r="D341" s="1869">
        <f t="shared" si="108"/>
        <v>3328447.7075007949</v>
      </c>
      <c r="E341" s="1869">
        <f t="shared" si="108"/>
        <v>1417606.4421810338</v>
      </c>
      <c r="F341" s="1869">
        <f t="shared" si="108"/>
        <v>153731.22071836409</v>
      </c>
      <c r="G341" s="1869">
        <f t="shared" si="108"/>
        <v>0</v>
      </c>
      <c r="H341" s="1869">
        <f t="shared" si="108"/>
        <v>136974.03146762948</v>
      </c>
      <c r="I341" s="1869">
        <f t="shared" si="108"/>
        <v>43853.758132178482</v>
      </c>
      <c r="J341" s="1869">
        <f t="shared" si="108"/>
        <v>0</v>
      </c>
      <c r="K341" s="1869">
        <f t="shared" si="108"/>
        <v>0</v>
      </c>
      <c r="L341" s="1869">
        <f t="shared" si="108"/>
        <v>0</v>
      </c>
      <c r="M341" s="1869">
        <f t="shared" si="108"/>
        <v>0</v>
      </c>
      <c r="N341" s="1869">
        <f t="shared" si="108"/>
        <v>0</v>
      </c>
      <c r="O341" s="1869">
        <f t="shared" si="108"/>
        <v>0</v>
      </c>
      <c r="P341" s="1869">
        <f t="shared" si="108"/>
        <v>0</v>
      </c>
      <c r="Q341" s="1869">
        <f>SUMIF($Z$142:$Z$163,$B341,Q$142:Q$163)</f>
        <v>0</v>
      </c>
      <c r="R341" s="1869">
        <f t="shared" si="109"/>
        <v>0</v>
      </c>
      <c r="S341" s="1869">
        <f t="shared" si="109"/>
        <v>0</v>
      </c>
      <c r="T341" s="1869">
        <f t="shared" si="109"/>
        <v>0</v>
      </c>
      <c r="U341" s="1869">
        <f t="shared" si="109"/>
        <v>0</v>
      </c>
      <c r="V341" s="1869">
        <f t="shared" si="109"/>
        <v>0</v>
      </c>
      <c r="W341" s="1869">
        <f t="shared" si="109"/>
        <v>0</v>
      </c>
      <c r="X341" s="1880"/>
      <c r="Y341" s="1880"/>
    </row>
    <row r="342" spans="1:25" ht="12.75" x14ac:dyDescent="0.2">
      <c r="A342" s="722"/>
      <c r="B342" s="944" t="s">
        <v>754</v>
      </c>
      <c r="C342" s="1897">
        <f>SUM(C333:C341)</f>
        <v>17046104.428000003</v>
      </c>
      <c r="D342" s="1897">
        <f t="shared" ref="D342:P342" si="110">SUM(D333:D341)</f>
        <v>12178130.867235191</v>
      </c>
      <c r="E342" s="1897">
        <f t="shared" si="110"/>
        <v>2345320.3283555778</v>
      </c>
      <c r="F342" s="1897">
        <f t="shared" si="110"/>
        <v>266202.3957032591</v>
      </c>
      <c r="G342" s="1897">
        <f t="shared" si="110"/>
        <v>0</v>
      </c>
      <c r="H342" s="1897">
        <f t="shared" si="110"/>
        <v>138477.11784900865</v>
      </c>
      <c r="I342" s="1897">
        <f t="shared" si="110"/>
        <v>44229.529727523273</v>
      </c>
      <c r="J342" s="1897">
        <f t="shared" si="110"/>
        <v>1889196.138973387</v>
      </c>
      <c r="K342" s="1897">
        <f t="shared" si="110"/>
        <v>116487.77633963659</v>
      </c>
      <c r="L342" s="1897">
        <f t="shared" si="110"/>
        <v>68060.27381641687</v>
      </c>
      <c r="M342" s="1897">
        <f t="shared" si="110"/>
        <v>0</v>
      </c>
      <c r="N342" s="1897">
        <f t="shared" si="110"/>
        <v>0</v>
      </c>
      <c r="O342" s="1897">
        <f t="shared" si="110"/>
        <v>0</v>
      </c>
      <c r="P342" s="1897">
        <f t="shared" si="110"/>
        <v>0</v>
      </c>
      <c r="Q342" s="1897">
        <f t="shared" ref="Q342:W342" si="111">SUM(Q333:Q341)</f>
        <v>0</v>
      </c>
      <c r="R342" s="1897">
        <f t="shared" si="111"/>
        <v>0</v>
      </c>
      <c r="S342" s="1897">
        <f t="shared" si="111"/>
        <v>0</v>
      </c>
      <c r="T342" s="1897">
        <f t="shared" si="111"/>
        <v>0</v>
      </c>
      <c r="U342" s="1897">
        <f t="shared" si="111"/>
        <v>0</v>
      </c>
      <c r="V342" s="1897">
        <f t="shared" si="111"/>
        <v>0</v>
      </c>
      <c r="W342" s="1897">
        <f t="shared" si="111"/>
        <v>0</v>
      </c>
      <c r="X342" s="1901"/>
      <c r="Y342" s="1901"/>
    </row>
    <row r="343" spans="1:25" ht="12.75" x14ac:dyDescent="0.2">
      <c r="A343" s="722"/>
      <c r="B343" s="384"/>
      <c r="C343" s="1146"/>
      <c r="D343" s="1146"/>
      <c r="E343" s="1146"/>
      <c r="F343" s="1146"/>
      <c r="G343" s="1146"/>
      <c r="H343" s="1146"/>
      <c r="I343" s="1146"/>
      <c r="J343" s="1146"/>
      <c r="K343" s="1146"/>
      <c r="L343" s="1146"/>
      <c r="M343" s="1146"/>
      <c r="N343" s="1146"/>
      <c r="O343" s="1146"/>
      <c r="P343" s="1146"/>
      <c r="Q343" s="1146"/>
      <c r="R343" s="1146"/>
      <c r="S343" s="1146"/>
      <c r="T343" s="1146"/>
      <c r="U343" s="1146"/>
      <c r="V343" s="1146"/>
      <c r="W343" s="1146"/>
      <c r="X343" s="1891"/>
      <c r="Y343" s="1891"/>
    </row>
    <row r="344" spans="1:25" ht="12.75" x14ac:dyDescent="0.2">
      <c r="A344" s="722"/>
      <c r="B344" s="725" t="s">
        <v>0</v>
      </c>
      <c r="C344" s="1146"/>
      <c r="D344" s="1146"/>
      <c r="E344" s="1146"/>
      <c r="F344" s="1146"/>
      <c r="G344" s="1146"/>
      <c r="H344" s="1146"/>
      <c r="I344" s="1146"/>
      <c r="J344" s="1146"/>
      <c r="K344" s="1146"/>
      <c r="L344" s="1146"/>
      <c r="M344" s="1146"/>
      <c r="N344" s="1146"/>
      <c r="O344" s="1146"/>
      <c r="P344" s="1146"/>
      <c r="Q344" s="1146"/>
      <c r="R344" s="1146"/>
      <c r="S344" s="1146"/>
      <c r="T344" s="1146"/>
      <c r="U344" s="1146"/>
      <c r="V344" s="1146"/>
      <c r="W344" s="1146"/>
      <c r="X344" s="1891"/>
      <c r="Y344" s="1891"/>
    </row>
    <row r="345" spans="1:25" ht="25.5" x14ac:dyDescent="0.2">
      <c r="A345" s="722"/>
      <c r="B345" s="1173" t="s">
        <v>1010</v>
      </c>
      <c r="C345" s="1884">
        <f>C168</f>
        <v>-1432111.5246924649</v>
      </c>
      <c r="D345" s="1884">
        <f t="shared" ref="D345:P345" si="112">D168</f>
        <v>-1024004.6999739932</v>
      </c>
      <c r="E345" s="1884">
        <f t="shared" si="112"/>
        <v>-214043.11057140035</v>
      </c>
      <c r="F345" s="1884">
        <f t="shared" si="112"/>
        <v>-24048.485827681659</v>
      </c>
      <c r="G345" s="1884">
        <f t="shared" si="112"/>
        <v>0</v>
      </c>
      <c r="H345" s="1884">
        <f t="shared" si="112"/>
        <v>-14232.647955184446</v>
      </c>
      <c r="I345" s="1884">
        <f t="shared" si="112"/>
        <v>-4550.5546764413084</v>
      </c>
      <c r="J345" s="1884">
        <f t="shared" si="112"/>
        <v>-137773.48262920912</v>
      </c>
      <c r="K345" s="1884">
        <f t="shared" si="112"/>
        <v>-8495.1087390879948</v>
      </c>
      <c r="L345" s="1884">
        <f t="shared" si="112"/>
        <v>-4963.4343194671419</v>
      </c>
      <c r="M345" s="1884">
        <f t="shared" si="112"/>
        <v>0</v>
      </c>
      <c r="N345" s="1884">
        <f t="shared" si="112"/>
        <v>0</v>
      </c>
      <c r="O345" s="1884">
        <f t="shared" si="112"/>
        <v>0</v>
      </c>
      <c r="P345" s="1884">
        <f t="shared" si="112"/>
        <v>0</v>
      </c>
      <c r="Q345" s="1884">
        <f>Q168</f>
        <v>0</v>
      </c>
      <c r="R345" s="1884">
        <f t="shared" ref="R345:W345" si="113">R168</f>
        <v>0</v>
      </c>
      <c r="S345" s="1884">
        <f t="shared" si="113"/>
        <v>0</v>
      </c>
      <c r="T345" s="1884">
        <f t="shared" si="113"/>
        <v>0</v>
      </c>
      <c r="U345" s="1884">
        <f t="shared" si="113"/>
        <v>0</v>
      </c>
      <c r="V345" s="1884">
        <f t="shared" si="113"/>
        <v>0</v>
      </c>
      <c r="W345" s="1884">
        <f t="shared" si="113"/>
        <v>0</v>
      </c>
      <c r="X345" s="1892"/>
      <c r="Y345" s="1892"/>
    </row>
    <row r="346" spans="1:25" ht="12.75" x14ac:dyDescent="0.2">
      <c r="A346" s="722"/>
      <c r="B346" s="223" t="s">
        <v>1011</v>
      </c>
      <c r="C346" s="1884">
        <f t="shared" ref="C346:P348" si="114">C169</f>
        <v>15978873.903307535</v>
      </c>
      <c r="D346" s="1884">
        <f t="shared" si="114"/>
        <v>11343820.480392739</v>
      </c>
      <c r="E346" s="1884">
        <f t="shared" si="114"/>
        <v>2179327.8035248234</v>
      </c>
      <c r="F346" s="1884">
        <f t="shared" si="114"/>
        <v>299587.86632408598</v>
      </c>
      <c r="G346" s="1884">
        <f t="shared" si="114"/>
        <v>0</v>
      </c>
      <c r="H346" s="1884">
        <f t="shared" si="114"/>
        <v>145517.60104099743</v>
      </c>
      <c r="I346" s="1884">
        <f t="shared" si="114"/>
        <v>67628.09755635896</v>
      </c>
      <c r="J346" s="1884">
        <f t="shared" si="114"/>
        <v>1769745.4934092388</v>
      </c>
      <c r="K346" s="1884">
        <f t="shared" si="114"/>
        <v>109150.33980454266</v>
      </c>
      <c r="L346" s="1884">
        <f t="shared" si="114"/>
        <v>64096.221254748947</v>
      </c>
      <c r="M346" s="1884">
        <f t="shared" si="114"/>
        <v>0</v>
      </c>
      <c r="N346" s="1884">
        <f t="shared" si="114"/>
        <v>0</v>
      </c>
      <c r="O346" s="1884">
        <f t="shared" si="114"/>
        <v>0</v>
      </c>
      <c r="P346" s="1884">
        <f t="shared" si="114"/>
        <v>0</v>
      </c>
      <c r="Q346" s="1884">
        <f t="shared" ref="Q346:W346" si="115">Q169</f>
        <v>0</v>
      </c>
      <c r="R346" s="1884">
        <f t="shared" si="115"/>
        <v>0</v>
      </c>
      <c r="S346" s="1884">
        <f t="shared" si="115"/>
        <v>0</v>
      </c>
      <c r="T346" s="1884">
        <f t="shared" si="115"/>
        <v>0</v>
      </c>
      <c r="U346" s="1884">
        <f t="shared" si="115"/>
        <v>0</v>
      </c>
      <c r="V346" s="1884">
        <f t="shared" si="115"/>
        <v>0</v>
      </c>
      <c r="W346" s="1884">
        <f t="shared" si="115"/>
        <v>0</v>
      </c>
      <c r="X346" s="1892"/>
      <c r="Y346" s="1892"/>
    </row>
    <row r="347" spans="1:25" ht="12.75" x14ac:dyDescent="0.2">
      <c r="A347" s="722"/>
      <c r="B347" s="223" t="s">
        <v>1299</v>
      </c>
      <c r="C347" s="1884">
        <f t="shared" si="114"/>
        <v>7862787.3816168234</v>
      </c>
      <c r="D347" s="1884">
        <f t="shared" si="114"/>
        <v>5584743.2266456308</v>
      </c>
      <c r="E347" s="1884">
        <f t="shared" si="114"/>
        <v>1067577.9113932371</v>
      </c>
      <c r="F347" s="1884">
        <f t="shared" si="114"/>
        <v>147473.05123480299</v>
      </c>
      <c r="G347" s="1884">
        <f t="shared" si="114"/>
        <v>0</v>
      </c>
      <c r="H347" s="1884">
        <f t="shared" si="114"/>
        <v>70745.92290630583</v>
      </c>
      <c r="I347" s="1884">
        <f t="shared" si="114"/>
        <v>32812.54870524037</v>
      </c>
      <c r="J347" s="1884">
        <f t="shared" si="114"/>
        <v>873920.00354688941</v>
      </c>
      <c r="K347" s="1884">
        <f t="shared" si="114"/>
        <v>53900.320246903349</v>
      </c>
      <c r="L347" s="1884">
        <f t="shared" si="114"/>
        <v>31614.396937813686</v>
      </c>
      <c r="M347" s="1884">
        <f t="shared" si="114"/>
        <v>0</v>
      </c>
      <c r="N347" s="1884">
        <f t="shared" si="114"/>
        <v>0</v>
      </c>
      <c r="O347" s="1884">
        <f t="shared" si="114"/>
        <v>0</v>
      </c>
      <c r="P347" s="1884">
        <f t="shared" si="114"/>
        <v>0</v>
      </c>
      <c r="Q347" s="1884">
        <f t="shared" ref="Q347:W347" si="116">Q170</f>
        <v>0</v>
      </c>
      <c r="R347" s="1884">
        <f t="shared" si="116"/>
        <v>0</v>
      </c>
      <c r="S347" s="1884">
        <f t="shared" si="116"/>
        <v>0</v>
      </c>
      <c r="T347" s="1884">
        <f t="shared" si="116"/>
        <v>0</v>
      </c>
      <c r="U347" s="1884">
        <f t="shared" si="116"/>
        <v>0</v>
      </c>
      <c r="V347" s="1884">
        <f t="shared" si="116"/>
        <v>0</v>
      </c>
      <c r="W347" s="1884">
        <f t="shared" si="116"/>
        <v>0</v>
      </c>
      <c r="X347" s="1892"/>
      <c r="Y347" s="1892"/>
    </row>
    <row r="348" spans="1:25" ht="25.5" x14ac:dyDescent="0.2">
      <c r="A348" s="722"/>
      <c r="B348" s="690" t="s">
        <v>1012</v>
      </c>
      <c r="C348" s="1898">
        <f t="shared" si="114"/>
        <v>23841661.284924354</v>
      </c>
      <c r="D348" s="1898">
        <f t="shared" si="114"/>
        <v>16928563.707038369</v>
      </c>
      <c r="E348" s="1898">
        <f t="shared" si="114"/>
        <v>3246905.7149180602</v>
      </c>
      <c r="F348" s="1898">
        <f t="shared" si="114"/>
        <v>447060.91755888896</v>
      </c>
      <c r="G348" s="1898">
        <f t="shared" si="114"/>
        <v>0</v>
      </c>
      <c r="H348" s="1898">
        <f t="shared" si="114"/>
        <v>216263.52394730324</v>
      </c>
      <c r="I348" s="1898">
        <f t="shared" si="114"/>
        <v>100440.64626159932</v>
      </c>
      <c r="J348" s="1898">
        <f t="shared" si="114"/>
        <v>2643665.4969561282</v>
      </c>
      <c r="K348" s="1898">
        <f t="shared" si="114"/>
        <v>163050.660051446</v>
      </c>
      <c r="L348" s="1898">
        <f t="shared" si="114"/>
        <v>95710.61819256263</v>
      </c>
      <c r="M348" s="1898">
        <f t="shared" si="114"/>
        <v>0</v>
      </c>
      <c r="N348" s="1898">
        <f t="shared" si="114"/>
        <v>0</v>
      </c>
      <c r="O348" s="1898">
        <f t="shared" si="114"/>
        <v>0</v>
      </c>
      <c r="P348" s="1898">
        <f t="shared" si="114"/>
        <v>0</v>
      </c>
      <c r="Q348" s="1898">
        <f t="shared" ref="Q348:W348" si="117">Q171</f>
        <v>0</v>
      </c>
      <c r="R348" s="1898">
        <f t="shared" si="117"/>
        <v>0</v>
      </c>
      <c r="S348" s="1898">
        <f t="shared" si="117"/>
        <v>0</v>
      </c>
      <c r="T348" s="1898">
        <f t="shared" si="117"/>
        <v>0</v>
      </c>
      <c r="U348" s="1898">
        <f t="shared" si="117"/>
        <v>0</v>
      </c>
      <c r="V348" s="1898">
        <f t="shared" si="117"/>
        <v>0</v>
      </c>
      <c r="W348" s="1898">
        <f t="shared" si="117"/>
        <v>0</v>
      </c>
      <c r="X348" s="1902"/>
      <c r="Y348" s="1902"/>
    </row>
    <row r="349" spans="1:25" ht="12.75" x14ac:dyDescent="0.2">
      <c r="A349" s="722"/>
      <c r="B349" s="725" t="s">
        <v>896</v>
      </c>
      <c r="C349" s="1146"/>
      <c r="D349" s="1146"/>
      <c r="E349" s="1146"/>
      <c r="F349" s="1146"/>
      <c r="G349" s="1146"/>
      <c r="H349" s="1146"/>
      <c r="I349" s="1146"/>
      <c r="J349" s="1146"/>
      <c r="K349" s="1146"/>
      <c r="L349" s="1146"/>
      <c r="M349" s="1146"/>
      <c r="N349" s="1146"/>
      <c r="O349" s="1146"/>
      <c r="P349" s="1146"/>
      <c r="Q349" s="1146"/>
      <c r="R349" s="1146"/>
      <c r="S349" s="1146"/>
      <c r="T349" s="1146"/>
      <c r="U349" s="1146"/>
      <c r="V349" s="1146"/>
      <c r="W349" s="1146"/>
      <c r="X349" s="1891"/>
      <c r="Y349" s="1891"/>
    </row>
    <row r="350" spans="1:25" ht="12.75" x14ac:dyDescent="0.2">
      <c r="A350" s="722"/>
      <c r="B350" s="1146" t="s">
        <v>1361</v>
      </c>
      <c r="C350" s="1869">
        <f t="shared" ref="C350:W350" si="118">SUMIF($Z$174:$Z$179,$B350,C$174:C$179)</f>
        <v>-48335.000000000007</v>
      </c>
      <c r="D350" s="1869">
        <f t="shared" si="118"/>
        <v>-31473.91776257391</v>
      </c>
      <c r="E350" s="1869">
        <f t="shared" si="118"/>
        <v>-5709.467984072051</v>
      </c>
      <c r="F350" s="1869">
        <f t="shared" si="118"/>
        <v>-5385.3526014686577</v>
      </c>
      <c r="G350" s="1869">
        <f t="shared" si="118"/>
        <v>0</v>
      </c>
      <c r="H350" s="1869">
        <f t="shared" si="118"/>
        <v>-1682.6346602512122</v>
      </c>
      <c r="I350" s="1869">
        <f t="shared" si="118"/>
        <v>-2103.7187446093653</v>
      </c>
      <c r="J350" s="1869">
        <f t="shared" si="118"/>
        <v>-1581.7505190904351</v>
      </c>
      <c r="K350" s="1869">
        <f t="shared" si="118"/>
        <v>-104.20495362573963</v>
      </c>
      <c r="L350" s="1869">
        <f t="shared" si="118"/>
        <v>-293.95277430863661</v>
      </c>
      <c r="M350" s="1869">
        <f t="shared" si="118"/>
        <v>0</v>
      </c>
      <c r="N350" s="1869">
        <f t="shared" si="118"/>
        <v>0</v>
      </c>
      <c r="O350" s="1869">
        <f t="shared" si="118"/>
        <v>0</v>
      </c>
      <c r="P350" s="1869">
        <f t="shared" si="118"/>
        <v>0</v>
      </c>
      <c r="Q350" s="1869">
        <f t="shared" si="118"/>
        <v>0</v>
      </c>
      <c r="R350" s="1869">
        <f t="shared" si="118"/>
        <v>0</v>
      </c>
      <c r="S350" s="1869">
        <f t="shared" si="118"/>
        <v>0</v>
      </c>
      <c r="T350" s="1869">
        <f t="shared" si="118"/>
        <v>0</v>
      </c>
      <c r="U350" s="1869">
        <f t="shared" si="118"/>
        <v>0</v>
      </c>
      <c r="V350" s="1869">
        <f t="shared" si="118"/>
        <v>0</v>
      </c>
      <c r="W350" s="1869">
        <f t="shared" si="118"/>
        <v>0</v>
      </c>
      <c r="X350" s="1880"/>
      <c r="Y350" s="1880"/>
    </row>
    <row r="351" spans="1:25" ht="12.75" x14ac:dyDescent="0.2">
      <c r="A351" s="722"/>
      <c r="B351" s="1146" t="s">
        <v>1271</v>
      </c>
      <c r="C351" s="1869">
        <f t="shared" ref="C351:R352" si="119">SUMIF($Z$174:$Z$179,$B351,C$174:C$179)</f>
        <v>0</v>
      </c>
      <c r="D351" s="1869">
        <f t="shared" si="119"/>
        <v>0</v>
      </c>
      <c r="E351" s="1869">
        <f t="shared" si="119"/>
        <v>0</v>
      </c>
      <c r="F351" s="1869">
        <f t="shared" si="119"/>
        <v>0</v>
      </c>
      <c r="G351" s="1869">
        <f t="shared" si="119"/>
        <v>0</v>
      </c>
      <c r="H351" s="1869">
        <f t="shared" si="119"/>
        <v>0</v>
      </c>
      <c r="I351" s="1869">
        <f t="shared" si="119"/>
        <v>0</v>
      </c>
      <c r="J351" s="1869">
        <f t="shared" si="119"/>
        <v>0</v>
      </c>
      <c r="K351" s="1869">
        <f t="shared" si="119"/>
        <v>0</v>
      </c>
      <c r="L351" s="1869">
        <f t="shared" si="119"/>
        <v>0</v>
      </c>
      <c r="M351" s="1869">
        <f t="shared" si="119"/>
        <v>0</v>
      </c>
      <c r="N351" s="1869">
        <f t="shared" si="119"/>
        <v>0</v>
      </c>
      <c r="O351" s="1869">
        <f t="shared" si="119"/>
        <v>0</v>
      </c>
      <c r="P351" s="1869">
        <f t="shared" si="119"/>
        <v>0</v>
      </c>
      <c r="Q351" s="1869">
        <f t="shared" si="119"/>
        <v>0</v>
      </c>
      <c r="R351" s="1869">
        <f t="shared" si="119"/>
        <v>0</v>
      </c>
      <c r="S351" s="1869">
        <f t="shared" ref="S351:W352" si="120">SUMIF($Z$174:$Z$179,$B351,S$174:S$179)</f>
        <v>0</v>
      </c>
      <c r="T351" s="1869">
        <f t="shared" si="120"/>
        <v>0</v>
      </c>
      <c r="U351" s="1869">
        <f t="shared" si="120"/>
        <v>0</v>
      </c>
      <c r="V351" s="1869">
        <f t="shared" si="120"/>
        <v>0</v>
      </c>
      <c r="W351" s="1869">
        <f t="shared" si="120"/>
        <v>0</v>
      </c>
      <c r="X351" s="1880"/>
      <c r="Y351" s="1880"/>
    </row>
    <row r="352" spans="1:25" ht="12.75" x14ac:dyDescent="0.2">
      <c r="A352" s="722"/>
      <c r="B352" s="1146" t="s">
        <v>1444</v>
      </c>
      <c r="C352" s="1869">
        <f t="shared" si="119"/>
        <v>-232694</v>
      </c>
      <c r="D352" s="1869">
        <f t="shared" si="119"/>
        <v>-190720.75234038723</v>
      </c>
      <c r="E352" s="1869">
        <f t="shared" si="119"/>
        <v>-28193.675047855722</v>
      </c>
      <c r="F352" s="1869">
        <f t="shared" si="119"/>
        <v>-13779.57261175703</v>
      </c>
      <c r="G352" s="1869">
        <f t="shared" si="119"/>
        <v>0</v>
      </c>
      <c r="H352" s="1869">
        <f t="shared" si="119"/>
        <v>0</v>
      </c>
      <c r="I352" s="1869">
        <f t="shared" si="119"/>
        <v>0</v>
      </c>
      <c r="J352" s="1869">
        <f t="shared" si="119"/>
        <v>0</v>
      </c>
      <c r="K352" s="1869">
        <f t="shared" si="119"/>
        <v>0</v>
      </c>
      <c r="L352" s="1869">
        <f t="shared" si="119"/>
        <v>0</v>
      </c>
      <c r="M352" s="1869">
        <f t="shared" si="119"/>
        <v>0</v>
      </c>
      <c r="N352" s="1869">
        <f t="shared" si="119"/>
        <v>0</v>
      </c>
      <c r="O352" s="1869">
        <f t="shared" si="119"/>
        <v>0</v>
      </c>
      <c r="P352" s="1869">
        <f t="shared" si="119"/>
        <v>0</v>
      </c>
      <c r="Q352" s="1869">
        <f>SUMIF($Z$174:$Z$179,$B352,Q$174:Q$179)</f>
        <v>0</v>
      </c>
      <c r="R352" s="1869">
        <f>SUMIF($Z$174:$Z$179,$B352,R$174:R$179)</f>
        <v>0</v>
      </c>
      <c r="S352" s="1869">
        <f t="shared" si="120"/>
        <v>0</v>
      </c>
      <c r="T352" s="1869">
        <f t="shared" si="120"/>
        <v>0</v>
      </c>
      <c r="U352" s="1869">
        <f t="shared" si="120"/>
        <v>0</v>
      </c>
      <c r="V352" s="1869">
        <f t="shared" si="120"/>
        <v>0</v>
      </c>
      <c r="W352" s="1869">
        <f t="shared" si="120"/>
        <v>0</v>
      </c>
      <c r="X352" s="1880"/>
      <c r="Y352" s="1880"/>
    </row>
    <row r="353" spans="1:25" ht="12.75" x14ac:dyDescent="0.2">
      <c r="A353" s="724"/>
      <c r="B353" s="944" t="s">
        <v>754</v>
      </c>
      <c r="C353" s="1897">
        <f>SUM(C350:C352)</f>
        <v>-281029</v>
      </c>
      <c r="D353" s="1897">
        <f t="shared" ref="D353:P353" si="121">SUM(D350:D352)</f>
        <v>-222194.67010296113</v>
      </c>
      <c r="E353" s="1897">
        <f t="shared" si="121"/>
        <v>-33903.143031927772</v>
      </c>
      <c r="F353" s="1897">
        <f t="shared" si="121"/>
        <v>-19164.925213225688</v>
      </c>
      <c r="G353" s="1897">
        <f t="shared" si="121"/>
        <v>0</v>
      </c>
      <c r="H353" s="1897">
        <f t="shared" si="121"/>
        <v>-1682.6346602512122</v>
      </c>
      <c r="I353" s="1897">
        <f t="shared" si="121"/>
        <v>-2103.7187446093653</v>
      </c>
      <c r="J353" s="1897">
        <f t="shared" si="121"/>
        <v>-1581.7505190904351</v>
      </c>
      <c r="K353" s="1897">
        <f t="shared" si="121"/>
        <v>-104.20495362573963</v>
      </c>
      <c r="L353" s="1897">
        <f t="shared" si="121"/>
        <v>-293.95277430863661</v>
      </c>
      <c r="M353" s="1897">
        <f t="shared" si="121"/>
        <v>0</v>
      </c>
      <c r="N353" s="1897">
        <f t="shared" si="121"/>
        <v>0</v>
      </c>
      <c r="O353" s="1897">
        <f t="shared" si="121"/>
        <v>0</v>
      </c>
      <c r="P353" s="1897">
        <f t="shared" si="121"/>
        <v>0</v>
      </c>
      <c r="Q353" s="1897">
        <f t="shared" ref="Q353:W353" si="122">SUM(Q350:Q352)</f>
        <v>0</v>
      </c>
      <c r="R353" s="1897">
        <f t="shared" si="122"/>
        <v>0</v>
      </c>
      <c r="S353" s="1897">
        <f t="shared" si="122"/>
        <v>0</v>
      </c>
      <c r="T353" s="1897">
        <f t="shared" si="122"/>
        <v>0</v>
      </c>
      <c r="U353" s="1897">
        <f t="shared" si="122"/>
        <v>0</v>
      </c>
      <c r="V353" s="1897">
        <f t="shared" si="122"/>
        <v>0</v>
      </c>
      <c r="W353" s="1897">
        <f t="shared" si="122"/>
        <v>0</v>
      </c>
      <c r="X353" s="1901"/>
      <c r="Y353" s="1901"/>
    </row>
    <row r="354" spans="1:25" ht="12.75" x14ac:dyDescent="0.2">
      <c r="A354" s="261"/>
      <c r="B354" s="384"/>
      <c r="C354" s="13"/>
      <c r="D354" s="13"/>
      <c r="E354" s="13"/>
      <c r="F354" s="13"/>
      <c r="G354" s="13"/>
      <c r="H354" s="13"/>
      <c r="I354" s="13"/>
      <c r="J354" s="13"/>
      <c r="K354" s="13"/>
      <c r="L354" s="13"/>
      <c r="M354" s="13"/>
      <c r="N354" s="13"/>
      <c r="O354" s="13"/>
      <c r="P354" s="13"/>
      <c r="Q354" s="13"/>
      <c r="R354" s="13"/>
      <c r="S354" s="13"/>
      <c r="T354" s="13"/>
      <c r="U354" s="13"/>
      <c r="V354" s="13"/>
      <c r="W354" s="13"/>
      <c r="X354" s="7"/>
      <c r="Y354" s="7"/>
    </row>
    <row r="355" spans="1:25" ht="12.75" x14ac:dyDescent="0.2">
      <c r="A355" s="261"/>
      <c r="B355" s="725" t="s">
        <v>898</v>
      </c>
      <c r="C355" s="1146"/>
      <c r="D355" s="1146"/>
      <c r="E355" s="1146"/>
      <c r="F355" s="1146"/>
      <c r="G355" s="1146"/>
      <c r="H355" s="1146"/>
      <c r="I355" s="1146"/>
      <c r="J355" s="1146"/>
      <c r="K355" s="1146"/>
      <c r="L355" s="1146"/>
      <c r="M355" s="1146"/>
      <c r="N355" s="1146"/>
      <c r="O355" s="1146"/>
      <c r="P355" s="1146"/>
      <c r="Q355" s="1146"/>
      <c r="R355" s="1146"/>
      <c r="S355" s="1146"/>
      <c r="T355" s="1146"/>
      <c r="U355" s="1146"/>
      <c r="V355" s="1146"/>
      <c r="W355" s="1146"/>
      <c r="X355" s="1891"/>
      <c r="Y355" s="1891"/>
    </row>
    <row r="356" spans="1:25" ht="12.75" x14ac:dyDescent="0.2">
      <c r="A356" s="207"/>
      <c r="B356" s="1146" t="s">
        <v>110</v>
      </c>
      <c r="C356" s="1869">
        <f t="shared" ref="C356:W356" si="123">SUMIF($Z$184:$Z$208,$B356,C$184:C$208)</f>
        <v>586188.80000000005</v>
      </c>
      <c r="D356" s="1869">
        <f t="shared" si="123"/>
        <v>366646.66328701051</v>
      </c>
      <c r="E356" s="1869">
        <f t="shared" si="123"/>
        <v>48334.195570976335</v>
      </c>
      <c r="F356" s="1869">
        <f t="shared" si="123"/>
        <v>35303.525871866463</v>
      </c>
      <c r="G356" s="1869">
        <f t="shared" si="123"/>
        <v>0</v>
      </c>
      <c r="H356" s="1869">
        <f t="shared" si="123"/>
        <v>22017.193647215994</v>
      </c>
      <c r="I356" s="1869">
        <f t="shared" si="123"/>
        <v>34706.01815499131</v>
      </c>
      <c r="J356" s="1869">
        <f t="shared" si="123"/>
        <v>71880.804050496081</v>
      </c>
      <c r="K356" s="1869">
        <f t="shared" si="123"/>
        <v>4442.4367559649054</v>
      </c>
      <c r="L356" s="1869">
        <f t="shared" si="123"/>
        <v>2857.9626614784224</v>
      </c>
      <c r="M356" s="1869">
        <f t="shared" si="123"/>
        <v>0</v>
      </c>
      <c r="N356" s="1869">
        <f t="shared" si="123"/>
        <v>0</v>
      </c>
      <c r="O356" s="1869">
        <f t="shared" si="123"/>
        <v>0</v>
      </c>
      <c r="P356" s="1869">
        <f t="shared" si="123"/>
        <v>0</v>
      </c>
      <c r="Q356" s="1869">
        <f t="shared" si="123"/>
        <v>0</v>
      </c>
      <c r="R356" s="1869">
        <f t="shared" si="123"/>
        <v>0</v>
      </c>
      <c r="S356" s="1869">
        <f t="shared" si="123"/>
        <v>0</v>
      </c>
      <c r="T356" s="1869">
        <f t="shared" si="123"/>
        <v>0</v>
      </c>
      <c r="U356" s="1869">
        <f t="shared" si="123"/>
        <v>0</v>
      </c>
      <c r="V356" s="1869">
        <f t="shared" si="123"/>
        <v>0</v>
      </c>
      <c r="W356" s="1869">
        <f t="shared" si="123"/>
        <v>0</v>
      </c>
      <c r="X356" s="1880"/>
      <c r="Y356" s="1880"/>
    </row>
    <row r="357" spans="1:25" ht="12.75" x14ac:dyDescent="0.2">
      <c r="A357" s="207"/>
      <c r="B357" s="1146" t="s">
        <v>534</v>
      </c>
      <c r="C357" s="1869">
        <f t="shared" ref="C357:R368" si="124">SUMIF($Z$184:$Z$208,$B357,C$184:C$208)</f>
        <v>129920</v>
      </c>
      <c r="D357" s="1869">
        <f t="shared" si="124"/>
        <v>94770.463331456354</v>
      </c>
      <c r="E357" s="1869">
        <f t="shared" si="124"/>
        <v>10455.965445697071</v>
      </c>
      <c r="F357" s="1869">
        <f t="shared" si="124"/>
        <v>1284.2786692507002</v>
      </c>
      <c r="G357" s="1869">
        <f t="shared" si="124"/>
        <v>0</v>
      </c>
      <c r="H357" s="1869">
        <f t="shared" si="124"/>
        <v>29.429920797189006</v>
      </c>
      <c r="I357" s="1869">
        <f t="shared" si="124"/>
        <v>7.3574801992972514</v>
      </c>
      <c r="J357" s="1869">
        <f t="shared" si="124"/>
        <v>21292.523313091358</v>
      </c>
      <c r="K357" s="1869">
        <f t="shared" si="124"/>
        <v>1312.8963384128656</v>
      </c>
      <c r="L357" s="1869">
        <f t="shared" si="124"/>
        <v>767.0855010951575</v>
      </c>
      <c r="M357" s="1869">
        <f t="shared" si="124"/>
        <v>0</v>
      </c>
      <c r="N357" s="1869">
        <f t="shared" si="124"/>
        <v>0</v>
      </c>
      <c r="O357" s="1869">
        <f t="shared" si="124"/>
        <v>0</v>
      </c>
      <c r="P357" s="1869">
        <f t="shared" si="124"/>
        <v>0</v>
      </c>
      <c r="Q357" s="1869">
        <f t="shared" si="124"/>
        <v>0</v>
      </c>
      <c r="R357" s="1869">
        <f t="shared" si="124"/>
        <v>0</v>
      </c>
      <c r="S357" s="1869">
        <f t="shared" ref="S357:W368" si="125">SUMIF($Z$184:$Z$208,$B357,S$184:S$208)</f>
        <v>0</v>
      </c>
      <c r="T357" s="1869">
        <f t="shared" si="125"/>
        <v>0</v>
      </c>
      <c r="U357" s="1869">
        <f t="shared" si="125"/>
        <v>0</v>
      </c>
      <c r="V357" s="1869">
        <f t="shared" si="125"/>
        <v>0</v>
      </c>
      <c r="W357" s="1869">
        <f t="shared" si="125"/>
        <v>0</v>
      </c>
      <c r="X357" s="1880"/>
      <c r="Y357" s="1880"/>
    </row>
    <row r="358" spans="1:25" ht="12.75" x14ac:dyDescent="0.2">
      <c r="A358" s="689"/>
      <c r="B358" s="1146">
        <v>1850</v>
      </c>
      <c r="C358" s="1869">
        <f t="shared" si="124"/>
        <v>11000.000000000002</v>
      </c>
      <c r="D358" s="1869">
        <f t="shared" si="124"/>
        <v>8028.6753010679395</v>
      </c>
      <c r="E358" s="1869">
        <f t="shared" si="124"/>
        <v>885.79868211770054</v>
      </c>
      <c r="F358" s="1869">
        <f t="shared" si="124"/>
        <v>105.47602817541468</v>
      </c>
      <c r="G358" s="1869">
        <f t="shared" si="124"/>
        <v>0</v>
      </c>
      <c r="H358" s="1869">
        <f t="shared" si="124"/>
        <v>0</v>
      </c>
      <c r="I358" s="1869">
        <f t="shared" si="124"/>
        <v>0</v>
      </c>
      <c r="J358" s="1869">
        <f t="shared" si="124"/>
        <v>1803.8400363553737</v>
      </c>
      <c r="K358" s="1869">
        <f t="shared" si="124"/>
        <v>111.2247216541695</v>
      </c>
      <c r="L358" s="1869">
        <f t="shared" si="124"/>
        <v>64.985230629402409</v>
      </c>
      <c r="M358" s="1869">
        <f t="shared" si="124"/>
        <v>0</v>
      </c>
      <c r="N358" s="1869">
        <f t="shared" si="124"/>
        <v>0</v>
      </c>
      <c r="O358" s="1869">
        <f t="shared" si="124"/>
        <v>0</v>
      </c>
      <c r="P358" s="1869">
        <f t="shared" si="124"/>
        <v>0</v>
      </c>
      <c r="Q358" s="1869">
        <f t="shared" ref="Q358:R368" si="126">SUMIF($Z$184:$Z$208,$B358,Q$184:Q$208)</f>
        <v>0</v>
      </c>
      <c r="R358" s="1869">
        <f t="shared" si="126"/>
        <v>0</v>
      </c>
      <c r="S358" s="1869">
        <f t="shared" si="125"/>
        <v>0</v>
      </c>
      <c r="T358" s="1869">
        <f t="shared" si="125"/>
        <v>0</v>
      </c>
      <c r="U358" s="1869">
        <f t="shared" si="125"/>
        <v>0</v>
      </c>
      <c r="V358" s="1869">
        <f t="shared" si="125"/>
        <v>0</v>
      </c>
      <c r="W358" s="1869">
        <f t="shared" si="125"/>
        <v>0</v>
      </c>
      <c r="X358" s="1880"/>
      <c r="Y358" s="1880"/>
    </row>
    <row r="359" spans="1:25" ht="12.75" x14ac:dyDescent="0.2">
      <c r="A359" s="681"/>
      <c r="B359" s="1146" t="s">
        <v>535</v>
      </c>
      <c r="C359" s="1869">
        <f t="shared" si="124"/>
        <v>485557.60000000009</v>
      </c>
      <c r="D359" s="1869">
        <f t="shared" si="124"/>
        <v>354316.2527094098</v>
      </c>
      <c r="E359" s="1869">
        <f t="shared" si="124"/>
        <v>39091.488686948156</v>
      </c>
      <c r="F359" s="1869">
        <f t="shared" si="124"/>
        <v>4713.0118291819681</v>
      </c>
      <c r="G359" s="1869">
        <f t="shared" si="124"/>
        <v>0</v>
      </c>
      <c r="H359" s="1869">
        <f t="shared" si="124"/>
        <v>43.659501282895491</v>
      </c>
      <c r="I359" s="1869">
        <f t="shared" si="124"/>
        <v>10.914875320723873</v>
      </c>
      <c r="J359" s="1869">
        <f t="shared" si="124"/>
        <v>79605.889913573585</v>
      </c>
      <c r="K359" s="1869">
        <f t="shared" si="124"/>
        <v>4908.4967453983991</v>
      </c>
      <c r="L359" s="1869">
        <f t="shared" si="124"/>
        <v>2867.8857388844572</v>
      </c>
      <c r="M359" s="1869">
        <f t="shared" si="124"/>
        <v>0</v>
      </c>
      <c r="N359" s="1869">
        <f t="shared" si="124"/>
        <v>0</v>
      </c>
      <c r="O359" s="1869">
        <f t="shared" si="124"/>
        <v>0</v>
      </c>
      <c r="P359" s="1869">
        <f t="shared" si="124"/>
        <v>0</v>
      </c>
      <c r="Q359" s="1869">
        <f t="shared" si="126"/>
        <v>0</v>
      </c>
      <c r="R359" s="1869">
        <f t="shared" si="126"/>
        <v>0</v>
      </c>
      <c r="S359" s="1869">
        <f t="shared" si="125"/>
        <v>0</v>
      </c>
      <c r="T359" s="1869">
        <f t="shared" si="125"/>
        <v>0</v>
      </c>
      <c r="U359" s="1869">
        <f t="shared" si="125"/>
        <v>0</v>
      </c>
      <c r="V359" s="1869">
        <f t="shared" si="125"/>
        <v>0</v>
      </c>
      <c r="W359" s="1869">
        <f t="shared" si="125"/>
        <v>0</v>
      </c>
      <c r="X359" s="1880"/>
      <c r="Y359" s="1880"/>
    </row>
    <row r="360" spans="1:25" ht="12.75" x14ac:dyDescent="0.2">
      <c r="A360" s="681"/>
      <c r="B360" s="1146" t="s">
        <v>820</v>
      </c>
      <c r="C360" s="1869">
        <f t="shared" si="124"/>
        <v>435738.00000000006</v>
      </c>
      <c r="D360" s="1869">
        <f t="shared" si="124"/>
        <v>285463.80161149317</v>
      </c>
      <c r="E360" s="1869">
        <f t="shared" si="124"/>
        <v>121580.7967365654</v>
      </c>
      <c r="F360" s="1869">
        <f t="shared" si="124"/>
        <v>13184.73431135594</v>
      </c>
      <c r="G360" s="1869">
        <f t="shared" si="124"/>
        <v>0</v>
      </c>
      <c r="H360" s="1869">
        <f t="shared" si="124"/>
        <v>11747.55657319951</v>
      </c>
      <c r="I360" s="1869">
        <f t="shared" si="124"/>
        <v>3761.1107673860347</v>
      </c>
      <c r="J360" s="1869">
        <f t="shared" si="124"/>
        <v>0</v>
      </c>
      <c r="K360" s="1869">
        <f t="shared" si="124"/>
        <v>0</v>
      </c>
      <c r="L360" s="1869">
        <f t="shared" si="124"/>
        <v>0</v>
      </c>
      <c r="M360" s="1869">
        <f t="shared" si="124"/>
        <v>0</v>
      </c>
      <c r="N360" s="1869">
        <f t="shared" si="124"/>
        <v>0</v>
      </c>
      <c r="O360" s="1869">
        <f t="shared" si="124"/>
        <v>0</v>
      </c>
      <c r="P360" s="1869">
        <f t="shared" si="124"/>
        <v>0</v>
      </c>
      <c r="Q360" s="1869">
        <f t="shared" si="126"/>
        <v>0</v>
      </c>
      <c r="R360" s="1869">
        <f t="shared" si="126"/>
        <v>0</v>
      </c>
      <c r="S360" s="1869">
        <f t="shared" si="125"/>
        <v>0</v>
      </c>
      <c r="T360" s="1869">
        <f t="shared" si="125"/>
        <v>0</v>
      </c>
      <c r="U360" s="1869">
        <f t="shared" si="125"/>
        <v>0</v>
      </c>
      <c r="V360" s="1869">
        <f t="shared" si="125"/>
        <v>0</v>
      </c>
      <c r="W360" s="1869">
        <f t="shared" si="125"/>
        <v>0</v>
      </c>
      <c r="X360" s="1880"/>
      <c r="Y360" s="1880"/>
    </row>
    <row r="361" spans="1:25" ht="12.75" x14ac:dyDescent="0.2">
      <c r="A361" s="261"/>
      <c r="B361" s="1146" t="s">
        <v>750</v>
      </c>
      <c r="C361" s="1869">
        <f t="shared" si="124"/>
        <v>0</v>
      </c>
      <c r="D361" s="1869">
        <f t="shared" si="124"/>
        <v>0</v>
      </c>
      <c r="E361" s="1869">
        <f t="shared" si="124"/>
        <v>0</v>
      </c>
      <c r="F361" s="1869">
        <f t="shared" si="124"/>
        <v>0</v>
      </c>
      <c r="G361" s="1869">
        <f t="shared" si="124"/>
        <v>0</v>
      </c>
      <c r="H361" s="1869">
        <f t="shared" si="124"/>
        <v>0</v>
      </c>
      <c r="I361" s="1869">
        <f t="shared" si="124"/>
        <v>0</v>
      </c>
      <c r="J361" s="1869">
        <f t="shared" si="124"/>
        <v>0</v>
      </c>
      <c r="K361" s="1869">
        <f t="shared" si="124"/>
        <v>0</v>
      </c>
      <c r="L361" s="1869">
        <f t="shared" si="124"/>
        <v>0</v>
      </c>
      <c r="M361" s="1869">
        <f t="shared" si="124"/>
        <v>0</v>
      </c>
      <c r="N361" s="1869">
        <f t="shared" si="124"/>
        <v>0</v>
      </c>
      <c r="O361" s="1869">
        <f t="shared" si="124"/>
        <v>0</v>
      </c>
      <c r="P361" s="1869">
        <f t="shared" si="124"/>
        <v>0</v>
      </c>
      <c r="Q361" s="1869">
        <f t="shared" si="126"/>
        <v>0</v>
      </c>
      <c r="R361" s="1869">
        <f t="shared" si="126"/>
        <v>0</v>
      </c>
      <c r="S361" s="1869">
        <f t="shared" si="125"/>
        <v>0</v>
      </c>
      <c r="T361" s="1869">
        <f t="shared" si="125"/>
        <v>0</v>
      </c>
      <c r="U361" s="1869">
        <f t="shared" si="125"/>
        <v>0</v>
      </c>
      <c r="V361" s="1869">
        <f t="shared" si="125"/>
        <v>0</v>
      </c>
      <c r="W361" s="1869">
        <f t="shared" si="125"/>
        <v>0</v>
      </c>
      <c r="X361" s="1880"/>
      <c r="Y361" s="1880"/>
    </row>
    <row r="362" spans="1:25" ht="12.75" x14ac:dyDescent="0.2">
      <c r="A362" s="726"/>
      <c r="B362" s="1146" t="s">
        <v>1166</v>
      </c>
      <c r="C362" s="1869">
        <f t="shared" si="124"/>
        <v>0</v>
      </c>
      <c r="D362" s="1869">
        <f t="shared" si="124"/>
        <v>0</v>
      </c>
      <c r="E362" s="1869">
        <f t="shared" si="124"/>
        <v>0</v>
      </c>
      <c r="F362" s="1869">
        <f t="shared" si="124"/>
        <v>0</v>
      </c>
      <c r="G362" s="1869">
        <f t="shared" si="124"/>
        <v>0</v>
      </c>
      <c r="H362" s="1869">
        <f t="shared" si="124"/>
        <v>0</v>
      </c>
      <c r="I362" s="1869">
        <f t="shared" si="124"/>
        <v>0</v>
      </c>
      <c r="J362" s="1869">
        <f t="shared" si="124"/>
        <v>0</v>
      </c>
      <c r="K362" s="1869">
        <f t="shared" si="124"/>
        <v>0</v>
      </c>
      <c r="L362" s="1869">
        <f t="shared" si="124"/>
        <v>0</v>
      </c>
      <c r="M362" s="1869">
        <f t="shared" si="124"/>
        <v>0</v>
      </c>
      <c r="N362" s="1869">
        <f t="shared" si="124"/>
        <v>0</v>
      </c>
      <c r="O362" s="1869">
        <f t="shared" si="124"/>
        <v>0</v>
      </c>
      <c r="P362" s="1869">
        <f t="shared" si="124"/>
        <v>0</v>
      </c>
      <c r="Q362" s="1869">
        <f t="shared" si="126"/>
        <v>0</v>
      </c>
      <c r="R362" s="1869">
        <f t="shared" si="126"/>
        <v>0</v>
      </c>
      <c r="S362" s="1869">
        <f t="shared" si="125"/>
        <v>0</v>
      </c>
      <c r="T362" s="1869">
        <f t="shared" si="125"/>
        <v>0</v>
      </c>
      <c r="U362" s="1869">
        <f t="shared" si="125"/>
        <v>0</v>
      </c>
      <c r="V362" s="1869">
        <f t="shared" si="125"/>
        <v>0</v>
      </c>
      <c r="W362" s="1869">
        <f t="shared" si="125"/>
        <v>0</v>
      </c>
      <c r="X362" s="1880"/>
      <c r="Y362" s="1880"/>
    </row>
    <row r="363" spans="1:25" ht="12.75" x14ac:dyDescent="0.2">
      <c r="A363" s="692"/>
      <c r="B363" s="1146">
        <v>1830</v>
      </c>
      <c r="C363" s="1869">
        <f t="shared" si="124"/>
        <v>3600</v>
      </c>
      <c r="D363" s="1869">
        <f t="shared" si="124"/>
        <v>2626.2625529687452</v>
      </c>
      <c r="E363" s="1869">
        <f t="shared" si="124"/>
        <v>289.75389103173012</v>
      </c>
      <c r="F363" s="1869">
        <f t="shared" si="124"/>
        <v>35.424347316446017</v>
      </c>
      <c r="G363" s="1869">
        <f t="shared" si="124"/>
        <v>0</v>
      </c>
      <c r="H363" s="1869">
        <f t="shared" si="124"/>
        <v>0.6915374310301764</v>
      </c>
      <c r="I363" s="1869">
        <f t="shared" si="124"/>
        <v>0.1728843577575441</v>
      </c>
      <c r="J363" s="1869">
        <f t="shared" si="124"/>
        <v>590.05469288261736</v>
      </c>
      <c r="K363" s="1869">
        <f t="shared" si="124"/>
        <v>36.382754376162495</v>
      </c>
      <c r="L363" s="1869">
        <f t="shared" si="124"/>
        <v>21.257339635510672</v>
      </c>
      <c r="M363" s="1869">
        <f t="shared" si="124"/>
        <v>0</v>
      </c>
      <c r="N363" s="1869">
        <f t="shared" si="124"/>
        <v>0</v>
      </c>
      <c r="O363" s="1869">
        <f t="shared" si="124"/>
        <v>0</v>
      </c>
      <c r="P363" s="1869">
        <f t="shared" si="124"/>
        <v>0</v>
      </c>
      <c r="Q363" s="1869">
        <f t="shared" si="126"/>
        <v>0</v>
      </c>
      <c r="R363" s="1869">
        <f t="shared" si="126"/>
        <v>0</v>
      </c>
      <c r="S363" s="1869">
        <f t="shared" si="125"/>
        <v>0</v>
      </c>
      <c r="T363" s="1869">
        <f t="shared" si="125"/>
        <v>0</v>
      </c>
      <c r="U363" s="1869">
        <f t="shared" si="125"/>
        <v>0</v>
      </c>
      <c r="V363" s="1869">
        <f t="shared" si="125"/>
        <v>0</v>
      </c>
      <c r="W363" s="1869">
        <f t="shared" si="125"/>
        <v>0</v>
      </c>
      <c r="X363" s="1880"/>
      <c r="Y363" s="1880"/>
    </row>
    <row r="364" spans="1:25" ht="12.75" x14ac:dyDescent="0.2">
      <c r="A364" s="692"/>
      <c r="B364" s="1146">
        <v>1835</v>
      </c>
      <c r="C364" s="1869">
        <f t="shared" si="124"/>
        <v>27199.999999999996</v>
      </c>
      <c r="D364" s="1869">
        <f t="shared" si="124"/>
        <v>19840.566891743027</v>
      </c>
      <c r="E364" s="1869">
        <f t="shared" si="124"/>
        <v>2188.9972313161475</v>
      </c>
      <c r="F364" s="1869">
        <f t="shared" si="124"/>
        <v>269.25081351943635</v>
      </c>
      <c r="G364" s="1869">
        <f t="shared" si="124"/>
        <v>0</v>
      </c>
      <c r="H364" s="1869">
        <f t="shared" si="124"/>
        <v>6.4478099952317161</v>
      </c>
      <c r="I364" s="1869">
        <f t="shared" si="124"/>
        <v>1.611952498807929</v>
      </c>
      <c r="J364" s="1869">
        <f t="shared" si="124"/>
        <v>4457.6729735916015</v>
      </c>
      <c r="K364" s="1869">
        <f t="shared" si="124"/>
        <v>274.85997966582545</v>
      </c>
      <c r="L364" s="1869">
        <f t="shared" si="124"/>
        <v>160.59234766992051</v>
      </c>
      <c r="M364" s="1869">
        <f t="shared" si="124"/>
        <v>0</v>
      </c>
      <c r="N364" s="1869">
        <f t="shared" si="124"/>
        <v>0</v>
      </c>
      <c r="O364" s="1869">
        <f t="shared" si="124"/>
        <v>0</v>
      </c>
      <c r="P364" s="1869">
        <f t="shared" si="124"/>
        <v>0</v>
      </c>
      <c r="Q364" s="1869">
        <f t="shared" si="126"/>
        <v>0</v>
      </c>
      <c r="R364" s="1869">
        <f t="shared" si="126"/>
        <v>0</v>
      </c>
      <c r="S364" s="1869">
        <f t="shared" si="125"/>
        <v>0</v>
      </c>
      <c r="T364" s="1869">
        <f t="shared" si="125"/>
        <v>0</v>
      </c>
      <c r="U364" s="1869">
        <f t="shared" si="125"/>
        <v>0</v>
      </c>
      <c r="V364" s="1869">
        <f t="shared" si="125"/>
        <v>0</v>
      </c>
      <c r="W364" s="1869">
        <f t="shared" si="125"/>
        <v>0</v>
      </c>
      <c r="X364" s="1880"/>
      <c r="Y364" s="1880"/>
    </row>
    <row r="365" spans="1:25" ht="12.75" x14ac:dyDescent="0.2">
      <c r="A365" s="692"/>
      <c r="B365" s="1146">
        <v>1855</v>
      </c>
      <c r="C365" s="1869">
        <f t="shared" si="124"/>
        <v>400</v>
      </c>
      <c r="D365" s="1869">
        <f t="shared" si="124"/>
        <v>400</v>
      </c>
      <c r="E365" s="1869">
        <f t="shared" si="124"/>
        <v>0</v>
      </c>
      <c r="F365" s="1869">
        <f t="shared" si="124"/>
        <v>0</v>
      </c>
      <c r="G365" s="1869">
        <f t="shared" si="124"/>
        <v>0</v>
      </c>
      <c r="H365" s="1869">
        <f t="shared" si="124"/>
        <v>0</v>
      </c>
      <c r="I365" s="1869">
        <f t="shared" si="124"/>
        <v>0</v>
      </c>
      <c r="J365" s="1869">
        <f t="shared" si="124"/>
        <v>0</v>
      </c>
      <c r="K365" s="1869">
        <f t="shared" si="124"/>
        <v>0</v>
      </c>
      <c r="L365" s="1869">
        <f t="shared" si="124"/>
        <v>0</v>
      </c>
      <c r="M365" s="1869">
        <f t="shared" si="124"/>
        <v>0</v>
      </c>
      <c r="N365" s="1869">
        <f t="shared" si="124"/>
        <v>0</v>
      </c>
      <c r="O365" s="1869">
        <f t="shared" si="124"/>
        <v>0</v>
      </c>
      <c r="P365" s="1869">
        <f t="shared" si="124"/>
        <v>0</v>
      </c>
      <c r="Q365" s="1869">
        <f t="shared" si="126"/>
        <v>0</v>
      </c>
      <c r="R365" s="1869">
        <f t="shared" si="126"/>
        <v>0</v>
      </c>
      <c r="S365" s="1869">
        <f t="shared" si="125"/>
        <v>0</v>
      </c>
      <c r="T365" s="1869">
        <f t="shared" si="125"/>
        <v>0</v>
      </c>
      <c r="U365" s="1869">
        <f t="shared" si="125"/>
        <v>0</v>
      </c>
      <c r="V365" s="1869">
        <f t="shared" si="125"/>
        <v>0</v>
      </c>
      <c r="W365" s="1869">
        <f t="shared" si="125"/>
        <v>0</v>
      </c>
      <c r="X365" s="1880"/>
      <c r="Y365" s="1880"/>
    </row>
    <row r="366" spans="1:25" ht="12.75" x14ac:dyDescent="0.2">
      <c r="A366" s="692"/>
      <c r="B366" s="1146">
        <v>1840</v>
      </c>
      <c r="C366" s="1869">
        <f t="shared" si="124"/>
        <v>0</v>
      </c>
      <c r="D366" s="1869">
        <f t="shared" si="124"/>
        <v>0</v>
      </c>
      <c r="E366" s="1869">
        <f t="shared" si="124"/>
        <v>0</v>
      </c>
      <c r="F366" s="1869">
        <f t="shared" si="124"/>
        <v>0</v>
      </c>
      <c r="G366" s="1869">
        <f t="shared" si="124"/>
        <v>0</v>
      </c>
      <c r="H366" s="1869">
        <f t="shared" si="124"/>
        <v>0</v>
      </c>
      <c r="I366" s="1869">
        <f t="shared" si="124"/>
        <v>0</v>
      </c>
      <c r="J366" s="1869">
        <f t="shared" si="124"/>
        <v>0</v>
      </c>
      <c r="K366" s="1869">
        <f t="shared" si="124"/>
        <v>0</v>
      </c>
      <c r="L366" s="1869">
        <f t="shared" si="124"/>
        <v>0</v>
      </c>
      <c r="M366" s="1869">
        <f t="shared" si="124"/>
        <v>0</v>
      </c>
      <c r="N366" s="1869">
        <f t="shared" si="124"/>
        <v>0</v>
      </c>
      <c r="O366" s="1869">
        <f t="shared" si="124"/>
        <v>0</v>
      </c>
      <c r="P366" s="1869">
        <f t="shared" si="124"/>
        <v>0</v>
      </c>
      <c r="Q366" s="1869">
        <f t="shared" si="126"/>
        <v>0</v>
      </c>
      <c r="R366" s="1869">
        <f t="shared" si="126"/>
        <v>0</v>
      </c>
      <c r="S366" s="1869">
        <f t="shared" si="125"/>
        <v>0</v>
      </c>
      <c r="T366" s="1869">
        <f t="shared" si="125"/>
        <v>0</v>
      </c>
      <c r="U366" s="1869">
        <f t="shared" si="125"/>
        <v>0</v>
      </c>
      <c r="V366" s="1869">
        <f t="shared" si="125"/>
        <v>0</v>
      </c>
      <c r="W366" s="1869">
        <f t="shared" si="125"/>
        <v>0</v>
      </c>
      <c r="X366" s="1880"/>
      <c r="Y366" s="1880"/>
    </row>
    <row r="367" spans="1:25" ht="12.75" x14ac:dyDescent="0.2">
      <c r="A367" s="692"/>
      <c r="B367" s="1146">
        <v>1845</v>
      </c>
      <c r="C367" s="1869">
        <f t="shared" si="124"/>
        <v>7680</v>
      </c>
      <c r="D367" s="1869">
        <f t="shared" si="124"/>
        <v>5604.1730596087209</v>
      </c>
      <c r="E367" s="1869">
        <f t="shared" si="124"/>
        <v>618.3048790004766</v>
      </c>
      <c r="F367" s="1869">
        <f t="shared" si="124"/>
        <v>74.545081465345234</v>
      </c>
      <c r="G367" s="1869">
        <f t="shared" si="124"/>
        <v>0</v>
      </c>
      <c r="H367" s="1869">
        <f t="shared" si="124"/>
        <v>0.69055652687268698</v>
      </c>
      <c r="I367" s="1869">
        <f t="shared" si="124"/>
        <v>0.17263913171817175</v>
      </c>
      <c r="J367" s="1869">
        <f t="shared" si="124"/>
        <v>1259.1157764521556</v>
      </c>
      <c r="K367" s="1869">
        <f t="shared" si="124"/>
        <v>77.637040393682852</v>
      </c>
      <c r="L367" s="1869">
        <f t="shared" si="124"/>
        <v>45.360967421028178</v>
      </c>
      <c r="M367" s="1869">
        <f t="shared" si="124"/>
        <v>0</v>
      </c>
      <c r="N367" s="1869">
        <f t="shared" si="124"/>
        <v>0</v>
      </c>
      <c r="O367" s="1869">
        <f t="shared" si="124"/>
        <v>0</v>
      </c>
      <c r="P367" s="1869">
        <f t="shared" si="124"/>
        <v>0</v>
      </c>
      <c r="Q367" s="1869">
        <f t="shared" si="126"/>
        <v>0</v>
      </c>
      <c r="R367" s="1869">
        <f t="shared" si="126"/>
        <v>0</v>
      </c>
      <c r="S367" s="1869">
        <f t="shared" si="125"/>
        <v>0</v>
      </c>
      <c r="T367" s="1869">
        <f t="shared" si="125"/>
        <v>0</v>
      </c>
      <c r="U367" s="1869">
        <f t="shared" si="125"/>
        <v>0</v>
      </c>
      <c r="V367" s="1869">
        <f t="shared" si="125"/>
        <v>0</v>
      </c>
      <c r="W367" s="1869">
        <f t="shared" si="125"/>
        <v>0</v>
      </c>
      <c r="X367" s="1880"/>
      <c r="Y367" s="1880"/>
    </row>
    <row r="368" spans="1:25" ht="12.75" x14ac:dyDescent="0.2">
      <c r="A368" s="692"/>
      <c r="B368" s="1146">
        <v>1860</v>
      </c>
      <c r="C368" s="1869">
        <f t="shared" si="124"/>
        <v>500</v>
      </c>
      <c r="D368" s="1869">
        <f t="shared" si="124"/>
        <v>327.56358363453853</v>
      </c>
      <c r="E368" s="1869">
        <f t="shared" si="124"/>
        <v>139.51135399777547</v>
      </c>
      <c r="F368" s="1869">
        <f t="shared" si="124"/>
        <v>15.129199554957266</v>
      </c>
      <c r="G368" s="1869">
        <f t="shared" si="124"/>
        <v>0</v>
      </c>
      <c r="H368" s="1869">
        <f t="shared" si="124"/>
        <v>13.480068955656273</v>
      </c>
      <c r="I368" s="1869">
        <f t="shared" si="124"/>
        <v>4.3157938570724079</v>
      </c>
      <c r="J368" s="1869">
        <f t="shared" si="124"/>
        <v>0</v>
      </c>
      <c r="K368" s="1869">
        <f t="shared" si="124"/>
        <v>0</v>
      </c>
      <c r="L368" s="1869">
        <f t="shared" si="124"/>
        <v>0</v>
      </c>
      <c r="M368" s="1869">
        <f t="shared" si="124"/>
        <v>0</v>
      </c>
      <c r="N368" s="1869">
        <f t="shared" si="124"/>
        <v>0</v>
      </c>
      <c r="O368" s="1869">
        <f t="shared" si="124"/>
        <v>0</v>
      </c>
      <c r="P368" s="1869">
        <f t="shared" si="124"/>
        <v>0</v>
      </c>
      <c r="Q368" s="1869">
        <f t="shared" si="126"/>
        <v>0</v>
      </c>
      <c r="R368" s="1869">
        <f t="shared" si="126"/>
        <v>0</v>
      </c>
      <c r="S368" s="1869">
        <f t="shared" si="125"/>
        <v>0</v>
      </c>
      <c r="T368" s="1869">
        <f t="shared" si="125"/>
        <v>0</v>
      </c>
      <c r="U368" s="1869">
        <f t="shared" si="125"/>
        <v>0</v>
      </c>
      <c r="V368" s="1869">
        <f t="shared" si="125"/>
        <v>0</v>
      </c>
      <c r="W368" s="1869">
        <f t="shared" si="125"/>
        <v>0</v>
      </c>
      <c r="X368" s="1880"/>
      <c r="Y368" s="1880"/>
    </row>
    <row r="369" spans="1:25" ht="12.75" x14ac:dyDescent="0.2">
      <c r="A369" s="692"/>
      <c r="B369" s="944" t="s">
        <v>754</v>
      </c>
      <c r="C369" s="1897">
        <f>SUM(C356:C368)</f>
        <v>1687784.4000000001</v>
      </c>
      <c r="D369" s="1897">
        <f t="shared" ref="D369:P369" si="127">SUM(D356:D368)</f>
        <v>1138024.422328393</v>
      </c>
      <c r="E369" s="1897">
        <f t="shared" si="127"/>
        <v>223584.81247765076</v>
      </c>
      <c r="F369" s="1897">
        <f t="shared" si="127"/>
        <v>54985.376151686665</v>
      </c>
      <c r="G369" s="1897">
        <f t="shared" si="127"/>
        <v>0</v>
      </c>
      <c r="H369" s="1897">
        <f t="shared" si="127"/>
        <v>33859.149615404385</v>
      </c>
      <c r="I369" s="1897">
        <f t="shared" si="127"/>
        <v>38491.674547742725</v>
      </c>
      <c r="J369" s="1897">
        <f t="shared" si="127"/>
        <v>180889.90075644274</v>
      </c>
      <c r="K369" s="1897">
        <f t="shared" si="127"/>
        <v>11163.93433586601</v>
      </c>
      <c r="L369" s="1897">
        <f t="shared" si="127"/>
        <v>6785.1297868139</v>
      </c>
      <c r="M369" s="1897">
        <f t="shared" si="127"/>
        <v>0</v>
      </c>
      <c r="N369" s="1897">
        <f t="shared" si="127"/>
        <v>0</v>
      </c>
      <c r="O369" s="1897">
        <f t="shared" si="127"/>
        <v>0</v>
      </c>
      <c r="P369" s="1897">
        <f t="shared" si="127"/>
        <v>0</v>
      </c>
      <c r="Q369" s="1897">
        <f t="shared" ref="Q369:W369" si="128">SUM(Q356:Q368)</f>
        <v>0</v>
      </c>
      <c r="R369" s="1897">
        <f t="shared" si="128"/>
        <v>0</v>
      </c>
      <c r="S369" s="1897">
        <f t="shared" si="128"/>
        <v>0</v>
      </c>
      <c r="T369" s="1897">
        <f t="shared" si="128"/>
        <v>0</v>
      </c>
      <c r="U369" s="1897">
        <f t="shared" si="128"/>
        <v>0</v>
      </c>
      <c r="V369" s="1897">
        <f t="shared" si="128"/>
        <v>0</v>
      </c>
      <c r="W369" s="1897">
        <f t="shared" si="128"/>
        <v>0</v>
      </c>
      <c r="X369" s="1901"/>
      <c r="Y369" s="1901"/>
    </row>
    <row r="370" spans="1:25" ht="12.75" x14ac:dyDescent="0.2">
      <c r="A370" s="701"/>
      <c r="C370" s="1146"/>
      <c r="D370" s="1146"/>
      <c r="E370" s="1146"/>
      <c r="F370" s="1146"/>
      <c r="G370" s="1146"/>
      <c r="H370" s="1146"/>
      <c r="I370" s="1146"/>
      <c r="J370" s="1146"/>
      <c r="K370" s="1146"/>
      <c r="L370" s="1146"/>
      <c r="M370" s="1146"/>
      <c r="N370" s="1146"/>
      <c r="O370" s="1146"/>
      <c r="P370" s="1146"/>
      <c r="Q370" s="1146"/>
      <c r="R370" s="1146"/>
      <c r="S370" s="1146"/>
      <c r="T370" s="1146"/>
      <c r="U370" s="1146"/>
      <c r="V370" s="1146"/>
      <c r="W370" s="1146"/>
      <c r="X370" s="1891"/>
      <c r="Y370" s="1891"/>
    </row>
    <row r="371" spans="1:25" ht="12.75" x14ac:dyDescent="0.2">
      <c r="A371" s="261"/>
      <c r="B371" s="720" t="s">
        <v>897</v>
      </c>
      <c r="C371" s="1146"/>
      <c r="D371" s="1146"/>
      <c r="E371" s="1146"/>
      <c r="F371" s="1146"/>
      <c r="G371" s="1146"/>
      <c r="H371" s="1146"/>
      <c r="I371" s="1146"/>
      <c r="J371" s="1146"/>
      <c r="K371" s="1146"/>
      <c r="L371" s="1146"/>
      <c r="M371" s="1146"/>
      <c r="N371" s="1146"/>
      <c r="O371" s="1146"/>
      <c r="P371" s="1146"/>
      <c r="Q371" s="1146"/>
      <c r="R371" s="1146"/>
      <c r="S371" s="1146"/>
      <c r="T371" s="1146"/>
      <c r="U371" s="1146"/>
      <c r="V371" s="1146"/>
      <c r="W371" s="1146"/>
      <c r="X371" s="1891"/>
      <c r="Y371" s="1891"/>
    </row>
    <row r="372" spans="1:25" ht="12.75" x14ac:dyDescent="0.2">
      <c r="A372" s="692"/>
      <c r="B372" s="1146" t="s">
        <v>1361</v>
      </c>
      <c r="C372" s="1869">
        <f t="shared" ref="C372:W372" si="129">SUMIF($Z$213:$Z$220,$B372,C$213:C$220)</f>
        <v>1652768</v>
      </c>
      <c r="D372" s="1869">
        <f t="shared" si="129"/>
        <v>1474605.2744493515</v>
      </c>
      <c r="E372" s="1869">
        <f t="shared" si="129"/>
        <v>144796.12018109602</v>
      </c>
      <c r="F372" s="1869">
        <f t="shared" si="129"/>
        <v>5629.9604899591704</v>
      </c>
      <c r="G372" s="1869">
        <f t="shared" si="129"/>
        <v>0</v>
      </c>
      <c r="H372" s="1869">
        <f t="shared" si="129"/>
        <v>947.50802766436118</v>
      </c>
      <c r="I372" s="1869">
        <f t="shared" si="129"/>
        <v>313.99975335388712</v>
      </c>
      <c r="J372" s="1869">
        <f t="shared" si="129"/>
        <v>642.68955364830697</v>
      </c>
      <c r="K372" s="1869">
        <f t="shared" si="129"/>
        <v>528.84168985917836</v>
      </c>
      <c r="L372" s="1869">
        <f t="shared" si="129"/>
        <v>25303.605855067635</v>
      </c>
      <c r="M372" s="1869">
        <f t="shared" si="129"/>
        <v>0</v>
      </c>
      <c r="N372" s="1869">
        <f t="shared" si="129"/>
        <v>0</v>
      </c>
      <c r="O372" s="1869">
        <f t="shared" si="129"/>
        <v>0</v>
      </c>
      <c r="P372" s="1869">
        <f t="shared" si="129"/>
        <v>0</v>
      </c>
      <c r="Q372" s="1869">
        <f t="shared" si="129"/>
        <v>0</v>
      </c>
      <c r="R372" s="1869">
        <f t="shared" si="129"/>
        <v>0</v>
      </c>
      <c r="S372" s="1869">
        <f t="shared" si="129"/>
        <v>0</v>
      </c>
      <c r="T372" s="1869">
        <f t="shared" si="129"/>
        <v>0</v>
      </c>
      <c r="U372" s="1869">
        <f t="shared" si="129"/>
        <v>0</v>
      </c>
      <c r="V372" s="1869">
        <f t="shared" si="129"/>
        <v>0</v>
      </c>
      <c r="W372" s="1869">
        <f t="shared" si="129"/>
        <v>0</v>
      </c>
      <c r="X372" s="1880"/>
      <c r="Y372" s="1880"/>
    </row>
    <row r="373" spans="1:25" ht="12.75" x14ac:dyDescent="0.2">
      <c r="A373" s="692"/>
      <c r="B373" s="1146" t="s">
        <v>821</v>
      </c>
      <c r="C373" s="1869">
        <f t="shared" ref="C373:R374" si="130">SUMIF($Z$213:$Z$220,$B373,C$213:C$220)</f>
        <v>241109</v>
      </c>
      <c r="D373" s="1869">
        <f t="shared" si="130"/>
        <v>207171.60544618018</v>
      </c>
      <c r="E373" s="1869">
        <f t="shared" si="130"/>
        <v>16407.588701048575</v>
      </c>
      <c r="F373" s="1869">
        <f t="shared" si="130"/>
        <v>16949.348705328481</v>
      </c>
      <c r="G373" s="1869">
        <f t="shared" si="130"/>
        <v>0</v>
      </c>
      <c r="H373" s="1869">
        <f t="shared" si="130"/>
        <v>464.36571795420502</v>
      </c>
      <c r="I373" s="1869">
        <f t="shared" si="130"/>
        <v>116.09142948855126</v>
      </c>
      <c r="J373" s="1869">
        <f t="shared" si="130"/>
        <v>0</v>
      </c>
      <c r="K373" s="1869">
        <f t="shared" si="130"/>
        <v>0</v>
      </c>
      <c r="L373" s="1869">
        <f t="shared" si="130"/>
        <v>0</v>
      </c>
      <c r="M373" s="1869">
        <f t="shared" si="130"/>
        <v>0</v>
      </c>
      <c r="N373" s="1869">
        <f t="shared" si="130"/>
        <v>0</v>
      </c>
      <c r="O373" s="1869">
        <f t="shared" si="130"/>
        <v>0</v>
      </c>
      <c r="P373" s="1869">
        <f t="shared" si="130"/>
        <v>0</v>
      </c>
      <c r="Q373" s="1869">
        <f t="shared" si="130"/>
        <v>0</v>
      </c>
      <c r="R373" s="1869">
        <f t="shared" si="130"/>
        <v>0</v>
      </c>
      <c r="S373" s="1869">
        <f t="shared" ref="S373:W374" si="131">SUMIF($Z$213:$Z$220,$B373,S$213:S$220)</f>
        <v>0</v>
      </c>
      <c r="T373" s="1869">
        <f t="shared" si="131"/>
        <v>0</v>
      </c>
      <c r="U373" s="1869">
        <f t="shared" si="131"/>
        <v>0</v>
      </c>
      <c r="V373" s="1869">
        <f t="shared" si="131"/>
        <v>0</v>
      </c>
      <c r="W373" s="1869">
        <f t="shared" si="131"/>
        <v>0</v>
      </c>
      <c r="X373" s="1880"/>
      <c r="Y373" s="1880"/>
    </row>
    <row r="374" spans="1:25" ht="12.75" x14ac:dyDescent="0.2">
      <c r="A374" s="692"/>
      <c r="B374" s="1146" t="s">
        <v>1441</v>
      </c>
      <c r="C374" s="1869">
        <f t="shared" si="130"/>
        <v>162000</v>
      </c>
      <c r="D374" s="1869">
        <f t="shared" si="130"/>
        <v>138212.47391656856</v>
      </c>
      <c r="E374" s="1869">
        <f t="shared" si="130"/>
        <v>19396.601950373453</v>
      </c>
      <c r="F374" s="1869">
        <f t="shared" si="130"/>
        <v>4390.9241330579907</v>
      </c>
      <c r="G374" s="1869">
        <f t="shared" si="130"/>
        <v>0</v>
      </c>
      <c r="H374" s="1869">
        <f t="shared" si="130"/>
        <v>0</v>
      </c>
      <c r="I374" s="1869">
        <f t="shared" si="130"/>
        <v>0</v>
      </c>
      <c r="J374" s="1869">
        <f t="shared" si="130"/>
        <v>0</v>
      </c>
      <c r="K374" s="1869">
        <f t="shared" si="130"/>
        <v>0</v>
      </c>
      <c r="L374" s="1869">
        <f t="shared" si="130"/>
        <v>0</v>
      </c>
      <c r="M374" s="1869">
        <f t="shared" si="130"/>
        <v>0</v>
      </c>
      <c r="N374" s="1869">
        <f t="shared" si="130"/>
        <v>0</v>
      </c>
      <c r="O374" s="1869">
        <f t="shared" si="130"/>
        <v>0</v>
      </c>
      <c r="P374" s="1869">
        <f t="shared" si="130"/>
        <v>0</v>
      </c>
      <c r="Q374" s="1869">
        <f>SUMIF($Z$213:$Z$220,$B374,Q$213:Q$220)</f>
        <v>0</v>
      </c>
      <c r="R374" s="1869">
        <f>SUMIF($Z$213:$Z$220,$B374,R$213:R$220)</f>
        <v>0</v>
      </c>
      <c r="S374" s="1869">
        <f t="shared" si="131"/>
        <v>0</v>
      </c>
      <c r="T374" s="1869">
        <f t="shared" si="131"/>
        <v>0</v>
      </c>
      <c r="U374" s="1869">
        <f t="shared" si="131"/>
        <v>0</v>
      </c>
      <c r="V374" s="1869">
        <f t="shared" si="131"/>
        <v>0</v>
      </c>
      <c r="W374" s="1869">
        <f t="shared" si="131"/>
        <v>0</v>
      </c>
      <c r="X374" s="1880"/>
      <c r="Y374" s="1880"/>
    </row>
    <row r="375" spans="1:25" ht="12.75" x14ac:dyDescent="0.2">
      <c r="A375" s="692"/>
      <c r="B375" s="944" t="s">
        <v>754</v>
      </c>
      <c r="C375" s="1897">
        <f>SUM(C372:C374)</f>
        <v>2055877</v>
      </c>
      <c r="D375" s="1897">
        <f t="shared" ref="D375:P375" si="132">SUM(D372:D374)</f>
        <v>1819989.3538121001</v>
      </c>
      <c r="E375" s="1897">
        <f t="shared" si="132"/>
        <v>180600.31083251804</v>
      </c>
      <c r="F375" s="1897">
        <f t="shared" si="132"/>
        <v>26970.233328345639</v>
      </c>
      <c r="G375" s="1897">
        <f t="shared" si="132"/>
        <v>0</v>
      </c>
      <c r="H375" s="1897">
        <f t="shared" si="132"/>
        <v>1411.8737456185663</v>
      </c>
      <c r="I375" s="1897">
        <f t="shared" si="132"/>
        <v>430.09118284243834</v>
      </c>
      <c r="J375" s="1897">
        <f t="shared" si="132"/>
        <v>642.68955364830697</v>
      </c>
      <c r="K375" s="1897">
        <f t="shared" si="132"/>
        <v>528.84168985917836</v>
      </c>
      <c r="L375" s="1897">
        <f t="shared" si="132"/>
        <v>25303.605855067635</v>
      </c>
      <c r="M375" s="1897">
        <f t="shared" si="132"/>
        <v>0</v>
      </c>
      <c r="N375" s="1897">
        <f t="shared" si="132"/>
        <v>0</v>
      </c>
      <c r="O375" s="1897">
        <f t="shared" si="132"/>
        <v>0</v>
      </c>
      <c r="P375" s="1897">
        <f t="shared" si="132"/>
        <v>0</v>
      </c>
      <c r="Q375" s="1897">
        <f t="shared" ref="Q375:W375" si="133">SUM(Q372:Q374)</f>
        <v>0</v>
      </c>
      <c r="R375" s="1897">
        <f t="shared" si="133"/>
        <v>0</v>
      </c>
      <c r="S375" s="1897">
        <f t="shared" si="133"/>
        <v>0</v>
      </c>
      <c r="T375" s="1897">
        <f t="shared" si="133"/>
        <v>0</v>
      </c>
      <c r="U375" s="1897">
        <f t="shared" si="133"/>
        <v>0</v>
      </c>
      <c r="V375" s="1897">
        <f t="shared" si="133"/>
        <v>0</v>
      </c>
      <c r="W375" s="1897">
        <f t="shared" si="133"/>
        <v>0</v>
      </c>
      <c r="X375" s="1901"/>
      <c r="Y375" s="1901"/>
    </row>
    <row r="376" spans="1:25" ht="12.75" x14ac:dyDescent="0.2">
      <c r="A376" s="692"/>
      <c r="C376" s="13"/>
      <c r="D376" s="13"/>
      <c r="E376" s="13"/>
      <c r="F376" s="13"/>
      <c r="G376" s="13"/>
      <c r="H376" s="13"/>
      <c r="I376" s="13"/>
      <c r="J376" s="13"/>
      <c r="K376" s="13"/>
      <c r="L376" s="13"/>
      <c r="M376" s="13"/>
      <c r="N376" s="13"/>
      <c r="O376" s="13"/>
      <c r="P376" s="13"/>
      <c r="Q376" s="13"/>
      <c r="R376" s="13"/>
      <c r="S376" s="13"/>
      <c r="T376" s="13"/>
      <c r="U376" s="13"/>
      <c r="V376" s="13"/>
      <c r="W376" s="13"/>
      <c r="X376" s="7"/>
      <c r="Y376" s="7"/>
    </row>
    <row r="377" spans="1:25" ht="12.75" x14ac:dyDescent="0.2">
      <c r="A377" s="692"/>
      <c r="B377" s="944" t="s">
        <v>752</v>
      </c>
      <c r="C377" s="1897">
        <f>SUM(C375,C369)</f>
        <v>3743661.4000000004</v>
      </c>
      <c r="D377" s="1897">
        <f t="shared" ref="D377:P377" si="134">SUM(D375,D369)</f>
        <v>2958013.7761404933</v>
      </c>
      <c r="E377" s="1897">
        <f t="shared" si="134"/>
        <v>404185.1233101688</v>
      </c>
      <c r="F377" s="1897">
        <f t="shared" si="134"/>
        <v>81955.609480032304</v>
      </c>
      <c r="G377" s="1897">
        <f t="shared" si="134"/>
        <v>0</v>
      </c>
      <c r="H377" s="1897">
        <f t="shared" si="134"/>
        <v>35271.023361022948</v>
      </c>
      <c r="I377" s="1897">
        <f t="shared" si="134"/>
        <v>38921.765730585161</v>
      </c>
      <c r="J377" s="1897">
        <f t="shared" si="134"/>
        <v>181532.59031009107</v>
      </c>
      <c r="K377" s="1897">
        <f t="shared" si="134"/>
        <v>11692.776025725188</v>
      </c>
      <c r="L377" s="1897">
        <f t="shared" si="134"/>
        <v>32088.735641881536</v>
      </c>
      <c r="M377" s="1897">
        <f t="shared" si="134"/>
        <v>0</v>
      </c>
      <c r="N377" s="1897">
        <f t="shared" si="134"/>
        <v>0</v>
      </c>
      <c r="O377" s="1897">
        <f t="shared" si="134"/>
        <v>0</v>
      </c>
      <c r="P377" s="1897">
        <f t="shared" si="134"/>
        <v>0</v>
      </c>
      <c r="Q377" s="1897">
        <f>SUM(Q375,Q369)</f>
        <v>0</v>
      </c>
      <c r="R377" s="1897">
        <f t="shared" ref="R377:W377" si="135">SUM(R375,R369)</f>
        <v>0</v>
      </c>
      <c r="S377" s="1897">
        <f t="shared" si="135"/>
        <v>0</v>
      </c>
      <c r="T377" s="1897">
        <f t="shared" si="135"/>
        <v>0</v>
      </c>
      <c r="U377" s="1897">
        <f t="shared" si="135"/>
        <v>0</v>
      </c>
      <c r="V377" s="1897">
        <f t="shared" si="135"/>
        <v>0</v>
      </c>
      <c r="W377" s="1897">
        <f t="shared" si="135"/>
        <v>0</v>
      </c>
      <c r="X377" s="1901"/>
      <c r="Y377" s="1901"/>
    </row>
    <row r="378" spans="1:25" ht="12.75" x14ac:dyDescent="0.2">
      <c r="A378" s="692"/>
      <c r="C378" s="1146"/>
      <c r="D378" s="1146"/>
      <c r="E378" s="1146"/>
      <c r="F378" s="1146"/>
      <c r="G378" s="1146"/>
      <c r="H378" s="1146"/>
      <c r="I378" s="1146"/>
      <c r="J378" s="1146"/>
      <c r="K378" s="1146"/>
      <c r="L378" s="1146"/>
      <c r="M378" s="1146"/>
      <c r="N378" s="1146"/>
      <c r="O378" s="1146"/>
      <c r="P378" s="1146"/>
      <c r="Q378" s="1146"/>
      <c r="R378" s="1146"/>
      <c r="S378" s="1146"/>
      <c r="T378" s="1146"/>
      <c r="U378" s="1146"/>
      <c r="V378" s="1146"/>
      <c r="W378" s="1146"/>
      <c r="X378" s="1891"/>
      <c r="Y378" s="1891"/>
    </row>
    <row r="379" spans="1:25" ht="12.75" x14ac:dyDescent="0.2">
      <c r="A379" s="692"/>
      <c r="B379" s="690" t="s">
        <v>1013</v>
      </c>
      <c r="C379" s="1869">
        <f>C226</f>
        <v>854251.4</v>
      </c>
      <c r="D379" s="1869">
        <f t="shared" ref="D379:P379" si="136">D226</f>
        <v>544329.08484151273</v>
      </c>
      <c r="E379" s="1869">
        <f t="shared" si="136"/>
        <v>135620.46846301586</v>
      </c>
      <c r="F379" s="1869">
        <f t="shared" si="136"/>
        <v>41926.577170303572</v>
      </c>
      <c r="G379" s="1869">
        <f t="shared" si="136"/>
        <v>0</v>
      </c>
      <c r="H379" s="1869">
        <f t="shared" si="136"/>
        <v>28930.113777482184</v>
      </c>
      <c r="I379" s="1869">
        <f t="shared" si="136"/>
        <v>34322.120314904867</v>
      </c>
      <c r="J379" s="1869">
        <f t="shared" si="136"/>
        <v>62741.580755985764</v>
      </c>
      <c r="K379" s="1869">
        <f t="shared" si="136"/>
        <v>3877.9481166226046</v>
      </c>
      <c r="L379" s="1869">
        <f t="shared" si="136"/>
        <v>2503.5065601724582</v>
      </c>
      <c r="M379" s="1869">
        <f t="shared" si="136"/>
        <v>0</v>
      </c>
      <c r="N379" s="1869">
        <f t="shared" si="136"/>
        <v>0</v>
      </c>
      <c r="O379" s="1869">
        <f t="shared" si="136"/>
        <v>0</v>
      </c>
      <c r="P379" s="1869">
        <f t="shared" si="136"/>
        <v>0</v>
      </c>
      <c r="Q379" s="1869">
        <f>Q226</f>
        <v>0</v>
      </c>
      <c r="R379" s="1869">
        <f t="shared" ref="R379:W379" si="137">R226</f>
        <v>0</v>
      </c>
      <c r="S379" s="1869">
        <f t="shared" si="137"/>
        <v>0</v>
      </c>
      <c r="T379" s="1869">
        <f t="shared" si="137"/>
        <v>0</v>
      </c>
      <c r="U379" s="1869">
        <f t="shared" si="137"/>
        <v>0</v>
      </c>
      <c r="V379" s="1869">
        <f t="shared" si="137"/>
        <v>0</v>
      </c>
      <c r="W379" s="1869">
        <f t="shared" si="137"/>
        <v>0</v>
      </c>
      <c r="X379" s="1880"/>
      <c r="Y379" s="1880"/>
    </row>
    <row r="380" spans="1:25" ht="25.5" x14ac:dyDescent="0.2">
      <c r="A380" s="692"/>
      <c r="B380" s="690" t="s">
        <v>1301</v>
      </c>
      <c r="C380" s="1884">
        <f t="shared" ref="C380:P388" si="138">C227</f>
        <v>1615948.3394280411</v>
      </c>
      <c r="D380" s="1884">
        <f t="shared" si="138"/>
        <v>1147768.1012117446</v>
      </c>
      <c r="E380" s="1884">
        <f t="shared" si="138"/>
        <v>219407.02061451593</v>
      </c>
      <c r="F380" s="1884">
        <f t="shared" si="138"/>
        <v>30308.441610723399</v>
      </c>
      <c r="G380" s="1884">
        <f t="shared" si="138"/>
        <v>0</v>
      </c>
      <c r="H380" s="1884">
        <f t="shared" si="138"/>
        <v>14539.596595099736</v>
      </c>
      <c r="I380" s="1884">
        <f t="shared" si="138"/>
        <v>6743.5860871175828</v>
      </c>
      <c r="J380" s="1884">
        <f t="shared" si="138"/>
        <v>179606.73613358621</v>
      </c>
      <c r="K380" s="1884">
        <f t="shared" si="138"/>
        <v>11077.513452959824</v>
      </c>
      <c r="L380" s="1884">
        <f t="shared" si="138"/>
        <v>6497.3437222938046</v>
      </c>
      <c r="M380" s="1884">
        <f t="shared" si="138"/>
        <v>0</v>
      </c>
      <c r="N380" s="1884">
        <f t="shared" si="138"/>
        <v>0</v>
      </c>
      <c r="O380" s="1884">
        <f t="shared" si="138"/>
        <v>0</v>
      </c>
      <c r="P380" s="1884">
        <f t="shared" si="138"/>
        <v>0</v>
      </c>
      <c r="Q380" s="1884">
        <f t="shared" ref="Q380:W380" si="139">Q227</f>
        <v>0</v>
      </c>
      <c r="R380" s="1884">
        <f t="shared" si="139"/>
        <v>0</v>
      </c>
      <c r="S380" s="1884">
        <f t="shared" si="139"/>
        <v>0</v>
      </c>
      <c r="T380" s="1884">
        <f t="shared" si="139"/>
        <v>0</v>
      </c>
      <c r="U380" s="1884">
        <f t="shared" si="139"/>
        <v>0</v>
      </c>
      <c r="V380" s="1884">
        <f t="shared" si="139"/>
        <v>0</v>
      </c>
      <c r="W380" s="1884">
        <f t="shared" si="139"/>
        <v>0</v>
      </c>
      <c r="X380" s="1892"/>
      <c r="Y380" s="1892"/>
    </row>
    <row r="381" spans="1:25" ht="12.75" x14ac:dyDescent="0.2">
      <c r="A381" s="692"/>
      <c r="B381" s="714" t="s">
        <v>1295</v>
      </c>
      <c r="C381" s="1869">
        <f t="shared" si="138"/>
        <v>5013372.0394810233</v>
      </c>
      <c r="D381" s="1869">
        <f t="shared" si="138"/>
        <v>3934053.9862436508</v>
      </c>
      <c r="E381" s="1869">
        <f t="shared" si="138"/>
        <v>549028.31539118907</v>
      </c>
      <c r="F381" s="1869">
        <f t="shared" si="138"/>
        <v>113612.8532103211</v>
      </c>
      <c r="G381" s="1869">
        <f t="shared" si="138"/>
        <v>0</v>
      </c>
      <c r="H381" s="1869">
        <f t="shared" si="138"/>
        <v>49733.488625372287</v>
      </c>
      <c r="I381" s="1869">
        <f t="shared" si="138"/>
        <v>55190.27312323502</v>
      </c>
      <c r="J381" s="1869">
        <f t="shared" si="138"/>
        <v>253784.29689880306</v>
      </c>
      <c r="K381" s="1869">
        <f t="shared" si="138"/>
        <v>16277.024959344941</v>
      </c>
      <c r="L381" s="1869">
        <f t="shared" si="138"/>
        <v>41691.80102910733</v>
      </c>
      <c r="M381" s="1869">
        <f t="shared" si="138"/>
        <v>0</v>
      </c>
      <c r="N381" s="1869">
        <f t="shared" si="138"/>
        <v>0</v>
      </c>
      <c r="O381" s="1869">
        <f t="shared" si="138"/>
        <v>0</v>
      </c>
      <c r="P381" s="1869">
        <f t="shared" si="138"/>
        <v>0</v>
      </c>
      <c r="Q381" s="1869">
        <f t="shared" ref="Q381:W381" si="140">Q228</f>
        <v>0</v>
      </c>
      <c r="R381" s="1869">
        <f t="shared" si="140"/>
        <v>0</v>
      </c>
      <c r="S381" s="1869">
        <f t="shared" si="140"/>
        <v>0</v>
      </c>
      <c r="T381" s="1869">
        <f t="shared" si="140"/>
        <v>0</v>
      </c>
      <c r="U381" s="1869">
        <f t="shared" si="140"/>
        <v>0</v>
      </c>
      <c r="V381" s="1869">
        <f t="shared" si="140"/>
        <v>0</v>
      </c>
      <c r="W381" s="1869">
        <f t="shared" si="140"/>
        <v>0</v>
      </c>
      <c r="X381" s="1880"/>
      <c r="Y381" s="1880"/>
    </row>
    <row r="382" spans="1:25" ht="12.75" x14ac:dyDescent="0.2">
      <c r="A382" s="692"/>
      <c r="B382" s="714" t="s">
        <v>1296</v>
      </c>
      <c r="C382" s="1869">
        <f t="shared" si="138"/>
        <v>263240.90916430025</v>
      </c>
      <c r="D382" s="1869">
        <f t="shared" si="138"/>
        <v>186881.60597081104</v>
      </c>
      <c r="E382" s="1869">
        <f t="shared" si="138"/>
        <v>35902.920057974923</v>
      </c>
      <c r="F382" s="1869">
        <f t="shared" si="138"/>
        <v>4935.5031388927173</v>
      </c>
      <c r="G382" s="1869">
        <f t="shared" si="138"/>
        <v>0</v>
      </c>
      <c r="H382" s="1869">
        <f t="shared" si="138"/>
        <v>2397.3019518923002</v>
      </c>
      <c r="I382" s="1869">
        <f t="shared" si="138"/>
        <v>1114.1261889614709</v>
      </c>
      <c r="J382" s="1869">
        <f t="shared" si="138"/>
        <v>29155.334443063533</v>
      </c>
      <c r="K382" s="1869">
        <f t="shared" si="138"/>
        <v>1798.1764459504614</v>
      </c>
      <c r="L382" s="1869">
        <f t="shared" si="138"/>
        <v>1055.9409667538403</v>
      </c>
      <c r="M382" s="1869">
        <f t="shared" si="138"/>
        <v>0</v>
      </c>
      <c r="N382" s="1869">
        <f t="shared" si="138"/>
        <v>0</v>
      </c>
      <c r="O382" s="1869">
        <f t="shared" si="138"/>
        <v>0</v>
      </c>
      <c r="P382" s="1869">
        <f t="shared" si="138"/>
        <v>0</v>
      </c>
      <c r="Q382" s="1869">
        <f t="shared" ref="Q382:W382" si="141">Q229</f>
        <v>0</v>
      </c>
      <c r="R382" s="1869">
        <f t="shared" si="141"/>
        <v>0</v>
      </c>
      <c r="S382" s="1869">
        <f t="shared" si="141"/>
        <v>0</v>
      </c>
      <c r="T382" s="1869">
        <f t="shared" si="141"/>
        <v>0</v>
      </c>
      <c r="U382" s="1869">
        <f t="shared" si="141"/>
        <v>0</v>
      </c>
      <c r="V382" s="1869">
        <f t="shared" si="141"/>
        <v>0</v>
      </c>
      <c r="W382" s="1869">
        <f t="shared" si="141"/>
        <v>0</v>
      </c>
      <c r="X382" s="1880"/>
      <c r="Y382" s="1880"/>
    </row>
    <row r="383" spans="1:25" ht="12.75" x14ac:dyDescent="0.2">
      <c r="A383" s="692"/>
      <c r="B383" s="714" t="s">
        <v>1297</v>
      </c>
      <c r="C383" s="1869">
        <f t="shared" si="138"/>
        <v>726720.00437828898</v>
      </c>
      <c r="D383" s="1869">
        <f t="shared" si="138"/>
        <v>515917.5370594245</v>
      </c>
      <c r="E383" s="1869">
        <f t="shared" si="138"/>
        <v>99115.940241036456</v>
      </c>
      <c r="F383" s="1869">
        <f t="shared" si="138"/>
        <v>13625.27152064552</v>
      </c>
      <c r="G383" s="1869">
        <f t="shared" si="138"/>
        <v>0</v>
      </c>
      <c r="H383" s="1869">
        <f t="shared" si="138"/>
        <v>6618.1479562049744</v>
      </c>
      <c r="I383" s="1869">
        <f t="shared" si="138"/>
        <v>3075.7293442361706</v>
      </c>
      <c r="J383" s="1869">
        <f t="shared" si="138"/>
        <v>80488.115777207684</v>
      </c>
      <c r="K383" s="1869">
        <f t="shared" si="138"/>
        <v>4964.1630505782905</v>
      </c>
      <c r="L383" s="1869">
        <f t="shared" si="138"/>
        <v>2915.0994289554501</v>
      </c>
      <c r="M383" s="1869">
        <f t="shared" si="138"/>
        <v>0</v>
      </c>
      <c r="N383" s="1869">
        <f t="shared" si="138"/>
        <v>0</v>
      </c>
      <c r="O383" s="1869">
        <f t="shared" si="138"/>
        <v>0</v>
      </c>
      <c r="P383" s="1869">
        <f t="shared" si="138"/>
        <v>0</v>
      </c>
      <c r="Q383" s="1869">
        <f t="shared" ref="Q383:W383" si="142">Q230</f>
        <v>0</v>
      </c>
      <c r="R383" s="1869">
        <f t="shared" si="142"/>
        <v>0</v>
      </c>
      <c r="S383" s="1869">
        <f t="shared" si="142"/>
        <v>0</v>
      </c>
      <c r="T383" s="1869">
        <f t="shared" si="142"/>
        <v>0</v>
      </c>
      <c r="U383" s="1869">
        <f t="shared" si="142"/>
        <v>0</v>
      </c>
      <c r="V383" s="1869">
        <f t="shared" si="142"/>
        <v>0</v>
      </c>
      <c r="W383" s="1869">
        <f t="shared" si="142"/>
        <v>0</v>
      </c>
      <c r="X383" s="1880"/>
      <c r="Y383" s="1880"/>
    </row>
    <row r="384" spans="1:25" ht="12.75" x14ac:dyDescent="0.2">
      <c r="A384" s="1314"/>
      <c r="B384" s="714" t="s">
        <v>1298</v>
      </c>
      <c r="C384" s="1869">
        <f t="shared" si="138"/>
        <v>1093735.6752485086</v>
      </c>
      <c r="D384" s="1869">
        <f t="shared" si="138"/>
        <v>776471.56039275101</v>
      </c>
      <c r="E384" s="1869">
        <f t="shared" si="138"/>
        <v>149172.49996463631</v>
      </c>
      <c r="F384" s="1869">
        <f t="shared" si="138"/>
        <v>20506.447403806618</v>
      </c>
      <c r="G384" s="1869">
        <f t="shared" si="138"/>
        <v>0</v>
      </c>
      <c r="H384" s="1869">
        <f t="shared" si="138"/>
        <v>9960.5136506004728</v>
      </c>
      <c r="I384" s="1869">
        <f t="shared" si="138"/>
        <v>4629.0660652416491</v>
      </c>
      <c r="J384" s="1869">
        <f t="shared" si="138"/>
        <v>121137.05846638502</v>
      </c>
      <c r="K384" s="1869">
        <f t="shared" si="138"/>
        <v>7471.216140269702</v>
      </c>
      <c r="L384" s="1869">
        <f t="shared" si="138"/>
        <v>4387.313164817544</v>
      </c>
      <c r="M384" s="1869">
        <f t="shared" si="138"/>
        <v>0</v>
      </c>
      <c r="N384" s="1869">
        <f t="shared" si="138"/>
        <v>0</v>
      </c>
      <c r="O384" s="1869">
        <f t="shared" si="138"/>
        <v>0</v>
      </c>
      <c r="P384" s="1869">
        <f t="shared" si="138"/>
        <v>0</v>
      </c>
      <c r="Q384" s="1869">
        <f t="shared" ref="Q384:W384" si="143">Q231</f>
        <v>0</v>
      </c>
      <c r="R384" s="1869">
        <f t="shared" si="143"/>
        <v>0</v>
      </c>
      <c r="S384" s="1869">
        <f t="shared" si="143"/>
        <v>0</v>
      </c>
      <c r="T384" s="1869">
        <f t="shared" si="143"/>
        <v>0</v>
      </c>
      <c r="U384" s="1869">
        <f t="shared" si="143"/>
        <v>0</v>
      </c>
      <c r="V384" s="1869">
        <f t="shared" si="143"/>
        <v>0</v>
      </c>
      <c r="W384" s="1869">
        <f t="shared" si="143"/>
        <v>0</v>
      </c>
      <c r="X384" s="1880"/>
      <c r="Y384" s="1880"/>
    </row>
    <row r="385" spans="1:25" ht="12.75" x14ac:dyDescent="0.2">
      <c r="A385" s="1314"/>
      <c r="B385" s="714"/>
      <c r="C385" s="1869"/>
      <c r="D385" s="1869"/>
      <c r="E385" s="1869"/>
      <c r="F385" s="1869"/>
      <c r="G385" s="1869"/>
      <c r="H385" s="1869"/>
      <c r="I385" s="1869"/>
      <c r="J385" s="1869"/>
      <c r="K385" s="1869"/>
      <c r="L385" s="1869"/>
      <c r="M385" s="1869"/>
      <c r="N385" s="1869"/>
      <c r="O385" s="1869"/>
      <c r="P385" s="1869"/>
      <c r="Q385" s="1869"/>
      <c r="R385" s="1869"/>
      <c r="S385" s="1869"/>
      <c r="T385" s="1869"/>
      <c r="U385" s="1869"/>
      <c r="V385" s="1869"/>
      <c r="W385" s="1869"/>
      <c r="X385" s="1880"/>
      <c r="Y385" s="1880"/>
    </row>
    <row r="386" spans="1:25" ht="12.75" x14ac:dyDescent="0.2">
      <c r="A386" s="1314"/>
      <c r="B386" s="714" t="s">
        <v>273</v>
      </c>
      <c r="C386" s="1869">
        <f t="shared" si="138"/>
        <v>208776.56948724805</v>
      </c>
      <c r="D386" s="1869">
        <f t="shared" si="138"/>
        <v>182286.21255344394</v>
      </c>
      <c r="E386" s="1869">
        <f t="shared" si="138"/>
        <v>20088.460692678909</v>
      </c>
      <c r="F386" s="1869">
        <f t="shared" si="138"/>
        <v>2396.4704309478743</v>
      </c>
      <c r="G386" s="1869">
        <f t="shared" si="138"/>
        <v>0</v>
      </c>
      <c r="H386" s="1869">
        <f t="shared" si="138"/>
        <v>0</v>
      </c>
      <c r="I386" s="1869">
        <f t="shared" si="138"/>
        <v>0</v>
      </c>
      <c r="J386" s="1869">
        <f t="shared" si="138"/>
        <v>0</v>
      </c>
      <c r="K386" s="1869">
        <f t="shared" si="138"/>
        <v>2529.7359869033153</v>
      </c>
      <c r="L386" s="1869">
        <f t="shared" si="138"/>
        <v>1475.6898232740398</v>
      </c>
      <c r="M386" s="1869">
        <f t="shared" si="138"/>
        <v>0</v>
      </c>
      <c r="N386" s="1869">
        <f t="shared" si="138"/>
        <v>0</v>
      </c>
      <c r="O386" s="1869">
        <f t="shared" si="138"/>
        <v>0</v>
      </c>
      <c r="P386" s="1869">
        <f t="shared" si="138"/>
        <v>0</v>
      </c>
      <c r="Q386" s="1869">
        <f t="shared" ref="Q386:W386" si="144">Q233</f>
        <v>0</v>
      </c>
      <c r="R386" s="1869">
        <f t="shared" si="144"/>
        <v>0</v>
      </c>
      <c r="S386" s="1869">
        <f t="shared" si="144"/>
        <v>0</v>
      </c>
      <c r="T386" s="1869">
        <f t="shared" si="144"/>
        <v>0</v>
      </c>
      <c r="U386" s="1869">
        <f t="shared" si="144"/>
        <v>0</v>
      </c>
      <c r="V386" s="1869">
        <f t="shared" si="144"/>
        <v>0</v>
      </c>
      <c r="W386" s="1869">
        <f t="shared" si="144"/>
        <v>0</v>
      </c>
      <c r="X386" s="1880"/>
      <c r="Y386" s="1880"/>
    </row>
    <row r="387" spans="1:25" ht="12.75" x14ac:dyDescent="0.2">
      <c r="A387" s="1314"/>
      <c r="B387" s="714" t="s">
        <v>274</v>
      </c>
      <c r="C387" s="1869">
        <f t="shared" si="138"/>
        <v>403198.80228919326</v>
      </c>
      <c r="D387" s="1869">
        <f t="shared" si="138"/>
        <v>351590.60984803597</v>
      </c>
      <c r="E387" s="1869">
        <f t="shared" si="138"/>
        <v>38935.396885204944</v>
      </c>
      <c r="F387" s="1869">
        <f t="shared" si="138"/>
        <v>4770.1036751963302</v>
      </c>
      <c r="G387" s="1869">
        <f t="shared" si="138"/>
        <v>0</v>
      </c>
      <c r="H387" s="1869">
        <f t="shared" si="138"/>
        <v>117.73371526418937</v>
      </c>
      <c r="I387" s="1869">
        <f t="shared" si="138"/>
        <v>28.847512663722771</v>
      </c>
      <c r="J387" s="1869">
        <f t="shared" si="138"/>
        <v>0</v>
      </c>
      <c r="K387" s="1869">
        <f t="shared" si="138"/>
        <v>4923.7146189949935</v>
      </c>
      <c r="L387" s="1869">
        <f t="shared" si="138"/>
        <v>2832.3960338331162</v>
      </c>
      <c r="M387" s="1869">
        <f t="shared" si="138"/>
        <v>0</v>
      </c>
      <c r="N387" s="1869">
        <f t="shared" si="138"/>
        <v>0</v>
      </c>
      <c r="O387" s="1869">
        <f t="shared" si="138"/>
        <v>0</v>
      </c>
      <c r="P387" s="1869">
        <f t="shared" si="138"/>
        <v>0</v>
      </c>
      <c r="Q387" s="1869">
        <f t="shared" ref="Q387:W387" si="145">Q234</f>
        <v>0</v>
      </c>
      <c r="R387" s="1869">
        <f t="shared" si="145"/>
        <v>0</v>
      </c>
      <c r="S387" s="1869">
        <f t="shared" si="145"/>
        <v>0</v>
      </c>
      <c r="T387" s="1869">
        <f t="shared" si="145"/>
        <v>0</v>
      </c>
      <c r="U387" s="1869">
        <f t="shared" si="145"/>
        <v>0</v>
      </c>
      <c r="V387" s="1869">
        <f t="shared" si="145"/>
        <v>0</v>
      </c>
      <c r="W387" s="1869">
        <f t="shared" si="145"/>
        <v>0</v>
      </c>
      <c r="X387" s="1880"/>
      <c r="Y387" s="1880"/>
    </row>
    <row r="388" spans="1:25" ht="12.75" x14ac:dyDescent="0.2">
      <c r="A388" s="1314"/>
      <c r="B388" s="714" t="s">
        <v>275</v>
      </c>
      <c r="C388" s="1869">
        <f t="shared" si="138"/>
        <v>445975.66493460152</v>
      </c>
      <c r="D388" s="1869">
        <f t="shared" si="138"/>
        <v>380275.9011101785</v>
      </c>
      <c r="E388" s="1869">
        <f t="shared" si="138"/>
        <v>40231.560616436909</v>
      </c>
      <c r="F388" s="1869">
        <f t="shared" si="138"/>
        <v>4827.2418858415676</v>
      </c>
      <c r="G388" s="1869">
        <f t="shared" si="138"/>
        <v>0</v>
      </c>
      <c r="H388" s="1869">
        <f t="shared" si="138"/>
        <v>118.87174374174899</v>
      </c>
      <c r="I388" s="1869">
        <f t="shared" si="138"/>
        <v>0</v>
      </c>
      <c r="J388" s="1869">
        <f t="shared" si="138"/>
        <v>0</v>
      </c>
      <c r="K388" s="1869">
        <f t="shared" si="138"/>
        <v>17258.66185708619</v>
      </c>
      <c r="L388" s="1869">
        <f t="shared" si="138"/>
        <v>3263.4277213165824</v>
      </c>
      <c r="M388" s="1869">
        <f t="shared" si="138"/>
        <v>0</v>
      </c>
      <c r="N388" s="1869">
        <f t="shared" si="138"/>
        <v>0</v>
      </c>
      <c r="O388" s="1869">
        <f t="shared" si="138"/>
        <v>0</v>
      </c>
      <c r="P388" s="1869">
        <f t="shared" si="138"/>
        <v>0</v>
      </c>
      <c r="Q388" s="1869">
        <f t="shared" ref="Q388:W388" si="146">Q235</f>
        <v>0</v>
      </c>
      <c r="R388" s="1869">
        <f t="shared" si="146"/>
        <v>0</v>
      </c>
      <c r="S388" s="1869">
        <f t="shared" si="146"/>
        <v>0</v>
      </c>
      <c r="T388" s="1869">
        <f t="shared" si="146"/>
        <v>0</v>
      </c>
      <c r="U388" s="1869">
        <f t="shared" si="146"/>
        <v>0</v>
      </c>
      <c r="V388" s="1869">
        <f t="shared" si="146"/>
        <v>0</v>
      </c>
      <c r="W388" s="1869">
        <f t="shared" si="146"/>
        <v>0</v>
      </c>
      <c r="X388" s="1880"/>
      <c r="Y388" s="1880"/>
    </row>
    <row r="389" spans="1:25" ht="12.75" x14ac:dyDescent="0.2">
      <c r="A389" s="1314"/>
      <c r="B389" s="713"/>
      <c r="C389" s="1146"/>
      <c r="D389" s="1146"/>
      <c r="E389" s="1146"/>
      <c r="F389" s="1146"/>
      <c r="G389" s="1146"/>
      <c r="H389" s="1146"/>
      <c r="I389" s="1146"/>
      <c r="J389" s="1146"/>
      <c r="K389" s="1146"/>
      <c r="L389" s="1146"/>
      <c r="M389" s="1146"/>
      <c r="N389" s="1146"/>
      <c r="O389" s="1146"/>
      <c r="P389" s="1146"/>
      <c r="Q389" s="1146"/>
      <c r="R389" s="1146"/>
      <c r="S389" s="1146"/>
      <c r="T389" s="1146"/>
      <c r="U389" s="1146"/>
      <c r="V389" s="1146"/>
      <c r="W389" s="1146"/>
      <c r="X389" s="1891"/>
      <c r="Y389" s="1891"/>
    </row>
    <row r="390" spans="1:25" ht="13.5" thickBot="1" x14ac:dyDescent="0.25">
      <c r="A390" s="1314"/>
      <c r="B390" s="940" t="s">
        <v>809</v>
      </c>
      <c r="C390" s="1900">
        <f>SUM(C377:C384)+C353-SUM(C386:C388)</f>
        <v>11971949.730989121</v>
      </c>
      <c r="D390" s="1900">
        <f t="shared" ref="D390:P390" si="147">SUM(D377:D384)+D353-SUM(D386:D388)</f>
        <v>8927088.258245768</v>
      </c>
      <c r="E390" s="1900">
        <f t="shared" si="147"/>
        <v>1459273.7268162891</v>
      </c>
      <c r="F390" s="1900">
        <f t="shared" si="147"/>
        <v>275711.96232951374</v>
      </c>
      <c r="G390" s="1900">
        <f t="shared" si="147"/>
        <v>0</v>
      </c>
      <c r="H390" s="1900">
        <f t="shared" si="147"/>
        <v>145530.94579841776</v>
      </c>
      <c r="I390" s="1900">
        <f t="shared" si="147"/>
        <v>141864.10059700883</v>
      </c>
      <c r="J390" s="1900">
        <f t="shared" si="147"/>
        <v>906863.96226603177</v>
      </c>
      <c r="K390" s="1900">
        <f t="shared" si="147"/>
        <v>32342.500774840773</v>
      </c>
      <c r="L390" s="1900">
        <f t="shared" si="147"/>
        <v>83274.274161249603</v>
      </c>
      <c r="M390" s="1900">
        <f t="shared" si="147"/>
        <v>0</v>
      </c>
      <c r="N390" s="1900">
        <f t="shared" si="147"/>
        <v>0</v>
      </c>
      <c r="O390" s="1900">
        <f t="shared" si="147"/>
        <v>0</v>
      </c>
      <c r="P390" s="1900">
        <f t="shared" si="147"/>
        <v>0</v>
      </c>
      <c r="Q390" s="1900">
        <f>SUM(Q377:Q384)+Q353-SUM(Q386:Q388)</f>
        <v>0</v>
      </c>
      <c r="R390" s="1900">
        <f t="shared" ref="R390:W390" si="148">SUM(R377:R384)+R353-SUM(R386:R388)</f>
        <v>0</v>
      </c>
      <c r="S390" s="1900">
        <f t="shared" si="148"/>
        <v>0</v>
      </c>
      <c r="T390" s="1900">
        <f t="shared" si="148"/>
        <v>0</v>
      </c>
      <c r="U390" s="1900">
        <f t="shared" si="148"/>
        <v>0</v>
      </c>
      <c r="V390" s="1900">
        <f t="shared" si="148"/>
        <v>0</v>
      </c>
      <c r="W390" s="1900">
        <f t="shared" si="148"/>
        <v>0</v>
      </c>
      <c r="X390" s="1903"/>
      <c r="Y390" s="1903"/>
    </row>
    <row r="391" spans="1:25" ht="13.5" thickTop="1" x14ac:dyDescent="0.2">
      <c r="A391" s="1314"/>
      <c r="C391" s="1146"/>
      <c r="D391" s="1857"/>
    </row>
    <row r="392" spans="1:25" ht="12.75" x14ac:dyDescent="0.2">
      <c r="A392" s="1314"/>
      <c r="C392" s="1146"/>
      <c r="D392" s="1857"/>
    </row>
    <row r="393" spans="1:25" ht="12.75" x14ac:dyDescent="0.2">
      <c r="A393" s="1314"/>
      <c r="C393" s="1146"/>
      <c r="D393" s="1857"/>
    </row>
    <row r="394" spans="1:25" ht="12.75" x14ac:dyDescent="0.2">
      <c r="A394" s="1314"/>
      <c r="C394" s="1146"/>
      <c r="D394" s="1857"/>
    </row>
    <row r="395" spans="1:25" ht="12.75" x14ac:dyDescent="0.2">
      <c r="A395" s="1314"/>
      <c r="C395" s="1146"/>
      <c r="D395" s="1857"/>
    </row>
    <row r="396" spans="1:25" ht="12.75" x14ac:dyDescent="0.2">
      <c r="A396" s="1314"/>
      <c r="C396" s="1146"/>
      <c r="D396" s="1857"/>
    </row>
    <row r="397" spans="1:25" ht="12.75" x14ac:dyDescent="0.2">
      <c r="A397" s="1314"/>
      <c r="C397" s="1146"/>
      <c r="D397" s="1857"/>
    </row>
    <row r="398" spans="1:25" ht="12.75" x14ac:dyDescent="0.2">
      <c r="A398" s="1314"/>
      <c r="C398" s="1146"/>
      <c r="D398" s="1857"/>
    </row>
    <row r="399" spans="1:25" ht="12.75" x14ac:dyDescent="0.2">
      <c r="A399" s="715"/>
      <c r="C399" s="1146"/>
      <c r="D399" s="1857"/>
    </row>
    <row r="400" spans="1:25" ht="12.75" x14ac:dyDescent="0.2">
      <c r="A400" s="1322"/>
      <c r="C400" s="1146"/>
      <c r="D400" s="1857"/>
    </row>
    <row r="401" spans="2:4" ht="12.75" x14ac:dyDescent="0.2">
      <c r="B401" s="1858"/>
      <c r="C401" s="728"/>
      <c r="D401" s="1857"/>
    </row>
    <row r="402" spans="2:4" ht="12.75" x14ac:dyDescent="0.2">
      <c r="B402" s="1858"/>
      <c r="C402" s="728"/>
      <c r="D402" s="1857"/>
    </row>
    <row r="403" spans="2:4" ht="12.75" x14ac:dyDescent="0.2">
      <c r="B403" s="1858"/>
      <c r="C403" s="728"/>
      <c r="D403" s="1857"/>
    </row>
    <row r="404" spans="2:4" ht="12.75" x14ac:dyDescent="0.2">
      <c r="B404" s="1858"/>
      <c r="C404" s="728"/>
      <c r="D404" s="1857"/>
    </row>
    <row r="405" spans="2:4" ht="12.75" x14ac:dyDescent="0.2">
      <c r="B405" s="1858"/>
      <c r="C405" s="728"/>
      <c r="D405" s="1857"/>
    </row>
    <row r="406" spans="2:4" ht="12.75" x14ac:dyDescent="0.2">
      <c r="B406" s="1858"/>
      <c r="C406" s="728"/>
      <c r="D406" s="1857"/>
    </row>
    <row r="407" spans="2:4" ht="12.75" x14ac:dyDescent="0.2">
      <c r="B407" s="1858"/>
      <c r="C407" s="728"/>
      <c r="D407" s="1857"/>
    </row>
    <row r="408" spans="2:4" ht="12.75" x14ac:dyDescent="0.2">
      <c r="B408" s="1858"/>
      <c r="C408" s="728"/>
      <c r="D408" s="1857"/>
    </row>
    <row r="409" spans="2:4" ht="12.75" x14ac:dyDescent="0.2">
      <c r="B409" s="1858"/>
      <c r="C409" s="728"/>
      <c r="D409" s="1857"/>
    </row>
    <row r="410" spans="2:4" ht="12.75" x14ac:dyDescent="0.2">
      <c r="B410" s="1858"/>
      <c r="C410" s="728"/>
      <c r="D410" s="1857"/>
    </row>
    <row r="411" spans="2:4" ht="12.75" x14ac:dyDescent="0.2">
      <c r="B411" s="1858"/>
      <c r="C411" s="728"/>
      <c r="D411" s="1857"/>
    </row>
    <row r="412" spans="2:4" ht="12.75" x14ac:dyDescent="0.2">
      <c r="B412" s="1858"/>
      <c r="C412" s="728"/>
      <c r="D412" s="1857"/>
    </row>
    <row r="413" spans="2:4" ht="12.75" x14ac:dyDescent="0.2">
      <c r="B413" s="1858"/>
      <c r="C413" s="728"/>
      <c r="D413" s="1857"/>
    </row>
    <row r="414" spans="2:4" ht="12.75" x14ac:dyDescent="0.2">
      <c r="B414" s="1858"/>
      <c r="C414" s="728"/>
      <c r="D414" s="1857"/>
    </row>
    <row r="415" spans="2:4" ht="12.75" x14ac:dyDescent="0.2">
      <c r="B415" s="1858"/>
      <c r="C415" s="728"/>
      <c r="D415" s="1857"/>
    </row>
    <row r="416" spans="2:4" ht="12.75" x14ac:dyDescent="0.2">
      <c r="B416" s="1858"/>
      <c r="C416" s="728"/>
      <c r="D416" s="1857"/>
    </row>
    <row r="417" spans="2:4" ht="12.75" x14ac:dyDescent="0.2">
      <c r="B417" s="1858"/>
      <c r="C417" s="728"/>
      <c r="D417" s="1857"/>
    </row>
    <row r="418" spans="2:4" ht="12.75" x14ac:dyDescent="0.2">
      <c r="B418" s="1858"/>
      <c r="C418" s="728"/>
      <c r="D418" s="1857"/>
    </row>
    <row r="419" spans="2:4" ht="12.75" x14ac:dyDescent="0.2">
      <c r="B419" s="1858"/>
      <c r="C419" s="728"/>
      <c r="D419" s="1857"/>
    </row>
    <row r="420" spans="2:4" ht="12.75" x14ac:dyDescent="0.2">
      <c r="B420" s="1858"/>
      <c r="C420" s="728"/>
      <c r="D420" s="1857"/>
    </row>
    <row r="421" spans="2:4" ht="12.75" x14ac:dyDescent="0.2">
      <c r="B421" s="1858"/>
      <c r="C421" s="728"/>
      <c r="D421" s="1857"/>
    </row>
    <row r="422" spans="2:4" ht="12.75" x14ac:dyDescent="0.2">
      <c r="B422" s="1858"/>
      <c r="C422" s="728"/>
      <c r="D422" s="1857"/>
    </row>
    <row r="423" spans="2:4" ht="12.75" x14ac:dyDescent="0.2">
      <c r="B423" s="1858"/>
      <c r="C423" s="728"/>
      <c r="D423" s="1857"/>
    </row>
    <row r="424" spans="2:4" ht="12.75" x14ac:dyDescent="0.2">
      <c r="B424" s="1856"/>
      <c r="C424" s="1866"/>
      <c r="D424" s="1857"/>
    </row>
    <row r="425" spans="2:4" ht="12.75" x14ac:dyDescent="0.2">
      <c r="B425" s="1856"/>
      <c r="C425" s="1866"/>
      <c r="D425" s="1857"/>
    </row>
    <row r="426" spans="2:4" ht="12.75" x14ac:dyDescent="0.2">
      <c r="B426" s="1856"/>
      <c r="C426" s="1866"/>
      <c r="D426" s="1857"/>
    </row>
    <row r="427" spans="2:4" ht="12.75" x14ac:dyDescent="0.2">
      <c r="B427" s="1856"/>
      <c r="C427" s="1866"/>
      <c r="D427" s="1857"/>
    </row>
    <row r="428" spans="2:4" ht="12.75" x14ac:dyDescent="0.2">
      <c r="B428" s="1856"/>
      <c r="C428" s="1866"/>
      <c r="D428" s="1857"/>
    </row>
    <row r="429" spans="2:4" ht="12.75" x14ac:dyDescent="0.2">
      <c r="B429" s="1856"/>
      <c r="C429" s="1866"/>
      <c r="D429" s="1857"/>
    </row>
    <row r="430" spans="2:4" ht="12.75" x14ac:dyDescent="0.2">
      <c r="B430" s="1856"/>
      <c r="C430" s="1866"/>
      <c r="D430" s="1857"/>
    </row>
    <row r="431" spans="2:4" ht="12.75" x14ac:dyDescent="0.2">
      <c r="B431" s="1856"/>
      <c r="C431" s="1866"/>
      <c r="D431" s="1857"/>
    </row>
    <row r="432" spans="2:4" ht="12.75" x14ac:dyDescent="0.2">
      <c r="B432" s="1856"/>
      <c r="C432" s="1866"/>
      <c r="D432" s="1857"/>
    </row>
    <row r="433" spans="2:4" ht="12.75" x14ac:dyDescent="0.2">
      <c r="B433" s="1856"/>
      <c r="C433" s="1866"/>
      <c r="D433" s="1857"/>
    </row>
    <row r="434" spans="2:4" ht="12.75" x14ac:dyDescent="0.2">
      <c r="B434" s="1856"/>
      <c r="C434" s="1866"/>
      <c r="D434" s="1857"/>
    </row>
    <row r="435" spans="2:4" ht="12.75" x14ac:dyDescent="0.2">
      <c r="B435" s="1856"/>
      <c r="C435" s="1866"/>
      <c r="D435" s="1857"/>
    </row>
    <row r="436" spans="2:4" ht="12.75" x14ac:dyDescent="0.2">
      <c r="C436" s="1866"/>
    </row>
    <row r="437" spans="2:4" ht="12.75" x14ac:dyDescent="0.2">
      <c r="C437" s="1866"/>
    </row>
    <row r="438" spans="2:4" ht="12.75" x14ac:dyDescent="0.2">
      <c r="C438" s="1866"/>
    </row>
    <row r="439" spans="2:4" ht="12.75" x14ac:dyDescent="0.2">
      <c r="C439" s="1866"/>
    </row>
    <row r="440" spans="2:4" ht="12.75" x14ac:dyDescent="0.2">
      <c r="C440" s="1866"/>
    </row>
    <row r="441" spans="2:4" ht="12.75" x14ac:dyDescent="0.2">
      <c r="C441" s="1866"/>
    </row>
    <row r="442" spans="2:4" ht="12.75" x14ac:dyDescent="0.2">
      <c r="C442" s="1866"/>
    </row>
    <row r="443" spans="2:4" ht="12.75" x14ac:dyDescent="0.2">
      <c r="C443" s="1866"/>
    </row>
    <row r="444" spans="2:4" ht="12.75" x14ac:dyDescent="0.2">
      <c r="C444" s="1866"/>
    </row>
    <row r="445" spans="2:4" ht="12.75" x14ac:dyDescent="0.2">
      <c r="C445" s="1866"/>
    </row>
    <row r="446" spans="2:4" ht="12.75" x14ac:dyDescent="0.2">
      <c r="C446" s="1866"/>
    </row>
    <row r="447" spans="2:4" ht="12.75" x14ac:dyDescent="0.2">
      <c r="C447" s="1866"/>
    </row>
    <row r="448" spans="2:4" ht="12.75" x14ac:dyDescent="0.2">
      <c r="C448" s="1866"/>
    </row>
    <row r="449" spans="3:3" ht="12.75" x14ac:dyDescent="0.2">
      <c r="C449" s="1866"/>
    </row>
    <row r="450" spans="3:3" ht="12.75" x14ac:dyDescent="0.2">
      <c r="C450" s="1866"/>
    </row>
    <row r="451" spans="3:3" ht="12.75" x14ac:dyDescent="0.2">
      <c r="C451" s="1866"/>
    </row>
    <row r="452" spans="3:3" ht="12.75" x14ac:dyDescent="0.2">
      <c r="C452" s="1866"/>
    </row>
    <row r="453" spans="3:3" ht="12.75" x14ac:dyDescent="0.2">
      <c r="C453" s="1866"/>
    </row>
    <row r="454" spans="3:3" ht="12.75" x14ac:dyDescent="0.2">
      <c r="C454" s="1866"/>
    </row>
    <row r="455" spans="3:3" ht="12.75" x14ac:dyDescent="0.2">
      <c r="C455" s="1866"/>
    </row>
    <row r="456" spans="3:3" ht="12.75" x14ac:dyDescent="0.2">
      <c r="C456" s="1866"/>
    </row>
    <row r="457" spans="3:3" ht="12.75" x14ac:dyDescent="0.2">
      <c r="C457" s="1866"/>
    </row>
    <row r="458" spans="3:3" ht="12.75" x14ac:dyDescent="0.2">
      <c r="C458" s="1866"/>
    </row>
    <row r="459" spans="3:3" ht="12.75" x14ac:dyDescent="0.2">
      <c r="C459" s="1866"/>
    </row>
    <row r="460" spans="3:3" ht="12.75" x14ac:dyDescent="0.2">
      <c r="C460" s="1866"/>
    </row>
    <row r="461" spans="3:3" ht="12.75" x14ac:dyDescent="0.2">
      <c r="C461" s="1866"/>
    </row>
    <row r="462" spans="3:3" ht="12.75" x14ac:dyDescent="0.2">
      <c r="C462" s="1866"/>
    </row>
    <row r="463" spans="3:3" ht="12.75" x14ac:dyDescent="0.2">
      <c r="C463" s="1866"/>
    </row>
    <row r="464" spans="3:3" ht="12.75" x14ac:dyDescent="0.2">
      <c r="C464" s="1866"/>
    </row>
    <row r="465" spans="3:3" ht="12.75" x14ac:dyDescent="0.2">
      <c r="C465" s="1866"/>
    </row>
    <row r="466" spans="3:3" ht="12.75" x14ac:dyDescent="0.2">
      <c r="C466" s="1866"/>
    </row>
    <row r="467" spans="3:3" ht="12.75" x14ac:dyDescent="0.2">
      <c r="C467" s="1866"/>
    </row>
    <row r="468" spans="3:3" ht="12.75" x14ac:dyDescent="0.2">
      <c r="C468" s="1866"/>
    </row>
    <row r="469" spans="3:3" ht="12.75" x14ac:dyDescent="0.2">
      <c r="C469" s="1866"/>
    </row>
    <row r="470" spans="3:3" ht="12.75" x14ac:dyDescent="0.2">
      <c r="C470" s="1866"/>
    </row>
    <row r="471" spans="3:3" ht="12.75" x14ac:dyDescent="0.2">
      <c r="C471" s="1866"/>
    </row>
    <row r="472" spans="3:3" ht="12.75" x14ac:dyDescent="0.2">
      <c r="C472" s="1866"/>
    </row>
    <row r="473" spans="3:3" ht="12.75" x14ac:dyDescent="0.2">
      <c r="C473" s="1866"/>
    </row>
    <row r="474" spans="3:3" ht="12.75" x14ac:dyDescent="0.2">
      <c r="C474" s="1866"/>
    </row>
    <row r="475" spans="3:3" ht="12.75" x14ac:dyDescent="0.2">
      <c r="C475" s="1866"/>
    </row>
    <row r="476" spans="3:3" ht="12.75" x14ac:dyDescent="0.2">
      <c r="C476" s="1866"/>
    </row>
    <row r="477" spans="3:3" ht="12.75" x14ac:dyDescent="0.2">
      <c r="C477" s="1866"/>
    </row>
    <row r="478" spans="3:3" ht="12.75" x14ac:dyDescent="0.2">
      <c r="C478" s="1866"/>
    </row>
    <row r="479" spans="3:3" ht="12.75" x14ac:dyDescent="0.2">
      <c r="C479" s="1866"/>
    </row>
    <row r="480" spans="3:3" ht="12.75" x14ac:dyDescent="0.2">
      <c r="C480" s="1866"/>
    </row>
    <row r="481" spans="3:3" ht="12.75" x14ac:dyDescent="0.2">
      <c r="C481" s="1866"/>
    </row>
    <row r="482" spans="3:3" ht="12.75" x14ac:dyDescent="0.2">
      <c r="C482" s="1866"/>
    </row>
    <row r="483" spans="3:3" ht="12.75" x14ac:dyDescent="0.2">
      <c r="C483" s="1866"/>
    </row>
    <row r="484" spans="3:3" ht="12.75" x14ac:dyDescent="0.2">
      <c r="C484" s="1866"/>
    </row>
    <row r="485" spans="3:3" ht="12.75" x14ac:dyDescent="0.2">
      <c r="C485" s="1866"/>
    </row>
    <row r="486" spans="3:3" ht="12.75" x14ac:dyDescent="0.2">
      <c r="C486" s="1866"/>
    </row>
    <row r="487" spans="3:3" ht="12.75" x14ac:dyDescent="0.2">
      <c r="C487" s="1866"/>
    </row>
    <row r="488" spans="3:3" ht="12.75" x14ac:dyDescent="0.2">
      <c r="C488" s="1866"/>
    </row>
    <row r="489" spans="3:3" ht="12.75" x14ac:dyDescent="0.2">
      <c r="C489" s="1866"/>
    </row>
    <row r="490" spans="3:3" ht="12.75" x14ac:dyDescent="0.2">
      <c r="C490" s="1866"/>
    </row>
    <row r="491" spans="3:3" ht="12.75" x14ac:dyDescent="0.2">
      <c r="C491" s="1866"/>
    </row>
    <row r="492" spans="3:3" ht="12.75" x14ac:dyDescent="0.2">
      <c r="C492" s="1866"/>
    </row>
    <row r="493" spans="3:3" ht="12.75" x14ac:dyDescent="0.2">
      <c r="C493" s="1866"/>
    </row>
    <row r="494" spans="3:3" ht="12.75" x14ac:dyDescent="0.2">
      <c r="C494" s="1866"/>
    </row>
    <row r="495" spans="3:3" ht="12.75" x14ac:dyDescent="0.2">
      <c r="C495" s="1866"/>
    </row>
    <row r="496" spans="3:3" ht="12.75" x14ac:dyDescent="0.2">
      <c r="C496" s="1866"/>
    </row>
    <row r="497" spans="3:3" ht="12.75" x14ac:dyDescent="0.2">
      <c r="C497" s="1866"/>
    </row>
    <row r="498" spans="3:3" ht="12.75" x14ac:dyDescent="0.2">
      <c r="C498" s="1866"/>
    </row>
    <row r="499" spans="3:3" ht="12.75" x14ac:dyDescent="0.2">
      <c r="C499" s="1866"/>
    </row>
    <row r="500" spans="3:3" ht="12.75" x14ac:dyDescent="0.2">
      <c r="C500" s="1866"/>
    </row>
    <row r="501" spans="3:3" ht="12.75" x14ac:dyDescent="0.2">
      <c r="C501" s="1866"/>
    </row>
    <row r="502" spans="3:3" ht="12.75" x14ac:dyDescent="0.2">
      <c r="C502" s="1866"/>
    </row>
    <row r="503" spans="3:3" ht="12.75" x14ac:dyDescent="0.2">
      <c r="C503" s="1866"/>
    </row>
    <row r="504" spans="3:3" ht="12.75" x14ac:dyDescent="0.2">
      <c r="C504" s="1866"/>
    </row>
    <row r="505" spans="3:3" ht="12.75" x14ac:dyDescent="0.2">
      <c r="C505" s="1866"/>
    </row>
    <row r="506" spans="3:3" ht="12.75" x14ac:dyDescent="0.2">
      <c r="C506" s="1866"/>
    </row>
    <row r="507" spans="3:3" ht="12.75" x14ac:dyDescent="0.2">
      <c r="C507" s="1866"/>
    </row>
    <row r="508" spans="3:3" ht="12.75" x14ac:dyDescent="0.2">
      <c r="C508" s="1866"/>
    </row>
    <row r="509" spans="3:3" ht="12.75" x14ac:dyDescent="0.2">
      <c r="C509" s="1866"/>
    </row>
    <row r="510" spans="3:3" ht="12.75" x14ac:dyDescent="0.2">
      <c r="C510" s="1866"/>
    </row>
    <row r="511" spans="3:3" ht="12.75" x14ac:dyDescent="0.2">
      <c r="C511" s="1866"/>
    </row>
    <row r="512" spans="3:3" ht="12.75" x14ac:dyDescent="0.2">
      <c r="C512" s="1866"/>
    </row>
    <row r="513" spans="3:3" ht="12.75" x14ac:dyDescent="0.2">
      <c r="C513" s="1866"/>
    </row>
    <row r="514" spans="3:3" ht="12.75" x14ac:dyDescent="0.2">
      <c r="C514" s="1866"/>
    </row>
    <row r="515" spans="3:3" ht="12.75" x14ac:dyDescent="0.2">
      <c r="C515" s="1866"/>
    </row>
    <row r="516" spans="3:3" ht="12.75" x14ac:dyDescent="0.2">
      <c r="C516" s="1866"/>
    </row>
    <row r="517" spans="3:3" ht="12.75" x14ac:dyDescent="0.2">
      <c r="C517" s="1866"/>
    </row>
    <row r="518" spans="3:3" ht="12.75" x14ac:dyDescent="0.2">
      <c r="C518" s="1866"/>
    </row>
    <row r="519" spans="3:3" ht="12.75" x14ac:dyDescent="0.2">
      <c r="C519" s="1866"/>
    </row>
    <row r="520" spans="3:3" ht="12.75" x14ac:dyDescent="0.2">
      <c r="C520" s="1866"/>
    </row>
    <row r="521" spans="3:3" ht="12.75" x14ac:dyDescent="0.2">
      <c r="C521" s="1866"/>
    </row>
    <row r="522" spans="3:3" ht="12.75" x14ac:dyDescent="0.2">
      <c r="C522" s="1866"/>
    </row>
    <row r="523" spans="3:3" ht="12.75" x14ac:dyDescent="0.2">
      <c r="C523" s="1866"/>
    </row>
    <row r="524" spans="3:3" ht="12.75" x14ac:dyDescent="0.2">
      <c r="C524" s="1866"/>
    </row>
    <row r="525" spans="3:3" ht="12.75" x14ac:dyDescent="0.2">
      <c r="C525" s="1866"/>
    </row>
    <row r="526" spans="3:3" ht="12.75" x14ac:dyDescent="0.2">
      <c r="C526" s="1866"/>
    </row>
    <row r="527" spans="3:3" ht="12.75" x14ac:dyDescent="0.2">
      <c r="C527" s="1866"/>
    </row>
    <row r="528" spans="3:3" ht="12.75" x14ac:dyDescent="0.2">
      <c r="C528" s="1866"/>
    </row>
    <row r="529" spans="3:3" ht="12.75" x14ac:dyDescent="0.2">
      <c r="C529" s="1866"/>
    </row>
    <row r="530" spans="3:3" ht="12.75" x14ac:dyDescent="0.2">
      <c r="C530" s="1866"/>
    </row>
    <row r="531" spans="3:3" ht="12.75" x14ac:dyDescent="0.2">
      <c r="C531" s="1866"/>
    </row>
    <row r="532" spans="3:3" ht="12.75" x14ac:dyDescent="0.2">
      <c r="C532" s="1866"/>
    </row>
    <row r="533" spans="3:3" ht="12.75" x14ac:dyDescent="0.2">
      <c r="C533" s="1866"/>
    </row>
    <row r="534" spans="3:3" ht="12.75" x14ac:dyDescent="0.2">
      <c r="C534" s="1866"/>
    </row>
    <row r="535" spans="3:3" ht="12.75" x14ac:dyDescent="0.2">
      <c r="C535" s="1866"/>
    </row>
    <row r="536" spans="3:3" ht="12.75" x14ac:dyDescent="0.2">
      <c r="C536" s="1866"/>
    </row>
    <row r="537" spans="3:3" ht="12.75" x14ac:dyDescent="0.2">
      <c r="C537" s="1866"/>
    </row>
    <row r="538" spans="3:3" ht="12.75" x14ac:dyDescent="0.2">
      <c r="C538" s="1866"/>
    </row>
    <row r="539" spans="3:3" ht="12.75" x14ac:dyDescent="0.2">
      <c r="C539" s="1866"/>
    </row>
    <row r="540" spans="3:3" ht="12.75" x14ac:dyDescent="0.2">
      <c r="C540" s="1866"/>
    </row>
    <row r="541" spans="3:3" ht="12.75" x14ac:dyDescent="0.2">
      <c r="C541" s="1866"/>
    </row>
    <row r="542" spans="3:3" ht="12.75" x14ac:dyDescent="0.2">
      <c r="C542" s="1866"/>
    </row>
    <row r="543" spans="3:3" ht="12.75" x14ac:dyDescent="0.2">
      <c r="C543" s="1866"/>
    </row>
    <row r="544" spans="3:3" ht="12.75" x14ac:dyDescent="0.2">
      <c r="C544" s="1866"/>
    </row>
    <row r="545" spans="3:3" ht="12.75" x14ac:dyDescent="0.2">
      <c r="C545" s="1866"/>
    </row>
    <row r="546" spans="3:3" ht="12.75" x14ac:dyDescent="0.2">
      <c r="C546" s="1866"/>
    </row>
    <row r="547" spans="3:3" ht="12.75" x14ac:dyDescent="0.2">
      <c r="C547" s="1866"/>
    </row>
    <row r="548" spans="3:3" ht="12.75" x14ac:dyDescent="0.2">
      <c r="C548" s="1866"/>
    </row>
    <row r="549" spans="3:3" ht="12.75" x14ac:dyDescent="0.2">
      <c r="C549" s="1866"/>
    </row>
    <row r="550" spans="3:3" ht="12.75" x14ac:dyDescent="0.2">
      <c r="C550" s="1866"/>
    </row>
    <row r="551" spans="3:3" ht="12.75" x14ac:dyDescent="0.2">
      <c r="C551" s="1866"/>
    </row>
    <row r="552" spans="3:3" ht="12.75" x14ac:dyDescent="0.2">
      <c r="C552" s="1866"/>
    </row>
    <row r="553" spans="3:3" ht="12.75" x14ac:dyDescent="0.2">
      <c r="C553" s="1866"/>
    </row>
    <row r="554" spans="3:3" ht="12.75" x14ac:dyDescent="0.2">
      <c r="C554" s="1866"/>
    </row>
    <row r="555" spans="3:3" ht="12.75" x14ac:dyDescent="0.2">
      <c r="C555" s="1866"/>
    </row>
    <row r="556" spans="3:3" ht="12.75" x14ac:dyDescent="0.2">
      <c r="C556" s="1866"/>
    </row>
    <row r="557" spans="3:3" ht="12.75" x14ac:dyDescent="0.2">
      <c r="C557" s="1866"/>
    </row>
    <row r="558" spans="3:3" ht="12.75" x14ac:dyDescent="0.2">
      <c r="C558" s="1866"/>
    </row>
    <row r="559" spans="3:3" ht="12.75" x14ac:dyDescent="0.2">
      <c r="C559" s="1866"/>
    </row>
    <row r="560" spans="3:3" ht="12.75" x14ac:dyDescent="0.2">
      <c r="C560" s="1866"/>
    </row>
    <row r="561" spans="3:3" ht="12.75" x14ac:dyDescent="0.2">
      <c r="C561" s="1866"/>
    </row>
    <row r="562" spans="3:3" ht="12.75" x14ac:dyDescent="0.2">
      <c r="C562" s="1866"/>
    </row>
    <row r="563" spans="3:3" ht="12.75" x14ac:dyDescent="0.2">
      <c r="C563" s="1866"/>
    </row>
    <row r="564" spans="3:3" ht="12.75" x14ac:dyDescent="0.2">
      <c r="C564" s="1866"/>
    </row>
    <row r="565" spans="3:3" ht="12.75" x14ac:dyDescent="0.2">
      <c r="C565" s="1866"/>
    </row>
    <row r="566" spans="3:3" ht="12.75" x14ac:dyDescent="0.2">
      <c r="C566" s="1866"/>
    </row>
    <row r="567" spans="3:3" ht="12.75" x14ac:dyDescent="0.2">
      <c r="C567" s="1866"/>
    </row>
    <row r="568" spans="3:3" ht="12.75" x14ac:dyDescent="0.2">
      <c r="C568" s="1866"/>
    </row>
    <row r="569" spans="3:3" ht="12.75" x14ac:dyDescent="0.2">
      <c r="C569" s="1866"/>
    </row>
    <row r="570" spans="3:3" ht="12.75" x14ac:dyDescent="0.2">
      <c r="C570" s="1866"/>
    </row>
    <row r="571" spans="3:3" ht="12.75" x14ac:dyDescent="0.2">
      <c r="C571" s="1866"/>
    </row>
    <row r="572" spans="3:3" ht="12.75" x14ac:dyDescent="0.2">
      <c r="C572" s="1866"/>
    </row>
    <row r="573" spans="3:3" ht="12.75" x14ac:dyDescent="0.2">
      <c r="C573" s="1866"/>
    </row>
    <row r="574" spans="3:3" ht="12.75" x14ac:dyDescent="0.2">
      <c r="C574" s="1866"/>
    </row>
    <row r="575" spans="3:3" ht="12.75" x14ac:dyDescent="0.2">
      <c r="C575" s="1866"/>
    </row>
    <row r="576" spans="3:3" ht="12.75" x14ac:dyDescent="0.2">
      <c r="C576" s="1866"/>
    </row>
    <row r="577" spans="3:3" ht="12.75" x14ac:dyDescent="0.2">
      <c r="C577" s="1866"/>
    </row>
    <row r="578" spans="3:3" ht="12.75" x14ac:dyDescent="0.2">
      <c r="C578" s="1866"/>
    </row>
    <row r="579" spans="3:3" ht="12.75" x14ac:dyDescent="0.2">
      <c r="C579" s="1866"/>
    </row>
    <row r="580" spans="3:3" ht="12.75" x14ac:dyDescent="0.2">
      <c r="C580" s="1866"/>
    </row>
    <row r="581" spans="3:3" ht="12.75" x14ac:dyDescent="0.2">
      <c r="C581" s="1866"/>
    </row>
    <row r="582" spans="3:3" ht="12.75" x14ac:dyDescent="0.2">
      <c r="C582" s="1866"/>
    </row>
    <row r="583" spans="3:3" ht="12.75" x14ac:dyDescent="0.2">
      <c r="C583" s="1866"/>
    </row>
    <row r="584" spans="3:3" ht="12.75" x14ac:dyDescent="0.2">
      <c r="C584" s="1866"/>
    </row>
    <row r="585" spans="3:3" ht="12.75" x14ac:dyDescent="0.2">
      <c r="C585" s="1866"/>
    </row>
    <row r="586" spans="3:3" ht="12.75" x14ac:dyDescent="0.2">
      <c r="C586" s="1866"/>
    </row>
    <row r="587" spans="3:3" ht="12.75" x14ac:dyDescent="0.2">
      <c r="C587" s="1866"/>
    </row>
    <row r="588" spans="3:3" ht="12.75" x14ac:dyDescent="0.2">
      <c r="C588" s="1866"/>
    </row>
    <row r="589" spans="3:3" ht="12.75" x14ac:dyDescent="0.2">
      <c r="C589" s="1866"/>
    </row>
    <row r="590" spans="3:3" ht="12.75" x14ac:dyDescent="0.2">
      <c r="C590" s="1866"/>
    </row>
    <row r="591" spans="3:3" ht="12.75" x14ac:dyDescent="0.2">
      <c r="C591" s="1866"/>
    </row>
    <row r="592" spans="3:3" ht="12.75" x14ac:dyDescent="0.2">
      <c r="C592" s="1866"/>
    </row>
    <row r="593" spans="3:3" ht="12.75" x14ac:dyDescent="0.2">
      <c r="C593" s="1866"/>
    </row>
    <row r="594" spans="3:3" ht="12.75" x14ac:dyDescent="0.2">
      <c r="C594" s="1866"/>
    </row>
    <row r="595" spans="3:3" ht="12.75" x14ac:dyDescent="0.2">
      <c r="C595" s="1866"/>
    </row>
    <row r="596" spans="3:3" ht="12.75" x14ac:dyDescent="0.2">
      <c r="C596" s="1866"/>
    </row>
    <row r="597" spans="3:3" ht="12.75" x14ac:dyDescent="0.2">
      <c r="C597" s="1866"/>
    </row>
    <row r="598" spans="3:3" ht="12.75" x14ac:dyDescent="0.2">
      <c r="C598" s="1866"/>
    </row>
    <row r="599" spans="3:3" ht="12.75" x14ac:dyDescent="0.2">
      <c r="C599" s="1866"/>
    </row>
    <row r="600" spans="3:3" ht="12.75" x14ac:dyDescent="0.2">
      <c r="C600" s="1866"/>
    </row>
    <row r="601" spans="3:3" ht="12.75" x14ac:dyDescent="0.2">
      <c r="C601" s="1866"/>
    </row>
    <row r="602" spans="3:3" ht="12.75" x14ac:dyDescent="0.2">
      <c r="C602" s="1866"/>
    </row>
    <row r="603" spans="3:3" ht="12.75" x14ac:dyDescent="0.2">
      <c r="C603" s="1866"/>
    </row>
    <row r="604" spans="3:3" ht="12.75" x14ac:dyDescent="0.2">
      <c r="C604" s="1866"/>
    </row>
    <row r="605" spans="3:3" ht="12.75" x14ac:dyDescent="0.2">
      <c r="C605" s="1866"/>
    </row>
    <row r="606" spans="3:3" ht="12.75" x14ac:dyDescent="0.2">
      <c r="C606" s="1866"/>
    </row>
    <row r="607" spans="3:3" ht="12.75" x14ac:dyDescent="0.2">
      <c r="C607" s="1866"/>
    </row>
    <row r="608" spans="3:3" ht="12.75" x14ac:dyDescent="0.2">
      <c r="C608" s="1866"/>
    </row>
    <row r="609" spans="3:3" ht="12.75" x14ac:dyDescent="0.2">
      <c r="C609" s="1866"/>
    </row>
    <row r="610" spans="3:3" ht="12.75" x14ac:dyDescent="0.2">
      <c r="C610" s="1866"/>
    </row>
    <row r="611" spans="3:3" ht="12.75" x14ac:dyDescent="0.2">
      <c r="C611" s="1866"/>
    </row>
    <row r="612" spans="3:3" ht="12.75" x14ac:dyDescent="0.2">
      <c r="C612" s="1866"/>
    </row>
    <row r="613" spans="3:3" ht="12.75" x14ac:dyDescent="0.2">
      <c r="C613" s="1866"/>
    </row>
    <row r="614" spans="3:3" ht="12.75" x14ac:dyDescent="0.2">
      <c r="C614" s="1866"/>
    </row>
    <row r="615" spans="3:3" ht="12.75" x14ac:dyDescent="0.2">
      <c r="C615" s="1866"/>
    </row>
    <row r="616" spans="3:3" ht="12.75" x14ac:dyDescent="0.2">
      <c r="C616" s="1866"/>
    </row>
    <row r="617" spans="3:3" ht="12.75" x14ac:dyDescent="0.2">
      <c r="C617" s="1866"/>
    </row>
    <row r="618" spans="3:3" ht="12.75" x14ac:dyDescent="0.2">
      <c r="C618" s="1866"/>
    </row>
    <row r="619" spans="3:3" ht="12.75" x14ac:dyDescent="0.2">
      <c r="C619" s="1866"/>
    </row>
    <row r="620" spans="3:3" ht="12.75" x14ac:dyDescent="0.2">
      <c r="C620" s="1866"/>
    </row>
    <row r="621" spans="3:3" ht="12.75" x14ac:dyDescent="0.2">
      <c r="C621" s="1866"/>
    </row>
    <row r="622" spans="3:3" ht="12.75" x14ac:dyDescent="0.2">
      <c r="C622" s="1866"/>
    </row>
    <row r="623" spans="3:3" ht="12.75" x14ac:dyDescent="0.2">
      <c r="C623" s="1866"/>
    </row>
    <row r="624" spans="3:3" ht="12.75" x14ac:dyDescent="0.2">
      <c r="C624" s="1866"/>
    </row>
    <row r="625" spans="3:3" ht="12.75" x14ac:dyDescent="0.2">
      <c r="C625" s="1866"/>
    </row>
    <row r="626" spans="3:3" ht="12.75" x14ac:dyDescent="0.2">
      <c r="C626" s="1866"/>
    </row>
    <row r="627" spans="3:3" ht="12.75" x14ac:dyDescent="0.2">
      <c r="C627" s="1866"/>
    </row>
    <row r="628" spans="3:3" ht="12.75" x14ac:dyDescent="0.2">
      <c r="C628" s="1866"/>
    </row>
    <row r="629" spans="3:3" ht="12.75" x14ac:dyDescent="0.2">
      <c r="C629" s="1866"/>
    </row>
    <row r="630" spans="3:3" ht="12.75" x14ac:dyDescent="0.2">
      <c r="C630" s="1866"/>
    </row>
    <row r="631" spans="3:3" ht="12.75" x14ac:dyDescent="0.2">
      <c r="C631" s="1866"/>
    </row>
    <row r="632" spans="3:3" ht="12.75" x14ac:dyDescent="0.2">
      <c r="C632" s="1866"/>
    </row>
    <row r="633" spans="3:3" ht="12.75" x14ac:dyDescent="0.2">
      <c r="C633" s="1866"/>
    </row>
    <row r="634" spans="3:3" ht="12.75" x14ac:dyDescent="0.2">
      <c r="C634" s="1866"/>
    </row>
    <row r="635" spans="3:3" ht="12.75" x14ac:dyDescent="0.2">
      <c r="C635" s="1866"/>
    </row>
    <row r="636" spans="3:3" ht="12.75" x14ac:dyDescent="0.2">
      <c r="C636" s="1866"/>
    </row>
    <row r="637" spans="3:3" ht="12.75" x14ac:dyDescent="0.2">
      <c r="C637" s="1866"/>
    </row>
    <row r="638" spans="3:3" ht="12.75" x14ac:dyDescent="0.2">
      <c r="C638" s="1866"/>
    </row>
    <row r="639" spans="3:3" ht="12.75" x14ac:dyDescent="0.2">
      <c r="C639" s="1866"/>
    </row>
    <row r="640" spans="3:3" ht="12.75" x14ac:dyDescent="0.2">
      <c r="C640" s="1866"/>
    </row>
    <row r="641" spans="3:3" ht="12.75" x14ac:dyDescent="0.2">
      <c r="C641" s="1866"/>
    </row>
    <row r="642" spans="3:3" ht="12.75" x14ac:dyDescent="0.2">
      <c r="C642" s="1866"/>
    </row>
    <row r="643" spans="3:3" ht="12.75" x14ac:dyDescent="0.2">
      <c r="C643" s="1866"/>
    </row>
    <row r="644" spans="3:3" ht="12.75" x14ac:dyDescent="0.2">
      <c r="C644" s="1866"/>
    </row>
    <row r="645" spans="3:3" ht="12.75" x14ac:dyDescent="0.2">
      <c r="C645" s="1866"/>
    </row>
    <row r="646" spans="3:3" ht="12.75" x14ac:dyDescent="0.2">
      <c r="C646" s="1866"/>
    </row>
    <row r="647" spans="3:3" ht="12.75" x14ac:dyDescent="0.2">
      <c r="C647" s="1866"/>
    </row>
    <row r="648" spans="3:3" ht="12.75" x14ac:dyDescent="0.2">
      <c r="C648" s="1866"/>
    </row>
    <row r="649" spans="3:3" ht="12.75" x14ac:dyDescent="0.2">
      <c r="C649" s="1866"/>
    </row>
    <row r="650" spans="3:3" ht="12.75" x14ac:dyDescent="0.2">
      <c r="C650" s="1866"/>
    </row>
    <row r="651" spans="3:3" ht="12.75" x14ac:dyDescent="0.2">
      <c r="C651" s="1866"/>
    </row>
    <row r="652" spans="3:3" ht="12.75" x14ac:dyDescent="0.2">
      <c r="C652" s="1866"/>
    </row>
    <row r="653" spans="3:3" ht="12.75" x14ac:dyDescent="0.2">
      <c r="C653" s="1866"/>
    </row>
    <row r="654" spans="3:3" ht="12.75" x14ac:dyDescent="0.2">
      <c r="C654" s="1866"/>
    </row>
    <row r="655" spans="3:3" ht="12.75" x14ac:dyDescent="0.2">
      <c r="C655" s="1866"/>
    </row>
    <row r="656" spans="3:3" ht="12.75" x14ac:dyDescent="0.2">
      <c r="C656" s="1866"/>
    </row>
    <row r="657" spans="3:3" ht="12.75" x14ac:dyDescent="0.2">
      <c r="C657" s="1866"/>
    </row>
    <row r="658" spans="3:3" ht="12.75" x14ac:dyDescent="0.2">
      <c r="C658" s="1866"/>
    </row>
    <row r="659" spans="3:3" ht="12.75" x14ac:dyDescent="0.2">
      <c r="C659" s="1866"/>
    </row>
    <row r="660" spans="3:3" ht="12.75" x14ac:dyDescent="0.2">
      <c r="C660" s="1866"/>
    </row>
    <row r="661" spans="3:3" ht="12.75" x14ac:dyDescent="0.2">
      <c r="C661" s="1866"/>
    </row>
    <row r="662" spans="3:3" ht="12.75" x14ac:dyDescent="0.2">
      <c r="C662" s="1866"/>
    </row>
    <row r="663" spans="3:3" ht="12.75" x14ac:dyDescent="0.2">
      <c r="C663" s="1866"/>
    </row>
    <row r="664" spans="3:3" ht="12.75" x14ac:dyDescent="0.2">
      <c r="C664" s="1866"/>
    </row>
    <row r="665" spans="3:3" ht="12.75" x14ac:dyDescent="0.2">
      <c r="C665" s="1866"/>
    </row>
    <row r="666" spans="3:3" ht="12.75" x14ac:dyDescent="0.2">
      <c r="C666" s="1866"/>
    </row>
    <row r="667" spans="3:3" ht="12.75" x14ac:dyDescent="0.2">
      <c r="C667" s="1866"/>
    </row>
    <row r="668" spans="3:3" ht="12.75" x14ac:dyDescent="0.2">
      <c r="C668" s="1866"/>
    </row>
    <row r="669" spans="3:3" ht="12.75" x14ac:dyDescent="0.2">
      <c r="C669" s="1866"/>
    </row>
    <row r="670" spans="3:3" ht="12.75" x14ac:dyDescent="0.2">
      <c r="C670" s="1866"/>
    </row>
    <row r="671" spans="3:3" ht="12.75" x14ac:dyDescent="0.2">
      <c r="C671" s="1866"/>
    </row>
    <row r="672" spans="3:3" ht="12.75" x14ac:dyDescent="0.2">
      <c r="C672" s="1866"/>
    </row>
    <row r="673" spans="3:3" ht="12.75" x14ac:dyDescent="0.2">
      <c r="C673" s="1866"/>
    </row>
    <row r="674" spans="3:3" ht="12.75" x14ac:dyDescent="0.2">
      <c r="C674" s="1866"/>
    </row>
    <row r="675" spans="3:3" ht="12.75" x14ac:dyDescent="0.2">
      <c r="C675" s="1866"/>
    </row>
    <row r="676" spans="3:3" ht="12.75" x14ac:dyDescent="0.2">
      <c r="C676" s="1866"/>
    </row>
    <row r="677" spans="3:3" ht="12.75" x14ac:dyDescent="0.2">
      <c r="C677" s="1866"/>
    </row>
    <row r="678" spans="3:3" ht="12.75" x14ac:dyDescent="0.2">
      <c r="C678" s="1866"/>
    </row>
    <row r="679" spans="3:3" ht="12.75" x14ac:dyDescent="0.2">
      <c r="C679" s="1866"/>
    </row>
    <row r="680" spans="3:3" ht="12.75" x14ac:dyDescent="0.2">
      <c r="C680" s="1866"/>
    </row>
    <row r="681" spans="3:3" ht="12.75" x14ac:dyDescent="0.2">
      <c r="C681" s="1866"/>
    </row>
    <row r="682" spans="3:3" ht="12.75" x14ac:dyDescent="0.2">
      <c r="C682" s="1866"/>
    </row>
    <row r="683" spans="3:3" ht="12.75" x14ac:dyDescent="0.2">
      <c r="C683" s="1866"/>
    </row>
    <row r="684" spans="3:3" ht="12.75" x14ac:dyDescent="0.2">
      <c r="C684" s="1866"/>
    </row>
    <row r="685" spans="3:3" ht="12.75" x14ac:dyDescent="0.2">
      <c r="C685" s="1866"/>
    </row>
    <row r="686" spans="3:3" ht="12.75" x14ac:dyDescent="0.2">
      <c r="C686" s="1866"/>
    </row>
    <row r="687" spans="3:3" ht="12.75" x14ac:dyDescent="0.2">
      <c r="C687" s="1866"/>
    </row>
    <row r="688" spans="3:3" ht="12.75" x14ac:dyDescent="0.2">
      <c r="C688" s="1866"/>
    </row>
    <row r="689" spans="3:3" ht="12.75" x14ac:dyDescent="0.2">
      <c r="C689" s="1866"/>
    </row>
    <row r="690" spans="3:3" ht="12.75" x14ac:dyDescent="0.2">
      <c r="C690" s="1866"/>
    </row>
    <row r="691" spans="3:3" ht="12.75" x14ac:dyDescent="0.2">
      <c r="C691" s="1866"/>
    </row>
    <row r="692" spans="3:3" ht="12.75" x14ac:dyDescent="0.2">
      <c r="C692" s="1866"/>
    </row>
    <row r="693" spans="3:3" ht="12.75" x14ac:dyDescent="0.2">
      <c r="C693" s="1866"/>
    </row>
    <row r="694" spans="3:3" ht="12.75" x14ac:dyDescent="0.2">
      <c r="C694" s="1866"/>
    </row>
    <row r="695" spans="3:3" ht="12.75" x14ac:dyDescent="0.2">
      <c r="C695" s="1866"/>
    </row>
    <row r="696" spans="3:3" ht="12.75" x14ac:dyDescent="0.2">
      <c r="C696" s="1866"/>
    </row>
    <row r="697" spans="3:3" ht="12.75" x14ac:dyDescent="0.2">
      <c r="C697" s="1866"/>
    </row>
    <row r="698" spans="3:3" ht="12.75" x14ac:dyDescent="0.2">
      <c r="C698" s="1866"/>
    </row>
    <row r="699" spans="3:3" ht="12.75" x14ac:dyDescent="0.2">
      <c r="C699" s="1866"/>
    </row>
    <row r="700" spans="3:3" ht="12.75" x14ac:dyDescent="0.2">
      <c r="C700" s="1866"/>
    </row>
    <row r="701" spans="3:3" ht="12.75" x14ac:dyDescent="0.2">
      <c r="C701" s="1866"/>
    </row>
    <row r="702" spans="3:3" ht="12.75" x14ac:dyDescent="0.2">
      <c r="C702" s="1866"/>
    </row>
    <row r="703" spans="3:3" ht="12.75" x14ac:dyDescent="0.2">
      <c r="C703" s="1866"/>
    </row>
    <row r="704" spans="3:3" ht="12.75" x14ac:dyDescent="0.2">
      <c r="C704" s="1866"/>
    </row>
    <row r="705" spans="3:3" ht="12.75" x14ac:dyDescent="0.2">
      <c r="C705" s="1866"/>
    </row>
    <row r="706" spans="3:3" ht="12.75" x14ac:dyDescent="0.2">
      <c r="C706" s="1866"/>
    </row>
    <row r="707" spans="3:3" ht="12.75" x14ac:dyDescent="0.2">
      <c r="C707" s="1866"/>
    </row>
    <row r="708" spans="3:3" ht="12.75" x14ac:dyDescent="0.2">
      <c r="C708" s="1866"/>
    </row>
    <row r="709" spans="3:3" ht="12.75" x14ac:dyDescent="0.2">
      <c r="C709" s="1866"/>
    </row>
    <row r="710" spans="3:3" ht="12.75" x14ac:dyDescent="0.2">
      <c r="C710" s="1866"/>
    </row>
    <row r="711" spans="3:3" ht="12.75" x14ac:dyDescent="0.2">
      <c r="C711" s="1866"/>
    </row>
    <row r="712" spans="3:3" ht="12.75" x14ac:dyDescent="0.2">
      <c r="C712" s="1866"/>
    </row>
    <row r="713" spans="3:3" ht="12.75" x14ac:dyDescent="0.2">
      <c r="C713" s="1866"/>
    </row>
    <row r="714" spans="3:3" ht="12.75" x14ac:dyDescent="0.2">
      <c r="C714" s="1866"/>
    </row>
    <row r="715" spans="3:3" ht="12.75" x14ac:dyDescent="0.2">
      <c r="C715" s="1866"/>
    </row>
    <row r="716" spans="3:3" ht="12.75" x14ac:dyDescent="0.2">
      <c r="C716" s="1866"/>
    </row>
    <row r="717" spans="3:3" ht="12.75" x14ac:dyDescent="0.2">
      <c r="C717" s="1866"/>
    </row>
    <row r="718" spans="3:3" ht="12.75" x14ac:dyDescent="0.2">
      <c r="C718" s="1866"/>
    </row>
    <row r="719" spans="3:3" ht="12.75" x14ac:dyDescent="0.2">
      <c r="C719" s="1866"/>
    </row>
    <row r="720" spans="3:3" ht="12.75" x14ac:dyDescent="0.2">
      <c r="C720" s="1866"/>
    </row>
    <row r="721" spans="3:3" ht="12.75" x14ac:dyDescent="0.2">
      <c r="C721" s="1866"/>
    </row>
    <row r="722" spans="3:3" ht="12.75" x14ac:dyDescent="0.2">
      <c r="C722" s="1866"/>
    </row>
    <row r="723" spans="3:3" ht="12.75" x14ac:dyDescent="0.2">
      <c r="C723" s="1866"/>
    </row>
    <row r="724" spans="3:3" ht="12.75" x14ac:dyDescent="0.2">
      <c r="C724" s="1866"/>
    </row>
    <row r="725" spans="3:3" ht="12.75" x14ac:dyDescent="0.2">
      <c r="C725" s="1866"/>
    </row>
    <row r="726" spans="3:3" ht="12.75" x14ac:dyDescent="0.2">
      <c r="C726" s="1866"/>
    </row>
    <row r="727" spans="3:3" ht="12.75" x14ac:dyDescent="0.2">
      <c r="C727" s="1866"/>
    </row>
    <row r="728" spans="3:3" ht="12.75" x14ac:dyDescent="0.2">
      <c r="C728" s="1866"/>
    </row>
    <row r="729" spans="3:3" ht="12.75" x14ac:dyDescent="0.2">
      <c r="C729" s="1866"/>
    </row>
    <row r="730" spans="3:3" ht="12.75" x14ac:dyDescent="0.2">
      <c r="C730" s="1866"/>
    </row>
    <row r="731" spans="3:3" ht="12.75" x14ac:dyDescent="0.2">
      <c r="C731" s="1866"/>
    </row>
    <row r="732" spans="3:3" ht="12.75" x14ac:dyDescent="0.2">
      <c r="C732" s="1866"/>
    </row>
    <row r="733" spans="3:3" ht="12.75" x14ac:dyDescent="0.2">
      <c r="C733" s="1866"/>
    </row>
    <row r="734" spans="3:3" ht="12.75" x14ac:dyDescent="0.2">
      <c r="C734" s="1866"/>
    </row>
    <row r="735" spans="3:3" ht="12.75" x14ac:dyDescent="0.2">
      <c r="C735" s="1866"/>
    </row>
    <row r="736" spans="3:3" ht="12.75" x14ac:dyDescent="0.2">
      <c r="C736" s="1866"/>
    </row>
    <row r="737" spans="3:3" ht="12.75" x14ac:dyDescent="0.2">
      <c r="C737" s="1866"/>
    </row>
    <row r="738" spans="3:3" ht="12.75" x14ac:dyDescent="0.2">
      <c r="C738" s="1866"/>
    </row>
    <row r="739" spans="3:3" ht="12.75" x14ac:dyDescent="0.2">
      <c r="C739" s="1866"/>
    </row>
    <row r="740" spans="3:3" ht="12.75" x14ac:dyDescent="0.2">
      <c r="C740" s="1866"/>
    </row>
    <row r="741" spans="3:3" ht="12.75" x14ac:dyDescent="0.2">
      <c r="C741" s="1866"/>
    </row>
    <row r="742" spans="3:3" ht="12.75" x14ac:dyDescent="0.2">
      <c r="C742" s="1866"/>
    </row>
    <row r="743" spans="3:3" ht="12.75" x14ac:dyDescent="0.2">
      <c r="C743" s="1866"/>
    </row>
    <row r="744" spans="3:3" ht="12.75" x14ac:dyDescent="0.2">
      <c r="C744" s="1866"/>
    </row>
    <row r="745" spans="3:3" ht="12.75" x14ac:dyDescent="0.2">
      <c r="C745" s="1866"/>
    </row>
    <row r="746" spans="3:3" ht="12.75" x14ac:dyDescent="0.2">
      <c r="C746" s="1866"/>
    </row>
    <row r="747" spans="3:3" ht="12.75" x14ac:dyDescent="0.2">
      <c r="C747" s="1866"/>
    </row>
    <row r="748" spans="3:3" ht="12.75" x14ac:dyDescent="0.2">
      <c r="C748" s="1866"/>
    </row>
    <row r="749" spans="3:3" ht="12.75" x14ac:dyDescent="0.2">
      <c r="C749" s="1866"/>
    </row>
    <row r="750" spans="3:3" ht="12.75" x14ac:dyDescent="0.2">
      <c r="C750" s="1866"/>
    </row>
    <row r="751" spans="3:3" ht="12.75" x14ac:dyDescent="0.2">
      <c r="C751" s="1866"/>
    </row>
    <row r="752" spans="3:3" ht="12.75" x14ac:dyDescent="0.2">
      <c r="C752" s="1866"/>
    </row>
    <row r="753" spans="3:3" ht="12.75" x14ac:dyDescent="0.2">
      <c r="C753" s="1866"/>
    </row>
    <row r="754" spans="3:3" ht="12.75" x14ac:dyDescent="0.2">
      <c r="C754" s="1866"/>
    </row>
    <row r="755" spans="3:3" ht="12.75" x14ac:dyDescent="0.2">
      <c r="C755" s="1866"/>
    </row>
    <row r="756" spans="3:3" ht="12.75" x14ac:dyDescent="0.2">
      <c r="C756" s="1866"/>
    </row>
    <row r="757" spans="3:3" ht="12.75" x14ac:dyDescent="0.2">
      <c r="C757" s="1866"/>
    </row>
    <row r="758" spans="3:3" ht="12.75" x14ac:dyDescent="0.2">
      <c r="C758" s="1866"/>
    </row>
    <row r="759" spans="3:3" ht="12.75" x14ac:dyDescent="0.2">
      <c r="C759" s="1866"/>
    </row>
    <row r="760" spans="3:3" ht="12.75" x14ac:dyDescent="0.2">
      <c r="C760" s="1866"/>
    </row>
    <row r="761" spans="3:3" ht="12.75" x14ac:dyDescent="0.2">
      <c r="C761" s="1866"/>
    </row>
    <row r="762" spans="3:3" ht="12.75" x14ac:dyDescent="0.2">
      <c r="C762" s="1866"/>
    </row>
    <row r="763" spans="3:3" ht="12.75" x14ac:dyDescent="0.2">
      <c r="C763" s="1866"/>
    </row>
    <row r="764" spans="3:3" ht="12.75" x14ac:dyDescent="0.2">
      <c r="C764" s="1866"/>
    </row>
    <row r="765" spans="3:3" ht="12.75" x14ac:dyDescent="0.2">
      <c r="C765" s="1866"/>
    </row>
    <row r="766" spans="3:3" ht="12.75" x14ac:dyDescent="0.2">
      <c r="C766" s="1866"/>
    </row>
    <row r="767" spans="3:3" ht="12.75" x14ac:dyDescent="0.2">
      <c r="C767" s="1866"/>
    </row>
    <row r="768" spans="3:3" ht="12.75" x14ac:dyDescent="0.2">
      <c r="C768" s="1866"/>
    </row>
    <row r="769" spans="3:3" ht="12.75" x14ac:dyDescent="0.2">
      <c r="C769" s="1866"/>
    </row>
    <row r="770" spans="3:3" ht="12.75" x14ac:dyDescent="0.2">
      <c r="C770" s="1866"/>
    </row>
    <row r="771" spans="3:3" ht="12.75" x14ac:dyDescent="0.2">
      <c r="C771" s="1866"/>
    </row>
    <row r="772" spans="3:3" ht="12.75" x14ac:dyDescent="0.2">
      <c r="C772" s="1866"/>
    </row>
    <row r="773" spans="3:3" ht="12.75" x14ac:dyDescent="0.2">
      <c r="C773" s="1866"/>
    </row>
    <row r="774" spans="3:3" ht="12.75" x14ac:dyDescent="0.2">
      <c r="C774" s="1866"/>
    </row>
    <row r="775" spans="3:3" ht="12.75" x14ac:dyDescent="0.2">
      <c r="C775" s="1866"/>
    </row>
    <row r="776" spans="3:3" ht="12.75" x14ac:dyDescent="0.2">
      <c r="C776" s="1866"/>
    </row>
    <row r="777" spans="3:3" ht="12.75" x14ac:dyDescent="0.2">
      <c r="C777" s="1866"/>
    </row>
    <row r="778" spans="3:3" ht="12.75" x14ac:dyDescent="0.2">
      <c r="C778" s="1866"/>
    </row>
    <row r="779" spans="3:3" ht="12.75" x14ac:dyDescent="0.2">
      <c r="C779" s="1866"/>
    </row>
    <row r="780" spans="3:3" ht="12.75" x14ac:dyDescent="0.2">
      <c r="C780" s="1866"/>
    </row>
    <row r="781" spans="3:3" ht="12.75" x14ac:dyDescent="0.2">
      <c r="C781" s="1866"/>
    </row>
    <row r="782" spans="3:3" ht="12.75" x14ac:dyDescent="0.2">
      <c r="C782" s="1866"/>
    </row>
    <row r="783" spans="3:3" ht="12.75" x14ac:dyDescent="0.2">
      <c r="C783" s="1866"/>
    </row>
    <row r="784" spans="3:3" ht="12.75" x14ac:dyDescent="0.2">
      <c r="C784" s="1866"/>
    </row>
    <row r="785" spans="3:3" ht="12.75" x14ac:dyDescent="0.2">
      <c r="C785" s="1866"/>
    </row>
    <row r="786" spans="3:3" ht="12.75" x14ac:dyDescent="0.2">
      <c r="C786" s="1866"/>
    </row>
    <row r="787" spans="3:3" ht="12.75" x14ac:dyDescent="0.2">
      <c r="C787" s="1866"/>
    </row>
    <row r="788" spans="3:3" ht="12.75" x14ac:dyDescent="0.2">
      <c r="C788" s="1866"/>
    </row>
    <row r="789" spans="3:3" ht="12.75" x14ac:dyDescent="0.2">
      <c r="C789" s="1866"/>
    </row>
    <row r="790" spans="3:3" ht="12.75" x14ac:dyDescent="0.2">
      <c r="C790" s="1866"/>
    </row>
    <row r="791" spans="3:3" ht="12.75" x14ac:dyDescent="0.2">
      <c r="C791" s="1866"/>
    </row>
    <row r="792" spans="3:3" ht="12.75" x14ac:dyDescent="0.2">
      <c r="C792" s="1866"/>
    </row>
    <row r="793" spans="3:3" ht="12.75" x14ac:dyDescent="0.2">
      <c r="C793" s="1866"/>
    </row>
    <row r="794" spans="3:3" ht="12.75" x14ac:dyDescent="0.2">
      <c r="C794" s="1866"/>
    </row>
    <row r="795" spans="3:3" ht="12.75" x14ac:dyDescent="0.2">
      <c r="C795" s="1866"/>
    </row>
    <row r="796" spans="3:3" ht="12.75" x14ac:dyDescent="0.2">
      <c r="C796" s="1866"/>
    </row>
    <row r="797" spans="3:3" ht="12.75" x14ac:dyDescent="0.2">
      <c r="C797" s="1866"/>
    </row>
    <row r="798" spans="3:3" ht="12.75" x14ac:dyDescent="0.2">
      <c r="C798" s="1866"/>
    </row>
    <row r="799" spans="3:3" ht="12.75" x14ac:dyDescent="0.2">
      <c r="C799" s="1866"/>
    </row>
    <row r="800" spans="3:3" ht="12.75" x14ac:dyDescent="0.2">
      <c r="C800" s="1866"/>
    </row>
    <row r="801" spans="3:3" ht="12.75" x14ac:dyDescent="0.2">
      <c r="C801" s="1866"/>
    </row>
    <row r="802" spans="3:3" ht="12.75" x14ac:dyDescent="0.2">
      <c r="C802" s="1866"/>
    </row>
  </sheetData>
  <mergeCells count="16">
    <mergeCell ref="A327:B327"/>
    <mergeCell ref="A241:C241"/>
    <mergeCell ref="A243:B243"/>
    <mergeCell ref="A245:B245"/>
    <mergeCell ref="A284:B284"/>
    <mergeCell ref="A286:B286"/>
    <mergeCell ref="A137:B137"/>
    <mergeCell ref="A88:B88"/>
    <mergeCell ref="A41:B41"/>
    <mergeCell ref="A1:F1"/>
    <mergeCell ref="A2:E2"/>
    <mergeCell ref="A3:E3"/>
    <mergeCell ref="A4:E4"/>
    <mergeCell ref="A23:B23"/>
    <mergeCell ref="A39:B39"/>
    <mergeCell ref="A86:B86"/>
  </mergeCells>
  <phoneticPr fontId="8" type="noConversion"/>
  <conditionalFormatting sqref="A363:A370 B354 A261 Z64 Z57 B310 A298:A303 B298:B300 A308:A310 B302 B265 A181 A174:B180 A111:B113 A101:B106 A62:B64 A52:B57 A256:A259 A266:A268">
    <cfRule type="expression" dxfId="5" priority="1" stopIfTrue="1">
      <formula>#REF!="NO"</formula>
    </cfRule>
  </conditionalFormatting>
  <pageMargins left="0.39370078740157483" right="0.39370078740157483" top="0.98425196850393704" bottom="0.98425196850393704" header="0.51181102362204722" footer="0.51181102362204722"/>
  <pageSetup scale="6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9"/>
  </sheetPr>
  <dimension ref="A1:Y58"/>
  <sheetViews>
    <sheetView workbookViewId="0">
      <selection activeCell="G2" sqref="G2"/>
    </sheetView>
  </sheetViews>
  <sheetFormatPr defaultRowHeight="11.25" x14ac:dyDescent="0.2"/>
  <cols>
    <col min="1" max="1" width="3" style="13" customWidth="1"/>
    <col min="2" max="2" width="58.7109375" style="13" customWidth="1"/>
    <col min="3" max="23" width="15.7109375" style="13" customWidth="1"/>
    <col min="24" max="16384" width="9.140625" style="13"/>
  </cols>
  <sheetData>
    <row r="1" spans="1:25" ht="88.5" customHeight="1" x14ac:dyDescent="0.2">
      <c r="A1" s="2331"/>
      <c r="B1" s="2331"/>
      <c r="C1" s="2331"/>
      <c r="D1" s="2331"/>
      <c r="E1" s="2331"/>
      <c r="F1" s="2331"/>
    </row>
    <row r="2" spans="1:25" ht="18.75" customHeight="1" x14ac:dyDescent="0.3">
      <c r="A2" s="2372"/>
      <c r="B2" s="2372"/>
      <c r="C2" s="2372"/>
      <c r="D2" s="2372"/>
      <c r="E2" s="2372"/>
    </row>
    <row r="3" spans="1:25" ht="18.75" customHeight="1" x14ac:dyDescent="0.25">
      <c r="A3" s="2373"/>
      <c r="B3" s="2373"/>
      <c r="C3" s="2373"/>
      <c r="D3" s="2373"/>
      <c r="E3" s="2373"/>
      <c r="G3" s="14"/>
    </row>
    <row r="4" spans="1:25" ht="18" x14ac:dyDescent="0.25">
      <c r="A4" s="2374"/>
      <c r="B4" s="2374"/>
      <c r="C4" s="2374"/>
      <c r="D4" s="2374"/>
      <c r="E4" s="2374"/>
    </row>
    <row r="5" spans="1:25" ht="21" customHeight="1" x14ac:dyDescent="0.3">
      <c r="A5" s="330" t="str">
        <f>"Sheet O2.1 Line Transformer Worksheet  - "&amp;  'I2 LDC class'!$C$17</f>
        <v>Sheet O2.1 Line Transformer Worksheet  - Initial Submission</v>
      </c>
      <c r="B5" s="331"/>
      <c r="C5" s="557"/>
      <c r="D5" s="557"/>
      <c r="E5" s="332"/>
    </row>
    <row r="6" spans="1:25" ht="6" customHeight="1" x14ac:dyDescent="0.2">
      <c r="A6" s="16"/>
      <c r="B6" s="16"/>
      <c r="C6" s="558"/>
      <c r="D6" s="558"/>
      <c r="E6" s="16"/>
      <c r="F6" s="16"/>
      <c r="G6" s="16"/>
      <c r="H6" s="16"/>
      <c r="I6" s="16"/>
      <c r="J6" s="16"/>
      <c r="K6" s="16"/>
      <c r="L6" s="16"/>
      <c r="M6" s="16"/>
      <c r="N6" s="16"/>
      <c r="O6" s="16"/>
    </row>
    <row r="7" spans="1:25" x14ac:dyDescent="0.2">
      <c r="W7" s="7"/>
    </row>
    <row r="8" spans="1:25" ht="23.25" customHeight="1" x14ac:dyDescent="0.2">
      <c r="A8" s="757"/>
      <c r="C8" s="626"/>
      <c r="D8" s="626"/>
      <c r="E8" s="626"/>
      <c r="F8" s="626"/>
      <c r="G8" s="626"/>
      <c r="H8" s="626"/>
      <c r="I8" s="626"/>
      <c r="J8" s="626"/>
      <c r="K8" s="626"/>
      <c r="L8" s="626"/>
      <c r="M8" s="626"/>
      <c r="N8" s="626"/>
      <c r="O8" s="626"/>
      <c r="P8" s="626"/>
      <c r="Q8" s="626"/>
      <c r="R8" s="626"/>
      <c r="S8" s="626"/>
      <c r="T8" s="626"/>
      <c r="U8" s="626"/>
      <c r="V8" s="626"/>
      <c r="W8" s="626"/>
      <c r="X8" s="626"/>
    </row>
    <row r="9" spans="1:25" ht="12.75" x14ac:dyDescent="0.2">
      <c r="C9" s="319"/>
      <c r="D9" s="319"/>
      <c r="E9" s="319"/>
      <c r="F9" s="319"/>
      <c r="G9" s="319"/>
    </row>
    <row r="10" spans="1:25" ht="17.25" customHeight="1" x14ac:dyDescent="0.2"/>
    <row r="11" spans="1:25" s="771" customFormat="1" ht="15.75" x14ac:dyDescent="0.25">
      <c r="A11" s="2459"/>
      <c r="B11" s="2459"/>
      <c r="C11" s="767"/>
      <c r="D11" s="341">
        <v>1</v>
      </c>
      <c r="E11" s="341">
        <v>2</v>
      </c>
      <c r="F11" s="341">
        <v>3</v>
      </c>
      <c r="G11" s="341">
        <v>4</v>
      </c>
      <c r="H11" s="341">
        <v>5</v>
      </c>
      <c r="I11" s="341">
        <v>6</v>
      </c>
      <c r="J11" s="341">
        <v>7</v>
      </c>
      <c r="K11" s="341">
        <v>8</v>
      </c>
      <c r="L11" s="341">
        <v>9</v>
      </c>
      <c r="M11" s="341">
        <v>10</v>
      </c>
      <c r="N11" s="341">
        <v>11</v>
      </c>
      <c r="O11" s="341">
        <v>12</v>
      </c>
      <c r="P11" s="341">
        <v>13</v>
      </c>
      <c r="Q11" s="341">
        <v>14</v>
      </c>
      <c r="R11" s="341">
        <v>15</v>
      </c>
      <c r="S11" s="341">
        <v>16</v>
      </c>
      <c r="T11" s="341">
        <v>17</v>
      </c>
      <c r="U11" s="341">
        <v>18</v>
      </c>
      <c r="V11" s="341">
        <v>19</v>
      </c>
      <c r="W11" s="341">
        <v>20</v>
      </c>
      <c r="X11" s="769"/>
      <c r="Y11" s="770"/>
    </row>
    <row r="12" spans="1:25" s="643" customFormat="1" ht="47.25" customHeight="1" x14ac:dyDescent="0.2">
      <c r="A12" s="771"/>
      <c r="B12" s="936" t="s">
        <v>682</v>
      </c>
      <c r="C12" s="642" t="s">
        <v>728</v>
      </c>
      <c r="D12" s="641" t="str">
        <f>IF('I2 LDC class'!$D$20="",'I2 LDC class'!$C$20,'I2 LDC class'!$D$20)</f>
        <v>Residential</v>
      </c>
      <c r="E12" s="641" t="str">
        <f>IF('I2 LDC class'!$D$21="",'I2 LDC class'!$C$21,'I2 LDC class'!$D$21)</f>
        <v>GS &lt;50</v>
      </c>
      <c r="F12" s="641" t="str">
        <f>IF('I2 LDC class'!$D$22="",'I2 LDC class'!$C$22,'I2 LDC class'!$D$22)</f>
        <v>GS&gt;50-Regular</v>
      </c>
      <c r="G12" s="641" t="str">
        <f>IF('I2 LDC class'!$D$23="",'I2 LDC class'!$C$23,'I2 LDC class'!$D$23)</f>
        <v>GS&gt; 50-TOU</v>
      </c>
      <c r="H12" s="641" t="str">
        <f>IF('I2 LDC class'!$D$24="",'I2 LDC class'!$C$24,'I2 LDC class'!$D$24)</f>
        <v>GS &gt;50-Intermediate</v>
      </c>
      <c r="I12" s="641" t="str">
        <f>IF('I2 LDC class'!$D$25="",'I2 LDC class'!$C$25,'I2 LDC class'!$D$25)</f>
        <v>Large Use &gt;5MW</v>
      </c>
      <c r="J12" s="641" t="str">
        <f>IF('I2 LDC class'!$D$26="",'I2 LDC class'!$C$26,'I2 LDC class'!$D$26)</f>
        <v>Street Light</v>
      </c>
      <c r="K12" s="641" t="str">
        <f>IF('I2 LDC class'!$D$27="",'I2 LDC class'!$C$27,'I2 LDC class'!$D$27)</f>
        <v>Sentinel</v>
      </c>
      <c r="L12" s="641" t="str">
        <f>IF('I2 LDC class'!$D$28="",'I2 LDC class'!$C$28,'I2 LDC class'!$D$28)</f>
        <v>Unmetered Scattered Load</v>
      </c>
      <c r="M12" s="641" t="str">
        <f>IF('I2 LDC class'!$D$29="",'I2 LDC class'!$C$29,'I2 LDC class'!$D$29)</f>
        <v>Embedded Distributor</v>
      </c>
      <c r="N12" s="641" t="str">
        <f>IF('I2 LDC class'!$D$30="",'I2 LDC class'!$C$30,'I2 LDC class'!$D$30)</f>
        <v>Back-up/Standby Power</v>
      </c>
      <c r="O12" s="641" t="str">
        <f>IF('I2 LDC class'!$D$31="",'I2 LDC class'!$C$31,'I2 LDC class'!$D$31)</f>
        <v>Rate Class 1</v>
      </c>
      <c r="P12" s="641" t="str">
        <f>IF('I2 LDC class'!$D$32="",'I2 LDC class'!$C$32,'I2 LDC class'!$D$32)</f>
        <v>Rate class 2</v>
      </c>
      <c r="Q12" s="641" t="str">
        <f>IF('I2 LDC class'!$D$33="",'I2 LDC class'!$C$33,'I2 LDC class'!$D$33)</f>
        <v>Rate class 3</v>
      </c>
      <c r="R12" s="641" t="str">
        <f>IF('I2 LDC class'!$D$34="",'I2 LDC class'!$C$34,'I2 LDC class'!$D$34)</f>
        <v>Rate class 4</v>
      </c>
      <c r="S12" s="641" t="str">
        <f>IF('I2 LDC class'!$D$35="",'I2 LDC class'!$C$35,'I2 LDC class'!$D$35)</f>
        <v>Rate class 5</v>
      </c>
      <c r="T12" s="641" t="str">
        <f>IF('I2 LDC class'!$D$36="",'I2 LDC class'!$C$36,'I2 LDC class'!$D$36)</f>
        <v>Rate class 6</v>
      </c>
      <c r="U12" s="641" t="str">
        <f>IF('I2 LDC class'!$D$37="",'I2 LDC class'!$C$37,'I2 LDC class'!$D$37)</f>
        <v>Rate class 7</v>
      </c>
      <c r="V12" s="641" t="str">
        <f>IF('I2 LDC class'!$D$38="",'I2 LDC class'!$C$38,'I2 LDC class'!$D$38)</f>
        <v>Rate class 8</v>
      </c>
      <c r="W12" s="642" t="str">
        <f>IF('I2 LDC class'!$D$39="",'I2 LDC class'!$C$39,'I2 LDC class'!$D$39)</f>
        <v>Rate class 9</v>
      </c>
      <c r="X12" s="731"/>
    </row>
    <row r="13" spans="1:25" s="663" customFormat="1" ht="12.75" x14ac:dyDescent="0.2">
      <c r="A13" s="660"/>
      <c r="B13" s="837" t="s">
        <v>1619</v>
      </c>
      <c r="C13" s="773">
        <f t="shared" ref="C13:C22" si="0">SUM(D13:W13)</f>
        <v>128218.2</v>
      </c>
      <c r="D13" s="774">
        <f>IF(ISERROR('O7 Amortization'!G342+'O7 Amortization'!G416+'O7 Amortization'!G490+'O7 Amortization'!G564), "-", 'O7 Amortization'!G342+'O7 Amortization'!G416+'O7 Amortization'!G490+'O7 Amortization'!G564)</f>
        <v>62812.832192628935</v>
      </c>
      <c r="E13" s="774">
        <f>IF(ISERROR('O7 Amortization'!H342+'O7 Amortization'!H416+'O7 Amortization'!H490+'O7 Amortization'!H564), "-", 'O7 Amortization'!H342+'O7 Amortization'!H416+'O7 Amortization'!H490+'O7 Amortization'!H564)</f>
        <v>21671.199066920206</v>
      </c>
      <c r="F13" s="774">
        <f>IF(ISERROR('O7 Amortization'!I342+'O7 Amortization'!I416+'O7 Amortization'!I490+'O7 Amortization'!I564), "-", 'O7 Amortization'!I342+'O7 Amortization'!I416+'O7 Amortization'!I490+'O7 Amortization'!I564)</f>
        <v>41049.326883475398</v>
      </c>
      <c r="G13" s="774">
        <f>IF(ISERROR('O7 Amortization'!J342+'O7 Amortization'!J416+'O7 Amortization'!J490+'O7 Amortization'!J564), "-", 'O7 Amortization'!J342+'O7 Amortization'!J416+'O7 Amortization'!J490+'O7 Amortization'!J564)</f>
        <v>0</v>
      </c>
      <c r="H13" s="774">
        <f>IF(ISERROR('O7 Amortization'!K342+'O7 Amortization'!K416+'O7 Amortization'!K490+'O7 Amortization'!K564), "-", 'O7 Amortization'!K342+'O7 Amortization'!K416+'O7 Amortization'!K490+'O7 Amortization'!K564)</f>
        <v>2404.3064557465764</v>
      </c>
      <c r="I13" s="774">
        <f>IF(ISERROR('O7 Amortization'!L342+'O7 Amortization'!L416+'O7 Amortization'!L490+'O7 Amortization'!L564), "-", 'O7 Amortization'!L342+'O7 Amortization'!L416+'O7 Amortization'!L490+'O7 Amortization'!L564)</f>
        <v>0</v>
      </c>
      <c r="J13" s="774">
        <f>IF(ISERROR('O7 Amortization'!M342+'O7 Amortization'!M416+'O7 Amortization'!M490+'O7 Amortization'!M564), "-", 'O7 Amortization'!M342+'O7 Amortization'!M416+'O7 Amortization'!M490+'O7 Amortization'!M564)</f>
        <v>0</v>
      </c>
      <c r="K13" s="774">
        <f>IF(ISERROR('O7 Amortization'!N342+'O7 Amortization'!N416+'O7 Amortization'!N490+'O7 Amortization'!N564), "-", 'O7 Amortization'!N342+'O7 Amortization'!N416+'O7 Amortization'!N490+'O7 Amortization'!N564)</f>
        <v>24.499868407194246</v>
      </c>
      <c r="L13" s="774">
        <f>IF(ISERROR('O7 Amortization'!O342+'O7 Amortization'!O416+'O7 Amortization'!O490+'O7 Amortization'!O564), "-", 'O7 Amortization'!O342+'O7 Amortization'!O416+'O7 Amortization'!O490+'O7 Amortization'!O564)</f>
        <v>256.03553282170162</v>
      </c>
      <c r="M13" s="774">
        <f>IF(ISERROR('O7 Amortization'!P342+'O7 Amortization'!P416+'O7 Amortization'!P490+'O7 Amortization'!P564), "-", 'O7 Amortization'!P342+'O7 Amortization'!P416+'O7 Amortization'!P490+'O7 Amortization'!P564)</f>
        <v>0</v>
      </c>
      <c r="N13" s="774">
        <f>IF(ISERROR('O7 Amortization'!Q342+'O7 Amortization'!Q416+'O7 Amortization'!Q490+'O7 Amortization'!Q564), "-", 'O7 Amortization'!Q342+'O7 Amortization'!Q416+'O7 Amortization'!Q490+'O7 Amortization'!Q564)</f>
        <v>0</v>
      </c>
      <c r="O13" s="774">
        <f>IF(ISERROR('O7 Amortization'!R342+'O7 Amortization'!R416+'O7 Amortization'!R490+'O7 Amortization'!R564), "-", 'O7 Amortization'!R342+'O7 Amortization'!R416+'O7 Amortization'!R490+'O7 Amortization'!R564)</f>
        <v>0</v>
      </c>
      <c r="P13" s="774">
        <f>IF(ISERROR('O7 Amortization'!S342+'O7 Amortization'!S416+'O7 Amortization'!S490+'O7 Amortization'!S564), "-", 'O7 Amortization'!S342+'O7 Amortization'!S416+'O7 Amortization'!S490+'O7 Amortization'!S564)</f>
        <v>0</v>
      </c>
      <c r="Q13" s="774">
        <f>IF(ISERROR('O7 Amortization'!T342+'O7 Amortization'!T416+'O7 Amortization'!T490+'O7 Amortization'!T564), "-", 'O7 Amortization'!T342+'O7 Amortization'!T416+'O7 Amortization'!T490+'O7 Amortization'!T564)</f>
        <v>0</v>
      </c>
      <c r="R13" s="774">
        <f>IF(ISERROR('O7 Amortization'!U342+'O7 Amortization'!U416+'O7 Amortization'!U490+'O7 Amortization'!U564), "-", 'O7 Amortization'!U342+'O7 Amortization'!U416+'O7 Amortization'!U490+'O7 Amortization'!U564)</f>
        <v>0</v>
      </c>
      <c r="S13" s="774">
        <f>IF(ISERROR('O7 Amortization'!V342+'O7 Amortization'!V416+'O7 Amortization'!V490+'O7 Amortization'!V564), "-", 'O7 Amortization'!V342+'O7 Amortization'!V416+'O7 Amortization'!V490+'O7 Amortization'!V564)</f>
        <v>0</v>
      </c>
      <c r="T13" s="774">
        <f>IF(ISERROR('O7 Amortization'!W342+'O7 Amortization'!W416+'O7 Amortization'!W490+'O7 Amortization'!W564), "-", 'O7 Amortization'!W342+'O7 Amortization'!W416+'O7 Amortization'!W490+'O7 Amortization'!W564)</f>
        <v>0</v>
      </c>
      <c r="U13" s="774">
        <f>IF(ISERROR('O7 Amortization'!X342+'O7 Amortization'!X416+'O7 Amortization'!X490+'O7 Amortization'!X564), "-", 'O7 Amortization'!X342+'O7 Amortization'!X416+'O7 Amortization'!X490+'O7 Amortization'!X564)</f>
        <v>0</v>
      </c>
      <c r="V13" s="774">
        <f>IF(ISERROR('O7 Amortization'!Y342+'O7 Amortization'!Y416+'O7 Amortization'!Y490+'O7 Amortization'!Y564), "-", 'O7 Amortization'!Y342+'O7 Amortization'!Y416+'O7 Amortization'!Y490+'O7 Amortization'!Y564)</f>
        <v>0</v>
      </c>
      <c r="W13" s="775">
        <f>IF(ISERROR('O7 Amortization'!Z342+'O7 Amortization'!Z416+'O7 Amortization'!Z490+'O7 Amortization'!Z564), "-", 'O7 Amortization'!Z342+'O7 Amortization'!Z416+'O7 Amortization'!Z490+'O7 Amortization'!Z564)</f>
        <v>0</v>
      </c>
      <c r="X13" s="776"/>
    </row>
    <row r="14" spans="1:25" s="663" customFormat="1" ht="12.75" x14ac:dyDescent="0.2">
      <c r="B14" s="837" t="s">
        <v>364</v>
      </c>
      <c r="C14" s="777">
        <f t="shared" si="0"/>
        <v>379359.51466764981</v>
      </c>
      <c r="D14" s="776">
        <f t="shared" ref="D14:W14" si="1">IF(ISERROR(D34*(D46/D32)),0,D34*(D46/D32))</f>
        <v>186051.36118300125</v>
      </c>
      <c r="E14" s="776">
        <f t="shared" si="1"/>
        <v>63870.537683984738</v>
      </c>
      <c r="F14" s="776">
        <f t="shared" si="1"/>
        <v>121572.42982517925</v>
      </c>
      <c r="G14" s="776">
        <f t="shared" si="1"/>
        <v>0</v>
      </c>
      <c r="H14" s="776">
        <f t="shared" si="1"/>
        <v>7032.6065911287706</v>
      </c>
      <c r="I14" s="776">
        <f t="shared" si="1"/>
        <v>0</v>
      </c>
      <c r="J14" s="776">
        <f t="shared" si="1"/>
        <v>0</v>
      </c>
      <c r="K14" s="776">
        <f t="shared" si="1"/>
        <v>72.789815059866271</v>
      </c>
      <c r="L14" s="776">
        <f t="shared" si="1"/>
        <v>759.7895692959728</v>
      </c>
      <c r="M14" s="776">
        <f t="shared" si="1"/>
        <v>0</v>
      </c>
      <c r="N14" s="776">
        <f t="shared" si="1"/>
        <v>0</v>
      </c>
      <c r="O14" s="776">
        <f t="shared" si="1"/>
        <v>0</v>
      </c>
      <c r="P14" s="776">
        <f t="shared" si="1"/>
        <v>0</v>
      </c>
      <c r="Q14" s="776">
        <f t="shared" si="1"/>
        <v>0</v>
      </c>
      <c r="R14" s="776">
        <f t="shared" si="1"/>
        <v>0</v>
      </c>
      <c r="S14" s="776">
        <f t="shared" si="1"/>
        <v>0</v>
      </c>
      <c r="T14" s="776">
        <f t="shared" si="1"/>
        <v>0</v>
      </c>
      <c r="U14" s="776">
        <f t="shared" si="1"/>
        <v>0</v>
      </c>
      <c r="V14" s="776">
        <f t="shared" si="1"/>
        <v>0</v>
      </c>
      <c r="W14" s="664">
        <f t="shared" si="1"/>
        <v>0</v>
      </c>
      <c r="X14" s="776"/>
    </row>
    <row r="15" spans="1:25" s="663" customFormat="1" ht="12.75" x14ac:dyDescent="0.2">
      <c r="B15" s="837" t="s">
        <v>1537</v>
      </c>
      <c r="C15" s="777">
        <f t="shared" si="0"/>
        <v>0</v>
      </c>
      <c r="D15" s="776">
        <f>'O5 Details by Class &amp; Accounts'!I141</f>
        <v>0</v>
      </c>
      <c r="E15" s="776">
        <f>'O5 Details by Class &amp; Accounts'!J141</f>
        <v>0</v>
      </c>
      <c r="F15" s="776">
        <f>'O5 Details by Class &amp; Accounts'!K141</f>
        <v>0</v>
      </c>
      <c r="G15" s="776">
        <f>'O5 Details by Class &amp; Accounts'!L141</f>
        <v>0</v>
      </c>
      <c r="H15" s="776">
        <f>'O5 Details by Class &amp; Accounts'!M141</f>
        <v>0</v>
      </c>
      <c r="I15" s="776">
        <f>'O5 Details by Class &amp; Accounts'!N141</f>
        <v>0</v>
      </c>
      <c r="J15" s="776">
        <f>'O5 Details by Class &amp; Accounts'!O141</f>
        <v>0</v>
      </c>
      <c r="K15" s="776">
        <f>'O5 Details by Class &amp; Accounts'!P141</f>
        <v>0</v>
      </c>
      <c r="L15" s="776">
        <f>'O5 Details by Class &amp; Accounts'!Q141</f>
        <v>0</v>
      </c>
      <c r="M15" s="776">
        <f>'O5 Details by Class &amp; Accounts'!R141</f>
        <v>0</v>
      </c>
      <c r="N15" s="776">
        <f>'O5 Details by Class &amp; Accounts'!S141</f>
        <v>0</v>
      </c>
      <c r="O15" s="776">
        <f>'O5 Details by Class &amp; Accounts'!T141</f>
        <v>0</v>
      </c>
      <c r="P15" s="776">
        <f>'O5 Details by Class &amp; Accounts'!U141</f>
        <v>0</v>
      </c>
      <c r="Q15" s="776">
        <f>'O5 Details by Class &amp; Accounts'!V141</f>
        <v>0</v>
      </c>
      <c r="R15" s="776">
        <f>'O5 Details by Class &amp; Accounts'!W141</f>
        <v>0</v>
      </c>
      <c r="S15" s="776">
        <f>'O5 Details by Class &amp; Accounts'!X141</f>
        <v>0</v>
      </c>
      <c r="T15" s="776">
        <f>'O5 Details by Class &amp; Accounts'!Y141</f>
        <v>0</v>
      </c>
      <c r="U15" s="776">
        <f>'O5 Details by Class &amp; Accounts'!Z141</f>
        <v>0</v>
      </c>
      <c r="V15" s="776">
        <f>'O5 Details by Class &amp; Accounts'!AA141</f>
        <v>0</v>
      </c>
      <c r="W15" s="664">
        <f>'O5 Details by Class &amp; Accounts'!AB141</f>
        <v>0</v>
      </c>
      <c r="X15" s="776"/>
    </row>
    <row r="16" spans="1:25" s="663" customFormat="1" ht="12.75" x14ac:dyDescent="0.2">
      <c r="B16" s="837" t="s">
        <v>1538</v>
      </c>
      <c r="C16" s="777">
        <f t="shared" si="0"/>
        <v>0</v>
      </c>
      <c r="D16" s="776">
        <f>'O5 Details by Class &amp; Accounts'!I145</f>
        <v>0</v>
      </c>
      <c r="E16" s="776">
        <f>'O5 Details by Class &amp; Accounts'!J145</f>
        <v>0</v>
      </c>
      <c r="F16" s="776">
        <f>'O5 Details by Class &amp; Accounts'!K145</f>
        <v>0</v>
      </c>
      <c r="G16" s="776">
        <f>'O5 Details by Class &amp; Accounts'!L145</f>
        <v>0</v>
      </c>
      <c r="H16" s="776">
        <f>'O5 Details by Class &amp; Accounts'!M145</f>
        <v>0</v>
      </c>
      <c r="I16" s="776">
        <f>'O5 Details by Class &amp; Accounts'!N145</f>
        <v>0</v>
      </c>
      <c r="J16" s="776">
        <f>'O5 Details by Class &amp; Accounts'!O145</f>
        <v>0</v>
      </c>
      <c r="K16" s="776">
        <f>'O5 Details by Class &amp; Accounts'!P145</f>
        <v>0</v>
      </c>
      <c r="L16" s="776">
        <f>'O5 Details by Class &amp; Accounts'!Q145</f>
        <v>0</v>
      </c>
      <c r="M16" s="776">
        <f>'O5 Details by Class &amp; Accounts'!R145</f>
        <v>0</v>
      </c>
      <c r="N16" s="776">
        <f>'O5 Details by Class &amp; Accounts'!S145</f>
        <v>0</v>
      </c>
      <c r="O16" s="776">
        <f>'O5 Details by Class &amp; Accounts'!T145</f>
        <v>0</v>
      </c>
      <c r="P16" s="776">
        <f>'O5 Details by Class &amp; Accounts'!U145</f>
        <v>0</v>
      </c>
      <c r="Q16" s="776">
        <f>'O5 Details by Class &amp; Accounts'!V145</f>
        <v>0</v>
      </c>
      <c r="R16" s="776">
        <f>'O5 Details by Class &amp; Accounts'!W145</f>
        <v>0</v>
      </c>
      <c r="S16" s="776">
        <f>'O5 Details by Class &amp; Accounts'!X145</f>
        <v>0</v>
      </c>
      <c r="T16" s="776">
        <f>'O5 Details by Class &amp; Accounts'!Y145</f>
        <v>0</v>
      </c>
      <c r="U16" s="776">
        <f>'O5 Details by Class &amp; Accounts'!Z145</f>
        <v>0</v>
      </c>
      <c r="V16" s="776">
        <f>'O5 Details by Class &amp; Accounts'!AA145</f>
        <v>0</v>
      </c>
      <c r="W16" s="664">
        <f>'O5 Details by Class &amp; Accounts'!AB145</f>
        <v>0</v>
      </c>
      <c r="X16" s="776"/>
    </row>
    <row r="17" spans="1:24" s="776" customFormat="1" ht="12.75" x14ac:dyDescent="0.2">
      <c r="B17" s="837" t="s">
        <v>1539</v>
      </c>
      <c r="C17" s="777">
        <f t="shared" si="0"/>
        <v>16499.999999999996</v>
      </c>
      <c r="D17" s="776">
        <f>'O5 Details by Class &amp; Accounts'!I164</f>
        <v>8083.1873414100137</v>
      </c>
      <c r="E17" s="776">
        <f>'O5 Details by Class &amp; Accounts'!J164</f>
        <v>2788.7989739692443</v>
      </c>
      <c r="F17" s="776">
        <f>'O5 Details by Class &amp; Accounts'!K164</f>
        <v>5282.509765207622</v>
      </c>
      <c r="G17" s="776">
        <f>'O5 Details by Class &amp; Accounts'!L164</f>
        <v>0</v>
      </c>
      <c r="H17" s="776">
        <f>'O5 Details by Class &amp; Accounts'!M164</f>
        <v>309.40269415588818</v>
      </c>
      <c r="I17" s="776">
        <f>'O5 Details by Class &amp; Accounts'!N164</f>
        <v>0</v>
      </c>
      <c r="J17" s="776">
        <f>'O5 Details by Class &amp; Accounts'!O164</f>
        <v>0</v>
      </c>
      <c r="K17" s="776">
        <f>'O5 Details by Class &amp; Accounts'!P164</f>
        <v>3.1528116033348237</v>
      </c>
      <c r="L17" s="776">
        <f>'O5 Details by Class &amp; Accounts'!Q164</f>
        <v>32.948413653896843</v>
      </c>
      <c r="M17" s="776">
        <f>'O5 Details by Class &amp; Accounts'!R164</f>
        <v>0</v>
      </c>
      <c r="N17" s="776">
        <f>'O5 Details by Class &amp; Accounts'!S164</f>
        <v>0</v>
      </c>
      <c r="O17" s="776">
        <f>'O5 Details by Class &amp; Accounts'!T164</f>
        <v>0</v>
      </c>
      <c r="P17" s="776">
        <f>'O5 Details by Class &amp; Accounts'!U164</f>
        <v>0</v>
      </c>
      <c r="Q17" s="776">
        <f>'O5 Details by Class &amp; Accounts'!V164</f>
        <v>0</v>
      </c>
      <c r="R17" s="776">
        <f>'O5 Details by Class &amp; Accounts'!W164</f>
        <v>0</v>
      </c>
      <c r="S17" s="776">
        <f>'O5 Details by Class &amp; Accounts'!X164</f>
        <v>0</v>
      </c>
      <c r="T17" s="776">
        <f>'O5 Details by Class &amp; Accounts'!Y164</f>
        <v>0</v>
      </c>
      <c r="U17" s="776">
        <f>'O5 Details by Class &amp; Accounts'!Z164</f>
        <v>0</v>
      </c>
      <c r="V17" s="776">
        <f>'O5 Details by Class &amp; Accounts'!AA164</f>
        <v>0</v>
      </c>
      <c r="W17" s="664">
        <f>'O5 Details by Class &amp; Accounts'!AB164</f>
        <v>0</v>
      </c>
    </row>
    <row r="18" spans="1:24" s="776" customFormat="1" ht="12.75" x14ac:dyDescent="0.2">
      <c r="A18" s="778"/>
      <c r="B18" s="837" t="s">
        <v>765</v>
      </c>
      <c r="C18" s="777">
        <f t="shared" si="0"/>
        <v>203839.51313355827</v>
      </c>
      <c r="D18" s="776">
        <f t="shared" ref="D18:W18" si="2">IF(ISERROR(D56/D58*D54),0, D56/D58*D54)</f>
        <v>99858.968014567188</v>
      </c>
      <c r="E18" s="776">
        <f t="shared" si="2"/>
        <v>34452.571217045908</v>
      </c>
      <c r="F18" s="776">
        <f t="shared" si="2"/>
        <v>65259.649615950839</v>
      </c>
      <c r="G18" s="776">
        <f t="shared" si="2"/>
        <v>0</v>
      </c>
      <c r="H18" s="776">
        <f t="shared" si="2"/>
        <v>3822.3330023604535</v>
      </c>
      <c r="I18" s="776">
        <f t="shared" si="2"/>
        <v>0</v>
      </c>
      <c r="J18" s="776">
        <f t="shared" si="2"/>
        <v>0</v>
      </c>
      <c r="K18" s="776">
        <f t="shared" si="2"/>
        <v>38.949550437915377</v>
      </c>
      <c r="L18" s="776">
        <f t="shared" si="2"/>
        <v>407.04173319596464</v>
      </c>
      <c r="M18" s="776">
        <f t="shared" si="2"/>
        <v>0</v>
      </c>
      <c r="N18" s="776">
        <f t="shared" si="2"/>
        <v>0</v>
      </c>
      <c r="O18" s="776">
        <f t="shared" si="2"/>
        <v>0</v>
      </c>
      <c r="P18" s="776">
        <f t="shared" si="2"/>
        <v>0</v>
      </c>
      <c r="Q18" s="776">
        <f t="shared" si="2"/>
        <v>0</v>
      </c>
      <c r="R18" s="776">
        <f t="shared" si="2"/>
        <v>0</v>
      </c>
      <c r="S18" s="776">
        <f t="shared" si="2"/>
        <v>0</v>
      </c>
      <c r="T18" s="776">
        <f t="shared" si="2"/>
        <v>0</v>
      </c>
      <c r="U18" s="776">
        <f t="shared" si="2"/>
        <v>0</v>
      </c>
      <c r="V18" s="776">
        <f t="shared" si="2"/>
        <v>0</v>
      </c>
      <c r="W18" s="664">
        <f t="shared" si="2"/>
        <v>0</v>
      </c>
    </row>
    <row r="19" spans="1:24" s="776" customFormat="1" ht="12.75" x14ac:dyDescent="0.2">
      <c r="B19" s="837" t="s">
        <v>358</v>
      </c>
      <c r="C19" s="777">
        <f t="shared" si="0"/>
        <v>22345.011171148908</v>
      </c>
      <c r="D19" s="776">
        <f t="shared" ref="D19:W19" si="3">IF(ISERROR(SUM(D15:D18)/D40*D38),0,SUM(D15:D17)/D40*D38)</f>
        <v>10750.354051264543</v>
      </c>
      <c r="E19" s="776">
        <f t="shared" si="3"/>
        <v>3788.1889123069791</v>
      </c>
      <c r="F19" s="776">
        <f t="shared" si="3"/>
        <v>7323.0009555702809</v>
      </c>
      <c r="G19" s="776">
        <f t="shared" si="3"/>
        <v>0</v>
      </c>
      <c r="H19" s="776">
        <f t="shared" si="3"/>
        <v>436.2696033216294</v>
      </c>
      <c r="I19" s="776">
        <f t="shared" si="3"/>
        <v>0</v>
      </c>
      <c r="J19" s="776">
        <f t="shared" si="3"/>
        <v>0</v>
      </c>
      <c r="K19" s="776">
        <f t="shared" si="3"/>
        <v>4.3888973026326727</v>
      </c>
      <c r="L19" s="776">
        <f t="shared" si="3"/>
        <v>42.808751382840221</v>
      </c>
      <c r="M19" s="776">
        <f t="shared" si="3"/>
        <v>0</v>
      </c>
      <c r="N19" s="776">
        <f t="shared" si="3"/>
        <v>0</v>
      </c>
      <c r="O19" s="776">
        <f t="shared" si="3"/>
        <v>0</v>
      </c>
      <c r="P19" s="776">
        <f t="shared" si="3"/>
        <v>0</v>
      </c>
      <c r="Q19" s="776">
        <f t="shared" si="3"/>
        <v>0</v>
      </c>
      <c r="R19" s="776">
        <f t="shared" si="3"/>
        <v>0</v>
      </c>
      <c r="S19" s="776">
        <f t="shared" si="3"/>
        <v>0</v>
      </c>
      <c r="T19" s="776">
        <f t="shared" si="3"/>
        <v>0</v>
      </c>
      <c r="U19" s="776">
        <f t="shared" si="3"/>
        <v>0</v>
      </c>
      <c r="V19" s="776">
        <f t="shared" si="3"/>
        <v>0</v>
      </c>
      <c r="W19" s="664">
        <f t="shared" si="3"/>
        <v>0</v>
      </c>
    </row>
    <row r="20" spans="1:24" s="776" customFormat="1" ht="12.75" x14ac:dyDescent="0.2">
      <c r="B20" s="837" t="s">
        <v>359</v>
      </c>
      <c r="C20" s="777">
        <f t="shared" si="0"/>
        <v>61836.736113435312</v>
      </c>
      <c r="D20" s="776">
        <f>IF(ISERROR('O4 Summary by Class &amp; Accounts'!E213*D47/(D32+D36)),0,'O4 Summary by Class &amp; Accounts'!E213*D47/(D32+D36))</f>
        <v>30293.207429468592</v>
      </c>
      <c r="E20" s="776">
        <f>IF(ISERROR('O4 Summary by Class &amp; Accounts'!F213*E47/(E32+E36)),0,'O4 Summary by Class &amp; Accounts'!F213*E47/(E32+E36))</f>
        <v>10451.528862227597</v>
      </c>
      <c r="F20" s="776">
        <f>IF(ISERROR('O4 Summary by Class &amp; Accounts'!G213*F47/(F32+F36)),0,'O4 Summary by Class &amp; Accounts'!G213*F47/(F32+F36))</f>
        <v>19797.161355623572</v>
      </c>
      <c r="G20" s="776">
        <f>IF(ISERROR('O4 Summary by Class &amp; Accounts'!H213*G47/(G32+G36)),0,'O4 Summary by Class &amp; Accounts'!H213*G47/(G32+G36))</f>
        <v>0</v>
      </c>
      <c r="H20" s="776">
        <f>IF(ISERROR('O4 Summary by Class &amp; Accounts'!I213*H47/(H32+H36)),0,'O4 Summary by Class &amp; Accounts'!I213*H47/(H32+H36))</f>
        <v>1159.5425909880967</v>
      </c>
      <c r="I20" s="776">
        <f>IF(ISERROR('O4 Summary by Class &amp; Accounts'!J213*I47/(I32+I36)),0,'O4 Summary by Class &amp; Accounts'!J213*I47/(I32+I36))</f>
        <v>0</v>
      </c>
      <c r="J20" s="776">
        <f>IF(ISERROR('O4 Summary by Class &amp; Accounts'!K213*J47/(J32+J36)),0,'O4 Summary by Class &amp; Accounts'!K213*J47/(J32+J36))</f>
        <v>0</v>
      </c>
      <c r="K20" s="776">
        <f>IF(ISERROR('O4 Summary by Class &amp; Accounts'!L213*K47/(K32+K36)),0,'O4 Summary by Class &amp; Accounts'!L213*K47/(K32+K36))</f>
        <v>11.815732068532872</v>
      </c>
      <c r="L20" s="776">
        <f>IF(ISERROR('O4 Summary by Class &amp; Accounts'!M213*L47/(L32+L36)),0,'O4 Summary by Class &amp; Accounts'!M213*L47/(L32+L36))</f>
        <v>123.48014305892902</v>
      </c>
      <c r="M20" s="776">
        <f>IF(ISERROR('O4 Summary by Class &amp; Accounts'!N213*M47/(M32+M36)),0,'O4 Summary by Class &amp; Accounts'!N213*M47/(M32+M36))</f>
        <v>0</v>
      </c>
      <c r="N20" s="776">
        <f>IF(ISERROR('O4 Summary by Class &amp; Accounts'!O213*N47/(N32+N36)),0,'O4 Summary by Class &amp; Accounts'!O213*N47/(N32+N36))</f>
        <v>0</v>
      </c>
      <c r="O20" s="776">
        <f>IF(ISERROR('O4 Summary by Class &amp; Accounts'!P213*O47/(O32+O36)),0,'O4 Summary by Class &amp; Accounts'!P213*O47/(O32+O36))</f>
        <v>0</v>
      </c>
      <c r="P20" s="776">
        <f>IF(ISERROR('O4 Summary by Class &amp; Accounts'!Q213*P47/(P32+P36)),0,'O4 Summary by Class &amp; Accounts'!Q213*P47/(P32+P36))</f>
        <v>0</v>
      </c>
      <c r="Q20" s="776">
        <f>IF(ISERROR('O4 Summary by Class &amp; Accounts'!R213*Q47/(Q32+Q36)),0,'O4 Summary by Class &amp; Accounts'!R213*Q47/(Q32+Q36))</f>
        <v>0</v>
      </c>
      <c r="R20" s="776">
        <f>IF(ISERROR('O4 Summary by Class &amp; Accounts'!S213*R47/(R32+R36)),0,'O4 Summary by Class &amp; Accounts'!S213*R47/(R32+R36))</f>
        <v>0</v>
      </c>
      <c r="S20" s="776">
        <f>IF(ISERROR('O4 Summary by Class &amp; Accounts'!T213*S47/(S32+S36)),0,'O4 Summary by Class &amp; Accounts'!T213*S47/(S32+S36))</f>
        <v>0</v>
      </c>
      <c r="T20" s="776">
        <f>IF(ISERROR('O4 Summary by Class &amp; Accounts'!U213*T47/(T32+T36)),0,'O4 Summary by Class &amp; Accounts'!U213*T47/(T32+T36))</f>
        <v>0</v>
      </c>
      <c r="U20" s="776">
        <f>IF(ISERROR('O4 Summary by Class &amp; Accounts'!V213*U47/(U32+U36)),0,'O4 Summary by Class &amp; Accounts'!V213*U47/(U32+U36))</f>
        <v>0</v>
      </c>
      <c r="V20" s="776">
        <f>IF(ISERROR('O4 Summary by Class &amp; Accounts'!W213*V47/(V32+V36)),0,'O4 Summary by Class &amp; Accounts'!W213*V47/(V32+V36))</f>
        <v>0</v>
      </c>
      <c r="W20" s="664">
        <f>IF(ISERROR('O4 Summary by Class &amp; Accounts'!X213*W47/(W32+W36)),0,'O4 Summary by Class &amp; Accounts'!X213*W47/(W32+W36))</f>
        <v>0</v>
      </c>
    </row>
    <row r="21" spans="1:24" s="776" customFormat="1" ht="12.75" x14ac:dyDescent="0.2">
      <c r="B21" s="837" t="s">
        <v>360</v>
      </c>
      <c r="C21" s="777">
        <f t="shared" si="0"/>
        <v>170710.52247068114</v>
      </c>
      <c r="D21" s="776">
        <f>IF(ISERROR('O4 Summary by Class &amp; Accounts'!E211*D47/(D32+D36)),0,'O4 Summary by Class &amp; Accounts'!E211*D47/(D32+D36))</f>
        <v>83629.402077606035</v>
      </c>
      <c r="E21" s="776">
        <f>IF(ISERROR('O4 Summary by Class &amp; Accounts'!F211*E47/(E32+E36)),0,'O4 Summary by Class &amp; Accounts'!F211*E47/(E32+E36))</f>
        <v>28853.171509817534</v>
      </c>
      <c r="F21" s="776">
        <f>IF(ISERROR('O4 Summary by Class &amp; Accounts'!G211*F47/(F32+F36)),0,'O4 Summary by Class &amp; Accounts'!G211*F47/(F32+F36))</f>
        <v>54653.333453034458</v>
      </c>
      <c r="G21" s="776">
        <f>IF(ISERROR('O4 Summary by Class &amp; Accounts'!H211*G47/(G32+G36)),0,'O4 Summary by Class &amp; Accounts'!H211*G47/(G32+G36))</f>
        <v>0</v>
      </c>
      <c r="H21" s="776">
        <f>IF(ISERROR('O4 Summary by Class &amp; Accounts'!I211*H47/(H32+H36)),0,'O4 Summary by Class &amp; Accounts'!I211*H47/(H32+H36))</f>
        <v>3201.108822617457</v>
      </c>
      <c r="I21" s="776">
        <f>IF(ISERROR('O4 Summary by Class &amp; Accounts'!J211*I47/(I32+I36)),0,'O4 Summary by Class &amp; Accounts'!J211*I47/(I32+I36))</f>
        <v>0</v>
      </c>
      <c r="J21" s="776">
        <f>IF(ISERROR('O4 Summary by Class &amp; Accounts'!K211*J47/(J32+J36)),0,'O4 Summary by Class &amp; Accounts'!K211*J47/(J32+J36))</f>
        <v>0</v>
      </c>
      <c r="K21" s="776">
        <f>IF(ISERROR('O4 Summary by Class &amp; Accounts'!L211*K47/(K32+K36)),0,'O4 Summary by Class &amp; Accounts'!L211*K47/(K32+K36))</f>
        <v>32.619279761025069</v>
      </c>
      <c r="L21" s="776">
        <f>IF(ISERROR('O4 Summary by Class &amp; Accounts'!M211*L47/(L32+L36)),0,'O4 Summary by Class &amp; Accounts'!M211*L47/(L32+L36))</f>
        <v>340.88732784465788</v>
      </c>
      <c r="M21" s="776">
        <f>IF(ISERROR('O4 Summary by Class &amp; Accounts'!N211*M47/(M32+M36)),0,'O4 Summary by Class &amp; Accounts'!N211*M47/(M32+M36))</f>
        <v>0</v>
      </c>
      <c r="N21" s="776">
        <f>IF(ISERROR('O4 Summary by Class &amp; Accounts'!O211*N47/(N32+N36)),0,'O4 Summary by Class &amp; Accounts'!O211*N47/(N32+N36))</f>
        <v>0</v>
      </c>
      <c r="O21" s="776">
        <f>IF(ISERROR('O4 Summary by Class &amp; Accounts'!P211*O47/(O32+O36)),0,'O4 Summary by Class &amp; Accounts'!P211*O47/(O32+O36))</f>
        <v>0</v>
      </c>
      <c r="P21" s="776">
        <f>IF(ISERROR('O4 Summary by Class &amp; Accounts'!Q211*P47/(P32+P36)),0,'O4 Summary by Class &amp; Accounts'!Q211*P47/(P32+P36))</f>
        <v>0</v>
      </c>
      <c r="Q21" s="776">
        <f>IF(ISERROR('O4 Summary by Class &amp; Accounts'!R211*Q47/(Q32+Q36)),0,'O4 Summary by Class &amp; Accounts'!R211*Q47/(Q32+Q36))</f>
        <v>0</v>
      </c>
      <c r="R21" s="776">
        <f>IF(ISERROR('O4 Summary by Class &amp; Accounts'!S211*R47/(R32+R36)),0,'O4 Summary by Class &amp; Accounts'!S211*R47/(R32+R36))</f>
        <v>0</v>
      </c>
      <c r="S21" s="776">
        <f>IF(ISERROR('O4 Summary by Class &amp; Accounts'!T211*S47/(S32+S36)),0,'O4 Summary by Class &amp; Accounts'!T211*S47/(S32+S36))</f>
        <v>0</v>
      </c>
      <c r="T21" s="776">
        <f>IF(ISERROR('O4 Summary by Class &amp; Accounts'!U211*T47/(T32+T36)),0,'O4 Summary by Class &amp; Accounts'!U211*T47/(T32+T36))</f>
        <v>0</v>
      </c>
      <c r="U21" s="776">
        <f>IF(ISERROR('O4 Summary by Class &amp; Accounts'!V211*U47/(U32+U36)),0,'O4 Summary by Class &amp; Accounts'!V211*U47/(U32+U36))</f>
        <v>0</v>
      </c>
      <c r="V21" s="776">
        <f>IF(ISERROR('O4 Summary by Class &amp; Accounts'!W211*V47/(V32+V36)),0,'O4 Summary by Class &amp; Accounts'!W211*V47/(V32+V36))</f>
        <v>0</v>
      </c>
      <c r="W21" s="664">
        <f>IF(ISERROR('O4 Summary by Class &amp; Accounts'!X211*W47/(W32+W36)),0,'O4 Summary by Class &amp; Accounts'!X211*W47/(W32+W36))</f>
        <v>0</v>
      </c>
    </row>
    <row r="22" spans="1:24" s="776" customFormat="1" ht="12.75" x14ac:dyDescent="0.2">
      <c r="B22" s="837" t="s">
        <v>365</v>
      </c>
      <c r="C22" s="777">
        <f t="shared" si="0"/>
        <v>256924.52036768812</v>
      </c>
      <c r="D22" s="776">
        <f>IF(ISERROR(D47/(D32+D36)*'O1 Revenue to cost|RR'!D38),0,D47/(D32+D36)*'O1 Revenue to cost|RR'!D38)</f>
        <v>125864.78974145063</v>
      </c>
      <c r="E22" s="776">
        <f>IF(ISERROR(E47/(E32+E36)*'O1 Revenue to cost|RR'!E38),0,E47/(E32+E36)*'O1 Revenue to cost|RR'!E38)</f>
        <v>43424.899320542354</v>
      </c>
      <c r="F22" s="776">
        <f>IF(ISERROR(F47/(F32+F36)*'O1 Revenue to cost|RR'!F38),0,F47/(F32+F36)*'O1 Revenue to cost|RR'!F38)</f>
        <v>82254.926531127116</v>
      </c>
      <c r="G22" s="776">
        <f>IF(ISERROR(G47/(G32+G36)*'O1 Revenue to cost|RR'!G38),0,G47/(G32+G36)*'O1 Revenue to cost|RR'!G38)</f>
        <v>0</v>
      </c>
      <c r="H22" s="776">
        <f>IF(ISERROR(H47/(H32+H36)*'O1 Revenue to cost|RR'!H38),0,H47/(H32+H36)*'O1 Revenue to cost|RR'!H38)</f>
        <v>4817.7659876649741</v>
      </c>
      <c r="I22" s="776">
        <f>IF(ISERROR(I47/(I32+I36)*'O1 Revenue to cost|RR'!I38),0,I47/(I32+I36)*'O1 Revenue to cost|RR'!I38)</f>
        <v>0</v>
      </c>
      <c r="J22" s="776">
        <f>IF(ISERROR(J47/(J32+J36)*'O1 Revenue to cost|RR'!J38),0,J47/(J32+J36)*'O1 Revenue to cost|RR'!J38)</f>
        <v>0</v>
      </c>
      <c r="K22" s="776">
        <f>IF(ISERROR(K47/(K32+K36)*'O1 Revenue to cost|RR'!K38),0,K47/(K32+K36)*'O1 Revenue to cost|RR'!K38)</f>
        <v>49.093006605847343</v>
      </c>
      <c r="L22" s="776">
        <f>IF(ISERROR(L47/(L32+L36)*'O1 Revenue to cost|RR'!L38),0,L47/(L32+L36)*'O1 Revenue to cost|RR'!L38)</f>
        <v>513.04578029718994</v>
      </c>
      <c r="M22" s="776">
        <f>IF(ISERROR(M47/(M32+M36)*'O1 Revenue to cost|RR'!M38),0,M47/(M32+M36)*'O1 Revenue to cost|RR'!M38)</f>
        <v>0</v>
      </c>
      <c r="N22" s="776">
        <f>IF(ISERROR(N47/(N32+N36)*'O1 Revenue to cost|RR'!N38),0,N47/(N32+N36)*'O1 Revenue to cost|RR'!N38)</f>
        <v>0</v>
      </c>
      <c r="O22" s="776">
        <f>IF(ISERROR(O47/(O32+O36)*'O1 Revenue to cost|RR'!O38),0,O47/(O32+O36)*'O1 Revenue to cost|RR'!O38)</f>
        <v>0</v>
      </c>
      <c r="P22" s="776">
        <f>IF(ISERROR(P47/(P32+P36)*'O1 Revenue to cost|RR'!P38),0,P47/(P32+P36)*'O1 Revenue to cost|RR'!P38)</f>
        <v>0</v>
      </c>
      <c r="Q22" s="776">
        <f>IF(ISERROR(Q47/(Q32+Q36)*'O1 Revenue to cost|RR'!Q38),0,Q47/(Q32+Q36)*'O1 Revenue to cost|RR'!Q38)</f>
        <v>0</v>
      </c>
      <c r="R22" s="776">
        <f>IF(ISERROR(R47/(R32+R36)*'O1 Revenue to cost|RR'!R38),0,R47/(R32+R36)*'O1 Revenue to cost|RR'!R38)</f>
        <v>0</v>
      </c>
      <c r="S22" s="776">
        <f>IF(ISERROR(S47/(S32+S36)*'O1 Revenue to cost|RR'!S38),0,S47/(S32+S36)*'O1 Revenue to cost|RR'!S38)</f>
        <v>0</v>
      </c>
      <c r="T22" s="776">
        <f>IF(ISERROR(T47/(T32+T36)*'O1 Revenue to cost|RR'!T38),0,T47/(T32+T36)*'O1 Revenue to cost|RR'!T38)</f>
        <v>0</v>
      </c>
      <c r="U22" s="776">
        <f>IF(ISERROR(U47/(U32+U36)*'O1 Revenue to cost|RR'!U38),0,U47/(U32+U36)*'O1 Revenue to cost|RR'!U38)</f>
        <v>0</v>
      </c>
      <c r="V22" s="776">
        <f>IF(ISERROR(V47/(V32+V36)*'O1 Revenue to cost|RR'!V38),0,V47/(V32+V36)*'O1 Revenue to cost|RR'!V38)</f>
        <v>0</v>
      </c>
      <c r="W22" s="664">
        <f>IF(ISERROR(W47/(W32+W36)*'O1 Revenue to cost|RR'!W38),0,W47/(W32+W36)*'O1 Revenue to cost|RR'!W38)</f>
        <v>0</v>
      </c>
    </row>
    <row r="23" spans="1:24" s="665" customFormat="1" ht="19.5" customHeight="1" x14ac:dyDescent="0.2">
      <c r="B23" s="924" t="s">
        <v>809</v>
      </c>
      <c r="C23" s="2250">
        <f>IF(SUM(C13:C22)=SUM(D23:W23), SUM(C13:C22), "Error - Please Revise")</f>
        <v>1239734.0179241616</v>
      </c>
      <c r="D23" s="928">
        <f t="shared" ref="D23:W23" si="4">SUM(D13:D22)</f>
        <v>607344.10203139717</v>
      </c>
      <c r="E23" s="928">
        <f t="shared" si="4"/>
        <v>209300.89554681454</v>
      </c>
      <c r="F23" s="928">
        <f t="shared" si="4"/>
        <v>397192.33838516852</v>
      </c>
      <c r="G23" s="928">
        <f t="shared" si="4"/>
        <v>0</v>
      </c>
      <c r="H23" s="928">
        <f t="shared" si="4"/>
        <v>23183.335747983845</v>
      </c>
      <c r="I23" s="928">
        <f t="shared" si="4"/>
        <v>0</v>
      </c>
      <c r="J23" s="928">
        <f t="shared" si="4"/>
        <v>0</v>
      </c>
      <c r="K23" s="928">
        <f t="shared" si="4"/>
        <v>237.30896124634867</v>
      </c>
      <c r="L23" s="928">
        <f t="shared" si="4"/>
        <v>2476.0372515511531</v>
      </c>
      <c r="M23" s="928">
        <f t="shared" si="4"/>
        <v>0</v>
      </c>
      <c r="N23" s="928">
        <f t="shared" si="4"/>
        <v>0</v>
      </c>
      <c r="O23" s="928">
        <f t="shared" si="4"/>
        <v>0</v>
      </c>
      <c r="P23" s="928">
        <f t="shared" si="4"/>
        <v>0</v>
      </c>
      <c r="Q23" s="928">
        <f t="shared" si="4"/>
        <v>0</v>
      </c>
      <c r="R23" s="928">
        <f t="shared" si="4"/>
        <v>0</v>
      </c>
      <c r="S23" s="928">
        <f t="shared" si="4"/>
        <v>0</v>
      </c>
      <c r="T23" s="928">
        <f t="shared" si="4"/>
        <v>0</v>
      </c>
      <c r="U23" s="928">
        <f t="shared" si="4"/>
        <v>0</v>
      </c>
      <c r="V23" s="928">
        <f t="shared" si="4"/>
        <v>0</v>
      </c>
      <c r="W23" s="929">
        <f t="shared" si="4"/>
        <v>0</v>
      </c>
      <c r="X23" s="662"/>
    </row>
    <row r="24" spans="1:24" s="665" customFormat="1" ht="12.75" x14ac:dyDescent="0.2">
      <c r="B24" s="838"/>
      <c r="C24" s="777"/>
      <c r="D24" s="776"/>
      <c r="E24" s="776"/>
      <c r="F24" s="776"/>
      <c r="G24" s="776"/>
      <c r="H24" s="776"/>
      <c r="I24" s="776"/>
      <c r="J24" s="776"/>
      <c r="K24" s="776"/>
      <c r="L24" s="776"/>
      <c r="M24" s="776"/>
      <c r="N24" s="776"/>
      <c r="O24" s="776"/>
      <c r="P24" s="776"/>
      <c r="Q24" s="776"/>
      <c r="R24" s="776"/>
      <c r="S24" s="776"/>
      <c r="T24" s="776"/>
      <c r="U24" s="776"/>
      <c r="V24" s="776"/>
      <c r="W24" s="664"/>
      <c r="X24" s="662"/>
    </row>
    <row r="25" spans="1:24" s="665" customFormat="1" ht="12.75" x14ac:dyDescent="0.2">
      <c r="B25" s="838" t="s">
        <v>77</v>
      </c>
      <c r="C25" s="780">
        <f>SUM(D25:W25)</f>
        <v>349546.41886492982</v>
      </c>
      <c r="D25" s="781">
        <f>IF('I8 Demand Data'!$C$15="4 NCP",'E3 PLCC'!C54,IF('I8 Demand Data'!$C$15="1 NCP",'E3 PLCC'!C41,'E3 PLCC'!C67))</f>
        <v>171239.34473964869</v>
      </c>
      <c r="E25" s="781">
        <f>IF('I8 Demand Data'!$C$15="4 NCP",'E3 PLCC'!D54,IF('I8 Demand Data'!$C$15="1 NCP",'E3 PLCC'!D41,'E3 PLCC'!D67))</f>
        <v>59079.67844152364</v>
      </c>
      <c r="F25" s="781">
        <f>IF('I8 Demand Data'!$C$15="4 NCP",'E3 PLCC'!E54,IF('I8 Demand Data'!$C$15="1 NCP",'E3 PLCC'!E41,'E3 PLCC'!E67))</f>
        <v>111908.02248771793</v>
      </c>
      <c r="G25" s="781">
        <f>IF('I8 Demand Data'!$C$15="4 NCP",'E3 PLCC'!F54,IF('I8 Demand Data'!$C$15="1 NCP",'E3 PLCC'!F41,'E3 PLCC'!F67))</f>
        <v>0</v>
      </c>
      <c r="H25" s="781">
        <f>IF('I8 Demand Data'!$C$15="4 NCP",'E3 PLCC'!G54,IF('I8 Demand Data'!$C$15="1 NCP",'E3 PLCC'!G41,'E3 PLCC'!G67))</f>
        <v>6554.5820442031436</v>
      </c>
      <c r="I25" s="781">
        <f>IF('I8 Demand Data'!$C$15="4 NCP",'E3 PLCC'!H54,IF('I8 Demand Data'!$C$15="1 NCP",'E3 PLCC'!H41,'E3 PLCC'!H67))</f>
        <v>0</v>
      </c>
      <c r="J25" s="781">
        <f>IF('I8 Demand Data'!$C$15="4 NCP",'E3 PLCC'!I54,IF('I8 Demand Data'!$C$15="1 NCP",'E3 PLCC'!I41,'E3 PLCC'!I67))</f>
        <v>0</v>
      </c>
      <c r="K25" s="781">
        <f>IF('I8 Demand Data'!$C$15="4 NCP",'E3 PLCC'!J54,IF('I8 Demand Data'!$C$15="1 NCP",'E3 PLCC'!J41,'E3 PLCC'!J67))</f>
        <v>66.791151836453651</v>
      </c>
      <c r="L25" s="781">
        <f>IF('I8 Demand Data'!$C$15="4 NCP",'E3 PLCC'!K54,IF('I8 Demand Data'!$C$15="1 NCP",'E3 PLCC'!K41,'E3 PLCC'!K67))</f>
        <v>698</v>
      </c>
      <c r="M25" s="781">
        <f>IF('I8 Demand Data'!$C$15="4 NCP",'E3 PLCC'!L54,IF('I8 Demand Data'!$C$15="1 NCP",'E3 PLCC'!L41,'E3 PLCC'!L67))</f>
        <v>0</v>
      </c>
      <c r="N25" s="781">
        <f>IF('I8 Demand Data'!$C$15="4 NCP",'E3 PLCC'!M54,IF('I8 Demand Data'!$C$15="1 NCP",'E3 PLCC'!M41,'E3 PLCC'!M67))</f>
        <v>0</v>
      </c>
      <c r="O25" s="781">
        <f>IF('I8 Demand Data'!$C$15="4 NCP",'E3 PLCC'!N54,IF('I8 Demand Data'!$C$15="1 NCP",'E3 PLCC'!N41,'E3 PLCC'!N67))</f>
        <v>0</v>
      </c>
      <c r="P25" s="781">
        <f>IF('I8 Demand Data'!$C$15="4 NCP",'E3 PLCC'!O54,IF('I8 Demand Data'!$C$15="1 NCP",'E3 PLCC'!O41,'E3 PLCC'!O67))</f>
        <v>0</v>
      </c>
      <c r="Q25" s="781">
        <f>IF('I8 Demand Data'!$C$15="4 NCP",'E3 PLCC'!P54,IF('I8 Demand Data'!$C$15="1 NCP",'E3 PLCC'!P41,'E3 PLCC'!P67))</f>
        <v>0</v>
      </c>
      <c r="R25" s="781">
        <f>IF('I8 Demand Data'!$C$15="4 NCP",'E3 PLCC'!Q54,IF('I8 Demand Data'!$C$15="1 NCP",'E3 PLCC'!Q41,'E3 PLCC'!Q67))</f>
        <v>0</v>
      </c>
      <c r="S25" s="781">
        <f>IF('I8 Demand Data'!$C$15="4 NCP",'E3 PLCC'!R54,IF('I8 Demand Data'!$C$15="1 NCP",'E3 PLCC'!R41,'E3 PLCC'!R67))</f>
        <v>0</v>
      </c>
      <c r="T25" s="781">
        <f>IF('I8 Demand Data'!$C$15="4 NCP",'E3 PLCC'!S54,IF('I8 Demand Data'!$C$15="1 NCP",'E3 PLCC'!S41,'E3 PLCC'!S67))</f>
        <v>0</v>
      </c>
      <c r="U25" s="781">
        <f>IF('I8 Demand Data'!$C$15="4 NCP",'E3 PLCC'!T54,IF('I8 Demand Data'!$C$15="1 NCP",'E3 PLCC'!T41,'E3 PLCC'!T67))</f>
        <v>0</v>
      </c>
      <c r="V25" s="781">
        <f>IF('I8 Demand Data'!$C$15="4 NCP",'E3 PLCC'!U54,IF('I8 Demand Data'!$C$15="1 NCP",'E3 PLCC'!U41,'E3 PLCC'!U67))</f>
        <v>0</v>
      </c>
      <c r="W25" s="782">
        <f>IF('I8 Demand Data'!$C$15="4 NCP",'E3 PLCC'!V54,IF('I8 Demand Data'!$C$15="1 NCP",'E3 PLCC'!V41,'E3 PLCC'!V67))</f>
        <v>0</v>
      </c>
      <c r="X25" s="662"/>
    </row>
    <row r="26" spans="1:24" s="665" customFormat="1" ht="12.75" x14ac:dyDescent="0.2">
      <c r="B26" s="838" t="s">
        <v>78</v>
      </c>
      <c r="C26" s="780">
        <f>SUM(D26:W26)</f>
        <v>68256.777752003007</v>
      </c>
      <c r="D26" s="781">
        <f>IF('I8 Demand Data'!$C$15="4 NCP",MIN('E3 PLCC'!C28*4,'E3 PLCC'!C48),IF('I8 Demand Data'!$C$15="1 NCP",MIN('E3 PLCC'!C28,'E3 PLCC'!C35),MIN('E3 PLCC'!C28*12,'E3 PLCC'!C61)))</f>
        <v>51395.199999999997</v>
      </c>
      <c r="E26" s="781">
        <f>IF('I8 Demand Data'!$C$15="4 NCP",MIN('E3 PLCC'!D28*4,'E3 PLCC'!D48),IF('I8 Demand Data'!$C$15="1 NCP",MIN('E3 PLCC'!D28,'E3 PLCC'!D35),MIN('E3 PLCC'!D28*12,'E3 PLCC'!D61)))</f>
        <v>5670.4</v>
      </c>
      <c r="F26" s="781">
        <f>IF('I8 Demand Data'!$C$15="4 NCP",MIN('E3 PLCC'!E28*4,'E3 PLCC'!E48),IF('I8 Demand Data'!$C$15="1 NCP",MIN('E3 PLCC'!E28,'E3 PLCC'!E35),MIN('E3 PLCC'!E28*12,'E3 PLCC'!E61)))</f>
        <v>675.2</v>
      </c>
      <c r="G26" s="781">
        <f>IF('I8 Demand Data'!$C$15="4 NCP",MIN('E3 PLCC'!F28*4,'E3 PLCC'!F48),IF('I8 Demand Data'!$C$15="1 NCP",MIN('E3 PLCC'!F28,'E3 PLCC'!F35),MIN('E3 PLCC'!F28*12,'E3 PLCC'!F61)))</f>
        <v>0</v>
      </c>
      <c r="H26" s="781">
        <f>IF('I8 Demand Data'!$C$15="4 NCP",MIN('E3 PLCC'!G28*4,'E3 PLCC'!G48),IF('I8 Demand Data'!$C$15="1 NCP",MIN('E3 PLCC'!G28,'E3 PLCC'!G35),MIN('E3 PLCC'!G28*12,'E3 PLCC'!G61)))</f>
        <v>0</v>
      </c>
      <c r="I26" s="781">
        <f>IF('I8 Demand Data'!$C$15="4 NCP",MIN('E3 PLCC'!H28*4,'E3 PLCC'!H48),IF('I8 Demand Data'!$C$15="1 NCP",MIN('E3 PLCC'!H28,'E3 PLCC'!H35),MIN('E3 PLCC'!H28*12,'E3 PLCC'!H61)))</f>
        <v>0</v>
      </c>
      <c r="J26" s="781">
        <f>IF('I8 Demand Data'!$C$15="4 NCP",MIN('E3 PLCC'!I28*4,'E3 PLCC'!I48),IF('I8 Demand Data'!$C$15="1 NCP",MIN('E3 PLCC'!I28,'E3 PLCC'!I35),MIN('E3 PLCC'!I28*12,'E3 PLCC'!I61)))</f>
        <v>9387.9777520030166</v>
      </c>
      <c r="K26" s="781">
        <f>IF('I8 Demand Data'!$C$15="4 NCP",MIN('E3 PLCC'!J28*4,'E3 PLCC'!J48),IF('I8 Demand Data'!$C$15="1 NCP",MIN('E3 PLCC'!J28,'E3 PLCC'!J35),MIN('E3 PLCC'!J28*12,'E3 PLCC'!J61)))</f>
        <v>712</v>
      </c>
      <c r="L26" s="781">
        <f>IF('I8 Demand Data'!$C$15="4 NCP",MIN('E3 PLCC'!K28*4,'E3 PLCC'!K48),IF('I8 Demand Data'!$C$15="1 NCP",MIN('E3 PLCC'!K28,'E3 PLCC'!K35),MIN('E3 PLCC'!K28*12,'E3 PLCC'!K61)))</f>
        <v>416</v>
      </c>
      <c r="M26" s="781">
        <f>IF('I8 Demand Data'!$C$15="4 NCP",MIN('E3 PLCC'!L28*4,'E3 PLCC'!L48),IF('I8 Demand Data'!$C$15="1 NCP",MIN('E3 PLCC'!L28,'E3 PLCC'!L35),MIN('E3 PLCC'!L28*12,'E3 PLCC'!L61)))</f>
        <v>0</v>
      </c>
      <c r="N26" s="781">
        <f>IF('I8 Demand Data'!$C$15="4 NCP",MIN('E3 PLCC'!M28*4,'E3 PLCC'!M48),IF('I8 Demand Data'!$C$15="1 NCP",MIN('E3 PLCC'!M28,'E3 PLCC'!M35),MIN('E3 PLCC'!M28*12,'E3 PLCC'!M61)))</f>
        <v>0</v>
      </c>
      <c r="O26" s="781">
        <f>IF('I8 Demand Data'!$C$15="4 NCP",MIN('E3 PLCC'!N28*4,'E3 PLCC'!N48),IF('I8 Demand Data'!$C$15="1 NCP",MIN('E3 PLCC'!N28,'E3 PLCC'!N35),MIN('E3 PLCC'!N28*12,'E3 PLCC'!N61)))</f>
        <v>0</v>
      </c>
      <c r="P26" s="781">
        <f>IF('I8 Demand Data'!$C$15="4 NCP",MIN('E3 PLCC'!O28*4,'E3 PLCC'!O48),IF('I8 Demand Data'!$C$15="1 NCP",MIN('E3 PLCC'!O28,'E3 PLCC'!O35),MIN('E3 PLCC'!O28*12,'E3 PLCC'!O61)))</f>
        <v>0</v>
      </c>
      <c r="Q26" s="781">
        <f>IF('I8 Demand Data'!$C$15="4 NCP",MIN('E3 PLCC'!P28*4,'E3 PLCC'!P48),IF('I8 Demand Data'!$C$15="1 NCP",MIN('E3 PLCC'!P28,'E3 PLCC'!P35),MIN('E3 PLCC'!P28*12,'E3 PLCC'!P61)))</f>
        <v>0</v>
      </c>
      <c r="R26" s="781">
        <f>IF('I8 Demand Data'!$C$15="4 NCP",MIN('E3 PLCC'!Q28*4,'E3 PLCC'!Q48),IF('I8 Demand Data'!$C$15="1 NCP",MIN('E3 PLCC'!Q28,'E3 PLCC'!Q35),MIN('E3 PLCC'!Q28*12,'E3 PLCC'!Q61)))</f>
        <v>0</v>
      </c>
      <c r="S26" s="781">
        <f>IF('I8 Demand Data'!$C$15="4 NCP",MIN('E3 PLCC'!R28*4,'E3 PLCC'!R48),IF('I8 Demand Data'!$C$15="1 NCP",MIN('E3 PLCC'!R28,'E3 PLCC'!R35),MIN('E3 PLCC'!R28*12,'E3 PLCC'!R61)))</f>
        <v>0</v>
      </c>
      <c r="T26" s="781">
        <f>IF('I8 Demand Data'!$C$15="4 NCP",MIN('E3 PLCC'!S28*4,'E3 PLCC'!S48),IF('I8 Demand Data'!$C$15="1 NCP",MIN('E3 PLCC'!S28,'E3 PLCC'!S35),MIN('E3 PLCC'!S28*12,'E3 PLCC'!S61)))</f>
        <v>0</v>
      </c>
      <c r="U26" s="781">
        <f>IF('I8 Demand Data'!$C$15="4 NCP",MIN('E3 PLCC'!T28*4,'E3 PLCC'!T48),IF('I8 Demand Data'!$C$15="1 NCP",MIN('E3 PLCC'!T28,'E3 PLCC'!T35),MIN('E3 PLCC'!T28*12,'E3 PLCC'!T61)))</f>
        <v>0</v>
      </c>
      <c r="V26" s="781">
        <f>IF('I8 Demand Data'!$C$15="4 NCP",MIN('E3 PLCC'!U28*4,'E3 PLCC'!U48),IF('I8 Demand Data'!$C$15="1 NCP",MIN('E3 PLCC'!U28,'E3 PLCC'!U35),MIN('E3 PLCC'!U28*12,'E3 PLCC'!U61)))</f>
        <v>0</v>
      </c>
      <c r="W26" s="782">
        <f>IF('I8 Demand Data'!$C$15="4 NCP",MIN('E3 PLCC'!V28*4,'E3 PLCC'!V48),IF('I8 Demand Data'!$C$15="1 NCP",MIN('E3 PLCC'!V28,'E3 PLCC'!V35),MIN('E3 PLCC'!V28*12,'E3 PLCC'!V61)))</f>
        <v>0</v>
      </c>
      <c r="X26" s="662"/>
    </row>
    <row r="27" spans="1:24" s="783" customFormat="1" ht="12.75" x14ac:dyDescent="0.2">
      <c r="B27" s="838" t="s">
        <v>79</v>
      </c>
      <c r="C27" s="784">
        <f>SUM(D27:W27)</f>
        <v>208776.56948724805</v>
      </c>
      <c r="D27" s="785">
        <f>IF(ISERROR(D23/D25),0,D23/D25*D26)</f>
        <v>182286.21255344394</v>
      </c>
      <c r="E27" s="785">
        <f t="shared" ref="E27:W27" si="5">IF(ISERROR(E23/E25),0,E23/E25*E26)</f>
        <v>20088.460692678909</v>
      </c>
      <c r="F27" s="785">
        <f t="shared" si="5"/>
        <v>2396.4704309478743</v>
      </c>
      <c r="G27" s="785">
        <f t="shared" si="5"/>
        <v>0</v>
      </c>
      <c r="H27" s="785">
        <f t="shared" si="5"/>
        <v>0</v>
      </c>
      <c r="I27" s="785">
        <f t="shared" si="5"/>
        <v>0</v>
      </c>
      <c r="J27" s="785">
        <f t="shared" si="5"/>
        <v>0</v>
      </c>
      <c r="K27" s="785">
        <f t="shared" si="5"/>
        <v>2529.7359869033153</v>
      </c>
      <c r="L27" s="785">
        <f t="shared" si="5"/>
        <v>1475.6898232740398</v>
      </c>
      <c r="M27" s="785">
        <f t="shared" si="5"/>
        <v>0</v>
      </c>
      <c r="N27" s="785">
        <f t="shared" si="5"/>
        <v>0</v>
      </c>
      <c r="O27" s="785">
        <f t="shared" si="5"/>
        <v>0</v>
      </c>
      <c r="P27" s="785">
        <f t="shared" si="5"/>
        <v>0</v>
      </c>
      <c r="Q27" s="785">
        <f t="shared" si="5"/>
        <v>0</v>
      </c>
      <c r="R27" s="785">
        <f t="shared" si="5"/>
        <v>0</v>
      </c>
      <c r="S27" s="785">
        <f t="shared" si="5"/>
        <v>0</v>
      </c>
      <c r="T27" s="785">
        <f t="shared" si="5"/>
        <v>0</v>
      </c>
      <c r="U27" s="785">
        <f t="shared" si="5"/>
        <v>0</v>
      </c>
      <c r="V27" s="785">
        <f t="shared" si="5"/>
        <v>0</v>
      </c>
      <c r="W27" s="786">
        <f t="shared" si="5"/>
        <v>0</v>
      </c>
      <c r="X27" s="787"/>
    </row>
    <row r="28" spans="1:24" s="665" customFormat="1" ht="12.75" x14ac:dyDescent="0.2">
      <c r="B28" s="838"/>
      <c r="C28" s="780"/>
      <c r="D28" s="781"/>
      <c r="E28" s="781"/>
      <c r="F28" s="781"/>
      <c r="G28" s="781"/>
      <c r="H28" s="781"/>
      <c r="I28" s="781"/>
      <c r="J28" s="781"/>
      <c r="K28" s="781"/>
      <c r="L28" s="781"/>
      <c r="M28" s="781"/>
      <c r="N28" s="781"/>
      <c r="O28" s="781"/>
      <c r="P28" s="781"/>
      <c r="Q28" s="781"/>
      <c r="R28" s="781"/>
      <c r="S28" s="781"/>
      <c r="T28" s="781"/>
      <c r="U28" s="781"/>
      <c r="V28" s="781"/>
      <c r="W28" s="782"/>
      <c r="X28" s="662"/>
    </row>
    <row r="29" spans="1:24" s="663" customFormat="1" ht="12.75" x14ac:dyDescent="0.2">
      <c r="B29" s="838"/>
      <c r="C29" s="777"/>
      <c r="D29" s="776"/>
      <c r="E29" s="776"/>
      <c r="F29" s="776"/>
      <c r="G29" s="776"/>
      <c r="H29" s="776"/>
      <c r="I29" s="776"/>
      <c r="J29" s="776"/>
      <c r="K29" s="776"/>
      <c r="L29" s="776"/>
      <c r="M29" s="776"/>
      <c r="N29" s="776"/>
      <c r="O29" s="776"/>
      <c r="P29" s="776"/>
      <c r="Q29" s="776"/>
      <c r="R29" s="776"/>
      <c r="S29" s="776"/>
      <c r="T29" s="776"/>
      <c r="U29" s="776"/>
      <c r="V29" s="776"/>
      <c r="W29" s="664"/>
      <c r="X29" s="776"/>
    </row>
    <row r="30" spans="1:24" s="663" customFormat="1" ht="12.75" x14ac:dyDescent="0.2">
      <c r="B30" s="838" t="s">
        <v>353</v>
      </c>
      <c r="C30" s="777">
        <f>SUM(D30:W30)</f>
        <v>22520169.509999994</v>
      </c>
      <c r="D30" s="776">
        <f>SUM('O4 Summary by Class &amp; Accounts'!E61:E74)+SUM('O4 Summary by Class &amp; Accounts'!E75:E77)+SUM('O4 Summary by Class &amp; Accounts'!E78) +SUM('O4 Summary by Class &amp; Accounts'!E80:E81)</f>
        <v>11735301.881106993</v>
      </c>
      <c r="E30" s="776">
        <f>SUM('O4 Summary by Class &amp; Accounts'!F61:F74)+SUM('O4 Summary by Class &amp; Accounts'!F75:F77)+SUM('O4 Summary by Class &amp; Accounts'!F78) +SUM('O4 Summary by Class &amp; Accounts'!F80:F81)</f>
        <v>2957820.3709128052</v>
      </c>
      <c r="F30" s="776">
        <f>SUM('O4 Summary by Class &amp; Accounts'!G61:G74)+SUM('O4 Summary by Class &amp; Accounts'!G75:G77)+SUM('O4 Summary by Class &amp; Accounts'!G78) +SUM('O4 Summary by Class &amp; Accounts'!G80:G81)</f>
        <v>3552656.923618691</v>
      </c>
      <c r="G30" s="776">
        <f>SUM('O4 Summary by Class &amp; Accounts'!H61:H74)+SUM('O4 Summary by Class &amp; Accounts'!H75:H77)+SUM('O4 Summary by Class &amp; Accounts'!H78) +SUM('O4 Summary by Class &amp; Accounts'!H80:H81)</f>
        <v>0</v>
      </c>
      <c r="H30" s="776">
        <f>SUM('O4 Summary by Class &amp; Accounts'!I61:I74)+SUM('O4 Summary by Class &amp; Accounts'!I75:I77)+SUM('O4 Summary by Class &amp; Accounts'!I78) +SUM('O4 Summary by Class &amp; Accounts'!I80:I81)</f>
        <v>1299611.0554555212</v>
      </c>
      <c r="I30" s="776">
        <f>SUM('O4 Summary by Class &amp; Accounts'!J61:J74)+SUM('O4 Summary by Class &amp; Accounts'!J75:J77)+SUM('O4 Summary by Class &amp; Accounts'!J78) +SUM('O4 Summary by Class &amp; Accounts'!J80:J81)</f>
        <v>1704029.3149097268</v>
      </c>
      <c r="J30" s="776">
        <f>SUM('O4 Summary by Class &amp; Accounts'!K61:K74)+SUM('O4 Summary by Class &amp; Accounts'!K75:K77)+SUM('O4 Summary by Class &amp; Accounts'!K78) +SUM('O4 Summary by Class &amp; Accounts'!K80:K81)</f>
        <v>1136971.7509945014</v>
      </c>
      <c r="K30" s="776">
        <f>SUM('O4 Summary by Class &amp; Accounts'!L61:L74)+SUM('O4 Summary by Class &amp; Accounts'!L75:L77)+SUM('O4 Summary by Class &amp; Accounts'!L78) +SUM('O4 Summary by Class &amp; Accounts'!L80:L81)</f>
        <v>71836.960562866749</v>
      </c>
      <c r="L30" s="776">
        <f>SUM('O4 Summary by Class &amp; Accounts'!M61:M74)+SUM('O4 Summary by Class &amp; Accounts'!M75:M77)+SUM('O4 Summary by Class &amp; Accounts'!M78) +SUM('O4 Summary by Class &amp; Accounts'!M80:M81)</f>
        <v>61941.252438891141</v>
      </c>
      <c r="M30" s="776">
        <f>SUM('O4 Summary by Class &amp; Accounts'!N61:N74)+SUM('O4 Summary by Class &amp; Accounts'!N75:N77)+SUM('O4 Summary by Class &amp; Accounts'!N78) +SUM('O4 Summary by Class &amp; Accounts'!N80:N81)</f>
        <v>0</v>
      </c>
      <c r="N30" s="776">
        <f>SUM('O4 Summary by Class &amp; Accounts'!O61:O74)+SUM('O4 Summary by Class &amp; Accounts'!O75:O77)+SUM('O4 Summary by Class &amp; Accounts'!O78) +SUM('O4 Summary by Class &amp; Accounts'!O80:O81)</f>
        <v>0</v>
      </c>
      <c r="O30" s="776">
        <f>SUM('O4 Summary by Class &amp; Accounts'!P61:P74)+SUM('O4 Summary by Class &amp; Accounts'!P75:P77)+SUM('O4 Summary by Class &amp; Accounts'!P78) +SUM('O4 Summary by Class &amp; Accounts'!P80:P81)</f>
        <v>0</v>
      </c>
      <c r="P30" s="776">
        <f>SUM('O4 Summary by Class &amp; Accounts'!Q61:Q74)+SUM('O4 Summary by Class &amp; Accounts'!Q75:Q77)+SUM('O4 Summary by Class &amp; Accounts'!Q78) +SUM('O4 Summary by Class &amp; Accounts'!Q80:Q81)</f>
        <v>0</v>
      </c>
      <c r="Q30" s="776">
        <f>SUM('O4 Summary by Class &amp; Accounts'!R61:R74)+SUM('O4 Summary by Class &amp; Accounts'!R75:R77)+SUM('O4 Summary by Class &amp; Accounts'!R78) +SUM('O4 Summary by Class &amp; Accounts'!R80:R81)</f>
        <v>0</v>
      </c>
      <c r="R30" s="776">
        <f>SUM('O4 Summary by Class &amp; Accounts'!S61:S74)+SUM('O4 Summary by Class &amp; Accounts'!S75:S77)+SUM('O4 Summary by Class &amp; Accounts'!S78) +SUM('O4 Summary by Class &amp; Accounts'!S80:S81)</f>
        <v>0</v>
      </c>
      <c r="S30" s="776">
        <f>SUM('O4 Summary by Class &amp; Accounts'!T61:T74)+SUM('O4 Summary by Class &amp; Accounts'!T75:T77)+SUM('O4 Summary by Class &amp; Accounts'!T78) +SUM('O4 Summary by Class &amp; Accounts'!T80:T81)</f>
        <v>0</v>
      </c>
      <c r="T30" s="776">
        <f>SUM('O4 Summary by Class &amp; Accounts'!U61:U74)+SUM('O4 Summary by Class &amp; Accounts'!U75:U77)+SUM('O4 Summary by Class &amp; Accounts'!U78) +SUM('O4 Summary by Class &amp; Accounts'!U80:U81)</f>
        <v>0</v>
      </c>
      <c r="U30" s="776">
        <f>SUM('O4 Summary by Class &amp; Accounts'!V61:V74)+SUM('O4 Summary by Class &amp; Accounts'!V75:V77)+SUM('O4 Summary by Class &amp; Accounts'!V78) +SUM('O4 Summary by Class &amp; Accounts'!V80:V81)</f>
        <v>0</v>
      </c>
      <c r="V30" s="776">
        <f>SUM('O4 Summary by Class &amp; Accounts'!W61:W74)+SUM('O4 Summary by Class &amp; Accounts'!W75:W77)+SUM('O4 Summary by Class &amp; Accounts'!W78) +SUM('O4 Summary by Class &amp; Accounts'!W80:W81)</f>
        <v>0</v>
      </c>
      <c r="W30" s="664">
        <f>SUM('O4 Summary by Class &amp; Accounts'!X61:X74)+SUM('O4 Summary by Class &amp; Accounts'!X75:X77)+SUM('O4 Summary by Class &amp; Accounts'!X78) +SUM('O4 Summary by Class &amp; Accounts'!X80:X81)</f>
        <v>0</v>
      </c>
      <c r="X30" s="776"/>
    </row>
    <row r="31" spans="1:24" s="663" customFormat="1" ht="12.75" x14ac:dyDescent="0.2">
      <c r="B31" s="838" t="s">
        <v>354</v>
      </c>
      <c r="C31" s="777">
        <f>SUM(D31:W31)</f>
        <v>-5033997.5</v>
      </c>
      <c r="D31" s="776">
        <f>'O7 Amortization'!AW81+'O7 Amortization'!AW152+'O7 Amortization'!AW223+'O7 Amortization'!AW294</f>
        <v>-2623225.3849157603</v>
      </c>
      <c r="E31" s="776">
        <f>'O7 Amortization'!AX81+'O7 Amortization'!AX152+'O7 Amortization'!AX223+'O7 Amortization'!AX294</f>
        <v>-661169.99456919893</v>
      </c>
      <c r="F31" s="776">
        <f>'O7 Amortization'!AY81+'O7 Amortization'!AY152+'O7 Amortization'!AY223+'O7 Amortization'!AY294</f>
        <v>-794135.49990877404</v>
      </c>
      <c r="G31" s="776">
        <f>'O7 Amortization'!AZ81+'O7 Amortization'!AZ152+'O7 Amortization'!AZ223+'O7 Amortization'!AZ294</f>
        <v>0</v>
      </c>
      <c r="H31" s="776">
        <f>'O7 Amortization'!BA81+'O7 Amortization'!BA152+'O7 Amortization'!BA223+'O7 Amortization'!BA294</f>
        <v>-290505.7531307835</v>
      </c>
      <c r="I31" s="776">
        <f>'O7 Amortization'!BB81+'O7 Amortization'!BB152+'O7 Amortization'!BB223+'O7 Amortization'!BB294</f>
        <v>-380906.51615092042</v>
      </c>
      <c r="J31" s="776">
        <f>'O7 Amortization'!BC81+'O7 Amortization'!BC152+'O7 Amortization'!BC223+'O7 Amortization'!BC294</f>
        <v>-254150.52713237519</v>
      </c>
      <c r="K31" s="776">
        <f>'O7 Amortization'!BD81+'O7 Amortization'!BD152+'O7 Amortization'!BD223+'O7 Amortization'!BD294</f>
        <v>-16057.919977933141</v>
      </c>
      <c r="L31" s="776">
        <f>'O7 Amortization'!BE81+'O7 Amortization'!BE152+'O7 Amortization'!BE223+'O7 Amortization'!BE294</f>
        <v>-13845.904214255042</v>
      </c>
      <c r="M31" s="776">
        <f>'O7 Amortization'!BF81+'O7 Amortization'!BF152+'O7 Amortization'!BF223+'O7 Amortization'!BF294</f>
        <v>0</v>
      </c>
      <c r="N31" s="776">
        <f>'O7 Amortization'!BG81+'O7 Amortization'!BG152+'O7 Amortization'!BG223+'O7 Amortization'!BG294</f>
        <v>0</v>
      </c>
      <c r="O31" s="776">
        <f>'O7 Amortization'!BH81+'O7 Amortization'!BH152+'O7 Amortization'!BH223+'O7 Amortization'!BH294</f>
        <v>0</v>
      </c>
      <c r="P31" s="776">
        <f>'O7 Amortization'!BI81+'O7 Amortization'!BI152+'O7 Amortization'!BI223+'O7 Amortization'!BI294</f>
        <v>0</v>
      </c>
      <c r="Q31" s="776">
        <f>'O7 Amortization'!BJ81+'O7 Amortization'!BJ152+'O7 Amortization'!BJ223+'O7 Amortization'!BJ294</f>
        <v>0</v>
      </c>
      <c r="R31" s="776">
        <f>'O7 Amortization'!BK81+'O7 Amortization'!BK152+'O7 Amortization'!BK223+'O7 Amortization'!BK294</f>
        <v>0</v>
      </c>
      <c r="S31" s="776">
        <f>'O7 Amortization'!BL81+'O7 Amortization'!BL152+'O7 Amortization'!BL223+'O7 Amortization'!BL294</f>
        <v>0</v>
      </c>
      <c r="T31" s="776">
        <f>'O7 Amortization'!BM81+'O7 Amortization'!BM152+'O7 Amortization'!BM223+'O7 Amortization'!BM294</f>
        <v>0</v>
      </c>
      <c r="U31" s="776">
        <f>'O7 Amortization'!BN81+'O7 Amortization'!BN152+'O7 Amortization'!BN223+'O7 Amortization'!BN294</f>
        <v>0</v>
      </c>
      <c r="V31" s="776">
        <f>'O7 Amortization'!BO81+'O7 Amortization'!BO152+'O7 Amortization'!BO223+'O7 Amortization'!BO294</f>
        <v>0</v>
      </c>
      <c r="W31" s="664">
        <f>'O7 Amortization'!BP81+'O7 Amortization'!BP152+'O7 Amortization'!BP223+'O7 Amortization'!BP294</f>
        <v>0</v>
      </c>
      <c r="X31" s="776"/>
    </row>
    <row r="32" spans="1:24" s="663" customFormat="1" ht="12.75" x14ac:dyDescent="0.2">
      <c r="B32" s="838" t="s">
        <v>355</v>
      </c>
      <c r="C32" s="777">
        <f>SUM(D32:W32)</f>
        <v>17486172.009999994</v>
      </c>
      <c r="D32" s="776">
        <f t="shared" ref="D32:W32" si="6">D30+D31</f>
        <v>9112076.4961912334</v>
      </c>
      <c r="E32" s="776">
        <f t="shared" si="6"/>
        <v>2296650.376343606</v>
      </c>
      <c r="F32" s="776">
        <f t="shared" si="6"/>
        <v>2758521.4237099169</v>
      </c>
      <c r="G32" s="776">
        <f t="shared" si="6"/>
        <v>0</v>
      </c>
      <c r="H32" s="776">
        <f t="shared" si="6"/>
        <v>1009105.3023247377</v>
      </c>
      <c r="I32" s="776">
        <f t="shared" si="6"/>
        <v>1323122.7987588064</v>
      </c>
      <c r="J32" s="776">
        <f t="shared" si="6"/>
        <v>882821.22386212624</v>
      </c>
      <c r="K32" s="776">
        <f t="shared" si="6"/>
        <v>55779.040584933609</v>
      </c>
      <c r="L32" s="776">
        <f t="shared" si="6"/>
        <v>48095.348224636095</v>
      </c>
      <c r="M32" s="776">
        <f t="shared" si="6"/>
        <v>0</v>
      </c>
      <c r="N32" s="776">
        <f t="shared" si="6"/>
        <v>0</v>
      </c>
      <c r="O32" s="776">
        <f t="shared" si="6"/>
        <v>0</v>
      </c>
      <c r="P32" s="776">
        <f t="shared" si="6"/>
        <v>0</v>
      </c>
      <c r="Q32" s="776">
        <f t="shared" si="6"/>
        <v>0</v>
      </c>
      <c r="R32" s="776">
        <f t="shared" si="6"/>
        <v>0</v>
      </c>
      <c r="S32" s="776">
        <f t="shared" si="6"/>
        <v>0</v>
      </c>
      <c r="T32" s="776">
        <f t="shared" si="6"/>
        <v>0</v>
      </c>
      <c r="U32" s="776">
        <f t="shared" si="6"/>
        <v>0</v>
      </c>
      <c r="V32" s="776">
        <f t="shared" si="6"/>
        <v>0</v>
      </c>
      <c r="W32" s="664">
        <f t="shared" si="6"/>
        <v>0</v>
      </c>
      <c r="X32" s="776"/>
    </row>
    <row r="33" spans="2:24" s="663" customFormat="1" ht="12.75" x14ac:dyDescent="0.2">
      <c r="B33" s="838"/>
      <c r="C33" s="777"/>
      <c r="D33" s="776"/>
      <c r="E33" s="776"/>
      <c r="F33" s="776"/>
      <c r="G33" s="776"/>
      <c r="H33" s="776"/>
      <c r="I33" s="776"/>
      <c r="J33" s="776"/>
      <c r="K33" s="776"/>
      <c r="L33" s="776"/>
      <c r="M33" s="776"/>
      <c r="N33" s="776"/>
      <c r="O33" s="776"/>
      <c r="P33" s="776"/>
      <c r="Q33" s="776"/>
      <c r="R33" s="776"/>
      <c r="S33" s="776"/>
      <c r="T33" s="776"/>
      <c r="U33" s="776"/>
      <c r="V33" s="776"/>
      <c r="W33" s="664"/>
      <c r="X33" s="776"/>
    </row>
    <row r="34" spans="2:24" s="663" customFormat="1" ht="12.75" x14ac:dyDescent="0.2">
      <c r="B34" s="838" t="s">
        <v>356</v>
      </c>
      <c r="C34" s="777">
        <f>SUM(D34:W34)</f>
        <v>3593731.9999999995</v>
      </c>
      <c r="D34" s="776">
        <f>'O7 Amortization'!AW369+'O7 Amortization'!AW442+'O7 Amortization'!AW516+'O7 Amortization'!AW590</f>
        <v>1872700.3755929719</v>
      </c>
      <c r="E34" s="776">
        <f>'O7 Amortization'!AX369+'O7 Amortization'!AX442+'O7 Amortization'!AX516+'O7 Amortization'!AX590</f>
        <v>472004.16109129088</v>
      </c>
      <c r="F34" s="776">
        <f>'O7 Amortization'!AY369+'O7 Amortization'!AY442+'O7 Amortization'!AY516+'O7 Amortization'!AY590</f>
        <v>566927.2101065123</v>
      </c>
      <c r="G34" s="776">
        <f>'O7 Amortization'!AZ369+'O7 Amortization'!AZ442+'O7 Amortization'!AZ516+'O7 Amortization'!AZ590</f>
        <v>0</v>
      </c>
      <c r="H34" s="776">
        <f>'O7 Amortization'!BA369+'O7 Amortization'!BA442+'O7 Amortization'!BA516+'O7 Amortization'!BA590</f>
        <v>207389.81718012306</v>
      </c>
      <c r="I34" s="776">
        <f>'O7 Amortization'!BB369+'O7 Amortization'!BB442+'O7 Amortization'!BB516+'O7 Amortization'!BB590</f>
        <v>271926.22485412029</v>
      </c>
      <c r="J34" s="776">
        <f>'O7 Amortization'!BC369+'O7 Amortization'!BC442+'O7 Amortization'!BC516+'O7 Amortization'!BC590</f>
        <v>181436.10166125133</v>
      </c>
      <c r="K34" s="776">
        <f>'O7 Amortization'!BD369+'O7 Amortization'!BD442+'O7 Amortization'!BD516+'O7 Amortization'!BD590</f>
        <v>11463.625255701389</v>
      </c>
      <c r="L34" s="776">
        <f>'O7 Amortization'!BE369+'O7 Amortization'!BE442+'O7 Amortization'!BE516+'O7 Amortization'!BE590</f>
        <v>9884.484258028182</v>
      </c>
      <c r="M34" s="776">
        <f>'O7 Amortization'!BF369+'O7 Amortization'!BF442+'O7 Amortization'!BF516+'O7 Amortization'!BF590</f>
        <v>0</v>
      </c>
      <c r="N34" s="776">
        <f>'O7 Amortization'!BG369+'O7 Amortization'!BG442+'O7 Amortization'!BG516+'O7 Amortization'!BG590</f>
        <v>0</v>
      </c>
      <c r="O34" s="776">
        <f>'O7 Amortization'!BH369+'O7 Amortization'!BH442+'O7 Amortization'!BH516+'O7 Amortization'!BH590</f>
        <v>0</v>
      </c>
      <c r="P34" s="776">
        <f>'O7 Amortization'!BI369+'O7 Amortization'!BI442+'O7 Amortization'!BI516+'O7 Amortization'!BI590</f>
        <v>0</v>
      </c>
      <c r="Q34" s="776">
        <f>'O7 Amortization'!BJ369+'O7 Amortization'!BJ442+'O7 Amortization'!BJ516+'O7 Amortization'!BJ590</f>
        <v>0</v>
      </c>
      <c r="R34" s="776">
        <f>'O7 Amortization'!BK369+'O7 Amortization'!BK442+'O7 Amortization'!BK516+'O7 Amortization'!BK590</f>
        <v>0</v>
      </c>
      <c r="S34" s="776">
        <f>'O7 Amortization'!BL369+'O7 Amortization'!BL442+'O7 Amortization'!BL516+'O7 Amortization'!BL590</f>
        <v>0</v>
      </c>
      <c r="T34" s="776">
        <f>'O7 Amortization'!BM369+'O7 Amortization'!BM442+'O7 Amortization'!BM516+'O7 Amortization'!BM590</f>
        <v>0</v>
      </c>
      <c r="U34" s="776">
        <f>'O7 Amortization'!BN369+'O7 Amortization'!BN442+'O7 Amortization'!BN516+'O7 Amortization'!BN590</f>
        <v>0</v>
      </c>
      <c r="V34" s="776">
        <f>'O7 Amortization'!BO369+'O7 Amortization'!BO442+'O7 Amortization'!BO516+'O7 Amortization'!BO590</f>
        <v>0</v>
      </c>
      <c r="W34" s="664">
        <f>'O7 Amortization'!BP369+'O7 Amortization'!BP442+'O7 Amortization'!BP516+'O7 Amortization'!BP590</f>
        <v>0</v>
      </c>
      <c r="X34" s="776"/>
    </row>
    <row r="35" spans="2:24" s="663" customFormat="1" ht="12.75" x14ac:dyDescent="0.2">
      <c r="B35" s="838"/>
      <c r="C35" s="777"/>
      <c r="D35" s="776"/>
      <c r="E35" s="776"/>
      <c r="F35" s="776"/>
      <c r="G35" s="776"/>
      <c r="H35" s="776"/>
      <c r="I35" s="776"/>
      <c r="J35" s="776"/>
      <c r="K35" s="776"/>
      <c r="L35" s="776"/>
      <c r="M35" s="776"/>
      <c r="N35" s="776"/>
      <c r="O35" s="776"/>
      <c r="P35" s="776"/>
      <c r="Q35" s="776"/>
      <c r="R35" s="776"/>
      <c r="S35" s="776"/>
      <c r="T35" s="776"/>
      <c r="U35" s="776"/>
      <c r="V35" s="776"/>
      <c r="W35" s="664"/>
      <c r="X35" s="776"/>
    </row>
    <row r="36" spans="2:24" s="663" customFormat="1" ht="12.75" x14ac:dyDescent="0.2">
      <c r="B36" s="924" t="s">
        <v>1288</v>
      </c>
      <c r="C36" s="925">
        <f>SUM(D36:W36)</f>
        <v>35601674.904569052</v>
      </c>
      <c r="D36" s="926">
        <f>IF(ISERROR('O6 Source Data for E2'!D104), "-", 'O6 Source Data for E2'!D104)</f>
        <v>18508596.685918555</v>
      </c>
      <c r="E36" s="926">
        <f>IF(ISERROR('O6 Source Data for E2'!E104), "-", 'O6 Source Data for E2'!E104)</f>
        <v>4688326.6942170234</v>
      </c>
      <c r="F36" s="926">
        <f>IF(ISERROR('O6 Source Data for E2'!F104), "-", 'O6 Source Data for E2'!F104)</f>
        <v>5603868.236392078</v>
      </c>
      <c r="G36" s="926">
        <f>IF(ISERROR('O6 Source Data for E2'!G104), "-", 'O6 Source Data for E2'!G104)</f>
        <v>0</v>
      </c>
      <c r="H36" s="926">
        <f>IF(ISERROR('O6 Source Data for E2'!H104), "-", 'O6 Source Data for E2'!H104)</f>
        <v>2075633.1497225782</v>
      </c>
      <c r="I36" s="926">
        <f>IF(ISERROR('O6 Source Data for E2'!I104), "-", 'O6 Source Data for E2'!I104)</f>
        <v>2727013.9396155076</v>
      </c>
      <c r="J36" s="926">
        <f>IF(ISERROR('O6 Source Data for E2'!J104), "-", 'O6 Source Data for E2'!J104)</f>
        <v>1787771.0500675123</v>
      </c>
      <c r="K36" s="926">
        <f>IF(ISERROR('O6 Source Data for E2'!K104), "-", 'O6 Source Data for E2'!K104)</f>
        <v>112954.82486797767</v>
      </c>
      <c r="L36" s="926">
        <f>IF(ISERROR('O6 Source Data for E2'!L104), "-", 'O6 Source Data for E2'!L104)</f>
        <v>97510.32376781627</v>
      </c>
      <c r="M36" s="926">
        <f>IF(ISERROR('O6 Source Data for E2'!M104), "-", 'O6 Source Data for E2'!M104)</f>
        <v>0</v>
      </c>
      <c r="N36" s="926">
        <f>IF(ISERROR('O6 Source Data for E2'!N104), "-", 'O6 Source Data for E2'!N104)</f>
        <v>0</v>
      </c>
      <c r="O36" s="926">
        <f>IF(ISERROR('O6 Source Data for E2'!O104), "-", 'O6 Source Data for E2'!O104)</f>
        <v>0</v>
      </c>
      <c r="P36" s="926">
        <f>IF(ISERROR('O6 Source Data for E2'!P104), "-", 'O6 Source Data for E2'!P104)</f>
        <v>0</v>
      </c>
      <c r="Q36" s="926">
        <f>IF(ISERROR('O6 Source Data for E2'!Q104), "-", 'O6 Source Data for E2'!Q104)</f>
        <v>0</v>
      </c>
      <c r="R36" s="926">
        <f>IF(ISERROR('O6 Source Data for E2'!R104), "-", 'O6 Source Data for E2'!R104)</f>
        <v>0</v>
      </c>
      <c r="S36" s="926">
        <f>IF(ISERROR('O6 Source Data for E2'!S104), "-", 'O6 Source Data for E2'!S104)</f>
        <v>0</v>
      </c>
      <c r="T36" s="926">
        <f>IF(ISERROR('O6 Source Data for E2'!T104), "-", 'O6 Source Data for E2'!T104)</f>
        <v>0</v>
      </c>
      <c r="U36" s="926">
        <f>IF(ISERROR('O6 Source Data for E2'!U104), "-", 'O6 Source Data for E2'!U104)</f>
        <v>0</v>
      </c>
      <c r="V36" s="926">
        <f>IF(ISERROR('O6 Source Data for E2'!V104), "-", 'O6 Source Data for E2'!V104)</f>
        <v>0</v>
      </c>
      <c r="W36" s="927">
        <f>IF(ISERROR('O6 Source Data for E2'!W104), "-", 'O6 Source Data for E2'!W104)</f>
        <v>0</v>
      </c>
      <c r="X36" s="776"/>
    </row>
    <row r="37" spans="2:24" s="663" customFormat="1" ht="12.75" x14ac:dyDescent="0.2">
      <c r="B37" s="838"/>
      <c r="C37" s="777"/>
      <c r="D37" s="776"/>
      <c r="E37" s="776"/>
      <c r="F37" s="776"/>
      <c r="G37" s="776"/>
      <c r="H37" s="776"/>
      <c r="I37" s="776"/>
      <c r="J37" s="776"/>
      <c r="K37" s="776"/>
      <c r="L37" s="776"/>
      <c r="M37" s="776"/>
      <c r="N37" s="776"/>
      <c r="O37" s="776"/>
      <c r="P37" s="776"/>
      <c r="Q37" s="776"/>
      <c r="R37" s="776"/>
      <c r="S37" s="776"/>
      <c r="T37" s="776"/>
      <c r="U37" s="776"/>
      <c r="V37" s="776"/>
      <c r="W37" s="664"/>
      <c r="X37" s="776"/>
    </row>
    <row r="38" spans="2:24" s="663" customFormat="1" ht="12.75" x14ac:dyDescent="0.2">
      <c r="B38" s="938" t="s">
        <v>362</v>
      </c>
      <c r="C38" s="898">
        <f>SUM(D38:W38)</f>
        <v>7637260.9999999991</v>
      </c>
      <c r="D38" s="899">
        <f>SUM('O4 Summary by Class &amp; Accounts'!E174:E203) + 'O4 Summary by Class &amp; Accounts'!E212+ SUM('O4 Summary by Class &amp; Accounts'!E214:E217)</f>
        <v>4944484.5893279528</v>
      </c>
      <c r="E38" s="899">
        <f>SUM('O4 Summary by Class &amp; Accounts'!F174:F203) + 'O4 Summary by Class &amp; Accounts'!F212+ SUM('O4 Summary by Class &amp; Accounts'!F214:F217)</f>
        <v>905064.79874957597</v>
      </c>
      <c r="F38" s="899">
        <f>SUM('O4 Summary by Class &amp; Accounts'!G174:G203) + 'O4 Summary by Class &amp; Accounts'!G212+ SUM('O4 Summary by Class &amp; Accounts'!G214:G217)</f>
        <v>861037.83177586552</v>
      </c>
      <c r="G38" s="899">
        <f>SUM('O4 Summary by Class &amp; Accounts'!H174:H203) + 'O4 Summary by Class &amp; Accounts'!H212+ SUM('O4 Summary by Class &amp; Accounts'!H214:H217)</f>
        <v>0</v>
      </c>
      <c r="H38" s="899">
        <f>SUM('O4 Summary by Class &amp; Accounts'!I174:I203) + 'O4 Summary by Class &amp; Accounts'!I212+ SUM('O4 Summary by Class &amp; Accounts'!I214:I217)</f>
        <v>270941.93120380113</v>
      </c>
      <c r="I38" s="899">
        <f>SUM('O4 Summary by Class &amp; Accounts'!J174:J203) + 'O4 Summary by Class &amp; Accounts'!J212+ SUM('O4 Summary by Class &amp; Accounts'!J214:J217)</f>
        <v>339534.9485315393</v>
      </c>
      <c r="J38" s="899">
        <f>SUM('O4 Summary by Class &amp; Accounts'!K174:K203) + 'O4 Summary by Class &amp; Accounts'!K212+ SUM('O4 Summary by Class &amp; Accounts'!K214:K217)</f>
        <v>253791.26018989593</v>
      </c>
      <c r="K38" s="899">
        <f>SUM('O4 Summary by Class &amp; Accounts'!L174:L203) + 'O4 Summary by Class &amp; Accounts'!L212+ SUM('O4 Summary by Class &amp; Accounts'!L214:L217)</f>
        <v>16689.889571257147</v>
      </c>
      <c r="L38" s="899">
        <f>SUM('O4 Summary by Class &amp; Accounts'!M174:M203) + 'O4 Summary by Class &amp; Accounts'!M212+ SUM('O4 Summary by Class &amp; Accounts'!M214:M217)</f>
        <v>45715.750650111608</v>
      </c>
      <c r="M38" s="899">
        <f>SUM('O4 Summary by Class &amp; Accounts'!N174:N203) + 'O4 Summary by Class &amp; Accounts'!N212+ SUM('O4 Summary by Class &amp; Accounts'!N214:N217)</f>
        <v>0</v>
      </c>
      <c r="N38" s="899">
        <f>SUM('O4 Summary by Class &amp; Accounts'!O174:O203) + 'O4 Summary by Class &amp; Accounts'!O212+ SUM('O4 Summary by Class &amp; Accounts'!O214:O217)</f>
        <v>0</v>
      </c>
      <c r="O38" s="899">
        <f>SUM('O4 Summary by Class &amp; Accounts'!P174:P203) + 'O4 Summary by Class &amp; Accounts'!P212+ SUM('O4 Summary by Class &amp; Accounts'!P214:P217)</f>
        <v>0</v>
      </c>
      <c r="P38" s="899">
        <f>SUM('O4 Summary by Class &amp; Accounts'!Q174:Q203) + 'O4 Summary by Class &amp; Accounts'!Q212+ SUM('O4 Summary by Class &amp; Accounts'!Q214:Q217)</f>
        <v>0</v>
      </c>
      <c r="Q38" s="899">
        <f>SUM('O4 Summary by Class &amp; Accounts'!R174:R203) + 'O4 Summary by Class &amp; Accounts'!R212+ SUM('O4 Summary by Class &amp; Accounts'!R214:R217)</f>
        <v>0</v>
      </c>
      <c r="R38" s="899">
        <f>SUM('O4 Summary by Class &amp; Accounts'!S174:S203) + 'O4 Summary by Class &amp; Accounts'!S212+ SUM('O4 Summary by Class &amp; Accounts'!S214:S217)</f>
        <v>0</v>
      </c>
      <c r="S38" s="899">
        <f>SUM('O4 Summary by Class &amp; Accounts'!T174:T203) + 'O4 Summary by Class &amp; Accounts'!T212+ SUM('O4 Summary by Class &amp; Accounts'!T214:T217)</f>
        <v>0</v>
      </c>
      <c r="T38" s="899">
        <f>SUM('O4 Summary by Class &amp; Accounts'!U174:U203) + 'O4 Summary by Class &amp; Accounts'!U212+ SUM('O4 Summary by Class &amp; Accounts'!U214:U217)</f>
        <v>0</v>
      </c>
      <c r="U38" s="899">
        <f>SUM('O4 Summary by Class &amp; Accounts'!V174:V203) + 'O4 Summary by Class &amp; Accounts'!V212+ SUM('O4 Summary by Class &amp; Accounts'!V214:V217)</f>
        <v>0</v>
      </c>
      <c r="V38" s="899">
        <f>SUM('O4 Summary by Class &amp; Accounts'!W174:W203) + 'O4 Summary by Class &amp; Accounts'!W212+ SUM('O4 Summary by Class &amp; Accounts'!W214:W217)</f>
        <v>0</v>
      </c>
      <c r="W38" s="900">
        <f>SUM('O4 Summary by Class &amp; Accounts'!X174:X203) + 'O4 Summary by Class &amp; Accounts'!X212+ SUM('O4 Summary by Class &amp; Accounts'!X214:X217)</f>
        <v>0</v>
      </c>
      <c r="X38" s="776"/>
    </row>
    <row r="39" spans="2:24" s="663" customFormat="1" ht="12.75" x14ac:dyDescent="0.2">
      <c r="B39" s="838"/>
      <c r="C39" s="777"/>
      <c r="D39" s="776"/>
      <c r="E39" s="776"/>
      <c r="F39" s="776"/>
      <c r="G39" s="776"/>
      <c r="H39" s="776"/>
      <c r="I39" s="776"/>
      <c r="J39" s="776"/>
      <c r="K39" s="776"/>
      <c r="L39" s="776"/>
      <c r="M39" s="776"/>
      <c r="N39" s="776"/>
      <c r="O39" s="776"/>
      <c r="P39" s="776"/>
      <c r="Q39" s="776"/>
      <c r="R39" s="776"/>
      <c r="S39" s="776"/>
      <c r="T39" s="776"/>
      <c r="U39" s="776"/>
      <c r="V39" s="776"/>
      <c r="W39" s="664"/>
      <c r="X39" s="776"/>
    </row>
    <row r="40" spans="2:24" s="663" customFormat="1" ht="12.75" x14ac:dyDescent="0.2">
      <c r="B40" s="924" t="s">
        <v>357</v>
      </c>
      <c r="C40" s="925">
        <f>SUM(D40:W40)</f>
        <v>5665481.0000000009</v>
      </c>
      <c r="D40" s="928">
        <f>'O6 Source Data for E2'!D165</f>
        <v>3717756.1828813753</v>
      </c>
      <c r="E40" s="928">
        <f>'O6 Source Data for E2'!E165</f>
        <v>666293.00717512902</v>
      </c>
      <c r="F40" s="928">
        <f>'O6 Source Data for E2'!F165</f>
        <v>621117.05053232459</v>
      </c>
      <c r="G40" s="928">
        <f>'O6 Source Data for E2'!G165</f>
        <v>0</v>
      </c>
      <c r="H40" s="928">
        <f>'O6 Source Data for E2'!H165</f>
        <v>192152.19863129815</v>
      </c>
      <c r="I40" s="928">
        <f>'O6 Source Data for E2'!I165</f>
        <v>239449.79751381671</v>
      </c>
      <c r="J40" s="928">
        <f>'O6 Source Data for E2'!J165</f>
        <v>181537.57117094265</v>
      </c>
      <c r="K40" s="928">
        <f>'O6 Source Data for E2'!K165</f>
        <v>11989.361762252292</v>
      </c>
      <c r="L40" s="928">
        <f>'O6 Source Data for E2'!L165</f>
        <v>35185.830332861842</v>
      </c>
      <c r="M40" s="928">
        <f>'O6 Source Data for E2'!M165</f>
        <v>0</v>
      </c>
      <c r="N40" s="928">
        <f>'O6 Source Data for E2'!N165</f>
        <v>0</v>
      </c>
      <c r="O40" s="928">
        <f>'O6 Source Data for E2'!O165</f>
        <v>0</v>
      </c>
      <c r="P40" s="928">
        <f>'O6 Source Data for E2'!P165</f>
        <v>0</v>
      </c>
      <c r="Q40" s="928">
        <f>'O6 Source Data for E2'!Q165</f>
        <v>0</v>
      </c>
      <c r="R40" s="928">
        <f>'O6 Source Data for E2'!R165</f>
        <v>0</v>
      </c>
      <c r="S40" s="928">
        <f>'O6 Source Data for E2'!S165</f>
        <v>0</v>
      </c>
      <c r="T40" s="928">
        <f>'O6 Source Data for E2'!T165</f>
        <v>0</v>
      </c>
      <c r="U40" s="928">
        <f>'O6 Source Data for E2'!U165</f>
        <v>0</v>
      </c>
      <c r="V40" s="928">
        <f>'O6 Source Data for E2'!V165</f>
        <v>0</v>
      </c>
      <c r="W40" s="929">
        <f>'O6 Source Data for E2'!W165</f>
        <v>0</v>
      </c>
      <c r="X40" s="776"/>
    </row>
    <row r="41" spans="2:24" s="663" customFormat="1" ht="12.75" x14ac:dyDescent="0.2">
      <c r="B41" s="838"/>
      <c r="C41" s="777"/>
      <c r="D41" s="776"/>
      <c r="E41" s="776"/>
      <c r="F41" s="776"/>
      <c r="G41" s="776"/>
      <c r="H41" s="776"/>
      <c r="I41" s="776"/>
      <c r="J41" s="776"/>
      <c r="K41" s="776"/>
      <c r="L41" s="776"/>
      <c r="M41" s="776"/>
      <c r="N41" s="776"/>
      <c r="O41" s="776"/>
      <c r="P41" s="776"/>
      <c r="Q41" s="776"/>
      <c r="R41" s="776"/>
      <c r="S41" s="776"/>
      <c r="T41" s="776"/>
      <c r="U41" s="776"/>
      <c r="V41" s="776"/>
      <c r="W41" s="664"/>
      <c r="X41" s="776"/>
    </row>
    <row r="42" spans="2:24" s="663" customFormat="1" ht="19.5" customHeight="1" x14ac:dyDescent="0.2">
      <c r="B42" s="937" t="s">
        <v>361</v>
      </c>
      <c r="C42" s="777"/>
      <c r="D42" s="776"/>
      <c r="E42" s="776"/>
      <c r="F42" s="776"/>
      <c r="G42" s="776"/>
      <c r="H42" s="776"/>
      <c r="I42" s="776"/>
      <c r="J42" s="776"/>
      <c r="K42" s="776"/>
      <c r="L42" s="776"/>
      <c r="M42" s="776"/>
      <c r="N42" s="776"/>
      <c r="O42" s="776"/>
      <c r="P42" s="776"/>
      <c r="Q42" s="776"/>
      <c r="R42" s="776"/>
      <c r="S42" s="776"/>
      <c r="T42" s="776"/>
      <c r="U42" s="776"/>
      <c r="V42" s="776"/>
      <c r="W42" s="664"/>
      <c r="X42" s="776"/>
    </row>
    <row r="43" spans="2:24" s="663" customFormat="1" ht="12.75" x14ac:dyDescent="0.2">
      <c r="B43" s="838" t="s">
        <v>1540</v>
      </c>
      <c r="C43" s="777">
        <f>SUM(D43:W43)</f>
        <v>4008319.764</v>
      </c>
      <c r="D43" s="776">
        <f>'O5 Details by Class &amp; Accounts'!I57</f>
        <v>1963636.3379811135</v>
      </c>
      <c r="E43" s="776">
        <f>'O5 Details by Class &amp; Accounts'!J57</f>
        <v>677478.66940508143</v>
      </c>
      <c r="F43" s="776">
        <f>'O5 Details by Class &amp; Accounts'!K57</f>
        <v>1283272.0179033158</v>
      </c>
      <c r="G43" s="776">
        <f>'O5 Details by Class &amp; Accounts'!L57</f>
        <v>0</v>
      </c>
      <c r="H43" s="776">
        <f>'O5 Details by Class &amp; Accounts'!M57</f>
        <v>75162.723273932963</v>
      </c>
      <c r="I43" s="776">
        <f>'O5 Details by Class &amp; Accounts'!N57</f>
        <v>0</v>
      </c>
      <c r="J43" s="776">
        <f>'O5 Details by Class &amp; Accounts'!O57</f>
        <v>0</v>
      </c>
      <c r="K43" s="776">
        <f>'O5 Details by Class &amp; Accounts'!P57</f>
        <v>765.90770071609097</v>
      </c>
      <c r="L43" s="776">
        <f>'O5 Details by Class &amp; Accounts'!Q57</f>
        <v>8004.1077358401317</v>
      </c>
      <c r="M43" s="776">
        <f>'O5 Details by Class &amp; Accounts'!R57</f>
        <v>0</v>
      </c>
      <c r="N43" s="776">
        <f>'O5 Details by Class &amp; Accounts'!S57</f>
        <v>0</v>
      </c>
      <c r="O43" s="776">
        <f>'O5 Details by Class &amp; Accounts'!T57</f>
        <v>0</v>
      </c>
      <c r="P43" s="776">
        <f>'O5 Details by Class &amp; Accounts'!U57</f>
        <v>0</v>
      </c>
      <c r="Q43" s="776">
        <f>'O5 Details by Class &amp; Accounts'!V57</f>
        <v>0</v>
      </c>
      <c r="R43" s="776">
        <f>'O5 Details by Class &amp; Accounts'!W57</f>
        <v>0</v>
      </c>
      <c r="S43" s="776">
        <f>'O5 Details by Class &amp; Accounts'!X57</f>
        <v>0</v>
      </c>
      <c r="T43" s="776">
        <f>'O5 Details by Class &amp; Accounts'!Y57</f>
        <v>0</v>
      </c>
      <c r="U43" s="776">
        <f>'O5 Details by Class &amp; Accounts'!Z57</f>
        <v>0</v>
      </c>
      <c r="V43" s="776">
        <f>'O5 Details by Class &amp; Accounts'!AA57</f>
        <v>0</v>
      </c>
      <c r="W43" s="664">
        <f>'O5 Details by Class &amp; Accounts'!AB57</f>
        <v>0</v>
      </c>
      <c r="X43" s="776"/>
    </row>
    <row r="44" spans="2:24" s="663" customFormat="1" ht="12.75" x14ac:dyDescent="0.2">
      <c r="B44" s="838" t="s">
        <v>351</v>
      </c>
      <c r="C44" s="777">
        <f>SUM(D44:W44)</f>
        <v>-254794.4776548559</v>
      </c>
      <c r="D44" s="679">
        <f>IF(ISERROR('O7 Amortization'!G55+'O7 Amortization'!G126+'O7 Amortization'!G197+'O7 Amortization'!G268), "-", 'O7 Amortization'!G55+'O7 Amortization'!G126+'O7 Amortization'!G197+'O7 Amortization'!G268)</f>
        <v>-124821.30281460047</v>
      </c>
      <c r="E44" s="679">
        <f>IF(ISERROR('O7 Amortization'!H55+'O7 Amortization'!H126+'O7 Amortization'!H197+'O7 Amortization'!H268), "-", 'O7 Amortization'!H55+'O7 Amortization'!H126+'O7 Amortization'!H197+'O7 Amortization'!H268)</f>
        <v>-43064.883506478283</v>
      </c>
      <c r="F44" s="679">
        <f>IF(ISERROR('O7 Amortization'!I55+'O7 Amortization'!I126+'O7 Amortization'!I197+'O7 Amortization'!I268), "-", 'O7 Amortization'!I55+'O7 Amortization'!I126+'O7 Amortization'!I197+'O7 Amortization'!I268)</f>
        <v>-81572.988868651621</v>
      </c>
      <c r="G44" s="679">
        <f>IF(ISERROR('O7 Amortization'!J55+'O7 Amortization'!J126+'O7 Amortization'!J197+'O7 Amortization'!J268), "-", 'O7 Amortization'!J55+'O7 Amortization'!J126+'O7 Amortization'!J197+'O7 Amortization'!J268)</f>
        <v>0</v>
      </c>
      <c r="H44" s="679">
        <f>IF(ISERROR('O7 Amortization'!K55+'O7 Amortization'!K126+'O7 Amortization'!K197+'O7 Amortization'!K268), "-", 'O7 Amortization'!K55+'O7 Amortization'!K126+'O7 Amortization'!K197+'O7 Amortization'!K268)</f>
        <v>-4777.8241116639192</v>
      </c>
      <c r="I44" s="679">
        <f>IF(ISERROR('O7 Amortization'!L55+'O7 Amortization'!L126+'O7 Amortization'!L197+'O7 Amortization'!L268), "-", 'O7 Amortization'!L55+'O7 Amortization'!L126+'O7 Amortization'!L197+'O7 Amortization'!L268)</f>
        <v>0</v>
      </c>
      <c r="J44" s="679">
        <f>IF(ISERROR('O7 Amortization'!M55+'O7 Amortization'!M126+'O7 Amortization'!M197+'O7 Amortization'!M268), "-", 'O7 Amortization'!M55+'O7 Amortization'!M126+'O7 Amortization'!M197+'O7 Amortization'!M268)</f>
        <v>0</v>
      </c>
      <c r="K44" s="679">
        <f>IF(ISERROR('O7 Amortization'!N55+'O7 Amortization'!N126+'O7 Amortization'!N197+'O7 Amortization'!N268), "-", 'O7 Amortization'!N55+'O7 Amortization'!N126+'O7 Amortization'!N197+'O7 Amortization'!N268)</f>
        <v>-48.685999128234243</v>
      </c>
      <c r="L44" s="679">
        <f>IF(ISERROR('O7 Amortization'!O55+'O7 Amortization'!O126+'O7 Amortization'!O197+'O7 Amortization'!O268), "-", 'O7 Amortization'!O55+'O7 Amortization'!O126+'O7 Amortization'!O197+'O7 Amortization'!O268)</f>
        <v>-508.79235433337993</v>
      </c>
      <c r="M44" s="679">
        <f>IF(ISERROR('O7 Amortization'!P55+'O7 Amortization'!P126+'O7 Amortization'!P197+'O7 Amortization'!P268), "-", 'O7 Amortization'!P55+'O7 Amortization'!P126+'O7 Amortization'!P197+'O7 Amortization'!P268)</f>
        <v>0</v>
      </c>
      <c r="N44" s="679">
        <f>IF(ISERROR('O7 Amortization'!Q55+'O7 Amortization'!Q126+'O7 Amortization'!Q197+'O7 Amortization'!Q268), "-", 'O7 Amortization'!Q55+'O7 Amortization'!Q126+'O7 Amortization'!Q197+'O7 Amortization'!Q268)</f>
        <v>0</v>
      </c>
      <c r="O44" s="679">
        <f>IF(ISERROR('O7 Amortization'!R55+'O7 Amortization'!R126+'O7 Amortization'!R197+'O7 Amortization'!R268), "-", 'O7 Amortization'!R55+'O7 Amortization'!R126+'O7 Amortization'!R197+'O7 Amortization'!R268)</f>
        <v>0</v>
      </c>
      <c r="P44" s="679">
        <f>IF(ISERROR('O7 Amortization'!S55+'O7 Amortization'!S126+'O7 Amortization'!S197+'O7 Amortization'!S268), "-", 'O7 Amortization'!S55+'O7 Amortization'!S126+'O7 Amortization'!S197+'O7 Amortization'!S268)</f>
        <v>0</v>
      </c>
      <c r="Q44" s="679">
        <f>IF(ISERROR('O7 Amortization'!T55+'O7 Amortization'!T126+'O7 Amortization'!T197+'O7 Amortization'!T268), "-", 'O7 Amortization'!T55+'O7 Amortization'!T126+'O7 Amortization'!T197+'O7 Amortization'!T268)</f>
        <v>0</v>
      </c>
      <c r="R44" s="679">
        <f>IF(ISERROR('O7 Amortization'!U55+'O7 Amortization'!U126+'O7 Amortization'!U197+'O7 Amortization'!U268), "-", 'O7 Amortization'!U55+'O7 Amortization'!U126+'O7 Amortization'!U197+'O7 Amortization'!U268)</f>
        <v>0</v>
      </c>
      <c r="S44" s="679">
        <f>IF(ISERROR('O7 Amortization'!V55+'O7 Amortization'!V126+'O7 Amortization'!V197+'O7 Amortization'!V268), "-", 'O7 Amortization'!V55+'O7 Amortization'!V126+'O7 Amortization'!V197+'O7 Amortization'!V268)</f>
        <v>0</v>
      </c>
      <c r="T44" s="679">
        <f>IF(ISERROR('O7 Amortization'!W55+'O7 Amortization'!W126+'O7 Amortization'!W197+'O7 Amortization'!W268), "-", 'O7 Amortization'!W55+'O7 Amortization'!W126+'O7 Amortization'!W197+'O7 Amortization'!W268)</f>
        <v>0</v>
      </c>
      <c r="U44" s="679">
        <f>IF(ISERROR('O7 Amortization'!X55+'O7 Amortization'!X126+'O7 Amortization'!X197+'O7 Amortization'!X268), "-", 'O7 Amortization'!X55+'O7 Amortization'!X126+'O7 Amortization'!X197+'O7 Amortization'!X268)</f>
        <v>0</v>
      </c>
      <c r="V44" s="679">
        <f>IF(ISERROR('O7 Amortization'!Y55+'O7 Amortization'!Y126+'O7 Amortization'!Y197+'O7 Amortization'!Y268), "-", 'O7 Amortization'!Y55+'O7 Amortization'!Y126+'O7 Amortization'!Y197+'O7 Amortization'!Y268)</f>
        <v>0</v>
      </c>
      <c r="W44" s="680">
        <f>IF(ISERROR('O7 Amortization'!Z55+'O7 Amortization'!Z126+'O7 Amortization'!Z197+'O7 Amortization'!Z268), "-", 'O7 Amortization'!Z55+'O7 Amortization'!Z126+'O7 Amortization'!Z197+'O7 Amortization'!Z268)</f>
        <v>0</v>
      </c>
      <c r="X44" s="776"/>
    </row>
    <row r="45" spans="2:24" s="663" customFormat="1" ht="12.75" x14ac:dyDescent="0.2">
      <c r="B45" s="838" t="s">
        <v>352</v>
      </c>
      <c r="C45" s="777">
        <f>SUM(D45:W45)</f>
        <v>3753525.2863451447</v>
      </c>
      <c r="D45" s="679">
        <f>IF(ISERROR(D43+D44), "-", D43+D44)</f>
        <v>1838815.0351665129</v>
      </c>
      <c r="E45" s="679">
        <f>IF(ISERROR(E43+E44), "-", E43+E44)</f>
        <v>634413.78589860315</v>
      </c>
      <c r="F45" s="679">
        <f t="shared" ref="F45:W45" si="7">IF(ISERROR(F43+F44), "-", F43+F44)</f>
        <v>1201699.0290346642</v>
      </c>
      <c r="G45" s="679">
        <f t="shared" si="7"/>
        <v>0</v>
      </c>
      <c r="H45" s="679">
        <f t="shared" si="7"/>
        <v>70384.899162269037</v>
      </c>
      <c r="I45" s="679">
        <f t="shared" si="7"/>
        <v>0</v>
      </c>
      <c r="J45" s="679">
        <f t="shared" si="7"/>
        <v>0</v>
      </c>
      <c r="K45" s="679">
        <f t="shared" si="7"/>
        <v>717.22170158785673</v>
      </c>
      <c r="L45" s="679">
        <f t="shared" si="7"/>
        <v>7495.3153815067517</v>
      </c>
      <c r="M45" s="679">
        <f t="shared" si="7"/>
        <v>0</v>
      </c>
      <c r="N45" s="679">
        <f t="shared" si="7"/>
        <v>0</v>
      </c>
      <c r="O45" s="679">
        <f t="shared" si="7"/>
        <v>0</v>
      </c>
      <c r="P45" s="679">
        <f t="shared" si="7"/>
        <v>0</v>
      </c>
      <c r="Q45" s="679">
        <f t="shared" si="7"/>
        <v>0</v>
      </c>
      <c r="R45" s="679">
        <f t="shared" si="7"/>
        <v>0</v>
      </c>
      <c r="S45" s="679">
        <f t="shared" si="7"/>
        <v>0</v>
      </c>
      <c r="T45" s="679">
        <f t="shared" si="7"/>
        <v>0</v>
      </c>
      <c r="U45" s="679">
        <f t="shared" si="7"/>
        <v>0</v>
      </c>
      <c r="V45" s="679">
        <f t="shared" si="7"/>
        <v>0</v>
      </c>
      <c r="W45" s="680">
        <f t="shared" si="7"/>
        <v>0</v>
      </c>
      <c r="X45" s="776"/>
    </row>
    <row r="46" spans="2:24" s="663" customFormat="1" ht="12.75" x14ac:dyDescent="0.2">
      <c r="B46" s="838" t="s">
        <v>363</v>
      </c>
      <c r="C46" s="777">
        <f>SUM(D46:W46)</f>
        <v>1845865.4477041259</v>
      </c>
      <c r="D46" s="776">
        <f t="shared" ref="D46:W46" si="8">IF(ISERROR(D45/D36*D32),0,D45/D36*D32)</f>
        <v>905277.88503444241</v>
      </c>
      <c r="E46" s="776">
        <f t="shared" si="8"/>
        <v>310777.54499037325</v>
      </c>
      <c r="F46" s="776">
        <f t="shared" si="8"/>
        <v>591540.05351449107</v>
      </c>
      <c r="G46" s="776">
        <f t="shared" si="8"/>
        <v>0</v>
      </c>
      <c r="H46" s="776">
        <f t="shared" si="8"/>
        <v>34218.847852632694</v>
      </c>
      <c r="I46" s="776">
        <f t="shared" si="8"/>
        <v>0</v>
      </c>
      <c r="J46" s="776">
        <f t="shared" si="8"/>
        <v>0</v>
      </c>
      <c r="K46" s="776">
        <f t="shared" si="8"/>
        <v>354.17644574300743</v>
      </c>
      <c r="L46" s="776">
        <f t="shared" si="8"/>
        <v>3696.9398664433484</v>
      </c>
      <c r="M46" s="776">
        <f t="shared" si="8"/>
        <v>0</v>
      </c>
      <c r="N46" s="776">
        <f t="shared" si="8"/>
        <v>0</v>
      </c>
      <c r="O46" s="776">
        <f t="shared" si="8"/>
        <v>0</v>
      </c>
      <c r="P46" s="776">
        <f t="shared" si="8"/>
        <v>0</v>
      </c>
      <c r="Q46" s="776">
        <f t="shared" si="8"/>
        <v>0</v>
      </c>
      <c r="R46" s="776">
        <f t="shared" si="8"/>
        <v>0</v>
      </c>
      <c r="S46" s="776">
        <f t="shared" si="8"/>
        <v>0</v>
      </c>
      <c r="T46" s="776">
        <f t="shared" si="8"/>
        <v>0</v>
      </c>
      <c r="U46" s="776">
        <f t="shared" si="8"/>
        <v>0</v>
      </c>
      <c r="V46" s="776">
        <f t="shared" si="8"/>
        <v>0</v>
      </c>
      <c r="W46" s="664">
        <f t="shared" si="8"/>
        <v>0</v>
      </c>
      <c r="X46" s="776"/>
    </row>
    <row r="47" spans="2:24" s="663" customFormat="1" ht="12.75" x14ac:dyDescent="0.2">
      <c r="B47" s="838" t="s">
        <v>1284</v>
      </c>
      <c r="C47" s="777">
        <f>SUM(D47:W47)</f>
        <v>5599390.7340492699</v>
      </c>
      <c r="D47" s="776">
        <f t="shared" ref="D47:W47" si="9">SUM(D45:D46)</f>
        <v>2744092.9202009551</v>
      </c>
      <c r="E47" s="776">
        <f t="shared" si="9"/>
        <v>945191.33088897634</v>
      </c>
      <c r="F47" s="776">
        <f t="shared" si="9"/>
        <v>1793239.0825491552</v>
      </c>
      <c r="G47" s="776">
        <f t="shared" si="9"/>
        <v>0</v>
      </c>
      <c r="H47" s="776">
        <f t="shared" si="9"/>
        <v>104603.74701490173</v>
      </c>
      <c r="I47" s="776">
        <f t="shared" si="9"/>
        <v>0</v>
      </c>
      <c r="J47" s="776">
        <f t="shared" si="9"/>
        <v>0</v>
      </c>
      <c r="K47" s="776">
        <f t="shared" si="9"/>
        <v>1071.398147330864</v>
      </c>
      <c r="L47" s="776">
        <f t="shared" si="9"/>
        <v>11192.255247950099</v>
      </c>
      <c r="M47" s="776">
        <f t="shared" si="9"/>
        <v>0</v>
      </c>
      <c r="N47" s="776">
        <f t="shared" si="9"/>
        <v>0</v>
      </c>
      <c r="O47" s="776">
        <f t="shared" si="9"/>
        <v>0</v>
      </c>
      <c r="P47" s="776">
        <f t="shared" si="9"/>
        <v>0</v>
      </c>
      <c r="Q47" s="776">
        <f t="shared" si="9"/>
        <v>0</v>
      </c>
      <c r="R47" s="776">
        <f t="shared" si="9"/>
        <v>0</v>
      </c>
      <c r="S47" s="776">
        <f t="shared" si="9"/>
        <v>0</v>
      </c>
      <c r="T47" s="776">
        <f t="shared" si="9"/>
        <v>0</v>
      </c>
      <c r="U47" s="776">
        <f t="shared" si="9"/>
        <v>0</v>
      </c>
      <c r="V47" s="776">
        <f t="shared" si="9"/>
        <v>0</v>
      </c>
      <c r="W47" s="664">
        <f t="shared" si="9"/>
        <v>0</v>
      </c>
      <c r="X47" s="776"/>
    </row>
    <row r="48" spans="2:24" s="663" customFormat="1" ht="12.75" x14ac:dyDescent="0.2">
      <c r="B48" s="838"/>
      <c r="C48" s="777"/>
      <c r="D48" s="776"/>
      <c r="E48" s="776"/>
      <c r="F48" s="776"/>
      <c r="G48" s="776"/>
      <c r="H48" s="776"/>
      <c r="I48" s="776"/>
      <c r="J48" s="776"/>
      <c r="K48" s="776"/>
      <c r="L48" s="776"/>
      <c r="M48" s="776"/>
      <c r="N48" s="776"/>
      <c r="O48" s="776"/>
      <c r="P48" s="776"/>
      <c r="Q48" s="776"/>
      <c r="R48" s="776"/>
      <c r="S48" s="776"/>
      <c r="T48" s="776"/>
      <c r="U48" s="776"/>
      <c r="V48" s="776"/>
      <c r="W48" s="664"/>
      <c r="X48" s="776"/>
    </row>
    <row r="49" spans="2:24" s="663" customFormat="1" ht="18.75" customHeight="1" x14ac:dyDescent="0.2">
      <c r="B49" s="937" t="s">
        <v>764</v>
      </c>
      <c r="C49" s="777"/>
      <c r="D49" s="776"/>
      <c r="E49" s="776"/>
      <c r="F49" s="776"/>
      <c r="G49" s="776"/>
      <c r="H49" s="776"/>
      <c r="I49" s="776"/>
      <c r="J49" s="776"/>
      <c r="K49" s="776"/>
      <c r="L49" s="776"/>
      <c r="M49" s="776"/>
      <c r="N49" s="776"/>
      <c r="O49" s="776"/>
      <c r="P49" s="776"/>
      <c r="Q49" s="776"/>
      <c r="R49" s="776"/>
      <c r="S49" s="776"/>
      <c r="T49" s="776"/>
      <c r="U49" s="776"/>
      <c r="V49" s="776"/>
      <c r="W49" s="664"/>
      <c r="X49" s="776"/>
    </row>
    <row r="50" spans="2:24" s="685" customFormat="1" ht="12.75" x14ac:dyDescent="0.2">
      <c r="B50" s="844" t="s">
        <v>291</v>
      </c>
      <c r="C50" s="777">
        <f>SUM(D50:W50)</f>
        <v>475508.40000000008</v>
      </c>
      <c r="D50" s="776">
        <f>'O5 Details by Class &amp; Accounts'!I131</f>
        <v>187552.13417983538</v>
      </c>
      <c r="E50" s="776">
        <f>'O5 Details by Class &amp; Accounts'!J131</f>
        <v>64707.791280169447</v>
      </c>
      <c r="F50" s="776">
        <f>'O5 Details by Class &amp; Accounts'!K131</f>
        <v>133228.35808623157</v>
      </c>
      <c r="G50" s="776">
        <f>'O5 Details by Class &amp; Accounts'!L131</f>
        <v>0</v>
      </c>
      <c r="H50" s="776">
        <f>'O5 Details by Class &amp; Accounts'!M131</f>
        <v>39099.229294317294</v>
      </c>
      <c r="I50" s="776">
        <f>'O5 Details by Class &amp; Accounts'!N131</f>
        <v>50083.239637804261</v>
      </c>
      <c r="J50" s="776">
        <f>'O5 Details by Class &amp; Accounts'!O131</f>
        <v>0</v>
      </c>
      <c r="K50" s="776">
        <f>'O5 Details by Class &amp; Accounts'!P131</f>
        <v>73.153883474046353</v>
      </c>
      <c r="L50" s="776">
        <f>'O5 Details by Class &amp; Accounts'!Q131</f>
        <v>764.49363816803907</v>
      </c>
      <c r="M50" s="776">
        <f>'O5 Details by Class &amp; Accounts'!R131</f>
        <v>0</v>
      </c>
      <c r="N50" s="776">
        <f>'O5 Details by Class &amp; Accounts'!S131</f>
        <v>0</v>
      </c>
      <c r="O50" s="776">
        <f>'O5 Details by Class &amp; Accounts'!T131</f>
        <v>0</v>
      </c>
      <c r="P50" s="776">
        <f>'O5 Details by Class &amp; Accounts'!U131</f>
        <v>0</v>
      </c>
      <c r="Q50" s="776">
        <f>'O5 Details by Class &amp; Accounts'!V131</f>
        <v>0</v>
      </c>
      <c r="R50" s="776">
        <f>'O5 Details by Class &amp; Accounts'!W131</f>
        <v>0</v>
      </c>
      <c r="S50" s="776">
        <f>'O5 Details by Class &amp; Accounts'!X131</f>
        <v>0</v>
      </c>
      <c r="T50" s="776">
        <f>'O5 Details by Class &amp; Accounts'!Y131</f>
        <v>0</v>
      </c>
      <c r="U50" s="776">
        <f>'O5 Details by Class &amp; Accounts'!Z131</f>
        <v>0</v>
      </c>
      <c r="V50" s="776">
        <f>'O5 Details by Class &amp; Accounts'!AA131</f>
        <v>0</v>
      </c>
      <c r="W50" s="664">
        <f>'O5 Details by Class &amp; Accounts'!AB131</f>
        <v>0</v>
      </c>
      <c r="X50" s="789"/>
    </row>
    <row r="51" spans="2:24" s="685" customFormat="1" ht="12.75" x14ac:dyDescent="0.2">
      <c r="B51" s="841" t="s">
        <v>292</v>
      </c>
      <c r="C51" s="777">
        <f>SUM(D51:W51)</f>
        <v>132810</v>
      </c>
      <c r="D51" s="776">
        <f>'O5 Details by Class &amp; Accounts'!I132</f>
        <v>52383.509819014638</v>
      </c>
      <c r="E51" s="776">
        <f>'O5 Details by Class &amp; Accounts'!J132</f>
        <v>18072.954673186225</v>
      </c>
      <c r="F51" s="776">
        <f>'O5 Details by Class &amp; Accounts'!K132</f>
        <v>37210.821591022184</v>
      </c>
      <c r="G51" s="776">
        <f>'O5 Details by Class &amp; Accounts'!L132</f>
        <v>0</v>
      </c>
      <c r="H51" s="776">
        <f>'O5 Details by Class &amp; Accounts'!M132</f>
        <v>10920.456174019808</v>
      </c>
      <c r="I51" s="776">
        <f>'O5 Details by Class &amp; Accounts'!N132</f>
        <v>13988.301902336078</v>
      </c>
      <c r="J51" s="776">
        <f>'O5 Details by Class &amp; Accounts'!O132</f>
        <v>0</v>
      </c>
      <c r="K51" s="776">
        <f>'O5 Details by Class &amp; Accounts'!P132</f>
        <v>20.431957172971281</v>
      </c>
      <c r="L51" s="776">
        <f>'O5 Details by Class &amp; Accounts'!Q132</f>
        <v>213.52388324811355</v>
      </c>
      <c r="M51" s="776">
        <f>'O5 Details by Class &amp; Accounts'!R132</f>
        <v>0</v>
      </c>
      <c r="N51" s="776">
        <f>'O5 Details by Class &amp; Accounts'!S132</f>
        <v>0</v>
      </c>
      <c r="O51" s="776">
        <f>'O5 Details by Class &amp; Accounts'!T132</f>
        <v>0</v>
      </c>
      <c r="P51" s="776">
        <f>'O5 Details by Class &amp; Accounts'!U132</f>
        <v>0</v>
      </c>
      <c r="Q51" s="776">
        <f>'O5 Details by Class &amp; Accounts'!V132</f>
        <v>0</v>
      </c>
      <c r="R51" s="776">
        <f>'O5 Details by Class &amp; Accounts'!W132</f>
        <v>0</v>
      </c>
      <c r="S51" s="776">
        <f>'O5 Details by Class &amp; Accounts'!X132</f>
        <v>0</v>
      </c>
      <c r="T51" s="776">
        <f>'O5 Details by Class &amp; Accounts'!Y132</f>
        <v>0</v>
      </c>
      <c r="U51" s="776">
        <f>'O5 Details by Class &amp; Accounts'!Z132</f>
        <v>0</v>
      </c>
      <c r="V51" s="776">
        <f>'O5 Details by Class &amp; Accounts'!AA132</f>
        <v>0</v>
      </c>
      <c r="W51" s="664">
        <f>'O5 Details by Class &amp; Accounts'!AB132</f>
        <v>0</v>
      </c>
    </row>
    <row r="52" spans="2:24" s="685" customFormat="1" ht="12.75" x14ac:dyDescent="0.2">
      <c r="B52" s="841" t="s">
        <v>293</v>
      </c>
      <c r="C52" s="777">
        <f>SUM(D52:W52)</f>
        <v>270964.80000000005</v>
      </c>
      <c r="D52" s="776">
        <f>'O5 Details by Class &amp; Accounts'!I149</f>
        <v>106875.13938263185</v>
      </c>
      <c r="E52" s="776">
        <f>'O5 Details by Class &amp; Accounts'!J149</f>
        <v>36873.23656674174</v>
      </c>
      <c r="F52" s="776">
        <f>'O5 Details by Class &amp; Accounts'!K149</f>
        <v>75919.153905933345</v>
      </c>
      <c r="G52" s="776">
        <f>'O5 Details by Class &amp; Accounts'!L149</f>
        <v>0</v>
      </c>
      <c r="H52" s="776">
        <f>'O5 Details by Class &amp; Accounts'!M149</f>
        <v>22280.394722551333</v>
      </c>
      <c r="I52" s="776">
        <f>'O5 Details by Class &amp; Accounts'!N149</f>
        <v>28539.548432393003</v>
      </c>
      <c r="J52" s="776">
        <f>'O5 Details by Class &amp; Accounts'!O149</f>
        <v>0</v>
      </c>
      <c r="K52" s="776">
        <f>'O5 Details by Class &amp; Accounts'!P149</f>
        <v>41.686177162734197</v>
      </c>
      <c r="L52" s="776">
        <f>'O5 Details by Class &amp; Accounts'!Q149</f>
        <v>435.64081258601334</v>
      </c>
      <c r="M52" s="776">
        <f>'O5 Details by Class &amp; Accounts'!R149</f>
        <v>0</v>
      </c>
      <c r="N52" s="776">
        <f>'O5 Details by Class &amp; Accounts'!S149</f>
        <v>0</v>
      </c>
      <c r="O52" s="776">
        <f>'O5 Details by Class &amp; Accounts'!T149</f>
        <v>0</v>
      </c>
      <c r="P52" s="776">
        <f>'O5 Details by Class &amp; Accounts'!U149</f>
        <v>0</v>
      </c>
      <c r="Q52" s="776">
        <f>'O5 Details by Class &amp; Accounts'!V149</f>
        <v>0</v>
      </c>
      <c r="R52" s="776">
        <f>'O5 Details by Class &amp; Accounts'!W149</f>
        <v>0</v>
      </c>
      <c r="S52" s="776">
        <f>'O5 Details by Class &amp; Accounts'!X149</f>
        <v>0</v>
      </c>
      <c r="T52" s="776">
        <f>'O5 Details by Class &amp; Accounts'!Y149</f>
        <v>0</v>
      </c>
      <c r="U52" s="776">
        <f>'O5 Details by Class &amp; Accounts'!Z149</f>
        <v>0</v>
      </c>
      <c r="V52" s="776">
        <f>'O5 Details by Class &amp; Accounts'!AA149</f>
        <v>0</v>
      </c>
      <c r="W52" s="664">
        <f>'O5 Details by Class &amp; Accounts'!AB149</f>
        <v>0</v>
      </c>
    </row>
    <row r="53" spans="2:24" s="685" customFormat="1" ht="12.75" x14ac:dyDescent="0.2">
      <c r="B53" s="841" t="s">
        <v>294</v>
      </c>
      <c r="C53" s="777">
        <f>SUM(D53:W53)</f>
        <v>0</v>
      </c>
      <c r="D53" s="776">
        <f>'O5 Details by Class &amp; Accounts'!I153</f>
        <v>0</v>
      </c>
      <c r="E53" s="776">
        <f>'O5 Details by Class &amp; Accounts'!J153</f>
        <v>0</v>
      </c>
      <c r="F53" s="776">
        <f>'O5 Details by Class &amp; Accounts'!K153</f>
        <v>0</v>
      </c>
      <c r="G53" s="776">
        <f>'O5 Details by Class &amp; Accounts'!L153</f>
        <v>0</v>
      </c>
      <c r="H53" s="776">
        <f>'O5 Details by Class &amp; Accounts'!M153</f>
        <v>0</v>
      </c>
      <c r="I53" s="776">
        <f>'O5 Details by Class &amp; Accounts'!N153</f>
        <v>0</v>
      </c>
      <c r="J53" s="776">
        <f>'O5 Details by Class &amp; Accounts'!O153</f>
        <v>0</v>
      </c>
      <c r="K53" s="776">
        <f>'O5 Details by Class &amp; Accounts'!P153</f>
        <v>0</v>
      </c>
      <c r="L53" s="776">
        <f>'O5 Details by Class &amp; Accounts'!Q153</f>
        <v>0</v>
      </c>
      <c r="M53" s="776">
        <f>'O5 Details by Class &amp; Accounts'!R153</f>
        <v>0</v>
      </c>
      <c r="N53" s="776">
        <f>'O5 Details by Class &amp; Accounts'!S153</f>
        <v>0</v>
      </c>
      <c r="O53" s="776">
        <f>'O5 Details by Class &amp; Accounts'!T153</f>
        <v>0</v>
      </c>
      <c r="P53" s="776">
        <f>'O5 Details by Class &amp; Accounts'!U153</f>
        <v>0</v>
      </c>
      <c r="Q53" s="776">
        <f>'O5 Details by Class &amp; Accounts'!V153</f>
        <v>0</v>
      </c>
      <c r="R53" s="776">
        <f>'O5 Details by Class &amp; Accounts'!W153</f>
        <v>0</v>
      </c>
      <c r="S53" s="776">
        <f>'O5 Details by Class &amp; Accounts'!X153</f>
        <v>0</v>
      </c>
      <c r="T53" s="776">
        <f>'O5 Details by Class &amp; Accounts'!Y153</f>
        <v>0</v>
      </c>
      <c r="U53" s="776">
        <f>'O5 Details by Class &amp; Accounts'!Z153</f>
        <v>0</v>
      </c>
      <c r="V53" s="776">
        <f>'O5 Details by Class &amp; Accounts'!AA153</f>
        <v>0</v>
      </c>
      <c r="W53" s="664">
        <f>'O5 Details by Class &amp; Accounts'!AB153</f>
        <v>0</v>
      </c>
    </row>
    <row r="54" spans="2:24" s="790" customFormat="1" ht="18" customHeight="1" x14ac:dyDescent="0.2">
      <c r="B54" s="939" t="s">
        <v>728</v>
      </c>
      <c r="C54" s="898">
        <f>SUM(D54:W54)</f>
        <v>879283.19999999995</v>
      </c>
      <c r="D54" s="899">
        <f t="shared" ref="D54:W54" si="10">SUM(D50:D53)</f>
        <v>346810.78338148189</v>
      </c>
      <c r="E54" s="899">
        <f t="shared" si="10"/>
        <v>119653.9825200974</v>
      </c>
      <c r="F54" s="899">
        <f t="shared" si="10"/>
        <v>246358.33358318711</v>
      </c>
      <c r="G54" s="899">
        <f t="shared" si="10"/>
        <v>0</v>
      </c>
      <c r="H54" s="899">
        <f t="shared" si="10"/>
        <v>72300.080190888431</v>
      </c>
      <c r="I54" s="899">
        <f t="shared" si="10"/>
        <v>92611.089972533344</v>
      </c>
      <c r="J54" s="899">
        <f t="shared" si="10"/>
        <v>0</v>
      </c>
      <c r="K54" s="899">
        <f t="shared" si="10"/>
        <v>135.27201780975184</v>
      </c>
      <c r="L54" s="899">
        <f t="shared" si="10"/>
        <v>1413.6583340021659</v>
      </c>
      <c r="M54" s="899">
        <f t="shared" si="10"/>
        <v>0</v>
      </c>
      <c r="N54" s="899">
        <f t="shared" si="10"/>
        <v>0</v>
      </c>
      <c r="O54" s="899">
        <f t="shared" si="10"/>
        <v>0</v>
      </c>
      <c r="P54" s="899">
        <f t="shared" si="10"/>
        <v>0</v>
      </c>
      <c r="Q54" s="899">
        <f t="shared" si="10"/>
        <v>0</v>
      </c>
      <c r="R54" s="899">
        <f t="shared" si="10"/>
        <v>0</v>
      </c>
      <c r="S54" s="899">
        <f t="shared" si="10"/>
        <v>0</v>
      </c>
      <c r="T54" s="899">
        <f t="shared" si="10"/>
        <v>0</v>
      </c>
      <c r="U54" s="899">
        <f t="shared" si="10"/>
        <v>0</v>
      </c>
      <c r="V54" s="899">
        <f t="shared" si="10"/>
        <v>0</v>
      </c>
      <c r="W54" s="900">
        <f t="shared" si="10"/>
        <v>0</v>
      </c>
    </row>
    <row r="55" spans="2:24" s="685" customFormat="1" ht="12.75" x14ac:dyDescent="0.2">
      <c r="B55" s="845"/>
      <c r="C55" s="791"/>
      <c r="D55" s="789"/>
      <c r="E55" s="789"/>
      <c r="F55" s="789"/>
      <c r="G55" s="789"/>
      <c r="H55" s="789"/>
      <c r="I55" s="789"/>
      <c r="J55" s="789"/>
      <c r="K55" s="789"/>
      <c r="L55" s="789"/>
      <c r="M55" s="789"/>
      <c r="N55" s="789"/>
      <c r="O55" s="789"/>
      <c r="P55" s="789"/>
      <c r="Q55" s="789"/>
      <c r="R55" s="789"/>
      <c r="S55" s="789"/>
      <c r="T55" s="789"/>
      <c r="U55" s="789"/>
      <c r="V55" s="789"/>
      <c r="W55" s="792"/>
    </row>
    <row r="56" spans="2:24" s="789" customFormat="1" ht="12.75" x14ac:dyDescent="0.2">
      <c r="B56" s="838" t="s">
        <v>1540</v>
      </c>
      <c r="C56" s="777">
        <f>SUM(D56:W56)</f>
        <v>4008319.764</v>
      </c>
      <c r="D56" s="776">
        <f t="shared" ref="D56:W56" si="11">D43</f>
        <v>1963636.3379811135</v>
      </c>
      <c r="E56" s="776">
        <f t="shared" si="11"/>
        <v>677478.66940508143</v>
      </c>
      <c r="F56" s="776">
        <f t="shared" si="11"/>
        <v>1283272.0179033158</v>
      </c>
      <c r="G56" s="776">
        <f t="shared" si="11"/>
        <v>0</v>
      </c>
      <c r="H56" s="776">
        <f t="shared" si="11"/>
        <v>75162.723273932963</v>
      </c>
      <c r="I56" s="776">
        <f t="shared" si="11"/>
        <v>0</v>
      </c>
      <c r="J56" s="776">
        <f t="shared" si="11"/>
        <v>0</v>
      </c>
      <c r="K56" s="776">
        <f t="shared" si="11"/>
        <v>765.90770071609097</v>
      </c>
      <c r="L56" s="776">
        <f t="shared" si="11"/>
        <v>8004.1077358401317</v>
      </c>
      <c r="M56" s="776">
        <f t="shared" si="11"/>
        <v>0</v>
      </c>
      <c r="N56" s="776">
        <f t="shared" si="11"/>
        <v>0</v>
      </c>
      <c r="O56" s="776">
        <f t="shared" si="11"/>
        <v>0</v>
      </c>
      <c r="P56" s="776">
        <f t="shared" si="11"/>
        <v>0</v>
      </c>
      <c r="Q56" s="776">
        <f t="shared" si="11"/>
        <v>0</v>
      </c>
      <c r="R56" s="776">
        <f t="shared" si="11"/>
        <v>0</v>
      </c>
      <c r="S56" s="776">
        <f t="shared" si="11"/>
        <v>0</v>
      </c>
      <c r="T56" s="776">
        <f t="shared" si="11"/>
        <v>0</v>
      </c>
      <c r="U56" s="776">
        <f t="shared" si="11"/>
        <v>0</v>
      </c>
      <c r="V56" s="776">
        <f t="shared" si="11"/>
        <v>0</v>
      </c>
      <c r="W56" s="664">
        <f t="shared" si="11"/>
        <v>0</v>
      </c>
      <c r="X56" s="793"/>
    </row>
    <row r="57" spans="2:24" s="798" customFormat="1" ht="12.75" x14ac:dyDescent="0.2">
      <c r="B57" s="846"/>
      <c r="C57" s="780"/>
      <c r="D57" s="795"/>
      <c r="E57" s="795"/>
      <c r="F57" s="795"/>
      <c r="G57" s="795"/>
      <c r="H57" s="795"/>
      <c r="I57" s="795"/>
      <c r="J57" s="795"/>
      <c r="K57" s="795"/>
      <c r="L57" s="795"/>
      <c r="M57" s="795"/>
      <c r="N57" s="795"/>
      <c r="O57" s="795"/>
      <c r="P57" s="795"/>
      <c r="Q57" s="795"/>
      <c r="R57" s="795"/>
      <c r="S57" s="795"/>
      <c r="T57" s="795"/>
      <c r="U57" s="795"/>
      <c r="V57" s="795"/>
      <c r="W57" s="796"/>
      <c r="X57" s="797"/>
    </row>
    <row r="58" spans="2:24" s="789" customFormat="1" ht="12.75" x14ac:dyDescent="0.2">
      <c r="B58" s="847" t="s">
        <v>763</v>
      </c>
      <c r="C58" s="800">
        <f>SUM(D58:W58)</f>
        <v>17290309.295449998</v>
      </c>
      <c r="D58" s="801">
        <f>'O6 Source Data for E2'!D88</f>
        <v>6819720.5538137564</v>
      </c>
      <c r="E58" s="801">
        <f>'O6 Source Data for E2'!E88</f>
        <v>2352887.4044276658</v>
      </c>
      <c r="F58" s="801">
        <f>'O6 Source Data for E2'!F88</f>
        <v>4844413.9330365369</v>
      </c>
      <c r="G58" s="801">
        <f>'O6 Source Data for E2'!G88</f>
        <v>0</v>
      </c>
      <c r="H58" s="801">
        <f>'O6 Source Data for E2'!H88</f>
        <v>1421715.7209262028</v>
      </c>
      <c r="I58" s="801">
        <f>'O6 Source Data for E2'!I88</f>
        <v>1821113.3680409787</v>
      </c>
      <c r="J58" s="801">
        <f>'O6 Source Data for E2'!J88</f>
        <v>0</v>
      </c>
      <c r="K58" s="801">
        <f>'O6 Source Data for E2'!K88</f>
        <v>2660.0019503957656</v>
      </c>
      <c r="L58" s="801">
        <f>'O6 Source Data for E2'!L88</f>
        <v>27798.313254464556</v>
      </c>
      <c r="M58" s="801">
        <f>'O6 Source Data for E2'!M88</f>
        <v>0</v>
      </c>
      <c r="N58" s="801">
        <f>'O6 Source Data for E2'!N88</f>
        <v>0</v>
      </c>
      <c r="O58" s="801">
        <f>'O6 Source Data for E2'!O88</f>
        <v>0</v>
      </c>
      <c r="P58" s="801">
        <f>'O6 Source Data for E2'!P88</f>
        <v>0</v>
      </c>
      <c r="Q58" s="801">
        <f>'O6 Source Data for E2'!Q88</f>
        <v>0</v>
      </c>
      <c r="R58" s="801">
        <f>'O6 Source Data for E2'!R88</f>
        <v>0</v>
      </c>
      <c r="S58" s="801">
        <f>'O6 Source Data for E2'!S88</f>
        <v>0</v>
      </c>
      <c r="T58" s="801">
        <f>'O6 Source Data for E2'!T88</f>
        <v>0</v>
      </c>
      <c r="U58" s="801">
        <f>'O6 Source Data for E2'!U88</f>
        <v>0</v>
      </c>
      <c r="V58" s="801">
        <f>'O6 Source Data for E2'!V88</f>
        <v>0</v>
      </c>
      <c r="W58" s="802">
        <f>'O6 Source Data for E2'!W88</f>
        <v>0</v>
      </c>
    </row>
  </sheetData>
  <mergeCells count="5">
    <mergeCell ref="A11:B11"/>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9"/>
  </sheetPr>
  <dimension ref="A1:Y152"/>
  <sheetViews>
    <sheetView workbookViewId="0">
      <selection activeCell="H1" sqref="H1"/>
    </sheetView>
  </sheetViews>
  <sheetFormatPr defaultRowHeight="11.25" x14ac:dyDescent="0.2"/>
  <cols>
    <col min="1" max="1" width="3.140625" style="13" customWidth="1"/>
    <col min="2" max="2" width="62.7109375" style="13" customWidth="1"/>
    <col min="3" max="23" width="15.7109375" style="13" customWidth="1"/>
    <col min="24" max="16384" width="9.140625" style="13"/>
  </cols>
  <sheetData>
    <row r="1" spans="1:25" ht="108" customHeight="1" x14ac:dyDescent="0.2">
      <c r="A1" s="2331"/>
      <c r="B1" s="2331"/>
      <c r="C1" s="2331"/>
      <c r="D1" s="2331"/>
      <c r="E1" s="2331"/>
      <c r="F1" s="2331"/>
    </row>
    <row r="2" spans="1:25" ht="18.75" customHeight="1" x14ac:dyDescent="0.3">
      <c r="A2" s="2372"/>
      <c r="B2" s="2372"/>
      <c r="C2" s="2372"/>
      <c r="D2" s="2372"/>
      <c r="E2" s="2372"/>
    </row>
    <row r="3" spans="1:25" ht="18.75" customHeight="1" x14ac:dyDescent="0.25">
      <c r="A3" s="2373"/>
      <c r="B3" s="2373"/>
      <c r="C3" s="2373"/>
      <c r="D3" s="2373"/>
      <c r="E3" s="2373"/>
      <c r="G3" s="14"/>
    </row>
    <row r="4" spans="1:25" ht="18" x14ac:dyDescent="0.25">
      <c r="A4" s="2374"/>
      <c r="B4" s="2374"/>
      <c r="C4" s="2374"/>
      <c r="D4" s="2374"/>
      <c r="E4" s="2374"/>
    </row>
    <row r="5" spans="1:25" ht="21" customHeight="1" x14ac:dyDescent="0.3">
      <c r="A5" s="330" t="str">
        <f>"Sheet O2.2 Primary Cost PLCC Adjustment Worksheet  - "&amp;  'I2 LDC class'!$C$17</f>
        <v>Sheet O2.2 Primary Cost PLCC Adjustment Worksheet  - Initial Submission</v>
      </c>
      <c r="B5" s="331"/>
      <c r="C5" s="557"/>
      <c r="D5" s="557"/>
      <c r="E5" s="332"/>
    </row>
    <row r="6" spans="1:25" ht="6" customHeight="1" x14ac:dyDescent="0.2">
      <c r="A6" s="16"/>
      <c r="B6" s="16"/>
      <c r="C6" s="558"/>
      <c r="D6" s="558"/>
      <c r="E6" s="16"/>
      <c r="F6" s="16"/>
      <c r="G6" s="16"/>
      <c r="H6" s="16"/>
      <c r="I6" s="16"/>
      <c r="J6" s="16"/>
      <c r="K6" s="16"/>
      <c r="L6" s="16"/>
      <c r="M6" s="16"/>
      <c r="N6" s="16"/>
      <c r="O6" s="16"/>
    </row>
    <row r="7" spans="1:25" ht="14.25" customHeight="1" x14ac:dyDescent="0.2">
      <c r="A7" s="757"/>
      <c r="B7" s="810"/>
      <c r="C7" s="810"/>
      <c r="D7" s="810"/>
      <c r="E7" s="626"/>
      <c r="F7" s="626"/>
      <c r="G7" s="626"/>
      <c r="H7" s="626"/>
      <c r="I7" s="626"/>
      <c r="J7" s="626"/>
      <c r="K7" s="626"/>
      <c r="L7" s="626"/>
      <c r="M7" s="626"/>
      <c r="N7" s="626"/>
      <c r="O7" s="626"/>
      <c r="P7" s="626"/>
      <c r="Q7" s="626"/>
      <c r="R7" s="626"/>
      <c r="S7" s="626"/>
      <c r="T7" s="626"/>
      <c r="U7" s="626"/>
      <c r="V7" s="626"/>
      <c r="W7" s="626"/>
      <c r="X7" s="626"/>
    </row>
    <row r="8" spans="1:25" ht="12.75" x14ac:dyDescent="0.2">
      <c r="C8" s="319"/>
      <c r="D8" s="319"/>
      <c r="E8" s="319"/>
      <c r="F8" s="319"/>
      <c r="G8" s="319"/>
    </row>
    <row r="9" spans="1:25" x14ac:dyDescent="0.2">
      <c r="B9" s="811"/>
    </row>
    <row r="10" spans="1:25" x14ac:dyDescent="0.2">
      <c r="B10" s="811"/>
    </row>
    <row r="11" spans="1:25" x14ac:dyDescent="0.2">
      <c r="B11" s="811"/>
    </row>
    <row r="12" spans="1:25" x14ac:dyDescent="0.2">
      <c r="B12" s="811"/>
    </row>
    <row r="13" spans="1:25" s="771" customFormat="1" ht="12.75" x14ac:dyDescent="0.2">
      <c r="A13" s="768"/>
      <c r="B13" s="766"/>
      <c r="C13" s="766"/>
      <c r="D13" s="656">
        <v>1</v>
      </c>
      <c r="E13" s="656">
        <v>2</v>
      </c>
      <c r="F13" s="656">
        <v>3</v>
      </c>
      <c r="G13" s="656">
        <v>4</v>
      </c>
      <c r="H13" s="656">
        <v>5</v>
      </c>
      <c r="I13" s="656">
        <v>6</v>
      </c>
      <c r="J13" s="656">
        <v>7</v>
      </c>
      <c r="K13" s="656">
        <v>8</v>
      </c>
      <c r="L13" s="656">
        <v>9</v>
      </c>
      <c r="M13" s="656">
        <v>10</v>
      </c>
      <c r="N13" s="656">
        <v>11</v>
      </c>
      <c r="O13" s="656">
        <v>12</v>
      </c>
      <c r="P13" s="656">
        <v>13</v>
      </c>
      <c r="Q13" s="656">
        <v>14</v>
      </c>
      <c r="R13" s="656">
        <v>15</v>
      </c>
      <c r="S13" s="656">
        <v>16</v>
      </c>
      <c r="T13" s="656">
        <v>17</v>
      </c>
      <c r="U13" s="656">
        <v>18</v>
      </c>
      <c r="V13" s="656">
        <v>19</v>
      </c>
      <c r="W13" s="656">
        <v>20</v>
      </c>
      <c r="X13" s="769"/>
      <c r="Y13" s="770"/>
    </row>
    <row r="14" spans="1:25" s="643" customFormat="1" ht="38.25" x14ac:dyDescent="0.2">
      <c r="A14" s="812"/>
      <c r="B14" s="848" t="s">
        <v>682</v>
      </c>
      <c r="C14" s="642" t="s">
        <v>728</v>
      </c>
      <c r="D14" s="641" t="str">
        <f>IF('I2 LDC class'!$D$20="",'I2 LDC class'!$C$20,'I2 LDC class'!$D$20)</f>
        <v>Residential</v>
      </c>
      <c r="E14" s="641" t="str">
        <f>IF('I2 LDC class'!$D$21="",'I2 LDC class'!$C$21,'I2 LDC class'!$D$21)</f>
        <v>GS &lt;50</v>
      </c>
      <c r="F14" s="641" t="str">
        <f>IF('I2 LDC class'!$D$22="",'I2 LDC class'!$C$22,'I2 LDC class'!$D$22)</f>
        <v>GS&gt;50-Regular</v>
      </c>
      <c r="G14" s="641" t="str">
        <f>IF('I2 LDC class'!$D$23="",'I2 LDC class'!$C$23,'I2 LDC class'!$D$23)</f>
        <v>GS&gt; 50-TOU</v>
      </c>
      <c r="H14" s="641" t="str">
        <f>IF('I2 LDC class'!$D$24="",'I2 LDC class'!$C$24,'I2 LDC class'!$D$24)</f>
        <v>GS &gt;50-Intermediate</v>
      </c>
      <c r="I14" s="641" t="str">
        <f>IF('I2 LDC class'!$D$25="",'I2 LDC class'!$C$25,'I2 LDC class'!$D$25)</f>
        <v>Large Use &gt;5MW</v>
      </c>
      <c r="J14" s="641" t="str">
        <f>IF('I2 LDC class'!$D$26="",'I2 LDC class'!$C$26,'I2 LDC class'!$D$26)</f>
        <v>Street Light</v>
      </c>
      <c r="K14" s="641" t="str">
        <f>IF('I2 LDC class'!$D$27="",'I2 LDC class'!$C$27,'I2 LDC class'!$D$27)</f>
        <v>Sentinel</v>
      </c>
      <c r="L14" s="641" t="str">
        <f>IF('I2 LDC class'!$D$28="",'I2 LDC class'!$C$28,'I2 LDC class'!$D$28)</f>
        <v>Unmetered Scattered Load</v>
      </c>
      <c r="M14" s="641" t="str">
        <f>IF('I2 LDC class'!$D$29="",'I2 LDC class'!$C$29,'I2 LDC class'!$D$29)</f>
        <v>Embedded Distributor</v>
      </c>
      <c r="N14" s="641" t="str">
        <f>IF('I2 LDC class'!$D$30="",'I2 LDC class'!$C$30,'I2 LDC class'!$D$30)</f>
        <v>Back-up/Standby Power</v>
      </c>
      <c r="O14" s="641" t="str">
        <f>IF('I2 LDC class'!$D$31="",'I2 LDC class'!$C$31,'I2 LDC class'!$D$31)</f>
        <v>Rate Class 1</v>
      </c>
      <c r="P14" s="641" t="str">
        <f>IF('I2 LDC class'!$D$32="",'I2 LDC class'!$C$32,'I2 LDC class'!$D$32)</f>
        <v>Rate class 2</v>
      </c>
      <c r="Q14" s="641" t="str">
        <f>IF('I2 LDC class'!$D$33="",'I2 LDC class'!$C$33,'I2 LDC class'!$D$33)</f>
        <v>Rate class 3</v>
      </c>
      <c r="R14" s="641" t="str">
        <f>IF('I2 LDC class'!$D$34="",'I2 LDC class'!$C$34,'I2 LDC class'!$D$34)</f>
        <v>Rate class 4</v>
      </c>
      <c r="S14" s="641" t="str">
        <f>IF('I2 LDC class'!$D$35="",'I2 LDC class'!$C$35,'I2 LDC class'!$D$35)</f>
        <v>Rate class 5</v>
      </c>
      <c r="T14" s="641" t="str">
        <f>IF('I2 LDC class'!$D$36="",'I2 LDC class'!$C$36,'I2 LDC class'!$D$36)</f>
        <v>Rate class 6</v>
      </c>
      <c r="U14" s="641" t="str">
        <f>IF('I2 LDC class'!$D$37="",'I2 LDC class'!$C$37,'I2 LDC class'!$D$37)</f>
        <v>Rate class 7</v>
      </c>
      <c r="V14" s="641" t="str">
        <f>IF('I2 LDC class'!$D$38="",'I2 LDC class'!$C$38,'I2 LDC class'!$D$38)</f>
        <v>Rate class 8</v>
      </c>
      <c r="W14" s="642" t="str">
        <f>IF('I2 LDC class'!$D$39="",'I2 LDC class'!$C$39,'I2 LDC class'!$D$39)</f>
        <v>Rate class 9</v>
      </c>
      <c r="X14" s="731"/>
    </row>
    <row r="15" spans="1:25" s="663" customFormat="1" ht="12.75" x14ac:dyDescent="0.2">
      <c r="A15" s="813"/>
      <c r="B15" s="837" t="s">
        <v>1620</v>
      </c>
      <c r="C15" s="773">
        <f t="shared" ref="C15:C25" si="0">SUM(D15:W15)</f>
        <v>29366.352000000003</v>
      </c>
      <c r="D15" s="774">
        <f>IF(ISERROR('O7 Amortization'!G328+'O7 Amortization'!G402+'O7 Amortization'!G476+'O7 Amortization'!G550), "-", 'O7 Amortization'!G328+'O7 Amortization'!G402+'O7 Amortization'!G476+'O7 Amortization'!G550)</f>
        <v>8530.9232100175705</v>
      </c>
      <c r="E15" s="774">
        <f>IF(ISERROR('O7 Amortization'!H328+'O7 Amortization'!H402+'O7 Amortization'!H476+'O7 Amortization'!H550), "-", 'O7 Amortization'!H328+'O7 Amortization'!H402+'O7 Amortization'!H476+'O7 Amortization'!H550)</f>
        <v>2943.2733512467812</v>
      </c>
      <c r="F15" s="774">
        <f>IF(ISERROR('O7 Amortization'!I328+'O7 Amortization'!I402+'O7 Amortization'!I476+'O7 Amortization'!I550), "-", 'O7 Amortization'!I328+'O7 Amortization'!I402+'O7 Amortization'!I476+'O7 Amortization'!I550)</f>
        <v>6950.0745271447386</v>
      </c>
      <c r="G15" s="774">
        <f>IF(ISERROR('O7 Amortization'!J328+'O7 Amortization'!J402+'O7 Amortization'!J476+'O7 Amortization'!J550), "-", 'O7 Amortization'!J328+'O7 Amortization'!J402+'O7 Amortization'!J476+'O7 Amortization'!J550)</f>
        <v>0</v>
      </c>
      <c r="H15" s="774">
        <f>IF(ISERROR('O7 Amortization'!K328+'O7 Amortization'!K402+'O7 Amortization'!K476+'O7 Amortization'!K550), "-", 'O7 Amortization'!K328+'O7 Amortization'!K402+'O7 Amortization'!K476+'O7 Amortization'!K550)</f>
        <v>4443.858556466198</v>
      </c>
      <c r="I15" s="774">
        <f>IF(ISERROR('O7 Amortization'!L328+'O7 Amortization'!L402+'O7 Amortization'!L476+'O7 Amortization'!L550), "-", 'O7 Amortization'!L328+'O7 Amortization'!L402+'O7 Amortization'!L476+'O7 Amortization'!L550)</f>
        <v>6460.1214467269565</v>
      </c>
      <c r="J15" s="774">
        <f>IF(ISERROR('O7 Amortization'!M328+'O7 Amortization'!M402+'O7 Amortization'!M476+'O7 Amortization'!M550), "-", 'O7 Amortization'!M328+'O7 Amortization'!M402+'O7 Amortization'!M476+'O7 Amortization'!M550)</f>
        <v>0</v>
      </c>
      <c r="K15" s="774">
        <f>IF(ISERROR('O7 Amortization'!N328+'O7 Amortization'!N402+'O7 Amortization'!N476+'O7 Amortization'!N550), "-", 'O7 Amortization'!N328+'O7 Amortization'!N402+'O7 Amortization'!N476+'O7 Amortization'!N550)</f>
        <v>3.327449005902912</v>
      </c>
      <c r="L15" s="774">
        <f>IF(ISERROR('O7 Amortization'!O328+'O7 Amortization'!O402+'O7 Amortization'!O476+'O7 Amortization'!O550), "-", 'O7 Amortization'!O328+'O7 Amortization'!O402+'O7 Amortization'!O476+'O7 Amortization'!O550)</f>
        <v>34.773459391856349</v>
      </c>
      <c r="M15" s="774">
        <f>IF(ISERROR('O7 Amortization'!P328+'O7 Amortization'!P402+'O7 Amortization'!P476+'O7 Amortization'!P550), "-", 'O7 Amortization'!P328+'O7 Amortization'!P402+'O7 Amortization'!P476+'O7 Amortization'!P550)</f>
        <v>0</v>
      </c>
      <c r="N15" s="774">
        <f>IF(ISERROR('O7 Amortization'!Q328+'O7 Amortization'!Q402+'O7 Amortization'!Q476+'O7 Amortization'!Q550), "-", 'O7 Amortization'!Q328+'O7 Amortization'!Q402+'O7 Amortization'!Q476+'O7 Amortization'!Q550)</f>
        <v>0</v>
      </c>
      <c r="O15" s="774">
        <f>IF(ISERROR('O7 Amortization'!R328+'O7 Amortization'!R402+'O7 Amortization'!R476+'O7 Amortization'!R550), "-", 'O7 Amortization'!R328+'O7 Amortization'!R402+'O7 Amortization'!R476+'O7 Amortization'!R550)</f>
        <v>0</v>
      </c>
      <c r="P15" s="774">
        <f>IF(ISERROR('O7 Amortization'!S328+'O7 Amortization'!S402+'O7 Amortization'!S476+'O7 Amortization'!S550), "-", 'O7 Amortization'!S328+'O7 Amortization'!S402+'O7 Amortization'!S476+'O7 Amortization'!S550)</f>
        <v>0</v>
      </c>
      <c r="Q15" s="774">
        <f>IF(ISERROR('O7 Amortization'!T328+'O7 Amortization'!T402+'O7 Amortization'!T476+'O7 Amortization'!T550), "-", 'O7 Amortization'!T328+'O7 Amortization'!T402+'O7 Amortization'!T476+'O7 Amortization'!T550)</f>
        <v>0</v>
      </c>
      <c r="R15" s="774">
        <f>IF(ISERROR('O7 Amortization'!U328+'O7 Amortization'!U402+'O7 Amortization'!U476+'O7 Amortization'!U550), "-", 'O7 Amortization'!U328+'O7 Amortization'!U402+'O7 Amortization'!U476+'O7 Amortization'!U550)</f>
        <v>0</v>
      </c>
      <c r="S15" s="774">
        <f>IF(ISERROR('O7 Amortization'!V328+'O7 Amortization'!V402+'O7 Amortization'!V476+'O7 Amortization'!V550), "-", 'O7 Amortization'!V328+'O7 Amortization'!V402+'O7 Amortization'!V476+'O7 Amortization'!V550)</f>
        <v>0</v>
      </c>
      <c r="T15" s="774">
        <f>IF(ISERROR('O7 Amortization'!W328+'O7 Amortization'!W402+'O7 Amortization'!W476+'O7 Amortization'!W550), "-", 'O7 Amortization'!W328+'O7 Amortization'!W402+'O7 Amortization'!W476+'O7 Amortization'!W550)</f>
        <v>0</v>
      </c>
      <c r="U15" s="774">
        <f>IF(ISERROR('O7 Amortization'!X328+'O7 Amortization'!X402+'O7 Amortization'!X476+'O7 Amortization'!X550), "-", 'O7 Amortization'!X328+'O7 Amortization'!X402+'O7 Amortization'!X476+'O7 Amortization'!X550)</f>
        <v>0</v>
      </c>
      <c r="V15" s="774">
        <f>IF(ISERROR('O7 Amortization'!Y328+'O7 Amortization'!Y402+'O7 Amortization'!Y476+'O7 Amortization'!Y550), "-", 'O7 Amortization'!Y328+'O7 Amortization'!Y402+'O7 Amortization'!Y476+'O7 Amortization'!Y550)</f>
        <v>0</v>
      </c>
      <c r="W15" s="775">
        <f>IF(ISERROR('O7 Amortization'!Z328+'O7 Amortization'!Z402+'O7 Amortization'!Z476+'O7 Amortization'!Z550), "-", 'O7 Amortization'!Z328+'O7 Amortization'!Z402+'O7 Amortization'!Z476+'O7 Amortization'!Z550)</f>
        <v>0</v>
      </c>
      <c r="X15" s="776"/>
    </row>
    <row r="16" spans="1:25" s="663" customFormat="1" ht="12.75" x14ac:dyDescent="0.2">
      <c r="A16" s="813"/>
      <c r="B16" s="837" t="s">
        <v>1621</v>
      </c>
      <c r="C16" s="777">
        <f t="shared" si="0"/>
        <v>149670.44999999998</v>
      </c>
      <c r="D16" s="679">
        <f>IF(ISERROR('O7 Amortization'!G332+'O7 Amortization'!G406+'O7 Amortization'!G480+'O7 Amortization'!G554), "-", 'O7 Amortization'!G332+'O7 Amortization'!G406+'O7 Amortization'!G480+'O7 Amortization'!G554)</f>
        <v>43479.255297313539</v>
      </c>
      <c r="E16" s="679">
        <f>IF(ISERROR('O7 Amortization'!H332+'O7 Amortization'!H406+'O7 Amortization'!H480+'O7 Amortization'!H554), "-", 'O7 Amortization'!H332+'O7 Amortization'!H406+'O7 Amortization'!H480+'O7 Amortization'!H554)</f>
        <v>15000.877431221752</v>
      </c>
      <c r="F16" s="679">
        <f>IF(ISERROR('O7 Amortization'!I332+'O7 Amortization'!I406+'O7 Amortization'!I480+'O7 Amortization'!I554), "-", 'O7 Amortization'!I332+'O7 Amortization'!I406+'O7 Amortization'!I480+'O7 Amortization'!I554)</f>
        <v>35422.199598073676</v>
      </c>
      <c r="G16" s="679">
        <f>IF(ISERROR('O7 Amortization'!J332+'O7 Amortization'!J406+'O7 Amortization'!J480+'O7 Amortization'!J554), "-", 'O7 Amortization'!J332+'O7 Amortization'!J406+'O7 Amortization'!J480+'O7 Amortization'!J554)</f>
        <v>0</v>
      </c>
      <c r="H16" s="679">
        <f>IF(ISERROR('O7 Amortization'!K332+'O7 Amortization'!K406+'O7 Amortization'!K480+'O7 Amortization'!K554), "-", 'O7 Amortization'!K332+'O7 Amortization'!K406+'O7 Amortization'!K480+'O7 Amortization'!K554)</f>
        <v>22648.857096129821</v>
      </c>
      <c r="I16" s="679">
        <f>IF(ISERROR('O7 Amortization'!L332+'O7 Amortization'!L406+'O7 Amortization'!L480+'O7 Amortization'!L554), "-", 'O7 Amortization'!L332+'O7 Amortization'!L406+'O7 Amortization'!L480+'O7 Amortization'!L554)</f>
        <v>32925.073021881457</v>
      </c>
      <c r="J16" s="679">
        <f>IF(ISERROR('O7 Amortization'!M332+'O7 Amortization'!M406+'O7 Amortization'!M480+'O7 Amortization'!M554), "-", 'O7 Amortization'!M332+'O7 Amortization'!M406+'O7 Amortization'!M480+'O7 Amortization'!M554)</f>
        <v>0</v>
      </c>
      <c r="K16" s="679">
        <f>IF(ISERROR('O7 Amortization'!N332+'O7 Amortization'!N406+'O7 Amortization'!N480+'O7 Amortization'!N554), "-", 'O7 Amortization'!N332+'O7 Amortization'!N406+'O7 Amortization'!N480+'O7 Amortization'!N554)</f>
        <v>16.958891934059139</v>
      </c>
      <c r="L16" s="679">
        <f>IF(ISERROR('O7 Amortization'!O332+'O7 Amortization'!O406+'O7 Amortization'!O480+'O7 Amortization'!O554), "-", 'O7 Amortization'!O332+'O7 Amortization'!O406+'O7 Amortization'!O480+'O7 Amortization'!O554)</f>
        <v>177.22866344569681</v>
      </c>
      <c r="M16" s="679">
        <f>IF(ISERROR('O7 Amortization'!P332+'O7 Amortization'!P406+'O7 Amortization'!P480+'O7 Amortization'!P554), "-", 'O7 Amortization'!P332+'O7 Amortization'!P406+'O7 Amortization'!P480+'O7 Amortization'!P554)</f>
        <v>0</v>
      </c>
      <c r="N16" s="679">
        <f>IF(ISERROR('O7 Amortization'!Q332+'O7 Amortization'!Q406+'O7 Amortization'!Q480+'O7 Amortization'!Q554), "-", 'O7 Amortization'!Q332+'O7 Amortization'!Q406+'O7 Amortization'!Q480+'O7 Amortization'!Q554)</f>
        <v>0</v>
      </c>
      <c r="O16" s="679">
        <f>IF(ISERROR('O7 Amortization'!R332+'O7 Amortization'!R406+'O7 Amortization'!R480+'O7 Amortization'!R554), "-", 'O7 Amortization'!R332+'O7 Amortization'!R406+'O7 Amortization'!R480+'O7 Amortization'!R554)</f>
        <v>0</v>
      </c>
      <c r="P16" s="679">
        <f>IF(ISERROR('O7 Amortization'!S332+'O7 Amortization'!S406+'O7 Amortization'!S480+'O7 Amortization'!S554), "-", 'O7 Amortization'!S332+'O7 Amortization'!S406+'O7 Amortization'!S480+'O7 Amortization'!S554)</f>
        <v>0</v>
      </c>
      <c r="Q16" s="679">
        <f>IF(ISERROR('O7 Amortization'!T332+'O7 Amortization'!T406+'O7 Amortization'!T480+'O7 Amortization'!T554), "-", 'O7 Amortization'!T332+'O7 Amortization'!T406+'O7 Amortization'!T480+'O7 Amortization'!T554)</f>
        <v>0</v>
      </c>
      <c r="R16" s="679">
        <f>IF(ISERROR('O7 Amortization'!U332+'O7 Amortization'!U406+'O7 Amortization'!U480+'O7 Amortization'!U554), "-", 'O7 Amortization'!U332+'O7 Amortization'!U406+'O7 Amortization'!U480+'O7 Amortization'!U554)</f>
        <v>0</v>
      </c>
      <c r="S16" s="679">
        <f>IF(ISERROR('O7 Amortization'!V332+'O7 Amortization'!V406+'O7 Amortization'!V480+'O7 Amortization'!V554), "-", 'O7 Amortization'!V332+'O7 Amortization'!V406+'O7 Amortization'!V480+'O7 Amortization'!V554)</f>
        <v>0</v>
      </c>
      <c r="T16" s="679">
        <f>IF(ISERROR('O7 Amortization'!W332+'O7 Amortization'!W406+'O7 Amortization'!W480+'O7 Amortization'!W554), "-", 'O7 Amortization'!W332+'O7 Amortization'!W406+'O7 Amortization'!W480+'O7 Amortization'!W554)</f>
        <v>0</v>
      </c>
      <c r="U16" s="679">
        <f>IF(ISERROR('O7 Amortization'!X332+'O7 Amortization'!X406+'O7 Amortization'!X480+'O7 Amortization'!X554), "-", 'O7 Amortization'!X332+'O7 Amortization'!X406+'O7 Amortization'!X480+'O7 Amortization'!X554)</f>
        <v>0</v>
      </c>
      <c r="V16" s="679">
        <f>IF(ISERROR('O7 Amortization'!Y332+'O7 Amortization'!Y406+'O7 Amortization'!Y480+'O7 Amortization'!Y554), "-", 'O7 Amortization'!Y332+'O7 Amortization'!Y406+'O7 Amortization'!Y480+'O7 Amortization'!Y554)</f>
        <v>0</v>
      </c>
      <c r="W16" s="680">
        <f>IF(ISERROR('O7 Amortization'!Z332+'O7 Amortization'!Z406+'O7 Amortization'!Z480+'O7 Amortization'!Z554), "-", 'O7 Amortization'!Z332+'O7 Amortization'!Z406+'O7 Amortization'!Z480+'O7 Amortization'!Z554)</f>
        <v>0</v>
      </c>
      <c r="X16" s="776"/>
    </row>
    <row r="17" spans="1:24" s="663" customFormat="1" ht="12.75" x14ac:dyDescent="0.2">
      <c r="A17" s="813"/>
      <c r="B17" s="837" t="s">
        <v>1622</v>
      </c>
      <c r="C17" s="777">
        <f t="shared" si="0"/>
        <v>3945.9420000000005</v>
      </c>
      <c r="D17" s="679">
        <f>IF(ISERROR('O7 Amortization'!G336+'O7 Amortization'!G410+'O7 Amortization'!G484+'O7 Amortization'!G558), "-", 'O7 Amortization'!G336+'O7 Amortization'!G410+'O7 Amortization'!G484+'O7 Amortization'!G558)</f>
        <v>1146.2958760823662</v>
      </c>
      <c r="E17" s="679">
        <f>IF(ISERROR('O7 Amortization'!H336+'O7 Amortization'!H410+'O7 Amortization'!H484+'O7 Amortization'!H558), "-", 'O7 Amortization'!H336+'O7 Amortization'!H410+'O7 Amortization'!H484+'O7 Amortization'!H558)</f>
        <v>395.48616505602826</v>
      </c>
      <c r="F17" s="679">
        <f>IF(ISERROR('O7 Amortization'!I336+'O7 Amortization'!I410+'O7 Amortization'!I484+'O7 Amortization'!I558), "-", 'O7 Amortization'!I336+'O7 Amortization'!I410+'O7 Amortization'!I484+'O7 Amortization'!I558)</f>
        <v>933.87803087664975</v>
      </c>
      <c r="G17" s="679">
        <f>IF(ISERROR('O7 Amortization'!J336+'O7 Amortization'!J410+'O7 Amortization'!J484+'O7 Amortization'!J558), "-", 'O7 Amortization'!J336+'O7 Amortization'!J410+'O7 Amortization'!J484+'O7 Amortization'!J558)</f>
        <v>0</v>
      </c>
      <c r="H17" s="679">
        <f>IF(ISERROR('O7 Amortization'!K336+'O7 Amortization'!K410+'O7 Amortization'!K484+'O7 Amortization'!K558), "-", 'O7 Amortization'!K336+'O7 Amortization'!K410+'O7 Amortization'!K484+'O7 Amortization'!K558)</f>
        <v>597.11904699703052</v>
      </c>
      <c r="I17" s="679">
        <f>IF(ISERROR('O7 Amortization'!L336+'O7 Amortization'!L410+'O7 Amortization'!L484+'O7 Amortization'!L558), "-", 'O7 Amortization'!L336+'O7 Amortization'!L410+'O7 Amortization'!L484+'O7 Amortization'!L558)</f>
        <v>868.04328102246609</v>
      </c>
      <c r="J17" s="679">
        <f>IF(ISERROR('O7 Amortization'!M336+'O7 Amortization'!M410+'O7 Amortization'!M484+'O7 Amortization'!M558), "-", 'O7 Amortization'!M336+'O7 Amortization'!M410+'O7 Amortization'!M484+'O7 Amortization'!M558)</f>
        <v>0</v>
      </c>
      <c r="K17" s="679">
        <f>IF(ISERROR('O7 Amortization'!N336+'O7 Amortization'!N410+'O7 Amortization'!N484+'O7 Amortization'!N558), "-", 'O7 Amortization'!N336+'O7 Amortization'!N410+'O7 Amortization'!N484+'O7 Amortization'!N558)</f>
        <v>0.44710765522563201</v>
      </c>
      <c r="L17" s="679">
        <f>IF(ISERROR('O7 Amortization'!O336+'O7 Amortization'!O410+'O7 Amortization'!O484+'O7 Amortization'!O558), "-", 'O7 Amortization'!O336+'O7 Amortization'!O410+'O7 Amortization'!O484+'O7 Amortization'!O558)</f>
        <v>4.6724923102338494</v>
      </c>
      <c r="M17" s="679">
        <f>IF(ISERROR('O7 Amortization'!P336+'O7 Amortization'!P410+'O7 Amortization'!P484+'O7 Amortization'!P558), "-", 'O7 Amortization'!P336+'O7 Amortization'!P410+'O7 Amortization'!P484+'O7 Amortization'!P558)</f>
        <v>0</v>
      </c>
      <c r="N17" s="679">
        <f>IF(ISERROR('O7 Amortization'!Q336+'O7 Amortization'!Q410+'O7 Amortization'!Q484+'O7 Amortization'!Q558), "-", 'O7 Amortization'!Q336+'O7 Amortization'!Q410+'O7 Amortization'!Q484+'O7 Amortization'!Q558)</f>
        <v>0</v>
      </c>
      <c r="O17" s="679">
        <f>IF(ISERROR('O7 Amortization'!R336+'O7 Amortization'!R410+'O7 Amortization'!R484+'O7 Amortization'!R558), "-", 'O7 Amortization'!R336+'O7 Amortization'!R410+'O7 Amortization'!R484+'O7 Amortization'!R558)</f>
        <v>0</v>
      </c>
      <c r="P17" s="679">
        <f>IF(ISERROR('O7 Amortization'!S336+'O7 Amortization'!S410+'O7 Amortization'!S484+'O7 Amortization'!S558), "-", 'O7 Amortization'!S336+'O7 Amortization'!S410+'O7 Amortization'!S484+'O7 Amortization'!S558)</f>
        <v>0</v>
      </c>
      <c r="Q17" s="679">
        <f>IF(ISERROR('O7 Amortization'!T336+'O7 Amortization'!T410+'O7 Amortization'!T484+'O7 Amortization'!T558), "-", 'O7 Amortization'!T336+'O7 Amortization'!T410+'O7 Amortization'!T484+'O7 Amortization'!T558)</f>
        <v>0</v>
      </c>
      <c r="R17" s="679">
        <f>IF(ISERROR('O7 Amortization'!U336+'O7 Amortization'!U410+'O7 Amortization'!U484+'O7 Amortization'!U558), "-", 'O7 Amortization'!U336+'O7 Amortization'!U410+'O7 Amortization'!U484+'O7 Amortization'!U558)</f>
        <v>0</v>
      </c>
      <c r="S17" s="679">
        <f>IF(ISERROR('O7 Amortization'!V336+'O7 Amortization'!V410+'O7 Amortization'!V484+'O7 Amortization'!V558), "-", 'O7 Amortization'!V336+'O7 Amortization'!V410+'O7 Amortization'!V484+'O7 Amortization'!V558)</f>
        <v>0</v>
      </c>
      <c r="T17" s="679">
        <f>IF(ISERROR('O7 Amortization'!W336+'O7 Amortization'!W410+'O7 Amortization'!W484+'O7 Amortization'!W558), "-", 'O7 Amortization'!W336+'O7 Amortization'!W410+'O7 Amortization'!W484+'O7 Amortization'!W558)</f>
        <v>0</v>
      </c>
      <c r="U17" s="679">
        <f>IF(ISERROR('O7 Amortization'!X336+'O7 Amortization'!X410+'O7 Amortization'!X484+'O7 Amortization'!X558), "-", 'O7 Amortization'!X336+'O7 Amortization'!X410+'O7 Amortization'!X484+'O7 Amortization'!X558)</f>
        <v>0</v>
      </c>
      <c r="V17" s="679">
        <f>IF(ISERROR('O7 Amortization'!Y336+'O7 Amortization'!Y410+'O7 Amortization'!Y484+'O7 Amortization'!Y558), "-", 'O7 Amortization'!Y336+'O7 Amortization'!Y410+'O7 Amortization'!Y484+'O7 Amortization'!Y558)</f>
        <v>0</v>
      </c>
      <c r="W17" s="680">
        <f>IF(ISERROR('O7 Amortization'!Z336+'O7 Amortization'!Z410+'O7 Amortization'!Z484+'O7 Amortization'!Z558), "-", 'O7 Amortization'!Z336+'O7 Amortization'!Z410+'O7 Amortization'!Z484+'O7 Amortization'!Z558)</f>
        <v>0</v>
      </c>
      <c r="X17" s="776"/>
    </row>
    <row r="18" spans="1:24" s="663" customFormat="1" ht="12.75" x14ac:dyDescent="0.2">
      <c r="A18" s="813"/>
      <c r="B18" s="837" t="s">
        <v>1623</v>
      </c>
      <c r="C18" s="777">
        <f t="shared" si="0"/>
        <v>69225.948000000004</v>
      </c>
      <c r="D18" s="679">
        <f>IF(ISERROR('O7 Amortization'!G340+'O7 Amortization'!G414+'O7 Amortization'!G488+'O7 Amortization'!G562), "-", 'O7 Amortization'!G340+'O7 Amortization'!G414+'O7 Amortization'!G488+'O7 Amortization'!G562)</f>
        <v>20110.133070960583</v>
      </c>
      <c r="E18" s="679">
        <f>IF(ISERROR('O7 Amortization'!H340+'O7 Amortization'!H414+'O7 Amortization'!H488+'O7 Amortization'!H562), "-", 'O7 Amortization'!H340+'O7 Amortization'!H414+'O7 Amortization'!H488+'O7 Amortization'!H562)</f>
        <v>6938.2430600571506</v>
      </c>
      <c r="F18" s="679">
        <f>IF(ISERROR('O7 Amortization'!I340+'O7 Amortization'!I414+'O7 Amortization'!I488+'O7 Amortization'!I562), "-", 'O7 Amortization'!I340+'O7 Amortization'!I414+'O7 Amortization'!I488+'O7 Amortization'!I562)</f>
        <v>16383.563672200289</v>
      </c>
      <c r="G18" s="679">
        <f>IF(ISERROR('O7 Amortization'!J340+'O7 Amortization'!J414+'O7 Amortization'!J488+'O7 Amortization'!J562), "-", 'O7 Amortization'!J340+'O7 Amortization'!J414+'O7 Amortization'!J488+'O7 Amortization'!J562)</f>
        <v>0</v>
      </c>
      <c r="H18" s="679">
        <f>IF(ISERROR('O7 Amortization'!K340+'O7 Amortization'!K414+'O7 Amortization'!K488+'O7 Amortization'!K562), "-", 'O7 Amortization'!K340+'O7 Amortization'!K414+'O7 Amortization'!K488+'O7 Amortization'!K562)</f>
        <v>10475.605596135472</v>
      </c>
      <c r="I18" s="679">
        <f>IF(ISERROR('O7 Amortization'!L340+'O7 Amortization'!L414+'O7 Amortization'!L488+'O7 Amortization'!L562), "-", 'O7 Amortization'!L340+'O7 Amortization'!L414+'O7 Amortization'!L488+'O7 Amortization'!L562)</f>
        <v>15228.586490579595</v>
      </c>
      <c r="J18" s="679">
        <f>IF(ISERROR('O7 Amortization'!M340+'O7 Amortization'!M414+'O7 Amortization'!M488+'O7 Amortization'!M562), "-", 'O7 Amortization'!M340+'O7 Amortization'!M414+'O7 Amortization'!M488+'O7 Amortization'!M562)</f>
        <v>0</v>
      </c>
      <c r="K18" s="679">
        <f>IF(ISERROR('O7 Amortization'!N340+'O7 Amortization'!N414+'O7 Amortization'!N488+'O7 Amortization'!N562), "-", 'O7 Amortization'!N340+'O7 Amortization'!N414+'O7 Amortization'!N488+'O7 Amortization'!N562)</f>
        <v>7.8438687874914352</v>
      </c>
      <c r="L18" s="679">
        <f>IF(ISERROR('O7 Amortization'!O340+'O7 Amortization'!O414+'O7 Amortization'!O488+'O7 Amortization'!O562), "-", 'O7 Amortization'!O340+'O7 Amortization'!O414+'O7 Amortization'!O488+'O7 Amortization'!O562)</f>
        <v>81.972241279432993</v>
      </c>
      <c r="M18" s="679">
        <f>IF(ISERROR('O7 Amortization'!P340+'O7 Amortization'!P414+'O7 Amortization'!P488+'O7 Amortization'!P562), "-", 'O7 Amortization'!P340+'O7 Amortization'!P414+'O7 Amortization'!P488+'O7 Amortization'!P562)</f>
        <v>0</v>
      </c>
      <c r="N18" s="679">
        <f>IF(ISERROR('O7 Amortization'!Q340+'O7 Amortization'!Q414+'O7 Amortization'!Q488+'O7 Amortization'!Q562), "-", 'O7 Amortization'!Q340+'O7 Amortization'!Q414+'O7 Amortization'!Q488+'O7 Amortization'!Q562)</f>
        <v>0</v>
      </c>
      <c r="O18" s="679">
        <f>IF(ISERROR('O7 Amortization'!R340+'O7 Amortization'!R414+'O7 Amortization'!R488+'O7 Amortization'!R562), "-", 'O7 Amortization'!R340+'O7 Amortization'!R414+'O7 Amortization'!R488+'O7 Amortization'!R562)</f>
        <v>0</v>
      </c>
      <c r="P18" s="679">
        <f>IF(ISERROR('O7 Amortization'!S340+'O7 Amortization'!S414+'O7 Amortization'!S488+'O7 Amortization'!S562), "-", 'O7 Amortization'!S340+'O7 Amortization'!S414+'O7 Amortization'!S488+'O7 Amortization'!S562)</f>
        <v>0</v>
      </c>
      <c r="Q18" s="679">
        <f>IF(ISERROR('O7 Amortization'!T340+'O7 Amortization'!T414+'O7 Amortization'!T488+'O7 Amortization'!T562), "-", 'O7 Amortization'!T340+'O7 Amortization'!T414+'O7 Amortization'!T488+'O7 Amortization'!T562)</f>
        <v>0</v>
      </c>
      <c r="R18" s="679">
        <f>IF(ISERROR('O7 Amortization'!U340+'O7 Amortization'!U414+'O7 Amortization'!U488+'O7 Amortization'!U562), "-", 'O7 Amortization'!U340+'O7 Amortization'!U414+'O7 Amortization'!U488+'O7 Amortization'!U562)</f>
        <v>0</v>
      </c>
      <c r="S18" s="679">
        <f>IF(ISERROR('O7 Amortization'!V340+'O7 Amortization'!V414+'O7 Amortization'!V488+'O7 Amortization'!V562), "-", 'O7 Amortization'!V340+'O7 Amortization'!V414+'O7 Amortization'!V488+'O7 Amortization'!V562)</f>
        <v>0</v>
      </c>
      <c r="T18" s="679">
        <f>IF(ISERROR('O7 Amortization'!W340+'O7 Amortization'!W414+'O7 Amortization'!W488+'O7 Amortization'!W562), "-", 'O7 Amortization'!W340+'O7 Amortization'!W414+'O7 Amortization'!W488+'O7 Amortization'!W562)</f>
        <v>0</v>
      </c>
      <c r="U18" s="679">
        <f>IF(ISERROR('O7 Amortization'!X340+'O7 Amortization'!X414+'O7 Amortization'!X488+'O7 Amortization'!X562), "-", 'O7 Amortization'!X340+'O7 Amortization'!X414+'O7 Amortization'!X488+'O7 Amortization'!X562)</f>
        <v>0</v>
      </c>
      <c r="V18" s="679">
        <f>IF(ISERROR('O7 Amortization'!Y340+'O7 Amortization'!Y414+'O7 Amortization'!Y488+'O7 Amortization'!Y562), "-", 'O7 Amortization'!Y340+'O7 Amortization'!Y414+'O7 Amortization'!Y488+'O7 Amortization'!Y562)</f>
        <v>0</v>
      </c>
      <c r="W18" s="680">
        <f>IF(ISERROR('O7 Amortization'!Z340+'O7 Amortization'!Z414+'O7 Amortization'!Z488+'O7 Amortization'!Z562), "-", 'O7 Amortization'!Z340+'O7 Amortization'!Z414+'O7 Amortization'!Z488+'O7 Amortization'!Z562)</f>
        <v>0</v>
      </c>
      <c r="X18" s="776"/>
    </row>
    <row r="19" spans="1:24" s="663" customFormat="1" ht="12.75" x14ac:dyDescent="0.2">
      <c r="A19" s="813"/>
      <c r="B19" s="837" t="s">
        <v>1584</v>
      </c>
      <c r="C19" s="777">
        <f t="shared" si="0"/>
        <v>783710.43882680708</v>
      </c>
      <c r="D19" s="776">
        <f t="shared" ref="D19:W19" si="1">IF(ISERROR(D38*(D58/D40)),0,D38*(D58/D40))</f>
        <v>228949.93717777712</v>
      </c>
      <c r="E19" s="776">
        <f t="shared" si="1"/>
        <v>78597.41254929993</v>
      </c>
      <c r="F19" s="776">
        <f t="shared" si="1"/>
        <v>186499.87222839272</v>
      </c>
      <c r="G19" s="776">
        <f t="shared" si="1"/>
        <v>0</v>
      </c>
      <c r="H19" s="776">
        <f t="shared" si="1"/>
        <v>117773.27401161905</v>
      </c>
      <c r="I19" s="776">
        <f t="shared" si="1"/>
        <v>170865.39245314372</v>
      </c>
      <c r="J19" s="776">
        <f t="shared" si="1"/>
        <v>0</v>
      </c>
      <c r="K19" s="776">
        <f t="shared" si="1"/>
        <v>89.573241921871158</v>
      </c>
      <c r="L19" s="776">
        <f t="shared" si="1"/>
        <v>934.97716465262181</v>
      </c>
      <c r="M19" s="776">
        <f t="shared" si="1"/>
        <v>0</v>
      </c>
      <c r="N19" s="776">
        <f t="shared" si="1"/>
        <v>0</v>
      </c>
      <c r="O19" s="776">
        <f t="shared" si="1"/>
        <v>0</v>
      </c>
      <c r="P19" s="776">
        <f t="shared" si="1"/>
        <v>0</v>
      </c>
      <c r="Q19" s="776">
        <f t="shared" si="1"/>
        <v>0</v>
      </c>
      <c r="R19" s="776">
        <f t="shared" si="1"/>
        <v>0</v>
      </c>
      <c r="S19" s="776">
        <f t="shared" si="1"/>
        <v>0</v>
      </c>
      <c r="T19" s="776">
        <f t="shared" si="1"/>
        <v>0</v>
      </c>
      <c r="U19" s="776">
        <f t="shared" si="1"/>
        <v>0</v>
      </c>
      <c r="V19" s="776">
        <f t="shared" si="1"/>
        <v>0</v>
      </c>
      <c r="W19" s="664">
        <f t="shared" si="1"/>
        <v>0</v>
      </c>
      <c r="X19" s="776"/>
    </row>
    <row r="20" spans="1:24" s="663" customFormat="1" ht="12.75" x14ac:dyDescent="0.2">
      <c r="A20" s="813"/>
      <c r="B20" s="837" t="s">
        <v>1585</v>
      </c>
      <c r="C20" s="777">
        <f t="shared" si="0"/>
        <v>584070.91381871118</v>
      </c>
      <c r="D20" s="776">
        <f t="shared" ref="D20:W20" si="2">IF(ISERROR((D51/(D51+D66+D72))*D86),0,(D51/(D51+D66+D72))*D86)</f>
        <v>193951.33723228014</v>
      </c>
      <c r="E20" s="776">
        <f t="shared" si="2"/>
        <v>66915.594978526642</v>
      </c>
      <c r="F20" s="776">
        <f t="shared" si="2"/>
        <v>152288.62168221033</v>
      </c>
      <c r="G20" s="776">
        <f t="shared" si="2"/>
        <v>0</v>
      </c>
      <c r="H20" s="776">
        <f t="shared" si="2"/>
        <v>72052.731718315583</v>
      </c>
      <c r="I20" s="776">
        <f t="shared" si="2"/>
        <v>97996.400490683925</v>
      </c>
      <c r="J20" s="776">
        <f t="shared" si="2"/>
        <v>0</v>
      </c>
      <c r="K20" s="776">
        <f t="shared" si="2"/>
        <v>75.649864426075638</v>
      </c>
      <c r="L20" s="776">
        <f t="shared" si="2"/>
        <v>790.57785226846988</v>
      </c>
      <c r="M20" s="776">
        <f t="shared" si="2"/>
        <v>0</v>
      </c>
      <c r="N20" s="776">
        <f t="shared" si="2"/>
        <v>0</v>
      </c>
      <c r="O20" s="776">
        <f t="shared" si="2"/>
        <v>0</v>
      </c>
      <c r="P20" s="776">
        <f t="shared" si="2"/>
        <v>0</v>
      </c>
      <c r="Q20" s="776">
        <f t="shared" si="2"/>
        <v>0</v>
      </c>
      <c r="R20" s="776">
        <f t="shared" si="2"/>
        <v>0</v>
      </c>
      <c r="S20" s="776">
        <f t="shared" si="2"/>
        <v>0</v>
      </c>
      <c r="T20" s="776">
        <f t="shared" si="2"/>
        <v>0</v>
      </c>
      <c r="U20" s="776">
        <f t="shared" si="2"/>
        <v>0</v>
      </c>
      <c r="V20" s="776">
        <f t="shared" si="2"/>
        <v>0</v>
      </c>
      <c r="W20" s="664">
        <f t="shared" si="2"/>
        <v>0</v>
      </c>
      <c r="X20" s="776"/>
    </row>
    <row r="21" spans="1:24" s="776" customFormat="1" ht="12.75" x14ac:dyDescent="0.2">
      <c r="A21" s="778"/>
      <c r="B21" s="837" t="s">
        <v>765</v>
      </c>
      <c r="C21" s="777">
        <f t="shared" si="0"/>
        <v>420801.36286988034</v>
      </c>
      <c r="D21" s="776">
        <f t="shared" ref="D21:W21" si="3">IF(ISERROR(D95/D97*D93),0, D95/D97*D93)</f>
        <v>122242.76659605821</v>
      </c>
      <c r="E21" s="776">
        <f t="shared" si="3"/>
        <v>42175.256821250572</v>
      </c>
      <c r="F21" s="776">
        <f t="shared" si="3"/>
        <v>99590.19877817118</v>
      </c>
      <c r="G21" s="776">
        <f t="shared" si="3"/>
        <v>0</v>
      </c>
      <c r="H21" s="776">
        <f t="shared" si="3"/>
        <v>63677.699462362747</v>
      </c>
      <c r="I21" s="776">
        <f t="shared" si="3"/>
        <v>92569.479147006292</v>
      </c>
      <c r="J21" s="776">
        <f t="shared" si="3"/>
        <v>0</v>
      </c>
      <c r="K21" s="776">
        <f t="shared" si="3"/>
        <v>47.680252438708557</v>
      </c>
      <c r="L21" s="776">
        <f t="shared" si="3"/>
        <v>498.28181259264318</v>
      </c>
      <c r="M21" s="776">
        <f t="shared" si="3"/>
        <v>0</v>
      </c>
      <c r="N21" s="776">
        <f t="shared" si="3"/>
        <v>0</v>
      </c>
      <c r="O21" s="776">
        <f t="shared" si="3"/>
        <v>0</v>
      </c>
      <c r="P21" s="776">
        <f t="shared" si="3"/>
        <v>0</v>
      </c>
      <c r="Q21" s="776">
        <f t="shared" si="3"/>
        <v>0</v>
      </c>
      <c r="R21" s="776">
        <f t="shared" si="3"/>
        <v>0</v>
      </c>
      <c r="S21" s="776">
        <f t="shared" si="3"/>
        <v>0</v>
      </c>
      <c r="T21" s="776">
        <f t="shared" si="3"/>
        <v>0</v>
      </c>
      <c r="U21" s="776">
        <f t="shared" si="3"/>
        <v>0</v>
      </c>
      <c r="V21" s="776">
        <f t="shared" si="3"/>
        <v>0</v>
      </c>
      <c r="W21" s="664">
        <f t="shared" si="3"/>
        <v>0</v>
      </c>
    </row>
    <row r="22" spans="1:24" s="776" customFormat="1" ht="12.75" x14ac:dyDescent="0.2">
      <c r="A22" s="778"/>
      <c r="B22" s="837" t="s">
        <v>1586</v>
      </c>
      <c r="C22" s="777">
        <f t="shared" si="0"/>
        <v>801643.90625776863</v>
      </c>
      <c r="D22" s="776">
        <f t="shared" ref="D22:W22" si="4">IF(ISERROR(SUM(D20:D21)/D44*D42),0,SUM(D20:D20)/D44*D42)</f>
        <v>257948.43740433559</v>
      </c>
      <c r="E22" s="776">
        <f t="shared" si="4"/>
        <v>90895.37013035157</v>
      </c>
      <c r="F22" s="776">
        <f t="shared" si="4"/>
        <v>211113.61297360051</v>
      </c>
      <c r="G22" s="776">
        <f t="shared" si="4"/>
        <v>0</v>
      </c>
      <c r="H22" s="776">
        <f t="shared" si="4"/>
        <v>101597.10073226296</v>
      </c>
      <c r="I22" s="776">
        <f t="shared" si="4"/>
        <v>138956.905131484</v>
      </c>
      <c r="J22" s="776">
        <f t="shared" si="4"/>
        <v>0</v>
      </c>
      <c r="K22" s="776">
        <f t="shared" si="4"/>
        <v>105.3090154746144</v>
      </c>
      <c r="L22" s="776">
        <f t="shared" si="4"/>
        <v>1027.1708702594242</v>
      </c>
      <c r="M22" s="776">
        <f t="shared" si="4"/>
        <v>0</v>
      </c>
      <c r="N22" s="776">
        <f t="shared" si="4"/>
        <v>0</v>
      </c>
      <c r="O22" s="776">
        <f t="shared" si="4"/>
        <v>0</v>
      </c>
      <c r="P22" s="776">
        <f t="shared" si="4"/>
        <v>0</v>
      </c>
      <c r="Q22" s="776">
        <f t="shared" si="4"/>
        <v>0</v>
      </c>
      <c r="R22" s="776">
        <f t="shared" si="4"/>
        <v>0</v>
      </c>
      <c r="S22" s="776">
        <f t="shared" si="4"/>
        <v>0</v>
      </c>
      <c r="T22" s="776">
        <f t="shared" si="4"/>
        <v>0</v>
      </c>
      <c r="U22" s="776">
        <f t="shared" si="4"/>
        <v>0</v>
      </c>
      <c r="V22" s="776">
        <f t="shared" si="4"/>
        <v>0</v>
      </c>
      <c r="W22" s="664">
        <f t="shared" si="4"/>
        <v>0</v>
      </c>
    </row>
    <row r="23" spans="1:24" s="776" customFormat="1" ht="12.75" x14ac:dyDescent="0.2">
      <c r="A23" s="778"/>
      <c r="B23" s="837" t="s">
        <v>1587</v>
      </c>
      <c r="C23" s="777">
        <f t="shared" si="0"/>
        <v>128323.70879221686</v>
      </c>
      <c r="D23" s="776">
        <f>IF(ISERROR('O4 Summary by Class &amp; Accounts'!E213*D60/(D36+D40)),0,('O4 Summary by Class &amp; Accounts'!E213*D60/(D36+D40)))</f>
        <v>37278.028463700844</v>
      </c>
      <c r="E23" s="776">
        <f>IF(ISERROR('O4 Summary by Class &amp; Accounts'!F213*E60/(E36+E40)),0,('O4 Summary by Class &amp; Accounts'!F213*E60/(E36+E40)))</f>
        <v>12861.37796146025</v>
      </c>
      <c r="F23" s="776">
        <f>IF(ISERROR('O4 Summary by Class &amp; Accounts'!G213*F60/(F36+F40)),0,('O4 Summary by Class &amp; Accounts'!G213*F60/(F36+F40)))</f>
        <v>30370.109971627578</v>
      </c>
      <c r="G23" s="776">
        <f>IF(ISERROR('O4 Summary by Class &amp; Accounts'!H213*G60/(G36+G40)),0,('O4 Summary by Class &amp; Accounts'!H213*G60/(G36+G40)))</f>
        <v>0</v>
      </c>
      <c r="H23" s="776">
        <f>IF(ISERROR('O4 Summary by Class &amp; Accounts'!I213*H60/(H36+H40)),0,('O4 Summary by Class &amp; Accounts'!I213*H60/(H36+H40)))</f>
        <v>19418.564870221857</v>
      </c>
      <c r="I23" s="776">
        <f>IF(ISERROR('O4 Summary by Class &amp; Accounts'!J213*I60/(I36+I40)),0,('O4 Summary by Class &amp; Accounts'!J213*I60/(I36+I40)))</f>
        <v>28229.135961189342</v>
      </c>
      <c r="J23" s="776">
        <f>IF(ISERROR('O4 Summary by Class &amp; Accounts'!K213*J60/(J36+J40)),0,('O4 Summary by Class &amp; Accounts'!K213*J60/(J36+J40)))</f>
        <v>0</v>
      </c>
      <c r="K23" s="776">
        <f>IF(ISERROR('O4 Summary by Class &amp; Accounts'!L213*K60/(K36+K40)),0,('O4 Summary by Class &amp; Accounts'!L213*K60/(K36+K40)))</f>
        <v>14.540130733787997</v>
      </c>
      <c r="L23" s="776">
        <f>IF(ISERROR('O4 Summary by Class &amp; Accounts'!M213*L60/(L36+L40)),0,('O4 Summary by Class &amp; Accounts'!M213*L60/(L36+L40)))</f>
        <v>151.95143328318591</v>
      </c>
      <c r="M23" s="776">
        <f>IF(ISERROR('O4 Summary by Class &amp; Accounts'!N213*M60/(M36+M40)),0,('O4 Summary by Class &amp; Accounts'!N213*M60/(M36+M40)))</f>
        <v>0</v>
      </c>
      <c r="N23" s="776">
        <f>IF(ISERROR('O4 Summary by Class &amp; Accounts'!O213*N60/(N36+N40)),0,('O4 Summary by Class &amp; Accounts'!O213*N60/(N36+N40)))</f>
        <v>0</v>
      </c>
      <c r="O23" s="776">
        <f>IF(ISERROR('O4 Summary by Class &amp; Accounts'!P213*O60/(O36+O40)),0,('O4 Summary by Class &amp; Accounts'!P213*O60/(O36+O40)))</f>
        <v>0</v>
      </c>
      <c r="P23" s="776">
        <f>IF(ISERROR('O4 Summary by Class &amp; Accounts'!Q213*P60/(P36+P40)),0,('O4 Summary by Class &amp; Accounts'!Q213*P60/(P36+P40)))</f>
        <v>0</v>
      </c>
      <c r="Q23" s="776">
        <f>IF(ISERROR('O4 Summary by Class &amp; Accounts'!R213*Q60/(Q36+Q40)),0,('O4 Summary by Class &amp; Accounts'!R213*Q60/(Q36+Q40)))</f>
        <v>0</v>
      </c>
      <c r="R23" s="776">
        <f>IF(ISERROR('O4 Summary by Class &amp; Accounts'!S213*R60/(R36+R40)),0,('O4 Summary by Class &amp; Accounts'!S213*R60/(R36+R40)))</f>
        <v>0</v>
      </c>
      <c r="S23" s="776">
        <f>IF(ISERROR('O4 Summary by Class &amp; Accounts'!T213*S60/(S36+S40)),0,('O4 Summary by Class &amp; Accounts'!T213*S60/(S36+S40)))</f>
        <v>0</v>
      </c>
      <c r="T23" s="776">
        <f>IF(ISERROR('O4 Summary by Class &amp; Accounts'!U213*T60/(T36+T40)),0,('O4 Summary by Class &amp; Accounts'!U213*T60/(T36+T40)))</f>
        <v>0</v>
      </c>
      <c r="U23" s="776">
        <f>IF(ISERROR('O4 Summary by Class &amp; Accounts'!V213*U60/(U36+U40)),0,('O4 Summary by Class &amp; Accounts'!V213*U60/(U36+U40)))</f>
        <v>0</v>
      </c>
      <c r="V23" s="776">
        <f>IF(ISERROR('O4 Summary by Class &amp; Accounts'!W213*V60/(V36+V40)),0,('O4 Summary by Class &amp; Accounts'!W213*V60/(V36+V40)))</f>
        <v>0</v>
      </c>
      <c r="W23" s="664">
        <f>IF(ISERROR('O4 Summary by Class &amp; Accounts'!X213*W60/(W36+W40)),0,('O4 Summary by Class &amp; Accounts'!X213*W60/(W36+W40)))</f>
        <v>0</v>
      </c>
    </row>
    <row r="24" spans="1:24" s="776" customFormat="1" ht="12.75" x14ac:dyDescent="0.2">
      <c r="A24" s="778"/>
      <c r="B24" s="837" t="s">
        <v>1588</v>
      </c>
      <c r="C24" s="777">
        <f t="shared" si="0"/>
        <v>354258.79097353102</v>
      </c>
      <c r="D24" s="776">
        <f>IF(ISERROR('O4 Summary by Class &amp; Accounts'!E211*D60/(D36+D40)),0,('O4 Summary by Class &amp; Accounts'!E211*D60/(D36+D40)))</f>
        <v>102912.15409625472</v>
      </c>
      <c r="E24" s="776">
        <f>IF(ISERROR('O4 Summary by Class &amp; Accounts'!F211*E60/(E36+E40)),0,('O4 Summary by Class &amp; Accounts'!F211*E60/(E36+E40)))</f>
        <v>35505.95793843572</v>
      </c>
      <c r="F24" s="776">
        <f>IF(ISERROR('O4 Summary by Class &amp; Accounts'!G211*F60/(F36+F40)),0,('O4 Summary by Class &amp; Accounts'!G211*F60/(F36+F40)))</f>
        <v>83841.704245805871</v>
      </c>
      <c r="G24" s="776">
        <f>IF(ISERROR('O4 Summary by Class &amp; Accounts'!H211*G60/(G36+G40)),0,('O4 Summary by Class &amp; Accounts'!H211*G60/(G36+G40)))</f>
        <v>0</v>
      </c>
      <c r="H24" s="776">
        <f>IF(ISERROR('O4 Summary by Class &amp; Accounts'!I211*H60/(H36+H40)),0,('O4 Summary by Class &amp; Accounts'!I211*H60/(H36+H40)))</f>
        <v>53608.155329306675</v>
      </c>
      <c r="I24" s="776">
        <f>IF(ISERROR('O4 Summary by Class &amp; Accounts'!J211*I60/(I36+I40)),0,('O4 Summary by Class &amp; Accounts'!J211*I60/(I36+I40)))</f>
        <v>77931.191904928128</v>
      </c>
      <c r="J24" s="776">
        <f>IF(ISERROR('O4 Summary by Class &amp; Accounts'!K211*J60/(J36+J40)),0,('O4 Summary by Class &amp; Accounts'!K211*J60/(J36+J40)))</f>
        <v>0</v>
      </c>
      <c r="K24" s="776">
        <f>IF(ISERROR('O4 Summary by Class &amp; Accounts'!L211*K60/(K36+K40)),0,('O4 Summary by Class &amp; Accounts'!L211*K60/(K36+K40)))</f>
        <v>40.140432214980024</v>
      </c>
      <c r="L24" s="776">
        <f>IF(ISERROR('O4 Summary by Class &amp; Accounts'!M211*L60/(L36+L40)),0,('O4 Summary by Class &amp; Accounts'!M211*L60/(L36+L40)))</f>
        <v>419.48702658492306</v>
      </c>
      <c r="M24" s="776">
        <f>IF(ISERROR('O4 Summary by Class &amp; Accounts'!N211*M60/(M36+M40)),0,('O4 Summary by Class &amp; Accounts'!N211*M60/(M36+M40)))</f>
        <v>0</v>
      </c>
      <c r="N24" s="776">
        <f>IF(ISERROR('O4 Summary by Class &amp; Accounts'!O211*N60/(N36+N40)),0,('O4 Summary by Class &amp; Accounts'!O211*N60/(N36+N40)))</f>
        <v>0</v>
      </c>
      <c r="O24" s="776">
        <f>IF(ISERROR('O4 Summary by Class &amp; Accounts'!P211*O60/(O36+O40)),0,('O4 Summary by Class &amp; Accounts'!P211*O60/(O36+O40)))</f>
        <v>0</v>
      </c>
      <c r="P24" s="776">
        <f>IF(ISERROR('O4 Summary by Class &amp; Accounts'!Q211*P60/(P36+P40)),0,('O4 Summary by Class &amp; Accounts'!Q211*P60/(P36+P40)))</f>
        <v>0</v>
      </c>
      <c r="Q24" s="776">
        <f>IF(ISERROR('O4 Summary by Class &amp; Accounts'!R211*Q60/(Q36+Q40)),0,('O4 Summary by Class &amp; Accounts'!R211*Q60/(Q36+Q40)))</f>
        <v>0</v>
      </c>
      <c r="R24" s="776">
        <f>IF(ISERROR('O4 Summary by Class &amp; Accounts'!S211*R60/(R36+R40)),0,('O4 Summary by Class &amp; Accounts'!S211*R60/(R36+R40)))</f>
        <v>0</v>
      </c>
      <c r="S24" s="776">
        <f>IF(ISERROR('O4 Summary by Class &amp; Accounts'!T211*S60/(S36+S40)),0,('O4 Summary by Class &amp; Accounts'!T211*S60/(S36+S40)))</f>
        <v>0</v>
      </c>
      <c r="T24" s="776">
        <f>IF(ISERROR('O4 Summary by Class &amp; Accounts'!U211*T60/(T36+T40)),0,('O4 Summary by Class &amp; Accounts'!U211*T60/(T36+T40)))</f>
        <v>0</v>
      </c>
      <c r="U24" s="776">
        <f>IF(ISERROR('O4 Summary by Class &amp; Accounts'!V211*U60/(U36+U40)),0,('O4 Summary by Class &amp; Accounts'!V211*U60/(U36+U40)))</f>
        <v>0</v>
      </c>
      <c r="V24" s="776">
        <f>IF(ISERROR('O4 Summary by Class &amp; Accounts'!W211*V60/(V36+V40)),0,('O4 Summary by Class &amp; Accounts'!W211*V60/(V36+V40)))</f>
        <v>0</v>
      </c>
      <c r="W24" s="664">
        <f>IF(ISERROR('O4 Summary by Class &amp; Accounts'!X211*W60/(W36+W40)),0,('O4 Summary by Class &amp; Accounts'!X211*W60/(W36+W40)))</f>
        <v>0</v>
      </c>
    </row>
    <row r="25" spans="1:24" s="776" customFormat="1" ht="12.75" x14ac:dyDescent="0.2">
      <c r="A25" s="778"/>
      <c r="B25" s="837" t="s">
        <v>1589</v>
      </c>
      <c r="C25" s="777">
        <f t="shared" si="0"/>
        <v>533170.23836385633</v>
      </c>
      <c r="D25" s="776">
        <f>IF(ISERROR(D60/(D36+D40)*'O1 Revenue to cost|RR'!D38),0,D60/(D36+D40)*'O1 Revenue to cost|RR'!D38)</f>
        <v>154885.91709820891</v>
      </c>
      <c r="E25" s="776">
        <f>IF(ISERROR(E60/(E36+E40)*'O1 Revenue to cost|RR'!E38),0,E60/(E36+E40)*'O1 Revenue to cost|RR'!E38)</f>
        <v>53437.54492400802</v>
      </c>
      <c r="F25" s="776">
        <f>IF(ISERROR(F60/(F36+F40)*'O1 Revenue to cost|RR'!F38),0,F60/(F36+F40)*'O1 Revenue to cost|RR'!F38)</f>
        <v>126184.31095167443</v>
      </c>
      <c r="G25" s="776">
        <f>IF(ISERROR(G60/(G36+G40)*'O1 Revenue to cost|RR'!G38),0,G60/(G36+G40)*'O1 Revenue to cost|RR'!G38)</f>
        <v>0</v>
      </c>
      <c r="H25" s="776">
        <f>IF(ISERROR(H60/(H36+H40)*'O1 Revenue to cost|RR'!H38),0,H60/(H36+H40)*'O1 Revenue to cost|RR'!H38)</f>
        <v>80681.901715485277</v>
      </c>
      <c r="I25" s="776">
        <f>IF(ISERROR(I60/(I36+I40)*'O1 Revenue to cost|RR'!I38),0,I60/(I36+I40)*'O1 Revenue to cost|RR'!I38)</f>
        <v>117288.8103912557</v>
      </c>
      <c r="J25" s="776">
        <f>IF(ISERROR(J60/(J36+J40)*'O1 Revenue to cost|RR'!J38),0,J60/(J36+J40)*'O1 Revenue to cost|RR'!J38)</f>
        <v>0</v>
      </c>
      <c r="K25" s="776">
        <f>IF(ISERROR(K60/(K36+K40)*'O1 Revenue to cost|RR'!K38),0,K60/(K36+K40)*'O1 Revenue to cost|RR'!K38)</f>
        <v>60.412569447537514</v>
      </c>
      <c r="L25" s="776">
        <f>IF(ISERROR(L60/(L36+L40)*'O1 Revenue to cost|RR'!L38),0,L60/(L36+L40)*'O1 Revenue to cost|RR'!L38)</f>
        <v>631.34071377649946</v>
      </c>
      <c r="M25" s="776">
        <f>IF(ISERROR(M60/(M36+M40)*'O1 Revenue to cost|RR'!M38),0,M60/(M36+M40)*'O1 Revenue to cost|RR'!M38)</f>
        <v>0</v>
      </c>
      <c r="N25" s="776">
        <f>IF(ISERROR(N60/(N36+N40)*'O1 Revenue to cost|RR'!N38),0,N60/(N36+N40)*'O1 Revenue to cost|RR'!N38)</f>
        <v>0</v>
      </c>
      <c r="O25" s="776">
        <f>IF(ISERROR(O60/(O36+O40)*'O1 Revenue to cost|RR'!O38),0,O60/(O36+O40)*'O1 Revenue to cost|RR'!O38)</f>
        <v>0</v>
      </c>
      <c r="P25" s="776">
        <f>IF(ISERROR(P60/(P36+P40)*'O1 Revenue to cost|RR'!P38),0,P60/(P36+P40)*'O1 Revenue to cost|RR'!P38)</f>
        <v>0</v>
      </c>
      <c r="Q25" s="776">
        <f>IF(ISERROR(Q60/(Q36+Q40)*'O1 Revenue to cost|RR'!Q38),0,Q60/(Q36+Q40)*'O1 Revenue to cost|RR'!Q38)</f>
        <v>0</v>
      </c>
      <c r="R25" s="776">
        <f>IF(ISERROR(R60/(R36+R40)*'O1 Revenue to cost|RR'!R38),0,R60/(R36+R40)*'O1 Revenue to cost|RR'!R38)</f>
        <v>0</v>
      </c>
      <c r="S25" s="776">
        <f>IF(ISERROR(S60/(S36+S40)*'O1 Revenue to cost|RR'!S38),0,S60/(S36+S40)*'O1 Revenue to cost|RR'!S38)</f>
        <v>0</v>
      </c>
      <c r="T25" s="776">
        <f>IF(ISERROR(T60/(T36+T40)*'O1 Revenue to cost|RR'!T38),0,T60/(T36+T40)*'O1 Revenue to cost|RR'!T38)</f>
        <v>0</v>
      </c>
      <c r="U25" s="776">
        <f>IF(ISERROR(U60/(U36+U40)*'O1 Revenue to cost|RR'!U38),0,U60/(U36+U40)*'O1 Revenue to cost|RR'!U38)</f>
        <v>0</v>
      </c>
      <c r="V25" s="776">
        <f>IF(ISERROR(V60/(V36+V40)*'O1 Revenue to cost|RR'!V38),0,V60/(V36+V40)*'O1 Revenue to cost|RR'!V38)</f>
        <v>0</v>
      </c>
      <c r="W25" s="664">
        <f>IF(ISERROR(W60/(W36+W40)*'O1 Revenue to cost|RR'!W38),0,W60/(W36+W40)*'O1 Revenue to cost|RR'!W38)</f>
        <v>0</v>
      </c>
    </row>
    <row r="26" spans="1:24" s="805" customFormat="1" ht="22.5" customHeight="1" x14ac:dyDescent="0.2">
      <c r="B26" s="923" t="s">
        <v>809</v>
      </c>
      <c r="C26" s="2251">
        <f>IF(SUM(C15:C25)=SUM(D26:W26), SUM(C15:C25), "Error - Please Revise")</f>
        <v>3858188.0519027719</v>
      </c>
      <c r="D26" s="913">
        <f t="shared" ref="D26:W26" si="5">SUM(D15:D25)</f>
        <v>1171435.1855229896</v>
      </c>
      <c r="E26" s="913">
        <f t="shared" si="5"/>
        <v>405666.39531091443</v>
      </c>
      <c r="F26" s="913">
        <f t="shared" si="5"/>
        <v>949578.14665977808</v>
      </c>
      <c r="G26" s="913">
        <f t="shared" si="5"/>
        <v>0</v>
      </c>
      <c r="H26" s="913">
        <f t="shared" si="5"/>
        <v>546974.86813530268</v>
      </c>
      <c r="I26" s="913">
        <f t="shared" si="5"/>
        <v>779319.13971990137</v>
      </c>
      <c r="J26" s="913">
        <f t="shared" si="5"/>
        <v>0</v>
      </c>
      <c r="K26" s="913">
        <f t="shared" si="5"/>
        <v>461.88282404025443</v>
      </c>
      <c r="L26" s="913">
        <f t="shared" si="5"/>
        <v>4752.4337298449882</v>
      </c>
      <c r="M26" s="913">
        <f t="shared" si="5"/>
        <v>0</v>
      </c>
      <c r="N26" s="913">
        <f t="shared" si="5"/>
        <v>0</v>
      </c>
      <c r="O26" s="913">
        <f t="shared" si="5"/>
        <v>0</v>
      </c>
      <c r="P26" s="913">
        <f t="shared" si="5"/>
        <v>0</v>
      </c>
      <c r="Q26" s="913">
        <f t="shared" si="5"/>
        <v>0</v>
      </c>
      <c r="R26" s="913">
        <f t="shared" si="5"/>
        <v>0</v>
      </c>
      <c r="S26" s="913">
        <f t="shared" si="5"/>
        <v>0</v>
      </c>
      <c r="T26" s="913">
        <f t="shared" si="5"/>
        <v>0</v>
      </c>
      <c r="U26" s="913">
        <f t="shared" si="5"/>
        <v>0</v>
      </c>
      <c r="V26" s="913">
        <f t="shared" si="5"/>
        <v>0</v>
      </c>
      <c r="W26" s="914">
        <f t="shared" si="5"/>
        <v>0</v>
      </c>
      <c r="X26" s="835"/>
    </row>
    <row r="27" spans="1:24" s="779" customFormat="1" ht="12.75" x14ac:dyDescent="0.2">
      <c r="B27" s="838"/>
      <c r="C27" s="816"/>
      <c r="D27" s="785"/>
      <c r="E27" s="785"/>
      <c r="F27" s="785"/>
      <c r="G27" s="785"/>
      <c r="H27" s="785"/>
      <c r="I27" s="785"/>
      <c r="J27" s="785"/>
      <c r="K27" s="785"/>
      <c r="L27" s="785"/>
      <c r="M27" s="785"/>
      <c r="N27" s="785"/>
      <c r="O27" s="785"/>
      <c r="P27" s="785"/>
      <c r="Q27" s="785"/>
      <c r="R27" s="785"/>
      <c r="S27" s="785"/>
      <c r="T27" s="785"/>
      <c r="U27" s="785"/>
      <c r="V27" s="785"/>
      <c r="W27" s="786"/>
      <c r="X27" s="785"/>
    </row>
    <row r="28" spans="1:24" s="779" customFormat="1" ht="12.75" x14ac:dyDescent="0.2">
      <c r="B28" s="838" t="s">
        <v>82</v>
      </c>
      <c r="C28" s="780">
        <f>SUM(D28:W28)</f>
        <v>589464.32291980681</v>
      </c>
      <c r="D28" s="781">
        <f>IF('I8 Demand Data'!$C$15="4 NCP",'E3 PLCC'!C53,IF('I8 Demand Data'!$C$15="1 NCP",'E3 PLCC'!C40,'E3 PLCC'!C66))</f>
        <v>171239.34473964869</v>
      </c>
      <c r="E28" s="781">
        <f>IF('I8 Demand Data'!$C$15="4 NCP",'E3 PLCC'!D53,IF('I8 Demand Data'!$C$15="1 NCP",'E3 PLCC'!D40,'E3 PLCC'!D66))</f>
        <v>59079.67844152364</v>
      </c>
      <c r="F28" s="781">
        <f>IF('I8 Demand Data'!$C$15="4 NCP",'E3 PLCC'!E53,IF('I8 Demand Data'!$C$15="1 NCP",'E3 PLCC'!E40,'E3 PLCC'!E66))</f>
        <v>139507.31692467522</v>
      </c>
      <c r="G28" s="781">
        <f>IF('I8 Demand Data'!$C$15="4 NCP",'E3 PLCC'!F53,IF('I8 Demand Data'!$C$15="1 NCP",'E3 PLCC'!F40,'E3 PLCC'!F66))</f>
        <v>0</v>
      </c>
      <c r="H28" s="781">
        <f>IF('I8 Demand Data'!$C$15="4 NCP",'E3 PLCC'!G53,IF('I8 Demand Data'!$C$15="1 NCP",'E3 PLCC'!G40,'E3 PLCC'!G66))</f>
        <v>89200.595128013767</v>
      </c>
      <c r="I28" s="781">
        <f>IF('I8 Demand Data'!$C$15="4 NCP",'E3 PLCC'!H53,IF('I8 Demand Data'!$C$15="1 NCP",'E3 PLCC'!H40,'E3 PLCC'!H66))</f>
        <v>129672.59653410912</v>
      </c>
      <c r="J28" s="781">
        <f>IF('I8 Demand Data'!$C$15="4 NCP",'E3 PLCC'!I53,IF('I8 Demand Data'!$C$15="1 NCP",'E3 PLCC'!I40,'E3 PLCC'!I66))</f>
        <v>0</v>
      </c>
      <c r="K28" s="781">
        <f>IF('I8 Demand Data'!$C$15="4 NCP",'E3 PLCC'!J53,IF('I8 Demand Data'!$C$15="1 NCP",'E3 PLCC'!J40,'E3 PLCC'!J66))</f>
        <v>66.791151836453651</v>
      </c>
      <c r="L28" s="781">
        <f>IF('I8 Demand Data'!$C$15="4 NCP",'E3 PLCC'!K53,IF('I8 Demand Data'!$C$15="1 NCP",'E3 PLCC'!K40,'E3 PLCC'!K66))</f>
        <v>698</v>
      </c>
      <c r="M28" s="781">
        <f>IF('I8 Demand Data'!$C$15="4 NCP",'E3 PLCC'!L53,IF('I8 Demand Data'!$C$15="1 NCP",'E3 PLCC'!L40,'E3 PLCC'!L66))</f>
        <v>0</v>
      </c>
      <c r="N28" s="781">
        <f>IF('I8 Demand Data'!$C$15="4 NCP",'E3 PLCC'!M53,IF('I8 Demand Data'!$C$15="1 NCP",'E3 PLCC'!M40,'E3 PLCC'!M66))</f>
        <v>0</v>
      </c>
      <c r="O28" s="781">
        <f>IF('I8 Demand Data'!$C$15="4 NCP",'E3 PLCC'!N53,IF('I8 Demand Data'!$C$15="1 NCP",'E3 PLCC'!N40,'E3 PLCC'!N66))</f>
        <v>0</v>
      </c>
      <c r="P28" s="781">
        <f>IF('I8 Demand Data'!$C$15="4 NCP",'E3 PLCC'!O53,IF('I8 Demand Data'!$C$15="1 NCP",'E3 PLCC'!O40,'E3 PLCC'!O66))</f>
        <v>0</v>
      </c>
      <c r="Q28" s="781">
        <f>IF('I8 Demand Data'!$C$15="4 NCP",'E3 PLCC'!P53,IF('I8 Demand Data'!$C$15="1 NCP",'E3 PLCC'!P40,'E3 PLCC'!P66))</f>
        <v>0</v>
      </c>
      <c r="R28" s="781">
        <f>IF('I8 Demand Data'!$C$15="4 NCP",'E3 PLCC'!Q53,IF('I8 Demand Data'!$C$15="1 NCP",'E3 PLCC'!Q40,'E3 PLCC'!Q66))</f>
        <v>0</v>
      </c>
      <c r="S28" s="781">
        <f>IF('I8 Demand Data'!$C$15="4 NCP",'E3 PLCC'!R53,IF('I8 Demand Data'!$C$15="1 NCP",'E3 PLCC'!R40,'E3 PLCC'!R66))</f>
        <v>0</v>
      </c>
      <c r="T28" s="781">
        <f>IF('I8 Demand Data'!$C$15="4 NCP",'E3 PLCC'!S53,IF('I8 Demand Data'!$C$15="1 NCP",'E3 PLCC'!S40,'E3 PLCC'!S66))</f>
        <v>0</v>
      </c>
      <c r="U28" s="781">
        <f>IF('I8 Demand Data'!$C$15="4 NCP",'E3 PLCC'!T53,IF('I8 Demand Data'!$C$15="1 NCP",'E3 PLCC'!T40,'E3 PLCC'!T66))</f>
        <v>0</v>
      </c>
      <c r="V28" s="781">
        <f>IF('I8 Demand Data'!$C$15="4 NCP",'E3 PLCC'!U53,IF('I8 Demand Data'!$C$15="1 NCP",'E3 PLCC'!U40,'E3 PLCC'!U66))</f>
        <v>0</v>
      </c>
      <c r="W28" s="782">
        <f>IF('I8 Demand Data'!$C$15="4 NCP",'E3 PLCC'!V53,IF('I8 Demand Data'!$C$15="1 NCP",'E3 PLCC'!V40,'E3 PLCC'!V66))</f>
        <v>0</v>
      </c>
      <c r="X28" s="785"/>
    </row>
    <row r="29" spans="1:24" s="779" customFormat="1" ht="12.75" x14ac:dyDescent="0.2">
      <c r="B29" s="838" t="s">
        <v>78</v>
      </c>
      <c r="C29" s="780">
        <f>SUM(D29:W29)</f>
        <v>68306.377752003013</v>
      </c>
      <c r="D29" s="781">
        <f>IF('I8 Demand Data'!$C$15="4 NCP",MIN('E3 PLCC'!C27*4,'E3 PLCC'!C47),IF('I8 Demand Data'!$C$15="1 NCP",MIN('E3 PLCC'!C27,'E3 PLCC'!C34),MIN('E3 PLCC'!C27*12,'E3 PLCC'!C60)))</f>
        <v>51395.199999999997</v>
      </c>
      <c r="E29" s="781">
        <f>IF('I8 Demand Data'!$C$15="4 NCP",MIN('E3 PLCC'!D27*4,'E3 PLCC'!D47),IF('I8 Demand Data'!$C$15="1 NCP",MIN('E3 PLCC'!D27,'E3 PLCC'!D34),MIN('E3 PLCC'!D27*12,'E3 PLCC'!D60)))</f>
        <v>5670.4</v>
      </c>
      <c r="F29" s="781">
        <f>IF('I8 Demand Data'!$C$15="4 NCP",MIN('E3 PLCC'!E27*4,'E3 PLCC'!E47),IF('I8 Demand Data'!$C$15="1 NCP",MIN('E3 PLCC'!E27,'E3 PLCC'!E34),MIN('E3 PLCC'!E27*12,'E3 PLCC'!E60)))</f>
        <v>700.8</v>
      </c>
      <c r="G29" s="781">
        <f>IF('I8 Demand Data'!$C$15="4 NCP",MIN('E3 PLCC'!F27*4,'E3 PLCC'!F47),IF('I8 Demand Data'!$C$15="1 NCP",MIN('E3 PLCC'!F27,'E3 PLCC'!F34),MIN('E3 PLCC'!F27*12,'E3 PLCC'!F60)))</f>
        <v>0</v>
      </c>
      <c r="H29" s="781">
        <f>IF('I8 Demand Data'!$C$15="4 NCP",MIN('E3 PLCC'!G27*4,'E3 PLCC'!G47),IF('I8 Demand Data'!$C$15="1 NCP",MIN('E3 PLCC'!G27,'E3 PLCC'!G34),MIN('E3 PLCC'!G27*12,'E3 PLCC'!G60)))</f>
        <v>19.2</v>
      </c>
      <c r="I29" s="781">
        <f>IF('I8 Demand Data'!$C$15="4 NCP",MIN('E3 PLCC'!H27*4,'E3 PLCC'!H47),IF('I8 Demand Data'!$C$15="1 NCP",MIN('E3 PLCC'!H27,'E3 PLCC'!H34),MIN('E3 PLCC'!H27*12,'E3 PLCC'!H60)))</f>
        <v>4.8</v>
      </c>
      <c r="J29" s="781">
        <f>IF('I8 Demand Data'!$C$15="4 NCP",MIN('E3 PLCC'!I27*4,'E3 PLCC'!I47),IF('I8 Demand Data'!$C$15="1 NCP",MIN('E3 PLCC'!I27,'E3 PLCC'!I34),MIN('E3 PLCC'!I27*12,'E3 PLCC'!I60)))</f>
        <v>9387.9777520030166</v>
      </c>
      <c r="K29" s="781">
        <f>IF('I8 Demand Data'!$C$15="4 NCP",MIN('E3 PLCC'!J27*4,'E3 PLCC'!J47),IF('I8 Demand Data'!$C$15="1 NCP",MIN('E3 PLCC'!J27,'E3 PLCC'!J34),MIN('E3 PLCC'!J27*12,'E3 PLCC'!J60)))</f>
        <v>712</v>
      </c>
      <c r="L29" s="781">
        <f>IF('I8 Demand Data'!$C$15="4 NCP",MIN('E3 PLCC'!K27*4,'E3 PLCC'!K47),IF('I8 Demand Data'!$C$15="1 NCP",MIN('E3 PLCC'!K27,'E3 PLCC'!K34),MIN('E3 PLCC'!K27*12,'E3 PLCC'!K60)))</f>
        <v>416</v>
      </c>
      <c r="M29" s="781">
        <f>IF('I8 Demand Data'!$C$15="4 NCP",MIN('E3 PLCC'!L27*4,'E3 PLCC'!L47),IF('I8 Demand Data'!$C$15="1 NCP",MIN('E3 PLCC'!L27,'E3 PLCC'!L34),MIN('E3 PLCC'!L27*12,'E3 PLCC'!L60)))</f>
        <v>0</v>
      </c>
      <c r="N29" s="781">
        <f>IF('I8 Demand Data'!$C$15="4 NCP",MIN('E3 PLCC'!M27*4,'E3 PLCC'!M47),IF('I8 Demand Data'!$C$15="1 NCP",MIN('E3 PLCC'!M27,'E3 PLCC'!M34),MIN('E3 PLCC'!M27*12,'E3 PLCC'!M60)))</f>
        <v>0</v>
      </c>
      <c r="O29" s="781">
        <f>IF('I8 Demand Data'!$C$15="4 NCP",MIN('E3 PLCC'!N27*4,'E3 PLCC'!N47),IF('I8 Demand Data'!$C$15="1 NCP",MIN('E3 PLCC'!N27,'E3 PLCC'!N34),MIN('E3 PLCC'!N27*12,'E3 PLCC'!N60)))</f>
        <v>0</v>
      </c>
      <c r="P29" s="781">
        <f>IF('I8 Demand Data'!$C$15="4 NCP",MIN('E3 PLCC'!O27*4,'E3 PLCC'!O47),IF('I8 Demand Data'!$C$15="1 NCP",MIN('E3 PLCC'!O27,'E3 PLCC'!O34),MIN('E3 PLCC'!O27*12,'E3 PLCC'!O60)))</f>
        <v>0</v>
      </c>
      <c r="Q29" s="781">
        <f>IF('I8 Demand Data'!$C$15="4 NCP",MIN('E3 PLCC'!P27*4,'E3 PLCC'!P47),IF('I8 Demand Data'!$C$15="1 NCP",MIN('E3 PLCC'!P27,'E3 PLCC'!P34),MIN('E3 PLCC'!P27*12,'E3 PLCC'!P60)))</f>
        <v>0</v>
      </c>
      <c r="R29" s="781">
        <f>IF('I8 Demand Data'!$C$15="4 NCP",MIN('E3 PLCC'!Q27*4,'E3 PLCC'!Q47),IF('I8 Demand Data'!$C$15="1 NCP",MIN('E3 PLCC'!Q27,'E3 PLCC'!Q34),MIN('E3 PLCC'!Q27*12,'E3 PLCC'!Q60)))</f>
        <v>0</v>
      </c>
      <c r="S29" s="781">
        <f>IF('I8 Demand Data'!$C$15="4 NCP",MIN('E3 PLCC'!R27*4,'E3 PLCC'!R47),IF('I8 Demand Data'!$C$15="1 NCP",MIN('E3 PLCC'!R27,'E3 PLCC'!R34),MIN('E3 PLCC'!R27*12,'E3 PLCC'!R60)))</f>
        <v>0</v>
      </c>
      <c r="T29" s="781">
        <f>IF('I8 Demand Data'!$C$15="4 NCP",MIN('E3 PLCC'!S27*4,'E3 PLCC'!S47),IF('I8 Demand Data'!$C$15="1 NCP",MIN('E3 PLCC'!S27,'E3 PLCC'!S34),MIN('E3 PLCC'!S27*12,'E3 PLCC'!S60)))</f>
        <v>0</v>
      </c>
      <c r="U29" s="781">
        <f>IF('I8 Demand Data'!$C$15="4 NCP",MIN('E3 PLCC'!T27*4,'E3 PLCC'!T47),IF('I8 Demand Data'!$C$15="1 NCP",MIN('E3 PLCC'!T27,'E3 PLCC'!T34),MIN('E3 PLCC'!T27*12,'E3 PLCC'!T60)))</f>
        <v>0</v>
      </c>
      <c r="V29" s="781">
        <f>IF('I8 Demand Data'!$C$15="4 NCP",MIN('E3 PLCC'!U27*4,'E3 PLCC'!U47),IF('I8 Demand Data'!$C$15="1 NCP",MIN('E3 PLCC'!U27,'E3 PLCC'!U34),MIN('E3 PLCC'!U27*12,'E3 PLCC'!U60)))</f>
        <v>0</v>
      </c>
      <c r="W29" s="782">
        <f>IF('I8 Demand Data'!$C$15="4 NCP",MIN('E3 PLCC'!V27*4,'E3 PLCC'!V47),IF('I8 Demand Data'!$C$15="1 NCP",MIN('E3 PLCC'!V27,'E3 PLCC'!V34),MIN('E3 PLCC'!V27*12,'E3 PLCC'!V60)))</f>
        <v>0</v>
      </c>
      <c r="X29" s="785"/>
    </row>
    <row r="30" spans="1:24" s="779" customFormat="1" ht="12.75" x14ac:dyDescent="0.2">
      <c r="B30" s="838" t="s">
        <v>79</v>
      </c>
      <c r="C30" s="784">
        <f>SUM(D30:W30)</f>
        <v>403198.80228919326</v>
      </c>
      <c r="D30" s="785">
        <f>IF(ISERROR(D26/D28),0,D26/D28*D29)</f>
        <v>351590.60984803597</v>
      </c>
      <c r="E30" s="785">
        <f t="shared" ref="E30:W30" si="6">IF(ISERROR(E26/E28),0,E26/E28*E29)</f>
        <v>38935.396885204944</v>
      </c>
      <c r="F30" s="785">
        <f t="shared" si="6"/>
        <v>4770.1036751963302</v>
      </c>
      <c r="G30" s="785">
        <f t="shared" si="6"/>
        <v>0</v>
      </c>
      <c r="H30" s="785">
        <f t="shared" si="6"/>
        <v>117.73371526418937</v>
      </c>
      <c r="I30" s="785">
        <f t="shared" si="6"/>
        <v>28.847512663722771</v>
      </c>
      <c r="J30" s="785">
        <f t="shared" si="6"/>
        <v>0</v>
      </c>
      <c r="K30" s="785">
        <f t="shared" si="6"/>
        <v>4923.7146189949935</v>
      </c>
      <c r="L30" s="785">
        <f t="shared" si="6"/>
        <v>2832.3960338331162</v>
      </c>
      <c r="M30" s="785">
        <f t="shared" si="6"/>
        <v>0</v>
      </c>
      <c r="N30" s="785">
        <f t="shared" si="6"/>
        <v>0</v>
      </c>
      <c r="O30" s="785">
        <f t="shared" si="6"/>
        <v>0</v>
      </c>
      <c r="P30" s="785">
        <f t="shared" si="6"/>
        <v>0</v>
      </c>
      <c r="Q30" s="785">
        <f t="shared" si="6"/>
        <v>0</v>
      </c>
      <c r="R30" s="785">
        <f t="shared" si="6"/>
        <v>0</v>
      </c>
      <c r="S30" s="785">
        <f t="shared" si="6"/>
        <v>0</v>
      </c>
      <c r="T30" s="785">
        <f t="shared" si="6"/>
        <v>0</v>
      </c>
      <c r="U30" s="785">
        <f t="shared" si="6"/>
        <v>0</v>
      </c>
      <c r="V30" s="785">
        <f t="shared" si="6"/>
        <v>0</v>
      </c>
      <c r="W30" s="786">
        <f t="shared" si="6"/>
        <v>0</v>
      </c>
      <c r="X30" s="785"/>
    </row>
    <row r="31" spans="1:24" s="779" customFormat="1" ht="12.75" x14ac:dyDescent="0.2">
      <c r="B31" s="838"/>
      <c r="C31" s="784"/>
      <c r="D31" s="785"/>
      <c r="E31" s="785"/>
      <c r="F31" s="785"/>
      <c r="G31" s="785"/>
      <c r="H31" s="785"/>
      <c r="I31" s="785"/>
      <c r="J31" s="785"/>
      <c r="K31" s="785"/>
      <c r="L31" s="785"/>
      <c r="M31" s="785"/>
      <c r="N31" s="785"/>
      <c r="O31" s="785"/>
      <c r="P31" s="785"/>
      <c r="Q31" s="785"/>
      <c r="R31" s="785"/>
      <c r="S31" s="785"/>
      <c r="T31" s="785"/>
      <c r="U31" s="785"/>
      <c r="V31" s="785"/>
      <c r="W31" s="786"/>
      <c r="X31" s="785"/>
    </row>
    <row r="32" spans="1:24" s="779" customFormat="1" ht="12.75" x14ac:dyDescent="0.2">
      <c r="B32" s="838"/>
      <c r="C32" s="784"/>
      <c r="D32" s="785"/>
      <c r="E32" s="785"/>
      <c r="F32" s="785"/>
      <c r="G32" s="785"/>
      <c r="H32" s="785"/>
      <c r="I32" s="785"/>
      <c r="J32" s="785"/>
      <c r="K32" s="785"/>
      <c r="L32" s="785"/>
      <c r="M32" s="785"/>
      <c r="N32" s="785"/>
      <c r="O32" s="785"/>
      <c r="P32" s="785"/>
      <c r="Q32" s="785"/>
      <c r="R32" s="785"/>
      <c r="S32" s="785"/>
      <c r="T32" s="785"/>
      <c r="U32" s="785"/>
      <c r="V32" s="785"/>
      <c r="W32" s="786"/>
      <c r="X32" s="785"/>
    </row>
    <row r="33" spans="1:24" s="663" customFormat="1" ht="12.75" x14ac:dyDescent="0.2">
      <c r="A33" s="660"/>
      <c r="B33" s="838"/>
      <c r="C33" s="777"/>
      <c r="D33" s="776"/>
      <c r="E33" s="776"/>
      <c r="F33" s="776"/>
      <c r="G33" s="776"/>
      <c r="H33" s="776"/>
      <c r="I33" s="776"/>
      <c r="J33" s="776"/>
      <c r="K33" s="776"/>
      <c r="L33" s="776"/>
      <c r="M33" s="776"/>
      <c r="N33" s="776"/>
      <c r="O33" s="776"/>
      <c r="P33" s="776"/>
      <c r="Q33" s="776"/>
      <c r="R33" s="776"/>
      <c r="S33" s="776"/>
      <c r="T33" s="776"/>
      <c r="U33" s="776"/>
      <c r="V33" s="776"/>
      <c r="W33" s="664"/>
      <c r="X33" s="776"/>
    </row>
    <row r="34" spans="1:24" s="663" customFormat="1" ht="12.75" x14ac:dyDescent="0.2">
      <c r="B34" s="838" t="s">
        <v>353</v>
      </c>
      <c r="C34" s="777">
        <f>SUM(D34:W34)</f>
        <v>22520169.509999994</v>
      </c>
      <c r="D34" s="776">
        <f>SUM('O4 Summary by Class &amp; Accounts'!E61:E74)+SUM('O4 Summary by Class &amp; Accounts'!E75:E77)+SUM('O4 Summary by Class &amp; Accounts'!E78) +SUM('O4 Summary by Class &amp; Accounts'!E80:E81)</f>
        <v>11735301.881106993</v>
      </c>
      <c r="E34" s="776">
        <f>SUM('O4 Summary by Class &amp; Accounts'!F61:F74)+SUM('O4 Summary by Class &amp; Accounts'!F75:F77)+SUM('O4 Summary by Class &amp; Accounts'!F78) +SUM('O4 Summary by Class &amp; Accounts'!F80:F81)</f>
        <v>2957820.3709128052</v>
      </c>
      <c r="F34" s="776">
        <f>SUM('O4 Summary by Class &amp; Accounts'!G61:G74)+SUM('O4 Summary by Class &amp; Accounts'!G75:G77)+SUM('O4 Summary by Class &amp; Accounts'!G78) +SUM('O4 Summary by Class &amp; Accounts'!G80:G81)</f>
        <v>3552656.923618691</v>
      </c>
      <c r="G34" s="776">
        <f>SUM('O4 Summary by Class &amp; Accounts'!H61:H74)+SUM('O4 Summary by Class &amp; Accounts'!H75:H77)+SUM('O4 Summary by Class &amp; Accounts'!H78) +SUM('O4 Summary by Class &amp; Accounts'!H80:H81)</f>
        <v>0</v>
      </c>
      <c r="H34" s="776">
        <f>SUM('O4 Summary by Class &amp; Accounts'!I61:I74)+SUM('O4 Summary by Class &amp; Accounts'!I75:I77)+SUM('O4 Summary by Class &amp; Accounts'!I78) +SUM('O4 Summary by Class &amp; Accounts'!I80:I81)</f>
        <v>1299611.0554555212</v>
      </c>
      <c r="I34" s="776">
        <f>SUM('O4 Summary by Class &amp; Accounts'!J61:J74)+SUM('O4 Summary by Class &amp; Accounts'!J75:J77)+SUM('O4 Summary by Class &amp; Accounts'!J78) +SUM('O4 Summary by Class &amp; Accounts'!J80:J81)</f>
        <v>1704029.3149097268</v>
      </c>
      <c r="J34" s="776">
        <f>SUM('O4 Summary by Class &amp; Accounts'!K61:K74)+SUM('O4 Summary by Class &amp; Accounts'!K75:K77)+SUM('O4 Summary by Class &amp; Accounts'!K78) +SUM('O4 Summary by Class &amp; Accounts'!K80:K81)</f>
        <v>1136971.7509945014</v>
      </c>
      <c r="K34" s="776">
        <f>SUM('O4 Summary by Class &amp; Accounts'!L61:L74)+SUM('O4 Summary by Class &amp; Accounts'!L75:L77)+SUM('O4 Summary by Class &amp; Accounts'!L78) +SUM('O4 Summary by Class &amp; Accounts'!L80:L81)</f>
        <v>71836.960562866749</v>
      </c>
      <c r="L34" s="776">
        <f>SUM('O4 Summary by Class &amp; Accounts'!M61:M74)+SUM('O4 Summary by Class &amp; Accounts'!M75:M77)+SUM('O4 Summary by Class &amp; Accounts'!M78) +SUM('O4 Summary by Class &amp; Accounts'!M80:M81)</f>
        <v>61941.252438891141</v>
      </c>
      <c r="M34" s="776">
        <f>SUM('O4 Summary by Class &amp; Accounts'!N61:N74)+SUM('O4 Summary by Class &amp; Accounts'!N75:N77)+SUM('O4 Summary by Class &amp; Accounts'!N78) +SUM('O4 Summary by Class &amp; Accounts'!N80:N81)</f>
        <v>0</v>
      </c>
      <c r="N34" s="776">
        <f>SUM('O4 Summary by Class &amp; Accounts'!O61:O74)+SUM('O4 Summary by Class &amp; Accounts'!O75:O77)+SUM('O4 Summary by Class &amp; Accounts'!O78) +SUM('O4 Summary by Class &amp; Accounts'!O80:O81)</f>
        <v>0</v>
      </c>
      <c r="O34" s="776">
        <f>SUM('O4 Summary by Class &amp; Accounts'!P61:P74)+SUM('O4 Summary by Class &amp; Accounts'!P75:P77)+SUM('O4 Summary by Class &amp; Accounts'!P78) +SUM('O4 Summary by Class &amp; Accounts'!P80:P81)</f>
        <v>0</v>
      </c>
      <c r="P34" s="776">
        <f>SUM('O4 Summary by Class &amp; Accounts'!Q61:Q74)+SUM('O4 Summary by Class &amp; Accounts'!Q75:Q77)+SUM('O4 Summary by Class &amp; Accounts'!Q78) +SUM('O4 Summary by Class &amp; Accounts'!Q80:Q81)</f>
        <v>0</v>
      </c>
      <c r="Q34" s="776">
        <f>SUM('O4 Summary by Class &amp; Accounts'!R61:R74)+SUM('O4 Summary by Class &amp; Accounts'!R75:R77)+SUM('O4 Summary by Class &amp; Accounts'!R78) +SUM('O4 Summary by Class &amp; Accounts'!R80:R81)</f>
        <v>0</v>
      </c>
      <c r="R34" s="776">
        <f>SUM('O4 Summary by Class &amp; Accounts'!S61:S74)+SUM('O4 Summary by Class &amp; Accounts'!S75:S77)+SUM('O4 Summary by Class &amp; Accounts'!S78) +SUM('O4 Summary by Class &amp; Accounts'!S80:S81)</f>
        <v>0</v>
      </c>
      <c r="S34" s="776">
        <f>SUM('O4 Summary by Class &amp; Accounts'!T61:T74)+SUM('O4 Summary by Class &amp; Accounts'!T75:T77)+SUM('O4 Summary by Class &amp; Accounts'!T78) +SUM('O4 Summary by Class &amp; Accounts'!T80:T81)</f>
        <v>0</v>
      </c>
      <c r="T34" s="776">
        <f>SUM('O4 Summary by Class &amp; Accounts'!U61:U74)+SUM('O4 Summary by Class &amp; Accounts'!U75:U77)+SUM('O4 Summary by Class &amp; Accounts'!U78) +SUM('O4 Summary by Class &amp; Accounts'!U80:U81)</f>
        <v>0</v>
      </c>
      <c r="U34" s="776">
        <f>SUM('O4 Summary by Class &amp; Accounts'!V61:V74)+SUM('O4 Summary by Class &amp; Accounts'!V75:V77)+SUM('O4 Summary by Class &amp; Accounts'!V78) +SUM('O4 Summary by Class &amp; Accounts'!V80:V81)</f>
        <v>0</v>
      </c>
      <c r="V34" s="776">
        <f>SUM('O4 Summary by Class &amp; Accounts'!W61:W74)+SUM('O4 Summary by Class &amp; Accounts'!W75:W77)+SUM('O4 Summary by Class &amp; Accounts'!W78) +SUM('O4 Summary by Class &amp; Accounts'!W80:W81)</f>
        <v>0</v>
      </c>
      <c r="W34" s="664">
        <f>SUM('O4 Summary by Class &amp; Accounts'!X61:X74)+SUM('O4 Summary by Class &amp; Accounts'!X75:X77)+SUM('O4 Summary by Class &amp; Accounts'!X78) +SUM('O4 Summary by Class &amp; Accounts'!X80:X81)</f>
        <v>0</v>
      </c>
      <c r="X34" s="776"/>
    </row>
    <row r="35" spans="1:24" s="663" customFormat="1" ht="12.75" x14ac:dyDescent="0.2">
      <c r="B35" s="838" t="s">
        <v>354</v>
      </c>
      <c r="C35" s="777">
        <f>SUM(D35:W35)</f>
        <v>-5033997.5</v>
      </c>
      <c r="D35" s="776">
        <f>'O7 Amortization'!AW81+'O7 Amortization'!AW152+'O7 Amortization'!AW223+'O7 Amortization'!AW294</f>
        <v>-2623225.3849157603</v>
      </c>
      <c r="E35" s="776">
        <f>'O7 Amortization'!AX81+'O7 Amortization'!AX152+'O7 Amortization'!AX223+'O7 Amortization'!AX294</f>
        <v>-661169.99456919893</v>
      </c>
      <c r="F35" s="776">
        <f>'O7 Amortization'!AY81+'O7 Amortization'!AY152+'O7 Amortization'!AY223+'O7 Amortization'!AY294</f>
        <v>-794135.49990877404</v>
      </c>
      <c r="G35" s="776">
        <f>'O7 Amortization'!AZ81+'O7 Amortization'!AZ152+'O7 Amortization'!AZ223+'O7 Amortization'!AZ294</f>
        <v>0</v>
      </c>
      <c r="H35" s="776">
        <f>'O7 Amortization'!BA81+'O7 Amortization'!BA152+'O7 Amortization'!BA223+'O7 Amortization'!BA294</f>
        <v>-290505.7531307835</v>
      </c>
      <c r="I35" s="776">
        <f>'O7 Amortization'!BB81+'O7 Amortization'!BB152+'O7 Amortization'!BB223+'O7 Amortization'!BB294</f>
        <v>-380906.51615092042</v>
      </c>
      <c r="J35" s="776">
        <f>'O7 Amortization'!BC81+'O7 Amortization'!BC152+'O7 Amortization'!BC223+'O7 Amortization'!BC294</f>
        <v>-254150.52713237519</v>
      </c>
      <c r="K35" s="776">
        <f>'O7 Amortization'!BD81+'O7 Amortization'!BD152+'O7 Amortization'!BD223+'O7 Amortization'!BD294</f>
        <v>-16057.919977933141</v>
      </c>
      <c r="L35" s="776">
        <f>'O7 Amortization'!BE81+'O7 Amortization'!BE152+'O7 Amortization'!BE223+'O7 Amortization'!BE294</f>
        <v>-13845.904214255042</v>
      </c>
      <c r="M35" s="776">
        <f>'O7 Amortization'!BF81+'O7 Amortization'!BF152+'O7 Amortization'!BF223+'O7 Amortization'!BF294</f>
        <v>0</v>
      </c>
      <c r="N35" s="776">
        <f>'O7 Amortization'!BG81+'O7 Amortization'!BG152+'O7 Amortization'!BG223+'O7 Amortization'!BG294</f>
        <v>0</v>
      </c>
      <c r="O35" s="776">
        <f>'O7 Amortization'!BH81+'O7 Amortization'!BH152+'O7 Amortization'!BH223+'O7 Amortization'!BH294</f>
        <v>0</v>
      </c>
      <c r="P35" s="776">
        <f>'O7 Amortization'!BI81+'O7 Amortization'!BI152+'O7 Amortization'!BI223+'O7 Amortization'!BI294</f>
        <v>0</v>
      </c>
      <c r="Q35" s="776">
        <f>'O7 Amortization'!BJ81+'O7 Amortization'!BJ152+'O7 Amortization'!BJ223+'O7 Amortization'!BJ294</f>
        <v>0</v>
      </c>
      <c r="R35" s="776">
        <f>'O7 Amortization'!BK81+'O7 Amortization'!BK152+'O7 Amortization'!BK223+'O7 Amortization'!BK294</f>
        <v>0</v>
      </c>
      <c r="S35" s="776">
        <f>'O7 Amortization'!BL81+'O7 Amortization'!BL152+'O7 Amortization'!BL223+'O7 Amortization'!BL294</f>
        <v>0</v>
      </c>
      <c r="T35" s="776">
        <f>'O7 Amortization'!BM81+'O7 Amortization'!BM152+'O7 Amortization'!BM223+'O7 Amortization'!BM294</f>
        <v>0</v>
      </c>
      <c r="U35" s="776">
        <f>'O7 Amortization'!BN81+'O7 Amortization'!BN152+'O7 Amortization'!BN223+'O7 Amortization'!BN294</f>
        <v>0</v>
      </c>
      <c r="V35" s="776">
        <f>'O7 Amortization'!BO81+'O7 Amortization'!BO152+'O7 Amortization'!BO223+'O7 Amortization'!BO294</f>
        <v>0</v>
      </c>
      <c r="W35" s="664">
        <f>'O7 Amortization'!BP81+'O7 Amortization'!BP152+'O7 Amortization'!BP223+'O7 Amortization'!BP294</f>
        <v>0</v>
      </c>
      <c r="X35" s="776"/>
    </row>
    <row r="36" spans="1:24" s="663" customFormat="1" ht="12.75" x14ac:dyDescent="0.2">
      <c r="B36" s="838" t="s">
        <v>355</v>
      </c>
      <c r="C36" s="777">
        <f>SUM(D36:W36)</f>
        <v>17486172.009999994</v>
      </c>
      <c r="D36" s="776">
        <f t="shared" ref="D36:W36" si="7">D34+D35</f>
        <v>9112076.4961912334</v>
      </c>
      <c r="E36" s="776">
        <f t="shared" si="7"/>
        <v>2296650.376343606</v>
      </c>
      <c r="F36" s="776">
        <f t="shared" si="7"/>
        <v>2758521.4237099169</v>
      </c>
      <c r="G36" s="776">
        <f t="shared" si="7"/>
        <v>0</v>
      </c>
      <c r="H36" s="776">
        <f t="shared" si="7"/>
        <v>1009105.3023247377</v>
      </c>
      <c r="I36" s="776">
        <f t="shared" si="7"/>
        <v>1323122.7987588064</v>
      </c>
      <c r="J36" s="776">
        <f t="shared" si="7"/>
        <v>882821.22386212624</v>
      </c>
      <c r="K36" s="776">
        <f t="shared" si="7"/>
        <v>55779.040584933609</v>
      </c>
      <c r="L36" s="776">
        <f t="shared" si="7"/>
        <v>48095.348224636095</v>
      </c>
      <c r="M36" s="776">
        <f t="shared" si="7"/>
        <v>0</v>
      </c>
      <c r="N36" s="776">
        <f t="shared" si="7"/>
        <v>0</v>
      </c>
      <c r="O36" s="776">
        <f t="shared" si="7"/>
        <v>0</v>
      </c>
      <c r="P36" s="776">
        <f t="shared" si="7"/>
        <v>0</v>
      </c>
      <c r="Q36" s="776">
        <f t="shared" si="7"/>
        <v>0</v>
      </c>
      <c r="R36" s="776">
        <f t="shared" si="7"/>
        <v>0</v>
      </c>
      <c r="S36" s="776">
        <f t="shared" si="7"/>
        <v>0</v>
      </c>
      <c r="T36" s="776">
        <f t="shared" si="7"/>
        <v>0</v>
      </c>
      <c r="U36" s="776">
        <f t="shared" si="7"/>
        <v>0</v>
      </c>
      <c r="V36" s="776">
        <f t="shared" si="7"/>
        <v>0</v>
      </c>
      <c r="W36" s="664">
        <f t="shared" si="7"/>
        <v>0</v>
      </c>
      <c r="X36" s="776"/>
    </row>
    <row r="37" spans="1:24" s="663" customFormat="1" ht="12.75" x14ac:dyDescent="0.2">
      <c r="B37" s="838"/>
      <c r="C37" s="777"/>
      <c r="D37" s="776"/>
      <c r="E37" s="776"/>
      <c r="F37" s="776"/>
      <c r="G37" s="776"/>
      <c r="H37" s="776"/>
      <c r="I37" s="776"/>
      <c r="J37" s="776"/>
      <c r="K37" s="776"/>
      <c r="L37" s="776"/>
      <c r="M37" s="776"/>
      <c r="N37" s="776"/>
      <c r="O37" s="776"/>
      <c r="P37" s="776"/>
      <c r="Q37" s="776"/>
      <c r="R37" s="776"/>
      <c r="S37" s="776"/>
      <c r="T37" s="776"/>
      <c r="U37" s="776"/>
      <c r="V37" s="776"/>
      <c r="W37" s="664"/>
      <c r="X37" s="776"/>
    </row>
    <row r="38" spans="1:24" s="663" customFormat="1" ht="12.75" x14ac:dyDescent="0.2">
      <c r="B38" s="838" t="s">
        <v>356</v>
      </c>
      <c r="C38" s="777">
        <f>SUM(D38:W38)</f>
        <v>3593731.9999999995</v>
      </c>
      <c r="D38" s="776">
        <f>'O7 Amortization'!AW369+'O7 Amortization'!AW442+'O7 Amortization'!AW516+'O7 Amortization'!AW590</f>
        <v>1872700.3755929719</v>
      </c>
      <c r="E38" s="776">
        <f>'O7 Amortization'!AX369+'O7 Amortization'!AX442+'O7 Amortization'!AX516+'O7 Amortization'!AX590</f>
        <v>472004.16109129088</v>
      </c>
      <c r="F38" s="776">
        <f>'O7 Amortization'!AY369+'O7 Amortization'!AY442+'O7 Amortization'!AY516+'O7 Amortization'!AY590</f>
        <v>566927.2101065123</v>
      </c>
      <c r="G38" s="776">
        <f>'O7 Amortization'!AZ369+'O7 Amortization'!AZ442+'O7 Amortization'!AZ516+'O7 Amortization'!AZ590</f>
        <v>0</v>
      </c>
      <c r="H38" s="776">
        <f>'O7 Amortization'!BA369+'O7 Amortization'!BA442+'O7 Amortization'!BA516+'O7 Amortization'!BA590</f>
        <v>207389.81718012306</v>
      </c>
      <c r="I38" s="776">
        <f>'O7 Amortization'!BB369+'O7 Amortization'!BB442+'O7 Amortization'!BB516+'O7 Amortization'!BB590</f>
        <v>271926.22485412029</v>
      </c>
      <c r="J38" s="776">
        <f>'O7 Amortization'!BC369+'O7 Amortization'!BC442+'O7 Amortization'!BC516+'O7 Amortization'!BC590</f>
        <v>181436.10166125133</v>
      </c>
      <c r="K38" s="776">
        <f>'O7 Amortization'!BD369+'O7 Amortization'!BD442+'O7 Amortization'!BD516+'O7 Amortization'!BD590</f>
        <v>11463.625255701389</v>
      </c>
      <c r="L38" s="776">
        <f>'O7 Amortization'!BE369+'O7 Amortization'!BE442+'O7 Amortization'!BE516+'O7 Amortization'!BE590</f>
        <v>9884.484258028182</v>
      </c>
      <c r="M38" s="776">
        <f>'O7 Amortization'!BF369+'O7 Amortization'!BF442+'O7 Amortization'!BF516+'O7 Amortization'!BF590</f>
        <v>0</v>
      </c>
      <c r="N38" s="776">
        <f>'O7 Amortization'!BG369+'O7 Amortization'!BG442+'O7 Amortization'!BG516+'O7 Amortization'!BG590</f>
        <v>0</v>
      </c>
      <c r="O38" s="776">
        <f>'O7 Amortization'!BH369+'O7 Amortization'!BH442+'O7 Amortization'!BH516+'O7 Amortization'!BH590</f>
        <v>0</v>
      </c>
      <c r="P38" s="776">
        <f>'O7 Amortization'!BI369+'O7 Amortization'!BI442+'O7 Amortization'!BI516+'O7 Amortization'!BI590</f>
        <v>0</v>
      </c>
      <c r="Q38" s="776">
        <f>'O7 Amortization'!BJ369+'O7 Amortization'!BJ442+'O7 Amortization'!BJ516+'O7 Amortization'!BJ590</f>
        <v>0</v>
      </c>
      <c r="R38" s="776">
        <f>'O7 Amortization'!BK369+'O7 Amortization'!BK442+'O7 Amortization'!BK516+'O7 Amortization'!BK590</f>
        <v>0</v>
      </c>
      <c r="S38" s="776">
        <f>'O7 Amortization'!BL369+'O7 Amortization'!BL442+'O7 Amortization'!BL516+'O7 Amortization'!BL590</f>
        <v>0</v>
      </c>
      <c r="T38" s="776">
        <f>'O7 Amortization'!BM369+'O7 Amortization'!BM442+'O7 Amortization'!BM516+'O7 Amortization'!BM590</f>
        <v>0</v>
      </c>
      <c r="U38" s="776">
        <f>'O7 Amortization'!BN369+'O7 Amortization'!BN442+'O7 Amortization'!BN516+'O7 Amortization'!BN590</f>
        <v>0</v>
      </c>
      <c r="V38" s="776">
        <f>'O7 Amortization'!BO369+'O7 Amortization'!BO442+'O7 Amortization'!BO516+'O7 Amortization'!BO590</f>
        <v>0</v>
      </c>
      <c r="W38" s="664">
        <f>'O7 Amortization'!BP369+'O7 Amortization'!BP442+'O7 Amortization'!BP516+'O7 Amortization'!BP590</f>
        <v>0</v>
      </c>
      <c r="X38" s="776"/>
    </row>
    <row r="39" spans="1:24" s="663" customFormat="1" ht="12.75" x14ac:dyDescent="0.2">
      <c r="B39" s="838"/>
      <c r="C39" s="777"/>
      <c r="D39" s="776"/>
      <c r="E39" s="776"/>
      <c r="F39" s="776"/>
      <c r="G39" s="776"/>
      <c r="H39" s="776"/>
      <c r="I39" s="776"/>
      <c r="J39" s="776"/>
      <c r="K39" s="776"/>
      <c r="L39" s="776"/>
      <c r="M39" s="776"/>
      <c r="N39" s="776"/>
      <c r="O39" s="776"/>
      <c r="P39" s="776"/>
      <c r="Q39" s="776"/>
      <c r="R39" s="776"/>
      <c r="S39" s="776"/>
      <c r="T39" s="776"/>
      <c r="U39" s="776"/>
      <c r="V39" s="776"/>
      <c r="W39" s="664"/>
      <c r="X39" s="776"/>
    </row>
    <row r="40" spans="1:24" s="661" customFormat="1" ht="12.75" x14ac:dyDescent="0.2">
      <c r="B40" s="924" t="s">
        <v>1288</v>
      </c>
      <c r="C40" s="925">
        <f>SUM(D40:W40)</f>
        <v>35601674.904569052</v>
      </c>
      <c r="D40" s="926">
        <f>IF(ISERROR('O6 Source Data for E2'!D104), "-", 'O6 Source Data for E2'!D104)</f>
        <v>18508596.685918555</v>
      </c>
      <c r="E40" s="926">
        <f>IF(ISERROR('O6 Source Data for E2'!E104), "-", 'O6 Source Data for E2'!E104)</f>
        <v>4688326.6942170234</v>
      </c>
      <c r="F40" s="926">
        <f>IF(ISERROR('O6 Source Data for E2'!F104), "-", 'O6 Source Data for E2'!F104)</f>
        <v>5603868.236392078</v>
      </c>
      <c r="G40" s="926">
        <f>IF(ISERROR('O6 Source Data for E2'!G104), "-", 'O6 Source Data for E2'!G104)</f>
        <v>0</v>
      </c>
      <c r="H40" s="926">
        <f>IF(ISERROR('O6 Source Data for E2'!H104), "-", 'O6 Source Data for E2'!H104)</f>
        <v>2075633.1497225782</v>
      </c>
      <c r="I40" s="926">
        <f>IF(ISERROR('O6 Source Data for E2'!I104), "-", 'O6 Source Data for E2'!I104)</f>
        <v>2727013.9396155076</v>
      </c>
      <c r="J40" s="926">
        <f>IF(ISERROR('O6 Source Data for E2'!J104), "-", 'O6 Source Data for E2'!J104)</f>
        <v>1787771.0500675123</v>
      </c>
      <c r="K40" s="926">
        <f>IF(ISERROR('O6 Source Data for E2'!K104), "-", 'O6 Source Data for E2'!K104)</f>
        <v>112954.82486797767</v>
      </c>
      <c r="L40" s="926">
        <f>IF(ISERROR('O6 Source Data for E2'!L104), "-", 'O6 Source Data for E2'!L104)</f>
        <v>97510.32376781627</v>
      </c>
      <c r="M40" s="926">
        <f>IF(ISERROR('O6 Source Data for E2'!M104), "-", 'O6 Source Data for E2'!M104)</f>
        <v>0</v>
      </c>
      <c r="N40" s="926">
        <f>IF(ISERROR('O6 Source Data for E2'!N104), "-", 'O6 Source Data for E2'!N104)</f>
        <v>0</v>
      </c>
      <c r="O40" s="926">
        <f>IF(ISERROR('O6 Source Data for E2'!O104), "-", 'O6 Source Data for E2'!O104)</f>
        <v>0</v>
      </c>
      <c r="P40" s="926">
        <f>IF(ISERROR('O6 Source Data for E2'!P104), "-", 'O6 Source Data for E2'!P104)</f>
        <v>0</v>
      </c>
      <c r="Q40" s="926">
        <f>IF(ISERROR('O6 Source Data for E2'!Q104), "-", 'O6 Source Data for E2'!Q104)</f>
        <v>0</v>
      </c>
      <c r="R40" s="926">
        <f>IF(ISERROR('O6 Source Data for E2'!R104), "-", 'O6 Source Data for E2'!R104)</f>
        <v>0</v>
      </c>
      <c r="S40" s="926">
        <f>IF(ISERROR('O6 Source Data for E2'!S104), "-", 'O6 Source Data for E2'!S104)</f>
        <v>0</v>
      </c>
      <c r="T40" s="926">
        <f>IF(ISERROR('O6 Source Data for E2'!T104), "-", 'O6 Source Data for E2'!T104)</f>
        <v>0</v>
      </c>
      <c r="U40" s="926">
        <f>IF(ISERROR('O6 Source Data for E2'!U104), "-", 'O6 Source Data for E2'!U104)</f>
        <v>0</v>
      </c>
      <c r="V40" s="926">
        <f>IF(ISERROR('O6 Source Data for E2'!V104), "-", 'O6 Source Data for E2'!V104)</f>
        <v>0</v>
      </c>
      <c r="W40" s="927">
        <f>IF(ISERROR('O6 Source Data for E2'!W104), "-", 'O6 Source Data for E2'!W104)</f>
        <v>0</v>
      </c>
      <c r="X40" s="599"/>
    </row>
    <row r="41" spans="1:24" s="661" customFormat="1" ht="12.75" x14ac:dyDescent="0.2">
      <c r="B41" s="839"/>
      <c r="C41" s="803"/>
      <c r="D41" s="599"/>
      <c r="E41" s="599"/>
      <c r="F41" s="599"/>
      <c r="G41" s="599"/>
      <c r="H41" s="599"/>
      <c r="I41" s="599"/>
      <c r="J41" s="599"/>
      <c r="K41" s="599"/>
      <c r="L41" s="599"/>
      <c r="M41" s="599"/>
      <c r="N41" s="599"/>
      <c r="O41" s="599"/>
      <c r="P41" s="599"/>
      <c r="Q41" s="599"/>
      <c r="R41" s="599"/>
      <c r="S41" s="599"/>
      <c r="T41" s="599"/>
      <c r="U41" s="599"/>
      <c r="V41" s="599"/>
      <c r="W41" s="804"/>
      <c r="X41" s="599"/>
    </row>
    <row r="42" spans="1:24" s="661" customFormat="1" ht="12.75" x14ac:dyDescent="0.2">
      <c r="B42" s="924" t="s">
        <v>362</v>
      </c>
      <c r="C42" s="925">
        <f>SUM(D42:W42)</f>
        <v>7637260.9999999991</v>
      </c>
      <c r="D42" s="928">
        <f>SUM('O4 Summary by Class &amp; Accounts'!E174:E203) + 'O4 Summary by Class &amp; Accounts'!E212+ SUM('O4 Summary by Class &amp; Accounts'!E214:E217)</f>
        <v>4944484.5893279528</v>
      </c>
      <c r="E42" s="928">
        <f>SUM('O4 Summary by Class &amp; Accounts'!F174:F203) + 'O4 Summary by Class &amp; Accounts'!F212+ SUM('O4 Summary by Class &amp; Accounts'!F214:F217)</f>
        <v>905064.79874957597</v>
      </c>
      <c r="F42" s="928">
        <f>SUM('O4 Summary by Class &amp; Accounts'!G174:G203) + 'O4 Summary by Class &amp; Accounts'!G212+ SUM('O4 Summary by Class &amp; Accounts'!G214:G217)</f>
        <v>861037.83177586552</v>
      </c>
      <c r="G42" s="928">
        <f>SUM('O4 Summary by Class &amp; Accounts'!H174:H203) + 'O4 Summary by Class &amp; Accounts'!H212+ SUM('O4 Summary by Class &amp; Accounts'!H214:H217)</f>
        <v>0</v>
      </c>
      <c r="H42" s="928">
        <f>SUM('O4 Summary by Class &amp; Accounts'!I174:I203) + 'O4 Summary by Class &amp; Accounts'!I212+ SUM('O4 Summary by Class &amp; Accounts'!I214:I217)</f>
        <v>270941.93120380113</v>
      </c>
      <c r="I42" s="928">
        <f>SUM('O4 Summary by Class &amp; Accounts'!J174:J203) + 'O4 Summary by Class &amp; Accounts'!J212+ SUM('O4 Summary by Class &amp; Accounts'!J214:J217)</f>
        <v>339534.9485315393</v>
      </c>
      <c r="J42" s="928">
        <f>SUM('O4 Summary by Class &amp; Accounts'!K174:K203) + 'O4 Summary by Class &amp; Accounts'!K212+ SUM('O4 Summary by Class &amp; Accounts'!K214:K217)</f>
        <v>253791.26018989593</v>
      </c>
      <c r="K42" s="928">
        <f>SUM('O4 Summary by Class &amp; Accounts'!L174:L203) + 'O4 Summary by Class &amp; Accounts'!L212+ SUM('O4 Summary by Class &amp; Accounts'!L214:L217)</f>
        <v>16689.889571257147</v>
      </c>
      <c r="L42" s="928">
        <f>SUM('O4 Summary by Class &amp; Accounts'!M174:M203) + 'O4 Summary by Class &amp; Accounts'!M212+ SUM('O4 Summary by Class &amp; Accounts'!M214:M217)</f>
        <v>45715.750650111608</v>
      </c>
      <c r="M42" s="928">
        <f>SUM('O4 Summary by Class &amp; Accounts'!N174:N203) + 'O4 Summary by Class &amp; Accounts'!N212+ SUM('O4 Summary by Class &amp; Accounts'!N214:N217)</f>
        <v>0</v>
      </c>
      <c r="N42" s="928">
        <f>SUM('O4 Summary by Class &amp; Accounts'!O174:O203) + 'O4 Summary by Class &amp; Accounts'!O212+ SUM('O4 Summary by Class &amp; Accounts'!O214:O217)</f>
        <v>0</v>
      </c>
      <c r="O42" s="928">
        <f>SUM('O4 Summary by Class &amp; Accounts'!P174:P203) + 'O4 Summary by Class &amp; Accounts'!P212+ SUM('O4 Summary by Class &amp; Accounts'!P214:P217)</f>
        <v>0</v>
      </c>
      <c r="P42" s="928">
        <f>SUM('O4 Summary by Class &amp; Accounts'!Q174:Q203) + 'O4 Summary by Class &amp; Accounts'!Q212+ SUM('O4 Summary by Class &amp; Accounts'!Q214:Q217)</f>
        <v>0</v>
      </c>
      <c r="Q42" s="928">
        <f>SUM('O4 Summary by Class &amp; Accounts'!R174:R203) + 'O4 Summary by Class &amp; Accounts'!R212+ SUM('O4 Summary by Class &amp; Accounts'!R214:R217)</f>
        <v>0</v>
      </c>
      <c r="R42" s="928">
        <f>SUM('O4 Summary by Class &amp; Accounts'!S174:S203) + 'O4 Summary by Class &amp; Accounts'!S212+ SUM('O4 Summary by Class &amp; Accounts'!S214:S217)</f>
        <v>0</v>
      </c>
      <c r="S42" s="928">
        <f>SUM('O4 Summary by Class &amp; Accounts'!T174:T203) + 'O4 Summary by Class &amp; Accounts'!T212+ SUM('O4 Summary by Class &amp; Accounts'!T214:T217)</f>
        <v>0</v>
      </c>
      <c r="T42" s="928">
        <f>SUM('O4 Summary by Class &amp; Accounts'!U174:U203) + 'O4 Summary by Class &amp; Accounts'!U212+ SUM('O4 Summary by Class &amp; Accounts'!U214:U217)</f>
        <v>0</v>
      </c>
      <c r="U42" s="928">
        <f>SUM('O4 Summary by Class &amp; Accounts'!V174:V203) + 'O4 Summary by Class &amp; Accounts'!V212+ SUM('O4 Summary by Class &amp; Accounts'!V214:V217)</f>
        <v>0</v>
      </c>
      <c r="V42" s="928">
        <f>SUM('O4 Summary by Class &amp; Accounts'!W174:W203) + 'O4 Summary by Class &amp; Accounts'!W212+ SUM('O4 Summary by Class &amp; Accounts'!W214:W217)</f>
        <v>0</v>
      </c>
      <c r="W42" s="929">
        <f>SUM('O4 Summary by Class &amp; Accounts'!X174:X203) + 'O4 Summary by Class &amp; Accounts'!X212+ SUM('O4 Summary by Class &amp; Accounts'!X214:X217)</f>
        <v>0</v>
      </c>
      <c r="X42" s="599"/>
    </row>
    <row r="43" spans="1:24" s="661" customFormat="1" ht="12.75" x14ac:dyDescent="0.2">
      <c r="B43" s="839"/>
      <c r="C43" s="803"/>
      <c r="D43" s="599"/>
      <c r="E43" s="599"/>
      <c r="F43" s="599"/>
      <c r="G43" s="599"/>
      <c r="H43" s="599"/>
      <c r="I43" s="599"/>
      <c r="J43" s="599"/>
      <c r="K43" s="599"/>
      <c r="L43" s="599"/>
      <c r="M43" s="599"/>
      <c r="N43" s="599"/>
      <c r="O43" s="599"/>
      <c r="P43" s="599"/>
      <c r="Q43" s="599"/>
      <c r="R43" s="599"/>
      <c r="S43" s="599"/>
      <c r="T43" s="599"/>
      <c r="U43" s="599"/>
      <c r="V43" s="599"/>
      <c r="W43" s="804"/>
      <c r="X43" s="599"/>
    </row>
    <row r="44" spans="1:24" s="661" customFormat="1" ht="12.75" x14ac:dyDescent="0.2">
      <c r="B44" s="924" t="s">
        <v>357</v>
      </c>
      <c r="C44" s="925">
        <f>SUM(D44:W44)</f>
        <v>5665481.0000000009</v>
      </c>
      <c r="D44" s="928">
        <f>'O6 Source Data for E2'!D165</f>
        <v>3717756.1828813753</v>
      </c>
      <c r="E44" s="928">
        <f>'O6 Source Data for E2'!E165</f>
        <v>666293.00717512902</v>
      </c>
      <c r="F44" s="928">
        <f>'O6 Source Data for E2'!F165</f>
        <v>621117.05053232459</v>
      </c>
      <c r="G44" s="928">
        <f>'O6 Source Data for E2'!G165</f>
        <v>0</v>
      </c>
      <c r="H44" s="928">
        <f>'O6 Source Data for E2'!H165</f>
        <v>192152.19863129815</v>
      </c>
      <c r="I44" s="928">
        <f>'O6 Source Data for E2'!I165</f>
        <v>239449.79751381671</v>
      </c>
      <c r="J44" s="928">
        <f>'O6 Source Data for E2'!J165</f>
        <v>181537.57117094265</v>
      </c>
      <c r="K44" s="928">
        <f>'O6 Source Data for E2'!K165</f>
        <v>11989.361762252292</v>
      </c>
      <c r="L44" s="928">
        <f>'O6 Source Data for E2'!L165</f>
        <v>35185.830332861842</v>
      </c>
      <c r="M44" s="928">
        <f>'O6 Source Data for E2'!M165</f>
        <v>0</v>
      </c>
      <c r="N44" s="928">
        <f>'O6 Source Data for E2'!N165</f>
        <v>0</v>
      </c>
      <c r="O44" s="928">
        <f>'O6 Source Data for E2'!O165</f>
        <v>0</v>
      </c>
      <c r="P44" s="928">
        <f>'O6 Source Data for E2'!P165</f>
        <v>0</v>
      </c>
      <c r="Q44" s="928">
        <f>'O6 Source Data for E2'!Q165</f>
        <v>0</v>
      </c>
      <c r="R44" s="928">
        <f>'O6 Source Data for E2'!R165</f>
        <v>0</v>
      </c>
      <c r="S44" s="928">
        <f>'O6 Source Data for E2'!S165</f>
        <v>0</v>
      </c>
      <c r="T44" s="928">
        <f>'O6 Source Data for E2'!T165</f>
        <v>0</v>
      </c>
      <c r="U44" s="928">
        <f>'O6 Source Data for E2'!U165</f>
        <v>0</v>
      </c>
      <c r="V44" s="928">
        <f>'O6 Source Data for E2'!V165</f>
        <v>0</v>
      </c>
      <c r="W44" s="929">
        <f>'O6 Source Data for E2'!W165</f>
        <v>0</v>
      </c>
      <c r="X44" s="599"/>
    </row>
    <row r="45" spans="1:24" s="663" customFormat="1" ht="12.75" x14ac:dyDescent="0.2">
      <c r="B45" s="838"/>
      <c r="C45" s="777"/>
      <c r="D45" s="776"/>
      <c r="E45" s="776"/>
      <c r="F45" s="776"/>
      <c r="G45" s="776"/>
      <c r="H45" s="776"/>
      <c r="I45" s="776"/>
      <c r="J45" s="776"/>
      <c r="K45" s="776"/>
      <c r="L45" s="776"/>
      <c r="M45" s="776"/>
      <c r="N45" s="776"/>
      <c r="O45" s="776"/>
      <c r="P45" s="776"/>
      <c r="Q45" s="776"/>
      <c r="R45" s="776"/>
      <c r="S45" s="776"/>
      <c r="T45" s="776"/>
      <c r="U45" s="776"/>
      <c r="V45" s="776"/>
      <c r="W45" s="664"/>
      <c r="X45" s="776"/>
    </row>
    <row r="46" spans="1:24" s="663" customFormat="1" ht="12.75" x14ac:dyDescent="0.2">
      <c r="B46" s="930" t="s">
        <v>770</v>
      </c>
      <c r="C46" s="777"/>
      <c r="D46" s="776"/>
      <c r="E46" s="776"/>
      <c r="F46" s="776"/>
      <c r="G46" s="776"/>
      <c r="H46" s="776"/>
      <c r="I46" s="776"/>
      <c r="J46" s="776"/>
      <c r="K46" s="776"/>
      <c r="L46" s="776"/>
      <c r="M46" s="776"/>
      <c r="N46" s="776"/>
      <c r="O46" s="776"/>
      <c r="P46" s="776"/>
      <c r="Q46" s="776"/>
      <c r="R46" s="776"/>
      <c r="S46" s="776"/>
      <c r="T46" s="776"/>
      <c r="U46" s="776"/>
      <c r="V46" s="776"/>
      <c r="W46" s="664"/>
      <c r="X46" s="776"/>
    </row>
    <row r="47" spans="1:24" s="663" customFormat="1" ht="12.75" x14ac:dyDescent="0.2">
      <c r="A47" s="813"/>
      <c r="B47" s="837" t="s">
        <v>766</v>
      </c>
      <c r="C47" s="777">
        <f>SUM(D47:W47)</f>
        <v>1281925.9536299999</v>
      </c>
      <c r="D47" s="776">
        <f>'O5 Details by Class &amp; Accounts'!I43</f>
        <v>372399.40021648153</v>
      </c>
      <c r="E47" s="776">
        <f>'O5 Details by Class &amp; Accounts'!J43</f>
        <v>128482.36980850722</v>
      </c>
      <c r="F47" s="776">
        <f>'O5 Details by Class &amp; Accounts'!K43</f>
        <v>303390.79624222952</v>
      </c>
      <c r="G47" s="776">
        <f>'O5 Details by Class &amp; Accounts'!L43</f>
        <v>0</v>
      </c>
      <c r="H47" s="776">
        <f>'O5 Details by Class &amp; Accounts'!M43</f>
        <v>193987.24151351061</v>
      </c>
      <c r="I47" s="776">
        <f>'O5 Details by Class &amp; Accounts'!N43</f>
        <v>282002.93131952744</v>
      </c>
      <c r="J47" s="776">
        <f>'O5 Details by Class &amp; Accounts'!O43</f>
        <v>0</v>
      </c>
      <c r="K47" s="776">
        <f>'O5 Details by Class &amp; Accounts'!P43</f>
        <v>145.25274504804975</v>
      </c>
      <c r="L47" s="776">
        <f>'O5 Details by Class &amp; Accounts'!Q43</f>
        <v>1517.9617846956112</v>
      </c>
      <c r="M47" s="776">
        <f>'O5 Details by Class &amp; Accounts'!R43</f>
        <v>0</v>
      </c>
      <c r="N47" s="776">
        <f>'O5 Details by Class &amp; Accounts'!S43</f>
        <v>0</v>
      </c>
      <c r="O47" s="776">
        <f>'O5 Details by Class &amp; Accounts'!T43</f>
        <v>0</v>
      </c>
      <c r="P47" s="776">
        <f>'O5 Details by Class &amp; Accounts'!U43</f>
        <v>0</v>
      </c>
      <c r="Q47" s="776">
        <f>'O5 Details by Class &amp; Accounts'!V43</f>
        <v>0</v>
      </c>
      <c r="R47" s="776">
        <f>'O5 Details by Class &amp; Accounts'!W43</f>
        <v>0</v>
      </c>
      <c r="S47" s="776">
        <f>'O5 Details by Class &amp; Accounts'!X43</f>
        <v>0</v>
      </c>
      <c r="T47" s="776">
        <f>'O5 Details by Class &amp; Accounts'!Y43</f>
        <v>0</v>
      </c>
      <c r="U47" s="776">
        <f>'O5 Details by Class &amp; Accounts'!Z43</f>
        <v>0</v>
      </c>
      <c r="V47" s="776">
        <f>'O5 Details by Class &amp; Accounts'!AA43</f>
        <v>0</v>
      </c>
      <c r="W47" s="664">
        <f>'O5 Details by Class &amp; Accounts'!AB43</f>
        <v>0</v>
      </c>
      <c r="X47" s="776"/>
    </row>
    <row r="48" spans="1:24" s="663" customFormat="1" ht="12.75" x14ac:dyDescent="0.2">
      <c r="A48" s="778"/>
      <c r="B48" s="837" t="s">
        <v>767</v>
      </c>
      <c r="C48" s="777">
        <f>SUM(D48:W48)</f>
        <v>5173235.5860000011</v>
      </c>
      <c r="D48" s="776">
        <f>'O5 Details by Class &amp; Accounts'!I47</f>
        <v>1502824.5773086234</v>
      </c>
      <c r="E48" s="776">
        <f>'O5 Details by Class &amp; Accounts'!J47</f>
        <v>518492.94866435323</v>
      </c>
      <c r="F48" s="776">
        <f>'O5 Details by Class &amp; Accounts'!K47</f>
        <v>1224339.0962955591</v>
      </c>
      <c r="G48" s="776">
        <f>'O5 Details by Class &amp; Accounts'!L47</f>
        <v>0</v>
      </c>
      <c r="H48" s="776">
        <f>'O5 Details by Class &amp; Accounts'!M47</f>
        <v>782839.05414814642</v>
      </c>
      <c r="I48" s="776">
        <f>'O5 Details by Class &amp; Accounts'!N47</f>
        <v>1138027.976988415</v>
      </c>
      <c r="J48" s="776">
        <f>'O5 Details by Class &amp; Accounts'!O47</f>
        <v>0</v>
      </c>
      <c r="K48" s="776">
        <f>'O5 Details by Class &amp; Accounts'!P47</f>
        <v>586.17010406799147</v>
      </c>
      <c r="L48" s="776">
        <f>'O5 Details by Class &amp; Accounts'!Q47</f>
        <v>6125.7624908356747</v>
      </c>
      <c r="M48" s="776">
        <f>'O5 Details by Class &amp; Accounts'!R47</f>
        <v>0</v>
      </c>
      <c r="N48" s="776">
        <f>'O5 Details by Class &amp; Accounts'!S47</f>
        <v>0</v>
      </c>
      <c r="O48" s="776">
        <f>'O5 Details by Class &amp; Accounts'!T47</f>
        <v>0</v>
      </c>
      <c r="P48" s="776">
        <f>'O5 Details by Class &amp; Accounts'!U47</f>
        <v>0</v>
      </c>
      <c r="Q48" s="776">
        <f>'O5 Details by Class &amp; Accounts'!V47</f>
        <v>0</v>
      </c>
      <c r="R48" s="776">
        <f>'O5 Details by Class &amp; Accounts'!W47</f>
        <v>0</v>
      </c>
      <c r="S48" s="776">
        <f>'O5 Details by Class &amp; Accounts'!X47</f>
        <v>0</v>
      </c>
      <c r="T48" s="776">
        <f>'O5 Details by Class &amp; Accounts'!Y47</f>
        <v>0</v>
      </c>
      <c r="U48" s="776">
        <f>'O5 Details by Class &amp; Accounts'!Z47</f>
        <v>0</v>
      </c>
      <c r="V48" s="776">
        <f>'O5 Details by Class &amp; Accounts'!AA47</f>
        <v>0</v>
      </c>
      <c r="W48" s="664">
        <f>'O5 Details by Class &amp; Accounts'!AB47</f>
        <v>0</v>
      </c>
      <c r="X48" s="776"/>
    </row>
    <row r="49" spans="1:24" s="663" customFormat="1" ht="12.75" x14ac:dyDescent="0.2">
      <c r="A49" s="778"/>
      <c r="B49" s="837" t="s">
        <v>768</v>
      </c>
      <c r="C49" s="777">
        <f>SUM(D49:W49)</f>
        <v>196036.18650000004</v>
      </c>
      <c r="D49" s="776">
        <f>'O5 Details by Class &amp; Accounts'!I51</f>
        <v>56948.498520217392</v>
      </c>
      <c r="E49" s="776">
        <f>'O5 Details by Class &amp; Accounts'!J51</f>
        <v>19647.931878140465</v>
      </c>
      <c r="F49" s="776">
        <f>'O5 Details by Class &amp; Accounts'!K51</f>
        <v>46395.483722058685</v>
      </c>
      <c r="G49" s="776">
        <f>'O5 Details by Class &amp; Accounts'!L51</f>
        <v>0</v>
      </c>
      <c r="H49" s="776">
        <f>'O5 Details by Class &amp; Accounts'!M51</f>
        <v>29665.144814549265</v>
      </c>
      <c r="I49" s="776">
        <f>'O5 Details by Class &amp; Accounts'!N51</f>
        <v>43124.783519015764</v>
      </c>
      <c r="J49" s="776">
        <f>'O5 Details by Class &amp; Accounts'!O51</f>
        <v>0</v>
      </c>
      <c r="K49" s="776">
        <f>'O5 Details by Class &amp; Accounts'!P51</f>
        <v>22.212510899904178</v>
      </c>
      <c r="L49" s="776">
        <f>'O5 Details by Class &amp; Accounts'!Q51</f>
        <v>232.13153511856456</v>
      </c>
      <c r="M49" s="776">
        <f>'O5 Details by Class &amp; Accounts'!R51</f>
        <v>0</v>
      </c>
      <c r="N49" s="776">
        <f>'O5 Details by Class &amp; Accounts'!S51</f>
        <v>0</v>
      </c>
      <c r="O49" s="776">
        <f>'O5 Details by Class &amp; Accounts'!T51</f>
        <v>0</v>
      </c>
      <c r="P49" s="776">
        <f>'O5 Details by Class &amp; Accounts'!U51</f>
        <v>0</v>
      </c>
      <c r="Q49" s="776">
        <f>'O5 Details by Class &amp; Accounts'!V51</f>
        <v>0</v>
      </c>
      <c r="R49" s="776">
        <f>'O5 Details by Class &amp; Accounts'!W51</f>
        <v>0</v>
      </c>
      <c r="S49" s="776">
        <f>'O5 Details by Class &amp; Accounts'!X51</f>
        <v>0</v>
      </c>
      <c r="T49" s="776">
        <f>'O5 Details by Class &amp; Accounts'!Y51</f>
        <v>0</v>
      </c>
      <c r="U49" s="776">
        <f>'O5 Details by Class &amp; Accounts'!Z51</f>
        <v>0</v>
      </c>
      <c r="V49" s="776">
        <f>'O5 Details by Class &amp; Accounts'!AA51</f>
        <v>0</v>
      </c>
      <c r="W49" s="664">
        <f>'O5 Details by Class &amp; Accounts'!AB51</f>
        <v>0</v>
      </c>
      <c r="X49" s="776"/>
    </row>
    <row r="50" spans="1:24" s="663" customFormat="1" ht="12.75" x14ac:dyDescent="0.2">
      <c r="A50" s="778"/>
      <c r="B50" s="837" t="s">
        <v>769</v>
      </c>
      <c r="C50" s="777">
        <f>SUM(D50:W50)</f>
        <v>1623480.6891600001</v>
      </c>
      <c r="D50" s="776">
        <f>'O5 Details by Class &amp; Accounts'!I55</f>
        <v>471621.02709149447</v>
      </c>
      <c r="E50" s="776">
        <f>'O5 Details by Class &amp; Accounts'!J55</f>
        <v>162715.05049957809</v>
      </c>
      <c r="F50" s="776">
        <f>'O5 Details by Class &amp; Accounts'!K55</f>
        <v>384225.85764286626</v>
      </c>
      <c r="G50" s="776">
        <f>'O5 Details by Class &amp; Accounts'!L55</f>
        <v>0</v>
      </c>
      <c r="H50" s="776">
        <f>'O5 Details by Class &amp; Accounts'!M55</f>
        <v>245672.95766873955</v>
      </c>
      <c r="I50" s="776">
        <f>'O5 Details by Class &amp; Accounts'!N55</f>
        <v>357139.43694434961</v>
      </c>
      <c r="J50" s="776">
        <f>'O5 Details by Class &amp; Accounts'!O55</f>
        <v>0</v>
      </c>
      <c r="K50" s="776">
        <f>'O5 Details by Class &amp; Accounts'!P55</f>
        <v>183.95370338297437</v>
      </c>
      <c r="L50" s="776">
        <f>'O5 Details by Class &amp; Accounts'!Q55</f>
        <v>1922.4056095891044</v>
      </c>
      <c r="M50" s="776">
        <f>'O5 Details by Class &amp; Accounts'!R55</f>
        <v>0</v>
      </c>
      <c r="N50" s="776">
        <f>'O5 Details by Class &amp; Accounts'!S55</f>
        <v>0</v>
      </c>
      <c r="O50" s="776">
        <f>'O5 Details by Class &amp; Accounts'!T55</f>
        <v>0</v>
      </c>
      <c r="P50" s="776">
        <f>'O5 Details by Class &amp; Accounts'!U55</f>
        <v>0</v>
      </c>
      <c r="Q50" s="776">
        <f>'O5 Details by Class &amp; Accounts'!V55</f>
        <v>0</v>
      </c>
      <c r="R50" s="776">
        <f>'O5 Details by Class &amp; Accounts'!W55</f>
        <v>0</v>
      </c>
      <c r="S50" s="776">
        <f>'O5 Details by Class &amp; Accounts'!X55</f>
        <v>0</v>
      </c>
      <c r="T50" s="776">
        <f>'O5 Details by Class &amp; Accounts'!Y55</f>
        <v>0</v>
      </c>
      <c r="U50" s="776">
        <f>'O5 Details by Class &amp; Accounts'!Z55</f>
        <v>0</v>
      </c>
      <c r="V50" s="776">
        <f>'O5 Details by Class &amp; Accounts'!AA55</f>
        <v>0</v>
      </c>
      <c r="W50" s="664">
        <f>'O5 Details by Class &amp; Accounts'!AB55</f>
        <v>0</v>
      </c>
      <c r="X50" s="776"/>
    </row>
    <row r="51" spans="1:24" s="833" customFormat="1" ht="19.5" customHeight="1" x14ac:dyDescent="0.2">
      <c r="A51" s="832"/>
      <c r="B51" s="931" t="s">
        <v>1554</v>
      </c>
      <c r="C51" s="932">
        <f>SUM(D51:W51)</f>
        <v>8274678.415289999</v>
      </c>
      <c r="D51" s="933">
        <f t="shared" ref="D51:W51" si="8">SUM(D47:D50)</f>
        <v>2403793.5031368164</v>
      </c>
      <c r="E51" s="933">
        <f t="shared" si="8"/>
        <v>829338.30085057905</v>
      </c>
      <c r="F51" s="933">
        <f t="shared" si="8"/>
        <v>1958351.2339027133</v>
      </c>
      <c r="G51" s="933">
        <f t="shared" si="8"/>
        <v>0</v>
      </c>
      <c r="H51" s="933">
        <f t="shared" si="8"/>
        <v>1252164.3981449457</v>
      </c>
      <c r="I51" s="933">
        <f t="shared" si="8"/>
        <v>1820295.1287713079</v>
      </c>
      <c r="J51" s="933">
        <f t="shared" si="8"/>
        <v>0</v>
      </c>
      <c r="K51" s="933">
        <f t="shared" si="8"/>
        <v>937.58906339891973</v>
      </c>
      <c r="L51" s="933">
        <f t="shared" si="8"/>
        <v>9798.2614202389541</v>
      </c>
      <c r="M51" s="933">
        <f t="shared" si="8"/>
        <v>0</v>
      </c>
      <c r="N51" s="933">
        <f t="shared" si="8"/>
        <v>0</v>
      </c>
      <c r="O51" s="933">
        <f t="shared" si="8"/>
        <v>0</v>
      </c>
      <c r="P51" s="933">
        <f t="shared" si="8"/>
        <v>0</v>
      </c>
      <c r="Q51" s="933">
        <f t="shared" si="8"/>
        <v>0</v>
      </c>
      <c r="R51" s="933">
        <f t="shared" si="8"/>
        <v>0</v>
      </c>
      <c r="S51" s="933">
        <f t="shared" si="8"/>
        <v>0</v>
      </c>
      <c r="T51" s="933">
        <f t="shared" si="8"/>
        <v>0</v>
      </c>
      <c r="U51" s="933">
        <f t="shared" si="8"/>
        <v>0</v>
      </c>
      <c r="V51" s="933">
        <f t="shared" si="8"/>
        <v>0</v>
      </c>
      <c r="W51" s="934">
        <f t="shared" si="8"/>
        <v>0</v>
      </c>
      <c r="X51" s="830"/>
    </row>
    <row r="52" spans="1:24" s="663" customFormat="1" ht="19.5" customHeight="1" x14ac:dyDescent="0.2">
      <c r="A52" s="778"/>
      <c r="B52" s="930" t="s">
        <v>773</v>
      </c>
      <c r="C52" s="777"/>
      <c r="D52" s="776"/>
      <c r="E52" s="776"/>
      <c r="F52" s="776"/>
      <c r="G52" s="776"/>
      <c r="H52" s="776"/>
      <c r="I52" s="776"/>
      <c r="J52" s="776"/>
      <c r="K52" s="776"/>
      <c r="L52" s="776"/>
      <c r="M52" s="776"/>
      <c r="N52" s="776"/>
      <c r="O52" s="776"/>
      <c r="P52" s="776"/>
      <c r="Q52" s="776"/>
      <c r="R52" s="776"/>
      <c r="S52" s="776"/>
      <c r="T52" s="776"/>
      <c r="U52" s="776"/>
      <c r="V52" s="776"/>
      <c r="W52" s="664"/>
      <c r="X52" s="776"/>
    </row>
    <row r="53" spans="1:24" s="663" customFormat="1" ht="12.75" x14ac:dyDescent="0.2">
      <c r="A53" s="778"/>
      <c r="B53" s="837" t="s">
        <v>766</v>
      </c>
      <c r="C53" s="777">
        <f t="shared" ref="C53:C60" si="9">SUM(D53:W53)</f>
        <v>-35498.582999999999</v>
      </c>
      <c r="D53" s="679">
        <f>IF(ISERROR('O7 Amortization'!G41+'O7 Amortization'!G112+'O7 Amortization'!G183+'O7 Amortization'!G254), "-", 'O7 Amortization'!G41+'O7 Amortization'!G112+'O7 Amortization'!G183+'O7 Amortization'!G254)</f>
        <v>-10312.335888279044</v>
      </c>
      <c r="E53" s="679">
        <f>IF(ISERROR('O7 Amortization'!H41+'O7 Amortization'!H112+'O7 Amortization'!H183+'O7 Amortization'!H254), "-", 'O7 Amortization'!H41+'O7 Amortization'!H112+'O7 Amortization'!H183+'O7 Amortization'!H254)</f>
        <v>-3557.8826185466273</v>
      </c>
      <c r="F53" s="679">
        <f>IF(ISERROR('O7 Amortization'!I41+'O7 Amortization'!I112+'O7 Amortization'!I183+'O7 Amortization'!I254), "-", 'O7 Amortization'!I41+'O7 Amortization'!I112+'O7 Amortization'!I183+'O7 Amortization'!I254)</f>
        <v>-8401.3771086729885</v>
      </c>
      <c r="G53" s="679">
        <f>IF(ISERROR('O7 Amortization'!J41+'O7 Amortization'!J112+'O7 Amortization'!J183+'O7 Amortization'!J254), "-", 'O7 Amortization'!J41+'O7 Amortization'!J112+'O7 Amortization'!J183+'O7 Amortization'!J254)</f>
        <v>0</v>
      </c>
      <c r="H53" s="679">
        <f>IF(ISERROR('O7 Amortization'!K41+'O7 Amortization'!K112+'O7 Amortization'!K183+'O7 Amortization'!K254), "-", 'O7 Amortization'!K41+'O7 Amortization'!K112+'O7 Amortization'!K183+'O7 Amortization'!K254)</f>
        <v>-5371.8174394618536</v>
      </c>
      <c r="I53" s="679">
        <f>IF(ISERROR('O7 Amortization'!L41+'O7 Amortization'!L112+'O7 Amortization'!L183+'O7 Amortization'!L254), "-", 'O7 Amortization'!L41+'O7 Amortization'!L112+'O7 Amortization'!L183+'O7 Amortization'!L254)</f>
        <v>-7809.1128706322424</v>
      </c>
      <c r="J53" s="679">
        <f>IF(ISERROR('O7 Amortization'!M41+'O7 Amortization'!M112+'O7 Amortization'!M183+'O7 Amortization'!M254), "-", 'O7 Amortization'!M41+'O7 Amortization'!M112+'O7 Amortization'!M183+'O7 Amortization'!M254)</f>
        <v>0</v>
      </c>
      <c r="K53" s="679">
        <f>IF(ISERROR('O7 Amortization'!N41+'O7 Amortization'!N112+'O7 Amortization'!N183+'O7 Amortization'!N254), "-", 'O7 Amortization'!N41+'O7 Amortization'!N112+'O7 Amortization'!N183+'O7 Amortization'!N254)</f>
        <v>-4.0222811711278261</v>
      </c>
      <c r="L53" s="679">
        <f>IF(ISERROR('O7 Amortization'!O41+'O7 Amortization'!O112+'O7 Amortization'!O183+'O7 Amortization'!O254), "-", 'O7 Amortization'!O41+'O7 Amortization'!O112+'O7 Amortization'!O183+'O7 Amortization'!O254)</f>
        <v>-42.03479323611397</v>
      </c>
      <c r="M53" s="679">
        <f>IF(ISERROR('O7 Amortization'!P41+'O7 Amortization'!P112+'O7 Amortization'!P183+'O7 Amortization'!P254), "-", 'O7 Amortization'!P41+'O7 Amortization'!P112+'O7 Amortization'!P183+'O7 Amortization'!P254)</f>
        <v>0</v>
      </c>
      <c r="N53" s="679">
        <f>IF(ISERROR('O7 Amortization'!Q41+'O7 Amortization'!Q112+'O7 Amortization'!Q183+'O7 Amortization'!Q254), "-", 'O7 Amortization'!Q41+'O7 Amortization'!Q112+'O7 Amortization'!Q183+'O7 Amortization'!Q254)</f>
        <v>0</v>
      </c>
      <c r="O53" s="679">
        <f>IF(ISERROR('O7 Amortization'!R41+'O7 Amortization'!R112+'O7 Amortization'!R183+'O7 Amortization'!R254), "-", 'O7 Amortization'!R41+'O7 Amortization'!R112+'O7 Amortization'!R183+'O7 Amortization'!R254)</f>
        <v>0</v>
      </c>
      <c r="P53" s="679">
        <f>IF(ISERROR('O7 Amortization'!S41+'O7 Amortization'!S112+'O7 Amortization'!S183+'O7 Amortization'!S254), "-", 'O7 Amortization'!S41+'O7 Amortization'!S112+'O7 Amortization'!S183+'O7 Amortization'!S254)</f>
        <v>0</v>
      </c>
      <c r="Q53" s="679">
        <f>IF(ISERROR('O7 Amortization'!T41+'O7 Amortization'!T112+'O7 Amortization'!T183+'O7 Amortization'!T254), "-", 'O7 Amortization'!T41+'O7 Amortization'!T112+'O7 Amortization'!T183+'O7 Amortization'!T254)</f>
        <v>0</v>
      </c>
      <c r="R53" s="679">
        <f>IF(ISERROR('O7 Amortization'!U41+'O7 Amortization'!U112+'O7 Amortization'!U183+'O7 Amortization'!U254), "-", 'O7 Amortization'!U41+'O7 Amortization'!U112+'O7 Amortization'!U183+'O7 Amortization'!U254)</f>
        <v>0</v>
      </c>
      <c r="S53" s="679">
        <f>IF(ISERROR('O7 Amortization'!V41+'O7 Amortization'!V112+'O7 Amortization'!V183+'O7 Amortization'!V254), "-", 'O7 Amortization'!V41+'O7 Amortization'!V112+'O7 Amortization'!V183+'O7 Amortization'!V254)</f>
        <v>0</v>
      </c>
      <c r="T53" s="679">
        <f>IF(ISERROR('O7 Amortization'!W41+'O7 Amortization'!W112+'O7 Amortization'!W183+'O7 Amortization'!W254), "-", 'O7 Amortization'!W41+'O7 Amortization'!W112+'O7 Amortization'!W183+'O7 Amortization'!W254)</f>
        <v>0</v>
      </c>
      <c r="U53" s="679">
        <f>IF(ISERROR('O7 Amortization'!X41+'O7 Amortization'!X112+'O7 Amortization'!X183+'O7 Amortization'!X254), "-", 'O7 Amortization'!X41+'O7 Amortization'!X112+'O7 Amortization'!X183+'O7 Amortization'!X254)</f>
        <v>0</v>
      </c>
      <c r="V53" s="679">
        <f>IF(ISERROR('O7 Amortization'!Y41+'O7 Amortization'!Y112+'O7 Amortization'!Y183+'O7 Amortization'!Y254), "-", 'O7 Amortization'!Y41+'O7 Amortization'!Y112+'O7 Amortization'!Y183+'O7 Amortization'!Y254)</f>
        <v>0</v>
      </c>
      <c r="W53" s="680">
        <f>IF(ISERROR('O7 Amortization'!Z41+'O7 Amortization'!Z112+'O7 Amortization'!Z183+'O7 Amortization'!Z254), "-", 'O7 Amortization'!Z41+'O7 Amortization'!Z112+'O7 Amortization'!Z183+'O7 Amortization'!Z254)</f>
        <v>0</v>
      </c>
      <c r="X53" s="776"/>
    </row>
    <row r="54" spans="1:24" s="663" customFormat="1" ht="12.75" x14ac:dyDescent="0.2">
      <c r="A54" s="778"/>
      <c r="B54" s="837" t="s">
        <v>767</v>
      </c>
      <c r="C54" s="777">
        <f t="shared" si="9"/>
        <v>-216799.91099999999</v>
      </c>
      <c r="D54" s="679">
        <f>IF(ISERROR('O7 Amortization'!G45+'O7 Amortization'!G116+'O7 Amortization'!G187+'O7 Amortization'!G258), "-", 'O7 Amortization'!G45+'O7 Amortization'!G116+'O7 Amortization'!G187+'O7 Amortization'!G258)</f>
        <v>-62980.359040838419</v>
      </c>
      <c r="E54" s="679">
        <f>IF(ISERROR('O7 Amortization'!H45+'O7 Amortization'!H116+'O7 Amortization'!H187+'O7 Amortization'!H258), "-", 'O7 Amortization'!H45+'O7 Amortization'!H116+'O7 Amortization'!H187+'O7 Amortization'!H258)</f>
        <v>-21728.997888432783</v>
      </c>
      <c r="F54" s="679">
        <f>IF(ISERROR('O7 Amortization'!I45+'O7 Amortization'!I116+'O7 Amortization'!I187+'O7 Amortization'!I258), "-", 'O7 Amortization'!I45+'O7 Amortization'!I116+'O7 Amortization'!I187+'O7 Amortization'!I258)</f>
        <v>-51309.591975480864</v>
      </c>
      <c r="G54" s="679">
        <f>IF(ISERROR('O7 Amortization'!J45+'O7 Amortization'!J116+'O7 Amortization'!J187+'O7 Amortization'!J258), "-", 'O7 Amortization'!J45+'O7 Amortization'!J116+'O7 Amortization'!J187+'O7 Amortization'!J258)</f>
        <v>0</v>
      </c>
      <c r="H54" s="679">
        <f>IF(ISERROR('O7 Amortization'!K45+'O7 Amortization'!K116+'O7 Amortization'!K187+'O7 Amortization'!K258), "-", 'O7 Amortization'!K45+'O7 Amortization'!K116+'O7 Amortization'!K187+'O7 Amortization'!K258)</f>
        <v>-32807.212129666637</v>
      </c>
      <c r="I54" s="679">
        <f>IF(ISERROR('O7 Amortization'!L45+'O7 Amortization'!L116+'O7 Amortization'!L187+'O7 Amortization'!L258), "-", 'O7 Amortization'!L45+'O7 Amortization'!L116+'O7 Amortization'!L187+'O7 Amortization'!L258)</f>
        <v>-47692.466353995733</v>
      </c>
      <c r="J54" s="679">
        <f>IF(ISERROR('O7 Amortization'!M45+'O7 Amortization'!M116+'O7 Amortization'!M187+'O7 Amortization'!M258), "-", 'O7 Amortization'!M45+'O7 Amortization'!M116+'O7 Amortization'!M187+'O7 Amortization'!M258)</f>
        <v>0</v>
      </c>
      <c r="K54" s="679">
        <f>IF(ISERROR('O7 Amortization'!N45+'O7 Amortization'!N116+'O7 Amortization'!N187+'O7 Amortization'!N258), "-", 'O7 Amortization'!N45+'O7 Amortization'!N116+'O7 Amortization'!N187+'O7 Amortization'!N258)</f>
        <v>-24.565211516118509</v>
      </c>
      <c r="L54" s="679">
        <f>IF(ISERROR('O7 Amortization'!O45+'O7 Amortization'!O116+'O7 Amortization'!O187+'O7 Amortization'!O258), "-", 'O7 Amortization'!O45+'O7 Amortization'!O116+'O7 Amortization'!O187+'O7 Amortization'!O258)</f>
        <v>-256.71840006945945</v>
      </c>
      <c r="M54" s="679">
        <f>IF(ISERROR('O7 Amortization'!P45+'O7 Amortization'!P116+'O7 Amortization'!P187+'O7 Amortization'!P258), "-", 'O7 Amortization'!P45+'O7 Amortization'!P116+'O7 Amortization'!P187+'O7 Amortization'!P258)</f>
        <v>0</v>
      </c>
      <c r="N54" s="679">
        <f>IF(ISERROR('O7 Amortization'!Q45+'O7 Amortization'!Q116+'O7 Amortization'!Q187+'O7 Amortization'!Q258), "-", 'O7 Amortization'!Q45+'O7 Amortization'!Q116+'O7 Amortization'!Q187+'O7 Amortization'!Q258)</f>
        <v>0</v>
      </c>
      <c r="O54" s="679">
        <f>IF(ISERROR('O7 Amortization'!R45+'O7 Amortization'!R116+'O7 Amortization'!R187+'O7 Amortization'!R258), "-", 'O7 Amortization'!R45+'O7 Amortization'!R116+'O7 Amortization'!R187+'O7 Amortization'!R258)</f>
        <v>0</v>
      </c>
      <c r="P54" s="679">
        <f>IF(ISERROR('O7 Amortization'!S45+'O7 Amortization'!S116+'O7 Amortization'!S187+'O7 Amortization'!S258), "-", 'O7 Amortization'!S45+'O7 Amortization'!S116+'O7 Amortization'!S187+'O7 Amortization'!S258)</f>
        <v>0</v>
      </c>
      <c r="Q54" s="679">
        <f>IF(ISERROR('O7 Amortization'!T45+'O7 Amortization'!T116+'O7 Amortization'!T187+'O7 Amortization'!T258), "-", 'O7 Amortization'!T45+'O7 Amortization'!T116+'O7 Amortization'!T187+'O7 Amortization'!T258)</f>
        <v>0</v>
      </c>
      <c r="R54" s="679">
        <f>IF(ISERROR('O7 Amortization'!U45+'O7 Amortization'!U116+'O7 Amortization'!U187+'O7 Amortization'!U258), "-", 'O7 Amortization'!U45+'O7 Amortization'!U116+'O7 Amortization'!U187+'O7 Amortization'!U258)</f>
        <v>0</v>
      </c>
      <c r="S54" s="679">
        <f>IF(ISERROR('O7 Amortization'!V45+'O7 Amortization'!V116+'O7 Amortization'!V187+'O7 Amortization'!V258), "-", 'O7 Amortization'!V45+'O7 Amortization'!V116+'O7 Amortization'!V187+'O7 Amortization'!V258)</f>
        <v>0</v>
      </c>
      <c r="T54" s="679">
        <f>IF(ISERROR('O7 Amortization'!W45+'O7 Amortization'!W116+'O7 Amortization'!W187+'O7 Amortization'!W258), "-", 'O7 Amortization'!W45+'O7 Amortization'!W116+'O7 Amortization'!W187+'O7 Amortization'!W258)</f>
        <v>0</v>
      </c>
      <c r="U54" s="679">
        <f>IF(ISERROR('O7 Amortization'!X45+'O7 Amortization'!X116+'O7 Amortization'!X187+'O7 Amortization'!X258), "-", 'O7 Amortization'!X45+'O7 Amortization'!X116+'O7 Amortization'!X187+'O7 Amortization'!X258)</f>
        <v>0</v>
      </c>
      <c r="V54" s="679">
        <f>IF(ISERROR('O7 Amortization'!Y45+'O7 Amortization'!Y116+'O7 Amortization'!Y187+'O7 Amortization'!Y258), "-", 'O7 Amortization'!Y45+'O7 Amortization'!Y116+'O7 Amortization'!Y187+'O7 Amortization'!Y258)</f>
        <v>0</v>
      </c>
      <c r="W54" s="680">
        <f>IF(ISERROR('O7 Amortization'!Z45+'O7 Amortization'!Z116+'O7 Amortization'!Z187+'O7 Amortization'!Z258), "-", 'O7 Amortization'!Z45+'O7 Amortization'!Z116+'O7 Amortization'!Z187+'O7 Amortization'!Z258)</f>
        <v>0</v>
      </c>
      <c r="X54" s="776"/>
    </row>
    <row r="55" spans="1:24" s="663" customFormat="1" ht="12.75" x14ac:dyDescent="0.2">
      <c r="A55" s="778"/>
      <c r="B55" s="837" t="s">
        <v>771</v>
      </c>
      <c r="C55" s="777">
        <f t="shared" si="9"/>
        <v>-13490.398622844048</v>
      </c>
      <c r="D55" s="679">
        <f>IF(ISERROR('O7 Amortization'!G49+'O7 Amortization'!G120+'O7 Amortization'!G191+'O7 Amortization'!G262), "-", 'O7 Amortization'!G49+'O7 Amortization'!G120+'O7 Amortization'!G191+'O7 Amortization'!G262)</f>
        <v>-3918.9598600469453</v>
      </c>
      <c r="E55" s="679">
        <f>IF(ISERROR('O7 Amortization'!H49+'O7 Amortization'!H120+'O7 Amortization'!H191+'O7 Amortization'!H262), "-", 'O7 Amortization'!H49+'O7 Amortization'!H120+'O7 Amortization'!H191+'O7 Amortization'!H262)</f>
        <v>-1352.0893151561065</v>
      </c>
      <c r="F55" s="679">
        <f>IF(ISERROR('O7 Amortization'!I49+'O7 Amortization'!I120+'O7 Amortization'!I191+'O7 Amortization'!I262), "-", 'O7 Amortization'!I49+'O7 Amortization'!I120+'O7 Amortization'!I191+'O7 Amortization'!I262)</f>
        <v>-3192.7450787778089</v>
      </c>
      <c r="G55" s="679">
        <f>IF(ISERROR('O7 Amortization'!J49+'O7 Amortization'!J120+'O7 Amortization'!J191+'O7 Amortization'!J262), "-", 'O7 Amortization'!J49+'O7 Amortization'!J120+'O7 Amortization'!J191+'O7 Amortization'!J262)</f>
        <v>0</v>
      </c>
      <c r="H55" s="679">
        <f>IF(ISERROR('O7 Amortization'!K49+'O7 Amortization'!K120+'O7 Amortization'!K191+'O7 Amortization'!K262), "-", 'O7 Amortization'!K49+'O7 Amortization'!K120+'O7 Amortization'!K191+'O7 Amortization'!K262)</f>
        <v>-2041.4324309081812</v>
      </c>
      <c r="I55" s="679">
        <f>IF(ISERROR('O7 Amortization'!L49+'O7 Amortization'!L120+'O7 Amortization'!L191+'O7 Amortization'!L262), "-", 'O7 Amortization'!L49+'O7 Amortization'!L120+'O7 Amortization'!L191+'O7 Amortization'!L262)</f>
        <v>-2967.6690338769558</v>
      </c>
      <c r="J55" s="679">
        <f>IF(ISERROR('O7 Amortization'!M49+'O7 Amortization'!M120+'O7 Amortization'!M191+'O7 Amortization'!M262), "-", 'O7 Amortization'!M49+'O7 Amortization'!M120+'O7 Amortization'!M191+'O7 Amortization'!M262)</f>
        <v>0</v>
      </c>
      <c r="K55" s="679">
        <f>IF(ISERROR('O7 Amortization'!N49+'O7 Amortization'!N120+'O7 Amortization'!N191+'O7 Amortization'!N262), "-", 'O7 Amortization'!N49+'O7 Amortization'!N120+'O7 Amortization'!N191+'O7 Amortization'!N262)</f>
        <v>-1.5285730242154845</v>
      </c>
      <c r="L55" s="679">
        <f>IF(ISERROR('O7 Amortization'!O49+'O7 Amortization'!O120+'O7 Amortization'!O191+'O7 Amortization'!O262), "-", 'O7 Amortization'!O49+'O7 Amortization'!O120+'O7 Amortization'!O191+'O7 Amortization'!O262)</f>
        <v>-15.974331053834071</v>
      </c>
      <c r="M55" s="679">
        <f>IF(ISERROR('O7 Amortization'!P49+'O7 Amortization'!P120+'O7 Amortization'!P191+'O7 Amortization'!P262), "-", 'O7 Amortization'!P49+'O7 Amortization'!P120+'O7 Amortization'!P191+'O7 Amortization'!P262)</f>
        <v>0</v>
      </c>
      <c r="N55" s="679">
        <f>IF(ISERROR('O7 Amortization'!Q49+'O7 Amortization'!Q120+'O7 Amortization'!Q191+'O7 Amortization'!Q262), "-", 'O7 Amortization'!Q49+'O7 Amortization'!Q120+'O7 Amortization'!Q191+'O7 Amortization'!Q262)</f>
        <v>0</v>
      </c>
      <c r="O55" s="679">
        <f>IF(ISERROR('O7 Amortization'!R49+'O7 Amortization'!R120+'O7 Amortization'!R191+'O7 Amortization'!R262), "-", 'O7 Amortization'!R49+'O7 Amortization'!R120+'O7 Amortization'!R191+'O7 Amortization'!R262)</f>
        <v>0</v>
      </c>
      <c r="P55" s="679">
        <f>IF(ISERROR('O7 Amortization'!S49+'O7 Amortization'!S120+'O7 Amortization'!S191+'O7 Amortization'!S262), "-", 'O7 Amortization'!S49+'O7 Amortization'!S120+'O7 Amortization'!S191+'O7 Amortization'!S262)</f>
        <v>0</v>
      </c>
      <c r="Q55" s="679">
        <f>IF(ISERROR('O7 Amortization'!T49+'O7 Amortization'!T120+'O7 Amortization'!T191+'O7 Amortization'!T262), "-", 'O7 Amortization'!T49+'O7 Amortization'!T120+'O7 Amortization'!T191+'O7 Amortization'!T262)</f>
        <v>0</v>
      </c>
      <c r="R55" s="679">
        <f>IF(ISERROR('O7 Amortization'!U49+'O7 Amortization'!U120+'O7 Amortization'!U191+'O7 Amortization'!U262), "-", 'O7 Amortization'!U49+'O7 Amortization'!U120+'O7 Amortization'!U191+'O7 Amortization'!U262)</f>
        <v>0</v>
      </c>
      <c r="S55" s="679">
        <f>IF(ISERROR('O7 Amortization'!V49+'O7 Amortization'!V120+'O7 Amortization'!V191+'O7 Amortization'!V262), "-", 'O7 Amortization'!V49+'O7 Amortization'!V120+'O7 Amortization'!V191+'O7 Amortization'!V262)</f>
        <v>0</v>
      </c>
      <c r="T55" s="679">
        <f>IF(ISERROR('O7 Amortization'!W49+'O7 Amortization'!W120+'O7 Amortization'!W191+'O7 Amortization'!W262), "-", 'O7 Amortization'!W49+'O7 Amortization'!W120+'O7 Amortization'!W191+'O7 Amortization'!W262)</f>
        <v>0</v>
      </c>
      <c r="U55" s="679">
        <f>IF(ISERROR('O7 Amortization'!X49+'O7 Amortization'!X120+'O7 Amortization'!X191+'O7 Amortization'!X262), "-", 'O7 Amortization'!X49+'O7 Amortization'!X120+'O7 Amortization'!X191+'O7 Amortization'!X262)</f>
        <v>0</v>
      </c>
      <c r="V55" s="679">
        <f>IF(ISERROR('O7 Amortization'!Y49+'O7 Amortization'!Y120+'O7 Amortization'!Y191+'O7 Amortization'!Y262), "-", 'O7 Amortization'!Y49+'O7 Amortization'!Y120+'O7 Amortization'!Y191+'O7 Amortization'!Y262)</f>
        <v>0</v>
      </c>
      <c r="W55" s="680">
        <f>IF(ISERROR('O7 Amortization'!Z49+'O7 Amortization'!Z120+'O7 Amortization'!Z191+'O7 Amortization'!Z262), "-", 'O7 Amortization'!Z49+'O7 Amortization'!Z120+'O7 Amortization'!Z191+'O7 Amortization'!Z262)</f>
        <v>0</v>
      </c>
      <c r="X55" s="776"/>
    </row>
    <row r="56" spans="1:24" s="663" customFormat="1" ht="12.75" x14ac:dyDescent="0.2">
      <c r="A56" s="778"/>
      <c r="B56" s="837" t="s">
        <v>772</v>
      </c>
      <c r="C56" s="777">
        <f t="shared" si="9"/>
        <v>-219566.9279947551</v>
      </c>
      <c r="D56" s="679">
        <f>IF(ISERROR('O7 Amortization'!G53+'O7 Amortization'!G124+'O7 Amortization'!G195+'O7 Amortization'!G266), "-", 'O7 Amortization'!G53+'O7 Amortization'!G124+'O7 Amortization'!G195+'O7 Amortization'!G266)</f>
        <v>-63784.177285033991</v>
      </c>
      <c r="E56" s="679">
        <f>IF(ISERROR('O7 Amortization'!H53+'O7 Amortization'!H124+'O7 Amortization'!H195+'O7 Amortization'!H266), "-", 'O7 Amortization'!H53+'O7 Amortization'!H124+'O7 Amortization'!H195+'O7 Amortization'!H266)</f>
        <v>-22006.325061488176</v>
      </c>
      <c r="F56" s="679">
        <f>IF(ISERROR('O7 Amortization'!I53+'O7 Amortization'!I124+'O7 Amortization'!I195+'O7 Amortization'!I266), "-", 'O7 Amortization'!I53+'O7 Amortization'!I124+'O7 Amortization'!I195+'O7 Amortization'!I266)</f>
        <v>-51964.456234120269</v>
      </c>
      <c r="G56" s="679">
        <f>IF(ISERROR('O7 Amortization'!J53+'O7 Amortization'!J124+'O7 Amortization'!J195+'O7 Amortization'!J266), "-", 'O7 Amortization'!J53+'O7 Amortization'!J124+'O7 Amortization'!J195+'O7 Amortization'!J266)</f>
        <v>0</v>
      </c>
      <c r="H56" s="679">
        <f>IF(ISERROR('O7 Amortization'!K53+'O7 Amortization'!K124+'O7 Amortization'!K195+'O7 Amortization'!K266), "-", 'O7 Amortization'!K53+'O7 Amortization'!K124+'O7 Amortization'!K195+'O7 Amortization'!K266)</f>
        <v>-33225.930537320055</v>
      </c>
      <c r="I56" s="679">
        <f>IF(ISERROR('O7 Amortization'!L53+'O7 Amortization'!L124+'O7 Amortization'!L195+'O7 Amortization'!L266), "-", 'O7 Amortization'!L53+'O7 Amortization'!L124+'O7 Amortization'!L195+'O7 Amortization'!L266)</f>
        <v>-48301.165242821808</v>
      </c>
      <c r="J56" s="679">
        <f>IF(ISERROR('O7 Amortization'!M53+'O7 Amortization'!M124+'O7 Amortization'!M195+'O7 Amortization'!M266), "-", 'O7 Amortization'!M53+'O7 Amortization'!M124+'O7 Amortization'!M195+'O7 Amortization'!M266)</f>
        <v>0</v>
      </c>
      <c r="K56" s="679">
        <f>IF(ISERROR('O7 Amortization'!N53+'O7 Amortization'!N124+'O7 Amortization'!N195+'O7 Amortization'!N266), "-", 'O7 Amortization'!N53+'O7 Amortization'!N124+'O7 Amortization'!N195+'O7 Amortization'!N266)</f>
        <v>-24.87873728018053</v>
      </c>
      <c r="L56" s="679">
        <f>IF(ISERROR('O7 Amortization'!O53+'O7 Amortization'!O124+'O7 Amortization'!O195+'O7 Amortization'!O266), "-", 'O7 Amortization'!O53+'O7 Amortization'!O124+'O7 Amortization'!O195+'O7 Amortization'!O266)</f>
        <v>-259.99489669061597</v>
      </c>
      <c r="M56" s="679">
        <f>IF(ISERROR('O7 Amortization'!P53+'O7 Amortization'!P124+'O7 Amortization'!P195+'O7 Amortization'!P266), "-", 'O7 Amortization'!P53+'O7 Amortization'!P124+'O7 Amortization'!P195+'O7 Amortization'!P266)</f>
        <v>0</v>
      </c>
      <c r="N56" s="679">
        <f>IF(ISERROR('O7 Amortization'!Q53+'O7 Amortization'!Q124+'O7 Amortization'!Q195+'O7 Amortization'!Q266), "-", 'O7 Amortization'!Q53+'O7 Amortization'!Q124+'O7 Amortization'!Q195+'O7 Amortization'!Q266)</f>
        <v>0</v>
      </c>
      <c r="O56" s="679">
        <f>IF(ISERROR('O7 Amortization'!R53+'O7 Amortization'!R124+'O7 Amortization'!R195+'O7 Amortization'!R266), "-", 'O7 Amortization'!R53+'O7 Amortization'!R124+'O7 Amortization'!R195+'O7 Amortization'!R266)</f>
        <v>0</v>
      </c>
      <c r="P56" s="679">
        <f>IF(ISERROR('O7 Amortization'!S53+'O7 Amortization'!S124+'O7 Amortization'!S195+'O7 Amortization'!S266), "-", 'O7 Amortization'!S53+'O7 Amortization'!S124+'O7 Amortization'!S195+'O7 Amortization'!S266)</f>
        <v>0</v>
      </c>
      <c r="Q56" s="679">
        <f>IF(ISERROR('O7 Amortization'!T53+'O7 Amortization'!T124+'O7 Amortization'!T195+'O7 Amortization'!T266), "-", 'O7 Amortization'!T53+'O7 Amortization'!T124+'O7 Amortization'!T195+'O7 Amortization'!T266)</f>
        <v>0</v>
      </c>
      <c r="R56" s="679">
        <f>IF(ISERROR('O7 Amortization'!U53+'O7 Amortization'!U124+'O7 Amortization'!U195+'O7 Amortization'!U266), "-", 'O7 Amortization'!U53+'O7 Amortization'!U124+'O7 Amortization'!U195+'O7 Amortization'!U266)</f>
        <v>0</v>
      </c>
      <c r="S56" s="679">
        <f>IF(ISERROR('O7 Amortization'!V53+'O7 Amortization'!V124+'O7 Amortization'!V195+'O7 Amortization'!V266), "-", 'O7 Amortization'!V53+'O7 Amortization'!V124+'O7 Amortization'!V195+'O7 Amortization'!V266)</f>
        <v>0</v>
      </c>
      <c r="T56" s="679">
        <f>IF(ISERROR('O7 Amortization'!W53+'O7 Amortization'!W124+'O7 Amortization'!W195+'O7 Amortization'!W266), "-", 'O7 Amortization'!W53+'O7 Amortization'!W124+'O7 Amortization'!W195+'O7 Amortization'!W266)</f>
        <v>0</v>
      </c>
      <c r="U56" s="679">
        <f>IF(ISERROR('O7 Amortization'!X53+'O7 Amortization'!X124+'O7 Amortization'!X195+'O7 Amortization'!X266), "-", 'O7 Amortization'!X53+'O7 Amortization'!X124+'O7 Amortization'!X195+'O7 Amortization'!X266)</f>
        <v>0</v>
      </c>
      <c r="V56" s="679">
        <f>IF(ISERROR('O7 Amortization'!Y53+'O7 Amortization'!Y124+'O7 Amortization'!Y195+'O7 Amortization'!Y266), "-", 'O7 Amortization'!Y53+'O7 Amortization'!Y124+'O7 Amortization'!Y195+'O7 Amortization'!Y266)</f>
        <v>0</v>
      </c>
      <c r="W56" s="680">
        <f>IF(ISERROR('O7 Amortization'!Z53+'O7 Amortization'!Z124+'O7 Amortization'!Z195+'O7 Amortization'!Z266), "-", 'O7 Amortization'!Z53+'O7 Amortization'!Z124+'O7 Amortization'!Z195+'O7 Amortization'!Z266)</f>
        <v>0</v>
      </c>
      <c r="X56" s="776"/>
    </row>
    <row r="57" spans="1:24" s="829" customFormat="1" ht="19.5" customHeight="1" x14ac:dyDescent="0.2">
      <c r="A57" s="827"/>
      <c r="B57" s="931" t="s">
        <v>1554</v>
      </c>
      <c r="C57" s="919">
        <f t="shared" si="9"/>
        <v>-485355.82061759918</v>
      </c>
      <c r="D57" s="920">
        <f t="shared" ref="D57:W57" si="10">SUM(D53:D56)</f>
        <v>-140995.83207419841</v>
      </c>
      <c r="E57" s="920">
        <f t="shared" si="10"/>
        <v>-48645.29488362369</v>
      </c>
      <c r="F57" s="920">
        <f t="shared" si="10"/>
        <v>-114868.17039705193</v>
      </c>
      <c r="G57" s="920">
        <f t="shared" si="10"/>
        <v>0</v>
      </c>
      <c r="H57" s="920">
        <f t="shared" si="10"/>
        <v>-73446.392537356733</v>
      </c>
      <c r="I57" s="920">
        <f t="shared" si="10"/>
        <v>-106770.41350132674</v>
      </c>
      <c r="J57" s="920">
        <f t="shared" si="10"/>
        <v>0</v>
      </c>
      <c r="K57" s="920">
        <f t="shared" si="10"/>
        <v>-54.994802991642352</v>
      </c>
      <c r="L57" s="920">
        <f t="shared" si="10"/>
        <v>-574.72242105002351</v>
      </c>
      <c r="M57" s="920">
        <f t="shared" si="10"/>
        <v>0</v>
      </c>
      <c r="N57" s="920">
        <f t="shared" si="10"/>
        <v>0</v>
      </c>
      <c r="O57" s="920">
        <f t="shared" si="10"/>
        <v>0</v>
      </c>
      <c r="P57" s="920">
        <f t="shared" si="10"/>
        <v>0</v>
      </c>
      <c r="Q57" s="920">
        <f t="shared" si="10"/>
        <v>0</v>
      </c>
      <c r="R57" s="920">
        <f t="shared" si="10"/>
        <v>0</v>
      </c>
      <c r="S57" s="920">
        <f t="shared" si="10"/>
        <v>0</v>
      </c>
      <c r="T57" s="920">
        <f t="shared" si="10"/>
        <v>0</v>
      </c>
      <c r="U57" s="920">
        <f t="shared" si="10"/>
        <v>0</v>
      </c>
      <c r="V57" s="920">
        <f t="shared" si="10"/>
        <v>0</v>
      </c>
      <c r="W57" s="921">
        <f t="shared" si="10"/>
        <v>0</v>
      </c>
      <c r="X57" s="828"/>
    </row>
    <row r="58" spans="1:24" s="663" customFormat="1" ht="18.75" customHeight="1" x14ac:dyDescent="0.2">
      <c r="B58" s="838" t="s">
        <v>1555</v>
      </c>
      <c r="C58" s="777">
        <f t="shared" si="9"/>
        <v>7789322.5946724014</v>
      </c>
      <c r="D58" s="776">
        <f t="shared" ref="D58:W58" si="11">D51+D57</f>
        <v>2262797.671062618</v>
      </c>
      <c r="E58" s="776">
        <f t="shared" si="11"/>
        <v>780693.00596695533</v>
      </c>
      <c r="F58" s="776">
        <f t="shared" si="11"/>
        <v>1843483.0635056614</v>
      </c>
      <c r="G58" s="776">
        <f t="shared" si="11"/>
        <v>0</v>
      </c>
      <c r="H58" s="776">
        <f t="shared" si="11"/>
        <v>1178718.0056075889</v>
      </c>
      <c r="I58" s="776">
        <f t="shared" si="11"/>
        <v>1713524.7152699812</v>
      </c>
      <c r="J58" s="776">
        <f t="shared" si="11"/>
        <v>0</v>
      </c>
      <c r="K58" s="776">
        <f t="shared" si="11"/>
        <v>882.59426040727737</v>
      </c>
      <c r="L58" s="776">
        <f t="shared" si="11"/>
        <v>9223.5389991889315</v>
      </c>
      <c r="M58" s="776">
        <f t="shared" si="11"/>
        <v>0</v>
      </c>
      <c r="N58" s="776">
        <f t="shared" si="11"/>
        <v>0</v>
      </c>
      <c r="O58" s="776">
        <f t="shared" si="11"/>
        <v>0</v>
      </c>
      <c r="P58" s="776">
        <f t="shared" si="11"/>
        <v>0</v>
      </c>
      <c r="Q58" s="776">
        <f t="shared" si="11"/>
        <v>0</v>
      </c>
      <c r="R58" s="776">
        <f t="shared" si="11"/>
        <v>0</v>
      </c>
      <c r="S58" s="776">
        <f t="shared" si="11"/>
        <v>0</v>
      </c>
      <c r="T58" s="776">
        <f t="shared" si="11"/>
        <v>0</v>
      </c>
      <c r="U58" s="776">
        <f t="shared" si="11"/>
        <v>0</v>
      </c>
      <c r="V58" s="776">
        <f t="shared" si="11"/>
        <v>0</v>
      </c>
      <c r="W58" s="664">
        <f t="shared" si="11"/>
        <v>0</v>
      </c>
      <c r="X58" s="776"/>
    </row>
    <row r="59" spans="1:24" s="663" customFormat="1" ht="12.75" x14ac:dyDescent="0.2">
      <c r="B59" s="838" t="s">
        <v>1602</v>
      </c>
      <c r="C59" s="777">
        <f t="shared" si="9"/>
        <v>3813332.6412092303</v>
      </c>
      <c r="D59" s="776">
        <f t="shared" ref="D59:W59" si="12">IF(ISERROR(D58/D40*D36),0,D58/D40*D36)</f>
        <v>1114011.2794079538</v>
      </c>
      <c r="E59" s="776">
        <f t="shared" si="12"/>
        <v>382434.71560427733</v>
      </c>
      <c r="F59" s="776">
        <f t="shared" si="12"/>
        <v>907460.22397571604</v>
      </c>
      <c r="G59" s="776">
        <f t="shared" si="12"/>
        <v>0</v>
      </c>
      <c r="H59" s="776">
        <f t="shared" si="12"/>
        <v>573054.34226815822</v>
      </c>
      <c r="I59" s="776">
        <f t="shared" si="12"/>
        <v>831386.88221376168</v>
      </c>
      <c r="J59" s="776">
        <f t="shared" si="12"/>
        <v>0</v>
      </c>
      <c r="K59" s="776">
        <f t="shared" si="12"/>
        <v>435.84026737085054</v>
      </c>
      <c r="L59" s="776">
        <f t="shared" si="12"/>
        <v>4549.357471992299</v>
      </c>
      <c r="M59" s="776">
        <f t="shared" si="12"/>
        <v>0</v>
      </c>
      <c r="N59" s="776">
        <f t="shared" si="12"/>
        <v>0</v>
      </c>
      <c r="O59" s="776">
        <f t="shared" si="12"/>
        <v>0</v>
      </c>
      <c r="P59" s="776">
        <f t="shared" si="12"/>
        <v>0</v>
      </c>
      <c r="Q59" s="776">
        <f t="shared" si="12"/>
        <v>0</v>
      </c>
      <c r="R59" s="776">
        <f t="shared" si="12"/>
        <v>0</v>
      </c>
      <c r="S59" s="776">
        <f t="shared" si="12"/>
        <v>0</v>
      </c>
      <c r="T59" s="776">
        <f t="shared" si="12"/>
        <v>0</v>
      </c>
      <c r="U59" s="776">
        <f t="shared" si="12"/>
        <v>0</v>
      </c>
      <c r="V59" s="776">
        <f t="shared" si="12"/>
        <v>0</v>
      </c>
      <c r="W59" s="664">
        <f t="shared" si="12"/>
        <v>0</v>
      </c>
      <c r="X59" s="776"/>
    </row>
    <row r="60" spans="1:24" s="663" customFormat="1" ht="12.75" x14ac:dyDescent="0.2">
      <c r="B60" s="838" t="s">
        <v>1286</v>
      </c>
      <c r="C60" s="777">
        <f t="shared" si="9"/>
        <v>11602655.235881634</v>
      </c>
      <c r="D60" s="776">
        <f t="shared" ref="D60:W60" si="13">SUM(D58:D59)</f>
        <v>3376808.9504705719</v>
      </c>
      <c r="E60" s="776">
        <f t="shared" si="13"/>
        <v>1163127.7215712327</v>
      </c>
      <c r="F60" s="776">
        <f t="shared" si="13"/>
        <v>2750943.2874813774</v>
      </c>
      <c r="G60" s="776">
        <f t="shared" si="13"/>
        <v>0</v>
      </c>
      <c r="H60" s="776">
        <f t="shared" si="13"/>
        <v>1751772.3478757471</v>
      </c>
      <c r="I60" s="776">
        <f t="shared" si="13"/>
        <v>2544911.597483743</v>
      </c>
      <c r="J60" s="776">
        <f t="shared" si="13"/>
        <v>0</v>
      </c>
      <c r="K60" s="776">
        <f t="shared" si="13"/>
        <v>1318.4345277781279</v>
      </c>
      <c r="L60" s="776">
        <f t="shared" si="13"/>
        <v>13772.89647118123</v>
      </c>
      <c r="M60" s="776">
        <f t="shared" si="13"/>
        <v>0</v>
      </c>
      <c r="N60" s="776">
        <f t="shared" si="13"/>
        <v>0</v>
      </c>
      <c r="O60" s="776">
        <f t="shared" si="13"/>
        <v>0</v>
      </c>
      <c r="P60" s="776">
        <f t="shared" si="13"/>
        <v>0</v>
      </c>
      <c r="Q60" s="776">
        <f t="shared" si="13"/>
        <v>0</v>
      </c>
      <c r="R60" s="776">
        <f t="shared" si="13"/>
        <v>0</v>
      </c>
      <c r="S60" s="776">
        <f t="shared" si="13"/>
        <v>0</v>
      </c>
      <c r="T60" s="776">
        <f t="shared" si="13"/>
        <v>0</v>
      </c>
      <c r="U60" s="776">
        <f t="shared" si="13"/>
        <v>0</v>
      </c>
      <c r="V60" s="776">
        <f t="shared" si="13"/>
        <v>0</v>
      </c>
      <c r="W60" s="664">
        <f t="shared" si="13"/>
        <v>0</v>
      </c>
      <c r="X60" s="776"/>
    </row>
    <row r="61" spans="1:24" s="663" customFormat="1" ht="12.75" x14ac:dyDescent="0.2">
      <c r="B61" s="838"/>
      <c r="C61" s="777"/>
      <c r="D61" s="776"/>
      <c r="E61" s="776"/>
      <c r="F61" s="776"/>
      <c r="G61" s="776"/>
      <c r="H61" s="776"/>
      <c r="I61" s="776"/>
      <c r="J61" s="776"/>
      <c r="K61" s="776"/>
      <c r="L61" s="776"/>
      <c r="M61" s="776"/>
      <c r="N61" s="776"/>
      <c r="O61" s="776"/>
      <c r="P61" s="776"/>
      <c r="Q61" s="776"/>
      <c r="R61" s="776"/>
      <c r="S61" s="776"/>
      <c r="T61" s="776"/>
      <c r="U61" s="776"/>
      <c r="V61" s="776"/>
      <c r="W61" s="664"/>
      <c r="X61" s="776"/>
    </row>
    <row r="62" spans="1:24" s="685" customFormat="1" ht="12.75" x14ac:dyDescent="0.2">
      <c r="B62" s="837" t="s">
        <v>774</v>
      </c>
      <c r="C62" s="777">
        <f>SUM(D62:W62)</f>
        <v>0</v>
      </c>
      <c r="D62" s="776">
        <f>'O5 Details by Class &amp; Accounts'!I42</f>
        <v>0</v>
      </c>
      <c r="E62" s="776">
        <f>'O5 Details by Class &amp; Accounts'!J42</f>
        <v>0</v>
      </c>
      <c r="F62" s="776">
        <f>'O5 Details by Class &amp; Accounts'!K42</f>
        <v>0</v>
      </c>
      <c r="G62" s="776">
        <f>'O5 Details by Class &amp; Accounts'!L42</f>
        <v>0</v>
      </c>
      <c r="H62" s="776">
        <f>'O5 Details by Class &amp; Accounts'!M42</f>
        <v>0</v>
      </c>
      <c r="I62" s="776">
        <f>'O5 Details by Class &amp; Accounts'!N42</f>
        <v>0</v>
      </c>
      <c r="J62" s="776">
        <f>'O5 Details by Class &amp; Accounts'!O42</f>
        <v>0</v>
      </c>
      <c r="K62" s="776">
        <f>'O5 Details by Class &amp; Accounts'!P42</f>
        <v>0</v>
      </c>
      <c r="L62" s="776">
        <f>'O5 Details by Class &amp; Accounts'!Q42</f>
        <v>0</v>
      </c>
      <c r="M62" s="776">
        <f>'O5 Details by Class &amp; Accounts'!R42</f>
        <v>0</v>
      </c>
      <c r="N62" s="776">
        <f>'O5 Details by Class &amp; Accounts'!S42</f>
        <v>0</v>
      </c>
      <c r="O62" s="776">
        <f>'O5 Details by Class &amp; Accounts'!T42</f>
        <v>0</v>
      </c>
      <c r="P62" s="776">
        <f>'O5 Details by Class &amp; Accounts'!U42</f>
        <v>0</v>
      </c>
      <c r="Q62" s="776">
        <f>'O5 Details by Class &amp; Accounts'!V42</f>
        <v>0</v>
      </c>
      <c r="R62" s="776">
        <f>'O5 Details by Class &amp; Accounts'!W42</f>
        <v>0</v>
      </c>
      <c r="S62" s="776">
        <f>'O5 Details by Class &amp; Accounts'!X42</f>
        <v>0</v>
      </c>
      <c r="T62" s="776">
        <f>'O5 Details by Class &amp; Accounts'!Y42</f>
        <v>0</v>
      </c>
      <c r="U62" s="776">
        <f>'O5 Details by Class &amp; Accounts'!Z42</f>
        <v>0</v>
      </c>
      <c r="V62" s="776">
        <f>'O5 Details by Class &amp; Accounts'!AA42</f>
        <v>0</v>
      </c>
      <c r="W62" s="664">
        <f>'O5 Details by Class &amp; Accounts'!AB42</f>
        <v>0</v>
      </c>
      <c r="X62" s="789"/>
    </row>
    <row r="63" spans="1:24" s="685" customFormat="1" ht="12.75" x14ac:dyDescent="0.2">
      <c r="B63" s="837" t="s">
        <v>775</v>
      </c>
      <c r="C63" s="777">
        <f>SUM(D63:W63)</f>
        <v>0</v>
      </c>
      <c r="D63" s="776">
        <f>'O5 Details by Class &amp; Accounts'!I46</f>
        <v>0</v>
      </c>
      <c r="E63" s="776">
        <f>'O5 Details by Class &amp; Accounts'!J46</f>
        <v>0</v>
      </c>
      <c r="F63" s="776">
        <f>'O5 Details by Class &amp; Accounts'!K46</f>
        <v>0</v>
      </c>
      <c r="G63" s="776">
        <f>'O5 Details by Class &amp; Accounts'!L46</f>
        <v>0</v>
      </c>
      <c r="H63" s="776">
        <f>'O5 Details by Class &amp; Accounts'!M46</f>
        <v>0</v>
      </c>
      <c r="I63" s="776">
        <f>'O5 Details by Class &amp; Accounts'!N46</f>
        <v>0</v>
      </c>
      <c r="J63" s="776">
        <f>'O5 Details by Class &amp; Accounts'!O46</f>
        <v>0</v>
      </c>
      <c r="K63" s="776">
        <f>'O5 Details by Class &amp; Accounts'!P46</f>
        <v>0</v>
      </c>
      <c r="L63" s="776">
        <f>'O5 Details by Class &amp; Accounts'!Q46</f>
        <v>0</v>
      </c>
      <c r="M63" s="776">
        <f>'O5 Details by Class &amp; Accounts'!R46</f>
        <v>0</v>
      </c>
      <c r="N63" s="776">
        <f>'O5 Details by Class &amp; Accounts'!S46</f>
        <v>0</v>
      </c>
      <c r="O63" s="776">
        <f>'O5 Details by Class &amp; Accounts'!T46</f>
        <v>0</v>
      </c>
      <c r="P63" s="776">
        <f>'O5 Details by Class &amp; Accounts'!U46</f>
        <v>0</v>
      </c>
      <c r="Q63" s="776">
        <f>'O5 Details by Class &amp; Accounts'!V46</f>
        <v>0</v>
      </c>
      <c r="R63" s="776">
        <f>'O5 Details by Class &amp; Accounts'!W46</f>
        <v>0</v>
      </c>
      <c r="S63" s="776">
        <f>'O5 Details by Class &amp; Accounts'!X46</f>
        <v>0</v>
      </c>
      <c r="T63" s="776">
        <f>'O5 Details by Class &amp; Accounts'!Y46</f>
        <v>0</v>
      </c>
      <c r="U63" s="776">
        <f>'O5 Details by Class &amp; Accounts'!Z46</f>
        <v>0</v>
      </c>
      <c r="V63" s="776">
        <f>'O5 Details by Class &amp; Accounts'!AA46</f>
        <v>0</v>
      </c>
      <c r="W63" s="664">
        <f>'O5 Details by Class &amp; Accounts'!AB46</f>
        <v>0</v>
      </c>
    </row>
    <row r="64" spans="1:24" s="685" customFormat="1" ht="12.75" x14ac:dyDescent="0.2">
      <c r="B64" s="837" t="s">
        <v>776</v>
      </c>
      <c r="C64" s="777">
        <f>SUM(D64:W64)</f>
        <v>0</v>
      </c>
      <c r="D64" s="776">
        <f>'O5 Details by Class &amp; Accounts'!I50</f>
        <v>0</v>
      </c>
      <c r="E64" s="776">
        <f>'O5 Details by Class &amp; Accounts'!J50</f>
        <v>0</v>
      </c>
      <c r="F64" s="776">
        <f>'O5 Details by Class &amp; Accounts'!K50</f>
        <v>0</v>
      </c>
      <c r="G64" s="776">
        <f>'O5 Details by Class &amp; Accounts'!L50</f>
        <v>0</v>
      </c>
      <c r="H64" s="776">
        <f>'O5 Details by Class &amp; Accounts'!M50</f>
        <v>0</v>
      </c>
      <c r="I64" s="776">
        <f>'O5 Details by Class &amp; Accounts'!N50</f>
        <v>0</v>
      </c>
      <c r="J64" s="776">
        <f>'O5 Details by Class &amp; Accounts'!O50</f>
        <v>0</v>
      </c>
      <c r="K64" s="776">
        <f>'O5 Details by Class &amp; Accounts'!P50</f>
        <v>0</v>
      </c>
      <c r="L64" s="776">
        <f>'O5 Details by Class &amp; Accounts'!Q50</f>
        <v>0</v>
      </c>
      <c r="M64" s="776">
        <f>'O5 Details by Class &amp; Accounts'!R50</f>
        <v>0</v>
      </c>
      <c r="N64" s="776">
        <f>'O5 Details by Class &amp; Accounts'!S50</f>
        <v>0</v>
      </c>
      <c r="O64" s="776">
        <f>'O5 Details by Class &amp; Accounts'!T50</f>
        <v>0</v>
      </c>
      <c r="P64" s="776">
        <f>'O5 Details by Class &amp; Accounts'!U50</f>
        <v>0</v>
      </c>
      <c r="Q64" s="776">
        <f>'O5 Details by Class &amp; Accounts'!V50</f>
        <v>0</v>
      </c>
      <c r="R64" s="776">
        <f>'O5 Details by Class &amp; Accounts'!W50</f>
        <v>0</v>
      </c>
      <c r="S64" s="776">
        <f>'O5 Details by Class &amp; Accounts'!X50</f>
        <v>0</v>
      </c>
      <c r="T64" s="776">
        <f>'O5 Details by Class &amp; Accounts'!Y50</f>
        <v>0</v>
      </c>
      <c r="U64" s="776">
        <f>'O5 Details by Class &amp; Accounts'!Z50</f>
        <v>0</v>
      </c>
      <c r="V64" s="776">
        <f>'O5 Details by Class &amp; Accounts'!AA50</f>
        <v>0</v>
      </c>
      <c r="W64" s="664">
        <f>'O5 Details by Class &amp; Accounts'!AB50</f>
        <v>0</v>
      </c>
    </row>
    <row r="65" spans="1:24" s="685" customFormat="1" ht="12.75" x14ac:dyDescent="0.2">
      <c r="B65" s="837" t="s">
        <v>777</v>
      </c>
      <c r="C65" s="777">
        <f>SUM(D65:W65)</f>
        <v>0</v>
      </c>
      <c r="D65" s="776">
        <f>'O5 Details by Class &amp; Accounts'!I54</f>
        <v>0</v>
      </c>
      <c r="E65" s="776">
        <f>'O5 Details by Class &amp; Accounts'!J54</f>
        <v>0</v>
      </c>
      <c r="F65" s="776">
        <f>'O5 Details by Class &amp; Accounts'!K54</f>
        <v>0</v>
      </c>
      <c r="G65" s="776">
        <f>'O5 Details by Class &amp; Accounts'!L54</f>
        <v>0</v>
      </c>
      <c r="H65" s="776">
        <f>'O5 Details by Class &amp; Accounts'!M54</f>
        <v>0</v>
      </c>
      <c r="I65" s="776">
        <f>'O5 Details by Class &amp; Accounts'!N54</f>
        <v>0</v>
      </c>
      <c r="J65" s="776">
        <f>'O5 Details by Class &amp; Accounts'!O54</f>
        <v>0</v>
      </c>
      <c r="K65" s="776">
        <f>'O5 Details by Class &amp; Accounts'!P54</f>
        <v>0</v>
      </c>
      <c r="L65" s="776">
        <f>'O5 Details by Class &amp; Accounts'!Q54</f>
        <v>0</v>
      </c>
      <c r="M65" s="776">
        <f>'O5 Details by Class &amp; Accounts'!R54</f>
        <v>0</v>
      </c>
      <c r="N65" s="776">
        <f>'O5 Details by Class &amp; Accounts'!S54</f>
        <v>0</v>
      </c>
      <c r="O65" s="776">
        <f>'O5 Details by Class &amp; Accounts'!T54</f>
        <v>0</v>
      </c>
      <c r="P65" s="776">
        <f>'O5 Details by Class &amp; Accounts'!U54</f>
        <v>0</v>
      </c>
      <c r="Q65" s="776">
        <f>'O5 Details by Class &amp; Accounts'!V54</f>
        <v>0</v>
      </c>
      <c r="R65" s="776">
        <f>'O5 Details by Class &amp; Accounts'!W54</f>
        <v>0</v>
      </c>
      <c r="S65" s="776">
        <f>'O5 Details by Class &amp; Accounts'!X54</f>
        <v>0</v>
      </c>
      <c r="T65" s="776">
        <f>'O5 Details by Class &amp; Accounts'!Y54</f>
        <v>0</v>
      </c>
      <c r="U65" s="776">
        <f>'O5 Details by Class &amp; Accounts'!Z54</f>
        <v>0</v>
      </c>
      <c r="V65" s="776">
        <f>'O5 Details by Class &amp; Accounts'!AA54</f>
        <v>0</v>
      </c>
      <c r="W65" s="664">
        <f>'O5 Details by Class &amp; Accounts'!AB54</f>
        <v>0</v>
      </c>
    </row>
    <row r="66" spans="1:24" s="834" customFormat="1" ht="19.5" customHeight="1" x14ac:dyDescent="0.2">
      <c r="B66" s="931" t="s">
        <v>1509</v>
      </c>
      <c r="C66" s="919">
        <f>SUM(D66:W66)</f>
        <v>0</v>
      </c>
      <c r="D66" s="920">
        <f t="shared" ref="D66:W66" si="14">SUM(D62:D65)</f>
        <v>0</v>
      </c>
      <c r="E66" s="920">
        <f t="shared" si="14"/>
        <v>0</v>
      </c>
      <c r="F66" s="920">
        <f t="shared" si="14"/>
        <v>0</v>
      </c>
      <c r="G66" s="920">
        <f t="shared" si="14"/>
        <v>0</v>
      </c>
      <c r="H66" s="920">
        <f t="shared" si="14"/>
        <v>0</v>
      </c>
      <c r="I66" s="920">
        <f t="shared" si="14"/>
        <v>0</v>
      </c>
      <c r="J66" s="920">
        <f t="shared" si="14"/>
        <v>0</v>
      </c>
      <c r="K66" s="920">
        <f t="shared" si="14"/>
        <v>0</v>
      </c>
      <c r="L66" s="920">
        <f t="shared" si="14"/>
        <v>0</v>
      </c>
      <c r="M66" s="920">
        <f t="shared" si="14"/>
        <v>0</v>
      </c>
      <c r="N66" s="920">
        <f t="shared" si="14"/>
        <v>0</v>
      </c>
      <c r="O66" s="920">
        <f t="shared" si="14"/>
        <v>0</v>
      </c>
      <c r="P66" s="920">
        <f t="shared" si="14"/>
        <v>0</v>
      </c>
      <c r="Q66" s="920">
        <f t="shared" si="14"/>
        <v>0</v>
      </c>
      <c r="R66" s="920">
        <f t="shared" si="14"/>
        <v>0</v>
      </c>
      <c r="S66" s="920">
        <f t="shared" si="14"/>
        <v>0</v>
      </c>
      <c r="T66" s="920">
        <f t="shared" si="14"/>
        <v>0</v>
      </c>
      <c r="U66" s="920">
        <f t="shared" si="14"/>
        <v>0</v>
      </c>
      <c r="V66" s="920">
        <f t="shared" si="14"/>
        <v>0</v>
      </c>
      <c r="W66" s="921">
        <f t="shared" si="14"/>
        <v>0</v>
      </c>
    </row>
    <row r="67" spans="1:24" s="685" customFormat="1" ht="12.75" x14ac:dyDescent="0.2">
      <c r="B67" s="840"/>
      <c r="C67" s="791"/>
      <c r="D67" s="789"/>
      <c r="E67" s="789"/>
      <c r="F67" s="789"/>
      <c r="G67" s="789"/>
      <c r="H67" s="789"/>
      <c r="I67" s="789"/>
      <c r="J67" s="789"/>
      <c r="K67" s="789"/>
      <c r="L67" s="789"/>
      <c r="M67" s="789"/>
      <c r="N67" s="789"/>
      <c r="O67" s="789"/>
      <c r="P67" s="789"/>
      <c r="Q67" s="789"/>
      <c r="R67" s="789"/>
      <c r="S67" s="789"/>
      <c r="T67" s="789"/>
      <c r="U67" s="789"/>
      <c r="V67" s="789"/>
      <c r="W67" s="792"/>
    </row>
    <row r="68" spans="1:24" s="685" customFormat="1" ht="12.75" x14ac:dyDescent="0.2">
      <c r="B68" s="837" t="s">
        <v>778</v>
      </c>
      <c r="C68" s="777">
        <f>SUM(D68:W68)</f>
        <v>536408.7323700001</v>
      </c>
      <c r="D68" s="776">
        <f>'O5 Details by Class &amp; Accounts'!I44</f>
        <v>262781.35001908947</v>
      </c>
      <c r="E68" s="776">
        <f>'O5 Details by Class &amp; Accounts'!J44</f>
        <v>90662.795300702972</v>
      </c>
      <c r="F68" s="776">
        <f>'O5 Details by Class &amp; Accounts'!K44</f>
        <v>171732.38587194955</v>
      </c>
      <c r="G68" s="776">
        <f>'O5 Details by Class &amp; Accounts'!L44</f>
        <v>0</v>
      </c>
      <c r="H68" s="776">
        <f>'O5 Details by Class &amp; Accounts'!M44</f>
        <v>10058.564058425625</v>
      </c>
      <c r="I68" s="776">
        <f>'O5 Details by Class &amp; Accounts'!N44</f>
        <v>0</v>
      </c>
      <c r="J68" s="776">
        <f>'O5 Details by Class &amp; Accounts'!O44</f>
        <v>0</v>
      </c>
      <c r="K68" s="776">
        <f>'O5 Details by Class &amp; Accounts'!P44</f>
        <v>102.49670760886424</v>
      </c>
      <c r="L68" s="776">
        <f>'O5 Details by Class &amp; Accounts'!Q44</f>
        <v>1071.1404122235883</v>
      </c>
      <c r="M68" s="776">
        <f>'O5 Details by Class &amp; Accounts'!R44</f>
        <v>0</v>
      </c>
      <c r="N68" s="776">
        <f>'O5 Details by Class &amp; Accounts'!S44</f>
        <v>0</v>
      </c>
      <c r="O68" s="776">
        <f>'O5 Details by Class &amp; Accounts'!T44</f>
        <v>0</v>
      </c>
      <c r="P68" s="776">
        <f>'O5 Details by Class &amp; Accounts'!U44</f>
        <v>0</v>
      </c>
      <c r="Q68" s="776">
        <f>'O5 Details by Class &amp; Accounts'!V44</f>
        <v>0</v>
      </c>
      <c r="R68" s="776">
        <f>'O5 Details by Class &amp; Accounts'!W44</f>
        <v>0</v>
      </c>
      <c r="S68" s="776">
        <f>'O5 Details by Class &amp; Accounts'!X44</f>
        <v>0</v>
      </c>
      <c r="T68" s="776">
        <f>'O5 Details by Class &amp; Accounts'!Y44</f>
        <v>0</v>
      </c>
      <c r="U68" s="776">
        <f>'O5 Details by Class &amp; Accounts'!Z44</f>
        <v>0</v>
      </c>
      <c r="V68" s="776">
        <f>'O5 Details by Class &amp; Accounts'!AA44</f>
        <v>0</v>
      </c>
      <c r="W68" s="664">
        <f>'O5 Details by Class &amp; Accounts'!AB44</f>
        <v>0</v>
      </c>
    </row>
    <row r="69" spans="1:24" s="789" customFormat="1" ht="12.75" x14ac:dyDescent="0.2">
      <c r="B69" s="837" t="s">
        <v>779</v>
      </c>
      <c r="C69" s="777">
        <f>SUM(D69:W69)</f>
        <v>773012.21400000004</v>
      </c>
      <c r="D69" s="776">
        <f>'O5 Details by Class &amp; Accounts'!I48</f>
        <v>378691.06320970476</v>
      </c>
      <c r="E69" s="776">
        <f>'O5 Details by Class &amp; Accounts'!J48</f>
        <v>130653.07086478145</v>
      </c>
      <c r="F69" s="776">
        <f>'O5 Details by Class &amp; Accounts'!K48</f>
        <v>247481.48903513726</v>
      </c>
      <c r="G69" s="776">
        <f>'O5 Details by Class &amp; Accounts'!L48</f>
        <v>0</v>
      </c>
      <c r="H69" s="776">
        <f>'O5 Details by Class &amp; Accounts'!M48</f>
        <v>14495.276462242909</v>
      </c>
      <c r="I69" s="776">
        <f>'O5 Details by Class &amp; Accounts'!N48</f>
        <v>0</v>
      </c>
      <c r="J69" s="776">
        <f>'O5 Details by Class &amp; Accounts'!O48</f>
        <v>0</v>
      </c>
      <c r="K69" s="776">
        <f>'O5 Details by Class &amp; Accounts'!P48</f>
        <v>147.70678047386312</v>
      </c>
      <c r="L69" s="776">
        <f>'O5 Details by Class &amp; Accounts'!Q48</f>
        <v>1543.6076476597957</v>
      </c>
      <c r="M69" s="776">
        <f>'O5 Details by Class &amp; Accounts'!R48</f>
        <v>0</v>
      </c>
      <c r="N69" s="776">
        <f>'O5 Details by Class &amp; Accounts'!S48</f>
        <v>0</v>
      </c>
      <c r="O69" s="776">
        <f>'O5 Details by Class &amp; Accounts'!T48</f>
        <v>0</v>
      </c>
      <c r="P69" s="776">
        <f>'O5 Details by Class &amp; Accounts'!U48</f>
        <v>0</v>
      </c>
      <c r="Q69" s="776">
        <f>'O5 Details by Class &amp; Accounts'!V48</f>
        <v>0</v>
      </c>
      <c r="R69" s="776">
        <f>'O5 Details by Class &amp; Accounts'!W48</f>
        <v>0</v>
      </c>
      <c r="S69" s="776">
        <f>'O5 Details by Class &amp; Accounts'!X48</f>
        <v>0</v>
      </c>
      <c r="T69" s="776">
        <f>'O5 Details by Class &amp; Accounts'!Y48</f>
        <v>0</v>
      </c>
      <c r="U69" s="776">
        <f>'O5 Details by Class &amp; Accounts'!Z48</f>
        <v>0</v>
      </c>
      <c r="V69" s="776">
        <f>'O5 Details by Class &amp; Accounts'!AA48</f>
        <v>0</v>
      </c>
      <c r="W69" s="664">
        <f>'O5 Details by Class &amp; Accounts'!AB48</f>
        <v>0</v>
      </c>
    </row>
    <row r="70" spans="1:24" s="789" customFormat="1" ht="12.75" x14ac:dyDescent="0.2">
      <c r="B70" s="837" t="s">
        <v>780</v>
      </c>
      <c r="C70" s="777">
        <f>SUM(D70:W70)</f>
        <v>398012.86350000004</v>
      </c>
      <c r="D70" s="776">
        <f>'O5 Details by Class &amp; Accounts'!I52</f>
        <v>194982.57817948799</v>
      </c>
      <c r="E70" s="776">
        <f>'O5 Details by Class &amp; Accounts'!J52</f>
        <v>67271.385779112781</v>
      </c>
      <c r="F70" s="776">
        <f>'O5 Details by Class &amp; Accounts'!K52</f>
        <v>127424.65685557568</v>
      </c>
      <c r="G70" s="776">
        <f>'O5 Details by Class &amp; Accounts'!L52</f>
        <v>0</v>
      </c>
      <c r="H70" s="776">
        <f>'O5 Details by Class &amp; Accounts'!M52</f>
        <v>7463.4092288242291</v>
      </c>
      <c r="I70" s="776">
        <f>'O5 Details by Class &amp; Accounts'!N52</f>
        <v>0</v>
      </c>
      <c r="J70" s="776">
        <f>'O5 Details by Class &amp; Accounts'!O52</f>
        <v>0</v>
      </c>
      <c r="K70" s="776">
        <f>'O5 Details by Class &amp; Accounts'!P52</f>
        <v>76.052095413292079</v>
      </c>
      <c r="L70" s="776">
        <f>'O5 Details by Class &amp; Accounts'!Q52</f>
        <v>794.78136158605946</v>
      </c>
      <c r="M70" s="776">
        <f>'O5 Details by Class &amp; Accounts'!R52</f>
        <v>0</v>
      </c>
      <c r="N70" s="776">
        <f>'O5 Details by Class &amp; Accounts'!S52</f>
        <v>0</v>
      </c>
      <c r="O70" s="776">
        <f>'O5 Details by Class &amp; Accounts'!T52</f>
        <v>0</v>
      </c>
      <c r="P70" s="776">
        <f>'O5 Details by Class &amp; Accounts'!U52</f>
        <v>0</v>
      </c>
      <c r="Q70" s="776">
        <f>'O5 Details by Class &amp; Accounts'!V52</f>
        <v>0</v>
      </c>
      <c r="R70" s="776">
        <f>'O5 Details by Class &amp; Accounts'!W52</f>
        <v>0</v>
      </c>
      <c r="S70" s="776">
        <f>'O5 Details by Class &amp; Accounts'!X52</f>
        <v>0</v>
      </c>
      <c r="T70" s="776">
        <f>'O5 Details by Class &amp; Accounts'!Y52</f>
        <v>0</v>
      </c>
      <c r="U70" s="776">
        <f>'O5 Details by Class &amp; Accounts'!Z52</f>
        <v>0</v>
      </c>
      <c r="V70" s="776">
        <f>'O5 Details by Class &amp; Accounts'!AA52</f>
        <v>0</v>
      </c>
      <c r="W70" s="664">
        <f>'O5 Details by Class &amp; Accounts'!AB52</f>
        <v>0</v>
      </c>
      <c r="X70" s="793"/>
    </row>
    <row r="71" spans="1:24" s="789" customFormat="1" ht="12.75" x14ac:dyDescent="0.2">
      <c r="B71" s="837" t="s">
        <v>781</v>
      </c>
      <c r="C71" s="777">
        <f>SUM(D71:W71)</f>
        <v>3296157.76284</v>
      </c>
      <c r="D71" s="776">
        <f>'O5 Details by Class &amp; Accounts'!I56</f>
        <v>1614755.1941744627</v>
      </c>
      <c r="E71" s="776">
        <f>'O5 Details by Class &amp; Accounts'!J56</f>
        <v>557110.38709387579</v>
      </c>
      <c r="F71" s="776">
        <f>'O5 Details by Class &amp; Accounts'!K56</f>
        <v>1055271.8527192248</v>
      </c>
      <c r="G71" s="776">
        <f>'O5 Details by Class &amp; Accounts'!L56</f>
        <v>0</v>
      </c>
      <c r="H71" s="776">
        <f>'O5 Details by Class &amp; Accounts'!M56</f>
        <v>61808.490435487343</v>
      </c>
      <c r="I71" s="776">
        <f>'O5 Details by Class &amp; Accounts'!N56</f>
        <v>0</v>
      </c>
      <c r="J71" s="776">
        <f>'O5 Details by Class &amp; Accounts'!O56</f>
        <v>0</v>
      </c>
      <c r="K71" s="776">
        <f>'O5 Details by Class &amp; Accounts'!P56</f>
        <v>629.82814794570334</v>
      </c>
      <c r="L71" s="776">
        <f>'O5 Details by Class &amp; Accounts'!Q56</f>
        <v>6582.0102690033646</v>
      </c>
      <c r="M71" s="776">
        <f>'O5 Details by Class &amp; Accounts'!R56</f>
        <v>0</v>
      </c>
      <c r="N71" s="776">
        <f>'O5 Details by Class &amp; Accounts'!S56</f>
        <v>0</v>
      </c>
      <c r="O71" s="776">
        <f>'O5 Details by Class &amp; Accounts'!T56</f>
        <v>0</v>
      </c>
      <c r="P71" s="776">
        <f>'O5 Details by Class &amp; Accounts'!U56</f>
        <v>0</v>
      </c>
      <c r="Q71" s="776">
        <f>'O5 Details by Class &amp; Accounts'!V56</f>
        <v>0</v>
      </c>
      <c r="R71" s="776">
        <f>'O5 Details by Class &amp; Accounts'!W56</f>
        <v>0</v>
      </c>
      <c r="S71" s="776">
        <f>'O5 Details by Class &amp; Accounts'!X56</f>
        <v>0</v>
      </c>
      <c r="T71" s="776">
        <f>'O5 Details by Class &amp; Accounts'!Y56</f>
        <v>0</v>
      </c>
      <c r="U71" s="776">
        <f>'O5 Details by Class &amp; Accounts'!Z56</f>
        <v>0</v>
      </c>
      <c r="V71" s="776">
        <f>'O5 Details by Class &amp; Accounts'!AA56</f>
        <v>0</v>
      </c>
      <c r="W71" s="664">
        <f>'O5 Details by Class &amp; Accounts'!AB56</f>
        <v>0</v>
      </c>
      <c r="X71" s="793"/>
    </row>
    <row r="72" spans="1:24" s="834" customFormat="1" ht="19.5" customHeight="1" x14ac:dyDescent="0.2">
      <c r="B72" s="931" t="s">
        <v>1509</v>
      </c>
      <c r="C72" s="919">
        <f>SUM(D72:W72)</f>
        <v>5003591.5727100009</v>
      </c>
      <c r="D72" s="920">
        <f t="shared" ref="D72:W72" si="15">SUM(D68:D71)</f>
        <v>2451210.1855827449</v>
      </c>
      <c r="E72" s="920">
        <f t="shared" si="15"/>
        <v>845697.63903847302</v>
      </c>
      <c r="F72" s="920">
        <f t="shared" si="15"/>
        <v>1601910.3844818873</v>
      </c>
      <c r="G72" s="920">
        <f t="shared" si="15"/>
        <v>0</v>
      </c>
      <c r="H72" s="920">
        <f t="shared" si="15"/>
        <v>93825.74018498011</v>
      </c>
      <c r="I72" s="920">
        <f t="shared" si="15"/>
        <v>0</v>
      </c>
      <c r="J72" s="920">
        <f t="shared" si="15"/>
        <v>0</v>
      </c>
      <c r="K72" s="920">
        <f t="shared" si="15"/>
        <v>956.08373144172276</v>
      </c>
      <c r="L72" s="920">
        <f t="shared" si="15"/>
        <v>9991.5396904728077</v>
      </c>
      <c r="M72" s="920">
        <f t="shared" si="15"/>
        <v>0</v>
      </c>
      <c r="N72" s="920">
        <f t="shared" si="15"/>
        <v>0</v>
      </c>
      <c r="O72" s="920">
        <f t="shared" si="15"/>
        <v>0</v>
      </c>
      <c r="P72" s="920">
        <f t="shared" si="15"/>
        <v>0</v>
      </c>
      <c r="Q72" s="920">
        <f t="shared" si="15"/>
        <v>0</v>
      </c>
      <c r="R72" s="920">
        <f t="shared" si="15"/>
        <v>0</v>
      </c>
      <c r="S72" s="920">
        <f t="shared" si="15"/>
        <v>0</v>
      </c>
      <c r="T72" s="920">
        <f t="shared" si="15"/>
        <v>0</v>
      </c>
      <c r="U72" s="920">
        <f t="shared" si="15"/>
        <v>0</v>
      </c>
      <c r="V72" s="920">
        <f t="shared" si="15"/>
        <v>0</v>
      </c>
      <c r="W72" s="921">
        <f t="shared" si="15"/>
        <v>0</v>
      </c>
    </row>
    <row r="73" spans="1:24" s="818" customFormat="1" ht="12.75" x14ac:dyDescent="0.2">
      <c r="A73" s="789"/>
      <c r="B73" s="841"/>
      <c r="C73" s="817"/>
      <c r="W73" s="819"/>
    </row>
    <row r="74" spans="1:24" s="793" customFormat="1" ht="16.5" customHeight="1" x14ac:dyDescent="0.2">
      <c r="A74" s="820"/>
      <c r="B74" s="842" t="s">
        <v>1556</v>
      </c>
      <c r="C74" s="822"/>
      <c r="W74" s="823"/>
    </row>
    <row r="75" spans="1:24" s="789" customFormat="1" ht="12.75" x14ac:dyDescent="0.2">
      <c r="A75" s="207"/>
      <c r="B75" s="843" t="s">
        <v>1557</v>
      </c>
      <c r="C75" s="777">
        <f t="shared" ref="C75:C86" si="16">SUM(D75:W75)</f>
        <v>0</v>
      </c>
      <c r="D75" s="776">
        <f>'O5 Details by Class &amp; Accounts'!I138</f>
        <v>0</v>
      </c>
      <c r="E75" s="776">
        <f>'O5 Details by Class &amp; Accounts'!J138</f>
        <v>0</v>
      </c>
      <c r="F75" s="776">
        <f>'O5 Details by Class &amp; Accounts'!K138</f>
        <v>0</v>
      </c>
      <c r="G75" s="776">
        <f>'O5 Details by Class &amp; Accounts'!L138</f>
        <v>0</v>
      </c>
      <c r="H75" s="776">
        <f>'O5 Details by Class &amp; Accounts'!M138</f>
        <v>0</v>
      </c>
      <c r="I75" s="776">
        <f>'O5 Details by Class &amp; Accounts'!N138</f>
        <v>0</v>
      </c>
      <c r="J75" s="776">
        <f>'O5 Details by Class &amp; Accounts'!O138</f>
        <v>0</v>
      </c>
      <c r="K75" s="776">
        <f>'O5 Details by Class &amp; Accounts'!P138</f>
        <v>0</v>
      </c>
      <c r="L75" s="776">
        <f>'O5 Details by Class &amp; Accounts'!Q138</f>
        <v>0</v>
      </c>
      <c r="M75" s="776">
        <f>'O5 Details by Class &amp; Accounts'!R138</f>
        <v>0</v>
      </c>
      <c r="N75" s="776">
        <f>'O5 Details by Class &amp; Accounts'!S138</f>
        <v>0</v>
      </c>
      <c r="O75" s="776">
        <f>'O5 Details by Class &amp; Accounts'!T138</f>
        <v>0</v>
      </c>
      <c r="P75" s="776">
        <f>'O5 Details by Class &amp; Accounts'!U138</f>
        <v>0</v>
      </c>
      <c r="Q75" s="776">
        <f>'O5 Details by Class &amp; Accounts'!V138</f>
        <v>0</v>
      </c>
      <c r="R75" s="776">
        <f>'O5 Details by Class &amp; Accounts'!W138</f>
        <v>0</v>
      </c>
      <c r="S75" s="776">
        <f>'O5 Details by Class &amp; Accounts'!X138</f>
        <v>0</v>
      </c>
      <c r="T75" s="776">
        <f>'O5 Details by Class &amp; Accounts'!Y138</f>
        <v>0</v>
      </c>
      <c r="U75" s="776">
        <f>'O5 Details by Class &amp; Accounts'!Z138</f>
        <v>0</v>
      </c>
      <c r="V75" s="776">
        <f>'O5 Details by Class &amp; Accounts'!AA138</f>
        <v>0</v>
      </c>
      <c r="W75" s="664">
        <f>'O5 Details by Class &amp; Accounts'!AB138</f>
        <v>0</v>
      </c>
    </row>
    <row r="76" spans="1:24" s="789" customFormat="1" ht="12.75" x14ac:dyDescent="0.2">
      <c r="A76" s="207"/>
      <c r="B76" s="843" t="s">
        <v>1558</v>
      </c>
      <c r="C76" s="777">
        <f t="shared" si="16"/>
        <v>173580.00000000003</v>
      </c>
      <c r="D76" s="776">
        <f>'O5 Details by Class &amp; Accounts'!I139</f>
        <v>56261.641922759503</v>
      </c>
      <c r="E76" s="776">
        <f>'O5 Details by Class &amp; Accounts'!J139</f>
        <v>19410.957910650999</v>
      </c>
      <c r="F76" s="776">
        <f>'O5 Details by Class &amp; Accounts'!K139</f>
        <v>43524.619612506671</v>
      </c>
      <c r="G76" s="776">
        <f>'O5 Details by Class &amp; Accounts'!L139</f>
        <v>0</v>
      </c>
      <c r="H76" s="776">
        <f>'O5 Details by Class &amp; Accounts'!M139</f>
        <v>22386.208704967074</v>
      </c>
      <c r="I76" s="776">
        <f>'O5 Details by Class &amp; Accounts'!N139</f>
        <v>31745.29545001638</v>
      </c>
      <c r="J76" s="776">
        <f>'O5 Details by Class &amp; Accounts'!O139</f>
        <v>0</v>
      </c>
      <c r="K76" s="776">
        <f>'O5 Details by Class &amp; Accounts'!P139</f>
        <v>21.944605510751764</v>
      </c>
      <c r="L76" s="776">
        <f>'O5 Details by Class &amp; Accounts'!Q139</f>
        <v>229.33179358863447</v>
      </c>
      <c r="M76" s="776">
        <f>'O5 Details by Class &amp; Accounts'!R139</f>
        <v>0</v>
      </c>
      <c r="N76" s="776">
        <f>'O5 Details by Class &amp; Accounts'!S139</f>
        <v>0</v>
      </c>
      <c r="O76" s="776">
        <f>'O5 Details by Class &amp; Accounts'!T139</f>
        <v>0</v>
      </c>
      <c r="P76" s="776">
        <f>'O5 Details by Class &amp; Accounts'!U139</f>
        <v>0</v>
      </c>
      <c r="Q76" s="776">
        <f>'O5 Details by Class &amp; Accounts'!V139</f>
        <v>0</v>
      </c>
      <c r="R76" s="776">
        <f>'O5 Details by Class &amp; Accounts'!W139</f>
        <v>0</v>
      </c>
      <c r="S76" s="776">
        <f>'O5 Details by Class &amp; Accounts'!X139</f>
        <v>0</v>
      </c>
      <c r="T76" s="776">
        <f>'O5 Details by Class &amp; Accounts'!Y139</f>
        <v>0</v>
      </c>
      <c r="U76" s="776">
        <f>'O5 Details by Class &amp; Accounts'!Z139</f>
        <v>0</v>
      </c>
      <c r="V76" s="776">
        <f>'O5 Details by Class &amp; Accounts'!AA139</f>
        <v>0</v>
      </c>
      <c r="W76" s="664">
        <f>'O5 Details by Class &amp; Accounts'!AB139</f>
        <v>0</v>
      </c>
      <c r="X76" s="793"/>
    </row>
    <row r="77" spans="1:24" s="789" customFormat="1" ht="11.25" customHeight="1" x14ac:dyDescent="0.2">
      <c r="A77" s="207"/>
      <c r="B77" s="843" t="s">
        <v>1569</v>
      </c>
      <c r="C77" s="777">
        <f t="shared" si="16"/>
        <v>653535.00000000012</v>
      </c>
      <c r="D77" s="776">
        <f>'O5 Details by Class &amp; Accounts'!I142</f>
        <v>277158.55485492642</v>
      </c>
      <c r="E77" s="776">
        <f>'O5 Details by Class &amp; Accounts'!J142</f>
        <v>95623.107662798211</v>
      </c>
      <c r="F77" s="776">
        <f>'O5 Details by Class &amp; Accounts'!K142</f>
        <v>191225.86859183473</v>
      </c>
      <c r="G77" s="776">
        <f>'O5 Details by Class &amp; Accounts'!L142</f>
        <v>0</v>
      </c>
      <c r="H77" s="776">
        <f>'O5 Details by Class &amp; Accounts'!M142</f>
        <v>40846.474826844846</v>
      </c>
      <c r="I77" s="776">
        <f>'O5 Details by Class &amp; Accounts'!N142</f>
        <v>47443.14530441547</v>
      </c>
      <c r="J77" s="776">
        <f>'O5 Details by Class &amp; Accounts'!O142</f>
        <v>0</v>
      </c>
      <c r="K77" s="776">
        <f>'O5 Details by Class &amp; Accounts'!P142</f>
        <v>108.10447300083169</v>
      </c>
      <c r="L77" s="776">
        <f>'O5 Details by Class &amp; Accounts'!Q142</f>
        <v>1129.7442861794937</v>
      </c>
      <c r="M77" s="776">
        <f>'O5 Details by Class &amp; Accounts'!R142</f>
        <v>0</v>
      </c>
      <c r="N77" s="776">
        <f>'O5 Details by Class &amp; Accounts'!S142</f>
        <v>0</v>
      </c>
      <c r="O77" s="776">
        <f>'O5 Details by Class &amp; Accounts'!T142</f>
        <v>0</v>
      </c>
      <c r="P77" s="776">
        <f>'O5 Details by Class &amp; Accounts'!U142</f>
        <v>0</v>
      </c>
      <c r="Q77" s="776">
        <f>'O5 Details by Class &amp; Accounts'!V142</f>
        <v>0</v>
      </c>
      <c r="R77" s="776">
        <f>'O5 Details by Class &amp; Accounts'!W142</f>
        <v>0</v>
      </c>
      <c r="S77" s="776">
        <f>'O5 Details by Class &amp; Accounts'!X142</f>
        <v>0</v>
      </c>
      <c r="T77" s="776">
        <f>'O5 Details by Class &amp; Accounts'!Y142</f>
        <v>0</v>
      </c>
      <c r="U77" s="776">
        <f>'O5 Details by Class &amp; Accounts'!Z142</f>
        <v>0</v>
      </c>
      <c r="V77" s="776">
        <f>'O5 Details by Class &amp; Accounts'!AA142</f>
        <v>0</v>
      </c>
      <c r="W77" s="664">
        <f>'O5 Details by Class &amp; Accounts'!AB142</f>
        <v>0</v>
      </c>
    </row>
    <row r="78" spans="1:24" s="789" customFormat="1" ht="12.75" x14ac:dyDescent="0.2">
      <c r="A78" s="207"/>
      <c r="B78" s="843" t="s">
        <v>1570</v>
      </c>
      <c r="C78" s="777">
        <f t="shared" si="16"/>
        <v>74801.399999999994</v>
      </c>
      <c r="D78" s="776">
        <f>'O5 Details by Class &amp; Accounts'!I143</f>
        <v>31722.628359805203</v>
      </c>
      <c r="E78" s="776">
        <f>'O5 Details by Class &amp; Accounts'!J143</f>
        <v>10944.696650566586</v>
      </c>
      <c r="F78" s="776">
        <f>'O5 Details by Class &amp; Accounts'!K143</f>
        <v>21887.064482981426</v>
      </c>
      <c r="G78" s="776">
        <f>'O5 Details by Class &amp; Accounts'!L143</f>
        <v>0</v>
      </c>
      <c r="H78" s="776">
        <f>'O5 Details by Class &amp; Accounts'!M143</f>
        <v>4675.149000608616</v>
      </c>
      <c r="I78" s="776">
        <f>'O5 Details by Class &amp; Accounts'!N143</f>
        <v>5430.1815345370987</v>
      </c>
      <c r="J78" s="776">
        <f>'O5 Details by Class &amp; Accounts'!O143</f>
        <v>0</v>
      </c>
      <c r="K78" s="776">
        <f>'O5 Details by Class &amp; Accounts'!P143</f>
        <v>12.373271403558205</v>
      </c>
      <c r="L78" s="776">
        <f>'O5 Details by Class &amp; Accounts'!Q143</f>
        <v>129.30670009751088</v>
      </c>
      <c r="M78" s="776">
        <f>'O5 Details by Class &amp; Accounts'!R143</f>
        <v>0</v>
      </c>
      <c r="N78" s="776">
        <f>'O5 Details by Class &amp; Accounts'!S143</f>
        <v>0</v>
      </c>
      <c r="O78" s="776">
        <f>'O5 Details by Class &amp; Accounts'!T143</f>
        <v>0</v>
      </c>
      <c r="P78" s="776">
        <f>'O5 Details by Class &amp; Accounts'!U143</f>
        <v>0</v>
      </c>
      <c r="Q78" s="776">
        <f>'O5 Details by Class &amp; Accounts'!V143</f>
        <v>0</v>
      </c>
      <c r="R78" s="776">
        <f>'O5 Details by Class &amp; Accounts'!W143</f>
        <v>0</v>
      </c>
      <c r="S78" s="776">
        <f>'O5 Details by Class &amp; Accounts'!X143</f>
        <v>0</v>
      </c>
      <c r="T78" s="776">
        <f>'O5 Details by Class &amp; Accounts'!Y143</f>
        <v>0</v>
      </c>
      <c r="U78" s="776">
        <f>'O5 Details by Class &amp; Accounts'!Z143</f>
        <v>0</v>
      </c>
      <c r="V78" s="776">
        <f>'O5 Details by Class &amp; Accounts'!AA143</f>
        <v>0</v>
      </c>
      <c r="W78" s="664">
        <f>'O5 Details by Class &amp; Accounts'!AB143</f>
        <v>0</v>
      </c>
    </row>
    <row r="79" spans="1:24" s="789" customFormat="1" ht="12.75" x14ac:dyDescent="0.2">
      <c r="A79" s="207"/>
      <c r="B79" s="843" t="s">
        <v>1572</v>
      </c>
      <c r="C79" s="777">
        <f t="shared" si="16"/>
        <v>0</v>
      </c>
      <c r="D79" s="776">
        <f>'O5 Details by Class &amp; Accounts'!I150</f>
        <v>0</v>
      </c>
      <c r="E79" s="776">
        <f>'O5 Details by Class &amp; Accounts'!J150</f>
        <v>0</v>
      </c>
      <c r="F79" s="776">
        <f>'O5 Details by Class &amp; Accounts'!K150</f>
        <v>0</v>
      </c>
      <c r="G79" s="776">
        <f>'O5 Details by Class &amp; Accounts'!L150</f>
        <v>0</v>
      </c>
      <c r="H79" s="776">
        <f>'O5 Details by Class &amp; Accounts'!M150</f>
        <v>0</v>
      </c>
      <c r="I79" s="776">
        <f>'O5 Details by Class &amp; Accounts'!N150</f>
        <v>0</v>
      </c>
      <c r="J79" s="776">
        <f>'O5 Details by Class &amp; Accounts'!O150</f>
        <v>0</v>
      </c>
      <c r="K79" s="776">
        <f>'O5 Details by Class &amp; Accounts'!P150</f>
        <v>0</v>
      </c>
      <c r="L79" s="776">
        <f>'O5 Details by Class &amp; Accounts'!Q150</f>
        <v>0</v>
      </c>
      <c r="M79" s="776">
        <f>'O5 Details by Class &amp; Accounts'!R150</f>
        <v>0</v>
      </c>
      <c r="N79" s="776">
        <f>'O5 Details by Class &amp; Accounts'!S150</f>
        <v>0</v>
      </c>
      <c r="O79" s="776">
        <f>'O5 Details by Class &amp; Accounts'!T150</f>
        <v>0</v>
      </c>
      <c r="P79" s="776">
        <f>'O5 Details by Class &amp; Accounts'!U150</f>
        <v>0</v>
      </c>
      <c r="Q79" s="776">
        <f>'O5 Details by Class &amp; Accounts'!V150</f>
        <v>0</v>
      </c>
      <c r="R79" s="776">
        <f>'O5 Details by Class &amp; Accounts'!W150</f>
        <v>0</v>
      </c>
      <c r="S79" s="776">
        <f>'O5 Details by Class &amp; Accounts'!X150</f>
        <v>0</v>
      </c>
      <c r="T79" s="776">
        <f>'O5 Details by Class &amp; Accounts'!Y150</f>
        <v>0</v>
      </c>
      <c r="U79" s="776">
        <f>'O5 Details by Class &amp; Accounts'!Z150</f>
        <v>0</v>
      </c>
      <c r="V79" s="776">
        <f>'O5 Details by Class &amp; Accounts'!AA150</f>
        <v>0</v>
      </c>
      <c r="W79" s="664">
        <f>'O5 Details by Class &amp; Accounts'!AB150</f>
        <v>0</v>
      </c>
      <c r="X79" s="825"/>
    </row>
    <row r="80" spans="1:24" s="789" customFormat="1" ht="12.75" x14ac:dyDescent="0.2">
      <c r="A80" s="207"/>
      <c r="B80" s="843" t="s">
        <v>1578</v>
      </c>
      <c r="C80" s="777">
        <f t="shared" si="16"/>
        <v>21299.999999999996</v>
      </c>
      <c r="D80" s="776">
        <f>'O5 Details by Class &amp; Accounts'!I151</f>
        <v>6903.8654969165655</v>
      </c>
      <c r="E80" s="776">
        <f>'O5 Details by Class &amp; Accounts'!J151</f>
        <v>2381.9184439271016</v>
      </c>
      <c r="F80" s="776">
        <f>'O5 Details by Class &amp; Accounts'!K151</f>
        <v>5340.9056213065569</v>
      </c>
      <c r="G80" s="776">
        <f>'O5 Details by Class &amp; Accounts'!L151</f>
        <v>0</v>
      </c>
      <c r="H80" s="776">
        <f>'O5 Details by Class &amp; Accounts'!M151</f>
        <v>2747.011438044698</v>
      </c>
      <c r="I80" s="776">
        <f>'O5 Details by Class &amp; Accounts'!N151</f>
        <v>3895.4648754772948</v>
      </c>
      <c r="J80" s="776">
        <f>'O5 Details by Class &amp; Accounts'!O151</f>
        <v>0</v>
      </c>
      <c r="K80" s="776">
        <f>'O5 Details by Class &amp; Accounts'!P151</f>
        <v>2.6928223146619001</v>
      </c>
      <c r="L80" s="776">
        <f>'O5 Details by Class &amp; Accounts'!Q151</f>
        <v>28.141302013123138</v>
      </c>
      <c r="M80" s="776">
        <f>'O5 Details by Class &amp; Accounts'!R151</f>
        <v>0</v>
      </c>
      <c r="N80" s="776">
        <f>'O5 Details by Class &amp; Accounts'!S151</f>
        <v>0</v>
      </c>
      <c r="O80" s="776">
        <f>'O5 Details by Class &amp; Accounts'!T151</f>
        <v>0</v>
      </c>
      <c r="P80" s="776">
        <f>'O5 Details by Class &amp; Accounts'!U151</f>
        <v>0</v>
      </c>
      <c r="Q80" s="776">
        <f>'O5 Details by Class &amp; Accounts'!V151</f>
        <v>0</v>
      </c>
      <c r="R80" s="776">
        <f>'O5 Details by Class &amp; Accounts'!W151</f>
        <v>0</v>
      </c>
      <c r="S80" s="776">
        <f>'O5 Details by Class &amp; Accounts'!X151</f>
        <v>0</v>
      </c>
      <c r="T80" s="776">
        <f>'O5 Details by Class &amp; Accounts'!Y151</f>
        <v>0</v>
      </c>
      <c r="U80" s="776">
        <f>'O5 Details by Class &amp; Accounts'!Z151</f>
        <v>0</v>
      </c>
      <c r="V80" s="776">
        <f>'O5 Details by Class &amp; Accounts'!AA151</f>
        <v>0</v>
      </c>
      <c r="W80" s="664">
        <f>'O5 Details by Class &amp; Accounts'!AB151</f>
        <v>0</v>
      </c>
    </row>
    <row r="81" spans="1:24" s="789" customFormat="1" ht="12.75" x14ac:dyDescent="0.2">
      <c r="A81" s="207"/>
      <c r="B81" s="843" t="s">
        <v>1579</v>
      </c>
      <c r="C81" s="777">
        <f t="shared" si="16"/>
        <v>5400</v>
      </c>
      <c r="D81" s="776">
        <f>'O5 Details by Class &amp; Accounts'!I157</f>
        <v>1886.3282308150854</v>
      </c>
      <c r="E81" s="776">
        <f>'O5 Details by Class &amp; Accounts'!J157</f>
        <v>650.80642232754224</v>
      </c>
      <c r="F81" s="776">
        <f>'O5 Details by Class &amp; Accounts'!K157</f>
        <v>1410.9972180427114</v>
      </c>
      <c r="G81" s="776">
        <f>'O5 Details by Class &amp; Accounts'!L157</f>
        <v>0</v>
      </c>
      <c r="H81" s="776">
        <f>'O5 Details by Class &amp; Accounts'!M157</f>
        <v>605.9650946395991</v>
      </c>
      <c r="I81" s="776">
        <f>'O5 Details by Class &amp; Accounts'!N157</f>
        <v>837.47829310530358</v>
      </c>
      <c r="J81" s="776">
        <f>'O5 Details by Class &amp; Accounts'!O157</f>
        <v>0</v>
      </c>
      <c r="K81" s="776">
        <f>'O5 Details by Class &amp; Accounts'!P157</f>
        <v>0.73575401418005815</v>
      </c>
      <c r="L81" s="776">
        <f>'O5 Details by Class &amp; Accounts'!Q157</f>
        <v>7.6889870555786555</v>
      </c>
      <c r="M81" s="776">
        <f>'O5 Details by Class &amp; Accounts'!R157</f>
        <v>0</v>
      </c>
      <c r="N81" s="776">
        <f>'O5 Details by Class &amp; Accounts'!S157</f>
        <v>0</v>
      </c>
      <c r="O81" s="776">
        <f>'O5 Details by Class &amp; Accounts'!T157</f>
        <v>0</v>
      </c>
      <c r="P81" s="776">
        <f>'O5 Details by Class &amp; Accounts'!U157</f>
        <v>0</v>
      </c>
      <c r="Q81" s="776">
        <f>'O5 Details by Class &amp; Accounts'!V157</f>
        <v>0</v>
      </c>
      <c r="R81" s="776">
        <f>'O5 Details by Class &amp; Accounts'!W157</f>
        <v>0</v>
      </c>
      <c r="S81" s="776">
        <f>'O5 Details by Class &amp; Accounts'!X157</f>
        <v>0</v>
      </c>
      <c r="T81" s="776">
        <f>'O5 Details by Class &amp; Accounts'!Y157</f>
        <v>0</v>
      </c>
      <c r="U81" s="776">
        <f>'O5 Details by Class &amp; Accounts'!Z157</f>
        <v>0</v>
      </c>
      <c r="V81" s="776">
        <f>'O5 Details by Class &amp; Accounts'!AA157</f>
        <v>0</v>
      </c>
      <c r="W81" s="664">
        <f>'O5 Details by Class &amp; Accounts'!AB157</f>
        <v>0</v>
      </c>
    </row>
    <row r="82" spans="1:24" s="789" customFormat="1" ht="12.75" x14ac:dyDescent="0.2">
      <c r="A82" s="207"/>
      <c r="B82" s="843" t="s">
        <v>1580</v>
      </c>
      <c r="C82" s="777">
        <f t="shared" si="16"/>
        <v>40800.000000000007</v>
      </c>
      <c r="D82" s="776">
        <f>'O5 Details by Class &amp; Accounts'!I158</f>
        <v>12909.962839615897</v>
      </c>
      <c r="E82" s="776">
        <f>'O5 Details by Class &amp; Accounts'!J158</f>
        <v>4454.0958412107711</v>
      </c>
      <c r="F82" s="776">
        <f>'O5 Details by Class &amp; Accounts'!K158</f>
        <v>10098.852570774532</v>
      </c>
      <c r="G82" s="776">
        <f>'O5 Details by Class &amp; Accounts'!L158</f>
        <v>0</v>
      </c>
      <c r="H82" s="776">
        <f>'O5 Details by Class &amp; Accounts'!M158</f>
        <v>5470.8854698090245</v>
      </c>
      <c r="I82" s="776">
        <f>'O5 Details by Class &amp; Accounts'!N158</f>
        <v>7808.5446524995696</v>
      </c>
      <c r="J82" s="776">
        <f>'O5 Details by Class &amp; Accounts'!O158</f>
        <v>0</v>
      </c>
      <c r="K82" s="776">
        <f>'O5 Details by Class &amp; Accounts'!P158</f>
        <v>5.0354741168552817</v>
      </c>
      <c r="L82" s="776">
        <f>'O5 Details by Class &amp; Accounts'!Q158</f>
        <v>52.623151973352869</v>
      </c>
      <c r="M82" s="776">
        <f>'O5 Details by Class &amp; Accounts'!R158</f>
        <v>0</v>
      </c>
      <c r="N82" s="776">
        <f>'O5 Details by Class &amp; Accounts'!S158</f>
        <v>0</v>
      </c>
      <c r="O82" s="776">
        <f>'O5 Details by Class &amp; Accounts'!T158</f>
        <v>0</v>
      </c>
      <c r="P82" s="776">
        <f>'O5 Details by Class &amp; Accounts'!U158</f>
        <v>0</v>
      </c>
      <c r="Q82" s="776">
        <f>'O5 Details by Class &amp; Accounts'!V158</f>
        <v>0</v>
      </c>
      <c r="R82" s="776">
        <f>'O5 Details by Class &amp; Accounts'!W158</f>
        <v>0</v>
      </c>
      <c r="S82" s="776">
        <f>'O5 Details by Class &amp; Accounts'!X158</f>
        <v>0</v>
      </c>
      <c r="T82" s="776">
        <f>'O5 Details by Class &amp; Accounts'!Y158</f>
        <v>0</v>
      </c>
      <c r="U82" s="776">
        <f>'O5 Details by Class &amp; Accounts'!Z158</f>
        <v>0</v>
      </c>
      <c r="V82" s="776">
        <f>'O5 Details by Class &amp; Accounts'!AA158</f>
        <v>0</v>
      </c>
      <c r="W82" s="664">
        <f>'O5 Details by Class &amp; Accounts'!AB158</f>
        <v>0</v>
      </c>
    </row>
    <row r="83" spans="1:24" s="685" customFormat="1" ht="12.75" x14ac:dyDescent="0.2">
      <c r="A83" s="207"/>
      <c r="B83" s="843" t="s">
        <v>1581</v>
      </c>
      <c r="C83" s="777">
        <f t="shared" si="16"/>
        <v>0</v>
      </c>
      <c r="D83" s="776">
        <f>'O5 Details by Class &amp; Accounts'!I160</f>
        <v>0</v>
      </c>
      <c r="E83" s="776">
        <f>'O5 Details by Class &amp; Accounts'!J160</f>
        <v>0</v>
      </c>
      <c r="F83" s="776">
        <f>'O5 Details by Class &amp; Accounts'!K160</f>
        <v>0</v>
      </c>
      <c r="G83" s="776">
        <f>'O5 Details by Class &amp; Accounts'!L160</f>
        <v>0</v>
      </c>
      <c r="H83" s="776">
        <f>'O5 Details by Class &amp; Accounts'!M160</f>
        <v>0</v>
      </c>
      <c r="I83" s="776">
        <f>'O5 Details by Class &amp; Accounts'!N160</f>
        <v>0</v>
      </c>
      <c r="J83" s="776">
        <f>'O5 Details by Class &amp; Accounts'!O160</f>
        <v>0</v>
      </c>
      <c r="K83" s="776">
        <f>'O5 Details by Class &amp; Accounts'!P160</f>
        <v>0</v>
      </c>
      <c r="L83" s="776">
        <f>'O5 Details by Class &amp; Accounts'!Q160</f>
        <v>0</v>
      </c>
      <c r="M83" s="776">
        <f>'O5 Details by Class &amp; Accounts'!R160</f>
        <v>0</v>
      </c>
      <c r="N83" s="776">
        <f>'O5 Details by Class &amp; Accounts'!S160</f>
        <v>0</v>
      </c>
      <c r="O83" s="776">
        <f>'O5 Details by Class &amp; Accounts'!T160</f>
        <v>0</v>
      </c>
      <c r="P83" s="776">
        <f>'O5 Details by Class &amp; Accounts'!U160</f>
        <v>0</v>
      </c>
      <c r="Q83" s="776">
        <f>'O5 Details by Class &amp; Accounts'!V160</f>
        <v>0</v>
      </c>
      <c r="R83" s="776">
        <f>'O5 Details by Class &amp; Accounts'!W160</f>
        <v>0</v>
      </c>
      <c r="S83" s="776">
        <f>'O5 Details by Class &amp; Accounts'!X160</f>
        <v>0</v>
      </c>
      <c r="T83" s="776">
        <f>'O5 Details by Class &amp; Accounts'!Y160</f>
        <v>0</v>
      </c>
      <c r="U83" s="776">
        <f>'O5 Details by Class &amp; Accounts'!Z160</f>
        <v>0</v>
      </c>
      <c r="V83" s="776">
        <f>'O5 Details by Class &amp; Accounts'!AA160</f>
        <v>0</v>
      </c>
      <c r="W83" s="664">
        <f>'O5 Details by Class &amp; Accounts'!AB160</f>
        <v>0</v>
      </c>
    </row>
    <row r="84" spans="1:24" s="685" customFormat="1" ht="12.75" x14ac:dyDescent="0.2">
      <c r="A84" s="207"/>
      <c r="B84" s="843" t="s">
        <v>1582</v>
      </c>
      <c r="C84" s="777">
        <f t="shared" si="16"/>
        <v>0</v>
      </c>
      <c r="D84" s="776">
        <f>'O5 Details by Class &amp; Accounts'!I161</f>
        <v>0</v>
      </c>
      <c r="E84" s="776">
        <f>'O5 Details by Class &amp; Accounts'!J161</f>
        <v>0</v>
      </c>
      <c r="F84" s="776">
        <f>'O5 Details by Class &amp; Accounts'!K161</f>
        <v>0</v>
      </c>
      <c r="G84" s="776">
        <f>'O5 Details by Class &amp; Accounts'!L161</f>
        <v>0</v>
      </c>
      <c r="H84" s="776">
        <f>'O5 Details by Class &amp; Accounts'!M161</f>
        <v>0</v>
      </c>
      <c r="I84" s="776">
        <f>'O5 Details by Class &amp; Accounts'!N161</f>
        <v>0</v>
      </c>
      <c r="J84" s="776">
        <f>'O5 Details by Class &amp; Accounts'!O161</f>
        <v>0</v>
      </c>
      <c r="K84" s="776">
        <f>'O5 Details by Class &amp; Accounts'!P161</f>
        <v>0</v>
      </c>
      <c r="L84" s="776">
        <f>'O5 Details by Class &amp; Accounts'!Q161</f>
        <v>0</v>
      </c>
      <c r="M84" s="776">
        <f>'O5 Details by Class &amp; Accounts'!R161</f>
        <v>0</v>
      </c>
      <c r="N84" s="776">
        <f>'O5 Details by Class &amp; Accounts'!S161</f>
        <v>0</v>
      </c>
      <c r="O84" s="776">
        <f>'O5 Details by Class &amp; Accounts'!T161</f>
        <v>0</v>
      </c>
      <c r="P84" s="776">
        <f>'O5 Details by Class &amp; Accounts'!U161</f>
        <v>0</v>
      </c>
      <c r="Q84" s="776">
        <f>'O5 Details by Class &amp; Accounts'!V161</f>
        <v>0</v>
      </c>
      <c r="R84" s="776">
        <f>'O5 Details by Class &amp; Accounts'!W161</f>
        <v>0</v>
      </c>
      <c r="S84" s="776">
        <f>'O5 Details by Class &amp; Accounts'!X161</f>
        <v>0</v>
      </c>
      <c r="T84" s="776">
        <f>'O5 Details by Class &amp; Accounts'!Y161</f>
        <v>0</v>
      </c>
      <c r="U84" s="776">
        <f>'O5 Details by Class &amp; Accounts'!Z161</f>
        <v>0</v>
      </c>
      <c r="V84" s="776">
        <f>'O5 Details by Class &amp; Accounts'!AA161</f>
        <v>0</v>
      </c>
      <c r="W84" s="664">
        <f>'O5 Details by Class &amp; Accounts'!AB161</f>
        <v>0</v>
      </c>
    </row>
    <row r="85" spans="1:24" s="685" customFormat="1" ht="12" customHeight="1" x14ac:dyDescent="0.2">
      <c r="A85" s="207"/>
      <c r="B85" s="843" t="s">
        <v>1583</v>
      </c>
      <c r="C85" s="777">
        <f t="shared" si="16"/>
        <v>11520</v>
      </c>
      <c r="D85" s="776">
        <f>'O5 Details by Class &amp; Accounts'!I162</f>
        <v>4885.5326064078472</v>
      </c>
      <c r="E85" s="776">
        <f>'O5 Details by Class &amp; Accounts'!J162</f>
        <v>1685.568791687416</v>
      </c>
      <c r="F85" s="776">
        <f>'O5 Details by Class &amp; Accounts'!K162</f>
        <v>3370.7789271851334</v>
      </c>
      <c r="G85" s="776">
        <f>'O5 Details by Class &amp; Accounts'!L162</f>
        <v>0</v>
      </c>
      <c r="H85" s="776">
        <f>'O5 Details by Class &amp; Accounts'!M162</f>
        <v>720.00947157421194</v>
      </c>
      <c r="I85" s="776">
        <f>'O5 Details by Class &amp; Accounts'!N162</f>
        <v>836.29038063281394</v>
      </c>
      <c r="J85" s="776">
        <f>'O5 Details by Class &amp; Accounts'!O162</f>
        <v>0</v>
      </c>
      <c r="K85" s="776">
        <f>'O5 Details by Class &amp; Accounts'!P162</f>
        <v>1.9055804646569521</v>
      </c>
      <c r="L85" s="776">
        <f>'O5 Details by Class &amp; Accounts'!Q162</f>
        <v>19.914242047920567</v>
      </c>
      <c r="M85" s="776">
        <f>'O5 Details by Class &amp; Accounts'!R162</f>
        <v>0</v>
      </c>
      <c r="N85" s="776">
        <f>'O5 Details by Class &amp; Accounts'!S162</f>
        <v>0</v>
      </c>
      <c r="O85" s="776">
        <f>'O5 Details by Class &amp; Accounts'!T162</f>
        <v>0</v>
      </c>
      <c r="P85" s="776">
        <f>'O5 Details by Class &amp; Accounts'!U162</f>
        <v>0</v>
      </c>
      <c r="Q85" s="776">
        <f>'O5 Details by Class &amp; Accounts'!V162</f>
        <v>0</v>
      </c>
      <c r="R85" s="776">
        <f>'O5 Details by Class &amp; Accounts'!W162</f>
        <v>0</v>
      </c>
      <c r="S85" s="776">
        <f>'O5 Details by Class &amp; Accounts'!X162</f>
        <v>0</v>
      </c>
      <c r="T85" s="776">
        <f>'O5 Details by Class &amp; Accounts'!Y162</f>
        <v>0</v>
      </c>
      <c r="U85" s="776">
        <f>'O5 Details by Class &amp; Accounts'!Z162</f>
        <v>0</v>
      </c>
      <c r="V85" s="776">
        <f>'O5 Details by Class &amp; Accounts'!AA162</f>
        <v>0</v>
      </c>
      <c r="W85" s="664">
        <f>'O5 Details by Class &amp; Accounts'!AB162</f>
        <v>0</v>
      </c>
    </row>
    <row r="86" spans="1:24" s="640" customFormat="1" ht="23.25" customHeight="1" x14ac:dyDescent="0.2">
      <c r="B86" s="935" t="s">
        <v>809</v>
      </c>
      <c r="C86" s="895">
        <f t="shared" si="16"/>
        <v>980936.4</v>
      </c>
      <c r="D86" s="896">
        <f t="shared" ref="D86:W86" si="17">SUM(D75:D85)</f>
        <v>391728.51431124646</v>
      </c>
      <c r="E86" s="896">
        <f t="shared" si="17"/>
        <v>135151.15172316864</v>
      </c>
      <c r="F86" s="896">
        <f t="shared" si="17"/>
        <v>276859.08702463179</v>
      </c>
      <c r="G86" s="896">
        <f t="shared" si="17"/>
        <v>0</v>
      </c>
      <c r="H86" s="896">
        <f t="shared" si="17"/>
        <v>77451.704006488086</v>
      </c>
      <c r="I86" s="896">
        <f t="shared" si="17"/>
        <v>97996.400490683925</v>
      </c>
      <c r="J86" s="896">
        <f t="shared" si="17"/>
        <v>0</v>
      </c>
      <c r="K86" s="896">
        <f t="shared" si="17"/>
        <v>152.79198082549584</v>
      </c>
      <c r="L86" s="896">
        <f t="shared" si="17"/>
        <v>1596.7504629556145</v>
      </c>
      <c r="M86" s="896">
        <f t="shared" si="17"/>
        <v>0</v>
      </c>
      <c r="N86" s="896">
        <f t="shared" si="17"/>
        <v>0</v>
      </c>
      <c r="O86" s="896">
        <f t="shared" si="17"/>
        <v>0</v>
      </c>
      <c r="P86" s="896">
        <f t="shared" si="17"/>
        <v>0</v>
      </c>
      <c r="Q86" s="896">
        <f t="shared" si="17"/>
        <v>0</v>
      </c>
      <c r="R86" s="896">
        <f t="shared" si="17"/>
        <v>0</v>
      </c>
      <c r="S86" s="896">
        <f t="shared" si="17"/>
        <v>0</v>
      </c>
      <c r="T86" s="896">
        <f t="shared" si="17"/>
        <v>0</v>
      </c>
      <c r="U86" s="896">
        <f t="shared" si="17"/>
        <v>0</v>
      </c>
      <c r="V86" s="896">
        <f t="shared" si="17"/>
        <v>0</v>
      </c>
      <c r="W86" s="897">
        <f t="shared" si="17"/>
        <v>0</v>
      </c>
    </row>
    <row r="87" spans="1:24" s="685" customFormat="1" ht="12.75" x14ac:dyDescent="0.2">
      <c r="B87" s="840"/>
      <c r="C87" s="791"/>
      <c r="D87" s="789"/>
      <c r="E87" s="789"/>
      <c r="F87" s="789"/>
      <c r="G87" s="789"/>
      <c r="H87" s="789"/>
      <c r="I87" s="789"/>
      <c r="J87" s="789"/>
      <c r="K87" s="789"/>
      <c r="L87" s="789"/>
      <c r="M87" s="789"/>
      <c r="N87" s="789"/>
      <c r="O87" s="789"/>
      <c r="P87" s="789"/>
      <c r="Q87" s="789"/>
      <c r="R87" s="789"/>
      <c r="S87" s="789"/>
      <c r="T87" s="789"/>
      <c r="U87" s="789"/>
      <c r="V87" s="789"/>
      <c r="W87" s="792"/>
    </row>
    <row r="88" spans="1:24" s="663" customFormat="1" ht="12.75" x14ac:dyDescent="0.2">
      <c r="B88" s="930" t="s">
        <v>764</v>
      </c>
      <c r="C88" s="777"/>
      <c r="D88" s="776"/>
      <c r="E88" s="776"/>
      <c r="F88" s="776"/>
      <c r="G88" s="776"/>
      <c r="H88" s="776"/>
      <c r="I88" s="776"/>
      <c r="J88" s="776"/>
      <c r="K88" s="776"/>
      <c r="L88" s="776"/>
      <c r="M88" s="776"/>
      <c r="N88" s="776"/>
      <c r="O88" s="776"/>
      <c r="P88" s="776"/>
      <c r="Q88" s="776"/>
      <c r="R88" s="776"/>
      <c r="S88" s="776"/>
      <c r="T88" s="776"/>
      <c r="U88" s="776"/>
      <c r="V88" s="776"/>
      <c r="W88" s="664"/>
      <c r="X88" s="776"/>
    </row>
    <row r="89" spans="1:24" s="685" customFormat="1" ht="12.75" x14ac:dyDescent="0.2">
      <c r="B89" s="844" t="s">
        <v>291</v>
      </c>
      <c r="C89" s="777">
        <f>SUM(D89:W89)</f>
        <v>475508.40000000008</v>
      </c>
      <c r="D89" s="776">
        <f>'O2.1 Line Tran PLCC Adj'!D50</f>
        <v>187552.13417983538</v>
      </c>
      <c r="E89" s="776">
        <f>'O2.1 Line Tran PLCC Adj'!E50</f>
        <v>64707.791280169447</v>
      </c>
      <c r="F89" s="776">
        <f>'O2.1 Line Tran PLCC Adj'!F50</f>
        <v>133228.35808623157</v>
      </c>
      <c r="G89" s="776">
        <f>'O2.1 Line Tran PLCC Adj'!G50</f>
        <v>0</v>
      </c>
      <c r="H89" s="776">
        <f>'O2.1 Line Tran PLCC Adj'!H50</f>
        <v>39099.229294317294</v>
      </c>
      <c r="I89" s="776">
        <f>'O2.1 Line Tran PLCC Adj'!I50</f>
        <v>50083.239637804261</v>
      </c>
      <c r="J89" s="776">
        <f>'O2.1 Line Tran PLCC Adj'!J50</f>
        <v>0</v>
      </c>
      <c r="K89" s="776">
        <f>'O2.1 Line Tran PLCC Adj'!K50</f>
        <v>73.153883474046353</v>
      </c>
      <c r="L89" s="776">
        <f>'O2.1 Line Tran PLCC Adj'!L50</f>
        <v>764.49363816803907</v>
      </c>
      <c r="M89" s="776">
        <f>'O2.1 Line Tran PLCC Adj'!M50</f>
        <v>0</v>
      </c>
      <c r="N89" s="776">
        <f>'O2.1 Line Tran PLCC Adj'!N50</f>
        <v>0</v>
      </c>
      <c r="O89" s="776">
        <f>'O2.1 Line Tran PLCC Adj'!O50</f>
        <v>0</v>
      </c>
      <c r="P89" s="776">
        <f>'O2.1 Line Tran PLCC Adj'!P50</f>
        <v>0</v>
      </c>
      <c r="Q89" s="776">
        <f>'O2.1 Line Tran PLCC Adj'!Q50</f>
        <v>0</v>
      </c>
      <c r="R89" s="776">
        <f>'O2.1 Line Tran PLCC Adj'!R50</f>
        <v>0</v>
      </c>
      <c r="S89" s="776">
        <f>'O2.1 Line Tran PLCC Adj'!S50</f>
        <v>0</v>
      </c>
      <c r="T89" s="776">
        <f>'O2.1 Line Tran PLCC Adj'!T50</f>
        <v>0</v>
      </c>
      <c r="U89" s="776">
        <f>'O2.1 Line Tran PLCC Adj'!U50</f>
        <v>0</v>
      </c>
      <c r="V89" s="776">
        <f>'O2.1 Line Tran PLCC Adj'!V50</f>
        <v>0</v>
      </c>
      <c r="W89" s="664">
        <f>'O2.1 Line Tran PLCC Adj'!W50</f>
        <v>0</v>
      </c>
      <c r="X89" s="789"/>
    </row>
    <row r="90" spans="1:24" s="685" customFormat="1" ht="12.75" x14ac:dyDescent="0.2">
      <c r="B90" s="841" t="s">
        <v>292</v>
      </c>
      <c r="C90" s="777">
        <f>SUM(D90:W90)</f>
        <v>132810</v>
      </c>
      <c r="D90" s="776">
        <f>'O2.1 Line Tran PLCC Adj'!D51</f>
        <v>52383.509819014638</v>
      </c>
      <c r="E90" s="776">
        <f>'O2.1 Line Tran PLCC Adj'!E51</f>
        <v>18072.954673186225</v>
      </c>
      <c r="F90" s="776">
        <f>'O2.1 Line Tran PLCC Adj'!F51</f>
        <v>37210.821591022184</v>
      </c>
      <c r="G90" s="776">
        <f>'O2.1 Line Tran PLCC Adj'!G51</f>
        <v>0</v>
      </c>
      <c r="H90" s="776">
        <f>'O2.1 Line Tran PLCC Adj'!H51</f>
        <v>10920.456174019808</v>
      </c>
      <c r="I90" s="776">
        <f>'O2.1 Line Tran PLCC Adj'!I51</f>
        <v>13988.301902336078</v>
      </c>
      <c r="J90" s="776">
        <f>'O2.1 Line Tran PLCC Adj'!J51</f>
        <v>0</v>
      </c>
      <c r="K90" s="776">
        <f>'O2.1 Line Tran PLCC Adj'!K51</f>
        <v>20.431957172971281</v>
      </c>
      <c r="L90" s="776">
        <f>'O2.1 Line Tran PLCC Adj'!L51</f>
        <v>213.52388324811355</v>
      </c>
      <c r="M90" s="776">
        <f>'O2.1 Line Tran PLCC Adj'!M51</f>
        <v>0</v>
      </c>
      <c r="N90" s="776">
        <f>'O2.1 Line Tran PLCC Adj'!N51</f>
        <v>0</v>
      </c>
      <c r="O90" s="776">
        <f>'O2.1 Line Tran PLCC Adj'!O51</f>
        <v>0</v>
      </c>
      <c r="P90" s="776">
        <f>'O2.1 Line Tran PLCC Adj'!P51</f>
        <v>0</v>
      </c>
      <c r="Q90" s="776">
        <f>'O2.1 Line Tran PLCC Adj'!Q51</f>
        <v>0</v>
      </c>
      <c r="R90" s="776">
        <f>'O2.1 Line Tran PLCC Adj'!R51</f>
        <v>0</v>
      </c>
      <c r="S90" s="776">
        <f>'O2.1 Line Tran PLCC Adj'!S51</f>
        <v>0</v>
      </c>
      <c r="T90" s="776">
        <f>'O2.1 Line Tran PLCC Adj'!T51</f>
        <v>0</v>
      </c>
      <c r="U90" s="776">
        <f>'O2.1 Line Tran PLCC Adj'!U51</f>
        <v>0</v>
      </c>
      <c r="V90" s="776">
        <f>'O2.1 Line Tran PLCC Adj'!V51</f>
        <v>0</v>
      </c>
      <c r="W90" s="664">
        <f>'O2.1 Line Tran PLCC Adj'!W51</f>
        <v>0</v>
      </c>
    </row>
    <row r="91" spans="1:24" s="685" customFormat="1" ht="12.75" x14ac:dyDescent="0.2">
      <c r="B91" s="841" t="s">
        <v>293</v>
      </c>
      <c r="C91" s="777">
        <f>SUM(D91:W91)</f>
        <v>270964.80000000005</v>
      </c>
      <c r="D91" s="776">
        <f>'O2.1 Line Tran PLCC Adj'!D52</f>
        <v>106875.13938263185</v>
      </c>
      <c r="E91" s="776">
        <f>'O2.1 Line Tran PLCC Adj'!E52</f>
        <v>36873.23656674174</v>
      </c>
      <c r="F91" s="776">
        <f>'O2.1 Line Tran PLCC Adj'!F52</f>
        <v>75919.153905933345</v>
      </c>
      <c r="G91" s="776">
        <f>'O2.1 Line Tran PLCC Adj'!G52</f>
        <v>0</v>
      </c>
      <c r="H91" s="776">
        <f>'O2.1 Line Tran PLCC Adj'!H52</f>
        <v>22280.394722551333</v>
      </c>
      <c r="I91" s="776">
        <f>'O2.1 Line Tran PLCC Adj'!I52</f>
        <v>28539.548432393003</v>
      </c>
      <c r="J91" s="776">
        <f>'O2.1 Line Tran PLCC Adj'!J52</f>
        <v>0</v>
      </c>
      <c r="K91" s="776">
        <f>'O2.1 Line Tran PLCC Adj'!K52</f>
        <v>41.686177162734197</v>
      </c>
      <c r="L91" s="776">
        <f>'O2.1 Line Tran PLCC Adj'!L52</f>
        <v>435.64081258601334</v>
      </c>
      <c r="M91" s="776">
        <f>'O2.1 Line Tran PLCC Adj'!M52</f>
        <v>0</v>
      </c>
      <c r="N91" s="776">
        <f>'O2.1 Line Tran PLCC Adj'!N52</f>
        <v>0</v>
      </c>
      <c r="O91" s="776">
        <f>'O2.1 Line Tran PLCC Adj'!O52</f>
        <v>0</v>
      </c>
      <c r="P91" s="776">
        <f>'O2.1 Line Tran PLCC Adj'!P52</f>
        <v>0</v>
      </c>
      <c r="Q91" s="776">
        <f>'O2.1 Line Tran PLCC Adj'!Q52</f>
        <v>0</v>
      </c>
      <c r="R91" s="776">
        <f>'O2.1 Line Tran PLCC Adj'!R52</f>
        <v>0</v>
      </c>
      <c r="S91" s="776">
        <f>'O2.1 Line Tran PLCC Adj'!S52</f>
        <v>0</v>
      </c>
      <c r="T91" s="776">
        <f>'O2.1 Line Tran PLCC Adj'!T52</f>
        <v>0</v>
      </c>
      <c r="U91" s="776">
        <f>'O2.1 Line Tran PLCC Adj'!U52</f>
        <v>0</v>
      </c>
      <c r="V91" s="776">
        <f>'O2.1 Line Tran PLCC Adj'!V52</f>
        <v>0</v>
      </c>
      <c r="W91" s="664">
        <f>'O2.1 Line Tran PLCC Adj'!W52</f>
        <v>0</v>
      </c>
    </row>
    <row r="92" spans="1:24" s="685" customFormat="1" ht="12.75" x14ac:dyDescent="0.2">
      <c r="B92" s="841" t="s">
        <v>294</v>
      </c>
      <c r="C92" s="777">
        <f>SUM(D92:W92)</f>
        <v>0</v>
      </c>
      <c r="D92" s="776">
        <f>'O2.1 Line Tran PLCC Adj'!D53</f>
        <v>0</v>
      </c>
      <c r="E92" s="776">
        <f>'O2.1 Line Tran PLCC Adj'!E53</f>
        <v>0</v>
      </c>
      <c r="F92" s="776">
        <f>'O2.1 Line Tran PLCC Adj'!F53</f>
        <v>0</v>
      </c>
      <c r="G92" s="776">
        <f>'O2.1 Line Tran PLCC Adj'!G53</f>
        <v>0</v>
      </c>
      <c r="H92" s="776">
        <f>'O2.1 Line Tran PLCC Adj'!H53</f>
        <v>0</v>
      </c>
      <c r="I92" s="776">
        <f>'O2.1 Line Tran PLCC Adj'!I53</f>
        <v>0</v>
      </c>
      <c r="J92" s="776">
        <f>'O2.1 Line Tran PLCC Adj'!J53</f>
        <v>0</v>
      </c>
      <c r="K92" s="776">
        <f>'O2.1 Line Tran PLCC Adj'!K53</f>
        <v>0</v>
      </c>
      <c r="L92" s="776">
        <f>'O2.1 Line Tran PLCC Adj'!L53</f>
        <v>0</v>
      </c>
      <c r="M92" s="776">
        <f>'O2.1 Line Tran PLCC Adj'!M53</f>
        <v>0</v>
      </c>
      <c r="N92" s="776">
        <f>'O2.1 Line Tran PLCC Adj'!N53</f>
        <v>0</v>
      </c>
      <c r="O92" s="776">
        <f>'O2.1 Line Tran PLCC Adj'!O53</f>
        <v>0</v>
      </c>
      <c r="P92" s="776">
        <f>'O2.1 Line Tran PLCC Adj'!P53</f>
        <v>0</v>
      </c>
      <c r="Q92" s="776">
        <f>'O2.1 Line Tran PLCC Adj'!Q53</f>
        <v>0</v>
      </c>
      <c r="R92" s="776">
        <f>'O2.1 Line Tran PLCC Adj'!R53</f>
        <v>0</v>
      </c>
      <c r="S92" s="776">
        <f>'O2.1 Line Tran PLCC Adj'!S53</f>
        <v>0</v>
      </c>
      <c r="T92" s="776">
        <f>'O2.1 Line Tran PLCC Adj'!T53</f>
        <v>0</v>
      </c>
      <c r="U92" s="776">
        <f>'O2.1 Line Tran PLCC Adj'!U53</f>
        <v>0</v>
      </c>
      <c r="V92" s="776">
        <f>'O2.1 Line Tran PLCC Adj'!V53</f>
        <v>0</v>
      </c>
      <c r="W92" s="664">
        <f>'O2.1 Line Tran PLCC Adj'!W53</f>
        <v>0</v>
      </c>
    </row>
    <row r="93" spans="1:24" s="640" customFormat="1" ht="21.75" customHeight="1" x14ac:dyDescent="0.2">
      <c r="B93" s="935" t="s">
        <v>728</v>
      </c>
      <c r="C93" s="895">
        <f>SUM(D93:W93)</f>
        <v>879283.19999999995</v>
      </c>
      <c r="D93" s="896">
        <f t="shared" ref="D93:W93" si="18">SUM(D89:D92)</f>
        <v>346810.78338148189</v>
      </c>
      <c r="E93" s="896">
        <f t="shared" si="18"/>
        <v>119653.9825200974</v>
      </c>
      <c r="F93" s="896">
        <f t="shared" si="18"/>
        <v>246358.33358318711</v>
      </c>
      <c r="G93" s="896">
        <f t="shared" si="18"/>
        <v>0</v>
      </c>
      <c r="H93" s="896">
        <f t="shared" si="18"/>
        <v>72300.080190888431</v>
      </c>
      <c r="I93" s="896">
        <f t="shared" si="18"/>
        <v>92611.089972533344</v>
      </c>
      <c r="J93" s="896">
        <f t="shared" si="18"/>
        <v>0</v>
      </c>
      <c r="K93" s="896">
        <f t="shared" si="18"/>
        <v>135.27201780975184</v>
      </c>
      <c r="L93" s="896">
        <f t="shared" si="18"/>
        <v>1413.6583340021659</v>
      </c>
      <c r="M93" s="896">
        <f t="shared" si="18"/>
        <v>0</v>
      </c>
      <c r="N93" s="896">
        <f t="shared" si="18"/>
        <v>0</v>
      </c>
      <c r="O93" s="896">
        <f t="shared" si="18"/>
        <v>0</v>
      </c>
      <c r="P93" s="896">
        <f t="shared" si="18"/>
        <v>0</v>
      </c>
      <c r="Q93" s="896">
        <f t="shared" si="18"/>
        <v>0</v>
      </c>
      <c r="R93" s="896">
        <f t="shared" si="18"/>
        <v>0</v>
      </c>
      <c r="S93" s="896">
        <f t="shared" si="18"/>
        <v>0</v>
      </c>
      <c r="T93" s="896">
        <f t="shared" si="18"/>
        <v>0</v>
      </c>
      <c r="U93" s="896">
        <f t="shared" si="18"/>
        <v>0</v>
      </c>
      <c r="V93" s="896">
        <f t="shared" si="18"/>
        <v>0</v>
      </c>
      <c r="W93" s="897">
        <f t="shared" si="18"/>
        <v>0</v>
      </c>
    </row>
    <row r="94" spans="1:24" s="685" customFormat="1" ht="12.75" x14ac:dyDescent="0.2">
      <c r="A94" s="643"/>
      <c r="B94" s="845"/>
      <c r="C94" s="791"/>
      <c r="D94" s="789"/>
      <c r="E94" s="789"/>
      <c r="F94" s="789"/>
      <c r="G94" s="789"/>
      <c r="H94" s="789"/>
      <c r="I94" s="789"/>
      <c r="J94" s="789"/>
      <c r="K94" s="789"/>
      <c r="L94" s="789"/>
      <c r="M94" s="789"/>
      <c r="N94" s="789"/>
      <c r="O94" s="789"/>
      <c r="P94" s="789"/>
      <c r="Q94" s="789"/>
      <c r="R94" s="789"/>
      <c r="S94" s="789"/>
      <c r="T94" s="789"/>
      <c r="U94" s="789"/>
      <c r="V94" s="789"/>
      <c r="W94" s="792"/>
    </row>
    <row r="95" spans="1:24" s="789" customFormat="1" ht="12.75" x14ac:dyDescent="0.2">
      <c r="B95" s="838" t="s">
        <v>770</v>
      </c>
      <c r="C95" s="777">
        <f>SUM(D95:W95)</f>
        <v>8274678.415289999</v>
      </c>
      <c r="D95" s="776">
        <f t="shared" ref="D95:W95" si="19">D51</f>
        <v>2403793.5031368164</v>
      </c>
      <c r="E95" s="776">
        <f t="shared" si="19"/>
        <v>829338.30085057905</v>
      </c>
      <c r="F95" s="776">
        <f t="shared" si="19"/>
        <v>1958351.2339027133</v>
      </c>
      <c r="G95" s="776">
        <f t="shared" si="19"/>
        <v>0</v>
      </c>
      <c r="H95" s="776">
        <f t="shared" si="19"/>
        <v>1252164.3981449457</v>
      </c>
      <c r="I95" s="776">
        <f t="shared" si="19"/>
        <v>1820295.1287713079</v>
      </c>
      <c r="J95" s="776">
        <f t="shared" si="19"/>
        <v>0</v>
      </c>
      <c r="K95" s="776">
        <f t="shared" si="19"/>
        <v>937.58906339891973</v>
      </c>
      <c r="L95" s="776">
        <f t="shared" si="19"/>
        <v>9798.2614202389541</v>
      </c>
      <c r="M95" s="776">
        <f t="shared" si="19"/>
        <v>0</v>
      </c>
      <c r="N95" s="776">
        <f t="shared" si="19"/>
        <v>0</v>
      </c>
      <c r="O95" s="776">
        <f t="shared" si="19"/>
        <v>0</v>
      </c>
      <c r="P95" s="776">
        <f t="shared" si="19"/>
        <v>0</v>
      </c>
      <c r="Q95" s="776">
        <f t="shared" si="19"/>
        <v>0</v>
      </c>
      <c r="R95" s="776">
        <f t="shared" si="19"/>
        <v>0</v>
      </c>
      <c r="S95" s="776">
        <f t="shared" si="19"/>
        <v>0</v>
      </c>
      <c r="T95" s="776">
        <f t="shared" si="19"/>
        <v>0</v>
      </c>
      <c r="U95" s="776">
        <f t="shared" si="19"/>
        <v>0</v>
      </c>
      <c r="V95" s="776">
        <f t="shared" si="19"/>
        <v>0</v>
      </c>
      <c r="W95" s="664">
        <f t="shared" si="19"/>
        <v>0</v>
      </c>
      <c r="X95" s="793"/>
    </row>
    <row r="96" spans="1:24" s="798" customFormat="1" ht="12.75" x14ac:dyDescent="0.2">
      <c r="B96" s="846"/>
      <c r="C96" s="780"/>
      <c r="D96" s="795"/>
      <c r="E96" s="795"/>
      <c r="F96" s="795"/>
      <c r="G96" s="795"/>
      <c r="H96" s="795"/>
      <c r="I96" s="795"/>
      <c r="J96" s="795"/>
      <c r="K96" s="795"/>
      <c r="L96" s="795"/>
      <c r="M96" s="795"/>
      <c r="N96" s="795"/>
      <c r="O96" s="795"/>
      <c r="P96" s="795"/>
      <c r="Q96" s="795"/>
      <c r="R96" s="795"/>
      <c r="S96" s="795"/>
      <c r="T96" s="795"/>
      <c r="U96" s="795"/>
      <c r="V96" s="795"/>
      <c r="W96" s="796"/>
      <c r="X96" s="797"/>
    </row>
    <row r="97" spans="2:23" s="789" customFormat="1" ht="12.75" x14ac:dyDescent="0.2">
      <c r="B97" s="847" t="s">
        <v>763</v>
      </c>
      <c r="C97" s="800">
        <f>SUM(D97:W97)</f>
        <v>17290309.295449998</v>
      </c>
      <c r="D97" s="801">
        <f>'O2.1 Line Tran PLCC Adj'!D58</f>
        <v>6819720.5538137564</v>
      </c>
      <c r="E97" s="801">
        <f>'O2.1 Line Tran PLCC Adj'!E58</f>
        <v>2352887.4044276658</v>
      </c>
      <c r="F97" s="801">
        <f>'O2.1 Line Tran PLCC Adj'!F58</f>
        <v>4844413.9330365369</v>
      </c>
      <c r="G97" s="801">
        <f>'O2.1 Line Tran PLCC Adj'!G58</f>
        <v>0</v>
      </c>
      <c r="H97" s="801">
        <f>'O2.1 Line Tran PLCC Adj'!H58</f>
        <v>1421715.7209262028</v>
      </c>
      <c r="I97" s="801">
        <f>'O2.1 Line Tran PLCC Adj'!I58</f>
        <v>1821113.3680409787</v>
      </c>
      <c r="J97" s="801">
        <f>'O2.1 Line Tran PLCC Adj'!J58</f>
        <v>0</v>
      </c>
      <c r="K97" s="801">
        <f>'O2.1 Line Tran PLCC Adj'!K58</f>
        <v>2660.0019503957656</v>
      </c>
      <c r="L97" s="801">
        <f>'O2.1 Line Tran PLCC Adj'!L58</f>
        <v>27798.313254464556</v>
      </c>
      <c r="M97" s="801">
        <f>'O2.1 Line Tran PLCC Adj'!M58</f>
        <v>0</v>
      </c>
      <c r="N97" s="801">
        <f>'O2.1 Line Tran PLCC Adj'!N58</f>
        <v>0</v>
      </c>
      <c r="O97" s="801">
        <f>'O2.1 Line Tran PLCC Adj'!O58</f>
        <v>0</v>
      </c>
      <c r="P97" s="801">
        <f>'O2.1 Line Tran PLCC Adj'!P58</f>
        <v>0</v>
      </c>
      <c r="Q97" s="801">
        <f>'O2.1 Line Tran PLCC Adj'!Q58</f>
        <v>0</v>
      </c>
      <c r="R97" s="801">
        <f>'O2.1 Line Tran PLCC Adj'!R58</f>
        <v>0</v>
      </c>
      <c r="S97" s="801">
        <f>'O2.1 Line Tran PLCC Adj'!S58</f>
        <v>0</v>
      </c>
      <c r="T97" s="801">
        <f>'O2.1 Line Tran PLCC Adj'!T58</f>
        <v>0</v>
      </c>
      <c r="U97" s="801">
        <f>'O2.1 Line Tran PLCC Adj'!U58</f>
        <v>0</v>
      </c>
      <c r="V97" s="801">
        <f>'O2.1 Line Tran PLCC Adj'!V58</f>
        <v>0</v>
      </c>
      <c r="W97" s="802">
        <f>'O2.1 Line Tran PLCC Adj'!W58</f>
        <v>0</v>
      </c>
    </row>
    <row r="98" spans="2:23" s="685" customFormat="1" ht="12.75" x14ac:dyDescent="0.2">
      <c r="C98" s="826"/>
    </row>
    <row r="99" spans="2:23" s="685" customFormat="1" ht="12.75" x14ac:dyDescent="0.2">
      <c r="C99" s="826"/>
    </row>
    <row r="100" spans="2:23" s="685" customFormat="1" ht="12.75" x14ac:dyDescent="0.2">
      <c r="C100" s="826"/>
    </row>
    <row r="101" spans="2:23" s="685" customFormat="1" ht="12.75" x14ac:dyDescent="0.2">
      <c r="C101" s="826"/>
    </row>
    <row r="102" spans="2:23" s="685" customFormat="1" ht="12.75" x14ac:dyDescent="0.2">
      <c r="C102" s="826"/>
    </row>
    <row r="103" spans="2:23" s="685" customFormat="1" ht="12.75" x14ac:dyDescent="0.2">
      <c r="B103" s="824"/>
      <c r="C103" s="662"/>
      <c r="D103" s="1906"/>
      <c r="E103" s="224"/>
      <c r="F103" s="1907"/>
    </row>
    <row r="104" spans="2:23" s="685" customFormat="1" ht="12.75" x14ac:dyDescent="0.2">
      <c r="B104" s="824"/>
      <c r="C104" s="662"/>
      <c r="D104" s="1906"/>
      <c r="E104" s="224"/>
      <c r="F104" s="1907"/>
    </row>
    <row r="105" spans="2:23" s="685" customFormat="1" ht="12.75" x14ac:dyDescent="0.2">
      <c r="B105" s="824"/>
      <c r="C105" s="662"/>
      <c r="D105" s="1906"/>
      <c r="E105" s="224"/>
      <c r="F105" s="1907"/>
    </row>
    <row r="106" spans="2:23" s="685" customFormat="1" ht="12.75" x14ac:dyDescent="0.2">
      <c r="B106" s="824"/>
      <c r="C106" s="662"/>
      <c r="D106" s="1906"/>
      <c r="E106" s="224"/>
      <c r="F106" s="1907"/>
    </row>
    <row r="107" spans="2:23" s="685" customFormat="1" ht="12.75" x14ac:dyDescent="0.2">
      <c r="B107" s="824"/>
      <c r="C107" s="662"/>
      <c r="D107" s="1906"/>
      <c r="E107" s="224"/>
      <c r="F107" s="1907"/>
    </row>
    <row r="108" spans="2:23" s="685" customFormat="1" ht="12.75" x14ac:dyDescent="0.2">
      <c r="B108" s="824"/>
      <c r="C108" s="662"/>
      <c r="D108" s="1906"/>
      <c r="E108" s="224"/>
      <c r="F108" s="1907"/>
    </row>
    <row r="109" spans="2:23" s="685" customFormat="1" ht="12.75" x14ac:dyDescent="0.2">
      <c r="B109" s="824"/>
      <c r="C109" s="662"/>
      <c r="D109" s="1906"/>
      <c r="E109" s="224"/>
      <c r="F109" s="1907"/>
    </row>
    <row r="110" spans="2:23" s="685" customFormat="1" ht="12.75" x14ac:dyDescent="0.2">
      <c r="B110" s="824"/>
      <c r="C110" s="662"/>
      <c r="D110" s="1906"/>
      <c r="E110" s="224"/>
      <c r="F110" s="1907"/>
    </row>
    <row r="111" spans="2:23" s="685" customFormat="1" ht="12.75" x14ac:dyDescent="0.2">
      <c r="B111" s="824"/>
      <c r="C111" s="662"/>
      <c r="D111" s="1906"/>
      <c r="E111" s="224"/>
      <c r="F111" s="1907"/>
    </row>
    <row r="112" spans="2:23" s="685" customFormat="1" ht="12.75" x14ac:dyDescent="0.2">
      <c r="B112" s="824"/>
      <c r="C112" s="662"/>
      <c r="D112" s="1906"/>
      <c r="E112" s="224"/>
      <c r="F112" s="1907"/>
    </row>
    <row r="113" spans="2:6" s="685" customFormat="1" ht="12.75" x14ac:dyDescent="0.2">
      <c r="B113" s="824"/>
      <c r="C113" s="662"/>
      <c r="D113" s="1906"/>
      <c r="E113" s="224"/>
      <c r="F113" s="1907"/>
    </row>
    <row r="114" spans="2:6" s="685" customFormat="1" ht="12.75" x14ac:dyDescent="0.2">
      <c r="B114" s="734"/>
      <c r="C114" s="165"/>
      <c r="D114" s="1906"/>
      <c r="E114" s="224"/>
      <c r="F114" s="1907"/>
    </row>
    <row r="115" spans="2:6" s="685" customFormat="1" ht="12.75" x14ac:dyDescent="0.2">
      <c r="B115" s="789"/>
      <c r="C115" s="1175"/>
      <c r="D115" s="1906"/>
      <c r="E115" s="224"/>
      <c r="F115" s="1907"/>
    </row>
    <row r="116" spans="2:6" s="685" customFormat="1" ht="12.75" x14ac:dyDescent="0.2">
      <c r="B116" s="1904"/>
      <c r="C116" s="662"/>
      <c r="D116" s="1906"/>
      <c r="E116" s="224"/>
      <c r="F116" s="1907"/>
    </row>
    <row r="117" spans="2:6" s="685" customFormat="1" ht="12.75" x14ac:dyDescent="0.2">
      <c r="B117" s="1905"/>
      <c r="C117" s="662"/>
      <c r="D117" s="1906"/>
      <c r="E117" s="224"/>
      <c r="F117" s="1907"/>
    </row>
    <row r="118" spans="2:6" s="685" customFormat="1" ht="12.75" x14ac:dyDescent="0.2">
      <c r="B118" s="799"/>
      <c r="C118" s="662"/>
      <c r="D118" s="789"/>
      <c r="E118" s="789"/>
      <c r="F118" s="789"/>
    </row>
    <row r="119" spans="2:6" s="685" customFormat="1" ht="12.75" x14ac:dyDescent="0.2">
      <c r="B119" s="799"/>
      <c r="C119" s="662"/>
      <c r="D119" s="789"/>
      <c r="E119" s="789"/>
      <c r="F119" s="789"/>
    </row>
    <row r="120" spans="2:6" s="685" customFormat="1" ht="12.75" x14ac:dyDescent="0.2">
      <c r="B120" s="799"/>
      <c r="C120" s="662"/>
      <c r="D120" s="789"/>
      <c r="E120" s="789"/>
      <c r="F120" s="789"/>
    </row>
    <row r="121" spans="2:6" s="685" customFormat="1" ht="12.75" x14ac:dyDescent="0.2">
      <c r="B121" s="734"/>
      <c r="C121" s="165"/>
      <c r="D121" s="789"/>
      <c r="E121" s="789"/>
      <c r="F121" s="789"/>
    </row>
    <row r="122" spans="2:6" s="685" customFormat="1" ht="12.75" x14ac:dyDescent="0.2">
      <c r="B122" s="789"/>
      <c r="C122" s="789"/>
      <c r="D122" s="789"/>
      <c r="E122" s="789"/>
      <c r="F122" s="789"/>
    </row>
    <row r="123" spans="2:6" s="685" customFormat="1" ht="12.75" x14ac:dyDescent="0.2">
      <c r="B123" s="789"/>
      <c r="C123" s="789"/>
      <c r="D123" s="789"/>
      <c r="E123" s="789"/>
      <c r="F123" s="789"/>
    </row>
    <row r="124" spans="2:6" s="685" customFormat="1" ht="12.75" x14ac:dyDescent="0.2"/>
    <row r="125" spans="2:6" s="685" customFormat="1" ht="12.75" x14ac:dyDescent="0.2"/>
    <row r="126" spans="2:6" s="685" customFormat="1" ht="12.75" x14ac:dyDescent="0.2"/>
    <row r="127" spans="2:6" s="685" customFormat="1" ht="12.75" x14ac:dyDescent="0.2"/>
    <row r="128" spans="2:6" s="685" customFormat="1" ht="12.75" x14ac:dyDescent="0.2"/>
    <row r="129" s="685" customFormat="1" ht="12.75" x14ac:dyDescent="0.2"/>
    <row r="130" s="685" customFormat="1" ht="12.75" x14ac:dyDescent="0.2"/>
    <row r="131" s="685" customFormat="1" ht="12.75" x14ac:dyDescent="0.2"/>
    <row r="132" s="685" customFormat="1" ht="12.75" x14ac:dyDescent="0.2"/>
    <row r="133" s="685" customFormat="1" ht="12.75" x14ac:dyDescent="0.2"/>
    <row r="134" s="685" customFormat="1" ht="12.75" x14ac:dyDescent="0.2"/>
    <row r="135" s="685" customFormat="1" ht="12.75" x14ac:dyDescent="0.2"/>
    <row r="136" s="685" customFormat="1" ht="12.75" x14ac:dyDescent="0.2"/>
    <row r="137" s="685" customFormat="1" ht="12.75" x14ac:dyDescent="0.2"/>
    <row r="138" s="685" customFormat="1" ht="12.75" x14ac:dyDescent="0.2"/>
    <row r="139" s="685" customFormat="1" ht="12.75" x14ac:dyDescent="0.2"/>
    <row r="140" s="685" customFormat="1" ht="12.75" x14ac:dyDescent="0.2"/>
    <row r="141" s="685" customFormat="1" ht="12.75" x14ac:dyDescent="0.2"/>
    <row r="142" s="685" customFormat="1" ht="12.75" x14ac:dyDescent="0.2"/>
    <row r="143" s="685" customFormat="1" ht="12.75" x14ac:dyDescent="0.2"/>
    <row r="144" s="685" customFormat="1" ht="12.75" x14ac:dyDescent="0.2"/>
    <row r="145" s="685" customFormat="1" ht="12.75" x14ac:dyDescent="0.2"/>
    <row r="146" s="685" customFormat="1" ht="12.75" x14ac:dyDescent="0.2"/>
    <row r="147" s="685" customFormat="1" ht="12.75" x14ac:dyDescent="0.2"/>
    <row r="148" s="685" customFormat="1" ht="12.75" x14ac:dyDescent="0.2"/>
    <row r="149" s="685" customFormat="1" ht="12.75" x14ac:dyDescent="0.2"/>
    <row r="150" s="685" customFormat="1" ht="12.75" x14ac:dyDescent="0.2"/>
    <row r="151" s="685" customFormat="1" ht="12.75" x14ac:dyDescent="0.2"/>
    <row r="152" s="685" customFormat="1" ht="12.75" x14ac:dyDescent="0.2"/>
  </sheetData>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9"/>
  </sheetPr>
  <dimension ref="A1:AE113"/>
  <sheetViews>
    <sheetView workbookViewId="0">
      <selection activeCell="H2" sqref="H2"/>
    </sheetView>
  </sheetViews>
  <sheetFormatPr defaultRowHeight="12.75" x14ac:dyDescent="0.2"/>
  <cols>
    <col min="1" max="1" width="3.140625" style="643" customWidth="1"/>
    <col min="2" max="2" width="61.28515625" style="643" customWidth="1"/>
    <col min="3" max="23" width="15.7109375" style="643" customWidth="1"/>
    <col min="24" max="16384" width="9.140625" style="643"/>
  </cols>
  <sheetData>
    <row r="1" spans="1:25" s="13" customFormat="1" ht="95.25" customHeight="1" x14ac:dyDescent="0.2">
      <c r="A1" s="2331"/>
      <c r="B1" s="2331"/>
      <c r="C1" s="2331"/>
      <c r="D1" s="2331"/>
      <c r="E1" s="2331"/>
      <c r="F1" s="2331"/>
    </row>
    <row r="2" spans="1:25" s="13" customFormat="1" ht="18.75" customHeight="1" x14ac:dyDescent="0.3">
      <c r="A2" s="2372"/>
      <c r="B2" s="2372"/>
      <c r="C2" s="2372"/>
      <c r="D2" s="2372"/>
      <c r="E2" s="2372"/>
    </row>
    <row r="3" spans="1:25" s="13" customFormat="1" ht="18.75" customHeight="1" x14ac:dyDescent="0.25">
      <c r="A3" s="2373"/>
      <c r="B3" s="2373"/>
      <c r="C3" s="2373"/>
      <c r="D3" s="2373"/>
      <c r="E3" s="2373"/>
      <c r="G3" s="14"/>
    </row>
    <row r="4" spans="1:25" s="13" customFormat="1" ht="18" x14ac:dyDescent="0.25">
      <c r="A4" s="2374"/>
      <c r="B4" s="2374"/>
      <c r="C4" s="2374"/>
      <c r="D4" s="2374"/>
      <c r="E4" s="2374"/>
    </row>
    <row r="5" spans="1:25" s="13" customFormat="1" ht="21" customHeight="1" x14ac:dyDescent="0.3">
      <c r="A5" s="330" t="str">
        <f>"Sheet O2.3 Secondary Cost PLCC Adjustment Worksheet  - "&amp;  'I2 LDC class'!$C$17</f>
        <v>Sheet O2.3 Secondary Cost PLCC Adjustment Worksheet  - Initial Submission</v>
      </c>
      <c r="B5" s="331"/>
      <c r="C5" s="557"/>
      <c r="D5" s="557"/>
      <c r="E5" s="332"/>
    </row>
    <row r="6" spans="1:25" s="13" customFormat="1" ht="6" customHeight="1" x14ac:dyDescent="0.2">
      <c r="A6" s="16"/>
      <c r="B6" s="16"/>
      <c r="C6" s="558"/>
      <c r="D6" s="558"/>
      <c r="E6" s="16"/>
      <c r="F6" s="16"/>
      <c r="G6" s="16"/>
      <c r="H6" s="16"/>
      <c r="I6" s="16"/>
      <c r="J6" s="16"/>
      <c r="K6" s="16"/>
      <c r="L6" s="16"/>
      <c r="M6" s="16"/>
      <c r="N6" s="16"/>
      <c r="O6" s="16"/>
    </row>
    <row r="7" spans="1:25" ht="14.25" customHeight="1" x14ac:dyDescent="0.2">
      <c r="A7" s="757"/>
      <c r="B7" s="757"/>
      <c r="C7" s="645"/>
      <c r="D7" s="645"/>
      <c r="E7" s="645"/>
      <c r="F7" s="645"/>
      <c r="G7" s="645"/>
      <c r="H7" s="645"/>
      <c r="I7" s="645"/>
      <c r="J7" s="645"/>
      <c r="K7" s="645"/>
      <c r="L7" s="645"/>
      <c r="M7" s="645"/>
      <c r="N7" s="645"/>
      <c r="O7" s="645"/>
      <c r="P7" s="645"/>
      <c r="Q7" s="645"/>
      <c r="R7" s="645"/>
      <c r="S7" s="645"/>
      <c r="T7" s="645"/>
      <c r="U7" s="645"/>
      <c r="V7" s="645"/>
      <c r="W7" s="645"/>
      <c r="X7" s="645"/>
    </row>
    <row r="8" spans="1:25" ht="14.25" customHeight="1" x14ac:dyDescent="0.2">
      <c r="A8" s="757"/>
      <c r="B8" s="757"/>
      <c r="C8" s="645"/>
      <c r="D8" s="645"/>
      <c r="E8" s="645"/>
      <c r="F8" s="645"/>
      <c r="G8" s="645"/>
      <c r="H8" s="645"/>
      <c r="I8" s="645"/>
      <c r="J8" s="645"/>
      <c r="K8" s="645"/>
      <c r="L8" s="645"/>
      <c r="M8" s="645"/>
      <c r="N8" s="645"/>
      <c r="O8" s="645"/>
      <c r="P8" s="645"/>
      <c r="Q8" s="645"/>
      <c r="R8" s="645"/>
      <c r="S8" s="645"/>
      <c r="T8" s="645"/>
      <c r="U8" s="645"/>
      <c r="V8" s="645"/>
      <c r="W8" s="645"/>
      <c r="X8" s="645"/>
    </row>
    <row r="9" spans="1:25" ht="14.25" customHeight="1" x14ac:dyDescent="0.2">
      <c r="A9" s="757"/>
      <c r="B9" s="757"/>
      <c r="C9" s="645"/>
      <c r="D9" s="645"/>
      <c r="E9" s="645"/>
      <c r="F9" s="645"/>
      <c r="G9" s="645"/>
      <c r="H9" s="645"/>
      <c r="I9" s="645"/>
      <c r="J9" s="645"/>
      <c r="K9" s="645"/>
      <c r="L9" s="645"/>
      <c r="M9" s="645"/>
      <c r="N9" s="645"/>
      <c r="O9" s="645"/>
      <c r="P9" s="645"/>
      <c r="Q9" s="645"/>
      <c r="R9" s="645"/>
      <c r="S9" s="645"/>
      <c r="T9" s="645"/>
      <c r="U9" s="645"/>
      <c r="V9" s="645"/>
      <c r="W9" s="645"/>
      <c r="X9" s="645"/>
    </row>
    <row r="10" spans="1:25" ht="14.25" customHeight="1" x14ac:dyDescent="0.2">
      <c r="A10" s="757"/>
      <c r="B10" s="757"/>
      <c r="C10" s="645"/>
      <c r="D10" s="645"/>
      <c r="E10" s="645"/>
      <c r="F10" s="645"/>
      <c r="G10" s="645"/>
      <c r="H10" s="645"/>
      <c r="I10" s="645"/>
      <c r="J10" s="645"/>
      <c r="K10" s="645"/>
      <c r="L10" s="645"/>
      <c r="M10" s="645"/>
      <c r="N10" s="645"/>
      <c r="O10" s="645"/>
      <c r="P10" s="645"/>
      <c r="Q10" s="645"/>
      <c r="R10" s="645"/>
      <c r="S10" s="645"/>
      <c r="T10" s="645"/>
      <c r="U10" s="645"/>
      <c r="V10" s="645"/>
      <c r="W10" s="645"/>
      <c r="X10" s="645"/>
    </row>
    <row r="13" spans="1:25" s="859" customFormat="1" x14ac:dyDescent="0.2">
      <c r="A13" s="655"/>
      <c r="B13" s="856"/>
      <c r="C13" s="856"/>
      <c r="D13" s="341">
        <v>1</v>
      </c>
      <c r="E13" s="341">
        <v>2</v>
      </c>
      <c r="F13" s="341">
        <v>3</v>
      </c>
      <c r="G13" s="341">
        <v>4</v>
      </c>
      <c r="H13" s="341">
        <v>5</v>
      </c>
      <c r="I13" s="341">
        <v>6</v>
      </c>
      <c r="J13" s="341">
        <v>7</v>
      </c>
      <c r="K13" s="341">
        <v>8</v>
      </c>
      <c r="L13" s="341">
        <v>9</v>
      </c>
      <c r="M13" s="341">
        <v>10</v>
      </c>
      <c r="N13" s="341">
        <v>11</v>
      </c>
      <c r="O13" s="341">
        <v>12</v>
      </c>
      <c r="P13" s="341">
        <v>13</v>
      </c>
      <c r="Q13" s="341">
        <v>14</v>
      </c>
      <c r="R13" s="341">
        <v>15</v>
      </c>
      <c r="S13" s="341">
        <v>16</v>
      </c>
      <c r="T13" s="341">
        <v>17</v>
      </c>
      <c r="U13" s="341">
        <v>18</v>
      </c>
      <c r="V13" s="341">
        <v>19</v>
      </c>
      <c r="W13" s="341">
        <v>20</v>
      </c>
      <c r="X13" s="857"/>
      <c r="Y13" s="858"/>
    </row>
    <row r="14" spans="1:25" ht="47.25" customHeight="1" x14ac:dyDescent="0.2">
      <c r="A14" s="812"/>
      <c r="B14" s="836" t="s">
        <v>682</v>
      </c>
      <c r="C14" s="642" t="s">
        <v>728</v>
      </c>
      <c r="D14" s="641" t="str">
        <f>IF('I2 LDC class'!$D$20="",'I2 LDC class'!$C$20,'I2 LDC class'!$D$20)</f>
        <v>Residential</v>
      </c>
      <c r="E14" s="641" t="str">
        <f>IF('I2 LDC class'!$D$21="",'I2 LDC class'!$C$21,'I2 LDC class'!$D$21)</f>
        <v>GS &lt;50</v>
      </c>
      <c r="F14" s="641" t="str">
        <f>IF('I2 LDC class'!$D$22="",'I2 LDC class'!$C$22,'I2 LDC class'!$D$22)</f>
        <v>GS&gt;50-Regular</v>
      </c>
      <c r="G14" s="641" t="str">
        <f>IF('I2 LDC class'!$D$23="",'I2 LDC class'!$C$23,'I2 LDC class'!$D$23)</f>
        <v>GS&gt; 50-TOU</v>
      </c>
      <c r="H14" s="641" t="str">
        <f>IF('I2 LDC class'!$D$24="",'I2 LDC class'!$C$24,'I2 LDC class'!$D$24)</f>
        <v>GS &gt;50-Intermediate</v>
      </c>
      <c r="I14" s="641" t="str">
        <f>IF('I2 LDC class'!$D$25="",'I2 LDC class'!$C$25,'I2 LDC class'!$D$25)</f>
        <v>Large Use &gt;5MW</v>
      </c>
      <c r="J14" s="641" t="str">
        <f>IF('I2 LDC class'!$D$26="",'I2 LDC class'!$C$26,'I2 LDC class'!$D$26)</f>
        <v>Street Light</v>
      </c>
      <c r="K14" s="641" t="str">
        <f>IF('I2 LDC class'!$D$27="",'I2 LDC class'!$C$27,'I2 LDC class'!$D$27)</f>
        <v>Sentinel</v>
      </c>
      <c r="L14" s="641" t="str">
        <f>IF('I2 LDC class'!$D$28="",'I2 LDC class'!$C$28,'I2 LDC class'!$D$28)</f>
        <v>Unmetered Scattered Load</v>
      </c>
      <c r="M14" s="641" t="str">
        <f>IF('I2 LDC class'!$D$29="",'I2 LDC class'!$C$29,'I2 LDC class'!$D$29)</f>
        <v>Embedded Distributor</v>
      </c>
      <c r="N14" s="641" t="str">
        <f>IF('I2 LDC class'!$D$30="",'I2 LDC class'!$C$30,'I2 LDC class'!$D$30)</f>
        <v>Back-up/Standby Power</v>
      </c>
      <c r="O14" s="641" t="str">
        <f>IF('I2 LDC class'!$D$31="",'I2 LDC class'!$C$31,'I2 LDC class'!$D$31)</f>
        <v>Rate Class 1</v>
      </c>
      <c r="P14" s="641" t="str">
        <f>IF('I2 LDC class'!$D$32="",'I2 LDC class'!$C$32,'I2 LDC class'!$D$32)</f>
        <v>Rate class 2</v>
      </c>
      <c r="Q14" s="641" t="str">
        <f>IF('I2 LDC class'!$D$33="",'I2 LDC class'!$C$33,'I2 LDC class'!$D$33)</f>
        <v>Rate class 3</v>
      </c>
      <c r="R14" s="641" t="str">
        <f>IF('I2 LDC class'!$D$34="",'I2 LDC class'!$C$34,'I2 LDC class'!$D$34)</f>
        <v>Rate class 4</v>
      </c>
      <c r="S14" s="641" t="str">
        <f>IF('I2 LDC class'!$D$35="",'I2 LDC class'!$C$35,'I2 LDC class'!$D$35)</f>
        <v>Rate class 5</v>
      </c>
      <c r="T14" s="641" t="str">
        <f>IF('I2 LDC class'!$D$36="",'I2 LDC class'!$C$36,'I2 LDC class'!$D$36)</f>
        <v>Rate class 6</v>
      </c>
      <c r="U14" s="641" t="str">
        <f>IF('I2 LDC class'!$D$37="",'I2 LDC class'!$C$37,'I2 LDC class'!$D$37)</f>
        <v>Rate class 7</v>
      </c>
      <c r="V14" s="641" t="str">
        <f>IF('I2 LDC class'!$D$38="",'I2 LDC class'!$C$38,'I2 LDC class'!$D$38)</f>
        <v>Rate class 8</v>
      </c>
      <c r="W14" s="642" t="str">
        <f>IF('I2 LDC class'!$D$39="",'I2 LDC class'!$C$39,'I2 LDC class'!$D$39)</f>
        <v>Rate class 9</v>
      </c>
      <c r="X14" s="731"/>
    </row>
    <row r="15" spans="1:25" s="663" customFormat="1" x14ac:dyDescent="0.2">
      <c r="A15" s="813"/>
      <c r="B15" s="772" t="s">
        <v>1573</v>
      </c>
      <c r="C15" s="773">
        <f t="shared" ref="C15:C25" si="0">SUM(D15:W15)</f>
        <v>12288.048000000001</v>
      </c>
      <c r="D15" s="774">
        <f>IF(ISERROR('O7 Amortization'!G329+'O7 Amortization'!G403+'O7 Amortization'!G477+'O7 Amortization'!G551), "-", 'O7 Amortization'!G329+'O7 Amortization'!G403+'O7 Amortization'!G477+'O7 Amortization'!G551)</f>
        <v>6019.7935784387055</v>
      </c>
      <c r="E15" s="774">
        <f>IF(ISERROR('O7 Amortization'!H329+'O7 Amortization'!H403+'O7 Amortization'!H477+'O7 Amortization'!H551), "-", 'O7 Amortization'!H329+'O7 Amortization'!H403+'O7 Amortization'!H477+'O7 Amortization'!H551)</f>
        <v>2076.9027669384745</v>
      </c>
      <c r="F15" s="774">
        <f>IF(ISERROR('O7 Amortization'!I329+'O7 Amortization'!I403+'O7 Amortization'!I477+'O7 Amortization'!I551), "-", 'O7 Amortization'!I329+'O7 Amortization'!I403+'O7 Amortization'!I477+'O7 Amortization'!I551)</f>
        <v>3934.0444578993943</v>
      </c>
      <c r="G15" s="774">
        <f>IF(ISERROR('O7 Amortization'!J329+'O7 Amortization'!J403+'O7 Amortization'!J477+'O7 Amortization'!J551), "-", 'O7 Amortization'!J329+'O7 Amortization'!J403+'O7 Amortization'!J477+'O7 Amortization'!J551)</f>
        <v>0</v>
      </c>
      <c r="H15" s="774">
        <f>IF(ISERROR('O7 Amortization'!K329+'O7 Amortization'!K403+'O7 Amortization'!K477+'O7 Amortization'!K551), "-", 'O7 Amortization'!K329+'O7 Amortization'!K403+'O7 Amortization'!K477+'O7 Amortization'!K551)</f>
        <v>230.42152467374996</v>
      </c>
      <c r="I15" s="774">
        <f>IF(ISERROR('O7 Amortization'!L329+'O7 Amortization'!L403+'O7 Amortization'!L477+'O7 Amortization'!L551), "-", 'O7 Amortization'!L329+'O7 Amortization'!L403+'O7 Amortization'!L477+'O7 Amortization'!L551)</f>
        <v>0</v>
      </c>
      <c r="J15" s="774">
        <f>IF(ISERROR('O7 Amortization'!M329+'O7 Amortization'!M403+'O7 Amortization'!M477+'O7 Amortization'!M551), "-", 'O7 Amortization'!M329+'O7 Amortization'!M403+'O7 Amortization'!M477+'O7 Amortization'!M551)</f>
        <v>0</v>
      </c>
      <c r="K15" s="774">
        <f>IF(ISERROR('O7 Amortization'!N329+'O7 Amortization'!N403+'O7 Amortization'!N477+'O7 Amortization'!N551), "-", 'O7 Amortization'!N329+'O7 Amortization'!N403+'O7 Amortization'!N477+'O7 Amortization'!N551)</f>
        <v>2.3479939585900165</v>
      </c>
      <c r="L15" s="774">
        <f>IF(ISERROR('O7 Amortization'!O329+'O7 Amortization'!O403+'O7 Amortization'!O477+'O7 Amortization'!O551), "-", 'O7 Amortization'!O329+'O7 Amortization'!O403+'O7 Amortization'!O477+'O7 Amortization'!O551)</f>
        <v>24.537678091087265</v>
      </c>
      <c r="M15" s="774">
        <f>IF(ISERROR('O7 Amortization'!P329+'O7 Amortization'!P403+'O7 Amortization'!P477+'O7 Amortization'!P551), "-", 'O7 Amortization'!P329+'O7 Amortization'!P403+'O7 Amortization'!P477+'O7 Amortization'!P551)</f>
        <v>0</v>
      </c>
      <c r="N15" s="774">
        <f>IF(ISERROR('O7 Amortization'!Q329+'O7 Amortization'!Q403+'O7 Amortization'!Q477+'O7 Amortization'!Q551), "-", 'O7 Amortization'!Q329+'O7 Amortization'!Q403+'O7 Amortization'!Q477+'O7 Amortization'!Q551)</f>
        <v>0</v>
      </c>
      <c r="O15" s="774">
        <f>IF(ISERROR('O7 Amortization'!R329+'O7 Amortization'!R403+'O7 Amortization'!R477+'O7 Amortization'!R551), "-", 'O7 Amortization'!R329+'O7 Amortization'!R403+'O7 Amortization'!R477+'O7 Amortization'!R551)</f>
        <v>0</v>
      </c>
      <c r="P15" s="774">
        <f>IF(ISERROR('O7 Amortization'!S329+'O7 Amortization'!S403+'O7 Amortization'!S477+'O7 Amortization'!S551), "-", 'O7 Amortization'!S329+'O7 Amortization'!S403+'O7 Amortization'!S477+'O7 Amortization'!S551)</f>
        <v>0</v>
      </c>
      <c r="Q15" s="774">
        <f>IF(ISERROR('O7 Amortization'!T329+'O7 Amortization'!T403+'O7 Amortization'!T477+'O7 Amortization'!T551), "-", 'O7 Amortization'!T329+'O7 Amortization'!T403+'O7 Amortization'!T477+'O7 Amortization'!T551)</f>
        <v>0</v>
      </c>
      <c r="R15" s="774">
        <f>IF(ISERROR('O7 Amortization'!U329+'O7 Amortization'!U403+'O7 Amortization'!U477+'O7 Amortization'!U551), "-", 'O7 Amortization'!U329+'O7 Amortization'!U403+'O7 Amortization'!U477+'O7 Amortization'!U551)</f>
        <v>0</v>
      </c>
      <c r="S15" s="774">
        <f>IF(ISERROR('O7 Amortization'!V329+'O7 Amortization'!V403+'O7 Amortization'!V477+'O7 Amortization'!V551), "-", 'O7 Amortization'!V329+'O7 Amortization'!V403+'O7 Amortization'!V477+'O7 Amortization'!V551)</f>
        <v>0</v>
      </c>
      <c r="T15" s="774">
        <f>IF(ISERROR('O7 Amortization'!W329+'O7 Amortization'!W403+'O7 Amortization'!W477+'O7 Amortization'!W551), "-", 'O7 Amortization'!W329+'O7 Amortization'!W403+'O7 Amortization'!W477+'O7 Amortization'!W551)</f>
        <v>0</v>
      </c>
      <c r="U15" s="774">
        <f>IF(ISERROR('O7 Amortization'!X329+'O7 Amortization'!X403+'O7 Amortization'!X477+'O7 Amortization'!X551), "-", 'O7 Amortization'!X329+'O7 Amortization'!X403+'O7 Amortization'!X477+'O7 Amortization'!X551)</f>
        <v>0</v>
      </c>
      <c r="V15" s="774">
        <f>IF(ISERROR('O7 Amortization'!Y329+'O7 Amortization'!Y403+'O7 Amortization'!Y477+'O7 Amortization'!Y551), "-", 'O7 Amortization'!Y329+'O7 Amortization'!Y403+'O7 Amortization'!Y477+'O7 Amortization'!Y551)</f>
        <v>0</v>
      </c>
      <c r="W15" s="775">
        <f>IF(ISERROR('O7 Amortization'!Z329+'O7 Amortization'!Z403+'O7 Amortization'!Z477+'O7 Amortization'!Z551), "-", 'O7 Amortization'!Z329+'O7 Amortization'!Z403+'O7 Amortization'!Z477+'O7 Amortization'!Z551)</f>
        <v>0</v>
      </c>
      <c r="X15" s="776"/>
    </row>
    <row r="16" spans="1:25" s="663" customFormat="1" x14ac:dyDescent="0.2">
      <c r="A16" s="813"/>
      <c r="B16" s="772" t="s">
        <v>1574</v>
      </c>
      <c r="C16" s="777">
        <f t="shared" si="0"/>
        <v>37274.25</v>
      </c>
      <c r="D16" s="679">
        <f>IF(ISERROR('O7 Amortization'!G333+'O7 Amortization'!G407+'O7 Amortization'!G481+'O7 Amortization'!G555 + 'O7 Amortization'!AB333+'O7 Amortization'!AB407+'O7 Amortization'!AB481+'O7 Amortization'!AB555), "-", 'O7 Amortization'!G333+'O7 Amortization'!G407+'O7 Amortization'!G481+'O7 Amortization'!G555 + 'O7 Amortization'!AB333+'O7 Amortization'!AB407+'O7 Amortization'!AB481+'O7 Amortization'!AB555)</f>
        <v>21838.458040050322</v>
      </c>
      <c r="E16" s="679">
        <f>IF(ISERROR('O7 Amortization'!H333+'O7 Amortization'!H407+'O7 Amortization'!H481+'O7 Amortization'!H555 + 'O7 Amortization'!AC333+'O7 Amortization'!AC407+'O7 Amortization'!AC481+'O7 Amortization'!AC555), "-", 'O7 Amortization'!H333+'O7 Amortization'!H407+'O7 Amortization'!H481+'O7 Amortization'!H555 + 'O7 Amortization'!AC333+'O7 Amortization'!AC407+'O7 Amortization'!AC481+'O7 Amortization'!AC555)</f>
        <v>4980.6498793599567</v>
      </c>
      <c r="F16" s="679">
        <f>IF(ISERROR('O7 Amortization'!I333+'O7 Amortization'!I407+'O7 Amortization'!I481+'O7 Amortization'!I555 + 'O7 Amortization'!AD333+'O7 Amortization'!AD407+'O7 Amortization'!AD481+'O7 Amortization'!AD555), "-", 'O7 Amortization'!I333+'O7 Amortization'!I407+'O7 Amortization'!I481+'O7 Amortization'!I555 + 'O7 Amortization'!AD333+'O7 Amortization'!AD407+'O7 Amortization'!AD481+'O7 Amortization'!AD555)</f>
        <v>7303.022889418462</v>
      </c>
      <c r="G16" s="679">
        <f>IF(ISERROR('O7 Amortization'!J333+'O7 Amortization'!J407+'O7 Amortization'!J481+'O7 Amortization'!J555 + 'O7 Amortization'!AE333+'O7 Amortization'!AE407+'O7 Amortization'!AE481+'O7 Amortization'!AE555), "-", 'O7 Amortization'!J333+'O7 Amortization'!J407+'O7 Amortization'!J481+'O7 Amortization'!J555 + 'O7 Amortization'!AE333+'O7 Amortization'!AE407+'O7 Amortization'!AE481+'O7 Amortization'!AE555)</f>
        <v>0</v>
      </c>
      <c r="H16" s="679">
        <f>IF(ISERROR('O7 Amortization'!K333+'O7 Amortization'!K407+'O7 Amortization'!K481+'O7 Amortization'!K555 + 'O7 Amortization'!AF333+'O7 Amortization'!AF407+'O7 Amortization'!AF481+'O7 Amortization'!AF555), "-", 'O7 Amortization'!K333+'O7 Amortization'!K407+'O7 Amortization'!K481+'O7 Amortization'!K555 + 'O7 Amortization'!AF333+'O7 Amortization'!AF407+'O7 Amortization'!AF481+'O7 Amortization'!AF555)</f>
        <v>419.37284991418608</v>
      </c>
      <c r="I16" s="679">
        <f>IF(ISERROR('O7 Amortization'!L333+'O7 Amortization'!L407+'O7 Amortization'!L481+'O7 Amortization'!L555 + 'O7 Amortization'!AG333+'O7 Amortization'!AG407+'O7 Amortization'!AG481+'O7 Amortization'!AG555), "-", 'O7 Amortization'!L333+'O7 Amortization'!L407+'O7 Amortization'!L481+'O7 Amortization'!L555 + 'O7 Amortization'!AG333+'O7 Amortization'!AG407+'O7 Amortization'!AG481+'O7 Amortization'!AG555)</f>
        <v>0</v>
      </c>
      <c r="J16" s="679">
        <f>IF(ISERROR('O7 Amortization'!M333+'O7 Amortization'!M407+'O7 Amortization'!M481+'O7 Amortization'!M555 + 'O7 Amortization'!AH333+'O7 Amortization'!AH407+'O7 Amortization'!AH481+'O7 Amortization'!AH555), "-", 'O7 Amortization'!M333+'O7 Amortization'!M407+'O7 Amortization'!M481+'O7 Amortization'!M555 + 'O7 Amortization'!AH333+'O7 Amortization'!AH407+'O7 Amortization'!AH481+'O7 Amortization'!AH555)</f>
        <v>2444.9739809134289</v>
      </c>
      <c r="K16" s="679">
        <f>IF(ISERROR('O7 Amortization'!N333+'O7 Amortization'!N407+'O7 Amortization'!N481+'O7 Amortization'!N555 + 'O7 Amortization'!AI333+'O7 Amortization'!AI407+'O7 Amortization'!AI481+'O7 Amortization'!AI555), "-", 'O7 Amortization'!N333+'O7 Amortization'!N407+'O7 Amortization'!N481+'O7 Amortization'!N555 + 'O7 Amortization'!AI333+'O7 Amortization'!AI407+'O7 Amortization'!AI481+'O7 Amortization'!AI555)</f>
        <v>155.03042796449202</v>
      </c>
      <c r="L16" s="679">
        <f>IF(ISERROR('O7 Amortization'!O333+'O7 Amortization'!O407+'O7 Amortization'!O481+'O7 Amortization'!O555 + 'O7 Amortization'!AJ333+'O7 Amortization'!AJ407+'O7 Amortization'!AJ481+'O7 Amortization'!AJ555), "-", 'O7 Amortization'!O333+'O7 Amortization'!O407+'O7 Amortization'!O481+'O7 Amortization'!O555 + 'O7 Amortization'!AJ333+'O7 Amortization'!AJ407+'O7 Amortization'!AJ481+'O7 Amortization'!AJ555)</f>
        <v>132.74193237915517</v>
      </c>
      <c r="M16" s="679">
        <f>IF(ISERROR('O7 Amortization'!P333+'O7 Amortization'!P407+'O7 Amortization'!P481+'O7 Amortization'!P555 + 'O7 Amortization'!AK333+'O7 Amortization'!AK407+'O7 Amortization'!AK481+'O7 Amortization'!AK555), "-", 'O7 Amortization'!P333+'O7 Amortization'!P407+'O7 Amortization'!P481+'O7 Amortization'!P555 + 'O7 Amortization'!AK333+'O7 Amortization'!AK407+'O7 Amortization'!AK481+'O7 Amortization'!AK555)</f>
        <v>0</v>
      </c>
      <c r="N16" s="679">
        <f>IF(ISERROR('O7 Amortization'!Q333+'O7 Amortization'!Q407+'O7 Amortization'!Q481+'O7 Amortization'!Q555 + 'O7 Amortization'!AL333+'O7 Amortization'!AL407+'O7 Amortization'!AL481+'O7 Amortization'!AL555), "-", 'O7 Amortization'!Q333+'O7 Amortization'!Q407+'O7 Amortization'!Q481+'O7 Amortization'!Q555 + 'O7 Amortization'!AL333+'O7 Amortization'!AL407+'O7 Amortization'!AL481+'O7 Amortization'!AL555)</f>
        <v>0</v>
      </c>
      <c r="O16" s="679">
        <f>IF(ISERROR('O7 Amortization'!R333+'O7 Amortization'!R407+'O7 Amortization'!R481+'O7 Amortization'!R555 + 'O7 Amortization'!AM333+'O7 Amortization'!AM407+'O7 Amortization'!AM481+'O7 Amortization'!AM555), "-", 'O7 Amortization'!R333+'O7 Amortization'!R407+'O7 Amortization'!R481+'O7 Amortization'!R555 + 'O7 Amortization'!AM333+'O7 Amortization'!AM407+'O7 Amortization'!AM481+'O7 Amortization'!AM555)</f>
        <v>0</v>
      </c>
      <c r="P16" s="679">
        <f>IF(ISERROR('O7 Amortization'!S333+'O7 Amortization'!S407+'O7 Amortization'!S481+'O7 Amortization'!S555 + 'O7 Amortization'!AN333+'O7 Amortization'!AN407+'O7 Amortization'!AN481+'O7 Amortization'!AN555), "-", 'O7 Amortization'!S333+'O7 Amortization'!S407+'O7 Amortization'!S481+'O7 Amortization'!S555 + 'O7 Amortization'!AN333+'O7 Amortization'!AN407+'O7 Amortization'!AN481+'O7 Amortization'!AN555)</f>
        <v>0</v>
      </c>
      <c r="Q16" s="679">
        <f>IF(ISERROR('O7 Amortization'!T333+'O7 Amortization'!T407+'O7 Amortization'!T481+'O7 Amortization'!T555 + 'O7 Amortization'!AO333+'O7 Amortization'!AO407+'O7 Amortization'!AO481+'O7 Amortization'!AO555), "-", 'O7 Amortization'!T333+'O7 Amortization'!T407+'O7 Amortization'!T481+'O7 Amortization'!T555 + 'O7 Amortization'!AO333+'O7 Amortization'!AO407+'O7 Amortization'!AO481+'O7 Amortization'!AO555)</f>
        <v>0</v>
      </c>
      <c r="R16" s="679">
        <f>IF(ISERROR('O7 Amortization'!U333+'O7 Amortization'!U407+'O7 Amortization'!U481+'O7 Amortization'!U555 + 'O7 Amortization'!AP333+'O7 Amortization'!AP407+'O7 Amortization'!AP481+'O7 Amortization'!AP555), "-", 'O7 Amortization'!U333+'O7 Amortization'!U407+'O7 Amortization'!U481+'O7 Amortization'!U555 + 'O7 Amortization'!AP333+'O7 Amortization'!AP407+'O7 Amortization'!AP481+'O7 Amortization'!AP555)</f>
        <v>0</v>
      </c>
      <c r="S16" s="679">
        <f>IF(ISERROR('O7 Amortization'!V333+'O7 Amortization'!V407+'O7 Amortization'!V481+'O7 Amortization'!V555 + 'O7 Amortization'!AQ333+'O7 Amortization'!AQ407+'O7 Amortization'!AQ481+'O7 Amortization'!AQ555), "-", 'O7 Amortization'!V333+'O7 Amortization'!V407+'O7 Amortization'!V481+'O7 Amortization'!V555 + 'O7 Amortization'!AQ333+'O7 Amortization'!AQ407+'O7 Amortization'!AQ481+'O7 Amortization'!AQ555)</f>
        <v>0</v>
      </c>
      <c r="T16" s="679">
        <f>IF(ISERROR('O7 Amortization'!W333+'O7 Amortization'!W407+'O7 Amortization'!W481+'O7 Amortization'!W555 + 'O7 Amortization'!AR333+'O7 Amortization'!AR407+'O7 Amortization'!AR481+'O7 Amortization'!AR555), "-", 'O7 Amortization'!W333+'O7 Amortization'!W407+'O7 Amortization'!W481+'O7 Amortization'!W555 + 'O7 Amortization'!AR333+'O7 Amortization'!AR407+'O7 Amortization'!AR481+'O7 Amortization'!AR555)</f>
        <v>0</v>
      </c>
      <c r="U16" s="679">
        <f>IF(ISERROR('O7 Amortization'!X333+'O7 Amortization'!X407+'O7 Amortization'!X481+'O7 Amortization'!X555 + 'O7 Amortization'!AS333+'O7 Amortization'!AS407+'O7 Amortization'!AS481+'O7 Amortization'!AS555), "-", 'O7 Amortization'!X333+'O7 Amortization'!X407+'O7 Amortization'!X481+'O7 Amortization'!X555 + 'O7 Amortization'!AS333+'O7 Amortization'!AS407+'O7 Amortization'!AS481+'O7 Amortization'!AS555)</f>
        <v>0</v>
      </c>
      <c r="V16" s="679">
        <f>IF(ISERROR('O7 Amortization'!Y333+'O7 Amortization'!Y407+'O7 Amortization'!Y481+'O7 Amortization'!Y555 + 'O7 Amortization'!AT333+'O7 Amortization'!AT407+'O7 Amortization'!AT481+'O7 Amortization'!AT555), "-", 'O7 Amortization'!Y333+'O7 Amortization'!Y407+'O7 Amortization'!Y481+'O7 Amortization'!Y555 + 'O7 Amortization'!AT333+'O7 Amortization'!AT407+'O7 Amortization'!AT481+'O7 Amortization'!AT555)</f>
        <v>0</v>
      </c>
      <c r="W16" s="680">
        <f>IF(ISERROR('O7 Amortization'!Z333+'O7 Amortization'!Z407+'O7 Amortization'!Z481+'O7 Amortization'!Z555 + 'O7 Amortization'!AU333+'O7 Amortization'!AU407+'O7 Amortization'!AU481+'O7 Amortization'!AU555), "-", 'O7 Amortization'!Z333+'O7 Amortization'!Z407+'O7 Amortization'!Z481+'O7 Amortization'!Z555 + 'O7 Amortization'!AU333+'O7 Amortization'!AU407+'O7 Amortization'!AU481+'O7 Amortization'!AU555)</f>
        <v>0</v>
      </c>
      <c r="X16" s="776"/>
    </row>
    <row r="17" spans="1:24" s="663" customFormat="1" x14ac:dyDescent="0.2">
      <c r="A17" s="813"/>
      <c r="B17" s="772" t="s">
        <v>1575</v>
      </c>
      <c r="C17" s="777">
        <f t="shared" si="0"/>
        <v>13352.43</v>
      </c>
      <c r="D17" s="679">
        <f>IF(ISERROR('O7 Amortization'!G337+'O7 Amortization'!G411+'O7 Amortization'!G485+'O7 Amortization'!G559 + 'O7 Amortization'!AB337+'O7 Amortization'!AB411+'O7 Amortization'!AB485+'O7 Amortization'!AB559), "-", 'O7 Amortization'!G337+'O7 Amortization'!G411+'O7 Amortization'!G485+'O7 Amortization'!G559 + 'O7 Amortization'!AB337+'O7 Amortization'!AB411+'O7 Amortization'!AB485+'O7 Amortization'!AB559)</f>
        <v>7823.0006583018867</v>
      </c>
      <c r="E17" s="679">
        <f>IF(ISERROR('O7 Amortization'!H337+'O7 Amortization'!H411+'O7 Amortization'!H485+'O7 Amortization'!H559 + 'O7 Amortization'!AC337+'O7 Amortization'!AC411+'O7 Amortization'!AC485+'O7 Amortization'!AC559), "-", 'O7 Amortization'!H337+'O7 Amortization'!H411+'O7 Amortization'!H485+'O7 Amortization'!H559 + 'O7 Amortization'!AC337+'O7 Amortization'!AC411+'O7 Amortization'!AC485+'O7 Amortization'!AC559)</f>
        <v>1784.1748356750909</v>
      </c>
      <c r="F17" s="679">
        <f>IF(ISERROR('O7 Amortization'!I337+'O7 Amortization'!I411+'O7 Amortization'!I485+'O7 Amortization'!I559 + 'O7 Amortization'!AD337+'O7 Amortization'!AD411+'O7 Amortization'!AD485+'O7 Amortization'!AD559), "-", 'O7 Amortization'!I337+'O7 Amortization'!I411+'O7 Amortization'!I485+'O7 Amortization'!I559 + 'O7 Amortization'!AD337+'O7 Amortization'!AD411+'O7 Amortization'!AD485+'O7 Amortization'!AD559)</f>
        <v>2616.0982962596895</v>
      </c>
      <c r="G17" s="679">
        <f>IF(ISERROR('O7 Amortization'!J337+'O7 Amortization'!J411+'O7 Amortization'!J485+'O7 Amortization'!J559 + 'O7 Amortization'!AE337+'O7 Amortization'!AE411+'O7 Amortization'!AE485+'O7 Amortization'!AE559), "-", 'O7 Amortization'!J337+'O7 Amortization'!J411+'O7 Amortization'!J485+'O7 Amortization'!J559 + 'O7 Amortization'!AE337+'O7 Amortization'!AE411+'O7 Amortization'!AE485+'O7 Amortization'!AE559)</f>
        <v>0</v>
      </c>
      <c r="H17" s="679">
        <f>IF(ISERROR('O7 Amortization'!K337+'O7 Amortization'!K411+'O7 Amortization'!K485+'O7 Amortization'!K559 + 'O7 Amortization'!AF337+'O7 Amortization'!AF411+'O7 Amortization'!AF485+'O7 Amortization'!AF559), "-", 'O7 Amortization'!K337+'O7 Amortization'!K411+'O7 Amortization'!K485+'O7 Amortization'!K559 + 'O7 Amortization'!AF337+'O7 Amortization'!AF411+'O7 Amortization'!AF485+'O7 Amortization'!AF559)</f>
        <v>150.22828420101476</v>
      </c>
      <c r="I17" s="679">
        <f>IF(ISERROR('O7 Amortization'!L337+'O7 Amortization'!L411+'O7 Amortization'!L485+'O7 Amortization'!L559 + 'O7 Amortization'!AG337+'O7 Amortization'!AG411+'O7 Amortization'!AG485+'O7 Amortization'!AG559), "-", 'O7 Amortization'!L337+'O7 Amortization'!L411+'O7 Amortization'!L485+'O7 Amortization'!L559 + 'O7 Amortization'!AG337+'O7 Amortization'!AG411+'O7 Amortization'!AG485+'O7 Amortization'!AG559)</f>
        <v>0</v>
      </c>
      <c r="J17" s="679">
        <f>IF(ISERROR('O7 Amortization'!M337+'O7 Amortization'!M411+'O7 Amortization'!M485+'O7 Amortization'!M559 + 'O7 Amortization'!AH337+'O7 Amortization'!AH411+'O7 Amortization'!AH485+'O7 Amortization'!AH559), "-", 'O7 Amortization'!M337+'O7 Amortization'!M411+'O7 Amortization'!M485+'O7 Amortization'!M559 + 'O7 Amortization'!AH337+'O7 Amortization'!AH411+'O7 Amortization'!AH485+'O7 Amortization'!AH559)</f>
        <v>875.84173878663933</v>
      </c>
      <c r="K17" s="679">
        <f>IF(ISERROR('O7 Amortization'!N337+'O7 Amortization'!N411+'O7 Amortization'!N485+'O7 Amortization'!N559 + 'O7 Amortization'!AI337+'O7 Amortization'!AI411+'O7 Amortization'!AI485+'O7 Amortization'!AI559), "-", 'O7 Amortization'!N337+'O7 Amortization'!N411+'O7 Amortization'!N485+'O7 Amortization'!N559 + 'O7 Amortization'!AI337+'O7 Amortization'!AI411+'O7 Amortization'!AI485+'O7 Amortization'!AI559)</f>
        <v>55.535200232490851</v>
      </c>
      <c r="L17" s="679">
        <f>IF(ISERROR('O7 Amortization'!O337+'O7 Amortization'!O411+'O7 Amortization'!O485+'O7 Amortization'!O559 + 'O7 Amortization'!AJ337+'O7 Amortization'!AJ411+'O7 Amortization'!AJ485+'O7 Amortization'!AJ559), "-", 'O7 Amortization'!O337+'O7 Amortization'!O411+'O7 Amortization'!O485+'O7 Amortization'!O559 + 'O7 Amortization'!AJ337+'O7 Amortization'!AJ411+'O7 Amortization'!AJ485+'O7 Amortization'!AJ559)</f>
        <v>47.550986543187392</v>
      </c>
      <c r="M17" s="679">
        <f>IF(ISERROR('O7 Amortization'!P337+'O7 Amortization'!P411+'O7 Amortization'!P485+'O7 Amortization'!P559 + 'O7 Amortization'!AK337+'O7 Amortization'!AK411+'O7 Amortization'!AK485+'O7 Amortization'!AK559), "-", 'O7 Amortization'!P337+'O7 Amortization'!P411+'O7 Amortization'!P485+'O7 Amortization'!P559 + 'O7 Amortization'!AK337+'O7 Amortization'!AK411+'O7 Amortization'!AK485+'O7 Amortization'!AK559)</f>
        <v>0</v>
      </c>
      <c r="N17" s="679">
        <f>IF(ISERROR('O7 Amortization'!Q337+'O7 Amortization'!Q411+'O7 Amortization'!Q485+'O7 Amortization'!Q559 + 'O7 Amortization'!AL337+'O7 Amortization'!AL411+'O7 Amortization'!AL485+'O7 Amortization'!AL559), "-", 'O7 Amortization'!Q337+'O7 Amortization'!Q411+'O7 Amortization'!Q485+'O7 Amortization'!Q559 + 'O7 Amortization'!AL337+'O7 Amortization'!AL411+'O7 Amortization'!AL485+'O7 Amortization'!AL559)</f>
        <v>0</v>
      </c>
      <c r="O17" s="679">
        <f>IF(ISERROR('O7 Amortization'!R337+'O7 Amortization'!R411+'O7 Amortization'!R485+'O7 Amortization'!R559 + 'O7 Amortization'!AM337+'O7 Amortization'!AM411+'O7 Amortization'!AM485+'O7 Amortization'!AM559), "-", 'O7 Amortization'!R337+'O7 Amortization'!R411+'O7 Amortization'!R485+'O7 Amortization'!R559 + 'O7 Amortization'!AM337+'O7 Amortization'!AM411+'O7 Amortization'!AM485+'O7 Amortization'!AM559)</f>
        <v>0</v>
      </c>
      <c r="P17" s="679">
        <f>IF(ISERROR('O7 Amortization'!S337+'O7 Amortization'!S411+'O7 Amortization'!S485+'O7 Amortization'!S559 + 'O7 Amortization'!AN337+'O7 Amortization'!AN411+'O7 Amortization'!AN485+'O7 Amortization'!AN559), "-", 'O7 Amortization'!S337+'O7 Amortization'!S411+'O7 Amortization'!S485+'O7 Amortization'!S559 + 'O7 Amortization'!AN337+'O7 Amortization'!AN411+'O7 Amortization'!AN485+'O7 Amortization'!AN559)</f>
        <v>0</v>
      </c>
      <c r="Q17" s="679">
        <f>IF(ISERROR('O7 Amortization'!T337+'O7 Amortization'!T411+'O7 Amortization'!T485+'O7 Amortization'!T559 + 'O7 Amortization'!AO337+'O7 Amortization'!AO411+'O7 Amortization'!AO485+'O7 Amortization'!AO559), "-", 'O7 Amortization'!T337+'O7 Amortization'!T411+'O7 Amortization'!T485+'O7 Amortization'!T559 + 'O7 Amortization'!AO337+'O7 Amortization'!AO411+'O7 Amortization'!AO485+'O7 Amortization'!AO559)</f>
        <v>0</v>
      </c>
      <c r="R17" s="679">
        <f>IF(ISERROR('O7 Amortization'!U337+'O7 Amortization'!U411+'O7 Amortization'!U485+'O7 Amortization'!U559 + 'O7 Amortization'!AP337+'O7 Amortization'!AP411+'O7 Amortization'!AP485+'O7 Amortization'!AP559), "-", 'O7 Amortization'!U337+'O7 Amortization'!U411+'O7 Amortization'!U485+'O7 Amortization'!U559 + 'O7 Amortization'!AP337+'O7 Amortization'!AP411+'O7 Amortization'!AP485+'O7 Amortization'!AP559)</f>
        <v>0</v>
      </c>
      <c r="S17" s="679">
        <f>IF(ISERROR('O7 Amortization'!V337+'O7 Amortization'!V411+'O7 Amortization'!V485+'O7 Amortization'!V559 + 'O7 Amortization'!AQ337+'O7 Amortization'!AQ411+'O7 Amortization'!AQ485+'O7 Amortization'!AQ559), "-", 'O7 Amortization'!V337+'O7 Amortization'!V411+'O7 Amortization'!V485+'O7 Amortization'!V559 + 'O7 Amortization'!AQ337+'O7 Amortization'!AQ411+'O7 Amortization'!AQ485+'O7 Amortization'!AQ559)</f>
        <v>0</v>
      </c>
      <c r="T17" s="679">
        <f>IF(ISERROR('O7 Amortization'!W337+'O7 Amortization'!W411+'O7 Amortization'!W485+'O7 Amortization'!W559 + 'O7 Amortization'!AR337+'O7 Amortization'!AR411+'O7 Amortization'!AR485+'O7 Amortization'!AR559), "-", 'O7 Amortization'!W337+'O7 Amortization'!W411+'O7 Amortization'!W485+'O7 Amortization'!W559 + 'O7 Amortization'!AR337+'O7 Amortization'!AR411+'O7 Amortization'!AR485+'O7 Amortization'!AR559)</f>
        <v>0</v>
      </c>
      <c r="U17" s="679">
        <f>IF(ISERROR('O7 Amortization'!X337+'O7 Amortization'!X411+'O7 Amortization'!X485+'O7 Amortization'!X559 + 'O7 Amortization'!AS337+'O7 Amortization'!AS411+'O7 Amortization'!AS485+'O7 Amortization'!AS559), "-", 'O7 Amortization'!X337+'O7 Amortization'!X411+'O7 Amortization'!X485+'O7 Amortization'!X559 + 'O7 Amortization'!AS337+'O7 Amortization'!AS411+'O7 Amortization'!AS485+'O7 Amortization'!AS559)</f>
        <v>0</v>
      </c>
      <c r="V17" s="679">
        <f>IF(ISERROR('O7 Amortization'!Y337+'O7 Amortization'!Y411+'O7 Amortization'!Y485+'O7 Amortization'!Y559 + 'O7 Amortization'!AT337+'O7 Amortization'!AT411+'O7 Amortization'!AT485+'O7 Amortization'!AT559), "-", 'O7 Amortization'!Y337+'O7 Amortization'!Y411+'O7 Amortization'!Y485+'O7 Amortization'!Y559 + 'O7 Amortization'!AT337+'O7 Amortization'!AT411+'O7 Amortization'!AT485+'O7 Amortization'!AT559)</f>
        <v>0</v>
      </c>
      <c r="W17" s="680">
        <f>IF(ISERROR('O7 Amortization'!Z337+'O7 Amortization'!Z411+'O7 Amortization'!Z485+'O7 Amortization'!Z559 + 'O7 Amortization'!AU337+'O7 Amortization'!AU411+'O7 Amortization'!AU485+'O7 Amortization'!AU559), "-", 'O7 Amortization'!Z337+'O7 Amortization'!Z411+'O7 Amortization'!Z485+'O7 Amortization'!Z559 + 'O7 Amortization'!AU337+'O7 Amortization'!AU411+'O7 Amortization'!AU485+'O7 Amortization'!AU559)</f>
        <v>0</v>
      </c>
      <c r="X17" s="776"/>
    </row>
    <row r="18" spans="1:24" s="663" customFormat="1" x14ac:dyDescent="0.2">
      <c r="A18" s="813"/>
      <c r="B18" s="772" t="s">
        <v>1576</v>
      </c>
      <c r="C18" s="777">
        <f t="shared" si="0"/>
        <v>234249.41999999998</v>
      </c>
      <c r="D18" s="679">
        <f>IF(ISERROR('O7 Amortization'!G341+'O7 Amortization'!G415+'O7 Amortization'!G489+'O7 Amortization'!G563 +'O7 Amortization'!AB341+'O7 Amortization'!AB415+'O7 Amortization'!AB489+'O7 Amortization'!AB563), "-", 'O7 Amortization'!G341+'O7 Amortization'!G415+'O7 Amortization'!G489+'O7 Amortization'!G563 +'O7 Amortization'!AB341+'O7 Amortization'!AB415+'O7 Amortization'!AB489+'O7 Amortization'!AB563)</f>
        <v>137243.43560436828</v>
      </c>
      <c r="E18" s="679">
        <f>IF(ISERROR('O7 Amortization'!H341+'O7 Amortization'!H415+'O7 Amortization'!H489+'O7 Amortization'!H563 +'O7 Amortization'!AC341+'O7 Amortization'!AC415+'O7 Amortization'!AC489+'O7 Amortization'!AC563), "-", 'O7 Amortization'!H341+'O7 Amortization'!H415+'O7 Amortization'!H489+'O7 Amortization'!H563 +'O7 Amortization'!AC341+'O7 Amortization'!AC415+'O7 Amortization'!AC489+'O7 Amortization'!AC563)</f>
        <v>31300.813442608225</v>
      </c>
      <c r="F18" s="679">
        <f>IF(ISERROR('O7 Amortization'!I341+'O7 Amortization'!I415+'O7 Amortization'!I489+'O7 Amortization'!I563 +'O7 Amortization'!AD341+'O7 Amortization'!AD415+'O7 Amortization'!AD489+'O7 Amortization'!AD563), "-", 'O7 Amortization'!I341+'O7 Amortization'!I415+'O7 Amortization'!I489+'O7 Amortization'!I563 +'O7 Amortization'!AD341+'O7 Amortization'!AD415+'O7 Amortization'!AD489+'O7 Amortization'!AD563)</f>
        <v>45895.728984298774</v>
      </c>
      <c r="G18" s="679">
        <f>IF(ISERROR('O7 Amortization'!J341+'O7 Amortization'!J415+'O7 Amortization'!J489+'O7 Amortization'!J563 +'O7 Amortization'!AE341+'O7 Amortization'!AE415+'O7 Amortization'!AE489+'O7 Amortization'!AE563), "-", 'O7 Amortization'!J341+'O7 Amortization'!J415+'O7 Amortization'!J489+'O7 Amortization'!J563 +'O7 Amortization'!AE341+'O7 Amortization'!AE415+'O7 Amortization'!AE489+'O7 Amortization'!AE563)</f>
        <v>0</v>
      </c>
      <c r="H18" s="679">
        <f>IF(ISERROR('O7 Amortization'!K341+'O7 Amortization'!K415+'O7 Amortization'!K489+'O7 Amortization'!K563 +'O7 Amortization'!AF341+'O7 Amortization'!AF415+'O7 Amortization'!AF489+'O7 Amortization'!AF563), "-", 'O7 Amortization'!K341+'O7 Amortization'!K415+'O7 Amortization'!K489+'O7 Amortization'!K563 +'O7 Amortization'!AF341+'O7 Amortization'!AF415+'O7 Amortization'!AF489+'O7 Amortization'!AF563)</f>
        <v>2635.5418782710617</v>
      </c>
      <c r="I18" s="679">
        <f>IF(ISERROR('O7 Amortization'!L341+'O7 Amortization'!L415+'O7 Amortization'!L489+'O7 Amortization'!L563 +'O7 Amortization'!AG341+'O7 Amortization'!AG415+'O7 Amortization'!AG489+'O7 Amortization'!AG563), "-", 'O7 Amortization'!L341+'O7 Amortization'!L415+'O7 Amortization'!L489+'O7 Amortization'!L563 +'O7 Amortization'!AG341+'O7 Amortization'!AG415+'O7 Amortization'!AG489+'O7 Amortization'!AG563)</f>
        <v>0</v>
      </c>
      <c r="J18" s="679">
        <f>IF(ISERROR('O7 Amortization'!M341+'O7 Amortization'!M415+'O7 Amortization'!M489+'O7 Amortization'!M563 +'O7 Amortization'!AH341+'O7 Amortization'!AH415+'O7 Amortization'!AH489+'O7 Amortization'!AH563), "-", 'O7 Amortization'!M341+'O7 Amortization'!M415+'O7 Amortization'!M489+'O7 Amortization'!M563 +'O7 Amortization'!AH341+'O7 Amortization'!AH415+'O7 Amortization'!AH489+'O7 Amortization'!AH563)</f>
        <v>15365.399355964551</v>
      </c>
      <c r="K18" s="679">
        <f>IF(ISERROR('O7 Amortization'!N341+'O7 Amortization'!N415+'O7 Amortization'!N489+'O7 Amortization'!N563 +'O7 Amortization'!AI341+'O7 Amortization'!AI415+'O7 Amortization'!AI489+'O7 Amortization'!AI563), "-", 'O7 Amortization'!N341+'O7 Amortization'!N415+'O7 Amortization'!N489+'O7 Amortization'!N563 +'O7 Amortization'!AI341+'O7 Amortization'!AI415+'O7 Amortization'!AI489+'O7 Amortization'!AI563)</f>
        <v>974.28621187640351</v>
      </c>
      <c r="L18" s="679">
        <f>IF(ISERROR('O7 Amortization'!O341+'O7 Amortization'!O415+'O7 Amortization'!O489+'O7 Amortization'!O563 +'O7 Amortization'!AJ341+'O7 Amortization'!AJ415+'O7 Amortization'!AJ489+'O7 Amortization'!AJ563), "-", 'O7 Amortization'!O341+'O7 Amortization'!O415+'O7 Amortization'!O489+'O7 Amortization'!O563 +'O7 Amortization'!AJ341+'O7 Amortization'!AJ415+'O7 Amortization'!AJ489+'O7 Amortization'!AJ563)</f>
        <v>834.21452261269678</v>
      </c>
      <c r="M18" s="679">
        <f>IF(ISERROR('O7 Amortization'!P341+'O7 Amortization'!P415+'O7 Amortization'!P489+'O7 Amortization'!P563 +'O7 Amortization'!AK341+'O7 Amortization'!AK415+'O7 Amortization'!AK489+'O7 Amortization'!AK563), "-", 'O7 Amortization'!P341+'O7 Amortization'!P415+'O7 Amortization'!P489+'O7 Amortization'!P563 +'O7 Amortization'!AK341+'O7 Amortization'!AK415+'O7 Amortization'!AK489+'O7 Amortization'!AK563)</f>
        <v>0</v>
      </c>
      <c r="N18" s="679">
        <f>IF(ISERROR('O7 Amortization'!Q341+'O7 Amortization'!Q415+'O7 Amortization'!Q489+'O7 Amortization'!Q563 +'O7 Amortization'!AL341+'O7 Amortization'!AL415+'O7 Amortization'!AL489+'O7 Amortization'!AL563), "-", 'O7 Amortization'!Q341+'O7 Amortization'!Q415+'O7 Amortization'!Q489+'O7 Amortization'!Q563 +'O7 Amortization'!AL341+'O7 Amortization'!AL415+'O7 Amortization'!AL489+'O7 Amortization'!AL563)</f>
        <v>0</v>
      </c>
      <c r="O18" s="679">
        <f>IF(ISERROR('O7 Amortization'!R341+'O7 Amortization'!R415+'O7 Amortization'!R489+'O7 Amortization'!R563 +'O7 Amortization'!AM341+'O7 Amortization'!AM415+'O7 Amortization'!AM489+'O7 Amortization'!AM563), "-", 'O7 Amortization'!R341+'O7 Amortization'!R415+'O7 Amortization'!R489+'O7 Amortization'!R563 +'O7 Amortization'!AM341+'O7 Amortization'!AM415+'O7 Amortization'!AM489+'O7 Amortization'!AM563)</f>
        <v>0</v>
      </c>
      <c r="P18" s="679">
        <f>IF(ISERROR('O7 Amortization'!S341+'O7 Amortization'!S415+'O7 Amortization'!S489+'O7 Amortization'!S563 +'O7 Amortization'!AN341+'O7 Amortization'!AN415+'O7 Amortization'!AN489+'O7 Amortization'!AN563), "-", 'O7 Amortization'!S341+'O7 Amortization'!S415+'O7 Amortization'!S489+'O7 Amortization'!S563 +'O7 Amortization'!AN341+'O7 Amortization'!AN415+'O7 Amortization'!AN489+'O7 Amortization'!AN563)</f>
        <v>0</v>
      </c>
      <c r="Q18" s="679">
        <f>IF(ISERROR('O7 Amortization'!T341+'O7 Amortization'!T415+'O7 Amortization'!T489+'O7 Amortization'!T563 +'O7 Amortization'!AO341+'O7 Amortization'!AO415+'O7 Amortization'!AO489+'O7 Amortization'!AO563), "-", 'O7 Amortization'!T341+'O7 Amortization'!T415+'O7 Amortization'!T489+'O7 Amortization'!T563 +'O7 Amortization'!AO341+'O7 Amortization'!AO415+'O7 Amortization'!AO489+'O7 Amortization'!AO563)</f>
        <v>0</v>
      </c>
      <c r="R18" s="679">
        <f>IF(ISERROR('O7 Amortization'!U341+'O7 Amortization'!U415+'O7 Amortization'!U489+'O7 Amortization'!U563 +'O7 Amortization'!AP341+'O7 Amortization'!AP415+'O7 Amortization'!AP489+'O7 Amortization'!AP563), "-", 'O7 Amortization'!U341+'O7 Amortization'!U415+'O7 Amortization'!U489+'O7 Amortization'!U563 +'O7 Amortization'!AP341+'O7 Amortization'!AP415+'O7 Amortization'!AP489+'O7 Amortization'!AP563)</f>
        <v>0</v>
      </c>
      <c r="S18" s="679">
        <f>IF(ISERROR('O7 Amortization'!V341+'O7 Amortization'!V415+'O7 Amortization'!V489+'O7 Amortization'!V563 +'O7 Amortization'!AQ341+'O7 Amortization'!AQ415+'O7 Amortization'!AQ489+'O7 Amortization'!AQ563), "-", 'O7 Amortization'!V341+'O7 Amortization'!V415+'O7 Amortization'!V489+'O7 Amortization'!V563 +'O7 Amortization'!AQ341+'O7 Amortization'!AQ415+'O7 Amortization'!AQ489+'O7 Amortization'!AQ563)</f>
        <v>0</v>
      </c>
      <c r="T18" s="679">
        <f>IF(ISERROR('O7 Amortization'!W341+'O7 Amortization'!W415+'O7 Amortization'!W489+'O7 Amortization'!W563 +'O7 Amortization'!AR341+'O7 Amortization'!AR415+'O7 Amortization'!AR489+'O7 Amortization'!AR563), "-", 'O7 Amortization'!W341+'O7 Amortization'!W415+'O7 Amortization'!W489+'O7 Amortization'!W563 +'O7 Amortization'!AR341+'O7 Amortization'!AR415+'O7 Amortization'!AR489+'O7 Amortization'!AR563)</f>
        <v>0</v>
      </c>
      <c r="U18" s="679">
        <f>IF(ISERROR('O7 Amortization'!X341+'O7 Amortization'!X415+'O7 Amortization'!X489+'O7 Amortization'!X563 +'O7 Amortization'!AS341+'O7 Amortization'!AS415+'O7 Amortization'!AS489+'O7 Amortization'!AS563), "-", 'O7 Amortization'!X341+'O7 Amortization'!X415+'O7 Amortization'!X489+'O7 Amortization'!X563 +'O7 Amortization'!AS341+'O7 Amortization'!AS415+'O7 Amortization'!AS489+'O7 Amortization'!AS563)</f>
        <v>0</v>
      </c>
      <c r="V18" s="679">
        <f>IF(ISERROR('O7 Amortization'!Y341+'O7 Amortization'!Y415+'O7 Amortization'!Y489+'O7 Amortization'!Y563 +'O7 Amortization'!AT341+'O7 Amortization'!AT415+'O7 Amortization'!AT489+'O7 Amortization'!AT563), "-", 'O7 Amortization'!Y341+'O7 Amortization'!Y415+'O7 Amortization'!Y489+'O7 Amortization'!Y563 +'O7 Amortization'!AT341+'O7 Amortization'!AT415+'O7 Amortization'!AT489+'O7 Amortization'!AT563)</f>
        <v>0</v>
      </c>
      <c r="W18" s="680">
        <f>IF(ISERROR('O7 Amortization'!Z341+'O7 Amortization'!Z415+'O7 Amortization'!Z489+'O7 Amortization'!Z563 +'O7 Amortization'!AU341+'O7 Amortization'!AU415+'O7 Amortization'!AU489+'O7 Amortization'!AU563), "-", 'O7 Amortization'!Z341+'O7 Amortization'!Z415+'O7 Amortization'!Z489+'O7 Amortization'!Z563 +'O7 Amortization'!AU341+'O7 Amortization'!AU415+'O7 Amortization'!AU489+'O7 Amortization'!AU563)</f>
        <v>0</v>
      </c>
      <c r="X18" s="776"/>
    </row>
    <row r="19" spans="1:24" s="663" customFormat="1" x14ac:dyDescent="0.2">
      <c r="A19" s="813"/>
      <c r="B19" s="772" t="s">
        <v>1594</v>
      </c>
      <c r="C19" s="777">
        <f t="shared" si="0"/>
        <v>453102.412642779</v>
      </c>
      <c r="D19" s="776">
        <f t="shared" ref="D19:W19" si="1">IF(ISERROR(D36*(D56/D38)),0,D36*(D56/D38))</f>
        <v>222217.49387607939</v>
      </c>
      <c r="E19" s="776">
        <f t="shared" si="1"/>
        <v>76286.197136135481</v>
      </c>
      <c r="F19" s="776">
        <f t="shared" si="1"/>
        <v>145204.63869976331</v>
      </c>
      <c r="G19" s="776">
        <f t="shared" si="1"/>
        <v>0</v>
      </c>
      <c r="H19" s="776">
        <f t="shared" si="1"/>
        <v>8399.6601914666207</v>
      </c>
      <c r="I19" s="776">
        <f t="shared" si="1"/>
        <v>0</v>
      </c>
      <c r="J19" s="776">
        <f t="shared" si="1"/>
        <v>0</v>
      </c>
      <c r="K19" s="776">
        <f t="shared" si="1"/>
        <v>86.9392740771017</v>
      </c>
      <c r="L19" s="776">
        <f t="shared" si="1"/>
        <v>907.48346525702777</v>
      </c>
      <c r="M19" s="776">
        <f t="shared" si="1"/>
        <v>0</v>
      </c>
      <c r="N19" s="776">
        <f t="shared" si="1"/>
        <v>0</v>
      </c>
      <c r="O19" s="776">
        <f t="shared" si="1"/>
        <v>0</v>
      </c>
      <c r="P19" s="776">
        <f t="shared" si="1"/>
        <v>0</v>
      </c>
      <c r="Q19" s="776">
        <f t="shared" si="1"/>
        <v>0</v>
      </c>
      <c r="R19" s="776">
        <f t="shared" si="1"/>
        <v>0</v>
      </c>
      <c r="S19" s="776">
        <f t="shared" si="1"/>
        <v>0</v>
      </c>
      <c r="T19" s="776">
        <f t="shared" si="1"/>
        <v>0</v>
      </c>
      <c r="U19" s="776">
        <f t="shared" si="1"/>
        <v>0</v>
      </c>
      <c r="V19" s="776">
        <f t="shared" si="1"/>
        <v>0</v>
      </c>
      <c r="W19" s="664">
        <f t="shared" si="1"/>
        <v>0</v>
      </c>
      <c r="X19" s="776"/>
    </row>
    <row r="20" spans="1:24" s="663" customFormat="1" x14ac:dyDescent="0.2">
      <c r="A20" s="813"/>
      <c r="B20" s="772" t="s">
        <v>1596</v>
      </c>
      <c r="C20" s="777">
        <f t="shared" si="0"/>
        <v>396865.48618128884</v>
      </c>
      <c r="D20" s="776">
        <f t="shared" ref="D20:W20" si="2">IF(ISERROR((D49/(D49+D64+D70))*D84),0,(D49/(D49+D64+D70))*D84)</f>
        <v>197777.17707896631</v>
      </c>
      <c r="E20" s="776">
        <f t="shared" si="2"/>
        <v>68235.556744642017</v>
      </c>
      <c r="F20" s="776">
        <f t="shared" si="2"/>
        <v>124570.46534242145</v>
      </c>
      <c r="G20" s="776">
        <f t="shared" si="2"/>
        <v>0</v>
      </c>
      <c r="H20" s="776">
        <f t="shared" si="2"/>
        <v>5398.9722881724956</v>
      </c>
      <c r="I20" s="776">
        <f t="shared" si="2"/>
        <v>0</v>
      </c>
      <c r="J20" s="776">
        <f t="shared" si="2"/>
        <v>0</v>
      </c>
      <c r="K20" s="776">
        <f t="shared" si="2"/>
        <v>77.142116399420217</v>
      </c>
      <c r="L20" s="776">
        <f t="shared" si="2"/>
        <v>806.17261068714447</v>
      </c>
      <c r="M20" s="776">
        <f t="shared" si="2"/>
        <v>0</v>
      </c>
      <c r="N20" s="776">
        <f t="shared" si="2"/>
        <v>0</v>
      </c>
      <c r="O20" s="776">
        <f t="shared" si="2"/>
        <v>0</v>
      </c>
      <c r="P20" s="776">
        <f t="shared" si="2"/>
        <v>0</v>
      </c>
      <c r="Q20" s="776">
        <f t="shared" si="2"/>
        <v>0</v>
      </c>
      <c r="R20" s="776">
        <f t="shared" si="2"/>
        <v>0</v>
      </c>
      <c r="S20" s="776">
        <f t="shared" si="2"/>
        <v>0</v>
      </c>
      <c r="T20" s="776">
        <f t="shared" si="2"/>
        <v>0</v>
      </c>
      <c r="U20" s="776">
        <f t="shared" si="2"/>
        <v>0</v>
      </c>
      <c r="V20" s="776">
        <f t="shared" si="2"/>
        <v>0</v>
      </c>
      <c r="W20" s="664">
        <f t="shared" si="2"/>
        <v>0</v>
      </c>
      <c r="X20" s="776"/>
    </row>
    <row r="21" spans="1:24" s="776" customFormat="1" x14ac:dyDescent="0.2">
      <c r="A21" s="778"/>
      <c r="B21" s="772" t="s">
        <v>765</v>
      </c>
      <c r="C21" s="777">
        <f t="shared" si="0"/>
        <v>254453.16994434816</v>
      </c>
      <c r="D21" s="776">
        <f t="shared" ref="D21:W21" si="3">IF(ISERROR(D93/D95*D91),0, D93/D95*D91)</f>
        <v>124654.09953186703</v>
      </c>
      <c r="E21" s="776">
        <f t="shared" si="3"/>
        <v>43007.1963190315</v>
      </c>
      <c r="F21" s="776">
        <f t="shared" si="3"/>
        <v>81463.718486003258</v>
      </c>
      <c r="G21" s="776">
        <f t="shared" si="3"/>
        <v>0</v>
      </c>
      <c r="H21" s="776">
        <f t="shared" si="3"/>
        <v>4771.4240192295401</v>
      </c>
      <c r="I21" s="776">
        <f t="shared" si="3"/>
        <v>0</v>
      </c>
      <c r="J21" s="776">
        <f t="shared" si="3"/>
        <v>0</v>
      </c>
      <c r="K21" s="776">
        <f t="shared" si="3"/>
        <v>48.620782224598102</v>
      </c>
      <c r="L21" s="776">
        <f t="shared" si="3"/>
        <v>508.1108059922239</v>
      </c>
      <c r="M21" s="776">
        <f t="shared" si="3"/>
        <v>0</v>
      </c>
      <c r="N21" s="776">
        <f t="shared" si="3"/>
        <v>0</v>
      </c>
      <c r="O21" s="776">
        <f t="shared" si="3"/>
        <v>0</v>
      </c>
      <c r="P21" s="776">
        <f t="shared" si="3"/>
        <v>0</v>
      </c>
      <c r="Q21" s="776">
        <f t="shared" si="3"/>
        <v>0</v>
      </c>
      <c r="R21" s="776">
        <f t="shared" si="3"/>
        <v>0</v>
      </c>
      <c r="S21" s="776">
        <f t="shared" si="3"/>
        <v>0</v>
      </c>
      <c r="T21" s="776">
        <f t="shared" si="3"/>
        <v>0</v>
      </c>
      <c r="U21" s="776">
        <f t="shared" si="3"/>
        <v>0</v>
      </c>
      <c r="V21" s="776">
        <f t="shared" si="3"/>
        <v>0</v>
      </c>
      <c r="W21" s="664">
        <f t="shared" si="3"/>
        <v>0</v>
      </c>
    </row>
    <row r="22" spans="1:24" s="776" customFormat="1" x14ac:dyDescent="0.2">
      <c r="A22" s="778"/>
      <c r="B22" s="772" t="s">
        <v>1586</v>
      </c>
      <c r="C22" s="777">
        <f t="shared" si="0"/>
        <v>537181.27644191543</v>
      </c>
      <c r="D22" s="776">
        <f t="shared" ref="D22:W22" si="4">IF(ISERROR(SUM(D20:D21)/D42*D40),0,SUM(D20:D20)/D42*D40)</f>
        <v>263036.66945416178</v>
      </c>
      <c r="E22" s="776">
        <f t="shared" si="4"/>
        <v>92688.351472406008</v>
      </c>
      <c r="F22" s="776">
        <f t="shared" si="4"/>
        <v>172688.67967772376</v>
      </c>
      <c r="G22" s="776">
        <f t="shared" si="4"/>
        <v>0</v>
      </c>
      <c r="H22" s="776">
        <f t="shared" si="4"/>
        <v>7612.7569119315604</v>
      </c>
      <c r="I22" s="776">
        <f t="shared" si="4"/>
        <v>0</v>
      </c>
      <c r="J22" s="776">
        <f t="shared" si="4"/>
        <v>0</v>
      </c>
      <c r="K22" s="776">
        <f t="shared" si="4"/>
        <v>107.38631709762697</v>
      </c>
      <c r="L22" s="776">
        <f t="shared" si="4"/>
        <v>1047.4326085947851</v>
      </c>
      <c r="M22" s="776">
        <f t="shared" si="4"/>
        <v>0</v>
      </c>
      <c r="N22" s="776">
        <f t="shared" si="4"/>
        <v>0</v>
      </c>
      <c r="O22" s="776">
        <f t="shared" si="4"/>
        <v>0</v>
      </c>
      <c r="P22" s="776">
        <f t="shared" si="4"/>
        <v>0</v>
      </c>
      <c r="Q22" s="776">
        <f t="shared" si="4"/>
        <v>0</v>
      </c>
      <c r="R22" s="776">
        <f t="shared" si="4"/>
        <v>0</v>
      </c>
      <c r="S22" s="776">
        <f t="shared" si="4"/>
        <v>0</v>
      </c>
      <c r="T22" s="776">
        <f t="shared" si="4"/>
        <v>0</v>
      </c>
      <c r="U22" s="776">
        <f t="shared" si="4"/>
        <v>0</v>
      </c>
      <c r="V22" s="776">
        <f t="shared" si="4"/>
        <v>0</v>
      </c>
      <c r="W22" s="664">
        <f t="shared" si="4"/>
        <v>0</v>
      </c>
    </row>
    <row r="23" spans="1:24" s="776" customFormat="1" x14ac:dyDescent="0.2">
      <c r="A23" s="778"/>
      <c r="B23" s="772" t="s">
        <v>1597</v>
      </c>
      <c r="C23" s="777">
        <f t="shared" si="0"/>
        <v>73857.049156915979</v>
      </c>
      <c r="D23" s="776">
        <f>IF(ISERROR('O4 Summary by Class &amp; Accounts'!E213*D58/(D34+D38)),0,('O4 Summary by Class &amp; Accounts'!E213*D58/(D34+D38)))</f>
        <v>36181.840292065477</v>
      </c>
      <c r="E23" s="776">
        <f>IF(ISERROR('O4 Summary by Class &amp; Accounts'!F213*E58/(E34+E38)),0,('O4 Summary by Class &amp; Accounts'!F213*E58/(E34+E38)))</f>
        <v>12483.179570254746</v>
      </c>
      <c r="F23" s="776">
        <f>IF(ISERROR('O4 Summary by Class &amp; Accounts'!G213*F58/(F34+F38)),0,('O4 Summary by Class &amp; Accounts'!G213*F58/(F34+F38)))</f>
        <v>23645.489903080488</v>
      </c>
      <c r="G23" s="776">
        <f>IF(ISERROR('O4 Summary by Class &amp; Accounts'!H213*G58/(G34+G38)),0,('O4 Summary by Class &amp; Accounts'!H213*G58/(G34+G38)))</f>
        <v>0</v>
      </c>
      <c r="H23" s="776">
        <f>IF(ISERROR('O4 Summary by Class &amp; Accounts'!I213*H58/(H34+H38)),0,('O4 Summary by Class &amp; Accounts'!I213*H58/(H34+H38)))</f>
        <v>1384.9436358517382</v>
      </c>
      <c r="I23" s="776">
        <f>IF(ISERROR('O4 Summary by Class &amp; Accounts'!J213*I58/(I34+I38)),0,('O4 Summary by Class &amp; Accounts'!J213*I58/(I34+I38)))</f>
        <v>0</v>
      </c>
      <c r="J23" s="776">
        <f>IF(ISERROR('O4 Summary by Class &amp; Accounts'!K213*J58/(J34+J38)),0,('O4 Summary by Class &amp; Accounts'!K213*J58/(J34+J38)))</f>
        <v>0</v>
      </c>
      <c r="K23" s="776">
        <f>IF(ISERROR('O4 Summary by Class &amp; Accounts'!L213*K58/(K34+K38)),0,('O4 Summary by Class &amp; Accounts'!L213*K58/(K34+K38)))</f>
        <v>14.112567367878494</v>
      </c>
      <c r="L23" s="776">
        <f>IF(ISERROR('O4 Summary by Class &amp; Accounts'!M213*L58/(L34+L38)),0,('O4 Summary by Class &amp; Accounts'!M213*L58/(L34+L38)))</f>
        <v>147.48318829565221</v>
      </c>
      <c r="M23" s="776">
        <f>IF(ISERROR('O4 Summary by Class &amp; Accounts'!N213*M58/(M34+M38)),0,('O4 Summary by Class &amp; Accounts'!N213*M58/(M34+M38)))</f>
        <v>0</v>
      </c>
      <c r="N23" s="776">
        <f>IF(ISERROR('O4 Summary by Class &amp; Accounts'!O213*N58/(N34+N38)),0,('O4 Summary by Class &amp; Accounts'!O213*N58/(N34+N38)))</f>
        <v>0</v>
      </c>
      <c r="O23" s="776">
        <f>IF(ISERROR('O4 Summary by Class &amp; Accounts'!P213*O58/(O34+O38)),0,('O4 Summary by Class &amp; Accounts'!P213*O58/(O34+O38)))</f>
        <v>0</v>
      </c>
      <c r="P23" s="776">
        <f>IF(ISERROR('O4 Summary by Class &amp; Accounts'!Q213*P58/(P34+P38)),0,('O4 Summary by Class &amp; Accounts'!Q213*P58/(P34+P38)))</f>
        <v>0</v>
      </c>
      <c r="Q23" s="776">
        <f>IF(ISERROR('O4 Summary by Class &amp; Accounts'!R213*Q58/(Q34+Q38)),0,('O4 Summary by Class &amp; Accounts'!R213*Q58/(Q34+Q38)))</f>
        <v>0</v>
      </c>
      <c r="R23" s="776">
        <f>IF(ISERROR('O4 Summary by Class &amp; Accounts'!S213*R58/(R34+R38)),0,('O4 Summary by Class &amp; Accounts'!S213*R58/(R34+R38)))</f>
        <v>0</v>
      </c>
      <c r="S23" s="776">
        <f>IF(ISERROR('O4 Summary by Class &amp; Accounts'!T213*S58/(S34+S38)),0,('O4 Summary by Class &amp; Accounts'!T213*S58/(S34+S38)))</f>
        <v>0</v>
      </c>
      <c r="T23" s="776">
        <f>IF(ISERROR('O4 Summary by Class &amp; Accounts'!U213*T58/(T34+T38)),0,('O4 Summary by Class &amp; Accounts'!U213*T58/(T34+T38)))</f>
        <v>0</v>
      </c>
      <c r="U23" s="776">
        <f>IF(ISERROR('O4 Summary by Class &amp; Accounts'!V213*U58/(U34+U38)),0,('O4 Summary by Class &amp; Accounts'!V213*U58/(U34+U38)))</f>
        <v>0</v>
      </c>
      <c r="V23" s="776">
        <f>IF(ISERROR('O4 Summary by Class &amp; Accounts'!W213*V58/(V34+V38)),0,('O4 Summary by Class &amp; Accounts'!W213*V58/(V34+V38)))</f>
        <v>0</v>
      </c>
      <c r="W23" s="664">
        <f>IF(ISERROR('O4 Summary by Class &amp; Accounts'!X213*W58/(W34+W38)),0,('O4 Summary by Class &amp; Accounts'!X213*W58/(W34+W38)))</f>
        <v>0</v>
      </c>
    </row>
    <row r="24" spans="1:24" s="776" customFormat="1" x14ac:dyDescent="0.2">
      <c r="A24" s="778"/>
      <c r="B24" s="772" t="s">
        <v>1598</v>
      </c>
      <c r="C24" s="777">
        <f t="shared" si="0"/>
        <v>203894.58179990391</v>
      </c>
      <c r="D24" s="776">
        <f>IF(ISERROR('O4 Summary by Class &amp; Accounts'!E211*D58/(D34+D38)),0,('O4 Summary by Class &amp; Accounts'!E211*D58/(D34+D38)))</f>
        <v>99885.94561133768</v>
      </c>
      <c r="E24" s="776">
        <f>IF(ISERROR('O4 Summary by Class &amp; Accounts'!F211*E58/(E34+E38)),0,('O4 Summary by Class &amp; Accounts'!F211*E58/(E34+E38)))</f>
        <v>34461.87881948243</v>
      </c>
      <c r="F24" s="776">
        <f>IF(ISERROR('O4 Summary by Class &amp; Accounts'!G211*F58/(F34+F38)),0,('O4 Summary by Class &amp; Accounts'!G211*F58/(F34+F38)))</f>
        <v>65277.279965510097</v>
      </c>
      <c r="G24" s="776">
        <f>IF(ISERROR('O4 Summary by Class &amp; Accounts'!H211*G58/(G34+G38)),0,('O4 Summary by Class &amp; Accounts'!H211*G58/(G34+G38)))</f>
        <v>0</v>
      </c>
      <c r="H24" s="776">
        <f>IF(ISERROR('O4 Summary by Class &amp; Accounts'!I211*H58/(H34+H38)),0,('O4 Summary by Class &amp; Accounts'!I211*H58/(H34+H38)))</f>
        <v>3823.3656322835391</v>
      </c>
      <c r="I24" s="776">
        <f>IF(ISERROR('O4 Summary by Class &amp; Accounts'!J211*I58/(I34+I38)),0,('O4 Summary by Class &amp; Accounts'!J211*I58/(I34+I38)))</f>
        <v>0</v>
      </c>
      <c r="J24" s="776">
        <f>IF(ISERROR('O4 Summary by Class &amp; Accounts'!K211*J58/(J34+J38)),0,('O4 Summary by Class &amp; Accounts'!K211*J58/(J34+J38)))</f>
        <v>0</v>
      </c>
      <c r="K24" s="776">
        <f>IF(ISERROR('O4 Summary by Class &amp; Accounts'!L211*K58/(K34+K38)),0,('O4 Summary by Class &amp; Accounts'!L211*K58/(K34+K38)))</f>
        <v>38.960072930656864</v>
      </c>
      <c r="L24" s="776">
        <f>IF(ISERROR('O4 Summary by Class &amp; Accounts'!M211*L58/(L34+L38)),0,('O4 Summary by Class &amp; Accounts'!M211*L58/(L34+L38)))</f>
        <v>407.15169835948728</v>
      </c>
      <c r="M24" s="776">
        <f>IF(ISERROR('O4 Summary by Class &amp; Accounts'!N211*M58/(M34+M38)),0,('O4 Summary by Class &amp; Accounts'!N211*M58/(M34+M38)))</f>
        <v>0</v>
      </c>
      <c r="N24" s="776">
        <f>IF(ISERROR('O4 Summary by Class &amp; Accounts'!O211*N58/(N34+N38)),0,('O4 Summary by Class &amp; Accounts'!O211*N58/(N34+N38)))</f>
        <v>0</v>
      </c>
      <c r="O24" s="776">
        <f>IF(ISERROR('O4 Summary by Class &amp; Accounts'!P211*O58/(O34+O38)),0,('O4 Summary by Class &amp; Accounts'!P211*O58/(O34+O38)))</f>
        <v>0</v>
      </c>
      <c r="P24" s="776">
        <f>IF(ISERROR('O4 Summary by Class &amp; Accounts'!Q211*P58/(P34+P38)),0,('O4 Summary by Class &amp; Accounts'!Q211*P58/(P34+P38)))</f>
        <v>0</v>
      </c>
      <c r="Q24" s="776">
        <f>IF(ISERROR('O4 Summary by Class &amp; Accounts'!R211*Q58/(Q34+Q38)),0,('O4 Summary by Class &amp; Accounts'!R211*Q58/(Q34+Q38)))</f>
        <v>0</v>
      </c>
      <c r="R24" s="776">
        <f>IF(ISERROR('O4 Summary by Class &amp; Accounts'!S211*R58/(R34+R38)),0,('O4 Summary by Class &amp; Accounts'!S211*R58/(R34+R38)))</f>
        <v>0</v>
      </c>
      <c r="S24" s="776">
        <f>IF(ISERROR('O4 Summary by Class &amp; Accounts'!T211*S58/(S34+S38)),0,('O4 Summary by Class &amp; Accounts'!T211*S58/(S34+S38)))</f>
        <v>0</v>
      </c>
      <c r="T24" s="776">
        <f>IF(ISERROR('O4 Summary by Class &amp; Accounts'!U211*T58/(T34+T38)),0,('O4 Summary by Class &amp; Accounts'!U211*T58/(T34+T38)))</f>
        <v>0</v>
      </c>
      <c r="U24" s="776">
        <f>IF(ISERROR('O4 Summary by Class &amp; Accounts'!V211*U58/(U34+U38)),0,('O4 Summary by Class &amp; Accounts'!V211*U58/(U34+U38)))</f>
        <v>0</v>
      </c>
      <c r="V24" s="776">
        <f>IF(ISERROR('O4 Summary by Class &amp; Accounts'!W211*V58/(V34+V38)),0,('O4 Summary by Class &amp; Accounts'!W211*V58/(V34+V38)))</f>
        <v>0</v>
      </c>
      <c r="W24" s="664">
        <f>IF(ISERROR('O4 Summary by Class &amp; Accounts'!X211*W58/(W34+W38)),0,('O4 Summary by Class &amp; Accounts'!X211*W58/(W34+W38)))</f>
        <v>0</v>
      </c>
    </row>
    <row r="25" spans="1:24" s="776" customFormat="1" x14ac:dyDescent="0.2">
      <c r="A25" s="778"/>
      <c r="B25" s="772" t="s">
        <v>1599</v>
      </c>
      <c r="C25" s="777">
        <f t="shared" si="0"/>
        <v>306867.53737460828</v>
      </c>
      <c r="D25" s="776">
        <f>IF(ISERROR(D58/(D34+D38)*'O1 Revenue to cost|RR'!D38),0,(D58/(D34+D38)*'O1 Revenue to cost|RR'!D38))</f>
        <v>150331.38143006654</v>
      </c>
      <c r="E25" s="776">
        <f>IF(ISERROR(E58/(E34+E38)*'O1 Revenue to cost|RR'!E38),0,(E58/(E34+E38)*'O1 Revenue to cost|RR'!E38))</f>
        <v>51866.174143925826</v>
      </c>
      <c r="F25" s="776">
        <f>IF(ISERROR(F58/(F34+F38)*'O1 Revenue to cost|RR'!F38),0,(F58/(F34+F38)*'O1 Revenue to cost|RR'!F38))</f>
        <v>98244.288654944437</v>
      </c>
      <c r="G25" s="776">
        <f>IF(ISERROR(G58/(G34+G38)*'O1 Revenue to cost|RR'!G38),0,(G58/(G34+G38)*'O1 Revenue to cost|RR'!G38))</f>
        <v>0</v>
      </c>
      <c r="H25" s="776">
        <f>IF(ISERROR(H58/(H34+H38)*'O1 Revenue to cost|RR'!H38),0,(H58/(H34+H38)*'O1 Revenue to cost|RR'!H38))</f>
        <v>5754.2813825870617</v>
      </c>
      <c r="I25" s="776">
        <f>IF(ISERROR(I58/(I34+I38)*'O1 Revenue to cost|RR'!I38),0,(I58/(I34+I38)*'O1 Revenue to cost|RR'!I38))</f>
        <v>0</v>
      </c>
      <c r="J25" s="776">
        <f>IF(ISERROR(J58/(J34+J38)*'O1 Revenue to cost|RR'!J38),0,(J58/(J34+J38)*'O1 Revenue to cost|RR'!J38))</f>
        <v>0</v>
      </c>
      <c r="K25" s="776">
        <f>IF(ISERROR(K58/(K34+K38)*'O1 Revenue to cost|RR'!K38),0,(K58/(K34+K38)*'O1 Revenue to cost|RR'!K38))</f>
        <v>58.63609288008773</v>
      </c>
      <c r="L25" s="776">
        <f>IF(ISERROR(L58/(L34+L38)*'O1 Revenue to cost|RR'!L38),0,(L58/(L34+L38)*'O1 Revenue to cost|RR'!L38))</f>
        <v>612.77567020431786</v>
      </c>
      <c r="M25" s="776">
        <f>IF(ISERROR(M58/(M34+M38)*'O1 Revenue to cost|RR'!M38),0,(M58/(M34+M38)*'O1 Revenue to cost|RR'!M38))</f>
        <v>0</v>
      </c>
      <c r="N25" s="776">
        <f>IF(ISERROR(N58/(N34+N38)*'O1 Revenue to cost|RR'!N38),0,(N58/(N34+N38)*'O1 Revenue to cost|RR'!N38))</f>
        <v>0</v>
      </c>
      <c r="O25" s="776">
        <f>IF(ISERROR(O58/(O34+O38)*'O1 Revenue to cost|RR'!O38),0,(O58/(O34+O38)*'O1 Revenue to cost|RR'!O38))</f>
        <v>0</v>
      </c>
      <c r="P25" s="776">
        <f>IF(ISERROR(P58/(P34+P38)*'O1 Revenue to cost|RR'!P38),0,(P58/(P34+P38)*'O1 Revenue to cost|RR'!P38))</f>
        <v>0</v>
      </c>
      <c r="Q25" s="776">
        <f>IF(ISERROR(Q58/(Q34+Q38)*'O1 Revenue to cost|RR'!Q38),0,(Q58/(Q34+Q38)*'O1 Revenue to cost|RR'!Q38))</f>
        <v>0</v>
      </c>
      <c r="R25" s="776">
        <f>IF(ISERROR(R58/(R34+R38)*'O1 Revenue to cost|RR'!R38),0,(R58/(R34+R38)*'O1 Revenue to cost|RR'!R38))</f>
        <v>0</v>
      </c>
      <c r="S25" s="776">
        <f>IF(ISERROR(S58/(S34+S38)*'O1 Revenue to cost|RR'!S38),0,(S58/(S34+S38)*'O1 Revenue to cost|RR'!S38))</f>
        <v>0</v>
      </c>
      <c r="T25" s="776">
        <f>IF(ISERROR(T58/(T34+T38)*'O1 Revenue to cost|RR'!T38),0,(T58/(T34+T38)*'O1 Revenue to cost|RR'!T38))</f>
        <v>0</v>
      </c>
      <c r="U25" s="776">
        <f>IF(ISERROR(U58/(U34+U38)*'O1 Revenue to cost|RR'!U38),0,(U58/(U34+U38)*'O1 Revenue to cost|RR'!U38))</f>
        <v>0</v>
      </c>
      <c r="V25" s="776">
        <f>IF(ISERROR(V58/(V34+V38)*'O1 Revenue to cost|RR'!V38),0,(V58/(V34+V38)*'O1 Revenue to cost|RR'!V38))</f>
        <v>0</v>
      </c>
      <c r="W25" s="664">
        <f>IF(ISERROR(W58/(W34+W38)*'O1 Revenue to cost|RR'!W38),0,(W58/(W34+W38)*'O1 Revenue to cost|RR'!W38))</f>
        <v>0</v>
      </c>
    </row>
    <row r="26" spans="1:24" s="862" customFormat="1" ht="23.25" customHeight="1" x14ac:dyDescent="0.2">
      <c r="B26" s="915" t="s">
        <v>809</v>
      </c>
      <c r="C26" s="2251">
        <f>IF(SUM(C15:C25)=SUM(D26:W26), SUM(C15:C25), "Error - Please Revise")</f>
        <v>2523385.6615417595</v>
      </c>
      <c r="D26" s="896">
        <f t="shared" ref="D26:W26" si="5">SUM(D15:D25)</f>
        <v>1267009.2951557036</v>
      </c>
      <c r="E26" s="896">
        <f t="shared" si="5"/>
        <v>419171.07513045979</v>
      </c>
      <c r="F26" s="896">
        <f t="shared" si="5"/>
        <v>770843.45535732317</v>
      </c>
      <c r="G26" s="896">
        <f t="shared" si="5"/>
        <v>0</v>
      </c>
      <c r="H26" s="896">
        <f t="shared" si="5"/>
        <v>40580.968598582571</v>
      </c>
      <c r="I26" s="896">
        <f t="shared" si="5"/>
        <v>0</v>
      </c>
      <c r="J26" s="896">
        <f t="shared" si="5"/>
        <v>18686.215075664619</v>
      </c>
      <c r="K26" s="896">
        <f t="shared" si="5"/>
        <v>1618.9970570093467</v>
      </c>
      <c r="L26" s="896">
        <f t="shared" si="5"/>
        <v>5475.6551670167655</v>
      </c>
      <c r="M26" s="896">
        <f t="shared" si="5"/>
        <v>0</v>
      </c>
      <c r="N26" s="896">
        <f t="shared" si="5"/>
        <v>0</v>
      </c>
      <c r="O26" s="896">
        <f t="shared" si="5"/>
        <v>0</v>
      </c>
      <c r="P26" s="896">
        <f t="shared" si="5"/>
        <v>0</v>
      </c>
      <c r="Q26" s="896">
        <f t="shared" si="5"/>
        <v>0</v>
      </c>
      <c r="R26" s="896">
        <f t="shared" si="5"/>
        <v>0</v>
      </c>
      <c r="S26" s="896">
        <f t="shared" si="5"/>
        <v>0</v>
      </c>
      <c r="T26" s="896">
        <f t="shared" si="5"/>
        <v>0</v>
      </c>
      <c r="U26" s="896">
        <f t="shared" si="5"/>
        <v>0</v>
      </c>
      <c r="V26" s="896">
        <f t="shared" si="5"/>
        <v>0</v>
      </c>
      <c r="W26" s="897">
        <f t="shared" si="5"/>
        <v>0</v>
      </c>
      <c r="X26" s="166"/>
    </row>
    <row r="27" spans="1:24" s="779" customFormat="1" x14ac:dyDescent="0.2">
      <c r="C27" s="816"/>
      <c r="D27" s="785"/>
      <c r="E27" s="785"/>
      <c r="F27" s="785"/>
      <c r="G27" s="785"/>
      <c r="H27" s="785"/>
      <c r="I27" s="785"/>
      <c r="J27" s="785"/>
      <c r="K27" s="785"/>
      <c r="L27" s="785"/>
      <c r="M27" s="785"/>
      <c r="N27" s="785"/>
      <c r="O27" s="785"/>
      <c r="P27" s="785"/>
      <c r="Q27" s="785"/>
      <c r="R27" s="785"/>
      <c r="S27" s="785"/>
      <c r="T27" s="785"/>
      <c r="U27" s="785"/>
      <c r="V27" s="785"/>
      <c r="W27" s="786"/>
      <c r="X27" s="785"/>
    </row>
    <row r="28" spans="1:24" s="779" customFormat="1" x14ac:dyDescent="0.2">
      <c r="B28" s="779" t="s">
        <v>83</v>
      </c>
      <c r="C28" s="780">
        <f>SUM(D28:W28)</f>
        <v>349546.41886492982</v>
      </c>
      <c r="D28" s="781">
        <f>IF('I8 Demand Data'!$C$15="4 NCP",'E3 PLCC'!C55,IF('I8 Demand Data'!$C$15="1 NCP",'E3 PLCC'!C42,'E3 PLCC'!C68))</f>
        <v>171239.34473964869</v>
      </c>
      <c r="E28" s="781">
        <f>IF('I8 Demand Data'!$C$15="4 NCP",'E3 PLCC'!D55,IF('I8 Demand Data'!$C$15="1 NCP",'E3 PLCC'!D42,'E3 PLCC'!D68))</f>
        <v>59079.67844152364</v>
      </c>
      <c r="F28" s="781">
        <f>IF('I8 Demand Data'!$C$15="4 NCP",'E3 PLCC'!E55,IF('I8 Demand Data'!$C$15="1 NCP",'E3 PLCC'!E42,'E3 PLCC'!E68))</f>
        <v>111908.02248771793</v>
      </c>
      <c r="G28" s="781">
        <f>IF('I8 Demand Data'!$C$15="4 NCP",'E3 PLCC'!F55,IF('I8 Demand Data'!$C$15="1 NCP",'E3 PLCC'!F42,'E3 PLCC'!F68))</f>
        <v>0</v>
      </c>
      <c r="H28" s="781">
        <f>IF('I8 Demand Data'!$C$15="4 NCP",'E3 PLCC'!G55,IF('I8 Demand Data'!$C$15="1 NCP",'E3 PLCC'!G42,'E3 PLCC'!G68))</f>
        <v>6554.5820442031436</v>
      </c>
      <c r="I28" s="781">
        <f>IF('I8 Demand Data'!$C$15="4 NCP",'E3 PLCC'!H55,IF('I8 Demand Data'!$C$15="1 NCP",'E3 PLCC'!H42,'E3 PLCC'!H68))</f>
        <v>0</v>
      </c>
      <c r="J28" s="781">
        <f>IF('I8 Demand Data'!$C$15="4 NCP",'E3 PLCC'!I55,IF('I8 Demand Data'!$C$15="1 NCP",'E3 PLCC'!I42,'E3 PLCC'!I68))</f>
        <v>0</v>
      </c>
      <c r="K28" s="781">
        <f>IF('I8 Demand Data'!$C$15="4 NCP",'E3 PLCC'!J55,IF('I8 Demand Data'!$C$15="1 NCP",'E3 PLCC'!J42,'E3 PLCC'!J68))</f>
        <v>66.791151836453651</v>
      </c>
      <c r="L28" s="781">
        <f>IF('I8 Demand Data'!$C$15="4 NCP",'E3 PLCC'!K55,IF('I8 Demand Data'!$C$15="1 NCP",'E3 PLCC'!K42,'E3 PLCC'!K68))</f>
        <v>698</v>
      </c>
      <c r="M28" s="781">
        <f>IF('I8 Demand Data'!$C$15="4 NCP",'E3 PLCC'!L55,IF('I8 Demand Data'!$C$15="1 NCP",'E3 PLCC'!L42,'E3 PLCC'!L68))</f>
        <v>0</v>
      </c>
      <c r="N28" s="781">
        <f>IF('I8 Demand Data'!$C$15="4 NCP",'E3 PLCC'!M55,IF('I8 Demand Data'!$C$15="1 NCP",'E3 PLCC'!M42,'E3 PLCC'!M68))</f>
        <v>0</v>
      </c>
      <c r="O28" s="781">
        <f>IF('I8 Demand Data'!$C$15="4 NCP",'E3 PLCC'!N55,IF('I8 Demand Data'!$C$15="1 NCP",'E3 PLCC'!N42,'E3 PLCC'!N68))</f>
        <v>0</v>
      </c>
      <c r="P28" s="781">
        <f>IF('I8 Demand Data'!$C$15="4 NCP",'E3 PLCC'!O55,IF('I8 Demand Data'!$C$15="1 NCP",'E3 PLCC'!O42,'E3 PLCC'!O68))</f>
        <v>0</v>
      </c>
      <c r="Q28" s="781">
        <f>IF('I8 Demand Data'!$C$15="4 NCP",'E3 PLCC'!P55,IF('I8 Demand Data'!$C$15="1 NCP",'E3 PLCC'!P42,'E3 PLCC'!P68))</f>
        <v>0</v>
      </c>
      <c r="R28" s="781">
        <f>IF('I8 Demand Data'!$C$15="4 NCP",'E3 PLCC'!Q55,IF('I8 Demand Data'!$C$15="1 NCP",'E3 PLCC'!Q42,'E3 PLCC'!Q68))</f>
        <v>0</v>
      </c>
      <c r="S28" s="781">
        <f>IF('I8 Demand Data'!$C$15="4 NCP",'E3 PLCC'!R55,IF('I8 Demand Data'!$C$15="1 NCP",'E3 PLCC'!R42,'E3 PLCC'!R68))</f>
        <v>0</v>
      </c>
      <c r="T28" s="781">
        <f>IF('I8 Demand Data'!$C$15="4 NCP",'E3 PLCC'!S55,IF('I8 Demand Data'!$C$15="1 NCP",'E3 PLCC'!S42,'E3 PLCC'!S68))</f>
        <v>0</v>
      </c>
      <c r="U28" s="781">
        <f>IF('I8 Demand Data'!$C$15="4 NCP",'E3 PLCC'!T55,IF('I8 Demand Data'!$C$15="1 NCP",'E3 PLCC'!T42,'E3 PLCC'!T68))</f>
        <v>0</v>
      </c>
      <c r="V28" s="781">
        <f>IF('I8 Demand Data'!$C$15="4 NCP",'E3 PLCC'!U55,IF('I8 Demand Data'!$C$15="1 NCP",'E3 PLCC'!U42,'E3 PLCC'!U68))</f>
        <v>0</v>
      </c>
      <c r="W28" s="782">
        <f>IF('I8 Demand Data'!$C$15="4 NCP",'E3 PLCC'!V55,IF('I8 Demand Data'!$C$15="1 NCP",'E3 PLCC'!V42,'E3 PLCC'!V68))</f>
        <v>0</v>
      </c>
      <c r="X28" s="785"/>
    </row>
    <row r="29" spans="1:24" s="779" customFormat="1" x14ac:dyDescent="0.2">
      <c r="B29" s="779" t="s">
        <v>78</v>
      </c>
      <c r="C29" s="780">
        <f>SUM(D29:W29)</f>
        <v>68301.57775200301</v>
      </c>
      <c r="D29" s="781">
        <f>IF('I8 Demand Data'!$C$15="4 NCP",MIN('E3 PLCC'!C27*4,'E3 PLCC'!C49),IF('I8 Demand Data'!$C$15="1 NCP",MIN('E3 PLCC'!C27,'E3 PLCC'!C36),MIN('E3 PLCC'!C27*12,'E3 PLCC'!C62)))</f>
        <v>51395.199999999997</v>
      </c>
      <c r="E29" s="781">
        <f>IF('I8 Demand Data'!$C$15="4 NCP",MIN('E3 PLCC'!D27*4,'E3 PLCC'!D49),IF('I8 Demand Data'!$C$15="1 NCP",MIN('E3 PLCC'!D27,'E3 PLCC'!D36),MIN('E3 PLCC'!D27*12,'E3 PLCC'!D62)))</f>
        <v>5670.4</v>
      </c>
      <c r="F29" s="781">
        <f>IF('I8 Demand Data'!$C$15="4 NCP",MIN('E3 PLCC'!E27*4,'E3 PLCC'!E49),IF('I8 Demand Data'!$C$15="1 NCP",MIN('E3 PLCC'!E27,'E3 PLCC'!E36),MIN('E3 PLCC'!E27*12,'E3 PLCC'!E62)))</f>
        <v>700.8</v>
      </c>
      <c r="G29" s="781">
        <f>IF('I8 Demand Data'!$C$15="4 NCP",MIN('E3 PLCC'!F27*4,'E3 PLCC'!F49),IF('I8 Demand Data'!$C$15="1 NCP",MIN('E3 PLCC'!F27,'E3 PLCC'!F36),MIN('E3 PLCC'!F27*12,'E3 PLCC'!F62)))</f>
        <v>0</v>
      </c>
      <c r="H29" s="781">
        <f>IF('I8 Demand Data'!$C$15="4 NCP",MIN('E3 PLCC'!G27*4,'E3 PLCC'!G49),IF('I8 Demand Data'!$C$15="1 NCP",MIN('E3 PLCC'!G27,'E3 PLCC'!G36),MIN('E3 PLCC'!G27*12,'E3 PLCC'!G62)))</f>
        <v>19.2</v>
      </c>
      <c r="I29" s="781">
        <f>IF('I8 Demand Data'!$C$15="4 NCP",MIN('E3 PLCC'!H27*4,'E3 PLCC'!H49),IF('I8 Demand Data'!$C$15="1 NCP",MIN('E3 PLCC'!H27,'E3 PLCC'!H36),MIN('E3 PLCC'!H27*12,'E3 PLCC'!H62)))</f>
        <v>0</v>
      </c>
      <c r="J29" s="781">
        <f>IF('I8 Demand Data'!$C$15="4 NCP",MIN('E3 PLCC'!I27*4,'E3 PLCC'!I49),IF('I8 Demand Data'!$C$15="1 NCP",MIN('E3 PLCC'!I27,'E3 PLCC'!I36),MIN('E3 PLCC'!I27*12,'E3 PLCC'!I62)))</f>
        <v>9387.9777520030166</v>
      </c>
      <c r="K29" s="781">
        <f>IF('I8 Demand Data'!$C$15="4 NCP",MIN('E3 PLCC'!J27*4,'E3 PLCC'!J49),IF('I8 Demand Data'!$C$15="1 NCP",MIN('E3 PLCC'!J27,'E3 PLCC'!J36),MIN('E3 PLCC'!J27*12,'E3 PLCC'!J62)))</f>
        <v>712</v>
      </c>
      <c r="L29" s="781">
        <f>IF('I8 Demand Data'!$C$15="4 NCP",MIN('E3 PLCC'!K27*4,'E3 PLCC'!K49),IF('I8 Demand Data'!$C$15="1 NCP",MIN('E3 PLCC'!K27,'E3 PLCC'!K36),MIN('E3 PLCC'!K27*12,'E3 PLCC'!K62)))</f>
        <v>416</v>
      </c>
      <c r="M29" s="781">
        <f>IF('I8 Demand Data'!$C$15="4 NCP",MIN('E3 PLCC'!L27*4,'E3 PLCC'!L49),IF('I8 Demand Data'!$C$15="1 NCP",MIN('E3 PLCC'!L27,'E3 PLCC'!L36),MIN('E3 PLCC'!L27*12,'E3 PLCC'!L62)))</f>
        <v>0</v>
      </c>
      <c r="N29" s="781">
        <f>IF('I8 Demand Data'!$C$15="4 NCP",MIN('E3 PLCC'!M27*4,'E3 PLCC'!M49),IF('I8 Demand Data'!$C$15="1 NCP",MIN('E3 PLCC'!M27,'E3 PLCC'!M36),MIN('E3 PLCC'!M27*12,'E3 PLCC'!M62)))</f>
        <v>0</v>
      </c>
      <c r="O29" s="781">
        <f>IF('I8 Demand Data'!$C$15="4 NCP",MIN('E3 PLCC'!N27*4,'E3 PLCC'!N49),IF('I8 Demand Data'!$C$15="1 NCP",MIN('E3 PLCC'!N27,'E3 PLCC'!N36),MIN('E3 PLCC'!N27*12,'E3 PLCC'!N62)))</f>
        <v>0</v>
      </c>
      <c r="P29" s="781">
        <f>IF('I8 Demand Data'!$C$15="4 NCP",MIN('E3 PLCC'!O27*4,'E3 PLCC'!O49),IF('I8 Demand Data'!$C$15="1 NCP",MIN('E3 PLCC'!O27,'E3 PLCC'!O36),MIN('E3 PLCC'!O27*12,'E3 PLCC'!O62)))</f>
        <v>0</v>
      </c>
      <c r="Q29" s="781">
        <f>IF('I8 Demand Data'!$C$15="4 NCP",MIN('E3 PLCC'!P27*4,'E3 PLCC'!P49),IF('I8 Demand Data'!$C$15="1 NCP",MIN('E3 PLCC'!P27,'E3 PLCC'!P36),MIN('E3 PLCC'!P27*12,'E3 PLCC'!P62)))</f>
        <v>0</v>
      </c>
      <c r="R29" s="781">
        <f>IF('I8 Demand Data'!$C$15="4 NCP",MIN('E3 PLCC'!Q27*4,'E3 PLCC'!Q49),IF('I8 Demand Data'!$C$15="1 NCP",MIN('E3 PLCC'!Q27,'E3 PLCC'!Q36),MIN('E3 PLCC'!Q27*12,'E3 PLCC'!Q62)))</f>
        <v>0</v>
      </c>
      <c r="S29" s="781">
        <f>IF('I8 Demand Data'!$C$15="4 NCP",MIN('E3 PLCC'!R27*4,'E3 PLCC'!R49),IF('I8 Demand Data'!$C$15="1 NCP",MIN('E3 PLCC'!R27,'E3 PLCC'!R36),MIN('E3 PLCC'!R27*12,'E3 PLCC'!R62)))</f>
        <v>0</v>
      </c>
      <c r="T29" s="781">
        <f>IF('I8 Demand Data'!$C$15="4 NCP",MIN('E3 PLCC'!S27*4,'E3 PLCC'!S49),IF('I8 Demand Data'!$C$15="1 NCP",MIN('E3 PLCC'!S27,'E3 PLCC'!S36),MIN('E3 PLCC'!S27*12,'E3 PLCC'!S62)))</f>
        <v>0</v>
      </c>
      <c r="U29" s="781">
        <f>IF('I8 Demand Data'!$C$15="4 NCP",MIN('E3 PLCC'!T27*4,'E3 PLCC'!T49),IF('I8 Demand Data'!$C$15="1 NCP",MIN('E3 PLCC'!T27,'E3 PLCC'!T36),MIN('E3 PLCC'!T27*12,'E3 PLCC'!T62)))</f>
        <v>0</v>
      </c>
      <c r="V29" s="781">
        <f>IF('I8 Demand Data'!$C$15="4 NCP",MIN('E3 PLCC'!U27*4,'E3 PLCC'!U49),IF('I8 Demand Data'!$C$15="1 NCP",MIN('E3 PLCC'!U27,'E3 PLCC'!U36),MIN('E3 PLCC'!U27*12,'E3 PLCC'!U62)))</f>
        <v>0</v>
      </c>
      <c r="W29" s="782">
        <f>IF('I8 Demand Data'!$C$15="4 NCP",MIN('E3 PLCC'!V27*4,'E3 PLCC'!V49),IF('I8 Demand Data'!$C$15="1 NCP",MIN('E3 PLCC'!V27,'E3 PLCC'!V36),MIN('E3 PLCC'!V27*12,'E3 PLCC'!V62)))</f>
        <v>0</v>
      </c>
      <c r="X29" s="785"/>
    </row>
    <row r="30" spans="1:24" s="779" customFormat="1" x14ac:dyDescent="0.2">
      <c r="B30" s="779" t="s">
        <v>79</v>
      </c>
      <c r="C30" s="784">
        <f>SUM(D30:W30)</f>
        <v>445975.66493460152</v>
      </c>
      <c r="D30" s="785">
        <f>IF(ISERROR(D26/D28),0,D26/D28*D29)</f>
        <v>380275.9011101785</v>
      </c>
      <c r="E30" s="785">
        <f t="shared" ref="E30:W30" si="6">IF(ISERROR(E26/E28),0,E26/E28*E29)</f>
        <v>40231.560616436909</v>
      </c>
      <c r="F30" s="785">
        <f t="shared" si="6"/>
        <v>4827.2418858415676</v>
      </c>
      <c r="G30" s="785">
        <f t="shared" si="6"/>
        <v>0</v>
      </c>
      <c r="H30" s="785">
        <f t="shared" si="6"/>
        <v>118.87174374174899</v>
      </c>
      <c r="I30" s="785">
        <f t="shared" si="6"/>
        <v>0</v>
      </c>
      <c r="J30" s="785">
        <f t="shared" si="6"/>
        <v>0</v>
      </c>
      <c r="K30" s="785">
        <f t="shared" si="6"/>
        <v>17258.66185708619</v>
      </c>
      <c r="L30" s="785">
        <f t="shared" si="6"/>
        <v>3263.4277213165824</v>
      </c>
      <c r="M30" s="785">
        <f t="shared" si="6"/>
        <v>0</v>
      </c>
      <c r="N30" s="785">
        <f t="shared" si="6"/>
        <v>0</v>
      </c>
      <c r="O30" s="785">
        <f t="shared" si="6"/>
        <v>0</v>
      </c>
      <c r="P30" s="785">
        <f t="shared" si="6"/>
        <v>0</v>
      </c>
      <c r="Q30" s="785">
        <f t="shared" si="6"/>
        <v>0</v>
      </c>
      <c r="R30" s="785">
        <f t="shared" si="6"/>
        <v>0</v>
      </c>
      <c r="S30" s="785">
        <f t="shared" si="6"/>
        <v>0</v>
      </c>
      <c r="T30" s="785">
        <f t="shared" si="6"/>
        <v>0</v>
      </c>
      <c r="U30" s="785">
        <f t="shared" si="6"/>
        <v>0</v>
      </c>
      <c r="V30" s="785">
        <f t="shared" si="6"/>
        <v>0</v>
      </c>
      <c r="W30" s="786">
        <f t="shared" si="6"/>
        <v>0</v>
      </c>
      <c r="X30" s="785"/>
    </row>
    <row r="31" spans="1:24" s="663" customFormat="1" x14ac:dyDescent="0.2">
      <c r="A31" s="660"/>
      <c r="B31" s="779"/>
      <c r="C31" s="777"/>
      <c r="D31" s="776"/>
      <c r="E31" s="776"/>
      <c r="F31" s="776"/>
      <c r="G31" s="776"/>
      <c r="H31" s="776"/>
      <c r="I31" s="776"/>
      <c r="J31" s="776"/>
      <c r="K31" s="776"/>
      <c r="L31" s="776"/>
      <c r="M31" s="776"/>
      <c r="N31" s="776"/>
      <c r="O31" s="776"/>
      <c r="P31" s="776"/>
      <c r="Q31" s="776"/>
      <c r="R31" s="776"/>
      <c r="S31" s="776"/>
      <c r="T31" s="776"/>
      <c r="U31" s="776"/>
      <c r="V31" s="776"/>
      <c r="W31" s="664"/>
      <c r="X31" s="776"/>
    </row>
    <row r="32" spans="1:24" s="663" customFormat="1" x14ac:dyDescent="0.2">
      <c r="B32" s="779" t="s">
        <v>353</v>
      </c>
      <c r="C32" s="777">
        <f>SUM(D32:W32)</f>
        <v>22520169.509999994</v>
      </c>
      <c r="D32" s="776">
        <f>SUM('O4 Summary by Class &amp; Accounts'!E61:E74)+SUM('O4 Summary by Class &amp; Accounts'!E75:E77)+SUM('O4 Summary by Class &amp; Accounts'!E78) +SUM('O4 Summary by Class &amp; Accounts'!E80:E81)</f>
        <v>11735301.881106993</v>
      </c>
      <c r="E32" s="776">
        <f>SUM('O4 Summary by Class &amp; Accounts'!F61:F74)+SUM('O4 Summary by Class &amp; Accounts'!F75:F77)+SUM('O4 Summary by Class &amp; Accounts'!F78) +SUM('O4 Summary by Class &amp; Accounts'!F80:F81)</f>
        <v>2957820.3709128052</v>
      </c>
      <c r="F32" s="776">
        <f>SUM('O4 Summary by Class &amp; Accounts'!G61:G74)+SUM('O4 Summary by Class &amp; Accounts'!G75:G77)+SUM('O4 Summary by Class &amp; Accounts'!G78) +SUM('O4 Summary by Class &amp; Accounts'!G80:G81)</f>
        <v>3552656.923618691</v>
      </c>
      <c r="G32" s="776">
        <f>SUM('O4 Summary by Class &amp; Accounts'!H61:H74)+SUM('O4 Summary by Class &amp; Accounts'!H75:H77)+SUM('O4 Summary by Class &amp; Accounts'!H78) +SUM('O4 Summary by Class &amp; Accounts'!H80:H81)</f>
        <v>0</v>
      </c>
      <c r="H32" s="776">
        <f>SUM('O4 Summary by Class &amp; Accounts'!I61:I74)+SUM('O4 Summary by Class &amp; Accounts'!I75:I77)+SUM('O4 Summary by Class &amp; Accounts'!I78) +SUM('O4 Summary by Class &amp; Accounts'!I80:I81)</f>
        <v>1299611.0554555212</v>
      </c>
      <c r="I32" s="776">
        <f>SUM('O4 Summary by Class &amp; Accounts'!J61:J74)+SUM('O4 Summary by Class &amp; Accounts'!J75:J77)+SUM('O4 Summary by Class &amp; Accounts'!J78) +SUM('O4 Summary by Class &amp; Accounts'!J80:J81)</f>
        <v>1704029.3149097268</v>
      </c>
      <c r="J32" s="776">
        <f>SUM('O4 Summary by Class &amp; Accounts'!K61:K74)+SUM('O4 Summary by Class &amp; Accounts'!K75:K77)+SUM('O4 Summary by Class &amp; Accounts'!K78) +SUM('O4 Summary by Class &amp; Accounts'!K80:K81)</f>
        <v>1136971.7509945014</v>
      </c>
      <c r="K32" s="776">
        <f>SUM('O4 Summary by Class &amp; Accounts'!L61:L74)+SUM('O4 Summary by Class &amp; Accounts'!L75:L77)+SUM('O4 Summary by Class &amp; Accounts'!L78) +SUM('O4 Summary by Class &amp; Accounts'!L80:L81)</f>
        <v>71836.960562866749</v>
      </c>
      <c r="L32" s="776">
        <f>SUM('O4 Summary by Class &amp; Accounts'!M61:M74)+SUM('O4 Summary by Class &amp; Accounts'!M75:M77)+SUM('O4 Summary by Class &amp; Accounts'!M78) +SUM('O4 Summary by Class &amp; Accounts'!M80:M81)</f>
        <v>61941.252438891141</v>
      </c>
      <c r="M32" s="776">
        <f>SUM('O4 Summary by Class &amp; Accounts'!N61:N74)+SUM('O4 Summary by Class &amp; Accounts'!N75:N77)+SUM('O4 Summary by Class &amp; Accounts'!N78) +SUM('O4 Summary by Class &amp; Accounts'!N80:N81)</f>
        <v>0</v>
      </c>
      <c r="N32" s="776">
        <f>SUM('O4 Summary by Class &amp; Accounts'!O61:O74)+SUM('O4 Summary by Class &amp; Accounts'!O75:O77)+SUM('O4 Summary by Class &amp; Accounts'!O78) +SUM('O4 Summary by Class &amp; Accounts'!O80:O81)</f>
        <v>0</v>
      </c>
      <c r="O32" s="776">
        <f>SUM('O4 Summary by Class &amp; Accounts'!P61:P74)+SUM('O4 Summary by Class &amp; Accounts'!P75:P77)+SUM('O4 Summary by Class &amp; Accounts'!P78) +SUM('O4 Summary by Class &amp; Accounts'!P80:P81)</f>
        <v>0</v>
      </c>
      <c r="P32" s="776">
        <f>SUM('O4 Summary by Class &amp; Accounts'!Q61:Q74)+SUM('O4 Summary by Class &amp; Accounts'!Q75:Q77)+SUM('O4 Summary by Class &amp; Accounts'!Q78) +SUM('O4 Summary by Class &amp; Accounts'!Q80:Q81)</f>
        <v>0</v>
      </c>
      <c r="Q32" s="776">
        <f>SUM('O4 Summary by Class &amp; Accounts'!R61:R74)+SUM('O4 Summary by Class &amp; Accounts'!R75:R77)+SUM('O4 Summary by Class &amp; Accounts'!R78) +SUM('O4 Summary by Class &amp; Accounts'!R80:R81)</f>
        <v>0</v>
      </c>
      <c r="R32" s="776">
        <f>SUM('O4 Summary by Class &amp; Accounts'!S61:S74)+SUM('O4 Summary by Class &amp; Accounts'!S75:S77)+SUM('O4 Summary by Class &amp; Accounts'!S78) +SUM('O4 Summary by Class &amp; Accounts'!S80:S81)</f>
        <v>0</v>
      </c>
      <c r="S32" s="776">
        <f>SUM('O4 Summary by Class &amp; Accounts'!T61:T74)+SUM('O4 Summary by Class &amp; Accounts'!T75:T77)+SUM('O4 Summary by Class &amp; Accounts'!T78) +SUM('O4 Summary by Class &amp; Accounts'!T80:T81)</f>
        <v>0</v>
      </c>
      <c r="T32" s="776">
        <f>SUM('O4 Summary by Class &amp; Accounts'!U61:U74)+SUM('O4 Summary by Class &amp; Accounts'!U75:U77)+SUM('O4 Summary by Class &amp; Accounts'!U78) +SUM('O4 Summary by Class &amp; Accounts'!U80:U81)</f>
        <v>0</v>
      </c>
      <c r="U32" s="776">
        <f>SUM('O4 Summary by Class &amp; Accounts'!V61:V74)+SUM('O4 Summary by Class &amp; Accounts'!V75:V77)+SUM('O4 Summary by Class &amp; Accounts'!V78) +SUM('O4 Summary by Class &amp; Accounts'!V80:V81)</f>
        <v>0</v>
      </c>
      <c r="V32" s="776">
        <f>SUM('O4 Summary by Class &amp; Accounts'!W61:W74)+SUM('O4 Summary by Class &amp; Accounts'!W75:W77)+SUM('O4 Summary by Class &amp; Accounts'!W78) +SUM('O4 Summary by Class &amp; Accounts'!W80:W81)</f>
        <v>0</v>
      </c>
      <c r="W32" s="664">
        <f>SUM('O4 Summary by Class &amp; Accounts'!X61:X74)+SUM('O4 Summary by Class &amp; Accounts'!X75:X77)+SUM('O4 Summary by Class &amp; Accounts'!X78) +SUM('O4 Summary by Class &amp; Accounts'!X80:X81)</f>
        <v>0</v>
      </c>
      <c r="X32" s="776"/>
    </row>
    <row r="33" spans="1:31" s="663" customFormat="1" x14ac:dyDescent="0.2">
      <c r="B33" s="779" t="s">
        <v>354</v>
      </c>
      <c r="C33" s="777">
        <f>SUM(D33:W33)</f>
        <v>-5033997.5</v>
      </c>
      <c r="D33" s="776">
        <f>'O7 Amortization'!AW81+'O7 Amortization'!AW152+'O7 Amortization'!AW223+'O7 Amortization'!AW294</f>
        <v>-2623225.3849157603</v>
      </c>
      <c r="E33" s="776">
        <f>'O7 Amortization'!AX81+'O7 Amortization'!AX152+'O7 Amortization'!AX223+'O7 Amortization'!AX294</f>
        <v>-661169.99456919893</v>
      </c>
      <c r="F33" s="776">
        <f>'O7 Amortization'!AY81+'O7 Amortization'!AY152+'O7 Amortization'!AY223+'O7 Amortization'!AY294</f>
        <v>-794135.49990877404</v>
      </c>
      <c r="G33" s="776">
        <f>'O7 Amortization'!AZ81+'O7 Amortization'!AZ152+'O7 Amortization'!AZ223+'O7 Amortization'!AZ294</f>
        <v>0</v>
      </c>
      <c r="H33" s="776">
        <f>'O7 Amortization'!BA81+'O7 Amortization'!BA152+'O7 Amortization'!BA223+'O7 Amortization'!BA294</f>
        <v>-290505.7531307835</v>
      </c>
      <c r="I33" s="776">
        <f>'O7 Amortization'!BB81+'O7 Amortization'!BB152+'O7 Amortization'!BB223+'O7 Amortization'!BB294</f>
        <v>-380906.51615092042</v>
      </c>
      <c r="J33" s="776">
        <f>'O7 Amortization'!BC81+'O7 Amortization'!BC152+'O7 Amortization'!BC223+'O7 Amortization'!BC294</f>
        <v>-254150.52713237519</v>
      </c>
      <c r="K33" s="776">
        <f>'O7 Amortization'!BD81+'O7 Amortization'!BD152+'O7 Amortization'!BD223+'O7 Amortization'!BD294</f>
        <v>-16057.919977933141</v>
      </c>
      <c r="L33" s="776">
        <f>'O7 Amortization'!BE81+'O7 Amortization'!BE152+'O7 Amortization'!BE223+'O7 Amortization'!BE294</f>
        <v>-13845.904214255042</v>
      </c>
      <c r="M33" s="776">
        <f>'O7 Amortization'!BF81+'O7 Amortization'!BF152+'O7 Amortization'!BF223+'O7 Amortization'!BF294</f>
        <v>0</v>
      </c>
      <c r="N33" s="776">
        <f>'O7 Amortization'!BG81+'O7 Amortization'!BG152+'O7 Amortization'!BG223+'O7 Amortization'!BG294</f>
        <v>0</v>
      </c>
      <c r="O33" s="776">
        <f>'O7 Amortization'!BH81+'O7 Amortization'!BH152+'O7 Amortization'!BH223+'O7 Amortization'!BH294</f>
        <v>0</v>
      </c>
      <c r="P33" s="776">
        <f>'O7 Amortization'!BI81+'O7 Amortization'!BI152+'O7 Amortization'!BI223+'O7 Amortization'!BI294</f>
        <v>0</v>
      </c>
      <c r="Q33" s="776">
        <f>'O7 Amortization'!BJ81+'O7 Amortization'!BJ152+'O7 Amortization'!BJ223+'O7 Amortization'!BJ294</f>
        <v>0</v>
      </c>
      <c r="R33" s="776">
        <f>'O7 Amortization'!BK81+'O7 Amortization'!BK152+'O7 Amortization'!BK223+'O7 Amortization'!BK294</f>
        <v>0</v>
      </c>
      <c r="S33" s="776">
        <f>'O7 Amortization'!BL81+'O7 Amortization'!BL152+'O7 Amortization'!BL223+'O7 Amortization'!BL294</f>
        <v>0</v>
      </c>
      <c r="T33" s="776">
        <f>'O7 Amortization'!BM81+'O7 Amortization'!BM152+'O7 Amortization'!BM223+'O7 Amortization'!BM294</f>
        <v>0</v>
      </c>
      <c r="U33" s="776">
        <f>'O7 Amortization'!BN81+'O7 Amortization'!BN152+'O7 Amortization'!BN223+'O7 Amortization'!BN294</f>
        <v>0</v>
      </c>
      <c r="V33" s="776">
        <f>'O7 Amortization'!BO81+'O7 Amortization'!BO152+'O7 Amortization'!BO223+'O7 Amortization'!BO294</f>
        <v>0</v>
      </c>
      <c r="W33" s="664">
        <f>'O7 Amortization'!BP81+'O7 Amortization'!BP152+'O7 Amortization'!BP223+'O7 Amortization'!BP294</f>
        <v>0</v>
      </c>
      <c r="X33" s="776"/>
    </row>
    <row r="34" spans="1:31" s="663" customFormat="1" x14ac:dyDescent="0.2">
      <c r="B34" s="779" t="s">
        <v>355</v>
      </c>
      <c r="C34" s="777">
        <f>SUM(D34:W34)</f>
        <v>17486172.009999994</v>
      </c>
      <c r="D34" s="776">
        <f t="shared" ref="D34:W34" si="7">D32+D33</f>
        <v>9112076.4961912334</v>
      </c>
      <c r="E34" s="776">
        <f t="shared" si="7"/>
        <v>2296650.376343606</v>
      </c>
      <c r="F34" s="776">
        <f t="shared" si="7"/>
        <v>2758521.4237099169</v>
      </c>
      <c r="G34" s="776">
        <f t="shared" si="7"/>
        <v>0</v>
      </c>
      <c r="H34" s="776">
        <f t="shared" si="7"/>
        <v>1009105.3023247377</v>
      </c>
      <c r="I34" s="776">
        <f t="shared" si="7"/>
        <v>1323122.7987588064</v>
      </c>
      <c r="J34" s="776">
        <f t="shared" si="7"/>
        <v>882821.22386212624</v>
      </c>
      <c r="K34" s="776">
        <f t="shared" si="7"/>
        <v>55779.040584933609</v>
      </c>
      <c r="L34" s="776">
        <f t="shared" si="7"/>
        <v>48095.348224636095</v>
      </c>
      <c r="M34" s="776">
        <f t="shared" si="7"/>
        <v>0</v>
      </c>
      <c r="N34" s="776">
        <f t="shared" si="7"/>
        <v>0</v>
      </c>
      <c r="O34" s="776">
        <f t="shared" si="7"/>
        <v>0</v>
      </c>
      <c r="P34" s="776">
        <f t="shared" si="7"/>
        <v>0</v>
      </c>
      <c r="Q34" s="776">
        <f t="shared" si="7"/>
        <v>0</v>
      </c>
      <c r="R34" s="776">
        <f t="shared" si="7"/>
        <v>0</v>
      </c>
      <c r="S34" s="776">
        <f t="shared" si="7"/>
        <v>0</v>
      </c>
      <c r="T34" s="776">
        <f t="shared" si="7"/>
        <v>0</v>
      </c>
      <c r="U34" s="776">
        <f t="shared" si="7"/>
        <v>0</v>
      </c>
      <c r="V34" s="776">
        <f t="shared" si="7"/>
        <v>0</v>
      </c>
      <c r="W34" s="664">
        <f t="shared" si="7"/>
        <v>0</v>
      </c>
      <c r="X34" s="776"/>
    </row>
    <row r="35" spans="1:31" s="663" customFormat="1" x14ac:dyDescent="0.2">
      <c r="B35" s="779"/>
      <c r="C35" s="777"/>
      <c r="D35" s="776"/>
      <c r="E35" s="776"/>
      <c r="F35" s="776"/>
      <c r="G35" s="776"/>
      <c r="H35" s="776"/>
      <c r="I35" s="776"/>
      <c r="J35" s="776"/>
      <c r="K35" s="776"/>
      <c r="L35" s="776"/>
      <c r="M35" s="776"/>
      <c r="N35" s="776"/>
      <c r="O35" s="776"/>
      <c r="P35" s="776"/>
      <c r="Q35" s="776"/>
      <c r="R35" s="776"/>
      <c r="S35" s="776"/>
      <c r="T35" s="776"/>
      <c r="U35" s="776"/>
      <c r="V35" s="776"/>
      <c r="W35" s="664"/>
      <c r="X35" s="776"/>
    </row>
    <row r="36" spans="1:31" s="663" customFormat="1" x14ac:dyDescent="0.2">
      <c r="B36" s="779" t="s">
        <v>356</v>
      </c>
      <c r="C36" s="777">
        <f>SUM(D36:W36)</f>
        <v>3593731.9999999995</v>
      </c>
      <c r="D36" s="776">
        <f>'O7 Amortization'!AW369+'O7 Amortization'!AW442+'O7 Amortization'!AW516+'O7 Amortization'!AW590</f>
        <v>1872700.3755929719</v>
      </c>
      <c r="E36" s="776">
        <f>'O7 Amortization'!AX369+'O7 Amortization'!AX442+'O7 Amortization'!AX516+'O7 Amortization'!AX590</f>
        <v>472004.16109129088</v>
      </c>
      <c r="F36" s="776">
        <f>'O7 Amortization'!AY369+'O7 Amortization'!AY442+'O7 Amortization'!AY516+'O7 Amortization'!AY590</f>
        <v>566927.2101065123</v>
      </c>
      <c r="G36" s="776">
        <f>'O7 Amortization'!AZ369+'O7 Amortization'!AZ442+'O7 Amortization'!AZ516+'O7 Amortization'!AZ590</f>
        <v>0</v>
      </c>
      <c r="H36" s="776">
        <f>'O7 Amortization'!BA369+'O7 Amortization'!BA442+'O7 Amortization'!BA516+'O7 Amortization'!BA590</f>
        <v>207389.81718012306</v>
      </c>
      <c r="I36" s="776">
        <f>'O7 Amortization'!BB369+'O7 Amortization'!BB442+'O7 Amortization'!BB516+'O7 Amortization'!BB590</f>
        <v>271926.22485412029</v>
      </c>
      <c r="J36" s="776">
        <f>'O7 Amortization'!BC369+'O7 Amortization'!BC442+'O7 Amortization'!BC516+'O7 Amortization'!BC590</f>
        <v>181436.10166125133</v>
      </c>
      <c r="K36" s="776">
        <f>'O7 Amortization'!BD369+'O7 Amortization'!BD442+'O7 Amortization'!BD516+'O7 Amortization'!BD590</f>
        <v>11463.625255701389</v>
      </c>
      <c r="L36" s="776">
        <f>'O7 Amortization'!BE369+'O7 Amortization'!BE442+'O7 Amortization'!BE516+'O7 Amortization'!BE590</f>
        <v>9884.484258028182</v>
      </c>
      <c r="M36" s="776">
        <f>'O7 Amortization'!BF369+'O7 Amortization'!BF442+'O7 Amortization'!BF516+'O7 Amortization'!BF590</f>
        <v>0</v>
      </c>
      <c r="N36" s="776">
        <f>'O7 Amortization'!BG369+'O7 Amortization'!BG442+'O7 Amortization'!BG516+'O7 Amortization'!BG590</f>
        <v>0</v>
      </c>
      <c r="O36" s="776">
        <f>'O7 Amortization'!BH369+'O7 Amortization'!BH442+'O7 Amortization'!BH516+'O7 Amortization'!BH590</f>
        <v>0</v>
      </c>
      <c r="P36" s="776">
        <f>'O7 Amortization'!BI369+'O7 Amortization'!BI442+'O7 Amortization'!BI516+'O7 Amortization'!BI590</f>
        <v>0</v>
      </c>
      <c r="Q36" s="776">
        <f>'O7 Amortization'!BJ369+'O7 Amortization'!BJ442+'O7 Amortization'!BJ516+'O7 Amortization'!BJ590</f>
        <v>0</v>
      </c>
      <c r="R36" s="776">
        <f>'O7 Amortization'!BK369+'O7 Amortization'!BK442+'O7 Amortization'!BK516+'O7 Amortization'!BK590</f>
        <v>0</v>
      </c>
      <c r="S36" s="776">
        <f>'O7 Amortization'!BL369+'O7 Amortization'!BL442+'O7 Amortization'!BL516+'O7 Amortization'!BL590</f>
        <v>0</v>
      </c>
      <c r="T36" s="776">
        <f>'O7 Amortization'!BM369+'O7 Amortization'!BM442+'O7 Amortization'!BM516+'O7 Amortization'!BM590</f>
        <v>0</v>
      </c>
      <c r="U36" s="776">
        <f>'O7 Amortization'!BN369+'O7 Amortization'!BN442+'O7 Amortization'!BN516+'O7 Amortization'!BN590</f>
        <v>0</v>
      </c>
      <c r="V36" s="776">
        <f>'O7 Amortization'!BO369+'O7 Amortization'!BO442+'O7 Amortization'!BO516+'O7 Amortization'!BO590</f>
        <v>0</v>
      </c>
      <c r="W36" s="664">
        <f>'O7 Amortization'!BP369+'O7 Amortization'!BP442+'O7 Amortization'!BP516+'O7 Amortization'!BP590</f>
        <v>0</v>
      </c>
      <c r="X36" s="776"/>
    </row>
    <row r="37" spans="1:31" s="663" customFormat="1" x14ac:dyDescent="0.2">
      <c r="B37" s="779"/>
      <c r="C37" s="777"/>
      <c r="D37" s="776"/>
      <c r="E37" s="776"/>
      <c r="F37" s="776"/>
      <c r="G37" s="776"/>
      <c r="H37" s="776"/>
      <c r="I37" s="776"/>
      <c r="J37" s="776"/>
      <c r="K37" s="776"/>
      <c r="L37" s="776"/>
      <c r="M37" s="776"/>
      <c r="N37" s="776"/>
      <c r="O37" s="776"/>
      <c r="P37" s="776"/>
      <c r="Q37" s="776"/>
      <c r="R37" s="776"/>
      <c r="S37" s="776"/>
      <c r="T37" s="776"/>
      <c r="U37" s="776"/>
      <c r="V37" s="776"/>
      <c r="W37" s="664"/>
      <c r="X37" s="776"/>
    </row>
    <row r="38" spans="1:31" s="663" customFormat="1" x14ac:dyDescent="0.2">
      <c r="B38" s="890" t="s">
        <v>1288</v>
      </c>
      <c r="C38" s="898">
        <f>SUM(D38:W38)</f>
        <v>35601674.904569052</v>
      </c>
      <c r="D38" s="916">
        <f>IF(ISERROR('O6 Source Data for E2'!D104), "-", 'O6 Source Data for E2'!D104)</f>
        <v>18508596.685918555</v>
      </c>
      <c r="E38" s="916">
        <f>IF(ISERROR('O6 Source Data for E2'!E104), "-", 'O6 Source Data for E2'!E104)</f>
        <v>4688326.6942170234</v>
      </c>
      <c r="F38" s="916">
        <f>IF(ISERROR('O6 Source Data for E2'!F104), "-", 'O6 Source Data for E2'!F104)</f>
        <v>5603868.236392078</v>
      </c>
      <c r="G38" s="916">
        <f>IF(ISERROR('O6 Source Data for E2'!G104), "-", 'O6 Source Data for E2'!G104)</f>
        <v>0</v>
      </c>
      <c r="H38" s="916">
        <f>IF(ISERROR('O6 Source Data for E2'!H104), "-", 'O6 Source Data for E2'!H104)</f>
        <v>2075633.1497225782</v>
      </c>
      <c r="I38" s="916">
        <f>IF(ISERROR('O6 Source Data for E2'!I104), "-", 'O6 Source Data for E2'!I104)</f>
        <v>2727013.9396155076</v>
      </c>
      <c r="J38" s="916">
        <f>IF(ISERROR('O6 Source Data for E2'!J104), "-", 'O6 Source Data for E2'!J104)</f>
        <v>1787771.0500675123</v>
      </c>
      <c r="K38" s="916">
        <f>IF(ISERROR('O6 Source Data for E2'!K104), "-", 'O6 Source Data for E2'!K104)</f>
        <v>112954.82486797767</v>
      </c>
      <c r="L38" s="916">
        <f>IF(ISERROR('O6 Source Data for E2'!L104), "-", 'O6 Source Data for E2'!L104)</f>
        <v>97510.32376781627</v>
      </c>
      <c r="M38" s="916">
        <f>IF(ISERROR('O6 Source Data for E2'!M104), "-", 'O6 Source Data for E2'!M104)</f>
        <v>0</v>
      </c>
      <c r="N38" s="916">
        <f>IF(ISERROR('O6 Source Data for E2'!N104), "-", 'O6 Source Data for E2'!N104)</f>
        <v>0</v>
      </c>
      <c r="O38" s="916">
        <f>IF(ISERROR('O6 Source Data for E2'!O104), "-", 'O6 Source Data for E2'!O104)</f>
        <v>0</v>
      </c>
      <c r="P38" s="916">
        <f>IF(ISERROR('O6 Source Data for E2'!P104), "-", 'O6 Source Data for E2'!P104)</f>
        <v>0</v>
      </c>
      <c r="Q38" s="916">
        <f>IF(ISERROR('O6 Source Data for E2'!Q104), "-", 'O6 Source Data for E2'!Q104)</f>
        <v>0</v>
      </c>
      <c r="R38" s="916">
        <f>IF(ISERROR('O6 Source Data for E2'!R104), "-", 'O6 Source Data for E2'!R104)</f>
        <v>0</v>
      </c>
      <c r="S38" s="916">
        <f>IF(ISERROR('O6 Source Data for E2'!S104), "-", 'O6 Source Data for E2'!S104)</f>
        <v>0</v>
      </c>
      <c r="T38" s="916">
        <f>IF(ISERROR('O6 Source Data for E2'!T104), "-", 'O6 Source Data for E2'!T104)</f>
        <v>0</v>
      </c>
      <c r="U38" s="916">
        <f>IF(ISERROR('O6 Source Data for E2'!U104), "-", 'O6 Source Data for E2'!U104)</f>
        <v>0</v>
      </c>
      <c r="V38" s="916">
        <f>IF(ISERROR('O6 Source Data for E2'!V104), "-", 'O6 Source Data for E2'!V104)</f>
        <v>0</v>
      </c>
      <c r="W38" s="917">
        <f>IF(ISERROR('O6 Source Data for E2'!W104), "-", 'O6 Source Data for E2'!W104)</f>
        <v>0</v>
      </c>
      <c r="X38" s="776"/>
      <c r="Y38" s="776"/>
      <c r="Z38" s="776"/>
      <c r="AA38" s="776"/>
      <c r="AB38" s="776"/>
      <c r="AC38" s="776"/>
      <c r="AD38" s="776"/>
      <c r="AE38" s="776"/>
    </row>
    <row r="39" spans="1:31" s="663" customFormat="1" x14ac:dyDescent="0.2">
      <c r="B39" s="779"/>
      <c r="C39" s="777"/>
      <c r="D39" s="776"/>
      <c r="E39" s="776"/>
      <c r="F39" s="776"/>
      <c r="G39" s="776"/>
      <c r="H39" s="776"/>
      <c r="I39" s="776"/>
      <c r="J39" s="776"/>
      <c r="K39" s="776"/>
      <c r="L39" s="776"/>
      <c r="M39" s="776"/>
      <c r="N39" s="776"/>
      <c r="O39" s="776"/>
      <c r="P39" s="776"/>
      <c r="Q39" s="776"/>
      <c r="R39" s="776"/>
      <c r="S39" s="776"/>
      <c r="T39" s="776"/>
      <c r="U39" s="776"/>
      <c r="V39" s="776"/>
      <c r="W39" s="664"/>
      <c r="X39" s="776"/>
    </row>
    <row r="40" spans="1:31" s="663" customFormat="1" x14ac:dyDescent="0.2">
      <c r="B40" s="890" t="s">
        <v>362</v>
      </c>
      <c r="C40" s="898">
        <f>SUM(D40:W40)</f>
        <v>7637260.9999999991</v>
      </c>
      <c r="D40" s="899">
        <f>SUM('O4 Summary by Class &amp; Accounts'!E174:E203) + 'O4 Summary by Class &amp; Accounts'!E212+ SUM('O4 Summary by Class &amp; Accounts'!E214:E217)</f>
        <v>4944484.5893279528</v>
      </c>
      <c r="E40" s="899">
        <f>SUM('O4 Summary by Class &amp; Accounts'!F174:F203) + 'O4 Summary by Class &amp; Accounts'!F212+ SUM('O4 Summary by Class &amp; Accounts'!F214:F217)</f>
        <v>905064.79874957597</v>
      </c>
      <c r="F40" s="899">
        <f>SUM('O4 Summary by Class &amp; Accounts'!G174:G203) + 'O4 Summary by Class &amp; Accounts'!G212+ SUM('O4 Summary by Class &amp; Accounts'!G214:G217)</f>
        <v>861037.83177586552</v>
      </c>
      <c r="G40" s="899">
        <f>SUM('O4 Summary by Class &amp; Accounts'!H174:H203) + 'O4 Summary by Class &amp; Accounts'!H212+ SUM('O4 Summary by Class &amp; Accounts'!H214:H217)</f>
        <v>0</v>
      </c>
      <c r="H40" s="899">
        <f>SUM('O4 Summary by Class &amp; Accounts'!I174:I203) + 'O4 Summary by Class &amp; Accounts'!I212+ SUM('O4 Summary by Class &amp; Accounts'!I214:I217)</f>
        <v>270941.93120380113</v>
      </c>
      <c r="I40" s="899">
        <f>SUM('O4 Summary by Class &amp; Accounts'!J174:J203) + 'O4 Summary by Class &amp; Accounts'!J212+ SUM('O4 Summary by Class &amp; Accounts'!J214:J217)</f>
        <v>339534.9485315393</v>
      </c>
      <c r="J40" s="899">
        <f>SUM('O4 Summary by Class &amp; Accounts'!K174:K203) + 'O4 Summary by Class &amp; Accounts'!K212+ SUM('O4 Summary by Class &amp; Accounts'!K214:K217)</f>
        <v>253791.26018989593</v>
      </c>
      <c r="K40" s="899">
        <f>SUM('O4 Summary by Class &amp; Accounts'!L174:L203) + 'O4 Summary by Class &amp; Accounts'!L212+ SUM('O4 Summary by Class &amp; Accounts'!L214:L217)</f>
        <v>16689.889571257147</v>
      </c>
      <c r="L40" s="899">
        <f>SUM('O4 Summary by Class &amp; Accounts'!M174:M203) + 'O4 Summary by Class &amp; Accounts'!M212+ SUM('O4 Summary by Class &amp; Accounts'!M214:M217)</f>
        <v>45715.750650111608</v>
      </c>
      <c r="M40" s="899">
        <f>SUM('O4 Summary by Class &amp; Accounts'!N174:N203) + 'O4 Summary by Class &amp; Accounts'!N212+ SUM('O4 Summary by Class &amp; Accounts'!N214:N217)</f>
        <v>0</v>
      </c>
      <c r="N40" s="899">
        <f>SUM('O4 Summary by Class &amp; Accounts'!O174:O203) + 'O4 Summary by Class &amp; Accounts'!O212+ SUM('O4 Summary by Class &amp; Accounts'!O214:O217)</f>
        <v>0</v>
      </c>
      <c r="O40" s="899">
        <f>SUM('O4 Summary by Class &amp; Accounts'!P174:P203) + 'O4 Summary by Class &amp; Accounts'!P212+ SUM('O4 Summary by Class &amp; Accounts'!P214:P217)</f>
        <v>0</v>
      </c>
      <c r="P40" s="899">
        <f>SUM('O4 Summary by Class &amp; Accounts'!Q174:Q203) + 'O4 Summary by Class &amp; Accounts'!Q212+ SUM('O4 Summary by Class &amp; Accounts'!Q214:Q217)</f>
        <v>0</v>
      </c>
      <c r="Q40" s="899">
        <f>SUM('O4 Summary by Class &amp; Accounts'!R174:R203) + 'O4 Summary by Class &amp; Accounts'!R212+ SUM('O4 Summary by Class &amp; Accounts'!R214:R217)</f>
        <v>0</v>
      </c>
      <c r="R40" s="899">
        <f>SUM('O4 Summary by Class &amp; Accounts'!S174:S203) + 'O4 Summary by Class &amp; Accounts'!S212+ SUM('O4 Summary by Class &amp; Accounts'!S214:S217)</f>
        <v>0</v>
      </c>
      <c r="S40" s="899">
        <f>SUM('O4 Summary by Class &amp; Accounts'!T174:T203) + 'O4 Summary by Class &amp; Accounts'!T212+ SUM('O4 Summary by Class &amp; Accounts'!T214:T217)</f>
        <v>0</v>
      </c>
      <c r="T40" s="899">
        <f>SUM('O4 Summary by Class &amp; Accounts'!U174:U203) + 'O4 Summary by Class &amp; Accounts'!U212+ SUM('O4 Summary by Class &amp; Accounts'!U214:U217)</f>
        <v>0</v>
      </c>
      <c r="U40" s="899">
        <f>SUM('O4 Summary by Class &amp; Accounts'!V174:V203) + 'O4 Summary by Class &amp; Accounts'!V212+ SUM('O4 Summary by Class &amp; Accounts'!V214:V217)</f>
        <v>0</v>
      </c>
      <c r="V40" s="899">
        <f>SUM('O4 Summary by Class &amp; Accounts'!W174:W203) + 'O4 Summary by Class &amp; Accounts'!W212+ SUM('O4 Summary by Class &amp; Accounts'!W214:W217)</f>
        <v>0</v>
      </c>
      <c r="W40" s="900">
        <f>SUM('O4 Summary by Class &amp; Accounts'!X174:X203) + 'O4 Summary by Class &amp; Accounts'!X212+ SUM('O4 Summary by Class &amp; Accounts'!X214:X217)</f>
        <v>0</v>
      </c>
      <c r="X40" s="776"/>
    </row>
    <row r="41" spans="1:31" s="663" customFormat="1" x14ac:dyDescent="0.2">
      <c r="B41" s="779"/>
      <c r="C41" s="777"/>
      <c r="D41" s="776"/>
      <c r="E41" s="776"/>
      <c r="F41" s="776"/>
      <c r="G41" s="776"/>
      <c r="H41" s="776"/>
      <c r="I41" s="776"/>
      <c r="J41" s="776"/>
      <c r="K41" s="776"/>
      <c r="L41" s="776"/>
      <c r="M41" s="776"/>
      <c r="N41" s="776"/>
      <c r="O41" s="776"/>
      <c r="P41" s="776"/>
      <c r="Q41" s="776"/>
      <c r="R41" s="776"/>
      <c r="S41" s="776"/>
      <c r="T41" s="776"/>
      <c r="U41" s="776"/>
      <c r="V41" s="776"/>
      <c r="W41" s="664"/>
      <c r="X41" s="776"/>
    </row>
    <row r="42" spans="1:31" s="663" customFormat="1" x14ac:dyDescent="0.2">
      <c r="B42" s="890" t="s">
        <v>357</v>
      </c>
      <c r="C42" s="898">
        <f>SUM(D42:W42)</f>
        <v>5665481.0000000009</v>
      </c>
      <c r="D42" s="899">
        <f>'O6 Source Data for E2'!D165</f>
        <v>3717756.1828813753</v>
      </c>
      <c r="E42" s="899">
        <f>'O6 Source Data for E2'!E165</f>
        <v>666293.00717512902</v>
      </c>
      <c r="F42" s="899">
        <f>'O6 Source Data for E2'!F165</f>
        <v>621117.05053232459</v>
      </c>
      <c r="G42" s="899">
        <f>'O6 Source Data for E2'!G165</f>
        <v>0</v>
      </c>
      <c r="H42" s="899">
        <f>'O6 Source Data for E2'!H165</f>
        <v>192152.19863129815</v>
      </c>
      <c r="I42" s="899">
        <f>'O6 Source Data for E2'!I165</f>
        <v>239449.79751381671</v>
      </c>
      <c r="J42" s="899">
        <f>'O6 Source Data for E2'!J165</f>
        <v>181537.57117094265</v>
      </c>
      <c r="K42" s="899">
        <f>'O6 Source Data for E2'!K165</f>
        <v>11989.361762252292</v>
      </c>
      <c r="L42" s="899">
        <f>'O6 Source Data for E2'!L165</f>
        <v>35185.830332861842</v>
      </c>
      <c r="M42" s="899">
        <f>'O6 Source Data for E2'!M165</f>
        <v>0</v>
      </c>
      <c r="N42" s="899">
        <f>'O6 Source Data for E2'!N165</f>
        <v>0</v>
      </c>
      <c r="O42" s="899">
        <f>'O6 Source Data for E2'!O165</f>
        <v>0</v>
      </c>
      <c r="P42" s="899">
        <f>'O6 Source Data for E2'!P165</f>
        <v>0</v>
      </c>
      <c r="Q42" s="899">
        <f>'O6 Source Data for E2'!Q165</f>
        <v>0</v>
      </c>
      <c r="R42" s="899">
        <f>'O6 Source Data for E2'!R165</f>
        <v>0</v>
      </c>
      <c r="S42" s="899">
        <f>'O6 Source Data for E2'!S165</f>
        <v>0</v>
      </c>
      <c r="T42" s="899">
        <f>'O6 Source Data for E2'!T165</f>
        <v>0</v>
      </c>
      <c r="U42" s="899">
        <f>'O6 Source Data for E2'!U165</f>
        <v>0</v>
      </c>
      <c r="V42" s="899">
        <f>'O6 Source Data for E2'!V165</f>
        <v>0</v>
      </c>
      <c r="W42" s="900">
        <f>'O6 Source Data for E2'!W165</f>
        <v>0</v>
      </c>
      <c r="X42" s="776"/>
    </row>
    <row r="43" spans="1:31" s="663" customFormat="1" x14ac:dyDescent="0.2">
      <c r="B43" s="779"/>
      <c r="C43" s="777"/>
      <c r="D43" s="776"/>
      <c r="E43" s="776"/>
      <c r="F43" s="776"/>
      <c r="G43" s="776"/>
      <c r="H43" s="776"/>
      <c r="I43" s="776"/>
      <c r="J43" s="776"/>
      <c r="K43" s="776"/>
      <c r="L43" s="776"/>
      <c r="M43" s="776"/>
      <c r="N43" s="776"/>
      <c r="O43" s="776"/>
      <c r="P43" s="776"/>
      <c r="Q43" s="776"/>
      <c r="R43" s="776"/>
      <c r="S43" s="776"/>
      <c r="T43" s="776"/>
      <c r="U43" s="776"/>
      <c r="V43" s="776"/>
      <c r="W43" s="664"/>
      <c r="X43" s="776"/>
    </row>
    <row r="44" spans="1:31" s="663" customFormat="1" x14ac:dyDescent="0.2">
      <c r="B44" s="906" t="s">
        <v>782</v>
      </c>
      <c r="C44" s="777"/>
      <c r="D44" s="776"/>
      <c r="E44" s="776"/>
      <c r="F44" s="776"/>
      <c r="G44" s="776"/>
      <c r="H44" s="776"/>
      <c r="I44" s="776"/>
      <c r="J44" s="776"/>
      <c r="K44" s="776"/>
      <c r="L44" s="776"/>
      <c r="M44" s="776"/>
      <c r="N44" s="776"/>
      <c r="O44" s="776"/>
      <c r="P44" s="776"/>
      <c r="Q44" s="776"/>
      <c r="R44" s="776"/>
      <c r="S44" s="776"/>
      <c r="T44" s="776"/>
      <c r="U44" s="776"/>
      <c r="V44" s="776"/>
      <c r="W44" s="664"/>
      <c r="X44" s="776"/>
    </row>
    <row r="45" spans="1:31" s="663" customFormat="1" x14ac:dyDescent="0.2">
      <c r="A45" s="813"/>
      <c r="B45" s="772" t="s">
        <v>778</v>
      </c>
      <c r="C45" s="777">
        <f>SUM(D45:W45)</f>
        <v>536408.7323700001</v>
      </c>
      <c r="D45" s="776">
        <f>'O2.2 Primary Cost PLCC Adj'!D68</f>
        <v>262781.35001908947</v>
      </c>
      <c r="E45" s="776">
        <f>'O2.2 Primary Cost PLCC Adj'!E68</f>
        <v>90662.795300702972</v>
      </c>
      <c r="F45" s="776">
        <f>'O2.2 Primary Cost PLCC Adj'!F68</f>
        <v>171732.38587194955</v>
      </c>
      <c r="G45" s="776">
        <f>'O2.2 Primary Cost PLCC Adj'!G68</f>
        <v>0</v>
      </c>
      <c r="H45" s="776">
        <f>'O2.2 Primary Cost PLCC Adj'!H68</f>
        <v>10058.564058425625</v>
      </c>
      <c r="I45" s="776">
        <f>'O2.2 Primary Cost PLCC Adj'!I68</f>
        <v>0</v>
      </c>
      <c r="J45" s="776">
        <f>'O2.2 Primary Cost PLCC Adj'!J68</f>
        <v>0</v>
      </c>
      <c r="K45" s="776">
        <f>'O2.2 Primary Cost PLCC Adj'!K68</f>
        <v>102.49670760886424</v>
      </c>
      <c r="L45" s="776">
        <f>'O2.2 Primary Cost PLCC Adj'!L68</f>
        <v>1071.1404122235883</v>
      </c>
      <c r="M45" s="776">
        <f>'O2.2 Primary Cost PLCC Adj'!M68</f>
        <v>0</v>
      </c>
      <c r="N45" s="776">
        <f>'O2.2 Primary Cost PLCC Adj'!N68</f>
        <v>0</v>
      </c>
      <c r="O45" s="776">
        <f>'O2.2 Primary Cost PLCC Adj'!O68</f>
        <v>0</v>
      </c>
      <c r="P45" s="776">
        <f>'O2.2 Primary Cost PLCC Adj'!P68</f>
        <v>0</v>
      </c>
      <c r="Q45" s="776">
        <f>'O2.2 Primary Cost PLCC Adj'!Q68</f>
        <v>0</v>
      </c>
      <c r="R45" s="776">
        <f>'O2.2 Primary Cost PLCC Adj'!R68</f>
        <v>0</v>
      </c>
      <c r="S45" s="776">
        <f>'O2.2 Primary Cost PLCC Adj'!S68</f>
        <v>0</v>
      </c>
      <c r="T45" s="776">
        <f>'O2.2 Primary Cost PLCC Adj'!T68</f>
        <v>0</v>
      </c>
      <c r="U45" s="776">
        <f>'O2.2 Primary Cost PLCC Adj'!U68</f>
        <v>0</v>
      </c>
      <c r="V45" s="776">
        <f>'O2.2 Primary Cost PLCC Adj'!V68</f>
        <v>0</v>
      </c>
      <c r="W45" s="664">
        <f>'O2.2 Primary Cost PLCC Adj'!W68</f>
        <v>0</v>
      </c>
      <c r="X45" s="776"/>
    </row>
    <row r="46" spans="1:31" s="663" customFormat="1" x14ac:dyDescent="0.2">
      <c r="A46" s="778"/>
      <c r="B46" s="772" t="s">
        <v>779</v>
      </c>
      <c r="C46" s="777">
        <f>SUM(D46:W46)</f>
        <v>773012.21400000004</v>
      </c>
      <c r="D46" s="776">
        <f>'O2.2 Primary Cost PLCC Adj'!D69</f>
        <v>378691.06320970476</v>
      </c>
      <c r="E46" s="776">
        <f>'O2.2 Primary Cost PLCC Adj'!E69</f>
        <v>130653.07086478145</v>
      </c>
      <c r="F46" s="776">
        <f>'O2.2 Primary Cost PLCC Adj'!F69</f>
        <v>247481.48903513726</v>
      </c>
      <c r="G46" s="776">
        <f>'O2.2 Primary Cost PLCC Adj'!G69</f>
        <v>0</v>
      </c>
      <c r="H46" s="776">
        <f>'O2.2 Primary Cost PLCC Adj'!H69</f>
        <v>14495.276462242909</v>
      </c>
      <c r="I46" s="776">
        <f>'O2.2 Primary Cost PLCC Adj'!I69</f>
        <v>0</v>
      </c>
      <c r="J46" s="776">
        <f>'O2.2 Primary Cost PLCC Adj'!J69</f>
        <v>0</v>
      </c>
      <c r="K46" s="776">
        <f>'O2.2 Primary Cost PLCC Adj'!K69</f>
        <v>147.70678047386312</v>
      </c>
      <c r="L46" s="776">
        <f>'O2.2 Primary Cost PLCC Adj'!L69</f>
        <v>1543.6076476597957</v>
      </c>
      <c r="M46" s="776">
        <f>'O2.2 Primary Cost PLCC Adj'!M69</f>
        <v>0</v>
      </c>
      <c r="N46" s="776">
        <f>'O2.2 Primary Cost PLCC Adj'!N69</f>
        <v>0</v>
      </c>
      <c r="O46" s="776">
        <f>'O2.2 Primary Cost PLCC Adj'!O69</f>
        <v>0</v>
      </c>
      <c r="P46" s="776">
        <f>'O2.2 Primary Cost PLCC Adj'!P69</f>
        <v>0</v>
      </c>
      <c r="Q46" s="776">
        <f>'O2.2 Primary Cost PLCC Adj'!Q69</f>
        <v>0</v>
      </c>
      <c r="R46" s="776">
        <f>'O2.2 Primary Cost PLCC Adj'!R69</f>
        <v>0</v>
      </c>
      <c r="S46" s="776">
        <f>'O2.2 Primary Cost PLCC Adj'!S69</f>
        <v>0</v>
      </c>
      <c r="T46" s="776">
        <f>'O2.2 Primary Cost PLCC Adj'!T69</f>
        <v>0</v>
      </c>
      <c r="U46" s="776">
        <f>'O2.2 Primary Cost PLCC Adj'!U69</f>
        <v>0</v>
      </c>
      <c r="V46" s="776">
        <f>'O2.2 Primary Cost PLCC Adj'!V69</f>
        <v>0</v>
      </c>
      <c r="W46" s="664">
        <f>'O2.2 Primary Cost PLCC Adj'!W69</f>
        <v>0</v>
      </c>
      <c r="X46" s="776"/>
    </row>
    <row r="47" spans="1:31" s="663" customFormat="1" x14ac:dyDescent="0.2">
      <c r="A47" s="778"/>
      <c r="B47" s="772" t="s">
        <v>1577</v>
      </c>
      <c r="C47" s="777">
        <f>SUM(D47:W47)</f>
        <v>398012.86350000004</v>
      </c>
      <c r="D47" s="776">
        <f>'O2.2 Primary Cost PLCC Adj'!D70</f>
        <v>194982.57817948799</v>
      </c>
      <c r="E47" s="776">
        <f>'O2.2 Primary Cost PLCC Adj'!E70</f>
        <v>67271.385779112781</v>
      </c>
      <c r="F47" s="776">
        <f>'O2.2 Primary Cost PLCC Adj'!F70</f>
        <v>127424.65685557568</v>
      </c>
      <c r="G47" s="776">
        <f>'O2.2 Primary Cost PLCC Adj'!G70</f>
        <v>0</v>
      </c>
      <c r="H47" s="776">
        <f>'O2.2 Primary Cost PLCC Adj'!H70</f>
        <v>7463.4092288242291</v>
      </c>
      <c r="I47" s="776">
        <f>'O2.2 Primary Cost PLCC Adj'!I70</f>
        <v>0</v>
      </c>
      <c r="J47" s="776">
        <f>'O2.2 Primary Cost PLCC Adj'!J70</f>
        <v>0</v>
      </c>
      <c r="K47" s="776">
        <f>'O2.2 Primary Cost PLCC Adj'!K70</f>
        <v>76.052095413292079</v>
      </c>
      <c r="L47" s="776">
        <f>'O2.2 Primary Cost PLCC Adj'!L70</f>
        <v>794.78136158605946</v>
      </c>
      <c r="M47" s="776">
        <f>'O2.2 Primary Cost PLCC Adj'!M70</f>
        <v>0</v>
      </c>
      <c r="N47" s="776">
        <f>'O2.2 Primary Cost PLCC Adj'!N70</f>
        <v>0</v>
      </c>
      <c r="O47" s="776">
        <f>'O2.2 Primary Cost PLCC Adj'!O70</f>
        <v>0</v>
      </c>
      <c r="P47" s="776">
        <f>'O2.2 Primary Cost PLCC Adj'!P70</f>
        <v>0</v>
      </c>
      <c r="Q47" s="776">
        <f>'O2.2 Primary Cost PLCC Adj'!Q70</f>
        <v>0</v>
      </c>
      <c r="R47" s="776">
        <f>'O2.2 Primary Cost PLCC Adj'!R70</f>
        <v>0</v>
      </c>
      <c r="S47" s="776">
        <f>'O2.2 Primary Cost PLCC Adj'!S70</f>
        <v>0</v>
      </c>
      <c r="T47" s="776">
        <f>'O2.2 Primary Cost PLCC Adj'!T70</f>
        <v>0</v>
      </c>
      <c r="U47" s="776">
        <f>'O2.2 Primary Cost PLCC Adj'!U70</f>
        <v>0</v>
      </c>
      <c r="V47" s="776">
        <f>'O2.2 Primary Cost PLCC Adj'!V70</f>
        <v>0</v>
      </c>
      <c r="W47" s="664">
        <f>'O2.2 Primary Cost PLCC Adj'!W70</f>
        <v>0</v>
      </c>
      <c r="X47" s="776"/>
    </row>
    <row r="48" spans="1:31" s="663" customFormat="1" x14ac:dyDescent="0.2">
      <c r="A48" s="778"/>
      <c r="B48" s="772" t="s">
        <v>781</v>
      </c>
      <c r="C48" s="777">
        <f>SUM(D48:W48)</f>
        <v>3296157.76284</v>
      </c>
      <c r="D48" s="776">
        <f>'O2.2 Primary Cost PLCC Adj'!D71</f>
        <v>1614755.1941744627</v>
      </c>
      <c r="E48" s="776">
        <f>'O2.2 Primary Cost PLCC Adj'!E71</f>
        <v>557110.38709387579</v>
      </c>
      <c r="F48" s="776">
        <f>'O2.2 Primary Cost PLCC Adj'!F71</f>
        <v>1055271.8527192248</v>
      </c>
      <c r="G48" s="776">
        <f>'O2.2 Primary Cost PLCC Adj'!G71</f>
        <v>0</v>
      </c>
      <c r="H48" s="776">
        <f>'O2.2 Primary Cost PLCC Adj'!H71</f>
        <v>61808.490435487343</v>
      </c>
      <c r="I48" s="776">
        <f>'O2.2 Primary Cost PLCC Adj'!I71</f>
        <v>0</v>
      </c>
      <c r="J48" s="776">
        <f>'O2.2 Primary Cost PLCC Adj'!J71</f>
        <v>0</v>
      </c>
      <c r="K48" s="776">
        <f>'O2.2 Primary Cost PLCC Adj'!K71</f>
        <v>629.82814794570334</v>
      </c>
      <c r="L48" s="776">
        <f>'O2.2 Primary Cost PLCC Adj'!L71</f>
        <v>6582.0102690033646</v>
      </c>
      <c r="M48" s="776">
        <f>'O2.2 Primary Cost PLCC Adj'!M71</f>
        <v>0</v>
      </c>
      <c r="N48" s="776">
        <f>'O2.2 Primary Cost PLCC Adj'!N71</f>
        <v>0</v>
      </c>
      <c r="O48" s="776">
        <f>'O2.2 Primary Cost PLCC Adj'!O71</f>
        <v>0</v>
      </c>
      <c r="P48" s="776">
        <f>'O2.2 Primary Cost PLCC Adj'!P71</f>
        <v>0</v>
      </c>
      <c r="Q48" s="776">
        <f>'O2.2 Primary Cost PLCC Adj'!Q71</f>
        <v>0</v>
      </c>
      <c r="R48" s="776">
        <f>'O2.2 Primary Cost PLCC Adj'!R71</f>
        <v>0</v>
      </c>
      <c r="S48" s="776">
        <f>'O2.2 Primary Cost PLCC Adj'!S71</f>
        <v>0</v>
      </c>
      <c r="T48" s="776">
        <f>'O2.2 Primary Cost PLCC Adj'!T71</f>
        <v>0</v>
      </c>
      <c r="U48" s="776">
        <f>'O2.2 Primary Cost PLCC Adj'!U71</f>
        <v>0</v>
      </c>
      <c r="V48" s="776">
        <f>'O2.2 Primary Cost PLCC Adj'!V71</f>
        <v>0</v>
      </c>
      <c r="W48" s="664">
        <f>'O2.2 Primary Cost PLCC Adj'!W71</f>
        <v>0</v>
      </c>
      <c r="X48" s="776"/>
    </row>
    <row r="49" spans="1:24" s="863" customFormat="1" ht="23.25" customHeight="1" x14ac:dyDescent="0.2">
      <c r="A49" s="832"/>
      <c r="B49" s="918" t="s">
        <v>1554</v>
      </c>
      <c r="C49" s="919">
        <f>SUM(D49:W49)</f>
        <v>5003591.5727100009</v>
      </c>
      <c r="D49" s="920">
        <f t="shared" ref="D49:W49" si="8">SUM(D45:D48)</f>
        <v>2451210.1855827449</v>
      </c>
      <c r="E49" s="920">
        <f t="shared" si="8"/>
        <v>845697.63903847302</v>
      </c>
      <c r="F49" s="920">
        <f t="shared" si="8"/>
        <v>1601910.3844818873</v>
      </c>
      <c r="G49" s="920">
        <f t="shared" si="8"/>
        <v>0</v>
      </c>
      <c r="H49" s="920">
        <f t="shared" si="8"/>
        <v>93825.74018498011</v>
      </c>
      <c r="I49" s="920">
        <f t="shared" si="8"/>
        <v>0</v>
      </c>
      <c r="J49" s="920">
        <f t="shared" si="8"/>
        <v>0</v>
      </c>
      <c r="K49" s="920">
        <f t="shared" si="8"/>
        <v>956.08373144172276</v>
      </c>
      <c r="L49" s="920">
        <f t="shared" si="8"/>
        <v>9991.5396904728077</v>
      </c>
      <c r="M49" s="920">
        <f t="shared" si="8"/>
        <v>0</v>
      </c>
      <c r="N49" s="920">
        <f t="shared" si="8"/>
        <v>0</v>
      </c>
      <c r="O49" s="920">
        <f t="shared" si="8"/>
        <v>0</v>
      </c>
      <c r="P49" s="920">
        <f t="shared" si="8"/>
        <v>0</v>
      </c>
      <c r="Q49" s="920">
        <f t="shared" si="8"/>
        <v>0</v>
      </c>
      <c r="R49" s="920">
        <f t="shared" si="8"/>
        <v>0</v>
      </c>
      <c r="S49" s="920">
        <f t="shared" si="8"/>
        <v>0</v>
      </c>
      <c r="T49" s="920">
        <f t="shared" si="8"/>
        <v>0</v>
      </c>
      <c r="U49" s="920">
        <f t="shared" si="8"/>
        <v>0</v>
      </c>
      <c r="V49" s="920">
        <f t="shared" si="8"/>
        <v>0</v>
      </c>
      <c r="W49" s="921">
        <f t="shared" si="8"/>
        <v>0</v>
      </c>
      <c r="X49" s="831"/>
    </row>
    <row r="50" spans="1:24" s="663" customFormat="1" x14ac:dyDescent="0.2">
      <c r="A50" s="778"/>
      <c r="B50" s="779" t="s">
        <v>783</v>
      </c>
      <c r="C50" s="777"/>
      <c r="D50" s="776"/>
      <c r="E50" s="776"/>
      <c r="F50" s="776"/>
      <c r="G50" s="776"/>
      <c r="H50" s="776"/>
      <c r="I50" s="776"/>
      <c r="J50" s="776"/>
      <c r="K50" s="776"/>
      <c r="L50" s="776"/>
      <c r="M50" s="776"/>
      <c r="N50" s="776"/>
      <c r="O50" s="776"/>
      <c r="P50" s="776"/>
      <c r="Q50" s="776"/>
      <c r="R50" s="776"/>
      <c r="S50" s="776"/>
      <c r="T50" s="776"/>
      <c r="U50" s="776"/>
      <c r="V50" s="776"/>
      <c r="W50" s="664"/>
      <c r="X50" s="776"/>
    </row>
    <row r="51" spans="1:24" s="663" customFormat="1" x14ac:dyDescent="0.2">
      <c r="A51" s="778"/>
      <c r="B51" s="772" t="s">
        <v>778</v>
      </c>
      <c r="C51" s="777">
        <f t="shared" ref="C51:C58" si="9">SUM(D51:W51)</f>
        <v>-14854.017000000005</v>
      </c>
      <c r="D51" s="679">
        <f>IF(ISERROR('O7 Amortization'!G42+'O7 Amortization'!G113+'O7 Amortization'!G184+'O7 Amortization'!G255), "-", 'O7 Amortization'!G42+'O7 Amortization'!G113+'O7 Amortization'!G184+'O7 Amortization'!G255)</f>
        <v>-7276.8364959690407</v>
      </c>
      <c r="E51" s="679">
        <f>IF(ISERROR('O7 Amortization'!H42+'O7 Amortization'!H113+'O7 Amortization'!H184+'O7 Amortization'!H255), "-", 'O7 Amortization'!H42+'O7 Amortization'!H113+'O7 Amortization'!H184+'O7 Amortization'!H255)</f>
        <v>-2510.5980223588922</v>
      </c>
      <c r="F51" s="679">
        <f>IF(ISERROR('O7 Amortization'!I42+'O7 Amortization'!I113+'O7 Amortization'!I184+'O7 Amortization'!I255), "-", 'O7 Amortization'!I42+'O7 Amortization'!I113+'O7 Amortization'!I184+'O7 Amortization'!I255)</f>
        <v>-4755.5448397006094</v>
      </c>
      <c r="G51" s="679">
        <f>IF(ISERROR('O7 Amortization'!J42+'O7 Amortization'!J113+'O7 Amortization'!J184+'O7 Amortization'!J255), "-", 'O7 Amortization'!J42+'O7 Amortization'!J113+'O7 Amortization'!J184+'O7 Amortization'!J255)</f>
        <v>0</v>
      </c>
      <c r="H51" s="679">
        <f>IF(ISERROR('O7 Amortization'!K42+'O7 Amortization'!K113+'O7 Amortization'!K184+'O7 Amortization'!K255), "-", 'O7 Amortization'!K42+'O7 Amortization'!K113+'O7 Amortization'!K184+'O7 Amortization'!K255)</f>
        <v>-278.53775023256759</v>
      </c>
      <c r="I51" s="679">
        <f>IF(ISERROR('O7 Amortization'!L42+'O7 Amortization'!L113+'O7 Amortization'!L184+'O7 Amortization'!L255), "-", 'O7 Amortization'!L42+'O7 Amortization'!L113+'O7 Amortization'!L184+'O7 Amortization'!L255)</f>
        <v>0</v>
      </c>
      <c r="J51" s="679">
        <f>IF(ISERROR('O7 Amortization'!M42+'O7 Amortization'!M113+'O7 Amortization'!M184+'O7 Amortization'!M255), "-", 'O7 Amortization'!M42+'O7 Amortization'!M113+'O7 Amortization'!M184+'O7 Amortization'!M255)</f>
        <v>0</v>
      </c>
      <c r="K51" s="679">
        <f>IF(ISERROR('O7 Amortization'!N42+'O7 Amortization'!N113+'O7 Amortization'!N184+'O7 Amortization'!N255), "-", 'O7 Amortization'!N42+'O7 Amortization'!N113+'O7 Amortization'!N184+'O7 Amortization'!N255)</f>
        <v>-2.8382980093171355</v>
      </c>
      <c r="L51" s="679">
        <f>IF(ISERROR('O7 Amortization'!O42+'O7 Amortization'!O113+'O7 Amortization'!O184+'O7 Amortization'!O255), "-", 'O7 Amortization'!O42+'O7 Amortization'!O113+'O7 Amortization'!O184+'O7 Amortization'!O255)</f>
        <v>-29.661593729576722</v>
      </c>
      <c r="M51" s="679">
        <f>IF(ISERROR('O7 Amortization'!P42+'O7 Amortization'!P113+'O7 Amortization'!P184+'O7 Amortization'!P255), "-", 'O7 Amortization'!P42+'O7 Amortization'!P113+'O7 Amortization'!P184+'O7 Amortization'!P255)</f>
        <v>0</v>
      </c>
      <c r="N51" s="679">
        <f>IF(ISERROR('O7 Amortization'!Q42+'O7 Amortization'!Q113+'O7 Amortization'!Q184+'O7 Amortization'!Q255), "-", 'O7 Amortization'!Q42+'O7 Amortization'!Q113+'O7 Amortization'!Q184+'O7 Amortization'!Q255)</f>
        <v>0</v>
      </c>
      <c r="O51" s="679">
        <f>IF(ISERROR('O7 Amortization'!R42+'O7 Amortization'!R113+'O7 Amortization'!R184+'O7 Amortization'!R255), "-", 'O7 Amortization'!R42+'O7 Amortization'!R113+'O7 Amortization'!R184+'O7 Amortization'!R255)</f>
        <v>0</v>
      </c>
      <c r="P51" s="679">
        <f>IF(ISERROR('O7 Amortization'!S42+'O7 Amortization'!S113+'O7 Amortization'!S184+'O7 Amortization'!S255), "-", 'O7 Amortization'!S42+'O7 Amortization'!S113+'O7 Amortization'!S184+'O7 Amortization'!S255)</f>
        <v>0</v>
      </c>
      <c r="Q51" s="679">
        <f>IF(ISERROR('O7 Amortization'!T42+'O7 Amortization'!T113+'O7 Amortization'!T184+'O7 Amortization'!T255), "-", 'O7 Amortization'!T42+'O7 Amortization'!T113+'O7 Amortization'!T184+'O7 Amortization'!T255)</f>
        <v>0</v>
      </c>
      <c r="R51" s="679">
        <f>IF(ISERROR('O7 Amortization'!U42+'O7 Amortization'!U113+'O7 Amortization'!U184+'O7 Amortization'!U255), "-", 'O7 Amortization'!U42+'O7 Amortization'!U113+'O7 Amortization'!U184+'O7 Amortization'!U255)</f>
        <v>0</v>
      </c>
      <c r="S51" s="679">
        <f>IF(ISERROR('O7 Amortization'!V42+'O7 Amortization'!V113+'O7 Amortization'!V184+'O7 Amortization'!V255), "-", 'O7 Amortization'!V42+'O7 Amortization'!V113+'O7 Amortization'!V184+'O7 Amortization'!V255)</f>
        <v>0</v>
      </c>
      <c r="T51" s="679">
        <f>IF(ISERROR('O7 Amortization'!W42+'O7 Amortization'!W113+'O7 Amortization'!W184+'O7 Amortization'!W255), "-", 'O7 Amortization'!W42+'O7 Amortization'!W113+'O7 Amortization'!W184+'O7 Amortization'!W255)</f>
        <v>0</v>
      </c>
      <c r="U51" s="679">
        <f>IF(ISERROR('O7 Amortization'!X42+'O7 Amortization'!X113+'O7 Amortization'!X184+'O7 Amortization'!X255), "-", 'O7 Amortization'!X42+'O7 Amortization'!X113+'O7 Amortization'!X184+'O7 Amortization'!X255)</f>
        <v>0</v>
      </c>
      <c r="V51" s="679">
        <f>IF(ISERROR('O7 Amortization'!Y42+'O7 Amortization'!Y113+'O7 Amortization'!Y184+'O7 Amortization'!Y255), "-", 'O7 Amortization'!Y42+'O7 Amortization'!Y113+'O7 Amortization'!Y184+'O7 Amortization'!Y255)</f>
        <v>0</v>
      </c>
      <c r="W51" s="680">
        <f>IF(ISERROR('O7 Amortization'!Z42+'O7 Amortization'!Z113+'O7 Amortization'!Z184+'O7 Amortization'!Z255), "-", 'O7 Amortization'!Z42+'O7 Amortization'!Z113+'O7 Amortization'!Z184+'O7 Amortization'!Z255)</f>
        <v>0</v>
      </c>
      <c r="X51" s="776"/>
    </row>
    <row r="52" spans="1:24" s="663" customFormat="1" x14ac:dyDescent="0.2">
      <c r="A52" s="778"/>
      <c r="B52" s="772" t="s">
        <v>779</v>
      </c>
      <c r="C52" s="777">
        <f t="shared" si="9"/>
        <v>-32395.388999999999</v>
      </c>
      <c r="D52" s="679">
        <f>IF(ISERROR('O7 Amortization'!G46+'O7 Amortization'!G117+'O7 Amortization'!G188+'O7 Amortization'!G259), "-", 'O7 Amortization'!G46+'O7 Amortization'!G117+'O7 Amortization'!G188+'O7 Amortization'!G259)</f>
        <v>-15870.181714233528</v>
      </c>
      <c r="E52" s="679">
        <f>IF(ISERROR('O7 Amortization'!H46+'O7 Amortization'!H117+'O7 Amortization'!H188+'O7 Amortization'!H259), "-", 'O7 Amortization'!H46+'O7 Amortization'!H117+'O7 Amortization'!H188+'O7 Amortization'!H259)</f>
        <v>-5475.4077336081546</v>
      </c>
      <c r="F52" s="679">
        <f>IF(ISERROR('O7 Amortization'!I46+'O7 Amortization'!I117+'O7 Amortization'!I188+'O7 Amortization'!I259), "-", 'O7 Amortization'!I46+'O7 Amortization'!I117+'O7 Amortization'!I188+'O7 Amortization'!I259)</f>
        <v>-10371.452044860584</v>
      </c>
      <c r="G52" s="679">
        <f>IF(ISERROR('O7 Amortization'!J46+'O7 Amortization'!J117+'O7 Amortization'!J188+'O7 Amortization'!J259), "-", 'O7 Amortization'!J46+'O7 Amortization'!J117+'O7 Amortization'!J188+'O7 Amortization'!J259)</f>
        <v>0</v>
      </c>
      <c r="H52" s="679">
        <f>IF(ISERROR('O7 Amortization'!K46+'O7 Amortization'!K117+'O7 Amortization'!K188+'O7 Amortization'!K259), "-", 'O7 Amortization'!K46+'O7 Amortization'!K117+'O7 Amortization'!K188+'O7 Amortization'!K259)</f>
        <v>-607.46791726230458</v>
      </c>
      <c r="I52" s="679">
        <f>IF(ISERROR('O7 Amortization'!L46+'O7 Amortization'!L117+'O7 Amortization'!L188+'O7 Amortization'!L259), "-", 'O7 Amortization'!L46+'O7 Amortization'!L117+'O7 Amortization'!L188+'O7 Amortization'!L259)</f>
        <v>0</v>
      </c>
      <c r="J52" s="679">
        <f>IF(ISERROR('O7 Amortization'!M46+'O7 Amortization'!M117+'O7 Amortization'!M188+'O7 Amortization'!M259), "-", 'O7 Amortization'!M46+'O7 Amortization'!M117+'O7 Amortization'!M188+'O7 Amortization'!M259)</f>
        <v>0</v>
      </c>
      <c r="K52" s="679">
        <f>IF(ISERROR('O7 Amortization'!N46+'O7 Amortization'!N117+'O7 Amortization'!N188+'O7 Amortization'!N259), "-", 'O7 Amortization'!N46+'O7 Amortization'!N117+'O7 Amortization'!N188+'O7 Amortization'!N259)</f>
        <v>-6.1900944444694126</v>
      </c>
      <c r="L52" s="679">
        <f>IF(ISERROR('O7 Amortization'!O46+'O7 Amortization'!O117+'O7 Amortization'!O188+'O7 Amortization'!O259), "-", 'O7 Amortization'!O46+'O7 Amortization'!O117+'O7 Amortization'!O188+'O7 Amortization'!O259)</f>
        <v>-64.689495590963617</v>
      </c>
      <c r="M52" s="679">
        <f>IF(ISERROR('O7 Amortization'!P46+'O7 Amortization'!P117+'O7 Amortization'!P188+'O7 Amortization'!P259), "-", 'O7 Amortization'!P46+'O7 Amortization'!P117+'O7 Amortization'!P188+'O7 Amortization'!P259)</f>
        <v>0</v>
      </c>
      <c r="N52" s="679">
        <f>IF(ISERROR('O7 Amortization'!Q46+'O7 Amortization'!Q117+'O7 Amortization'!Q188+'O7 Amortization'!Q259), "-", 'O7 Amortization'!Q46+'O7 Amortization'!Q117+'O7 Amortization'!Q188+'O7 Amortization'!Q259)</f>
        <v>0</v>
      </c>
      <c r="O52" s="679">
        <f>IF(ISERROR('O7 Amortization'!R46+'O7 Amortization'!R117+'O7 Amortization'!R188+'O7 Amortization'!R259), "-", 'O7 Amortization'!R46+'O7 Amortization'!R117+'O7 Amortization'!R188+'O7 Amortization'!R259)</f>
        <v>0</v>
      </c>
      <c r="P52" s="679">
        <f>IF(ISERROR('O7 Amortization'!S46+'O7 Amortization'!S117+'O7 Amortization'!S188+'O7 Amortization'!S259), "-", 'O7 Amortization'!S46+'O7 Amortization'!S117+'O7 Amortization'!S188+'O7 Amortization'!S259)</f>
        <v>0</v>
      </c>
      <c r="Q52" s="679">
        <f>IF(ISERROR('O7 Amortization'!T46+'O7 Amortization'!T117+'O7 Amortization'!T188+'O7 Amortization'!T259), "-", 'O7 Amortization'!T46+'O7 Amortization'!T117+'O7 Amortization'!T188+'O7 Amortization'!T259)</f>
        <v>0</v>
      </c>
      <c r="R52" s="679">
        <f>IF(ISERROR('O7 Amortization'!U46+'O7 Amortization'!U117+'O7 Amortization'!U188+'O7 Amortization'!U259), "-", 'O7 Amortization'!U46+'O7 Amortization'!U117+'O7 Amortization'!U188+'O7 Amortization'!U259)</f>
        <v>0</v>
      </c>
      <c r="S52" s="679">
        <f>IF(ISERROR('O7 Amortization'!V46+'O7 Amortization'!V117+'O7 Amortization'!V188+'O7 Amortization'!V259), "-", 'O7 Amortization'!V46+'O7 Amortization'!V117+'O7 Amortization'!V188+'O7 Amortization'!V259)</f>
        <v>0</v>
      </c>
      <c r="T52" s="679">
        <f>IF(ISERROR('O7 Amortization'!W46+'O7 Amortization'!W117+'O7 Amortization'!W188+'O7 Amortization'!W259), "-", 'O7 Amortization'!W46+'O7 Amortization'!W117+'O7 Amortization'!W188+'O7 Amortization'!W259)</f>
        <v>0</v>
      </c>
      <c r="U52" s="679">
        <f>IF(ISERROR('O7 Amortization'!X46+'O7 Amortization'!X117+'O7 Amortization'!X188+'O7 Amortization'!X259), "-", 'O7 Amortization'!X46+'O7 Amortization'!X117+'O7 Amortization'!X188+'O7 Amortization'!X259)</f>
        <v>0</v>
      </c>
      <c r="V52" s="679">
        <f>IF(ISERROR('O7 Amortization'!Y46+'O7 Amortization'!Y117+'O7 Amortization'!Y188+'O7 Amortization'!Y259), "-", 'O7 Amortization'!Y46+'O7 Amortization'!Y117+'O7 Amortization'!Y188+'O7 Amortization'!Y259)</f>
        <v>0</v>
      </c>
      <c r="W52" s="680">
        <f>IF(ISERROR('O7 Amortization'!Z46+'O7 Amortization'!Z117+'O7 Amortization'!Z188+'O7 Amortization'!Z259), "-", 'O7 Amortization'!Z46+'O7 Amortization'!Z117+'O7 Amortization'!Z188+'O7 Amortization'!Z259)</f>
        <v>0</v>
      </c>
      <c r="X52" s="776"/>
    </row>
    <row r="53" spans="1:24" s="663" customFormat="1" x14ac:dyDescent="0.2">
      <c r="A53" s="778"/>
      <c r="B53" s="772" t="s">
        <v>1577</v>
      </c>
      <c r="C53" s="777">
        <f t="shared" si="9"/>
        <v>-27389.597203956091</v>
      </c>
      <c r="D53" s="679">
        <f>IF(ISERROR('O7 Amortization'!G50+'O7 Amortization'!G121+'O7 Amortization'!G192+'O7 Amortization'!G263), "-", 'O7 Amortization'!G50+'O7 Amortization'!G121+'O7 Amortization'!G192+'O7 Amortization'!G263)</f>
        <v>-13417.893660929512</v>
      </c>
      <c r="E53" s="679">
        <f>IF(ISERROR('O7 Amortization'!H50+'O7 Amortization'!H121+'O7 Amortization'!H192+'O7 Amortization'!H263), "-", 'O7 Amortization'!H50+'O7 Amortization'!H121+'O7 Amortization'!H192+'O7 Amortization'!H263)</f>
        <v>-4629.3382169590077</v>
      </c>
      <c r="F53" s="679">
        <f>IF(ISERROR('O7 Amortization'!I50+'O7 Amortization'!I121+'O7 Amortization'!I192+'O7 Amortization'!I263), "-", 'O7 Amortization'!I50+'O7 Amortization'!I121+'O7 Amortization'!I192+'O7 Amortization'!I263)</f>
        <v>-8768.8372542425132</v>
      </c>
      <c r="G53" s="679">
        <f>IF(ISERROR('O7 Amortization'!J50+'O7 Amortization'!J121+'O7 Amortization'!J192+'O7 Amortization'!J263), "-", 'O7 Amortization'!J50+'O7 Amortization'!J121+'O7 Amortization'!J192+'O7 Amortization'!J263)</f>
        <v>0</v>
      </c>
      <c r="H53" s="679">
        <f>IF(ISERROR('O7 Amortization'!K50+'O7 Amortization'!K121+'O7 Amortization'!K192+'O7 Amortization'!K263), "-", 'O7 Amortization'!K50+'O7 Amortization'!K121+'O7 Amortization'!K192+'O7 Amortization'!K263)</f>
        <v>-513.60091919688466</v>
      </c>
      <c r="I53" s="679">
        <f>IF(ISERROR('O7 Amortization'!L50+'O7 Amortization'!L121+'O7 Amortization'!L192+'O7 Amortization'!L263), "-", 'O7 Amortization'!L50+'O7 Amortization'!L121+'O7 Amortization'!L192+'O7 Amortization'!L263)</f>
        <v>0</v>
      </c>
      <c r="J53" s="679">
        <f>IF(ISERROR('O7 Amortization'!M50+'O7 Amortization'!M121+'O7 Amortization'!M192+'O7 Amortization'!M263), "-", 'O7 Amortization'!M50+'O7 Amortization'!M121+'O7 Amortization'!M192+'O7 Amortization'!M263)</f>
        <v>0</v>
      </c>
      <c r="K53" s="679">
        <f>IF(ISERROR('O7 Amortization'!N50+'O7 Amortization'!N121+'O7 Amortization'!N192+'O7 Amortization'!N263), "-", 'O7 Amortization'!N50+'O7 Amortization'!N121+'O7 Amortization'!N192+'O7 Amortization'!N263)</f>
        <v>-5.2335902954727151</v>
      </c>
      <c r="L53" s="679">
        <f>IF(ISERROR('O7 Amortization'!O50+'O7 Amortization'!O121+'O7 Amortization'!O192+'O7 Amortization'!O263), "-", 'O7 Amortization'!O50+'O7 Amortization'!O121+'O7 Amortization'!O192+'O7 Amortization'!O263)</f>
        <v>-54.693562332700708</v>
      </c>
      <c r="M53" s="679">
        <f>IF(ISERROR('O7 Amortization'!P50+'O7 Amortization'!P121+'O7 Amortization'!P192+'O7 Amortization'!P263), "-", 'O7 Amortization'!P50+'O7 Amortization'!P121+'O7 Amortization'!P192+'O7 Amortization'!P263)</f>
        <v>0</v>
      </c>
      <c r="N53" s="679">
        <f>IF(ISERROR('O7 Amortization'!Q50+'O7 Amortization'!Q121+'O7 Amortization'!Q192+'O7 Amortization'!Q263), "-", 'O7 Amortization'!Q50+'O7 Amortization'!Q121+'O7 Amortization'!Q192+'O7 Amortization'!Q263)</f>
        <v>0</v>
      </c>
      <c r="O53" s="679">
        <f>IF(ISERROR('O7 Amortization'!R50+'O7 Amortization'!R121+'O7 Amortization'!R192+'O7 Amortization'!R263), "-", 'O7 Amortization'!R50+'O7 Amortization'!R121+'O7 Amortization'!R192+'O7 Amortization'!R263)</f>
        <v>0</v>
      </c>
      <c r="P53" s="679">
        <f>IF(ISERROR('O7 Amortization'!S50+'O7 Amortization'!S121+'O7 Amortization'!S192+'O7 Amortization'!S263), "-", 'O7 Amortization'!S50+'O7 Amortization'!S121+'O7 Amortization'!S192+'O7 Amortization'!S263)</f>
        <v>0</v>
      </c>
      <c r="Q53" s="679">
        <f>IF(ISERROR('O7 Amortization'!T50+'O7 Amortization'!T121+'O7 Amortization'!T192+'O7 Amortization'!T263), "-", 'O7 Amortization'!T50+'O7 Amortization'!T121+'O7 Amortization'!T192+'O7 Amortization'!T263)</f>
        <v>0</v>
      </c>
      <c r="R53" s="679">
        <f>IF(ISERROR('O7 Amortization'!U50+'O7 Amortization'!U121+'O7 Amortization'!U192+'O7 Amortization'!U263), "-", 'O7 Amortization'!U50+'O7 Amortization'!U121+'O7 Amortization'!U192+'O7 Amortization'!U263)</f>
        <v>0</v>
      </c>
      <c r="S53" s="679">
        <f>IF(ISERROR('O7 Amortization'!V50+'O7 Amortization'!V121+'O7 Amortization'!V192+'O7 Amortization'!V263), "-", 'O7 Amortization'!V50+'O7 Amortization'!V121+'O7 Amortization'!V192+'O7 Amortization'!V263)</f>
        <v>0</v>
      </c>
      <c r="T53" s="679">
        <f>IF(ISERROR('O7 Amortization'!W50+'O7 Amortization'!W121+'O7 Amortization'!W192+'O7 Amortization'!W263), "-", 'O7 Amortization'!W50+'O7 Amortization'!W121+'O7 Amortization'!W192+'O7 Amortization'!W263)</f>
        <v>0</v>
      </c>
      <c r="U53" s="679">
        <f>IF(ISERROR('O7 Amortization'!X50+'O7 Amortization'!X121+'O7 Amortization'!X192+'O7 Amortization'!X263), "-", 'O7 Amortization'!X50+'O7 Amortization'!X121+'O7 Amortization'!X192+'O7 Amortization'!X263)</f>
        <v>0</v>
      </c>
      <c r="V53" s="679">
        <f>IF(ISERROR('O7 Amortization'!Y50+'O7 Amortization'!Y121+'O7 Amortization'!Y192+'O7 Amortization'!Y263), "-", 'O7 Amortization'!Y50+'O7 Amortization'!Y121+'O7 Amortization'!Y192+'O7 Amortization'!Y263)</f>
        <v>0</v>
      </c>
      <c r="W53" s="680">
        <f>IF(ISERROR('O7 Amortization'!Z50+'O7 Amortization'!Z121+'O7 Amortization'!Z192+'O7 Amortization'!Z263), "-", 'O7 Amortization'!Z50+'O7 Amortization'!Z121+'O7 Amortization'!Z192+'O7 Amortization'!Z263)</f>
        <v>0</v>
      </c>
      <c r="X53" s="776"/>
    </row>
    <row r="54" spans="1:24" s="663" customFormat="1" x14ac:dyDescent="0.2">
      <c r="A54" s="778"/>
      <c r="B54" s="772" t="s">
        <v>781</v>
      </c>
      <c r="C54" s="777">
        <f t="shared" si="9"/>
        <v>-445787.39926207846</v>
      </c>
      <c r="D54" s="679">
        <f>IF(ISERROR('O7 Amortization'!G54+'O7 Amortization'!G125+'O7 Amortization'!G196+'O7 Amortization'!G267), "-", 'O7 Amortization'!G54+'O7 Amortization'!G125+'O7 Amortization'!G196+'O7 Amortization'!G267)</f>
        <v>-218386.85228335299</v>
      </c>
      <c r="E54" s="679">
        <f>IF(ISERROR('O7 Amortization'!H54+'O7 Amortization'!H125+'O7 Amortization'!H196+'O7 Amortization'!H267), "-", 'O7 Amortization'!H54+'O7 Amortization'!H125+'O7 Amortization'!H196+'O7 Amortization'!H267)</f>
        <v>-75346.147980030437</v>
      </c>
      <c r="F54" s="679">
        <f>IF(ISERROR('O7 Amortization'!I54+'O7 Amortization'!I125+'O7 Amortization'!I196+'O7 Amortization'!I267), "-", 'O7 Amortization'!I54+'O7 Amortization'!I125+'O7 Amortization'!I196+'O7 Amortization'!I267)</f>
        <v>-142719.7751399054</v>
      </c>
      <c r="G54" s="679">
        <f>IF(ISERROR('O7 Amortization'!J54+'O7 Amortization'!J125+'O7 Amortization'!J196+'O7 Amortization'!J267), "-", 'O7 Amortization'!J54+'O7 Amortization'!J125+'O7 Amortization'!J196+'O7 Amortization'!J267)</f>
        <v>0</v>
      </c>
      <c r="H54" s="679">
        <f>IF(ISERROR('O7 Amortization'!K54+'O7 Amortization'!K125+'O7 Amortization'!K196+'O7 Amortization'!K267), "-", 'O7 Amortization'!K54+'O7 Amortization'!K125+'O7 Amortization'!K196+'O7 Amortization'!K267)</f>
        <v>-8359.2619607535562</v>
      </c>
      <c r="I54" s="679">
        <f>IF(ISERROR('O7 Amortization'!L54+'O7 Amortization'!L125+'O7 Amortization'!L196+'O7 Amortization'!L267), "-", 'O7 Amortization'!L54+'O7 Amortization'!L125+'O7 Amortization'!L196+'O7 Amortization'!L267)</f>
        <v>0</v>
      </c>
      <c r="J54" s="679">
        <f>IF(ISERROR('O7 Amortization'!M54+'O7 Amortization'!M125+'O7 Amortization'!M196+'O7 Amortization'!M267), "-", 'O7 Amortization'!M54+'O7 Amortization'!M125+'O7 Amortization'!M196+'O7 Amortization'!M267)</f>
        <v>0</v>
      </c>
      <c r="K54" s="679">
        <f>IF(ISERROR('O7 Amortization'!N54+'O7 Amortization'!N125+'O7 Amortization'!N196+'O7 Amortization'!N267), "-", 'O7 Amortization'!N54+'O7 Amortization'!N125+'O7 Amortization'!N196+'O7 Amortization'!N267)</f>
        <v>-85.180829394783913</v>
      </c>
      <c r="L54" s="679">
        <f>IF(ISERROR('O7 Amortization'!O54+'O7 Amortization'!O125+'O7 Amortization'!O196+'O7 Amortization'!O267), "-", 'O7 Amortization'!O54+'O7 Amortization'!O125+'O7 Amortization'!O196+'O7 Amortization'!O267)</f>
        <v>-890.18106864132301</v>
      </c>
      <c r="M54" s="679">
        <f>IF(ISERROR('O7 Amortization'!P54+'O7 Amortization'!P125+'O7 Amortization'!P196+'O7 Amortization'!P267), "-", 'O7 Amortization'!P54+'O7 Amortization'!P125+'O7 Amortization'!P196+'O7 Amortization'!P267)</f>
        <v>0</v>
      </c>
      <c r="N54" s="679">
        <f>IF(ISERROR('O7 Amortization'!Q54+'O7 Amortization'!Q125+'O7 Amortization'!Q196+'O7 Amortization'!Q267), "-", 'O7 Amortization'!Q54+'O7 Amortization'!Q125+'O7 Amortization'!Q196+'O7 Amortization'!Q267)</f>
        <v>0</v>
      </c>
      <c r="O54" s="679">
        <f>IF(ISERROR('O7 Amortization'!R54+'O7 Amortization'!R125+'O7 Amortization'!R196+'O7 Amortization'!R267), "-", 'O7 Amortization'!R54+'O7 Amortization'!R125+'O7 Amortization'!R196+'O7 Amortization'!R267)</f>
        <v>0</v>
      </c>
      <c r="P54" s="679">
        <f>IF(ISERROR('O7 Amortization'!S54+'O7 Amortization'!S125+'O7 Amortization'!S196+'O7 Amortization'!S267), "-", 'O7 Amortization'!S54+'O7 Amortization'!S125+'O7 Amortization'!S196+'O7 Amortization'!S267)</f>
        <v>0</v>
      </c>
      <c r="Q54" s="679">
        <f>IF(ISERROR('O7 Amortization'!T54+'O7 Amortization'!T125+'O7 Amortization'!T196+'O7 Amortization'!T267), "-", 'O7 Amortization'!T54+'O7 Amortization'!T125+'O7 Amortization'!T196+'O7 Amortization'!T267)</f>
        <v>0</v>
      </c>
      <c r="R54" s="679">
        <f>IF(ISERROR('O7 Amortization'!U54+'O7 Amortization'!U125+'O7 Amortization'!U196+'O7 Amortization'!U267), "-", 'O7 Amortization'!U54+'O7 Amortization'!U125+'O7 Amortization'!U196+'O7 Amortization'!U267)</f>
        <v>0</v>
      </c>
      <c r="S54" s="679">
        <f>IF(ISERROR('O7 Amortization'!V54+'O7 Amortization'!V125+'O7 Amortization'!V196+'O7 Amortization'!V267), "-", 'O7 Amortization'!V54+'O7 Amortization'!V125+'O7 Amortization'!V196+'O7 Amortization'!V267)</f>
        <v>0</v>
      </c>
      <c r="T54" s="679">
        <f>IF(ISERROR('O7 Amortization'!W54+'O7 Amortization'!W125+'O7 Amortization'!W196+'O7 Amortization'!W267), "-", 'O7 Amortization'!W54+'O7 Amortization'!W125+'O7 Amortization'!W196+'O7 Amortization'!W267)</f>
        <v>0</v>
      </c>
      <c r="U54" s="679">
        <f>IF(ISERROR('O7 Amortization'!X54+'O7 Amortization'!X125+'O7 Amortization'!X196+'O7 Amortization'!X267), "-", 'O7 Amortization'!X54+'O7 Amortization'!X125+'O7 Amortization'!X196+'O7 Amortization'!X267)</f>
        <v>0</v>
      </c>
      <c r="V54" s="679">
        <f>IF(ISERROR('O7 Amortization'!Y54+'O7 Amortization'!Y125+'O7 Amortization'!Y196+'O7 Amortization'!Y267), "-", 'O7 Amortization'!Y54+'O7 Amortization'!Y125+'O7 Amortization'!Y196+'O7 Amortization'!Y267)</f>
        <v>0</v>
      </c>
      <c r="W54" s="680">
        <f>IF(ISERROR('O7 Amortization'!Z54+'O7 Amortization'!Z125+'O7 Amortization'!Z196+'O7 Amortization'!Z267), "-", 'O7 Amortization'!Z54+'O7 Amortization'!Z125+'O7 Amortization'!Z196+'O7 Amortization'!Z267)</f>
        <v>0</v>
      </c>
      <c r="X54" s="776"/>
    </row>
    <row r="55" spans="1:24" s="863" customFormat="1" ht="23.25" customHeight="1" x14ac:dyDescent="0.2">
      <c r="A55" s="832"/>
      <c r="B55" s="918" t="s">
        <v>1554</v>
      </c>
      <c r="C55" s="919">
        <f t="shared" si="9"/>
        <v>-520426.40246603463</v>
      </c>
      <c r="D55" s="920">
        <f t="shared" ref="D55:W55" si="10">SUM(D51:D54)</f>
        <v>-254951.76415448508</v>
      </c>
      <c r="E55" s="920">
        <f t="shared" si="10"/>
        <v>-87961.491952956494</v>
      </c>
      <c r="F55" s="920">
        <f t="shared" si="10"/>
        <v>-166615.6092787091</v>
      </c>
      <c r="G55" s="920">
        <f t="shared" si="10"/>
        <v>0</v>
      </c>
      <c r="H55" s="920">
        <f t="shared" si="10"/>
        <v>-9758.8685474453123</v>
      </c>
      <c r="I55" s="920">
        <f t="shared" si="10"/>
        <v>0</v>
      </c>
      <c r="J55" s="920">
        <f t="shared" si="10"/>
        <v>0</v>
      </c>
      <c r="K55" s="920">
        <f t="shared" si="10"/>
        <v>-99.442812144043174</v>
      </c>
      <c r="L55" s="920">
        <f t="shared" si="10"/>
        <v>-1039.2257202945641</v>
      </c>
      <c r="M55" s="920">
        <f t="shared" si="10"/>
        <v>0</v>
      </c>
      <c r="N55" s="920">
        <f t="shared" si="10"/>
        <v>0</v>
      </c>
      <c r="O55" s="920">
        <f t="shared" si="10"/>
        <v>0</v>
      </c>
      <c r="P55" s="920">
        <f t="shared" si="10"/>
        <v>0</v>
      </c>
      <c r="Q55" s="920">
        <f t="shared" si="10"/>
        <v>0</v>
      </c>
      <c r="R55" s="920">
        <f t="shared" si="10"/>
        <v>0</v>
      </c>
      <c r="S55" s="920">
        <f t="shared" si="10"/>
        <v>0</v>
      </c>
      <c r="T55" s="920">
        <f t="shared" si="10"/>
        <v>0</v>
      </c>
      <c r="U55" s="920">
        <f t="shared" si="10"/>
        <v>0</v>
      </c>
      <c r="V55" s="920">
        <f t="shared" si="10"/>
        <v>0</v>
      </c>
      <c r="W55" s="921">
        <f t="shared" si="10"/>
        <v>0</v>
      </c>
      <c r="X55" s="831"/>
    </row>
    <row r="56" spans="1:24" s="663" customFormat="1" x14ac:dyDescent="0.2">
      <c r="B56" s="779" t="s">
        <v>1600</v>
      </c>
      <c r="C56" s="777">
        <f t="shared" si="9"/>
        <v>4483165.1702439655</v>
      </c>
      <c r="D56" s="776">
        <f t="shared" ref="D56:W56" si="11">D49+D55</f>
        <v>2196258.4214282599</v>
      </c>
      <c r="E56" s="776">
        <f t="shared" si="11"/>
        <v>757736.14708551648</v>
      </c>
      <c r="F56" s="776">
        <f t="shared" si="11"/>
        <v>1435294.7752031782</v>
      </c>
      <c r="G56" s="776">
        <f t="shared" si="11"/>
        <v>0</v>
      </c>
      <c r="H56" s="776">
        <f t="shared" si="11"/>
        <v>84066.871637534801</v>
      </c>
      <c r="I56" s="776">
        <f t="shared" si="11"/>
        <v>0</v>
      </c>
      <c r="J56" s="776">
        <f t="shared" si="11"/>
        <v>0</v>
      </c>
      <c r="K56" s="776">
        <f t="shared" si="11"/>
        <v>856.6409192976796</v>
      </c>
      <c r="L56" s="776">
        <f t="shared" si="11"/>
        <v>8952.3139701782438</v>
      </c>
      <c r="M56" s="776">
        <f t="shared" si="11"/>
        <v>0</v>
      </c>
      <c r="N56" s="776">
        <f t="shared" si="11"/>
        <v>0</v>
      </c>
      <c r="O56" s="776">
        <f t="shared" si="11"/>
        <v>0</v>
      </c>
      <c r="P56" s="776">
        <f t="shared" si="11"/>
        <v>0</v>
      </c>
      <c r="Q56" s="776">
        <f t="shared" si="11"/>
        <v>0</v>
      </c>
      <c r="R56" s="776">
        <f t="shared" si="11"/>
        <v>0</v>
      </c>
      <c r="S56" s="776">
        <f t="shared" si="11"/>
        <v>0</v>
      </c>
      <c r="T56" s="776">
        <f t="shared" si="11"/>
        <v>0</v>
      </c>
      <c r="U56" s="776">
        <f t="shared" si="11"/>
        <v>0</v>
      </c>
      <c r="V56" s="776">
        <f t="shared" si="11"/>
        <v>0</v>
      </c>
      <c r="W56" s="664">
        <f t="shared" si="11"/>
        <v>0</v>
      </c>
      <c r="X56" s="776"/>
    </row>
    <row r="57" spans="1:24" s="663" customFormat="1" x14ac:dyDescent="0.2">
      <c r="B57" s="779" t="s">
        <v>1601</v>
      </c>
      <c r="C57" s="777">
        <f t="shared" si="9"/>
        <v>2204679.3488266882</v>
      </c>
      <c r="D57" s="776">
        <f t="shared" ref="D57:W57" si="12">IF(ISERROR(D56/D38*D34),0,D56/D38*D34)</f>
        <v>1081252.9486194982</v>
      </c>
      <c r="E57" s="776">
        <f t="shared" si="12"/>
        <v>371188.93815989449</v>
      </c>
      <c r="F57" s="776">
        <f t="shared" si="12"/>
        <v>706528.28005927126</v>
      </c>
      <c r="G57" s="776">
        <f t="shared" si="12"/>
        <v>0</v>
      </c>
      <c r="H57" s="776">
        <f t="shared" si="12"/>
        <v>40870.577698485809</v>
      </c>
      <c r="I57" s="776">
        <f t="shared" si="12"/>
        <v>0</v>
      </c>
      <c r="J57" s="776">
        <f t="shared" si="12"/>
        <v>0</v>
      </c>
      <c r="K57" s="776">
        <f t="shared" si="12"/>
        <v>423.02405992899133</v>
      </c>
      <c r="L57" s="776">
        <f t="shared" si="12"/>
        <v>4415.5802296095644</v>
      </c>
      <c r="M57" s="776">
        <f t="shared" si="12"/>
        <v>0</v>
      </c>
      <c r="N57" s="776">
        <f t="shared" si="12"/>
        <v>0</v>
      </c>
      <c r="O57" s="776">
        <f t="shared" si="12"/>
        <v>0</v>
      </c>
      <c r="P57" s="776">
        <f t="shared" si="12"/>
        <v>0</v>
      </c>
      <c r="Q57" s="776">
        <f t="shared" si="12"/>
        <v>0</v>
      </c>
      <c r="R57" s="776">
        <f t="shared" si="12"/>
        <v>0</v>
      </c>
      <c r="S57" s="776">
        <f t="shared" si="12"/>
        <v>0</v>
      </c>
      <c r="T57" s="776">
        <f t="shared" si="12"/>
        <v>0</v>
      </c>
      <c r="U57" s="776">
        <f t="shared" si="12"/>
        <v>0</v>
      </c>
      <c r="V57" s="776">
        <f t="shared" si="12"/>
        <v>0</v>
      </c>
      <c r="W57" s="664">
        <f t="shared" si="12"/>
        <v>0</v>
      </c>
      <c r="X57" s="776"/>
    </row>
    <row r="58" spans="1:24" s="663" customFormat="1" x14ac:dyDescent="0.2">
      <c r="B58" s="779" t="s">
        <v>1289</v>
      </c>
      <c r="C58" s="777">
        <f t="shared" si="9"/>
        <v>6687844.5190706532</v>
      </c>
      <c r="D58" s="776">
        <f t="shared" ref="D58:W58" si="13">SUM(D56:D57)</f>
        <v>3277511.3700477583</v>
      </c>
      <c r="E58" s="776">
        <f t="shared" si="13"/>
        <v>1128925.0852454109</v>
      </c>
      <c r="F58" s="776">
        <f t="shared" si="13"/>
        <v>2141823.0552624492</v>
      </c>
      <c r="G58" s="776">
        <f t="shared" si="13"/>
        <v>0</v>
      </c>
      <c r="H58" s="776">
        <f t="shared" si="13"/>
        <v>124937.44933602061</v>
      </c>
      <c r="I58" s="776">
        <f t="shared" si="13"/>
        <v>0</v>
      </c>
      <c r="J58" s="776">
        <f t="shared" si="13"/>
        <v>0</v>
      </c>
      <c r="K58" s="776">
        <f t="shared" si="13"/>
        <v>1279.664979226671</v>
      </c>
      <c r="L58" s="776">
        <f t="shared" si="13"/>
        <v>13367.894199787808</v>
      </c>
      <c r="M58" s="776">
        <f t="shared" si="13"/>
        <v>0</v>
      </c>
      <c r="N58" s="776">
        <f t="shared" si="13"/>
        <v>0</v>
      </c>
      <c r="O58" s="776">
        <f t="shared" si="13"/>
        <v>0</v>
      </c>
      <c r="P58" s="776">
        <f t="shared" si="13"/>
        <v>0</v>
      </c>
      <c r="Q58" s="776">
        <f t="shared" si="13"/>
        <v>0</v>
      </c>
      <c r="R58" s="776">
        <f t="shared" si="13"/>
        <v>0</v>
      </c>
      <c r="S58" s="776">
        <f t="shared" si="13"/>
        <v>0</v>
      </c>
      <c r="T58" s="776">
        <f t="shared" si="13"/>
        <v>0</v>
      </c>
      <c r="U58" s="776">
        <f t="shared" si="13"/>
        <v>0</v>
      </c>
      <c r="V58" s="776">
        <f t="shared" si="13"/>
        <v>0</v>
      </c>
      <c r="W58" s="664">
        <f t="shared" si="13"/>
        <v>0</v>
      </c>
      <c r="X58" s="776"/>
    </row>
    <row r="59" spans="1:24" s="663" customFormat="1" x14ac:dyDescent="0.2">
      <c r="B59" s="779"/>
      <c r="C59" s="777"/>
      <c r="D59" s="776"/>
      <c r="E59" s="776"/>
      <c r="F59" s="776"/>
      <c r="G59" s="776"/>
      <c r="H59" s="776"/>
      <c r="I59" s="776"/>
      <c r="J59" s="776"/>
      <c r="K59" s="776"/>
      <c r="L59" s="776"/>
      <c r="M59" s="776"/>
      <c r="N59" s="776"/>
      <c r="O59" s="776"/>
      <c r="P59" s="776"/>
      <c r="Q59" s="776"/>
      <c r="R59" s="776"/>
      <c r="S59" s="776"/>
      <c r="T59" s="776"/>
      <c r="U59" s="776"/>
      <c r="V59" s="776"/>
      <c r="W59" s="664"/>
      <c r="X59" s="776"/>
    </row>
    <row r="60" spans="1:24" s="685" customFormat="1" x14ac:dyDescent="0.2">
      <c r="B60" s="772" t="s">
        <v>774</v>
      </c>
      <c r="C60" s="777">
        <f>SUM(D60:W60)</f>
        <v>0</v>
      </c>
      <c r="D60" s="776">
        <f>'O2.2 Primary Cost PLCC Adj'!D62</f>
        <v>0</v>
      </c>
      <c r="E60" s="776">
        <f>'O2.2 Primary Cost PLCC Adj'!E62</f>
        <v>0</v>
      </c>
      <c r="F60" s="776">
        <f>'O2.2 Primary Cost PLCC Adj'!F62</f>
        <v>0</v>
      </c>
      <c r="G60" s="776">
        <f>'O2.2 Primary Cost PLCC Adj'!G62</f>
        <v>0</v>
      </c>
      <c r="H60" s="776">
        <f>'O2.2 Primary Cost PLCC Adj'!H62</f>
        <v>0</v>
      </c>
      <c r="I60" s="776">
        <f>'O2.2 Primary Cost PLCC Adj'!I62</f>
        <v>0</v>
      </c>
      <c r="J60" s="776">
        <f>'O2.2 Primary Cost PLCC Adj'!J62</f>
        <v>0</v>
      </c>
      <c r="K60" s="776">
        <f>'O2.2 Primary Cost PLCC Adj'!K62</f>
        <v>0</v>
      </c>
      <c r="L60" s="776">
        <f>'O2.2 Primary Cost PLCC Adj'!L62</f>
        <v>0</v>
      </c>
      <c r="M60" s="776">
        <f>'O2.2 Primary Cost PLCC Adj'!M62</f>
        <v>0</v>
      </c>
      <c r="N60" s="776">
        <f>'O2.2 Primary Cost PLCC Adj'!N62</f>
        <v>0</v>
      </c>
      <c r="O60" s="776">
        <f>'O2.2 Primary Cost PLCC Adj'!O62</f>
        <v>0</v>
      </c>
      <c r="P60" s="776">
        <f>'O2.2 Primary Cost PLCC Adj'!P62</f>
        <v>0</v>
      </c>
      <c r="Q60" s="776">
        <f>'O2.2 Primary Cost PLCC Adj'!Q62</f>
        <v>0</v>
      </c>
      <c r="R60" s="776">
        <f>'O2.2 Primary Cost PLCC Adj'!R62</f>
        <v>0</v>
      </c>
      <c r="S60" s="776">
        <f>'O2.2 Primary Cost PLCC Adj'!S62</f>
        <v>0</v>
      </c>
      <c r="T60" s="776">
        <f>'O2.2 Primary Cost PLCC Adj'!T62</f>
        <v>0</v>
      </c>
      <c r="U60" s="776">
        <f>'O2.2 Primary Cost PLCC Adj'!U62</f>
        <v>0</v>
      </c>
      <c r="V60" s="776">
        <f>'O2.2 Primary Cost PLCC Adj'!V62</f>
        <v>0</v>
      </c>
      <c r="W60" s="664">
        <f>'O2.2 Primary Cost PLCC Adj'!W62</f>
        <v>0</v>
      </c>
      <c r="X60" s="789"/>
    </row>
    <row r="61" spans="1:24" s="685" customFormat="1" x14ac:dyDescent="0.2">
      <c r="B61" s="772" t="s">
        <v>775</v>
      </c>
      <c r="C61" s="777">
        <f>SUM(D61:W61)</f>
        <v>0</v>
      </c>
      <c r="D61" s="776">
        <f>'O2.2 Primary Cost PLCC Adj'!D63</f>
        <v>0</v>
      </c>
      <c r="E61" s="776">
        <f>'O2.2 Primary Cost PLCC Adj'!E63</f>
        <v>0</v>
      </c>
      <c r="F61" s="776">
        <f>'O2.2 Primary Cost PLCC Adj'!F63</f>
        <v>0</v>
      </c>
      <c r="G61" s="776">
        <f>'O2.2 Primary Cost PLCC Adj'!G63</f>
        <v>0</v>
      </c>
      <c r="H61" s="776">
        <f>'O2.2 Primary Cost PLCC Adj'!H63</f>
        <v>0</v>
      </c>
      <c r="I61" s="776">
        <f>'O2.2 Primary Cost PLCC Adj'!I63</f>
        <v>0</v>
      </c>
      <c r="J61" s="776">
        <f>'O2.2 Primary Cost PLCC Adj'!J63</f>
        <v>0</v>
      </c>
      <c r="K61" s="776">
        <f>'O2.2 Primary Cost PLCC Adj'!K63</f>
        <v>0</v>
      </c>
      <c r="L61" s="776">
        <f>'O2.2 Primary Cost PLCC Adj'!L63</f>
        <v>0</v>
      </c>
      <c r="M61" s="776">
        <f>'O2.2 Primary Cost PLCC Adj'!M63</f>
        <v>0</v>
      </c>
      <c r="N61" s="776">
        <f>'O2.2 Primary Cost PLCC Adj'!N63</f>
        <v>0</v>
      </c>
      <c r="O61" s="776">
        <f>'O2.2 Primary Cost PLCC Adj'!O63</f>
        <v>0</v>
      </c>
      <c r="P61" s="776">
        <f>'O2.2 Primary Cost PLCC Adj'!P63</f>
        <v>0</v>
      </c>
      <c r="Q61" s="776">
        <f>'O2.2 Primary Cost PLCC Adj'!Q63</f>
        <v>0</v>
      </c>
      <c r="R61" s="776">
        <f>'O2.2 Primary Cost PLCC Adj'!R63</f>
        <v>0</v>
      </c>
      <c r="S61" s="776">
        <f>'O2.2 Primary Cost PLCC Adj'!S63</f>
        <v>0</v>
      </c>
      <c r="T61" s="776">
        <f>'O2.2 Primary Cost PLCC Adj'!T63</f>
        <v>0</v>
      </c>
      <c r="U61" s="776">
        <f>'O2.2 Primary Cost PLCC Adj'!U63</f>
        <v>0</v>
      </c>
      <c r="V61" s="776">
        <f>'O2.2 Primary Cost PLCC Adj'!V63</f>
        <v>0</v>
      </c>
      <c r="W61" s="664">
        <f>'O2.2 Primary Cost PLCC Adj'!W63</f>
        <v>0</v>
      </c>
    </row>
    <row r="62" spans="1:24" s="685" customFormat="1" x14ac:dyDescent="0.2">
      <c r="B62" s="772" t="s">
        <v>776</v>
      </c>
      <c r="C62" s="777">
        <f>SUM(D62:W62)</f>
        <v>0</v>
      </c>
      <c r="D62" s="776">
        <f>'O2.2 Primary Cost PLCC Adj'!D64</f>
        <v>0</v>
      </c>
      <c r="E62" s="776">
        <f>'O2.2 Primary Cost PLCC Adj'!E64</f>
        <v>0</v>
      </c>
      <c r="F62" s="776">
        <f>'O2.2 Primary Cost PLCC Adj'!F64</f>
        <v>0</v>
      </c>
      <c r="G62" s="776">
        <f>'O2.2 Primary Cost PLCC Adj'!G64</f>
        <v>0</v>
      </c>
      <c r="H62" s="776">
        <f>'O2.2 Primary Cost PLCC Adj'!H64</f>
        <v>0</v>
      </c>
      <c r="I62" s="776">
        <f>'O2.2 Primary Cost PLCC Adj'!I64</f>
        <v>0</v>
      </c>
      <c r="J62" s="776">
        <f>'O2.2 Primary Cost PLCC Adj'!J64</f>
        <v>0</v>
      </c>
      <c r="K62" s="776">
        <f>'O2.2 Primary Cost PLCC Adj'!K64</f>
        <v>0</v>
      </c>
      <c r="L62" s="776">
        <f>'O2.2 Primary Cost PLCC Adj'!L64</f>
        <v>0</v>
      </c>
      <c r="M62" s="776">
        <f>'O2.2 Primary Cost PLCC Adj'!M64</f>
        <v>0</v>
      </c>
      <c r="N62" s="776">
        <f>'O2.2 Primary Cost PLCC Adj'!N64</f>
        <v>0</v>
      </c>
      <c r="O62" s="776">
        <f>'O2.2 Primary Cost PLCC Adj'!O64</f>
        <v>0</v>
      </c>
      <c r="P62" s="776">
        <f>'O2.2 Primary Cost PLCC Adj'!P64</f>
        <v>0</v>
      </c>
      <c r="Q62" s="776">
        <f>'O2.2 Primary Cost PLCC Adj'!Q64</f>
        <v>0</v>
      </c>
      <c r="R62" s="776">
        <f>'O2.2 Primary Cost PLCC Adj'!R64</f>
        <v>0</v>
      </c>
      <c r="S62" s="776">
        <f>'O2.2 Primary Cost PLCC Adj'!S64</f>
        <v>0</v>
      </c>
      <c r="T62" s="776">
        <f>'O2.2 Primary Cost PLCC Adj'!T64</f>
        <v>0</v>
      </c>
      <c r="U62" s="776">
        <f>'O2.2 Primary Cost PLCC Adj'!U64</f>
        <v>0</v>
      </c>
      <c r="V62" s="776">
        <f>'O2.2 Primary Cost PLCC Adj'!V64</f>
        <v>0</v>
      </c>
      <c r="W62" s="664">
        <f>'O2.2 Primary Cost PLCC Adj'!W64</f>
        <v>0</v>
      </c>
    </row>
    <row r="63" spans="1:24" s="685" customFormat="1" x14ac:dyDescent="0.2">
      <c r="B63" s="772" t="s">
        <v>777</v>
      </c>
      <c r="C63" s="777">
        <f>SUM(D63:W63)</f>
        <v>0</v>
      </c>
      <c r="D63" s="776">
        <f>'O2.2 Primary Cost PLCC Adj'!D65</f>
        <v>0</v>
      </c>
      <c r="E63" s="776">
        <f>'O2.2 Primary Cost PLCC Adj'!E65</f>
        <v>0</v>
      </c>
      <c r="F63" s="776">
        <f>'O2.2 Primary Cost PLCC Adj'!F65</f>
        <v>0</v>
      </c>
      <c r="G63" s="776">
        <f>'O2.2 Primary Cost PLCC Adj'!G65</f>
        <v>0</v>
      </c>
      <c r="H63" s="776">
        <f>'O2.2 Primary Cost PLCC Adj'!H65</f>
        <v>0</v>
      </c>
      <c r="I63" s="776">
        <f>'O2.2 Primary Cost PLCC Adj'!I65</f>
        <v>0</v>
      </c>
      <c r="J63" s="776">
        <f>'O2.2 Primary Cost PLCC Adj'!J65</f>
        <v>0</v>
      </c>
      <c r="K63" s="776">
        <f>'O2.2 Primary Cost PLCC Adj'!K65</f>
        <v>0</v>
      </c>
      <c r="L63" s="776">
        <f>'O2.2 Primary Cost PLCC Adj'!L65</f>
        <v>0</v>
      </c>
      <c r="M63" s="776">
        <f>'O2.2 Primary Cost PLCC Adj'!M65</f>
        <v>0</v>
      </c>
      <c r="N63" s="776">
        <f>'O2.2 Primary Cost PLCC Adj'!N65</f>
        <v>0</v>
      </c>
      <c r="O63" s="776">
        <f>'O2.2 Primary Cost PLCC Adj'!O65</f>
        <v>0</v>
      </c>
      <c r="P63" s="776">
        <f>'O2.2 Primary Cost PLCC Adj'!P65</f>
        <v>0</v>
      </c>
      <c r="Q63" s="776">
        <f>'O2.2 Primary Cost PLCC Adj'!Q65</f>
        <v>0</v>
      </c>
      <c r="R63" s="776">
        <f>'O2.2 Primary Cost PLCC Adj'!R65</f>
        <v>0</v>
      </c>
      <c r="S63" s="776">
        <f>'O2.2 Primary Cost PLCC Adj'!S65</f>
        <v>0</v>
      </c>
      <c r="T63" s="776">
        <f>'O2.2 Primary Cost PLCC Adj'!T65</f>
        <v>0</v>
      </c>
      <c r="U63" s="776">
        <f>'O2.2 Primary Cost PLCC Adj'!U65</f>
        <v>0</v>
      </c>
      <c r="V63" s="776">
        <f>'O2.2 Primary Cost PLCC Adj'!V65</f>
        <v>0</v>
      </c>
      <c r="W63" s="664">
        <f>'O2.2 Primary Cost PLCC Adj'!W65</f>
        <v>0</v>
      </c>
    </row>
    <row r="64" spans="1:24" s="834" customFormat="1" ht="23.25" customHeight="1" x14ac:dyDescent="0.2">
      <c r="B64" s="918" t="s">
        <v>1509</v>
      </c>
      <c r="C64" s="919">
        <f>SUM(D64:W64)</f>
        <v>0</v>
      </c>
      <c r="D64" s="920">
        <f t="shared" ref="D64:W64" si="14">SUM(D60:D63)</f>
        <v>0</v>
      </c>
      <c r="E64" s="920">
        <f t="shared" si="14"/>
        <v>0</v>
      </c>
      <c r="F64" s="920">
        <f t="shared" si="14"/>
        <v>0</v>
      </c>
      <c r="G64" s="920">
        <f t="shared" si="14"/>
        <v>0</v>
      </c>
      <c r="H64" s="920">
        <f t="shared" si="14"/>
        <v>0</v>
      </c>
      <c r="I64" s="920">
        <f t="shared" si="14"/>
        <v>0</v>
      </c>
      <c r="J64" s="920">
        <f t="shared" si="14"/>
        <v>0</v>
      </c>
      <c r="K64" s="920">
        <f t="shared" si="14"/>
        <v>0</v>
      </c>
      <c r="L64" s="920">
        <f t="shared" si="14"/>
        <v>0</v>
      </c>
      <c r="M64" s="920">
        <f t="shared" si="14"/>
        <v>0</v>
      </c>
      <c r="N64" s="920">
        <f t="shared" si="14"/>
        <v>0</v>
      </c>
      <c r="O64" s="920">
        <f t="shared" si="14"/>
        <v>0</v>
      </c>
      <c r="P64" s="920">
        <f t="shared" si="14"/>
        <v>0</v>
      </c>
      <c r="Q64" s="920">
        <f t="shared" si="14"/>
        <v>0</v>
      </c>
      <c r="R64" s="920">
        <f t="shared" si="14"/>
        <v>0</v>
      </c>
      <c r="S64" s="920">
        <f t="shared" si="14"/>
        <v>0</v>
      </c>
      <c r="T64" s="920">
        <f t="shared" si="14"/>
        <v>0</v>
      </c>
      <c r="U64" s="920">
        <f t="shared" si="14"/>
        <v>0</v>
      </c>
      <c r="V64" s="920">
        <f t="shared" si="14"/>
        <v>0</v>
      </c>
      <c r="W64" s="921">
        <f t="shared" si="14"/>
        <v>0</v>
      </c>
    </row>
    <row r="65" spans="1:24" s="685" customFormat="1" x14ac:dyDescent="0.2">
      <c r="C65" s="791"/>
      <c r="D65" s="789"/>
      <c r="E65" s="789"/>
      <c r="F65" s="789"/>
      <c r="G65" s="789"/>
      <c r="H65" s="789"/>
      <c r="I65" s="789"/>
      <c r="J65" s="789"/>
      <c r="K65" s="789"/>
      <c r="L65" s="789"/>
      <c r="M65" s="789"/>
      <c r="N65" s="789"/>
      <c r="O65" s="789"/>
      <c r="P65" s="789"/>
      <c r="Q65" s="789"/>
      <c r="R65" s="789"/>
      <c r="S65" s="789"/>
      <c r="T65" s="789"/>
      <c r="U65" s="789"/>
      <c r="V65" s="789"/>
      <c r="W65" s="792"/>
    </row>
    <row r="66" spans="1:24" s="685" customFormat="1" x14ac:dyDescent="0.2">
      <c r="B66" s="772" t="s">
        <v>766</v>
      </c>
      <c r="C66" s="777">
        <f>SUM(D66:W66)</f>
        <v>1281925.9536299999</v>
      </c>
      <c r="D66" s="776">
        <f>'O2.2 Primary Cost PLCC Adj'!D47</f>
        <v>372399.40021648153</v>
      </c>
      <c r="E66" s="776">
        <f>'O2.2 Primary Cost PLCC Adj'!E47</f>
        <v>128482.36980850722</v>
      </c>
      <c r="F66" s="776">
        <f>'O2.2 Primary Cost PLCC Adj'!F47</f>
        <v>303390.79624222952</v>
      </c>
      <c r="G66" s="776">
        <f>'O2.2 Primary Cost PLCC Adj'!G47</f>
        <v>0</v>
      </c>
      <c r="H66" s="776">
        <f>'O2.2 Primary Cost PLCC Adj'!H47</f>
        <v>193987.24151351061</v>
      </c>
      <c r="I66" s="776">
        <f>'O2.2 Primary Cost PLCC Adj'!I47</f>
        <v>282002.93131952744</v>
      </c>
      <c r="J66" s="776">
        <f>'O2.2 Primary Cost PLCC Adj'!J47</f>
        <v>0</v>
      </c>
      <c r="K66" s="776">
        <f>'O2.2 Primary Cost PLCC Adj'!K47</f>
        <v>145.25274504804975</v>
      </c>
      <c r="L66" s="776">
        <f>'O2.2 Primary Cost PLCC Adj'!L47</f>
        <v>1517.9617846956112</v>
      </c>
      <c r="M66" s="776">
        <f>'O2.2 Primary Cost PLCC Adj'!M47</f>
        <v>0</v>
      </c>
      <c r="N66" s="776">
        <f>'O2.2 Primary Cost PLCC Adj'!N47</f>
        <v>0</v>
      </c>
      <c r="O66" s="776">
        <f>'O2.2 Primary Cost PLCC Adj'!O47</f>
        <v>0</v>
      </c>
      <c r="P66" s="776">
        <f>'O2.2 Primary Cost PLCC Adj'!P47</f>
        <v>0</v>
      </c>
      <c r="Q66" s="776">
        <f>'O2.2 Primary Cost PLCC Adj'!Q47</f>
        <v>0</v>
      </c>
      <c r="R66" s="776">
        <f>'O2.2 Primary Cost PLCC Adj'!R47</f>
        <v>0</v>
      </c>
      <c r="S66" s="776">
        <f>'O2.2 Primary Cost PLCC Adj'!S47</f>
        <v>0</v>
      </c>
      <c r="T66" s="776">
        <f>'O2.2 Primary Cost PLCC Adj'!T47</f>
        <v>0</v>
      </c>
      <c r="U66" s="776">
        <f>'O2.2 Primary Cost PLCC Adj'!U47</f>
        <v>0</v>
      </c>
      <c r="V66" s="776">
        <f>'O2.2 Primary Cost PLCC Adj'!V47</f>
        <v>0</v>
      </c>
      <c r="W66" s="664">
        <f>'O2.2 Primary Cost PLCC Adj'!W47</f>
        <v>0</v>
      </c>
    </row>
    <row r="67" spans="1:24" s="789" customFormat="1" x14ac:dyDescent="0.2">
      <c r="B67" s="772" t="s">
        <v>784</v>
      </c>
      <c r="C67" s="777">
        <f>SUM(D67:W67)</f>
        <v>5173235.5860000011</v>
      </c>
      <c r="D67" s="776">
        <f>'O2.2 Primary Cost PLCC Adj'!D48</f>
        <v>1502824.5773086234</v>
      </c>
      <c r="E67" s="776">
        <f>'O2.2 Primary Cost PLCC Adj'!E48</f>
        <v>518492.94866435323</v>
      </c>
      <c r="F67" s="776">
        <f>'O2.2 Primary Cost PLCC Adj'!F48</f>
        <v>1224339.0962955591</v>
      </c>
      <c r="G67" s="776">
        <f>'O2.2 Primary Cost PLCC Adj'!G48</f>
        <v>0</v>
      </c>
      <c r="H67" s="776">
        <f>'O2.2 Primary Cost PLCC Adj'!H48</f>
        <v>782839.05414814642</v>
      </c>
      <c r="I67" s="776">
        <f>'O2.2 Primary Cost PLCC Adj'!I48</f>
        <v>1138027.976988415</v>
      </c>
      <c r="J67" s="776">
        <f>'O2.2 Primary Cost PLCC Adj'!J48</f>
        <v>0</v>
      </c>
      <c r="K67" s="776">
        <f>'O2.2 Primary Cost PLCC Adj'!K48</f>
        <v>586.17010406799147</v>
      </c>
      <c r="L67" s="776">
        <f>'O2.2 Primary Cost PLCC Adj'!L48</f>
        <v>6125.7624908356747</v>
      </c>
      <c r="M67" s="776">
        <f>'O2.2 Primary Cost PLCC Adj'!M48</f>
        <v>0</v>
      </c>
      <c r="N67" s="776">
        <f>'O2.2 Primary Cost PLCC Adj'!N48</f>
        <v>0</v>
      </c>
      <c r="O67" s="776">
        <f>'O2.2 Primary Cost PLCC Adj'!O48</f>
        <v>0</v>
      </c>
      <c r="P67" s="776">
        <f>'O2.2 Primary Cost PLCC Adj'!P48</f>
        <v>0</v>
      </c>
      <c r="Q67" s="776">
        <f>'O2.2 Primary Cost PLCC Adj'!Q48</f>
        <v>0</v>
      </c>
      <c r="R67" s="776">
        <f>'O2.2 Primary Cost PLCC Adj'!R48</f>
        <v>0</v>
      </c>
      <c r="S67" s="776">
        <f>'O2.2 Primary Cost PLCC Adj'!S48</f>
        <v>0</v>
      </c>
      <c r="T67" s="776">
        <f>'O2.2 Primary Cost PLCC Adj'!T48</f>
        <v>0</v>
      </c>
      <c r="U67" s="776">
        <f>'O2.2 Primary Cost PLCC Adj'!U48</f>
        <v>0</v>
      </c>
      <c r="V67" s="776">
        <f>'O2.2 Primary Cost PLCC Adj'!V48</f>
        <v>0</v>
      </c>
      <c r="W67" s="664">
        <f>'O2.2 Primary Cost PLCC Adj'!W48</f>
        <v>0</v>
      </c>
    </row>
    <row r="68" spans="1:24" s="789" customFormat="1" x14ac:dyDescent="0.2">
      <c r="B68" s="772" t="s">
        <v>768</v>
      </c>
      <c r="C68" s="777">
        <f>SUM(D68:W68)</f>
        <v>196036.18650000004</v>
      </c>
      <c r="D68" s="776">
        <f>'O2.2 Primary Cost PLCC Adj'!D49</f>
        <v>56948.498520217392</v>
      </c>
      <c r="E68" s="776">
        <f>'O2.2 Primary Cost PLCC Adj'!E49</f>
        <v>19647.931878140465</v>
      </c>
      <c r="F68" s="776">
        <f>'O2.2 Primary Cost PLCC Adj'!F49</f>
        <v>46395.483722058685</v>
      </c>
      <c r="G68" s="776">
        <f>'O2.2 Primary Cost PLCC Adj'!G49</f>
        <v>0</v>
      </c>
      <c r="H68" s="776">
        <f>'O2.2 Primary Cost PLCC Adj'!H49</f>
        <v>29665.144814549265</v>
      </c>
      <c r="I68" s="776">
        <f>'O2.2 Primary Cost PLCC Adj'!I49</f>
        <v>43124.783519015764</v>
      </c>
      <c r="J68" s="776">
        <f>'O2.2 Primary Cost PLCC Adj'!J49</f>
        <v>0</v>
      </c>
      <c r="K68" s="776">
        <f>'O2.2 Primary Cost PLCC Adj'!K49</f>
        <v>22.212510899904178</v>
      </c>
      <c r="L68" s="776">
        <f>'O2.2 Primary Cost PLCC Adj'!L49</f>
        <v>232.13153511856456</v>
      </c>
      <c r="M68" s="776">
        <f>'O2.2 Primary Cost PLCC Adj'!M49</f>
        <v>0</v>
      </c>
      <c r="N68" s="776">
        <f>'O2.2 Primary Cost PLCC Adj'!N49</f>
        <v>0</v>
      </c>
      <c r="O68" s="776">
        <f>'O2.2 Primary Cost PLCC Adj'!O49</f>
        <v>0</v>
      </c>
      <c r="P68" s="776">
        <f>'O2.2 Primary Cost PLCC Adj'!P49</f>
        <v>0</v>
      </c>
      <c r="Q68" s="776">
        <f>'O2.2 Primary Cost PLCC Adj'!Q49</f>
        <v>0</v>
      </c>
      <c r="R68" s="776">
        <f>'O2.2 Primary Cost PLCC Adj'!R49</f>
        <v>0</v>
      </c>
      <c r="S68" s="776">
        <f>'O2.2 Primary Cost PLCC Adj'!S49</f>
        <v>0</v>
      </c>
      <c r="T68" s="776">
        <f>'O2.2 Primary Cost PLCC Adj'!T49</f>
        <v>0</v>
      </c>
      <c r="U68" s="776">
        <f>'O2.2 Primary Cost PLCC Adj'!U49</f>
        <v>0</v>
      </c>
      <c r="V68" s="776">
        <f>'O2.2 Primary Cost PLCC Adj'!V49</f>
        <v>0</v>
      </c>
      <c r="W68" s="664">
        <f>'O2.2 Primary Cost PLCC Adj'!W49</f>
        <v>0</v>
      </c>
      <c r="X68" s="793"/>
    </row>
    <row r="69" spans="1:24" s="789" customFormat="1" x14ac:dyDescent="0.2">
      <c r="B69" s="772" t="s">
        <v>772</v>
      </c>
      <c r="C69" s="777">
        <f>SUM(D69:W69)</f>
        <v>1623480.6891600001</v>
      </c>
      <c r="D69" s="776">
        <f>'O2.2 Primary Cost PLCC Adj'!D50</f>
        <v>471621.02709149447</v>
      </c>
      <c r="E69" s="776">
        <f>'O2.2 Primary Cost PLCC Adj'!E50</f>
        <v>162715.05049957809</v>
      </c>
      <c r="F69" s="776">
        <f>'O2.2 Primary Cost PLCC Adj'!F50</f>
        <v>384225.85764286626</v>
      </c>
      <c r="G69" s="776">
        <f>'O2.2 Primary Cost PLCC Adj'!G50</f>
        <v>0</v>
      </c>
      <c r="H69" s="776">
        <f>'O2.2 Primary Cost PLCC Adj'!H50</f>
        <v>245672.95766873955</v>
      </c>
      <c r="I69" s="776">
        <f>'O2.2 Primary Cost PLCC Adj'!I50</f>
        <v>357139.43694434961</v>
      </c>
      <c r="J69" s="776">
        <f>'O2.2 Primary Cost PLCC Adj'!J50</f>
        <v>0</v>
      </c>
      <c r="K69" s="776">
        <f>'O2.2 Primary Cost PLCC Adj'!K50</f>
        <v>183.95370338297437</v>
      </c>
      <c r="L69" s="776">
        <f>'O2.2 Primary Cost PLCC Adj'!L50</f>
        <v>1922.4056095891044</v>
      </c>
      <c r="M69" s="776">
        <f>'O2.2 Primary Cost PLCC Adj'!M50</f>
        <v>0</v>
      </c>
      <c r="N69" s="776">
        <f>'O2.2 Primary Cost PLCC Adj'!N50</f>
        <v>0</v>
      </c>
      <c r="O69" s="776">
        <f>'O2.2 Primary Cost PLCC Adj'!O50</f>
        <v>0</v>
      </c>
      <c r="P69" s="776">
        <f>'O2.2 Primary Cost PLCC Adj'!P50</f>
        <v>0</v>
      </c>
      <c r="Q69" s="776">
        <f>'O2.2 Primary Cost PLCC Adj'!Q50</f>
        <v>0</v>
      </c>
      <c r="R69" s="776">
        <f>'O2.2 Primary Cost PLCC Adj'!R50</f>
        <v>0</v>
      </c>
      <c r="S69" s="776">
        <f>'O2.2 Primary Cost PLCC Adj'!S50</f>
        <v>0</v>
      </c>
      <c r="T69" s="776">
        <f>'O2.2 Primary Cost PLCC Adj'!T50</f>
        <v>0</v>
      </c>
      <c r="U69" s="776">
        <f>'O2.2 Primary Cost PLCC Adj'!U50</f>
        <v>0</v>
      </c>
      <c r="V69" s="776">
        <f>'O2.2 Primary Cost PLCC Adj'!V50</f>
        <v>0</v>
      </c>
      <c r="W69" s="664">
        <f>'O2.2 Primary Cost PLCC Adj'!W50</f>
        <v>0</v>
      </c>
      <c r="X69" s="793"/>
    </row>
    <row r="70" spans="1:24" s="834" customFormat="1" ht="23.25" customHeight="1" x14ac:dyDescent="0.2">
      <c r="B70" s="918" t="s">
        <v>1509</v>
      </c>
      <c r="C70" s="919">
        <f>SUM(D70:W70)</f>
        <v>8274678.415289999</v>
      </c>
      <c r="D70" s="920">
        <f t="shared" ref="D70:W70" si="15">SUM(D66:D69)</f>
        <v>2403793.5031368164</v>
      </c>
      <c r="E70" s="920">
        <f t="shared" si="15"/>
        <v>829338.30085057905</v>
      </c>
      <c r="F70" s="920">
        <f t="shared" si="15"/>
        <v>1958351.2339027133</v>
      </c>
      <c r="G70" s="920">
        <f t="shared" si="15"/>
        <v>0</v>
      </c>
      <c r="H70" s="920">
        <f t="shared" si="15"/>
        <v>1252164.3981449457</v>
      </c>
      <c r="I70" s="920">
        <f t="shared" si="15"/>
        <v>1820295.1287713079</v>
      </c>
      <c r="J70" s="920">
        <f t="shared" si="15"/>
        <v>0</v>
      </c>
      <c r="K70" s="920">
        <f t="shared" si="15"/>
        <v>937.58906339891973</v>
      </c>
      <c r="L70" s="920">
        <f t="shared" si="15"/>
        <v>9798.2614202389541</v>
      </c>
      <c r="M70" s="920">
        <f t="shared" si="15"/>
        <v>0</v>
      </c>
      <c r="N70" s="920">
        <f t="shared" si="15"/>
        <v>0</v>
      </c>
      <c r="O70" s="920">
        <f t="shared" si="15"/>
        <v>0</v>
      </c>
      <c r="P70" s="920">
        <f t="shared" si="15"/>
        <v>0</v>
      </c>
      <c r="Q70" s="920">
        <f t="shared" si="15"/>
        <v>0</v>
      </c>
      <c r="R70" s="920">
        <f t="shared" si="15"/>
        <v>0</v>
      </c>
      <c r="S70" s="920">
        <f t="shared" si="15"/>
        <v>0</v>
      </c>
      <c r="T70" s="920">
        <f t="shared" si="15"/>
        <v>0</v>
      </c>
      <c r="U70" s="920">
        <f t="shared" si="15"/>
        <v>0</v>
      </c>
      <c r="V70" s="920">
        <f t="shared" si="15"/>
        <v>0</v>
      </c>
      <c r="W70" s="921">
        <f t="shared" si="15"/>
        <v>0</v>
      </c>
    </row>
    <row r="71" spans="1:24" s="818" customFormat="1" x14ac:dyDescent="0.2">
      <c r="A71" s="789"/>
      <c r="B71" s="799"/>
      <c r="C71" s="817"/>
      <c r="W71" s="819"/>
    </row>
    <row r="72" spans="1:24" s="793" customFormat="1" x14ac:dyDescent="0.2">
      <c r="A72" s="820"/>
      <c r="B72" s="922" t="s">
        <v>1556</v>
      </c>
      <c r="C72" s="822"/>
      <c r="W72" s="823"/>
    </row>
    <row r="73" spans="1:24" s="789" customFormat="1" x14ac:dyDescent="0.2">
      <c r="A73" s="207"/>
      <c r="B73" s="824" t="s">
        <v>1557</v>
      </c>
      <c r="C73" s="777">
        <f t="shared" ref="C73:C84" si="16">SUM(D73:W73)</f>
        <v>0</v>
      </c>
      <c r="D73" s="776">
        <f>'O2.2 Primary Cost PLCC Adj'!D75</f>
        <v>0</v>
      </c>
      <c r="E73" s="776">
        <f>'O2.2 Primary Cost PLCC Adj'!E75</f>
        <v>0</v>
      </c>
      <c r="F73" s="776">
        <f>'O2.2 Primary Cost PLCC Adj'!F75</f>
        <v>0</v>
      </c>
      <c r="G73" s="776">
        <f>'O2.2 Primary Cost PLCC Adj'!G75</f>
        <v>0</v>
      </c>
      <c r="H73" s="776">
        <f>'O2.2 Primary Cost PLCC Adj'!H75</f>
        <v>0</v>
      </c>
      <c r="I73" s="776">
        <f>'O2.2 Primary Cost PLCC Adj'!I75</f>
        <v>0</v>
      </c>
      <c r="J73" s="776">
        <f>'O2.2 Primary Cost PLCC Adj'!J75</f>
        <v>0</v>
      </c>
      <c r="K73" s="776">
        <f>'O2.2 Primary Cost PLCC Adj'!K75</f>
        <v>0</v>
      </c>
      <c r="L73" s="776">
        <f>'O2.2 Primary Cost PLCC Adj'!L75</f>
        <v>0</v>
      </c>
      <c r="M73" s="776">
        <f>'O2.2 Primary Cost PLCC Adj'!M75</f>
        <v>0</v>
      </c>
      <c r="N73" s="776">
        <f>'O2.2 Primary Cost PLCC Adj'!N75</f>
        <v>0</v>
      </c>
      <c r="O73" s="776">
        <f>'O2.2 Primary Cost PLCC Adj'!O75</f>
        <v>0</v>
      </c>
      <c r="P73" s="776">
        <f>'O2.2 Primary Cost PLCC Adj'!P75</f>
        <v>0</v>
      </c>
      <c r="Q73" s="776">
        <f>'O2.2 Primary Cost PLCC Adj'!Q75</f>
        <v>0</v>
      </c>
      <c r="R73" s="776">
        <f>'O2.2 Primary Cost PLCC Adj'!R75</f>
        <v>0</v>
      </c>
      <c r="S73" s="776">
        <f>'O2.2 Primary Cost PLCC Adj'!S75</f>
        <v>0</v>
      </c>
      <c r="T73" s="776">
        <f>'O2.2 Primary Cost PLCC Adj'!T75</f>
        <v>0</v>
      </c>
      <c r="U73" s="776">
        <f>'O2.2 Primary Cost PLCC Adj'!U75</f>
        <v>0</v>
      </c>
      <c r="V73" s="776">
        <f>'O2.2 Primary Cost PLCC Adj'!V75</f>
        <v>0</v>
      </c>
      <c r="W73" s="664">
        <f>'O2.2 Primary Cost PLCC Adj'!W75</f>
        <v>0</v>
      </c>
    </row>
    <row r="74" spans="1:24" s="789" customFormat="1" x14ac:dyDescent="0.2">
      <c r="A74" s="207"/>
      <c r="B74" s="824" t="s">
        <v>1558</v>
      </c>
      <c r="C74" s="777">
        <f t="shared" si="16"/>
        <v>173580.00000000003</v>
      </c>
      <c r="D74" s="776">
        <f>'O2.2 Primary Cost PLCC Adj'!D76</f>
        <v>56261.641922759503</v>
      </c>
      <c r="E74" s="776">
        <f>'O2.2 Primary Cost PLCC Adj'!E76</f>
        <v>19410.957910650999</v>
      </c>
      <c r="F74" s="776">
        <f>'O2.2 Primary Cost PLCC Adj'!F76</f>
        <v>43524.619612506671</v>
      </c>
      <c r="G74" s="776">
        <f>'O2.2 Primary Cost PLCC Adj'!G76</f>
        <v>0</v>
      </c>
      <c r="H74" s="776">
        <f>'O2.2 Primary Cost PLCC Adj'!H76</f>
        <v>22386.208704967074</v>
      </c>
      <c r="I74" s="776">
        <f>'O2.2 Primary Cost PLCC Adj'!I76</f>
        <v>31745.29545001638</v>
      </c>
      <c r="J74" s="776">
        <f>'O2.2 Primary Cost PLCC Adj'!J76</f>
        <v>0</v>
      </c>
      <c r="K74" s="776">
        <f>'O2.2 Primary Cost PLCC Adj'!K76</f>
        <v>21.944605510751764</v>
      </c>
      <c r="L74" s="776">
        <f>'O2.2 Primary Cost PLCC Adj'!L76</f>
        <v>229.33179358863447</v>
      </c>
      <c r="M74" s="776">
        <f>'O2.2 Primary Cost PLCC Adj'!M76</f>
        <v>0</v>
      </c>
      <c r="N74" s="776">
        <f>'O2.2 Primary Cost PLCC Adj'!N76</f>
        <v>0</v>
      </c>
      <c r="O74" s="776">
        <f>'O2.2 Primary Cost PLCC Adj'!O76</f>
        <v>0</v>
      </c>
      <c r="P74" s="776">
        <f>'O2.2 Primary Cost PLCC Adj'!P76</f>
        <v>0</v>
      </c>
      <c r="Q74" s="776">
        <f>'O2.2 Primary Cost PLCC Adj'!Q76</f>
        <v>0</v>
      </c>
      <c r="R74" s="776">
        <f>'O2.2 Primary Cost PLCC Adj'!R76</f>
        <v>0</v>
      </c>
      <c r="S74" s="776">
        <f>'O2.2 Primary Cost PLCC Adj'!S76</f>
        <v>0</v>
      </c>
      <c r="T74" s="776">
        <f>'O2.2 Primary Cost PLCC Adj'!T76</f>
        <v>0</v>
      </c>
      <c r="U74" s="776">
        <f>'O2.2 Primary Cost PLCC Adj'!U76</f>
        <v>0</v>
      </c>
      <c r="V74" s="776">
        <f>'O2.2 Primary Cost PLCC Adj'!V76</f>
        <v>0</v>
      </c>
      <c r="W74" s="664">
        <f>'O2.2 Primary Cost PLCC Adj'!W76</f>
        <v>0</v>
      </c>
      <c r="X74" s="793"/>
    </row>
    <row r="75" spans="1:24" s="789" customFormat="1" ht="11.25" customHeight="1" x14ac:dyDescent="0.2">
      <c r="A75" s="207"/>
      <c r="B75" s="824" t="s">
        <v>1569</v>
      </c>
      <c r="C75" s="777">
        <f t="shared" si="16"/>
        <v>653535.00000000012</v>
      </c>
      <c r="D75" s="776">
        <f>'O2.2 Primary Cost PLCC Adj'!D77</f>
        <v>277158.55485492642</v>
      </c>
      <c r="E75" s="776">
        <f>'O2.2 Primary Cost PLCC Adj'!E77</f>
        <v>95623.107662798211</v>
      </c>
      <c r="F75" s="776">
        <f>'O2.2 Primary Cost PLCC Adj'!F77</f>
        <v>191225.86859183473</v>
      </c>
      <c r="G75" s="776">
        <f>'O2.2 Primary Cost PLCC Adj'!G77</f>
        <v>0</v>
      </c>
      <c r="H75" s="776">
        <f>'O2.2 Primary Cost PLCC Adj'!H77</f>
        <v>40846.474826844846</v>
      </c>
      <c r="I75" s="776">
        <f>'O2.2 Primary Cost PLCC Adj'!I77</f>
        <v>47443.14530441547</v>
      </c>
      <c r="J75" s="776">
        <f>'O2.2 Primary Cost PLCC Adj'!J77</f>
        <v>0</v>
      </c>
      <c r="K75" s="776">
        <f>'O2.2 Primary Cost PLCC Adj'!K77</f>
        <v>108.10447300083169</v>
      </c>
      <c r="L75" s="776">
        <f>'O2.2 Primary Cost PLCC Adj'!L77</f>
        <v>1129.7442861794937</v>
      </c>
      <c r="M75" s="776">
        <f>'O2.2 Primary Cost PLCC Adj'!M77</f>
        <v>0</v>
      </c>
      <c r="N75" s="776">
        <f>'O2.2 Primary Cost PLCC Adj'!N77</f>
        <v>0</v>
      </c>
      <c r="O75" s="776">
        <f>'O2.2 Primary Cost PLCC Adj'!O77</f>
        <v>0</v>
      </c>
      <c r="P75" s="776">
        <f>'O2.2 Primary Cost PLCC Adj'!P77</f>
        <v>0</v>
      </c>
      <c r="Q75" s="776">
        <f>'O2.2 Primary Cost PLCC Adj'!Q77</f>
        <v>0</v>
      </c>
      <c r="R75" s="776">
        <f>'O2.2 Primary Cost PLCC Adj'!R77</f>
        <v>0</v>
      </c>
      <c r="S75" s="776">
        <f>'O2.2 Primary Cost PLCC Adj'!S77</f>
        <v>0</v>
      </c>
      <c r="T75" s="776">
        <f>'O2.2 Primary Cost PLCC Adj'!T77</f>
        <v>0</v>
      </c>
      <c r="U75" s="776">
        <f>'O2.2 Primary Cost PLCC Adj'!U77</f>
        <v>0</v>
      </c>
      <c r="V75" s="776">
        <f>'O2.2 Primary Cost PLCC Adj'!V77</f>
        <v>0</v>
      </c>
      <c r="W75" s="664">
        <f>'O2.2 Primary Cost PLCC Adj'!W77</f>
        <v>0</v>
      </c>
    </row>
    <row r="76" spans="1:24" s="789" customFormat="1" x14ac:dyDescent="0.2">
      <c r="A76" s="207"/>
      <c r="B76" s="824" t="s">
        <v>1570</v>
      </c>
      <c r="C76" s="777">
        <f t="shared" si="16"/>
        <v>74801.399999999994</v>
      </c>
      <c r="D76" s="776">
        <f>'O2.2 Primary Cost PLCC Adj'!D78</f>
        <v>31722.628359805203</v>
      </c>
      <c r="E76" s="776">
        <f>'O2.2 Primary Cost PLCC Adj'!E78</f>
        <v>10944.696650566586</v>
      </c>
      <c r="F76" s="776">
        <f>'O2.2 Primary Cost PLCC Adj'!F78</f>
        <v>21887.064482981426</v>
      </c>
      <c r="G76" s="776">
        <f>'O2.2 Primary Cost PLCC Adj'!G78</f>
        <v>0</v>
      </c>
      <c r="H76" s="776">
        <f>'O2.2 Primary Cost PLCC Adj'!H78</f>
        <v>4675.149000608616</v>
      </c>
      <c r="I76" s="776">
        <f>'O2.2 Primary Cost PLCC Adj'!I78</f>
        <v>5430.1815345370987</v>
      </c>
      <c r="J76" s="776">
        <f>'O2.2 Primary Cost PLCC Adj'!J78</f>
        <v>0</v>
      </c>
      <c r="K76" s="776">
        <f>'O2.2 Primary Cost PLCC Adj'!K78</f>
        <v>12.373271403558205</v>
      </c>
      <c r="L76" s="776">
        <f>'O2.2 Primary Cost PLCC Adj'!L78</f>
        <v>129.30670009751088</v>
      </c>
      <c r="M76" s="776">
        <f>'O2.2 Primary Cost PLCC Adj'!M78</f>
        <v>0</v>
      </c>
      <c r="N76" s="776">
        <f>'O2.2 Primary Cost PLCC Adj'!N78</f>
        <v>0</v>
      </c>
      <c r="O76" s="776">
        <f>'O2.2 Primary Cost PLCC Adj'!O78</f>
        <v>0</v>
      </c>
      <c r="P76" s="776">
        <f>'O2.2 Primary Cost PLCC Adj'!P78</f>
        <v>0</v>
      </c>
      <c r="Q76" s="776">
        <f>'O2.2 Primary Cost PLCC Adj'!Q78</f>
        <v>0</v>
      </c>
      <c r="R76" s="776">
        <f>'O2.2 Primary Cost PLCC Adj'!R78</f>
        <v>0</v>
      </c>
      <c r="S76" s="776">
        <f>'O2.2 Primary Cost PLCC Adj'!S78</f>
        <v>0</v>
      </c>
      <c r="T76" s="776">
        <f>'O2.2 Primary Cost PLCC Adj'!T78</f>
        <v>0</v>
      </c>
      <c r="U76" s="776">
        <f>'O2.2 Primary Cost PLCC Adj'!U78</f>
        <v>0</v>
      </c>
      <c r="V76" s="776">
        <f>'O2.2 Primary Cost PLCC Adj'!V78</f>
        <v>0</v>
      </c>
      <c r="W76" s="664">
        <f>'O2.2 Primary Cost PLCC Adj'!W78</f>
        <v>0</v>
      </c>
    </row>
    <row r="77" spans="1:24" s="789" customFormat="1" ht="11.25" customHeight="1" x14ac:dyDescent="0.2">
      <c r="A77" s="207"/>
      <c r="B77" s="824" t="s">
        <v>1572</v>
      </c>
      <c r="C77" s="777">
        <f t="shared" si="16"/>
        <v>0</v>
      </c>
      <c r="D77" s="776">
        <f>'O2.2 Primary Cost PLCC Adj'!D79</f>
        <v>0</v>
      </c>
      <c r="E77" s="776">
        <f>'O2.2 Primary Cost PLCC Adj'!E79</f>
        <v>0</v>
      </c>
      <c r="F77" s="776">
        <f>'O2.2 Primary Cost PLCC Adj'!F79</f>
        <v>0</v>
      </c>
      <c r="G77" s="776">
        <f>'O2.2 Primary Cost PLCC Adj'!G79</f>
        <v>0</v>
      </c>
      <c r="H77" s="776">
        <f>'O2.2 Primary Cost PLCC Adj'!H79</f>
        <v>0</v>
      </c>
      <c r="I77" s="776">
        <f>'O2.2 Primary Cost PLCC Adj'!I79</f>
        <v>0</v>
      </c>
      <c r="J77" s="776">
        <f>'O2.2 Primary Cost PLCC Adj'!J79</f>
        <v>0</v>
      </c>
      <c r="K77" s="776">
        <f>'O2.2 Primary Cost PLCC Adj'!K79</f>
        <v>0</v>
      </c>
      <c r="L77" s="776">
        <f>'O2.2 Primary Cost PLCC Adj'!L79</f>
        <v>0</v>
      </c>
      <c r="M77" s="776">
        <f>'O2.2 Primary Cost PLCC Adj'!M79</f>
        <v>0</v>
      </c>
      <c r="N77" s="776">
        <f>'O2.2 Primary Cost PLCC Adj'!N79</f>
        <v>0</v>
      </c>
      <c r="O77" s="776">
        <f>'O2.2 Primary Cost PLCC Adj'!O79</f>
        <v>0</v>
      </c>
      <c r="P77" s="776">
        <f>'O2.2 Primary Cost PLCC Adj'!P79</f>
        <v>0</v>
      </c>
      <c r="Q77" s="776">
        <f>'O2.2 Primary Cost PLCC Adj'!Q79</f>
        <v>0</v>
      </c>
      <c r="R77" s="776">
        <f>'O2.2 Primary Cost PLCC Adj'!R79</f>
        <v>0</v>
      </c>
      <c r="S77" s="776">
        <f>'O2.2 Primary Cost PLCC Adj'!S79</f>
        <v>0</v>
      </c>
      <c r="T77" s="776">
        <f>'O2.2 Primary Cost PLCC Adj'!T79</f>
        <v>0</v>
      </c>
      <c r="U77" s="776">
        <f>'O2.2 Primary Cost PLCC Adj'!U79</f>
        <v>0</v>
      </c>
      <c r="V77" s="776">
        <f>'O2.2 Primary Cost PLCC Adj'!V79</f>
        <v>0</v>
      </c>
      <c r="W77" s="664">
        <f>'O2.2 Primary Cost PLCC Adj'!W79</f>
        <v>0</v>
      </c>
      <c r="X77" s="825"/>
    </row>
    <row r="78" spans="1:24" s="789" customFormat="1" ht="11.25" customHeight="1" x14ac:dyDescent="0.2">
      <c r="A78" s="207"/>
      <c r="B78" s="824" t="s">
        <v>1578</v>
      </c>
      <c r="C78" s="777">
        <f t="shared" si="16"/>
        <v>21299.999999999996</v>
      </c>
      <c r="D78" s="776">
        <f>'O2.2 Primary Cost PLCC Adj'!D80</f>
        <v>6903.8654969165655</v>
      </c>
      <c r="E78" s="776">
        <f>'O2.2 Primary Cost PLCC Adj'!E80</f>
        <v>2381.9184439271016</v>
      </c>
      <c r="F78" s="776">
        <f>'O2.2 Primary Cost PLCC Adj'!F80</f>
        <v>5340.9056213065569</v>
      </c>
      <c r="G78" s="776">
        <f>'O2.2 Primary Cost PLCC Adj'!G80</f>
        <v>0</v>
      </c>
      <c r="H78" s="776">
        <f>'O2.2 Primary Cost PLCC Adj'!H80</f>
        <v>2747.011438044698</v>
      </c>
      <c r="I78" s="776">
        <f>'O2.2 Primary Cost PLCC Adj'!I80</f>
        <v>3895.4648754772948</v>
      </c>
      <c r="J78" s="776">
        <f>'O2.2 Primary Cost PLCC Adj'!J80</f>
        <v>0</v>
      </c>
      <c r="K78" s="776">
        <f>'O2.2 Primary Cost PLCC Adj'!K80</f>
        <v>2.6928223146619001</v>
      </c>
      <c r="L78" s="776">
        <f>'O2.2 Primary Cost PLCC Adj'!L80</f>
        <v>28.141302013123138</v>
      </c>
      <c r="M78" s="776">
        <f>'O2.2 Primary Cost PLCC Adj'!M80</f>
        <v>0</v>
      </c>
      <c r="N78" s="776">
        <f>'O2.2 Primary Cost PLCC Adj'!N80</f>
        <v>0</v>
      </c>
      <c r="O78" s="776">
        <f>'O2.2 Primary Cost PLCC Adj'!O80</f>
        <v>0</v>
      </c>
      <c r="P78" s="776">
        <f>'O2.2 Primary Cost PLCC Adj'!P80</f>
        <v>0</v>
      </c>
      <c r="Q78" s="776">
        <f>'O2.2 Primary Cost PLCC Adj'!Q80</f>
        <v>0</v>
      </c>
      <c r="R78" s="776">
        <f>'O2.2 Primary Cost PLCC Adj'!R80</f>
        <v>0</v>
      </c>
      <c r="S78" s="776">
        <f>'O2.2 Primary Cost PLCC Adj'!S80</f>
        <v>0</v>
      </c>
      <c r="T78" s="776">
        <f>'O2.2 Primary Cost PLCC Adj'!T80</f>
        <v>0</v>
      </c>
      <c r="U78" s="776">
        <f>'O2.2 Primary Cost PLCC Adj'!U80</f>
        <v>0</v>
      </c>
      <c r="V78" s="776">
        <f>'O2.2 Primary Cost PLCC Adj'!V80</f>
        <v>0</v>
      </c>
      <c r="W78" s="664">
        <f>'O2.2 Primary Cost PLCC Adj'!W80</f>
        <v>0</v>
      </c>
    </row>
    <row r="79" spans="1:24" s="789" customFormat="1" x14ac:dyDescent="0.2">
      <c r="A79" s="207"/>
      <c r="B79" s="824" t="s">
        <v>1579</v>
      </c>
      <c r="C79" s="777">
        <f t="shared" si="16"/>
        <v>5400</v>
      </c>
      <c r="D79" s="776">
        <f>'O2.2 Primary Cost PLCC Adj'!D81</f>
        <v>1886.3282308150854</v>
      </c>
      <c r="E79" s="776">
        <f>'O2.2 Primary Cost PLCC Adj'!E81</f>
        <v>650.80642232754224</v>
      </c>
      <c r="F79" s="776">
        <f>'O2.2 Primary Cost PLCC Adj'!F81</f>
        <v>1410.9972180427114</v>
      </c>
      <c r="G79" s="776">
        <f>'O2.2 Primary Cost PLCC Adj'!G81</f>
        <v>0</v>
      </c>
      <c r="H79" s="776">
        <f>'O2.2 Primary Cost PLCC Adj'!H81</f>
        <v>605.9650946395991</v>
      </c>
      <c r="I79" s="776">
        <f>'O2.2 Primary Cost PLCC Adj'!I81</f>
        <v>837.47829310530358</v>
      </c>
      <c r="J79" s="776">
        <f>'O2.2 Primary Cost PLCC Adj'!J81</f>
        <v>0</v>
      </c>
      <c r="K79" s="776">
        <f>'O2.2 Primary Cost PLCC Adj'!K81</f>
        <v>0.73575401418005815</v>
      </c>
      <c r="L79" s="776">
        <f>'O2.2 Primary Cost PLCC Adj'!L81</f>
        <v>7.6889870555786555</v>
      </c>
      <c r="M79" s="776">
        <f>'O2.2 Primary Cost PLCC Adj'!M81</f>
        <v>0</v>
      </c>
      <c r="N79" s="776">
        <f>'O2.2 Primary Cost PLCC Adj'!N81</f>
        <v>0</v>
      </c>
      <c r="O79" s="776">
        <f>'O2.2 Primary Cost PLCC Adj'!O81</f>
        <v>0</v>
      </c>
      <c r="P79" s="776">
        <f>'O2.2 Primary Cost PLCC Adj'!P81</f>
        <v>0</v>
      </c>
      <c r="Q79" s="776">
        <f>'O2.2 Primary Cost PLCC Adj'!Q81</f>
        <v>0</v>
      </c>
      <c r="R79" s="776">
        <f>'O2.2 Primary Cost PLCC Adj'!R81</f>
        <v>0</v>
      </c>
      <c r="S79" s="776">
        <f>'O2.2 Primary Cost PLCC Adj'!S81</f>
        <v>0</v>
      </c>
      <c r="T79" s="776">
        <f>'O2.2 Primary Cost PLCC Adj'!T81</f>
        <v>0</v>
      </c>
      <c r="U79" s="776">
        <f>'O2.2 Primary Cost PLCC Adj'!U81</f>
        <v>0</v>
      </c>
      <c r="V79" s="776">
        <f>'O2.2 Primary Cost PLCC Adj'!V81</f>
        <v>0</v>
      </c>
      <c r="W79" s="664">
        <f>'O2.2 Primary Cost PLCC Adj'!W81</f>
        <v>0</v>
      </c>
    </row>
    <row r="80" spans="1:24" s="789" customFormat="1" x14ac:dyDescent="0.2">
      <c r="A80" s="207"/>
      <c r="B80" s="824" t="s">
        <v>1580</v>
      </c>
      <c r="C80" s="777">
        <f t="shared" si="16"/>
        <v>40800.000000000007</v>
      </c>
      <c r="D80" s="776">
        <f>'O2.2 Primary Cost PLCC Adj'!D82</f>
        <v>12909.962839615897</v>
      </c>
      <c r="E80" s="776">
        <f>'O2.2 Primary Cost PLCC Adj'!E82</f>
        <v>4454.0958412107711</v>
      </c>
      <c r="F80" s="776">
        <f>'O2.2 Primary Cost PLCC Adj'!F82</f>
        <v>10098.852570774532</v>
      </c>
      <c r="G80" s="776">
        <f>'O2.2 Primary Cost PLCC Adj'!G82</f>
        <v>0</v>
      </c>
      <c r="H80" s="776">
        <f>'O2.2 Primary Cost PLCC Adj'!H82</f>
        <v>5470.8854698090245</v>
      </c>
      <c r="I80" s="776">
        <f>'O2.2 Primary Cost PLCC Adj'!I82</f>
        <v>7808.5446524995696</v>
      </c>
      <c r="J80" s="776">
        <f>'O2.2 Primary Cost PLCC Adj'!J82</f>
        <v>0</v>
      </c>
      <c r="K80" s="776">
        <f>'O2.2 Primary Cost PLCC Adj'!K82</f>
        <v>5.0354741168552817</v>
      </c>
      <c r="L80" s="776">
        <f>'O2.2 Primary Cost PLCC Adj'!L82</f>
        <v>52.623151973352869</v>
      </c>
      <c r="M80" s="776">
        <f>'O2.2 Primary Cost PLCC Adj'!M82</f>
        <v>0</v>
      </c>
      <c r="N80" s="776">
        <f>'O2.2 Primary Cost PLCC Adj'!N82</f>
        <v>0</v>
      </c>
      <c r="O80" s="776">
        <f>'O2.2 Primary Cost PLCC Adj'!O82</f>
        <v>0</v>
      </c>
      <c r="P80" s="776">
        <f>'O2.2 Primary Cost PLCC Adj'!P82</f>
        <v>0</v>
      </c>
      <c r="Q80" s="776">
        <f>'O2.2 Primary Cost PLCC Adj'!Q82</f>
        <v>0</v>
      </c>
      <c r="R80" s="776">
        <f>'O2.2 Primary Cost PLCC Adj'!R82</f>
        <v>0</v>
      </c>
      <c r="S80" s="776">
        <f>'O2.2 Primary Cost PLCC Adj'!S82</f>
        <v>0</v>
      </c>
      <c r="T80" s="776">
        <f>'O2.2 Primary Cost PLCC Adj'!T82</f>
        <v>0</v>
      </c>
      <c r="U80" s="776">
        <f>'O2.2 Primary Cost PLCC Adj'!U82</f>
        <v>0</v>
      </c>
      <c r="V80" s="776">
        <f>'O2.2 Primary Cost PLCC Adj'!V82</f>
        <v>0</v>
      </c>
      <c r="W80" s="664">
        <f>'O2.2 Primary Cost PLCC Adj'!W82</f>
        <v>0</v>
      </c>
    </row>
    <row r="81" spans="1:24" s="685" customFormat="1" ht="11.25" customHeight="1" x14ac:dyDescent="0.2">
      <c r="A81" s="207"/>
      <c r="B81" s="824" t="s">
        <v>1581</v>
      </c>
      <c r="C81" s="777">
        <f t="shared" si="16"/>
        <v>0</v>
      </c>
      <c r="D81" s="776">
        <f>'O2.2 Primary Cost PLCC Adj'!D83</f>
        <v>0</v>
      </c>
      <c r="E81" s="776">
        <f>'O2.2 Primary Cost PLCC Adj'!E83</f>
        <v>0</v>
      </c>
      <c r="F81" s="776">
        <f>'O2.2 Primary Cost PLCC Adj'!F83</f>
        <v>0</v>
      </c>
      <c r="G81" s="776">
        <f>'O2.2 Primary Cost PLCC Adj'!G83</f>
        <v>0</v>
      </c>
      <c r="H81" s="776">
        <f>'O2.2 Primary Cost PLCC Adj'!H83</f>
        <v>0</v>
      </c>
      <c r="I81" s="776">
        <f>'O2.2 Primary Cost PLCC Adj'!I83</f>
        <v>0</v>
      </c>
      <c r="J81" s="776">
        <f>'O2.2 Primary Cost PLCC Adj'!J83</f>
        <v>0</v>
      </c>
      <c r="K81" s="776">
        <f>'O2.2 Primary Cost PLCC Adj'!K83</f>
        <v>0</v>
      </c>
      <c r="L81" s="776">
        <f>'O2.2 Primary Cost PLCC Adj'!L83</f>
        <v>0</v>
      </c>
      <c r="M81" s="776">
        <f>'O2.2 Primary Cost PLCC Adj'!M83</f>
        <v>0</v>
      </c>
      <c r="N81" s="776">
        <f>'O2.2 Primary Cost PLCC Adj'!N83</f>
        <v>0</v>
      </c>
      <c r="O81" s="776">
        <f>'O2.2 Primary Cost PLCC Adj'!O83</f>
        <v>0</v>
      </c>
      <c r="P81" s="776">
        <f>'O2.2 Primary Cost PLCC Adj'!P83</f>
        <v>0</v>
      </c>
      <c r="Q81" s="776">
        <f>'O2.2 Primary Cost PLCC Adj'!Q83</f>
        <v>0</v>
      </c>
      <c r="R81" s="776">
        <f>'O2.2 Primary Cost PLCC Adj'!R83</f>
        <v>0</v>
      </c>
      <c r="S81" s="776">
        <f>'O2.2 Primary Cost PLCC Adj'!S83</f>
        <v>0</v>
      </c>
      <c r="T81" s="776">
        <f>'O2.2 Primary Cost PLCC Adj'!T83</f>
        <v>0</v>
      </c>
      <c r="U81" s="776">
        <f>'O2.2 Primary Cost PLCC Adj'!U83</f>
        <v>0</v>
      </c>
      <c r="V81" s="776">
        <f>'O2.2 Primary Cost PLCC Adj'!V83</f>
        <v>0</v>
      </c>
      <c r="W81" s="664">
        <f>'O2.2 Primary Cost PLCC Adj'!W83</f>
        <v>0</v>
      </c>
    </row>
    <row r="82" spans="1:24" s="685" customFormat="1" x14ac:dyDescent="0.2">
      <c r="A82" s="207"/>
      <c r="B82" s="824" t="s">
        <v>1582</v>
      </c>
      <c r="C82" s="777">
        <f t="shared" si="16"/>
        <v>0</v>
      </c>
      <c r="D82" s="776">
        <f>'O2.2 Primary Cost PLCC Adj'!D84</f>
        <v>0</v>
      </c>
      <c r="E82" s="776">
        <f>'O2.2 Primary Cost PLCC Adj'!E84</f>
        <v>0</v>
      </c>
      <c r="F82" s="776">
        <f>'O2.2 Primary Cost PLCC Adj'!F84</f>
        <v>0</v>
      </c>
      <c r="G82" s="776">
        <f>'O2.2 Primary Cost PLCC Adj'!G84</f>
        <v>0</v>
      </c>
      <c r="H82" s="776">
        <f>'O2.2 Primary Cost PLCC Adj'!H84</f>
        <v>0</v>
      </c>
      <c r="I82" s="776">
        <f>'O2.2 Primary Cost PLCC Adj'!I84</f>
        <v>0</v>
      </c>
      <c r="J82" s="776">
        <f>'O2.2 Primary Cost PLCC Adj'!J84</f>
        <v>0</v>
      </c>
      <c r="K82" s="776">
        <f>'O2.2 Primary Cost PLCC Adj'!K84</f>
        <v>0</v>
      </c>
      <c r="L82" s="776">
        <f>'O2.2 Primary Cost PLCC Adj'!L84</f>
        <v>0</v>
      </c>
      <c r="M82" s="776">
        <f>'O2.2 Primary Cost PLCC Adj'!M84</f>
        <v>0</v>
      </c>
      <c r="N82" s="776">
        <f>'O2.2 Primary Cost PLCC Adj'!N84</f>
        <v>0</v>
      </c>
      <c r="O82" s="776">
        <f>'O2.2 Primary Cost PLCC Adj'!O84</f>
        <v>0</v>
      </c>
      <c r="P82" s="776">
        <f>'O2.2 Primary Cost PLCC Adj'!P84</f>
        <v>0</v>
      </c>
      <c r="Q82" s="776">
        <f>'O2.2 Primary Cost PLCC Adj'!Q84</f>
        <v>0</v>
      </c>
      <c r="R82" s="776">
        <f>'O2.2 Primary Cost PLCC Adj'!R84</f>
        <v>0</v>
      </c>
      <c r="S82" s="776">
        <f>'O2.2 Primary Cost PLCC Adj'!S84</f>
        <v>0</v>
      </c>
      <c r="T82" s="776">
        <f>'O2.2 Primary Cost PLCC Adj'!T84</f>
        <v>0</v>
      </c>
      <c r="U82" s="776">
        <f>'O2.2 Primary Cost PLCC Adj'!U84</f>
        <v>0</v>
      </c>
      <c r="V82" s="776">
        <f>'O2.2 Primary Cost PLCC Adj'!V84</f>
        <v>0</v>
      </c>
      <c r="W82" s="664">
        <f>'O2.2 Primary Cost PLCC Adj'!W84</f>
        <v>0</v>
      </c>
    </row>
    <row r="83" spans="1:24" s="685" customFormat="1" ht="12" customHeight="1" x14ac:dyDescent="0.2">
      <c r="A83" s="207"/>
      <c r="B83" s="824" t="s">
        <v>1583</v>
      </c>
      <c r="C83" s="777">
        <f t="shared" si="16"/>
        <v>11520</v>
      </c>
      <c r="D83" s="776">
        <f>'O2.2 Primary Cost PLCC Adj'!D85</f>
        <v>4885.5326064078472</v>
      </c>
      <c r="E83" s="776">
        <f>'O2.2 Primary Cost PLCC Adj'!E85</f>
        <v>1685.568791687416</v>
      </c>
      <c r="F83" s="776">
        <f>'O2.2 Primary Cost PLCC Adj'!F85</f>
        <v>3370.7789271851334</v>
      </c>
      <c r="G83" s="776">
        <f>'O2.2 Primary Cost PLCC Adj'!G85</f>
        <v>0</v>
      </c>
      <c r="H83" s="776">
        <f>'O2.2 Primary Cost PLCC Adj'!H85</f>
        <v>720.00947157421194</v>
      </c>
      <c r="I83" s="776">
        <f>'O2.2 Primary Cost PLCC Adj'!I85</f>
        <v>836.29038063281394</v>
      </c>
      <c r="J83" s="776">
        <f>'O2.2 Primary Cost PLCC Adj'!J85</f>
        <v>0</v>
      </c>
      <c r="K83" s="776">
        <f>'O2.2 Primary Cost PLCC Adj'!K85</f>
        <v>1.9055804646569521</v>
      </c>
      <c r="L83" s="776">
        <f>'O2.2 Primary Cost PLCC Adj'!L85</f>
        <v>19.914242047920567</v>
      </c>
      <c r="M83" s="776">
        <f>'O2.2 Primary Cost PLCC Adj'!M85</f>
        <v>0</v>
      </c>
      <c r="N83" s="776">
        <f>'O2.2 Primary Cost PLCC Adj'!N85</f>
        <v>0</v>
      </c>
      <c r="O83" s="776">
        <f>'O2.2 Primary Cost PLCC Adj'!O85</f>
        <v>0</v>
      </c>
      <c r="P83" s="776">
        <f>'O2.2 Primary Cost PLCC Adj'!P85</f>
        <v>0</v>
      </c>
      <c r="Q83" s="776">
        <f>'O2.2 Primary Cost PLCC Adj'!Q85</f>
        <v>0</v>
      </c>
      <c r="R83" s="776">
        <f>'O2.2 Primary Cost PLCC Adj'!R85</f>
        <v>0</v>
      </c>
      <c r="S83" s="776">
        <f>'O2.2 Primary Cost PLCC Adj'!S85</f>
        <v>0</v>
      </c>
      <c r="T83" s="776">
        <f>'O2.2 Primary Cost PLCC Adj'!T85</f>
        <v>0</v>
      </c>
      <c r="U83" s="776">
        <f>'O2.2 Primary Cost PLCC Adj'!U85</f>
        <v>0</v>
      </c>
      <c r="V83" s="776">
        <f>'O2.2 Primary Cost PLCC Adj'!V85</f>
        <v>0</v>
      </c>
      <c r="W83" s="664">
        <f>'O2.2 Primary Cost PLCC Adj'!W85</f>
        <v>0</v>
      </c>
    </row>
    <row r="84" spans="1:24" s="734" customFormat="1" ht="23.25" customHeight="1" x14ac:dyDescent="0.2">
      <c r="B84" s="894" t="s">
        <v>809</v>
      </c>
      <c r="C84" s="895">
        <f t="shared" si="16"/>
        <v>980936.4</v>
      </c>
      <c r="D84" s="896">
        <f t="shared" ref="D84:W84" si="17">SUM(D73:D83)</f>
        <v>391728.51431124646</v>
      </c>
      <c r="E84" s="896">
        <f t="shared" si="17"/>
        <v>135151.15172316864</v>
      </c>
      <c r="F84" s="896">
        <f t="shared" si="17"/>
        <v>276859.08702463179</v>
      </c>
      <c r="G84" s="896">
        <f t="shared" si="17"/>
        <v>0</v>
      </c>
      <c r="H84" s="896">
        <f t="shared" si="17"/>
        <v>77451.704006488086</v>
      </c>
      <c r="I84" s="896">
        <f t="shared" si="17"/>
        <v>97996.400490683925</v>
      </c>
      <c r="J84" s="896">
        <f t="shared" si="17"/>
        <v>0</v>
      </c>
      <c r="K84" s="896">
        <f t="shared" si="17"/>
        <v>152.79198082549584</v>
      </c>
      <c r="L84" s="896">
        <f t="shared" si="17"/>
        <v>1596.7504629556145</v>
      </c>
      <c r="M84" s="896">
        <f t="shared" si="17"/>
        <v>0</v>
      </c>
      <c r="N84" s="896">
        <f t="shared" si="17"/>
        <v>0</v>
      </c>
      <c r="O84" s="896">
        <f t="shared" si="17"/>
        <v>0</v>
      </c>
      <c r="P84" s="896">
        <f t="shared" si="17"/>
        <v>0</v>
      </c>
      <c r="Q84" s="896">
        <f t="shared" si="17"/>
        <v>0</v>
      </c>
      <c r="R84" s="896">
        <f t="shared" si="17"/>
        <v>0</v>
      </c>
      <c r="S84" s="896">
        <f t="shared" si="17"/>
        <v>0</v>
      </c>
      <c r="T84" s="896">
        <f t="shared" si="17"/>
        <v>0</v>
      </c>
      <c r="U84" s="896">
        <f t="shared" si="17"/>
        <v>0</v>
      </c>
      <c r="V84" s="896">
        <f t="shared" si="17"/>
        <v>0</v>
      </c>
      <c r="W84" s="897">
        <f t="shared" si="17"/>
        <v>0</v>
      </c>
    </row>
    <row r="85" spans="1:24" s="685" customFormat="1" x14ac:dyDescent="0.2">
      <c r="C85" s="791"/>
      <c r="D85" s="789"/>
      <c r="E85" s="789"/>
      <c r="F85" s="789"/>
      <c r="G85" s="789"/>
      <c r="H85" s="789"/>
      <c r="I85" s="789"/>
      <c r="J85" s="789"/>
      <c r="K85" s="789"/>
      <c r="L85" s="789"/>
      <c r="M85" s="789"/>
      <c r="N85" s="789"/>
      <c r="O85" s="789"/>
      <c r="P85" s="789"/>
      <c r="Q85" s="789"/>
      <c r="R85" s="789"/>
      <c r="S85" s="789"/>
      <c r="T85" s="789"/>
      <c r="U85" s="789"/>
      <c r="V85" s="789"/>
      <c r="W85" s="792"/>
    </row>
    <row r="86" spans="1:24" s="663" customFormat="1" x14ac:dyDescent="0.2">
      <c r="B86" s="906" t="s">
        <v>764</v>
      </c>
      <c r="C86" s="777"/>
      <c r="D86" s="776"/>
      <c r="E86" s="776"/>
      <c r="F86" s="776"/>
      <c r="G86" s="776"/>
      <c r="H86" s="776"/>
      <c r="I86" s="776"/>
      <c r="J86" s="776"/>
      <c r="K86" s="776"/>
      <c r="L86" s="776"/>
      <c r="M86" s="776"/>
      <c r="N86" s="776"/>
      <c r="O86" s="776"/>
      <c r="P86" s="776"/>
      <c r="Q86" s="776"/>
      <c r="R86" s="776"/>
      <c r="S86" s="776"/>
      <c r="T86" s="776"/>
      <c r="U86" s="776"/>
      <c r="V86" s="776"/>
      <c r="W86" s="664"/>
      <c r="X86" s="776"/>
    </row>
    <row r="87" spans="1:24" s="685" customFormat="1" x14ac:dyDescent="0.2">
      <c r="B87" s="788" t="s">
        <v>291</v>
      </c>
      <c r="C87" s="777">
        <f>SUM(D87:W87)</f>
        <v>475508.40000000008</v>
      </c>
      <c r="D87" s="776">
        <f>'O2.2 Primary Cost PLCC Adj'!D89</f>
        <v>187552.13417983538</v>
      </c>
      <c r="E87" s="776">
        <f>'O2.2 Primary Cost PLCC Adj'!E89</f>
        <v>64707.791280169447</v>
      </c>
      <c r="F87" s="776">
        <f>'O2.2 Primary Cost PLCC Adj'!F89</f>
        <v>133228.35808623157</v>
      </c>
      <c r="G87" s="776">
        <f>'O2.2 Primary Cost PLCC Adj'!G89</f>
        <v>0</v>
      </c>
      <c r="H87" s="776">
        <f>'O2.2 Primary Cost PLCC Adj'!H89</f>
        <v>39099.229294317294</v>
      </c>
      <c r="I87" s="776">
        <f>'O2.2 Primary Cost PLCC Adj'!I89</f>
        <v>50083.239637804261</v>
      </c>
      <c r="J87" s="776">
        <f>'O2.2 Primary Cost PLCC Adj'!J89</f>
        <v>0</v>
      </c>
      <c r="K87" s="776">
        <f>'O2.2 Primary Cost PLCC Adj'!K89</f>
        <v>73.153883474046353</v>
      </c>
      <c r="L87" s="776">
        <f>'O2.2 Primary Cost PLCC Adj'!L89</f>
        <v>764.49363816803907</v>
      </c>
      <c r="M87" s="776">
        <f>'O2.2 Primary Cost PLCC Adj'!M89</f>
        <v>0</v>
      </c>
      <c r="N87" s="776">
        <f>'O2.2 Primary Cost PLCC Adj'!N89</f>
        <v>0</v>
      </c>
      <c r="O87" s="776">
        <f>'O2.2 Primary Cost PLCC Adj'!O89</f>
        <v>0</v>
      </c>
      <c r="P87" s="776">
        <f>'O2.2 Primary Cost PLCC Adj'!P89</f>
        <v>0</v>
      </c>
      <c r="Q87" s="776">
        <f>'O2.2 Primary Cost PLCC Adj'!Q89</f>
        <v>0</v>
      </c>
      <c r="R87" s="776">
        <f>'O2.2 Primary Cost PLCC Adj'!R89</f>
        <v>0</v>
      </c>
      <c r="S87" s="776">
        <f>'O2.2 Primary Cost PLCC Adj'!S89</f>
        <v>0</v>
      </c>
      <c r="T87" s="776">
        <f>'O2.2 Primary Cost PLCC Adj'!T89</f>
        <v>0</v>
      </c>
      <c r="U87" s="776">
        <f>'O2.2 Primary Cost PLCC Adj'!U89</f>
        <v>0</v>
      </c>
      <c r="V87" s="776">
        <f>'O2.2 Primary Cost PLCC Adj'!V89</f>
        <v>0</v>
      </c>
      <c r="W87" s="664">
        <f>'O2.2 Primary Cost PLCC Adj'!W89</f>
        <v>0</v>
      </c>
      <c r="X87" s="789"/>
    </row>
    <row r="88" spans="1:24" s="685" customFormat="1" x14ac:dyDescent="0.2">
      <c r="B88" s="790" t="s">
        <v>292</v>
      </c>
      <c r="C88" s="777">
        <f>SUM(D88:W88)</f>
        <v>132810</v>
      </c>
      <c r="D88" s="776">
        <f>'O2.2 Primary Cost PLCC Adj'!D90</f>
        <v>52383.509819014638</v>
      </c>
      <c r="E88" s="776">
        <f>'O2.2 Primary Cost PLCC Adj'!E90</f>
        <v>18072.954673186225</v>
      </c>
      <c r="F88" s="776">
        <f>'O2.2 Primary Cost PLCC Adj'!F90</f>
        <v>37210.821591022184</v>
      </c>
      <c r="G88" s="776">
        <f>'O2.2 Primary Cost PLCC Adj'!G90</f>
        <v>0</v>
      </c>
      <c r="H88" s="776">
        <f>'O2.2 Primary Cost PLCC Adj'!H90</f>
        <v>10920.456174019808</v>
      </c>
      <c r="I88" s="776">
        <f>'O2.2 Primary Cost PLCC Adj'!I90</f>
        <v>13988.301902336078</v>
      </c>
      <c r="J88" s="776">
        <f>'O2.2 Primary Cost PLCC Adj'!J90</f>
        <v>0</v>
      </c>
      <c r="K88" s="776">
        <f>'O2.2 Primary Cost PLCC Adj'!K90</f>
        <v>20.431957172971281</v>
      </c>
      <c r="L88" s="776">
        <f>'O2.2 Primary Cost PLCC Adj'!L90</f>
        <v>213.52388324811355</v>
      </c>
      <c r="M88" s="776">
        <f>'O2.2 Primary Cost PLCC Adj'!M90</f>
        <v>0</v>
      </c>
      <c r="N88" s="776">
        <f>'O2.2 Primary Cost PLCC Adj'!N90</f>
        <v>0</v>
      </c>
      <c r="O88" s="776">
        <f>'O2.2 Primary Cost PLCC Adj'!O90</f>
        <v>0</v>
      </c>
      <c r="P88" s="776">
        <f>'O2.2 Primary Cost PLCC Adj'!P90</f>
        <v>0</v>
      </c>
      <c r="Q88" s="776">
        <f>'O2.2 Primary Cost PLCC Adj'!Q90</f>
        <v>0</v>
      </c>
      <c r="R88" s="776">
        <f>'O2.2 Primary Cost PLCC Adj'!R90</f>
        <v>0</v>
      </c>
      <c r="S88" s="776">
        <f>'O2.2 Primary Cost PLCC Adj'!S90</f>
        <v>0</v>
      </c>
      <c r="T88" s="776">
        <f>'O2.2 Primary Cost PLCC Adj'!T90</f>
        <v>0</v>
      </c>
      <c r="U88" s="776">
        <f>'O2.2 Primary Cost PLCC Adj'!U90</f>
        <v>0</v>
      </c>
      <c r="V88" s="776">
        <f>'O2.2 Primary Cost PLCC Adj'!V90</f>
        <v>0</v>
      </c>
      <c r="W88" s="664">
        <f>'O2.2 Primary Cost PLCC Adj'!W90</f>
        <v>0</v>
      </c>
    </row>
    <row r="89" spans="1:24" s="685" customFormat="1" x14ac:dyDescent="0.2">
      <c r="B89" s="790" t="s">
        <v>293</v>
      </c>
      <c r="C89" s="777">
        <f>SUM(D89:W89)</f>
        <v>270964.80000000005</v>
      </c>
      <c r="D89" s="776">
        <f>'O2.2 Primary Cost PLCC Adj'!D91</f>
        <v>106875.13938263185</v>
      </c>
      <c r="E89" s="776">
        <f>'O2.2 Primary Cost PLCC Adj'!E91</f>
        <v>36873.23656674174</v>
      </c>
      <c r="F89" s="776">
        <f>'O2.2 Primary Cost PLCC Adj'!F91</f>
        <v>75919.153905933345</v>
      </c>
      <c r="G89" s="776">
        <f>'O2.2 Primary Cost PLCC Adj'!G91</f>
        <v>0</v>
      </c>
      <c r="H89" s="776">
        <f>'O2.2 Primary Cost PLCC Adj'!H91</f>
        <v>22280.394722551333</v>
      </c>
      <c r="I89" s="776">
        <f>'O2.2 Primary Cost PLCC Adj'!I91</f>
        <v>28539.548432393003</v>
      </c>
      <c r="J89" s="776">
        <f>'O2.2 Primary Cost PLCC Adj'!J91</f>
        <v>0</v>
      </c>
      <c r="K89" s="776">
        <f>'O2.2 Primary Cost PLCC Adj'!K91</f>
        <v>41.686177162734197</v>
      </c>
      <c r="L89" s="776">
        <f>'O2.2 Primary Cost PLCC Adj'!L91</f>
        <v>435.64081258601334</v>
      </c>
      <c r="M89" s="776">
        <f>'O2.2 Primary Cost PLCC Adj'!M91</f>
        <v>0</v>
      </c>
      <c r="N89" s="776">
        <f>'O2.2 Primary Cost PLCC Adj'!N91</f>
        <v>0</v>
      </c>
      <c r="O89" s="776">
        <f>'O2.2 Primary Cost PLCC Adj'!O91</f>
        <v>0</v>
      </c>
      <c r="P89" s="776">
        <f>'O2.2 Primary Cost PLCC Adj'!P91</f>
        <v>0</v>
      </c>
      <c r="Q89" s="776">
        <f>'O2.2 Primary Cost PLCC Adj'!Q91</f>
        <v>0</v>
      </c>
      <c r="R89" s="776">
        <f>'O2.2 Primary Cost PLCC Adj'!R91</f>
        <v>0</v>
      </c>
      <c r="S89" s="776">
        <f>'O2.2 Primary Cost PLCC Adj'!S91</f>
        <v>0</v>
      </c>
      <c r="T89" s="776">
        <f>'O2.2 Primary Cost PLCC Adj'!T91</f>
        <v>0</v>
      </c>
      <c r="U89" s="776">
        <f>'O2.2 Primary Cost PLCC Adj'!U91</f>
        <v>0</v>
      </c>
      <c r="V89" s="776">
        <f>'O2.2 Primary Cost PLCC Adj'!V91</f>
        <v>0</v>
      </c>
      <c r="W89" s="664">
        <f>'O2.2 Primary Cost PLCC Adj'!W91</f>
        <v>0</v>
      </c>
    </row>
    <row r="90" spans="1:24" s="685" customFormat="1" x14ac:dyDescent="0.2">
      <c r="B90" s="790" t="s">
        <v>294</v>
      </c>
      <c r="C90" s="777">
        <f>SUM(D90:W90)</f>
        <v>0</v>
      </c>
      <c r="D90" s="776">
        <f>'O2.2 Primary Cost PLCC Adj'!D92</f>
        <v>0</v>
      </c>
      <c r="E90" s="776">
        <f>'O2.2 Primary Cost PLCC Adj'!E92</f>
        <v>0</v>
      </c>
      <c r="F90" s="776">
        <f>'O2.2 Primary Cost PLCC Adj'!F92</f>
        <v>0</v>
      </c>
      <c r="G90" s="776">
        <f>'O2.2 Primary Cost PLCC Adj'!G92</f>
        <v>0</v>
      </c>
      <c r="H90" s="776">
        <f>'O2.2 Primary Cost PLCC Adj'!H92</f>
        <v>0</v>
      </c>
      <c r="I90" s="776">
        <f>'O2.2 Primary Cost PLCC Adj'!I92</f>
        <v>0</v>
      </c>
      <c r="J90" s="776">
        <f>'O2.2 Primary Cost PLCC Adj'!J92</f>
        <v>0</v>
      </c>
      <c r="K90" s="776">
        <f>'O2.2 Primary Cost PLCC Adj'!K92</f>
        <v>0</v>
      </c>
      <c r="L90" s="776">
        <f>'O2.2 Primary Cost PLCC Adj'!L92</f>
        <v>0</v>
      </c>
      <c r="M90" s="776">
        <f>'O2.2 Primary Cost PLCC Adj'!M92</f>
        <v>0</v>
      </c>
      <c r="N90" s="776">
        <f>'O2.2 Primary Cost PLCC Adj'!N92</f>
        <v>0</v>
      </c>
      <c r="O90" s="776">
        <f>'O2.2 Primary Cost PLCC Adj'!O92</f>
        <v>0</v>
      </c>
      <c r="P90" s="776">
        <f>'O2.2 Primary Cost PLCC Adj'!P92</f>
        <v>0</v>
      </c>
      <c r="Q90" s="776">
        <f>'O2.2 Primary Cost PLCC Adj'!Q92</f>
        <v>0</v>
      </c>
      <c r="R90" s="776">
        <f>'O2.2 Primary Cost PLCC Adj'!R92</f>
        <v>0</v>
      </c>
      <c r="S90" s="776">
        <f>'O2.2 Primary Cost PLCC Adj'!S92</f>
        <v>0</v>
      </c>
      <c r="T90" s="776">
        <f>'O2.2 Primary Cost PLCC Adj'!T92</f>
        <v>0</v>
      </c>
      <c r="U90" s="776">
        <f>'O2.2 Primary Cost PLCC Adj'!U92</f>
        <v>0</v>
      </c>
      <c r="V90" s="776">
        <f>'O2.2 Primary Cost PLCC Adj'!V92</f>
        <v>0</v>
      </c>
      <c r="W90" s="664">
        <f>'O2.2 Primary Cost PLCC Adj'!W92</f>
        <v>0</v>
      </c>
    </row>
    <row r="91" spans="1:24" s="640" customFormat="1" ht="23.25" customHeight="1" x14ac:dyDescent="0.2">
      <c r="B91" s="893" t="s">
        <v>728</v>
      </c>
      <c r="C91" s="895">
        <f>SUM(D91:W91)</f>
        <v>879283.19999999995</v>
      </c>
      <c r="D91" s="896">
        <f t="shared" ref="D91:W91" si="18">SUM(D87:D90)</f>
        <v>346810.78338148189</v>
      </c>
      <c r="E91" s="896">
        <f t="shared" si="18"/>
        <v>119653.9825200974</v>
      </c>
      <c r="F91" s="896">
        <f t="shared" si="18"/>
        <v>246358.33358318711</v>
      </c>
      <c r="G91" s="896">
        <f t="shared" si="18"/>
        <v>0</v>
      </c>
      <c r="H91" s="896">
        <f t="shared" si="18"/>
        <v>72300.080190888431</v>
      </c>
      <c r="I91" s="896">
        <f t="shared" si="18"/>
        <v>92611.089972533344</v>
      </c>
      <c r="J91" s="896">
        <f t="shared" si="18"/>
        <v>0</v>
      </c>
      <c r="K91" s="896">
        <f t="shared" si="18"/>
        <v>135.27201780975184</v>
      </c>
      <c r="L91" s="896">
        <f t="shared" si="18"/>
        <v>1413.6583340021659</v>
      </c>
      <c r="M91" s="896">
        <f t="shared" si="18"/>
        <v>0</v>
      </c>
      <c r="N91" s="896">
        <f t="shared" si="18"/>
        <v>0</v>
      </c>
      <c r="O91" s="896">
        <f t="shared" si="18"/>
        <v>0</v>
      </c>
      <c r="P91" s="896">
        <f t="shared" si="18"/>
        <v>0</v>
      </c>
      <c r="Q91" s="896">
        <f t="shared" si="18"/>
        <v>0</v>
      </c>
      <c r="R91" s="896">
        <f t="shared" si="18"/>
        <v>0</v>
      </c>
      <c r="S91" s="896">
        <f t="shared" si="18"/>
        <v>0</v>
      </c>
      <c r="T91" s="896">
        <f t="shared" si="18"/>
        <v>0</v>
      </c>
      <c r="U91" s="896">
        <f t="shared" si="18"/>
        <v>0</v>
      </c>
      <c r="V91" s="896">
        <f t="shared" si="18"/>
        <v>0</v>
      </c>
      <c r="W91" s="897">
        <f t="shared" si="18"/>
        <v>0</v>
      </c>
    </row>
    <row r="92" spans="1:24" s="685" customFormat="1" x14ac:dyDescent="0.2">
      <c r="A92" s="643"/>
      <c r="B92" s="643"/>
      <c r="C92" s="791"/>
      <c r="D92" s="789"/>
      <c r="E92" s="789"/>
      <c r="F92" s="789"/>
      <c r="G92" s="789"/>
      <c r="H92" s="789"/>
      <c r="I92" s="789"/>
      <c r="J92" s="789"/>
      <c r="K92" s="789"/>
      <c r="L92" s="789"/>
      <c r="M92" s="789"/>
      <c r="N92" s="789"/>
      <c r="O92" s="789"/>
      <c r="P92" s="789"/>
      <c r="Q92" s="789"/>
      <c r="R92" s="789"/>
      <c r="S92" s="789"/>
      <c r="T92" s="789"/>
      <c r="U92" s="789"/>
      <c r="V92" s="789"/>
      <c r="W92" s="792"/>
    </row>
    <row r="93" spans="1:24" s="789" customFormat="1" x14ac:dyDescent="0.2">
      <c r="B93" s="779" t="s">
        <v>785</v>
      </c>
      <c r="C93" s="777">
        <f>SUM(D93:W93)</f>
        <v>5003591.5727100009</v>
      </c>
      <c r="D93" s="776">
        <f t="shared" ref="D93:W93" si="19">D49</f>
        <v>2451210.1855827449</v>
      </c>
      <c r="E93" s="776">
        <f t="shared" si="19"/>
        <v>845697.63903847302</v>
      </c>
      <c r="F93" s="776">
        <f t="shared" si="19"/>
        <v>1601910.3844818873</v>
      </c>
      <c r="G93" s="776">
        <f t="shared" si="19"/>
        <v>0</v>
      </c>
      <c r="H93" s="776">
        <f t="shared" si="19"/>
        <v>93825.74018498011</v>
      </c>
      <c r="I93" s="776">
        <f t="shared" si="19"/>
        <v>0</v>
      </c>
      <c r="J93" s="776">
        <f t="shared" si="19"/>
        <v>0</v>
      </c>
      <c r="K93" s="776">
        <f t="shared" si="19"/>
        <v>956.08373144172276</v>
      </c>
      <c r="L93" s="776">
        <f t="shared" si="19"/>
        <v>9991.5396904728077</v>
      </c>
      <c r="M93" s="776">
        <f t="shared" si="19"/>
        <v>0</v>
      </c>
      <c r="N93" s="776">
        <f t="shared" si="19"/>
        <v>0</v>
      </c>
      <c r="O93" s="776">
        <f t="shared" si="19"/>
        <v>0</v>
      </c>
      <c r="P93" s="776">
        <f t="shared" si="19"/>
        <v>0</v>
      </c>
      <c r="Q93" s="776">
        <f t="shared" si="19"/>
        <v>0</v>
      </c>
      <c r="R93" s="776">
        <f t="shared" si="19"/>
        <v>0</v>
      </c>
      <c r="S93" s="776">
        <f t="shared" si="19"/>
        <v>0</v>
      </c>
      <c r="T93" s="776">
        <f t="shared" si="19"/>
        <v>0</v>
      </c>
      <c r="U93" s="776">
        <f t="shared" si="19"/>
        <v>0</v>
      </c>
      <c r="V93" s="776">
        <f t="shared" si="19"/>
        <v>0</v>
      </c>
      <c r="W93" s="664">
        <f t="shared" si="19"/>
        <v>0</v>
      </c>
      <c r="X93" s="793"/>
    </row>
    <row r="94" spans="1:24" s="798" customFormat="1" x14ac:dyDescent="0.2">
      <c r="B94" s="794"/>
      <c r="C94" s="780"/>
      <c r="D94" s="795"/>
      <c r="E94" s="795"/>
      <c r="F94" s="795"/>
      <c r="G94" s="795"/>
      <c r="H94" s="795"/>
      <c r="I94" s="795"/>
      <c r="J94" s="795"/>
      <c r="K94" s="795"/>
      <c r="L94" s="795"/>
      <c r="M94" s="795"/>
      <c r="N94" s="795"/>
      <c r="O94" s="795"/>
      <c r="P94" s="795"/>
      <c r="Q94" s="795"/>
      <c r="R94" s="795"/>
      <c r="S94" s="795"/>
      <c r="T94" s="795"/>
      <c r="U94" s="795"/>
      <c r="V94" s="795"/>
      <c r="W94" s="796"/>
      <c r="X94" s="797"/>
    </row>
    <row r="95" spans="1:24" s="789" customFormat="1" x14ac:dyDescent="0.2">
      <c r="B95" s="799" t="s">
        <v>763</v>
      </c>
      <c r="C95" s="800">
        <f>SUM(D95:W95)</f>
        <v>17290309.295449998</v>
      </c>
      <c r="D95" s="801">
        <f>'O2.2 Primary Cost PLCC Adj'!D97</f>
        <v>6819720.5538137564</v>
      </c>
      <c r="E95" s="801">
        <f>'O2.2 Primary Cost PLCC Adj'!E97</f>
        <v>2352887.4044276658</v>
      </c>
      <c r="F95" s="801">
        <f>'O2.2 Primary Cost PLCC Adj'!F97</f>
        <v>4844413.9330365369</v>
      </c>
      <c r="G95" s="801">
        <f>'O2.2 Primary Cost PLCC Adj'!G97</f>
        <v>0</v>
      </c>
      <c r="H95" s="801">
        <f>'O2.2 Primary Cost PLCC Adj'!H97</f>
        <v>1421715.7209262028</v>
      </c>
      <c r="I95" s="801">
        <f>'O2.2 Primary Cost PLCC Adj'!I97</f>
        <v>1821113.3680409787</v>
      </c>
      <c r="J95" s="801">
        <f>'O2.2 Primary Cost PLCC Adj'!J97</f>
        <v>0</v>
      </c>
      <c r="K95" s="801">
        <f>'O2.2 Primary Cost PLCC Adj'!K97</f>
        <v>2660.0019503957656</v>
      </c>
      <c r="L95" s="801">
        <f>'O2.2 Primary Cost PLCC Adj'!L97</f>
        <v>27798.313254464556</v>
      </c>
      <c r="M95" s="801">
        <f>'O2.2 Primary Cost PLCC Adj'!M97</f>
        <v>0</v>
      </c>
      <c r="N95" s="801">
        <f>'O2.2 Primary Cost PLCC Adj'!N97</f>
        <v>0</v>
      </c>
      <c r="O95" s="801">
        <f>'O2.2 Primary Cost PLCC Adj'!O97</f>
        <v>0</v>
      </c>
      <c r="P95" s="801">
        <f>'O2.2 Primary Cost PLCC Adj'!P97</f>
        <v>0</v>
      </c>
      <c r="Q95" s="801">
        <f>'O2.2 Primary Cost PLCC Adj'!Q97</f>
        <v>0</v>
      </c>
      <c r="R95" s="801">
        <f>'O2.2 Primary Cost PLCC Adj'!R97</f>
        <v>0</v>
      </c>
      <c r="S95" s="801">
        <f>'O2.2 Primary Cost PLCC Adj'!S97</f>
        <v>0</v>
      </c>
      <c r="T95" s="801">
        <f>'O2.2 Primary Cost PLCC Adj'!T97</f>
        <v>0</v>
      </c>
      <c r="U95" s="801">
        <f>'O2.2 Primary Cost PLCC Adj'!U97</f>
        <v>0</v>
      </c>
      <c r="V95" s="801">
        <f>'O2.2 Primary Cost PLCC Adj'!V97</f>
        <v>0</v>
      </c>
      <c r="W95" s="802">
        <f>'O2.2 Primary Cost PLCC Adj'!W97</f>
        <v>0</v>
      </c>
    </row>
    <row r="100" spans="1:24" s="685" customFormat="1" x14ac:dyDescent="0.2"/>
    <row r="102" spans="1:24" s="660" customFormat="1" x14ac:dyDescent="0.2">
      <c r="A102" s="663"/>
      <c r="B102" s="779"/>
      <c r="C102" s="850"/>
      <c r="X102" s="850"/>
    </row>
    <row r="103" spans="1:24" x14ac:dyDescent="0.2">
      <c r="B103" s="788"/>
      <c r="C103" s="850"/>
      <c r="D103" s="850"/>
      <c r="E103" s="850"/>
      <c r="F103" s="850"/>
      <c r="G103" s="850"/>
      <c r="H103" s="850"/>
      <c r="I103" s="850"/>
      <c r="J103" s="850"/>
      <c r="K103" s="850"/>
      <c r="L103" s="850"/>
      <c r="M103" s="850"/>
      <c r="N103" s="850"/>
      <c r="O103" s="850"/>
      <c r="P103" s="850"/>
      <c r="Q103" s="850"/>
      <c r="R103" s="850"/>
      <c r="S103" s="850"/>
      <c r="T103" s="850"/>
      <c r="U103" s="850"/>
      <c r="V103" s="850"/>
      <c r="W103" s="850"/>
      <c r="X103" s="651"/>
    </row>
    <row r="104" spans="1:24" x14ac:dyDescent="0.2">
      <c r="B104" s="790"/>
      <c r="C104" s="850"/>
      <c r="D104" s="850"/>
      <c r="E104" s="850"/>
      <c r="F104" s="850"/>
      <c r="G104" s="850"/>
      <c r="H104" s="850"/>
      <c r="I104" s="850"/>
      <c r="J104" s="850"/>
      <c r="K104" s="850"/>
      <c r="L104" s="850"/>
      <c r="M104" s="850"/>
      <c r="N104" s="850"/>
      <c r="O104" s="850"/>
      <c r="P104" s="850"/>
      <c r="Q104" s="850"/>
      <c r="R104" s="850"/>
      <c r="S104" s="850"/>
      <c r="T104" s="850"/>
      <c r="U104" s="850"/>
      <c r="V104" s="850"/>
      <c r="W104" s="850"/>
    </row>
    <row r="105" spans="1:24" x14ac:dyDescent="0.2">
      <c r="B105" s="790"/>
      <c r="C105" s="850"/>
      <c r="D105" s="850"/>
      <c r="E105" s="850"/>
      <c r="F105" s="850"/>
      <c r="G105" s="850"/>
      <c r="H105" s="850"/>
      <c r="I105" s="850"/>
      <c r="J105" s="850"/>
      <c r="K105" s="850"/>
      <c r="L105" s="850"/>
      <c r="M105" s="850"/>
      <c r="N105" s="850"/>
      <c r="O105" s="850"/>
      <c r="P105" s="850"/>
      <c r="Q105" s="850"/>
      <c r="R105" s="850"/>
      <c r="S105" s="850"/>
      <c r="T105" s="850"/>
      <c r="U105" s="850"/>
      <c r="V105" s="850"/>
      <c r="W105" s="850"/>
    </row>
    <row r="106" spans="1:24" x14ac:dyDescent="0.2">
      <c r="B106" s="790"/>
      <c r="C106" s="850"/>
      <c r="D106" s="660"/>
      <c r="E106" s="660"/>
      <c r="F106" s="660"/>
      <c r="G106" s="660"/>
      <c r="H106" s="660"/>
      <c r="I106" s="660"/>
      <c r="J106" s="660"/>
      <c r="K106" s="660"/>
      <c r="L106" s="660"/>
      <c r="M106" s="660"/>
      <c r="N106" s="660"/>
      <c r="O106" s="660"/>
      <c r="P106" s="660"/>
      <c r="Q106" s="660"/>
      <c r="R106" s="660"/>
      <c r="S106" s="660"/>
      <c r="T106" s="660"/>
      <c r="U106" s="660"/>
      <c r="V106" s="660"/>
      <c r="W106" s="660"/>
    </row>
    <row r="107" spans="1:24" s="790" customFormat="1" x14ac:dyDescent="0.2">
      <c r="C107" s="850"/>
      <c r="D107" s="660"/>
      <c r="E107" s="660"/>
      <c r="F107" s="660"/>
      <c r="G107" s="660"/>
      <c r="H107" s="660"/>
      <c r="I107" s="660"/>
      <c r="J107" s="660"/>
      <c r="K107" s="660"/>
      <c r="L107" s="660"/>
      <c r="M107" s="660"/>
      <c r="N107" s="660"/>
      <c r="O107" s="660"/>
      <c r="P107" s="660"/>
      <c r="Q107" s="660"/>
      <c r="R107" s="660"/>
      <c r="S107" s="660"/>
      <c r="T107" s="660"/>
      <c r="U107" s="660"/>
      <c r="V107" s="660"/>
      <c r="W107" s="660"/>
    </row>
    <row r="109" spans="1:24" s="651" customFormat="1" x14ac:dyDescent="0.2">
      <c r="B109" s="772"/>
      <c r="C109" s="850"/>
      <c r="D109" s="660"/>
      <c r="E109" s="660"/>
      <c r="F109" s="660"/>
      <c r="G109" s="660"/>
      <c r="H109" s="660"/>
      <c r="I109" s="660"/>
      <c r="J109" s="660"/>
      <c r="K109" s="660"/>
      <c r="L109" s="660"/>
      <c r="M109" s="660"/>
      <c r="N109" s="660"/>
      <c r="O109" s="660"/>
      <c r="P109" s="660"/>
      <c r="Q109" s="660"/>
      <c r="R109" s="660"/>
      <c r="S109" s="660"/>
      <c r="T109" s="660"/>
      <c r="U109" s="660"/>
      <c r="V109" s="660"/>
      <c r="W109" s="660"/>
    </row>
    <row r="110" spans="1:24" s="651" customFormat="1" x14ac:dyDescent="0.2">
      <c r="B110" s="772"/>
      <c r="C110" s="850"/>
      <c r="D110" s="660"/>
      <c r="E110" s="660"/>
      <c r="F110" s="660"/>
      <c r="G110" s="660"/>
      <c r="H110" s="660"/>
      <c r="I110" s="660"/>
      <c r="J110" s="660"/>
      <c r="K110" s="660"/>
      <c r="L110" s="660"/>
      <c r="M110" s="660"/>
      <c r="N110" s="660"/>
      <c r="O110" s="660"/>
      <c r="P110" s="660"/>
      <c r="Q110" s="660"/>
      <c r="R110" s="660"/>
      <c r="S110" s="660"/>
      <c r="T110" s="660"/>
      <c r="U110" s="660"/>
      <c r="V110" s="660"/>
      <c r="W110" s="660"/>
      <c r="X110" s="851"/>
    </row>
    <row r="111" spans="1:24" s="651" customFormat="1" x14ac:dyDescent="0.2">
      <c r="B111" s="790"/>
      <c r="C111" s="850"/>
      <c r="D111" s="850"/>
      <c r="E111" s="850"/>
      <c r="F111" s="850"/>
      <c r="G111" s="850"/>
      <c r="H111" s="850"/>
      <c r="I111" s="850"/>
      <c r="J111" s="850"/>
      <c r="K111" s="850"/>
      <c r="L111" s="850"/>
      <c r="M111" s="850"/>
      <c r="N111" s="850"/>
      <c r="O111" s="850"/>
      <c r="P111" s="850"/>
      <c r="Q111" s="850"/>
      <c r="R111" s="850"/>
      <c r="S111" s="850"/>
      <c r="T111" s="850"/>
      <c r="U111" s="850"/>
      <c r="V111" s="850"/>
      <c r="W111" s="850"/>
      <c r="X111" s="851"/>
    </row>
    <row r="112" spans="1:24" s="852" customFormat="1" x14ac:dyDescent="0.2">
      <c r="B112" s="794"/>
      <c r="C112" s="853"/>
      <c r="D112" s="854"/>
      <c r="E112" s="854"/>
      <c r="F112" s="854"/>
      <c r="G112" s="854"/>
      <c r="H112" s="854"/>
      <c r="I112" s="854"/>
      <c r="J112" s="854"/>
      <c r="K112" s="854"/>
      <c r="L112" s="854"/>
      <c r="M112" s="854"/>
      <c r="N112" s="854"/>
      <c r="O112" s="854"/>
      <c r="P112" s="854"/>
      <c r="Q112" s="854"/>
      <c r="R112" s="854"/>
      <c r="S112" s="854"/>
      <c r="T112" s="854"/>
      <c r="U112" s="854"/>
      <c r="V112" s="854"/>
      <c r="W112" s="854"/>
      <c r="X112" s="855"/>
    </row>
    <row r="113" spans="2:23" s="651" customFormat="1" x14ac:dyDescent="0.2">
      <c r="B113" s="799"/>
      <c r="C113" s="850"/>
      <c r="D113" s="850"/>
      <c r="E113" s="850"/>
      <c r="F113" s="850"/>
      <c r="G113" s="850"/>
      <c r="H113" s="850"/>
      <c r="I113" s="850"/>
      <c r="J113" s="850"/>
      <c r="K113" s="850"/>
      <c r="L113" s="850"/>
      <c r="M113" s="850"/>
      <c r="N113" s="850"/>
      <c r="O113" s="850"/>
      <c r="P113" s="850"/>
      <c r="Q113" s="850"/>
      <c r="R113" s="850"/>
      <c r="S113" s="850"/>
      <c r="T113" s="850"/>
      <c r="U113" s="850"/>
      <c r="V113" s="850"/>
      <c r="W113" s="850"/>
    </row>
  </sheetData>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9"/>
  </sheetPr>
  <dimension ref="A1:Y122"/>
  <sheetViews>
    <sheetView topLeftCell="A4" workbookViewId="0">
      <selection activeCell="F27" sqref="F27"/>
    </sheetView>
  </sheetViews>
  <sheetFormatPr defaultRowHeight="11.25" x14ac:dyDescent="0.2"/>
  <cols>
    <col min="1" max="1" width="3" style="13" customWidth="1"/>
    <col min="2" max="2" width="57.42578125" style="13" customWidth="1"/>
    <col min="3" max="6" width="15.7109375" style="13" customWidth="1"/>
    <col min="7" max="7" width="15.7109375" style="13" hidden="1" customWidth="1"/>
    <col min="8" max="12" width="15.7109375" style="13" customWidth="1"/>
    <col min="13" max="23" width="15.7109375" style="13" hidden="1" customWidth="1"/>
    <col min="24" max="16384" width="9.140625" style="13"/>
  </cols>
  <sheetData>
    <row r="1" spans="1:25" ht="107.25" customHeight="1" x14ac:dyDescent="0.2">
      <c r="A1" s="2331"/>
      <c r="B1" s="2331"/>
      <c r="C1" s="2331"/>
      <c r="D1" s="2331"/>
      <c r="E1" s="2331"/>
      <c r="F1" s="2331"/>
    </row>
    <row r="2" spans="1:25" ht="18.75" customHeight="1" x14ac:dyDescent="0.3">
      <c r="A2" s="2372"/>
      <c r="B2" s="2372"/>
      <c r="C2" s="2372"/>
      <c r="D2" s="2372"/>
      <c r="E2" s="2372"/>
    </row>
    <row r="3" spans="1:25" ht="18.75" customHeight="1" x14ac:dyDescent="0.25">
      <c r="A3" s="2373"/>
      <c r="B3" s="2373"/>
      <c r="C3" s="2373"/>
      <c r="D3" s="2373"/>
      <c r="E3" s="2373"/>
      <c r="G3" s="14"/>
    </row>
    <row r="4" spans="1:25" ht="18" x14ac:dyDescent="0.25">
      <c r="A4" s="2374"/>
      <c r="B4" s="2374"/>
      <c r="C4" s="2374"/>
      <c r="D4" s="2374"/>
      <c r="E4" s="2374"/>
    </row>
    <row r="5" spans="1:25" ht="21" customHeight="1" x14ac:dyDescent="0.3">
      <c r="A5" s="330" t="str">
        <f>"Sheet O3.1 Line Transformers Unit Cost Worksheet  - "&amp;  'I2 LDC class'!$C$17</f>
        <v>Sheet O3.1 Line Transformers Unit Cost Worksheet  - Initial Submission</v>
      </c>
      <c r="B5" s="331"/>
      <c r="C5" s="557"/>
      <c r="D5" s="557"/>
      <c r="E5" s="332"/>
    </row>
    <row r="6" spans="1:25" ht="6" customHeight="1" x14ac:dyDescent="0.2">
      <c r="A6" s="16"/>
      <c r="B6" s="16"/>
      <c r="C6" s="558"/>
      <c r="D6" s="558"/>
      <c r="E6" s="16"/>
      <c r="F6" s="16"/>
      <c r="G6" s="16"/>
      <c r="H6" s="16"/>
      <c r="I6" s="16"/>
      <c r="J6" s="16"/>
      <c r="K6" s="16"/>
      <c r="L6" s="16"/>
      <c r="M6" s="16"/>
      <c r="N6" s="16"/>
      <c r="O6" s="16"/>
    </row>
    <row r="7" spans="1:25" ht="14.25" customHeight="1" x14ac:dyDescent="0.2">
      <c r="A7" s="757"/>
      <c r="C7" s="626"/>
      <c r="D7" s="626"/>
      <c r="E7" s="626"/>
      <c r="F7" s="626"/>
      <c r="G7" s="626"/>
      <c r="H7" s="626"/>
      <c r="I7" s="626"/>
      <c r="J7" s="626"/>
      <c r="K7" s="626"/>
      <c r="L7" s="626"/>
      <c r="M7" s="626"/>
      <c r="N7" s="626"/>
      <c r="O7" s="626"/>
      <c r="P7" s="626"/>
      <c r="Q7" s="626"/>
      <c r="R7" s="626"/>
      <c r="S7" s="626"/>
      <c r="T7" s="626"/>
      <c r="U7" s="626"/>
      <c r="V7" s="626"/>
      <c r="W7" s="626"/>
      <c r="X7" s="626"/>
    </row>
    <row r="8" spans="1:25" ht="12.75" x14ac:dyDescent="0.2">
      <c r="A8" s="2460" t="s">
        <v>366</v>
      </c>
      <c r="B8" s="2460"/>
      <c r="C8" s="319"/>
    </row>
    <row r="9" spans="1:25" x14ac:dyDescent="0.2">
      <c r="A9" s="2460"/>
      <c r="B9" s="2460"/>
    </row>
    <row r="10" spans="1:25" s="337" customFormat="1" ht="12.75" x14ac:dyDescent="0.2">
      <c r="C10" s="856"/>
      <c r="D10" s="341">
        <v>1</v>
      </c>
      <c r="E10" s="341">
        <v>2</v>
      </c>
      <c r="F10" s="341">
        <v>3</v>
      </c>
      <c r="G10" s="341">
        <v>4</v>
      </c>
      <c r="H10" s="341">
        <v>5</v>
      </c>
      <c r="I10" s="341">
        <v>6</v>
      </c>
      <c r="J10" s="341">
        <v>7</v>
      </c>
      <c r="K10" s="341">
        <v>8</v>
      </c>
      <c r="L10" s="341">
        <v>9</v>
      </c>
      <c r="M10" s="341">
        <v>10</v>
      </c>
      <c r="N10" s="341">
        <v>11</v>
      </c>
      <c r="O10" s="341">
        <v>12</v>
      </c>
      <c r="P10" s="341">
        <v>13</v>
      </c>
      <c r="Q10" s="341">
        <v>14</v>
      </c>
      <c r="R10" s="341">
        <v>15</v>
      </c>
      <c r="S10" s="341">
        <v>16</v>
      </c>
      <c r="T10" s="341">
        <v>17</v>
      </c>
      <c r="U10" s="341">
        <v>18</v>
      </c>
      <c r="V10" s="341">
        <v>19</v>
      </c>
      <c r="W10" s="341">
        <v>20</v>
      </c>
      <c r="X10" s="759"/>
      <c r="Y10" s="867"/>
    </row>
    <row r="11" spans="1:25" ht="47.25" customHeight="1" x14ac:dyDescent="0.2">
      <c r="B11" s="836" t="s">
        <v>682</v>
      </c>
      <c r="C11" s="865" t="s">
        <v>728</v>
      </c>
      <c r="D11" s="866" t="str">
        <f>IF('I2 LDC class'!$D$20="",'I2 LDC class'!$C$20,'I2 LDC class'!$D$20)</f>
        <v>Residential</v>
      </c>
      <c r="E11" s="866" t="str">
        <f>IF('I2 LDC class'!$D$21="",'I2 LDC class'!$C$21,'I2 LDC class'!$D$21)</f>
        <v>GS &lt;50</v>
      </c>
      <c r="F11" s="866" t="str">
        <f>IF('I2 LDC class'!$D$22="",'I2 LDC class'!$C$22,'I2 LDC class'!$D$22)</f>
        <v>GS&gt;50-Regular</v>
      </c>
      <c r="G11" s="866" t="str">
        <f>IF('I2 LDC class'!$D$23="",'I2 LDC class'!$C$23,'I2 LDC class'!$D$23)</f>
        <v>GS&gt; 50-TOU</v>
      </c>
      <c r="H11" s="866" t="str">
        <f>IF('I2 LDC class'!$D$24="",'I2 LDC class'!$C$24,'I2 LDC class'!$D$24)</f>
        <v>GS &gt;50-Intermediate</v>
      </c>
      <c r="I11" s="866" t="str">
        <f>IF('I2 LDC class'!$D$25="",'I2 LDC class'!$C$25,'I2 LDC class'!$D$25)</f>
        <v>Large Use &gt;5MW</v>
      </c>
      <c r="J11" s="866" t="str">
        <f>IF('I2 LDC class'!$D$26="",'I2 LDC class'!$C$26,'I2 LDC class'!$D$26)</f>
        <v>Street Light</v>
      </c>
      <c r="K11" s="866" t="str">
        <f>IF('I2 LDC class'!$D$27="",'I2 LDC class'!$C$27,'I2 LDC class'!$D$27)</f>
        <v>Sentinel</v>
      </c>
      <c r="L11" s="866" t="str">
        <f>IF('I2 LDC class'!$D$28="",'I2 LDC class'!$C$28,'I2 LDC class'!$D$28)</f>
        <v>Unmetered Scattered Load</v>
      </c>
      <c r="M11" s="866" t="str">
        <f>IF('I2 LDC class'!$D$29="",'I2 LDC class'!$C$29,'I2 LDC class'!$D$29)</f>
        <v>Embedded Distributor</v>
      </c>
      <c r="N11" s="866" t="str">
        <f>IF('I2 LDC class'!$D$30="",'I2 LDC class'!$C$30,'I2 LDC class'!$D$30)</f>
        <v>Back-up/Standby Power</v>
      </c>
      <c r="O11" s="866" t="str">
        <f>IF('I2 LDC class'!$D$31="",'I2 LDC class'!$C$31,'I2 LDC class'!$D$31)</f>
        <v>Rate Class 1</v>
      </c>
      <c r="P11" s="866" t="str">
        <f>IF('I2 LDC class'!$D$32="",'I2 LDC class'!$C$32,'I2 LDC class'!$D$32)</f>
        <v>Rate class 2</v>
      </c>
      <c r="Q11" s="866" t="str">
        <f>IF('I2 LDC class'!$D$33="",'I2 LDC class'!$C$33,'I2 LDC class'!$D$33)</f>
        <v>Rate class 3</v>
      </c>
      <c r="R11" s="866" t="str">
        <f>IF('I2 LDC class'!$D$34="",'I2 LDC class'!$C$34,'I2 LDC class'!$D$34)</f>
        <v>Rate class 4</v>
      </c>
      <c r="S11" s="866" t="str">
        <f>IF('I2 LDC class'!$D$35="",'I2 LDC class'!$C$35,'I2 LDC class'!$D$35)</f>
        <v>Rate class 5</v>
      </c>
      <c r="T11" s="866" t="str">
        <f>IF('I2 LDC class'!$D$36="",'I2 LDC class'!$C$36,'I2 LDC class'!$D$36)</f>
        <v>Rate class 6</v>
      </c>
      <c r="U11" s="866" t="str">
        <f>IF('I2 LDC class'!$D$37="",'I2 LDC class'!$C$37,'I2 LDC class'!$D$37)</f>
        <v>Rate class 7</v>
      </c>
      <c r="V11" s="866" t="str">
        <f>IF('I2 LDC class'!$D$38="",'I2 LDC class'!$C$38,'I2 LDC class'!$D$38)</f>
        <v>Rate class 8</v>
      </c>
      <c r="W11" s="865" t="str">
        <f>IF('I2 LDC class'!$D$39="",'I2 LDC class'!$C$39,'I2 LDC class'!$D$39)</f>
        <v>Rate class 9</v>
      </c>
      <c r="X11" s="760"/>
    </row>
    <row r="12" spans="1:25" s="663" customFormat="1" ht="12.75" x14ac:dyDescent="0.2">
      <c r="A12" s="543"/>
      <c r="B12" s="772" t="s">
        <v>1619</v>
      </c>
      <c r="C12" s="773">
        <f t="shared" ref="C12:C21" si="0">SUM(D12:W12)</f>
        <v>213697.00000000003</v>
      </c>
      <c r="D12" s="774">
        <f>IF(ISERROR('O7 Amortization'!G342+'O7 Amortization'!G416+'O7 Amortization'!G490+'O7 Amortization'!G564+'O7 Amortization'!AB342 +'O7 Amortization'!AB416+'O7 Amortization'!AB490+'O7 Amortization'!AB564), "-", 'O7 Amortization'!G342+'O7 Amortization'!G416+'O7 Amortization'!G490+'O7 Amortization'!G564+'O7 Amortization'!AB342 +'O7 Amortization'!AB416+'O7 Amortization'!AB490+'O7 Amortization'!AB564)</f>
        <v>125202.06222216767</v>
      </c>
      <c r="E12" s="774">
        <f>IF(ISERROR('O7 Amortization'!H342+'O7 Amortization'!H416+'O7 Amortization'!H490+'O7 Amortization'!H564+'O7 Amortization'!AC342 +'O7 Amortization'!AC416+'O7 Amortization'!AC490+'O7 Amortization'!AC564), "-", 'O7 Amortization'!H342+'O7 Amortization'!H416+'O7 Amortization'!H490+'O7 Amortization'!H564+'O7 Amortization'!AC342 +'O7 Amortization'!AC416+'O7 Amortization'!AC490+'O7 Amortization'!AC564)</f>
        <v>28554.563465920433</v>
      </c>
      <c r="F12" s="774">
        <f>IF(ISERROR('O7 Amortization'!I342+'O7 Amortization'!I416+'O7 Amortization'!I490+'O7 Amortization'!I564+'O7 Amortization'!AD342 +'O7 Amortization'!AD416+'O7 Amortization'!AD490+'O7 Amortization'!AD564), "-", 'O7 Amortization'!I342+'O7 Amortization'!I416+'O7 Amortization'!I490+'O7 Amortization'!I564+'O7 Amortization'!AD342 +'O7 Amortization'!AD416+'O7 Amortization'!AD490+'O7 Amortization'!AD564)</f>
        <v>41868.960003220913</v>
      </c>
      <c r="G12" s="774">
        <f>IF(ISERROR('O7 Amortization'!J342+'O7 Amortization'!J416+'O7 Amortization'!J490+'O7 Amortization'!J564+'O7 Amortization'!AE342 +'O7 Amortization'!AE416+'O7 Amortization'!AE490+'O7 Amortization'!AE564), "-", 'O7 Amortization'!J342+'O7 Amortization'!J416+'O7 Amortization'!J490+'O7 Amortization'!J564+'O7 Amortization'!AE342 +'O7 Amortization'!AE416+'O7 Amortization'!AE490+'O7 Amortization'!AE564)</f>
        <v>0</v>
      </c>
      <c r="H12" s="774">
        <f>IF(ISERROR('O7 Amortization'!K342+'O7 Amortization'!K416+'O7 Amortization'!K490+'O7 Amortization'!K564+'O7 Amortization'!AF342 +'O7 Amortization'!AF416+'O7 Amortization'!AF490+'O7 Amortization'!AF564), "-", 'O7 Amortization'!K342+'O7 Amortization'!K416+'O7 Amortization'!K490+'O7 Amortization'!K564+'O7 Amortization'!AF342 +'O7 Amortization'!AF416+'O7 Amortization'!AF490+'O7 Amortization'!AF564)</f>
        <v>2404.3064557465764</v>
      </c>
      <c r="I12" s="774">
        <f>IF(ISERROR('O7 Amortization'!L342+'O7 Amortization'!L416+'O7 Amortization'!L490+'O7 Amortization'!L564+'O7 Amortization'!AG342 +'O7 Amortization'!AG416+'O7 Amortization'!AG490+'O7 Amortization'!AG564), "-", 'O7 Amortization'!L342+'O7 Amortization'!L416+'O7 Amortization'!L490+'O7 Amortization'!L564+'O7 Amortization'!AG342 +'O7 Amortization'!AG416+'O7 Amortization'!AG490+'O7 Amortization'!AG564)</f>
        <v>0</v>
      </c>
      <c r="J12" s="774">
        <f>IF(ISERROR('O7 Amortization'!M342+'O7 Amortization'!M416+'O7 Amortization'!M490+'O7 Amortization'!M564+'O7 Amortization'!AH342 +'O7 Amortization'!AH416+'O7 Amortization'!AH490+'O7 Amortization'!AH564), "-", 'O7 Amortization'!M342+'O7 Amortization'!M416+'O7 Amortization'!M490+'O7 Amortization'!M564+'O7 Amortization'!AH342 +'O7 Amortization'!AH416+'O7 Amortization'!AH490+'O7 Amortization'!AH564)</f>
        <v>14017.280154510338</v>
      </c>
      <c r="K12" s="774">
        <f>IF(ISERROR('O7 Amortization'!N342+'O7 Amortization'!N416+'O7 Amortization'!N490+'O7 Amortization'!N564+'O7 Amortization'!AI342 +'O7 Amortization'!AI416+'O7 Amortization'!AI490+'O7 Amortization'!AI564), "-", 'O7 Amortization'!N342+'O7 Amortization'!N416+'O7 Amortization'!N490+'O7 Amortization'!N564+'O7 Amortization'!AI342 +'O7 Amortization'!AI416+'O7 Amortization'!AI490+'O7 Amortization'!AI564)</f>
        <v>888.80493543741466</v>
      </c>
      <c r="L12" s="774">
        <f>IF(ISERROR('O7 Amortization'!O342+'O7 Amortization'!O416+'O7 Amortization'!O490+'O7 Amortization'!O564+'O7 Amortization'!AJ342 +'O7 Amortization'!AJ416+'O7 Amortization'!AJ490+'O7 Amortization'!AJ564), "-", 'O7 Amortization'!O342+'O7 Amortization'!O416+'O7 Amortization'!O490+'O7 Amortization'!O564+'O7 Amortization'!AJ342 +'O7 Amortization'!AJ416+'O7 Amortization'!AJ490+'O7 Amortization'!AJ564)</f>
        <v>761.02276299666187</v>
      </c>
      <c r="M12" s="774">
        <f>IF(ISERROR('O7 Amortization'!P342+'O7 Amortization'!P416+'O7 Amortization'!P490+'O7 Amortization'!P564+'O7 Amortization'!AK342 +'O7 Amortization'!AK416+'O7 Amortization'!AK490+'O7 Amortization'!AK564), "-", 'O7 Amortization'!P342+'O7 Amortization'!P416+'O7 Amortization'!P490+'O7 Amortization'!P564+'O7 Amortization'!AK342 +'O7 Amortization'!AK416+'O7 Amortization'!AK490+'O7 Amortization'!AK564)</f>
        <v>0</v>
      </c>
      <c r="N12" s="774">
        <f>IF(ISERROR('O7 Amortization'!Q342+'O7 Amortization'!Q416+'O7 Amortization'!Q490+'O7 Amortization'!Q564+'O7 Amortization'!AL342 +'O7 Amortization'!AL416+'O7 Amortization'!AL490+'O7 Amortization'!AL564), "-", 'O7 Amortization'!Q342+'O7 Amortization'!Q416+'O7 Amortization'!Q490+'O7 Amortization'!Q564+'O7 Amortization'!AL342 +'O7 Amortization'!AL416+'O7 Amortization'!AL490+'O7 Amortization'!AL564)</f>
        <v>0</v>
      </c>
      <c r="O12" s="774">
        <f>IF(ISERROR('O7 Amortization'!R342+'O7 Amortization'!R416+'O7 Amortization'!R490+'O7 Amortization'!R564+'O7 Amortization'!AM342 +'O7 Amortization'!AM416+'O7 Amortization'!AM490+'O7 Amortization'!AM564), "-", 'O7 Amortization'!R342+'O7 Amortization'!R416+'O7 Amortization'!R490+'O7 Amortization'!R564+'O7 Amortization'!AM342 +'O7 Amortization'!AM416+'O7 Amortization'!AM490+'O7 Amortization'!AM564)</f>
        <v>0</v>
      </c>
      <c r="P12" s="774">
        <f>IF(ISERROR('O7 Amortization'!S342+'O7 Amortization'!S416+'O7 Amortization'!S490+'O7 Amortization'!S564+'O7 Amortization'!AN342 +'O7 Amortization'!AN416+'O7 Amortization'!AN490+'O7 Amortization'!AN564), "-", 'O7 Amortization'!S342+'O7 Amortization'!S416+'O7 Amortization'!S490+'O7 Amortization'!S564+'O7 Amortization'!AN342 +'O7 Amortization'!AN416+'O7 Amortization'!AN490+'O7 Amortization'!AN564)</f>
        <v>0</v>
      </c>
      <c r="Q12" s="774">
        <f>IF(ISERROR('O7 Amortization'!T342+'O7 Amortization'!T416+'O7 Amortization'!T490+'O7 Amortization'!T564+'O7 Amortization'!AO342 +'O7 Amortization'!AO416+'O7 Amortization'!AO490+'O7 Amortization'!AO564), "-", 'O7 Amortization'!T342+'O7 Amortization'!T416+'O7 Amortization'!T490+'O7 Amortization'!T564+'O7 Amortization'!AO342 +'O7 Amortization'!AO416+'O7 Amortization'!AO490+'O7 Amortization'!AO564)</f>
        <v>0</v>
      </c>
      <c r="R12" s="774">
        <f>IF(ISERROR('O7 Amortization'!U342+'O7 Amortization'!U416+'O7 Amortization'!U490+'O7 Amortization'!U564+'O7 Amortization'!AP342 +'O7 Amortization'!AP416+'O7 Amortization'!AP490+'O7 Amortization'!AP564), "-", 'O7 Amortization'!U342+'O7 Amortization'!U416+'O7 Amortization'!U490+'O7 Amortization'!U564+'O7 Amortization'!AP342 +'O7 Amortization'!AP416+'O7 Amortization'!AP490+'O7 Amortization'!AP564)</f>
        <v>0</v>
      </c>
      <c r="S12" s="774">
        <f>IF(ISERROR('O7 Amortization'!V342+'O7 Amortization'!V416+'O7 Amortization'!V490+'O7 Amortization'!V564+'O7 Amortization'!AQ342 +'O7 Amortization'!AQ416+'O7 Amortization'!AQ490+'O7 Amortization'!AQ564), "-", 'O7 Amortization'!V342+'O7 Amortization'!V416+'O7 Amortization'!V490+'O7 Amortization'!V564+'O7 Amortization'!AQ342 +'O7 Amortization'!AQ416+'O7 Amortization'!AQ490+'O7 Amortization'!AQ564)</f>
        <v>0</v>
      </c>
      <c r="T12" s="774">
        <f>IF(ISERROR('O7 Amortization'!W342+'O7 Amortization'!W416+'O7 Amortization'!W490+'O7 Amortization'!W564+'O7 Amortization'!AR342 +'O7 Amortization'!AR416+'O7 Amortization'!AR490+'O7 Amortization'!AR564), "-", 'O7 Amortization'!W342+'O7 Amortization'!W416+'O7 Amortization'!W490+'O7 Amortization'!W564+'O7 Amortization'!AR342 +'O7 Amortization'!AR416+'O7 Amortization'!AR490+'O7 Amortization'!AR564)</f>
        <v>0</v>
      </c>
      <c r="U12" s="774">
        <f>IF(ISERROR('O7 Amortization'!X342+'O7 Amortization'!X416+'O7 Amortization'!X490+'O7 Amortization'!X564+'O7 Amortization'!AS342 +'O7 Amortization'!AS416+'O7 Amortization'!AS490+'O7 Amortization'!AS564), "-", 'O7 Amortization'!X342+'O7 Amortization'!X416+'O7 Amortization'!X490+'O7 Amortization'!X564+'O7 Amortization'!AS342 +'O7 Amortization'!AS416+'O7 Amortization'!AS490+'O7 Amortization'!AS564)</f>
        <v>0</v>
      </c>
      <c r="V12" s="774">
        <f>IF(ISERROR('O7 Amortization'!Y342+'O7 Amortization'!Y416+'O7 Amortization'!Y490+'O7 Amortization'!Y564+'O7 Amortization'!AT342 +'O7 Amortization'!AT416+'O7 Amortization'!AT490+'O7 Amortization'!AT564), "-", 'O7 Amortization'!Y342+'O7 Amortization'!Y416+'O7 Amortization'!Y490+'O7 Amortization'!Y564+'O7 Amortization'!AT342 +'O7 Amortization'!AT416+'O7 Amortization'!AT490+'O7 Amortization'!AT564)</f>
        <v>0</v>
      </c>
      <c r="W12" s="775">
        <f>IF(ISERROR('O7 Amortization'!Z342+'O7 Amortization'!Z416+'O7 Amortization'!Z490+'O7 Amortization'!Z564+'O7 Amortization'!AU342 +'O7 Amortization'!AU416+'O7 Amortization'!AU490+'O7 Amortization'!AU564), "-", 'O7 Amortization'!Z342+'O7 Amortization'!Z416+'O7 Amortization'!Z490+'O7 Amortization'!Z564+'O7 Amortization'!AU342 +'O7 Amortization'!AU416+'O7 Amortization'!AU490+'O7 Amortization'!AU564)</f>
        <v>0</v>
      </c>
      <c r="X12" s="776"/>
    </row>
    <row r="13" spans="1:25" s="663" customFormat="1" ht="12.75" x14ac:dyDescent="0.2">
      <c r="A13" s="543"/>
      <c r="B13" s="772" t="s">
        <v>364</v>
      </c>
      <c r="C13" s="777">
        <f t="shared" si="0"/>
        <v>632582.2940812977</v>
      </c>
      <c r="D13" s="776">
        <f>IF(ISERROR(D35*(D47/D33)),0,D35*(D47/D33))</f>
        <v>370848.01442987088</v>
      </c>
      <c r="E13" s="776">
        <f t="shared" ref="E13:W13" si="1">IF(ISERROR(E35*(E47/E33)),0,E35*(E47/E33))</f>
        <v>84157.563975484853</v>
      </c>
      <c r="F13" s="776">
        <f t="shared" si="1"/>
        <v>123999.87011465125</v>
      </c>
      <c r="G13" s="776">
        <f t="shared" si="1"/>
        <v>0</v>
      </c>
      <c r="H13" s="776">
        <f t="shared" si="1"/>
        <v>7032.6065911287706</v>
      </c>
      <c r="I13" s="776">
        <f t="shared" si="1"/>
        <v>0</v>
      </c>
      <c r="J13" s="776">
        <f t="shared" si="1"/>
        <v>41645.226581955845</v>
      </c>
      <c r="K13" s="776">
        <f t="shared" si="1"/>
        <v>2640.665076216826</v>
      </c>
      <c r="L13" s="776">
        <f t="shared" si="1"/>
        <v>2258.3473119894052</v>
      </c>
      <c r="M13" s="776">
        <f t="shared" si="1"/>
        <v>0</v>
      </c>
      <c r="N13" s="776">
        <f t="shared" si="1"/>
        <v>0</v>
      </c>
      <c r="O13" s="776">
        <f t="shared" si="1"/>
        <v>0</v>
      </c>
      <c r="P13" s="776">
        <f t="shared" si="1"/>
        <v>0</v>
      </c>
      <c r="Q13" s="776">
        <f t="shared" si="1"/>
        <v>0</v>
      </c>
      <c r="R13" s="776">
        <f t="shared" si="1"/>
        <v>0</v>
      </c>
      <c r="S13" s="776">
        <f t="shared" si="1"/>
        <v>0</v>
      </c>
      <c r="T13" s="776">
        <f t="shared" si="1"/>
        <v>0</v>
      </c>
      <c r="U13" s="776">
        <f t="shared" si="1"/>
        <v>0</v>
      </c>
      <c r="V13" s="776">
        <f t="shared" si="1"/>
        <v>0</v>
      </c>
      <c r="W13" s="664">
        <f t="shared" si="1"/>
        <v>0</v>
      </c>
      <c r="X13" s="776"/>
    </row>
    <row r="14" spans="1:25" s="663" customFormat="1" ht="12.75" x14ac:dyDescent="0.2">
      <c r="A14" s="543"/>
      <c r="B14" s="772" t="s">
        <v>1537</v>
      </c>
      <c r="C14" s="777">
        <f t="shared" si="0"/>
        <v>0</v>
      </c>
      <c r="D14" s="776">
        <f>'O4 Summary by Class &amp; Accounts'!E141</f>
        <v>0</v>
      </c>
      <c r="E14" s="776">
        <f>'O4 Summary by Class &amp; Accounts'!F141</f>
        <v>0</v>
      </c>
      <c r="F14" s="776">
        <f>'O4 Summary by Class &amp; Accounts'!G141</f>
        <v>0</v>
      </c>
      <c r="G14" s="776">
        <f>'O4 Summary by Class &amp; Accounts'!H141</f>
        <v>0</v>
      </c>
      <c r="H14" s="776">
        <f>'O4 Summary by Class &amp; Accounts'!I141</f>
        <v>0</v>
      </c>
      <c r="I14" s="776">
        <f>'O4 Summary by Class &amp; Accounts'!J141</f>
        <v>0</v>
      </c>
      <c r="J14" s="776">
        <f>'O4 Summary by Class &amp; Accounts'!K141</f>
        <v>0</v>
      </c>
      <c r="K14" s="776">
        <f>'O4 Summary by Class &amp; Accounts'!L141</f>
        <v>0</v>
      </c>
      <c r="L14" s="776">
        <f>'O4 Summary by Class &amp; Accounts'!M141</f>
        <v>0</v>
      </c>
      <c r="M14" s="776">
        <f>'O4 Summary by Class &amp; Accounts'!N141</f>
        <v>0</v>
      </c>
      <c r="N14" s="776">
        <f>'O4 Summary by Class &amp; Accounts'!O141</f>
        <v>0</v>
      </c>
      <c r="O14" s="776">
        <f>'O4 Summary by Class &amp; Accounts'!P141</f>
        <v>0</v>
      </c>
      <c r="P14" s="776">
        <f>'O4 Summary by Class &amp; Accounts'!Q141</f>
        <v>0</v>
      </c>
      <c r="Q14" s="776">
        <f>'O4 Summary by Class &amp; Accounts'!R141</f>
        <v>0</v>
      </c>
      <c r="R14" s="776">
        <f>'O4 Summary by Class &amp; Accounts'!S141</f>
        <v>0</v>
      </c>
      <c r="S14" s="776">
        <f>'O4 Summary by Class &amp; Accounts'!T141</f>
        <v>0</v>
      </c>
      <c r="T14" s="776">
        <f>'O4 Summary by Class &amp; Accounts'!U141</f>
        <v>0</v>
      </c>
      <c r="U14" s="776">
        <f>'O4 Summary by Class &amp; Accounts'!V141</f>
        <v>0</v>
      </c>
      <c r="V14" s="776">
        <f>'O4 Summary by Class &amp; Accounts'!W141</f>
        <v>0</v>
      </c>
      <c r="W14" s="664">
        <f>'O4 Summary by Class &amp; Accounts'!X141</f>
        <v>0</v>
      </c>
      <c r="X14" s="776"/>
    </row>
    <row r="15" spans="1:25" s="663" customFormat="1" ht="12.75" x14ac:dyDescent="0.2">
      <c r="A15" s="543"/>
      <c r="B15" s="772" t="s">
        <v>1538</v>
      </c>
      <c r="C15" s="777">
        <f t="shared" si="0"/>
        <v>0</v>
      </c>
      <c r="D15" s="776">
        <f>'O4 Summary by Class &amp; Accounts'!E145</f>
        <v>0</v>
      </c>
      <c r="E15" s="776">
        <f>'O4 Summary by Class &amp; Accounts'!F145</f>
        <v>0</v>
      </c>
      <c r="F15" s="776">
        <f>'O4 Summary by Class &amp; Accounts'!G145</f>
        <v>0</v>
      </c>
      <c r="G15" s="776">
        <f>'O4 Summary by Class &amp; Accounts'!H145</f>
        <v>0</v>
      </c>
      <c r="H15" s="776">
        <f>'O4 Summary by Class &amp; Accounts'!I145</f>
        <v>0</v>
      </c>
      <c r="I15" s="776">
        <f>'O4 Summary by Class &amp; Accounts'!J145</f>
        <v>0</v>
      </c>
      <c r="J15" s="776">
        <f>'O4 Summary by Class &amp; Accounts'!K145</f>
        <v>0</v>
      </c>
      <c r="K15" s="776">
        <f>'O4 Summary by Class &amp; Accounts'!L145</f>
        <v>0</v>
      </c>
      <c r="L15" s="776">
        <f>'O4 Summary by Class &amp; Accounts'!M145</f>
        <v>0</v>
      </c>
      <c r="M15" s="776">
        <f>'O4 Summary by Class &amp; Accounts'!N145</f>
        <v>0</v>
      </c>
      <c r="N15" s="776">
        <f>'O4 Summary by Class &amp; Accounts'!O145</f>
        <v>0</v>
      </c>
      <c r="O15" s="776">
        <f>'O4 Summary by Class &amp; Accounts'!P145</f>
        <v>0</v>
      </c>
      <c r="P15" s="776">
        <f>'O4 Summary by Class &amp; Accounts'!Q145</f>
        <v>0</v>
      </c>
      <c r="Q15" s="776">
        <f>'O4 Summary by Class &amp; Accounts'!R145</f>
        <v>0</v>
      </c>
      <c r="R15" s="776">
        <f>'O4 Summary by Class &amp; Accounts'!S145</f>
        <v>0</v>
      </c>
      <c r="S15" s="776">
        <f>'O4 Summary by Class &amp; Accounts'!T145</f>
        <v>0</v>
      </c>
      <c r="T15" s="776">
        <f>'O4 Summary by Class &amp; Accounts'!U145</f>
        <v>0</v>
      </c>
      <c r="U15" s="776">
        <f>'O4 Summary by Class &amp; Accounts'!V145</f>
        <v>0</v>
      </c>
      <c r="V15" s="776">
        <f>'O4 Summary by Class &amp; Accounts'!W145</f>
        <v>0</v>
      </c>
      <c r="W15" s="664">
        <f>'O4 Summary by Class &amp; Accounts'!X145</f>
        <v>0</v>
      </c>
      <c r="X15" s="776"/>
    </row>
    <row r="16" spans="1:25" s="776" customFormat="1" ht="12.75" x14ac:dyDescent="0.2">
      <c r="A16" s="629"/>
      <c r="B16" s="772" t="s">
        <v>1539</v>
      </c>
      <c r="C16" s="777">
        <f t="shared" si="0"/>
        <v>27500.000000000004</v>
      </c>
      <c r="D16" s="776">
        <f>'O4 Summary by Class &amp; Accounts'!E164</f>
        <v>16111.862642477954</v>
      </c>
      <c r="E16" s="776">
        <f>'O4 Summary by Class &amp; Accounts'!F164</f>
        <v>3674.5976560869449</v>
      </c>
      <c r="F16" s="776">
        <f>'O4 Summary by Class &amp; Accounts'!G164</f>
        <v>5387.9857933830363</v>
      </c>
      <c r="G16" s="776">
        <f>'O4 Summary by Class &amp; Accounts'!H164</f>
        <v>0</v>
      </c>
      <c r="H16" s="776">
        <f>'O4 Summary by Class &amp; Accounts'!I164</f>
        <v>309.40269415588818</v>
      </c>
      <c r="I16" s="776">
        <f>'O4 Summary by Class &amp; Accounts'!J164</f>
        <v>0</v>
      </c>
      <c r="J16" s="776">
        <f>'O4 Summary by Class &amp; Accounts'!K164</f>
        <v>1803.8400363553737</v>
      </c>
      <c r="K16" s="776">
        <f>'O4 Summary by Class &amp; Accounts'!L164</f>
        <v>114.37753325750433</v>
      </c>
      <c r="L16" s="776">
        <f>'O4 Summary by Class &amp; Accounts'!M164</f>
        <v>97.933644283299259</v>
      </c>
      <c r="M16" s="776">
        <f>'O4 Summary by Class &amp; Accounts'!N164</f>
        <v>0</v>
      </c>
      <c r="N16" s="776">
        <f>'O4 Summary by Class &amp; Accounts'!O164</f>
        <v>0</v>
      </c>
      <c r="O16" s="776">
        <f>'O4 Summary by Class &amp; Accounts'!P164</f>
        <v>0</v>
      </c>
      <c r="P16" s="776">
        <f>'O4 Summary by Class &amp; Accounts'!Q164</f>
        <v>0</v>
      </c>
      <c r="Q16" s="776">
        <f>'O4 Summary by Class &amp; Accounts'!R164</f>
        <v>0</v>
      </c>
      <c r="R16" s="776">
        <f>'O4 Summary by Class &amp; Accounts'!S164</f>
        <v>0</v>
      </c>
      <c r="S16" s="776">
        <f>'O4 Summary by Class &amp; Accounts'!T164</f>
        <v>0</v>
      </c>
      <c r="T16" s="776">
        <f>'O4 Summary by Class &amp; Accounts'!U164</f>
        <v>0</v>
      </c>
      <c r="U16" s="776">
        <f>'O4 Summary by Class &amp; Accounts'!V164</f>
        <v>0</v>
      </c>
      <c r="V16" s="776">
        <f>'O4 Summary by Class &amp; Accounts'!W164</f>
        <v>0</v>
      </c>
      <c r="W16" s="664">
        <f>'O4 Summary by Class &amp; Accounts'!X164</f>
        <v>0</v>
      </c>
    </row>
    <row r="17" spans="1:24" s="776" customFormat="1" ht="12.75" x14ac:dyDescent="0.2">
      <c r="A17" s="761"/>
      <c r="B17" s="772" t="s">
        <v>765</v>
      </c>
      <c r="C17" s="777">
        <f>SUM(D17:W17)</f>
        <v>294683.48139102606</v>
      </c>
      <c r="D17" s="776">
        <f>IF(ISERROR(D57/D59*D55),0, D57/D59*D55)</f>
        <v>167939.28530943836</v>
      </c>
      <c r="E17" s="776">
        <f t="shared" ref="E17:W17" si="2">IF(ISERROR(E57/E59*E55),0, E57/E59*E55)</f>
        <v>41130.438994704506</v>
      </c>
      <c r="F17" s="776">
        <f t="shared" si="2"/>
        <v>63685.733602632288</v>
      </c>
      <c r="G17" s="776">
        <f t="shared" si="2"/>
        <v>0</v>
      </c>
      <c r="H17" s="776">
        <f t="shared" si="2"/>
        <v>3525.701360480798</v>
      </c>
      <c r="I17" s="776">
        <f t="shared" si="2"/>
        <v>0</v>
      </c>
      <c r="J17" s="776">
        <f t="shared" si="2"/>
        <v>16380.662804322526</v>
      </c>
      <c r="K17" s="776">
        <f t="shared" si="2"/>
        <v>1046.8573763794809</v>
      </c>
      <c r="L17" s="776">
        <f t="shared" si="2"/>
        <v>974.80194306806413</v>
      </c>
      <c r="M17" s="776">
        <f t="shared" si="2"/>
        <v>0</v>
      </c>
      <c r="N17" s="776">
        <f t="shared" si="2"/>
        <v>0</v>
      </c>
      <c r="O17" s="776">
        <f t="shared" si="2"/>
        <v>0</v>
      </c>
      <c r="P17" s="776">
        <f t="shared" si="2"/>
        <v>0</v>
      </c>
      <c r="Q17" s="776">
        <f t="shared" si="2"/>
        <v>0</v>
      </c>
      <c r="R17" s="776">
        <f t="shared" si="2"/>
        <v>0</v>
      </c>
      <c r="S17" s="776">
        <f t="shared" si="2"/>
        <v>0</v>
      </c>
      <c r="T17" s="776">
        <f t="shared" si="2"/>
        <v>0</v>
      </c>
      <c r="U17" s="776">
        <f t="shared" si="2"/>
        <v>0</v>
      </c>
      <c r="V17" s="776">
        <f t="shared" si="2"/>
        <v>0</v>
      </c>
      <c r="W17" s="664">
        <f t="shared" si="2"/>
        <v>0</v>
      </c>
    </row>
    <row r="18" spans="1:24" s="776" customFormat="1" ht="12.75" x14ac:dyDescent="0.2">
      <c r="A18" s="629"/>
      <c r="B18" s="772" t="s">
        <v>358</v>
      </c>
      <c r="C18" s="777">
        <f t="shared" si="0"/>
        <v>37133.366916641928</v>
      </c>
      <c r="D18" s="776">
        <f t="shared" ref="D18:W18" si="3">IF(ISERROR(SUM(D14:D17)/D41*D39),0,SUM(D14:D16)/D41*D39)</f>
        <v>21428.209011640531</v>
      </c>
      <c r="E18" s="776">
        <f t="shared" si="3"/>
        <v>4991.4211199545907</v>
      </c>
      <c r="F18" s="776">
        <f t="shared" si="3"/>
        <v>7469.2195314838755</v>
      </c>
      <c r="G18" s="776">
        <f t="shared" si="3"/>
        <v>0</v>
      </c>
      <c r="H18" s="776">
        <f t="shared" si="3"/>
        <v>436.2696033216294</v>
      </c>
      <c r="I18" s="776">
        <f t="shared" si="3"/>
        <v>0</v>
      </c>
      <c r="J18" s="776">
        <f t="shared" si="3"/>
        <v>2521.7856174606263</v>
      </c>
      <c r="K18" s="776">
        <f t="shared" si="3"/>
        <v>159.22018514035801</v>
      </c>
      <c r="L18" s="776">
        <f t="shared" si="3"/>
        <v>127.24184764031661</v>
      </c>
      <c r="M18" s="776">
        <f t="shared" si="3"/>
        <v>0</v>
      </c>
      <c r="N18" s="776">
        <f t="shared" si="3"/>
        <v>0</v>
      </c>
      <c r="O18" s="776">
        <f t="shared" si="3"/>
        <v>0</v>
      </c>
      <c r="P18" s="776">
        <f t="shared" si="3"/>
        <v>0</v>
      </c>
      <c r="Q18" s="776">
        <f t="shared" si="3"/>
        <v>0</v>
      </c>
      <c r="R18" s="776">
        <f t="shared" si="3"/>
        <v>0</v>
      </c>
      <c r="S18" s="776">
        <f t="shared" si="3"/>
        <v>0</v>
      </c>
      <c r="T18" s="776">
        <f t="shared" si="3"/>
        <v>0</v>
      </c>
      <c r="U18" s="776">
        <f t="shared" si="3"/>
        <v>0</v>
      </c>
      <c r="V18" s="776">
        <f t="shared" si="3"/>
        <v>0</v>
      </c>
      <c r="W18" s="664">
        <f t="shared" si="3"/>
        <v>0</v>
      </c>
    </row>
    <row r="19" spans="1:24" s="776" customFormat="1" ht="12.75" x14ac:dyDescent="0.2">
      <c r="A19" s="629"/>
      <c r="B19" s="772" t="s">
        <v>359</v>
      </c>
      <c r="C19" s="777">
        <f t="shared" si="0"/>
        <v>103061.22685572556</v>
      </c>
      <c r="D19" s="776">
        <f>IF(ISERROR('O4 Summary by Class &amp; Accounts'!E213*D48/(D33+D37)),0,'O4 Summary by Class &amp; Accounts'!E213*D48/(D33+D37))</f>
        <v>60382.121122353085</v>
      </c>
      <c r="E19" s="776">
        <f>IF(ISERROR('O4 Summary by Class &amp; Accounts'!F213*E48/(E33+E37)),0,'O4 Summary by Class &amp; Accounts'!F213*E48/(E33+E37))</f>
        <v>13771.219732272506</v>
      </c>
      <c r="F19" s="776">
        <f>IF(ISERROR('O4 Summary by Class &amp; Accounts'!G213*F48/(F33+F37)),0,'O4 Summary by Class &amp; Accounts'!G213*F48/(F33+F37))</f>
        <v>20192.451859900932</v>
      </c>
      <c r="G19" s="776">
        <f>IF(ISERROR('O4 Summary by Class &amp; Accounts'!H213*G48/(G33+G37)),0,'O4 Summary by Class &amp; Accounts'!H213*G48/(G33+G37))</f>
        <v>0</v>
      </c>
      <c r="H19" s="776">
        <f>IF(ISERROR('O4 Summary by Class &amp; Accounts'!I213*H48/(H33+H37)),0,'O4 Summary by Class &amp; Accounts'!I213*H48/(H33+H37))</f>
        <v>1159.5425909880967</v>
      </c>
      <c r="I19" s="776">
        <f>IF(ISERROR('O4 Summary by Class &amp; Accounts'!J213*I48/(I33+I37)),0,'O4 Summary by Class &amp; Accounts'!J213*I48/(I33+I37))</f>
        <v>0</v>
      </c>
      <c r="J19" s="776">
        <f>IF(ISERROR('O4 Summary by Class &amp; Accounts'!K213*J48/(J33+J37)),0,'O4 Summary by Class &amp; Accounts'!K213*J48/(J33+J37))</f>
        <v>6760.2169890276855</v>
      </c>
      <c r="K19" s="776">
        <f>IF(ISERROR('O4 Summary by Class &amp; Accounts'!L213*K48/(K33+K37)),0,'O4 Summary by Class &amp; Accounts'!L213*K48/(K33+K37))</f>
        <v>428.65050553636172</v>
      </c>
      <c r="L19" s="776">
        <f>IF(ISERROR('O4 Summary by Class &amp; Accounts'!M213*L48/(L33+L37)),0,'O4 Summary by Class &amp; Accounts'!M213*L48/(L33+L37))</f>
        <v>367.0240556468741</v>
      </c>
      <c r="M19" s="776">
        <f>IF(ISERROR('O4 Summary by Class &amp; Accounts'!N213*M48/(M33+M37)),0,'O4 Summary by Class &amp; Accounts'!N213*M48/(M33+M37))</f>
        <v>0</v>
      </c>
      <c r="N19" s="776">
        <f>IF(ISERROR('O4 Summary by Class &amp; Accounts'!O213*N48/(N33+N37)),0,'O4 Summary by Class &amp; Accounts'!O213*N48/(N33+N37))</f>
        <v>0</v>
      </c>
      <c r="O19" s="776">
        <f>IF(ISERROR('O4 Summary by Class &amp; Accounts'!P213*O48/(O33+O37)),0,'O4 Summary by Class &amp; Accounts'!P213*O48/(O33+O37))</f>
        <v>0</v>
      </c>
      <c r="P19" s="776">
        <f>IF(ISERROR('O4 Summary by Class &amp; Accounts'!Q213*P48/(P33+P37)),0,'O4 Summary by Class &amp; Accounts'!Q213*P48/(P33+P37))</f>
        <v>0</v>
      </c>
      <c r="Q19" s="776">
        <f>IF(ISERROR('O4 Summary by Class &amp; Accounts'!R213*Q48/(Q33+Q37)),0,'O4 Summary by Class &amp; Accounts'!R213*Q48/(Q33+Q37))</f>
        <v>0</v>
      </c>
      <c r="R19" s="776">
        <f>IF(ISERROR('O4 Summary by Class &amp; Accounts'!S213*R48/(R33+R37)),0,'O4 Summary by Class &amp; Accounts'!S213*R48/(R33+R37))</f>
        <v>0</v>
      </c>
      <c r="S19" s="776">
        <f>IF(ISERROR('O4 Summary by Class &amp; Accounts'!T213*S48/(S33+S37)),0,'O4 Summary by Class &amp; Accounts'!T213*S48/(S33+S37))</f>
        <v>0</v>
      </c>
      <c r="T19" s="776">
        <f>IF(ISERROR('O4 Summary by Class &amp; Accounts'!U213*T48/(T33+T37)),0,'O4 Summary by Class &amp; Accounts'!U213*T48/(T33+T37))</f>
        <v>0</v>
      </c>
      <c r="U19" s="776">
        <f>IF(ISERROR('O4 Summary by Class &amp; Accounts'!V213*U48/(U33+U37)),0,'O4 Summary by Class &amp; Accounts'!V213*U48/(U33+U37))</f>
        <v>0</v>
      </c>
      <c r="V19" s="776">
        <f>IF(ISERROR('O4 Summary by Class &amp; Accounts'!W213*V48/(V33+V37)),0,'O4 Summary by Class &amp; Accounts'!W213*V48/(V33+V37))</f>
        <v>0</v>
      </c>
      <c r="W19" s="664">
        <f>IF(ISERROR('O4 Summary by Class &amp; Accounts'!X213*W48/(W33+W37)),0,'O4 Summary by Class &amp; Accounts'!X213*W48/(W33+W37))</f>
        <v>0</v>
      </c>
    </row>
    <row r="20" spans="1:24" s="776" customFormat="1" ht="12.75" x14ac:dyDescent="0.2">
      <c r="A20" s="629"/>
      <c r="B20" s="772" t="s">
        <v>360</v>
      </c>
      <c r="C20" s="777">
        <f t="shared" si="0"/>
        <v>284517.53745113523</v>
      </c>
      <c r="D20" s="776">
        <f>IF(ISERROR('O4 Summary by Class &amp; Accounts'!E211*D48/(D33+D37)),0,'O4 Summary by Class &amp; Accounts'!E211*D48/(D33+D37))</f>
        <v>166694.8175559552</v>
      </c>
      <c r="E20" s="776">
        <f>IF(ISERROR('O4 Summary by Class &amp; Accounts'!F211*E48/(E33+E37)),0,'O4 Summary by Class &amp; Accounts'!F211*E48/(E33+E37))</f>
        <v>38017.726408493494</v>
      </c>
      <c r="F20" s="776">
        <f>IF(ISERROR('O4 Summary by Class &amp; Accounts'!G211*F48/(F33+F37)),0,'O4 Summary by Class &amp; Accounts'!G211*F48/(F33+F37))</f>
        <v>55744.598172910657</v>
      </c>
      <c r="G20" s="776">
        <f>IF(ISERROR('O4 Summary by Class &amp; Accounts'!H211*G48/(G33+G37)),0,'O4 Summary by Class &amp; Accounts'!H211*G48/(G33+G37))</f>
        <v>0</v>
      </c>
      <c r="H20" s="776">
        <f>IF(ISERROR('O4 Summary by Class &amp; Accounts'!I211*H48/(H33+H37)),0,'O4 Summary by Class &amp; Accounts'!I211*H48/(H33+H37))</f>
        <v>3201.108822617457</v>
      </c>
      <c r="I20" s="776">
        <f>IF(ISERROR('O4 Summary by Class &amp; Accounts'!J211*I48/(I33+I37)),0,'O4 Summary by Class &amp; Accounts'!J211*I48/(I33+I37))</f>
        <v>0</v>
      </c>
      <c r="J20" s="776">
        <f>IF(ISERROR('O4 Summary by Class &amp; Accounts'!K211*J48/(J33+J37)),0,'O4 Summary by Class &amp; Accounts'!K211*J48/(J33+J37))</f>
        <v>18662.695458167171</v>
      </c>
      <c r="K20" s="776">
        <f>IF(ISERROR('O4 Summary by Class &amp; Accounts'!L211*K48/(K33+K37)),0,'O4 Summary by Class &amp; Accounts'!L211*K48/(K33+K37))</f>
        <v>1183.3605128058348</v>
      </c>
      <c r="L20" s="776">
        <f>IF(ISERROR('O4 Summary by Class &amp; Accounts'!M211*L48/(L33+L37)),0,'O4 Summary by Class &amp; Accounts'!M211*L48/(L33+L37))</f>
        <v>1013.2305201854458</v>
      </c>
      <c r="M20" s="776">
        <f>IF(ISERROR('O4 Summary by Class &amp; Accounts'!N211*M48/(M33+M37)),0,'O4 Summary by Class &amp; Accounts'!N211*M48/(M33+M37))</f>
        <v>0</v>
      </c>
      <c r="N20" s="776">
        <f>IF(ISERROR('O4 Summary by Class &amp; Accounts'!O211*N48/(N33+N37)),0,'O4 Summary by Class &amp; Accounts'!O211*N48/(N33+N37))</f>
        <v>0</v>
      </c>
      <c r="O20" s="776">
        <f>IF(ISERROR('O4 Summary by Class &amp; Accounts'!P211*O48/(O33+O37)),0,'O4 Summary by Class &amp; Accounts'!P211*O48/(O33+O37))</f>
        <v>0</v>
      </c>
      <c r="P20" s="776">
        <f>IF(ISERROR('O4 Summary by Class &amp; Accounts'!Q211*P48/(P33+P37)),0,'O4 Summary by Class &amp; Accounts'!Q211*P48/(P33+P37))</f>
        <v>0</v>
      </c>
      <c r="Q20" s="776">
        <f>IF(ISERROR('O4 Summary by Class &amp; Accounts'!R211*Q48/(Q33+Q37)),0,'O4 Summary by Class &amp; Accounts'!R211*Q48/(Q33+Q37))</f>
        <v>0</v>
      </c>
      <c r="R20" s="776">
        <f>IF(ISERROR('O4 Summary by Class &amp; Accounts'!S211*R48/(R33+R37)),0,'O4 Summary by Class &amp; Accounts'!S211*R48/(R33+R37))</f>
        <v>0</v>
      </c>
      <c r="S20" s="776">
        <f>IF(ISERROR('O4 Summary by Class &amp; Accounts'!T211*S48/(S33+S37)),0,'O4 Summary by Class &amp; Accounts'!T211*S48/(S33+S37))</f>
        <v>0</v>
      </c>
      <c r="T20" s="776">
        <f>IF(ISERROR('O4 Summary by Class &amp; Accounts'!U211*T48/(T33+T37)),0,'O4 Summary by Class &amp; Accounts'!U211*T48/(T33+T37))</f>
        <v>0</v>
      </c>
      <c r="U20" s="776">
        <f>IF(ISERROR('O4 Summary by Class &amp; Accounts'!V211*U48/(U33+U37)),0,'O4 Summary by Class &amp; Accounts'!V211*U48/(U33+U37))</f>
        <v>0</v>
      </c>
      <c r="V20" s="776">
        <f>IF(ISERROR('O4 Summary by Class &amp; Accounts'!W211*V48/(V33+V37)),0,'O4 Summary by Class &amp; Accounts'!W211*V48/(V33+V37))</f>
        <v>0</v>
      </c>
      <c r="W20" s="664">
        <f>IF(ISERROR('O4 Summary by Class &amp; Accounts'!X211*W48/(W33+W37)),0,'O4 Summary by Class &amp; Accounts'!X211*W48/(W33+W37))</f>
        <v>0</v>
      </c>
    </row>
    <row r="21" spans="1:24" s="776" customFormat="1" ht="12.75" x14ac:dyDescent="0.2">
      <c r="A21" s="629"/>
      <c r="B21" s="772" t="s">
        <v>365</v>
      </c>
      <c r="C21" s="777">
        <f t="shared" si="0"/>
        <v>428207.5339461469</v>
      </c>
      <c r="D21" s="776">
        <f>IF(ISERROR(D48/(D33+D37)*'O1 Revenue to cost|RR'!D38),0,D48/(D33+D37)*'O1 Revenue to cost|RR'!D38)</f>
        <v>250880.76252416483</v>
      </c>
      <c r="E21" s="776">
        <f>IF(ISERROR(E48/(E33+E37)*'O1 Revenue to cost|RR'!E38),0,E48/(E33+E37)*'O1 Revenue to cost|RR'!E38)</f>
        <v>57217.832747537526</v>
      </c>
      <c r="F21" s="776">
        <f>IF(ISERROR(F48/(F33+F37)*'O1 Revenue to cost|RR'!F38),0,F48/(F33+F37)*'O1 Revenue to cost|RR'!F38)</f>
        <v>83897.313073506331</v>
      </c>
      <c r="G21" s="776">
        <f>IF(ISERROR(G48/(G33+G37)*'O1 Revenue to cost|RR'!G38),0,G48/(G33+G37)*'O1 Revenue to cost|RR'!G38)</f>
        <v>0</v>
      </c>
      <c r="H21" s="776">
        <f>IF(ISERROR(H48/(H33+H37)*'O1 Revenue to cost|RR'!H38),0,H48/(H33+H37)*'O1 Revenue to cost|RR'!H38)</f>
        <v>4817.7659876649741</v>
      </c>
      <c r="I21" s="776">
        <f>IF(ISERROR(I48/(I33+I37)*'O1 Revenue to cost|RR'!I38),0,I48/(I33+I37)*'O1 Revenue to cost|RR'!I38)</f>
        <v>0</v>
      </c>
      <c r="J21" s="776">
        <f>IF(ISERROR(J48/(J33+J37)*'O1 Revenue to cost|RR'!J38),0,J48/(J33+J37)*'O1 Revenue to cost|RR'!J38)</f>
        <v>28087.923403674995</v>
      </c>
      <c r="K21" s="776">
        <f>IF(ISERROR(K48/(K33+K37)*'O1 Revenue to cost|RR'!K38),0,K48/(K33+K37)*'O1 Revenue to cost|RR'!K38)</f>
        <v>1780.9935074559753</v>
      </c>
      <c r="L21" s="776">
        <f>IF(ISERROR(L48/(L33+L37)*'O1 Revenue to cost|RR'!L38),0,L48/(L33+L37)*'O1 Revenue to cost|RR'!L38)</f>
        <v>1524.9427021422091</v>
      </c>
      <c r="M21" s="776">
        <f>IF(ISERROR(M48/(M33+M37)*'O1 Revenue to cost|RR'!M38),0,M48/(M33+M37)*'O1 Revenue to cost|RR'!M38)</f>
        <v>0</v>
      </c>
      <c r="N21" s="776">
        <f>IF(ISERROR(N48/(N33+N37)*'O1 Revenue to cost|RR'!N38),0,N48/(N33+N37)*'O1 Revenue to cost|RR'!N38)</f>
        <v>0</v>
      </c>
      <c r="O21" s="776">
        <f>IF(ISERROR(O48/(O33+O37)*'O1 Revenue to cost|RR'!O38),0,O48/(O33+O37)*'O1 Revenue to cost|RR'!O38)</f>
        <v>0</v>
      </c>
      <c r="P21" s="776">
        <f>IF(ISERROR(P48/(P33+P37)*'O1 Revenue to cost|RR'!P38),0,P48/(P33+P37)*'O1 Revenue to cost|RR'!P38)</f>
        <v>0</v>
      </c>
      <c r="Q21" s="776">
        <f>IF(ISERROR(Q48/(Q33+Q37)*'O1 Revenue to cost|RR'!Q38),0,Q48/(Q33+Q37)*'O1 Revenue to cost|RR'!Q38)</f>
        <v>0</v>
      </c>
      <c r="R21" s="776">
        <f>IF(ISERROR(R48/(R33+R37)*'O1 Revenue to cost|RR'!R38),0,R48/(R33+R37)*'O1 Revenue to cost|RR'!R38)</f>
        <v>0</v>
      </c>
      <c r="S21" s="776">
        <f>IF(ISERROR(S48/(S33+S37)*'O1 Revenue to cost|RR'!S38),0,S48/(S33+S37)*'O1 Revenue to cost|RR'!S38)</f>
        <v>0</v>
      </c>
      <c r="T21" s="776">
        <f>IF(ISERROR(T48/(T33+T37)*'O1 Revenue to cost|RR'!T38),0,T48/(T33+T37)*'O1 Revenue to cost|RR'!T38)</f>
        <v>0</v>
      </c>
      <c r="U21" s="776">
        <f>IF(ISERROR(U48/(U33+U37)*'O1 Revenue to cost|RR'!U38),0,U48/(U33+U37)*'O1 Revenue to cost|RR'!U38)</f>
        <v>0</v>
      </c>
      <c r="V21" s="776">
        <f>IF(ISERROR(V48/(V33+V37)*'O1 Revenue to cost|RR'!V38),0,V48/(V33+V37)*'O1 Revenue to cost|RR'!V38)</f>
        <v>0</v>
      </c>
      <c r="W21" s="664">
        <f>IF(ISERROR(W48/(W33+W37)*'O1 Revenue to cost|RR'!W38),0,W48/(W33+W37)*'O1 Revenue to cost|RR'!W38)</f>
        <v>0</v>
      </c>
    </row>
    <row r="22" spans="1:24" s="870" customFormat="1" ht="20.25" customHeight="1" x14ac:dyDescent="0.2">
      <c r="A22" s="868"/>
      <c r="B22" s="911" t="s">
        <v>809</v>
      </c>
      <c r="C22" s="2251">
        <f>IF(SUM(C12:C21)=SUM(D22:W22), SUM(C12:C21), "Error - Please Revise")</f>
        <v>2021382.4406419734</v>
      </c>
      <c r="D22" s="913">
        <f t="shared" ref="D22:W22" si="4">SUM(D12:D21)</f>
        <v>1179487.1348180685</v>
      </c>
      <c r="E22" s="913">
        <f t="shared" si="4"/>
        <v>271515.36410045484</v>
      </c>
      <c r="F22" s="913">
        <f t="shared" si="4"/>
        <v>402246.13215168926</v>
      </c>
      <c r="G22" s="913">
        <f t="shared" si="4"/>
        <v>0</v>
      </c>
      <c r="H22" s="913">
        <f t="shared" si="4"/>
        <v>22886.704106104189</v>
      </c>
      <c r="I22" s="913">
        <f t="shared" si="4"/>
        <v>0</v>
      </c>
      <c r="J22" s="913">
        <f t="shared" si="4"/>
        <v>129879.63104547457</v>
      </c>
      <c r="K22" s="913">
        <f t="shared" si="4"/>
        <v>8242.929632229756</v>
      </c>
      <c r="L22" s="913">
        <f t="shared" si="4"/>
        <v>7124.5447879522762</v>
      </c>
      <c r="M22" s="913">
        <f t="shared" si="4"/>
        <v>0</v>
      </c>
      <c r="N22" s="913">
        <f t="shared" si="4"/>
        <v>0</v>
      </c>
      <c r="O22" s="913">
        <f t="shared" si="4"/>
        <v>0</v>
      </c>
      <c r="P22" s="913">
        <f t="shared" si="4"/>
        <v>0</v>
      </c>
      <c r="Q22" s="913">
        <f t="shared" si="4"/>
        <v>0</v>
      </c>
      <c r="R22" s="913">
        <f t="shared" si="4"/>
        <v>0</v>
      </c>
      <c r="S22" s="913">
        <f t="shared" si="4"/>
        <v>0</v>
      </c>
      <c r="T22" s="913">
        <f t="shared" si="4"/>
        <v>0</v>
      </c>
      <c r="U22" s="913">
        <f t="shared" si="4"/>
        <v>0</v>
      </c>
      <c r="V22" s="913">
        <f t="shared" si="4"/>
        <v>0</v>
      </c>
      <c r="W22" s="914">
        <f t="shared" si="4"/>
        <v>0</v>
      </c>
      <c r="X22" s="869"/>
    </row>
    <row r="23" spans="1:24" s="663" customFormat="1" ht="12.75" x14ac:dyDescent="0.2">
      <c r="A23" s="543"/>
      <c r="B23" s="779"/>
      <c r="C23" s="777"/>
      <c r="D23" s="776"/>
      <c r="E23" s="776"/>
      <c r="F23" s="776"/>
      <c r="G23" s="776"/>
      <c r="H23" s="776"/>
      <c r="I23" s="776"/>
      <c r="J23" s="776"/>
      <c r="K23" s="776"/>
      <c r="L23" s="776"/>
      <c r="M23" s="776"/>
      <c r="N23" s="776"/>
      <c r="O23" s="776"/>
      <c r="P23" s="776"/>
      <c r="Q23" s="776"/>
      <c r="R23" s="776"/>
      <c r="S23" s="776"/>
      <c r="T23" s="776"/>
      <c r="U23" s="776"/>
      <c r="V23" s="776"/>
      <c r="W23" s="664"/>
      <c r="X23" s="776"/>
    </row>
    <row r="24" spans="1:24" s="798" customFormat="1" ht="12.75" x14ac:dyDescent="0.2">
      <c r="A24" s="765"/>
      <c r="B24" s="794" t="s">
        <v>1466</v>
      </c>
      <c r="C24" s="780"/>
      <c r="D24" s="795">
        <f>IF('I6.1 Revenue'!D26-'I6.1 Revenue'!D27=0,0,'I6.1 Revenue'!D26-'I6.1 Revenue'!D27)</f>
        <v>0</v>
      </c>
      <c r="E24" s="795">
        <f>IF('I6.1 Revenue'!E26-'I6.1 Revenue'!E27=0,0,'I6.1 Revenue'!E26-'I6.1 Revenue'!E27)</f>
        <v>0</v>
      </c>
      <c r="F24" s="795">
        <f>IF('I6.1 Revenue'!F26-'I6.1 Revenue'!F27=0,0,'I6.1 Revenue'!F26-'I6.1 Revenue'!F27)</f>
        <v>503523</v>
      </c>
      <c r="G24" s="795">
        <f>IF('I6.1 Revenue'!G26-'I6.1 Revenue'!G27=0,0,'I6.1 Revenue'!G26-'I6.1 Revenue'!G27)</f>
        <v>0</v>
      </c>
      <c r="H24" s="795">
        <f>IF('I6.1 Revenue'!H26-'I6.1 Revenue'!H27=0,0,'I6.1 Revenue'!H26-'I6.1 Revenue'!H27)</f>
        <v>24821</v>
      </c>
      <c r="I24" s="795">
        <f>IF('I6.1 Revenue'!I26-'I6.1 Revenue'!I27=0,0,'I6.1 Revenue'!I26-'I6.1 Revenue'!I27)</f>
        <v>-6400</v>
      </c>
      <c r="J24" s="795">
        <f>IF('I6.1 Revenue'!J26-'I6.1 Revenue'!J27=0,0,'I6.1 Revenue'!J26-'I6.1 Revenue'!J27)</f>
        <v>24157</v>
      </c>
      <c r="K24" s="795">
        <f>IF('I6.1 Revenue'!K26-'I6.1 Revenue'!K27=0,0,'I6.1 Revenue'!K26-'I6.1 Revenue'!K27)</f>
        <v>1452</v>
      </c>
      <c r="L24" s="795">
        <f>IF('I6.1 Revenue'!L26-'I6.1 Revenue'!L27=0,0,'I6.1 Revenue'!L26-'I6.1 Revenue'!L27)</f>
        <v>0</v>
      </c>
      <c r="M24" s="795">
        <f>IF('I6.1 Revenue'!M26-'I6.1 Revenue'!M27=0,0,'I6.1 Revenue'!M26-'I6.1 Revenue'!M27)</f>
        <v>0</v>
      </c>
      <c r="N24" s="795">
        <f>IF('I6.1 Revenue'!N26-'I6.1 Revenue'!N27=0,0,'I6.1 Revenue'!N26-'I6.1 Revenue'!N27)</f>
        <v>0</v>
      </c>
      <c r="O24" s="795">
        <f>IF('I6.1 Revenue'!O26-'I6.1 Revenue'!O27=0,0,'I6.1 Revenue'!O26-'I6.1 Revenue'!O27)</f>
        <v>0</v>
      </c>
      <c r="P24" s="795">
        <f>IF('I6.1 Revenue'!P26-'I6.1 Revenue'!P27=0,0,'I6.1 Revenue'!P26-'I6.1 Revenue'!P27)</f>
        <v>0</v>
      </c>
      <c r="Q24" s="795">
        <f>IF('I6.1 Revenue'!Q26-'I6.1 Revenue'!Q27=0,0,'I6.1 Revenue'!Q26-'I6.1 Revenue'!Q27)</f>
        <v>0</v>
      </c>
      <c r="R24" s="795">
        <f>IF('I6.1 Revenue'!R26-'I6.1 Revenue'!R27=0,0,'I6.1 Revenue'!R26-'I6.1 Revenue'!R27)</f>
        <v>0</v>
      </c>
      <c r="S24" s="795">
        <f>IF('I6.1 Revenue'!S26-'I6.1 Revenue'!S27=0,0,'I6.1 Revenue'!S26-'I6.1 Revenue'!S27)</f>
        <v>0</v>
      </c>
      <c r="T24" s="795">
        <f>IF('I6.1 Revenue'!T26-'I6.1 Revenue'!T27=0,0,'I6.1 Revenue'!T26-'I6.1 Revenue'!T27)</f>
        <v>0</v>
      </c>
      <c r="U24" s="795">
        <f>IF('I6.1 Revenue'!U26-'I6.1 Revenue'!U27=0,0,'I6.1 Revenue'!U26-'I6.1 Revenue'!U27)</f>
        <v>0</v>
      </c>
      <c r="V24" s="795">
        <f>IF('I6.1 Revenue'!V26-'I6.1 Revenue'!V27=0,0,'I6.1 Revenue'!V26-'I6.1 Revenue'!V27)</f>
        <v>0</v>
      </c>
      <c r="W24" s="664">
        <f>IF('I6.1 Revenue'!W26-'I6.1 Revenue'!W27=0,0,'I6.1 Revenue'!W26-'I6.1 Revenue'!W27)</f>
        <v>0</v>
      </c>
      <c r="X24" s="797"/>
    </row>
    <row r="25" spans="1:24" s="872" customFormat="1" ht="12.75" x14ac:dyDescent="0.2">
      <c r="A25" s="864"/>
      <c r="B25" s="794" t="s">
        <v>1467</v>
      </c>
      <c r="C25" s="780"/>
      <c r="D25" s="795">
        <f>IF('I6.1 Revenue'!D25-'I6.1 Revenue'!D28=0,0,'I6.1 Revenue'!D25-'I6.1 Revenue'!D28)</f>
        <v>255687351</v>
      </c>
      <c r="E25" s="795">
        <f>IF('I6.1 Revenue'!E25-'I6.1 Revenue'!E28=0,0,'I6.1 Revenue'!E25-'I6.1 Revenue'!E28)</f>
        <v>97434167</v>
      </c>
      <c r="F25" s="795">
        <f>IF('I6.1 Revenue'!F25-'I6.1 Revenue'!F28=0,0,'I6.1 Revenue'!F25-'I6.1 Revenue'!F28)</f>
        <v>221905974</v>
      </c>
      <c r="G25" s="795">
        <f>IF('I6.1 Revenue'!G25-'I6.1 Revenue'!G28=0,0,'I6.1 Revenue'!G25-'I6.1 Revenue'!G28)</f>
        <v>0</v>
      </c>
      <c r="H25" s="795">
        <f>IF('I6.1 Revenue'!H25-'I6.1 Revenue'!H28=0,0,'I6.1 Revenue'!H25-'I6.1 Revenue'!H28)</f>
        <v>156701083</v>
      </c>
      <c r="I25" s="795">
        <f>IF('I6.1 Revenue'!I25-'I6.1 Revenue'!I28=0,0,'I6.1 Revenue'!I25-'I6.1 Revenue'!I28)</f>
        <v>247541912</v>
      </c>
      <c r="J25" s="795">
        <f>IF('I6.1 Revenue'!J25-'I6.1 Revenue'!J28=0,0,'I6.1 Revenue'!J25-'I6.1 Revenue'!J28)</f>
        <v>8991302</v>
      </c>
      <c r="K25" s="795">
        <f>IF('I6.1 Revenue'!K25-'I6.1 Revenue'!K28=0,0,'I6.1 Revenue'!K25-'I6.1 Revenue'!K28)</f>
        <v>627674</v>
      </c>
      <c r="L25" s="795">
        <f>IF('I6.1 Revenue'!L25-'I6.1 Revenue'!L28=0,0,'I6.1 Revenue'!L25-'I6.1 Revenue'!L28)</f>
        <v>2238935</v>
      </c>
      <c r="M25" s="795">
        <f>IF('I6.1 Revenue'!M25-'I6.1 Revenue'!M28=0,0,'I6.1 Revenue'!M25-'I6.1 Revenue'!M28)</f>
        <v>0</v>
      </c>
      <c r="N25" s="795">
        <f>IF('I6.1 Revenue'!N25-'I6.1 Revenue'!N28=0,0,'I6.1 Revenue'!N25-'I6.1 Revenue'!N28)</f>
        <v>0</v>
      </c>
      <c r="O25" s="795">
        <f>IF('I6.1 Revenue'!O25-'I6.1 Revenue'!O28=0,0,'I6.1 Revenue'!O25-'I6.1 Revenue'!O28)</f>
        <v>0</v>
      </c>
      <c r="P25" s="795">
        <f>IF('I6.1 Revenue'!P25-'I6.1 Revenue'!P28=0,0,'I6.1 Revenue'!P25-'I6.1 Revenue'!P28)</f>
        <v>0</v>
      </c>
      <c r="Q25" s="795">
        <f>IF('I6.1 Revenue'!Q25-'I6.1 Revenue'!Q28=0,0,'I6.1 Revenue'!Q25-'I6.1 Revenue'!Q28)</f>
        <v>0</v>
      </c>
      <c r="R25" s="795">
        <f>IF('I6.1 Revenue'!R25-'I6.1 Revenue'!R28=0,0,'I6.1 Revenue'!R25-'I6.1 Revenue'!R28)</f>
        <v>0</v>
      </c>
      <c r="S25" s="795">
        <f>IF('I6.1 Revenue'!S25-'I6.1 Revenue'!S28=0,0,'I6.1 Revenue'!S25-'I6.1 Revenue'!S28)</f>
        <v>0</v>
      </c>
      <c r="T25" s="795">
        <f>IF('I6.1 Revenue'!T25-'I6.1 Revenue'!T28=0,0,'I6.1 Revenue'!T25-'I6.1 Revenue'!T28)</f>
        <v>0</v>
      </c>
      <c r="U25" s="795">
        <f>IF('I6.1 Revenue'!U25-'I6.1 Revenue'!U28=0,0,'I6.1 Revenue'!U25-'I6.1 Revenue'!U28)</f>
        <v>0</v>
      </c>
      <c r="V25" s="795">
        <f>IF('I6.1 Revenue'!V25-'I6.1 Revenue'!V28=0,0,'I6.1 Revenue'!V25-'I6.1 Revenue'!V28)</f>
        <v>0</v>
      </c>
      <c r="W25" s="664">
        <f>IF('I6.1 Revenue'!W25-'I6.1 Revenue'!W28=0,0,'I6.1 Revenue'!W25-'I6.1 Revenue'!W28)</f>
        <v>0</v>
      </c>
      <c r="X25" s="871"/>
    </row>
    <row r="26" spans="1:24" s="798" customFormat="1" ht="12.75" x14ac:dyDescent="0.2">
      <c r="A26" s="765"/>
      <c r="C26" s="780"/>
      <c r="D26" s="795"/>
      <c r="E26" s="795"/>
      <c r="F26" s="795"/>
      <c r="G26" s="795"/>
      <c r="H26" s="795"/>
      <c r="I26" s="795"/>
      <c r="J26" s="795"/>
      <c r="K26" s="795"/>
      <c r="L26" s="795"/>
      <c r="M26" s="795"/>
      <c r="N26" s="795"/>
      <c r="O26" s="795"/>
      <c r="P26" s="795"/>
      <c r="Q26" s="795"/>
      <c r="R26" s="795"/>
      <c r="S26" s="795"/>
      <c r="T26" s="795"/>
      <c r="U26" s="795"/>
      <c r="V26" s="795"/>
      <c r="W26" s="664"/>
      <c r="X26" s="797"/>
    </row>
    <row r="27" spans="1:24" s="799" customFormat="1" ht="12.75" x14ac:dyDescent="0.2">
      <c r="A27" s="47"/>
      <c r="B27" s="799" t="s">
        <v>1548</v>
      </c>
      <c r="C27" s="817"/>
      <c r="D27" s="873">
        <f>IF(ISERROR(D22/D24),0,D22/D24)</f>
        <v>0</v>
      </c>
      <c r="E27" s="873">
        <f t="shared" ref="E27:W27" si="5">IF(ISERROR(E22/E24),0,E22/E24)</f>
        <v>0</v>
      </c>
      <c r="F27" s="873">
        <f t="shared" si="5"/>
        <v>0.79886347227770982</v>
      </c>
      <c r="G27" s="873">
        <f t="shared" si="5"/>
        <v>0</v>
      </c>
      <c r="H27" s="873">
        <f t="shared" si="5"/>
        <v>0.9220701867815233</v>
      </c>
      <c r="I27" s="873">
        <f t="shared" si="5"/>
        <v>0</v>
      </c>
      <c r="J27" s="873">
        <f t="shared" si="5"/>
        <v>5.3764801525634214</v>
      </c>
      <c r="K27" s="873">
        <f t="shared" si="5"/>
        <v>5.6769487825273801</v>
      </c>
      <c r="L27" s="873">
        <f t="shared" si="5"/>
        <v>0</v>
      </c>
      <c r="M27" s="873">
        <f t="shared" si="5"/>
        <v>0</v>
      </c>
      <c r="N27" s="873">
        <f t="shared" si="5"/>
        <v>0</v>
      </c>
      <c r="O27" s="873">
        <f t="shared" si="5"/>
        <v>0</v>
      </c>
      <c r="P27" s="873">
        <f t="shared" si="5"/>
        <v>0</v>
      </c>
      <c r="Q27" s="873">
        <f t="shared" si="5"/>
        <v>0</v>
      </c>
      <c r="R27" s="873">
        <f t="shared" si="5"/>
        <v>0</v>
      </c>
      <c r="S27" s="873">
        <f t="shared" si="5"/>
        <v>0</v>
      </c>
      <c r="T27" s="873">
        <f t="shared" si="5"/>
        <v>0</v>
      </c>
      <c r="U27" s="873">
        <f t="shared" si="5"/>
        <v>0</v>
      </c>
      <c r="V27" s="873">
        <f t="shared" si="5"/>
        <v>0</v>
      </c>
      <c r="W27" s="874">
        <f t="shared" si="5"/>
        <v>0</v>
      </c>
    </row>
    <row r="28" spans="1:24" s="821" customFormat="1" ht="12.75" x14ac:dyDescent="0.2">
      <c r="A28" s="808"/>
      <c r="B28" s="799" t="s">
        <v>1549</v>
      </c>
      <c r="C28" s="875"/>
      <c r="D28" s="873">
        <f>IF(ISERROR(D22/D25),0,D22/D25)</f>
        <v>4.6130054154226363E-3</v>
      </c>
      <c r="E28" s="873">
        <f t="shared" ref="E28:W28" si="6">IF(ISERROR(E22/E25),0,E22/E25)</f>
        <v>2.7866545428612824E-3</v>
      </c>
      <c r="F28" s="873">
        <f t="shared" si="6"/>
        <v>1.8126872607390429E-3</v>
      </c>
      <c r="G28" s="873">
        <f t="shared" si="6"/>
        <v>0</v>
      </c>
      <c r="H28" s="873">
        <f t="shared" si="6"/>
        <v>1.4605326056428206E-4</v>
      </c>
      <c r="I28" s="873">
        <f t="shared" si="6"/>
        <v>0</v>
      </c>
      <c r="J28" s="873">
        <f t="shared" si="6"/>
        <v>1.4445030435578137E-2</v>
      </c>
      <c r="K28" s="873">
        <f t="shared" si="6"/>
        <v>1.3132501317928981E-2</v>
      </c>
      <c r="L28" s="873">
        <f t="shared" si="6"/>
        <v>3.1821132761568676E-3</v>
      </c>
      <c r="M28" s="873">
        <f t="shared" si="6"/>
        <v>0</v>
      </c>
      <c r="N28" s="873">
        <f t="shared" si="6"/>
        <v>0</v>
      </c>
      <c r="O28" s="873">
        <f t="shared" si="6"/>
        <v>0</v>
      </c>
      <c r="P28" s="873">
        <f t="shared" si="6"/>
        <v>0</v>
      </c>
      <c r="Q28" s="873">
        <f t="shared" si="6"/>
        <v>0</v>
      </c>
      <c r="R28" s="873">
        <f t="shared" si="6"/>
        <v>0</v>
      </c>
      <c r="S28" s="873">
        <f t="shared" si="6"/>
        <v>0</v>
      </c>
      <c r="T28" s="873">
        <f t="shared" si="6"/>
        <v>0</v>
      </c>
      <c r="U28" s="873">
        <f t="shared" si="6"/>
        <v>0</v>
      </c>
      <c r="V28" s="873">
        <f t="shared" si="6"/>
        <v>0</v>
      </c>
      <c r="W28" s="874">
        <f t="shared" si="6"/>
        <v>0</v>
      </c>
    </row>
    <row r="29" spans="1:24" s="663" customFormat="1" ht="12.75" x14ac:dyDescent="0.2">
      <c r="A29" s="543"/>
      <c r="B29" s="779"/>
      <c r="C29" s="777"/>
      <c r="D29" s="776"/>
      <c r="E29" s="776"/>
      <c r="F29" s="776"/>
      <c r="G29" s="776"/>
      <c r="H29" s="776"/>
      <c r="I29" s="776"/>
      <c r="J29" s="776"/>
      <c r="K29" s="776"/>
      <c r="L29" s="776"/>
      <c r="M29" s="776"/>
      <c r="N29" s="776"/>
      <c r="O29" s="776"/>
      <c r="P29" s="776"/>
      <c r="Q29" s="776"/>
      <c r="R29" s="776"/>
      <c r="S29" s="776"/>
      <c r="T29" s="776"/>
      <c r="U29" s="776"/>
      <c r="V29" s="776"/>
      <c r="W29" s="664"/>
      <c r="X29" s="776"/>
    </row>
    <row r="30" spans="1:24" s="663" customFormat="1" ht="12.75" x14ac:dyDescent="0.2">
      <c r="A30" s="543"/>
      <c r="B30" s="779"/>
      <c r="C30" s="777"/>
      <c r="D30" s="776"/>
      <c r="E30" s="776"/>
      <c r="F30" s="776"/>
      <c r="G30" s="776"/>
      <c r="H30" s="776"/>
      <c r="I30" s="776"/>
      <c r="J30" s="776"/>
      <c r="K30" s="776"/>
      <c r="L30" s="776"/>
      <c r="M30" s="776"/>
      <c r="N30" s="776"/>
      <c r="O30" s="776"/>
      <c r="P30" s="776"/>
      <c r="Q30" s="776"/>
      <c r="R30" s="776"/>
      <c r="S30" s="776"/>
      <c r="T30" s="776"/>
      <c r="U30" s="776"/>
      <c r="V30" s="776"/>
      <c r="W30" s="664"/>
      <c r="X30" s="776"/>
    </row>
    <row r="31" spans="1:24" s="663" customFormat="1" ht="12.75" x14ac:dyDescent="0.2">
      <c r="A31" s="543"/>
      <c r="B31" s="779" t="s">
        <v>353</v>
      </c>
      <c r="C31" s="777">
        <f>SUM(D31:W31)</f>
        <v>22520169.509999994</v>
      </c>
      <c r="D31" s="776">
        <f>SUM('O4 Summary by Class &amp; Accounts'!E61:E74)+SUM('O4 Summary by Class &amp; Accounts'!E75:E77)+SUM('O4 Summary by Class &amp; Accounts'!E78) +SUM('O4 Summary by Class &amp; Accounts'!E80:E81)</f>
        <v>11735301.881106993</v>
      </c>
      <c r="E31" s="776">
        <f>SUM('O4 Summary by Class &amp; Accounts'!F61:F74)+SUM('O4 Summary by Class &amp; Accounts'!F75:F77)+SUM('O4 Summary by Class &amp; Accounts'!F78) +SUM('O4 Summary by Class &amp; Accounts'!F80:F81)</f>
        <v>2957820.3709128052</v>
      </c>
      <c r="F31" s="776">
        <f>SUM('O4 Summary by Class &amp; Accounts'!G61:G74)+SUM('O4 Summary by Class &amp; Accounts'!G75:G77)+SUM('O4 Summary by Class &amp; Accounts'!G78) +SUM('O4 Summary by Class &amp; Accounts'!G80:G81)</f>
        <v>3552656.923618691</v>
      </c>
      <c r="G31" s="776">
        <f>SUM('O4 Summary by Class &amp; Accounts'!H61:H74)+SUM('O4 Summary by Class &amp; Accounts'!H75:H77)+SUM('O4 Summary by Class &amp; Accounts'!H78) +SUM('O4 Summary by Class &amp; Accounts'!H80:H81)</f>
        <v>0</v>
      </c>
      <c r="H31" s="776">
        <f>SUM('O4 Summary by Class &amp; Accounts'!I61:I74)+SUM('O4 Summary by Class &amp; Accounts'!I75:I77)+SUM('O4 Summary by Class &amp; Accounts'!I78) +SUM('O4 Summary by Class &amp; Accounts'!I80:I81)</f>
        <v>1299611.0554555212</v>
      </c>
      <c r="I31" s="776">
        <f>SUM('O4 Summary by Class &amp; Accounts'!J61:J74)+SUM('O4 Summary by Class &amp; Accounts'!J75:J77)+SUM('O4 Summary by Class &amp; Accounts'!J78) +SUM('O4 Summary by Class &amp; Accounts'!J80:J81)</f>
        <v>1704029.3149097268</v>
      </c>
      <c r="J31" s="776">
        <f>SUM('O4 Summary by Class &amp; Accounts'!K61:K74)+SUM('O4 Summary by Class &amp; Accounts'!K75:K77)+SUM('O4 Summary by Class &amp; Accounts'!K78) +SUM('O4 Summary by Class &amp; Accounts'!K80:K81)</f>
        <v>1136971.7509945014</v>
      </c>
      <c r="K31" s="776">
        <f>SUM('O4 Summary by Class &amp; Accounts'!L61:L74)+SUM('O4 Summary by Class &amp; Accounts'!L75:L77)+SUM('O4 Summary by Class &amp; Accounts'!L78) +SUM('O4 Summary by Class &amp; Accounts'!L80:L81)</f>
        <v>71836.960562866749</v>
      </c>
      <c r="L31" s="776">
        <f>SUM('O4 Summary by Class &amp; Accounts'!M61:M74)+SUM('O4 Summary by Class &amp; Accounts'!M75:M77)+SUM('O4 Summary by Class &amp; Accounts'!M78) +SUM('O4 Summary by Class &amp; Accounts'!M80:M81)</f>
        <v>61941.252438891141</v>
      </c>
      <c r="M31" s="776">
        <f>SUM('O4 Summary by Class &amp; Accounts'!N61:N74)+SUM('O4 Summary by Class &amp; Accounts'!N75:N77)+SUM('O4 Summary by Class &amp; Accounts'!N78) +SUM('O4 Summary by Class &amp; Accounts'!N80:N81)</f>
        <v>0</v>
      </c>
      <c r="N31" s="776">
        <f>SUM('O4 Summary by Class &amp; Accounts'!O61:O74)+SUM('O4 Summary by Class &amp; Accounts'!O75:O77)+SUM('O4 Summary by Class &amp; Accounts'!O78) +SUM('O4 Summary by Class &amp; Accounts'!O80:O81)</f>
        <v>0</v>
      </c>
      <c r="O31" s="776">
        <f>SUM('O4 Summary by Class &amp; Accounts'!P61:P74)+SUM('O4 Summary by Class &amp; Accounts'!P75:P77)+SUM('O4 Summary by Class &amp; Accounts'!P78) +SUM('O4 Summary by Class &amp; Accounts'!P80:P81)</f>
        <v>0</v>
      </c>
      <c r="P31" s="776">
        <f>SUM('O4 Summary by Class &amp; Accounts'!Q61:Q74)+SUM('O4 Summary by Class &amp; Accounts'!Q75:Q77)+SUM('O4 Summary by Class &amp; Accounts'!Q78) +SUM('O4 Summary by Class &amp; Accounts'!Q80:Q81)</f>
        <v>0</v>
      </c>
      <c r="Q31" s="776">
        <f>SUM('O4 Summary by Class &amp; Accounts'!R61:R74)+SUM('O4 Summary by Class &amp; Accounts'!R75:R77)+SUM('O4 Summary by Class &amp; Accounts'!R78) +SUM('O4 Summary by Class &amp; Accounts'!R80:R81)</f>
        <v>0</v>
      </c>
      <c r="R31" s="776">
        <f>SUM('O4 Summary by Class &amp; Accounts'!S61:S74)+SUM('O4 Summary by Class &amp; Accounts'!S75:S77)+SUM('O4 Summary by Class &amp; Accounts'!S78) +SUM('O4 Summary by Class &amp; Accounts'!S80:S81)</f>
        <v>0</v>
      </c>
      <c r="S31" s="776">
        <f>SUM('O4 Summary by Class &amp; Accounts'!T61:T74)+SUM('O4 Summary by Class &amp; Accounts'!T75:T77)+SUM('O4 Summary by Class &amp; Accounts'!T78) +SUM('O4 Summary by Class &amp; Accounts'!T80:T81)</f>
        <v>0</v>
      </c>
      <c r="T31" s="776">
        <f>SUM('O4 Summary by Class &amp; Accounts'!U61:U74)+SUM('O4 Summary by Class &amp; Accounts'!U75:U77)+SUM('O4 Summary by Class &amp; Accounts'!U78) +SUM('O4 Summary by Class &amp; Accounts'!U80:U81)</f>
        <v>0</v>
      </c>
      <c r="U31" s="776">
        <f>SUM('O4 Summary by Class &amp; Accounts'!V61:V74)+SUM('O4 Summary by Class &amp; Accounts'!V75:V77)+SUM('O4 Summary by Class &amp; Accounts'!V78) +SUM('O4 Summary by Class &amp; Accounts'!V80:V81)</f>
        <v>0</v>
      </c>
      <c r="V31" s="776">
        <f>SUM('O4 Summary by Class &amp; Accounts'!W61:W74)+SUM('O4 Summary by Class &amp; Accounts'!W75:W77)+SUM('O4 Summary by Class &amp; Accounts'!W78) +SUM('O4 Summary by Class &amp; Accounts'!W80:W81)</f>
        <v>0</v>
      </c>
      <c r="W31" s="664">
        <f>SUM('O4 Summary by Class &amp; Accounts'!X61:X74)+SUM('O4 Summary by Class &amp; Accounts'!X75:X77)+SUM('O4 Summary by Class &amp; Accounts'!X78) +SUM('O4 Summary by Class &amp; Accounts'!X80:X81)</f>
        <v>0</v>
      </c>
      <c r="X31" s="776"/>
    </row>
    <row r="32" spans="1:24" s="663" customFormat="1" ht="12.75" x14ac:dyDescent="0.2">
      <c r="A32" s="543"/>
      <c r="B32" s="779" t="s">
        <v>354</v>
      </c>
      <c r="C32" s="777">
        <f>SUM(D32:W32)</f>
        <v>-5033997.5</v>
      </c>
      <c r="D32" s="776">
        <f>'O7 Amortization'!AW81+'O7 Amortization'!AW152+'O7 Amortization'!AW223+'O7 Amortization'!AW294</f>
        <v>-2623225.3849157603</v>
      </c>
      <c r="E32" s="776">
        <f>'O7 Amortization'!AX81+'O7 Amortization'!AX152+'O7 Amortization'!AX223+'O7 Amortization'!AX294</f>
        <v>-661169.99456919893</v>
      </c>
      <c r="F32" s="776">
        <f>'O7 Amortization'!AY81+'O7 Amortization'!AY152+'O7 Amortization'!AY223+'O7 Amortization'!AY294</f>
        <v>-794135.49990877404</v>
      </c>
      <c r="G32" s="776">
        <f>'O7 Amortization'!AZ81+'O7 Amortization'!AZ152+'O7 Amortization'!AZ223+'O7 Amortization'!AZ294</f>
        <v>0</v>
      </c>
      <c r="H32" s="776">
        <f>'O7 Amortization'!BA81+'O7 Amortization'!BA152+'O7 Amortization'!BA223+'O7 Amortization'!BA294</f>
        <v>-290505.7531307835</v>
      </c>
      <c r="I32" s="776">
        <f>'O7 Amortization'!BB81+'O7 Amortization'!BB152+'O7 Amortization'!BB223+'O7 Amortization'!BB294</f>
        <v>-380906.51615092042</v>
      </c>
      <c r="J32" s="776">
        <f>'O7 Amortization'!BC81+'O7 Amortization'!BC152+'O7 Amortization'!BC223+'O7 Amortization'!BC294</f>
        <v>-254150.52713237519</v>
      </c>
      <c r="K32" s="776">
        <f>'O7 Amortization'!BD81+'O7 Amortization'!BD152+'O7 Amortization'!BD223+'O7 Amortization'!BD294</f>
        <v>-16057.919977933141</v>
      </c>
      <c r="L32" s="776">
        <f>'O7 Amortization'!BE81+'O7 Amortization'!BE152+'O7 Amortization'!BE223+'O7 Amortization'!BE294</f>
        <v>-13845.904214255042</v>
      </c>
      <c r="M32" s="776">
        <f>'O7 Amortization'!BF81+'O7 Amortization'!BF152+'O7 Amortization'!BF223+'O7 Amortization'!BF294</f>
        <v>0</v>
      </c>
      <c r="N32" s="776">
        <f>'O7 Amortization'!BG81+'O7 Amortization'!BG152+'O7 Amortization'!BG223+'O7 Amortization'!BG294</f>
        <v>0</v>
      </c>
      <c r="O32" s="776">
        <f>'O7 Amortization'!BH81+'O7 Amortization'!BH152+'O7 Amortization'!BH223+'O7 Amortization'!BH294</f>
        <v>0</v>
      </c>
      <c r="P32" s="776">
        <f>'O7 Amortization'!BI81+'O7 Amortization'!BI152+'O7 Amortization'!BI223+'O7 Amortization'!BI294</f>
        <v>0</v>
      </c>
      <c r="Q32" s="776">
        <f>'O7 Amortization'!BJ81+'O7 Amortization'!BJ152+'O7 Amortization'!BJ223+'O7 Amortization'!BJ294</f>
        <v>0</v>
      </c>
      <c r="R32" s="776">
        <f>'O7 Amortization'!BK81+'O7 Amortization'!BK152+'O7 Amortization'!BK223+'O7 Amortization'!BK294</f>
        <v>0</v>
      </c>
      <c r="S32" s="776">
        <f>'O7 Amortization'!BL81+'O7 Amortization'!BL152+'O7 Amortization'!BL223+'O7 Amortization'!BL294</f>
        <v>0</v>
      </c>
      <c r="T32" s="776">
        <f>'O7 Amortization'!BM81+'O7 Amortization'!BM152+'O7 Amortization'!BM223+'O7 Amortization'!BM294</f>
        <v>0</v>
      </c>
      <c r="U32" s="776">
        <f>'O7 Amortization'!BN81+'O7 Amortization'!BN152+'O7 Amortization'!BN223+'O7 Amortization'!BN294</f>
        <v>0</v>
      </c>
      <c r="V32" s="776">
        <f>'O7 Amortization'!BO81+'O7 Amortization'!BO152+'O7 Amortization'!BO223+'O7 Amortization'!BO294</f>
        <v>0</v>
      </c>
      <c r="W32" s="664">
        <f>'O7 Amortization'!BP81+'O7 Amortization'!BP152+'O7 Amortization'!BP223+'O7 Amortization'!BP294</f>
        <v>0</v>
      </c>
      <c r="X32" s="776"/>
    </row>
    <row r="33" spans="1:24" s="663" customFormat="1" ht="12.75" x14ac:dyDescent="0.2">
      <c r="A33" s="543"/>
      <c r="B33" s="779" t="s">
        <v>355</v>
      </c>
      <c r="C33" s="777">
        <f>SUM(D33:W33)</f>
        <v>17486172.009999994</v>
      </c>
      <c r="D33" s="776">
        <f>D31+D32</f>
        <v>9112076.4961912334</v>
      </c>
      <c r="E33" s="776">
        <f t="shared" ref="E33:W33" si="7">E31+E32</f>
        <v>2296650.376343606</v>
      </c>
      <c r="F33" s="776">
        <f t="shared" si="7"/>
        <v>2758521.4237099169</v>
      </c>
      <c r="G33" s="776">
        <f t="shared" si="7"/>
        <v>0</v>
      </c>
      <c r="H33" s="776">
        <f t="shared" si="7"/>
        <v>1009105.3023247377</v>
      </c>
      <c r="I33" s="776">
        <f t="shared" si="7"/>
        <v>1323122.7987588064</v>
      </c>
      <c r="J33" s="776">
        <f t="shared" si="7"/>
        <v>882821.22386212624</v>
      </c>
      <c r="K33" s="776">
        <f t="shared" si="7"/>
        <v>55779.040584933609</v>
      </c>
      <c r="L33" s="776">
        <f t="shared" si="7"/>
        <v>48095.348224636095</v>
      </c>
      <c r="M33" s="776">
        <f t="shared" si="7"/>
        <v>0</v>
      </c>
      <c r="N33" s="776">
        <f t="shared" si="7"/>
        <v>0</v>
      </c>
      <c r="O33" s="776">
        <f t="shared" si="7"/>
        <v>0</v>
      </c>
      <c r="P33" s="776">
        <f t="shared" si="7"/>
        <v>0</v>
      </c>
      <c r="Q33" s="776">
        <f t="shared" si="7"/>
        <v>0</v>
      </c>
      <c r="R33" s="776">
        <f t="shared" si="7"/>
        <v>0</v>
      </c>
      <c r="S33" s="776">
        <f t="shared" si="7"/>
        <v>0</v>
      </c>
      <c r="T33" s="776">
        <f t="shared" si="7"/>
        <v>0</v>
      </c>
      <c r="U33" s="776">
        <f t="shared" si="7"/>
        <v>0</v>
      </c>
      <c r="V33" s="776">
        <f t="shared" si="7"/>
        <v>0</v>
      </c>
      <c r="W33" s="664">
        <f t="shared" si="7"/>
        <v>0</v>
      </c>
      <c r="X33" s="776"/>
    </row>
    <row r="34" spans="1:24" s="663" customFormat="1" ht="12.75" x14ac:dyDescent="0.2">
      <c r="A34" s="543"/>
      <c r="B34" s="779"/>
      <c r="C34" s="777"/>
      <c r="D34" s="776"/>
      <c r="E34" s="776"/>
      <c r="F34" s="776"/>
      <c r="G34" s="776"/>
      <c r="H34" s="776"/>
      <c r="I34" s="776"/>
      <c r="J34" s="776"/>
      <c r="K34" s="776"/>
      <c r="L34" s="776"/>
      <c r="M34" s="776"/>
      <c r="N34" s="776"/>
      <c r="O34" s="776"/>
      <c r="P34" s="776"/>
      <c r="Q34" s="776"/>
      <c r="R34" s="776"/>
      <c r="S34" s="776"/>
      <c r="T34" s="776"/>
      <c r="U34" s="776"/>
      <c r="V34" s="776"/>
      <c r="W34" s="664"/>
      <c r="X34" s="776"/>
    </row>
    <row r="35" spans="1:24" s="663" customFormat="1" ht="12.75" x14ac:dyDescent="0.2">
      <c r="A35" s="543"/>
      <c r="B35" s="779" t="s">
        <v>356</v>
      </c>
      <c r="C35" s="777">
        <f>SUM(D35:W35)</f>
        <v>3593731.9999999995</v>
      </c>
      <c r="D35" s="776">
        <f>'O7 Amortization'!AW369+'O7 Amortization'!AW442+'O7 Amortization'!AW516+'O7 Amortization'!AW590</f>
        <v>1872700.3755929719</v>
      </c>
      <c r="E35" s="776">
        <f>'O7 Amortization'!AX369+'O7 Amortization'!AX442+'O7 Amortization'!AX516+'O7 Amortization'!AX590</f>
        <v>472004.16109129088</v>
      </c>
      <c r="F35" s="776">
        <f>'O7 Amortization'!AY369+'O7 Amortization'!AY442+'O7 Amortization'!AY516+'O7 Amortization'!AY590</f>
        <v>566927.2101065123</v>
      </c>
      <c r="G35" s="776">
        <f>'O7 Amortization'!AZ369+'O7 Amortization'!AZ442+'O7 Amortization'!AZ516+'O7 Amortization'!AZ590</f>
        <v>0</v>
      </c>
      <c r="H35" s="776">
        <f>'O7 Amortization'!BA369+'O7 Amortization'!BA442+'O7 Amortization'!BA516+'O7 Amortization'!BA590</f>
        <v>207389.81718012306</v>
      </c>
      <c r="I35" s="776">
        <f>'O7 Amortization'!BB369+'O7 Amortization'!BB442+'O7 Amortization'!BB516+'O7 Amortization'!BB590</f>
        <v>271926.22485412029</v>
      </c>
      <c r="J35" s="776">
        <f>'O7 Amortization'!BC369+'O7 Amortization'!BC442+'O7 Amortization'!BC516+'O7 Amortization'!BC590</f>
        <v>181436.10166125133</v>
      </c>
      <c r="K35" s="776">
        <f>'O7 Amortization'!BD369+'O7 Amortization'!BD442+'O7 Amortization'!BD516+'O7 Amortization'!BD590</f>
        <v>11463.625255701389</v>
      </c>
      <c r="L35" s="776">
        <f>'O7 Amortization'!BE369+'O7 Amortization'!BE442+'O7 Amortization'!BE516+'O7 Amortization'!BE590</f>
        <v>9884.484258028182</v>
      </c>
      <c r="M35" s="776">
        <f>'O7 Amortization'!BF369+'O7 Amortization'!BF442+'O7 Amortization'!BF516+'O7 Amortization'!BF590</f>
        <v>0</v>
      </c>
      <c r="N35" s="776">
        <f>'O7 Amortization'!BG369+'O7 Amortization'!BG442+'O7 Amortization'!BG516+'O7 Amortization'!BG590</f>
        <v>0</v>
      </c>
      <c r="O35" s="776">
        <f>'O7 Amortization'!BH369+'O7 Amortization'!BH442+'O7 Amortization'!BH516+'O7 Amortization'!BH590</f>
        <v>0</v>
      </c>
      <c r="P35" s="776">
        <f>'O7 Amortization'!BI369+'O7 Amortization'!BI442+'O7 Amortization'!BI516+'O7 Amortization'!BI590</f>
        <v>0</v>
      </c>
      <c r="Q35" s="776">
        <f>'O7 Amortization'!BJ369+'O7 Amortization'!BJ442+'O7 Amortization'!BJ516+'O7 Amortization'!BJ590</f>
        <v>0</v>
      </c>
      <c r="R35" s="776">
        <f>'O7 Amortization'!BK369+'O7 Amortization'!BK442+'O7 Amortization'!BK516+'O7 Amortization'!BK590</f>
        <v>0</v>
      </c>
      <c r="S35" s="776">
        <f>'O7 Amortization'!BL369+'O7 Amortization'!BL442+'O7 Amortization'!BL516+'O7 Amortization'!BL590</f>
        <v>0</v>
      </c>
      <c r="T35" s="776">
        <f>'O7 Amortization'!BM369+'O7 Amortization'!BM442+'O7 Amortization'!BM516+'O7 Amortization'!BM590</f>
        <v>0</v>
      </c>
      <c r="U35" s="776">
        <f>'O7 Amortization'!BN369+'O7 Amortization'!BN442+'O7 Amortization'!BN516+'O7 Amortization'!BN590</f>
        <v>0</v>
      </c>
      <c r="V35" s="776">
        <f>'O7 Amortization'!BO369+'O7 Amortization'!BO442+'O7 Amortization'!BO516+'O7 Amortization'!BO590</f>
        <v>0</v>
      </c>
      <c r="W35" s="664">
        <f>'O7 Amortization'!BP369+'O7 Amortization'!BP442+'O7 Amortization'!BP516+'O7 Amortization'!BP590</f>
        <v>0</v>
      </c>
      <c r="X35" s="776"/>
    </row>
    <row r="36" spans="1:24" s="663" customFormat="1" ht="12.75" x14ac:dyDescent="0.2">
      <c r="A36" s="543"/>
      <c r="B36" s="779"/>
      <c r="C36" s="777"/>
      <c r="D36" s="776"/>
      <c r="E36" s="776"/>
      <c r="F36" s="776"/>
      <c r="G36" s="776"/>
      <c r="H36" s="776"/>
      <c r="I36" s="776"/>
      <c r="J36" s="776"/>
      <c r="K36" s="776"/>
      <c r="L36" s="776"/>
      <c r="M36" s="776"/>
      <c r="N36" s="776"/>
      <c r="O36" s="776"/>
      <c r="P36" s="776"/>
      <c r="Q36" s="776"/>
      <c r="R36" s="776"/>
      <c r="S36" s="776"/>
      <c r="T36" s="776"/>
      <c r="U36" s="776"/>
      <c r="V36" s="776"/>
      <c r="W36" s="664"/>
      <c r="X36" s="776"/>
    </row>
    <row r="37" spans="1:24" s="663" customFormat="1" ht="12.75" x14ac:dyDescent="0.2">
      <c r="A37" s="543"/>
      <c r="B37" s="890" t="s">
        <v>1288</v>
      </c>
      <c r="C37" s="898">
        <f>SUM(D37:W37)</f>
        <v>35601674.904569052</v>
      </c>
      <c r="D37" s="899">
        <f>'O6 Source Data for E2'!D104</f>
        <v>18508596.685918555</v>
      </c>
      <c r="E37" s="899">
        <f>'O6 Source Data for E2'!E104</f>
        <v>4688326.6942170234</v>
      </c>
      <c r="F37" s="899">
        <f>'O6 Source Data for E2'!F104</f>
        <v>5603868.236392078</v>
      </c>
      <c r="G37" s="899">
        <f>'O6 Source Data for E2'!G104</f>
        <v>0</v>
      </c>
      <c r="H37" s="899">
        <f>'O6 Source Data for E2'!H104</f>
        <v>2075633.1497225782</v>
      </c>
      <c r="I37" s="899">
        <f>'O6 Source Data for E2'!I104</f>
        <v>2727013.9396155076</v>
      </c>
      <c r="J37" s="899">
        <f>'O6 Source Data for E2'!J104</f>
        <v>1787771.0500675123</v>
      </c>
      <c r="K37" s="899">
        <f>'O6 Source Data for E2'!K104</f>
        <v>112954.82486797767</v>
      </c>
      <c r="L37" s="899">
        <f>'O6 Source Data for E2'!L104</f>
        <v>97510.32376781627</v>
      </c>
      <c r="M37" s="899">
        <f>'O6 Source Data for E2'!M104</f>
        <v>0</v>
      </c>
      <c r="N37" s="899">
        <f>'O6 Source Data for E2'!N104</f>
        <v>0</v>
      </c>
      <c r="O37" s="899">
        <f>'O6 Source Data for E2'!O104</f>
        <v>0</v>
      </c>
      <c r="P37" s="899">
        <f>'O6 Source Data for E2'!P104</f>
        <v>0</v>
      </c>
      <c r="Q37" s="899">
        <f>'O6 Source Data for E2'!Q104</f>
        <v>0</v>
      </c>
      <c r="R37" s="899">
        <f>'O6 Source Data for E2'!R104</f>
        <v>0</v>
      </c>
      <c r="S37" s="899">
        <f>'O6 Source Data for E2'!S104</f>
        <v>0</v>
      </c>
      <c r="T37" s="899">
        <f>'O6 Source Data for E2'!T104</f>
        <v>0</v>
      </c>
      <c r="U37" s="899">
        <f>'O6 Source Data for E2'!U104</f>
        <v>0</v>
      </c>
      <c r="V37" s="899">
        <f>'O6 Source Data for E2'!V104</f>
        <v>0</v>
      </c>
      <c r="W37" s="900">
        <f>'O6 Source Data for E2'!W104</f>
        <v>0</v>
      </c>
      <c r="X37" s="776"/>
    </row>
    <row r="38" spans="1:24" s="663" customFormat="1" ht="12.75" x14ac:dyDescent="0.2">
      <c r="A38" s="543"/>
      <c r="B38" s="779"/>
      <c r="C38" s="777"/>
      <c r="D38" s="776"/>
      <c r="E38" s="776"/>
      <c r="F38" s="776"/>
      <c r="G38" s="776"/>
      <c r="H38" s="776"/>
      <c r="I38" s="776"/>
      <c r="J38" s="776"/>
      <c r="K38" s="776"/>
      <c r="L38" s="776"/>
      <c r="M38" s="776"/>
      <c r="N38" s="776"/>
      <c r="O38" s="776"/>
      <c r="P38" s="776"/>
      <c r="Q38" s="776"/>
      <c r="R38" s="776"/>
      <c r="S38" s="776"/>
      <c r="T38" s="776"/>
      <c r="U38" s="776"/>
      <c r="V38" s="776"/>
      <c r="W38" s="664"/>
      <c r="X38" s="776"/>
    </row>
    <row r="39" spans="1:24" s="663" customFormat="1" ht="12.75" x14ac:dyDescent="0.2">
      <c r="A39" s="543"/>
      <c r="B39" s="890" t="s">
        <v>362</v>
      </c>
      <c r="C39" s="898">
        <f>SUM(D39:W39)</f>
        <v>7637260.9999999991</v>
      </c>
      <c r="D39" s="899">
        <f>SUM('O4 Summary by Class &amp; Accounts'!E174:E203) + 'O4 Summary by Class &amp; Accounts'!E212+ SUM('O4 Summary by Class &amp; Accounts'!E214:E217)</f>
        <v>4944484.5893279528</v>
      </c>
      <c r="E39" s="899">
        <f>SUM('O4 Summary by Class &amp; Accounts'!F174:F203) + 'O4 Summary by Class &amp; Accounts'!F212+ SUM('O4 Summary by Class &amp; Accounts'!F214:F217)</f>
        <v>905064.79874957597</v>
      </c>
      <c r="F39" s="899">
        <f>SUM('O4 Summary by Class &amp; Accounts'!G174:G203) + 'O4 Summary by Class &amp; Accounts'!G212+ SUM('O4 Summary by Class &amp; Accounts'!G214:G217)</f>
        <v>861037.83177586552</v>
      </c>
      <c r="G39" s="899">
        <f>SUM('O4 Summary by Class &amp; Accounts'!H174:H203) + 'O4 Summary by Class &amp; Accounts'!H212+ SUM('O4 Summary by Class &amp; Accounts'!H214:H217)</f>
        <v>0</v>
      </c>
      <c r="H39" s="899">
        <f>SUM('O4 Summary by Class &amp; Accounts'!I174:I203) + 'O4 Summary by Class &amp; Accounts'!I212+ SUM('O4 Summary by Class &amp; Accounts'!I214:I217)</f>
        <v>270941.93120380113</v>
      </c>
      <c r="I39" s="899">
        <f>SUM('O4 Summary by Class &amp; Accounts'!J174:J203) + 'O4 Summary by Class &amp; Accounts'!J212+ SUM('O4 Summary by Class &amp; Accounts'!J214:J217)</f>
        <v>339534.9485315393</v>
      </c>
      <c r="J39" s="899">
        <f>SUM('O4 Summary by Class &amp; Accounts'!K174:K203) + 'O4 Summary by Class &amp; Accounts'!K212+ SUM('O4 Summary by Class &amp; Accounts'!K214:K217)</f>
        <v>253791.26018989593</v>
      </c>
      <c r="K39" s="899">
        <f>SUM('O4 Summary by Class &amp; Accounts'!L174:L203) + 'O4 Summary by Class &amp; Accounts'!L212+ SUM('O4 Summary by Class &amp; Accounts'!L214:L217)</f>
        <v>16689.889571257147</v>
      </c>
      <c r="L39" s="899">
        <f>SUM('O4 Summary by Class &amp; Accounts'!M174:M203) + 'O4 Summary by Class &amp; Accounts'!M212+ SUM('O4 Summary by Class &amp; Accounts'!M214:M217)</f>
        <v>45715.750650111608</v>
      </c>
      <c r="M39" s="899">
        <f>SUM('O4 Summary by Class &amp; Accounts'!N174:N203) + 'O4 Summary by Class &amp; Accounts'!N212+ SUM('O4 Summary by Class &amp; Accounts'!N214:N217)</f>
        <v>0</v>
      </c>
      <c r="N39" s="899">
        <f>SUM('O4 Summary by Class &amp; Accounts'!O174:O203) + 'O4 Summary by Class &amp; Accounts'!O212+ SUM('O4 Summary by Class &amp; Accounts'!O214:O217)</f>
        <v>0</v>
      </c>
      <c r="O39" s="899">
        <f>SUM('O4 Summary by Class &amp; Accounts'!P174:P203) + 'O4 Summary by Class &amp; Accounts'!P212+ SUM('O4 Summary by Class &amp; Accounts'!P214:P217)</f>
        <v>0</v>
      </c>
      <c r="P39" s="899">
        <f>SUM('O4 Summary by Class &amp; Accounts'!Q174:Q203) + 'O4 Summary by Class &amp; Accounts'!Q212+ SUM('O4 Summary by Class &amp; Accounts'!Q214:Q217)</f>
        <v>0</v>
      </c>
      <c r="Q39" s="899">
        <f>SUM('O4 Summary by Class &amp; Accounts'!R174:R203) + 'O4 Summary by Class &amp; Accounts'!R212+ SUM('O4 Summary by Class &amp; Accounts'!R214:R217)</f>
        <v>0</v>
      </c>
      <c r="R39" s="899">
        <f>SUM('O4 Summary by Class &amp; Accounts'!S174:S203) + 'O4 Summary by Class &amp; Accounts'!S212+ SUM('O4 Summary by Class &amp; Accounts'!S214:S217)</f>
        <v>0</v>
      </c>
      <c r="S39" s="899">
        <f>SUM('O4 Summary by Class &amp; Accounts'!T174:T203) + 'O4 Summary by Class &amp; Accounts'!T212+ SUM('O4 Summary by Class &amp; Accounts'!T214:T217)</f>
        <v>0</v>
      </c>
      <c r="T39" s="899">
        <f>SUM('O4 Summary by Class &amp; Accounts'!U174:U203) + 'O4 Summary by Class &amp; Accounts'!U212+ SUM('O4 Summary by Class &amp; Accounts'!U214:U217)</f>
        <v>0</v>
      </c>
      <c r="U39" s="899">
        <f>SUM('O4 Summary by Class &amp; Accounts'!V174:V203) + 'O4 Summary by Class &amp; Accounts'!V212+ SUM('O4 Summary by Class &amp; Accounts'!V214:V217)</f>
        <v>0</v>
      </c>
      <c r="V39" s="899">
        <f>SUM('O4 Summary by Class &amp; Accounts'!W174:W203) + 'O4 Summary by Class &amp; Accounts'!W212+ SUM('O4 Summary by Class &amp; Accounts'!W214:W217)</f>
        <v>0</v>
      </c>
      <c r="W39" s="900">
        <f>SUM('O4 Summary by Class &amp; Accounts'!X174:X203) + 'O4 Summary by Class &amp; Accounts'!X212+ SUM('O4 Summary by Class &amp; Accounts'!X214:X217)</f>
        <v>0</v>
      </c>
      <c r="X39" s="776"/>
    </row>
    <row r="40" spans="1:24" s="663" customFormat="1" ht="12.75" x14ac:dyDescent="0.2">
      <c r="A40" s="543"/>
      <c r="B40" s="779"/>
      <c r="C40" s="777"/>
      <c r="D40" s="776"/>
      <c r="E40" s="776"/>
      <c r="F40" s="776"/>
      <c r="G40" s="776"/>
      <c r="H40" s="776"/>
      <c r="I40" s="776"/>
      <c r="J40" s="776"/>
      <c r="K40" s="776"/>
      <c r="L40" s="776"/>
      <c r="M40" s="776"/>
      <c r="N40" s="776"/>
      <c r="O40" s="776"/>
      <c r="P40" s="776"/>
      <c r="Q40" s="776"/>
      <c r="R40" s="776"/>
      <c r="S40" s="776"/>
      <c r="T40" s="776"/>
      <c r="U40" s="776"/>
      <c r="V40" s="776"/>
      <c r="W40" s="664"/>
      <c r="X40" s="776"/>
    </row>
    <row r="41" spans="1:24" s="663" customFormat="1" ht="12.75" x14ac:dyDescent="0.2">
      <c r="A41" s="543"/>
      <c r="B41" s="890" t="s">
        <v>357</v>
      </c>
      <c r="C41" s="898">
        <f>SUM(D41:W41)</f>
        <v>5665481.0000000009</v>
      </c>
      <c r="D41" s="899">
        <f>'O6 Source Data for E2'!D165</f>
        <v>3717756.1828813753</v>
      </c>
      <c r="E41" s="899">
        <f>'O6 Source Data for E2'!E165</f>
        <v>666293.00717512902</v>
      </c>
      <c r="F41" s="899">
        <f>'O6 Source Data for E2'!F165</f>
        <v>621117.05053232459</v>
      </c>
      <c r="G41" s="899">
        <f>'O6 Source Data for E2'!G165</f>
        <v>0</v>
      </c>
      <c r="H41" s="899">
        <f>'O6 Source Data for E2'!H165</f>
        <v>192152.19863129815</v>
      </c>
      <c r="I41" s="899">
        <f>'O6 Source Data for E2'!I165</f>
        <v>239449.79751381671</v>
      </c>
      <c r="J41" s="899">
        <f>'O6 Source Data for E2'!J165</f>
        <v>181537.57117094265</v>
      </c>
      <c r="K41" s="899">
        <f>'O6 Source Data for E2'!K165</f>
        <v>11989.361762252292</v>
      </c>
      <c r="L41" s="899">
        <f>'O6 Source Data for E2'!L165</f>
        <v>35185.830332861842</v>
      </c>
      <c r="M41" s="899">
        <f>'O6 Source Data for E2'!M165</f>
        <v>0</v>
      </c>
      <c r="N41" s="899">
        <f>'O6 Source Data for E2'!N165</f>
        <v>0</v>
      </c>
      <c r="O41" s="899">
        <f>'O6 Source Data for E2'!O165</f>
        <v>0</v>
      </c>
      <c r="P41" s="899">
        <f>'O6 Source Data for E2'!P165</f>
        <v>0</v>
      </c>
      <c r="Q41" s="899">
        <f>'O6 Source Data for E2'!Q165</f>
        <v>0</v>
      </c>
      <c r="R41" s="899">
        <f>'O6 Source Data for E2'!R165</f>
        <v>0</v>
      </c>
      <c r="S41" s="899">
        <f>'O6 Source Data for E2'!S165</f>
        <v>0</v>
      </c>
      <c r="T41" s="899">
        <f>'O6 Source Data for E2'!T165</f>
        <v>0</v>
      </c>
      <c r="U41" s="899">
        <f>'O6 Source Data for E2'!U165</f>
        <v>0</v>
      </c>
      <c r="V41" s="899">
        <f>'O6 Source Data for E2'!V165</f>
        <v>0</v>
      </c>
      <c r="W41" s="900">
        <f>'O6 Source Data for E2'!W165</f>
        <v>0</v>
      </c>
      <c r="X41" s="776"/>
    </row>
    <row r="42" spans="1:24" s="663" customFormat="1" ht="12.75" x14ac:dyDescent="0.2">
      <c r="A42" s="543"/>
      <c r="B42" s="779"/>
      <c r="C42" s="777"/>
      <c r="D42" s="776"/>
      <c r="E42" s="776"/>
      <c r="F42" s="776"/>
      <c r="G42" s="776"/>
      <c r="H42" s="776"/>
      <c r="I42" s="776"/>
      <c r="J42" s="776"/>
      <c r="K42" s="776"/>
      <c r="L42" s="776"/>
      <c r="M42" s="776"/>
      <c r="N42" s="776"/>
      <c r="O42" s="776"/>
      <c r="P42" s="776"/>
      <c r="Q42" s="776"/>
      <c r="R42" s="776"/>
      <c r="S42" s="776"/>
      <c r="T42" s="776"/>
      <c r="U42" s="776"/>
      <c r="V42" s="776"/>
      <c r="W42" s="664"/>
      <c r="X42" s="776"/>
    </row>
    <row r="43" spans="1:24" s="663" customFormat="1" ht="12.75" x14ac:dyDescent="0.2">
      <c r="A43" s="543"/>
      <c r="B43" s="906" t="s">
        <v>361</v>
      </c>
      <c r="C43" s="777"/>
      <c r="D43" s="776"/>
      <c r="E43" s="776"/>
      <c r="F43" s="776"/>
      <c r="G43" s="776"/>
      <c r="H43" s="776"/>
      <c r="I43" s="776"/>
      <c r="J43" s="776"/>
      <c r="K43" s="776"/>
      <c r="L43" s="776"/>
      <c r="M43" s="776"/>
      <c r="N43" s="776"/>
      <c r="O43" s="776"/>
      <c r="P43" s="776"/>
      <c r="Q43" s="776"/>
      <c r="R43" s="776"/>
      <c r="S43" s="776"/>
      <c r="T43" s="776"/>
      <c r="U43" s="776"/>
      <c r="V43" s="776"/>
      <c r="W43" s="664"/>
      <c r="X43" s="776"/>
    </row>
    <row r="44" spans="1:24" s="663" customFormat="1" ht="12.75" x14ac:dyDescent="0.2">
      <c r="A44" s="543"/>
      <c r="B44" s="779" t="s">
        <v>1540</v>
      </c>
      <c r="C44" s="777">
        <f>SUM(D44:W44)</f>
        <v>6680532.9399999995</v>
      </c>
      <c r="D44" s="776">
        <f>'O4 Summary by Class &amp; Accounts'!E57</f>
        <v>3914030.1493756147</v>
      </c>
      <c r="E44" s="776">
        <f>'O4 Summary by Class &amp; Accounts'!F57</f>
        <v>892664.38846311369</v>
      </c>
      <c r="F44" s="776">
        <f>'O4 Summary by Class &amp; Accounts'!G57</f>
        <v>1308895.1481071785</v>
      </c>
      <c r="G44" s="776">
        <f>'O4 Summary by Class &amp; Accounts'!H57</f>
        <v>0</v>
      </c>
      <c r="H44" s="776">
        <f>'O4 Summary by Class &amp; Accounts'!I57</f>
        <v>75162.723273932963</v>
      </c>
      <c r="I44" s="776">
        <f>'O4 Summary by Class &amp; Accounts'!J57</f>
        <v>0</v>
      </c>
      <c r="J44" s="776">
        <f>'O4 Summary by Class &amp; Accounts'!K57</f>
        <v>438204.10114046803</v>
      </c>
      <c r="K44" s="776">
        <f>'O4 Summary by Class &amp; Accounts'!L57</f>
        <v>27785.559219007388</v>
      </c>
      <c r="L44" s="776">
        <f>'O4 Summary by Class &amp; Accounts'!M57</f>
        <v>23790.870420684485</v>
      </c>
      <c r="M44" s="776">
        <f>'O4 Summary by Class &amp; Accounts'!N57</f>
        <v>0</v>
      </c>
      <c r="N44" s="776">
        <f>'O4 Summary by Class &amp; Accounts'!O57</f>
        <v>0</v>
      </c>
      <c r="O44" s="776">
        <f>'O4 Summary by Class &amp; Accounts'!P57</f>
        <v>0</v>
      </c>
      <c r="P44" s="776">
        <f>'O4 Summary by Class &amp; Accounts'!Q57</f>
        <v>0</v>
      </c>
      <c r="Q44" s="776">
        <f>'O4 Summary by Class &amp; Accounts'!R57</f>
        <v>0</v>
      </c>
      <c r="R44" s="776">
        <f>'O4 Summary by Class &amp; Accounts'!S57</f>
        <v>0</v>
      </c>
      <c r="S44" s="776">
        <f>'O4 Summary by Class &amp; Accounts'!T57</f>
        <v>0</v>
      </c>
      <c r="T44" s="776">
        <f>'O4 Summary by Class &amp; Accounts'!U57</f>
        <v>0</v>
      </c>
      <c r="U44" s="776">
        <f>'O4 Summary by Class &amp; Accounts'!V57</f>
        <v>0</v>
      </c>
      <c r="V44" s="776">
        <f>'O4 Summary by Class &amp; Accounts'!W57</f>
        <v>0</v>
      </c>
      <c r="W44" s="664">
        <f>'O4 Summary by Class &amp; Accounts'!X57</f>
        <v>0</v>
      </c>
      <c r="X44" s="776"/>
    </row>
    <row r="45" spans="1:24" s="663" customFormat="1" ht="12.75" x14ac:dyDescent="0.2">
      <c r="A45" s="543"/>
      <c r="B45" s="779" t="s">
        <v>351</v>
      </c>
      <c r="C45" s="777">
        <f>SUM(D45:W45)</f>
        <v>-424657.46275809314</v>
      </c>
      <c r="D45" s="679">
        <f>IF(ISERROR('O7 Amortization'!G55+'O7 Amortization'!G126+'O7 Amortization'!G197+'O7 Amortization'!G268+'O7 Amortization'!AB55+'O7 Amortization'!AB126+'O7 Amortization'!AB197+'O7 Amortization'!AB268), "-", 'O7 Amortization'!G55+'O7 Amortization'!G126+'O7 Amortization'!G197+'O7 Amortization'!G268+'O7 Amortization'!AB55+'O7 Amortization'!AB126+'O7 Amortization'!AB197+'O7 Amortization'!AB268)</f>
        <v>-248800.82582042157</v>
      </c>
      <c r="E45" s="679">
        <f>IF(ISERROR('O7 Amortization'!H55+'O7 Amortization'!H126+'O7 Amortization'!H197+'O7 Amortization'!H268+'O7 Amortization'!AC55+'O7 Amortization'!AC126+'O7 Amortization'!AC197+'O7 Amortization'!AC268), "-", 'O7 Amortization'!H55+'O7 Amortization'!H126+'O7 Amortization'!H197+'O7 Amortization'!H268+'O7 Amortization'!AC55+'O7 Amortization'!AC126+'O7 Amortization'!AC197+'O7 Amortization'!AC268)</f>
        <v>-56743.466083298845</v>
      </c>
      <c r="F45" s="679">
        <f>IF(ISERROR('O7 Amortization'!I55+'O7 Amortization'!I126+'O7 Amortization'!I197+'O7 Amortization'!I268+'O7 Amortization'!AD55+'O7 Amortization'!AD126+'O7 Amortization'!AD197+'O7 Amortization'!AD268), "-", 'O7 Amortization'!I55+'O7 Amortization'!I126+'O7 Amortization'!I197+'O7 Amortization'!I268+'O7 Amortization'!AD55+'O7 Amortization'!AD126+'O7 Amortization'!AD197+'O7 Amortization'!AD268)</f>
        <v>-83201.759141625182</v>
      </c>
      <c r="G45" s="679">
        <f>IF(ISERROR('O7 Amortization'!J55+'O7 Amortization'!J126+'O7 Amortization'!J197+'O7 Amortization'!J268+'O7 Amortization'!AE55+'O7 Amortization'!AE126+'O7 Amortization'!AE197+'O7 Amortization'!AE268), "-", 'O7 Amortization'!J55+'O7 Amortization'!J126+'O7 Amortization'!J197+'O7 Amortization'!J268+'O7 Amortization'!AE55+'O7 Amortization'!AE126+'O7 Amortization'!AE197+'O7 Amortization'!AE268)</f>
        <v>0</v>
      </c>
      <c r="H45" s="679">
        <f>IF(ISERROR('O7 Amortization'!K55+'O7 Amortization'!K126+'O7 Amortization'!K197+'O7 Amortization'!K268+'O7 Amortization'!AF55+'O7 Amortization'!AF126+'O7 Amortization'!AF197+'O7 Amortization'!AF268), "-", 'O7 Amortization'!K55+'O7 Amortization'!K126+'O7 Amortization'!K197+'O7 Amortization'!K268+'O7 Amortization'!AF55+'O7 Amortization'!AF126+'O7 Amortization'!AF197+'O7 Amortization'!AF268)</f>
        <v>-4777.8241116639192</v>
      </c>
      <c r="I45" s="679">
        <f>IF(ISERROR('O7 Amortization'!L55+'O7 Amortization'!L126+'O7 Amortization'!L197+'O7 Amortization'!L268+'O7 Amortization'!AG55+'O7 Amortization'!AG126+'O7 Amortization'!AG197+'O7 Amortization'!AG268), "-", 'O7 Amortization'!L55+'O7 Amortization'!L126+'O7 Amortization'!L197+'O7 Amortization'!L268+'O7 Amortization'!AG55+'O7 Amortization'!AG126+'O7 Amortization'!AG197+'O7 Amortization'!AG268)</f>
        <v>0</v>
      </c>
      <c r="J45" s="679">
        <f>IF(ISERROR('O7 Amortization'!M55+'O7 Amortization'!M126+'O7 Amortization'!M197+'O7 Amortization'!M268+'O7 Amortization'!AH55+'O7 Amortization'!AH126+'O7 Amortization'!AH197+'O7 Amortization'!AH268), "-", 'O7 Amortization'!M55+'O7 Amortization'!M126+'O7 Amortization'!M197+'O7 Amortization'!M268+'O7 Amortization'!AH55+'O7 Amortization'!AH126+'O7 Amortization'!AH197+'O7 Amortization'!AH268)</f>
        <v>-27855.059384005071</v>
      </c>
      <c r="K45" s="679">
        <f>IF(ISERROR('O7 Amortization'!N55+'O7 Amortization'!N126+'O7 Amortization'!N197+'O7 Amortization'!N268+'O7 Amortization'!AI55+'O7 Amortization'!AI126+'O7 Amortization'!AI197+'O7 Amortization'!AI268), "-", 'O7 Amortization'!N55+'O7 Amortization'!N126+'O7 Amortization'!N197+'O7 Amortization'!N268+'O7 Amortization'!AI55+'O7 Amortization'!AI126+'O7 Amortization'!AI197+'O7 Amortization'!AI268)</f>
        <v>-1766.2281116240438</v>
      </c>
      <c r="L45" s="679">
        <f>IF(ISERROR('O7 Amortization'!O55+'O7 Amortization'!O126+'O7 Amortization'!O197+'O7 Amortization'!O268+'O7 Amortization'!AJ55+'O7 Amortization'!AJ126+'O7 Amortization'!AJ197+'O7 Amortization'!AJ268), "-", 'O7 Amortization'!O55+'O7 Amortization'!O126+'O7 Amortization'!O197+'O7 Amortization'!O268+'O7 Amortization'!AJ55+'O7 Amortization'!AJ126+'O7 Amortization'!AJ197+'O7 Amortization'!AJ268)</f>
        <v>-1512.3001054545271</v>
      </c>
      <c r="M45" s="679">
        <f>IF(ISERROR('O7 Amortization'!P55+'O7 Amortization'!P126+'O7 Amortization'!P197+'O7 Amortization'!P268+'O7 Amortization'!AK55+'O7 Amortization'!AK126+'O7 Amortization'!AK197+'O7 Amortization'!AK268), "-", 'O7 Amortization'!P55+'O7 Amortization'!P126+'O7 Amortization'!P197+'O7 Amortization'!P268+'O7 Amortization'!AK55+'O7 Amortization'!AK126+'O7 Amortization'!AK197+'O7 Amortization'!AK268)</f>
        <v>0</v>
      </c>
      <c r="N45" s="679">
        <f>IF(ISERROR('O7 Amortization'!Q55+'O7 Amortization'!Q126+'O7 Amortization'!Q197+'O7 Amortization'!Q268+'O7 Amortization'!AL55+'O7 Amortization'!AL126+'O7 Amortization'!AL197+'O7 Amortization'!AL268), "-", 'O7 Amortization'!Q55+'O7 Amortization'!Q126+'O7 Amortization'!Q197+'O7 Amortization'!Q268+'O7 Amortization'!AL55+'O7 Amortization'!AL126+'O7 Amortization'!AL197+'O7 Amortization'!AL268)</f>
        <v>0</v>
      </c>
      <c r="O45" s="679">
        <f>IF(ISERROR('O7 Amortization'!R55+'O7 Amortization'!R126+'O7 Amortization'!R197+'O7 Amortization'!R268+'O7 Amortization'!AM55+'O7 Amortization'!AM126+'O7 Amortization'!AM197+'O7 Amortization'!AM268), "-", 'O7 Amortization'!R55+'O7 Amortization'!R126+'O7 Amortization'!R197+'O7 Amortization'!R268+'O7 Amortization'!AM55+'O7 Amortization'!AM126+'O7 Amortization'!AM197+'O7 Amortization'!AM268)</f>
        <v>0</v>
      </c>
      <c r="P45" s="679">
        <f>IF(ISERROR('O7 Amortization'!S55+'O7 Amortization'!S126+'O7 Amortization'!S197+'O7 Amortization'!S268+'O7 Amortization'!AN55+'O7 Amortization'!AN126+'O7 Amortization'!AN197+'O7 Amortization'!AN268), "-", 'O7 Amortization'!S55+'O7 Amortization'!S126+'O7 Amortization'!S197+'O7 Amortization'!S268+'O7 Amortization'!AN55+'O7 Amortization'!AN126+'O7 Amortization'!AN197+'O7 Amortization'!AN268)</f>
        <v>0</v>
      </c>
      <c r="Q45" s="679">
        <f>IF(ISERROR('O7 Amortization'!T55+'O7 Amortization'!T126+'O7 Amortization'!T197+'O7 Amortization'!T268+'O7 Amortization'!AO55+'O7 Amortization'!AO126+'O7 Amortization'!AO197+'O7 Amortization'!AO268), "-", 'O7 Amortization'!T55+'O7 Amortization'!T126+'O7 Amortization'!T197+'O7 Amortization'!T268+'O7 Amortization'!AO55+'O7 Amortization'!AO126+'O7 Amortization'!AO197+'O7 Amortization'!AO268)</f>
        <v>0</v>
      </c>
      <c r="R45" s="679">
        <f>IF(ISERROR('O7 Amortization'!U55+'O7 Amortization'!U126+'O7 Amortization'!U197+'O7 Amortization'!U268+'O7 Amortization'!AP55+'O7 Amortization'!AP126+'O7 Amortization'!AP197+'O7 Amortization'!AP268), "-", 'O7 Amortization'!U55+'O7 Amortization'!U126+'O7 Amortization'!U197+'O7 Amortization'!U268+'O7 Amortization'!AP55+'O7 Amortization'!AP126+'O7 Amortization'!AP197+'O7 Amortization'!AP268)</f>
        <v>0</v>
      </c>
      <c r="S45" s="679">
        <f>IF(ISERROR('O7 Amortization'!V55+'O7 Amortization'!V126+'O7 Amortization'!V197+'O7 Amortization'!V268+'O7 Amortization'!AQ55+'O7 Amortization'!AQ126+'O7 Amortization'!AQ197+'O7 Amortization'!AQ268), "-", 'O7 Amortization'!V55+'O7 Amortization'!V126+'O7 Amortization'!V197+'O7 Amortization'!V268+'O7 Amortization'!AQ55+'O7 Amortization'!AQ126+'O7 Amortization'!AQ197+'O7 Amortization'!AQ268)</f>
        <v>0</v>
      </c>
      <c r="T45" s="679">
        <f>IF(ISERROR('O7 Amortization'!W55+'O7 Amortization'!W126+'O7 Amortization'!W197+'O7 Amortization'!W268+'O7 Amortization'!AR55+'O7 Amortization'!AR126+'O7 Amortization'!AR197+'O7 Amortization'!AR268), "-", 'O7 Amortization'!W55+'O7 Amortization'!W126+'O7 Amortization'!W197+'O7 Amortization'!W268+'O7 Amortization'!AR55+'O7 Amortization'!AR126+'O7 Amortization'!AR197+'O7 Amortization'!AR268)</f>
        <v>0</v>
      </c>
      <c r="U45" s="679">
        <f>IF(ISERROR('O7 Amortization'!X55+'O7 Amortization'!X126+'O7 Amortization'!X197+'O7 Amortization'!X268+'O7 Amortization'!AS55+'O7 Amortization'!AS126+'O7 Amortization'!AS197+'O7 Amortization'!AS268), "-", 'O7 Amortization'!X55+'O7 Amortization'!X126+'O7 Amortization'!X197+'O7 Amortization'!X268+'O7 Amortization'!AS55+'O7 Amortization'!AS126+'O7 Amortization'!AS197+'O7 Amortization'!AS268)</f>
        <v>0</v>
      </c>
      <c r="V45" s="679">
        <f>IF(ISERROR('O7 Amortization'!Y55+'O7 Amortization'!Y126+'O7 Amortization'!Y197+'O7 Amortization'!Y268+'O7 Amortization'!AT55+'O7 Amortization'!AT126+'O7 Amortization'!AT197+'O7 Amortization'!AT268), "-", 'O7 Amortization'!Y55+'O7 Amortization'!Y126+'O7 Amortization'!Y197+'O7 Amortization'!Y268+'O7 Amortization'!AT55+'O7 Amortization'!AT126+'O7 Amortization'!AT197+'O7 Amortization'!AT268)</f>
        <v>0</v>
      </c>
      <c r="W45" s="680">
        <f>IF(ISERROR('O7 Amortization'!Z55+'O7 Amortization'!Z126+'O7 Amortization'!Z197+'O7 Amortization'!Z268+'O7 Amortization'!AU55+'O7 Amortization'!AU126+'O7 Amortization'!AU197+'O7 Amortization'!AU268), "-", 'O7 Amortization'!Z55+'O7 Amortization'!Z126+'O7 Amortization'!Z197+'O7 Amortization'!Z268+'O7 Amortization'!AU55+'O7 Amortization'!AU126+'O7 Amortization'!AU197+'O7 Amortization'!AU268)</f>
        <v>0</v>
      </c>
      <c r="X45" s="776"/>
    </row>
    <row r="46" spans="1:24" s="663" customFormat="1" ht="12.75" x14ac:dyDescent="0.2">
      <c r="A46" s="543"/>
      <c r="B46" s="779" t="s">
        <v>352</v>
      </c>
      <c r="C46" s="777">
        <f>SUM(D46:W46)</f>
        <v>6255875.4772419073</v>
      </c>
      <c r="D46" s="679">
        <f>IF(ISERROR(D44+D45), "-", D44+D45)</f>
        <v>3665229.3235551929</v>
      </c>
      <c r="E46" s="679">
        <f t="shared" ref="E46:W46" si="8">IF(ISERROR(E44+E45), "-", E44+E45)</f>
        <v>835920.92237981479</v>
      </c>
      <c r="F46" s="679">
        <f t="shared" si="8"/>
        <v>1225693.3889655534</v>
      </c>
      <c r="G46" s="679">
        <f t="shared" si="8"/>
        <v>0</v>
      </c>
      <c r="H46" s="679">
        <f t="shared" si="8"/>
        <v>70384.899162269037</v>
      </c>
      <c r="I46" s="679">
        <f t="shared" si="8"/>
        <v>0</v>
      </c>
      <c r="J46" s="679">
        <f t="shared" si="8"/>
        <v>410349.04175646295</v>
      </c>
      <c r="K46" s="679">
        <f t="shared" si="8"/>
        <v>26019.331107383343</v>
      </c>
      <c r="L46" s="679">
        <f t="shared" si="8"/>
        <v>22278.570315229957</v>
      </c>
      <c r="M46" s="679">
        <f t="shared" si="8"/>
        <v>0</v>
      </c>
      <c r="N46" s="679">
        <f t="shared" si="8"/>
        <v>0</v>
      </c>
      <c r="O46" s="679">
        <f t="shared" si="8"/>
        <v>0</v>
      </c>
      <c r="P46" s="679">
        <f t="shared" si="8"/>
        <v>0</v>
      </c>
      <c r="Q46" s="679">
        <f t="shared" si="8"/>
        <v>0</v>
      </c>
      <c r="R46" s="679">
        <f t="shared" si="8"/>
        <v>0</v>
      </c>
      <c r="S46" s="679">
        <f t="shared" si="8"/>
        <v>0</v>
      </c>
      <c r="T46" s="679">
        <f t="shared" si="8"/>
        <v>0</v>
      </c>
      <c r="U46" s="679">
        <f t="shared" si="8"/>
        <v>0</v>
      </c>
      <c r="V46" s="679">
        <f t="shared" si="8"/>
        <v>0</v>
      </c>
      <c r="W46" s="680">
        <f t="shared" si="8"/>
        <v>0</v>
      </c>
      <c r="X46" s="776"/>
    </row>
    <row r="47" spans="1:24" s="663" customFormat="1" ht="12.75" x14ac:dyDescent="0.2">
      <c r="A47" s="543"/>
      <c r="B47" s="779" t="s">
        <v>363</v>
      </c>
      <c r="C47" s="777">
        <f>SUM(D47:W47)</f>
        <v>3077982.1101812767</v>
      </c>
      <c r="D47" s="776">
        <f>IF(ISERROR(D46/D37*D33),0,D46/D37*D33)</f>
        <v>1804450.6852173964</v>
      </c>
      <c r="E47" s="776">
        <f t="shared" ref="E47:W47" si="9">IF(ISERROR(E46/E37*E33),0,E46/E37*E33)</f>
        <v>409488.97681237978</v>
      </c>
      <c r="F47" s="776">
        <f t="shared" si="9"/>
        <v>603351.35119771049</v>
      </c>
      <c r="G47" s="776">
        <f t="shared" si="9"/>
        <v>0</v>
      </c>
      <c r="H47" s="776">
        <f t="shared" si="9"/>
        <v>34218.847852632694</v>
      </c>
      <c r="I47" s="776">
        <f t="shared" si="9"/>
        <v>0</v>
      </c>
      <c r="J47" s="776">
        <f t="shared" si="9"/>
        <v>202634.91974568611</v>
      </c>
      <c r="K47" s="776">
        <f t="shared" si="9"/>
        <v>12848.794440856234</v>
      </c>
      <c r="L47" s="776">
        <f t="shared" si="9"/>
        <v>10988.534914614627</v>
      </c>
      <c r="M47" s="776">
        <f t="shared" si="9"/>
        <v>0</v>
      </c>
      <c r="N47" s="776">
        <f t="shared" si="9"/>
        <v>0</v>
      </c>
      <c r="O47" s="776">
        <f t="shared" si="9"/>
        <v>0</v>
      </c>
      <c r="P47" s="776">
        <f t="shared" si="9"/>
        <v>0</v>
      </c>
      <c r="Q47" s="776">
        <f t="shared" si="9"/>
        <v>0</v>
      </c>
      <c r="R47" s="776">
        <f t="shared" si="9"/>
        <v>0</v>
      </c>
      <c r="S47" s="776">
        <f t="shared" si="9"/>
        <v>0</v>
      </c>
      <c r="T47" s="776">
        <f t="shared" si="9"/>
        <v>0</v>
      </c>
      <c r="U47" s="776">
        <f t="shared" si="9"/>
        <v>0</v>
      </c>
      <c r="V47" s="776">
        <f t="shared" si="9"/>
        <v>0</v>
      </c>
      <c r="W47" s="664">
        <f t="shared" si="9"/>
        <v>0</v>
      </c>
      <c r="X47" s="776"/>
    </row>
    <row r="48" spans="1:24" s="663" customFormat="1" ht="12.75" x14ac:dyDescent="0.2">
      <c r="A48" s="543"/>
      <c r="B48" s="779" t="s">
        <v>1284</v>
      </c>
      <c r="C48" s="777">
        <f>SUM(D48:W48)</f>
        <v>9333857.5874231849</v>
      </c>
      <c r="D48" s="776">
        <f t="shared" ref="D48:W48" si="10">SUM(D46:D47)</f>
        <v>5469680.0087725893</v>
      </c>
      <c r="E48" s="776">
        <f t="shared" si="10"/>
        <v>1245409.8991921945</v>
      </c>
      <c r="F48" s="776">
        <f t="shared" si="10"/>
        <v>1829044.7401632639</v>
      </c>
      <c r="G48" s="776">
        <f t="shared" si="10"/>
        <v>0</v>
      </c>
      <c r="H48" s="776">
        <f t="shared" si="10"/>
        <v>104603.74701490173</v>
      </c>
      <c r="I48" s="776">
        <f t="shared" si="10"/>
        <v>0</v>
      </c>
      <c r="J48" s="776">
        <f t="shared" si="10"/>
        <v>612983.961502149</v>
      </c>
      <c r="K48" s="776">
        <f t="shared" si="10"/>
        <v>38868.125548239579</v>
      </c>
      <c r="L48" s="776">
        <f t="shared" si="10"/>
        <v>33267.105229844587</v>
      </c>
      <c r="M48" s="776">
        <f t="shared" si="10"/>
        <v>0</v>
      </c>
      <c r="N48" s="776">
        <f t="shared" si="10"/>
        <v>0</v>
      </c>
      <c r="O48" s="776">
        <f t="shared" si="10"/>
        <v>0</v>
      </c>
      <c r="P48" s="776">
        <f t="shared" si="10"/>
        <v>0</v>
      </c>
      <c r="Q48" s="776">
        <f t="shared" si="10"/>
        <v>0</v>
      </c>
      <c r="R48" s="776">
        <f t="shared" si="10"/>
        <v>0</v>
      </c>
      <c r="S48" s="776">
        <f t="shared" si="10"/>
        <v>0</v>
      </c>
      <c r="T48" s="776">
        <f t="shared" si="10"/>
        <v>0</v>
      </c>
      <c r="U48" s="776">
        <f t="shared" si="10"/>
        <v>0</v>
      </c>
      <c r="V48" s="776">
        <f t="shared" si="10"/>
        <v>0</v>
      </c>
      <c r="W48" s="664">
        <f t="shared" si="10"/>
        <v>0</v>
      </c>
      <c r="X48" s="776"/>
    </row>
    <row r="49" spans="1:24" s="663" customFormat="1" ht="12.75" x14ac:dyDescent="0.2">
      <c r="A49" s="543"/>
      <c r="B49" s="779"/>
      <c r="C49" s="777"/>
      <c r="D49" s="776"/>
      <c r="E49" s="776"/>
      <c r="F49" s="776"/>
      <c r="G49" s="776"/>
      <c r="H49" s="776"/>
      <c r="I49" s="776"/>
      <c r="J49" s="776"/>
      <c r="K49" s="776"/>
      <c r="L49" s="776"/>
      <c r="M49" s="776"/>
      <c r="N49" s="776"/>
      <c r="O49" s="776"/>
      <c r="P49" s="776"/>
      <c r="Q49" s="776"/>
      <c r="R49" s="776"/>
      <c r="S49" s="776"/>
      <c r="T49" s="776"/>
      <c r="U49" s="776"/>
      <c r="V49" s="776"/>
      <c r="W49" s="664"/>
      <c r="X49" s="776"/>
    </row>
    <row r="50" spans="1:24" s="663" customFormat="1" ht="12.75" x14ac:dyDescent="0.2">
      <c r="A50" s="543"/>
      <c r="B50" s="906" t="s">
        <v>764</v>
      </c>
      <c r="C50" s="777"/>
      <c r="D50" s="776"/>
      <c r="E50" s="776"/>
      <c r="F50" s="776"/>
      <c r="G50" s="776"/>
      <c r="H50" s="776"/>
      <c r="I50" s="776"/>
      <c r="J50" s="776"/>
      <c r="K50" s="776"/>
      <c r="L50" s="776"/>
      <c r="M50" s="776"/>
      <c r="N50" s="776"/>
      <c r="O50" s="776"/>
      <c r="P50" s="776"/>
      <c r="Q50" s="776"/>
      <c r="R50" s="776"/>
      <c r="S50" s="776"/>
      <c r="T50" s="776"/>
      <c r="U50" s="776"/>
      <c r="V50" s="776"/>
      <c r="W50" s="664"/>
      <c r="X50" s="776"/>
    </row>
    <row r="51" spans="1:24" s="685" customFormat="1" ht="12.75" x14ac:dyDescent="0.2">
      <c r="A51" s="13"/>
      <c r="B51" s="788" t="s">
        <v>291</v>
      </c>
      <c r="C51" s="777">
        <f>SUM(D51:W51)</f>
        <v>792514.00000000012</v>
      </c>
      <c r="D51" s="776">
        <f>'O4 Summary by Class &amp; Accounts'!E131</f>
        <v>385831.33276448376</v>
      </c>
      <c r="E51" s="776">
        <f>'O4 Summary by Class &amp; Accounts'!F131</f>
        <v>90846.486982807735</v>
      </c>
      <c r="F51" s="776">
        <f>'O4 Summary by Class &amp; Accounts'!G131</f>
        <v>152320.18549939018</v>
      </c>
      <c r="G51" s="776">
        <f>'O4 Summary by Class &amp; Accounts'!H131</f>
        <v>0</v>
      </c>
      <c r="H51" s="776">
        <f>'O4 Summary by Class &amp; Accounts'!I131</f>
        <v>51005.928437071125</v>
      </c>
      <c r="I51" s="776">
        <f>'O4 Summary by Class &amp; Accounts'!J131</f>
        <v>68851.940283114978</v>
      </c>
      <c r="J51" s="776">
        <f>'O4 Summary by Class &amp; Accounts'!K131</f>
        <v>38872.488550634094</v>
      </c>
      <c r="K51" s="776">
        <f>'O4 Summary by Class &amp; Accounts'!L131</f>
        <v>2475.5834919665808</v>
      </c>
      <c r="L51" s="776">
        <f>'O4 Summary by Class &amp; Accounts'!M131</f>
        <v>2310.0539905315854</v>
      </c>
      <c r="M51" s="776">
        <f>'O4 Summary by Class &amp; Accounts'!N131</f>
        <v>0</v>
      </c>
      <c r="N51" s="776">
        <f>'O4 Summary by Class &amp; Accounts'!O131</f>
        <v>0</v>
      </c>
      <c r="O51" s="776">
        <f>'O4 Summary by Class &amp; Accounts'!P131</f>
        <v>0</v>
      </c>
      <c r="P51" s="776">
        <f>'O4 Summary by Class &amp; Accounts'!Q131</f>
        <v>0</v>
      </c>
      <c r="Q51" s="776">
        <f>'O4 Summary by Class &amp; Accounts'!R131</f>
        <v>0</v>
      </c>
      <c r="R51" s="776">
        <f>'O4 Summary by Class &amp; Accounts'!S131</f>
        <v>0</v>
      </c>
      <c r="S51" s="776">
        <f>'O4 Summary by Class &amp; Accounts'!T131</f>
        <v>0</v>
      </c>
      <c r="T51" s="776">
        <f>'O4 Summary by Class &amp; Accounts'!U131</f>
        <v>0</v>
      </c>
      <c r="U51" s="776">
        <f>'O4 Summary by Class &amp; Accounts'!V131</f>
        <v>0</v>
      </c>
      <c r="V51" s="776">
        <f>'O4 Summary by Class &amp; Accounts'!W131</f>
        <v>0</v>
      </c>
      <c r="W51" s="664">
        <f>'O4 Summary by Class &amp; Accounts'!X131</f>
        <v>0</v>
      </c>
      <c r="X51" s="789"/>
    </row>
    <row r="52" spans="1:24" s="685" customFormat="1" ht="12.75" x14ac:dyDescent="0.2">
      <c r="A52" s="13"/>
      <c r="B52" s="790" t="s">
        <v>292</v>
      </c>
      <c r="C52" s="777">
        <f>SUM(D52:W52)</f>
        <v>221350.00000000003</v>
      </c>
      <c r="D52" s="776">
        <f>'O4 Summary by Class &amp; Accounts'!E132</f>
        <v>107763.10009339708</v>
      </c>
      <c r="E52" s="776">
        <f>'O4 Summary by Class &amp; Accounts'!F132</f>
        <v>25373.520081215589</v>
      </c>
      <c r="F52" s="776">
        <f>'O4 Summary by Class &amp; Accounts'!G132</f>
        <v>42543.189218474392</v>
      </c>
      <c r="G52" s="776">
        <f>'O4 Summary by Class &amp; Accounts'!H132</f>
        <v>0</v>
      </c>
      <c r="H52" s="776">
        <f>'O4 Summary by Class &amp; Accounts'!I132</f>
        <v>14246.009861713097</v>
      </c>
      <c r="I52" s="776">
        <f>'O4 Summary by Class &amp; Accounts'!J132</f>
        <v>19230.419881121976</v>
      </c>
      <c r="J52" s="776">
        <f>'O4 Summary by Class &amp; Accounts'!K132</f>
        <v>10857.127244039671</v>
      </c>
      <c r="K52" s="776">
        <f>'O4 Summary by Class &amp; Accounts'!L132</f>
        <v>691.43309259748412</v>
      </c>
      <c r="L52" s="776">
        <f>'O4 Summary by Class &amp; Accounts'!M132</f>
        <v>645.20052744073462</v>
      </c>
      <c r="M52" s="776">
        <f>'O4 Summary by Class &amp; Accounts'!N132</f>
        <v>0</v>
      </c>
      <c r="N52" s="776">
        <f>'O4 Summary by Class &amp; Accounts'!O132</f>
        <v>0</v>
      </c>
      <c r="O52" s="776">
        <f>'O4 Summary by Class &amp; Accounts'!P132</f>
        <v>0</v>
      </c>
      <c r="P52" s="776">
        <f>'O4 Summary by Class &amp; Accounts'!Q132</f>
        <v>0</v>
      </c>
      <c r="Q52" s="776">
        <f>'O4 Summary by Class &amp; Accounts'!R132</f>
        <v>0</v>
      </c>
      <c r="R52" s="776">
        <f>'O4 Summary by Class &amp; Accounts'!S132</f>
        <v>0</v>
      </c>
      <c r="S52" s="776">
        <f>'O4 Summary by Class &amp; Accounts'!T132</f>
        <v>0</v>
      </c>
      <c r="T52" s="776">
        <f>'O4 Summary by Class &amp; Accounts'!U132</f>
        <v>0</v>
      </c>
      <c r="U52" s="776">
        <f>'O4 Summary by Class &amp; Accounts'!V132</f>
        <v>0</v>
      </c>
      <c r="V52" s="776">
        <f>'O4 Summary by Class &amp; Accounts'!W132</f>
        <v>0</v>
      </c>
      <c r="W52" s="664">
        <f>'O4 Summary by Class &amp; Accounts'!X132</f>
        <v>0</v>
      </c>
    </row>
    <row r="53" spans="1:24" s="685" customFormat="1" ht="12.75" x14ac:dyDescent="0.2">
      <c r="A53" s="13"/>
      <c r="B53" s="790" t="s">
        <v>293</v>
      </c>
      <c r="C53" s="777">
        <f>SUM(D53:W53)</f>
        <v>451608</v>
      </c>
      <c r="D53" s="776">
        <f>'O4 Summary by Class &amp; Accounts'!E149</f>
        <v>219863.01381061153</v>
      </c>
      <c r="E53" s="776">
        <f>'O4 Summary by Class &amp; Accounts'!F149</f>
        <v>51768.171027050419</v>
      </c>
      <c r="F53" s="776">
        <f>'O4 Summary by Class &amp; Accounts'!G149</f>
        <v>86798.484737188992</v>
      </c>
      <c r="G53" s="776">
        <f>'O4 Summary by Class &amp; Accounts'!H149</f>
        <v>0</v>
      </c>
      <c r="H53" s="776">
        <f>'O4 Summary by Class &amp; Accounts'!I149</f>
        <v>29065.335539320211</v>
      </c>
      <c r="I53" s="776">
        <f>'O4 Summary by Class &amp; Accounts'!J149</f>
        <v>39234.747963287708</v>
      </c>
      <c r="J53" s="776">
        <f>'O4 Summary by Class &amp; Accounts'!K149</f>
        <v>22151.188255822311</v>
      </c>
      <c r="K53" s="776">
        <f>'O4 Summary by Class &amp; Accounts'!L149</f>
        <v>1410.6921892105925</v>
      </c>
      <c r="L53" s="776">
        <f>'O4 Summary by Class &amp; Accounts'!M149</f>
        <v>1316.3664775082686</v>
      </c>
      <c r="M53" s="776">
        <f>'O4 Summary by Class &amp; Accounts'!N149</f>
        <v>0</v>
      </c>
      <c r="N53" s="776">
        <f>'O4 Summary by Class &amp; Accounts'!O149</f>
        <v>0</v>
      </c>
      <c r="O53" s="776">
        <f>'O4 Summary by Class &amp; Accounts'!P149</f>
        <v>0</v>
      </c>
      <c r="P53" s="776">
        <f>'O4 Summary by Class &amp; Accounts'!Q149</f>
        <v>0</v>
      </c>
      <c r="Q53" s="776">
        <f>'O4 Summary by Class &amp; Accounts'!R149</f>
        <v>0</v>
      </c>
      <c r="R53" s="776">
        <f>'O4 Summary by Class &amp; Accounts'!S149</f>
        <v>0</v>
      </c>
      <c r="S53" s="776">
        <f>'O4 Summary by Class &amp; Accounts'!T149</f>
        <v>0</v>
      </c>
      <c r="T53" s="776">
        <f>'O4 Summary by Class &amp; Accounts'!U149</f>
        <v>0</v>
      </c>
      <c r="U53" s="776">
        <f>'O4 Summary by Class &amp; Accounts'!V149</f>
        <v>0</v>
      </c>
      <c r="V53" s="776">
        <f>'O4 Summary by Class &amp; Accounts'!W149</f>
        <v>0</v>
      </c>
      <c r="W53" s="664">
        <f>'O4 Summary by Class &amp; Accounts'!X149</f>
        <v>0</v>
      </c>
    </row>
    <row r="54" spans="1:24" s="685" customFormat="1" ht="12.75" x14ac:dyDescent="0.2">
      <c r="A54" s="13"/>
      <c r="B54" s="790" t="s">
        <v>294</v>
      </c>
      <c r="C54" s="777">
        <f>SUM(D54:W54)</f>
        <v>0</v>
      </c>
      <c r="D54" s="776">
        <f>'O4 Summary by Class &amp; Accounts'!E153</f>
        <v>0</v>
      </c>
      <c r="E54" s="776">
        <f>'O4 Summary by Class &amp; Accounts'!F153</f>
        <v>0</v>
      </c>
      <c r="F54" s="776">
        <f>'O4 Summary by Class &amp; Accounts'!G153</f>
        <v>0</v>
      </c>
      <c r="G54" s="776">
        <f>'O4 Summary by Class &amp; Accounts'!H153</f>
        <v>0</v>
      </c>
      <c r="H54" s="776">
        <f>'O4 Summary by Class &amp; Accounts'!I153</f>
        <v>0</v>
      </c>
      <c r="I54" s="776">
        <f>'O4 Summary by Class &amp; Accounts'!J153</f>
        <v>0</v>
      </c>
      <c r="J54" s="776">
        <f>'O4 Summary by Class &amp; Accounts'!K153</f>
        <v>0</v>
      </c>
      <c r="K54" s="776">
        <f>'O4 Summary by Class &amp; Accounts'!L153</f>
        <v>0</v>
      </c>
      <c r="L54" s="776">
        <f>'O4 Summary by Class &amp; Accounts'!M153</f>
        <v>0</v>
      </c>
      <c r="M54" s="776">
        <f>'O4 Summary by Class &amp; Accounts'!N153</f>
        <v>0</v>
      </c>
      <c r="N54" s="776">
        <f>'O4 Summary by Class &amp; Accounts'!O153</f>
        <v>0</v>
      </c>
      <c r="O54" s="776">
        <f>'O4 Summary by Class &amp; Accounts'!P153</f>
        <v>0</v>
      </c>
      <c r="P54" s="776">
        <f>'O4 Summary by Class &amp; Accounts'!Q153</f>
        <v>0</v>
      </c>
      <c r="Q54" s="776">
        <f>'O4 Summary by Class &amp; Accounts'!R153</f>
        <v>0</v>
      </c>
      <c r="R54" s="776">
        <f>'O4 Summary by Class &amp; Accounts'!S153</f>
        <v>0</v>
      </c>
      <c r="S54" s="776">
        <f>'O4 Summary by Class &amp; Accounts'!T153</f>
        <v>0</v>
      </c>
      <c r="T54" s="776">
        <f>'O4 Summary by Class &amp; Accounts'!U153</f>
        <v>0</v>
      </c>
      <c r="U54" s="776">
        <f>'O4 Summary by Class &amp; Accounts'!V153</f>
        <v>0</v>
      </c>
      <c r="V54" s="776">
        <f>'O4 Summary by Class &amp; Accounts'!W153</f>
        <v>0</v>
      </c>
      <c r="W54" s="664">
        <f>'O4 Summary by Class &amp; Accounts'!X153</f>
        <v>0</v>
      </c>
    </row>
    <row r="55" spans="1:24" s="860" customFormat="1" ht="20.25" customHeight="1" x14ac:dyDescent="0.2">
      <c r="A55" s="624"/>
      <c r="B55" s="907" t="s">
        <v>728</v>
      </c>
      <c r="C55" s="912">
        <f>SUM(D55:W55)</f>
        <v>1465472</v>
      </c>
      <c r="D55" s="913">
        <f>SUM(D51:D54)</f>
        <v>713457.4466684924</v>
      </c>
      <c r="E55" s="913">
        <f t="shared" ref="E55:W55" si="11">SUM(E51:E54)</f>
        <v>167988.17809107373</v>
      </c>
      <c r="F55" s="913">
        <f t="shared" si="11"/>
        <v>281661.85945505358</v>
      </c>
      <c r="G55" s="913">
        <f t="shared" si="11"/>
        <v>0</v>
      </c>
      <c r="H55" s="913">
        <f t="shared" si="11"/>
        <v>94317.273838104433</v>
      </c>
      <c r="I55" s="913">
        <f t="shared" si="11"/>
        <v>127317.10812752465</v>
      </c>
      <c r="J55" s="913">
        <f t="shared" si="11"/>
        <v>71880.804050496081</v>
      </c>
      <c r="K55" s="913">
        <f t="shared" si="11"/>
        <v>4577.7087737746569</v>
      </c>
      <c r="L55" s="913">
        <f t="shared" si="11"/>
        <v>4271.620995480589</v>
      </c>
      <c r="M55" s="913">
        <f t="shared" si="11"/>
        <v>0</v>
      </c>
      <c r="N55" s="913">
        <f t="shared" si="11"/>
        <v>0</v>
      </c>
      <c r="O55" s="913">
        <f t="shared" si="11"/>
        <v>0</v>
      </c>
      <c r="P55" s="913">
        <f t="shared" si="11"/>
        <v>0</v>
      </c>
      <c r="Q55" s="913">
        <f t="shared" si="11"/>
        <v>0</v>
      </c>
      <c r="R55" s="913">
        <f t="shared" si="11"/>
        <v>0</v>
      </c>
      <c r="S55" s="913">
        <f t="shared" si="11"/>
        <v>0</v>
      </c>
      <c r="T55" s="913">
        <f t="shared" si="11"/>
        <v>0</v>
      </c>
      <c r="U55" s="913">
        <f t="shared" si="11"/>
        <v>0</v>
      </c>
      <c r="V55" s="913">
        <f t="shared" si="11"/>
        <v>0</v>
      </c>
      <c r="W55" s="914">
        <f t="shared" si="11"/>
        <v>0</v>
      </c>
    </row>
    <row r="56" spans="1:24" s="685" customFormat="1" ht="12.75" x14ac:dyDescent="0.2">
      <c r="A56" s="13"/>
      <c r="B56" s="643"/>
      <c r="C56" s="791"/>
      <c r="D56" s="789"/>
      <c r="E56" s="789"/>
      <c r="F56" s="789"/>
      <c r="G56" s="789"/>
      <c r="H56" s="789"/>
      <c r="I56" s="789"/>
      <c r="J56" s="789"/>
      <c r="K56" s="789"/>
      <c r="L56" s="789"/>
      <c r="M56" s="789"/>
      <c r="N56" s="789"/>
      <c r="O56" s="789"/>
      <c r="P56" s="789"/>
      <c r="Q56" s="789"/>
      <c r="R56" s="789"/>
      <c r="S56" s="789"/>
      <c r="T56" s="789"/>
      <c r="U56" s="789"/>
      <c r="V56" s="789"/>
      <c r="W56" s="792"/>
    </row>
    <row r="57" spans="1:24" s="789" customFormat="1" ht="12.75" x14ac:dyDescent="0.2">
      <c r="A57" s="7"/>
      <c r="B57" s="779" t="s">
        <v>1540</v>
      </c>
      <c r="C57" s="777">
        <f>SUM(D57:W57)</f>
        <v>6680532.9399999995</v>
      </c>
      <c r="D57" s="776">
        <f>D44</f>
        <v>3914030.1493756147</v>
      </c>
      <c r="E57" s="776">
        <f t="shared" ref="E57:W57" si="12">E44</f>
        <v>892664.38846311369</v>
      </c>
      <c r="F57" s="776">
        <f t="shared" si="12"/>
        <v>1308895.1481071785</v>
      </c>
      <c r="G57" s="776">
        <f t="shared" si="12"/>
        <v>0</v>
      </c>
      <c r="H57" s="776">
        <f t="shared" si="12"/>
        <v>75162.723273932963</v>
      </c>
      <c r="I57" s="776">
        <f t="shared" si="12"/>
        <v>0</v>
      </c>
      <c r="J57" s="776">
        <f t="shared" si="12"/>
        <v>438204.10114046803</v>
      </c>
      <c r="K57" s="776">
        <f t="shared" si="12"/>
        <v>27785.559219007388</v>
      </c>
      <c r="L57" s="776">
        <f t="shared" si="12"/>
        <v>23790.870420684485</v>
      </c>
      <c r="M57" s="776">
        <f t="shared" si="12"/>
        <v>0</v>
      </c>
      <c r="N57" s="776">
        <f t="shared" si="12"/>
        <v>0</v>
      </c>
      <c r="O57" s="776">
        <f t="shared" si="12"/>
        <v>0</v>
      </c>
      <c r="P57" s="776">
        <f t="shared" si="12"/>
        <v>0</v>
      </c>
      <c r="Q57" s="776">
        <f t="shared" si="12"/>
        <v>0</v>
      </c>
      <c r="R57" s="776">
        <f t="shared" si="12"/>
        <v>0</v>
      </c>
      <c r="S57" s="776">
        <f t="shared" si="12"/>
        <v>0</v>
      </c>
      <c r="T57" s="776">
        <f t="shared" si="12"/>
        <v>0</v>
      </c>
      <c r="U57" s="776">
        <f t="shared" si="12"/>
        <v>0</v>
      </c>
      <c r="V57" s="776">
        <f t="shared" si="12"/>
        <v>0</v>
      </c>
      <c r="W57" s="664">
        <f t="shared" si="12"/>
        <v>0</v>
      </c>
      <c r="X57" s="793"/>
    </row>
    <row r="58" spans="1:24" s="798" customFormat="1" ht="12.75" x14ac:dyDescent="0.2">
      <c r="A58" s="765"/>
      <c r="B58" s="794"/>
      <c r="C58" s="780"/>
      <c r="D58" s="795"/>
      <c r="E58" s="795"/>
      <c r="F58" s="795"/>
      <c r="G58" s="795"/>
      <c r="H58" s="795"/>
      <c r="I58" s="795"/>
      <c r="J58" s="795"/>
      <c r="K58" s="795"/>
      <c r="L58" s="795"/>
      <c r="M58" s="795"/>
      <c r="N58" s="795"/>
      <c r="O58" s="795"/>
      <c r="P58" s="795"/>
      <c r="Q58" s="795"/>
      <c r="R58" s="795"/>
      <c r="S58" s="795"/>
      <c r="T58" s="795"/>
      <c r="U58" s="795"/>
      <c r="V58" s="795"/>
      <c r="W58" s="796"/>
      <c r="X58" s="797"/>
    </row>
    <row r="59" spans="1:24" s="789" customFormat="1" ht="12.75" x14ac:dyDescent="0.2">
      <c r="A59" s="7"/>
      <c r="B59" s="799" t="s">
        <v>763</v>
      </c>
      <c r="C59" s="800">
        <f>SUM(D59:W59)</f>
        <v>32971624.469999995</v>
      </c>
      <c r="D59" s="801">
        <f>'O6 Source Data for E2'!D88+'O6 Source Data for E2'!Y88</f>
        <v>16627997.144394677</v>
      </c>
      <c r="E59" s="801">
        <f>'O6 Source Data for E2'!E88+'O6 Source Data for E2'!Z88</f>
        <v>3645890.1954342807</v>
      </c>
      <c r="F59" s="801">
        <f>'O6 Source Data for E2'!F88+'O6 Source Data for E2'!AA88</f>
        <v>5788829.3090546699</v>
      </c>
      <c r="G59" s="801">
        <f>'O6 Source Data for E2'!G88+'O6 Source Data for E2'!AB88</f>
        <v>0</v>
      </c>
      <c r="H59" s="801">
        <f>'O6 Source Data for E2'!H88+'O6 Source Data for E2'!AC88</f>
        <v>2010704.3758460749</v>
      </c>
      <c r="I59" s="801">
        <f>'O6 Source Data for E2'!I88+'O6 Source Data for E2'!AD88</f>
        <v>2749544.6330908621</v>
      </c>
      <c r="J59" s="801">
        <f>'O6 Source Data for E2'!J88+'O6 Source Data for E2'!AE88</f>
        <v>1922905.2880503675</v>
      </c>
      <c r="K59" s="801">
        <f>'O6 Source Data for E2'!K88+'O6 Source Data for E2'!AF88</f>
        <v>121500.98102282285</v>
      </c>
      <c r="L59" s="801">
        <f>'O6 Source Data for E2'!L88+'O6 Source Data for E2'!AG88</f>
        <v>104252.54310624421</v>
      </c>
      <c r="M59" s="801">
        <f>'O6 Source Data for E2'!M88+'O6 Source Data for E2'!AH88</f>
        <v>0</v>
      </c>
      <c r="N59" s="801">
        <f>'O6 Source Data for E2'!N88+'O6 Source Data for E2'!AI88</f>
        <v>0</v>
      </c>
      <c r="O59" s="801">
        <f>'O6 Source Data for E2'!O88+'O6 Source Data for E2'!AJ88</f>
        <v>0</v>
      </c>
      <c r="P59" s="801">
        <f>'O6 Source Data for E2'!P88+'O6 Source Data for E2'!AK88</f>
        <v>0</v>
      </c>
      <c r="Q59" s="801">
        <f>'O6 Source Data for E2'!Q88+'O6 Source Data for E2'!AL88</f>
        <v>0</v>
      </c>
      <c r="R59" s="801">
        <f>'O6 Source Data for E2'!R88+'O6 Source Data for E2'!AM88</f>
        <v>0</v>
      </c>
      <c r="S59" s="801">
        <f>'O6 Source Data for E2'!S88+'O6 Source Data for E2'!AN88</f>
        <v>0</v>
      </c>
      <c r="T59" s="801">
        <f>'O6 Source Data for E2'!T88+'O6 Source Data for E2'!AO88</f>
        <v>0</v>
      </c>
      <c r="U59" s="801">
        <f>'O6 Source Data for E2'!U88+'O6 Source Data for E2'!AP88</f>
        <v>0</v>
      </c>
      <c r="V59" s="801">
        <f>'O6 Source Data for E2'!V88+'O6 Source Data for E2'!AQ88</f>
        <v>0</v>
      </c>
      <c r="W59" s="802">
        <f>'O6 Source Data for E2'!W88+'O6 Source Data for E2'!AR88</f>
        <v>0</v>
      </c>
    </row>
    <row r="60" spans="1:24" s="685" customFormat="1" ht="12.75" x14ac:dyDescent="0.2">
      <c r="A60" s="13"/>
    </row>
    <row r="61" spans="1:24" s="685" customFormat="1" ht="12.75" x14ac:dyDescent="0.2">
      <c r="A61" s="13"/>
    </row>
    <row r="62" spans="1:24" s="685" customFormat="1" ht="12.75" x14ac:dyDescent="0.2">
      <c r="A62" s="13"/>
    </row>
    <row r="63" spans="1:24" s="685" customFormat="1" ht="12.75" x14ac:dyDescent="0.2">
      <c r="A63" s="13"/>
    </row>
    <row r="64" spans="1:24" s="685" customFormat="1" ht="12.75" x14ac:dyDescent="0.2">
      <c r="A64" s="13"/>
    </row>
    <row r="65" spans="1:1" s="685" customFormat="1" ht="12.75" x14ac:dyDescent="0.2">
      <c r="A65" s="13"/>
    </row>
    <row r="66" spans="1:1" s="685" customFormat="1" ht="12.75" x14ac:dyDescent="0.2">
      <c r="A66" s="13"/>
    </row>
    <row r="67" spans="1:1" s="685" customFormat="1" ht="12.75" x14ac:dyDescent="0.2">
      <c r="A67" s="13"/>
    </row>
    <row r="68" spans="1:1" s="685" customFormat="1" ht="12.75" x14ac:dyDescent="0.2">
      <c r="A68" s="13"/>
    </row>
    <row r="69" spans="1:1" s="685" customFormat="1" ht="12.75" x14ac:dyDescent="0.2">
      <c r="A69" s="13"/>
    </row>
    <row r="70" spans="1:1" s="685" customFormat="1" ht="12.75" x14ac:dyDescent="0.2">
      <c r="A70" s="13"/>
    </row>
    <row r="71" spans="1:1" s="685" customFormat="1" ht="12.75" x14ac:dyDescent="0.2">
      <c r="A71" s="13"/>
    </row>
    <row r="72" spans="1:1" s="685" customFormat="1" ht="12.75" x14ac:dyDescent="0.2">
      <c r="A72" s="13"/>
    </row>
    <row r="73" spans="1:1" s="685" customFormat="1" ht="12.75" x14ac:dyDescent="0.2">
      <c r="A73" s="13"/>
    </row>
    <row r="74" spans="1:1" s="685" customFormat="1" ht="12.75" x14ac:dyDescent="0.2">
      <c r="A74" s="13"/>
    </row>
    <row r="75" spans="1:1" s="685" customFormat="1" ht="12.75" x14ac:dyDescent="0.2">
      <c r="A75" s="13"/>
    </row>
    <row r="76" spans="1:1" s="685" customFormat="1" ht="12.75" x14ac:dyDescent="0.2">
      <c r="A76" s="13"/>
    </row>
    <row r="77" spans="1:1" s="685" customFormat="1" ht="12.75" x14ac:dyDescent="0.2">
      <c r="A77" s="13"/>
    </row>
    <row r="78" spans="1:1" s="685" customFormat="1" ht="12.75" x14ac:dyDescent="0.2">
      <c r="A78" s="13"/>
    </row>
    <row r="79" spans="1:1" s="685" customFormat="1" ht="12.75" x14ac:dyDescent="0.2">
      <c r="A79" s="13"/>
    </row>
    <row r="80" spans="1:1" s="685" customFormat="1" ht="12.75" x14ac:dyDescent="0.2">
      <c r="A80" s="13"/>
    </row>
    <row r="81" spans="1:1" s="685" customFormat="1" ht="12.75" x14ac:dyDescent="0.2">
      <c r="A81" s="13"/>
    </row>
    <row r="82" spans="1:1" s="685" customFormat="1" ht="12.75" x14ac:dyDescent="0.2">
      <c r="A82" s="13"/>
    </row>
    <row r="83" spans="1:1" s="685" customFormat="1" ht="12.75" x14ac:dyDescent="0.2">
      <c r="A83" s="13"/>
    </row>
    <row r="84" spans="1:1" s="685" customFormat="1" ht="12.75" x14ac:dyDescent="0.2">
      <c r="A84" s="13"/>
    </row>
    <row r="85" spans="1:1" s="685" customFormat="1" ht="12.75" x14ac:dyDescent="0.2">
      <c r="A85" s="13"/>
    </row>
    <row r="86" spans="1:1" s="685" customFormat="1" ht="12.75" x14ac:dyDescent="0.2">
      <c r="A86" s="13"/>
    </row>
    <row r="87" spans="1:1" s="685" customFormat="1" ht="12.75" x14ac:dyDescent="0.2">
      <c r="A87" s="13"/>
    </row>
    <row r="88" spans="1:1" s="685" customFormat="1" ht="12.75" x14ac:dyDescent="0.2">
      <c r="A88" s="13"/>
    </row>
    <row r="89" spans="1:1" s="685" customFormat="1" ht="12.75" x14ac:dyDescent="0.2">
      <c r="A89" s="13"/>
    </row>
    <row r="90" spans="1:1" s="685" customFormat="1" ht="12.75" x14ac:dyDescent="0.2">
      <c r="A90" s="13"/>
    </row>
    <row r="91" spans="1:1" s="685" customFormat="1" ht="12.75" x14ac:dyDescent="0.2">
      <c r="A91" s="13"/>
    </row>
    <row r="92" spans="1:1" s="685" customFormat="1" ht="12.75" x14ac:dyDescent="0.2">
      <c r="A92" s="13"/>
    </row>
    <row r="93" spans="1:1" s="685" customFormat="1" ht="12.75" x14ac:dyDescent="0.2">
      <c r="A93" s="13"/>
    </row>
    <row r="94" spans="1:1" s="685" customFormat="1" ht="12.75" x14ac:dyDescent="0.2">
      <c r="A94" s="13"/>
    </row>
    <row r="95" spans="1:1" s="685" customFormat="1" ht="12.75" x14ac:dyDescent="0.2">
      <c r="A95" s="13"/>
    </row>
    <row r="96" spans="1:1" s="685" customFormat="1" ht="12.75" x14ac:dyDescent="0.2">
      <c r="A96" s="13"/>
    </row>
    <row r="97" spans="1:1" s="685" customFormat="1" ht="12.75" x14ac:dyDescent="0.2">
      <c r="A97" s="13"/>
    </row>
    <row r="98" spans="1:1" s="685" customFormat="1" ht="12.75" x14ac:dyDescent="0.2">
      <c r="A98" s="13"/>
    </row>
    <row r="99" spans="1:1" s="685" customFormat="1" ht="12.75" x14ac:dyDescent="0.2">
      <c r="A99" s="13"/>
    </row>
    <row r="100" spans="1:1" s="685" customFormat="1" ht="12.75" x14ac:dyDescent="0.2">
      <c r="A100" s="13"/>
    </row>
    <row r="101" spans="1:1" s="685" customFormat="1" ht="12.75" x14ac:dyDescent="0.2">
      <c r="A101" s="13"/>
    </row>
    <row r="102" spans="1:1" s="685" customFormat="1" ht="12.75" x14ac:dyDescent="0.2">
      <c r="A102" s="13"/>
    </row>
    <row r="103" spans="1:1" s="685" customFormat="1" ht="12.75" x14ac:dyDescent="0.2">
      <c r="A103" s="13"/>
    </row>
    <row r="104" spans="1:1" s="685" customFormat="1" ht="12.75" x14ac:dyDescent="0.2">
      <c r="A104" s="13"/>
    </row>
    <row r="105" spans="1:1" s="685" customFormat="1" ht="12.75" x14ac:dyDescent="0.2">
      <c r="A105" s="13"/>
    </row>
    <row r="106" spans="1:1" s="685" customFormat="1" ht="12.75" x14ac:dyDescent="0.2">
      <c r="A106" s="13"/>
    </row>
    <row r="107" spans="1:1" s="685" customFormat="1" ht="12.75" x14ac:dyDescent="0.2">
      <c r="A107" s="13"/>
    </row>
    <row r="108" spans="1:1" s="685" customFormat="1" ht="12.75" x14ac:dyDescent="0.2">
      <c r="A108" s="13"/>
    </row>
    <row r="109" spans="1:1" s="685" customFormat="1" ht="12.75" x14ac:dyDescent="0.2">
      <c r="A109" s="13"/>
    </row>
    <row r="110" spans="1:1" s="685" customFormat="1" ht="12.75" x14ac:dyDescent="0.2">
      <c r="A110" s="13"/>
    </row>
    <row r="111" spans="1:1" s="685" customFormat="1" ht="12.75" x14ac:dyDescent="0.2">
      <c r="A111" s="13"/>
    </row>
    <row r="112" spans="1:1" s="685" customFormat="1" ht="12.75" x14ac:dyDescent="0.2">
      <c r="A112" s="13"/>
    </row>
    <row r="113" spans="1:1" s="685" customFormat="1" ht="12.75" x14ac:dyDescent="0.2">
      <c r="A113" s="13"/>
    </row>
    <row r="114" spans="1:1" s="685" customFormat="1" ht="12.75" x14ac:dyDescent="0.2">
      <c r="A114" s="13"/>
    </row>
    <row r="115" spans="1:1" s="685" customFormat="1" ht="12.75" x14ac:dyDescent="0.2">
      <c r="A115" s="13"/>
    </row>
    <row r="116" spans="1:1" s="685" customFormat="1" ht="12.75" x14ac:dyDescent="0.2">
      <c r="A116" s="13"/>
    </row>
    <row r="117" spans="1:1" s="685" customFormat="1" ht="12.75" x14ac:dyDescent="0.2">
      <c r="A117" s="13"/>
    </row>
    <row r="118" spans="1:1" s="685" customFormat="1" ht="12.75" x14ac:dyDescent="0.2">
      <c r="A118" s="13"/>
    </row>
    <row r="119" spans="1:1" s="685" customFormat="1" ht="12.75" x14ac:dyDescent="0.2">
      <c r="A119" s="13"/>
    </row>
    <row r="120" spans="1:1" s="685" customFormat="1" ht="12.75" x14ac:dyDescent="0.2">
      <c r="A120" s="13"/>
    </row>
    <row r="121" spans="1:1" s="685" customFormat="1" ht="12.75" x14ac:dyDescent="0.2">
      <c r="A121" s="13"/>
    </row>
    <row r="122" spans="1:1" s="685" customFormat="1" ht="12.75" x14ac:dyDescent="0.2">
      <c r="A122" s="13"/>
    </row>
  </sheetData>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9"/>
  </sheetPr>
  <dimension ref="A1:Y90"/>
  <sheetViews>
    <sheetView workbookViewId="0">
      <selection activeCell="G1" sqref="G1"/>
    </sheetView>
  </sheetViews>
  <sheetFormatPr defaultRowHeight="11.25" x14ac:dyDescent="0.2"/>
  <cols>
    <col min="1" max="1" width="4" style="13" customWidth="1"/>
    <col min="2" max="2" width="63.85546875" style="13" customWidth="1"/>
    <col min="3" max="6" width="15.7109375" style="13" customWidth="1"/>
    <col min="7" max="7" width="15.7109375" style="13" hidden="1" customWidth="1"/>
    <col min="8" max="12" width="15.7109375" style="13" customWidth="1"/>
    <col min="13" max="23" width="15.7109375" style="13" hidden="1" customWidth="1"/>
    <col min="24" max="16384" width="9.140625" style="13"/>
  </cols>
  <sheetData>
    <row r="1" spans="1:25" ht="104.25" customHeight="1" x14ac:dyDescent="0.2">
      <c r="A1" s="2331"/>
      <c r="B1" s="2331"/>
      <c r="C1" s="2331"/>
      <c r="D1" s="2331"/>
      <c r="E1" s="2331"/>
      <c r="F1" s="2331"/>
    </row>
    <row r="2" spans="1:25" ht="18.75" customHeight="1" x14ac:dyDescent="0.3">
      <c r="A2" s="2372"/>
      <c r="B2" s="2372"/>
      <c r="C2" s="2372"/>
      <c r="D2" s="2372"/>
      <c r="E2" s="2372"/>
    </row>
    <row r="3" spans="1:25" ht="18.75" customHeight="1" x14ac:dyDescent="0.25">
      <c r="A3" s="2373"/>
      <c r="B3" s="2373"/>
      <c r="C3" s="2373"/>
      <c r="D3" s="2373"/>
      <c r="E3" s="2373"/>
      <c r="G3" s="14"/>
    </row>
    <row r="4" spans="1:25" ht="18" x14ac:dyDescent="0.25">
      <c r="A4" s="2374"/>
      <c r="B4" s="2374"/>
      <c r="C4" s="2374"/>
      <c r="D4" s="2374"/>
      <c r="E4" s="2374"/>
    </row>
    <row r="5" spans="1:25" ht="21" customHeight="1" x14ac:dyDescent="0.3">
      <c r="A5" s="330" t="str">
        <f>"Sheet O3.2 Substation Transformers Unit Cost Worksheet  - "&amp;  'I2 LDC class'!$C$17</f>
        <v>Sheet O3.2 Substation Transformers Unit Cost Worksheet  - Initial Submission</v>
      </c>
      <c r="B5" s="331"/>
      <c r="C5" s="557"/>
      <c r="D5" s="557"/>
      <c r="E5" s="332"/>
    </row>
    <row r="6" spans="1:25" ht="6" customHeight="1" x14ac:dyDescent="0.2">
      <c r="A6" s="16"/>
      <c r="B6" s="16"/>
      <c r="C6" s="558"/>
      <c r="D6" s="558"/>
      <c r="E6" s="16"/>
      <c r="F6" s="16"/>
      <c r="G6" s="16"/>
      <c r="H6" s="16"/>
      <c r="I6" s="16"/>
      <c r="J6" s="16"/>
      <c r="K6" s="16"/>
      <c r="L6" s="16"/>
      <c r="M6" s="16"/>
      <c r="N6" s="16"/>
      <c r="O6" s="16"/>
    </row>
    <row r="7" spans="1:25" ht="14.25" customHeight="1" x14ac:dyDescent="0.2">
      <c r="A7" s="2461"/>
      <c r="B7" s="2461"/>
      <c r="C7" s="626"/>
      <c r="D7" s="626"/>
      <c r="E7" s="626"/>
      <c r="F7" s="626"/>
      <c r="G7" s="626"/>
      <c r="H7" s="626"/>
      <c r="I7" s="626"/>
      <c r="J7" s="626"/>
      <c r="K7" s="626"/>
      <c r="L7" s="626"/>
      <c r="M7" s="626"/>
      <c r="N7" s="626"/>
      <c r="O7" s="626"/>
      <c r="P7" s="626"/>
      <c r="Q7" s="626"/>
      <c r="R7" s="626"/>
      <c r="S7" s="626"/>
      <c r="T7" s="626"/>
      <c r="U7" s="626"/>
      <c r="V7" s="626"/>
      <c r="W7" s="626"/>
      <c r="X7" s="626"/>
    </row>
    <row r="8" spans="1:25" ht="12.75" x14ac:dyDescent="0.2">
      <c r="A8" s="2460" t="s">
        <v>366</v>
      </c>
      <c r="B8" s="2460"/>
      <c r="C8" s="319"/>
    </row>
    <row r="9" spans="1:25" x14ac:dyDescent="0.2">
      <c r="A9" s="2460"/>
      <c r="B9" s="2460"/>
    </row>
    <row r="10" spans="1:25" s="859" customFormat="1" ht="12.75" x14ac:dyDescent="0.2">
      <c r="A10" s="655"/>
      <c r="B10" s="856"/>
      <c r="C10" s="856"/>
      <c r="D10" s="341">
        <v>1</v>
      </c>
      <c r="E10" s="341">
        <v>2</v>
      </c>
      <c r="F10" s="341">
        <v>3</v>
      </c>
      <c r="G10" s="341">
        <v>4</v>
      </c>
      <c r="H10" s="341">
        <v>5</v>
      </c>
      <c r="I10" s="341">
        <v>6</v>
      </c>
      <c r="J10" s="341">
        <v>7</v>
      </c>
      <c r="K10" s="341">
        <v>8</v>
      </c>
      <c r="L10" s="341">
        <v>9</v>
      </c>
      <c r="M10" s="341">
        <v>10</v>
      </c>
      <c r="N10" s="341">
        <v>11</v>
      </c>
      <c r="O10" s="341">
        <v>12</v>
      </c>
      <c r="P10" s="341">
        <v>13</v>
      </c>
      <c r="Q10" s="341">
        <v>14</v>
      </c>
      <c r="R10" s="341">
        <v>15</v>
      </c>
      <c r="S10" s="341">
        <v>16</v>
      </c>
      <c r="T10" s="341">
        <v>17</v>
      </c>
      <c r="U10" s="341">
        <v>18</v>
      </c>
      <c r="V10" s="341">
        <v>19</v>
      </c>
      <c r="W10" s="341">
        <v>20</v>
      </c>
      <c r="X10" s="857"/>
      <c r="Y10" s="858"/>
    </row>
    <row r="11" spans="1:25" ht="47.25" customHeight="1" x14ac:dyDescent="0.2">
      <c r="A11" s="806"/>
      <c r="B11" s="836" t="s">
        <v>682</v>
      </c>
      <c r="C11" s="642" t="s">
        <v>728</v>
      </c>
      <c r="D11" s="641" t="str">
        <f>IF('I2 LDC class'!$D$20="",'I2 LDC class'!$C$20,'I2 LDC class'!$D$20)</f>
        <v>Residential</v>
      </c>
      <c r="E11" s="641" t="str">
        <f>IF('I2 LDC class'!$D$21="",'I2 LDC class'!$C$21,'I2 LDC class'!$D$21)</f>
        <v>GS &lt;50</v>
      </c>
      <c r="F11" s="641" t="str">
        <f>IF('I2 LDC class'!$D$22="",'I2 LDC class'!$C$22,'I2 LDC class'!$D$22)</f>
        <v>GS&gt;50-Regular</v>
      </c>
      <c r="G11" s="641" t="str">
        <f>IF('I2 LDC class'!$D$23="",'I2 LDC class'!$C$23,'I2 LDC class'!$D$23)</f>
        <v>GS&gt; 50-TOU</v>
      </c>
      <c r="H11" s="641" t="str">
        <f>IF('I2 LDC class'!$D$24="",'I2 LDC class'!$C$24,'I2 LDC class'!$D$24)</f>
        <v>GS &gt;50-Intermediate</v>
      </c>
      <c r="I11" s="641" t="str">
        <f>IF('I2 LDC class'!$D$25="",'I2 LDC class'!$C$25,'I2 LDC class'!$D$25)</f>
        <v>Large Use &gt;5MW</v>
      </c>
      <c r="J11" s="641" t="str">
        <f>IF('I2 LDC class'!$D$26="",'I2 LDC class'!$C$26,'I2 LDC class'!$D$26)</f>
        <v>Street Light</v>
      </c>
      <c r="K11" s="641" t="str">
        <f>IF('I2 LDC class'!$D$27="",'I2 LDC class'!$C$27,'I2 LDC class'!$D$27)</f>
        <v>Sentinel</v>
      </c>
      <c r="L11" s="641" t="str">
        <f>IF('I2 LDC class'!$D$28="",'I2 LDC class'!$C$28,'I2 LDC class'!$D$28)</f>
        <v>Unmetered Scattered Load</v>
      </c>
      <c r="M11" s="641" t="str">
        <f>IF('I2 LDC class'!$D$29="",'I2 LDC class'!$C$29,'I2 LDC class'!$D$29)</f>
        <v>Embedded Distributor</v>
      </c>
      <c r="N11" s="641" t="str">
        <f>IF('I2 LDC class'!$D$30="",'I2 LDC class'!$C$30,'I2 LDC class'!$D$30)</f>
        <v>Back-up/Standby Power</v>
      </c>
      <c r="O11" s="641" t="str">
        <f>IF('I2 LDC class'!$D$31="",'I2 LDC class'!$C$31,'I2 LDC class'!$D$31)</f>
        <v>Rate Class 1</v>
      </c>
      <c r="P11" s="641" t="str">
        <f>IF('I2 LDC class'!$D$32="",'I2 LDC class'!$C$32,'I2 LDC class'!$D$32)</f>
        <v>Rate class 2</v>
      </c>
      <c r="Q11" s="641" t="str">
        <f>IF('I2 LDC class'!$D$33="",'I2 LDC class'!$C$33,'I2 LDC class'!$D$33)</f>
        <v>Rate class 3</v>
      </c>
      <c r="R11" s="641" t="str">
        <f>IF('I2 LDC class'!$D$34="",'I2 LDC class'!$C$34,'I2 LDC class'!$D$34)</f>
        <v>Rate class 4</v>
      </c>
      <c r="S11" s="641" t="str">
        <f>IF('I2 LDC class'!$D$35="",'I2 LDC class'!$C$35,'I2 LDC class'!$D$35)</f>
        <v>Rate class 5</v>
      </c>
      <c r="T11" s="641" t="str">
        <f>IF('I2 LDC class'!$D$36="",'I2 LDC class'!$C$36,'I2 LDC class'!$D$36)</f>
        <v>Rate class 6</v>
      </c>
      <c r="U11" s="641" t="str">
        <f>IF('I2 LDC class'!$D$37="",'I2 LDC class'!$C$37,'I2 LDC class'!$D$37)</f>
        <v>Rate class 7</v>
      </c>
      <c r="V11" s="641" t="str">
        <f>IF('I2 LDC class'!$D$38="",'I2 LDC class'!$C$38,'I2 LDC class'!$D$38)</f>
        <v>Rate class 8</v>
      </c>
      <c r="W11" s="642" t="str">
        <f>IF('I2 LDC class'!$D$39="",'I2 LDC class'!$C$39,'I2 LDC class'!$D$39)</f>
        <v>Rate class 9</v>
      </c>
      <c r="X11" s="760"/>
    </row>
    <row r="12" spans="1:25" s="663" customFormat="1" ht="12.75" x14ac:dyDescent="0.2">
      <c r="A12" s="813"/>
      <c r="B12" s="772" t="s">
        <v>1366</v>
      </c>
      <c r="C12" s="773">
        <f t="shared" ref="C12:C27" si="0">SUM(D12:W12)</f>
        <v>0</v>
      </c>
      <c r="D12" s="814">
        <f>'O7 Amortization'!G321+'O7 Amortization'!G395+'O7 Amortization'!G469+'O7 Amortization'!G543 +'O7 Amortization'!AB321+'O7 Amortization'!AB395+'O7 Amortization'!AB469+'O7 Amortization'!AB543</f>
        <v>0</v>
      </c>
      <c r="E12" s="814">
        <f>'O7 Amortization'!H321+'O7 Amortization'!H395+'O7 Amortization'!H469+'O7 Amortization'!H543 +'O7 Amortization'!AC321+'O7 Amortization'!AC395+'O7 Amortization'!AC469+'O7 Amortization'!AC543</f>
        <v>0</v>
      </c>
      <c r="F12" s="814">
        <f>'O7 Amortization'!I321+'O7 Amortization'!I395+'O7 Amortization'!I469+'O7 Amortization'!I543 +'O7 Amortization'!AD321+'O7 Amortization'!AD395+'O7 Amortization'!AD469+'O7 Amortization'!AD543</f>
        <v>0</v>
      </c>
      <c r="G12" s="814">
        <f>'O7 Amortization'!J321+'O7 Amortization'!J395+'O7 Amortization'!J469+'O7 Amortization'!J543 +'O7 Amortization'!AE321+'O7 Amortization'!AE395+'O7 Amortization'!AE469+'O7 Amortization'!AE543</f>
        <v>0</v>
      </c>
      <c r="H12" s="814">
        <f>'O7 Amortization'!K321+'O7 Amortization'!K395+'O7 Amortization'!K469+'O7 Amortization'!K543 +'O7 Amortization'!AF321+'O7 Amortization'!AF395+'O7 Amortization'!AF469+'O7 Amortization'!AF543</f>
        <v>0</v>
      </c>
      <c r="I12" s="814">
        <f>'O7 Amortization'!L321+'O7 Amortization'!L395+'O7 Amortization'!L469+'O7 Amortization'!L543 +'O7 Amortization'!AG321+'O7 Amortization'!AG395+'O7 Amortization'!AG469+'O7 Amortization'!AG543</f>
        <v>0</v>
      </c>
      <c r="J12" s="814">
        <f>'O7 Amortization'!M321+'O7 Amortization'!M395+'O7 Amortization'!M469+'O7 Amortization'!M543 +'O7 Amortization'!AH321+'O7 Amortization'!AH395+'O7 Amortization'!AH469+'O7 Amortization'!AH543</f>
        <v>0</v>
      </c>
      <c r="K12" s="814">
        <f>'O7 Amortization'!N321+'O7 Amortization'!N395+'O7 Amortization'!N469+'O7 Amortization'!N543 +'O7 Amortization'!AI321+'O7 Amortization'!AI395+'O7 Amortization'!AI469+'O7 Amortization'!AI543</f>
        <v>0</v>
      </c>
      <c r="L12" s="814">
        <f>'O7 Amortization'!O321+'O7 Amortization'!O395+'O7 Amortization'!O469+'O7 Amortization'!O543 +'O7 Amortization'!AJ321+'O7 Amortization'!AJ395+'O7 Amortization'!AJ469+'O7 Amortization'!AJ543</f>
        <v>0</v>
      </c>
      <c r="M12" s="814">
        <f>'O7 Amortization'!P321+'O7 Amortization'!P395+'O7 Amortization'!P469+'O7 Amortization'!P543 +'O7 Amortization'!AK321+'O7 Amortization'!AK395+'O7 Amortization'!AK469+'O7 Amortization'!AK543</f>
        <v>0</v>
      </c>
      <c r="N12" s="814">
        <f>'O7 Amortization'!Q321+'O7 Amortization'!Q395+'O7 Amortization'!Q469+'O7 Amortization'!Q543 +'O7 Amortization'!AL321+'O7 Amortization'!AL395+'O7 Amortization'!AL469+'O7 Amortization'!AL543</f>
        <v>0</v>
      </c>
      <c r="O12" s="814">
        <f>'O7 Amortization'!R321+'O7 Amortization'!R395+'O7 Amortization'!R469+'O7 Amortization'!R543 +'O7 Amortization'!AM321+'O7 Amortization'!AM395+'O7 Amortization'!AM469+'O7 Amortization'!AM543</f>
        <v>0</v>
      </c>
      <c r="P12" s="814">
        <f>'O7 Amortization'!S321+'O7 Amortization'!S395+'O7 Amortization'!S469+'O7 Amortization'!S543 +'O7 Amortization'!AN321+'O7 Amortization'!AN395+'O7 Amortization'!AN469+'O7 Amortization'!AN543</f>
        <v>0</v>
      </c>
      <c r="Q12" s="814">
        <f>'O7 Amortization'!T321+'O7 Amortization'!T395+'O7 Amortization'!T469+'O7 Amortization'!T543 +'O7 Amortization'!AO321+'O7 Amortization'!AO395+'O7 Amortization'!AO469+'O7 Amortization'!AO543</f>
        <v>0</v>
      </c>
      <c r="R12" s="814">
        <f>'O7 Amortization'!U321+'O7 Amortization'!U395+'O7 Amortization'!U469+'O7 Amortization'!U543 +'O7 Amortization'!AP321+'O7 Amortization'!AP395+'O7 Amortization'!AP469+'O7 Amortization'!AP543</f>
        <v>0</v>
      </c>
      <c r="S12" s="814">
        <f>'O7 Amortization'!V321+'O7 Amortization'!V395+'O7 Amortization'!V469+'O7 Amortization'!V543 +'O7 Amortization'!AQ321+'O7 Amortization'!AQ395+'O7 Amortization'!AQ469+'O7 Amortization'!AQ543</f>
        <v>0</v>
      </c>
      <c r="T12" s="814">
        <f>'O7 Amortization'!W321+'O7 Amortization'!W395+'O7 Amortization'!W469+'O7 Amortization'!W543 +'O7 Amortization'!AR321+'O7 Amortization'!AR395+'O7 Amortization'!AR469+'O7 Amortization'!AR543</f>
        <v>0</v>
      </c>
      <c r="U12" s="814">
        <f>'O7 Amortization'!X321+'O7 Amortization'!X395+'O7 Amortization'!X469+'O7 Amortization'!X543 +'O7 Amortization'!AS321+'O7 Amortization'!AS395+'O7 Amortization'!AS469+'O7 Amortization'!AS543</f>
        <v>0</v>
      </c>
      <c r="V12" s="814">
        <f>'O7 Amortization'!Y321+'O7 Amortization'!Y395+'O7 Amortization'!Y469+'O7 Amortization'!Y543 +'O7 Amortization'!AT321+'O7 Amortization'!AT395+'O7 Amortization'!AT469+'O7 Amortization'!AT543</f>
        <v>0</v>
      </c>
      <c r="W12" s="815">
        <f>'O7 Amortization'!Z321+'O7 Amortization'!Z395+'O7 Amortization'!Z469+'O7 Amortization'!Z543 +'O7 Amortization'!AU321+'O7 Amortization'!AU395+'O7 Amortization'!AU469+'O7 Amortization'!AU543</f>
        <v>0</v>
      </c>
      <c r="X12" s="776"/>
    </row>
    <row r="13" spans="1:25" s="663" customFormat="1" ht="12.75" x14ac:dyDescent="0.2">
      <c r="A13" s="813"/>
      <c r="B13" s="772" t="s">
        <v>1367</v>
      </c>
      <c r="C13" s="777">
        <f t="shared" si="0"/>
        <v>0</v>
      </c>
      <c r="D13" s="776">
        <f>'O7 Amortization'!G325+'O7 Amortization'!G399+'O7 Amortization'!G473+'O7 Amortization'!G547 + 'O7 Amortization'!AB325+'O7 Amortization'!AB399+'O7 Amortization'!AB473+'O7 Amortization'!AB547</f>
        <v>0</v>
      </c>
      <c r="E13" s="776">
        <f>'O7 Amortization'!H325+'O7 Amortization'!H399+'O7 Amortization'!H473+'O7 Amortization'!H547 + 'O7 Amortization'!AC325+'O7 Amortization'!AC399+'O7 Amortization'!AC473+'O7 Amortization'!AC547</f>
        <v>0</v>
      </c>
      <c r="F13" s="776">
        <f>'O7 Amortization'!I325+'O7 Amortization'!I399+'O7 Amortization'!I473+'O7 Amortization'!I547 + 'O7 Amortization'!AD325+'O7 Amortization'!AD399+'O7 Amortization'!AD473+'O7 Amortization'!AD547</f>
        <v>0</v>
      </c>
      <c r="G13" s="776">
        <f>'O7 Amortization'!J325+'O7 Amortization'!J399+'O7 Amortization'!J473+'O7 Amortization'!J547 + 'O7 Amortization'!AE325+'O7 Amortization'!AE399+'O7 Amortization'!AE473+'O7 Amortization'!AE547</f>
        <v>0</v>
      </c>
      <c r="H13" s="776">
        <f>'O7 Amortization'!K325+'O7 Amortization'!K399+'O7 Amortization'!K473+'O7 Amortization'!K547 + 'O7 Amortization'!AF325+'O7 Amortization'!AF399+'O7 Amortization'!AF473+'O7 Amortization'!AF547</f>
        <v>0</v>
      </c>
      <c r="I13" s="776">
        <f>'O7 Amortization'!L325+'O7 Amortization'!L399+'O7 Amortization'!L473+'O7 Amortization'!L547 + 'O7 Amortization'!AG325+'O7 Amortization'!AG399+'O7 Amortization'!AG473+'O7 Amortization'!AG547</f>
        <v>0</v>
      </c>
      <c r="J13" s="776">
        <f>'O7 Amortization'!M325+'O7 Amortization'!M399+'O7 Amortization'!M473+'O7 Amortization'!M547 + 'O7 Amortization'!AH325+'O7 Amortization'!AH399+'O7 Amortization'!AH473+'O7 Amortization'!AH547</f>
        <v>0</v>
      </c>
      <c r="K13" s="776">
        <f>'O7 Amortization'!N325+'O7 Amortization'!N399+'O7 Amortization'!N473+'O7 Amortization'!N547 + 'O7 Amortization'!AI325+'O7 Amortization'!AI399+'O7 Amortization'!AI473+'O7 Amortization'!AI547</f>
        <v>0</v>
      </c>
      <c r="L13" s="776">
        <f>'O7 Amortization'!O325+'O7 Amortization'!O399+'O7 Amortization'!O473+'O7 Amortization'!O547 + 'O7 Amortization'!AJ325+'O7 Amortization'!AJ399+'O7 Amortization'!AJ473+'O7 Amortization'!AJ547</f>
        <v>0</v>
      </c>
      <c r="M13" s="776">
        <f>'O7 Amortization'!P325+'O7 Amortization'!P399+'O7 Amortization'!P473+'O7 Amortization'!P547 + 'O7 Amortization'!AK325+'O7 Amortization'!AK399+'O7 Amortization'!AK473+'O7 Amortization'!AK547</f>
        <v>0</v>
      </c>
      <c r="N13" s="776">
        <f>'O7 Amortization'!Q325+'O7 Amortization'!Q399+'O7 Amortization'!Q473+'O7 Amortization'!Q547 + 'O7 Amortization'!AL325+'O7 Amortization'!AL399+'O7 Amortization'!AL473+'O7 Amortization'!AL547</f>
        <v>0</v>
      </c>
      <c r="O13" s="776">
        <f>'O7 Amortization'!R325+'O7 Amortization'!R399+'O7 Amortization'!R473+'O7 Amortization'!R547 + 'O7 Amortization'!AM325+'O7 Amortization'!AM399+'O7 Amortization'!AM473+'O7 Amortization'!AM547</f>
        <v>0</v>
      </c>
      <c r="P13" s="776">
        <f>'O7 Amortization'!S325+'O7 Amortization'!S399+'O7 Amortization'!S473+'O7 Amortization'!S547 + 'O7 Amortization'!AN325+'O7 Amortization'!AN399+'O7 Amortization'!AN473+'O7 Amortization'!AN547</f>
        <v>0</v>
      </c>
      <c r="Q13" s="776">
        <f>'O7 Amortization'!T325+'O7 Amortization'!T399+'O7 Amortization'!T473+'O7 Amortization'!T547 + 'O7 Amortization'!AO325+'O7 Amortization'!AO399+'O7 Amortization'!AO473+'O7 Amortization'!AO547</f>
        <v>0</v>
      </c>
      <c r="R13" s="776">
        <f>'O7 Amortization'!U325+'O7 Amortization'!U399+'O7 Amortization'!U473+'O7 Amortization'!U547 + 'O7 Amortization'!AP325+'O7 Amortization'!AP399+'O7 Amortization'!AP473+'O7 Amortization'!AP547</f>
        <v>0</v>
      </c>
      <c r="S13" s="776">
        <f>'O7 Amortization'!V325+'O7 Amortization'!V399+'O7 Amortization'!V473+'O7 Amortization'!V547 + 'O7 Amortization'!AQ325+'O7 Amortization'!AQ399+'O7 Amortization'!AQ473+'O7 Amortization'!AQ547</f>
        <v>0</v>
      </c>
      <c r="T13" s="776">
        <f>'O7 Amortization'!W325+'O7 Amortization'!W399+'O7 Amortization'!W473+'O7 Amortization'!W547 + 'O7 Amortization'!AR325+'O7 Amortization'!AR399+'O7 Amortization'!AR473+'O7 Amortization'!AR547</f>
        <v>0</v>
      </c>
      <c r="U13" s="776">
        <f>'O7 Amortization'!X325+'O7 Amortization'!X399+'O7 Amortization'!X473+'O7 Amortization'!X547 + 'O7 Amortization'!AS325+'O7 Amortization'!AS399+'O7 Amortization'!AS473+'O7 Amortization'!AS547</f>
        <v>0</v>
      </c>
      <c r="V13" s="776">
        <f>'O7 Amortization'!Y325+'O7 Amortization'!Y399+'O7 Amortization'!Y473+'O7 Amortization'!Y547 + 'O7 Amortization'!AT325+'O7 Amortization'!AT399+'O7 Amortization'!AT473+'O7 Amortization'!AT547</f>
        <v>0</v>
      </c>
      <c r="W13" s="664">
        <f>'O7 Amortization'!Z325+'O7 Amortization'!Z399+'O7 Amortization'!Z473+'O7 Amortization'!Z547 + 'O7 Amortization'!AU325+'O7 Amortization'!AU399+'O7 Amortization'!AU473+'O7 Amortization'!AU547</f>
        <v>0</v>
      </c>
      <c r="X13" s="776"/>
    </row>
    <row r="14" spans="1:25" s="663" customFormat="1" ht="12.75" x14ac:dyDescent="0.2">
      <c r="A14" s="813"/>
      <c r="B14" s="772" t="s">
        <v>1368</v>
      </c>
      <c r="C14" s="777">
        <f t="shared" si="0"/>
        <v>0</v>
      </c>
      <c r="D14" s="776">
        <f>'O7 Amortization'!G308+'O7 Amortization'!G382+'O7 Amortization'!G456+'O7 Amortization'!G530+'O7 Amortization'!AB308+'O7 Amortization'!AB382+'O7 Amortization'!AB456+'O7 Amortization'!AB530</f>
        <v>0</v>
      </c>
      <c r="E14" s="776">
        <f>'O7 Amortization'!H308+'O7 Amortization'!H382+'O7 Amortization'!H456+'O7 Amortization'!H530+'O7 Amortization'!AC308+'O7 Amortization'!AC382+'O7 Amortization'!AC456+'O7 Amortization'!AC530</f>
        <v>0</v>
      </c>
      <c r="F14" s="776">
        <f>'O7 Amortization'!I308+'O7 Amortization'!I382+'O7 Amortization'!I456+'O7 Amortization'!I530+'O7 Amortization'!AD308+'O7 Amortization'!AD382+'O7 Amortization'!AD456+'O7 Amortization'!AD530</f>
        <v>0</v>
      </c>
      <c r="G14" s="776">
        <f>'O7 Amortization'!J308+'O7 Amortization'!J382+'O7 Amortization'!J456+'O7 Amortization'!J530+'O7 Amortization'!AE308+'O7 Amortization'!AE382+'O7 Amortization'!AE456+'O7 Amortization'!AE530</f>
        <v>0</v>
      </c>
      <c r="H14" s="776">
        <f>'O7 Amortization'!K308+'O7 Amortization'!K382+'O7 Amortization'!K456+'O7 Amortization'!K530+'O7 Amortization'!AF308+'O7 Amortization'!AF382+'O7 Amortization'!AF456+'O7 Amortization'!AF530</f>
        <v>0</v>
      </c>
      <c r="I14" s="776">
        <f>'O7 Amortization'!L308+'O7 Amortization'!L382+'O7 Amortization'!L456+'O7 Amortization'!L530+'O7 Amortization'!AG308+'O7 Amortization'!AG382+'O7 Amortization'!AG456+'O7 Amortization'!AG530</f>
        <v>0</v>
      </c>
      <c r="J14" s="776">
        <f>'O7 Amortization'!M308+'O7 Amortization'!M382+'O7 Amortization'!M456+'O7 Amortization'!M530+'O7 Amortization'!AH308+'O7 Amortization'!AH382+'O7 Amortization'!AH456+'O7 Amortization'!AH530</f>
        <v>0</v>
      </c>
      <c r="K14" s="776">
        <f>'O7 Amortization'!N308+'O7 Amortization'!N382+'O7 Amortization'!N456+'O7 Amortization'!N530+'O7 Amortization'!AI308+'O7 Amortization'!AI382+'O7 Amortization'!AI456+'O7 Amortization'!AI530</f>
        <v>0</v>
      </c>
      <c r="L14" s="776">
        <f>'O7 Amortization'!O308+'O7 Amortization'!O382+'O7 Amortization'!O456+'O7 Amortization'!O530+'O7 Amortization'!AJ308+'O7 Amortization'!AJ382+'O7 Amortization'!AJ456+'O7 Amortization'!AJ530</f>
        <v>0</v>
      </c>
      <c r="M14" s="776">
        <f>'O7 Amortization'!P308+'O7 Amortization'!P382+'O7 Amortization'!P456+'O7 Amortization'!P530+'O7 Amortization'!AK308+'O7 Amortization'!AK382+'O7 Amortization'!AK456+'O7 Amortization'!AK530</f>
        <v>0</v>
      </c>
      <c r="N14" s="776">
        <f>'O7 Amortization'!Q308+'O7 Amortization'!Q382+'O7 Amortization'!Q456+'O7 Amortization'!Q530+'O7 Amortization'!AL308+'O7 Amortization'!AL382+'O7 Amortization'!AL456+'O7 Amortization'!AL530</f>
        <v>0</v>
      </c>
      <c r="O14" s="776">
        <f>'O7 Amortization'!R308+'O7 Amortization'!R382+'O7 Amortization'!R456+'O7 Amortization'!R530+'O7 Amortization'!AM308+'O7 Amortization'!AM382+'O7 Amortization'!AM456+'O7 Amortization'!AM530</f>
        <v>0</v>
      </c>
      <c r="P14" s="776">
        <f>'O7 Amortization'!S308+'O7 Amortization'!S382+'O7 Amortization'!S456+'O7 Amortization'!S530+'O7 Amortization'!AN308+'O7 Amortization'!AN382+'O7 Amortization'!AN456+'O7 Amortization'!AN530</f>
        <v>0</v>
      </c>
      <c r="Q14" s="776">
        <f>'O7 Amortization'!T308+'O7 Amortization'!T382+'O7 Amortization'!T456+'O7 Amortization'!T530+'O7 Amortization'!AO308+'O7 Amortization'!AO382+'O7 Amortization'!AO456+'O7 Amortization'!AO530</f>
        <v>0</v>
      </c>
      <c r="R14" s="776">
        <f>'O7 Amortization'!U308+'O7 Amortization'!U382+'O7 Amortization'!U456+'O7 Amortization'!U530+'O7 Amortization'!AP308+'O7 Amortization'!AP382+'O7 Amortization'!AP456+'O7 Amortization'!AP530</f>
        <v>0</v>
      </c>
      <c r="S14" s="776">
        <f>'O7 Amortization'!V308+'O7 Amortization'!V382+'O7 Amortization'!V456+'O7 Amortization'!V530+'O7 Amortization'!AQ308+'O7 Amortization'!AQ382+'O7 Amortization'!AQ456+'O7 Amortization'!AQ530</f>
        <v>0</v>
      </c>
      <c r="T14" s="776">
        <f>'O7 Amortization'!W308+'O7 Amortization'!W382+'O7 Amortization'!W456+'O7 Amortization'!W530+'O7 Amortization'!AR308+'O7 Amortization'!AR382+'O7 Amortization'!AR456+'O7 Amortization'!AR530</f>
        <v>0</v>
      </c>
      <c r="U14" s="776">
        <f>'O7 Amortization'!X308+'O7 Amortization'!X382+'O7 Amortization'!X456+'O7 Amortization'!X530+'O7 Amortization'!AS308+'O7 Amortization'!AS382+'O7 Amortization'!AS456+'O7 Amortization'!AS530</f>
        <v>0</v>
      </c>
      <c r="V14" s="776">
        <f>'O7 Amortization'!Y308+'O7 Amortization'!Y382+'O7 Amortization'!Y456+'O7 Amortization'!Y530+'O7 Amortization'!AT308+'O7 Amortization'!AT382+'O7 Amortization'!AT456+'O7 Amortization'!AT530</f>
        <v>0</v>
      </c>
      <c r="W14" s="664">
        <f>'O7 Amortization'!Z308+'O7 Amortization'!Z382+'O7 Amortization'!Z456+'O7 Amortization'!Z530+'O7 Amortization'!AU308+'O7 Amortization'!AU382+'O7 Amortization'!AU456+'O7 Amortization'!AU530</f>
        <v>0</v>
      </c>
      <c r="X14" s="776"/>
    </row>
    <row r="15" spans="1:25" s="663" customFormat="1" ht="12.75" x14ac:dyDescent="0.2">
      <c r="A15" s="813"/>
      <c r="B15" s="772" t="s">
        <v>1369</v>
      </c>
      <c r="C15" s="777">
        <f t="shared" si="0"/>
        <v>0</v>
      </c>
      <c r="D15" s="776">
        <f>'O7 Amortization'!G311+'O7 Amortization'!G385+'O7 Amortization'!G459+'O7 Amortization'!G533+'O7 Amortization'!AB311+'O7 Amortization'!AB385+'O7 Amortization'!AB459+'O7 Amortization'!AB533</f>
        <v>0</v>
      </c>
      <c r="E15" s="776">
        <f>'O7 Amortization'!H311+'O7 Amortization'!H385+'O7 Amortization'!H459+'O7 Amortization'!H533+'O7 Amortization'!AC311+'O7 Amortization'!AC385+'O7 Amortization'!AC459+'O7 Amortization'!AC533</f>
        <v>0</v>
      </c>
      <c r="F15" s="776">
        <f>'O7 Amortization'!I311+'O7 Amortization'!I385+'O7 Amortization'!I459+'O7 Amortization'!I533+'O7 Amortization'!AD311+'O7 Amortization'!AD385+'O7 Amortization'!AD459+'O7 Amortization'!AD533</f>
        <v>0</v>
      </c>
      <c r="G15" s="776">
        <f>'O7 Amortization'!J311+'O7 Amortization'!J385+'O7 Amortization'!J459+'O7 Amortization'!J533+'O7 Amortization'!AE311+'O7 Amortization'!AE385+'O7 Amortization'!AE459+'O7 Amortization'!AE533</f>
        <v>0</v>
      </c>
      <c r="H15" s="776">
        <f>'O7 Amortization'!K311+'O7 Amortization'!K385+'O7 Amortization'!K459+'O7 Amortization'!K533+'O7 Amortization'!AF311+'O7 Amortization'!AF385+'O7 Amortization'!AF459+'O7 Amortization'!AF533</f>
        <v>0</v>
      </c>
      <c r="I15" s="776">
        <f>'O7 Amortization'!L311+'O7 Amortization'!L385+'O7 Amortization'!L459+'O7 Amortization'!L533+'O7 Amortization'!AG311+'O7 Amortization'!AG385+'O7 Amortization'!AG459+'O7 Amortization'!AG533</f>
        <v>0</v>
      </c>
      <c r="J15" s="776">
        <f>'O7 Amortization'!M311+'O7 Amortization'!M385+'O7 Amortization'!M459+'O7 Amortization'!M533+'O7 Amortization'!AH311+'O7 Amortization'!AH385+'O7 Amortization'!AH459+'O7 Amortization'!AH533</f>
        <v>0</v>
      </c>
      <c r="K15" s="776">
        <f>'O7 Amortization'!N311+'O7 Amortization'!N385+'O7 Amortization'!N459+'O7 Amortization'!N533+'O7 Amortization'!AI311+'O7 Amortization'!AI385+'O7 Amortization'!AI459+'O7 Amortization'!AI533</f>
        <v>0</v>
      </c>
      <c r="L15" s="776">
        <f>'O7 Amortization'!O311+'O7 Amortization'!O385+'O7 Amortization'!O459+'O7 Amortization'!O533+'O7 Amortization'!AJ311+'O7 Amortization'!AJ385+'O7 Amortization'!AJ459+'O7 Amortization'!AJ533</f>
        <v>0</v>
      </c>
      <c r="M15" s="776">
        <f>'O7 Amortization'!P311+'O7 Amortization'!P385+'O7 Amortization'!P459+'O7 Amortization'!P533+'O7 Amortization'!AK311+'O7 Amortization'!AK385+'O7 Amortization'!AK459+'O7 Amortization'!AK533</f>
        <v>0</v>
      </c>
      <c r="N15" s="776">
        <f>'O7 Amortization'!Q311+'O7 Amortization'!Q385+'O7 Amortization'!Q459+'O7 Amortization'!Q533+'O7 Amortization'!AL311+'O7 Amortization'!AL385+'O7 Amortization'!AL459+'O7 Amortization'!AL533</f>
        <v>0</v>
      </c>
      <c r="O15" s="776">
        <f>'O7 Amortization'!R311+'O7 Amortization'!R385+'O7 Amortization'!R459+'O7 Amortization'!R533+'O7 Amortization'!AM311+'O7 Amortization'!AM385+'O7 Amortization'!AM459+'O7 Amortization'!AM533</f>
        <v>0</v>
      </c>
      <c r="P15" s="776">
        <f>'O7 Amortization'!S311+'O7 Amortization'!S385+'O7 Amortization'!S459+'O7 Amortization'!S533+'O7 Amortization'!AN311+'O7 Amortization'!AN385+'O7 Amortization'!AN459+'O7 Amortization'!AN533</f>
        <v>0</v>
      </c>
      <c r="Q15" s="776">
        <f>'O7 Amortization'!T311+'O7 Amortization'!T385+'O7 Amortization'!T459+'O7 Amortization'!T533+'O7 Amortization'!AO311+'O7 Amortization'!AO385+'O7 Amortization'!AO459+'O7 Amortization'!AO533</f>
        <v>0</v>
      </c>
      <c r="R15" s="776">
        <f>'O7 Amortization'!U311+'O7 Amortization'!U385+'O7 Amortization'!U459+'O7 Amortization'!U533+'O7 Amortization'!AP311+'O7 Amortization'!AP385+'O7 Amortization'!AP459+'O7 Amortization'!AP533</f>
        <v>0</v>
      </c>
      <c r="S15" s="776">
        <f>'O7 Amortization'!V311+'O7 Amortization'!V385+'O7 Amortization'!V459+'O7 Amortization'!V533+'O7 Amortization'!AQ311+'O7 Amortization'!AQ385+'O7 Amortization'!AQ459+'O7 Amortization'!AQ533</f>
        <v>0</v>
      </c>
      <c r="T15" s="776">
        <f>'O7 Amortization'!W311+'O7 Amortization'!W385+'O7 Amortization'!W459+'O7 Amortization'!W533+'O7 Amortization'!AR311+'O7 Amortization'!AR385+'O7 Amortization'!AR459+'O7 Amortization'!AR533</f>
        <v>0</v>
      </c>
      <c r="U15" s="776">
        <f>'O7 Amortization'!X311+'O7 Amortization'!X385+'O7 Amortization'!X459+'O7 Amortization'!X533+'O7 Amortization'!AS311+'O7 Amortization'!AS385+'O7 Amortization'!AS459+'O7 Amortization'!AS533</f>
        <v>0</v>
      </c>
      <c r="V15" s="776">
        <f>'O7 Amortization'!Y311+'O7 Amortization'!Y385+'O7 Amortization'!Y459+'O7 Amortization'!Y533+'O7 Amortization'!AT311+'O7 Amortization'!AT385+'O7 Amortization'!AT459+'O7 Amortization'!AT533</f>
        <v>0</v>
      </c>
      <c r="W15" s="664">
        <f>'O7 Amortization'!Z311+'O7 Amortization'!Z385+'O7 Amortization'!Z459+'O7 Amortization'!Z533+'O7 Amortization'!AU311+'O7 Amortization'!AU385+'O7 Amortization'!AU459+'O7 Amortization'!AU533</f>
        <v>0</v>
      </c>
      <c r="X15" s="776"/>
    </row>
    <row r="16" spans="1:25" s="663" customFormat="1" ht="12.75" x14ac:dyDescent="0.2">
      <c r="A16" s="813"/>
      <c r="B16" s="772" t="s">
        <v>1370</v>
      </c>
      <c r="C16" s="777">
        <f t="shared" si="0"/>
        <v>0</v>
      </c>
      <c r="D16" s="776">
        <f>'O7 Amortization'!G314+'O7 Amortization'!G388+'O7 Amortization'!G462+'O7 Amortization'!G536+'O7 Amortization'!AB314+'O7 Amortization'!AB388+'O7 Amortization'!AB462+'O7 Amortization'!AB536</f>
        <v>0</v>
      </c>
      <c r="E16" s="776">
        <f>'O7 Amortization'!H314+'O7 Amortization'!H388+'O7 Amortization'!H462+'O7 Amortization'!H536+'O7 Amortization'!AC314+'O7 Amortization'!AC388+'O7 Amortization'!AC462+'O7 Amortization'!AC536</f>
        <v>0</v>
      </c>
      <c r="F16" s="776">
        <f>'O7 Amortization'!I314+'O7 Amortization'!I388+'O7 Amortization'!I462+'O7 Amortization'!I536+'O7 Amortization'!AD314+'O7 Amortization'!AD388+'O7 Amortization'!AD462+'O7 Amortization'!AD536</f>
        <v>0</v>
      </c>
      <c r="G16" s="776">
        <f>'O7 Amortization'!J314+'O7 Amortization'!J388+'O7 Amortization'!J462+'O7 Amortization'!J536+'O7 Amortization'!AE314+'O7 Amortization'!AE388+'O7 Amortization'!AE462+'O7 Amortization'!AE536</f>
        <v>0</v>
      </c>
      <c r="H16" s="776">
        <f>'O7 Amortization'!K314+'O7 Amortization'!K388+'O7 Amortization'!K462+'O7 Amortization'!K536+'O7 Amortization'!AF314+'O7 Amortization'!AF388+'O7 Amortization'!AF462+'O7 Amortization'!AF536</f>
        <v>0</v>
      </c>
      <c r="I16" s="776">
        <f>'O7 Amortization'!L314+'O7 Amortization'!L388+'O7 Amortization'!L462+'O7 Amortization'!L536+'O7 Amortization'!AG314+'O7 Amortization'!AG388+'O7 Amortization'!AG462+'O7 Amortization'!AG536</f>
        <v>0</v>
      </c>
      <c r="J16" s="776">
        <f>'O7 Amortization'!M314+'O7 Amortization'!M388+'O7 Amortization'!M462+'O7 Amortization'!M536+'O7 Amortization'!AH314+'O7 Amortization'!AH388+'O7 Amortization'!AH462+'O7 Amortization'!AH536</f>
        <v>0</v>
      </c>
      <c r="K16" s="776">
        <f>'O7 Amortization'!N314+'O7 Amortization'!N388+'O7 Amortization'!N462+'O7 Amortization'!N536+'O7 Amortization'!AI314+'O7 Amortization'!AI388+'O7 Amortization'!AI462+'O7 Amortization'!AI536</f>
        <v>0</v>
      </c>
      <c r="L16" s="776">
        <f>'O7 Amortization'!O314+'O7 Amortization'!O388+'O7 Amortization'!O462+'O7 Amortization'!O536+'O7 Amortization'!AJ314+'O7 Amortization'!AJ388+'O7 Amortization'!AJ462+'O7 Amortization'!AJ536</f>
        <v>0</v>
      </c>
      <c r="M16" s="776">
        <f>'O7 Amortization'!P314+'O7 Amortization'!P388+'O7 Amortization'!P462+'O7 Amortization'!P536+'O7 Amortization'!AK314+'O7 Amortization'!AK388+'O7 Amortization'!AK462+'O7 Amortization'!AK536</f>
        <v>0</v>
      </c>
      <c r="N16" s="776">
        <f>'O7 Amortization'!Q314+'O7 Amortization'!Q388+'O7 Amortization'!Q462+'O7 Amortization'!Q536+'O7 Amortization'!AL314+'O7 Amortization'!AL388+'O7 Amortization'!AL462+'O7 Amortization'!AL536</f>
        <v>0</v>
      </c>
      <c r="O16" s="776">
        <f>'O7 Amortization'!R314+'O7 Amortization'!R388+'O7 Amortization'!R462+'O7 Amortization'!R536+'O7 Amortization'!AM314+'O7 Amortization'!AM388+'O7 Amortization'!AM462+'O7 Amortization'!AM536</f>
        <v>0</v>
      </c>
      <c r="P16" s="776">
        <f>'O7 Amortization'!S314+'O7 Amortization'!S388+'O7 Amortization'!S462+'O7 Amortization'!S536+'O7 Amortization'!AN314+'O7 Amortization'!AN388+'O7 Amortization'!AN462+'O7 Amortization'!AN536</f>
        <v>0</v>
      </c>
      <c r="Q16" s="776">
        <f>'O7 Amortization'!T314+'O7 Amortization'!T388+'O7 Amortization'!T462+'O7 Amortization'!T536+'O7 Amortization'!AO314+'O7 Amortization'!AO388+'O7 Amortization'!AO462+'O7 Amortization'!AO536</f>
        <v>0</v>
      </c>
      <c r="R16" s="776">
        <f>'O7 Amortization'!U314+'O7 Amortization'!U388+'O7 Amortization'!U462+'O7 Amortization'!U536+'O7 Amortization'!AP314+'O7 Amortization'!AP388+'O7 Amortization'!AP462+'O7 Amortization'!AP536</f>
        <v>0</v>
      </c>
      <c r="S16" s="776">
        <f>'O7 Amortization'!V314+'O7 Amortization'!V388+'O7 Amortization'!V462+'O7 Amortization'!V536+'O7 Amortization'!AQ314+'O7 Amortization'!AQ388+'O7 Amortization'!AQ462+'O7 Amortization'!AQ536</f>
        <v>0</v>
      </c>
      <c r="T16" s="776">
        <f>'O7 Amortization'!W314+'O7 Amortization'!W388+'O7 Amortization'!W462+'O7 Amortization'!W536+'O7 Amortization'!AR314+'O7 Amortization'!AR388+'O7 Amortization'!AR462+'O7 Amortization'!AR536</f>
        <v>0</v>
      </c>
      <c r="U16" s="776">
        <f>'O7 Amortization'!X314+'O7 Amortization'!X388+'O7 Amortization'!X462+'O7 Amortization'!X536+'O7 Amortization'!AS314+'O7 Amortization'!AS388+'O7 Amortization'!AS462+'O7 Amortization'!AS536</f>
        <v>0</v>
      </c>
      <c r="V16" s="776">
        <f>'O7 Amortization'!Y314+'O7 Amortization'!Y388+'O7 Amortization'!Y462+'O7 Amortization'!Y536+'O7 Amortization'!AT314+'O7 Amortization'!AT388+'O7 Amortization'!AT462+'O7 Amortization'!AT536</f>
        <v>0</v>
      </c>
      <c r="W16" s="664">
        <f>'O7 Amortization'!Z314+'O7 Amortization'!Z388+'O7 Amortization'!Z462+'O7 Amortization'!Z536+'O7 Amortization'!AU314+'O7 Amortization'!AU388+'O7 Amortization'!AU462+'O7 Amortization'!AU536</f>
        <v>0</v>
      </c>
      <c r="X16" s="776"/>
    </row>
    <row r="17" spans="1:24" s="663" customFormat="1" ht="12.75" x14ac:dyDescent="0.2">
      <c r="A17" s="813"/>
      <c r="B17" s="772" t="s">
        <v>1371</v>
      </c>
      <c r="C17" s="777">
        <f t="shared" si="0"/>
        <v>0</v>
      </c>
      <c r="D17" s="776">
        <f>'O7 Amortization'!G317+'O7 Amortization'!G391+'O7 Amortization'!G465+'O7 Amortization'!G539+'O7 Amortization'!AB317+'O7 Amortization'!AB391+'O7 Amortization'!AB465+'O7 Amortization'!AB539</f>
        <v>0</v>
      </c>
      <c r="E17" s="776">
        <f>'O7 Amortization'!H317+'O7 Amortization'!H391+'O7 Amortization'!H465+'O7 Amortization'!H539+'O7 Amortization'!AC317+'O7 Amortization'!AC391+'O7 Amortization'!AC465+'O7 Amortization'!AC539</f>
        <v>0</v>
      </c>
      <c r="F17" s="776">
        <f>'O7 Amortization'!I317+'O7 Amortization'!I391+'O7 Amortization'!I465+'O7 Amortization'!I539+'O7 Amortization'!AD317+'O7 Amortization'!AD391+'O7 Amortization'!AD465+'O7 Amortization'!AD539</f>
        <v>0</v>
      </c>
      <c r="G17" s="776">
        <f>'O7 Amortization'!J317+'O7 Amortization'!J391+'O7 Amortization'!J465+'O7 Amortization'!J539+'O7 Amortization'!AE317+'O7 Amortization'!AE391+'O7 Amortization'!AE465+'O7 Amortization'!AE539</f>
        <v>0</v>
      </c>
      <c r="H17" s="776">
        <f>'O7 Amortization'!K317+'O7 Amortization'!K391+'O7 Amortization'!K465+'O7 Amortization'!K539+'O7 Amortization'!AF317+'O7 Amortization'!AF391+'O7 Amortization'!AF465+'O7 Amortization'!AF539</f>
        <v>0</v>
      </c>
      <c r="I17" s="776">
        <f>'O7 Amortization'!L317+'O7 Amortization'!L391+'O7 Amortization'!L465+'O7 Amortization'!L539+'O7 Amortization'!AG317+'O7 Amortization'!AG391+'O7 Amortization'!AG465+'O7 Amortization'!AG539</f>
        <v>0</v>
      </c>
      <c r="J17" s="776">
        <f>'O7 Amortization'!M317+'O7 Amortization'!M391+'O7 Amortization'!M465+'O7 Amortization'!M539+'O7 Amortization'!AH317+'O7 Amortization'!AH391+'O7 Amortization'!AH465+'O7 Amortization'!AH539</f>
        <v>0</v>
      </c>
      <c r="K17" s="776">
        <f>'O7 Amortization'!N317+'O7 Amortization'!N391+'O7 Amortization'!N465+'O7 Amortization'!N539+'O7 Amortization'!AI317+'O7 Amortization'!AI391+'O7 Amortization'!AI465+'O7 Amortization'!AI539</f>
        <v>0</v>
      </c>
      <c r="L17" s="776">
        <f>'O7 Amortization'!O317+'O7 Amortization'!O391+'O7 Amortization'!O465+'O7 Amortization'!O539+'O7 Amortization'!AJ317+'O7 Amortization'!AJ391+'O7 Amortization'!AJ465+'O7 Amortization'!AJ539</f>
        <v>0</v>
      </c>
      <c r="M17" s="776">
        <f>'O7 Amortization'!P317+'O7 Amortization'!P391+'O7 Amortization'!P465+'O7 Amortization'!P539+'O7 Amortization'!AK317+'O7 Amortization'!AK391+'O7 Amortization'!AK465+'O7 Amortization'!AK539</f>
        <v>0</v>
      </c>
      <c r="N17" s="776">
        <f>'O7 Amortization'!Q317+'O7 Amortization'!Q391+'O7 Amortization'!Q465+'O7 Amortization'!Q539+'O7 Amortization'!AL317+'O7 Amortization'!AL391+'O7 Amortization'!AL465+'O7 Amortization'!AL539</f>
        <v>0</v>
      </c>
      <c r="O17" s="776">
        <f>'O7 Amortization'!R317+'O7 Amortization'!R391+'O7 Amortization'!R465+'O7 Amortization'!R539+'O7 Amortization'!AM317+'O7 Amortization'!AM391+'O7 Amortization'!AM465+'O7 Amortization'!AM539</f>
        <v>0</v>
      </c>
      <c r="P17" s="776">
        <f>'O7 Amortization'!S317+'O7 Amortization'!S391+'O7 Amortization'!S465+'O7 Amortization'!S539+'O7 Amortization'!AN317+'O7 Amortization'!AN391+'O7 Amortization'!AN465+'O7 Amortization'!AN539</f>
        <v>0</v>
      </c>
      <c r="Q17" s="776">
        <f>'O7 Amortization'!T317+'O7 Amortization'!T391+'O7 Amortization'!T465+'O7 Amortization'!T539+'O7 Amortization'!AO317+'O7 Amortization'!AO391+'O7 Amortization'!AO465+'O7 Amortization'!AO539</f>
        <v>0</v>
      </c>
      <c r="R17" s="776">
        <f>'O7 Amortization'!U317+'O7 Amortization'!U391+'O7 Amortization'!U465+'O7 Amortization'!U539+'O7 Amortization'!AP317+'O7 Amortization'!AP391+'O7 Amortization'!AP465+'O7 Amortization'!AP539</f>
        <v>0</v>
      </c>
      <c r="S17" s="776">
        <f>'O7 Amortization'!V317+'O7 Amortization'!V391+'O7 Amortization'!V465+'O7 Amortization'!V539+'O7 Amortization'!AQ317+'O7 Amortization'!AQ391+'O7 Amortization'!AQ465+'O7 Amortization'!AQ539</f>
        <v>0</v>
      </c>
      <c r="T17" s="776">
        <f>'O7 Amortization'!W317+'O7 Amortization'!W391+'O7 Amortization'!W465+'O7 Amortization'!W539+'O7 Amortization'!AR317+'O7 Amortization'!AR391+'O7 Amortization'!AR465+'O7 Amortization'!AR539</f>
        <v>0</v>
      </c>
      <c r="U17" s="776">
        <f>'O7 Amortization'!X317+'O7 Amortization'!X391+'O7 Amortization'!X465+'O7 Amortization'!X539+'O7 Amortization'!AS317+'O7 Amortization'!AS391+'O7 Amortization'!AS465+'O7 Amortization'!AS539</f>
        <v>0</v>
      </c>
      <c r="V17" s="776">
        <f>'O7 Amortization'!Y317+'O7 Amortization'!Y391+'O7 Amortization'!Y465+'O7 Amortization'!Y539+'O7 Amortization'!AT317+'O7 Amortization'!AT391+'O7 Amortization'!AT465+'O7 Amortization'!AT539</f>
        <v>0</v>
      </c>
      <c r="W17" s="664">
        <f>'O7 Amortization'!Z317+'O7 Amortization'!Z391+'O7 Amortization'!Z465+'O7 Amortization'!Z539+'O7 Amortization'!AU317+'O7 Amortization'!AU391+'O7 Amortization'!AU465+'O7 Amortization'!AU539</f>
        <v>0</v>
      </c>
      <c r="X17" s="776"/>
    </row>
    <row r="18" spans="1:24" s="663" customFormat="1" ht="12.75" x14ac:dyDescent="0.2">
      <c r="A18" s="813"/>
      <c r="B18" s="772" t="s">
        <v>1461</v>
      </c>
      <c r="C18" s="777">
        <f t="shared" si="0"/>
        <v>50066.070606236368</v>
      </c>
      <c r="D18" s="776">
        <f t="shared" ref="D18:W18" si="1">IF(ISERROR(D41*(D65/D43)),0,D41*(D65/D43))</f>
        <v>16472.421623207683</v>
      </c>
      <c r="E18" s="776">
        <f t="shared" si="1"/>
        <v>4394.3946999277214</v>
      </c>
      <c r="F18" s="776">
        <f t="shared" si="1"/>
        <v>10681.919681018517</v>
      </c>
      <c r="G18" s="776">
        <f t="shared" si="1"/>
        <v>0</v>
      </c>
      <c r="H18" s="776">
        <f t="shared" si="1"/>
        <v>7048.5427334649448</v>
      </c>
      <c r="I18" s="776">
        <f t="shared" si="1"/>
        <v>10840.647747086678</v>
      </c>
      <c r="J18" s="776">
        <f t="shared" si="1"/>
        <v>502.95565214951648</v>
      </c>
      <c r="K18" s="776">
        <f t="shared" si="1"/>
        <v>31.846705803523761</v>
      </c>
      <c r="L18" s="776">
        <f t="shared" si="1"/>
        <v>93.341763577780668</v>
      </c>
      <c r="M18" s="776">
        <f t="shared" si="1"/>
        <v>0</v>
      </c>
      <c r="N18" s="776">
        <f t="shared" si="1"/>
        <v>0</v>
      </c>
      <c r="O18" s="776">
        <f t="shared" si="1"/>
        <v>0</v>
      </c>
      <c r="P18" s="776">
        <f t="shared" si="1"/>
        <v>0</v>
      </c>
      <c r="Q18" s="776">
        <f t="shared" si="1"/>
        <v>0</v>
      </c>
      <c r="R18" s="776">
        <f t="shared" si="1"/>
        <v>0</v>
      </c>
      <c r="S18" s="776">
        <f t="shared" si="1"/>
        <v>0</v>
      </c>
      <c r="T18" s="776">
        <f t="shared" si="1"/>
        <v>0</v>
      </c>
      <c r="U18" s="776">
        <f t="shared" si="1"/>
        <v>0</v>
      </c>
      <c r="V18" s="776">
        <f t="shared" si="1"/>
        <v>0</v>
      </c>
      <c r="W18" s="664">
        <f t="shared" si="1"/>
        <v>0</v>
      </c>
      <c r="X18" s="776"/>
    </row>
    <row r="19" spans="1:24" s="663" customFormat="1" ht="12.75" x14ac:dyDescent="0.2">
      <c r="A19" s="813"/>
      <c r="B19" s="772" t="s">
        <v>290</v>
      </c>
      <c r="C19" s="777">
        <f t="shared" si="0"/>
        <v>500</v>
      </c>
      <c r="D19" s="776">
        <f>'O4 Summary by Class &amp; Accounts'!E133</f>
        <v>163.62481406918349</v>
      </c>
      <c r="E19" s="776">
        <f>'O4 Summary by Class &amp; Accounts'!F133</f>
        <v>43.868988770205902</v>
      </c>
      <c r="F19" s="776">
        <f>'O4 Summary by Class &amp; Accounts'!G133</f>
        <v>106.11980502108233</v>
      </c>
      <c r="G19" s="776">
        <f>'O4 Summary by Class &amp; Accounts'!H133</f>
        <v>0</v>
      </c>
      <c r="H19" s="776">
        <f>'O4 Summary by Class &amp; Accounts'!I133</f>
        <v>70.900455993918953</v>
      </c>
      <c r="I19" s="776">
        <f>'O4 Summary by Class &amp; Accounts'!J133</f>
        <v>109.26423241336911</v>
      </c>
      <c r="J19" s="776">
        <f>'O4 Summary by Class &amp; Accounts'!K133</f>
        <v>4.9808608516216735</v>
      </c>
      <c r="K19" s="776">
        <f>'O4 Summary by Class &amp; Accounts'!L133</f>
        <v>0.31537977844579562</v>
      </c>
      <c r="L19" s="776">
        <f>'O4 Summary by Class &amp; Accounts'!M133</f>
        <v>0.92546310217276695</v>
      </c>
      <c r="M19" s="776">
        <f>'O4 Summary by Class &amp; Accounts'!N133</f>
        <v>0</v>
      </c>
      <c r="N19" s="776">
        <f>'O4 Summary by Class &amp; Accounts'!O133</f>
        <v>0</v>
      </c>
      <c r="O19" s="776">
        <f>'O4 Summary by Class &amp; Accounts'!P133</f>
        <v>0</v>
      </c>
      <c r="P19" s="776">
        <f>'O4 Summary by Class &amp; Accounts'!Q133</f>
        <v>0</v>
      </c>
      <c r="Q19" s="776">
        <f>'O4 Summary by Class &amp; Accounts'!R133</f>
        <v>0</v>
      </c>
      <c r="R19" s="776">
        <f>'O4 Summary by Class &amp; Accounts'!S133</f>
        <v>0</v>
      </c>
      <c r="S19" s="776">
        <f>'O4 Summary by Class &amp; Accounts'!T133</f>
        <v>0</v>
      </c>
      <c r="T19" s="776">
        <f>'O4 Summary by Class &amp; Accounts'!U133</f>
        <v>0</v>
      </c>
      <c r="U19" s="776">
        <f>'O4 Summary by Class &amp; Accounts'!V133</f>
        <v>0</v>
      </c>
      <c r="V19" s="776">
        <f>'O4 Summary by Class &amp; Accounts'!W133</f>
        <v>0</v>
      </c>
      <c r="W19" s="664">
        <f>'O4 Summary by Class &amp; Accounts'!X133</f>
        <v>0</v>
      </c>
      <c r="X19" s="776"/>
    </row>
    <row r="20" spans="1:24" s="663" customFormat="1" ht="12.75" x14ac:dyDescent="0.2">
      <c r="A20" s="813"/>
      <c r="B20" s="772" t="s">
        <v>1541</v>
      </c>
      <c r="C20" s="777">
        <f t="shared" si="0"/>
        <v>0</v>
      </c>
      <c r="D20" s="776">
        <f>'O4 Summary by Class &amp; Accounts'!E136</f>
        <v>0</v>
      </c>
      <c r="E20" s="776">
        <f>'O4 Summary by Class &amp; Accounts'!F136</f>
        <v>0</v>
      </c>
      <c r="F20" s="776">
        <f>'O4 Summary by Class &amp; Accounts'!G136</f>
        <v>0</v>
      </c>
      <c r="G20" s="776">
        <f>'O4 Summary by Class &amp; Accounts'!H136</f>
        <v>0</v>
      </c>
      <c r="H20" s="776">
        <f>'O4 Summary by Class &amp; Accounts'!I136</f>
        <v>0</v>
      </c>
      <c r="I20" s="776">
        <f>'O4 Summary by Class &amp; Accounts'!J136</f>
        <v>0</v>
      </c>
      <c r="J20" s="776">
        <f>'O4 Summary by Class &amp; Accounts'!K136</f>
        <v>0</v>
      </c>
      <c r="K20" s="776">
        <f>'O4 Summary by Class &amp; Accounts'!L136</f>
        <v>0</v>
      </c>
      <c r="L20" s="776">
        <f>'O4 Summary by Class &amp; Accounts'!M136</f>
        <v>0</v>
      </c>
      <c r="M20" s="776">
        <f>'O4 Summary by Class &amp; Accounts'!N136</f>
        <v>0</v>
      </c>
      <c r="N20" s="776">
        <f>'O4 Summary by Class &amp; Accounts'!O136</f>
        <v>0</v>
      </c>
      <c r="O20" s="776">
        <f>'O4 Summary by Class &amp; Accounts'!P136</f>
        <v>0</v>
      </c>
      <c r="P20" s="776">
        <f>'O4 Summary by Class &amp; Accounts'!Q136</f>
        <v>0</v>
      </c>
      <c r="Q20" s="776">
        <f>'O4 Summary by Class &amp; Accounts'!R136</f>
        <v>0</v>
      </c>
      <c r="R20" s="776">
        <f>'O4 Summary by Class &amp; Accounts'!S136</f>
        <v>0</v>
      </c>
      <c r="S20" s="776">
        <f>'O4 Summary by Class &amp; Accounts'!T136</f>
        <v>0</v>
      </c>
      <c r="T20" s="776">
        <f>'O4 Summary by Class &amp; Accounts'!U136</f>
        <v>0</v>
      </c>
      <c r="U20" s="776">
        <f>'O4 Summary by Class &amp; Accounts'!V136</f>
        <v>0</v>
      </c>
      <c r="V20" s="776">
        <f>'O4 Summary by Class &amp; Accounts'!W136</f>
        <v>0</v>
      </c>
      <c r="W20" s="664">
        <f>'O4 Summary by Class &amp; Accounts'!X136</f>
        <v>0</v>
      </c>
      <c r="X20" s="776"/>
    </row>
    <row r="21" spans="1:24" s="663" customFormat="1" ht="12.75" x14ac:dyDescent="0.2">
      <c r="A21" s="813"/>
      <c r="B21" s="772" t="s">
        <v>1542</v>
      </c>
      <c r="C21" s="777">
        <f t="shared" si="0"/>
        <v>26600</v>
      </c>
      <c r="D21" s="776">
        <f>'O4 Summary by Class &amp; Accounts'!E137</f>
        <v>7727.2981467520149</v>
      </c>
      <c r="E21" s="776">
        <f>'O4 Summary by Class &amp; Accounts'!F137</f>
        <v>2666.0128279864102</v>
      </c>
      <c r="F21" s="776">
        <f>'O4 Summary by Class &amp; Accounts'!G137</f>
        <v>6295.3676514553126</v>
      </c>
      <c r="G21" s="776">
        <f>'O4 Summary by Class &amp; Accounts'!H137</f>
        <v>0</v>
      </c>
      <c r="H21" s="776">
        <f>'O4 Summary by Class &amp; Accounts'!I137</f>
        <v>4025.2407790385691</v>
      </c>
      <c r="I21" s="776">
        <f>'O4 Summary by Class &amp; Accounts'!J137</f>
        <v>5851.5688459682378</v>
      </c>
      <c r="J21" s="776">
        <f>'O4 Summary by Class &amp; Accounts'!K137</f>
        <v>0</v>
      </c>
      <c r="K21" s="776">
        <f>'O4 Summary by Class &amp; Accounts'!L137</f>
        <v>3.0139985912113785</v>
      </c>
      <c r="L21" s="776">
        <f>'O4 Summary by Class &amp; Accounts'!M137</f>
        <v>31.497750208244412</v>
      </c>
      <c r="M21" s="776">
        <f>'O4 Summary by Class &amp; Accounts'!N137</f>
        <v>0</v>
      </c>
      <c r="N21" s="776">
        <f>'O4 Summary by Class &amp; Accounts'!O137</f>
        <v>0</v>
      </c>
      <c r="O21" s="776">
        <f>'O4 Summary by Class &amp; Accounts'!P137</f>
        <v>0</v>
      </c>
      <c r="P21" s="776">
        <f>'O4 Summary by Class &amp; Accounts'!Q137</f>
        <v>0</v>
      </c>
      <c r="Q21" s="776">
        <f>'O4 Summary by Class &amp; Accounts'!R137</f>
        <v>0</v>
      </c>
      <c r="R21" s="776">
        <f>'O4 Summary by Class &amp; Accounts'!S137</f>
        <v>0</v>
      </c>
      <c r="S21" s="776">
        <f>'O4 Summary by Class &amp; Accounts'!T137</f>
        <v>0</v>
      </c>
      <c r="T21" s="776">
        <f>'O4 Summary by Class &amp; Accounts'!U137</f>
        <v>0</v>
      </c>
      <c r="U21" s="776">
        <f>'O4 Summary by Class &amp; Accounts'!V137</f>
        <v>0</v>
      </c>
      <c r="V21" s="776">
        <f>'O4 Summary by Class &amp; Accounts'!W137</f>
        <v>0</v>
      </c>
      <c r="W21" s="664">
        <f>'O4 Summary by Class &amp; Accounts'!X137</f>
        <v>0</v>
      </c>
      <c r="X21" s="776"/>
    </row>
    <row r="22" spans="1:24" s="776" customFormat="1" ht="12.75" x14ac:dyDescent="0.2">
      <c r="A22" s="778"/>
      <c r="B22" s="772" t="s">
        <v>1543</v>
      </c>
      <c r="C22" s="777">
        <f t="shared" si="0"/>
        <v>18000</v>
      </c>
      <c r="D22" s="776">
        <f>'O4 Summary by Class &amp; Accounts'!E156</f>
        <v>5228.9987459224158</v>
      </c>
      <c r="E22" s="776">
        <f>'O4 Summary by Class &amp; Accounts'!F156</f>
        <v>1804.0688309682473</v>
      </c>
      <c r="F22" s="776">
        <f>'O4 Summary by Class &amp; Accounts'!G156</f>
        <v>4260.0232227893093</v>
      </c>
      <c r="G22" s="776">
        <f>'O4 Summary by Class &amp; Accounts'!H156</f>
        <v>0</v>
      </c>
      <c r="H22" s="776">
        <f>'O4 Summary by Class &amp; Accounts'!I156</f>
        <v>2723.8471437103099</v>
      </c>
      <c r="I22" s="776">
        <f>'O4 Summary by Class &amp; Accounts'!J156</f>
        <v>3959.7082416326421</v>
      </c>
      <c r="J22" s="776">
        <f>'O4 Summary by Class &amp; Accounts'!K156</f>
        <v>0</v>
      </c>
      <c r="K22" s="776">
        <f>'O4 Summary by Class &amp; Accounts'!L156</f>
        <v>2.0395479188648427</v>
      </c>
      <c r="L22" s="776">
        <f>'O4 Summary by Class &amp; Accounts'!M156</f>
        <v>21.314267058210504</v>
      </c>
      <c r="M22" s="776">
        <f>'O4 Summary by Class &amp; Accounts'!N156</f>
        <v>0</v>
      </c>
      <c r="N22" s="776">
        <f>'O4 Summary by Class &amp; Accounts'!O156</f>
        <v>0</v>
      </c>
      <c r="O22" s="776">
        <f>'O4 Summary by Class &amp; Accounts'!P156</f>
        <v>0</v>
      </c>
      <c r="P22" s="776">
        <f>'O4 Summary by Class &amp; Accounts'!Q156</f>
        <v>0</v>
      </c>
      <c r="Q22" s="776">
        <f>'O4 Summary by Class &amp; Accounts'!R156</f>
        <v>0</v>
      </c>
      <c r="R22" s="776">
        <f>'O4 Summary by Class &amp; Accounts'!S156</f>
        <v>0</v>
      </c>
      <c r="S22" s="776">
        <f>'O4 Summary by Class &amp; Accounts'!T156</f>
        <v>0</v>
      </c>
      <c r="T22" s="776">
        <f>'O4 Summary by Class &amp; Accounts'!U156</f>
        <v>0</v>
      </c>
      <c r="U22" s="776">
        <f>'O4 Summary by Class &amp; Accounts'!V156</f>
        <v>0</v>
      </c>
      <c r="V22" s="776">
        <f>'O4 Summary by Class &amp; Accounts'!W156</f>
        <v>0</v>
      </c>
      <c r="W22" s="664">
        <f>'O4 Summary by Class &amp; Accounts'!X156</f>
        <v>0</v>
      </c>
    </row>
    <row r="23" spans="1:24" s="776" customFormat="1" ht="12.75" x14ac:dyDescent="0.2">
      <c r="A23" s="778"/>
      <c r="B23" s="772" t="s">
        <v>765</v>
      </c>
      <c r="C23" s="777">
        <f t="shared" si="0"/>
        <v>0</v>
      </c>
      <c r="D23" s="776">
        <f>IF(ISERROR(D79/D81*D75),0, D79/D81*D75)</f>
        <v>0</v>
      </c>
      <c r="E23" s="776">
        <f t="shared" ref="E23:W23" si="2">IF(ISERROR(E79/E81*E75),0, E79/E81*E75)</f>
        <v>0</v>
      </c>
      <c r="F23" s="776">
        <f t="shared" si="2"/>
        <v>0</v>
      </c>
      <c r="G23" s="776">
        <f t="shared" si="2"/>
        <v>0</v>
      </c>
      <c r="H23" s="776">
        <f t="shared" si="2"/>
        <v>0</v>
      </c>
      <c r="I23" s="776">
        <f t="shared" si="2"/>
        <v>0</v>
      </c>
      <c r="J23" s="776">
        <f t="shared" si="2"/>
        <v>0</v>
      </c>
      <c r="K23" s="776">
        <f t="shared" si="2"/>
        <v>0</v>
      </c>
      <c r="L23" s="776">
        <f t="shared" si="2"/>
        <v>0</v>
      </c>
      <c r="M23" s="776">
        <f t="shared" si="2"/>
        <v>0</v>
      </c>
      <c r="N23" s="776">
        <f t="shared" si="2"/>
        <v>0</v>
      </c>
      <c r="O23" s="776">
        <f t="shared" si="2"/>
        <v>0</v>
      </c>
      <c r="P23" s="776">
        <f t="shared" si="2"/>
        <v>0</v>
      </c>
      <c r="Q23" s="776">
        <f t="shared" si="2"/>
        <v>0</v>
      </c>
      <c r="R23" s="776">
        <f t="shared" si="2"/>
        <v>0</v>
      </c>
      <c r="S23" s="776">
        <f t="shared" si="2"/>
        <v>0</v>
      </c>
      <c r="T23" s="776">
        <f t="shared" si="2"/>
        <v>0</v>
      </c>
      <c r="U23" s="776">
        <f t="shared" si="2"/>
        <v>0</v>
      </c>
      <c r="V23" s="776">
        <f t="shared" si="2"/>
        <v>0</v>
      </c>
      <c r="W23" s="664">
        <f t="shared" si="2"/>
        <v>0</v>
      </c>
    </row>
    <row r="24" spans="1:24" s="776" customFormat="1" ht="12.75" x14ac:dyDescent="0.2">
      <c r="A24" s="778"/>
      <c r="B24" s="772" t="s">
        <v>1591</v>
      </c>
      <c r="C24" s="777">
        <f t="shared" si="0"/>
        <v>61440.360194994893</v>
      </c>
      <c r="D24" s="776">
        <f>IF(ISERROR(SUM(D19:D23)/D47*D45),0,SUM(D20:D22)/D47*D45)</f>
        <v>17231.417868542467</v>
      </c>
      <c r="E24" s="776">
        <f t="shared" ref="E24:W24" si="3">IF(ISERROR(SUM(E19:E23)/E47*E45),0,SUM(E20:E22)/E47*E45)</f>
        <v>6071.973611442374</v>
      </c>
      <c r="F24" s="776">
        <f t="shared" si="3"/>
        <v>14632.653964525729</v>
      </c>
      <c r="G24" s="776">
        <f t="shared" si="3"/>
        <v>0</v>
      </c>
      <c r="H24" s="776">
        <f t="shared" si="3"/>
        <v>9516.4714673006292</v>
      </c>
      <c r="I24" s="776">
        <f t="shared" si="3"/>
        <v>13912.191597384897</v>
      </c>
      <c r="J24" s="776">
        <f t="shared" si="3"/>
        <v>0</v>
      </c>
      <c r="K24" s="776">
        <f t="shared" si="3"/>
        <v>7.0348309500454658</v>
      </c>
      <c r="L24" s="776">
        <f t="shared" si="3"/>
        <v>68.616854848747607</v>
      </c>
      <c r="M24" s="776">
        <f t="shared" si="3"/>
        <v>0</v>
      </c>
      <c r="N24" s="776">
        <f t="shared" si="3"/>
        <v>0</v>
      </c>
      <c r="O24" s="776">
        <f t="shared" si="3"/>
        <v>0</v>
      </c>
      <c r="P24" s="776">
        <f t="shared" si="3"/>
        <v>0</v>
      </c>
      <c r="Q24" s="776">
        <f t="shared" si="3"/>
        <v>0</v>
      </c>
      <c r="R24" s="776">
        <f t="shared" si="3"/>
        <v>0</v>
      </c>
      <c r="S24" s="776">
        <f t="shared" si="3"/>
        <v>0</v>
      </c>
      <c r="T24" s="776">
        <f t="shared" si="3"/>
        <v>0</v>
      </c>
      <c r="U24" s="776">
        <f t="shared" si="3"/>
        <v>0</v>
      </c>
      <c r="V24" s="776">
        <f t="shared" si="3"/>
        <v>0</v>
      </c>
      <c r="W24" s="664">
        <f t="shared" si="3"/>
        <v>0</v>
      </c>
    </row>
    <row r="25" spans="1:24" s="776" customFormat="1" ht="12.75" x14ac:dyDescent="0.2">
      <c r="A25" s="778"/>
      <c r="B25" s="772" t="s">
        <v>1592</v>
      </c>
      <c r="C25" s="777">
        <f t="shared" si="0"/>
        <v>8195.7876037891983</v>
      </c>
      <c r="D25" s="776">
        <f>IF(ISERROR('O4 Summary by Class &amp; Accounts'!E213*D67/(D39+D43)),0,'O4 Summary by Class &amp; Accounts'!E213*D67/(D39+D43))</f>
        <v>2682.0684456410527</v>
      </c>
      <c r="E25" s="776">
        <f>IF(ISERROR('O4 Summary by Class &amp; Accounts'!F213*E67/(E39+E43)),0,'O4 Summary by Class &amp; Accounts'!F213*E67/(E39+E43))</f>
        <v>719.08182870724204</v>
      </c>
      <c r="F25" s="776">
        <f>IF(ISERROR('O4 Summary by Class &amp; Accounts'!G213*F67/(F39+F43)),0,'O4 Summary by Class &amp; Accounts'!G213*F67/(F39+F43))</f>
        <v>1739.4707650166265</v>
      </c>
      <c r="G25" s="776">
        <f>IF(ISERROR('O4 Summary by Class &amp; Accounts'!H213*G67/(G39+G43)),0,'O4 Summary by Class &amp; Accounts'!H213*G67/(G39+G43))</f>
        <v>0</v>
      </c>
      <c r="H25" s="776">
        <f>IF(ISERROR('O4 Summary by Class &amp; Accounts'!I213*H67/(H39+H43)),0,'O4 Summary by Class &amp; Accounts'!I213*H67/(H39+H43))</f>
        <v>1162.1701566759248</v>
      </c>
      <c r="I25" s="776">
        <f>IF(ISERROR('O4 Summary by Class &amp; Accounts'!J213*I67/(I39+I43)),0,'O4 Summary by Class &amp; Accounts'!J213*I67/(I39+I43))</f>
        <v>1791.0128831020647</v>
      </c>
      <c r="J25" s="776">
        <f>IF(ISERROR('O4 Summary by Class &amp; Accounts'!K213*J67/(J39+J43)),0,'O4 Summary by Class &amp; Accounts'!K213*J67/(J39+J43))</f>
        <v>81.644155247839635</v>
      </c>
      <c r="K25" s="776">
        <f>IF(ISERROR('O4 Summary by Class &amp; Accounts'!L213*K67/(K39+K43)),0,'O4 Summary by Class &amp; Accounts'!L213*K67/(K39+K43))</f>
        <v>5.1695713573436706</v>
      </c>
      <c r="L25" s="776">
        <f>IF(ISERROR('O4 Summary by Class &amp; Accounts'!M213*L67/(L39+L43)),0,'O4 Summary by Class &amp; Accounts'!M213*L67/(L39+L43))</f>
        <v>15.169798041103721</v>
      </c>
      <c r="M25" s="776">
        <f>IF(ISERROR('O4 Summary by Class &amp; Accounts'!N213*M67/(M39+M43)),0,'O4 Summary by Class &amp; Accounts'!N213*M67/(M39+M43))</f>
        <v>0</v>
      </c>
      <c r="N25" s="776">
        <f>IF(ISERROR('O4 Summary by Class &amp; Accounts'!O213*N67/(N39+N43)),0,'O4 Summary by Class &amp; Accounts'!O213*N67/(N39+N43))</f>
        <v>0</v>
      </c>
      <c r="O25" s="776">
        <f>IF(ISERROR('O4 Summary by Class &amp; Accounts'!P213*O67/(O39+O43)),0,'O4 Summary by Class &amp; Accounts'!P213*O67/(O39+O43))</f>
        <v>0</v>
      </c>
      <c r="P25" s="776">
        <f>IF(ISERROR('O4 Summary by Class &amp; Accounts'!Q213*P67/(P39+P43)),0,'O4 Summary by Class &amp; Accounts'!Q213*P67/(P39+P43))</f>
        <v>0</v>
      </c>
      <c r="Q25" s="776">
        <f>IF(ISERROR('O4 Summary by Class &amp; Accounts'!R213*Q67/(Q39+Q43)),0,'O4 Summary by Class &amp; Accounts'!R213*Q67/(Q39+Q43))</f>
        <v>0</v>
      </c>
      <c r="R25" s="776">
        <f>IF(ISERROR('O4 Summary by Class &amp; Accounts'!S213*R67/(R39+R43)),0,'O4 Summary by Class &amp; Accounts'!S213*R67/(R39+R43))</f>
        <v>0</v>
      </c>
      <c r="S25" s="776">
        <f>IF(ISERROR('O4 Summary by Class &amp; Accounts'!T213*S67/(S39+S43)),0,'O4 Summary by Class &amp; Accounts'!T213*S67/(S39+S43))</f>
        <v>0</v>
      </c>
      <c r="T25" s="776">
        <f>IF(ISERROR('O4 Summary by Class &amp; Accounts'!U213*T67/(T39+T43)),0,'O4 Summary by Class &amp; Accounts'!U213*T67/(T39+T43))</f>
        <v>0</v>
      </c>
      <c r="U25" s="776">
        <f>IF(ISERROR('O4 Summary by Class &amp; Accounts'!V213*U67/(U39+U43)),0,'O4 Summary by Class &amp; Accounts'!V213*U67/(U39+U43))</f>
        <v>0</v>
      </c>
      <c r="V25" s="776">
        <f>IF(ISERROR('O4 Summary by Class &amp; Accounts'!W213*V67/(V39+V43)),0,'O4 Summary by Class &amp; Accounts'!W213*V67/(V39+V43))</f>
        <v>0</v>
      </c>
      <c r="W25" s="664">
        <f>IF(ISERROR('O4 Summary by Class &amp; Accounts'!X213*W67/(W39+W43)),0,'O4 Summary by Class &amp; Accounts'!X213*W67/(W39+W43))</f>
        <v>0</v>
      </c>
    </row>
    <row r="26" spans="1:24" s="776" customFormat="1" ht="12.75" x14ac:dyDescent="0.2">
      <c r="A26" s="778"/>
      <c r="B26" s="772" t="s">
        <v>1462</v>
      </c>
      <c r="C26" s="777">
        <f t="shared" si="0"/>
        <v>22625.825226852496</v>
      </c>
      <c r="D26" s="776">
        <f>IF(ISERROR('O4 Summary by Class &amp; Accounts'!E211*D67/(D39+D43)),0,'O4 Summary by Class &amp; Accounts'!E211*D67/(D39+D43))</f>
        <v>7404.2928918111629</v>
      </c>
      <c r="E26" s="776">
        <f>IF(ISERROR('O4 Summary by Class &amp; Accounts'!F211*E67/(E39+E43)),0,'O4 Summary by Class &amp; Accounts'!F211*E67/(E39+E43))</f>
        <v>1985.1441455868676</v>
      </c>
      <c r="F26" s="776">
        <f>IF(ISERROR('O4 Summary by Class &amp; Accounts'!G211*F67/(F39+F43)),0,'O4 Summary by Class &amp; Accounts'!G211*F67/(F39+F43))</f>
        <v>4802.0963230293464</v>
      </c>
      <c r="G26" s="776">
        <f>IF(ISERROR('O4 Summary by Class &amp; Accounts'!H211*G67/(G39+G43)),0,'O4 Summary by Class &amp; Accounts'!H211*G67/(G39+G43))</f>
        <v>0</v>
      </c>
      <c r="H26" s="776">
        <f>IF(ISERROR('O4 Summary by Class &amp; Accounts'!I211*H67/(H39+H43)),0,'O4 Summary by Class &amp; Accounts'!I211*H67/(H39+H43))</f>
        <v>3208.3626516451131</v>
      </c>
      <c r="I26" s="776">
        <f>IF(ISERROR('O4 Summary by Class &amp; Accounts'!J211*I67/(I39+I43)),0,'O4 Summary by Class &amp; Accounts'!J211*I67/(I39+I43))</f>
        <v>4944.3868522621633</v>
      </c>
      <c r="J26" s="776">
        <f>IF(ISERROR('O4 Summary by Class &amp; Accounts'!K211*J67/(J39+J43)),0,'O4 Summary by Class &amp; Accounts'!K211*J67/(J39+J43))</f>
        <v>225.39217421612733</v>
      </c>
      <c r="K26" s="776">
        <f>IF(ISERROR('O4 Summary by Class &amp; Accounts'!L211*K67/(K39+K43)),0,'O4 Summary by Class &amp; Accounts'!L211*K67/(K39+K43))</f>
        <v>14.271455494396069</v>
      </c>
      <c r="L26" s="776">
        <f>IF(ISERROR('O4 Summary by Class &amp; Accounts'!M211*L67/(L39+L43)),0,'O4 Summary by Class &amp; Accounts'!M211*L67/(L39+L43))</f>
        <v>41.87873280732353</v>
      </c>
      <c r="M26" s="776">
        <f>IF(ISERROR('O4 Summary by Class &amp; Accounts'!N211*M67/(M39+M43)),0,'O4 Summary by Class &amp; Accounts'!N211*M67/(M39+M43))</f>
        <v>0</v>
      </c>
      <c r="N26" s="776">
        <f>IF(ISERROR('O4 Summary by Class &amp; Accounts'!O211*N67/(N39+N43)),0,'O4 Summary by Class &amp; Accounts'!O211*N67/(N39+N43))</f>
        <v>0</v>
      </c>
      <c r="O26" s="776">
        <f>IF(ISERROR('O4 Summary by Class &amp; Accounts'!P211*O67/(O39+O43)),0,'O4 Summary by Class &amp; Accounts'!P211*O67/(O39+O43))</f>
        <v>0</v>
      </c>
      <c r="P26" s="776">
        <f>IF(ISERROR('O4 Summary by Class &amp; Accounts'!Q211*P67/(P39+P43)),0,'O4 Summary by Class &amp; Accounts'!Q211*P67/(P39+P43))</f>
        <v>0</v>
      </c>
      <c r="Q26" s="776">
        <f>IF(ISERROR('O4 Summary by Class &amp; Accounts'!R211*Q67/(Q39+Q43)),0,'O4 Summary by Class &amp; Accounts'!R211*Q67/(Q39+Q43))</f>
        <v>0</v>
      </c>
      <c r="R26" s="776">
        <f>IF(ISERROR('O4 Summary by Class &amp; Accounts'!S211*R67/(R39+R43)),0,'O4 Summary by Class &amp; Accounts'!S211*R67/(R39+R43))</f>
        <v>0</v>
      </c>
      <c r="S26" s="776">
        <f>IF(ISERROR('O4 Summary by Class &amp; Accounts'!T211*S67/(S39+S43)),0,'O4 Summary by Class &amp; Accounts'!T211*S67/(S39+S43))</f>
        <v>0</v>
      </c>
      <c r="T26" s="776">
        <f>IF(ISERROR('O4 Summary by Class &amp; Accounts'!U211*T67/(T39+T43)),0,'O4 Summary by Class &amp; Accounts'!U211*T67/(T39+T43))</f>
        <v>0</v>
      </c>
      <c r="U26" s="776">
        <f>IF(ISERROR('O4 Summary by Class &amp; Accounts'!V211*U67/(U39+U43)),0,'O4 Summary by Class &amp; Accounts'!V211*U67/(U39+U43))</f>
        <v>0</v>
      </c>
      <c r="V26" s="776">
        <f>IF(ISERROR('O4 Summary by Class &amp; Accounts'!W211*V67/(V39+V43)),0,'O4 Summary by Class &amp; Accounts'!W211*V67/(V39+V43))</f>
        <v>0</v>
      </c>
      <c r="W26" s="664">
        <f>IF(ISERROR('O4 Summary by Class &amp; Accounts'!X211*W67/(W39+W43)),0,'O4 Summary by Class &amp; Accounts'!X211*W67/(W39+W43))</f>
        <v>0</v>
      </c>
    </row>
    <row r="27" spans="1:24" s="776" customFormat="1" ht="12.75" x14ac:dyDescent="0.2">
      <c r="A27" s="778"/>
      <c r="B27" s="772" t="s">
        <v>1463</v>
      </c>
      <c r="C27" s="777">
        <f t="shared" si="0"/>
        <v>34052.55405583213</v>
      </c>
      <c r="D27" s="776">
        <f>IF(ISERROR(D67/(D39+D43)*'O1 Revenue to cost|RR'!D38),0,D67/(D39+D43)*'O1 Revenue to cost|RR'!D38)</f>
        <v>11143.685651932705</v>
      </c>
      <c r="E27" s="776">
        <f>IF(ISERROR(E67/(E39+E43)*'O1 Revenue to cost|RR'!E38),0,E67/(E39+E43)*'O1 Revenue to cost|RR'!E38)</f>
        <v>2987.7022229442587</v>
      </c>
      <c r="F27" s="776">
        <f>IF(ISERROR(F67/(F39+F43)*'O1 Revenue to cost|RR'!F38),0,F67/(F39+F43)*'O1 Revenue to cost|RR'!F38)</f>
        <v>7227.3007937495449</v>
      </c>
      <c r="G27" s="776">
        <f>IF(ISERROR(G67/(G39+G43)*'O1 Revenue to cost|RR'!G38),0,G67/(G39+G43)*'O1 Revenue to cost|RR'!G38)</f>
        <v>0</v>
      </c>
      <c r="H27" s="776">
        <f>IF(ISERROR(H67/(H39+H43)*'O1 Revenue to cost|RR'!H38),0,H67/(H39+H43)*'O1 Revenue to cost|RR'!H38)</f>
        <v>4828.6832206321442</v>
      </c>
      <c r="I27" s="776">
        <f>IF(ISERROR(I67/(I39+I43)*'O1 Revenue to cost|RR'!I38),0,I67/(I39+I43)*'O1 Revenue to cost|RR'!I38)</f>
        <v>7441.4523612505163</v>
      </c>
      <c r="J27" s="776">
        <f>IF(ISERROR(J67/(J39+J43)*'O1 Revenue to cost|RR'!J38),0,J67/(J39+J43)*'O1 Revenue to cost|RR'!J38)</f>
        <v>339.22206678885016</v>
      </c>
      <c r="K27" s="776">
        <f>IF(ISERROR(K67/(K39+K43)*'O1 Revenue to cost|RR'!K38),0,K67/(K39+K43)*'O1 Revenue to cost|RR'!K38)</f>
        <v>21.478973907283635</v>
      </c>
      <c r="L27" s="776">
        <f>IF(ISERROR(L67/(L39+L43)*'O1 Revenue to cost|RR'!L38),0,L67/(L39+L43)*'O1 Revenue to cost|RR'!L38)</f>
        <v>63.028764626832512</v>
      </c>
      <c r="M27" s="776">
        <f>IF(ISERROR(M67/(M39+M43)*'O1 Revenue to cost|RR'!M38),0,M67/(M39+M43)*'O1 Revenue to cost|RR'!M38)</f>
        <v>0</v>
      </c>
      <c r="N27" s="776">
        <f>IF(ISERROR(N67/(N39+N43)*'O1 Revenue to cost|RR'!N38),0,N67/(N39+N43)*'O1 Revenue to cost|RR'!N38)</f>
        <v>0</v>
      </c>
      <c r="O27" s="776">
        <f>IF(ISERROR(O67/(O39+O43)*'O1 Revenue to cost|RR'!O38),0,O67/(O39+O43)*'O1 Revenue to cost|RR'!O38)</f>
        <v>0</v>
      </c>
      <c r="P27" s="776">
        <f>IF(ISERROR(P67/(P39+P43)*'O1 Revenue to cost|RR'!P38),0,P67/(P39+P43)*'O1 Revenue to cost|RR'!P38)</f>
        <v>0</v>
      </c>
      <c r="Q27" s="776">
        <f>IF(ISERROR(Q67/(Q39+Q43)*'O1 Revenue to cost|RR'!Q38),0,Q67/(Q39+Q43)*'O1 Revenue to cost|RR'!Q38)</f>
        <v>0</v>
      </c>
      <c r="R27" s="776">
        <f>IF(ISERROR(R67/(R39+R43)*'O1 Revenue to cost|RR'!R38),0,R67/(R39+R43)*'O1 Revenue to cost|RR'!R38)</f>
        <v>0</v>
      </c>
      <c r="S27" s="776">
        <f>IF(ISERROR(S67/(S39+S43)*'O1 Revenue to cost|RR'!S38),0,S67/(S39+S43)*'O1 Revenue to cost|RR'!S38)</f>
        <v>0</v>
      </c>
      <c r="T27" s="776">
        <f>IF(ISERROR(T67/(T39+T43)*'O1 Revenue to cost|RR'!T38),0,T67/(T39+T43)*'O1 Revenue to cost|RR'!T38)</f>
        <v>0</v>
      </c>
      <c r="U27" s="776">
        <f>IF(ISERROR(U67/(U39+U43)*'O1 Revenue to cost|RR'!U38),0,U67/(U39+U43)*'O1 Revenue to cost|RR'!U38)</f>
        <v>0</v>
      </c>
      <c r="V27" s="776">
        <f>IF(ISERROR(V67/(V39+V43)*'O1 Revenue to cost|RR'!V38),0,V67/(V39+V43)*'O1 Revenue to cost|RR'!V38)</f>
        <v>0</v>
      </c>
      <c r="W27" s="664">
        <f>IF(ISERROR(W67/(W39+W43)*'O1 Revenue to cost|RR'!W38),0,W67/(W39+W43)*'O1 Revenue to cost|RR'!W38)</f>
        <v>0</v>
      </c>
    </row>
    <row r="28" spans="1:24" s="779" customFormat="1" ht="18.75" customHeight="1" x14ac:dyDescent="0.2">
      <c r="B28" s="890" t="s">
        <v>809</v>
      </c>
      <c r="C28" s="2251">
        <f>IF(SUM(C12:C27)=SUM(D28:W28), SUM(C12:C27), "Error - Please Revise")</f>
        <v>221480.5976877051</v>
      </c>
      <c r="D28" s="891">
        <f>SUM(D12:D27)</f>
        <v>68053.808187878691</v>
      </c>
      <c r="E28" s="891">
        <f t="shared" ref="E28:W28" si="4">SUM(E12:E27)</f>
        <v>20672.247156333327</v>
      </c>
      <c r="F28" s="891">
        <f t="shared" si="4"/>
        <v>49744.952206605471</v>
      </c>
      <c r="G28" s="891">
        <f t="shared" si="4"/>
        <v>0</v>
      </c>
      <c r="H28" s="891">
        <f t="shared" si="4"/>
        <v>32584.218608461557</v>
      </c>
      <c r="I28" s="891">
        <f t="shared" si="4"/>
        <v>48850.23276110056</v>
      </c>
      <c r="J28" s="891">
        <f t="shared" si="4"/>
        <v>1154.1949092539553</v>
      </c>
      <c r="K28" s="891">
        <f t="shared" si="4"/>
        <v>85.170463801114607</v>
      </c>
      <c r="L28" s="891">
        <f t="shared" si="4"/>
        <v>335.77339427041574</v>
      </c>
      <c r="M28" s="891">
        <f t="shared" si="4"/>
        <v>0</v>
      </c>
      <c r="N28" s="891">
        <f t="shared" si="4"/>
        <v>0</v>
      </c>
      <c r="O28" s="891">
        <f t="shared" si="4"/>
        <v>0</v>
      </c>
      <c r="P28" s="891">
        <f t="shared" si="4"/>
        <v>0</v>
      </c>
      <c r="Q28" s="891">
        <f t="shared" si="4"/>
        <v>0</v>
      </c>
      <c r="R28" s="891">
        <f t="shared" si="4"/>
        <v>0</v>
      </c>
      <c r="S28" s="891">
        <f t="shared" si="4"/>
        <v>0</v>
      </c>
      <c r="T28" s="891">
        <f t="shared" si="4"/>
        <v>0</v>
      </c>
      <c r="U28" s="891">
        <f t="shared" si="4"/>
        <v>0</v>
      </c>
      <c r="V28" s="891">
        <f t="shared" si="4"/>
        <v>0</v>
      </c>
      <c r="W28" s="892">
        <f t="shared" si="4"/>
        <v>0</v>
      </c>
      <c r="X28" s="785"/>
    </row>
    <row r="29" spans="1:24" s="663" customFormat="1" ht="12.75" x14ac:dyDescent="0.2">
      <c r="A29" s="660"/>
      <c r="B29" s="779"/>
      <c r="C29" s="777"/>
      <c r="D29" s="776"/>
      <c r="E29" s="776"/>
      <c r="F29" s="776"/>
      <c r="G29" s="776"/>
      <c r="H29" s="776"/>
      <c r="I29" s="776"/>
      <c r="J29" s="776"/>
      <c r="K29" s="776"/>
      <c r="L29" s="776"/>
      <c r="M29" s="776"/>
      <c r="N29" s="776"/>
      <c r="O29" s="776"/>
      <c r="P29" s="776"/>
      <c r="Q29" s="776"/>
      <c r="R29" s="776"/>
      <c r="S29" s="776"/>
      <c r="T29" s="776"/>
      <c r="U29" s="776"/>
      <c r="V29" s="776"/>
      <c r="W29" s="664"/>
      <c r="X29" s="776"/>
    </row>
    <row r="30" spans="1:24" s="798" customFormat="1" ht="12.75" x14ac:dyDescent="0.2">
      <c r="B30" s="794" t="s">
        <v>1464</v>
      </c>
      <c r="C30" s="780"/>
      <c r="D30" s="795">
        <f>IF('I6.1 Revenue'!D26=0,0,'I6.1 Revenue'!D26)</f>
        <v>0</v>
      </c>
      <c r="E30" s="795">
        <f>IF('I6.1 Revenue'!E26=0,0,'I6.1 Revenue'!E26)</f>
        <v>0</v>
      </c>
      <c r="F30" s="795">
        <f>IF('I6.1 Revenue'!F26=0,0,'I6.1 Revenue'!F26)</f>
        <v>627074</v>
      </c>
      <c r="G30" s="795">
        <f>IF('I6.1 Revenue'!G26=0,0,'I6.1 Revenue'!G26)</f>
        <v>0</v>
      </c>
      <c r="H30" s="795">
        <f>IF('I6.1 Revenue'!H26=0,0,'I6.1 Revenue'!H26)</f>
        <v>337859</v>
      </c>
      <c r="I30" s="795">
        <f>IF('I6.1 Revenue'!I26=0,0,'I6.1 Revenue'!I26)</f>
        <v>392393</v>
      </c>
      <c r="J30" s="795">
        <f>IF('I6.1 Revenue'!J26=0,0,'I6.1 Revenue'!J26)</f>
        <v>24157</v>
      </c>
      <c r="K30" s="795">
        <f>IF('I6.1 Revenue'!K26=0,0,'I6.1 Revenue'!K26)</f>
        <v>1452</v>
      </c>
      <c r="L30" s="795">
        <f>IF('I6.1 Revenue'!L26=0,0,'I6.1 Revenue'!L26)</f>
        <v>0</v>
      </c>
      <c r="M30" s="795">
        <f>IF('I6.1 Revenue'!M26=0,0,'I6.1 Revenue'!M26)</f>
        <v>0</v>
      </c>
      <c r="N30" s="795">
        <f>IF('I6.1 Revenue'!N26=0,0,'I6.1 Revenue'!N26)</f>
        <v>0</v>
      </c>
      <c r="O30" s="795">
        <f>IF('I6.1 Revenue'!O26=0,0,'I6.1 Revenue'!O26)</f>
        <v>0</v>
      </c>
      <c r="P30" s="795">
        <f>IF('I6.1 Revenue'!P26=0,0,'I6.1 Revenue'!P26)</f>
        <v>0</v>
      </c>
      <c r="Q30" s="795">
        <f>IF('I6.1 Revenue'!Q26=0,0,'I6.1 Revenue'!Q26)</f>
        <v>0</v>
      </c>
      <c r="R30" s="795">
        <f>IF('I6.1 Revenue'!R26=0,0,'I6.1 Revenue'!R26)</f>
        <v>0</v>
      </c>
      <c r="S30" s="795">
        <f>IF('I6.1 Revenue'!S26=0,0,'I6.1 Revenue'!S26)</f>
        <v>0</v>
      </c>
      <c r="T30" s="795">
        <f>IF('I6.1 Revenue'!T26=0,0,'I6.1 Revenue'!T26)</f>
        <v>0</v>
      </c>
      <c r="U30" s="795">
        <f>IF('I6.1 Revenue'!U26=0,0,'I6.1 Revenue'!U26)</f>
        <v>0</v>
      </c>
      <c r="V30" s="795">
        <f>IF('I6.1 Revenue'!V26=0,0,'I6.1 Revenue'!V26)</f>
        <v>0</v>
      </c>
      <c r="W30" s="796">
        <f>IF('I6.1 Revenue'!W26=0,0,'I6.1 Revenue'!W26)</f>
        <v>0</v>
      </c>
      <c r="X30" s="797"/>
    </row>
    <row r="31" spans="1:24" s="798" customFormat="1" ht="12.75" x14ac:dyDescent="0.2">
      <c r="B31" s="794" t="s">
        <v>1465</v>
      </c>
      <c r="C31" s="780"/>
      <c r="D31" s="795">
        <f>IF('I6.1 Revenue'!D25=0,0,'I6.1 Revenue'!D25)</f>
        <v>255687351</v>
      </c>
      <c r="E31" s="795">
        <f>IF('I6.1 Revenue'!E25=0,0,'I6.1 Revenue'!E25)</f>
        <v>97434167</v>
      </c>
      <c r="F31" s="795">
        <f>IF('I6.1 Revenue'!F25=0,0,'I6.1 Revenue'!F25)</f>
        <v>221905974</v>
      </c>
      <c r="G31" s="795">
        <f>IF('I6.1 Revenue'!G25=0,0,'I6.1 Revenue'!G25)</f>
        <v>0</v>
      </c>
      <c r="H31" s="795">
        <f>IF('I6.1 Revenue'!H25=0,0,'I6.1 Revenue'!H25)</f>
        <v>156701083</v>
      </c>
      <c r="I31" s="795">
        <f>IF('I6.1 Revenue'!I25=0,0,'I6.1 Revenue'!I25)</f>
        <v>247541912</v>
      </c>
      <c r="J31" s="795">
        <f>IF('I6.1 Revenue'!J25=0,0,'I6.1 Revenue'!J25)</f>
        <v>8991302</v>
      </c>
      <c r="K31" s="795">
        <f>IF('I6.1 Revenue'!K25=0,0,'I6.1 Revenue'!K25)</f>
        <v>627674</v>
      </c>
      <c r="L31" s="795">
        <f>IF('I6.1 Revenue'!L25=0,0,'I6.1 Revenue'!L25)</f>
        <v>2238935</v>
      </c>
      <c r="M31" s="795">
        <f>IF('I6.1 Revenue'!M25=0,0,'I6.1 Revenue'!M25)</f>
        <v>0</v>
      </c>
      <c r="N31" s="795">
        <f>IF('I6.1 Revenue'!N25=0,0,'I6.1 Revenue'!N25)</f>
        <v>0</v>
      </c>
      <c r="O31" s="795">
        <f>IF('I6.1 Revenue'!O25=0,0,'I6.1 Revenue'!O25)</f>
        <v>0</v>
      </c>
      <c r="P31" s="795">
        <f>IF('I6.1 Revenue'!P25=0,0,'I6.1 Revenue'!P25)</f>
        <v>0</v>
      </c>
      <c r="Q31" s="795">
        <f>IF('I6.1 Revenue'!Q25=0,0,'I6.1 Revenue'!Q25)</f>
        <v>0</v>
      </c>
      <c r="R31" s="795">
        <f>IF('I6.1 Revenue'!R25=0,0,'I6.1 Revenue'!R25)</f>
        <v>0</v>
      </c>
      <c r="S31" s="795">
        <f>IF('I6.1 Revenue'!S25=0,0,'I6.1 Revenue'!S25)</f>
        <v>0</v>
      </c>
      <c r="T31" s="795">
        <f>IF('I6.1 Revenue'!T25=0,0,'I6.1 Revenue'!T25)</f>
        <v>0</v>
      </c>
      <c r="U31" s="795">
        <f>IF('I6.1 Revenue'!U25=0,0,'I6.1 Revenue'!U25)</f>
        <v>0</v>
      </c>
      <c r="V31" s="795">
        <f>IF('I6.1 Revenue'!V25=0,0,'I6.1 Revenue'!V25)</f>
        <v>0</v>
      </c>
      <c r="W31" s="796">
        <f>IF('I6.1 Revenue'!W25=0,0,'I6.1 Revenue'!W25)</f>
        <v>0</v>
      </c>
      <c r="X31" s="797"/>
    </row>
    <row r="32" spans="1:24" s="798" customFormat="1" ht="12.75" x14ac:dyDescent="0.2">
      <c r="C32" s="780"/>
      <c r="D32" s="795"/>
      <c r="E32" s="795"/>
      <c r="F32" s="795"/>
      <c r="G32" s="795"/>
      <c r="H32" s="795"/>
      <c r="I32" s="795"/>
      <c r="J32" s="795"/>
      <c r="K32" s="795"/>
      <c r="L32" s="795"/>
      <c r="M32" s="795"/>
      <c r="N32" s="795"/>
      <c r="O32" s="795"/>
      <c r="P32" s="795"/>
      <c r="Q32" s="795"/>
      <c r="R32" s="795"/>
      <c r="S32" s="795"/>
      <c r="T32" s="795"/>
      <c r="U32" s="795"/>
      <c r="V32" s="795"/>
      <c r="W32" s="796"/>
      <c r="X32" s="797"/>
    </row>
    <row r="33" spans="1:24" s="799" customFormat="1" ht="12.75" x14ac:dyDescent="0.2">
      <c r="B33" s="799" t="s">
        <v>1552</v>
      </c>
      <c r="C33" s="817"/>
      <c r="D33" s="873">
        <f t="shared" ref="D33:W33" si="5">IF(ISERROR(D28/D30),0,D28/D30)</f>
        <v>0</v>
      </c>
      <c r="E33" s="873">
        <f t="shared" si="5"/>
        <v>0</v>
      </c>
      <c r="F33" s="873">
        <f t="shared" si="5"/>
        <v>7.9328679241374184E-2</v>
      </c>
      <c r="G33" s="873">
        <f t="shared" si="5"/>
        <v>0</v>
      </c>
      <c r="H33" s="873">
        <f t="shared" si="5"/>
        <v>9.6443245876124531E-2</v>
      </c>
      <c r="I33" s="873">
        <f t="shared" si="5"/>
        <v>0.12449313000257538</v>
      </c>
      <c r="J33" s="873">
        <f t="shared" si="5"/>
        <v>4.7778900908803053E-2</v>
      </c>
      <c r="K33" s="873">
        <f t="shared" si="5"/>
        <v>5.865734421564367E-2</v>
      </c>
      <c r="L33" s="873">
        <f t="shared" si="5"/>
        <v>0</v>
      </c>
      <c r="M33" s="873">
        <f t="shared" si="5"/>
        <v>0</v>
      </c>
      <c r="N33" s="873">
        <f t="shared" si="5"/>
        <v>0</v>
      </c>
      <c r="O33" s="873">
        <f t="shared" si="5"/>
        <v>0</v>
      </c>
      <c r="P33" s="873">
        <f t="shared" si="5"/>
        <v>0</v>
      </c>
      <c r="Q33" s="873">
        <f t="shared" si="5"/>
        <v>0</v>
      </c>
      <c r="R33" s="873">
        <f t="shared" si="5"/>
        <v>0</v>
      </c>
      <c r="S33" s="873">
        <f t="shared" si="5"/>
        <v>0</v>
      </c>
      <c r="T33" s="873">
        <f t="shared" si="5"/>
        <v>0</v>
      </c>
      <c r="U33" s="873">
        <f t="shared" si="5"/>
        <v>0</v>
      </c>
      <c r="V33" s="873">
        <f t="shared" si="5"/>
        <v>0</v>
      </c>
      <c r="W33" s="874">
        <f t="shared" si="5"/>
        <v>0</v>
      </c>
    </row>
    <row r="34" spans="1:24" s="821" customFormat="1" ht="12.75" x14ac:dyDescent="0.2">
      <c r="B34" s="799" t="s">
        <v>1553</v>
      </c>
      <c r="C34" s="875"/>
      <c r="D34" s="873">
        <f t="shared" ref="D34:W34" si="6">IF(ISERROR(D28/D31),0,D28/D31)</f>
        <v>2.6616024579126986E-4</v>
      </c>
      <c r="E34" s="873">
        <f t="shared" si="6"/>
        <v>2.1216630462221047E-4</v>
      </c>
      <c r="F34" s="873">
        <f t="shared" si="6"/>
        <v>2.2417130692752539E-4</v>
      </c>
      <c r="G34" s="873">
        <f t="shared" si="6"/>
        <v>0</v>
      </c>
      <c r="H34" s="873">
        <f t="shared" si="6"/>
        <v>2.0793869438963326E-4</v>
      </c>
      <c r="I34" s="873">
        <f t="shared" si="6"/>
        <v>1.9734125977462983E-4</v>
      </c>
      <c r="J34" s="873">
        <f t="shared" si="6"/>
        <v>1.2836793928776448E-4</v>
      </c>
      <c r="K34" s="873">
        <f t="shared" si="6"/>
        <v>1.3569219658790169E-4</v>
      </c>
      <c r="L34" s="873">
        <f t="shared" si="6"/>
        <v>1.4997013949507947E-4</v>
      </c>
      <c r="M34" s="873">
        <f t="shared" si="6"/>
        <v>0</v>
      </c>
      <c r="N34" s="873">
        <f t="shared" si="6"/>
        <v>0</v>
      </c>
      <c r="O34" s="873">
        <f t="shared" si="6"/>
        <v>0</v>
      </c>
      <c r="P34" s="873">
        <f t="shared" si="6"/>
        <v>0</v>
      </c>
      <c r="Q34" s="873">
        <f t="shared" si="6"/>
        <v>0</v>
      </c>
      <c r="R34" s="873">
        <f t="shared" si="6"/>
        <v>0</v>
      </c>
      <c r="S34" s="873">
        <f t="shared" si="6"/>
        <v>0</v>
      </c>
      <c r="T34" s="873">
        <f t="shared" si="6"/>
        <v>0</v>
      </c>
      <c r="U34" s="873">
        <f t="shared" si="6"/>
        <v>0</v>
      </c>
      <c r="V34" s="873">
        <f t="shared" si="6"/>
        <v>0</v>
      </c>
      <c r="W34" s="874">
        <f t="shared" si="6"/>
        <v>0</v>
      </c>
    </row>
    <row r="35" spans="1:24" s="663" customFormat="1" ht="12.75" x14ac:dyDescent="0.2">
      <c r="A35" s="660"/>
      <c r="B35" s="779"/>
      <c r="C35" s="777"/>
      <c r="D35" s="776"/>
      <c r="E35" s="776"/>
      <c r="F35" s="776"/>
      <c r="G35" s="776"/>
      <c r="H35" s="776"/>
      <c r="I35" s="776"/>
      <c r="J35" s="776"/>
      <c r="K35" s="776"/>
      <c r="L35" s="776"/>
      <c r="M35" s="776"/>
      <c r="N35" s="776"/>
      <c r="O35" s="776"/>
      <c r="P35" s="776"/>
      <c r="Q35" s="776"/>
      <c r="R35" s="776"/>
      <c r="S35" s="776"/>
      <c r="T35" s="776"/>
      <c r="U35" s="776"/>
      <c r="V35" s="776"/>
      <c r="W35" s="664"/>
      <c r="X35" s="776"/>
    </row>
    <row r="36" spans="1:24" s="663" customFormat="1" ht="12.75" x14ac:dyDescent="0.2">
      <c r="B36" s="779"/>
      <c r="C36" s="777"/>
      <c r="D36" s="776"/>
      <c r="E36" s="776"/>
      <c r="F36" s="776"/>
      <c r="G36" s="776"/>
      <c r="H36" s="776"/>
      <c r="I36" s="776"/>
      <c r="J36" s="776"/>
      <c r="K36" s="776"/>
      <c r="L36" s="776"/>
      <c r="M36" s="776"/>
      <c r="N36" s="776"/>
      <c r="O36" s="776"/>
      <c r="P36" s="776"/>
      <c r="Q36" s="776"/>
      <c r="R36" s="776"/>
      <c r="S36" s="776"/>
      <c r="T36" s="776"/>
      <c r="U36" s="776"/>
      <c r="V36" s="776"/>
      <c r="W36" s="664"/>
      <c r="X36" s="776"/>
    </row>
    <row r="37" spans="1:24" s="663" customFormat="1" ht="12.75" x14ac:dyDescent="0.2">
      <c r="B37" s="779" t="s">
        <v>353</v>
      </c>
      <c r="C37" s="777">
        <f>SUM(D37:W37)</f>
        <v>22520169.509999994</v>
      </c>
      <c r="D37" s="776">
        <f>SUM('O4 Summary by Class &amp; Accounts'!E61:E74)+SUM('O4 Summary by Class &amp; Accounts'!E75:E77)+SUM('O4 Summary by Class &amp; Accounts'!E78) +SUM('O4 Summary by Class &amp; Accounts'!E80:E81)</f>
        <v>11735301.881106993</v>
      </c>
      <c r="E37" s="776">
        <f>SUM('O4 Summary by Class &amp; Accounts'!F61:F74)+SUM('O4 Summary by Class &amp; Accounts'!F75:F77)+SUM('O4 Summary by Class &amp; Accounts'!F78) +SUM('O4 Summary by Class &amp; Accounts'!F80:F81)</f>
        <v>2957820.3709128052</v>
      </c>
      <c r="F37" s="776">
        <f>SUM('O4 Summary by Class &amp; Accounts'!G61:G74)+SUM('O4 Summary by Class &amp; Accounts'!G75:G77)+SUM('O4 Summary by Class &amp; Accounts'!G78) +SUM('O4 Summary by Class &amp; Accounts'!G80:G81)</f>
        <v>3552656.923618691</v>
      </c>
      <c r="G37" s="776">
        <f>SUM('O4 Summary by Class &amp; Accounts'!H61:H74)+SUM('O4 Summary by Class &amp; Accounts'!H75:H77)+SUM('O4 Summary by Class &amp; Accounts'!H78) +SUM('O4 Summary by Class &amp; Accounts'!H80:H81)</f>
        <v>0</v>
      </c>
      <c r="H37" s="776">
        <f>SUM('O4 Summary by Class &amp; Accounts'!I61:I74)+SUM('O4 Summary by Class &amp; Accounts'!I75:I77)+SUM('O4 Summary by Class &amp; Accounts'!I78) +SUM('O4 Summary by Class &amp; Accounts'!I80:I81)</f>
        <v>1299611.0554555212</v>
      </c>
      <c r="I37" s="776">
        <f>SUM('O4 Summary by Class &amp; Accounts'!J61:J74)+SUM('O4 Summary by Class &amp; Accounts'!J75:J77)+SUM('O4 Summary by Class &amp; Accounts'!J78) +SUM('O4 Summary by Class &amp; Accounts'!J80:J81)</f>
        <v>1704029.3149097268</v>
      </c>
      <c r="J37" s="776">
        <f>SUM('O4 Summary by Class &amp; Accounts'!K61:K74)+SUM('O4 Summary by Class &amp; Accounts'!K75:K77)+SUM('O4 Summary by Class &amp; Accounts'!K78) +SUM('O4 Summary by Class &amp; Accounts'!K80:K81)</f>
        <v>1136971.7509945014</v>
      </c>
      <c r="K37" s="776">
        <f>SUM('O4 Summary by Class &amp; Accounts'!L61:L74)+SUM('O4 Summary by Class &amp; Accounts'!L75:L77)+SUM('O4 Summary by Class &amp; Accounts'!L78) +SUM('O4 Summary by Class &amp; Accounts'!L80:L81)</f>
        <v>71836.960562866749</v>
      </c>
      <c r="L37" s="776">
        <f>SUM('O4 Summary by Class &amp; Accounts'!M61:M74)+SUM('O4 Summary by Class &amp; Accounts'!M75:M77)+SUM('O4 Summary by Class &amp; Accounts'!M78) +SUM('O4 Summary by Class &amp; Accounts'!M80:M81)</f>
        <v>61941.252438891141</v>
      </c>
      <c r="M37" s="776">
        <f>SUM('O4 Summary by Class &amp; Accounts'!N61:N74)+SUM('O4 Summary by Class &amp; Accounts'!N75:N77)+SUM('O4 Summary by Class &amp; Accounts'!N78) +SUM('O4 Summary by Class &amp; Accounts'!N80:N81)</f>
        <v>0</v>
      </c>
      <c r="N37" s="776">
        <f>SUM('O4 Summary by Class &amp; Accounts'!O61:O74)+SUM('O4 Summary by Class &amp; Accounts'!O75:O77)+SUM('O4 Summary by Class &amp; Accounts'!O78) +SUM('O4 Summary by Class &amp; Accounts'!O80:O81)</f>
        <v>0</v>
      </c>
      <c r="O37" s="776">
        <f>SUM('O4 Summary by Class &amp; Accounts'!P61:P74)+SUM('O4 Summary by Class &amp; Accounts'!P75:P77)+SUM('O4 Summary by Class &amp; Accounts'!P78) +SUM('O4 Summary by Class &amp; Accounts'!P80:P81)</f>
        <v>0</v>
      </c>
      <c r="P37" s="776">
        <f>SUM('O4 Summary by Class &amp; Accounts'!Q61:Q74)+SUM('O4 Summary by Class &amp; Accounts'!Q75:Q77)+SUM('O4 Summary by Class &amp; Accounts'!Q78) +SUM('O4 Summary by Class &amp; Accounts'!Q80:Q81)</f>
        <v>0</v>
      </c>
      <c r="Q37" s="776">
        <f>SUM('O4 Summary by Class &amp; Accounts'!R61:R74)+SUM('O4 Summary by Class &amp; Accounts'!R75:R77)+SUM('O4 Summary by Class &amp; Accounts'!R78) +SUM('O4 Summary by Class &amp; Accounts'!R80:R81)</f>
        <v>0</v>
      </c>
      <c r="R37" s="776">
        <f>SUM('O4 Summary by Class &amp; Accounts'!S61:S74)+SUM('O4 Summary by Class &amp; Accounts'!S75:S77)+SUM('O4 Summary by Class &amp; Accounts'!S78) +SUM('O4 Summary by Class &amp; Accounts'!S80:S81)</f>
        <v>0</v>
      </c>
      <c r="S37" s="776">
        <f>SUM('O4 Summary by Class &amp; Accounts'!T61:T74)+SUM('O4 Summary by Class &amp; Accounts'!T75:T77)+SUM('O4 Summary by Class &amp; Accounts'!T78) +SUM('O4 Summary by Class &amp; Accounts'!T80:T81)</f>
        <v>0</v>
      </c>
      <c r="T37" s="776">
        <f>SUM('O4 Summary by Class &amp; Accounts'!U61:U74)+SUM('O4 Summary by Class &amp; Accounts'!U75:U77)+SUM('O4 Summary by Class &amp; Accounts'!U78) +SUM('O4 Summary by Class &amp; Accounts'!U80:U81)</f>
        <v>0</v>
      </c>
      <c r="U37" s="776">
        <f>SUM('O4 Summary by Class &amp; Accounts'!V61:V74)+SUM('O4 Summary by Class &amp; Accounts'!V75:V77)+SUM('O4 Summary by Class &amp; Accounts'!V78) +SUM('O4 Summary by Class &amp; Accounts'!V80:V81)</f>
        <v>0</v>
      </c>
      <c r="V37" s="776">
        <f>SUM('O4 Summary by Class &amp; Accounts'!W61:W74)+SUM('O4 Summary by Class &amp; Accounts'!W75:W77)+SUM('O4 Summary by Class &amp; Accounts'!W78) +SUM('O4 Summary by Class &amp; Accounts'!W80:W81)</f>
        <v>0</v>
      </c>
      <c r="W37" s="664">
        <f>SUM('O4 Summary by Class &amp; Accounts'!X61:X74)+SUM('O4 Summary by Class &amp; Accounts'!X75:X77)+SUM('O4 Summary by Class &amp; Accounts'!X78) +SUM('O4 Summary by Class &amp; Accounts'!X80:X81)</f>
        <v>0</v>
      </c>
      <c r="X37" s="776"/>
    </row>
    <row r="38" spans="1:24" s="663" customFormat="1" ht="12.75" x14ac:dyDescent="0.2">
      <c r="B38" s="779" t="s">
        <v>354</v>
      </c>
      <c r="C38" s="777">
        <f>SUM(D38:W38)</f>
        <v>-5033997.5</v>
      </c>
      <c r="D38" s="776">
        <f>'O7 Amortization'!AW81+'O7 Amortization'!AW152+'O7 Amortization'!AW223+'O7 Amortization'!AW294</f>
        <v>-2623225.3849157603</v>
      </c>
      <c r="E38" s="776">
        <f>'O7 Amortization'!AX81+'O7 Amortization'!AX152+'O7 Amortization'!AX223+'O7 Amortization'!AX294</f>
        <v>-661169.99456919893</v>
      </c>
      <c r="F38" s="776">
        <f>'O7 Amortization'!AY81+'O7 Amortization'!AY152+'O7 Amortization'!AY223+'O7 Amortization'!AY294</f>
        <v>-794135.49990877404</v>
      </c>
      <c r="G38" s="776">
        <f>'O7 Amortization'!AZ81+'O7 Amortization'!AZ152+'O7 Amortization'!AZ223+'O7 Amortization'!AZ294</f>
        <v>0</v>
      </c>
      <c r="H38" s="776">
        <f>'O7 Amortization'!BA81+'O7 Amortization'!BA152+'O7 Amortization'!BA223+'O7 Amortization'!BA294</f>
        <v>-290505.7531307835</v>
      </c>
      <c r="I38" s="776">
        <f>'O7 Amortization'!BB81+'O7 Amortization'!BB152+'O7 Amortization'!BB223+'O7 Amortization'!BB294</f>
        <v>-380906.51615092042</v>
      </c>
      <c r="J38" s="776">
        <f>'O7 Amortization'!BC81+'O7 Amortization'!BC152+'O7 Amortization'!BC223+'O7 Amortization'!BC294</f>
        <v>-254150.52713237519</v>
      </c>
      <c r="K38" s="776">
        <f>'O7 Amortization'!BD81+'O7 Amortization'!BD152+'O7 Amortization'!BD223+'O7 Amortization'!BD294</f>
        <v>-16057.919977933141</v>
      </c>
      <c r="L38" s="776">
        <f>'O7 Amortization'!BE81+'O7 Amortization'!BE152+'O7 Amortization'!BE223+'O7 Amortization'!BE294</f>
        <v>-13845.904214255042</v>
      </c>
      <c r="M38" s="776">
        <f>'O7 Amortization'!BF81+'O7 Amortization'!BF152+'O7 Amortization'!BF223+'O7 Amortization'!BF294</f>
        <v>0</v>
      </c>
      <c r="N38" s="776">
        <f>'O7 Amortization'!BG81+'O7 Amortization'!BG152+'O7 Amortization'!BG223+'O7 Amortization'!BG294</f>
        <v>0</v>
      </c>
      <c r="O38" s="776">
        <f>'O7 Amortization'!BH81+'O7 Amortization'!BH152+'O7 Amortization'!BH223+'O7 Amortization'!BH294</f>
        <v>0</v>
      </c>
      <c r="P38" s="776">
        <f>'O7 Amortization'!BI81+'O7 Amortization'!BI152+'O7 Amortization'!BI223+'O7 Amortization'!BI294</f>
        <v>0</v>
      </c>
      <c r="Q38" s="776">
        <f>'O7 Amortization'!BJ81+'O7 Amortization'!BJ152+'O7 Amortization'!BJ223+'O7 Amortization'!BJ294</f>
        <v>0</v>
      </c>
      <c r="R38" s="776">
        <f>'O7 Amortization'!BK81+'O7 Amortization'!BK152+'O7 Amortization'!BK223+'O7 Amortization'!BK294</f>
        <v>0</v>
      </c>
      <c r="S38" s="776">
        <f>'O7 Amortization'!BL81+'O7 Amortization'!BL152+'O7 Amortization'!BL223+'O7 Amortization'!BL294</f>
        <v>0</v>
      </c>
      <c r="T38" s="776">
        <f>'O7 Amortization'!BM81+'O7 Amortization'!BM152+'O7 Amortization'!BM223+'O7 Amortization'!BM294</f>
        <v>0</v>
      </c>
      <c r="U38" s="776">
        <f>'O7 Amortization'!BN81+'O7 Amortization'!BN152+'O7 Amortization'!BN223+'O7 Amortization'!BN294</f>
        <v>0</v>
      </c>
      <c r="V38" s="776">
        <f>'O7 Amortization'!BO81+'O7 Amortization'!BO152+'O7 Amortization'!BO223+'O7 Amortization'!BO294</f>
        <v>0</v>
      </c>
      <c r="W38" s="664">
        <f>'O7 Amortization'!BP81+'O7 Amortization'!BP152+'O7 Amortization'!BP223+'O7 Amortization'!BP294</f>
        <v>0</v>
      </c>
      <c r="X38" s="776"/>
    </row>
    <row r="39" spans="1:24" s="663" customFormat="1" ht="12.75" x14ac:dyDescent="0.2">
      <c r="B39" s="779" t="s">
        <v>355</v>
      </c>
      <c r="C39" s="777">
        <f>SUM(D39:W39)</f>
        <v>17486172.009999994</v>
      </c>
      <c r="D39" s="776">
        <f>D37+D38</f>
        <v>9112076.4961912334</v>
      </c>
      <c r="E39" s="776">
        <f t="shared" ref="E39:W39" si="7">E37+E38</f>
        <v>2296650.376343606</v>
      </c>
      <c r="F39" s="776">
        <f t="shared" si="7"/>
        <v>2758521.4237099169</v>
      </c>
      <c r="G39" s="776">
        <f t="shared" si="7"/>
        <v>0</v>
      </c>
      <c r="H39" s="776">
        <f t="shared" si="7"/>
        <v>1009105.3023247377</v>
      </c>
      <c r="I39" s="776">
        <f t="shared" si="7"/>
        <v>1323122.7987588064</v>
      </c>
      <c r="J39" s="776">
        <f t="shared" si="7"/>
        <v>882821.22386212624</v>
      </c>
      <c r="K39" s="776">
        <f t="shared" si="7"/>
        <v>55779.040584933609</v>
      </c>
      <c r="L39" s="776">
        <f t="shared" si="7"/>
        <v>48095.348224636095</v>
      </c>
      <c r="M39" s="776">
        <f t="shared" si="7"/>
        <v>0</v>
      </c>
      <c r="N39" s="776">
        <f t="shared" si="7"/>
        <v>0</v>
      </c>
      <c r="O39" s="776">
        <f t="shared" si="7"/>
        <v>0</v>
      </c>
      <c r="P39" s="776">
        <f t="shared" si="7"/>
        <v>0</v>
      </c>
      <c r="Q39" s="776">
        <f t="shared" si="7"/>
        <v>0</v>
      </c>
      <c r="R39" s="776">
        <f t="shared" si="7"/>
        <v>0</v>
      </c>
      <c r="S39" s="776">
        <f t="shared" si="7"/>
        <v>0</v>
      </c>
      <c r="T39" s="776">
        <f t="shared" si="7"/>
        <v>0</v>
      </c>
      <c r="U39" s="776">
        <f t="shared" si="7"/>
        <v>0</v>
      </c>
      <c r="V39" s="776">
        <f t="shared" si="7"/>
        <v>0</v>
      </c>
      <c r="W39" s="664">
        <f t="shared" si="7"/>
        <v>0</v>
      </c>
      <c r="X39" s="776"/>
    </row>
    <row r="40" spans="1:24" s="663" customFormat="1" ht="12.75" x14ac:dyDescent="0.2">
      <c r="B40" s="779"/>
      <c r="C40" s="777"/>
      <c r="D40" s="776"/>
      <c r="E40" s="776"/>
      <c r="F40" s="776"/>
      <c r="G40" s="776"/>
      <c r="H40" s="776"/>
      <c r="I40" s="776"/>
      <c r="J40" s="776"/>
      <c r="K40" s="776"/>
      <c r="L40" s="776"/>
      <c r="M40" s="776"/>
      <c r="N40" s="776"/>
      <c r="O40" s="776"/>
      <c r="P40" s="776"/>
      <c r="Q40" s="776"/>
      <c r="R40" s="776"/>
      <c r="S40" s="776"/>
      <c r="T40" s="776"/>
      <c r="U40" s="776"/>
      <c r="V40" s="776"/>
      <c r="W40" s="664"/>
      <c r="X40" s="776"/>
    </row>
    <row r="41" spans="1:24" s="663" customFormat="1" ht="12.75" x14ac:dyDescent="0.2">
      <c r="B41" s="779" t="s">
        <v>356</v>
      </c>
      <c r="C41" s="777">
        <f>SUM(D41:W41)</f>
        <v>3593731.9999999995</v>
      </c>
      <c r="D41" s="776">
        <f>'O7 Amortization'!AW369+'O7 Amortization'!AW442+'O7 Amortization'!AW516+'O7 Amortization'!AW590</f>
        <v>1872700.3755929719</v>
      </c>
      <c r="E41" s="776">
        <f>'O7 Amortization'!AX369+'O7 Amortization'!AX442+'O7 Amortization'!AX516+'O7 Amortization'!AX590</f>
        <v>472004.16109129088</v>
      </c>
      <c r="F41" s="776">
        <f>'O7 Amortization'!AY369+'O7 Amortization'!AY442+'O7 Amortization'!AY516+'O7 Amortization'!AY590</f>
        <v>566927.2101065123</v>
      </c>
      <c r="G41" s="776">
        <f>'O7 Amortization'!AZ369+'O7 Amortization'!AZ442+'O7 Amortization'!AZ516+'O7 Amortization'!AZ590</f>
        <v>0</v>
      </c>
      <c r="H41" s="776">
        <f>'O7 Amortization'!BA369+'O7 Amortization'!BA442+'O7 Amortization'!BA516+'O7 Amortization'!BA590</f>
        <v>207389.81718012306</v>
      </c>
      <c r="I41" s="776">
        <f>'O7 Amortization'!BB369+'O7 Amortization'!BB442+'O7 Amortization'!BB516+'O7 Amortization'!BB590</f>
        <v>271926.22485412029</v>
      </c>
      <c r="J41" s="776">
        <f>'O7 Amortization'!BC369+'O7 Amortization'!BC442+'O7 Amortization'!BC516+'O7 Amortization'!BC590</f>
        <v>181436.10166125133</v>
      </c>
      <c r="K41" s="776">
        <f>'O7 Amortization'!BD369+'O7 Amortization'!BD442+'O7 Amortization'!BD516+'O7 Amortization'!BD590</f>
        <v>11463.625255701389</v>
      </c>
      <c r="L41" s="776">
        <f>'O7 Amortization'!BE369+'O7 Amortization'!BE442+'O7 Amortization'!BE516+'O7 Amortization'!BE590</f>
        <v>9884.484258028182</v>
      </c>
      <c r="M41" s="776">
        <f>'O7 Amortization'!BF369+'O7 Amortization'!BF442+'O7 Amortization'!BF516+'O7 Amortization'!BF590</f>
        <v>0</v>
      </c>
      <c r="N41" s="776">
        <f>'O7 Amortization'!BG369+'O7 Amortization'!BG442+'O7 Amortization'!BG516+'O7 Amortization'!BG590</f>
        <v>0</v>
      </c>
      <c r="O41" s="776">
        <f>'O7 Amortization'!BH369+'O7 Amortization'!BH442+'O7 Amortization'!BH516+'O7 Amortization'!BH590</f>
        <v>0</v>
      </c>
      <c r="P41" s="776">
        <f>'O7 Amortization'!BI369+'O7 Amortization'!BI442+'O7 Amortization'!BI516+'O7 Amortization'!BI590</f>
        <v>0</v>
      </c>
      <c r="Q41" s="776">
        <f>'O7 Amortization'!BJ369+'O7 Amortization'!BJ442+'O7 Amortization'!BJ516+'O7 Amortization'!BJ590</f>
        <v>0</v>
      </c>
      <c r="R41" s="776">
        <f>'O7 Amortization'!BK369+'O7 Amortization'!BK442+'O7 Amortization'!BK516+'O7 Amortization'!BK590</f>
        <v>0</v>
      </c>
      <c r="S41" s="776">
        <f>'O7 Amortization'!BL369+'O7 Amortization'!BL442+'O7 Amortization'!BL516+'O7 Amortization'!BL590</f>
        <v>0</v>
      </c>
      <c r="T41" s="776">
        <f>'O7 Amortization'!BM369+'O7 Amortization'!BM442+'O7 Amortization'!BM516+'O7 Amortization'!BM590</f>
        <v>0</v>
      </c>
      <c r="U41" s="776">
        <f>'O7 Amortization'!BN369+'O7 Amortization'!BN442+'O7 Amortization'!BN516+'O7 Amortization'!BN590</f>
        <v>0</v>
      </c>
      <c r="V41" s="776">
        <f>'O7 Amortization'!BO369+'O7 Amortization'!BO442+'O7 Amortization'!BO516+'O7 Amortization'!BO590</f>
        <v>0</v>
      </c>
      <c r="W41" s="664">
        <f>'O7 Amortization'!BP369+'O7 Amortization'!BP442+'O7 Amortization'!BP516+'O7 Amortization'!BP590</f>
        <v>0</v>
      </c>
      <c r="X41" s="776"/>
    </row>
    <row r="42" spans="1:24" s="663" customFormat="1" ht="12.75" x14ac:dyDescent="0.2">
      <c r="B42" s="779"/>
      <c r="C42" s="777"/>
      <c r="D42" s="776"/>
      <c r="E42" s="776"/>
      <c r="F42" s="776"/>
      <c r="G42" s="776"/>
      <c r="H42" s="776"/>
      <c r="I42" s="776"/>
      <c r="J42" s="776"/>
      <c r="K42" s="776"/>
      <c r="L42" s="776"/>
      <c r="M42" s="776"/>
      <c r="N42" s="776"/>
      <c r="O42" s="776"/>
      <c r="P42" s="776"/>
      <c r="Q42" s="776"/>
      <c r="R42" s="776"/>
      <c r="S42" s="776"/>
      <c r="T42" s="776"/>
      <c r="U42" s="776"/>
      <c r="V42" s="776"/>
      <c r="W42" s="664"/>
      <c r="X42" s="776"/>
    </row>
    <row r="43" spans="1:24" s="663" customFormat="1" ht="12.75" x14ac:dyDescent="0.2">
      <c r="B43" s="890" t="s">
        <v>1288</v>
      </c>
      <c r="C43" s="898">
        <f>SUM(D43:W43)</f>
        <v>35601674.904569052</v>
      </c>
      <c r="D43" s="899">
        <f>'O6 Source Data for E2'!D104</f>
        <v>18508596.685918555</v>
      </c>
      <c r="E43" s="899">
        <f>'O6 Source Data for E2'!E104</f>
        <v>4688326.6942170234</v>
      </c>
      <c r="F43" s="899">
        <f>'O6 Source Data for E2'!F104</f>
        <v>5603868.236392078</v>
      </c>
      <c r="G43" s="899">
        <f>'O6 Source Data for E2'!G104</f>
        <v>0</v>
      </c>
      <c r="H43" s="899">
        <f>'O6 Source Data for E2'!H104</f>
        <v>2075633.1497225782</v>
      </c>
      <c r="I43" s="899">
        <f>'O6 Source Data for E2'!I104</f>
        <v>2727013.9396155076</v>
      </c>
      <c r="J43" s="899">
        <f>'O6 Source Data for E2'!J104</f>
        <v>1787771.0500675123</v>
      </c>
      <c r="K43" s="899">
        <f>'O6 Source Data for E2'!K104</f>
        <v>112954.82486797767</v>
      </c>
      <c r="L43" s="899">
        <f>'O6 Source Data for E2'!L104</f>
        <v>97510.32376781627</v>
      </c>
      <c r="M43" s="899">
        <f>'O6 Source Data for E2'!M104</f>
        <v>0</v>
      </c>
      <c r="N43" s="899">
        <f>'O6 Source Data for E2'!N104</f>
        <v>0</v>
      </c>
      <c r="O43" s="899">
        <f>'O6 Source Data for E2'!O104</f>
        <v>0</v>
      </c>
      <c r="P43" s="899">
        <f>'O6 Source Data for E2'!P104</f>
        <v>0</v>
      </c>
      <c r="Q43" s="899">
        <f>'O6 Source Data for E2'!Q104</f>
        <v>0</v>
      </c>
      <c r="R43" s="899">
        <f>'O6 Source Data for E2'!R104</f>
        <v>0</v>
      </c>
      <c r="S43" s="899">
        <f>'O6 Source Data for E2'!S104</f>
        <v>0</v>
      </c>
      <c r="T43" s="899">
        <f>'O6 Source Data for E2'!T104</f>
        <v>0</v>
      </c>
      <c r="U43" s="899">
        <f>'O6 Source Data for E2'!U104</f>
        <v>0</v>
      </c>
      <c r="V43" s="899">
        <f>'O6 Source Data for E2'!V104</f>
        <v>0</v>
      </c>
      <c r="W43" s="900">
        <f>'O6 Source Data for E2'!W104</f>
        <v>0</v>
      </c>
      <c r="X43" s="776"/>
    </row>
    <row r="44" spans="1:24" s="663" customFormat="1" ht="12.75" x14ac:dyDescent="0.2">
      <c r="B44" s="779"/>
      <c r="C44" s="777"/>
      <c r="D44" s="776"/>
      <c r="E44" s="776"/>
      <c r="F44" s="776"/>
      <c r="G44" s="776"/>
      <c r="H44" s="776"/>
      <c r="I44" s="776"/>
      <c r="J44" s="776"/>
      <c r="K44" s="776"/>
      <c r="L44" s="776"/>
      <c r="M44" s="776"/>
      <c r="N44" s="776"/>
      <c r="O44" s="776"/>
      <c r="P44" s="776"/>
      <c r="Q44" s="776"/>
      <c r="R44" s="776"/>
      <c r="S44" s="776"/>
      <c r="T44" s="776"/>
      <c r="U44" s="776"/>
      <c r="V44" s="776"/>
      <c r="W44" s="664"/>
      <c r="X44" s="776"/>
    </row>
    <row r="45" spans="1:24" s="663" customFormat="1" ht="12.75" x14ac:dyDescent="0.2">
      <c r="B45" s="890" t="s">
        <v>362</v>
      </c>
      <c r="C45" s="898">
        <f>SUM(D45:W45)</f>
        <v>7637260.9999999991</v>
      </c>
      <c r="D45" s="899">
        <f>SUM('O4 Summary by Class &amp; Accounts'!E174:E203) + 'O4 Summary by Class &amp; Accounts'!E212+ SUM('O4 Summary by Class &amp; Accounts'!E214:E217)</f>
        <v>4944484.5893279528</v>
      </c>
      <c r="E45" s="899">
        <f>SUM('O4 Summary by Class &amp; Accounts'!F174:F203) + 'O4 Summary by Class &amp; Accounts'!F212+ SUM('O4 Summary by Class &amp; Accounts'!F214:F217)</f>
        <v>905064.79874957597</v>
      </c>
      <c r="F45" s="899">
        <f>SUM('O4 Summary by Class &amp; Accounts'!G174:G203) + 'O4 Summary by Class &amp; Accounts'!G212+ SUM('O4 Summary by Class &amp; Accounts'!G214:G217)</f>
        <v>861037.83177586552</v>
      </c>
      <c r="G45" s="899">
        <f>SUM('O4 Summary by Class &amp; Accounts'!H174:H203) + 'O4 Summary by Class &amp; Accounts'!H212+ SUM('O4 Summary by Class &amp; Accounts'!H214:H217)</f>
        <v>0</v>
      </c>
      <c r="H45" s="899">
        <f>SUM('O4 Summary by Class &amp; Accounts'!I174:I203) + 'O4 Summary by Class &amp; Accounts'!I212+ SUM('O4 Summary by Class &amp; Accounts'!I214:I217)</f>
        <v>270941.93120380113</v>
      </c>
      <c r="I45" s="899">
        <f>SUM('O4 Summary by Class &amp; Accounts'!J174:J203) + 'O4 Summary by Class &amp; Accounts'!J212+ SUM('O4 Summary by Class &amp; Accounts'!J214:J217)</f>
        <v>339534.9485315393</v>
      </c>
      <c r="J45" s="899">
        <f>SUM('O4 Summary by Class &amp; Accounts'!K174:K203) + 'O4 Summary by Class &amp; Accounts'!K212+ SUM('O4 Summary by Class &amp; Accounts'!K214:K217)</f>
        <v>253791.26018989593</v>
      </c>
      <c r="K45" s="899">
        <f>SUM('O4 Summary by Class &amp; Accounts'!L174:L203) + 'O4 Summary by Class &amp; Accounts'!L212+ SUM('O4 Summary by Class &amp; Accounts'!L214:L217)</f>
        <v>16689.889571257147</v>
      </c>
      <c r="L45" s="899">
        <f>SUM('O4 Summary by Class &amp; Accounts'!M174:M203) + 'O4 Summary by Class &amp; Accounts'!M212+ SUM('O4 Summary by Class &amp; Accounts'!M214:M217)</f>
        <v>45715.750650111608</v>
      </c>
      <c r="M45" s="899">
        <f>SUM('O4 Summary by Class &amp; Accounts'!N174:N203) + 'O4 Summary by Class &amp; Accounts'!N212+ SUM('O4 Summary by Class &amp; Accounts'!N214:N217)</f>
        <v>0</v>
      </c>
      <c r="N45" s="899">
        <f>SUM('O4 Summary by Class &amp; Accounts'!O174:O203) + 'O4 Summary by Class &amp; Accounts'!O212+ SUM('O4 Summary by Class &amp; Accounts'!O214:O217)</f>
        <v>0</v>
      </c>
      <c r="O45" s="899">
        <f>SUM('O4 Summary by Class &amp; Accounts'!P174:P203) + 'O4 Summary by Class &amp; Accounts'!P212+ SUM('O4 Summary by Class &amp; Accounts'!P214:P217)</f>
        <v>0</v>
      </c>
      <c r="P45" s="899">
        <f>SUM('O4 Summary by Class &amp; Accounts'!Q174:Q203) + 'O4 Summary by Class &amp; Accounts'!Q212+ SUM('O4 Summary by Class &amp; Accounts'!Q214:Q217)</f>
        <v>0</v>
      </c>
      <c r="Q45" s="899">
        <f>SUM('O4 Summary by Class &amp; Accounts'!R174:R203) + 'O4 Summary by Class &amp; Accounts'!R212+ SUM('O4 Summary by Class &amp; Accounts'!R214:R217)</f>
        <v>0</v>
      </c>
      <c r="R45" s="899">
        <f>SUM('O4 Summary by Class &amp; Accounts'!S174:S203) + 'O4 Summary by Class &amp; Accounts'!S212+ SUM('O4 Summary by Class &amp; Accounts'!S214:S217)</f>
        <v>0</v>
      </c>
      <c r="S45" s="899">
        <f>SUM('O4 Summary by Class &amp; Accounts'!T174:T203) + 'O4 Summary by Class &amp; Accounts'!T212+ SUM('O4 Summary by Class &amp; Accounts'!T214:T217)</f>
        <v>0</v>
      </c>
      <c r="T45" s="899">
        <f>SUM('O4 Summary by Class &amp; Accounts'!U174:U203) + 'O4 Summary by Class &amp; Accounts'!U212+ SUM('O4 Summary by Class &amp; Accounts'!U214:U217)</f>
        <v>0</v>
      </c>
      <c r="U45" s="899">
        <f>SUM('O4 Summary by Class &amp; Accounts'!V174:V203) + 'O4 Summary by Class &amp; Accounts'!V212+ SUM('O4 Summary by Class &amp; Accounts'!V214:V217)</f>
        <v>0</v>
      </c>
      <c r="V45" s="899">
        <f>SUM('O4 Summary by Class &amp; Accounts'!W174:W203) + 'O4 Summary by Class &amp; Accounts'!W212+ SUM('O4 Summary by Class &amp; Accounts'!W214:W217)</f>
        <v>0</v>
      </c>
      <c r="W45" s="900">
        <f>SUM('O4 Summary by Class &amp; Accounts'!X174:X203) + 'O4 Summary by Class &amp; Accounts'!X212+ SUM('O4 Summary by Class &amp; Accounts'!X214:X217)</f>
        <v>0</v>
      </c>
      <c r="X45" s="776"/>
    </row>
    <row r="46" spans="1:24" s="663" customFormat="1" ht="12.75" x14ac:dyDescent="0.2">
      <c r="B46" s="779"/>
      <c r="C46" s="777"/>
      <c r="D46" s="776"/>
      <c r="E46" s="776"/>
      <c r="F46" s="776"/>
      <c r="G46" s="776"/>
      <c r="H46" s="776"/>
      <c r="I46" s="776"/>
      <c r="J46" s="776"/>
      <c r="K46" s="776"/>
      <c r="L46" s="776"/>
      <c r="M46" s="776"/>
      <c r="N46" s="776"/>
      <c r="O46" s="776"/>
      <c r="P46" s="776"/>
      <c r="Q46" s="776"/>
      <c r="R46" s="776"/>
      <c r="S46" s="776"/>
      <c r="T46" s="776"/>
      <c r="U46" s="776"/>
      <c r="V46" s="776"/>
      <c r="W46" s="664"/>
      <c r="X46" s="776"/>
    </row>
    <row r="47" spans="1:24" s="663" customFormat="1" ht="12.75" x14ac:dyDescent="0.2">
      <c r="B47" s="890" t="s">
        <v>357</v>
      </c>
      <c r="C47" s="898">
        <f>SUM(D47:W47)</f>
        <v>5665481.0000000009</v>
      </c>
      <c r="D47" s="899">
        <f>'O6 Source Data for E2'!D165</f>
        <v>3717756.1828813753</v>
      </c>
      <c r="E47" s="899">
        <f>'O6 Source Data for E2'!E165</f>
        <v>666293.00717512902</v>
      </c>
      <c r="F47" s="899">
        <f>'O6 Source Data for E2'!F165</f>
        <v>621117.05053232459</v>
      </c>
      <c r="G47" s="899">
        <f>'O6 Source Data for E2'!G165</f>
        <v>0</v>
      </c>
      <c r="H47" s="899">
        <f>'O6 Source Data for E2'!H165</f>
        <v>192152.19863129815</v>
      </c>
      <c r="I47" s="899">
        <f>'O6 Source Data for E2'!I165</f>
        <v>239449.79751381671</v>
      </c>
      <c r="J47" s="899">
        <f>'O6 Source Data for E2'!J165</f>
        <v>181537.57117094265</v>
      </c>
      <c r="K47" s="899">
        <f>'O6 Source Data for E2'!K165</f>
        <v>11989.361762252292</v>
      </c>
      <c r="L47" s="899">
        <f>'O6 Source Data for E2'!L165</f>
        <v>35185.830332861842</v>
      </c>
      <c r="M47" s="899">
        <f>'O6 Source Data for E2'!M165</f>
        <v>0</v>
      </c>
      <c r="N47" s="899">
        <f>'O6 Source Data for E2'!N165</f>
        <v>0</v>
      </c>
      <c r="O47" s="899">
        <f>'O6 Source Data for E2'!O165</f>
        <v>0</v>
      </c>
      <c r="P47" s="899">
        <f>'O6 Source Data for E2'!P165</f>
        <v>0</v>
      </c>
      <c r="Q47" s="899">
        <f>'O6 Source Data for E2'!Q165</f>
        <v>0</v>
      </c>
      <c r="R47" s="899">
        <f>'O6 Source Data for E2'!R165</f>
        <v>0</v>
      </c>
      <c r="S47" s="899">
        <f>'O6 Source Data for E2'!S165</f>
        <v>0</v>
      </c>
      <c r="T47" s="899">
        <f>'O6 Source Data for E2'!T165</f>
        <v>0</v>
      </c>
      <c r="U47" s="899">
        <f>'O6 Source Data for E2'!U165</f>
        <v>0</v>
      </c>
      <c r="V47" s="899">
        <f>'O6 Source Data for E2'!V165</f>
        <v>0</v>
      </c>
      <c r="W47" s="900">
        <f>'O6 Source Data for E2'!W165</f>
        <v>0</v>
      </c>
      <c r="X47" s="776"/>
    </row>
    <row r="48" spans="1:24" s="663" customFormat="1" ht="12.75" x14ac:dyDescent="0.2">
      <c r="B48" s="779"/>
      <c r="C48" s="777"/>
      <c r="D48" s="776"/>
      <c r="E48" s="776"/>
      <c r="F48" s="776"/>
      <c r="G48" s="776"/>
      <c r="H48" s="776"/>
      <c r="I48" s="776"/>
      <c r="J48" s="776"/>
      <c r="K48" s="776"/>
      <c r="L48" s="776"/>
      <c r="M48" s="776"/>
      <c r="N48" s="776"/>
      <c r="O48" s="776"/>
      <c r="P48" s="776"/>
      <c r="Q48" s="776"/>
      <c r="R48" s="776"/>
      <c r="S48" s="776"/>
      <c r="T48" s="776"/>
      <c r="U48" s="776"/>
      <c r="V48" s="776"/>
      <c r="W48" s="664"/>
      <c r="X48" s="776"/>
    </row>
    <row r="49" spans="1:24" s="663" customFormat="1" ht="12.75" x14ac:dyDescent="0.2">
      <c r="B49" s="779" t="s">
        <v>762</v>
      </c>
      <c r="C49" s="777"/>
      <c r="D49" s="776"/>
      <c r="E49" s="776"/>
      <c r="F49" s="776"/>
      <c r="G49" s="776"/>
      <c r="H49" s="776"/>
      <c r="I49" s="776"/>
      <c r="J49" s="776"/>
      <c r="K49" s="776"/>
      <c r="L49" s="776"/>
      <c r="M49" s="776"/>
      <c r="N49" s="776"/>
      <c r="O49" s="776"/>
      <c r="P49" s="776"/>
      <c r="Q49" s="776"/>
      <c r="R49" s="776"/>
      <c r="S49" s="776"/>
      <c r="T49" s="776"/>
      <c r="U49" s="776"/>
      <c r="V49" s="776"/>
      <c r="W49" s="664"/>
      <c r="X49" s="776"/>
    </row>
    <row r="50" spans="1:24" s="663" customFormat="1" ht="12.75" x14ac:dyDescent="0.2">
      <c r="A50" s="813"/>
      <c r="B50" s="772" t="s">
        <v>1123</v>
      </c>
      <c r="C50" s="777">
        <f>SUM(D50:W50)</f>
        <v>0</v>
      </c>
      <c r="D50" s="776">
        <f>'O4 Summary by Class &amp; Accounts'!E35</f>
        <v>0</v>
      </c>
      <c r="E50" s="776">
        <f>'O4 Summary by Class &amp; Accounts'!F35</f>
        <v>0</v>
      </c>
      <c r="F50" s="776">
        <f>'O4 Summary by Class &amp; Accounts'!G35</f>
        <v>0</v>
      </c>
      <c r="G50" s="776">
        <f>'O4 Summary by Class &amp; Accounts'!H35</f>
        <v>0</v>
      </c>
      <c r="H50" s="776">
        <f>'O4 Summary by Class &amp; Accounts'!I35</f>
        <v>0</v>
      </c>
      <c r="I50" s="776">
        <f>'O4 Summary by Class &amp; Accounts'!J35</f>
        <v>0</v>
      </c>
      <c r="J50" s="776">
        <f>'O4 Summary by Class &amp; Accounts'!K35</f>
        <v>0</v>
      </c>
      <c r="K50" s="776">
        <f>'O4 Summary by Class &amp; Accounts'!L35</f>
        <v>0</v>
      </c>
      <c r="L50" s="776">
        <f>'O4 Summary by Class &amp; Accounts'!M35</f>
        <v>0</v>
      </c>
      <c r="M50" s="776">
        <f>'O4 Summary by Class &amp; Accounts'!N35</f>
        <v>0</v>
      </c>
      <c r="N50" s="776">
        <f>'O4 Summary by Class &amp; Accounts'!O35</f>
        <v>0</v>
      </c>
      <c r="O50" s="776">
        <f>'O4 Summary by Class &amp; Accounts'!P35</f>
        <v>0</v>
      </c>
      <c r="P50" s="776">
        <f>'O4 Summary by Class &amp; Accounts'!Q35</f>
        <v>0</v>
      </c>
      <c r="Q50" s="776">
        <f>'O4 Summary by Class &amp; Accounts'!R35</f>
        <v>0</v>
      </c>
      <c r="R50" s="776">
        <f>'O4 Summary by Class &amp; Accounts'!S35</f>
        <v>0</v>
      </c>
      <c r="S50" s="776">
        <f>'O4 Summary by Class &amp; Accounts'!T35</f>
        <v>0</v>
      </c>
      <c r="T50" s="776">
        <f>'O4 Summary by Class &amp; Accounts'!U35</f>
        <v>0</v>
      </c>
      <c r="U50" s="776">
        <f>'O4 Summary by Class &amp; Accounts'!V35</f>
        <v>0</v>
      </c>
      <c r="V50" s="776">
        <f>'O4 Summary by Class &amp; Accounts'!W35</f>
        <v>0</v>
      </c>
      <c r="W50" s="664">
        <f>'O4 Summary by Class &amp; Accounts'!X35</f>
        <v>0</v>
      </c>
      <c r="X50" s="776"/>
    </row>
    <row r="51" spans="1:24" s="663" customFormat="1" ht="12.75" x14ac:dyDescent="0.2">
      <c r="A51" s="778"/>
      <c r="B51" s="772" t="s">
        <v>1124</v>
      </c>
      <c r="C51" s="777">
        <f t="shared" ref="C51:C63" si="8">SUM(D51:W51)</f>
        <v>0</v>
      </c>
      <c r="D51" s="776">
        <f>'O4 Summary by Class &amp; Accounts'!E40</f>
        <v>0</v>
      </c>
      <c r="E51" s="776">
        <f>'O4 Summary by Class &amp; Accounts'!F40</f>
        <v>0</v>
      </c>
      <c r="F51" s="776">
        <f>'O4 Summary by Class &amp; Accounts'!G40</f>
        <v>0</v>
      </c>
      <c r="G51" s="776">
        <f>'O4 Summary by Class &amp; Accounts'!H40</f>
        <v>0</v>
      </c>
      <c r="H51" s="776">
        <f>'O4 Summary by Class &amp; Accounts'!I40</f>
        <v>0</v>
      </c>
      <c r="I51" s="776">
        <f>'O4 Summary by Class &amp; Accounts'!J40</f>
        <v>0</v>
      </c>
      <c r="J51" s="776">
        <f>'O4 Summary by Class &amp; Accounts'!K40</f>
        <v>0</v>
      </c>
      <c r="K51" s="776">
        <f>'O4 Summary by Class &amp; Accounts'!L40</f>
        <v>0</v>
      </c>
      <c r="L51" s="776">
        <f>'O4 Summary by Class &amp; Accounts'!M40</f>
        <v>0</v>
      </c>
      <c r="M51" s="776">
        <f>'O4 Summary by Class &amp; Accounts'!N40</f>
        <v>0</v>
      </c>
      <c r="N51" s="776">
        <f>'O4 Summary by Class &amp; Accounts'!O40</f>
        <v>0</v>
      </c>
      <c r="O51" s="776">
        <f>'O4 Summary by Class &amp; Accounts'!P40</f>
        <v>0</v>
      </c>
      <c r="P51" s="776">
        <f>'O4 Summary by Class &amp; Accounts'!Q40</f>
        <v>0</v>
      </c>
      <c r="Q51" s="776">
        <f>'O4 Summary by Class &amp; Accounts'!R40</f>
        <v>0</v>
      </c>
      <c r="R51" s="776">
        <f>'O4 Summary by Class &amp; Accounts'!S40</f>
        <v>0</v>
      </c>
      <c r="S51" s="776">
        <f>'O4 Summary by Class &amp; Accounts'!T40</f>
        <v>0</v>
      </c>
      <c r="T51" s="776">
        <f>'O4 Summary by Class &amp; Accounts'!U40</f>
        <v>0</v>
      </c>
      <c r="U51" s="776">
        <f>'O4 Summary by Class &amp; Accounts'!V40</f>
        <v>0</v>
      </c>
      <c r="V51" s="776">
        <f>'O4 Summary by Class &amp; Accounts'!W40</f>
        <v>0</v>
      </c>
      <c r="W51" s="664">
        <f>'O4 Summary by Class &amp; Accounts'!X40</f>
        <v>0</v>
      </c>
      <c r="X51" s="776"/>
    </row>
    <row r="52" spans="1:24" s="663" customFormat="1" ht="12.75" x14ac:dyDescent="0.2">
      <c r="A52" s="778"/>
      <c r="B52" s="772" t="s">
        <v>758</v>
      </c>
      <c r="C52" s="777">
        <f t="shared" si="8"/>
        <v>497489.00000000006</v>
      </c>
      <c r="D52" s="776">
        <f>'O4 Summary by Class &amp; Accounts'!E23</f>
        <v>162803.09025292806</v>
      </c>
      <c r="E52" s="776">
        <f>'O4 Summary by Class &amp; Accounts'!F23</f>
        <v>43648.678708601932</v>
      </c>
      <c r="F52" s="776">
        <f>'O4 Summary by Class &amp; Accounts'!G23</f>
        <v>105586.87136026645</v>
      </c>
      <c r="G52" s="776">
        <f>'O4 Summary by Class &amp; Accounts'!H23</f>
        <v>0</v>
      </c>
      <c r="H52" s="776">
        <f>'O4 Summary by Class &amp; Accounts'!I23</f>
        <v>70544.393903917487</v>
      </c>
      <c r="I52" s="776">
        <f>'O4 Summary by Class &amp; Accounts'!J23</f>
        <v>108715.50743818918</v>
      </c>
      <c r="J52" s="776">
        <f>'O4 Summary by Class &amp; Accounts'!K23</f>
        <v>4955.8469684248294</v>
      </c>
      <c r="K52" s="776">
        <f>'O4 Summary by Class &amp; Accounts'!L23</f>
        <v>313.79594119844086</v>
      </c>
      <c r="L52" s="776">
        <f>'O4 Summary by Class &amp; Accounts'!M23</f>
        <v>920.81542647365529</v>
      </c>
      <c r="M52" s="776">
        <f>'O4 Summary by Class &amp; Accounts'!N23</f>
        <v>0</v>
      </c>
      <c r="N52" s="776">
        <f>'O4 Summary by Class &amp; Accounts'!O23</f>
        <v>0</v>
      </c>
      <c r="O52" s="776">
        <f>'O4 Summary by Class &amp; Accounts'!P23</f>
        <v>0</v>
      </c>
      <c r="P52" s="776">
        <f>'O4 Summary by Class &amp; Accounts'!Q23</f>
        <v>0</v>
      </c>
      <c r="Q52" s="776">
        <f>'O4 Summary by Class &amp; Accounts'!R23</f>
        <v>0</v>
      </c>
      <c r="R52" s="776">
        <f>'O4 Summary by Class &amp; Accounts'!S23</f>
        <v>0</v>
      </c>
      <c r="S52" s="776">
        <f>'O4 Summary by Class &amp; Accounts'!T23</f>
        <v>0</v>
      </c>
      <c r="T52" s="776">
        <f>'O4 Summary by Class &amp; Accounts'!U23</f>
        <v>0</v>
      </c>
      <c r="U52" s="776">
        <f>'O4 Summary by Class &amp; Accounts'!V23</f>
        <v>0</v>
      </c>
      <c r="V52" s="776">
        <f>'O4 Summary by Class &amp; Accounts'!W23</f>
        <v>0</v>
      </c>
      <c r="W52" s="664">
        <f>'O4 Summary by Class &amp; Accounts'!X23</f>
        <v>0</v>
      </c>
      <c r="X52" s="776"/>
    </row>
    <row r="53" spans="1:24" s="663" customFormat="1" ht="12.75" x14ac:dyDescent="0.2">
      <c r="A53" s="778"/>
      <c r="B53" s="772" t="s">
        <v>759</v>
      </c>
      <c r="C53" s="777">
        <f t="shared" si="8"/>
        <v>0</v>
      </c>
      <c r="D53" s="776">
        <f>'O4 Summary by Class &amp; Accounts'!E26</f>
        <v>0</v>
      </c>
      <c r="E53" s="776">
        <f>'O4 Summary by Class &amp; Accounts'!F26</f>
        <v>0</v>
      </c>
      <c r="F53" s="776">
        <f>'O4 Summary by Class &amp; Accounts'!G26</f>
        <v>0</v>
      </c>
      <c r="G53" s="776">
        <f>'O4 Summary by Class &amp; Accounts'!H26</f>
        <v>0</v>
      </c>
      <c r="H53" s="776">
        <f>'O4 Summary by Class &amp; Accounts'!I26</f>
        <v>0</v>
      </c>
      <c r="I53" s="776">
        <f>'O4 Summary by Class &amp; Accounts'!J26</f>
        <v>0</v>
      </c>
      <c r="J53" s="776">
        <f>'O4 Summary by Class &amp; Accounts'!K26</f>
        <v>0</v>
      </c>
      <c r="K53" s="776">
        <f>'O4 Summary by Class &amp; Accounts'!L26</f>
        <v>0</v>
      </c>
      <c r="L53" s="776">
        <f>'O4 Summary by Class &amp; Accounts'!M26</f>
        <v>0</v>
      </c>
      <c r="M53" s="776">
        <f>'O4 Summary by Class &amp; Accounts'!N26</f>
        <v>0</v>
      </c>
      <c r="N53" s="776">
        <f>'O4 Summary by Class &amp; Accounts'!O26</f>
        <v>0</v>
      </c>
      <c r="O53" s="776">
        <f>'O4 Summary by Class &amp; Accounts'!P26</f>
        <v>0</v>
      </c>
      <c r="P53" s="776">
        <f>'O4 Summary by Class &amp; Accounts'!Q26</f>
        <v>0</v>
      </c>
      <c r="Q53" s="776">
        <f>'O4 Summary by Class &amp; Accounts'!R26</f>
        <v>0</v>
      </c>
      <c r="R53" s="776">
        <f>'O4 Summary by Class &amp; Accounts'!S26</f>
        <v>0</v>
      </c>
      <c r="S53" s="776">
        <f>'O4 Summary by Class &amp; Accounts'!T26</f>
        <v>0</v>
      </c>
      <c r="T53" s="776">
        <f>'O4 Summary by Class &amp; Accounts'!U26</f>
        <v>0</v>
      </c>
      <c r="U53" s="776">
        <f>'O4 Summary by Class &amp; Accounts'!V26</f>
        <v>0</v>
      </c>
      <c r="V53" s="776">
        <f>'O4 Summary by Class &amp; Accounts'!W26</f>
        <v>0</v>
      </c>
      <c r="W53" s="664">
        <f>'O4 Summary by Class &amp; Accounts'!X26</f>
        <v>0</v>
      </c>
      <c r="X53" s="776"/>
    </row>
    <row r="54" spans="1:24" s="663" customFormat="1" ht="12.75" x14ac:dyDescent="0.2">
      <c r="A54" s="778"/>
      <c r="B54" s="772" t="s">
        <v>760</v>
      </c>
      <c r="C54" s="777">
        <f t="shared" si="8"/>
        <v>0</v>
      </c>
      <c r="D54" s="776">
        <f>'O4 Summary by Class &amp; Accounts'!E29</f>
        <v>0</v>
      </c>
      <c r="E54" s="776">
        <f>'O4 Summary by Class &amp; Accounts'!F29</f>
        <v>0</v>
      </c>
      <c r="F54" s="776">
        <f>'O4 Summary by Class &amp; Accounts'!G29</f>
        <v>0</v>
      </c>
      <c r="G54" s="776">
        <f>'O4 Summary by Class &amp; Accounts'!H29</f>
        <v>0</v>
      </c>
      <c r="H54" s="776">
        <f>'O4 Summary by Class &amp; Accounts'!I29</f>
        <v>0</v>
      </c>
      <c r="I54" s="776">
        <f>'O4 Summary by Class &amp; Accounts'!J29</f>
        <v>0</v>
      </c>
      <c r="J54" s="776">
        <f>'O4 Summary by Class &amp; Accounts'!K29</f>
        <v>0</v>
      </c>
      <c r="K54" s="776">
        <f>'O4 Summary by Class &amp; Accounts'!L29</f>
        <v>0</v>
      </c>
      <c r="L54" s="776">
        <f>'O4 Summary by Class &amp; Accounts'!M29</f>
        <v>0</v>
      </c>
      <c r="M54" s="776">
        <f>'O4 Summary by Class &amp; Accounts'!N29</f>
        <v>0</v>
      </c>
      <c r="N54" s="776">
        <f>'O4 Summary by Class &amp; Accounts'!O29</f>
        <v>0</v>
      </c>
      <c r="O54" s="776">
        <f>'O4 Summary by Class &amp; Accounts'!P29</f>
        <v>0</v>
      </c>
      <c r="P54" s="776">
        <f>'O4 Summary by Class &amp; Accounts'!Q29</f>
        <v>0</v>
      </c>
      <c r="Q54" s="776">
        <f>'O4 Summary by Class &amp; Accounts'!R29</f>
        <v>0</v>
      </c>
      <c r="R54" s="776">
        <f>'O4 Summary by Class &amp; Accounts'!S29</f>
        <v>0</v>
      </c>
      <c r="S54" s="776">
        <f>'O4 Summary by Class &amp; Accounts'!T29</f>
        <v>0</v>
      </c>
      <c r="T54" s="776">
        <f>'O4 Summary by Class &amp; Accounts'!U29</f>
        <v>0</v>
      </c>
      <c r="U54" s="776">
        <f>'O4 Summary by Class &amp; Accounts'!V29</f>
        <v>0</v>
      </c>
      <c r="V54" s="776">
        <f>'O4 Summary by Class &amp; Accounts'!W29</f>
        <v>0</v>
      </c>
      <c r="W54" s="664">
        <f>'O4 Summary by Class &amp; Accounts'!X29</f>
        <v>0</v>
      </c>
      <c r="X54" s="776"/>
    </row>
    <row r="55" spans="1:24" s="663" customFormat="1" ht="12.75" x14ac:dyDescent="0.2">
      <c r="A55" s="778"/>
      <c r="B55" s="772" t="s">
        <v>761</v>
      </c>
      <c r="C55" s="777">
        <f t="shared" si="8"/>
        <v>0</v>
      </c>
      <c r="D55" s="776">
        <f>'O4 Summary by Class &amp; Accounts'!E32</f>
        <v>0</v>
      </c>
      <c r="E55" s="776">
        <f>'O4 Summary by Class &amp; Accounts'!F32</f>
        <v>0</v>
      </c>
      <c r="F55" s="776">
        <f>'O4 Summary by Class &amp; Accounts'!G32</f>
        <v>0</v>
      </c>
      <c r="G55" s="776">
        <f>'O4 Summary by Class &amp; Accounts'!H32</f>
        <v>0</v>
      </c>
      <c r="H55" s="776">
        <f>'O4 Summary by Class &amp; Accounts'!I32</f>
        <v>0</v>
      </c>
      <c r="I55" s="776">
        <f>'O4 Summary by Class &amp; Accounts'!J32</f>
        <v>0</v>
      </c>
      <c r="J55" s="776">
        <f>'O4 Summary by Class &amp; Accounts'!K32</f>
        <v>0</v>
      </c>
      <c r="K55" s="776">
        <f>'O4 Summary by Class &amp; Accounts'!L32</f>
        <v>0</v>
      </c>
      <c r="L55" s="776">
        <f>'O4 Summary by Class &amp; Accounts'!M32</f>
        <v>0</v>
      </c>
      <c r="M55" s="776">
        <f>'O4 Summary by Class &amp; Accounts'!N32</f>
        <v>0</v>
      </c>
      <c r="N55" s="776">
        <f>'O4 Summary by Class &amp; Accounts'!O32</f>
        <v>0</v>
      </c>
      <c r="O55" s="776">
        <f>'O4 Summary by Class &amp; Accounts'!P32</f>
        <v>0</v>
      </c>
      <c r="P55" s="776">
        <f>'O4 Summary by Class &amp; Accounts'!Q32</f>
        <v>0</v>
      </c>
      <c r="Q55" s="776">
        <f>'O4 Summary by Class &amp; Accounts'!R32</f>
        <v>0</v>
      </c>
      <c r="R55" s="776">
        <f>'O4 Summary by Class &amp; Accounts'!S32</f>
        <v>0</v>
      </c>
      <c r="S55" s="776">
        <f>'O4 Summary by Class &amp; Accounts'!T32</f>
        <v>0</v>
      </c>
      <c r="T55" s="776">
        <f>'O4 Summary by Class &amp; Accounts'!U32</f>
        <v>0</v>
      </c>
      <c r="U55" s="776">
        <f>'O4 Summary by Class &amp; Accounts'!V32</f>
        <v>0</v>
      </c>
      <c r="V55" s="776">
        <f>'O4 Summary by Class &amp; Accounts'!W32</f>
        <v>0</v>
      </c>
      <c r="W55" s="664">
        <f>'O4 Summary by Class &amp; Accounts'!X32</f>
        <v>0</v>
      </c>
      <c r="X55" s="776"/>
    </row>
    <row r="56" spans="1:24" s="886" customFormat="1" ht="21" customHeight="1" x14ac:dyDescent="0.2">
      <c r="A56" s="884"/>
      <c r="B56" s="902" t="s">
        <v>1509</v>
      </c>
      <c r="C56" s="903">
        <f t="shared" si="8"/>
        <v>497489.00000000006</v>
      </c>
      <c r="D56" s="904">
        <f>SUM(D50:D55)</f>
        <v>162803.09025292806</v>
      </c>
      <c r="E56" s="904">
        <f t="shared" ref="E56:W56" si="9">SUM(E50:E55)</f>
        <v>43648.678708601932</v>
      </c>
      <c r="F56" s="904">
        <f t="shared" si="9"/>
        <v>105586.87136026645</v>
      </c>
      <c r="G56" s="904">
        <f t="shared" si="9"/>
        <v>0</v>
      </c>
      <c r="H56" s="904">
        <f t="shared" si="9"/>
        <v>70544.393903917487</v>
      </c>
      <c r="I56" s="904">
        <f t="shared" si="9"/>
        <v>108715.50743818918</v>
      </c>
      <c r="J56" s="904">
        <f t="shared" si="9"/>
        <v>4955.8469684248294</v>
      </c>
      <c r="K56" s="904">
        <f t="shared" si="9"/>
        <v>313.79594119844086</v>
      </c>
      <c r="L56" s="904">
        <f t="shared" si="9"/>
        <v>920.81542647365529</v>
      </c>
      <c r="M56" s="904">
        <f t="shared" si="9"/>
        <v>0</v>
      </c>
      <c r="N56" s="904">
        <f t="shared" si="9"/>
        <v>0</v>
      </c>
      <c r="O56" s="904">
        <f t="shared" si="9"/>
        <v>0</v>
      </c>
      <c r="P56" s="904">
        <f t="shared" si="9"/>
        <v>0</v>
      </c>
      <c r="Q56" s="904">
        <f t="shared" si="9"/>
        <v>0</v>
      </c>
      <c r="R56" s="904">
        <f t="shared" si="9"/>
        <v>0</v>
      </c>
      <c r="S56" s="904">
        <f t="shared" si="9"/>
        <v>0</v>
      </c>
      <c r="T56" s="904">
        <f t="shared" si="9"/>
        <v>0</v>
      </c>
      <c r="U56" s="904">
        <f t="shared" si="9"/>
        <v>0</v>
      </c>
      <c r="V56" s="904">
        <f t="shared" si="9"/>
        <v>0</v>
      </c>
      <c r="W56" s="905">
        <f t="shared" si="9"/>
        <v>0</v>
      </c>
      <c r="X56" s="885"/>
    </row>
    <row r="57" spans="1:24" s="663" customFormat="1" ht="12.75" x14ac:dyDescent="0.2">
      <c r="A57" s="887"/>
      <c r="B57" s="779" t="s">
        <v>1550</v>
      </c>
      <c r="C57" s="777"/>
      <c r="D57" s="776"/>
      <c r="E57" s="776"/>
      <c r="F57" s="776"/>
      <c r="G57" s="776"/>
      <c r="H57" s="776"/>
      <c r="I57" s="776"/>
      <c r="J57" s="776"/>
      <c r="K57" s="776"/>
      <c r="L57" s="776"/>
      <c r="M57" s="776"/>
      <c r="N57" s="776"/>
      <c r="O57" s="776"/>
      <c r="P57" s="776"/>
      <c r="Q57" s="776"/>
      <c r="R57" s="776"/>
      <c r="S57" s="776"/>
      <c r="T57" s="776"/>
      <c r="U57" s="776"/>
      <c r="V57" s="776"/>
      <c r="W57" s="664"/>
      <c r="X57" s="776"/>
    </row>
    <row r="58" spans="1:24" s="663" customFormat="1" ht="12.75" x14ac:dyDescent="0.2">
      <c r="B58" s="772" t="s">
        <v>1123</v>
      </c>
      <c r="C58" s="777">
        <f t="shared" si="8"/>
        <v>0</v>
      </c>
      <c r="D58" s="776">
        <f>'O7 Amortization'!G34+'O7 Amortization'!AB34+'O7 Amortization'!G105+'O7 Amortization'!AB105+'O7 Amortization'!G176+'O7 Amortization'!AB176+'O7 Amortization'!G247+'O7 Amortization'!AB247</f>
        <v>0</v>
      </c>
      <c r="E58" s="776">
        <f>'O7 Amortization'!H34+'O7 Amortization'!AC34+'O7 Amortization'!H105+'O7 Amortization'!AC105+'O7 Amortization'!H176+'O7 Amortization'!AC176+'O7 Amortization'!H247+'O7 Amortization'!AC247</f>
        <v>0</v>
      </c>
      <c r="F58" s="776">
        <f>'O7 Amortization'!I34+'O7 Amortization'!AD34+'O7 Amortization'!I105+'O7 Amortization'!AD105+'O7 Amortization'!I176+'O7 Amortization'!AD176+'O7 Amortization'!I247+'O7 Amortization'!AD247</f>
        <v>0</v>
      </c>
      <c r="G58" s="776">
        <f>'O7 Amortization'!J34+'O7 Amortization'!AE34+'O7 Amortization'!J105+'O7 Amortization'!AE105+'O7 Amortization'!J176+'O7 Amortization'!AE176+'O7 Amortization'!J247+'O7 Amortization'!AE247</f>
        <v>0</v>
      </c>
      <c r="H58" s="776">
        <f>'O7 Amortization'!K34+'O7 Amortization'!AF34+'O7 Amortization'!K105+'O7 Amortization'!AF105+'O7 Amortization'!K176+'O7 Amortization'!AF176+'O7 Amortization'!K247+'O7 Amortization'!AF247</f>
        <v>0</v>
      </c>
      <c r="I58" s="776">
        <f>'O7 Amortization'!L34+'O7 Amortization'!AG34+'O7 Amortization'!L105+'O7 Amortization'!AG105+'O7 Amortization'!L176+'O7 Amortization'!AG176+'O7 Amortization'!L247+'O7 Amortization'!AG247</f>
        <v>0</v>
      </c>
      <c r="J58" s="776">
        <f>'O7 Amortization'!M34+'O7 Amortization'!AH34+'O7 Amortization'!M105+'O7 Amortization'!AH105+'O7 Amortization'!M176+'O7 Amortization'!AH176+'O7 Amortization'!M247+'O7 Amortization'!AH247</f>
        <v>0</v>
      </c>
      <c r="K58" s="776">
        <f>'O7 Amortization'!N34+'O7 Amortization'!AI34+'O7 Amortization'!N105+'O7 Amortization'!AI105+'O7 Amortization'!N176+'O7 Amortization'!AI176+'O7 Amortization'!N247+'O7 Amortization'!AI247</f>
        <v>0</v>
      </c>
      <c r="L58" s="776">
        <f>'O7 Amortization'!O34+'O7 Amortization'!AJ34+'O7 Amortization'!O105+'O7 Amortization'!AJ105+'O7 Amortization'!O176+'O7 Amortization'!AJ176+'O7 Amortization'!O247+'O7 Amortization'!AJ247</f>
        <v>0</v>
      </c>
      <c r="M58" s="776">
        <f>'O7 Amortization'!P34+'O7 Amortization'!AK34+'O7 Amortization'!P105+'O7 Amortization'!AK105+'O7 Amortization'!P176+'O7 Amortization'!AK176+'O7 Amortization'!P247+'O7 Amortization'!AK247</f>
        <v>0</v>
      </c>
      <c r="N58" s="776">
        <f>'O7 Amortization'!Q34+'O7 Amortization'!AL34+'O7 Amortization'!Q105+'O7 Amortization'!AL105+'O7 Amortization'!Q176+'O7 Amortization'!AL176+'O7 Amortization'!Q247+'O7 Amortization'!AL247</f>
        <v>0</v>
      </c>
      <c r="O58" s="776">
        <f>'O7 Amortization'!R34+'O7 Amortization'!AM34+'O7 Amortization'!R105+'O7 Amortization'!AM105+'O7 Amortization'!R176+'O7 Amortization'!AM176+'O7 Amortization'!R247+'O7 Amortization'!AM247</f>
        <v>0</v>
      </c>
      <c r="P58" s="776">
        <f>'O7 Amortization'!S34+'O7 Amortization'!AN34+'O7 Amortization'!S105+'O7 Amortization'!AN105+'O7 Amortization'!S176+'O7 Amortization'!AN176+'O7 Amortization'!S247+'O7 Amortization'!AN247</f>
        <v>0</v>
      </c>
      <c r="Q58" s="776">
        <f>'O7 Amortization'!T34+'O7 Amortization'!AO34+'O7 Amortization'!T105+'O7 Amortization'!AO105+'O7 Amortization'!T176+'O7 Amortization'!AO176+'O7 Amortization'!T247+'O7 Amortization'!AO247</f>
        <v>0</v>
      </c>
      <c r="R58" s="776">
        <f>'O7 Amortization'!U34+'O7 Amortization'!AP34+'O7 Amortization'!U105+'O7 Amortization'!AP105+'O7 Amortization'!U176+'O7 Amortization'!AP176+'O7 Amortization'!U247+'O7 Amortization'!AP247</f>
        <v>0</v>
      </c>
      <c r="S58" s="776">
        <f>'O7 Amortization'!V34+'O7 Amortization'!AQ34+'O7 Amortization'!V105+'O7 Amortization'!AQ105+'O7 Amortization'!V176+'O7 Amortization'!AQ176+'O7 Amortization'!V247+'O7 Amortization'!AQ247</f>
        <v>0</v>
      </c>
      <c r="T58" s="776">
        <f>'O7 Amortization'!W34+'O7 Amortization'!AR34+'O7 Amortization'!W105+'O7 Amortization'!AR105+'O7 Amortization'!W176+'O7 Amortization'!AR176+'O7 Amortization'!W247+'O7 Amortization'!AR247</f>
        <v>0</v>
      </c>
      <c r="U58" s="776">
        <f>'O7 Amortization'!X34+'O7 Amortization'!AS34+'O7 Amortization'!X105+'O7 Amortization'!AS105+'O7 Amortization'!X176+'O7 Amortization'!AS176+'O7 Amortization'!X247+'O7 Amortization'!AS247</f>
        <v>0</v>
      </c>
      <c r="V58" s="776">
        <f>'O7 Amortization'!Y34+'O7 Amortization'!AT34+'O7 Amortization'!Y105+'O7 Amortization'!AT105+'O7 Amortization'!Y176+'O7 Amortization'!AT176+'O7 Amortization'!Y247+'O7 Amortization'!AT247</f>
        <v>0</v>
      </c>
      <c r="W58" s="664">
        <f>'O7 Amortization'!Z34+'O7 Amortization'!AU34+'O7 Amortization'!Z105+'O7 Amortization'!AU105+'O7 Amortization'!Z176+'O7 Amortization'!AU176+'O7 Amortization'!Z247+'O7 Amortization'!AU247</f>
        <v>0</v>
      </c>
      <c r="X58" s="776"/>
    </row>
    <row r="59" spans="1:24" s="663" customFormat="1" ht="12.75" x14ac:dyDescent="0.2">
      <c r="B59" s="772" t="s">
        <v>1124</v>
      </c>
      <c r="C59" s="777">
        <f t="shared" si="8"/>
        <v>0</v>
      </c>
      <c r="D59" s="776">
        <f>'O7 Amortization'!G38+'O7 Amortization'!AB38+'O7 Amortization'!G109+'O7 Amortization'!AB109+'O7 Amortization'!G180+'O7 Amortization'!AB180+'O7 Amortization'!G251+'O7 Amortization'!AB251</f>
        <v>0</v>
      </c>
      <c r="E59" s="776">
        <f>'O7 Amortization'!H38+'O7 Amortization'!AC38+'O7 Amortization'!H109+'O7 Amortization'!AC109+'O7 Amortization'!H180+'O7 Amortization'!AC180+'O7 Amortization'!H251+'O7 Amortization'!AC251</f>
        <v>0</v>
      </c>
      <c r="F59" s="776">
        <f>'O7 Amortization'!I38+'O7 Amortization'!AD38+'O7 Amortization'!I109+'O7 Amortization'!AD109+'O7 Amortization'!I180+'O7 Amortization'!AD180+'O7 Amortization'!I251+'O7 Amortization'!AD251</f>
        <v>0</v>
      </c>
      <c r="G59" s="776">
        <f>'O7 Amortization'!J38+'O7 Amortization'!AE38+'O7 Amortization'!J109+'O7 Amortization'!AE109+'O7 Amortization'!J180+'O7 Amortization'!AE180+'O7 Amortization'!J251+'O7 Amortization'!AE251</f>
        <v>0</v>
      </c>
      <c r="H59" s="776">
        <f>'O7 Amortization'!K38+'O7 Amortization'!AF38+'O7 Amortization'!K109+'O7 Amortization'!AF109+'O7 Amortization'!K180+'O7 Amortization'!AF180+'O7 Amortization'!K251+'O7 Amortization'!AF251</f>
        <v>0</v>
      </c>
      <c r="I59" s="776">
        <f>'O7 Amortization'!L38+'O7 Amortization'!AG38+'O7 Amortization'!L109+'O7 Amortization'!AG109+'O7 Amortization'!L180+'O7 Amortization'!AG180+'O7 Amortization'!L251+'O7 Amortization'!AG251</f>
        <v>0</v>
      </c>
      <c r="J59" s="776">
        <f>'O7 Amortization'!M38+'O7 Amortization'!AH38+'O7 Amortization'!M109+'O7 Amortization'!AH109+'O7 Amortization'!M180+'O7 Amortization'!AH180+'O7 Amortization'!M251+'O7 Amortization'!AH251</f>
        <v>0</v>
      </c>
      <c r="K59" s="776">
        <f>'O7 Amortization'!N38+'O7 Amortization'!AI38+'O7 Amortization'!N109+'O7 Amortization'!AI109+'O7 Amortization'!N180+'O7 Amortization'!AI180+'O7 Amortization'!N251+'O7 Amortization'!AI251</f>
        <v>0</v>
      </c>
      <c r="L59" s="776">
        <f>'O7 Amortization'!O38+'O7 Amortization'!AJ38+'O7 Amortization'!O109+'O7 Amortization'!AJ109+'O7 Amortization'!O180+'O7 Amortization'!AJ180+'O7 Amortization'!O251+'O7 Amortization'!AJ251</f>
        <v>0</v>
      </c>
      <c r="M59" s="776">
        <f>'O7 Amortization'!P38+'O7 Amortization'!AK38+'O7 Amortization'!P109+'O7 Amortization'!AK109+'O7 Amortization'!P180+'O7 Amortization'!AK180+'O7 Amortization'!P251+'O7 Amortization'!AK251</f>
        <v>0</v>
      </c>
      <c r="N59" s="776">
        <f>'O7 Amortization'!Q38+'O7 Amortization'!AL38+'O7 Amortization'!Q109+'O7 Amortization'!AL109+'O7 Amortization'!Q180+'O7 Amortization'!AL180+'O7 Amortization'!Q251+'O7 Amortization'!AL251</f>
        <v>0</v>
      </c>
      <c r="O59" s="776">
        <f>'O7 Amortization'!R38+'O7 Amortization'!AM38+'O7 Amortization'!R109+'O7 Amortization'!AM109+'O7 Amortization'!R180+'O7 Amortization'!AM180+'O7 Amortization'!R251+'O7 Amortization'!AM251</f>
        <v>0</v>
      </c>
      <c r="P59" s="776">
        <f>'O7 Amortization'!S38+'O7 Amortization'!AN38+'O7 Amortization'!S109+'O7 Amortization'!AN109+'O7 Amortization'!S180+'O7 Amortization'!AN180+'O7 Amortization'!S251+'O7 Amortization'!AN251</f>
        <v>0</v>
      </c>
      <c r="Q59" s="776">
        <f>'O7 Amortization'!T38+'O7 Amortization'!AO38+'O7 Amortization'!T109+'O7 Amortization'!AO109+'O7 Amortization'!T180+'O7 Amortization'!AO180+'O7 Amortization'!T251+'O7 Amortization'!AO251</f>
        <v>0</v>
      </c>
      <c r="R59" s="776">
        <f>'O7 Amortization'!U38+'O7 Amortization'!AP38+'O7 Amortization'!U109+'O7 Amortization'!AP109+'O7 Amortization'!U180+'O7 Amortization'!AP180+'O7 Amortization'!U251+'O7 Amortization'!AP251</f>
        <v>0</v>
      </c>
      <c r="S59" s="776">
        <f>'O7 Amortization'!V38+'O7 Amortization'!AQ38+'O7 Amortization'!V109+'O7 Amortization'!AQ109+'O7 Amortization'!V180+'O7 Amortization'!AQ180+'O7 Amortization'!V251+'O7 Amortization'!AQ251</f>
        <v>0</v>
      </c>
      <c r="T59" s="776">
        <f>'O7 Amortization'!W38+'O7 Amortization'!AR38+'O7 Amortization'!W109+'O7 Amortization'!AR109+'O7 Amortization'!W180+'O7 Amortization'!AR180+'O7 Amortization'!W251+'O7 Amortization'!AR251</f>
        <v>0</v>
      </c>
      <c r="U59" s="776">
        <f>'O7 Amortization'!X38+'O7 Amortization'!AS38+'O7 Amortization'!X109+'O7 Amortization'!AS109+'O7 Amortization'!X180+'O7 Amortization'!AS180+'O7 Amortization'!X251+'O7 Amortization'!AS251</f>
        <v>0</v>
      </c>
      <c r="V59" s="776">
        <f>'O7 Amortization'!Y38+'O7 Amortization'!AT38+'O7 Amortization'!Y109+'O7 Amortization'!AT109+'O7 Amortization'!Y180+'O7 Amortization'!AT180+'O7 Amortization'!Y251+'O7 Amortization'!AT251</f>
        <v>0</v>
      </c>
      <c r="W59" s="664">
        <f>'O7 Amortization'!Z38+'O7 Amortization'!AU38+'O7 Amortization'!Z109+'O7 Amortization'!AU109+'O7 Amortization'!Z180+'O7 Amortization'!AU180+'O7 Amortization'!Z251+'O7 Amortization'!AU251</f>
        <v>0</v>
      </c>
      <c r="X59" s="776"/>
    </row>
    <row r="60" spans="1:24" s="663" customFormat="1" ht="12.75" x14ac:dyDescent="0.2">
      <c r="B60" s="772" t="s">
        <v>758</v>
      </c>
      <c r="C60" s="777">
        <f t="shared" si="8"/>
        <v>0</v>
      </c>
      <c r="D60" s="776">
        <f>'O7 Amortization'!G21+'O7 Amortization'!AB21+'O7 Amortization'!G92+'O7 Amortization'!AB92+'O7 Amortization'!G163+'O7 Amortization'!AB163+'O7 Amortization'!G234+'O7 Amortization'!AB234</f>
        <v>0</v>
      </c>
      <c r="E60" s="776">
        <f>'O7 Amortization'!H21+'O7 Amortization'!AC21+'O7 Amortization'!H92+'O7 Amortization'!AC92+'O7 Amortization'!H163+'O7 Amortization'!AC163+'O7 Amortization'!H234+'O7 Amortization'!AC234</f>
        <v>0</v>
      </c>
      <c r="F60" s="776">
        <f>'O7 Amortization'!I21+'O7 Amortization'!AD21+'O7 Amortization'!I92+'O7 Amortization'!AD92+'O7 Amortization'!I163+'O7 Amortization'!AD163+'O7 Amortization'!I234+'O7 Amortization'!AD234</f>
        <v>0</v>
      </c>
      <c r="G60" s="776">
        <f>'O7 Amortization'!J21+'O7 Amortization'!AE21+'O7 Amortization'!J92+'O7 Amortization'!AE92+'O7 Amortization'!J163+'O7 Amortization'!AE163+'O7 Amortization'!J234+'O7 Amortization'!AE234</f>
        <v>0</v>
      </c>
      <c r="H60" s="776">
        <f>'O7 Amortization'!K21+'O7 Amortization'!AF21+'O7 Amortization'!K92+'O7 Amortization'!AF92+'O7 Amortization'!K163+'O7 Amortization'!AF163+'O7 Amortization'!K234+'O7 Amortization'!AF234</f>
        <v>0</v>
      </c>
      <c r="I60" s="776">
        <f>'O7 Amortization'!L21+'O7 Amortization'!AG21+'O7 Amortization'!L92+'O7 Amortization'!AG92+'O7 Amortization'!L163+'O7 Amortization'!AG163+'O7 Amortization'!L234+'O7 Amortization'!AG234</f>
        <v>0</v>
      </c>
      <c r="J60" s="776">
        <f>'O7 Amortization'!M21+'O7 Amortization'!AH21+'O7 Amortization'!M92+'O7 Amortization'!AH92+'O7 Amortization'!M163+'O7 Amortization'!AH163+'O7 Amortization'!M234+'O7 Amortization'!AH234</f>
        <v>0</v>
      </c>
      <c r="K60" s="776">
        <f>'O7 Amortization'!N21+'O7 Amortization'!AI21+'O7 Amortization'!N92+'O7 Amortization'!AI92+'O7 Amortization'!N163+'O7 Amortization'!AI163+'O7 Amortization'!N234+'O7 Amortization'!AI234</f>
        <v>0</v>
      </c>
      <c r="L60" s="776">
        <f>'O7 Amortization'!O21+'O7 Amortization'!AJ21+'O7 Amortization'!O92+'O7 Amortization'!AJ92+'O7 Amortization'!O163+'O7 Amortization'!AJ163+'O7 Amortization'!O234+'O7 Amortization'!AJ234</f>
        <v>0</v>
      </c>
      <c r="M60" s="776">
        <f>'O7 Amortization'!P21+'O7 Amortization'!AK21+'O7 Amortization'!P92+'O7 Amortization'!AK92+'O7 Amortization'!P163+'O7 Amortization'!AK163+'O7 Amortization'!P234+'O7 Amortization'!AK234</f>
        <v>0</v>
      </c>
      <c r="N60" s="776">
        <f>'O7 Amortization'!Q21+'O7 Amortization'!AL21+'O7 Amortization'!Q92+'O7 Amortization'!AL92+'O7 Amortization'!Q163+'O7 Amortization'!AL163+'O7 Amortization'!Q234+'O7 Amortization'!AL234</f>
        <v>0</v>
      </c>
      <c r="O60" s="776">
        <f>'O7 Amortization'!R21+'O7 Amortization'!AM21+'O7 Amortization'!R92+'O7 Amortization'!AM92+'O7 Amortization'!R163+'O7 Amortization'!AM163+'O7 Amortization'!R234+'O7 Amortization'!AM234</f>
        <v>0</v>
      </c>
      <c r="P60" s="776">
        <f>'O7 Amortization'!S21+'O7 Amortization'!AN21+'O7 Amortization'!S92+'O7 Amortization'!AN92+'O7 Amortization'!S163+'O7 Amortization'!AN163+'O7 Amortization'!S234+'O7 Amortization'!AN234</f>
        <v>0</v>
      </c>
      <c r="Q60" s="776">
        <f>'O7 Amortization'!T21+'O7 Amortization'!AO21+'O7 Amortization'!T92+'O7 Amortization'!AO92+'O7 Amortization'!T163+'O7 Amortization'!AO163+'O7 Amortization'!T234+'O7 Amortization'!AO234</f>
        <v>0</v>
      </c>
      <c r="R60" s="776">
        <f>'O7 Amortization'!U21+'O7 Amortization'!AP21+'O7 Amortization'!U92+'O7 Amortization'!AP92+'O7 Amortization'!U163+'O7 Amortization'!AP163+'O7 Amortization'!U234+'O7 Amortization'!AP234</f>
        <v>0</v>
      </c>
      <c r="S60" s="776">
        <f>'O7 Amortization'!V21+'O7 Amortization'!AQ21+'O7 Amortization'!V92+'O7 Amortization'!AQ92+'O7 Amortization'!V163+'O7 Amortization'!AQ163+'O7 Amortization'!V234+'O7 Amortization'!AQ234</f>
        <v>0</v>
      </c>
      <c r="T60" s="776">
        <f>'O7 Amortization'!W21+'O7 Amortization'!AR21+'O7 Amortization'!W92+'O7 Amortization'!AR92+'O7 Amortization'!W163+'O7 Amortization'!AR163+'O7 Amortization'!W234+'O7 Amortization'!AR234</f>
        <v>0</v>
      </c>
      <c r="U60" s="776">
        <f>'O7 Amortization'!X21+'O7 Amortization'!AS21+'O7 Amortization'!X92+'O7 Amortization'!AS92+'O7 Amortization'!X163+'O7 Amortization'!AS163+'O7 Amortization'!X234+'O7 Amortization'!AS234</f>
        <v>0</v>
      </c>
      <c r="V60" s="776">
        <f>'O7 Amortization'!Y21+'O7 Amortization'!AT21+'O7 Amortization'!Y92+'O7 Amortization'!AT92+'O7 Amortization'!Y163+'O7 Amortization'!AT163+'O7 Amortization'!Y234+'O7 Amortization'!AT234</f>
        <v>0</v>
      </c>
      <c r="W60" s="664">
        <f>'O7 Amortization'!Z21+'O7 Amortization'!AU21+'O7 Amortization'!Z92+'O7 Amortization'!AU92+'O7 Amortization'!Z163+'O7 Amortization'!AU163+'O7 Amortization'!Z234+'O7 Amortization'!AU234</f>
        <v>0</v>
      </c>
      <c r="X60" s="776"/>
    </row>
    <row r="61" spans="1:24" s="663" customFormat="1" ht="12.75" x14ac:dyDescent="0.2">
      <c r="B61" s="772" t="s">
        <v>759</v>
      </c>
      <c r="C61" s="777">
        <f t="shared" si="8"/>
        <v>0</v>
      </c>
      <c r="D61" s="776">
        <f>'O7 Amortization'!G24+'O7 Amortization'!AB24+'O7 Amortization'!G95+'O7 Amortization'!AB95+'O7 Amortization'!G166+'O7 Amortization'!AB166+'O7 Amortization'!G237+'O7 Amortization'!AB237</f>
        <v>0</v>
      </c>
      <c r="E61" s="776">
        <f>'O7 Amortization'!H24+'O7 Amortization'!AC24+'O7 Amortization'!H95+'O7 Amortization'!AC95+'O7 Amortization'!H166+'O7 Amortization'!AC166+'O7 Amortization'!H237+'O7 Amortization'!AC237</f>
        <v>0</v>
      </c>
      <c r="F61" s="776">
        <f>'O7 Amortization'!I24+'O7 Amortization'!AD24+'O7 Amortization'!I95+'O7 Amortization'!AD95+'O7 Amortization'!I166+'O7 Amortization'!AD166+'O7 Amortization'!I237+'O7 Amortization'!AD237</f>
        <v>0</v>
      </c>
      <c r="G61" s="776">
        <f>'O7 Amortization'!J24+'O7 Amortization'!AE24+'O7 Amortization'!J95+'O7 Amortization'!AE95+'O7 Amortization'!J166+'O7 Amortization'!AE166+'O7 Amortization'!J237+'O7 Amortization'!AE237</f>
        <v>0</v>
      </c>
      <c r="H61" s="776">
        <f>'O7 Amortization'!K24+'O7 Amortization'!AF24+'O7 Amortization'!K95+'O7 Amortization'!AF95+'O7 Amortization'!K166+'O7 Amortization'!AF166+'O7 Amortization'!K237+'O7 Amortization'!AF237</f>
        <v>0</v>
      </c>
      <c r="I61" s="776">
        <f>'O7 Amortization'!L24+'O7 Amortization'!AG24+'O7 Amortization'!L95+'O7 Amortization'!AG95+'O7 Amortization'!L166+'O7 Amortization'!AG166+'O7 Amortization'!L237+'O7 Amortization'!AG237</f>
        <v>0</v>
      </c>
      <c r="J61" s="776">
        <f>'O7 Amortization'!M24+'O7 Amortization'!AH24+'O7 Amortization'!M95+'O7 Amortization'!AH95+'O7 Amortization'!M166+'O7 Amortization'!AH166+'O7 Amortization'!M237+'O7 Amortization'!AH237</f>
        <v>0</v>
      </c>
      <c r="K61" s="776">
        <f>'O7 Amortization'!N24+'O7 Amortization'!AI24+'O7 Amortization'!N95+'O7 Amortization'!AI95+'O7 Amortization'!N166+'O7 Amortization'!AI166+'O7 Amortization'!N237+'O7 Amortization'!AI237</f>
        <v>0</v>
      </c>
      <c r="L61" s="776">
        <f>'O7 Amortization'!O24+'O7 Amortization'!AJ24+'O7 Amortization'!O95+'O7 Amortization'!AJ95+'O7 Amortization'!O166+'O7 Amortization'!AJ166+'O7 Amortization'!O237+'O7 Amortization'!AJ237</f>
        <v>0</v>
      </c>
      <c r="M61" s="776">
        <f>'O7 Amortization'!P24+'O7 Amortization'!AK24+'O7 Amortization'!P95+'O7 Amortization'!AK95+'O7 Amortization'!P166+'O7 Amortization'!AK166+'O7 Amortization'!P237+'O7 Amortization'!AK237</f>
        <v>0</v>
      </c>
      <c r="N61" s="776">
        <f>'O7 Amortization'!Q24+'O7 Amortization'!AL24+'O7 Amortization'!Q95+'O7 Amortization'!AL95+'O7 Amortization'!Q166+'O7 Amortization'!AL166+'O7 Amortization'!Q237+'O7 Amortization'!AL237</f>
        <v>0</v>
      </c>
      <c r="O61" s="776">
        <f>'O7 Amortization'!R24+'O7 Amortization'!AM24+'O7 Amortization'!R95+'O7 Amortization'!AM95+'O7 Amortization'!R166+'O7 Amortization'!AM166+'O7 Amortization'!R237+'O7 Amortization'!AM237</f>
        <v>0</v>
      </c>
      <c r="P61" s="776">
        <f>'O7 Amortization'!S24+'O7 Amortization'!AN24+'O7 Amortization'!S95+'O7 Amortization'!AN95+'O7 Amortization'!S166+'O7 Amortization'!AN166+'O7 Amortization'!S237+'O7 Amortization'!AN237</f>
        <v>0</v>
      </c>
      <c r="Q61" s="776">
        <f>'O7 Amortization'!T24+'O7 Amortization'!AO24+'O7 Amortization'!T95+'O7 Amortization'!AO95+'O7 Amortization'!T166+'O7 Amortization'!AO166+'O7 Amortization'!T237+'O7 Amortization'!AO237</f>
        <v>0</v>
      </c>
      <c r="R61" s="776">
        <f>'O7 Amortization'!U24+'O7 Amortization'!AP24+'O7 Amortization'!U95+'O7 Amortization'!AP95+'O7 Amortization'!U166+'O7 Amortization'!AP166+'O7 Amortization'!U237+'O7 Amortization'!AP237</f>
        <v>0</v>
      </c>
      <c r="S61" s="776">
        <f>'O7 Amortization'!V24+'O7 Amortization'!AQ24+'O7 Amortization'!V95+'O7 Amortization'!AQ95+'O7 Amortization'!V166+'O7 Amortization'!AQ166+'O7 Amortization'!V237+'O7 Amortization'!AQ237</f>
        <v>0</v>
      </c>
      <c r="T61" s="776">
        <f>'O7 Amortization'!W24+'O7 Amortization'!AR24+'O7 Amortization'!W95+'O7 Amortization'!AR95+'O7 Amortization'!W166+'O7 Amortization'!AR166+'O7 Amortization'!W237+'O7 Amortization'!AR237</f>
        <v>0</v>
      </c>
      <c r="U61" s="776">
        <f>'O7 Amortization'!X24+'O7 Amortization'!AS24+'O7 Amortization'!X95+'O7 Amortization'!AS95+'O7 Amortization'!X166+'O7 Amortization'!AS166+'O7 Amortization'!X237+'O7 Amortization'!AS237</f>
        <v>0</v>
      </c>
      <c r="V61" s="776">
        <f>'O7 Amortization'!Y24+'O7 Amortization'!AT24+'O7 Amortization'!Y95+'O7 Amortization'!AT95+'O7 Amortization'!Y166+'O7 Amortization'!AT166+'O7 Amortization'!Y237+'O7 Amortization'!AT237</f>
        <v>0</v>
      </c>
      <c r="W61" s="664">
        <f>'O7 Amortization'!Z24+'O7 Amortization'!AU24+'O7 Amortization'!Z95+'O7 Amortization'!AU95+'O7 Amortization'!Z166+'O7 Amortization'!AU166+'O7 Amortization'!Z237+'O7 Amortization'!AU237</f>
        <v>0</v>
      </c>
      <c r="X61" s="776"/>
    </row>
    <row r="62" spans="1:24" s="663" customFormat="1" ht="12.75" x14ac:dyDescent="0.2">
      <c r="B62" s="772" t="s">
        <v>760</v>
      </c>
      <c r="C62" s="777">
        <f t="shared" si="8"/>
        <v>0</v>
      </c>
      <c r="D62" s="776">
        <f>'O7 Amortization'!G27+'O7 Amortization'!AB27+'O7 Amortization'!G98+'O7 Amortization'!AB98+'O7 Amortization'!G169+'O7 Amortization'!AB169+'O7 Amortization'!G240+'O7 Amortization'!AB240</f>
        <v>0</v>
      </c>
      <c r="E62" s="776">
        <f>'O7 Amortization'!H27+'O7 Amortization'!AC27+'O7 Amortization'!H98+'O7 Amortization'!AC98+'O7 Amortization'!H169+'O7 Amortization'!AC169+'O7 Amortization'!H240+'O7 Amortization'!AC240</f>
        <v>0</v>
      </c>
      <c r="F62" s="776">
        <f>'O7 Amortization'!I27+'O7 Amortization'!AD27+'O7 Amortization'!I98+'O7 Amortization'!AD98+'O7 Amortization'!I169+'O7 Amortization'!AD169+'O7 Amortization'!I240+'O7 Amortization'!AD240</f>
        <v>0</v>
      </c>
      <c r="G62" s="776">
        <f>'O7 Amortization'!J27+'O7 Amortization'!AE27+'O7 Amortization'!J98+'O7 Amortization'!AE98+'O7 Amortization'!J169+'O7 Amortization'!AE169+'O7 Amortization'!J240+'O7 Amortization'!AE240</f>
        <v>0</v>
      </c>
      <c r="H62" s="776">
        <f>'O7 Amortization'!K27+'O7 Amortization'!AF27+'O7 Amortization'!K98+'O7 Amortization'!AF98+'O7 Amortization'!K169+'O7 Amortization'!AF169+'O7 Amortization'!K240+'O7 Amortization'!AF240</f>
        <v>0</v>
      </c>
      <c r="I62" s="776">
        <f>'O7 Amortization'!L27+'O7 Amortization'!AG27+'O7 Amortization'!L98+'O7 Amortization'!AG98+'O7 Amortization'!L169+'O7 Amortization'!AG169+'O7 Amortization'!L240+'O7 Amortization'!AG240</f>
        <v>0</v>
      </c>
      <c r="J62" s="776">
        <f>'O7 Amortization'!M27+'O7 Amortization'!AH27+'O7 Amortization'!M98+'O7 Amortization'!AH98+'O7 Amortization'!M169+'O7 Amortization'!AH169+'O7 Amortization'!M240+'O7 Amortization'!AH240</f>
        <v>0</v>
      </c>
      <c r="K62" s="776">
        <f>'O7 Amortization'!N27+'O7 Amortization'!AI27+'O7 Amortization'!N98+'O7 Amortization'!AI98+'O7 Amortization'!N169+'O7 Amortization'!AI169+'O7 Amortization'!N240+'O7 Amortization'!AI240</f>
        <v>0</v>
      </c>
      <c r="L62" s="776">
        <f>'O7 Amortization'!O27+'O7 Amortization'!AJ27+'O7 Amortization'!O98+'O7 Amortization'!AJ98+'O7 Amortization'!O169+'O7 Amortization'!AJ169+'O7 Amortization'!O240+'O7 Amortization'!AJ240</f>
        <v>0</v>
      </c>
      <c r="M62" s="776">
        <f>'O7 Amortization'!P27+'O7 Amortization'!AK27+'O7 Amortization'!P98+'O7 Amortization'!AK98+'O7 Amortization'!P169+'O7 Amortization'!AK169+'O7 Amortization'!P240+'O7 Amortization'!AK240</f>
        <v>0</v>
      </c>
      <c r="N62" s="776">
        <f>'O7 Amortization'!Q27+'O7 Amortization'!AL27+'O7 Amortization'!Q98+'O7 Amortization'!AL98+'O7 Amortization'!Q169+'O7 Amortization'!AL169+'O7 Amortization'!Q240+'O7 Amortization'!AL240</f>
        <v>0</v>
      </c>
      <c r="O62" s="776">
        <f>'O7 Amortization'!R27+'O7 Amortization'!AM27+'O7 Amortization'!R98+'O7 Amortization'!AM98+'O7 Amortization'!R169+'O7 Amortization'!AM169+'O7 Amortization'!R240+'O7 Amortization'!AM240</f>
        <v>0</v>
      </c>
      <c r="P62" s="776">
        <f>'O7 Amortization'!S27+'O7 Amortization'!AN27+'O7 Amortization'!S98+'O7 Amortization'!AN98+'O7 Amortization'!S169+'O7 Amortization'!AN169+'O7 Amortization'!S240+'O7 Amortization'!AN240</f>
        <v>0</v>
      </c>
      <c r="Q62" s="776">
        <f>'O7 Amortization'!T27+'O7 Amortization'!AO27+'O7 Amortization'!T98+'O7 Amortization'!AO98+'O7 Amortization'!T169+'O7 Amortization'!AO169+'O7 Amortization'!T240+'O7 Amortization'!AO240</f>
        <v>0</v>
      </c>
      <c r="R62" s="776">
        <f>'O7 Amortization'!U27+'O7 Amortization'!AP27+'O7 Amortization'!U98+'O7 Amortization'!AP98+'O7 Amortization'!U169+'O7 Amortization'!AP169+'O7 Amortization'!U240+'O7 Amortization'!AP240</f>
        <v>0</v>
      </c>
      <c r="S62" s="776">
        <f>'O7 Amortization'!V27+'O7 Amortization'!AQ27+'O7 Amortization'!V98+'O7 Amortization'!AQ98+'O7 Amortization'!V169+'O7 Amortization'!AQ169+'O7 Amortization'!V240+'O7 Amortization'!AQ240</f>
        <v>0</v>
      </c>
      <c r="T62" s="776">
        <f>'O7 Amortization'!W27+'O7 Amortization'!AR27+'O7 Amortization'!W98+'O7 Amortization'!AR98+'O7 Amortization'!W169+'O7 Amortization'!AR169+'O7 Amortization'!W240+'O7 Amortization'!AR240</f>
        <v>0</v>
      </c>
      <c r="U62" s="776">
        <f>'O7 Amortization'!X27+'O7 Amortization'!AS27+'O7 Amortization'!X98+'O7 Amortization'!AS98+'O7 Amortization'!X169+'O7 Amortization'!AS169+'O7 Amortization'!X240+'O7 Amortization'!AS240</f>
        <v>0</v>
      </c>
      <c r="V62" s="776">
        <f>'O7 Amortization'!Y27+'O7 Amortization'!AT27+'O7 Amortization'!Y98+'O7 Amortization'!AT98+'O7 Amortization'!Y169+'O7 Amortization'!AT169+'O7 Amortization'!Y240+'O7 Amortization'!AT240</f>
        <v>0</v>
      </c>
      <c r="W62" s="664">
        <f>'O7 Amortization'!Z27+'O7 Amortization'!AU27+'O7 Amortization'!Z98+'O7 Amortization'!AU98+'O7 Amortization'!Z169+'O7 Amortization'!AU169+'O7 Amortization'!Z240+'O7 Amortization'!AU240</f>
        <v>0</v>
      </c>
      <c r="X62" s="776"/>
    </row>
    <row r="63" spans="1:24" s="663" customFormat="1" ht="12.75" x14ac:dyDescent="0.2">
      <c r="B63" s="772" t="s">
        <v>761</v>
      </c>
      <c r="C63" s="777">
        <f t="shared" si="8"/>
        <v>0</v>
      </c>
      <c r="D63" s="776">
        <f>'O7 Amortization'!G30+'O7 Amortization'!AB30+'O7 Amortization'!G101+'O7 Amortization'!AB101+'O7 Amortization'!G172+'O7 Amortization'!AB172+'O7 Amortization'!G243+'O7 Amortization'!AB243</f>
        <v>0</v>
      </c>
      <c r="E63" s="776">
        <f>'O7 Amortization'!H30+'O7 Amortization'!AC30+'O7 Amortization'!H101+'O7 Amortization'!AC101+'O7 Amortization'!H172+'O7 Amortization'!AC172+'O7 Amortization'!H243+'O7 Amortization'!AC243</f>
        <v>0</v>
      </c>
      <c r="F63" s="776">
        <f>'O7 Amortization'!I30+'O7 Amortization'!AD30+'O7 Amortization'!I101+'O7 Amortization'!AD101+'O7 Amortization'!I172+'O7 Amortization'!AD172+'O7 Amortization'!I243+'O7 Amortization'!AD243</f>
        <v>0</v>
      </c>
      <c r="G63" s="776">
        <f>'O7 Amortization'!J30+'O7 Amortization'!AE30+'O7 Amortization'!J101+'O7 Amortization'!AE101+'O7 Amortization'!J172+'O7 Amortization'!AE172+'O7 Amortization'!J243+'O7 Amortization'!AE243</f>
        <v>0</v>
      </c>
      <c r="H63" s="776">
        <f>'O7 Amortization'!K30+'O7 Amortization'!AF30+'O7 Amortization'!K101+'O7 Amortization'!AF101+'O7 Amortization'!K172+'O7 Amortization'!AF172+'O7 Amortization'!K243+'O7 Amortization'!AF243</f>
        <v>0</v>
      </c>
      <c r="I63" s="776">
        <f>'O7 Amortization'!L30+'O7 Amortization'!AG30+'O7 Amortization'!L101+'O7 Amortization'!AG101+'O7 Amortization'!L172+'O7 Amortization'!AG172+'O7 Amortization'!L243+'O7 Amortization'!AG243</f>
        <v>0</v>
      </c>
      <c r="J63" s="776">
        <f>'O7 Amortization'!M30+'O7 Amortization'!AH30+'O7 Amortization'!M101+'O7 Amortization'!AH101+'O7 Amortization'!M172+'O7 Amortization'!AH172+'O7 Amortization'!M243+'O7 Amortization'!AH243</f>
        <v>0</v>
      </c>
      <c r="K63" s="776">
        <f>'O7 Amortization'!N30+'O7 Amortization'!AI30+'O7 Amortization'!N101+'O7 Amortization'!AI101+'O7 Amortization'!N172+'O7 Amortization'!AI172+'O7 Amortization'!N243+'O7 Amortization'!AI243</f>
        <v>0</v>
      </c>
      <c r="L63" s="776">
        <f>'O7 Amortization'!O30+'O7 Amortization'!AJ30+'O7 Amortization'!O101+'O7 Amortization'!AJ101+'O7 Amortization'!O172+'O7 Amortization'!AJ172+'O7 Amortization'!O243+'O7 Amortization'!AJ243</f>
        <v>0</v>
      </c>
      <c r="M63" s="776">
        <f>'O7 Amortization'!P30+'O7 Amortization'!AK30+'O7 Amortization'!P101+'O7 Amortization'!AK101+'O7 Amortization'!P172+'O7 Amortization'!AK172+'O7 Amortization'!P243+'O7 Amortization'!AK243</f>
        <v>0</v>
      </c>
      <c r="N63" s="776">
        <f>'O7 Amortization'!Q30+'O7 Amortization'!AL30+'O7 Amortization'!Q101+'O7 Amortization'!AL101+'O7 Amortization'!Q172+'O7 Amortization'!AL172+'O7 Amortization'!Q243+'O7 Amortization'!AL243</f>
        <v>0</v>
      </c>
      <c r="O63" s="776">
        <f>'O7 Amortization'!R30+'O7 Amortization'!AM30+'O7 Amortization'!R101+'O7 Amortization'!AM101+'O7 Amortization'!R172+'O7 Amortization'!AM172+'O7 Amortization'!R243+'O7 Amortization'!AM243</f>
        <v>0</v>
      </c>
      <c r="P63" s="776">
        <f>'O7 Amortization'!S30+'O7 Amortization'!AN30+'O7 Amortization'!S101+'O7 Amortization'!AN101+'O7 Amortization'!S172+'O7 Amortization'!AN172+'O7 Amortization'!S243+'O7 Amortization'!AN243</f>
        <v>0</v>
      </c>
      <c r="Q63" s="776">
        <f>'O7 Amortization'!T30+'O7 Amortization'!AO30+'O7 Amortization'!T101+'O7 Amortization'!AO101+'O7 Amortization'!T172+'O7 Amortization'!AO172+'O7 Amortization'!T243+'O7 Amortization'!AO243</f>
        <v>0</v>
      </c>
      <c r="R63" s="776">
        <f>'O7 Amortization'!U30+'O7 Amortization'!AP30+'O7 Amortization'!U101+'O7 Amortization'!AP101+'O7 Amortization'!U172+'O7 Amortization'!AP172+'O7 Amortization'!U243+'O7 Amortization'!AP243</f>
        <v>0</v>
      </c>
      <c r="S63" s="776">
        <f>'O7 Amortization'!V30+'O7 Amortization'!AQ30+'O7 Amortization'!V101+'O7 Amortization'!AQ101+'O7 Amortization'!V172+'O7 Amortization'!AQ172+'O7 Amortization'!V243+'O7 Amortization'!AQ243</f>
        <v>0</v>
      </c>
      <c r="T63" s="776">
        <f>'O7 Amortization'!W30+'O7 Amortization'!AR30+'O7 Amortization'!W101+'O7 Amortization'!AR101+'O7 Amortization'!W172+'O7 Amortization'!AR172+'O7 Amortization'!W243+'O7 Amortization'!AR243</f>
        <v>0</v>
      </c>
      <c r="U63" s="776">
        <f>'O7 Amortization'!X30+'O7 Amortization'!AS30+'O7 Amortization'!X101+'O7 Amortization'!AS101+'O7 Amortization'!X172+'O7 Amortization'!AS172+'O7 Amortization'!X243+'O7 Amortization'!AS243</f>
        <v>0</v>
      </c>
      <c r="V63" s="776">
        <f>'O7 Amortization'!Y30+'O7 Amortization'!AT30+'O7 Amortization'!Y101+'O7 Amortization'!AT101+'O7 Amortization'!Y172+'O7 Amortization'!AT172+'O7 Amortization'!Y243+'O7 Amortization'!AT243</f>
        <v>0</v>
      </c>
      <c r="W63" s="664">
        <f>'O7 Amortization'!Z30+'O7 Amortization'!AU30+'O7 Amortization'!Z101+'O7 Amortization'!AU101+'O7 Amortization'!Z172+'O7 Amortization'!AU172+'O7 Amortization'!Z243+'O7 Amortization'!AU243</f>
        <v>0</v>
      </c>
      <c r="X63" s="776"/>
    </row>
    <row r="64" spans="1:24" s="886" customFormat="1" ht="21" customHeight="1" x14ac:dyDescent="0.2">
      <c r="A64" s="884"/>
      <c r="B64" s="902" t="s">
        <v>1509</v>
      </c>
      <c r="C64" s="903">
        <f>SUM(D64:W64)</f>
        <v>0</v>
      </c>
      <c r="D64" s="904">
        <f t="shared" ref="D64:W64" si="10">SUM(D58:D63)</f>
        <v>0</v>
      </c>
      <c r="E64" s="904">
        <f t="shared" si="10"/>
        <v>0</v>
      </c>
      <c r="F64" s="904">
        <f t="shared" si="10"/>
        <v>0</v>
      </c>
      <c r="G64" s="904">
        <f t="shared" si="10"/>
        <v>0</v>
      </c>
      <c r="H64" s="904">
        <f t="shared" si="10"/>
        <v>0</v>
      </c>
      <c r="I64" s="904">
        <f t="shared" si="10"/>
        <v>0</v>
      </c>
      <c r="J64" s="904">
        <f t="shared" si="10"/>
        <v>0</v>
      </c>
      <c r="K64" s="904">
        <f t="shared" si="10"/>
        <v>0</v>
      </c>
      <c r="L64" s="904">
        <f t="shared" si="10"/>
        <v>0</v>
      </c>
      <c r="M64" s="904">
        <f t="shared" si="10"/>
        <v>0</v>
      </c>
      <c r="N64" s="904">
        <f t="shared" si="10"/>
        <v>0</v>
      </c>
      <c r="O64" s="904">
        <f t="shared" si="10"/>
        <v>0</v>
      </c>
      <c r="P64" s="904">
        <f t="shared" si="10"/>
        <v>0</v>
      </c>
      <c r="Q64" s="904">
        <f t="shared" si="10"/>
        <v>0</v>
      </c>
      <c r="R64" s="904">
        <f t="shared" si="10"/>
        <v>0</v>
      </c>
      <c r="S64" s="904">
        <f t="shared" si="10"/>
        <v>0</v>
      </c>
      <c r="T64" s="904">
        <f t="shared" si="10"/>
        <v>0</v>
      </c>
      <c r="U64" s="904">
        <f t="shared" si="10"/>
        <v>0</v>
      </c>
      <c r="V64" s="904">
        <f t="shared" si="10"/>
        <v>0</v>
      </c>
      <c r="W64" s="905">
        <f t="shared" si="10"/>
        <v>0</v>
      </c>
      <c r="X64" s="885"/>
    </row>
    <row r="65" spans="1:24" s="663" customFormat="1" ht="12.75" x14ac:dyDescent="0.2">
      <c r="A65" s="887"/>
      <c r="B65" s="779" t="s">
        <v>1551</v>
      </c>
      <c r="C65" s="777">
        <f>SUM(D65:W65)</f>
        <v>497489.00000000006</v>
      </c>
      <c r="D65" s="776">
        <f>D56+D64</f>
        <v>162803.09025292806</v>
      </c>
      <c r="E65" s="776">
        <f t="shared" ref="E65:W65" si="11">E56+E64</f>
        <v>43648.678708601932</v>
      </c>
      <c r="F65" s="776">
        <f t="shared" si="11"/>
        <v>105586.87136026645</v>
      </c>
      <c r="G65" s="776">
        <f t="shared" si="11"/>
        <v>0</v>
      </c>
      <c r="H65" s="776">
        <f t="shared" si="11"/>
        <v>70544.393903917487</v>
      </c>
      <c r="I65" s="776">
        <f t="shared" si="11"/>
        <v>108715.50743818918</v>
      </c>
      <c r="J65" s="776">
        <f t="shared" si="11"/>
        <v>4955.8469684248294</v>
      </c>
      <c r="K65" s="776">
        <f t="shared" si="11"/>
        <v>313.79594119844086</v>
      </c>
      <c r="L65" s="776">
        <f t="shared" si="11"/>
        <v>920.81542647365529</v>
      </c>
      <c r="M65" s="776">
        <f t="shared" si="11"/>
        <v>0</v>
      </c>
      <c r="N65" s="776">
        <f t="shared" si="11"/>
        <v>0</v>
      </c>
      <c r="O65" s="776">
        <f t="shared" si="11"/>
        <v>0</v>
      </c>
      <c r="P65" s="776">
        <f t="shared" si="11"/>
        <v>0</v>
      </c>
      <c r="Q65" s="776">
        <f t="shared" si="11"/>
        <v>0</v>
      </c>
      <c r="R65" s="776">
        <f t="shared" si="11"/>
        <v>0</v>
      </c>
      <c r="S65" s="776">
        <f t="shared" si="11"/>
        <v>0</v>
      </c>
      <c r="T65" s="776">
        <f t="shared" si="11"/>
        <v>0</v>
      </c>
      <c r="U65" s="776">
        <f t="shared" si="11"/>
        <v>0</v>
      </c>
      <c r="V65" s="776">
        <f t="shared" si="11"/>
        <v>0</v>
      </c>
      <c r="W65" s="664">
        <f t="shared" si="11"/>
        <v>0</v>
      </c>
      <c r="X65" s="776"/>
    </row>
    <row r="66" spans="1:24" s="663" customFormat="1" ht="12.75" x14ac:dyDescent="0.2">
      <c r="B66" s="779" t="s">
        <v>1593</v>
      </c>
      <c r="C66" s="777">
        <f>SUM(D66:W66)</f>
        <v>243608.57250497644</v>
      </c>
      <c r="D66" s="776">
        <f t="shared" ref="D66:W66" si="12">IF(ISERROR(D65/D43*D39),0,D65/D43*D39)</f>
        <v>80150.550437443017</v>
      </c>
      <c r="E66" s="776">
        <f t="shared" si="12"/>
        <v>21381.989976650584</v>
      </c>
      <c r="F66" s="776">
        <f t="shared" si="12"/>
        <v>51975.463094992658</v>
      </c>
      <c r="G66" s="776">
        <f t="shared" si="12"/>
        <v>0</v>
      </c>
      <c r="H66" s="776">
        <f t="shared" si="12"/>
        <v>34296.389006526806</v>
      </c>
      <c r="I66" s="776">
        <f t="shared" si="12"/>
        <v>52747.792880876077</v>
      </c>
      <c r="J66" s="776">
        <f t="shared" si="12"/>
        <v>2447.2523401545159</v>
      </c>
      <c r="K66" s="776">
        <f t="shared" si="12"/>
        <v>154.95784761698465</v>
      </c>
      <c r="L66" s="776">
        <f t="shared" si="12"/>
        <v>454.17692071579768</v>
      </c>
      <c r="M66" s="776">
        <f t="shared" si="12"/>
        <v>0</v>
      </c>
      <c r="N66" s="776">
        <f t="shared" si="12"/>
        <v>0</v>
      </c>
      <c r="O66" s="776">
        <f t="shared" si="12"/>
        <v>0</v>
      </c>
      <c r="P66" s="776">
        <f t="shared" si="12"/>
        <v>0</v>
      </c>
      <c r="Q66" s="776">
        <f t="shared" si="12"/>
        <v>0</v>
      </c>
      <c r="R66" s="776">
        <f t="shared" si="12"/>
        <v>0</v>
      </c>
      <c r="S66" s="776">
        <f t="shared" si="12"/>
        <v>0</v>
      </c>
      <c r="T66" s="776">
        <f t="shared" si="12"/>
        <v>0</v>
      </c>
      <c r="U66" s="776">
        <f t="shared" si="12"/>
        <v>0</v>
      </c>
      <c r="V66" s="776">
        <f t="shared" si="12"/>
        <v>0</v>
      </c>
      <c r="W66" s="664">
        <f t="shared" si="12"/>
        <v>0</v>
      </c>
      <c r="X66" s="776"/>
    </row>
    <row r="67" spans="1:24" s="663" customFormat="1" ht="12.75" x14ac:dyDescent="0.2">
      <c r="B67" s="779" t="s">
        <v>1285</v>
      </c>
      <c r="C67" s="777">
        <f>SUM(D67:W67)</f>
        <v>741097.57250497653</v>
      </c>
      <c r="D67" s="776">
        <f>SUM(D65:D66)</f>
        <v>242953.64069037107</v>
      </c>
      <c r="E67" s="776">
        <f t="shared" ref="E67:W67" si="13">SUM(E65:E66)</f>
        <v>65030.668685252516</v>
      </c>
      <c r="F67" s="776">
        <f t="shared" si="13"/>
        <v>157562.33445525912</v>
      </c>
      <c r="G67" s="776">
        <f t="shared" si="13"/>
        <v>0</v>
      </c>
      <c r="H67" s="776">
        <f t="shared" si="13"/>
        <v>104840.78291044429</v>
      </c>
      <c r="I67" s="776">
        <f t="shared" si="13"/>
        <v>161463.30031906525</v>
      </c>
      <c r="J67" s="776">
        <f t="shared" si="13"/>
        <v>7403.0993085793452</v>
      </c>
      <c r="K67" s="776">
        <f t="shared" si="13"/>
        <v>468.75378881542554</v>
      </c>
      <c r="L67" s="776">
        <f t="shared" si="13"/>
        <v>1374.9923471894531</v>
      </c>
      <c r="M67" s="776">
        <f t="shared" si="13"/>
        <v>0</v>
      </c>
      <c r="N67" s="776">
        <f t="shared" si="13"/>
        <v>0</v>
      </c>
      <c r="O67" s="776">
        <f t="shared" si="13"/>
        <v>0</v>
      </c>
      <c r="P67" s="776">
        <f t="shared" si="13"/>
        <v>0</v>
      </c>
      <c r="Q67" s="776">
        <f t="shared" si="13"/>
        <v>0</v>
      </c>
      <c r="R67" s="776">
        <f t="shared" si="13"/>
        <v>0</v>
      </c>
      <c r="S67" s="776">
        <f t="shared" si="13"/>
        <v>0</v>
      </c>
      <c r="T67" s="776">
        <f t="shared" si="13"/>
        <v>0</v>
      </c>
      <c r="U67" s="776">
        <f t="shared" si="13"/>
        <v>0</v>
      </c>
      <c r="V67" s="776">
        <f t="shared" si="13"/>
        <v>0</v>
      </c>
      <c r="W67" s="664">
        <f t="shared" si="13"/>
        <v>0</v>
      </c>
      <c r="X67" s="776"/>
    </row>
    <row r="68" spans="1:24" s="663" customFormat="1" ht="12.75" x14ac:dyDescent="0.2">
      <c r="B68" s="779"/>
      <c r="C68" s="777"/>
      <c r="D68" s="776"/>
      <c r="E68" s="776"/>
      <c r="F68" s="776"/>
      <c r="G68" s="776"/>
      <c r="H68" s="776"/>
      <c r="I68" s="776"/>
      <c r="J68" s="776"/>
      <c r="K68" s="776"/>
      <c r="L68" s="776"/>
      <c r="M68" s="776"/>
      <c r="N68" s="776"/>
      <c r="O68" s="776"/>
      <c r="P68" s="776"/>
      <c r="Q68" s="776"/>
      <c r="R68" s="776"/>
      <c r="S68" s="776"/>
      <c r="T68" s="776"/>
      <c r="U68" s="776"/>
      <c r="V68" s="776"/>
      <c r="W68" s="664"/>
      <c r="X68" s="776"/>
    </row>
    <row r="69" spans="1:24" s="663" customFormat="1" ht="12.75" x14ac:dyDescent="0.2">
      <c r="B69" s="779"/>
      <c r="C69" s="777"/>
      <c r="D69" s="776"/>
      <c r="E69" s="776"/>
      <c r="F69" s="776"/>
      <c r="G69" s="776"/>
      <c r="H69" s="776"/>
      <c r="I69" s="776"/>
      <c r="J69" s="776"/>
      <c r="K69" s="776"/>
      <c r="L69" s="776"/>
      <c r="M69" s="776"/>
      <c r="N69" s="776"/>
      <c r="O69" s="776"/>
      <c r="P69" s="776"/>
      <c r="Q69" s="776"/>
      <c r="R69" s="776"/>
      <c r="S69" s="776"/>
      <c r="T69" s="776"/>
      <c r="U69" s="776"/>
      <c r="V69" s="776"/>
      <c r="W69" s="664"/>
      <c r="X69" s="776"/>
    </row>
    <row r="70" spans="1:24" s="663" customFormat="1" ht="12.75" x14ac:dyDescent="0.2">
      <c r="B70" s="906" t="s">
        <v>764</v>
      </c>
      <c r="C70" s="777"/>
      <c r="D70" s="776"/>
      <c r="E70" s="776"/>
      <c r="F70" s="776"/>
      <c r="G70" s="776"/>
      <c r="H70" s="776"/>
      <c r="I70" s="776"/>
      <c r="J70" s="776"/>
      <c r="K70" s="776"/>
      <c r="L70" s="776"/>
      <c r="M70" s="776"/>
      <c r="N70" s="776"/>
      <c r="O70" s="776"/>
      <c r="P70" s="776"/>
      <c r="Q70" s="776"/>
      <c r="R70" s="776"/>
      <c r="S70" s="776"/>
      <c r="T70" s="776"/>
      <c r="U70" s="776"/>
      <c r="V70" s="776"/>
      <c r="W70" s="664"/>
      <c r="X70" s="776"/>
    </row>
    <row r="71" spans="1:24" s="685" customFormat="1" ht="12.75" x14ac:dyDescent="0.2">
      <c r="B71" s="788" t="s">
        <v>291</v>
      </c>
      <c r="C71" s="777">
        <f>SUM(D71:W71)</f>
        <v>792514.00000000012</v>
      </c>
      <c r="D71" s="776">
        <f>'O4 Summary by Class &amp; Accounts'!E131</f>
        <v>385831.33276448376</v>
      </c>
      <c r="E71" s="776">
        <f>'O4 Summary by Class &amp; Accounts'!F131</f>
        <v>90846.486982807735</v>
      </c>
      <c r="F71" s="776">
        <f>'O4 Summary by Class &amp; Accounts'!G131</f>
        <v>152320.18549939018</v>
      </c>
      <c r="G71" s="776">
        <f>'O4 Summary by Class &amp; Accounts'!H131</f>
        <v>0</v>
      </c>
      <c r="H71" s="776">
        <f>'O4 Summary by Class &amp; Accounts'!I131</f>
        <v>51005.928437071125</v>
      </c>
      <c r="I71" s="776">
        <f>'O4 Summary by Class &amp; Accounts'!J131</f>
        <v>68851.940283114978</v>
      </c>
      <c r="J71" s="776">
        <f>'O4 Summary by Class &amp; Accounts'!K131</f>
        <v>38872.488550634094</v>
      </c>
      <c r="K71" s="776">
        <f>'O4 Summary by Class &amp; Accounts'!L131</f>
        <v>2475.5834919665808</v>
      </c>
      <c r="L71" s="776">
        <f>'O4 Summary by Class &amp; Accounts'!M131</f>
        <v>2310.0539905315854</v>
      </c>
      <c r="M71" s="776">
        <f>'O4 Summary by Class &amp; Accounts'!N131</f>
        <v>0</v>
      </c>
      <c r="N71" s="776">
        <f>'O4 Summary by Class &amp; Accounts'!O131</f>
        <v>0</v>
      </c>
      <c r="O71" s="776">
        <f>'O4 Summary by Class &amp; Accounts'!P131</f>
        <v>0</v>
      </c>
      <c r="P71" s="776">
        <f>'O4 Summary by Class &amp; Accounts'!Q131</f>
        <v>0</v>
      </c>
      <c r="Q71" s="776">
        <f>'O4 Summary by Class &amp; Accounts'!R131</f>
        <v>0</v>
      </c>
      <c r="R71" s="776">
        <f>'O4 Summary by Class &amp; Accounts'!S131</f>
        <v>0</v>
      </c>
      <c r="S71" s="776">
        <f>'O4 Summary by Class &amp; Accounts'!T131</f>
        <v>0</v>
      </c>
      <c r="T71" s="776">
        <f>'O4 Summary by Class &amp; Accounts'!U131</f>
        <v>0</v>
      </c>
      <c r="U71" s="776">
        <f>'O4 Summary by Class &amp; Accounts'!V131</f>
        <v>0</v>
      </c>
      <c r="V71" s="776">
        <f>'O4 Summary by Class &amp; Accounts'!W131</f>
        <v>0</v>
      </c>
      <c r="W71" s="664">
        <f>'O4 Summary by Class &amp; Accounts'!X131</f>
        <v>0</v>
      </c>
      <c r="X71" s="789"/>
    </row>
    <row r="72" spans="1:24" s="685" customFormat="1" ht="12.75" x14ac:dyDescent="0.2">
      <c r="B72" s="790" t="s">
        <v>292</v>
      </c>
      <c r="C72" s="777">
        <f>SUM(D72:W72)</f>
        <v>221350.00000000003</v>
      </c>
      <c r="D72" s="776">
        <f>'O4 Summary by Class &amp; Accounts'!E132</f>
        <v>107763.10009339708</v>
      </c>
      <c r="E72" s="776">
        <f>'O4 Summary by Class &amp; Accounts'!F132</f>
        <v>25373.520081215589</v>
      </c>
      <c r="F72" s="776">
        <f>'O4 Summary by Class &amp; Accounts'!G132</f>
        <v>42543.189218474392</v>
      </c>
      <c r="G72" s="776">
        <f>'O4 Summary by Class &amp; Accounts'!H132</f>
        <v>0</v>
      </c>
      <c r="H72" s="776">
        <f>'O4 Summary by Class &amp; Accounts'!I132</f>
        <v>14246.009861713097</v>
      </c>
      <c r="I72" s="776">
        <f>'O4 Summary by Class &amp; Accounts'!J132</f>
        <v>19230.419881121976</v>
      </c>
      <c r="J72" s="776">
        <f>'O4 Summary by Class &amp; Accounts'!K132</f>
        <v>10857.127244039671</v>
      </c>
      <c r="K72" s="776">
        <f>'O4 Summary by Class &amp; Accounts'!L132</f>
        <v>691.43309259748412</v>
      </c>
      <c r="L72" s="776">
        <f>'O4 Summary by Class &amp; Accounts'!M132</f>
        <v>645.20052744073462</v>
      </c>
      <c r="M72" s="776">
        <f>'O4 Summary by Class &amp; Accounts'!N132</f>
        <v>0</v>
      </c>
      <c r="N72" s="776">
        <f>'O4 Summary by Class &amp; Accounts'!O132</f>
        <v>0</v>
      </c>
      <c r="O72" s="776">
        <f>'O4 Summary by Class &amp; Accounts'!P132</f>
        <v>0</v>
      </c>
      <c r="P72" s="776">
        <f>'O4 Summary by Class &amp; Accounts'!Q132</f>
        <v>0</v>
      </c>
      <c r="Q72" s="776">
        <f>'O4 Summary by Class &amp; Accounts'!R132</f>
        <v>0</v>
      </c>
      <c r="R72" s="776">
        <f>'O4 Summary by Class &amp; Accounts'!S132</f>
        <v>0</v>
      </c>
      <c r="S72" s="776">
        <f>'O4 Summary by Class &amp; Accounts'!T132</f>
        <v>0</v>
      </c>
      <c r="T72" s="776">
        <f>'O4 Summary by Class &amp; Accounts'!U132</f>
        <v>0</v>
      </c>
      <c r="U72" s="776">
        <f>'O4 Summary by Class &amp; Accounts'!V132</f>
        <v>0</v>
      </c>
      <c r="V72" s="776">
        <f>'O4 Summary by Class &amp; Accounts'!W132</f>
        <v>0</v>
      </c>
      <c r="W72" s="664">
        <f>'O4 Summary by Class &amp; Accounts'!X132</f>
        <v>0</v>
      </c>
    </row>
    <row r="73" spans="1:24" s="685" customFormat="1" ht="12.75" x14ac:dyDescent="0.2">
      <c r="B73" s="790" t="s">
        <v>293</v>
      </c>
      <c r="C73" s="777">
        <f>SUM(D73:W73)</f>
        <v>451608</v>
      </c>
      <c r="D73" s="776">
        <f>'O4 Summary by Class &amp; Accounts'!E149</f>
        <v>219863.01381061153</v>
      </c>
      <c r="E73" s="776">
        <f>'O4 Summary by Class &amp; Accounts'!F149</f>
        <v>51768.171027050419</v>
      </c>
      <c r="F73" s="776">
        <f>'O4 Summary by Class &amp; Accounts'!G149</f>
        <v>86798.484737188992</v>
      </c>
      <c r="G73" s="776">
        <f>'O4 Summary by Class &amp; Accounts'!H149</f>
        <v>0</v>
      </c>
      <c r="H73" s="776">
        <f>'O4 Summary by Class &amp; Accounts'!I149</f>
        <v>29065.335539320211</v>
      </c>
      <c r="I73" s="776">
        <f>'O4 Summary by Class &amp; Accounts'!J149</f>
        <v>39234.747963287708</v>
      </c>
      <c r="J73" s="776">
        <f>'O4 Summary by Class &amp; Accounts'!K149</f>
        <v>22151.188255822311</v>
      </c>
      <c r="K73" s="776">
        <f>'O4 Summary by Class &amp; Accounts'!L149</f>
        <v>1410.6921892105925</v>
      </c>
      <c r="L73" s="776">
        <f>'O4 Summary by Class &amp; Accounts'!M149</f>
        <v>1316.3664775082686</v>
      </c>
      <c r="M73" s="776">
        <f>'O4 Summary by Class &amp; Accounts'!N149</f>
        <v>0</v>
      </c>
      <c r="N73" s="776">
        <f>'O4 Summary by Class &amp; Accounts'!O149</f>
        <v>0</v>
      </c>
      <c r="O73" s="776">
        <f>'O4 Summary by Class &amp; Accounts'!P149</f>
        <v>0</v>
      </c>
      <c r="P73" s="776">
        <f>'O4 Summary by Class &amp; Accounts'!Q149</f>
        <v>0</v>
      </c>
      <c r="Q73" s="776">
        <f>'O4 Summary by Class &amp; Accounts'!R149</f>
        <v>0</v>
      </c>
      <c r="R73" s="776">
        <f>'O4 Summary by Class &amp; Accounts'!S149</f>
        <v>0</v>
      </c>
      <c r="S73" s="776">
        <f>'O4 Summary by Class &amp; Accounts'!T149</f>
        <v>0</v>
      </c>
      <c r="T73" s="776">
        <f>'O4 Summary by Class &amp; Accounts'!U149</f>
        <v>0</v>
      </c>
      <c r="U73" s="776">
        <f>'O4 Summary by Class &amp; Accounts'!V149</f>
        <v>0</v>
      </c>
      <c r="V73" s="776">
        <f>'O4 Summary by Class &amp; Accounts'!W149</f>
        <v>0</v>
      </c>
      <c r="W73" s="664">
        <f>'O4 Summary by Class &amp; Accounts'!X149</f>
        <v>0</v>
      </c>
    </row>
    <row r="74" spans="1:24" s="685" customFormat="1" ht="12.75" x14ac:dyDescent="0.2">
      <c r="B74" s="790" t="s">
        <v>294</v>
      </c>
      <c r="C74" s="777">
        <f>SUM(D74:W74)</f>
        <v>0</v>
      </c>
      <c r="D74" s="776">
        <f>'O4 Summary by Class &amp; Accounts'!E153</f>
        <v>0</v>
      </c>
      <c r="E74" s="776">
        <f>'O4 Summary by Class &amp; Accounts'!F153</f>
        <v>0</v>
      </c>
      <c r="F74" s="776">
        <f>'O4 Summary by Class &amp; Accounts'!G153</f>
        <v>0</v>
      </c>
      <c r="G74" s="776">
        <f>'O4 Summary by Class &amp; Accounts'!H153</f>
        <v>0</v>
      </c>
      <c r="H74" s="776">
        <f>'O4 Summary by Class &amp; Accounts'!I153</f>
        <v>0</v>
      </c>
      <c r="I74" s="776">
        <f>'O4 Summary by Class &amp; Accounts'!J153</f>
        <v>0</v>
      </c>
      <c r="J74" s="776">
        <f>'O4 Summary by Class &amp; Accounts'!K153</f>
        <v>0</v>
      </c>
      <c r="K74" s="776">
        <f>'O4 Summary by Class &amp; Accounts'!L153</f>
        <v>0</v>
      </c>
      <c r="L74" s="776">
        <f>'O4 Summary by Class &amp; Accounts'!M153</f>
        <v>0</v>
      </c>
      <c r="M74" s="776">
        <f>'O4 Summary by Class &amp; Accounts'!N153</f>
        <v>0</v>
      </c>
      <c r="N74" s="776">
        <f>'O4 Summary by Class &amp; Accounts'!O153</f>
        <v>0</v>
      </c>
      <c r="O74" s="776">
        <f>'O4 Summary by Class &amp; Accounts'!P153</f>
        <v>0</v>
      </c>
      <c r="P74" s="776">
        <f>'O4 Summary by Class &amp; Accounts'!Q153</f>
        <v>0</v>
      </c>
      <c r="Q74" s="776">
        <f>'O4 Summary by Class &amp; Accounts'!R153</f>
        <v>0</v>
      </c>
      <c r="R74" s="776">
        <f>'O4 Summary by Class &amp; Accounts'!S153</f>
        <v>0</v>
      </c>
      <c r="S74" s="776">
        <f>'O4 Summary by Class &amp; Accounts'!T153</f>
        <v>0</v>
      </c>
      <c r="T74" s="776">
        <f>'O4 Summary by Class &amp; Accounts'!U153</f>
        <v>0</v>
      </c>
      <c r="U74" s="776">
        <f>'O4 Summary by Class &amp; Accounts'!V153</f>
        <v>0</v>
      </c>
      <c r="V74" s="776">
        <f>'O4 Summary by Class &amp; Accounts'!W153</f>
        <v>0</v>
      </c>
      <c r="W74" s="664">
        <f>'O4 Summary by Class &amp; Accounts'!X153</f>
        <v>0</v>
      </c>
    </row>
    <row r="75" spans="1:24" s="860" customFormat="1" ht="21" customHeight="1" x14ac:dyDescent="0.2">
      <c r="B75" s="907" t="s">
        <v>728</v>
      </c>
      <c r="C75" s="908">
        <f>SUM(D75:W75)</f>
        <v>1465472</v>
      </c>
      <c r="D75" s="909">
        <f>SUM(D71:D74)</f>
        <v>713457.4466684924</v>
      </c>
      <c r="E75" s="909">
        <f t="shared" ref="E75:W75" si="14">SUM(E71:E74)</f>
        <v>167988.17809107373</v>
      </c>
      <c r="F75" s="909">
        <f t="shared" si="14"/>
        <v>281661.85945505358</v>
      </c>
      <c r="G75" s="909">
        <f t="shared" si="14"/>
        <v>0</v>
      </c>
      <c r="H75" s="909">
        <f t="shared" si="14"/>
        <v>94317.273838104433</v>
      </c>
      <c r="I75" s="909">
        <f t="shared" si="14"/>
        <v>127317.10812752465</v>
      </c>
      <c r="J75" s="909">
        <f t="shared" si="14"/>
        <v>71880.804050496081</v>
      </c>
      <c r="K75" s="909">
        <f t="shared" si="14"/>
        <v>4577.7087737746569</v>
      </c>
      <c r="L75" s="909">
        <f t="shared" si="14"/>
        <v>4271.620995480589</v>
      </c>
      <c r="M75" s="909">
        <f t="shared" si="14"/>
        <v>0</v>
      </c>
      <c r="N75" s="909">
        <f t="shared" si="14"/>
        <v>0</v>
      </c>
      <c r="O75" s="909">
        <f t="shared" si="14"/>
        <v>0</v>
      </c>
      <c r="P75" s="909">
        <f t="shared" si="14"/>
        <v>0</v>
      </c>
      <c r="Q75" s="909">
        <f t="shared" si="14"/>
        <v>0</v>
      </c>
      <c r="R75" s="909">
        <f t="shared" si="14"/>
        <v>0</v>
      </c>
      <c r="S75" s="909">
        <f t="shared" si="14"/>
        <v>0</v>
      </c>
      <c r="T75" s="909">
        <f t="shared" si="14"/>
        <v>0</v>
      </c>
      <c r="U75" s="909">
        <f t="shared" si="14"/>
        <v>0</v>
      </c>
      <c r="V75" s="909">
        <f t="shared" si="14"/>
        <v>0</v>
      </c>
      <c r="W75" s="910">
        <f t="shared" si="14"/>
        <v>0</v>
      </c>
    </row>
    <row r="76" spans="1:24" s="685" customFormat="1" ht="12.75" x14ac:dyDescent="0.2">
      <c r="A76" s="643"/>
      <c r="B76" s="643"/>
      <c r="C76" s="791"/>
      <c r="D76" s="789"/>
      <c r="E76" s="789"/>
      <c r="F76" s="789"/>
      <c r="G76" s="789"/>
      <c r="H76" s="789"/>
      <c r="I76" s="789"/>
      <c r="J76" s="789"/>
      <c r="K76" s="789"/>
      <c r="L76" s="789"/>
      <c r="M76" s="789"/>
      <c r="N76" s="789"/>
      <c r="O76" s="789"/>
      <c r="P76" s="789"/>
      <c r="Q76" s="789"/>
      <c r="R76" s="789"/>
      <c r="S76" s="789"/>
      <c r="T76" s="789"/>
      <c r="U76" s="789"/>
      <c r="V76" s="789"/>
      <c r="W76" s="792"/>
    </row>
    <row r="77" spans="1:24" s="789" customFormat="1" ht="12.75" x14ac:dyDescent="0.2">
      <c r="B77" s="772" t="s">
        <v>1123</v>
      </c>
      <c r="C77" s="777">
        <f>SUM(D77:W77)</f>
        <v>0</v>
      </c>
      <c r="D77" s="776">
        <f>'O4 Summary by Class &amp; Accounts'!E35</f>
        <v>0</v>
      </c>
      <c r="E77" s="776">
        <f>'O4 Summary by Class &amp; Accounts'!F35</f>
        <v>0</v>
      </c>
      <c r="F77" s="776">
        <f>'O4 Summary by Class &amp; Accounts'!G35</f>
        <v>0</v>
      </c>
      <c r="G77" s="776">
        <f>'O4 Summary by Class &amp; Accounts'!H35</f>
        <v>0</v>
      </c>
      <c r="H77" s="776">
        <f>'O4 Summary by Class &amp; Accounts'!I35</f>
        <v>0</v>
      </c>
      <c r="I77" s="776">
        <f>'O4 Summary by Class &amp; Accounts'!J35</f>
        <v>0</v>
      </c>
      <c r="J77" s="776">
        <f>'O4 Summary by Class &amp; Accounts'!K35</f>
        <v>0</v>
      </c>
      <c r="K77" s="776">
        <f>'O4 Summary by Class &amp; Accounts'!L35</f>
        <v>0</v>
      </c>
      <c r="L77" s="776">
        <f>'O4 Summary by Class &amp; Accounts'!M35</f>
        <v>0</v>
      </c>
      <c r="M77" s="776">
        <f>'O4 Summary by Class &amp; Accounts'!N35</f>
        <v>0</v>
      </c>
      <c r="N77" s="776">
        <f>'O4 Summary by Class &amp; Accounts'!O35</f>
        <v>0</v>
      </c>
      <c r="O77" s="776">
        <f>'O4 Summary by Class &amp; Accounts'!P35</f>
        <v>0</v>
      </c>
      <c r="P77" s="776">
        <f>'O4 Summary by Class &amp; Accounts'!Q35</f>
        <v>0</v>
      </c>
      <c r="Q77" s="776">
        <f>'O4 Summary by Class &amp; Accounts'!R35</f>
        <v>0</v>
      </c>
      <c r="R77" s="776">
        <f>'O4 Summary by Class &amp; Accounts'!S35</f>
        <v>0</v>
      </c>
      <c r="S77" s="776">
        <f>'O4 Summary by Class &amp; Accounts'!T35</f>
        <v>0</v>
      </c>
      <c r="T77" s="776">
        <f>'O4 Summary by Class &amp; Accounts'!U35</f>
        <v>0</v>
      </c>
      <c r="U77" s="776">
        <f>'O4 Summary by Class &amp; Accounts'!V35</f>
        <v>0</v>
      </c>
      <c r="V77" s="776">
        <f>'O4 Summary by Class &amp; Accounts'!W35</f>
        <v>0</v>
      </c>
      <c r="W77" s="664">
        <f>'O4 Summary by Class &amp; Accounts'!X35</f>
        <v>0</v>
      </c>
    </row>
    <row r="78" spans="1:24" s="789" customFormat="1" ht="12.75" x14ac:dyDescent="0.2">
      <c r="B78" s="772" t="s">
        <v>1124</v>
      </c>
      <c r="C78" s="777">
        <f>SUM(D78:W78)</f>
        <v>0</v>
      </c>
      <c r="D78" s="776">
        <f>'O4 Summary by Class &amp; Accounts'!E40</f>
        <v>0</v>
      </c>
      <c r="E78" s="776">
        <f>'O4 Summary by Class &amp; Accounts'!F40</f>
        <v>0</v>
      </c>
      <c r="F78" s="776">
        <f>'O4 Summary by Class &amp; Accounts'!G40</f>
        <v>0</v>
      </c>
      <c r="G78" s="776">
        <f>'O4 Summary by Class &amp; Accounts'!H40</f>
        <v>0</v>
      </c>
      <c r="H78" s="776">
        <f>'O4 Summary by Class &amp; Accounts'!I40</f>
        <v>0</v>
      </c>
      <c r="I78" s="776">
        <f>'O4 Summary by Class &amp; Accounts'!J40</f>
        <v>0</v>
      </c>
      <c r="J78" s="776">
        <f>'O4 Summary by Class &amp; Accounts'!K40</f>
        <v>0</v>
      </c>
      <c r="K78" s="776">
        <f>'O4 Summary by Class &amp; Accounts'!L40</f>
        <v>0</v>
      </c>
      <c r="L78" s="776">
        <f>'O4 Summary by Class &amp; Accounts'!M40</f>
        <v>0</v>
      </c>
      <c r="M78" s="776">
        <f>'O4 Summary by Class &amp; Accounts'!N40</f>
        <v>0</v>
      </c>
      <c r="N78" s="776">
        <f>'O4 Summary by Class &amp; Accounts'!O40</f>
        <v>0</v>
      </c>
      <c r="O78" s="776">
        <f>'O4 Summary by Class &amp; Accounts'!P40</f>
        <v>0</v>
      </c>
      <c r="P78" s="776">
        <f>'O4 Summary by Class &amp; Accounts'!Q40</f>
        <v>0</v>
      </c>
      <c r="Q78" s="776">
        <f>'O4 Summary by Class &amp; Accounts'!R40</f>
        <v>0</v>
      </c>
      <c r="R78" s="776">
        <f>'O4 Summary by Class &amp; Accounts'!S40</f>
        <v>0</v>
      </c>
      <c r="S78" s="776">
        <f>'O4 Summary by Class &amp; Accounts'!T40</f>
        <v>0</v>
      </c>
      <c r="T78" s="776">
        <f>'O4 Summary by Class &amp; Accounts'!U40</f>
        <v>0</v>
      </c>
      <c r="U78" s="776">
        <f>'O4 Summary by Class &amp; Accounts'!V40</f>
        <v>0</v>
      </c>
      <c r="V78" s="776">
        <f>'O4 Summary by Class &amp; Accounts'!W40</f>
        <v>0</v>
      </c>
      <c r="W78" s="664">
        <f>'O4 Summary by Class &amp; Accounts'!X40</f>
        <v>0</v>
      </c>
      <c r="X78" s="793"/>
    </row>
    <row r="79" spans="1:24" s="182" customFormat="1" ht="21" customHeight="1" x14ac:dyDescent="0.2">
      <c r="B79" s="907" t="s">
        <v>728</v>
      </c>
      <c r="C79" s="908">
        <f>SUM(D79:W79)</f>
        <v>0</v>
      </c>
      <c r="D79" s="909">
        <f>SUM(D77:D78)</f>
        <v>0</v>
      </c>
      <c r="E79" s="909">
        <f t="shared" ref="E79:W79" si="15">SUM(E77:E78)</f>
        <v>0</v>
      </c>
      <c r="F79" s="909">
        <f t="shared" si="15"/>
        <v>0</v>
      </c>
      <c r="G79" s="909">
        <f t="shared" si="15"/>
        <v>0</v>
      </c>
      <c r="H79" s="909">
        <f t="shared" si="15"/>
        <v>0</v>
      </c>
      <c r="I79" s="909">
        <f t="shared" si="15"/>
        <v>0</v>
      </c>
      <c r="J79" s="909">
        <f t="shared" si="15"/>
        <v>0</v>
      </c>
      <c r="K79" s="909">
        <f t="shared" si="15"/>
        <v>0</v>
      </c>
      <c r="L79" s="909">
        <f t="shared" si="15"/>
        <v>0</v>
      </c>
      <c r="M79" s="909">
        <f t="shared" si="15"/>
        <v>0</v>
      </c>
      <c r="N79" s="909">
        <f t="shared" si="15"/>
        <v>0</v>
      </c>
      <c r="O79" s="909">
        <f t="shared" si="15"/>
        <v>0</v>
      </c>
      <c r="P79" s="909">
        <f t="shared" si="15"/>
        <v>0</v>
      </c>
      <c r="Q79" s="909">
        <f t="shared" si="15"/>
        <v>0</v>
      </c>
      <c r="R79" s="909">
        <f t="shared" si="15"/>
        <v>0</v>
      </c>
      <c r="S79" s="909">
        <f t="shared" si="15"/>
        <v>0</v>
      </c>
      <c r="T79" s="909">
        <f t="shared" si="15"/>
        <v>0</v>
      </c>
      <c r="U79" s="909">
        <f t="shared" si="15"/>
        <v>0</v>
      </c>
      <c r="V79" s="909">
        <f t="shared" si="15"/>
        <v>0</v>
      </c>
      <c r="W79" s="910">
        <f t="shared" si="15"/>
        <v>0</v>
      </c>
      <c r="X79" s="888"/>
    </row>
    <row r="80" spans="1:24" s="798" customFormat="1" ht="12.75" x14ac:dyDescent="0.2">
      <c r="B80" s="794"/>
      <c r="C80" s="780"/>
      <c r="D80" s="795"/>
      <c r="E80" s="795"/>
      <c r="F80" s="795"/>
      <c r="G80" s="795"/>
      <c r="H80" s="795"/>
      <c r="I80" s="795"/>
      <c r="J80" s="795"/>
      <c r="K80" s="795"/>
      <c r="L80" s="795"/>
      <c r="M80" s="795"/>
      <c r="N80" s="795"/>
      <c r="O80" s="795"/>
      <c r="P80" s="795"/>
      <c r="Q80" s="795"/>
      <c r="R80" s="795"/>
      <c r="S80" s="795"/>
      <c r="T80" s="795"/>
      <c r="U80" s="795"/>
      <c r="V80" s="795"/>
      <c r="W80" s="796"/>
      <c r="X80" s="797"/>
    </row>
    <row r="81" spans="2:24" s="789" customFormat="1" ht="12.75" x14ac:dyDescent="0.2">
      <c r="B81" s="799" t="s">
        <v>763</v>
      </c>
      <c r="C81" s="800">
        <f>SUM(D81:W81)</f>
        <v>32971624.469999995</v>
      </c>
      <c r="D81" s="801">
        <f>'O6 Source Data for E2'!D88+'O6 Source Data for E2'!Y88</f>
        <v>16627997.144394677</v>
      </c>
      <c r="E81" s="801">
        <f>'O6 Source Data for E2'!E88+'O6 Source Data for E2'!Z88</f>
        <v>3645890.1954342807</v>
      </c>
      <c r="F81" s="801">
        <f>'O6 Source Data for E2'!F88+'O6 Source Data for E2'!AA88</f>
        <v>5788829.3090546699</v>
      </c>
      <c r="G81" s="801">
        <f>'O6 Source Data for E2'!G88+'O6 Source Data for E2'!AB88</f>
        <v>0</v>
      </c>
      <c r="H81" s="801">
        <f>'O6 Source Data for E2'!H88+'O6 Source Data for E2'!AC88</f>
        <v>2010704.3758460749</v>
      </c>
      <c r="I81" s="801">
        <f>'O6 Source Data for E2'!I88+'O6 Source Data for E2'!AD88</f>
        <v>2749544.6330908621</v>
      </c>
      <c r="J81" s="801">
        <f>'O6 Source Data for E2'!J88+'O6 Source Data for E2'!AE88</f>
        <v>1922905.2880503675</v>
      </c>
      <c r="K81" s="801">
        <f>'O6 Source Data for E2'!K88+'O6 Source Data for E2'!AF88</f>
        <v>121500.98102282285</v>
      </c>
      <c r="L81" s="801">
        <f>'O6 Source Data for E2'!L88+'O6 Source Data for E2'!AG88</f>
        <v>104252.54310624421</v>
      </c>
      <c r="M81" s="801">
        <f>'O6 Source Data for E2'!M88+'O6 Source Data for E2'!AH88</f>
        <v>0</v>
      </c>
      <c r="N81" s="801">
        <f>'O6 Source Data for E2'!N88+'O6 Source Data for E2'!AI88</f>
        <v>0</v>
      </c>
      <c r="O81" s="801">
        <f>'O6 Source Data for E2'!O88+'O6 Source Data for E2'!AJ88</f>
        <v>0</v>
      </c>
      <c r="P81" s="801">
        <f>'O6 Source Data for E2'!P88+'O6 Source Data for E2'!AK88</f>
        <v>0</v>
      </c>
      <c r="Q81" s="801">
        <f>'O6 Source Data for E2'!Q88+'O6 Source Data for E2'!AL88</f>
        <v>0</v>
      </c>
      <c r="R81" s="801">
        <f>'O6 Source Data for E2'!R88+'O6 Source Data for E2'!AM88</f>
        <v>0</v>
      </c>
      <c r="S81" s="801">
        <f>'O6 Source Data for E2'!S88+'O6 Source Data for E2'!AN88</f>
        <v>0</v>
      </c>
      <c r="T81" s="801">
        <f>'O6 Source Data for E2'!T88+'O6 Source Data for E2'!AO88</f>
        <v>0</v>
      </c>
      <c r="U81" s="801">
        <f>'O6 Source Data for E2'!U88+'O6 Source Data for E2'!AP88</f>
        <v>0</v>
      </c>
      <c r="V81" s="801">
        <f>'O6 Source Data for E2'!V88+'O6 Source Data for E2'!AQ88</f>
        <v>0</v>
      </c>
      <c r="W81" s="802">
        <f>'O6 Source Data for E2'!W88+'O6 Source Data for E2'!AR88</f>
        <v>0</v>
      </c>
    </row>
    <row r="82" spans="2:24" s="762" customFormat="1" x14ac:dyDescent="0.2">
      <c r="B82" s="808"/>
      <c r="C82" s="876"/>
    </row>
    <row r="83" spans="2:24" s="7" customFormat="1" x14ac:dyDescent="0.2">
      <c r="B83" s="47"/>
      <c r="C83" s="43"/>
    </row>
    <row r="84" spans="2:24" s="7" customFormat="1" x14ac:dyDescent="0.2">
      <c r="B84" s="47"/>
      <c r="C84" s="877"/>
      <c r="D84" s="877"/>
      <c r="E84" s="877"/>
      <c r="F84" s="877"/>
      <c r="G84" s="877"/>
      <c r="H84" s="877"/>
      <c r="I84" s="877"/>
      <c r="J84" s="877"/>
      <c r="K84" s="877"/>
      <c r="L84" s="877"/>
      <c r="M84" s="877"/>
      <c r="N84" s="877"/>
      <c r="O84" s="877"/>
      <c r="P84" s="877"/>
      <c r="Q84" s="877"/>
      <c r="R84" s="877"/>
      <c r="S84" s="877"/>
      <c r="T84" s="877"/>
      <c r="U84" s="877"/>
      <c r="V84" s="877"/>
      <c r="W84" s="877"/>
      <c r="X84" s="762"/>
    </row>
    <row r="85" spans="2:24" s="7" customFormat="1" x14ac:dyDescent="0.2">
      <c r="C85" s="878"/>
    </row>
    <row r="86" spans="2:24" s="7" customFormat="1" x14ac:dyDescent="0.2">
      <c r="C86" s="878"/>
    </row>
    <row r="87" spans="2:24" s="7" customFormat="1" x14ac:dyDescent="0.2">
      <c r="C87" s="878"/>
      <c r="D87" s="809"/>
      <c r="E87" s="809"/>
      <c r="F87" s="879"/>
      <c r="G87" s="809"/>
      <c r="H87" s="809"/>
      <c r="I87" s="809"/>
      <c r="J87" s="809"/>
      <c r="K87" s="809"/>
      <c r="L87" s="809"/>
      <c r="M87" s="809"/>
      <c r="N87" s="809"/>
      <c r="O87" s="809"/>
      <c r="P87" s="809"/>
      <c r="Q87" s="809"/>
      <c r="R87" s="809"/>
      <c r="S87" s="809"/>
      <c r="T87" s="809"/>
      <c r="U87" s="809"/>
      <c r="V87" s="809"/>
      <c r="W87" s="809"/>
      <c r="X87" s="809"/>
    </row>
    <row r="88" spans="2:24" s="7" customFormat="1" x14ac:dyDescent="0.2"/>
    <row r="89" spans="2:24" s="7" customFormat="1" x14ac:dyDescent="0.2"/>
    <row r="90" spans="2:24" s="7" customFormat="1" x14ac:dyDescent="0.2"/>
  </sheetData>
  <mergeCells count="6">
    <mergeCell ref="A8:B9"/>
    <mergeCell ref="A7:B7"/>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9"/>
  </sheetPr>
  <dimension ref="A1:Y109"/>
  <sheetViews>
    <sheetView workbookViewId="0">
      <selection activeCell="H3" sqref="H3"/>
    </sheetView>
  </sheetViews>
  <sheetFormatPr defaultRowHeight="11.25" x14ac:dyDescent="0.2"/>
  <cols>
    <col min="1" max="1" width="3.140625" style="13" customWidth="1"/>
    <col min="2" max="2" width="61" style="13" customWidth="1"/>
    <col min="3" max="6" width="15.7109375" style="13" customWidth="1"/>
    <col min="7" max="7" width="15.7109375" style="13" hidden="1" customWidth="1"/>
    <col min="8" max="12" width="15.7109375" style="13" customWidth="1"/>
    <col min="13" max="23" width="15.7109375" style="13" hidden="1" customWidth="1"/>
    <col min="24" max="16384" width="9.140625" style="13"/>
  </cols>
  <sheetData>
    <row r="1" spans="1:25" ht="105" customHeight="1" x14ac:dyDescent="0.2">
      <c r="A1" s="2331"/>
      <c r="B1" s="2331"/>
      <c r="C1" s="2331"/>
      <c r="D1" s="2331"/>
      <c r="E1" s="2331"/>
      <c r="F1" s="2331"/>
    </row>
    <row r="2" spans="1:25" ht="18.75" customHeight="1" x14ac:dyDescent="0.3">
      <c r="A2" s="2372"/>
      <c r="B2" s="2372"/>
      <c r="C2" s="2372"/>
      <c r="D2" s="2372"/>
      <c r="E2" s="2372"/>
    </row>
    <row r="3" spans="1:25" ht="18.75" customHeight="1" x14ac:dyDescent="0.25">
      <c r="A3" s="2373"/>
      <c r="B3" s="2373"/>
      <c r="C3" s="2373"/>
      <c r="D3" s="2373"/>
      <c r="E3" s="2373"/>
      <c r="G3" s="14"/>
    </row>
    <row r="4" spans="1:25" ht="18" x14ac:dyDescent="0.25">
      <c r="A4" s="2374"/>
      <c r="B4" s="2374"/>
      <c r="C4" s="2374"/>
      <c r="D4" s="2374"/>
      <c r="E4" s="2374"/>
    </row>
    <row r="5" spans="1:25" ht="21" customHeight="1" x14ac:dyDescent="0.3">
      <c r="A5" s="330" t="str">
        <f>"Sheet O3.3 Primary Conductors and Poles Cost Pool Worksheet  - "&amp;  'I2 LDC class'!$C$17</f>
        <v>Sheet O3.3 Primary Conductors and Poles Cost Pool Worksheet  - Initial Submission</v>
      </c>
      <c r="B5" s="331"/>
      <c r="C5" s="557"/>
      <c r="D5" s="557"/>
      <c r="E5" s="332"/>
    </row>
    <row r="6" spans="1:25" ht="6" customHeight="1" x14ac:dyDescent="0.2">
      <c r="A6" s="16"/>
      <c r="B6" s="16"/>
      <c r="C6" s="558"/>
      <c r="D6" s="558"/>
      <c r="E6" s="16"/>
      <c r="F6" s="16"/>
      <c r="G6" s="16"/>
      <c r="H6" s="16"/>
      <c r="I6" s="16"/>
      <c r="J6" s="16"/>
      <c r="K6" s="16"/>
      <c r="L6" s="16"/>
      <c r="M6" s="16"/>
      <c r="N6" s="16"/>
      <c r="O6" s="16"/>
    </row>
    <row r="7" spans="1:25" x14ac:dyDescent="0.2">
      <c r="A7" s="889"/>
      <c r="W7" s="7"/>
    </row>
    <row r="8" spans="1:25" ht="14.25" customHeight="1" x14ac:dyDescent="0.2">
      <c r="A8" s="2460" t="s">
        <v>366</v>
      </c>
      <c r="B8" s="2460"/>
      <c r="C8" s="626"/>
      <c r="D8" s="626"/>
      <c r="E8" s="626"/>
      <c r="F8" s="626"/>
      <c r="G8" s="626"/>
      <c r="H8" s="626"/>
      <c r="I8" s="626"/>
      <c r="J8" s="626"/>
      <c r="K8" s="626"/>
      <c r="L8" s="626"/>
      <c r="M8" s="626"/>
      <c r="N8" s="626"/>
      <c r="O8" s="626"/>
      <c r="P8" s="626"/>
      <c r="Q8" s="626"/>
      <c r="R8" s="626"/>
      <c r="S8" s="626"/>
      <c r="T8" s="626"/>
      <c r="U8" s="626"/>
      <c r="V8" s="626"/>
      <c r="W8" s="626"/>
      <c r="X8" s="626"/>
    </row>
    <row r="9" spans="1:25" ht="12.75" x14ac:dyDescent="0.2">
      <c r="A9" s="2460"/>
      <c r="B9" s="2460"/>
      <c r="C9" s="319"/>
    </row>
    <row r="10" spans="1:25" s="319" customFormat="1" ht="12.75" x14ac:dyDescent="0.2"/>
    <row r="11" spans="1:25" s="859" customFormat="1" ht="12.75" x14ac:dyDescent="0.2">
      <c r="A11" s="655"/>
      <c r="B11" s="856"/>
      <c r="C11" s="856"/>
      <c r="D11" s="341">
        <v>1</v>
      </c>
      <c r="E11" s="341">
        <v>2</v>
      </c>
      <c r="F11" s="341">
        <v>3</v>
      </c>
      <c r="G11" s="341">
        <v>4</v>
      </c>
      <c r="H11" s="341">
        <v>5</v>
      </c>
      <c r="I11" s="341">
        <v>6</v>
      </c>
      <c r="J11" s="341">
        <v>7</v>
      </c>
      <c r="K11" s="341">
        <v>8</v>
      </c>
      <c r="L11" s="341">
        <v>9</v>
      </c>
      <c r="M11" s="341">
        <v>10</v>
      </c>
      <c r="N11" s="341">
        <v>11</v>
      </c>
      <c r="O11" s="341">
        <v>12</v>
      </c>
      <c r="P11" s="341">
        <v>13</v>
      </c>
      <c r="Q11" s="341">
        <v>14</v>
      </c>
      <c r="R11" s="341">
        <v>15</v>
      </c>
      <c r="S11" s="341">
        <v>16</v>
      </c>
      <c r="T11" s="341">
        <v>17</v>
      </c>
      <c r="U11" s="341">
        <v>18</v>
      </c>
      <c r="V11" s="341">
        <v>19</v>
      </c>
      <c r="W11" s="341">
        <v>20</v>
      </c>
      <c r="X11" s="857"/>
      <c r="Y11" s="858"/>
    </row>
    <row r="12" spans="1:25" s="643" customFormat="1" ht="47.25" customHeight="1" x14ac:dyDescent="0.2">
      <c r="A12" s="812"/>
      <c r="B12" s="836" t="s">
        <v>682</v>
      </c>
      <c r="C12" s="642" t="s">
        <v>728</v>
      </c>
      <c r="D12" s="641" t="str">
        <f>IF('I2 LDC class'!$D$20="",'I2 LDC class'!$C$20,'I2 LDC class'!$D$20)</f>
        <v>Residential</v>
      </c>
      <c r="E12" s="641" t="str">
        <f>IF('I2 LDC class'!$D$21="",'I2 LDC class'!$C$21,'I2 LDC class'!$D$21)</f>
        <v>GS &lt;50</v>
      </c>
      <c r="F12" s="641" t="str">
        <f>IF('I2 LDC class'!$D$22="",'I2 LDC class'!$C$22,'I2 LDC class'!$D$22)</f>
        <v>GS&gt;50-Regular</v>
      </c>
      <c r="G12" s="641" t="str">
        <f>IF('I2 LDC class'!$D$23="",'I2 LDC class'!$C$23,'I2 LDC class'!$D$23)</f>
        <v>GS&gt; 50-TOU</v>
      </c>
      <c r="H12" s="641" t="str">
        <f>IF('I2 LDC class'!$D$24="",'I2 LDC class'!$C$24,'I2 LDC class'!$D$24)</f>
        <v>GS &gt;50-Intermediate</v>
      </c>
      <c r="I12" s="641" t="str">
        <f>IF('I2 LDC class'!$D$25="",'I2 LDC class'!$C$25,'I2 LDC class'!$D$25)</f>
        <v>Large Use &gt;5MW</v>
      </c>
      <c r="J12" s="641" t="str">
        <f>IF('I2 LDC class'!$D$26="",'I2 LDC class'!$C$26,'I2 LDC class'!$D$26)</f>
        <v>Street Light</v>
      </c>
      <c r="K12" s="641" t="str">
        <f>IF('I2 LDC class'!$D$27="",'I2 LDC class'!$C$27,'I2 LDC class'!$D$27)</f>
        <v>Sentinel</v>
      </c>
      <c r="L12" s="641" t="str">
        <f>IF('I2 LDC class'!$D$28="",'I2 LDC class'!$C$28,'I2 LDC class'!$D$28)</f>
        <v>Unmetered Scattered Load</v>
      </c>
      <c r="M12" s="641" t="str">
        <f>IF('I2 LDC class'!$D$29="",'I2 LDC class'!$C$29,'I2 LDC class'!$D$29)</f>
        <v>Embedded Distributor</v>
      </c>
      <c r="N12" s="641" t="str">
        <f>IF('I2 LDC class'!$D$30="",'I2 LDC class'!$C$30,'I2 LDC class'!$D$30)</f>
        <v>Back-up/Standby Power</v>
      </c>
      <c r="O12" s="641" t="str">
        <f>IF('I2 LDC class'!$D$31="",'I2 LDC class'!$C$31,'I2 LDC class'!$D$31)</f>
        <v>Rate Class 1</v>
      </c>
      <c r="P12" s="641" t="str">
        <f>IF('I2 LDC class'!$D$32="",'I2 LDC class'!$C$32,'I2 LDC class'!$D$32)</f>
        <v>Rate class 2</v>
      </c>
      <c r="Q12" s="641" t="str">
        <f>IF('I2 LDC class'!$D$33="",'I2 LDC class'!$C$33,'I2 LDC class'!$D$33)</f>
        <v>Rate class 3</v>
      </c>
      <c r="R12" s="641" t="str">
        <f>IF('I2 LDC class'!$D$34="",'I2 LDC class'!$C$34,'I2 LDC class'!$D$34)</f>
        <v>Rate class 4</v>
      </c>
      <c r="S12" s="641" t="str">
        <f>IF('I2 LDC class'!$D$35="",'I2 LDC class'!$C$35,'I2 LDC class'!$D$35)</f>
        <v>Rate class 5</v>
      </c>
      <c r="T12" s="641" t="str">
        <f>IF('I2 LDC class'!$D$36="",'I2 LDC class'!$C$36,'I2 LDC class'!$D$36)</f>
        <v>Rate class 6</v>
      </c>
      <c r="U12" s="641" t="str">
        <f>IF('I2 LDC class'!$D$37="",'I2 LDC class'!$C$37,'I2 LDC class'!$D$37)</f>
        <v>Rate class 7</v>
      </c>
      <c r="V12" s="641" t="str">
        <f>IF('I2 LDC class'!$D$38="",'I2 LDC class'!$C$38,'I2 LDC class'!$D$38)</f>
        <v>Rate class 8</v>
      </c>
      <c r="W12" s="642" t="str">
        <f>IF('I2 LDC class'!$D$39="",'I2 LDC class'!$C$39,'I2 LDC class'!$D$39)</f>
        <v>Rate class 9</v>
      </c>
      <c r="X12" s="731"/>
    </row>
    <row r="13" spans="1:25" s="663" customFormat="1" ht="12.75" x14ac:dyDescent="0.2">
      <c r="A13" s="813"/>
      <c r="B13" s="772" t="s">
        <v>1620</v>
      </c>
      <c r="C13" s="773">
        <f t="shared" ref="C13:C23" si="0">SUM(D13:W13)</f>
        <v>48943.92</v>
      </c>
      <c r="D13" s="774">
        <f>IF(ISERROR('O7 Amortization'!G328+'O7 Amortization'!G402+'O7 Amortization'!G476+'O7 Amortization'!G550 + 'O7 Amortization'!AB328+'O7 Amortization'!AB402+'O7 Amortization'!AB476+'O7 Amortization'!AB550), "-", 'O7 Amortization'!G328+'O7 Amortization'!G402+'O7 Amortization'!G476+'O7 Amortization'!G550 + 'O7 Amortization'!AB328+'O7 Amortization'!AB402+'O7 Amortization'!AB476+'O7 Amortization'!AB550)</f>
        <v>22810.132112994339</v>
      </c>
      <c r="E13" s="774">
        <f>IF(ISERROR('O7 Amortization'!H328+'O7 Amortization'!H402+'O7 Amortization'!H476+'O7 Amortization'!H550 + 'O7 Amortization'!AC328+'O7 Amortization'!AC402+'O7 Amortization'!AC476+'O7 Amortization'!AC550), "-", 'O7 Amortization'!H328+'O7 Amortization'!H402+'O7 Amortization'!H476+'O7 Amortization'!H550 + 'O7 Amortization'!AC328+'O7 Amortization'!AC402+'O7 Amortization'!AC476+'O7 Amortization'!AC550)</f>
        <v>4518.6894633241636</v>
      </c>
      <c r="F13" s="774">
        <f>IF(ISERROR('O7 Amortization'!I328+'O7 Amortization'!I402+'O7 Amortization'!I476+'O7 Amortization'!I550 + 'O7 Amortization'!AD328+'O7 Amortization'!AD402+'O7 Amortization'!AD476+'O7 Amortization'!AD550), "-", 'O7 Amortization'!I328+'O7 Amortization'!I402+'O7 Amortization'!I476+'O7 Amortization'!I550 + 'O7 Amortization'!AD328+'O7 Amortization'!AD402+'O7 Amortization'!AD476+'O7 Amortization'!AD550)</f>
        <v>7144.7788886260851</v>
      </c>
      <c r="G13" s="774">
        <f>IF(ISERROR('O7 Amortization'!J328+'O7 Amortization'!J402+'O7 Amortization'!J476+'O7 Amortization'!J550 + 'O7 Amortization'!AE328+'O7 Amortization'!AE402+'O7 Amortization'!AE476+'O7 Amortization'!AE550), "-", 'O7 Amortization'!J328+'O7 Amortization'!J402+'O7 Amortization'!J476+'O7 Amortization'!J550 + 'O7 Amortization'!AE328+'O7 Amortization'!AE402+'O7 Amortization'!AE476+'O7 Amortization'!AE550)</f>
        <v>0</v>
      </c>
      <c r="H13" s="774">
        <f>IF(ISERROR('O7 Amortization'!K328+'O7 Amortization'!K402+'O7 Amortization'!K476+'O7 Amortization'!K550 + 'O7 Amortization'!AF328+'O7 Amortization'!AF402+'O7 Amortization'!AF476+'O7 Amortization'!AF550), "-", 'O7 Amortization'!K328+'O7 Amortization'!K402+'O7 Amortization'!K476+'O7 Amortization'!K550 + 'O7 Amortization'!AF328+'O7 Amortization'!AF402+'O7 Amortization'!AF476+'O7 Amortization'!AF550)</f>
        <v>4449.1929225341801</v>
      </c>
      <c r="I13" s="774">
        <f>IF(ISERROR('O7 Amortization'!L328+'O7 Amortization'!L402+'O7 Amortization'!L476+'O7 Amortization'!L550 + 'O7 Amortization'!AG328+'O7 Amortization'!AG402+'O7 Amortization'!AG476+'O7 Amortization'!AG550), "-", 'O7 Amortization'!L328+'O7 Amortization'!L402+'O7 Amortization'!L476+'O7 Amortization'!L550 + 'O7 Amortization'!AG328+'O7 Amortization'!AG402+'O7 Amortization'!AG476+'O7 Amortization'!AG550)</f>
        <v>6461.455038243952</v>
      </c>
      <c r="J13" s="774">
        <f>IF(ISERROR('O7 Amortization'!M328+'O7 Amortization'!M402+'O7 Amortization'!M476+'O7 Amortization'!M550 + 'O7 Amortization'!AH328+'O7 Amortization'!AH402+'O7 Amortization'!AH476+'O7 Amortization'!AH550), "-", 'O7 Amortization'!M328+'O7 Amortization'!M402+'O7 Amortization'!M476+'O7 Amortization'!M550 + 'O7 Amortization'!AH328+'O7 Amortization'!AH402+'O7 Amortization'!AH476+'O7 Amortization'!AH550)</f>
        <v>3208.1766593855723</v>
      </c>
      <c r="K13" s="774">
        <f>IF(ISERROR('O7 Amortization'!N328+'O7 Amortization'!N402+'O7 Amortization'!N476+'O7 Amortization'!N550 + 'O7 Amortization'!AI328+'O7 Amortization'!AI402+'O7 Amortization'!AI476+'O7 Amortization'!AI550), "-", 'O7 Amortization'!N328+'O7 Amortization'!N402+'O7 Amortization'!N476+'O7 Amortization'!N550 + 'O7 Amortization'!AI328+'O7 Amortization'!AI402+'O7 Amortization'!AI476+'O7 Amortization'!AI550)</f>
        <v>201.14352402690605</v>
      </c>
      <c r="L13" s="774">
        <f>IF(ISERROR('O7 Amortization'!O328+'O7 Amortization'!O402+'O7 Amortization'!O476+'O7 Amortization'!O550 + 'O7 Amortization'!AJ328+'O7 Amortization'!AJ402+'O7 Amortization'!AJ476+'O7 Amortization'!AJ550), "-", 'O7 Amortization'!O328+'O7 Amortization'!O402+'O7 Amortization'!O476+'O7 Amortization'!O550 + 'O7 Amortization'!AJ328+'O7 Amortization'!AJ402+'O7 Amortization'!AJ476+'O7 Amortization'!AJ550)</f>
        <v>150.351390864802</v>
      </c>
      <c r="M13" s="774">
        <f>IF(ISERROR('O7 Amortization'!P328+'O7 Amortization'!P402+'O7 Amortization'!P476+'O7 Amortization'!P550 + 'O7 Amortization'!AK328+'O7 Amortization'!AK402+'O7 Amortization'!AK476+'O7 Amortization'!AK550), "-", 'O7 Amortization'!P328+'O7 Amortization'!P402+'O7 Amortization'!P476+'O7 Amortization'!P550 + 'O7 Amortization'!AK328+'O7 Amortization'!AK402+'O7 Amortization'!AK476+'O7 Amortization'!AK550)</f>
        <v>0</v>
      </c>
      <c r="N13" s="774">
        <f>IF(ISERROR('O7 Amortization'!Q328+'O7 Amortization'!Q402+'O7 Amortization'!Q476+'O7 Amortization'!Q550 + 'O7 Amortization'!AL328+'O7 Amortization'!AL402+'O7 Amortization'!AL476+'O7 Amortization'!AL550), "-", 'O7 Amortization'!Q328+'O7 Amortization'!Q402+'O7 Amortization'!Q476+'O7 Amortization'!Q550 + 'O7 Amortization'!AL328+'O7 Amortization'!AL402+'O7 Amortization'!AL476+'O7 Amortization'!AL550)</f>
        <v>0</v>
      </c>
      <c r="O13" s="774">
        <f>IF(ISERROR('O7 Amortization'!R328+'O7 Amortization'!R402+'O7 Amortization'!R476+'O7 Amortization'!R550 + 'O7 Amortization'!AM328+'O7 Amortization'!AM402+'O7 Amortization'!AM476+'O7 Amortization'!AM550), "-", 'O7 Amortization'!R328+'O7 Amortization'!R402+'O7 Amortization'!R476+'O7 Amortization'!R550 + 'O7 Amortization'!AM328+'O7 Amortization'!AM402+'O7 Amortization'!AM476+'O7 Amortization'!AM550)</f>
        <v>0</v>
      </c>
      <c r="P13" s="774">
        <f>IF(ISERROR('O7 Amortization'!S328+'O7 Amortization'!S402+'O7 Amortization'!S476+'O7 Amortization'!S550 + 'O7 Amortization'!AN328+'O7 Amortization'!AN402+'O7 Amortization'!AN476+'O7 Amortization'!AN550), "-", 'O7 Amortization'!S328+'O7 Amortization'!S402+'O7 Amortization'!S476+'O7 Amortization'!S550 + 'O7 Amortization'!AN328+'O7 Amortization'!AN402+'O7 Amortization'!AN476+'O7 Amortization'!AN550)</f>
        <v>0</v>
      </c>
      <c r="Q13" s="774">
        <f>IF(ISERROR('O7 Amortization'!T328+'O7 Amortization'!T402+'O7 Amortization'!T476+'O7 Amortization'!T550 + 'O7 Amortization'!AO328+'O7 Amortization'!AO402+'O7 Amortization'!AO476+'O7 Amortization'!AO550), "-", 'O7 Amortization'!T328+'O7 Amortization'!T402+'O7 Amortization'!T476+'O7 Amortization'!T550 + 'O7 Amortization'!AO328+'O7 Amortization'!AO402+'O7 Amortization'!AO476+'O7 Amortization'!AO550)</f>
        <v>0</v>
      </c>
      <c r="R13" s="774">
        <f>IF(ISERROR('O7 Amortization'!U328+'O7 Amortization'!U402+'O7 Amortization'!U476+'O7 Amortization'!U550 + 'O7 Amortization'!AP328+'O7 Amortization'!AP402+'O7 Amortization'!AP476+'O7 Amortization'!AP550), "-", 'O7 Amortization'!U328+'O7 Amortization'!U402+'O7 Amortization'!U476+'O7 Amortization'!U550 + 'O7 Amortization'!AP328+'O7 Amortization'!AP402+'O7 Amortization'!AP476+'O7 Amortization'!AP550)</f>
        <v>0</v>
      </c>
      <c r="S13" s="774">
        <f>IF(ISERROR('O7 Amortization'!V328+'O7 Amortization'!V402+'O7 Amortization'!V476+'O7 Amortization'!V550 + 'O7 Amortization'!AQ328+'O7 Amortization'!AQ402+'O7 Amortization'!AQ476+'O7 Amortization'!AQ550), "-", 'O7 Amortization'!V328+'O7 Amortization'!V402+'O7 Amortization'!V476+'O7 Amortization'!V550 + 'O7 Amortization'!AQ328+'O7 Amortization'!AQ402+'O7 Amortization'!AQ476+'O7 Amortization'!AQ550)</f>
        <v>0</v>
      </c>
      <c r="T13" s="774">
        <f>IF(ISERROR('O7 Amortization'!W328+'O7 Amortization'!W402+'O7 Amortization'!W476+'O7 Amortization'!W550 + 'O7 Amortization'!AR328+'O7 Amortization'!AR402+'O7 Amortization'!AR476+'O7 Amortization'!AR550), "-", 'O7 Amortization'!W328+'O7 Amortization'!W402+'O7 Amortization'!W476+'O7 Amortization'!W550 + 'O7 Amortization'!AR328+'O7 Amortization'!AR402+'O7 Amortization'!AR476+'O7 Amortization'!AR550)</f>
        <v>0</v>
      </c>
      <c r="U13" s="774">
        <f>IF(ISERROR('O7 Amortization'!X328+'O7 Amortization'!X402+'O7 Amortization'!X476+'O7 Amortization'!X550 + 'O7 Amortization'!AS328+'O7 Amortization'!AS402+'O7 Amortization'!AS476+'O7 Amortization'!AS550), "-", 'O7 Amortization'!X328+'O7 Amortization'!X402+'O7 Amortization'!X476+'O7 Amortization'!X550 + 'O7 Amortization'!AS328+'O7 Amortization'!AS402+'O7 Amortization'!AS476+'O7 Amortization'!AS550)</f>
        <v>0</v>
      </c>
      <c r="V13" s="774">
        <f>IF(ISERROR('O7 Amortization'!Y328+'O7 Amortization'!Y402+'O7 Amortization'!Y476+'O7 Amortization'!Y550 + 'O7 Amortization'!AT328+'O7 Amortization'!AT402+'O7 Amortization'!AT476+'O7 Amortization'!AT550), "-", 'O7 Amortization'!Y328+'O7 Amortization'!Y402+'O7 Amortization'!Y476+'O7 Amortization'!Y550 + 'O7 Amortization'!AT328+'O7 Amortization'!AT402+'O7 Amortization'!AT476+'O7 Amortization'!AT550)</f>
        <v>0</v>
      </c>
      <c r="W13" s="775">
        <f>IF(ISERROR('O7 Amortization'!Z328+'O7 Amortization'!Z402+'O7 Amortization'!Z476+'O7 Amortization'!Z550 + 'O7 Amortization'!AU328+'O7 Amortization'!AU402+'O7 Amortization'!AU476+'O7 Amortization'!AU550), "-", 'O7 Amortization'!Z328+'O7 Amortization'!Z402+'O7 Amortization'!Z476+'O7 Amortization'!Z550 + 'O7 Amortization'!AU328+'O7 Amortization'!AU402+'O7 Amortization'!AU476+'O7 Amortization'!AU550)</f>
        <v>0</v>
      </c>
      <c r="X13" s="776"/>
    </row>
    <row r="14" spans="1:25" s="663" customFormat="1" ht="12.75" x14ac:dyDescent="0.2">
      <c r="A14" s="813"/>
      <c r="B14" s="772" t="s">
        <v>1621</v>
      </c>
      <c r="C14" s="777">
        <f t="shared" si="0"/>
        <v>249450.75000000003</v>
      </c>
      <c r="D14" s="679">
        <f>IF(ISERROR('O7 Amortization'!G332+'O7 Amortization'!G406+'O7 Amortization'!G480+'O7 Amortization'!G554 + 'O7 Amortization'!AB332+'O7 Amortization'!AB406+'O7 Amortization'!AB480+'O7 Amortization'!AB554), "-", 'O7 Amortization'!G332+'O7 Amortization'!G406+'O7 Amortization'!G480+'O7 Amortization'!G554 + 'O7 Amortization'!AB332+'O7 Amortization'!AB406+'O7 Amortization'!AB480+'O7 Amortization'!AB554)</f>
        <v>116255.59544853627</v>
      </c>
      <c r="E14" s="679">
        <f>IF(ISERROR('O7 Amortization'!H332+'O7 Amortization'!H406+'O7 Amortization'!H480+'O7 Amortization'!H554 + 'O7 Amortization'!AC332+'O7 Amortization'!AC406+'O7 Amortization'!AC480+'O7 Amortization'!AC554), "-", 'O7 Amortization'!H332+'O7 Amortization'!H406+'O7 Amortization'!H480+'O7 Amortization'!H554 + 'O7 Amortization'!AC332+'O7 Amortization'!AC406+'O7 Amortization'!AC480+'O7 Amortization'!AC554)</f>
        <v>23030.245138585346</v>
      </c>
      <c r="F14" s="679">
        <f>IF(ISERROR('O7 Amortization'!I332+'O7 Amortization'!I406+'O7 Amortization'!I480+'O7 Amortization'!I554 + 'O7 Amortization'!AD332+'O7 Amortization'!AD406+'O7 Amortization'!AD480+'O7 Amortization'!AD554), "-", 'O7 Amortization'!I332+'O7 Amortization'!I406+'O7 Amortization'!I480+'O7 Amortization'!I554 + 'O7 Amortization'!AD332+'O7 Amortization'!AD406+'O7 Amortization'!AD480+'O7 Amortization'!AD554)</f>
        <v>36414.542446782834</v>
      </c>
      <c r="G14" s="679">
        <f>IF(ISERROR('O7 Amortization'!J332+'O7 Amortization'!J406+'O7 Amortization'!J480+'O7 Amortization'!J554 + 'O7 Amortization'!AE332+'O7 Amortization'!AE406+'O7 Amortization'!AE480+'O7 Amortization'!AE554), "-", 'O7 Amortization'!J332+'O7 Amortization'!J406+'O7 Amortization'!J480+'O7 Amortization'!J554 + 'O7 Amortization'!AE332+'O7 Amortization'!AE406+'O7 Amortization'!AE480+'O7 Amortization'!AE554)</f>
        <v>0</v>
      </c>
      <c r="H14" s="679">
        <f>IF(ISERROR('O7 Amortization'!K332+'O7 Amortization'!K406+'O7 Amortization'!K480+'O7 Amortization'!K554 + 'O7 Amortization'!AF332+'O7 Amortization'!AF406+'O7 Amortization'!AF480+'O7 Amortization'!AF554), "-", 'O7 Amortization'!K332+'O7 Amortization'!K406+'O7 Amortization'!K480+'O7 Amortization'!K554 + 'O7 Amortization'!AF332+'O7 Amortization'!AF406+'O7 Amortization'!AF480+'O7 Amortization'!AF554)</f>
        <v>22676.04457143692</v>
      </c>
      <c r="I14" s="679">
        <f>IF(ISERROR('O7 Amortization'!L332+'O7 Amortization'!L406+'O7 Amortization'!L480+'O7 Amortization'!L554 + 'O7 Amortization'!AG332+'O7 Amortization'!AG406+'O7 Amortization'!AG480+'O7 Amortization'!AG554), "-", 'O7 Amortization'!L332+'O7 Amortization'!L406+'O7 Amortization'!L480+'O7 Amortization'!L554 + 'O7 Amortization'!AG332+'O7 Amortization'!AG406+'O7 Amortization'!AG480+'O7 Amortization'!AG554)</f>
        <v>32931.869890708229</v>
      </c>
      <c r="J14" s="679">
        <f>IF(ISERROR('O7 Amortization'!M332+'O7 Amortization'!M406+'O7 Amortization'!M480+'O7 Amortization'!M554 + 'O7 Amortization'!AH332+'O7 Amortization'!AH406+'O7 Amortization'!AH480+'O7 Amortization'!AH554), "-", 'O7 Amortization'!M332+'O7 Amortization'!M406+'O7 Amortization'!M480+'O7 Amortization'!M554 + 'O7 Amortization'!AH332+'O7 Amortization'!AH406+'O7 Amortization'!AH480+'O7 Amortization'!AH554)</f>
        <v>16351.000774278513</v>
      </c>
      <c r="K14" s="679">
        <f>IF(ISERROR('O7 Amortization'!N332+'O7 Amortization'!N406+'O7 Amortization'!N480+'O7 Amortization'!N554 + 'O7 Amortization'!AI332+'O7 Amortization'!AI406+'O7 Amortization'!AI480+'O7 Amortization'!AI554), "-", 'O7 Amortization'!N332+'O7 Amortization'!N406+'O7 Amortization'!N480+'O7 Amortization'!N554 + 'O7 Amortization'!AI332+'O7 Amortization'!AI406+'O7 Amortization'!AI480+'O7 Amortization'!AI554)</f>
        <v>1025.1611012390251</v>
      </c>
      <c r="L14" s="679">
        <f>IF(ISERROR('O7 Amortization'!O332+'O7 Amortization'!O406+'O7 Amortization'!O480+'O7 Amortization'!O554 + 'O7 Amortization'!AJ332+'O7 Amortization'!AJ406+'O7 Amortization'!AJ480+'O7 Amortization'!AJ554), "-", 'O7 Amortization'!O332+'O7 Amortization'!O406+'O7 Amortization'!O480+'O7 Amortization'!O554 + 'O7 Amortization'!AJ332+'O7 Amortization'!AJ406+'O7 Amortization'!AJ480+'O7 Amortization'!AJ554)</f>
        <v>766.29062843286795</v>
      </c>
      <c r="M14" s="679">
        <f>IF(ISERROR('O7 Amortization'!P332+'O7 Amortization'!P406+'O7 Amortization'!P480+'O7 Amortization'!P554 + 'O7 Amortization'!AK332+'O7 Amortization'!AK406+'O7 Amortization'!AK480+'O7 Amortization'!AK554), "-", 'O7 Amortization'!P332+'O7 Amortization'!P406+'O7 Amortization'!P480+'O7 Amortization'!P554 + 'O7 Amortization'!AK332+'O7 Amortization'!AK406+'O7 Amortization'!AK480+'O7 Amortization'!AK554)</f>
        <v>0</v>
      </c>
      <c r="N14" s="679">
        <f>IF(ISERROR('O7 Amortization'!Q332+'O7 Amortization'!Q406+'O7 Amortization'!Q480+'O7 Amortization'!Q554 + 'O7 Amortization'!AL332+'O7 Amortization'!AL406+'O7 Amortization'!AL480+'O7 Amortization'!AL554), "-", 'O7 Amortization'!Q332+'O7 Amortization'!Q406+'O7 Amortization'!Q480+'O7 Amortization'!Q554 + 'O7 Amortization'!AL332+'O7 Amortization'!AL406+'O7 Amortization'!AL480+'O7 Amortization'!AL554)</f>
        <v>0</v>
      </c>
      <c r="O14" s="679">
        <f>IF(ISERROR('O7 Amortization'!R332+'O7 Amortization'!R406+'O7 Amortization'!R480+'O7 Amortization'!R554 + 'O7 Amortization'!AM332+'O7 Amortization'!AM406+'O7 Amortization'!AM480+'O7 Amortization'!AM554), "-", 'O7 Amortization'!R332+'O7 Amortization'!R406+'O7 Amortization'!R480+'O7 Amortization'!R554 + 'O7 Amortization'!AM332+'O7 Amortization'!AM406+'O7 Amortization'!AM480+'O7 Amortization'!AM554)</f>
        <v>0</v>
      </c>
      <c r="P14" s="679">
        <f>IF(ISERROR('O7 Amortization'!S332+'O7 Amortization'!S406+'O7 Amortization'!S480+'O7 Amortization'!S554 + 'O7 Amortization'!AN332+'O7 Amortization'!AN406+'O7 Amortization'!AN480+'O7 Amortization'!AN554), "-", 'O7 Amortization'!S332+'O7 Amortization'!S406+'O7 Amortization'!S480+'O7 Amortization'!S554 + 'O7 Amortization'!AN332+'O7 Amortization'!AN406+'O7 Amortization'!AN480+'O7 Amortization'!AN554)</f>
        <v>0</v>
      </c>
      <c r="Q14" s="679">
        <f>IF(ISERROR('O7 Amortization'!T332+'O7 Amortization'!T406+'O7 Amortization'!T480+'O7 Amortization'!T554 + 'O7 Amortization'!AO332+'O7 Amortization'!AO406+'O7 Amortization'!AO480+'O7 Amortization'!AO554), "-", 'O7 Amortization'!T332+'O7 Amortization'!T406+'O7 Amortization'!T480+'O7 Amortization'!T554 + 'O7 Amortization'!AO332+'O7 Amortization'!AO406+'O7 Amortization'!AO480+'O7 Amortization'!AO554)</f>
        <v>0</v>
      </c>
      <c r="R14" s="679">
        <f>IF(ISERROR('O7 Amortization'!U332+'O7 Amortization'!U406+'O7 Amortization'!U480+'O7 Amortization'!U554 + 'O7 Amortization'!AP332+'O7 Amortization'!AP406+'O7 Amortization'!AP480+'O7 Amortization'!AP554), "-", 'O7 Amortization'!U332+'O7 Amortization'!U406+'O7 Amortization'!U480+'O7 Amortization'!U554 + 'O7 Amortization'!AP332+'O7 Amortization'!AP406+'O7 Amortization'!AP480+'O7 Amortization'!AP554)</f>
        <v>0</v>
      </c>
      <c r="S14" s="679">
        <f>IF(ISERROR('O7 Amortization'!V332+'O7 Amortization'!V406+'O7 Amortization'!V480+'O7 Amortization'!V554 + 'O7 Amortization'!AQ332+'O7 Amortization'!AQ406+'O7 Amortization'!AQ480+'O7 Amortization'!AQ554), "-", 'O7 Amortization'!V332+'O7 Amortization'!V406+'O7 Amortization'!V480+'O7 Amortization'!V554 + 'O7 Amortization'!AQ332+'O7 Amortization'!AQ406+'O7 Amortization'!AQ480+'O7 Amortization'!AQ554)</f>
        <v>0</v>
      </c>
      <c r="T14" s="679">
        <f>IF(ISERROR('O7 Amortization'!W332+'O7 Amortization'!W406+'O7 Amortization'!W480+'O7 Amortization'!W554 + 'O7 Amortization'!AR332+'O7 Amortization'!AR406+'O7 Amortization'!AR480+'O7 Amortization'!AR554), "-", 'O7 Amortization'!W332+'O7 Amortization'!W406+'O7 Amortization'!W480+'O7 Amortization'!W554 + 'O7 Amortization'!AR332+'O7 Amortization'!AR406+'O7 Amortization'!AR480+'O7 Amortization'!AR554)</f>
        <v>0</v>
      </c>
      <c r="U14" s="679">
        <f>IF(ISERROR('O7 Amortization'!X332+'O7 Amortization'!X406+'O7 Amortization'!X480+'O7 Amortization'!X554 + 'O7 Amortization'!AS332+'O7 Amortization'!AS406+'O7 Amortization'!AS480+'O7 Amortization'!AS554), "-", 'O7 Amortization'!X332+'O7 Amortization'!X406+'O7 Amortization'!X480+'O7 Amortization'!X554 + 'O7 Amortization'!AS332+'O7 Amortization'!AS406+'O7 Amortization'!AS480+'O7 Amortization'!AS554)</f>
        <v>0</v>
      </c>
      <c r="V14" s="679">
        <f>IF(ISERROR('O7 Amortization'!Y332+'O7 Amortization'!Y406+'O7 Amortization'!Y480+'O7 Amortization'!Y554 + 'O7 Amortization'!AT332+'O7 Amortization'!AT406+'O7 Amortization'!AT480+'O7 Amortization'!AT554), "-", 'O7 Amortization'!Y332+'O7 Amortization'!Y406+'O7 Amortization'!Y480+'O7 Amortization'!Y554 + 'O7 Amortization'!AT332+'O7 Amortization'!AT406+'O7 Amortization'!AT480+'O7 Amortization'!AT554)</f>
        <v>0</v>
      </c>
      <c r="W14" s="680">
        <f>IF(ISERROR('O7 Amortization'!Z332+'O7 Amortization'!Z406+'O7 Amortization'!Z480+'O7 Amortization'!Z554 + 'O7 Amortization'!AU332+'O7 Amortization'!AU406+'O7 Amortization'!AU480+'O7 Amortization'!AU554), "-", 'O7 Amortization'!Z332+'O7 Amortization'!Z406+'O7 Amortization'!Z480+'O7 Amortization'!Z554 + 'O7 Amortization'!AU332+'O7 Amortization'!AU406+'O7 Amortization'!AU480+'O7 Amortization'!AU554)</f>
        <v>0</v>
      </c>
      <c r="X14" s="776"/>
    </row>
    <row r="15" spans="1:25" s="663" customFormat="1" ht="12.75" x14ac:dyDescent="0.2">
      <c r="A15" s="813"/>
      <c r="B15" s="772" t="s">
        <v>1622</v>
      </c>
      <c r="C15" s="777">
        <f>SUM(D15:W15)</f>
        <v>6576.5700000000006</v>
      </c>
      <c r="D15" s="679">
        <f>IF(ISERROR('O7 Amortization'!G336+'O7 Amortization'!G410+'O7 Amortization'!G484+'O7 Amortization'!G558 + 'O7 Amortization'!AB336+'O7 Amortization'!AB410+'O7 Amortization'!AB484+'O7 Amortization'!AB558), "-", 'O7 Amortization'!G336+'O7 Amortization'!G410+'O7 Amortization'!G484+'O7 Amortization'!G558 + 'O7 Amortization'!AB336+'O7 Amortization'!AB410+'O7 Amortization'!AB484+'O7 Amortization'!AB558)</f>
        <v>3064.9860197212483</v>
      </c>
      <c r="E15" s="679">
        <f>IF(ISERROR('O7 Amortization'!H336+'O7 Amortization'!H410+'O7 Amortization'!H484+'O7 Amortization'!H558 + 'O7 Amortization'!AC336+'O7 Amortization'!AC410+'O7 Amortization'!AC484+'O7 Amortization'!AC558), "-", 'O7 Amortization'!H336+'O7 Amortization'!H410+'O7 Amortization'!H484+'O7 Amortization'!H558 + 'O7 Amortization'!AC336+'O7 Amortization'!AC410+'O7 Amortization'!AC484+'O7 Amortization'!AC558)</f>
        <v>607.17403844673242</v>
      </c>
      <c r="F15" s="679">
        <f>IF(ISERROR('O7 Amortization'!I336+'O7 Amortization'!I410+'O7 Amortization'!I484+'O7 Amortization'!I558 + 'O7 Amortization'!AD336+'O7 Amortization'!AD410+'O7 Amortization'!AD484+'O7 Amortization'!AD558), "-", 'O7 Amortization'!I336+'O7 Amortization'!I410+'O7 Amortization'!I484+'O7 Amortization'!I558 + 'O7 Amortization'!AD336+'O7 Amortization'!AD410+'O7 Amortization'!AD484+'O7 Amortization'!AD558)</f>
        <v>960.04035834423678</v>
      </c>
      <c r="G15" s="679">
        <f>IF(ISERROR('O7 Amortization'!J336+'O7 Amortization'!J410+'O7 Amortization'!J484+'O7 Amortization'!J558 + 'O7 Amortization'!AE336+'O7 Amortization'!AE410+'O7 Amortization'!AE484+'O7 Amortization'!AE558), "-", 'O7 Amortization'!J336+'O7 Amortization'!J410+'O7 Amortization'!J484+'O7 Amortization'!J558 + 'O7 Amortization'!AE336+'O7 Amortization'!AE410+'O7 Amortization'!AE484+'O7 Amortization'!AE558)</f>
        <v>0</v>
      </c>
      <c r="H15" s="679">
        <f>IF(ISERROR('O7 Amortization'!K336+'O7 Amortization'!K410+'O7 Amortization'!K484+'O7 Amortization'!K558 + 'O7 Amortization'!AF336+'O7 Amortization'!AF410+'O7 Amortization'!AF484+'O7 Amortization'!AF558), "-", 'O7 Amortization'!K336+'O7 Amortization'!K410+'O7 Amortization'!K484+'O7 Amortization'!K558 + 'O7 Amortization'!AF336+'O7 Amortization'!AF410+'O7 Amortization'!AF484+'O7 Amortization'!AF558)</f>
        <v>597.83582309203291</v>
      </c>
      <c r="I15" s="679">
        <f>IF(ISERROR('O7 Amortization'!L336+'O7 Amortization'!L410+'O7 Amortization'!L484+'O7 Amortization'!L558 + 'O7 Amortization'!AG336+'O7 Amortization'!AG410+'O7 Amortization'!AG484+'O7 Amortization'!AG558), "-", 'O7 Amortization'!L336+'O7 Amortization'!L410+'O7 Amortization'!L484+'O7 Amortization'!L558 + 'O7 Amortization'!AG336+'O7 Amortization'!AG410+'O7 Amortization'!AG484+'O7 Amortization'!AG558)</f>
        <v>868.22247504621669</v>
      </c>
      <c r="J15" s="679">
        <f>IF(ISERROR('O7 Amortization'!M336+'O7 Amortization'!M410+'O7 Amortization'!M484+'O7 Amortization'!M558 + 'O7 Amortization'!AH336+'O7 Amortization'!AH410+'O7 Amortization'!AH484+'O7 Amortization'!AH558), "-", 'O7 Amortization'!M336+'O7 Amortization'!M410+'O7 Amortization'!M484+'O7 Amortization'!M558 + 'O7 Amortization'!AH336+'O7 Amortization'!AH410+'O7 Amortization'!AH484+'O7 Amortization'!AH558)</f>
        <v>431.08108980268395</v>
      </c>
      <c r="K15" s="679">
        <f>IF(ISERROR('O7 Amortization'!N336+'O7 Amortization'!N410+'O7 Amortization'!N484+'O7 Amortization'!N558 + 'O7 Amortization'!AI336+'O7 Amortization'!AI410+'O7 Amortization'!AI484+'O7 Amortization'!AI558), "-", 'O7 Amortization'!N336+'O7 Amortization'!N410+'O7 Amortization'!N484+'O7 Amortization'!N558 + 'O7 Amortization'!AI336+'O7 Amortization'!AI410+'O7 Amortization'!AI484+'O7 Amortization'!AI558)</f>
        <v>27.027554511564052</v>
      </c>
      <c r="L15" s="679">
        <f>IF(ISERROR('O7 Amortization'!O336+'O7 Amortization'!O410+'O7 Amortization'!O484+'O7 Amortization'!O558 + 'O7 Amortization'!AJ336+'O7 Amortization'!AJ410+'O7 Amortization'!AJ484+'O7 Amortization'!AJ558), "-", 'O7 Amortization'!O336+'O7 Amortization'!O410+'O7 Amortization'!O484+'O7 Amortization'!O558 + 'O7 Amortization'!AJ336+'O7 Amortization'!AJ410+'O7 Amortization'!AJ484+'O7 Amortization'!AJ558)</f>
        <v>20.202641035285509</v>
      </c>
      <c r="M15" s="679">
        <f>IF(ISERROR('O7 Amortization'!P336+'O7 Amortization'!P410+'O7 Amortization'!P484+'O7 Amortization'!P558 + 'O7 Amortization'!AK336+'O7 Amortization'!AK410+'O7 Amortization'!AK484+'O7 Amortization'!AK558), "-", 'O7 Amortization'!P336+'O7 Amortization'!P410+'O7 Amortization'!P484+'O7 Amortization'!P558 + 'O7 Amortization'!AK336+'O7 Amortization'!AK410+'O7 Amortization'!AK484+'O7 Amortization'!AK558)</f>
        <v>0</v>
      </c>
      <c r="N15" s="679">
        <f>IF(ISERROR('O7 Amortization'!Q336+'O7 Amortization'!Q410+'O7 Amortization'!Q484+'O7 Amortization'!Q558 + 'O7 Amortization'!AL336+'O7 Amortization'!AL410+'O7 Amortization'!AL484+'O7 Amortization'!AL558), "-", 'O7 Amortization'!Q336+'O7 Amortization'!Q410+'O7 Amortization'!Q484+'O7 Amortization'!Q558 + 'O7 Amortization'!AL336+'O7 Amortization'!AL410+'O7 Amortization'!AL484+'O7 Amortization'!AL558)</f>
        <v>0</v>
      </c>
      <c r="O15" s="679">
        <f>IF(ISERROR('O7 Amortization'!R336+'O7 Amortization'!R410+'O7 Amortization'!R484+'O7 Amortization'!R558 + 'O7 Amortization'!AM336+'O7 Amortization'!AM410+'O7 Amortization'!AM484+'O7 Amortization'!AM558), "-", 'O7 Amortization'!R336+'O7 Amortization'!R410+'O7 Amortization'!R484+'O7 Amortization'!R558 + 'O7 Amortization'!AM336+'O7 Amortization'!AM410+'O7 Amortization'!AM484+'O7 Amortization'!AM558)</f>
        <v>0</v>
      </c>
      <c r="P15" s="679">
        <f>IF(ISERROR('O7 Amortization'!S336+'O7 Amortization'!S410+'O7 Amortization'!S484+'O7 Amortization'!S558 + 'O7 Amortization'!AN336+'O7 Amortization'!AN410+'O7 Amortization'!AN484+'O7 Amortization'!AN558), "-", 'O7 Amortization'!S336+'O7 Amortization'!S410+'O7 Amortization'!S484+'O7 Amortization'!S558 + 'O7 Amortization'!AN336+'O7 Amortization'!AN410+'O7 Amortization'!AN484+'O7 Amortization'!AN558)</f>
        <v>0</v>
      </c>
      <c r="Q15" s="679">
        <f>IF(ISERROR('O7 Amortization'!T336+'O7 Amortization'!T410+'O7 Amortization'!T484+'O7 Amortization'!T558 + 'O7 Amortization'!AO336+'O7 Amortization'!AO410+'O7 Amortization'!AO484+'O7 Amortization'!AO558), "-", 'O7 Amortization'!T336+'O7 Amortization'!T410+'O7 Amortization'!T484+'O7 Amortization'!T558 + 'O7 Amortization'!AO336+'O7 Amortization'!AO410+'O7 Amortization'!AO484+'O7 Amortization'!AO558)</f>
        <v>0</v>
      </c>
      <c r="R15" s="679">
        <f>IF(ISERROR('O7 Amortization'!U336+'O7 Amortization'!U410+'O7 Amortization'!U484+'O7 Amortization'!U558 + 'O7 Amortization'!AP336+'O7 Amortization'!AP410+'O7 Amortization'!AP484+'O7 Amortization'!AP558), "-", 'O7 Amortization'!U336+'O7 Amortization'!U410+'O7 Amortization'!U484+'O7 Amortization'!U558 + 'O7 Amortization'!AP336+'O7 Amortization'!AP410+'O7 Amortization'!AP484+'O7 Amortization'!AP558)</f>
        <v>0</v>
      </c>
      <c r="S15" s="679">
        <f>IF(ISERROR('O7 Amortization'!V336+'O7 Amortization'!V410+'O7 Amortization'!V484+'O7 Amortization'!V558 + 'O7 Amortization'!AQ336+'O7 Amortization'!AQ410+'O7 Amortization'!AQ484+'O7 Amortization'!AQ558), "-", 'O7 Amortization'!V336+'O7 Amortization'!V410+'O7 Amortization'!V484+'O7 Amortization'!V558 + 'O7 Amortization'!AQ336+'O7 Amortization'!AQ410+'O7 Amortization'!AQ484+'O7 Amortization'!AQ558)</f>
        <v>0</v>
      </c>
      <c r="T15" s="679">
        <f>IF(ISERROR('O7 Amortization'!W336+'O7 Amortization'!W410+'O7 Amortization'!W484+'O7 Amortization'!W558 + 'O7 Amortization'!AR336+'O7 Amortization'!AR410+'O7 Amortization'!AR484+'O7 Amortization'!AR558), "-", 'O7 Amortization'!W336+'O7 Amortization'!W410+'O7 Amortization'!W484+'O7 Amortization'!W558 + 'O7 Amortization'!AR336+'O7 Amortization'!AR410+'O7 Amortization'!AR484+'O7 Amortization'!AR558)</f>
        <v>0</v>
      </c>
      <c r="U15" s="679">
        <f>IF(ISERROR('O7 Amortization'!X336+'O7 Amortization'!X410+'O7 Amortization'!X484+'O7 Amortization'!X558 + 'O7 Amortization'!AS336+'O7 Amortization'!AS410+'O7 Amortization'!AS484+'O7 Amortization'!AS558), "-", 'O7 Amortization'!X336+'O7 Amortization'!X410+'O7 Amortization'!X484+'O7 Amortization'!X558 + 'O7 Amortization'!AS336+'O7 Amortization'!AS410+'O7 Amortization'!AS484+'O7 Amortization'!AS558)</f>
        <v>0</v>
      </c>
      <c r="V15" s="679">
        <f>IF(ISERROR('O7 Amortization'!Y336+'O7 Amortization'!Y410+'O7 Amortization'!Y484+'O7 Amortization'!Y558 + 'O7 Amortization'!AT336+'O7 Amortization'!AT410+'O7 Amortization'!AT484+'O7 Amortization'!AT558), "-", 'O7 Amortization'!Y336+'O7 Amortization'!Y410+'O7 Amortization'!Y484+'O7 Amortization'!Y558 + 'O7 Amortization'!AT336+'O7 Amortization'!AT410+'O7 Amortization'!AT484+'O7 Amortization'!AT558)</f>
        <v>0</v>
      </c>
      <c r="W15" s="680">
        <f>IF(ISERROR('O7 Amortization'!Z336+'O7 Amortization'!Z410+'O7 Amortization'!Z484+'O7 Amortization'!Z558 + 'O7 Amortization'!AU336+'O7 Amortization'!AU410+'O7 Amortization'!AU484+'O7 Amortization'!AU558), "-", 'O7 Amortization'!Z336+'O7 Amortization'!Z410+'O7 Amortization'!Z484+'O7 Amortization'!Z558 + 'O7 Amortization'!AU336+'O7 Amortization'!AU410+'O7 Amortization'!AU484+'O7 Amortization'!AU558)</f>
        <v>0</v>
      </c>
      <c r="X15" s="776"/>
    </row>
    <row r="16" spans="1:25" s="663" customFormat="1" ht="12.75" x14ac:dyDescent="0.2">
      <c r="A16" s="813"/>
      <c r="B16" s="772" t="s">
        <v>1623</v>
      </c>
      <c r="C16" s="777">
        <f>SUM(D16:W16)</f>
        <v>115376.58000000002</v>
      </c>
      <c r="D16" s="679">
        <f>IF(ISERROR('O7 Amortization'!G340+'O7 Amortization'!G414+'O7 Amortization'!G488+'O7 Amortization'!G562 + 'O7 Amortization'!AB340+'O7 Amortization'!AB414+'O7 Amortization'!AB488+'O7 Amortization'!AB562), "-", 'O7 Amortization'!G340+'O7 Amortization'!G414+'O7 Amortization'!G488+'O7 Amortization'!G562 + 'O7 Amortization'!AB340+'O7 Amortization'!AB414+'O7 Amortization'!AB488+'O7 Amortization'!AB562)</f>
        <v>53770.826540772803</v>
      </c>
      <c r="E16" s="679">
        <f>IF(ISERROR('O7 Amortization'!H340+'O7 Amortization'!H414+'O7 Amortization'!H488+'O7 Amortization'!H562 + 'O7 Amortization'!AC340+'O7 Amortization'!AC414+'O7 Amortization'!AC488+'O7 Amortization'!AC562), "-", 'O7 Amortization'!H340+'O7 Amortization'!H414+'O7 Amortization'!H488+'O7 Amortization'!H562 + 'O7 Amortization'!AC340+'O7 Amortization'!AC414+'O7 Amortization'!AC488+'O7 Amortization'!AC562)</f>
        <v>10652.006140096206</v>
      </c>
      <c r="F16" s="679">
        <f>IF(ISERROR('O7 Amortization'!I340+'O7 Amortization'!I414+'O7 Amortization'!I488+'O7 Amortization'!I562 + 'O7 Amortization'!AD340+'O7 Amortization'!AD414+'O7 Amortization'!AD488+'O7 Amortization'!AD562), "-", 'O7 Amortization'!I340+'O7 Amortization'!I414+'O7 Amortization'!I488+'O7 Amortization'!I562 + 'O7 Amortization'!AD340+'O7 Amortization'!AD414+'O7 Amortization'!AD488+'O7 Amortization'!AD562)</f>
        <v>16842.54454947374</v>
      </c>
      <c r="G16" s="679">
        <f>IF(ISERROR('O7 Amortization'!J340+'O7 Amortization'!J414+'O7 Amortization'!J488+'O7 Amortization'!J562 + 'O7 Amortization'!AE340+'O7 Amortization'!AE414+'O7 Amortization'!AE488+'O7 Amortization'!AE562), "-", 'O7 Amortization'!J340+'O7 Amortization'!J414+'O7 Amortization'!J488+'O7 Amortization'!J562 + 'O7 Amortization'!AE340+'O7 Amortization'!AE414+'O7 Amortization'!AE488+'O7 Amortization'!AE562)</f>
        <v>0</v>
      </c>
      <c r="H16" s="679">
        <f>IF(ISERROR('O7 Amortization'!K340+'O7 Amortization'!K414+'O7 Amortization'!K488+'O7 Amortization'!K562 + 'O7 Amortization'!AF340+'O7 Amortization'!AF414+'O7 Amortization'!AF488+'O7 Amortization'!AF562), "-", 'O7 Amortization'!K340+'O7 Amortization'!K414+'O7 Amortization'!K488+'O7 Amortization'!K562 + 'O7 Amortization'!AF340+'O7 Amortization'!AF414+'O7 Amortization'!AF488+'O7 Amortization'!AF562)</f>
        <v>10488.180414690909</v>
      </c>
      <c r="I16" s="679">
        <f>IF(ISERROR('O7 Amortization'!L340+'O7 Amortization'!L414+'O7 Amortization'!L488+'O7 Amortization'!L562 + 'O7 Amortization'!AG340+'O7 Amortization'!AG414+'O7 Amortization'!AG488+'O7 Amortization'!AG562), "-", 'O7 Amortization'!L340+'O7 Amortization'!L414+'O7 Amortization'!L488+'O7 Amortization'!L562 + 'O7 Amortization'!AG340+'O7 Amortization'!AG414+'O7 Amortization'!AG488+'O7 Amortization'!AG562)</f>
        <v>15231.730195218455</v>
      </c>
      <c r="J16" s="679">
        <f>IF(ISERROR('O7 Amortization'!M340+'O7 Amortization'!M414+'O7 Amortization'!M488+'O7 Amortization'!M562 + 'O7 Amortization'!AH340+'O7 Amortization'!AH414+'O7 Amortization'!AH488+'O7 Amortization'!AH562), "-", 'O7 Amortization'!M340+'O7 Amortization'!M414+'O7 Amortization'!M488+'O7 Amortization'!M562 + 'O7 Amortization'!AH340+'O7 Amortization'!AH414+'O7 Amortization'!AH488+'O7 Amortization'!AH562)</f>
        <v>7562.7054595490572</v>
      </c>
      <c r="K16" s="679">
        <f>IF(ISERROR('O7 Amortization'!N340+'O7 Amortization'!N414+'O7 Amortization'!N488+'O7 Amortization'!N562 + 'O7 Amortization'!AI340+'O7 Amortization'!AI414+'O7 Amortization'!AI488+'O7 Amortization'!AI562), "-", 'O7 Amortization'!N340+'O7 Amortization'!N414+'O7 Amortization'!N488+'O7 Amortization'!N562 + 'O7 Amortization'!AI340+'O7 Amortization'!AI414+'O7 Amortization'!AI488+'O7 Amortization'!AI562)</f>
        <v>474.16005688494613</v>
      </c>
      <c r="L16" s="679">
        <f>IF(ISERROR('O7 Amortization'!O340+'O7 Amortization'!O414+'O7 Amortization'!O488+'O7 Amortization'!O562 + 'O7 Amortization'!AJ340+'O7 Amortization'!AJ414+'O7 Amortization'!AJ488+'O7 Amortization'!AJ562), "-", 'O7 Amortization'!O340+'O7 Amortization'!O414+'O7 Amortization'!O488+'O7 Amortization'!O562 + 'O7 Amortization'!AJ340+'O7 Amortization'!AJ414+'O7 Amortization'!AJ488+'O7 Amortization'!AJ562)</f>
        <v>354.42664331390091</v>
      </c>
      <c r="M16" s="679">
        <f>IF(ISERROR('O7 Amortization'!P340+'O7 Amortization'!P414+'O7 Amortization'!P488+'O7 Amortization'!P562 + 'O7 Amortization'!AK340+'O7 Amortization'!AK414+'O7 Amortization'!AK488+'O7 Amortization'!AK562), "-", 'O7 Amortization'!P340+'O7 Amortization'!P414+'O7 Amortization'!P488+'O7 Amortization'!P562 + 'O7 Amortization'!AK340+'O7 Amortization'!AK414+'O7 Amortization'!AK488+'O7 Amortization'!AK562)</f>
        <v>0</v>
      </c>
      <c r="N16" s="679">
        <f>IF(ISERROR('O7 Amortization'!Q340+'O7 Amortization'!Q414+'O7 Amortization'!Q488+'O7 Amortization'!Q562 + 'O7 Amortization'!AL340+'O7 Amortization'!AL414+'O7 Amortization'!AL488+'O7 Amortization'!AL562), "-", 'O7 Amortization'!Q340+'O7 Amortization'!Q414+'O7 Amortization'!Q488+'O7 Amortization'!Q562 + 'O7 Amortization'!AL340+'O7 Amortization'!AL414+'O7 Amortization'!AL488+'O7 Amortization'!AL562)</f>
        <v>0</v>
      </c>
      <c r="O16" s="679">
        <f>IF(ISERROR('O7 Amortization'!R340+'O7 Amortization'!R414+'O7 Amortization'!R488+'O7 Amortization'!R562 + 'O7 Amortization'!AM340+'O7 Amortization'!AM414+'O7 Amortization'!AM488+'O7 Amortization'!AM562), "-", 'O7 Amortization'!R340+'O7 Amortization'!R414+'O7 Amortization'!R488+'O7 Amortization'!R562 + 'O7 Amortization'!AM340+'O7 Amortization'!AM414+'O7 Amortization'!AM488+'O7 Amortization'!AM562)</f>
        <v>0</v>
      </c>
      <c r="P16" s="679">
        <f>IF(ISERROR('O7 Amortization'!S340+'O7 Amortization'!S414+'O7 Amortization'!S488+'O7 Amortization'!S562 + 'O7 Amortization'!AN340+'O7 Amortization'!AN414+'O7 Amortization'!AN488+'O7 Amortization'!AN562), "-", 'O7 Amortization'!S340+'O7 Amortization'!S414+'O7 Amortization'!S488+'O7 Amortization'!S562 + 'O7 Amortization'!AN340+'O7 Amortization'!AN414+'O7 Amortization'!AN488+'O7 Amortization'!AN562)</f>
        <v>0</v>
      </c>
      <c r="Q16" s="679">
        <f>IF(ISERROR('O7 Amortization'!T340+'O7 Amortization'!T414+'O7 Amortization'!T488+'O7 Amortization'!T562 + 'O7 Amortization'!AO340+'O7 Amortization'!AO414+'O7 Amortization'!AO488+'O7 Amortization'!AO562), "-", 'O7 Amortization'!T340+'O7 Amortization'!T414+'O7 Amortization'!T488+'O7 Amortization'!T562 + 'O7 Amortization'!AO340+'O7 Amortization'!AO414+'O7 Amortization'!AO488+'O7 Amortization'!AO562)</f>
        <v>0</v>
      </c>
      <c r="R16" s="679">
        <f>IF(ISERROR('O7 Amortization'!U340+'O7 Amortization'!U414+'O7 Amortization'!U488+'O7 Amortization'!U562 + 'O7 Amortization'!AP340+'O7 Amortization'!AP414+'O7 Amortization'!AP488+'O7 Amortization'!AP562), "-", 'O7 Amortization'!U340+'O7 Amortization'!U414+'O7 Amortization'!U488+'O7 Amortization'!U562 + 'O7 Amortization'!AP340+'O7 Amortization'!AP414+'O7 Amortization'!AP488+'O7 Amortization'!AP562)</f>
        <v>0</v>
      </c>
      <c r="S16" s="679">
        <f>IF(ISERROR('O7 Amortization'!V340+'O7 Amortization'!V414+'O7 Amortization'!V488+'O7 Amortization'!V562 + 'O7 Amortization'!AQ340+'O7 Amortization'!AQ414+'O7 Amortization'!AQ488+'O7 Amortization'!AQ562), "-", 'O7 Amortization'!V340+'O7 Amortization'!V414+'O7 Amortization'!V488+'O7 Amortization'!V562 + 'O7 Amortization'!AQ340+'O7 Amortization'!AQ414+'O7 Amortization'!AQ488+'O7 Amortization'!AQ562)</f>
        <v>0</v>
      </c>
      <c r="T16" s="679">
        <f>IF(ISERROR('O7 Amortization'!W340+'O7 Amortization'!W414+'O7 Amortization'!W488+'O7 Amortization'!W562 + 'O7 Amortization'!AR340+'O7 Amortization'!AR414+'O7 Amortization'!AR488+'O7 Amortization'!AR562), "-", 'O7 Amortization'!W340+'O7 Amortization'!W414+'O7 Amortization'!W488+'O7 Amortization'!W562 + 'O7 Amortization'!AR340+'O7 Amortization'!AR414+'O7 Amortization'!AR488+'O7 Amortization'!AR562)</f>
        <v>0</v>
      </c>
      <c r="U16" s="679">
        <f>IF(ISERROR('O7 Amortization'!X340+'O7 Amortization'!X414+'O7 Amortization'!X488+'O7 Amortization'!X562 + 'O7 Amortization'!AS340+'O7 Amortization'!AS414+'O7 Amortization'!AS488+'O7 Amortization'!AS562), "-", 'O7 Amortization'!X340+'O7 Amortization'!X414+'O7 Amortization'!X488+'O7 Amortization'!X562 + 'O7 Amortization'!AS340+'O7 Amortization'!AS414+'O7 Amortization'!AS488+'O7 Amortization'!AS562)</f>
        <v>0</v>
      </c>
      <c r="V16" s="679">
        <f>IF(ISERROR('O7 Amortization'!Y340+'O7 Amortization'!Y414+'O7 Amortization'!Y488+'O7 Amortization'!Y562 + 'O7 Amortization'!AT340+'O7 Amortization'!AT414+'O7 Amortization'!AT488+'O7 Amortization'!AT562), "-", 'O7 Amortization'!Y340+'O7 Amortization'!Y414+'O7 Amortization'!Y488+'O7 Amortization'!Y562 + 'O7 Amortization'!AT340+'O7 Amortization'!AT414+'O7 Amortization'!AT488+'O7 Amortization'!AT562)</f>
        <v>0</v>
      </c>
      <c r="W16" s="680">
        <f>IF(ISERROR('O7 Amortization'!Z340+'O7 Amortization'!Z414+'O7 Amortization'!Z488+'O7 Amortization'!Z562 + 'O7 Amortization'!AU340+'O7 Amortization'!AU414+'O7 Amortization'!AU488+'O7 Amortization'!AU562), "-", 'O7 Amortization'!Z340+'O7 Amortization'!Z414+'O7 Amortization'!Z488+'O7 Amortization'!Z562 + 'O7 Amortization'!AU340+'O7 Amortization'!AU414+'O7 Amortization'!AU488+'O7 Amortization'!AU562)</f>
        <v>0</v>
      </c>
      <c r="X16" s="776"/>
    </row>
    <row r="17" spans="1:24" s="663" customFormat="1" ht="12.75" x14ac:dyDescent="0.2">
      <c r="A17" s="813"/>
      <c r="B17" s="772" t="s">
        <v>1584</v>
      </c>
      <c r="C17" s="777">
        <f t="shared" si="0"/>
        <v>1309196.4363025359</v>
      </c>
      <c r="D17" s="776">
        <f t="shared" ref="D17:W17" si="1">IF(ISERROR(D30*(D50/D32)),0,D30*(D50/D32))</f>
        <v>612170.35785228887</v>
      </c>
      <c r="E17" s="776">
        <f t="shared" si="1"/>
        <v>120667.45339185641</v>
      </c>
      <c r="F17" s="776">
        <f t="shared" si="1"/>
        <v>191724.61311379733</v>
      </c>
      <c r="G17" s="776">
        <f t="shared" si="1"/>
        <v>0</v>
      </c>
      <c r="H17" s="776">
        <f t="shared" si="1"/>
        <v>117914.64794344429</v>
      </c>
      <c r="I17" s="776">
        <f t="shared" si="1"/>
        <v>170900.66495379296</v>
      </c>
      <c r="J17" s="776">
        <f t="shared" si="1"/>
        <v>86361.41926500402</v>
      </c>
      <c r="K17" s="776">
        <f t="shared" si="1"/>
        <v>5414.6817897787087</v>
      </c>
      <c r="L17" s="776">
        <f t="shared" si="1"/>
        <v>4042.5979925733873</v>
      </c>
      <c r="M17" s="776">
        <f t="shared" si="1"/>
        <v>0</v>
      </c>
      <c r="N17" s="776">
        <f t="shared" si="1"/>
        <v>0</v>
      </c>
      <c r="O17" s="776">
        <f t="shared" si="1"/>
        <v>0</v>
      </c>
      <c r="P17" s="776">
        <f t="shared" si="1"/>
        <v>0</v>
      </c>
      <c r="Q17" s="776">
        <f t="shared" si="1"/>
        <v>0</v>
      </c>
      <c r="R17" s="776">
        <f t="shared" si="1"/>
        <v>0</v>
      </c>
      <c r="S17" s="776">
        <f t="shared" si="1"/>
        <v>0</v>
      </c>
      <c r="T17" s="776">
        <f t="shared" si="1"/>
        <v>0</v>
      </c>
      <c r="U17" s="776">
        <f t="shared" si="1"/>
        <v>0</v>
      </c>
      <c r="V17" s="776">
        <f t="shared" si="1"/>
        <v>0</v>
      </c>
      <c r="W17" s="664">
        <f t="shared" si="1"/>
        <v>0</v>
      </c>
      <c r="X17" s="776"/>
    </row>
    <row r="18" spans="1:24" s="663" customFormat="1" ht="12.75" x14ac:dyDescent="0.2">
      <c r="A18" s="813"/>
      <c r="B18" s="772" t="s">
        <v>1585</v>
      </c>
      <c r="C18" s="777">
        <f t="shared" si="0"/>
        <v>994476.19388524164</v>
      </c>
      <c r="D18" s="776">
        <f t="shared" ref="D18:W18" si="2">IF(ISERROR((D43/(D43+D58+D64))*D78),0,(D43/(D43+D58+D64))*D78)</f>
        <v>493635.71133114636</v>
      </c>
      <c r="E18" s="776">
        <f t="shared" si="2"/>
        <v>100148.42763000625</v>
      </c>
      <c r="F18" s="776">
        <f t="shared" si="2"/>
        <v>156346.77630420533</v>
      </c>
      <c r="G18" s="776">
        <f t="shared" si="2"/>
        <v>0</v>
      </c>
      <c r="H18" s="776">
        <f t="shared" si="2"/>
        <v>72134.039028532949</v>
      </c>
      <c r="I18" s="776">
        <f t="shared" si="2"/>
        <v>98016.630322192243</v>
      </c>
      <c r="J18" s="776">
        <f t="shared" si="2"/>
        <v>66789.847340575885</v>
      </c>
      <c r="K18" s="776">
        <f t="shared" si="2"/>
        <v>4195.5228821670053</v>
      </c>
      <c r="L18" s="776">
        <f t="shared" si="2"/>
        <v>3209.2390464156747</v>
      </c>
      <c r="M18" s="776">
        <f t="shared" si="2"/>
        <v>0</v>
      </c>
      <c r="N18" s="776">
        <f t="shared" si="2"/>
        <v>0</v>
      </c>
      <c r="O18" s="776">
        <f t="shared" si="2"/>
        <v>0</v>
      </c>
      <c r="P18" s="776">
        <f t="shared" si="2"/>
        <v>0</v>
      </c>
      <c r="Q18" s="776">
        <f t="shared" si="2"/>
        <v>0</v>
      </c>
      <c r="R18" s="776">
        <f t="shared" si="2"/>
        <v>0</v>
      </c>
      <c r="S18" s="776">
        <f t="shared" si="2"/>
        <v>0</v>
      </c>
      <c r="T18" s="776">
        <f t="shared" si="2"/>
        <v>0</v>
      </c>
      <c r="U18" s="776">
        <f t="shared" si="2"/>
        <v>0</v>
      </c>
      <c r="V18" s="776">
        <f t="shared" si="2"/>
        <v>0</v>
      </c>
      <c r="W18" s="664">
        <f t="shared" si="2"/>
        <v>0</v>
      </c>
      <c r="X18" s="776"/>
    </row>
    <row r="19" spans="1:24" s="776" customFormat="1" ht="12.75" x14ac:dyDescent="0.2">
      <c r="A19" s="778"/>
      <c r="B19" s="772" t="s">
        <v>765</v>
      </c>
      <c r="C19" s="777">
        <f t="shared" si="0"/>
        <v>613173.40707374504</v>
      </c>
      <c r="D19" s="776">
        <f>IF(ISERROR(D87/D89*D85),0, D87/D89*D85)</f>
        <v>275776.37521472649</v>
      </c>
      <c r="E19" s="776">
        <f t="shared" ref="E19:W19" si="3">IF(ISERROR(E87/E89*E85),0, E87/E89*E85)</f>
        <v>58666.307741780161</v>
      </c>
      <c r="F19" s="776">
        <f t="shared" si="3"/>
        <v>97955.136793611367</v>
      </c>
      <c r="G19" s="776">
        <f t="shared" si="3"/>
        <v>0</v>
      </c>
      <c r="H19" s="776">
        <f t="shared" si="3"/>
        <v>58806.506247464771</v>
      </c>
      <c r="I19" s="776">
        <f t="shared" si="3"/>
        <v>84305.797802613291</v>
      </c>
      <c r="J19" s="776">
        <f t="shared" si="3"/>
        <v>33792.041653154956</v>
      </c>
      <c r="K19" s="776">
        <f t="shared" si="3"/>
        <v>2135.3818871073895</v>
      </c>
      <c r="L19" s="776">
        <f t="shared" si="3"/>
        <v>1735.8597332864379</v>
      </c>
      <c r="M19" s="776">
        <f t="shared" si="3"/>
        <v>0</v>
      </c>
      <c r="N19" s="776">
        <f t="shared" si="3"/>
        <v>0</v>
      </c>
      <c r="O19" s="776">
        <f t="shared" si="3"/>
        <v>0</v>
      </c>
      <c r="P19" s="776">
        <f t="shared" si="3"/>
        <v>0</v>
      </c>
      <c r="Q19" s="776">
        <f t="shared" si="3"/>
        <v>0</v>
      </c>
      <c r="R19" s="776">
        <f t="shared" si="3"/>
        <v>0</v>
      </c>
      <c r="S19" s="776">
        <f t="shared" si="3"/>
        <v>0</v>
      </c>
      <c r="T19" s="776">
        <f t="shared" si="3"/>
        <v>0</v>
      </c>
      <c r="U19" s="776">
        <f t="shared" si="3"/>
        <v>0</v>
      </c>
      <c r="V19" s="776">
        <f t="shared" si="3"/>
        <v>0</v>
      </c>
      <c r="W19" s="664">
        <f t="shared" si="3"/>
        <v>0</v>
      </c>
    </row>
    <row r="20" spans="1:24" s="776" customFormat="1" ht="12.75" x14ac:dyDescent="0.2">
      <c r="A20" s="778"/>
      <c r="B20" s="772" t="s">
        <v>1586</v>
      </c>
      <c r="C20" s="777">
        <f t="shared" si="0"/>
        <v>1353375.1300571905</v>
      </c>
      <c r="D20" s="776">
        <f>IF(ISERROR(SUM(D18:D19)/D36*D34),0,SUM(D18:D18)/D36*D34)</f>
        <v>656518.08439119323</v>
      </c>
      <c r="E20" s="776">
        <f t="shared" ref="E20:W20" si="4">IF(ISERROR(SUM(E18:E19)/E36*E34),0,SUM(E18:E18)/E36*E34)</f>
        <v>136037.47228614386</v>
      </c>
      <c r="F20" s="776">
        <f t="shared" si="4"/>
        <v>216739.32338315871</v>
      </c>
      <c r="G20" s="776">
        <f t="shared" si="4"/>
        <v>0</v>
      </c>
      <c r="H20" s="776">
        <f t="shared" si="4"/>
        <v>101711.74714176646</v>
      </c>
      <c r="I20" s="776">
        <f t="shared" si="4"/>
        <v>138985.59062160048</v>
      </c>
      <c r="J20" s="776">
        <f t="shared" si="4"/>
        <v>93372.845164344093</v>
      </c>
      <c r="K20" s="776">
        <f t="shared" si="4"/>
        <v>5840.4121074661371</v>
      </c>
      <c r="L20" s="776">
        <f t="shared" si="4"/>
        <v>4169.6549615178019</v>
      </c>
      <c r="M20" s="776">
        <f t="shared" si="4"/>
        <v>0</v>
      </c>
      <c r="N20" s="776">
        <f t="shared" si="4"/>
        <v>0</v>
      </c>
      <c r="O20" s="776">
        <f t="shared" si="4"/>
        <v>0</v>
      </c>
      <c r="P20" s="776">
        <f t="shared" si="4"/>
        <v>0</v>
      </c>
      <c r="Q20" s="776">
        <f t="shared" si="4"/>
        <v>0</v>
      </c>
      <c r="R20" s="776">
        <f t="shared" si="4"/>
        <v>0</v>
      </c>
      <c r="S20" s="776">
        <f t="shared" si="4"/>
        <v>0</v>
      </c>
      <c r="T20" s="776">
        <f t="shared" si="4"/>
        <v>0</v>
      </c>
      <c r="U20" s="776">
        <f t="shared" si="4"/>
        <v>0</v>
      </c>
      <c r="V20" s="776">
        <f t="shared" si="4"/>
        <v>0</v>
      </c>
      <c r="W20" s="664">
        <f t="shared" si="4"/>
        <v>0</v>
      </c>
    </row>
    <row r="21" spans="1:24" s="776" customFormat="1" ht="12.75" x14ac:dyDescent="0.2">
      <c r="A21" s="778"/>
      <c r="B21" s="772" t="s">
        <v>1587</v>
      </c>
      <c r="C21" s="777">
        <f t="shared" si="0"/>
        <v>213872.84798702807</v>
      </c>
      <c r="D21" s="776">
        <f>IF(ISERROR('O4 Summary by Class &amp; Accounts'!E213*D52/(D28+D32)),0,('O4 Summary by Class &amp; Accounts'!E213*D52/(D28+D32)))</f>
        <v>99674.646370100047</v>
      </c>
      <c r="E21" s="776">
        <f>IF(ISERROR('O4 Summary by Class &amp; Accounts'!F213*E52/(E28+E32)),0,('O4 Summary by Class &amp; Accounts'!F213*E52/(E28+E32)))</f>
        <v>19745.557460254808</v>
      </c>
      <c r="F21" s="776">
        <f>IF(ISERROR('O4 Summary by Class &amp; Accounts'!G213*F52/(F28+F32)),0,('O4 Summary by Class &amp; Accounts'!G213*F52/(F28+F32)))</f>
        <v>31220.919966117432</v>
      </c>
      <c r="G21" s="776">
        <f>IF(ISERROR('O4 Summary by Class &amp; Accounts'!H213*G52/(G28+G32)),0,('O4 Summary by Class &amp; Accounts'!H213*G52/(G28+G32)))</f>
        <v>0</v>
      </c>
      <c r="H21" s="776">
        <f>IF(ISERROR('O4 Summary by Class &amp; Accounts'!I213*H52/(H28+H32)),0,('O4 Summary by Class &amp; Accounts'!I213*H52/(H28+H32)))</f>
        <v>19441.874733084594</v>
      </c>
      <c r="I21" s="776">
        <f>IF(ISERROR('O4 Summary by Class &amp; Accounts'!J213*I52/(I28+I32)),0,('O4 Summary by Class &amp; Accounts'!J213*I52/(I28+I32)))</f>
        <v>28234.963426905029</v>
      </c>
      <c r="J21" s="776">
        <f>IF(ISERROR('O4 Summary by Class &amp; Accounts'!K213*J52/(J28+J32)),0,('O4 Summary by Class &amp; Accounts'!K213*J52/(J28+J32)))</f>
        <v>14018.940023363517</v>
      </c>
      <c r="K21" s="776">
        <f>IF(ISERROR('O4 Summary by Class &amp; Accounts'!L213*K52/(K28+K32)),0,('O4 Summary by Class &amp; Accounts'!L213*K52/(K28+K32)))</f>
        <v>878.94754522689664</v>
      </c>
      <c r="L21" s="776">
        <f>IF(ISERROR('O4 Summary by Class &amp; Accounts'!M213*L52/(L28+L32)),0,('O4 Summary by Class &amp; Accounts'!M213*L52/(L28+L32)))</f>
        <v>656.99846197578881</v>
      </c>
      <c r="M21" s="776">
        <f>IF(ISERROR('O4 Summary by Class &amp; Accounts'!N213*M52/(M28+M32)),0,('O4 Summary by Class &amp; Accounts'!N213*M52/(M28+M32)))</f>
        <v>0</v>
      </c>
      <c r="N21" s="776">
        <f>IF(ISERROR('O4 Summary by Class &amp; Accounts'!O213*N52/(N28+N32)),0,('O4 Summary by Class &amp; Accounts'!O213*N52/(N28+N32)))</f>
        <v>0</v>
      </c>
      <c r="O21" s="776">
        <f>IF(ISERROR('O4 Summary by Class &amp; Accounts'!P213*O52/(O28+O32)),0,('O4 Summary by Class &amp; Accounts'!P213*O52/(O28+O32)))</f>
        <v>0</v>
      </c>
      <c r="P21" s="776">
        <f>IF(ISERROR('O4 Summary by Class &amp; Accounts'!Q213*P52/(P28+P32)),0,('O4 Summary by Class &amp; Accounts'!Q213*P52/(P28+P32)))</f>
        <v>0</v>
      </c>
      <c r="Q21" s="776">
        <f>IF(ISERROR('O4 Summary by Class &amp; Accounts'!R213*Q52/(Q28+Q32)),0,('O4 Summary by Class &amp; Accounts'!R213*Q52/(Q28+Q32)))</f>
        <v>0</v>
      </c>
      <c r="R21" s="776">
        <f>IF(ISERROR('O4 Summary by Class &amp; Accounts'!S213*R52/(R28+R32)),0,('O4 Summary by Class &amp; Accounts'!S213*R52/(R28+R32)))</f>
        <v>0</v>
      </c>
      <c r="S21" s="776">
        <f>IF(ISERROR('O4 Summary by Class &amp; Accounts'!T213*S52/(S28+S32)),0,('O4 Summary by Class &amp; Accounts'!T213*S52/(S28+S32)))</f>
        <v>0</v>
      </c>
      <c r="T21" s="776">
        <f>IF(ISERROR('O4 Summary by Class &amp; Accounts'!U213*T52/(T28+T32)),0,('O4 Summary by Class &amp; Accounts'!U213*T52/(T28+T32)))</f>
        <v>0</v>
      </c>
      <c r="U21" s="776">
        <f>IF(ISERROR('O4 Summary by Class &amp; Accounts'!V213*U52/(U28+U32)),0,('O4 Summary by Class &amp; Accounts'!V213*U52/(U28+U32)))</f>
        <v>0</v>
      </c>
      <c r="V21" s="776">
        <f>IF(ISERROR('O4 Summary by Class &amp; Accounts'!W213*V52/(V28+V32)),0,('O4 Summary by Class &amp; Accounts'!W213*V52/(V28+V32)))</f>
        <v>0</v>
      </c>
      <c r="W21" s="664">
        <f>IF(ISERROR('O4 Summary by Class &amp; Accounts'!X213*W52/(W28+W32)),0,('O4 Summary by Class &amp; Accounts'!X213*W52/(W28+W32)))</f>
        <v>0</v>
      </c>
    </row>
    <row r="22" spans="1:24" s="776" customFormat="1" ht="12.75" x14ac:dyDescent="0.2">
      <c r="A22" s="778"/>
      <c r="B22" s="772" t="s">
        <v>1588</v>
      </c>
      <c r="C22" s="777">
        <f t="shared" si="0"/>
        <v>590431.31828921847</v>
      </c>
      <c r="D22" s="776">
        <f>IF(ISERROR('O4 Summary by Class &amp; Accounts'!E211*D52/(D28+D32)),0,('O4 Summary by Class &amp; Accounts'!E211*D52/(D28+D32)))</f>
        <v>275168.32272172894</v>
      </c>
      <c r="E22" s="776">
        <f>IF(ISERROR('O4 Summary by Class &amp; Accounts'!F211*E52/(E28+E32)),0,('O4 Summary by Class &amp; Accounts'!F211*E52/(E28+E32)))</f>
        <v>54510.872377408399</v>
      </c>
      <c r="F22" s="776">
        <f>IF(ISERROR('O4 Summary by Class &amp; Accounts'!G211*F52/(F28+F32)),0,('O4 Summary by Class &amp; Accounts'!G211*F52/(F28+F32)))</f>
        <v>86190.505748139418</v>
      </c>
      <c r="G22" s="776">
        <f>IF(ISERROR('O4 Summary by Class &amp; Accounts'!H211*G52/(G28+G32)),0,('O4 Summary by Class &amp; Accounts'!H211*G52/(G28+G32)))</f>
        <v>0</v>
      </c>
      <c r="H22" s="776">
        <f>IF(ISERROR('O4 Summary by Class &amp; Accounts'!I211*H52/(H28+H32)),0,('O4 Summary by Class &amp; Accounts'!I211*H52/(H28+H32)))</f>
        <v>53672.506055398007</v>
      </c>
      <c r="I22" s="776">
        <f>IF(ISERROR('O4 Summary by Class &amp; Accounts'!J211*I52/(I28+I32)),0,('O4 Summary by Class &amp; Accounts'!J211*I52/(I28+I32)))</f>
        <v>77947.279586450954</v>
      </c>
      <c r="J22" s="776">
        <f>IF(ISERROR('O4 Summary by Class &amp; Accounts'!K211*J52/(J28+J32)),0,('O4 Summary by Class &amp; Accounts'!K211*J52/(J28+J32)))</f>
        <v>38701.599183427163</v>
      </c>
      <c r="K22" s="776">
        <f>IF(ISERROR('O4 Summary by Class &amp; Accounts'!L211*K52/(K28+K32)),0,('O4 Summary by Class &amp; Accounts'!L211*K52/(K28+K32)))</f>
        <v>2426.4798581017867</v>
      </c>
      <c r="L22" s="776">
        <f>IF(ISERROR('O4 Summary by Class &amp; Accounts'!M211*L52/(L28+L32)),0,('O4 Summary by Class &amp; Accounts'!M211*L52/(L28+L32)))</f>
        <v>1813.7527585637317</v>
      </c>
      <c r="M22" s="776">
        <f>IF(ISERROR('O4 Summary by Class &amp; Accounts'!N211*M52/(M28+M32)),0,('O4 Summary by Class &amp; Accounts'!N211*M52/(M28+M32)))</f>
        <v>0</v>
      </c>
      <c r="N22" s="776">
        <f>IF(ISERROR('O4 Summary by Class &amp; Accounts'!O211*N52/(N28+N32)),0,('O4 Summary by Class &amp; Accounts'!O211*N52/(N28+N32)))</f>
        <v>0</v>
      </c>
      <c r="O22" s="776">
        <f>IF(ISERROR('O4 Summary by Class &amp; Accounts'!P211*O52/(O28+O32)),0,('O4 Summary by Class &amp; Accounts'!P211*O52/(O28+O32)))</f>
        <v>0</v>
      </c>
      <c r="P22" s="776">
        <f>IF(ISERROR('O4 Summary by Class &amp; Accounts'!Q211*P52/(P28+P32)),0,('O4 Summary by Class &amp; Accounts'!Q211*P52/(P28+P32)))</f>
        <v>0</v>
      </c>
      <c r="Q22" s="776">
        <f>IF(ISERROR('O4 Summary by Class &amp; Accounts'!R211*Q52/(Q28+Q32)),0,('O4 Summary by Class &amp; Accounts'!R211*Q52/(Q28+Q32)))</f>
        <v>0</v>
      </c>
      <c r="R22" s="776">
        <f>IF(ISERROR('O4 Summary by Class &amp; Accounts'!S211*R52/(R28+R32)),0,('O4 Summary by Class &amp; Accounts'!S211*R52/(R28+R32)))</f>
        <v>0</v>
      </c>
      <c r="S22" s="776">
        <f>IF(ISERROR('O4 Summary by Class &amp; Accounts'!T211*S52/(S28+S32)),0,('O4 Summary by Class &amp; Accounts'!T211*S52/(S28+S32)))</f>
        <v>0</v>
      </c>
      <c r="T22" s="776">
        <f>IF(ISERROR('O4 Summary by Class &amp; Accounts'!U211*T52/(T28+T32)),0,('O4 Summary by Class &amp; Accounts'!U211*T52/(T28+T32)))</f>
        <v>0</v>
      </c>
      <c r="U22" s="776">
        <f>IF(ISERROR('O4 Summary by Class &amp; Accounts'!V211*U52/(U28+U32)),0,('O4 Summary by Class &amp; Accounts'!V211*U52/(U28+U32)))</f>
        <v>0</v>
      </c>
      <c r="V22" s="776">
        <f>IF(ISERROR('O4 Summary by Class &amp; Accounts'!W211*V52/(V28+V32)),0,('O4 Summary by Class &amp; Accounts'!W211*V52/(V28+V32)))</f>
        <v>0</v>
      </c>
      <c r="W22" s="664">
        <f>IF(ISERROR('O4 Summary by Class &amp; Accounts'!X211*W52/(W28+W32)),0,('O4 Summary by Class &amp; Accounts'!X211*W52/(W28+W32)))</f>
        <v>0</v>
      </c>
    </row>
    <row r="23" spans="1:24" s="776" customFormat="1" ht="12.75" x14ac:dyDescent="0.2">
      <c r="A23" s="778"/>
      <c r="B23" s="772" t="s">
        <v>1589</v>
      </c>
      <c r="C23" s="777">
        <f t="shared" si="0"/>
        <v>888617.06393976067</v>
      </c>
      <c r="D23" s="776">
        <f>IF(ISERROR(D52/(D28+D32)*'O1 Revenue to cost|RR'!D38),0,D52/(D28+D32)*'O1 Revenue to cost|RR'!D38)</f>
        <v>414136.68186624773</v>
      </c>
      <c r="E23" s="776">
        <f>IF(ISERROR(E52/(E28+E32)*'O1 Revenue to cost|RR'!E38),0,E52/(E28+E32)*'O1 Revenue to cost|RR'!E38)</f>
        <v>82040.51828612524</v>
      </c>
      <c r="F23" s="776">
        <f>IF(ISERROR(F52/(F28+F32)*'O1 Revenue to cost|RR'!F38),0,F52/(F28+F32)*'O1 Revenue to cost|RR'!F38)</f>
        <v>129719.32853988194</v>
      </c>
      <c r="G23" s="776">
        <f>IF(ISERROR(G52/(G28+G32)*'O1 Revenue to cost|RR'!G38),0,G52/(G28+G32)*'O1 Revenue to cost|RR'!G38)</f>
        <v>0</v>
      </c>
      <c r="H23" s="776">
        <f>IF(ISERROR(H52/(H28+H32)*'O1 Revenue to cost|RR'!H38),0,H52/(H28+H32)*'O1 Revenue to cost|RR'!H38)</f>
        <v>80778.751512422474</v>
      </c>
      <c r="I23" s="776">
        <f>IF(ISERROR(I52/(I28+I32)*'O1 Revenue to cost|RR'!I38),0,I52/(I28+I32)*'O1 Revenue to cost|RR'!I38)</f>
        <v>117313.02284049</v>
      </c>
      <c r="J23" s="776">
        <f>IF(ISERROR(J52/(J28+J32)*'O1 Revenue to cost|RR'!J38),0,J52/(J28+J32)*'O1 Revenue to cost|RR'!J38)</f>
        <v>58247.082041309259</v>
      </c>
      <c r="K23" s="776">
        <f>IF(ISERROR(K52/(K28+K32)*'O1 Revenue to cost|RR'!K38),0,K52/(K28+K32)*'O1 Revenue to cost|RR'!K38)</f>
        <v>3651.9258725350551</v>
      </c>
      <c r="L23" s="776">
        <f>IF(ISERROR(L52/(L28+L32)*'O1 Revenue to cost|RR'!L38),0,L52/(L28+L32)*'O1 Revenue to cost|RR'!L38)</f>
        <v>2729.7529807489823</v>
      </c>
      <c r="M23" s="776">
        <f>IF(ISERROR(M52/(M28+M32)*'O1 Revenue to cost|RR'!M38),0,M52/(M28+M32)*'O1 Revenue to cost|RR'!M38)</f>
        <v>0</v>
      </c>
      <c r="N23" s="776">
        <f>IF(ISERROR(N52/(N28+N32)*'O1 Revenue to cost|RR'!N38),0,N52/(N28+N32)*'O1 Revenue to cost|RR'!N38)</f>
        <v>0</v>
      </c>
      <c r="O23" s="776">
        <f>IF(ISERROR(O52/(O28+O32)*'O1 Revenue to cost|RR'!O38),0,O52/(O28+O32)*'O1 Revenue to cost|RR'!O38)</f>
        <v>0</v>
      </c>
      <c r="P23" s="776">
        <f>IF(ISERROR(P52/(P28+P32)*'O1 Revenue to cost|RR'!P38),0,P52/(P28+P32)*'O1 Revenue to cost|RR'!P38)</f>
        <v>0</v>
      </c>
      <c r="Q23" s="776">
        <f>IF(ISERROR(Q52/(Q28+Q32)*'O1 Revenue to cost|RR'!Q38),0,Q52/(Q28+Q32)*'O1 Revenue to cost|RR'!Q38)</f>
        <v>0</v>
      </c>
      <c r="R23" s="776">
        <f>IF(ISERROR(R52/(R28+R32)*'O1 Revenue to cost|RR'!R38),0,R52/(R28+R32)*'O1 Revenue to cost|RR'!R38)</f>
        <v>0</v>
      </c>
      <c r="S23" s="776">
        <f>IF(ISERROR(S52/(S28+S32)*'O1 Revenue to cost|RR'!S38),0,S52/(S28+S32)*'O1 Revenue to cost|RR'!S38)</f>
        <v>0</v>
      </c>
      <c r="T23" s="776">
        <f>IF(ISERROR(T52/(T28+T32)*'O1 Revenue to cost|RR'!T38),0,T52/(T28+T32)*'O1 Revenue to cost|RR'!T38)</f>
        <v>0</v>
      </c>
      <c r="U23" s="776">
        <f>IF(ISERROR(U52/(U28+U32)*'O1 Revenue to cost|RR'!U38),0,U52/(U28+U32)*'O1 Revenue to cost|RR'!U38)</f>
        <v>0</v>
      </c>
      <c r="V23" s="776">
        <f>IF(ISERROR(V52/(V28+V32)*'O1 Revenue to cost|RR'!V38),0,V52/(V28+V32)*'O1 Revenue to cost|RR'!V38)</f>
        <v>0</v>
      </c>
      <c r="W23" s="664">
        <f>IF(ISERROR(W52/(W28+W32)*'O1 Revenue to cost|RR'!W38),0,W52/(W28+W32)*'O1 Revenue to cost|RR'!W38)</f>
        <v>0</v>
      </c>
    </row>
    <row r="24" spans="1:24" s="805" customFormat="1" ht="19.5" customHeight="1" x14ac:dyDescent="0.2">
      <c r="B24" s="911" t="s">
        <v>809</v>
      </c>
      <c r="C24" s="2251">
        <f>IF(SUM(C13:C23)=SUM(D24:W24), SUM(C13:C23), "Error - Please Revise")</f>
        <v>6383490.21753472</v>
      </c>
      <c r="D24" s="913">
        <f>SUM(D13:D23)</f>
        <v>3022981.7198694558</v>
      </c>
      <c r="E24" s="913">
        <f t="shared" ref="E24:W24" si="5">SUM(E13:E23)</f>
        <v>610624.72395402764</v>
      </c>
      <c r="F24" s="913">
        <f t="shared" si="5"/>
        <v>971258.51009213843</v>
      </c>
      <c r="G24" s="913">
        <f t="shared" si="5"/>
        <v>0</v>
      </c>
      <c r="H24" s="913">
        <f t="shared" si="5"/>
        <v>542671.32639386761</v>
      </c>
      <c r="I24" s="913">
        <f t="shared" si="5"/>
        <v>771197.22715326177</v>
      </c>
      <c r="J24" s="913">
        <f t="shared" si="5"/>
        <v>418836.73865419475</v>
      </c>
      <c r="K24" s="913">
        <f t="shared" si="5"/>
        <v>26270.84417904542</v>
      </c>
      <c r="L24" s="913">
        <f t="shared" si="5"/>
        <v>19649.127238728659</v>
      </c>
      <c r="M24" s="913">
        <f t="shared" si="5"/>
        <v>0</v>
      </c>
      <c r="N24" s="913">
        <f t="shared" si="5"/>
        <v>0</v>
      </c>
      <c r="O24" s="913">
        <f t="shared" si="5"/>
        <v>0</v>
      </c>
      <c r="P24" s="913">
        <f t="shared" si="5"/>
        <v>0</v>
      </c>
      <c r="Q24" s="913">
        <f t="shared" si="5"/>
        <v>0</v>
      </c>
      <c r="R24" s="913">
        <f t="shared" si="5"/>
        <v>0</v>
      </c>
      <c r="S24" s="913">
        <f t="shared" si="5"/>
        <v>0</v>
      </c>
      <c r="T24" s="913">
        <f t="shared" si="5"/>
        <v>0</v>
      </c>
      <c r="U24" s="913">
        <f t="shared" si="5"/>
        <v>0</v>
      </c>
      <c r="V24" s="913">
        <f t="shared" si="5"/>
        <v>0</v>
      </c>
      <c r="W24" s="914">
        <f t="shared" si="5"/>
        <v>0</v>
      </c>
      <c r="X24" s="835"/>
    </row>
    <row r="25" spans="1:24" s="663" customFormat="1" ht="12.75" x14ac:dyDescent="0.2">
      <c r="A25" s="660"/>
      <c r="B25" s="779"/>
      <c r="C25" s="777"/>
      <c r="D25" s="776"/>
      <c r="E25" s="776"/>
      <c r="F25" s="776"/>
      <c r="G25" s="776"/>
      <c r="H25" s="776"/>
      <c r="I25" s="776"/>
      <c r="J25" s="776"/>
      <c r="K25" s="776"/>
      <c r="L25" s="776"/>
      <c r="M25" s="776"/>
      <c r="N25" s="776"/>
      <c r="O25" s="776"/>
      <c r="P25" s="776"/>
      <c r="Q25" s="776"/>
      <c r="R25" s="776"/>
      <c r="S25" s="776"/>
      <c r="T25" s="776"/>
      <c r="U25" s="776"/>
      <c r="V25" s="776"/>
      <c r="W25" s="664"/>
      <c r="X25" s="776"/>
    </row>
    <row r="26" spans="1:24" s="663" customFormat="1" ht="12.75" x14ac:dyDescent="0.2">
      <c r="B26" s="779" t="s">
        <v>353</v>
      </c>
      <c r="C26" s="777">
        <f>SUM(D26:W26)</f>
        <v>22520169.509999994</v>
      </c>
      <c r="D26" s="776">
        <f>SUM('O4 Summary by Class &amp; Accounts'!E61:E74)+SUM('O4 Summary by Class &amp; Accounts'!E75:E77)+SUM('O4 Summary by Class &amp; Accounts'!E78) +SUM('O4 Summary by Class &amp; Accounts'!E80:E81)</f>
        <v>11735301.881106993</v>
      </c>
      <c r="E26" s="776">
        <f>SUM('O4 Summary by Class &amp; Accounts'!F61:F74)+SUM('O4 Summary by Class &amp; Accounts'!F75:F77)+SUM('O4 Summary by Class &amp; Accounts'!F78) +SUM('O4 Summary by Class &amp; Accounts'!F80:F81)</f>
        <v>2957820.3709128052</v>
      </c>
      <c r="F26" s="776">
        <f>SUM('O4 Summary by Class &amp; Accounts'!G61:G74)+SUM('O4 Summary by Class &amp; Accounts'!G75:G77)+SUM('O4 Summary by Class &amp; Accounts'!G78) +SUM('O4 Summary by Class &amp; Accounts'!G80:G81)</f>
        <v>3552656.923618691</v>
      </c>
      <c r="G26" s="776">
        <f>SUM('O4 Summary by Class &amp; Accounts'!H61:H74)+SUM('O4 Summary by Class &amp; Accounts'!H75:H77)+SUM('O4 Summary by Class &amp; Accounts'!H78) +SUM('O4 Summary by Class &amp; Accounts'!H80:H81)</f>
        <v>0</v>
      </c>
      <c r="H26" s="776">
        <f>SUM('O4 Summary by Class &amp; Accounts'!I61:I74)+SUM('O4 Summary by Class &amp; Accounts'!I75:I77)+SUM('O4 Summary by Class &amp; Accounts'!I78) +SUM('O4 Summary by Class &amp; Accounts'!I80:I81)</f>
        <v>1299611.0554555212</v>
      </c>
      <c r="I26" s="776">
        <f>SUM('O4 Summary by Class &amp; Accounts'!J61:J74)+SUM('O4 Summary by Class &amp; Accounts'!J75:J77)+SUM('O4 Summary by Class &amp; Accounts'!J78) +SUM('O4 Summary by Class &amp; Accounts'!J80:J81)</f>
        <v>1704029.3149097268</v>
      </c>
      <c r="J26" s="776">
        <f>SUM('O4 Summary by Class &amp; Accounts'!K61:K74)+SUM('O4 Summary by Class &amp; Accounts'!K75:K77)+SUM('O4 Summary by Class &amp; Accounts'!K78) +SUM('O4 Summary by Class &amp; Accounts'!K80:K81)</f>
        <v>1136971.7509945014</v>
      </c>
      <c r="K26" s="776">
        <f>SUM('O4 Summary by Class &amp; Accounts'!L61:L74)+SUM('O4 Summary by Class &amp; Accounts'!L75:L77)+SUM('O4 Summary by Class &amp; Accounts'!L78) +SUM('O4 Summary by Class &amp; Accounts'!L80:L81)</f>
        <v>71836.960562866749</v>
      </c>
      <c r="L26" s="776">
        <f>SUM('O4 Summary by Class &amp; Accounts'!M61:M74)+SUM('O4 Summary by Class &amp; Accounts'!M75:M77)+SUM('O4 Summary by Class &amp; Accounts'!M78) +SUM('O4 Summary by Class &amp; Accounts'!M80:M81)</f>
        <v>61941.252438891141</v>
      </c>
      <c r="M26" s="776">
        <f>SUM('O4 Summary by Class &amp; Accounts'!N61:N74)+SUM('O4 Summary by Class &amp; Accounts'!N75:N77)+SUM('O4 Summary by Class &amp; Accounts'!N78) +SUM('O4 Summary by Class &amp; Accounts'!N80:N81)</f>
        <v>0</v>
      </c>
      <c r="N26" s="776">
        <f>SUM('O4 Summary by Class &amp; Accounts'!O61:O74)+SUM('O4 Summary by Class &amp; Accounts'!O75:O77)+SUM('O4 Summary by Class &amp; Accounts'!O78) +SUM('O4 Summary by Class &amp; Accounts'!O80:O81)</f>
        <v>0</v>
      </c>
      <c r="O26" s="776">
        <f>SUM('O4 Summary by Class &amp; Accounts'!P61:P74)+SUM('O4 Summary by Class &amp; Accounts'!P75:P77)+SUM('O4 Summary by Class &amp; Accounts'!P78) +SUM('O4 Summary by Class &amp; Accounts'!P80:P81)</f>
        <v>0</v>
      </c>
      <c r="P26" s="776">
        <f>SUM('O4 Summary by Class &amp; Accounts'!Q61:Q74)+SUM('O4 Summary by Class &amp; Accounts'!Q75:Q77)+SUM('O4 Summary by Class &amp; Accounts'!Q78) +SUM('O4 Summary by Class &amp; Accounts'!Q80:Q81)</f>
        <v>0</v>
      </c>
      <c r="Q26" s="776">
        <f>SUM('O4 Summary by Class &amp; Accounts'!R61:R74)+SUM('O4 Summary by Class &amp; Accounts'!R75:R77)+SUM('O4 Summary by Class &amp; Accounts'!R78) +SUM('O4 Summary by Class &amp; Accounts'!R80:R81)</f>
        <v>0</v>
      </c>
      <c r="R26" s="776">
        <f>SUM('O4 Summary by Class &amp; Accounts'!S61:S74)+SUM('O4 Summary by Class &amp; Accounts'!S75:S77)+SUM('O4 Summary by Class &amp; Accounts'!S78) +SUM('O4 Summary by Class &amp; Accounts'!S80:S81)</f>
        <v>0</v>
      </c>
      <c r="S26" s="776">
        <f>SUM('O4 Summary by Class &amp; Accounts'!T61:T74)+SUM('O4 Summary by Class &amp; Accounts'!T75:T77)+SUM('O4 Summary by Class &amp; Accounts'!T78) +SUM('O4 Summary by Class &amp; Accounts'!T80:T81)</f>
        <v>0</v>
      </c>
      <c r="T26" s="776">
        <f>SUM('O4 Summary by Class &amp; Accounts'!U61:U74)+SUM('O4 Summary by Class &amp; Accounts'!U75:U77)+SUM('O4 Summary by Class &amp; Accounts'!U78) +SUM('O4 Summary by Class &amp; Accounts'!U80:U81)</f>
        <v>0</v>
      </c>
      <c r="U26" s="776">
        <f>SUM('O4 Summary by Class &amp; Accounts'!V61:V74)+SUM('O4 Summary by Class &amp; Accounts'!V75:V77)+SUM('O4 Summary by Class &amp; Accounts'!V78) +SUM('O4 Summary by Class &amp; Accounts'!V80:V81)</f>
        <v>0</v>
      </c>
      <c r="V26" s="776">
        <f>SUM('O4 Summary by Class &amp; Accounts'!W61:W74)+SUM('O4 Summary by Class &amp; Accounts'!W75:W77)+SUM('O4 Summary by Class &amp; Accounts'!W78) +SUM('O4 Summary by Class &amp; Accounts'!W80:W81)</f>
        <v>0</v>
      </c>
      <c r="W26" s="664">
        <f>SUM('O4 Summary by Class &amp; Accounts'!X61:X74)+SUM('O4 Summary by Class &amp; Accounts'!X75:X77)+SUM('O4 Summary by Class &amp; Accounts'!X78) +SUM('O4 Summary by Class &amp; Accounts'!X80:X81)</f>
        <v>0</v>
      </c>
      <c r="X26" s="776"/>
    </row>
    <row r="27" spans="1:24" s="663" customFormat="1" ht="12.75" x14ac:dyDescent="0.2">
      <c r="B27" s="779" t="s">
        <v>354</v>
      </c>
      <c r="C27" s="777">
        <f>SUM(D27:W27)</f>
        <v>-5033997.5</v>
      </c>
      <c r="D27" s="776">
        <f>'O7 Amortization'!AW81+'O7 Amortization'!AW152+'O7 Amortization'!AW223+'O7 Amortization'!AW294</f>
        <v>-2623225.3849157603</v>
      </c>
      <c r="E27" s="776">
        <f>'O7 Amortization'!AX81+'O7 Amortization'!AX152+'O7 Amortization'!AX223+'O7 Amortization'!AX294</f>
        <v>-661169.99456919893</v>
      </c>
      <c r="F27" s="776">
        <f>'O7 Amortization'!AY81+'O7 Amortization'!AY152+'O7 Amortization'!AY223+'O7 Amortization'!AY294</f>
        <v>-794135.49990877404</v>
      </c>
      <c r="G27" s="776">
        <f>'O7 Amortization'!AZ81+'O7 Amortization'!AZ152+'O7 Amortization'!AZ223+'O7 Amortization'!AZ294</f>
        <v>0</v>
      </c>
      <c r="H27" s="776">
        <f>'O7 Amortization'!BA81+'O7 Amortization'!BA152+'O7 Amortization'!BA223+'O7 Amortization'!BA294</f>
        <v>-290505.7531307835</v>
      </c>
      <c r="I27" s="776">
        <f>'O7 Amortization'!BB81+'O7 Amortization'!BB152+'O7 Amortization'!BB223+'O7 Amortization'!BB294</f>
        <v>-380906.51615092042</v>
      </c>
      <c r="J27" s="776">
        <f>'O7 Amortization'!BC81+'O7 Amortization'!BC152+'O7 Amortization'!BC223+'O7 Amortization'!BC294</f>
        <v>-254150.52713237519</v>
      </c>
      <c r="K27" s="776">
        <f>'O7 Amortization'!BD81+'O7 Amortization'!BD152+'O7 Amortization'!BD223+'O7 Amortization'!BD294</f>
        <v>-16057.919977933141</v>
      </c>
      <c r="L27" s="776">
        <f>'O7 Amortization'!BE81+'O7 Amortization'!BE152+'O7 Amortization'!BE223+'O7 Amortization'!BE294</f>
        <v>-13845.904214255042</v>
      </c>
      <c r="M27" s="776">
        <f>'O7 Amortization'!BF81+'O7 Amortization'!BF152+'O7 Amortization'!BF223+'O7 Amortization'!BF294</f>
        <v>0</v>
      </c>
      <c r="N27" s="776">
        <f>'O7 Amortization'!BG81+'O7 Amortization'!BG152+'O7 Amortization'!BG223+'O7 Amortization'!BG294</f>
        <v>0</v>
      </c>
      <c r="O27" s="776">
        <f>'O7 Amortization'!BH81+'O7 Amortization'!BH152+'O7 Amortization'!BH223+'O7 Amortization'!BH294</f>
        <v>0</v>
      </c>
      <c r="P27" s="776">
        <f>'O7 Amortization'!BI81+'O7 Amortization'!BI152+'O7 Amortization'!BI223+'O7 Amortization'!BI294</f>
        <v>0</v>
      </c>
      <c r="Q27" s="776">
        <f>'O7 Amortization'!BJ81+'O7 Amortization'!BJ152+'O7 Amortization'!BJ223+'O7 Amortization'!BJ294</f>
        <v>0</v>
      </c>
      <c r="R27" s="776">
        <f>'O7 Amortization'!BK81+'O7 Amortization'!BK152+'O7 Amortization'!BK223+'O7 Amortization'!BK294</f>
        <v>0</v>
      </c>
      <c r="S27" s="776">
        <f>'O7 Amortization'!BL81+'O7 Amortization'!BL152+'O7 Amortization'!BL223+'O7 Amortization'!BL294</f>
        <v>0</v>
      </c>
      <c r="T27" s="776">
        <f>'O7 Amortization'!BM81+'O7 Amortization'!BM152+'O7 Amortization'!BM223+'O7 Amortization'!BM294</f>
        <v>0</v>
      </c>
      <c r="U27" s="776">
        <f>'O7 Amortization'!BN81+'O7 Amortization'!BN152+'O7 Amortization'!BN223+'O7 Amortization'!BN294</f>
        <v>0</v>
      </c>
      <c r="V27" s="776">
        <f>'O7 Amortization'!BO81+'O7 Amortization'!BO152+'O7 Amortization'!BO223+'O7 Amortization'!BO294</f>
        <v>0</v>
      </c>
      <c r="W27" s="664">
        <f>'O7 Amortization'!BP81+'O7 Amortization'!BP152+'O7 Amortization'!BP223+'O7 Amortization'!BP294</f>
        <v>0</v>
      </c>
      <c r="X27" s="776"/>
    </row>
    <row r="28" spans="1:24" s="663" customFormat="1" ht="12.75" x14ac:dyDescent="0.2">
      <c r="B28" s="779" t="s">
        <v>355</v>
      </c>
      <c r="C28" s="777">
        <f>SUM(D28:W28)</f>
        <v>17486172.009999994</v>
      </c>
      <c r="D28" s="776">
        <f>D26+D27</f>
        <v>9112076.4961912334</v>
      </c>
      <c r="E28" s="776">
        <f t="shared" ref="E28:W28" si="6">E26+E27</f>
        <v>2296650.376343606</v>
      </c>
      <c r="F28" s="776">
        <f t="shared" si="6"/>
        <v>2758521.4237099169</v>
      </c>
      <c r="G28" s="776">
        <f t="shared" si="6"/>
        <v>0</v>
      </c>
      <c r="H28" s="776">
        <f t="shared" si="6"/>
        <v>1009105.3023247377</v>
      </c>
      <c r="I28" s="776">
        <f t="shared" si="6"/>
        <v>1323122.7987588064</v>
      </c>
      <c r="J28" s="776">
        <f t="shared" si="6"/>
        <v>882821.22386212624</v>
      </c>
      <c r="K28" s="776">
        <f t="shared" si="6"/>
        <v>55779.040584933609</v>
      </c>
      <c r="L28" s="776">
        <f t="shared" si="6"/>
        <v>48095.348224636095</v>
      </c>
      <c r="M28" s="776">
        <f t="shared" si="6"/>
        <v>0</v>
      </c>
      <c r="N28" s="776">
        <f t="shared" si="6"/>
        <v>0</v>
      </c>
      <c r="O28" s="776">
        <f t="shared" si="6"/>
        <v>0</v>
      </c>
      <c r="P28" s="776">
        <f t="shared" si="6"/>
        <v>0</v>
      </c>
      <c r="Q28" s="776">
        <f t="shared" si="6"/>
        <v>0</v>
      </c>
      <c r="R28" s="776">
        <f t="shared" si="6"/>
        <v>0</v>
      </c>
      <c r="S28" s="776">
        <f t="shared" si="6"/>
        <v>0</v>
      </c>
      <c r="T28" s="776">
        <f t="shared" si="6"/>
        <v>0</v>
      </c>
      <c r="U28" s="776">
        <f t="shared" si="6"/>
        <v>0</v>
      </c>
      <c r="V28" s="776">
        <f t="shared" si="6"/>
        <v>0</v>
      </c>
      <c r="W28" s="664">
        <f t="shared" si="6"/>
        <v>0</v>
      </c>
      <c r="X28" s="776"/>
    </row>
    <row r="29" spans="1:24" s="663" customFormat="1" ht="12.75" x14ac:dyDescent="0.2">
      <c r="B29" s="779"/>
      <c r="C29" s="777"/>
      <c r="D29" s="776"/>
      <c r="E29" s="776"/>
      <c r="F29" s="776"/>
      <c r="G29" s="776"/>
      <c r="H29" s="776"/>
      <c r="I29" s="776"/>
      <c r="J29" s="776"/>
      <c r="K29" s="776"/>
      <c r="L29" s="776"/>
      <c r="M29" s="776"/>
      <c r="N29" s="776"/>
      <c r="O29" s="776"/>
      <c r="P29" s="776"/>
      <c r="Q29" s="776"/>
      <c r="R29" s="776"/>
      <c r="S29" s="776"/>
      <c r="T29" s="776"/>
      <c r="U29" s="776"/>
      <c r="V29" s="776"/>
      <c r="W29" s="664"/>
      <c r="X29" s="776"/>
    </row>
    <row r="30" spans="1:24" s="663" customFormat="1" ht="12.75" x14ac:dyDescent="0.2">
      <c r="B30" s="779" t="s">
        <v>356</v>
      </c>
      <c r="C30" s="777">
        <f>SUM(D30:W30)</f>
        <v>3593731.9999999995</v>
      </c>
      <c r="D30" s="776">
        <f>'O7 Amortization'!AW369+'O7 Amortization'!AW442+'O7 Amortization'!AW516+'O7 Amortization'!AW590</f>
        <v>1872700.3755929719</v>
      </c>
      <c r="E30" s="776">
        <f>'O7 Amortization'!AX369+'O7 Amortization'!AX442+'O7 Amortization'!AX516+'O7 Amortization'!AX590</f>
        <v>472004.16109129088</v>
      </c>
      <c r="F30" s="776">
        <f>'O7 Amortization'!AY369+'O7 Amortization'!AY442+'O7 Amortization'!AY516+'O7 Amortization'!AY590</f>
        <v>566927.2101065123</v>
      </c>
      <c r="G30" s="776">
        <f>'O7 Amortization'!AZ369+'O7 Amortization'!AZ442+'O7 Amortization'!AZ516+'O7 Amortization'!AZ590</f>
        <v>0</v>
      </c>
      <c r="H30" s="776">
        <f>'O7 Amortization'!BA369+'O7 Amortization'!BA442+'O7 Amortization'!BA516+'O7 Amortization'!BA590</f>
        <v>207389.81718012306</v>
      </c>
      <c r="I30" s="776">
        <f>'O7 Amortization'!BB369+'O7 Amortization'!BB442+'O7 Amortization'!BB516+'O7 Amortization'!BB590</f>
        <v>271926.22485412029</v>
      </c>
      <c r="J30" s="776">
        <f>'O7 Amortization'!BC369+'O7 Amortization'!BC442+'O7 Amortization'!BC516+'O7 Amortization'!BC590</f>
        <v>181436.10166125133</v>
      </c>
      <c r="K30" s="776">
        <f>'O7 Amortization'!BD369+'O7 Amortization'!BD442+'O7 Amortization'!BD516+'O7 Amortization'!BD590</f>
        <v>11463.625255701389</v>
      </c>
      <c r="L30" s="776">
        <f>'O7 Amortization'!BE369+'O7 Amortization'!BE442+'O7 Amortization'!BE516+'O7 Amortization'!BE590</f>
        <v>9884.484258028182</v>
      </c>
      <c r="M30" s="776">
        <f>'O7 Amortization'!BF369+'O7 Amortization'!BF442+'O7 Amortization'!BF516+'O7 Amortization'!BF590</f>
        <v>0</v>
      </c>
      <c r="N30" s="776">
        <f>'O7 Amortization'!BG369+'O7 Amortization'!BG442+'O7 Amortization'!BG516+'O7 Amortization'!BG590</f>
        <v>0</v>
      </c>
      <c r="O30" s="776">
        <f>'O7 Amortization'!BH369+'O7 Amortization'!BH442+'O7 Amortization'!BH516+'O7 Amortization'!BH590</f>
        <v>0</v>
      </c>
      <c r="P30" s="776">
        <f>'O7 Amortization'!BI369+'O7 Amortization'!BI442+'O7 Amortization'!BI516+'O7 Amortization'!BI590</f>
        <v>0</v>
      </c>
      <c r="Q30" s="776">
        <f>'O7 Amortization'!BJ369+'O7 Amortization'!BJ442+'O7 Amortization'!BJ516+'O7 Amortization'!BJ590</f>
        <v>0</v>
      </c>
      <c r="R30" s="776">
        <f>'O7 Amortization'!BK369+'O7 Amortization'!BK442+'O7 Amortization'!BK516+'O7 Amortization'!BK590</f>
        <v>0</v>
      </c>
      <c r="S30" s="776">
        <f>'O7 Amortization'!BL369+'O7 Amortization'!BL442+'O7 Amortization'!BL516+'O7 Amortization'!BL590</f>
        <v>0</v>
      </c>
      <c r="T30" s="776">
        <f>'O7 Amortization'!BM369+'O7 Amortization'!BM442+'O7 Amortization'!BM516+'O7 Amortization'!BM590</f>
        <v>0</v>
      </c>
      <c r="U30" s="776">
        <f>'O7 Amortization'!BN369+'O7 Amortization'!BN442+'O7 Amortization'!BN516+'O7 Amortization'!BN590</f>
        <v>0</v>
      </c>
      <c r="V30" s="776">
        <f>'O7 Amortization'!BO369+'O7 Amortization'!BO442+'O7 Amortization'!BO516+'O7 Amortization'!BO590</f>
        <v>0</v>
      </c>
      <c r="W30" s="664">
        <f>'O7 Amortization'!BP369+'O7 Amortization'!BP442+'O7 Amortization'!BP516+'O7 Amortization'!BP590</f>
        <v>0</v>
      </c>
      <c r="X30" s="776"/>
    </row>
    <row r="31" spans="1:24" s="663" customFormat="1" ht="12.75" x14ac:dyDescent="0.2">
      <c r="B31" s="779"/>
      <c r="C31" s="777"/>
      <c r="D31" s="776"/>
      <c r="E31" s="776"/>
      <c r="F31" s="776"/>
      <c r="G31" s="776"/>
      <c r="H31" s="776"/>
      <c r="I31" s="776"/>
      <c r="J31" s="776"/>
      <c r="K31" s="776"/>
      <c r="L31" s="776"/>
      <c r="M31" s="776"/>
      <c r="N31" s="776"/>
      <c r="O31" s="776"/>
      <c r="P31" s="776"/>
      <c r="Q31" s="776"/>
      <c r="R31" s="776"/>
      <c r="S31" s="776"/>
      <c r="T31" s="776"/>
      <c r="U31" s="776"/>
      <c r="V31" s="776"/>
      <c r="W31" s="664"/>
      <c r="X31" s="776"/>
    </row>
    <row r="32" spans="1:24" s="663" customFormat="1" ht="12.75" x14ac:dyDescent="0.2">
      <c r="B32" s="890" t="s">
        <v>1288</v>
      </c>
      <c r="C32" s="898">
        <f>SUM(D32:W32)</f>
        <v>35601674.904569052</v>
      </c>
      <c r="D32" s="899">
        <f>'O6 Source Data for E2'!D104</f>
        <v>18508596.685918555</v>
      </c>
      <c r="E32" s="899">
        <f>'O6 Source Data for E2'!E104</f>
        <v>4688326.6942170234</v>
      </c>
      <c r="F32" s="899">
        <f>'O6 Source Data for E2'!F104</f>
        <v>5603868.236392078</v>
      </c>
      <c r="G32" s="899">
        <f>'O6 Source Data for E2'!G104</f>
        <v>0</v>
      </c>
      <c r="H32" s="899">
        <f>'O6 Source Data for E2'!H104</f>
        <v>2075633.1497225782</v>
      </c>
      <c r="I32" s="899">
        <f>'O6 Source Data for E2'!I104</f>
        <v>2727013.9396155076</v>
      </c>
      <c r="J32" s="899">
        <f>'O6 Source Data for E2'!J104</f>
        <v>1787771.0500675123</v>
      </c>
      <c r="K32" s="899">
        <f>'O6 Source Data for E2'!K104</f>
        <v>112954.82486797767</v>
      </c>
      <c r="L32" s="899">
        <f>'O6 Source Data for E2'!L104</f>
        <v>97510.32376781627</v>
      </c>
      <c r="M32" s="899">
        <f>'O6 Source Data for E2'!M104</f>
        <v>0</v>
      </c>
      <c r="N32" s="899">
        <f>'O6 Source Data for E2'!N104</f>
        <v>0</v>
      </c>
      <c r="O32" s="899">
        <f>'O6 Source Data for E2'!O104</f>
        <v>0</v>
      </c>
      <c r="P32" s="899">
        <f>'O6 Source Data for E2'!P104</f>
        <v>0</v>
      </c>
      <c r="Q32" s="899">
        <f>'O6 Source Data for E2'!Q104</f>
        <v>0</v>
      </c>
      <c r="R32" s="899">
        <f>'O6 Source Data for E2'!R104</f>
        <v>0</v>
      </c>
      <c r="S32" s="899">
        <f>'O6 Source Data for E2'!S104</f>
        <v>0</v>
      </c>
      <c r="T32" s="899">
        <f>'O6 Source Data for E2'!T104</f>
        <v>0</v>
      </c>
      <c r="U32" s="899">
        <f>'O6 Source Data for E2'!U104</f>
        <v>0</v>
      </c>
      <c r="V32" s="899">
        <f>'O6 Source Data for E2'!V104</f>
        <v>0</v>
      </c>
      <c r="W32" s="900">
        <f>'O6 Source Data for E2'!W104</f>
        <v>0</v>
      </c>
      <c r="X32" s="776"/>
    </row>
    <row r="33" spans="1:24" s="663" customFormat="1" ht="12.75" x14ac:dyDescent="0.2">
      <c r="B33" s="779"/>
      <c r="C33" s="777"/>
      <c r="D33" s="776"/>
      <c r="E33" s="776"/>
      <c r="F33" s="776"/>
      <c r="G33" s="776"/>
      <c r="H33" s="776"/>
      <c r="I33" s="776"/>
      <c r="J33" s="776"/>
      <c r="K33" s="776"/>
      <c r="L33" s="776"/>
      <c r="M33" s="776"/>
      <c r="N33" s="776"/>
      <c r="O33" s="776"/>
      <c r="P33" s="776"/>
      <c r="Q33" s="776"/>
      <c r="R33" s="776"/>
      <c r="S33" s="776"/>
      <c r="T33" s="776"/>
      <c r="U33" s="776"/>
      <c r="V33" s="776"/>
      <c r="W33" s="664"/>
      <c r="X33" s="776"/>
    </row>
    <row r="34" spans="1:24" s="663" customFormat="1" ht="12.75" x14ac:dyDescent="0.2">
      <c r="B34" s="890" t="s">
        <v>362</v>
      </c>
      <c r="C34" s="898">
        <f>SUM(D34:W34)</f>
        <v>7637260.9999999991</v>
      </c>
      <c r="D34" s="899">
        <f>SUM('O4 Summary by Class &amp; Accounts'!E174:E203) + 'O4 Summary by Class &amp; Accounts'!E212+ SUM('O4 Summary by Class &amp; Accounts'!E214:E217)</f>
        <v>4944484.5893279528</v>
      </c>
      <c r="E34" s="899">
        <f>SUM('O4 Summary by Class &amp; Accounts'!F174:F203) + 'O4 Summary by Class &amp; Accounts'!F212+ SUM('O4 Summary by Class &amp; Accounts'!F214:F217)</f>
        <v>905064.79874957597</v>
      </c>
      <c r="F34" s="899">
        <f>SUM('O4 Summary by Class &amp; Accounts'!G174:G203) + 'O4 Summary by Class &amp; Accounts'!G212+ SUM('O4 Summary by Class &amp; Accounts'!G214:G217)</f>
        <v>861037.83177586552</v>
      </c>
      <c r="G34" s="899">
        <f>SUM('O4 Summary by Class &amp; Accounts'!H174:H203) + 'O4 Summary by Class &amp; Accounts'!H212+ SUM('O4 Summary by Class &amp; Accounts'!H214:H217)</f>
        <v>0</v>
      </c>
      <c r="H34" s="899">
        <f>SUM('O4 Summary by Class &amp; Accounts'!I174:I203) + 'O4 Summary by Class &amp; Accounts'!I212+ SUM('O4 Summary by Class &amp; Accounts'!I214:I217)</f>
        <v>270941.93120380113</v>
      </c>
      <c r="I34" s="899">
        <f>SUM('O4 Summary by Class &amp; Accounts'!J174:J203) + 'O4 Summary by Class &amp; Accounts'!J212+ SUM('O4 Summary by Class &amp; Accounts'!J214:J217)</f>
        <v>339534.9485315393</v>
      </c>
      <c r="J34" s="899">
        <f>SUM('O4 Summary by Class &amp; Accounts'!K174:K203) + 'O4 Summary by Class &amp; Accounts'!K212+ SUM('O4 Summary by Class &amp; Accounts'!K214:K217)</f>
        <v>253791.26018989593</v>
      </c>
      <c r="K34" s="899">
        <f>SUM('O4 Summary by Class &amp; Accounts'!L174:L203) + 'O4 Summary by Class &amp; Accounts'!L212+ SUM('O4 Summary by Class &amp; Accounts'!L214:L217)</f>
        <v>16689.889571257147</v>
      </c>
      <c r="L34" s="899">
        <f>SUM('O4 Summary by Class &amp; Accounts'!M174:M203) + 'O4 Summary by Class &amp; Accounts'!M212+ SUM('O4 Summary by Class &amp; Accounts'!M214:M217)</f>
        <v>45715.750650111608</v>
      </c>
      <c r="M34" s="899">
        <f>SUM('O4 Summary by Class &amp; Accounts'!N174:N203) + 'O4 Summary by Class &amp; Accounts'!N212+ SUM('O4 Summary by Class &amp; Accounts'!N214:N217)</f>
        <v>0</v>
      </c>
      <c r="N34" s="899">
        <f>SUM('O4 Summary by Class &amp; Accounts'!O174:O203) + 'O4 Summary by Class &amp; Accounts'!O212+ SUM('O4 Summary by Class &amp; Accounts'!O214:O217)</f>
        <v>0</v>
      </c>
      <c r="O34" s="899">
        <f>SUM('O4 Summary by Class &amp; Accounts'!P174:P203) + 'O4 Summary by Class &amp; Accounts'!P212+ SUM('O4 Summary by Class &amp; Accounts'!P214:P217)</f>
        <v>0</v>
      </c>
      <c r="P34" s="899">
        <f>SUM('O4 Summary by Class &amp; Accounts'!Q174:Q203) + 'O4 Summary by Class &amp; Accounts'!Q212+ SUM('O4 Summary by Class &amp; Accounts'!Q214:Q217)</f>
        <v>0</v>
      </c>
      <c r="Q34" s="899">
        <f>SUM('O4 Summary by Class &amp; Accounts'!R174:R203) + 'O4 Summary by Class &amp; Accounts'!R212+ SUM('O4 Summary by Class &amp; Accounts'!R214:R217)</f>
        <v>0</v>
      </c>
      <c r="R34" s="899">
        <f>SUM('O4 Summary by Class &amp; Accounts'!S174:S203) + 'O4 Summary by Class &amp; Accounts'!S212+ SUM('O4 Summary by Class &amp; Accounts'!S214:S217)</f>
        <v>0</v>
      </c>
      <c r="S34" s="899">
        <f>SUM('O4 Summary by Class &amp; Accounts'!T174:T203) + 'O4 Summary by Class &amp; Accounts'!T212+ SUM('O4 Summary by Class &amp; Accounts'!T214:T217)</f>
        <v>0</v>
      </c>
      <c r="T34" s="899">
        <f>SUM('O4 Summary by Class &amp; Accounts'!U174:U203) + 'O4 Summary by Class &amp; Accounts'!U212+ SUM('O4 Summary by Class &amp; Accounts'!U214:U217)</f>
        <v>0</v>
      </c>
      <c r="U34" s="899">
        <f>SUM('O4 Summary by Class &amp; Accounts'!V174:V203) + 'O4 Summary by Class &amp; Accounts'!V212+ SUM('O4 Summary by Class &amp; Accounts'!V214:V217)</f>
        <v>0</v>
      </c>
      <c r="V34" s="899">
        <f>SUM('O4 Summary by Class &amp; Accounts'!W174:W203) + 'O4 Summary by Class &amp; Accounts'!W212+ SUM('O4 Summary by Class &amp; Accounts'!W214:W217)</f>
        <v>0</v>
      </c>
      <c r="W34" s="900">
        <f>SUM('O4 Summary by Class &amp; Accounts'!X174:X203) + 'O4 Summary by Class &amp; Accounts'!X212+ SUM('O4 Summary by Class &amp; Accounts'!X214:X217)</f>
        <v>0</v>
      </c>
      <c r="X34" s="776"/>
    </row>
    <row r="35" spans="1:24" s="663" customFormat="1" ht="12.75" x14ac:dyDescent="0.2">
      <c r="B35" s="779"/>
      <c r="C35" s="777"/>
      <c r="D35" s="776"/>
      <c r="E35" s="776"/>
      <c r="F35" s="776"/>
      <c r="G35" s="776"/>
      <c r="H35" s="776"/>
      <c r="I35" s="776"/>
      <c r="J35" s="776"/>
      <c r="K35" s="776"/>
      <c r="L35" s="776"/>
      <c r="M35" s="776"/>
      <c r="N35" s="776"/>
      <c r="O35" s="776"/>
      <c r="P35" s="776"/>
      <c r="Q35" s="776"/>
      <c r="R35" s="776"/>
      <c r="S35" s="776"/>
      <c r="T35" s="776"/>
      <c r="U35" s="776"/>
      <c r="V35" s="776"/>
      <c r="W35" s="664"/>
      <c r="X35" s="776"/>
    </row>
    <row r="36" spans="1:24" s="663" customFormat="1" ht="12.75" x14ac:dyDescent="0.2">
      <c r="B36" s="890" t="s">
        <v>357</v>
      </c>
      <c r="C36" s="898">
        <f>SUM(D36:W36)</f>
        <v>5665481.0000000009</v>
      </c>
      <c r="D36" s="899">
        <f>'O6 Source Data for E2'!D165</f>
        <v>3717756.1828813753</v>
      </c>
      <c r="E36" s="899">
        <f>'O6 Source Data for E2'!E165</f>
        <v>666293.00717512902</v>
      </c>
      <c r="F36" s="899">
        <f>'O6 Source Data for E2'!F165</f>
        <v>621117.05053232459</v>
      </c>
      <c r="G36" s="899">
        <f>'O6 Source Data for E2'!G165</f>
        <v>0</v>
      </c>
      <c r="H36" s="899">
        <f>'O6 Source Data for E2'!H165</f>
        <v>192152.19863129815</v>
      </c>
      <c r="I36" s="899">
        <f>'O6 Source Data for E2'!I165</f>
        <v>239449.79751381671</v>
      </c>
      <c r="J36" s="899">
        <f>'O6 Source Data for E2'!J165</f>
        <v>181537.57117094265</v>
      </c>
      <c r="K36" s="899">
        <f>'O6 Source Data for E2'!K165</f>
        <v>11989.361762252292</v>
      </c>
      <c r="L36" s="899">
        <f>'O6 Source Data for E2'!L165</f>
        <v>35185.830332861842</v>
      </c>
      <c r="M36" s="899">
        <f>'O6 Source Data for E2'!M165</f>
        <v>0</v>
      </c>
      <c r="N36" s="899">
        <f>'O6 Source Data for E2'!N165</f>
        <v>0</v>
      </c>
      <c r="O36" s="899">
        <f>'O6 Source Data for E2'!O165</f>
        <v>0</v>
      </c>
      <c r="P36" s="899">
        <f>'O6 Source Data for E2'!P165</f>
        <v>0</v>
      </c>
      <c r="Q36" s="899">
        <f>'O6 Source Data for E2'!Q165</f>
        <v>0</v>
      </c>
      <c r="R36" s="899">
        <f>'O6 Source Data for E2'!R165</f>
        <v>0</v>
      </c>
      <c r="S36" s="899">
        <f>'O6 Source Data for E2'!S165</f>
        <v>0</v>
      </c>
      <c r="T36" s="899">
        <f>'O6 Source Data for E2'!T165</f>
        <v>0</v>
      </c>
      <c r="U36" s="899">
        <f>'O6 Source Data for E2'!U165</f>
        <v>0</v>
      </c>
      <c r="V36" s="899">
        <f>'O6 Source Data for E2'!V165</f>
        <v>0</v>
      </c>
      <c r="W36" s="900">
        <f>'O6 Source Data for E2'!W165</f>
        <v>0</v>
      </c>
      <c r="X36" s="776"/>
    </row>
    <row r="37" spans="1:24" s="663" customFormat="1" ht="12.75" x14ac:dyDescent="0.2">
      <c r="B37" s="779"/>
      <c r="C37" s="777"/>
      <c r="D37" s="776"/>
      <c r="E37" s="776"/>
      <c r="F37" s="776"/>
      <c r="G37" s="776"/>
      <c r="H37" s="776"/>
      <c r="I37" s="776"/>
      <c r="J37" s="776"/>
      <c r="K37" s="776"/>
      <c r="L37" s="776"/>
      <c r="M37" s="776"/>
      <c r="N37" s="776"/>
      <c r="O37" s="776"/>
      <c r="P37" s="776"/>
      <c r="Q37" s="776"/>
      <c r="R37" s="776"/>
      <c r="S37" s="776"/>
      <c r="T37" s="776"/>
      <c r="U37" s="776"/>
      <c r="V37" s="776"/>
      <c r="W37" s="664"/>
      <c r="X37" s="776"/>
    </row>
    <row r="38" spans="1:24" s="663" customFormat="1" ht="12.75" x14ac:dyDescent="0.2">
      <c r="B38" s="779" t="s">
        <v>770</v>
      </c>
      <c r="C38" s="777"/>
      <c r="D38" s="776"/>
      <c r="E38" s="776"/>
      <c r="F38" s="776"/>
      <c r="G38" s="776"/>
      <c r="H38" s="776"/>
      <c r="I38" s="776"/>
      <c r="J38" s="776"/>
      <c r="K38" s="776"/>
      <c r="L38" s="776"/>
      <c r="M38" s="776"/>
      <c r="N38" s="776"/>
      <c r="O38" s="776"/>
      <c r="P38" s="776"/>
      <c r="Q38" s="776"/>
      <c r="R38" s="776"/>
      <c r="S38" s="776"/>
      <c r="T38" s="776"/>
      <c r="U38" s="776"/>
      <c r="V38" s="776"/>
      <c r="W38" s="664"/>
      <c r="X38" s="776"/>
    </row>
    <row r="39" spans="1:24" s="663" customFormat="1" ht="12.75" x14ac:dyDescent="0.2">
      <c r="A39" s="813"/>
      <c r="B39" s="772" t="s">
        <v>766</v>
      </c>
      <c r="C39" s="777">
        <f>SUM(D39:W39)</f>
        <v>2136543.25605</v>
      </c>
      <c r="D39" s="776">
        <f>'O4 Summary by Class &amp; Accounts'!E43</f>
        <v>995728.04825660877</v>
      </c>
      <c r="E39" s="776">
        <f>'O4 Summary by Class &amp; Accounts'!F43</f>
        <v>197253.82640069362</v>
      </c>
      <c r="F39" s="776">
        <f>'O4 Summary by Class &amp; Accounts'!G43</f>
        <v>311890.20312354376</v>
      </c>
      <c r="G39" s="776">
        <f>'O4 Summary by Class &amp; Accounts'!H43</f>
        <v>0</v>
      </c>
      <c r="H39" s="776">
        <f>'O4 Summary by Class &amp; Accounts'!I43</f>
        <v>194220.10197601237</v>
      </c>
      <c r="I39" s="776">
        <f>'O4 Summary by Class &amp; Accounts'!J43</f>
        <v>282061.14643515286</v>
      </c>
      <c r="J39" s="776">
        <f>'O4 Summary by Class &amp; Accounts'!K43</f>
        <v>140046.16315626667</v>
      </c>
      <c r="K39" s="776">
        <f>'O4 Summary by Class &amp; Accounts'!L43</f>
        <v>8780.4948961549744</v>
      </c>
      <c r="L39" s="776">
        <f>'O4 Summary by Class &amp; Accounts'!M43</f>
        <v>6563.2718055670721</v>
      </c>
      <c r="M39" s="776">
        <f>'O4 Summary by Class &amp; Accounts'!N43</f>
        <v>0</v>
      </c>
      <c r="N39" s="776">
        <f>'O4 Summary by Class &amp; Accounts'!O43</f>
        <v>0</v>
      </c>
      <c r="O39" s="776">
        <f>'O4 Summary by Class &amp; Accounts'!P43</f>
        <v>0</v>
      </c>
      <c r="P39" s="776">
        <f>'O4 Summary by Class &amp; Accounts'!Q43</f>
        <v>0</v>
      </c>
      <c r="Q39" s="776">
        <f>'O4 Summary by Class &amp; Accounts'!R43</f>
        <v>0</v>
      </c>
      <c r="R39" s="776">
        <f>'O4 Summary by Class &amp; Accounts'!S43</f>
        <v>0</v>
      </c>
      <c r="S39" s="776">
        <f>'O4 Summary by Class &amp; Accounts'!T43</f>
        <v>0</v>
      </c>
      <c r="T39" s="776">
        <f>'O4 Summary by Class &amp; Accounts'!U43</f>
        <v>0</v>
      </c>
      <c r="U39" s="776">
        <f>'O4 Summary by Class &amp; Accounts'!V43</f>
        <v>0</v>
      </c>
      <c r="V39" s="776">
        <f>'O4 Summary by Class &amp; Accounts'!W43</f>
        <v>0</v>
      </c>
      <c r="W39" s="664">
        <f>'O4 Summary by Class &amp; Accounts'!X43</f>
        <v>0</v>
      </c>
      <c r="X39" s="776"/>
    </row>
    <row r="40" spans="1:24" s="663" customFormat="1" ht="12.75" x14ac:dyDescent="0.2">
      <c r="A40" s="778"/>
      <c r="B40" s="772" t="s">
        <v>767</v>
      </c>
      <c r="C40" s="777">
        <f t="shared" ref="C40:C49" si="7">SUM(D40:W40)</f>
        <v>8622059.3100000005</v>
      </c>
      <c r="D40" s="776">
        <f>'O4 Summary by Class &amp; Accounts'!E47</f>
        <v>4018278.7146426532</v>
      </c>
      <c r="E40" s="776">
        <f>'O4 Summary by Class &amp; Accounts'!F47</f>
        <v>796021.41708823107</v>
      </c>
      <c r="F40" s="776">
        <f>'O4 Summary by Class &amp; Accounts'!G47</f>
        <v>1258638.6079122799</v>
      </c>
      <c r="G40" s="776">
        <f>'O4 Summary by Class &amp; Accounts'!H47</f>
        <v>0</v>
      </c>
      <c r="H40" s="776">
        <f>'O4 Summary by Class &amp; Accounts'!I47</f>
        <v>783778.76679517981</v>
      </c>
      <c r="I40" s="776">
        <f>'O4 Summary by Class &amp; Accounts'!J47</f>
        <v>1138262.9051501735</v>
      </c>
      <c r="J40" s="776">
        <f>'O4 Summary by Class &amp; Accounts'!K47</f>
        <v>565158.84780336509</v>
      </c>
      <c r="K40" s="776">
        <f>'O4 Summary by Class &amp; Accounts'!L47</f>
        <v>35433.847431558286</v>
      </c>
      <c r="L40" s="776">
        <f>'O4 Summary by Class &amp; Accounts'!M47</f>
        <v>26486.203176560342</v>
      </c>
      <c r="M40" s="776">
        <f>'O4 Summary by Class &amp; Accounts'!N47</f>
        <v>0</v>
      </c>
      <c r="N40" s="776">
        <f>'O4 Summary by Class &amp; Accounts'!O47</f>
        <v>0</v>
      </c>
      <c r="O40" s="776">
        <f>'O4 Summary by Class &amp; Accounts'!P47</f>
        <v>0</v>
      </c>
      <c r="P40" s="776">
        <f>'O4 Summary by Class &amp; Accounts'!Q47</f>
        <v>0</v>
      </c>
      <c r="Q40" s="776">
        <f>'O4 Summary by Class &amp; Accounts'!R47</f>
        <v>0</v>
      </c>
      <c r="R40" s="776">
        <f>'O4 Summary by Class &amp; Accounts'!S47</f>
        <v>0</v>
      </c>
      <c r="S40" s="776">
        <f>'O4 Summary by Class &amp; Accounts'!T47</f>
        <v>0</v>
      </c>
      <c r="T40" s="776">
        <f>'O4 Summary by Class &amp; Accounts'!U47</f>
        <v>0</v>
      </c>
      <c r="U40" s="776">
        <f>'O4 Summary by Class &amp; Accounts'!V47</f>
        <v>0</v>
      </c>
      <c r="V40" s="776">
        <f>'O4 Summary by Class &amp; Accounts'!W47</f>
        <v>0</v>
      </c>
      <c r="W40" s="664">
        <f>'O4 Summary by Class &amp; Accounts'!X47</f>
        <v>0</v>
      </c>
      <c r="X40" s="776"/>
    </row>
    <row r="41" spans="1:24" s="663" customFormat="1" ht="12.75" x14ac:dyDescent="0.2">
      <c r="A41" s="778"/>
      <c r="B41" s="772" t="s">
        <v>768</v>
      </c>
      <c r="C41" s="777">
        <f t="shared" si="7"/>
        <v>326726.9775000001</v>
      </c>
      <c r="D41" s="776">
        <f>'O4 Summary by Class &amp; Accounts'!E51</f>
        <v>152269.89423107775</v>
      </c>
      <c r="E41" s="776">
        <f>'O4 Summary by Class &amp; Accounts'!F51</f>
        <v>30164.6813457729</v>
      </c>
      <c r="F41" s="776">
        <f>'O4 Summary by Class &amp; Accounts'!G51</f>
        <v>47695.240005022286</v>
      </c>
      <c r="G41" s="776">
        <f>'O4 Summary by Class &amp; Accounts'!H51</f>
        <v>0</v>
      </c>
      <c r="H41" s="776">
        <f>'O4 Summary by Class &amp; Accounts'!I51</f>
        <v>29700.754575726351</v>
      </c>
      <c r="I41" s="776">
        <f>'O4 Summary by Class &amp; Accounts'!J51</f>
        <v>43133.685959310038</v>
      </c>
      <c r="J41" s="776">
        <f>'O4 Summary by Class &amp; Accounts'!K51</f>
        <v>21416.303867918534</v>
      </c>
      <c r="K41" s="776">
        <f>'O4 Summary by Class &amp; Accounts'!L51</f>
        <v>1342.7411545501395</v>
      </c>
      <c r="L41" s="776">
        <f>'O4 Summary by Class &amp; Accounts'!M51</f>
        <v>1003.6763606220728</v>
      </c>
      <c r="M41" s="776">
        <f>'O4 Summary by Class &amp; Accounts'!N51</f>
        <v>0</v>
      </c>
      <c r="N41" s="776">
        <f>'O4 Summary by Class &amp; Accounts'!O51</f>
        <v>0</v>
      </c>
      <c r="O41" s="776">
        <f>'O4 Summary by Class &amp; Accounts'!P51</f>
        <v>0</v>
      </c>
      <c r="P41" s="776">
        <f>'O4 Summary by Class &amp; Accounts'!Q51</f>
        <v>0</v>
      </c>
      <c r="Q41" s="776">
        <f>'O4 Summary by Class &amp; Accounts'!R51</f>
        <v>0</v>
      </c>
      <c r="R41" s="776">
        <f>'O4 Summary by Class &amp; Accounts'!S51</f>
        <v>0</v>
      </c>
      <c r="S41" s="776">
        <f>'O4 Summary by Class &amp; Accounts'!T51</f>
        <v>0</v>
      </c>
      <c r="T41" s="776">
        <f>'O4 Summary by Class &amp; Accounts'!U51</f>
        <v>0</v>
      </c>
      <c r="U41" s="776">
        <f>'O4 Summary by Class &amp; Accounts'!V51</f>
        <v>0</v>
      </c>
      <c r="V41" s="776">
        <f>'O4 Summary by Class &amp; Accounts'!W51</f>
        <v>0</v>
      </c>
      <c r="W41" s="664">
        <f>'O4 Summary by Class &amp; Accounts'!X51</f>
        <v>0</v>
      </c>
      <c r="X41" s="776"/>
    </row>
    <row r="42" spans="1:24" s="663" customFormat="1" ht="12.75" x14ac:dyDescent="0.2">
      <c r="A42" s="778"/>
      <c r="B42" s="772" t="s">
        <v>769</v>
      </c>
      <c r="C42" s="777">
        <f t="shared" si="7"/>
        <v>2705801.1486000009</v>
      </c>
      <c r="D42" s="776">
        <f>'O4 Summary by Class &amp; Accounts'!E55</f>
        <v>1261028.5745616173</v>
      </c>
      <c r="E42" s="776">
        <f>'O4 Summary by Class &amp; Accounts'!F55</f>
        <v>249809.88731652958</v>
      </c>
      <c r="F42" s="776">
        <f>'O4 Summary by Class &amp; Accounts'!G55</f>
        <v>394989.83578220732</v>
      </c>
      <c r="G42" s="776">
        <f>'O4 Summary by Class &amp; Accounts'!H55</f>
        <v>0</v>
      </c>
      <c r="H42" s="776">
        <f>'O4 Summary by Class &amp; Accounts'!I55</f>
        <v>245967.86117940643</v>
      </c>
      <c r="I42" s="776">
        <f>'O4 Summary by Class &amp; Accounts'!J55</f>
        <v>357213.16282201634</v>
      </c>
      <c r="J42" s="776">
        <f>'O4 Summary by Class &amp; Accounts'!K55</f>
        <v>177359.88637357191</v>
      </c>
      <c r="K42" s="776">
        <f>'O4 Summary by Class &amp; Accounts'!L55</f>
        <v>11119.958890613058</v>
      </c>
      <c r="L42" s="776">
        <f>'O4 Summary by Class &amp; Accounts'!M55</f>
        <v>8311.9816740381411</v>
      </c>
      <c r="M42" s="776">
        <f>'O4 Summary by Class &amp; Accounts'!N55</f>
        <v>0</v>
      </c>
      <c r="N42" s="776">
        <f>'O4 Summary by Class &amp; Accounts'!O55</f>
        <v>0</v>
      </c>
      <c r="O42" s="776">
        <f>'O4 Summary by Class &amp; Accounts'!P55</f>
        <v>0</v>
      </c>
      <c r="P42" s="776">
        <f>'O4 Summary by Class &amp; Accounts'!Q55</f>
        <v>0</v>
      </c>
      <c r="Q42" s="776">
        <f>'O4 Summary by Class &amp; Accounts'!R55</f>
        <v>0</v>
      </c>
      <c r="R42" s="776">
        <f>'O4 Summary by Class &amp; Accounts'!S55</f>
        <v>0</v>
      </c>
      <c r="S42" s="776">
        <f>'O4 Summary by Class &amp; Accounts'!T55</f>
        <v>0</v>
      </c>
      <c r="T42" s="776">
        <f>'O4 Summary by Class &amp; Accounts'!U55</f>
        <v>0</v>
      </c>
      <c r="U42" s="776">
        <f>'O4 Summary by Class &amp; Accounts'!V55</f>
        <v>0</v>
      </c>
      <c r="V42" s="776">
        <f>'O4 Summary by Class &amp; Accounts'!W55</f>
        <v>0</v>
      </c>
      <c r="W42" s="664">
        <f>'O4 Summary by Class &amp; Accounts'!X55</f>
        <v>0</v>
      </c>
      <c r="X42" s="776"/>
    </row>
    <row r="43" spans="1:24" s="862" customFormat="1" ht="20.25" customHeight="1" x14ac:dyDescent="0.2">
      <c r="A43" s="861"/>
      <c r="B43" s="901" t="s">
        <v>1554</v>
      </c>
      <c r="C43" s="895">
        <f t="shared" si="7"/>
        <v>13791130.692150002</v>
      </c>
      <c r="D43" s="896">
        <f>SUM(D39:D42)</f>
        <v>6427305.2316919575</v>
      </c>
      <c r="E43" s="896">
        <f t="shared" ref="E43:W43" si="8">SUM(E39:E42)</f>
        <v>1273249.8121512271</v>
      </c>
      <c r="F43" s="896">
        <f t="shared" si="8"/>
        <v>2013213.8868230532</v>
      </c>
      <c r="G43" s="896">
        <f t="shared" si="8"/>
        <v>0</v>
      </c>
      <c r="H43" s="896">
        <f t="shared" si="8"/>
        <v>1253667.484526325</v>
      </c>
      <c r="I43" s="896">
        <f t="shared" si="8"/>
        <v>1820670.9003666528</v>
      </c>
      <c r="J43" s="896">
        <f t="shared" si="8"/>
        <v>903981.20120112225</v>
      </c>
      <c r="K43" s="896">
        <f t="shared" si="8"/>
        <v>56677.042372876458</v>
      </c>
      <c r="L43" s="896">
        <f t="shared" si="8"/>
        <v>42365.133016787629</v>
      </c>
      <c r="M43" s="896">
        <f t="shared" si="8"/>
        <v>0</v>
      </c>
      <c r="N43" s="896">
        <f t="shared" si="8"/>
        <v>0</v>
      </c>
      <c r="O43" s="896">
        <f t="shared" si="8"/>
        <v>0</v>
      </c>
      <c r="P43" s="896">
        <f t="shared" si="8"/>
        <v>0</v>
      </c>
      <c r="Q43" s="896">
        <f t="shared" si="8"/>
        <v>0</v>
      </c>
      <c r="R43" s="896">
        <f t="shared" si="8"/>
        <v>0</v>
      </c>
      <c r="S43" s="896">
        <f t="shared" si="8"/>
        <v>0</v>
      </c>
      <c r="T43" s="896">
        <f t="shared" si="8"/>
        <v>0</v>
      </c>
      <c r="U43" s="896">
        <f t="shared" si="8"/>
        <v>0</v>
      </c>
      <c r="V43" s="896">
        <f t="shared" si="8"/>
        <v>0</v>
      </c>
      <c r="W43" s="897">
        <f t="shared" si="8"/>
        <v>0</v>
      </c>
      <c r="X43" s="166"/>
    </row>
    <row r="44" spans="1:24" s="663" customFormat="1" ht="18.75" customHeight="1" x14ac:dyDescent="0.2">
      <c r="A44" s="778"/>
      <c r="B44" s="779" t="s">
        <v>773</v>
      </c>
      <c r="C44" s="777"/>
      <c r="D44" s="776"/>
      <c r="E44" s="776"/>
      <c r="F44" s="776"/>
      <c r="G44" s="776"/>
      <c r="H44" s="776"/>
      <c r="I44" s="776"/>
      <c r="J44" s="776"/>
      <c r="K44" s="776"/>
      <c r="L44" s="776"/>
      <c r="M44" s="776"/>
      <c r="N44" s="776"/>
      <c r="O44" s="776"/>
      <c r="P44" s="776"/>
      <c r="Q44" s="776"/>
      <c r="R44" s="776"/>
      <c r="S44" s="776"/>
      <c r="T44" s="776"/>
      <c r="U44" s="776"/>
      <c r="V44" s="776"/>
      <c r="W44" s="664"/>
      <c r="X44" s="776"/>
    </row>
    <row r="45" spans="1:24" s="663" customFormat="1" ht="12.75" x14ac:dyDescent="0.2">
      <c r="A45" s="778"/>
      <c r="B45" s="772" t="s">
        <v>766</v>
      </c>
      <c r="C45" s="777">
        <f t="shared" si="7"/>
        <v>-59164.304999999993</v>
      </c>
      <c r="D45" s="679">
        <f>IF(ISERROR('O7 Amortization'!G41+'O7 Amortization'!G112+'O7 Amortization'!G183+'O7 Amortization'!G254 + 'O7 Amortization'!AB41+'O7 Amortization'!AB112+'O7 Amortization'!AB183+'O7 Amortization'!AB254), "-",'O7 Amortization'!G41+'O7 Amortization'!G112+'O7 Amortization'!G183+'O7 Amortization'!G254 + 'O7 Amortization'!AB41+'O7 Amortization'!AB112+'O7 Amortization'!AB183+'O7 Amortization'!AB254)</f>
        <v>-27573.304578454103</v>
      </c>
      <c r="E45" s="679">
        <f>IF(ISERROR('O7 Amortization'!H41+'O7 Amortization'!H112+'O7 Amortization'!H183+'O7 Amortization'!H254 + 'O7 Amortization'!AC41+'O7 Amortization'!AC112+'O7 Amortization'!AC183+'O7 Amortization'!AC254), "-",'O7 Amortization'!H41+'O7 Amortization'!H112+'O7 Amortization'!H183+'O7 Amortization'!H254 + 'O7 Amortization'!AC41+'O7 Amortization'!AC112+'O7 Amortization'!AC183+'O7 Amortization'!AC254)</f>
        <v>-5462.2744072889354</v>
      </c>
      <c r="F45" s="679">
        <f>IF(ISERROR('O7 Amortization'!I41+'O7 Amortization'!I112+'O7 Amortization'!I183+'O7 Amortization'!I254 + 'O7 Amortization'!AD41+'O7 Amortization'!AD112+'O7 Amortization'!AD183+'O7 Amortization'!AD254), "-",'O7 Amortization'!I41+'O7 Amortization'!I112+'O7 Amortization'!I183+'O7 Amortization'!I254 + 'O7 Amortization'!AD41+'O7 Amortization'!AD112+'O7 Amortization'!AD183+'O7 Amortization'!AD254)</f>
        <v>-8636.7392992681162</v>
      </c>
      <c r="G45" s="679">
        <f>IF(ISERROR('O7 Amortization'!J41+'O7 Amortization'!J112+'O7 Amortization'!J183+'O7 Amortization'!J254 + 'O7 Amortization'!AE41+'O7 Amortization'!AE112+'O7 Amortization'!AE183+'O7 Amortization'!AE254), "-",'O7 Amortization'!J41+'O7 Amortization'!J112+'O7 Amortization'!J183+'O7 Amortization'!J254 + 'O7 Amortization'!AE41+'O7 Amortization'!AE112+'O7 Amortization'!AE183+'O7 Amortization'!AE254)</f>
        <v>0</v>
      </c>
      <c r="H45" s="679">
        <f>IF(ISERROR('O7 Amortization'!K41+'O7 Amortization'!K112+'O7 Amortization'!K183+'O7 Amortization'!K254 + 'O7 Amortization'!AF41+'O7 Amortization'!AF112+'O7 Amortization'!AF183+'O7 Amortization'!AF254), "-",'O7 Amortization'!K41+'O7 Amortization'!K112+'O7 Amortization'!K183+'O7 Amortization'!K254 + 'O7 Amortization'!AF41+'O7 Amortization'!AF112+'O7 Amortization'!AF183+'O7 Amortization'!AF254)</f>
        <v>-5378.265718656241</v>
      </c>
      <c r="I45" s="679">
        <f>IF(ISERROR('O7 Amortization'!L41+'O7 Amortization'!L112+'O7 Amortization'!L183+'O7 Amortization'!L254 + 'O7 Amortization'!AG41+'O7 Amortization'!AG112+'O7 Amortization'!AG183+'O7 Amortization'!AG254), "-",'O7 Amortization'!L41+'O7 Amortization'!L112+'O7 Amortization'!L183+'O7 Amortization'!L254 + 'O7 Amortization'!AG41+'O7 Amortization'!AG112+'O7 Amortization'!AG183+'O7 Amortization'!AG254)</f>
        <v>-7810.7249404308395</v>
      </c>
      <c r="J45" s="679">
        <f>IF(ISERROR('O7 Amortization'!M41+'O7 Amortization'!M112+'O7 Amortization'!M183+'O7 Amortization'!M254 + 'O7 Amortization'!AH41+'O7 Amortization'!AH112+'O7 Amortization'!AH183+'O7 Amortization'!AH254), "-",'O7 Amortization'!M41+'O7 Amortization'!M112+'O7 Amortization'!M183+'O7 Amortization'!M254 + 'O7 Amortization'!AH41+'O7 Amortization'!AH112+'O7 Amortization'!AH183+'O7 Amortization'!AH254)</f>
        <v>-3878.1025788242769</v>
      </c>
      <c r="K45" s="679">
        <f>IF(ISERROR('O7 Amortization'!N41+'O7 Amortization'!N112+'O7 Amortization'!N183+'O7 Amortization'!N254 + 'O7 Amortization'!AI41+'O7 Amortization'!AI112+'O7 Amortization'!AI183+'O7 Amortization'!AI254), "-",'O7 Amortization'!N41+'O7 Amortization'!N112+'O7 Amortization'!N183+'O7 Amortization'!N254 + 'O7 Amortization'!AI41+'O7 Amortization'!AI112+'O7 Amortization'!AI183+'O7 Amortization'!AI254)</f>
        <v>-243.14596796298085</v>
      </c>
      <c r="L45" s="679">
        <f>IF(ISERROR('O7 Amortization'!O41+'O7 Amortization'!O112+'O7 Amortization'!O183+'O7 Amortization'!O254 + 'O7 Amortization'!AJ41+'O7 Amortization'!AJ112+'O7 Amortization'!AJ183+'O7 Amortization'!AJ254), "-",'O7 Amortization'!O41+'O7 Amortization'!O112+'O7 Amortization'!O183+'O7 Amortization'!O254 + 'O7 Amortization'!AJ41+'O7 Amortization'!AJ112+'O7 Amortization'!AJ183+'O7 Amortization'!AJ254)</f>
        <v>-181.74750911450002</v>
      </c>
      <c r="M45" s="679">
        <f>IF(ISERROR('O7 Amortization'!P41+'O7 Amortization'!P112+'O7 Amortization'!P183+'O7 Amortization'!P254 + 'O7 Amortization'!AK41+'O7 Amortization'!AK112+'O7 Amortization'!AK183+'O7 Amortization'!AK254), "-",'O7 Amortization'!P41+'O7 Amortization'!P112+'O7 Amortization'!P183+'O7 Amortization'!P254 + 'O7 Amortization'!AK41+'O7 Amortization'!AK112+'O7 Amortization'!AK183+'O7 Amortization'!AK254)</f>
        <v>0</v>
      </c>
      <c r="N45" s="679">
        <f>IF(ISERROR('O7 Amortization'!Q41+'O7 Amortization'!Q112+'O7 Amortization'!Q183+'O7 Amortization'!Q254 + 'O7 Amortization'!AL41+'O7 Amortization'!AL112+'O7 Amortization'!AL183+'O7 Amortization'!AL254), "-",'O7 Amortization'!Q41+'O7 Amortization'!Q112+'O7 Amortization'!Q183+'O7 Amortization'!Q254 + 'O7 Amortization'!AL41+'O7 Amortization'!AL112+'O7 Amortization'!AL183+'O7 Amortization'!AL254)</f>
        <v>0</v>
      </c>
      <c r="O45" s="679">
        <f>IF(ISERROR('O7 Amortization'!R41+'O7 Amortization'!R112+'O7 Amortization'!R183+'O7 Amortization'!R254 + 'O7 Amortization'!AM41+'O7 Amortization'!AM112+'O7 Amortization'!AM183+'O7 Amortization'!AM254), "-",'O7 Amortization'!R41+'O7 Amortization'!R112+'O7 Amortization'!R183+'O7 Amortization'!R254 + 'O7 Amortization'!AM41+'O7 Amortization'!AM112+'O7 Amortization'!AM183+'O7 Amortization'!AM254)</f>
        <v>0</v>
      </c>
      <c r="P45" s="679">
        <f>IF(ISERROR('O7 Amortization'!S41+'O7 Amortization'!S112+'O7 Amortization'!S183+'O7 Amortization'!S254 + 'O7 Amortization'!AN41+'O7 Amortization'!AN112+'O7 Amortization'!AN183+'O7 Amortization'!AN254), "-",'O7 Amortization'!S41+'O7 Amortization'!S112+'O7 Amortization'!S183+'O7 Amortization'!S254 + 'O7 Amortization'!AN41+'O7 Amortization'!AN112+'O7 Amortization'!AN183+'O7 Amortization'!AN254)</f>
        <v>0</v>
      </c>
      <c r="Q45" s="679">
        <f>IF(ISERROR('O7 Amortization'!T41+'O7 Amortization'!T112+'O7 Amortization'!T183+'O7 Amortization'!T254 + 'O7 Amortization'!AO41+'O7 Amortization'!AO112+'O7 Amortization'!AO183+'O7 Amortization'!AO254), "-",'O7 Amortization'!T41+'O7 Amortization'!T112+'O7 Amortization'!T183+'O7 Amortization'!T254 + 'O7 Amortization'!AO41+'O7 Amortization'!AO112+'O7 Amortization'!AO183+'O7 Amortization'!AO254)</f>
        <v>0</v>
      </c>
      <c r="R45" s="679">
        <f>IF(ISERROR('O7 Amortization'!U41+'O7 Amortization'!U112+'O7 Amortization'!U183+'O7 Amortization'!U254 + 'O7 Amortization'!AP41+'O7 Amortization'!AP112+'O7 Amortization'!AP183+'O7 Amortization'!AP254), "-",'O7 Amortization'!U41+'O7 Amortization'!U112+'O7 Amortization'!U183+'O7 Amortization'!U254 + 'O7 Amortization'!AP41+'O7 Amortization'!AP112+'O7 Amortization'!AP183+'O7 Amortization'!AP254)</f>
        <v>0</v>
      </c>
      <c r="S45" s="679">
        <f>IF(ISERROR('O7 Amortization'!V41+'O7 Amortization'!V112+'O7 Amortization'!V183+'O7 Amortization'!V254 + 'O7 Amortization'!AQ41+'O7 Amortization'!AQ112+'O7 Amortization'!AQ183+'O7 Amortization'!AQ254), "-",'O7 Amortization'!V41+'O7 Amortization'!V112+'O7 Amortization'!V183+'O7 Amortization'!V254 + 'O7 Amortization'!AQ41+'O7 Amortization'!AQ112+'O7 Amortization'!AQ183+'O7 Amortization'!AQ254)</f>
        <v>0</v>
      </c>
      <c r="T45" s="679">
        <f>IF(ISERROR('O7 Amortization'!W41+'O7 Amortization'!W112+'O7 Amortization'!W183+'O7 Amortization'!W254 + 'O7 Amortization'!AR41+'O7 Amortization'!AR112+'O7 Amortization'!AR183+'O7 Amortization'!AR254), "-",'O7 Amortization'!W41+'O7 Amortization'!W112+'O7 Amortization'!W183+'O7 Amortization'!W254 + 'O7 Amortization'!AR41+'O7 Amortization'!AR112+'O7 Amortization'!AR183+'O7 Amortization'!AR254)</f>
        <v>0</v>
      </c>
      <c r="U45" s="679">
        <f>IF(ISERROR('O7 Amortization'!X41+'O7 Amortization'!X112+'O7 Amortization'!X183+'O7 Amortization'!X254 + 'O7 Amortization'!AS41+'O7 Amortization'!AS112+'O7 Amortization'!AS183+'O7 Amortization'!AS254), "-",'O7 Amortization'!X41+'O7 Amortization'!X112+'O7 Amortization'!X183+'O7 Amortization'!X254 + 'O7 Amortization'!AS41+'O7 Amortization'!AS112+'O7 Amortization'!AS183+'O7 Amortization'!AS254)</f>
        <v>0</v>
      </c>
      <c r="V45" s="679">
        <f>IF(ISERROR('O7 Amortization'!Y41+'O7 Amortization'!Y112+'O7 Amortization'!Y183+'O7 Amortization'!Y254 + 'O7 Amortization'!AT41+'O7 Amortization'!AT112+'O7 Amortization'!AT183+'O7 Amortization'!AT254), "-",'O7 Amortization'!Y41+'O7 Amortization'!Y112+'O7 Amortization'!Y183+'O7 Amortization'!Y254 + 'O7 Amortization'!AT41+'O7 Amortization'!AT112+'O7 Amortization'!AT183+'O7 Amortization'!AT254)</f>
        <v>0</v>
      </c>
      <c r="W45" s="680">
        <f>IF(ISERROR('O7 Amortization'!Z41+'O7 Amortization'!Z112+'O7 Amortization'!Z183+'O7 Amortization'!Z254 + 'O7 Amortization'!AU41+'O7 Amortization'!AU112+'O7 Amortization'!AU183+'O7 Amortization'!AU254), "-",'O7 Amortization'!Z41+'O7 Amortization'!Z112+'O7 Amortization'!Z183+'O7 Amortization'!Z254 + 'O7 Amortization'!AU41+'O7 Amortization'!AU112+'O7 Amortization'!AU183+'O7 Amortization'!AU254)</f>
        <v>0</v>
      </c>
      <c r="X45" s="776"/>
    </row>
    <row r="46" spans="1:24" s="663" customFormat="1" ht="12.75" x14ac:dyDescent="0.2">
      <c r="A46" s="778"/>
      <c r="B46" s="772" t="s">
        <v>767</v>
      </c>
      <c r="C46" s="777">
        <f t="shared" si="7"/>
        <v>-361333.18499999994</v>
      </c>
      <c r="D46" s="679">
        <f>IF(ISERROR('O7 Amortization'!G45+'O7 Amortization'!G116+'O7 Amortization'!G187+'O7 Amortization'!G258 + 'O7 Amortization'!AB45+'O7 Amortization'!AB116+'O7 Amortization'!AB187+'O7 Amortization'!AB258), "-", 'O7 Amortization'!G45+'O7 Amortization'!G116+'O7 Amortization'!G187+'O7 Amortization'!G258 + 'O7 Amortization'!AB45+'O7 Amortization'!AB116+'O7 Amortization'!AB187+'O7 Amortization'!AB258)</f>
        <v>-168397.98869111884</v>
      </c>
      <c r="E46" s="679">
        <f>IF(ISERROR('O7 Amortization'!H45+'O7 Amortization'!H116+'O7 Amortization'!H187+'O7 Amortization'!H258 + 'O7 Amortization'!AC45+'O7 Amortization'!AC116+'O7 Amortization'!AC187+'O7 Amortization'!AC258), "-", 'O7 Amortization'!H45+'O7 Amortization'!H116+'O7 Amortization'!H187+'O7 Amortization'!H258 + 'O7 Amortization'!AC45+'O7 Amortization'!AC116+'O7 Amortization'!AC187+'O7 Amortization'!AC258)</f>
        <v>-33359.658478700941</v>
      </c>
      <c r="F46" s="679">
        <f>IF(ISERROR('O7 Amortization'!I45+'O7 Amortization'!I116+'O7 Amortization'!I187+'O7 Amortization'!I258 + 'O7 Amortization'!AD45+'O7 Amortization'!AD116+'O7 Amortization'!AD187+'O7 Amortization'!AD258), "-", 'O7 Amortization'!I45+'O7 Amortization'!I116+'O7 Amortization'!I187+'O7 Amortization'!I258 + 'O7 Amortization'!AD45+'O7 Amortization'!AD116+'O7 Amortization'!AD187+'O7 Amortization'!AD258)</f>
        <v>-52747.015603736356</v>
      </c>
      <c r="G46" s="679">
        <f>IF(ISERROR('O7 Amortization'!J45+'O7 Amortization'!J116+'O7 Amortization'!J187+'O7 Amortization'!J258 + 'O7 Amortization'!AE45+'O7 Amortization'!AE116+'O7 Amortization'!AE187+'O7 Amortization'!AE258), "-", 'O7 Amortization'!J45+'O7 Amortization'!J116+'O7 Amortization'!J187+'O7 Amortization'!J258 + 'O7 Amortization'!AE45+'O7 Amortization'!AE116+'O7 Amortization'!AE187+'O7 Amortization'!AE258)</f>
        <v>0</v>
      </c>
      <c r="H46" s="679">
        <f>IF(ISERROR('O7 Amortization'!K45+'O7 Amortization'!K116+'O7 Amortization'!K187+'O7 Amortization'!K258 + 'O7 Amortization'!AF45+'O7 Amortization'!AF116+'O7 Amortization'!AF187+'O7 Amortization'!AF258), "-", 'O7 Amortization'!K45+'O7 Amortization'!K116+'O7 Amortization'!K187+'O7 Amortization'!K258 + 'O7 Amortization'!AF45+'O7 Amortization'!AF116+'O7 Amortization'!AF187+'O7 Amortization'!AF258)</f>
        <v>-32846.593598933912</v>
      </c>
      <c r="I46" s="679">
        <f>IF(ISERROR('O7 Amortization'!L45+'O7 Amortization'!L116+'O7 Amortization'!L187+'O7 Amortization'!L258 + 'O7 Amortization'!AG45+'O7 Amortization'!AG116+'O7 Amortization'!AG187+'O7 Amortization'!AG258), "-", 'O7 Amortization'!L45+'O7 Amortization'!L116+'O7 Amortization'!L187+'O7 Amortization'!L258 + 'O7 Amortization'!AG45+'O7 Amortization'!AG116+'O7 Amortization'!AG187+'O7 Amortization'!AG258)</f>
        <v>-47702.311721312552</v>
      </c>
      <c r="J46" s="679">
        <f>IF(ISERROR('O7 Amortization'!M45+'O7 Amortization'!M116+'O7 Amortization'!M187+'O7 Amortization'!M258 + 'O7 Amortization'!AH45+'O7 Amortization'!AH116+'O7 Amortization'!AH187+'O7 Amortization'!AH258), "-", 'O7 Amortization'!M45+'O7 Amortization'!M116+'O7 Amortization'!M187+'O7 Amortization'!M258 + 'O7 Amortization'!AH45+'O7 Amortization'!AH116+'O7 Amortization'!AH187+'O7 Amortization'!AH258)</f>
        <v>-23684.671975159512</v>
      </c>
      <c r="K46" s="679">
        <f>IF(ISERROR('O7 Amortization'!N45+'O7 Amortization'!N116+'O7 Amortization'!N187+'O7 Amortization'!N258 + 'O7 Amortization'!AI45+'O7 Amortization'!AI116+'O7 Amortization'!AI187+'O7 Amortization'!AI258), "-", 'O7 Amortization'!N45+'O7 Amortization'!N116+'O7 Amortization'!N187+'O7 Amortization'!N258 + 'O7 Amortization'!AI45+'O7 Amortization'!AI116+'O7 Amortization'!AI187+'O7 Amortization'!AI258)</f>
        <v>-1484.9613635108508</v>
      </c>
      <c r="L46" s="679">
        <f>IF(ISERROR('O7 Amortization'!O45+'O7 Amortization'!O116+'O7 Amortization'!O187+'O7 Amortization'!O258 + 'O7 Amortization'!AJ45+'O7 Amortization'!AJ116+'O7 Amortization'!AJ187+'O7 Amortization'!AJ258), "-", 'O7 Amortization'!O45+'O7 Amortization'!O116+'O7 Amortization'!O187+'O7 Amortization'!O258 + 'O7 Amortization'!AJ45+'O7 Amortization'!AJ116+'O7 Amortization'!AJ187+'O7 Amortization'!AJ258)</f>
        <v>-1109.9835675270558</v>
      </c>
      <c r="M46" s="679">
        <f>IF(ISERROR('O7 Amortization'!P45+'O7 Amortization'!P116+'O7 Amortization'!P187+'O7 Amortization'!P258 + 'O7 Amortization'!AK45+'O7 Amortization'!AK116+'O7 Amortization'!AK187+'O7 Amortization'!AK258), "-", 'O7 Amortization'!P45+'O7 Amortization'!P116+'O7 Amortization'!P187+'O7 Amortization'!P258 + 'O7 Amortization'!AK45+'O7 Amortization'!AK116+'O7 Amortization'!AK187+'O7 Amortization'!AK258)</f>
        <v>0</v>
      </c>
      <c r="N46" s="679">
        <f>IF(ISERROR('O7 Amortization'!Q45+'O7 Amortization'!Q116+'O7 Amortization'!Q187+'O7 Amortization'!Q258 + 'O7 Amortization'!AL45+'O7 Amortization'!AL116+'O7 Amortization'!AL187+'O7 Amortization'!AL258), "-", 'O7 Amortization'!Q45+'O7 Amortization'!Q116+'O7 Amortization'!Q187+'O7 Amortization'!Q258 + 'O7 Amortization'!AL45+'O7 Amortization'!AL116+'O7 Amortization'!AL187+'O7 Amortization'!AL258)</f>
        <v>0</v>
      </c>
      <c r="O46" s="679">
        <f>IF(ISERROR('O7 Amortization'!R45+'O7 Amortization'!R116+'O7 Amortization'!R187+'O7 Amortization'!R258 + 'O7 Amortization'!AM45+'O7 Amortization'!AM116+'O7 Amortization'!AM187+'O7 Amortization'!AM258), "-", 'O7 Amortization'!R45+'O7 Amortization'!R116+'O7 Amortization'!R187+'O7 Amortization'!R258 + 'O7 Amortization'!AM45+'O7 Amortization'!AM116+'O7 Amortization'!AM187+'O7 Amortization'!AM258)</f>
        <v>0</v>
      </c>
      <c r="P46" s="679">
        <f>IF(ISERROR('O7 Amortization'!S45+'O7 Amortization'!S116+'O7 Amortization'!S187+'O7 Amortization'!S258 + 'O7 Amortization'!AN45+'O7 Amortization'!AN116+'O7 Amortization'!AN187+'O7 Amortization'!AN258), "-", 'O7 Amortization'!S45+'O7 Amortization'!S116+'O7 Amortization'!S187+'O7 Amortization'!S258 + 'O7 Amortization'!AN45+'O7 Amortization'!AN116+'O7 Amortization'!AN187+'O7 Amortization'!AN258)</f>
        <v>0</v>
      </c>
      <c r="Q46" s="679">
        <f>IF(ISERROR('O7 Amortization'!T45+'O7 Amortization'!T116+'O7 Amortization'!T187+'O7 Amortization'!T258 + 'O7 Amortization'!AO45+'O7 Amortization'!AO116+'O7 Amortization'!AO187+'O7 Amortization'!AO258), "-", 'O7 Amortization'!T45+'O7 Amortization'!T116+'O7 Amortization'!T187+'O7 Amortization'!T258 + 'O7 Amortization'!AO45+'O7 Amortization'!AO116+'O7 Amortization'!AO187+'O7 Amortization'!AO258)</f>
        <v>0</v>
      </c>
      <c r="R46" s="679">
        <f>IF(ISERROR('O7 Amortization'!U45+'O7 Amortization'!U116+'O7 Amortization'!U187+'O7 Amortization'!U258 + 'O7 Amortization'!AP45+'O7 Amortization'!AP116+'O7 Amortization'!AP187+'O7 Amortization'!AP258), "-", 'O7 Amortization'!U45+'O7 Amortization'!U116+'O7 Amortization'!U187+'O7 Amortization'!U258 + 'O7 Amortization'!AP45+'O7 Amortization'!AP116+'O7 Amortization'!AP187+'O7 Amortization'!AP258)</f>
        <v>0</v>
      </c>
      <c r="S46" s="679">
        <f>IF(ISERROR('O7 Amortization'!V45+'O7 Amortization'!V116+'O7 Amortization'!V187+'O7 Amortization'!V258 + 'O7 Amortization'!AQ45+'O7 Amortization'!AQ116+'O7 Amortization'!AQ187+'O7 Amortization'!AQ258), "-", 'O7 Amortization'!V45+'O7 Amortization'!V116+'O7 Amortization'!V187+'O7 Amortization'!V258 + 'O7 Amortization'!AQ45+'O7 Amortization'!AQ116+'O7 Amortization'!AQ187+'O7 Amortization'!AQ258)</f>
        <v>0</v>
      </c>
      <c r="T46" s="679">
        <f>IF(ISERROR('O7 Amortization'!W45+'O7 Amortization'!W116+'O7 Amortization'!W187+'O7 Amortization'!W258 + 'O7 Amortization'!AR45+'O7 Amortization'!AR116+'O7 Amortization'!AR187+'O7 Amortization'!AR258), "-", 'O7 Amortization'!W45+'O7 Amortization'!W116+'O7 Amortization'!W187+'O7 Amortization'!W258 + 'O7 Amortization'!AR45+'O7 Amortization'!AR116+'O7 Amortization'!AR187+'O7 Amortization'!AR258)</f>
        <v>0</v>
      </c>
      <c r="U46" s="679">
        <f>IF(ISERROR('O7 Amortization'!X45+'O7 Amortization'!X116+'O7 Amortization'!X187+'O7 Amortization'!X258 + 'O7 Amortization'!AS45+'O7 Amortization'!AS116+'O7 Amortization'!AS187+'O7 Amortization'!AS258), "-", 'O7 Amortization'!X45+'O7 Amortization'!X116+'O7 Amortization'!X187+'O7 Amortization'!X258 + 'O7 Amortization'!AS45+'O7 Amortization'!AS116+'O7 Amortization'!AS187+'O7 Amortization'!AS258)</f>
        <v>0</v>
      </c>
      <c r="V46" s="679">
        <f>IF(ISERROR('O7 Amortization'!Y45+'O7 Amortization'!Y116+'O7 Amortization'!Y187+'O7 Amortization'!Y258 + 'O7 Amortization'!AT45+'O7 Amortization'!AT116+'O7 Amortization'!AT187+'O7 Amortization'!AT258), "-", 'O7 Amortization'!Y45+'O7 Amortization'!Y116+'O7 Amortization'!Y187+'O7 Amortization'!Y258 + 'O7 Amortization'!AT45+'O7 Amortization'!AT116+'O7 Amortization'!AT187+'O7 Amortization'!AT258)</f>
        <v>0</v>
      </c>
      <c r="W46" s="680">
        <f>IF(ISERROR('O7 Amortization'!Z45+'O7 Amortization'!Z116+'O7 Amortization'!Z187+'O7 Amortization'!Z258 + 'O7 Amortization'!AU45+'O7 Amortization'!AU116+'O7 Amortization'!AU187+'O7 Amortization'!AU258), "-", 'O7 Amortization'!Z45+'O7 Amortization'!Z116+'O7 Amortization'!Z187+'O7 Amortization'!Z258 + 'O7 Amortization'!AU45+'O7 Amortization'!AU116+'O7 Amortization'!AU187+'O7 Amortization'!AU258)</f>
        <v>0</v>
      </c>
      <c r="X46" s="776"/>
    </row>
    <row r="47" spans="1:24" s="663" customFormat="1" ht="12.75" x14ac:dyDescent="0.2">
      <c r="A47" s="778"/>
      <c r="B47" s="772" t="s">
        <v>771</v>
      </c>
      <c r="C47" s="777">
        <f t="shared" si="7"/>
        <v>-22483.997704740086</v>
      </c>
      <c r="D47" s="679">
        <f>IF(ISERROR('O7 Amortization'!G49+'O7 Amortization'!G120+'O7 Amortization'!G191+'O7 Amortization'!G262 + 'O7 Amortization'!AB49+'O7 Amortization'!AB120+'O7 Amortization'!AB191+'O7 Amortization'!AB262), "-", 'O7 Amortization'!G49+'O7 Amortization'!G120+'O7 Amortization'!G191+'O7 Amortization'!G262 + 'O7 Amortization'!AB49+'O7 Amortization'!AB120+'O7 Amortization'!AB191+'O7 Amortization'!AB262)</f>
        <v>-10478.583613110326</v>
      </c>
      <c r="E47" s="679">
        <f>IF(ISERROR('O7 Amortization'!H49+'O7 Amortization'!H120+'O7 Amortization'!H191+'O7 Amortization'!H262 + 'O7 Amortization'!AC49+'O7 Amortization'!AC120+'O7 Amortization'!AC191+'O7 Amortization'!AC262), "-", 'O7 Amortization'!H49+'O7 Amortization'!H120+'O7 Amortization'!H191+'O7 Amortization'!H262 + 'O7 Amortization'!AC49+'O7 Amortization'!AC120+'O7 Amortization'!AC191+'O7 Amortization'!AC262)</f>
        <v>-2075.8084665432125</v>
      </c>
      <c r="F47" s="679">
        <f>IF(ISERROR('O7 Amortization'!I49+'O7 Amortization'!I120+'O7 Amortization'!I191+'O7 Amortization'!I262 + 'O7 Amortization'!AD49+'O7 Amortization'!AD120+'O7 Amortization'!AD191+'O7 Amortization'!AD262), "-", 'O7 Amortization'!I49+'O7 Amortization'!I120+'O7 Amortization'!I191+'O7 Amortization'!I262 + 'O7 Amortization'!AD49+'O7 Amortization'!AD120+'O7 Amortization'!AD191+'O7 Amortization'!AD262)</f>
        <v>-3282.1889242370503</v>
      </c>
      <c r="G47" s="679">
        <f>IF(ISERROR('O7 Amortization'!J49+'O7 Amortization'!J120+'O7 Amortization'!J191+'O7 Amortization'!J262 + 'O7 Amortization'!AE49+'O7 Amortization'!AE120+'O7 Amortization'!AE191+'O7 Amortization'!AE262), "-", 'O7 Amortization'!J49+'O7 Amortization'!J120+'O7 Amortization'!J191+'O7 Amortization'!J262 + 'O7 Amortization'!AE49+'O7 Amortization'!AE120+'O7 Amortization'!AE191+'O7 Amortization'!AE262)</f>
        <v>0</v>
      </c>
      <c r="H47" s="679">
        <f>IF(ISERROR('O7 Amortization'!K49+'O7 Amortization'!K120+'O7 Amortization'!K191+'O7 Amortization'!K262 + 'O7 Amortization'!AF49+'O7 Amortization'!AF120+'O7 Amortization'!AF191+'O7 Amortization'!AF262), "-", 'O7 Amortization'!K49+'O7 Amortization'!K120+'O7 Amortization'!K191+'O7 Amortization'!K262 + 'O7 Amortization'!AF49+'O7 Amortization'!AF120+'O7 Amortization'!AF191+'O7 Amortization'!AF262)</f>
        <v>-2043.8829472221332</v>
      </c>
      <c r="I47" s="679">
        <f>IF(ISERROR('O7 Amortization'!L49+'O7 Amortization'!L120+'O7 Amortization'!L191+'O7 Amortization'!L262 + 'O7 Amortization'!AG49+'O7 Amortization'!AG120+'O7 Amortization'!AG191+'O7 Amortization'!AG262), "-", 'O7 Amortization'!L49+'O7 Amortization'!L120+'O7 Amortization'!L191+'O7 Amortization'!L262 + 'O7 Amortization'!AG49+'O7 Amortization'!AG120+'O7 Amortization'!AG191+'O7 Amortization'!AG262)</f>
        <v>-2968.2816629554441</v>
      </c>
      <c r="J47" s="679">
        <f>IF(ISERROR('O7 Amortization'!M49+'O7 Amortization'!M120+'O7 Amortization'!M191+'O7 Amortization'!M262 + 'O7 Amortization'!AH49+'O7 Amortization'!AH120+'O7 Amortization'!AH191+'O7 Amortization'!AH262), "-", 'O7 Amortization'!M49+'O7 Amortization'!M120+'O7 Amortization'!M191+'O7 Amortization'!M262 + 'O7 Amortization'!AH49+'O7 Amortization'!AH120+'O7 Amortization'!AH191+'O7 Amortization'!AH262)</f>
        <v>-1473.781353149194</v>
      </c>
      <c r="K47" s="679">
        <f>IF(ISERROR('O7 Amortization'!N49+'O7 Amortization'!N120+'O7 Amortization'!N191+'O7 Amortization'!N262 + 'O7 Amortization'!AI49+'O7 Amortization'!AI120+'O7 Amortization'!AI191+'O7 Amortization'!AI262), "-", 'O7 Amortization'!N49+'O7 Amortization'!N120+'O7 Amortization'!N191+'O7 Amortization'!N262 + 'O7 Amortization'!AI49+'O7 Amortization'!AI120+'O7 Amortization'!AI191+'O7 Amortization'!AI262)</f>
        <v>-92.401886333262368</v>
      </c>
      <c r="L47" s="679">
        <f>IF(ISERROR('O7 Amortization'!O49+'O7 Amortization'!O120+'O7 Amortization'!O191+'O7 Amortization'!O262 + 'O7 Amortization'!AJ49+'O7 Amortization'!AJ120+'O7 Amortization'!AJ191+'O7 Amortization'!AJ262), "-", 'O7 Amortization'!O49+'O7 Amortization'!O120+'O7 Amortization'!O191+'O7 Amortization'!O262 + 'O7 Amortization'!AJ49+'O7 Amortization'!AJ120+'O7 Amortization'!AJ191+'O7 Amortization'!AJ262)</f>
        <v>-69.068851189456964</v>
      </c>
      <c r="M47" s="679">
        <f>IF(ISERROR('O7 Amortization'!P49+'O7 Amortization'!P120+'O7 Amortization'!P191+'O7 Amortization'!P262 + 'O7 Amortization'!AK49+'O7 Amortization'!AK120+'O7 Amortization'!AK191+'O7 Amortization'!AK262), "-", 'O7 Amortization'!P49+'O7 Amortization'!P120+'O7 Amortization'!P191+'O7 Amortization'!P262 + 'O7 Amortization'!AK49+'O7 Amortization'!AK120+'O7 Amortization'!AK191+'O7 Amortization'!AK262)</f>
        <v>0</v>
      </c>
      <c r="N47" s="679">
        <f>IF(ISERROR('O7 Amortization'!Q49+'O7 Amortization'!Q120+'O7 Amortization'!Q191+'O7 Amortization'!Q262 + 'O7 Amortization'!AL49+'O7 Amortization'!AL120+'O7 Amortization'!AL191+'O7 Amortization'!AL262), "-", 'O7 Amortization'!Q49+'O7 Amortization'!Q120+'O7 Amortization'!Q191+'O7 Amortization'!Q262 + 'O7 Amortization'!AL49+'O7 Amortization'!AL120+'O7 Amortization'!AL191+'O7 Amortization'!AL262)</f>
        <v>0</v>
      </c>
      <c r="O47" s="679">
        <f>IF(ISERROR('O7 Amortization'!R49+'O7 Amortization'!R120+'O7 Amortization'!R191+'O7 Amortization'!R262 + 'O7 Amortization'!AM49+'O7 Amortization'!AM120+'O7 Amortization'!AM191+'O7 Amortization'!AM262), "-", 'O7 Amortization'!R49+'O7 Amortization'!R120+'O7 Amortization'!R191+'O7 Amortization'!R262 + 'O7 Amortization'!AM49+'O7 Amortization'!AM120+'O7 Amortization'!AM191+'O7 Amortization'!AM262)</f>
        <v>0</v>
      </c>
      <c r="P47" s="679">
        <f>IF(ISERROR('O7 Amortization'!S49+'O7 Amortization'!S120+'O7 Amortization'!S191+'O7 Amortization'!S262 + 'O7 Amortization'!AN49+'O7 Amortization'!AN120+'O7 Amortization'!AN191+'O7 Amortization'!AN262), "-", 'O7 Amortization'!S49+'O7 Amortization'!S120+'O7 Amortization'!S191+'O7 Amortization'!S262 + 'O7 Amortization'!AN49+'O7 Amortization'!AN120+'O7 Amortization'!AN191+'O7 Amortization'!AN262)</f>
        <v>0</v>
      </c>
      <c r="Q47" s="679">
        <f>IF(ISERROR('O7 Amortization'!T49+'O7 Amortization'!T120+'O7 Amortization'!T191+'O7 Amortization'!T262 + 'O7 Amortization'!AO49+'O7 Amortization'!AO120+'O7 Amortization'!AO191+'O7 Amortization'!AO262), "-", 'O7 Amortization'!T49+'O7 Amortization'!T120+'O7 Amortization'!T191+'O7 Amortization'!T262 + 'O7 Amortization'!AO49+'O7 Amortization'!AO120+'O7 Amortization'!AO191+'O7 Amortization'!AO262)</f>
        <v>0</v>
      </c>
      <c r="R47" s="679">
        <f>IF(ISERROR('O7 Amortization'!U49+'O7 Amortization'!U120+'O7 Amortization'!U191+'O7 Amortization'!U262 + 'O7 Amortization'!AP49+'O7 Amortization'!AP120+'O7 Amortization'!AP191+'O7 Amortization'!AP262), "-", 'O7 Amortization'!U49+'O7 Amortization'!U120+'O7 Amortization'!U191+'O7 Amortization'!U262 + 'O7 Amortization'!AP49+'O7 Amortization'!AP120+'O7 Amortization'!AP191+'O7 Amortization'!AP262)</f>
        <v>0</v>
      </c>
      <c r="S47" s="679">
        <f>IF(ISERROR('O7 Amortization'!V49+'O7 Amortization'!V120+'O7 Amortization'!V191+'O7 Amortization'!V262 + 'O7 Amortization'!AQ49+'O7 Amortization'!AQ120+'O7 Amortization'!AQ191+'O7 Amortization'!AQ262), "-", 'O7 Amortization'!V49+'O7 Amortization'!V120+'O7 Amortization'!V191+'O7 Amortization'!V262 + 'O7 Amortization'!AQ49+'O7 Amortization'!AQ120+'O7 Amortization'!AQ191+'O7 Amortization'!AQ262)</f>
        <v>0</v>
      </c>
      <c r="T47" s="679">
        <f>IF(ISERROR('O7 Amortization'!W49+'O7 Amortization'!W120+'O7 Amortization'!W191+'O7 Amortization'!W262 + 'O7 Amortization'!AR49+'O7 Amortization'!AR120+'O7 Amortization'!AR191+'O7 Amortization'!AR262), "-", 'O7 Amortization'!W49+'O7 Amortization'!W120+'O7 Amortization'!W191+'O7 Amortization'!W262 + 'O7 Amortization'!AR49+'O7 Amortization'!AR120+'O7 Amortization'!AR191+'O7 Amortization'!AR262)</f>
        <v>0</v>
      </c>
      <c r="U47" s="679">
        <f>IF(ISERROR('O7 Amortization'!X49+'O7 Amortization'!X120+'O7 Amortization'!X191+'O7 Amortization'!X262 + 'O7 Amortization'!AS49+'O7 Amortization'!AS120+'O7 Amortization'!AS191+'O7 Amortization'!AS262), "-", 'O7 Amortization'!X49+'O7 Amortization'!X120+'O7 Amortization'!X191+'O7 Amortization'!X262 + 'O7 Amortization'!AS49+'O7 Amortization'!AS120+'O7 Amortization'!AS191+'O7 Amortization'!AS262)</f>
        <v>0</v>
      </c>
      <c r="V47" s="679">
        <f>IF(ISERROR('O7 Amortization'!Y49+'O7 Amortization'!Y120+'O7 Amortization'!Y191+'O7 Amortization'!Y262 + 'O7 Amortization'!AT49+'O7 Amortization'!AT120+'O7 Amortization'!AT191+'O7 Amortization'!AT262), "-", 'O7 Amortization'!Y49+'O7 Amortization'!Y120+'O7 Amortization'!Y191+'O7 Amortization'!Y262 + 'O7 Amortization'!AT49+'O7 Amortization'!AT120+'O7 Amortization'!AT191+'O7 Amortization'!AT262)</f>
        <v>0</v>
      </c>
      <c r="W47" s="680">
        <f>IF(ISERROR('O7 Amortization'!Z49+'O7 Amortization'!Z120+'O7 Amortization'!Z191+'O7 Amortization'!Z262 + 'O7 Amortization'!AU49+'O7 Amortization'!AU120+'O7 Amortization'!AU191+'O7 Amortization'!AU262), "-", 'O7 Amortization'!Z49+'O7 Amortization'!Z120+'O7 Amortization'!Z191+'O7 Amortization'!Z262 + 'O7 Amortization'!AU49+'O7 Amortization'!AU120+'O7 Amortization'!AU191+'O7 Amortization'!AU262)</f>
        <v>0</v>
      </c>
      <c r="X47" s="776"/>
    </row>
    <row r="48" spans="1:24" s="663" customFormat="1" ht="12.75" x14ac:dyDescent="0.2">
      <c r="A48" s="778"/>
      <c r="B48" s="772" t="s">
        <v>772</v>
      </c>
      <c r="C48" s="777">
        <f t="shared" si="7"/>
        <v>-365944.87999125844</v>
      </c>
      <c r="D48" s="679">
        <f>IF(ISERROR('O7 Amortization'!G53+'O7 Amortization'!G124+'O7 Amortization'!G195+'O7 Amortization'!G266 + 'O7 Amortization'!AB53+'O7 Amortization'!AB124+'O7 Amortization'!AB195+'O7 Amortization'!AB266), "-", 'O7 Amortization'!G53+'O7 Amortization'!G124+'O7 Amortization'!G195+'O7 Amortization'!G266 + 'O7 Amortization'!AB53+'O7 Amortization'!AB124+'O7 Amortization'!AB195+'O7 Amortization'!AB266)</f>
        <v>-170547.25201157702</v>
      </c>
      <c r="E48" s="679">
        <f>IF(ISERROR('O7 Amortization'!H53+'O7 Amortization'!H124+'O7 Amortization'!H195+'O7 Amortization'!H266 + 'O7 Amortization'!AC53+'O7 Amortization'!AC124+'O7 Amortization'!AC195+'O7 Amortization'!AC266), "-", 'O7 Amortization'!H53+'O7 Amortization'!H124+'O7 Amortization'!H195+'O7 Amortization'!H266 + 'O7 Amortization'!AC53+'O7 Amortization'!AC124+'O7 Amortization'!AC195+'O7 Amortization'!AC266)</f>
        <v>-33785.427758420759</v>
      </c>
      <c r="F48" s="679">
        <f>IF(ISERROR('O7 Amortization'!I53+'O7 Amortization'!I124+'O7 Amortization'!I195+'O7 Amortization'!I266 + 'O7 Amortization'!AD53+'O7 Amortization'!AD124+'O7 Amortization'!AD195+'O7 Amortization'!AD266), "-", 'O7 Amortization'!I53+'O7 Amortization'!I124+'O7 Amortization'!I195+'O7 Amortization'!I266 + 'O7 Amortization'!AD53+'O7 Amortization'!AD124+'O7 Amortization'!AD195+'O7 Amortization'!AD266)</f>
        <v>-53420.225698357426</v>
      </c>
      <c r="G48" s="679">
        <f>IF(ISERROR('O7 Amortization'!J53+'O7 Amortization'!J124+'O7 Amortization'!J195+'O7 Amortization'!J266 + 'O7 Amortization'!AE53+'O7 Amortization'!AE124+'O7 Amortization'!AE195+'O7 Amortization'!AE266), "-", 'O7 Amortization'!J53+'O7 Amortization'!J124+'O7 Amortization'!J195+'O7 Amortization'!J266 + 'O7 Amortization'!AE53+'O7 Amortization'!AE124+'O7 Amortization'!AE195+'O7 Amortization'!AE266)</f>
        <v>0</v>
      </c>
      <c r="H48" s="679">
        <f>IF(ISERROR('O7 Amortization'!K53+'O7 Amortization'!K124+'O7 Amortization'!K195+'O7 Amortization'!K266 + 'O7 Amortization'!AF53+'O7 Amortization'!AF124+'O7 Amortization'!AF195+'O7 Amortization'!AF266), "-", 'O7 Amortization'!K53+'O7 Amortization'!K124+'O7 Amortization'!K195+'O7 Amortization'!K266 + 'O7 Amortization'!AF53+'O7 Amortization'!AF124+'O7 Amortization'!AF195+'O7 Amortization'!AF266)</f>
        <v>-33265.814632230664</v>
      </c>
      <c r="I48" s="679">
        <f>IF(ISERROR('O7 Amortization'!L53+'O7 Amortization'!L124+'O7 Amortization'!L195+'O7 Amortization'!L266 + 'O7 Amortization'!AG53+'O7 Amortization'!AG124+'O7 Amortization'!AG195+'O7 Amortization'!AG266), "-", 'O7 Amortization'!L53+'O7 Amortization'!L124+'O7 Amortization'!L195+'O7 Amortization'!L266 + 'O7 Amortization'!AG53+'O7 Amortization'!AG124+'O7 Amortization'!AG195+'O7 Amortization'!AG266)</f>
        <v>-48311.13626654946</v>
      </c>
      <c r="J48" s="679">
        <f>IF(ISERROR('O7 Amortization'!M53+'O7 Amortization'!M124+'O7 Amortization'!M195+'O7 Amortization'!M266 + 'O7 Amortization'!AH53+'O7 Amortization'!AH124+'O7 Amortization'!AH195+'O7 Amortization'!AH266), "-", 'O7 Amortization'!M53+'O7 Amortization'!M124+'O7 Amortization'!M195+'O7 Amortization'!M266 + 'O7 Amortization'!AH53+'O7 Amortization'!AH124+'O7 Amortization'!AH195+'O7 Amortization'!AH266)</f>
        <v>-23986.959414154197</v>
      </c>
      <c r="K48" s="679">
        <f>IF(ISERROR('O7 Amortization'!N53+'O7 Amortization'!N124+'O7 Amortization'!N195+'O7 Amortization'!N266 + 'O7 Amortization'!AI53+'O7 Amortization'!AI124+'O7 Amortization'!AI195+'O7 Amortization'!AI266), "-", 'O7 Amortization'!N53+'O7 Amortization'!N124+'O7 Amortization'!N195+'O7 Amortization'!N266 + 'O7 Amortization'!AI53+'O7 Amortization'!AI124+'O7 Amortization'!AI195+'O7 Amortization'!AI266)</f>
        <v>-1503.9139235485218</v>
      </c>
      <c r="L48" s="679">
        <f>IF(ISERROR('O7 Amortization'!O53+'O7 Amortization'!O124+'O7 Amortization'!O195+'O7 Amortization'!O266 + 'O7 Amortization'!AJ53+'O7 Amortization'!AJ124+'O7 Amortization'!AJ195+'O7 Amortization'!AJ266), "-", 'O7 Amortization'!O53+'O7 Amortization'!O124+'O7 Amortization'!O195+'O7 Amortization'!O266 + 'O7 Amortization'!AJ53+'O7 Amortization'!AJ124+'O7 Amortization'!AJ195+'O7 Amortization'!AJ266)</f>
        <v>-1124.1502864204333</v>
      </c>
      <c r="M48" s="679">
        <f>IF(ISERROR('O7 Amortization'!P53+'O7 Amortization'!P124+'O7 Amortization'!P195+'O7 Amortization'!P266 + 'O7 Amortization'!AK53+'O7 Amortization'!AK124+'O7 Amortization'!AK195+'O7 Amortization'!AK266), "-", 'O7 Amortization'!P53+'O7 Amortization'!P124+'O7 Amortization'!P195+'O7 Amortization'!P266 + 'O7 Amortization'!AK53+'O7 Amortization'!AK124+'O7 Amortization'!AK195+'O7 Amortization'!AK266)</f>
        <v>0</v>
      </c>
      <c r="N48" s="679">
        <f>IF(ISERROR('O7 Amortization'!Q53+'O7 Amortization'!Q124+'O7 Amortization'!Q195+'O7 Amortization'!Q266 + 'O7 Amortization'!AL53+'O7 Amortization'!AL124+'O7 Amortization'!AL195+'O7 Amortization'!AL266), "-", 'O7 Amortization'!Q53+'O7 Amortization'!Q124+'O7 Amortization'!Q195+'O7 Amortization'!Q266 + 'O7 Amortization'!AL53+'O7 Amortization'!AL124+'O7 Amortization'!AL195+'O7 Amortization'!AL266)</f>
        <v>0</v>
      </c>
      <c r="O48" s="679">
        <f>IF(ISERROR('O7 Amortization'!R53+'O7 Amortization'!R124+'O7 Amortization'!R195+'O7 Amortization'!R266 + 'O7 Amortization'!AM53+'O7 Amortization'!AM124+'O7 Amortization'!AM195+'O7 Amortization'!AM266), "-", 'O7 Amortization'!R53+'O7 Amortization'!R124+'O7 Amortization'!R195+'O7 Amortization'!R266 + 'O7 Amortization'!AM53+'O7 Amortization'!AM124+'O7 Amortization'!AM195+'O7 Amortization'!AM266)</f>
        <v>0</v>
      </c>
      <c r="P48" s="679">
        <f>IF(ISERROR('O7 Amortization'!S53+'O7 Amortization'!S124+'O7 Amortization'!S195+'O7 Amortization'!S266 + 'O7 Amortization'!AN53+'O7 Amortization'!AN124+'O7 Amortization'!AN195+'O7 Amortization'!AN266), "-", 'O7 Amortization'!S53+'O7 Amortization'!S124+'O7 Amortization'!S195+'O7 Amortization'!S266 + 'O7 Amortization'!AN53+'O7 Amortization'!AN124+'O7 Amortization'!AN195+'O7 Amortization'!AN266)</f>
        <v>0</v>
      </c>
      <c r="Q48" s="679">
        <f>IF(ISERROR('O7 Amortization'!T53+'O7 Amortization'!T124+'O7 Amortization'!T195+'O7 Amortization'!T266 + 'O7 Amortization'!AO53+'O7 Amortization'!AO124+'O7 Amortization'!AO195+'O7 Amortization'!AO266), "-", 'O7 Amortization'!T53+'O7 Amortization'!T124+'O7 Amortization'!T195+'O7 Amortization'!T266 + 'O7 Amortization'!AO53+'O7 Amortization'!AO124+'O7 Amortization'!AO195+'O7 Amortization'!AO266)</f>
        <v>0</v>
      </c>
      <c r="R48" s="679">
        <f>IF(ISERROR('O7 Amortization'!U53+'O7 Amortization'!U124+'O7 Amortization'!U195+'O7 Amortization'!U266 + 'O7 Amortization'!AP53+'O7 Amortization'!AP124+'O7 Amortization'!AP195+'O7 Amortization'!AP266), "-", 'O7 Amortization'!U53+'O7 Amortization'!U124+'O7 Amortization'!U195+'O7 Amortization'!U266 + 'O7 Amortization'!AP53+'O7 Amortization'!AP124+'O7 Amortization'!AP195+'O7 Amortization'!AP266)</f>
        <v>0</v>
      </c>
      <c r="S48" s="679">
        <f>IF(ISERROR('O7 Amortization'!V53+'O7 Amortization'!V124+'O7 Amortization'!V195+'O7 Amortization'!V266 + 'O7 Amortization'!AQ53+'O7 Amortization'!AQ124+'O7 Amortization'!AQ195+'O7 Amortization'!AQ266), "-", 'O7 Amortization'!V53+'O7 Amortization'!V124+'O7 Amortization'!V195+'O7 Amortization'!V266 + 'O7 Amortization'!AQ53+'O7 Amortization'!AQ124+'O7 Amortization'!AQ195+'O7 Amortization'!AQ266)</f>
        <v>0</v>
      </c>
      <c r="T48" s="679">
        <f>IF(ISERROR('O7 Amortization'!W53+'O7 Amortization'!W124+'O7 Amortization'!W195+'O7 Amortization'!W266 + 'O7 Amortization'!AR53+'O7 Amortization'!AR124+'O7 Amortization'!AR195+'O7 Amortization'!AR266), "-", 'O7 Amortization'!W53+'O7 Amortization'!W124+'O7 Amortization'!W195+'O7 Amortization'!W266 + 'O7 Amortization'!AR53+'O7 Amortization'!AR124+'O7 Amortization'!AR195+'O7 Amortization'!AR266)</f>
        <v>0</v>
      </c>
      <c r="U48" s="679">
        <f>IF(ISERROR('O7 Amortization'!X53+'O7 Amortization'!X124+'O7 Amortization'!X195+'O7 Amortization'!X266 + 'O7 Amortization'!AS53+'O7 Amortization'!AS124+'O7 Amortization'!AS195+'O7 Amortization'!AS266), "-", 'O7 Amortization'!X53+'O7 Amortization'!X124+'O7 Amortization'!X195+'O7 Amortization'!X266 + 'O7 Amortization'!AS53+'O7 Amortization'!AS124+'O7 Amortization'!AS195+'O7 Amortization'!AS266)</f>
        <v>0</v>
      </c>
      <c r="V48" s="679">
        <f>IF(ISERROR('O7 Amortization'!Y53+'O7 Amortization'!Y124+'O7 Amortization'!Y195+'O7 Amortization'!Y266 + 'O7 Amortization'!AT53+'O7 Amortization'!AT124+'O7 Amortization'!AT195+'O7 Amortization'!AT266), "-", 'O7 Amortization'!Y53+'O7 Amortization'!Y124+'O7 Amortization'!Y195+'O7 Amortization'!Y266 + 'O7 Amortization'!AT53+'O7 Amortization'!AT124+'O7 Amortization'!AT195+'O7 Amortization'!AT266)</f>
        <v>0</v>
      </c>
      <c r="W48" s="680">
        <f>IF(ISERROR('O7 Amortization'!Z53+'O7 Amortization'!Z124+'O7 Amortization'!Z195+'O7 Amortization'!Z266 + 'O7 Amortization'!AU53+'O7 Amortization'!AU124+'O7 Amortization'!AU195+'O7 Amortization'!AU266), "-", 'O7 Amortization'!Z53+'O7 Amortization'!Z124+'O7 Amortization'!Z195+'O7 Amortization'!Z266 + 'O7 Amortization'!AU53+'O7 Amortization'!AU124+'O7 Amortization'!AU195+'O7 Amortization'!AU266)</f>
        <v>0</v>
      </c>
      <c r="X48" s="776"/>
    </row>
    <row r="49" spans="1:24" s="862" customFormat="1" ht="20.25" customHeight="1" x14ac:dyDescent="0.2">
      <c r="A49" s="861"/>
      <c r="B49" s="901" t="s">
        <v>1554</v>
      </c>
      <c r="C49" s="895">
        <f t="shared" si="7"/>
        <v>-808926.36769599863</v>
      </c>
      <c r="D49" s="896">
        <f>SUM(D45:D48)</f>
        <v>-376997.12889426027</v>
      </c>
      <c r="E49" s="896">
        <f t="shared" ref="E49:W49" si="9">SUM(E45:E48)</f>
        <v>-74683.169110953837</v>
      </c>
      <c r="F49" s="896">
        <f t="shared" si="9"/>
        <v>-118086.16952559896</v>
      </c>
      <c r="G49" s="896">
        <f t="shared" si="9"/>
        <v>0</v>
      </c>
      <c r="H49" s="896">
        <f t="shared" si="9"/>
        <v>-73534.556897042959</v>
      </c>
      <c r="I49" s="896">
        <f t="shared" si="9"/>
        <v>-106792.4545912483</v>
      </c>
      <c r="J49" s="896">
        <f t="shared" si="9"/>
        <v>-53023.515321287181</v>
      </c>
      <c r="K49" s="896">
        <f t="shared" si="9"/>
        <v>-3324.4231413556158</v>
      </c>
      <c r="L49" s="896">
        <f t="shared" si="9"/>
        <v>-2484.9502142514461</v>
      </c>
      <c r="M49" s="896">
        <f t="shared" si="9"/>
        <v>0</v>
      </c>
      <c r="N49" s="896">
        <f t="shared" si="9"/>
        <v>0</v>
      </c>
      <c r="O49" s="896">
        <f t="shared" si="9"/>
        <v>0</v>
      </c>
      <c r="P49" s="896">
        <f t="shared" si="9"/>
        <v>0</v>
      </c>
      <c r="Q49" s="896">
        <f t="shared" si="9"/>
        <v>0</v>
      </c>
      <c r="R49" s="896">
        <f t="shared" si="9"/>
        <v>0</v>
      </c>
      <c r="S49" s="896">
        <f t="shared" si="9"/>
        <v>0</v>
      </c>
      <c r="T49" s="896">
        <f t="shared" si="9"/>
        <v>0</v>
      </c>
      <c r="U49" s="896">
        <f t="shared" si="9"/>
        <v>0</v>
      </c>
      <c r="V49" s="896">
        <f t="shared" si="9"/>
        <v>0</v>
      </c>
      <c r="W49" s="897">
        <f t="shared" si="9"/>
        <v>0</v>
      </c>
      <c r="X49" s="166"/>
    </row>
    <row r="50" spans="1:24" s="663" customFormat="1" ht="18" customHeight="1" x14ac:dyDescent="0.2">
      <c r="B50" s="779" t="s">
        <v>1555</v>
      </c>
      <c r="C50" s="777">
        <f>SUM(D50:W50)</f>
        <v>12982204.324454004</v>
      </c>
      <c r="D50" s="776">
        <f>D43+D49</f>
        <v>6050308.1027976973</v>
      </c>
      <c r="E50" s="776">
        <f t="shared" ref="E50:W50" si="10">E43+E49</f>
        <v>1198566.6430402733</v>
      </c>
      <c r="F50" s="776">
        <f t="shared" si="10"/>
        <v>1895127.7172974544</v>
      </c>
      <c r="G50" s="776">
        <f t="shared" si="10"/>
        <v>0</v>
      </c>
      <c r="H50" s="776">
        <f t="shared" si="10"/>
        <v>1180132.927629282</v>
      </c>
      <c r="I50" s="776">
        <f t="shared" si="10"/>
        <v>1713878.4457754046</v>
      </c>
      <c r="J50" s="776">
        <f t="shared" si="10"/>
        <v>850957.68587983504</v>
      </c>
      <c r="K50" s="776">
        <f t="shared" si="10"/>
        <v>53352.619231520839</v>
      </c>
      <c r="L50" s="776">
        <f t="shared" si="10"/>
        <v>39880.182802536183</v>
      </c>
      <c r="M50" s="776">
        <f t="shared" si="10"/>
        <v>0</v>
      </c>
      <c r="N50" s="776">
        <f t="shared" si="10"/>
        <v>0</v>
      </c>
      <c r="O50" s="776">
        <f t="shared" si="10"/>
        <v>0</v>
      </c>
      <c r="P50" s="776">
        <f t="shared" si="10"/>
        <v>0</v>
      </c>
      <c r="Q50" s="776">
        <f t="shared" si="10"/>
        <v>0</v>
      </c>
      <c r="R50" s="776">
        <f t="shared" si="10"/>
        <v>0</v>
      </c>
      <c r="S50" s="776">
        <f t="shared" si="10"/>
        <v>0</v>
      </c>
      <c r="T50" s="776">
        <f t="shared" si="10"/>
        <v>0</v>
      </c>
      <c r="U50" s="776">
        <f t="shared" si="10"/>
        <v>0</v>
      </c>
      <c r="V50" s="776">
        <f t="shared" si="10"/>
        <v>0</v>
      </c>
      <c r="W50" s="664">
        <f t="shared" si="10"/>
        <v>0</v>
      </c>
      <c r="X50" s="776"/>
    </row>
    <row r="51" spans="1:24" s="663" customFormat="1" ht="12.75" x14ac:dyDescent="0.2">
      <c r="B51" s="779" t="s">
        <v>1602</v>
      </c>
      <c r="C51" s="777">
        <f>SUM(D51:W51)</f>
        <v>6370211.8243834414</v>
      </c>
      <c r="D51" s="776">
        <f t="shared" ref="D51:W51" si="11">IF(ISERROR(D50/D32*D28),0,D50/D32*D28)</f>
        <v>2978662.8988551111</v>
      </c>
      <c r="E51" s="776">
        <f t="shared" si="11"/>
        <v>587136.67185495712</v>
      </c>
      <c r="F51" s="776">
        <f t="shared" si="11"/>
        <v>932882.46409542032</v>
      </c>
      <c r="G51" s="776">
        <f t="shared" si="11"/>
        <v>0</v>
      </c>
      <c r="H51" s="776">
        <f t="shared" si="11"/>
        <v>573742.23131765507</v>
      </c>
      <c r="I51" s="776">
        <f t="shared" si="11"/>
        <v>831558.50909455738</v>
      </c>
      <c r="J51" s="776">
        <f t="shared" si="11"/>
        <v>420212.36761550047</v>
      </c>
      <c r="K51" s="776">
        <f t="shared" si="11"/>
        <v>26346.443517625998</v>
      </c>
      <c r="L51" s="776">
        <f t="shared" si="11"/>
        <v>19670.23803261315</v>
      </c>
      <c r="M51" s="776">
        <f t="shared" si="11"/>
        <v>0</v>
      </c>
      <c r="N51" s="776">
        <f t="shared" si="11"/>
        <v>0</v>
      </c>
      <c r="O51" s="776">
        <f t="shared" si="11"/>
        <v>0</v>
      </c>
      <c r="P51" s="776">
        <f t="shared" si="11"/>
        <v>0</v>
      </c>
      <c r="Q51" s="776">
        <f t="shared" si="11"/>
        <v>0</v>
      </c>
      <c r="R51" s="776">
        <f t="shared" si="11"/>
        <v>0</v>
      </c>
      <c r="S51" s="776">
        <f t="shared" si="11"/>
        <v>0</v>
      </c>
      <c r="T51" s="776">
        <f t="shared" si="11"/>
        <v>0</v>
      </c>
      <c r="U51" s="776">
        <f t="shared" si="11"/>
        <v>0</v>
      </c>
      <c r="V51" s="776">
        <f t="shared" si="11"/>
        <v>0</v>
      </c>
      <c r="W51" s="664">
        <f t="shared" si="11"/>
        <v>0</v>
      </c>
      <c r="X51" s="776"/>
    </row>
    <row r="52" spans="1:24" s="663" customFormat="1" ht="12.75" x14ac:dyDescent="0.2">
      <c r="B52" s="779" t="s">
        <v>1286</v>
      </c>
      <c r="C52" s="777">
        <f>SUM(D52:W52)</f>
        <v>19352416.148837443</v>
      </c>
      <c r="D52" s="776">
        <f>SUM(D50:D51)</f>
        <v>9028971.0016528089</v>
      </c>
      <c r="E52" s="776">
        <f t="shared" ref="E52:W52" si="12">SUM(E50:E51)</f>
        <v>1785703.3148952303</v>
      </c>
      <c r="F52" s="776">
        <f t="shared" si="12"/>
        <v>2828010.1813928746</v>
      </c>
      <c r="G52" s="776">
        <f t="shared" si="12"/>
        <v>0</v>
      </c>
      <c r="H52" s="776">
        <f t="shared" si="12"/>
        <v>1753875.158946937</v>
      </c>
      <c r="I52" s="776">
        <f t="shared" si="12"/>
        <v>2545436.9548699618</v>
      </c>
      <c r="J52" s="776">
        <f t="shared" si="12"/>
        <v>1271170.0534953354</v>
      </c>
      <c r="K52" s="776">
        <f t="shared" si="12"/>
        <v>79699.062749146833</v>
      </c>
      <c r="L52" s="776">
        <f t="shared" si="12"/>
        <v>59550.420835149329</v>
      </c>
      <c r="M52" s="776">
        <f t="shared" si="12"/>
        <v>0</v>
      </c>
      <c r="N52" s="776">
        <f t="shared" si="12"/>
        <v>0</v>
      </c>
      <c r="O52" s="776">
        <f t="shared" si="12"/>
        <v>0</v>
      </c>
      <c r="P52" s="776">
        <f t="shared" si="12"/>
        <v>0</v>
      </c>
      <c r="Q52" s="776">
        <f t="shared" si="12"/>
        <v>0</v>
      </c>
      <c r="R52" s="776">
        <f t="shared" si="12"/>
        <v>0</v>
      </c>
      <c r="S52" s="776">
        <f t="shared" si="12"/>
        <v>0</v>
      </c>
      <c r="T52" s="776">
        <f t="shared" si="12"/>
        <v>0</v>
      </c>
      <c r="U52" s="776">
        <f t="shared" si="12"/>
        <v>0</v>
      </c>
      <c r="V52" s="776">
        <f t="shared" si="12"/>
        <v>0</v>
      </c>
      <c r="W52" s="664">
        <f t="shared" si="12"/>
        <v>0</v>
      </c>
      <c r="X52" s="776"/>
    </row>
    <row r="53" spans="1:24" s="663" customFormat="1" ht="12.75" x14ac:dyDescent="0.2">
      <c r="B53" s="779"/>
      <c r="C53" s="777"/>
      <c r="D53" s="776"/>
      <c r="E53" s="776"/>
      <c r="F53" s="776"/>
      <c r="G53" s="776"/>
      <c r="H53" s="776"/>
      <c r="I53" s="776"/>
      <c r="J53" s="776"/>
      <c r="K53" s="776"/>
      <c r="L53" s="776"/>
      <c r="M53" s="776"/>
      <c r="N53" s="776"/>
      <c r="O53" s="776"/>
      <c r="P53" s="776"/>
      <c r="Q53" s="776"/>
      <c r="R53" s="776"/>
      <c r="S53" s="776"/>
      <c r="T53" s="776"/>
      <c r="U53" s="776"/>
      <c r="V53" s="776"/>
      <c r="W53" s="664"/>
      <c r="X53" s="776"/>
    </row>
    <row r="54" spans="1:24" s="685" customFormat="1" ht="12.75" x14ac:dyDescent="0.2">
      <c r="B54" s="772" t="s">
        <v>774</v>
      </c>
      <c r="C54" s="777">
        <f>SUM(D54:W54)</f>
        <v>0</v>
      </c>
      <c r="D54" s="776">
        <f>'O4 Summary by Class &amp; Accounts'!E42</f>
        <v>0</v>
      </c>
      <c r="E54" s="776">
        <f>'O4 Summary by Class &amp; Accounts'!F42</f>
        <v>0</v>
      </c>
      <c r="F54" s="776">
        <f>'O4 Summary by Class &amp; Accounts'!G42</f>
        <v>0</v>
      </c>
      <c r="G54" s="776">
        <f>'O4 Summary by Class &amp; Accounts'!H42</f>
        <v>0</v>
      </c>
      <c r="H54" s="776">
        <f>'O4 Summary by Class &amp; Accounts'!I42</f>
        <v>0</v>
      </c>
      <c r="I54" s="776">
        <f>'O4 Summary by Class &amp; Accounts'!J42</f>
        <v>0</v>
      </c>
      <c r="J54" s="776">
        <f>'O4 Summary by Class &amp; Accounts'!K42</f>
        <v>0</v>
      </c>
      <c r="K54" s="776">
        <f>'O4 Summary by Class &amp; Accounts'!L42</f>
        <v>0</v>
      </c>
      <c r="L54" s="776">
        <f>'O4 Summary by Class &amp; Accounts'!M42</f>
        <v>0</v>
      </c>
      <c r="M54" s="776">
        <f>'O4 Summary by Class &amp; Accounts'!N42</f>
        <v>0</v>
      </c>
      <c r="N54" s="776">
        <f>'O4 Summary by Class &amp; Accounts'!O42</f>
        <v>0</v>
      </c>
      <c r="O54" s="776">
        <f>'O4 Summary by Class &amp; Accounts'!P42</f>
        <v>0</v>
      </c>
      <c r="P54" s="776">
        <f>'O4 Summary by Class &amp; Accounts'!Q42</f>
        <v>0</v>
      </c>
      <c r="Q54" s="776">
        <f>'O4 Summary by Class &amp; Accounts'!R42</f>
        <v>0</v>
      </c>
      <c r="R54" s="776">
        <f>'O4 Summary by Class &amp; Accounts'!S42</f>
        <v>0</v>
      </c>
      <c r="S54" s="776">
        <f>'O4 Summary by Class &amp; Accounts'!T42</f>
        <v>0</v>
      </c>
      <c r="T54" s="776">
        <f>'O4 Summary by Class &amp; Accounts'!U42</f>
        <v>0</v>
      </c>
      <c r="U54" s="776">
        <f>'O4 Summary by Class &amp; Accounts'!V42</f>
        <v>0</v>
      </c>
      <c r="V54" s="776">
        <f>'O4 Summary by Class &amp; Accounts'!W42</f>
        <v>0</v>
      </c>
      <c r="W54" s="664">
        <f>'O4 Summary by Class &amp; Accounts'!X42</f>
        <v>0</v>
      </c>
      <c r="X54" s="789"/>
    </row>
    <row r="55" spans="1:24" s="685" customFormat="1" ht="12.75" x14ac:dyDescent="0.2">
      <c r="B55" s="772" t="s">
        <v>775</v>
      </c>
      <c r="C55" s="777">
        <f>SUM(D55:W55)</f>
        <v>0</v>
      </c>
      <c r="D55" s="776">
        <f>'O4 Summary by Class &amp; Accounts'!E46</f>
        <v>0</v>
      </c>
      <c r="E55" s="776">
        <f>'O4 Summary by Class &amp; Accounts'!F46</f>
        <v>0</v>
      </c>
      <c r="F55" s="776">
        <f>'O4 Summary by Class &amp; Accounts'!G46</f>
        <v>0</v>
      </c>
      <c r="G55" s="776">
        <f>'O4 Summary by Class &amp; Accounts'!H46</f>
        <v>0</v>
      </c>
      <c r="H55" s="776">
        <f>'O4 Summary by Class &amp; Accounts'!I46</f>
        <v>0</v>
      </c>
      <c r="I55" s="776">
        <f>'O4 Summary by Class &amp; Accounts'!J46</f>
        <v>0</v>
      </c>
      <c r="J55" s="776">
        <f>'O4 Summary by Class &amp; Accounts'!K46</f>
        <v>0</v>
      </c>
      <c r="K55" s="776">
        <f>'O4 Summary by Class &amp; Accounts'!L46</f>
        <v>0</v>
      </c>
      <c r="L55" s="776">
        <f>'O4 Summary by Class &amp; Accounts'!M46</f>
        <v>0</v>
      </c>
      <c r="M55" s="776">
        <f>'O4 Summary by Class &amp; Accounts'!N46</f>
        <v>0</v>
      </c>
      <c r="N55" s="776">
        <f>'O4 Summary by Class &amp; Accounts'!O46</f>
        <v>0</v>
      </c>
      <c r="O55" s="776">
        <f>'O4 Summary by Class &amp; Accounts'!P46</f>
        <v>0</v>
      </c>
      <c r="P55" s="776">
        <f>'O4 Summary by Class &amp; Accounts'!Q46</f>
        <v>0</v>
      </c>
      <c r="Q55" s="776">
        <f>'O4 Summary by Class &amp; Accounts'!R46</f>
        <v>0</v>
      </c>
      <c r="R55" s="776">
        <f>'O4 Summary by Class &amp; Accounts'!S46</f>
        <v>0</v>
      </c>
      <c r="S55" s="776">
        <f>'O4 Summary by Class &amp; Accounts'!T46</f>
        <v>0</v>
      </c>
      <c r="T55" s="776">
        <f>'O4 Summary by Class &amp; Accounts'!U46</f>
        <v>0</v>
      </c>
      <c r="U55" s="776">
        <f>'O4 Summary by Class &amp; Accounts'!V46</f>
        <v>0</v>
      </c>
      <c r="V55" s="776">
        <f>'O4 Summary by Class &amp; Accounts'!W46</f>
        <v>0</v>
      </c>
      <c r="W55" s="664">
        <f>'O4 Summary by Class &amp; Accounts'!X46</f>
        <v>0</v>
      </c>
    </row>
    <row r="56" spans="1:24" s="685" customFormat="1" ht="12.75" x14ac:dyDescent="0.2">
      <c r="B56" s="772" t="s">
        <v>776</v>
      </c>
      <c r="C56" s="777">
        <f>SUM(D56:W56)</f>
        <v>0</v>
      </c>
      <c r="D56" s="776">
        <f>'O4 Summary by Class &amp; Accounts'!E50</f>
        <v>0</v>
      </c>
      <c r="E56" s="776">
        <f>'O4 Summary by Class &amp; Accounts'!F50</f>
        <v>0</v>
      </c>
      <c r="F56" s="776">
        <f>'O4 Summary by Class &amp; Accounts'!G50</f>
        <v>0</v>
      </c>
      <c r="G56" s="776">
        <f>'O4 Summary by Class &amp; Accounts'!H50</f>
        <v>0</v>
      </c>
      <c r="H56" s="776">
        <f>'O4 Summary by Class &amp; Accounts'!I50</f>
        <v>0</v>
      </c>
      <c r="I56" s="776">
        <f>'O4 Summary by Class &amp; Accounts'!J50</f>
        <v>0</v>
      </c>
      <c r="J56" s="776">
        <f>'O4 Summary by Class &amp; Accounts'!K50</f>
        <v>0</v>
      </c>
      <c r="K56" s="776">
        <f>'O4 Summary by Class &amp; Accounts'!L50</f>
        <v>0</v>
      </c>
      <c r="L56" s="776">
        <f>'O4 Summary by Class &amp; Accounts'!M50</f>
        <v>0</v>
      </c>
      <c r="M56" s="776">
        <f>'O4 Summary by Class &amp; Accounts'!N50</f>
        <v>0</v>
      </c>
      <c r="N56" s="776">
        <f>'O4 Summary by Class &amp; Accounts'!O50</f>
        <v>0</v>
      </c>
      <c r="O56" s="776">
        <f>'O4 Summary by Class &amp; Accounts'!P50</f>
        <v>0</v>
      </c>
      <c r="P56" s="776">
        <f>'O4 Summary by Class &amp; Accounts'!Q50</f>
        <v>0</v>
      </c>
      <c r="Q56" s="776">
        <f>'O4 Summary by Class &amp; Accounts'!R50</f>
        <v>0</v>
      </c>
      <c r="R56" s="776">
        <f>'O4 Summary by Class &amp; Accounts'!S50</f>
        <v>0</v>
      </c>
      <c r="S56" s="776">
        <f>'O4 Summary by Class &amp; Accounts'!T50</f>
        <v>0</v>
      </c>
      <c r="T56" s="776">
        <f>'O4 Summary by Class &amp; Accounts'!U50</f>
        <v>0</v>
      </c>
      <c r="U56" s="776">
        <f>'O4 Summary by Class &amp; Accounts'!V50</f>
        <v>0</v>
      </c>
      <c r="V56" s="776">
        <f>'O4 Summary by Class &amp; Accounts'!W50</f>
        <v>0</v>
      </c>
      <c r="W56" s="664">
        <f>'O4 Summary by Class &amp; Accounts'!X50</f>
        <v>0</v>
      </c>
    </row>
    <row r="57" spans="1:24" s="685" customFormat="1" ht="12.75" x14ac:dyDescent="0.2">
      <c r="B57" s="772" t="s">
        <v>777</v>
      </c>
      <c r="C57" s="777">
        <f>SUM(D57:W57)</f>
        <v>0</v>
      </c>
      <c r="D57" s="776">
        <f>'O4 Summary by Class &amp; Accounts'!E54</f>
        <v>0</v>
      </c>
      <c r="E57" s="776">
        <f>'O4 Summary by Class &amp; Accounts'!F54</f>
        <v>0</v>
      </c>
      <c r="F57" s="776">
        <f>'O4 Summary by Class &amp; Accounts'!G54</f>
        <v>0</v>
      </c>
      <c r="G57" s="776">
        <f>'O4 Summary by Class &amp; Accounts'!H54</f>
        <v>0</v>
      </c>
      <c r="H57" s="776">
        <f>'O4 Summary by Class &amp; Accounts'!I54</f>
        <v>0</v>
      </c>
      <c r="I57" s="776">
        <f>'O4 Summary by Class &amp; Accounts'!J54</f>
        <v>0</v>
      </c>
      <c r="J57" s="776">
        <f>'O4 Summary by Class &amp; Accounts'!K54</f>
        <v>0</v>
      </c>
      <c r="K57" s="776">
        <f>'O4 Summary by Class &amp; Accounts'!L54</f>
        <v>0</v>
      </c>
      <c r="L57" s="776">
        <f>'O4 Summary by Class &amp; Accounts'!M54</f>
        <v>0</v>
      </c>
      <c r="M57" s="776">
        <f>'O4 Summary by Class &amp; Accounts'!N54</f>
        <v>0</v>
      </c>
      <c r="N57" s="776">
        <f>'O4 Summary by Class &amp; Accounts'!O54</f>
        <v>0</v>
      </c>
      <c r="O57" s="776">
        <f>'O4 Summary by Class &amp; Accounts'!P54</f>
        <v>0</v>
      </c>
      <c r="P57" s="776">
        <f>'O4 Summary by Class &amp; Accounts'!Q54</f>
        <v>0</v>
      </c>
      <c r="Q57" s="776">
        <f>'O4 Summary by Class &amp; Accounts'!R54</f>
        <v>0</v>
      </c>
      <c r="R57" s="776">
        <f>'O4 Summary by Class &amp; Accounts'!S54</f>
        <v>0</v>
      </c>
      <c r="S57" s="776">
        <f>'O4 Summary by Class &amp; Accounts'!T54</f>
        <v>0</v>
      </c>
      <c r="T57" s="776">
        <f>'O4 Summary by Class &amp; Accounts'!U54</f>
        <v>0</v>
      </c>
      <c r="U57" s="776">
        <f>'O4 Summary by Class &amp; Accounts'!V54</f>
        <v>0</v>
      </c>
      <c r="V57" s="776">
        <f>'O4 Summary by Class &amp; Accounts'!W54</f>
        <v>0</v>
      </c>
      <c r="W57" s="664">
        <f>'O4 Summary by Class &amp; Accounts'!X54</f>
        <v>0</v>
      </c>
    </row>
    <row r="58" spans="1:24" s="640" customFormat="1" ht="20.25" customHeight="1" x14ac:dyDescent="0.2">
      <c r="B58" s="901" t="s">
        <v>1509</v>
      </c>
      <c r="C58" s="895">
        <f>SUM(D58:W58)</f>
        <v>0</v>
      </c>
      <c r="D58" s="896">
        <f>SUM(D54:D57)</f>
        <v>0</v>
      </c>
      <c r="E58" s="896">
        <f t="shared" ref="E58:W58" si="13">SUM(E54:E57)</f>
        <v>0</v>
      </c>
      <c r="F58" s="896">
        <f t="shared" si="13"/>
        <v>0</v>
      </c>
      <c r="G58" s="896">
        <f t="shared" si="13"/>
        <v>0</v>
      </c>
      <c r="H58" s="896">
        <f t="shared" si="13"/>
        <v>0</v>
      </c>
      <c r="I58" s="896">
        <f t="shared" si="13"/>
        <v>0</v>
      </c>
      <c r="J58" s="896">
        <f t="shared" si="13"/>
        <v>0</v>
      </c>
      <c r="K58" s="896">
        <f t="shared" si="13"/>
        <v>0</v>
      </c>
      <c r="L58" s="896">
        <f t="shared" si="13"/>
        <v>0</v>
      </c>
      <c r="M58" s="896">
        <f t="shared" si="13"/>
        <v>0</v>
      </c>
      <c r="N58" s="896">
        <f t="shared" si="13"/>
        <v>0</v>
      </c>
      <c r="O58" s="896">
        <f t="shared" si="13"/>
        <v>0</v>
      </c>
      <c r="P58" s="896">
        <f t="shared" si="13"/>
        <v>0</v>
      </c>
      <c r="Q58" s="896">
        <f t="shared" si="13"/>
        <v>0</v>
      </c>
      <c r="R58" s="896">
        <f t="shared" si="13"/>
        <v>0</v>
      </c>
      <c r="S58" s="896">
        <f t="shared" si="13"/>
        <v>0</v>
      </c>
      <c r="T58" s="896">
        <f t="shared" si="13"/>
        <v>0</v>
      </c>
      <c r="U58" s="896">
        <f t="shared" si="13"/>
        <v>0</v>
      </c>
      <c r="V58" s="896">
        <f t="shared" si="13"/>
        <v>0</v>
      </c>
      <c r="W58" s="897">
        <f t="shared" si="13"/>
        <v>0</v>
      </c>
    </row>
    <row r="59" spans="1:24" s="685" customFormat="1" ht="12.75" x14ac:dyDescent="0.2">
      <c r="C59" s="791"/>
      <c r="D59" s="789"/>
      <c r="E59" s="789"/>
      <c r="F59" s="789"/>
      <c r="G59" s="789"/>
      <c r="H59" s="789"/>
      <c r="I59" s="789"/>
      <c r="J59" s="789"/>
      <c r="K59" s="789"/>
      <c r="L59" s="789"/>
      <c r="M59" s="789"/>
      <c r="N59" s="789"/>
      <c r="O59" s="789"/>
      <c r="P59" s="789"/>
      <c r="Q59" s="789"/>
      <c r="R59" s="789"/>
      <c r="S59" s="789"/>
      <c r="T59" s="789"/>
      <c r="U59" s="789"/>
      <c r="V59" s="789"/>
      <c r="W59" s="792"/>
    </row>
    <row r="60" spans="1:24" s="685" customFormat="1" ht="12.75" x14ac:dyDescent="0.2">
      <c r="B60" s="772" t="s">
        <v>778</v>
      </c>
      <c r="C60" s="777">
        <f>SUM(D60:W60)</f>
        <v>894014.55395000009</v>
      </c>
      <c r="D60" s="776">
        <f>'O4 Summary by Class &amp; Accounts'!E44</f>
        <v>523790.53431340354</v>
      </c>
      <c r="E60" s="776">
        <f>'O4 Summary by Class &amp; Accounts'!F44</f>
        <v>119459.77398008312</v>
      </c>
      <c r="F60" s="776">
        <f>'O4 Summary by Class &amp; Accounts'!G44</f>
        <v>175161.37148219175</v>
      </c>
      <c r="G60" s="776">
        <f>'O4 Summary by Class &amp; Accounts'!H44</f>
        <v>0</v>
      </c>
      <c r="H60" s="776">
        <f>'O4 Summary by Class &amp; Accounts'!I44</f>
        <v>10058.564058425625</v>
      </c>
      <c r="I60" s="776">
        <f>'O4 Summary by Class &amp; Accounts'!J44</f>
        <v>0</v>
      </c>
      <c r="J60" s="776">
        <f>'O4 Summary by Class &amp; Accounts'!K44</f>
        <v>58642.154381796412</v>
      </c>
      <c r="K60" s="776">
        <f>'O4 Summary by Class &amp; Accounts'!L44</f>
        <v>3718.3701591676013</v>
      </c>
      <c r="L60" s="776">
        <f>'O4 Summary by Class &amp; Accounts'!M44</f>
        <v>3183.7855749320634</v>
      </c>
      <c r="M60" s="776">
        <f>'O4 Summary by Class &amp; Accounts'!N44</f>
        <v>0</v>
      </c>
      <c r="N60" s="776">
        <f>'O4 Summary by Class &amp; Accounts'!O44</f>
        <v>0</v>
      </c>
      <c r="O60" s="776">
        <f>'O4 Summary by Class &amp; Accounts'!P44</f>
        <v>0</v>
      </c>
      <c r="P60" s="776">
        <f>'O4 Summary by Class &amp; Accounts'!Q44</f>
        <v>0</v>
      </c>
      <c r="Q60" s="776">
        <f>'O4 Summary by Class &amp; Accounts'!R44</f>
        <v>0</v>
      </c>
      <c r="R60" s="776">
        <f>'O4 Summary by Class &amp; Accounts'!S44</f>
        <v>0</v>
      </c>
      <c r="S60" s="776">
        <f>'O4 Summary by Class &amp; Accounts'!T44</f>
        <v>0</v>
      </c>
      <c r="T60" s="776">
        <f>'O4 Summary by Class &amp; Accounts'!U44</f>
        <v>0</v>
      </c>
      <c r="U60" s="776">
        <f>'O4 Summary by Class &amp; Accounts'!V44</f>
        <v>0</v>
      </c>
      <c r="V60" s="776">
        <f>'O4 Summary by Class &amp; Accounts'!W44</f>
        <v>0</v>
      </c>
      <c r="W60" s="664">
        <f>'O4 Summary by Class &amp; Accounts'!X44</f>
        <v>0</v>
      </c>
    </row>
    <row r="61" spans="1:24" s="789" customFormat="1" ht="12.75" x14ac:dyDescent="0.2">
      <c r="B61" s="772" t="s">
        <v>779</v>
      </c>
      <c r="C61" s="777">
        <f>SUM(D61:W61)</f>
        <v>1288353.6900000002</v>
      </c>
      <c r="D61" s="776">
        <f>'O4 Summary by Class &amp; Accounts'!E48</f>
        <v>754828.27957125893</v>
      </c>
      <c r="E61" s="776">
        <f>'O4 Summary by Class &amp; Accounts'!F48</f>
        <v>172152.05270854424</v>
      </c>
      <c r="F61" s="776">
        <f>'O4 Summary by Class &amp; Accounts'!G48</f>
        <v>252422.95922082232</v>
      </c>
      <c r="G61" s="776">
        <f>'O4 Summary by Class &amp; Accounts'!H48</f>
        <v>0</v>
      </c>
      <c r="H61" s="776">
        <f>'O4 Summary by Class &amp; Accounts'!I48</f>
        <v>14495.276462242909</v>
      </c>
      <c r="I61" s="776">
        <f>'O4 Summary by Class &amp; Accounts'!J48</f>
        <v>0</v>
      </c>
      <c r="J61" s="776">
        <f>'O4 Summary by Class &amp; Accounts'!K48</f>
        <v>84508.507891206536</v>
      </c>
      <c r="K61" s="776">
        <f>'O4 Summary by Class &amp; Accounts'!L48</f>
        <v>5358.4988009237613</v>
      </c>
      <c r="L61" s="776">
        <f>'O4 Summary by Class &amp; Accounts'!M48</f>
        <v>4588.1153450013089</v>
      </c>
      <c r="M61" s="776">
        <f>'O4 Summary by Class &amp; Accounts'!N48</f>
        <v>0</v>
      </c>
      <c r="N61" s="776">
        <f>'O4 Summary by Class &amp; Accounts'!O48</f>
        <v>0</v>
      </c>
      <c r="O61" s="776">
        <f>'O4 Summary by Class &amp; Accounts'!P48</f>
        <v>0</v>
      </c>
      <c r="P61" s="776">
        <f>'O4 Summary by Class &amp; Accounts'!Q48</f>
        <v>0</v>
      </c>
      <c r="Q61" s="776">
        <f>'O4 Summary by Class &amp; Accounts'!R48</f>
        <v>0</v>
      </c>
      <c r="R61" s="776">
        <f>'O4 Summary by Class &amp; Accounts'!S48</f>
        <v>0</v>
      </c>
      <c r="S61" s="776">
        <f>'O4 Summary by Class &amp; Accounts'!T48</f>
        <v>0</v>
      </c>
      <c r="T61" s="776">
        <f>'O4 Summary by Class &amp; Accounts'!U48</f>
        <v>0</v>
      </c>
      <c r="U61" s="776">
        <f>'O4 Summary by Class &amp; Accounts'!V48</f>
        <v>0</v>
      </c>
      <c r="V61" s="776">
        <f>'O4 Summary by Class &amp; Accounts'!W48</f>
        <v>0</v>
      </c>
      <c r="W61" s="664">
        <f>'O4 Summary by Class &amp; Accounts'!X48</f>
        <v>0</v>
      </c>
    </row>
    <row r="62" spans="1:24" s="789" customFormat="1" ht="12.75" x14ac:dyDescent="0.2">
      <c r="B62" s="772" t="s">
        <v>780</v>
      </c>
      <c r="C62" s="777">
        <f>SUM(D62:W62)</f>
        <v>663354.77249999996</v>
      </c>
      <c r="D62" s="776">
        <f>'O4 Summary by Class &amp; Accounts'!E52</f>
        <v>388650.21737280767</v>
      </c>
      <c r="E62" s="776">
        <f>'O4 Summary by Class &amp; Accounts'!F52</f>
        <v>88638.614261185037</v>
      </c>
      <c r="F62" s="776">
        <f>'O4 Summary by Class &amp; Accounts'!G52</f>
        <v>129968.94873464861</v>
      </c>
      <c r="G62" s="776">
        <f>'O4 Summary by Class &amp; Accounts'!H52</f>
        <v>0</v>
      </c>
      <c r="H62" s="776">
        <f>'O4 Summary by Class &amp; Accounts'!I52</f>
        <v>7463.4092288242291</v>
      </c>
      <c r="I62" s="776">
        <f>'O4 Summary by Class &amp; Accounts'!J52</f>
        <v>0</v>
      </c>
      <c r="J62" s="776">
        <f>'O4 Summary by Class &amp; Accounts'!K52</f>
        <v>43512.214434287656</v>
      </c>
      <c r="K62" s="776">
        <f>'O4 Summary by Class &amp; Accounts'!L52</f>
        <v>2759.0139110233804</v>
      </c>
      <c r="L62" s="776">
        <f>'O4 Summary by Class &amp; Accounts'!M52</f>
        <v>2362.3545572234143</v>
      </c>
      <c r="M62" s="776">
        <f>'O4 Summary by Class &amp; Accounts'!N52</f>
        <v>0</v>
      </c>
      <c r="N62" s="776">
        <f>'O4 Summary by Class &amp; Accounts'!O52</f>
        <v>0</v>
      </c>
      <c r="O62" s="776">
        <f>'O4 Summary by Class &amp; Accounts'!P52</f>
        <v>0</v>
      </c>
      <c r="P62" s="776">
        <f>'O4 Summary by Class &amp; Accounts'!Q52</f>
        <v>0</v>
      </c>
      <c r="Q62" s="776">
        <f>'O4 Summary by Class &amp; Accounts'!R52</f>
        <v>0</v>
      </c>
      <c r="R62" s="776">
        <f>'O4 Summary by Class &amp; Accounts'!S52</f>
        <v>0</v>
      </c>
      <c r="S62" s="776">
        <f>'O4 Summary by Class &amp; Accounts'!T52</f>
        <v>0</v>
      </c>
      <c r="T62" s="776">
        <f>'O4 Summary by Class &amp; Accounts'!U52</f>
        <v>0</v>
      </c>
      <c r="U62" s="776">
        <f>'O4 Summary by Class &amp; Accounts'!V52</f>
        <v>0</v>
      </c>
      <c r="V62" s="776">
        <f>'O4 Summary by Class &amp; Accounts'!W52</f>
        <v>0</v>
      </c>
      <c r="W62" s="664">
        <f>'O4 Summary by Class &amp; Accounts'!X52</f>
        <v>0</v>
      </c>
      <c r="X62" s="793"/>
    </row>
    <row r="63" spans="1:24" s="789" customFormat="1" ht="12.75" x14ac:dyDescent="0.2">
      <c r="B63" s="772" t="s">
        <v>781</v>
      </c>
      <c r="C63" s="777">
        <f>SUM(D63:W63)</f>
        <v>5493596.271399999</v>
      </c>
      <c r="D63" s="776">
        <f>'O4 Summary by Class &amp; Accounts'!E56</f>
        <v>3218620.6741100298</v>
      </c>
      <c r="E63" s="776">
        <f>'O4 Summary by Class &amp; Accounts'!F56</f>
        <v>734063.85390452424</v>
      </c>
      <c r="F63" s="776">
        <f>'O4 Summary by Class &amp; Accounts'!G56</f>
        <v>1076342.4969049171</v>
      </c>
      <c r="G63" s="776">
        <f>'O4 Summary by Class &amp; Accounts'!H56</f>
        <v>0</v>
      </c>
      <c r="H63" s="776">
        <f>'O4 Summary by Class &amp; Accounts'!I56</f>
        <v>61808.490435487343</v>
      </c>
      <c r="I63" s="776">
        <f>'O4 Summary by Class &amp; Accounts'!J56</f>
        <v>0</v>
      </c>
      <c r="J63" s="776">
        <f>'O4 Summary by Class &amp; Accounts'!K56</f>
        <v>360347.95992450614</v>
      </c>
      <c r="K63" s="776">
        <f>'O4 Summary by Class &amp; Accounts'!L56</f>
        <v>22848.872372194732</v>
      </c>
      <c r="L63" s="776">
        <f>'O4 Summary by Class &amp; Accounts'!M56</f>
        <v>19563.923748339876</v>
      </c>
      <c r="M63" s="776">
        <f>'O4 Summary by Class &amp; Accounts'!N56</f>
        <v>0</v>
      </c>
      <c r="N63" s="776">
        <f>'O4 Summary by Class &amp; Accounts'!O56</f>
        <v>0</v>
      </c>
      <c r="O63" s="776">
        <f>'O4 Summary by Class &amp; Accounts'!P56</f>
        <v>0</v>
      </c>
      <c r="P63" s="776">
        <f>'O4 Summary by Class &amp; Accounts'!Q56</f>
        <v>0</v>
      </c>
      <c r="Q63" s="776">
        <f>'O4 Summary by Class &amp; Accounts'!R56</f>
        <v>0</v>
      </c>
      <c r="R63" s="776">
        <f>'O4 Summary by Class &amp; Accounts'!S56</f>
        <v>0</v>
      </c>
      <c r="S63" s="776">
        <f>'O4 Summary by Class &amp; Accounts'!T56</f>
        <v>0</v>
      </c>
      <c r="T63" s="776">
        <f>'O4 Summary by Class &amp; Accounts'!U56</f>
        <v>0</v>
      </c>
      <c r="U63" s="776">
        <f>'O4 Summary by Class &amp; Accounts'!V56</f>
        <v>0</v>
      </c>
      <c r="V63" s="776">
        <f>'O4 Summary by Class &amp; Accounts'!W56</f>
        <v>0</v>
      </c>
      <c r="W63" s="664">
        <f>'O4 Summary by Class &amp; Accounts'!X56</f>
        <v>0</v>
      </c>
      <c r="X63" s="793"/>
    </row>
    <row r="64" spans="1:24" s="640" customFormat="1" ht="20.25" customHeight="1" x14ac:dyDescent="0.2">
      <c r="B64" s="901" t="s">
        <v>1509</v>
      </c>
      <c r="C64" s="895">
        <f>SUM(D64:W64)</f>
        <v>8339319.287849999</v>
      </c>
      <c r="D64" s="896">
        <f t="shared" ref="D64:W64" si="14">SUM(D60:D63)</f>
        <v>4885889.7053675</v>
      </c>
      <c r="E64" s="896">
        <f t="shared" si="14"/>
        <v>1114314.2948543367</v>
      </c>
      <c r="F64" s="896">
        <f t="shared" si="14"/>
        <v>1633895.7763425796</v>
      </c>
      <c r="G64" s="896">
        <f t="shared" si="14"/>
        <v>0</v>
      </c>
      <c r="H64" s="896">
        <f t="shared" si="14"/>
        <v>93825.74018498011</v>
      </c>
      <c r="I64" s="896">
        <f t="shared" si="14"/>
        <v>0</v>
      </c>
      <c r="J64" s="896">
        <f t="shared" si="14"/>
        <v>547010.83663179679</v>
      </c>
      <c r="K64" s="896">
        <f t="shared" si="14"/>
        <v>34684.755243309475</v>
      </c>
      <c r="L64" s="896">
        <f t="shared" si="14"/>
        <v>29698.179225496664</v>
      </c>
      <c r="M64" s="896">
        <f t="shared" si="14"/>
        <v>0</v>
      </c>
      <c r="N64" s="896">
        <f t="shared" si="14"/>
        <v>0</v>
      </c>
      <c r="O64" s="896">
        <f t="shared" si="14"/>
        <v>0</v>
      </c>
      <c r="P64" s="896">
        <f t="shared" si="14"/>
        <v>0</v>
      </c>
      <c r="Q64" s="896">
        <f t="shared" si="14"/>
        <v>0</v>
      </c>
      <c r="R64" s="896">
        <f t="shared" si="14"/>
        <v>0</v>
      </c>
      <c r="S64" s="896">
        <f t="shared" si="14"/>
        <v>0</v>
      </c>
      <c r="T64" s="896">
        <f t="shared" si="14"/>
        <v>0</v>
      </c>
      <c r="U64" s="896">
        <f t="shared" si="14"/>
        <v>0</v>
      </c>
      <c r="V64" s="896">
        <f t="shared" si="14"/>
        <v>0</v>
      </c>
      <c r="W64" s="897">
        <f t="shared" si="14"/>
        <v>0</v>
      </c>
    </row>
    <row r="65" spans="1:24" s="818" customFormat="1" ht="12.75" x14ac:dyDescent="0.2">
      <c r="A65" s="789"/>
      <c r="B65" s="799"/>
      <c r="C65" s="817"/>
      <c r="W65" s="819"/>
    </row>
    <row r="66" spans="1:24" s="793" customFormat="1" ht="12.75" x14ac:dyDescent="0.2">
      <c r="A66" s="820"/>
      <c r="B66" s="922" t="s">
        <v>1556</v>
      </c>
      <c r="C66" s="822"/>
      <c r="W66" s="823"/>
    </row>
    <row r="67" spans="1:24" s="789" customFormat="1" ht="12.75" x14ac:dyDescent="0.2">
      <c r="A67" s="1734" t="s">
        <v>534</v>
      </c>
      <c r="B67" s="824" t="s">
        <v>1557</v>
      </c>
      <c r="C67" s="777">
        <f t="shared" ref="C67:C78" si="15">SUM(D67:W67)</f>
        <v>0</v>
      </c>
      <c r="D67" s="776">
        <f>'O4 Summary by Class &amp; Accounts'!E138</f>
        <v>0</v>
      </c>
      <c r="E67" s="776">
        <f>'O4 Summary by Class &amp; Accounts'!F138</f>
        <v>0</v>
      </c>
      <c r="F67" s="776">
        <f>'O4 Summary by Class &amp; Accounts'!G138</f>
        <v>0</v>
      </c>
      <c r="G67" s="776">
        <f>'O4 Summary by Class &amp; Accounts'!H138</f>
        <v>0</v>
      </c>
      <c r="H67" s="776">
        <f>'O4 Summary by Class &amp; Accounts'!I138</f>
        <v>0</v>
      </c>
      <c r="I67" s="776">
        <f>'O4 Summary by Class &amp; Accounts'!J138</f>
        <v>0</v>
      </c>
      <c r="J67" s="776">
        <f>'O4 Summary by Class &amp; Accounts'!K138</f>
        <v>0</v>
      </c>
      <c r="K67" s="776">
        <f>'O4 Summary by Class &amp; Accounts'!L138</f>
        <v>0</v>
      </c>
      <c r="L67" s="776">
        <f>'O4 Summary by Class &amp; Accounts'!M138</f>
        <v>0</v>
      </c>
      <c r="M67" s="776">
        <f>'O4 Summary by Class &amp; Accounts'!N138</f>
        <v>0</v>
      </c>
      <c r="N67" s="776">
        <f>'O4 Summary by Class &amp; Accounts'!O138</f>
        <v>0</v>
      </c>
      <c r="O67" s="776">
        <f>'O4 Summary by Class &amp; Accounts'!P138</f>
        <v>0</v>
      </c>
      <c r="P67" s="776">
        <f>'O4 Summary by Class &amp; Accounts'!Q138</f>
        <v>0</v>
      </c>
      <c r="Q67" s="776">
        <f>'O4 Summary by Class &amp; Accounts'!R138</f>
        <v>0</v>
      </c>
      <c r="R67" s="776">
        <f>'O4 Summary by Class &amp; Accounts'!S138</f>
        <v>0</v>
      </c>
      <c r="S67" s="776">
        <f>'O4 Summary by Class &amp; Accounts'!T138</f>
        <v>0</v>
      </c>
      <c r="T67" s="776">
        <f>'O4 Summary by Class &amp; Accounts'!U138</f>
        <v>0</v>
      </c>
      <c r="U67" s="776">
        <f>'O4 Summary by Class &amp; Accounts'!V138</f>
        <v>0</v>
      </c>
      <c r="V67" s="776">
        <f>'O4 Summary by Class &amp; Accounts'!W138</f>
        <v>0</v>
      </c>
      <c r="W67" s="664">
        <f>'O4 Summary by Class &amp; Accounts'!X138</f>
        <v>0</v>
      </c>
    </row>
    <row r="68" spans="1:24" s="789" customFormat="1" ht="12.75" x14ac:dyDescent="0.2">
      <c r="A68" s="1734" t="s">
        <v>534</v>
      </c>
      <c r="B68" s="824" t="s">
        <v>1558</v>
      </c>
      <c r="C68" s="777">
        <f t="shared" si="15"/>
        <v>289300</v>
      </c>
      <c r="D68" s="776">
        <f>'O4 Summary by Class &amp; Accounts'!E139</f>
        <v>140673.88035191689</v>
      </c>
      <c r="E68" s="776">
        <f>'O4 Summary by Class &amp; Accounts'!F139</f>
        <v>28724.106936020959</v>
      </c>
      <c r="F68" s="776">
        <f>'O4 Summary by Class &amp; Accounts'!G139</f>
        <v>44668.52915380663</v>
      </c>
      <c r="G68" s="776">
        <f>'O4 Summary by Class &amp; Accounts'!H139</f>
        <v>0</v>
      </c>
      <c r="H68" s="776">
        <f>'O4 Summary by Class &amp; Accounts'!I139</f>
        <v>22412.421993411121</v>
      </c>
      <c r="I68" s="776">
        <f>'O4 Summary by Class &amp; Accounts'!J139</f>
        <v>31751.848772127392</v>
      </c>
      <c r="J68" s="776">
        <f>'O4 Summary by Class &amp; Accounts'!K139</f>
        <v>18965.292470681434</v>
      </c>
      <c r="K68" s="776">
        <f>'O4 Summary by Class &amp; Accounts'!L139</f>
        <v>1191.3439611229501</v>
      </c>
      <c r="L68" s="776">
        <f>'O4 Summary by Class &amp; Accounts'!M139</f>
        <v>912.57636091261554</v>
      </c>
      <c r="M68" s="776">
        <f>'O4 Summary by Class &amp; Accounts'!N139</f>
        <v>0</v>
      </c>
      <c r="N68" s="776">
        <f>'O4 Summary by Class &amp; Accounts'!O139</f>
        <v>0</v>
      </c>
      <c r="O68" s="776">
        <f>'O4 Summary by Class &amp; Accounts'!P139</f>
        <v>0</v>
      </c>
      <c r="P68" s="776">
        <f>'O4 Summary by Class &amp; Accounts'!Q139</f>
        <v>0</v>
      </c>
      <c r="Q68" s="776">
        <f>'O4 Summary by Class &amp; Accounts'!R139</f>
        <v>0</v>
      </c>
      <c r="R68" s="776">
        <f>'O4 Summary by Class &amp; Accounts'!S139</f>
        <v>0</v>
      </c>
      <c r="S68" s="776">
        <f>'O4 Summary by Class &amp; Accounts'!T139</f>
        <v>0</v>
      </c>
      <c r="T68" s="776">
        <f>'O4 Summary by Class &amp; Accounts'!U139</f>
        <v>0</v>
      </c>
      <c r="U68" s="776">
        <f>'O4 Summary by Class &amp; Accounts'!V139</f>
        <v>0</v>
      </c>
      <c r="V68" s="776">
        <f>'O4 Summary by Class &amp; Accounts'!W139</f>
        <v>0</v>
      </c>
      <c r="W68" s="664">
        <f>'O4 Summary by Class &amp; Accounts'!X139</f>
        <v>0</v>
      </c>
      <c r="X68" s="793"/>
    </row>
    <row r="69" spans="1:24" s="789" customFormat="1" ht="11.25" customHeight="1" x14ac:dyDescent="0.2">
      <c r="A69" s="1734" t="s">
        <v>535</v>
      </c>
      <c r="B69" s="824" t="s">
        <v>1569</v>
      </c>
      <c r="C69" s="777">
        <f t="shared" si="15"/>
        <v>1089225</v>
      </c>
      <c r="D69" s="776">
        <f>'O4 Summary by Class &amp; Accounts'!E142</f>
        <v>595085.91948265082</v>
      </c>
      <c r="E69" s="776">
        <f>'O4 Summary by Class &amp; Accounts'!F142</f>
        <v>130699.83327890729</v>
      </c>
      <c r="F69" s="776">
        <f>'O4 Summary by Class &amp; Accounts'!G142</f>
        <v>195454.8460063707</v>
      </c>
      <c r="G69" s="776">
        <f>'O4 Summary by Class &amp; Accounts'!H142</f>
        <v>0</v>
      </c>
      <c r="H69" s="776">
        <f>'O4 Summary by Class &amp; Accounts'!I142</f>
        <v>40885.650422312705</v>
      </c>
      <c r="I69" s="776">
        <f>'O4 Summary by Class &amp; Accounts'!J142</f>
        <v>47452.939203282433</v>
      </c>
      <c r="J69" s="776">
        <f>'O4 Summary by Class &amp; Accounts'!K142</f>
        <v>71430.228208650995</v>
      </c>
      <c r="K69" s="776">
        <f>'O4 Summary by Class &amp; Accounts'!L142</f>
        <v>4512.4901668971452</v>
      </c>
      <c r="L69" s="776">
        <f>'O4 Summary by Class &amp; Accounts'!M142</f>
        <v>3703.0932309279005</v>
      </c>
      <c r="M69" s="776">
        <f>'O4 Summary by Class &amp; Accounts'!N142</f>
        <v>0</v>
      </c>
      <c r="N69" s="776">
        <f>'O4 Summary by Class &amp; Accounts'!O142</f>
        <v>0</v>
      </c>
      <c r="O69" s="776">
        <f>'O4 Summary by Class &amp; Accounts'!P142</f>
        <v>0</v>
      </c>
      <c r="P69" s="776">
        <f>'O4 Summary by Class &amp; Accounts'!Q142</f>
        <v>0</v>
      </c>
      <c r="Q69" s="776">
        <f>'O4 Summary by Class &amp; Accounts'!R142</f>
        <v>0</v>
      </c>
      <c r="R69" s="776">
        <f>'O4 Summary by Class &amp; Accounts'!S142</f>
        <v>0</v>
      </c>
      <c r="S69" s="776">
        <f>'O4 Summary by Class &amp; Accounts'!T142</f>
        <v>0</v>
      </c>
      <c r="T69" s="776">
        <f>'O4 Summary by Class &amp; Accounts'!U142</f>
        <v>0</v>
      </c>
      <c r="U69" s="776">
        <f>'O4 Summary by Class &amp; Accounts'!V142</f>
        <v>0</v>
      </c>
      <c r="V69" s="776">
        <f>'O4 Summary by Class &amp; Accounts'!W142</f>
        <v>0</v>
      </c>
      <c r="W69" s="664">
        <f>'O4 Summary by Class &amp; Accounts'!X142</f>
        <v>0</v>
      </c>
    </row>
    <row r="70" spans="1:24" s="789" customFormat="1" ht="12.75" x14ac:dyDescent="0.2">
      <c r="A70" s="1734" t="s">
        <v>535</v>
      </c>
      <c r="B70" s="824" t="s">
        <v>1570</v>
      </c>
      <c r="C70" s="777">
        <f t="shared" si="15"/>
        <v>124669</v>
      </c>
      <c r="D70" s="776">
        <f>'O4 Summary by Class &amp; Accounts'!E143</f>
        <v>68111.516441490603</v>
      </c>
      <c r="E70" s="776">
        <f>'O4 Summary by Class &amp; Accounts'!F143</f>
        <v>14959.45972140567</v>
      </c>
      <c r="F70" s="776">
        <f>'O4 Summary by Class &amp; Accounts'!G143</f>
        <v>22371.098897627424</v>
      </c>
      <c r="G70" s="776">
        <f>'O4 Summary by Class &amp; Accounts'!H143</f>
        <v>0</v>
      </c>
      <c r="H70" s="776">
        <f>'O4 Summary by Class &amp; Accounts'!I143</f>
        <v>4679.6329064236515</v>
      </c>
      <c r="I70" s="776">
        <f>'O4 Summary by Class &amp; Accounts'!J143</f>
        <v>5431.3025109908576</v>
      </c>
      <c r="J70" s="776">
        <f>'O4 Summary by Class &amp; Accounts'!K143</f>
        <v>8175.6617049225933</v>
      </c>
      <c r="K70" s="776">
        <f>'O4 Summary by Class &amp; Accounts'!L143</f>
        <v>516.48432290564415</v>
      </c>
      <c r="L70" s="776">
        <f>'O4 Summary by Class &amp; Accounts'!M143</f>
        <v>423.84349423356105</v>
      </c>
      <c r="M70" s="776">
        <f>'O4 Summary by Class &amp; Accounts'!N143</f>
        <v>0</v>
      </c>
      <c r="N70" s="776">
        <f>'O4 Summary by Class &amp; Accounts'!O143</f>
        <v>0</v>
      </c>
      <c r="O70" s="776">
        <f>'O4 Summary by Class &amp; Accounts'!P143</f>
        <v>0</v>
      </c>
      <c r="P70" s="776">
        <f>'O4 Summary by Class &amp; Accounts'!Q143</f>
        <v>0</v>
      </c>
      <c r="Q70" s="776">
        <f>'O4 Summary by Class &amp; Accounts'!R143</f>
        <v>0</v>
      </c>
      <c r="R70" s="776">
        <f>'O4 Summary by Class &amp; Accounts'!S143</f>
        <v>0</v>
      </c>
      <c r="S70" s="776">
        <f>'O4 Summary by Class &amp; Accounts'!T143</f>
        <v>0</v>
      </c>
      <c r="T70" s="776">
        <f>'O4 Summary by Class &amp; Accounts'!U143</f>
        <v>0</v>
      </c>
      <c r="U70" s="776">
        <f>'O4 Summary by Class &amp; Accounts'!V143</f>
        <v>0</v>
      </c>
      <c r="V70" s="776">
        <f>'O4 Summary by Class &amp; Accounts'!W143</f>
        <v>0</v>
      </c>
      <c r="W70" s="664">
        <f>'O4 Summary by Class &amp; Accounts'!X143</f>
        <v>0</v>
      </c>
    </row>
    <row r="71" spans="1:24" s="789" customFormat="1" ht="11.25" customHeight="1" x14ac:dyDescent="0.2">
      <c r="A71" s="1734" t="s">
        <v>535</v>
      </c>
      <c r="B71" s="824" t="s">
        <v>1572</v>
      </c>
      <c r="C71" s="777">
        <f t="shared" si="15"/>
        <v>0</v>
      </c>
      <c r="D71" s="776">
        <f>'O4 Summary by Class &amp; Accounts'!E150</f>
        <v>0</v>
      </c>
      <c r="E71" s="776">
        <f>'O4 Summary by Class &amp; Accounts'!F150</f>
        <v>0</v>
      </c>
      <c r="F71" s="776">
        <f>'O4 Summary by Class &amp; Accounts'!G150</f>
        <v>0</v>
      </c>
      <c r="G71" s="776">
        <f>'O4 Summary by Class &amp; Accounts'!H150</f>
        <v>0</v>
      </c>
      <c r="H71" s="776">
        <f>'O4 Summary by Class &amp; Accounts'!I150</f>
        <v>0</v>
      </c>
      <c r="I71" s="776">
        <f>'O4 Summary by Class &amp; Accounts'!J150</f>
        <v>0</v>
      </c>
      <c r="J71" s="776">
        <f>'O4 Summary by Class &amp; Accounts'!K150</f>
        <v>0</v>
      </c>
      <c r="K71" s="776">
        <f>'O4 Summary by Class &amp; Accounts'!L150</f>
        <v>0</v>
      </c>
      <c r="L71" s="776">
        <f>'O4 Summary by Class &amp; Accounts'!M150</f>
        <v>0</v>
      </c>
      <c r="M71" s="776">
        <f>'O4 Summary by Class &amp; Accounts'!N150</f>
        <v>0</v>
      </c>
      <c r="N71" s="776">
        <f>'O4 Summary by Class &amp; Accounts'!O150</f>
        <v>0</v>
      </c>
      <c r="O71" s="776">
        <f>'O4 Summary by Class &amp; Accounts'!P150</f>
        <v>0</v>
      </c>
      <c r="P71" s="776">
        <f>'O4 Summary by Class &amp; Accounts'!Q150</f>
        <v>0</v>
      </c>
      <c r="Q71" s="776">
        <f>'O4 Summary by Class &amp; Accounts'!R150</f>
        <v>0</v>
      </c>
      <c r="R71" s="776">
        <f>'O4 Summary by Class &amp; Accounts'!S150</f>
        <v>0</v>
      </c>
      <c r="S71" s="776">
        <f>'O4 Summary by Class &amp; Accounts'!T150</f>
        <v>0</v>
      </c>
      <c r="T71" s="776">
        <f>'O4 Summary by Class &amp; Accounts'!U150</f>
        <v>0</v>
      </c>
      <c r="U71" s="776">
        <f>'O4 Summary by Class &amp; Accounts'!V150</f>
        <v>0</v>
      </c>
      <c r="V71" s="776">
        <f>'O4 Summary by Class &amp; Accounts'!W150</f>
        <v>0</v>
      </c>
      <c r="W71" s="664">
        <f>'O4 Summary by Class &amp; Accounts'!X150</f>
        <v>0</v>
      </c>
      <c r="X71" s="825"/>
    </row>
    <row r="72" spans="1:24" s="789" customFormat="1" ht="11.25" customHeight="1" x14ac:dyDescent="0.2">
      <c r="A72" s="1734" t="s">
        <v>534</v>
      </c>
      <c r="B72" s="824" t="s">
        <v>1578</v>
      </c>
      <c r="C72" s="777">
        <f t="shared" si="15"/>
        <v>35500</v>
      </c>
      <c r="D72" s="776">
        <f>'O4 Summary by Class &amp; Accounts'!E151</f>
        <v>17262.090399215522</v>
      </c>
      <c r="E72" s="776">
        <f>'O4 Summary by Class &amp; Accounts'!F151</f>
        <v>3524.7348642542138</v>
      </c>
      <c r="F72" s="776">
        <f>'O4 Summary by Class &amp; Accounts'!G151</f>
        <v>5481.2747492572953</v>
      </c>
      <c r="G72" s="776">
        <f>'O4 Summary by Class &amp; Accounts'!H151</f>
        <v>0</v>
      </c>
      <c r="H72" s="776">
        <f>'O4 Summary by Class &amp; Accounts'!I151</f>
        <v>2750.228070397839</v>
      </c>
      <c r="I72" s="776">
        <f>'O4 Summary by Class &amp; Accounts'!J151</f>
        <v>3896.2690335655802</v>
      </c>
      <c r="J72" s="776">
        <f>'O4 Summary by Class &amp; Accounts'!K151</f>
        <v>2327.2308424099233</v>
      </c>
      <c r="K72" s="776">
        <f>'O4 Summary by Class &amp; Accounts'!L151</f>
        <v>146.18980511532916</v>
      </c>
      <c r="L72" s="776">
        <f>'O4 Summary by Class &amp; Accounts'!M151</f>
        <v>111.98223578429953</v>
      </c>
      <c r="M72" s="776">
        <f>'O4 Summary by Class &amp; Accounts'!N151</f>
        <v>0</v>
      </c>
      <c r="N72" s="776">
        <f>'O4 Summary by Class &amp; Accounts'!O151</f>
        <v>0</v>
      </c>
      <c r="O72" s="776">
        <f>'O4 Summary by Class &amp; Accounts'!P151</f>
        <v>0</v>
      </c>
      <c r="P72" s="776">
        <f>'O4 Summary by Class &amp; Accounts'!Q151</f>
        <v>0</v>
      </c>
      <c r="Q72" s="776">
        <f>'O4 Summary by Class &amp; Accounts'!R151</f>
        <v>0</v>
      </c>
      <c r="R72" s="776">
        <f>'O4 Summary by Class &amp; Accounts'!S151</f>
        <v>0</v>
      </c>
      <c r="S72" s="776">
        <f>'O4 Summary by Class &amp; Accounts'!T151</f>
        <v>0</v>
      </c>
      <c r="T72" s="776">
        <f>'O4 Summary by Class &amp; Accounts'!U151</f>
        <v>0</v>
      </c>
      <c r="U72" s="776">
        <f>'O4 Summary by Class &amp; Accounts'!V151</f>
        <v>0</v>
      </c>
      <c r="V72" s="776">
        <f>'O4 Summary by Class &amp; Accounts'!W151</f>
        <v>0</v>
      </c>
      <c r="W72" s="664">
        <f>'O4 Summary by Class &amp; Accounts'!X151</f>
        <v>0</v>
      </c>
    </row>
    <row r="73" spans="1:24" s="789" customFormat="1" ht="12.75" x14ac:dyDescent="0.2">
      <c r="A73" s="1909">
        <v>1830</v>
      </c>
      <c r="B73" s="824" t="s">
        <v>1579</v>
      </c>
      <c r="C73" s="777">
        <f t="shared" si="15"/>
        <v>9000</v>
      </c>
      <c r="D73" s="776">
        <f>'O4 Summary by Class &amp; Accounts'!E157</f>
        <v>4512.5907837838304</v>
      </c>
      <c r="E73" s="776">
        <f>'O4 Summary by Class &amp; Accounts'!F157</f>
        <v>940.56031335927241</v>
      </c>
      <c r="F73" s="776">
        <f>'O4 Summary by Class &amp; Accounts'!G157</f>
        <v>1446.4215653591575</v>
      </c>
      <c r="G73" s="776">
        <f>'O4 Summary by Class &amp; Accounts'!H157</f>
        <v>0</v>
      </c>
      <c r="H73" s="776">
        <f>'O4 Summary by Class &amp; Accounts'!I157</f>
        <v>606.65663207062926</v>
      </c>
      <c r="I73" s="776">
        <f>'O4 Summary by Class &amp; Accounts'!J157</f>
        <v>837.65117746306112</v>
      </c>
      <c r="J73" s="776">
        <f>'O4 Summary by Class &amp; Accounts'!K157</f>
        <v>590.05469288261736</v>
      </c>
      <c r="K73" s="776">
        <f>'O4 Summary by Class &amp; Accounts'!L157</f>
        <v>37.118508390342555</v>
      </c>
      <c r="L73" s="776">
        <f>'O4 Summary by Class &amp; Accounts'!M157</f>
        <v>28.946326691089325</v>
      </c>
      <c r="M73" s="776">
        <f>'O4 Summary by Class &amp; Accounts'!N157</f>
        <v>0</v>
      </c>
      <c r="N73" s="776">
        <f>'O4 Summary by Class &amp; Accounts'!O157</f>
        <v>0</v>
      </c>
      <c r="O73" s="776">
        <f>'O4 Summary by Class &amp; Accounts'!P157</f>
        <v>0</v>
      </c>
      <c r="P73" s="776">
        <f>'O4 Summary by Class &amp; Accounts'!Q157</f>
        <v>0</v>
      </c>
      <c r="Q73" s="776">
        <f>'O4 Summary by Class &amp; Accounts'!R157</f>
        <v>0</v>
      </c>
      <c r="R73" s="776">
        <f>'O4 Summary by Class &amp; Accounts'!S157</f>
        <v>0</v>
      </c>
      <c r="S73" s="776">
        <f>'O4 Summary by Class &amp; Accounts'!T157</f>
        <v>0</v>
      </c>
      <c r="T73" s="776">
        <f>'O4 Summary by Class &amp; Accounts'!U157</f>
        <v>0</v>
      </c>
      <c r="U73" s="776">
        <f>'O4 Summary by Class &amp; Accounts'!V157</f>
        <v>0</v>
      </c>
      <c r="V73" s="776">
        <f>'O4 Summary by Class &amp; Accounts'!W157</f>
        <v>0</v>
      </c>
      <c r="W73" s="664">
        <f>'O4 Summary by Class &amp; Accounts'!X157</f>
        <v>0</v>
      </c>
    </row>
    <row r="74" spans="1:24" s="789" customFormat="1" ht="12.75" x14ac:dyDescent="0.2">
      <c r="A74" s="1909">
        <v>1835</v>
      </c>
      <c r="B74" s="824" t="s">
        <v>1580</v>
      </c>
      <c r="C74" s="777">
        <f t="shared" si="15"/>
        <v>68000.000000000015</v>
      </c>
      <c r="D74" s="776">
        <f>'O4 Summary by Class &amp; Accounts'!E158</f>
        <v>32750.529731358925</v>
      </c>
      <c r="E74" s="776">
        <f>'O4 Summary by Class &amp; Accounts'!F158</f>
        <v>6643.0930725269191</v>
      </c>
      <c r="F74" s="776">
        <f>'O4 Summary by Class &amp; Accounts'!G158</f>
        <v>10368.103384293969</v>
      </c>
      <c r="G74" s="776">
        <f>'O4 Summary by Class &amp; Accounts'!H158</f>
        <v>0</v>
      </c>
      <c r="H74" s="776">
        <f>'O4 Summary by Class &amp; Accounts'!I158</f>
        <v>5477.3332798042566</v>
      </c>
      <c r="I74" s="776">
        <f>'O4 Summary by Class &amp; Accounts'!J158</f>
        <v>7810.1566049983776</v>
      </c>
      <c r="J74" s="776">
        <f>'O4 Summary by Class &amp; Accounts'!K158</f>
        <v>4457.6729735916015</v>
      </c>
      <c r="K74" s="776">
        <f>'O4 Summary by Class &amp; Accounts'!L158</f>
        <v>279.8954537826807</v>
      </c>
      <c r="L74" s="776">
        <f>'O4 Summary by Class &amp; Accounts'!M158</f>
        <v>213.21549964327338</v>
      </c>
      <c r="M74" s="776">
        <f>'O4 Summary by Class &amp; Accounts'!N158</f>
        <v>0</v>
      </c>
      <c r="N74" s="776">
        <f>'O4 Summary by Class &amp; Accounts'!O158</f>
        <v>0</v>
      </c>
      <c r="O74" s="776">
        <f>'O4 Summary by Class &amp; Accounts'!P158</f>
        <v>0</v>
      </c>
      <c r="P74" s="776">
        <f>'O4 Summary by Class &amp; Accounts'!Q158</f>
        <v>0</v>
      </c>
      <c r="Q74" s="776">
        <f>'O4 Summary by Class &amp; Accounts'!R158</f>
        <v>0</v>
      </c>
      <c r="R74" s="776">
        <f>'O4 Summary by Class &amp; Accounts'!S158</f>
        <v>0</v>
      </c>
      <c r="S74" s="776">
        <f>'O4 Summary by Class &amp; Accounts'!T158</f>
        <v>0</v>
      </c>
      <c r="T74" s="776">
        <f>'O4 Summary by Class &amp; Accounts'!U158</f>
        <v>0</v>
      </c>
      <c r="U74" s="776">
        <f>'O4 Summary by Class &amp; Accounts'!V158</f>
        <v>0</v>
      </c>
      <c r="V74" s="776">
        <f>'O4 Summary by Class &amp; Accounts'!W158</f>
        <v>0</v>
      </c>
      <c r="W74" s="664">
        <f>'O4 Summary by Class &amp; Accounts'!X158</f>
        <v>0</v>
      </c>
    </row>
    <row r="75" spans="1:24" s="685" customFormat="1" ht="11.25" customHeight="1" x14ac:dyDescent="0.2">
      <c r="A75" s="1734" t="s">
        <v>534</v>
      </c>
      <c r="B75" s="824" t="s">
        <v>1581</v>
      </c>
      <c r="C75" s="777">
        <f t="shared" si="15"/>
        <v>0</v>
      </c>
      <c r="D75" s="776">
        <f>'O4 Summary by Class &amp; Accounts'!E160</f>
        <v>0</v>
      </c>
      <c r="E75" s="776">
        <f>'O4 Summary by Class &amp; Accounts'!F160</f>
        <v>0</v>
      </c>
      <c r="F75" s="776">
        <f>'O4 Summary by Class &amp; Accounts'!G160</f>
        <v>0</v>
      </c>
      <c r="G75" s="776">
        <f>'O4 Summary by Class &amp; Accounts'!H160</f>
        <v>0</v>
      </c>
      <c r="H75" s="776">
        <f>'O4 Summary by Class &amp; Accounts'!I160</f>
        <v>0</v>
      </c>
      <c r="I75" s="776">
        <f>'O4 Summary by Class &amp; Accounts'!J160</f>
        <v>0</v>
      </c>
      <c r="J75" s="776">
        <f>'O4 Summary by Class &amp; Accounts'!K160</f>
        <v>0</v>
      </c>
      <c r="K75" s="776">
        <f>'O4 Summary by Class &amp; Accounts'!L160</f>
        <v>0</v>
      </c>
      <c r="L75" s="776">
        <f>'O4 Summary by Class &amp; Accounts'!M160</f>
        <v>0</v>
      </c>
      <c r="M75" s="776">
        <f>'O4 Summary by Class &amp; Accounts'!N160</f>
        <v>0</v>
      </c>
      <c r="N75" s="776">
        <f>'O4 Summary by Class &amp; Accounts'!O160</f>
        <v>0</v>
      </c>
      <c r="O75" s="776">
        <f>'O4 Summary by Class &amp; Accounts'!P160</f>
        <v>0</v>
      </c>
      <c r="P75" s="776">
        <f>'O4 Summary by Class &amp; Accounts'!Q160</f>
        <v>0</v>
      </c>
      <c r="Q75" s="776">
        <f>'O4 Summary by Class &amp; Accounts'!R160</f>
        <v>0</v>
      </c>
      <c r="R75" s="776">
        <f>'O4 Summary by Class &amp; Accounts'!S160</f>
        <v>0</v>
      </c>
      <c r="S75" s="776">
        <f>'O4 Summary by Class &amp; Accounts'!T160</f>
        <v>0</v>
      </c>
      <c r="T75" s="776">
        <f>'O4 Summary by Class &amp; Accounts'!U160</f>
        <v>0</v>
      </c>
      <c r="U75" s="776">
        <f>'O4 Summary by Class &amp; Accounts'!V160</f>
        <v>0</v>
      </c>
      <c r="V75" s="776">
        <f>'O4 Summary by Class &amp; Accounts'!W160</f>
        <v>0</v>
      </c>
      <c r="W75" s="664">
        <f>'O4 Summary by Class &amp; Accounts'!X160</f>
        <v>0</v>
      </c>
    </row>
    <row r="76" spans="1:24" s="685" customFormat="1" ht="12.75" x14ac:dyDescent="0.2">
      <c r="A76" s="1909">
        <v>1840</v>
      </c>
      <c r="B76" s="824" t="s">
        <v>1582</v>
      </c>
      <c r="C76" s="777">
        <f t="shared" si="15"/>
        <v>0</v>
      </c>
      <c r="D76" s="776">
        <f>'O4 Summary by Class &amp; Accounts'!E161</f>
        <v>0</v>
      </c>
      <c r="E76" s="776">
        <f>'O4 Summary by Class &amp; Accounts'!F161</f>
        <v>0</v>
      </c>
      <c r="F76" s="776">
        <f>'O4 Summary by Class &amp; Accounts'!G161</f>
        <v>0</v>
      </c>
      <c r="G76" s="776">
        <f>'O4 Summary by Class &amp; Accounts'!H161</f>
        <v>0</v>
      </c>
      <c r="H76" s="776">
        <f>'O4 Summary by Class &amp; Accounts'!I161</f>
        <v>0</v>
      </c>
      <c r="I76" s="776">
        <f>'O4 Summary by Class &amp; Accounts'!J161</f>
        <v>0</v>
      </c>
      <c r="J76" s="776">
        <f>'O4 Summary by Class &amp; Accounts'!K161</f>
        <v>0</v>
      </c>
      <c r="K76" s="776">
        <f>'O4 Summary by Class &amp; Accounts'!L161</f>
        <v>0</v>
      </c>
      <c r="L76" s="776">
        <f>'O4 Summary by Class &amp; Accounts'!M161</f>
        <v>0</v>
      </c>
      <c r="M76" s="776">
        <f>'O4 Summary by Class &amp; Accounts'!N161</f>
        <v>0</v>
      </c>
      <c r="N76" s="776">
        <f>'O4 Summary by Class &amp; Accounts'!O161</f>
        <v>0</v>
      </c>
      <c r="O76" s="776">
        <f>'O4 Summary by Class &amp; Accounts'!P161</f>
        <v>0</v>
      </c>
      <c r="P76" s="776">
        <f>'O4 Summary by Class &amp; Accounts'!Q161</f>
        <v>0</v>
      </c>
      <c r="Q76" s="776">
        <f>'O4 Summary by Class &amp; Accounts'!R161</f>
        <v>0</v>
      </c>
      <c r="R76" s="776">
        <f>'O4 Summary by Class &amp; Accounts'!S161</f>
        <v>0</v>
      </c>
      <c r="S76" s="776">
        <f>'O4 Summary by Class &amp; Accounts'!T161</f>
        <v>0</v>
      </c>
      <c r="T76" s="776">
        <f>'O4 Summary by Class &amp; Accounts'!U161</f>
        <v>0</v>
      </c>
      <c r="U76" s="776">
        <f>'O4 Summary by Class &amp; Accounts'!V161</f>
        <v>0</v>
      </c>
      <c r="V76" s="776">
        <f>'O4 Summary by Class &amp; Accounts'!W161</f>
        <v>0</v>
      </c>
      <c r="W76" s="664">
        <f>'O4 Summary by Class &amp; Accounts'!X161</f>
        <v>0</v>
      </c>
    </row>
    <row r="77" spans="1:24" s="685" customFormat="1" ht="12" customHeight="1" x14ac:dyDescent="0.2">
      <c r="A77" s="1909">
        <v>1845</v>
      </c>
      <c r="B77" s="824" t="s">
        <v>1583</v>
      </c>
      <c r="C77" s="777">
        <f t="shared" si="15"/>
        <v>19200.000000000004</v>
      </c>
      <c r="D77" s="776">
        <f>'O4 Summary by Class &amp; Accounts'!E162</f>
        <v>10489.705666016569</v>
      </c>
      <c r="E77" s="776">
        <f>'O4 Summary by Class &amp; Accounts'!F162</f>
        <v>2303.8736706878926</v>
      </c>
      <c r="F77" s="776">
        <f>'O4 Summary by Class &amp; Accounts'!G162</f>
        <v>3445.3240086504788</v>
      </c>
      <c r="G77" s="776">
        <f>'O4 Summary by Class &amp; Accounts'!H162</f>
        <v>0</v>
      </c>
      <c r="H77" s="776">
        <f>'O4 Summary by Class &amp; Accounts'!I162</f>
        <v>720.70002810108463</v>
      </c>
      <c r="I77" s="776">
        <f>'O4 Summary by Class &amp; Accounts'!J162</f>
        <v>836.46301976453208</v>
      </c>
      <c r="J77" s="776">
        <f>'O4 Summary by Class &amp; Accounts'!K162</f>
        <v>1259.1157764521556</v>
      </c>
      <c r="K77" s="776">
        <f>'O4 Summary by Class &amp; Accounts'!L162</f>
        <v>79.542620858339802</v>
      </c>
      <c r="L77" s="776">
        <f>'O4 Summary by Class &amp; Accounts'!M162</f>
        <v>65.275209468948745</v>
      </c>
      <c r="M77" s="776">
        <f>'O4 Summary by Class &amp; Accounts'!N162</f>
        <v>0</v>
      </c>
      <c r="N77" s="776">
        <f>'O4 Summary by Class &amp; Accounts'!O162</f>
        <v>0</v>
      </c>
      <c r="O77" s="776">
        <f>'O4 Summary by Class &amp; Accounts'!P162</f>
        <v>0</v>
      </c>
      <c r="P77" s="776">
        <f>'O4 Summary by Class &amp; Accounts'!Q162</f>
        <v>0</v>
      </c>
      <c r="Q77" s="776">
        <f>'O4 Summary by Class &amp; Accounts'!R162</f>
        <v>0</v>
      </c>
      <c r="R77" s="776">
        <f>'O4 Summary by Class &amp; Accounts'!S162</f>
        <v>0</v>
      </c>
      <c r="S77" s="776">
        <f>'O4 Summary by Class &amp; Accounts'!T162</f>
        <v>0</v>
      </c>
      <c r="T77" s="776">
        <f>'O4 Summary by Class &amp; Accounts'!U162</f>
        <v>0</v>
      </c>
      <c r="U77" s="776">
        <f>'O4 Summary by Class &amp; Accounts'!V162</f>
        <v>0</v>
      </c>
      <c r="V77" s="776">
        <f>'O4 Summary by Class &amp; Accounts'!W162</f>
        <v>0</v>
      </c>
      <c r="W77" s="664">
        <f>'O4 Summary by Class &amp; Accounts'!X162</f>
        <v>0</v>
      </c>
    </row>
    <row r="78" spans="1:24" s="640" customFormat="1" ht="20.25" customHeight="1" x14ac:dyDescent="0.2">
      <c r="B78" s="894" t="s">
        <v>809</v>
      </c>
      <c r="C78" s="895">
        <f t="shared" si="15"/>
        <v>1634894</v>
      </c>
      <c r="D78" s="896">
        <f>SUM(D67:D77)</f>
        <v>868886.23285643314</v>
      </c>
      <c r="E78" s="896">
        <f t="shared" ref="E78:W78" si="16">SUM(E67:E77)</f>
        <v>187795.66185716222</v>
      </c>
      <c r="F78" s="896">
        <f t="shared" si="16"/>
        <v>283235.59776536567</v>
      </c>
      <c r="G78" s="896">
        <f t="shared" si="16"/>
        <v>0</v>
      </c>
      <c r="H78" s="896">
        <f t="shared" si="16"/>
        <v>77532.623332521282</v>
      </c>
      <c r="I78" s="896">
        <f t="shared" si="16"/>
        <v>98016.630322192243</v>
      </c>
      <c r="J78" s="896">
        <f t="shared" si="16"/>
        <v>107205.25666959131</v>
      </c>
      <c r="K78" s="896">
        <f t="shared" si="16"/>
        <v>6763.0648390724309</v>
      </c>
      <c r="L78" s="896">
        <f t="shared" si="16"/>
        <v>5458.932357661688</v>
      </c>
      <c r="M78" s="896">
        <f t="shared" si="16"/>
        <v>0</v>
      </c>
      <c r="N78" s="896">
        <f t="shared" si="16"/>
        <v>0</v>
      </c>
      <c r="O78" s="896">
        <f t="shared" si="16"/>
        <v>0</v>
      </c>
      <c r="P78" s="896">
        <f t="shared" si="16"/>
        <v>0</v>
      </c>
      <c r="Q78" s="896">
        <f t="shared" si="16"/>
        <v>0</v>
      </c>
      <c r="R78" s="896">
        <f t="shared" si="16"/>
        <v>0</v>
      </c>
      <c r="S78" s="896">
        <f t="shared" si="16"/>
        <v>0</v>
      </c>
      <c r="T78" s="896">
        <f t="shared" si="16"/>
        <v>0</v>
      </c>
      <c r="U78" s="896">
        <f t="shared" si="16"/>
        <v>0</v>
      </c>
      <c r="V78" s="896">
        <f t="shared" si="16"/>
        <v>0</v>
      </c>
      <c r="W78" s="897">
        <f t="shared" si="16"/>
        <v>0</v>
      </c>
    </row>
    <row r="79" spans="1:24" s="685" customFormat="1" ht="12.75" x14ac:dyDescent="0.2">
      <c r="C79" s="791"/>
      <c r="D79" s="789"/>
      <c r="E79" s="789"/>
      <c r="F79" s="789"/>
      <c r="G79" s="789"/>
      <c r="H79" s="789"/>
      <c r="I79" s="789"/>
      <c r="J79" s="789"/>
      <c r="K79" s="789"/>
      <c r="L79" s="789"/>
      <c r="M79" s="789"/>
      <c r="N79" s="789"/>
      <c r="O79" s="789"/>
      <c r="P79" s="789"/>
      <c r="Q79" s="789"/>
      <c r="R79" s="789"/>
      <c r="S79" s="789"/>
      <c r="T79" s="789"/>
      <c r="U79" s="789"/>
      <c r="V79" s="789"/>
      <c r="W79" s="792"/>
    </row>
    <row r="80" spans="1:24" s="663" customFormat="1" ht="12.75" x14ac:dyDescent="0.2">
      <c r="B80" s="906" t="s">
        <v>764</v>
      </c>
      <c r="C80" s="777"/>
      <c r="D80" s="776"/>
      <c r="E80" s="776"/>
      <c r="F80" s="776"/>
      <c r="G80" s="776"/>
      <c r="H80" s="776"/>
      <c r="I80" s="776"/>
      <c r="J80" s="776"/>
      <c r="K80" s="776"/>
      <c r="L80" s="776"/>
      <c r="M80" s="776"/>
      <c r="N80" s="776"/>
      <c r="O80" s="776"/>
      <c r="P80" s="776"/>
      <c r="Q80" s="776"/>
      <c r="R80" s="776"/>
      <c r="S80" s="776"/>
      <c r="T80" s="776"/>
      <c r="U80" s="776"/>
      <c r="V80" s="776"/>
      <c r="W80" s="664"/>
      <c r="X80" s="776"/>
    </row>
    <row r="81" spans="1:24" s="685" customFormat="1" ht="12.75" x14ac:dyDescent="0.2">
      <c r="B81" s="788" t="s">
        <v>291</v>
      </c>
      <c r="C81" s="777">
        <f>SUM(D81:W81)</f>
        <v>792514.00000000012</v>
      </c>
      <c r="D81" s="776">
        <f>'O4 Summary by Class &amp; Accounts'!E131</f>
        <v>385831.33276448376</v>
      </c>
      <c r="E81" s="776">
        <f>'O4 Summary by Class &amp; Accounts'!F131</f>
        <v>90846.486982807735</v>
      </c>
      <c r="F81" s="776">
        <f>'O4 Summary by Class &amp; Accounts'!G131</f>
        <v>152320.18549939018</v>
      </c>
      <c r="G81" s="776">
        <f>'O4 Summary by Class &amp; Accounts'!H131</f>
        <v>0</v>
      </c>
      <c r="H81" s="776">
        <f>'O4 Summary by Class &amp; Accounts'!I131</f>
        <v>51005.928437071125</v>
      </c>
      <c r="I81" s="776">
        <f>'O4 Summary by Class &amp; Accounts'!J131</f>
        <v>68851.940283114978</v>
      </c>
      <c r="J81" s="776">
        <f>'O4 Summary by Class &amp; Accounts'!K131</f>
        <v>38872.488550634094</v>
      </c>
      <c r="K81" s="776">
        <f>'O4 Summary by Class &amp; Accounts'!L131</f>
        <v>2475.5834919665808</v>
      </c>
      <c r="L81" s="776">
        <f>'O4 Summary by Class &amp; Accounts'!M131</f>
        <v>2310.0539905315854</v>
      </c>
      <c r="M81" s="776">
        <f>'O4 Summary by Class &amp; Accounts'!N131</f>
        <v>0</v>
      </c>
      <c r="N81" s="776">
        <f>'O4 Summary by Class &amp; Accounts'!O131</f>
        <v>0</v>
      </c>
      <c r="O81" s="776">
        <f>'O4 Summary by Class &amp; Accounts'!P131</f>
        <v>0</v>
      </c>
      <c r="P81" s="776">
        <f>'O4 Summary by Class &amp; Accounts'!Q131</f>
        <v>0</v>
      </c>
      <c r="Q81" s="776">
        <f>'O4 Summary by Class &amp; Accounts'!R131</f>
        <v>0</v>
      </c>
      <c r="R81" s="776">
        <f>'O4 Summary by Class &amp; Accounts'!S131</f>
        <v>0</v>
      </c>
      <c r="S81" s="776">
        <f>'O4 Summary by Class &amp; Accounts'!T131</f>
        <v>0</v>
      </c>
      <c r="T81" s="776">
        <f>'O4 Summary by Class &amp; Accounts'!U131</f>
        <v>0</v>
      </c>
      <c r="U81" s="776">
        <f>'O4 Summary by Class &amp; Accounts'!V131</f>
        <v>0</v>
      </c>
      <c r="V81" s="776">
        <f>'O4 Summary by Class &amp; Accounts'!W131</f>
        <v>0</v>
      </c>
      <c r="W81" s="664">
        <f>'O4 Summary by Class &amp; Accounts'!X131</f>
        <v>0</v>
      </c>
      <c r="X81" s="789"/>
    </row>
    <row r="82" spans="1:24" s="685" customFormat="1" ht="12.75" x14ac:dyDescent="0.2">
      <c r="B82" s="790" t="s">
        <v>292</v>
      </c>
      <c r="C82" s="777">
        <f>SUM(D82:W82)</f>
        <v>221350.00000000003</v>
      </c>
      <c r="D82" s="776">
        <f>'O4 Summary by Class &amp; Accounts'!E132</f>
        <v>107763.10009339708</v>
      </c>
      <c r="E82" s="776">
        <f>'O4 Summary by Class &amp; Accounts'!F132</f>
        <v>25373.520081215589</v>
      </c>
      <c r="F82" s="776">
        <f>'O4 Summary by Class &amp; Accounts'!G132</f>
        <v>42543.189218474392</v>
      </c>
      <c r="G82" s="776">
        <f>'O4 Summary by Class &amp; Accounts'!H132</f>
        <v>0</v>
      </c>
      <c r="H82" s="776">
        <f>'O4 Summary by Class &amp; Accounts'!I132</f>
        <v>14246.009861713097</v>
      </c>
      <c r="I82" s="776">
        <f>'O4 Summary by Class &amp; Accounts'!J132</f>
        <v>19230.419881121976</v>
      </c>
      <c r="J82" s="776">
        <f>'O4 Summary by Class &amp; Accounts'!K132</f>
        <v>10857.127244039671</v>
      </c>
      <c r="K82" s="776">
        <f>'O4 Summary by Class &amp; Accounts'!L132</f>
        <v>691.43309259748412</v>
      </c>
      <c r="L82" s="776">
        <f>'O4 Summary by Class &amp; Accounts'!M132</f>
        <v>645.20052744073462</v>
      </c>
      <c r="M82" s="776">
        <f>'O4 Summary by Class &amp; Accounts'!N132</f>
        <v>0</v>
      </c>
      <c r="N82" s="776">
        <f>'O4 Summary by Class &amp; Accounts'!O132</f>
        <v>0</v>
      </c>
      <c r="O82" s="776">
        <f>'O4 Summary by Class &amp; Accounts'!P132</f>
        <v>0</v>
      </c>
      <c r="P82" s="776">
        <f>'O4 Summary by Class &amp; Accounts'!Q132</f>
        <v>0</v>
      </c>
      <c r="Q82" s="776">
        <f>'O4 Summary by Class &amp; Accounts'!R132</f>
        <v>0</v>
      </c>
      <c r="R82" s="776">
        <f>'O4 Summary by Class &amp; Accounts'!S132</f>
        <v>0</v>
      </c>
      <c r="S82" s="776">
        <f>'O4 Summary by Class &amp; Accounts'!T132</f>
        <v>0</v>
      </c>
      <c r="T82" s="776">
        <f>'O4 Summary by Class &amp; Accounts'!U132</f>
        <v>0</v>
      </c>
      <c r="U82" s="776">
        <f>'O4 Summary by Class &amp; Accounts'!V132</f>
        <v>0</v>
      </c>
      <c r="V82" s="776">
        <f>'O4 Summary by Class &amp; Accounts'!W132</f>
        <v>0</v>
      </c>
      <c r="W82" s="664">
        <f>'O4 Summary by Class &amp; Accounts'!X132</f>
        <v>0</v>
      </c>
    </row>
    <row r="83" spans="1:24" s="685" customFormat="1" ht="12.75" x14ac:dyDescent="0.2">
      <c r="B83" s="790" t="s">
        <v>293</v>
      </c>
      <c r="C83" s="777">
        <f>SUM(D83:W83)</f>
        <v>451608</v>
      </c>
      <c r="D83" s="776">
        <f>'O4 Summary by Class &amp; Accounts'!E149</f>
        <v>219863.01381061153</v>
      </c>
      <c r="E83" s="776">
        <f>'O4 Summary by Class &amp; Accounts'!F149</f>
        <v>51768.171027050419</v>
      </c>
      <c r="F83" s="776">
        <f>'O4 Summary by Class &amp; Accounts'!G149</f>
        <v>86798.484737188992</v>
      </c>
      <c r="G83" s="776">
        <f>'O4 Summary by Class &amp; Accounts'!H149</f>
        <v>0</v>
      </c>
      <c r="H83" s="776">
        <f>'O4 Summary by Class &amp; Accounts'!I149</f>
        <v>29065.335539320211</v>
      </c>
      <c r="I83" s="776">
        <f>'O4 Summary by Class &amp; Accounts'!J149</f>
        <v>39234.747963287708</v>
      </c>
      <c r="J83" s="776">
        <f>'O4 Summary by Class &amp; Accounts'!K149</f>
        <v>22151.188255822311</v>
      </c>
      <c r="K83" s="776">
        <f>'O4 Summary by Class &amp; Accounts'!L149</f>
        <v>1410.6921892105925</v>
      </c>
      <c r="L83" s="776">
        <f>'O4 Summary by Class &amp; Accounts'!M149</f>
        <v>1316.3664775082686</v>
      </c>
      <c r="M83" s="776">
        <f>'O4 Summary by Class &amp; Accounts'!N149</f>
        <v>0</v>
      </c>
      <c r="N83" s="776">
        <f>'O4 Summary by Class &amp; Accounts'!O149</f>
        <v>0</v>
      </c>
      <c r="O83" s="776">
        <f>'O4 Summary by Class &amp; Accounts'!P149</f>
        <v>0</v>
      </c>
      <c r="P83" s="776">
        <f>'O4 Summary by Class &amp; Accounts'!Q149</f>
        <v>0</v>
      </c>
      <c r="Q83" s="776">
        <f>'O4 Summary by Class &amp; Accounts'!R149</f>
        <v>0</v>
      </c>
      <c r="R83" s="776">
        <f>'O4 Summary by Class &amp; Accounts'!S149</f>
        <v>0</v>
      </c>
      <c r="S83" s="776">
        <f>'O4 Summary by Class &amp; Accounts'!T149</f>
        <v>0</v>
      </c>
      <c r="T83" s="776">
        <f>'O4 Summary by Class &amp; Accounts'!U149</f>
        <v>0</v>
      </c>
      <c r="U83" s="776">
        <f>'O4 Summary by Class &amp; Accounts'!V149</f>
        <v>0</v>
      </c>
      <c r="V83" s="776">
        <f>'O4 Summary by Class &amp; Accounts'!W149</f>
        <v>0</v>
      </c>
      <c r="W83" s="664">
        <f>'O4 Summary by Class &amp; Accounts'!X149</f>
        <v>0</v>
      </c>
    </row>
    <row r="84" spans="1:24" s="685" customFormat="1" ht="12.75" x14ac:dyDescent="0.2">
      <c r="B84" s="790" t="s">
        <v>294</v>
      </c>
      <c r="C84" s="777">
        <f>SUM(D84:W84)</f>
        <v>0</v>
      </c>
      <c r="D84" s="776">
        <f>'O4 Summary by Class &amp; Accounts'!E153</f>
        <v>0</v>
      </c>
      <c r="E84" s="776">
        <f>'O4 Summary by Class &amp; Accounts'!F153</f>
        <v>0</v>
      </c>
      <c r="F84" s="776">
        <f>'O4 Summary by Class &amp; Accounts'!G153</f>
        <v>0</v>
      </c>
      <c r="G84" s="776">
        <f>'O4 Summary by Class &amp; Accounts'!H153</f>
        <v>0</v>
      </c>
      <c r="H84" s="776">
        <f>'O4 Summary by Class &amp; Accounts'!I153</f>
        <v>0</v>
      </c>
      <c r="I84" s="776">
        <f>'O4 Summary by Class &amp; Accounts'!J153</f>
        <v>0</v>
      </c>
      <c r="J84" s="776">
        <f>'O4 Summary by Class &amp; Accounts'!K153</f>
        <v>0</v>
      </c>
      <c r="K84" s="776">
        <f>'O4 Summary by Class &amp; Accounts'!L153</f>
        <v>0</v>
      </c>
      <c r="L84" s="776">
        <f>'O4 Summary by Class &amp; Accounts'!M153</f>
        <v>0</v>
      </c>
      <c r="M84" s="776">
        <f>'O4 Summary by Class &amp; Accounts'!N153</f>
        <v>0</v>
      </c>
      <c r="N84" s="776">
        <f>'O4 Summary by Class &amp; Accounts'!O153</f>
        <v>0</v>
      </c>
      <c r="O84" s="776">
        <f>'O4 Summary by Class &amp; Accounts'!P153</f>
        <v>0</v>
      </c>
      <c r="P84" s="776">
        <f>'O4 Summary by Class &amp; Accounts'!Q153</f>
        <v>0</v>
      </c>
      <c r="Q84" s="776">
        <f>'O4 Summary by Class &amp; Accounts'!R153</f>
        <v>0</v>
      </c>
      <c r="R84" s="776">
        <f>'O4 Summary by Class &amp; Accounts'!S153</f>
        <v>0</v>
      </c>
      <c r="S84" s="776">
        <f>'O4 Summary by Class &amp; Accounts'!T153</f>
        <v>0</v>
      </c>
      <c r="T84" s="776">
        <f>'O4 Summary by Class &amp; Accounts'!U153</f>
        <v>0</v>
      </c>
      <c r="U84" s="776">
        <f>'O4 Summary by Class &amp; Accounts'!V153</f>
        <v>0</v>
      </c>
      <c r="V84" s="776">
        <f>'O4 Summary by Class &amp; Accounts'!W153</f>
        <v>0</v>
      </c>
      <c r="W84" s="664">
        <f>'O4 Summary by Class &amp; Accounts'!X153</f>
        <v>0</v>
      </c>
    </row>
    <row r="85" spans="1:24" s="640" customFormat="1" ht="20.25" customHeight="1" x14ac:dyDescent="0.2">
      <c r="B85" s="893" t="s">
        <v>728</v>
      </c>
      <c r="C85" s="895">
        <f>SUM(D85:W85)</f>
        <v>1465472</v>
      </c>
      <c r="D85" s="896">
        <f>SUM(D81:D84)</f>
        <v>713457.4466684924</v>
      </c>
      <c r="E85" s="896">
        <f t="shared" ref="E85:W85" si="17">SUM(E81:E84)</f>
        <v>167988.17809107373</v>
      </c>
      <c r="F85" s="896">
        <f t="shared" si="17"/>
        <v>281661.85945505358</v>
      </c>
      <c r="G85" s="896">
        <f t="shared" si="17"/>
        <v>0</v>
      </c>
      <c r="H85" s="896">
        <f t="shared" si="17"/>
        <v>94317.273838104433</v>
      </c>
      <c r="I85" s="896">
        <f t="shared" si="17"/>
        <v>127317.10812752465</v>
      </c>
      <c r="J85" s="896">
        <f t="shared" si="17"/>
        <v>71880.804050496081</v>
      </c>
      <c r="K85" s="896">
        <f t="shared" si="17"/>
        <v>4577.7087737746569</v>
      </c>
      <c r="L85" s="896">
        <f t="shared" si="17"/>
        <v>4271.620995480589</v>
      </c>
      <c r="M85" s="896">
        <f t="shared" si="17"/>
        <v>0</v>
      </c>
      <c r="N85" s="896">
        <f t="shared" si="17"/>
        <v>0</v>
      </c>
      <c r="O85" s="896">
        <f t="shared" si="17"/>
        <v>0</v>
      </c>
      <c r="P85" s="896">
        <f t="shared" si="17"/>
        <v>0</v>
      </c>
      <c r="Q85" s="896">
        <f t="shared" si="17"/>
        <v>0</v>
      </c>
      <c r="R85" s="896">
        <f t="shared" si="17"/>
        <v>0</v>
      </c>
      <c r="S85" s="896">
        <f t="shared" si="17"/>
        <v>0</v>
      </c>
      <c r="T85" s="896">
        <f t="shared" si="17"/>
        <v>0</v>
      </c>
      <c r="U85" s="896">
        <f t="shared" si="17"/>
        <v>0</v>
      </c>
      <c r="V85" s="896">
        <f t="shared" si="17"/>
        <v>0</v>
      </c>
      <c r="W85" s="897">
        <f t="shared" si="17"/>
        <v>0</v>
      </c>
    </row>
    <row r="86" spans="1:24" s="685" customFormat="1" ht="12.75" x14ac:dyDescent="0.2">
      <c r="B86" s="643"/>
      <c r="C86" s="791"/>
      <c r="D86" s="789"/>
      <c r="E86" s="789"/>
      <c r="F86" s="789"/>
      <c r="G86" s="789"/>
      <c r="H86" s="789"/>
      <c r="I86" s="789"/>
      <c r="J86" s="789"/>
      <c r="K86" s="789"/>
      <c r="L86" s="789"/>
      <c r="M86" s="789"/>
      <c r="N86" s="789"/>
      <c r="O86" s="789"/>
      <c r="P86" s="789"/>
      <c r="Q86" s="789"/>
      <c r="R86" s="789"/>
      <c r="S86" s="789"/>
      <c r="T86" s="789"/>
      <c r="U86" s="789"/>
      <c r="V86" s="789"/>
      <c r="W86" s="792"/>
    </row>
    <row r="87" spans="1:24" s="789" customFormat="1" ht="12.75" x14ac:dyDescent="0.2">
      <c r="B87" s="779" t="s">
        <v>770</v>
      </c>
      <c r="C87" s="777">
        <f>SUM(D87:W87)</f>
        <v>13791130.692150002</v>
      </c>
      <c r="D87" s="776">
        <f>D43</f>
        <v>6427305.2316919575</v>
      </c>
      <c r="E87" s="776">
        <f t="shared" ref="E87:W87" si="18">E43</f>
        <v>1273249.8121512271</v>
      </c>
      <c r="F87" s="776">
        <f t="shared" si="18"/>
        <v>2013213.8868230532</v>
      </c>
      <c r="G87" s="776">
        <f t="shared" si="18"/>
        <v>0</v>
      </c>
      <c r="H87" s="776">
        <f t="shared" si="18"/>
        <v>1253667.484526325</v>
      </c>
      <c r="I87" s="776">
        <f t="shared" si="18"/>
        <v>1820670.9003666528</v>
      </c>
      <c r="J87" s="776">
        <f t="shared" si="18"/>
        <v>903981.20120112225</v>
      </c>
      <c r="K87" s="776">
        <f t="shared" si="18"/>
        <v>56677.042372876458</v>
      </c>
      <c r="L87" s="776">
        <f t="shared" si="18"/>
        <v>42365.133016787629</v>
      </c>
      <c r="M87" s="776">
        <f t="shared" si="18"/>
        <v>0</v>
      </c>
      <c r="N87" s="776">
        <f t="shared" si="18"/>
        <v>0</v>
      </c>
      <c r="O87" s="776">
        <f t="shared" si="18"/>
        <v>0</v>
      </c>
      <c r="P87" s="776">
        <f t="shared" si="18"/>
        <v>0</v>
      </c>
      <c r="Q87" s="776">
        <f t="shared" si="18"/>
        <v>0</v>
      </c>
      <c r="R87" s="776">
        <f t="shared" si="18"/>
        <v>0</v>
      </c>
      <c r="S87" s="776">
        <f t="shared" si="18"/>
        <v>0</v>
      </c>
      <c r="T87" s="776">
        <f t="shared" si="18"/>
        <v>0</v>
      </c>
      <c r="U87" s="776">
        <f t="shared" si="18"/>
        <v>0</v>
      </c>
      <c r="V87" s="776">
        <f t="shared" si="18"/>
        <v>0</v>
      </c>
      <c r="W87" s="664">
        <f t="shared" si="18"/>
        <v>0</v>
      </c>
      <c r="X87" s="793"/>
    </row>
    <row r="88" spans="1:24" s="798" customFormat="1" ht="12.75" x14ac:dyDescent="0.2">
      <c r="B88" s="794"/>
      <c r="C88" s="780"/>
      <c r="D88" s="795"/>
      <c r="E88" s="795"/>
      <c r="F88" s="795"/>
      <c r="G88" s="795"/>
      <c r="H88" s="795"/>
      <c r="I88" s="795"/>
      <c r="J88" s="795"/>
      <c r="K88" s="795"/>
      <c r="L88" s="795"/>
      <c r="M88" s="795"/>
      <c r="N88" s="795"/>
      <c r="O88" s="795"/>
      <c r="P88" s="795"/>
      <c r="Q88" s="795"/>
      <c r="R88" s="795"/>
      <c r="S88" s="795"/>
      <c r="T88" s="795"/>
      <c r="U88" s="795"/>
      <c r="V88" s="795"/>
      <c r="W88" s="796"/>
      <c r="X88" s="797"/>
    </row>
    <row r="89" spans="1:24" s="789" customFormat="1" ht="12.75" x14ac:dyDescent="0.2">
      <c r="B89" s="799" t="s">
        <v>763</v>
      </c>
      <c r="C89" s="800">
        <f>SUM(D89:W89)</f>
        <v>32971624.469999995</v>
      </c>
      <c r="D89" s="801">
        <f>'O6 Source Data for E2'!D88+'O6 Source Data for E2'!Y88</f>
        <v>16627997.144394677</v>
      </c>
      <c r="E89" s="801">
        <f>'O6 Source Data for E2'!E88+'O6 Source Data for E2'!Z88</f>
        <v>3645890.1954342807</v>
      </c>
      <c r="F89" s="801">
        <f>'O6 Source Data for E2'!F88+'O6 Source Data for E2'!AA88</f>
        <v>5788829.3090546699</v>
      </c>
      <c r="G89" s="801">
        <f>'O6 Source Data for E2'!G88+'O6 Source Data for E2'!AB88</f>
        <v>0</v>
      </c>
      <c r="H89" s="801">
        <f>'O6 Source Data for E2'!H88+'O6 Source Data for E2'!AC88</f>
        <v>2010704.3758460749</v>
      </c>
      <c r="I89" s="801">
        <f>'O6 Source Data for E2'!I88+'O6 Source Data for E2'!AD88</f>
        <v>2749544.6330908621</v>
      </c>
      <c r="J89" s="801">
        <f>'O6 Source Data for E2'!J88+'O6 Source Data for E2'!AE88</f>
        <v>1922905.2880503675</v>
      </c>
      <c r="K89" s="801">
        <f>'O6 Source Data for E2'!K88+'O6 Source Data for E2'!AF88</f>
        <v>121500.98102282285</v>
      </c>
      <c r="L89" s="801">
        <f>'O6 Source Data for E2'!L88+'O6 Source Data for E2'!AG88</f>
        <v>104252.54310624421</v>
      </c>
      <c r="M89" s="801">
        <f>'O6 Source Data for E2'!M88+'O6 Source Data for E2'!AH88</f>
        <v>0</v>
      </c>
      <c r="N89" s="801">
        <f>'O6 Source Data for E2'!N88+'O6 Source Data for E2'!AI88</f>
        <v>0</v>
      </c>
      <c r="O89" s="801">
        <f>'O6 Source Data for E2'!O88+'O6 Source Data for E2'!AJ88</f>
        <v>0</v>
      </c>
      <c r="P89" s="801">
        <f>'O6 Source Data for E2'!P88+'O6 Source Data for E2'!AK88</f>
        <v>0</v>
      </c>
      <c r="Q89" s="801">
        <f>'O6 Source Data for E2'!Q88+'O6 Source Data for E2'!AL88</f>
        <v>0</v>
      </c>
      <c r="R89" s="801">
        <f>'O6 Source Data for E2'!R88+'O6 Source Data for E2'!AM88</f>
        <v>0</v>
      </c>
      <c r="S89" s="801">
        <f>'O6 Source Data for E2'!S88+'O6 Source Data for E2'!AN88</f>
        <v>0</v>
      </c>
      <c r="T89" s="801">
        <f>'O6 Source Data for E2'!T88+'O6 Source Data for E2'!AO88</f>
        <v>0</v>
      </c>
      <c r="U89" s="801">
        <f>'O6 Source Data for E2'!U88+'O6 Source Data for E2'!AP88</f>
        <v>0</v>
      </c>
      <c r="V89" s="801">
        <f>'O6 Source Data for E2'!V88+'O6 Source Data for E2'!AQ88</f>
        <v>0</v>
      </c>
      <c r="W89" s="802">
        <f>'O6 Source Data for E2'!W88+'O6 Source Data for E2'!AR88</f>
        <v>0</v>
      </c>
    </row>
    <row r="90" spans="1:24" s="685" customFormat="1" ht="12.75" x14ac:dyDescent="0.2">
      <c r="C90" s="826"/>
    </row>
    <row r="91" spans="1:24" s="685" customFormat="1" ht="12.75" x14ac:dyDescent="0.2">
      <c r="C91" s="826"/>
    </row>
    <row r="92" spans="1:24" s="1830" customFormat="1" ht="12.75" x14ac:dyDescent="0.2">
      <c r="C92" s="1831"/>
    </row>
    <row r="93" spans="1:24" s="319" customFormat="1" ht="38.25" x14ac:dyDescent="0.2">
      <c r="A93" s="685"/>
      <c r="B93" s="1922" t="s">
        <v>854</v>
      </c>
      <c r="C93" s="1911" t="str">
        <f>C12</f>
        <v xml:space="preserve">Total </v>
      </c>
      <c r="D93" s="1911" t="str">
        <f t="shared" ref="D93:W93" si="19">D12</f>
        <v>Residential</v>
      </c>
      <c r="E93" s="1911" t="str">
        <f t="shared" si="19"/>
        <v>GS &lt;50</v>
      </c>
      <c r="F93" s="1911" t="str">
        <f t="shared" si="19"/>
        <v>GS&gt;50-Regular</v>
      </c>
      <c r="G93" s="1911" t="str">
        <f t="shared" si="19"/>
        <v>GS&gt; 50-TOU</v>
      </c>
      <c r="H93" s="1911" t="str">
        <f t="shared" si="19"/>
        <v>GS &gt;50-Intermediate</v>
      </c>
      <c r="I93" s="1911" t="str">
        <f t="shared" si="19"/>
        <v>Large Use &gt;5MW</v>
      </c>
      <c r="J93" s="1911" t="str">
        <f t="shared" si="19"/>
        <v>Street Light</v>
      </c>
      <c r="K93" s="1911" t="str">
        <f t="shared" si="19"/>
        <v>Sentinel</v>
      </c>
      <c r="L93" s="1911" t="str">
        <f t="shared" si="19"/>
        <v>Unmetered Scattered Load</v>
      </c>
      <c r="M93" s="1911" t="str">
        <f t="shared" si="19"/>
        <v>Embedded Distributor</v>
      </c>
      <c r="N93" s="1911" t="str">
        <f t="shared" si="19"/>
        <v>Back-up/Standby Power</v>
      </c>
      <c r="O93" s="1911" t="str">
        <f t="shared" si="19"/>
        <v>Rate Class 1</v>
      </c>
      <c r="P93" s="1911" t="str">
        <f t="shared" si="19"/>
        <v>Rate class 2</v>
      </c>
      <c r="Q93" s="1911" t="str">
        <f t="shared" si="19"/>
        <v>Rate class 3</v>
      </c>
      <c r="R93" s="1911" t="str">
        <f t="shared" si="19"/>
        <v>Rate class 4</v>
      </c>
      <c r="S93" s="1911" t="str">
        <f t="shared" si="19"/>
        <v>Rate class 5</v>
      </c>
      <c r="T93" s="1911" t="str">
        <f t="shared" si="19"/>
        <v>Rate class 6</v>
      </c>
      <c r="U93" s="1911" t="str">
        <f t="shared" si="19"/>
        <v>Rate class 7</v>
      </c>
      <c r="V93" s="1911" t="str">
        <f t="shared" si="19"/>
        <v>Rate class 8</v>
      </c>
      <c r="W93" s="1911" t="str">
        <f t="shared" si="19"/>
        <v>Rate class 9</v>
      </c>
    </row>
    <row r="94" spans="1:24" s="319" customFormat="1" ht="12.75" x14ac:dyDescent="0.2">
      <c r="A94" s="685"/>
      <c r="B94" s="261">
        <v>1830</v>
      </c>
      <c r="C94" s="1910">
        <f t="shared" ref="C94:D99" si="20">SUMIF($A$67:$A$77,$B94,C$67:C$77)</f>
        <v>9000</v>
      </c>
      <c r="D94" s="1910">
        <f t="shared" si="20"/>
        <v>4512.5907837838304</v>
      </c>
      <c r="E94" s="1910">
        <f t="shared" ref="E94:W99" si="21">SUMIF($A$67:$A$77,$B94,E$67:E$77)</f>
        <v>940.56031335927241</v>
      </c>
      <c r="F94" s="1910">
        <f t="shared" si="21"/>
        <v>1446.4215653591575</v>
      </c>
      <c r="G94" s="1910">
        <f t="shared" si="21"/>
        <v>0</v>
      </c>
      <c r="H94" s="1910">
        <f t="shared" si="21"/>
        <v>606.65663207062926</v>
      </c>
      <c r="I94" s="1910">
        <f t="shared" si="21"/>
        <v>837.65117746306112</v>
      </c>
      <c r="J94" s="1910">
        <f t="shared" si="21"/>
        <v>590.05469288261736</v>
      </c>
      <c r="K94" s="1910">
        <f t="shared" si="21"/>
        <v>37.118508390342555</v>
      </c>
      <c r="L94" s="1910">
        <f t="shared" si="21"/>
        <v>28.946326691089325</v>
      </c>
      <c r="M94" s="1910">
        <f t="shared" si="21"/>
        <v>0</v>
      </c>
      <c r="N94" s="1910">
        <f t="shared" si="21"/>
        <v>0</v>
      </c>
      <c r="O94" s="1910">
        <f t="shared" si="21"/>
        <v>0</v>
      </c>
      <c r="P94" s="1910">
        <f t="shared" si="21"/>
        <v>0</v>
      </c>
      <c r="Q94" s="1910">
        <f t="shared" si="21"/>
        <v>0</v>
      </c>
      <c r="R94" s="1910">
        <f t="shared" si="21"/>
        <v>0</v>
      </c>
      <c r="S94" s="1910">
        <f t="shared" si="21"/>
        <v>0</v>
      </c>
      <c r="T94" s="1910">
        <f t="shared" si="21"/>
        <v>0</v>
      </c>
      <c r="U94" s="1910">
        <f t="shared" si="21"/>
        <v>0</v>
      </c>
      <c r="V94" s="1910">
        <f t="shared" si="21"/>
        <v>0</v>
      </c>
      <c r="W94" s="1910">
        <f t="shared" si="21"/>
        <v>0</v>
      </c>
    </row>
    <row r="95" spans="1:24" s="319" customFormat="1" ht="12.75" x14ac:dyDescent="0.2">
      <c r="A95" s="685"/>
      <c r="B95" s="261">
        <v>1835</v>
      </c>
      <c r="C95" s="1910">
        <f t="shared" si="20"/>
        <v>68000.000000000015</v>
      </c>
      <c r="D95" s="1910">
        <f t="shared" si="20"/>
        <v>32750.529731358925</v>
      </c>
      <c r="E95" s="1910">
        <f t="shared" ref="E95:R95" si="22">SUMIF($A$67:$A$77,$B95,E$67:E$77)</f>
        <v>6643.0930725269191</v>
      </c>
      <c r="F95" s="1910">
        <f t="shared" si="22"/>
        <v>10368.103384293969</v>
      </c>
      <c r="G95" s="1910">
        <f t="shared" si="22"/>
        <v>0</v>
      </c>
      <c r="H95" s="1910">
        <f t="shared" si="22"/>
        <v>5477.3332798042566</v>
      </c>
      <c r="I95" s="1910">
        <f t="shared" si="22"/>
        <v>7810.1566049983776</v>
      </c>
      <c r="J95" s="1910">
        <f t="shared" si="22"/>
        <v>4457.6729735916015</v>
      </c>
      <c r="K95" s="1910">
        <f t="shared" si="22"/>
        <v>279.8954537826807</v>
      </c>
      <c r="L95" s="1910">
        <f t="shared" si="22"/>
        <v>213.21549964327338</v>
      </c>
      <c r="M95" s="1910">
        <f t="shared" si="22"/>
        <v>0</v>
      </c>
      <c r="N95" s="1910">
        <f t="shared" si="22"/>
        <v>0</v>
      </c>
      <c r="O95" s="1910">
        <f t="shared" si="22"/>
        <v>0</v>
      </c>
      <c r="P95" s="1910">
        <f t="shared" si="22"/>
        <v>0</v>
      </c>
      <c r="Q95" s="1910">
        <f t="shared" si="22"/>
        <v>0</v>
      </c>
      <c r="R95" s="1910">
        <f t="shared" si="22"/>
        <v>0</v>
      </c>
      <c r="S95" s="1910">
        <f t="shared" si="21"/>
        <v>0</v>
      </c>
      <c r="T95" s="1910">
        <f t="shared" si="21"/>
        <v>0</v>
      </c>
      <c r="U95" s="1910">
        <f t="shared" si="21"/>
        <v>0</v>
      </c>
      <c r="V95" s="1910">
        <f t="shared" si="21"/>
        <v>0</v>
      </c>
      <c r="W95" s="1910">
        <f t="shared" si="21"/>
        <v>0</v>
      </c>
    </row>
    <row r="96" spans="1:24" s="319" customFormat="1" ht="12.75" x14ac:dyDescent="0.2">
      <c r="A96" s="685"/>
      <c r="B96" s="261">
        <v>1840</v>
      </c>
      <c r="C96" s="1910">
        <f t="shared" si="20"/>
        <v>0</v>
      </c>
      <c r="D96" s="1910">
        <f t="shared" si="20"/>
        <v>0</v>
      </c>
      <c r="E96" s="1910">
        <f t="shared" si="21"/>
        <v>0</v>
      </c>
      <c r="F96" s="1910">
        <f t="shared" si="21"/>
        <v>0</v>
      </c>
      <c r="G96" s="1910">
        <f t="shared" si="21"/>
        <v>0</v>
      </c>
      <c r="H96" s="1910">
        <f t="shared" si="21"/>
        <v>0</v>
      </c>
      <c r="I96" s="1910">
        <f t="shared" si="21"/>
        <v>0</v>
      </c>
      <c r="J96" s="1910">
        <f t="shared" si="21"/>
        <v>0</v>
      </c>
      <c r="K96" s="1910">
        <f t="shared" si="21"/>
        <v>0</v>
      </c>
      <c r="L96" s="1910">
        <f t="shared" si="21"/>
        <v>0</v>
      </c>
      <c r="M96" s="1910">
        <f t="shared" si="21"/>
        <v>0</v>
      </c>
      <c r="N96" s="1910">
        <f t="shared" si="21"/>
        <v>0</v>
      </c>
      <c r="O96" s="1910">
        <f t="shared" si="21"/>
        <v>0</v>
      </c>
      <c r="P96" s="1910">
        <f t="shared" si="21"/>
        <v>0</v>
      </c>
      <c r="Q96" s="1910">
        <f t="shared" si="21"/>
        <v>0</v>
      </c>
      <c r="R96" s="1910">
        <f t="shared" si="21"/>
        <v>0</v>
      </c>
      <c r="S96" s="1910">
        <f t="shared" si="21"/>
        <v>0</v>
      </c>
      <c r="T96" s="1910">
        <f t="shared" si="21"/>
        <v>0</v>
      </c>
      <c r="U96" s="1910">
        <f t="shared" si="21"/>
        <v>0</v>
      </c>
      <c r="V96" s="1910">
        <f t="shared" si="21"/>
        <v>0</v>
      </c>
      <c r="W96" s="1910">
        <f t="shared" si="21"/>
        <v>0</v>
      </c>
    </row>
    <row r="97" spans="1:23" s="319" customFormat="1" ht="12.75" x14ac:dyDescent="0.2">
      <c r="A97" s="685"/>
      <c r="B97" s="261">
        <v>1845</v>
      </c>
      <c r="C97" s="1910">
        <f t="shared" si="20"/>
        <v>19200.000000000004</v>
      </c>
      <c r="D97" s="1910">
        <f t="shared" si="20"/>
        <v>10489.705666016569</v>
      </c>
      <c r="E97" s="1910">
        <f t="shared" si="21"/>
        <v>2303.8736706878926</v>
      </c>
      <c r="F97" s="1910">
        <f t="shared" si="21"/>
        <v>3445.3240086504788</v>
      </c>
      <c r="G97" s="1910">
        <f t="shared" si="21"/>
        <v>0</v>
      </c>
      <c r="H97" s="1910">
        <f t="shared" si="21"/>
        <v>720.70002810108463</v>
      </c>
      <c r="I97" s="1910">
        <f t="shared" si="21"/>
        <v>836.46301976453208</v>
      </c>
      <c r="J97" s="1910">
        <f t="shared" si="21"/>
        <v>1259.1157764521556</v>
      </c>
      <c r="K97" s="1910">
        <f t="shared" si="21"/>
        <v>79.542620858339802</v>
      </c>
      <c r="L97" s="1910">
        <f t="shared" si="21"/>
        <v>65.275209468948745</v>
      </c>
      <c r="M97" s="1910">
        <f t="shared" si="21"/>
        <v>0</v>
      </c>
      <c r="N97" s="1910">
        <f t="shared" si="21"/>
        <v>0</v>
      </c>
      <c r="O97" s="1910">
        <f t="shared" si="21"/>
        <v>0</v>
      </c>
      <c r="P97" s="1910">
        <f t="shared" si="21"/>
        <v>0</v>
      </c>
      <c r="Q97" s="1910">
        <f t="shared" si="21"/>
        <v>0</v>
      </c>
      <c r="R97" s="1910">
        <f t="shared" si="21"/>
        <v>0</v>
      </c>
      <c r="S97" s="1910">
        <f t="shared" si="21"/>
        <v>0</v>
      </c>
      <c r="T97" s="1910">
        <f t="shared" si="21"/>
        <v>0</v>
      </c>
      <c r="U97" s="1910">
        <f t="shared" si="21"/>
        <v>0</v>
      </c>
      <c r="V97" s="1910">
        <f t="shared" si="21"/>
        <v>0</v>
      </c>
      <c r="W97" s="1910">
        <f t="shared" si="21"/>
        <v>0</v>
      </c>
    </row>
    <row r="98" spans="1:23" s="319" customFormat="1" ht="12.75" x14ac:dyDescent="0.2">
      <c r="A98" s="685"/>
      <c r="B98" s="685" t="s">
        <v>534</v>
      </c>
      <c r="C98" s="1910">
        <f t="shared" si="20"/>
        <v>324800</v>
      </c>
      <c r="D98" s="1910">
        <f t="shared" si="20"/>
        <v>157935.97075113241</v>
      </c>
      <c r="E98" s="1910">
        <f t="shared" si="21"/>
        <v>32248.841800275171</v>
      </c>
      <c r="F98" s="1910">
        <f t="shared" si="21"/>
        <v>50149.803903063927</v>
      </c>
      <c r="G98" s="1910">
        <f t="shared" si="21"/>
        <v>0</v>
      </c>
      <c r="H98" s="1910">
        <f t="shared" si="21"/>
        <v>25162.65006380896</v>
      </c>
      <c r="I98" s="1910">
        <f t="shared" si="21"/>
        <v>35648.117805692971</v>
      </c>
      <c r="J98" s="1910">
        <f t="shared" si="21"/>
        <v>21292.523313091358</v>
      </c>
      <c r="K98" s="1910">
        <f t="shared" si="21"/>
        <v>1337.5337662382792</v>
      </c>
      <c r="L98" s="1910">
        <f t="shared" si="21"/>
        <v>1024.5585966969152</v>
      </c>
      <c r="M98" s="1910">
        <f t="shared" si="21"/>
        <v>0</v>
      </c>
      <c r="N98" s="1910">
        <f t="shared" si="21"/>
        <v>0</v>
      </c>
      <c r="O98" s="1910">
        <f t="shared" si="21"/>
        <v>0</v>
      </c>
      <c r="P98" s="1910">
        <f t="shared" si="21"/>
        <v>0</v>
      </c>
      <c r="Q98" s="1910">
        <f t="shared" si="21"/>
        <v>0</v>
      </c>
      <c r="R98" s="1910">
        <f t="shared" si="21"/>
        <v>0</v>
      </c>
      <c r="S98" s="1910">
        <f t="shared" si="21"/>
        <v>0</v>
      </c>
      <c r="T98" s="1910">
        <f t="shared" si="21"/>
        <v>0</v>
      </c>
      <c r="U98" s="1910">
        <f t="shared" si="21"/>
        <v>0</v>
      </c>
      <c r="V98" s="1910">
        <f t="shared" si="21"/>
        <v>0</v>
      </c>
      <c r="W98" s="1910">
        <f t="shared" si="21"/>
        <v>0</v>
      </c>
    </row>
    <row r="99" spans="1:23" s="319" customFormat="1" ht="12.75" x14ac:dyDescent="0.2">
      <c r="A99" s="685"/>
      <c r="B99" s="685" t="s">
        <v>535</v>
      </c>
      <c r="C99" s="1910">
        <f t="shared" si="20"/>
        <v>1213894</v>
      </c>
      <c r="D99" s="1910">
        <f t="shared" si="20"/>
        <v>663197.43592414143</v>
      </c>
      <c r="E99" s="1910">
        <f t="shared" si="21"/>
        <v>145659.29300031296</v>
      </c>
      <c r="F99" s="1910">
        <f t="shared" si="21"/>
        <v>217825.94490399811</v>
      </c>
      <c r="G99" s="1910">
        <f t="shared" si="21"/>
        <v>0</v>
      </c>
      <c r="H99" s="1910">
        <f t="shared" si="21"/>
        <v>45565.283328736354</v>
      </c>
      <c r="I99" s="1910">
        <f t="shared" si="21"/>
        <v>52884.241714273288</v>
      </c>
      <c r="J99" s="1910">
        <f t="shared" si="21"/>
        <v>79605.889913573585</v>
      </c>
      <c r="K99" s="1910">
        <f t="shared" si="21"/>
        <v>5028.9744898027893</v>
      </c>
      <c r="L99" s="1910">
        <f t="shared" si="21"/>
        <v>4126.9367251614613</v>
      </c>
      <c r="M99" s="1910">
        <f t="shared" si="21"/>
        <v>0</v>
      </c>
      <c r="N99" s="1910">
        <f t="shared" si="21"/>
        <v>0</v>
      </c>
      <c r="O99" s="1910">
        <f t="shared" si="21"/>
        <v>0</v>
      </c>
      <c r="P99" s="1910">
        <f t="shared" si="21"/>
        <v>0</v>
      </c>
      <c r="Q99" s="1910">
        <f t="shared" si="21"/>
        <v>0</v>
      </c>
      <c r="R99" s="1910">
        <f t="shared" si="21"/>
        <v>0</v>
      </c>
      <c r="S99" s="1910">
        <f t="shared" si="21"/>
        <v>0</v>
      </c>
      <c r="T99" s="1910">
        <f t="shared" si="21"/>
        <v>0</v>
      </c>
      <c r="U99" s="1910">
        <f t="shared" si="21"/>
        <v>0</v>
      </c>
      <c r="V99" s="1910">
        <f t="shared" si="21"/>
        <v>0</v>
      </c>
      <c r="W99" s="1910">
        <f t="shared" si="21"/>
        <v>0</v>
      </c>
    </row>
    <row r="100" spans="1:23" s="430" customFormat="1" ht="12.75" x14ac:dyDescent="0.2">
      <c r="B100" s="1913" t="s">
        <v>809</v>
      </c>
      <c r="C100" s="1914">
        <f>SUM(C94:C99)</f>
        <v>1634894</v>
      </c>
      <c r="D100" s="1914">
        <f t="shared" ref="D100:W100" si="23">SUM(D94:D99)</f>
        <v>868886.23285643314</v>
      </c>
      <c r="E100" s="1914">
        <f t="shared" si="23"/>
        <v>187795.66185716219</v>
      </c>
      <c r="F100" s="1914">
        <f t="shared" si="23"/>
        <v>283235.59776536562</v>
      </c>
      <c r="G100" s="1914">
        <f t="shared" si="23"/>
        <v>0</v>
      </c>
      <c r="H100" s="1914">
        <f t="shared" si="23"/>
        <v>77532.623332521282</v>
      </c>
      <c r="I100" s="1914">
        <f t="shared" si="23"/>
        <v>98016.630322192228</v>
      </c>
      <c r="J100" s="1914">
        <f t="shared" si="23"/>
        <v>107205.25666959133</v>
      </c>
      <c r="K100" s="1914">
        <f t="shared" si="23"/>
        <v>6763.0648390724318</v>
      </c>
      <c r="L100" s="1914">
        <f t="shared" si="23"/>
        <v>5458.932357661688</v>
      </c>
      <c r="M100" s="1914">
        <f t="shared" si="23"/>
        <v>0</v>
      </c>
      <c r="N100" s="1914">
        <f t="shared" si="23"/>
        <v>0</v>
      </c>
      <c r="O100" s="1914">
        <f t="shared" si="23"/>
        <v>0</v>
      </c>
      <c r="P100" s="1914">
        <f t="shared" si="23"/>
        <v>0</v>
      </c>
      <c r="Q100" s="1914">
        <f t="shared" si="23"/>
        <v>0</v>
      </c>
      <c r="R100" s="1914">
        <f t="shared" si="23"/>
        <v>0</v>
      </c>
      <c r="S100" s="1914">
        <f t="shared" si="23"/>
        <v>0</v>
      </c>
      <c r="T100" s="1914">
        <f t="shared" si="23"/>
        <v>0</v>
      </c>
      <c r="U100" s="1914">
        <f t="shared" si="23"/>
        <v>0</v>
      </c>
      <c r="V100" s="1914">
        <f t="shared" si="23"/>
        <v>0</v>
      </c>
      <c r="W100" s="1914">
        <f t="shared" si="23"/>
        <v>0</v>
      </c>
    </row>
    <row r="101" spans="1:23" x14ac:dyDescent="0.2">
      <c r="C101" s="548"/>
    </row>
    <row r="102" spans="1:23" x14ac:dyDescent="0.2">
      <c r="C102" s="548"/>
    </row>
    <row r="103" spans="1:23" x14ac:dyDescent="0.2">
      <c r="C103" s="548"/>
    </row>
    <row r="104" spans="1:23" x14ac:dyDescent="0.2">
      <c r="C104" s="548"/>
    </row>
    <row r="105" spans="1:23" x14ac:dyDescent="0.2">
      <c r="C105" s="548"/>
    </row>
    <row r="106" spans="1:23" x14ac:dyDescent="0.2">
      <c r="C106" s="548"/>
    </row>
    <row r="107" spans="1:23" x14ac:dyDescent="0.2">
      <c r="C107" s="548"/>
    </row>
    <row r="108" spans="1:23" x14ac:dyDescent="0.2">
      <c r="C108" s="548"/>
    </row>
    <row r="109" spans="1:23" x14ac:dyDescent="0.2">
      <c r="C109" s="548"/>
    </row>
  </sheetData>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9"/>
  </sheetPr>
  <dimension ref="A1:Y112"/>
  <sheetViews>
    <sheetView workbookViewId="0">
      <selection activeCell="H1" sqref="H1"/>
    </sheetView>
  </sheetViews>
  <sheetFormatPr defaultRowHeight="11.25" x14ac:dyDescent="0.2"/>
  <cols>
    <col min="1" max="1" width="3.140625" style="13" customWidth="1"/>
    <col min="2" max="2" width="60.7109375" style="13" customWidth="1"/>
    <col min="3" max="6" width="15.7109375" style="13" customWidth="1"/>
    <col min="7" max="7" width="15.7109375" style="13" hidden="1" customWidth="1"/>
    <col min="8" max="12" width="15.7109375" style="13" customWidth="1"/>
    <col min="13" max="23" width="15.7109375" style="13" hidden="1" customWidth="1"/>
    <col min="24" max="16384" width="9.140625" style="13"/>
  </cols>
  <sheetData>
    <row r="1" spans="1:25" ht="107.25" customHeight="1" x14ac:dyDescent="0.2">
      <c r="A1" s="2331"/>
      <c r="B1" s="2331"/>
      <c r="C1" s="2331"/>
      <c r="D1" s="2331"/>
      <c r="E1" s="2331"/>
      <c r="F1" s="2331"/>
    </row>
    <row r="2" spans="1:25" ht="18.75" customHeight="1" x14ac:dyDescent="0.3">
      <c r="A2" s="2372"/>
      <c r="B2" s="2372"/>
      <c r="C2" s="2372"/>
      <c r="D2" s="2372"/>
      <c r="E2" s="2372"/>
    </row>
    <row r="3" spans="1:25" ht="18.75" customHeight="1" x14ac:dyDescent="0.25">
      <c r="A3" s="2373"/>
      <c r="B3" s="2373"/>
      <c r="C3" s="2373"/>
      <c r="D3" s="2373"/>
      <c r="E3" s="2373"/>
      <c r="G3" s="14"/>
    </row>
    <row r="4" spans="1:25" ht="18" x14ac:dyDescent="0.25">
      <c r="A4" s="2374"/>
      <c r="B4" s="2374"/>
      <c r="C4" s="2374"/>
      <c r="D4" s="2374"/>
      <c r="E4" s="2374"/>
    </row>
    <row r="5" spans="1:25" ht="21" customHeight="1" x14ac:dyDescent="0.3">
      <c r="A5" s="330" t="str">
        <f>"Sheet O3.4 Secondary Cost Pool Worksheet  - "&amp;  'I2 LDC class'!$C$17</f>
        <v>Sheet O3.4 Secondary Cost Pool Worksheet  - Initial Submission</v>
      </c>
      <c r="B5" s="331"/>
      <c r="C5" s="557"/>
      <c r="D5" s="557"/>
      <c r="E5" s="332"/>
    </row>
    <row r="6" spans="1:25" ht="6" customHeight="1" x14ac:dyDescent="0.2">
      <c r="A6" s="16"/>
      <c r="B6" s="16"/>
      <c r="C6" s="558"/>
      <c r="D6" s="558"/>
      <c r="E6" s="16"/>
      <c r="F6" s="16"/>
      <c r="G6" s="16"/>
      <c r="H6" s="16"/>
      <c r="I6" s="16"/>
      <c r="J6" s="16"/>
      <c r="K6" s="16"/>
      <c r="L6" s="16"/>
      <c r="M6" s="16"/>
      <c r="N6" s="16"/>
      <c r="O6" s="16"/>
    </row>
    <row r="7" spans="1:25" ht="14.25" customHeight="1" x14ac:dyDescent="0.2">
      <c r="A7" s="766"/>
      <c r="B7" s="766"/>
      <c r="C7" s="626"/>
      <c r="D7" s="626"/>
      <c r="E7" s="626"/>
      <c r="F7" s="626"/>
      <c r="G7" s="626"/>
      <c r="H7" s="626"/>
      <c r="I7" s="626"/>
      <c r="J7" s="626"/>
      <c r="K7" s="626"/>
      <c r="L7" s="626"/>
      <c r="M7" s="626"/>
      <c r="N7" s="626"/>
      <c r="O7" s="626"/>
      <c r="P7" s="626"/>
      <c r="Q7" s="626"/>
      <c r="R7" s="626"/>
      <c r="S7" s="626"/>
      <c r="T7" s="626"/>
      <c r="U7" s="626"/>
      <c r="V7" s="626"/>
      <c r="W7" s="626"/>
      <c r="X7" s="626"/>
    </row>
    <row r="8" spans="1:25" ht="12.75" x14ac:dyDescent="0.2">
      <c r="A8" s="2460" t="s">
        <v>366</v>
      </c>
      <c r="B8" s="2460"/>
      <c r="C8" s="319"/>
    </row>
    <row r="9" spans="1:25" x14ac:dyDescent="0.2">
      <c r="A9" s="2460"/>
      <c r="B9" s="2460"/>
    </row>
    <row r="10" spans="1:25" s="859" customFormat="1" ht="12.75" x14ac:dyDescent="0.2">
      <c r="A10" s="655"/>
      <c r="B10" s="856"/>
      <c r="C10" s="856"/>
      <c r="D10" s="341">
        <v>1</v>
      </c>
      <c r="E10" s="341">
        <v>2</v>
      </c>
      <c r="F10" s="341">
        <v>3</v>
      </c>
      <c r="G10" s="341">
        <v>4</v>
      </c>
      <c r="H10" s="341">
        <v>5</v>
      </c>
      <c r="I10" s="341">
        <v>6</v>
      </c>
      <c r="J10" s="341">
        <v>7</v>
      </c>
      <c r="K10" s="341">
        <v>8</v>
      </c>
      <c r="L10" s="341">
        <v>9</v>
      </c>
      <c r="M10" s="341">
        <v>10</v>
      </c>
      <c r="N10" s="341">
        <v>11</v>
      </c>
      <c r="O10" s="341">
        <v>12</v>
      </c>
      <c r="P10" s="341">
        <v>13</v>
      </c>
      <c r="Q10" s="341">
        <v>14</v>
      </c>
      <c r="R10" s="341">
        <v>15</v>
      </c>
      <c r="S10" s="341">
        <v>16</v>
      </c>
      <c r="T10" s="341">
        <v>17</v>
      </c>
      <c r="U10" s="341">
        <v>18</v>
      </c>
      <c r="V10" s="341">
        <v>19</v>
      </c>
      <c r="W10" s="341">
        <v>20</v>
      </c>
      <c r="X10" s="857"/>
      <c r="Y10" s="858"/>
    </row>
    <row r="11" spans="1:25" s="643" customFormat="1" ht="47.25" customHeight="1" x14ac:dyDescent="0.2">
      <c r="A11" s="812"/>
      <c r="B11" s="836" t="s">
        <v>682</v>
      </c>
      <c r="C11" s="642" t="s">
        <v>728</v>
      </c>
      <c r="D11" s="641" t="str">
        <f>IF('I2 LDC class'!$D$20="",'I2 LDC class'!$C$20,'I2 LDC class'!$D$20)</f>
        <v>Residential</v>
      </c>
      <c r="E11" s="641" t="str">
        <f>IF('I2 LDC class'!$D$21="",'I2 LDC class'!$C$21,'I2 LDC class'!$D$21)</f>
        <v>GS &lt;50</v>
      </c>
      <c r="F11" s="641" t="str">
        <f>IF('I2 LDC class'!$D$22="",'I2 LDC class'!$C$22,'I2 LDC class'!$D$22)</f>
        <v>GS&gt;50-Regular</v>
      </c>
      <c r="G11" s="641" t="str">
        <f>IF('I2 LDC class'!$D$23="",'I2 LDC class'!$C$23,'I2 LDC class'!$D$23)</f>
        <v>GS&gt; 50-TOU</v>
      </c>
      <c r="H11" s="641" t="str">
        <f>IF('I2 LDC class'!$D$24="",'I2 LDC class'!$C$24,'I2 LDC class'!$D$24)</f>
        <v>GS &gt;50-Intermediate</v>
      </c>
      <c r="I11" s="641" t="str">
        <f>IF('I2 LDC class'!$D$25="",'I2 LDC class'!$C$25,'I2 LDC class'!$D$25)</f>
        <v>Large Use &gt;5MW</v>
      </c>
      <c r="J11" s="641" t="str">
        <f>IF('I2 LDC class'!$D$26="",'I2 LDC class'!$C$26,'I2 LDC class'!$D$26)</f>
        <v>Street Light</v>
      </c>
      <c r="K11" s="641" t="str">
        <f>IF('I2 LDC class'!$D$27="",'I2 LDC class'!$C$27,'I2 LDC class'!$D$27)</f>
        <v>Sentinel</v>
      </c>
      <c r="L11" s="641" t="str">
        <f>IF('I2 LDC class'!$D$28="",'I2 LDC class'!$C$28,'I2 LDC class'!$D$28)</f>
        <v>Unmetered Scattered Load</v>
      </c>
      <c r="M11" s="641" t="str">
        <f>IF('I2 LDC class'!$D$29="",'I2 LDC class'!$C$29,'I2 LDC class'!$D$29)</f>
        <v>Embedded Distributor</v>
      </c>
      <c r="N11" s="641" t="str">
        <f>IF('I2 LDC class'!$D$30="",'I2 LDC class'!$C$30,'I2 LDC class'!$D$30)</f>
        <v>Back-up/Standby Power</v>
      </c>
      <c r="O11" s="641" t="str">
        <f>IF('I2 LDC class'!$D$31="",'I2 LDC class'!$C$31,'I2 LDC class'!$D$31)</f>
        <v>Rate Class 1</v>
      </c>
      <c r="P11" s="641" t="str">
        <f>IF('I2 LDC class'!$D$32="",'I2 LDC class'!$C$32,'I2 LDC class'!$D$32)</f>
        <v>Rate class 2</v>
      </c>
      <c r="Q11" s="641" t="str">
        <f>IF('I2 LDC class'!$D$33="",'I2 LDC class'!$C$33,'I2 LDC class'!$D$33)</f>
        <v>Rate class 3</v>
      </c>
      <c r="R11" s="641" t="str">
        <f>IF('I2 LDC class'!$D$34="",'I2 LDC class'!$C$34,'I2 LDC class'!$D$34)</f>
        <v>Rate class 4</v>
      </c>
      <c r="S11" s="641" t="str">
        <f>IF('I2 LDC class'!$D$35="",'I2 LDC class'!$C$35,'I2 LDC class'!$D$35)</f>
        <v>Rate class 5</v>
      </c>
      <c r="T11" s="641" t="str">
        <f>IF('I2 LDC class'!$D$36="",'I2 LDC class'!$C$36,'I2 LDC class'!$D$36)</f>
        <v>Rate class 6</v>
      </c>
      <c r="U11" s="641" t="str">
        <f>IF('I2 LDC class'!$D$37="",'I2 LDC class'!$C$37,'I2 LDC class'!$D$37)</f>
        <v>Rate class 7</v>
      </c>
      <c r="V11" s="641" t="str">
        <f>IF('I2 LDC class'!$D$38="",'I2 LDC class'!$C$38,'I2 LDC class'!$D$38)</f>
        <v>Rate class 8</v>
      </c>
      <c r="W11" s="642" t="str">
        <f>IF('I2 LDC class'!$D$39="",'I2 LDC class'!$C$39,'I2 LDC class'!$D$39)</f>
        <v>Rate class 9</v>
      </c>
      <c r="X11" s="731"/>
    </row>
    <row r="12" spans="1:25" s="543" customFormat="1" ht="12.75" x14ac:dyDescent="0.2">
      <c r="A12" s="807"/>
      <c r="B12" s="772" t="s">
        <v>1573</v>
      </c>
      <c r="C12" s="773">
        <f>SUM(D12:W12)</f>
        <v>20480.080000000005</v>
      </c>
      <c r="D12" s="774">
        <f>IF(ISERROR('O7 Amortization'!G329+'O7 Amortization'!G403+'O7 Amortization'!G477+'O7 Amortization'!G551 + 'O7 Amortization'!AB329+'O7 Amortization'!AB403+'O7 Amortization'!AB477+'O7 Amortization'!AB551), "-", 'O7 Amortization'!G329+'O7 Amortization'!G403+'O7 Amortization'!G477+'O7 Amortization'!G551 + 'O7 Amortization'!AB329+'O7 Amortization'!AB403+'O7 Amortization'!AB477+'O7 Amortization'!AB551)</f>
        <v>11998.990395162178</v>
      </c>
      <c r="E12" s="774">
        <f>IF(ISERROR('O7 Amortization'!H329+'O7 Amortization'!H403+'O7 Amortization'!H477+'O7 Amortization'!H551 + 'O7 Amortization'!AC329+'O7 Amortization'!AC403+'O7 Amortization'!AC477+'O7 Amortization'!AC551), "-", 'O7 Amortization'!H329+'O7 Amortization'!H403+'O7 Amortization'!H477+'O7 Amortization'!H551 + 'O7 Amortization'!AC329+'O7 Amortization'!AC403+'O7 Amortization'!AC477+'O7 Amortization'!AC551)</f>
        <v>2736.5837805262954</v>
      </c>
      <c r="F12" s="774">
        <f>IF(ISERROR('O7 Amortization'!I329+'O7 Amortization'!I403+'O7 Amortization'!I477+'O7 Amortization'!I551 + 'O7 Amortization'!AD329+'O7 Amortization'!AD403+'O7 Amortization'!AD477+'O7 Amortization'!AD551), "-", 'O7 Amortization'!I329+'O7 Amortization'!I403+'O7 Amortization'!I477+'O7 Amortization'!I551 + 'O7 Amortization'!AD329+'O7 Amortization'!AD403+'O7 Amortization'!AD477+'O7 Amortization'!AD551)</f>
        <v>4012.5956395399307</v>
      </c>
      <c r="G12" s="774">
        <f>IF(ISERROR('O7 Amortization'!J329+'O7 Amortization'!J403+'O7 Amortization'!J477+'O7 Amortization'!J551 + 'O7 Amortization'!AE329+'O7 Amortization'!AE403+'O7 Amortization'!AE477+'O7 Amortization'!AE551), "-", 'O7 Amortization'!J329+'O7 Amortization'!J403+'O7 Amortization'!J477+'O7 Amortization'!J551 + 'O7 Amortization'!AE329+'O7 Amortization'!AE403+'O7 Amortization'!AE477+'O7 Amortization'!AE551)</f>
        <v>0</v>
      </c>
      <c r="H12" s="774">
        <f>IF(ISERROR('O7 Amortization'!K329+'O7 Amortization'!K403+'O7 Amortization'!K477+'O7 Amortization'!K551 + 'O7 Amortization'!AF329+'O7 Amortization'!AF403+'O7 Amortization'!AF477+'O7 Amortization'!AF551), "-", 'O7 Amortization'!K329+'O7 Amortization'!K403+'O7 Amortization'!K477+'O7 Amortization'!K551 + 'O7 Amortization'!AF329+'O7 Amortization'!AF403+'O7 Amortization'!AF477+'O7 Amortization'!AF551)</f>
        <v>230.42152467374996</v>
      </c>
      <c r="I12" s="774">
        <f>IF(ISERROR('O7 Amortization'!L329+'O7 Amortization'!L403+'O7 Amortization'!L477+'O7 Amortization'!L551 + 'O7 Amortization'!AG329+'O7 Amortization'!AG403+'O7 Amortization'!AG477+'O7 Amortization'!AG551), "-", 'O7 Amortization'!L329+'O7 Amortization'!L403+'O7 Amortization'!L477+'O7 Amortization'!L551 + 'O7 Amortization'!AG329+'O7 Amortization'!AG403+'O7 Amortization'!AG477+'O7 Amortization'!AG551)</f>
        <v>0</v>
      </c>
      <c r="J12" s="774">
        <f>IF(ISERROR('O7 Amortization'!M329+'O7 Amortization'!M403+'O7 Amortization'!M477+'O7 Amortization'!M551 + 'O7 Amortization'!AH329+'O7 Amortization'!AH403+'O7 Amortization'!AH477+'O7 Amortization'!AH551), "-", 'O7 Amortization'!M329+'O7 Amortization'!M403+'O7 Amortization'!M477+'O7 Amortization'!M551 + 'O7 Amortization'!AH329+'O7 Amortization'!AH403+'O7 Amortization'!AH477+'O7 Amortization'!AH551)</f>
        <v>1343.3741182458532</v>
      </c>
      <c r="K12" s="774">
        <f>IF(ISERROR('O7 Amortization'!N329+'O7 Amortization'!N403+'O7 Amortization'!N477+'O7 Amortization'!N551 + 'O7 Amortization'!AI329+'O7 Amortization'!AI403+'O7 Amortization'!AI477+'O7 Amortization'!AI551), "-", 'O7 Amortization'!N329+'O7 Amortization'!N403+'O7 Amortization'!N477+'O7 Amortization'!N551 + 'O7 Amortization'!AI329+'O7 Amortization'!AI403+'O7 Amortization'!AI477+'O7 Amortization'!AI551)</f>
        <v>85.180401138776332</v>
      </c>
      <c r="L12" s="774">
        <f>IF(ISERROR('O7 Amortization'!O329+'O7 Amortization'!O403+'O7 Amortization'!O477+'O7 Amortization'!O551 + 'O7 Amortization'!AJ329+'O7 Amortization'!AJ403+'O7 Amortization'!AJ477+'O7 Amortization'!AJ551), "-", 'O7 Amortization'!O329+'O7 Amortization'!O403+'O7 Amortization'!O477+'O7 Amortization'!O551 + 'O7 Amortization'!AJ329+'O7 Amortization'!AJ403+'O7 Amortization'!AJ477+'O7 Amortization'!AJ551)</f>
        <v>72.934140713218596</v>
      </c>
      <c r="M12" s="774">
        <f>IF(ISERROR('O7 Amortization'!P329+'O7 Amortization'!P403+'O7 Amortization'!P477+'O7 Amortization'!P551 + 'O7 Amortization'!AK329+'O7 Amortization'!AK403+'O7 Amortization'!AK477+'O7 Amortization'!AK551), "-", 'O7 Amortization'!P329+'O7 Amortization'!P403+'O7 Amortization'!P477+'O7 Amortization'!P551 + 'O7 Amortization'!AK329+'O7 Amortization'!AK403+'O7 Amortization'!AK477+'O7 Amortization'!AK551)</f>
        <v>0</v>
      </c>
      <c r="N12" s="774">
        <f>IF(ISERROR('O7 Amortization'!Q329+'O7 Amortization'!Q403+'O7 Amortization'!Q477+'O7 Amortization'!Q551 + 'O7 Amortization'!AL329+'O7 Amortization'!AL403+'O7 Amortization'!AL477+'O7 Amortization'!AL551), "-", 'O7 Amortization'!Q329+'O7 Amortization'!Q403+'O7 Amortization'!Q477+'O7 Amortization'!Q551 + 'O7 Amortization'!AL329+'O7 Amortization'!AL403+'O7 Amortization'!AL477+'O7 Amortization'!AL551)</f>
        <v>0</v>
      </c>
      <c r="O12" s="774">
        <f>IF(ISERROR('O7 Amortization'!R329+'O7 Amortization'!R403+'O7 Amortization'!R477+'O7 Amortization'!R551 + 'O7 Amortization'!AM329+'O7 Amortization'!AM403+'O7 Amortization'!AM477+'O7 Amortization'!AM551), "-", 'O7 Amortization'!R329+'O7 Amortization'!R403+'O7 Amortization'!R477+'O7 Amortization'!R551 + 'O7 Amortization'!AM329+'O7 Amortization'!AM403+'O7 Amortization'!AM477+'O7 Amortization'!AM551)</f>
        <v>0</v>
      </c>
      <c r="P12" s="774">
        <f>IF(ISERROR('O7 Amortization'!S329+'O7 Amortization'!S403+'O7 Amortization'!S477+'O7 Amortization'!S551 + 'O7 Amortization'!AN329+'O7 Amortization'!AN403+'O7 Amortization'!AN477+'O7 Amortization'!AN551), "-", 'O7 Amortization'!S329+'O7 Amortization'!S403+'O7 Amortization'!S477+'O7 Amortization'!S551 + 'O7 Amortization'!AN329+'O7 Amortization'!AN403+'O7 Amortization'!AN477+'O7 Amortization'!AN551)</f>
        <v>0</v>
      </c>
      <c r="Q12" s="774">
        <f>IF(ISERROR('O7 Amortization'!T329+'O7 Amortization'!T403+'O7 Amortization'!T477+'O7 Amortization'!T551 + 'O7 Amortization'!AO329+'O7 Amortization'!AO403+'O7 Amortization'!AO477+'O7 Amortization'!AO551), "-", 'O7 Amortization'!T329+'O7 Amortization'!T403+'O7 Amortization'!T477+'O7 Amortization'!T551 + 'O7 Amortization'!AO329+'O7 Amortization'!AO403+'O7 Amortization'!AO477+'O7 Amortization'!AO551)</f>
        <v>0</v>
      </c>
      <c r="R12" s="774">
        <f>IF(ISERROR('O7 Amortization'!U329+'O7 Amortization'!U403+'O7 Amortization'!U477+'O7 Amortization'!U551 + 'O7 Amortization'!AP329+'O7 Amortization'!AP403+'O7 Amortization'!AP477+'O7 Amortization'!AP551), "-", 'O7 Amortization'!U329+'O7 Amortization'!U403+'O7 Amortization'!U477+'O7 Amortization'!U551 + 'O7 Amortization'!AP329+'O7 Amortization'!AP403+'O7 Amortization'!AP477+'O7 Amortization'!AP551)</f>
        <v>0</v>
      </c>
      <c r="S12" s="774">
        <f>IF(ISERROR('O7 Amortization'!V329+'O7 Amortization'!V403+'O7 Amortization'!V477+'O7 Amortization'!V551 + 'O7 Amortization'!AQ329+'O7 Amortization'!AQ403+'O7 Amortization'!AQ477+'O7 Amortization'!AQ551), "-", 'O7 Amortization'!V329+'O7 Amortization'!V403+'O7 Amortization'!V477+'O7 Amortization'!V551 + 'O7 Amortization'!AQ329+'O7 Amortization'!AQ403+'O7 Amortization'!AQ477+'O7 Amortization'!AQ551)</f>
        <v>0</v>
      </c>
      <c r="T12" s="774">
        <f>IF(ISERROR('O7 Amortization'!W329+'O7 Amortization'!W403+'O7 Amortization'!W477+'O7 Amortization'!W551 + 'O7 Amortization'!AR329+'O7 Amortization'!AR403+'O7 Amortization'!AR477+'O7 Amortization'!AR551), "-", 'O7 Amortization'!W329+'O7 Amortization'!W403+'O7 Amortization'!W477+'O7 Amortization'!W551 + 'O7 Amortization'!AR329+'O7 Amortization'!AR403+'O7 Amortization'!AR477+'O7 Amortization'!AR551)</f>
        <v>0</v>
      </c>
      <c r="U12" s="774">
        <f>IF(ISERROR('O7 Amortization'!X329+'O7 Amortization'!X403+'O7 Amortization'!X477+'O7 Amortization'!X551 + 'O7 Amortization'!AS329+'O7 Amortization'!AS403+'O7 Amortization'!AS477+'O7 Amortization'!AS551), "-", 'O7 Amortization'!X329+'O7 Amortization'!X403+'O7 Amortization'!X477+'O7 Amortization'!X551 + 'O7 Amortization'!AS329+'O7 Amortization'!AS403+'O7 Amortization'!AS477+'O7 Amortization'!AS551)</f>
        <v>0</v>
      </c>
      <c r="V12" s="774">
        <f>IF(ISERROR('O7 Amortization'!Y329+'O7 Amortization'!Y403+'O7 Amortization'!Y477+'O7 Amortization'!Y551 + 'O7 Amortization'!AT329+'O7 Amortization'!AT403+'O7 Amortization'!AT477+'O7 Amortization'!AT551), "-", 'O7 Amortization'!Y329+'O7 Amortization'!Y403+'O7 Amortization'!Y477+'O7 Amortization'!Y551 + 'O7 Amortization'!AT329+'O7 Amortization'!AT403+'O7 Amortization'!AT477+'O7 Amortization'!AT551)</f>
        <v>0</v>
      </c>
      <c r="W12" s="775">
        <f>IF(ISERROR('O7 Amortization'!Z329+'O7 Amortization'!Z403+'O7 Amortization'!Z477+'O7 Amortization'!Z551 + 'O7 Amortization'!AU329+'O7 Amortization'!AU403+'O7 Amortization'!AU477+'O7 Amortization'!AU551), "-", 'O7 Amortization'!Z329+'O7 Amortization'!Z403+'O7 Amortization'!Z477+'O7 Amortization'!Z551 + 'O7 Amortization'!AU329+'O7 Amortization'!AU403+'O7 Amortization'!AU477+'O7 Amortization'!AU551)</f>
        <v>0</v>
      </c>
      <c r="X12" s="629"/>
    </row>
    <row r="13" spans="1:25" s="543" customFormat="1" ht="12.75" x14ac:dyDescent="0.2">
      <c r="A13" s="807"/>
      <c r="B13" s="772" t="s">
        <v>1574</v>
      </c>
      <c r="C13" s="777">
        <f>SUM(D13:W13)</f>
        <v>37274.25</v>
      </c>
      <c r="D13" s="679">
        <f>IF(ISERROR('O7 Amortization'!G333+'O7 Amortization'!G407+'O7 Amortization'!G481+'O7 Amortization'!G555 + 'O7 Amortization'!AB333+'O7 Amortization'!AB407+'O7 Amortization'!AB481+'O7 Amortization'!AB555), "-", 'O7 Amortization'!G333+'O7 Amortization'!G407+'O7 Amortization'!G481+'O7 Amortization'!G555 + 'O7 Amortization'!AB333+'O7 Amortization'!AB407+'O7 Amortization'!AB481+'O7 Amortization'!AB555)</f>
        <v>21838.458040050322</v>
      </c>
      <c r="E13" s="679">
        <f>IF(ISERROR('O7 Amortization'!H333+'O7 Amortization'!H407+'O7 Amortization'!H481+'O7 Amortization'!H555 + 'O7 Amortization'!AC333+'O7 Amortization'!AC407+'O7 Amortization'!AC481+'O7 Amortization'!AC555), "-", 'O7 Amortization'!H333+'O7 Amortization'!H407+'O7 Amortization'!H481+'O7 Amortization'!H555 + 'O7 Amortization'!AC333+'O7 Amortization'!AC407+'O7 Amortization'!AC481+'O7 Amortization'!AC555)</f>
        <v>4980.6498793599567</v>
      </c>
      <c r="F13" s="679">
        <f>IF(ISERROR('O7 Amortization'!I333+'O7 Amortization'!I407+'O7 Amortization'!I481+'O7 Amortization'!I555 + 'O7 Amortization'!AD333+'O7 Amortization'!AD407+'O7 Amortization'!AD481+'O7 Amortization'!AD555), "-", 'O7 Amortization'!I333+'O7 Amortization'!I407+'O7 Amortization'!I481+'O7 Amortization'!I555 + 'O7 Amortization'!AD333+'O7 Amortization'!AD407+'O7 Amortization'!AD481+'O7 Amortization'!AD555)</f>
        <v>7303.022889418462</v>
      </c>
      <c r="G13" s="679">
        <f>IF(ISERROR('O7 Amortization'!J333+'O7 Amortization'!J407+'O7 Amortization'!J481+'O7 Amortization'!J555 + 'O7 Amortization'!AE333+'O7 Amortization'!AE407+'O7 Amortization'!AE481+'O7 Amortization'!AE555), "-", 'O7 Amortization'!J333+'O7 Amortization'!J407+'O7 Amortization'!J481+'O7 Amortization'!J555 + 'O7 Amortization'!AE333+'O7 Amortization'!AE407+'O7 Amortization'!AE481+'O7 Amortization'!AE555)</f>
        <v>0</v>
      </c>
      <c r="H13" s="679">
        <f>IF(ISERROR('O7 Amortization'!K333+'O7 Amortization'!K407+'O7 Amortization'!K481+'O7 Amortization'!K555 + 'O7 Amortization'!AF333+'O7 Amortization'!AF407+'O7 Amortization'!AF481+'O7 Amortization'!AF555), "-", 'O7 Amortization'!K333+'O7 Amortization'!K407+'O7 Amortization'!K481+'O7 Amortization'!K555 + 'O7 Amortization'!AF333+'O7 Amortization'!AF407+'O7 Amortization'!AF481+'O7 Amortization'!AF555)</f>
        <v>419.37284991418608</v>
      </c>
      <c r="I13" s="679">
        <f>IF(ISERROR('O7 Amortization'!L333+'O7 Amortization'!L407+'O7 Amortization'!L481+'O7 Amortization'!L555 + 'O7 Amortization'!AG333+'O7 Amortization'!AG407+'O7 Amortization'!AG481+'O7 Amortization'!AG555), "-", 'O7 Amortization'!L333+'O7 Amortization'!L407+'O7 Amortization'!L481+'O7 Amortization'!L555 + 'O7 Amortization'!AG333+'O7 Amortization'!AG407+'O7 Amortization'!AG481+'O7 Amortization'!AG555)</f>
        <v>0</v>
      </c>
      <c r="J13" s="679">
        <f>IF(ISERROR('O7 Amortization'!M333+'O7 Amortization'!M407+'O7 Amortization'!M481+'O7 Amortization'!M555 + 'O7 Amortization'!AH333+'O7 Amortization'!AH407+'O7 Amortization'!AH481+'O7 Amortization'!AH555), "-", 'O7 Amortization'!M333+'O7 Amortization'!M407+'O7 Amortization'!M481+'O7 Amortization'!M555 + 'O7 Amortization'!AH333+'O7 Amortization'!AH407+'O7 Amortization'!AH481+'O7 Amortization'!AH555)</f>
        <v>2444.9739809134289</v>
      </c>
      <c r="K13" s="679">
        <f>IF(ISERROR('O7 Amortization'!N333+'O7 Amortization'!N407+'O7 Amortization'!N481+'O7 Amortization'!N555 + 'O7 Amortization'!AI333+'O7 Amortization'!AI407+'O7 Amortization'!AI481+'O7 Amortization'!AI555), "-", 'O7 Amortization'!N333+'O7 Amortization'!N407+'O7 Amortization'!N481+'O7 Amortization'!N555 + 'O7 Amortization'!AI333+'O7 Amortization'!AI407+'O7 Amortization'!AI481+'O7 Amortization'!AI555)</f>
        <v>155.03042796449202</v>
      </c>
      <c r="L13" s="679">
        <f>IF(ISERROR('O7 Amortization'!O333+'O7 Amortization'!O407+'O7 Amortization'!O481+'O7 Amortization'!O555 + 'O7 Amortization'!AJ333+'O7 Amortization'!AJ407+'O7 Amortization'!AJ481+'O7 Amortization'!AJ555), "-", 'O7 Amortization'!O333+'O7 Amortization'!O407+'O7 Amortization'!O481+'O7 Amortization'!O555 + 'O7 Amortization'!AJ333+'O7 Amortization'!AJ407+'O7 Amortization'!AJ481+'O7 Amortization'!AJ555)</f>
        <v>132.74193237915517</v>
      </c>
      <c r="M13" s="679">
        <f>IF(ISERROR('O7 Amortization'!P333+'O7 Amortization'!P407+'O7 Amortization'!P481+'O7 Amortization'!P555 + 'O7 Amortization'!AK333+'O7 Amortization'!AK407+'O7 Amortization'!AK481+'O7 Amortization'!AK555), "-", 'O7 Amortization'!P333+'O7 Amortization'!P407+'O7 Amortization'!P481+'O7 Amortization'!P555 + 'O7 Amortization'!AK333+'O7 Amortization'!AK407+'O7 Amortization'!AK481+'O7 Amortization'!AK555)</f>
        <v>0</v>
      </c>
      <c r="N13" s="679">
        <f>IF(ISERROR('O7 Amortization'!Q333+'O7 Amortization'!Q407+'O7 Amortization'!Q481+'O7 Amortization'!Q555 + 'O7 Amortization'!AL333+'O7 Amortization'!AL407+'O7 Amortization'!AL481+'O7 Amortization'!AL555), "-", 'O7 Amortization'!Q333+'O7 Amortization'!Q407+'O7 Amortization'!Q481+'O7 Amortization'!Q555 + 'O7 Amortization'!AL333+'O7 Amortization'!AL407+'O7 Amortization'!AL481+'O7 Amortization'!AL555)</f>
        <v>0</v>
      </c>
      <c r="O13" s="679">
        <f>IF(ISERROR('O7 Amortization'!R333+'O7 Amortization'!R407+'O7 Amortization'!R481+'O7 Amortization'!R555 + 'O7 Amortization'!AM333+'O7 Amortization'!AM407+'O7 Amortization'!AM481+'O7 Amortization'!AM555), "-", 'O7 Amortization'!R333+'O7 Amortization'!R407+'O7 Amortization'!R481+'O7 Amortization'!R555 + 'O7 Amortization'!AM333+'O7 Amortization'!AM407+'O7 Amortization'!AM481+'O7 Amortization'!AM555)</f>
        <v>0</v>
      </c>
      <c r="P13" s="679">
        <f>IF(ISERROR('O7 Amortization'!S333+'O7 Amortization'!S407+'O7 Amortization'!S481+'O7 Amortization'!S555 + 'O7 Amortization'!AN333+'O7 Amortization'!AN407+'O7 Amortization'!AN481+'O7 Amortization'!AN555), "-", 'O7 Amortization'!S333+'O7 Amortization'!S407+'O7 Amortization'!S481+'O7 Amortization'!S555 + 'O7 Amortization'!AN333+'O7 Amortization'!AN407+'O7 Amortization'!AN481+'O7 Amortization'!AN555)</f>
        <v>0</v>
      </c>
      <c r="Q13" s="679">
        <f>IF(ISERROR('O7 Amortization'!T333+'O7 Amortization'!T407+'O7 Amortization'!T481+'O7 Amortization'!T555 + 'O7 Amortization'!AO333+'O7 Amortization'!AO407+'O7 Amortization'!AO481+'O7 Amortization'!AO555), "-", 'O7 Amortization'!T333+'O7 Amortization'!T407+'O7 Amortization'!T481+'O7 Amortization'!T555 + 'O7 Amortization'!AO333+'O7 Amortization'!AO407+'O7 Amortization'!AO481+'O7 Amortization'!AO555)</f>
        <v>0</v>
      </c>
      <c r="R13" s="679">
        <f>IF(ISERROR('O7 Amortization'!U333+'O7 Amortization'!U407+'O7 Amortization'!U481+'O7 Amortization'!U555 + 'O7 Amortization'!AP333+'O7 Amortization'!AP407+'O7 Amortization'!AP481+'O7 Amortization'!AP555), "-", 'O7 Amortization'!U333+'O7 Amortization'!U407+'O7 Amortization'!U481+'O7 Amortization'!U555 + 'O7 Amortization'!AP333+'O7 Amortization'!AP407+'O7 Amortization'!AP481+'O7 Amortization'!AP555)</f>
        <v>0</v>
      </c>
      <c r="S13" s="679">
        <f>IF(ISERROR('O7 Amortization'!V333+'O7 Amortization'!V407+'O7 Amortization'!V481+'O7 Amortization'!V555 + 'O7 Amortization'!AQ333+'O7 Amortization'!AQ407+'O7 Amortization'!AQ481+'O7 Amortization'!AQ555), "-", 'O7 Amortization'!V333+'O7 Amortization'!V407+'O7 Amortization'!V481+'O7 Amortization'!V555 + 'O7 Amortization'!AQ333+'O7 Amortization'!AQ407+'O7 Amortization'!AQ481+'O7 Amortization'!AQ555)</f>
        <v>0</v>
      </c>
      <c r="T13" s="679">
        <f>IF(ISERROR('O7 Amortization'!W333+'O7 Amortization'!W407+'O7 Amortization'!W481+'O7 Amortization'!W555 + 'O7 Amortization'!AR333+'O7 Amortization'!AR407+'O7 Amortization'!AR481+'O7 Amortization'!AR555), "-", 'O7 Amortization'!W333+'O7 Amortization'!W407+'O7 Amortization'!W481+'O7 Amortization'!W555 + 'O7 Amortization'!AR333+'O7 Amortization'!AR407+'O7 Amortization'!AR481+'O7 Amortization'!AR555)</f>
        <v>0</v>
      </c>
      <c r="U13" s="679">
        <f>IF(ISERROR('O7 Amortization'!X333+'O7 Amortization'!X407+'O7 Amortization'!X481+'O7 Amortization'!X555 + 'O7 Amortization'!AS333+'O7 Amortization'!AS407+'O7 Amortization'!AS481+'O7 Amortization'!AS555), "-", 'O7 Amortization'!X333+'O7 Amortization'!X407+'O7 Amortization'!X481+'O7 Amortization'!X555 + 'O7 Amortization'!AS333+'O7 Amortization'!AS407+'O7 Amortization'!AS481+'O7 Amortization'!AS555)</f>
        <v>0</v>
      </c>
      <c r="V13" s="679">
        <f>IF(ISERROR('O7 Amortization'!Y333+'O7 Amortization'!Y407+'O7 Amortization'!Y481+'O7 Amortization'!Y555 + 'O7 Amortization'!AT333+'O7 Amortization'!AT407+'O7 Amortization'!AT481+'O7 Amortization'!AT555), "-", 'O7 Amortization'!Y333+'O7 Amortization'!Y407+'O7 Amortization'!Y481+'O7 Amortization'!Y555 + 'O7 Amortization'!AT333+'O7 Amortization'!AT407+'O7 Amortization'!AT481+'O7 Amortization'!AT555)</f>
        <v>0</v>
      </c>
      <c r="W13" s="680">
        <f>IF(ISERROR('O7 Amortization'!Z333+'O7 Amortization'!Z407+'O7 Amortization'!Z481+'O7 Amortization'!Z555 + 'O7 Amortization'!AU333+'O7 Amortization'!AU407+'O7 Amortization'!AU481+'O7 Amortization'!AU555), "-", 'O7 Amortization'!Z333+'O7 Amortization'!Z407+'O7 Amortization'!Z481+'O7 Amortization'!Z555 + 'O7 Amortization'!AU333+'O7 Amortization'!AU407+'O7 Amortization'!AU481+'O7 Amortization'!AU555)</f>
        <v>0</v>
      </c>
      <c r="X13" s="629"/>
    </row>
    <row r="14" spans="1:25" s="543" customFormat="1" ht="12.75" x14ac:dyDescent="0.2">
      <c r="A14" s="807"/>
      <c r="B14" s="772" t="s">
        <v>1575</v>
      </c>
      <c r="C14" s="777">
        <f>SUM(D14:W14)</f>
        <v>13352.43</v>
      </c>
      <c r="D14" s="679">
        <f>IF(ISERROR('O7 Amortization'!G337+'O7 Amortization'!G411+'O7 Amortization'!G485+'O7 Amortization'!G559 + 'O7 Amortization'!AB337+'O7 Amortization'!AB411+'O7 Amortization'!AB485+'O7 Amortization'!AB559), "-", 'O7 Amortization'!G337+'O7 Amortization'!G411+'O7 Amortization'!G485+'O7 Amortization'!G559 + 'O7 Amortization'!AB337+'O7 Amortization'!AB411+'O7 Amortization'!AB485+'O7 Amortization'!AB559)</f>
        <v>7823.0006583018867</v>
      </c>
      <c r="E14" s="679">
        <f>IF(ISERROR('O7 Amortization'!H337+'O7 Amortization'!H411+'O7 Amortization'!H485+'O7 Amortization'!H559 + 'O7 Amortization'!AC337+'O7 Amortization'!AC411+'O7 Amortization'!AC485+'O7 Amortization'!AC559), "-", 'O7 Amortization'!H337+'O7 Amortization'!H411+'O7 Amortization'!H485+'O7 Amortization'!H559 + 'O7 Amortization'!AC337+'O7 Amortization'!AC411+'O7 Amortization'!AC485+'O7 Amortization'!AC559)</f>
        <v>1784.1748356750909</v>
      </c>
      <c r="F14" s="679">
        <f>IF(ISERROR('O7 Amortization'!I337+'O7 Amortization'!I411+'O7 Amortization'!I485+'O7 Amortization'!I559 + 'O7 Amortization'!AD337+'O7 Amortization'!AD411+'O7 Amortization'!AD485+'O7 Amortization'!AD559), "-", 'O7 Amortization'!I337+'O7 Amortization'!I411+'O7 Amortization'!I485+'O7 Amortization'!I559 + 'O7 Amortization'!AD337+'O7 Amortization'!AD411+'O7 Amortization'!AD485+'O7 Amortization'!AD559)</f>
        <v>2616.0982962596895</v>
      </c>
      <c r="G14" s="679">
        <f>IF(ISERROR('O7 Amortization'!J337+'O7 Amortization'!J411+'O7 Amortization'!J485+'O7 Amortization'!J559 + 'O7 Amortization'!AE337+'O7 Amortization'!AE411+'O7 Amortization'!AE485+'O7 Amortization'!AE559), "-", 'O7 Amortization'!J337+'O7 Amortization'!J411+'O7 Amortization'!J485+'O7 Amortization'!J559 + 'O7 Amortization'!AE337+'O7 Amortization'!AE411+'O7 Amortization'!AE485+'O7 Amortization'!AE559)</f>
        <v>0</v>
      </c>
      <c r="H14" s="679">
        <f>IF(ISERROR('O7 Amortization'!K337+'O7 Amortization'!K411+'O7 Amortization'!K485+'O7 Amortization'!K559 + 'O7 Amortization'!AF337+'O7 Amortization'!AF411+'O7 Amortization'!AF485+'O7 Amortization'!AF559), "-", 'O7 Amortization'!K337+'O7 Amortization'!K411+'O7 Amortization'!K485+'O7 Amortization'!K559 + 'O7 Amortization'!AF337+'O7 Amortization'!AF411+'O7 Amortization'!AF485+'O7 Amortization'!AF559)</f>
        <v>150.22828420101476</v>
      </c>
      <c r="I14" s="679">
        <f>IF(ISERROR('O7 Amortization'!L337+'O7 Amortization'!L411+'O7 Amortization'!L485+'O7 Amortization'!L559 + 'O7 Amortization'!AG337+'O7 Amortization'!AG411+'O7 Amortization'!AG485+'O7 Amortization'!AG559), "-", 'O7 Amortization'!L337+'O7 Amortization'!L411+'O7 Amortization'!L485+'O7 Amortization'!L559 + 'O7 Amortization'!AG337+'O7 Amortization'!AG411+'O7 Amortization'!AG485+'O7 Amortization'!AG559)</f>
        <v>0</v>
      </c>
      <c r="J14" s="679">
        <f>IF(ISERROR('O7 Amortization'!M337+'O7 Amortization'!M411+'O7 Amortization'!M485+'O7 Amortization'!M559 + 'O7 Amortization'!AH337+'O7 Amortization'!AH411+'O7 Amortization'!AH485+'O7 Amortization'!AH559), "-", 'O7 Amortization'!M337+'O7 Amortization'!M411+'O7 Amortization'!M485+'O7 Amortization'!M559 + 'O7 Amortization'!AH337+'O7 Amortization'!AH411+'O7 Amortization'!AH485+'O7 Amortization'!AH559)</f>
        <v>875.84173878663933</v>
      </c>
      <c r="K14" s="679">
        <f>IF(ISERROR('O7 Amortization'!N337+'O7 Amortization'!N411+'O7 Amortization'!N485+'O7 Amortization'!N559 + 'O7 Amortization'!AI337+'O7 Amortization'!AI411+'O7 Amortization'!AI485+'O7 Amortization'!AI559), "-", 'O7 Amortization'!N337+'O7 Amortization'!N411+'O7 Amortization'!N485+'O7 Amortization'!N559 + 'O7 Amortization'!AI337+'O7 Amortization'!AI411+'O7 Amortization'!AI485+'O7 Amortization'!AI559)</f>
        <v>55.535200232490851</v>
      </c>
      <c r="L14" s="679">
        <f>IF(ISERROR('O7 Amortization'!O337+'O7 Amortization'!O411+'O7 Amortization'!O485+'O7 Amortization'!O559 + 'O7 Amortization'!AJ337+'O7 Amortization'!AJ411+'O7 Amortization'!AJ485+'O7 Amortization'!AJ559), "-", 'O7 Amortization'!O337+'O7 Amortization'!O411+'O7 Amortization'!O485+'O7 Amortization'!O559 + 'O7 Amortization'!AJ337+'O7 Amortization'!AJ411+'O7 Amortization'!AJ485+'O7 Amortization'!AJ559)</f>
        <v>47.550986543187392</v>
      </c>
      <c r="M14" s="679">
        <f>IF(ISERROR('O7 Amortization'!P337+'O7 Amortization'!P411+'O7 Amortization'!P485+'O7 Amortization'!P559 + 'O7 Amortization'!AK337+'O7 Amortization'!AK411+'O7 Amortization'!AK485+'O7 Amortization'!AK559), "-", 'O7 Amortization'!P337+'O7 Amortization'!P411+'O7 Amortization'!P485+'O7 Amortization'!P559 + 'O7 Amortization'!AK337+'O7 Amortization'!AK411+'O7 Amortization'!AK485+'O7 Amortization'!AK559)</f>
        <v>0</v>
      </c>
      <c r="N14" s="679">
        <f>IF(ISERROR('O7 Amortization'!Q337+'O7 Amortization'!Q411+'O7 Amortization'!Q485+'O7 Amortization'!Q559 + 'O7 Amortization'!AL337+'O7 Amortization'!AL411+'O7 Amortization'!AL485+'O7 Amortization'!AL559), "-", 'O7 Amortization'!Q337+'O7 Amortization'!Q411+'O7 Amortization'!Q485+'O7 Amortization'!Q559 + 'O7 Amortization'!AL337+'O7 Amortization'!AL411+'O7 Amortization'!AL485+'O7 Amortization'!AL559)</f>
        <v>0</v>
      </c>
      <c r="O14" s="679">
        <f>IF(ISERROR('O7 Amortization'!R337+'O7 Amortization'!R411+'O7 Amortization'!R485+'O7 Amortization'!R559 + 'O7 Amortization'!AM337+'O7 Amortization'!AM411+'O7 Amortization'!AM485+'O7 Amortization'!AM559), "-", 'O7 Amortization'!R337+'O7 Amortization'!R411+'O7 Amortization'!R485+'O7 Amortization'!R559 + 'O7 Amortization'!AM337+'O7 Amortization'!AM411+'O7 Amortization'!AM485+'O7 Amortization'!AM559)</f>
        <v>0</v>
      </c>
      <c r="P14" s="679">
        <f>IF(ISERROR('O7 Amortization'!S337+'O7 Amortization'!S411+'O7 Amortization'!S485+'O7 Amortization'!S559 + 'O7 Amortization'!AN337+'O7 Amortization'!AN411+'O7 Amortization'!AN485+'O7 Amortization'!AN559), "-", 'O7 Amortization'!S337+'O7 Amortization'!S411+'O7 Amortization'!S485+'O7 Amortization'!S559 + 'O7 Amortization'!AN337+'O7 Amortization'!AN411+'O7 Amortization'!AN485+'O7 Amortization'!AN559)</f>
        <v>0</v>
      </c>
      <c r="Q14" s="679">
        <f>IF(ISERROR('O7 Amortization'!T337+'O7 Amortization'!T411+'O7 Amortization'!T485+'O7 Amortization'!T559 + 'O7 Amortization'!AO337+'O7 Amortization'!AO411+'O7 Amortization'!AO485+'O7 Amortization'!AO559), "-", 'O7 Amortization'!T337+'O7 Amortization'!T411+'O7 Amortization'!T485+'O7 Amortization'!T559 + 'O7 Amortization'!AO337+'O7 Amortization'!AO411+'O7 Amortization'!AO485+'O7 Amortization'!AO559)</f>
        <v>0</v>
      </c>
      <c r="R14" s="679">
        <f>IF(ISERROR('O7 Amortization'!U337+'O7 Amortization'!U411+'O7 Amortization'!U485+'O7 Amortization'!U559 + 'O7 Amortization'!AP337+'O7 Amortization'!AP411+'O7 Amortization'!AP485+'O7 Amortization'!AP559), "-", 'O7 Amortization'!U337+'O7 Amortization'!U411+'O7 Amortization'!U485+'O7 Amortization'!U559 + 'O7 Amortization'!AP337+'O7 Amortization'!AP411+'O7 Amortization'!AP485+'O7 Amortization'!AP559)</f>
        <v>0</v>
      </c>
      <c r="S14" s="679">
        <f>IF(ISERROR('O7 Amortization'!V337+'O7 Amortization'!V411+'O7 Amortization'!V485+'O7 Amortization'!V559 + 'O7 Amortization'!AQ337+'O7 Amortization'!AQ411+'O7 Amortization'!AQ485+'O7 Amortization'!AQ559), "-", 'O7 Amortization'!V337+'O7 Amortization'!V411+'O7 Amortization'!V485+'O7 Amortization'!V559 + 'O7 Amortization'!AQ337+'O7 Amortization'!AQ411+'O7 Amortization'!AQ485+'O7 Amortization'!AQ559)</f>
        <v>0</v>
      </c>
      <c r="T14" s="679">
        <f>IF(ISERROR('O7 Amortization'!W337+'O7 Amortization'!W411+'O7 Amortization'!W485+'O7 Amortization'!W559 + 'O7 Amortization'!AR337+'O7 Amortization'!AR411+'O7 Amortization'!AR485+'O7 Amortization'!AR559), "-", 'O7 Amortization'!W337+'O7 Amortization'!W411+'O7 Amortization'!W485+'O7 Amortization'!W559 + 'O7 Amortization'!AR337+'O7 Amortization'!AR411+'O7 Amortization'!AR485+'O7 Amortization'!AR559)</f>
        <v>0</v>
      </c>
      <c r="U14" s="679">
        <f>IF(ISERROR('O7 Amortization'!X337+'O7 Amortization'!X411+'O7 Amortization'!X485+'O7 Amortization'!X559 + 'O7 Amortization'!AS337+'O7 Amortization'!AS411+'O7 Amortization'!AS485+'O7 Amortization'!AS559), "-", 'O7 Amortization'!X337+'O7 Amortization'!X411+'O7 Amortization'!X485+'O7 Amortization'!X559 + 'O7 Amortization'!AS337+'O7 Amortization'!AS411+'O7 Amortization'!AS485+'O7 Amortization'!AS559)</f>
        <v>0</v>
      </c>
      <c r="V14" s="679">
        <f>IF(ISERROR('O7 Amortization'!Y337+'O7 Amortization'!Y411+'O7 Amortization'!Y485+'O7 Amortization'!Y559 + 'O7 Amortization'!AT337+'O7 Amortization'!AT411+'O7 Amortization'!AT485+'O7 Amortization'!AT559), "-", 'O7 Amortization'!Y337+'O7 Amortization'!Y411+'O7 Amortization'!Y485+'O7 Amortization'!Y559 + 'O7 Amortization'!AT337+'O7 Amortization'!AT411+'O7 Amortization'!AT485+'O7 Amortization'!AT559)</f>
        <v>0</v>
      </c>
      <c r="W14" s="680">
        <f>IF(ISERROR('O7 Amortization'!Z337+'O7 Amortization'!Z411+'O7 Amortization'!Z485+'O7 Amortization'!Z559 + 'O7 Amortization'!AU337+'O7 Amortization'!AU411+'O7 Amortization'!AU485+'O7 Amortization'!AU559), "-", 'O7 Amortization'!Z337+'O7 Amortization'!Z411+'O7 Amortization'!Z485+'O7 Amortization'!Z559 + 'O7 Amortization'!AU337+'O7 Amortization'!AU411+'O7 Amortization'!AU485+'O7 Amortization'!AU559)</f>
        <v>0</v>
      </c>
      <c r="X14" s="629"/>
    </row>
    <row r="15" spans="1:25" s="543" customFormat="1" ht="12.75" x14ac:dyDescent="0.2">
      <c r="A15" s="807"/>
      <c r="B15" s="772" t="s">
        <v>1576</v>
      </c>
      <c r="C15" s="777">
        <f>SUM(D15:W15)</f>
        <v>234249.41999999998</v>
      </c>
      <c r="D15" s="679">
        <f>IF(ISERROR('O7 Amortization'!G341+'O7 Amortization'!G415+'O7 Amortization'!G489+'O7 Amortization'!G563 +'O7 Amortization'!AB341+'O7 Amortization'!AB415+'O7 Amortization'!AB489+'O7 Amortization'!AB563), "-", 'O7 Amortization'!G341+'O7 Amortization'!G415+'O7 Amortization'!G489+'O7 Amortization'!G563 +'O7 Amortization'!AB341+'O7 Amortization'!AB415+'O7 Amortization'!AB489+'O7 Amortization'!AB563)</f>
        <v>137243.43560436828</v>
      </c>
      <c r="E15" s="679">
        <f>IF(ISERROR('O7 Amortization'!H341+'O7 Amortization'!H415+'O7 Amortization'!H489+'O7 Amortization'!H563 +'O7 Amortization'!AC341+'O7 Amortization'!AC415+'O7 Amortization'!AC489+'O7 Amortization'!AC563), "-", 'O7 Amortization'!H341+'O7 Amortization'!H415+'O7 Amortization'!H489+'O7 Amortization'!H563 +'O7 Amortization'!AC341+'O7 Amortization'!AC415+'O7 Amortization'!AC489+'O7 Amortization'!AC563)</f>
        <v>31300.813442608225</v>
      </c>
      <c r="F15" s="679">
        <f>IF(ISERROR('O7 Amortization'!I341+'O7 Amortization'!I415+'O7 Amortization'!I489+'O7 Amortization'!I563 +'O7 Amortization'!AD341+'O7 Amortization'!AD415+'O7 Amortization'!AD489+'O7 Amortization'!AD563), "-", 'O7 Amortization'!I341+'O7 Amortization'!I415+'O7 Amortization'!I489+'O7 Amortization'!I563 +'O7 Amortization'!AD341+'O7 Amortization'!AD415+'O7 Amortization'!AD489+'O7 Amortization'!AD563)</f>
        <v>45895.728984298774</v>
      </c>
      <c r="G15" s="679">
        <f>IF(ISERROR('O7 Amortization'!J341+'O7 Amortization'!J415+'O7 Amortization'!J489+'O7 Amortization'!J563 +'O7 Amortization'!AE341+'O7 Amortization'!AE415+'O7 Amortization'!AE489+'O7 Amortization'!AE563), "-", 'O7 Amortization'!J341+'O7 Amortization'!J415+'O7 Amortization'!J489+'O7 Amortization'!J563 +'O7 Amortization'!AE341+'O7 Amortization'!AE415+'O7 Amortization'!AE489+'O7 Amortization'!AE563)</f>
        <v>0</v>
      </c>
      <c r="H15" s="679">
        <f>IF(ISERROR('O7 Amortization'!K341+'O7 Amortization'!K415+'O7 Amortization'!K489+'O7 Amortization'!K563 +'O7 Amortization'!AF341+'O7 Amortization'!AF415+'O7 Amortization'!AF489+'O7 Amortization'!AF563), "-", 'O7 Amortization'!K341+'O7 Amortization'!K415+'O7 Amortization'!K489+'O7 Amortization'!K563 +'O7 Amortization'!AF341+'O7 Amortization'!AF415+'O7 Amortization'!AF489+'O7 Amortization'!AF563)</f>
        <v>2635.5418782710617</v>
      </c>
      <c r="I15" s="679">
        <f>IF(ISERROR('O7 Amortization'!L341+'O7 Amortization'!L415+'O7 Amortization'!L489+'O7 Amortization'!L563 +'O7 Amortization'!AG341+'O7 Amortization'!AG415+'O7 Amortization'!AG489+'O7 Amortization'!AG563), "-", 'O7 Amortization'!L341+'O7 Amortization'!L415+'O7 Amortization'!L489+'O7 Amortization'!L563 +'O7 Amortization'!AG341+'O7 Amortization'!AG415+'O7 Amortization'!AG489+'O7 Amortization'!AG563)</f>
        <v>0</v>
      </c>
      <c r="J15" s="679">
        <f>IF(ISERROR('O7 Amortization'!M341+'O7 Amortization'!M415+'O7 Amortization'!M489+'O7 Amortization'!M563 +'O7 Amortization'!AH341+'O7 Amortization'!AH415+'O7 Amortization'!AH489+'O7 Amortization'!AH563), "-", 'O7 Amortization'!M341+'O7 Amortization'!M415+'O7 Amortization'!M489+'O7 Amortization'!M563 +'O7 Amortization'!AH341+'O7 Amortization'!AH415+'O7 Amortization'!AH489+'O7 Amortization'!AH563)</f>
        <v>15365.399355964551</v>
      </c>
      <c r="K15" s="679">
        <f>IF(ISERROR('O7 Amortization'!N341+'O7 Amortization'!N415+'O7 Amortization'!N489+'O7 Amortization'!N563 +'O7 Amortization'!AI341+'O7 Amortization'!AI415+'O7 Amortization'!AI489+'O7 Amortization'!AI563), "-", 'O7 Amortization'!N341+'O7 Amortization'!N415+'O7 Amortization'!N489+'O7 Amortization'!N563 +'O7 Amortization'!AI341+'O7 Amortization'!AI415+'O7 Amortization'!AI489+'O7 Amortization'!AI563)</f>
        <v>974.28621187640351</v>
      </c>
      <c r="L15" s="679">
        <f>IF(ISERROR('O7 Amortization'!O341+'O7 Amortization'!O415+'O7 Amortization'!O489+'O7 Amortization'!O563 +'O7 Amortization'!AJ341+'O7 Amortization'!AJ415+'O7 Amortization'!AJ489+'O7 Amortization'!AJ563), "-", 'O7 Amortization'!O341+'O7 Amortization'!O415+'O7 Amortization'!O489+'O7 Amortization'!O563 +'O7 Amortization'!AJ341+'O7 Amortization'!AJ415+'O7 Amortization'!AJ489+'O7 Amortization'!AJ563)</f>
        <v>834.21452261269678</v>
      </c>
      <c r="M15" s="679">
        <f>IF(ISERROR('O7 Amortization'!P341+'O7 Amortization'!P415+'O7 Amortization'!P489+'O7 Amortization'!P563 +'O7 Amortization'!AK341+'O7 Amortization'!AK415+'O7 Amortization'!AK489+'O7 Amortization'!AK563), "-", 'O7 Amortization'!P341+'O7 Amortization'!P415+'O7 Amortization'!P489+'O7 Amortization'!P563 +'O7 Amortization'!AK341+'O7 Amortization'!AK415+'O7 Amortization'!AK489+'O7 Amortization'!AK563)</f>
        <v>0</v>
      </c>
      <c r="N15" s="679">
        <f>IF(ISERROR('O7 Amortization'!Q341+'O7 Amortization'!Q415+'O7 Amortization'!Q489+'O7 Amortization'!Q563 +'O7 Amortization'!AL341+'O7 Amortization'!AL415+'O7 Amortization'!AL489+'O7 Amortization'!AL563), "-", 'O7 Amortization'!Q341+'O7 Amortization'!Q415+'O7 Amortization'!Q489+'O7 Amortization'!Q563 +'O7 Amortization'!AL341+'O7 Amortization'!AL415+'O7 Amortization'!AL489+'O7 Amortization'!AL563)</f>
        <v>0</v>
      </c>
      <c r="O15" s="679">
        <f>IF(ISERROR('O7 Amortization'!R341+'O7 Amortization'!R415+'O7 Amortization'!R489+'O7 Amortization'!R563 +'O7 Amortization'!AM341+'O7 Amortization'!AM415+'O7 Amortization'!AM489+'O7 Amortization'!AM563), "-", 'O7 Amortization'!R341+'O7 Amortization'!R415+'O7 Amortization'!R489+'O7 Amortization'!R563 +'O7 Amortization'!AM341+'O7 Amortization'!AM415+'O7 Amortization'!AM489+'O7 Amortization'!AM563)</f>
        <v>0</v>
      </c>
      <c r="P15" s="679">
        <f>IF(ISERROR('O7 Amortization'!S341+'O7 Amortization'!S415+'O7 Amortization'!S489+'O7 Amortization'!S563 +'O7 Amortization'!AN341+'O7 Amortization'!AN415+'O7 Amortization'!AN489+'O7 Amortization'!AN563), "-", 'O7 Amortization'!S341+'O7 Amortization'!S415+'O7 Amortization'!S489+'O7 Amortization'!S563 +'O7 Amortization'!AN341+'O7 Amortization'!AN415+'O7 Amortization'!AN489+'O7 Amortization'!AN563)</f>
        <v>0</v>
      </c>
      <c r="Q15" s="679">
        <f>IF(ISERROR('O7 Amortization'!T341+'O7 Amortization'!T415+'O7 Amortization'!T489+'O7 Amortization'!T563 +'O7 Amortization'!AO341+'O7 Amortization'!AO415+'O7 Amortization'!AO489+'O7 Amortization'!AO563), "-", 'O7 Amortization'!T341+'O7 Amortization'!T415+'O7 Amortization'!T489+'O7 Amortization'!T563 +'O7 Amortization'!AO341+'O7 Amortization'!AO415+'O7 Amortization'!AO489+'O7 Amortization'!AO563)</f>
        <v>0</v>
      </c>
      <c r="R15" s="679">
        <f>IF(ISERROR('O7 Amortization'!U341+'O7 Amortization'!U415+'O7 Amortization'!U489+'O7 Amortization'!U563 +'O7 Amortization'!AP341+'O7 Amortization'!AP415+'O7 Amortization'!AP489+'O7 Amortization'!AP563), "-", 'O7 Amortization'!U341+'O7 Amortization'!U415+'O7 Amortization'!U489+'O7 Amortization'!U563 +'O7 Amortization'!AP341+'O7 Amortization'!AP415+'O7 Amortization'!AP489+'O7 Amortization'!AP563)</f>
        <v>0</v>
      </c>
      <c r="S15" s="679">
        <f>IF(ISERROR('O7 Amortization'!V341+'O7 Amortization'!V415+'O7 Amortization'!V489+'O7 Amortization'!V563 +'O7 Amortization'!AQ341+'O7 Amortization'!AQ415+'O7 Amortization'!AQ489+'O7 Amortization'!AQ563), "-", 'O7 Amortization'!V341+'O7 Amortization'!V415+'O7 Amortization'!V489+'O7 Amortization'!V563 +'O7 Amortization'!AQ341+'O7 Amortization'!AQ415+'O7 Amortization'!AQ489+'O7 Amortization'!AQ563)</f>
        <v>0</v>
      </c>
      <c r="T15" s="679">
        <f>IF(ISERROR('O7 Amortization'!W341+'O7 Amortization'!W415+'O7 Amortization'!W489+'O7 Amortization'!W563 +'O7 Amortization'!AR341+'O7 Amortization'!AR415+'O7 Amortization'!AR489+'O7 Amortization'!AR563), "-", 'O7 Amortization'!W341+'O7 Amortization'!W415+'O7 Amortization'!W489+'O7 Amortization'!W563 +'O7 Amortization'!AR341+'O7 Amortization'!AR415+'O7 Amortization'!AR489+'O7 Amortization'!AR563)</f>
        <v>0</v>
      </c>
      <c r="U15" s="679">
        <f>IF(ISERROR('O7 Amortization'!X341+'O7 Amortization'!X415+'O7 Amortization'!X489+'O7 Amortization'!X563 +'O7 Amortization'!AS341+'O7 Amortization'!AS415+'O7 Amortization'!AS489+'O7 Amortization'!AS563), "-", 'O7 Amortization'!X341+'O7 Amortization'!X415+'O7 Amortization'!X489+'O7 Amortization'!X563 +'O7 Amortization'!AS341+'O7 Amortization'!AS415+'O7 Amortization'!AS489+'O7 Amortization'!AS563)</f>
        <v>0</v>
      </c>
      <c r="V15" s="679">
        <f>IF(ISERROR('O7 Amortization'!Y341+'O7 Amortization'!Y415+'O7 Amortization'!Y489+'O7 Amortization'!Y563 +'O7 Amortization'!AT341+'O7 Amortization'!AT415+'O7 Amortization'!AT489+'O7 Amortization'!AT563), "-", 'O7 Amortization'!Y341+'O7 Amortization'!Y415+'O7 Amortization'!Y489+'O7 Amortization'!Y563 +'O7 Amortization'!AT341+'O7 Amortization'!AT415+'O7 Amortization'!AT489+'O7 Amortization'!AT563)</f>
        <v>0</v>
      </c>
      <c r="W15" s="680">
        <f>IF(ISERROR('O7 Amortization'!Z341+'O7 Amortization'!Z415+'O7 Amortization'!Z489+'O7 Amortization'!Z563 +'O7 Amortization'!AU341+'O7 Amortization'!AU415+'O7 Amortization'!AU489+'O7 Amortization'!AU563), "-", 'O7 Amortization'!Z341+'O7 Amortization'!Z415+'O7 Amortization'!Z489+'O7 Amortization'!Z563 +'O7 Amortization'!AU341+'O7 Amortization'!AU415+'O7 Amortization'!AU489+'O7 Amortization'!AU563)</f>
        <v>0</v>
      </c>
      <c r="X15" s="629"/>
    </row>
    <row r="16" spans="1:25" s="543" customFormat="1" ht="12.75" x14ac:dyDescent="0.2">
      <c r="A16" s="807"/>
      <c r="B16" s="772" t="s">
        <v>1594</v>
      </c>
      <c r="C16" s="777">
        <f t="shared" ref="C16:C22" si="0">SUM(D16:W16)</f>
        <v>755548.63542686321</v>
      </c>
      <c r="D16" s="776">
        <f t="shared" ref="D16:W16" si="1">IF(ISERROR(D29*(D49/D31)),0,D29*(D49/D31))</f>
        <v>442936.37977992604</v>
      </c>
      <c r="E16" s="776">
        <f t="shared" si="1"/>
        <v>100516.77578941963</v>
      </c>
      <c r="F16" s="776">
        <f t="shared" si="1"/>
        <v>148103.94400035561</v>
      </c>
      <c r="G16" s="776">
        <f t="shared" si="1"/>
        <v>0</v>
      </c>
      <c r="H16" s="776">
        <f t="shared" si="1"/>
        <v>8399.6601914666207</v>
      </c>
      <c r="I16" s="776">
        <f t="shared" si="1"/>
        <v>0</v>
      </c>
      <c r="J16" s="776">
        <f t="shared" si="1"/>
        <v>49740.55456568861</v>
      </c>
      <c r="K16" s="776">
        <f t="shared" si="1"/>
        <v>3153.9784050588437</v>
      </c>
      <c r="L16" s="776">
        <f t="shared" si="1"/>
        <v>2697.3426949478157</v>
      </c>
      <c r="M16" s="776">
        <f t="shared" si="1"/>
        <v>0</v>
      </c>
      <c r="N16" s="776">
        <f t="shared" si="1"/>
        <v>0</v>
      </c>
      <c r="O16" s="776">
        <f t="shared" si="1"/>
        <v>0</v>
      </c>
      <c r="P16" s="776">
        <f t="shared" si="1"/>
        <v>0</v>
      </c>
      <c r="Q16" s="776">
        <f t="shared" si="1"/>
        <v>0</v>
      </c>
      <c r="R16" s="776">
        <f t="shared" si="1"/>
        <v>0</v>
      </c>
      <c r="S16" s="776">
        <f t="shared" si="1"/>
        <v>0</v>
      </c>
      <c r="T16" s="776">
        <f t="shared" si="1"/>
        <v>0</v>
      </c>
      <c r="U16" s="776">
        <f t="shared" si="1"/>
        <v>0</v>
      </c>
      <c r="V16" s="776">
        <f t="shared" si="1"/>
        <v>0</v>
      </c>
      <c r="W16" s="664">
        <f t="shared" si="1"/>
        <v>0</v>
      </c>
      <c r="X16" s="629"/>
    </row>
    <row r="17" spans="1:24" s="543" customFormat="1" ht="12.75" x14ac:dyDescent="0.2">
      <c r="A17" s="807"/>
      <c r="B17" s="772" t="s">
        <v>1596</v>
      </c>
      <c r="C17" s="777">
        <f t="shared" si="0"/>
        <v>640417.80611475825</v>
      </c>
      <c r="D17" s="776">
        <f t="shared" ref="D17:W17" si="2">IF(ISERROR((D42/(D42+D57+D63))*D77),0,(D42/(D42+D57+D63))*D77)</f>
        <v>375250.52152528672</v>
      </c>
      <c r="E17" s="776">
        <f t="shared" si="2"/>
        <v>87647.23422715599</v>
      </c>
      <c r="F17" s="776">
        <f t="shared" si="2"/>
        <v>126888.82146116039</v>
      </c>
      <c r="G17" s="776">
        <f t="shared" si="2"/>
        <v>0</v>
      </c>
      <c r="H17" s="776">
        <f t="shared" si="2"/>
        <v>5398.5843039883275</v>
      </c>
      <c r="I17" s="776">
        <f t="shared" si="2"/>
        <v>0</v>
      </c>
      <c r="J17" s="776">
        <f t="shared" si="2"/>
        <v>40415.40932901542</v>
      </c>
      <c r="K17" s="776">
        <f t="shared" si="2"/>
        <v>2567.5419569054252</v>
      </c>
      <c r="L17" s="776">
        <f t="shared" si="2"/>
        <v>2249.6933112460124</v>
      </c>
      <c r="M17" s="776">
        <f t="shared" si="2"/>
        <v>0</v>
      </c>
      <c r="N17" s="776">
        <f t="shared" si="2"/>
        <v>0</v>
      </c>
      <c r="O17" s="776">
        <f t="shared" si="2"/>
        <v>0</v>
      </c>
      <c r="P17" s="776">
        <f t="shared" si="2"/>
        <v>0</v>
      </c>
      <c r="Q17" s="776">
        <f t="shared" si="2"/>
        <v>0</v>
      </c>
      <c r="R17" s="776">
        <f t="shared" si="2"/>
        <v>0</v>
      </c>
      <c r="S17" s="776">
        <f t="shared" si="2"/>
        <v>0</v>
      </c>
      <c r="T17" s="776">
        <f t="shared" si="2"/>
        <v>0</v>
      </c>
      <c r="U17" s="776">
        <f t="shared" si="2"/>
        <v>0</v>
      </c>
      <c r="V17" s="776">
        <f t="shared" si="2"/>
        <v>0</v>
      </c>
      <c r="W17" s="664">
        <f t="shared" si="2"/>
        <v>0</v>
      </c>
      <c r="X17" s="629"/>
    </row>
    <row r="18" spans="1:24" s="629" customFormat="1" ht="12.75" x14ac:dyDescent="0.2">
      <c r="A18" s="761"/>
      <c r="B18" s="772" t="s">
        <v>765</v>
      </c>
      <c r="C18" s="777">
        <f t="shared" si="0"/>
        <v>367853.83175956167</v>
      </c>
      <c r="D18" s="776">
        <f>IF(ISERROR(D86/D88*D84),0, D86/D88*D84)</f>
        <v>209638.86171164413</v>
      </c>
      <c r="E18" s="776">
        <f t="shared" ref="E18:W18" si="3">IF(ISERROR(E86/E88*E84),0, E86/E88*E84)</f>
        <v>51343.188680733758</v>
      </c>
      <c r="F18" s="776">
        <f t="shared" si="3"/>
        <v>79498.996766163444</v>
      </c>
      <c r="G18" s="776">
        <f t="shared" si="3"/>
        <v>0</v>
      </c>
      <c r="H18" s="776">
        <f t="shared" si="3"/>
        <v>4401.1382958103504</v>
      </c>
      <c r="I18" s="776">
        <f t="shared" si="3"/>
        <v>0</v>
      </c>
      <c r="J18" s="776">
        <f t="shared" si="3"/>
        <v>20448.005944845158</v>
      </c>
      <c r="K18" s="776">
        <f t="shared" si="3"/>
        <v>1306.7936329147794</v>
      </c>
      <c r="L18" s="776">
        <f t="shared" si="3"/>
        <v>1216.8467274500354</v>
      </c>
      <c r="M18" s="776">
        <f t="shared" si="3"/>
        <v>0</v>
      </c>
      <c r="N18" s="776">
        <f t="shared" si="3"/>
        <v>0</v>
      </c>
      <c r="O18" s="776">
        <f t="shared" si="3"/>
        <v>0</v>
      </c>
      <c r="P18" s="776">
        <f t="shared" si="3"/>
        <v>0</v>
      </c>
      <c r="Q18" s="776">
        <f t="shared" si="3"/>
        <v>0</v>
      </c>
      <c r="R18" s="776">
        <f t="shared" si="3"/>
        <v>0</v>
      </c>
      <c r="S18" s="776">
        <f t="shared" si="3"/>
        <v>0</v>
      </c>
      <c r="T18" s="776">
        <f t="shared" si="3"/>
        <v>0</v>
      </c>
      <c r="U18" s="776">
        <f t="shared" si="3"/>
        <v>0</v>
      </c>
      <c r="V18" s="776">
        <f t="shared" si="3"/>
        <v>0</v>
      </c>
      <c r="W18" s="664">
        <f t="shared" si="3"/>
        <v>0</v>
      </c>
    </row>
    <row r="19" spans="1:24" s="629" customFormat="1" ht="12.75" x14ac:dyDescent="0.2">
      <c r="A19" s="761"/>
      <c r="B19" s="772" t="s">
        <v>1586</v>
      </c>
      <c r="C19" s="777">
        <f t="shared" si="0"/>
        <v>864639.33764816029</v>
      </c>
      <c r="D19" s="776">
        <f>IF(ISERROR(SUM(D17:D18)/D35*D33),0,SUM(D17:D17)/D35*D33)</f>
        <v>499069.95767028746</v>
      </c>
      <c r="E19" s="776">
        <f t="shared" ref="E19:W19" si="4">IF(ISERROR(SUM(E17:E18)/E35*E33),0,SUM(E17:E17)/E35*E33)</f>
        <v>119056.36942383165</v>
      </c>
      <c r="F19" s="776">
        <f t="shared" si="4"/>
        <v>175902.55429934696</v>
      </c>
      <c r="G19" s="776">
        <f t="shared" si="4"/>
        <v>0</v>
      </c>
      <c r="H19" s="776">
        <f t="shared" si="4"/>
        <v>7612.2098394292216</v>
      </c>
      <c r="I19" s="776">
        <f t="shared" si="4"/>
        <v>0</v>
      </c>
      <c r="J19" s="776">
        <f t="shared" si="4"/>
        <v>56501.128656408247</v>
      </c>
      <c r="K19" s="776">
        <f t="shared" si="4"/>
        <v>3574.167881499553</v>
      </c>
      <c r="L19" s="776">
        <f t="shared" si="4"/>
        <v>2922.9498773571104</v>
      </c>
      <c r="M19" s="776">
        <f t="shared" si="4"/>
        <v>0</v>
      </c>
      <c r="N19" s="776">
        <f t="shared" si="4"/>
        <v>0</v>
      </c>
      <c r="O19" s="776">
        <f t="shared" si="4"/>
        <v>0</v>
      </c>
      <c r="P19" s="776">
        <f t="shared" si="4"/>
        <v>0</v>
      </c>
      <c r="Q19" s="776">
        <f t="shared" si="4"/>
        <v>0</v>
      </c>
      <c r="R19" s="776">
        <f t="shared" si="4"/>
        <v>0</v>
      </c>
      <c r="S19" s="776">
        <f t="shared" si="4"/>
        <v>0</v>
      </c>
      <c r="T19" s="776">
        <f t="shared" si="4"/>
        <v>0</v>
      </c>
      <c r="U19" s="776">
        <f t="shared" si="4"/>
        <v>0</v>
      </c>
      <c r="V19" s="776">
        <f t="shared" si="4"/>
        <v>0</v>
      </c>
      <c r="W19" s="664">
        <f t="shared" si="4"/>
        <v>0</v>
      </c>
    </row>
    <row r="20" spans="1:24" s="629" customFormat="1" ht="12.75" x14ac:dyDescent="0.2">
      <c r="A20" s="761"/>
      <c r="B20" s="772" t="s">
        <v>1597</v>
      </c>
      <c r="C20" s="777">
        <f t="shared" si="0"/>
        <v>123095.08192819329</v>
      </c>
      <c r="D20" s="776">
        <f>IF(ISERROR('O4 Summary by Class &amp; Accounts'!E213*D51/(D27+D31)),0,('O4 Summary by Class &amp; Accounts'!E213*D51/(D27+D31)))</f>
        <v>72119.674617877114</v>
      </c>
      <c r="E20" s="776">
        <f>IF(ISERROR('O4 Summary by Class &amp; Accounts'!F213*E51/(E27+E31)),0,('O4 Summary by Class &amp; Accounts'!F213*E51/(E27+E31)))</f>
        <v>16448.178164697074</v>
      </c>
      <c r="F20" s="776">
        <f>IF(ISERROR('O4 Summary by Class &amp; Accounts'!G213*F51/(F27+F31)),0,('O4 Summary by Class &amp; Accounts'!G213*F51/(F27+F31)))</f>
        <v>24117.620096888237</v>
      </c>
      <c r="G20" s="776">
        <f>IF(ISERROR('O4 Summary by Class &amp; Accounts'!H213*G51/(G27+G31)),0,('O4 Summary by Class &amp; Accounts'!H213*G51/(G27+G31)))</f>
        <v>0</v>
      </c>
      <c r="H20" s="776">
        <f>IF(ISERROR('O4 Summary by Class &amp; Accounts'!I213*H51/(H27+H31)),0,('O4 Summary by Class &amp; Accounts'!I213*H51/(H27+H31)))</f>
        <v>1384.9436358517382</v>
      </c>
      <c r="I20" s="776">
        <f>IF(ISERROR('O4 Summary by Class &amp; Accounts'!J213*I51/(I27+I31)),0,('O4 Summary by Class &amp; Accounts'!J213*I51/(I27+I31)))</f>
        <v>0</v>
      </c>
      <c r="J20" s="776">
        <f>IF(ISERROR('O4 Summary by Class &amp; Accounts'!K213*J51/(J27+J31)),0,('O4 Summary by Class &amp; Accounts'!K213*J51/(J27+J31)))</f>
        <v>8074.3213476552692</v>
      </c>
      <c r="K20" s="776">
        <f>IF(ISERROR('O4 Summary by Class &amp; Accounts'!L213*K51/(K27+K31)),0,('O4 Summary by Class &amp; Accounts'!L213*K51/(K27+K31)))</f>
        <v>511.9749755300781</v>
      </c>
      <c r="L20" s="776">
        <f>IF(ISERROR('O4 Summary by Class &amp; Accounts'!M213*L51/(L27+L31)),0,('O4 Summary by Class &amp; Accounts'!M213*L51/(L27+L31)))</f>
        <v>438.36908969379147</v>
      </c>
      <c r="M20" s="776">
        <f>IF(ISERROR('O4 Summary by Class &amp; Accounts'!N213*M51/(M27+M31)),0,('O4 Summary by Class &amp; Accounts'!N213*M51/(M27+M31)))</f>
        <v>0</v>
      </c>
      <c r="N20" s="776">
        <f>IF(ISERROR('O4 Summary by Class &amp; Accounts'!O213*N51/(N27+N31)),0,('O4 Summary by Class &amp; Accounts'!O213*N51/(N27+N31)))</f>
        <v>0</v>
      </c>
      <c r="O20" s="776">
        <f>IF(ISERROR('O4 Summary by Class &amp; Accounts'!P213*O51/(O27+O31)),0,('O4 Summary by Class &amp; Accounts'!P213*O51/(O27+O31)))</f>
        <v>0</v>
      </c>
      <c r="P20" s="776">
        <f>IF(ISERROR('O4 Summary by Class &amp; Accounts'!Q213*P51/(P27+P31)),0,('O4 Summary by Class &amp; Accounts'!Q213*P51/(P27+P31)))</f>
        <v>0</v>
      </c>
      <c r="Q20" s="776">
        <f>IF(ISERROR('O4 Summary by Class &amp; Accounts'!R213*Q51/(Q27+Q31)),0,('O4 Summary by Class &amp; Accounts'!R213*Q51/(Q27+Q31)))</f>
        <v>0</v>
      </c>
      <c r="R20" s="776">
        <f>IF(ISERROR('O4 Summary by Class &amp; Accounts'!S213*R51/(R27+R31)),0,('O4 Summary by Class &amp; Accounts'!S213*R51/(R27+R31)))</f>
        <v>0</v>
      </c>
      <c r="S20" s="776">
        <f>IF(ISERROR('O4 Summary by Class &amp; Accounts'!T213*S51/(S27+S31)),0,('O4 Summary by Class &amp; Accounts'!T213*S51/(S27+S31)))</f>
        <v>0</v>
      </c>
      <c r="T20" s="776">
        <f>IF(ISERROR('O4 Summary by Class &amp; Accounts'!U213*T51/(T27+T31)),0,('O4 Summary by Class &amp; Accounts'!U213*T51/(T27+T31)))</f>
        <v>0</v>
      </c>
      <c r="U20" s="776">
        <f>IF(ISERROR('O4 Summary by Class &amp; Accounts'!V213*U51/(U27+U31)),0,('O4 Summary by Class &amp; Accounts'!V213*U51/(U27+U31)))</f>
        <v>0</v>
      </c>
      <c r="V20" s="776">
        <f>IF(ISERROR('O4 Summary by Class &amp; Accounts'!W213*V51/(V27+V31)),0,('O4 Summary by Class &amp; Accounts'!W213*V51/(V27+V31)))</f>
        <v>0</v>
      </c>
      <c r="W20" s="664">
        <f>IF(ISERROR('O4 Summary by Class &amp; Accounts'!X213*W51/(W27+W31)),0,('O4 Summary by Class &amp; Accounts'!X213*W51/(W27+W31)))</f>
        <v>0</v>
      </c>
    </row>
    <row r="21" spans="1:24" s="629" customFormat="1" ht="12.75" x14ac:dyDescent="0.2">
      <c r="A21" s="761"/>
      <c r="B21" s="772" t="s">
        <v>1598</v>
      </c>
      <c r="C21" s="777">
        <f t="shared" si="0"/>
        <v>339824.30299983977</v>
      </c>
      <c r="D21" s="776">
        <f>IF(ISERROR('O4 Summary by Class &amp; Accounts'!E211*D51/(D27+D31)),0,('O4 Summary by Class &amp; Accounts'!E211*D51/(D27+D31)))</f>
        <v>199098.27245488096</v>
      </c>
      <c r="E21" s="776">
        <f>IF(ISERROR('O4 Summary by Class &amp; Accounts'!F211*E51/(E27+E31)),0,('O4 Summary by Class &amp; Accounts'!F211*E51/(E27+E31)))</f>
        <v>45407.912264894214</v>
      </c>
      <c r="F21" s="776">
        <f>IF(ISERROR('O4 Summary by Class &amp; Accounts'!G211*F51/(F27+F31)),0,('O4 Summary by Class &amp; Accounts'!G211*F51/(F27+F31)))</f>
        <v>66580.673338524706</v>
      </c>
      <c r="G21" s="776">
        <f>IF(ISERROR('O4 Summary by Class &amp; Accounts'!H211*G51/(G27+G31)),0,('O4 Summary by Class &amp; Accounts'!H211*G51/(G27+G31)))</f>
        <v>0</v>
      </c>
      <c r="H21" s="776">
        <f>IF(ISERROR('O4 Summary by Class &amp; Accounts'!I211*H51/(H27+H31)),0,('O4 Summary by Class &amp; Accounts'!I211*H51/(H27+H31)))</f>
        <v>3823.3656322835391</v>
      </c>
      <c r="I21" s="776">
        <f>IF(ISERROR('O4 Summary by Class &amp; Accounts'!J211*I51/(I27+I31)),0,('O4 Summary by Class &amp; Accounts'!J211*I51/(I27+I31)))</f>
        <v>0</v>
      </c>
      <c r="J21" s="776">
        <f>IF(ISERROR('O4 Summary by Class &amp; Accounts'!K211*J51/(J27+J31)),0,('O4 Summary by Class &amp; Accounts'!K211*J51/(J27+J31)))</f>
        <v>22290.497566460748</v>
      </c>
      <c r="K21" s="776">
        <f>IF(ISERROR('O4 Summary by Class &amp; Accounts'!L211*K51/(K27+K31)),0,('O4 Summary by Class &amp; Accounts'!L211*K51/(K27+K31)))</f>
        <v>1413.3914733844508</v>
      </c>
      <c r="L21" s="776">
        <f>IF(ISERROR('O4 Summary by Class &amp; Accounts'!M211*L51/(L27+L31)),0,('O4 Summary by Class &amp; Accounts'!M211*L51/(L27+L31)))</f>
        <v>1210.1902694111425</v>
      </c>
      <c r="M21" s="776">
        <f>IF(ISERROR('O4 Summary by Class &amp; Accounts'!N211*M51/(M27+M31)),0,('O4 Summary by Class &amp; Accounts'!N211*M51/(M27+M31)))</f>
        <v>0</v>
      </c>
      <c r="N21" s="776">
        <f>IF(ISERROR('O4 Summary by Class &amp; Accounts'!O211*N51/(N27+N31)),0,('O4 Summary by Class &amp; Accounts'!O211*N51/(N27+N31)))</f>
        <v>0</v>
      </c>
      <c r="O21" s="776">
        <f>IF(ISERROR('O4 Summary by Class &amp; Accounts'!P211*O51/(O27+O31)),0,('O4 Summary by Class &amp; Accounts'!P211*O51/(O27+O31)))</f>
        <v>0</v>
      </c>
      <c r="P21" s="776">
        <f>IF(ISERROR('O4 Summary by Class &amp; Accounts'!Q211*P51/(P27+P31)),0,('O4 Summary by Class &amp; Accounts'!Q211*P51/(P27+P31)))</f>
        <v>0</v>
      </c>
      <c r="Q21" s="776">
        <f>IF(ISERROR('O4 Summary by Class &amp; Accounts'!R211*Q51/(Q27+Q31)),0,('O4 Summary by Class &amp; Accounts'!R211*Q51/(Q27+Q31)))</f>
        <v>0</v>
      </c>
      <c r="R21" s="776">
        <f>IF(ISERROR('O4 Summary by Class &amp; Accounts'!S211*R51/(R27+R31)),0,('O4 Summary by Class &amp; Accounts'!S211*R51/(R27+R31)))</f>
        <v>0</v>
      </c>
      <c r="S21" s="776">
        <f>IF(ISERROR('O4 Summary by Class &amp; Accounts'!T211*S51/(S27+S31)),0,('O4 Summary by Class &amp; Accounts'!T211*S51/(S27+S31)))</f>
        <v>0</v>
      </c>
      <c r="T21" s="776">
        <f>IF(ISERROR('O4 Summary by Class &amp; Accounts'!U211*T51/(T27+T31)),0,('O4 Summary by Class &amp; Accounts'!U211*T51/(T27+T31)))</f>
        <v>0</v>
      </c>
      <c r="U21" s="776">
        <f>IF(ISERROR('O4 Summary by Class &amp; Accounts'!V211*U51/(U27+U31)),0,('O4 Summary by Class &amp; Accounts'!V211*U51/(U27+U31)))</f>
        <v>0</v>
      </c>
      <c r="V21" s="776">
        <f>IF(ISERROR('O4 Summary by Class &amp; Accounts'!W211*V51/(V27+V31)),0,('O4 Summary by Class &amp; Accounts'!W211*V51/(V27+V31)))</f>
        <v>0</v>
      </c>
      <c r="W21" s="664">
        <f>IF(ISERROR('O4 Summary by Class &amp; Accounts'!X211*W51/(W27+W31)),0,('O4 Summary by Class &amp; Accounts'!X211*W51/(W27+W31)))</f>
        <v>0</v>
      </c>
    </row>
    <row r="22" spans="1:24" s="629" customFormat="1" ht="12.75" x14ac:dyDescent="0.2">
      <c r="A22" s="761"/>
      <c r="B22" s="772" t="s">
        <v>1599</v>
      </c>
      <c r="C22" s="777">
        <f t="shared" si="0"/>
        <v>511445.89562434709</v>
      </c>
      <c r="D22" s="776">
        <f>IF(ISERROR(D51/(D27+D31)*'O1 Revenue to cost|RR'!D38),0,(D51/(D27+D31)*'O1 Revenue to cost|RR'!D38))</f>
        <v>299648.94615849433</v>
      </c>
      <c r="E22" s="776">
        <f>IF(ISERROR(E51/(E27+E31)*'O1 Revenue to cost|RR'!E38),0,(E51/(E27+E31)*'O1 Revenue to cost|RR'!E38))</f>
        <v>68340.286882782326</v>
      </c>
      <c r="F22" s="776">
        <f>IF(ISERROR(F51/(F27+F31)*'O1 Revenue to cost|RR'!F38),0,(F51/(F27+F31)*'O1 Revenue to cost|RR'!F38))</f>
        <v>100205.93526211075</v>
      </c>
      <c r="G22" s="776">
        <f>IF(ISERROR(G51/(G27+G31)*'O1 Revenue to cost|RR'!G38),0,(G51/(G27+G31)*'O1 Revenue to cost|RR'!G38))</f>
        <v>0</v>
      </c>
      <c r="H22" s="776">
        <f>IF(ISERROR(H51/(H27+H31)*'O1 Revenue to cost|RR'!H38),0,(H51/(H27+H31)*'O1 Revenue to cost|RR'!H38))</f>
        <v>5754.2813825870617</v>
      </c>
      <c r="I22" s="776">
        <f>IF(ISERROR(I51/(I27+I31)*'O1 Revenue to cost|RR'!I38),0,(I51/(I27+I31)*'O1 Revenue to cost|RR'!I38))</f>
        <v>0</v>
      </c>
      <c r="J22" s="776">
        <f>IF(ISERROR(J51/(J27+J31)*'O1 Revenue to cost|RR'!J38),0,(J51/(J27+J31)*'O1 Revenue to cost|RR'!J38))</f>
        <v>33547.875743884688</v>
      </c>
      <c r="K22" s="776">
        <f>IF(ISERROR(K51/(K27+K31)*'O1 Revenue to cost|RR'!K38),0,(K51/(K27+K31)*'O1 Revenue to cost|RR'!K38))</f>
        <v>2127.1970885886485</v>
      </c>
      <c r="L22" s="776">
        <f>IF(ISERROR(L51/(L27+L31)*'O1 Revenue to cost|RR'!L38),0,(L51/(L27+L31)*'O1 Revenue to cost|RR'!L38))</f>
        <v>1821.3731058992082</v>
      </c>
      <c r="M22" s="776">
        <f>IF(ISERROR(M51/(M27+M31)*'O1 Revenue to cost|RR'!M38),0,(M51/(M27+M31)*'O1 Revenue to cost|RR'!M38))</f>
        <v>0</v>
      </c>
      <c r="N22" s="776">
        <f>IF(ISERROR(N51/(N27+N31)*'O1 Revenue to cost|RR'!N38),0,(N51/(N27+N31)*'O1 Revenue to cost|RR'!N38))</f>
        <v>0</v>
      </c>
      <c r="O22" s="776">
        <f>IF(ISERROR(O51/(O27+O31)*'O1 Revenue to cost|RR'!O38),0,(O51/(O27+O31)*'O1 Revenue to cost|RR'!O38))</f>
        <v>0</v>
      </c>
      <c r="P22" s="776">
        <f>IF(ISERROR(P51/(P27+P31)*'O1 Revenue to cost|RR'!P38),0,(P51/(P27+P31)*'O1 Revenue to cost|RR'!P38))</f>
        <v>0</v>
      </c>
      <c r="Q22" s="776">
        <f>IF(ISERROR(Q51/(Q27+Q31)*'O1 Revenue to cost|RR'!Q38),0,(Q51/(Q27+Q31)*'O1 Revenue to cost|RR'!Q38))</f>
        <v>0</v>
      </c>
      <c r="R22" s="776">
        <f>IF(ISERROR(R51/(R27+R31)*'O1 Revenue to cost|RR'!R38),0,(R51/(R27+R31)*'O1 Revenue to cost|RR'!R38))</f>
        <v>0</v>
      </c>
      <c r="S22" s="776">
        <f>IF(ISERROR(S51/(S27+S31)*'O1 Revenue to cost|RR'!S38),0,(S51/(S27+S31)*'O1 Revenue to cost|RR'!S38))</f>
        <v>0</v>
      </c>
      <c r="T22" s="776">
        <f>IF(ISERROR(T51/(T27+T31)*'O1 Revenue to cost|RR'!T38),0,(T51/(T27+T31)*'O1 Revenue to cost|RR'!T38))</f>
        <v>0</v>
      </c>
      <c r="U22" s="776">
        <f>IF(ISERROR(U51/(U27+U31)*'O1 Revenue to cost|RR'!U38),0,(U51/(U27+U31)*'O1 Revenue to cost|RR'!U38))</f>
        <v>0</v>
      </c>
      <c r="V22" s="776">
        <f>IF(ISERROR(V51/(V27+V31)*'O1 Revenue to cost|RR'!V38),0,(V51/(V27+V31)*'O1 Revenue to cost|RR'!V38))</f>
        <v>0</v>
      </c>
      <c r="W22" s="664">
        <f>IF(ISERROR(W51/(W27+W31)*'O1 Revenue to cost|RR'!W38),0,(W51/(W27+W31)*'O1 Revenue to cost|RR'!W38))</f>
        <v>0</v>
      </c>
    </row>
    <row r="23" spans="1:24" s="989" customFormat="1" ht="21" customHeight="1" x14ac:dyDescent="0.2">
      <c r="B23" s="911" t="s">
        <v>809</v>
      </c>
      <c r="C23" s="2251">
        <f>IF(SUM(C12:C22)=SUM(D23:W23), SUM(C12:C22), "Error - Please Revise")</f>
        <v>3908181.0715017235</v>
      </c>
      <c r="D23" s="913">
        <f>SUM(D12:D22)</f>
        <v>2276666.4986162791</v>
      </c>
      <c r="E23" s="913">
        <f t="shared" ref="E23:W23" si="5">SUM(E12:E22)</f>
        <v>529562.16737168422</v>
      </c>
      <c r="F23" s="913">
        <f t="shared" si="5"/>
        <v>781125.991034067</v>
      </c>
      <c r="G23" s="913">
        <f t="shared" si="5"/>
        <v>0</v>
      </c>
      <c r="H23" s="913">
        <f t="shared" si="5"/>
        <v>40209.74781847687</v>
      </c>
      <c r="I23" s="913">
        <f t="shared" si="5"/>
        <v>0</v>
      </c>
      <c r="J23" s="913">
        <f t="shared" si="5"/>
        <v>251047.38234786861</v>
      </c>
      <c r="K23" s="913">
        <f t="shared" si="5"/>
        <v>15925.077655093941</v>
      </c>
      <c r="L23" s="913">
        <f t="shared" si="5"/>
        <v>13644.206658253375</v>
      </c>
      <c r="M23" s="913">
        <f t="shared" si="5"/>
        <v>0</v>
      </c>
      <c r="N23" s="913">
        <f t="shared" si="5"/>
        <v>0</v>
      </c>
      <c r="O23" s="913">
        <f t="shared" si="5"/>
        <v>0</v>
      </c>
      <c r="P23" s="913">
        <f t="shared" si="5"/>
        <v>0</v>
      </c>
      <c r="Q23" s="913">
        <f t="shared" si="5"/>
        <v>0</v>
      </c>
      <c r="R23" s="913">
        <f t="shared" si="5"/>
        <v>0</v>
      </c>
      <c r="S23" s="913">
        <f t="shared" si="5"/>
        <v>0</v>
      </c>
      <c r="T23" s="913">
        <f t="shared" si="5"/>
        <v>0</v>
      </c>
      <c r="U23" s="913">
        <f t="shared" si="5"/>
        <v>0</v>
      </c>
      <c r="V23" s="913">
        <f t="shared" si="5"/>
        <v>0</v>
      </c>
      <c r="W23" s="914">
        <f t="shared" si="5"/>
        <v>0</v>
      </c>
      <c r="X23" s="990"/>
    </row>
    <row r="24" spans="1:24" s="543" customFormat="1" ht="12.75" x14ac:dyDescent="0.2">
      <c r="B24" s="779"/>
      <c r="C24" s="777"/>
      <c r="D24" s="776"/>
      <c r="E24" s="776"/>
      <c r="F24" s="776"/>
      <c r="G24" s="776"/>
      <c r="H24" s="776"/>
      <c r="I24" s="776"/>
      <c r="J24" s="776"/>
      <c r="K24" s="776"/>
      <c r="L24" s="776"/>
      <c r="M24" s="776"/>
      <c r="N24" s="776"/>
      <c r="O24" s="776"/>
      <c r="P24" s="776"/>
      <c r="Q24" s="776"/>
      <c r="R24" s="776"/>
      <c r="S24" s="776"/>
      <c r="T24" s="776"/>
      <c r="U24" s="776"/>
      <c r="V24" s="776"/>
      <c r="W24" s="664"/>
      <c r="X24" s="629"/>
    </row>
    <row r="25" spans="1:24" s="543" customFormat="1" ht="12.75" x14ac:dyDescent="0.2">
      <c r="B25" s="779" t="s">
        <v>353</v>
      </c>
      <c r="C25" s="777">
        <f>SUM(D25:W25)</f>
        <v>22520169.509999994</v>
      </c>
      <c r="D25" s="776">
        <f>SUM('O4 Summary by Class &amp; Accounts'!E61:E74)+SUM('O4 Summary by Class &amp; Accounts'!E75:E77)+SUM('O4 Summary by Class &amp; Accounts'!E78) +SUM('O4 Summary by Class &amp; Accounts'!E80:E81)</f>
        <v>11735301.881106993</v>
      </c>
      <c r="E25" s="776">
        <f>SUM('O4 Summary by Class &amp; Accounts'!F61:F74)+SUM('O4 Summary by Class &amp; Accounts'!F75:F77)+SUM('O4 Summary by Class &amp; Accounts'!F78) +SUM('O4 Summary by Class &amp; Accounts'!F80:F81)</f>
        <v>2957820.3709128052</v>
      </c>
      <c r="F25" s="776">
        <f>SUM('O4 Summary by Class &amp; Accounts'!G61:G74)+SUM('O4 Summary by Class &amp; Accounts'!G75:G77)+SUM('O4 Summary by Class &amp; Accounts'!G78) +SUM('O4 Summary by Class &amp; Accounts'!G80:G81)</f>
        <v>3552656.923618691</v>
      </c>
      <c r="G25" s="776">
        <f>SUM('O4 Summary by Class &amp; Accounts'!H61:H74)+SUM('O4 Summary by Class &amp; Accounts'!H75:H77)+SUM('O4 Summary by Class &amp; Accounts'!H78) +SUM('O4 Summary by Class &amp; Accounts'!H80:H81)</f>
        <v>0</v>
      </c>
      <c r="H25" s="776">
        <f>SUM('O4 Summary by Class &amp; Accounts'!I61:I74)+SUM('O4 Summary by Class &amp; Accounts'!I75:I77)+SUM('O4 Summary by Class &amp; Accounts'!I78) +SUM('O4 Summary by Class &amp; Accounts'!I80:I81)</f>
        <v>1299611.0554555212</v>
      </c>
      <c r="I25" s="776">
        <f>SUM('O4 Summary by Class &amp; Accounts'!J61:J74)+SUM('O4 Summary by Class &amp; Accounts'!J75:J77)+SUM('O4 Summary by Class &amp; Accounts'!J78) +SUM('O4 Summary by Class &amp; Accounts'!J80:J81)</f>
        <v>1704029.3149097268</v>
      </c>
      <c r="J25" s="776">
        <f>SUM('O4 Summary by Class &amp; Accounts'!K61:K74)+SUM('O4 Summary by Class &amp; Accounts'!K75:K77)+SUM('O4 Summary by Class &amp; Accounts'!K78) +SUM('O4 Summary by Class &amp; Accounts'!K80:K81)</f>
        <v>1136971.7509945014</v>
      </c>
      <c r="K25" s="776">
        <f>SUM('O4 Summary by Class &amp; Accounts'!L61:L74)+SUM('O4 Summary by Class &amp; Accounts'!L75:L77)+SUM('O4 Summary by Class &amp; Accounts'!L78) +SUM('O4 Summary by Class &amp; Accounts'!L80:L81)</f>
        <v>71836.960562866749</v>
      </c>
      <c r="L25" s="776">
        <f>SUM('O4 Summary by Class &amp; Accounts'!M61:M74)+SUM('O4 Summary by Class &amp; Accounts'!M75:M77)+SUM('O4 Summary by Class &amp; Accounts'!M78) +SUM('O4 Summary by Class &amp; Accounts'!M80:M81)</f>
        <v>61941.252438891141</v>
      </c>
      <c r="M25" s="776">
        <f>SUM('O4 Summary by Class &amp; Accounts'!N61:N74)+SUM('O4 Summary by Class &amp; Accounts'!N75:N77)+SUM('O4 Summary by Class &amp; Accounts'!N78) +SUM('O4 Summary by Class &amp; Accounts'!N80:N81)</f>
        <v>0</v>
      </c>
      <c r="N25" s="776">
        <f>SUM('O4 Summary by Class &amp; Accounts'!O61:O74)+SUM('O4 Summary by Class &amp; Accounts'!O75:O77)+SUM('O4 Summary by Class &amp; Accounts'!O78) +SUM('O4 Summary by Class &amp; Accounts'!O80:O81)</f>
        <v>0</v>
      </c>
      <c r="O25" s="776">
        <f>SUM('O4 Summary by Class &amp; Accounts'!P61:P74)+SUM('O4 Summary by Class &amp; Accounts'!P75:P77)+SUM('O4 Summary by Class &amp; Accounts'!P78) +SUM('O4 Summary by Class &amp; Accounts'!P80:P81)</f>
        <v>0</v>
      </c>
      <c r="P25" s="776">
        <f>SUM('O4 Summary by Class &amp; Accounts'!Q61:Q74)+SUM('O4 Summary by Class &amp; Accounts'!Q75:Q77)+SUM('O4 Summary by Class &amp; Accounts'!Q78) +SUM('O4 Summary by Class &amp; Accounts'!Q80:Q81)</f>
        <v>0</v>
      </c>
      <c r="Q25" s="776">
        <f>SUM('O4 Summary by Class &amp; Accounts'!R61:R74)+SUM('O4 Summary by Class &amp; Accounts'!R75:R77)+SUM('O4 Summary by Class &amp; Accounts'!R78) +SUM('O4 Summary by Class &amp; Accounts'!R80:R81)</f>
        <v>0</v>
      </c>
      <c r="R25" s="776">
        <f>SUM('O4 Summary by Class &amp; Accounts'!S61:S74)+SUM('O4 Summary by Class &amp; Accounts'!S75:S77)+SUM('O4 Summary by Class &amp; Accounts'!S78) +SUM('O4 Summary by Class &amp; Accounts'!S80:S81)</f>
        <v>0</v>
      </c>
      <c r="S25" s="776">
        <f>SUM('O4 Summary by Class &amp; Accounts'!T61:T74)+SUM('O4 Summary by Class &amp; Accounts'!T75:T77)+SUM('O4 Summary by Class &amp; Accounts'!T78) +SUM('O4 Summary by Class &amp; Accounts'!T80:T81)</f>
        <v>0</v>
      </c>
      <c r="T25" s="776">
        <f>SUM('O4 Summary by Class &amp; Accounts'!U61:U74)+SUM('O4 Summary by Class &amp; Accounts'!U75:U77)+SUM('O4 Summary by Class &amp; Accounts'!U78) +SUM('O4 Summary by Class &amp; Accounts'!U80:U81)</f>
        <v>0</v>
      </c>
      <c r="U25" s="776">
        <f>SUM('O4 Summary by Class &amp; Accounts'!V61:V74)+SUM('O4 Summary by Class &amp; Accounts'!V75:V77)+SUM('O4 Summary by Class &amp; Accounts'!V78) +SUM('O4 Summary by Class &amp; Accounts'!V80:V81)</f>
        <v>0</v>
      </c>
      <c r="V25" s="776">
        <f>SUM('O4 Summary by Class &amp; Accounts'!W61:W74)+SUM('O4 Summary by Class &amp; Accounts'!W75:W77)+SUM('O4 Summary by Class &amp; Accounts'!W78) +SUM('O4 Summary by Class &amp; Accounts'!W80:W81)</f>
        <v>0</v>
      </c>
      <c r="W25" s="664">
        <f>SUM('O4 Summary by Class &amp; Accounts'!X61:X74)+SUM('O4 Summary by Class &amp; Accounts'!X75:X77)+SUM('O4 Summary by Class &amp; Accounts'!X78) +SUM('O4 Summary by Class &amp; Accounts'!X80:X81)</f>
        <v>0</v>
      </c>
      <c r="X25" s="629"/>
    </row>
    <row r="26" spans="1:24" s="543" customFormat="1" ht="12.75" x14ac:dyDescent="0.2">
      <c r="B26" s="779" t="s">
        <v>354</v>
      </c>
      <c r="C26" s="777">
        <f>SUM(D26:W26)</f>
        <v>-5033997.5</v>
      </c>
      <c r="D26" s="776">
        <f>'O7 Amortization'!AW81+'O7 Amortization'!AW152+'O7 Amortization'!AW223+'O7 Amortization'!AW294</f>
        <v>-2623225.3849157603</v>
      </c>
      <c r="E26" s="776">
        <f>'O7 Amortization'!AX81+'O7 Amortization'!AX152+'O7 Amortization'!AX223+'O7 Amortization'!AX294</f>
        <v>-661169.99456919893</v>
      </c>
      <c r="F26" s="776">
        <f>'O7 Amortization'!AY81+'O7 Amortization'!AY152+'O7 Amortization'!AY223+'O7 Amortization'!AY294</f>
        <v>-794135.49990877404</v>
      </c>
      <c r="G26" s="776">
        <f>'O7 Amortization'!AZ81+'O7 Amortization'!AZ152+'O7 Amortization'!AZ223+'O7 Amortization'!AZ294</f>
        <v>0</v>
      </c>
      <c r="H26" s="776">
        <f>'O7 Amortization'!BA81+'O7 Amortization'!BA152+'O7 Amortization'!BA223+'O7 Amortization'!BA294</f>
        <v>-290505.7531307835</v>
      </c>
      <c r="I26" s="776">
        <f>'O7 Amortization'!BB81+'O7 Amortization'!BB152+'O7 Amortization'!BB223+'O7 Amortization'!BB294</f>
        <v>-380906.51615092042</v>
      </c>
      <c r="J26" s="776">
        <f>'O7 Amortization'!BC81+'O7 Amortization'!BC152+'O7 Amortization'!BC223+'O7 Amortization'!BC294</f>
        <v>-254150.52713237519</v>
      </c>
      <c r="K26" s="776">
        <f>'O7 Amortization'!BD81+'O7 Amortization'!BD152+'O7 Amortization'!BD223+'O7 Amortization'!BD294</f>
        <v>-16057.919977933141</v>
      </c>
      <c r="L26" s="776">
        <f>'O7 Amortization'!BE81+'O7 Amortization'!BE152+'O7 Amortization'!BE223+'O7 Amortization'!BE294</f>
        <v>-13845.904214255042</v>
      </c>
      <c r="M26" s="776">
        <f>'O7 Amortization'!BF81+'O7 Amortization'!BF152+'O7 Amortization'!BF223+'O7 Amortization'!BF294</f>
        <v>0</v>
      </c>
      <c r="N26" s="776">
        <f>'O7 Amortization'!BG81+'O7 Amortization'!BG152+'O7 Amortization'!BG223+'O7 Amortization'!BG294</f>
        <v>0</v>
      </c>
      <c r="O26" s="776">
        <f>'O7 Amortization'!BH81+'O7 Amortization'!BH152+'O7 Amortization'!BH223+'O7 Amortization'!BH294</f>
        <v>0</v>
      </c>
      <c r="P26" s="776">
        <f>'O7 Amortization'!BI81+'O7 Amortization'!BI152+'O7 Amortization'!BI223+'O7 Amortization'!BI294</f>
        <v>0</v>
      </c>
      <c r="Q26" s="776">
        <f>'O7 Amortization'!BJ81+'O7 Amortization'!BJ152+'O7 Amortization'!BJ223+'O7 Amortization'!BJ294</f>
        <v>0</v>
      </c>
      <c r="R26" s="776">
        <f>'O7 Amortization'!BK81+'O7 Amortization'!BK152+'O7 Amortization'!BK223+'O7 Amortization'!BK294</f>
        <v>0</v>
      </c>
      <c r="S26" s="776">
        <f>'O7 Amortization'!BL81+'O7 Amortization'!BL152+'O7 Amortization'!BL223+'O7 Amortization'!BL294</f>
        <v>0</v>
      </c>
      <c r="T26" s="776">
        <f>'O7 Amortization'!BM81+'O7 Amortization'!BM152+'O7 Amortization'!BM223+'O7 Amortization'!BM294</f>
        <v>0</v>
      </c>
      <c r="U26" s="776">
        <f>'O7 Amortization'!BN81+'O7 Amortization'!BN152+'O7 Amortization'!BN223+'O7 Amortization'!BN294</f>
        <v>0</v>
      </c>
      <c r="V26" s="776">
        <f>'O7 Amortization'!BO81+'O7 Amortization'!BO152+'O7 Amortization'!BO223+'O7 Amortization'!BO294</f>
        <v>0</v>
      </c>
      <c r="W26" s="664">
        <f>'O7 Amortization'!BP81+'O7 Amortization'!BP152+'O7 Amortization'!BP223+'O7 Amortization'!BP294</f>
        <v>0</v>
      </c>
      <c r="X26" s="629"/>
    </row>
    <row r="27" spans="1:24" s="543" customFormat="1" ht="12.75" x14ac:dyDescent="0.2">
      <c r="B27" s="779" t="s">
        <v>355</v>
      </c>
      <c r="C27" s="777">
        <f>SUM(D27:W27)</f>
        <v>17486172.009999994</v>
      </c>
      <c r="D27" s="776">
        <f>D25+D26</f>
        <v>9112076.4961912334</v>
      </c>
      <c r="E27" s="776">
        <f t="shared" ref="E27:W27" si="6">E25+E26</f>
        <v>2296650.376343606</v>
      </c>
      <c r="F27" s="776">
        <f t="shared" si="6"/>
        <v>2758521.4237099169</v>
      </c>
      <c r="G27" s="776">
        <f t="shared" si="6"/>
        <v>0</v>
      </c>
      <c r="H27" s="776">
        <f t="shared" si="6"/>
        <v>1009105.3023247377</v>
      </c>
      <c r="I27" s="776">
        <f t="shared" si="6"/>
        <v>1323122.7987588064</v>
      </c>
      <c r="J27" s="776">
        <f t="shared" si="6"/>
        <v>882821.22386212624</v>
      </c>
      <c r="K27" s="776">
        <f t="shared" si="6"/>
        <v>55779.040584933609</v>
      </c>
      <c r="L27" s="776">
        <f t="shared" si="6"/>
        <v>48095.348224636095</v>
      </c>
      <c r="M27" s="776">
        <f t="shared" si="6"/>
        <v>0</v>
      </c>
      <c r="N27" s="776">
        <f t="shared" si="6"/>
        <v>0</v>
      </c>
      <c r="O27" s="776">
        <f t="shared" si="6"/>
        <v>0</v>
      </c>
      <c r="P27" s="776">
        <f t="shared" si="6"/>
        <v>0</v>
      </c>
      <c r="Q27" s="776">
        <f t="shared" si="6"/>
        <v>0</v>
      </c>
      <c r="R27" s="776">
        <f t="shared" si="6"/>
        <v>0</v>
      </c>
      <c r="S27" s="776">
        <f t="shared" si="6"/>
        <v>0</v>
      </c>
      <c r="T27" s="776">
        <f t="shared" si="6"/>
        <v>0</v>
      </c>
      <c r="U27" s="776">
        <f t="shared" si="6"/>
        <v>0</v>
      </c>
      <c r="V27" s="776">
        <f t="shared" si="6"/>
        <v>0</v>
      </c>
      <c r="W27" s="664">
        <f t="shared" si="6"/>
        <v>0</v>
      </c>
      <c r="X27" s="629"/>
    </row>
    <row r="28" spans="1:24" s="543" customFormat="1" ht="12.75" x14ac:dyDescent="0.2">
      <c r="B28" s="779"/>
      <c r="C28" s="777"/>
      <c r="D28" s="776"/>
      <c r="E28" s="776"/>
      <c r="F28" s="776"/>
      <c r="G28" s="776"/>
      <c r="H28" s="776"/>
      <c r="I28" s="776"/>
      <c r="J28" s="776"/>
      <c r="K28" s="776"/>
      <c r="L28" s="776"/>
      <c r="M28" s="776"/>
      <c r="N28" s="776"/>
      <c r="O28" s="776"/>
      <c r="P28" s="776"/>
      <c r="Q28" s="776"/>
      <c r="R28" s="776"/>
      <c r="S28" s="776"/>
      <c r="T28" s="776"/>
      <c r="U28" s="776"/>
      <c r="V28" s="776"/>
      <c r="W28" s="664"/>
      <c r="X28" s="629"/>
    </row>
    <row r="29" spans="1:24" s="543" customFormat="1" ht="12.75" x14ac:dyDescent="0.2">
      <c r="B29" s="779" t="s">
        <v>356</v>
      </c>
      <c r="C29" s="777">
        <f>SUM(D29:W29)</f>
        <v>3593731.9999999995</v>
      </c>
      <c r="D29" s="776">
        <f>'O7 Amortization'!AW369+'O7 Amortization'!AW442+'O7 Amortization'!AW516+'O7 Amortization'!AW590</f>
        <v>1872700.3755929719</v>
      </c>
      <c r="E29" s="776">
        <f>'O7 Amortization'!AX369+'O7 Amortization'!AX442+'O7 Amortization'!AX516+'O7 Amortization'!AX590</f>
        <v>472004.16109129088</v>
      </c>
      <c r="F29" s="776">
        <f>'O7 Amortization'!AY369+'O7 Amortization'!AY442+'O7 Amortization'!AY516+'O7 Amortization'!AY590</f>
        <v>566927.2101065123</v>
      </c>
      <c r="G29" s="776">
        <f>'O7 Amortization'!AZ369+'O7 Amortization'!AZ442+'O7 Amortization'!AZ516+'O7 Amortization'!AZ590</f>
        <v>0</v>
      </c>
      <c r="H29" s="776">
        <f>'O7 Amortization'!BA369+'O7 Amortization'!BA442+'O7 Amortization'!BA516+'O7 Amortization'!BA590</f>
        <v>207389.81718012306</v>
      </c>
      <c r="I29" s="776">
        <f>'O7 Amortization'!BB369+'O7 Amortization'!BB442+'O7 Amortization'!BB516+'O7 Amortization'!BB590</f>
        <v>271926.22485412029</v>
      </c>
      <c r="J29" s="776">
        <f>'O7 Amortization'!BC369+'O7 Amortization'!BC442+'O7 Amortization'!BC516+'O7 Amortization'!BC590</f>
        <v>181436.10166125133</v>
      </c>
      <c r="K29" s="776">
        <f>'O7 Amortization'!BD369+'O7 Amortization'!BD442+'O7 Amortization'!BD516+'O7 Amortization'!BD590</f>
        <v>11463.625255701389</v>
      </c>
      <c r="L29" s="776">
        <f>'O7 Amortization'!BE369+'O7 Amortization'!BE442+'O7 Amortization'!BE516+'O7 Amortization'!BE590</f>
        <v>9884.484258028182</v>
      </c>
      <c r="M29" s="776">
        <f>'O7 Amortization'!BF369+'O7 Amortization'!BF442+'O7 Amortization'!BF516+'O7 Amortization'!BF590</f>
        <v>0</v>
      </c>
      <c r="N29" s="776">
        <f>'O7 Amortization'!BG369+'O7 Amortization'!BG442+'O7 Amortization'!BG516+'O7 Amortization'!BG590</f>
        <v>0</v>
      </c>
      <c r="O29" s="776">
        <f>'O7 Amortization'!BH369+'O7 Amortization'!BH442+'O7 Amortization'!BH516+'O7 Amortization'!BH590</f>
        <v>0</v>
      </c>
      <c r="P29" s="776">
        <f>'O7 Amortization'!BI369+'O7 Amortization'!BI442+'O7 Amortization'!BI516+'O7 Amortization'!BI590</f>
        <v>0</v>
      </c>
      <c r="Q29" s="776">
        <f>'O7 Amortization'!BJ369+'O7 Amortization'!BJ442+'O7 Amortization'!BJ516+'O7 Amortization'!BJ590</f>
        <v>0</v>
      </c>
      <c r="R29" s="776">
        <f>'O7 Amortization'!BK369+'O7 Amortization'!BK442+'O7 Amortization'!BK516+'O7 Amortization'!BK590</f>
        <v>0</v>
      </c>
      <c r="S29" s="776">
        <f>'O7 Amortization'!BL369+'O7 Amortization'!BL442+'O7 Amortization'!BL516+'O7 Amortization'!BL590</f>
        <v>0</v>
      </c>
      <c r="T29" s="776">
        <f>'O7 Amortization'!BM369+'O7 Amortization'!BM442+'O7 Amortization'!BM516+'O7 Amortization'!BM590</f>
        <v>0</v>
      </c>
      <c r="U29" s="776">
        <f>'O7 Amortization'!BN369+'O7 Amortization'!BN442+'O7 Amortization'!BN516+'O7 Amortization'!BN590</f>
        <v>0</v>
      </c>
      <c r="V29" s="776">
        <f>'O7 Amortization'!BO369+'O7 Amortization'!BO442+'O7 Amortization'!BO516+'O7 Amortization'!BO590</f>
        <v>0</v>
      </c>
      <c r="W29" s="664">
        <f>'O7 Amortization'!BP369+'O7 Amortization'!BP442+'O7 Amortization'!BP516+'O7 Amortization'!BP590</f>
        <v>0</v>
      </c>
      <c r="X29" s="629"/>
    </row>
    <row r="30" spans="1:24" s="543" customFormat="1" ht="12.75" x14ac:dyDescent="0.2">
      <c r="B30" s="779"/>
      <c r="C30" s="777"/>
      <c r="D30" s="776"/>
      <c r="E30" s="776"/>
      <c r="F30" s="776"/>
      <c r="G30" s="776"/>
      <c r="H30" s="776"/>
      <c r="I30" s="776"/>
      <c r="J30" s="776"/>
      <c r="K30" s="776"/>
      <c r="L30" s="776"/>
      <c r="M30" s="776"/>
      <c r="N30" s="776"/>
      <c r="O30" s="776"/>
      <c r="P30" s="776"/>
      <c r="Q30" s="776"/>
      <c r="R30" s="776"/>
      <c r="S30" s="776"/>
      <c r="T30" s="776"/>
      <c r="U30" s="776"/>
      <c r="V30" s="776"/>
      <c r="W30" s="664"/>
      <c r="X30" s="629"/>
    </row>
    <row r="31" spans="1:24" s="543" customFormat="1" ht="12.75" x14ac:dyDescent="0.2">
      <c r="B31" s="959" t="s">
        <v>1288</v>
      </c>
      <c r="C31" s="925">
        <f>SUM(D31:W31)</f>
        <v>35601674.904569052</v>
      </c>
      <c r="D31" s="928">
        <f>'O6 Source Data for E2'!D104</f>
        <v>18508596.685918555</v>
      </c>
      <c r="E31" s="928">
        <f>'O6 Source Data for E2'!E104</f>
        <v>4688326.6942170234</v>
      </c>
      <c r="F31" s="928">
        <f>'O6 Source Data for E2'!F104</f>
        <v>5603868.236392078</v>
      </c>
      <c r="G31" s="928">
        <f>'O6 Source Data for E2'!G104</f>
        <v>0</v>
      </c>
      <c r="H31" s="928">
        <f>'O6 Source Data for E2'!H104</f>
        <v>2075633.1497225782</v>
      </c>
      <c r="I31" s="928">
        <f>'O6 Source Data for E2'!I104</f>
        <v>2727013.9396155076</v>
      </c>
      <c r="J31" s="928">
        <f>'O6 Source Data for E2'!J104</f>
        <v>1787771.0500675123</v>
      </c>
      <c r="K31" s="928">
        <f>'O6 Source Data for E2'!K104</f>
        <v>112954.82486797767</v>
      </c>
      <c r="L31" s="928">
        <f>'O6 Source Data for E2'!L104</f>
        <v>97510.32376781627</v>
      </c>
      <c r="M31" s="928">
        <f>'O6 Source Data for E2'!M104</f>
        <v>0</v>
      </c>
      <c r="N31" s="928">
        <f>'O6 Source Data for E2'!N104</f>
        <v>0</v>
      </c>
      <c r="O31" s="928">
        <f>'O6 Source Data for E2'!O104</f>
        <v>0</v>
      </c>
      <c r="P31" s="928">
        <f>'O6 Source Data for E2'!P104</f>
        <v>0</v>
      </c>
      <c r="Q31" s="928">
        <f>'O6 Source Data for E2'!Q104</f>
        <v>0</v>
      </c>
      <c r="R31" s="928">
        <f>'O6 Source Data for E2'!R104</f>
        <v>0</v>
      </c>
      <c r="S31" s="928">
        <f>'O6 Source Data for E2'!S104</f>
        <v>0</v>
      </c>
      <c r="T31" s="928">
        <f>'O6 Source Data for E2'!T104</f>
        <v>0</v>
      </c>
      <c r="U31" s="928">
        <f>'O6 Source Data for E2'!U104</f>
        <v>0</v>
      </c>
      <c r="V31" s="928">
        <f>'O6 Source Data for E2'!V104</f>
        <v>0</v>
      </c>
      <c r="W31" s="929">
        <f>'O6 Source Data for E2'!W104</f>
        <v>0</v>
      </c>
      <c r="X31" s="629"/>
    </row>
    <row r="32" spans="1:24" s="543" customFormat="1" ht="12.75" x14ac:dyDescent="0.2">
      <c r="B32" s="779"/>
      <c r="C32" s="777"/>
      <c r="D32" s="776"/>
      <c r="E32" s="776"/>
      <c r="F32" s="776"/>
      <c r="G32" s="776"/>
      <c r="H32" s="776"/>
      <c r="I32" s="776"/>
      <c r="J32" s="776"/>
      <c r="K32" s="776"/>
      <c r="L32" s="776"/>
      <c r="M32" s="776"/>
      <c r="N32" s="776"/>
      <c r="O32" s="776"/>
      <c r="P32" s="776"/>
      <c r="Q32" s="776"/>
      <c r="R32" s="776"/>
      <c r="S32" s="776"/>
      <c r="T32" s="776"/>
      <c r="U32" s="776"/>
      <c r="V32" s="776"/>
      <c r="W32" s="664"/>
      <c r="X32" s="629"/>
    </row>
    <row r="33" spans="1:24" s="543" customFormat="1" ht="12.75" x14ac:dyDescent="0.2">
      <c r="B33" s="959" t="s">
        <v>362</v>
      </c>
      <c r="C33" s="925">
        <f>SUM(D33:W33)</f>
        <v>7637260.9999999991</v>
      </c>
      <c r="D33" s="928">
        <f>SUM('O4 Summary by Class &amp; Accounts'!E174:E203) + 'O4 Summary by Class &amp; Accounts'!E212+ SUM('O4 Summary by Class &amp; Accounts'!E214:E217)</f>
        <v>4944484.5893279528</v>
      </c>
      <c r="E33" s="928">
        <f>SUM('O4 Summary by Class &amp; Accounts'!F174:F203) + 'O4 Summary by Class &amp; Accounts'!F212+ SUM('O4 Summary by Class &amp; Accounts'!F214:F217)</f>
        <v>905064.79874957597</v>
      </c>
      <c r="F33" s="928">
        <f>SUM('O4 Summary by Class &amp; Accounts'!G174:G203) + 'O4 Summary by Class &amp; Accounts'!G212+ SUM('O4 Summary by Class &amp; Accounts'!G214:G217)</f>
        <v>861037.83177586552</v>
      </c>
      <c r="G33" s="928">
        <f>SUM('O4 Summary by Class &amp; Accounts'!H174:H203) + 'O4 Summary by Class &amp; Accounts'!H212+ SUM('O4 Summary by Class &amp; Accounts'!H214:H217)</f>
        <v>0</v>
      </c>
      <c r="H33" s="928">
        <f>SUM('O4 Summary by Class &amp; Accounts'!I174:I203) + 'O4 Summary by Class &amp; Accounts'!I212+ SUM('O4 Summary by Class &amp; Accounts'!I214:I217)</f>
        <v>270941.93120380113</v>
      </c>
      <c r="I33" s="928">
        <f>SUM('O4 Summary by Class &amp; Accounts'!J174:J203) + 'O4 Summary by Class &amp; Accounts'!J212+ SUM('O4 Summary by Class &amp; Accounts'!J214:J217)</f>
        <v>339534.9485315393</v>
      </c>
      <c r="J33" s="928">
        <f>SUM('O4 Summary by Class &amp; Accounts'!K174:K203) + 'O4 Summary by Class &amp; Accounts'!K212+ SUM('O4 Summary by Class &amp; Accounts'!K214:K217)</f>
        <v>253791.26018989593</v>
      </c>
      <c r="K33" s="928">
        <f>SUM('O4 Summary by Class &amp; Accounts'!L174:L203) + 'O4 Summary by Class &amp; Accounts'!L212+ SUM('O4 Summary by Class &amp; Accounts'!L214:L217)</f>
        <v>16689.889571257147</v>
      </c>
      <c r="L33" s="928">
        <f>SUM('O4 Summary by Class &amp; Accounts'!M174:M203) + 'O4 Summary by Class &amp; Accounts'!M212+ SUM('O4 Summary by Class &amp; Accounts'!M214:M217)</f>
        <v>45715.750650111608</v>
      </c>
      <c r="M33" s="928">
        <f>SUM('O4 Summary by Class &amp; Accounts'!N174:N203) + 'O4 Summary by Class &amp; Accounts'!N212+ SUM('O4 Summary by Class &amp; Accounts'!N214:N217)</f>
        <v>0</v>
      </c>
      <c r="N33" s="928">
        <f>SUM('O4 Summary by Class &amp; Accounts'!O174:O203) + 'O4 Summary by Class &amp; Accounts'!O212+ SUM('O4 Summary by Class &amp; Accounts'!O214:O217)</f>
        <v>0</v>
      </c>
      <c r="O33" s="928">
        <f>SUM('O4 Summary by Class &amp; Accounts'!P174:P203) + 'O4 Summary by Class &amp; Accounts'!P212+ SUM('O4 Summary by Class &amp; Accounts'!P214:P217)</f>
        <v>0</v>
      </c>
      <c r="P33" s="928">
        <f>SUM('O4 Summary by Class &amp; Accounts'!Q174:Q203) + 'O4 Summary by Class &amp; Accounts'!Q212+ SUM('O4 Summary by Class &amp; Accounts'!Q214:Q217)</f>
        <v>0</v>
      </c>
      <c r="Q33" s="928">
        <f>SUM('O4 Summary by Class &amp; Accounts'!R174:R203) + 'O4 Summary by Class &amp; Accounts'!R212+ SUM('O4 Summary by Class &amp; Accounts'!R214:R217)</f>
        <v>0</v>
      </c>
      <c r="R33" s="928">
        <f>SUM('O4 Summary by Class &amp; Accounts'!S174:S203) + 'O4 Summary by Class &amp; Accounts'!S212+ SUM('O4 Summary by Class &amp; Accounts'!S214:S217)</f>
        <v>0</v>
      </c>
      <c r="S33" s="928">
        <f>SUM('O4 Summary by Class &amp; Accounts'!T174:T203) + 'O4 Summary by Class &amp; Accounts'!T212+ SUM('O4 Summary by Class &amp; Accounts'!T214:T217)</f>
        <v>0</v>
      </c>
      <c r="T33" s="928">
        <f>SUM('O4 Summary by Class &amp; Accounts'!U174:U203) + 'O4 Summary by Class &amp; Accounts'!U212+ SUM('O4 Summary by Class &amp; Accounts'!U214:U217)</f>
        <v>0</v>
      </c>
      <c r="U33" s="928">
        <f>SUM('O4 Summary by Class &amp; Accounts'!V174:V203) + 'O4 Summary by Class &amp; Accounts'!V212+ SUM('O4 Summary by Class &amp; Accounts'!V214:V217)</f>
        <v>0</v>
      </c>
      <c r="V33" s="928">
        <f>SUM('O4 Summary by Class &amp; Accounts'!W174:W203) + 'O4 Summary by Class &amp; Accounts'!W212+ SUM('O4 Summary by Class &amp; Accounts'!W214:W217)</f>
        <v>0</v>
      </c>
      <c r="W33" s="929">
        <f>SUM('O4 Summary by Class &amp; Accounts'!X174:X203) + 'O4 Summary by Class &amp; Accounts'!X212+ SUM('O4 Summary by Class &amp; Accounts'!X214:X217)</f>
        <v>0</v>
      </c>
      <c r="X33" s="629"/>
    </row>
    <row r="34" spans="1:24" s="543" customFormat="1" ht="12.75" x14ac:dyDescent="0.2">
      <c r="B34" s="661"/>
      <c r="C34" s="803"/>
      <c r="D34" s="599"/>
      <c r="E34" s="599"/>
      <c r="F34" s="599"/>
      <c r="G34" s="599"/>
      <c r="H34" s="599"/>
      <c r="I34" s="599"/>
      <c r="J34" s="599"/>
      <c r="K34" s="599"/>
      <c r="L34" s="599"/>
      <c r="M34" s="599"/>
      <c r="N34" s="599"/>
      <c r="O34" s="599"/>
      <c r="P34" s="599"/>
      <c r="Q34" s="599"/>
      <c r="R34" s="599"/>
      <c r="S34" s="599"/>
      <c r="T34" s="599"/>
      <c r="U34" s="599"/>
      <c r="V34" s="599"/>
      <c r="W34" s="804"/>
      <c r="X34" s="629"/>
    </row>
    <row r="35" spans="1:24" s="543" customFormat="1" ht="12.75" x14ac:dyDescent="0.2">
      <c r="B35" s="959" t="s">
        <v>357</v>
      </c>
      <c r="C35" s="925">
        <f>SUM(D35:W35)</f>
        <v>5665481.0000000009</v>
      </c>
      <c r="D35" s="928">
        <f>'O6 Source Data for E2'!D165</f>
        <v>3717756.1828813753</v>
      </c>
      <c r="E35" s="928">
        <f>'O6 Source Data for E2'!E165</f>
        <v>666293.00717512902</v>
      </c>
      <c r="F35" s="928">
        <f>'O6 Source Data for E2'!F165</f>
        <v>621117.05053232459</v>
      </c>
      <c r="G35" s="928">
        <f>'O6 Source Data for E2'!G165</f>
        <v>0</v>
      </c>
      <c r="H35" s="928">
        <f>'O6 Source Data for E2'!H165</f>
        <v>192152.19863129815</v>
      </c>
      <c r="I35" s="928">
        <f>'O6 Source Data for E2'!I165</f>
        <v>239449.79751381671</v>
      </c>
      <c r="J35" s="928">
        <f>'O6 Source Data for E2'!J165</f>
        <v>181537.57117094265</v>
      </c>
      <c r="K35" s="928">
        <f>'O6 Source Data for E2'!K165</f>
        <v>11989.361762252292</v>
      </c>
      <c r="L35" s="928">
        <f>'O6 Source Data for E2'!L165</f>
        <v>35185.830332861842</v>
      </c>
      <c r="M35" s="928">
        <f>'O6 Source Data for E2'!M165</f>
        <v>0</v>
      </c>
      <c r="N35" s="928">
        <f>'O6 Source Data for E2'!N165</f>
        <v>0</v>
      </c>
      <c r="O35" s="928">
        <f>'O6 Source Data for E2'!O165</f>
        <v>0</v>
      </c>
      <c r="P35" s="928">
        <f>'O6 Source Data for E2'!P165</f>
        <v>0</v>
      </c>
      <c r="Q35" s="928">
        <f>'O6 Source Data for E2'!Q165</f>
        <v>0</v>
      </c>
      <c r="R35" s="928">
        <f>'O6 Source Data for E2'!R165</f>
        <v>0</v>
      </c>
      <c r="S35" s="928">
        <f>'O6 Source Data for E2'!S165</f>
        <v>0</v>
      </c>
      <c r="T35" s="928">
        <f>'O6 Source Data for E2'!T165</f>
        <v>0</v>
      </c>
      <c r="U35" s="928">
        <f>'O6 Source Data for E2'!U165</f>
        <v>0</v>
      </c>
      <c r="V35" s="928">
        <f>'O6 Source Data for E2'!V165</f>
        <v>0</v>
      </c>
      <c r="W35" s="929">
        <f>'O6 Source Data for E2'!W165</f>
        <v>0</v>
      </c>
      <c r="X35" s="629"/>
    </row>
    <row r="36" spans="1:24" s="543" customFormat="1" ht="12.75" x14ac:dyDescent="0.2">
      <c r="B36" s="779"/>
      <c r="C36" s="777"/>
      <c r="D36" s="776"/>
      <c r="E36" s="776"/>
      <c r="F36" s="776"/>
      <c r="G36" s="776"/>
      <c r="H36" s="776"/>
      <c r="I36" s="776"/>
      <c r="J36" s="776"/>
      <c r="K36" s="776"/>
      <c r="L36" s="776"/>
      <c r="M36" s="776"/>
      <c r="N36" s="776"/>
      <c r="O36" s="776"/>
      <c r="P36" s="776"/>
      <c r="Q36" s="776"/>
      <c r="R36" s="776"/>
      <c r="S36" s="776"/>
      <c r="T36" s="776"/>
      <c r="U36" s="776"/>
      <c r="V36" s="776"/>
      <c r="W36" s="664"/>
      <c r="X36" s="629"/>
    </row>
    <row r="37" spans="1:24" s="543" customFormat="1" ht="12.75" x14ac:dyDescent="0.2">
      <c r="B37" s="906" t="s">
        <v>782</v>
      </c>
      <c r="C37" s="777"/>
      <c r="D37" s="776"/>
      <c r="E37" s="776"/>
      <c r="F37" s="776"/>
      <c r="G37" s="776"/>
      <c r="H37" s="776"/>
      <c r="I37" s="776"/>
      <c r="J37" s="776"/>
      <c r="K37" s="776"/>
      <c r="L37" s="776"/>
      <c r="M37" s="776"/>
      <c r="N37" s="776"/>
      <c r="O37" s="776"/>
      <c r="P37" s="776"/>
      <c r="Q37" s="776"/>
      <c r="R37" s="776"/>
      <c r="S37" s="776"/>
      <c r="T37" s="776"/>
      <c r="U37" s="776"/>
      <c r="V37" s="776"/>
      <c r="W37" s="664"/>
      <c r="X37" s="629"/>
    </row>
    <row r="38" spans="1:24" s="543" customFormat="1" ht="12.75" x14ac:dyDescent="0.2">
      <c r="A38" s="807"/>
      <c r="B38" s="772" t="s">
        <v>778</v>
      </c>
      <c r="C38" s="777">
        <f t="shared" ref="C38:C51" si="7">SUM(D38:W38)</f>
        <v>894014.55395000009</v>
      </c>
      <c r="D38" s="776">
        <f>'O4 Summary by Class &amp; Accounts'!E44</f>
        <v>523790.53431340354</v>
      </c>
      <c r="E38" s="776">
        <f>'O4 Summary by Class &amp; Accounts'!F44</f>
        <v>119459.77398008312</v>
      </c>
      <c r="F38" s="776">
        <f>'O4 Summary by Class &amp; Accounts'!G44</f>
        <v>175161.37148219175</v>
      </c>
      <c r="G38" s="776">
        <f>'O4 Summary by Class &amp; Accounts'!H44</f>
        <v>0</v>
      </c>
      <c r="H38" s="776">
        <f>'O4 Summary by Class &amp; Accounts'!I44</f>
        <v>10058.564058425625</v>
      </c>
      <c r="I38" s="776">
        <f>'O4 Summary by Class &amp; Accounts'!J44</f>
        <v>0</v>
      </c>
      <c r="J38" s="776">
        <f>'O4 Summary by Class &amp; Accounts'!K44</f>
        <v>58642.154381796412</v>
      </c>
      <c r="K38" s="776">
        <f>'O4 Summary by Class &amp; Accounts'!L44</f>
        <v>3718.3701591676013</v>
      </c>
      <c r="L38" s="776">
        <f>'O4 Summary by Class &amp; Accounts'!M44</f>
        <v>3183.7855749320634</v>
      </c>
      <c r="M38" s="776">
        <f>'O4 Summary by Class &amp; Accounts'!N44</f>
        <v>0</v>
      </c>
      <c r="N38" s="776">
        <f>'O4 Summary by Class &amp; Accounts'!O44</f>
        <v>0</v>
      </c>
      <c r="O38" s="776">
        <f>'O4 Summary by Class &amp; Accounts'!P44</f>
        <v>0</v>
      </c>
      <c r="P38" s="776">
        <f>'O4 Summary by Class &amp; Accounts'!Q44</f>
        <v>0</v>
      </c>
      <c r="Q38" s="776">
        <f>'O4 Summary by Class &amp; Accounts'!R44</f>
        <v>0</v>
      </c>
      <c r="R38" s="776">
        <f>'O4 Summary by Class &amp; Accounts'!S44</f>
        <v>0</v>
      </c>
      <c r="S38" s="776">
        <f>'O4 Summary by Class &amp; Accounts'!T44</f>
        <v>0</v>
      </c>
      <c r="T38" s="776">
        <f>'O4 Summary by Class &amp; Accounts'!U44</f>
        <v>0</v>
      </c>
      <c r="U38" s="776">
        <f>'O4 Summary by Class &amp; Accounts'!V44</f>
        <v>0</v>
      </c>
      <c r="V38" s="776">
        <f>'O4 Summary by Class &amp; Accounts'!W44</f>
        <v>0</v>
      </c>
      <c r="W38" s="664">
        <f>'O4 Summary by Class &amp; Accounts'!X44</f>
        <v>0</v>
      </c>
      <c r="X38" s="629"/>
    </row>
    <row r="39" spans="1:24" s="543" customFormat="1" ht="12.75" x14ac:dyDescent="0.2">
      <c r="A39" s="761"/>
      <c r="B39" s="772" t="s">
        <v>779</v>
      </c>
      <c r="C39" s="777">
        <f t="shared" si="7"/>
        <v>1288353.6900000002</v>
      </c>
      <c r="D39" s="776">
        <f>'O4 Summary by Class &amp; Accounts'!E48</f>
        <v>754828.27957125893</v>
      </c>
      <c r="E39" s="776">
        <f>'O4 Summary by Class &amp; Accounts'!F48</f>
        <v>172152.05270854424</v>
      </c>
      <c r="F39" s="776">
        <f>'O4 Summary by Class &amp; Accounts'!G48</f>
        <v>252422.95922082232</v>
      </c>
      <c r="G39" s="776">
        <f>'O4 Summary by Class &amp; Accounts'!H48</f>
        <v>0</v>
      </c>
      <c r="H39" s="776">
        <f>'O4 Summary by Class &amp; Accounts'!I48</f>
        <v>14495.276462242909</v>
      </c>
      <c r="I39" s="776">
        <f>'O4 Summary by Class &amp; Accounts'!J48</f>
        <v>0</v>
      </c>
      <c r="J39" s="776">
        <f>'O4 Summary by Class &amp; Accounts'!K48</f>
        <v>84508.507891206536</v>
      </c>
      <c r="K39" s="776">
        <f>'O4 Summary by Class &amp; Accounts'!L48</f>
        <v>5358.4988009237613</v>
      </c>
      <c r="L39" s="776">
        <f>'O4 Summary by Class &amp; Accounts'!M48</f>
        <v>4588.1153450013089</v>
      </c>
      <c r="M39" s="776">
        <f>'O4 Summary by Class &amp; Accounts'!N48</f>
        <v>0</v>
      </c>
      <c r="N39" s="776">
        <f>'O4 Summary by Class &amp; Accounts'!O48</f>
        <v>0</v>
      </c>
      <c r="O39" s="776">
        <f>'O4 Summary by Class &amp; Accounts'!P48</f>
        <v>0</v>
      </c>
      <c r="P39" s="776">
        <f>'O4 Summary by Class &amp; Accounts'!Q48</f>
        <v>0</v>
      </c>
      <c r="Q39" s="776">
        <f>'O4 Summary by Class &amp; Accounts'!R48</f>
        <v>0</v>
      </c>
      <c r="R39" s="776">
        <f>'O4 Summary by Class &amp; Accounts'!S48</f>
        <v>0</v>
      </c>
      <c r="S39" s="776">
        <f>'O4 Summary by Class &amp; Accounts'!T48</f>
        <v>0</v>
      </c>
      <c r="T39" s="776">
        <f>'O4 Summary by Class &amp; Accounts'!U48</f>
        <v>0</v>
      </c>
      <c r="U39" s="776">
        <f>'O4 Summary by Class &amp; Accounts'!V48</f>
        <v>0</v>
      </c>
      <c r="V39" s="776">
        <f>'O4 Summary by Class &amp; Accounts'!W48</f>
        <v>0</v>
      </c>
      <c r="W39" s="664">
        <f>'O4 Summary by Class &amp; Accounts'!X48</f>
        <v>0</v>
      </c>
      <c r="X39" s="629"/>
    </row>
    <row r="40" spans="1:24" s="543" customFormat="1" ht="12.75" x14ac:dyDescent="0.2">
      <c r="A40" s="761"/>
      <c r="B40" s="772" t="s">
        <v>1577</v>
      </c>
      <c r="C40" s="777">
        <f t="shared" si="7"/>
        <v>663354.77249999996</v>
      </c>
      <c r="D40" s="776">
        <f>'O4 Summary by Class &amp; Accounts'!E52</f>
        <v>388650.21737280767</v>
      </c>
      <c r="E40" s="776">
        <f>'O4 Summary by Class &amp; Accounts'!F52</f>
        <v>88638.614261185037</v>
      </c>
      <c r="F40" s="776">
        <f>'O4 Summary by Class &amp; Accounts'!G52</f>
        <v>129968.94873464861</v>
      </c>
      <c r="G40" s="776">
        <f>'O4 Summary by Class &amp; Accounts'!H52</f>
        <v>0</v>
      </c>
      <c r="H40" s="776">
        <f>'O4 Summary by Class &amp; Accounts'!I52</f>
        <v>7463.4092288242291</v>
      </c>
      <c r="I40" s="776">
        <f>'O4 Summary by Class &amp; Accounts'!J52</f>
        <v>0</v>
      </c>
      <c r="J40" s="776">
        <f>'O4 Summary by Class &amp; Accounts'!K52</f>
        <v>43512.214434287656</v>
      </c>
      <c r="K40" s="776">
        <f>'O4 Summary by Class &amp; Accounts'!L52</f>
        <v>2759.0139110233804</v>
      </c>
      <c r="L40" s="776">
        <f>'O4 Summary by Class &amp; Accounts'!M52</f>
        <v>2362.3545572234143</v>
      </c>
      <c r="M40" s="776">
        <f>'O4 Summary by Class &amp; Accounts'!N52</f>
        <v>0</v>
      </c>
      <c r="N40" s="776">
        <f>'O4 Summary by Class &amp; Accounts'!O52</f>
        <v>0</v>
      </c>
      <c r="O40" s="776">
        <f>'O4 Summary by Class &amp; Accounts'!P52</f>
        <v>0</v>
      </c>
      <c r="P40" s="776">
        <f>'O4 Summary by Class &amp; Accounts'!Q52</f>
        <v>0</v>
      </c>
      <c r="Q40" s="776">
        <f>'O4 Summary by Class &amp; Accounts'!R52</f>
        <v>0</v>
      </c>
      <c r="R40" s="776">
        <f>'O4 Summary by Class &amp; Accounts'!S52</f>
        <v>0</v>
      </c>
      <c r="S40" s="776">
        <f>'O4 Summary by Class &amp; Accounts'!T52</f>
        <v>0</v>
      </c>
      <c r="T40" s="776">
        <f>'O4 Summary by Class &amp; Accounts'!U52</f>
        <v>0</v>
      </c>
      <c r="U40" s="776">
        <f>'O4 Summary by Class &amp; Accounts'!V52</f>
        <v>0</v>
      </c>
      <c r="V40" s="776">
        <f>'O4 Summary by Class &amp; Accounts'!W52</f>
        <v>0</v>
      </c>
      <c r="W40" s="664">
        <f>'O4 Summary by Class &amp; Accounts'!X52</f>
        <v>0</v>
      </c>
      <c r="X40" s="629"/>
    </row>
    <row r="41" spans="1:24" s="543" customFormat="1" ht="12.75" x14ac:dyDescent="0.2">
      <c r="A41" s="761"/>
      <c r="B41" s="772" t="s">
        <v>781</v>
      </c>
      <c r="C41" s="777">
        <f t="shared" si="7"/>
        <v>5493596.271399999</v>
      </c>
      <c r="D41" s="776">
        <f>'O4 Summary by Class &amp; Accounts'!E56</f>
        <v>3218620.6741100298</v>
      </c>
      <c r="E41" s="776">
        <f>'O4 Summary by Class &amp; Accounts'!F56</f>
        <v>734063.85390452424</v>
      </c>
      <c r="F41" s="776">
        <f>'O4 Summary by Class &amp; Accounts'!G56</f>
        <v>1076342.4969049171</v>
      </c>
      <c r="G41" s="776">
        <f>'O4 Summary by Class &amp; Accounts'!H56</f>
        <v>0</v>
      </c>
      <c r="H41" s="776">
        <f>'O4 Summary by Class &amp; Accounts'!I56</f>
        <v>61808.490435487343</v>
      </c>
      <c r="I41" s="776">
        <f>'O4 Summary by Class &amp; Accounts'!J56</f>
        <v>0</v>
      </c>
      <c r="J41" s="776">
        <f>'O4 Summary by Class &amp; Accounts'!K56</f>
        <v>360347.95992450614</v>
      </c>
      <c r="K41" s="776">
        <f>'O4 Summary by Class &amp; Accounts'!L56</f>
        <v>22848.872372194732</v>
      </c>
      <c r="L41" s="776">
        <f>'O4 Summary by Class &amp; Accounts'!M56</f>
        <v>19563.923748339876</v>
      </c>
      <c r="M41" s="776">
        <f>'O4 Summary by Class &amp; Accounts'!N56</f>
        <v>0</v>
      </c>
      <c r="N41" s="776">
        <f>'O4 Summary by Class &amp; Accounts'!O56</f>
        <v>0</v>
      </c>
      <c r="O41" s="776">
        <f>'O4 Summary by Class &amp; Accounts'!P56</f>
        <v>0</v>
      </c>
      <c r="P41" s="776">
        <f>'O4 Summary by Class &amp; Accounts'!Q56</f>
        <v>0</v>
      </c>
      <c r="Q41" s="776">
        <f>'O4 Summary by Class &amp; Accounts'!R56</f>
        <v>0</v>
      </c>
      <c r="R41" s="776">
        <f>'O4 Summary by Class &amp; Accounts'!S56</f>
        <v>0</v>
      </c>
      <c r="S41" s="776">
        <f>'O4 Summary by Class &amp; Accounts'!T56</f>
        <v>0</v>
      </c>
      <c r="T41" s="776">
        <f>'O4 Summary by Class &amp; Accounts'!U56</f>
        <v>0</v>
      </c>
      <c r="U41" s="776">
        <f>'O4 Summary by Class &amp; Accounts'!V56</f>
        <v>0</v>
      </c>
      <c r="V41" s="776">
        <f>'O4 Summary by Class &amp; Accounts'!W56</f>
        <v>0</v>
      </c>
      <c r="W41" s="664">
        <f>'O4 Summary by Class &amp; Accounts'!X56</f>
        <v>0</v>
      </c>
      <c r="X41" s="629"/>
    </row>
    <row r="42" spans="1:24" s="882" customFormat="1" ht="27" customHeight="1" x14ac:dyDescent="0.2">
      <c r="A42" s="883"/>
      <c r="B42" s="918" t="s">
        <v>1554</v>
      </c>
      <c r="C42" s="919">
        <f t="shared" si="7"/>
        <v>8339319.287849999</v>
      </c>
      <c r="D42" s="920">
        <f t="shared" ref="D42:W42" si="8">SUM(D38:D41)</f>
        <v>4885889.7053675</v>
      </c>
      <c r="E42" s="920">
        <f t="shared" si="8"/>
        <v>1114314.2948543367</v>
      </c>
      <c r="F42" s="920">
        <f t="shared" si="8"/>
        <v>1633895.7763425796</v>
      </c>
      <c r="G42" s="920">
        <f t="shared" si="8"/>
        <v>0</v>
      </c>
      <c r="H42" s="920">
        <f t="shared" si="8"/>
        <v>93825.74018498011</v>
      </c>
      <c r="I42" s="920">
        <f t="shared" si="8"/>
        <v>0</v>
      </c>
      <c r="J42" s="920">
        <f t="shared" si="8"/>
        <v>547010.83663179679</v>
      </c>
      <c r="K42" s="920">
        <f t="shared" si="8"/>
        <v>34684.755243309475</v>
      </c>
      <c r="L42" s="920">
        <f t="shared" si="8"/>
        <v>29698.179225496664</v>
      </c>
      <c r="M42" s="920">
        <f t="shared" si="8"/>
        <v>0</v>
      </c>
      <c r="N42" s="920">
        <f t="shared" si="8"/>
        <v>0</v>
      </c>
      <c r="O42" s="920">
        <f t="shared" si="8"/>
        <v>0</v>
      </c>
      <c r="P42" s="920">
        <f t="shared" si="8"/>
        <v>0</v>
      </c>
      <c r="Q42" s="920">
        <f t="shared" si="8"/>
        <v>0</v>
      </c>
      <c r="R42" s="920">
        <f t="shared" si="8"/>
        <v>0</v>
      </c>
      <c r="S42" s="920">
        <f t="shared" si="8"/>
        <v>0</v>
      </c>
      <c r="T42" s="920">
        <f t="shared" si="8"/>
        <v>0</v>
      </c>
      <c r="U42" s="920">
        <f t="shared" si="8"/>
        <v>0</v>
      </c>
      <c r="V42" s="920">
        <f t="shared" si="8"/>
        <v>0</v>
      </c>
      <c r="W42" s="921">
        <f t="shared" si="8"/>
        <v>0</v>
      </c>
      <c r="X42" s="881"/>
    </row>
    <row r="43" spans="1:24" s="543" customFormat="1" ht="12.75" x14ac:dyDescent="0.2">
      <c r="A43" s="761"/>
      <c r="B43" s="906" t="s">
        <v>783</v>
      </c>
      <c r="C43" s="777"/>
      <c r="D43" s="776"/>
      <c r="E43" s="776"/>
      <c r="F43" s="776"/>
      <c r="G43" s="776"/>
      <c r="H43" s="776"/>
      <c r="I43" s="776"/>
      <c r="J43" s="776"/>
      <c r="K43" s="776"/>
      <c r="L43" s="776"/>
      <c r="M43" s="776"/>
      <c r="N43" s="776"/>
      <c r="O43" s="776"/>
      <c r="P43" s="776"/>
      <c r="Q43" s="776"/>
      <c r="R43" s="776"/>
      <c r="S43" s="776"/>
      <c r="T43" s="776"/>
      <c r="U43" s="776"/>
      <c r="V43" s="776"/>
      <c r="W43" s="664"/>
      <c r="X43" s="629"/>
    </row>
    <row r="44" spans="1:24" s="543" customFormat="1" ht="12.75" x14ac:dyDescent="0.2">
      <c r="A44" s="761"/>
      <c r="B44" s="772" t="s">
        <v>778</v>
      </c>
      <c r="C44" s="777">
        <f t="shared" si="7"/>
        <v>-24756.695000000007</v>
      </c>
      <c r="D44" s="679">
        <f>IF(ISERROR('O7 Amortization'!G42+'O7 Amortization'!G113+'O7 Amortization'!G184+'O7 Amortization'!G255 + 'O7 Amortization'!AB42+'O7 Amortization'!AB113+'O7 Amortization'!AB184+'O7 Amortization'!AB255), "-", 'O7 Amortization'!G42+'O7 Amortization'!G113+'O7 Amortization'!G184+'O7 Amortization'!G255 + 'O7 Amortization'!AB42+'O7 Amortization'!AB113+'O7 Amortization'!AB184+'O7 Amortization'!AB255)</f>
        <v>-14504.59888442621</v>
      </c>
      <c r="E44" s="679">
        <f>IF(ISERROR('O7 Amortization'!H42+'O7 Amortization'!H113+'O7 Amortization'!H184+'O7 Amortization'!H255 + 'O7 Amortization'!AC42+'O7 Amortization'!AC113+'O7 Amortization'!AC184+'O7 Amortization'!AC255), "-", 'O7 Amortization'!H42+'O7 Amortization'!H113+'O7 Amortization'!H184+'O7 Amortization'!H255 + 'O7 Amortization'!AC42+'O7 Amortization'!AC113+'O7 Amortization'!AC184+'O7 Amortization'!AC255)</f>
        <v>-3308.032487980342</v>
      </c>
      <c r="F44" s="679">
        <f>IF(ISERROR('O7 Amortization'!I42+'O7 Amortization'!I113+'O7 Amortization'!I184+'O7 Amortization'!I255 + 'O7 Amortization'!AD42+'O7 Amortization'!AD113+'O7 Amortization'!AD184+'O7 Amortization'!AD255), "-", 'O7 Amortization'!I42+'O7 Amortization'!I113+'O7 Amortization'!I184+'O7 Amortization'!I255 + 'O7 Amortization'!AD42+'O7 Amortization'!AD113+'O7 Amortization'!AD184+'O7 Amortization'!AD255)</f>
        <v>-4850.4989436769783</v>
      </c>
      <c r="G44" s="679">
        <f>IF(ISERROR('O7 Amortization'!J42+'O7 Amortization'!J113+'O7 Amortization'!J184+'O7 Amortization'!J255 + 'O7 Amortization'!AE42+'O7 Amortization'!AE113+'O7 Amortization'!AE184+'O7 Amortization'!AE255), "-", 'O7 Amortization'!J42+'O7 Amortization'!J113+'O7 Amortization'!J184+'O7 Amortization'!J255 + 'O7 Amortization'!AE42+'O7 Amortization'!AE113+'O7 Amortization'!AE184+'O7 Amortization'!AE255)</f>
        <v>0</v>
      </c>
      <c r="H44" s="679">
        <f>IF(ISERROR('O7 Amortization'!K42+'O7 Amortization'!K113+'O7 Amortization'!K184+'O7 Amortization'!K255 + 'O7 Amortization'!AF42+'O7 Amortization'!AF113+'O7 Amortization'!AF184+'O7 Amortization'!AF255), "-", 'O7 Amortization'!K42+'O7 Amortization'!K113+'O7 Amortization'!K184+'O7 Amortization'!K255 + 'O7 Amortization'!AF42+'O7 Amortization'!AF113+'O7 Amortization'!AF184+'O7 Amortization'!AF255)</f>
        <v>-278.53775023256759</v>
      </c>
      <c r="I44" s="679">
        <f>IF(ISERROR('O7 Amortization'!L42+'O7 Amortization'!L113+'O7 Amortization'!L184+'O7 Amortization'!L255 + 'O7 Amortization'!AG42+'O7 Amortization'!AG113+'O7 Amortization'!AG184+'O7 Amortization'!AG255), "-", 'O7 Amortization'!L42+'O7 Amortization'!L113+'O7 Amortization'!L184+'O7 Amortization'!L255 + 'O7 Amortization'!AG42+'O7 Amortization'!AG113+'O7 Amortization'!AG184+'O7 Amortization'!AG255)</f>
        <v>0</v>
      </c>
      <c r="J44" s="679">
        <f>IF(ISERROR('O7 Amortization'!M42+'O7 Amortization'!M113+'O7 Amortization'!M184+'O7 Amortization'!M255 + 'O7 Amortization'!AH42+'O7 Amortization'!AH113+'O7 Amortization'!AH184+'O7 Amortization'!AH255), "-", 'O7 Amortization'!M42+'O7 Amortization'!M113+'O7 Amortization'!M184+'O7 Amortization'!M255 + 'O7 Amortization'!AH42+'O7 Amortization'!AH113+'O7 Amortization'!AH184+'O7 Amortization'!AH255)</f>
        <v>-1623.8951857759603</v>
      </c>
      <c r="K44" s="679">
        <f>IF(ISERROR('O7 Amortization'!N42+'O7 Amortization'!N113+'O7 Amortization'!N184+'O7 Amortization'!N255 + 'O7 Amortization'!AI42+'O7 Amortization'!AI113+'O7 Amortization'!AI184+'O7 Amortization'!AI255), "-", 'O7 Amortization'!N42+'O7 Amortization'!N113+'O7 Amortization'!N184+'O7 Amortization'!N255 + 'O7 Amortization'!AI42+'O7 Amortization'!AI113+'O7 Amortization'!AI184+'O7 Amortization'!AI255)</f>
        <v>-102.96762566212334</v>
      </c>
      <c r="L44" s="679">
        <f>IF(ISERROR('O7 Amortization'!O42+'O7 Amortization'!O113+'O7 Amortization'!O184+'O7 Amortization'!O255 + 'O7 Amortization'!AJ42+'O7 Amortization'!AJ113+'O7 Amortization'!AJ184+'O7 Amortization'!AJ255), "-", 'O7 Amortization'!O42+'O7 Amortization'!O113+'O7 Amortization'!O184+'O7 Amortization'!O255 + 'O7 Amortization'!AJ42+'O7 Amortization'!AJ113+'O7 Amortization'!AJ184+'O7 Amortization'!AJ255)</f>
        <v>-88.164122245823037</v>
      </c>
      <c r="M44" s="679">
        <f>IF(ISERROR('O7 Amortization'!P42+'O7 Amortization'!P113+'O7 Amortization'!P184+'O7 Amortization'!P255 + 'O7 Amortization'!AK42+'O7 Amortization'!AK113+'O7 Amortization'!AK184+'O7 Amortization'!AK255), "-", 'O7 Amortization'!P42+'O7 Amortization'!P113+'O7 Amortization'!P184+'O7 Amortization'!P255 + 'O7 Amortization'!AK42+'O7 Amortization'!AK113+'O7 Amortization'!AK184+'O7 Amortization'!AK255)</f>
        <v>0</v>
      </c>
      <c r="N44" s="679">
        <f>IF(ISERROR('O7 Amortization'!Q42+'O7 Amortization'!Q113+'O7 Amortization'!Q184+'O7 Amortization'!Q255 + 'O7 Amortization'!AL42+'O7 Amortization'!AL113+'O7 Amortization'!AL184+'O7 Amortization'!AL255), "-", 'O7 Amortization'!Q42+'O7 Amortization'!Q113+'O7 Amortization'!Q184+'O7 Amortization'!Q255 + 'O7 Amortization'!AL42+'O7 Amortization'!AL113+'O7 Amortization'!AL184+'O7 Amortization'!AL255)</f>
        <v>0</v>
      </c>
      <c r="O44" s="679">
        <f>IF(ISERROR('O7 Amortization'!R42+'O7 Amortization'!R113+'O7 Amortization'!R184+'O7 Amortization'!R255 + 'O7 Amortization'!AM42+'O7 Amortization'!AM113+'O7 Amortization'!AM184+'O7 Amortization'!AM255), "-", 'O7 Amortization'!R42+'O7 Amortization'!R113+'O7 Amortization'!R184+'O7 Amortization'!R255 + 'O7 Amortization'!AM42+'O7 Amortization'!AM113+'O7 Amortization'!AM184+'O7 Amortization'!AM255)</f>
        <v>0</v>
      </c>
      <c r="P44" s="679">
        <f>IF(ISERROR('O7 Amortization'!S42+'O7 Amortization'!S113+'O7 Amortization'!S184+'O7 Amortization'!S255 + 'O7 Amortization'!AN42+'O7 Amortization'!AN113+'O7 Amortization'!AN184+'O7 Amortization'!AN255), "-", 'O7 Amortization'!S42+'O7 Amortization'!S113+'O7 Amortization'!S184+'O7 Amortization'!S255 + 'O7 Amortization'!AN42+'O7 Amortization'!AN113+'O7 Amortization'!AN184+'O7 Amortization'!AN255)</f>
        <v>0</v>
      </c>
      <c r="Q44" s="679">
        <f>IF(ISERROR('O7 Amortization'!T42+'O7 Amortization'!T113+'O7 Amortization'!T184+'O7 Amortization'!T255 + 'O7 Amortization'!AO42+'O7 Amortization'!AO113+'O7 Amortization'!AO184+'O7 Amortization'!AO255), "-", 'O7 Amortization'!T42+'O7 Amortization'!T113+'O7 Amortization'!T184+'O7 Amortization'!T255 + 'O7 Amortization'!AO42+'O7 Amortization'!AO113+'O7 Amortization'!AO184+'O7 Amortization'!AO255)</f>
        <v>0</v>
      </c>
      <c r="R44" s="679">
        <f>IF(ISERROR('O7 Amortization'!U42+'O7 Amortization'!U113+'O7 Amortization'!U184+'O7 Amortization'!U255 + 'O7 Amortization'!AP42+'O7 Amortization'!AP113+'O7 Amortization'!AP184+'O7 Amortization'!AP255), "-", 'O7 Amortization'!U42+'O7 Amortization'!U113+'O7 Amortization'!U184+'O7 Amortization'!U255 + 'O7 Amortization'!AP42+'O7 Amortization'!AP113+'O7 Amortization'!AP184+'O7 Amortization'!AP255)</f>
        <v>0</v>
      </c>
      <c r="S44" s="679">
        <f>IF(ISERROR('O7 Amortization'!V42+'O7 Amortization'!V113+'O7 Amortization'!V184+'O7 Amortization'!V255 + 'O7 Amortization'!AQ42+'O7 Amortization'!AQ113+'O7 Amortization'!AQ184+'O7 Amortization'!AQ255), "-", 'O7 Amortization'!V42+'O7 Amortization'!V113+'O7 Amortization'!V184+'O7 Amortization'!V255 + 'O7 Amortization'!AQ42+'O7 Amortization'!AQ113+'O7 Amortization'!AQ184+'O7 Amortization'!AQ255)</f>
        <v>0</v>
      </c>
      <c r="T44" s="679">
        <f>IF(ISERROR('O7 Amortization'!W42+'O7 Amortization'!W113+'O7 Amortization'!W184+'O7 Amortization'!W255 + 'O7 Amortization'!AR42+'O7 Amortization'!AR113+'O7 Amortization'!AR184+'O7 Amortization'!AR255), "-", 'O7 Amortization'!W42+'O7 Amortization'!W113+'O7 Amortization'!W184+'O7 Amortization'!W255 + 'O7 Amortization'!AR42+'O7 Amortization'!AR113+'O7 Amortization'!AR184+'O7 Amortization'!AR255)</f>
        <v>0</v>
      </c>
      <c r="U44" s="679">
        <f>IF(ISERROR('O7 Amortization'!X42+'O7 Amortization'!X113+'O7 Amortization'!X184+'O7 Amortization'!X255 + 'O7 Amortization'!AS42+'O7 Amortization'!AS113+'O7 Amortization'!AS184+'O7 Amortization'!AS255), "-", 'O7 Amortization'!X42+'O7 Amortization'!X113+'O7 Amortization'!X184+'O7 Amortization'!X255 + 'O7 Amortization'!AS42+'O7 Amortization'!AS113+'O7 Amortization'!AS184+'O7 Amortization'!AS255)</f>
        <v>0</v>
      </c>
      <c r="V44" s="679">
        <f>IF(ISERROR('O7 Amortization'!Y42+'O7 Amortization'!Y113+'O7 Amortization'!Y184+'O7 Amortization'!Y255 + 'O7 Amortization'!AT42+'O7 Amortization'!AT113+'O7 Amortization'!AT184+'O7 Amortization'!AT255), "-", 'O7 Amortization'!Y42+'O7 Amortization'!Y113+'O7 Amortization'!Y184+'O7 Amortization'!Y255 + 'O7 Amortization'!AT42+'O7 Amortization'!AT113+'O7 Amortization'!AT184+'O7 Amortization'!AT255)</f>
        <v>0</v>
      </c>
      <c r="W44" s="680">
        <f>IF(ISERROR('O7 Amortization'!Z42+'O7 Amortization'!Z113+'O7 Amortization'!Z184+'O7 Amortization'!Z255 + 'O7 Amortization'!AU42+'O7 Amortization'!AU113+'O7 Amortization'!AU184+'O7 Amortization'!AU255), "-", 'O7 Amortization'!Z42+'O7 Amortization'!Z113+'O7 Amortization'!Z184+'O7 Amortization'!Z255 + 'O7 Amortization'!AU42+'O7 Amortization'!AU113+'O7 Amortization'!AU184+'O7 Amortization'!AU255)</f>
        <v>0</v>
      </c>
      <c r="X44" s="629"/>
    </row>
    <row r="45" spans="1:24" s="543" customFormat="1" ht="12.75" x14ac:dyDescent="0.2">
      <c r="A45" s="761"/>
      <c r="B45" s="772" t="s">
        <v>779</v>
      </c>
      <c r="C45" s="777">
        <f t="shared" si="7"/>
        <v>-53992.315000000017</v>
      </c>
      <c r="D45" s="679">
        <f>IF(ISERROR('O7 Amortization'!G46+'O7 Amortization'!G117+'O7 Amortization'!G188+'O7 Amortization'!G259 +'O7 Amortization'!AB46+'O7 Amortization'!AB117+'O7 Amortization'!AB188+'O7 Amortization'!AB259), "-", 'O7 Amortization'!G46+'O7 Amortization'!G117+'O7 Amortization'!G188+'O7 Amortization'!G259 +'O7 Amortization'!AB46+'O7 Amortization'!AB117+'O7 Amortization'!AB188+'O7 Amortization'!AB259)</f>
        <v>-31633.336837432806</v>
      </c>
      <c r="E45" s="679">
        <f>IF(ISERROR('O7 Amortization'!H46+'O7 Amortization'!H117+'O7 Amortization'!H188+'O7 Amortization'!H259 +'O7 Amortization'!AC46+'O7 Amortization'!AC117+'O7 Amortization'!AC188+'O7 Amortization'!AC259), "-", 'O7 Amortization'!H46+'O7 Amortization'!H117+'O7 Amortization'!H188+'O7 Amortization'!H259 +'O7 Amortization'!AC46+'O7 Amortization'!AC117+'O7 Amortization'!AC188+'O7 Amortization'!AC259)</f>
        <v>-7214.5466962075643</v>
      </c>
      <c r="F45" s="679">
        <f>IF(ISERROR('O7 Amortization'!I46+'O7 Amortization'!I117+'O7 Amortization'!I188+'O7 Amortization'!I259 +'O7 Amortization'!AD46+'O7 Amortization'!AD117+'O7 Amortization'!AD188+'O7 Amortization'!AD259), "-", 'O7 Amortization'!I46+'O7 Amortization'!I117+'O7 Amortization'!I188+'O7 Amortization'!I259 +'O7 Amortization'!AD46+'O7 Amortization'!AD117+'O7 Amortization'!AD188+'O7 Amortization'!AD259)</f>
        <v>-10578.539133522252</v>
      </c>
      <c r="G45" s="679">
        <f>IF(ISERROR('O7 Amortization'!J46+'O7 Amortization'!J117+'O7 Amortization'!J188+'O7 Amortization'!J259 +'O7 Amortization'!AE46+'O7 Amortization'!AE117+'O7 Amortization'!AE188+'O7 Amortization'!AE259), "-", 'O7 Amortization'!J46+'O7 Amortization'!J117+'O7 Amortization'!J188+'O7 Amortization'!J259 +'O7 Amortization'!AE46+'O7 Amortization'!AE117+'O7 Amortization'!AE188+'O7 Amortization'!AE259)</f>
        <v>0</v>
      </c>
      <c r="H45" s="679">
        <f>IF(ISERROR('O7 Amortization'!K46+'O7 Amortization'!K117+'O7 Amortization'!K188+'O7 Amortization'!K259 +'O7 Amortization'!AF46+'O7 Amortization'!AF117+'O7 Amortization'!AF188+'O7 Amortization'!AF259), "-", 'O7 Amortization'!K46+'O7 Amortization'!K117+'O7 Amortization'!K188+'O7 Amortization'!K259 +'O7 Amortization'!AF46+'O7 Amortization'!AF117+'O7 Amortization'!AF188+'O7 Amortization'!AF259)</f>
        <v>-607.46791726230458</v>
      </c>
      <c r="I45" s="679">
        <f>IF(ISERROR('O7 Amortization'!L46+'O7 Amortization'!L117+'O7 Amortization'!L188+'O7 Amortization'!L259 +'O7 Amortization'!AG46+'O7 Amortization'!AG117+'O7 Amortization'!AG188+'O7 Amortization'!AG259), "-", 'O7 Amortization'!L46+'O7 Amortization'!L117+'O7 Amortization'!L188+'O7 Amortization'!L259 +'O7 Amortization'!AG46+'O7 Amortization'!AG117+'O7 Amortization'!AG188+'O7 Amortization'!AG259)</f>
        <v>0</v>
      </c>
      <c r="J45" s="679">
        <f>IF(ISERROR('O7 Amortization'!M46+'O7 Amortization'!M117+'O7 Amortization'!M188+'O7 Amortization'!M259 +'O7 Amortization'!AH46+'O7 Amortization'!AH117+'O7 Amortization'!AH188+'O7 Amortization'!AH259), "-", 'O7 Amortization'!M46+'O7 Amortization'!M117+'O7 Amortization'!M188+'O7 Amortization'!M259 +'O7 Amortization'!AH46+'O7 Amortization'!AH117+'O7 Amortization'!AH188+'O7 Amortization'!AH259)</f>
        <v>-3541.5817982731201</v>
      </c>
      <c r="K45" s="679">
        <f>IF(ISERROR('O7 Amortization'!N46+'O7 Amortization'!N117+'O7 Amortization'!N188+'O7 Amortization'!N259 +'O7 Amortization'!AI46+'O7 Amortization'!AI117+'O7 Amortization'!AI188+'O7 Amortization'!AI259), "-", 'O7 Amortization'!N46+'O7 Amortization'!N117+'O7 Amortization'!N188+'O7 Amortization'!N259 +'O7 Amortization'!AI46+'O7 Amortization'!AI117+'O7 Amortization'!AI188+'O7 Amortization'!AI259)</f>
        <v>-224.56392016589638</v>
      </c>
      <c r="L45" s="679">
        <f>IF(ISERROR('O7 Amortization'!O46+'O7 Amortization'!O117+'O7 Amortization'!O188+'O7 Amortization'!O259 +'O7 Amortization'!AJ46+'O7 Amortization'!AJ117+'O7 Amortization'!AJ188+'O7 Amortization'!AJ259), "-", 'O7 Amortization'!O46+'O7 Amortization'!O117+'O7 Amortization'!O188+'O7 Amortization'!O259 +'O7 Amortization'!AJ46+'O7 Amortization'!AJ117+'O7 Amortization'!AJ188+'O7 Amortization'!AJ259)</f>
        <v>-192.27869713606702</v>
      </c>
      <c r="M45" s="679">
        <f>IF(ISERROR('O7 Amortization'!P46+'O7 Amortization'!P117+'O7 Amortization'!P188+'O7 Amortization'!P259 +'O7 Amortization'!AK46+'O7 Amortization'!AK117+'O7 Amortization'!AK188+'O7 Amortization'!AK259), "-", 'O7 Amortization'!P46+'O7 Amortization'!P117+'O7 Amortization'!P188+'O7 Amortization'!P259 +'O7 Amortization'!AK46+'O7 Amortization'!AK117+'O7 Amortization'!AK188+'O7 Amortization'!AK259)</f>
        <v>0</v>
      </c>
      <c r="N45" s="679">
        <f>IF(ISERROR('O7 Amortization'!Q46+'O7 Amortization'!Q117+'O7 Amortization'!Q188+'O7 Amortization'!Q259 +'O7 Amortization'!AL46+'O7 Amortization'!AL117+'O7 Amortization'!AL188+'O7 Amortization'!AL259), "-", 'O7 Amortization'!Q46+'O7 Amortization'!Q117+'O7 Amortization'!Q188+'O7 Amortization'!Q259 +'O7 Amortization'!AL46+'O7 Amortization'!AL117+'O7 Amortization'!AL188+'O7 Amortization'!AL259)</f>
        <v>0</v>
      </c>
      <c r="O45" s="679">
        <f>IF(ISERROR('O7 Amortization'!R46+'O7 Amortization'!R117+'O7 Amortization'!R188+'O7 Amortization'!R259 +'O7 Amortization'!AM46+'O7 Amortization'!AM117+'O7 Amortization'!AM188+'O7 Amortization'!AM259), "-", 'O7 Amortization'!R46+'O7 Amortization'!R117+'O7 Amortization'!R188+'O7 Amortization'!R259 +'O7 Amortization'!AM46+'O7 Amortization'!AM117+'O7 Amortization'!AM188+'O7 Amortization'!AM259)</f>
        <v>0</v>
      </c>
      <c r="P45" s="679">
        <f>IF(ISERROR('O7 Amortization'!S46+'O7 Amortization'!S117+'O7 Amortization'!S188+'O7 Amortization'!S259 +'O7 Amortization'!AN46+'O7 Amortization'!AN117+'O7 Amortization'!AN188+'O7 Amortization'!AN259), "-", 'O7 Amortization'!S46+'O7 Amortization'!S117+'O7 Amortization'!S188+'O7 Amortization'!S259 +'O7 Amortization'!AN46+'O7 Amortization'!AN117+'O7 Amortization'!AN188+'O7 Amortization'!AN259)</f>
        <v>0</v>
      </c>
      <c r="Q45" s="679">
        <f>IF(ISERROR('O7 Amortization'!T46+'O7 Amortization'!T117+'O7 Amortization'!T188+'O7 Amortization'!T259 +'O7 Amortization'!AO46+'O7 Amortization'!AO117+'O7 Amortization'!AO188+'O7 Amortization'!AO259), "-", 'O7 Amortization'!T46+'O7 Amortization'!T117+'O7 Amortization'!T188+'O7 Amortization'!T259 +'O7 Amortization'!AO46+'O7 Amortization'!AO117+'O7 Amortization'!AO188+'O7 Amortization'!AO259)</f>
        <v>0</v>
      </c>
      <c r="R45" s="679">
        <f>IF(ISERROR('O7 Amortization'!U46+'O7 Amortization'!U117+'O7 Amortization'!U188+'O7 Amortization'!U259 +'O7 Amortization'!AP46+'O7 Amortization'!AP117+'O7 Amortization'!AP188+'O7 Amortization'!AP259), "-", 'O7 Amortization'!U46+'O7 Amortization'!U117+'O7 Amortization'!U188+'O7 Amortization'!U259 +'O7 Amortization'!AP46+'O7 Amortization'!AP117+'O7 Amortization'!AP188+'O7 Amortization'!AP259)</f>
        <v>0</v>
      </c>
      <c r="S45" s="679">
        <f>IF(ISERROR('O7 Amortization'!V46+'O7 Amortization'!V117+'O7 Amortization'!V188+'O7 Amortization'!V259 +'O7 Amortization'!AQ46+'O7 Amortization'!AQ117+'O7 Amortization'!AQ188+'O7 Amortization'!AQ259), "-", 'O7 Amortization'!V46+'O7 Amortization'!V117+'O7 Amortization'!V188+'O7 Amortization'!V259 +'O7 Amortization'!AQ46+'O7 Amortization'!AQ117+'O7 Amortization'!AQ188+'O7 Amortization'!AQ259)</f>
        <v>0</v>
      </c>
      <c r="T45" s="679">
        <f>IF(ISERROR('O7 Amortization'!W46+'O7 Amortization'!W117+'O7 Amortization'!W188+'O7 Amortization'!W259 +'O7 Amortization'!AR46+'O7 Amortization'!AR117+'O7 Amortization'!AR188+'O7 Amortization'!AR259), "-", 'O7 Amortization'!W46+'O7 Amortization'!W117+'O7 Amortization'!W188+'O7 Amortization'!W259 +'O7 Amortization'!AR46+'O7 Amortization'!AR117+'O7 Amortization'!AR188+'O7 Amortization'!AR259)</f>
        <v>0</v>
      </c>
      <c r="U45" s="679">
        <f>IF(ISERROR('O7 Amortization'!X46+'O7 Amortization'!X117+'O7 Amortization'!X188+'O7 Amortization'!X259 +'O7 Amortization'!AS46+'O7 Amortization'!AS117+'O7 Amortization'!AS188+'O7 Amortization'!AS259), "-", 'O7 Amortization'!X46+'O7 Amortization'!X117+'O7 Amortization'!X188+'O7 Amortization'!X259 +'O7 Amortization'!AS46+'O7 Amortization'!AS117+'O7 Amortization'!AS188+'O7 Amortization'!AS259)</f>
        <v>0</v>
      </c>
      <c r="V45" s="679">
        <f>IF(ISERROR('O7 Amortization'!Y46+'O7 Amortization'!Y117+'O7 Amortization'!Y188+'O7 Amortization'!Y259 +'O7 Amortization'!AT46+'O7 Amortization'!AT117+'O7 Amortization'!AT188+'O7 Amortization'!AT259), "-", 'O7 Amortization'!Y46+'O7 Amortization'!Y117+'O7 Amortization'!Y188+'O7 Amortization'!Y259 +'O7 Amortization'!AT46+'O7 Amortization'!AT117+'O7 Amortization'!AT188+'O7 Amortization'!AT259)</f>
        <v>0</v>
      </c>
      <c r="W45" s="680">
        <f>IF(ISERROR('O7 Amortization'!Z46+'O7 Amortization'!Z117+'O7 Amortization'!Z188+'O7 Amortization'!Z259 +'O7 Amortization'!AU46+'O7 Amortization'!AU117+'O7 Amortization'!AU188+'O7 Amortization'!AU259), "-", 'O7 Amortization'!Z46+'O7 Amortization'!Z117+'O7 Amortization'!Z188+'O7 Amortization'!Z259 +'O7 Amortization'!AU46+'O7 Amortization'!AU117+'O7 Amortization'!AU188+'O7 Amortization'!AU259)</f>
        <v>0</v>
      </c>
      <c r="X45" s="629"/>
    </row>
    <row r="46" spans="1:24" s="543" customFormat="1" ht="12.75" x14ac:dyDescent="0.2">
      <c r="A46" s="761"/>
      <c r="B46" s="772" t="s">
        <v>1577</v>
      </c>
      <c r="C46" s="777">
        <f t="shared" si="7"/>
        <v>-45649.328673260141</v>
      </c>
      <c r="D46" s="679">
        <f>IF(ISERROR('O7 Amortization'!G50+'O7 Amortization'!G121+'O7 Amortization'!G192+'O7 Amortization'!G263 + 'O7 Amortization'!AB50+'O7 Amortization'!AB121+'O7 Amortization'!AB192+'O7 Amortization'!AB263), "-", 'O7 Amortization'!G50+'O7 Amortization'!G121+'O7 Amortization'!G192+'O7 Amortization'!G263 + 'O7 Amortization'!AB50+'O7 Amortization'!AB121+'O7 Amortization'!AB192+'O7 Amortization'!AB263)</f>
        <v>-26745.298665632647</v>
      </c>
      <c r="E46" s="679">
        <f>IF(ISERROR('O7 Amortization'!H50+'O7 Amortization'!H121+'O7 Amortization'!H192+'O7 Amortization'!H263 + 'O7 Amortization'!AC50+'O7 Amortization'!AC121+'O7 Amortization'!AC192+'O7 Amortization'!AC263), "-", 'O7 Amortization'!H50+'O7 Amortization'!H121+'O7 Amortization'!H192+'O7 Amortization'!H263 + 'O7 Amortization'!AC50+'O7 Amortization'!AC121+'O7 Amortization'!AC192+'O7 Amortization'!AC263)</f>
        <v>-6099.7424052619754</v>
      </c>
      <c r="F46" s="679">
        <f>IF(ISERROR('O7 Amortization'!I50+'O7 Amortization'!I121+'O7 Amortization'!I192+'O7 Amortization'!I263 + 'O7 Amortization'!AD50+'O7 Amortization'!AD121+'O7 Amortization'!AD192+'O7 Amortization'!AD263), "-", 'O7 Amortization'!I50+'O7 Amortization'!I121+'O7 Amortization'!I192+'O7 Amortization'!I263 + 'O7 Amortization'!AD50+'O7 Amortization'!AD121+'O7 Amortization'!AD192+'O7 Amortization'!AD263)</f>
        <v>-8943.9248861454071</v>
      </c>
      <c r="G46" s="679">
        <f>IF(ISERROR('O7 Amortization'!J50+'O7 Amortization'!J121+'O7 Amortization'!J192+'O7 Amortization'!J263 + 'O7 Amortization'!AE50+'O7 Amortization'!AE121+'O7 Amortization'!AE192+'O7 Amortization'!AE263), "-", 'O7 Amortization'!J50+'O7 Amortization'!J121+'O7 Amortization'!J192+'O7 Amortization'!J263 + 'O7 Amortization'!AE50+'O7 Amortization'!AE121+'O7 Amortization'!AE192+'O7 Amortization'!AE263)</f>
        <v>0</v>
      </c>
      <c r="H46" s="679">
        <f>IF(ISERROR('O7 Amortization'!K50+'O7 Amortization'!K121+'O7 Amortization'!K192+'O7 Amortization'!K263 + 'O7 Amortization'!AF50+'O7 Amortization'!AF121+'O7 Amortization'!AF192+'O7 Amortization'!AF263), "-", 'O7 Amortization'!K50+'O7 Amortization'!K121+'O7 Amortization'!K192+'O7 Amortization'!K263 + 'O7 Amortization'!AF50+'O7 Amortization'!AF121+'O7 Amortization'!AF192+'O7 Amortization'!AF263)</f>
        <v>-513.60091919688466</v>
      </c>
      <c r="I46" s="679">
        <f>IF(ISERROR('O7 Amortization'!L50+'O7 Amortization'!L121+'O7 Amortization'!L192+'O7 Amortization'!L263 + 'O7 Amortization'!AG50+'O7 Amortization'!AG121+'O7 Amortization'!AG192+'O7 Amortization'!AG263), "-", 'O7 Amortization'!L50+'O7 Amortization'!L121+'O7 Amortization'!L192+'O7 Amortization'!L263 + 'O7 Amortization'!AG50+'O7 Amortization'!AG121+'O7 Amortization'!AG192+'O7 Amortization'!AG263)</f>
        <v>0</v>
      </c>
      <c r="J46" s="679">
        <f>IF(ISERROR('O7 Amortization'!M50+'O7 Amortization'!M121+'O7 Amortization'!M192+'O7 Amortization'!M263 + 'O7 Amortization'!AH50+'O7 Amortization'!AH121+'O7 Amortization'!AH192+'O7 Amortization'!AH263), "-", 'O7 Amortization'!M50+'O7 Amortization'!M121+'O7 Amortization'!M192+'O7 Amortization'!M263 + 'O7 Amortization'!AH50+'O7 Amortization'!AH121+'O7 Amortization'!AH192+'O7 Amortization'!AH263)</f>
        <v>-2994.3304252208</v>
      </c>
      <c r="K46" s="679">
        <f>IF(ISERROR('O7 Amortization'!N50+'O7 Amortization'!N121+'O7 Amortization'!N192+'O7 Amortization'!N263 + 'O7 Amortization'!AI50+'O7 Amortization'!AI121+'O7 Amortization'!AI192+'O7 Amortization'!AI263), "-", 'O7 Amortization'!N50+'O7 Amortization'!N121+'O7 Amortization'!N192+'O7 Amortization'!N263 + 'O7 Amortization'!AI50+'O7 Amortization'!AI121+'O7 Amortization'!AI192+'O7 Amortization'!AI263)</f>
        <v>-189.86391303667483</v>
      </c>
      <c r="L46" s="679">
        <f>IF(ISERROR('O7 Amortization'!O50+'O7 Amortization'!O121+'O7 Amortization'!O192+'O7 Amortization'!O263 + 'O7 Amortization'!AJ50+'O7 Amortization'!AJ121+'O7 Amortization'!AJ192+'O7 Amortization'!AJ263), "-", 'O7 Amortization'!O50+'O7 Amortization'!O121+'O7 Amortization'!O192+'O7 Amortization'!O263 + 'O7 Amortization'!AJ50+'O7 Amortization'!AJ121+'O7 Amortization'!AJ192+'O7 Amortization'!AJ263)</f>
        <v>-162.56745876576264</v>
      </c>
      <c r="M46" s="679">
        <f>IF(ISERROR('O7 Amortization'!P50+'O7 Amortization'!P121+'O7 Amortization'!P192+'O7 Amortization'!P263 + 'O7 Amortization'!AK50+'O7 Amortization'!AK121+'O7 Amortization'!AK192+'O7 Amortization'!AK263), "-", 'O7 Amortization'!P50+'O7 Amortization'!P121+'O7 Amortization'!P192+'O7 Amortization'!P263 + 'O7 Amortization'!AK50+'O7 Amortization'!AK121+'O7 Amortization'!AK192+'O7 Amortization'!AK263)</f>
        <v>0</v>
      </c>
      <c r="N46" s="679">
        <f>IF(ISERROR('O7 Amortization'!Q50+'O7 Amortization'!Q121+'O7 Amortization'!Q192+'O7 Amortization'!Q263 + 'O7 Amortization'!AL50+'O7 Amortization'!AL121+'O7 Amortization'!AL192+'O7 Amortization'!AL263), "-", 'O7 Amortization'!Q50+'O7 Amortization'!Q121+'O7 Amortization'!Q192+'O7 Amortization'!Q263 + 'O7 Amortization'!AL50+'O7 Amortization'!AL121+'O7 Amortization'!AL192+'O7 Amortization'!AL263)</f>
        <v>0</v>
      </c>
      <c r="O46" s="679">
        <f>IF(ISERROR('O7 Amortization'!R50+'O7 Amortization'!R121+'O7 Amortization'!R192+'O7 Amortization'!R263 + 'O7 Amortization'!AM50+'O7 Amortization'!AM121+'O7 Amortization'!AM192+'O7 Amortization'!AM263), "-", 'O7 Amortization'!R50+'O7 Amortization'!R121+'O7 Amortization'!R192+'O7 Amortization'!R263 + 'O7 Amortization'!AM50+'O7 Amortization'!AM121+'O7 Amortization'!AM192+'O7 Amortization'!AM263)</f>
        <v>0</v>
      </c>
      <c r="P46" s="679">
        <f>IF(ISERROR('O7 Amortization'!S50+'O7 Amortization'!S121+'O7 Amortization'!S192+'O7 Amortization'!S263 + 'O7 Amortization'!AN50+'O7 Amortization'!AN121+'O7 Amortization'!AN192+'O7 Amortization'!AN263), "-", 'O7 Amortization'!S50+'O7 Amortization'!S121+'O7 Amortization'!S192+'O7 Amortization'!S263 + 'O7 Amortization'!AN50+'O7 Amortization'!AN121+'O7 Amortization'!AN192+'O7 Amortization'!AN263)</f>
        <v>0</v>
      </c>
      <c r="Q46" s="679">
        <f>IF(ISERROR('O7 Amortization'!T50+'O7 Amortization'!T121+'O7 Amortization'!T192+'O7 Amortization'!T263 + 'O7 Amortization'!AO50+'O7 Amortization'!AO121+'O7 Amortization'!AO192+'O7 Amortization'!AO263), "-", 'O7 Amortization'!T50+'O7 Amortization'!T121+'O7 Amortization'!T192+'O7 Amortization'!T263 + 'O7 Amortization'!AO50+'O7 Amortization'!AO121+'O7 Amortization'!AO192+'O7 Amortization'!AO263)</f>
        <v>0</v>
      </c>
      <c r="R46" s="679">
        <f>IF(ISERROR('O7 Amortization'!U50+'O7 Amortization'!U121+'O7 Amortization'!U192+'O7 Amortization'!U263 + 'O7 Amortization'!AP50+'O7 Amortization'!AP121+'O7 Amortization'!AP192+'O7 Amortization'!AP263), "-", 'O7 Amortization'!U50+'O7 Amortization'!U121+'O7 Amortization'!U192+'O7 Amortization'!U263 + 'O7 Amortization'!AP50+'O7 Amortization'!AP121+'O7 Amortization'!AP192+'O7 Amortization'!AP263)</f>
        <v>0</v>
      </c>
      <c r="S46" s="679">
        <f>IF(ISERROR('O7 Amortization'!V50+'O7 Amortization'!V121+'O7 Amortization'!V192+'O7 Amortization'!V263 + 'O7 Amortization'!AQ50+'O7 Amortization'!AQ121+'O7 Amortization'!AQ192+'O7 Amortization'!AQ263), "-", 'O7 Amortization'!V50+'O7 Amortization'!V121+'O7 Amortization'!V192+'O7 Amortization'!V263 + 'O7 Amortization'!AQ50+'O7 Amortization'!AQ121+'O7 Amortization'!AQ192+'O7 Amortization'!AQ263)</f>
        <v>0</v>
      </c>
      <c r="T46" s="679">
        <f>IF(ISERROR('O7 Amortization'!W50+'O7 Amortization'!W121+'O7 Amortization'!W192+'O7 Amortization'!W263 + 'O7 Amortization'!AR50+'O7 Amortization'!AR121+'O7 Amortization'!AR192+'O7 Amortization'!AR263), "-", 'O7 Amortization'!W50+'O7 Amortization'!W121+'O7 Amortization'!W192+'O7 Amortization'!W263 + 'O7 Amortization'!AR50+'O7 Amortization'!AR121+'O7 Amortization'!AR192+'O7 Amortization'!AR263)</f>
        <v>0</v>
      </c>
      <c r="U46" s="679">
        <f>IF(ISERROR('O7 Amortization'!X50+'O7 Amortization'!X121+'O7 Amortization'!X192+'O7 Amortization'!X263 + 'O7 Amortization'!AS50+'O7 Amortization'!AS121+'O7 Amortization'!AS192+'O7 Amortization'!AS263), "-", 'O7 Amortization'!X50+'O7 Amortization'!X121+'O7 Amortization'!X192+'O7 Amortization'!X263 + 'O7 Amortization'!AS50+'O7 Amortization'!AS121+'O7 Amortization'!AS192+'O7 Amortization'!AS263)</f>
        <v>0</v>
      </c>
      <c r="V46" s="679">
        <f>IF(ISERROR('O7 Amortization'!Y50+'O7 Amortization'!Y121+'O7 Amortization'!Y192+'O7 Amortization'!Y263 + 'O7 Amortization'!AT50+'O7 Amortization'!AT121+'O7 Amortization'!AT192+'O7 Amortization'!AT263), "-", 'O7 Amortization'!Y50+'O7 Amortization'!Y121+'O7 Amortization'!Y192+'O7 Amortization'!Y263 + 'O7 Amortization'!AT50+'O7 Amortization'!AT121+'O7 Amortization'!AT192+'O7 Amortization'!AT263)</f>
        <v>0</v>
      </c>
      <c r="W46" s="680">
        <f>IF(ISERROR('O7 Amortization'!Z50+'O7 Amortization'!Z121+'O7 Amortization'!Z192+'O7 Amortization'!Z263 + 'O7 Amortization'!AU50+'O7 Amortization'!AU121+'O7 Amortization'!AU192+'O7 Amortization'!AU263), "-", 'O7 Amortization'!Z50+'O7 Amortization'!Z121+'O7 Amortization'!Z192+'O7 Amortization'!Z263 + 'O7 Amortization'!AU50+'O7 Amortization'!AU121+'O7 Amortization'!AU192+'O7 Amortization'!AU263)</f>
        <v>0</v>
      </c>
      <c r="X46" s="629"/>
    </row>
    <row r="47" spans="1:24" s="543" customFormat="1" ht="12.75" x14ac:dyDescent="0.2">
      <c r="A47" s="761"/>
      <c r="B47" s="772" t="s">
        <v>781</v>
      </c>
      <c r="C47" s="777">
        <f t="shared" si="7"/>
        <v>-742978.99877013091</v>
      </c>
      <c r="D47" s="679">
        <f>IF(ISERROR('O7 Amortization'!G54+'O7 Amortization'!G125+'O7 Amortization'!G196+'O7 Amortization'!G267 + 'O7 Amortization'!AB54+'O7 Amortization'!AB125+'O7 Amortization'!AB196+'O7 Amortization'!AB267), "-", 'O7 Amortization'!G54+'O7 Amortization'!G125+'O7 Amortization'!G196+'O7 Amortization'!G267 + 'O7 Amortization'!AB54+'O7 Amortization'!AB125+'O7 Amortization'!AB196+'O7 Amortization'!AB267)</f>
        <v>-435300.92997927795</v>
      </c>
      <c r="E47" s="679">
        <f>IF(ISERROR('O7 Amortization'!H54+'O7 Amortization'!H125+'O7 Amortization'!H196+'O7 Amortization'!H267 + 'O7 Amortization'!AC54+'O7 Amortization'!AC125+'O7 Amortization'!AC196+'O7 Amortization'!AC267), "-", 'O7 Amortization'!H54+'O7 Amortization'!H125+'O7 Amortization'!H196+'O7 Amortization'!H267 + 'O7 Amortization'!AC54+'O7 Amortization'!AC125+'O7 Amortization'!AC196+'O7 Amortization'!AC267)</f>
        <v>-99278.141360092632</v>
      </c>
      <c r="F47" s="679">
        <f>IF(ISERROR('O7 Amortization'!I54+'O7 Amortization'!I125+'O7 Amortization'!I196+'O7 Amortization'!I267 + 'O7 Amortization'!AD54+'O7 Amortization'!AD125+'O7 Amortization'!AD196+'O7 Amortization'!AD267), "-", 'O7 Amortization'!I54+'O7 Amortization'!I125+'O7 Amortization'!I196+'O7 Amortization'!I267 + 'O7 Amortization'!AD54+'O7 Amortization'!AD125+'O7 Amortization'!AD196+'O7 Amortization'!AD267)</f>
        <v>-145569.46509656066</v>
      </c>
      <c r="G47" s="679">
        <f>IF(ISERROR('O7 Amortization'!J54+'O7 Amortization'!J125+'O7 Amortization'!J196+'O7 Amortization'!J267 + 'O7 Amortization'!AE54+'O7 Amortization'!AE125+'O7 Amortization'!AE196+'O7 Amortization'!AE267), "-", 'O7 Amortization'!J54+'O7 Amortization'!J125+'O7 Amortization'!J196+'O7 Amortization'!J267 + 'O7 Amortization'!AE54+'O7 Amortization'!AE125+'O7 Amortization'!AE196+'O7 Amortization'!AE267)</f>
        <v>0</v>
      </c>
      <c r="H47" s="679">
        <f>IF(ISERROR('O7 Amortization'!K54+'O7 Amortization'!K125+'O7 Amortization'!K196+'O7 Amortization'!K267 + 'O7 Amortization'!AF54+'O7 Amortization'!AF125+'O7 Amortization'!AF196+'O7 Amortization'!AF267), "-", 'O7 Amortization'!K54+'O7 Amortization'!K125+'O7 Amortization'!K196+'O7 Amortization'!K267 + 'O7 Amortization'!AF54+'O7 Amortization'!AF125+'O7 Amortization'!AF196+'O7 Amortization'!AF267)</f>
        <v>-8359.2619607535562</v>
      </c>
      <c r="I47" s="679">
        <f>IF(ISERROR('O7 Amortization'!L54+'O7 Amortization'!L125+'O7 Amortization'!L196+'O7 Amortization'!L267 + 'O7 Amortization'!AG54+'O7 Amortization'!AG125+'O7 Amortization'!AG196+'O7 Amortization'!AG267), "-", 'O7 Amortization'!L54+'O7 Amortization'!L125+'O7 Amortization'!L196+'O7 Amortization'!L267 + 'O7 Amortization'!AG54+'O7 Amortization'!AG125+'O7 Amortization'!AG196+'O7 Amortization'!AG267)</f>
        <v>0</v>
      </c>
      <c r="J47" s="679">
        <f>IF(ISERROR('O7 Amortization'!M54+'O7 Amortization'!M125+'O7 Amortization'!M196+'O7 Amortization'!M267 + 'O7 Amortization'!AH54+'O7 Amortization'!AH125+'O7 Amortization'!AH196+'O7 Amortization'!AH267), "-", 'O7 Amortization'!M54+'O7 Amortization'!M125+'O7 Amortization'!M196+'O7 Amortization'!M267 + 'O7 Amortization'!AH54+'O7 Amortization'!AH125+'O7 Amortization'!AH196+'O7 Amortization'!AH267)</f>
        <v>-48735.100514646969</v>
      </c>
      <c r="K47" s="679">
        <f>IF(ISERROR('O7 Amortization'!N54+'O7 Amortization'!N125+'O7 Amortization'!N196+'O7 Amortization'!N267 + 'O7 Amortization'!AI54+'O7 Amortization'!AI125+'O7 Amortization'!AI196+'O7 Amortization'!AI267), "-", 'O7 Amortization'!N54+'O7 Amortization'!N125+'O7 Amortization'!N196+'O7 Amortization'!N267 + 'O7 Amortization'!AI54+'O7 Amortization'!AI125+'O7 Amortization'!AI196+'O7 Amortization'!AI267)</f>
        <v>-3090.1856415075599</v>
      </c>
      <c r="L47" s="679">
        <f>IF(ISERROR('O7 Amortization'!O54+'O7 Amortization'!O125+'O7 Amortization'!O196+'O7 Amortization'!O267 + 'O7 Amortization'!AJ54+'O7 Amortization'!AJ125+'O7 Amortization'!AJ196+'O7 Amortization'!AJ267), "-", 'O7 Amortization'!O54+'O7 Amortization'!O125+'O7 Amortization'!O196+'O7 Amortization'!O267 + 'O7 Amortization'!AJ54+'O7 Amortization'!AJ125+'O7 Amortization'!AJ196+'O7 Amortization'!AJ267)</f>
        <v>-2645.9142172914844</v>
      </c>
      <c r="M47" s="679">
        <f>IF(ISERROR('O7 Amortization'!P54+'O7 Amortization'!P125+'O7 Amortization'!P196+'O7 Amortization'!P267 + 'O7 Amortization'!AK54+'O7 Amortization'!AK125+'O7 Amortization'!AK196+'O7 Amortization'!AK267), "-", 'O7 Amortization'!P54+'O7 Amortization'!P125+'O7 Amortization'!P196+'O7 Amortization'!P267 + 'O7 Amortization'!AK54+'O7 Amortization'!AK125+'O7 Amortization'!AK196+'O7 Amortization'!AK267)</f>
        <v>0</v>
      </c>
      <c r="N47" s="679">
        <f>IF(ISERROR('O7 Amortization'!Q54+'O7 Amortization'!Q125+'O7 Amortization'!Q196+'O7 Amortization'!Q267 + 'O7 Amortization'!AL54+'O7 Amortization'!AL125+'O7 Amortization'!AL196+'O7 Amortization'!AL267), "-", 'O7 Amortization'!Q54+'O7 Amortization'!Q125+'O7 Amortization'!Q196+'O7 Amortization'!Q267 + 'O7 Amortization'!AL54+'O7 Amortization'!AL125+'O7 Amortization'!AL196+'O7 Amortization'!AL267)</f>
        <v>0</v>
      </c>
      <c r="O47" s="679">
        <f>IF(ISERROR('O7 Amortization'!R54+'O7 Amortization'!R125+'O7 Amortization'!R196+'O7 Amortization'!R267 + 'O7 Amortization'!AM54+'O7 Amortization'!AM125+'O7 Amortization'!AM196+'O7 Amortization'!AM267), "-", 'O7 Amortization'!R54+'O7 Amortization'!R125+'O7 Amortization'!R196+'O7 Amortization'!R267 + 'O7 Amortization'!AM54+'O7 Amortization'!AM125+'O7 Amortization'!AM196+'O7 Amortization'!AM267)</f>
        <v>0</v>
      </c>
      <c r="P47" s="679">
        <f>IF(ISERROR('O7 Amortization'!S54+'O7 Amortization'!S125+'O7 Amortization'!S196+'O7 Amortization'!S267 + 'O7 Amortization'!AN54+'O7 Amortization'!AN125+'O7 Amortization'!AN196+'O7 Amortization'!AN267), "-", 'O7 Amortization'!S54+'O7 Amortization'!S125+'O7 Amortization'!S196+'O7 Amortization'!S267 + 'O7 Amortization'!AN54+'O7 Amortization'!AN125+'O7 Amortization'!AN196+'O7 Amortization'!AN267)</f>
        <v>0</v>
      </c>
      <c r="Q47" s="679">
        <f>IF(ISERROR('O7 Amortization'!T54+'O7 Amortization'!T125+'O7 Amortization'!T196+'O7 Amortization'!T267 + 'O7 Amortization'!AO54+'O7 Amortization'!AO125+'O7 Amortization'!AO196+'O7 Amortization'!AO267), "-", 'O7 Amortization'!T54+'O7 Amortization'!T125+'O7 Amortization'!T196+'O7 Amortization'!T267 + 'O7 Amortization'!AO54+'O7 Amortization'!AO125+'O7 Amortization'!AO196+'O7 Amortization'!AO267)</f>
        <v>0</v>
      </c>
      <c r="R47" s="679">
        <f>IF(ISERROR('O7 Amortization'!U54+'O7 Amortization'!U125+'O7 Amortization'!U196+'O7 Amortization'!U267 + 'O7 Amortization'!AP54+'O7 Amortization'!AP125+'O7 Amortization'!AP196+'O7 Amortization'!AP267), "-", 'O7 Amortization'!U54+'O7 Amortization'!U125+'O7 Amortization'!U196+'O7 Amortization'!U267 + 'O7 Amortization'!AP54+'O7 Amortization'!AP125+'O7 Amortization'!AP196+'O7 Amortization'!AP267)</f>
        <v>0</v>
      </c>
      <c r="S47" s="679">
        <f>IF(ISERROR('O7 Amortization'!V54+'O7 Amortization'!V125+'O7 Amortization'!V196+'O7 Amortization'!V267 + 'O7 Amortization'!AQ54+'O7 Amortization'!AQ125+'O7 Amortization'!AQ196+'O7 Amortization'!AQ267), "-", 'O7 Amortization'!V54+'O7 Amortization'!V125+'O7 Amortization'!V196+'O7 Amortization'!V267 + 'O7 Amortization'!AQ54+'O7 Amortization'!AQ125+'O7 Amortization'!AQ196+'O7 Amortization'!AQ267)</f>
        <v>0</v>
      </c>
      <c r="T47" s="679">
        <f>IF(ISERROR('O7 Amortization'!W54+'O7 Amortization'!W125+'O7 Amortization'!W196+'O7 Amortization'!W267 + 'O7 Amortization'!AR54+'O7 Amortization'!AR125+'O7 Amortization'!AR196+'O7 Amortization'!AR267), "-", 'O7 Amortization'!W54+'O7 Amortization'!W125+'O7 Amortization'!W196+'O7 Amortization'!W267 + 'O7 Amortization'!AR54+'O7 Amortization'!AR125+'O7 Amortization'!AR196+'O7 Amortization'!AR267)</f>
        <v>0</v>
      </c>
      <c r="U47" s="679">
        <f>IF(ISERROR('O7 Amortization'!X54+'O7 Amortization'!X125+'O7 Amortization'!X196+'O7 Amortization'!X267 + 'O7 Amortization'!AS54+'O7 Amortization'!AS125+'O7 Amortization'!AS196+'O7 Amortization'!AS267), "-", 'O7 Amortization'!X54+'O7 Amortization'!X125+'O7 Amortization'!X196+'O7 Amortization'!X267 + 'O7 Amortization'!AS54+'O7 Amortization'!AS125+'O7 Amortization'!AS196+'O7 Amortization'!AS267)</f>
        <v>0</v>
      </c>
      <c r="V47" s="679">
        <f>IF(ISERROR('O7 Amortization'!Y54+'O7 Amortization'!Y125+'O7 Amortization'!Y196+'O7 Amortization'!Y267 + 'O7 Amortization'!AT54+'O7 Amortization'!AT125+'O7 Amortization'!AT196+'O7 Amortization'!AT267), "-", 'O7 Amortization'!Y54+'O7 Amortization'!Y125+'O7 Amortization'!Y196+'O7 Amortization'!Y267 + 'O7 Amortization'!AT54+'O7 Amortization'!AT125+'O7 Amortization'!AT196+'O7 Amortization'!AT267)</f>
        <v>0</v>
      </c>
      <c r="W47" s="680">
        <f>IF(ISERROR('O7 Amortization'!Z54+'O7 Amortization'!Z125+'O7 Amortization'!Z196+'O7 Amortization'!Z267 + 'O7 Amortization'!AU54+'O7 Amortization'!AU125+'O7 Amortization'!AU196+'O7 Amortization'!AU267), "-", 'O7 Amortization'!Z54+'O7 Amortization'!Z125+'O7 Amortization'!Z196+'O7 Amortization'!Z267 + 'O7 Amortization'!AU54+'O7 Amortization'!AU125+'O7 Amortization'!AU196+'O7 Amortization'!AU267)</f>
        <v>0</v>
      </c>
      <c r="X47" s="629"/>
    </row>
    <row r="48" spans="1:24" s="882" customFormat="1" ht="25.5" customHeight="1" x14ac:dyDescent="0.2">
      <c r="A48" s="883"/>
      <c r="B48" s="918" t="s">
        <v>1554</v>
      </c>
      <c r="C48" s="919">
        <f t="shared" si="7"/>
        <v>-867377.33744339098</v>
      </c>
      <c r="D48" s="920">
        <f t="shared" ref="D48:W48" si="9">SUM(D44:D47)</f>
        <v>-508184.1643667696</v>
      </c>
      <c r="E48" s="920">
        <f t="shared" si="9"/>
        <v>-115900.46294954252</v>
      </c>
      <c r="F48" s="920">
        <f t="shared" si="9"/>
        <v>-169942.4280599053</v>
      </c>
      <c r="G48" s="920">
        <f t="shared" si="9"/>
        <v>0</v>
      </c>
      <c r="H48" s="920">
        <f t="shared" si="9"/>
        <v>-9758.8685474453123</v>
      </c>
      <c r="I48" s="920">
        <f t="shared" si="9"/>
        <v>0</v>
      </c>
      <c r="J48" s="920">
        <f t="shared" si="9"/>
        <v>-56894.90792391685</v>
      </c>
      <c r="K48" s="920">
        <f t="shared" si="9"/>
        <v>-3607.5811003722547</v>
      </c>
      <c r="L48" s="920">
        <f t="shared" si="9"/>
        <v>-3088.924495439137</v>
      </c>
      <c r="M48" s="920">
        <f t="shared" si="9"/>
        <v>0</v>
      </c>
      <c r="N48" s="920">
        <f t="shared" si="9"/>
        <v>0</v>
      </c>
      <c r="O48" s="920">
        <f t="shared" si="9"/>
        <v>0</v>
      </c>
      <c r="P48" s="920">
        <f t="shared" si="9"/>
        <v>0</v>
      </c>
      <c r="Q48" s="920">
        <f t="shared" si="9"/>
        <v>0</v>
      </c>
      <c r="R48" s="920">
        <f t="shared" si="9"/>
        <v>0</v>
      </c>
      <c r="S48" s="920">
        <f t="shared" si="9"/>
        <v>0</v>
      </c>
      <c r="T48" s="920">
        <f t="shared" si="9"/>
        <v>0</v>
      </c>
      <c r="U48" s="920">
        <f t="shared" si="9"/>
        <v>0</v>
      </c>
      <c r="V48" s="920">
        <f t="shared" si="9"/>
        <v>0</v>
      </c>
      <c r="W48" s="921">
        <f t="shared" si="9"/>
        <v>0</v>
      </c>
      <c r="X48" s="881"/>
    </row>
    <row r="49" spans="2:24" s="543" customFormat="1" ht="12.75" x14ac:dyDescent="0.2">
      <c r="B49" s="779" t="s">
        <v>1600</v>
      </c>
      <c r="C49" s="777">
        <f t="shared" si="7"/>
        <v>7471941.9504066082</v>
      </c>
      <c r="D49" s="776">
        <f>D42+D48</f>
        <v>4377705.5410007304</v>
      </c>
      <c r="E49" s="776">
        <f t="shared" ref="E49:W49" si="10">E42+E48</f>
        <v>998413.83190479409</v>
      </c>
      <c r="F49" s="776">
        <f t="shared" si="10"/>
        <v>1463953.3482826743</v>
      </c>
      <c r="G49" s="776">
        <f t="shared" si="10"/>
        <v>0</v>
      </c>
      <c r="H49" s="776">
        <f t="shared" si="10"/>
        <v>84066.871637534801</v>
      </c>
      <c r="I49" s="776">
        <f t="shared" si="10"/>
        <v>0</v>
      </c>
      <c r="J49" s="776">
        <f t="shared" si="10"/>
        <v>490115.92870787997</v>
      </c>
      <c r="K49" s="776">
        <f t="shared" si="10"/>
        <v>31077.17414293722</v>
      </c>
      <c r="L49" s="776">
        <f t="shared" si="10"/>
        <v>26609.254730057528</v>
      </c>
      <c r="M49" s="776">
        <f t="shared" si="10"/>
        <v>0</v>
      </c>
      <c r="N49" s="776">
        <f t="shared" si="10"/>
        <v>0</v>
      </c>
      <c r="O49" s="776">
        <f t="shared" si="10"/>
        <v>0</v>
      </c>
      <c r="P49" s="776">
        <f t="shared" si="10"/>
        <v>0</v>
      </c>
      <c r="Q49" s="776">
        <f t="shared" si="10"/>
        <v>0</v>
      </c>
      <c r="R49" s="776">
        <f t="shared" si="10"/>
        <v>0</v>
      </c>
      <c r="S49" s="776">
        <f t="shared" si="10"/>
        <v>0</v>
      </c>
      <c r="T49" s="776">
        <f t="shared" si="10"/>
        <v>0</v>
      </c>
      <c r="U49" s="776">
        <f t="shared" si="10"/>
        <v>0</v>
      </c>
      <c r="V49" s="776">
        <f t="shared" si="10"/>
        <v>0</v>
      </c>
      <c r="W49" s="664">
        <f t="shared" si="10"/>
        <v>0</v>
      </c>
      <c r="X49" s="629"/>
    </row>
    <row r="50" spans="2:24" s="543" customFormat="1" ht="12.75" x14ac:dyDescent="0.2">
      <c r="B50" s="779" t="s">
        <v>1601</v>
      </c>
      <c r="C50" s="777">
        <f t="shared" si="7"/>
        <v>3676304.5772458576</v>
      </c>
      <c r="D50" s="776">
        <f t="shared" ref="D50:W50" si="11">IF(ISERROR(D49/D31*D27),0,D49/D31*D27)</f>
        <v>2155214.0577868558</v>
      </c>
      <c r="E50" s="776">
        <f t="shared" si="11"/>
        <v>489088.6775486861</v>
      </c>
      <c r="F50" s="776">
        <f t="shared" si="11"/>
        <v>720635.55105100397</v>
      </c>
      <c r="G50" s="776">
        <f t="shared" si="11"/>
        <v>0</v>
      </c>
      <c r="H50" s="776">
        <f t="shared" si="11"/>
        <v>40870.577698485809</v>
      </c>
      <c r="I50" s="776">
        <f t="shared" si="11"/>
        <v>0</v>
      </c>
      <c r="J50" s="776">
        <f t="shared" si="11"/>
        <v>242024.69549994869</v>
      </c>
      <c r="K50" s="776">
        <f t="shared" si="11"/>
        <v>15346.444561443195</v>
      </c>
      <c r="L50" s="776">
        <f t="shared" si="11"/>
        <v>13124.573099433803</v>
      </c>
      <c r="M50" s="776">
        <f t="shared" si="11"/>
        <v>0</v>
      </c>
      <c r="N50" s="776">
        <f t="shared" si="11"/>
        <v>0</v>
      </c>
      <c r="O50" s="776">
        <f t="shared" si="11"/>
        <v>0</v>
      </c>
      <c r="P50" s="776">
        <f t="shared" si="11"/>
        <v>0</v>
      </c>
      <c r="Q50" s="776">
        <f t="shared" si="11"/>
        <v>0</v>
      </c>
      <c r="R50" s="776">
        <f t="shared" si="11"/>
        <v>0</v>
      </c>
      <c r="S50" s="776">
        <f t="shared" si="11"/>
        <v>0</v>
      </c>
      <c r="T50" s="776">
        <f t="shared" si="11"/>
        <v>0</v>
      </c>
      <c r="U50" s="776">
        <f t="shared" si="11"/>
        <v>0</v>
      </c>
      <c r="V50" s="776">
        <f t="shared" si="11"/>
        <v>0</v>
      </c>
      <c r="W50" s="664">
        <f t="shared" si="11"/>
        <v>0</v>
      </c>
      <c r="X50" s="629"/>
    </row>
    <row r="51" spans="2:24" s="543" customFormat="1" ht="12.75" x14ac:dyDescent="0.2">
      <c r="B51" s="779" t="s">
        <v>1289</v>
      </c>
      <c r="C51" s="777">
        <f t="shared" si="7"/>
        <v>11148246.527652465</v>
      </c>
      <c r="D51" s="776">
        <f t="shared" ref="D51:W51" si="12">SUM(D49:D50)</f>
        <v>6532919.5987875862</v>
      </c>
      <c r="E51" s="776">
        <f t="shared" si="12"/>
        <v>1487502.5094534801</v>
      </c>
      <c r="F51" s="776">
        <f t="shared" si="12"/>
        <v>2184588.8993336782</v>
      </c>
      <c r="G51" s="776">
        <f t="shared" si="12"/>
        <v>0</v>
      </c>
      <c r="H51" s="776">
        <f t="shared" si="12"/>
        <v>124937.44933602061</v>
      </c>
      <c r="I51" s="776">
        <f t="shared" si="12"/>
        <v>0</v>
      </c>
      <c r="J51" s="776">
        <f t="shared" si="12"/>
        <v>732140.62420782866</v>
      </c>
      <c r="K51" s="776">
        <f t="shared" si="12"/>
        <v>46423.618704380417</v>
      </c>
      <c r="L51" s="776">
        <f t="shared" si="12"/>
        <v>39733.827829491333</v>
      </c>
      <c r="M51" s="776">
        <f t="shared" si="12"/>
        <v>0</v>
      </c>
      <c r="N51" s="776">
        <f t="shared" si="12"/>
        <v>0</v>
      </c>
      <c r="O51" s="776">
        <f t="shared" si="12"/>
        <v>0</v>
      </c>
      <c r="P51" s="776">
        <f t="shared" si="12"/>
        <v>0</v>
      </c>
      <c r="Q51" s="776">
        <f t="shared" si="12"/>
        <v>0</v>
      </c>
      <c r="R51" s="776">
        <f t="shared" si="12"/>
        <v>0</v>
      </c>
      <c r="S51" s="776">
        <f t="shared" si="12"/>
        <v>0</v>
      </c>
      <c r="T51" s="776">
        <f t="shared" si="12"/>
        <v>0</v>
      </c>
      <c r="U51" s="776">
        <f t="shared" si="12"/>
        <v>0</v>
      </c>
      <c r="V51" s="776">
        <f t="shared" si="12"/>
        <v>0</v>
      </c>
      <c r="W51" s="664">
        <f t="shared" si="12"/>
        <v>0</v>
      </c>
      <c r="X51" s="629"/>
    </row>
    <row r="52" spans="2:24" s="543" customFormat="1" ht="12.75" x14ac:dyDescent="0.2">
      <c r="B52" s="779"/>
      <c r="C52" s="777"/>
      <c r="D52" s="776"/>
      <c r="E52" s="776"/>
      <c r="F52" s="776"/>
      <c r="G52" s="776"/>
      <c r="H52" s="776"/>
      <c r="I52" s="776"/>
      <c r="J52" s="776"/>
      <c r="K52" s="776"/>
      <c r="L52" s="776"/>
      <c r="M52" s="776"/>
      <c r="N52" s="776"/>
      <c r="O52" s="776"/>
      <c r="P52" s="776"/>
      <c r="Q52" s="776"/>
      <c r="R52" s="776"/>
      <c r="S52" s="776"/>
      <c r="T52" s="776"/>
      <c r="U52" s="776"/>
      <c r="V52" s="776"/>
      <c r="W52" s="664"/>
      <c r="X52" s="629"/>
    </row>
    <row r="53" spans="2:24" ht="12.75" x14ac:dyDescent="0.2">
      <c r="B53" s="772" t="s">
        <v>774</v>
      </c>
      <c r="C53" s="777">
        <f>SUM(D53:W53)</f>
        <v>0</v>
      </c>
      <c r="D53" s="776">
        <f>'O4 Summary by Class &amp; Accounts'!E42</f>
        <v>0</v>
      </c>
      <c r="E53" s="776">
        <f>'O4 Summary by Class &amp; Accounts'!F42</f>
        <v>0</v>
      </c>
      <c r="F53" s="776">
        <f>'O4 Summary by Class &amp; Accounts'!G42</f>
        <v>0</v>
      </c>
      <c r="G53" s="776">
        <f>'O4 Summary by Class &amp; Accounts'!H42</f>
        <v>0</v>
      </c>
      <c r="H53" s="776">
        <f>'O4 Summary by Class &amp; Accounts'!I42</f>
        <v>0</v>
      </c>
      <c r="I53" s="776">
        <f>'O4 Summary by Class &amp; Accounts'!J42</f>
        <v>0</v>
      </c>
      <c r="J53" s="776">
        <f>'O4 Summary by Class &amp; Accounts'!K42</f>
        <v>0</v>
      </c>
      <c r="K53" s="776">
        <f>'O4 Summary by Class &amp; Accounts'!L42</f>
        <v>0</v>
      </c>
      <c r="L53" s="776">
        <f>'O4 Summary by Class &amp; Accounts'!M42</f>
        <v>0</v>
      </c>
      <c r="M53" s="776">
        <f>'O4 Summary by Class &amp; Accounts'!N42</f>
        <v>0</v>
      </c>
      <c r="N53" s="776">
        <f>'O4 Summary by Class &amp; Accounts'!O42</f>
        <v>0</v>
      </c>
      <c r="O53" s="776">
        <f>'O4 Summary by Class &amp; Accounts'!P42</f>
        <v>0</v>
      </c>
      <c r="P53" s="776">
        <f>'O4 Summary by Class &amp; Accounts'!Q42</f>
        <v>0</v>
      </c>
      <c r="Q53" s="776">
        <f>'O4 Summary by Class &amp; Accounts'!R42</f>
        <v>0</v>
      </c>
      <c r="R53" s="776">
        <f>'O4 Summary by Class &amp; Accounts'!S42</f>
        <v>0</v>
      </c>
      <c r="S53" s="776">
        <f>'O4 Summary by Class &amp; Accounts'!T42</f>
        <v>0</v>
      </c>
      <c r="T53" s="776">
        <f>'O4 Summary by Class &amp; Accounts'!U42</f>
        <v>0</v>
      </c>
      <c r="U53" s="776">
        <f>'O4 Summary by Class &amp; Accounts'!V42</f>
        <v>0</v>
      </c>
      <c r="V53" s="776">
        <f>'O4 Summary by Class &amp; Accounts'!W42</f>
        <v>0</v>
      </c>
      <c r="W53" s="664">
        <f>'O4 Summary by Class &amp; Accounts'!X42</f>
        <v>0</v>
      </c>
      <c r="X53" s="7"/>
    </row>
    <row r="54" spans="2:24" ht="12.75" x14ac:dyDescent="0.2">
      <c r="B54" s="772" t="s">
        <v>775</v>
      </c>
      <c r="C54" s="777">
        <f>SUM(D54:W54)</f>
        <v>0</v>
      </c>
      <c r="D54" s="776">
        <f>'O4 Summary by Class &amp; Accounts'!E46</f>
        <v>0</v>
      </c>
      <c r="E54" s="776">
        <f>'O4 Summary by Class &amp; Accounts'!F46</f>
        <v>0</v>
      </c>
      <c r="F54" s="776">
        <f>'O4 Summary by Class &amp; Accounts'!G46</f>
        <v>0</v>
      </c>
      <c r="G54" s="776">
        <f>'O4 Summary by Class &amp; Accounts'!H46</f>
        <v>0</v>
      </c>
      <c r="H54" s="776">
        <f>'O4 Summary by Class &amp; Accounts'!I46</f>
        <v>0</v>
      </c>
      <c r="I54" s="776">
        <f>'O4 Summary by Class &amp; Accounts'!J46</f>
        <v>0</v>
      </c>
      <c r="J54" s="776">
        <f>'O4 Summary by Class &amp; Accounts'!K46</f>
        <v>0</v>
      </c>
      <c r="K54" s="776">
        <f>'O4 Summary by Class &amp; Accounts'!L46</f>
        <v>0</v>
      </c>
      <c r="L54" s="776">
        <f>'O4 Summary by Class &amp; Accounts'!M46</f>
        <v>0</v>
      </c>
      <c r="M54" s="776">
        <f>'O4 Summary by Class &amp; Accounts'!N46</f>
        <v>0</v>
      </c>
      <c r="N54" s="776">
        <f>'O4 Summary by Class &amp; Accounts'!O46</f>
        <v>0</v>
      </c>
      <c r="O54" s="776">
        <f>'O4 Summary by Class &amp; Accounts'!P46</f>
        <v>0</v>
      </c>
      <c r="P54" s="776">
        <f>'O4 Summary by Class &amp; Accounts'!Q46</f>
        <v>0</v>
      </c>
      <c r="Q54" s="776">
        <f>'O4 Summary by Class &amp; Accounts'!R46</f>
        <v>0</v>
      </c>
      <c r="R54" s="776">
        <f>'O4 Summary by Class &amp; Accounts'!S46</f>
        <v>0</v>
      </c>
      <c r="S54" s="776">
        <f>'O4 Summary by Class &amp; Accounts'!T46</f>
        <v>0</v>
      </c>
      <c r="T54" s="776">
        <f>'O4 Summary by Class &amp; Accounts'!U46</f>
        <v>0</v>
      </c>
      <c r="U54" s="776">
        <f>'O4 Summary by Class &amp; Accounts'!V46</f>
        <v>0</v>
      </c>
      <c r="V54" s="776">
        <f>'O4 Summary by Class &amp; Accounts'!W46</f>
        <v>0</v>
      </c>
      <c r="W54" s="664">
        <f>'O4 Summary by Class &amp; Accounts'!X46</f>
        <v>0</v>
      </c>
    </row>
    <row r="55" spans="2:24" ht="12.75" x14ac:dyDescent="0.2">
      <c r="B55" s="772" t="s">
        <v>776</v>
      </c>
      <c r="C55" s="777">
        <f>SUM(D55:W55)</f>
        <v>0</v>
      </c>
      <c r="D55" s="776">
        <f>'O4 Summary by Class &amp; Accounts'!E50</f>
        <v>0</v>
      </c>
      <c r="E55" s="776">
        <f>'O4 Summary by Class &amp; Accounts'!F50</f>
        <v>0</v>
      </c>
      <c r="F55" s="776">
        <f>'O4 Summary by Class &amp; Accounts'!G50</f>
        <v>0</v>
      </c>
      <c r="G55" s="776">
        <f>'O4 Summary by Class &amp; Accounts'!H50</f>
        <v>0</v>
      </c>
      <c r="H55" s="776">
        <f>'O4 Summary by Class &amp; Accounts'!I50</f>
        <v>0</v>
      </c>
      <c r="I55" s="776">
        <f>'O4 Summary by Class &amp; Accounts'!J50</f>
        <v>0</v>
      </c>
      <c r="J55" s="776">
        <f>'O4 Summary by Class &amp; Accounts'!K50</f>
        <v>0</v>
      </c>
      <c r="K55" s="776">
        <f>'O4 Summary by Class &amp; Accounts'!L50</f>
        <v>0</v>
      </c>
      <c r="L55" s="776">
        <f>'O4 Summary by Class &amp; Accounts'!M50</f>
        <v>0</v>
      </c>
      <c r="M55" s="776">
        <f>'O4 Summary by Class &amp; Accounts'!N50</f>
        <v>0</v>
      </c>
      <c r="N55" s="776">
        <f>'O4 Summary by Class &amp; Accounts'!O50</f>
        <v>0</v>
      </c>
      <c r="O55" s="776">
        <f>'O4 Summary by Class &amp; Accounts'!P50</f>
        <v>0</v>
      </c>
      <c r="P55" s="776">
        <f>'O4 Summary by Class &amp; Accounts'!Q50</f>
        <v>0</v>
      </c>
      <c r="Q55" s="776">
        <f>'O4 Summary by Class &amp; Accounts'!R50</f>
        <v>0</v>
      </c>
      <c r="R55" s="776">
        <f>'O4 Summary by Class &amp; Accounts'!S50</f>
        <v>0</v>
      </c>
      <c r="S55" s="776">
        <f>'O4 Summary by Class &amp; Accounts'!T50</f>
        <v>0</v>
      </c>
      <c r="T55" s="776">
        <f>'O4 Summary by Class &amp; Accounts'!U50</f>
        <v>0</v>
      </c>
      <c r="U55" s="776">
        <f>'O4 Summary by Class &amp; Accounts'!V50</f>
        <v>0</v>
      </c>
      <c r="V55" s="776">
        <f>'O4 Summary by Class &amp; Accounts'!W50</f>
        <v>0</v>
      </c>
      <c r="W55" s="664">
        <f>'O4 Summary by Class &amp; Accounts'!X50</f>
        <v>0</v>
      </c>
    </row>
    <row r="56" spans="2:24" ht="12.75" x14ac:dyDescent="0.2">
      <c r="B56" s="772" t="s">
        <v>777</v>
      </c>
      <c r="C56" s="777">
        <f>SUM(D56:W56)</f>
        <v>0</v>
      </c>
      <c r="D56" s="776">
        <f>'O4 Summary by Class &amp; Accounts'!E54</f>
        <v>0</v>
      </c>
      <c r="E56" s="776">
        <f>'O4 Summary by Class &amp; Accounts'!F54</f>
        <v>0</v>
      </c>
      <c r="F56" s="776">
        <f>'O4 Summary by Class &amp; Accounts'!G54</f>
        <v>0</v>
      </c>
      <c r="G56" s="776">
        <f>'O4 Summary by Class &amp; Accounts'!H54</f>
        <v>0</v>
      </c>
      <c r="H56" s="776">
        <f>'O4 Summary by Class &amp; Accounts'!I54</f>
        <v>0</v>
      </c>
      <c r="I56" s="776">
        <f>'O4 Summary by Class &amp; Accounts'!J54</f>
        <v>0</v>
      </c>
      <c r="J56" s="776">
        <f>'O4 Summary by Class &amp; Accounts'!K54</f>
        <v>0</v>
      </c>
      <c r="K56" s="776">
        <f>'O4 Summary by Class &amp; Accounts'!L54</f>
        <v>0</v>
      </c>
      <c r="L56" s="776">
        <f>'O4 Summary by Class &amp; Accounts'!M54</f>
        <v>0</v>
      </c>
      <c r="M56" s="776">
        <f>'O4 Summary by Class &amp; Accounts'!N54</f>
        <v>0</v>
      </c>
      <c r="N56" s="776">
        <f>'O4 Summary by Class &amp; Accounts'!O54</f>
        <v>0</v>
      </c>
      <c r="O56" s="776">
        <f>'O4 Summary by Class &amp; Accounts'!P54</f>
        <v>0</v>
      </c>
      <c r="P56" s="776">
        <f>'O4 Summary by Class &amp; Accounts'!Q54</f>
        <v>0</v>
      </c>
      <c r="Q56" s="776">
        <f>'O4 Summary by Class &amp; Accounts'!R54</f>
        <v>0</v>
      </c>
      <c r="R56" s="776">
        <f>'O4 Summary by Class &amp; Accounts'!S54</f>
        <v>0</v>
      </c>
      <c r="S56" s="776">
        <f>'O4 Summary by Class &amp; Accounts'!T54</f>
        <v>0</v>
      </c>
      <c r="T56" s="776">
        <f>'O4 Summary by Class &amp; Accounts'!U54</f>
        <v>0</v>
      </c>
      <c r="U56" s="776">
        <f>'O4 Summary by Class &amp; Accounts'!V54</f>
        <v>0</v>
      </c>
      <c r="V56" s="776">
        <f>'O4 Summary by Class &amp; Accounts'!W54</f>
        <v>0</v>
      </c>
      <c r="W56" s="664">
        <f>'O4 Summary by Class &amp; Accounts'!X54</f>
        <v>0</v>
      </c>
    </row>
    <row r="57" spans="2:24" s="988" customFormat="1" ht="25.5" customHeight="1" x14ac:dyDescent="0.2">
      <c r="B57" s="918" t="s">
        <v>1509</v>
      </c>
      <c r="C57" s="919">
        <f>SUM(D57:W57)</f>
        <v>0</v>
      </c>
      <c r="D57" s="920">
        <f t="shared" ref="D57:W57" si="13">SUM(D53:D56)</f>
        <v>0</v>
      </c>
      <c r="E57" s="920">
        <f t="shared" si="13"/>
        <v>0</v>
      </c>
      <c r="F57" s="920">
        <f t="shared" si="13"/>
        <v>0</v>
      </c>
      <c r="G57" s="920">
        <f t="shared" si="13"/>
        <v>0</v>
      </c>
      <c r="H57" s="920">
        <f t="shared" si="13"/>
        <v>0</v>
      </c>
      <c r="I57" s="920">
        <f t="shared" si="13"/>
        <v>0</v>
      </c>
      <c r="J57" s="920">
        <f t="shared" si="13"/>
        <v>0</v>
      </c>
      <c r="K57" s="920">
        <f t="shared" si="13"/>
        <v>0</v>
      </c>
      <c r="L57" s="920">
        <f t="shared" si="13"/>
        <v>0</v>
      </c>
      <c r="M57" s="920">
        <f t="shared" si="13"/>
        <v>0</v>
      </c>
      <c r="N57" s="920">
        <f t="shared" si="13"/>
        <v>0</v>
      </c>
      <c r="O57" s="920">
        <f t="shared" si="13"/>
        <v>0</v>
      </c>
      <c r="P57" s="920">
        <f t="shared" si="13"/>
        <v>0</v>
      </c>
      <c r="Q57" s="920">
        <f t="shared" si="13"/>
        <v>0</v>
      </c>
      <c r="R57" s="920">
        <f t="shared" si="13"/>
        <v>0</v>
      </c>
      <c r="S57" s="920">
        <f t="shared" si="13"/>
        <v>0</v>
      </c>
      <c r="T57" s="920">
        <f t="shared" si="13"/>
        <v>0</v>
      </c>
      <c r="U57" s="920">
        <f t="shared" si="13"/>
        <v>0</v>
      </c>
      <c r="V57" s="920">
        <f t="shared" si="13"/>
        <v>0</v>
      </c>
      <c r="W57" s="921">
        <f t="shared" si="13"/>
        <v>0</v>
      </c>
    </row>
    <row r="58" spans="2:24" ht="12.75" x14ac:dyDescent="0.2">
      <c r="B58" s="685"/>
      <c r="C58" s="791"/>
      <c r="D58" s="789"/>
      <c r="E58" s="789"/>
      <c r="F58" s="789"/>
      <c r="G58" s="789"/>
      <c r="H58" s="789"/>
      <c r="I58" s="789"/>
      <c r="J58" s="789"/>
      <c r="K58" s="789"/>
      <c r="L58" s="789"/>
      <c r="M58" s="789"/>
      <c r="N58" s="789"/>
      <c r="O58" s="789"/>
      <c r="P58" s="789"/>
      <c r="Q58" s="789"/>
      <c r="R58" s="789"/>
      <c r="S58" s="789"/>
      <c r="T58" s="789"/>
      <c r="U58" s="789"/>
      <c r="V58" s="789"/>
      <c r="W58" s="792"/>
    </row>
    <row r="59" spans="2:24" ht="12.75" x14ac:dyDescent="0.2">
      <c r="B59" s="772" t="s">
        <v>766</v>
      </c>
      <c r="C59" s="777">
        <f>SUM(D59:W59)</f>
        <v>2136543.25605</v>
      </c>
      <c r="D59" s="776">
        <f>'O3.3 Primary Cost Pool'!D39</f>
        <v>995728.04825660877</v>
      </c>
      <c r="E59" s="776">
        <f>'O3.3 Primary Cost Pool'!E39</f>
        <v>197253.82640069362</v>
      </c>
      <c r="F59" s="776">
        <f>'O3.3 Primary Cost Pool'!F39</f>
        <v>311890.20312354376</v>
      </c>
      <c r="G59" s="776">
        <f>'O3.3 Primary Cost Pool'!G39</f>
        <v>0</v>
      </c>
      <c r="H59" s="776">
        <f>'O3.3 Primary Cost Pool'!H39</f>
        <v>194220.10197601237</v>
      </c>
      <c r="I59" s="776">
        <f>'O3.3 Primary Cost Pool'!I39</f>
        <v>282061.14643515286</v>
      </c>
      <c r="J59" s="776">
        <f>'O3.3 Primary Cost Pool'!J39</f>
        <v>140046.16315626667</v>
      </c>
      <c r="K59" s="776">
        <f>'O3.3 Primary Cost Pool'!K39</f>
        <v>8780.4948961549744</v>
      </c>
      <c r="L59" s="776">
        <f>'O3.3 Primary Cost Pool'!L39</f>
        <v>6563.2718055670721</v>
      </c>
      <c r="M59" s="776">
        <f>'O3.3 Primary Cost Pool'!M39</f>
        <v>0</v>
      </c>
      <c r="N59" s="776">
        <f>'O3.3 Primary Cost Pool'!N39</f>
        <v>0</v>
      </c>
      <c r="O59" s="776">
        <f>'O3.3 Primary Cost Pool'!O39</f>
        <v>0</v>
      </c>
      <c r="P59" s="776">
        <f>'O3.3 Primary Cost Pool'!P39</f>
        <v>0</v>
      </c>
      <c r="Q59" s="776">
        <f>'O3.3 Primary Cost Pool'!Q39</f>
        <v>0</v>
      </c>
      <c r="R59" s="776">
        <f>'O3.3 Primary Cost Pool'!R39</f>
        <v>0</v>
      </c>
      <c r="S59" s="776">
        <f>'O3.3 Primary Cost Pool'!S39</f>
        <v>0</v>
      </c>
      <c r="T59" s="776">
        <f>'O3.3 Primary Cost Pool'!T39</f>
        <v>0</v>
      </c>
      <c r="U59" s="776">
        <f>'O3.3 Primary Cost Pool'!U39</f>
        <v>0</v>
      </c>
      <c r="V59" s="776">
        <f>'O3.3 Primary Cost Pool'!V39</f>
        <v>0</v>
      </c>
      <c r="W59" s="664">
        <f>'O3.3 Primary Cost Pool'!W39</f>
        <v>0</v>
      </c>
    </row>
    <row r="60" spans="2:24" s="7" customFormat="1" ht="12.75" x14ac:dyDescent="0.2">
      <c r="B60" s="772" t="s">
        <v>784</v>
      </c>
      <c r="C60" s="777">
        <f>SUM(D60:W60)</f>
        <v>8622059.3100000005</v>
      </c>
      <c r="D60" s="776">
        <f>'O3.3 Primary Cost Pool'!D40</f>
        <v>4018278.7146426532</v>
      </c>
      <c r="E60" s="776">
        <f>'O3.3 Primary Cost Pool'!E40</f>
        <v>796021.41708823107</v>
      </c>
      <c r="F60" s="776">
        <f>'O3.3 Primary Cost Pool'!F40</f>
        <v>1258638.6079122799</v>
      </c>
      <c r="G60" s="776">
        <f>'O3.3 Primary Cost Pool'!G40</f>
        <v>0</v>
      </c>
      <c r="H60" s="776">
        <f>'O3.3 Primary Cost Pool'!H40</f>
        <v>783778.76679517981</v>
      </c>
      <c r="I60" s="776">
        <f>'O3.3 Primary Cost Pool'!I40</f>
        <v>1138262.9051501735</v>
      </c>
      <c r="J60" s="776">
        <f>'O3.3 Primary Cost Pool'!J40</f>
        <v>565158.84780336509</v>
      </c>
      <c r="K60" s="776">
        <f>'O3.3 Primary Cost Pool'!K40</f>
        <v>35433.847431558286</v>
      </c>
      <c r="L60" s="776">
        <f>'O3.3 Primary Cost Pool'!L40</f>
        <v>26486.203176560342</v>
      </c>
      <c r="M60" s="776">
        <f>'O3.3 Primary Cost Pool'!M40</f>
        <v>0</v>
      </c>
      <c r="N60" s="776">
        <f>'O3.3 Primary Cost Pool'!N40</f>
        <v>0</v>
      </c>
      <c r="O60" s="776">
        <f>'O3.3 Primary Cost Pool'!O40</f>
        <v>0</v>
      </c>
      <c r="P60" s="776">
        <f>'O3.3 Primary Cost Pool'!P40</f>
        <v>0</v>
      </c>
      <c r="Q60" s="776">
        <f>'O3.3 Primary Cost Pool'!Q40</f>
        <v>0</v>
      </c>
      <c r="R60" s="776">
        <f>'O3.3 Primary Cost Pool'!R40</f>
        <v>0</v>
      </c>
      <c r="S60" s="776">
        <f>'O3.3 Primary Cost Pool'!S40</f>
        <v>0</v>
      </c>
      <c r="T60" s="776">
        <f>'O3.3 Primary Cost Pool'!T40</f>
        <v>0</v>
      </c>
      <c r="U60" s="776">
        <f>'O3.3 Primary Cost Pool'!U40</f>
        <v>0</v>
      </c>
      <c r="V60" s="776">
        <f>'O3.3 Primary Cost Pool'!V40</f>
        <v>0</v>
      </c>
      <c r="W60" s="664">
        <f>'O3.3 Primary Cost Pool'!W40</f>
        <v>0</v>
      </c>
    </row>
    <row r="61" spans="2:24" s="7" customFormat="1" ht="12.75" x14ac:dyDescent="0.2">
      <c r="B61" s="772" t="s">
        <v>768</v>
      </c>
      <c r="C61" s="777">
        <f>SUM(D61:W61)</f>
        <v>326726.9775000001</v>
      </c>
      <c r="D61" s="776">
        <f>'O3.3 Primary Cost Pool'!D41</f>
        <v>152269.89423107775</v>
      </c>
      <c r="E61" s="776">
        <f>'O3.3 Primary Cost Pool'!E41</f>
        <v>30164.6813457729</v>
      </c>
      <c r="F61" s="776">
        <f>'O3.3 Primary Cost Pool'!F41</f>
        <v>47695.240005022286</v>
      </c>
      <c r="G61" s="776">
        <f>'O3.3 Primary Cost Pool'!G41</f>
        <v>0</v>
      </c>
      <c r="H61" s="776">
        <f>'O3.3 Primary Cost Pool'!H41</f>
        <v>29700.754575726351</v>
      </c>
      <c r="I61" s="776">
        <f>'O3.3 Primary Cost Pool'!I41</f>
        <v>43133.685959310038</v>
      </c>
      <c r="J61" s="776">
        <f>'O3.3 Primary Cost Pool'!J41</f>
        <v>21416.303867918534</v>
      </c>
      <c r="K61" s="776">
        <f>'O3.3 Primary Cost Pool'!K41</f>
        <v>1342.7411545501395</v>
      </c>
      <c r="L61" s="776">
        <f>'O3.3 Primary Cost Pool'!L41</f>
        <v>1003.6763606220728</v>
      </c>
      <c r="M61" s="776">
        <f>'O3.3 Primary Cost Pool'!M41</f>
        <v>0</v>
      </c>
      <c r="N61" s="776">
        <f>'O3.3 Primary Cost Pool'!N41</f>
        <v>0</v>
      </c>
      <c r="O61" s="776">
        <f>'O3.3 Primary Cost Pool'!O41</f>
        <v>0</v>
      </c>
      <c r="P61" s="776">
        <f>'O3.3 Primary Cost Pool'!P41</f>
        <v>0</v>
      </c>
      <c r="Q61" s="776">
        <f>'O3.3 Primary Cost Pool'!Q41</f>
        <v>0</v>
      </c>
      <c r="R61" s="776">
        <f>'O3.3 Primary Cost Pool'!R41</f>
        <v>0</v>
      </c>
      <c r="S61" s="776">
        <f>'O3.3 Primary Cost Pool'!S41</f>
        <v>0</v>
      </c>
      <c r="T61" s="776">
        <f>'O3.3 Primary Cost Pool'!T41</f>
        <v>0</v>
      </c>
      <c r="U61" s="776">
        <f>'O3.3 Primary Cost Pool'!U41</f>
        <v>0</v>
      </c>
      <c r="V61" s="776">
        <f>'O3.3 Primary Cost Pool'!V41</f>
        <v>0</v>
      </c>
      <c r="W61" s="664">
        <f>'O3.3 Primary Cost Pool'!W41</f>
        <v>0</v>
      </c>
      <c r="X61" s="762"/>
    </row>
    <row r="62" spans="2:24" s="7" customFormat="1" ht="12.75" x14ac:dyDescent="0.2">
      <c r="B62" s="772" t="s">
        <v>772</v>
      </c>
      <c r="C62" s="777">
        <f>SUM(D62:W62)</f>
        <v>2705801.1486000009</v>
      </c>
      <c r="D62" s="776">
        <f>'O3.3 Primary Cost Pool'!D42</f>
        <v>1261028.5745616173</v>
      </c>
      <c r="E62" s="776">
        <f>'O3.3 Primary Cost Pool'!E42</f>
        <v>249809.88731652958</v>
      </c>
      <c r="F62" s="776">
        <f>'O3.3 Primary Cost Pool'!F42</f>
        <v>394989.83578220732</v>
      </c>
      <c r="G62" s="776">
        <f>'O3.3 Primary Cost Pool'!G42</f>
        <v>0</v>
      </c>
      <c r="H62" s="776">
        <f>'O3.3 Primary Cost Pool'!H42</f>
        <v>245967.86117940643</v>
      </c>
      <c r="I62" s="776">
        <f>'O3.3 Primary Cost Pool'!I42</f>
        <v>357213.16282201634</v>
      </c>
      <c r="J62" s="776">
        <f>'O3.3 Primary Cost Pool'!J42</f>
        <v>177359.88637357191</v>
      </c>
      <c r="K62" s="776">
        <f>'O3.3 Primary Cost Pool'!K42</f>
        <v>11119.958890613058</v>
      </c>
      <c r="L62" s="776">
        <f>'O3.3 Primary Cost Pool'!L42</f>
        <v>8311.9816740381411</v>
      </c>
      <c r="M62" s="776">
        <f>'O3.3 Primary Cost Pool'!M42</f>
        <v>0</v>
      </c>
      <c r="N62" s="776">
        <f>'O3.3 Primary Cost Pool'!N42</f>
        <v>0</v>
      </c>
      <c r="O62" s="776">
        <f>'O3.3 Primary Cost Pool'!O42</f>
        <v>0</v>
      </c>
      <c r="P62" s="776">
        <f>'O3.3 Primary Cost Pool'!P42</f>
        <v>0</v>
      </c>
      <c r="Q62" s="776">
        <f>'O3.3 Primary Cost Pool'!Q42</f>
        <v>0</v>
      </c>
      <c r="R62" s="776">
        <f>'O3.3 Primary Cost Pool'!R42</f>
        <v>0</v>
      </c>
      <c r="S62" s="776">
        <f>'O3.3 Primary Cost Pool'!S42</f>
        <v>0</v>
      </c>
      <c r="T62" s="776">
        <f>'O3.3 Primary Cost Pool'!T42</f>
        <v>0</v>
      </c>
      <c r="U62" s="776">
        <f>'O3.3 Primary Cost Pool'!U42</f>
        <v>0</v>
      </c>
      <c r="V62" s="776">
        <f>'O3.3 Primary Cost Pool'!V42</f>
        <v>0</v>
      </c>
      <c r="W62" s="664">
        <f>'O3.3 Primary Cost Pool'!W42</f>
        <v>0</v>
      </c>
      <c r="X62" s="762"/>
    </row>
    <row r="63" spans="2:24" s="988" customFormat="1" ht="21.75" customHeight="1" x14ac:dyDescent="0.2">
      <c r="B63" s="918" t="s">
        <v>1509</v>
      </c>
      <c r="C63" s="919">
        <f>SUM(D63:W63)</f>
        <v>13791130.692150002</v>
      </c>
      <c r="D63" s="920">
        <f t="shared" ref="D63:W63" si="14">SUM(D59:D62)</f>
        <v>6427305.2316919575</v>
      </c>
      <c r="E63" s="920">
        <f t="shared" si="14"/>
        <v>1273249.8121512271</v>
      </c>
      <c r="F63" s="920">
        <f t="shared" si="14"/>
        <v>2013213.8868230532</v>
      </c>
      <c r="G63" s="920">
        <f t="shared" si="14"/>
        <v>0</v>
      </c>
      <c r="H63" s="920">
        <f t="shared" si="14"/>
        <v>1253667.484526325</v>
      </c>
      <c r="I63" s="920">
        <f t="shared" si="14"/>
        <v>1820670.9003666528</v>
      </c>
      <c r="J63" s="920">
        <f t="shared" si="14"/>
        <v>903981.20120112225</v>
      </c>
      <c r="K63" s="920">
        <f t="shared" si="14"/>
        <v>56677.042372876458</v>
      </c>
      <c r="L63" s="920">
        <f t="shared" si="14"/>
        <v>42365.133016787629</v>
      </c>
      <c r="M63" s="920">
        <f t="shared" si="14"/>
        <v>0</v>
      </c>
      <c r="N63" s="920">
        <f t="shared" si="14"/>
        <v>0</v>
      </c>
      <c r="O63" s="920">
        <f t="shared" si="14"/>
        <v>0</v>
      </c>
      <c r="P63" s="920">
        <f t="shared" si="14"/>
        <v>0</v>
      </c>
      <c r="Q63" s="920">
        <f t="shared" si="14"/>
        <v>0</v>
      </c>
      <c r="R63" s="920">
        <f t="shared" si="14"/>
        <v>0</v>
      </c>
      <c r="S63" s="920">
        <f t="shared" si="14"/>
        <v>0</v>
      </c>
      <c r="T63" s="920">
        <f t="shared" si="14"/>
        <v>0</v>
      </c>
      <c r="U63" s="920">
        <f t="shared" si="14"/>
        <v>0</v>
      </c>
      <c r="V63" s="920">
        <f t="shared" si="14"/>
        <v>0</v>
      </c>
      <c r="W63" s="921">
        <f t="shared" si="14"/>
        <v>0</v>
      </c>
    </row>
    <row r="64" spans="2:24" s="7" customFormat="1" ht="12.75" x14ac:dyDescent="0.2">
      <c r="B64" s="799"/>
      <c r="C64" s="817"/>
      <c r="D64" s="818"/>
      <c r="E64" s="818"/>
      <c r="F64" s="818"/>
      <c r="G64" s="818"/>
      <c r="H64" s="818"/>
      <c r="I64" s="818"/>
      <c r="J64" s="818"/>
      <c r="K64" s="818"/>
      <c r="L64" s="818"/>
      <c r="M64" s="818"/>
      <c r="N64" s="818"/>
      <c r="O64" s="818"/>
      <c r="P64" s="818"/>
      <c r="Q64" s="818"/>
      <c r="R64" s="818"/>
      <c r="S64" s="818"/>
      <c r="T64" s="818"/>
      <c r="U64" s="818"/>
      <c r="V64" s="818"/>
      <c r="W64" s="819"/>
    </row>
    <row r="65" spans="1:24" s="762" customFormat="1" ht="12.75" x14ac:dyDescent="0.2">
      <c r="B65" s="922" t="s">
        <v>1556</v>
      </c>
      <c r="C65" s="822"/>
      <c r="D65" s="793"/>
      <c r="E65" s="793"/>
      <c r="F65" s="793"/>
      <c r="G65" s="793"/>
      <c r="H65" s="793"/>
      <c r="I65" s="793"/>
      <c r="J65" s="793"/>
      <c r="K65" s="793"/>
      <c r="L65" s="793"/>
      <c r="M65" s="793"/>
      <c r="N65" s="793"/>
      <c r="O65" s="793"/>
      <c r="P65" s="793"/>
      <c r="Q65" s="793"/>
      <c r="R65" s="793"/>
      <c r="S65" s="793"/>
      <c r="T65" s="793"/>
      <c r="U65" s="793"/>
      <c r="V65" s="793"/>
      <c r="W65" s="823"/>
    </row>
    <row r="66" spans="1:24" s="7" customFormat="1" ht="12.75" x14ac:dyDescent="0.2">
      <c r="A66" s="1734" t="s">
        <v>534</v>
      </c>
      <c r="B66" s="824" t="s">
        <v>1557</v>
      </c>
      <c r="C66" s="777">
        <f t="shared" ref="C66:C77" si="15">SUM(D66:W66)</f>
        <v>0</v>
      </c>
      <c r="D66" s="776">
        <f>'O4 Summary by Class &amp; Accounts'!E138</f>
        <v>0</v>
      </c>
      <c r="E66" s="776">
        <f>'O4 Summary by Class &amp; Accounts'!F138</f>
        <v>0</v>
      </c>
      <c r="F66" s="776">
        <f>'O4 Summary by Class &amp; Accounts'!G138</f>
        <v>0</v>
      </c>
      <c r="G66" s="776">
        <f>'O4 Summary by Class &amp; Accounts'!H138</f>
        <v>0</v>
      </c>
      <c r="H66" s="776">
        <f>'O4 Summary by Class &amp; Accounts'!I138</f>
        <v>0</v>
      </c>
      <c r="I66" s="776">
        <f>'O4 Summary by Class &amp; Accounts'!J138</f>
        <v>0</v>
      </c>
      <c r="J66" s="776">
        <f>'O4 Summary by Class &amp; Accounts'!K138</f>
        <v>0</v>
      </c>
      <c r="K66" s="776">
        <f>'O4 Summary by Class &amp; Accounts'!L138</f>
        <v>0</v>
      </c>
      <c r="L66" s="776">
        <f>'O4 Summary by Class &amp; Accounts'!M138</f>
        <v>0</v>
      </c>
      <c r="M66" s="776">
        <f>'O4 Summary by Class &amp; Accounts'!N138</f>
        <v>0</v>
      </c>
      <c r="N66" s="776">
        <f>'O4 Summary by Class &amp; Accounts'!O138</f>
        <v>0</v>
      </c>
      <c r="O66" s="776">
        <f>'O4 Summary by Class &amp; Accounts'!P138</f>
        <v>0</v>
      </c>
      <c r="P66" s="776">
        <f>'O4 Summary by Class &amp; Accounts'!Q138</f>
        <v>0</v>
      </c>
      <c r="Q66" s="776">
        <f>'O4 Summary by Class &amp; Accounts'!R138</f>
        <v>0</v>
      </c>
      <c r="R66" s="776">
        <f>'O4 Summary by Class &amp; Accounts'!S138</f>
        <v>0</v>
      </c>
      <c r="S66" s="776">
        <f>'O4 Summary by Class &amp; Accounts'!T138</f>
        <v>0</v>
      </c>
      <c r="T66" s="776">
        <f>'O4 Summary by Class &amp; Accounts'!U138</f>
        <v>0</v>
      </c>
      <c r="U66" s="776">
        <f>'O4 Summary by Class &amp; Accounts'!V138</f>
        <v>0</v>
      </c>
      <c r="V66" s="776">
        <f>'O4 Summary by Class &amp; Accounts'!W138</f>
        <v>0</v>
      </c>
      <c r="W66" s="664">
        <f>'O4 Summary by Class &amp; Accounts'!X138</f>
        <v>0</v>
      </c>
    </row>
    <row r="67" spans="1:24" s="7" customFormat="1" ht="12.75" x14ac:dyDescent="0.2">
      <c r="A67" s="1734" t="s">
        <v>534</v>
      </c>
      <c r="B67" s="824" t="s">
        <v>1558</v>
      </c>
      <c r="C67" s="777">
        <f t="shared" si="15"/>
        <v>289300</v>
      </c>
      <c r="D67" s="776">
        <f>'O4 Summary by Class &amp; Accounts'!E139</f>
        <v>140673.88035191689</v>
      </c>
      <c r="E67" s="776">
        <f>'O4 Summary by Class &amp; Accounts'!F139</f>
        <v>28724.106936020959</v>
      </c>
      <c r="F67" s="776">
        <f>'O4 Summary by Class &amp; Accounts'!G139</f>
        <v>44668.52915380663</v>
      </c>
      <c r="G67" s="776">
        <f>'O4 Summary by Class &amp; Accounts'!H139</f>
        <v>0</v>
      </c>
      <c r="H67" s="776">
        <f>'O4 Summary by Class &amp; Accounts'!I139</f>
        <v>22412.421993411121</v>
      </c>
      <c r="I67" s="776">
        <f>'O4 Summary by Class &amp; Accounts'!J139</f>
        <v>31751.848772127392</v>
      </c>
      <c r="J67" s="776">
        <f>'O4 Summary by Class &amp; Accounts'!K139</f>
        <v>18965.292470681434</v>
      </c>
      <c r="K67" s="776">
        <f>'O4 Summary by Class &amp; Accounts'!L139</f>
        <v>1191.3439611229501</v>
      </c>
      <c r="L67" s="776">
        <f>'O4 Summary by Class &amp; Accounts'!M139</f>
        <v>912.57636091261554</v>
      </c>
      <c r="M67" s="776">
        <f>'O4 Summary by Class &amp; Accounts'!N139</f>
        <v>0</v>
      </c>
      <c r="N67" s="776">
        <f>'O4 Summary by Class &amp; Accounts'!O139</f>
        <v>0</v>
      </c>
      <c r="O67" s="776">
        <f>'O4 Summary by Class &amp; Accounts'!P139</f>
        <v>0</v>
      </c>
      <c r="P67" s="776">
        <f>'O4 Summary by Class &amp; Accounts'!Q139</f>
        <v>0</v>
      </c>
      <c r="Q67" s="776">
        <f>'O4 Summary by Class &amp; Accounts'!R139</f>
        <v>0</v>
      </c>
      <c r="R67" s="776">
        <f>'O4 Summary by Class &amp; Accounts'!S139</f>
        <v>0</v>
      </c>
      <c r="S67" s="776">
        <f>'O4 Summary by Class &amp; Accounts'!T139</f>
        <v>0</v>
      </c>
      <c r="T67" s="776">
        <f>'O4 Summary by Class &amp; Accounts'!U139</f>
        <v>0</v>
      </c>
      <c r="U67" s="776">
        <f>'O4 Summary by Class &amp; Accounts'!V139</f>
        <v>0</v>
      </c>
      <c r="V67" s="776">
        <f>'O4 Summary by Class &amp; Accounts'!W139</f>
        <v>0</v>
      </c>
      <c r="W67" s="664">
        <f>'O4 Summary by Class &amp; Accounts'!X139</f>
        <v>0</v>
      </c>
      <c r="X67" s="762"/>
    </row>
    <row r="68" spans="1:24" s="7" customFormat="1" ht="11.25" customHeight="1" x14ac:dyDescent="0.2">
      <c r="A68" s="1734" t="s">
        <v>535</v>
      </c>
      <c r="B68" s="824" t="s">
        <v>1569</v>
      </c>
      <c r="C68" s="777">
        <f t="shared" si="15"/>
        <v>1089225</v>
      </c>
      <c r="D68" s="776">
        <f>'O4 Summary by Class &amp; Accounts'!E142</f>
        <v>595085.91948265082</v>
      </c>
      <c r="E68" s="776">
        <f>'O4 Summary by Class &amp; Accounts'!F142</f>
        <v>130699.83327890729</v>
      </c>
      <c r="F68" s="776">
        <f>'O4 Summary by Class &amp; Accounts'!G142</f>
        <v>195454.8460063707</v>
      </c>
      <c r="G68" s="776">
        <f>'O4 Summary by Class &amp; Accounts'!H142</f>
        <v>0</v>
      </c>
      <c r="H68" s="776">
        <f>'O4 Summary by Class &amp; Accounts'!I142</f>
        <v>40885.650422312705</v>
      </c>
      <c r="I68" s="776">
        <f>'O4 Summary by Class &amp; Accounts'!J142</f>
        <v>47452.939203282433</v>
      </c>
      <c r="J68" s="776">
        <f>'O4 Summary by Class &amp; Accounts'!K142</f>
        <v>71430.228208650995</v>
      </c>
      <c r="K68" s="776">
        <f>'O4 Summary by Class &amp; Accounts'!L142</f>
        <v>4512.4901668971452</v>
      </c>
      <c r="L68" s="776">
        <f>'O4 Summary by Class &amp; Accounts'!M142</f>
        <v>3703.0932309279005</v>
      </c>
      <c r="M68" s="776">
        <f>'O4 Summary by Class &amp; Accounts'!N142</f>
        <v>0</v>
      </c>
      <c r="N68" s="776">
        <f>'O4 Summary by Class &amp; Accounts'!O142</f>
        <v>0</v>
      </c>
      <c r="O68" s="776">
        <f>'O4 Summary by Class &amp; Accounts'!P142</f>
        <v>0</v>
      </c>
      <c r="P68" s="776">
        <f>'O4 Summary by Class &amp; Accounts'!Q142</f>
        <v>0</v>
      </c>
      <c r="Q68" s="776">
        <f>'O4 Summary by Class &amp; Accounts'!R142</f>
        <v>0</v>
      </c>
      <c r="R68" s="776">
        <f>'O4 Summary by Class &amp; Accounts'!S142</f>
        <v>0</v>
      </c>
      <c r="S68" s="776">
        <f>'O4 Summary by Class &amp; Accounts'!T142</f>
        <v>0</v>
      </c>
      <c r="T68" s="776">
        <f>'O4 Summary by Class &amp; Accounts'!U142</f>
        <v>0</v>
      </c>
      <c r="U68" s="776">
        <f>'O4 Summary by Class &amp; Accounts'!V142</f>
        <v>0</v>
      </c>
      <c r="V68" s="776">
        <f>'O4 Summary by Class &amp; Accounts'!W142</f>
        <v>0</v>
      </c>
      <c r="W68" s="664">
        <f>'O4 Summary by Class &amp; Accounts'!X142</f>
        <v>0</v>
      </c>
    </row>
    <row r="69" spans="1:24" s="7" customFormat="1" ht="12.75" x14ac:dyDescent="0.2">
      <c r="A69" s="1734" t="s">
        <v>535</v>
      </c>
      <c r="B69" s="824" t="s">
        <v>1570</v>
      </c>
      <c r="C69" s="777">
        <f t="shared" si="15"/>
        <v>124669</v>
      </c>
      <c r="D69" s="776">
        <f>'O4 Summary by Class &amp; Accounts'!E143</f>
        <v>68111.516441490603</v>
      </c>
      <c r="E69" s="776">
        <f>'O4 Summary by Class &amp; Accounts'!F143</f>
        <v>14959.45972140567</v>
      </c>
      <c r="F69" s="776">
        <f>'O4 Summary by Class &amp; Accounts'!G143</f>
        <v>22371.098897627424</v>
      </c>
      <c r="G69" s="776">
        <f>'O4 Summary by Class &amp; Accounts'!H143</f>
        <v>0</v>
      </c>
      <c r="H69" s="776">
        <f>'O4 Summary by Class &amp; Accounts'!I143</f>
        <v>4679.6329064236515</v>
      </c>
      <c r="I69" s="776">
        <f>'O4 Summary by Class &amp; Accounts'!J143</f>
        <v>5431.3025109908576</v>
      </c>
      <c r="J69" s="776">
        <f>'O4 Summary by Class &amp; Accounts'!K143</f>
        <v>8175.6617049225933</v>
      </c>
      <c r="K69" s="776">
        <f>'O4 Summary by Class &amp; Accounts'!L143</f>
        <v>516.48432290564415</v>
      </c>
      <c r="L69" s="776">
        <f>'O4 Summary by Class &amp; Accounts'!M143</f>
        <v>423.84349423356105</v>
      </c>
      <c r="M69" s="776">
        <f>'O4 Summary by Class &amp; Accounts'!N143</f>
        <v>0</v>
      </c>
      <c r="N69" s="776">
        <f>'O4 Summary by Class &amp; Accounts'!O143</f>
        <v>0</v>
      </c>
      <c r="O69" s="776">
        <f>'O4 Summary by Class &amp; Accounts'!P143</f>
        <v>0</v>
      </c>
      <c r="P69" s="776">
        <f>'O4 Summary by Class &amp; Accounts'!Q143</f>
        <v>0</v>
      </c>
      <c r="Q69" s="776">
        <f>'O4 Summary by Class &amp; Accounts'!R143</f>
        <v>0</v>
      </c>
      <c r="R69" s="776">
        <f>'O4 Summary by Class &amp; Accounts'!S143</f>
        <v>0</v>
      </c>
      <c r="S69" s="776">
        <f>'O4 Summary by Class &amp; Accounts'!T143</f>
        <v>0</v>
      </c>
      <c r="T69" s="776">
        <f>'O4 Summary by Class &amp; Accounts'!U143</f>
        <v>0</v>
      </c>
      <c r="U69" s="776">
        <f>'O4 Summary by Class &amp; Accounts'!V143</f>
        <v>0</v>
      </c>
      <c r="V69" s="776">
        <f>'O4 Summary by Class &amp; Accounts'!W143</f>
        <v>0</v>
      </c>
      <c r="W69" s="664">
        <f>'O4 Summary by Class &amp; Accounts'!X143</f>
        <v>0</v>
      </c>
    </row>
    <row r="70" spans="1:24" s="7" customFormat="1" ht="11.25" customHeight="1" x14ac:dyDescent="0.2">
      <c r="A70" s="1734" t="s">
        <v>535</v>
      </c>
      <c r="B70" s="824" t="s">
        <v>1572</v>
      </c>
      <c r="C70" s="777">
        <f t="shared" si="15"/>
        <v>0</v>
      </c>
      <c r="D70" s="776">
        <f>'O4 Summary by Class &amp; Accounts'!E150</f>
        <v>0</v>
      </c>
      <c r="E70" s="776">
        <f>'O4 Summary by Class &amp; Accounts'!F150</f>
        <v>0</v>
      </c>
      <c r="F70" s="776">
        <f>'O4 Summary by Class &amp; Accounts'!G150</f>
        <v>0</v>
      </c>
      <c r="G70" s="776">
        <f>'O4 Summary by Class &amp; Accounts'!H150</f>
        <v>0</v>
      </c>
      <c r="H70" s="776">
        <f>'O4 Summary by Class &amp; Accounts'!I150</f>
        <v>0</v>
      </c>
      <c r="I70" s="776">
        <f>'O4 Summary by Class &amp; Accounts'!J150</f>
        <v>0</v>
      </c>
      <c r="J70" s="776">
        <f>'O4 Summary by Class &amp; Accounts'!K150</f>
        <v>0</v>
      </c>
      <c r="K70" s="776">
        <f>'O4 Summary by Class &amp; Accounts'!L150</f>
        <v>0</v>
      </c>
      <c r="L70" s="776">
        <f>'O4 Summary by Class &amp; Accounts'!M150</f>
        <v>0</v>
      </c>
      <c r="M70" s="776">
        <f>'O4 Summary by Class &amp; Accounts'!N150</f>
        <v>0</v>
      </c>
      <c r="N70" s="776">
        <f>'O4 Summary by Class &amp; Accounts'!O150</f>
        <v>0</v>
      </c>
      <c r="O70" s="776">
        <f>'O4 Summary by Class &amp; Accounts'!P150</f>
        <v>0</v>
      </c>
      <c r="P70" s="776">
        <f>'O4 Summary by Class &amp; Accounts'!Q150</f>
        <v>0</v>
      </c>
      <c r="Q70" s="776">
        <f>'O4 Summary by Class &amp; Accounts'!R150</f>
        <v>0</v>
      </c>
      <c r="R70" s="776">
        <f>'O4 Summary by Class &amp; Accounts'!S150</f>
        <v>0</v>
      </c>
      <c r="S70" s="776">
        <f>'O4 Summary by Class &amp; Accounts'!T150</f>
        <v>0</v>
      </c>
      <c r="T70" s="776">
        <f>'O4 Summary by Class &amp; Accounts'!U150</f>
        <v>0</v>
      </c>
      <c r="U70" s="776">
        <f>'O4 Summary by Class &amp; Accounts'!V150</f>
        <v>0</v>
      </c>
      <c r="V70" s="776">
        <f>'O4 Summary by Class &amp; Accounts'!W150</f>
        <v>0</v>
      </c>
      <c r="W70" s="664">
        <f>'O4 Summary by Class &amp; Accounts'!X150</f>
        <v>0</v>
      </c>
      <c r="X70" s="809"/>
    </row>
    <row r="71" spans="1:24" s="7" customFormat="1" ht="11.25" customHeight="1" x14ac:dyDescent="0.2">
      <c r="A71" s="1734" t="s">
        <v>534</v>
      </c>
      <c r="B71" s="824" t="s">
        <v>1578</v>
      </c>
      <c r="C71" s="777">
        <f t="shared" si="15"/>
        <v>35500</v>
      </c>
      <c r="D71" s="776">
        <f>'O4 Summary by Class &amp; Accounts'!E151</f>
        <v>17262.090399215522</v>
      </c>
      <c r="E71" s="776">
        <f>'O4 Summary by Class &amp; Accounts'!F151</f>
        <v>3524.7348642542138</v>
      </c>
      <c r="F71" s="776">
        <f>'O4 Summary by Class &amp; Accounts'!G151</f>
        <v>5481.2747492572953</v>
      </c>
      <c r="G71" s="776">
        <f>'O4 Summary by Class &amp; Accounts'!H151</f>
        <v>0</v>
      </c>
      <c r="H71" s="776">
        <f>'O4 Summary by Class &amp; Accounts'!I151</f>
        <v>2750.228070397839</v>
      </c>
      <c r="I71" s="776">
        <f>'O4 Summary by Class &amp; Accounts'!J151</f>
        <v>3896.2690335655802</v>
      </c>
      <c r="J71" s="776">
        <f>'O4 Summary by Class &amp; Accounts'!K151</f>
        <v>2327.2308424099233</v>
      </c>
      <c r="K71" s="776">
        <f>'O4 Summary by Class &amp; Accounts'!L151</f>
        <v>146.18980511532916</v>
      </c>
      <c r="L71" s="776">
        <f>'O4 Summary by Class &amp; Accounts'!M151</f>
        <v>111.98223578429953</v>
      </c>
      <c r="M71" s="776">
        <f>'O4 Summary by Class &amp; Accounts'!N151</f>
        <v>0</v>
      </c>
      <c r="N71" s="776">
        <f>'O4 Summary by Class &amp; Accounts'!O151</f>
        <v>0</v>
      </c>
      <c r="O71" s="776">
        <f>'O4 Summary by Class &amp; Accounts'!P151</f>
        <v>0</v>
      </c>
      <c r="P71" s="776">
        <f>'O4 Summary by Class &amp; Accounts'!Q151</f>
        <v>0</v>
      </c>
      <c r="Q71" s="776">
        <f>'O4 Summary by Class &amp; Accounts'!R151</f>
        <v>0</v>
      </c>
      <c r="R71" s="776">
        <f>'O4 Summary by Class &amp; Accounts'!S151</f>
        <v>0</v>
      </c>
      <c r="S71" s="776">
        <f>'O4 Summary by Class &amp; Accounts'!T151</f>
        <v>0</v>
      </c>
      <c r="T71" s="776">
        <f>'O4 Summary by Class &amp; Accounts'!U151</f>
        <v>0</v>
      </c>
      <c r="U71" s="776">
        <f>'O4 Summary by Class &amp; Accounts'!V151</f>
        <v>0</v>
      </c>
      <c r="V71" s="776">
        <f>'O4 Summary by Class &amp; Accounts'!W151</f>
        <v>0</v>
      </c>
      <c r="W71" s="664">
        <f>'O4 Summary by Class &amp; Accounts'!X151</f>
        <v>0</v>
      </c>
    </row>
    <row r="72" spans="1:24" s="7" customFormat="1" ht="12.75" x14ac:dyDescent="0.2">
      <c r="A72" s="1909">
        <v>1830</v>
      </c>
      <c r="B72" s="824" t="s">
        <v>1579</v>
      </c>
      <c r="C72" s="777">
        <f t="shared" si="15"/>
        <v>9000</v>
      </c>
      <c r="D72" s="776">
        <f>'O4 Summary by Class &amp; Accounts'!E157</f>
        <v>4512.5907837838304</v>
      </c>
      <c r="E72" s="776">
        <f>'O4 Summary by Class &amp; Accounts'!F157</f>
        <v>940.56031335927241</v>
      </c>
      <c r="F72" s="776">
        <f>'O4 Summary by Class &amp; Accounts'!G157</f>
        <v>1446.4215653591575</v>
      </c>
      <c r="G72" s="776">
        <f>'O4 Summary by Class &amp; Accounts'!H157</f>
        <v>0</v>
      </c>
      <c r="H72" s="776">
        <f>'O4 Summary by Class &amp; Accounts'!I157</f>
        <v>606.65663207062926</v>
      </c>
      <c r="I72" s="776">
        <f>'O4 Summary by Class &amp; Accounts'!J157</f>
        <v>837.65117746306112</v>
      </c>
      <c r="J72" s="776">
        <f>'O4 Summary by Class &amp; Accounts'!K157</f>
        <v>590.05469288261736</v>
      </c>
      <c r="K72" s="776">
        <f>'O4 Summary by Class &amp; Accounts'!L157</f>
        <v>37.118508390342555</v>
      </c>
      <c r="L72" s="776">
        <f>'O4 Summary by Class &amp; Accounts'!M157</f>
        <v>28.946326691089325</v>
      </c>
      <c r="M72" s="776">
        <f>'O4 Summary by Class &amp; Accounts'!N157</f>
        <v>0</v>
      </c>
      <c r="N72" s="776">
        <f>'O4 Summary by Class &amp; Accounts'!O157</f>
        <v>0</v>
      </c>
      <c r="O72" s="776">
        <f>'O4 Summary by Class &amp; Accounts'!P157</f>
        <v>0</v>
      </c>
      <c r="P72" s="776">
        <f>'O4 Summary by Class &amp; Accounts'!Q157</f>
        <v>0</v>
      </c>
      <c r="Q72" s="776">
        <f>'O4 Summary by Class &amp; Accounts'!R157</f>
        <v>0</v>
      </c>
      <c r="R72" s="776">
        <f>'O4 Summary by Class &amp; Accounts'!S157</f>
        <v>0</v>
      </c>
      <c r="S72" s="776">
        <f>'O4 Summary by Class &amp; Accounts'!T157</f>
        <v>0</v>
      </c>
      <c r="T72" s="776">
        <f>'O4 Summary by Class &amp; Accounts'!U157</f>
        <v>0</v>
      </c>
      <c r="U72" s="776">
        <f>'O4 Summary by Class &amp; Accounts'!V157</f>
        <v>0</v>
      </c>
      <c r="V72" s="776">
        <f>'O4 Summary by Class &amp; Accounts'!W157</f>
        <v>0</v>
      </c>
      <c r="W72" s="664">
        <f>'O4 Summary by Class &amp; Accounts'!X157</f>
        <v>0</v>
      </c>
    </row>
    <row r="73" spans="1:24" s="7" customFormat="1" ht="12.75" x14ac:dyDescent="0.2">
      <c r="A73" s="1909">
        <v>1835</v>
      </c>
      <c r="B73" s="824" t="s">
        <v>1580</v>
      </c>
      <c r="C73" s="777">
        <f t="shared" si="15"/>
        <v>68000.000000000015</v>
      </c>
      <c r="D73" s="776">
        <f>'O4 Summary by Class &amp; Accounts'!E158</f>
        <v>32750.529731358925</v>
      </c>
      <c r="E73" s="776">
        <f>'O4 Summary by Class &amp; Accounts'!F158</f>
        <v>6643.0930725269191</v>
      </c>
      <c r="F73" s="776">
        <f>'O4 Summary by Class &amp; Accounts'!G158</f>
        <v>10368.103384293969</v>
      </c>
      <c r="G73" s="776">
        <f>'O4 Summary by Class &amp; Accounts'!H158</f>
        <v>0</v>
      </c>
      <c r="H73" s="776">
        <f>'O4 Summary by Class &amp; Accounts'!I158</f>
        <v>5477.3332798042566</v>
      </c>
      <c r="I73" s="776">
        <f>'O4 Summary by Class &amp; Accounts'!J158</f>
        <v>7810.1566049983776</v>
      </c>
      <c r="J73" s="776">
        <f>'O4 Summary by Class &amp; Accounts'!K158</f>
        <v>4457.6729735916015</v>
      </c>
      <c r="K73" s="776">
        <f>'O4 Summary by Class &amp; Accounts'!L158</f>
        <v>279.8954537826807</v>
      </c>
      <c r="L73" s="776">
        <f>'O4 Summary by Class &amp; Accounts'!M158</f>
        <v>213.21549964327338</v>
      </c>
      <c r="M73" s="776">
        <f>'O4 Summary by Class &amp; Accounts'!N158</f>
        <v>0</v>
      </c>
      <c r="N73" s="776">
        <f>'O4 Summary by Class &amp; Accounts'!O158</f>
        <v>0</v>
      </c>
      <c r="O73" s="776">
        <f>'O4 Summary by Class &amp; Accounts'!P158</f>
        <v>0</v>
      </c>
      <c r="P73" s="776">
        <f>'O4 Summary by Class &amp; Accounts'!Q158</f>
        <v>0</v>
      </c>
      <c r="Q73" s="776">
        <f>'O4 Summary by Class &amp; Accounts'!R158</f>
        <v>0</v>
      </c>
      <c r="R73" s="776">
        <f>'O4 Summary by Class &amp; Accounts'!S158</f>
        <v>0</v>
      </c>
      <c r="S73" s="776">
        <f>'O4 Summary by Class &amp; Accounts'!T158</f>
        <v>0</v>
      </c>
      <c r="T73" s="776">
        <f>'O4 Summary by Class &amp; Accounts'!U158</f>
        <v>0</v>
      </c>
      <c r="U73" s="776">
        <f>'O4 Summary by Class &amp; Accounts'!V158</f>
        <v>0</v>
      </c>
      <c r="V73" s="776">
        <f>'O4 Summary by Class &amp; Accounts'!W158</f>
        <v>0</v>
      </c>
      <c r="W73" s="664">
        <f>'O4 Summary by Class &amp; Accounts'!X158</f>
        <v>0</v>
      </c>
    </row>
    <row r="74" spans="1:24" ht="11.25" customHeight="1" x14ac:dyDescent="0.2">
      <c r="A74" s="1734" t="s">
        <v>534</v>
      </c>
      <c r="B74" s="824" t="s">
        <v>1581</v>
      </c>
      <c r="C74" s="777">
        <f t="shared" si="15"/>
        <v>0</v>
      </c>
      <c r="D74" s="776">
        <f>'O4 Summary by Class &amp; Accounts'!E160</f>
        <v>0</v>
      </c>
      <c r="E74" s="776">
        <f>'O4 Summary by Class &amp; Accounts'!F160</f>
        <v>0</v>
      </c>
      <c r="F74" s="776">
        <f>'O4 Summary by Class &amp; Accounts'!G160</f>
        <v>0</v>
      </c>
      <c r="G74" s="776">
        <f>'O4 Summary by Class &amp; Accounts'!H160</f>
        <v>0</v>
      </c>
      <c r="H74" s="776">
        <f>'O4 Summary by Class &amp; Accounts'!I160</f>
        <v>0</v>
      </c>
      <c r="I74" s="776">
        <f>'O4 Summary by Class &amp; Accounts'!J160</f>
        <v>0</v>
      </c>
      <c r="J74" s="776">
        <f>'O4 Summary by Class &amp; Accounts'!K160</f>
        <v>0</v>
      </c>
      <c r="K74" s="776">
        <f>'O4 Summary by Class &amp; Accounts'!L160</f>
        <v>0</v>
      </c>
      <c r="L74" s="776">
        <f>'O4 Summary by Class &amp; Accounts'!M160</f>
        <v>0</v>
      </c>
      <c r="M74" s="776">
        <f>'O4 Summary by Class &amp; Accounts'!N160</f>
        <v>0</v>
      </c>
      <c r="N74" s="776">
        <f>'O4 Summary by Class &amp; Accounts'!O160</f>
        <v>0</v>
      </c>
      <c r="O74" s="776">
        <f>'O4 Summary by Class &amp; Accounts'!P160</f>
        <v>0</v>
      </c>
      <c r="P74" s="776">
        <f>'O4 Summary by Class &amp; Accounts'!Q160</f>
        <v>0</v>
      </c>
      <c r="Q74" s="776">
        <f>'O4 Summary by Class &amp; Accounts'!R160</f>
        <v>0</v>
      </c>
      <c r="R74" s="776">
        <f>'O4 Summary by Class &amp; Accounts'!S160</f>
        <v>0</v>
      </c>
      <c r="S74" s="776">
        <f>'O4 Summary by Class &amp; Accounts'!T160</f>
        <v>0</v>
      </c>
      <c r="T74" s="776">
        <f>'O4 Summary by Class &amp; Accounts'!U160</f>
        <v>0</v>
      </c>
      <c r="U74" s="776">
        <f>'O4 Summary by Class &amp; Accounts'!V160</f>
        <v>0</v>
      </c>
      <c r="V74" s="776">
        <f>'O4 Summary by Class &amp; Accounts'!W160</f>
        <v>0</v>
      </c>
      <c r="W74" s="664">
        <f>'O4 Summary by Class &amp; Accounts'!X160</f>
        <v>0</v>
      </c>
    </row>
    <row r="75" spans="1:24" ht="12.75" x14ac:dyDescent="0.2">
      <c r="A75" s="1909">
        <v>1840</v>
      </c>
      <c r="B75" s="824" t="s">
        <v>1582</v>
      </c>
      <c r="C75" s="777">
        <f t="shared" si="15"/>
        <v>0</v>
      </c>
      <c r="D75" s="776">
        <f>'O4 Summary by Class &amp; Accounts'!E161</f>
        <v>0</v>
      </c>
      <c r="E75" s="776">
        <f>'O4 Summary by Class &amp; Accounts'!F161</f>
        <v>0</v>
      </c>
      <c r="F75" s="776">
        <f>'O4 Summary by Class &amp; Accounts'!G161</f>
        <v>0</v>
      </c>
      <c r="G75" s="776">
        <f>'O4 Summary by Class &amp; Accounts'!H161</f>
        <v>0</v>
      </c>
      <c r="H75" s="776">
        <f>'O4 Summary by Class &amp; Accounts'!I161</f>
        <v>0</v>
      </c>
      <c r="I75" s="776">
        <f>'O4 Summary by Class &amp; Accounts'!J161</f>
        <v>0</v>
      </c>
      <c r="J75" s="776">
        <f>'O4 Summary by Class &amp; Accounts'!K161</f>
        <v>0</v>
      </c>
      <c r="K75" s="776">
        <f>'O4 Summary by Class &amp; Accounts'!L161</f>
        <v>0</v>
      </c>
      <c r="L75" s="776">
        <f>'O4 Summary by Class &amp; Accounts'!M161</f>
        <v>0</v>
      </c>
      <c r="M75" s="776">
        <f>'O4 Summary by Class &amp; Accounts'!N161</f>
        <v>0</v>
      </c>
      <c r="N75" s="776">
        <f>'O4 Summary by Class &amp; Accounts'!O161</f>
        <v>0</v>
      </c>
      <c r="O75" s="776">
        <f>'O4 Summary by Class &amp; Accounts'!P161</f>
        <v>0</v>
      </c>
      <c r="P75" s="776">
        <f>'O4 Summary by Class &amp; Accounts'!Q161</f>
        <v>0</v>
      </c>
      <c r="Q75" s="776">
        <f>'O4 Summary by Class &amp; Accounts'!R161</f>
        <v>0</v>
      </c>
      <c r="R75" s="776">
        <f>'O4 Summary by Class &amp; Accounts'!S161</f>
        <v>0</v>
      </c>
      <c r="S75" s="776">
        <f>'O4 Summary by Class &amp; Accounts'!T161</f>
        <v>0</v>
      </c>
      <c r="T75" s="776">
        <f>'O4 Summary by Class &amp; Accounts'!U161</f>
        <v>0</v>
      </c>
      <c r="U75" s="776">
        <f>'O4 Summary by Class &amp; Accounts'!V161</f>
        <v>0</v>
      </c>
      <c r="V75" s="776">
        <f>'O4 Summary by Class &amp; Accounts'!W161</f>
        <v>0</v>
      </c>
      <c r="W75" s="664">
        <f>'O4 Summary by Class &amp; Accounts'!X161</f>
        <v>0</v>
      </c>
    </row>
    <row r="76" spans="1:24" ht="12" customHeight="1" x14ac:dyDescent="0.2">
      <c r="A76" s="1909">
        <v>1845</v>
      </c>
      <c r="B76" s="824" t="s">
        <v>1583</v>
      </c>
      <c r="C76" s="777">
        <f t="shared" si="15"/>
        <v>19200.000000000004</v>
      </c>
      <c r="D76" s="776">
        <f>'O4 Summary by Class &amp; Accounts'!E162</f>
        <v>10489.705666016569</v>
      </c>
      <c r="E76" s="776">
        <f>'O4 Summary by Class &amp; Accounts'!F162</f>
        <v>2303.8736706878926</v>
      </c>
      <c r="F76" s="776">
        <f>'O4 Summary by Class &amp; Accounts'!G162</f>
        <v>3445.3240086504788</v>
      </c>
      <c r="G76" s="776">
        <f>'O4 Summary by Class &amp; Accounts'!H162</f>
        <v>0</v>
      </c>
      <c r="H76" s="776">
        <f>'O4 Summary by Class &amp; Accounts'!I162</f>
        <v>720.70002810108463</v>
      </c>
      <c r="I76" s="776">
        <f>'O4 Summary by Class &amp; Accounts'!J162</f>
        <v>836.46301976453208</v>
      </c>
      <c r="J76" s="776">
        <f>'O4 Summary by Class &amp; Accounts'!K162</f>
        <v>1259.1157764521556</v>
      </c>
      <c r="K76" s="776">
        <f>'O4 Summary by Class &amp; Accounts'!L162</f>
        <v>79.542620858339802</v>
      </c>
      <c r="L76" s="776">
        <f>'O4 Summary by Class &amp; Accounts'!M162</f>
        <v>65.275209468948745</v>
      </c>
      <c r="M76" s="776">
        <f>'O4 Summary by Class &amp; Accounts'!N162</f>
        <v>0</v>
      </c>
      <c r="N76" s="776">
        <f>'O4 Summary by Class &amp; Accounts'!O162</f>
        <v>0</v>
      </c>
      <c r="O76" s="776">
        <f>'O4 Summary by Class &amp; Accounts'!P162</f>
        <v>0</v>
      </c>
      <c r="P76" s="776">
        <f>'O4 Summary by Class &amp; Accounts'!Q162</f>
        <v>0</v>
      </c>
      <c r="Q76" s="776">
        <f>'O4 Summary by Class &amp; Accounts'!R162</f>
        <v>0</v>
      </c>
      <c r="R76" s="776">
        <f>'O4 Summary by Class &amp; Accounts'!S162</f>
        <v>0</v>
      </c>
      <c r="S76" s="776">
        <f>'O4 Summary by Class &amp; Accounts'!T162</f>
        <v>0</v>
      </c>
      <c r="T76" s="776">
        <f>'O4 Summary by Class &amp; Accounts'!U162</f>
        <v>0</v>
      </c>
      <c r="U76" s="776">
        <f>'O4 Summary by Class &amp; Accounts'!V162</f>
        <v>0</v>
      </c>
      <c r="V76" s="776">
        <f>'O4 Summary by Class &amp; Accounts'!W162</f>
        <v>0</v>
      </c>
      <c r="W76" s="664">
        <f>'O4 Summary by Class &amp; Accounts'!X162</f>
        <v>0</v>
      </c>
    </row>
    <row r="77" spans="1:24" s="880" customFormat="1" ht="21.75" customHeight="1" x14ac:dyDescent="0.2">
      <c r="B77" s="894" t="s">
        <v>809</v>
      </c>
      <c r="C77" s="895">
        <f t="shared" si="15"/>
        <v>1634894</v>
      </c>
      <c r="D77" s="896">
        <f t="shared" ref="D77:W77" si="16">SUM(D66:D76)</f>
        <v>868886.23285643314</v>
      </c>
      <c r="E77" s="896">
        <f t="shared" si="16"/>
        <v>187795.66185716222</v>
      </c>
      <c r="F77" s="896">
        <f t="shared" si="16"/>
        <v>283235.59776536567</v>
      </c>
      <c r="G77" s="896">
        <f t="shared" si="16"/>
        <v>0</v>
      </c>
      <c r="H77" s="896">
        <f t="shared" si="16"/>
        <v>77532.623332521282</v>
      </c>
      <c r="I77" s="896">
        <f t="shared" si="16"/>
        <v>98016.630322192243</v>
      </c>
      <c r="J77" s="896">
        <f t="shared" si="16"/>
        <v>107205.25666959131</v>
      </c>
      <c r="K77" s="896">
        <f t="shared" si="16"/>
        <v>6763.0648390724309</v>
      </c>
      <c r="L77" s="896">
        <f t="shared" si="16"/>
        <v>5458.932357661688</v>
      </c>
      <c r="M77" s="896">
        <f t="shared" si="16"/>
        <v>0</v>
      </c>
      <c r="N77" s="896">
        <f t="shared" si="16"/>
        <v>0</v>
      </c>
      <c r="O77" s="896">
        <f t="shared" si="16"/>
        <v>0</v>
      </c>
      <c r="P77" s="896">
        <f t="shared" si="16"/>
        <v>0</v>
      </c>
      <c r="Q77" s="896">
        <f t="shared" si="16"/>
        <v>0</v>
      </c>
      <c r="R77" s="896">
        <f t="shared" si="16"/>
        <v>0</v>
      </c>
      <c r="S77" s="896">
        <f t="shared" si="16"/>
        <v>0</v>
      </c>
      <c r="T77" s="896">
        <f t="shared" si="16"/>
        <v>0</v>
      </c>
      <c r="U77" s="896">
        <f t="shared" si="16"/>
        <v>0</v>
      </c>
      <c r="V77" s="896">
        <f t="shared" si="16"/>
        <v>0</v>
      </c>
      <c r="W77" s="897">
        <f t="shared" si="16"/>
        <v>0</v>
      </c>
    </row>
    <row r="78" spans="1:24" ht="12.75" x14ac:dyDescent="0.2">
      <c r="B78" s="685"/>
      <c r="C78" s="791"/>
      <c r="D78" s="789"/>
      <c r="E78" s="789"/>
      <c r="F78" s="789"/>
      <c r="G78" s="789"/>
      <c r="H78" s="789"/>
      <c r="I78" s="789"/>
      <c r="J78" s="789"/>
      <c r="K78" s="789"/>
      <c r="L78" s="789"/>
      <c r="M78" s="789"/>
      <c r="N78" s="789"/>
      <c r="O78" s="789"/>
      <c r="P78" s="789"/>
      <c r="Q78" s="789"/>
      <c r="R78" s="789"/>
      <c r="S78" s="789"/>
      <c r="T78" s="789"/>
      <c r="U78" s="789"/>
      <c r="V78" s="789"/>
      <c r="W78" s="792"/>
    </row>
    <row r="79" spans="1:24" s="543" customFormat="1" ht="12.75" x14ac:dyDescent="0.2">
      <c r="B79" s="906" t="s">
        <v>764</v>
      </c>
      <c r="C79" s="777"/>
      <c r="D79" s="776"/>
      <c r="E79" s="776"/>
      <c r="F79" s="776"/>
      <c r="G79" s="776"/>
      <c r="H79" s="776"/>
      <c r="I79" s="776"/>
      <c r="J79" s="776"/>
      <c r="K79" s="776"/>
      <c r="L79" s="776"/>
      <c r="M79" s="776"/>
      <c r="N79" s="776"/>
      <c r="O79" s="776"/>
      <c r="P79" s="776"/>
      <c r="Q79" s="776"/>
      <c r="R79" s="776"/>
      <c r="S79" s="776"/>
      <c r="T79" s="776"/>
      <c r="U79" s="776"/>
      <c r="V79" s="776"/>
      <c r="W79" s="664"/>
      <c r="X79" s="629"/>
    </row>
    <row r="80" spans="1:24" ht="12.75" x14ac:dyDescent="0.2">
      <c r="B80" s="788" t="s">
        <v>291</v>
      </c>
      <c r="C80" s="777">
        <f>SUM(D80:W80)</f>
        <v>792514.00000000012</v>
      </c>
      <c r="D80" s="776">
        <f>'O4 Summary by Class &amp; Accounts'!E131</f>
        <v>385831.33276448376</v>
      </c>
      <c r="E80" s="776">
        <f>'O4 Summary by Class &amp; Accounts'!F131</f>
        <v>90846.486982807735</v>
      </c>
      <c r="F80" s="776">
        <f>'O4 Summary by Class &amp; Accounts'!G131</f>
        <v>152320.18549939018</v>
      </c>
      <c r="G80" s="776">
        <f>'O4 Summary by Class &amp; Accounts'!H131</f>
        <v>0</v>
      </c>
      <c r="H80" s="776">
        <f>'O4 Summary by Class &amp; Accounts'!I131</f>
        <v>51005.928437071125</v>
      </c>
      <c r="I80" s="776">
        <f>'O4 Summary by Class &amp; Accounts'!J131</f>
        <v>68851.940283114978</v>
      </c>
      <c r="J80" s="776">
        <f>'O4 Summary by Class &amp; Accounts'!K131</f>
        <v>38872.488550634094</v>
      </c>
      <c r="K80" s="776">
        <f>'O4 Summary by Class &amp; Accounts'!L131</f>
        <v>2475.5834919665808</v>
      </c>
      <c r="L80" s="776">
        <f>'O4 Summary by Class &amp; Accounts'!M131</f>
        <v>2310.0539905315854</v>
      </c>
      <c r="M80" s="776">
        <f>'O4 Summary by Class &amp; Accounts'!N131</f>
        <v>0</v>
      </c>
      <c r="N80" s="776">
        <f>'O4 Summary by Class &amp; Accounts'!O131</f>
        <v>0</v>
      </c>
      <c r="O80" s="776">
        <f>'O4 Summary by Class &amp; Accounts'!P131</f>
        <v>0</v>
      </c>
      <c r="P80" s="776">
        <f>'O4 Summary by Class &amp; Accounts'!Q131</f>
        <v>0</v>
      </c>
      <c r="Q80" s="776">
        <f>'O4 Summary by Class &amp; Accounts'!R131</f>
        <v>0</v>
      </c>
      <c r="R80" s="776">
        <f>'O4 Summary by Class &amp; Accounts'!S131</f>
        <v>0</v>
      </c>
      <c r="S80" s="776">
        <f>'O4 Summary by Class &amp; Accounts'!T131</f>
        <v>0</v>
      </c>
      <c r="T80" s="776">
        <f>'O4 Summary by Class &amp; Accounts'!U131</f>
        <v>0</v>
      </c>
      <c r="U80" s="776">
        <f>'O4 Summary by Class &amp; Accounts'!V131</f>
        <v>0</v>
      </c>
      <c r="V80" s="776">
        <f>'O4 Summary by Class &amp; Accounts'!W131</f>
        <v>0</v>
      </c>
      <c r="W80" s="664">
        <f>'O4 Summary by Class &amp; Accounts'!X131</f>
        <v>0</v>
      </c>
      <c r="X80" s="7"/>
    </row>
    <row r="81" spans="1:24" ht="12.75" x14ac:dyDescent="0.2">
      <c r="B81" s="790" t="s">
        <v>292</v>
      </c>
      <c r="C81" s="777">
        <f>SUM(D81:W81)</f>
        <v>221350.00000000003</v>
      </c>
      <c r="D81" s="776">
        <f>'O4 Summary by Class &amp; Accounts'!E132</f>
        <v>107763.10009339708</v>
      </c>
      <c r="E81" s="776">
        <f>'O4 Summary by Class &amp; Accounts'!F132</f>
        <v>25373.520081215589</v>
      </c>
      <c r="F81" s="776">
        <f>'O4 Summary by Class &amp; Accounts'!G132</f>
        <v>42543.189218474392</v>
      </c>
      <c r="G81" s="776">
        <f>'O4 Summary by Class &amp; Accounts'!H132</f>
        <v>0</v>
      </c>
      <c r="H81" s="776">
        <f>'O4 Summary by Class &amp; Accounts'!I132</f>
        <v>14246.009861713097</v>
      </c>
      <c r="I81" s="776">
        <f>'O4 Summary by Class &amp; Accounts'!J132</f>
        <v>19230.419881121976</v>
      </c>
      <c r="J81" s="776">
        <f>'O4 Summary by Class &amp; Accounts'!K132</f>
        <v>10857.127244039671</v>
      </c>
      <c r="K81" s="776">
        <f>'O4 Summary by Class &amp; Accounts'!L132</f>
        <v>691.43309259748412</v>
      </c>
      <c r="L81" s="776">
        <f>'O4 Summary by Class &amp; Accounts'!M132</f>
        <v>645.20052744073462</v>
      </c>
      <c r="M81" s="776">
        <f>'O4 Summary by Class &amp; Accounts'!N132</f>
        <v>0</v>
      </c>
      <c r="N81" s="776">
        <f>'O4 Summary by Class &amp; Accounts'!O132</f>
        <v>0</v>
      </c>
      <c r="O81" s="776">
        <f>'O4 Summary by Class &amp; Accounts'!P132</f>
        <v>0</v>
      </c>
      <c r="P81" s="776">
        <f>'O4 Summary by Class &amp; Accounts'!Q132</f>
        <v>0</v>
      </c>
      <c r="Q81" s="776">
        <f>'O4 Summary by Class &amp; Accounts'!R132</f>
        <v>0</v>
      </c>
      <c r="R81" s="776">
        <f>'O4 Summary by Class &amp; Accounts'!S132</f>
        <v>0</v>
      </c>
      <c r="S81" s="776">
        <f>'O4 Summary by Class &amp; Accounts'!T132</f>
        <v>0</v>
      </c>
      <c r="T81" s="776">
        <f>'O4 Summary by Class &amp; Accounts'!U132</f>
        <v>0</v>
      </c>
      <c r="U81" s="776">
        <f>'O4 Summary by Class &amp; Accounts'!V132</f>
        <v>0</v>
      </c>
      <c r="V81" s="776">
        <f>'O4 Summary by Class &amp; Accounts'!W132</f>
        <v>0</v>
      </c>
      <c r="W81" s="664">
        <f>'O4 Summary by Class &amp; Accounts'!X132</f>
        <v>0</v>
      </c>
    </row>
    <row r="82" spans="1:24" ht="12.75" x14ac:dyDescent="0.2">
      <c r="B82" s="790" t="s">
        <v>293</v>
      </c>
      <c r="C82" s="777">
        <f>SUM(D82:W82)</f>
        <v>451608</v>
      </c>
      <c r="D82" s="776">
        <f>'O4 Summary by Class &amp; Accounts'!E149</f>
        <v>219863.01381061153</v>
      </c>
      <c r="E82" s="776">
        <f>'O4 Summary by Class &amp; Accounts'!F149</f>
        <v>51768.171027050419</v>
      </c>
      <c r="F82" s="776">
        <f>'O4 Summary by Class &amp; Accounts'!G149</f>
        <v>86798.484737188992</v>
      </c>
      <c r="G82" s="776">
        <f>'O4 Summary by Class &amp; Accounts'!H149</f>
        <v>0</v>
      </c>
      <c r="H82" s="776">
        <f>'O4 Summary by Class &amp; Accounts'!I149</f>
        <v>29065.335539320211</v>
      </c>
      <c r="I82" s="776">
        <f>'O4 Summary by Class &amp; Accounts'!J149</f>
        <v>39234.747963287708</v>
      </c>
      <c r="J82" s="776">
        <f>'O4 Summary by Class &amp; Accounts'!K149</f>
        <v>22151.188255822311</v>
      </c>
      <c r="K82" s="776">
        <f>'O4 Summary by Class &amp; Accounts'!L149</f>
        <v>1410.6921892105925</v>
      </c>
      <c r="L82" s="776">
        <f>'O4 Summary by Class &amp; Accounts'!M149</f>
        <v>1316.3664775082686</v>
      </c>
      <c r="M82" s="776">
        <f>'O4 Summary by Class &amp; Accounts'!N149</f>
        <v>0</v>
      </c>
      <c r="N82" s="776">
        <f>'O4 Summary by Class &amp; Accounts'!O149</f>
        <v>0</v>
      </c>
      <c r="O82" s="776">
        <f>'O4 Summary by Class &amp; Accounts'!P149</f>
        <v>0</v>
      </c>
      <c r="P82" s="776">
        <f>'O4 Summary by Class &amp; Accounts'!Q149</f>
        <v>0</v>
      </c>
      <c r="Q82" s="776">
        <f>'O4 Summary by Class &amp; Accounts'!R149</f>
        <v>0</v>
      </c>
      <c r="R82" s="776">
        <f>'O4 Summary by Class &amp; Accounts'!S149</f>
        <v>0</v>
      </c>
      <c r="S82" s="776">
        <f>'O4 Summary by Class &amp; Accounts'!T149</f>
        <v>0</v>
      </c>
      <c r="T82" s="776">
        <f>'O4 Summary by Class &amp; Accounts'!U149</f>
        <v>0</v>
      </c>
      <c r="U82" s="776">
        <f>'O4 Summary by Class &amp; Accounts'!V149</f>
        <v>0</v>
      </c>
      <c r="V82" s="776">
        <f>'O4 Summary by Class &amp; Accounts'!W149</f>
        <v>0</v>
      </c>
      <c r="W82" s="664">
        <f>'O4 Summary by Class &amp; Accounts'!X149</f>
        <v>0</v>
      </c>
    </row>
    <row r="83" spans="1:24" ht="12.75" x14ac:dyDescent="0.2">
      <c r="B83" s="790" t="s">
        <v>294</v>
      </c>
      <c r="C83" s="777">
        <f>SUM(D83:W83)</f>
        <v>0</v>
      </c>
      <c r="D83" s="776">
        <f>'O4 Summary by Class &amp; Accounts'!E153</f>
        <v>0</v>
      </c>
      <c r="E83" s="776">
        <f>'O4 Summary by Class &amp; Accounts'!F153</f>
        <v>0</v>
      </c>
      <c r="F83" s="776">
        <f>'O4 Summary by Class &amp; Accounts'!G153</f>
        <v>0</v>
      </c>
      <c r="G83" s="776">
        <f>'O4 Summary by Class &amp; Accounts'!H153</f>
        <v>0</v>
      </c>
      <c r="H83" s="776">
        <f>'O4 Summary by Class &amp; Accounts'!I153</f>
        <v>0</v>
      </c>
      <c r="I83" s="776">
        <f>'O4 Summary by Class &amp; Accounts'!J153</f>
        <v>0</v>
      </c>
      <c r="J83" s="776">
        <f>'O4 Summary by Class &amp; Accounts'!K153</f>
        <v>0</v>
      </c>
      <c r="K83" s="776">
        <f>'O4 Summary by Class &amp; Accounts'!L153</f>
        <v>0</v>
      </c>
      <c r="L83" s="776">
        <f>'O4 Summary by Class &amp; Accounts'!M153</f>
        <v>0</v>
      </c>
      <c r="M83" s="776">
        <f>'O4 Summary by Class &amp; Accounts'!N153</f>
        <v>0</v>
      </c>
      <c r="N83" s="776">
        <f>'O4 Summary by Class &amp; Accounts'!O153</f>
        <v>0</v>
      </c>
      <c r="O83" s="776">
        <f>'O4 Summary by Class &amp; Accounts'!P153</f>
        <v>0</v>
      </c>
      <c r="P83" s="776">
        <f>'O4 Summary by Class &amp; Accounts'!Q153</f>
        <v>0</v>
      </c>
      <c r="Q83" s="776">
        <f>'O4 Summary by Class &amp; Accounts'!R153</f>
        <v>0</v>
      </c>
      <c r="R83" s="776">
        <f>'O4 Summary by Class &amp; Accounts'!S153</f>
        <v>0</v>
      </c>
      <c r="S83" s="776">
        <f>'O4 Summary by Class &amp; Accounts'!T153</f>
        <v>0</v>
      </c>
      <c r="T83" s="776">
        <f>'O4 Summary by Class &amp; Accounts'!U153</f>
        <v>0</v>
      </c>
      <c r="U83" s="776">
        <f>'O4 Summary by Class &amp; Accounts'!V153</f>
        <v>0</v>
      </c>
      <c r="V83" s="776">
        <f>'O4 Summary by Class &amp; Accounts'!W153</f>
        <v>0</v>
      </c>
      <c r="W83" s="664">
        <f>'O4 Summary by Class &amp; Accounts'!X153</f>
        <v>0</v>
      </c>
    </row>
    <row r="84" spans="1:24" s="624" customFormat="1" ht="21.75" customHeight="1" x14ac:dyDescent="0.2">
      <c r="B84" s="893" t="s">
        <v>728</v>
      </c>
      <c r="C84" s="895">
        <f>SUM(D84:W84)</f>
        <v>1465472</v>
      </c>
      <c r="D84" s="896">
        <f>SUM(D80:D83)</f>
        <v>713457.4466684924</v>
      </c>
      <c r="E84" s="896">
        <f t="shared" ref="E84:W84" si="17">SUM(E80:E83)</f>
        <v>167988.17809107373</v>
      </c>
      <c r="F84" s="896">
        <f t="shared" si="17"/>
        <v>281661.85945505358</v>
      </c>
      <c r="G84" s="896">
        <f t="shared" si="17"/>
        <v>0</v>
      </c>
      <c r="H84" s="896">
        <f t="shared" si="17"/>
        <v>94317.273838104433</v>
      </c>
      <c r="I84" s="896">
        <f t="shared" si="17"/>
        <v>127317.10812752465</v>
      </c>
      <c r="J84" s="896">
        <f t="shared" si="17"/>
        <v>71880.804050496081</v>
      </c>
      <c r="K84" s="896">
        <f t="shared" si="17"/>
        <v>4577.7087737746569</v>
      </c>
      <c r="L84" s="896">
        <f t="shared" si="17"/>
        <v>4271.620995480589</v>
      </c>
      <c r="M84" s="896">
        <f t="shared" si="17"/>
        <v>0</v>
      </c>
      <c r="N84" s="896">
        <f t="shared" si="17"/>
        <v>0</v>
      </c>
      <c r="O84" s="896">
        <f t="shared" si="17"/>
        <v>0</v>
      </c>
      <c r="P84" s="896">
        <f t="shared" si="17"/>
        <v>0</v>
      </c>
      <c r="Q84" s="896">
        <f t="shared" si="17"/>
        <v>0</v>
      </c>
      <c r="R84" s="896">
        <f t="shared" si="17"/>
        <v>0</v>
      </c>
      <c r="S84" s="896">
        <f t="shared" si="17"/>
        <v>0</v>
      </c>
      <c r="T84" s="896">
        <f t="shared" si="17"/>
        <v>0</v>
      </c>
      <c r="U84" s="896">
        <f t="shared" si="17"/>
        <v>0</v>
      </c>
      <c r="V84" s="896">
        <f t="shared" si="17"/>
        <v>0</v>
      </c>
      <c r="W84" s="897">
        <f t="shared" si="17"/>
        <v>0</v>
      </c>
    </row>
    <row r="85" spans="1:24" ht="12.75" x14ac:dyDescent="0.2">
      <c r="B85" s="685"/>
      <c r="C85" s="791"/>
      <c r="D85" s="789"/>
      <c r="E85" s="789"/>
      <c r="F85" s="789"/>
      <c r="G85" s="789"/>
      <c r="H85" s="789"/>
      <c r="I85" s="789"/>
      <c r="J85" s="789"/>
      <c r="K85" s="789"/>
      <c r="L85" s="789"/>
      <c r="M85" s="789"/>
      <c r="N85" s="789"/>
      <c r="O85" s="789"/>
      <c r="P85" s="789"/>
      <c r="Q85" s="789"/>
      <c r="R85" s="789"/>
      <c r="S85" s="789"/>
      <c r="T85" s="789"/>
      <c r="U85" s="789"/>
      <c r="V85" s="789"/>
      <c r="W85" s="792"/>
    </row>
    <row r="86" spans="1:24" s="7" customFormat="1" ht="12.75" x14ac:dyDescent="0.2">
      <c r="B86" s="779" t="s">
        <v>785</v>
      </c>
      <c r="C86" s="777">
        <f>SUM(D86:W86)</f>
        <v>8339319.287849999</v>
      </c>
      <c r="D86" s="776">
        <f>D42</f>
        <v>4885889.7053675</v>
      </c>
      <c r="E86" s="776">
        <f t="shared" ref="E86:W86" si="18">E42</f>
        <v>1114314.2948543367</v>
      </c>
      <c r="F86" s="776">
        <f t="shared" si="18"/>
        <v>1633895.7763425796</v>
      </c>
      <c r="G86" s="776">
        <f t="shared" si="18"/>
        <v>0</v>
      </c>
      <c r="H86" s="776">
        <f t="shared" si="18"/>
        <v>93825.74018498011</v>
      </c>
      <c r="I86" s="776">
        <f t="shared" si="18"/>
        <v>0</v>
      </c>
      <c r="J86" s="776">
        <f t="shared" si="18"/>
        <v>547010.83663179679</v>
      </c>
      <c r="K86" s="776">
        <f t="shared" si="18"/>
        <v>34684.755243309475</v>
      </c>
      <c r="L86" s="776">
        <f t="shared" si="18"/>
        <v>29698.179225496664</v>
      </c>
      <c r="M86" s="776">
        <f t="shared" si="18"/>
        <v>0</v>
      </c>
      <c r="N86" s="776">
        <f t="shared" si="18"/>
        <v>0</v>
      </c>
      <c r="O86" s="776">
        <f t="shared" si="18"/>
        <v>0</v>
      </c>
      <c r="P86" s="776">
        <f t="shared" si="18"/>
        <v>0</v>
      </c>
      <c r="Q86" s="776">
        <f t="shared" si="18"/>
        <v>0</v>
      </c>
      <c r="R86" s="776">
        <f t="shared" si="18"/>
        <v>0</v>
      </c>
      <c r="S86" s="776">
        <f t="shared" si="18"/>
        <v>0</v>
      </c>
      <c r="T86" s="776">
        <f t="shared" si="18"/>
        <v>0</v>
      </c>
      <c r="U86" s="776">
        <f t="shared" si="18"/>
        <v>0</v>
      </c>
      <c r="V86" s="776">
        <f t="shared" si="18"/>
        <v>0</v>
      </c>
      <c r="W86" s="664">
        <f t="shared" si="18"/>
        <v>0</v>
      </c>
      <c r="X86" s="762"/>
    </row>
    <row r="87" spans="1:24" s="765" customFormat="1" ht="12.75" x14ac:dyDescent="0.2">
      <c r="B87" s="794"/>
      <c r="C87" s="780"/>
      <c r="D87" s="795"/>
      <c r="E87" s="795"/>
      <c r="F87" s="795"/>
      <c r="G87" s="795"/>
      <c r="H87" s="795"/>
      <c r="I87" s="795"/>
      <c r="J87" s="795"/>
      <c r="K87" s="795"/>
      <c r="L87" s="795"/>
      <c r="M87" s="795"/>
      <c r="N87" s="795"/>
      <c r="O87" s="795"/>
      <c r="P87" s="795"/>
      <c r="Q87" s="795"/>
      <c r="R87" s="795"/>
      <c r="S87" s="795"/>
      <c r="T87" s="795"/>
      <c r="U87" s="795"/>
      <c r="V87" s="795"/>
      <c r="W87" s="796"/>
      <c r="X87" s="764"/>
    </row>
    <row r="88" spans="1:24" s="7" customFormat="1" ht="12.75" x14ac:dyDescent="0.2">
      <c r="B88" s="799" t="s">
        <v>763</v>
      </c>
      <c r="C88" s="800">
        <f>SUM(D88:W88)</f>
        <v>32971624.469999995</v>
      </c>
      <c r="D88" s="801">
        <f>'O6 Source Data for E2'!D88+'O6 Source Data for E2'!Y88</f>
        <v>16627997.144394677</v>
      </c>
      <c r="E88" s="801">
        <f>'O6 Source Data for E2'!E88+'O6 Source Data for E2'!Z88</f>
        <v>3645890.1954342807</v>
      </c>
      <c r="F88" s="801">
        <f>'O6 Source Data for E2'!F88+'O6 Source Data for E2'!AA88</f>
        <v>5788829.3090546699</v>
      </c>
      <c r="G88" s="801">
        <f>'O6 Source Data for E2'!G88+'O6 Source Data for E2'!AB88</f>
        <v>0</v>
      </c>
      <c r="H88" s="801">
        <f>'O6 Source Data for E2'!H88+'O6 Source Data for E2'!AC88</f>
        <v>2010704.3758460749</v>
      </c>
      <c r="I88" s="801">
        <f>'O6 Source Data for E2'!I88+'O6 Source Data for E2'!AD88</f>
        <v>2749544.6330908621</v>
      </c>
      <c r="J88" s="801">
        <f>'O6 Source Data for E2'!J88+'O6 Source Data for E2'!AE88</f>
        <v>1922905.2880503675</v>
      </c>
      <c r="K88" s="801">
        <f>'O6 Source Data for E2'!K88+'O6 Source Data for E2'!AF88</f>
        <v>121500.98102282285</v>
      </c>
      <c r="L88" s="801">
        <f>'O6 Source Data for E2'!L88+'O6 Source Data for E2'!AG88</f>
        <v>104252.54310624421</v>
      </c>
      <c r="M88" s="801">
        <f>'O6 Source Data for E2'!M88+'O6 Source Data for E2'!AH88</f>
        <v>0</v>
      </c>
      <c r="N88" s="801">
        <f>'O6 Source Data for E2'!N88+'O6 Source Data for E2'!AI88</f>
        <v>0</v>
      </c>
      <c r="O88" s="801">
        <f>'O6 Source Data for E2'!O88+'O6 Source Data for E2'!AJ88</f>
        <v>0</v>
      </c>
      <c r="P88" s="801">
        <f>'O6 Source Data for E2'!P88+'O6 Source Data for E2'!AK88</f>
        <v>0</v>
      </c>
      <c r="Q88" s="801">
        <f>'O6 Source Data for E2'!Q88+'O6 Source Data for E2'!AL88</f>
        <v>0</v>
      </c>
      <c r="R88" s="801">
        <f>'O6 Source Data for E2'!R88+'O6 Source Data for E2'!AM88</f>
        <v>0</v>
      </c>
      <c r="S88" s="801">
        <f>'O6 Source Data for E2'!S88+'O6 Source Data for E2'!AN88</f>
        <v>0</v>
      </c>
      <c r="T88" s="801">
        <f>'O6 Source Data for E2'!T88+'O6 Source Data for E2'!AO88</f>
        <v>0</v>
      </c>
      <c r="U88" s="801">
        <f>'O6 Source Data for E2'!U88+'O6 Source Data for E2'!AP88</f>
        <v>0</v>
      </c>
      <c r="V88" s="801">
        <f>'O6 Source Data for E2'!V88+'O6 Source Data for E2'!AQ88</f>
        <v>0</v>
      </c>
      <c r="W88" s="802">
        <f>'O6 Source Data for E2'!W88+'O6 Source Data for E2'!AR88</f>
        <v>0</v>
      </c>
    </row>
    <row r="89" spans="1:24" ht="12.75" x14ac:dyDescent="0.2">
      <c r="B89" s="685"/>
      <c r="C89" s="685"/>
      <c r="D89" s="685"/>
      <c r="E89" s="685"/>
      <c r="F89" s="685"/>
      <c r="G89" s="685"/>
      <c r="H89" s="685"/>
      <c r="I89" s="685"/>
      <c r="J89" s="685"/>
      <c r="K89" s="685"/>
      <c r="L89" s="685"/>
      <c r="M89" s="685"/>
      <c r="N89" s="685"/>
      <c r="O89" s="685"/>
      <c r="P89" s="685"/>
      <c r="Q89" s="685"/>
      <c r="R89" s="685"/>
      <c r="S89" s="685"/>
      <c r="T89" s="685"/>
      <c r="U89" s="685"/>
      <c r="V89" s="685"/>
      <c r="W89" s="685"/>
    </row>
    <row r="90" spans="1:24" ht="12.75" x14ac:dyDescent="0.2">
      <c r="B90" s="685"/>
      <c r="C90" s="685"/>
      <c r="D90" s="685"/>
      <c r="E90" s="685"/>
      <c r="F90" s="685"/>
      <c r="G90" s="685"/>
      <c r="H90" s="685"/>
      <c r="I90" s="685"/>
      <c r="J90" s="685"/>
      <c r="K90" s="685"/>
      <c r="L90" s="685"/>
      <c r="M90" s="685"/>
      <c r="N90" s="685"/>
      <c r="O90" s="685"/>
      <c r="P90" s="685"/>
      <c r="Q90" s="685"/>
      <c r="R90" s="685"/>
      <c r="S90" s="685"/>
      <c r="T90" s="685"/>
      <c r="U90" s="685"/>
      <c r="V90" s="685"/>
      <c r="W90" s="685"/>
    </row>
    <row r="91" spans="1:24" ht="12.75" x14ac:dyDescent="0.2">
      <c r="B91" s="685"/>
      <c r="C91" s="685"/>
      <c r="D91" s="685"/>
      <c r="E91" s="685"/>
      <c r="F91" s="685"/>
      <c r="G91" s="685"/>
      <c r="H91" s="685"/>
      <c r="I91" s="685"/>
      <c r="J91" s="685"/>
      <c r="K91" s="685"/>
      <c r="L91" s="685"/>
      <c r="M91" s="685"/>
      <c r="N91" s="685"/>
      <c r="O91" s="685"/>
      <c r="P91" s="685"/>
      <c r="Q91" s="685"/>
      <c r="R91" s="685"/>
      <c r="S91" s="685"/>
      <c r="T91" s="685"/>
      <c r="U91" s="685"/>
      <c r="V91" s="685"/>
      <c r="W91" s="685"/>
    </row>
    <row r="92" spans="1:24" s="1830" customFormat="1" ht="12.75" x14ac:dyDescent="0.2">
      <c r="C92" s="1831"/>
    </row>
    <row r="93" spans="1:24" s="319" customFormat="1" ht="38.25" x14ac:dyDescent="0.2">
      <c r="A93" s="685"/>
      <c r="B93" s="1922" t="s">
        <v>854</v>
      </c>
      <c r="C93" s="1911" t="str">
        <f>C11</f>
        <v xml:space="preserve">Total </v>
      </c>
      <c r="D93" s="1911" t="str">
        <f t="shared" ref="D93:W93" si="19">D11</f>
        <v>Residential</v>
      </c>
      <c r="E93" s="1911" t="str">
        <f t="shared" si="19"/>
        <v>GS &lt;50</v>
      </c>
      <c r="F93" s="1911" t="str">
        <f t="shared" si="19"/>
        <v>GS&gt;50-Regular</v>
      </c>
      <c r="G93" s="1911" t="str">
        <f t="shared" si="19"/>
        <v>GS&gt; 50-TOU</v>
      </c>
      <c r="H93" s="1911" t="str">
        <f t="shared" si="19"/>
        <v>GS &gt;50-Intermediate</v>
      </c>
      <c r="I93" s="1911" t="str">
        <f t="shared" si="19"/>
        <v>Large Use &gt;5MW</v>
      </c>
      <c r="J93" s="1911" t="str">
        <f t="shared" si="19"/>
        <v>Street Light</v>
      </c>
      <c r="K93" s="1911" t="str">
        <f t="shared" si="19"/>
        <v>Sentinel</v>
      </c>
      <c r="L93" s="1911" t="str">
        <f t="shared" si="19"/>
        <v>Unmetered Scattered Load</v>
      </c>
      <c r="M93" s="1911" t="str">
        <f t="shared" si="19"/>
        <v>Embedded Distributor</v>
      </c>
      <c r="N93" s="1911" t="str">
        <f t="shared" si="19"/>
        <v>Back-up/Standby Power</v>
      </c>
      <c r="O93" s="1911" t="str">
        <f t="shared" si="19"/>
        <v>Rate Class 1</v>
      </c>
      <c r="P93" s="1911" t="str">
        <f t="shared" si="19"/>
        <v>Rate class 2</v>
      </c>
      <c r="Q93" s="1911" t="str">
        <f t="shared" si="19"/>
        <v>Rate class 3</v>
      </c>
      <c r="R93" s="1911" t="str">
        <f t="shared" si="19"/>
        <v>Rate class 4</v>
      </c>
      <c r="S93" s="1911" t="str">
        <f t="shared" si="19"/>
        <v>Rate class 5</v>
      </c>
      <c r="T93" s="1911" t="str">
        <f t="shared" si="19"/>
        <v>Rate class 6</v>
      </c>
      <c r="U93" s="1911" t="str">
        <f t="shared" si="19"/>
        <v>Rate class 7</v>
      </c>
      <c r="V93" s="1911" t="str">
        <f t="shared" si="19"/>
        <v>Rate class 8</v>
      </c>
      <c r="W93" s="1911" t="str">
        <f t="shared" si="19"/>
        <v>Rate class 9</v>
      </c>
    </row>
    <row r="94" spans="1:24" s="319" customFormat="1" ht="12.75" x14ac:dyDescent="0.2">
      <c r="A94" s="685"/>
      <c r="B94" s="261">
        <v>1830</v>
      </c>
      <c r="C94" s="1910">
        <f t="shared" ref="C94:C99" si="20">SUMIF($A$66:$A$76,$B94,C$66:C$76)</f>
        <v>9000</v>
      </c>
      <c r="D94" s="1910">
        <f t="shared" ref="D94:W99" si="21">SUMIF($A$66:$A$76,$B94,D$66:D$76)</f>
        <v>4512.5907837838304</v>
      </c>
      <c r="E94" s="1910">
        <f t="shared" si="21"/>
        <v>940.56031335927241</v>
      </c>
      <c r="F94" s="1910">
        <f t="shared" si="21"/>
        <v>1446.4215653591575</v>
      </c>
      <c r="G94" s="1910">
        <f t="shared" si="21"/>
        <v>0</v>
      </c>
      <c r="H94" s="1910">
        <f t="shared" si="21"/>
        <v>606.65663207062926</v>
      </c>
      <c r="I94" s="1910">
        <f t="shared" si="21"/>
        <v>837.65117746306112</v>
      </c>
      <c r="J94" s="1910">
        <f t="shared" si="21"/>
        <v>590.05469288261736</v>
      </c>
      <c r="K94" s="1910">
        <f t="shared" si="21"/>
        <v>37.118508390342555</v>
      </c>
      <c r="L94" s="1910">
        <f t="shared" si="21"/>
        <v>28.946326691089325</v>
      </c>
      <c r="M94" s="1910">
        <f t="shared" si="21"/>
        <v>0</v>
      </c>
      <c r="N94" s="1910">
        <f t="shared" si="21"/>
        <v>0</v>
      </c>
      <c r="O94" s="1910">
        <f t="shared" si="21"/>
        <v>0</v>
      </c>
      <c r="P94" s="1910">
        <f t="shared" si="21"/>
        <v>0</v>
      </c>
      <c r="Q94" s="1910">
        <f t="shared" si="21"/>
        <v>0</v>
      </c>
      <c r="R94" s="1910">
        <f t="shared" si="21"/>
        <v>0</v>
      </c>
      <c r="S94" s="1910">
        <f t="shared" si="21"/>
        <v>0</v>
      </c>
      <c r="T94" s="1910">
        <f t="shared" si="21"/>
        <v>0</v>
      </c>
      <c r="U94" s="1910">
        <f t="shared" si="21"/>
        <v>0</v>
      </c>
      <c r="V94" s="1910">
        <f t="shared" si="21"/>
        <v>0</v>
      </c>
      <c r="W94" s="1910">
        <f t="shared" si="21"/>
        <v>0</v>
      </c>
    </row>
    <row r="95" spans="1:24" s="319" customFormat="1" ht="12.75" x14ac:dyDescent="0.2">
      <c r="A95" s="685"/>
      <c r="B95" s="261">
        <v>1835</v>
      </c>
      <c r="C95" s="1910">
        <f t="shared" si="20"/>
        <v>68000.000000000015</v>
      </c>
      <c r="D95" s="1910">
        <f t="shared" ref="D95:R95" si="22">SUMIF($A$66:$A$76,$B95,D$66:D$76)</f>
        <v>32750.529731358925</v>
      </c>
      <c r="E95" s="1910">
        <f t="shared" si="22"/>
        <v>6643.0930725269191</v>
      </c>
      <c r="F95" s="1910">
        <f t="shared" si="22"/>
        <v>10368.103384293969</v>
      </c>
      <c r="G95" s="1910">
        <f t="shared" si="22"/>
        <v>0</v>
      </c>
      <c r="H95" s="1910">
        <f t="shared" si="22"/>
        <v>5477.3332798042566</v>
      </c>
      <c r="I95" s="1910">
        <f t="shared" si="22"/>
        <v>7810.1566049983776</v>
      </c>
      <c r="J95" s="1910">
        <f t="shared" si="22"/>
        <v>4457.6729735916015</v>
      </c>
      <c r="K95" s="1910">
        <f t="shared" si="22"/>
        <v>279.8954537826807</v>
      </c>
      <c r="L95" s="1910">
        <f t="shared" si="22"/>
        <v>213.21549964327338</v>
      </c>
      <c r="M95" s="1910">
        <f t="shared" si="22"/>
        <v>0</v>
      </c>
      <c r="N95" s="1910">
        <f t="shared" si="22"/>
        <v>0</v>
      </c>
      <c r="O95" s="1910">
        <f t="shared" si="22"/>
        <v>0</v>
      </c>
      <c r="P95" s="1910">
        <f t="shared" si="22"/>
        <v>0</v>
      </c>
      <c r="Q95" s="1910">
        <f t="shared" si="22"/>
        <v>0</v>
      </c>
      <c r="R95" s="1910">
        <f t="shared" si="22"/>
        <v>0</v>
      </c>
      <c r="S95" s="1910">
        <f t="shared" si="21"/>
        <v>0</v>
      </c>
      <c r="T95" s="1910">
        <f t="shared" si="21"/>
        <v>0</v>
      </c>
      <c r="U95" s="1910">
        <f t="shared" si="21"/>
        <v>0</v>
      </c>
      <c r="V95" s="1910">
        <f t="shared" si="21"/>
        <v>0</v>
      </c>
      <c r="W95" s="1910">
        <f t="shared" si="21"/>
        <v>0</v>
      </c>
    </row>
    <row r="96" spans="1:24" s="319" customFormat="1" ht="12.75" x14ac:dyDescent="0.2">
      <c r="A96" s="685"/>
      <c r="B96" s="261">
        <v>1840</v>
      </c>
      <c r="C96" s="1910">
        <f t="shared" si="20"/>
        <v>0</v>
      </c>
      <c r="D96" s="1910">
        <f t="shared" si="21"/>
        <v>0</v>
      </c>
      <c r="E96" s="1910">
        <f t="shared" si="21"/>
        <v>0</v>
      </c>
      <c r="F96" s="1910">
        <f t="shared" si="21"/>
        <v>0</v>
      </c>
      <c r="G96" s="1910">
        <f t="shared" si="21"/>
        <v>0</v>
      </c>
      <c r="H96" s="1910">
        <f t="shared" si="21"/>
        <v>0</v>
      </c>
      <c r="I96" s="1910">
        <f t="shared" si="21"/>
        <v>0</v>
      </c>
      <c r="J96" s="1910">
        <f t="shared" si="21"/>
        <v>0</v>
      </c>
      <c r="K96" s="1910">
        <f t="shared" si="21"/>
        <v>0</v>
      </c>
      <c r="L96" s="1910">
        <f t="shared" si="21"/>
        <v>0</v>
      </c>
      <c r="M96" s="1910">
        <f t="shared" si="21"/>
        <v>0</v>
      </c>
      <c r="N96" s="1910">
        <f t="shared" si="21"/>
        <v>0</v>
      </c>
      <c r="O96" s="1910">
        <f t="shared" si="21"/>
        <v>0</v>
      </c>
      <c r="P96" s="1910">
        <f t="shared" si="21"/>
        <v>0</v>
      </c>
      <c r="Q96" s="1910">
        <f t="shared" si="21"/>
        <v>0</v>
      </c>
      <c r="R96" s="1910">
        <f t="shared" si="21"/>
        <v>0</v>
      </c>
      <c r="S96" s="1910">
        <f t="shared" si="21"/>
        <v>0</v>
      </c>
      <c r="T96" s="1910">
        <f t="shared" si="21"/>
        <v>0</v>
      </c>
      <c r="U96" s="1910">
        <f t="shared" si="21"/>
        <v>0</v>
      </c>
      <c r="V96" s="1910">
        <f t="shared" si="21"/>
        <v>0</v>
      </c>
      <c r="W96" s="1910">
        <f t="shared" si="21"/>
        <v>0</v>
      </c>
    </row>
    <row r="97" spans="1:24" s="319" customFormat="1" ht="12.75" x14ac:dyDescent="0.2">
      <c r="A97" s="685"/>
      <c r="B97" s="261">
        <v>1845</v>
      </c>
      <c r="C97" s="1910">
        <f t="shared" si="20"/>
        <v>19200.000000000004</v>
      </c>
      <c r="D97" s="1910">
        <f t="shared" si="21"/>
        <v>10489.705666016569</v>
      </c>
      <c r="E97" s="1910">
        <f t="shared" si="21"/>
        <v>2303.8736706878926</v>
      </c>
      <c r="F97" s="1910">
        <f t="shared" si="21"/>
        <v>3445.3240086504788</v>
      </c>
      <c r="G97" s="1910">
        <f t="shared" si="21"/>
        <v>0</v>
      </c>
      <c r="H97" s="1910">
        <f t="shared" si="21"/>
        <v>720.70002810108463</v>
      </c>
      <c r="I97" s="1910">
        <f t="shared" si="21"/>
        <v>836.46301976453208</v>
      </c>
      <c r="J97" s="1910">
        <f t="shared" si="21"/>
        <v>1259.1157764521556</v>
      </c>
      <c r="K97" s="1910">
        <f t="shared" si="21"/>
        <v>79.542620858339802</v>
      </c>
      <c r="L97" s="1910">
        <f t="shared" si="21"/>
        <v>65.275209468948745</v>
      </c>
      <c r="M97" s="1910">
        <f t="shared" si="21"/>
        <v>0</v>
      </c>
      <c r="N97" s="1910">
        <f t="shared" si="21"/>
        <v>0</v>
      </c>
      <c r="O97" s="1910">
        <f t="shared" si="21"/>
        <v>0</v>
      </c>
      <c r="P97" s="1910">
        <f t="shared" si="21"/>
        <v>0</v>
      </c>
      <c r="Q97" s="1910">
        <f t="shared" si="21"/>
        <v>0</v>
      </c>
      <c r="R97" s="1910">
        <f t="shared" si="21"/>
        <v>0</v>
      </c>
      <c r="S97" s="1910">
        <f t="shared" si="21"/>
        <v>0</v>
      </c>
      <c r="T97" s="1910">
        <f t="shared" si="21"/>
        <v>0</v>
      </c>
      <c r="U97" s="1910">
        <f t="shared" si="21"/>
        <v>0</v>
      </c>
      <c r="V97" s="1910">
        <f t="shared" si="21"/>
        <v>0</v>
      </c>
      <c r="W97" s="1910">
        <f t="shared" si="21"/>
        <v>0</v>
      </c>
    </row>
    <row r="98" spans="1:24" s="319" customFormat="1" ht="12.75" x14ac:dyDescent="0.2">
      <c r="A98" s="685"/>
      <c r="B98" s="685" t="s">
        <v>534</v>
      </c>
      <c r="C98" s="1910">
        <f t="shared" si="20"/>
        <v>324800</v>
      </c>
      <c r="D98" s="1910">
        <f t="shared" si="21"/>
        <v>157935.97075113241</v>
      </c>
      <c r="E98" s="1910">
        <f t="shared" si="21"/>
        <v>32248.841800275171</v>
      </c>
      <c r="F98" s="1910">
        <f t="shared" si="21"/>
        <v>50149.803903063927</v>
      </c>
      <c r="G98" s="1910">
        <f t="shared" si="21"/>
        <v>0</v>
      </c>
      <c r="H98" s="1910">
        <f t="shared" si="21"/>
        <v>25162.65006380896</v>
      </c>
      <c r="I98" s="1910">
        <f t="shared" si="21"/>
        <v>35648.117805692971</v>
      </c>
      <c r="J98" s="1910">
        <f t="shared" si="21"/>
        <v>21292.523313091358</v>
      </c>
      <c r="K98" s="1910">
        <f t="shared" si="21"/>
        <v>1337.5337662382792</v>
      </c>
      <c r="L98" s="1910">
        <f t="shared" si="21"/>
        <v>1024.5585966969152</v>
      </c>
      <c r="M98" s="1910">
        <f t="shared" si="21"/>
        <v>0</v>
      </c>
      <c r="N98" s="1910">
        <f t="shared" si="21"/>
        <v>0</v>
      </c>
      <c r="O98" s="1910">
        <f t="shared" si="21"/>
        <v>0</v>
      </c>
      <c r="P98" s="1910">
        <f t="shared" si="21"/>
        <v>0</v>
      </c>
      <c r="Q98" s="1910">
        <f t="shared" si="21"/>
        <v>0</v>
      </c>
      <c r="R98" s="1910">
        <f t="shared" si="21"/>
        <v>0</v>
      </c>
      <c r="S98" s="1910">
        <f t="shared" si="21"/>
        <v>0</v>
      </c>
      <c r="T98" s="1910">
        <f t="shared" si="21"/>
        <v>0</v>
      </c>
      <c r="U98" s="1910">
        <f t="shared" si="21"/>
        <v>0</v>
      </c>
      <c r="V98" s="1910">
        <f t="shared" si="21"/>
        <v>0</v>
      </c>
      <c r="W98" s="1910">
        <f t="shared" si="21"/>
        <v>0</v>
      </c>
    </row>
    <row r="99" spans="1:24" s="319" customFormat="1" ht="12.75" x14ac:dyDescent="0.2">
      <c r="A99" s="685"/>
      <c r="B99" s="685" t="s">
        <v>535</v>
      </c>
      <c r="C99" s="1910">
        <f t="shared" si="20"/>
        <v>1213894</v>
      </c>
      <c r="D99" s="1910">
        <f t="shared" si="21"/>
        <v>663197.43592414143</v>
      </c>
      <c r="E99" s="1910">
        <f t="shared" si="21"/>
        <v>145659.29300031296</v>
      </c>
      <c r="F99" s="1910">
        <f t="shared" si="21"/>
        <v>217825.94490399811</v>
      </c>
      <c r="G99" s="1910">
        <f t="shared" si="21"/>
        <v>0</v>
      </c>
      <c r="H99" s="1910">
        <f t="shared" si="21"/>
        <v>45565.283328736354</v>
      </c>
      <c r="I99" s="1910">
        <f t="shared" si="21"/>
        <v>52884.241714273288</v>
      </c>
      <c r="J99" s="1910">
        <f t="shared" si="21"/>
        <v>79605.889913573585</v>
      </c>
      <c r="K99" s="1910">
        <f t="shared" si="21"/>
        <v>5028.9744898027893</v>
      </c>
      <c r="L99" s="1910">
        <f t="shared" si="21"/>
        <v>4126.9367251614613</v>
      </c>
      <c r="M99" s="1910">
        <f t="shared" si="21"/>
        <v>0</v>
      </c>
      <c r="N99" s="1910">
        <f t="shared" si="21"/>
        <v>0</v>
      </c>
      <c r="O99" s="1910">
        <f t="shared" si="21"/>
        <v>0</v>
      </c>
      <c r="P99" s="1910">
        <f t="shared" si="21"/>
        <v>0</v>
      </c>
      <c r="Q99" s="1910">
        <f t="shared" si="21"/>
        <v>0</v>
      </c>
      <c r="R99" s="1910">
        <f t="shared" si="21"/>
        <v>0</v>
      </c>
      <c r="S99" s="1910">
        <f t="shared" si="21"/>
        <v>0</v>
      </c>
      <c r="T99" s="1910">
        <f t="shared" si="21"/>
        <v>0</v>
      </c>
      <c r="U99" s="1910">
        <f t="shared" si="21"/>
        <v>0</v>
      </c>
      <c r="V99" s="1910">
        <f t="shared" si="21"/>
        <v>0</v>
      </c>
      <c r="W99" s="1910">
        <f t="shared" si="21"/>
        <v>0</v>
      </c>
    </row>
    <row r="100" spans="1:24" s="430" customFormat="1" ht="12.75" x14ac:dyDescent="0.2">
      <c r="B100" s="1913" t="s">
        <v>809</v>
      </c>
      <c r="C100" s="1914">
        <f>SUM(C94:C99)</f>
        <v>1634894</v>
      </c>
      <c r="D100" s="1914">
        <f t="shared" ref="D100:W100" si="23">SUM(D94:D99)</f>
        <v>868886.23285643314</v>
      </c>
      <c r="E100" s="1914">
        <f t="shared" si="23"/>
        <v>187795.66185716219</v>
      </c>
      <c r="F100" s="1914">
        <f t="shared" si="23"/>
        <v>283235.59776536562</v>
      </c>
      <c r="G100" s="1914">
        <f t="shared" si="23"/>
        <v>0</v>
      </c>
      <c r="H100" s="1914">
        <f t="shared" si="23"/>
        <v>77532.623332521282</v>
      </c>
      <c r="I100" s="1914">
        <f t="shared" si="23"/>
        <v>98016.630322192228</v>
      </c>
      <c r="J100" s="1914">
        <f t="shared" si="23"/>
        <v>107205.25666959133</v>
      </c>
      <c r="K100" s="1914">
        <f t="shared" si="23"/>
        <v>6763.0648390724318</v>
      </c>
      <c r="L100" s="1914">
        <f t="shared" si="23"/>
        <v>5458.932357661688</v>
      </c>
      <c r="M100" s="1914">
        <f t="shared" si="23"/>
        <v>0</v>
      </c>
      <c r="N100" s="1914">
        <f t="shared" si="23"/>
        <v>0</v>
      </c>
      <c r="O100" s="1914">
        <f t="shared" si="23"/>
        <v>0</v>
      </c>
      <c r="P100" s="1914">
        <f t="shared" si="23"/>
        <v>0</v>
      </c>
      <c r="Q100" s="1914">
        <f t="shared" si="23"/>
        <v>0</v>
      </c>
      <c r="R100" s="1914">
        <f t="shared" si="23"/>
        <v>0</v>
      </c>
      <c r="S100" s="1914">
        <f t="shared" si="23"/>
        <v>0</v>
      </c>
      <c r="T100" s="1914">
        <f t="shared" si="23"/>
        <v>0</v>
      </c>
      <c r="U100" s="1914">
        <f t="shared" si="23"/>
        <v>0</v>
      </c>
      <c r="V100" s="1914">
        <f t="shared" si="23"/>
        <v>0</v>
      </c>
      <c r="W100" s="1914">
        <f t="shared" si="23"/>
        <v>0</v>
      </c>
    </row>
    <row r="101" spans="1:24" ht="12.75" x14ac:dyDescent="0.2">
      <c r="B101" s="643"/>
      <c r="C101" s="643"/>
      <c r="D101" s="643"/>
      <c r="E101" s="643"/>
      <c r="F101" s="643"/>
      <c r="G101" s="643"/>
      <c r="H101" s="643"/>
      <c r="I101" s="643"/>
      <c r="J101" s="643"/>
      <c r="K101" s="643"/>
      <c r="L101" s="643"/>
      <c r="M101" s="643"/>
      <c r="N101" s="643"/>
      <c r="O101" s="643"/>
      <c r="P101" s="643"/>
      <c r="Q101" s="643"/>
      <c r="R101" s="643"/>
      <c r="S101" s="643"/>
      <c r="T101" s="643"/>
      <c r="U101" s="643"/>
      <c r="V101" s="643"/>
      <c r="W101" s="643"/>
    </row>
    <row r="102" spans="1:24" s="7" customFormat="1" ht="12.75" x14ac:dyDescent="0.2">
      <c r="B102" s="772"/>
      <c r="C102" s="1912"/>
      <c r="D102" s="660"/>
      <c r="E102" s="660"/>
      <c r="F102" s="660"/>
      <c r="G102" s="660"/>
      <c r="H102" s="660"/>
      <c r="I102" s="660"/>
      <c r="J102" s="660"/>
      <c r="K102" s="660"/>
      <c r="L102" s="660"/>
      <c r="M102" s="660"/>
      <c r="N102" s="660"/>
      <c r="O102" s="660"/>
      <c r="P102" s="660"/>
      <c r="Q102" s="660"/>
      <c r="R102" s="660"/>
      <c r="S102" s="660"/>
      <c r="T102" s="660"/>
      <c r="U102" s="660"/>
      <c r="V102" s="660"/>
      <c r="W102" s="660"/>
    </row>
    <row r="103" spans="1:24" s="7" customFormat="1" ht="12.75" x14ac:dyDescent="0.2">
      <c r="B103" s="772"/>
      <c r="C103" s="850"/>
      <c r="D103" s="660"/>
      <c r="E103" s="660"/>
      <c r="F103" s="660"/>
      <c r="G103" s="660"/>
      <c r="H103" s="660"/>
      <c r="I103" s="660"/>
      <c r="J103" s="660"/>
      <c r="K103" s="660"/>
      <c r="L103" s="660"/>
      <c r="M103" s="660"/>
      <c r="N103" s="660"/>
      <c r="O103" s="660"/>
      <c r="P103" s="660"/>
      <c r="Q103" s="660"/>
      <c r="R103" s="660"/>
      <c r="S103" s="660"/>
      <c r="T103" s="660"/>
      <c r="U103" s="660"/>
      <c r="V103" s="660"/>
      <c r="W103" s="660"/>
      <c r="X103" s="762"/>
    </row>
    <row r="104" spans="1:24" s="7" customFormat="1" ht="12.75" x14ac:dyDescent="0.2">
      <c r="B104" s="790"/>
      <c r="C104" s="850"/>
      <c r="D104" s="850"/>
      <c r="E104" s="850"/>
      <c r="F104" s="850"/>
      <c r="G104" s="850"/>
      <c r="H104" s="850"/>
      <c r="I104" s="850"/>
      <c r="J104" s="850"/>
      <c r="K104" s="850"/>
      <c r="L104" s="850"/>
      <c r="M104" s="850"/>
      <c r="N104" s="850"/>
      <c r="O104" s="850"/>
      <c r="P104" s="850"/>
      <c r="Q104" s="850"/>
      <c r="R104" s="850"/>
      <c r="S104" s="850"/>
      <c r="T104" s="850"/>
      <c r="U104" s="850"/>
      <c r="V104" s="850"/>
      <c r="W104" s="850"/>
      <c r="X104" s="762"/>
    </row>
    <row r="105" spans="1:24" s="765" customFormat="1" ht="12.75" x14ac:dyDescent="0.2">
      <c r="B105" s="794"/>
      <c r="C105" s="853"/>
      <c r="D105" s="854"/>
      <c r="E105" s="854"/>
      <c r="F105" s="854"/>
      <c r="G105" s="854"/>
      <c r="H105" s="854"/>
      <c r="I105" s="854"/>
      <c r="J105" s="854"/>
      <c r="K105" s="854"/>
      <c r="L105" s="854"/>
      <c r="M105" s="854"/>
      <c r="N105" s="854"/>
      <c r="O105" s="854"/>
      <c r="P105" s="854"/>
      <c r="Q105" s="854"/>
      <c r="R105" s="854"/>
      <c r="S105" s="854"/>
      <c r="T105" s="854"/>
      <c r="U105" s="854"/>
      <c r="V105" s="854"/>
      <c r="W105" s="854"/>
      <c r="X105" s="764"/>
    </row>
    <row r="106" spans="1:24" s="7" customFormat="1" ht="12.75" x14ac:dyDescent="0.2">
      <c r="B106" s="799"/>
      <c r="C106" s="850"/>
      <c r="D106" s="850"/>
      <c r="E106" s="850"/>
      <c r="F106" s="850"/>
      <c r="G106" s="850"/>
      <c r="H106" s="850"/>
      <c r="I106" s="850"/>
      <c r="J106" s="850"/>
      <c r="K106" s="850"/>
      <c r="L106" s="850"/>
      <c r="M106" s="850"/>
      <c r="N106" s="850"/>
      <c r="O106" s="850"/>
      <c r="P106" s="850"/>
      <c r="Q106" s="850"/>
      <c r="R106" s="850"/>
      <c r="S106" s="850"/>
      <c r="T106" s="850"/>
      <c r="U106" s="850"/>
      <c r="V106" s="850"/>
      <c r="W106" s="850"/>
    </row>
    <row r="107" spans="1:24" ht="12.75" x14ac:dyDescent="0.2">
      <c r="B107" s="643"/>
      <c r="C107" s="643"/>
      <c r="D107" s="643"/>
      <c r="E107" s="643"/>
      <c r="F107" s="643"/>
      <c r="G107" s="643"/>
      <c r="H107" s="643"/>
      <c r="I107" s="643"/>
      <c r="J107" s="643"/>
      <c r="K107" s="643"/>
      <c r="L107" s="643"/>
      <c r="M107" s="643"/>
      <c r="N107" s="643"/>
      <c r="O107" s="643"/>
      <c r="P107" s="643"/>
      <c r="Q107" s="643"/>
      <c r="R107" s="643"/>
      <c r="S107" s="643"/>
      <c r="T107" s="643"/>
      <c r="U107" s="643"/>
      <c r="V107" s="643"/>
      <c r="W107" s="643"/>
    </row>
    <row r="108" spans="1:24" ht="12.75" x14ac:dyDescent="0.2">
      <c r="B108" s="643"/>
      <c r="C108" s="643"/>
      <c r="D108" s="643"/>
      <c r="E108" s="643"/>
      <c r="F108" s="643"/>
      <c r="G108" s="643"/>
      <c r="H108" s="643"/>
      <c r="I108" s="643"/>
      <c r="J108" s="643"/>
      <c r="K108" s="643"/>
      <c r="L108" s="643"/>
      <c r="M108" s="643"/>
      <c r="N108" s="643"/>
      <c r="O108" s="643"/>
      <c r="P108" s="643"/>
      <c r="Q108" s="643"/>
      <c r="R108" s="643"/>
      <c r="S108" s="643"/>
      <c r="T108" s="643"/>
      <c r="U108" s="643"/>
      <c r="V108" s="643"/>
      <c r="W108" s="643"/>
    </row>
    <row r="109" spans="1:24" ht="12.75" x14ac:dyDescent="0.2">
      <c r="B109" s="643"/>
      <c r="C109" s="643"/>
      <c r="D109" s="643"/>
      <c r="E109" s="643"/>
      <c r="F109" s="643"/>
      <c r="G109" s="643"/>
      <c r="H109" s="643"/>
      <c r="I109" s="643"/>
      <c r="J109" s="643"/>
      <c r="K109" s="643"/>
      <c r="L109" s="643"/>
      <c r="M109" s="643"/>
      <c r="N109" s="643"/>
      <c r="O109" s="643"/>
      <c r="P109" s="643"/>
      <c r="Q109" s="643"/>
      <c r="R109" s="643"/>
      <c r="S109" s="643"/>
      <c r="T109" s="643"/>
      <c r="U109" s="643"/>
      <c r="V109" s="643"/>
      <c r="W109" s="643"/>
    </row>
    <row r="110" spans="1:24" ht="12.75" x14ac:dyDescent="0.2">
      <c r="B110" s="643"/>
      <c r="C110" s="643"/>
      <c r="D110" s="643"/>
      <c r="E110" s="643"/>
      <c r="F110" s="643"/>
      <c r="G110" s="643"/>
      <c r="H110" s="643"/>
      <c r="I110" s="643"/>
      <c r="J110" s="643"/>
      <c r="K110" s="643"/>
      <c r="L110" s="643"/>
      <c r="M110" s="643"/>
      <c r="N110" s="643"/>
      <c r="O110" s="643"/>
      <c r="P110" s="643"/>
      <c r="Q110" s="643"/>
      <c r="R110" s="643"/>
      <c r="S110" s="643"/>
      <c r="T110" s="643"/>
      <c r="U110" s="643"/>
      <c r="V110" s="643"/>
      <c r="W110" s="643"/>
    </row>
    <row r="111" spans="1:24" ht="12.75" x14ac:dyDescent="0.2">
      <c r="B111" s="643"/>
      <c r="C111" s="643"/>
      <c r="D111" s="643"/>
      <c r="E111" s="643"/>
      <c r="F111" s="643"/>
      <c r="G111" s="643"/>
      <c r="H111" s="643"/>
      <c r="I111" s="643"/>
      <c r="J111" s="643"/>
      <c r="K111" s="643"/>
      <c r="L111" s="643"/>
      <c r="M111" s="643"/>
      <c r="N111" s="643"/>
      <c r="O111" s="643"/>
      <c r="P111" s="643"/>
      <c r="Q111" s="643"/>
      <c r="R111" s="643"/>
      <c r="S111" s="643"/>
      <c r="T111" s="643"/>
      <c r="U111" s="643"/>
      <c r="V111" s="643"/>
      <c r="W111" s="643"/>
    </row>
    <row r="112" spans="1:24" ht="12.75" x14ac:dyDescent="0.2">
      <c r="B112" s="643"/>
      <c r="C112" s="643"/>
      <c r="D112" s="643"/>
      <c r="E112" s="643"/>
      <c r="F112" s="643"/>
      <c r="G112" s="643"/>
      <c r="H112" s="643"/>
      <c r="I112" s="643"/>
      <c r="J112" s="643"/>
      <c r="K112" s="643"/>
      <c r="L112" s="643"/>
      <c r="M112" s="643"/>
      <c r="N112" s="643"/>
      <c r="O112" s="643"/>
      <c r="P112" s="643"/>
      <c r="Q112" s="643"/>
      <c r="R112" s="643"/>
      <c r="S112" s="643"/>
      <c r="T112" s="643"/>
      <c r="U112" s="643"/>
      <c r="V112" s="643"/>
      <c r="W112" s="643"/>
    </row>
  </sheetData>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9"/>
  </sheetPr>
  <dimension ref="A1:AD67"/>
  <sheetViews>
    <sheetView workbookViewId="0">
      <selection activeCell="J3" sqref="J3"/>
    </sheetView>
  </sheetViews>
  <sheetFormatPr defaultRowHeight="12.75" x14ac:dyDescent="0.2"/>
  <cols>
    <col min="1" max="1" width="4" style="13" customWidth="1"/>
    <col min="2" max="2" width="50.5703125" style="13" customWidth="1"/>
    <col min="3" max="3" width="15.7109375" style="13" customWidth="1"/>
    <col min="4" max="4" width="14.7109375" style="59" customWidth="1"/>
    <col min="5" max="5" width="16.5703125" style="59" customWidth="1"/>
    <col min="6" max="6" width="11" style="59" customWidth="1"/>
    <col min="7" max="7" width="9.140625" style="59"/>
    <col min="8" max="8" width="10.85546875" style="59" bestFit="1" customWidth="1"/>
    <col min="9" max="9" width="9.140625" style="59"/>
    <col min="10" max="10" width="10.28515625" style="59" customWidth="1"/>
    <col min="11" max="11" width="9.140625" style="59"/>
    <col min="12" max="12" width="10.5703125" style="59" customWidth="1"/>
    <col min="13" max="30" width="9.140625" style="59"/>
    <col min="31" max="16384" width="9.140625" style="13"/>
  </cols>
  <sheetData>
    <row r="1" spans="1:30" ht="96.75" customHeight="1" x14ac:dyDescent="0.2">
      <c r="A1" s="2331"/>
      <c r="B1" s="2331"/>
      <c r="C1" s="2331"/>
      <c r="D1" s="2331"/>
      <c r="E1" s="2331"/>
      <c r="F1" s="2331"/>
      <c r="G1" s="13"/>
      <c r="H1" s="13"/>
      <c r="I1" s="13"/>
      <c r="J1" s="13"/>
      <c r="K1" s="13"/>
      <c r="L1" s="13"/>
      <c r="M1" s="13"/>
      <c r="N1" s="13"/>
      <c r="O1" s="13"/>
      <c r="P1" s="13"/>
      <c r="Q1" s="13"/>
      <c r="R1" s="13"/>
      <c r="S1" s="13"/>
      <c r="T1" s="13"/>
      <c r="U1" s="13"/>
      <c r="V1" s="13"/>
      <c r="W1" s="13"/>
      <c r="X1" s="13"/>
      <c r="Y1" s="13"/>
      <c r="Z1" s="13"/>
      <c r="AA1" s="13"/>
      <c r="AB1" s="13"/>
      <c r="AC1" s="13"/>
      <c r="AD1" s="13"/>
    </row>
    <row r="2" spans="1:30" ht="18.75" customHeight="1" x14ac:dyDescent="0.3">
      <c r="A2" s="2372"/>
      <c r="B2" s="2372"/>
      <c r="C2" s="2372"/>
      <c r="D2" s="2372"/>
      <c r="E2" s="2372"/>
      <c r="F2" s="13"/>
      <c r="G2" s="13"/>
      <c r="H2" s="13"/>
      <c r="I2" s="13"/>
      <c r="J2" s="13"/>
      <c r="K2" s="13"/>
      <c r="L2" s="13"/>
      <c r="M2" s="13"/>
      <c r="N2" s="13"/>
      <c r="O2" s="13"/>
      <c r="P2" s="13"/>
      <c r="Q2" s="13"/>
      <c r="R2" s="13"/>
      <c r="S2" s="13"/>
      <c r="T2" s="13"/>
      <c r="U2" s="13"/>
      <c r="V2" s="13"/>
      <c r="W2" s="13"/>
      <c r="X2" s="13"/>
      <c r="Y2" s="13"/>
      <c r="Z2" s="13"/>
      <c r="AA2" s="13"/>
      <c r="AB2" s="13"/>
      <c r="AC2" s="13"/>
      <c r="AD2" s="13"/>
    </row>
    <row r="3" spans="1:30" ht="18.75" customHeight="1" x14ac:dyDescent="0.25">
      <c r="A3" s="2373"/>
      <c r="B3" s="2373"/>
      <c r="C3" s="2373"/>
      <c r="D3" s="2373"/>
      <c r="E3" s="2373"/>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x14ac:dyDescent="0.25">
      <c r="A4" s="2374"/>
      <c r="B4" s="2374"/>
      <c r="C4" s="2374"/>
      <c r="D4" s="2374"/>
      <c r="E4" s="2374"/>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x14ac:dyDescent="0.3">
      <c r="A5" s="330" t="str">
        <f>"Sheet O3.5 USL Metering Credit Worksheet  - "&amp;  'I2 LDC class'!$C$17</f>
        <v>Sheet O3.5 USL Metering Credit Worksheet  - Initial Submission</v>
      </c>
      <c r="B5" s="331"/>
      <c r="C5" s="557"/>
      <c r="D5" s="557"/>
      <c r="E5" s="332"/>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x14ac:dyDescent="0.2">
      <c r="A6" s="16"/>
      <c r="B6" s="16"/>
      <c r="C6" s="558"/>
      <c r="D6" s="558"/>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ht="14.25" customHeight="1" x14ac:dyDescent="0.2">
      <c r="A7" s="766"/>
      <c r="B7" s="766"/>
      <c r="C7" s="626"/>
    </row>
    <row r="8" spans="1:30" x14ac:dyDescent="0.2">
      <c r="A8" s="2460" t="s">
        <v>366</v>
      </c>
      <c r="B8" s="2460"/>
      <c r="C8" s="319"/>
    </row>
    <row r="9" spans="1:30" x14ac:dyDescent="0.2">
      <c r="A9" s="2460"/>
      <c r="B9" s="2460"/>
    </row>
    <row r="10" spans="1:30" x14ac:dyDescent="0.2">
      <c r="B10" s="758"/>
      <c r="C10" s="59"/>
    </row>
    <row r="11" spans="1:30" ht="47.25" customHeight="1" x14ac:dyDescent="0.2">
      <c r="A11" s="1007"/>
      <c r="B11" s="1008" t="s">
        <v>682</v>
      </c>
      <c r="C11" s="642" t="str">
        <f>IF('I2 LDC class'!$D$21="",'I2 LDC class'!$C$21,'I2 LDC class'!$D$21)</f>
        <v>GS &lt;50</v>
      </c>
    </row>
    <row r="12" spans="1:30" s="543" customFormat="1" x14ac:dyDescent="0.2">
      <c r="A12" s="997"/>
      <c r="B12" s="998" t="s">
        <v>1618</v>
      </c>
      <c r="C12" s="991">
        <f>'O7 Amortization'!H344+'O7 Amortization'!H418+'O7 Amortization'!H492+'O7 Amortization'!H566 + 'O7 Amortization'!AC344+'O7 Amortization'!AC418+'O7 Amortization'!AC492+'O7 Amortization'!AC566</f>
        <v>92998.547597625147</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0" s="543" customFormat="1" x14ac:dyDescent="0.2">
      <c r="A13" s="997"/>
      <c r="B13" s="998" t="s">
        <v>1603</v>
      </c>
      <c r="C13" s="992">
        <f>IF(ISERROR(C33*(C44/C35)),0,C33*(C44/C35))</f>
        <v>127981.8116854184</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0" s="543" customFormat="1" x14ac:dyDescent="0.2">
      <c r="A14" s="997"/>
      <c r="B14" s="786" t="s">
        <v>1611</v>
      </c>
      <c r="C14" s="992">
        <f>'O4 Summary by Class &amp; Accounts'!F146</f>
        <v>121580.7967365654</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0" s="543" customFormat="1" x14ac:dyDescent="0.2">
      <c r="A15" s="997"/>
      <c r="B15" s="786" t="s">
        <v>1612</v>
      </c>
      <c r="C15" s="992">
        <f>'O4 Summary by Class &amp; Accounts'!F147+'O4 Summary by Class &amp; Accounts'!F148</f>
        <v>0</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0" s="629" customFormat="1" x14ac:dyDescent="0.2">
      <c r="A16" s="997"/>
      <c r="B16" s="786" t="s">
        <v>1613</v>
      </c>
      <c r="C16" s="992">
        <f>'O4 Summary by Class &amp; Accounts'!F165</f>
        <v>139.51135399777547</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s="629" customFormat="1" x14ac:dyDescent="0.2">
      <c r="A17" s="997"/>
      <c r="B17" s="786" t="s">
        <v>1614</v>
      </c>
      <c r="C17" s="992">
        <f>'O4 Summary by Class &amp; Accounts'!F167</f>
        <v>16407.588701048575</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30" s="629" customFormat="1" x14ac:dyDescent="0.2">
      <c r="A18" s="997"/>
      <c r="B18" s="998" t="s">
        <v>1604</v>
      </c>
      <c r="C18" s="992">
        <f>IF(ISERROR(SUM(C14:C17)/C39*C37),0,SUM(C14:C17)/C39*C37)</f>
        <v>187627.2086982046</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s="629" customFormat="1" x14ac:dyDescent="0.2">
      <c r="A19" s="997"/>
      <c r="B19" s="998" t="s">
        <v>1605</v>
      </c>
      <c r="C19" s="992">
        <f>IF(ISERROR('O4 Summary by Class &amp; Accounts'!F213*C46/(C31+C35)),0,('O4 Summary by Class &amp; Accounts'!F213*C46/(C31+C35)))</f>
        <v>20942.450888521744</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0" s="629" customFormat="1" x14ac:dyDescent="0.2">
      <c r="A20" s="997"/>
      <c r="B20" s="998" t="s">
        <v>1606</v>
      </c>
      <c r="C20" s="992">
        <f>IF(ISERROR('O4 Summary by Class &amp; Accounts'!F211*C46/(C31+C35)),0,('O4 Summary by Class &amp; Accounts'!F211*C46/(C31+C35)))</f>
        <v>57815.094354880799</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0" s="629" customFormat="1" x14ac:dyDescent="0.2">
      <c r="A21" s="997"/>
      <c r="B21" s="998" t="s">
        <v>1607</v>
      </c>
      <c r="C21" s="992">
        <f>IF(ISERROR(C46/(C31+C35)*'O1 Revenue to cost|RR'!E38),0,(C46/(C31+C35)*'O1 Revenue to cost|RR'!E38))</f>
        <v>87013.472703134132</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0" s="543" customFormat="1" ht="18.75" customHeight="1" x14ac:dyDescent="0.2">
      <c r="A22" s="999"/>
      <c r="B22" s="892" t="s">
        <v>809</v>
      </c>
      <c r="C22" s="995">
        <f>SUM(C12:C21)</f>
        <v>712506.48271939647</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30" s="543" customFormat="1" x14ac:dyDescent="0.2">
      <c r="A23" s="999"/>
      <c r="B23" s="786"/>
      <c r="C23" s="992"/>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row>
    <row r="24" spans="1:30" s="765" customFormat="1" x14ac:dyDescent="0.2">
      <c r="A24" s="1000"/>
      <c r="B24" s="1001" t="s">
        <v>808</v>
      </c>
      <c r="C24" s="993">
        <f>'I6.2 Customer Data'!E21</f>
        <v>3544</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0" s="765" customFormat="1" x14ac:dyDescent="0.2">
      <c r="A25" s="1000"/>
      <c r="B25" s="1002"/>
      <c r="C25" s="993"/>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row>
    <row r="26" spans="1:30" s="47" customFormat="1" x14ac:dyDescent="0.2">
      <c r="A26" s="1003"/>
      <c r="B26" s="1004" t="s">
        <v>1615</v>
      </c>
      <c r="C26" s="844">
        <f>IF(ISERROR(C22/C24/12),0,C22/C24/12)</f>
        <v>16.753820605704394</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row>
    <row r="27" spans="1:30" s="543" customFormat="1" x14ac:dyDescent="0.2">
      <c r="A27" s="999"/>
      <c r="B27" s="786"/>
      <c r="C27" s="992"/>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1:30" s="543" customFormat="1" x14ac:dyDescent="0.2">
      <c r="A28" s="999"/>
      <c r="B28" s="786"/>
      <c r="C28" s="992"/>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row>
    <row r="29" spans="1:30" s="543" customFormat="1" x14ac:dyDescent="0.2">
      <c r="A29" s="999"/>
      <c r="B29" s="786" t="s">
        <v>353</v>
      </c>
      <c r="C29" s="992">
        <f>SUM('O4 Summary by Class &amp; Accounts'!F61:F74)+SUM('O4 Summary by Class &amp; Accounts'!F75:F77)+SUM('O4 Summary by Class &amp; Accounts'!F78) +SUM('O4 Summary by Class &amp; Accounts'!F80:F81)</f>
        <v>2957820.3709128052</v>
      </c>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0" s="543" customFormat="1" x14ac:dyDescent="0.2">
      <c r="A30" s="999"/>
      <c r="B30" s="786" t="s">
        <v>354</v>
      </c>
      <c r="C30" s="992">
        <f>'O7 Amortization'!AX81+'O7 Amortization'!AX152+'O7 Amortization'!AX223+'O7 Amortization'!AX294</f>
        <v>-661169.99456919893</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0" s="543" customFormat="1" x14ac:dyDescent="0.2">
      <c r="A31" s="999"/>
      <c r="B31" s="786" t="s">
        <v>355</v>
      </c>
      <c r="C31" s="992">
        <f>C29+C30</f>
        <v>2296650.376343606</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0" s="543" customFormat="1" x14ac:dyDescent="0.2">
      <c r="A32" s="999"/>
      <c r="B32" s="786"/>
      <c r="C32" s="992"/>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row>
    <row r="33" spans="1:30" s="543" customFormat="1" x14ac:dyDescent="0.2">
      <c r="A33" s="999"/>
      <c r="B33" s="786" t="s">
        <v>356</v>
      </c>
      <c r="C33" s="992">
        <f>'O7 Amortization'!AX369+'O7 Amortization'!AX442+'O7 Amortization'!AX516+'O7 Amortization'!AX590</f>
        <v>472004.16109129088</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row>
    <row r="34" spans="1:30" s="543" customFormat="1" x14ac:dyDescent="0.2">
      <c r="A34" s="999"/>
      <c r="B34" s="786"/>
      <c r="C34" s="992"/>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0" s="543" customFormat="1" x14ac:dyDescent="0.2">
      <c r="A35" s="999"/>
      <c r="B35" s="892" t="s">
        <v>1288</v>
      </c>
      <c r="C35" s="996">
        <f>'O6 Source Data for E2'!E104</f>
        <v>4688326.6942170234</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1:30" s="543" customFormat="1" x14ac:dyDescent="0.2">
      <c r="A36" s="999"/>
      <c r="B36" s="786"/>
      <c r="C36" s="992"/>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0" s="543" customFormat="1" x14ac:dyDescent="0.2">
      <c r="A37" s="999"/>
      <c r="B37" s="892" t="s">
        <v>362</v>
      </c>
      <c r="C37" s="995">
        <f>SUM('O4 Summary by Class &amp; Accounts'!F174:F203) + 'O4 Summary by Class &amp; Accounts'!F212+ SUM('O4 Summary by Class &amp; Accounts'!F214:F217)</f>
        <v>905064.79874957597</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0" s="543" customFormat="1" x14ac:dyDescent="0.2">
      <c r="A38" s="999"/>
      <c r="B38" s="786"/>
      <c r="C38" s="992"/>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s="543" customFormat="1" x14ac:dyDescent="0.2">
      <c r="A39" s="999"/>
      <c r="B39" s="892" t="s">
        <v>357</v>
      </c>
      <c r="C39" s="995">
        <f>'O6 Source Data for E2'!E165</f>
        <v>666293.00717512902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s="543" customFormat="1" x14ac:dyDescent="0.2">
      <c r="A40" s="999"/>
      <c r="B40" s="786"/>
      <c r="C40" s="992"/>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s="543" customFormat="1" x14ac:dyDescent="0.2">
      <c r="A41" s="999"/>
      <c r="B41" s="786" t="s">
        <v>1617</v>
      </c>
      <c r="C41" s="992"/>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row>
    <row r="42" spans="1:30" s="543" customFormat="1" x14ac:dyDescent="0.2">
      <c r="A42" s="997"/>
      <c r="B42" s="786" t="s">
        <v>1616</v>
      </c>
      <c r="C42" s="992">
        <f>'O4 Summary by Class &amp; Accounts'!F59</f>
        <v>1417606.4421810338</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s="543" customFormat="1" x14ac:dyDescent="0.2">
      <c r="A43" s="999"/>
      <c r="B43" s="786" t="s">
        <v>1608</v>
      </c>
      <c r="C43" s="992">
        <f>'O7 Amortization'!H57+'O7 Amortization'!H128+'O7 Amortization'!H199+'O7 Amortization'!H270 + 'O7 Amortization'!AC57+'O7 Amortization'!AC128+'O7 Amortization'!AC199+'O7 Amortization'!AC270</f>
        <v>-146387.68277066361</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row>
    <row r="44" spans="1:30" s="543" customFormat="1" x14ac:dyDescent="0.2">
      <c r="A44" s="999"/>
      <c r="B44" s="786" t="s">
        <v>1609</v>
      </c>
      <c r="C44" s="992">
        <f>C42+C43</f>
        <v>1271218.7594103701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row>
    <row r="45" spans="1:30" s="543" customFormat="1" x14ac:dyDescent="0.2">
      <c r="A45" s="999"/>
      <c r="B45" s="786" t="s">
        <v>1610</v>
      </c>
      <c r="C45" s="992">
        <f>IF(ISERROR(C44/C35*C31),0,C44/C35*C31)</f>
        <v>622726.45074330911</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row>
    <row r="46" spans="1:30" s="543" customFormat="1" x14ac:dyDescent="0.2">
      <c r="A46" s="1005"/>
      <c r="B46" s="1006" t="s">
        <v>1287</v>
      </c>
      <c r="C46" s="994">
        <f>SUM(C44:C45)</f>
        <v>1893945.2101536794</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row>
    <row r="47" spans="1:30" s="543" customFormat="1" x14ac:dyDescent="0.2">
      <c r="B47" s="544"/>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row>
    <row r="48" spans="1:30" x14ac:dyDescent="0.2">
      <c r="C48" s="625"/>
    </row>
    <row r="54" spans="2:30" s="7" customFormat="1" x14ac:dyDescent="0.2">
      <c r="B54" s="47"/>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row>
    <row r="55" spans="2:30" s="7" customFormat="1" x14ac:dyDescent="0.2">
      <c r="C55" s="62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row>
    <row r="56" spans="2:30" s="7" customFormat="1" x14ac:dyDescent="0.2">
      <c r="C56" s="762"/>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row>
    <row r="57" spans="2:30" s="765" customFormat="1" x14ac:dyDescent="0.2">
      <c r="B57" s="763"/>
      <c r="C57" s="84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row>
    <row r="58" spans="2:30" s="7" customFormat="1" x14ac:dyDescent="0.2">
      <c r="B58" s="47"/>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row>
    <row r="59" spans="2:30" s="762" customFormat="1" x14ac:dyDescent="0.2">
      <c r="B59" s="80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2:30" s="7" customFormat="1" x14ac:dyDescent="0.2">
      <c r="B60" s="47"/>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2:30" s="7" customFormat="1" x14ac:dyDescent="0.2">
      <c r="B61" s="47"/>
      <c r="C61" s="877"/>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2:30" s="7" customFormat="1" x14ac:dyDescent="0.2">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2:30" s="7" customFormat="1" x14ac:dyDescent="0.2">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row>
    <row r="64" spans="2:30" s="7" customFormat="1" x14ac:dyDescent="0.2">
      <c r="C64" s="80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spans="4:30" s="7" customFormat="1" x14ac:dyDescent="0.2">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4:30" s="7" customFormat="1" x14ac:dyDescent="0.2">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4:30" s="7" customFormat="1" x14ac:dyDescent="0.2">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sheetData>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9"/>
  </sheetPr>
  <dimension ref="A1:E30"/>
  <sheetViews>
    <sheetView workbookViewId="0">
      <selection activeCell="C27" sqref="C27"/>
    </sheetView>
  </sheetViews>
  <sheetFormatPr defaultRowHeight="12.75" x14ac:dyDescent="0.2"/>
  <cols>
    <col min="1" max="1" width="3.7109375" style="59" customWidth="1"/>
    <col min="2" max="2" width="63.85546875" style="59" customWidth="1"/>
    <col min="3" max="3" width="14" style="59" bestFit="1" customWidth="1"/>
    <col min="4" max="4" width="9.5703125" style="59" bestFit="1" customWidth="1"/>
    <col min="5" max="16384" width="9.140625" style="59"/>
  </cols>
  <sheetData>
    <row r="1" spans="1:5" s="13" customFormat="1" ht="90.75" customHeight="1" x14ac:dyDescent="0.2">
      <c r="A1" s="2331"/>
      <c r="B1" s="2331"/>
      <c r="C1" s="2331"/>
    </row>
    <row r="2" spans="1:5" s="13" customFormat="1" ht="18.75" customHeight="1" x14ac:dyDescent="0.3">
      <c r="A2" s="2372"/>
      <c r="B2" s="2372"/>
      <c r="C2" s="2372"/>
    </row>
    <row r="3" spans="1:5" s="13" customFormat="1" ht="18.75" customHeight="1" x14ac:dyDescent="0.25">
      <c r="A3" s="2373"/>
      <c r="B3" s="2373"/>
      <c r="C3" s="2373"/>
    </row>
    <row r="4" spans="1:5" s="13" customFormat="1" ht="18" x14ac:dyDescent="0.25">
      <c r="A4" s="2374"/>
      <c r="B4" s="2374"/>
      <c r="C4" s="2374"/>
    </row>
    <row r="5" spans="1:5" s="13" customFormat="1" ht="21" customHeight="1" x14ac:dyDescent="0.3">
      <c r="A5" s="330" t="str">
        <f>"Sheet O3.6 MicroFIT Charge Worksheet  - "&amp;  'I2 LDC class'!$C$17</f>
        <v>Sheet O3.6 MicroFIT Charge Worksheet  - Initial Submission</v>
      </c>
      <c r="B5" s="331"/>
      <c r="C5" s="557"/>
    </row>
    <row r="6" spans="1:5" s="13" customFormat="1" ht="11.25" x14ac:dyDescent="0.2">
      <c r="C6" s="557"/>
    </row>
    <row r="7" spans="1:5" s="13" customFormat="1" ht="14.25" customHeight="1" x14ac:dyDescent="0.2">
      <c r="A7" s="2461"/>
      <c r="B7" s="2461"/>
      <c r="C7" s="626"/>
      <c r="D7" s="626"/>
    </row>
    <row r="8" spans="1:5" s="13" customFormat="1" ht="14.25" customHeight="1" x14ac:dyDescent="0.2">
      <c r="A8" s="766"/>
      <c r="B8" s="766"/>
      <c r="C8" s="626"/>
      <c r="D8" s="626"/>
    </row>
    <row r="9" spans="1:5" s="13" customFormat="1" ht="14.25" customHeight="1" x14ac:dyDescent="0.2">
      <c r="A9" s="766"/>
      <c r="B9" s="766"/>
      <c r="C9" s="626"/>
      <c r="D9" s="626"/>
    </row>
    <row r="10" spans="1:5" s="13" customFormat="1" ht="11.25" x14ac:dyDescent="0.2">
      <c r="A10" s="2460" t="s">
        <v>366</v>
      </c>
      <c r="B10" s="2460"/>
      <c r="C10" s="7"/>
    </row>
    <row r="11" spans="1:5" s="13" customFormat="1" ht="11.25" x14ac:dyDescent="0.2">
      <c r="A11" s="2460"/>
      <c r="B11" s="2460"/>
      <c r="C11" s="7"/>
    </row>
    <row r="12" spans="1:5" s="859" customFormat="1" x14ac:dyDescent="0.2">
      <c r="A12" s="655"/>
      <c r="B12" s="856"/>
      <c r="C12" s="655"/>
      <c r="D12" s="1976"/>
      <c r="E12" s="858"/>
    </row>
    <row r="13" spans="1:5" s="13" customFormat="1" ht="47.25" customHeight="1" x14ac:dyDescent="0.2">
      <c r="A13" s="806"/>
      <c r="B13" s="848" t="s">
        <v>682</v>
      </c>
      <c r="C13" s="642" t="str">
        <f>IF('I2 LDC class'!$D$20="",'I2 LDC class'!$C$20,'I2 LDC class'!$D$20)</f>
        <v>Residential</v>
      </c>
      <c r="D13" s="865" t="s">
        <v>469</v>
      </c>
    </row>
    <row r="14" spans="1:5" x14ac:dyDescent="0.2">
      <c r="A14" s="1977"/>
      <c r="B14" s="1993" t="s">
        <v>1377</v>
      </c>
      <c r="C14" s="2002">
        <f>'O4 Summary by Class &amp; Accounts'!E147</f>
        <v>0</v>
      </c>
      <c r="D14" s="2002">
        <f>IF(ISERROR(C14/C$30/12), 0, C14/C$30/12)</f>
        <v>0</v>
      </c>
    </row>
    <row r="15" spans="1:5" x14ac:dyDescent="0.2">
      <c r="B15" s="1994" t="s">
        <v>1378</v>
      </c>
      <c r="C15" s="2003">
        <f>'O4 Summary by Class &amp; Accounts'!E148</f>
        <v>0</v>
      </c>
      <c r="D15" s="2003">
        <f t="shared" ref="D15:D25" si="0">IF(ISERROR(C15/C$30/12), 0, C15/C$30/12)</f>
        <v>0</v>
      </c>
    </row>
    <row r="16" spans="1:5" x14ac:dyDescent="0.2">
      <c r="B16" s="1994" t="s">
        <v>1379</v>
      </c>
      <c r="C16" s="2003">
        <f>'O4 Summary by Class &amp; Accounts'!E146</f>
        <v>285463.80161149317</v>
      </c>
      <c r="D16" s="2003">
        <f t="shared" si="0"/>
        <v>0.740571886379774</v>
      </c>
    </row>
    <row r="17" spans="2:4" x14ac:dyDescent="0.2">
      <c r="B17" s="1994" t="s">
        <v>1380</v>
      </c>
      <c r="C17" s="2003">
        <f>'O4 Summary by Class &amp; Accounts'!E165</f>
        <v>327.56358363453853</v>
      </c>
      <c r="D17" s="2003">
        <f t="shared" si="0"/>
        <v>8.4979034004352817E-4</v>
      </c>
    </row>
    <row r="18" spans="2:4" x14ac:dyDescent="0.2">
      <c r="B18" s="1994" t="s">
        <v>1381</v>
      </c>
      <c r="C18" s="2003">
        <f>'O4 Summary by Class &amp; Accounts'!E167</f>
        <v>207171.60544618018</v>
      </c>
      <c r="D18" s="2003">
        <f t="shared" si="0"/>
        <v>0.53746032170625579</v>
      </c>
    </row>
    <row r="19" spans="2:4" x14ac:dyDescent="0.2">
      <c r="B19" s="1994" t="s">
        <v>1382</v>
      </c>
      <c r="C19" s="2003">
        <f>'O4 Summary by Class &amp; Accounts'!E168</f>
        <v>1052146.9515318167</v>
      </c>
      <c r="D19" s="2003">
        <f t="shared" si="0"/>
        <v>2.7295595737392251</v>
      </c>
    </row>
    <row r="20" spans="2:4" x14ac:dyDescent="0.2">
      <c r="B20" s="1994" t="s">
        <v>1383</v>
      </c>
      <c r="C20" s="2003">
        <f>'O2 Fixed Charge|Floor|Ceiling'!D130</f>
        <v>301995.97786183318</v>
      </c>
      <c r="D20" s="2003">
        <f t="shared" si="0"/>
        <v>0.78346091427949993</v>
      </c>
    </row>
    <row r="21" spans="2:4" x14ac:dyDescent="0.2">
      <c r="B21" s="1995" t="s">
        <v>1386</v>
      </c>
      <c r="C21" s="2003">
        <f>SUM('O4 Summary by Class &amp; Accounts'!E174:E198)*'O2 Fixed Charge|Floor|Ceiling'!D96/'O2 Fixed Charge|Floor|Ceiling'!D32</f>
        <v>778586.6921335787</v>
      </c>
      <c r="D21" s="2003">
        <f t="shared" si="0"/>
        <v>2.0198687611127855</v>
      </c>
    </row>
    <row r="22" spans="2:4" x14ac:dyDescent="0.2">
      <c r="B22" s="1994"/>
      <c r="C22" s="2003"/>
      <c r="D22" s="2003"/>
    </row>
    <row r="23" spans="2:4" x14ac:dyDescent="0.2">
      <c r="B23" s="1994" t="s">
        <v>416</v>
      </c>
      <c r="C23" s="2003">
        <f>'O2 Fixed Charge|Floor|Ceiling'!D132-'O2 Fixed Charge|Floor|Ceiling'!D81</f>
        <v>16221.711137196282</v>
      </c>
      <c r="D23" s="2003">
        <f t="shared" si="0"/>
        <v>4.2083595711133293E-2</v>
      </c>
    </row>
    <row r="24" spans="2:4" x14ac:dyDescent="0.2">
      <c r="B24" s="1995" t="s">
        <v>1384</v>
      </c>
      <c r="C24" s="2003">
        <f>'O2 Fixed Charge|Floor|Ceiling'!D133-'O2 Fixed Charge|Floor|Ceiling'!D82</f>
        <v>44782.712634109659</v>
      </c>
      <c r="D24" s="2003">
        <f t="shared" si="0"/>
        <v>0.11617871612941716</v>
      </c>
    </row>
    <row r="25" spans="2:4" x14ac:dyDescent="0.2">
      <c r="B25" s="1995" t="s">
        <v>1385</v>
      </c>
      <c r="C25" s="2003">
        <f>'O2 Fixed Charge|Floor|Ceiling'!D134-'O2 Fixed Charge|Floor|Ceiling'!D83</f>
        <v>67399.342452710815</v>
      </c>
      <c r="D25" s="2003">
        <f t="shared" si="0"/>
        <v>0.17485249583024828</v>
      </c>
    </row>
    <row r="26" spans="2:4" x14ac:dyDescent="0.2">
      <c r="B26" s="1995"/>
      <c r="C26" s="2003"/>
      <c r="D26" s="2003"/>
    </row>
    <row r="27" spans="2:4" x14ac:dyDescent="0.2">
      <c r="B27" s="1996" t="s">
        <v>460</v>
      </c>
      <c r="C27" s="2004">
        <f>SUM(C14:C25)</f>
        <v>2754096.3583925539</v>
      </c>
      <c r="D27" s="2004">
        <f>IF(ISERROR(C27/C$30/12), 0, C27/C$30/12)</f>
        <v>7.1448860552283842</v>
      </c>
    </row>
    <row r="28" spans="2:4" x14ac:dyDescent="0.2">
      <c r="B28" s="1995"/>
      <c r="C28" s="2003"/>
      <c r="D28" s="2003"/>
    </row>
    <row r="29" spans="2:4" x14ac:dyDescent="0.2">
      <c r="B29" s="1994"/>
      <c r="C29" s="2003"/>
      <c r="D29" s="2003"/>
    </row>
    <row r="30" spans="2:4" x14ac:dyDescent="0.2">
      <c r="B30" s="1997" t="s">
        <v>453</v>
      </c>
      <c r="C30" s="2005">
        <f>ccar</f>
        <v>32122</v>
      </c>
      <c r="D30" s="2006"/>
    </row>
  </sheetData>
  <mergeCells count="6">
    <mergeCell ref="A7:B7"/>
    <mergeCell ref="A10:B11"/>
    <mergeCell ref="A1:C1"/>
    <mergeCell ref="A2:C2"/>
    <mergeCell ref="A3:C3"/>
    <mergeCell ref="A4:C4"/>
  </mergeCells>
  <phoneticPr fontId="137"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9"/>
  </sheetPr>
  <dimension ref="A1:Z1590"/>
  <sheetViews>
    <sheetView topLeftCell="A82" workbookViewId="0">
      <selection activeCell="C96" sqref="C96"/>
    </sheetView>
  </sheetViews>
  <sheetFormatPr defaultRowHeight="11.25" x14ac:dyDescent="0.2"/>
  <cols>
    <col min="1" max="1" width="10.140625" style="74" customWidth="1"/>
    <col min="2" max="2" width="60.140625" style="65" bestFit="1" customWidth="1"/>
    <col min="3" max="3" width="12.5703125" style="371" customWidth="1"/>
    <col min="4" max="4" width="19.28515625" style="589" customWidth="1"/>
    <col min="5" max="5" width="16.5703125" style="589" customWidth="1"/>
    <col min="6" max="6" width="16" style="589" customWidth="1"/>
    <col min="7" max="7" width="13.85546875" style="589" customWidth="1"/>
    <col min="8" max="8" width="13.28515625" style="589" hidden="1" customWidth="1"/>
    <col min="9" max="9" width="13.7109375" style="589" customWidth="1"/>
    <col min="10" max="13" width="15.7109375" style="589" customWidth="1"/>
    <col min="14" max="24" width="15.7109375" style="589" hidden="1" customWidth="1"/>
    <col min="25" max="25" width="0" style="1925" hidden="1" customWidth="1"/>
    <col min="26" max="26" width="0" style="1926" hidden="1" customWidth="1"/>
    <col min="27" max="16384" width="9.140625" style="64"/>
  </cols>
  <sheetData>
    <row r="1" spans="1:26" s="13" customFormat="1" ht="90.75" customHeight="1" x14ac:dyDescent="0.2">
      <c r="A1" s="2331"/>
      <c r="B1" s="2331"/>
      <c r="C1" s="2331"/>
      <c r="D1" s="2331"/>
      <c r="E1" s="2331"/>
      <c r="F1" s="2331"/>
      <c r="Y1" s="1923"/>
      <c r="Z1" s="1924"/>
    </row>
    <row r="2" spans="1:26" s="13" customFormat="1" ht="18.75" customHeight="1" x14ac:dyDescent="0.3">
      <c r="A2" s="2372"/>
      <c r="B2" s="2372"/>
      <c r="C2" s="2372"/>
      <c r="D2" s="2372"/>
      <c r="E2" s="2372"/>
      <c r="Y2" s="1923"/>
      <c r="Z2" s="1924"/>
    </row>
    <row r="3" spans="1:26" s="13" customFormat="1" ht="18.75" customHeight="1" x14ac:dyDescent="0.25">
      <c r="A3" s="2373"/>
      <c r="B3" s="2373"/>
      <c r="C3" s="2373"/>
      <c r="D3" s="2373"/>
      <c r="E3" s="2373"/>
      <c r="G3" s="14"/>
      <c r="Y3" s="1923"/>
      <c r="Z3" s="1924"/>
    </row>
    <row r="4" spans="1:26" s="13" customFormat="1" ht="18" x14ac:dyDescent="0.25">
      <c r="A4" s="2374"/>
      <c r="B4" s="2374"/>
      <c r="C4" s="2374"/>
      <c r="D4" s="2374"/>
      <c r="E4" s="2374"/>
      <c r="Y4" s="1923"/>
      <c r="Z4" s="1924"/>
    </row>
    <row r="5" spans="1:26" s="13" customFormat="1" ht="21" customHeight="1" x14ac:dyDescent="0.3">
      <c r="A5" s="330" t="str">
        <f>"Sheet O4 Summary of Allocators by Class &amp; Accounts  - "&amp;  'I2 LDC class'!$C$17</f>
        <v>Sheet O4 Summary of Allocators by Class &amp; Accounts  - Initial Submission</v>
      </c>
      <c r="B5" s="331"/>
      <c r="C5" s="557"/>
      <c r="D5" s="557"/>
      <c r="E5" s="332"/>
      <c r="Y5" s="1923"/>
      <c r="Z5" s="1924"/>
    </row>
    <row r="6" spans="1:26" s="13" customFormat="1" ht="6" customHeight="1" x14ac:dyDescent="0.2">
      <c r="A6" s="16"/>
      <c r="B6" s="16"/>
      <c r="C6" s="558"/>
      <c r="D6" s="558"/>
      <c r="E6" s="16"/>
      <c r="F6" s="16"/>
      <c r="G6" s="16"/>
      <c r="H6" s="16"/>
      <c r="I6" s="16"/>
      <c r="J6" s="16"/>
      <c r="K6" s="16"/>
      <c r="L6" s="16"/>
      <c r="M6" s="16"/>
      <c r="N6" s="16"/>
      <c r="O6" s="16"/>
      <c r="Y6" s="1923"/>
      <c r="Z6" s="1924"/>
    </row>
    <row r="7" spans="1:26" x14ac:dyDescent="0.2">
      <c r="A7" s="1009"/>
    </row>
    <row r="8" spans="1:26" ht="3" customHeight="1" x14ac:dyDescent="0.2">
      <c r="A8" s="73"/>
    </row>
    <row r="9" spans="1:26" ht="3" customHeight="1" x14ac:dyDescent="0.2">
      <c r="A9" s="421"/>
    </row>
    <row r="10" spans="1:26" ht="3" customHeight="1" x14ac:dyDescent="0.2">
      <c r="A10" s="73"/>
    </row>
    <row r="11" spans="1:26" ht="3" customHeight="1" x14ac:dyDescent="0.2">
      <c r="A11" s="421"/>
    </row>
    <row r="12" spans="1:26" ht="3" customHeight="1" x14ac:dyDescent="0.2">
      <c r="C12" s="1011"/>
    </row>
    <row r="13" spans="1:26" ht="4.5" customHeight="1" x14ac:dyDescent="0.2"/>
    <row r="14" spans="1:26" x14ac:dyDescent="0.2">
      <c r="A14" s="2460" t="s">
        <v>366</v>
      </c>
      <c r="B14" s="2460"/>
    </row>
    <row r="15" spans="1:26" x14ac:dyDescent="0.2">
      <c r="A15" s="2460"/>
      <c r="B15" s="2460"/>
    </row>
    <row r="16" spans="1:26" ht="12" thickBot="1" x14ac:dyDescent="0.25">
      <c r="A16" s="1021"/>
      <c r="B16" s="1022"/>
      <c r="E16" s="1023"/>
      <c r="F16" s="1023"/>
      <c r="G16" s="1023"/>
      <c r="H16" s="1023"/>
      <c r="I16" s="1023"/>
      <c r="J16" s="1023"/>
      <c r="K16" s="1023"/>
      <c r="L16" s="1023"/>
      <c r="M16" s="1023"/>
    </row>
    <row r="17" spans="1:26" s="1026" customFormat="1" ht="25.5" customHeight="1" thickBot="1" x14ac:dyDescent="0.25">
      <c r="A17" s="1024"/>
      <c r="B17" s="1025"/>
      <c r="C17" s="1050"/>
      <c r="D17" s="1051"/>
      <c r="E17" s="1052">
        <v>1</v>
      </c>
      <c r="F17" s="1052">
        <v>2</v>
      </c>
      <c r="G17" s="1052">
        <v>3</v>
      </c>
      <c r="H17" s="1052">
        <v>4</v>
      </c>
      <c r="I17" s="1052">
        <v>5</v>
      </c>
      <c r="J17" s="1052">
        <v>6</v>
      </c>
      <c r="K17" s="1052">
        <v>7</v>
      </c>
      <c r="L17" s="1052">
        <v>8</v>
      </c>
      <c r="M17" s="1052">
        <v>9</v>
      </c>
      <c r="N17" s="1052">
        <v>10</v>
      </c>
      <c r="O17" s="1052">
        <v>11</v>
      </c>
      <c r="P17" s="1052">
        <v>12</v>
      </c>
      <c r="Q17" s="1052">
        <v>13</v>
      </c>
      <c r="R17" s="1052">
        <v>14</v>
      </c>
      <c r="S17" s="1052">
        <v>15</v>
      </c>
      <c r="T17" s="1052">
        <v>16</v>
      </c>
      <c r="U17" s="1052">
        <v>17</v>
      </c>
      <c r="V17" s="1052">
        <v>18</v>
      </c>
      <c r="W17" s="1052">
        <v>19</v>
      </c>
      <c r="X17" s="1053">
        <v>20</v>
      </c>
      <c r="Y17" s="1927"/>
      <c r="Z17" s="1928"/>
    </row>
    <row r="18" spans="1:26" s="498" customFormat="1" ht="45.75" customHeight="1" thickBot="1" x14ac:dyDescent="0.25">
      <c r="A18" s="1054" t="s">
        <v>318</v>
      </c>
      <c r="B18" s="1055" t="s">
        <v>321</v>
      </c>
      <c r="C18" s="1046" t="s">
        <v>707</v>
      </c>
      <c r="D18" s="1047" t="s">
        <v>809</v>
      </c>
      <c r="E18" s="1048" t="str">
        <f>IF('I2 LDC class'!$D$20="",'I2 LDC class'!$C$20,'I2 LDC class'!$D$20)</f>
        <v>Residential</v>
      </c>
      <c r="F18" s="1048" t="str">
        <f>IF('I2 LDC class'!$D$21="",'I2 LDC class'!$C$21,'I2 LDC class'!$D$21)</f>
        <v>GS &lt;50</v>
      </c>
      <c r="G18" s="1048" t="str">
        <f>IF('I2 LDC class'!$D$22="",'I2 LDC class'!$C$22,'I2 LDC class'!$D$22)</f>
        <v>GS&gt;50-Regular</v>
      </c>
      <c r="H18" s="1048" t="str">
        <f>IF('I2 LDC class'!$D$23="",'I2 LDC class'!$C$23,'I2 LDC class'!$D$23)</f>
        <v>GS&gt; 50-TOU</v>
      </c>
      <c r="I18" s="1048" t="str">
        <f>IF('I2 LDC class'!$D$24="",'I2 LDC class'!$C$24,'I2 LDC class'!$D$24)</f>
        <v>GS &gt;50-Intermediate</v>
      </c>
      <c r="J18" s="1048" t="str">
        <f>IF('I2 LDC class'!$D$25="",'I2 LDC class'!$C$25,'I2 LDC class'!$D$25)</f>
        <v>Large Use &gt;5MW</v>
      </c>
      <c r="K18" s="1048" t="str">
        <f>IF('I2 LDC class'!$D$26="",'I2 LDC class'!$C$26,'I2 LDC class'!$D$26)</f>
        <v>Street Light</v>
      </c>
      <c r="L18" s="1048" t="str">
        <f>IF('I2 LDC class'!$D$27="",'I2 LDC class'!$C$27,'I2 LDC class'!$D$27)</f>
        <v>Sentinel</v>
      </c>
      <c r="M18" s="1048" t="str">
        <f>IF('I2 LDC class'!$D$28="",'I2 LDC class'!$C$28,'I2 LDC class'!$D$28)</f>
        <v>Unmetered Scattered Load</v>
      </c>
      <c r="N18" s="1048" t="str">
        <f>IF('I2 LDC class'!$D$29="",'I2 LDC class'!$C$29,'I2 LDC class'!$D$29)</f>
        <v>Embedded Distributor</v>
      </c>
      <c r="O18" s="1048" t="str">
        <f>IF('I2 LDC class'!$D$30="",'I2 LDC class'!$C$30,'I2 LDC class'!$D$30)</f>
        <v>Back-up/Standby Power</v>
      </c>
      <c r="P18" s="1048" t="str">
        <f>IF('I2 LDC class'!$D$31="",'I2 LDC class'!$C$31,'I2 LDC class'!$D$31)</f>
        <v>Rate Class 1</v>
      </c>
      <c r="Q18" s="1048" t="str">
        <f>IF('I2 LDC class'!$D$32="",'I2 LDC class'!$C$32,'I2 LDC class'!$D$32)</f>
        <v>Rate class 2</v>
      </c>
      <c r="R18" s="1048" t="str">
        <f>IF('I2 LDC class'!$D$33="",'I2 LDC class'!$C$33,'I2 LDC class'!$D$33)</f>
        <v>Rate class 3</v>
      </c>
      <c r="S18" s="1048" t="str">
        <f>IF('I2 LDC class'!$D$34="",'I2 LDC class'!$C$34,'I2 LDC class'!$D$34)</f>
        <v>Rate class 4</v>
      </c>
      <c r="T18" s="1048" t="str">
        <f>IF('I2 LDC class'!$D$35="",'I2 LDC class'!$C$35,'I2 LDC class'!$D$35)</f>
        <v>Rate class 5</v>
      </c>
      <c r="U18" s="1048" t="str">
        <f>IF('I2 LDC class'!$D$36="",'I2 LDC class'!$C$36,'I2 LDC class'!$D$36)</f>
        <v>Rate class 6</v>
      </c>
      <c r="V18" s="1048" t="str">
        <f>IF('I2 LDC class'!$D$37="",'I2 LDC class'!$C$37,'I2 LDC class'!$D$37)</f>
        <v>Rate class 7</v>
      </c>
      <c r="W18" s="1048" t="str">
        <f>IF('I2 LDC class'!$D$38="",'I2 LDC class'!$C$38,'I2 LDC class'!$D$38)</f>
        <v>Rate class 8</v>
      </c>
      <c r="X18" s="1049" t="str">
        <f>IF('I2 LDC class'!$D$39="",'I2 LDC class'!$C$39,'I2 LDC class'!$D$39)</f>
        <v>Rate class 9</v>
      </c>
      <c r="Y18" s="1929"/>
      <c r="Z18" s="1930"/>
    </row>
    <row r="19" spans="1:26" ht="12.75" x14ac:dyDescent="0.2">
      <c r="A19" s="1779" t="s">
        <v>111</v>
      </c>
      <c r="B19" s="1012" t="s">
        <v>941</v>
      </c>
      <c r="C19" s="1027" t="str">
        <f>IF(ISBLANK('E4 TB Allocation Details'!D19), "",('E4 TB Allocation Details'!D19))</f>
        <v>dp</v>
      </c>
      <c r="D19" s="1028">
        <f>SUM(E19:X19)</f>
        <v>0</v>
      </c>
      <c r="E19" s="600">
        <f>'O5 Details by Class &amp; Accounts'!I19+'O5 Details by Class &amp; Accounts'!AD19+'O5 Details by Class &amp; Accounts'!AY19+'O5 Details by Class &amp; Accounts'!BT19</f>
        <v>0</v>
      </c>
      <c r="F19" s="600">
        <f>'O5 Details by Class &amp; Accounts'!J19+'O5 Details by Class &amp; Accounts'!AE19+'O5 Details by Class &amp; Accounts'!AZ19+'O5 Details by Class &amp; Accounts'!BU19</f>
        <v>0</v>
      </c>
      <c r="G19" s="600">
        <f>'O5 Details by Class &amp; Accounts'!K19+'O5 Details by Class &amp; Accounts'!AF19+'O5 Details by Class &amp; Accounts'!BA19+'O5 Details by Class &amp; Accounts'!BV19</f>
        <v>0</v>
      </c>
      <c r="H19" s="600">
        <f>'O5 Details by Class &amp; Accounts'!L19+'O5 Details by Class &amp; Accounts'!AG19+'O5 Details by Class &amp; Accounts'!BB19+'O5 Details by Class &amp; Accounts'!BW19</f>
        <v>0</v>
      </c>
      <c r="I19" s="600">
        <f>'O5 Details by Class &amp; Accounts'!M19+'O5 Details by Class &amp; Accounts'!AH19+'O5 Details by Class &amp; Accounts'!BC19+'O5 Details by Class &amp; Accounts'!BX19</f>
        <v>0</v>
      </c>
      <c r="J19" s="600">
        <f>'O5 Details by Class &amp; Accounts'!N19+'O5 Details by Class &amp; Accounts'!AI19+'O5 Details by Class &amp; Accounts'!BD19+'O5 Details by Class &amp; Accounts'!BY19</f>
        <v>0</v>
      </c>
      <c r="K19" s="600">
        <f>'O5 Details by Class &amp; Accounts'!O19+'O5 Details by Class &amp; Accounts'!AJ19+'O5 Details by Class &amp; Accounts'!BE19+'O5 Details by Class &amp; Accounts'!BZ19</f>
        <v>0</v>
      </c>
      <c r="L19" s="600">
        <f>'O5 Details by Class &amp; Accounts'!P19+'O5 Details by Class &amp; Accounts'!AK19+'O5 Details by Class &amp; Accounts'!BF19+'O5 Details by Class &amp; Accounts'!CA19</f>
        <v>0</v>
      </c>
      <c r="M19" s="600">
        <f>'O5 Details by Class &amp; Accounts'!Q19+'O5 Details by Class &amp; Accounts'!AL19+'O5 Details by Class &amp; Accounts'!BG19+'O5 Details by Class &amp; Accounts'!CB19</f>
        <v>0</v>
      </c>
      <c r="N19" s="600">
        <f>'O5 Details by Class &amp; Accounts'!R19+'O5 Details by Class &amp; Accounts'!AM19+'O5 Details by Class &amp; Accounts'!BH19+'O5 Details by Class &amp; Accounts'!CC19</f>
        <v>0</v>
      </c>
      <c r="O19" s="600">
        <f>'O5 Details by Class &amp; Accounts'!S19+'O5 Details by Class &amp; Accounts'!AN19+'O5 Details by Class &amp; Accounts'!BI19+'O5 Details by Class &amp; Accounts'!CD19</f>
        <v>0</v>
      </c>
      <c r="P19" s="600">
        <f>'O5 Details by Class &amp; Accounts'!T19+'O5 Details by Class &amp; Accounts'!AO19+'O5 Details by Class &amp; Accounts'!BJ19+'O5 Details by Class &amp; Accounts'!CE19</f>
        <v>0</v>
      </c>
      <c r="Q19" s="600">
        <f>'O5 Details by Class &amp; Accounts'!U19+'O5 Details by Class &amp; Accounts'!AP19+'O5 Details by Class &amp; Accounts'!BK19+'O5 Details by Class &amp; Accounts'!CF19</f>
        <v>0</v>
      </c>
      <c r="R19" s="600">
        <f>'O5 Details by Class &amp; Accounts'!V19+'O5 Details by Class &amp; Accounts'!AQ19+'O5 Details by Class &amp; Accounts'!BL19+'O5 Details by Class &amp; Accounts'!CG19</f>
        <v>0</v>
      </c>
      <c r="S19" s="600">
        <f>'O5 Details by Class &amp; Accounts'!W19+'O5 Details by Class &amp; Accounts'!AR19+'O5 Details by Class &amp; Accounts'!BM19+'O5 Details by Class &amp; Accounts'!CH19</f>
        <v>0</v>
      </c>
      <c r="T19" s="600">
        <f>'O5 Details by Class &amp; Accounts'!X19+'O5 Details by Class &amp; Accounts'!AS19+'O5 Details by Class &amp; Accounts'!BN19+'O5 Details by Class &amp; Accounts'!CI19</f>
        <v>0</v>
      </c>
      <c r="U19" s="600">
        <f>'O5 Details by Class &amp; Accounts'!Y19+'O5 Details by Class &amp; Accounts'!AT19+'O5 Details by Class &amp; Accounts'!BO19+'O5 Details by Class &amp; Accounts'!CJ19</f>
        <v>0</v>
      </c>
      <c r="V19" s="600">
        <f>'O5 Details by Class &amp; Accounts'!Z19+'O5 Details by Class &amp; Accounts'!AU19+'O5 Details by Class &amp; Accounts'!BP19+'O5 Details by Class &amp; Accounts'!CK19</f>
        <v>0</v>
      </c>
      <c r="W19" s="600">
        <f>'O5 Details by Class &amp; Accounts'!AA19+'O5 Details by Class &amp; Accounts'!AV19+'O5 Details by Class &amp; Accounts'!BQ19+'O5 Details by Class &amp; Accounts'!CL19</f>
        <v>0</v>
      </c>
      <c r="X19" s="1041">
        <f>'O5 Details by Class &amp; Accounts'!AB19+'O5 Details by Class &amp; Accounts'!AW19+'O5 Details by Class &amp; Accounts'!BR19+'O5 Details by Class &amp; Accounts'!CM19</f>
        <v>0</v>
      </c>
      <c r="Y19" s="1931" t="str">
        <f>A19</f>
        <v>1565</v>
      </c>
      <c r="Z19" s="1926" t="s">
        <v>1358</v>
      </c>
    </row>
    <row r="20" spans="1:26" ht="12.95" customHeight="1" x14ac:dyDescent="0.2">
      <c r="A20" s="2224" t="s">
        <v>116</v>
      </c>
      <c r="B20" s="2225" t="s">
        <v>283</v>
      </c>
      <c r="C20" s="1027" t="str">
        <f>IF(ISBLANK('E4 TB Allocation Details'!D20), "",('E4 TB Allocation Details'!D20))</f>
        <v>gp</v>
      </c>
      <c r="D20" s="1028">
        <f>SUM(E20:X20)</f>
        <v>0</v>
      </c>
      <c r="E20" s="600">
        <f>'O5 Details by Class &amp; Accounts'!I20+'O5 Details by Class &amp; Accounts'!AD20+'O5 Details by Class &amp; Accounts'!AY20+'O5 Details by Class &amp; Accounts'!BT20</f>
        <v>0</v>
      </c>
      <c r="F20" s="600">
        <f>'O5 Details by Class &amp; Accounts'!J20+'O5 Details by Class &amp; Accounts'!AE20+'O5 Details by Class &amp; Accounts'!AZ20+'O5 Details by Class &amp; Accounts'!BU20</f>
        <v>0</v>
      </c>
      <c r="G20" s="600">
        <f>'O5 Details by Class &amp; Accounts'!K20+'O5 Details by Class &amp; Accounts'!AF20+'O5 Details by Class &amp; Accounts'!BA20+'O5 Details by Class &amp; Accounts'!BV20</f>
        <v>0</v>
      </c>
      <c r="H20" s="600">
        <f>'O5 Details by Class &amp; Accounts'!L20+'O5 Details by Class &amp; Accounts'!AG20+'O5 Details by Class &amp; Accounts'!BB20+'O5 Details by Class &amp; Accounts'!BW20</f>
        <v>0</v>
      </c>
      <c r="I20" s="600">
        <f>'O5 Details by Class &amp; Accounts'!M20+'O5 Details by Class &amp; Accounts'!AH20+'O5 Details by Class &amp; Accounts'!BC20+'O5 Details by Class &amp; Accounts'!BX20</f>
        <v>0</v>
      </c>
      <c r="J20" s="600">
        <f>'O5 Details by Class &amp; Accounts'!N20+'O5 Details by Class &amp; Accounts'!AI20+'O5 Details by Class &amp; Accounts'!BD20+'O5 Details by Class &amp; Accounts'!BY20</f>
        <v>0</v>
      </c>
      <c r="K20" s="600">
        <f>'O5 Details by Class &amp; Accounts'!O20+'O5 Details by Class &amp; Accounts'!AJ20+'O5 Details by Class &amp; Accounts'!BE20+'O5 Details by Class &amp; Accounts'!BZ20</f>
        <v>0</v>
      </c>
      <c r="L20" s="600">
        <f>'O5 Details by Class &amp; Accounts'!P20+'O5 Details by Class &amp; Accounts'!AK20+'O5 Details by Class &amp; Accounts'!BF20+'O5 Details by Class &amp; Accounts'!CA20</f>
        <v>0</v>
      </c>
      <c r="M20" s="600">
        <f>'O5 Details by Class &amp; Accounts'!Q20+'O5 Details by Class &amp; Accounts'!AL20+'O5 Details by Class &amp; Accounts'!BG20+'O5 Details by Class &amp; Accounts'!CB20</f>
        <v>0</v>
      </c>
      <c r="N20" s="600">
        <f>'O5 Details by Class &amp; Accounts'!R20+'O5 Details by Class &amp; Accounts'!AM20+'O5 Details by Class &amp; Accounts'!BH20+'O5 Details by Class &amp; Accounts'!CC20</f>
        <v>0</v>
      </c>
      <c r="O20" s="600">
        <f>'O5 Details by Class &amp; Accounts'!S20+'O5 Details by Class &amp; Accounts'!AN20+'O5 Details by Class &amp; Accounts'!BI20+'O5 Details by Class &amp; Accounts'!CD20</f>
        <v>0</v>
      </c>
      <c r="P20" s="600">
        <f>'O5 Details by Class &amp; Accounts'!T20+'O5 Details by Class &amp; Accounts'!AO20+'O5 Details by Class &amp; Accounts'!BJ20+'O5 Details by Class &amp; Accounts'!CE20</f>
        <v>0</v>
      </c>
      <c r="Q20" s="600">
        <f>'O5 Details by Class &amp; Accounts'!U20+'O5 Details by Class &amp; Accounts'!AP20+'O5 Details by Class &amp; Accounts'!BK20+'O5 Details by Class &amp; Accounts'!CF20</f>
        <v>0</v>
      </c>
      <c r="R20" s="600">
        <f>'O5 Details by Class &amp; Accounts'!V20+'O5 Details by Class &amp; Accounts'!AQ20+'O5 Details by Class &amp; Accounts'!BL20+'O5 Details by Class &amp; Accounts'!CG20</f>
        <v>0</v>
      </c>
      <c r="S20" s="600">
        <f>'O5 Details by Class &amp; Accounts'!W20+'O5 Details by Class &amp; Accounts'!AR20+'O5 Details by Class &amp; Accounts'!BM20+'O5 Details by Class &amp; Accounts'!CH20</f>
        <v>0</v>
      </c>
      <c r="T20" s="600">
        <f>'O5 Details by Class &amp; Accounts'!X20+'O5 Details by Class &amp; Accounts'!AS20+'O5 Details by Class &amp; Accounts'!BN20+'O5 Details by Class &amp; Accounts'!CI20</f>
        <v>0</v>
      </c>
      <c r="U20" s="600">
        <f>'O5 Details by Class &amp; Accounts'!Y20+'O5 Details by Class &amp; Accounts'!AT20+'O5 Details by Class &amp; Accounts'!BO20+'O5 Details by Class &amp; Accounts'!CJ20</f>
        <v>0</v>
      </c>
      <c r="V20" s="600">
        <f>'O5 Details by Class &amp; Accounts'!Z20+'O5 Details by Class &amp; Accounts'!AU20+'O5 Details by Class &amp; Accounts'!BP20+'O5 Details by Class &amp; Accounts'!CK20</f>
        <v>0</v>
      </c>
      <c r="W20" s="600">
        <f>'O5 Details by Class &amp; Accounts'!AA20+'O5 Details by Class &amp; Accounts'!AV20+'O5 Details by Class &amp; Accounts'!BQ20+'O5 Details by Class &amp; Accounts'!CL20</f>
        <v>0</v>
      </c>
      <c r="X20" s="1041">
        <f>'O5 Details by Class &amp; Accounts'!AB20+'O5 Details by Class &amp; Accounts'!AW20+'O5 Details by Class &amp; Accounts'!BR20+'O5 Details by Class &amp; Accounts'!CM20</f>
        <v>0</v>
      </c>
      <c r="Y20" s="1931" t="str">
        <f t="shared" ref="Y20:Y84" si="0">A20</f>
        <v>1608</v>
      </c>
      <c r="Z20" s="1926" t="s">
        <v>5</v>
      </c>
    </row>
    <row r="21" spans="1:26" ht="12.95" customHeight="1" x14ac:dyDescent="0.2">
      <c r="A21" s="1780" t="s">
        <v>261</v>
      </c>
      <c r="B21" s="1012" t="s">
        <v>285</v>
      </c>
      <c r="C21" s="1027" t="str">
        <f>IF(ISBLANK('E4 TB Allocation Details'!D21), "",('E4 TB Allocation Details'!D21))</f>
        <v>dp</v>
      </c>
      <c r="D21" s="1028">
        <f t="shared" ref="D21:D47" si="1">SUM(E21:X21)</f>
        <v>0</v>
      </c>
      <c r="E21" s="600">
        <f>'O5 Details by Class &amp; Accounts'!I21+'O5 Details by Class &amp; Accounts'!AD21+'O5 Details by Class &amp; Accounts'!AY21+'O5 Details by Class &amp; Accounts'!BT21</f>
        <v>0</v>
      </c>
      <c r="F21" s="600">
        <f>'O5 Details by Class &amp; Accounts'!J21+'O5 Details by Class &amp; Accounts'!AE21+'O5 Details by Class &amp; Accounts'!AZ21+'O5 Details by Class &amp; Accounts'!BU21</f>
        <v>0</v>
      </c>
      <c r="G21" s="600">
        <f>'O5 Details by Class &amp; Accounts'!K21+'O5 Details by Class &amp; Accounts'!AF21+'O5 Details by Class &amp; Accounts'!BA21+'O5 Details by Class &amp; Accounts'!BV21</f>
        <v>0</v>
      </c>
      <c r="H21" s="600">
        <f>'O5 Details by Class &amp; Accounts'!L21+'O5 Details by Class &amp; Accounts'!AG21+'O5 Details by Class &amp; Accounts'!BB21+'O5 Details by Class &amp; Accounts'!BW21</f>
        <v>0</v>
      </c>
      <c r="I21" s="600">
        <f>'O5 Details by Class &amp; Accounts'!M21+'O5 Details by Class &amp; Accounts'!AH21+'O5 Details by Class &amp; Accounts'!BC21+'O5 Details by Class &amp; Accounts'!BX21</f>
        <v>0</v>
      </c>
      <c r="J21" s="600">
        <f>'O5 Details by Class &amp; Accounts'!N21+'O5 Details by Class &amp; Accounts'!AI21+'O5 Details by Class &amp; Accounts'!BD21+'O5 Details by Class &amp; Accounts'!BY21</f>
        <v>0</v>
      </c>
      <c r="K21" s="600">
        <f>'O5 Details by Class &amp; Accounts'!O21+'O5 Details by Class &amp; Accounts'!AJ21+'O5 Details by Class &amp; Accounts'!BE21+'O5 Details by Class &amp; Accounts'!BZ21</f>
        <v>0</v>
      </c>
      <c r="L21" s="600">
        <f>'O5 Details by Class &amp; Accounts'!P21+'O5 Details by Class &amp; Accounts'!AK21+'O5 Details by Class &amp; Accounts'!BF21+'O5 Details by Class &amp; Accounts'!CA21</f>
        <v>0</v>
      </c>
      <c r="M21" s="600">
        <f>'O5 Details by Class &amp; Accounts'!Q21+'O5 Details by Class &amp; Accounts'!AL21+'O5 Details by Class &amp; Accounts'!BG21+'O5 Details by Class &amp; Accounts'!CB21</f>
        <v>0</v>
      </c>
      <c r="N21" s="600">
        <f>'O5 Details by Class &amp; Accounts'!R21+'O5 Details by Class &amp; Accounts'!AM21+'O5 Details by Class &amp; Accounts'!BH21+'O5 Details by Class &amp; Accounts'!CC21</f>
        <v>0</v>
      </c>
      <c r="O21" s="600">
        <f>'O5 Details by Class &amp; Accounts'!S21+'O5 Details by Class &amp; Accounts'!AN21+'O5 Details by Class &amp; Accounts'!BI21+'O5 Details by Class &amp; Accounts'!CD21</f>
        <v>0</v>
      </c>
      <c r="P21" s="600">
        <f>'O5 Details by Class &amp; Accounts'!T21+'O5 Details by Class &amp; Accounts'!AO21+'O5 Details by Class &amp; Accounts'!BJ21+'O5 Details by Class &amp; Accounts'!CE21</f>
        <v>0</v>
      </c>
      <c r="Q21" s="600">
        <f>'O5 Details by Class &amp; Accounts'!U21+'O5 Details by Class &amp; Accounts'!AP21+'O5 Details by Class &amp; Accounts'!BK21+'O5 Details by Class &amp; Accounts'!CF21</f>
        <v>0</v>
      </c>
      <c r="R21" s="600">
        <f>'O5 Details by Class &amp; Accounts'!V21+'O5 Details by Class &amp; Accounts'!AQ21+'O5 Details by Class &amp; Accounts'!BL21+'O5 Details by Class &amp; Accounts'!CG21</f>
        <v>0</v>
      </c>
      <c r="S21" s="600">
        <f>'O5 Details by Class &amp; Accounts'!W21+'O5 Details by Class &amp; Accounts'!AR21+'O5 Details by Class &amp; Accounts'!BM21+'O5 Details by Class &amp; Accounts'!CH21</f>
        <v>0</v>
      </c>
      <c r="T21" s="600">
        <f>'O5 Details by Class &amp; Accounts'!X21+'O5 Details by Class &amp; Accounts'!AS21+'O5 Details by Class &amp; Accounts'!BN21+'O5 Details by Class &amp; Accounts'!CI21</f>
        <v>0</v>
      </c>
      <c r="U21" s="600">
        <f>'O5 Details by Class &amp; Accounts'!Y21+'O5 Details by Class &amp; Accounts'!AT21+'O5 Details by Class &amp; Accounts'!BO21+'O5 Details by Class &amp; Accounts'!CJ21</f>
        <v>0</v>
      </c>
      <c r="V21" s="600">
        <f>'O5 Details by Class &amp; Accounts'!Z21+'O5 Details by Class &amp; Accounts'!AU21+'O5 Details by Class &amp; Accounts'!BP21+'O5 Details by Class &amp; Accounts'!CK21</f>
        <v>0</v>
      </c>
      <c r="W21" s="600">
        <f>'O5 Details by Class &amp; Accounts'!AA21+'O5 Details by Class &amp; Accounts'!AV21+'O5 Details by Class &amp; Accounts'!BQ21+'O5 Details by Class &amp; Accounts'!CL21</f>
        <v>0</v>
      </c>
      <c r="X21" s="1041">
        <f>'O5 Details by Class &amp; Accounts'!AB21+'O5 Details by Class &amp; Accounts'!AW21+'O5 Details by Class &amp; Accounts'!BR21+'O5 Details by Class &amp; Accounts'!CM21</f>
        <v>0</v>
      </c>
      <c r="Y21" s="1931" t="str">
        <f t="shared" si="0"/>
        <v>1805</v>
      </c>
      <c r="Z21" s="1926" t="e">
        <v>#N/A</v>
      </c>
    </row>
    <row r="22" spans="1:26" ht="12.95" customHeight="1" x14ac:dyDescent="0.2">
      <c r="A22" s="1780" t="s">
        <v>861</v>
      </c>
      <c r="B22" s="1012" t="s">
        <v>343</v>
      </c>
      <c r="C22" s="1027" t="str">
        <f>IF(ISBLANK('E4 TB Allocation Details'!D22), "",('E4 TB Allocation Details'!D22))</f>
        <v>dp</v>
      </c>
      <c r="D22" s="1028">
        <f t="shared" si="1"/>
        <v>0</v>
      </c>
      <c r="E22" s="600">
        <f>'O5 Details by Class &amp; Accounts'!I22+'O5 Details by Class &amp; Accounts'!AD22+'O5 Details by Class &amp; Accounts'!AY22+'O5 Details by Class &amp; Accounts'!BT22</f>
        <v>0</v>
      </c>
      <c r="F22" s="600">
        <f>'O5 Details by Class &amp; Accounts'!J22+'O5 Details by Class &amp; Accounts'!AE22+'O5 Details by Class &amp; Accounts'!AZ22+'O5 Details by Class &amp; Accounts'!BU22</f>
        <v>0</v>
      </c>
      <c r="G22" s="600">
        <f>'O5 Details by Class &amp; Accounts'!K22+'O5 Details by Class &amp; Accounts'!AF22+'O5 Details by Class &amp; Accounts'!BA22+'O5 Details by Class &amp; Accounts'!BV22</f>
        <v>0</v>
      </c>
      <c r="H22" s="600">
        <f>'O5 Details by Class &amp; Accounts'!L22+'O5 Details by Class &amp; Accounts'!AG22+'O5 Details by Class &amp; Accounts'!BB22+'O5 Details by Class &amp; Accounts'!BW22</f>
        <v>0</v>
      </c>
      <c r="I22" s="600">
        <f>'O5 Details by Class &amp; Accounts'!M22+'O5 Details by Class &amp; Accounts'!AH22+'O5 Details by Class &amp; Accounts'!BC22+'O5 Details by Class &amp; Accounts'!BX22</f>
        <v>0</v>
      </c>
      <c r="J22" s="600">
        <f>'O5 Details by Class &amp; Accounts'!N22+'O5 Details by Class &amp; Accounts'!AI22+'O5 Details by Class &amp; Accounts'!BD22+'O5 Details by Class &amp; Accounts'!BY22</f>
        <v>0</v>
      </c>
      <c r="K22" s="600">
        <f>'O5 Details by Class &amp; Accounts'!O22+'O5 Details by Class &amp; Accounts'!AJ22+'O5 Details by Class &amp; Accounts'!BE22+'O5 Details by Class &amp; Accounts'!BZ22</f>
        <v>0</v>
      </c>
      <c r="L22" s="600">
        <f>'O5 Details by Class &amp; Accounts'!P22+'O5 Details by Class &amp; Accounts'!AK22+'O5 Details by Class &amp; Accounts'!BF22+'O5 Details by Class &amp; Accounts'!CA22</f>
        <v>0</v>
      </c>
      <c r="M22" s="600">
        <f>'O5 Details by Class &amp; Accounts'!Q22+'O5 Details by Class &amp; Accounts'!AL22+'O5 Details by Class &amp; Accounts'!BG22+'O5 Details by Class &amp; Accounts'!CB22</f>
        <v>0</v>
      </c>
      <c r="N22" s="600">
        <f>'O5 Details by Class &amp; Accounts'!R22+'O5 Details by Class &amp; Accounts'!AM22+'O5 Details by Class &amp; Accounts'!BH22+'O5 Details by Class &amp; Accounts'!CC22</f>
        <v>0</v>
      </c>
      <c r="O22" s="600">
        <f>'O5 Details by Class &amp; Accounts'!S22+'O5 Details by Class &amp; Accounts'!AN22+'O5 Details by Class &amp; Accounts'!BI22+'O5 Details by Class &amp; Accounts'!CD22</f>
        <v>0</v>
      </c>
      <c r="P22" s="600">
        <f>'O5 Details by Class &amp; Accounts'!T22+'O5 Details by Class &amp; Accounts'!AO22+'O5 Details by Class &amp; Accounts'!BJ22+'O5 Details by Class &amp; Accounts'!CE22</f>
        <v>0</v>
      </c>
      <c r="Q22" s="600">
        <f>'O5 Details by Class &amp; Accounts'!U22+'O5 Details by Class &amp; Accounts'!AP22+'O5 Details by Class &amp; Accounts'!BK22+'O5 Details by Class &amp; Accounts'!CF22</f>
        <v>0</v>
      </c>
      <c r="R22" s="600">
        <f>'O5 Details by Class &amp; Accounts'!V22+'O5 Details by Class &amp; Accounts'!AQ22+'O5 Details by Class &amp; Accounts'!BL22+'O5 Details by Class &amp; Accounts'!CG22</f>
        <v>0</v>
      </c>
      <c r="S22" s="600">
        <f>'O5 Details by Class &amp; Accounts'!W22+'O5 Details by Class &amp; Accounts'!AR22+'O5 Details by Class &amp; Accounts'!BM22+'O5 Details by Class &amp; Accounts'!CH22</f>
        <v>0</v>
      </c>
      <c r="T22" s="600">
        <f>'O5 Details by Class &amp; Accounts'!X22+'O5 Details by Class &amp; Accounts'!AS22+'O5 Details by Class &amp; Accounts'!BN22+'O5 Details by Class &amp; Accounts'!CI22</f>
        <v>0</v>
      </c>
      <c r="U22" s="600">
        <f>'O5 Details by Class &amp; Accounts'!Y22+'O5 Details by Class &amp; Accounts'!AT22+'O5 Details by Class &amp; Accounts'!BO22+'O5 Details by Class &amp; Accounts'!CJ22</f>
        <v>0</v>
      </c>
      <c r="V22" s="600">
        <f>'O5 Details by Class &amp; Accounts'!Z22+'O5 Details by Class &amp; Accounts'!AU22+'O5 Details by Class &amp; Accounts'!BP22+'O5 Details by Class &amp; Accounts'!CK22</f>
        <v>0</v>
      </c>
      <c r="W22" s="600">
        <f>'O5 Details by Class &amp; Accounts'!AA22+'O5 Details by Class &amp; Accounts'!AV22+'O5 Details by Class &amp; Accounts'!BQ22+'O5 Details by Class &amp; Accounts'!CL22</f>
        <v>0</v>
      </c>
      <c r="X22" s="1041">
        <f>'O5 Details by Class &amp; Accounts'!AB22+'O5 Details by Class &amp; Accounts'!AW22+'O5 Details by Class &amp; Accounts'!BR22+'O5 Details by Class &amp; Accounts'!CM22</f>
        <v>0</v>
      </c>
      <c r="Y22" s="1931" t="str">
        <f t="shared" si="0"/>
        <v>1805-1</v>
      </c>
      <c r="Z22" s="1926" t="s">
        <v>743</v>
      </c>
    </row>
    <row r="23" spans="1:26" ht="12.95" customHeight="1" x14ac:dyDescent="0.2">
      <c r="A23" s="1780" t="s">
        <v>862</v>
      </c>
      <c r="B23" s="1012" t="s">
        <v>345</v>
      </c>
      <c r="C23" s="1027" t="str">
        <f>IF(ISBLANK('E4 TB Allocation Details'!D23), "",('E4 TB Allocation Details'!D23))</f>
        <v>dp</v>
      </c>
      <c r="D23" s="1028">
        <f t="shared" si="1"/>
        <v>497489.00000000006</v>
      </c>
      <c r="E23" s="600">
        <f>'O5 Details by Class &amp; Accounts'!I23+'O5 Details by Class &amp; Accounts'!AD23+'O5 Details by Class &amp; Accounts'!AY23+'O5 Details by Class &amp; Accounts'!BT23</f>
        <v>162803.09025292806</v>
      </c>
      <c r="F23" s="600">
        <f>'O5 Details by Class &amp; Accounts'!J23+'O5 Details by Class &amp; Accounts'!AE23+'O5 Details by Class &amp; Accounts'!AZ23+'O5 Details by Class &amp; Accounts'!BU23</f>
        <v>43648.678708601932</v>
      </c>
      <c r="G23" s="600">
        <f>'O5 Details by Class &amp; Accounts'!K23+'O5 Details by Class &amp; Accounts'!AF23+'O5 Details by Class &amp; Accounts'!BA23+'O5 Details by Class &amp; Accounts'!BV23</f>
        <v>105586.87136026645</v>
      </c>
      <c r="H23" s="600">
        <f>'O5 Details by Class &amp; Accounts'!L23+'O5 Details by Class &amp; Accounts'!AG23+'O5 Details by Class &amp; Accounts'!BB23+'O5 Details by Class &amp; Accounts'!BW23</f>
        <v>0</v>
      </c>
      <c r="I23" s="600">
        <f>'O5 Details by Class &amp; Accounts'!M23+'O5 Details by Class &amp; Accounts'!AH23+'O5 Details by Class &amp; Accounts'!BC23+'O5 Details by Class &amp; Accounts'!BX23</f>
        <v>70544.393903917487</v>
      </c>
      <c r="J23" s="600">
        <f>'O5 Details by Class &amp; Accounts'!N23+'O5 Details by Class &amp; Accounts'!AI23+'O5 Details by Class &amp; Accounts'!BD23+'O5 Details by Class &amp; Accounts'!BY23</f>
        <v>108715.50743818918</v>
      </c>
      <c r="K23" s="600">
        <f>'O5 Details by Class &amp; Accounts'!O23+'O5 Details by Class &amp; Accounts'!AJ23+'O5 Details by Class &amp; Accounts'!BE23+'O5 Details by Class &amp; Accounts'!BZ23</f>
        <v>4955.8469684248294</v>
      </c>
      <c r="L23" s="600">
        <f>'O5 Details by Class &amp; Accounts'!P23+'O5 Details by Class &amp; Accounts'!AK23+'O5 Details by Class &amp; Accounts'!BF23+'O5 Details by Class &amp; Accounts'!CA23</f>
        <v>313.79594119844086</v>
      </c>
      <c r="M23" s="600">
        <f>'O5 Details by Class &amp; Accounts'!Q23+'O5 Details by Class &amp; Accounts'!AL23+'O5 Details by Class &amp; Accounts'!BG23+'O5 Details by Class &amp; Accounts'!CB23</f>
        <v>920.81542647365529</v>
      </c>
      <c r="N23" s="600">
        <f>'O5 Details by Class &amp; Accounts'!R23+'O5 Details by Class &amp; Accounts'!AM23+'O5 Details by Class &amp; Accounts'!BH23+'O5 Details by Class &amp; Accounts'!CC23</f>
        <v>0</v>
      </c>
      <c r="O23" s="600">
        <f>'O5 Details by Class &amp; Accounts'!S23+'O5 Details by Class &amp; Accounts'!AN23+'O5 Details by Class &amp; Accounts'!BI23+'O5 Details by Class &amp; Accounts'!CD23</f>
        <v>0</v>
      </c>
      <c r="P23" s="600">
        <f>'O5 Details by Class &amp; Accounts'!T23+'O5 Details by Class &amp; Accounts'!AO23+'O5 Details by Class &amp; Accounts'!BJ23+'O5 Details by Class &amp; Accounts'!CE23</f>
        <v>0</v>
      </c>
      <c r="Q23" s="600">
        <f>'O5 Details by Class &amp; Accounts'!U23+'O5 Details by Class &amp; Accounts'!AP23+'O5 Details by Class &amp; Accounts'!BK23+'O5 Details by Class &amp; Accounts'!CF23</f>
        <v>0</v>
      </c>
      <c r="R23" s="600">
        <f>'O5 Details by Class &amp; Accounts'!V23+'O5 Details by Class &amp; Accounts'!AQ23+'O5 Details by Class &amp; Accounts'!BL23+'O5 Details by Class &amp; Accounts'!CG23</f>
        <v>0</v>
      </c>
      <c r="S23" s="600">
        <f>'O5 Details by Class &amp; Accounts'!W23+'O5 Details by Class &amp; Accounts'!AR23+'O5 Details by Class &amp; Accounts'!BM23+'O5 Details by Class &amp; Accounts'!CH23</f>
        <v>0</v>
      </c>
      <c r="T23" s="600">
        <f>'O5 Details by Class &amp; Accounts'!X23+'O5 Details by Class &amp; Accounts'!AS23+'O5 Details by Class &amp; Accounts'!BN23+'O5 Details by Class &amp; Accounts'!CI23</f>
        <v>0</v>
      </c>
      <c r="U23" s="600">
        <f>'O5 Details by Class &amp; Accounts'!Y23+'O5 Details by Class &amp; Accounts'!AT23+'O5 Details by Class &amp; Accounts'!BO23+'O5 Details by Class &amp; Accounts'!CJ23</f>
        <v>0</v>
      </c>
      <c r="V23" s="600">
        <f>'O5 Details by Class &amp; Accounts'!Z23+'O5 Details by Class &amp; Accounts'!AU23+'O5 Details by Class &amp; Accounts'!BP23+'O5 Details by Class &amp; Accounts'!CK23</f>
        <v>0</v>
      </c>
      <c r="W23" s="600">
        <f>'O5 Details by Class &amp; Accounts'!AA23+'O5 Details by Class &amp; Accounts'!AV23+'O5 Details by Class &amp; Accounts'!BQ23+'O5 Details by Class &amp; Accounts'!CL23</f>
        <v>0</v>
      </c>
      <c r="X23" s="1041">
        <f>'O5 Details by Class &amp; Accounts'!AB23+'O5 Details by Class &amp; Accounts'!AW23+'O5 Details by Class &amp; Accounts'!BR23+'O5 Details by Class &amp; Accounts'!CM23</f>
        <v>0</v>
      </c>
      <c r="Y23" s="1931" t="str">
        <f t="shared" si="0"/>
        <v>1805-2</v>
      </c>
      <c r="Z23" s="1926" t="s">
        <v>744</v>
      </c>
    </row>
    <row r="24" spans="1:26" ht="12.95" customHeight="1" x14ac:dyDescent="0.2">
      <c r="A24" s="1780" t="s">
        <v>262</v>
      </c>
      <c r="B24" s="1012" t="s">
        <v>286</v>
      </c>
      <c r="C24" s="1027" t="str">
        <f>IF(ISBLANK('E4 TB Allocation Details'!D24), "",('E4 TB Allocation Details'!D24))</f>
        <v>dp</v>
      </c>
      <c r="D24" s="1028">
        <f t="shared" si="1"/>
        <v>0</v>
      </c>
      <c r="E24" s="600">
        <f>'O5 Details by Class &amp; Accounts'!I24+'O5 Details by Class &amp; Accounts'!AD24+'O5 Details by Class &amp; Accounts'!AY24+'O5 Details by Class &amp; Accounts'!BT24</f>
        <v>0</v>
      </c>
      <c r="F24" s="600">
        <f>'O5 Details by Class &amp; Accounts'!J24+'O5 Details by Class &amp; Accounts'!AE24+'O5 Details by Class &amp; Accounts'!AZ24+'O5 Details by Class &amp; Accounts'!BU24</f>
        <v>0</v>
      </c>
      <c r="G24" s="600">
        <f>'O5 Details by Class &amp; Accounts'!K24+'O5 Details by Class &amp; Accounts'!AF24+'O5 Details by Class &amp; Accounts'!BA24+'O5 Details by Class &amp; Accounts'!BV24</f>
        <v>0</v>
      </c>
      <c r="H24" s="600">
        <f>'O5 Details by Class &amp; Accounts'!L24+'O5 Details by Class &amp; Accounts'!AG24+'O5 Details by Class &amp; Accounts'!BB24+'O5 Details by Class &amp; Accounts'!BW24</f>
        <v>0</v>
      </c>
      <c r="I24" s="600">
        <f>'O5 Details by Class &amp; Accounts'!M24+'O5 Details by Class &amp; Accounts'!AH24+'O5 Details by Class &amp; Accounts'!BC24+'O5 Details by Class &amp; Accounts'!BX24</f>
        <v>0</v>
      </c>
      <c r="J24" s="600">
        <f>'O5 Details by Class &amp; Accounts'!N24+'O5 Details by Class &amp; Accounts'!AI24+'O5 Details by Class &amp; Accounts'!BD24+'O5 Details by Class &amp; Accounts'!BY24</f>
        <v>0</v>
      </c>
      <c r="K24" s="600">
        <f>'O5 Details by Class &amp; Accounts'!O24+'O5 Details by Class &amp; Accounts'!AJ24+'O5 Details by Class &amp; Accounts'!BE24+'O5 Details by Class &amp; Accounts'!BZ24</f>
        <v>0</v>
      </c>
      <c r="L24" s="600">
        <f>'O5 Details by Class &amp; Accounts'!P24+'O5 Details by Class &amp; Accounts'!AK24+'O5 Details by Class &amp; Accounts'!BF24+'O5 Details by Class &amp; Accounts'!CA24</f>
        <v>0</v>
      </c>
      <c r="M24" s="600">
        <f>'O5 Details by Class &amp; Accounts'!Q24+'O5 Details by Class &amp; Accounts'!AL24+'O5 Details by Class &amp; Accounts'!BG24+'O5 Details by Class &amp; Accounts'!CB24</f>
        <v>0</v>
      </c>
      <c r="N24" s="600">
        <f>'O5 Details by Class &amp; Accounts'!R24+'O5 Details by Class &amp; Accounts'!AM24+'O5 Details by Class &amp; Accounts'!BH24+'O5 Details by Class &amp; Accounts'!CC24</f>
        <v>0</v>
      </c>
      <c r="O24" s="600">
        <f>'O5 Details by Class &amp; Accounts'!S24+'O5 Details by Class &amp; Accounts'!AN24+'O5 Details by Class &amp; Accounts'!BI24+'O5 Details by Class &amp; Accounts'!CD24</f>
        <v>0</v>
      </c>
      <c r="P24" s="600">
        <f>'O5 Details by Class &amp; Accounts'!T24+'O5 Details by Class &amp; Accounts'!AO24+'O5 Details by Class &amp; Accounts'!BJ24+'O5 Details by Class &amp; Accounts'!CE24</f>
        <v>0</v>
      </c>
      <c r="Q24" s="600">
        <f>'O5 Details by Class &amp; Accounts'!U24+'O5 Details by Class &amp; Accounts'!AP24+'O5 Details by Class &amp; Accounts'!BK24+'O5 Details by Class &amp; Accounts'!CF24</f>
        <v>0</v>
      </c>
      <c r="R24" s="600">
        <f>'O5 Details by Class &amp; Accounts'!V24+'O5 Details by Class &amp; Accounts'!AQ24+'O5 Details by Class &amp; Accounts'!BL24+'O5 Details by Class &amp; Accounts'!CG24</f>
        <v>0</v>
      </c>
      <c r="S24" s="600">
        <f>'O5 Details by Class &amp; Accounts'!W24+'O5 Details by Class &amp; Accounts'!AR24+'O5 Details by Class &amp; Accounts'!BM24+'O5 Details by Class &amp; Accounts'!CH24</f>
        <v>0</v>
      </c>
      <c r="T24" s="600">
        <f>'O5 Details by Class &amp; Accounts'!X24+'O5 Details by Class &amp; Accounts'!AS24+'O5 Details by Class &amp; Accounts'!BN24+'O5 Details by Class &amp; Accounts'!CI24</f>
        <v>0</v>
      </c>
      <c r="U24" s="600">
        <f>'O5 Details by Class &amp; Accounts'!Y24+'O5 Details by Class &amp; Accounts'!AT24+'O5 Details by Class &amp; Accounts'!BO24+'O5 Details by Class &amp; Accounts'!CJ24</f>
        <v>0</v>
      </c>
      <c r="V24" s="600">
        <f>'O5 Details by Class &amp; Accounts'!Z24+'O5 Details by Class &amp; Accounts'!AU24+'O5 Details by Class &amp; Accounts'!BP24+'O5 Details by Class &amp; Accounts'!CK24</f>
        <v>0</v>
      </c>
      <c r="W24" s="600">
        <f>'O5 Details by Class &amp; Accounts'!AA24+'O5 Details by Class &amp; Accounts'!AV24+'O5 Details by Class &amp; Accounts'!BQ24+'O5 Details by Class &amp; Accounts'!CL24</f>
        <v>0</v>
      </c>
      <c r="X24" s="1041">
        <f>'O5 Details by Class &amp; Accounts'!AB24+'O5 Details by Class &amp; Accounts'!AW24+'O5 Details by Class &amp; Accounts'!BR24+'O5 Details by Class &amp; Accounts'!CM24</f>
        <v>0</v>
      </c>
      <c r="Y24" s="1931" t="str">
        <f t="shared" si="0"/>
        <v>1806</v>
      </c>
      <c r="Z24" s="1926" t="e">
        <v>#N/A</v>
      </c>
    </row>
    <row r="25" spans="1:26" ht="12.95" customHeight="1" x14ac:dyDescent="0.2">
      <c r="A25" s="1780" t="s">
        <v>863</v>
      </c>
      <c r="B25" s="1012" t="s">
        <v>344</v>
      </c>
      <c r="C25" s="1027" t="str">
        <f>IF(ISBLANK('E4 TB Allocation Details'!D25), "",('E4 TB Allocation Details'!D25))</f>
        <v>dp</v>
      </c>
      <c r="D25" s="1028">
        <f t="shared" si="1"/>
        <v>0</v>
      </c>
      <c r="E25" s="600">
        <f>'O5 Details by Class &amp; Accounts'!I25+'O5 Details by Class &amp; Accounts'!AD25+'O5 Details by Class &amp; Accounts'!AY25+'O5 Details by Class &amp; Accounts'!BT25</f>
        <v>0</v>
      </c>
      <c r="F25" s="600">
        <f>'O5 Details by Class &amp; Accounts'!J25+'O5 Details by Class &amp; Accounts'!AE25+'O5 Details by Class &amp; Accounts'!AZ25+'O5 Details by Class &amp; Accounts'!BU25</f>
        <v>0</v>
      </c>
      <c r="G25" s="600">
        <f>'O5 Details by Class &amp; Accounts'!K25+'O5 Details by Class &amp; Accounts'!AF25+'O5 Details by Class &amp; Accounts'!BA25+'O5 Details by Class &amp; Accounts'!BV25</f>
        <v>0</v>
      </c>
      <c r="H25" s="600">
        <f>'O5 Details by Class &amp; Accounts'!L25+'O5 Details by Class &amp; Accounts'!AG25+'O5 Details by Class &amp; Accounts'!BB25+'O5 Details by Class &amp; Accounts'!BW25</f>
        <v>0</v>
      </c>
      <c r="I25" s="600">
        <f>'O5 Details by Class &amp; Accounts'!M25+'O5 Details by Class &amp; Accounts'!AH25+'O5 Details by Class &amp; Accounts'!BC25+'O5 Details by Class &amp; Accounts'!BX25</f>
        <v>0</v>
      </c>
      <c r="J25" s="600">
        <f>'O5 Details by Class &amp; Accounts'!N25+'O5 Details by Class &amp; Accounts'!AI25+'O5 Details by Class &amp; Accounts'!BD25+'O5 Details by Class &amp; Accounts'!BY25</f>
        <v>0</v>
      </c>
      <c r="K25" s="600">
        <f>'O5 Details by Class &amp; Accounts'!O25+'O5 Details by Class &amp; Accounts'!AJ25+'O5 Details by Class &amp; Accounts'!BE25+'O5 Details by Class &amp; Accounts'!BZ25</f>
        <v>0</v>
      </c>
      <c r="L25" s="600">
        <f>'O5 Details by Class &amp; Accounts'!P25+'O5 Details by Class &amp; Accounts'!AK25+'O5 Details by Class &amp; Accounts'!BF25+'O5 Details by Class &amp; Accounts'!CA25</f>
        <v>0</v>
      </c>
      <c r="M25" s="600">
        <f>'O5 Details by Class &amp; Accounts'!Q25+'O5 Details by Class &amp; Accounts'!AL25+'O5 Details by Class &amp; Accounts'!BG25+'O5 Details by Class &amp; Accounts'!CB25</f>
        <v>0</v>
      </c>
      <c r="N25" s="600">
        <f>'O5 Details by Class &amp; Accounts'!R25+'O5 Details by Class &amp; Accounts'!AM25+'O5 Details by Class &amp; Accounts'!BH25+'O5 Details by Class &amp; Accounts'!CC25</f>
        <v>0</v>
      </c>
      <c r="O25" s="600">
        <f>'O5 Details by Class &amp; Accounts'!S25+'O5 Details by Class &amp; Accounts'!AN25+'O5 Details by Class &amp; Accounts'!BI25+'O5 Details by Class &amp; Accounts'!CD25</f>
        <v>0</v>
      </c>
      <c r="P25" s="600">
        <f>'O5 Details by Class &amp; Accounts'!T25+'O5 Details by Class &amp; Accounts'!AO25+'O5 Details by Class &amp; Accounts'!BJ25+'O5 Details by Class &amp; Accounts'!CE25</f>
        <v>0</v>
      </c>
      <c r="Q25" s="600">
        <f>'O5 Details by Class &amp; Accounts'!U25+'O5 Details by Class &amp; Accounts'!AP25+'O5 Details by Class &amp; Accounts'!BK25+'O5 Details by Class &amp; Accounts'!CF25</f>
        <v>0</v>
      </c>
      <c r="R25" s="600">
        <f>'O5 Details by Class &amp; Accounts'!V25+'O5 Details by Class &amp; Accounts'!AQ25+'O5 Details by Class &amp; Accounts'!BL25+'O5 Details by Class &amp; Accounts'!CG25</f>
        <v>0</v>
      </c>
      <c r="S25" s="600">
        <f>'O5 Details by Class &amp; Accounts'!W25+'O5 Details by Class &amp; Accounts'!AR25+'O5 Details by Class &amp; Accounts'!BM25+'O5 Details by Class &amp; Accounts'!CH25</f>
        <v>0</v>
      </c>
      <c r="T25" s="600">
        <f>'O5 Details by Class &amp; Accounts'!X25+'O5 Details by Class &amp; Accounts'!AS25+'O5 Details by Class &amp; Accounts'!BN25+'O5 Details by Class &amp; Accounts'!CI25</f>
        <v>0</v>
      </c>
      <c r="U25" s="600">
        <f>'O5 Details by Class &amp; Accounts'!Y25+'O5 Details by Class &amp; Accounts'!AT25+'O5 Details by Class &amp; Accounts'!BO25+'O5 Details by Class &amp; Accounts'!CJ25</f>
        <v>0</v>
      </c>
      <c r="V25" s="600">
        <f>'O5 Details by Class &amp; Accounts'!Z25+'O5 Details by Class &amp; Accounts'!AU25+'O5 Details by Class &amp; Accounts'!BP25+'O5 Details by Class &amp; Accounts'!CK25</f>
        <v>0</v>
      </c>
      <c r="W25" s="600">
        <f>'O5 Details by Class &amp; Accounts'!AA25+'O5 Details by Class &amp; Accounts'!AV25+'O5 Details by Class &amp; Accounts'!BQ25+'O5 Details by Class &amp; Accounts'!CL25</f>
        <v>0</v>
      </c>
      <c r="X25" s="1041">
        <f>'O5 Details by Class &amp; Accounts'!AB25+'O5 Details by Class &amp; Accounts'!AW25+'O5 Details by Class &amp; Accounts'!BR25+'O5 Details by Class &amp; Accounts'!CM25</f>
        <v>0</v>
      </c>
      <c r="Y25" s="1931" t="str">
        <f t="shared" si="0"/>
        <v>1806-1</v>
      </c>
      <c r="Z25" s="1926" t="s">
        <v>743</v>
      </c>
    </row>
    <row r="26" spans="1:26" ht="12.95" customHeight="1" x14ac:dyDescent="0.2">
      <c r="A26" s="1780" t="s">
        <v>864</v>
      </c>
      <c r="B26" s="1012" t="s">
        <v>346</v>
      </c>
      <c r="C26" s="1027" t="str">
        <f>IF(ISBLANK('E4 TB Allocation Details'!D26), "",('E4 TB Allocation Details'!D26))</f>
        <v>dp</v>
      </c>
      <c r="D26" s="1028">
        <f t="shared" si="1"/>
        <v>0</v>
      </c>
      <c r="E26" s="600">
        <f>'O5 Details by Class &amp; Accounts'!I26+'O5 Details by Class &amp; Accounts'!AD26+'O5 Details by Class &amp; Accounts'!AY26+'O5 Details by Class &amp; Accounts'!BT26</f>
        <v>0</v>
      </c>
      <c r="F26" s="600">
        <f>'O5 Details by Class &amp; Accounts'!J26+'O5 Details by Class &amp; Accounts'!AE26+'O5 Details by Class &amp; Accounts'!AZ26+'O5 Details by Class &amp; Accounts'!BU26</f>
        <v>0</v>
      </c>
      <c r="G26" s="600">
        <f>'O5 Details by Class &amp; Accounts'!K26+'O5 Details by Class &amp; Accounts'!AF26+'O5 Details by Class &amp; Accounts'!BA26+'O5 Details by Class &amp; Accounts'!BV26</f>
        <v>0</v>
      </c>
      <c r="H26" s="600">
        <f>'O5 Details by Class &amp; Accounts'!L26+'O5 Details by Class &amp; Accounts'!AG26+'O5 Details by Class &amp; Accounts'!BB26+'O5 Details by Class &amp; Accounts'!BW26</f>
        <v>0</v>
      </c>
      <c r="I26" s="600">
        <f>'O5 Details by Class &amp; Accounts'!M26+'O5 Details by Class &amp; Accounts'!AH26+'O5 Details by Class &amp; Accounts'!BC26+'O5 Details by Class &amp; Accounts'!BX26</f>
        <v>0</v>
      </c>
      <c r="J26" s="600">
        <f>'O5 Details by Class &amp; Accounts'!N26+'O5 Details by Class &amp; Accounts'!AI26+'O5 Details by Class &amp; Accounts'!BD26+'O5 Details by Class &amp; Accounts'!BY26</f>
        <v>0</v>
      </c>
      <c r="K26" s="600">
        <f>'O5 Details by Class &amp; Accounts'!O26+'O5 Details by Class &amp; Accounts'!AJ26+'O5 Details by Class &amp; Accounts'!BE26+'O5 Details by Class &amp; Accounts'!BZ26</f>
        <v>0</v>
      </c>
      <c r="L26" s="600">
        <f>'O5 Details by Class &amp; Accounts'!P26+'O5 Details by Class &amp; Accounts'!AK26+'O5 Details by Class &amp; Accounts'!BF26+'O5 Details by Class &amp; Accounts'!CA26</f>
        <v>0</v>
      </c>
      <c r="M26" s="600">
        <f>'O5 Details by Class &amp; Accounts'!Q26+'O5 Details by Class &amp; Accounts'!AL26+'O5 Details by Class &amp; Accounts'!BG26+'O5 Details by Class &amp; Accounts'!CB26</f>
        <v>0</v>
      </c>
      <c r="N26" s="600">
        <f>'O5 Details by Class &amp; Accounts'!R26+'O5 Details by Class &amp; Accounts'!AM26+'O5 Details by Class &amp; Accounts'!BH26+'O5 Details by Class &amp; Accounts'!CC26</f>
        <v>0</v>
      </c>
      <c r="O26" s="600">
        <f>'O5 Details by Class &amp; Accounts'!S26+'O5 Details by Class &amp; Accounts'!AN26+'O5 Details by Class &amp; Accounts'!BI26+'O5 Details by Class &amp; Accounts'!CD26</f>
        <v>0</v>
      </c>
      <c r="P26" s="600">
        <f>'O5 Details by Class &amp; Accounts'!T26+'O5 Details by Class &amp; Accounts'!AO26+'O5 Details by Class &amp; Accounts'!BJ26+'O5 Details by Class &amp; Accounts'!CE26</f>
        <v>0</v>
      </c>
      <c r="Q26" s="600">
        <f>'O5 Details by Class &amp; Accounts'!U26+'O5 Details by Class &amp; Accounts'!AP26+'O5 Details by Class &amp; Accounts'!BK26+'O5 Details by Class &amp; Accounts'!CF26</f>
        <v>0</v>
      </c>
      <c r="R26" s="600">
        <f>'O5 Details by Class &amp; Accounts'!V26+'O5 Details by Class &amp; Accounts'!AQ26+'O5 Details by Class &amp; Accounts'!BL26+'O5 Details by Class &amp; Accounts'!CG26</f>
        <v>0</v>
      </c>
      <c r="S26" s="600">
        <f>'O5 Details by Class &amp; Accounts'!W26+'O5 Details by Class &amp; Accounts'!AR26+'O5 Details by Class &amp; Accounts'!BM26+'O5 Details by Class &amp; Accounts'!CH26</f>
        <v>0</v>
      </c>
      <c r="T26" s="600">
        <f>'O5 Details by Class &amp; Accounts'!X26+'O5 Details by Class &amp; Accounts'!AS26+'O5 Details by Class &amp; Accounts'!BN26+'O5 Details by Class &amp; Accounts'!CI26</f>
        <v>0</v>
      </c>
      <c r="U26" s="600">
        <f>'O5 Details by Class &amp; Accounts'!Y26+'O5 Details by Class &amp; Accounts'!AT26+'O5 Details by Class &amp; Accounts'!BO26+'O5 Details by Class &amp; Accounts'!CJ26</f>
        <v>0</v>
      </c>
      <c r="V26" s="600">
        <f>'O5 Details by Class &amp; Accounts'!Z26+'O5 Details by Class &amp; Accounts'!AU26+'O5 Details by Class &amp; Accounts'!BP26+'O5 Details by Class &amp; Accounts'!CK26</f>
        <v>0</v>
      </c>
      <c r="W26" s="600">
        <f>'O5 Details by Class &amp; Accounts'!AA26+'O5 Details by Class &amp; Accounts'!AV26+'O5 Details by Class &amp; Accounts'!BQ26+'O5 Details by Class &amp; Accounts'!CL26</f>
        <v>0</v>
      </c>
      <c r="X26" s="1041">
        <f>'O5 Details by Class &amp; Accounts'!AB26+'O5 Details by Class &amp; Accounts'!AW26+'O5 Details by Class &amp; Accounts'!BR26+'O5 Details by Class &amp; Accounts'!CM26</f>
        <v>0</v>
      </c>
      <c r="Y26" s="1931" t="str">
        <f t="shared" si="0"/>
        <v>1806-2</v>
      </c>
      <c r="Z26" s="1926" t="s">
        <v>744</v>
      </c>
    </row>
    <row r="27" spans="1:26" ht="12.95" customHeight="1" x14ac:dyDescent="0.2">
      <c r="A27" s="1780" t="s">
        <v>263</v>
      </c>
      <c r="B27" s="1012" t="s">
        <v>287</v>
      </c>
      <c r="C27" s="1027" t="str">
        <f>IF(ISBLANK('E4 TB Allocation Details'!D27), "",('E4 TB Allocation Details'!D27))</f>
        <v>dp</v>
      </c>
      <c r="D27" s="1028">
        <f t="shared" si="1"/>
        <v>0</v>
      </c>
      <c r="E27" s="600">
        <f>'O5 Details by Class &amp; Accounts'!I27+'O5 Details by Class &amp; Accounts'!AD27+'O5 Details by Class &amp; Accounts'!AY27+'O5 Details by Class &amp; Accounts'!BT27</f>
        <v>0</v>
      </c>
      <c r="F27" s="600">
        <f>'O5 Details by Class &amp; Accounts'!J27+'O5 Details by Class &amp; Accounts'!AE27+'O5 Details by Class &amp; Accounts'!AZ27+'O5 Details by Class &amp; Accounts'!BU27</f>
        <v>0</v>
      </c>
      <c r="G27" s="600">
        <f>'O5 Details by Class &amp; Accounts'!K27+'O5 Details by Class &amp; Accounts'!AF27+'O5 Details by Class &amp; Accounts'!BA27+'O5 Details by Class &amp; Accounts'!BV27</f>
        <v>0</v>
      </c>
      <c r="H27" s="600">
        <f>'O5 Details by Class &amp; Accounts'!L27+'O5 Details by Class &amp; Accounts'!AG27+'O5 Details by Class &amp; Accounts'!BB27+'O5 Details by Class &amp; Accounts'!BW27</f>
        <v>0</v>
      </c>
      <c r="I27" s="600">
        <f>'O5 Details by Class &amp; Accounts'!M27+'O5 Details by Class &amp; Accounts'!AH27+'O5 Details by Class &amp; Accounts'!BC27+'O5 Details by Class &amp; Accounts'!BX27</f>
        <v>0</v>
      </c>
      <c r="J27" s="600">
        <f>'O5 Details by Class &amp; Accounts'!N27+'O5 Details by Class &amp; Accounts'!AI27+'O5 Details by Class &amp; Accounts'!BD27+'O5 Details by Class &amp; Accounts'!BY27</f>
        <v>0</v>
      </c>
      <c r="K27" s="600">
        <f>'O5 Details by Class &amp; Accounts'!O27+'O5 Details by Class &amp; Accounts'!AJ27+'O5 Details by Class &amp; Accounts'!BE27+'O5 Details by Class &amp; Accounts'!BZ27</f>
        <v>0</v>
      </c>
      <c r="L27" s="600">
        <f>'O5 Details by Class &amp; Accounts'!P27+'O5 Details by Class &amp; Accounts'!AK27+'O5 Details by Class &amp; Accounts'!BF27+'O5 Details by Class &amp; Accounts'!CA27</f>
        <v>0</v>
      </c>
      <c r="M27" s="600">
        <f>'O5 Details by Class &amp; Accounts'!Q27+'O5 Details by Class &amp; Accounts'!AL27+'O5 Details by Class &amp; Accounts'!BG27+'O5 Details by Class &amp; Accounts'!CB27</f>
        <v>0</v>
      </c>
      <c r="N27" s="600">
        <f>'O5 Details by Class &amp; Accounts'!R27+'O5 Details by Class &amp; Accounts'!AM27+'O5 Details by Class &amp; Accounts'!BH27+'O5 Details by Class &amp; Accounts'!CC27</f>
        <v>0</v>
      </c>
      <c r="O27" s="600">
        <f>'O5 Details by Class &amp; Accounts'!S27+'O5 Details by Class &amp; Accounts'!AN27+'O5 Details by Class &amp; Accounts'!BI27+'O5 Details by Class &amp; Accounts'!CD27</f>
        <v>0</v>
      </c>
      <c r="P27" s="600">
        <f>'O5 Details by Class &amp; Accounts'!T27+'O5 Details by Class &amp; Accounts'!AO27+'O5 Details by Class &amp; Accounts'!BJ27+'O5 Details by Class &amp; Accounts'!CE27</f>
        <v>0</v>
      </c>
      <c r="Q27" s="600">
        <f>'O5 Details by Class &amp; Accounts'!U27+'O5 Details by Class &amp; Accounts'!AP27+'O5 Details by Class &amp; Accounts'!BK27+'O5 Details by Class &amp; Accounts'!CF27</f>
        <v>0</v>
      </c>
      <c r="R27" s="600">
        <f>'O5 Details by Class &amp; Accounts'!V27+'O5 Details by Class &amp; Accounts'!AQ27+'O5 Details by Class &amp; Accounts'!BL27+'O5 Details by Class &amp; Accounts'!CG27</f>
        <v>0</v>
      </c>
      <c r="S27" s="600">
        <f>'O5 Details by Class &amp; Accounts'!W27+'O5 Details by Class &amp; Accounts'!AR27+'O5 Details by Class &amp; Accounts'!BM27+'O5 Details by Class &amp; Accounts'!CH27</f>
        <v>0</v>
      </c>
      <c r="T27" s="600">
        <f>'O5 Details by Class &amp; Accounts'!X27+'O5 Details by Class &amp; Accounts'!AS27+'O5 Details by Class &amp; Accounts'!BN27+'O5 Details by Class &amp; Accounts'!CI27</f>
        <v>0</v>
      </c>
      <c r="U27" s="600">
        <f>'O5 Details by Class &amp; Accounts'!Y27+'O5 Details by Class &amp; Accounts'!AT27+'O5 Details by Class &amp; Accounts'!BO27+'O5 Details by Class &amp; Accounts'!CJ27</f>
        <v>0</v>
      </c>
      <c r="V27" s="600">
        <f>'O5 Details by Class &amp; Accounts'!Z27+'O5 Details by Class &amp; Accounts'!AU27+'O5 Details by Class &amp; Accounts'!BP27+'O5 Details by Class &amp; Accounts'!CK27</f>
        <v>0</v>
      </c>
      <c r="W27" s="600">
        <f>'O5 Details by Class &amp; Accounts'!AA27+'O5 Details by Class &amp; Accounts'!AV27+'O5 Details by Class &amp; Accounts'!BQ27+'O5 Details by Class &amp; Accounts'!CL27</f>
        <v>0</v>
      </c>
      <c r="X27" s="1041">
        <f>'O5 Details by Class &amp; Accounts'!AB27+'O5 Details by Class &amp; Accounts'!AW27+'O5 Details by Class &amp; Accounts'!BR27+'O5 Details by Class &amp; Accounts'!CM27</f>
        <v>0</v>
      </c>
      <c r="Y27" s="1931" t="str">
        <f t="shared" si="0"/>
        <v>1808</v>
      </c>
      <c r="Z27" s="1926" t="e">
        <v>#N/A</v>
      </c>
    </row>
    <row r="28" spans="1:26" ht="12.95" customHeight="1" x14ac:dyDescent="0.2">
      <c r="A28" s="1780" t="s">
        <v>865</v>
      </c>
      <c r="B28" s="1012" t="s">
        <v>347</v>
      </c>
      <c r="C28" s="1027" t="str">
        <f>IF(ISBLANK('E4 TB Allocation Details'!D28), "",('E4 TB Allocation Details'!D28))</f>
        <v>dp</v>
      </c>
      <c r="D28" s="1028">
        <f t="shared" si="1"/>
        <v>0</v>
      </c>
      <c r="E28" s="600">
        <f>'O5 Details by Class &amp; Accounts'!I28+'O5 Details by Class &amp; Accounts'!AD28+'O5 Details by Class &amp; Accounts'!AY28+'O5 Details by Class &amp; Accounts'!BT28</f>
        <v>0</v>
      </c>
      <c r="F28" s="600">
        <f>'O5 Details by Class &amp; Accounts'!J28+'O5 Details by Class &amp; Accounts'!AE28+'O5 Details by Class &amp; Accounts'!AZ28+'O5 Details by Class &amp; Accounts'!BU28</f>
        <v>0</v>
      </c>
      <c r="G28" s="600">
        <f>'O5 Details by Class &amp; Accounts'!K28+'O5 Details by Class &amp; Accounts'!AF28+'O5 Details by Class &amp; Accounts'!BA28+'O5 Details by Class &amp; Accounts'!BV28</f>
        <v>0</v>
      </c>
      <c r="H28" s="600">
        <f>'O5 Details by Class &amp; Accounts'!L28+'O5 Details by Class &amp; Accounts'!AG28+'O5 Details by Class &amp; Accounts'!BB28+'O5 Details by Class &amp; Accounts'!BW28</f>
        <v>0</v>
      </c>
      <c r="I28" s="600">
        <f>'O5 Details by Class &amp; Accounts'!M28+'O5 Details by Class &amp; Accounts'!AH28+'O5 Details by Class &amp; Accounts'!BC28+'O5 Details by Class &amp; Accounts'!BX28</f>
        <v>0</v>
      </c>
      <c r="J28" s="600">
        <f>'O5 Details by Class &amp; Accounts'!N28+'O5 Details by Class &amp; Accounts'!AI28+'O5 Details by Class &amp; Accounts'!BD28+'O5 Details by Class &amp; Accounts'!BY28</f>
        <v>0</v>
      </c>
      <c r="K28" s="600">
        <f>'O5 Details by Class &amp; Accounts'!O28+'O5 Details by Class &amp; Accounts'!AJ28+'O5 Details by Class &amp; Accounts'!BE28+'O5 Details by Class &amp; Accounts'!BZ28</f>
        <v>0</v>
      </c>
      <c r="L28" s="600">
        <f>'O5 Details by Class &amp; Accounts'!P28+'O5 Details by Class &amp; Accounts'!AK28+'O5 Details by Class &amp; Accounts'!BF28+'O5 Details by Class &amp; Accounts'!CA28</f>
        <v>0</v>
      </c>
      <c r="M28" s="600">
        <f>'O5 Details by Class &amp; Accounts'!Q28+'O5 Details by Class &amp; Accounts'!AL28+'O5 Details by Class &amp; Accounts'!BG28+'O5 Details by Class &amp; Accounts'!CB28</f>
        <v>0</v>
      </c>
      <c r="N28" s="600">
        <f>'O5 Details by Class &amp; Accounts'!R28+'O5 Details by Class &amp; Accounts'!AM28+'O5 Details by Class &amp; Accounts'!BH28+'O5 Details by Class &amp; Accounts'!CC28</f>
        <v>0</v>
      </c>
      <c r="O28" s="600">
        <f>'O5 Details by Class &amp; Accounts'!S28+'O5 Details by Class &amp; Accounts'!AN28+'O5 Details by Class &amp; Accounts'!BI28+'O5 Details by Class &amp; Accounts'!CD28</f>
        <v>0</v>
      </c>
      <c r="P28" s="600">
        <f>'O5 Details by Class &amp; Accounts'!T28+'O5 Details by Class &amp; Accounts'!AO28+'O5 Details by Class &amp; Accounts'!BJ28+'O5 Details by Class &amp; Accounts'!CE28</f>
        <v>0</v>
      </c>
      <c r="Q28" s="600">
        <f>'O5 Details by Class &amp; Accounts'!U28+'O5 Details by Class &amp; Accounts'!AP28+'O5 Details by Class &amp; Accounts'!BK28+'O5 Details by Class &amp; Accounts'!CF28</f>
        <v>0</v>
      </c>
      <c r="R28" s="600">
        <f>'O5 Details by Class &amp; Accounts'!V28+'O5 Details by Class &amp; Accounts'!AQ28+'O5 Details by Class &amp; Accounts'!BL28+'O5 Details by Class &amp; Accounts'!CG28</f>
        <v>0</v>
      </c>
      <c r="S28" s="600">
        <f>'O5 Details by Class &amp; Accounts'!W28+'O5 Details by Class &amp; Accounts'!AR28+'O5 Details by Class &amp; Accounts'!BM28+'O5 Details by Class &amp; Accounts'!CH28</f>
        <v>0</v>
      </c>
      <c r="T28" s="600">
        <f>'O5 Details by Class &amp; Accounts'!X28+'O5 Details by Class &amp; Accounts'!AS28+'O5 Details by Class &amp; Accounts'!BN28+'O5 Details by Class &amp; Accounts'!CI28</f>
        <v>0</v>
      </c>
      <c r="U28" s="600">
        <f>'O5 Details by Class &amp; Accounts'!Y28+'O5 Details by Class &amp; Accounts'!AT28+'O5 Details by Class &amp; Accounts'!BO28+'O5 Details by Class &amp; Accounts'!CJ28</f>
        <v>0</v>
      </c>
      <c r="V28" s="600">
        <f>'O5 Details by Class &amp; Accounts'!Z28+'O5 Details by Class &amp; Accounts'!AU28+'O5 Details by Class &amp; Accounts'!BP28+'O5 Details by Class &amp; Accounts'!CK28</f>
        <v>0</v>
      </c>
      <c r="W28" s="600">
        <f>'O5 Details by Class &amp; Accounts'!AA28+'O5 Details by Class &amp; Accounts'!AV28+'O5 Details by Class &amp; Accounts'!BQ28+'O5 Details by Class &amp; Accounts'!CL28</f>
        <v>0</v>
      </c>
      <c r="X28" s="1041">
        <f>'O5 Details by Class &amp; Accounts'!AB28+'O5 Details by Class &amp; Accounts'!AW28+'O5 Details by Class &amp; Accounts'!BR28+'O5 Details by Class &amp; Accounts'!CM28</f>
        <v>0</v>
      </c>
      <c r="Y28" s="1931" t="str">
        <f t="shared" si="0"/>
        <v>1808-1</v>
      </c>
      <c r="Z28" s="1926" t="s">
        <v>743</v>
      </c>
    </row>
    <row r="29" spans="1:26" ht="12.95" customHeight="1" x14ac:dyDescent="0.2">
      <c r="A29" s="1780" t="s">
        <v>866</v>
      </c>
      <c r="B29" s="1012" t="s">
        <v>348</v>
      </c>
      <c r="C29" s="1027" t="str">
        <f>IF(ISBLANK('E4 TB Allocation Details'!D29), "",('E4 TB Allocation Details'!D29))</f>
        <v>dp</v>
      </c>
      <c r="D29" s="1028">
        <f t="shared" si="1"/>
        <v>0</v>
      </c>
      <c r="E29" s="600">
        <f>'O5 Details by Class &amp; Accounts'!I29+'O5 Details by Class &amp; Accounts'!AD29+'O5 Details by Class &amp; Accounts'!AY29+'O5 Details by Class &amp; Accounts'!BT29</f>
        <v>0</v>
      </c>
      <c r="F29" s="600">
        <f>'O5 Details by Class &amp; Accounts'!J29+'O5 Details by Class &amp; Accounts'!AE29+'O5 Details by Class &amp; Accounts'!AZ29+'O5 Details by Class &amp; Accounts'!BU29</f>
        <v>0</v>
      </c>
      <c r="G29" s="600">
        <f>'O5 Details by Class &amp; Accounts'!K29+'O5 Details by Class &amp; Accounts'!AF29+'O5 Details by Class &amp; Accounts'!BA29+'O5 Details by Class &amp; Accounts'!BV29</f>
        <v>0</v>
      </c>
      <c r="H29" s="600">
        <f>'O5 Details by Class &amp; Accounts'!L29+'O5 Details by Class &amp; Accounts'!AG29+'O5 Details by Class &amp; Accounts'!BB29+'O5 Details by Class &amp; Accounts'!BW29</f>
        <v>0</v>
      </c>
      <c r="I29" s="600">
        <f>'O5 Details by Class &amp; Accounts'!M29+'O5 Details by Class &amp; Accounts'!AH29+'O5 Details by Class &amp; Accounts'!BC29+'O5 Details by Class &amp; Accounts'!BX29</f>
        <v>0</v>
      </c>
      <c r="J29" s="600">
        <f>'O5 Details by Class &amp; Accounts'!N29+'O5 Details by Class &amp; Accounts'!AI29+'O5 Details by Class &amp; Accounts'!BD29+'O5 Details by Class &amp; Accounts'!BY29</f>
        <v>0</v>
      </c>
      <c r="K29" s="600">
        <f>'O5 Details by Class &amp; Accounts'!O29+'O5 Details by Class &amp; Accounts'!AJ29+'O5 Details by Class &amp; Accounts'!BE29+'O5 Details by Class &amp; Accounts'!BZ29</f>
        <v>0</v>
      </c>
      <c r="L29" s="600">
        <f>'O5 Details by Class &amp; Accounts'!P29+'O5 Details by Class &amp; Accounts'!AK29+'O5 Details by Class &amp; Accounts'!BF29+'O5 Details by Class &amp; Accounts'!CA29</f>
        <v>0</v>
      </c>
      <c r="M29" s="600">
        <f>'O5 Details by Class &amp; Accounts'!Q29+'O5 Details by Class &amp; Accounts'!AL29+'O5 Details by Class &amp; Accounts'!BG29+'O5 Details by Class &amp; Accounts'!CB29</f>
        <v>0</v>
      </c>
      <c r="N29" s="600">
        <f>'O5 Details by Class &amp; Accounts'!R29+'O5 Details by Class &amp; Accounts'!AM29+'O5 Details by Class &amp; Accounts'!BH29+'O5 Details by Class &amp; Accounts'!CC29</f>
        <v>0</v>
      </c>
      <c r="O29" s="600">
        <f>'O5 Details by Class &amp; Accounts'!S29+'O5 Details by Class &amp; Accounts'!AN29+'O5 Details by Class &amp; Accounts'!BI29+'O5 Details by Class &amp; Accounts'!CD29</f>
        <v>0</v>
      </c>
      <c r="P29" s="600">
        <f>'O5 Details by Class &amp; Accounts'!T29+'O5 Details by Class &amp; Accounts'!AO29+'O5 Details by Class &amp; Accounts'!BJ29+'O5 Details by Class &amp; Accounts'!CE29</f>
        <v>0</v>
      </c>
      <c r="Q29" s="600">
        <f>'O5 Details by Class &amp; Accounts'!U29+'O5 Details by Class &amp; Accounts'!AP29+'O5 Details by Class &amp; Accounts'!BK29+'O5 Details by Class &amp; Accounts'!CF29</f>
        <v>0</v>
      </c>
      <c r="R29" s="600">
        <f>'O5 Details by Class &amp; Accounts'!V29+'O5 Details by Class &amp; Accounts'!AQ29+'O5 Details by Class &amp; Accounts'!BL29+'O5 Details by Class &amp; Accounts'!CG29</f>
        <v>0</v>
      </c>
      <c r="S29" s="600">
        <f>'O5 Details by Class &amp; Accounts'!W29+'O5 Details by Class &amp; Accounts'!AR29+'O5 Details by Class &amp; Accounts'!BM29+'O5 Details by Class &amp; Accounts'!CH29</f>
        <v>0</v>
      </c>
      <c r="T29" s="600">
        <f>'O5 Details by Class &amp; Accounts'!X29+'O5 Details by Class &amp; Accounts'!AS29+'O5 Details by Class &amp; Accounts'!BN29+'O5 Details by Class &amp; Accounts'!CI29</f>
        <v>0</v>
      </c>
      <c r="U29" s="600">
        <f>'O5 Details by Class &amp; Accounts'!Y29+'O5 Details by Class &amp; Accounts'!AT29+'O5 Details by Class &amp; Accounts'!BO29+'O5 Details by Class &amp; Accounts'!CJ29</f>
        <v>0</v>
      </c>
      <c r="V29" s="600">
        <f>'O5 Details by Class &amp; Accounts'!Z29+'O5 Details by Class &amp; Accounts'!AU29+'O5 Details by Class &amp; Accounts'!BP29+'O5 Details by Class &amp; Accounts'!CK29</f>
        <v>0</v>
      </c>
      <c r="W29" s="600">
        <f>'O5 Details by Class &amp; Accounts'!AA29+'O5 Details by Class &amp; Accounts'!AV29+'O5 Details by Class &amp; Accounts'!BQ29+'O5 Details by Class &amp; Accounts'!CL29</f>
        <v>0</v>
      </c>
      <c r="X29" s="1041">
        <f>'O5 Details by Class &amp; Accounts'!AB29+'O5 Details by Class &amp; Accounts'!AW29+'O5 Details by Class &amp; Accounts'!BR29+'O5 Details by Class &amp; Accounts'!CM29</f>
        <v>0</v>
      </c>
      <c r="Y29" s="1931" t="str">
        <f t="shared" si="0"/>
        <v>1808-2</v>
      </c>
      <c r="Z29" s="1926" t="s">
        <v>744</v>
      </c>
    </row>
    <row r="30" spans="1:26" ht="12.95" customHeight="1" x14ac:dyDescent="0.2">
      <c r="A30" s="1780" t="s">
        <v>264</v>
      </c>
      <c r="B30" s="1012" t="s">
        <v>288</v>
      </c>
      <c r="C30" s="1027" t="str">
        <f>IF(ISBLANK('E4 TB Allocation Details'!D30), "",('E4 TB Allocation Details'!D30))</f>
        <v>dp</v>
      </c>
      <c r="D30" s="1028">
        <f t="shared" si="1"/>
        <v>0</v>
      </c>
      <c r="E30" s="600">
        <f>'O5 Details by Class &amp; Accounts'!I30+'O5 Details by Class &amp; Accounts'!AD30+'O5 Details by Class &amp; Accounts'!AY30+'O5 Details by Class &amp; Accounts'!BT30</f>
        <v>0</v>
      </c>
      <c r="F30" s="600">
        <f>'O5 Details by Class &amp; Accounts'!J30+'O5 Details by Class &amp; Accounts'!AE30+'O5 Details by Class &amp; Accounts'!AZ30+'O5 Details by Class &amp; Accounts'!BU30</f>
        <v>0</v>
      </c>
      <c r="G30" s="600">
        <f>'O5 Details by Class &amp; Accounts'!K30+'O5 Details by Class &amp; Accounts'!AF30+'O5 Details by Class &amp; Accounts'!BA30+'O5 Details by Class &amp; Accounts'!BV30</f>
        <v>0</v>
      </c>
      <c r="H30" s="600">
        <f>'O5 Details by Class &amp; Accounts'!L30+'O5 Details by Class &amp; Accounts'!AG30+'O5 Details by Class &amp; Accounts'!BB30+'O5 Details by Class &amp; Accounts'!BW30</f>
        <v>0</v>
      </c>
      <c r="I30" s="600">
        <f>'O5 Details by Class &amp; Accounts'!M30+'O5 Details by Class &amp; Accounts'!AH30+'O5 Details by Class &amp; Accounts'!BC30+'O5 Details by Class &amp; Accounts'!BX30</f>
        <v>0</v>
      </c>
      <c r="J30" s="600">
        <f>'O5 Details by Class &amp; Accounts'!N30+'O5 Details by Class &amp; Accounts'!AI30+'O5 Details by Class &amp; Accounts'!BD30+'O5 Details by Class &amp; Accounts'!BY30</f>
        <v>0</v>
      </c>
      <c r="K30" s="600">
        <f>'O5 Details by Class &amp; Accounts'!O30+'O5 Details by Class &amp; Accounts'!AJ30+'O5 Details by Class &amp; Accounts'!BE30+'O5 Details by Class &amp; Accounts'!BZ30</f>
        <v>0</v>
      </c>
      <c r="L30" s="600">
        <f>'O5 Details by Class &amp; Accounts'!P30+'O5 Details by Class &amp; Accounts'!AK30+'O5 Details by Class &amp; Accounts'!BF30+'O5 Details by Class &amp; Accounts'!CA30</f>
        <v>0</v>
      </c>
      <c r="M30" s="600">
        <f>'O5 Details by Class &amp; Accounts'!Q30+'O5 Details by Class &amp; Accounts'!AL30+'O5 Details by Class &amp; Accounts'!BG30+'O5 Details by Class &amp; Accounts'!CB30</f>
        <v>0</v>
      </c>
      <c r="N30" s="600">
        <f>'O5 Details by Class &amp; Accounts'!R30+'O5 Details by Class &amp; Accounts'!AM30+'O5 Details by Class &amp; Accounts'!BH30+'O5 Details by Class &amp; Accounts'!CC30</f>
        <v>0</v>
      </c>
      <c r="O30" s="600">
        <f>'O5 Details by Class &amp; Accounts'!S30+'O5 Details by Class &amp; Accounts'!AN30+'O5 Details by Class &amp; Accounts'!BI30+'O5 Details by Class &amp; Accounts'!CD30</f>
        <v>0</v>
      </c>
      <c r="P30" s="600">
        <f>'O5 Details by Class &amp; Accounts'!T30+'O5 Details by Class &amp; Accounts'!AO30+'O5 Details by Class &amp; Accounts'!BJ30+'O5 Details by Class &amp; Accounts'!CE30</f>
        <v>0</v>
      </c>
      <c r="Q30" s="600">
        <f>'O5 Details by Class &amp; Accounts'!U30+'O5 Details by Class &amp; Accounts'!AP30+'O5 Details by Class &amp; Accounts'!BK30+'O5 Details by Class &amp; Accounts'!CF30</f>
        <v>0</v>
      </c>
      <c r="R30" s="600">
        <f>'O5 Details by Class &amp; Accounts'!V30+'O5 Details by Class &amp; Accounts'!AQ30+'O5 Details by Class &amp; Accounts'!BL30+'O5 Details by Class &amp; Accounts'!CG30</f>
        <v>0</v>
      </c>
      <c r="S30" s="600">
        <f>'O5 Details by Class &amp; Accounts'!W30+'O5 Details by Class &amp; Accounts'!AR30+'O5 Details by Class &amp; Accounts'!BM30+'O5 Details by Class &amp; Accounts'!CH30</f>
        <v>0</v>
      </c>
      <c r="T30" s="600">
        <f>'O5 Details by Class &amp; Accounts'!X30+'O5 Details by Class &amp; Accounts'!AS30+'O5 Details by Class &amp; Accounts'!BN30+'O5 Details by Class &amp; Accounts'!CI30</f>
        <v>0</v>
      </c>
      <c r="U30" s="600">
        <f>'O5 Details by Class &amp; Accounts'!Y30+'O5 Details by Class &amp; Accounts'!AT30+'O5 Details by Class &amp; Accounts'!BO30+'O5 Details by Class &amp; Accounts'!CJ30</f>
        <v>0</v>
      </c>
      <c r="V30" s="600">
        <f>'O5 Details by Class &amp; Accounts'!Z30+'O5 Details by Class &amp; Accounts'!AU30+'O5 Details by Class &amp; Accounts'!BP30+'O5 Details by Class &amp; Accounts'!CK30</f>
        <v>0</v>
      </c>
      <c r="W30" s="600">
        <f>'O5 Details by Class &amp; Accounts'!AA30+'O5 Details by Class &amp; Accounts'!AV30+'O5 Details by Class &amp; Accounts'!BQ30+'O5 Details by Class &amp; Accounts'!CL30</f>
        <v>0</v>
      </c>
      <c r="X30" s="1041">
        <f>'O5 Details by Class &amp; Accounts'!AB30+'O5 Details by Class &amp; Accounts'!AW30+'O5 Details by Class &amp; Accounts'!BR30+'O5 Details by Class &amp; Accounts'!CM30</f>
        <v>0</v>
      </c>
      <c r="Y30" s="1931" t="str">
        <f t="shared" si="0"/>
        <v>1810</v>
      </c>
      <c r="Z30" s="1926" t="e">
        <v>#N/A</v>
      </c>
    </row>
    <row r="31" spans="1:26" ht="12.95" customHeight="1" x14ac:dyDescent="0.2">
      <c r="A31" s="1780" t="s">
        <v>867</v>
      </c>
      <c r="B31" s="1012" t="s">
        <v>367</v>
      </c>
      <c r="C31" s="1027" t="str">
        <f>IF(ISBLANK('E4 TB Allocation Details'!D31), "",('E4 TB Allocation Details'!D31))</f>
        <v>dp</v>
      </c>
      <c r="D31" s="1028">
        <f t="shared" si="1"/>
        <v>0</v>
      </c>
      <c r="E31" s="600">
        <f>'O5 Details by Class &amp; Accounts'!I31+'O5 Details by Class &amp; Accounts'!AD31+'O5 Details by Class &amp; Accounts'!AY31+'O5 Details by Class &amp; Accounts'!BT31</f>
        <v>0</v>
      </c>
      <c r="F31" s="600">
        <f>'O5 Details by Class &amp; Accounts'!J31+'O5 Details by Class &amp; Accounts'!AE31+'O5 Details by Class &amp; Accounts'!AZ31+'O5 Details by Class &amp; Accounts'!BU31</f>
        <v>0</v>
      </c>
      <c r="G31" s="600">
        <f>'O5 Details by Class &amp; Accounts'!K31+'O5 Details by Class &amp; Accounts'!AF31+'O5 Details by Class &amp; Accounts'!BA31+'O5 Details by Class &amp; Accounts'!BV31</f>
        <v>0</v>
      </c>
      <c r="H31" s="600">
        <f>'O5 Details by Class &amp; Accounts'!L31+'O5 Details by Class &amp; Accounts'!AG31+'O5 Details by Class &amp; Accounts'!BB31+'O5 Details by Class &amp; Accounts'!BW31</f>
        <v>0</v>
      </c>
      <c r="I31" s="600">
        <f>'O5 Details by Class &amp; Accounts'!M31+'O5 Details by Class &amp; Accounts'!AH31+'O5 Details by Class &amp; Accounts'!BC31+'O5 Details by Class &amp; Accounts'!BX31</f>
        <v>0</v>
      </c>
      <c r="J31" s="600">
        <f>'O5 Details by Class &amp; Accounts'!N31+'O5 Details by Class &amp; Accounts'!AI31+'O5 Details by Class &amp; Accounts'!BD31+'O5 Details by Class &amp; Accounts'!BY31</f>
        <v>0</v>
      </c>
      <c r="K31" s="600">
        <f>'O5 Details by Class &amp; Accounts'!O31+'O5 Details by Class &amp; Accounts'!AJ31+'O5 Details by Class &amp; Accounts'!BE31+'O5 Details by Class &amp; Accounts'!BZ31</f>
        <v>0</v>
      </c>
      <c r="L31" s="600">
        <f>'O5 Details by Class &amp; Accounts'!P31+'O5 Details by Class &amp; Accounts'!AK31+'O5 Details by Class &amp; Accounts'!BF31+'O5 Details by Class &amp; Accounts'!CA31</f>
        <v>0</v>
      </c>
      <c r="M31" s="600">
        <f>'O5 Details by Class &amp; Accounts'!Q31+'O5 Details by Class &amp; Accounts'!AL31+'O5 Details by Class &amp; Accounts'!BG31+'O5 Details by Class &amp; Accounts'!CB31</f>
        <v>0</v>
      </c>
      <c r="N31" s="600">
        <f>'O5 Details by Class &amp; Accounts'!R31+'O5 Details by Class &amp; Accounts'!AM31+'O5 Details by Class &amp; Accounts'!BH31+'O5 Details by Class &amp; Accounts'!CC31</f>
        <v>0</v>
      </c>
      <c r="O31" s="600">
        <f>'O5 Details by Class &amp; Accounts'!S31+'O5 Details by Class &amp; Accounts'!AN31+'O5 Details by Class &amp; Accounts'!BI31+'O5 Details by Class &amp; Accounts'!CD31</f>
        <v>0</v>
      </c>
      <c r="P31" s="600">
        <f>'O5 Details by Class &amp; Accounts'!T31+'O5 Details by Class &amp; Accounts'!AO31+'O5 Details by Class &amp; Accounts'!BJ31+'O5 Details by Class &amp; Accounts'!CE31</f>
        <v>0</v>
      </c>
      <c r="Q31" s="600">
        <f>'O5 Details by Class &amp; Accounts'!U31+'O5 Details by Class &amp; Accounts'!AP31+'O5 Details by Class &amp; Accounts'!BK31+'O5 Details by Class &amp; Accounts'!CF31</f>
        <v>0</v>
      </c>
      <c r="R31" s="600">
        <f>'O5 Details by Class &amp; Accounts'!V31+'O5 Details by Class &amp; Accounts'!AQ31+'O5 Details by Class &amp; Accounts'!BL31+'O5 Details by Class &amp; Accounts'!CG31</f>
        <v>0</v>
      </c>
      <c r="S31" s="600">
        <f>'O5 Details by Class &amp; Accounts'!W31+'O5 Details by Class &amp; Accounts'!AR31+'O5 Details by Class &amp; Accounts'!BM31+'O5 Details by Class &amp; Accounts'!CH31</f>
        <v>0</v>
      </c>
      <c r="T31" s="600">
        <f>'O5 Details by Class &amp; Accounts'!X31+'O5 Details by Class &amp; Accounts'!AS31+'O5 Details by Class &amp; Accounts'!BN31+'O5 Details by Class &amp; Accounts'!CI31</f>
        <v>0</v>
      </c>
      <c r="U31" s="600">
        <f>'O5 Details by Class &amp; Accounts'!Y31+'O5 Details by Class &amp; Accounts'!AT31+'O5 Details by Class &amp; Accounts'!BO31+'O5 Details by Class &amp; Accounts'!CJ31</f>
        <v>0</v>
      </c>
      <c r="V31" s="600">
        <f>'O5 Details by Class &amp; Accounts'!Z31+'O5 Details by Class &amp; Accounts'!AU31+'O5 Details by Class &amp; Accounts'!BP31+'O5 Details by Class &amp; Accounts'!CK31</f>
        <v>0</v>
      </c>
      <c r="W31" s="600">
        <f>'O5 Details by Class &amp; Accounts'!AA31+'O5 Details by Class &amp; Accounts'!AV31+'O5 Details by Class &amp; Accounts'!BQ31+'O5 Details by Class &amp; Accounts'!CL31</f>
        <v>0</v>
      </c>
      <c r="X31" s="1041">
        <f>'O5 Details by Class &amp; Accounts'!AB31+'O5 Details by Class &amp; Accounts'!AW31+'O5 Details by Class &amp; Accounts'!BR31+'O5 Details by Class &amp; Accounts'!CM31</f>
        <v>0</v>
      </c>
      <c r="Y31" s="1931" t="str">
        <f t="shared" si="0"/>
        <v>1810-1</v>
      </c>
      <c r="Z31" s="1926" t="s">
        <v>743</v>
      </c>
    </row>
    <row r="32" spans="1:26" ht="12.95" customHeight="1" x14ac:dyDescent="0.2">
      <c r="A32" s="1780" t="s">
        <v>868</v>
      </c>
      <c r="B32" s="1012" t="s">
        <v>368</v>
      </c>
      <c r="C32" s="1027" t="str">
        <f>IF(ISBLANK('E4 TB Allocation Details'!D32), "",('E4 TB Allocation Details'!D32))</f>
        <v>dp</v>
      </c>
      <c r="D32" s="1028">
        <f t="shared" si="1"/>
        <v>0</v>
      </c>
      <c r="E32" s="600">
        <f>'O5 Details by Class &amp; Accounts'!I32+'O5 Details by Class &amp; Accounts'!AD32+'O5 Details by Class &amp; Accounts'!AY32+'O5 Details by Class &amp; Accounts'!BT32</f>
        <v>0</v>
      </c>
      <c r="F32" s="600">
        <f>'O5 Details by Class &amp; Accounts'!J32+'O5 Details by Class &amp; Accounts'!AE32+'O5 Details by Class &amp; Accounts'!AZ32+'O5 Details by Class &amp; Accounts'!BU32</f>
        <v>0</v>
      </c>
      <c r="G32" s="600">
        <f>'O5 Details by Class &amp; Accounts'!K32+'O5 Details by Class &amp; Accounts'!AF32+'O5 Details by Class &amp; Accounts'!BA32+'O5 Details by Class &amp; Accounts'!BV32</f>
        <v>0</v>
      </c>
      <c r="H32" s="600">
        <f>'O5 Details by Class &amp; Accounts'!L32+'O5 Details by Class &amp; Accounts'!AG32+'O5 Details by Class &amp; Accounts'!BB32+'O5 Details by Class &amp; Accounts'!BW32</f>
        <v>0</v>
      </c>
      <c r="I32" s="600">
        <f>'O5 Details by Class &amp; Accounts'!M32+'O5 Details by Class &amp; Accounts'!AH32+'O5 Details by Class &amp; Accounts'!BC32+'O5 Details by Class &amp; Accounts'!BX32</f>
        <v>0</v>
      </c>
      <c r="J32" s="600">
        <f>'O5 Details by Class &amp; Accounts'!N32+'O5 Details by Class &amp; Accounts'!AI32+'O5 Details by Class &amp; Accounts'!BD32+'O5 Details by Class &amp; Accounts'!BY32</f>
        <v>0</v>
      </c>
      <c r="K32" s="600">
        <f>'O5 Details by Class &amp; Accounts'!O32+'O5 Details by Class &amp; Accounts'!AJ32+'O5 Details by Class &amp; Accounts'!BE32+'O5 Details by Class &amp; Accounts'!BZ32</f>
        <v>0</v>
      </c>
      <c r="L32" s="600">
        <f>'O5 Details by Class &amp; Accounts'!P32+'O5 Details by Class &amp; Accounts'!AK32+'O5 Details by Class &amp; Accounts'!BF32+'O5 Details by Class &amp; Accounts'!CA32</f>
        <v>0</v>
      </c>
      <c r="M32" s="600">
        <f>'O5 Details by Class &amp; Accounts'!Q32+'O5 Details by Class &amp; Accounts'!AL32+'O5 Details by Class &amp; Accounts'!BG32+'O5 Details by Class &amp; Accounts'!CB32</f>
        <v>0</v>
      </c>
      <c r="N32" s="600">
        <f>'O5 Details by Class &amp; Accounts'!R32+'O5 Details by Class &amp; Accounts'!AM32+'O5 Details by Class &amp; Accounts'!BH32+'O5 Details by Class &amp; Accounts'!CC32</f>
        <v>0</v>
      </c>
      <c r="O32" s="600">
        <f>'O5 Details by Class &amp; Accounts'!S32+'O5 Details by Class &amp; Accounts'!AN32+'O5 Details by Class &amp; Accounts'!BI32+'O5 Details by Class &amp; Accounts'!CD32</f>
        <v>0</v>
      </c>
      <c r="P32" s="600">
        <f>'O5 Details by Class &amp; Accounts'!T32+'O5 Details by Class &amp; Accounts'!AO32+'O5 Details by Class &amp; Accounts'!BJ32+'O5 Details by Class &amp; Accounts'!CE32</f>
        <v>0</v>
      </c>
      <c r="Q32" s="600">
        <f>'O5 Details by Class &amp; Accounts'!U32+'O5 Details by Class &amp; Accounts'!AP32+'O5 Details by Class &amp; Accounts'!BK32+'O5 Details by Class &amp; Accounts'!CF32</f>
        <v>0</v>
      </c>
      <c r="R32" s="600">
        <f>'O5 Details by Class &amp; Accounts'!V32+'O5 Details by Class &amp; Accounts'!AQ32+'O5 Details by Class &amp; Accounts'!BL32+'O5 Details by Class &amp; Accounts'!CG32</f>
        <v>0</v>
      </c>
      <c r="S32" s="600">
        <f>'O5 Details by Class &amp; Accounts'!W32+'O5 Details by Class &amp; Accounts'!AR32+'O5 Details by Class &amp; Accounts'!BM32+'O5 Details by Class &amp; Accounts'!CH32</f>
        <v>0</v>
      </c>
      <c r="T32" s="600">
        <f>'O5 Details by Class &amp; Accounts'!X32+'O5 Details by Class &amp; Accounts'!AS32+'O5 Details by Class &amp; Accounts'!BN32+'O5 Details by Class &amp; Accounts'!CI32</f>
        <v>0</v>
      </c>
      <c r="U32" s="600">
        <f>'O5 Details by Class &amp; Accounts'!Y32+'O5 Details by Class &amp; Accounts'!AT32+'O5 Details by Class &amp; Accounts'!BO32+'O5 Details by Class &amp; Accounts'!CJ32</f>
        <v>0</v>
      </c>
      <c r="V32" s="600">
        <f>'O5 Details by Class &amp; Accounts'!Z32+'O5 Details by Class &amp; Accounts'!AU32+'O5 Details by Class &amp; Accounts'!BP32+'O5 Details by Class &amp; Accounts'!CK32</f>
        <v>0</v>
      </c>
      <c r="W32" s="600">
        <f>'O5 Details by Class &amp; Accounts'!AA32+'O5 Details by Class &amp; Accounts'!AV32+'O5 Details by Class &amp; Accounts'!BQ32+'O5 Details by Class &amp; Accounts'!CL32</f>
        <v>0</v>
      </c>
      <c r="X32" s="1041">
        <f>'O5 Details by Class &amp; Accounts'!AB32+'O5 Details by Class &amp; Accounts'!AW32+'O5 Details by Class &amp; Accounts'!BR32+'O5 Details by Class &amp; Accounts'!CM32</f>
        <v>0</v>
      </c>
      <c r="Y32" s="1931" t="str">
        <f t="shared" si="0"/>
        <v>1810-2</v>
      </c>
      <c r="Z32" s="1926" t="s">
        <v>744</v>
      </c>
    </row>
    <row r="33" spans="1:26" ht="12.75" x14ac:dyDescent="0.2">
      <c r="A33" s="1780" t="s">
        <v>112</v>
      </c>
      <c r="B33" s="1012" t="s">
        <v>86</v>
      </c>
      <c r="C33" s="1027" t="str">
        <f>IF(ISBLANK('E4 TB Allocation Details'!D33), "",('E4 TB Allocation Details'!D33))</f>
        <v>dp</v>
      </c>
      <c r="D33" s="1028">
        <f t="shared" si="1"/>
        <v>0</v>
      </c>
      <c r="E33" s="600">
        <f>'O5 Details by Class &amp; Accounts'!I33+'O5 Details by Class &amp; Accounts'!AD33+'O5 Details by Class &amp; Accounts'!AY33+'O5 Details by Class &amp; Accounts'!BT33</f>
        <v>0</v>
      </c>
      <c r="F33" s="600">
        <f>'O5 Details by Class &amp; Accounts'!J33+'O5 Details by Class &amp; Accounts'!AE33+'O5 Details by Class &amp; Accounts'!AZ33+'O5 Details by Class &amp; Accounts'!BU33</f>
        <v>0</v>
      </c>
      <c r="G33" s="600">
        <f>'O5 Details by Class &amp; Accounts'!K33+'O5 Details by Class &amp; Accounts'!AF33+'O5 Details by Class &amp; Accounts'!BA33+'O5 Details by Class &amp; Accounts'!BV33</f>
        <v>0</v>
      </c>
      <c r="H33" s="600">
        <f>'O5 Details by Class &amp; Accounts'!L33+'O5 Details by Class &amp; Accounts'!AG33+'O5 Details by Class &amp; Accounts'!BB33+'O5 Details by Class &amp; Accounts'!BW33</f>
        <v>0</v>
      </c>
      <c r="I33" s="600">
        <f>'O5 Details by Class &amp; Accounts'!M33+'O5 Details by Class &amp; Accounts'!AH33+'O5 Details by Class &amp; Accounts'!BC33+'O5 Details by Class &amp; Accounts'!BX33</f>
        <v>0</v>
      </c>
      <c r="J33" s="600">
        <f>'O5 Details by Class &amp; Accounts'!N33+'O5 Details by Class &amp; Accounts'!AI33+'O5 Details by Class &amp; Accounts'!BD33+'O5 Details by Class &amp; Accounts'!BY33</f>
        <v>0</v>
      </c>
      <c r="K33" s="600">
        <f>'O5 Details by Class &amp; Accounts'!O33+'O5 Details by Class &amp; Accounts'!AJ33+'O5 Details by Class &amp; Accounts'!BE33+'O5 Details by Class &amp; Accounts'!BZ33</f>
        <v>0</v>
      </c>
      <c r="L33" s="600">
        <f>'O5 Details by Class &amp; Accounts'!P33+'O5 Details by Class &amp; Accounts'!AK33+'O5 Details by Class &amp; Accounts'!BF33+'O5 Details by Class &amp; Accounts'!CA33</f>
        <v>0</v>
      </c>
      <c r="M33" s="600">
        <f>'O5 Details by Class &amp; Accounts'!Q33+'O5 Details by Class &amp; Accounts'!AL33+'O5 Details by Class &amp; Accounts'!BG33+'O5 Details by Class &amp; Accounts'!CB33</f>
        <v>0</v>
      </c>
      <c r="N33" s="600">
        <f>'O5 Details by Class &amp; Accounts'!R33+'O5 Details by Class &amp; Accounts'!AM33+'O5 Details by Class &amp; Accounts'!BH33+'O5 Details by Class &amp; Accounts'!CC33</f>
        <v>0</v>
      </c>
      <c r="O33" s="600">
        <f>'O5 Details by Class &amp; Accounts'!S33+'O5 Details by Class &amp; Accounts'!AN33+'O5 Details by Class &amp; Accounts'!BI33+'O5 Details by Class &amp; Accounts'!CD33</f>
        <v>0</v>
      </c>
      <c r="P33" s="600">
        <f>'O5 Details by Class &amp; Accounts'!T33+'O5 Details by Class &amp; Accounts'!AO33+'O5 Details by Class &amp; Accounts'!BJ33+'O5 Details by Class &amp; Accounts'!CE33</f>
        <v>0</v>
      </c>
      <c r="Q33" s="600">
        <f>'O5 Details by Class &amp; Accounts'!U33+'O5 Details by Class &amp; Accounts'!AP33+'O5 Details by Class &amp; Accounts'!BK33+'O5 Details by Class &amp; Accounts'!CF33</f>
        <v>0</v>
      </c>
      <c r="R33" s="600">
        <f>'O5 Details by Class &amp; Accounts'!V33+'O5 Details by Class &amp; Accounts'!AQ33+'O5 Details by Class &amp; Accounts'!BL33+'O5 Details by Class &amp; Accounts'!CG33</f>
        <v>0</v>
      </c>
      <c r="S33" s="600">
        <f>'O5 Details by Class &amp; Accounts'!W33+'O5 Details by Class &amp; Accounts'!AR33+'O5 Details by Class &amp; Accounts'!BM33+'O5 Details by Class &amp; Accounts'!CH33</f>
        <v>0</v>
      </c>
      <c r="T33" s="600">
        <f>'O5 Details by Class &amp; Accounts'!X33+'O5 Details by Class &amp; Accounts'!AS33+'O5 Details by Class &amp; Accounts'!BN33+'O5 Details by Class &amp; Accounts'!CI33</f>
        <v>0</v>
      </c>
      <c r="U33" s="600">
        <f>'O5 Details by Class &amp; Accounts'!Y33+'O5 Details by Class &amp; Accounts'!AT33+'O5 Details by Class &amp; Accounts'!BO33+'O5 Details by Class &amp; Accounts'!CJ33</f>
        <v>0</v>
      </c>
      <c r="V33" s="600">
        <f>'O5 Details by Class &amp; Accounts'!Z33+'O5 Details by Class &amp; Accounts'!AU33+'O5 Details by Class &amp; Accounts'!BP33+'O5 Details by Class &amp; Accounts'!CK33</f>
        <v>0</v>
      </c>
      <c r="W33" s="600">
        <f>'O5 Details by Class &amp; Accounts'!AA33+'O5 Details by Class &amp; Accounts'!AV33+'O5 Details by Class &amp; Accounts'!BQ33+'O5 Details by Class &amp; Accounts'!CL33</f>
        <v>0</v>
      </c>
      <c r="X33" s="1041">
        <f>'O5 Details by Class &amp; Accounts'!AB33+'O5 Details by Class &amp; Accounts'!AW33+'O5 Details by Class &amp; Accounts'!BR33+'O5 Details by Class &amp; Accounts'!CM33</f>
        <v>0</v>
      </c>
      <c r="Y33" s="1931" t="str">
        <f t="shared" si="0"/>
        <v>1815</v>
      </c>
      <c r="Z33" s="1926" t="s">
        <v>743</v>
      </c>
    </row>
    <row r="34" spans="1:26" ht="12.75" x14ac:dyDescent="0.2">
      <c r="A34" s="1780" t="s">
        <v>265</v>
      </c>
      <c r="B34" s="1012" t="s">
        <v>87</v>
      </c>
      <c r="C34" s="1027" t="str">
        <f>IF(ISBLANK('E4 TB Allocation Details'!D34), "",('E4 TB Allocation Details'!D34))</f>
        <v>dp</v>
      </c>
      <c r="D34" s="1028">
        <f t="shared" si="1"/>
        <v>0</v>
      </c>
      <c r="E34" s="600">
        <f>'O5 Details by Class &amp; Accounts'!I34+'O5 Details by Class &amp; Accounts'!AD34+'O5 Details by Class &amp; Accounts'!AY34+'O5 Details by Class &amp; Accounts'!BT34</f>
        <v>0</v>
      </c>
      <c r="F34" s="600">
        <f>'O5 Details by Class &amp; Accounts'!J34+'O5 Details by Class &amp; Accounts'!AE34+'O5 Details by Class &amp; Accounts'!AZ34+'O5 Details by Class &amp; Accounts'!BU34</f>
        <v>0</v>
      </c>
      <c r="G34" s="600">
        <f>'O5 Details by Class &amp; Accounts'!K34+'O5 Details by Class &amp; Accounts'!AF34+'O5 Details by Class &amp; Accounts'!BA34+'O5 Details by Class &amp; Accounts'!BV34</f>
        <v>0</v>
      </c>
      <c r="H34" s="600">
        <f>'O5 Details by Class &amp; Accounts'!L34+'O5 Details by Class &amp; Accounts'!AG34+'O5 Details by Class &amp; Accounts'!BB34+'O5 Details by Class &amp; Accounts'!BW34</f>
        <v>0</v>
      </c>
      <c r="I34" s="600">
        <f>'O5 Details by Class &amp; Accounts'!M34+'O5 Details by Class &amp; Accounts'!AH34+'O5 Details by Class &amp; Accounts'!BC34+'O5 Details by Class &amp; Accounts'!BX34</f>
        <v>0</v>
      </c>
      <c r="J34" s="600">
        <f>'O5 Details by Class &amp; Accounts'!N34+'O5 Details by Class &amp; Accounts'!AI34+'O5 Details by Class &amp; Accounts'!BD34+'O5 Details by Class &amp; Accounts'!BY34</f>
        <v>0</v>
      </c>
      <c r="K34" s="600">
        <f>'O5 Details by Class &amp; Accounts'!O34+'O5 Details by Class &amp; Accounts'!AJ34+'O5 Details by Class &amp; Accounts'!BE34+'O5 Details by Class &amp; Accounts'!BZ34</f>
        <v>0</v>
      </c>
      <c r="L34" s="600">
        <f>'O5 Details by Class &amp; Accounts'!P34+'O5 Details by Class &amp; Accounts'!AK34+'O5 Details by Class &amp; Accounts'!BF34+'O5 Details by Class &amp; Accounts'!CA34</f>
        <v>0</v>
      </c>
      <c r="M34" s="600">
        <f>'O5 Details by Class &amp; Accounts'!Q34+'O5 Details by Class &amp; Accounts'!AL34+'O5 Details by Class &amp; Accounts'!BG34+'O5 Details by Class &amp; Accounts'!CB34</f>
        <v>0</v>
      </c>
      <c r="N34" s="600">
        <f>'O5 Details by Class &amp; Accounts'!R34+'O5 Details by Class &amp; Accounts'!AM34+'O5 Details by Class &amp; Accounts'!BH34+'O5 Details by Class &amp; Accounts'!CC34</f>
        <v>0</v>
      </c>
      <c r="O34" s="600">
        <f>'O5 Details by Class &amp; Accounts'!S34+'O5 Details by Class &amp; Accounts'!AN34+'O5 Details by Class &amp; Accounts'!BI34+'O5 Details by Class &amp; Accounts'!CD34</f>
        <v>0</v>
      </c>
      <c r="P34" s="600">
        <f>'O5 Details by Class &amp; Accounts'!T34+'O5 Details by Class &amp; Accounts'!AO34+'O5 Details by Class &amp; Accounts'!BJ34+'O5 Details by Class &amp; Accounts'!CE34</f>
        <v>0</v>
      </c>
      <c r="Q34" s="600">
        <f>'O5 Details by Class &amp; Accounts'!U34+'O5 Details by Class &amp; Accounts'!AP34+'O5 Details by Class &amp; Accounts'!BK34+'O5 Details by Class &amp; Accounts'!CF34</f>
        <v>0</v>
      </c>
      <c r="R34" s="600">
        <f>'O5 Details by Class &amp; Accounts'!V34+'O5 Details by Class &amp; Accounts'!AQ34+'O5 Details by Class &amp; Accounts'!BL34+'O5 Details by Class &amp; Accounts'!CG34</f>
        <v>0</v>
      </c>
      <c r="S34" s="600">
        <f>'O5 Details by Class &amp; Accounts'!W34+'O5 Details by Class &amp; Accounts'!AR34+'O5 Details by Class &amp; Accounts'!BM34+'O5 Details by Class &amp; Accounts'!CH34</f>
        <v>0</v>
      </c>
      <c r="T34" s="600">
        <f>'O5 Details by Class &amp; Accounts'!X34+'O5 Details by Class &amp; Accounts'!AS34+'O5 Details by Class &amp; Accounts'!BN34+'O5 Details by Class &amp; Accounts'!CI34</f>
        <v>0</v>
      </c>
      <c r="U34" s="600">
        <f>'O5 Details by Class &amp; Accounts'!Y34+'O5 Details by Class &amp; Accounts'!AT34+'O5 Details by Class &amp; Accounts'!BO34+'O5 Details by Class &amp; Accounts'!CJ34</f>
        <v>0</v>
      </c>
      <c r="V34" s="600">
        <f>'O5 Details by Class &amp; Accounts'!Z34+'O5 Details by Class &amp; Accounts'!AU34+'O5 Details by Class &amp; Accounts'!BP34+'O5 Details by Class &amp; Accounts'!CK34</f>
        <v>0</v>
      </c>
      <c r="W34" s="600">
        <f>'O5 Details by Class &amp; Accounts'!AA34+'O5 Details by Class &amp; Accounts'!AV34+'O5 Details by Class &amp; Accounts'!BQ34+'O5 Details by Class &amp; Accounts'!CL34</f>
        <v>0</v>
      </c>
      <c r="X34" s="1041">
        <f>'O5 Details by Class &amp; Accounts'!AB34+'O5 Details by Class &amp; Accounts'!AW34+'O5 Details by Class &amp; Accounts'!BR34+'O5 Details by Class &amp; Accounts'!CM34</f>
        <v>0</v>
      </c>
      <c r="Y34" s="1931" t="str">
        <f t="shared" si="0"/>
        <v>1820</v>
      </c>
      <c r="Z34" s="1926" t="e">
        <v>#N/A</v>
      </c>
    </row>
    <row r="35" spans="1:26" ht="12.75" x14ac:dyDescent="0.2">
      <c r="A35" s="1780" t="s">
        <v>520</v>
      </c>
      <c r="B35" s="1012" t="s">
        <v>1363</v>
      </c>
      <c r="C35" s="1027" t="str">
        <f>IF(ISBLANK('E4 TB Allocation Details'!D35), "",('E4 TB Allocation Details'!D35))</f>
        <v>dp</v>
      </c>
      <c r="D35" s="1028">
        <f>SUM(E35:X35)</f>
        <v>0</v>
      </c>
      <c r="E35" s="600">
        <f>'O5 Details by Class &amp; Accounts'!I35+'O5 Details by Class &amp; Accounts'!AD35+'O5 Details by Class &amp; Accounts'!AY35+'O5 Details by Class &amp; Accounts'!BT35</f>
        <v>0</v>
      </c>
      <c r="F35" s="600">
        <f>'O5 Details by Class &amp; Accounts'!J35+'O5 Details by Class &amp; Accounts'!AE35+'O5 Details by Class &amp; Accounts'!AZ35+'O5 Details by Class &amp; Accounts'!BU35</f>
        <v>0</v>
      </c>
      <c r="G35" s="600">
        <f>'O5 Details by Class &amp; Accounts'!K35+'O5 Details by Class &amp; Accounts'!AF35+'O5 Details by Class &amp; Accounts'!BA35+'O5 Details by Class &amp; Accounts'!BV35</f>
        <v>0</v>
      </c>
      <c r="H35" s="600">
        <f>'O5 Details by Class &amp; Accounts'!L35+'O5 Details by Class &amp; Accounts'!AG35+'O5 Details by Class &amp; Accounts'!BB35+'O5 Details by Class &amp; Accounts'!BW35</f>
        <v>0</v>
      </c>
      <c r="I35" s="600">
        <f>'O5 Details by Class &amp; Accounts'!M35+'O5 Details by Class &amp; Accounts'!AH35+'O5 Details by Class &amp; Accounts'!BC35+'O5 Details by Class &amp; Accounts'!BX35</f>
        <v>0</v>
      </c>
      <c r="J35" s="600">
        <f>'O5 Details by Class &amp; Accounts'!N35+'O5 Details by Class &amp; Accounts'!AI35+'O5 Details by Class &amp; Accounts'!BD35+'O5 Details by Class &amp; Accounts'!BY35</f>
        <v>0</v>
      </c>
      <c r="K35" s="600">
        <f>'O5 Details by Class &amp; Accounts'!O35+'O5 Details by Class &amp; Accounts'!AJ35+'O5 Details by Class &amp; Accounts'!BE35+'O5 Details by Class &amp; Accounts'!BZ35</f>
        <v>0</v>
      </c>
      <c r="L35" s="600">
        <f>'O5 Details by Class &amp; Accounts'!P35+'O5 Details by Class &amp; Accounts'!AK35+'O5 Details by Class &amp; Accounts'!BF35+'O5 Details by Class &amp; Accounts'!CA35</f>
        <v>0</v>
      </c>
      <c r="M35" s="600">
        <f>'O5 Details by Class &amp; Accounts'!Q35+'O5 Details by Class &amp; Accounts'!AL35+'O5 Details by Class &amp; Accounts'!BG35+'O5 Details by Class &amp; Accounts'!CB35</f>
        <v>0</v>
      </c>
      <c r="N35" s="600">
        <f>'O5 Details by Class &amp; Accounts'!R35+'O5 Details by Class &amp; Accounts'!AM35+'O5 Details by Class &amp; Accounts'!BH35+'O5 Details by Class &amp; Accounts'!CC35</f>
        <v>0</v>
      </c>
      <c r="O35" s="600">
        <f>'O5 Details by Class &amp; Accounts'!S35+'O5 Details by Class &amp; Accounts'!AN35+'O5 Details by Class &amp; Accounts'!BI35+'O5 Details by Class &amp; Accounts'!CD35</f>
        <v>0</v>
      </c>
      <c r="P35" s="600">
        <f>'O5 Details by Class &amp; Accounts'!T35+'O5 Details by Class &amp; Accounts'!AO35+'O5 Details by Class &amp; Accounts'!BJ35+'O5 Details by Class &amp; Accounts'!CE35</f>
        <v>0</v>
      </c>
      <c r="Q35" s="600">
        <f>'O5 Details by Class &amp; Accounts'!U35+'O5 Details by Class &amp; Accounts'!AP35+'O5 Details by Class &amp; Accounts'!BK35+'O5 Details by Class &amp; Accounts'!CF35</f>
        <v>0</v>
      </c>
      <c r="R35" s="600">
        <f>'O5 Details by Class &amp; Accounts'!V35+'O5 Details by Class &amp; Accounts'!AQ35+'O5 Details by Class &amp; Accounts'!BL35+'O5 Details by Class &amp; Accounts'!CG35</f>
        <v>0</v>
      </c>
      <c r="S35" s="600">
        <f>'O5 Details by Class &amp; Accounts'!W35+'O5 Details by Class &amp; Accounts'!AR35+'O5 Details by Class &amp; Accounts'!BM35+'O5 Details by Class &amp; Accounts'!CH35</f>
        <v>0</v>
      </c>
      <c r="T35" s="600">
        <f>'O5 Details by Class &amp; Accounts'!X35+'O5 Details by Class &amp; Accounts'!AS35+'O5 Details by Class &amp; Accounts'!BN35+'O5 Details by Class &amp; Accounts'!CI35</f>
        <v>0</v>
      </c>
      <c r="U35" s="600">
        <f>'O5 Details by Class &amp; Accounts'!Y35+'O5 Details by Class &amp; Accounts'!AT35+'O5 Details by Class &amp; Accounts'!BO35+'O5 Details by Class &amp; Accounts'!CJ35</f>
        <v>0</v>
      </c>
      <c r="V35" s="600">
        <f>'O5 Details by Class &amp; Accounts'!Z35+'O5 Details by Class &amp; Accounts'!AU35+'O5 Details by Class &amp; Accounts'!BP35+'O5 Details by Class &amp; Accounts'!CK35</f>
        <v>0</v>
      </c>
      <c r="W35" s="600">
        <f>'O5 Details by Class &amp; Accounts'!AA35+'O5 Details by Class &amp; Accounts'!AV35+'O5 Details by Class &amp; Accounts'!BQ35+'O5 Details by Class &amp; Accounts'!CL35</f>
        <v>0</v>
      </c>
      <c r="X35" s="1041">
        <f>'O5 Details by Class &amp; Accounts'!AB35+'O5 Details by Class &amp; Accounts'!AW35+'O5 Details by Class &amp; Accounts'!BR35+'O5 Details by Class &amp; Accounts'!CM35</f>
        <v>0</v>
      </c>
      <c r="Y35" s="1931" t="str">
        <f t="shared" si="0"/>
        <v>1820-1</v>
      </c>
      <c r="Z35" s="1926" t="s">
        <v>744</v>
      </c>
    </row>
    <row r="36" spans="1:26" ht="25.5" x14ac:dyDescent="0.2">
      <c r="A36" s="1780" t="s">
        <v>521</v>
      </c>
      <c r="B36" s="1012" t="s">
        <v>1365</v>
      </c>
      <c r="C36" s="1027" t="str">
        <f>IF(ISBLANK('E4 TB Allocation Details'!D36), "",('E4 TB Allocation Details'!D36))</f>
        <v>dp</v>
      </c>
      <c r="D36" s="1028">
        <f>SUM(E36:X36)</f>
        <v>3719.5434500000006</v>
      </c>
      <c r="E36" s="600">
        <f>'O5 Details by Class &amp; Accounts'!I36+'O5 Details by Class &amp; Accounts'!AD36+'O5 Details by Class &amp; Accounts'!AY36+'O5 Details by Class &amp; Accounts'!BT36</f>
        <v>1080.5271130807744</v>
      </c>
      <c r="F36" s="600">
        <f>'O5 Details by Class &amp; Accounts'!J36+'O5 Details by Class &amp; Accounts'!AE36+'O5 Details by Class &amp; Accounts'!AZ36+'O5 Details by Class &amp; Accounts'!BU36</f>
        <v>372.79513353206124</v>
      </c>
      <c r="G36" s="600">
        <f>'O5 Details by Class &amp; Accounts'!K36+'O5 Details by Class &amp; Accounts'!AF36+'O5 Details by Class &amp; Accounts'!BA36+'O5 Details by Class &amp; Accounts'!BV36</f>
        <v>880.29674862077047</v>
      </c>
      <c r="H36" s="600">
        <f>'O5 Details by Class &amp; Accounts'!L36+'O5 Details by Class &amp; Accounts'!AG36+'O5 Details by Class &amp; Accounts'!BB36+'O5 Details by Class &amp; Accounts'!BW36</f>
        <v>0</v>
      </c>
      <c r="I36" s="600">
        <f>'O5 Details by Class &amp; Accounts'!M36+'O5 Details by Class &amp; Accounts'!AH36+'O5 Details by Class &amp; Accounts'!BC36+'O5 Details by Class &amp; Accounts'!BX36</f>
        <v>562.85932234382744</v>
      </c>
      <c r="J36" s="600">
        <f>'O5 Details by Class &amp; Accounts'!N36+'O5 Details by Class &amp; Accounts'!AI36+'O5 Details by Class &amp; Accounts'!BD36+'O5 Details by Class &amp; Accounts'!BY36</f>
        <v>818.23926967087289</v>
      </c>
      <c r="K36" s="600">
        <f>'O5 Details by Class &amp; Accounts'!O36+'O5 Details by Class &amp; Accounts'!AJ36+'O5 Details by Class &amp; Accounts'!BE36+'O5 Details by Class &amp; Accounts'!BZ36</f>
        <v>0</v>
      </c>
      <c r="L36" s="600">
        <f>'O5 Details by Class &amp; Accounts'!P36+'O5 Details by Class &amp; Accounts'!AK36+'O5 Details by Class &amp; Accounts'!BF36+'O5 Details by Class &amp; Accounts'!CA36</f>
        <v>0.42145483903193653</v>
      </c>
      <c r="M36" s="600">
        <f>'O5 Details by Class &amp; Accounts'!Q36+'O5 Details by Class &amp; Accounts'!AL36+'O5 Details by Class &amp; Accounts'!BG36+'O5 Details by Class &amp; Accounts'!CB36</f>
        <v>4.4044079126620925</v>
      </c>
      <c r="N36" s="600">
        <f>'O5 Details by Class &amp; Accounts'!R36+'O5 Details by Class &amp; Accounts'!AM36+'O5 Details by Class &amp; Accounts'!BH36+'O5 Details by Class &amp; Accounts'!CC36</f>
        <v>0</v>
      </c>
      <c r="O36" s="600">
        <f>'O5 Details by Class &amp; Accounts'!S36+'O5 Details by Class &amp; Accounts'!AN36+'O5 Details by Class &amp; Accounts'!BI36+'O5 Details by Class &amp; Accounts'!CD36</f>
        <v>0</v>
      </c>
      <c r="P36" s="600">
        <f>'O5 Details by Class &amp; Accounts'!T36+'O5 Details by Class &amp; Accounts'!AO36+'O5 Details by Class &amp; Accounts'!BJ36+'O5 Details by Class &amp; Accounts'!CE36</f>
        <v>0</v>
      </c>
      <c r="Q36" s="600">
        <f>'O5 Details by Class &amp; Accounts'!U36+'O5 Details by Class &amp; Accounts'!AP36+'O5 Details by Class &amp; Accounts'!BK36+'O5 Details by Class &amp; Accounts'!CF36</f>
        <v>0</v>
      </c>
      <c r="R36" s="600">
        <f>'O5 Details by Class &amp; Accounts'!V36+'O5 Details by Class &amp; Accounts'!AQ36+'O5 Details by Class &amp; Accounts'!BL36+'O5 Details by Class &amp; Accounts'!CG36</f>
        <v>0</v>
      </c>
      <c r="S36" s="600">
        <f>'O5 Details by Class &amp; Accounts'!W36+'O5 Details by Class &amp; Accounts'!AR36+'O5 Details by Class &amp; Accounts'!BM36+'O5 Details by Class &amp; Accounts'!CH36</f>
        <v>0</v>
      </c>
      <c r="T36" s="600">
        <f>'O5 Details by Class &amp; Accounts'!X36+'O5 Details by Class &amp; Accounts'!AS36+'O5 Details by Class &amp; Accounts'!BN36+'O5 Details by Class &amp; Accounts'!CI36</f>
        <v>0</v>
      </c>
      <c r="U36" s="600">
        <f>'O5 Details by Class &amp; Accounts'!Y36+'O5 Details by Class &amp; Accounts'!AT36+'O5 Details by Class &amp; Accounts'!BO36+'O5 Details by Class &amp; Accounts'!CJ36</f>
        <v>0</v>
      </c>
      <c r="V36" s="600">
        <f>'O5 Details by Class &amp; Accounts'!Z36+'O5 Details by Class &amp; Accounts'!AU36+'O5 Details by Class &amp; Accounts'!BP36+'O5 Details by Class &amp; Accounts'!CK36</f>
        <v>0</v>
      </c>
      <c r="W36" s="600">
        <f>'O5 Details by Class &amp; Accounts'!AA36+'O5 Details by Class &amp; Accounts'!AV36+'O5 Details by Class &amp; Accounts'!BQ36+'O5 Details by Class &amp; Accounts'!CL36</f>
        <v>0</v>
      </c>
      <c r="X36" s="1041">
        <f>'O5 Details by Class &amp; Accounts'!AB36+'O5 Details by Class &amp; Accounts'!AW36+'O5 Details by Class &amp; Accounts'!BR36+'O5 Details by Class &amp; Accounts'!CM36</f>
        <v>0</v>
      </c>
      <c r="Y36" s="1931" t="str">
        <f t="shared" si="0"/>
        <v>1820-2</v>
      </c>
      <c r="Z36" s="1926" t="s">
        <v>745</v>
      </c>
    </row>
    <row r="37" spans="1:26" ht="25.5" x14ac:dyDescent="0.2">
      <c r="A37" s="1780" t="s">
        <v>1355</v>
      </c>
      <c r="B37" s="1012" t="s">
        <v>1356</v>
      </c>
      <c r="C37" s="1027" t="str">
        <f>IF(ISBLANK('E4 TB Allocation Details'!D37), "",('E4 TB Allocation Details'!D37))</f>
        <v>dp</v>
      </c>
      <c r="D37" s="1028">
        <f>SUM(E37:X37)</f>
        <v>3715823.9065499995</v>
      </c>
      <c r="E37" s="600">
        <f>'O5 Details by Class &amp; Accounts'!I37+'O5 Details by Class &amp; Accounts'!AD37+'O5 Details by Class &amp; Accounts'!AY37+'O5 Details by Class &amp; Accounts'!BT37</f>
        <v>958593.43084652594</v>
      </c>
      <c r="F37" s="600">
        <f>'O5 Details by Class &amp; Accounts'!J37+'O5 Details by Class &amp; Accounts'!AE37+'O5 Details by Class &amp; Accounts'!AZ37+'O5 Details by Class &amp; Accounts'!BU37</f>
        <v>365288.9048320711</v>
      </c>
      <c r="G37" s="600">
        <f>'O5 Details by Class &amp; Accounts'!K37+'O5 Details by Class &amp; Accounts'!AF37+'O5 Details by Class &amp; Accounts'!BA37+'O5 Details by Class &amp; Accounts'!BV37</f>
        <v>831944.20103323762</v>
      </c>
      <c r="H37" s="600">
        <f>'O5 Details by Class &amp; Accounts'!L37+'O5 Details by Class &amp; Accounts'!AG37+'O5 Details by Class &amp; Accounts'!BB37+'O5 Details by Class &amp; Accounts'!BW37</f>
        <v>0</v>
      </c>
      <c r="I37" s="600">
        <f>'O5 Details by Class &amp; Accounts'!M37+'O5 Details by Class &amp; Accounts'!AH37+'O5 Details by Class &amp; Accounts'!BC37+'O5 Details by Class &amp; Accounts'!BX37</f>
        <v>587485.56853849301</v>
      </c>
      <c r="J37" s="600">
        <f>'O5 Details by Class &amp; Accounts'!N37+'O5 Details by Class &amp; Accounts'!AI37+'O5 Details by Class &amp; Accounts'!BD37+'O5 Details by Class &amp; Accounts'!BY37</f>
        <v>928055.49345453863</v>
      </c>
      <c r="K37" s="600">
        <f>'O5 Details by Class &amp; Accounts'!O37+'O5 Details by Class &amp; Accounts'!AJ37+'O5 Details by Class &amp; Accounts'!BE37+'O5 Details by Class &amp; Accounts'!BZ37</f>
        <v>33709.149076980466</v>
      </c>
      <c r="L37" s="600">
        <f>'O5 Details by Class &amp; Accounts'!P37+'O5 Details by Class &amp; Accounts'!AK37+'O5 Details by Class &amp; Accounts'!BF37+'O5 Details by Class &amp; Accounts'!CA37</f>
        <v>2353.2027327904943</v>
      </c>
      <c r="M37" s="600">
        <f>'O5 Details by Class &amp; Accounts'!Q37+'O5 Details by Class &amp; Accounts'!AL37+'O5 Details by Class &amp; Accounts'!BG37+'O5 Details by Class &amp; Accounts'!CB37</f>
        <v>8393.9560353627603</v>
      </c>
      <c r="N37" s="600">
        <f>'O5 Details by Class &amp; Accounts'!R37+'O5 Details by Class &amp; Accounts'!AM37+'O5 Details by Class &amp; Accounts'!BH37+'O5 Details by Class &amp; Accounts'!CC37</f>
        <v>0</v>
      </c>
      <c r="O37" s="600">
        <f>'O5 Details by Class &amp; Accounts'!S37+'O5 Details by Class &amp; Accounts'!AN37+'O5 Details by Class &amp; Accounts'!BI37+'O5 Details by Class &amp; Accounts'!CD37</f>
        <v>0</v>
      </c>
      <c r="P37" s="600">
        <f>'O5 Details by Class &amp; Accounts'!T37+'O5 Details by Class &amp; Accounts'!AO37+'O5 Details by Class &amp; Accounts'!BJ37+'O5 Details by Class &amp; Accounts'!CE37</f>
        <v>0</v>
      </c>
      <c r="Q37" s="600">
        <f>'O5 Details by Class &amp; Accounts'!U37+'O5 Details by Class &amp; Accounts'!AP37+'O5 Details by Class &amp; Accounts'!BK37+'O5 Details by Class &amp; Accounts'!CF37</f>
        <v>0</v>
      </c>
      <c r="R37" s="600">
        <f>'O5 Details by Class &amp; Accounts'!V37+'O5 Details by Class &amp; Accounts'!AQ37+'O5 Details by Class &amp; Accounts'!BL37+'O5 Details by Class &amp; Accounts'!CG37</f>
        <v>0</v>
      </c>
      <c r="S37" s="600">
        <f>'O5 Details by Class &amp; Accounts'!W37+'O5 Details by Class &amp; Accounts'!AR37+'O5 Details by Class &amp; Accounts'!BM37+'O5 Details by Class &amp; Accounts'!CH37</f>
        <v>0</v>
      </c>
      <c r="T37" s="600">
        <f>'O5 Details by Class &amp; Accounts'!X37+'O5 Details by Class &amp; Accounts'!AS37+'O5 Details by Class &amp; Accounts'!BN37+'O5 Details by Class &amp; Accounts'!CI37</f>
        <v>0</v>
      </c>
      <c r="U37" s="600">
        <f>'O5 Details by Class &amp; Accounts'!Y37+'O5 Details by Class &amp; Accounts'!AT37+'O5 Details by Class &amp; Accounts'!BO37+'O5 Details by Class &amp; Accounts'!CJ37</f>
        <v>0</v>
      </c>
      <c r="V37" s="600">
        <f>'O5 Details by Class &amp; Accounts'!Z37+'O5 Details by Class &amp; Accounts'!AU37+'O5 Details by Class &amp; Accounts'!BP37+'O5 Details by Class &amp; Accounts'!CK37</f>
        <v>0</v>
      </c>
      <c r="W37" s="600">
        <f>'O5 Details by Class &amp; Accounts'!AA37+'O5 Details by Class &amp; Accounts'!AV37+'O5 Details by Class &amp; Accounts'!BQ37+'O5 Details by Class &amp; Accounts'!CL37</f>
        <v>0</v>
      </c>
      <c r="X37" s="1041">
        <f>'O5 Details by Class &amp; Accounts'!AB37+'O5 Details by Class &amp; Accounts'!AW37+'O5 Details by Class &amp; Accounts'!BR37+'O5 Details by Class &amp; Accounts'!CM37</f>
        <v>0</v>
      </c>
      <c r="Y37" s="1931" t="str">
        <f t="shared" si="0"/>
        <v>1820-3</v>
      </c>
      <c r="Z37" s="1926" t="s">
        <v>819</v>
      </c>
    </row>
    <row r="38" spans="1:26" ht="12.95" customHeight="1" x14ac:dyDescent="0.2">
      <c r="A38" s="1780" t="s">
        <v>266</v>
      </c>
      <c r="B38" s="1012" t="s">
        <v>88</v>
      </c>
      <c r="C38" s="1027" t="str">
        <f>IF(ISBLANK('E4 TB Allocation Details'!D38), "",('E4 TB Allocation Details'!D38))</f>
        <v>dp</v>
      </c>
      <c r="D38" s="1028">
        <f t="shared" si="1"/>
        <v>0</v>
      </c>
      <c r="E38" s="600">
        <f>'O5 Details by Class &amp; Accounts'!I38+'O5 Details by Class &amp; Accounts'!AD38+'O5 Details by Class &amp; Accounts'!AY38+'O5 Details by Class &amp; Accounts'!BT38</f>
        <v>0</v>
      </c>
      <c r="F38" s="600">
        <f>'O5 Details by Class &amp; Accounts'!J38+'O5 Details by Class &amp; Accounts'!AE38+'O5 Details by Class &amp; Accounts'!AZ38+'O5 Details by Class &amp; Accounts'!BU38</f>
        <v>0</v>
      </c>
      <c r="G38" s="600">
        <f>'O5 Details by Class &amp; Accounts'!K38+'O5 Details by Class &amp; Accounts'!AF38+'O5 Details by Class &amp; Accounts'!BA38+'O5 Details by Class &amp; Accounts'!BV38</f>
        <v>0</v>
      </c>
      <c r="H38" s="600">
        <f>'O5 Details by Class &amp; Accounts'!L38+'O5 Details by Class &amp; Accounts'!AG38+'O5 Details by Class &amp; Accounts'!BB38+'O5 Details by Class &amp; Accounts'!BW38</f>
        <v>0</v>
      </c>
      <c r="I38" s="600">
        <f>'O5 Details by Class &amp; Accounts'!M38+'O5 Details by Class &amp; Accounts'!AH38+'O5 Details by Class &amp; Accounts'!BC38+'O5 Details by Class &amp; Accounts'!BX38</f>
        <v>0</v>
      </c>
      <c r="J38" s="600">
        <f>'O5 Details by Class &amp; Accounts'!N38+'O5 Details by Class &amp; Accounts'!AI38+'O5 Details by Class &amp; Accounts'!BD38+'O5 Details by Class &amp; Accounts'!BY38</f>
        <v>0</v>
      </c>
      <c r="K38" s="600">
        <f>'O5 Details by Class &amp; Accounts'!O38+'O5 Details by Class &amp; Accounts'!AJ38+'O5 Details by Class &amp; Accounts'!BE38+'O5 Details by Class &amp; Accounts'!BZ38</f>
        <v>0</v>
      </c>
      <c r="L38" s="600">
        <f>'O5 Details by Class &amp; Accounts'!P38+'O5 Details by Class &amp; Accounts'!AK38+'O5 Details by Class &amp; Accounts'!BF38+'O5 Details by Class &amp; Accounts'!CA38</f>
        <v>0</v>
      </c>
      <c r="M38" s="600">
        <f>'O5 Details by Class &amp; Accounts'!Q38+'O5 Details by Class &amp; Accounts'!AL38+'O5 Details by Class &amp; Accounts'!BG38+'O5 Details by Class &amp; Accounts'!CB38</f>
        <v>0</v>
      </c>
      <c r="N38" s="600">
        <f>'O5 Details by Class &amp; Accounts'!R38+'O5 Details by Class &amp; Accounts'!AM38+'O5 Details by Class &amp; Accounts'!BH38+'O5 Details by Class &amp; Accounts'!CC38</f>
        <v>0</v>
      </c>
      <c r="O38" s="600">
        <f>'O5 Details by Class &amp; Accounts'!S38+'O5 Details by Class &amp; Accounts'!AN38+'O5 Details by Class &amp; Accounts'!BI38+'O5 Details by Class &amp; Accounts'!CD38</f>
        <v>0</v>
      </c>
      <c r="P38" s="600">
        <f>'O5 Details by Class &amp; Accounts'!T38+'O5 Details by Class &amp; Accounts'!AO38+'O5 Details by Class &amp; Accounts'!BJ38+'O5 Details by Class &amp; Accounts'!CE38</f>
        <v>0</v>
      </c>
      <c r="Q38" s="600">
        <f>'O5 Details by Class &amp; Accounts'!U38+'O5 Details by Class &amp; Accounts'!AP38+'O5 Details by Class &amp; Accounts'!BK38+'O5 Details by Class &amp; Accounts'!CF38</f>
        <v>0</v>
      </c>
      <c r="R38" s="600">
        <f>'O5 Details by Class &amp; Accounts'!V38+'O5 Details by Class &amp; Accounts'!AQ38+'O5 Details by Class &amp; Accounts'!BL38+'O5 Details by Class &amp; Accounts'!CG38</f>
        <v>0</v>
      </c>
      <c r="S38" s="600">
        <f>'O5 Details by Class &amp; Accounts'!W38+'O5 Details by Class &amp; Accounts'!AR38+'O5 Details by Class &amp; Accounts'!BM38+'O5 Details by Class &amp; Accounts'!CH38</f>
        <v>0</v>
      </c>
      <c r="T38" s="600">
        <f>'O5 Details by Class &amp; Accounts'!X38+'O5 Details by Class &amp; Accounts'!AS38+'O5 Details by Class &amp; Accounts'!BN38+'O5 Details by Class &amp; Accounts'!CI38</f>
        <v>0</v>
      </c>
      <c r="U38" s="600">
        <f>'O5 Details by Class &amp; Accounts'!Y38+'O5 Details by Class &amp; Accounts'!AT38+'O5 Details by Class &amp; Accounts'!BO38+'O5 Details by Class &amp; Accounts'!CJ38</f>
        <v>0</v>
      </c>
      <c r="V38" s="600">
        <f>'O5 Details by Class &amp; Accounts'!Z38+'O5 Details by Class &amp; Accounts'!AU38+'O5 Details by Class &amp; Accounts'!BP38+'O5 Details by Class &amp; Accounts'!CK38</f>
        <v>0</v>
      </c>
      <c r="W38" s="600">
        <f>'O5 Details by Class &amp; Accounts'!AA38+'O5 Details by Class &amp; Accounts'!AV38+'O5 Details by Class &amp; Accounts'!BQ38+'O5 Details by Class &amp; Accounts'!CL38</f>
        <v>0</v>
      </c>
      <c r="X38" s="1041">
        <f>'O5 Details by Class &amp; Accounts'!AB38+'O5 Details by Class &amp; Accounts'!AW38+'O5 Details by Class &amp; Accounts'!BR38+'O5 Details by Class &amp; Accounts'!CM38</f>
        <v>0</v>
      </c>
      <c r="Y38" s="1931" t="str">
        <f t="shared" si="0"/>
        <v>1825</v>
      </c>
      <c r="Z38" s="1926" t="e">
        <v>#N/A</v>
      </c>
    </row>
    <row r="39" spans="1:26" ht="12.95" customHeight="1" x14ac:dyDescent="0.2">
      <c r="A39" s="1780" t="s">
        <v>869</v>
      </c>
      <c r="B39" s="1012" t="s">
        <v>369</v>
      </c>
      <c r="C39" s="1027" t="str">
        <f>IF(ISBLANK('E4 TB Allocation Details'!D39), "",('E4 TB Allocation Details'!D39))</f>
        <v>dp</v>
      </c>
      <c r="D39" s="1028">
        <f t="shared" si="1"/>
        <v>0</v>
      </c>
      <c r="E39" s="600">
        <f>'O5 Details by Class &amp; Accounts'!I39+'O5 Details by Class &amp; Accounts'!AD39+'O5 Details by Class &amp; Accounts'!AY39+'O5 Details by Class &amp; Accounts'!BT39</f>
        <v>0</v>
      </c>
      <c r="F39" s="600">
        <f>'O5 Details by Class &amp; Accounts'!J39+'O5 Details by Class &amp; Accounts'!AE39+'O5 Details by Class &amp; Accounts'!AZ39+'O5 Details by Class &amp; Accounts'!BU39</f>
        <v>0</v>
      </c>
      <c r="G39" s="600">
        <f>'O5 Details by Class &amp; Accounts'!K39+'O5 Details by Class &amp; Accounts'!AF39+'O5 Details by Class &amp; Accounts'!BA39+'O5 Details by Class &amp; Accounts'!BV39</f>
        <v>0</v>
      </c>
      <c r="H39" s="600">
        <f>'O5 Details by Class &amp; Accounts'!L39+'O5 Details by Class &amp; Accounts'!AG39+'O5 Details by Class &amp; Accounts'!BB39+'O5 Details by Class &amp; Accounts'!BW39</f>
        <v>0</v>
      </c>
      <c r="I39" s="600">
        <f>'O5 Details by Class &amp; Accounts'!M39+'O5 Details by Class &amp; Accounts'!AH39+'O5 Details by Class &amp; Accounts'!BC39+'O5 Details by Class &amp; Accounts'!BX39</f>
        <v>0</v>
      </c>
      <c r="J39" s="600">
        <f>'O5 Details by Class &amp; Accounts'!N39+'O5 Details by Class &amp; Accounts'!AI39+'O5 Details by Class &amp; Accounts'!BD39+'O5 Details by Class &amp; Accounts'!BY39</f>
        <v>0</v>
      </c>
      <c r="K39" s="600">
        <f>'O5 Details by Class &amp; Accounts'!O39+'O5 Details by Class &amp; Accounts'!AJ39+'O5 Details by Class &amp; Accounts'!BE39+'O5 Details by Class &amp; Accounts'!BZ39</f>
        <v>0</v>
      </c>
      <c r="L39" s="600">
        <f>'O5 Details by Class &amp; Accounts'!P39+'O5 Details by Class &amp; Accounts'!AK39+'O5 Details by Class &amp; Accounts'!BF39+'O5 Details by Class &amp; Accounts'!CA39</f>
        <v>0</v>
      </c>
      <c r="M39" s="600">
        <f>'O5 Details by Class &amp; Accounts'!Q39+'O5 Details by Class &amp; Accounts'!AL39+'O5 Details by Class &amp; Accounts'!BG39+'O5 Details by Class &amp; Accounts'!CB39</f>
        <v>0</v>
      </c>
      <c r="N39" s="600">
        <f>'O5 Details by Class &amp; Accounts'!R39+'O5 Details by Class &amp; Accounts'!AM39+'O5 Details by Class &amp; Accounts'!BH39+'O5 Details by Class &amp; Accounts'!CC39</f>
        <v>0</v>
      </c>
      <c r="O39" s="600">
        <f>'O5 Details by Class &amp; Accounts'!S39+'O5 Details by Class &amp; Accounts'!AN39+'O5 Details by Class &amp; Accounts'!BI39+'O5 Details by Class &amp; Accounts'!CD39</f>
        <v>0</v>
      </c>
      <c r="P39" s="600">
        <f>'O5 Details by Class &amp; Accounts'!T39+'O5 Details by Class &amp; Accounts'!AO39+'O5 Details by Class &amp; Accounts'!BJ39+'O5 Details by Class &amp; Accounts'!CE39</f>
        <v>0</v>
      </c>
      <c r="Q39" s="600">
        <f>'O5 Details by Class &amp; Accounts'!U39+'O5 Details by Class &amp; Accounts'!AP39+'O5 Details by Class &amp; Accounts'!BK39+'O5 Details by Class &amp; Accounts'!CF39</f>
        <v>0</v>
      </c>
      <c r="R39" s="600">
        <f>'O5 Details by Class &amp; Accounts'!V39+'O5 Details by Class &amp; Accounts'!AQ39+'O5 Details by Class &amp; Accounts'!BL39+'O5 Details by Class &amp; Accounts'!CG39</f>
        <v>0</v>
      </c>
      <c r="S39" s="600">
        <f>'O5 Details by Class &amp; Accounts'!W39+'O5 Details by Class &amp; Accounts'!AR39+'O5 Details by Class &amp; Accounts'!BM39+'O5 Details by Class &amp; Accounts'!CH39</f>
        <v>0</v>
      </c>
      <c r="T39" s="600">
        <f>'O5 Details by Class &amp; Accounts'!X39+'O5 Details by Class &amp; Accounts'!AS39+'O5 Details by Class &amp; Accounts'!BN39+'O5 Details by Class &amp; Accounts'!CI39</f>
        <v>0</v>
      </c>
      <c r="U39" s="600">
        <f>'O5 Details by Class &amp; Accounts'!Y39+'O5 Details by Class &amp; Accounts'!AT39+'O5 Details by Class &amp; Accounts'!BO39+'O5 Details by Class &amp; Accounts'!CJ39</f>
        <v>0</v>
      </c>
      <c r="V39" s="600">
        <f>'O5 Details by Class &amp; Accounts'!Z39+'O5 Details by Class &amp; Accounts'!AU39+'O5 Details by Class &amp; Accounts'!BP39+'O5 Details by Class &amp; Accounts'!CK39</f>
        <v>0</v>
      </c>
      <c r="W39" s="600">
        <f>'O5 Details by Class &amp; Accounts'!AA39+'O5 Details by Class &amp; Accounts'!AV39+'O5 Details by Class &amp; Accounts'!BQ39+'O5 Details by Class &amp; Accounts'!CL39</f>
        <v>0</v>
      </c>
      <c r="X39" s="1041">
        <f>'O5 Details by Class &amp; Accounts'!AB39+'O5 Details by Class &amp; Accounts'!AW39+'O5 Details by Class &amp; Accounts'!BR39+'O5 Details by Class &amp; Accounts'!CM39</f>
        <v>0</v>
      </c>
      <c r="Y39" s="1931" t="str">
        <f t="shared" si="0"/>
        <v>1825-1</v>
      </c>
      <c r="Z39" s="1926" t="s">
        <v>743</v>
      </c>
    </row>
    <row r="40" spans="1:26" ht="12.95" customHeight="1" x14ac:dyDescent="0.2">
      <c r="A40" s="1780" t="s">
        <v>870</v>
      </c>
      <c r="B40" s="1012" t="s">
        <v>370</v>
      </c>
      <c r="C40" s="1027" t="str">
        <f>IF(ISBLANK('E4 TB Allocation Details'!D40), "",('E4 TB Allocation Details'!D40))</f>
        <v>dp</v>
      </c>
      <c r="D40" s="1028">
        <f t="shared" si="1"/>
        <v>0</v>
      </c>
      <c r="E40" s="600">
        <f>'O5 Details by Class &amp; Accounts'!I40+'O5 Details by Class &amp; Accounts'!AD40+'O5 Details by Class &amp; Accounts'!AY40+'O5 Details by Class &amp; Accounts'!BT40</f>
        <v>0</v>
      </c>
      <c r="F40" s="600">
        <f>'O5 Details by Class &amp; Accounts'!J40+'O5 Details by Class &amp; Accounts'!AE40+'O5 Details by Class &amp; Accounts'!AZ40+'O5 Details by Class &amp; Accounts'!BU40</f>
        <v>0</v>
      </c>
      <c r="G40" s="600">
        <f>'O5 Details by Class &amp; Accounts'!K40+'O5 Details by Class &amp; Accounts'!AF40+'O5 Details by Class &amp; Accounts'!BA40+'O5 Details by Class &amp; Accounts'!BV40</f>
        <v>0</v>
      </c>
      <c r="H40" s="600">
        <f>'O5 Details by Class &amp; Accounts'!L40+'O5 Details by Class &amp; Accounts'!AG40+'O5 Details by Class &amp; Accounts'!BB40+'O5 Details by Class &amp; Accounts'!BW40</f>
        <v>0</v>
      </c>
      <c r="I40" s="600">
        <f>'O5 Details by Class &amp; Accounts'!M40+'O5 Details by Class &amp; Accounts'!AH40+'O5 Details by Class &amp; Accounts'!BC40+'O5 Details by Class &amp; Accounts'!BX40</f>
        <v>0</v>
      </c>
      <c r="J40" s="600">
        <f>'O5 Details by Class &amp; Accounts'!N40+'O5 Details by Class &amp; Accounts'!AI40+'O5 Details by Class &amp; Accounts'!BD40+'O5 Details by Class &amp; Accounts'!BY40</f>
        <v>0</v>
      </c>
      <c r="K40" s="600">
        <f>'O5 Details by Class &amp; Accounts'!O40+'O5 Details by Class &amp; Accounts'!AJ40+'O5 Details by Class &amp; Accounts'!BE40+'O5 Details by Class &amp; Accounts'!BZ40</f>
        <v>0</v>
      </c>
      <c r="L40" s="600">
        <f>'O5 Details by Class &amp; Accounts'!P40+'O5 Details by Class &amp; Accounts'!AK40+'O5 Details by Class &amp; Accounts'!BF40+'O5 Details by Class &amp; Accounts'!CA40</f>
        <v>0</v>
      </c>
      <c r="M40" s="600">
        <f>'O5 Details by Class &amp; Accounts'!Q40+'O5 Details by Class &amp; Accounts'!AL40+'O5 Details by Class &amp; Accounts'!BG40+'O5 Details by Class &amp; Accounts'!CB40</f>
        <v>0</v>
      </c>
      <c r="N40" s="600">
        <f>'O5 Details by Class &amp; Accounts'!R40+'O5 Details by Class &amp; Accounts'!AM40+'O5 Details by Class &amp; Accounts'!BH40+'O5 Details by Class &amp; Accounts'!CC40</f>
        <v>0</v>
      </c>
      <c r="O40" s="600">
        <f>'O5 Details by Class &amp; Accounts'!S40+'O5 Details by Class &amp; Accounts'!AN40+'O5 Details by Class &amp; Accounts'!BI40+'O5 Details by Class &amp; Accounts'!CD40</f>
        <v>0</v>
      </c>
      <c r="P40" s="600">
        <f>'O5 Details by Class &amp; Accounts'!T40+'O5 Details by Class &amp; Accounts'!AO40+'O5 Details by Class &amp; Accounts'!BJ40+'O5 Details by Class &amp; Accounts'!CE40</f>
        <v>0</v>
      </c>
      <c r="Q40" s="600">
        <f>'O5 Details by Class &amp; Accounts'!U40+'O5 Details by Class &amp; Accounts'!AP40+'O5 Details by Class &amp; Accounts'!BK40+'O5 Details by Class &amp; Accounts'!CF40</f>
        <v>0</v>
      </c>
      <c r="R40" s="600">
        <f>'O5 Details by Class &amp; Accounts'!V40+'O5 Details by Class &amp; Accounts'!AQ40+'O5 Details by Class &amp; Accounts'!BL40+'O5 Details by Class &amp; Accounts'!CG40</f>
        <v>0</v>
      </c>
      <c r="S40" s="600">
        <f>'O5 Details by Class &amp; Accounts'!W40+'O5 Details by Class &amp; Accounts'!AR40+'O5 Details by Class &amp; Accounts'!BM40+'O5 Details by Class &amp; Accounts'!CH40</f>
        <v>0</v>
      </c>
      <c r="T40" s="600">
        <f>'O5 Details by Class &amp; Accounts'!X40+'O5 Details by Class &amp; Accounts'!AS40+'O5 Details by Class &amp; Accounts'!BN40+'O5 Details by Class &amp; Accounts'!CI40</f>
        <v>0</v>
      </c>
      <c r="U40" s="600">
        <f>'O5 Details by Class &amp; Accounts'!Y40+'O5 Details by Class &amp; Accounts'!AT40+'O5 Details by Class &amp; Accounts'!BO40+'O5 Details by Class &amp; Accounts'!CJ40</f>
        <v>0</v>
      </c>
      <c r="V40" s="600">
        <f>'O5 Details by Class &amp; Accounts'!Z40+'O5 Details by Class &amp; Accounts'!AU40+'O5 Details by Class &amp; Accounts'!BP40+'O5 Details by Class &amp; Accounts'!CK40</f>
        <v>0</v>
      </c>
      <c r="W40" s="600">
        <f>'O5 Details by Class &amp; Accounts'!AA40+'O5 Details by Class &amp; Accounts'!AV40+'O5 Details by Class &amp; Accounts'!BQ40+'O5 Details by Class &amp; Accounts'!CL40</f>
        <v>0</v>
      </c>
      <c r="X40" s="1041">
        <f>'O5 Details by Class &amp; Accounts'!AB40+'O5 Details by Class &amp; Accounts'!AW40+'O5 Details by Class &amp; Accounts'!BR40+'O5 Details by Class &amp; Accounts'!CM40</f>
        <v>0</v>
      </c>
      <c r="Y40" s="1931" t="str">
        <f t="shared" si="0"/>
        <v>1825-2</v>
      </c>
      <c r="Z40" s="1926" t="s">
        <v>744</v>
      </c>
    </row>
    <row r="41" spans="1:26" ht="12.95" customHeight="1" x14ac:dyDescent="0.2">
      <c r="A41" s="1780" t="s">
        <v>267</v>
      </c>
      <c r="B41" s="1012" t="s">
        <v>89</v>
      </c>
      <c r="C41" s="1027" t="str">
        <f>IF(ISBLANK('E4 TB Allocation Details'!D41), "",('E4 TB Allocation Details'!D41))</f>
        <v>dp</v>
      </c>
      <c r="D41" s="1028">
        <f t="shared" si="1"/>
        <v>0</v>
      </c>
      <c r="E41" s="600">
        <f>'O5 Details by Class &amp; Accounts'!I41+'O5 Details by Class &amp; Accounts'!AD41+'O5 Details by Class &amp; Accounts'!AY41+'O5 Details by Class &amp; Accounts'!BT41</f>
        <v>0</v>
      </c>
      <c r="F41" s="600">
        <f>'O5 Details by Class &amp; Accounts'!J41+'O5 Details by Class &amp; Accounts'!AE41+'O5 Details by Class &amp; Accounts'!AZ41+'O5 Details by Class &amp; Accounts'!BU41</f>
        <v>0</v>
      </c>
      <c r="G41" s="600">
        <f>'O5 Details by Class &amp; Accounts'!K41+'O5 Details by Class &amp; Accounts'!AF41+'O5 Details by Class &amp; Accounts'!BA41+'O5 Details by Class &amp; Accounts'!BV41</f>
        <v>0</v>
      </c>
      <c r="H41" s="600">
        <f>'O5 Details by Class &amp; Accounts'!L41+'O5 Details by Class &amp; Accounts'!AG41+'O5 Details by Class &amp; Accounts'!BB41+'O5 Details by Class &amp; Accounts'!BW41</f>
        <v>0</v>
      </c>
      <c r="I41" s="600">
        <f>'O5 Details by Class &amp; Accounts'!M41+'O5 Details by Class &amp; Accounts'!AH41+'O5 Details by Class &amp; Accounts'!BC41+'O5 Details by Class &amp; Accounts'!BX41</f>
        <v>0</v>
      </c>
      <c r="J41" s="600">
        <f>'O5 Details by Class &amp; Accounts'!N41+'O5 Details by Class &amp; Accounts'!AI41+'O5 Details by Class &amp; Accounts'!BD41+'O5 Details by Class &amp; Accounts'!BY41</f>
        <v>0</v>
      </c>
      <c r="K41" s="600">
        <f>'O5 Details by Class &amp; Accounts'!O41+'O5 Details by Class &amp; Accounts'!AJ41+'O5 Details by Class &amp; Accounts'!BE41+'O5 Details by Class &amp; Accounts'!BZ41</f>
        <v>0</v>
      </c>
      <c r="L41" s="600">
        <f>'O5 Details by Class &amp; Accounts'!P41+'O5 Details by Class &amp; Accounts'!AK41+'O5 Details by Class &amp; Accounts'!BF41+'O5 Details by Class &amp; Accounts'!CA41</f>
        <v>0</v>
      </c>
      <c r="M41" s="600">
        <f>'O5 Details by Class &amp; Accounts'!Q41+'O5 Details by Class &amp; Accounts'!AL41+'O5 Details by Class &amp; Accounts'!BG41+'O5 Details by Class &amp; Accounts'!CB41</f>
        <v>0</v>
      </c>
      <c r="N41" s="600">
        <f>'O5 Details by Class &amp; Accounts'!R41+'O5 Details by Class &amp; Accounts'!AM41+'O5 Details by Class &amp; Accounts'!BH41+'O5 Details by Class &amp; Accounts'!CC41</f>
        <v>0</v>
      </c>
      <c r="O41" s="600">
        <f>'O5 Details by Class &amp; Accounts'!S41+'O5 Details by Class &amp; Accounts'!AN41+'O5 Details by Class &amp; Accounts'!BI41+'O5 Details by Class &amp; Accounts'!CD41</f>
        <v>0</v>
      </c>
      <c r="P41" s="600">
        <f>'O5 Details by Class &amp; Accounts'!T41+'O5 Details by Class &amp; Accounts'!AO41+'O5 Details by Class &amp; Accounts'!BJ41+'O5 Details by Class &amp; Accounts'!CE41</f>
        <v>0</v>
      </c>
      <c r="Q41" s="600">
        <f>'O5 Details by Class &amp; Accounts'!U41+'O5 Details by Class &amp; Accounts'!AP41+'O5 Details by Class &amp; Accounts'!BK41+'O5 Details by Class &amp; Accounts'!CF41</f>
        <v>0</v>
      </c>
      <c r="R41" s="600">
        <f>'O5 Details by Class &amp; Accounts'!V41+'O5 Details by Class &amp; Accounts'!AQ41+'O5 Details by Class &amp; Accounts'!BL41+'O5 Details by Class &amp; Accounts'!CG41</f>
        <v>0</v>
      </c>
      <c r="S41" s="600">
        <f>'O5 Details by Class &amp; Accounts'!W41+'O5 Details by Class &amp; Accounts'!AR41+'O5 Details by Class &amp; Accounts'!BM41+'O5 Details by Class &amp; Accounts'!CH41</f>
        <v>0</v>
      </c>
      <c r="T41" s="600">
        <f>'O5 Details by Class &amp; Accounts'!X41+'O5 Details by Class &amp; Accounts'!AS41+'O5 Details by Class &amp; Accounts'!BN41+'O5 Details by Class &amp; Accounts'!CI41</f>
        <v>0</v>
      </c>
      <c r="U41" s="600">
        <f>'O5 Details by Class &amp; Accounts'!Y41+'O5 Details by Class &amp; Accounts'!AT41+'O5 Details by Class &amp; Accounts'!BO41+'O5 Details by Class &amp; Accounts'!CJ41</f>
        <v>0</v>
      </c>
      <c r="V41" s="600">
        <f>'O5 Details by Class &amp; Accounts'!Z41+'O5 Details by Class &amp; Accounts'!AU41+'O5 Details by Class &amp; Accounts'!BP41+'O5 Details by Class &amp; Accounts'!CK41</f>
        <v>0</v>
      </c>
      <c r="W41" s="600">
        <f>'O5 Details by Class &amp; Accounts'!AA41+'O5 Details by Class &amp; Accounts'!AV41+'O5 Details by Class &amp; Accounts'!BQ41+'O5 Details by Class &amp; Accounts'!CL41</f>
        <v>0</v>
      </c>
      <c r="X41" s="1041">
        <f>'O5 Details by Class &amp; Accounts'!AB41+'O5 Details by Class &amp; Accounts'!AW41+'O5 Details by Class &amp; Accounts'!BR41+'O5 Details by Class &amp; Accounts'!CM41</f>
        <v>0</v>
      </c>
      <c r="Y41" s="1931" t="str">
        <f t="shared" si="0"/>
        <v>1830</v>
      </c>
      <c r="Z41" s="1926" t="e">
        <v>#N/A</v>
      </c>
    </row>
    <row r="42" spans="1:26" ht="12.75" x14ac:dyDescent="0.2">
      <c r="A42" s="1780" t="s">
        <v>871</v>
      </c>
      <c r="B42" s="1012" t="s">
        <v>371</v>
      </c>
      <c r="C42" s="1027" t="str">
        <f>IF(ISBLANK('E4 TB Allocation Details'!D42), "",('E4 TB Allocation Details'!D42))</f>
        <v>dp</v>
      </c>
      <c r="D42" s="1028">
        <f t="shared" si="1"/>
        <v>0</v>
      </c>
      <c r="E42" s="600">
        <f>'O5 Details by Class &amp; Accounts'!I42+'O5 Details by Class &amp; Accounts'!AD42+'O5 Details by Class &amp; Accounts'!AY42+'O5 Details by Class &amp; Accounts'!BT42</f>
        <v>0</v>
      </c>
      <c r="F42" s="600">
        <f>'O5 Details by Class &amp; Accounts'!J42+'O5 Details by Class &amp; Accounts'!AE42+'O5 Details by Class &amp; Accounts'!AZ42+'O5 Details by Class &amp; Accounts'!BU42</f>
        <v>0</v>
      </c>
      <c r="G42" s="600">
        <f>'O5 Details by Class &amp; Accounts'!K42+'O5 Details by Class &amp; Accounts'!AF42+'O5 Details by Class &amp; Accounts'!BA42+'O5 Details by Class &amp; Accounts'!BV42</f>
        <v>0</v>
      </c>
      <c r="H42" s="600">
        <f>'O5 Details by Class &amp; Accounts'!L42+'O5 Details by Class &amp; Accounts'!AG42+'O5 Details by Class &amp; Accounts'!BB42+'O5 Details by Class &amp; Accounts'!BW42</f>
        <v>0</v>
      </c>
      <c r="I42" s="600">
        <f>'O5 Details by Class &amp; Accounts'!M42+'O5 Details by Class &amp; Accounts'!AH42+'O5 Details by Class &amp; Accounts'!BC42+'O5 Details by Class &amp; Accounts'!BX42</f>
        <v>0</v>
      </c>
      <c r="J42" s="600">
        <f>'O5 Details by Class &amp; Accounts'!N42+'O5 Details by Class &amp; Accounts'!AI42+'O5 Details by Class &amp; Accounts'!BD42+'O5 Details by Class &amp; Accounts'!BY42</f>
        <v>0</v>
      </c>
      <c r="K42" s="600">
        <f>'O5 Details by Class &amp; Accounts'!O42+'O5 Details by Class &amp; Accounts'!AJ42+'O5 Details by Class &amp; Accounts'!BE42+'O5 Details by Class &amp; Accounts'!BZ42</f>
        <v>0</v>
      </c>
      <c r="L42" s="600">
        <f>'O5 Details by Class &amp; Accounts'!P42+'O5 Details by Class &amp; Accounts'!AK42+'O5 Details by Class &amp; Accounts'!BF42+'O5 Details by Class &amp; Accounts'!CA42</f>
        <v>0</v>
      </c>
      <c r="M42" s="600">
        <f>'O5 Details by Class &amp; Accounts'!Q42+'O5 Details by Class &amp; Accounts'!AL42+'O5 Details by Class &amp; Accounts'!BG42+'O5 Details by Class &amp; Accounts'!CB42</f>
        <v>0</v>
      </c>
      <c r="N42" s="600">
        <f>'O5 Details by Class &amp; Accounts'!R42+'O5 Details by Class &amp; Accounts'!AM42+'O5 Details by Class &amp; Accounts'!BH42+'O5 Details by Class &amp; Accounts'!CC42</f>
        <v>0</v>
      </c>
      <c r="O42" s="600">
        <f>'O5 Details by Class &amp; Accounts'!S42+'O5 Details by Class &amp; Accounts'!AN42+'O5 Details by Class &amp; Accounts'!BI42+'O5 Details by Class &amp; Accounts'!CD42</f>
        <v>0</v>
      </c>
      <c r="P42" s="600">
        <f>'O5 Details by Class &amp; Accounts'!T42+'O5 Details by Class &amp; Accounts'!AO42+'O5 Details by Class &amp; Accounts'!BJ42+'O5 Details by Class &amp; Accounts'!CE42</f>
        <v>0</v>
      </c>
      <c r="Q42" s="600">
        <f>'O5 Details by Class &amp; Accounts'!U42+'O5 Details by Class &amp; Accounts'!AP42+'O5 Details by Class &amp; Accounts'!BK42+'O5 Details by Class &amp; Accounts'!CF42</f>
        <v>0</v>
      </c>
      <c r="R42" s="600">
        <f>'O5 Details by Class &amp; Accounts'!V42+'O5 Details by Class &amp; Accounts'!AQ42+'O5 Details by Class &amp; Accounts'!BL42+'O5 Details by Class &amp; Accounts'!CG42</f>
        <v>0</v>
      </c>
      <c r="S42" s="600">
        <f>'O5 Details by Class &amp; Accounts'!W42+'O5 Details by Class &amp; Accounts'!AR42+'O5 Details by Class &amp; Accounts'!BM42+'O5 Details by Class &amp; Accounts'!CH42</f>
        <v>0</v>
      </c>
      <c r="T42" s="600">
        <f>'O5 Details by Class &amp; Accounts'!X42+'O5 Details by Class &amp; Accounts'!AS42+'O5 Details by Class &amp; Accounts'!BN42+'O5 Details by Class &amp; Accounts'!CI42</f>
        <v>0</v>
      </c>
      <c r="U42" s="600">
        <f>'O5 Details by Class &amp; Accounts'!Y42+'O5 Details by Class &amp; Accounts'!AT42+'O5 Details by Class &amp; Accounts'!BO42+'O5 Details by Class &amp; Accounts'!CJ42</f>
        <v>0</v>
      </c>
      <c r="V42" s="600">
        <f>'O5 Details by Class &amp; Accounts'!Z42+'O5 Details by Class &amp; Accounts'!AU42+'O5 Details by Class &amp; Accounts'!BP42+'O5 Details by Class &amp; Accounts'!CK42</f>
        <v>0</v>
      </c>
      <c r="W42" s="600">
        <f>'O5 Details by Class &amp; Accounts'!AA42+'O5 Details by Class &amp; Accounts'!AV42+'O5 Details by Class &amp; Accounts'!BQ42+'O5 Details by Class &amp; Accounts'!CL42</f>
        <v>0</v>
      </c>
      <c r="X42" s="1041">
        <f>'O5 Details by Class &amp; Accounts'!AB42+'O5 Details by Class &amp; Accounts'!AW42+'O5 Details by Class &amp; Accounts'!BR42+'O5 Details by Class &amp; Accounts'!CM42</f>
        <v>0</v>
      </c>
      <c r="Y42" s="1931" t="str">
        <f t="shared" si="0"/>
        <v>1830-3</v>
      </c>
      <c r="Z42" s="1926" t="s">
        <v>1515</v>
      </c>
    </row>
    <row r="43" spans="1:26" ht="12.95" customHeight="1" x14ac:dyDescent="0.2">
      <c r="A43" s="1780" t="s">
        <v>872</v>
      </c>
      <c r="B43" s="1012" t="s">
        <v>372</v>
      </c>
      <c r="C43" s="1027" t="str">
        <f>IF(ISBLANK('E4 TB Allocation Details'!D43), "",('E4 TB Allocation Details'!D43))</f>
        <v>dp</v>
      </c>
      <c r="D43" s="1028">
        <f t="shared" si="1"/>
        <v>2136543.25605</v>
      </c>
      <c r="E43" s="600">
        <f>'O5 Details by Class &amp; Accounts'!I43+'O5 Details by Class &amp; Accounts'!AD43+'O5 Details by Class &amp; Accounts'!AY43+'O5 Details by Class &amp; Accounts'!BT43</f>
        <v>995728.04825660877</v>
      </c>
      <c r="F43" s="600">
        <f>'O5 Details by Class &amp; Accounts'!J43+'O5 Details by Class &amp; Accounts'!AE43+'O5 Details by Class &amp; Accounts'!AZ43+'O5 Details by Class &amp; Accounts'!BU43</f>
        <v>197253.82640069362</v>
      </c>
      <c r="G43" s="600">
        <f>'O5 Details by Class &amp; Accounts'!K43+'O5 Details by Class &amp; Accounts'!AF43+'O5 Details by Class &amp; Accounts'!BA43+'O5 Details by Class &amp; Accounts'!BV43</f>
        <v>311890.20312354376</v>
      </c>
      <c r="H43" s="600">
        <f>'O5 Details by Class &amp; Accounts'!L43+'O5 Details by Class &amp; Accounts'!AG43+'O5 Details by Class &amp; Accounts'!BB43+'O5 Details by Class &amp; Accounts'!BW43</f>
        <v>0</v>
      </c>
      <c r="I43" s="600">
        <f>'O5 Details by Class &amp; Accounts'!M43+'O5 Details by Class &amp; Accounts'!AH43+'O5 Details by Class &amp; Accounts'!BC43+'O5 Details by Class &amp; Accounts'!BX43</f>
        <v>194220.10197601237</v>
      </c>
      <c r="J43" s="600">
        <f>'O5 Details by Class &amp; Accounts'!N43+'O5 Details by Class &amp; Accounts'!AI43+'O5 Details by Class &amp; Accounts'!BD43+'O5 Details by Class &amp; Accounts'!BY43</f>
        <v>282061.14643515286</v>
      </c>
      <c r="K43" s="600">
        <f>'O5 Details by Class &amp; Accounts'!O43+'O5 Details by Class &amp; Accounts'!AJ43+'O5 Details by Class &amp; Accounts'!BE43+'O5 Details by Class &amp; Accounts'!BZ43</f>
        <v>140046.16315626667</v>
      </c>
      <c r="L43" s="600">
        <f>'O5 Details by Class &amp; Accounts'!P43+'O5 Details by Class &amp; Accounts'!AK43+'O5 Details by Class &amp; Accounts'!BF43+'O5 Details by Class &amp; Accounts'!CA43</f>
        <v>8780.4948961549744</v>
      </c>
      <c r="M43" s="600">
        <f>'O5 Details by Class &amp; Accounts'!Q43+'O5 Details by Class &amp; Accounts'!AL43+'O5 Details by Class &amp; Accounts'!BG43+'O5 Details by Class &amp; Accounts'!CB43</f>
        <v>6563.2718055670721</v>
      </c>
      <c r="N43" s="600">
        <f>'O5 Details by Class &amp; Accounts'!R43+'O5 Details by Class &amp; Accounts'!AM43+'O5 Details by Class &amp; Accounts'!BH43+'O5 Details by Class &amp; Accounts'!CC43</f>
        <v>0</v>
      </c>
      <c r="O43" s="600">
        <f>'O5 Details by Class &amp; Accounts'!S43+'O5 Details by Class &amp; Accounts'!AN43+'O5 Details by Class &amp; Accounts'!BI43+'O5 Details by Class &amp; Accounts'!CD43</f>
        <v>0</v>
      </c>
      <c r="P43" s="600">
        <f>'O5 Details by Class &amp; Accounts'!T43+'O5 Details by Class &amp; Accounts'!AO43+'O5 Details by Class &amp; Accounts'!BJ43+'O5 Details by Class &amp; Accounts'!CE43</f>
        <v>0</v>
      </c>
      <c r="Q43" s="600">
        <f>'O5 Details by Class &amp; Accounts'!U43+'O5 Details by Class &amp; Accounts'!AP43+'O5 Details by Class &amp; Accounts'!BK43+'O5 Details by Class &amp; Accounts'!CF43</f>
        <v>0</v>
      </c>
      <c r="R43" s="600">
        <f>'O5 Details by Class &amp; Accounts'!V43+'O5 Details by Class &amp; Accounts'!AQ43+'O5 Details by Class &amp; Accounts'!BL43+'O5 Details by Class &amp; Accounts'!CG43</f>
        <v>0</v>
      </c>
      <c r="S43" s="600">
        <f>'O5 Details by Class &amp; Accounts'!W43+'O5 Details by Class &amp; Accounts'!AR43+'O5 Details by Class &amp; Accounts'!BM43+'O5 Details by Class &amp; Accounts'!CH43</f>
        <v>0</v>
      </c>
      <c r="T43" s="600">
        <f>'O5 Details by Class &amp; Accounts'!X43+'O5 Details by Class &amp; Accounts'!AS43+'O5 Details by Class &amp; Accounts'!BN43+'O5 Details by Class &amp; Accounts'!CI43</f>
        <v>0</v>
      </c>
      <c r="U43" s="600">
        <f>'O5 Details by Class &amp; Accounts'!Y43+'O5 Details by Class &amp; Accounts'!AT43+'O5 Details by Class &amp; Accounts'!BO43+'O5 Details by Class &amp; Accounts'!CJ43</f>
        <v>0</v>
      </c>
      <c r="V43" s="600">
        <f>'O5 Details by Class &amp; Accounts'!Z43+'O5 Details by Class &amp; Accounts'!AU43+'O5 Details by Class &amp; Accounts'!BP43+'O5 Details by Class &amp; Accounts'!CK43</f>
        <v>0</v>
      </c>
      <c r="W43" s="600">
        <f>'O5 Details by Class &amp; Accounts'!AA43+'O5 Details by Class &amp; Accounts'!AV43+'O5 Details by Class &amp; Accounts'!BQ43+'O5 Details by Class &amp; Accounts'!CL43</f>
        <v>0</v>
      </c>
      <c r="X43" s="1041">
        <f>'O5 Details by Class &amp; Accounts'!AB43+'O5 Details by Class &amp; Accounts'!AW43+'O5 Details by Class &amp; Accounts'!BR43+'O5 Details by Class &amp; Accounts'!CM43</f>
        <v>0</v>
      </c>
      <c r="Y43" s="1931" t="str">
        <f t="shared" si="0"/>
        <v>1830-4</v>
      </c>
      <c r="Z43" s="1926" t="s">
        <v>745</v>
      </c>
    </row>
    <row r="44" spans="1:26" ht="12.95" customHeight="1" x14ac:dyDescent="0.2">
      <c r="A44" s="1780" t="s">
        <v>873</v>
      </c>
      <c r="B44" s="1012" t="s">
        <v>395</v>
      </c>
      <c r="C44" s="1027" t="str">
        <f>IF(ISBLANK('E4 TB Allocation Details'!D44), "",('E4 TB Allocation Details'!D44))</f>
        <v>dp</v>
      </c>
      <c r="D44" s="1028">
        <f t="shared" si="1"/>
        <v>894014.55395000009</v>
      </c>
      <c r="E44" s="600">
        <f>'O5 Details by Class &amp; Accounts'!I44+'O5 Details by Class &amp; Accounts'!AD44+'O5 Details by Class &amp; Accounts'!AY44+'O5 Details by Class &amp; Accounts'!BT44</f>
        <v>523790.53431340354</v>
      </c>
      <c r="F44" s="600">
        <f>'O5 Details by Class &amp; Accounts'!J44+'O5 Details by Class &amp; Accounts'!AE44+'O5 Details by Class &amp; Accounts'!AZ44+'O5 Details by Class &amp; Accounts'!BU44</f>
        <v>119459.77398008312</v>
      </c>
      <c r="G44" s="600">
        <f>'O5 Details by Class &amp; Accounts'!K44+'O5 Details by Class &amp; Accounts'!AF44+'O5 Details by Class &amp; Accounts'!BA44+'O5 Details by Class &amp; Accounts'!BV44</f>
        <v>175161.37148219175</v>
      </c>
      <c r="H44" s="600">
        <f>'O5 Details by Class &amp; Accounts'!L44+'O5 Details by Class &amp; Accounts'!AG44+'O5 Details by Class &amp; Accounts'!BB44+'O5 Details by Class &amp; Accounts'!BW44</f>
        <v>0</v>
      </c>
      <c r="I44" s="600">
        <f>'O5 Details by Class &amp; Accounts'!M44+'O5 Details by Class &amp; Accounts'!AH44+'O5 Details by Class &amp; Accounts'!BC44+'O5 Details by Class &amp; Accounts'!BX44</f>
        <v>10058.564058425625</v>
      </c>
      <c r="J44" s="600">
        <f>'O5 Details by Class &amp; Accounts'!N44+'O5 Details by Class &amp; Accounts'!AI44+'O5 Details by Class &amp; Accounts'!BD44+'O5 Details by Class &amp; Accounts'!BY44</f>
        <v>0</v>
      </c>
      <c r="K44" s="600">
        <f>'O5 Details by Class &amp; Accounts'!O44+'O5 Details by Class &amp; Accounts'!AJ44+'O5 Details by Class &amp; Accounts'!BE44+'O5 Details by Class &amp; Accounts'!BZ44</f>
        <v>58642.154381796412</v>
      </c>
      <c r="L44" s="600">
        <f>'O5 Details by Class &amp; Accounts'!P44+'O5 Details by Class &amp; Accounts'!AK44+'O5 Details by Class &amp; Accounts'!BF44+'O5 Details by Class &amp; Accounts'!CA44</f>
        <v>3718.3701591676013</v>
      </c>
      <c r="M44" s="600">
        <f>'O5 Details by Class &amp; Accounts'!Q44+'O5 Details by Class &amp; Accounts'!AL44+'O5 Details by Class &amp; Accounts'!BG44+'O5 Details by Class &amp; Accounts'!CB44</f>
        <v>3183.7855749320634</v>
      </c>
      <c r="N44" s="600">
        <f>'O5 Details by Class &amp; Accounts'!R44+'O5 Details by Class &amp; Accounts'!AM44+'O5 Details by Class &amp; Accounts'!BH44+'O5 Details by Class &amp; Accounts'!CC44</f>
        <v>0</v>
      </c>
      <c r="O44" s="600">
        <f>'O5 Details by Class &amp; Accounts'!S44+'O5 Details by Class &amp; Accounts'!AN44+'O5 Details by Class &amp; Accounts'!BI44+'O5 Details by Class &amp; Accounts'!CD44</f>
        <v>0</v>
      </c>
      <c r="P44" s="600">
        <f>'O5 Details by Class &amp; Accounts'!T44+'O5 Details by Class &amp; Accounts'!AO44+'O5 Details by Class &amp; Accounts'!BJ44+'O5 Details by Class &amp; Accounts'!CE44</f>
        <v>0</v>
      </c>
      <c r="Q44" s="600">
        <f>'O5 Details by Class &amp; Accounts'!U44+'O5 Details by Class &amp; Accounts'!AP44+'O5 Details by Class &amp; Accounts'!BK44+'O5 Details by Class &amp; Accounts'!CF44</f>
        <v>0</v>
      </c>
      <c r="R44" s="600">
        <f>'O5 Details by Class &amp; Accounts'!V44+'O5 Details by Class &amp; Accounts'!AQ44+'O5 Details by Class &amp; Accounts'!BL44+'O5 Details by Class &amp; Accounts'!CG44</f>
        <v>0</v>
      </c>
      <c r="S44" s="600">
        <f>'O5 Details by Class &amp; Accounts'!W44+'O5 Details by Class &amp; Accounts'!AR44+'O5 Details by Class &amp; Accounts'!BM44+'O5 Details by Class &amp; Accounts'!CH44</f>
        <v>0</v>
      </c>
      <c r="T44" s="600">
        <f>'O5 Details by Class &amp; Accounts'!X44+'O5 Details by Class &amp; Accounts'!AS44+'O5 Details by Class &amp; Accounts'!BN44+'O5 Details by Class &amp; Accounts'!CI44</f>
        <v>0</v>
      </c>
      <c r="U44" s="600">
        <f>'O5 Details by Class &amp; Accounts'!Y44+'O5 Details by Class &amp; Accounts'!AT44+'O5 Details by Class &amp; Accounts'!BO44+'O5 Details by Class &amp; Accounts'!CJ44</f>
        <v>0</v>
      </c>
      <c r="V44" s="600">
        <f>'O5 Details by Class &amp; Accounts'!Z44+'O5 Details by Class &amp; Accounts'!AU44+'O5 Details by Class &amp; Accounts'!BP44+'O5 Details by Class &amp; Accounts'!CK44</f>
        <v>0</v>
      </c>
      <c r="W44" s="600">
        <f>'O5 Details by Class &amp; Accounts'!AA44+'O5 Details by Class &amp; Accounts'!AV44+'O5 Details by Class &amp; Accounts'!BQ44+'O5 Details by Class &amp; Accounts'!CL44</f>
        <v>0</v>
      </c>
      <c r="X44" s="1041">
        <f>'O5 Details by Class &amp; Accounts'!AB44+'O5 Details by Class &amp; Accounts'!AW44+'O5 Details by Class &amp; Accounts'!BR44+'O5 Details by Class &amp; Accounts'!CM44</f>
        <v>0</v>
      </c>
      <c r="Y44" s="1931" t="str">
        <f t="shared" si="0"/>
        <v>1830-5</v>
      </c>
      <c r="Z44" s="1926" t="s">
        <v>746</v>
      </c>
    </row>
    <row r="45" spans="1:26" ht="12.95" customHeight="1" x14ac:dyDescent="0.2">
      <c r="A45" s="1780" t="s">
        <v>268</v>
      </c>
      <c r="B45" s="1012" t="s">
        <v>75</v>
      </c>
      <c r="C45" s="1027" t="str">
        <f>IF(ISBLANK('E4 TB Allocation Details'!D45), "",('E4 TB Allocation Details'!D45))</f>
        <v>dp</v>
      </c>
      <c r="D45" s="1028">
        <f t="shared" si="1"/>
        <v>0</v>
      </c>
      <c r="E45" s="600">
        <f>'O5 Details by Class &amp; Accounts'!I45+'O5 Details by Class &amp; Accounts'!AD45+'O5 Details by Class &amp; Accounts'!AY45+'O5 Details by Class &amp; Accounts'!BT45</f>
        <v>0</v>
      </c>
      <c r="F45" s="600">
        <f>'O5 Details by Class &amp; Accounts'!J45+'O5 Details by Class &amp; Accounts'!AE45+'O5 Details by Class &amp; Accounts'!AZ45+'O5 Details by Class &amp; Accounts'!BU45</f>
        <v>0</v>
      </c>
      <c r="G45" s="600">
        <f>'O5 Details by Class &amp; Accounts'!K45+'O5 Details by Class &amp; Accounts'!AF45+'O5 Details by Class &amp; Accounts'!BA45+'O5 Details by Class &amp; Accounts'!BV45</f>
        <v>0</v>
      </c>
      <c r="H45" s="600">
        <f>'O5 Details by Class &amp; Accounts'!L45+'O5 Details by Class &amp; Accounts'!AG45+'O5 Details by Class &amp; Accounts'!BB45+'O5 Details by Class &amp; Accounts'!BW45</f>
        <v>0</v>
      </c>
      <c r="I45" s="600">
        <f>'O5 Details by Class &amp; Accounts'!M45+'O5 Details by Class &amp; Accounts'!AH45+'O5 Details by Class &amp; Accounts'!BC45+'O5 Details by Class &amp; Accounts'!BX45</f>
        <v>0</v>
      </c>
      <c r="J45" s="600">
        <f>'O5 Details by Class &amp; Accounts'!N45+'O5 Details by Class &amp; Accounts'!AI45+'O5 Details by Class &amp; Accounts'!BD45+'O5 Details by Class &amp; Accounts'!BY45</f>
        <v>0</v>
      </c>
      <c r="K45" s="600">
        <f>'O5 Details by Class &amp; Accounts'!O45+'O5 Details by Class &amp; Accounts'!AJ45+'O5 Details by Class &amp; Accounts'!BE45+'O5 Details by Class &amp; Accounts'!BZ45</f>
        <v>0</v>
      </c>
      <c r="L45" s="600">
        <f>'O5 Details by Class &amp; Accounts'!P45+'O5 Details by Class &amp; Accounts'!AK45+'O5 Details by Class &amp; Accounts'!BF45+'O5 Details by Class &amp; Accounts'!CA45</f>
        <v>0</v>
      </c>
      <c r="M45" s="600">
        <f>'O5 Details by Class &amp; Accounts'!Q45+'O5 Details by Class &amp; Accounts'!AL45+'O5 Details by Class &amp; Accounts'!BG45+'O5 Details by Class &amp; Accounts'!CB45</f>
        <v>0</v>
      </c>
      <c r="N45" s="600">
        <f>'O5 Details by Class &amp; Accounts'!R45+'O5 Details by Class &amp; Accounts'!AM45+'O5 Details by Class &amp; Accounts'!BH45+'O5 Details by Class &amp; Accounts'!CC45</f>
        <v>0</v>
      </c>
      <c r="O45" s="600">
        <f>'O5 Details by Class &amp; Accounts'!S45+'O5 Details by Class &amp; Accounts'!AN45+'O5 Details by Class &amp; Accounts'!BI45+'O5 Details by Class &amp; Accounts'!CD45</f>
        <v>0</v>
      </c>
      <c r="P45" s="600">
        <f>'O5 Details by Class &amp; Accounts'!T45+'O5 Details by Class &amp; Accounts'!AO45+'O5 Details by Class &amp; Accounts'!BJ45+'O5 Details by Class &amp; Accounts'!CE45</f>
        <v>0</v>
      </c>
      <c r="Q45" s="600">
        <f>'O5 Details by Class &amp; Accounts'!U45+'O5 Details by Class &amp; Accounts'!AP45+'O5 Details by Class &amp; Accounts'!BK45+'O5 Details by Class &amp; Accounts'!CF45</f>
        <v>0</v>
      </c>
      <c r="R45" s="600">
        <f>'O5 Details by Class &amp; Accounts'!V45+'O5 Details by Class &amp; Accounts'!AQ45+'O5 Details by Class &amp; Accounts'!BL45+'O5 Details by Class &amp; Accounts'!CG45</f>
        <v>0</v>
      </c>
      <c r="S45" s="600">
        <f>'O5 Details by Class &amp; Accounts'!W45+'O5 Details by Class &amp; Accounts'!AR45+'O5 Details by Class &amp; Accounts'!BM45+'O5 Details by Class &amp; Accounts'!CH45</f>
        <v>0</v>
      </c>
      <c r="T45" s="600">
        <f>'O5 Details by Class &amp; Accounts'!X45+'O5 Details by Class &amp; Accounts'!AS45+'O5 Details by Class &amp; Accounts'!BN45+'O5 Details by Class &amp; Accounts'!CI45</f>
        <v>0</v>
      </c>
      <c r="U45" s="600">
        <f>'O5 Details by Class &amp; Accounts'!Y45+'O5 Details by Class &amp; Accounts'!AT45+'O5 Details by Class &amp; Accounts'!BO45+'O5 Details by Class &amp; Accounts'!CJ45</f>
        <v>0</v>
      </c>
      <c r="V45" s="600">
        <f>'O5 Details by Class &amp; Accounts'!Z45+'O5 Details by Class &amp; Accounts'!AU45+'O5 Details by Class &amp; Accounts'!BP45+'O5 Details by Class &amp; Accounts'!CK45</f>
        <v>0</v>
      </c>
      <c r="W45" s="600">
        <f>'O5 Details by Class &amp; Accounts'!AA45+'O5 Details by Class &amp; Accounts'!AV45+'O5 Details by Class &amp; Accounts'!BQ45+'O5 Details by Class &amp; Accounts'!CL45</f>
        <v>0</v>
      </c>
      <c r="X45" s="1041">
        <f>'O5 Details by Class &amp; Accounts'!AB45+'O5 Details by Class &amp; Accounts'!AW45+'O5 Details by Class &amp; Accounts'!BR45+'O5 Details by Class &amp; Accounts'!CM45</f>
        <v>0</v>
      </c>
      <c r="Y45" s="1931" t="str">
        <f t="shared" si="0"/>
        <v>1835</v>
      </c>
      <c r="Z45" s="1926" t="e">
        <v>#N/A</v>
      </c>
    </row>
    <row r="46" spans="1:26" ht="12.75" x14ac:dyDescent="0.2">
      <c r="A46" s="1780" t="s">
        <v>874</v>
      </c>
      <c r="B46" s="1012" t="s">
        <v>396</v>
      </c>
      <c r="C46" s="1027" t="str">
        <f>IF(ISBLANK('E4 TB Allocation Details'!D46), "",('E4 TB Allocation Details'!D46))</f>
        <v>dp</v>
      </c>
      <c r="D46" s="1028">
        <f t="shared" si="1"/>
        <v>0</v>
      </c>
      <c r="E46" s="600">
        <f>'O5 Details by Class &amp; Accounts'!I46+'O5 Details by Class &amp; Accounts'!AD46+'O5 Details by Class &amp; Accounts'!AY46+'O5 Details by Class &amp; Accounts'!BT46</f>
        <v>0</v>
      </c>
      <c r="F46" s="600">
        <f>'O5 Details by Class &amp; Accounts'!J46+'O5 Details by Class &amp; Accounts'!AE46+'O5 Details by Class &amp; Accounts'!AZ46+'O5 Details by Class &amp; Accounts'!BU46</f>
        <v>0</v>
      </c>
      <c r="G46" s="600">
        <f>'O5 Details by Class &amp; Accounts'!K46+'O5 Details by Class &amp; Accounts'!AF46+'O5 Details by Class &amp; Accounts'!BA46+'O5 Details by Class &amp; Accounts'!BV46</f>
        <v>0</v>
      </c>
      <c r="H46" s="600">
        <f>'O5 Details by Class &amp; Accounts'!L46+'O5 Details by Class &amp; Accounts'!AG46+'O5 Details by Class &amp; Accounts'!BB46+'O5 Details by Class &amp; Accounts'!BW46</f>
        <v>0</v>
      </c>
      <c r="I46" s="600">
        <f>'O5 Details by Class &amp; Accounts'!M46+'O5 Details by Class &amp; Accounts'!AH46+'O5 Details by Class &amp; Accounts'!BC46+'O5 Details by Class &amp; Accounts'!BX46</f>
        <v>0</v>
      </c>
      <c r="J46" s="600">
        <f>'O5 Details by Class &amp; Accounts'!N46+'O5 Details by Class &amp; Accounts'!AI46+'O5 Details by Class &amp; Accounts'!BD46+'O5 Details by Class &amp; Accounts'!BY46</f>
        <v>0</v>
      </c>
      <c r="K46" s="600">
        <f>'O5 Details by Class &amp; Accounts'!O46+'O5 Details by Class &amp; Accounts'!AJ46+'O5 Details by Class &amp; Accounts'!BE46+'O5 Details by Class &amp; Accounts'!BZ46</f>
        <v>0</v>
      </c>
      <c r="L46" s="600">
        <f>'O5 Details by Class &amp; Accounts'!P46+'O5 Details by Class &amp; Accounts'!AK46+'O5 Details by Class &amp; Accounts'!BF46+'O5 Details by Class &amp; Accounts'!CA46</f>
        <v>0</v>
      </c>
      <c r="M46" s="600">
        <f>'O5 Details by Class &amp; Accounts'!Q46+'O5 Details by Class &amp; Accounts'!AL46+'O5 Details by Class &amp; Accounts'!BG46+'O5 Details by Class &amp; Accounts'!CB46</f>
        <v>0</v>
      </c>
      <c r="N46" s="600">
        <f>'O5 Details by Class &amp; Accounts'!R46+'O5 Details by Class &amp; Accounts'!AM46+'O5 Details by Class &amp; Accounts'!BH46+'O5 Details by Class &amp; Accounts'!CC46</f>
        <v>0</v>
      </c>
      <c r="O46" s="600">
        <f>'O5 Details by Class &amp; Accounts'!S46+'O5 Details by Class &amp; Accounts'!AN46+'O5 Details by Class &amp; Accounts'!BI46+'O5 Details by Class &amp; Accounts'!CD46</f>
        <v>0</v>
      </c>
      <c r="P46" s="600">
        <f>'O5 Details by Class &amp; Accounts'!T46+'O5 Details by Class &amp; Accounts'!AO46+'O5 Details by Class &amp; Accounts'!BJ46+'O5 Details by Class &amp; Accounts'!CE46</f>
        <v>0</v>
      </c>
      <c r="Q46" s="600">
        <f>'O5 Details by Class &amp; Accounts'!U46+'O5 Details by Class &amp; Accounts'!AP46+'O5 Details by Class &amp; Accounts'!BK46+'O5 Details by Class &amp; Accounts'!CF46</f>
        <v>0</v>
      </c>
      <c r="R46" s="600">
        <f>'O5 Details by Class &amp; Accounts'!V46+'O5 Details by Class &amp; Accounts'!AQ46+'O5 Details by Class &amp; Accounts'!BL46+'O5 Details by Class &amp; Accounts'!CG46</f>
        <v>0</v>
      </c>
      <c r="S46" s="600">
        <f>'O5 Details by Class &amp; Accounts'!W46+'O5 Details by Class &amp; Accounts'!AR46+'O5 Details by Class &amp; Accounts'!BM46+'O5 Details by Class &amp; Accounts'!CH46</f>
        <v>0</v>
      </c>
      <c r="T46" s="600">
        <f>'O5 Details by Class &amp; Accounts'!X46+'O5 Details by Class &amp; Accounts'!AS46+'O5 Details by Class &amp; Accounts'!BN46+'O5 Details by Class &amp; Accounts'!CI46</f>
        <v>0</v>
      </c>
      <c r="U46" s="600">
        <f>'O5 Details by Class &amp; Accounts'!Y46+'O5 Details by Class &amp; Accounts'!AT46+'O5 Details by Class &amp; Accounts'!BO46+'O5 Details by Class &amp; Accounts'!CJ46</f>
        <v>0</v>
      </c>
      <c r="V46" s="600">
        <f>'O5 Details by Class &amp; Accounts'!Z46+'O5 Details by Class &amp; Accounts'!AU46+'O5 Details by Class &amp; Accounts'!BP46+'O5 Details by Class &amp; Accounts'!CK46</f>
        <v>0</v>
      </c>
      <c r="W46" s="600">
        <f>'O5 Details by Class &amp; Accounts'!AA46+'O5 Details by Class &amp; Accounts'!AV46+'O5 Details by Class &amp; Accounts'!BQ46+'O5 Details by Class &amp; Accounts'!CL46</f>
        <v>0</v>
      </c>
      <c r="X46" s="1041">
        <f>'O5 Details by Class &amp; Accounts'!AB46+'O5 Details by Class &amp; Accounts'!AW46+'O5 Details by Class &amp; Accounts'!BR46+'O5 Details by Class &amp; Accounts'!CM46</f>
        <v>0</v>
      </c>
      <c r="Y46" s="1931" t="str">
        <f t="shared" si="0"/>
        <v>1835-3</v>
      </c>
      <c r="Z46" s="1926" t="s">
        <v>1515</v>
      </c>
    </row>
    <row r="47" spans="1:26" ht="12.95" customHeight="1" x14ac:dyDescent="0.2">
      <c r="A47" s="1780" t="s">
        <v>875</v>
      </c>
      <c r="B47" s="1012" t="s">
        <v>397</v>
      </c>
      <c r="C47" s="1027" t="str">
        <f>IF(ISBLANK('E4 TB Allocation Details'!D47), "",('E4 TB Allocation Details'!D47))</f>
        <v>dp</v>
      </c>
      <c r="D47" s="1028">
        <f t="shared" si="1"/>
        <v>8622059.3100000005</v>
      </c>
      <c r="E47" s="600">
        <f>'O5 Details by Class &amp; Accounts'!I47+'O5 Details by Class &amp; Accounts'!AD47+'O5 Details by Class &amp; Accounts'!AY47+'O5 Details by Class &amp; Accounts'!BT47</f>
        <v>4018278.7146426532</v>
      </c>
      <c r="F47" s="600">
        <f>'O5 Details by Class &amp; Accounts'!J47+'O5 Details by Class &amp; Accounts'!AE47+'O5 Details by Class &amp; Accounts'!AZ47+'O5 Details by Class &amp; Accounts'!BU47</f>
        <v>796021.41708823107</v>
      </c>
      <c r="G47" s="600">
        <f>'O5 Details by Class &amp; Accounts'!K47+'O5 Details by Class &amp; Accounts'!AF47+'O5 Details by Class &amp; Accounts'!BA47+'O5 Details by Class &amp; Accounts'!BV47</f>
        <v>1258638.6079122799</v>
      </c>
      <c r="H47" s="600">
        <f>'O5 Details by Class &amp; Accounts'!L47+'O5 Details by Class &amp; Accounts'!AG47+'O5 Details by Class &amp; Accounts'!BB47+'O5 Details by Class &amp; Accounts'!BW47</f>
        <v>0</v>
      </c>
      <c r="I47" s="600">
        <f>'O5 Details by Class &amp; Accounts'!M47+'O5 Details by Class &amp; Accounts'!AH47+'O5 Details by Class &amp; Accounts'!BC47+'O5 Details by Class &amp; Accounts'!BX47</f>
        <v>783778.76679517981</v>
      </c>
      <c r="J47" s="600">
        <f>'O5 Details by Class &amp; Accounts'!N47+'O5 Details by Class &amp; Accounts'!AI47+'O5 Details by Class &amp; Accounts'!BD47+'O5 Details by Class &amp; Accounts'!BY47</f>
        <v>1138262.9051501735</v>
      </c>
      <c r="K47" s="600">
        <f>'O5 Details by Class &amp; Accounts'!O47+'O5 Details by Class &amp; Accounts'!AJ47+'O5 Details by Class &amp; Accounts'!BE47+'O5 Details by Class &amp; Accounts'!BZ47</f>
        <v>565158.84780336509</v>
      </c>
      <c r="L47" s="600">
        <f>'O5 Details by Class &amp; Accounts'!P47+'O5 Details by Class &amp; Accounts'!AK47+'O5 Details by Class &amp; Accounts'!BF47+'O5 Details by Class &amp; Accounts'!CA47</f>
        <v>35433.847431558286</v>
      </c>
      <c r="M47" s="600">
        <f>'O5 Details by Class &amp; Accounts'!Q47+'O5 Details by Class &amp; Accounts'!AL47+'O5 Details by Class &amp; Accounts'!BG47+'O5 Details by Class &amp; Accounts'!CB47</f>
        <v>26486.203176560342</v>
      </c>
      <c r="N47" s="600">
        <f>'O5 Details by Class &amp; Accounts'!R47+'O5 Details by Class &amp; Accounts'!AM47+'O5 Details by Class &amp; Accounts'!BH47+'O5 Details by Class &amp; Accounts'!CC47</f>
        <v>0</v>
      </c>
      <c r="O47" s="600">
        <f>'O5 Details by Class &amp; Accounts'!S47+'O5 Details by Class &amp; Accounts'!AN47+'O5 Details by Class &amp; Accounts'!BI47+'O5 Details by Class &amp; Accounts'!CD47</f>
        <v>0</v>
      </c>
      <c r="P47" s="600">
        <f>'O5 Details by Class &amp; Accounts'!T47+'O5 Details by Class &amp; Accounts'!AO47+'O5 Details by Class &amp; Accounts'!BJ47+'O5 Details by Class &amp; Accounts'!CE47</f>
        <v>0</v>
      </c>
      <c r="Q47" s="600">
        <f>'O5 Details by Class &amp; Accounts'!U47+'O5 Details by Class &amp; Accounts'!AP47+'O5 Details by Class &amp; Accounts'!BK47+'O5 Details by Class &amp; Accounts'!CF47</f>
        <v>0</v>
      </c>
      <c r="R47" s="600">
        <f>'O5 Details by Class &amp; Accounts'!V47+'O5 Details by Class &amp; Accounts'!AQ47+'O5 Details by Class &amp; Accounts'!BL47+'O5 Details by Class &amp; Accounts'!CG47</f>
        <v>0</v>
      </c>
      <c r="S47" s="600">
        <f>'O5 Details by Class &amp; Accounts'!W47+'O5 Details by Class &amp; Accounts'!AR47+'O5 Details by Class &amp; Accounts'!BM47+'O5 Details by Class &amp; Accounts'!CH47</f>
        <v>0</v>
      </c>
      <c r="T47" s="600">
        <f>'O5 Details by Class &amp; Accounts'!X47+'O5 Details by Class &amp; Accounts'!AS47+'O5 Details by Class &amp; Accounts'!BN47+'O5 Details by Class &amp; Accounts'!CI47</f>
        <v>0</v>
      </c>
      <c r="U47" s="600">
        <f>'O5 Details by Class &amp; Accounts'!Y47+'O5 Details by Class &amp; Accounts'!AT47+'O5 Details by Class &amp; Accounts'!BO47+'O5 Details by Class &amp; Accounts'!CJ47</f>
        <v>0</v>
      </c>
      <c r="V47" s="600">
        <f>'O5 Details by Class &amp; Accounts'!Z47+'O5 Details by Class &amp; Accounts'!AU47+'O5 Details by Class &amp; Accounts'!BP47+'O5 Details by Class &amp; Accounts'!CK47</f>
        <v>0</v>
      </c>
      <c r="W47" s="600">
        <f>'O5 Details by Class &amp; Accounts'!AA47+'O5 Details by Class &amp; Accounts'!AV47+'O5 Details by Class &amp; Accounts'!BQ47+'O5 Details by Class &amp; Accounts'!CL47</f>
        <v>0</v>
      </c>
      <c r="X47" s="1041">
        <f>'O5 Details by Class &amp; Accounts'!AB47+'O5 Details by Class &amp; Accounts'!AW47+'O5 Details by Class &amp; Accounts'!BR47+'O5 Details by Class &amp; Accounts'!CM47</f>
        <v>0</v>
      </c>
      <c r="Y47" s="1931" t="str">
        <f t="shared" si="0"/>
        <v>1835-4</v>
      </c>
      <c r="Z47" s="1926" t="s">
        <v>745</v>
      </c>
    </row>
    <row r="48" spans="1:26" ht="12.95" customHeight="1" x14ac:dyDescent="0.2">
      <c r="A48" s="1780" t="s">
        <v>876</v>
      </c>
      <c r="B48" s="1012" t="s">
        <v>398</v>
      </c>
      <c r="C48" s="1027" t="str">
        <f>IF(ISBLANK('E4 TB Allocation Details'!D48), "",('E4 TB Allocation Details'!D48))</f>
        <v>dp</v>
      </c>
      <c r="D48" s="1028">
        <f t="shared" ref="D48:D83" si="2">SUM(E48:X48)</f>
        <v>1288353.6900000002</v>
      </c>
      <c r="E48" s="600">
        <f>'O5 Details by Class &amp; Accounts'!I48+'O5 Details by Class &amp; Accounts'!AD48+'O5 Details by Class &amp; Accounts'!AY48+'O5 Details by Class &amp; Accounts'!BT48</f>
        <v>754828.27957125893</v>
      </c>
      <c r="F48" s="600">
        <f>'O5 Details by Class &amp; Accounts'!J48+'O5 Details by Class &amp; Accounts'!AE48+'O5 Details by Class &amp; Accounts'!AZ48+'O5 Details by Class &amp; Accounts'!BU48</f>
        <v>172152.05270854424</v>
      </c>
      <c r="G48" s="600">
        <f>'O5 Details by Class &amp; Accounts'!K48+'O5 Details by Class &amp; Accounts'!AF48+'O5 Details by Class &amp; Accounts'!BA48+'O5 Details by Class &amp; Accounts'!BV48</f>
        <v>252422.95922082232</v>
      </c>
      <c r="H48" s="600">
        <f>'O5 Details by Class &amp; Accounts'!L48+'O5 Details by Class &amp; Accounts'!AG48+'O5 Details by Class &amp; Accounts'!BB48+'O5 Details by Class &amp; Accounts'!BW48</f>
        <v>0</v>
      </c>
      <c r="I48" s="600">
        <f>'O5 Details by Class &amp; Accounts'!M48+'O5 Details by Class &amp; Accounts'!AH48+'O5 Details by Class &amp; Accounts'!BC48+'O5 Details by Class &amp; Accounts'!BX48</f>
        <v>14495.276462242909</v>
      </c>
      <c r="J48" s="600">
        <f>'O5 Details by Class &amp; Accounts'!N48+'O5 Details by Class &amp; Accounts'!AI48+'O5 Details by Class &amp; Accounts'!BD48+'O5 Details by Class &amp; Accounts'!BY48</f>
        <v>0</v>
      </c>
      <c r="K48" s="600">
        <f>'O5 Details by Class &amp; Accounts'!O48+'O5 Details by Class &amp; Accounts'!AJ48+'O5 Details by Class &amp; Accounts'!BE48+'O5 Details by Class &amp; Accounts'!BZ48</f>
        <v>84508.507891206536</v>
      </c>
      <c r="L48" s="600">
        <f>'O5 Details by Class &amp; Accounts'!P48+'O5 Details by Class &amp; Accounts'!AK48+'O5 Details by Class &amp; Accounts'!BF48+'O5 Details by Class &amp; Accounts'!CA48</f>
        <v>5358.4988009237613</v>
      </c>
      <c r="M48" s="600">
        <f>'O5 Details by Class &amp; Accounts'!Q48+'O5 Details by Class &amp; Accounts'!AL48+'O5 Details by Class &amp; Accounts'!BG48+'O5 Details by Class &amp; Accounts'!CB48</f>
        <v>4588.1153450013089</v>
      </c>
      <c r="N48" s="600">
        <f>'O5 Details by Class &amp; Accounts'!R48+'O5 Details by Class &amp; Accounts'!AM48+'O5 Details by Class &amp; Accounts'!BH48+'O5 Details by Class &amp; Accounts'!CC48</f>
        <v>0</v>
      </c>
      <c r="O48" s="600">
        <f>'O5 Details by Class &amp; Accounts'!S48+'O5 Details by Class &amp; Accounts'!AN48+'O5 Details by Class &amp; Accounts'!BI48+'O5 Details by Class &amp; Accounts'!CD48</f>
        <v>0</v>
      </c>
      <c r="P48" s="600">
        <f>'O5 Details by Class &amp; Accounts'!T48+'O5 Details by Class &amp; Accounts'!AO48+'O5 Details by Class &amp; Accounts'!BJ48+'O5 Details by Class &amp; Accounts'!CE48</f>
        <v>0</v>
      </c>
      <c r="Q48" s="600">
        <f>'O5 Details by Class &amp; Accounts'!U48+'O5 Details by Class &amp; Accounts'!AP48+'O5 Details by Class &amp; Accounts'!BK48+'O5 Details by Class &amp; Accounts'!CF48</f>
        <v>0</v>
      </c>
      <c r="R48" s="600">
        <f>'O5 Details by Class &amp; Accounts'!V48+'O5 Details by Class &amp; Accounts'!AQ48+'O5 Details by Class &amp; Accounts'!BL48+'O5 Details by Class &amp; Accounts'!CG48</f>
        <v>0</v>
      </c>
      <c r="S48" s="600">
        <f>'O5 Details by Class &amp; Accounts'!W48+'O5 Details by Class &amp; Accounts'!AR48+'O5 Details by Class &amp; Accounts'!BM48+'O5 Details by Class &amp; Accounts'!CH48</f>
        <v>0</v>
      </c>
      <c r="T48" s="600">
        <f>'O5 Details by Class &amp; Accounts'!X48+'O5 Details by Class &amp; Accounts'!AS48+'O5 Details by Class &amp; Accounts'!BN48+'O5 Details by Class &amp; Accounts'!CI48</f>
        <v>0</v>
      </c>
      <c r="U48" s="600">
        <f>'O5 Details by Class &amp; Accounts'!Y48+'O5 Details by Class &amp; Accounts'!AT48+'O5 Details by Class &amp; Accounts'!BO48+'O5 Details by Class &amp; Accounts'!CJ48</f>
        <v>0</v>
      </c>
      <c r="V48" s="600">
        <f>'O5 Details by Class &amp; Accounts'!Z48+'O5 Details by Class &amp; Accounts'!AU48+'O5 Details by Class &amp; Accounts'!BP48+'O5 Details by Class &amp; Accounts'!CK48</f>
        <v>0</v>
      </c>
      <c r="W48" s="600">
        <f>'O5 Details by Class &amp; Accounts'!AA48+'O5 Details by Class &amp; Accounts'!AV48+'O5 Details by Class &amp; Accounts'!BQ48+'O5 Details by Class &amp; Accounts'!CL48</f>
        <v>0</v>
      </c>
      <c r="X48" s="1041">
        <f>'O5 Details by Class &amp; Accounts'!AB48+'O5 Details by Class &amp; Accounts'!AW48+'O5 Details by Class &amp; Accounts'!BR48+'O5 Details by Class &amp; Accounts'!CM48</f>
        <v>0</v>
      </c>
      <c r="Y48" s="1931" t="str">
        <f t="shared" si="0"/>
        <v>1835-5</v>
      </c>
      <c r="Z48" s="1926" t="s">
        <v>746</v>
      </c>
    </row>
    <row r="49" spans="1:26" ht="12.95" customHeight="1" x14ac:dyDescent="0.2">
      <c r="A49" s="1780" t="s">
        <v>269</v>
      </c>
      <c r="B49" s="1012" t="s">
        <v>76</v>
      </c>
      <c r="C49" s="1027" t="str">
        <f>IF(ISBLANK('E4 TB Allocation Details'!D49), "",('E4 TB Allocation Details'!D49))</f>
        <v>dp</v>
      </c>
      <c r="D49" s="1028">
        <f t="shared" si="2"/>
        <v>0</v>
      </c>
      <c r="E49" s="600">
        <f>'O5 Details by Class &amp; Accounts'!I49+'O5 Details by Class &amp; Accounts'!AD49+'O5 Details by Class &amp; Accounts'!AY49+'O5 Details by Class &amp; Accounts'!BT49</f>
        <v>0</v>
      </c>
      <c r="F49" s="600">
        <f>'O5 Details by Class &amp; Accounts'!J49+'O5 Details by Class &amp; Accounts'!AE49+'O5 Details by Class &amp; Accounts'!AZ49+'O5 Details by Class &amp; Accounts'!BU49</f>
        <v>0</v>
      </c>
      <c r="G49" s="600">
        <f>'O5 Details by Class &amp; Accounts'!K49+'O5 Details by Class &amp; Accounts'!AF49+'O5 Details by Class &amp; Accounts'!BA49+'O5 Details by Class &amp; Accounts'!BV49</f>
        <v>0</v>
      </c>
      <c r="H49" s="600">
        <f>'O5 Details by Class &amp; Accounts'!L49+'O5 Details by Class &amp; Accounts'!AG49+'O5 Details by Class &amp; Accounts'!BB49+'O5 Details by Class &amp; Accounts'!BW49</f>
        <v>0</v>
      </c>
      <c r="I49" s="600">
        <f>'O5 Details by Class &amp; Accounts'!M49+'O5 Details by Class &amp; Accounts'!AH49+'O5 Details by Class &amp; Accounts'!BC49+'O5 Details by Class &amp; Accounts'!BX49</f>
        <v>0</v>
      </c>
      <c r="J49" s="600">
        <f>'O5 Details by Class &amp; Accounts'!N49+'O5 Details by Class &amp; Accounts'!AI49+'O5 Details by Class &amp; Accounts'!BD49+'O5 Details by Class &amp; Accounts'!BY49</f>
        <v>0</v>
      </c>
      <c r="K49" s="600">
        <f>'O5 Details by Class &amp; Accounts'!O49+'O5 Details by Class &amp; Accounts'!AJ49+'O5 Details by Class &amp; Accounts'!BE49+'O5 Details by Class &amp; Accounts'!BZ49</f>
        <v>0</v>
      </c>
      <c r="L49" s="600">
        <f>'O5 Details by Class &amp; Accounts'!P49+'O5 Details by Class &amp; Accounts'!AK49+'O5 Details by Class &amp; Accounts'!BF49+'O5 Details by Class &amp; Accounts'!CA49</f>
        <v>0</v>
      </c>
      <c r="M49" s="600">
        <f>'O5 Details by Class &amp; Accounts'!Q49+'O5 Details by Class &amp; Accounts'!AL49+'O5 Details by Class &amp; Accounts'!BG49+'O5 Details by Class &amp; Accounts'!CB49</f>
        <v>0</v>
      </c>
      <c r="N49" s="600">
        <f>'O5 Details by Class &amp; Accounts'!R49+'O5 Details by Class &amp; Accounts'!AM49+'O5 Details by Class &amp; Accounts'!BH49+'O5 Details by Class &amp; Accounts'!CC49</f>
        <v>0</v>
      </c>
      <c r="O49" s="600">
        <f>'O5 Details by Class &amp; Accounts'!S49+'O5 Details by Class &amp; Accounts'!AN49+'O5 Details by Class &amp; Accounts'!BI49+'O5 Details by Class &amp; Accounts'!CD49</f>
        <v>0</v>
      </c>
      <c r="P49" s="600">
        <f>'O5 Details by Class &amp; Accounts'!T49+'O5 Details by Class &amp; Accounts'!AO49+'O5 Details by Class &amp; Accounts'!BJ49+'O5 Details by Class &amp; Accounts'!CE49</f>
        <v>0</v>
      </c>
      <c r="Q49" s="600">
        <f>'O5 Details by Class &amp; Accounts'!U49+'O5 Details by Class &amp; Accounts'!AP49+'O5 Details by Class &amp; Accounts'!BK49+'O5 Details by Class &amp; Accounts'!CF49</f>
        <v>0</v>
      </c>
      <c r="R49" s="600">
        <f>'O5 Details by Class &amp; Accounts'!V49+'O5 Details by Class &amp; Accounts'!AQ49+'O5 Details by Class &amp; Accounts'!BL49+'O5 Details by Class &amp; Accounts'!CG49</f>
        <v>0</v>
      </c>
      <c r="S49" s="600">
        <f>'O5 Details by Class &amp; Accounts'!W49+'O5 Details by Class &amp; Accounts'!AR49+'O5 Details by Class &amp; Accounts'!BM49+'O5 Details by Class &amp; Accounts'!CH49</f>
        <v>0</v>
      </c>
      <c r="T49" s="600">
        <f>'O5 Details by Class &amp; Accounts'!X49+'O5 Details by Class &amp; Accounts'!AS49+'O5 Details by Class &amp; Accounts'!BN49+'O5 Details by Class &amp; Accounts'!CI49</f>
        <v>0</v>
      </c>
      <c r="U49" s="600">
        <f>'O5 Details by Class &amp; Accounts'!Y49+'O5 Details by Class &amp; Accounts'!AT49+'O5 Details by Class &amp; Accounts'!BO49+'O5 Details by Class &amp; Accounts'!CJ49</f>
        <v>0</v>
      </c>
      <c r="V49" s="600">
        <f>'O5 Details by Class &amp; Accounts'!Z49+'O5 Details by Class &amp; Accounts'!AU49+'O5 Details by Class &amp; Accounts'!BP49+'O5 Details by Class &amp; Accounts'!CK49</f>
        <v>0</v>
      </c>
      <c r="W49" s="600">
        <f>'O5 Details by Class &amp; Accounts'!AA49+'O5 Details by Class &amp; Accounts'!AV49+'O5 Details by Class &amp; Accounts'!BQ49+'O5 Details by Class &amp; Accounts'!CL49</f>
        <v>0</v>
      </c>
      <c r="X49" s="1041">
        <f>'O5 Details by Class &amp; Accounts'!AB49+'O5 Details by Class &amp; Accounts'!AW49+'O5 Details by Class &amp; Accounts'!BR49+'O5 Details by Class &amp; Accounts'!CM49</f>
        <v>0</v>
      </c>
      <c r="Y49" s="1931" t="str">
        <f t="shared" si="0"/>
        <v>1840</v>
      </c>
      <c r="Z49" s="1926" t="e">
        <v>#N/A</v>
      </c>
    </row>
    <row r="50" spans="1:26" ht="12.95" customHeight="1" x14ac:dyDescent="0.2">
      <c r="A50" s="1780" t="s">
        <v>877</v>
      </c>
      <c r="B50" s="1012" t="s">
        <v>399</v>
      </c>
      <c r="C50" s="1027" t="str">
        <f>IF(ISBLANK('E4 TB Allocation Details'!D50), "",('E4 TB Allocation Details'!D50))</f>
        <v>dp</v>
      </c>
      <c r="D50" s="1028">
        <f t="shared" si="2"/>
        <v>0</v>
      </c>
      <c r="E50" s="600">
        <f>'O5 Details by Class &amp; Accounts'!I50+'O5 Details by Class &amp; Accounts'!AD50+'O5 Details by Class &amp; Accounts'!AY50+'O5 Details by Class &amp; Accounts'!BT50</f>
        <v>0</v>
      </c>
      <c r="F50" s="600">
        <f>'O5 Details by Class &amp; Accounts'!J50+'O5 Details by Class &amp; Accounts'!AE50+'O5 Details by Class &amp; Accounts'!AZ50+'O5 Details by Class &amp; Accounts'!BU50</f>
        <v>0</v>
      </c>
      <c r="G50" s="600">
        <f>'O5 Details by Class &amp; Accounts'!K50+'O5 Details by Class &amp; Accounts'!AF50+'O5 Details by Class &amp; Accounts'!BA50+'O5 Details by Class &amp; Accounts'!BV50</f>
        <v>0</v>
      </c>
      <c r="H50" s="600">
        <f>'O5 Details by Class &amp; Accounts'!L50+'O5 Details by Class &amp; Accounts'!AG50+'O5 Details by Class &amp; Accounts'!BB50+'O5 Details by Class &amp; Accounts'!BW50</f>
        <v>0</v>
      </c>
      <c r="I50" s="600">
        <f>'O5 Details by Class &amp; Accounts'!M50+'O5 Details by Class &amp; Accounts'!AH50+'O5 Details by Class &amp; Accounts'!BC50+'O5 Details by Class &amp; Accounts'!BX50</f>
        <v>0</v>
      </c>
      <c r="J50" s="600">
        <f>'O5 Details by Class &amp; Accounts'!N50+'O5 Details by Class &amp; Accounts'!AI50+'O5 Details by Class &amp; Accounts'!BD50+'O5 Details by Class &amp; Accounts'!BY50</f>
        <v>0</v>
      </c>
      <c r="K50" s="600">
        <f>'O5 Details by Class &amp; Accounts'!O50+'O5 Details by Class &amp; Accounts'!AJ50+'O5 Details by Class &amp; Accounts'!BE50+'O5 Details by Class &amp; Accounts'!BZ50</f>
        <v>0</v>
      </c>
      <c r="L50" s="600">
        <f>'O5 Details by Class &amp; Accounts'!P50+'O5 Details by Class &amp; Accounts'!AK50+'O5 Details by Class &amp; Accounts'!BF50+'O5 Details by Class &amp; Accounts'!CA50</f>
        <v>0</v>
      </c>
      <c r="M50" s="600">
        <f>'O5 Details by Class &amp; Accounts'!Q50+'O5 Details by Class &amp; Accounts'!AL50+'O5 Details by Class &amp; Accounts'!BG50+'O5 Details by Class &amp; Accounts'!CB50</f>
        <v>0</v>
      </c>
      <c r="N50" s="600">
        <f>'O5 Details by Class &amp; Accounts'!R50+'O5 Details by Class &amp; Accounts'!AM50+'O5 Details by Class &amp; Accounts'!BH50+'O5 Details by Class &amp; Accounts'!CC50</f>
        <v>0</v>
      </c>
      <c r="O50" s="600">
        <f>'O5 Details by Class &amp; Accounts'!S50+'O5 Details by Class &amp; Accounts'!AN50+'O5 Details by Class &amp; Accounts'!BI50+'O5 Details by Class &amp; Accounts'!CD50</f>
        <v>0</v>
      </c>
      <c r="P50" s="600">
        <f>'O5 Details by Class &amp; Accounts'!T50+'O5 Details by Class &amp; Accounts'!AO50+'O5 Details by Class &amp; Accounts'!BJ50+'O5 Details by Class &amp; Accounts'!CE50</f>
        <v>0</v>
      </c>
      <c r="Q50" s="600">
        <f>'O5 Details by Class &amp; Accounts'!U50+'O5 Details by Class &amp; Accounts'!AP50+'O5 Details by Class &amp; Accounts'!BK50+'O5 Details by Class &amp; Accounts'!CF50</f>
        <v>0</v>
      </c>
      <c r="R50" s="600">
        <f>'O5 Details by Class &amp; Accounts'!V50+'O5 Details by Class &amp; Accounts'!AQ50+'O5 Details by Class &amp; Accounts'!BL50+'O5 Details by Class &amp; Accounts'!CG50</f>
        <v>0</v>
      </c>
      <c r="S50" s="600">
        <f>'O5 Details by Class &amp; Accounts'!W50+'O5 Details by Class &amp; Accounts'!AR50+'O5 Details by Class &amp; Accounts'!BM50+'O5 Details by Class &amp; Accounts'!CH50</f>
        <v>0</v>
      </c>
      <c r="T50" s="600">
        <f>'O5 Details by Class &amp; Accounts'!X50+'O5 Details by Class &amp; Accounts'!AS50+'O5 Details by Class &amp; Accounts'!BN50+'O5 Details by Class &amp; Accounts'!CI50</f>
        <v>0</v>
      </c>
      <c r="U50" s="600">
        <f>'O5 Details by Class &amp; Accounts'!Y50+'O5 Details by Class &amp; Accounts'!AT50+'O5 Details by Class &amp; Accounts'!BO50+'O5 Details by Class &amp; Accounts'!CJ50</f>
        <v>0</v>
      </c>
      <c r="V50" s="600">
        <f>'O5 Details by Class &amp; Accounts'!Z50+'O5 Details by Class &amp; Accounts'!AU50+'O5 Details by Class &amp; Accounts'!BP50+'O5 Details by Class &amp; Accounts'!CK50</f>
        <v>0</v>
      </c>
      <c r="W50" s="600">
        <f>'O5 Details by Class &amp; Accounts'!AA50+'O5 Details by Class &amp; Accounts'!AV50+'O5 Details by Class &amp; Accounts'!BQ50+'O5 Details by Class &amp; Accounts'!CL50</f>
        <v>0</v>
      </c>
      <c r="X50" s="1041">
        <f>'O5 Details by Class &amp; Accounts'!AB50+'O5 Details by Class &amp; Accounts'!AW50+'O5 Details by Class &amp; Accounts'!BR50+'O5 Details by Class &amp; Accounts'!CM50</f>
        <v>0</v>
      </c>
      <c r="Y50" s="1931" t="str">
        <f t="shared" si="0"/>
        <v>1840-3</v>
      </c>
      <c r="Z50" s="1926" t="s">
        <v>1515</v>
      </c>
    </row>
    <row r="51" spans="1:26" ht="12.95" customHeight="1" x14ac:dyDescent="0.2">
      <c r="A51" s="1780" t="s">
        <v>878</v>
      </c>
      <c r="B51" s="1012" t="s">
        <v>400</v>
      </c>
      <c r="C51" s="1027" t="str">
        <f>IF(ISBLANK('E4 TB Allocation Details'!D51), "",('E4 TB Allocation Details'!D51))</f>
        <v>dp</v>
      </c>
      <c r="D51" s="1028">
        <f t="shared" si="2"/>
        <v>326726.9775000001</v>
      </c>
      <c r="E51" s="600">
        <f>'O5 Details by Class &amp; Accounts'!I51+'O5 Details by Class &amp; Accounts'!AD51+'O5 Details by Class &amp; Accounts'!AY51+'O5 Details by Class &amp; Accounts'!BT51</f>
        <v>152269.89423107775</v>
      </c>
      <c r="F51" s="600">
        <f>'O5 Details by Class &amp; Accounts'!J51+'O5 Details by Class &amp; Accounts'!AE51+'O5 Details by Class &amp; Accounts'!AZ51+'O5 Details by Class &amp; Accounts'!BU51</f>
        <v>30164.6813457729</v>
      </c>
      <c r="G51" s="600">
        <f>'O5 Details by Class &amp; Accounts'!K51+'O5 Details by Class &amp; Accounts'!AF51+'O5 Details by Class &amp; Accounts'!BA51+'O5 Details by Class &amp; Accounts'!BV51</f>
        <v>47695.240005022286</v>
      </c>
      <c r="H51" s="600">
        <f>'O5 Details by Class &amp; Accounts'!L51+'O5 Details by Class &amp; Accounts'!AG51+'O5 Details by Class &amp; Accounts'!BB51+'O5 Details by Class &amp; Accounts'!BW51</f>
        <v>0</v>
      </c>
      <c r="I51" s="600">
        <f>'O5 Details by Class &amp; Accounts'!M51+'O5 Details by Class &amp; Accounts'!AH51+'O5 Details by Class &amp; Accounts'!BC51+'O5 Details by Class &amp; Accounts'!BX51</f>
        <v>29700.754575726351</v>
      </c>
      <c r="J51" s="600">
        <f>'O5 Details by Class &amp; Accounts'!N51+'O5 Details by Class &amp; Accounts'!AI51+'O5 Details by Class &amp; Accounts'!BD51+'O5 Details by Class &amp; Accounts'!BY51</f>
        <v>43133.685959310038</v>
      </c>
      <c r="K51" s="600">
        <f>'O5 Details by Class &amp; Accounts'!O51+'O5 Details by Class &amp; Accounts'!AJ51+'O5 Details by Class &amp; Accounts'!BE51+'O5 Details by Class &amp; Accounts'!BZ51</f>
        <v>21416.303867918534</v>
      </c>
      <c r="L51" s="600">
        <f>'O5 Details by Class &amp; Accounts'!P51+'O5 Details by Class &amp; Accounts'!AK51+'O5 Details by Class &amp; Accounts'!BF51+'O5 Details by Class &amp; Accounts'!CA51</f>
        <v>1342.7411545501395</v>
      </c>
      <c r="M51" s="600">
        <f>'O5 Details by Class &amp; Accounts'!Q51+'O5 Details by Class &amp; Accounts'!AL51+'O5 Details by Class &amp; Accounts'!BG51+'O5 Details by Class &amp; Accounts'!CB51</f>
        <v>1003.6763606220728</v>
      </c>
      <c r="N51" s="600">
        <f>'O5 Details by Class &amp; Accounts'!R51+'O5 Details by Class &amp; Accounts'!AM51+'O5 Details by Class &amp; Accounts'!BH51+'O5 Details by Class &amp; Accounts'!CC51</f>
        <v>0</v>
      </c>
      <c r="O51" s="600">
        <f>'O5 Details by Class &amp; Accounts'!S51+'O5 Details by Class &amp; Accounts'!AN51+'O5 Details by Class &amp; Accounts'!BI51+'O5 Details by Class &amp; Accounts'!CD51</f>
        <v>0</v>
      </c>
      <c r="P51" s="600">
        <f>'O5 Details by Class &amp; Accounts'!T51+'O5 Details by Class &amp; Accounts'!AO51+'O5 Details by Class &amp; Accounts'!BJ51+'O5 Details by Class &amp; Accounts'!CE51</f>
        <v>0</v>
      </c>
      <c r="Q51" s="600">
        <f>'O5 Details by Class &amp; Accounts'!U51+'O5 Details by Class &amp; Accounts'!AP51+'O5 Details by Class &amp; Accounts'!BK51+'O5 Details by Class &amp; Accounts'!CF51</f>
        <v>0</v>
      </c>
      <c r="R51" s="600">
        <f>'O5 Details by Class &amp; Accounts'!V51+'O5 Details by Class &amp; Accounts'!AQ51+'O5 Details by Class &amp; Accounts'!BL51+'O5 Details by Class &amp; Accounts'!CG51</f>
        <v>0</v>
      </c>
      <c r="S51" s="600">
        <f>'O5 Details by Class &amp; Accounts'!W51+'O5 Details by Class &amp; Accounts'!AR51+'O5 Details by Class &amp; Accounts'!BM51+'O5 Details by Class &amp; Accounts'!CH51</f>
        <v>0</v>
      </c>
      <c r="T51" s="600">
        <f>'O5 Details by Class &amp; Accounts'!X51+'O5 Details by Class &amp; Accounts'!AS51+'O5 Details by Class &amp; Accounts'!BN51+'O5 Details by Class &amp; Accounts'!CI51</f>
        <v>0</v>
      </c>
      <c r="U51" s="600">
        <f>'O5 Details by Class &amp; Accounts'!Y51+'O5 Details by Class &amp; Accounts'!AT51+'O5 Details by Class &amp; Accounts'!BO51+'O5 Details by Class &amp; Accounts'!CJ51</f>
        <v>0</v>
      </c>
      <c r="V51" s="600">
        <f>'O5 Details by Class &amp; Accounts'!Z51+'O5 Details by Class &amp; Accounts'!AU51+'O5 Details by Class &amp; Accounts'!BP51+'O5 Details by Class &amp; Accounts'!CK51</f>
        <v>0</v>
      </c>
      <c r="W51" s="600">
        <f>'O5 Details by Class &amp; Accounts'!AA51+'O5 Details by Class &amp; Accounts'!AV51+'O5 Details by Class &amp; Accounts'!BQ51+'O5 Details by Class &amp; Accounts'!CL51</f>
        <v>0</v>
      </c>
      <c r="X51" s="1041">
        <f>'O5 Details by Class &amp; Accounts'!AB51+'O5 Details by Class &amp; Accounts'!AW51+'O5 Details by Class &amp; Accounts'!BR51+'O5 Details by Class &amp; Accounts'!CM51</f>
        <v>0</v>
      </c>
      <c r="Y51" s="1931" t="str">
        <f t="shared" si="0"/>
        <v>1840-4</v>
      </c>
      <c r="Z51" s="1926" t="s">
        <v>745</v>
      </c>
    </row>
    <row r="52" spans="1:26" ht="12.95" customHeight="1" x14ac:dyDescent="0.2">
      <c r="A52" s="1780" t="s">
        <v>879</v>
      </c>
      <c r="B52" s="1012" t="s">
        <v>401</v>
      </c>
      <c r="C52" s="1027" t="str">
        <f>IF(ISBLANK('E4 TB Allocation Details'!D52), "",('E4 TB Allocation Details'!D52))</f>
        <v>dp</v>
      </c>
      <c r="D52" s="1028">
        <f t="shared" si="2"/>
        <v>663354.77249999996</v>
      </c>
      <c r="E52" s="600">
        <f>'O5 Details by Class &amp; Accounts'!I52+'O5 Details by Class &amp; Accounts'!AD52+'O5 Details by Class &amp; Accounts'!AY52+'O5 Details by Class &amp; Accounts'!BT52</f>
        <v>388650.21737280767</v>
      </c>
      <c r="F52" s="600">
        <f>'O5 Details by Class &amp; Accounts'!J52+'O5 Details by Class &amp; Accounts'!AE52+'O5 Details by Class &amp; Accounts'!AZ52+'O5 Details by Class &amp; Accounts'!BU52</f>
        <v>88638.614261185037</v>
      </c>
      <c r="G52" s="600">
        <f>'O5 Details by Class &amp; Accounts'!K52+'O5 Details by Class &amp; Accounts'!AF52+'O5 Details by Class &amp; Accounts'!BA52+'O5 Details by Class &amp; Accounts'!BV52</f>
        <v>129968.94873464861</v>
      </c>
      <c r="H52" s="600">
        <f>'O5 Details by Class &amp; Accounts'!L52+'O5 Details by Class &amp; Accounts'!AG52+'O5 Details by Class &amp; Accounts'!BB52+'O5 Details by Class &amp; Accounts'!BW52</f>
        <v>0</v>
      </c>
      <c r="I52" s="600">
        <f>'O5 Details by Class &amp; Accounts'!M52+'O5 Details by Class &amp; Accounts'!AH52+'O5 Details by Class &amp; Accounts'!BC52+'O5 Details by Class &amp; Accounts'!BX52</f>
        <v>7463.4092288242291</v>
      </c>
      <c r="J52" s="600">
        <f>'O5 Details by Class &amp; Accounts'!N52+'O5 Details by Class &amp; Accounts'!AI52+'O5 Details by Class &amp; Accounts'!BD52+'O5 Details by Class &amp; Accounts'!BY52</f>
        <v>0</v>
      </c>
      <c r="K52" s="600">
        <f>'O5 Details by Class &amp; Accounts'!O52+'O5 Details by Class &amp; Accounts'!AJ52+'O5 Details by Class &amp; Accounts'!BE52+'O5 Details by Class &amp; Accounts'!BZ52</f>
        <v>43512.214434287656</v>
      </c>
      <c r="L52" s="600">
        <f>'O5 Details by Class &amp; Accounts'!P52+'O5 Details by Class &amp; Accounts'!AK52+'O5 Details by Class &amp; Accounts'!BF52+'O5 Details by Class &amp; Accounts'!CA52</f>
        <v>2759.0139110233804</v>
      </c>
      <c r="M52" s="600">
        <f>'O5 Details by Class &amp; Accounts'!Q52+'O5 Details by Class &amp; Accounts'!AL52+'O5 Details by Class &amp; Accounts'!BG52+'O5 Details by Class &amp; Accounts'!CB52</f>
        <v>2362.3545572234143</v>
      </c>
      <c r="N52" s="600">
        <f>'O5 Details by Class &amp; Accounts'!R52+'O5 Details by Class &amp; Accounts'!AM52+'O5 Details by Class &amp; Accounts'!BH52+'O5 Details by Class &amp; Accounts'!CC52</f>
        <v>0</v>
      </c>
      <c r="O52" s="600">
        <f>'O5 Details by Class &amp; Accounts'!S52+'O5 Details by Class &amp; Accounts'!AN52+'O5 Details by Class &amp; Accounts'!BI52+'O5 Details by Class &amp; Accounts'!CD52</f>
        <v>0</v>
      </c>
      <c r="P52" s="600">
        <f>'O5 Details by Class &amp; Accounts'!T52+'O5 Details by Class &amp; Accounts'!AO52+'O5 Details by Class &amp; Accounts'!BJ52+'O5 Details by Class &amp; Accounts'!CE52</f>
        <v>0</v>
      </c>
      <c r="Q52" s="600">
        <f>'O5 Details by Class &amp; Accounts'!U52+'O5 Details by Class &amp; Accounts'!AP52+'O5 Details by Class &amp; Accounts'!BK52+'O5 Details by Class &amp; Accounts'!CF52</f>
        <v>0</v>
      </c>
      <c r="R52" s="600">
        <f>'O5 Details by Class &amp; Accounts'!V52+'O5 Details by Class &amp; Accounts'!AQ52+'O5 Details by Class &amp; Accounts'!BL52+'O5 Details by Class &amp; Accounts'!CG52</f>
        <v>0</v>
      </c>
      <c r="S52" s="600">
        <f>'O5 Details by Class &amp; Accounts'!W52+'O5 Details by Class &amp; Accounts'!AR52+'O5 Details by Class &amp; Accounts'!BM52+'O5 Details by Class &amp; Accounts'!CH52</f>
        <v>0</v>
      </c>
      <c r="T52" s="600">
        <f>'O5 Details by Class &amp; Accounts'!X52+'O5 Details by Class &amp; Accounts'!AS52+'O5 Details by Class &amp; Accounts'!BN52+'O5 Details by Class &amp; Accounts'!CI52</f>
        <v>0</v>
      </c>
      <c r="U52" s="600">
        <f>'O5 Details by Class &amp; Accounts'!Y52+'O5 Details by Class &amp; Accounts'!AT52+'O5 Details by Class &amp; Accounts'!BO52+'O5 Details by Class &amp; Accounts'!CJ52</f>
        <v>0</v>
      </c>
      <c r="V52" s="600">
        <f>'O5 Details by Class &amp; Accounts'!Z52+'O5 Details by Class &amp; Accounts'!AU52+'O5 Details by Class &amp; Accounts'!BP52+'O5 Details by Class &amp; Accounts'!CK52</f>
        <v>0</v>
      </c>
      <c r="W52" s="600">
        <f>'O5 Details by Class &amp; Accounts'!AA52+'O5 Details by Class &amp; Accounts'!AV52+'O5 Details by Class &amp; Accounts'!BQ52+'O5 Details by Class &amp; Accounts'!CL52</f>
        <v>0</v>
      </c>
      <c r="X52" s="1041">
        <f>'O5 Details by Class &amp; Accounts'!AB52+'O5 Details by Class &amp; Accounts'!AW52+'O5 Details by Class &amp; Accounts'!BR52+'O5 Details by Class &amp; Accounts'!CM52</f>
        <v>0</v>
      </c>
      <c r="Y52" s="1931" t="str">
        <f t="shared" si="0"/>
        <v>1840-5</v>
      </c>
      <c r="Z52" s="1926" t="s">
        <v>746</v>
      </c>
    </row>
    <row r="53" spans="1:26" ht="12.95" customHeight="1" x14ac:dyDescent="0.2">
      <c r="A53" s="1780" t="s">
        <v>270</v>
      </c>
      <c r="B53" s="1012" t="s">
        <v>84</v>
      </c>
      <c r="C53" s="1027" t="str">
        <f>IF(ISBLANK('E4 TB Allocation Details'!D53), "",('E4 TB Allocation Details'!D53))</f>
        <v>dp</v>
      </c>
      <c r="D53" s="1028">
        <f t="shared" si="2"/>
        <v>0</v>
      </c>
      <c r="E53" s="600">
        <f>'O5 Details by Class &amp; Accounts'!I53+'O5 Details by Class &amp; Accounts'!AD53+'O5 Details by Class &amp; Accounts'!AY53+'O5 Details by Class &amp; Accounts'!BT53</f>
        <v>0</v>
      </c>
      <c r="F53" s="600">
        <f>'O5 Details by Class &amp; Accounts'!J53+'O5 Details by Class &amp; Accounts'!AE53+'O5 Details by Class &amp; Accounts'!AZ53+'O5 Details by Class &amp; Accounts'!BU53</f>
        <v>0</v>
      </c>
      <c r="G53" s="600">
        <f>'O5 Details by Class &amp; Accounts'!K53+'O5 Details by Class &amp; Accounts'!AF53+'O5 Details by Class &amp; Accounts'!BA53+'O5 Details by Class &amp; Accounts'!BV53</f>
        <v>0</v>
      </c>
      <c r="H53" s="600">
        <f>'O5 Details by Class &amp; Accounts'!L53+'O5 Details by Class &amp; Accounts'!AG53+'O5 Details by Class &amp; Accounts'!BB53+'O5 Details by Class &amp; Accounts'!BW53</f>
        <v>0</v>
      </c>
      <c r="I53" s="600">
        <f>'O5 Details by Class &amp; Accounts'!M53+'O5 Details by Class &amp; Accounts'!AH53+'O5 Details by Class &amp; Accounts'!BC53+'O5 Details by Class &amp; Accounts'!BX53</f>
        <v>0</v>
      </c>
      <c r="J53" s="600">
        <f>'O5 Details by Class &amp; Accounts'!N53+'O5 Details by Class &amp; Accounts'!AI53+'O5 Details by Class &amp; Accounts'!BD53+'O5 Details by Class &amp; Accounts'!BY53</f>
        <v>0</v>
      </c>
      <c r="K53" s="600">
        <f>'O5 Details by Class &amp; Accounts'!O53+'O5 Details by Class &amp; Accounts'!AJ53+'O5 Details by Class &amp; Accounts'!BE53+'O5 Details by Class &amp; Accounts'!BZ53</f>
        <v>0</v>
      </c>
      <c r="L53" s="600">
        <f>'O5 Details by Class &amp; Accounts'!P53+'O5 Details by Class &amp; Accounts'!AK53+'O5 Details by Class &amp; Accounts'!BF53+'O5 Details by Class &amp; Accounts'!CA53</f>
        <v>0</v>
      </c>
      <c r="M53" s="600">
        <f>'O5 Details by Class &amp; Accounts'!Q53+'O5 Details by Class &amp; Accounts'!AL53+'O5 Details by Class &amp; Accounts'!BG53+'O5 Details by Class &amp; Accounts'!CB53</f>
        <v>0</v>
      </c>
      <c r="N53" s="600">
        <f>'O5 Details by Class &amp; Accounts'!R53+'O5 Details by Class &amp; Accounts'!AM53+'O5 Details by Class &amp; Accounts'!BH53+'O5 Details by Class &amp; Accounts'!CC53</f>
        <v>0</v>
      </c>
      <c r="O53" s="600">
        <f>'O5 Details by Class &amp; Accounts'!S53+'O5 Details by Class &amp; Accounts'!AN53+'O5 Details by Class &amp; Accounts'!BI53+'O5 Details by Class &amp; Accounts'!CD53</f>
        <v>0</v>
      </c>
      <c r="P53" s="600">
        <f>'O5 Details by Class &amp; Accounts'!T53+'O5 Details by Class &amp; Accounts'!AO53+'O5 Details by Class &amp; Accounts'!BJ53+'O5 Details by Class &amp; Accounts'!CE53</f>
        <v>0</v>
      </c>
      <c r="Q53" s="600">
        <f>'O5 Details by Class &amp; Accounts'!U53+'O5 Details by Class &amp; Accounts'!AP53+'O5 Details by Class &amp; Accounts'!BK53+'O5 Details by Class &amp; Accounts'!CF53</f>
        <v>0</v>
      </c>
      <c r="R53" s="600">
        <f>'O5 Details by Class &amp; Accounts'!V53+'O5 Details by Class &amp; Accounts'!AQ53+'O5 Details by Class &amp; Accounts'!BL53+'O5 Details by Class &amp; Accounts'!CG53</f>
        <v>0</v>
      </c>
      <c r="S53" s="600">
        <f>'O5 Details by Class &amp; Accounts'!W53+'O5 Details by Class &amp; Accounts'!AR53+'O5 Details by Class &amp; Accounts'!BM53+'O5 Details by Class &amp; Accounts'!CH53</f>
        <v>0</v>
      </c>
      <c r="T53" s="600">
        <f>'O5 Details by Class &amp; Accounts'!X53+'O5 Details by Class &amp; Accounts'!AS53+'O5 Details by Class &amp; Accounts'!BN53+'O5 Details by Class &amp; Accounts'!CI53</f>
        <v>0</v>
      </c>
      <c r="U53" s="600">
        <f>'O5 Details by Class &amp; Accounts'!Y53+'O5 Details by Class &amp; Accounts'!AT53+'O5 Details by Class &amp; Accounts'!BO53+'O5 Details by Class &amp; Accounts'!CJ53</f>
        <v>0</v>
      </c>
      <c r="V53" s="600">
        <f>'O5 Details by Class &amp; Accounts'!Z53+'O5 Details by Class &amp; Accounts'!AU53+'O5 Details by Class &amp; Accounts'!BP53+'O5 Details by Class &amp; Accounts'!CK53</f>
        <v>0</v>
      </c>
      <c r="W53" s="600">
        <f>'O5 Details by Class &amp; Accounts'!AA53+'O5 Details by Class &amp; Accounts'!AV53+'O5 Details by Class &amp; Accounts'!BQ53+'O5 Details by Class &amp; Accounts'!CL53</f>
        <v>0</v>
      </c>
      <c r="X53" s="1041">
        <f>'O5 Details by Class &amp; Accounts'!AB53+'O5 Details by Class &amp; Accounts'!AW53+'O5 Details by Class &amp; Accounts'!BR53+'O5 Details by Class &amp; Accounts'!CM53</f>
        <v>0</v>
      </c>
      <c r="Y53" s="1931" t="str">
        <f t="shared" si="0"/>
        <v>1845</v>
      </c>
      <c r="Z53" s="1926" t="e">
        <v>#N/A</v>
      </c>
    </row>
    <row r="54" spans="1:26" ht="12.95" customHeight="1" x14ac:dyDescent="0.2">
      <c r="A54" s="1780" t="s">
        <v>880</v>
      </c>
      <c r="B54" s="1012" t="s">
        <v>402</v>
      </c>
      <c r="C54" s="1027" t="str">
        <f>IF(ISBLANK('E4 TB Allocation Details'!D54), "",('E4 TB Allocation Details'!D54))</f>
        <v>dp</v>
      </c>
      <c r="D54" s="1028">
        <f t="shared" si="2"/>
        <v>0</v>
      </c>
      <c r="E54" s="600">
        <f>'O5 Details by Class &amp; Accounts'!I54+'O5 Details by Class &amp; Accounts'!AD54+'O5 Details by Class &amp; Accounts'!AY54+'O5 Details by Class &amp; Accounts'!BT54</f>
        <v>0</v>
      </c>
      <c r="F54" s="600">
        <f>'O5 Details by Class &amp; Accounts'!J54+'O5 Details by Class &amp; Accounts'!AE54+'O5 Details by Class &amp; Accounts'!AZ54+'O5 Details by Class &amp; Accounts'!BU54</f>
        <v>0</v>
      </c>
      <c r="G54" s="600">
        <f>'O5 Details by Class &amp; Accounts'!K54+'O5 Details by Class &amp; Accounts'!AF54+'O5 Details by Class &amp; Accounts'!BA54+'O5 Details by Class &amp; Accounts'!BV54</f>
        <v>0</v>
      </c>
      <c r="H54" s="600">
        <f>'O5 Details by Class &amp; Accounts'!L54+'O5 Details by Class &amp; Accounts'!AG54+'O5 Details by Class &amp; Accounts'!BB54+'O5 Details by Class &amp; Accounts'!BW54</f>
        <v>0</v>
      </c>
      <c r="I54" s="600">
        <f>'O5 Details by Class &amp; Accounts'!M54+'O5 Details by Class &amp; Accounts'!AH54+'O5 Details by Class &amp; Accounts'!BC54+'O5 Details by Class &amp; Accounts'!BX54</f>
        <v>0</v>
      </c>
      <c r="J54" s="600">
        <f>'O5 Details by Class &amp; Accounts'!N54+'O5 Details by Class &amp; Accounts'!AI54+'O5 Details by Class &amp; Accounts'!BD54+'O5 Details by Class &amp; Accounts'!BY54</f>
        <v>0</v>
      </c>
      <c r="K54" s="600">
        <f>'O5 Details by Class &amp; Accounts'!O54+'O5 Details by Class &amp; Accounts'!AJ54+'O5 Details by Class &amp; Accounts'!BE54+'O5 Details by Class &amp; Accounts'!BZ54</f>
        <v>0</v>
      </c>
      <c r="L54" s="600">
        <f>'O5 Details by Class &amp; Accounts'!P54+'O5 Details by Class &amp; Accounts'!AK54+'O5 Details by Class &amp; Accounts'!BF54+'O5 Details by Class &amp; Accounts'!CA54</f>
        <v>0</v>
      </c>
      <c r="M54" s="600">
        <f>'O5 Details by Class &amp; Accounts'!Q54+'O5 Details by Class &amp; Accounts'!AL54+'O5 Details by Class &amp; Accounts'!BG54+'O5 Details by Class &amp; Accounts'!CB54</f>
        <v>0</v>
      </c>
      <c r="N54" s="600">
        <f>'O5 Details by Class &amp; Accounts'!R54+'O5 Details by Class &amp; Accounts'!AM54+'O5 Details by Class &amp; Accounts'!BH54+'O5 Details by Class &amp; Accounts'!CC54</f>
        <v>0</v>
      </c>
      <c r="O54" s="600">
        <f>'O5 Details by Class &amp; Accounts'!S54+'O5 Details by Class &amp; Accounts'!AN54+'O5 Details by Class &amp; Accounts'!BI54+'O5 Details by Class &amp; Accounts'!CD54</f>
        <v>0</v>
      </c>
      <c r="P54" s="600">
        <f>'O5 Details by Class &amp; Accounts'!T54+'O5 Details by Class &amp; Accounts'!AO54+'O5 Details by Class &amp; Accounts'!BJ54+'O5 Details by Class &amp; Accounts'!CE54</f>
        <v>0</v>
      </c>
      <c r="Q54" s="600">
        <f>'O5 Details by Class &amp; Accounts'!U54+'O5 Details by Class &amp; Accounts'!AP54+'O5 Details by Class &amp; Accounts'!BK54+'O5 Details by Class &amp; Accounts'!CF54</f>
        <v>0</v>
      </c>
      <c r="R54" s="600">
        <f>'O5 Details by Class &amp; Accounts'!V54+'O5 Details by Class &amp; Accounts'!AQ54+'O5 Details by Class &amp; Accounts'!BL54+'O5 Details by Class &amp; Accounts'!CG54</f>
        <v>0</v>
      </c>
      <c r="S54" s="600">
        <f>'O5 Details by Class &amp; Accounts'!W54+'O5 Details by Class &amp; Accounts'!AR54+'O5 Details by Class &amp; Accounts'!BM54+'O5 Details by Class &amp; Accounts'!CH54</f>
        <v>0</v>
      </c>
      <c r="T54" s="600">
        <f>'O5 Details by Class &amp; Accounts'!X54+'O5 Details by Class &amp; Accounts'!AS54+'O5 Details by Class &amp; Accounts'!BN54+'O5 Details by Class &amp; Accounts'!CI54</f>
        <v>0</v>
      </c>
      <c r="U54" s="600">
        <f>'O5 Details by Class &amp; Accounts'!Y54+'O5 Details by Class &amp; Accounts'!AT54+'O5 Details by Class &amp; Accounts'!BO54+'O5 Details by Class &amp; Accounts'!CJ54</f>
        <v>0</v>
      </c>
      <c r="V54" s="600">
        <f>'O5 Details by Class &amp; Accounts'!Z54+'O5 Details by Class &amp; Accounts'!AU54+'O5 Details by Class &amp; Accounts'!BP54+'O5 Details by Class &amp; Accounts'!CK54</f>
        <v>0</v>
      </c>
      <c r="W54" s="600">
        <f>'O5 Details by Class &amp; Accounts'!AA54+'O5 Details by Class &amp; Accounts'!AV54+'O5 Details by Class &amp; Accounts'!BQ54+'O5 Details by Class &amp; Accounts'!CL54</f>
        <v>0</v>
      </c>
      <c r="X54" s="1041">
        <f>'O5 Details by Class &amp; Accounts'!AB54+'O5 Details by Class &amp; Accounts'!AW54+'O5 Details by Class &amp; Accounts'!BR54+'O5 Details by Class &amp; Accounts'!CM54</f>
        <v>0</v>
      </c>
      <c r="Y54" s="1931" t="str">
        <f t="shared" si="0"/>
        <v>1845-3</v>
      </c>
      <c r="Z54" s="1926" t="s">
        <v>1515</v>
      </c>
    </row>
    <row r="55" spans="1:26" ht="12.95" customHeight="1" x14ac:dyDescent="0.2">
      <c r="A55" s="1780" t="s">
        <v>881</v>
      </c>
      <c r="B55" s="1012" t="s">
        <v>403</v>
      </c>
      <c r="C55" s="1027" t="str">
        <f>IF(ISBLANK('E4 TB Allocation Details'!D55), "",('E4 TB Allocation Details'!D55))</f>
        <v>dp</v>
      </c>
      <c r="D55" s="1028">
        <f t="shared" si="2"/>
        <v>2705801.1486000009</v>
      </c>
      <c r="E55" s="600">
        <f>'O5 Details by Class &amp; Accounts'!I55+'O5 Details by Class &amp; Accounts'!AD55+'O5 Details by Class &amp; Accounts'!AY55+'O5 Details by Class &amp; Accounts'!BT55</f>
        <v>1261028.5745616173</v>
      </c>
      <c r="F55" s="600">
        <f>'O5 Details by Class &amp; Accounts'!J55+'O5 Details by Class &amp; Accounts'!AE55+'O5 Details by Class &amp; Accounts'!AZ55+'O5 Details by Class &amp; Accounts'!BU55</f>
        <v>249809.88731652958</v>
      </c>
      <c r="G55" s="600">
        <f>'O5 Details by Class &amp; Accounts'!K55+'O5 Details by Class &amp; Accounts'!AF55+'O5 Details by Class &amp; Accounts'!BA55+'O5 Details by Class &amp; Accounts'!BV55</f>
        <v>394989.83578220732</v>
      </c>
      <c r="H55" s="600">
        <f>'O5 Details by Class &amp; Accounts'!L55+'O5 Details by Class &amp; Accounts'!AG55+'O5 Details by Class &amp; Accounts'!BB55+'O5 Details by Class &amp; Accounts'!BW55</f>
        <v>0</v>
      </c>
      <c r="I55" s="600">
        <f>'O5 Details by Class &amp; Accounts'!M55+'O5 Details by Class &amp; Accounts'!AH55+'O5 Details by Class &amp; Accounts'!BC55+'O5 Details by Class &amp; Accounts'!BX55</f>
        <v>245967.86117940643</v>
      </c>
      <c r="J55" s="600">
        <f>'O5 Details by Class &amp; Accounts'!N55+'O5 Details by Class &amp; Accounts'!AI55+'O5 Details by Class &amp; Accounts'!BD55+'O5 Details by Class &amp; Accounts'!BY55</f>
        <v>357213.16282201634</v>
      </c>
      <c r="K55" s="600">
        <f>'O5 Details by Class &amp; Accounts'!O55+'O5 Details by Class &amp; Accounts'!AJ55+'O5 Details by Class &amp; Accounts'!BE55+'O5 Details by Class &amp; Accounts'!BZ55</f>
        <v>177359.88637357191</v>
      </c>
      <c r="L55" s="600">
        <f>'O5 Details by Class &amp; Accounts'!P55+'O5 Details by Class &amp; Accounts'!AK55+'O5 Details by Class &amp; Accounts'!BF55+'O5 Details by Class &amp; Accounts'!CA55</f>
        <v>11119.958890613058</v>
      </c>
      <c r="M55" s="600">
        <f>'O5 Details by Class &amp; Accounts'!Q55+'O5 Details by Class &amp; Accounts'!AL55+'O5 Details by Class &amp; Accounts'!BG55+'O5 Details by Class &amp; Accounts'!CB55</f>
        <v>8311.9816740381411</v>
      </c>
      <c r="N55" s="600">
        <f>'O5 Details by Class &amp; Accounts'!R55+'O5 Details by Class &amp; Accounts'!AM55+'O5 Details by Class &amp; Accounts'!BH55+'O5 Details by Class &amp; Accounts'!CC55</f>
        <v>0</v>
      </c>
      <c r="O55" s="600">
        <f>'O5 Details by Class &amp; Accounts'!S55+'O5 Details by Class &amp; Accounts'!AN55+'O5 Details by Class &amp; Accounts'!BI55+'O5 Details by Class &amp; Accounts'!CD55</f>
        <v>0</v>
      </c>
      <c r="P55" s="600">
        <f>'O5 Details by Class &amp; Accounts'!T55+'O5 Details by Class &amp; Accounts'!AO55+'O5 Details by Class &amp; Accounts'!BJ55+'O5 Details by Class &amp; Accounts'!CE55</f>
        <v>0</v>
      </c>
      <c r="Q55" s="600">
        <f>'O5 Details by Class &amp; Accounts'!U55+'O5 Details by Class &amp; Accounts'!AP55+'O5 Details by Class &amp; Accounts'!BK55+'O5 Details by Class &amp; Accounts'!CF55</f>
        <v>0</v>
      </c>
      <c r="R55" s="600">
        <f>'O5 Details by Class &amp; Accounts'!V55+'O5 Details by Class &amp; Accounts'!AQ55+'O5 Details by Class &amp; Accounts'!BL55+'O5 Details by Class &amp; Accounts'!CG55</f>
        <v>0</v>
      </c>
      <c r="S55" s="600">
        <f>'O5 Details by Class &amp; Accounts'!W55+'O5 Details by Class &amp; Accounts'!AR55+'O5 Details by Class &amp; Accounts'!BM55+'O5 Details by Class &amp; Accounts'!CH55</f>
        <v>0</v>
      </c>
      <c r="T55" s="600">
        <f>'O5 Details by Class &amp; Accounts'!X55+'O5 Details by Class &amp; Accounts'!AS55+'O5 Details by Class &amp; Accounts'!BN55+'O5 Details by Class &amp; Accounts'!CI55</f>
        <v>0</v>
      </c>
      <c r="U55" s="600">
        <f>'O5 Details by Class &amp; Accounts'!Y55+'O5 Details by Class &amp; Accounts'!AT55+'O5 Details by Class &amp; Accounts'!BO55+'O5 Details by Class &amp; Accounts'!CJ55</f>
        <v>0</v>
      </c>
      <c r="V55" s="600">
        <f>'O5 Details by Class &amp; Accounts'!Z55+'O5 Details by Class &amp; Accounts'!AU55+'O5 Details by Class &amp; Accounts'!BP55+'O5 Details by Class &amp; Accounts'!CK55</f>
        <v>0</v>
      </c>
      <c r="W55" s="600">
        <f>'O5 Details by Class &amp; Accounts'!AA55+'O5 Details by Class &amp; Accounts'!AV55+'O5 Details by Class &amp; Accounts'!BQ55+'O5 Details by Class &amp; Accounts'!CL55</f>
        <v>0</v>
      </c>
      <c r="X55" s="1041">
        <f>'O5 Details by Class &amp; Accounts'!AB55+'O5 Details by Class &amp; Accounts'!AW55+'O5 Details by Class &amp; Accounts'!BR55+'O5 Details by Class &amp; Accounts'!CM55</f>
        <v>0</v>
      </c>
      <c r="Y55" s="1931" t="str">
        <f t="shared" si="0"/>
        <v>1845-4</v>
      </c>
      <c r="Z55" s="1926" t="s">
        <v>745</v>
      </c>
    </row>
    <row r="56" spans="1:26" ht="12.95" customHeight="1" x14ac:dyDescent="0.2">
      <c r="A56" s="1780" t="s">
        <v>882</v>
      </c>
      <c r="B56" s="1012" t="s">
        <v>676</v>
      </c>
      <c r="C56" s="1027" t="str">
        <f>IF(ISBLANK('E4 TB Allocation Details'!D56), "",('E4 TB Allocation Details'!D56))</f>
        <v>dp</v>
      </c>
      <c r="D56" s="1028">
        <f t="shared" si="2"/>
        <v>5493596.271399999</v>
      </c>
      <c r="E56" s="600">
        <f>'O5 Details by Class &amp; Accounts'!I56+'O5 Details by Class &amp; Accounts'!AD56+'O5 Details by Class &amp; Accounts'!AY56+'O5 Details by Class &amp; Accounts'!BT56</f>
        <v>3218620.6741100298</v>
      </c>
      <c r="F56" s="600">
        <f>'O5 Details by Class &amp; Accounts'!J56+'O5 Details by Class &amp; Accounts'!AE56+'O5 Details by Class &amp; Accounts'!AZ56+'O5 Details by Class &amp; Accounts'!BU56</f>
        <v>734063.85390452424</v>
      </c>
      <c r="G56" s="600">
        <f>'O5 Details by Class &amp; Accounts'!K56+'O5 Details by Class &amp; Accounts'!AF56+'O5 Details by Class &amp; Accounts'!BA56+'O5 Details by Class &amp; Accounts'!BV56</f>
        <v>1076342.4969049171</v>
      </c>
      <c r="H56" s="600">
        <f>'O5 Details by Class &amp; Accounts'!L56+'O5 Details by Class &amp; Accounts'!AG56+'O5 Details by Class &amp; Accounts'!BB56+'O5 Details by Class &amp; Accounts'!BW56</f>
        <v>0</v>
      </c>
      <c r="I56" s="600">
        <f>'O5 Details by Class &amp; Accounts'!M56+'O5 Details by Class &amp; Accounts'!AH56+'O5 Details by Class &amp; Accounts'!BC56+'O5 Details by Class &amp; Accounts'!BX56</f>
        <v>61808.490435487343</v>
      </c>
      <c r="J56" s="600">
        <f>'O5 Details by Class &amp; Accounts'!N56+'O5 Details by Class &amp; Accounts'!AI56+'O5 Details by Class &amp; Accounts'!BD56+'O5 Details by Class &amp; Accounts'!BY56</f>
        <v>0</v>
      </c>
      <c r="K56" s="600">
        <f>'O5 Details by Class &amp; Accounts'!O56+'O5 Details by Class &amp; Accounts'!AJ56+'O5 Details by Class &amp; Accounts'!BE56+'O5 Details by Class &amp; Accounts'!BZ56</f>
        <v>360347.95992450614</v>
      </c>
      <c r="L56" s="600">
        <f>'O5 Details by Class &amp; Accounts'!P56+'O5 Details by Class &amp; Accounts'!AK56+'O5 Details by Class &amp; Accounts'!BF56+'O5 Details by Class &amp; Accounts'!CA56</f>
        <v>22848.872372194732</v>
      </c>
      <c r="M56" s="600">
        <f>'O5 Details by Class &amp; Accounts'!Q56+'O5 Details by Class &amp; Accounts'!AL56+'O5 Details by Class &amp; Accounts'!BG56+'O5 Details by Class &amp; Accounts'!CB56</f>
        <v>19563.923748339876</v>
      </c>
      <c r="N56" s="600">
        <f>'O5 Details by Class &amp; Accounts'!R56+'O5 Details by Class &amp; Accounts'!AM56+'O5 Details by Class &amp; Accounts'!BH56+'O5 Details by Class &amp; Accounts'!CC56</f>
        <v>0</v>
      </c>
      <c r="O56" s="600">
        <f>'O5 Details by Class &amp; Accounts'!S56+'O5 Details by Class &amp; Accounts'!AN56+'O5 Details by Class &amp; Accounts'!BI56+'O5 Details by Class &amp; Accounts'!CD56</f>
        <v>0</v>
      </c>
      <c r="P56" s="600">
        <f>'O5 Details by Class &amp; Accounts'!T56+'O5 Details by Class &amp; Accounts'!AO56+'O5 Details by Class &amp; Accounts'!BJ56+'O5 Details by Class &amp; Accounts'!CE56</f>
        <v>0</v>
      </c>
      <c r="Q56" s="600">
        <f>'O5 Details by Class &amp; Accounts'!U56+'O5 Details by Class &amp; Accounts'!AP56+'O5 Details by Class &amp; Accounts'!BK56+'O5 Details by Class &amp; Accounts'!CF56</f>
        <v>0</v>
      </c>
      <c r="R56" s="600">
        <f>'O5 Details by Class &amp; Accounts'!V56+'O5 Details by Class &amp; Accounts'!AQ56+'O5 Details by Class &amp; Accounts'!BL56+'O5 Details by Class &amp; Accounts'!CG56</f>
        <v>0</v>
      </c>
      <c r="S56" s="600">
        <f>'O5 Details by Class &amp; Accounts'!W56+'O5 Details by Class &amp; Accounts'!AR56+'O5 Details by Class &amp; Accounts'!BM56+'O5 Details by Class &amp; Accounts'!CH56</f>
        <v>0</v>
      </c>
      <c r="T56" s="600">
        <f>'O5 Details by Class &amp; Accounts'!X56+'O5 Details by Class &amp; Accounts'!AS56+'O5 Details by Class &amp; Accounts'!BN56+'O5 Details by Class &amp; Accounts'!CI56</f>
        <v>0</v>
      </c>
      <c r="U56" s="600">
        <f>'O5 Details by Class &amp; Accounts'!Y56+'O5 Details by Class &amp; Accounts'!AT56+'O5 Details by Class &amp; Accounts'!BO56+'O5 Details by Class &amp; Accounts'!CJ56</f>
        <v>0</v>
      </c>
      <c r="V56" s="600">
        <f>'O5 Details by Class &amp; Accounts'!Z56+'O5 Details by Class &amp; Accounts'!AU56+'O5 Details by Class &amp; Accounts'!BP56+'O5 Details by Class &amp; Accounts'!CK56</f>
        <v>0</v>
      </c>
      <c r="W56" s="600">
        <f>'O5 Details by Class &amp; Accounts'!AA56+'O5 Details by Class &amp; Accounts'!AV56+'O5 Details by Class &amp; Accounts'!BQ56+'O5 Details by Class &amp; Accounts'!CL56</f>
        <v>0</v>
      </c>
      <c r="X56" s="1041">
        <f>'O5 Details by Class &amp; Accounts'!AB56+'O5 Details by Class &amp; Accounts'!AW56+'O5 Details by Class &amp; Accounts'!BR56+'O5 Details by Class &amp; Accounts'!CM56</f>
        <v>0</v>
      </c>
      <c r="Y56" s="1931" t="str">
        <f t="shared" si="0"/>
        <v>1845-5</v>
      </c>
      <c r="Z56" s="1926" t="s">
        <v>746</v>
      </c>
    </row>
    <row r="57" spans="1:26" ht="12.95" customHeight="1" x14ac:dyDescent="0.2">
      <c r="A57" s="1780" t="s">
        <v>113</v>
      </c>
      <c r="B57" s="1012" t="s">
        <v>90</v>
      </c>
      <c r="C57" s="1027" t="str">
        <f>IF(ISBLANK('E4 TB Allocation Details'!D57), "",('E4 TB Allocation Details'!D57))</f>
        <v>dp</v>
      </c>
      <c r="D57" s="1028">
        <f t="shared" si="2"/>
        <v>6680532.9399999995</v>
      </c>
      <c r="E57" s="600">
        <f>'O5 Details by Class &amp; Accounts'!I57+'O5 Details by Class &amp; Accounts'!AD57+'O5 Details by Class &amp; Accounts'!AY57+'O5 Details by Class &amp; Accounts'!BT57</f>
        <v>3914030.1493756147</v>
      </c>
      <c r="F57" s="600">
        <f>'O5 Details by Class &amp; Accounts'!J57+'O5 Details by Class &amp; Accounts'!AE57+'O5 Details by Class &amp; Accounts'!AZ57+'O5 Details by Class &amp; Accounts'!BU57</f>
        <v>892664.38846311369</v>
      </c>
      <c r="G57" s="600">
        <f>'O5 Details by Class &amp; Accounts'!K57+'O5 Details by Class &amp; Accounts'!AF57+'O5 Details by Class &amp; Accounts'!BA57+'O5 Details by Class &amp; Accounts'!BV57</f>
        <v>1308895.1481071785</v>
      </c>
      <c r="H57" s="600">
        <f>'O5 Details by Class &amp; Accounts'!L57+'O5 Details by Class &amp; Accounts'!AG57+'O5 Details by Class &amp; Accounts'!BB57+'O5 Details by Class &amp; Accounts'!BW57</f>
        <v>0</v>
      </c>
      <c r="I57" s="600">
        <f>'O5 Details by Class &amp; Accounts'!M57+'O5 Details by Class &amp; Accounts'!AH57+'O5 Details by Class &amp; Accounts'!BC57+'O5 Details by Class &amp; Accounts'!BX57</f>
        <v>75162.723273932963</v>
      </c>
      <c r="J57" s="600">
        <f>'O5 Details by Class &amp; Accounts'!N57+'O5 Details by Class &amp; Accounts'!AI57+'O5 Details by Class &amp; Accounts'!BD57+'O5 Details by Class &amp; Accounts'!BY57</f>
        <v>0</v>
      </c>
      <c r="K57" s="600">
        <f>'O5 Details by Class &amp; Accounts'!O57+'O5 Details by Class &amp; Accounts'!AJ57+'O5 Details by Class &amp; Accounts'!BE57+'O5 Details by Class &amp; Accounts'!BZ57</f>
        <v>438204.10114046803</v>
      </c>
      <c r="L57" s="600">
        <f>'O5 Details by Class &amp; Accounts'!P57+'O5 Details by Class &amp; Accounts'!AK57+'O5 Details by Class &amp; Accounts'!BF57+'O5 Details by Class &amp; Accounts'!CA57</f>
        <v>27785.559219007388</v>
      </c>
      <c r="M57" s="600">
        <f>'O5 Details by Class &amp; Accounts'!Q57+'O5 Details by Class &amp; Accounts'!AL57+'O5 Details by Class &amp; Accounts'!BG57+'O5 Details by Class &amp; Accounts'!CB57</f>
        <v>23790.870420684485</v>
      </c>
      <c r="N57" s="600">
        <f>'O5 Details by Class &amp; Accounts'!R57+'O5 Details by Class &amp; Accounts'!AM57+'O5 Details by Class &amp; Accounts'!BH57+'O5 Details by Class &amp; Accounts'!CC57</f>
        <v>0</v>
      </c>
      <c r="O57" s="600">
        <f>'O5 Details by Class &amp; Accounts'!S57+'O5 Details by Class &amp; Accounts'!AN57+'O5 Details by Class &amp; Accounts'!BI57+'O5 Details by Class &amp; Accounts'!CD57</f>
        <v>0</v>
      </c>
      <c r="P57" s="600">
        <f>'O5 Details by Class &amp; Accounts'!T57+'O5 Details by Class &amp; Accounts'!AO57+'O5 Details by Class &amp; Accounts'!BJ57+'O5 Details by Class &amp; Accounts'!CE57</f>
        <v>0</v>
      </c>
      <c r="Q57" s="600">
        <f>'O5 Details by Class &amp; Accounts'!U57+'O5 Details by Class &amp; Accounts'!AP57+'O5 Details by Class &amp; Accounts'!BK57+'O5 Details by Class &amp; Accounts'!CF57</f>
        <v>0</v>
      </c>
      <c r="R57" s="600">
        <f>'O5 Details by Class &amp; Accounts'!V57+'O5 Details by Class &amp; Accounts'!AQ57+'O5 Details by Class &amp; Accounts'!BL57+'O5 Details by Class &amp; Accounts'!CG57</f>
        <v>0</v>
      </c>
      <c r="S57" s="600">
        <f>'O5 Details by Class &amp; Accounts'!W57+'O5 Details by Class &amp; Accounts'!AR57+'O5 Details by Class &amp; Accounts'!BM57+'O5 Details by Class &amp; Accounts'!CH57</f>
        <v>0</v>
      </c>
      <c r="T57" s="600">
        <f>'O5 Details by Class &amp; Accounts'!X57+'O5 Details by Class &amp; Accounts'!AS57+'O5 Details by Class &amp; Accounts'!BN57+'O5 Details by Class &amp; Accounts'!CI57</f>
        <v>0</v>
      </c>
      <c r="U57" s="600">
        <f>'O5 Details by Class &amp; Accounts'!Y57+'O5 Details by Class &amp; Accounts'!AT57+'O5 Details by Class &amp; Accounts'!BO57+'O5 Details by Class &amp; Accounts'!CJ57</f>
        <v>0</v>
      </c>
      <c r="V57" s="600">
        <f>'O5 Details by Class &amp; Accounts'!Z57+'O5 Details by Class &amp; Accounts'!AU57+'O5 Details by Class &amp; Accounts'!BP57+'O5 Details by Class &amp; Accounts'!CK57</f>
        <v>0</v>
      </c>
      <c r="W57" s="600">
        <f>'O5 Details by Class &amp; Accounts'!AA57+'O5 Details by Class &amp; Accounts'!AV57+'O5 Details by Class &amp; Accounts'!BQ57+'O5 Details by Class &amp; Accounts'!CL57</f>
        <v>0</v>
      </c>
      <c r="X57" s="1041">
        <f>'O5 Details by Class &amp; Accounts'!AB57+'O5 Details by Class &amp; Accounts'!AW57+'O5 Details by Class &amp; Accounts'!BR57+'O5 Details by Class &amp; Accounts'!CM57</f>
        <v>0</v>
      </c>
      <c r="Y57" s="1931" t="str">
        <f t="shared" si="0"/>
        <v>1850</v>
      </c>
      <c r="Z57" s="1926" t="s">
        <v>1143</v>
      </c>
    </row>
    <row r="58" spans="1:26" ht="12.95" customHeight="1" x14ac:dyDescent="0.2">
      <c r="A58" s="1780" t="s">
        <v>114</v>
      </c>
      <c r="B58" s="1012" t="s">
        <v>92</v>
      </c>
      <c r="C58" s="1027" t="str">
        <f>IF(ISBLANK('E4 TB Allocation Details'!D58), "",('E4 TB Allocation Details'!D58))</f>
        <v>dp</v>
      </c>
      <c r="D58" s="1028">
        <f t="shared" si="2"/>
        <v>441098.1</v>
      </c>
      <c r="E58" s="600">
        <f>'O5 Details by Class &amp; Accounts'!I58+'O5 Details by Class &amp; Accounts'!AD58+'O5 Details by Class &amp; Accounts'!AY58+'O5 Details by Class &amp; Accounts'!BT58</f>
        <v>441098.1</v>
      </c>
      <c r="F58" s="600">
        <f>'O5 Details by Class &amp; Accounts'!J58+'O5 Details by Class &amp; Accounts'!AE58+'O5 Details by Class &amp; Accounts'!AZ58+'O5 Details by Class &amp; Accounts'!BU58</f>
        <v>0</v>
      </c>
      <c r="G58" s="600">
        <f>'O5 Details by Class &amp; Accounts'!K58+'O5 Details by Class &amp; Accounts'!AF58+'O5 Details by Class &amp; Accounts'!BA58+'O5 Details by Class &amp; Accounts'!BV58</f>
        <v>0</v>
      </c>
      <c r="H58" s="600">
        <f>'O5 Details by Class &amp; Accounts'!L58+'O5 Details by Class &amp; Accounts'!AG58+'O5 Details by Class &amp; Accounts'!BB58+'O5 Details by Class &amp; Accounts'!BW58</f>
        <v>0</v>
      </c>
      <c r="I58" s="600">
        <f>'O5 Details by Class &amp; Accounts'!M58+'O5 Details by Class &amp; Accounts'!AH58+'O5 Details by Class &amp; Accounts'!BC58+'O5 Details by Class &amp; Accounts'!BX58</f>
        <v>0</v>
      </c>
      <c r="J58" s="600">
        <f>'O5 Details by Class &amp; Accounts'!N58+'O5 Details by Class &amp; Accounts'!AI58+'O5 Details by Class &amp; Accounts'!BD58+'O5 Details by Class &amp; Accounts'!BY58</f>
        <v>0</v>
      </c>
      <c r="K58" s="600">
        <f>'O5 Details by Class &amp; Accounts'!O58+'O5 Details by Class &amp; Accounts'!AJ58+'O5 Details by Class &amp; Accounts'!BE58+'O5 Details by Class &amp; Accounts'!BZ58</f>
        <v>0</v>
      </c>
      <c r="L58" s="600">
        <f>'O5 Details by Class &amp; Accounts'!P58+'O5 Details by Class &amp; Accounts'!AK58+'O5 Details by Class &amp; Accounts'!BF58+'O5 Details by Class &amp; Accounts'!CA58</f>
        <v>0</v>
      </c>
      <c r="M58" s="600">
        <f>'O5 Details by Class &amp; Accounts'!Q58+'O5 Details by Class &amp; Accounts'!AL58+'O5 Details by Class &amp; Accounts'!BG58+'O5 Details by Class &amp; Accounts'!CB58</f>
        <v>0</v>
      </c>
      <c r="N58" s="600">
        <f>'O5 Details by Class &amp; Accounts'!R58+'O5 Details by Class &amp; Accounts'!AM58+'O5 Details by Class &amp; Accounts'!BH58+'O5 Details by Class &amp; Accounts'!CC58</f>
        <v>0</v>
      </c>
      <c r="O58" s="600">
        <f>'O5 Details by Class &amp; Accounts'!S58+'O5 Details by Class &amp; Accounts'!AN58+'O5 Details by Class &amp; Accounts'!BI58+'O5 Details by Class &amp; Accounts'!CD58</f>
        <v>0</v>
      </c>
      <c r="P58" s="600">
        <f>'O5 Details by Class &amp; Accounts'!T58+'O5 Details by Class &amp; Accounts'!AO58+'O5 Details by Class &amp; Accounts'!BJ58+'O5 Details by Class &amp; Accounts'!CE58</f>
        <v>0</v>
      </c>
      <c r="Q58" s="600">
        <f>'O5 Details by Class &amp; Accounts'!U58+'O5 Details by Class &amp; Accounts'!AP58+'O5 Details by Class &amp; Accounts'!BK58+'O5 Details by Class &amp; Accounts'!CF58</f>
        <v>0</v>
      </c>
      <c r="R58" s="600">
        <f>'O5 Details by Class &amp; Accounts'!V58+'O5 Details by Class &amp; Accounts'!AQ58+'O5 Details by Class &amp; Accounts'!BL58+'O5 Details by Class &amp; Accounts'!CG58</f>
        <v>0</v>
      </c>
      <c r="S58" s="600">
        <f>'O5 Details by Class &amp; Accounts'!W58+'O5 Details by Class &amp; Accounts'!AR58+'O5 Details by Class &amp; Accounts'!BM58+'O5 Details by Class &amp; Accounts'!CH58</f>
        <v>0</v>
      </c>
      <c r="T58" s="600">
        <f>'O5 Details by Class &amp; Accounts'!X58+'O5 Details by Class &amp; Accounts'!AS58+'O5 Details by Class &amp; Accounts'!BN58+'O5 Details by Class &amp; Accounts'!CI58</f>
        <v>0</v>
      </c>
      <c r="U58" s="600">
        <f>'O5 Details by Class &amp; Accounts'!Y58+'O5 Details by Class &amp; Accounts'!AT58+'O5 Details by Class &amp; Accounts'!BO58+'O5 Details by Class &amp; Accounts'!CJ58</f>
        <v>0</v>
      </c>
      <c r="V58" s="600">
        <f>'O5 Details by Class &amp; Accounts'!Z58+'O5 Details by Class &amp; Accounts'!AU58+'O5 Details by Class &amp; Accounts'!BP58+'O5 Details by Class &amp; Accounts'!CK58</f>
        <v>0</v>
      </c>
      <c r="W58" s="600">
        <f>'O5 Details by Class &amp; Accounts'!AA58+'O5 Details by Class &amp; Accounts'!AV58+'O5 Details by Class &amp; Accounts'!BQ58+'O5 Details by Class &amp; Accounts'!CL58</f>
        <v>0</v>
      </c>
      <c r="X58" s="1041">
        <f>'O5 Details by Class &amp; Accounts'!AB58+'O5 Details by Class &amp; Accounts'!AW58+'O5 Details by Class &amp; Accounts'!BR58+'O5 Details by Class &amp; Accounts'!CM58</f>
        <v>0</v>
      </c>
      <c r="Y58" s="1931" t="str">
        <f t="shared" si="0"/>
        <v>1855</v>
      </c>
      <c r="Z58" s="1926" t="s">
        <v>1362</v>
      </c>
    </row>
    <row r="59" spans="1:26" ht="12.95" customHeight="1" x14ac:dyDescent="0.2">
      <c r="A59" s="1780" t="s">
        <v>115</v>
      </c>
      <c r="B59" s="1012" t="s">
        <v>93</v>
      </c>
      <c r="C59" s="1027" t="str">
        <f>IF(ISBLANK('E4 TB Allocation Details'!D59), "",('E4 TB Allocation Details'!D59))</f>
        <v>dp</v>
      </c>
      <c r="D59" s="1028">
        <f t="shared" si="2"/>
        <v>5080613.1600000011</v>
      </c>
      <c r="E59" s="600">
        <f>'O5 Details by Class &amp; Accounts'!I59+'O5 Details by Class &amp; Accounts'!AD59+'O5 Details by Class &amp; Accounts'!AY59+'O5 Details by Class &amp; Accounts'!BT59</f>
        <v>3328447.7075007949</v>
      </c>
      <c r="F59" s="600">
        <f>'O5 Details by Class &amp; Accounts'!J59+'O5 Details by Class &amp; Accounts'!AE59+'O5 Details by Class &amp; Accounts'!AZ59+'O5 Details by Class &amp; Accounts'!BU59</f>
        <v>1417606.4421810338</v>
      </c>
      <c r="G59" s="600">
        <f>'O5 Details by Class &amp; Accounts'!K59+'O5 Details by Class &amp; Accounts'!AF59+'O5 Details by Class &amp; Accounts'!BA59+'O5 Details by Class &amp; Accounts'!BV59</f>
        <v>153731.22071836409</v>
      </c>
      <c r="H59" s="600">
        <f>'O5 Details by Class &amp; Accounts'!L59+'O5 Details by Class &amp; Accounts'!AG59+'O5 Details by Class &amp; Accounts'!BB59+'O5 Details by Class &amp; Accounts'!BW59</f>
        <v>0</v>
      </c>
      <c r="I59" s="600">
        <f>'O5 Details by Class &amp; Accounts'!M59+'O5 Details by Class &amp; Accounts'!AH59+'O5 Details by Class &amp; Accounts'!BC59+'O5 Details by Class &amp; Accounts'!BX59</f>
        <v>136974.03146762948</v>
      </c>
      <c r="J59" s="600">
        <f>'O5 Details by Class &amp; Accounts'!N59+'O5 Details by Class &amp; Accounts'!AI59+'O5 Details by Class &amp; Accounts'!BD59+'O5 Details by Class &amp; Accounts'!BY59</f>
        <v>43853.758132178482</v>
      </c>
      <c r="K59" s="600">
        <f>'O5 Details by Class &amp; Accounts'!O59+'O5 Details by Class &amp; Accounts'!AJ59+'O5 Details by Class &amp; Accounts'!BE59+'O5 Details by Class &amp; Accounts'!BZ59</f>
        <v>0</v>
      </c>
      <c r="L59" s="600">
        <f>'O5 Details by Class &amp; Accounts'!P59+'O5 Details by Class &amp; Accounts'!AK59+'O5 Details by Class &amp; Accounts'!BF59+'O5 Details by Class &amp; Accounts'!CA59</f>
        <v>0</v>
      </c>
      <c r="M59" s="600">
        <f>'O5 Details by Class &amp; Accounts'!Q59+'O5 Details by Class &amp; Accounts'!AL59+'O5 Details by Class &amp; Accounts'!BG59+'O5 Details by Class &amp; Accounts'!CB59</f>
        <v>0</v>
      </c>
      <c r="N59" s="600">
        <f>'O5 Details by Class &amp; Accounts'!R59+'O5 Details by Class &amp; Accounts'!AM59+'O5 Details by Class &amp; Accounts'!BH59+'O5 Details by Class &amp; Accounts'!CC59</f>
        <v>0</v>
      </c>
      <c r="O59" s="600">
        <f>'O5 Details by Class &amp; Accounts'!S59+'O5 Details by Class &amp; Accounts'!AN59+'O5 Details by Class &amp; Accounts'!BI59+'O5 Details by Class &amp; Accounts'!CD59</f>
        <v>0</v>
      </c>
      <c r="P59" s="600">
        <f>'O5 Details by Class &amp; Accounts'!T59+'O5 Details by Class &amp; Accounts'!AO59+'O5 Details by Class &amp; Accounts'!BJ59+'O5 Details by Class &amp; Accounts'!CE59</f>
        <v>0</v>
      </c>
      <c r="Q59" s="600">
        <f>'O5 Details by Class &amp; Accounts'!U59+'O5 Details by Class &amp; Accounts'!AP59+'O5 Details by Class &amp; Accounts'!BK59+'O5 Details by Class &amp; Accounts'!CF59</f>
        <v>0</v>
      </c>
      <c r="R59" s="600">
        <f>'O5 Details by Class &amp; Accounts'!V59+'O5 Details by Class &amp; Accounts'!AQ59+'O5 Details by Class &amp; Accounts'!BL59+'O5 Details by Class &amp; Accounts'!CG59</f>
        <v>0</v>
      </c>
      <c r="S59" s="600">
        <f>'O5 Details by Class &amp; Accounts'!W59+'O5 Details by Class &amp; Accounts'!AR59+'O5 Details by Class &amp; Accounts'!BM59+'O5 Details by Class &amp; Accounts'!CH59</f>
        <v>0</v>
      </c>
      <c r="T59" s="600">
        <f>'O5 Details by Class &amp; Accounts'!X59+'O5 Details by Class &amp; Accounts'!AS59+'O5 Details by Class &amp; Accounts'!BN59+'O5 Details by Class &amp; Accounts'!CI59</f>
        <v>0</v>
      </c>
      <c r="U59" s="600">
        <f>'O5 Details by Class &amp; Accounts'!Y59+'O5 Details by Class &amp; Accounts'!AT59+'O5 Details by Class &amp; Accounts'!BO59+'O5 Details by Class &amp; Accounts'!CJ59</f>
        <v>0</v>
      </c>
      <c r="V59" s="600">
        <f>'O5 Details by Class &amp; Accounts'!Z59+'O5 Details by Class &amp; Accounts'!AU59+'O5 Details by Class &amp; Accounts'!BP59+'O5 Details by Class &amp; Accounts'!CK59</f>
        <v>0</v>
      </c>
      <c r="W59" s="600">
        <f>'O5 Details by Class &amp; Accounts'!AA59+'O5 Details by Class &amp; Accounts'!AV59+'O5 Details by Class &amp; Accounts'!BQ59+'O5 Details by Class &amp; Accounts'!CL59</f>
        <v>0</v>
      </c>
      <c r="X59" s="1041">
        <f>'O5 Details by Class &amp; Accounts'!AB59+'O5 Details by Class &amp; Accounts'!AW59+'O5 Details by Class &amp; Accounts'!BR59+'O5 Details by Class &amp; Accounts'!CM59</f>
        <v>0</v>
      </c>
      <c r="Y59" s="1931" t="str">
        <f t="shared" si="0"/>
        <v>1860</v>
      </c>
      <c r="Z59" s="1926" t="s">
        <v>820</v>
      </c>
    </row>
    <row r="60" spans="1:26" ht="12.95" customHeight="1" x14ac:dyDescent="0.2">
      <c r="A60" s="1780">
        <v>9999</v>
      </c>
      <c r="B60" s="1012" t="s">
        <v>490</v>
      </c>
      <c r="C60" s="1027" t="str">
        <f>IF(ISBLANK('E4 TB Allocation Details'!D60), "",('E4 TB Allocation Details'!D60))</f>
        <v>dp</v>
      </c>
      <c r="D60" s="1028">
        <f>SUM(E60:X60)</f>
        <v>364881</v>
      </c>
      <c r="E60" s="600">
        <f>'O5 Details by Class &amp; Accounts'!I60+'O5 Details by Class &amp; Accounts'!AD60+'O5 Details by Class &amp; Accounts'!AY60+'O5 Details by Class &amp; Accounts'!BT60</f>
        <v>189694.31313154101</v>
      </c>
      <c r="F60" s="600">
        <f>'O5 Details by Class &amp; Accounts'!J60+'O5 Details by Class &amp; Accounts'!AE60+'O5 Details by Class &amp; Accounts'!AZ60+'O5 Details by Class &amp; Accounts'!BU60</f>
        <v>48050.585740646042</v>
      </c>
      <c r="G60" s="600">
        <f>'O5 Details by Class &amp; Accounts'!K60+'O5 Details by Class &amp; Accounts'!AF60+'O5 Details by Class &amp; Accounts'!BA60+'O5 Details by Class &amp; Accounts'!BV60</f>
        <v>57433.956448508528</v>
      </c>
      <c r="H60" s="600">
        <f>'O5 Details by Class &amp; Accounts'!L60+'O5 Details by Class &amp; Accounts'!AG60+'O5 Details by Class &amp; Accounts'!BB60+'O5 Details by Class &amp; Accounts'!BW60</f>
        <v>0</v>
      </c>
      <c r="I60" s="600">
        <f>'O5 Details by Class &amp; Accounts'!M60+'O5 Details by Class &amp; Accounts'!AH60+'O5 Details by Class &amp; Accounts'!BC60+'O5 Details by Class &amp; Accounts'!BX60</f>
        <v>21273.131147173248</v>
      </c>
      <c r="J60" s="600">
        <f>'O5 Details by Class &amp; Accounts'!N60+'O5 Details by Class &amp; Accounts'!AI60+'O5 Details by Class &amp; Accounts'!BD60+'O5 Details by Class &amp; Accounts'!BY60</f>
        <v>27949.122505276995</v>
      </c>
      <c r="K60" s="600">
        <f>'O5 Details by Class &amp; Accounts'!O60+'O5 Details by Class &amp; Accounts'!AJ60+'O5 Details by Class &amp; Accounts'!BE60+'O5 Details by Class &amp; Accounts'!BZ60</f>
        <v>18322.837065060834</v>
      </c>
      <c r="L60" s="600">
        <f>'O5 Details by Class &amp; Accounts'!P60+'O5 Details by Class &amp; Accounts'!AK60+'O5 Details by Class &amp; Accounts'!BF60+'O5 Details by Class &amp; Accounts'!CA60</f>
        <v>1157.6722039940626</v>
      </c>
      <c r="M60" s="600">
        <f>'O5 Details by Class &amp; Accounts'!Q60+'O5 Details by Class &amp; Accounts'!AL60+'O5 Details by Class &amp; Accounts'!BG60+'O5 Details by Class &amp; Accounts'!CB60</f>
        <v>999.38175779921926</v>
      </c>
      <c r="N60" s="600">
        <f>'O5 Details by Class &amp; Accounts'!R60+'O5 Details by Class &amp; Accounts'!AM60+'O5 Details by Class &amp; Accounts'!BH60+'O5 Details by Class &amp; Accounts'!CC60</f>
        <v>0</v>
      </c>
      <c r="O60" s="600">
        <f>'O5 Details by Class &amp; Accounts'!S60+'O5 Details by Class &amp; Accounts'!AN60+'O5 Details by Class &amp; Accounts'!BI60+'O5 Details by Class &amp; Accounts'!CD60</f>
        <v>0</v>
      </c>
      <c r="P60" s="600">
        <f>'O5 Details by Class &amp; Accounts'!T60+'O5 Details by Class &amp; Accounts'!AO60+'O5 Details by Class &amp; Accounts'!BJ60+'O5 Details by Class &amp; Accounts'!CE60</f>
        <v>0</v>
      </c>
      <c r="Q60" s="600">
        <f>'O5 Details by Class &amp; Accounts'!U60+'O5 Details by Class &amp; Accounts'!AP60+'O5 Details by Class &amp; Accounts'!BK60+'O5 Details by Class &amp; Accounts'!CF60</f>
        <v>0</v>
      </c>
      <c r="R60" s="600">
        <f>'O5 Details by Class &amp; Accounts'!V60+'O5 Details by Class &amp; Accounts'!AQ60+'O5 Details by Class &amp; Accounts'!BL60+'O5 Details by Class &amp; Accounts'!CG60</f>
        <v>0</v>
      </c>
      <c r="S60" s="600">
        <f>'O5 Details by Class &amp; Accounts'!W60+'O5 Details by Class &amp; Accounts'!AR60+'O5 Details by Class &amp; Accounts'!BM60+'O5 Details by Class &amp; Accounts'!CH60</f>
        <v>0</v>
      </c>
      <c r="T60" s="600">
        <f>'O5 Details by Class &amp; Accounts'!X60+'O5 Details by Class &amp; Accounts'!AS60+'O5 Details by Class &amp; Accounts'!BN60+'O5 Details by Class &amp; Accounts'!CI60</f>
        <v>0</v>
      </c>
      <c r="U60" s="600">
        <f>'O5 Details by Class &amp; Accounts'!Y60+'O5 Details by Class &amp; Accounts'!AT60+'O5 Details by Class &amp; Accounts'!BO60+'O5 Details by Class &amp; Accounts'!CJ60</f>
        <v>0</v>
      </c>
      <c r="V60" s="600">
        <f>'O5 Details by Class &amp; Accounts'!Z60+'O5 Details by Class &amp; Accounts'!AU60+'O5 Details by Class &amp; Accounts'!BP60+'O5 Details by Class &amp; Accounts'!CK60</f>
        <v>0</v>
      </c>
      <c r="W60" s="600">
        <f>'O5 Details by Class &amp; Accounts'!AA60+'O5 Details by Class &amp; Accounts'!AV60+'O5 Details by Class &amp; Accounts'!BQ60+'O5 Details by Class &amp; Accounts'!CL60</f>
        <v>0</v>
      </c>
      <c r="X60" s="1041">
        <f>'O5 Details by Class &amp; Accounts'!AB60+'O5 Details by Class &amp; Accounts'!AW60+'O5 Details by Class &amp; Accounts'!BR60+'O5 Details by Class &amp; Accounts'!CM60</f>
        <v>0</v>
      </c>
      <c r="Y60" s="1931">
        <f>A60</f>
        <v>9999</v>
      </c>
      <c r="Z60" s="1926" t="s">
        <v>820</v>
      </c>
    </row>
    <row r="61" spans="1:26" ht="12.95" customHeight="1" x14ac:dyDescent="0.2">
      <c r="A61" s="2224" t="s">
        <v>117</v>
      </c>
      <c r="B61" s="2225" t="s">
        <v>285</v>
      </c>
      <c r="C61" s="1027" t="str">
        <f>IF(ISBLANK('E4 TB Allocation Details'!D61), "",('E4 TB Allocation Details'!D61))</f>
        <v>gp</v>
      </c>
      <c r="D61" s="1028">
        <f t="shared" si="2"/>
        <v>0</v>
      </c>
      <c r="E61" s="600">
        <f>'O5 Details by Class &amp; Accounts'!I61+'O5 Details by Class &amp; Accounts'!AD61+'O5 Details by Class &amp; Accounts'!AY61+'O5 Details by Class &amp; Accounts'!BT61</f>
        <v>0</v>
      </c>
      <c r="F61" s="600">
        <f>'O5 Details by Class &amp; Accounts'!J61+'O5 Details by Class &amp; Accounts'!AE61+'O5 Details by Class &amp; Accounts'!AZ61+'O5 Details by Class &amp; Accounts'!BU61</f>
        <v>0</v>
      </c>
      <c r="G61" s="600">
        <f>'O5 Details by Class &amp; Accounts'!K61+'O5 Details by Class &amp; Accounts'!AF61+'O5 Details by Class &amp; Accounts'!BA61+'O5 Details by Class &amp; Accounts'!BV61</f>
        <v>0</v>
      </c>
      <c r="H61" s="600">
        <f>'O5 Details by Class &amp; Accounts'!L61+'O5 Details by Class &amp; Accounts'!AG61+'O5 Details by Class &amp; Accounts'!BB61+'O5 Details by Class &amp; Accounts'!BW61</f>
        <v>0</v>
      </c>
      <c r="I61" s="600">
        <f>'O5 Details by Class &amp; Accounts'!M61+'O5 Details by Class &amp; Accounts'!AH61+'O5 Details by Class &amp; Accounts'!BC61+'O5 Details by Class &amp; Accounts'!BX61</f>
        <v>0</v>
      </c>
      <c r="J61" s="600">
        <f>'O5 Details by Class &amp; Accounts'!N61+'O5 Details by Class &amp; Accounts'!AI61+'O5 Details by Class &amp; Accounts'!BD61+'O5 Details by Class &amp; Accounts'!BY61</f>
        <v>0</v>
      </c>
      <c r="K61" s="600">
        <f>'O5 Details by Class &amp; Accounts'!O61+'O5 Details by Class &amp; Accounts'!AJ61+'O5 Details by Class &amp; Accounts'!BE61+'O5 Details by Class &amp; Accounts'!BZ61</f>
        <v>0</v>
      </c>
      <c r="L61" s="600">
        <f>'O5 Details by Class &amp; Accounts'!P61+'O5 Details by Class &amp; Accounts'!AK61+'O5 Details by Class &amp; Accounts'!BF61+'O5 Details by Class &amp; Accounts'!CA61</f>
        <v>0</v>
      </c>
      <c r="M61" s="600">
        <f>'O5 Details by Class &amp; Accounts'!Q61+'O5 Details by Class &amp; Accounts'!AL61+'O5 Details by Class &amp; Accounts'!BG61+'O5 Details by Class &amp; Accounts'!CB61</f>
        <v>0</v>
      </c>
      <c r="N61" s="600">
        <f>'O5 Details by Class &amp; Accounts'!R61+'O5 Details by Class &amp; Accounts'!AM61+'O5 Details by Class &amp; Accounts'!BH61+'O5 Details by Class &amp; Accounts'!CC61</f>
        <v>0</v>
      </c>
      <c r="O61" s="600">
        <f>'O5 Details by Class &amp; Accounts'!S61+'O5 Details by Class &amp; Accounts'!AN61+'O5 Details by Class &amp; Accounts'!BI61+'O5 Details by Class &amp; Accounts'!CD61</f>
        <v>0</v>
      </c>
      <c r="P61" s="600">
        <f>'O5 Details by Class &amp; Accounts'!T61+'O5 Details by Class &amp; Accounts'!AO61+'O5 Details by Class &amp; Accounts'!BJ61+'O5 Details by Class &amp; Accounts'!CE61</f>
        <v>0</v>
      </c>
      <c r="Q61" s="600">
        <f>'O5 Details by Class &amp; Accounts'!U61+'O5 Details by Class &amp; Accounts'!AP61+'O5 Details by Class &amp; Accounts'!BK61+'O5 Details by Class &amp; Accounts'!CF61</f>
        <v>0</v>
      </c>
      <c r="R61" s="600">
        <f>'O5 Details by Class &amp; Accounts'!V61+'O5 Details by Class &amp; Accounts'!AQ61+'O5 Details by Class &amp; Accounts'!BL61+'O5 Details by Class &amp; Accounts'!CG61</f>
        <v>0</v>
      </c>
      <c r="S61" s="600">
        <f>'O5 Details by Class &amp; Accounts'!W61+'O5 Details by Class &amp; Accounts'!AR61+'O5 Details by Class &amp; Accounts'!BM61+'O5 Details by Class &amp; Accounts'!CH61</f>
        <v>0</v>
      </c>
      <c r="T61" s="600">
        <f>'O5 Details by Class &amp; Accounts'!X61+'O5 Details by Class &amp; Accounts'!AS61+'O5 Details by Class &amp; Accounts'!BN61+'O5 Details by Class &amp; Accounts'!CI61</f>
        <v>0</v>
      </c>
      <c r="U61" s="600">
        <f>'O5 Details by Class &amp; Accounts'!Y61+'O5 Details by Class &amp; Accounts'!AT61+'O5 Details by Class &amp; Accounts'!BO61+'O5 Details by Class &amp; Accounts'!CJ61</f>
        <v>0</v>
      </c>
      <c r="V61" s="600">
        <f>'O5 Details by Class &amp; Accounts'!Z61+'O5 Details by Class &amp; Accounts'!AU61+'O5 Details by Class &amp; Accounts'!BP61+'O5 Details by Class &amp; Accounts'!CK61</f>
        <v>0</v>
      </c>
      <c r="W61" s="600">
        <f>'O5 Details by Class &amp; Accounts'!AA61+'O5 Details by Class &amp; Accounts'!AV61+'O5 Details by Class &amp; Accounts'!BQ61+'O5 Details by Class &amp; Accounts'!CL61</f>
        <v>0</v>
      </c>
      <c r="X61" s="1041">
        <f>'O5 Details by Class &amp; Accounts'!AB61+'O5 Details by Class &amp; Accounts'!AW61+'O5 Details by Class &amp; Accounts'!BR61+'O5 Details by Class &amp; Accounts'!CM61</f>
        <v>0</v>
      </c>
      <c r="Y61" s="1931" t="str">
        <f t="shared" si="0"/>
        <v>1905</v>
      </c>
      <c r="Z61" s="1926" t="s">
        <v>5</v>
      </c>
    </row>
    <row r="62" spans="1:26" ht="12.95" customHeight="1" x14ac:dyDescent="0.2">
      <c r="A62" s="2224" t="s">
        <v>118</v>
      </c>
      <c r="B62" s="2225" t="s">
        <v>286</v>
      </c>
      <c r="C62" s="1027" t="str">
        <f>IF(ISBLANK('E4 TB Allocation Details'!D62), "",('E4 TB Allocation Details'!D62))</f>
        <v>gp</v>
      </c>
      <c r="D62" s="1028">
        <f t="shared" si="2"/>
        <v>144418</v>
      </c>
      <c r="E62" s="600">
        <f>'O5 Details by Class &amp; Accounts'!I62+'O5 Details by Class &amp; Accounts'!AD62+'O5 Details by Class &amp; Accounts'!AY62+'O5 Details by Class &amp; Accounts'!BT62</f>
        <v>75256.486249499358</v>
      </c>
      <c r="F62" s="600">
        <f>'O5 Details by Class &amp; Accounts'!J62+'O5 Details by Class &amp; Accounts'!AE62+'O5 Details by Class &amp; Accounts'!AZ62+'O5 Details by Class &amp; Accounts'!BU62</f>
        <v>18967.996761161394</v>
      </c>
      <c r="G62" s="600">
        <f>'O5 Details by Class &amp; Accounts'!K62+'O5 Details by Class &amp; Accounts'!AF62+'O5 Details by Class &amp; Accounts'!BA62+'O5 Details by Class &amp; Accounts'!BV62</f>
        <v>22782.581959133935</v>
      </c>
      <c r="H62" s="600">
        <f>'O5 Details by Class &amp; Accounts'!L62+'O5 Details by Class &amp; Accounts'!AG62+'O5 Details by Class &amp; Accounts'!BB62+'O5 Details by Class &amp; Accounts'!BW62</f>
        <v>0</v>
      </c>
      <c r="I62" s="600">
        <f>'O5 Details by Class &amp; Accounts'!M62+'O5 Details by Class &amp; Accounts'!AH62+'O5 Details by Class &amp; Accounts'!BC62+'O5 Details by Class &amp; Accounts'!BX62</f>
        <v>8334.1836891340299</v>
      </c>
      <c r="J62" s="600">
        <f>'O5 Details by Class &amp; Accounts'!N62+'O5 Details by Class &amp; Accounts'!AI62+'O5 Details by Class &amp; Accounts'!BD62+'O5 Details by Class &amp; Accounts'!BY62</f>
        <v>10927.648901193061</v>
      </c>
      <c r="K62" s="600">
        <f>'O5 Details by Class &amp; Accounts'!O62+'O5 Details by Class &amp; Accounts'!AJ62+'O5 Details by Class &amp; Accounts'!BE62+'O5 Details by Class &amp; Accounts'!BZ62</f>
        <v>7291.2056129156517</v>
      </c>
      <c r="L62" s="600">
        <f>'O5 Details by Class &amp; Accounts'!P62+'O5 Details by Class &amp; Accounts'!AK62+'O5 Details by Class &amp; Accounts'!BF62+'O5 Details by Class &amp; Accounts'!CA62</f>
        <v>460.67815635052432</v>
      </c>
      <c r="M62" s="600">
        <f>'O5 Details by Class &amp; Accounts'!Q62+'O5 Details by Class &amp; Accounts'!AL62+'O5 Details by Class &amp; Accounts'!BG62+'O5 Details by Class &amp; Accounts'!CB62</f>
        <v>397.21867061203051</v>
      </c>
      <c r="N62" s="600">
        <f>'O5 Details by Class &amp; Accounts'!R62+'O5 Details by Class &amp; Accounts'!AM62+'O5 Details by Class &amp; Accounts'!BH62+'O5 Details by Class &amp; Accounts'!CC62</f>
        <v>0</v>
      </c>
      <c r="O62" s="600">
        <f>'O5 Details by Class &amp; Accounts'!S62+'O5 Details by Class &amp; Accounts'!AN62+'O5 Details by Class &amp; Accounts'!BI62+'O5 Details by Class &amp; Accounts'!CD62</f>
        <v>0</v>
      </c>
      <c r="P62" s="600">
        <f>'O5 Details by Class &amp; Accounts'!T62+'O5 Details by Class &amp; Accounts'!AO62+'O5 Details by Class &amp; Accounts'!BJ62+'O5 Details by Class &amp; Accounts'!CE62</f>
        <v>0</v>
      </c>
      <c r="Q62" s="600">
        <f>'O5 Details by Class &amp; Accounts'!U62+'O5 Details by Class &amp; Accounts'!AP62+'O5 Details by Class &amp; Accounts'!BK62+'O5 Details by Class &amp; Accounts'!CF62</f>
        <v>0</v>
      </c>
      <c r="R62" s="600">
        <f>'O5 Details by Class &amp; Accounts'!V62+'O5 Details by Class &amp; Accounts'!AQ62+'O5 Details by Class &amp; Accounts'!BL62+'O5 Details by Class &amp; Accounts'!CG62</f>
        <v>0</v>
      </c>
      <c r="S62" s="600">
        <f>'O5 Details by Class &amp; Accounts'!W62+'O5 Details by Class &amp; Accounts'!AR62+'O5 Details by Class &amp; Accounts'!BM62+'O5 Details by Class &amp; Accounts'!CH62</f>
        <v>0</v>
      </c>
      <c r="T62" s="600">
        <f>'O5 Details by Class &amp; Accounts'!X62+'O5 Details by Class &amp; Accounts'!AS62+'O5 Details by Class &amp; Accounts'!BN62+'O5 Details by Class &amp; Accounts'!CI62</f>
        <v>0</v>
      </c>
      <c r="U62" s="600">
        <f>'O5 Details by Class &amp; Accounts'!Y62+'O5 Details by Class &amp; Accounts'!AT62+'O5 Details by Class &amp; Accounts'!BO62+'O5 Details by Class &amp; Accounts'!CJ62</f>
        <v>0</v>
      </c>
      <c r="V62" s="600">
        <f>'O5 Details by Class &amp; Accounts'!Z62+'O5 Details by Class &amp; Accounts'!AU62+'O5 Details by Class &amp; Accounts'!BP62+'O5 Details by Class &amp; Accounts'!CK62</f>
        <v>0</v>
      </c>
      <c r="W62" s="600">
        <f>'O5 Details by Class &amp; Accounts'!AA62+'O5 Details by Class &amp; Accounts'!AV62+'O5 Details by Class &amp; Accounts'!BQ62+'O5 Details by Class &amp; Accounts'!CL62</f>
        <v>0</v>
      </c>
      <c r="X62" s="1041">
        <f>'O5 Details by Class &amp; Accounts'!AB62+'O5 Details by Class &amp; Accounts'!AW62+'O5 Details by Class &amp; Accounts'!BR62+'O5 Details by Class &amp; Accounts'!CM62</f>
        <v>0</v>
      </c>
      <c r="Y62" s="1931" t="str">
        <f t="shared" si="0"/>
        <v>1906</v>
      </c>
      <c r="Z62" s="1926" t="s">
        <v>5</v>
      </c>
    </row>
    <row r="63" spans="1:26" ht="12.95" customHeight="1" x14ac:dyDescent="0.2">
      <c r="A63" s="2224" t="s">
        <v>119</v>
      </c>
      <c r="B63" s="2225" t="s">
        <v>287</v>
      </c>
      <c r="C63" s="1027" t="str">
        <f>IF(ISBLANK('E4 TB Allocation Details'!D63), "",('E4 TB Allocation Details'!D63))</f>
        <v>gp</v>
      </c>
      <c r="D63" s="1028">
        <f t="shared" si="2"/>
        <v>6082839</v>
      </c>
      <c r="E63" s="600">
        <f>'O5 Details by Class &amp; Accounts'!I63+'O5 Details by Class &amp; Accounts'!AD63+'O5 Details by Class &amp; Accounts'!AY63+'O5 Details by Class &amp; Accounts'!BT63</f>
        <v>3169778.6256659036</v>
      </c>
      <c r="F63" s="600">
        <f>'O5 Details by Class &amp; Accounts'!J63+'O5 Details by Class &amp; Accounts'!AE63+'O5 Details by Class &amp; Accounts'!AZ63+'O5 Details by Class &amp; Accounts'!BU63</f>
        <v>798925.8295410974</v>
      </c>
      <c r="G63" s="600">
        <f>'O5 Details by Class &amp; Accounts'!K63+'O5 Details by Class &amp; Accounts'!AF63+'O5 Details by Class &amp; Accounts'!BA63+'O5 Details by Class &amp; Accounts'!BV63</f>
        <v>959594.91241892497</v>
      </c>
      <c r="H63" s="600">
        <f>'O5 Details by Class &amp; Accounts'!L63+'O5 Details by Class &amp; Accounts'!AG63+'O5 Details by Class &amp; Accounts'!BB63+'O5 Details by Class &amp; Accounts'!BW63</f>
        <v>0</v>
      </c>
      <c r="I63" s="600">
        <f>'O5 Details by Class &amp; Accounts'!M63+'O5 Details by Class &amp; Accounts'!AH63+'O5 Details by Class &amp; Accounts'!BC63+'O5 Details by Class &amp; Accounts'!BX63</f>
        <v>351033.09544120781</v>
      </c>
      <c r="J63" s="600">
        <f>'O5 Details by Class &amp; Accounts'!N63+'O5 Details by Class &amp; Accounts'!AI63+'O5 Details by Class &amp; Accounts'!BD63+'O5 Details by Class &amp; Accounts'!BY63</f>
        <v>460269.00327164412</v>
      </c>
      <c r="K63" s="600">
        <f>'O5 Details by Class &amp; Accounts'!O63+'O5 Details by Class &amp; Accounts'!AJ63+'O5 Details by Class &amp; Accounts'!BE63+'O5 Details by Class &amp; Accounts'!BZ63</f>
        <v>307103.1994575623</v>
      </c>
      <c r="L63" s="600">
        <f>'O5 Details by Class &amp; Accounts'!P63+'O5 Details by Class &amp; Accounts'!AK63+'O5 Details by Class &amp; Accounts'!BF63+'O5 Details by Class &amp; Accounts'!CA63</f>
        <v>19403.613510068462</v>
      </c>
      <c r="M63" s="600">
        <f>'O5 Details by Class &amp; Accounts'!Q63+'O5 Details by Class &amp; Accounts'!AL63+'O5 Details by Class &amp; Accounts'!BG63+'O5 Details by Class &amp; Accounts'!CB63</f>
        <v>16730.720693590916</v>
      </c>
      <c r="N63" s="600">
        <f>'O5 Details by Class &amp; Accounts'!R63+'O5 Details by Class &amp; Accounts'!AM63+'O5 Details by Class &amp; Accounts'!BH63+'O5 Details by Class &amp; Accounts'!CC63</f>
        <v>0</v>
      </c>
      <c r="O63" s="600">
        <f>'O5 Details by Class &amp; Accounts'!S63+'O5 Details by Class &amp; Accounts'!AN63+'O5 Details by Class &amp; Accounts'!BI63+'O5 Details by Class &amp; Accounts'!CD63</f>
        <v>0</v>
      </c>
      <c r="P63" s="600">
        <f>'O5 Details by Class &amp; Accounts'!T63+'O5 Details by Class &amp; Accounts'!AO63+'O5 Details by Class &amp; Accounts'!BJ63+'O5 Details by Class &amp; Accounts'!CE63</f>
        <v>0</v>
      </c>
      <c r="Q63" s="600">
        <f>'O5 Details by Class &amp; Accounts'!U63+'O5 Details by Class &amp; Accounts'!AP63+'O5 Details by Class &amp; Accounts'!BK63+'O5 Details by Class &amp; Accounts'!CF63</f>
        <v>0</v>
      </c>
      <c r="R63" s="600">
        <f>'O5 Details by Class &amp; Accounts'!V63+'O5 Details by Class &amp; Accounts'!AQ63+'O5 Details by Class &amp; Accounts'!BL63+'O5 Details by Class &amp; Accounts'!CG63</f>
        <v>0</v>
      </c>
      <c r="S63" s="600">
        <f>'O5 Details by Class &amp; Accounts'!W63+'O5 Details by Class &amp; Accounts'!AR63+'O5 Details by Class &amp; Accounts'!BM63+'O5 Details by Class &amp; Accounts'!CH63</f>
        <v>0</v>
      </c>
      <c r="T63" s="600">
        <f>'O5 Details by Class &amp; Accounts'!X63+'O5 Details by Class &amp; Accounts'!AS63+'O5 Details by Class &amp; Accounts'!BN63+'O5 Details by Class &amp; Accounts'!CI63</f>
        <v>0</v>
      </c>
      <c r="U63" s="600">
        <f>'O5 Details by Class &amp; Accounts'!Y63+'O5 Details by Class &amp; Accounts'!AT63+'O5 Details by Class &amp; Accounts'!BO63+'O5 Details by Class &amp; Accounts'!CJ63</f>
        <v>0</v>
      </c>
      <c r="V63" s="600">
        <f>'O5 Details by Class &amp; Accounts'!Z63+'O5 Details by Class &amp; Accounts'!AU63+'O5 Details by Class &amp; Accounts'!BP63+'O5 Details by Class &amp; Accounts'!CK63</f>
        <v>0</v>
      </c>
      <c r="W63" s="600">
        <f>'O5 Details by Class &amp; Accounts'!AA63+'O5 Details by Class &amp; Accounts'!AV63+'O5 Details by Class &amp; Accounts'!BQ63+'O5 Details by Class &amp; Accounts'!CL63</f>
        <v>0</v>
      </c>
      <c r="X63" s="1041">
        <f>'O5 Details by Class &amp; Accounts'!AB63+'O5 Details by Class &amp; Accounts'!AW63+'O5 Details by Class &amp; Accounts'!BR63+'O5 Details by Class &amp; Accounts'!CM63</f>
        <v>0</v>
      </c>
      <c r="Y63" s="1931" t="str">
        <f t="shared" si="0"/>
        <v>1908</v>
      </c>
      <c r="Z63" s="1926" t="s">
        <v>5</v>
      </c>
    </row>
    <row r="64" spans="1:26" ht="12.95" customHeight="1" x14ac:dyDescent="0.2">
      <c r="A64" s="2224" t="s">
        <v>120</v>
      </c>
      <c r="B64" s="2225" t="s">
        <v>288</v>
      </c>
      <c r="C64" s="1027" t="str">
        <f>IF(ISBLANK('E4 TB Allocation Details'!D64), "",('E4 TB Allocation Details'!D64))</f>
        <v>gp</v>
      </c>
      <c r="D64" s="1028">
        <f t="shared" si="2"/>
        <v>0</v>
      </c>
      <c r="E64" s="600">
        <f>'O5 Details by Class &amp; Accounts'!I64+'O5 Details by Class &amp; Accounts'!AD64+'O5 Details by Class &amp; Accounts'!AY64+'O5 Details by Class &amp; Accounts'!BT64</f>
        <v>0</v>
      </c>
      <c r="F64" s="600">
        <f>'O5 Details by Class &amp; Accounts'!J64+'O5 Details by Class &amp; Accounts'!AE64+'O5 Details by Class &amp; Accounts'!AZ64+'O5 Details by Class &amp; Accounts'!BU64</f>
        <v>0</v>
      </c>
      <c r="G64" s="600">
        <f>'O5 Details by Class &amp; Accounts'!K64+'O5 Details by Class &amp; Accounts'!AF64+'O5 Details by Class &amp; Accounts'!BA64+'O5 Details by Class &amp; Accounts'!BV64</f>
        <v>0</v>
      </c>
      <c r="H64" s="600">
        <f>'O5 Details by Class &amp; Accounts'!L64+'O5 Details by Class &amp; Accounts'!AG64+'O5 Details by Class &amp; Accounts'!BB64+'O5 Details by Class &amp; Accounts'!BW64</f>
        <v>0</v>
      </c>
      <c r="I64" s="600">
        <f>'O5 Details by Class &amp; Accounts'!M64+'O5 Details by Class &amp; Accounts'!AH64+'O5 Details by Class &amp; Accounts'!BC64+'O5 Details by Class &amp; Accounts'!BX64</f>
        <v>0</v>
      </c>
      <c r="J64" s="600">
        <f>'O5 Details by Class &amp; Accounts'!N64+'O5 Details by Class &amp; Accounts'!AI64+'O5 Details by Class &amp; Accounts'!BD64+'O5 Details by Class &amp; Accounts'!BY64</f>
        <v>0</v>
      </c>
      <c r="K64" s="600">
        <f>'O5 Details by Class &amp; Accounts'!O64+'O5 Details by Class &amp; Accounts'!AJ64+'O5 Details by Class &amp; Accounts'!BE64+'O5 Details by Class &amp; Accounts'!BZ64</f>
        <v>0</v>
      </c>
      <c r="L64" s="600">
        <f>'O5 Details by Class &amp; Accounts'!P64+'O5 Details by Class &amp; Accounts'!AK64+'O5 Details by Class &amp; Accounts'!BF64+'O5 Details by Class &amp; Accounts'!CA64</f>
        <v>0</v>
      </c>
      <c r="M64" s="600">
        <f>'O5 Details by Class &amp; Accounts'!Q64+'O5 Details by Class &amp; Accounts'!AL64+'O5 Details by Class &amp; Accounts'!BG64+'O5 Details by Class &amp; Accounts'!CB64</f>
        <v>0</v>
      </c>
      <c r="N64" s="600">
        <f>'O5 Details by Class &amp; Accounts'!R64+'O5 Details by Class &amp; Accounts'!AM64+'O5 Details by Class &amp; Accounts'!BH64+'O5 Details by Class &amp; Accounts'!CC64</f>
        <v>0</v>
      </c>
      <c r="O64" s="600">
        <f>'O5 Details by Class &amp; Accounts'!S64+'O5 Details by Class &amp; Accounts'!AN64+'O5 Details by Class &amp; Accounts'!BI64+'O5 Details by Class &amp; Accounts'!CD64</f>
        <v>0</v>
      </c>
      <c r="P64" s="600">
        <f>'O5 Details by Class &amp; Accounts'!T64+'O5 Details by Class &amp; Accounts'!AO64+'O5 Details by Class &amp; Accounts'!BJ64+'O5 Details by Class &amp; Accounts'!CE64</f>
        <v>0</v>
      </c>
      <c r="Q64" s="600">
        <f>'O5 Details by Class &amp; Accounts'!U64+'O5 Details by Class &amp; Accounts'!AP64+'O5 Details by Class &amp; Accounts'!BK64+'O5 Details by Class &amp; Accounts'!CF64</f>
        <v>0</v>
      </c>
      <c r="R64" s="600">
        <f>'O5 Details by Class &amp; Accounts'!V64+'O5 Details by Class &amp; Accounts'!AQ64+'O5 Details by Class &amp; Accounts'!BL64+'O5 Details by Class &amp; Accounts'!CG64</f>
        <v>0</v>
      </c>
      <c r="S64" s="600">
        <f>'O5 Details by Class &amp; Accounts'!W64+'O5 Details by Class &amp; Accounts'!AR64+'O5 Details by Class &amp; Accounts'!BM64+'O5 Details by Class &amp; Accounts'!CH64</f>
        <v>0</v>
      </c>
      <c r="T64" s="600">
        <f>'O5 Details by Class &amp; Accounts'!X64+'O5 Details by Class &amp; Accounts'!AS64+'O5 Details by Class &amp; Accounts'!BN64+'O5 Details by Class &amp; Accounts'!CI64</f>
        <v>0</v>
      </c>
      <c r="U64" s="600">
        <f>'O5 Details by Class &amp; Accounts'!Y64+'O5 Details by Class &amp; Accounts'!AT64+'O5 Details by Class &amp; Accounts'!BO64+'O5 Details by Class &amp; Accounts'!CJ64</f>
        <v>0</v>
      </c>
      <c r="V64" s="600">
        <f>'O5 Details by Class &amp; Accounts'!Z64+'O5 Details by Class &amp; Accounts'!AU64+'O5 Details by Class &amp; Accounts'!BP64+'O5 Details by Class &amp; Accounts'!CK64</f>
        <v>0</v>
      </c>
      <c r="W64" s="600">
        <f>'O5 Details by Class &amp; Accounts'!AA64+'O5 Details by Class &amp; Accounts'!AV64+'O5 Details by Class &amp; Accounts'!BQ64+'O5 Details by Class &amp; Accounts'!CL64</f>
        <v>0</v>
      </c>
      <c r="X64" s="1041">
        <f>'O5 Details by Class &amp; Accounts'!AB64+'O5 Details by Class &amp; Accounts'!AW64+'O5 Details by Class &amp; Accounts'!BR64+'O5 Details by Class &amp; Accounts'!CM64</f>
        <v>0</v>
      </c>
      <c r="Y64" s="1931" t="str">
        <f t="shared" si="0"/>
        <v>1910</v>
      </c>
      <c r="Z64" s="1926" t="s">
        <v>5</v>
      </c>
    </row>
    <row r="65" spans="1:26" ht="12.95" customHeight="1" x14ac:dyDescent="0.2">
      <c r="A65" s="2224" t="s">
        <v>121</v>
      </c>
      <c r="B65" s="2225" t="s">
        <v>539</v>
      </c>
      <c r="C65" s="1027" t="str">
        <f>IF(ISBLANK('E4 TB Allocation Details'!D65), "",('E4 TB Allocation Details'!D65))</f>
        <v>gp</v>
      </c>
      <c r="D65" s="1028">
        <f t="shared" si="2"/>
        <v>298510</v>
      </c>
      <c r="E65" s="600">
        <f>'O5 Details by Class &amp; Accounts'!I65+'O5 Details by Class &amp; Accounts'!AD65+'O5 Details by Class &amp; Accounts'!AY65+'O5 Details by Class &amp; Accounts'!BT65</f>
        <v>155554.11174741414</v>
      </c>
      <c r="F65" s="600">
        <f>'O5 Details by Class &amp; Accounts'!J65+'O5 Details by Class &amp; Accounts'!AE65+'O5 Details by Class &amp; Accounts'!AZ65+'O5 Details by Class &amp; Accounts'!BU65</f>
        <v>39206.585835382619</v>
      </c>
      <c r="G65" s="600">
        <f>'O5 Details by Class &amp; Accounts'!K65+'O5 Details by Class &amp; Accounts'!AF65+'O5 Details by Class &amp; Accounts'!BA65+'O5 Details by Class &amp; Accounts'!BV65</f>
        <v>47091.28045410593</v>
      </c>
      <c r="H65" s="600">
        <f>'O5 Details by Class &amp; Accounts'!L65+'O5 Details by Class &amp; Accounts'!AG65+'O5 Details by Class &amp; Accounts'!BB65+'O5 Details by Class &amp; Accounts'!BW65</f>
        <v>0</v>
      </c>
      <c r="I65" s="600">
        <f>'O5 Details by Class &amp; Accounts'!M65+'O5 Details by Class &amp; Accounts'!AH65+'O5 Details by Class &amp; Accounts'!BC65+'O5 Details by Class &amp; Accounts'!BX65</f>
        <v>17226.641921667655</v>
      </c>
      <c r="J65" s="600">
        <f>'O5 Details by Class &amp; Accounts'!N65+'O5 Details by Class &amp; Accounts'!AI65+'O5 Details by Class &amp; Accounts'!BD65+'O5 Details by Class &amp; Accounts'!BY65</f>
        <v>22587.298491151661</v>
      </c>
      <c r="K65" s="600">
        <f>'O5 Details by Class &amp; Accounts'!O65+'O5 Details by Class &amp; Accounts'!AJ65+'O5 Details by Class &amp; Accounts'!BE65+'O5 Details by Class &amp; Accounts'!BZ65</f>
        <v>15070.820725335147</v>
      </c>
      <c r="L65" s="600">
        <f>'O5 Details by Class &amp; Accounts'!P65+'O5 Details by Class &amp; Accounts'!AK65+'O5 Details by Class &amp; Accounts'!BF65+'O5 Details by Class &amp; Accounts'!CA65</f>
        <v>952.2153502485495</v>
      </c>
      <c r="M65" s="600">
        <f>'O5 Details by Class &amp; Accounts'!Q65+'O5 Details by Class &amp; Accounts'!AL65+'O5 Details by Class &amp; Accounts'!BG65+'O5 Details by Class &amp; Accounts'!CB65</f>
        <v>821.04547469427098</v>
      </c>
      <c r="N65" s="600">
        <f>'O5 Details by Class &amp; Accounts'!R65+'O5 Details by Class &amp; Accounts'!AM65+'O5 Details by Class &amp; Accounts'!BH65+'O5 Details by Class &amp; Accounts'!CC65</f>
        <v>0</v>
      </c>
      <c r="O65" s="600">
        <f>'O5 Details by Class &amp; Accounts'!S65+'O5 Details by Class &amp; Accounts'!AN65+'O5 Details by Class &amp; Accounts'!BI65+'O5 Details by Class &amp; Accounts'!CD65</f>
        <v>0</v>
      </c>
      <c r="P65" s="600">
        <f>'O5 Details by Class &amp; Accounts'!T65+'O5 Details by Class &amp; Accounts'!AO65+'O5 Details by Class &amp; Accounts'!BJ65+'O5 Details by Class &amp; Accounts'!CE65</f>
        <v>0</v>
      </c>
      <c r="Q65" s="600">
        <f>'O5 Details by Class &amp; Accounts'!U65+'O5 Details by Class &amp; Accounts'!AP65+'O5 Details by Class &amp; Accounts'!BK65+'O5 Details by Class &amp; Accounts'!CF65</f>
        <v>0</v>
      </c>
      <c r="R65" s="600">
        <f>'O5 Details by Class &amp; Accounts'!V65+'O5 Details by Class &amp; Accounts'!AQ65+'O5 Details by Class &amp; Accounts'!BL65+'O5 Details by Class &amp; Accounts'!CG65</f>
        <v>0</v>
      </c>
      <c r="S65" s="600">
        <f>'O5 Details by Class &amp; Accounts'!W65+'O5 Details by Class &amp; Accounts'!AR65+'O5 Details by Class &amp; Accounts'!BM65+'O5 Details by Class &amp; Accounts'!CH65</f>
        <v>0</v>
      </c>
      <c r="T65" s="600">
        <f>'O5 Details by Class &amp; Accounts'!X65+'O5 Details by Class &amp; Accounts'!AS65+'O5 Details by Class &amp; Accounts'!BN65+'O5 Details by Class &amp; Accounts'!CI65</f>
        <v>0</v>
      </c>
      <c r="U65" s="600">
        <f>'O5 Details by Class &amp; Accounts'!Y65+'O5 Details by Class &amp; Accounts'!AT65+'O5 Details by Class &amp; Accounts'!BO65+'O5 Details by Class &amp; Accounts'!CJ65</f>
        <v>0</v>
      </c>
      <c r="V65" s="600">
        <f>'O5 Details by Class &amp; Accounts'!Z65+'O5 Details by Class &amp; Accounts'!AU65+'O5 Details by Class &amp; Accounts'!BP65+'O5 Details by Class &amp; Accounts'!CK65</f>
        <v>0</v>
      </c>
      <c r="W65" s="600">
        <f>'O5 Details by Class &amp; Accounts'!AA65+'O5 Details by Class &amp; Accounts'!AV65+'O5 Details by Class &amp; Accounts'!BQ65+'O5 Details by Class &amp; Accounts'!CL65</f>
        <v>0</v>
      </c>
      <c r="X65" s="1041">
        <f>'O5 Details by Class &amp; Accounts'!AB65+'O5 Details by Class &amp; Accounts'!AW65+'O5 Details by Class &amp; Accounts'!BR65+'O5 Details by Class &amp; Accounts'!CM65</f>
        <v>0</v>
      </c>
      <c r="Y65" s="1931" t="str">
        <f t="shared" si="0"/>
        <v>1915</v>
      </c>
      <c r="Z65" s="1926" t="s">
        <v>5</v>
      </c>
    </row>
    <row r="66" spans="1:26" ht="12.95" customHeight="1" x14ac:dyDescent="0.2">
      <c r="A66" s="2224" t="s">
        <v>122</v>
      </c>
      <c r="B66" s="2225" t="s">
        <v>540</v>
      </c>
      <c r="C66" s="1027" t="str">
        <f>IF(ISBLANK('E4 TB Allocation Details'!D66), "",('E4 TB Allocation Details'!D66))</f>
        <v>gp</v>
      </c>
      <c r="D66" s="1028">
        <f t="shared" si="2"/>
        <v>2818197</v>
      </c>
      <c r="E66" s="600">
        <f>'O5 Details by Class &amp; Accounts'!I66+'O5 Details by Class &amp; Accounts'!AD66+'O5 Details by Class &amp; Accounts'!AY66+'O5 Details by Class &amp; Accounts'!BT66</f>
        <v>1468567.6562400833</v>
      </c>
      <c r="F66" s="600">
        <f>'O5 Details by Class &amp; Accounts'!J66+'O5 Details by Class &amp; Accounts'!AE66+'O5 Details by Class &amp; Accounts'!AZ66+'O5 Details by Class &amp; Accounts'!BU66</f>
        <v>370144.66041847103</v>
      </c>
      <c r="G66" s="600">
        <f>'O5 Details by Class &amp; Accounts'!K66+'O5 Details by Class &amp; Accounts'!AF66+'O5 Details by Class &amp; Accounts'!BA66+'O5 Details by Class &amp; Accounts'!BV66</f>
        <v>444583.11380496458</v>
      </c>
      <c r="H66" s="600">
        <f>'O5 Details by Class &amp; Accounts'!L66+'O5 Details by Class &amp; Accounts'!AG66+'O5 Details by Class &amp; Accounts'!BB66+'O5 Details by Class &amp; Accounts'!BW66</f>
        <v>0</v>
      </c>
      <c r="I66" s="600">
        <f>'O5 Details by Class &amp; Accounts'!M66+'O5 Details by Class &amp; Accounts'!AH66+'O5 Details by Class &amp; Accounts'!BC66+'O5 Details by Class &amp; Accounts'!BX66</f>
        <v>162634.65406089585</v>
      </c>
      <c r="J66" s="600">
        <f>'O5 Details by Class &amp; Accounts'!N66+'O5 Details by Class &amp; Accounts'!AI66+'O5 Details by Class &amp; Accounts'!BD66+'O5 Details by Class &amp; Accounts'!BY66</f>
        <v>213243.96785993146</v>
      </c>
      <c r="K66" s="600">
        <f>'O5 Details by Class &amp; Accounts'!O66+'O5 Details by Class &amp; Accounts'!AJ66+'O5 Details by Class &amp; Accounts'!BE66+'O5 Details by Class &amp; Accounts'!BZ66</f>
        <v>142281.80548617244</v>
      </c>
      <c r="L66" s="600">
        <f>'O5 Details by Class &amp; Accounts'!P66+'O5 Details by Class &amp; Accounts'!AK66+'O5 Details by Class &amp; Accounts'!BF66+'O5 Details by Class &amp; Accounts'!CA66</f>
        <v>8989.7505725919109</v>
      </c>
      <c r="M66" s="600">
        <f>'O5 Details by Class &amp; Accounts'!Q66+'O5 Details by Class &amp; Accounts'!AL66+'O5 Details by Class &amp; Accounts'!BG66+'O5 Details by Class &amp; Accounts'!CB66</f>
        <v>7751.3915568891171</v>
      </c>
      <c r="N66" s="600">
        <f>'O5 Details by Class &amp; Accounts'!R66+'O5 Details by Class &amp; Accounts'!AM66+'O5 Details by Class &amp; Accounts'!BH66+'O5 Details by Class &amp; Accounts'!CC66</f>
        <v>0</v>
      </c>
      <c r="O66" s="600">
        <f>'O5 Details by Class &amp; Accounts'!S66+'O5 Details by Class &amp; Accounts'!AN66+'O5 Details by Class &amp; Accounts'!BI66+'O5 Details by Class &amp; Accounts'!CD66</f>
        <v>0</v>
      </c>
      <c r="P66" s="600">
        <f>'O5 Details by Class &amp; Accounts'!T66+'O5 Details by Class &amp; Accounts'!AO66+'O5 Details by Class &amp; Accounts'!BJ66+'O5 Details by Class &amp; Accounts'!CE66</f>
        <v>0</v>
      </c>
      <c r="Q66" s="600">
        <f>'O5 Details by Class &amp; Accounts'!U66+'O5 Details by Class &amp; Accounts'!AP66+'O5 Details by Class &amp; Accounts'!BK66+'O5 Details by Class &amp; Accounts'!CF66</f>
        <v>0</v>
      </c>
      <c r="R66" s="600">
        <f>'O5 Details by Class &amp; Accounts'!V66+'O5 Details by Class &amp; Accounts'!AQ66+'O5 Details by Class &amp; Accounts'!BL66+'O5 Details by Class &amp; Accounts'!CG66</f>
        <v>0</v>
      </c>
      <c r="S66" s="600">
        <f>'O5 Details by Class &amp; Accounts'!W66+'O5 Details by Class &amp; Accounts'!AR66+'O5 Details by Class &amp; Accounts'!BM66+'O5 Details by Class &amp; Accounts'!CH66</f>
        <v>0</v>
      </c>
      <c r="T66" s="600">
        <f>'O5 Details by Class &amp; Accounts'!X66+'O5 Details by Class &amp; Accounts'!AS66+'O5 Details by Class &amp; Accounts'!BN66+'O5 Details by Class &amp; Accounts'!CI66</f>
        <v>0</v>
      </c>
      <c r="U66" s="600">
        <f>'O5 Details by Class &amp; Accounts'!Y66+'O5 Details by Class &amp; Accounts'!AT66+'O5 Details by Class &amp; Accounts'!BO66+'O5 Details by Class &amp; Accounts'!CJ66</f>
        <v>0</v>
      </c>
      <c r="V66" s="600">
        <f>'O5 Details by Class &amp; Accounts'!Z66+'O5 Details by Class &amp; Accounts'!AU66+'O5 Details by Class &amp; Accounts'!BP66+'O5 Details by Class &amp; Accounts'!CK66</f>
        <v>0</v>
      </c>
      <c r="W66" s="600">
        <f>'O5 Details by Class &amp; Accounts'!AA66+'O5 Details by Class &amp; Accounts'!AV66+'O5 Details by Class &amp; Accounts'!BQ66+'O5 Details by Class &amp; Accounts'!CL66</f>
        <v>0</v>
      </c>
      <c r="X66" s="1041">
        <f>'O5 Details by Class &amp; Accounts'!AB66+'O5 Details by Class &amp; Accounts'!AW66+'O5 Details by Class &amp; Accounts'!BR66+'O5 Details by Class &amp; Accounts'!CM66</f>
        <v>0</v>
      </c>
      <c r="Y66" s="1931" t="str">
        <f t="shared" si="0"/>
        <v>1920</v>
      </c>
      <c r="Z66" s="1926" t="s">
        <v>5</v>
      </c>
    </row>
    <row r="67" spans="1:26" ht="12.95" customHeight="1" x14ac:dyDescent="0.2">
      <c r="A67" s="2224" t="s">
        <v>123</v>
      </c>
      <c r="B67" s="2225" t="s">
        <v>541</v>
      </c>
      <c r="C67" s="1027" t="str">
        <f>IF(ISBLANK('E4 TB Allocation Details'!D67), "",('E4 TB Allocation Details'!D67))</f>
        <v>gp</v>
      </c>
      <c r="D67" s="1028">
        <f t="shared" si="2"/>
        <v>9132874</v>
      </c>
      <c r="E67" s="600">
        <f>'O5 Details by Class &amp; Accounts'!I67+'O5 Details by Class &amp; Accounts'!AD67+'O5 Details by Class &amp; Accounts'!AY67+'O5 Details by Class &amp; Accounts'!BT67</f>
        <v>4759157.4914443502</v>
      </c>
      <c r="F67" s="600">
        <f>'O5 Details by Class &amp; Accounts'!J67+'O5 Details by Class &amp; Accounts'!AE67+'O5 Details by Class &amp; Accounts'!AZ67+'O5 Details by Class &amp; Accounts'!BU67</f>
        <v>1199520.3122332057</v>
      </c>
      <c r="G67" s="600">
        <f>'O5 Details by Class &amp; Accounts'!K67+'O5 Details by Class &amp; Accounts'!AF67+'O5 Details by Class &amp; Accounts'!BA67+'O5 Details by Class &amp; Accounts'!BV67</f>
        <v>1440751.5020803735</v>
      </c>
      <c r="H67" s="600">
        <f>'O5 Details by Class &amp; Accounts'!L67+'O5 Details by Class &amp; Accounts'!AG67+'O5 Details by Class &amp; Accounts'!BB67+'O5 Details by Class &amp; Accounts'!BW67</f>
        <v>0</v>
      </c>
      <c r="I67" s="600">
        <f>'O5 Details by Class &amp; Accounts'!M67+'O5 Details by Class &amp; Accounts'!AH67+'O5 Details by Class &amp; Accounts'!BC67+'O5 Details by Class &amp; Accounts'!BX67</f>
        <v>527046.83298284328</v>
      </c>
      <c r="J67" s="600">
        <f>'O5 Details by Class &amp; Accounts'!N67+'O5 Details by Class &amp; Accounts'!AI67+'O5 Details by Class &amp; Accounts'!BD67+'O5 Details by Class &amp; Accounts'!BY67</f>
        <v>691055.41228125768</v>
      </c>
      <c r="K67" s="600">
        <f>'O5 Details by Class &amp; Accounts'!O67+'O5 Details by Class &amp; Accounts'!AJ67+'O5 Details by Class &amp; Accounts'!BE67+'O5 Details by Class &amp; Accounts'!BZ67</f>
        <v>461089.76838656829</v>
      </c>
      <c r="L67" s="600">
        <f>'O5 Details by Class &amp; Accounts'!P67+'O5 Details by Class &amp; Accounts'!AK67+'O5 Details by Class &amp; Accounts'!BF67+'O5 Details by Class &amp; Accounts'!CA67</f>
        <v>29132.902799523872</v>
      </c>
      <c r="M67" s="600">
        <f>'O5 Details by Class &amp; Accounts'!Q67+'O5 Details by Class &amp; Accounts'!AL67+'O5 Details by Class &amp; Accounts'!BG67+'O5 Details by Class &amp; Accounts'!CB67</f>
        <v>25119.7777918762</v>
      </c>
      <c r="N67" s="600">
        <f>'O5 Details by Class &amp; Accounts'!R67+'O5 Details by Class &amp; Accounts'!AM67+'O5 Details by Class &amp; Accounts'!BH67+'O5 Details by Class &amp; Accounts'!CC67</f>
        <v>0</v>
      </c>
      <c r="O67" s="600">
        <f>'O5 Details by Class &amp; Accounts'!S67+'O5 Details by Class &amp; Accounts'!AN67+'O5 Details by Class &amp; Accounts'!BI67+'O5 Details by Class &amp; Accounts'!CD67</f>
        <v>0</v>
      </c>
      <c r="P67" s="600">
        <f>'O5 Details by Class &amp; Accounts'!T67+'O5 Details by Class &amp; Accounts'!AO67+'O5 Details by Class &amp; Accounts'!BJ67+'O5 Details by Class &amp; Accounts'!CE67</f>
        <v>0</v>
      </c>
      <c r="Q67" s="600">
        <f>'O5 Details by Class &amp; Accounts'!U67+'O5 Details by Class &amp; Accounts'!AP67+'O5 Details by Class &amp; Accounts'!BK67+'O5 Details by Class &amp; Accounts'!CF67</f>
        <v>0</v>
      </c>
      <c r="R67" s="600">
        <f>'O5 Details by Class &amp; Accounts'!V67+'O5 Details by Class &amp; Accounts'!AQ67+'O5 Details by Class &amp; Accounts'!BL67+'O5 Details by Class &amp; Accounts'!CG67</f>
        <v>0</v>
      </c>
      <c r="S67" s="600">
        <f>'O5 Details by Class &amp; Accounts'!W67+'O5 Details by Class &amp; Accounts'!AR67+'O5 Details by Class &amp; Accounts'!BM67+'O5 Details by Class &amp; Accounts'!CH67</f>
        <v>0</v>
      </c>
      <c r="T67" s="600">
        <f>'O5 Details by Class &amp; Accounts'!X67+'O5 Details by Class &amp; Accounts'!AS67+'O5 Details by Class &amp; Accounts'!BN67+'O5 Details by Class &amp; Accounts'!CI67</f>
        <v>0</v>
      </c>
      <c r="U67" s="600">
        <f>'O5 Details by Class &amp; Accounts'!Y67+'O5 Details by Class &amp; Accounts'!AT67+'O5 Details by Class &amp; Accounts'!BO67+'O5 Details by Class &amp; Accounts'!CJ67</f>
        <v>0</v>
      </c>
      <c r="V67" s="600">
        <f>'O5 Details by Class &amp; Accounts'!Z67+'O5 Details by Class &amp; Accounts'!AU67+'O5 Details by Class &amp; Accounts'!BP67+'O5 Details by Class &amp; Accounts'!CK67</f>
        <v>0</v>
      </c>
      <c r="W67" s="600">
        <f>'O5 Details by Class &amp; Accounts'!AA67+'O5 Details by Class &amp; Accounts'!AV67+'O5 Details by Class &amp; Accounts'!BQ67+'O5 Details by Class &amp; Accounts'!CL67</f>
        <v>0</v>
      </c>
      <c r="X67" s="1041">
        <f>'O5 Details by Class &amp; Accounts'!AB67+'O5 Details by Class &amp; Accounts'!AW67+'O5 Details by Class &amp; Accounts'!BR67+'O5 Details by Class &amp; Accounts'!CM67</f>
        <v>0</v>
      </c>
      <c r="Y67" s="1931" t="str">
        <f t="shared" si="0"/>
        <v>1925</v>
      </c>
      <c r="Z67" s="1926" t="s">
        <v>5</v>
      </c>
    </row>
    <row r="68" spans="1:26" ht="12.95" customHeight="1" x14ac:dyDescent="0.2">
      <c r="A68" s="2224" t="s">
        <v>124</v>
      </c>
      <c r="B68" s="2225" t="s">
        <v>542</v>
      </c>
      <c r="C68" s="1027" t="str">
        <f>IF(ISBLANK('E4 TB Allocation Details'!D68), "",('E4 TB Allocation Details'!D68))</f>
        <v>gp</v>
      </c>
      <c r="D68" s="1028">
        <f t="shared" si="2"/>
        <v>2331015.3499999992</v>
      </c>
      <c r="E68" s="600">
        <f>'O5 Details by Class &amp; Accounts'!I68+'O5 Details by Class &amp; Accounts'!AD68+'O5 Details by Class &amp; Accounts'!AY68+'O5 Details by Class &amp; Accounts'!BT68</f>
        <v>1214696.3995807094</v>
      </c>
      <c r="F68" s="600">
        <f>'O5 Details by Class &amp; Accounts'!J68+'O5 Details by Class &amp; Accounts'!AE68+'O5 Details by Class &amp; Accounts'!AZ68+'O5 Details by Class &amp; Accounts'!BU68</f>
        <v>306157.76156031439</v>
      </c>
      <c r="G68" s="600">
        <f>'O5 Details by Class &amp; Accounts'!K68+'O5 Details by Class &amp; Accounts'!AF68+'O5 Details by Class &amp; Accounts'!BA68+'O5 Details by Class &amp; Accounts'!BV68</f>
        <v>367728.04123706371</v>
      </c>
      <c r="H68" s="600">
        <f>'O5 Details by Class &amp; Accounts'!L68+'O5 Details by Class &amp; Accounts'!AG68+'O5 Details by Class &amp; Accounts'!BB68+'O5 Details by Class &amp; Accounts'!BW68</f>
        <v>0</v>
      </c>
      <c r="I68" s="600">
        <f>'O5 Details by Class &amp; Accounts'!M68+'O5 Details by Class &amp; Accounts'!AH68+'O5 Details by Class &amp; Accounts'!BC68+'O5 Details by Class &amp; Accounts'!BX68</f>
        <v>134520.00518696455</v>
      </c>
      <c r="J68" s="600">
        <f>'O5 Details by Class &amp; Accounts'!N68+'O5 Details by Class &amp; Accounts'!AI68+'O5 Details by Class &amp; Accounts'!BD68+'O5 Details by Class &amp; Accounts'!BY68</f>
        <v>176380.48808383758</v>
      </c>
      <c r="K68" s="600">
        <f>'O5 Details by Class &amp; Accounts'!O68+'O5 Details by Class &amp; Accounts'!AJ68+'O5 Details by Class &amp; Accounts'!BE68+'O5 Details by Class &amp; Accounts'!BZ68</f>
        <v>117685.55307311098</v>
      </c>
      <c r="L68" s="600">
        <f>'O5 Details by Class &amp; Accounts'!P68+'O5 Details by Class &amp; Accounts'!AK68+'O5 Details by Class &amp; Accounts'!BF68+'O5 Details by Class &amp; Accounts'!CA68</f>
        <v>7435.692599695135</v>
      </c>
      <c r="M68" s="600">
        <f>'O5 Details by Class &amp; Accounts'!Q68+'O5 Details by Class &amp; Accounts'!AL68+'O5 Details by Class &amp; Accounts'!BG68+'O5 Details by Class &amp; Accounts'!CB68</f>
        <v>6411.4086783035136</v>
      </c>
      <c r="N68" s="600">
        <f>'O5 Details by Class &amp; Accounts'!R68+'O5 Details by Class &amp; Accounts'!AM68+'O5 Details by Class &amp; Accounts'!BH68+'O5 Details by Class &amp; Accounts'!CC68</f>
        <v>0</v>
      </c>
      <c r="O68" s="600">
        <f>'O5 Details by Class &amp; Accounts'!S68+'O5 Details by Class &amp; Accounts'!AN68+'O5 Details by Class &amp; Accounts'!BI68+'O5 Details by Class &amp; Accounts'!CD68</f>
        <v>0</v>
      </c>
      <c r="P68" s="600">
        <f>'O5 Details by Class &amp; Accounts'!T68+'O5 Details by Class &amp; Accounts'!AO68+'O5 Details by Class &amp; Accounts'!BJ68+'O5 Details by Class &amp; Accounts'!CE68</f>
        <v>0</v>
      </c>
      <c r="Q68" s="600">
        <f>'O5 Details by Class &amp; Accounts'!U68+'O5 Details by Class &amp; Accounts'!AP68+'O5 Details by Class &amp; Accounts'!BK68+'O5 Details by Class &amp; Accounts'!CF68</f>
        <v>0</v>
      </c>
      <c r="R68" s="600">
        <f>'O5 Details by Class &amp; Accounts'!V68+'O5 Details by Class &amp; Accounts'!AQ68+'O5 Details by Class &amp; Accounts'!BL68+'O5 Details by Class &amp; Accounts'!CG68</f>
        <v>0</v>
      </c>
      <c r="S68" s="600">
        <f>'O5 Details by Class &amp; Accounts'!W68+'O5 Details by Class &amp; Accounts'!AR68+'O5 Details by Class &amp; Accounts'!BM68+'O5 Details by Class &amp; Accounts'!CH68</f>
        <v>0</v>
      </c>
      <c r="T68" s="600">
        <f>'O5 Details by Class &amp; Accounts'!X68+'O5 Details by Class &amp; Accounts'!AS68+'O5 Details by Class &amp; Accounts'!BN68+'O5 Details by Class &amp; Accounts'!CI68</f>
        <v>0</v>
      </c>
      <c r="U68" s="600">
        <f>'O5 Details by Class &amp; Accounts'!Y68+'O5 Details by Class &amp; Accounts'!AT68+'O5 Details by Class &amp; Accounts'!BO68+'O5 Details by Class &amp; Accounts'!CJ68</f>
        <v>0</v>
      </c>
      <c r="V68" s="600">
        <f>'O5 Details by Class &amp; Accounts'!Z68+'O5 Details by Class &amp; Accounts'!AU68+'O5 Details by Class &amp; Accounts'!BP68+'O5 Details by Class &amp; Accounts'!CK68</f>
        <v>0</v>
      </c>
      <c r="W68" s="600">
        <f>'O5 Details by Class &amp; Accounts'!AA68+'O5 Details by Class &amp; Accounts'!AV68+'O5 Details by Class &amp; Accounts'!BQ68+'O5 Details by Class &amp; Accounts'!CL68</f>
        <v>0</v>
      </c>
      <c r="X68" s="1041">
        <f>'O5 Details by Class &amp; Accounts'!AB68+'O5 Details by Class &amp; Accounts'!AW68+'O5 Details by Class &amp; Accounts'!BR68+'O5 Details by Class &amp; Accounts'!CM68</f>
        <v>0</v>
      </c>
      <c r="Y68" s="1931" t="str">
        <f t="shared" si="0"/>
        <v>1930</v>
      </c>
      <c r="Z68" s="1926" t="s">
        <v>5</v>
      </c>
    </row>
    <row r="69" spans="1:26" ht="12.95" customHeight="1" x14ac:dyDescent="0.2">
      <c r="A69" s="2224" t="s">
        <v>125</v>
      </c>
      <c r="B69" s="2225" t="s">
        <v>543</v>
      </c>
      <c r="C69" s="1027" t="str">
        <f>IF(ISBLANK('E4 TB Allocation Details'!D69), "",('E4 TB Allocation Details'!D69))</f>
        <v>gp</v>
      </c>
      <c r="D69" s="1028">
        <f t="shared" si="2"/>
        <v>9853.5899999999929</v>
      </c>
      <c r="E69" s="600">
        <f>'O5 Details by Class &amp; Accounts'!I69+'O5 Details by Class &amp; Accounts'!AD69+'O5 Details by Class &amp; Accounts'!AY69+'O5 Details by Class &amp; Accounts'!BT69</f>
        <v>5134.7239287568318</v>
      </c>
      <c r="F69" s="600">
        <f>'O5 Details by Class &amp; Accounts'!J69+'O5 Details by Class &amp; Accounts'!AE69+'O5 Details by Class &amp; Accounts'!AZ69+'O5 Details by Class &amp; Accounts'!BU69</f>
        <v>1294.1798335790013</v>
      </c>
      <c r="G69" s="600">
        <f>'O5 Details by Class &amp; Accounts'!K69+'O5 Details by Class &amp; Accounts'!AF69+'O5 Details by Class &amp; Accounts'!BA69+'O5 Details by Class &amp; Accounts'!BV69</f>
        <v>1554.4476572636545</v>
      </c>
      <c r="H69" s="600">
        <f>'O5 Details by Class &amp; Accounts'!L69+'O5 Details by Class &amp; Accounts'!AG69+'O5 Details by Class &amp; Accounts'!BB69+'O5 Details by Class &amp; Accounts'!BW69</f>
        <v>0</v>
      </c>
      <c r="I69" s="600">
        <f>'O5 Details by Class &amp; Accounts'!M69+'O5 Details by Class &amp; Accounts'!AH69+'O5 Details by Class &amp; Accounts'!BC69+'O5 Details by Class &amp; Accounts'!BX69</f>
        <v>568.63845959239256</v>
      </c>
      <c r="J69" s="600">
        <f>'O5 Details by Class &amp; Accounts'!N69+'O5 Details by Class &amp; Accounts'!AI69+'O5 Details by Class &amp; Accounts'!BD69+'O5 Details by Class &amp; Accounts'!BY69</f>
        <v>745.58969059471042</v>
      </c>
      <c r="K69" s="600">
        <f>'O5 Details by Class &amp; Accounts'!O69+'O5 Details by Class &amp; Accounts'!AJ69+'O5 Details by Class &amp; Accounts'!BE69+'O5 Details by Class &amp; Accounts'!BZ69</f>
        <v>497.47642756006536</v>
      </c>
      <c r="L69" s="600">
        <f>'O5 Details by Class &amp; Accounts'!P69+'O5 Details by Class &amp; Accounts'!AK69+'O5 Details by Class &amp; Accounts'!BF69+'O5 Details by Class &amp; Accounts'!CA69</f>
        <v>31.4319106664956</v>
      </c>
      <c r="M69" s="600">
        <f>'O5 Details by Class &amp; Accounts'!Q69+'O5 Details by Class &amp; Accounts'!AL69+'O5 Details by Class &amp; Accounts'!BG69+'O5 Details by Class &amp; Accounts'!CB69</f>
        <v>27.102091986843718</v>
      </c>
      <c r="N69" s="600">
        <f>'O5 Details by Class &amp; Accounts'!R69+'O5 Details by Class &amp; Accounts'!AM69+'O5 Details by Class &amp; Accounts'!BH69+'O5 Details by Class &amp; Accounts'!CC69</f>
        <v>0</v>
      </c>
      <c r="O69" s="600">
        <f>'O5 Details by Class &amp; Accounts'!S69+'O5 Details by Class &amp; Accounts'!AN69+'O5 Details by Class &amp; Accounts'!BI69+'O5 Details by Class &amp; Accounts'!CD69</f>
        <v>0</v>
      </c>
      <c r="P69" s="600">
        <f>'O5 Details by Class &amp; Accounts'!T69+'O5 Details by Class &amp; Accounts'!AO69+'O5 Details by Class &amp; Accounts'!BJ69+'O5 Details by Class &amp; Accounts'!CE69</f>
        <v>0</v>
      </c>
      <c r="Q69" s="600">
        <f>'O5 Details by Class &amp; Accounts'!U69+'O5 Details by Class &amp; Accounts'!AP69+'O5 Details by Class &amp; Accounts'!BK69+'O5 Details by Class &amp; Accounts'!CF69</f>
        <v>0</v>
      </c>
      <c r="R69" s="600">
        <f>'O5 Details by Class &amp; Accounts'!V69+'O5 Details by Class &amp; Accounts'!AQ69+'O5 Details by Class &amp; Accounts'!BL69+'O5 Details by Class &amp; Accounts'!CG69</f>
        <v>0</v>
      </c>
      <c r="S69" s="600">
        <f>'O5 Details by Class &amp; Accounts'!W69+'O5 Details by Class &amp; Accounts'!AR69+'O5 Details by Class &amp; Accounts'!BM69+'O5 Details by Class &amp; Accounts'!CH69</f>
        <v>0</v>
      </c>
      <c r="T69" s="600">
        <f>'O5 Details by Class &amp; Accounts'!X69+'O5 Details by Class &amp; Accounts'!AS69+'O5 Details by Class &amp; Accounts'!BN69+'O5 Details by Class &amp; Accounts'!CI69</f>
        <v>0</v>
      </c>
      <c r="U69" s="600">
        <f>'O5 Details by Class &amp; Accounts'!Y69+'O5 Details by Class &amp; Accounts'!AT69+'O5 Details by Class &amp; Accounts'!BO69+'O5 Details by Class &amp; Accounts'!CJ69</f>
        <v>0</v>
      </c>
      <c r="V69" s="600">
        <f>'O5 Details by Class &amp; Accounts'!Z69+'O5 Details by Class &amp; Accounts'!AU69+'O5 Details by Class &amp; Accounts'!BP69+'O5 Details by Class &amp; Accounts'!CK69</f>
        <v>0</v>
      </c>
      <c r="W69" s="600">
        <f>'O5 Details by Class &amp; Accounts'!AA69+'O5 Details by Class &amp; Accounts'!AV69+'O5 Details by Class &amp; Accounts'!BQ69+'O5 Details by Class &amp; Accounts'!CL69</f>
        <v>0</v>
      </c>
      <c r="X69" s="1041">
        <f>'O5 Details by Class &amp; Accounts'!AB69+'O5 Details by Class &amp; Accounts'!AW69+'O5 Details by Class &amp; Accounts'!BR69+'O5 Details by Class &amp; Accounts'!CM69</f>
        <v>0</v>
      </c>
      <c r="Y69" s="1931" t="str">
        <f t="shared" si="0"/>
        <v>1935</v>
      </c>
      <c r="Z69" s="1926" t="s">
        <v>5</v>
      </c>
    </row>
    <row r="70" spans="1:26" ht="12.95" customHeight="1" x14ac:dyDescent="0.2">
      <c r="A70" s="2224" t="s">
        <v>126</v>
      </c>
      <c r="B70" s="2225" t="s">
        <v>544</v>
      </c>
      <c r="C70" s="1027" t="str">
        <f>IF(ISBLANK('E4 TB Allocation Details'!D70), "",('E4 TB Allocation Details'!D70))</f>
        <v>gp</v>
      </c>
      <c r="D70" s="1028">
        <f t="shared" si="2"/>
        <v>350668.72</v>
      </c>
      <c r="E70" s="600">
        <f>'O5 Details by Class &amp; Accounts'!I70+'O5 Details by Class &amp; Accounts'!AD70+'O5 Details by Class &amp; Accounts'!AY70+'O5 Details by Class &amp; Accounts'!BT70</f>
        <v>182734.11697163468</v>
      </c>
      <c r="F70" s="600">
        <f>'O5 Details by Class &amp; Accounts'!J70+'O5 Details by Class &amp; Accounts'!AE70+'O5 Details by Class &amp; Accounts'!AZ70+'O5 Details by Class &amp; Accounts'!BU70</f>
        <v>46057.161470181076</v>
      </c>
      <c r="G70" s="600">
        <f>'O5 Details by Class &amp; Accounts'!K70+'O5 Details by Class &amp; Accounts'!AF70+'O5 Details by Class &amp; Accounts'!BA70+'O5 Details by Class &amp; Accounts'!BV70</f>
        <v>55319.550567828031</v>
      </c>
      <c r="H70" s="600">
        <f>'O5 Details by Class &amp; Accounts'!L70+'O5 Details by Class &amp; Accounts'!AG70+'O5 Details by Class &amp; Accounts'!BB70+'O5 Details by Class &amp; Accounts'!BW70</f>
        <v>0</v>
      </c>
      <c r="I70" s="600">
        <f>'O5 Details by Class &amp; Accounts'!M70+'O5 Details by Class &amp; Accounts'!AH70+'O5 Details by Class &amp; Accounts'!BC70+'O5 Details by Class &amp; Accounts'!BX70</f>
        <v>20236.656971523687</v>
      </c>
      <c r="J70" s="600">
        <f>'O5 Details by Class &amp; Accounts'!N70+'O5 Details by Class &amp; Accounts'!AI70+'O5 Details by Class &amp; Accounts'!BD70+'O5 Details by Class &amp; Accounts'!BY70</f>
        <v>26533.982279153406</v>
      </c>
      <c r="K70" s="600">
        <f>'O5 Details by Class &amp; Accounts'!O70+'O5 Details by Class &amp; Accounts'!AJ70+'O5 Details by Class &amp; Accounts'!BE70+'O5 Details by Class &amp; Accounts'!BZ70</f>
        <v>17704.148648630689</v>
      </c>
      <c r="L70" s="600">
        <f>'O5 Details by Class &amp; Accounts'!P70+'O5 Details by Class &amp; Accounts'!AK70+'O5 Details by Class &amp; Accounts'!BF70+'O5 Details by Class &amp; Accounts'!CA70</f>
        <v>1118.5961543533231</v>
      </c>
      <c r="M70" s="600">
        <f>'O5 Details by Class &amp; Accounts'!Q70+'O5 Details by Class &amp; Accounts'!AL70+'O5 Details by Class &amp; Accounts'!BG70+'O5 Details by Class &amp; Accounts'!CB70</f>
        <v>964.50693669502652</v>
      </c>
      <c r="N70" s="600">
        <f>'O5 Details by Class &amp; Accounts'!R70+'O5 Details by Class &amp; Accounts'!AM70+'O5 Details by Class &amp; Accounts'!BH70+'O5 Details by Class &amp; Accounts'!CC70</f>
        <v>0</v>
      </c>
      <c r="O70" s="600">
        <f>'O5 Details by Class &amp; Accounts'!S70+'O5 Details by Class &amp; Accounts'!AN70+'O5 Details by Class &amp; Accounts'!BI70+'O5 Details by Class &amp; Accounts'!CD70</f>
        <v>0</v>
      </c>
      <c r="P70" s="600">
        <f>'O5 Details by Class &amp; Accounts'!T70+'O5 Details by Class &amp; Accounts'!AO70+'O5 Details by Class &amp; Accounts'!BJ70+'O5 Details by Class &amp; Accounts'!CE70</f>
        <v>0</v>
      </c>
      <c r="Q70" s="600">
        <f>'O5 Details by Class &amp; Accounts'!U70+'O5 Details by Class &amp; Accounts'!AP70+'O5 Details by Class &amp; Accounts'!BK70+'O5 Details by Class &amp; Accounts'!CF70</f>
        <v>0</v>
      </c>
      <c r="R70" s="600">
        <f>'O5 Details by Class &amp; Accounts'!V70+'O5 Details by Class &amp; Accounts'!AQ70+'O5 Details by Class &amp; Accounts'!BL70+'O5 Details by Class &amp; Accounts'!CG70</f>
        <v>0</v>
      </c>
      <c r="S70" s="600">
        <f>'O5 Details by Class &amp; Accounts'!W70+'O5 Details by Class &amp; Accounts'!AR70+'O5 Details by Class &amp; Accounts'!BM70+'O5 Details by Class &amp; Accounts'!CH70</f>
        <v>0</v>
      </c>
      <c r="T70" s="600">
        <f>'O5 Details by Class &amp; Accounts'!X70+'O5 Details by Class &amp; Accounts'!AS70+'O5 Details by Class &amp; Accounts'!BN70+'O5 Details by Class &amp; Accounts'!CI70</f>
        <v>0</v>
      </c>
      <c r="U70" s="600">
        <f>'O5 Details by Class &amp; Accounts'!Y70+'O5 Details by Class &amp; Accounts'!AT70+'O5 Details by Class &amp; Accounts'!BO70+'O5 Details by Class &amp; Accounts'!CJ70</f>
        <v>0</v>
      </c>
      <c r="V70" s="600">
        <f>'O5 Details by Class &amp; Accounts'!Z70+'O5 Details by Class &amp; Accounts'!AU70+'O5 Details by Class &amp; Accounts'!BP70+'O5 Details by Class &amp; Accounts'!CK70</f>
        <v>0</v>
      </c>
      <c r="W70" s="600">
        <f>'O5 Details by Class &amp; Accounts'!AA70+'O5 Details by Class &amp; Accounts'!AV70+'O5 Details by Class &amp; Accounts'!BQ70+'O5 Details by Class &amp; Accounts'!CL70</f>
        <v>0</v>
      </c>
      <c r="X70" s="1041">
        <f>'O5 Details by Class &amp; Accounts'!AB70+'O5 Details by Class &amp; Accounts'!AW70+'O5 Details by Class &amp; Accounts'!BR70+'O5 Details by Class &amp; Accounts'!CM70</f>
        <v>0</v>
      </c>
      <c r="Y70" s="1931" t="str">
        <f t="shared" si="0"/>
        <v>1940</v>
      </c>
      <c r="Z70" s="1926" t="s">
        <v>5</v>
      </c>
    </row>
    <row r="71" spans="1:26" ht="12.95" customHeight="1" x14ac:dyDescent="0.2">
      <c r="A71" s="2224" t="s">
        <v>127</v>
      </c>
      <c r="B71" s="2225" t="s">
        <v>545</v>
      </c>
      <c r="C71" s="1027" t="str">
        <f>IF(ISBLANK('E4 TB Allocation Details'!D71), "",('E4 TB Allocation Details'!D71))</f>
        <v>gp</v>
      </c>
      <c r="D71" s="1028">
        <f t="shared" si="2"/>
        <v>167000.99999999997</v>
      </c>
      <c r="E71" s="600">
        <f>'O5 Details by Class &amp; Accounts'!I71+'O5 Details by Class &amp; Accounts'!AD71+'O5 Details by Class &amp; Accounts'!AY71+'O5 Details by Class &amp; Accounts'!BT71</f>
        <v>87024.529214866867</v>
      </c>
      <c r="F71" s="600">
        <f>'O5 Details by Class &amp; Accounts'!J71+'O5 Details by Class &amp; Accounts'!AE71+'O5 Details by Class &amp; Accounts'!AZ71+'O5 Details by Class &amp; Accounts'!BU71</f>
        <v>21934.069348077897</v>
      </c>
      <c r="G71" s="600">
        <f>'O5 Details by Class &amp; Accounts'!K71+'O5 Details by Class &amp; Accounts'!AF71+'O5 Details by Class &amp; Accounts'!BA71+'O5 Details by Class &amp; Accounts'!BV71</f>
        <v>26345.150672058375</v>
      </c>
      <c r="H71" s="600">
        <f>'O5 Details by Class &amp; Accounts'!L71+'O5 Details by Class &amp; Accounts'!AG71+'O5 Details by Class &amp; Accounts'!BB71+'O5 Details by Class &amp; Accounts'!BW71</f>
        <v>0</v>
      </c>
      <c r="I71" s="600">
        <f>'O5 Details by Class &amp; Accounts'!M71+'O5 Details by Class &amp; Accounts'!AH71+'O5 Details by Class &amp; Accounts'!BC71+'O5 Details by Class &amp; Accounts'!BX71</f>
        <v>9637.4206142521853</v>
      </c>
      <c r="J71" s="600">
        <f>'O5 Details by Class &amp; Accounts'!N71+'O5 Details by Class &amp; Accounts'!AI71+'O5 Details by Class &amp; Accounts'!BD71+'O5 Details by Class &amp; Accounts'!BY71</f>
        <v>12636.432398649353</v>
      </c>
      <c r="K71" s="600">
        <f>'O5 Details by Class &amp; Accounts'!O71+'O5 Details by Class &amp; Accounts'!AJ71+'O5 Details by Class &amp; Accounts'!BE71+'O5 Details by Class &amp; Accounts'!BZ71</f>
        <v>8431.3494755676365</v>
      </c>
      <c r="L71" s="600">
        <f>'O5 Details by Class &amp; Accounts'!P71+'O5 Details by Class &amp; Accounts'!AK71+'O5 Details by Class &amp; Accounts'!BF71+'O5 Details by Class &amp; Accounts'!CA71</f>
        <v>532.7155395358883</v>
      </c>
      <c r="M71" s="600">
        <f>'O5 Details by Class &amp; Accounts'!Q71+'O5 Details by Class &amp; Accounts'!AL71+'O5 Details by Class &amp; Accounts'!BG71+'O5 Details by Class &amp; Accounts'!CB71</f>
        <v>459.33273699178568</v>
      </c>
      <c r="N71" s="600">
        <f>'O5 Details by Class &amp; Accounts'!R71+'O5 Details by Class &amp; Accounts'!AM71+'O5 Details by Class &amp; Accounts'!BH71+'O5 Details by Class &amp; Accounts'!CC71</f>
        <v>0</v>
      </c>
      <c r="O71" s="600">
        <f>'O5 Details by Class &amp; Accounts'!S71+'O5 Details by Class &amp; Accounts'!AN71+'O5 Details by Class &amp; Accounts'!BI71+'O5 Details by Class &amp; Accounts'!CD71</f>
        <v>0</v>
      </c>
      <c r="P71" s="600">
        <f>'O5 Details by Class &amp; Accounts'!T71+'O5 Details by Class &amp; Accounts'!AO71+'O5 Details by Class &amp; Accounts'!BJ71+'O5 Details by Class &amp; Accounts'!CE71</f>
        <v>0</v>
      </c>
      <c r="Q71" s="600">
        <f>'O5 Details by Class &amp; Accounts'!U71+'O5 Details by Class &amp; Accounts'!AP71+'O5 Details by Class &amp; Accounts'!BK71+'O5 Details by Class &amp; Accounts'!CF71</f>
        <v>0</v>
      </c>
      <c r="R71" s="600">
        <f>'O5 Details by Class &amp; Accounts'!V71+'O5 Details by Class &amp; Accounts'!AQ71+'O5 Details by Class &amp; Accounts'!BL71+'O5 Details by Class &amp; Accounts'!CG71</f>
        <v>0</v>
      </c>
      <c r="S71" s="600">
        <f>'O5 Details by Class &amp; Accounts'!W71+'O5 Details by Class &amp; Accounts'!AR71+'O5 Details by Class &amp; Accounts'!BM71+'O5 Details by Class &amp; Accounts'!CH71</f>
        <v>0</v>
      </c>
      <c r="T71" s="600">
        <f>'O5 Details by Class &amp; Accounts'!X71+'O5 Details by Class &amp; Accounts'!AS71+'O5 Details by Class &amp; Accounts'!BN71+'O5 Details by Class &amp; Accounts'!CI71</f>
        <v>0</v>
      </c>
      <c r="U71" s="600">
        <f>'O5 Details by Class &amp; Accounts'!Y71+'O5 Details by Class &amp; Accounts'!AT71+'O5 Details by Class &amp; Accounts'!BO71+'O5 Details by Class &amp; Accounts'!CJ71</f>
        <v>0</v>
      </c>
      <c r="V71" s="600">
        <f>'O5 Details by Class &amp; Accounts'!Z71+'O5 Details by Class &amp; Accounts'!AU71+'O5 Details by Class &amp; Accounts'!BP71+'O5 Details by Class &amp; Accounts'!CK71</f>
        <v>0</v>
      </c>
      <c r="W71" s="600">
        <f>'O5 Details by Class &amp; Accounts'!AA71+'O5 Details by Class &amp; Accounts'!AV71+'O5 Details by Class &amp; Accounts'!BQ71+'O5 Details by Class &amp; Accounts'!CL71</f>
        <v>0</v>
      </c>
      <c r="X71" s="1041">
        <f>'O5 Details by Class &amp; Accounts'!AB71+'O5 Details by Class &amp; Accounts'!AW71+'O5 Details by Class &amp; Accounts'!BR71+'O5 Details by Class &amp; Accounts'!CM71</f>
        <v>0</v>
      </c>
      <c r="Y71" s="1931" t="str">
        <f t="shared" si="0"/>
        <v>1945</v>
      </c>
      <c r="Z71" s="1926" t="s">
        <v>5</v>
      </c>
    </row>
    <row r="72" spans="1:26" ht="12.95" customHeight="1" x14ac:dyDescent="0.2">
      <c r="A72" s="2224" t="s">
        <v>128</v>
      </c>
      <c r="B72" s="2225" t="s">
        <v>546</v>
      </c>
      <c r="C72" s="1027" t="str">
        <f>IF(ISBLANK('E4 TB Allocation Details'!D72), "",('E4 TB Allocation Details'!D72))</f>
        <v>gp</v>
      </c>
      <c r="D72" s="1028">
        <f t="shared" si="2"/>
        <v>0</v>
      </c>
      <c r="E72" s="600">
        <f>'O5 Details by Class &amp; Accounts'!I72+'O5 Details by Class &amp; Accounts'!AD72+'O5 Details by Class &amp; Accounts'!AY72+'O5 Details by Class &amp; Accounts'!BT72</f>
        <v>0</v>
      </c>
      <c r="F72" s="600">
        <f>'O5 Details by Class &amp; Accounts'!J72+'O5 Details by Class &amp; Accounts'!AE72+'O5 Details by Class &amp; Accounts'!AZ72+'O5 Details by Class &amp; Accounts'!BU72</f>
        <v>0</v>
      </c>
      <c r="G72" s="600">
        <f>'O5 Details by Class &amp; Accounts'!K72+'O5 Details by Class &amp; Accounts'!AF72+'O5 Details by Class &amp; Accounts'!BA72+'O5 Details by Class &amp; Accounts'!BV72</f>
        <v>0</v>
      </c>
      <c r="H72" s="600">
        <f>'O5 Details by Class &amp; Accounts'!L72+'O5 Details by Class &amp; Accounts'!AG72+'O5 Details by Class &amp; Accounts'!BB72+'O5 Details by Class &amp; Accounts'!BW72</f>
        <v>0</v>
      </c>
      <c r="I72" s="600">
        <f>'O5 Details by Class &amp; Accounts'!M72+'O5 Details by Class &amp; Accounts'!AH72+'O5 Details by Class &amp; Accounts'!BC72+'O5 Details by Class &amp; Accounts'!BX72</f>
        <v>0</v>
      </c>
      <c r="J72" s="600">
        <f>'O5 Details by Class &amp; Accounts'!N72+'O5 Details by Class &amp; Accounts'!AI72+'O5 Details by Class &amp; Accounts'!BD72+'O5 Details by Class &amp; Accounts'!BY72</f>
        <v>0</v>
      </c>
      <c r="K72" s="600">
        <f>'O5 Details by Class &amp; Accounts'!O72+'O5 Details by Class &amp; Accounts'!AJ72+'O5 Details by Class &amp; Accounts'!BE72+'O5 Details by Class &amp; Accounts'!BZ72</f>
        <v>0</v>
      </c>
      <c r="L72" s="600">
        <f>'O5 Details by Class &amp; Accounts'!P72+'O5 Details by Class &amp; Accounts'!AK72+'O5 Details by Class &amp; Accounts'!BF72+'O5 Details by Class &amp; Accounts'!CA72</f>
        <v>0</v>
      </c>
      <c r="M72" s="600">
        <f>'O5 Details by Class &amp; Accounts'!Q72+'O5 Details by Class &amp; Accounts'!AL72+'O5 Details by Class &amp; Accounts'!BG72+'O5 Details by Class &amp; Accounts'!CB72</f>
        <v>0</v>
      </c>
      <c r="N72" s="600">
        <f>'O5 Details by Class &amp; Accounts'!R72+'O5 Details by Class &amp; Accounts'!AM72+'O5 Details by Class &amp; Accounts'!BH72+'O5 Details by Class &amp; Accounts'!CC72</f>
        <v>0</v>
      </c>
      <c r="O72" s="600">
        <f>'O5 Details by Class &amp; Accounts'!S72+'O5 Details by Class &amp; Accounts'!AN72+'O5 Details by Class &amp; Accounts'!BI72+'O5 Details by Class &amp; Accounts'!CD72</f>
        <v>0</v>
      </c>
      <c r="P72" s="600">
        <f>'O5 Details by Class &amp; Accounts'!T72+'O5 Details by Class &amp; Accounts'!AO72+'O5 Details by Class &amp; Accounts'!BJ72+'O5 Details by Class &amp; Accounts'!CE72</f>
        <v>0</v>
      </c>
      <c r="Q72" s="600">
        <f>'O5 Details by Class &amp; Accounts'!U72+'O5 Details by Class &amp; Accounts'!AP72+'O5 Details by Class &amp; Accounts'!BK72+'O5 Details by Class &amp; Accounts'!CF72</f>
        <v>0</v>
      </c>
      <c r="R72" s="600">
        <f>'O5 Details by Class &amp; Accounts'!V72+'O5 Details by Class &amp; Accounts'!AQ72+'O5 Details by Class &amp; Accounts'!BL72+'O5 Details by Class &amp; Accounts'!CG72</f>
        <v>0</v>
      </c>
      <c r="S72" s="600">
        <f>'O5 Details by Class &amp; Accounts'!W72+'O5 Details by Class &amp; Accounts'!AR72+'O5 Details by Class &amp; Accounts'!BM72+'O5 Details by Class &amp; Accounts'!CH72</f>
        <v>0</v>
      </c>
      <c r="T72" s="600">
        <f>'O5 Details by Class &amp; Accounts'!X72+'O5 Details by Class &amp; Accounts'!AS72+'O5 Details by Class &amp; Accounts'!BN72+'O5 Details by Class &amp; Accounts'!CI72</f>
        <v>0</v>
      </c>
      <c r="U72" s="600">
        <f>'O5 Details by Class &amp; Accounts'!Y72+'O5 Details by Class &amp; Accounts'!AT72+'O5 Details by Class &amp; Accounts'!BO72+'O5 Details by Class &amp; Accounts'!CJ72</f>
        <v>0</v>
      </c>
      <c r="V72" s="600">
        <f>'O5 Details by Class &amp; Accounts'!Z72+'O5 Details by Class &amp; Accounts'!AU72+'O5 Details by Class &amp; Accounts'!BP72+'O5 Details by Class &amp; Accounts'!CK72</f>
        <v>0</v>
      </c>
      <c r="W72" s="600">
        <f>'O5 Details by Class &amp; Accounts'!AA72+'O5 Details by Class &amp; Accounts'!AV72+'O5 Details by Class &amp; Accounts'!BQ72+'O5 Details by Class &amp; Accounts'!CL72</f>
        <v>0</v>
      </c>
      <c r="X72" s="1041">
        <f>'O5 Details by Class &amp; Accounts'!AB72+'O5 Details by Class &amp; Accounts'!AW72+'O5 Details by Class &amp; Accounts'!BR72+'O5 Details by Class &amp; Accounts'!CM72</f>
        <v>0</v>
      </c>
      <c r="Y72" s="1931" t="str">
        <f t="shared" si="0"/>
        <v>1950</v>
      </c>
      <c r="Z72" s="1926" t="s">
        <v>5</v>
      </c>
    </row>
    <row r="73" spans="1:26" ht="12.95" customHeight="1" x14ac:dyDescent="0.2">
      <c r="A73" s="2224" t="s">
        <v>129</v>
      </c>
      <c r="B73" s="2225" t="s">
        <v>276</v>
      </c>
      <c r="C73" s="1027" t="str">
        <f>IF(ISBLANK('E4 TB Allocation Details'!D73), "",('E4 TB Allocation Details'!D73))</f>
        <v>gp</v>
      </c>
      <c r="D73" s="1028">
        <f t="shared" si="2"/>
        <v>91082.12999999999</v>
      </c>
      <c r="E73" s="600">
        <f>'O5 Details by Class &amp; Accounts'!I73+'O5 Details by Class &amp; Accounts'!AD73+'O5 Details by Class &amp; Accounts'!AY73+'O5 Details by Class &amp; Accounts'!BT73</f>
        <v>47463.065988450981</v>
      </c>
      <c r="F73" s="600">
        <f>'O5 Details by Class &amp; Accounts'!J73+'O5 Details by Class &amp; Accounts'!AE73+'O5 Details by Class &amp; Accounts'!AZ73+'O5 Details by Class &amp; Accounts'!BU73</f>
        <v>11962.813131601884</v>
      </c>
      <c r="G73" s="600">
        <f>'O5 Details by Class &amp; Accounts'!K73+'O5 Details by Class &amp; Accounts'!AF73+'O5 Details by Class &amp; Accounts'!BA73+'O5 Details by Class &amp; Accounts'!BV73</f>
        <v>14368.611196232407</v>
      </c>
      <c r="H73" s="600">
        <f>'O5 Details by Class &amp; Accounts'!L73+'O5 Details by Class &amp; Accounts'!AG73+'O5 Details by Class &amp; Accounts'!BB73+'O5 Details by Class &amp; Accounts'!BW73</f>
        <v>0</v>
      </c>
      <c r="I73" s="600">
        <f>'O5 Details by Class &amp; Accounts'!M73+'O5 Details by Class &amp; Accounts'!AH73+'O5 Details by Class &amp; Accounts'!BC73+'O5 Details by Class &amp; Accounts'!BX73</f>
        <v>5256.2367725462564</v>
      </c>
      <c r="J73" s="600">
        <f>'O5 Details by Class &amp; Accounts'!N73+'O5 Details by Class &amp; Accounts'!AI73+'O5 Details by Class &amp; Accounts'!BD73+'O5 Details by Class &amp; Accounts'!BY73</f>
        <v>6891.8939315931775</v>
      </c>
      <c r="K73" s="600">
        <f>'O5 Details by Class &amp; Accounts'!O73+'O5 Details by Class &amp; Accounts'!AJ73+'O5 Details by Class &amp; Accounts'!BE73+'O5 Details by Class &amp; Accounts'!BZ73</f>
        <v>4598.4471291134978</v>
      </c>
      <c r="L73" s="600">
        <f>'O5 Details by Class &amp; Accounts'!P73+'O5 Details by Class &amp; Accounts'!AK73+'O5 Details by Class &amp; Accounts'!BF73+'O5 Details by Class &amp; Accounts'!CA73</f>
        <v>290.5423681596393</v>
      </c>
      <c r="M73" s="600">
        <f>'O5 Details by Class &amp; Accounts'!Q73+'O5 Details by Class &amp; Accounts'!AL73+'O5 Details by Class &amp; Accounts'!BG73+'O5 Details by Class &amp; Accounts'!CB73</f>
        <v>250.51948230215169</v>
      </c>
      <c r="N73" s="600">
        <f>'O5 Details by Class &amp; Accounts'!R73+'O5 Details by Class &amp; Accounts'!AM73+'O5 Details by Class &amp; Accounts'!BH73+'O5 Details by Class &amp; Accounts'!CC73</f>
        <v>0</v>
      </c>
      <c r="O73" s="600">
        <f>'O5 Details by Class &amp; Accounts'!S73+'O5 Details by Class &amp; Accounts'!AN73+'O5 Details by Class &amp; Accounts'!BI73+'O5 Details by Class &amp; Accounts'!CD73</f>
        <v>0</v>
      </c>
      <c r="P73" s="600">
        <f>'O5 Details by Class &amp; Accounts'!T73+'O5 Details by Class &amp; Accounts'!AO73+'O5 Details by Class &amp; Accounts'!BJ73+'O5 Details by Class &amp; Accounts'!CE73</f>
        <v>0</v>
      </c>
      <c r="Q73" s="600">
        <f>'O5 Details by Class &amp; Accounts'!U73+'O5 Details by Class &amp; Accounts'!AP73+'O5 Details by Class &amp; Accounts'!BK73+'O5 Details by Class &amp; Accounts'!CF73</f>
        <v>0</v>
      </c>
      <c r="R73" s="600">
        <f>'O5 Details by Class &amp; Accounts'!V73+'O5 Details by Class &amp; Accounts'!AQ73+'O5 Details by Class &amp; Accounts'!BL73+'O5 Details by Class &amp; Accounts'!CG73</f>
        <v>0</v>
      </c>
      <c r="S73" s="600">
        <f>'O5 Details by Class &amp; Accounts'!W73+'O5 Details by Class &amp; Accounts'!AR73+'O5 Details by Class &amp; Accounts'!BM73+'O5 Details by Class &amp; Accounts'!CH73</f>
        <v>0</v>
      </c>
      <c r="T73" s="600">
        <f>'O5 Details by Class &amp; Accounts'!X73+'O5 Details by Class &amp; Accounts'!AS73+'O5 Details by Class &amp; Accounts'!BN73+'O5 Details by Class &amp; Accounts'!CI73</f>
        <v>0</v>
      </c>
      <c r="U73" s="600">
        <f>'O5 Details by Class &amp; Accounts'!Y73+'O5 Details by Class &amp; Accounts'!AT73+'O5 Details by Class &amp; Accounts'!BO73+'O5 Details by Class &amp; Accounts'!CJ73</f>
        <v>0</v>
      </c>
      <c r="V73" s="600">
        <f>'O5 Details by Class &amp; Accounts'!Z73+'O5 Details by Class &amp; Accounts'!AU73+'O5 Details by Class &amp; Accounts'!BP73+'O5 Details by Class &amp; Accounts'!CK73</f>
        <v>0</v>
      </c>
      <c r="W73" s="600">
        <f>'O5 Details by Class &amp; Accounts'!AA73+'O5 Details by Class &amp; Accounts'!AV73+'O5 Details by Class &amp; Accounts'!BQ73+'O5 Details by Class &amp; Accounts'!CL73</f>
        <v>0</v>
      </c>
      <c r="X73" s="1041">
        <f>'O5 Details by Class &amp; Accounts'!AB73+'O5 Details by Class &amp; Accounts'!AW73+'O5 Details by Class &amp; Accounts'!BR73+'O5 Details by Class &amp; Accounts'!CM73</f>
        <v>0</v>
      </c>
      <c r="Y73" s="1931" t="str">
        <f t="shared" si="0"/>
        <v>1955</v>
      </c>
      <c r="Z73" s="1926" t="s">
        <v>5</v>
      </c>
    </row>
    <row r="74" spans="1:26" ht="12.95" customHeight="1" x14ac:dyDescent="0.2">
      <c r="A74" s="2224" t="s">
        <v>130</v>
      </c>
      <c r="B74" s="2225" t="s">
        <v>277</v>
      </c>
      <c r="C74" s="1027" t="str">
        <f>IF(ISBLANK('E4 TB Allocation Details'!D74), "",('E4 TB Allocation Details'!D74))</f>
        <v>gp</v>
      </c>
      <c r="D74" s="1028">
        <f t="shared" si="2"/>
        <v>72207.099999999977</v>
      </c>
      <c r="E74" s="600">
        <f>'O5 Details by Class &amp; Accounts'!I74+'O5 Details by Class &amp; Accounts'!AD74+'O5 Details by Class &amp; Accounts'!AY74+'O5 Details by Class &amp; Accounts'!BT74</f>
        <v>37627.253031244189</v>
      </c>
      <c r="F74" s="600">
        <f>'O5 Details by Class &amp; Accounts'!J74+'O5 Details by Class &amp; Accounts'!AE74+'O5 Details by Class &amp; Accounts'!AZ74+'O5 Details by Class &amp; Accounts'!BU74</f>
        <v>9483.7488327830069</v>
      </c>
      <c r="G74" s="600">
        <f>'O5 Details by Class &amp; Accounts'!K74+'O5 Details by Class &amp; Accounts'!AF74+'O5 Details by Class &amp; Accounts'!BA74+'O5 Details by Class &amp; Accounts'!BV74</f>
        <v>11390.991246114607</v>
      </c>
      <c r="H74" s="600">
        <f>'O5 Details by Class &amp; Accounts'!L74+'O5 Details by Class &amp; Accounts'!AG74+'O5 Details by Class &amp; Accounts'!BB74+'O5 Details by Class &amp; Accounts'!BW74</f>
        <v>0</v>
      </c>
      <c r="I74" s="600">
        <f>'O5 Details by Class &amp; Accounts'!M74+'O5 Details by Class &amp; Accounts'!AH74+'O5 Details by Class &amp; Accounts'!BC74+'O5 Details by Class &amp; Accounts'!BX74</f>
        <v>4166.9821979231783</v>
      </c>
      <c r="J74" s="600">
        <f>'O5 Details by Class &amp; Accounts'!N74+'O5 Details by Class &amp; Accounts'!AI74+'O5 Details by Class &amp; Accounts'!BD74+'O5 Details by Class &amp; Accounts'!BY74</f>
        <v>5463.6806836636515</v>
      </c>
      <c r="K74" s="600">
        <f>'O5 Details by Class &amp; Accounts'!O74+'O5 Details by Class &amp; Accounts'!AJ74+'O5 Details by Class &amp; Accounts'!BE74+'O5 Details by Class &amp; Accounts'!BZ74</f>
        <v>3645.5068814992701</v>
      </c>
      <c r="L74" s="600">
        <f>'O5 Details by Class &amp; Accounts'!P74+'O5 Details by Class &amp; Accounts'!AK74+'O5 Details by Class &amp; Accounts'!BF74+'O5 Details by Class &amp; Accounts'!CA74</f>
        <v>230.33301737607457</v>
      </c>
      <c r="M74" s="600">
        <f>'O5 Details by Class &amp; Accounts'!Q74+'O5 Details by Class &amp; Accounts'!AL74+'O5 Details by Class &amp; Accounts'!BG74+'O5 Details by Class &amp; Accounts'!CB74</f>
        <v>198.60410939598898</v>
      </c>
      <c r="N74" s="600">
        <f>'O5 Details by Class &amp; Accounts'!R74+'O5 Details by Class &amp; Accounts'!AM74+'O5 Details by Class &amp; Accounts'!BH74+'O5 Details by Class &amp; Accounts'!CC74</f>
        <v>0</v>
      </c>
      <c r="O74" s="600">
        <f>'O5 Details by Class &amp; Accounts'!S74+'O5 Details by Class &amp; Accounts'!AN74+'O5 Details by Class &amp; Accounts'!BI74+'O5 Details by Class &amp; Accounts'!CD74</f>
        <v>0</v>
      </c>
      <c r="P74" s="600">
        <f>'O5 Details by Class &amp; Accounts'!T74+'O5 Details by Class &amp; Accounts'!AO74+'O5 Details by Class &amp; Accounts'!BJ74+'O5 Details by Class &amp; Accounts'!CE74</f>
        <v>0</v>
      </c>
      <c r="Q74" s="600">
        <f>'O5 Details by Class &amp; Accounts'!U74+'O5 Details by Class &amp; Accounts'!AP74+'O5 Details by Class &amp; Accounts'!BK74+'O5 Details by Class &amp; Accounts'!CF74</f>
        <v>0</v>
      </c>
      <c r="R74" s="600">
        <f>'O5 Details by Class &amp; Accounts'!V74+'O5 Details by Class &amp; Accounts'!AQ74+'O5 Details by Class &amp; Accounts'!BL74+'O5 Details by Class &amp; Accounts'!CG74</f>
        <v>0</v>
      </c>
      <c r="S74" s="600">
        <f>'O5 Details by Class &amp; Accounts'!W74+'O5 Details by Class &amp; Accounts'!AR74+'O5 Details by Class &amp; Accounts'!BM74+'O5 Details by Class &amp; Accounts'!CH74</f>
        <v>0</v>
      </c>
      <c r="T74" s="600">
        <f>'O5 Details by Class &amp; Accounts'!X74+'O5 Details by Class &amp; Accounts'!AS74+'O5 Details by Class &amp; Accounts'!BN74+'O5 Details by Class &amp; Accounts'!CI74</f>
        <v>0</v>
      </c>
      <c r="U74" s="600">
        <f>'O5 Details by Class &amp; Accounts'!Y74+'O5 Details by Class &amp; Accounts'!AT74+'O5 Details by Class &amp; Accounts'!BO74+'O5 Details by Class &amp; Accounts'!CJ74</f>
        <v>0</v>
      </c>
      <c r="V74" s="600">
        <f>'O5 Details by Class &amp; Accounts'!Z74+'O5 Details by Class &amp; Accounts'!AU74+'O5 Details by Class &amp; Accounts'!BP74+'O5 Details by Class &amp; Accounts'!CK74</f>
        <v>0</v>
      </c>
      <c r="W74" s="600">
        <f>'O5 Details by Class &amp; Accounts'!AA74+'O5 Details by Class &amp; Accounts'!AV74+'O5 Details by Class &amp; Accounts'!BQ74+'O5 Details by Class &amp; Accounts'!CL74</f>
        <v>0</v>
      </c>
      <c r="X74" s="1041">
        <f>'O5 Details by Class &amp; Accounts'!AB74+'O5 Details by Class &amp; Accounts'!AW74+'O5 Details by Class &amp; Accounts'!BR74+'O5 Details by Class &amp; Accounts'!CM74</f>
        <v>0</v>
      </c>
      <c r="Y74" s="1931" t="str">
        <f t="shared" si="0"/>
        <v>1960</v>
      </c>
      <c r="Z74" s="1926" t="s">
        <v>5</v>
      </c>
    </row>
    <row r="75" spans="1:26" ht="12.95" customHeight="1" x14ac:dyDescent="0.2">
      <c r="A75" s="2224" t="s">
        <v>131</v>
      </c>
      <c r="B75" s="2225" t="s">
        <v>279</v>
      </c>
      <c r="C75" s="1027" t="str">
        <f>IF(ISBLANK('E4 TB Allocation Details'!D75), "",('E4 TB Allocation Details'!D75))</f>
        <v>gp</v>
      </c>
      <c r="D75" s="1028">
        <f t="shared" si="2"/>
        <v>0</v>
      </c>
      <c r="E75" s="600">
        <f>'O5 Details by Class &amp; Accounts'!I75+'O5 Details by Class &amp; Accounts'!AD75+'O5 Details by Class &amp; Accounts'!AY75+'O5 Details by Class &amp; Accounts'!BT75</f>
        <v>0</v>
      </c>
      <c r="F75" s="600">
        <f>'O5 Details by Class &amp; Accounts'!J75+'O5 Details by Class &amp; Accounts'!AE75+'O5 Details by Class &amp; Accounts'!AZ75+'O5 Details by Class &amp; Accounts'!BU75</f>
        <v>0</v>
      </c>
      <c r="G75" s="600">
        <f>'O5 Details by Class &amp; Accounts'!K75+'O5 Details by Class &amp; Accounts'!AF75+'O5 Details by Class &amp; Accounts'!BA75+'O5 Details by Class &amp; Accounts'!BV75</f>
        <v>0</v>
      </c>
      <c r="H75" s="600">
        <f>'O5 Details by Class &amp; Accounts'!L75+'O5 Details by Class &amp; Accounts'!AG75+'O5 Details by Class &amp; Accounts'!BB75+'O5 Details by Class &amp; Accounts'!BW75</f>
        <v>0</v>
      </c>
      <c r="I75" s="600">
        <f>'O5 Details by Class &amp; Accounts'!M75+'O5 Details by Class &amp; Accounts'!AH75+'O5 Details by Class &amp; Accounts'!BC75+'O5 Details by Class &amp; Accounts'!BX75</f>
        <v>0</v>
      </c>
      <c r="J75" s="600">
        <f>'O5 Details by Class &amp; Accounts'!N75+'O5 Details by Class &amp; Accounts'!AI75+'O5 Details by Class &amp; Accounts'!BD75+'O5 Details by Class &amp; Accounts'!BY75</f>
        <v>0</v>
      </c>
      <c r="K75" s="600">
        <f>'O5 Details by Class &amp; Accounts'!O75+'O5 Details by Class &amp; Accounts'!AJ75+'O5 Details by Class &amp; Accounts'!BE75+'O5 Details by Class &amp; Accounts'!BZ75</f>
        <v>0</v>
      </c>
      <c r="L75" s="600">
        <f>'O5 Details by Class &amp; Accounts'!P75+'O5 Details by Class &amp; Accounts'!AK75+'O5 Details by Class &amp; Accounts'!BF75+'O5 Details by Class &amp; Accounts'!CA75</f>
        <v>0</v>
      </c>
      <c r="M75" s="600">
        <f>'O5 Details by Class &amp; Accounts'!Q75+'O5 Details by Class &amp; Accounts'!AL75+'O5 Details by Class &amp; Accounts'!BG75+'O5 Details by Class &amp; Accounts'!CB75</f>
        <v>0</v>
      </c>
      <c r="N75" s="600">
        <f>'O5 Details by Class &amp; Accounts'!R75+'O5 Details by Class &amp; Accounts'!AM75+'O5 Details by Class &amp; Accounts'!BH75+'O5 Details by Class &amp; Accounts'!CC75</f>
        <v>0</v>
      </c>
      <c r="O75" s="600">
        <f>'O5 Details by Class &amp; Accounts'!S75+'O5 Details by Class &amp; Accounts'!AN75+'O5 Details by Class &amp; Accounts'!BI75+'O5 Details by Class &amp; Accounts'!CD75</f>
        <v>0</v>
      </c>
      <c r="P75" s="600">
        <f>'O5 Details by Class &amp; Accounts'!T75+'O5 Details by Class &amp; Accounts'!AO75+'O5 Details by Class &amp; Accounts'!BJ75+'O5 Details by Class &amp; Accounts'!CE75</f>
        <v>0</v>
      </c>
      <c r="Q75" s="600">
        <f>'O5 Details by Class &amp; Accounts'!U75+'O5 Details by Class &amp; Accounts'!AP75+'O5 Details by Class &amp; Accounts'!BK75+'O5 Details by Class &amp; Accounts'!CF75</f>
        <v>0</v>
      </c>
      <c r="R75" s="600">
        <f>'O5 Details by Class &amp; Accounts'!V75+'O5 Details by Class &amp; Accounts'!AQ75+'O5 Details by Class &amp; Accounts'!BL75+'O5 Details by Class &amp; Accounts'!CG75</f>
        <v>0</v>
      </c>
      <c r="S75" s="600">
        <f>'O5 Details by Class &amp; Accounts'!W75+'O5 Details by Class &amp; Accounts'!AR75+'O5 Details by Class &amp; Accounts'!BM75+'O5 Details by Class &amp; Accounts'!CH75</f>
        <v>0</v>
      </c>
      <c r="T75" s="600">
        <f>'O5 Details by Class &amp; Accounts'!X75+'O5 Details by Class &amp; Accounts'!AS75+'O5 Details by Class &amp; Accounts'!BN75+'O5 Details by Class &amp; Accounts'!CI75</f>
        <v>0</v>
      </c>
      <c r="U75" s="600">
        <f>'O5 Details by Class &amp; Accounts'!Y75+'O5 Details by Class &amp; Accounts'!AT75+'O5 Details by Class &amp; Accounts'!BO75+'O5 Details by Class &amp; Accounts'!CJ75</f>
        <v>0</v>
      </c>
      <c r="V75" s="600">
        <f>'O5 Details by Class &amp; Accounts'!Z75+'O5 Details by Class &amp; Accounts'!AU75+'O5 Details by Class &amp; Accounts'!BP75+'O5 Details by Class &amp; Accounts'!CK75</f>
        <v>0</v>
      </c>
      <c r="W75" s="600">
        <f>'O5 Details by Class &amp; Accounts'!AA75+'O5 Details by Class &amp; Accounts'!AV75+'O5 Details by Class &amp; Accounts'!BQ75+'O5 Details by Class &amp; Accounts'!CL75</f>
        <v>0</v>
      </c>
      <c r="X75" s="1041">
        <f>'O5 Details by Class &amp; Accounts'!AB75+'O5 Details by Class &amp; Accounts'!AW75+'O5 Details by Class &amp; Accounts'!BR75+'O5 Details by Class &amp; Accounts'!CM75</f>
        <v>0</v>
      </c>
      <c r="Y75" s="1931" t="str">
        <f t="shared" si="0"/>
        <v>1970</v>
      </c>
      <c r="Z75" s="1926" t="s">
        <v>5</v>
      </c>
    </row>
    <row r="76" spans="1:26" ht="12.95" customHeight="1" x14ac:dyDescent="0.2">
      <c r="A76" s="2224" t="s">
        <v>132</v>
      </c>
      <c r="B76" s="2225" t="s">
        <v>1650</v>
      </c>
      <c r="C76" s="1027" t="str">
        <f>IF(ISBLANK('E4 TB Allocation Details'!D76), "",('E4 TB Allocation Details'!D76))</f>
        <v>gp</v>
      </c>
      <c r="D76" s="1028">
        <f t="shared" si="2"/>
        <v>0</v>
      </c>
      <c r="E76" s="600">
        <f>'O5 Details by Class &amp; Accounts'!I76+'O5 Details by Class &amp; Accounts'!AD76+'O5 Details by Class &amp; Accounts'!AY76+'O5 Details by Class &amp; Accounts'!BT76</f>
        <v>0</v>
      </c>
      <c r="F76" s="600">
        <f>'O5 Details by Class &amp; Accounts'!J76+'O5 Details by Class &amp; Accounts'!AE76+'O5 Details by Class &amp; Accounts'!AZ76+'O5 Details by Class &amp; Accounts'!BU76</f>
        <v>0</v>
      </c>
      <c r="G76" s="600">
        <f>'O5 Details by Class &amp; Accounts'!K76+'O5 Details by Class &amp; Accounts'!AF76+'O5 Details by Class &amp; Accounts'!BA76+'O5 Details by Class &amp; Accounts'!BV76</f>
        <v>0</v>
      </c>
      <c r="H76" s="600">
        <f>'O5 Details by Class &amp; Accounts'!L76+'O5 Details by Class &amp; Accounts'!AG76+'O5 Details by Class &amp; Accounts'!BB76+'O5 Details by Class &amp; Accounts'!BW76</f>
        <v>0</v>
      </c>
      <c r="I76" s="600">
        <f>'O5 Details by Class &amp; Accounts'!M76+'O5 Details by Class &amp; Accounts'!AH76+'O5 Details by Class &amp; Accounts'!BC76+'O5 Details by Class &amp; Accounts'!BX76</f>
        <v>0</v>
      </c>
      <c r="J76" s="600">
        <f>'O5 Details by Class &amp; Accounts'!N76+'O5 Details by Class &amp; Accounts'!AI76+'O5 Details by Class &amp; Accounts'!BD76+'O5 Details by Class &amp; Accounts'!BY76</f>
        <v>0</v>
      </c>
      <c r="K76" s="600">
        <f>'O5 Details by Class &amp; Accounts'!O76+'O5 Details by Class &amp; Accounts'!AJ76+'O5 Details by Class &amp; Accounts'!BE76+'O5 Details by Class &amp; Accounts'!BZ76</f>
        <v>0</v>
      </c>
      <c r="L76" s="600">
        <f>'O5 Details by Class &amp; Accounts'!P76+'O5 Details by Class &amp; Accounts'!AK76+'O5 Details by Class &amp; Accounts'!BF76+'O5 Details by Class &amp; Accounts'!CA76</f>
        <v>0</v>
      </c>
      <c r="M76" s="600">
        <f>'O5 Details by Class &amp; Accounts'!Q76+'O5 Details by Class &amp; Accounts'!AL76+'O5 Details by Class &amp; Accounts'!BG76+'O5 Details by Class &amp; Accounts'!CB76</f>
        <v>0</v>
      </c>
      <c r="N76" s="600">
        <f>'O5 Details by Class &amp; Accounts'!R76+'O5 Details by Class &amp; Accounts'!AM76+'O5 Details by Class &amp; Accounts'!BH76+'O5 Details by Class &amp; Accounts'!CC76</f>
        <v>0</v>
      </c>
      <c r="O76" s="600">
        <f>'O5 Details by Class &amp; Accounts'!S76+'O5 Details by Class &amp; Accounts'!AN76+'O5 Details by Class &amp; Accounts'!BI76+'O5 Details by Class &amp; Accounts'!CD76</f>
        <v>0</v>
      </c>
      <c r="P76" s="600">
        <f>'O5 Details by Class &amp; Accounts'!T76+'O5 Details by Class &amp; Accounts'!AO76+'O5 Details by Class &amp; Accounts'!BJ76+'O5 Details by Class &amp; Accounts'!CE76</f>
        <v>0</v>
      </c>
      <c r="Q76" s="600">
        <f>'O5 Details by Class &amp; Accounts'!U76+'O5 Details by Class &amp; Accounts'!AP76+'O5 Details by Class &amp; Accounts'!BK76+'O5 Details by Class &amp; Accounts'!CF76</f>
        <v>0</v>
      </c>
      <c r="R76" s="600">
        <f>'O5 Details by Class &amp; Accounts'!V76+'O5 Details by Class &amp; Accounts'!AQ76+'O5 Details by Class &amp; Accounts'!BL76+'O5 Details by Class &amp; Accounts'!CG76</f>
        <v>0</v>
      </c>
      <c r="S76" s="600">
        <f>'O5 Details by Class &amp; Accounts'!W76+'O5 Details by Class &amp; Accounts'!AR76+'O5 Details by Class &amp; Accounts'!BM76+'O5 Details by Class &amp; Accounts'!CH76</f>
        <v>0</v>
      </c>
      <c r="T76" s="600">
        <f>'O5 Details by Class &amp; Accounts'!X76+'O5 Details by Class &amp; Accounts'!AS76+'O5 Details by Class &amp; Accounts'!BN76+'O5 Details by Class &amp; Accounts'!CI76</f>
        <v>0</v>
      </c>
      <c r="U76" s="600">
        <f>'O5 Details by Class &amp; Accounts'!Y76+'O5 Details by Class &amp; Accounts'!AT76+'O5 Details by Class &amp; Accounts'!BO76+'O5 Details by Class &amp; Accounts'!CJ76</f>
        <v>0</v>
      </c>
      <c r="V76" s="600">
        <f>'O5 Details by Class &amp; Accounts'!Z76+'O5 Details by Class &amp; Accounts'!AU76+'O5 Details by Class &amp; Accounts'!BP76+'O5 Details by Class &amp; Accounts'!CK76</f>
        <v>0</v>
      </c>
      <c r="W76" s="600">
        <f>'O5 Details by Class &amp; Accounts'!AA76+'O5 Details by Class &amp; Accounts'!AV76+'O5 Details by Class &amp; Accounts'!BQ76+'O5 Details by Class &amp; Accounts'!CL76</f>
        <v>0</v>
      </c>
      <c r="X76" s="1041">
        <f>'O5 Details by Class &amp; Accounts'!AB76+'O5 Details by Class &amp; Accounts'!AW76+'O5 Details by Class &amp; Accounts'!BR76+'O5 Details by Class &amp; Accounts'!CM76</f>
        <v>0</v>
      </c>
      <c r="Y76" s="1931" t="str">
        <f t="shared" si="0"/>
        <v>1975</v>
      </c>
      <c r="Z76" s="1926" t="s">
        <v>5</v>
      </c>
    </row>
    <row r="77" spans="1:26" ht="12.95" customHeight="1" x14ac:dyDescent="0.2">
      <c r="A77" s="2224" t="s">
        <v>133</v>
      </c>
      <c r="B77" s="2225" t="s">
        <v>1125</v>
      </c>
      <c r="C77" s="1027" t="str">
        <f>IF(ISBLANK('E4 TB Allocation Details'!D77), "",('E4 TB Allocation Details'!D77))</f>
        <v>gp</v>
      </c>
      <c r="D77" s="1028">
        <f t="shared" si="2"/>
        <v>454006.61999999988</v>
      </c>
      <c r="E77" s="600">
        <f>'O5 Details by Class &amp; Accounts'!I77+'O5 Details by Class &amp; Accounts'!AD77+'O5 Details by Class &amp; Accounts'!AY77+'O5 Details by Class &amp; Accounts'!BT77</f>
        <v>236583.68731883616</v>
      </c>
      <c r="F77" s="600">
        <f>'O5 Details by Class &amp; Accounts'!J77+'O5 Details by Class &amp; Accounts'!AE77+'O5 Details by Class &amp; Accounts'!AZ77+'O5 Details by Class &amp; Accounts'!BU77</f>
        <v>59629.659029385744</v>
      </c>
      <c r="G77" s="600">
        <f>'O5 Details by Class &amp; Accounts'!K77+'O5 Details by Class &amp; Accounts'!AF77+'O5 Details by Class &amp; Accounts'!BA77+'O5 Details by Class &amp; Accounts'!BV77</f>
        <v>71621.564002682324</v>
      </c>
      <c r="H77" s="600">
        <f>'O5 Details by Class &amp; Accounts'!L77+'O5 Details by Class &amp; Accounts'!AG77+'O5 Details by Class &amp; Accounts'!BB77+'O5 Details by Class &amp; Accounts'!BW77</f>
        <v>0</v>
      </c>
      <c r="I77" s="600">
        <f>'O5 Details by Class &amp; Accounts'!M77+'O5 Details by Class &amp; Accounts'!AH77+'O5 Details by Class &amp; Accounts'!BC77+'O5 Details by Class &amp; Accounts'!BX77</f>
        <v>26200.159032550455</v>
      </c>
      <c r="J77" s="600">
        <f>'O5 Details by Class &amp; Accounts'!N77+'O5 Details by Class &amp; Accounts'!AI77+'O5 Details by Class &amp; Accounts'!BD77+'O5 Details by Class &amp; Accounts'!BY77</f>
        <v>34353.231191246072</v>
      </c>
      <c r="K77" s="600">
        <f>'O5 Details by Class &amp; Accounts'!O77+'O5 Details by Class &amp; Accounts'!AJ77+'O5 Details by Class &amp; Accounts'!BE77+'O5 Details by Class &amp; Accounts'!BZ77</f>
        <v>22921.350635273051</v>
      </c>
      <c r="L77" s="600">
        <f>'O5 Details by Class &amp; Accounts'!P77+'O5 Details by Class &amp; Accounts'!AK77+'O5 Details by Class &amp; Accounts'!BF77+'O5 Details by Class &amp; Accounts'!CA77</f>
        <v>1448.2331334912067</v>
      </c>
      <c r="M77" s="600">
        <f>'O5 Details by Class &amp; Accounts'!Q77+'O5 Details by Class &amp; Accounts'!AL77+'O5 Details by Class &amp; Accounts'!BG77+'O5 Details by Class &amp; Accounts'!CB77</f>
        <v>1248.7356565349285</v>
      </c>
      <c r="N77" s="600">
        <f>'O5 Details by Class &amp; Accounts'!R77+'O5 Details by Class &amp; Accounts'!AM77+'O5 Details by Class &amp; Accounts'!BH77+'O5 Details by Class &amp; Accounts'!CC77</f>
        <v>0</v>
      </c>
      <c r="O77" s="600">
        <f>'O5 Details by Class &amp; Accounts'!S77+'O5 Details by Class &amp; Accounts'!AN77+'O5 Details by Class &amp; Accounts'!BI77+'O5 Details by Class &amp; Accounts'!CD77</f>
        <v>0</v>
      </c>
      <c r="P77" s="600">
        <f>'O5 Details by Class &amp; Accounts'!T77+'O5 Details by Class &amp; Accounts'!AO77+'O5 Details by Class &amp; Accounts'!BJ77+'O5 Details by Class &amp; Accounts'!CE77</f>
        <v>0</v>
      </c>
      <c r="Q77" s="600">
        <f>'O5 Details by Class &amp; Accounts'!U77+'O5 Details by Class &amp; Accounts'!AP77+'O5 Details by Class &amp; Accounts'!BK77+'O5 Details by Class &amp; Accounts'!CF77</f>
        <v>0</v>
      </c>
      <c r="R77" s="600">
        <f>'O5 Details by Class &amp; Accounts'!V77+'O5 Details by Class &amp; Accounts'!AQ77+'O5 Details by Class &amp; Accounts'!BL77+'O5 Details by Class &amp; Accounts'!CG77</f>
        <v>0</v>
      </c>
      <c r="S77" s="600">
        <f>'O5 Details by Class &amp; Accounts'!W77+'O5 Details by Class &amp; Accounts'!AR77+'O5 Details by Class &amp; Accounts'!BM77+'O5 Details by Class &amp; Accounts'!CH77</f>
        <v>0</v>
      </c>
      <c r="T77" s="600">
        <f>'O5 Details by Class &amp; Accounts'!X77+'O5 Details by Class &amp; Accounts'!AS77+'O5 Details by Class &amp; Accounts'!BN77+'O5 Details by Class &amp; Accounts'!CI77</f>
        <v>0</v>
      </c>
      <c r="U77" s="600">
        <f>'O5 Details by Class &amp; Accounts'!Y77+'O5 Details by Class &amp; Accounts'!AT77+'O5 Details by Class &amp; Accounts'!BO77+'O5 Details by Class &amp; Accounts'!CJ77</f>
        <v>0</v>
      </c>
      <c r="V77" s="600">
        <f>'O5 Details by Class &amp; Accounts'!Z77+'O5 Details by Class &amp; Accounts'!AU77+'O5 Details by Class &amp; Accounts'!BP77+'O5 Details by Class &amp; Accounts'!CK77</f>
        <v>0</v>
      </c>
      <c r="W77" s="600">
        <f>'O5 Details by Class &amp; Accounts'!AA77+'O5 Details by Class &amp; Accounts'!AV77+'O5 Details by Class &amp; Accounts'!BQ77+'O5 Details by Class &amp; Accounts'!CL77</f>
        <v>0</v>
      </c>
      <c r="X77" s="1041">
        <f>'O5 Details by Class &amp; Accounts'!AB77+'O5 Details by Class &amp; Accounts'!AW77+'O5 Details by Class &amp; Accounts'!BR77+'O5 Details by Class &amp; Accounts'!CM77</f>
        <v>0</v>
      </c>
      <c r="Y77" s="1931" t="str">
        <f t="shared" si="0"/>
        <v>1980</v>
      </c>
      <c r="Z77" s="1926" t="s">
        <v>5</v>
      </c>
    </row>
    <row r="78" spans="1:26" ht="12.95" customHeight="1" x14ac:dyDescent="0.2">
      <c r="A78" s="2224" t="s">
        <v>134</v>
      </c>
      <c r="B78" s="2225" t="s">
        <v>1127</v>
      </c>
      <c r="C78" s="1027" t="str">
        <f>IF(ISBLANK('E4 TB Allocation Details'!D78), "",('E4 TB Allocation Details'!D78))</f>
        <v>gp</v>
      </c>
      <c r="D78" s="1028">
        <f t="shared" si="2"/>
        <v>567497</v>
      </c>
      <c r="E78" s="600">
        <f>'O5 Details by Class &amp; Accounts'!I78+'O5 Details by Class &amp; Accounts'!AD78+'O5 Details by Class &amp; Accounts'!AY78+'O5 Details by Class &amp; Accounts'!BT78</f>
        <v>295723.73372524296</v>
      </c>
      <c r="F78" s="600">
        <f>'O5 Details by Class &amp; Accounts'!J78+'O5 Details by Class &amp; Accounts'!AE78+'O5 Details by Class &amp; Accounts'!AZ78+'O5 Details by Class &amp; Accounts'!BU78</f>
        <v>74535.59291756434</v>
      </c>
      <c r="G78" s="600">
        <f>'O5 Details by Class &amp; Accounts'!K78+'O5 Details by Class &amp; Accounts'!AF78+'O5 Details by Class &amp; Accounts'!BA78+'O5 Details by Class &amp; Accounts'!BV78</f>
        <v>89525.176321944848</v>
      </c>
      <c r="H78" s="600">
        <f>'O5 Details by Class &amp; Accounts'!L78+'O5 Details by Class &amp; Accounts'!AG78+'O5 Details by Class &amp; Accounts'!BB78+'O5 Details by Class &amp; Accounts'!BW78</f>
        <v>0</v>
      </c>
      <c r="I78" s="600">
        <f>'O5 Details by Class &amp; Accounts'!M78+'O5 Details by Class &amp; Accounts'!AH78+'O5 Details by Class &amp; Accounts'!BC78+'O5 Details by Class &amp; Accounts'!BX78</f>
        <v>32749.548124420049</v>
      </c>
      <c r="J78" s="600">
        <f>'O5 Details by Class &amp; Accounts'!N78+'O5 Details by Class &amp; Accounts'!AI78+'O5 Details by Class &amp; Accounts'!BD78+'O5 Details by Class &amp; Accounts'!BY78</f>
        <v>42940.685845811175</v>
      </c>
      <c r="K78" s="600">
        <f>'O5 Details by Class &amp; Accounts'!O78+'O5 Details by Class &amp; Accounts'!AJ78+'O5 Details by Class &amp; Accounts'!BE78+'O5 Details by Class &amp; Accounts'!BZ78</f>
        <v>28651.119055192525</v>
      </c>
      <c r="L78" s="600">
        <f>'O5 Details by Class &amp; Accounts'!P78+'O5 Details by Class &amp; Accounts'!AK78+'O5 Details by Class &amp; Accounts'!BF78+'O5 Details by Class &amp; Accounts'!CA78</f>
        <v>1810.2554508056719</v>
      </c>
      <c r="M78" s="600">
        <f>'O5 Details by Class &amp; Accounts'!Q78+'O5 Details by Class &amp; Accounts'!AL78+'O5 Details by Class &amp; Accounts'!BG78+'O5 Details by Class &amp; Accounts'!CB78</f>
        <v>1560.8885590183736</v>
      </c>
      <c r="N78" s="600">
        <f>'O5 Details by Class &amp; Accounts'!R78+'O5 Details by Class &amp; Accounts'!AM78+'O5 Details by Class &amp; Accounts'!BH78+'O5 Details by Class &amp; Accounts'!CC78</f>
        <v>0</v>
      </c>
      <c r="O78" s="600">
        <f>'O5 Details by Class &amp; Accounts'!S78+'O5 Details by Class &amp; Accounts'!AN78+'O5 Details by Class &amp; Accounts'!BI78+'O5 Details by Class &amp; Accounts'!CD78</f>
        <v>0</v>
      </c>
      <c r="P78" s="600">
        <f>'O5 Details by Class &amp; Accounts'!T78+'O5 Details by Class &amp; Accounts'!AO78+'O5 Details by Class &amp; Accounts'!BJ78+'O5 Details by Class &amp; Accounts'!CE78</f>
        <v>0</v>
      </c>
      <c r="Q78" s="600">
        <f>'O5 Details by Class &amp; Accounts'!U78+'O5 Details by Class &amp; Accounts'!AP78+'O5 Details by Class &amp; Accounts'!BK78+'O5 Details by Class &amp; Accounts'!CF78</f>
        <v>0</v>
      </c>
      <c r="R78" s="600">
        <f>'O5 Details by Class &amp; Accounts'!V78+'O5 Details by Class &amp; Accounts'!AQ78+'O5 Details by Class &amp; Accounts'!BL78+'O5 Details by Class &amp; Accounts'!CG78</f>
        <v>0</v>
      </c>
      <c r="S78" s="600">
        <f>'O5 Details by Class &amp; Accounts'!W78+'O5 Details by Class &amp; Accounts'!AR78+'O5 Details by Class &amp; Accounts'!BM78+'O5 Details by Class &amp; Accounts'!CH78</f>
        <v>0</v>
      </c>
      <c r="T78" s="600">
        <f>'O5 Details by Class &amp; Accounts'!X78+'O5 Details by Class &amp; Accounts'!AS78+'O5 Details by Class &amp; Accounts'!BN78+'O5 Details by Class &amp; Accounts'!CI78</f>
        <v>0</v>
      </c>
      <c r="U78" s="600">
        <f>'O5 Details by Class &amp; Accounts'!Y78+'O5 Details by Class &amp; Accounts'!AT78+'O5 Details by Class &amp; Accounts'!BO78+'O5 Details by Class &amp; Accounts'!CJ78</f>
        <v>0</v>
      </c>
      <c r="V78" s="600">
        <f>'O5 Details by Class &amp; Accounts'!Z78+'O5 Details by Class &amp; Accounts'!AU78+'O5 Details by Class &amp; Accounts'!BP78+'O5 Details by Class &amp; Accounts'!CK78</f>
        <v>0</v>
      </c>
      <c r="W78" s="600">
        <f>'O5 Details by Class &amp; Accounts'!AA78+'O5 Details by Class &amp; Accounts'!AV78+'O5 Details by Class &amp; Accounts'!BQ78+'O5 Details by Class &amp; Accounts'!CL78</f>
        <v>0</v>
      </c>
      <c r="X78" s="1041">
        <f>'O5 Details by Class &amp; Accounts'!AB78+'O5 Details by Class &amp; Accounts'!AW78+'O5 Details by Class &amp; Accounts'!BR78+'O5 Details by Class &amp; Accounts'!CM78</f>
        <v>0</v>
      </c>
      <c r="Y78" s="1931" t="str">
        <f t="shared" si="0"/>
        <v>1990</v>
      </c>
      <c r="Z78" s="1926" t="s">
        <v>5</v>
      </c>
    </row>
    <row r="79" spans="1:26" ht="12.95" customHeight="1" x14ac:dyDescent="0.2">
      <c r="A79" s="1779" t="s">
        <v>137</v>
      </c>
      <c r="B79" s="1012" t="s">
        <v>1128</v>
      </c>
      <c r="C79" s="1027" t="str">
        <f>IF(ISBLANK('E4 TB Allocation Details'!D79), "",('E4 TB Allocation Details'!D79))</f>
        <v>co</v>
      </c>
      <c r="D79" s="1028">
        <f t="shared" si="2"/>
        <v>-812913.99999999988</v>
      </c>
      <c r="E79" s="600">
        <f>'O5 Details by Class &amp; Accounts'!I79+'O5 Details by Class &amp; Accounts'!AD79+'O5 Details by Class &amp; Accounts'!AY79+'O5 Details by Class &amp; Accounts'!BT79</f>
        <v>-467112.77673757431</v>
      </c>
      <c r="F79" s="600">
        <f>'O5 Details by Class &amp; Accounts'!J79+'O5 Details by Class &amp; Accounts'!AE79+'O5 Details by Class &amp; Accounts'!AZ79+'O5 Details by Class &amp; Accounts'!BU79</f>
        <v>-94399.866190193134</v>
      </c>
      <c r="G79" s="600">
        <f>'O5 Details by Class &amp; Accounts'!K79+'O5 Details by Class &amp; Accounts'!AF79+'O5 Details by Class &amp; Accounts'!BA79+'O5 Details by Class &amp; Accounts'!BV79</f>
        <v>-140695.15755129189</v>
      </c>
      <c r="H79" s="600">
        <f>'O5 Details by Class &amp; Accounts'!L79+'O5 Details by Class &amp; Accounts'!AG79+'O5 Details by Class &amp; Accounts'!BB79+'O5 Details by Class &amp; Accounts'!BW79</f>
        <v>0</v>
      </c>
      <c r="I79" s="600">
        <f>'O5 Details by Class &amp; Accounts'!M79+'O5 Details by Class &amp; Accounts'!AH79+'O5 Details by Class &amp; Accounts'!BC79+'O5 Details by Class &amp; Accounts'!BX79</f>
        <v>-25807.618706429057</v>
      </c>
      <c r="J79" s="600">
        <f>'O5 Details by Class &amp; Accounts'!N79+'O5 Details by Class &amp; Accounts'!AI79+'O5 Details by Class &amp; Accounts'!BD79+'O5 Details by Class &amp; Accounts'!BY79</f>
        <v>-28361.7229086312</v>
      </c>
      <c r="K79" s="600">
        <f>'O5 Details by Class &amp; Accounts'!O79+'O5 Details by Class &amp; Accounts'!AJ79+'O5 Details by Class &amp; Accounts'!BE79+'O5 Details by Class &amp; Accounts'!BZ79</f>
        <v>-50685.755960890499</v>
      </c>
      <c r="L79" s="600">
        <f>'O5 Details by Class &amp; Accounts'!P79+'O5 Details by Class &amp; Accounts'!AK79+'O5 Details by Class &amp; Accounts'!BF79+'O5 Details by Class &amp; Accounts'!CA79</f>
        <v>-3203.8650516939042</v>
      </c>
      <c r="M79" s="600">
        <f>'O5 Details by Class &amp; Accounts'!Q79+'O5 Details by Class &amp; Accounts'!AL79+'O5 Details by Class &amp; Accounts'!BG79+'O5 Details by Class &amp; Accounts'!CB79</f>
        <v>-2647.2368932960212</v>
      </c>
      <c r="N79" s="600">
        <f>'O5 Details by Class &amp; Accounts'!R79+'O5 Details by Class &amp; Accounts'!AM79+'O5 Details by Class &amp; Accounts'!BH79+'O5 Details by Class &amp; Accounts'!CC79</f>
        <v>0</v>
      </c>
      <c r="O79" s="600">
        <f>'O5 Details by Class &amp; Accounts'!S79+'O5 Details by Class &amp; Accounts'!AN79+'O5 Details by Class &amp; Accounts'!BI79+'O5 Details by Class &amp; Accounts'!CD79</f>
        <v>0</v>
      </c>
      <c r="P79" s="600">
        <f>'O5 Details by Class &amp; Accounts'!T79+'O5 Details by Class &amp; Accounts'!AO79+'O5 Details by Class &amp; Accounts'!BJ79+'O5 Details by Class &amp; Accounts'!CE79</f>
        <v>0</v>
      </c>
      <c r="Q79" s="600">
        <f>'O5 Details by Class &amp; Accounts'!U79+'O5 Details by Class &amp; Accounts'!AP79+'O5 Details by Class &amp; Accounts'!BK79+'O5 Details by Class &amp; Accounts'!CF79</f>
        <v>0</v>
      </c>
      <c r="R79" s="600">
        <f>'O5 Details by Class &amp; Accounts'!V79+'O5 Details by Class &amp; Accounts'!AQ79+'O5 Details by Class &amp; Accounts'!BL79+'O5 Details by Class &amp; Accounts'!CG79</f>
        <v>0</v>
      </c>
      <c r="S79" s="600">
        <f>'O5 Details by Class &amp; Accounts'!W79+'O5 Details by Class &amp; Accounts'!AR79+'O5 Details by Class &amp; Accounts'!BM79+'O5 Details by Class &amp; Accounts'!CH79</f>
        <v>0</v>
      </c>
      <c r="T79" s="600">
        <f>'O5 Details by Class &amp; Accounts'!X79+'O5 Details by Class &amp; Accounts'!AS79+'O5 Details by Class &amp; Accounts'!BN79+'O5 Details by Class &amp; Accounts'!CI79</f>
        <v>0</v>
      </c>
      <c r="U79" s="600">
        <f>'O5 Details by Class &amp; Accounts'!Y79+'O5 Details by Class &amp; Accounts'!AT79+'O5 Details by Class &amp; Accounts'!BO79+'O5 Details by Class &amp; Accounts'!CJ79</f>
        <v>0</v>
      </c>
      <c r="V79" s="600">
        <f>'O5 Details by Class &amp; Accounts'!Z79+'O5 Details by Class &amp; Accounts'!AU79+'O5 Details by Class &amp; Accounts'!BP79+'O5 Details by Class &amp; Accounts'!CK79</f>
        <v>0</v>
      </c>
      <c r="W79" s="600">
        <f>'O5 Details by Class &amp; Accounts'!AA79+'O5 Details by Class &amp; Accounts'!AV79+'O5 Details by Class &amp; Accounts'!BQ79+'O5 Details by Class &amp; Accounts'!CL79</f>
        <v>0</v>
      </c>
      <c r="X79" s="1041">
        <f>'O5 Details by Class &amp; Accounts'!AB79+'O5 Details by Class &amp; Accounts'!AW79+'O5 Details by Class &amp; Accounts'!BR79+'O5 Details by Class &amp; Accounts'!CM79</f>
        <v>0</v>
      </c>
      <c r="Y79" s="1931" t="str">
        <f t="shared" si="0"/>
        <v>1995</v>
      </c>
      <c r="Z79" s="1926" t="s">
        <v>1701</v>
      </c>
    </row>
    <row r="80" spans="1:26" ht="12.95" customHeight="1" x14ac:dyDescent="0.2">
      <c r="A80" s="2224" t="s">
        <v>135</v>
      </c>
      <c r="B80" s="2225" t="s">
        <v>1129</v>
      </c>
      <c r="C80" s="1027" t="str">
        <f>IF(ISBLANK('E4 TB Allocation Details'!D80), "",('E4 TB Allocation Details'!D80))</f>
        <v>gp</v>
      </c>
      <c r="D80" s="1028">
        <f t="shared" si="2"/>
        <v>0</v>
      </c>
      <c r="E80" s="600">
        <f>'O5 Details by Class &amp; Accounts'!I80+'O5 Details by Class &amp; Accounts'!AD80+'O5 Details by Class &amp; Accounts'!AY80+'O5 Details by Class &amp; Accounts'!BT80</f>
        <v>0</v>
      </c>
      <c r="F80" s="600">
        <f>'O5 Details by Class &amp; Accounts'!J80+'O5 Details by Class &amp; Accounts'!AE80+'O5 Details by Class &amp; Accounts'!AZ80+'O5 Details by Class &amp; Accounts'!BU80</f>
        <v>0</v>
      </c>
      <c r="G80" s="600">
        <f>'O5 Details by Class &amp; Accounts'!K80+'O5 Details by Class &amp; Accounts'!AF80+'O5 Details by Class &amp; Accounts'!BA80+'O5 Details by Class &amp; Accounts'!BV80</f>
        <v>0</v>
      </c>
      <c r="H80" s="600">
        <f>'O5 Details by Class &amp; Accounts'!L80+'O5 Details by Class &amp; Accounts'!AG80+'O5 Details by Class &amp; Accounts'!BB80+'O5 Details by Class &amp; Accounts'!BW80</f>
        <v>0</v>
      </c>
      <c r="I80" s="600">
        <f>'O5 Details by Class &amp; Accounts'!M80+'O5 Details by Class &amp; Accounts'!AH80+'O5 Details by Class &amp; Accounts'!BC80+'O5 Details by Class &amp; Accounts'!BX80</f>
        <v>0</v>
      </c>
      <c r="J80" s="600">
        <f>'O5 Details by Class &amp; Accounts'!N80+'O5 Details by Class &amp; Accounts'!AI80+'O5 Details by Class &amp; Accounts'!BD80+'O5 Details by Class &amp; Accounts'!BY80</f>
        <v>0</v>
      </c>
      <c r="K80" s="600">
        <f>'O5 Details by Class &amp; Accounts'!O80+'O5 Details by Class &amp; Accounts'!AJ80+'O5 Details by Class &amp; Accounts'!BE80+'O5 Details by Class &amp; Accounts'!BZ80</f>
        <v>0</v>
      </c>
      <c r="L80" s="600">
        <f>'O5 Details by Class &amp; Accounts'!P80+'O5 Details by Class &amp; Accounts'!AK80+'O5 Details by Class &amp; Accounts'!BF80+'O5 Details by Class &amp; Accounts'!CA80</f>
        <v>0</v>
      </c>
      <c r="M80" s="600">
        <f>'O5 Details by Class &amp; Accounts'!Q80+'O5 Details by Class &amp; Accounts'!AL80+'O5 Details by Class &amp; Accounts'!BG80+'O5 Details by Class &amp; Accounts'!CB80</f>
        <v>0</v>
      </c>
      <c r="N80" s="600">
        <f>'O5 Details by Class &amp; Accounts'!R80+'O5 Details by Class &amp; Accounts'!AM80+'O5 Details by Class &amp; Accounts'!BH80+'O5 Details by Class &amp; Accounts'!CC80</f>
        <v>0</v>
      </c>
      <c r="O80" s="600">
        <f>'O5 Details by Class &amp; Accounts'!S80+'O5 Details by Class &amp; Accounts'!AN80+'O5 Details by Class &amp; Accounts'!BI80+'O5 Details by Class &amp; Accounts'!CD80</f>
        <v>0</v>
      </c>
      <c r="P80" s="600">
        <f>'O5 Details by Class &amp; Accounts'!T80+'O5 Details by Class &amp; Accounts'!AO80+'O5 Details by Class &amp; Accounts'!BJ80+'O5 Details by Class &amp; Accounts'!CE80</f>
        <v>0</v>
      </c>
      <c r="Q80" s="600">
        <f>'O5 Details by Class &amp; Accounts'!U80+'O5 Details by Class &amp; Accounts'!AP80+'O5 Details by Class &amp; Accounts'!BK80+'O5 Details by Class &amp; Accounts'!CF80</f>
        <v>0</v>
      </c>
      <c r="R80" s="600">
        <f>'O5 Details by Class &amp; Accounts'!V80+'O5 Details by Class &amp; Accounts'!AQ80+'O5 Details by Class &amp; Accounts'!BL80+'O5 Details by Class &amp; Accounts'!CG80</f>
        <v>0</v>
      </c>
      <c r="S80" s="600">
        <f>'O5 Details by Class &amp; Accounts'!W80+'O5 Details by Class &amp; Accounts'!AR80+'O5 Details by Class &amp; Accounts'!BM80+'O5 Details by Class &amp; Accounts'!CH80</f>
        <v>0</v>
      </c>
      <c r="T80" s="600">
        <f>'O5 Details by Class &amp; Accounts'!X80+'O5 Details by Class &amp; Accounts'!AS80+'O5 Details by Class &amp; Accounts'!BN80+'O5 Details by Class &amp; Accounts'!CI80</f>
        <v>0</v>
      </c>
      <c r="U80" s="600">
        <f>'O5 Details by Class &amp; Accounts'!Y80+'O5 Details by Class &amp; Accounts'!AT80+'O5 Details by Class &amp; Accounts'!BO80+'O5 Details by Class &amp; Accounts'!CJ80</f>
        <v>0</v>
      </c>
      <c r="V80" s="600">
        <f>'O5 Details by Class &amp; Accounts'!Z80+'O5 Details by Class &amp; Accounts'!AU80+'O5 Details by Class &amp; Accounts'!BP80+'O5 Details by Class &amp; Accounts'!CK80</f>
        <v>0</v>
      </c>
      <c r="W80" s="600">
        <f>'O5 Details by Class &amp; Accounts'!AA80+'O5 Details by Class &amp; Accounts'!AV80+'O5 Details by Class &amp; Accounts'!BQ80+'O5 Details by Class &amp; Accounts'!CL80</f>
        <v>0</v>
      </c>
      <c r="X80" s="1041">
        <f>'O5 Details by Class &amp; Accounts'!AB80+'O5 Details by Class &amp; Accounts'!AW80+'O5 Details by Class &amp; Accounts'!BR80+'O5 Details by Class &amp; Accounts'!CM80</f>
        <v>0</v>
      </c>
      <c r="Y80" s="1931" t="str">
        <f t="shared" si="0"/>
        <v>2005</v>
      </c>
      <c r="Z80" s="1926" t="s">
        <v>5</v>
      </c>
    </row>
    <row r="81" spans="1:26" ht="12.95" customHeight="1" x14ac:dyDescent="0.2">
      <c r="A81" s="2224" t="s">
        <v>136</v>
      </c>
      <c r="B81" s="2225" t="s">
        <v>1130</v>
      </c>
      <c r="C81" s="1027" t="str">
        <f>IF(ISBLANK('E4 TB Allocation Details'!D81), "",('E4 TB Allocation Details'!D81))</f>
        <v>gp</v>
      </c>
      <c r="D81" s="1028">
        <f t="shared" si="2"/>
        <v>0</v>
      </c>
      <c r="E81" s="600">
        <f>'O5 Details by Class &amp; Accounts'!I81+'O5 Details by Class &amp; Accounts'!AD81+'O5 Details by Class &amp; Accounts'!AY81+'O5 Details by Class &amp; Accounts'!BT81</f>
        <v>0</v>
      </c>
      <c r="F81" s="600">
        <f>'O5 Details by Class &amp; Accounts'!J81+'O5 Details by Class &amp; Accounts'!AE81+'O5 Details by Class &amp; Accounts'!AZ81+'O5 Details by Class &amp; Accounts'!BU81</f>
        <v>0</v>
      </c>
      <c r="G81" s="600">
        <f>'O5 Details by Class &amp; Accounts'!K81+'O5 Details by Class &amp; Accounts'!AF81+'O5 Details by Class &amp; Accounts'!BA81+'O5 Details by Class &amp; Accounts'!BV81</f>
        <v>0</v>
      </c>
      <c r="H81" s="600">
        <f>'O5 Details by Class &amp; Accounts'!L81+'O5 Details by Class &amp; Accounts'!AG81+'O5 Details by Class &amp; Accounts'!BB81+'O5 Details by Class &amp; Accounts'!BW81</f>
        <v>0</v>
      </c>
      <c r="I81" s="600">
        <f>'O5 Details by Class &amp; Accounts'!M81+'O5 Details by Class &amp; Accounts'!AH81+'O5 Details by Class &amp; Accounts'!BC81+'O5 Details by Class &amp; Accounts'!BX81</f>
        <v>0</v>
      </c>
      <c r="J81" s="600">
        <f>'O5 Details by Class &amp; Accounts'!N81+'O5 Details by Class &amp; Accounts'!AI81+'O5 Details by Class &amp; Accounts'!BD81+'O5 Details by Class &amp; Accounts'!BY81</f>
        <v>0</v>
      </c>
      <c r="K81" s="600">
        <f>'O5 Details by Class &amp; Accounts'!O81+'O5 Details by Class &amp; Accounts'!AJ81+'O5 Details by Class &amp; Accounts'!BE81+'O5 Details by Class &amp; Accounts'!BZ81</f>
        <v>0</v>
      </c>
      <c r="L81" s="600">
        <f>'O5 Details by Class &amp; Accounts'!P81+'O5 Details by Class &amp; Accounts'!AK81+'O5 Details by Class &amp; Accounts'!BF81+'O5 Details by Class &amp; Accounts'!CA81</f>
        <v>0</v>
      </c>
      <c r="M81" s="600">
        <f>'O5 Details by Class &amp; Accounts'!Q81+'O5 Details by Class &amp; Accounts'!AL81+'O5 Details by Class &amp; Accounts'!BG81+'O5 Details by Class &amp; Accounts'!CB81</f>
        <v>0</v>
      </c>
      <c r="N81" s="600">
        <f>'O5 Details by Class &amp; Accounts'!R81+'O5 Details by Class &amp; Accounts'!AM81+'O5 Details by Class &amp; Accounts'!BH81+'O5 Details by Class &amp; Accounts'!CC81</f>
        <v>0</v>
      </c>
      <c r="O81" s="600">
        <f>'O5 Details by Class &amp; Accounts'!S81+'O5 Details by Class &amp; Accounts'!AN81+'O5 Details by Class &amp; Accounts'!BI81+'O5 Details by Class &amp; Accounts'!CD81</f>
        <v>0</v>
      </c>
      <c r="P81" s="600">
        <f>'O5 Details by Class &amp; Accounts'!T81+'O5 Details by Class &amp; Accounts'!AO81+'O5 Details by Class &amp; Accounts'!BJ81+'O5 Details by Class &amp; Accounts'!CE81</f>
        <v>0</v>
      </c>
      <c r="Q81" s="600">
        <f>'O5 Details by Class &amp; Accounts'!U81+'O5 Details by Class &amp; Accounts'!AP81+'O5 Details by Class &amp; Accounts'!BK81+'O5 Details by Class &amp; Accounts'!CF81</f>
        <v>0</v>
      </c>
      <c r="R81" s="600">
        <f>'O5 Details by Class &amp; Accounts'!V81+'O5 Details by Class &amp; Accounts'!AQ81+'O5 Details by Class &amp; Accounts'!BL81+'O5 Details by Class &amp; Accounts'!CG81</f>
        <v>0</v>
      </c>
      <c r="S81" s="600">
        <f>'O5 Details by Class &amp; Accounts'!W81+'O5 Details by Class &amp; Accounts'!AR81+'O5 Details by Class &amp; Accounts'!BM81+'O5 Details by Class &amp; Accounts'!CH81</f>
        <v>0</v>
      </c>
      <c r="T81" s="600">
        <f>'O5 Details by Class &amp; Accounts'!X81+'O5 Details by Class &amp; Accounts'!AS81+'O5 Details by Class &amp; Accounts'!BN81+'O5 Details by Class &amp; Accounts'!CI81</f>
        <v>0</v>
      </c>
      <c r="U81" s="600">
        <f>'O5 Details by Class &amp; Accounts'!Y81+'O5 Details by Class &amp; Accounts'!AT81+'O5 Details by Class &amp; Accounts'!BO81+'O5 Details by Class &amp; Accounts'!CJ81</f>
        <v>0</v>
      </c>
      <c r="V81" s="600">
        <f>'O5 Details by Class &amp; Accounts'!Z81+'O5 Details by Class &amp; Accounts'!AU81+'O5 Details by Class &amp; Accounts'!BP81+'O5 Details by Class &amp; Accounts'!CK81</f>
        <v>0</v>
      </c>
      <c r="W81" s="600">
        <f>'O5 Details by Class &amp; Accounts'!AA81+'O5 Details by Class &amp; Accounts'!AV81+'O5 Details by Class &amp; Accounts'!BQ81+'O5 Details by Class &amp; Accounts'!CL81</f>
        <v>0</v>
      </c>
      <c r="X81" s="1041">
        <f>'O5 Details by Class &amp; Accounts'!AB81+'O5 Details by Class &amp; Accounts'!AW81+'O5 Details by Class &amp; Accounts'!BR81+'O5 Details by Class &amp; Accounts'!CM81</f>
        <v>0</v>
      </c>
      <c r="Y81" s="1931" t="str">
        <f t="shared" si="0"/>
        <v>2010</v>
      </c>
      <c r="Z81" s="1926" t="s">
        <v>5</v>
      </c>
    </row>
    <row r="82" spans="1:26" ht="25.5" x14ac:dyDescent="0.2">
      <c r="A82" s="1779" t="s">
        <v>138</v>
      </c>
      <c r="B82" s="1012" t="s">
        <v>1685</v>
      </c>
      <c r="C82" s="1027" t="str">
        <f>IF(ISBLANK('E4 TB Allocation Details'!D82), "",('E4 TB Allocation Details'!D82))</f>
        <v>accum dep</v>
      </c>
      <c r="D82" s="1028">
        <f t="shared" si="2"/>
        <v>-7169135.225430957</v>
      </c>
      <c r="E82" s="600">
        <f>'O5 Details by Class &amp; Accounts'!I82+'O5 Details by Class &amp; Accounts'!AD82+'O5 Details by Class &amp; Accounts'!AY82+'O5 Details by Class &amp; Accounts'!BT82</f>
        <v>-3766763.8644080339</v>
      </c>
      <c r="F82" s="600">
        <f>'O5 Details by Class &amp; Accounts'!J82+'O5 Details by Class &amp; Accounts'!AE82+'O5 Details by Class &amp; Accounts'!AZ82+'O5 Details by Class &amp; Accounts'!BU82</f>
        <v>-985588.75048589963</v>
      </c>
      <c r="G82" s="600">
        <f>'O5 Details by Class &amp; Accounts'!K82+'O5 Details by Class &amp; Accounts'!AF82+'O5 Details by Class &amp; Accounts'!BA82+'O5 Details by Class &amp; Accounts'!BV82</f>
        <v>-1097719.5070987041</v>
      </c>
      <c r="H82" s="600">
        <f>'O5 Details by Class &amp; Accounts'!L82+'O5 Details by Class &amp; Accounts'!AG82+'O5 Details by Class &amp; Accounts'!BB82+'O5 Details by Class &amp; Accounts'!BW82</f>
        <v>0</v>
      </c>
      <c r="I82" s="600">
        <f>'O5 Details by Class &amp; Accounts'!M82+'O5 Details by Class &amp; Accounts'!AH82+'O5 Details by Class &amp; Accounts'!BC82+'O5 Details by Class &amp; Accounts'!BX82</f>
        <v>-407287.78591939842</v>
      </c>
      <c r="J82" s="600">
        <f>'O5 Details by Class &amp; Accounts'!N82+'O5 Details by Class &amp; Accounts'!AI82+'O5 Details by Class &amp; Accounts'!BD82+'O5 Details by Class &amp; Accounts'!BY82</f>
        <v>-527644.75228801137</v>
      </c>
      <c r="K82" s="600">
        <f>'O5 Details by Class &amp; Accounts'!O82+'O5 Details by Class &amp; Accounts'!AJ82+'O5 Details by Class &amp; Accounts'!BE82+'O5 Details by Class &amp; Accounts'!BZ82</f>
        <v>-343554.85612276447</v>
      </c>
      <c r="L82" s="600">
        <f>'O5 Details by Class &amp; Accounts'!P82+'O5 Details by Class &amp; Accounts'!AK82+'O5 Details by Class &amp; Accounts'!BF82+'O5 Details by Class &amp; Accounts'!CA82</f>
        <v>-21714.007022282854</v>
      </c>
      <c r="M82" s="600">
        <f>'O5 Details by Class &amp; Accounts'!Q82+'O5 Details by Class &amp; Accounts'!AL82+'O5 Details by Class &amp; Accounts'!BG82+'O5 Details by Class &amp; Accounts'!CB82</f>
        <v>-18861.702085860612</v>
      </c>
      <c r="N82" s="600">
        <f>'O5 Details by Class &amp; Accounts'!R82+'O5 Details by Class &amp; Accounts'!AM82+'O5 Details by Class &amp; Accounts'!BH82+'O5 Details by Class &amp; Accounts'!CC82</f>
        <v>0</v>
      </c>
      <c r="O82" s="600">
        <f>'O5 Details by Class &amp; Accounts'!S82+'O5 Details by Class &amp; Accounts'!AN82+'O5 Details by Class &amp; Accounts'!BI82+'O5 Details by Class &amp; Accounts'!CD82</f>
        <v>0</v>
      </c>
      <c r="P82" s="600">
        <f>'O5 Details by Class &amp; Accounts'!T82+'O5 Details by Class &amp; Accounts'!AO82+'O5 Details by Class &amp; Accounts'!BJ82+'O5 Details by Class &amp; Accounts'!CE82</f>
        <v>0</v>
      </c>
      <c r="Q82" s="600">
        <f>'O5 Details by Class &amp; Accounts'!U82+'O5 Details by Class &amp; Accounts'!AP82+'O5 Details by Class &amp; Accounts'!BK82+'O5 Details by Class &amp; Accounts'!CF82</f>
        <v>0</v>
      </c>
      <c r="R82" s="600">
        <f>'O5 Details by Class &amp; Accounts'!V82+'O5 Details by Class &amp; Accounts'!AQ82+'O5 Details by Class &amp; Accounts'!BL82+'O5 Details by Class &amp; Accounts'!CG82</f>
        <v>0</v>
      </c>
      <c r="S82" s="600">
        <f>'O5 Details by Class &amp; Accounts'!W82+'O5 Details by Class &amp; Accounts'!AR82+'O5 Details by Class &amp; Accounts'!BM82+'O5 Details by Class &amp; Accounts'!CH82</f>
        <v>0</v>
      </c>
      <c r="T82" s="600">
        <f>'O5 Details by Class &amp; Accounts'!X82+'O5 Details by Class &amp; Accounts'!AS82+'O5 Details by Class &amp; Accounts'!BN82+'O5 Details by Class &amp; Accounts'!CI82</f>
        <v>0</v>
      </c>
      <c r="U82" s="600">
        <f>'O5 Details by Class &amp; Accounts'!Y82+'O5 Details by Class &amp; Accounts'!AT82+'O5 Details by Class &amp; Accounts'!BO82+'O5 Details by Class &amp; Accounts'!CJ82</f>
        <v>0</v>
      </c>
      <c r="V82" s="600">
        <f>'O5 Details by Class &amp; Accounts'!Z82+'O5 Details by Class &amp; Accounts'!AU82+'O5 Details by Class &amp; Accounts'!BP82+'O5 Details by Class &amp; Accounts'!CK82</f>
        <v>0</v>
      </c>
      <c r="W82" s="600">
        <f>'O5 Details by Class &amp; Accounts'!AA82+'O5 Details by Class &amp; Accounts'!AV82+'O5 Details by Class &amp; Accounts'!BQ82+'O5 Details by Class &amp; Accounts'!CL82</f>
        <v>0</v>
      </c>
      <c r="X82" s="1041">
        <f>'O5 Details by Class &amp; Accounts'!AB82+'O5 Details by Class &amp; Accounts'!AW82+'O5 Details by Class &amp; Accounts'!BR82+'O5 Details by Class &amp; Accounts'!CM82</f>
        <v>0</v>
      </c>
      <c r="Y82" s="1931" t="str">
        <f t="shared" si="0"/>
        <v>2105</v>
      </c>
      <c r="Z82" s="1926" t="s">
        <v>1701</v>
      </c>
    </row>
    <row r="83" spans="1:26" ht="12.75" x14ac:dyDescent="0.2">
      <c r="A83" s="2224" t="s">
        <v>139</v>
      </c>
      <c r="B83" s="2225" t="s">
        <v>97</v>
      </c>
      <c r="C83" s="1027" t="str">
        <f>IF(ISBLANK('E4 TB Allocation Details'!D83), "",('E4 TB Allocation Details'!D83))</f>
        <v>accum dep</v>
      </c>
      <c r="D83" s="1028">
        <f t="shared" si="2"/>
        <v>0</v>
      </c>
      <c r="E83" s="600">
        <f>'O5 Details by Class &amp; Accounts'!I83+'O5 Details by Class &amp; Accounts'!AD83+'O5 Details by Class &amp; Accounts'!AY83+'O5 Details by Class &amp; Accounts'!BT83</f>
        <v>0</v>
      </c>
      <c r="F83" s="600">
        <f>'O5 Details by Class &amp; Accounts'!J83+'O5 Details by Class &amp; Accounts'!AE83+'O5 Details by Class &amp; Accounts'!AZ83+'O5 Details by Class &amp; Accounts'!BU83</f>
        <v>0</v>
      </c>
      <c r="G83" s="600">
        <f>'O5 Details by Class &amp; Accounts'!K83+'O5 Details by Class &amp; Accounts'!AF83+'O5 Details by Class &amp; Accounts'!BA83+'O5 Details by Class &amp; Accounts'!BV83</f>
        <v>0</v>
      </c>
      <c r="H83" s="600">
        <f>'O5 Details by Class &amp; Accounts'!L83+'O5 Details by Class &amp; Accounts'!AG83+'O5 Details by Class &amp; Accounts'!BB83+'O5 Details by Class &amp; Accounts'!BW83</f>
        <v>0</v>
      </c>
      <c r="I83" s="600">
        <f>'O5 Details by Class &amp; Accounts'!M83+'O5 Details by Class &amp; Accounts'!AH83+'O5 Details by Class &amp; Accounts'!BC83+'O5 Details by Class &amp; Accounts'!BX83</f>
        <v>0</v>
      </c>
      <c r="J83" s="600">
        <f>'O5 Details by Class &amp; Accounts'!N83+'O5 Details by Class &amp; Accounts'!AI83+'O5 Details by Class &amp; Accounts'!BD83+'O5 Details by Class &amp; Accounts'!BY83</f>
        <v>0</v>
      </c>
      <c r="K83" s="600">
        <f>'O5 Details by Class &amp; Accounts'!O83+'O5 Details by Class &amp; Accounts'!AJ83+'O5 Details by Class &amp; Accounts'!BE83+'O5 Details by Class &amp; Accounts'!BZ83</f>
        <v>0</v>
      </c>
      <c r="L83" s="600">
        <f>'O5 Details by Class &amp; Accounts'!P83+'O5 Details by Class &amp; Accounts'!AK83+'O5 Details by Class &amp; Accounts'!BF83+'O5 Details by Class &amp; Accounts'!CA83</f>
        <v>0</v>
      </c>
      <c r="M83" s="600">
        <f>'O5 Details by Class &amp; Accounts'!Q83+'O5 Details by Class &amp; Accounts'!AL83+'O5 Details by Class &amp; Accounts'!BG83+'O5 Details by Class &amp; Accounts'!CB83</f>
        <v>0</v>
      </c>
      <c r="N83" s="600">
        <f>'O5 Details by Class &amp; Accounts'!R83+'O5 Details by Class &amp; Accounts'!AM83+'O5 Details by Class &amp; Accounts'!BH83+'O5 Details by Class &amp; Accounts'!CC83</f>
        <v>0</v>
      </c>
      <c r="O83" s="600">
        <f>'O5 Details by Class &amp; Accounts'!S83+'O5 Details by Class &amp; Accounts'!AN83+'O5 Details by Class &amp; Accounts'!BI83+'O5 Details by Class &amp; Accounts'!CD83</f>
        <v>0</v>
      </c>
      <c r="P83" s="600">
        <f>'O5 Details by Class &amp; Accounts'!T83+'O5 Details by Class &amp; Accounts'!AO83+'O5 Details by Class &amp; Accounts'!BJ83+'O5 Details by Class &amp; Accounts'!CE83</f>
        <v>0</v>
      </c>
      <c r="Q83" s="600">
        <f>'O5 Details by Class &amp; Accounts'!U83+'O5 Details by Class &amp; Accounts'!AP83+'O5 Details by Class &amp; Accounts'!BK83+'O5 Details by Class &amp; Accounts'!CF83</f>
        <v>0</v>
      </c>
      <c r="R83" s="600">
        <f>'O5 Details by Class &amp; Accounts'!V83+'O5 Details by Class &amp; Accounts'!AQ83+'O5 Details by Class &amp; Accounts'!BL83+'O5 Details by Class &amp; Accounts'!CG83</f>
        <v>0</v>
      </c>
      <c r="S83" s="600">
        <f>'O5 Details by Class &amp; Accounts'!W83+'O5 Details by Class &amp; Accounts'!AR83+'O5 Details by Class &amp; Accounts'!BM83+'O5 Details by Class &amp; Accounts'!CH83</f>
        <v>0</v>
      </c>
      <c r="T83" s="600">
        <f>'O5 Details by Class &amp; Accounts'!X83+'O5 Details by Class &amp; Accounts'!AS83+'O5 Details by Class &amp; Accounts'!BN83+'O5 Details by Class &amp; Accounts'!CI83</f>
        <v>0</v>
      </c>
      <c r="U83" s="600">
        <f>'O5 Details by Class &amp; Accounts'!Y83+'O5 Details by Class &amp; Accounts'!AT83+'O5 Details by Class &amp; Accounts'!BO83+'O5 Details by Class &amp; Accounts'!CJ83</f>
        <v>0</v>
      </c>
      <c r="V83" s="600">
        <f>'O5 Details by Class &amp; Accounts'!Z83+'O5 Details by Class &amp; Accounts'!AU83+'O5 Details by Class &amp; Accounts'!BP83+'O5 Details by Class &amp; Accounts'!CK83</f>
        <v>0</v>
      </c>
      <c r="W83" s="600">
        <f>'O5 Details by Class &amp; Accounts'!AA83+'O5 Details by Class &amp; Accounts'!AV83+'O5 Details by Class &amp; Accounts'!BQ83+'O5 Details by Class &amp; Accounts'!CL83</f>
        <v>0</v>
      </c>
      <c r="X83" s="1041">
        <f>'O5 Details by Class &amp; Accounts'!AB83+'O5 Details by Class &amp; Accounts'!AW83+'O5 Details by Class &amp; Accounts'!BR83+'O5 Details by Class &amp; Accounts'!CM83</f>
        <v>0</v>
      </c>
      <c r="Y83" s="1931" t="str">
        <f t="shared" si="0"/>
        <v>2120</v>
      </c>
      <c r="Z83" s="1926" t="s">
        <v>1701</v>
      </c>
    </row>
    <row r="84" spans="1:26" ht="15.95" customHeight="1" x14ac:dyDescent="0.2">
      <c r="A84" s="1781" t="s">
        <v>140</v>
      </c>
      <c r="B84" s="1013" t="s">
        <v>990</v>
      </c>
      <c r="C84" s="1027" t="str">
        <f>IF(ISBLANK('E4 TB Allocation Details'!D84), "",('E4 TB Allocation Details'!D84))</f>
        <v>NI</v>
      </c>
      <c r="D84" s="1028">
        <f>SUM(E84:X84)</f>
        <v>-2436893.9999999995</v>
      </c>
      <c r="E84" s="600">
        <f>'O5 Details by Class &amp; Accounts'!I84+'O5 Details by Class &amp; Accounts'!AD84+'O5 Details by Class &amp; Accounts'!AY84+'O5 Details by Class &amp; Accounts'!BT84</f>
        <v>-1266892.3114779161</v>
      </c>
      <c r="F84" s="600">
        <f>'O5 Details by Class &amp; Accounts'!J84+'O5 Details by Class &amp; Accounts'!AE84+'O5 Details by Class &amp; Accounts'!AZ84+'O5 Details by Class &amp; Accounts'!BU84</f>
        <v>-320910.60945312551</v>
      </c>
      <c r="G84" s="600">
        <f>'O5 Details by Class &amp; Accounts'!K84+'O5 Details by Class &amp; Accounts'!AF84+'O5 Details by Class &amp; Accounts'!BA84+'O5 Details by Class &amp; Accounts'!BV84</f>
        <v>-383578.38272102887</v>
      </c>
      <c r="H84" s="600">
        <f>'O5 Details by Class &amp; Accounts'!L84+'O5 Details by Class &amp; Accounts'!AG84+'O5 Details by Class &amp; Accounts'!BB84+'O5 Details by Class &amp; Accounts'!BW84</f>
        <v>0</v>
      </c>
      <c r="I84" s="600">
        <f>'O5 Details by Class &amp; Accounts'!M84+'O5 Details by Class &amp; Accounts'!AH84+'O5 Details by Class &amp; Accounts'!BC84+'O5 Details by Class &amp; Accounts'!BX84</f>
        <v>-142074.71930234678</v>
      </c>
      <c r="J84" s="600">
        <f>'O5 Details by Class &amp; Accounts'!N84+'O5 Details by Class &amp; Accounts'!AI84+'O5 Details by Class &amp; Accounts'!BD84+'O5 Details by Class &amp; Accounts'!BY84</f>
        <v>-186660.990674698</v>
      </c>
      <c r="K84" s="600">
        <f>'O5 Details by Class &amp; Accounts'!O84+'O5 Details by Class &amp; Accounts'!AJ84+'O5 Details by Class &amp; Accounts'!BE84+'O5 Details by Class &amp; Accounts'!BZ84</f>
        <v>-122370.88723946809</v>
      </c>
      <c r="L84" s="600">
        <f>'O5 Details by Class &amp; Accounts'!P84+'O5 Details by Class &amp; Accounts'!AK84+'O5 Details by Class &amp; Accounts'!BF84+'O5 Details by Class &amp; Accounts'!CA84</f>
        <v>-7731.6287991972913</v>
      </c>
      <c r="M84" s="600">
        <f>'O5 Details by Class &amp; Accounts'!Q84+'O5 Details by Class &amp; Accounts'!AL84+'O5 Details by Class &amp; Accounts'!BG84+'O5 Details by Class &amp; Accounts'!CB84</f>
        <v>-6674.4703322189171</v>
      </c>
      <c r="N84" s="600">
        <f>'O5 Details by Class &amp; Accounts'!R84+'O5 Details by Class &amp; Accounts'!AM84+'O5 Details by Class &amp; Accounts'!BH84+'O5 Details by Class &amp; Accounts'!CC84</f>
        <v>0</v>
      </c>
      <c r="O84" s="600">
        <f>'O5 Details by Class &amp; Accounts'!S84+'O5 Details by Class &amp; Accounts'!AN84+'O5 Details by Class &amp; Accounts'!BI84+'O5 Details by Class &amp; Accounts'!CD84</f>
        <v>0</v>
      </c>
      <c r="P84" s="600">
        <f>'O5 Details by Class &amp; Accounts'!T84+'O5 Details by Class &amp; Accounts'!AO84+'O5 Details by Class &amp; Accounts'!BJ84+'O5 Details by Class &amp; Accounts'!CE84</f>
        <v>0</v>
      </c>
      <c r="Q84" s="600">
        <f>'O5 Details by Class &amp; Accounts'!U84+'O5 Details by Class &amp; Accounts'!AP84+'O5 Details by Class &amp; Accounts'!BK84+'O5 Details by Class &amp; Accounts'!CF84</f>
        <v>0</v>
      </c>
      <c r="R84" s="600">
        <f>'O5 Details by Class &amp; Accounts'!V84+'O5 Details by Class &amp; Accounts'!AQ84+'O5 Details by Class &amp; Accounts'!BL84+'O5 Details by Class &amp; Accounts'!CG84</f>
        <v>0</v>
      </c>
      <c r="S84" s="600">
        <f>'O5 Details by Class &amp; Accounts'!W84+'O5 Details by Class &amp; Accounts'!AR84+'O5 Details by Class &amp; Accounts'!BM84+'O5 Details by Class &amp; Accounts'!CH84</f>
        <v>0</v>
      </c>
      <c r="T84" s="600">
        <f>'O5 Details by Class &amp; Accounts'!X84+'O5 Details by Class &amp; Accounts'!AS84+'O5 Details by Class &amp; Accounts'!BN84+'O5 Details by Class &amp; Accounts'!CI84</f>
        <v>0</v>
      </c>
      <c r="U84" s="600">
        <f>'O5 Details by Class &amp; Accounts'!Y84+'O5 Details by Class &amp; Accounts'!AT84+'O5 Details by Class &amp; Accounts'!BO84+'O5 Details by Class &amp; Accounts'!CJ84</f>
        <v>0</v>
      </c>
      <c r="V84" s="600">
        <f>'O5 Details by Class &amp; Accounts'!Z84+'O5 Details by Class &amp; Accounts'!AU84+'O5 Details by Class &amp; Accounts'!BP84+'O5 Details by Class &amp; Accounts'!CK84</f>
        <v>0</v>
      </c>
      <c r="W84" s="600">
        <f>'O5 Details by Class &amp; Accounts'!AA84+'O5 Details by Class &amp; Accounts'!AV84+'O5 Details by Class &amp; Accounts'!BQ84+'O5 Details by Class &amp; Accounts'!CL84</f>
        <v>0</v>
      </c>
      <c r="X84" s="1041">
        <f>'O5 Details by Class &amp; Accounts'!AB84+'O5 Details by Class &amp; Accounts'!AW84+'O5 Details by Class &amp; Accounts'!BR84+'O5 Details by Class &amp; Accounts'!CM84</f>
        <v>0</v>
      </c>
      <c r="Y84" s="1931" t="str">
        <f t="shared" si="0"/>
        <v>3046</v>
      </c>
      <c r="Z84" s="1926" t="s">
        <v>1271</v>
      </c>
    </row>
    <row r="85" spans="1:26" ht="15.95" customHeight="1" x14ac:dyDescent="0.2">
      <c r="A85" s="1782" t="s">
        <v>141</v>
      </c>
      <c r="B85" s="1014" t="s">
        <v>1699</v>
      </c>
      <c r="C85" s="1027" t="str">
        <f>IF(ISBLANK('E4 TB Allocation Details'!D85), "",('E4 TB Allocation Details'!D85))</f>
        <v>CREV</v>
      </c>
      <c r="D85" s="1028">
        <f t="shared" ref="D85:D123" si="3">SUM(E85:X85)</f>
        <v>0</v>
      </c>
      <c r="E85" s="600">
        <f>'O5 Details by Class &amp; Accounts'!I85+'O5 Details by Class &amp; Accounts'!AD85+'O5 Details by Class &amp; Accounts'!AY85+'O5 Details by Class &amp; Accounts'!BT85</f>
        <v>0</v>
      </c>
      <c r="F85" s="600">
        <f>'O5 Details by Class &amp; Accounts'!J85+'O5 Details by Class &amp; Accounts'!AE85+'O5 Details by Class &amp; Accounts'!AZ85+'O5 Details by Class &amp; Accounts'!BU85</f>
        <v>0</v>
      </c>
      <c r="G85" s="600">
        <f>'O5 Details by Class &amp; Accounts'!K85+'O5 Details by Class &amp; Accounts'!AF85+'O5 Details by Class &amp; Accounts'!BA85+'O5 Details by Class &amp; Accounts'!BV85</f>
        <v>0</v>
      </c>
      <c r="H85" s="600">
        <f>'O5 Details by Class &amp; Accounts'!L85+'O5 Details by Class &amp; Accounts'!AG85+'O5 Details by Class &amp; Accounts'!BB85+'O5 Details by Class &amp; Accounts'!BW85</f>
        <v>0</v>
      </c>
      <c r="I85" s="600">
        <f>'O5 Details by Class &amp; Accounts'!M85+'O5 Details by Class &amp; Accounts'!AH85+'O5 Details by Class &amp; Accounts'!BC85+'O5 Details by Class &amp; Accounts'!BX85</f>
        <v>0</v>
      </c>
      <c r="J85" s="600">
        <f>'O5 Details by Class &amp; Accounts'!N85+'O5 Details by Class &amp; Accounts'!AI85+'O5 Details by Class &amp; Accounts'!BD85+'O5 Details by Class &amp; Accounts'!BY85</f>
        <v>0</v>
      </c>
      <c r="K85" s="600">
        <f>'O5 Details by Class &amp; Accounts'!O85+'O5 Details by Class &amp; Accounts'!AJ85+'O5 Details by Class &amp; Accounts'!BE85+'O5 Details by Class &amp; Accounts'!BZ85</f>
        <v>0</v>
      </c>
      <c r="L85" s="600">
        <f>'O5 Details by Class &amp; Accounts'!P85+'O5 Details by Class &amp; Accounts'!AK85+'O5 Details by Class &amp; Accounts'!BF85+'O5 Details by Class &amp; Accounts'!CA85</f>
        <v>0</v>
      </c>
      <c r="M85" s="600">
        <f>'O5 Details by Class &amp; Accounts'!Q85+'O5 Details by Class &amp; Accounts'!AL85+'O5 Details by Class &amp; Accounts'!BG85+'O5 Details by Class &amp; Accounts'!CB85</f>
        <v>0</v>
      </c>
      <c r="N85" s="600">
        <f>'O5 Details by Class &amp; Accounts'!R85+'O5 Details by Class &amp; Accounts'!AM85+'O5 Details by Class &amp; Accounts'!BH85+'O5 Details by Class &amp; Accounts'!CC85</f>
        <v>0</v>
      </c>
      <c r="O85" s="600">
        <f>'O5 Details by Class &amp; Accounts'!S85+'O5 Details by Class &amp; Accounts'!AN85+'O5 Details by Class &amp; Accounts'!BI85+'O5 Details by Class &amp; Accounts'!CD85</f>
        <v>0</v>
      </c>
      <c r="P85" s="600">
        <f>'O5 Details by Class &amp; Accounts'!T85+'O5 Details by Class &amp; Accounts'!AO85+'O5 Details by Class &amp; Accounts'!BJ85+'O5 Details by Class &amp; Accounts'!CE85</f>
        <v>0</v>
      </c>
      <c r="Q85" s="600">
        <f>'O5 Details by Class &amp; Accounts'!U85+'O5 Details by Class &amp; Accounts'!AP85+'O5 Details by Class &amp; Accounts'!BK85+'O5 Details by Class &amp; Accounts'!CF85</f>
        <v>0</v>
      </c>
      <c r="R85" s="600">
        <f>'O5 Details by Class &amp; Accounts'!V85+'O5 Details by Class &amp; Accounts'!AQ85+'O5 Details by Class &amp; Accounts'!BL85+'O5 Details by Class &amp; Accounts'!CG85</f>
        <v>0</v>
      </c>
      <c r="S85" s="600">
        <f>'O5 Details by Class &amp; Accounts'!W85+'O5 Details by Class &amp; Accounts'!AR85+'O5 Details by Class &amp; Accounts'!BM85+'O5 Details by Class &amp; Accounts'!CH85</f>
        <v>0</v>
      </c>
      <c r="T85" s="600">
        <f>'O5 Details by Class &amp; Accounts'!X85+'O5 Details by Class &amp; Accounts'!AS85+'O5 Details by Class &amp; Accounts'!BN85+'O5 Details by Class &amp; Accounts'!CI85</f>
        <v>0</v>
      </c>
      <c r="U85" s="600">
        <f>'O5 Details by Class &amp; Accounts'!Y85+'O5 Details by Class &amp; Accounts'!AT85+'O5 Details by Class &amp; Accounts'!BO85+'O5 Details by Class &amp; Accounts'!CJ85</f>
        <v>0</v>
      </c>
      <c r="V85" s="600">
        <f>'O5 Details by Class &amp; Accounts'!Z85+'O5 Details by Class &amp; Accounts'!AU85+'O5 Details by Class &amp; Accounts'!BP85+'O5 Details by Class &amp; Accounts'!CK85</f>
        <v>0</v>
      </c>
      <c r="W85" s="600">
        <f>'O5 Details by Class &amp; Accounts'!AA85+'O5 Details by Class &amp; Accounts'!AV85+'O5 Details by Class &amp; Accounts'!BQ85+'O5 Details by Class &amp; Accounts'!CL85</f>
        <v>0</v>
      </c>
      <c r="X85" s="1041">
        <f>'O5 Details by Class &amp; Accounts'!AB85+'O5 Details by Class &amp; Accounts'!AW85+'O5 Details by Class &amp; Accounts'!BR85+'O5 Details by Class &amp; Accounts'!CM85</f>
        <v>0</v>
      </c>
      <c r="Y85" s="1931" t="str">
        <f t="shared" ref="Y85:Y155" si="4">A85</f>
        <v>4080</v>
      </c>
      <c r="Z85" s="1926" t="s">
        <v>1165</v>
      </c>
    </row>
    <row r="86" spans="1:26" ht="15.95" customHeight="1" x14ac:dyDescent="0.2">
      <c r="A86" s="1105" t="s">
        <v>407</v>
      </c>
      <c r="B86" s="1106" t="s">
        <v>409</v>
      </c>
      <c r="C86" s="1027" t="s">
        <v>1165</v>
      </c>
      <c r="D86" s="1028">
        <f>SUM(E86:X86)</f>
        <v>-18420657.455000006</v>
      </c>
      <c r="E86" s="600">
        <f>'O5 Details by Class &amp; Accounts'!I86+'O5 Details by Class &amp; Accounts'!AD86+'O5 Details by Class &amp; Accounts'!AY86+'O5 Details by Class &amp; Accounts'!BT86</f>
        <v>-10126325.398800001</v>
      </c>
      <c r="F86" s="600">
        <f>'O5 Details by Class &amp; Accounts'!J86+'O5 Details by Class &amp; Accounts'!AE86+'O5 Details by Class &amp; Accounts'!AZ86+'O5 Details by Class &amp; Accounts'!BU86</f>
        <v>-2625746.0521999998</v>
      </c>
      <c r="G86" s="600">
        <f>'O5 Details by Class &amp; Accounts'!K86+'O5 Details by Class &amp; Accounts'!AF86+'O5 Details by Class &amp; Accounts'!BA86+'O5 Details by Class &amp; Accounts'!BV86</f>
        <v>-2905670.8657999998</v>
      </c>
      <c r="H86" s="600">
        <f>'O5 Details by Class &amp; Accounts'!L86+'O5 Details by Class &amp; Accounts'!AG86+'O5 Details by Class &amp; Accounts'!BB86+'O5 Details by Class &amp; Accounts'!BW86</f>
        <v>0</v>
      </c>
      <c r="I86" s="600">
        <f>'O5 Details by Class &amp; Accounts'!M86+'O5 Details by Class &amp; Accounts'!AH86+'O5 Details by Class &amp; Accounts'!BC86+'O5 Details by Class &amp; Accounts'!BX86</f>
        <v>-693813.58100000001</v>
      </c>
      <c r="J86" s="600">
        <f>'O5 Details by Class &amp; Accounts'!N86+'O5 Details by Class &amp; Accounts'!AI86+'O5 Details by Class &amp; Accounts'!BD86+'O5 Details by Class &amp; Accounts'!BY86</f>
        <v>-1213403.973</v>
      </c>
      <c r="K86" s="600">
        <f>'O5 Details by Class &amp; Accounts'!O86+'O5 Details by Class &amp; Accounts'!AJ86+'O5 Details by Class &amp; Accounts'!BE86+'O5 Details by Class &amp; Accounts'!BZ86</f>
        <v>-660222.53839999996</v>
      </c>
      <c r="L86" s="600">
        <f>'O5 Details by Class &amp; Accounts'!P86+'O5 Details by Class &amp; Accounts'!AK86+'O5 Details by Class &amp; Accounts'!BF86+'O5 Details by Class &amp; Accounts'!CA86</f>
        <v>-51174.814799999993</v>
      </c>
      <c r="M86" s="600">
        <f>'O5 Details by Class &amp; Accounts'!Q86+'O5 Details by Class &amp; Accounts'!AL86+'O5 Details by Class &amp; Accounts'!BG86+'O5 Details by Class &amp; Accounts'!CB86</f>
        <v>-144300.231</v>
      </c>
      <c r="N86" s="600">
        <f>'O5 Details by Class &amp; Accounts'!R86+'O5 Details by Class &amp; Accounts'!AM86+'O5 Details by Class &amp; Accounts'!BH86+'O5 Details by Class &amp; Accounts'!CC86</f>
        <v>0</v>
      </c>
      <c r="O86" s="600">
        <f>'O5 Details by Class &amp; Accounts'!S86+'O5 Details by Class &amp; Accounts'!AN86+'O5 Details by Class &amp; Accounts'!BI86+'O5 Details by Class &amp; Accounts'!CD86</f>
        <v>0</v>
      </c>
      <c r="P86" s="600">
        <f>'O5 Details by Class &amp; Accounts'!T86+'O5 Details by Class &amp; Accounts'!AO86+'O5 Details by Class &amp; Accounts'!BJ86+'O5 Details by Class &amp; Accounts'!CE86</f>
        <v>0</v>
      </c>
      <c r="Q86" s="600">
        <f>'O5 Details by Class &amp; Accounts'!U86+'O5 Details by Class &amp; Accounts'!AP86+'O5 Details by Class &amp; Accounts'!BK86+'O5 Details by Class &amp; Accounts'!CF86</f>
        <v>0</v>
      </c>
      <c r="R86" s="600">
        <f>'O5 Details by Class &amp; Accounts'!V86+'O5 Details by Class &amp; Accounts'!AQ86+'O5 Details by Class &amp; Accounts'!BL86+'O5 Details by Class &amp; Accounts'!CG86</f>
        <v>0</v>
      </c>
      <c r="S86" s="600">
        <f>'O5 Details by Class &amp; Accounts'!W86+'O5 Details by Class &amp; Accounts'!AR86+'O5 Details by Class &amp; Accounts'!BM86+'O5 Details by Class &amp; Accounts'!CH86</f>
        <v>0</v>
      </c>
      <c r="T86" s="600">
        <f>'O5 Details by Class &amp; Accounts'!X86+'O5 Details by Class &amp; Accounts'!AS86+'O5 Details by Class &amp; Accounts'!BN86+'O5 Details by Class &amp; Accounts'!CI86</f>
        <v>0</v>
      </c>
      <c r="U86" s="600">
        <f>'O5 Details by Class &amp; Accounts'!Y86+'O5 Details by Class &amp; Accounts'!AT86+'O5 Details by Class &amp; Accounts'!BO86+'O5 Details by Class &amp; Accounts'!CJ86</f>
        <v>0</v>
      </c>
      <c r="V86" s="600">
        <f>'O5 Details by Class &amp; Accounts'!Z86+'O5 Details by Class &amp; Accounts'!AU86+'O5 Details by Class &amp; Accounts'!BP86+'O5 Details by Class &amp; Accounts'!CK86</f>
        <v>0</v>
      </c>
      <c r="W86" s="600">
        <f>'O5 Details by Class &amp; Accounts'!AA86+'O5 Details by Class &amp; Accounts'!AV86+'O5 Details by Class &amp; Accounts'!BQ86+'O5 Details by Class &amp; Accounts'!CL86</f>
        <v>0</v>
      </c>
      <c r="X86" s="1041">
        <f>'O5 Details by Class &amp; Accounts'!AB86+'O5 Details by Class &amp; Accounts'!AW86+'O5 Details by Class &amp; Accounts'!BR86+'O5 Details by Class &amp; Accounts'!CM86</f>
        <v>0</v>
      </c>
      <c r="Y86" s="1931" t="str">
        <f>A86</f>
        <v>4080-1</v>
      </c>
      <c r="Z86" s="1926" t="s">
        <v>1165</v>
      </c>
    </row>
    <row r="87" spans="1:26" ht="15.95" customHeight="1" x14ac:dyDescent="0.2">
      <c r="A87" s="1105" t="s">
        <v>408</v>
      </c>
      <c r="B87" s="1106" t="s">
        <v>410</v>
      </c>
      <c r="C87" s="1027" t="s">
        <v>973</v>
      </c>
      <c r="D87" s="1028">
        <f>SUM(E87:X87)</f>
        <v>-90395.000000000015</v>
      </c>
      <c r="E87" s="600">
        <f>'O5 Details by Class &amp; Accounts'!I87+'O5 Details by Class &amp; Accounts'!AD87+'O5 Details by Class &amp; Accounts'!AY87+'O5 Details by Class &amp; Accounts'!BT87</f>
        <v>-65931.023137530938</v>
      </c>
      <c r="F87" s="600">
        <f>'O5 Details by Class &amp; Accounts'!J87+'O5 Details by Class &amp; Accounts'!AE87+'O5 Details by Class &amp; Accounts'!AZ87+'O5 Details by Class &amp; Accounts'!BU87</f>
        <v>-7274.1281987239163</v>
      </c>
      <c r="G87" s="600">
        <f>'O5 Details by Class &amp; Accounts'!K87+'O5 Details by Class &amp; Accounts'!AF87+'O5 Details by Class &amp; Accounts'!BA87+'O5 Details by Class &amp; Accounts'!BV87</f>
        <v>-899.00342862332832</v>
      </c>
      <c r="H87" s="600">
        <f>'O5 Details by Class &amp; Accounts'!L87+'O5 Details by Class &amp; Accounts'!AG87+'O5 Details by Class &amp; Accounts'!BB87+'O5 Details by Class &amp; Accounts'!BW87</f>
        <v>0</v>
      </c>
      <c r="I87" s="600">
        <f>'O5 Details by Class &amp; Accounts'!M87+'O5 Details by Class &amp; Accounts'!AH87+'O5 Details by Class &amp; Accounts'!BC87+'O5 Details by Class &amp; Accounts'!BX87</f>
        <v>-24.630230921187078</v>
      </c>
      <c r="J87" s="600">
        <f>'O5 Details by Class &amp; Accounts'!N87+'O5 Details by Class &amp; Accounts'!AI87+'O5 Details by Class &amp; Accounts'!BD87+'O5 Details by Class &amp; Accounts'!BY87</f>
        <v>-6.1575577302967694</v>
      </c>
      <c r="K87" s="600">
        <f>'O5 Details by Class &amp; Accounts'!O87+'O5 Details by Class &amp; Accounts'!AJ87+'O5 Details by Class &amp; Accounts'!BE87+'O5 Details by Class &amp; Accounts'!BZ87</f>
        <v>-14813.031379850594</v>
      </c>
      <c r="L87" s="600">
        <f>'O5 Details by Class &amp; Accounts'!P87+'O5 Details by Class &amp; Accounts'!AK87+'O5 Details by Class &amp; Accounts'!BF87+'O5 Details by Class &amp; Accounts'!CA87</f>
        <v>-913.37106332735414</v>
      </c>
      <c r="M87" s="600">
        <f>'O5 Details by Class &amp; Accounts'!Q87+'O5 Details by Class &amp; Accounts'!AL87+'O5 Details by Class &amp; Accounts'!BG87+'O5 Details by Class &amp; Accounts'!CB87</f>
        <v>-533.6550032923866</v>
      </c>
      <c r="N87" s="600">
        <f>'O5 Details by Class &amp; Accounts'!R87+'O5 Details by Class &amp; Accounts'!AM87+'O5 Details by Class &amp; Accounts'!BH87+'O5 Details by Class &amp; Accounts'!CC87</f>
        <v>0</v>
      </c>
      <c r="O87" s="600">
        <f>'O5 Details by Class &amp; Accounts'!S87+'O5 Details by Class &amp; Accounts'!AN87+'O5 Details by Class &amp; Accounts'!BI87+'O5 Details by Class &amp; Accounts'!CD87</f>
        <v>0</v>
      </c>
      <c r="P87" s="600">
        <f>'O5 Details by Class &amp; Accounts'!T87+'O5 Details by Class &amp; Accounts'!AO87+'O5 Details by Class &amp; Accounts'!BJ87+'O5 Details by Class &amp; Accounts'!CE87</f>
        <v>0</v>
      </c>
      <c r="Q87" s="600">
        <f>'O5 Details by Class &amp; Accounts'!U87+'O5 Details by Class &amp; Accounts'!AP87+'O5 Details by Class &amp; Accounts'!BK87+'O5 Details by Class &amp; Accounts'!CF87</f>
        <v>0</v>
      </c>
      <c r="R87" s="600">
        <f>'O5 Details by Class &amp; Accounts'!V87+'O5 Details by Class &amp; Accounts'!AQ87+'O5 Details by Class &amp; Accounts'!BL87+'O5 Details by Class &amp; Accounts'!CG87</f>
        <v>0</v>
      </c>
      <c r="S87" s="600">
        <f>'O5 Details by Class &amp; Accounts'!W87+'O5 Details by Class &amp; Accounts'!AR87+'O5 Details by Class &amp; Accounts'!BM87+'O5 Details by Class &amp; Accounts'!CH87</f>
        <v>0</v>
      </c>
      <c r="T87" s="600">
        <f>'O5 Details by Class &amp; Accounts'!X87+'O5 Details by Class &amp; Accounts'!AS87+'O5 Details by Class &amp; Accounts'!BN87+'O5 Details by Class &amp; Accounts'!CI87</f>
        <v>0</v>
      </c>
      <c r="U87" s="600">
        <f>'O5 Details by Class &amp; Accounts'!Y87+'O5 Details by Class &amp; Accounts'!AT87+'O5 Details by Class &amp; Accounts'!BO87+'O5 Details by Class &amp; Accounts'!CJ87</f>
        <v>0</v>
      </c>
      <c r="V87" s="600">
        <f>'O5 Details by Class &amp; Accounts'!Z87+'O5 Details by Class &amp; Accounts'!AU87+'O5 Details by Class &amp; Accounts'!BP87+'O5 Details by Class &amp; Accounts'!CK87</f>
        <v>0</v>
      </c>
      <c r="W87" s="600">
        <f>'O5 Details by Class &amp; Accounts'!AA87+'O5 Details by Class &amp; Accounts'!AV87+'O5 Details by Class &amp; Accounts'!BQ87+'O5 Details by Class &amp; Accounts'!CL87</f>
        <v>0</v>
      </c>
      <c r="X87" s="1041">
        <f>'O5 Details by Class &amp; Accounts'!AB87+'O5 Details by Class &amp; Accounts'!AW87+'O5 Details by Class &amp; Accounts'!BR87+'O5 Details by Class &amp; Accounts'!CM87</f>
        <v>0</v>
      </c>
      <c r="Y87" s="1931" t="str">
        <f>A87</f>
        <v>4080-2</v>
      </c>
      <c r="Z87" s="1926" t="s">
        <v>1165</v>
      </c>
    </row>
    <row r="88" spans="1:26" ht="15.95" customHeight="1" x14ac:dyDescent="0.2">
      <c r="A88" s="1782" t="s">
        <v>142</v>
      </c>
      <c r="B88" s="1014" t="s">
        <v>1700</v>
      </c>
      <c r="C88" s="1027" t="str">
        <f>IF(ISBLANK('E4 TB Allocation Details'!D88), "",('E4 TB Allocation Details'!D88))</f>
        <v>mi</v>
      </c>
      <c r="D88" s="1028">
        <f t="shared" si="3"/>
        <v>-46298.000000000007</v>
      </c>
      <c r="E88" s="600">
        <f>'O5 Details by Class &amp; Accounts'!I88+'O5 Details by Class &amp; Accounts'!AD88+'O5 Details by Class &amp; Accounts'!AY88+'O5 Details by Class &amp; Accounts'!BT88</f>
        <v>-30147.500663528434</v>
      </c>
      <c r="F88" s="600">
        <f>'O5 Details by Class &amp; Accounts'!J88+'O5 Details by Class &amp; Accounts'!AE88+'O5 Details by Class &amp; Accounts'!AZ88+'O5 Details by Class &amp; Accounts'!BU88</f>
        <v>-5468.8517373863206</v>
      </c>
      <c r="G88" s="600">
        <f>'O5 Details by Class &amp; Accounts'!K88+'O5 Details by Class &amp; Accounts'!AF88+'O5 Details by Class &amp; Accounts'!BA88+'O5 Details by Class &amp; Accounts'!BV88</f>
        <v>-5158.3956706898916</v>
      </c>
      <c r="H88" s="600">
        <f>'O5 Details by Class &amp; Accounts'!L88+'O5 Details by Class &amp; Accounts'!AG88+'O5 Details by Class &amp; Accounts'!BB88+'O5 Details by Class &amp; Accounts'!BW88</f>
        <v>0</v>
      </c>
      <c r="I88" s="600">
        <f>'O5 Details by Class &amp; Accounts'!M88+'O5 Details by Class &amp; Accounts'!AH88+'O5 Details by Class &amp; Accounts'!BC88+'O5 Details by Class &amp; Accounts'!BX88</f>
        <v>-1611.7227578423631</v>
      </c>
      <c r="J88" s="600">
        <f>'O5 Details by Class &amp; Accounts'!N88+'O5 Details by Class &amp; Accounts'!AI88+'O5 Details by Class &amp; Accounts'!BD88+'O5 Details by Class &amp; Accounts'!BY88</f>
        <v>-2015.0609379936775</v>
      </c>
      <c r="K88" s="600">
        <f>'O5 Details by Class &amp; Accounts'!O88+'O5 Details by Class &amp; Accounts'!AJ88+'O5 Details by Class &amp; Accounts'!BE88+'O5 Details by Class &amp; Accounts'!BZ88</f>
        <v>-1515.0902148101575</v>
      </c>
      <c r="L88" s="600">
        <f>'O5 Details by Class &amp; Accounts'!P88+'O5 Details by Class &amp; Accounts'!AK88+'O5 Details by Class &amp; Accounts'!BF88+'O5 Details by Class &amp; Accounts'!CA88</f>
        <v>-99.813405254256622</v>
      </c>
      <c r="M88" s="600">
        <f>'O5 Details by Class &amp; Accounts'!Q88+'O5 Details by Class &amp; Accounts'!AL88+'O5 Details by Class &amp; Accounts'!BG88+'O5 Details by Class &amp; Accounts'!CB88</f>
        <v>-281.56461249490553</v>
      </c>
      <c r="N88" s="600">
        <f>'O5 Details by Class &amp; Accounts'!R88+'O5 Details by Class &amp; Accounts'!AM88+'O5 Details by Class &amp; Accounts'!BH88+'O5 Details by Class &amp; Accounts'!CC88</f>
        <v>0</v>
      </c>
      <c r="O88" s="600">
        <f>'O5 Details by Class &amp; Accounts'!S88+'O5 Details by Class &amp; Accounts'!AN88+'O5 Details by Class &amp; Accounts'!BI88+'O5 Details by Class &amp; Accounts'!CD88</f>
        <v>0</v>
      </c>
      <c r="P88" s="600">
        <f>'O5 Details by Class &amp; Accounts'!T88+'O5 Details by Class &amp; Accounts'!AO88+'O5 Details by Class &amp; Accounts'!BJ88+'O5 Details by Class &amp; Accounts'!CE88</f>
        <v>0</v>
      </c>
      <c r="Q88" s="600">
        <f>'O5 Details by Class &amp; Accounts'!U88+'O5 Details by Class &amp; Accounts'!AP88+'O5 Details by Class &amp; Accounts'!BK88+'O5 Details by Class &amp; Accounts'!CF88</f>
        <v>0</v>
      </c>
      <c r="R88" s="600">
        <f>'O5 Details by Class &amp; Accounts'!V88+'O5 Details by Class &amp; Accounts'!AQ88+'O5 Details by Class &amp; Accounts'!BL88+'O5 Details by Class &amp; Accounts'!CG88</f>
        <v>0</v>
      </c>
      <c r="S88" s="600">
        <f>'O5 Details by Class &amp; Accounts'!W88+'O5 Details by Class &amp; Accounts'!AR88+'O5 Details by Class &amp; Accounts'!BM88+'O5 Details by Class &amp; Accounts'!CH88</f>
        <v>0</v>
      </c>
      <c r="T88" s="600">
        <f>'O5 Details by Class &amp; Accounts'!X88+'O5 Details by Class &amp; Accounts'!AS88+'O5 Details by Class &amp; Accounts'!BN88+'O5 Details by Class &amp; Accounts'!CI88</f>
        <v>0</v>
      </c>
      <c r="U88" s="600">
        <f>'O5 Details by Class &amp; Accounts'!Y88+'O5 Details by Class &amp; Accounts'!AT88+'O5 Details by Class &amp; Accounts'!BO88+'O5 Details by Class &amp; Accounts'!CJ88</f>
        <v>0</v>
      </c>
      <c r="V88" s="600">
        <f>'O5 Details by Class &amp; Accounts'!Z88+'O5 Details by Class &amp; Accounts'!AU88+'O5 Details by Class &amp; Accounts'!BP88+'O5 Details by Class &amp; Accounts'!CK88</f>
        <v>0</v>
      </c>
      <c r="W88" s="600">
        <f>'O5 Details by Class &amp; Accounts'!AA88+'O5 Details by Class &amp; Accounts'!AV88+'O5 Details by Class &amp; Accounts'!BQ88+'O5 Details by Class &amp; Accounts'!CL88</f>
        <v>0</v>
      </c>
      <c r="X88" s="1041">
        <f>'O5 Details by Class &amp; Accounts'!AB88+'O5 Details by Class &amp; Accounts'!AW88+'O5 Details by Class &amp; Accounts'!BR88+'O5 Details by Class &amp; Accounts'!CM88</f>
        <v>0</v>
      </c>
      <c r="Y88" s="1931" t="str">
        <f t="shared" si="4"/>
        <v>4082</v>
      </c>
      <c r="Z88" s="1926" t="s">
        <v>1361</v>
      </c>
    </row>
    <row r="89" spans="1:26" ht="15.95" customHeight="1" x14ac:dyDescent="0.2">
      <c r="A89" s="1782" t="s">
        <v>143</v>
      </c>
      <c r="B89" s="1014" t="s">
        <v>547</v>
      </c>
      <c r="C89" s="1027" t="str">
        <f>IF(ISBLANK('E4 TB Allocation Details'!D89), "",('E4 TB Allocation Details'!D89))</f>
        <v>mi</v>
      </c>
      <c r="D89" s="1028">
        <f t="shared" si="3"/>
        <v>-2037.0000000000005</v>
      </c>
      <c r="E89" s="600">
        <f>'O5 Details by Class &amp; Accounts'!I89+'O5 Details by Class &amp; Accounts'!AD89+'O5 Details by Class &amp; Accounts'!AY89+'O5 Details by Class &amp; Accounts'!BT89</f>
        <v>-1326.4170990454754</v>
      </c>
      <c r="F89" s="600">
        <f>'O5 Details by Class &amp; Accounts'!J89+'O5 Details by Class &amp; Accounts'!AE89+'O5 Details by Class &amp; Accounts'!AZ89+'O5 Details by Class &amp; Accounts'!BU89</f>
        <v>-240.61624668573015</v>
      </c>
      <c r="G89" s="600">
        <f>'O5 Details by Class &amp; Accounts'!K89+'O5 Details by Class &amp; Accounts'!AF89+'O5 Details by Class &amp; Accounts'!BA89+'O5 Details by Class &amp; Accounts'!BV89</f>
        <v>-226.95693077876604</v>
      </c>
      <c r="H89" s="600">
        <f>'O5 Details by Class &amp; Accounts'!L89+'O5 Details by Class &amp; Accounts'!AG89+'O5 Details by Class &amp; Accounts'!BB89+'O5 Details by Class &amp; Accounts'!BW89</f>
        <v>0</v>
      </c>
      <c r="I89" s="600">
        <f>'O5 Details by Class &amp; Accounts'!M89+'O5 Details by Class &amp; Accounts'!AH89+'O5 Details by Class &amp; Accounts'!BC89+'O5 Details by Class &amp; Accounts'!BX89</f>
        <v>-70.911902408849059</v>
      </c>
      <c r="J89" s="600">
        <f>'O5 Details by Class &amp; Accounts'!N89+'O5 Details by Class &amp; Accounts'!AI89+'O5 Details by Class &amp; Accounts'!BD89+'O5 Details by Class &amp; Accounts'!BY89</f>
        <v>-88.65780661568796</v>
      </c>
      <c r="K89" s="600">
        <f>'O5 Details by Class &amp; Accounts'!O89+'O5 Details by Class &amp; Accounts'!AJ89+'O5 Details by Class &amp; Accounts'!BE89+'O5 Details by Class &amp; Accounts'!BZ89</f>
        <v>-66.660304280277572</v>
      </c>
      <c r="L89" s="600">
        <f>'O5 Details by Class &amp; Accounts'!P89+'O5 Details by Class &amp; Accounts'!AK89+'O5 Details by Class &amp; Accounts'!BF89+'O5 Details by Class &amp; Accounts'!CA89</f>
        <v>-4.391548371483017</v>
      </c>
      <c r="M89" s="600">
        <f>'O5 Details by Class &amp; Accounts'!Q89+'O5 Details by Class &amp; Accounts'!AL89+'O5 Details by Class &amp; Accounts'!BG89+'O5 Details by Class &amp; Accounts'!CB89</f>
        <v>-12.3881618137311</v>
      </c>
      <c r="N89" s="600">
        <f>'O5 Details by Class &amp; Accounts'!R89+'O5 Details by Class &amp; Accounts'!AM89+'O5 Details by Class &amp; Accounts'!BH89+'O5 Details by Class &amp; Accounts'!CC89</f>
        <v>0</v>
      </c>
      <c r="O89" s="600">
        <f>'O5 Details by Class &amp; Accounts'!S89+'O5 Details by Class &amp; Accounts'!AN89+'O5 Details by Class &amp; Accounts'!BI89+'O5 Details by Class &amp; Accounts'!CD89</f>
        <v>0</v>
      </c>
      <c r="P89" s="600">
        <f>'O5 Details by Class &amp; Accounts'!T89+'O5 Details by Class &amp; Accounts'!AO89+'O5 Details by Class &amp; Accounts'!BJ89+'O5 Details by Class &amp; Accounts'!CE89</f>
        <v>0</v>
      </c>
      <c r="Q89" s="600">
        <f>'O5 Details by Class &amp; Accounts'!U89+'O5 Details by Class &amp; Accounts'!AP89+'O5 Details by Class &amp; Accounts'!BK89+'O5 Details by Class &amp; Accounts'!CF89</f>
        <v>0</v>
      </c>
      <c r="R89" s="600">
        <f>'O5 Details by Class &amp; Accounts'!V89+'O5 Details by Class &amp; Accounts'!AQ89+'O5 Details by Class &amp; Accounts'!BL89+'O5 Details by Class &amp; Accounts'!CG89</f>
        <v>0</v>
      </c>
      <c r="S89" s="600">
        <f>'O5 Details by Class &amp; Accounts'!W89+'O5 Details by Class &amp; Accounts'!AR89+'O5 Details by Class &amp; Accounts'!BM89+'O5 Details by Class &amp; Accounts'!CH89</f>
        <v>0</v>
      </c>
      <c r="T89" s="600">
        <f>'O5 Details by Class &amp; Accounts'!X89+'O5 Details by Class &amp; Accounts'!AS89+'O5 Details by Class &amp; Accounts'!BN89+'O5 Details by Class &amp; Accounts'!CI89</f>
        <v>0</v>
      </c>
      <c r="U89" s="600">
        <f>'O5 Details by Class &amp; Accounts'!Y89+'O5 Details by Class &amp; Accounts'!AT89+'O5 Details by Class &amp; Accounts'!BO89+'O5 Details by Class &amp; Accounts'!CJ89</f>
        <v>0</v>
      </c>
      <c r="V89" s="600">
        <f>'O5 Details by Class &amp; Accounts'!Z89+'O5 Details by Class &amp; Accounts'!AU89+'O5 Details by Class &amp; Accounts'!BP89+'O5 Details by Class &amp; Accounts'!CK89</f>
        <v>0</v>
      </c>
      <c r="W89" s="600">
        <f>'O5 Details by Class &amp; Accounts'!AA89+'O5 Details by Class &amp; Accounts'!AV89+'O5 Details by Class &amp; Accounts'!BQ89+'O5 Details by Class &amp; Accounts'!CL89</f>
        <v>0</v>
      </c>
      <c r="X89" s="1041">
        <f>'O5 Details by Class &amp; Accounts'!AB89+'O5 Details by Class &amp; Accounts'!AW89+'O5 Details by Class &amp; Accounts'!BR89+'O5 Details by Class &amp; Accounts'!CM89</f>
        <v>0</v>
      </c>
      <c r="Y89" s="1931" t="str">
        <f t="shared" si="4"/>
        <v>4084</v>
      </c>
      <c r="Z89" s="1926" t="s">
        <v>1361</v>
      </c>
    </row>
    <row r="90" spans="1:26" ht="15.95" customHeight="1" x14ac:dyDescent="0.2">
      <c r="A90" s="1782" t="s">
        <v>144</v>
      </c>
      <c r="B90" s="1014" t="s">
        <v>552</v>
      </c>
      <c r="C90" s="1027" t="str">
        <f>IF(ISBLANK('E4 TB Allocation Details'!D90), "",('E4 TB Allocation Details'!D90))</f>
        <v>mi</v>
      </c>
      <c r="D90" s="1028">
        <f t="shared" si="3"/>
        <v>0</v>
      </c>
      <c r="E90" s="600">
        <f>'O5 Details by Class &amp; Accounts'!I90+'O5 Details by Class &amp; Accounts'!AD90+'O5 Details by Class &amp; Accounts'!AY90+'O5 Details by Class &amp; Accounts'!BT90</f>
        <v>0</v>
      </c>
      <c r="F90" s="600">
        <f>'O5 Details by Class &amp; Accounts'!J90+'O5 Details by Class &amp; Accounts'!AE90+'O5 Details by Class &amp; Accounts'!AZ90+'O5 Details by Class &amp; Accounts'!BU90</f>
        <v>0</v>
      </c>
      <c r="G90" s="600">
        <f>'O5 Details by Class &amp; Accounts'!K90+'O5 Details by Class &amp; Accounts'!AF90+'O5 Details by Class &amp; Accounts'!BA90+'O5 Details by Class &amp; Accounts'!BV90</f>
        <v>0</v>
      </c>
      <c r="H90" s="600">
        <f>'O5 Details by Class &amp; Accounts'!L90+'O5 Details by Class &amp; Accounts'!AG90+'O5 Details by Class &amp; Accounts'!BB90+'O5 Details by Class &amp; Accounts'!BW90</f>
        <v>0</v>
      </c>
      <c r="I90" s="600">
        <f>'O5 Details by Class &amp; Accounts'!M90+'O5 Details by Class &amp; Accounts'!AH90+'O5 Details by Class &amp; Accounts'!BC90+'O5 Details by Class &amp; Accounts'!BX90</f>
        <v>0</v>
      </c>
      <c r="J90" s="600">
        <f>'O5 Details by Class &amp; Accounts'!N90+'O5 Details by Class &amp; Accounts'!AI90+'O5 Details by Class &amp; Accounts'!BD90+'O5 Details by Class &amp; Accounts'!BY90</f>
        <v>0</v>
      </c>
      <c r="K90" s="600">
        <f>'O5 Details by Class &amp; Accounts'!O90+'O5 Details by Class &amp; Accounts'!AJ90+'O5 Details by Class &amp; Accounts'!BE90+'O5 Details by Class &amp; Accounts'!BZ90</f>
        <v>0</v>
      </c>
      <c r="L90" s="600">
        <f>'O5 Details by Class &amp; Accounts'!P90+'O5 Details by Class &amp; Accounts'!AK90+'O5 Details by Class &amp; Accounts'!BF90+'O5 Details by Class &amp; Accounts'!CA90</f>
        <v>0</v>
      </c>
      <c r="M90" s="600">
        <f>'O5 Details by Class &amp; Accounts'!Q90+'O5 Details by Class &amp; Accounts'!AL90+'O5 Details by Class &amp; Accounts'!BG90+'O5 Details by Class &amp; Accounts'!CB90</f>
        <v>0</v>
      </c>
      <c r="N90" s="600">
        <f>'O5 Details by Class &amp; Accounts'!R90+'O5 Details by Class &amp; Accounts'!AM90+'O5 Details by Class &amp; Accounts'!BH90+'O5 Details by Class &amp; Accounts'!CC90</f>
        <v>0</v>
      </c>
      <c r="O90" s="600">
        <f>'O5 Details by Class &amp; Accounts'!S90+'O5 Details by Class &amp; Accounts'!AN90+'O5 Details by Class &amp; Accounts'!BI90+'O5 Details by Class &amp; Accounts'!CD90</f>
        <v>0</v>
      </c>
      <c r="P90" s="600">
        <f>'O5 Details by Class &amp; Accounts'!T90+'O5 Details by Class &amp; Accounts'!AO90+'O5 Details by Class &amp; Accounts'!BJ90+'O5 Details by Class &amp; Accounts'!CE90</f>
        <v>0</v>
      </c>
      <c r="Q90" s="600">
        <f>'O5 Details by Class &amp; Accounts'!U90+'O5 Details by Class &amp; Accounts'!AP90+'O5 Details by Class &amp; Accounts'!BK90+'O5 Details by Class &amp; Accounts'!CF90</f>
        <v>0</v>
      </c>
      <c r="R90" s="600">
        <f>'O5 Details by Class &amp; Accounts'!V90+'O5 Details by Class &amp; Accounts'!AQ90+'O5 Details by Class &amp; Accounts'!BL90+'O5 Details by Class &amp; Accounts'!CG90</f>
        <v>0</v>
      </c>
      <c r="S90" s="600">
        <f>'O5 Details by Class &amp; Accounts'!W90+'O5 Details by Class &amp; Accounts'!AR90+'O5 Details by Class &amp; Accounts'!BM90+'O5 Details by Class &amp; Accounts'!CH90</f>
        <v>0</v>
      </c>
      <c r="T90" s="600">
        <f>'O5 Details by Class &amp; Accounts'!X90+'O5 Details by Class &amp; Accounts'!AS90+'O5 Details by Class &amp; Accounts'!BN90+'O5 Details by Class &amp; Accounts'!CI90</f>
        <v>0</v>
      </c>
      <c r="U90" s="600">
        <f>'O5 Details by Class &amp; Accounts'!Y90+'O5 Details by Class &amp; Accounts'!AT90+'O5 Details by Class &amp; Accounts'!BO90+'O5 Details by Class &amp; Accounts'!CJ90</f>
        <v>0</v>
      </c>
      <c r="V90" s="600">
        <f>'O5 Details by Class &amp; Accounts'!Z90+'O5 Details by Class &amp; Accounts'!AU90+'O5 Details by Class &amp; Accounts'!BP90+'O5 Details by Class &amp; Accounts'!CK90</f>
        <v>0</v>
      </c>
      <c r="W90" s="600">
        <f>'O5 Details by Class &amp; Accounts'!AA90+'O5 Details by Class &amp; Accounts'!AV90+'O5 Details by Class &amp; Accounts'!BQ90+'O5 Details by Class &amp; Accounts'!CL90</f>
        <v>0</v>
      </c>
      <c r="X90" s="1041">
        <f>'O5 Details by Class &amp; Accounts'!AB90+'O5 Details by Class &amp; Accounts'!AW90+'O5 Details by Class &amp; Accounts'!BR90+'O5 Details by Class &amp; Accounts'!CM90</f>
        <v>0</v>
      </c>
      <c r="Y90" s="1931" t="str">
        <f t="shared" si="4"/>
        <v>4090</v>
      </c>
      <c r="Z90" s="1926" t="s">
        <v>1361</v>
      </c>
    </row>
    <row r="91" spans="1:26" ht="15.95" customHeight="1" x14ac:dyDescent="0.2">
      <c r="A91" s="1782" t="s">
        <v>146</v>
      </c>
      <c r="B91" s="1014" t="s">
        <v>555</v>
      </c>
      <c r="C91" s="1027" t="str">
        <f>IF(ISBLANK('E4 TB Allocation Details'!D91), "",('E4 TB Allocation Details'!D91))</f>
        <v>mi</v>
      </c>
      <c r="D91" s="1028">
        <f t="shared" si="3"/>
        <v>0</v>
      </c>
      <c r="E91" s="600">
        <f>'O5 Details by Class &amp; Accounts'!I91+'O5 Details by Class &amp; Accounts'!AD91+'O5 Details by Class &amp; Accounts'!AY91+'O5 Details by Class &amp; Accounts'!BT91</f>
        <v>0</v>
      </c>
      <c r="F91" s="600">
        <f>'O5 Details by Class &amp; Accounts'!J91+'O5 Details by Class &amp; Accounts'!AE91+'O5 Details by Class &amp; Accounts'!AZ91+'O5 Details by Class &amp; Accounts'!BU91</f>
        <v>0</v>
      </c>
      <c r="G91" s="600">
        <f>'O5 Details by Class &amp; Accounts'!K91+'O5 Details by Class &amp; Accounts'!AF91+'O5 Details by Class &amp; Accounts'!BA91+'O5 Details by Class &amp; Accounts'!BV91</f>
        <v>0</v>
      </c>
      <c r="H91" s="600">
        <f>'O5 Details by Class &amp; Accounts'!L91+'O5 Details by Class &amp; Accounts'!AG91+'O5 Details by Class &amp; Accounts'!BB91+'O5 Details by Class &amp; Accounts'!BW91</f>
        <v>0</v>
      </c>
      <c r="I91" s="600">
        <f>'O5 Details by Class &amp; Accounts'!M91+'O5 Details by Class &amp; Accounts'!AH91+'O5 Details by Class &amp; Accounts'!BC91+'O5 Details by Class &amp; Accounts'!BX91</f>
        <v>0</v>
      </c>
      <c r="J91" s="600">
        <f>'O5 Details by Class &amp; Accounts'!N91+'O5 Details by Class &amp; Accounts'!AI91+'O5 Details by Class &amp; Accounts'!BD91+'O5 Details by Class &amp; Accounts'!BY91</f>
        <v>0</v>
      </c>
      <c r="K91" s="600">
        <f>'O5 Details by Class &amp; Accounts'!O91+'O5 Details by Class &amp; Accounts'!AJ91+'O5 Details by Class &amp; Accounts'!BE91+'O5 Details by Class &amp; Accounts'!BZ91</f>
        <v>0</v>
      </c>
      <c r="L91" s="600">
        <f>'O5 Details by Class &amp; Accounts'!P91+'O5 Details by Class &amp; Accounts'!AK91+'O5 Details by Class &amp; Accounts'!BF91+'O5 Details by Class &amp; Accounts'!CA91</f>
        <v>0</v>
      </c>
      <c r="M91" s="600">
        <f>'O5 Details by Class &amp; Accounts'!Q91+'O5 Details by Class &amp; Accounts'!AL91+'O5 Details by Class &amp; Accounts'!BG91+'O5 Details by Class &amp; Accounts'!CB91</f>
        <v>0</v>
      </c>
      <c r="N91" s="600">
        <f>'O5 Details by Class &amp; Accounts'!R91+'O5 Details by Class &amp; Accounts'!AM91+'O5 Details by Class &amp; Accounts'!BH91+'O5 Details by Class &amp; Accounts'!CC91</f>
        <v>0</v>
      </c>
      <c r="O91" s="600">
        <f>'O5 Details by Class &amp; Accounts'!S91+'O5 Details by Class &amp; Accounts'!AN91+'O5 Details by Class &amp; Accounts'!BI91+'O5 Details by Class &amp; Accounts'!CD91</f>
        <v>0</v>
      </c>
      <c r="P91" s="600">
        <f>'O5 Details by Class &amp; Accounts'!T91+'O5 Details by Class &amp; Accounts'!AO91+'O5 Details by Class &amp; Accounts'!BJ91+'O5 Details by Class &amp; Accounts'!CE91</f>
        <v>0</v>
      </c>
      <c r="Q91" s="600">
        <f>'O5 Details by Class &amp; Accounts'!U91+'O5 Details by Class &amp; Accounts'!AP91+'O5 Details by Class &amp; Accounts'!BK91+'O5 Details by Class &amp; Accounts'!CF91</f>
        <v>0</v>
      </c>
      <c r="R91" s="600">
        <f>'O5 Details by Class &amp; Accounts'!V91+'O5 Details by Class &amp; Accounts'!AQ91+'O5 Details by Class &amp; Accounts'!BL91+'O5 Details by Class &amp; Accounts'!CG91</f>
        <v>0</v>
      </c>
      <c r="S91" s="600">
        <f>'O5 Details by Class &amp; Accounts'!W91+'O5 Details by Class &amp; Accounts'!AR91+'O5 Details by Class &amp; Accounts'!BM91+'O5 Details by Class &amp; Accounts'!CH91</f>
        <v>0</v>
      </c>
      <c r="T91" s="600">
        <f>'O5 Details by Class &amp; Accounts'!X91+'O5 Details by Class &amp; Accounts'!AS91+'O5 Details by Class &amp; Accounts'!BN91+'O5 Details by Class &amp; Accounts'!CI91</f>
        <v>0</v>
      </c>
      <c r="U91" s="600">
        <f>'O5 Details by Class &amp; Accounts'!Y91+'O5 Details by Class &amp; Accounts'!AT91+'O5 Details by Class &amp; Accounts'!BO91+'O5 Details by Class &amp; Accounts'!CJ91</f>
        <v>0</v>
      </c>
      <c r="V91" s="600">
        <f>'O5 Details by Class &amp; Accounts'!Z91+'O5 Details by Class &amp; Accounts'!AU91+'O5 Details by Class &amp; Accounts'!BP91+'O5 Details by Class &amp; Accounts'!CK91</f>
        <v>0</v>
      </c>
      <c r="W91" s="600">
        <f>'O5 Details by Class &amp; Accounts'!AA91+'O5 Details by Class &amp; Accounts'!AV91+'O5 Details by Class &amp; Accounts'!BQ91+'O5 Details by Class &amp; Accounts'!CL91</f>
        <v>0</v>
      </c>
      <c r="X91" s="1041">
        <f>'O5 Details by Class &amp; Accounts'!AB91+'O5 Details by Class &amp; Accounts'!AW91+'O5 Details by Class &amp; Accounts'!BR91+'O5 Details by Class &amp; Accounts'!CM91</f>
        <v>0</v>
      </c>
      <c r="Y91" s="1931" t="str">
        <f t="shared" si="4"/>
        <v>4205</v>
      </c>
      <c r="Z91" s="1926" t="s">
        <v>1271</v>
      </c>
    </row>
    <row r="92" spans="1:26" ht="15.95" customHeight="1" x14ac:dyDescent="0.2">
      <c r="A92" s="1782" t="s">
        <v>147</v>
      </c>
      <c r="B92" s="1014" t="s">
        <v>556</v>
      </c>
      <c r="C92" s="1027" t="str">
        <f>IF(ISBLANK('E4 TB Allocation Details'!D92), "",('E4 TB Allocation Details'!D92))</f>
        <v>mi</v>
      </c>
      <c r="D92" s="1028">
        <f t="shared" si="3"/>
        <v>-274745.00000000006</v>
      </c>
      <c r="E92" s="600">
        <f>'O5 Details by Class &amp; Accounts'!I92+'O5 Details by Class &amp; Accounts'!AD92+'O5 Details by Class &amp; Accounts'!AY92+'O5 Details by Class &amp; Accounts'!BT92</f>
        <v>-129295.04957996118</v>
      </c>
      <c r="F92" s="600">
        <f>'O5 Details by Class &amp; Accounts'!J92+'O5 Details by Class &amp; Accounts'!AE92+'O5 Details by Class &amp; Accounts'!AZ92+'O5 Details by Class &amp; Accounts'!BU92</f>
        <v>-25796.669876415042</v>
      </c>
      <c r="G92" s="600">
        <f>'O5 Details by Class &amp; Accounts'!K92+'O5 Details by Class &amp; Accounts'!AF92+'O5 Details by Class &amp; Accounts'!BA92+'O5 Details by Class &amp; Accounts'!BV92</f>
        <v>-40628.440122975546</v>
      </c>
      <c r="H92" s="600">
        <f>'O5 Details by Class &amp; Accounts'!L92+'O5 Details by Class &amp; Accounts'!AG92+'O5 Details by Class &amp; Accounts'!BB92+'O5 Details by Class &amp; Accounts'!BW92</f>
        <v>0</v>
      </c>
      <c r="I92" s="600">
        <f>'O5 Details by Class &amp; Accounts'!M92+'O5 Details by Class &amp; Accounts'!AH92+'O5 Details by Class &amp; Accounts'!BC92+'O5 Details by Class &amp; Accounts'!BX92</f>
        <v>-24143.789562297119</v>
      </c>
      <c r="J92" s="600">
        <f>'O5 Details by Class &amp; Accounts'!N92+'O5 Details by Class &amp; Accounts'!AI92+'O5 Details by Class &amp; Accounts'!BD92+'O5 Details by Class &amp; Accounts'!BY92</f>
        <v>-34892.850242318258</v>
      </c>
      <c r="K92" s="600">
        <f>'O5 Details by Class &amp; Accounts'!O92+'O5 Details by Class &amp; Accounts'!AJ92+'O5 Details by Class &amp; Accounts'!BE92+'O5 Details by Class &amp; Accounts'!BZ92</f>
        <v>-18009.470619009371</v>
      </c>
      <c r="L92" s="600">
        <f>'O5 Details by Class &amp; Accounts'!P92+'O5 Details by Class &amp; Accounts'!AK92+'O5 Details by Class &amp; Accounts'!BF92+'O5 Details by Class &amp; Accounts'!CA92</f>
        <v>-1129.6291028626015</v>
      </c>
      <c r="M92" s="600">
        <f>'O5 Details by Class &amp; Accounts'!Q92+'O5 Details by Class &amp; Accounts'!AL92+'O5 Details by Class &amp; Accounts'!BG92+'O5 Details by Class &amp; Accounts'!CB92</f>
        <v>-849.10089416089056</v>
      </c>
      <c r="N92" s="600">
        <f>'O5 Details by Class &amp; Accounts'!R92+'O5 Details by Class &amp; Accounts'!AM92+'O5 Details by Class &amp; Accounts'!BH92+'O5 Details by Class &amp; Accounts'!CC92</f>
        <v>0</v>
      </c>
      <c r="O92" s="600">
        <f>'O5 Details by Class &amp; Accounts'!S92+'O5 Details by Class &amp; Accounts'!AN92+'O5 Details by Class &amp; Accounts'!BI92+'O5 Details by Class &amp; Accounts'!CD92</f>
        <v>0</v>
      </c>
      <c r="P92" s="600">
        <f>'O5 Details by Class &amp; Accounts'!T92+'O5 Details by Class &amp; Accounts'!AO92+'O5 Details by Class &amp; Accounts'!BJ92+'O5 Details by Class &amp; Accounts'!CE92</f>
        <v>0</v>
      </c>
      <c r="Q92" s="600">
        <f>'O5 Details by Class &amp; Accounts'!U92+'O5 Details by Class &amp; Accounts'!AP92+'O5 Details by Class &amp; Accounts'!BK92+'O5 Details by Class &amp; Accounts'!CF92</f>
        <v>0</v>
      </c>
      <c r="R92" s="600">
        <f>'O5 Details by Class &amp; Accounts'!V92+'O5 Details by Class &amp; Accounts'!AQ92+'O5 Details by Class &amp; Accounts'!BL92+'O5 Details by Class &amp; Accounts'!CG92</f>
        <v>0</v>
      </c>
      <c r="S92" s="600">
        <f>'O5 Details by Class &amp; Accounts'!W92+'O5 Details by Class &amp; Accounts'!AR92+'O5 Details by Class &amp; Accounts'!BM92+'O5 Details by Class &amp; Accounts'!CH92</f>
        <v>0</v>
      </c>
      <c r="T92" s="600">
        <f>'O5 Details by Class &amp; Accounts'!X92+'O5 Details by Class &amp; Accounts'!AS92+'O5 Details by Class &amp; Accounts'!BN92+'O5 Details by Class &amp; Accounts'!CI92</f>
        <v>0</v>
      </c>
      <c r="U92" s="600">
        <f>'O5 Details by Class &amp; Accounts'!Y92+'O5 Details by Class &amp; Accounts'!AT92+'O5 Details by Class &amp; Accounts'!BO92+'O5 Details by Class &amp; Accounts'!CJ92</f>
        <v>0</v>
      </c>
      <c r="V92" s="600">
        <f>'O5 Details by Class &amp; Accounts'!Z92+'O5 Details by Class &amp; Accounts'!AU92+'O5 Details by Class &amp; Accounts'!BP92+'O5 Details by Class &amp; Accounts'!CK92</f>
        <v>0</v>
      </c>
      <c r="W92" s="600">
        <f>'O5 Details by Class &amp; Accounts'!AA92+'O5 Details by Class &amp; Accounts'!AV92+'O5 Details by Class &amp; Accounts'!BQ92+'O5 Details by Class &amp; Accounts'!CL92</f>
        <v>0</v>
      </c>
      <c r="X92" s="1041">
        <f>'O5 Details by Class &amp; Accounts'!AB92+'O5 Details by Class &amp; Accounts'!AW92+'O5 Details by Class &amp; Accounts'!BR92+'O5 Details by Class &amp; Accounts'!CM92</f>
        <v>0</v>
      </c>
      <c r="Y92" s="1931" t="str">
        <f t="shared" si="4"/>
        <v>4210</v>
      </c>
      <c r="Z92" s="1926" t="s">
        <v>1271</v>
      </c>
    </row>
    <row r="93" spans="1:26" ht="15.95" customHeight="1" x14ac:dyDescent="0.2">
      <c r="A93" s="1782" t="s">
        <v>148</v>
      </c>
      <c r="B93" s="1014" t="s">
        <v>557</v>
      </c>
      <c r="C93" s="1027" t="str">
        <f>IF(ISBLANK('E4 TB Allocation Details'!D93), "",('E4 TB Allocation Details'!D93))</f>
        <v>mi</v>
      </c>
      <c r="D93" s="1028">
        <f t="shared" si="3"/>
        <v>0</v>
      </c>
      <c r="E93" s="600">
        <f>'O5 Details by Class &amp; Accounts'!I93+'O5 Details by Class &amp; Accounts'!AD93+'O5 Details by Class &amp; Accounts'!AY93+'O5 Details by Class &amp; Accounts'!BT93</f>
        <v>0</v>
      </c>
      <c r="F93" s="600">
        <f>'O5 Details by Class &amp; Accounts'!J93+'O5 Details by Class &amp; Accounts'!AE93+'O5 Details by Class &amp; Accounts'!AZ93+'O5 Details by Class &amp; Accounts'!BU93</f>
        <v>0</v>
      </c>
      <c r="G93" s="600">
        <f>'O5 Details by Class &amp; Accounts'!K93+'O5 Details by Class &amp; Accounts'!AF93+'O5 Details by Class &amp; Accounts'!BA93+'O5 Details by Class &amp; Accounts'!BV93</f>
        <v>0</v>
      </c>
      <c r="H93" s="600">
        <f>'O5 Details by Class &amp; Accounts'!L93+'O5 Details by Class &amp; Accounts'!AG93+'O5 Details by Class &amp; Accounts'!BB93+'O5 Details by Class &amp; Accounts'!BW93</f>
        <v>0</v>
      </c>
      <c r="I93" s="600">
        <f>'O5 Details by Class &amp; Accounts'!M93+'O5 Details by Class &amp; Accounts'!AH93+'O5 Details by Class &amp; Accounts'!BC93+'O5 Details by Class &amp; Accounts'!BX93</f>
        <v>0</v>
      </c>
      <c r="J93" s="600">
        <f>'O5 Details by Class &amp; Accounts'!N93+'O5 Details by Class &amp; Accounts'!AI93+'O5 Details by Class &amp; Accounts'!BD93+'O5 Details by Class &amp; Accounts'!BY93</f>
        <v>0</v>
      </c>
      <c r="K93" s="600">
        <f>'O5 Details by Class &amp; Accounts'!O93+'O5 Details by Class &amp; Accounts'!AJ93+'O5 Details by Class &amp; Accounts'!BE93+'O5 Details by Class &amp; Accounts'!BZ93</f>
        <v>0</v>
      </c>
      <c r="L93" s="600">
        <f>'O5 Details by Class &amp; Accounts'!P93+'O5 Details by Class &amp; Accounts'!AK93+'O5 Details by Class &amp; Accounts'!BF93+'O5 Details by Class &amp; Accounts'!CA93</f>
        <v>0</v>
      </c>
      <c r="M93" s="600">
        <f>'O5 Details by Class &amp; Accounts'!Q93+'O5 Details by Class &amp; Accounts'!AL93+'O5 Details by Class &amp; Accounts'!BG93+'O5 Details by Class &amp; Accounts'!CB93</f>
        <v>0</v>
      </c>
      <c r="N93" s="600">
        <f>'O5 Details by Class &amp; Accounts'!R93+'O5 Details by Class &amp; Accounts'!AM93+'O5 Details by Class &amp; Accounts'!BH93+'O5 Details by Class &amp; Accounts'!CC93</f>
        <v>0</v>
      </c>
      <c r="O93" s="600">
        <f>'O5 Details by Class &amp; Accounts'!S93+'O5 Details by Class &amp; Accounts'!AN93+'O5 Details by Class &amp; Accounts'!BI93+'O5 Details by Class &amp; Accounts'!CD93</f>
        <v>0</v>
      </c>
      <c r="P93" s="600">
        <f>'O5 Details by Class &amp; Accounts'!T93+'O5 Details by Class &amp; Accounts'!AO93+'O5 Details by Class &amp; Accounts'!BJ93+'O5 Details by Class &amp; Accounts'!CE93</f>
        <v>0</v>
      </c>
      <c r="Q93" s="600">
        <f>'O5 Details by Class &amp; Accounts'!U93+'O5 Details by Class &amp; Accounts'!AP93+'O5 Details by Class &amp; Accounts'!BK93+'O5 Details by Class &amp; Accounts'!CF93</f>
        <v>0</v>
      </c>
      <c r="R93" s="600">
        <f>'O5 Details by Class &amp; Accounts'!V93+'O5 Details by Class &amp; Accounts'!AQ93+'O5 Details by Class &amp; Accounts'!BL93+'O5 Details by Class &amp; Accounts'!CG93</f>
        <v>0</v>
      </c>
      <c r="S93" s="600">
        <f>'O5 Details by Class &amp; Accounts'!W93+'O5 Details by Class &amp; Accounts'!AR93+'O5 Details by Class &amp; Accounts'!BM93+'O5 Details by Class &amp; Accounts'!CH93</f>
        <v>0</v>
      </c>
      <c r="T93" s="600">
        <f>'O5 Details by Class &amp; Accounts'!X93+'O5 Details by Class &amp; Accounts'!AS93+'O5 Details by Class &amp; Accounts'!BN93+'O5 Details by Class &amp; Accounts'!CI93</f>
        <v>0</v>
      </c>
      <c r="U93" s="600">
        <f>'O5 Details by Class &amp; Accounts'!Y93+'O5 Details by Class &amp; Accounts'!AT93+'O5 Details by Class &amp; Accounts'!BO93+'O5 Details by Class &amp; Accounts'!CJ93</f>
        <v>0</v>
      </c>
      <c r="V93" s="600">
        <f>'O5 Details by Class &amp; Accounts'!Z93+'O5 Details by Class &amp; Accounts'!AU93+'O5 Details by Class &amp; Accounts'!BP93+'O5 Details by Class &amp; Accounts'!CK93</f>
        <v>0</v>
      </c>
      <c r="W93" s="600">
        <f>'O5 Details by Class &amp; Accounts'!AA93+'O5 Details by Class &amp; Accounts'!AV93+'O5 Details by Class &amp; Accounts'!BQ93+'O5 Details by Class &amp; Accounts'!CL93</f>
        <v>0</v>
      </c>
      <c r="X93" s="1041">
        <f>'O5 Details by Class &amp; Accounts'!AB93+'O5 Details by Class &amp; Accounts'!AW93+'O5 Details by Class &amp; Accounts'!BR93+'O5 Details by Class &amp; Accounts'!CM93</f>
        <v>0</v>
      </c>
      <c r="Y93" s="1931" t="str">
        <f t="shared" si="4"/>
        <v>4215</v>
      </c>
      <c r="Z93" s="1926" t="s">
        <v>1271</v>
      </c>
    </row>
    <row r="94" spans="1:26" ht="15.95" customHeight="1" x14ac:dyDescent="0.2">
      <c r="A94" s="1782" t="s">
        <v>149</v>
      </c>
      <c r="B94" s="1014" t="s">
        <v>558</v>
      </c>
      <c r="C94" s="1027" t="str">
        <f>IF(ISBLANK('E4 TB Allocation Details'!D94), "",('E4 TB Allocation Details'!D94))</f>
        <v>mi</v>
      </c>
      <c r="D94" s="1028">
        <f t="shared" si="3"/>
        <v>0</v>
      </c>
      <c r="E94" s="600">
        <f>'O5 Details by Class &amp; Accounts'!I94+'O5 Details by Class &amp; Accounts'!AD94+'O5 Details by Class &amp; Accounts'!AY94+'O5 Details by Class &amp; Accounts'!BT94</f>
        <v>0</v>
      </c>
      <c r="F94" s="600">
        <f>'O5 Details by Class &amp; Accounts'!J94+'O5 Details by Class &amp; Accounts'!AE94+'O5 Details by Class &amp; Accounts'!AZ94+'O5 Details by Class &amp; Accounts'!BU94</f>
        <v>0</v>
      </c>
      <c r="G94" s="600">
        <f>'O5 Details by Class &amp; Accounts'!K94+'O5 Details by Class &amp; Accounts'!AF94+'O5 Details by Class &amp; Accounts'!BA94+'O5 Details by Class &amp; Accounts'!BV94</f>
        <v>0</v>
      </c>
      <c r="H94" s="600">
        <f>'O5 Details by Class &amp; Accounts'!L94+'O5 Details by Class &amp; Accounts'!AG94+'O5 Details by Class &amp; Accounts'!BB94+'O5 Details by Class &amp; Accounts'!BW94</f>
        <v>0</v>
      </c>
      <c r="I94" s="600">
        <f>'O5 Details by Class &amp; Accounts'!M94+'O5 Details by Class &amp; Accounts'!AH94+'O5 Details by Class &amp; Accounts'!BC94+'O5 Details by Class &amp; Accounts'!BX94</f>
        <v>0</v>
      </c>
      <c r="J94" s="600">
        <f>'O5 Details by Class &amp; Accounts'!N94+'O5 Details by Class &amp; Accounts'!AI94+'O5 Details by Class &amp; Accounts'!BD94+'O5 Details by Class &amp; Accounts'!BY94</f>
        <v>0</v>
      </c>
      <c r="K94" s="600">
        <f>'O5 Details by Class &amp; Accounts'!O94+'O5 Details by Class &amp; Accounts'!AJ94+'O5 Details by Class &amp; Accounts'!BE94+'O5 Details by Class &amp; Accounts'!BZ94</f>
        <v>0</v>
      </c>
      <c r="L94" s="600">
        <f>'O5 Details by Class &amp; Accounts'!P94+'O5 Details by Class &amp; Accounts'!AK94+'O5 Details by Class &amp; Accounts'!BF94+'O5 Details by Class &amp; Accounts'!CA94</f>
        <v>0</v>
      </c>
      <c r="M94" s="600">
        <f>'O5 Details by Class &amp; Accounts'!Q94+'O5 Details by Class &amp; Accounts'!AL94+'O5 Details by Class &amp; Accounts'!BG94+'O5 Details by Class &amp; Accounts'!CB94</f>
        <v>0</v>
      </c>
      <c r="N94" s="600">
        <f>'O5 Details by Class &amp; Accounts'!R94+'O5 Details by Class &amp; Accounts'!AM94+'O5 Details by Class &amp; Accounts'!BH94+'O5 Details by Class &amp; Accounts'!CC94</f>
        <v>0</v>
      </c>
      <c r="O94" s="600">
        <f>'O5 Details by Class &amp; Accounts'!S94+'O5 Details by Class &amp; Accounts'!AN94+'O5 Details by Class &amp; Accounts'!BI94+'O5 Details by Class &amp; Accounts'!CD94</f>
        <v>0</v>
      </c>
      <c r="P94" s="600">
        <f>'O5 Details by Class &amp; Accounts'!T94+'O5 Details by Class &amp; Accounts'!AO94+'O5 Details by Class &amp; Accounts'!BJ94+'O5 Details by Class &amp; Accounts'!CE94</f>
        <v>0</v>
      </c>
      <c r="Q94" s="600">
        <f>'O5 Details by Class &amp; Accounts'!U94+'O5 Details by Class &amp; Accounts'!AP94+'O5 Details by Class &amp; Accounts'!BK94+'O5 Details by Class &amp; Accounts'!CF94</f>
        <v>0</v>
      </c>
      <c r="R94" s="600">
        <f>'O5 Details by Class &amp; Accounts'!V94+'O5 Details by Class &amp; Accounts'!AQ94+'O5 Details by Class &amp; Accounts'!BL94+'O5 Details by Class &amp; Accounts'!CG94</f>
        <v>0</v>
      </c>
      <c r="S94" s="600">
        <f>'O5 Details by Class &amp; Accounts'!W94+'O5 Details by Class &amp; Accounts'!AR94+'O5 Details by Class &amp; Accounts'!BM94+'O5 Details by Class &amp; Accounts'!CH94</f>
        <v>0</v>
      </c>
      <c r="T94" s="600">
        <f>'O5 Details by Class &amp; Accounts'!X94+'O5 Details by Class &amp; Accounts'!AS94+'O5 Details by Class &amp; Accounts'!BN94+'O5 Details by Class &amp; Accounts'!CI94</f>
        <v>0</v>
      </c>
      <c r="U94" s="600">
        <f>'O5 Details by Class &amp; Accounts'!Y94+'O5 Details by Class &amp; Accounts'!AT94+'O5 Details by Class &amp; Accounts'!BO94+'O5 Details by Class &amp; Accounts'!CJ94</f>
        <v>0</v>
      </c>
      <c r="V94" s="600">
        <f>'O5 Details by Class &amp; Accounts'!Z94+'O5 Details by Class &amp; Accounts'!AU94+'O5 Details by Class &amp; Accounts'!BP94+'O5 Details by Class &amp; Accounts'!CK94</f>
        <v>0</v>
      </c>
      <c r="W94" s="600">
        <f>'O5 Details by Class &amp; Accounts'!AA94+'O5 Details by Class &amp; Accounts'!AV94+'O5 Details by Class &amp; Accounts'!BQ94+'O5 Details by Class &amp; Accounts'!CL94</f>
        <v>0</v>
      </c>
      <c r="X94" s="1041">
        <f>'O5 Details by Class &amp; Accounts'!AB94+'O5 Details by Class &amp; Accounts'!AW94+'O5 Details by Class &amp; Accounts'!BR94+'O5 Details by Class &amp; Accounts'!CM94</f>
        <v>0</v>
      </c>
      <c r="Y94" s="1931" t="str">
        <f t="shared" si="4"/>
        <v>4220</v>
      </c>
      <c r="Z94" s="1926" t="s">
        <v>1271</v>
      </c>
    </row>
    <row r="95" spans="1:26" ht="15.95" customHeight="1" x14ac:dyDescent="0.2">
      <c r="A95" s="1782" t="s">
        <v>171</v>
      </c>
      <c r="B95" s="1014" t="s">
        <v>559</v>
      </c>
      <c r="C95" s="1027" t="str">
        <f>IF(ISBLANK('E4 TB Allocation Details'!D95), "",('E4 TB Allocation Details'!D95))</f>
        <v>mi</v>
      </c>
      <c r="D95" s="1028">
        <f t="shared" si="3"/>
        <v>-232694</v>
      </c>
      <c r="E95" s="600">
        <f>'O5 Details by Class &amp; Accounts'!I95+'O5 Details by Class &amp; Accounts'!AD95+'O5 Details by Class &amp; Accounts'!AY95+'O5 Details by Class &amp; Accounts'!BT95</f>
        <v>-190720.75234038723</v>
      </c>
      <c r="F95" s="600">
        <f>'O5 Details by Class &amp; Accounts'!J95+'O5 Details by Class &amp; Accounts'!AE95+'O5 Details by Class &amp; Accounts'!AZ95+'O5 Details by Class &amp; Accounts'!BU95</f>
        <v>-28193.675047855722</v>
      </c>
      <c r="G95" s="600">
        <f>'O5 Details by Class &amp; Accounts'!K95+'O5 Details by Class &amp; Accounts'!AF95+'O5 Details by Class &amp; Accounts'!BA95+'O5 Details by Class &amp; Accounts'!BV95</f>
        <v>-13779.57261175703</v>
      </c>
      <c r="H95" s="600">
        <f>'O5 Details by Class &amp; Accounts'!L95+'O5 Details by Class &amp; Accounts'!AG95+'O5 Details by Class &amp; Accounts'!BB95+'O5 Details by Class &amp; Accounts'!BW95</f>
        <v>0</v>
      </c>
      <c r="I95" s="600">
        <f>'O5 Details by Class &amp; Accounts'!M95+'O5 Details by Class &amp; Accounts'!AH95+'O5 Details by Class &amp; Accounts'!BC95+'O5 Details by Class &amp; Accounts'!BX95</f>
        <v>0</v>
      </c>
      <c r="J95" s="600">
        <f>'O5 Details by Class &amp; Accounts'!N95+'O5 Details by Class &amp; Accounts'!AI95+'O5 Details by Class &amp; Accounts'!BD95+'O5 Details by Class &amp; Accounts'!BY95</f>
        <v>0</v>
      </c>
      <c r="K95" s="600">
        <f>'O5 Details by Class &amp; Accounts'!O95+'O5 Details by Class &amp; Accounts'!AJ95+'O5 Details by Class &amp; Accounts'!BE95+'O5 Details by Class &amp; Accounts'!BZ95</f>
        <v>0</v>
      </c>
      <c r="L95" s="600">
        <f>'O5 Details by Class &amp; Accounts'!P95+'O5 Details by Class &amp; Accounts'!AK95+'O5 Details by Class &amp; Accounts'!BF95+'O5 Details by Class &amp; Accounts'!CA95</f>
        <v>0</v>
      </c>
      <c r="M95" s="600">
        <f>'O5 Details by Class &amp; Accounts'!Q95+'O5 Details by Class &amp; Accounts'!AL95+'O5 Details by Class &amp; Accounts'!BG95+'O5 Details by Class &amp; Accounts'!CB95</f>
        <v>0</v>
      </c>
      <c r="N95" s="600">
        <f>'O5 Details by Class &amp; Accounts'!R95+'O5 Details by Class &amp; Accounts'!AM95+'O5 Details by Class &amp; Accounts'!BH95+'O5 Details by Class &amp; Accounts'!CC95</f>
        <v>0</v>
      </c>
      <c r="O95" s="600">
        <f>'O5 Details by Class &amp; Accounts'!S95+'O5 Details by Class &amp; Accounts'!AN95+'O5 Details by Class &amp; Accounts'!BI95+'O5 Details by Class &amp; Accounts'!CD95</f>
        <v>0</v>
      </c>
      <c r="P95" s="600">
        <f>'O5 Details by Class &amp; Accounts'!T95+'O5 Details by Class &amp; Accounts'!AO95+'O5 Details by Class &amp; Accounts'!BJ95+'O5 Details by Class &amp; Accounts'!CE95</f>
        <v>0</v>
      </c>
      <c r="Q95" s="600">
        <f>'O5 Details by Class &amp; Accounts'!U95+'O5 Details by Class &amp; Accounts'!AP95+'O5 Details by Class &amp; Accounts'!BK95+'O5 Details by Class &amp; Accounts'!CF95</f>
        <v>0</v>
      </c>
      <c r="R95" s="600">
        <f>'O5 Details by Class &amp; Accounts'!V95+'O5 Details by Class &amp; Accounts'!AQ95+'O5 Details by Class &amp; Accounts'!BL95+'O5 Details by Class &amp; Accounts'!CG95</f>
        <v>0</v>
      </c>
      <c r="S95" s="600">
        <f>'O5 Details by Class &amp; Accounts'!W95+'O5 Details by Class &amp; Accounts'!AR95+'O5 Details by Class &amp; Accounts'!BM95+'O5 Details by Class &amp; Accounts'!CH95</f>
        <v>0</v>
      </c>
      <c r="T95" s="600">
        <f>'O5 Details by Class &amp; Accounts'!X95+'O5 Details by Class &amp; Accounts'!AS95+'O5 Details by Class &amp; Accounts'!BN95+'O5 Details by Class &amp; Accounts'!CI95</f>
        <v>0</v>
      </c>
      <c r="U95" s="600">
        <f>'O5 Details by Class &amp; Accounts'!Y95+'O5 Details by Class &amp; Accounts'!AT95+'O5 Details by Class &amp; Accounts'!BO95+'O5 Details by Class &amp; Accounts'!CJ95</f>
        <v>0</v>
      </c>
      <c r="V95" s="600">
        <f>'O5 Details by Class &amp; Accounts'!Z95+'O5 Details by Class &amp; Accounts'!AU95+'O5 Details by Class &amp; Accounts'!BP95+'O5 Details by Class &amp; Accounts'!CK95</f>
        <v>0</v>
      </c>
      <c r="W95" s="600">
        <f>'O5 Details by Class &amp; Accounts'!AA95+'O5 Details by Class &amp; Accounts'!AV95+'O5 Details by Class &amp; Accounts'!BQ95+'O5 Details by Class &amp; Accounts'!CL95</f>
        <v>0</v>
      </c>
      <c r="X95" s="1041">
        <f>'O5 Details by Class &amp; Accounts'!AB95+'O5 Details by Class &amp; Accounts'!AW95+'O5 Details by Class &amp; Accounts'!BR95+'O5 Details by Class &amp; Accounts'!CM95</f>
        <v>0</v>
      </c>
      <c r="Y95" s="1931" t="str">
        <f t="shared" si="4"/>
        <v>4225</v>
      </c>
      <c r="Z95" s="1926" t="s">
        <v>1444</v>
      </c>
    </row>
    <row r="96" spans="1:26" ht="15.95" customHeight="1" x14ac:dyDescent="0.2">
      <c r="A96" s="1782" t="s">
        <v>145</v>
      </c>
      <c r="B96" s="1014" t="s">
        <v>561</v>
      </c>
      <c r="C96" s="1027" t="str">
        <f>IF(ISBLANK('E4 TB Allocation Details'!D96), "",('E4 TB Allocation Details'!D96))</f>
        <v>mi</v>
      </c>
      <c r="D96" s="1028">
        <f t="shared" si="3"/>
        <v>0</v>
      </c>
      <c r="E96" s="600">
        <f>'O5 Details by Class &amp; Accounts'!I96+'O5 Details by Class &amp; Accounts'!AD96+'O5 Details by Class &amp; Accounts'!AY96+'O5 Details by Class &amp; Accounts'!BT96</f>
        <v>0</v>
      </c>
      <c r="F96" s="600">
        <f>'O5 Details by Class &amp; Accounts'!J96+'O5 Details by Class &amp; Accounts'!AE96+'O5 Details by Class &amp; Accounts'!AZ96+'O5 Details by Class &amp; Accounts'!BU96</f>
        <v>0</v>
      </c>
      <c r="G96" s="600">
        <f>'O5 Details by Class &amp; Accounts'!K96+'O5 Details by Class &amp; Accounts'!AF96+'O5 Details by Class &amp; Accounts'!BA96+'O5 Details by Class &amp; Accounts'!BV96</f>
        <v>0</v>
      </c>
      <c r="H96" s="600">
        <f>'O5 Details by Class &amp; Accounts'!L96+'O5 Details by Class &amp; Accounts'!AG96+'O5 Details by Class &amp; Accounts'!BB96+'O5 Details by Class &amp; Accounts'!BW96</f>
        <v>0</v>
      </c>
      <c r="I96" s="600">
        <f>'O5 Details by Class &amp; Accounts'!M96+'O5 Details by Class &amp; Accounts'!AH96+'O5 Details by Class &amp; Accounts'!BC96+'O5 Details by Class &amp; Accounts'!BX96</f>
        <v>0</v>
      </c>
      <c r="J96" s="600">
        <f>'O5 Details by Class &amp; Accounts'!N96+'O5 Details by Class &amp; Accounts'!AI96+'O5 Details by Class &amp; Accounts'!BD96+'O5 Details by Class &amp; Accounts'!BY96</f>
        <v>0</v>
      </c>
      <c r="K96" s="600">
        <f>'O5 Details by Class &amp; Accounts'!O96+'O5 Details by Class &amp; Accounts'!AJ96+'O5 Details by Class &amp; Accounts'!BE96+'O5 Details by Class &amp; Accounts'!BZ96</f>
        <v>0</v>
      </c>
      <c r="L96" s="600">
        <f>'O5 Details by Class &amp; Accounts'!P96+'O5 Details by Class &amp; Accounts'!AK96+'O5 Details by Class &amp; Accounts'!BF96+'O5 Details by Class &amp; Accounts'!CA96</f>
        <v>0</v>
      </c>
      <c r="M96" s="600">
        <f>'O5 Details by Class &amp; Accounts'!Q96+'O5 Details by Class &amp; Accounts'!AL96+'O5 Details by Class &amp; Accounts'!BG96+'O5 Details by Class &amp; Accounts'!CB96</f>
        <v>0</v>
      </c>
      <c r="N96" s="600">
        <f>'O5 Details by Class &amp; Accounts'!R96+'O5 Details by Class &amp; Accounts'!AM96+'O5 Details by Class &amp; Accounts'!BH96+'O5 Details by Class &amp; Accounts'!CC96</f>
        <v>0</v>
      </c>
      <c r="O96" s="600">
        <f>'O5 Details by Class &amp; Accounts'!S96+'O5 Details by Class &amp; Accounts'!AN96+'O5 Details by Class &amp; Accounts'!BI96+'O5 Details by Class &amp; Accounts'!CD96</f>
        <v>0</v>
      </c>
      <c r="P96" s="600">
        <f>'O5 Details by Class &amp; Accounts'!T96+'O5 Details by Class &amp; Accounts'!AO96+'O5 Details by Class &amp; Accounts'!BJ96+'O5 Details by Class &amp; Accounts'!CE96</f>
        <v>0</v>
      </c>
      <c r="Q96" s="600">
        <f>'O5 Details by Class &amp; Accounts'!U96+'O5 Details by Class &amp; Accounts'!AP96+'O5 Details by Class &amp; Accounts'!BK96+'O5 Details by Class &amp; Accounts'!CF96</f>
        <v>0</v>
      </c>
      <c r="R96" s="600">
        <f>'O5 Details by Class &amp; Accounts'!V96+'O5 Details by Class &amp; Accounts'!AQ96+'O5 Details by Class &amp; Accounts'!BL96+'O5 Details by Class &amp; Accounts'!CG96</f>
        <v>0</v>
      </c>
      <c r="S96" s="600">
        <f>'O5 Details by Class &amp; Accounts'!W96+'O5 Details by Class &amp; Accounts'!AR96+'O5 Details by Class &amp; Accounts'!BM96+'O5 Details by Class &amp; Accounts'!CH96</f>
        <v>0</v>
      </c>
      <c r="T96" s="600">
        <f>'O5 Details by Class &amp; Accounts'!X96+'O5 Details by Class &amp; Accounts'!AS96+'O5 Details by Class &amp; Accounts'!BN96+'O5 Details by Class &amp; Accounts'!CI96</f>
        <v>0</v>
      </c>
      <c r="U96" s="600">
        <f>'O5 Details by Class &amp; Accounts'!Y96+'O5 Details by Class &amp; Accounts'!AT96+'O5 Details by Class &amp; Accounts'!BO96+'O5 Details by Class &amp; Accounts'!CJ96</f>
        <v>0</v>
      </c>
      <c r="V96" s="600">
        <f>'O5 Details by Class &amp; Accounts'!Z96+'O5 Details by Class &amp; Accounts'!AU96+'O5 Details by Class &amp; Accounts'!BP96+'O5 Details by Class &amp; Accounts'!CK96</f>
        <v>0</v>
      </c>
      <c r="W96" s="600">
        <f>'O5 Details by Class &amp; Accounts'!AA96+'O5 Details by Class &amp; Accounts'!AV96+'O5 Details by Class &amp; Accounts'!BQ96+'O5 Details by Class &amp; Accounts'!CL96</f>
        <v>0</v>
      </c>
      <c r="X96" s="1041">
        <f>'O5 Details by Class &amp; Accounts'!AB96+'O5 Details by Class &amp; Accounts'!AW96+'O5 Details by Class &amp; Accounts'!BR96+'O5 Details by Class &amp; Accounts'!CM96</f>
        <v>0</v>
      </c>
      <c r="Y96" s="1931" t="str">
        <f t="shared" si="4"/>
        <v>4235</v>
      </c>
      <c r="Z96" s="1926" t="s">
        <v>1361</v>
      </c>
    </row>
    <row r="97" spans="1:26" ht="15.95" customHeight="1" x14ac:dyDescent="0.2">
      <c r="A97" s="1105" t="s">
        <v>1387</v>
      </c>
      <c r="B97" s="1106" t="s">
        <v>1389</v>
      </c>
      <c r="C97" s="1027" t="str">
        <f>IF(ISBLANK('E4 TB Allocation Details'!D99), "",('E4 TB Allocation Details'!D99))</f>
        <v>mi</v>
      </c>
      <c r="D97" s="1028">
        <f>SUM(E97:X97)</f>
        <v>-47699.999999999993</v>
      </c>
      <c r="E97" s="600">
        <f>'O5 Details by Class &amp; Accounts'!I97+'O5 Details by Class &amp; Accounts'!AD97+'O5 Details by Class &amp; Accounts'!AY97+'O5 Details by Class &amp; Accounts'!BT97</f>
        <v>-42558.103491375718</v>
      </c>
      <c r="F97" s="600">
        <f>'O5 Details by Class &amp; Accounts'!J97+'O5 Details by Class &amp; Accounts'!AE97+'O5 Details by Class &amp; Accounts'!AZ97+'O5 Details by Class &amp; Accounts'!BU97</f>
        <v>-4178.9137571869014</v>
      </c>
      <c r="G97" s="600">
        <f>'O5 Details by Class &amp; Accounts'!K97+'O5 Details by Class &amp; Accounts'!AF97+'O5 Details by Class &amp; Accounts'!BA97+'O5 Details by Class &amp; Accounts'!BV97</f>
        <v>-162.48445962836431</v>
      </c>
      <c r="H97" s="600">
        <f>'O5 Details by Class &amp; Accounts'!L97+'O5 Details by Class &amp; Accounts'!AG97+'O5 Details by Class &amp; Accounts'!BB97+'O5 Details by Class &amp; Accounts'!BW97</f>
        <v>0</v>
      </c>
      <c r="I97" s="600">
        <f>'O5 Details by Class &amp; Accounts'!M97+'O5 Details by Class &amp; Accounts'!AH97+'O5 Details by Class &amp; Accounts'!BC97+'O5 Details by Class &amp; Accounts'!BX97</f>
        <v>-27.345721189900839</v>
      </c>
      <c r="J97" s="600">
        <f>'O5 Details by Class &amp; Accounts'!N97+'O5 Details by Class &amp; Accounts'!AI97+'O5 Details by Class &amp; Accounts'!BD97+'O5 Details by Class &amp; Accounts'!BY97</f>
        <v>-9.0622448129322564</v>
      </c>
      <c r="K97" s="600">
        <f>'O5 Details by Class &amp; Accounts'!O97+'O5 Details by Class &amp; Accounts'!AJ97+'O5 Details by Class &amp; Accounts'!BE97+'O5 Details by Class &amp; Accounts'!BZ97</f>
        <v>-18.548454295475377</v>
      </c>
      <c r="L97" s="600">
        <f>'O5 Details by Class &amp; Accounts'!P97+'O5 Details by Class &amp; Accounts'!AK97+'O5 Details by Class &amp; Accounts'!BF97+'O5 Details by Class &amp; Accounts'!CA97</f>
        <v>-15.262728105991169</v>
      </c>
      <c r="M97" s="600">
        <f>'O5 Details by Class &amp; Accounts'!Q97+'O5 Details by Class &amp; Accounts'!AL97+'O5 Details by Class &amp; Accounts'!BG97+'O5 Details by Class &amp; Accounts'!CB97</f>
        <v>-730.27914340471636</v>
      </c>
      <c r="N97" s="600">
        <f>'O5 Details by Class &amp; Accounts'!R97+'O5 Details by Class &amp; Accounts'!AM97+'O5 Details by Class &amp; Accounts'!BH97+'O5 Details by Class &amp; Accounts'!CC97</f>
        <v>0</v>
      </c>
      <c r="O97" s="600">
        <f>'O5 Details by Class &amp; Accounts'!S97+'O5 Details by Class &amp; Accounts'!AN97+'O5 Details by Class &amp; Accounts'!BI97+'O5 Details by Class &amp; Accounts'!CD97</f>
        <v>0</v>
      </c>
      <c r="P97" s="600">
        <f>'O5 Details by Class &amp; Accounts'!T97+'O5 Details by Class &amp; Accounts'!AO97+'O5 Details by Class &amp; Accounts'!BJ97+'O5 Details by Class &amp; Accounts'!CE97</f>
        <v>0</v>
      </c>
      <c r="Q97" s="600">
        <f>'O5 Details by Class &amp; Accounts'!U97+'O5 Details by Class &amp; Accounts'!AP97+'O5 Details by Class &amp; Accounts'!BK97+'O5 Details by Class &amp; Accounts'!CF97</f>
        <v>0</v>
      </c>
      <c r="R97" s="600">
        <f>'O5 Details by Class &amp; Accounts'!V97+'O5 Details by Class &amp; Accounts'!AQ97+'O5 Details by Class &amp; Accounts'!BL97+'O5 Details by Class &amp; Accounts'!CG97</f>
        <v>0</v>
      </c>
      <c r="S97" s="600">
        <f>'O5 Details by Class &amp; Accounts'!W97+'O5 Details by Class &amp; Accounts'!AR97+'O5 Details by Class &amp; Accounts'!BM97+'O5 Details by Class &amp; Accounts'!CH97</f>
        <v>0</v>
      </c>
      <c r="T97" s="600">
        <f>'O5 Details by Class &amp; Accounts'!X97+'O5 Details by Class &amp; Accounts'!AS97+'O5 Details by Class &amp; Accounts'!BN97+'O5 Details by Class &amp; Accounts'!CI97</f>
        <v>0</v>
      </c>
      <c r="U97" s="600">
        <f>'O5 Details by Class &amp; Accounts'!Y97+'O5 Details by Class &amp; Accounts'!AT97+'O5 Details by Class &amp; Accounts'!BO97+'O5 Details by Class &amp; Accounts'!CJ97</f>
        <v>0</v>
      </c>
      <c r="V97" s="600">
        <f>'O5 Details by Class &amp; Accounts'!Z97+'O5 Details by Class &amp; Accounts'!AU97+'O5 Details by Class &amp; Accounts'!BP97+'O5 Details by Class &amp; Accounts'!CK97</f>
        <v>0</v>
      </c>
      <c r="W97" s="600">
        <f>'O5 Details by Class &amp; Accounts'!AA97+'O5 Details by Class &amp; Accounts'!AV97+'O5 Details by Class &amp; Accounts'!BQ97+'O5 Details by Class &amp; Accounts'!CL97</f>
        <v>0</v>
      </c>
      <c r="X97" s="1041">
        <f>'O5 Details by Class &amp; Accounts'!AB97+'O5 Details by Class &amp; Accounts'!AW97+'O5 Details by Class &amp; Accounts'!BR97+'O5 Details by Class &amp; Accounts'!CM97</f>
        <v>0</v>
      </c>
      <c r="Y97" s="1931"/>
    </row>
    <row r="98" spans="1:26" ht="15.95" customHeight="1" x14ac:dyDescent="0.2">
      <c r="A98" s="1105" t="s">
        <v>454</v>
      </c>
      <c r="B98" s="1106" t="s">
        <v>1388</v>
      </c>
      <c r="C98" s="1027" t="str">
        <f>IF(ISBLANK('E4 TB Allocation Details'!D101), "",('E4 TB Allocation Details'!D101))</f>
        <v>mi</v>
      </c>
      <c r="D98" s="1028">
        <f>SUM(E98:X98)</f>
        <v>-110024.00000000001</v>
      </c>
      <c r="E98" s="600">
        <f>'O5 Details by Class &amp; Accounts'!I98+'O5 Details by Class &amp; Accounts'!AD98+'O5 Details by Class &amp; Accounts'!AY98+'O5 Details by Class &amp; Accounts'!BT98</f>
        <v>-71643.453561796458</v>
      </c>
      <c r="F98" s="600">
        <f>'O5 Details by Class &amp; Accounts'!J98+'O5 Details by Class &amp; Accounts'!AE98+'O5 Details by Class &amp; Accounts'!AZ98+'O5 Details by Class &amp; Accounts'!BU98</f>
        <v>-12996.348515145201</v>
      </c>
      <c r="G98" s="600">
        <f>'O5 Details by Class &amp; Accounts'!K98+'O5 Details by Class &amp; Accounts'!AF98+'O5 Details by Class &amp; Accounts'!BA98+'O5 Details by Class &amp; Accounts'!BV98</f>
        <v>-12258.571110458004</v>
      </c>
      <c r="H98" s="600">
        <f>'O5 Details by Class &amp; Accounts'!L98+'O5 Details by Class &amp; Accounts'!AG98+'O5 Details by Class &amp; Accounts'!BB98+'O5 Details by Class &amp; Accounts'!BW98</f>
        <v>0</v>
      </c>
      <c r="I98" s="600">
        <f>'O5 Details by Class &amp; Accounts'!M98+'O5 Details by Class &amp; Accounts'!AH98+'O5 Details by Class &amp; Accounts'!BC98+'O5 Details by Class &amp; Accounts'!BX98</f>
        <v>-3830.1478402705984</v>
      </c>
      <c r="J98" s="600">
        <f>'O5 Details by Class &amp; Accounts'!N98+'O5 Details by Class &amp; Accounts'!AI98+'O5 Details by Class &amp; Accounts'!BD98+'O5 Details by Class &amp; Accounts'!BY98</f>
        <v>-4788.6531738264366</v>
      </c>
      <c r="K98" s="600">
        <f>'O5 Details by Class &amp; Accounts'!O98+'O5 Details by Class &amp; Accounts'!AJ98+'O5 Details by Class &amp; Accounts'!BE98+'O5 Details by Class &amp; Accounts'!BZ98</f>
        <v>-3600.5072744885906</v>
      </c>
      <c r="L98" s="600">
        <f>'O5 Details by Class &amp; Accounts'!P98+'O5 Details by Class &amp; Accounts'!AK98+'O5 Details by Class &amp; Accounts'!BF98+'O5 Details by Class &amp; Accounts'!CA98</f>
        <v>-237.19966520571796</v>
      </c>
      <c r="M98" s="600">
        <f>'O5 Details by Class &amp; Accounts'!Q98+'O5 Details by Class &amp; Accounts'!AL98+'O5 Details by Class &amp; Accounts'!BG98+'O5 Details by Class &amp; Accounts'!CB98</f>
        <v>-669.11885880900866</v>
      </c>
      <c r="N98" s="600">
        <f>'O5 Details by Class &amp; Accounts'!R98+'O5 Details by Class &amp; Accounts'!AM98+'O5 Details by Class &amp; Accounts'!BH98+'O5 Details by Class &amp; Accounts'!CC98</f>
        <v>0</v>
      </c>
      <c r="O98" s="600">
        <f>'O5 Details by Class &amp; Accounts'!S98+'O5 Details by Class &amp; Accounts'!AN98+'O5 Details by Class &amp; Accounts'!BI98+'O5 Details by Class &amp; Accounts'!CD98</f>
        <v>0</v>
      </c>
      <c r="P98" s="600">
        <f>'O5 Details by Class &amp; Accounts'!T98+'O5 Details by Class &amp; Accounts'!AO98+'O5 Details by Class &amp; Accounts'!BJ98+'O5 Details by Class &amp; Accounts'!CE98</f>
        <v>0</v>
      </c>
      <c r="Q98" s="600">
        <f>'O5 Details by Class &amp; Accounts'!U98+'O5 Details by Class &amp; Accounts'!AP98+'O5 Details by Class &amp; Accounts'!BK98+'O5 Details by Class &amp; Accounts'!CF98</f>
        <v>0</v>
      </c>
      <c r="R98" s="600">
        <f>'O5 Details by Class &amp; Accounts'!V98+'O5 Details by Class &amp; Accounts'!AQ98+'O5 Details by Class &amp; Accounts'!BL98+'O5 Details by Class &amp; Accounts'!CG98</f>
        <v>0</v>
      </c>
      <c r="S98" s="600">
        <f>'O5 Details by Class &amp; Accounts'!W98+'O5 Details by Class &amp; Accounts'!AR98+'O5 Details by Class &amp; Accounts'!BM98+'O5 Details by Class &amp; Accounts'!CH98</f>
        <v>0</v>
      </c>
      <c r="T98" s="600">
        <f>'O5 Details by Class &amp; Accounts'!X98+'O5 Details by Class &amp; Accounts'!AS98+'O5 Details by Class &amp; Accounts'!BN98+'O5 Details by Class &amp; Accounts'!CI98</f>
        <v>0</v>
      </c>
      <c r="U98" s="600">
        <f>'O5 Details by Class &amp; Accounts'!Y98+'O5 Details by Class &amp; Accounts'!AT98+'O5 Details by Class &amp; Accounts'!BO98+'O5 Details by Class &amp; Accounts'!CJ98</f>
        <v>0</v>
      </c>
      <c r="V98" s="600">
        <f>'O5 Details by Class &amp; Accounts'!Z98+'O5 Details by Class &amp; Accounts'!AU98+'O5 Details by Class &amp; Accounts'!BP98+'O5 Details by Class &amp; Accounts'!CK98</f>
        <v>0</v>
      </c>
      <c r="W98" s="600">
        <f>'O5 Details by Class &amp; Accounts'!AA98+'O5 Details by Class &amp; Accounts'!AV98+'O5 Details by Class &amp; Accounts'!BQ98+'O5 Details by Class &amp; Accounts'!CL98</f>
        <v>0</v>
      </c>
      <c r="X98" s="1041">
        <f>'O5 Details by Class &amp; Accounts'!AB98+'O5 Details by Class &amp; Accounts'!AW98+'O5 Details by Class &amp; Accounts'!BR98+'O5 Details by Class &amp; Accounts'!CM98</f>
        <v>0</v>
      </c>
      <c r="Y98" s="1931"/>
    </row>
    <row r="99" spans="1:26" ht="15.95" customHeight="1" x14ac:dyDescent="0.2">
      <c r="A99" s="1781" t="s">
        <v>150</v>
      </c>
      <c r="B99" s="1013" t="s">
        <v>562</v>
      </c>
      <c r="C99" s="1027" t="str">
        <f>IF(ISBLANK('E4 TB Allocation Details'!D99), "",('E4 TB Allocation Details'!D99))</f>
        <v>mi</v>
      </c>
      <c r="D99" s="1028">
        <f t="shared" si="3"/>
        <v>0</v>
      </c>
      <c r="E99" s="600">
        <f>'O5 Details by Class &amp; Accounts'!I99+'O5 Details by Class &amp; Accounts'!AD99+'O5 Details by Class &amp; Accounts'!AY99+'O5 Details by Class &amp; Accounts'!BT99</f>
        <v>0</v>
      </c>
      <c r="F99" s="600">
        <f>'O5 Details by Class &amp; Accounts'!J99+'O5 Details by Class &amp; Accounts'!AE99+'O5 Details by Class &amp; Accounts'!AZ99+'O5 Details by Class &amp; Accounts'!BU99</f>
        <v>0</v>
      </c>
      <c r="G99" s="600">
        <f>'O5 Details by Class &amp; Accounts'!K99+'O5 Details by Class &amp; Accounts'!AF99+'O5 Details by Class &amp; Accounts'!BA99+'O5 Details by Class &amp; Accounts'!BV99</f>
        <v>0</v>
      </c>
      <c r="H99" s="600">
        <f>'O5 Details by Class &amp; Accounts'!L99+'O5 Details by Class &amp; Accounts'!AG99+'O5 Details by Class &amp; Accounts'!BB99+'O5 Details by Class &amp; Accounts'!BW99</f>
        <v>0</v>
      </c>
      <c r="I99" s="600">
        <f>'O5 Details by Class &amp; Accounts'!M99+'O5 Details by Class &amp; Accounts'!AH99+'O5 Details by Class &amp; Accounts'!BC99+'O5 Details by Class &amp; Accounts'!BX99</f>
        <v>0</v>
      </c>
      <c r="J99" s="600">
        <f>'O5 Details by Class &amp; Accounts'!N99+'O5 Details by Class &amp; Accounts'!AI99+'O5 Details by Class &amp; Accounts'!BD99+'O5 Details by Class &amp; Accounts'!BY99</f>
        <v>0</v>
      </c>
      <c r="K99" s="600">
        <f>'O5 Details by Class &amp; Accounts'!O99+'O5 Details by Class &amp; Accounts'!AJ99+'O5 Details by Class &amp; Accounts'!BE99+'O5 Details by Class &amp; Accounts'!BZ99</f>
        <v>0</v>
      </c>
      <c r="L99" s="600">
        <f>'O5 Details by Class &amp; Accounts'!P99+'O5 Details by Class &amp; Accounts'!AK99+'O5 Details by Class &amp; Accounts'!BF99+'O5 Details by Class &amp; Accounts'!CA99</f>
        <v>0</v>
      </c>
      <c r="M99" s="600">
        <f>'O5 Details by Class &amp; Accounts'!Q99+'O5 Details by Class &amp; Accounts'!AL99+'O5 Details by Class &amp; Accounts'!BG99+'O5 Details by Class &amp; Accounts'!CB99</f>
        <v>0</v>
      </c>
      <c r="N99" s="600">
        <f>'O5 Details by Class &amp; Accounts'!R99+'O5 Details by Class &amp; Accounts'!AM99+'O5 Details by Class &amp; Accounts'!BH99+'O5 Details by Class &amp; Accounts'!CC99</f>
        <v>0</v>
      </c>
      <c r="O99" s="600">
        <f>'O5 Details by Class &amp; Accounts'!S99+'O5 Details by Class &amp; Accounts'!AN99+'O5 Details by Class &amp; Accounts'!BI99+'O5 Details by Class &amp; Accounts'!CD99</f>
        <v>0</v>
      </c>
      <c r="P99" s="600">
        <f>'O5 Details by Class &amp; Accounts'!T99+'O5 Details by Class &amp; Accounts'!AO99+'O5 Details by Class &amp; Accounts'!BJ99+'O5 Details by Class &amp; Accounts'!CE99</f>
        <v>0</v>
      </c>
      <c r="Q99" s="600">
        <f>'O5 Details by Class &amp; Accounts'!U99+'O5 Details by Class &amp; Accounts'!AP99+'O5 Details by Class &amp; Accounts'!BK99+'O5 Details by Class &amp; Accounts'!CF99</f>
        <v>0</v>
      </c>
      <c r="R99" s="600">
        <f>'O5 Details by Class &amp; Accounts'!V99+'O5 Details by Class &amp; Accounts'!AQ99+'O5 Details by Class &amp; Accounts'!BL99+'O5 Details by Class &amp; Accounts'!CG99</f>
        <v>0</v>
      </c>
      <c r="S99" s="600">
        <f>'O5 Details by Class &amp; Accounts'!W99+'O5 Details by Class &amp; Accounts'!AR99+'O5 Details by Class &amp; Accounts'!BM99+'O5 Details by Class &amp; Accounts'!CH99</f>
        <v>0</v>
      </c>
      <c r="T99" s="600">
        <f>'O5 Details by Class &amp; Accounts'!X99+'O5 Details by Class &amp; Accounts'!AS99+'O5 Details by Class &amp; Accounts'!BN99+'O5 Details by Class &amp; Accounts'!CI99</f>
        <v>0</v>
      </c>
      <c r="U99" s="600">
        <f>'O5 Details by Class &amp; Accounts'!Y99+'O5 Details by Class &amp; Accounts'!AT99+'O5 Details by Class &amp; Accounts'!BO99+'O5 Details by Class &amp; Accounts'!CJ99</f>
        <v>0</v>
      </c>
      <c r="V99" s="600">
        <f>'O5 Details by Class &amp; Accounts'!Z99+'O5 Details by Class &amp; Accounts'!AU99+'O5 Details by Class &amp; Accounts'!BP99+'O5 Details by Class &amp; Accounts'!CK99</f>
        <v>0</v>
      </c>
      <c r="W99" s="600">
        <f>'O5 Details by Class &amp; Accounts'!AA99+'O5 Details by Class &amp; Accounts'!AV99+'O5 Details by Class &amp; Accounts'!BQ99+'O5 Details by Class &amp; Accounts'!CL99</f>
        <v>0</v>
      </c>
      <c r="X99" s="1041">
        <f>'O5 Details by Class &amp; Accounts'!AB99+'O5 Details by Class &amp; Accounts'!AW99+'O5 Details by Class &amp; Accounts'!BR99+'O5 Details by Class &amp; Accounts'!CM99</f>
        <v>0</v>
      </c>
      <c r="Y99" s="1931" t="str">
        <f t="shared" si="4"/>
        <v>4240</v>
      </c>
      <c r="Z99" s="1926" t="s">
        <v>1271</v>
      </c>
    </row>
    <row r="100" spans="1:26" ht="15.95" customHeight="1" x14ac:dyDescent="0.2">
      <c r="A100" s="1782" t="s">
        <v>151</v>
      </c>
      <c r="B100" s="1014" t="s">
        <v>563</v>
      </c>
      <c r="C100" s="1027" t="str">
        <f>IF(ISBLANK('E4 TB Allocation Details'!D100), "",('E4 TB Allocation Details'!D100))</f>
        <v>mi</v>
      </c>
      <c r="D100" s="1028">
        <f t="shared" si="3"/>
        <v>0</v>
      </c>
      <c r="E100" s="600">
        <f>'O5 Details by Class &amp; Accounts'!I100+'O5 Details by Class &amp; Accounts'!AD100+'O5 Details by Class &amp; Accounts'!AY100+'O5 Details by Class &amp; Accounts'!BT100</f>
        <v>0</v>
      </c>
      <c r="F100" s="600">
        <f>'O5 Details by Class &amp; Accounts'!J100+'O5 Details by Class &amp; Accounts'!AE100+'O5 Details by Class &amp; Accounts'!AZ100+'O5 Details by Class &amp; Accounts'!BU100</f>
        <v>0</v>
      </c>
      <c r="G100" s="600">
        <f>'O5 Details by Class &amp; Accounts'!K100+'O5 Details by Class &amp; Accounts'!AF100+'O5 Details by Class &amp; Accounts'!BA100+'O5 Details by Class &amp; Accounts'!BV100</f>
        <v>0</v>
      </c>
      <c r="H100" s="600">
        <f>'O5 Details by Class &amp; Accounts'!L100+'O5 Details by Class &amp; Accounts'!AG100+'O5 Details by Class &amp; Accounts'!BB100+'O5 Details by Class &amp; Accounts'!BW100</f>
        <v>0</v>
      </c>
      <c r="I100" s="600">
        <f>'O5 Details by Class &amp; Accounts'!M100+'O5 Details by Class &amp; Accounts'!AH100+'O5 Details by Class &amp; Accounts'!BC100+'O5 Details by Class &amp; Accounts'!BX100</f>
        <v>0</v>
      </c>
      <c r="J100" s="600">
        <f>'O5 Details by Class &amp; Accounts'!N100+'O5 Details by Class &amp; Accounts'!AI100+'O5 Details by Class &amp; Accounts'!BD100+'O5 Details by Class &amp; Accounts'!BY100</f>
        <v>0</v>
      </c>
      <c r="K100" s="600">
        <f>'O5 Details by Class &amp; Accounts'!O100+'O5 Details by Class &amp; Accounts'!AJ100+'O5 Details by Class &amp; Accounts'!BE100+'O5 Details by Class &amp; Accounts'!BZ100</f>
        <v>0</v>
      </c>
      <c r="L100" s="600">
        <f>'O5 Details by Class &amp; Accounts'!P100+'O5 Details by Class &amp; Accounts'!AK100+'O5 Details by Class &amp; Accounts'!BF100+'O5 Details by Class &amp; Accounts'!CA100</f>
        <v>0</v>
      </c>
      <c r="M100" s="600">
        <f>'O5 Details by Class &amp; Accounts'!Q100+'O5 Details by Class &amp; Accounts'!AL100+'O5 Details by Class &amp; Accounts'!BG100+'O5 Details by Class &amp; Accounts'!CB100</f>
        <v>0</v>
      </c>
      <c r="N100" s="600">
        <f>'O5 Details by Class &amp; Accounts'!R100+'O5 Details by Class &amp; Accounts'!AM100+'O5 Details by Class &amp; Accounts'!BH100+'O5 Details by Class &amp; Accounts'!CC100</f>
        <v>0</v>
      </c>
      <c r="O100" s="600">
        <f>'O5 Details by Class &amp; Accounts'!S100+'O5 Details by Class &amp; Accounts'!AN100+'O5 Details by Class &amp; Accounts'!BI100+'O5 Details by Class &amp; Accounts'!CD100</f>
        <v>0</v>
      </c>
      <c r="P100" s="600">
        <f>'O5 Details by Class &amp; Accounts'!T100+'O5 Details by Class &amp; Accounts'!AO100+'O5 Details by Class &amp; Accounts'!BJ100+'O5 Details by Class &amp; Accounts'!CE100</f>
        <v>0</v>
      </c>
      <c r="Q100" s="600">
        <f>'O5 Details by Class &amp; Accounts'!U100+'O5 Details by Class &amp; Accounts'!AP100+'O5 Details by Class &amp; Accounts'!BK100+'O5 Details by Class &amp; Accounts'!CF100</f>
        <v>0</v>
      </c>
      <c r="R100" s="600">
        <f>'O5 Details by Class &amp; Accounts'!V100+'O5 Details by Class &amp; Accounts'!AQ100+'O5 Details by Class &amp; Accounts'!BL100+'O5 Details by Class &amp; Accounts'!CG100</f>
        <v>0</v>
      </c>
      <c r="S100" s="600">
        <f>'O5 Details by Class &amp; Accounts'!W100+'O5 Details by Class &amp; Accounts'!AR100+'O5 Details by Class &amp; Accounts'!BM100+'O5 Details by Class &amp; Accounts'!CH100</f>
        <v>0</v>
      </c>
      <c r="T100" s="600">
        <f>'O5 Details by Class &amp; Accounts'!X100+'O5 Details by Class &amp; Accounts'!AS100+'O5 Details by Class &amp; Accounts'!BN100+'O5 Details by Class &amp; Accounts'!CI100</f>
        <v>0</v>
      </c>
      <c r="U100" s="600">
        <f>'O5 Details by Class &amp; Accounts'!Y100+'O5 Details by Class &amp; Accounts'!AT100+'O5 Details by Class &amp; Accounts'!BO100+'O5 Details by Class &amp; Accounts'!CJ100</f>
        <v>0</v>
      </c>
      <c r="V100" s="600">
        <f>'O5 Details by Class &amp; Accounts'!Z100+'O5 Details by Class &amp; Accounts'!AU100+'O5 Details by Class &amp; Accounts'!BP100+'O5 Details by Class &amp; Accounts'!CK100</f>
        <v>0</v>
      </c>
      <c r="W100" s="600">
        <f>'O5 Details by Class &amp; Accounts'!AA100+'O5 Details by Class &amp; Accounts'!AV100+'O5 Details by Class &amp; Accounts'!BQ100+'O5 Details by Class &amp; Accounts'!CL100</f>
        <v>0</v>
      </c>
      <c r="X100" s="1041">
        <f>'O5 Details by Class &amp; Accounts'!AB100+'O5 Details by Class &amp; Accounts'!AW100+'O5 Details by Class &amp; Accounts'!BR100+'O5 Details by Class &amp; Accounts'!CM100</f>
        <v>0</v>
      </c>
      <c r="Y100" s="1931" t="str">
        <f t="shared" si="4"/>
        <v>4245</v>
      </c>
      <c r="Z100" s="1926" t="s">
        <v>1271</v>
      </c>
    </row>
    <row r="101" spans="1:26" ht="15.95" customHeight="1" x14ac:dyDescent="0.2">
      <c r="A101" s="1781" t="s">
        <v>152</v>
      </c>
      <c r="B101" s="1013" t="s">
        <v>1493</v>
      </c>
      <c r="C101" s="1027" t="str">
        <f>IF(ISBLANK('E4 TB Allocation Details'!D101), "",('E4 TB Allocation Details'!D101))</f>
        <v>mi</v>
      </c>
      <c r="D101" s="1028">
        <f t="shared" si="3"/>
        <v>0</v>
      </c>
      <c r="E101" s="600">
        <f>'O5 Details by Class &amp; Accounts'!I101+'O5 Details by Class &amp; Accounts'!AD101+'O5 Details by Class &amp; Accounts'!AY101+'O5 Details by Class &amp; Accounts'!BT101</f>
        <v>0</v>
      </c>
      <c r="F101" s="600">
        <f>'O5 Details by Class &amp; Accounts'!J101+'O5 Details by Class &amp; Accounts'!AE101+'O5 Details by Class &amp; Accounts'!AZ101+'O5 Details by Class &amp; Accounts'!BU101</f>
        <v>0</v>
      </c>
      <c r="G101" s="600">
        <f>'O5 Details by Class &amp; Accounts'!K101+'O5 Details by Class &amp; Accounts'!AF101+'O5 Details by Class &amp; Accounts'!BA101+'O5 Details by Class &amp; Accounts'!BV101</f>
        <v>0</v>
      </c>
      <c r="H101" s="600">
        <f>'O5 Details by Class &amp; Accounts'!L101+'O5 Details by Class &amp; Accounts'!AG101+'O5 Details by Class &amp; Accounts'!BB101+'O5 Details by Class &amp; Accounts'!BW101</f>
        <v>0</v>
      </c>
      <c r="I101" s="600">
        <f>'O5 Details by Class &amp; Accounts'!M101+'O5 Details by Class &amp; Accounts'!AH101+'O5 Details by Class &amp; Accounts'!BC101+'O5 Details by Class &amp; Accounts'!BX101</f>
        <v>0</v>
      </c>
      <c r="J101" s="600">
        <f>'O5 Details by Class &amp; Accounts'!N101+'O5 Details by Class &amp; Accounts'!AI101+'O5 Details by Class &amp; Accounts'!BD101+'O5 Details by Class &amp; Accounts'!BY101</f>
        <v>0</v>
      </c>
      <c r="K101" s="600">
        <f>'O5 Details by Class &amp; Accounts'!O101+'O5 Details by Class &amp; Accounts'!AJ101+'O5 Details by Class &amp; Accounts'!BE101+'O5 Details by Class &amp; Accounts'!BZ101</f>
        <v>0</v>
      </c>
      <c r="L101" s="600">
        <f>'O5 Details by Class &amp; Accounts'!P101+'O5 Details by Class &amp; Accounts'!AK101+'O5 Details by Class &amp; Accounts'!BF101+'O5 Details by Class &amp; Accounts'!CA101</f>
        <v>0</v>
      </c>
      <c r="M101" s="600">
        <f>'O5 Details by Class &amp; Accounts'!Q101+'O5 Details by Class &amp; Accounts'!AL101+'O5 Details by Class &amp; Accounts'!BG101+'O5 Details by Class &amp; Accounts'!CB101</f>
        <v>0</v>
      </c>
      <c r="N101" s="600">
        <f>'O5 Details by Class &amp; Accounts'!R101+'O5 Details by Class &amp; Accounts'!AM101+'O5 Details by Class &amp; Accounts'!BH101+'O5 Details by Class &amp; Accounts'!CC101</f>
        <v>0</v>
      </c>
      <c r="O101" s="600">
        <f>'O5 Details by Class &amp; Accounts'!S101+'O5 Details by Class &amp; Accounts'!AN101+'O5 Details by Class &amp; Accounts'!BI101+'O5 Details by Class &amp; Accounts'!CD101</f>
        <v>0</v>
      </c>
      <c r="P101" s="600">
        <f>'O5 Details by Class &amp; Accounts'!T101+'O5 Details by Class &amp; Accounts'!AO101+'O5 Details by Class &amp; Accounts'!BJ101+'O5 Details by Class &amp; Accounts'!CE101</f>
        <v>0</v>
      </c>
      <c r="Q101" s="600">
        <f>'O5 Details by Class &amp; Accounts'!U101+'O5 Details by Class &amp; Accounts'!AP101+'O5 Details by Class &amp; Accounts'!BK101+'O5 Details by Class &amp; Accounts'!CF101</f>
        <v>0</v>
      </c>
      <c r="R101" s="600">
        <f>'O5 Details by Class &amp; Accounts'!V101+'O5 Details by Class &amp; Accounts'!AQ101+'O5 Details by Class &amp; Accounts'!BL101+'O5 Details by Class &amp; Accounts'!CG101</f>
        <v>0</v>
      </c>
      <c r="S101" s="600">
        <f>'O5 Details by Class &amp; Accounts'!W101+'O5 Details by Class &amp; Accounts'!AR101+'O5 Details by Class &amp; Accounts'!BM101+'O5 Details by Class &amp; Accounts'!CH101</f>
        <v>0</v>
      </c>
      <c r="T101" s="600">
        <f>'O5 Details by Class &amp; Accounts'!X101+'O5 Details by Class &amp; Accounts'!AS101+'O5 Details by Class &amp; Accounts'!BN101+'O5 Details by Class &amp; Accounts'!CI101</f>
        <v>0</v>
      </c>
      <c r="U101" s="600">
        <f>'O5 Details by Class &amp; Accounts'!Y101+'O5 Details by Class &amp; Accounts'!AT101+'O5 Details by Class &amp; Accounts'!BO101+'O5 Details by Class &amp; Accounts'!CJ101</f>
        <v>0</v>
      </c>
      <c r="V101" s="600">
        <f>'O5 Details by Class &amp; Accounts'!Z101+'O5 Details by Class &amp; Accounts'!AU101+'O5 Details by Class &amp; Accounts'!BP101+'O5 Details by Class &amp; Accounts'!CK101</f>
        <v>0</v>
      </c>
      <c r="W101" s="600">
        <f>'O5 Details by Class &amp; Accounts'!AA101+'O5 Details by Class &amp; Accounts'!AV101+'O5 Details by Class &amp; Accounts'!BQ101+'O5 Details by Class &amp; Accounts'!CL101</f>
        <v>0</v>
      </c>
      <c r="X101" s="1041">
        <f>'O5 Details by Class &amp; Accounts'!AB101+'O5 Details by Class &amp; Accounts'!AW101+'O5 Details by Class &amp; Accounts'!BR101+'O5 Details by Class &amp; Accounts'!CM101</f>
        <v>0</v>
      </c>
      <c r="Y101" s="1931" t="str">
        <f t="shared" si="4"/>
        <v>4305</v>
      </c>
      <c r="Z101" s="1926" t="s">
        <v>1271</v>
      </c>
    </row>
    <row r="102" spans="1:26" ht="15.95" customHeight="1" x14ac:dyDescent="0.2">
      <c r="A102" s="1781" t="s">
        <v>153</v>
      </c>
      <c r="B102" s="1013" t="s">
        <v>1494</v>
      </c>
      <c r="C102" s="1027" t="str">
        <f>IF(ISBLANK('E4 TB Allocation Details'!D102), "",('E4 TB Allocation Details'!D102))</f>
        <v>mi</v>
      </c>
      <c r="D102" s="1028">
        <f t="shared" si="3"/>
        <v>0</v>
      </c>
      <c r="E102" s="600">
        <f>'O5 Details by Class &amp; Accounts'!I102+'O5 Details by Class &amp; Accounts'!AD102+'O5 Details by Class &amp; Accounts'!AY102+'O5 Details by Class &amp; Accounts'!BT102</f>
        <v>0</v>
      </c>
      <c r="F102" s="600">
        <f>'O5 Details by Class &amp; Accounts'!J102+'O5 Details by Class &amp; Accounts'!AE102+'O5 Details by Class &amp; Accounts'!AZ102+'O5 Details by Class &amp; Accounts'!BU102</f>
        <v>0</v>
      </c>
      <c r="G102" s="600">
        <f>'O5 Details by Class &amp; Accounts'!K102+'O5 Details by Class &amp; Accounts'!AF102+'O5 Details by Class &amp; Accounts'!BA102+'O5 Details by Class &amp; Accounts'!BV102</f>
        <v>0</v>
      </c>
      <c r="H102" s="600">
        <f>'O5 Details by Class &amp; Accounts'!L102+'O5 Details by Class &amp; Accounts'!AG102+'O5 Details by Class &amp; Accounts'!BB102+'O5 Details by Class &amp; Accounts'!BW102</f>
        <v>0</v>
      </c>
      <c r="I102" s="600">
        <f>'O5 Details by Class &amp; Accounts'!M102+'O5 Details by Class &amp; Accounts'!AH102+'O5 Details by Class &amp; Accounts'!BC102+'O5 Details by Class &amp; Accounts'!BX102</f>
        <v>0</v>
      </c>
      <c r="J102" s="600">
        <f>'O5 Details by Class &amp; Accounts'!N102+'O5 Details by Class &amp; Accounts'!AI102+'O5 Details by Class &amp; Accounts'!BD102+'O5 Details by Class &amp; Accounts'!BY102</f>
        <v>0</v>
      </c>
      <c r="K102" s="600">
        <f>'O5 Details by Class &amp; Accounts'!O102+'O5 Details by Class &amp; Accounts'!AJ102+'O5 Details by Class &amp; Accounts'!BE102+'O5 Details by Class &amp; Accounts'!BZ102</f>
        <v>0</v>
      </c>
      <c r="L102" s="600">
        <f>'O5 Details by Class &amp; Accounts'!P102+'O5 Details by Class &amp; Accounts'!AK102+'O5 Details by Class &amp; Accounts'!BF102+'O5 Details by Class &amp; Accounts'!CA102</f>
        <v>0</v>
      </c>
      <c r="M102" s="600">
        <f>'O5 Details by Class &amp; Accounts'!Q102+'O5 Details by Class &amp; Accounts'!AL102+'O5 Details by Class &amp; Accounts'!BG102+'O5 Details by Class &amp; Accounts'!CB102</f>
        <v>0</v>
      </c>
      <c r="N102" s="600">
        <f>'O5 Details by Class &amp; Accounts'!R102+'O5 Details by Class &amp; Accounts'!AM102+'O5 Details by Class &amp; Accounts'!BH102+'O5 Details by Class &amp; Accounts'!CC102</f>
        <v>0</v>
      </c>
      <c r="O102" s="600">
        <f>'O5 Details by Class &amp; Accounts'!S102+'O5 Details by Class &amp; Accounts'!AN102+'O5 Details by Class &amp; Accounts'!BI102+'O5 Details by Class &amp; Accounts'!CD102</f>
        <v>0</v>
      </c>
      <c r="P102" s="600">
        <f>'O5 Details by Class &amp; Accounts'!T102+'O5 Details by Class &amp; Accounts'!AO102+'O5 Details by Class &amp; Accounts'!BJ102+'O5 Details by Class &amp; Accounts'!CE102</f>
        <v>0</v>
      </c>
      <c r="Q102" s="600">
        <f>'O5 Details by Class &amp; Accounts'!U102+'O5 Details by Class &amp; Accounts'!AP102+'O5 Details by Class &amp; Accounts'!BK102+'O5 Details by Class &amp; Accounts'!CF102</f>
        <v>0</v>
      </c>
      <c r="R102" s="600">
        <f>'O5 Details by Class &amp; Accounts'!V102+'O5 Details by Class &amp; Accounts'!AQ102+'O5 Details by Class &amp; Accounts'!BL102+'O5 Details by Class &amp; Accounts'!CG102</f>
        <v>0</v>
      </c>
      <c r="S102" s="600">
        <f>'O5 Details by Class &amp; Accounts'!W102+'O5 Details by Class &amp; Accounts'!AR102+'O5 Details by Class &amp; Accounts'!BM102+'O5 Details by Class &amp; Accounts'!CH102</f>
        <v>0</v>
      </c>
      <c r="T102" s="600">
        <f>'O5 Details by Class &amp; Accounts'!X102+'O5 Details by Class &amp; Accounts'!AS102+'O5 Details by Class &amp; Accounts'!BN102+'O5 Details by Class &amp; Accounts'!CI102</f>
        <v>0</v>
      </c>
      <c r="U102" s="600">
        <f>'O5 Details by Class &amp; Accounts'!Y102+'O5 Details by Class &amp; Accounts'!AT102+'O5 Details by Class &amp; Accounts'!BO102+'O5 Details by Class &amp; Accounts'!CJ102</f>
        <v>0</v>
      </c>
      <c r="V102" s="600">
        <f>'O5 Details by Class &amp; Accounts'!Z102+'O5 Details by Class &amp; Accounts'!AU102+'O5 Details by Class &amp; Accounts'!BP102+'O5 Details by Class &amp; Accounts'!CK102</f>
        <v>0</v>
      </c>
      <c r="W102" s="600">
        <f>'O5 Details by Class &amp; Accounts'!AA102+'O5 Details by Class &amp; Accounts'!AV102+'O5 Details by Class &amp; Accounts'!BQ102+'O5 Details by Class &amp; Accounts'!CL102</f>
        <v>0</v>
      </c>
      <c r="X102" s="1041">
        <f>'O5 Details by Class &amp; Accounts'!AB102+'O5 Details by Class &amp; Accounts'!AW102+'O5 Details by Class &amp; Accounts'!BR102+'O5 Details by Class &amp; Accounts'!CM102</f>
        <v>0</v>
      </c>
      <c r="Y102" s="1931" t="str">
        <f t="shared" si="4"/>
        <v>4310</v>
      </c>
      <c r="Z102" s="1926" t="s">
        <v>1271</v>
      </c>
    </row>
    <row r="103" spans="1:26" ht="15.95" customHeight="1" x14ac:dyDescent="0.2">
      <c r="A103" s="1782" t="s">
        <v>154</v>
      </c>
      <c r="B103" s="1014" t="s">
        <v>1495</v>
      </c>
      <c r="C103" s="1027" t="str">
        <f>IF(ISBLANK('E4 TB Allocation Details'!D103), "",('E4 TB Allocation Details'!D103))</f>
        <v>mi</v>
      </c>
      <c r="D103" s="1028">
        <f t="shared" si="3"/>
        <v>0</v>
      </c>
      <c r="E103" s="600">
        <f>'O5 Details by Class &amp; Accounts'!I103+'O5 Details by Class &amp; Accounts'!AD103+'O5 Details by Class &amp; Accounts'!AY103+'O5 Details by Class &amp; Accounts'!BT103</f>
        <v>0</v>
      </c>
      <c r="F103" s="600">
        <f>'O5 Details by Class &amp; Accounts'!J103+'O5 Details by Class &amp; Accounts'!AE103+'O5 Details by Class &amp; Accounts'!AZ103+'O5 Details by Class &amp; Accounts'!BU103</f>
        <v>0</v>
      </c>
      <c r="G103" s="600">
        <f>'O5 Details by Class &amp; Accounts'!K103+'O5 Details by Class &amp; Accounts'!AF103+'O5 Details by Class &amp; Accounts'!BA103+'O5 Details by Class &amp; Accounts'!BV103</f>
        <v>0</v>
      </c>
      <c r="H103" s="600">
        <f>'O5 Details by Class &amp; Accounts'!L103+'O5 Details by Class &amp; Accounts'!AG103+'O5 Details by Class &amp; Accounts'!BB103+'O5 Details by Class &amp; Accounts'!BW103</f>
        <v>0</v>
      </c>
      <c r="I103" s="600">
        <f>'O5 Details by Class &amp; Accounts'!M103+'O5 Details by Class &amp; Accounts'!AH103+'O5 Details by Class &amp; Accounts'!BC103+'O5 Details by Class &amp; Accounts'!BX103</f>
        <v>0</v>
      </c>
      <c r="J103" s="600">
        <f>'O5 Details by Class &amp; Accounts'!N103+'O5 Details by Class &amp; Accounts'!AI103+'O5 Details by Class &amp; Accounts'!BD103+'O5 Details by Class &amp; Accounts'!BY103</f>
        <v>0</v>
      </c>
      <c r="K103" s="600">
        <f>'O5 Details by Class &amp; Accounts'!O103+'O5 Details by Class &amp; Accounts'!AJ103+'O5 Details by Class &amp; Accounts'!BE103+'O5 Details by Class &amp; Accounts'!BZ103</f>
        <v>0</v>
      </c>
      <c r="L103" s="600">
        <f>'O5 Details by Class &amp; Accounts'!P103+'O5 Details by Class &amp; Accounts'!AK103+'O5 Details by Class &amp; Accounts'!BF103+'O5 Details by Class &amp; Accounts'!CA103</f>
        <v>0</v>
      </c>
      <c r="M103" s="600">
        <f>'O5 Details by Class &amp; Accounts'!Q103+'O5 Details by Class &amp; Accounts'!AL103+'O5 Details by Class &amp; Accounts'!BG103+'O5 Details by Class &amp; Accounts'!CB103</f>
        <v>0</v>
      </c>
      <c r="N103" s="600">
        <f>'O5 Details by Class &amp; Accounts'!R103+'O5 Details by Class &amp; Accounts'!AM103+'O5 Details by Class &amp; Accounts'!BH103+'O5 Details by Class &amp; Accounts'!CC103</f>
        <v>0</v>
      </c>
      <c r="O103" s="600">
        <f>'O5 Details by Class &amp; Accounts'!S103+'O5 Details by Class &amp; Accounts'!AN103+'O5 Details by Class &amp; Accounts'!BI103+'O5 Details by Class &amp; Accounts'!CD103</f>
        <v>0</v>
      </c>
      <c r="P103" s="600">
        <f>'O5 Details by Class &amp; Accounts'!T103+'O5 Details by Class &amp; Accounts'!AO103+'O5 Details by Class &amp; Accounts'!BJ103+'O5 Details by Class &amp; Accounts'!CE103</f>
        <v>0</v>
      </c>
      <c r="Q103" s="600">
        <f>'O5 Details by Class &amp; Accounts'!U103+'O5 Details by Class &amp; Accounts'!AP103+'O5 Details by Class &amp; Accounts'!BK103+'O5 Details by Class &amp; Accounts'!CF103</f>
        <v>0</v>
      </c>
      <c r="R103" s="600">
        <f>'O5 Details by Class &amp; Accounts'!V103+'O5 Details by Class &amp; Accounts'!AQ103+'O5 Details by Class &amp; Accounts'!BL103+'O5 Details by Class &amp; Accounts'!CG103</f>
        <v>0</v>
      </c>
      <c r="S103" s="600">
        <f>'O5 Details by Class &amp; Accounts'!W103+'O5 Details by Class &amp; Accounts'!AR103+'O5 Details by Class &amp; Accounts'!BM103+'O5 Details by Class &amp; Accounts'!CH103</f>
        <v>0</v>
      </c>
      <c r="T103" s="600">
        <f>'O5 Details by Class &amp; Accounts'!X103+'O5 Details by Class &amp; Accounts'!AS103+'O5 Details by Class &amp; Accounts'!BN103+'O5 Details by Class &amp; Accounts'!CI103</f>
        <v>0</v>
      </c>
      <c r="U103" s="600">
        <f>'O5 Details by Class &amp; Accounts'!Y103+'O5 Details by Class &amp; Accounts'!AT103+'O5 Details by Class &amp; Accounts'!BO103+'O5 Details by Class &amp; Accounts'!CJ103</f>
        <v>0</v>
      </c>
      <c r="V103" s="600">
        <f>'O5 Details by Class &amp; Accounts'!Z103+'O5 Details by Class &amp; Accounts'!AU103+'O5 Details by Class &amp; Accounts'!BP103+'O5 Details by Class &amp; Accounts'!CK103</f>
        <v>0</v>
      </c>
      <c r="W103" s="600">
        <f>'O5 Details by Class &amp; Accounts'!AA103+'O5 Details by Class &amp; Accounts'!AV103+'O5 Details by Class &amp; Accounts'!BQ103+'O5 Details by Class &amp; Accounts'!CL103</f>
        <v>0</v>
      </c>
      <c r="X103" s="1041">
        <f>'O5 Details by Class &amp; Accounts'!AB103+'O5 Details by Class &amp; Accounts'!AW103+'O5 Details by Class &amp; Accounts'!BR103+'O5 Details by Class &amp; Accounts'!CM103</f>
        <v>0</v>
      </c>
      <c r="Y103" s="1931" t="str">
        <f t="shared" si="4"/>
        <v>4315</v>
      </c>
      <c r="Z103" s="1926" t="s">
        <v>1271</v>
      </c>
    </row>
    <row r="104" spans="1:26" ht="15.95" customHeight="1" x14ac:dyDescent="0.2">
      <c r="A104" s="1782" t="s">
        <v>155</v>
      </c>
      <c r="B104" s="1014" t="s">
        <v>1499</v>
      </c>
      <c r="C104" s="1027" t="str">
        <f>IF(ISBLANK('E4 TB Allocation Details'!D104), "",('E4 TB Allocation Details'!D104))</f>
        <v>mi</v>
      </c>
      <c r="D104" s="1028">
        <f t="shared" si="3"/>
        <v>0</v>
      </c>
      <c r="E104" s="600">
        <f>'O5 Details by Class &amp; Accounts'!I104+'O5 Details by Class &amp; Accounts'!AD104+'O5 Details by Class &amp; Accounts'!AY104+'O5 Details by Class &amp; Accounts'!BT104</f>
        <v>0</v>
      </c>
      <c r="F104" s="600">
        <f>'O5 Details by Class &amp; Accounts'!J104+'O5 Details by Class &amp; Accounts'!AE104+'O5 Details by Class &amp; Accounts'!AZ104+'O5 Details by Class &amp; Accounts'!BU104</f>
        <v>0</v>
      </c>
      <c r="G104" s="600">
        <f>'O5 Details by Class &amp; Accounts'!K104+'O5 Details by Class &amp; Accounts'!AF104+'O5 Details by Class &amp; Accounts'!BA104+'O5 Details by Class &amp; Accounts'!BV104</f>
        <v>0</v>
      </c>
      <c r="H104" s="600">
        <f>'O5 Details by Class &amp; Accounts'!L104+'O5 Details by Class &amp; Accounts'!AG104+'O5 Details by Class &amp; Accounts'!BB104+'O5 Details by Class &amp; Accounts'!BW104</f>
        <v>0</v>
      </c>
      <c r="I104" s="600">
        <f>'O5 Details by Class &amp; Accounts'!M104+'O5 Details by Class &amp; Accounts'!AH104+'O5 Details by Class &amp; Accounts'!BC104+'O5 Details by Class &amp; Accounts'!BX104</f>
        <v>0</v>
      </c>
      <c r="J104" s="600">
        <f>'O5 Details by Class &amp; Accounts'!N104+'O5 Details by Class &amp; Accounts'!AI104+'O5 Details by Class &amp; Accounts'!BD104+'O5 Details by Class &amp; Accounts'!BY104</f>
        <v>0</v>
      </c>
      <c r="K104" s="600">
        <f>'O5 Details by Class &amp; Accounts'!O104+'O5 Details by Class &amp; Accounts'!AJ104+'O5 Details by Class &amp; Accounts'!BE104+'O5 Details by Class &amp; Accounts'!BZ104</f>
        <v>0</v>
      </c>
      <c r="L104" s="600">
        <f>'O5 Details by Class &amp; Accounts'!P104+'O5 Details by Class &amp; Accounts'!AK104+'O5 Details by Class &amp; Accounts'!BF104+'O5 Details by Class &amp; Accounts'!CA104</f>
        <v>0</v>
      </c>
      <c r="M104" s="600">
        <f>'O5 Details by Class &amp; Accounts'!Q104+'O5 Details by Class &amp; Accounts'!AL104+'O5 Details by Class &amp; Accounts'!BG104+'O5 Details by Class &amp; Accounts'!CB104</f>
        <v>0</v>
      </c>
      <c r="N104" s="600">
        <f>'O5 Details by Class &amp; Accounts'!R104+'O5 Details by Class &amp; Accounts'!AM104+'O5 Details by Class &amp; Accounts'!BH104+'O5 Details by Class &amp; Accounts'!CC104</f>
        <v>0</v>
      </c>
      <c r="O104" s="600">
        <f>'O5 Details by Class &amp; Accounts'!S104+'O5 Details by Class &amp; Accounts'!AN104+'O5 Details by Class &amp; Accounts'!BI104+'O5 Details by Class &amp; Accounts'!CD104</f>
        <v>0</v>
      </c>
      <c r="P104" s="600">
        <f>'O5 Details by Class &amp; Accounts'!T104+'O5 Details by Class &amp; Accounts'!AO104+'O5 Details by Class &amp; Accounts'!BJ104+'O5 Details by Class &amp; Accounts'!CE104</f>
        <v>0</v>
      </c>
      <c r="Q104" s="600">
        <f>'O5 Details by Class &amp; Accounts'!U104+'O5 Details by Class &amp; Accounts'!AP104+'O5 Details by Class &amp; Accounts'!BK104+'O5 Details by Class &amp; Accounts'!CF104</f>
        <v>0</v>
      </c>
      <c r="R104" s="600">
        <f>'O5 Details by Class &amp; Accounts'!V104+'O5 Details by Class &amp; Accounts'!AQ104+'O5 Details by Class &amp; Accounts'!BL104+'O5 Details by Class &amp; Accounts'!CG104</f>
        <v>0</v>
      </c>
      <c r="S104" s="600">
        <f>'O5 Details by Class &amp; Accounts'!W104+'O5 Details by Class &amp; Accounts'!AR104+'O5 Details by Class &amp; Accounts'!BM104+'O5 Details by Class &amp; Accounts'!CH104</f>
        <v>0</v>
      </c>
      <c r="T104" s="600">
        <f>'O5 Details by Class &amp; Accounts'!X104+'O5 Details by Class &amp; Accounts'!AS104+'O5 Details by Class &amp; Accounts'!BN104+'O5 Details by Class &amp; Accounts'!CI104</f>
        <v>0</v>
      </c>
      <c r="U104" s="600">
        <f>'O5 Details by Class &amp; Accounts'!Y104+'O5 Details by Class &amp; Accounts'!AT104+'O5 Details by Class &amp; Accounts'!BO104+'O5 Details by Class &amp; Accounts'!CJ104</f>
        <v>0</v>
      </c>
      <c r="V104" s="600">
        <f>'O5 Details by Class &amp; Accounts'!Z104+'O5 Details by Class &amp; Accounts'!AU104+'O5 Details by Class &amp; Accounts'!BP104+'O5 Details by Class &amp; Accounts'!CK104</f>
        <v>0</v>
      </c>
      <c r="W104" s="600">
        <f>'O5 Details by Class &amp; Accounts'!AA104+'O5 Details by Class &amp; Accounts'!AV104+'O5 Details by Class &amp; Accounts'!BQ104+'O5 Details by Class &amp; Accounts'!CL104</f>
        <v>0</v>
      </c>
      <c r="X104" s="1041">
        <f>'O5 Details by Class &amp; Accounts'!AB104+'O5 Details by Class &amp; Accounts'!AW104+'O5 Details by Class &amp; Accounts'!BR104+'O5 Details by Class &amp; Accounts'!CM104</f>
        <v>0</v>
      </c>
      <c r="Y104" s="1931" t="str">
        <f t="shared" si="4"/>
        <v>4320</v>
      </c>
      <c r="Z104" s="1926" t="s">
        <v>1271</v>
      </c>
    </row>
    <row r="105" spans="1:26" ht="15.95" customHeight="1" x14ac:dyDescent="0.2">
      <c r="A105" s="1782" t="s">
        <v>156</v>
      </c>
      <c r="B105" s="1014" t="s">
        <v>1485</v>
      </c>
      <c r="C105" s="1027" t="str">
        <f>IF(ISBLANK('E4 TB Allocation Details'!D105), "",('E4 TB Allocation Details'!D105))</f>
        <v>mi</v>
      </c>
      <c r="D105" s="1028">
        <f t="shared" si="3"/>
        <v>-641026.00000000012</v>
      </c>
      <c r="E105" s="600">
        <f>'O5 Details by Class &amp; Accounts'!I105+'O5 Details by Class &amp; Accounts'!AD105+'O5 Details by Class &amp; Accounts'!AY105+'O5 Details by Class &amp; Accounts'!BT105</f>
        <v>-420648.90428327554</v>
      </c>
      <c r="F105" s="600">
        <f>'O5 Details by Class &amp; Accounts'!J105+'O5 Details by Class &amp; Accounts'!AE105+'O5 Details by Class &amp; Accounts'!AZ105+'O5 Details by Class &amp; Accounts'!BU105</f>
        <v>-75388.328231520703</v>
      </c>
      <c r="G105" s="600">
        <f>'O5 Details by Class &amp; Accounts'!K105+'O5 Details by Class &amp; Accounts'!AF105+'O5 Details by Class &amp; Accounts'!BA105+'O5 Details by Class &amp; Accounts'!BV105</f>
        <v>-70276.853533624744</v>
      </c>
      <c r="H105" s="600">
        <f>'O5 Details by Class &amp; Accounts'!L105+'O5 Details by Class &amp; Accounts'!AG105+'O5 Details by Class &amp; Accounts'!BB105+'O5 Details by Class &amp; Accounts'!BW105</f>
        <v>0</v>
      </c>
      <c r="I105" s="600">
        <f>'O5 Details by Class &amp; Accounts'!M105+'O5 Details by Class &amp; Accounts'!AH105+'O5 Details by Class &amp; Accounts'!BC105+'O5 Details by Class &amp; Accounts'!BX105</f>
        <v>-21741.235259605757</v>
      </c>
      <c r="J105" s="600">
        <f>'O5 Details by Class &amp; Accounts'!N105+'O5 Details by Class &amp; Accounts'!AI105+'O5 Details by Class &amp; Accounts'!BD105+'O5 Details by Class &amp; Accounts'!BY105</f>
        <v>-27092.765098160569</v>
      </c>
      <c r="K105" s="600">
        <f>'O5 Details by Class &amp; Accounts'!O105+'O5 Details by Class &amp; Accounts'!AJ105+'O5 Details by Class &amp; Accounts'!BE105+'O5 Details by Class &amp; Accounts'!BZ105</f>
        <v>-20540.233582536886</v>
      </c>
      <c r="L105" s="600">
        <f>'O5 Details by Class &amp; Accounts'!P105+'O5 Details by Class &amp; Accounts'!AK105+'O5 Details by Class &amp; Accounts'!BF105+'O5 Details by Class &amp; Accounts'!CA105</f>
        <v>-1356.5472398565164</v>
      </c>
      <c r="M105" s="600">
        <f>'O5 Details by Class &amp; Accounts'!Q105+'O5 Details by Class &amp; Accounts'!AL105+'O5 Details by Class &amp; Accounts'!BG105+'O5 Details by Class &amp; Accounts'!CB105</f>
        <v>-3981.132771419248</v>
      </c>
      <c r="N105" s="600">
        <f>'O5 Details by Class &amp; Accounts'!R105+'O5 Details by Class &amp; Accounts'!AM105+'O5 Details by Class &amp; Accounts'!BH105+'O5 Details by Class &amp; Accounts'!CC105</f>
        <v>0</v>
      </c>
      <c r="O105" s="600">
        <f>'O5 Details by Class &amp; Accounts'!S105+'O5 Details by Class &amp; Accounts'!AN105+'O5 Details by Class &amp; Accounts'!BI105+'O5 Details by Class &amp; Accounts'!CD105</f>
        <v>0</v>
      </c>
      <c r="P105" s="600">
        <f>'O5 Details by Class &amp; Accounts'!T105+'O5 Details by Class &amp; Accounts'!AO105+'O5 Details by Class &amp; Accounts'!BJ105+'O5 Details by Class &amp; Accounts'!CE105</f>
        <v>0</v>
      </c>
      <c r="Q105" s="600">
        <f>'O5 Details by Class &amp; Accounts'!U105+'O5 Details by Class &amp; Accounts'!AP105+'O5 Details by Class &amp; Accounts'!BK105+'O5 Details by Class &amp; Accounts'!CF105</f>
        <v>0</v>
      </c>
      <c r="R105" s="600">
        <f>'O5 Details by Class &amp; Accounts'!V105+'O5 Details by Class &amp; Accounts'!AQ105+'O5 Details by Class &amp; Accounts'!BL105+'O5 Details by Class &amp; Accounts'!CG105</f>
        <v>0</v>
      </c>
      <c r="S105" s="600">
        <f>'O5 Details by Class &amp; Accounts'!W105+'O5 Details by Class &amp; Accounts'!AR105+'O5 Details by Class &amp; Accounts'!BM105+'O5 Details by Class &amp; Accounts'!CH105</f>
        <v>0</v>
      </c>
      <c r="T105" s="600">
        <f>'O5 Details by Class &amp; Accounts'!X105+'O5 Details by Class &amp; Accounts'!AS105+'O5 Details by Class &amp; Accounts'!BN105+'O5 Details by Class &amp; Accounts'!CI105</f>
        <v>0</v>
      </c>
      <c r="U105" s="600">
        <f>'O5 Details by Class &amp; Accounts'!Y105+'O5 Details by Class &amp; Accounts'!AT105+'O5 Details by Class &amp; Accounts'!BO105+'O5 Details by Class &amp; Accounts'!CJ105</f>
        <v>0</v>
      </c>
      <c r="V105" s="600">
        <f>'O5 Details by Class &amp; Accounts'!Z105+'O5 Details by Class &amp; Accounts'!AU105+'O5 Details by Class &amp; Accounts'!BP105+'O5 Details by Class &amp; Accounts'!CK105</f>
        <v>0</v>
      </c>
      <c r="W105" s="600">
        <f>'O5 Details by Class &amp; Accounts'!AA105+'O5 Details by Class &amp; Accounts'!AV105+'O5 Details by Class &amp; Accounts'!BQ105+'O5 Details by Class &amp; Accounts'!CL105</f>
        <v>0</v>
      </c>
      <c r="X105" s="1041">
        <f>'O5 Details by Class &amp; Accounts'!AB105+'O5 Details by Class &amp; Accounts'!AW105+'O5 Details by Class &amp; Accounts'!BR105+'O5 Details by Class &amp; Accounts'!CM105</f>
        <v>0</v>
      </c>
      <c r="Y105" s="1931" t="str">
        <f t="shared" si="4"/>
        <v>4325</v>
      </c>
      <c r="Z105" s="1926" t="s">
        <v>1271</v>
      </c>
    </row>
    <row r="106" spans="1:26" ht="15.95" customHeight="1" x14ac:dyDescent="0.2">
      <c r="A106" s="1782" t="s">
        <v>157</v>
      </c>
      <c r="B106" s="1014" t="s">
        <v>1486</v>
      </c>
      <c r="C106" s="1027" t="str">
        <f>IF(ISBLANK('E4 TB Allocation Details'!D106), "",('E4 TB Allocation Details'!D106))</f>
        <v>mi</v>
      </c>
      <c r="D106" s="1028">
        <f t="shared" si="3"/>
        <v>480769.00000000012</v>
      </c>
      <c r="E106" s="600">
        <f>'O5 Details by Class &amp; Accounts'!I106+'O5 Details by Class &amp; Accounts'!AD106+'O5 Details by Class &amp; Accounts'!AY106+'O5 Details by Class &amp; Accounts'!BT106</f>
        <v>313058.52837064024</v>
      </c>
      <c r="F106" s="600">
        <f>'O5 Details by Class &amp; Accounts'!J106+'O5 Details by Class &amp; Accounts'!AE106+'O5 Details by Class &amp; Accounts'!AZ106+'O5 Details by Class &amp; Accounts'!BU106</f>
        <v>56789.804763304761</v>
      </c>
      <c r="G106" s="600">
        <f>'O5 Details by Class &amp; Accounts'!K106+'O5 Details by Class &amp; Accounts'!AF106+'O5 Details by Class &amp; Accounts'!BA106+'O5 Details by Class &amp; Accounts'!BV106</f>
        <v>53565.958101903074</v>
      </c>
      <c r="H106" s="600">
        <f>'O5 Details by Class &amp; Accounts'!L106+'O5 Details by Class &amp; Accounts'!AG106+'O5 Details by Class &amp; Accounts'!BB106+'O5 Details by Class &amp; Accounts'!BW106</f>
        <v>0</v>
      </c>
      <c r="I106" s="600">
        <f>'O5 Details by Class &amp; Accounts'!M106+'O5 Details by Class &amp; Accounts'!AH106+'O5 Details by Class &amp; Accounts'!BC106+'O5 Details by Class &amp; Accounts'!BX106</f>
        <v>16736.497009916522</v>
      </c>
      <c r="J106" s="600">
        <f>'O5 Details by Class &amp; Accounts'!N106+'O5 Details by Class &amp; Accounts'!AI106+'O5 Details by Class &amp; Accounts'!BD106+'O5 Details by Class &amp; Accounts'!BY106</f>
        <v>20924.852738742113</v>
      </c>
      <c r="K106" s="600">
        <f>'O5 Details by Class &amp; Accounts'!O106+'O5 Details by Class &amp; Accounts'!AJ106+'O5 Details by Class &amp; Accounts'!BE106+'O5 Details by Class &amp; Accounts'!BZ106</f>
        <v>15733.042625687171</v>
      </c>
      <c r="L106" s="600">
        <f>'O5 Details by Class &amp; Accounts'!P106+'O5 Details by Class &amp; Accounts'!AK106+'O5 Details by Class &amp; Accounts'!BF106+'O5 Details by Class &amp; Accounts'!CA106</f>
        <v>1036.4851836080111</v>
      </c>
      <c r="M106" s="600">
        <f>'O5 Details by Class &amp; Accounts'!Q106+'O5 Details by Class &amp; Accounts'!AL106+'O5 Details by Class &amp; Accounts'!BG106+'O5 Details by Class &amp; Accounts'!CB106</f>
        <v>2923.8312061981774</v>
      </c>
      <c r="N106" s="600">
        <f>'O5 Details by Class &amp; Accounts'!R106+'O5 Details by Class &amp; Accounts'!AM106+'O5 Details by Class &amp; Accounts'!BH106+'O5 Details by Class &amp; Accounts'!CC106</f>
        <v>0</v>
      </c>
      <c r="O106" s="600">
        <f>'O5 Details by Class &amp; Accounts'!S106+'O5 Details by Class &amp; Accounts'!AN106+'O5 Details by Class &amp; Accounts'!BI106+'O5 Details by Class &amp; Accounts'!CD106</f>
        <v>0</v>
      </c>
      <c r="P106" s="600">
        <f>'O5 Details by Class &amp; Accounts'!T106+'O5 Details by Class &amp; Accounts'!AO106+'O5 Details by Class &amp; Accounts'!BJ106+'O5 Details by Class &amp; Accounts'!CE106</f>
        <v>0</v>
      </c>
      <c r="Q106" s="600">
        <f>'O5 Details by Class &amp; Accounts'!U106+'O5 Details by Class &amp; Accounts'!AP106+'O5 Details by Class &amp; Accounts'!BK106+'O5 Details by Class &amp; Accounts'!CF106</f>
        <v>0</v>
      </c>
      <c r="R106" s="600">
        <f>'O5 Details by Class &amp; Accounts'!V106+'O5 Details by Class &amp; Accounts'!AQ106+'O5 Details by Class &amp; Accounts'!BL106+'O5 Details by Class &amp; Accounts'!CG106</f>
        <v>0</v>
      </c>
      <c r="S106" s="600">
        <f>'O5 Details by Class &amp; Accounts'!W106+'O5 Details by Class &amp; Accounts'!AR106+'O5 Details by Class &amp; Accounts'!BM106+'O5 Details by Class &amp; Accounts'!CH106</f>
        <v>0</v>
      </c>
      <c r="T106" s="600">
        <f>'O5 Details by Class &amp; Accounts'!X106+'O5 Details by Class &amp; Accounts'!AS106+'O5 Details by Class &amp; Accounts'!BN106+'O5 Details by Class &amp; Accounts'!CI106</f>
        <v>0</v>
      </c>
      <c r="U106" s="600">
        <f>'O5 Details by Class &amp; Accounts'!Y106+'O5 Details by Class &amp; Accounts'!AT106+'O5 Details by Class &amp; Accounts'!BO106+'O5 Details by Class &amp; Accounts'!CJ106</f>
        <v>0</v>
      </c>
      <c r="V106" s="600">
        <f>'O5 Details by Class &amp; Accounts'!Z106+'O5 Details by Class &amp; Accounts'!AU106+'O5 Details by Class &amp; Accounts'!BP106+'O5 Details by Class &amp; Accounts'!CK106</f>
        <v>0</v>
      </c>
      <c r="W106" s="600">
        <f>'O5 Details by Class &amp; Accounts'!AA106+'O5 Details by Class &amp; Accounts'!AV106+'O5 Details by Class &amp; Accounts'!BQ106+'O5 Details by Class &amp; Accounts'!CL106</f>
        <v>0</v>
      </c>
      <c r="X106" s="1041">
        <f>'O5 Details by Class &amp; Accounts'!AB106+'O5 Details by Class &amp; Accounts'!AW106+'O5 Details by Class &amp; Accounts'!BR106+'O5 Details by Class &amp; Accounts'!CM106</f>
        <v>0</v>
      </c>
      <c r="Y106" s="1931" t="str">
        <f t="shared" si="4"/>
        <v>4330</v>
      </c>
      <c r="Z106" s="1926" t="s">
        <v>1271</v>
      </c>
    </row>
    <row r="107" spans="1:26" ht="15.95" customHeight="1" x14ac:dyDescent="0.2">
      <c r="A107" s="1782" t="s">
        <v>158</v>
      </c>
      <c r="B107" s="1014" t="s">
        <v>1489</v>
      </c>
      <c r="C107" s="1027" t="str">
        <f>IF(ISBLANK('E4 TB Allocation Details'!D107), "",('E4 TB Allocation Details'!D107))</f>
        <v>mi</v>
      </c>
      <c r="D107" s="1028">
        <f t="shared" si="3"/>
        <v>0</v>
      </c>
      <c r="E107" s="600">
        <f>'O5 Details by Class &amp; Accounts'!I107+'O5 Details by Class &amp; Accounts'!AD107+'O5 Details by Class &amp; Accounts'!AY107+'O5 Details by Class &amp; Accounts'!BT107</f>
        <v>0</v>
      </c>
      <c r="F107" s="600">
        <f>'O5 Details by Class &amp; Accounts'!J107+'O5 Details by Class &amp; Accounts'!AE107+'O5 Details by Class &amp; Accounts'!AZ107+'O5 Details by Class &amp; Accounts'!BU107</f>
        <v>0</v>
      </c>
      <c r="G107" s="600">
        <f>'O5 Details by Class &amp; Accounts'!K107+'O5 Details by Class &amp; Accounts'!AF107+'O5 Details by Class &amp; Accounts'!BA107+'O5 Details by Class &amp; Accounts'!BV107</f>
        <v>0</v>
      </c>
      <c r="H107" s="600">
        <f>'O5 Details by Class &amp; Accounts'!L107+'O5 Details by Class &amp; Accounts'!AG107+'O5 Details by Class &amp; Accounts'!BB107+'O5 Details by Class &amp; Accounts'!BW107</f>
        <v>0</v>
      </c>
      <c r="I107" s="600">
        <f>'O5 Details by Class &amp; Accounts'!M107+'O5 Details by Class &amp; Accounts'!AH107+'O5 Details by Class &amp; Accounts'!BC107+'O5 Details by Class &amp; Accounts'!BX107</f>
        <v>0</v>
      </c>
      <c r="J107" s="600">
        <f>'O5 Details by Class &amp; Accounts'!N107+'O5 Details by Class &amp; Accounts'!AI107+'O5 Details by Class &amp; Accounts'!BD107+'O5 Details by Class &amp; Accounts'!BY107</f>
        <v>0</v>
      </c>
      <c r="K107" s="600">
        <f>'O5 Details by Class &amp; Accounts'!O107+'O5 Details by Class &amp; Accounts'!AJ107+'O5 Details by Class &amp; Accounts'!BE107+'O5 Details by Class &amp; Accounts'!BZ107</f>
        <v>0</v>
      </c>
      <c r="L107" s="600">
        <f>'O5 Details by Class &amp; Accounts'!P107+'O5 Details by Class &amp; Accounts'!AK107+'O5 Details by Class &amp; Accounts'!BF107+'O5 Details by Class &amp; Accounts'!CA107</f>
        <v>0</v>
      </c>
      <c r="M107" s="600">
        <f>'O5 Details by Class &amp; Accounts'!Q107+'O5 Details by Class &amp; Accounts'!AL107+'O5 Details by Class &amp; Accounts'!BG107+'O5 Details by Class &amp; Accounts'!CB107</f>
        <v>0</v>
      </c>
      <c r="N107" s="600">
        <f>'O5 Details by Class &amp; Accounts'!R107+'O5 Details by Class &amp; Accounts'!AM107+'O5 Details by Class &amp; Accounts'!BH107+'O5 Details by Class &amp; Accounts'!CC107</f>
        <v>0</v>
      </c>
      <c r="O107" s="600">
        <f>'O5 Details by Class &amp; Accounts'!S107+'O5 Details by Class &amp; Accounts'!AN107+'O5 Details by Class &amp; Accounts'!BI107+'O5 Details by Class &amp; Accounts'!CD107</f>
        <v>0</v>
      </c>
      <c r="P107" s="600">
        <f>'O5 Details by Class &amp; Accounts'!T107+'O5 Details by Class &amp; Accounts'!AO107+'O5 Details by Class &amp; Accounts'!BJ107+'O5 Details by Class &amp; Accounts'!CE107</f>
        <v>0</v>
      </c>
      <c r="Q107" s="600">
        <f>'O5 Details by Class &amp; Accounts'!U107+'O5 Details by Class &amp; Accounts'!AP107+'O5 Details by Class &amp; Accounts'!BK107+'O5 Details by Class &amp; Accounts'!CF107</f>
        <v>0</v>
      </c>
      <c r="R107" s="600">
        <f>'O5 Details by Class &amp; Accounts'!V107+'O5 Details by Class &amp; Accounts'!AQ107+'O5 Details by Class &amp; Accounts'!BL107+'O5 Details by Class &amp; Accounts'!CG107</f>
        <v>0</v>
      </c>
      <c r="S107" s="600">
        <f>'O5 Details by Class &amp; Accounts'!W107+'O5 Details by Class &amp; Accounts'!AR107+'O5 Details by Class &amp; Accounts'!BM107+'O5 Details by Class &amp; Accounts'!CH107</f>
        <v>0</v>
      </c>
      <c r="T107" s="600">
        <f>'O5 Details by Class &amp; Accounts'!X107+'O5 Details by Class &amp; Accounts'!AS107+'O5 Details by Class &amp; Accounts'!BN107+'O5 Details by Class &amp; Accounts'!CI107</f>
        <v>0</v>
      </c>
      <c r="U107" s="600">
        <f>'O5 Details by Class &amp; Accounts'!Y107+'O5 Details by Class &amp; Accounts'!AT107+'O5 Details by Class &amp; Accounts'!BO107+'O5 Details by Class &amp; Accounts'!CJ107</f>
        <v>0</v>
      </c>
      <c r="V107" s="600">
        <f>'O5 Details by Class &amp; Accounts'!Z107+'O5 Details by Class &amp; Accounts'!AU107+'O5 Details by Class &amp; Accounts'!BP107+'O5 Details by Class &amp; Accounts'!CK107</f>
        <v>0</v>
      </c>
      <c r="W107" s="600">
        <f>'O5 Details by Class &amp; Accounts'!AA107+'O5 Details by Class &amp; Accounts'!AV107+'O5 Details by Class &amp; Accounts'!BQ107+'O5 Details by Class &amp; Accounts'!CL107</f>
        <v>0</v>
      </c>
      <c r="X107" s="1041">
        <f>'O5 Details by Class &amp; Accounts'!AB107+'O5 Details by Class &amp; Accounts'!AW107+'O5 Details by Class &amp; Accounts'!BR107+'O5 Details by Class &amp; Accounts'!CM107</f>
        <v>0</v>
      </c>
      <c r="Y107" s="1931" t="str">
        <f t="shared" si="4"/>
        <v>4335</v>
      </c>
      <c r="Z107" s="1926" t="s">
        <v>1271</v>
      </c>
    </row>
    <row r="108" spans="1:26" ht="12.75" x14ac:dyDescent="0.2">
      <c r="A108" s="1782" t="s">
        <v>159</v>
      </c>
      <c r="B108" s="1014" t="s">
        <v>1490</v>
      </c>
      <c r="C108" s="1027" t="str">
        <f>IF(ISBLANK('E4 TB Allocation Details'!D108), "",('E4 TB Allocation Details'!D108))</f>
        <v>mi</v>
      </c>
      <c r="D108" s="1028">
        <f t="shared" si="3"/>
        <v>0</v>
      </c>
      <c r="E108" s="600">
        <f>'O5 Details by Class &amp; Accounts'!I108+'O5 Details by Class &amp; Accounts'!AD108+'O5 Details by Class &amp; Accounts'!AY108+'O5 Details by Class &amp; Accounts'!BT108</f>
        <v>0</v>
      </c>
      <c r="F108" s="600">
        <f>'O5 Details by Class &amp; Accounts'!J108+'O5 Details by Class &amp; Accounts'!AE108+'O5 Details by Class &amp; Accounts'!AZ108+'O5 Details by Class &amp; Accounts'!BU108</f>
        <v>0</v>
      </c>
      <c r="G108" s="600">
        <f>'O5 Details by Class &amp; Accounts'!K108+'O5 Details by Class &amp; Accounts'!AF108+'O5 Details by Class &amp; Accounts'!BA108+'O5 Details by Class &amp; Accounts'!BV108</f>
        <v>0</v>
      </c>
      <c r="H108" s="600">
        <f>'O5 Details by Class &amp; Accounts'!L108+'O5 Details by Class &amp; Accounts'!AG108+'O5 Details by Class &amp; Accounts'!BB108+'O5 Details by Class &amp; Accounts'!BW108</f>
        <v>0</v>
      </c>
      <c r="I108" s="600">
        <f>'O5 Details by Class &amp; Accounts'!M108+'O5 Details by Class &amp; Accounts'!AH108+'O5 Details by Class &amp; Accounts'!BC108+'O5 Details by Class &amp; Accounts'!BX108</f>
        <v>0</v>
      </c>
      <c r="J108" s="600">
        <f>'O5 Details by Class &amp; Accounts'!N108+'O5 Details by Class &amp; Accounts'!AI108+'O5 Details by Class &amp; Accounts'!BD108+'O5 Details by Class &amp; Accounts'!BY108</f>
        <v>0</v>
      </c>
      <c r="K108" s="600">
        <f>'O5 Details by Class &amp; Accounts'!O108+'O5 Details by Class &amp; Accounts'!AJ108+'O5 Details by Class &amp; Accounts'!BE108+'O5 Details by Class &amp; Accounts'!BZ108</f>
        <v>0</v>
      </c>
      <c r="L108" s="600">
        <f>'O5 Details by Class &amp; Accounts'!P108+'O5 Details by Class &amp; Accounts'!AK108+'O5 Details by Class &amp; Accounts'!BF108+'O5 Details by Class &amp; Accounts'!CA108</f>
        <v>0</v>
      </c>
      <c r="M108" s="600">
        <f>'O5 Details by Class &amp; Accounts'!Q108+'O5 Details by Class &amp; Accounts'!AL108+'O5 Details by Class &amp; Accounts'!BG108+'O5 Details by Class &amp; Accounts'!CB108</f>
        <v>0</v>
      </c>
      <c r="N108" s="600">
        <f>'O5 Details by Class &amp; Accounts'!R108+'O5 Details by Class &amp; Accounts'!AM108+'O5 Details by Class &amp; Accounts'!BH108+'O5 Details by Class &amp; Accounts'!CC108</f>
        <v>0</v>
      </c>
      <c r="O108" s="600">
        <f>'O5 Details by Class &amp; Accounts'!S108+'O5 Details by Class &amp; Accounts'!AN108+'O5 Details by Class &amp; Accounts'!BI108+'O5 Details by Class &amp; Accounts'!CD108</f>
        <v>0</v>
      </c>
      <c r="P108" s="600">
        <f>'O5 Details by Class &amp; Accounts'!T108+'O5 Details by Class &amp; Accounts'!AO108+'O5 Details by Class &amp; Accounts'!BJ108+'O5 Details by Class &amp; Accounts'!CE108</f>
        <v>0</v>
      </c>
      <c r="Q108" s="600">
        <f>'O5 Details by Class &amp; Accounts'!U108+'O5 Details by Class &amp; Accounts'!AP108+'O5 Details by Class &amp; Accounts'!BK108+'O5 Details by Class &amp; Accounts'!CF108</f>
        <v>0</v>
      </c>
      <c r="R108" s="600">
        <f>'O5 Details by Class &amp; Accounts'!V108+'O5 Details by Class &amp; Accounts'!AQ108+'O5 Details by Class &amp; Accounts'!BL108+'O5 Details by Class &amp; Accounts'!CG108</f>
        <v>0</v>
      </c>
      <c r="S108" s="600">
        <f>'O5 Details by Class &amp; Accounts'!W108+'O5 Details by Class &amp; Accounts'!AR108+'O5 Details by Class &amp; Accounts'!BM108+'O5 Details by Class &amp; Accounts'!CH108</f>
        <v>0</v>
      </c>
      <c r="T108" s="600">
        <f>'O5 Details by Class &amp; Accounts'!X108+'O5 Details by Class &amp; Accounts'!AS108+'O5 Details by Class &amp; Accounts'!BN108+'O5 Details by Class &amp; Accounts'!CI108</f>
        <v>0</v>
      </c>
      <c r="U108" s="600">
        <f>'O5 Details by Class &amp; Accounts'!Y108+'O5 Details by Class &amp; Accounts'!AT108+'O5 Details by Class &amp; Accounts'!BO108+'O5 Details by Class &amp; Accounts'!CJ108</f>
        <v>0</v>
      </c>
      <c r="V108" s="600">
        <f>'O5 Details by Class &amp; Accounts'!Z108+'O5 Details by Class &amp; Accounts'!AU108+'O5 Details by Class &amp; Accounts'!BP108+'O5 Details by Class &amp; Accounts'!CK108</f>
        <v>0</v>
      </c>
      <c r="W108" s="600">
        <f>'O5 Details by Class &amp; Accounts'!AA108+'O5 Details by Class &amp; Accounts'!AV108+'O5 Details by Class &amp; Accounts'!BQ108+'O5 Details by Class &amp; Accounts'!CL108</f>
        <v>0</v>
      </c>
      <c r="X108" s="1041">
        <f>'O5 Details by Class &amp; Accounts'!AB108+'O5 Details by Class &amp; Accounts'!AW108+'O5 Details by Class &amp; Accounts'!BR108+'O5 Details by Class &amp; Accounts'!CM108</f>
        <v>0</v>
      </c>
      <c r="Y108" s="1931" t="str">
        <f t="shared" si="4"/>
        <v>4340</v>
      </c>
      <c r="Z108" s="1926" t="s">
        <v>1271</v>
      </c>
    </row>
    <row r="109" spans="1:26" ht="15.95" customHeight="1" x14ac:dyDescent="0.2">
      <c r="A109" s="1782" t="s">
        <v>160</v>
      </c>
      <c r="B109" s="1014" t="s">
        <v>1491</v>
      </c>
      <c r="C109" s="1027" t="str">
        <f>IF(ISBLANK('E4 TB Allocation Details'!D109), "",('E4 TB Allocation Details'!D109))</f>
        <v>mi</v>
      </c>
      <c r="D109" s="1028">
        <f t="shared" si="3"/>
        <v>0</v>
      </c>
      <c r="E109" s="600">
        <f>'O5 Details by Class &amp; Accounts'!I109+'O5 Details by Class &amp; Accounts'!AD109+'O5 Details by Class &amp; Accounts'!AY109+'O5 Details by Class &amp; Accounts'!BT109</f>
        <v>0</v>
      </c>
      <c r="F109" s="600">
        <f>'O5 Details by Class &amp; Accounts'!J109+'O5 Details by Class &amp; Accounts'!AE109+'O5 Details by Class &amp; Accounts'!AZ109+'O5 Details by Class &amp; Accounts'!BU109</f>
        <v>0</v>
      </c>
      <c r="G109" s="600">
        <f>'O5 Details by Class &amp; Accounts'!K109+'O5 Details by Class &amp; Accounts'!AF109+'O5 Details by Class &amp; Accounts'!BA109+'O5 Details by Class &amp; Accounts'!BV109</f>
        <v>0</v>
      </c>
      <c r="H109" s="600">
        <f>'O5 Details by Class &amp; Accounts'!L109+'O5 Details by Class &amp; Accounts'!AG109+'O5 Details by Class &amp; Accounts'!BB109+'O5 Details by Class &amp; Accounts'!BW109</f>
        <v>0</v>
      </c>
      <c r="I109" s="600">
        <f>'O5 Details by Class &amp; Accounts'!M109+'O5 Details by Class &amp; Accounts'!AH109+'O5 Details by Class &amp; Accounts'!BC109+'O5 Details by Class &amp; Accounts'!BX109</f>
        <v>0</v>
      </c>
      <c r="J109" s="600">
        <f>'O5 Details by Class &amp; Accounts'!N109+'O5 Details by Class &amp; Accounts'!AI109+'O5 Details by Class &amp; Accounts'!BD109+'O5 Details by Class &amp; Accounts'!BY109</f>
        <v>0</v>
      </c>
      <c r="K109" s="600">
        <f>'O5 Details by Class &amp; Accounts'!O109+'O5 Details by Class &amp; Accounts'!AJ109+'O5 Details by Class &amp; Accounts'!BE109+'O5 Details by Class &amp; Accounts'!BZ109</f>
        <v>0</v>
      </c>
      <c r="L109" s="600">
        <f>'O5 Details by Class &amp; Accounts'!P109+'O5 Details by Class &amp; Accounts'!AK109+'O5 Details by Class &amp; Accounts'!BF109+'O5 Details by Class &amp; Accounts'!CA109</f>
        <v>0</v>
      </c>
      <c r="M109" s="600">
        <f>'O5 Details by Class &amp; Accounts'!Q109+'O5 Details by Class &amp; Accounts'!AL109+'O5 Details by Class &amp; Accounts'!BG109+'O5 Details by Class &amp; Accounts'!CB109</f>
        <v>0</v>
      </c>
      <c r="N109" s="600">
        <f>'O5 Details by Class &amp; Accounts'!R109+'O5 Details by Class &amp; Accounts'!AM109+'O5 Details by Class &amp; Accounts'!BH109+'O5 Details by Class &amp; Accounts'!CC109</f>
        <v>0</v>
      </c>
      <c r="O109" s="600">
        <f>'O5 Details by Class &amp; Accounts'!S109+'O5 Details by Class &amp; Accounts'!AN109+'O5 Details by Class &amp; Accounts'!BI109+'O5 Details by Class &amp; Accounts'!CD109</f>
        <v>0</v>
      </c>
      <c r="P109" s="600">
        <f>'O5 Details by Class &amp; Accounts'!T109+'O5 Details by Class &amp; Accounts'!AO109+'O5 Details by Class &amp; Accounts'!BJ109+'O5 Details by Class &amp; Accounts'!CE109</f>
        <v>0</v>
      </c>
      <c r="Q109" s="600">
        <f>'O5 Details by Class &amp; Accounts'!U109+'O5 Details by Class &amp; Accounts'!AP109+'O5 Details by Class &amp; Accounts'!BK109+'O5 Details by Class &amp; Accounts'!CF109</f>
        <v>0</v>
      </c>
      <c r="R109" s="600">
        <f>'O5 Details by Class &amp; Accounts'!V109+'O5 Details by Class &amp; Accounts'!AQ109+'O5 Details by Class &amp; Accounts'!BL109+'O5 Details by Class &amp; Accounts'!CG109</f>
        <v>0</v>
      </c>
      <c r="S109" s="600">
        <f>'O5 Details by Class &amp; Accounts'!W109+'O5 Details by Class &amp; Accounts'!AR109+'O5 Details by Class &amp; Accounts'!BM109+'O5 Details by Class &amp; Accounts'!CH109</f>
        <v>0</v>
      </c>
      <c r="T109" s="600">
        <f>'O5 Details by Class &amp; Accounts'!X109+'O5 Details by Class &amp; Accounts'!AS109+'O5 Details by Class &amp; Accounts'!BN109+'O5 Details by Class &amp; Accounts'!CI109</f>
        <v>0</v>
      </c>
      <c r="U109" s="600">
        <f>'O5 Details by Class &amp; Accounts'!Y109+'O5 Details by Class &amp; Accounts'!AT109+'O5 Details by Class &amp; Accounts'!BO109+'O5 Details by Class &amp; Accounts'!CJ109</f>
        <v>0</v>
      </c>
      <c r="V109" s="600">
        <f>'O5 Details by Class &amp; Accounts'!Z109+'O5 Details by Class &amp; Accounts'!AU109+'O5 Details by Class &amp; Accounts'!BP109+'O5 Details by Class &amp; Accounts'!CK109</f>
        <v>0</v>
      </c>
      <c r="W109" s="600">
        <f>'O5 Details by Class &amp; Accounts'!AA109+'O5 Details by Class &amp; Accounts'!AV109+'O5 Details by Class &amp; Accounts'!BQ109+'O5 Details by Class &amp; Accounts'!CL109</f>
        <v>0</v>
      </c>
      <c r="X109" s="1041">
        <f>'O5 Details by Class &amp; Accounts'!AB109+'O5 Details by Class &amp; Accounts'!AW109+'O5 Details by Class &amp; Accounts'!BR109+'O5 Details by Class &amp; Accounts'!CM109</f>
        <v>0</v>
      </c>
      <c r="Y109" s="1931" t="str">
        <f t="shared" si="4"/>
        <v>4345</v>
      </c>
      <c r="Z109" s="1926" t="s">
        <v>1271</v>
      </c>
    </row>
    <row r="110" spans="1:26" ht="15.95" customHeight="1" x14ac:dyDescent="0.2">
      <c r="A110" s="1782" t="s">
        <v>161</v>
      </c>
      <c r="B110" s="1014" t="s">
        <v>1492</v>
      </c>
      <c r="C110" s="1027" t="str">
        <f>IF(ISBLANK('E4 TB Allocation Details'!D110), "",('E4 TB Allocation Details'!D110))</f>
        <v>mi</v>
      </c>
      <c r="D110" s="1028">
        <f t="shared" si="3"/>
        <v>0</v>
      </c>
      <c r="E110" s="600">
        <f>'O5 Details by Class &amp; Accounts'!I110+'O5 Details by Class &amp; Accounts'!AD110+'O5 Details by Class &amp; Accounts'!AY110+'O5 Details by Class &amp; Accounts'!BT110</f>
        <v>0</v>
      </c>
      <c r="F110" s="600">
        <f>'O5 Details by Class &amp; Accounts'!J110+'O5 Details by Class &amp; Accounts'!AE110+'O5 Details by Class &amp; Accounts'!AZ110+'O5 Details by Class &amp; Accounts'!BU110</f>
        <v>0</v>
      </c>
      <c r="G110" s="600">
        <f>'O5 Details by Class &amp; Accounts'!K110+'O5 Details by Class &amp; Accounts'!AF110+'O5 Details by Class &amp; Accounts'!BA110+'O5 Details by Class &amp; Accounts'!BV110</f>
        <v>0</v>
      </c>
      <c r="H110" s="600">
        <f>'O5 Details by Class &amp; Accounts'!L110+'O5 Details by Class &amp; Accounts'!AG110+'O5 Details by Class &amp; Accounts'!BB110+'O5 Details by Class &amp; Accounts'!BW110</f>
        <v>0</v>
      </c>
      <c r="I110" s="600">
        <f>'O5 Details by Class &amp; Accounts'!M110+'O5 Details by Class &amp; Accounts'!AH110+'O5 Details by Class &amp; Accounts'!BC110+'O5 Details by Class &amp; Accounts'!BX110</f>
        <v>0</v>
      </c>
      <c r="J110" s="600">
        <f>'O5 Details by Class &amp; Accounts'!N110+'O5 Details by Class &amp; Accounts'!AI110+'O5 Details by Class &amp; Accounts'!BD110+'O5 Details by Class &amp; Accounts'!BY110</f>
        <v>0</v>
      </c>
      <c r="K110" s="600">
        <f>'O5 Details by Class &amp; Accounts'!O110+'O5 Details by Class &amp; Accounts'!AJ110+'O5 Details by Class &amp; Accounts'!BE110+'O5 Details by Class &amp; Accounts'!BZ110</f>
        <v>0</v>
      </c>
      <c r="L110" s="600">
        <f>'O5 Details by Class &amp; Accounts'!P110+'O5 Details by Class &amp; Accounts'!AK110+'O5 Details by Class &amp; Accounts'!BF110+'O5 Details by Class &amp; Accounts'!CA110</f>
        <v>0</v>
      </c>
      <c r="M110" s="600">
        <f>'O5 Details by Class &amp; Accounts'!Q110+'O5 Details by Class &amp; Accounts'!AL110+'O5 Details by Class &amp; Accounts'!BG110+'O5 Details by Class &amp; Accounts'!CB110</f>
        <v>0</v>
      </c>
      <c r="N110" s="600">
        <f>'O5 Details by Class &amp; Accounts'!R110+'O5 Details by Class &amp; Accounts'!AM110+'O5 Details by Class &amp; Accounts'!BH110+'O5 Details by Class &amp; Accounts'!CC110</f>
        <v>0</v>
      </c>
      <c r="O110" s="600">
        <f>'O5 Details by Class &amp; Accounts'!S110+'O5 Details by Class &amp; Accounts'!AN110+'O5 Details by Class &amp; Accounts'!BI110+'O5 Details by Class &amp; Accounts'!CD110</f>
        <v>0</v>
      </c>
      <c r="P110" s="600">
        <f>'O5 Details by Class &amp; Accounts'!T110+'O5 Details by Class &amp; Accounts'!AO110+'O5 Details by Class &amp; Accounts'!BJ110+'O5 Details by Class &amp; Accounts'!CE110</f>
        <v>0</v>
      </c>
      <c r="Q110" s="600">
        <f>'O5 Details by Class &amp; Accounts'!U110+'O5 Details by Class &amp; Accounts'!AP110+'O5 Details by Class &amp; Accounts'!BK110+'O5 Details by Class &amp; Accounts'!CF110</f>
        <v>0</v>
      </c>
      <c r="R110" s="600">
        <f>'O5 Details by Class &amp; Accounts'!V110+'O5 Details by Class &amp; Accounts'!AQ110+'O5 Details by Class &amp; Accounts'!BL110+'O5 Details by Class &amp; Accounts'!CG110</f>
        <v>0</v>
      </c>
      <c r="S110" s="600">
        <f>'O5 Details by Class &amp; Accounts'!W110+'O5 Details by Class &amp; Accounts'!AR110+'O5 Details by Class &amp; Accounts'!BM110+'O5 Details by Class &amp; Accounts'!CH110</f>
        <v>0</v>
      </c>
      <c r="T110" s="600">
        <f>'O5 Details by Class &amp; Accounts'!X110+'O5 Details by Class &amp; Accounts'!AS110+'O5 Details by Class &amp; Accounts'!BN110+'O5 Details by Class &amp; Accounts'!CI110</f>
        <v>0</v>
      </c>
      <c r="U110" s="600">
        <f>'O5 Details by Class &amp; Accounts'!Y110+'O5 Details by Class &amp; Accounts'!AT110+'O5 Details by Class &amp; Accounts'!BO110+'O5 Details by Class &amp; Accounts'!CJ110</f>
        <v>0</v>
      </c>
      <c r="V110" s="600">
        <f>'O5 Details by Class &amp; Accounts'!Z110+'O5 Details by Class &amp; Accounts'!AU110+'O5 Details by Class &amp; Accounts'!BP110+'O5 Details by Class &amp; Accounts'!CK110</f>
        <v>0</v>
      </c>
      <c r="W110" s="600">
        <f>'O5 Details by Class &amp; Accounts'!AA110+'O5 Details by Class &amp; Accounts'!AV110+'O5 Details by Class &amp; Accounts'!BQ110+'O5 Details by Class &amp; Accounts'!CL110</f>
        <v>0</v>
      </c>
      <c r="X110" s="1041">
        <f>'O5 Details by Class &amp; Accounts'!AB110+'O5 Details by Class &amp; Accounts'!AW110+'O5 Details by Class &amp; Accounts'!BR110+'O5 Details by Class &amp; Accounts'!CM110</f>
        <v>0</v>
      </c>
      <c r="Y110" s="1931" t="str">
        <f t="shared" si="4"/>
        <v>4350</v>
      </c>
      <c r="Z110" s="1926" t="s">
        <v>1271</v>
      </c>
    </row>
    <row r="111" spans="1:26" ht="15.95" customHeight="1" x14ac:dyDescent="0.2">
      <c r="A111" s="1782" t="s">
        <v>162</v>
      </c>
      <c r="B111" s="1014" t="s">
        <v>1027</v>
      </c>
      <c r="C111" s="1027" t="str">
        <f>IF(ISBLANK('E4 TB Allocation Details'!D111), "",('E4 TB Allocation Details'!D111))</f>
        <v>mi</v>
      </c>
      <c r="D111" s="1028">
        <f t="shared" si="3"/>
        <v>0</v>
      </c>
      <c r="E111" s="600">
        <f>'O5 Details by Class &amp; Accounts'!I111+'O5 Details by Class &amp; Accounts'!AD111+'O5 Details by Class &amp; Accounts'!AY111+'O5 Details by Class &amp; Accounts'!BT111</f>
        <v>0</v>
      </c>
      <c r="F111" s="600">
        <f>'O5 Details by Class &amp; Accounts'!J111+'O5 Details by Class &amp; Accounts'!AE111+'O5 Details by Class &amp; Accounts'!AZ111+'O5 Details by Class &amp; Accounts'!BU111</f>
        <v>0</v>
      </c>
      <c r="G111" s="600">
        <f>'O5 Details by Class &amp; Accounts'!K111+'O5 Details by Class &amp; Accounts'!AF111+'O5 Details by Class &amp; Accounts'!BA111+'O5 Details by Class &amp; Accounts'!BV111</f>
        <v>0</v>
      </c>
      <c r="H111" s="600">
        <f>'O5 Details by Class &amp; Accounts'!L111+'O5 Details by Class &amp; Accounts'!AG111+'O5 Details by Class &amp; Accounts'!BB111+'O5 Details by Class &amp; Accounts'!BW111</f>
        <v>0</v>
      </c>
      <c r="I111" s="600">
        <f>'O5 Details by Class &amp; Accounts'!M111+'O5 Details by Class &amp; Accounts'!AH111+'O5 Details by Class &amp; Accounts'!BC111+'O5 Details by Class &amp; Accounts'!BX111</f>
        <v>0</v>
      </c>
      <c r="J111" s="600">
        <f>'O5 Details by Class &amp; Accounts'!N111+'O5 Details by Class &amp; Accounts'!AI111+'O5 Details by Class &amp; Accounts'!BD111+'O5 Details by Class &amp; Accounts'!BY111</f>
        <v>0</v>
      </c>
      <c r="K111" s="600">
        <f>'O5 Details by Class &amp; Accounts'!O111+'O5 Details by Class &amp; Accounts'!AJ111+'O5 Details by Class &amp; Accounts'!BE111+'O5 Details by Class &amp; Accounts'!BZ111</f>
        <v>0</v>
      </c>
      <c r="L111" s="600">
        <f>'O5 Details by Class &amp; Accounts'!P111+'O5 Details by Class &amp; Accounts'!AK111+'O5 Details by Class &amp; Accounts'!BF111+'O5 Details by Class &amp; Accounts'!CA111</f>
        <v>0</v>
      </c>
      <c r="M111" s="600">
        <f>'O5 Details by Class &amp; Accounts'!Q111+'O5 Details by Class &amp; Accounts'!AL111+'O5 Details by Class &amp; Accounts'!BG111+'O5 Details by Class &amp; Accounts'!CB111</f>
        <v>0</v>
      </c>
      <c r="N111" s="600">
        <f>'O5 Details by Class &amp; Accounts'!R111+'O5 Details by Class &amp; Accounts'!AM111+'O5 Details by Class &amp; Accounts'!BH111+'O5 Details by Class &amp; Accounts'!CC111</f>
        <v>0</v>
      </c>
      <c r="O111" s="600">
        <f>'O5 Details by Class &amp; Accounts'!S111+'O5 Details by Class &amp; Accounts'!AN111+'O5 Details by Class &amp; Accounts'!BI111+'O5 Details by Class &amp; Accounts'!CD111</f>
        <v>0</v>
      </c>
      <c r="P111" s="600">
        <f>'O5 Details by Class &amp; Accounts'!T111+'O5 Details by Class &amp; Accounts'!AO111+'O5 Details by Class &amp; Accounts'!BJ111+'O5 Details by Class &amp; Accounts'!CE111</f>
        <v>0</v>
      </c>
      <c r="Q111" s="600">
        <f>'O5 Details by Class &amp; Accounts'!U111+'O5 Details by Class &amp; Accounts'!AP111+'O5 Details by Class &amp; Accounts'!BK111+'O5 Details by Class &amp; Accounts'!CF111</f>
        <v>0</v>
      </c>
      <c r="R111" s="600">
        <f>'O5 Details by Class &amp; Accounts'!V111+'O5 Details by Class &amp; Accounts'!AQ111+'O5 Details by Class &amp; Accounts'!BL111+'O5 Details by Class &amp; Accounts'!CG111</f>
        <v>0</v>
      </c>
      <c r="S111" s="600">
        <f>'O5 Details by Class &amp; Accounts'!W111+'O5 Details by Class &amp; Accounts'!AR111+'O5 Details by Class &amp; Accounts'!BM111+'O5 Details by Class &amp; Accounts'!CH111</f>
        <v>0</v>
      </c>
      <c r="T111" s="600">
        <f>'O5 Details by Class &amp; Accounts'!X111+'O5 Details by Class &amp; Accounts'!AS111+'O5 Details by Class &amp; Accounts'!BN111+'O5 Details by Class &amp; Accounts'!CI111</f>
        <v>0</v>
      </c>
      <c r="U111" s="600">
        <f>'O5 Details by Class &amp; Accounts'!Y111+'O5 Details by Class &amp; Accounts'!AT111+'O5 Details by Class &amp; Accounts'!BO111+'O5 Details by Class &amp; Accounts'!CJ111</f>
        <v>0</v>
      </c>
      <c r="V111" s="600">
        <f>'O5 Details by Class &amp; Accounts'!Z111+'O5 Details by Class &amp; Accounts'!AU111+'O5 Details by Class &amp; Accounts'!BP111+'O5 Details by Class &amp; Accounts'!CK111</f>
        <v>0</v>
      </c>
      <c r="W111" s="600">
        <f>'O5 Details by Class &amp; Accounts'!AA111+'O5 Details by Class &amp; Accounts'!AV111+'O5 Details by Class &amp; Accounts'!BQ111+'O5 Details by Class &amp; Accounts'!CL111</f>
        <v>0</v>
      </c>
      <c r="X111" s="1041">
        <f>'O5 Details by Class &amp; Accounts'!AB111+'O5 Details by Class &amp; Accounts'!AW111+'O5 Details by Class &amp; Accounts'!BR111+'O5 Details by Class &amp; Accounts'!CM111</f>
        <v>0</v>
      </c>
      <c r="Y111" s="1931" t="str">
        <f t="shared" si="4"/>
        <v>4355</v>
      </c>
      <c r="Z111" s="1926" t="s">
        <v>1271</v>
      </c>
    </row>
    <row r="112" spans="1:26" ht="15.95" customHeight="1" x14ac:dyDescent="0.2">
      <c r="A112" s="1782" t="s">
        <v>163</v>
      </c>
      <c r="B112" s="1014" t="s">
        <v>1008</v>
      </c>
      <c r="C112" s="1027" t="str">
        <f>IF(ISBLANK('E4 TB Allocation Details'!D112), "",('E4 TB Allocation Details'!D112))</f>
        <v>mi</v>
      </c>
      <c r="D112" s="1028">
        <f t="shared" si="3"/>
        <v>0</v>
      </c>
      <c r="E112" s="600">
        <f>'O5 Details by Class &amp; Accounts'!I112+'O5 Details by Class &amp; Accounts'!AD112+'O5 Details by Class &amp; Accounts'!AY112+'O5 Details by Class &amp; Accounts'!BT112</f>
        <v>0</v>
      </c>
      <c r="F112" s="600">
        <f>'O5 Details by Class &amp; Accounts'!J112+'O5 Details by Class &amp; Accounts'!AE112+'O5 Details by Class &amp; Accounts'!AZ112+'O5 Details by Class &amp; Accounts'!BU112</f>
        <v>0</v>
      </c>
      <c r="G112" s="600">
        <f>'O5 Details by Class &amp; Accounts'!K112+'O5 Details by Class &amp; Accounts'!AF112+'O5 Details by Class &amp; Accounts'!BA112+'O5 Details by Class &amp; Accounts'!BV112</f>
        <v>0</v>
      </c>
      <c r="H112" s="600">
        <f>'O5 Details by Class &amp; Accounts'!L112+'O5 Details by Class &amp; Accounts'!AG112+'O5 Details by Class &amp; Accounts'!BB112+'O5 Details by Class &amp; Accounts'!BW112</f>
        <v>0</v>
      </c>
      <c r="I112" s="600">
        <f>'O5 Details by Class &amp; Accounts'!M112+'O5 Details by Class &amp; Accounts'!AH112+'O5 Details by Class &amp; Accounts'!BC112+'O5 Details by Class &amp; Accounts'!BX112</f>
        <v>0</v>
      </c>
      <c r="J112" s="600">
        <f>'O5 Details by Class &amp; Accounts'!N112+'O5 Details by Class &amp; Accounts'!AI112+'O5 Details by Class &amp; Accounts'!BD112+'O5 Details by Class &amp; Accounts'!BY112</f>
        <v>0</v>
      </c>
      <c r="K112" s="600">
        <f>'O5 Details by Class &amp; Accounts'!O112+'O5 Details by Class &amp; Accounts'!AJ112+'O5 Details by Class &amp; Accounts'!BE112+'O5 Details by Class &amp; Accounts'!BZ112</f>
        <v>0</v>
      </c>
      <c r="L112" s="600">
        <f>'O5 Details by Class &amp; Accounts'!P112+'O5 Details by Class &amp; Accounts'!AK112+'O5 Details by Class &amp; Accounts'!BF112+'O5 Details by Class &amp; Accounts'!CA112</f>
        <v>0</v>
      </c>
      <c r="M112" s="600">
        <f>'O5 Details by Class &amp; Accounts'!Q112+'O5 Details by Class &amp; Accounts'!AL112+'O5 Details by Class &amp; Accounts'!BG112+'O5 Details by Class &amp; Accounts'!CB112</f>
        <v>0</v>
      </c>
      <c r="N112" s="600">
        <f>'O5 Details by Class &amp; Accounts'!R112+'O5 Details by Class &amp; Accounts'!AM112+'O5 Details by Class &amp; Accounts'!BH112+'O5 Details by Class &amp; Accounts'!CC112</f>
        <v>0</v>
      </c>
      <c r="O112" s="600">
        <f>'O5 Details by Class &amp; Accounts'!S112+'O5 Details by Class &amp; Accounts'!AN112+'O5 Details by Class &amp; Accounts'!BI112+'O5 Details by Class &amp; Accounts'!CD112</f>
        <v>0</v>
      </c>
      <c r="P112" s="600">
        <f>'O5 Details by Class &amp; Accounts'!T112+'O5 Details by Class &amp; Accounts'!AO112+'O5 Details by Class &amp; Accounts'!BJ112+'O5 Details by Class &amp; Accounts'!CE112</f>
        <v>0</v>
      </c>
      <c r="Q112" s="600">
        <f>'O5 Details by Class &amp; Accounts'!U112+'O5 Details by Class &amp; Accounts'!AP112+'O5 Details by Class &amp; Accounts'!BK112+'O5 Details by Class &amp; Accounts'!CF112</f>
        <v>0</v>
      </c>
      <c r="R112" s="600">
        <f>'O5 Details by Class &amp; Accounts'!V112+'O5 Details by Class &amp; Accounts'!AQ112+'O5 Details by Class &amp; Accounts'!BL112+'O5 Details by Class &amp; Accounts'!CG112</f>
        <v>0</v>
      </c>
      <c r="S112" s="600">
        <f>'O5 Details by Class &amp; Accounts'!W112+'O5 Details by Class &amp; Accounts'!AR112+'O5 Details by Class &amp; Accounts'!BM112+'O5 Details by Class &amp; Accounts'!CH112</f>
        <v>0</v>
      </c>
      <c r="T112" s="600">
        <f>'O5 Details by Class &amp; Accounts'!X112+'O5 Details by Class &amp; Accounts'!AS112+'O5 Details by Class &amp; Accounts'!BN112+'O5 Details by Class &amp; Accounts'!CI112</f>
        <v>0</v>
      </c>
      <c r="U112" s="600">
        <f>'O5 Details by Class &amp; Accounts'!Y112+'O5 Details by Class &amp; Accounts'!AT112+'O5 Details by Class &amp; Accounts'!BO112+'O5 Details by Class &amp; Accounts'!CJ112</f>
        <v>0</v>
      </c>
      <c r="V112" s="600">
        <f>'O5 Details by Class &amp; Accounts'!Z112+'O5 Details by Class &amp; Accounts'!AU112+'O5 Details by Class &amp; Accounts'!BP112+'O5 Details by Class &amp; Accounts'!CK112</f>
        <v>0</v>
      </c>
      <c r="W112" s="600">
        <f>'O5 Details by Class &amp; Accounts'!AA112+'O5 Details by Class &amp; Accounts'!AV112+'O5 Details by Class &amp; Accounts'!BQ112+'O5 Details by Class &amp; Accounts'!CL112</f>
        <v>0</v>
      </c>
      <c r="X112" s="1041">
        <f>'O5 Details by Class &amp; Accounts'!AB112+'O5 Details by Class &amp; Accounts'!AW112+'O5 Details by Class &amp; Accounts'!BR112+'O5 Details by Class &amp; Accounts'!CM112</f>
        <v>0</v>
      </c>
      <c r="Y112" s="1931" t="str">
        <f t="shared" si="4"/>
        <v>4360</v>
      </c>
      <c r="Z112" s="1926" t="s">
        <v>1271</v>
      </c>
    </row>
    <row r="113" spans="1:26" ht="15.95" customHeight="1" x14ac:dyDescent="0.2">
      <c r="A113" s="1782" t="s">
        <v>164</v>
      </c>
      <c r="B113" s="1014" t="s">
        <v>1009</v>
      </c>
      <c r="C113" s="1027" t="str">
        <f>IF(ISBLANK('E4 TB Allocation Details'!D113), "",('E4 TB Allocation Details'!D113))</f>
        <v>mi</v>
      </c>
      <c r="D113" s="1028">
        <f t="shared" si="3"/>
        <v>0</v>
      </c>
      <c r="E113" s="600">
        <f>'O5 Details by Class &amp; Accounts'!I113+'O5 Details by Class &amp; Accounts'!AD113+'O5 Details by Class &amp; Accounts'!AY113+'O5 Details by Class &amp; Accounts'!BT113</f>
        <v>0</v>
      </c>
      <c r="F113" s="600">
        <f>'O5 Details by Class &amp; Accounts'!J113+'O5 Details by Class &amp; Accounts'!AE113+'O5 Details by Class &amp; Accounts'!AZ113+'O5 Details by Class &amp; Accounts'!BU113</f>
        <v>0</v>
      </c>
      <c r="G113" s="600">
        <f>'O5 Details by Class &amp; Accounts'!K113+'O5 Details by Class &amp; Accounts'!AF113+'O5 Details by Class &amp; Accounts'!BA113+'O5 Details by Class &amp; Accounts'!BV113</f>
        <v>0</v>
      </c>
      <c r="H113" s="600">
        <f>'O5 Details by Class &amp; Accounts'!L113+'O5 Details by Class &amp; Accounts'!AG113+'O5 Details by Class &amp; Accounts'!BB113+'O5 Details by Class &amp; Accounts'!BW113</f>
        <v>0</v>
      </c>
      <c r="I113" s="600">
        <f>'O5 Details by Class &amp; Accounts'!M113+'O5 Details by Class &amp; Accounts'!AH113+'O5 Details by Class &amp; Accounts'!BC113+'O5 Details by Class &amp; Accounts'!BX113</f>
        <v>0</v>
      </c>
      <c r="J113" s="600">
        <f>'O5 Details by Class &amp; Accounts'!N113+'O5 Details by Class &amp; Accounts'!AI113+'O5 Details by Class &amp; Accounts'!BD113+'O5 Details by Class &amp; Accounts'!BY113</f>
        <v>0</v>
      </c>
      <c r="K113" s="600">
        <f>'O5 Details by Class &amp; Accounts'!O113+'O5 Details by Class &amp; Accounts'!AJ113+'O5 Details by Class &amp; Accounts'!BE113+'O5 Details by Class &amp; Accounts'!BZ113</f>
        <v>0</v>
      </c>
      <c r="L113" s="600">
        <f>'O5 Details by Class &amp; Accounts'!P113+'O5 Details by Class &amp; Accounts'!AK113+'O5 Details by Class &amp; Accounts'!BF113+'O5 Details by Class &amp; Accounts'!CA113</f>
        <v>0</v>
      </c>
      <c r="M113" s="600">
        <f>'O5 Details by Class &amp; Accounts'!Q113+'O5 Details by Class &amp; Accounts'!AL113+'O5 Details by Class &amp; Accounts'!BG113+'O5 Details by Class &amp; Accounts'!CB113</f>
        <v>0</v>
      </c>
      <c r="N113" s="600">
        <f>'O5 Details by Class &amp; Accounts'!R113+'O5 Details by Class &amp; Accounts'!AM113+'O5 Details by Class &amp; Accounts'!BH113+'O5 Details by Class &amp; Accounts'!CC113</f>
        <v>0</v>
      </c>
      <c r="O113" s="600">
        <f>'O5 Details by Class &amp; Accounts'!S113+'O5 Details by Class &amp; Accounts'!AN113+'O5 Details by Class &amp; Accounts'!BI113+'O5 Details by Class &amp; Accounts'!CD113</f>
        <v>0</v>
      </c>
      <c r="P113" s="600">
        <f>'O5 Details by Class &amp; Accounts'!T113+'O5 Details by Class &amp; Accounts'!AO113+'O5 Details by Class &amp; Accounts'!BJ113+'O5 Details by Class &amp; Accounts'!CE113</f>
        <v>0</v>
      </c>
      <c r="Q113" s="600">
        <f>'O5 Details by Class &amp; Accounts'!U113+'O5 Details by Class &amp; Accounts'!AP113+'O5 Details by Class &amp; Accounts'!BK113+'O5 Details by Class &amp; Accounts'!CF113</f>
        <v>0</v>
      </c>
      <c r="R113" s="600">
        <f>'O5 Details by Class &amp; Accounts'!V113+'O5 Details by Class &amp; Accounts'!AQ113+'O5 Details by Class &amp; Accounts'!BL113+'O5 Details by Class &amp; Accounts'!CG113</f>
        <v>0</v>
      </c>
      <c r="S113" s="600">
        <f>'O5 Details by Class &amp; Accounts'!W113+'O5 Details by Class &amp; Accounts'!AR113+'O5 Details by Class &amp; Accounts'!BM113+'O5 Details by Class &amp; Accounts'!CH113</f>
        <v>0</v>
      </c>
      <c r="T113" s="600">
        <f>'O5 Details by Class &amp; Accounts'!X113+'O5 Details by Class &amp; Accounts'!AS113+'O5 Details by Class &amp; Accounts'!BN113+'O5 Details by Class &amp; Accounts'!CI113</f>
        <v>0</v>
      </c>
      <c r="U113" s="600">
        <f>'O5 Details by Class &amp; Accounts'!Y113+'O5 Details by Class &amp; Accounts'!AT113+'O5 Details by Class &amp; Accounts'!BO113+'O5 Details by Class &amp; Accounts'!CJ113</f>
        <v>0</v>
      </c>
      <c r="V113" s="600">
        <f>'O5 Details by Class &amp; Accounts'!Z113+'O5 Details by Class &amp; Accounts'!AU113+'O5 Details by Class &amp; Accounts'!BP113+'O5 Details by Class &amp; Accounts'!CK113</f>
        <v>0</v>
      </c>
      <c r="W113" s="600">
        <f>'O5 Details by Class &amp; Accounts'!AA113+'O5 Details by Class &amp; Accounts'!AV113+'O5 Details by Class &amp; Accounts'!BQ113+'O5 Details by Class &amp; Accounts'!CL113</f>
        <v>0</v>
      </c>
      <c r="X113" s="1041">
        <f>'O5 Details by Class &amp; Accounts'!AB113+'O5 Details by Class &amp; Accounts'!AW113+'O5 Details by Class &amp; Accounts'!BR113+'O5 Details by Class &amp; Accounts'!CM113</f>
        <v>0</v>
      </c>
      <c r="Y113" s="1931" t="str">
        <f t="shared" si="4"/>
        <v>4365</v>
      </c>
      <c r="Z113" s="1926" t="s">
        <v>1271</v>
      </c>
    </row>
    <row r="114" spans="1:26" ht="15.95" customHeight="1" x14ac:dyDescent="0.2">
      <c r="A114" s="1782" t="s">
        <v>165</v>
      </c>
      <c r="B114" s="1014" t="s">
        <v>1500</v>
      </c>
      <c r="C114" s="1027" t="str">
        <f>IF(ISBLANK('E4 TB Allocation Details'!D114), "",('E4 TB Allocation Details'!D114))</f>
        <v>mi</v>
      </c>
      <c r="D114" s="1028">
        <f t="shared" si="3"/>
        <v>0</v>
      </c>
      <c r="E114" s="600">
        <f>'O5 Details by Class &amp; Accounts'!I114+'O5 Details by Class &amp; Accounts'!AD114+'O5 Details by Class &amp; Accounts'!AY114+'O5 Details by Class &amp; Accounts'!BT114</f>
        <v>0</v>
      </c>
      <c r="F114" s="600">
        <f>'O5 Details by Class &amp; Accounts'!J114+'O5 Details by Class &amp; Accounts'!AE114+'O5 Details by Class &amp; Accounts'!AZ114+'O5 Details by Class &amp; Accounts'!BU114</f>
        <v>0</v>
      </c>
      <c r="G114" s="600">
        <f>'O5 Details by Class &amp; Accounts'!K114+'O5 Details by Class &amp; Accounts'!AF114+'O5 Details by Class &amp; Accounts'!BA114+'O5 Details by Class &amp; Accounts'!BV114</f>
        <v>0</v>
      </c>
      <c r="H114" s="600">
        <f>'O5 Details by Class &amp; Accounts'!L114+'O5 Details by Class &amp; Accounts'!AG114+'O5 Details by Class &amp; Accounts'!BB114+'O5 Details by Class &amp; Accounts'!BW114</f>
        <v>0</v>
      </c>
      <c r="I114" s="600">
        <f>'O5 Details by Class &amp; Accounts'!M114+'O5 Details by Class &amp; Accounts'!AH114+'O5 Details by Class &amp; Accounts'!BC114+'O5 Details by Class &amp; Accounts'!BX114</f>
        <v>0</v>
      </c>
      <c r="J114" s="600">
        <f>'O5 Details by Class &amp; Accounts'!N114+'O5 Details by Class &amp; Accounts'!AI114+'O5 Details by Class &amp; Accounts'!BD114+'O5 Details by Class &amp; Accounts'!BY114</f>
        <v>0</v>
      </c>
      <c r="K114" s="600">
        <f>'O5 Details by Class &amp; Accounts'!O114+'O5 Details by Class &amp; Accounts'!AJ114+'O5 Details by Class &amp; Accounts'!BE114+'O5 Details by Class &amp; Accounts'!BZ114</f>
        <v>0</v>
      </c>
      <c r="L114" s="600">
        <f>'O5 Details by Class &amp; Accounts'!P114+'O5 Details by Class &amp; Accounts'!AK114+'O5 Details by Class &amp; Accounts'!BF114+'O5 Details by Class &amp; Accounts'!CA114</f>
        <v>0</v>
      </c>
      <c r="M114" s="600">
        <f>'O5 Details by Class &amp; Accounts'!Q114+'O5 Details by Class &amp; Accounts'!AL114+'O5 Details by Class &amp; Accounts'!BG114+'O5 Details by Class &amp; Accounts'!CB114</f>
        <v>0</v>
      </c>
      <c r="N114" s="600">
        <f>'O5 Details by Class &amp; Accounts'!R114+'O5 Details by Class &amp; Accounts'!AM114+'O5 Details by Class &amp; Accounts'!BH114+'O5 Details by Class &amp; Accounts'!CC114</f>
        <v>0</v>
      </c>
      <c r="O114" s="600">
        <f>'O5 Details by Class &amp; Accounts'!S114+'O5 Details by Class &amp; Accounts'!AN114+'O5 Details by Class &amp; Accounts'!BI114+'O5 Details by Class &amp; Accounts'!CD114</f>
        <v>0</v>
      </c>
      <c r="P114" s="600">
        <f>'O5 Details by Class &amp; Accounts'!T114+'O5 Details by Class &amp; Accounts'!AO114+'O5 Details by Class &amp; Accounts'!BJ114+'O5 Details by Class &amp; Accounts'!CE114</f>
        <v>0</v>
      </c>
      <c r="Q114" s="600">
        <f>'O5 Details by Class &amp; Accounts'!U114+'O5 Details by Class &amp; Accounts'!AP114+'O5 Details by Class &amp; Accounts'!BK114+'O5 Details by Class &amp; Accounts'!CF114</f>
        <v>0</v>
      </c>
      <c r="R114" s="600">
        <f>'O5 Details by Class &amp; Accounts'!V114+'O5 Details by Class &amp; Accounts'!AQ114+'O5 Details by Class &amp; Accounts'!BL114+'O5 Details by Class &amp; Accounts'!CG114</f>
        <v>0</v>
      </c>
      <c r="S114" s="600">
        <f>'O5 Details by Class &amp; Accounts'!W114+'O5 Details by Class &amp; Accounts'!AR114+'O5 Details by Class &amp; Accounts'!BM114+'O5 Details by Class &amp; Accounts'!CH114</f>
        <v>0</v>
      </c>
      <c r="T114" s="600">
        <f>'O5 Details by Class &amp; Accounts'!X114+'O5 Details by Class &amp; Accounts'!AS114+'O5 Details by Class &amp; Accounts'!BN114+'O5 Details by Class &amp; Accounts'!CI114</f>
        <v>0</v>
      </c>
      <c r="U114" s="600">
        <f>'O5 Details by Class &amp; Accounts'!Y114+'O5 Details by Class &amp; Accounts'!AT114+'O5 Details by Class &amp; Accounts'!BO114+'O5 Details by Class &amp; Accounts'!CJ114</f>
        <v>0</v>
      </c>
      <c r="V114" s="600">
        <f>'O5 Details by Class &amp; Accounts'!Z114+'O5 Details by Class &amp; Accounts'!AU114+'O5 Details by Class &amp; Accounts'!BP114+'O5 Details by Class &amp; Accounts'!CK114</f>
        <v>0</v>
      </c>
      <c r="W114" s="600">
        <f>'O5 Details by Class &amp; Accounts'!AA114+'O5 Details by Class &amp; Accounts'!AV114+'O5 Details by Class &amp; Accounts'!BQ114+'O5 Details by Class &amp; Accounts'!CL114</f>
        <v>0</v>
      </c>
      <c r="X114" s="1041">
        <f>'O5 Details by Class &amp; Accounts'!AB114+'O5 Details by Class &amp; Accounts'!AW114+'O5 Details by Class &amp; Accounts'!BR114+'O5 Details by Class &amp; Accounts'!CM114</f>
        <v>0</v>
      </c>
      <c r="Y114" s="1931" t="str">
        <f t="shared" si="4"/>
        <v>4370</v>
      </c>
      <c r="Z114" s="1926" t="s">
        <v>1271</v>
      </c>
    </row>
    <row r="115" spans="1:26" ht="15.95" customHeight="1" x14ac:dyDescent="0.2">
      <c r="A115" s="1782">
        <v>4375</v>
      </c>
      <c r="B115" s="1014" t="s">
        <v>1501</v>
      </c>
      <c r="C115" s="1027" t="str">
        <f>IF(ISBLANK('E4 TB Allocation Details'!D115), "",('E4 TB Allocation Details'!D115))</f>
        <v>mi</v>
      </c>
      <c r="D115" s="1028">
        <f>SUM(E115:X115)</f>
        <v>0</v>
      </c>
      <c r="E115" s="600">
        <f>'O5 Details by Class &amp; Accounts'!I115+'O5 Details by Class &amp; Accounts'!AD115+'O5 Details by Class &amp; Accounts'!AY115+'O5 Details by Class &amp; Accounts'!BT115</f>
        <v>0</v>
      </c>
      <c r="F115" s="600">
        <f>'O5 Details by Class &amp; Accounts'!J115+'O5 Details by Class &amp; Accounts'!AE115+'O5 Details by Class &amp; Accounts'!AZ115+'O5 Details by Class &amp; Accounts'!BU115</f>
        <v>0</v>
      </c>
      <c r="G115" s="600">
        <f>'O5 Details by Class &amp; Accounts'!K115+'O5 Details by Class &amp; Accounts'!AF115+'O5 Details by Class &amp; Accounts'!BA115+'O5 Details by Class &amp; Accounts'!BV115</f>
        <v>0</v>
      </c>
      <c r="H115" s="600">
        <f>'O5 Details by Class &amp; Accounts'!L115+'O5 Details by Class &amp; Accounts'!AG115+'O5 Details by Class &amp; Accounts'!BB115+'O5 Details by Class &amp; Accounts'!BW115</f>
        <v>0</v>
      </c>
      <c r="I115" s="600">
        <f>'O5 Details by Class &amp; Accounts'!M115+'O5 Details by Class &amp; Accounts'!AH115+'O5 Details by Class &amp; Accounts'!BC115+'O5 Details by Class &amp; Accounts'!BX115</f>
        <v>0</v>
      </c>
      <c r="J115" s="600">
        <f>'O5 Details by Class &amp; Accounts'!N115+'O5 Details by Class &amp; Accounts'!AI115+'O5 Details by Class &amp; Accounts'!BD115+'O5 Details by Class &amp; Accounts'!BY115</f>
        <v>0</v>
      </c>
      <c r="K115" s="600">
        <f>'O5 Details by Class &amp; Accounts'!O115+'O5 Details by Class &amp; Accounts'!AJ115+'O5 Details by Class &amp; Accounts'!BE115+'O5 Details by Class &amp; Accounts'!BZ115</f>
        <v>0</v>
      </c>
      <c r="L115" s="600">
        <f>'O5 Details by Class &amp; Accounts'!P115+'O5 Details by Class &amp; Accounts'!AK115+'O5 Details by Class &amp; Accounts'!BF115+'O5 Details by Class &amp; Accounts'!CA115</f>
        <v>0</v>
      </c>
      <c r="M115" s="600">
        <f>'O5 Details by Class &amp; Accounts'!Q115+'O5 Details by Class &amp; Accounts'!AL115+'O5 Details by Class &amp; Accounts'!BG115+'O5 Details by Class &amp; Accounts'!CB115</f>
        <v>0</v>
      </c>
      <c r="N115" s="600"/>
      <c r="O115" s="600"/>
      <c r="P115" s="600"/>
      <c r="Q115" s="600"/>
      <c r="R115" s="600"/>
      <c r="S115" s="600"/>
      <c r="T115" s="600"/>
      <c r="U115" s="600"/>
      <c r="V115" s="600"/>
      <c r="W115" s="600"/>
      <c r="X115" s="1041"/>
      <c r="Y115" s="1931"/>
    </row>
    <row r="116" spans="1:26" ht="15.95" customHeight="1" x14ac:dyDescent="0.2">
      <c r="A116" s="1782">
        <v>4380</v>
      </c>
      <c r="B116" s="1014" t="s">
        <v>1473</v>
      </c>
      <c r="C116" s="1027" t="str">
        <f>IF(ISBLANK('E4 TB Allocation Details'!D116), "",('E4 TB Allocation Details'!D116))</f>
        <v>mi</v>
      </c>
      <c r="D116" s="1028">
        <f>SUM(E116:X116)</f>
        <v>0</v>
      </c>
      <c r="E116" s="600">
        <f>'O5 Details by Class &amp; Accounts'!I116+'O5 Details by Class &amp; Accounts'!AD116+'O5 Details by Class &amp; Accounts'!AY116+'O5 Details by Class &amp; Accounts'!BT116</f>
        <v>0</v>
      </c>
      <c r="F116" s="600">
        <f>'O5 Details by Class &amp; Accounts'!J116+'O5 Details by Class &amp; Accounts'!AE116+'O5 Details by Class &amp; Accounts'!AZ116+'O5 Details by Class &amp; Accounts'!BU116</f>
        <v>0</v>
      </c>
      <c r="G116" s="600">
        <f>'O5 Details by Class &amp; Accounts'!K116+'O5 Details by Class &amp; Accounts'!AF116+'O5 Details by Class &amp; Accounts'!BA116+'O5 Details by Class &amp; Accounts'!BV116</f>
        <v>0</v>
      </c>
      <c r="H116" s="600">
        <f>'O5 Details by Class &amp; Accounts'!L116+'O5 Details by Class &amp; Accounts'!AG116+'O5 Details by Class &amp; Accounts'!BB116+'O5 Details by Class &amp; Accounts'!BW116</f>
        <v>0</v>
      </c>
      <c r="I116" s="600">
        <f>'O5 Details by Class &amp; Accounts'!M116+'O5 Details by Class &amp; Accounts'!AH116+'O5 Details by Class &amp; Accounts'!BC116+'O5 Details by Class &amp; Accounts'!BX116</f>
        <v>0</v>
      </c>
      <c r="J116" s="600">
        <f>'O5 Details by Class &amp; Accounts'!N116+'O5 Details by Class &amp; Accounts'!AI116+'O5 Details by Class &amp; Accounts'!BD116+'O5 Details by Class &amp; Accounts'!BY116</f>
        <v>0</v>
      </c>
      <c r="K116" s="600">
        <f>'O5 Details by Class &amp; Accounts'!O116+'O5 Details by Class &amp; Accounts'!AJ116+'O5 Details by Class &amp; Accounts'!BE116+'O5 Details by Class &amp; Accounts'!BZ116</f>
        <v>0</v>
      </c>
      <c r="L116" s="600">
        <f>'O5 Details by Class &amp; Accounts'!P116+'O5 Details by Class &amp; Accounts'!AK116+'O5 Details by Class &amp; Accounts'!BF116+'O5 Details by Class &amp; Accounts'!CA116</f>
        <v>0</v>
      </c>
      <c r="M116" s="600">
        <f>'O5 Details by Class &amp; Accounts'!Q116+'O5 Details by Class &amp; Accounts'!AL116+'O5 Details by Class &amp; Accounts'!BG116+'O5 Details by Class &amp; Accounts'!CB116</f>
        <v>0</v>
      </c>
      <c r="N116" s="600"/>
      <c r="O116" s="600"/>
      <c r="P116" s="600"/>
      <c r="Q116" s="600"/>
      <c r="R116" s="600"/>
      <c r="S116" s="600"/>
      <c r="T116" s="600"/>
      <c r="U116" s="600"/>
      <c r="V116" s="600"/>
      <c r="W116" s="600"/>
      <c r="X116" s="1041"/>
      <c r="Y116" s="1931"/>
    </row>
    <row r="117" spans="1:26" ht="15.95" customHeight="1" x14ac:dyDescent="0.2">
      <c r="A117" s="1782" t="s">
        <v>166</v>
      </c>
      <c r="B117" s="1014" t="s">
        <v>1475</v>
      </c>
      <c r="C117" s="1027" t="str">
        <f>IF(ISBLANK('E4 TB Allocation Details'!D117), "",('E4 TB Allocation Details'!D117))</f>
        <v>mi</v>
      </c>
      <c r="D117" s="1028">
        <f t="shared" si="3"/>
        <v>-20000.000000000004</v>
      </c>
      <c r="E117" s="600">
        <f>'O5 Details by Class &amp; Accounts'!I117+'O5 Details by Class &amp; Accounts'!AD117+'O5 Details by Class &amp; Accounts'!AY117+'O5 Details by Class &amp; Accounts'!BT117</f>
        <v>-13023.241031374329</v>
      </c>
      <c r="F117" s="600">
        <f>'O5 Details by Class &amp; Accounts'!J117+'O5 Details by Class &amp; Accounts'!AE117+'O5 Details by Class &amp; Accounts'!AZ117+'O5 Details by Class &amp; Accounts'!BU117</f>
        <v>-2362.4570121328438</v>
      </c>
      <c r="G117" s="600">
        <f>'O5 Details by Class &amp; Accounts'!K117+'O5 Details by Class &amp; Accounts'!AF117+'O5 Details by Class &amp; Accounts'!BA117+'O5 Details by Class &amp; Accounts'!BV117</f>
        <v>-2228.3449266447328</v>
      </c>
      <c r="H117" s="600">
        <f>'O5 Details by Class &amp; Accounts'!L117+'O5 Details by Class &amp; Accounts'!AG117+'O5 Details by Class &amp; Accounts'!BB117+'O5 Details by Class &amp; Accounts'!BW117</f>
        <v>0</v>
      </c>
      <c r="I117" s="600">
        <f>'O5 Details by Class &amp; Accounts'!M117+'O5 Details by Class &amp; Accounts'!AH117+'O5 Details by Class &amp; Accounts'!BC117+'O5 Details by Class &amp; Accounts'!BX117</f>
        <v>-696.23860980706002</v>
      </c>
      <c r="J117" s="600">
        <f>'O5 Details by Class &amp; Accounts'!N117+'O5 Details by Class &amp; Accounts'!AI117+'O5 Details by Class &amp; Accounts'!BD117+'O5 Details by Class &amp; Accounts'!BY117</f>
        <v>-870.47429175933189</v>
      </c>
      <c r="K117" s="600">
        <f>'O5 Details by Class &amp; Accounts'!O117+'O5 Details by Class &amp; Accounts'!AJ117+'O5 Details by Class &amp; Accounts'!BE117+'O5 Details by Class &amp; Accounts'!BZ117</f>
        <v>-654.49488738613229</v>
      </c>
      <c r="L117" s="600">
        <f>'O5 Details by Class &amp; Accounts'!P117+'O5 Details by Class &amp; Accounts'!AK117+'O5 Details by Class &amp; Accounts'!BF117+'O5 Details by Class &amp; Accounts'!CA117</f>
        <v>-43.117804334639345</v>
      </c>
      <c r="M117" s="600">
        <f>'O5 Details by Class &amp; Accounts'!Q117+'O5 Details by Class &amp; Accounts'!AL117+'O5 Details by Class &amp; Accounts'!BG117+'O5 Details by Class &amp; Accounts'!CB117</f>
        <v>-121.63143656093374</v>
      </c>
      <c r="N117" s="600">
        <f>'O5 Details by Class &amp; Accounts'!R117+'O5 Details by Class &amp; Accounts'!AM117+'O5 Details by Class &amp; Accounts'!BH117+'O5 Details by Class &amp; Accounts'!CC117</f>
        <v>0</v>
      </c>
      <c r="O117" s="600">
        <f>'O5 Details by Class &amp; Accounts'!S117+'O5 Details by Class &amp; Accounts'!AN117+'O5 Details by Class &amp; Accounts'!BI117+'O5 Details by Class &amp; Accounts'!CD117</f>
        <v>0</v>
      </c>
      <c r="P117" s="600">
        <f>'O5 Details by Class &amp; Accounts'!T117+'O5 Details by Class &amp; Accounts'!AO117+'O5 Details by Class &amp; Accounts'!BJ117+'O5 Details by Class &amp; Accounts'!CE117</f>
        <v>0</v>
      </c>
      <c r="Q117" s="600">
        <f>'O5 Details by Class &amp; Accounts'!U117+'O5 Details by Class &amp; Accounts'!AP117+'O5 Details by Class &amp; Accounts'!BK117+'O5 Details by Class &amp; Accounts'!CF117</f>
        <v>0</v>
      </c>
      <c r="R117" s="600">
        <f>'O5 Details by Class &amp; Accounts'!V117+'O5 Details by Class &amp; Accounts'!AQ117+'O5 Details by Class &amp; Accounts'!BL117+'O5 Details by Class &amp; Accounts'!CG117</f>
        <v>0</v>
      </c>
      <c r="S117" s="600">
        <f>'O5 Details by Class &amp; Accounts'!W117+'O5 Details by Class &amp; Accounts'!AR117+'O5 Details by Class &amp; Accounts'!BM117+'O5 Details by Class &amp; Accounts'!CH117</f>
        <v>0</v>
      </c>
      <c r="T117" s="600">
        <f>'O5 Details by Class &amp; Accounts'!X117+'O5 Details by Class &amp; Accounts'!AS117+'O5 Details by Class &amp; Accounts'!BN117+'O5 Details by Class &amp; Accounts'!CI117</f>
        <v>0</v>
      </c>
      <c r="U117" s="600">
        <f>'O5 Details by Class &amp; Accounts'!Y117+'O5 Details by Class &amp; Accounts'!AT117+'O5 Details by Class &amp; Accounts'!BO117+'O5 Details by Class &amp; Accounts'!CJ117</f>
        <v>0</v>
      </c>
      <c r="V117" s="600">
        <f>'O5 Details by Class &amp; Accounts'!Z117+'O5 Details by Class &amp; Accounts'!AU117+'O5 Details by Class &amp; Accounts'!BP117+'O5 Details by Class &amp; Accounts'!CK117</f>
        <v>0</v>
      </c>
      <c r="W117" s="600">
        <f>'O5 Details by Class &amp; Accounts'!AA117+'O5 Details by Class &amp; Accounts'!AV117+'O5 Details by Class &amp; Accounts'!BQ117+'O5 Details by Class &amp; Accounts'!CL117</f>
        <v>0</v>
      </c>
      <c r="X117" s="1041">
        <f>'O5 Details by Class &amp; Accounts'!AB117+'O5 Details by Class &amp; Accounts'!AW117+'O5 Details by Class &amp; Accounts'!BR117+'O5 Details by Class &amp; Accounts'!CM117</f>
        <v>0</v>
      </c>
      <c r="Y117" s="1931" t="str">
        <f t="shared" si="4"/>
        <v>4390</v>
      </c>
      <c r="Z117" s="1926" t="s">
        <v>1271</v>
      </c>
    </row>
    <row r="118" spans="1:26" ht="15.95" customHeight="1" x14ac:dyDescent="0.2">
      <c r="A118" s="1782" t="s">
        <v>167</v>
      </c>
      <c r="B118" s="1014" t="s">
        <v>1533</v>
      </c>
      <c r="C118" s="1027" t="str">
        <f>IF(ISBLANK('E4 TB Allocation Details'!D118), "",('E4 TB Allocation Details'!D118))</f>
        <v>mi</v>
      </c>
      <c r="D118" s="1028">
        <f t="shared" si="3"/>
        <v>0</v>
      </c>
      <c r="E118" s="600">
        <f>'O5 Details by Class &amp; Accounts'!I118+'O5 Details by Class &amp; Accounts'!AD118+'O5 Details by Class &amp; Accounts'!AY118+'O5 Details by Class &amp; Accounts'!BT118</f>
        <v>0</v>
      </c>
      <c r="F118" s="600">
        <f>'O5 Details by Class &amp; Accounts'!J118+'O5 Details by Class &amp; Accounts'!AE118+'O5 Details by Class &amp; Accounts'!AZ118+'O5 Details by Class &amp; Accounts'!BU118</f>
        <v>0</v>
      </c>
      <c r="G118" s="600">
        <f>'O5 Details by Class &amp; Accounts'!K118+'O5 Details by Class &amp; Accounts'!AF118+'O5 Details by Class &amp; Accounts'!BA118+'O5 Details by Class &amp; Accounts'!BV118</f>
        <v>0</v>
      </c>
      <c r="H118" s="600">
        <f>'O5 Details by Class &amp; Accounts'!L118+'O5 Details by Class &amp; Accounts'!AG118+'O5 Details by Class &amp; Accounts'!BB118+'O5 Details by Class &amp; Accounts'!BW118</f>
        <v>0</v>
      </c>
      <c r="I118" s="600">
        <f>'O5 Details by Class &amp; Accounts'!M118+'O5 Details by Class &amp; Accounts'!AH118+'O5 Details by Class &amp; Accounts'!BC118+'O5 Details by Class &amp; Accounts'!BX118</f>
        <v>0</v>
      </c>
      <c r="J118" s="600">
        <f>'O5 Details by Class &amp; Accounts'!N118+'O5 Details by Class &amp; Accounts'!AI118+'O5 Details by Class &amp; Accounts'!BD118+'O5 Details by Class &amp; Accounts'!BY118</f>
        <v>0</v>
      </c>
      <c r="K118" s="600">
        <f>'O5 Details by Class &amp; Accounts'!O118+'O5 Details by Class &amp; Accounts'!AJ118+'O5 Details by Class &amp; Accounts'!BE118+'O5 Details by Class &amp; Accounts'!BZ118</f>
        <v>0</v>
      </c>
      <c r="L118" s="600">
        <f>'O5 Details by Class &amp; Accounts'!P118+'O5 Details by Class &amp; Accounts'!AK118+'O5 Details by Class &amp; Accounts'!BF118+'O5 Details by Class &amp; Accounts'!CA118</f>
        <v>0</v>
      </c>
      <c r="M118" s="600">
        <f>'O5 Details by Class &amp; Accounts'!Q118+'O5 Details by Class &amp; Accounts'!AL118+'O5 Details by Class &amp; Accounts'!BG118+'O5 Details by Class &amp; Accounts'!CB118</f>
        <v>0</v>
      </c>
      <c r="N118" s="600">
        <f>'O5 Details by Class &amp; Accounts'!R118+'O5 Details by Class &amp; Accounts'!AM118+'O5 Details by Class &amp; Accounts'!BH118+'O5 Details by Class &amp; Accounts'!CC118</f>
        <v>0</v>
      </c>
      <c r="O118" s="600">
        <f>'O5 Details by Class &amp; Accounts'!S118+'O5 Details by Class &amp; Accounts'!AN118+'O5 Details by Class &amp; Accounts'!BI118+'O5 Details by Class &amp; Accounts'!CD118</f>
        <v>0</v>
      </c>
      <c r="P118" s="600">
        <f>'O5 Details by Class &amp; Accounts'!T118+'O5 Details by Class &amp; Accounts'!AO118+'O5 Details by Class &amp; Accounts'!BJ118+'O5 Details by Class &amp; Accounts'!CE118</f>
        <v>0</v>
      </c>
      <c r="Q118" s="600">
        <f>'O5 Details by Class &amp; Accounts'!U118+'O5 Details by Class &amp; Accounts'!AP118+'O5 Details by Class &amp; Accounts'!BK118+'O5 Details by Class &amp; Accounts'!CF118</f>
        <v>0</v>
      </c>
      <c r="R118" s="600">
        <f>'O5 Details by Class &amp; Accounts'!V118+'O5 Details by Class &amp; Accounts'!AQ118+'O5 Details by Class &amp; Accounts'!BL118+'O5 Details by Class &amp; Accounts'!CG118</f>
        <v>0</v>
      </c>
      <c r="S118" s="600">
        <f>'O5 Details by Class &amp; Accounts'!W118+'O5 Details by Class &amp; Accounts'!AR118+'O5 Details by Class &amp; Accounts'!BM118+'O5 Details by Class &amp; Accounts'!CH118</f>
        <v>0</v>
      </c>
      <c r="T118" s="600">
        <f>'O5 Details by Class &amp; Accounts'!X118+'O5 Details by Class &amp; Accounts'!AS118+'O5 Details by Class &amp; Accounts'!BN118+'O5 Details by Class &amp; Accounts'!CI118</f>
        <v>0</v>
      </c>
      <c r="U118" s="600">
        <f>'O5 Details by Class &amp; Accounts'!Y118+'O5 Details by Class &amp; Accounts'!AT118+'O5 Details by Class &amp; Accounts'!BO118+'O5 Details by Class &amp; Accounts'!CJ118</f>
        <v>0</v>
      </c>
      <c r="V118" s="600">
        <f>'O5 Details by Class &amp; Accounts'!Z118+'O5 Details by Class &amp; Accounts'!AU118+'O5 Details by Class &amp; Accounts'!BP118+'O5 Details by Class &amp; Accounts'!CK118</f>
        <v>0</v>
      </c>
      <c r="W118" s="600">
        <f>'O5 Details by Class &amp; Accounts'!AA118+'O5 Details by Class &amp; Accounts'!AV118+'O5 Details by Class &amp; Accounts'!BQ118+'O5 Details by Class &amp; Accounts'!CL118</f>
        <v>0</v>
      </c>
      <c r="X118" s="1041">
        <f>'O5 Details by Class &amp; Accounts'!AB118+'O5 Details by Class &amp; Accounts'!AW118+'O5 Details by Class &amp; Accounts'!BR118+'O5 Details by Class &amp; Accounts'!CM118</f>
        <v>0</v>
      </c>
      <c r="Y118" s="1931" t="str">
        <f t="shared" si="4"/>
        <v>4395</v>
      </c>
      <c r="Z118" s="1926" t="s">
        <v>1271</v>
      </c>
    </row>
    <row r="119" spans="1:26" ht="12.75" x14ac:dyDescent="0.2">
      <c r="A119" s="1782" t="s">
        <v>168</v>
      </c>
      <c r="B119" s="1014" t="s">
        <v>1029</v>
      </c>
      <c r="C119" s="1027" t="str">
        <f>IF(ISBLANK('E4 TB Allocation Details'!D119), "",('E4 TB Allocation Details'!D119))</f>
        <v>mi</v>
      </c>
      <c r="D119" s="1028">
        <f t="shared" si="3"/>
        <v>0</v>
      </c>
      <c r="E119" s="600">
        <f>'O5 Details by Class &amp; Accounts'!I119+'O5 Details by Class &amp; Accounts'!AD119+'O5 Details by Class &amp; Accounts'!AY119+'O5 Details by Class &amp; Accounts'!BT119</f>
        <v>0</v>
      </c>
      <c r="F119" s="600">
        <f>'O5 Details by Class &amp; Accounts'!J119+'O5 Details by Class &amp; Accounts'!AE119+'O5 Details by Class &amp; Accounts'!AZ119+'O5 Details by Class &amp; Accounts'!BU119</f>
        <v>0</v>
      </c>
      <c r="G119" s="600">
        <f>'O5 Details by Class &amp; Accounts'!K119+'O5 Details by Class &amp; Accounts'!AF119+'O5 Details by Class &amp; Accounts'!BA119+'O5 Details by Class &amp; Accounts'!BV119</f>
        <v>0</v>
      </c>
      <c r="H119" s="600">
        <f>'O5 Details by Class &amp; Accounts'!L119+'O5 Details by Class &amp; Accounts'!AG119+'O5 Details by Class &amp; Accounts'!BB119+'O5 Details by Class &amp; Accounts'!BW119</f>
        <v>0</v>
      </c>
      <c r="I119" s="600">
        <f>'O5 Details by Class &amp; Accounts'!M119+'O5 Details by Class &amp; Accounts'!AH119+'O5 Details by Class &amp; Accounts'!BC119+'O5 Details by Class &amp; Accounts'!BX119</f>
        <v>0</v>
      </c>
      <c r="J119" s="600">
        <f>'O5 Details by Class &amp; Accounts'!N119+'O5 Details by Class &amp; Accounts'!AI119+'O5 Details by Class &amp; Accounts'!BD119+'O5 Details by Class &amp; Accounts'!BY119</f>
        <v>0</v>
      </c>
      <c r="K119" s="600">
        <f>'O5 Details by Class &amp; Accounts'!O119+'O5 Details by Class &amp; Accounts'!AJ119+'O5 Details by Class &amp; Accounts'!BE119+'O5 Details by Class &amp; Accounts'!BZ119</f>
        <v>0</v>
      </c>
      <c r="L119" s="600">
        <f>'O5 Details by Class &amp; Accounts'!P119+'O5 Details by Class &amp; Accounts'!AK119+'O5 Details by Class &amp; Accounts'!BF119+'O5 Details by Class &amp; Accounts'!CA119</f>
        <v>0</v>
      </c>
      <c r="M119" s="600">
        <f>'O5 Details by Class &amp; Accounts'!Q119+'O5 Details by Class &amp; Accounts'!AL119+'O5 Details by Class &amp; Accounts'!BG119+'O5 Details by Class &amp; Accounts'!CB119</f>
        <v>0</v>
      </c>
      <c r="N119" s="600">
        <f>'O5 Details by Class &amp; Accounts'!R119+'O5 Details by Class &amp; Accounts'!AM119+'O5 Details by Class &amp; Accounts'!BH119+'O5 Details by Class &amp; Accounts'!CC119</f>
        <v>0</v>
      </c>
      <c r="O119" s="600">
        <f>'O5 Details by Class &amp; Accounts'!S119+'O5 Details by Class &amp; Accounts'!AN119+'O5 Details by Class &amp; Accounts'!BI119+'O5 Details by Class &amp; Accounts'!CD119</f>
        <v>0</v>
      </c>
      <c r="P119" s="600">
        <f>'O5 Details by Class &amp; Accounts'!T119+'O5 Details by Class &amp; Accounts'!AO119+'O5 Details by Class &amp; Accounts'!BJ119+'O5 Details by Class &amp; Accounts'!CE119</f>
        <v>0</v>
      </c>
      <c r="Q119" s="600">
        <f>'O5 Details by Class &amp; Accounts'!U119+'O5 Details by Class &amp; Accounts'!AP119+'O5 Details by Class &amp; Accounts'!BK119+'O5 Details by Class &amp; Accounts'!CF119</f>
        <v>0</v>
      </c>
      <c r="R119" s="600">
        <f>'O5 Details by Class &amp; Accounts'!V119+'O5 Details by Class &amp; Accounts'!AQ119+'O5 Details by Class &amp; Accounts'!BL119+'O5 Details by Class &amp; Accounts'!CG119</f>
        <v>0</v>
      </c>
      <c r="S119" s="600">
        <f>'O5 Details by Class &amp; Accounts'!W119+'O5 Details by Class &amp; Accounts'!AR119+'O5 Details by Class &amp; Accounts'!BM119+'O5 Details by Class &amp; Accounts'!CH119</f>
        <v>0</v>
      </c>
      <c r="T119" s="600">
        <f>'O5 Details by Class &amp; Accounts'!X119+'O5 Details by Class &amp; Accounts'!AS119+'O5 Details by Class &amp; Accounts'!BN119+'O5 Details by Class &amp; Accounts'!CI119</f>
        <v>0</v>
      </c>
      <c r="U119" s="600">
        <f>'O5 Details by Class &amp; Accounts'!Y119+'O5 Details by Class &amp; Accounts'!AT119+'O5 Details by Class &amp; Accounts'!BO119+'O5 Details by Class &amp; Accounts'!CJ119</f>
        <v>0</v>
      </c>
      <c r="V119" s="600">
        <f>'O5 Details by Class &amp; Accounts'!Z119+'O5 Details by Class &amp; Accounts'!AU119+'O5 Details by Class &amp; Accounts'!BP119+'O5 Details by Class &amp; Accounts'!CK119</f>
        <v>0</v>
      </c>
      <c r="W119" s="600">
        <f>'O5 Details by Class &amp; Accounts'!AA119+'O5 Details by Class &amp; Accounts'!AV119+'O5 Details by Class &amp; Accounts'!BQ119+'O5 Details by Class &amp; Accounts'!CL119</f>
        <v>0</v>
      </c>
      <c r="X119" s="1041">
        <f>'O5 Details by Class &amp; Accounts'!AB119+'O5 Details by Class &amp; Accounts'!AW119+'O5 Details by Class &amp; Accounts'!BR119+'O5 Details by Class &amp; Accounts'!CM119</f>
        <v>0</v>
      </c>
      <c r="Y119" s="1931" t="str">
        <f t="shared" si="4"/>
        <v>4398</v>
      </c>
      <c r="Z119" s="1926" t="s">
        <v>1271</v>
      </c>
    </row>
    <row r="120" spans="1:26" ht="15.95" customHeight="1" x14ac:dyDescent="0.2">
      <c r="A120" s="1782" t="s">
        <v>169</v>
      </c>
      <c r="B120" s="1014" t="s">
        <v>1030</v>
      </c>
      <c r="C120" s="1027" t="str">
        <f>IF(ISBLANK('E4 TB Allocation Details'!D120), "",('E4 TB Allocation Details'!D120))</f>
        <v>mi</v>
      </c>
      <c r="D120" s="1028">
        <f t="shared" si="3"/>
        <v>-96099</v>
      </c>
      <c r="E120" s="600">
        <f>'O5 Details by Class &amp; Accounts'!I120+'O5 Details by Class &amp; Accounts'!AD120+'O5 Details by Class &amp; Accounts'!AY120+'O5 Details by Class &amp; Accounts'!BT120</f>
        <v>-62576.021993702081</v>
      </c>
      <c r="F120" s="600">
        <f>'O5 Details by Class &amp; Accounts'!J120+'O5 Details by Class &amp; Accounts'!AE120+'O5 Details by Class &amp; Accounts'!AZ120+'O5 Details by Class &amp; Accounts'!BU120</f>
        <v>-11351.487820447708</v>
      </c>
      <c r="G120" s="600">
        <f>'O5 Details by Class &amp; Accounts'!K120+'O5 Details by Class &amp; Accounts'!AF120+'O5 Details by Class &amp; Accounts'!BA120+'O5 Details by Class &amp; Accounts'!BV120</f>
        <v>-10707.085955281609</v>
      </c>
      <c r="H120" s="600">
        <f>'O5 Details by Class &amp; Accounts'!L120+'O5 Details by Class &amp; Accounts'!AG120+'O5 Details by Class &amp; Accounts'!BB120+'O5 Details by Class &amp; Accounts'!BW120</f>
        <v>0</v>
      </c>
      <c r="I120" s="600">
        <f>'O5 Details by Class &amp; Accounts'!M120+'O5 Details by Class &amp; Accounts'!AH120+'O5 Details by Class &amp; Accounts'!BC120+'O5 Details by Class &amp; Accounts'!BX120</f>
        <v>-3345.3917081924328</v>
      </c>
      <c r="J120" s="600">
        <f>'O5 Details by Class &amp; Accounts'!N120+'O5 Details by Class &amp; Accounts'!AI120+'O5 Details by Class &amp; Accounts'!BD120+'O5 Details by Class &amp; Accounts'!BY120</f>
        <v>-4182.5854481890019</v>
      </c>
      <c r="K120" s="600">
        <f>'O5 Details by Class &amp; Accounts'!O120+'O5 Details by Class &amp; Accounts'!AJ120+'O5 Details by Class &amp; Accounts'!BE120+'O5 Details by Class &amp; Accounts'!BZ120</f>
        <v>-3144.8152091459961</v>
      </c>
      <c r="L120" s="600">
        <f>'O5 Details by Class &amp; Accounts'!P120+'O5 Details by Class &amp; Accounts'!AK120+'O5 Details by Class &amp; Accounts'!BF120+'O5 Details by Class &amp; Accounts'!CA120</f>
        <v>-207.17889393772532</v>
      </c>
      <c r="M120" s="600">
        <f>'O5 Details by Class &amp; Accounts'!Q120+'O5 Details by Class &amp; Accounts'!AL120+'O5 Details by Class &amp; Accounts'!BG120+'O5 Details by Class &amp; Accounts'!CB120</f>
        <v>-584.4329711034585</v>
      </c>
      <c r="N120" s="600">
        <f>'O5 Details by Class &amp; Accounts'!R120+'O5 Details by Class &amp; Accounts'!AM120+'O5 Details by Class &amp; Accounts'!BH120+'O5 Details by Class &amp; Accounts'!CC120</f>
        <v>0</v>
      </c>
      <c r="O120" s="600">
        <f>'O5 Details by Class &amp; Accounts'!S120+'O5 Details by Class &amp; Accounts'!AN120+'O5 Details by Class &amp; Accounts'!BI120+'O5 Details by Class &amp; Accounts'!CD120</f>
        <v>0</v>
      </c>
      <c r="P120" s="600">
        <f>'O5 Details by Class &amp; Accounts'!T120+'O5 Details by Class &amp; Accounts'!AO120+'O5 Details by Class &amp; Accounts'!BJ120+'O5 Details by Class &amp; Accounts'!CE120</f>
        <v>0</v>
      </c>
      <c r="Q120" s="600">
        <f>'O5 Details by Class &amp; Accounts'!U120+'O5 Details by Class &amp; Accounts'!AP120+'O5 Details by Class &amp; Accounts'!BK120+'O5 Details by Class &amp; Accounts'!CF120</f>
        <v>0</v>
      </c>
      <c r="R120" s="600">
        <f>'O5 Details by Class &amp; Accounts'!V120+'O5 Details by Class &amp; Accounts'!AQ120+'O5 Details by Class &amp; Accounts'!BL120+'O5 Details by Class &amp; Accounts'!CG120</f>
        <v>0</v>
      </c>
      <c r="S120" s="600">
        <f>'O5 Details by Class &amp; Accounts'!W120+'O5 Details by Class &amp; Accounts'!AR120+'O5 Details by Class &amp; Accounts'!BM120+'O5 Details by Class &amp; Accounts'!CH120</f>
        <v>0</v>
      </c>
      <c r="T120" s="600">
        <f>'O5 Details by Class &amp; Accounts'!X120+'O5 Details by Class &amp; Accounts'!AS120+'O5 Details by Class &amp; Accounts'!BN120+'O5 Details by Class &amp; Accounts'!CI120</f>
        <v>0</v>
      </c>
      <c r="U120" s="600">
        <f>'O5 Details by Class &amp; Accounts'!Y120+'O5 Details by Class &amp; Accounts'!AT120+'O5 Details by Class &amp; Accounts'!BO120+'O5 Details by Class &amp; Accounts'!CJ120</f>
        <v>0</v>
      </c>
      <c r="V120" s="600">
        <f>'O5 Details by Class &amp; Accounts'!Z120+'O5 Details by Class &amp; Accounts'!AU120+'O5 Details by Class &amp; Accounts'!BP120+'O5 Details by Class &amp; Accounts'!CK120</f>
        <v>0</v>
      </c>
      <c r="W120" s="600">
        <f>'O5 Details by Class &amp; Accounts'!AA120+'O5 Details by Class &amp; Accounts'!AV120+'O5 Details by Class &amp; Accounts'!BQ120+'O5 Details by Class &amp; Accounts'!CL120</f>
        <v>0</v>
      </c>
      <c r="X120" s="1041">
        <f>'O5 Details by Class &amp; Accounts'!AB120+'O5 Details by Class &amp; Accounts'!AW120+'O5 Details by Class &amp; Accounts'!BR120+'O5 Details by Class &amp; Accounts'!CM120</f>
        <v>0</v>
      </c>
      <c r="Y120" s="1931" t="str">
        <f t="shared" si="4"/>
        <v>4405</v>
      </c>
      <c r="Z120" s="1926" t="s">
        <v>1271</v>
      </c>
    </row>
    <row r="121" spans="1:26" ht="15.95" customHeight="1" x14ac:dyDescent="0.2">
      <c r="A121" s="1782" t="s">
        <v>170</v>
      </c>
      <c r="B121" s="1014" t="s">
        <v>1031</v>
      </c>
      <c r="C121" s="1027" t="str">
        <f>IF(ISBLANK('E4 TB Allocation Details'!D121), "",('E4 TB Allocation Details'!D121))</f>
        <v>mi</v>
      </c>
      <c r="D121" s="1028">
        <f t="shared" si="3"/>
        <v>0</v>
      </c>
      <c r="E121" s="600">
        <f>'O5 Details by Class &amp; Accounts'!I121+'O5 Details by Class &amp; Accounts'!AD121+'O5 Details by Class &amp; Accounts'!AY121+'O5 Details by Class &amp; Accounts'!BT121</f>
        <v>0</v>
      </c>
      <c r="F121" s="600">
        <f>'O5 Details by Class &amp; Accounts'!J121+'O5 Details by Class &amp; Accounts'!AE121+'O5 Details by Class &amp; Accounts'!AZ121+'O5 Details by Class &amp; Accounts'!BU121</f>
        <v>0</v>
      </c>
      <c r="G121" s="600">
        <f>'O5 Details by Class &amp; Accounts'!K121+'O5 Details by Class &amp; Accounts'!AF121+'O5 Details by Class &amp; Accounts'!BA121+'O5 Details by Class &amp; Accounts'!BV121</f>
        <v>0</v>
      </c>
      <c r="H121" s="600">
        <f>'O5 Details by Class &amp; Accounts'!L121+'O5 Details by Class &amp; Accounts'!AG121+'O5 Details by Class &amp; Accounts'!BB121+'O5 Details by Class &amp; Accounts'!BW121</f>
        <v>0</v>
      </c>
      <c r="I121" s="600">
        <f>'O5 Details by Class &amp; Accounts'!M121+'O5 Details by Class &amp; Accounts'!AH121+'O5 Details by Class &amp; Accounts'!BC121+'O5 Details by Class &amp; Accounts'!BX121</f>
        <v>0</v>
      </c>
      <c r="J121" s="600">
        <f>'O5 Details by Class &amp; Accounts'!N121+'O5 Details by Class &amp; Accounts'!AI121+'O5 Details by Class &amp; Accounts'!BD121+'O5 Details by Class &amp; Accounts'!BY121</f>
        <v>0</v>
      </c>
      <c r="K121" s="600">
        <f>'O5 Details by Class &amp; Accounts'!O121+'O5 Details by Class &amp; Accounts'!AJ121+'O5 Details by Class &amp; Accounts'!BE121+'O5 Details by Class &amp; Accounts'!BZ121</f>
        <v>0</v>
      </c>
      <c r="L121" s="600">
        <f>'O5 Details by Class &amp; Accounts'!P121+'O5 Details by Class &amp; Accounts'!AK121+'O5 Details by Class &amp; Accounts'!BF121+'O5 Details by Class &amp; Accounts'!CA121</f>
        <v>0</v>
      </c>
      <c r="M121" s="600">
        <f>'O5 Details by Class &amp; Accounts'!Q121+'O5 Details by Class &amp; Accounts'!AL121+'O5 Details by Class &amp; Accounts'!BG121+'O5 Details by Class &amp; Accounts'!CB121</f>
        <v>0</v>
      </c>
      <c r="N121" s="600">
        <f>'O5 Details by Class &amp; Accounts'!R121+'O5 Details by Class &amp; Accounts'!AM121+'O5 Details by Class &amp; Accounts'!BH121+'O5 Details by Class &amp; Accounts'!CC121</f>
        <v>0</v>
      </c>
      <c r="O121" s="600">
        <f>'O5 Details by Class &amp; Accounts'!S121+'O5 Details by Class &amp; Accounts'!AN121+'O5 Details by Class &amp; Accounts'!BI121+'O5 Details by Class &amp; Accounts'!CD121</f>
        <v>0</v>
      </c>
      <c r="P121" s="600">
        <f>'O5 Details by Class &amp; Accounts'!T121+'O5 Details by Class &amp; Accounts'!AO121+'O5 Details by Class &amp; Accounts'!BJ121+'O5 Details by Class &amp; Accounts'!CE121</f>
        <v>0</v>
      </c>
      <c r="Q121" s="600">
        <f>'O5 Details by Class &amp; Accounts'!U121+'O5 Details by Class &amp; Accounts'!AP121+'O5 Details by Class &amp; Accounts'!BK121+'O5 Details by Class &amp; Accounts'!CF121</f>
        <v>0</v>
      </c>
      <c r="R121" s="600">
        <f>'O5 Details by Class &amp; Accounts'!V121+'O5 Details by Class &amp; Accounts'!AQ121+'O5 Details by Class &amp; Accounts'!BL121+'O5 Details by Class &amp; Accounts'!CG121</f>
        <v>0</v>
      </c>
      <c r="S121" s="600">
        <f>'O5 Details by Class &amp; Accounts'!W121+'O5 Details by Class &amp; Accounts'!AR121+'O5 Details by Class &amp; Accounts'!BM121+'O5 Details by Class &amp; Accounts'!CH121</f>
        <v>0</v>
      </c>
      <c r="T121" s="600">
        <f>'O5 Details by Class &amp; Accounts'!X121+'O5 Details by Class &amp; Accounts'!AS121+'O5 Details by Class &amp; Accounts'!BN121+'O5 Details by Class &amp; Accounts'!CI121</f>
        <v>0</v>
      </c>
      <c r="U121" s="600">
        <f>'O5 Details by Class &amp; Accounts'!Y121+'O5 Details by Class &amp; Accounts'!AT121+'O5 Details by Class &amp; Accounts'!BO121+'O5 Details by Class &amp; Accounts'!CJ121</f>
        <v>0</v>
      </c>
      <c r="V121" s="600">
        <f>'O5 Details by Class &amp; Accounts'!Z121+'O5 Details by Class &amp; Accounts'!AU121+'O5 Details by Class &amp; Accounts'!BP121+'O5 Details by Class &amp; Accounts'!CK121</f>
        <v>0</v>
      </c>
      <c r="W121" s="600">
        <f>'O5 Details by Class &amp; Accounts'!AA121+'O5 Details by Class &amp; Accounts'!AV121+'O5 Details by Class &amp; Accounts'!BQ121+'O5 Details by Class &amp; Accounts'!CL121</f>
        <v>0</v>
      </c>
      <c r="X121" s="1041">
        <f>'O5 Details by Class &amp; Accounts'!AB121+'O5 Details by Class &amp; Accounts'!AW121+'O5 Details by Class &amp; Accounts'!BR121+'O5 Details by Class &amp; Accounts'!CM121</f>
        <v>0</v>
      </c>
      <c r="Y121" s="1931" t="str">
        <f t="shared" si="4"/>
        <v>4415</v>
      </c>
      <c r="Z121" s="1926" t="s">
        <v>1271</v>
      </c>
    </row>
    <row r="122" spans="1:26" ht="15.95" customHeight="1" x14ac:dyDescent="0.2">
      <c r="A122" s="1783" t="s">
        <v>172</v>
      </c>
      <c r="B122" s="1016" t="s">
        <v>1458</v>
      </c>
      <c r="C122" s="1027" t="str">
        <f>IF(ISBLANK('E4 TB Allocation Details'!D122), "",('E4 TB Allocation Details'!D122))</f>
        <v>cop</v>
      </c>
      <c r="D122" s="1028">
        <f t="shared" si="3"/>
        <v>72908348.879935995</v>
      </c>
      <c r="E122" s="600">
        <f>'O5 Details by Class &amp; Accounts'!I122+'O5 Details by Class &amp; Accounts'!AD122+'O5 Details by Class &amp; Accounts'!AY122+'O5 Details by Class &amp; Accounts'!BT122</f>
        <v>21313482.633152403</v>
      </c>
      <c r="F122" s="600">
        <f>'O5 Details by Class &amp; Accounts'!J122+'O5 Details by Class &amp; Accounts'!AE122+'O5 Details by Class &amp; Accounts'!AZ122+'O5 Details by Class &amp; Accounts'!BU122</f>
        <v>8121877.8250402035</v>
      </c>
      <c r="G122" s="600">
        <f>'O5 Details by Class &amp; Accounts'!K122+'O5 Details by Class &amp; Accounts'!AF122+'O5 Details by Class &amp; Accounts'!BA122+'O5 Details by Class &amp; Accounts'!BV122</f>
        <v>18003434.979179259</v>
      </c>
      <c r="H122" s="600">
        <f>'O5 Details by Class &amp; Accounts'!L122+'O5 Details by Class &amp; Accounts'!AG122+'O5 Details by Class &amp; Accounts'!BB122+'O5 Details by Class &amp; Accounts'!BW122</f>
        <v>0</v>
      </c>
      <c r="I122" s="600">
        <f>'O5 Details by Class &amp; Accounts'!M122+'O5 Details by Class &amp; Accounts'!AH122+'O5 Details by Class &amp; Accounts'!BC122+'O5 Details by Class &amp; Accounts'!BX122</f>
        <v>13062225.401665151</v>
      </c>
      <c r="J122" s="600">
        <f>'O5 Details by Class &amp; Accounts'!N122+'O5 Details by Class &amp; Accounts'!AI122+'O5 Details by Class &amp; Accounts'!BD122+'O5 Details by Class &amp; Accounts'!BY122</f>
        <v>11418881.099055678</v>
      </c>
      <c r="K122" s="600">
        <f>'O5 Details by Class &amp; Accounts'!O122+'O5 Details by Class &amp; Accounts'!AJ122+'O5 Details by Class &amp; Accounts'!BE122+'O5 Details by Class &amp; Accounts'!BZ122</f>
        <v>749493.31000119948</v>
      </c>
      <c r="L122" s="600">
        <f>'O5 Details by Class &amp; Accounts'!P122+'O5 Details by Class &amp; Accounts'!AK122+'O5 Details by Class &amp; Accounts'!BF122+'O5 Details by Class &amp; Accounts'!CA122</f>
        <v>52321.395039527401</v>
      </c>
      <c r="M122" s="600">
        <f>'O5 Details by Class &amp; Accounts'!Q122+'O5 Details by Class &amp; Accounts'!AL122+'O5 Details by Class &amp; Accounts'!BG122+'O5 Details by Class &amp; Accounts'!CB122</f>
        <v>186632.23680258269</v>
      </c>
      <c r="N122" s="600">
        <f>'O5 Details by Class &amp; Accounts'!R122+'O5 Details by Class &amp; Accounts'!AM122+'O5 Details by Class &amp; Accounts'!BH122+'O5 Details by Class &amp; Accounts'!CC122</f>
        <v>0</v>
      </c>
      <c r="O122" s="600">
        <f>'O5 Details by Class &amp; Accounts'!S122+'O5 Details by Class &amp; Accounts'!AN122+'O5 Details by Class &amp; Accounts'!BI122+'O5 Details by Class &amp; Accounts'!CD122</f>
        <v>0</v>
      </c>
      <c r="P122" s="600">
        <f>'O5 Details by Class &amp; Accounts'!T122+'O5 Details by Class &amp; Accounts'!AO122+'O5 Details by Class &amp; Accounts'!BJ122+'O5 Details by Class &amp; Accounts'!CE122</f>
        <v>0</v>
      </c>
      <c r="Q122" s="600">
        <f>'O5 Details by Class &amp; Accounts'!U122+'O5 Details by Class &amp; Accounts'!AP122+'O5 Details by Class &amp; Accounts'!BK122+'O5 Details by Class &amp; Accounts'!CF122</f>
        <v>0</v>
      </c>
      <c r="R122" s="600">
        <f>'O5 Details by Class &amp; Accounts'!V122+'O5 Details by Class &amp; Accounts'!AQ122+'O5 Details by Class &amp; Accounts'!BL122+'O5 Details by Class &amp; Accounts'!CG122</f>
        <v>0</v>
      </c>
      <c r="S122" s="600">
        <f>'O5 Details by Class &amp; Accounts'!W122+'O5 Details by Class &amp; Accounts'!AR122+'O5 Details by Class &amp; Accounts'!BM122+'O5 Details by Class &amp; Accounts'!CH122</f>
        <v>0</v>
      </c>
      <c r="T122" s="600">
        <f>'O5 Details by Class &amp; Accounts'!X122+'O5 Details by Class &amp; Accounts'!AS122+'O5 Details by Class &amp; Accounts'!BN122+'O5 Details by Class &amp; Accounts'!CI122</f>
        <v>0</v>
      </c>
      <c r="U122" s="600">
        <f>'O5 Details by Class &amp; Accounts'!Y122+'O5 Details by Class &amp; Accounts'!AT122+'O5 Details by Class &amp; Accounts'!BO122+'O5 Details by Class &amp; Accounts'!CJ122</f>
        <v>0</v>
      </c>
      <c r="V122" s="600">
        <f>'O5 Details by Class &amp; Accounts'!Z122+'O5 Details by Class &amp; Accounts'!AU122+'O5 Details by Class &amp; Accounts'!BP122+'O5 Details by Class &amp; Accounts'!CK122</f>
        <v>0</v>
      </c>
      <c r="W122" s="600">
        <f>'O5 Details by Class &amp; Accounts'!AA122+'O5 Details by Class &amp; Accounts'!AV122+'O5 Details by Class &amp; Accounts'!BQ122+'O5 Details by Class &amp; Accounts'!CL122</f>
        <v>0</v>
      </c>
      <c r="X122" s="1041">
        <f>'O5 Details by Class &amp; Accounts'!AB122+'O5 Details by Class &amp; Accounts'!AW122+'O5 Details by Class &amp; Accounts'!BR122+'O5 Details by Class &amp; Accounts'!CM122</f>
        <v>0</v>
      </c>
      <c r="Y122" s="1931" t="str">
        <f t="shared" si="4"/>
        <v>4705</v>
      </c>
      <c r="Z122" s="1926" t="s">
        <v>1353</v>
      </c>
    </row>
    <row r="123" spans="1:26" ht="15.95" customHeight="1" x14ac:dyDescent="0.2">
      <c r="A123" s="1783" t="s">
        <v>173</v>
      </c>
      <c r="B123" s="1016" t="s">
        <v>1459</v>
      </c>
      <c r="C123" s="1027" t="str">
        <f>IF(ISBLANK('E4 TB Allocation Details'!D123), "",('E4 TB Allocation Details'!D123))</f>
        <v>cop</v>
      </c>
      <c r="D123" s="1028">
        <f t="shared" si="3"/>
        <v>4680535.9774773736</v>
      </c>
      <c r="E123" s="600">
        <f>'O5 Details by Class &amp; Accounts'!I123+'O5 Details by Class &amp; Accounts'!AD123+'O5 Details by Class &amp; Accounts'!AY123+'O5 Details by Class &amp; Accounts'!BT123</f>
        <v>1368272.9591653396</v>
      </c>
      <c r="F123" s="600">
        <f>'O5 Details by Class &amp; Accounts'!J123+'O5 Details by Class &amp; Accounts'!AE123+'O5 Details by Class &amp; Accounts'!AZ123+'O5 Details by Class &amp; Accounts'!BU123</f>
        <v>521404.50234826002</v>
      </c>
      <c r="G123" s="600">
        <f>'O5 Details by Class &amp; Accounts'!K123+'O5 Details by Class &amp; Accounts'!AF123+'O5 Details by Class &amp; Accounts'!BA123+'O5 Details by Class &amp; Accounts'!BV123</f>
        <v>1155776.0727374339</v>
      </c>
      <c r="H123" s="600">
        <f>'O5 Details by Class &amp; Accounts'!L123+'O5 Details by Class &amp; Accounts'!AG123+'O5 Details by Class &amp; Accounts'!BB123+'O5 Details by Class &amp; Accounts'!BW123</f>
        <v>0</v>
      </c>
      <c r="I123" s="600">
        <f>'O5 Details by Class &amp; Accounts'!M123+'O5 Details by Class &amp; Accounts'!AH123+'O5 Details by Class &amp; Accounts'!BC123+'O5 Details by Class &amp; Accounts'!BX123</f>
        <v>838562.6183785036</v>
      </c>
      <c r="J123" s="600">
        <f>'O5 Details by Class &amp; Accounts'!N123+'O5 Details by Class &amp; Accounts'!AI123+'O5 Details by Class &amp; Accounts'!BD123+'O5 Details by Class &amp; Accounts'!BY123</f>
        <v>733063.97179122875</v>
      </c>
      <c r="K123" s="600">
        <f>'O5 Details by Class &amp; Accounts'!O123+'O5 Details by Class &amp; Accounts'!AJ123+'O5 Details by Class &amp; Accounts'!BE123+'O5 Details by Class &amp; Accounts'!BZ123</f>
        <v>48115.619901311569</v>
      </c>
      <c r="L123" s="600">
        <f>'O5 Details by Class &amp; Accounts'!P123+'O5 Details by Class &amp; Accounts'!AK123+'O5 Details by Class &amp; Accounts'!BF123+'O5 Details by Class &amp; Accounts'!CA123</f>
        <v>3358.9043729079322</v>
      </c>
      <c r="M123" s="600">
        <f>'O5 Details by Class &amp; Accounts'!Q123+'O5 Details by Class &amp; Accounts'!AL123+'O5 Details by Class &amp; Accounts'!BG123+'O5 Details by Class &amp; Accounts'!CB123</f>
        <v>11981.328782388026</v>
      </c>
      <c r="N123" s="600">
        <f>'O5 Details by Class &amp; Accounts'!R123+'O5 Details by Class &amp; Accounts'!AM123+'O5 Details by Class &amp; Accounts'!BH123+'O5 Details by Class &amp; Accounts'!CC123</f>
        <v>0</v>
      </c>
      <c r="O123" s="600">
        <f>'O5 Details by Class &amp; Accounts'!S123+'O5 Details by Class &amp; Accounts'!AN123+'O5 Details by Class &amp; Accounts'!BI123+'O5 Details by Class &amp; Accounts'!CD123</f>
        <v>0</v>
      </c>
      <c r="P123" s="600">
        <f>'O5 Details by Class &amp; Accounts'!T123+'O5 Details by Class &amp; Accounts'!AO123+'O5 Details by Class &amp; Accounts'!BJ123+'O5 Details by Class &amp; Accounts'!CE123</f>
        <v>0</v>
      </c>
      <c r="Q123" s="600">
        <f>'O5 Details by Class &amp; Accounts'!U123+'O5 Details by Class &amp; Accounts'!AP123+'O5 Details by Class &amp; Accounts'!BK123+'O5 Details by Class &amp; Accounts'!CF123</f>
        <v>0</v>
      </c>
      <c r="R123" s="600">
        <f>'O5 Details by Class &amp; Accounts'!V123+'O5 Details by Class &amp; Accounts'!AQ123+'O5 Details by Class &amp; Accounts'!BL123+'O5 Details by Class &amp; Accounts'!CG123</f>
        <v>0</v>
      </c>
      <c r="S123" s="600">
        <f>'O5 Details by Class &amp; Accounts'!W123+'O5 Details by Class &amp; Accounts'!AR123+'O5 Details by Class &amp; Accounts'!BM123+'O5 Details by Class &amp; Accounts'!CH123</f>
        <v>0</v>
      </c>
      <c r="T123" s="600">
        <f>'O5 Details by Class &amp; Accounts'!X123+'O5 Details by Class &amp; Accounts'!AS123+'O5 Details by Class &amp; Accounts'!BN123+'O5 Details by Class &amp; Accounts'!CI123</f>
        <v>0</v>
      </c>
      <c r="U123" s="600">
        <f>'O5 Details by Class &amp; Accounts'!Y123+'O5 Details by Class &amp; Accounts'!AT123+'O5 Details by Class &amp; Accounts'!BO123+'O5 Details by Class &amp; Accounts'!CJ123</f>
        <v>0</v>
      </c>
      <c r="V123" s="600">
        <f>'O5 Details by Class &amp; Accounts'!Z123+'O5 Details by Class &amp; Accounts'!AU123+'O5 Details by Class &amp; Accounts'!BP123+'O5 Details by Class &amp; Accounts'!CK123</f>
        <v>0</v>
      </c>
      <c r="W123" s="600">
        <f>'O5 Details by Class &amp; Accounts'!AA123+'O5 Details by Class &amp; Accounts'!AV123+'O5 Details by Class &amp; Accounts'!BQ123+'O5 Details by Class &amp; Accounts'!CL123</f>
        <v>0</v>
      </c>
      <c r="X123" s="1041">
        <f>'O5 Details by Class &amp; Accounts'!AB123+'O5 Details by Class &amp; Accounts'!AW123+'O5 Details by Class &amp; Accounts'!BR123+'O5 Details by Class &amp; Accounts'!CM123</f>
        <v>0</v>
      </c>
      <c r="Y123" s="1931" t="str">
        <f t="shared" si="4"/>
        <v>4708</v>
      </c>
      <c r="Z123" s="1926" t="s">
        <v>1353</v>
      </c>
    </row>
    <row r="124" spans="1:26" ht="15.95" customHeight="1" x14ac:dyDescent="0.2">
      <c r="A124" s="1783" t="s">
        <v>174</v>
      </c>
      <c r="B124" s="1016" t="s">
        <v>1482</v>
      </c>
      <c r="C124" s="1027" t="str">
        <f>IF(ISBLANK('E4 TB Allocation Details'!D124), "",('E4 TB Allocation Details'!D124))</f>
        <v>cop</v>
      </c>
      <c r="D124" s="1028">
        <f t="shared" ref="D124:D164" si="5">SUM(E124:X124)</f>
        <v>0</v>
      </c>
      <c r="E124" s="600">
        <f>'O5 Details by Class &amp; Accounts'!I124+'O5 Details by Class &amp; Accounts'!AD124+'O5 Details by Class &amp; Accounts'!AY124+'O5 Details by Class &amp; Accounts'!BT124</f>
        <v>0</v>
      </c>
      <c r="F124" s="600">
        <f>'O5 Details by Class &amp; Accounts'!J124+'O5 Details by Class &amp; Accounts'!AE124+'O5 Details by Class &amp; Accounts'!AZ124+'O5 Details by Class &amp; Accounts'!BU124</f>
        <v>0</v>
      </c>
      <c r="G124" s="600">
        <f>'O5 Details by Class &amp; Accounts'!K124+'O5 Details by Class &amp; Accounts'!AF124+'O5 Details by Class &amp; Accounts'!BA124+'O5 Details by Class &amp; Accounts'!BV124</f>
        <v>0</v>
      </c>
      <c r="H124" s="600">
        <f>'O5 Details by Class &amp; Accounts'!L124+'O5 Details by Class &amp; Accounts'!AG124+'O5 Details by Class &amp; Accounts'!BB124+'O5 Details by Class &amp; Accounts'!BW124</f>
        <v>0</v>
      </c>
      <c r="I124" s="600">
        <f>'O5 Details by Class &amp; Accounts'!M124+'O5 Details by Class &amp; Accounts'!AH124+'O5 Details by Class &amp; Accounts'!BC124+'O5 Details by Class &amp; Accounts'!BX124</f>
        <v>0</v>
      </c>
      <c r="J124" s="600">
        <f>'O5 Details by Class &amp; Accounts'!N124+'O5 Details by Class &amp; Accounts'!AI124+'O5 Details by Class &amp; Accounts'!BD124+'O5 Details by Class &amp; Accounts'!BY124</f>
        <v>0</v>
      </c>
      <c r="K124" s="600">
        <f>'O5 Details by Class &amp; Accounts'!O124+'O5 Details by Class &amp; Accounts'!AJ124+'O5 Details by Class &amp; Accounts'!BE124+'O5 Details by Class &amp; Accounts'!BZ124</f>
        <v>0</v>
      </c>
      <c r="L124" s="600">
        <f>'O5 Details by Class &amp; Accounts'!P124+'O5 Details by Class &amp; Accounts'!AK124+'O5 Details by Class &amp; Accounts'!BF124+'O5 Details by Class &amp; Accounts'!CA124</f>
        <v>0</v>
      </c>
      <c r="M124" s="600">
        <f>'O5 Details by Class &amp; Accounts'!Q124+'O5 Details by Class &amp; Accounts'!AL124+'O5 Details by Class &amp; Accounts'!BG124+'O5 Details by Class &amp; Accounts'!CB124</f>
        <v>0</v>
      </c>
      <c r="N124" s="600">
        <f>'O5 Details by Class &amp; Accounts'!R124+'O5 Details by Class &amp; Accounts'!AM124+'O5 Details by Class &amp; Accounts'!BH124+'O5 Details by Class &amp; Accounts'!CC124</f>
        <v>0</v>
      </c>
      <c r="O124" s="600">
        <f>'O5 Details by Class &amp; Accounts'!S124+'O5 Details by Class &amp; Accounts'!AN124+'O5 Details by Class &amp; Accounts'!BI124+'O5 Details by Class &amp; Accounts'!CD124</f>
        <v>0</v>
      </c>
      <c r="P124" s="600">
        <f>'O5 Details by Class &amp; Accounts'!T124+'O5 Details by Class &amp; Accounts'!AO124+'O5 Details by Class &amp; Accounts'!BJ124+'O5 Details by Class &amp; Accounts'!CE124</f>
        <v>0</v>
      </c>
      <c r="Q124" s="600">
        <f>'O5 Details by Class &amp; Accounts'!U124+'O5 Details by Class &amp; Accounts'!AP124+'O5 Details by Class &amp; Accounts'!BK124+'O5 Details by Class &amp; Accounts'!CF124</f>
        <v>0</v>
      </c>
      <c r="R124" s="600">
        <f>'O5 Details by Class &amp; Accounts'!V124+'O5 Details by Class &amp; Accounts'!AQ124+'O5 Details by Class &amp; Accounts'!BL124+'O5 Details by Class &amp; Accounts'!CG124</f>
        <v>0</v>
      </c>
      <c r="S124" s="600">
        <f>'O5 Details by Class &amp; Accounts'!W124+'O5 Details by Class &amp; Accounts'!AR124+'O5 Details by Class &amp; Accounts'!BM124+'O5 Details by Class &amp; Accounts'!CH124</f>
        <v>0</v>
      </c>
      <c r="T124" s="600">
        <f>'O5 Details by Class &amp; Accounts'!X124+'O5 Details by Class &amp; Accounts'!AS124+'O5 Details by Class &amp; Accounts'!BN124+'O5 Details by Class &amp; Accounts'!CI124</f>
        <v>0</v>
      </c>
      <c r="U124" s="600">
        <f>'O5 Details by Class &amp; Accounts'!Y124+'O5 Details by Class &amp; Accounts'!AT124+'O5 Details by Class &amp; Accounts'!BO124+'O5 Details by Class &amp; Accounts'!CJ124</f>
        <v>0</v>
      </c>
      <c r="V124" s="600">
        <f>'O5 Details by Class &amp; Accounts'!Z124+'O5 Details by Class &amp; Accounts'!AU124+'O5 Details by Class &amp; Accounts'!BP124+'O5 Details by Class &amp; Accounts'!CK124</f>
        <v>0</v>
      </c>
      <c r="W124" s="600">
        <f>'O5 Details by Class &amp; Accounts'!AA124+'O5 Details by Class &amp; Accounts'!AV124+'O5 Details by Class &amp; Accounts'!BQ124+'O5 Details by Class &amp; Accounts'!CL124</f>
        <v>0</v>
      </c>
      <c r="X124" s="1041">
        <f>'O5 Details by Class &amp; Accounts'!AB124+'O5 Details by Class &amp; Accounts'!AW124+'O5 Details by Class &amp; Accounts'!BR124+'O5 Details by Class &amp; Accounts'!CM124</f>
        <v>0</v>
      </c>
      <c r="Y124" s="1931" t="str">
        <f t="shared" si="4"/>
        <v>4710</v>
      </c>
      <c r="Z124" s="1926" t="s">
        <v>1353</v>
      </c>
    </row>
    <row r="125" spans="1:26" ht="15.95" customHeight="1" x14ac:dyDescent="0.2">
      <c r="A125" s="1783" t="s">
        <v>175</v>
      </c>
      <c r="B125" s="1016" t="s">
        <v>1483</v>
      </c>
      <c r="C125" s="1027" t="str">
        <f>IF(ISBLANK('E4 TB Allocation Details'!D125), "",('E4 TB Allocation Details'!D125))</f>
        <v>cop</v>
      </c>
      <c r="D125" s="1028">
        <f t="shared" si="5"/>
        <v>0</v>
      </c>
      <c r="E125" s="600">
        <f>'O5 Details by Class &amp; Accounts'!I125+'O5 Details by Class &amp; Accounts'!AD125+'O5 Details by Class &amp; Accounts'!AY125+'O5 Details by Class &amp; Accounts'!BT125</f>
        <v>0</v>
      </c>
      <c r="F125" s="600">
        <f>'O5 Details by Class &amp; Accounts'!J125+'O5 Details by Class &amp; Accounts'!AE125+'O5 Details by Class &amp; Accounts'!AZ125+'O5 Details by Class &amp; Accounts'!BU125</f>
        <v>0</v>
      </c>
      <c r="G125" s="600">
        <f>'O5 Details by Class &amp; Accounts'!K125+'O5 Details by Class &amp; Accounts'!AF125+'O5 Details by Class &amp; Accounts'!BA125+'O5 Details by Class &amp; Accounts'!BV125</f>
        <v>0</v>
      </c>
      <c r="H125" s="600">
        <f>'O5 Details by Class &amp; Accounts'!L125+'O5 Details by Class &amp; Accounts'!AG125+'O5 Details by Class &amp; Accounts'!BB125+'O5 Details by Class &amp; Accounts'!BW125</f>
        <v>0</v>
      </c>
      <c r="I125" s="600">
        <f>'O5 Details by Class &amp; Accounts'!M125+'O5 Details by Class &amp; Accounts'!AH125+'O5 Details by Class &amp; Accounts'!BC125+'O5 Details by Class &amp; Accounts'!BX125</f>
        <v>0</v>
      </c>
      <c r="J125" s="600">
        <f>'O5 Details by Class &amp; Accounts'!N125+'O5 Details by Class &amp; Accounts'!AI125+'O5 Details by Class &amp; Accounts'!BD125+'O5 Details by Class &amp; Accounts'!BY125</f>
        <v>0</v>
      </c>
      <c r="K125" s="600">
        <f>'O5 Details by Class &amp; Accounts'!O125+'O5 Details by Class &amp; Accounts'!AJ125+'O5 Details by Class &amp; Accounts'!BE125+'O5 Details by Class &amp; Accounts'!BZ125</f>
        <v>0</v>
      </c>
      <c r="L125" s="600">
        <f>'O5 Details by Class &amp; Accounts'!P125+'O5 Details by Class &amp; Accounts'!AK125+'O5 Details by Class &amp; Accounts'!BF125+'O5 Details by Class &amp; Accounts'!CA125</f>
        <v>0</v>
      </c>
      <c r="M125" s="600">
        <f>'O5 Details by Class &amp; Accounts'!Q125+'O5 Details by Class &amp; Accounts'!AL125+'O5 Details by Class &amp; Accounts'!BG125+'O5 Details by Class &amp; Accounts'!CB125</f>
        <v>0</v>
      </c>
      <c r="N125" s="600">
        <f>'O5 Details by Class &amp; Accounts'!R125+'O5 Details by Class &amp; Accounts'!AM125+'O5 Details by Class &amp; Accounts'!BH125+'O5 Details by Class &amp; Accounts'!CC125</f>
        <v>0</v>
      </c>
      <c r="O125" s="600">
        <f>'O5 Details by Class &amp; Accounts'!S125+'O5 Details by Class &amp; Accounts'!AN125+'O5 Details by Class &amp; Accounts'!BI125+'O5 Details by Class &amp; Accounts'!CD125</f>
        <v>0</v>
      </c>
      <c r="P125" s="600">
        <f>'O5 Details by Class &amp; Accounts'!T125+'O5 Details by Class &amp; Accounts'!AO125+'O5 Details by Class &amp; Accounts'!BJ125+'O5 Details by Class &amp; Accounts'!CE125</f>
        <v>0</v>
      </c>
      <c r="Q125" s="600">
        <f>'O5 Details by Class &amp; Accounts'!U125+'O5 Details by Class &amp; Accounts'!AP125+'O5 Details by Class &amp; Accounts'!BK125+'O5 Details by Class &amp; Accounts'!CF125</f>
        <v>0</v>
      </c>
      <c r="R125" s="600">
        <f>'O5 Details by Class &amp; Accounts'!V125+'O5 Details by Class &amp; Accounts'!AQ125+'O5 Details by Class &amp; Accounts'!BL125+'O5 Details by Class &amp; Accounts'!CG125</f>
        <v>0</v>
      </c>
      <c r="S125" s="600">
        <f>'O5 Details by Class &amp; Accounts'!W125+'O5 Details by Class &amp; Accounts'!AR125+'O5 Details by Class &amp; Accounts'!BM125+'O5 Details by Class &amp; Accounts'!CH125</f>
        <v>0</v>
      </c>
      <c r="T125" s="600">
        <f>'O5 Details by Class &amp; Accounts'!X125+'O5 Details by Class &amp; Accounts'!AS125+'O5 Details by Class &amp; Accounts'!BN125+'O5 Details by Class &amp; Accounts'!CI125</f>
        <v>0</v>
      </c>
      <c r="U125" s="600">
        <f>'O5 Details by Class &amp; Accounts'!Y125+'O5 Details by Class &amp; Accounts'!AT125+'O5 Details by Class &amp; Accounts'!BO125+'O5 Details by Class &amp; Accounts'!CJ125</f>
        <v>0</v>
      </c>
      <c r="V125" s="600">
        <f>'O5 Details by Class &amp; Accounts'!Z125+'O5 Details by Class &amp; Accounts'!AU125+'O5 Details by Class &amp; Accounts'!BP125+'O5 Details by Class &amp; Accounts'!CK125</f>
        <v>0</v>
      </c>
      <c r="W125" s="600">
        <f>'O5 Details by Class &amp; Accounts'!AA125+'O5 Details by Class &amp; Accounts'!AV125+'O5 Details by Class &amp; Accounts'!BQ125+'O5 Details by Class &amp; Accounts'!CL125</f>
        <v>0</v>
      </c>
      <c r="X125" s="1041">
        <f>'O5 Details by Class &amp; Accounts'!AB125+'O5 Details by Class &amp; Accounts'!AW125+'O5 Details by Class &amp; Accounts'!BR125+'O5 Details by Class &amp; Accounts'!CM125</f>
        <v>0</v>
      </c>
      <c r="Y125" s="1931" t="str">
        <f t="shared" si="4"/>
        <v>4712</v>
      </c>
      <c r="Z125" s="1926" t="s">
        <v>1353</v>
      </c>
    </row>
    <row r="126" spans="1:26" ht="15.95" customHeight="1" x14ac:dyDescent="0.2">
      <c r="A126" s="1783" t="s">
        <v>178</v>
      </c>
      <c r="B126" s="1016" t="s">
        <v>1484</v>
      </c>
      <c r="C126" s="1027" t="str">
        <f>IF(ISBLANK('E4 TB Allocation Details'!D126), "",('E4 TB Allocation Details'!D126))</f>
        <v>cop</v>
      </c>
      <c r="D126" s="1028">
        <f t="shared" si="5"/>
        <v>5740832.4795520883</v>
      </c>
      <c r="E126" s="600">
        <f>'O5 Details by Class &amp; Accounts'!I126+'O5 Details by Class &amp; Accounts'!AD126+'O5 Details by Class &amp; Accounts'!AY126+'O5 Details by Class &amp; Accounts'!BT126</f>
        <v>1480997.0657620439</v>
      </c>
      <c r="F126" s="600">
        <f>'O5 Details by Class &amp; Accounts'!J126+'O5 Details by Class &amp; Accounts'!AE126+'O5 Details by Class &amp; Accounts'!AZ126+'O5 Details by Class &amp; Accounts'!BU126</f>
        <v>564360.00790656626</v>
      </c>
      <c r="G126" s="600">
        <f>'O5 Details by Class &amp; Accounts'!K126+'O5 Details by Class &amp; Accounts'!AF126+'O5 Details by Class &amp; Accounts'!BA126+'O5 Details by Class &amp; Accounts'!BV126</f>
        <v>1285327.9408767798</v>
      </c>
      <c r="H126" s="600">
        <f>'O5 Details by Class &amp; Accounts'!L126+'O5 Details by Class &amp; Accounts'!AG126+'O5 Details by Class &amp; Accounts'!BB126+'O5 Details by Class &amp; Accounts'!BW126</f>
        <v>0</v>
      </c>
      <c r="I126" s="600">
        <f>'O5 Details by Class &amp; Accounts'!M126+'O5 Details by Class &amp; Accounts'!AH126+'O5 Details by Class &amp; Accounts'!BC126+'O5 Details by Class &amp; Accounts'!BX126</f>
        <v>907646.94935861148</v>
      </c>
      <c r="J126" s="600">
        <f>'O5 Details by Class &amp; Accounts'!N126+'O5 Details by Class &amp; Accounts'!AI126+'O5 Details by Class &amp; Accounts'!BD126+'O5 Details by Class &amp; Accounts'!BY126</f>
        <v>1433816.9013496726</v>
      </c>
      <c r="K126" s="600">
        <f>'O5 Details by Class &amp; Accounts'!O126+'O5 Details by Class &amp; Accounts'!AJ126+'O5 Details by Class &amp; Accounts'!BE126+'O5 Details by Class &amp; Accounts'!BZ126</f>
        <v>52079.587931514056</v>
      </c>
      <c r="L126" s="600">
        <f>'O5 Details by Class &amp; Accounts'!P126+'O5 Details by Class &amp; Accounts'!AK126+'O5 Details by Class &amp; Accounts'!BF126+'O5 Details by Class &amp; Accounts'!CA126</f>
        <v>3635.6251047206679</v>
      </c>
      <c r="M126" s="600">
        <f>'O5 Details by Class &amp; Accounts'!Q126+'O5 Details by Class &amp; Accounts'!AL126+'O5 Details by Class &amp; Accounts'!BG126+'O5 Details by Class &amp; Accounts'!CB126</f>
        <v>12968.401262180318</v>
      </c>
      <c r="N126" s="600">
        <f>'O5 Details by Class &amp; Accounts'!R126+'O5 Details by Class &amp; Accounts'!AM126+'O5 Details by Class &amp; Accounts'!BH126+'O5 Details by Class &amp; Accounts'!CC126</f>
        <v>0</v>
      </c>
      <c r="O126" s="600">
        <f>'O5 Details by Class &amp; Accounts'!S126+'O5 Details by Class &amp; Accounts'!AN126+'O5 Details by Class &amp; Accounts'!BI126+'O5 Details by Class &amp; Accounts'!CD126</f>
        <v>0</v>
      </c>
      <c r="P126" s="600">
        <f>'O5 Details by Class &amp; Accounts'!T126+'O5 Details by Class &amp; Accounts'!AO126+'O5 Details by Class &amp; Accounts'!BJ126+'O5 Details by Class &amp; Accounts'!CE126</f>
        <v>0</v>
      </c>
      <c r="Q126" s="600">
        <f>'O5 Details by Class &amp; Accounts'!U126+'O5 Details by Class &amp; Accounts'!AP126+'O5 Details by Class &amp; Accounts'!BK126+'O5 Details by Class &amp; Accounts'!CF126</f>
        <v>0</v>
      </c>
      <c r="R126" s="600">
        <f>'O5 Details by Class &amp; Accounts'!V126+'O5 Details by Class &amp; Accounts'!AQ126+'O5 Details by Class &amp; Accounts'!BL126+'O5 Details by Class &amp; Accounts'!CG126</f>
        <v>0</v>
      </c>
      <c r="S126" s="600">
        <f>'O5 Details by Class &amp; Accounts'!W126+'O5 Details by Class &amp; Accounts'!AR126+'O5 Details by Class &amp; Accounts'!BM126+'O5 Details by Class &amp; Accounts'!CH126</f>
        <v>0</v>
      </c>
      <c r="T126" s="600">
        <f>'O5 Details by Class &amp; Accounts'!X126+'O5 Details by Class &amp; Accounts'!AS126+'O5 Details by Class &amp; Accounts'!BN126+'O5 Details by Class &amp; Accounts'!CI126</f>
        <v>0</v>
      </c>
      <c r="U126" s="600">
        <f>'O5 Details by Class &amp; Accounts'!Y126+'O5 Details by Class &amp; Accounts'!AT126+'O5 Details by Class &amp; Accounts'!BO126+'O5 Details by Class &amp; Accounts'!CJ126</f>
        <v>0</v>
      </c>
      <c r="V126" s="600">
        <f>'O5 Details by Class &amp; Accounts'!Z126+'O5 Details by Class &amp; Accounts'!AU126+'O5 Details by Class &amp; Accounts'!BP126+'O5 Details by Class &amp; Accounts'!CK126</f>
        <v>0</v>
      </c>
      <c r="W126" s="600">
        <f>'O5 Details by Class &amp; Accounts'!AA126+'O5 Details by Class &amp; Accounts'!AV126+'O5 Details by Class &amp; Accounts'!BQ126+'O5 Details by Class &amp; Accounts'!CL126</f>
        <v>0</v>
      </c>
      <c r="X126" s="1041">
        <f>'O5 Details by Class &amp; Accounts'!AB126+'O5 Details by Class &amp; Accounts'!AW126+'O5 Details by Class &amp; Accounts'!BR126+'O5 Details by Class &amp; Accounts'!CM126</f>
        <v>0</v>
      </c>
      <c r="Y126" s="1931" t="str">
        <f t="shared" si="4"/>
        <v>4714</v>
      </c>
      <c r="Z126" s="1926" t="s">
        <v>819</v>
      </c>
    </row>
    <row r="127" spans="1:26" ht="15.95" customHeight="1" x14ac:dyDescent="0.2">
      <c r="A127" s="1783" t="s">
        <v>176</v>
      </c>
      <c r="B127" s="1016" t="s">
        <v>603</v>
      </c>
      <c r="C127" s="1027" t="str">
        <f>IF(ISBLANK('E4 TB Allocation Details'!D127), "",('E4 TB Allocation Details'!D127))</f>
        <v>cop</v>
      </c>
      <c r="D127" s="1028">
        <f t="shared" si="5"/>
        <v>0</v>
      </c>
      <c r="E127" s="600">
        <f>'O5 Details by Class &amp; Accounts'!I127+'O5 Details by Class &amp; Accounts'!AD127+'O5 Details by Class &amp; Accounts'!AY127+'O5 Details by Class &amp; Accounts'!BT127</f>
        <v>0</v>
      </c>
      <c r="F127" s="600">
        <f>'O5 Details by Class &amp; Accounts'!J127+'O5 Details by Class &amp; Accounts'!AE127+'O5 Details by Class &amp; Accounts'!AZ127+'O5 Details by Class &amp; Accounts'!BU127</f>
        <v>0</v>
      </c>
      <c r="G127" s="600">
        <f>'O5 Details by Class &amp; Accounts'!K127+'O5 Details by Class &amp; Accounts'!AF127+'O5 Details by Class &amp; Accounts'!BA127+'O5 Details by Class &amp; Accounts'!BV127</f>
        <v>0</v>
      </c>
      <c r="H127" s="600">
        <f>'O5 Details by Class &amp; Accounts'!L127+'O5 Details by Class &amp; Accounts'!AG127+'O5 Details by Class &amp; Accounts'!BB127+'O5 Details by Class &amp; Accounts'!BW127</f>
        <v>0</v>
      </c>
      <c r="I127" s="600">
        <f>'O5 Details by Class &amp; Accounts'!M127+'O5 Details by Class &amp; Accounts'!AH127+'O5 Details by Class &amp; Accounts'!BC127+'O5 Details by Class &amp; Accounts'!BX127</f>
        <v>0</v>
      </c>
      <c r="J127" s="600">
        <f>'O5 Details by Class &amp; Accounts'!N127+'O5 Details by Class &amp; Accounts'!AI127+'O5 Details by Class &amp; Accounts'!BD127+'O5 Details by Class &amp; Accounts'!BY127</f>
        <v>0</v>
      </c>
      <c r="K127" s="600">
        <f>'O5 Details by Class &amp; Accounts'!O127+'O5 Details by Class &amp; Accounts'!AJ127+'O5 Details by Class &amp; Accounts'!BE127+'O5 Details by Class &amp; Accounts'!BZ127</f>
        <v>0</v>
      </c>
      <c r="L127" s="600">
        <f>'O5 Details by Class &amp; Accounts'!P127+'O5 Details by Class &amp; Accounts'!AK127+'O5 Details by Class &amp; Accounts'!BF127+'O5 Details by Class &amp; Accounts'!CA127</f>
        <v>0</v>
      </c>
      <c r="M127" s="600">
        <f>'O5 Details by Class &amp; Accounts'!Q127+'O5 Details by Class &amp; Accounts'!AL127+'O5 Details by Class &amp; Accounts'!BG127+'O5 Details by Class &amp; Accounts'!CB127</f>
        <v>0</v>
      </c>
      <c r="N127" s="600">
        <f>'O5 Details by Class &amp; Accounts'!R127+'O5 Details by Class &amp; Accounts'!AM127+'O5 Details by Class &amp; Accounts'!BH127+'O5 Details by Class &amp; Accounts'!CC127</f>
        <v>0</v>
      </c>
      <c r="O127" s="600">
        <f>'O5 Details by Class &amp; Accounts'!S127+'O5 Details by Class &amp; Accounts'!AN127+'O5 Details by Class &amp; Accounts'!BI127+'O5 Details by Class &amp; Accounts'!CD127</f>
        <v>0</v>
      </c>
      <c r="P127" s="600">
        <f>'O5 Details by Class &amp; Accounts'!T127+'O5 Details by Class &amp; Accounts'!AO127+'O5 Details by Class &amp; Accounts'!BJ127+'O5 Details by Class &amp; Accounts'!CE127</f>
        <v>0</v>
      </c>
      <c r="Q127" s="600">
        <f>'O5 Details by Class &amp; Accounts'!U127+'O5 Details by Class &amp; Accounts'!AP127+'O5 Details by Class &amp; Accounts'!BK127+'O5 Details by Class &amp; Accounts'!CF127</f>
        <v>0</v>
      </c>
      <c r="R127" s="600">
        <f>'O5 Details by Class &amp; Accounts'!V127+'O5 Details by Class &amp; Accounts'!AQ127+'O5 Details by Class &amp; Accounts'!BL127+'O5 Details by Class &amp; Accounts'!CG127</f>
        <v>0</v>
      </c>
      <c r="S127" s="600">
        <f>'O5 Details by Class &amp; Accounts'!W127+'O5 Details by Class &amp; Accounts'!AR127+'O5 Details by Class &amp; Accounts'!BM127+'O5 Details by Class &amp; Accounts'!CH127</f>
        <v>0</v>
      </c>
      <c r="T127" s="600">
        <f>'O5 Details by Class &amp; Accounts'!X127+'O5 Details by Class &amp; Accounts'!AS127+'O5 Details by Class &amp; Accounts'!BN127+'O5 Details by Class &amp; Accounts'!CI127</f>
        <v>0</v>
      </c>
      <c r="U127" s="600">
        <f>'O5 Details by Class &amp; Accounts'!Y127+'O5 Details by Class &amp; Accounts'!AT127+'O5 Details by Class &amp; Accounts'!BO127+'O5 Details by Class &amp; Accounts'!CJ127</f>
        <v>0</v>
      </c>
      <c r="V127" s="600">
        <f>'O5 Details by Class &amp; Accounts'!Z127+'O5 Details by Class &amp; Accounts'!AU127+'O5 Details by Class &amp; Accounts'!BP127+'O5 Details by Class &amp; Accounts'!CK127</f>
        <v>0</v>
      </c>
      <c r="W127" s="600">
        <f>'O5 Details by Class &amp; Accounts'!AA127+'O5 Details by Class &amp; Accounts'!AV127+'O5 Details by Class &amp; Accounts'!BQ127+'O5 Details by Class &amp; Accounts'!CL127</f>
        <v>0</v>
      </c>
      <c r="X127" s="1041">
        <f>'O5 Details by Class &amp; Accounts'!AB127+'O5 Details by Class &amp; Accounts'!AW127+'O5 Details by Class &amp; Accounts'!BR127+'O5 Details by Class &amp; Accounts'!CM127</f>
        <v>0</v>
      </c>
      <c r="Y127" s="1931" t="str">
        <f t="shared" si="4"/>
        <v>4715</v>
      </c>
      <c r="Z127" s="1926" t="s">
        <v>1353</v>
      </c>
    </row>
    <row r="128" spans="1:26" ht="15.95" customHeight="1" x14ac:dyDescent="0.2">
      <c r="A128" s="1783" t="s">
        <v>179</v>
      </c>
      <c r="B128" s="1016" t="s">
        <v>604</v>
      </c>
      <c r="C128" s="1027" t="str">
        <f>IF(ISBLANK('E4 TB Allocation Details'!D128), "",('E4 TB Allocation Details'!D128))</f>
        <v>cop</v>
      </c>
      <c r="D128" s="1028">
        <f t="shared" si="5"/>
        <v>4871083.22107621</v>
      </c>
      <c r="E128" s="600">
        <f>'O5 Details by Class &amp; Accounts'!I128+'O5 Details by Class &amp; Accounts'!AD128+'O5 Details by Class &amp; Accounts'!AY128+'O5 Details by Class &amp; Accounts'!BT128</f>
        <v>1256622.6210557267</v>
      </c>
      <c r="F128" s="600">
        <f>'O5 Details by Class &amp; Accounts'!J128+'O5 Details by Class &amp; Accounts'!AE128+'O5 Details by Class &amp; Accounts'!AZ128+'O5 Details by Class &amp; Accounts'!BU128</f>
        <v>478858.17517786165</v>
      </c>
      <c r="G128" s="600">
        <f>'O5 Details by Class &amp; Accounts'!K128+'O5 Details by Class &amp; Accounts'!AF128+'O5 Details by Class &amp; Accounts'!BA128+'O5 Details by Class &amp; Accounts'!BV128</f>
        <v>1090597.816376939</v>
      </c>
      <c r="H128" s="600">
        <f>'O5 Details by Class &amp; Accounts'!L128+'O5 Details by Class &amp; Accounts'!AG128+'O5 Details by Class &amp; Accounts'!BB128+'O5 Details by Class &amp; Accounts'!BW128</f>
        <v>0</v>
      </c>
      <c r="I128" s="600">
        <f>'O5 Details by Class &amp; Accounts'!M128+'O5 Details by Class &amp; Accounts'!AH128+'O5 Details by Class &amp; Accounts'!BC128+'O5 Details by Class &amp; Accounts'!BX128</f>
        <v>770136.35939202551</v>
      </c>
      <c r="J128" s="600">
        <f>'O5 Details by Class &amp; Accounts'!N128+'O5 Details by Class &amp; Accounts'!AI128+'O5 Details by Class &amp; Accounts'!BD128+'O5 Details by Class &amp; Accounts'!BY128</f>
        <v>1216590.3595230491</v>
      </c>
      <c r="K128" s="600">
        <f>'O5 Details by Class &amp; Accounts'!O128+'O5 Details by Class &amp; Accounts'!AJ128+'O5 Details by Class &amp; Accounts'!BE128+'O5 Details by Class &amp; Accounts'!BZ128</f>
        <v>44189.411176400339</v>
      </c>
      <c r="L128" s="600">
        <f>'O5 Details by Class &amp; Accounts'!P128+'O5 Details by Class &amp; Accounts'!AK128+'O5 Details by Class &amp; Accounts'!BF128+'O5 Details by Class &amp; Accounts'!CA128</f>
        <v>3084.8195812726467</v>
      </c>
      <c r="M128" s="600">
        <f>'O5 Details by Class &amp; Accounts'!Q128+'O5 Details by Class &amp; Accounts'!AL128+'O5 Details by Class &amp; Accounts'!BG128+'O5 Details by Class &amp; Accounts'!CB128</f>
        <v>11003.658792934984</v>
      </c>
      <c r="N128" s="600">
        <f>'O5 Details by Class &amp; Accounts'!R128+'O5 Details by Class &amp; Accounts'!AM128+'O5 Details by Class &amp; Accounts'!BH128+'O5 Details by Class &amp; Accounts'!CC128</f>
        <v>0</v>
      </c>
      <c r="O128" s="600">
        <f>'O5 Details by Class &amp; Accounts'!S128+'O5 Details by Class &amp; Accounts'!AN128+'O5 Details by Class &amp; Accounts'!BI128+'O5 Details by Class &amp; Accounts'!CD128</f>
        <v>0</v>
      </c>
      <c r="P128" s="600">
        <f>'O5 Details by Class &amp; Accounts'!T128+'O5 Details by Class &amp; Accounts'!AO128+'O5 Details by Class &amp; Accounts'!BJ128+'O5 Details by Class &amp; Accounts'!CE128</f>
        <v>0</v>
      </c>
      <c r="Q128" s="600">
        <f>'O5 Details by Class &amp; Accounts'!U128+'O5 Details by Class &amp; Accounts'!AP128+'O5 Details by Class &amp; Accounts'!BK128+'O5 Details by Class &amp; Accounts'!CF128</f>
        <v>0</v>
      </c>
      <c r="R128" s="600">
        <f>'O5 Details by Class &amp; Accounts'!V128+'O5 Details by Class &amp; Accounts'!AQ128+'O5 Details by Class &amp; Accounts'!BL128+'O5 Details by Class &amp; Accounts'!CG128</f>
        <v>0</v>
      </c>
      <c r="S128" s="600">
        <f>'O5 Details by Class &amp; Accounts'!W128+'O5 Details by Class &amp; Accounts'!AR128+'O5 Details by Class &amp; Accounts'!BM128+'O5 Details by Class &amp; Accounts'!CH128</f>
        <v>0</v>
      </c>
      <c r="T128" s="600">
        <f>'O5 Details by Class &amp; Accounts'!X128+'O5 Details by Class &amp; Accounts'!AS128+'O5 Details by Class &amp; Accounts'!BN128+'O5 Details by Class &amp; Accounts'!CI128</f>
        <v>0</v>
      </c>
      <c r="U128" s="600">
        <f>'O5 Details by Class &amp; Accounts'!Y128+'O5 Details by Class &amp; Accounts'!AT128+'O5 Details by Class &amp; Accounts'!BO128+'O5 Details by Class &amp; Accounts'!CJ128</f>
        <v>0</v>
      </c>
      <c r="V128" s="600">
        <f>'O5 Details by Class &amp; Accounts'!Z128+'O5 Details by Class &amp; Accounts'!AU128+'O5 Details by Class &amp; Accounts'!BP128+'O5 Details by Class &amp; Accounts'!CK128</f>
        <v>0</v>
      </c>
      <c r="W128" s="600">
        <f>'O5 Details by Class &amp; Accounts'!AA128+'O5 Details by Class &amp; Accounts'!AV128+'O5 Details by Class &amp; Accounts'!BQ128+'O5 Details by Class &amp; Accounts'!CL128</f>
        <v>0</v>
      </c>
      <c r="X128" s="1041">
        <f>'O5 Details by Class &amp; Accounts'!AB128+'O5 Details by Class &amp; Accounts'!AW128+'O5 Details by Class &amp; Accounts'!BR128+'O5 Details by Class &amp; Accounts'!CM128</f>
        <v>0</v>
      </c>
      <c r="Y128" s="1931" t="str">
        <f t="shared" si="4"/>
        <v>4716</v>
      </c>
      <c r="Z128" s="1926" t="s">
        <v>819</v>
      </c>
    </row>
    <row r="129" spans="1:26" ht="15.95" customHeight="1" x14ac:dyDescent="0.2">
      <c r="A129" s="1783" t="s">
        <v>177</v>
      </c>
      <c r="B129" s="1016" t="s">
        <v>607</v>
      </c>
      <c r="C129" s="1027" t="str">
        <f>IF(ISBLANK('E4 TB Allocation Details'!D129), "",('E4 TB Allocation Details'!D129))</f>
        <v>cop</v>
      </c>
      <c r="D129" s="1028">
        <f t="shared" si="5"/>
        <v>990113.3798509828</v>
      </c>
      <c r="E129" s="600">
        <f>'O5 Details by Class &amp; Accounts'!I129+'O5 Details by Class &amp; Accounts'!AD129+'O5 Details by Class &amp; Accounts'!AY129+'O5 Details by Class &amp; Accounts'!BT129</f>
        <v>289442.35674651415</v>
      </c>
      <c r="F129" s="600">
        <f>'O5 Details by Class &amp; Accounts'!J129+'O5 Details by Class &amp; Accounts'!AE129+'O5 Details by Class &amp; Accounts'!AZ129+'O5 Details by Class &amp; Accounts'!BU129</f>
        <v>110297.10626597809</v>
      </c>
      <c r="G129" s="600">
        <f>'O5 Details by Class &amp; Accounts'!K129+'O5 Details by Class &amp; Accounts'!AF129+'O5 Details by Class &amp; Accounts'!BA129+'O5 Details by Class &amp; Accounts'!BV129</f>
        <v>244491.09230984183</v>
      </c>
      <c r="H129" s="600">
        <f>'O5 Details by Class &amp; Accounts'!L129+'O5 Details by Class &amp; Accounts'!AG129+'O5 Details by Class &amp; Accounts'!BB129+'O5 Details by Class &amp; Accounts'!BW129</f>
        <v>0</v>
      </c>
      <c r="I129" s="600">
        <f>'O5 Details by Class &amp; Accounts'!M129+'O5 Details by Class &amp; Accounts'!AH129+'O5 Details by Class &amp; Accounts'!BC129+'O5 Details by Class &amp; Accounts'!BX129</f>
        <v>177388.2461954527</v>
      </c>
      <c r="J129" s="600">
        <f>'O5 Details by Class &amp; Accounts'!N129+'O5 Details by Class &amp; Accounts'!AI129+'O5 Details by Class &amp; Accounts'!BD129+'O5 Details by Class &amp; Accounts'!BY129</f>
        <v>155071.2248019907</v>
      </c>
      <c r="K129" s="600">
        <f>'O5 Details by Class &amp; Accounts'!O129+'O5 Details by Class &amp; Accounts'!AJ129+'O5 Details by Class &amp; Accounts'!BE129+'O5 Details by Class &amp; Accounts'!BZ129</f>
        <v>10178.304209892833</v>
      </c>
      <c r="L129" s="600">
        <f>'O5 Details by Class &amp; Accounts'!P129+'O5 Details by Class &amp; Accounts'!AK129+'O5 Details by Class &amp; Accounts'!BF129+'O5 Details by Class &amp; Accounts'!CA129</f>
        <v>710.53746349975495</v>
      </c>
      <c r="M129" s="600">
        <f>'O5 Details by Class &amp; Accounts'!Q129+'O5 Details by Class &amp; Accounts'!AL129+'O5 Details by Class &amp; Accounts'!BG129+'O5 Details by Class &amp; Accounts'!CB129</f>
        <v>2534.5118578128518</v>
      </c>
      <c r="N129" s="600">
        <f>'O5 Details by Class &amp; Accounts'!R129+'O5 Details by Class &amp; Accounts'!AM129+'O5 Details by Class &amp; Accounts'!BH129+'O5 Details by Class &amp; Accounts'!CC129</f>
        <v>0</v>
      </c>
      <c r="O129" s="600">
        <f>'O5 Details by Class &amp; Accounts'!S129+'O5 Details by Class &amp; Accounts'!AN129+'O5 Details by Class &amp; Accounts'!BI129+'O5 Details by Class &amp; Accounts'!CD129</f>
        <v>0</v>
      </c>
      <c r="P129" s="600">
        <f>'O5 Details by Class &amp; Accounts'!T129+'O5 Details by Class &amp; Accounts'!AO129+'O5 Details by Class &amp; Accounts'!BJ129+'O5 Details by Class &amp; Accounts'!CE129</f>
        <v>0</v>
      </c>
      <c r="Q129" s="600">
        <f>'O5 Details by Class &amp; Accounts'!U129+'O5 Details by Class &amp; Accounts'!AP129+'O5 Details by Class &amp; Accounts'!BK129+'O5 Details by Class &amp; Accounts'!CF129</f>
        <v>0</v>
      </c>
      <c r="R129" s="600">
        <f>'O5 Details by Class &amp; Accounts'!V129+'O5 Details by Class &amp; Accounts'!AQ129+'O5 Details by Class &amp; Accounts'!BL129+'O5 Details by Class &amp; Accounts'!CG129</f>
        <v>0</v>
      </c>
      <c r="S129" s="600">
        <f>'O5 Details by Class &amp; Accounts'!W129+'O5 Details by Class &amp; Accounts'!AR129+'O5 Details by Class &amp; Accounts'!BM129+'O5 Details by Class &amp; Accounts'!CH129</f>
        <v>0</v>
      </c>
      <c r="T129" s="600">
        <f>'O5 Details by Class &amp; Accounts'!X129+'O5 Details by Class &amp; Accounts'!AS129+'O5 Details by Class &amp; Accounts'!BN129+'O5 Details by Class &amp; Accounts'!CI129</f>
        <v>0</v>
      </c>
      <c r="U129" s="600">
        <f>'O5 Details by Class &amp; Accounts'!Y129+'O5 Details by Class &amp; Accounts'!AT129+'O5 Details by Class &amp; Accounts'!BO129+'O5 Details by Class &amp; Accounts'!CJ129</f>
        <v>0</v>
      </c>
      <c r="V129" s="600">
        <f>'O5 Details by Class &amp; Accounts'!Z129+'O5 Details by Class &amp; Accounts'!AU129+'O5 Details by Class &amp; Accounts'!BP129+'O5 Details by Class &amp; Accounts'!CK129</f>
        <v>0</v>
      </c>
      <c r="W129" s="600">
        <f>'O5 Details by Class &amp; Accounts'!AA129+'O5 Details by Class &amp; Accounts'!AV129+'O5 Details by Class &amp; Accounts'!BQ129+'O5 Details by Class &amp; Accounts'!CL129</f>
        <v>0</v>
      </c>
      <c r="X129" s="1041">
        <f>'O5 Details by Class &amp; Accounts'!AB129+'O5 Details by Class &amp; Accounts'!AW129+'O5 Details by Class &amp; Accounts'!BR129+'O5 Details by Class &amp; Accounts'!CM129</f>
        <v>0</v>
      </c>
      <c r="Y129" s="1931" t="str">
        <f t="shared" si="4"/>
        <v>4730</v>
      </c>
      <c r="Z129" s="1926" t="s">
        <v>1353</v>
      </c>
    </row>
    <row r="130" spans="1:26" ht="15.95" customHeight="1" x14ac:dyDescent="0.2">
      <c r="A130" s="1783">
        <v>4750</v>
      </c>
      <c r="B130" s="1016" t="s">
        <v>474</v>
      </c>
      <c r="C130" s="1027" t="s">
        <v>978</v>
      </c>
      <c r="D130" s="1028">
        <f>SUM(E130:X130)</f>
        <v>183930.83050000001</v>
      </c>
      <c r="E130" s="600">
        <f>'O5 Details by Class &amp; Accounts'!I130+'O5 Details by Class &amp; Accounts'!AD130+'O5 Details by Class &amp; Accounts'!AY130+'O5 Details by Class &amp; Accounts'!BT130</f>
        <v>47449.742044193757</v>
      </c>
      <c r="F130" s="600">
        <f>'O5 Details by Class &amp; Accounts'!J130+'O5 Details by Class &amp; Accounts'!AE130+'O5 Details by Class &amp; Accounts'!AZ130+'O5 Details by Class &amp; Accounts'!BU130</f>
        <v>18081.55965619471</v>
      </c>
      <c r="G130" s="600">
        <f>'O5 Details by Class &amp; Accounts'!K130+'O5 Details by Class &amp; Accounts'!AF130+'O5 Details by Class &amp; Accounts'!BA130+'O5 Details by Class &amp; Accounts'!BV130</f>
        <v>41180.688771598907</v>
      </c>
      <c r="H130" s="600">
        <f>'O5 Details by Class &amp; Accounts'!L130+'O5 Details by Class &amp; Accounts'!AG130+'O5 Details by Class &amp; Accounts'!BB130+'O5 Details by Class &amp; Accounts'!BW130</f>
        <v>0</v>
      </c>
      <c r="I130" s="600">
        <f>'O5 Details by Class &amp; Accounts'!M130+'O5 Details by Class &amp; Accounts'!AH130+'O5 Details by Class &amp; Accounts'!BC130+'O5 Details by Class &amp; Accounts'!BX130</f>
        <v>29080.147834124949</v>
      </c>
      <c r="J130" s="600">
        <f>'O5 Details by Class &amp; Accounts'!N130+'O5 Details by Class &amp; Accounts'!AI130+'O5 Details by Class &amp; Accounts'!BD130+'O5 Details by Class &amp; Accounts'!BY130</f>
        <v>45938.13430186663</v>
      </c>
      <c r="K130" s="600">
        <f>'O5 Details by Class &amp; Accounts'!O130+'O5 Details by Class &amp; Accounts'!AJ130+'O5 Details by Class &amp; Accounts'!BE130+'O5 Details by Class &amp; Accounts'!BZ130</f>
        <v>1668.5806273672233</v>
      </c>
      <c r="L130" s="600">
        <f>'O5 Details by Class &amp; Accounts'!P130+'O5 Details by Class &amp; Accounts'!AK130+'O5 Details by Class &amp; Accounts'!BF130+'O5 Details by Class &amp; Accounts'!CA130</f>
        <v>116.48198188672725</v>
      </c>
      <c r="M130" s="600">
        <f>'O5 Details by Class &amp; Accounts'!Q130+'O5 Details by Class &amp; Accounts'!AL130+'O5 Details by Class &amp; Accounts'!BG130+'O5 Details by Class &amp; Accounts'!CB130</f>
        <v>415.49528276710475</v>
      </c>
      <c r="N130" s="600">
        <f>'O5 Details by Class &amp; Accounts'!R130+'O5 Details by Class &amp; Accounts'!AM130+'O5 Details by Class &amp; Accounts'!BH130+'O5 Details by Class &amp; Accounts'!CC130</f>
        <v>0</v>
      </c>
      <c r="O130" s="600">
        <f>'O5 Details by Class &amp; Accounts'!S130+'O5 Details by Class &amp; Accounts'!AN130+'O5 Details by Class &amp; Accounts'!BI130+'O5 Details by Class &amp; Accounts'!CD130</f>
        <v>0</v>
      </c>
      <c r="P130" s="600">
        <f>'O5 Details by Class &amp; Accounts'!T130+'O5 Details by Class &amp; Accounts'!AO130+'O5 Details by Class &amp; Accounts'!BJ130+'O5 Details by Class &amp; Accounts'!CE130</f>
        <v>0</v>
      </c>
      <c r="Q130" s="600">
        <f>'O5 Details by Class &amp; Accounts'!U130+'O5 Details by Class &amp; Accounts'!AP130+'O5 Details by Class &amp; Accounts'!BK130+'O5 Details by Class &amp; Accounts'!CF130</f>
        <v>0</v>
      </c>
      <c r="R130" s="600">
        <f>'O5 Details by Class &amp; Accounts'!V130+'O5 Details by Class &amp; Accounts'!AQ130+'O5 Details by Class &amp; Accounts'!BL130+'O5 Details by Class &amp; Accounts'!CG130</f>
        <v>0</v>
      </c>
      <c r="S130" s="600">
        <f>'O5 Details by Class &amp; Accounts'!W130+'O5 Details by Class &amp; Accounts'!AR130+'O5 Details by Class &amp; Accounts'!BM130+'O5 Details by Class &amp; Accounts'!CH130</f>
        <v>0</v>
      </c>
      <c r="T130" s="600">
        <f>'O5 Details by Class &amp; Accounts'!X130+'O5 Details by Class &amp; Accounts'!AS130+'O5 Details by Class &amp; Accounts'!BN130+'O5 Details by Class &amp; Accounts'!CI130</f>
        <v>0</v>
      </c>
      <c r="U130" s="600">
        <f>'O5 Details by Class &amp; Accounts'!Y130+'O5 Details by Class &amp; Accounts'!AT130+'O5 Details by Class &amp; Accounts'!BO130+'O5 Details by Class &amp; Accounts'!CJ130</f>
        <v>0</v>
      </c>
      <c r="V130" s="600">
        <f>'O5 Details by Class &amp; Accounts'!Z130+'O5 Details by Class &amp; Accounts'!AU130+'O5 Details by Class &amp; Accounts'!BP130+'O5 Details by Class &amp; Accounts'!CK130</f>
        <v>0</v>
      </c>
      <c r="W130" s="600">
        <f>'O5 Details by Class &amp; Accounts'!AA130+'O5 Details by Class &amp; Accounts'!AV130+'O5 Details by Class &amp; Accounts'!BQ130+'O5 Details by Class &amp; Accounts'!CL130</f>
        <v>0</v>
      </c>
      <c r="X130" s="1041">
        <f>'O5 Details by Class &amp; Accounts'!AB130+'O5 Details by Class &amp; Accounts'!AW130+'O5 Details by Class &amp; Accounts'!BR130+'O5 Details by Class &amp; Accounts'!CM130</f>
        <v>0</v>
      </c>
      <c r="Y130" s="1931">
        <f>A130</f>
        <v>4750</v>
      </c>
      <c r="Z130" s="1926" t="s">
        <v>1353</v>
      </c>
    </row>
    <row r="131" spans="1:26" ht="15.95" customHeight="1" x14ac:dyDescent="0.2">
      <c r="A131" s="1779" t="s">
        <v>180</v>
      </c>
      <c r="B131" s="1012" t="s">
        <v>1032</v>
      </c>
      <c r="C131" s="1027" t="str">
        <f>IF(ISBLANK('E4 TB Allocation Details'!D131), "",('E4 TB Allocation Details'!D131))</f>
        <v>di</v>
      </c>
      <c r="D131" s="1028">
        <f t="shared" si="5"/>
        <v>792514.00000000012</v>
      </c>
      <c r="E131" s="600">
        <f>'O5 Details by Class &amp; Accounts'!I131+'O5 Details by Class &amp; Accounts'!AD131+'O5 Details by Class &amp; Accounts'!AY131+'O5 Details by Class &amp; Accounts'!BT131</f>
        <v>385831.33276448376</v>
      </c>
      <c r="F131" s="600">
        <f>'O5 Details by Class &amp; Accounts'!J131+'O5 Details by Class &amp; Accounts'!AE131+'O5 Details by Class &amp; Accounts'!AZ131+'O5 Details by Class &amp; Accounts'!BU131</f>
        <v>90846.486982807735</v>
      </c>
      <c r="G131" s="600">
        <f>'O5 Details by Class &amp; Accounts'!K131+'O5 Details by Class &amp; Accounts'!AF131+'O5 Details by Class &amp; Accounts'!BA131+'O5 Details by Class &amp; Accounts'!BV131</f>
        <v>152320.18549939018</v>
      </c>
      <c r="H131" s="600">
        <f>'O5 Details by Class &amp; Accounts'!L131+'O5 Details by Class &amp; Accounts'!AG131+'O5 Details by Class &amp; Accounts'!BB131+'O5 Details by Class &amp; Accounts'!BW131</f>
        <v>0</v>
      </c>
      <c r="I131" s="600">
        <f>'O5 Details by Class &amp; Accounts'!M131+'O5 Details by Class &amp; Accounts'!AH131+'O5 Details by Class &amp; Accounts'!BC131+'O5 Details by Class &amp; Accounts'!BX131</f>
        <v>51005.928437071125</v>
      </c>
      <c r="J131" s="600">
        <f>'O5 Details by Class &amp; Accounts'!N131+'O5 Details by Class &amp; Accounts'!AI131+'O5 Details by Class &amp; Accounts'!BD131+'O5 Details by Class &amp; Accounts'!BY131</f>
        <v>68851.940283114978</v>
      </c>
      <c r="K131" s="600">
        <f>'O5 Details by Class &amp; Accounts'!O131+'O5 Details by Class &amp; Accounts'!AJ131+'O5 Details by Class &amp; Accounts'!BE131+'O5 Details by Class &amp; Accounts'!BZ131</f>
        <v>38872.488550634094</v>
      </c>
      <c r="L131" s="600">
        <f>'O5 Details by Class &amp; Accounts'!P131+'O5 Details by Class &amp; Accounts'!AK131+'O5 Details by Class &amp; Accounts'!BF131+'O5 Details by Class &amp; Accounts'!CA131</f>
        <v>2475.5834919665808</v>
      </c>
      <c r="M131" s="600">
        <f>'O5 Details by Class &amp; Accounts'!Q131+'O5 Details by Class &amp; Accounts'!AL131+'O5 Details by Class &amp; Accounts'!BG131+'O5 Details by Class &amp; Accounts'!CB131</f>
        <v>2310.0539905315854</v>
      </c>
      <c r="N131" s="600">
        <f>'O5 Details by Class &amp; Accounts'!R131+'O5 Details by Class &amp; Accounts'!AM131+'O5 Details by Class &amp; Accounts'!BH131+'O5 Details by Class &amp; Accounts'!CC131</f>
        <v>0</v>
      </c>
      <c r="O131" s="600">
        <f>'O5 Details by Class &amp; Accounts'!S131+'O5 Details by Class &amp; Accounts'!AN131+'O5 Details by Class &amp; Accounts'!BI131+'O5 Details by Class &amp; Accounts'!CD131</f>
        <v>0</v>
      </c>
      <c r="P131" s="600">
        <f>'O5 Details by Class &amp; Accounts'!T131+'O5 Details by Class &amp; Accounts'!AO131+'O5 Details by Class &amp; Accounts'!BJ131+'O5 Details by Class &amp; Accounts'!CE131</f>
        <v>0</v>
      </c>
      <c r="Q131" s="600">
        <f>'O5 Details by Class &amp; Accounts'!U131+'O5 Details by Class &amp; Accounts'!AP131+'O5 Details by Class &amp; Accounts'!BK131+'O5 Details by Class &amp; Accounts'!CF131</f>
        <v>0</v>
      </c>
      <c r="R131" s="600">
        <f>'O5 Details by Class &amp; Accounts'!V131+'O5 Details by Class &amp; Accounts'!AQ131+'O5 Details by Class &amp; Accounts'!BL131+'O5 Details by Class &amp; Accounts'!CG131</f>
        <v>0</v>
      </c>
      <c r="S131" s="600">
        <f>'O5 Details by Class &amp; Accounts'!W131+'O5 Details by Class &amp; Accounts'!AR131+'O5 Details by Class &amp; Accounts'!BM131+'O5 Details by Class &amp; Accounts'!CH131</f>
        <v>0</v>
      </c>
      <c r="T131" s="600">
        <f>'O5 Details by Class &amp; Accounts'!X131+'O5 Details by Class &amp; Accounts'!AS131+'O5 Details by Class &amp; Accounts'!BN131+'O5 Details by Class &amp; Accounts'!CI131</f>
        <v>0</v>
      </c>
      <c r="U131" s="600">
        <f>'O5 Details by Class &amp; Accounts'!Y131+'O5 Details by Class &amp; Accounts'!AT131+'O5 Details by Class &amp; Accounts'!BO131+'O5 Details by Class &amp; Accounts'!CJ131</f>
        <v>0</v>
      </c>
      <c r="V131" s="600">
        <f>'O5 Details by Class &amp; Accounts'!Z131+'O5 Details by Class &amp; Accounts'!AU131+'O5 Details by Class &amp; Accounts'!BP131+'O5 Details by Class &amp; Accounts'!CK131</f>
        <v>0</v>
      </c>
      <c r="W131" s="600">
        <f>'O5 Details by Class &amp; Accounts'!AA131+'O5 Details by Class &amp; Accounts'!AV131+'O5 Details by Class &amp; Accounts'!BQ131+'O5 Details by Class &amp; Accounts'!CL131</f>
        <v>0</v>
      </c>
      <c r="X131" s="1041">
        <f>'O5 Details by Class &amp; Accounts'!AB131+'O5 Details by Class &amp; Accounts'!AW131+'O5 Details by Class &amp; Accounts'!BR131+'O5 Details by Class &amp; Accounts'!CM131</f>
        <v>0</v>
      </c>
      <c r="Y131" s="1931" t="str">
        <f t="shared" si="4"/>
        <v>5005</v>
      </c>
      <c r="Z131" s="1926" t="s">
        <v>110</v>
      </c>
    </row>
    <row r="132" spans="1:26" ht="15.95" customHeight="1" x14ac:dyDescent="0.2">
      <c r="A132" s="1779" t="s">
        <v>181</v>
      </c>
      <c r="B132" s="1012" t="s">
        <v>608</v>
      </c>
      <c r="C132" s="1027" t="str">
        <f>IF(ISBLANK('E4 TB Allocation Details'!D132), "",('E4 TB Allocation Details'!D132))</f>
        <v>di</v>
      </c>
      <c r="D132" s="1028">
        <f t="shared" si="5"/>
        <v>221350.00000000003</v>
      </c>
      <c r="E132" s="600">
        <f>'O5 Details by Class &amp; Accounts'!I132+'O5 Details by Class &amp; Accounts'!AD132+'O5 Details by Class &amp; Accounts'!AY132+'O5 Details by Class &amp; Accounts'!BT132</f>
        <v>107763.10009339708</v>
      </c>
      <c r="F132" s="600">
        <f>'O5 Details by Class &amp; Accounts'!J132+'O5 Details by Class &amp; Accounts'!AE132+'O5 Details by Class &amp; Accounts'!AZ132+'O5 Details by Class &amp; Accounts'!BU132</f>
        <v>25373.520081215589</v>
      </c>
      <c r="G132" s="600">
        <f>'O5 Details by Class &amp; Accounts'!K132+'O5 Details by Class &amp; Accounts'!AF132+'O5 Details by Class &amp; Accounts'!BA132+'O5 Details by Class &amp; Accounts'!BV132</f>
        <v>42543.189218474392</v>
      </c>
      <c r="H132" s="600">
        <f>'O5 Details by Class &amp; Accounts'!L132+'O5 Details by Class &amp; Accounts'!AG132+'O5 Details by Class &amp; Accounts'!BB132+'O5 Details by Class &amp; Accounts'!BW132</f>
        <v>0</v>
      </c>
      <c r="I132" s="600">
        <f>'O5 Details by Class &amp; Accounts'!M132+'O5 Details by Class &amp; Accounts'!AH132+'O5 Details by Class &amp; Accounts'!BC132+'O5 Details by Class &amp; Accounts'!BX132</f>
        <v>14246.009861713097</v>
      </c>
      <c r="J132" s="600">
        <f>'O5 Details by Class &amp; Accounts'!N132+'O5 Details by Class &amp; Accounts'!AI132+'O5 Details by Class &amp; Accounts'!BD132+'O5 Details by Class &amp; Accounts'!BY132</f>
        <v>19230.419881121976</v>
      </c>
      <c r="K132" s="600">
        <f>'O5 Details by Class &amp; Accounts'!O132+'O5 Details by Class &amp; Accounts'!AJ132+'O5 Details by Class &amp; Accounts'!BE132+'O5 Details by Class &amp; Accounts'!BZ132</f>
        <v>10857.127244039671</v>
      </c>
      <c r="L132" s="600">
        <f>'O5 Details by Class &amp; Accounts'!P132+'O5 Details by Class &amp; Accounts'!AK132+'O5 Details by Class &amp; Accounts'!BF132+'O5 Details by Class &amp; Accounts'!CA132</f>
        <v>691.43309259748412</v>
      </c>
      <c r="M132" s="600">
        <f>'O5 Details by Class &amp; Accounts'!Q132+'O5 Details by Class &amp; Accounts'!AL132+'O5 Details by Class &amp; Accounts'!BG132+'O5 Details by Class &amp; Accounts'!CB132</f>
        <v>645.20052744073462</v>
      </c>
      <c r="N132" s="600">
        <f>'O5 Details by Class &amp; Accounts'!R132+'O5 Details by Class &amp; Accounts'!AM132+'O5 Details by Class &amp; Accounts'!BH132+'O5 Details by Class &amp; Accounts'!CC132</f>
        <v>0</v>
      </c>
      <c r="O132" s="600">
        <f>'O5 Details by Class &amp; Accounts'!S132+'O5 Details by Class &amp; Accounts'!AN132+'O5 Details by Class &amp; Accounts'!BI132+'O5 Details by Class &amp; Accounts'!CD132</f>
        <v>0</v>
      </c>
      <c r="P132" s="600">
        <f>'O5 Details by Class &amp; Accounts'!T132+'O5 Details by Class &amp; Accounts'!AO132+'O5 Details by Class &amp; Accounts'!BJ132+'O5 Details by Class &amp; Accounts'!CE132</f>
        <v>0</v>
      </c>
      <c r="Q132" s="600">
        <f>'O5 Details by Class &amp; Accounts'!U132+'O5 Details by Class &amp; Accounts'!AP132+'O5 Details by Class &amp; Accounts'!BK132+'O5 Details by Class &amp; Accounts'!CF132</f>
        <v>0</v>
      </c>
      <c r="R132" s="600">
        <f>'O5 Details by Class &amp; Accounts'!V132+'O5 Details by Class &amp; Accounts'!AQ132+'O5 Details by Class &amp; Accounts'!BL132+'O5 Details by Class &amp; Accounts'!CG132</f>
        <v>0</v>
      </c>
      <c r="S132" s="600">
        <f>'O5 Details by Class &amp; Accounts'!W132+'O5 Details by Class &amp; Accounts'!AR132+'O5 Details by Class &amp; Accounts'!BM132+'O5 Details by Class &amp; Accounts'!CH132</f>
        <v>0</v>
      </c>
      <c r="T132" s="600">
        <f>'O5 Details by Class &amp; Accounts'!X132+'O5 Details by Class &amp; Accounts'!AS132+'O5 Details by Class &amp; Accounts'!BN132+'O5 Details by Class &amp; Accounts'!CI132</f>
        <v>0</v>
      </c>
      <c r="U132" s="600">
        <f>'O5 Details by Class &amp; Accounts'!Y132+'O5 Details by Class &amp; Accounts'!AT132+'O5 Details by Class &amp; Accounts'!BO132+'O5 Details by Class &amp; Accounts'!CJ132</f>
        <v>0</v>
      </c>
      <c r="V132" s="600">
        <f>'O5 Details by Class &amp; Accounts'!Z132+'O5 Details by Class &amp; Accounts'!AU132+'O5 Details by Class &amp; Accounts'!BP132+'O5 Details by Class &amp; Accounts'!CK132</f>
        <v>0</v>
      </c>
      <c r="W132" s="600">
        <f>'O5 Details by Class &amp; Accounts'!AA132+'O5 Details by Class &amp; Accounts'!AV132+'O5 Details by Class &amp; Accounts'!BQ132+'O5 Details by Class &amp; Accounts'!CL132</f>
        <v>0</v>
      </c>
      <c r="X132" s="1041">
        <f>'O5 Details by Class &amp; Accounts'!AB132+'O5 Details by Class &amp; Accounts'!AW132+'O5 Details by Class &amp; Accounts'!BR132+'O5 Details by Class &amp; Accounts'!CM132</f>
        <v>0</v>
      </c>
      <c r="Y132" s="1931" t="str">
        <f t="shared" si="4"/>
        <v>5010</v>
      </c>
      <c r="Z132" s="1926" t="s">
        <v>110</v>
      </c>
    </row>
    <row r="133" spans="1:26" ht="15.95" customHeight="1" x14ac:dyDescent="0.2">
      <c r="A133" s="1779" t="s">
        <v>184</v>
      </c>
      <c r="B133" s="1012" t="s">
        <v>1023</v>
      </c>
      <c r="C133" s="1027" t="str">
        <f>IF(ISBLANK('E4 TB Allocation Details'!D133), "",('E4 TB Allocation Details'!D133))</f>
        <v>di</v>
      </c>
      <c r="D133" s="1028">
        <f t="shared" si="5"/>
        <v>500</v>
      </c>
      <c r="E133" s="600">
        <f>'O5 Details by Class &amp; Accounts'!I133+'O5 Details by Class &amp; Accounts'!AD133+'O5 Details by Class &amp; Accounts'!AY133+'O5 Details by Class &amp; Accounts'!BT133</f>
        <v>163.62481406918349</v>
      </c>
      <c r="F133" s="600">
        <f>'O5 Details by Class &amp; Accounts'!J133+'O5 Details by Class &amp; Accounts'!AE133+'O5 Details by Class &amp; Accounts'!AZ133+'O5 Details by Class &amp; Accounts'!BU133</f>
        <v>43.868988770205902</v>
      </c>
      <c r="G133" s="600">
        <f>'O5 Details by Class &amp; Accounts'!K133+'O5 Details by Class &amp; Accounts'!AF133+'O5 Details by Class &amp; Accounts'!BA133+'O5 Details by Class &amp; Accounts'!BV133</f>
        <v>106.11980502108233</v>
      </c>
      <c r="H133" s="600">
        <f>'O5 Details by Class &amp; Accounts'!L133+'O5 Details by Class &amp; Accounts'!AG133+'O5 Details by Class &amp; Accounts'!BB133+'O5 Details by Class &amp; Accounts'!BW133</f>
        <v>0</v>
      </c>
      <c r="I133" s="600">
        <f>'O5 Details by Class &amp; Accounts'!M133+'O5 Details by Class &amp; Accounts'!AH133+'O5 Details by Class &amp; Accounts'!BC133+'O5 Details by Class &amp; Accounts'!BX133</f>
        <v>70.900455993918953</v>
      </c>
      <c r="J133" s="600">
        <f>'O5 Details by Class &amp; Accounts'!N133+'O5 Details by Class &amp; Accounts'!AI133+'O5 Details by Class &amp; Accounts'!BD133+'O5 Details by Class &amp; Accounts'!BY133</f>
        <v>109.26423241336911</v>
      </c>
      <c r="K133" s="600">
        <f>'O5 Details by Class &amp; Accounts'!O133+'O5 Details by Class &amp; Accounts'!AJ133+'O5 Details by Class &amp; Accounts'!BE133+'O5 Details by Class &amp; Accounts'!BZ133</f>
        <v>4.9808608516216735</v>
      </c>
      <c r="L133" s="600">
        <f>'O5 Details by Class &amp; Accounts'!P133+'O5 Details by Class &amp; Accounts'!AK133+'O5 Details by Class &amp; Accounts'!BF133+'O5 Details by Class &amp; Accounts'!CA133</f>
        <v>0.31537977844579562</v>
      </c>
      <c r="M133" s="600">
        <f>'O5 Details by Class &amp; Accounts'!Q133+'O5 Details by Class &amp; Accounts'!AL133+'O5 Details by Class &amp; Accounts'!BG133+'O5 Details by Class &amp; Accounts'!CB133</f>
        <v>0.92546310217276695</v>
      </c>
      <c r="N133" s="600">
        <f>'O5 Details by Class &amp; Accounts'!R133+'O5 Details by Class &amp; Accounts'!AM133+'O5 Details by Class &amp; Accounts'!BH133+'O5 Details by Class &amp; Accounts'!CC133</f>
        <v>0</v>
      </c>
      <c r="O133" s="600">
        <f>'O5 Details by Class &amp; Accounts'!S133+'O5 Details by Class &amp; Accounts'!AN133+'O5 Details by Class &amp; Accounts'!BI133+'O5 Details by Class &amp; Accounts'!CD133</f>
        <v>0</v>
      </c>
      <c r="P133" s="600">
        <f>'O5 Details by Class &amp; Accounts'!T133+'O5 Details by Class &amp; Accounts'!AO133+'O5 Details by Class &amp; Accounts'!BJ133+'O5 Details by Class &amp; Accounts'!CE133</f>
        <v>0</v>
      </c>
      <c r="Q133" s="600">
        <f>'O5 Details by Class &amp; Accounts'!U133+'O5 Details by Class &amp; Accounts'!AP133+'O5 Details by Class &amp; Accounts'!BK133+'O5 Details by Class &amp; Accounts'!CF133</f>
        <v>0</v>
      </c>
      <c r="R133" s="600">
        <f>'O5 Details by Class &amp; Accounts'!V133+'O5 Details by Class &amp; Accounts'!AQ133+'O5 Details by Class &amp; Accounts'!BL133+'O5 Details by Class &amp; Accounts'!CG133</f>
        <v>0</v>
      </c>
      <c r="S133" s="600">
        <f>'O5 Details by Class &amp; Accounts'!W133+'O5 Details by Class &amp; Accounts'!AR133+'O5 Details by Class &amp; Accounts'!BM133+'O5 Details by Class &amp; Accounts'!CH133</f>
        <v>0</v>
      </c>
      <c r="T133" s="600">
        <f>'O5 Details by Class &amp; Accounts'!X133+'O5 Details by Class &amp; Accounts'!AS133+'O5 Details by Class &amp; Accounts'!BN133+'O5 Details by Class &amp; Accounts'!CI133</f>
        <v>0</v>
      </c>
      <c r="U133" s="600">
        <f>'O5 Details by Class &amp; Accounts'!Y133+'O5 Details by Class &amp; Accounts'!AT133+'O5 Details by Class &amp; Accounts'!BO133+'O5 Details by Class &amp; Accounts'!CJ133</f>
        <v>0</v>
      </c>
      <c r="V133" s="600">
        <f>'O5 Details by Class &amp; Accounts'!Z133+'O5 Details by Class &amp; Accounts'!AU133+'O5 Details by Class &amp; Accounts'!BP133+'O5 Details by Class &amp; Accounts'!CK133</f>
        <v>0</v>
      </c>
      <c r="W133" s="600">
        <f>'O5 Details by Class &amp; Accounts'!AA133+'O5 Details by Class &amp; Accounts'!AV133+'O5 Details by Class &amp; Accounts'!BQ133+'O5 Details by Class &amp; Accounts'!CL133</f>
        <v>0</v>
      </c>
      <c r="X133" s="1041">
        <f>'O5 Details by Class &amp; Accounts'!AB133+'O5 Details by Class &amp; Accounts'!AW133+'O5 Details by Class &amp; Accounts'!BR133+'O5 Details by Class &amp; Accounts'!CM133</f>
        <v>0</v>
      </c>
      <c r="Y133" s="1931" t="str">
        <f t="shared" si="4"/>
        <v>5012</v>
      </c>
      <c r="Z133" s="1926">
        <v>1808</v>
      </c>
    </row>
    <row r="134" spans="1:26" ht="15.95" customHeight="1" x14ac:dyDescent="0.2">
      <c r="A134" s="1779" t="s">
        <v>186</v>
      </c>
      <c r="B134" s="1012" t="s">
        <v>1024</v>
      </c>
      <c r="C134" s="1027" t="str">
        <f>IF(ISBLANK('E4 TB Allocation Details'!D134), "",('E4 TB Allocation Details'!D134))</f>
        <v>di</v>
      </c>
      <c r="D134" s="1028">
        <f t="shared" si="5"/>
        <v>0</v>
      </c>
      <c r="E134" s="600">
        <f>'O5 Details by Class &amp; Accounts'!I134+'O5 Details by Class &amp; Accounts'!AD134+'O5 Details by Class &amp; Accounts'!AY134+'O5 Details by Class &amp; Accounts'!BT134</f>
        <v>0</v>
      </c>
      <c r="F134" s="600">
        <f>'O5 Details by Class &amp; Accounts'!J134+'O5 Details by Class &amp; Accounts'!AE134+'O5 Details by Class &amp; Accounts'!AZ134+'O5 Details by Class &amp; Accounts'!BU134</f>
        <v>0</v>
      </c>
      <c r="G134" s="600">
        <f>'O5 Details by Class &amp; Accounts'!K134+'O5 Details by Class &amp; Accounts'!AF134+'O5 Details by Class &amp; Accounts'!BA134+'O5 Details by Class &amp; Accounts'!BV134</f>
        <v>0</v>
      </c>
      <c r="H134" s="600">
        <f>'O5 Details by Class &amp; Accounts'!L134+'O5 Details by Class &amp; Accounts'!AG134+'O5 Details by Class &amp; Accounts'!BB134+'O5 Details by Class &amp; Accounts'!BW134</f>
        <v>0</v>
      </c>
      <c r="I134" s="600">
        <f>'O5 Details by Class &amp; Accounts'!M134+'O5 Details by Class &amp; Accounts'!AH134+'O5 Details by Class &amp; Accounts'!BC134+'O5 Details by Class &amp; Accounts'!BX134</f>
        <v>0</v>
      </c>
      <c r="J134" s="600">
        <f>'O5 Details by Class &amp; Accounts'!N134+'O5 Details by Class &amp; Accounts'!AI134+'O5 Details by Class &amp; Accounts'!BD134+'O5 Details by Class &amp; Accounts'!BY134</f>
        <v>0</v>
      </c>
      <c r="K134" s="600">
        <f>'O5 Details by Class &amp; Accounts'!O134+'O5 Details by Class &amp; Accounts'!AJ134+'O5 Details by Class &amp; Accounts'!BE134+'O5 Details by Class &amp; Accounts'!BZ134</f>
        <v>0</v>
      </c>
      <c r="L134" s="600">
        <f>'O5 Details by Class &amp; Accounts'!P134+'O5 Details by Class &amp; Accounts'!AK134+'O5 Details by Class &amp; Accounts'!BF134+'O5 Details by Class &amp; Accounts'!CA134</f>
        <v>0</v>
      </c>
      <c r="M134" s="600">
        <f>'O5 Details by Class &amp; Accounts'!Q134+'O5 Details by Class &amp; Accounts'!AL134+'O5 Details by Class &amp; Accounts'!BG134+'O5 Details by Class &amp; Accounts'!CB134</f>
        <v>0</v>
      </c>
      <c r="N134" s="600">
        <f>'O5 Details by Class &amp; Accounts'!R134+'O5 Details by Class &amp; Accounts'!AM134+'O5 Details by Class &amp; Accounts'!BH134+'O5 Details by Class &amp; Accounts'!CC134</f>
        <v>0</v>
      </c>
      <c r="O134" s="600">
        <f>'O5 Details by Class &amp; Accounts'!S134+'O5 Details by Class &amp; Accounts'!AN134+'O5 Details by Class &amp; Accounts'!BI134+'O5 Details by Class &amp; Accounts'!CD134</f>
        <v>0</v>
      </c>
      <c r="P134" s="600">
        <f>'O5 Details by Class &amp; Accounts'!T134+'O5 Details by Class &amp; Accounts'!AO134+'O5 Details by Class &amp; Accounts'!BJ134+'O5 Details by Class &amp; Accounts'!CE134</f>
        <v>0</v>
      </c>
      <c r="Q134" s="600">
        <f>'O5 Details by Class &amp; Accounts'!U134+'O5 Details by Class &amp; Accounts'!AP134+'O5 Details by Class &amp; Accounts'!BK134+'O5 Details by Class &amp; Accounts'!CF134</f>
        <v>0</v>
      </c>
      <c r="R134" s="600">
        <f>'O5 Details by Class &amp; Accounts'!V134+'O5 Details by Class &amp; Accounts'!AQ134+'O5 Details by Class &amp; Accounts'!BL134+'O5 Details by Class &amp; Accounts'!CG134</f>
        <v>0</v>
      </c>
      <c r="S134" s="600">
        <f>'O5 Details by Class &amp; Accounts'!W134+'O5 Details by Class &amp; Accounts'!AR134+'O5 Details by Class &amp; Accounts'!BM134+'O5 Details by Class &amp; Accounts'!CH134</f>
        <v>0</v>
      </c>
      <c r="T134" s="600">
        <f>'O5 Details by Class &amp; Accounts'!X134+'O5 Details by Class &amp; Accounts'!AS134+'O5 Details by Class &amp; Accounts'!BN134+'O5 Details by Class &amp; Accounts'!CI134</f>
        <v>0</v>
      </c>
      <c r="U134" s="600">
        <f>'O5 Details by Class &amp; Accounts'!Y134+'O5 Details by Class &amp; Accounts'!AT134+'O5 Details by Class &amp; Accounts'!BO134+'O5 Details by Class &amp; Accounts'!CJ134</f>
        <v>0</v>
      </c>
      <c r="V134" s="600">
        <f>'O5 Details by Class &amp; Accounts'!Z134+'O5 Details by Class &amp; Accounts'!AU134+'O5 Details by Class &amp; Accounts'!BP134+'O5 Details by Class &amp; Accounts'!CK134</f>
        <v>0</v>
      </c>
      <c r="W134" s="600">
        <f>'O5 Details by Class &amp; Accounts'!AA134+'O5 Details by Class &amp; Accounts'!AV134+'O5 Details by Class &amp; Accounts'!BQ134+'O5 Details by Class &amp; Accounts'!CL134</f>
        <v>0</v>
      </c>
      <c r="X134" s="1041">
        <f>'O5 Details by Class &amp; Accounts'!AB134+'O5 Details by Class &amp; Accounts'!AW134+'O5 Details by Class &amp; Accounts'!BR134+'O5 Details by Class &amp; Accounts'!CM134</f>
        <v>0</v>
      </c>
      <c r="Y134" s="1931" t="str">
        <f t="shared" si="4"/>
        <v>5014</v>
      </c>
      <c r="Z134" s="1926">
        <v>1815</v>
      </c>
    </row>
    <row r="135" spans="1:26" ht="15.95" customHeight="1" x14ac:dyDescent="0.2">
      <c r="A135" s="1779" t="s">
        <v>187</v>
      </c>
      <c r="B135" s="1012" t="s">
        <v>1025</v>
      </c>
      <c r="C135" s="1027" t="str">
        <f>IF(ISBLANK('E4 TB Allocation Details'!D135), "",('E4 TB Allocation Details'!D135))</f>
        <v>di</v>
      </c>
      <c r="D135" s="1028">
        <f t="shared" si="5"/>
        <v>0</v>
      </c>
      <c r="E135" s="600">
        <f>'O5 Details by Class &amp; Accounts'!I135+'O5 Details by Class &amp; Accounts'!AD135+'O5 Details by Class &amp; Accounts'!AY135+'O5 Details by Class &amp; Accounts'!BT135</f>
        <v>0</v>
      </c>
      <c r="F135" s="600">
        <f>'O5 Details by Class &amp; Accounts'!J135+'O5 Details by Class &amp; Accounts'!AE135+'O5 Details by Class &amp; Accounts'!AZ135+'O5 Details by Class &amp; Accounts'!BU135</f>
        <v>0</v>
      </c>
      <c r="G135" s="600">
        <f>'O5 Details by Class &amp; Accounts'!K135+'O5 Details by Class &amp; Accounts'!AF135+'O5 Details by Class &amp; Accounts'!BA135+'O5 Details by Class &amp; Accounts'!BV135</f>
        <v>0</v>
      </c>
      <c r="H135" s="600">
        <f>'O5 Details by Class &amp; Accounts'!L135+'O5 Details by Class &amp; Accounts'!AG135+'O5 Details by Class &amp; Accounts'!BB135+'O5 Details by Class &amp; Accounts'!BW135</f>
        <v>0</v>
      </c>
      <c r="I135" s="600">
        <f>'O5 Details by Class &amp; Accounts'!M135+'O5 Details by Class &amp; Accounts'!AH135+'O5 Details by Class &amp; Accounts'!BC135+'O5 Details by Class &amp; Accounts'!BX135</f>
        <v>0</v>
      </c>
      <c r="J135" s="600">
        <f>'O5 Details by Class &amp; Accounts'!N135+'O5 Details by Class &amp; Accounts'!AI135+'O5 Details by Class &amp; Accounts'!BD135+'O5 Details by Class &amp; Accounts'!BY135</f>
        <v>0</v>
      </c>
      <c r="K135" s="600">
        <f>'O5 Details by Class &amp; Accounts'!O135+'O5 Details by Class &amp; Accounts'!AJ135+'O5 Details by Class &amp; Accounts'!BE135+'O5 Details by Class &amp; Accounts'!BZ135</f>
        <v>0</v>
      </c>
      <c r="L135" s="600">
        <f>'O5 Details by Class &amp; Accounts'!P135+'O5 Details by Class &amp; Accounts'!AK135+'O5 Details by Class &amp; Accounts'!BF135+'O5 Details by Class &amp; Accounts'!CA135</f>
        <v>0</v>
      </c>
      <c r="M135" s="600">
        <f>'O5 Details by Class &amp; Accounts'!Q135+'O5 Details by Class &amp; Accounts'!AL135+'O5 Details by Class &amp; Accounts'!BG135+'O5 Details by Class &amp; Accounts'!CB135</f>
        <v>0</v>
      </c>
      <c r="N135" s="600">
        <f>'O5 Details by Class &amp; Accounts'!R135+'O5 Details by Class &amp; Accounts'!AM135+'O5 Details by Class &amp; Accounts'!BH135+'O5 Details by Class &amp; Accounts'!CC135</f>
        <v>0</v>
      </c>
      <c r="O135" s="600">
        <f>'O5 Details by Class &amp; Accounts'!S135+'O5 Details by Class &amp; Accounts'!AN135+'O5 Details by Class &amp; Accounts'!BI135+'O5 Details by Class &amp; Accounts'!CD135</f>
        <v>0</v>
      </c>
      <c r="P135" s="600">
        <f>'O5 Details by Class &amp; Accounts'!T135+'O5 Details by Class &amp; Accounts'!AO135+'O5 Details by Class &amp; Accounts'!BJ135+'O5 Details by Class &amp; Accounts'!CE135</f>
        <v>0</v>
      </c>
      <c r="Q135" s="600">
        <f>'O5 Details by Class &amp; Accounts'!U135+'O5 Details by Class &amp; Accounts'!AP135+'O5 Details by Class &amp; Accounts'!BK135+'O5 Details by Class &amp; Accounts'!CF135</f>
        <v>0</v>
      </c>
      <c r="R135" s="600">
        <f>'O5 Details by Class &amp; Accounts'!V135+'O5 Details by Class &amp; Accounts'!AQ135+'O5 Details by Class &amp; Accounts'!BL135+'O5 Details by Class &amp; Accounts'!CG135</f>
        <v>0</v>
      </c>
      <c r="S135" s="600">
        <f>'O5 Details by Class &amp; Accounts'!W135+'O5 Details by Class &amp; Accounts'!AR135+'O5 Details by Class &amp; Accounts'!BM135+'O5 Details by Class &amp; Accounts'!CH135</f>
        <v>0</v>
      </c>
      <c r="T135" s="600">
        <f>'O5 Details by Class &amp; Accounts'!X135+'O5 Details by Class &amp; Accounts'!AS135+'O5 Details by Class &amp; Accounts'!BN135+'O5 Details by Class &amp; Accounts'!CI135</f>
        <v>0</v>
      </c>
      <c r="U135" s="600">
        <f>'O5 Details by Class &amp; Accounts'!Y135+'O5 Details by Class &amp; Accounts'!AT135+'O5 Details by Class &amp; Accounts'!BO135+'O5 Details by Class &amp; Accounts'!CJ135</f>
        <v>0</v>
      </c>
      <c r="V135" s="600">
        <f>'O5 Details by Class &amp; Accounts'!Z135+'O5 Details by Class &amp; Accounts'!AU135+'O5 Details by Class &amp; Accounts'!BP135+'O5 Details by Class &amp; Accounts'!CK135</f>
        <v>0</v>
      </c>
      <c r="W135" s="600">
        <f>'O5 Details by Class &amp; Accounts'!AA135+'O5 Details by Class &amp; Accounts'!AV135+'O5 Details by Class &amp; Accounts'!BQ135+'O5 Details by Class &amp; Accounts'!CL135</f>
        <v>0</v>
      </c>
      <c r="X135" s="1041">
        <f>'O5 Details by Class &amp; Accounts'!AB135+'O5 Details by Class &amp; Accounts'!AW135+'O5 Details by Class &amp; Accounts'!BR135+'O5 Details by Class &amp; Accounts'!CM135</f>
        <v>0</v>
      </c>
      <c r="Y135" s="1931" t="str">
        <f t="shared" si="4"/>
        <v>5015</v>
      </c>
      <c r="Z135" s="1926">
        <v>1815</v>
      </c>
    </row>
    <row r="136" spans="1:26" ht="15.95" customHeight="1" x14ac:dyDescent="0.2">
      <c r="A136" s="1779" t="s">
        <v>189</v>
      </c>
      <c r="B136" s="1012" t="s">
        <v>1026</v>
      </c>
      <c r="C136" s="1027" t="str">
        <f>IF(ISBLANK('E4 TB Allocation Details'!D136), "",('E4 TB Allocation Details'!D136))</f>
        <v>di</v>
      </c>
      <c r="D136" s="1028">
        <f t="shared" si="5"/>
        <v>0</v>
      </c>
      <c r="E136" s="600">
        <f>'O5 Details by Class &amp; Accounts'!I136+'O5 Details by Class &amp; Accounts'!AD136+'O5 Details by Class &amp; Accounts'!AY136+'O5 Details by Class &amp; Accounts'!BT136</f>
        <v>0</v>
      </c>
      <c r="F136" s="600">
        <f>'O5 Details by Class &amp; Accounts'!J136+'O5 Details by Class &amp; Accounts'!AE136+'O5 Details by Class &amp; Accounts'!AZ136+'O5 Details by Class &amp; Accounts'!BU136</f>
        <v>0</v>
      </c>
      <c r="G136" s="600">
        <f>'O5 Details by Class &amp; Accounts'!K136+'O5 Details by Class &amp; Accounts'!AF136+'O5 Details by Class &amp; Accounts'!BA136+'O5 Details by Class &amp; Accounts'!BV136</f>
        <v>0</v>
      </c>
      <c r="H136" s="600">
        <f>'O5 Details by Class &amp; Accounts'!L136+'O5 Details by Class &amp; Accounts'!AG136+'O5 Details by Class &amp; Accounts'!BB136+'O5 Details by Class &amp; Accounts'!BW136</f>
        <v>0</v>
      </c>
      <c r="I136" s="600">
        <f>'O5 Details by Class &amp; Accounts'!M136+'O5 Details by Class &amp; Accounts'!AH136+'O5 Details by Class &amp; Accounts'!BC136+'O5 Details by Class &amp; Accounts'!BX136</f>
        <v>0</v>
      </c>
      <c r="J136" s="600">
        <f>'O5 Details by Class &amp; Accounts'!N136+'O5 Details by Class &amp; Accounts'!AI136+'O5 Details by Class &amp; Accounts'!BD136+'O5 Details by Class &amp; Accounts'!BY136</f>
        <v>0</v>
      </c>
      <c r="K136" s="600">
        <f>'O5 Details by Class &amp; Accounts'!O136+'O5 Details by Class &amp; Accounts'!AJ136+'O5 Details by Class &amp; Accounts'!BE136+'O5 Details by Class &amp; Accounts'!BZ136</f>
        <v>0</v>
      </c>
      <c r="L136" s="600">
        <f>'O5 Details by Class &amp; Accounts'!P136+'O5 Details by Class &amp; Accounts'!AK136+'O5 Details by Class &amp; Accounts'!BF136+'O5 Details by Class &amp; Accounts'!CA136</f>
        <v>0</v>
      </c>
      <c r="M136" s="600">
        <f>'O5 Details by Class &amp; Accounts'!Q136+'O5 Details by Class &amp; Accounts'!AL136+'O5 Details by Class &amp; Accounts'!BG136+'O5 Details by Class &amp; Accounts'!CB136</f>
        <v>0</v>
      </c>
      <c r="N136" s="600">
        <f>'O5 Details by Class &amp; Accounts'!R136+'O5 Details by Class &amp; Accounts'!AM136+'O5 Details by Class &amp; Accounts'!BH136+'O5 Details by Class &amp; Accounts'!CC136</f>
        <v>0</v>
      </c>
      <c r="O136" s="600">
        <f>'O5 Details by Class &amp; Accounts'!S136+'O5 Details by Class &amp; Accounts'!AN136+'O5 Details by Class &amp; Accounts'!BI136+'O5 Details by Class &amp; Accounts'!CD136</f>
        <v>0</v>
      </c>
      <c r="P136" s="600">
        <f>'O5 Details by Class &amp; Accounts'!T136+'O5 Details by Class &amp; Accounts'!AO136+'O5 Details by Class &amp; Accounts'!BJ136+'O5 Details by Class &amp; Accounts'!CE136</f>
        <v>0</v>
      </c>
      <c r="Q136" s="600">
        <f>'O5 Details by Class &amp; Accounts'!U136+'O5 Details by Class &amp; Accounts'!AP136+'O5 Details by Class &amp; Accounts'!BK136+'O5 Details by Class &amp; Accounts'!CF136</f>
        <v>0</v>
      </c>
      <c r="R136" s="600">
        <f>'O5 Details by Class &amp; Accounts'!V136+'O5 Details by Class &amp; Accounts'!AQ136+'O5 Details by Class &amp; Accounts'!BL136+'O5 Details by Class &amp; Accounts'!CG136</f>
        <v>0</v>
      </c>
      <c r="S136" s="600">
        <f>'O5 Details by Class &amp; Accounts'!W136+'O5 Details by Class &amp; Accounts'!AR136+'O5 Details by Class &amp; Accounts'!BM136+'O5 Details by Class &amp; Accounts'!CH136</f>
        <v>0</v>
      </c>
      <c r="T136" s="600">
        <f>'O5 Details by Class &amp; Accounts'!X136+'O5 Details by Class &amp; Accounts'!AS136+'O5 Details by Class &amp; Accounts'!BN136+'O5 Details by Class &amp; Accounts'!CI136</f>
        <v>0</v>
      </c>
      <c r="U136" s="600">
        <f>'O5 Details by Class &amp; Accounts'!Y136+'O5 Details by Class &amp; Accounts'!AT136+'O5 Details by Class &amp; Accounts'!BO136+'O5 Details by Class &amp; Accounts'!CJ136</f>
        <v>0</v>
      </c>
      <c r="V136" s="600">
        <f>'O5 Details by Class &amp; Accounts'!Z136+'O5 Details by Class &amp; Accounts'!AU136+'O5 Details by Class &amp; Accounts'!BP136+'O5 Details by Class &amp; Accounts'!CK136</f>
        <v>0</v>
      </c>
      <c r="W136" s="600">
        <f>'O5 Details by Class &amp; Accounts'!AA136+'O5 Details by Class &amp; Accounts'!AV136+'O5 Details by Class &amp; Accounts'!BQ136+'O5 Details by Class &amp; Accounts'!CL136</f>
        <v>0</v>
      </c>
      <c r="X136" s="1041">
        <f>'O5 Details by Class &amp; Accounts'!AB136+'O5 Details by Class &amp; Accounts'!AW136+'O5 Details by Class &amp; Accounts'!BR136+'O5 Details by Class &amp; Accounts'!CM136</f>
        <v>0</v>
      </c>
      <c r="Y136" s="1931" t="str">
        <f t="shared" si="4"/>
        <v>5016</v>
      </c>
      <c r="Z136" s="1926">
        <v>1820</v>
      </c>
    </row>
    <row r="137" spans="1:26" ht="12.75" x14ac:dyDescent="0.2">
      <c r="A137" s="1779" t="s">
        <v>190</v>
      </c>
      <c r="B137" s="1012" t="s">
        <v>584</v>
      </c>
      <c r="C137" s="1027" t="str">
        <f>IF(ISBLANK('E4 TB Allocation Details'!D137), "",('E4 TB Allocation Details'!D137))</f>
        <v>di</v>
      </c>
      <c r="D137" s="1028">
        <f t="shared" si="5"/>
        <v>26600</v>
      </c>
      <c r="E137" s="600">
        <f>'O5 Details by Class &amp; Accounts'!I137+'O5 Details by Class &amp; Accounts'!AD137+'O5 Details by Class &amp; Accounts'!AY137+'O5 Details by Class &amp; Accounts'!BT137</f>
        <v>7727.2981467520149</v>
      </c>
      <c r="F137" s="600">
        <f>'O5 Details by Class &amp; Accounts'!J137+'O5 Details by Class &amp; Accounts'!AE137+'O5 Details by Class &amp; Accounts'!AZ137+'O5 Details by Class &amp; Accounts'!BU137</f>
        <v>2666.0128279864102</v>
      </c>
      <c r="G137" s="600">
        <f>'O5 Details by Class &amp; Accounts'!K137+'O5 Details by Class &amp; Accounts'!AF137+'O5 Details by Class &amp; Accounts'!BA137+'O5 Details by Class &amp; Accounts'!BV137</f>
        <v>6295.3676514553126</v>
      </c>
      <c r="H137" s="600">
        <f>'O5 Details by Class &amp; Accounts'!L137+'O5 Details by Class &amp; Accounts'!AG137+'O5 Details by Class &amp; Accounts'!BB137+'O5 Details by Class &amp; Accounts'!BW137</f>
        <v>0</v>
      </c>
      <c r="I137" s="600">
        <f>'O5 Details by Class &amp; Accounts'!M137+'O5 Details by Class &amp; Accounts'!AH137+'O5 Details by Class &amp; Accounts'!BC137+'O5 Details by Class &amp; Accounts'!BX137</f>
        <v>4025.2407790385691</v>
      </c>
      <c r="J137" s="600">
        <f>'O5 Details by Class &amp; Accounts'!N137+'O5 Details by Class &amp; Accounts'!AI137+'O5 Details by Class &amp; Accounts'!BD137+'O5 Details by Class &amp; Accounts'!BY137</f>
        <v>5851.5688459682378</v>
      </c>
      <c r="K137" s="600">
        <f>'O5 Details by Class &amp; Accounts'!O137+'O5 Details by Class &amp; Accounts'!AJ137+'O5 Details by Class &amp; Accounts'!BE137+'O5 Details by Class &amp; Accounts'!BZ137</f>
        <v>0</v>
      </c>
      <c r="L137" s="600">
        <f>'O5 Details by Class &amp; Accounts'!P137+'O5 Details by Class &amp; Accounts'!AK137+'O5 Details by Class &amp; Accounts'!BF137+'O5 Details by Class &amp; Accounts'!CA137</f>
        <v>3.0139985912113785</v>
      </c>
      <c r="M137" s="600">
        <f>'O5 Details by Class &amp; Accounts'!Q137+'O5 Details by Class &amp; Accounts'!AL137+'O5 Details by Class &amp; Accounts'!BG137+'O5 Details by Class &amp; Accounts'!CB137</f>
        <v>31.497750208244412</v>
      </c>
      <c r="N137" s="600">
        <f>'O5 Details by Class &amp; Accounts'!R137+'O5 Details by Class &amp; Accounts'!AM137+'O5 Details by Class &amp; Accounts'!BH137+'O5 Details by Class &amp; Accounts'!CC137</f>
        <v>0</v>
      </c>
      <c r="O137" s="600">
        <f>'O5 Details by Class &amp; Accounts'!S137+'O5 Details by Class &amp; Accounts'!AN137+'O5 Details by Class &amp; Accounts'!BI137+'O5 Details by Class &amp; Accounts'!CD137</f>
        <v>0</v>
      </c>
      <c r="P137" s="600">
        <f>'O5 Details by Class &amp; Accounts'!T137+'O5 Details by Class &amp; Accounts'!AO137+'O5 Details by Class &amp; Accounts'!BJ137+'O5 Details by Class &amp; Accounts'!CE137</f>
        <v>0</v>
      </c>
      <c r="Q137" s="600">
        <f>'O5 Details by Class &amp; Accounts'!U137+'O5 Details by Class &amp; Accounts'!AP137+'O5 Details by Class &amp; Accounts'!BK137+'O5 Details by Class &amp; Accounts'!CF137</f>
        <v>0</v>
      </c>
      <c r="R137" s="600">
        <f>'O5 Details by Class &amp; Accounts'!V137+'O5 Details by Class &amp; Accounts'!AQ137+'O5 Details by Class &amp; Accounts'!BL137+'O5 Details by Class &amp; Accounts'!CG137</f>
        <v>0</v>
      </c>
      <c r="S137" s="600">
        <f>'O5 Details by Class &amp; Accounts'!W137+'O5 Details by Class &amp; Accounts'!AR137+'O5 Details by Class &amp; Accounts'!BM137+'O5 Details by Class &amp; Accounts'!CH137</f>
        <v>0</v>
      </c>
      <c r="T137" s="600">
        <f>'O5 Details by Class &amp; Accounts'!X137+'O5 Details by Class &amp; Accounts'!AS137+'O5 Details by Class &amp; Accounts'!BN137+'O5 Details by Class &amp; Accounts'!CI137</f>
        <v>0</v>
      </c>
      <c r="U137" s="600">
        <f>'O5 Details by Class &amp; Accounts'!Y137+'O5 Details by Class &amp; Accounts'!AT137+'O5 Details by Class &amp; Accounts'!BO137+'O5 Details by Class &amp; Accounts'!CJ137</f>
        <v>0</v>
      </c>
      <c r="V137" s="600">
        <f>'O5 Details by Class &amp; Accounts'!Z137+'O5 Details by Class &amp; Accounts'!AU137+'O5 Details by Class &amp; Accounts'!BP137+'O5 Details by Class &amp; Accounts'!CK137</f>
        <v>0</v>
      </c>
      <c r="W137" s="600">
        <f>'O5 Details by Class &amp; Accounts'!AA137+'O5 Details by Class &amp; Accounts'!AV137+'O5 Details by Class &amp; Accounts'!BQ137+'O5 Details by Class &amp; Accounts'!CL137</f>
        <v>0</v>
      </c>
      <c r="X137" s="1041">
        <f>'O5 Details by Class &amp; Accounts'!AB137+'O5 Details by Class &amp; Accounts'!AW137+'O5 Details by Class &amp; Accounts'!BR137+'O5 Details by Class &amp; Accounts'!CM137</f>
        <v>0</v>
      </c>
      <c r="Y137" s="1931" t="str">
        <f t="shared" si="4"/>
        <v>5017</v>
      </c>
      <c r="Z137" s="1926">
        <v>1820</v>
      </c>
    </row>
    <row r="138" spans="1:26" ht="12.75" x14ac:dyDescent="0.2">
      <c r="A138" s="1779" t="s">
        <v>192</v>
      </c>
      <c r="B138" s="1012" t="s">
        <v>585</v>
      </c>
      <c r="C138" s="1027" t="str">
        <f>IF(ISBLANK('E4 TB Allocation Details'!D138), "",('E4 TB Allocation Details'!D138))</f>
        <v>di</v>
      </c>
      <c r="D138" s="1028">
        <f t="shared" si="5"/>
        <v>0</v>
      </c>
      <c r="E138" s="600">
        <f>'O5 Details by Class &amp; Accounts'!I138+'O5 Details by Class &amp; Accounts'!AD138+'O5 Details by Class &amp; Accounts'!AY138+'O5 Details by Class &amp; Accounts'!BT138</f>
        <v>0</v>
      </c>
      <c r="F138" s="600">
        <f>'O5 Details by Class &amp; Accounts'!J138+'O5 Details by Class &amp; Accounts'!AE138+'O5 Details by Class &amp; Accounts'!AZ138+'O5 Details by Class &amp; Accounts'!BU138</f>
        <v>0</v>
      </c>
      <c r="G138" s="600">
        <f>'O5 Details by Class &amp; Accounts'!K138+'O5 Details by Class &amp; Accounts'!AF138+'O5 Details by Class &amp; Accounts'!BA138+'O5 Details by Class &amp; Accounts'!BV138</f>
        <v>0</v>
      </c>
      <c r="H138" s="600">
        <f>'O5 Details by Class &amp; Accounts'!L138+'O5 Details by Class &amp; Accounts'!AG138+'O5 Details by Class &amp; Accounts'!BB138+'O5 Details by Class &amp; Accounts'!BW138</f>
        <v>0</v>
      </c>
      <c r="I138" s="600">
        <f>'O5 Details by Class &amp; Accounts'!M138+'O5 Details by Class &amp; Accounts'!AH138+'O5 Details by Class &amp; Accounts'!BC138+'O5 Details by Class &amp; Accounts'!BX138</f>
        <v>0</v>
      </c>
      <c r="J138" s="600">
        <f>'O5 Details by Class &amp; Accounts'!N138+'O5 Details by Class &amp; Accounts'!AI138+'O5 Details by Class &amp; Accounts'!BD138+'O5 Details by Class &amp; Accounts'!BY138</f>
        <v>0</v>
      </c>
      <c r="K138" s="600">
        <f>'O5 Details by Class &amp; Accounts'!O138+'O5 Details by Class &amp; Accounts'!AJ138+'O5 Details by Class &amp; Accounts'!BE138+'O5 Details by Class &amp; Accounts'!BZ138</f>
        <v>0</v>
      </c>
      <c r="L138" s="600">
        <f>'O5 Details by Class &amp; Accounts'!P138+'O5 Details by Class &amp; Accounts'!AK138+'O5 Details by Class &amp; Accounts'!BF138+'O5 Details by Class &amp; Accounts'!CA138</f>
        <v>0</v>
      </c>
      <c r="M138" s="600">
        <f>'O5 Details by Class &amp; Accounts'!Q138+'O5 Details by Class &amp; Accounts'!AL138+'O5 Details by Class &amp; Accounts'!BG138+'O5 Details by Class &amp; Accounts'!CB138</f>
        <v>0</v>
      </c>
      <c r="N138" s="600">
        <f>'O5 Details by Class &amp; Accounts'!R138+'O5 Details by Class &amp; Accounts'!AM138+'O5 Details by Class &amp; Accounts'!BH138+'O5 Details by Class &amp; Accounts'!CC138</f>
        <v>0</v>
      </c>
      <c r="O138" s="600">
        <f>'O5 Details by Class &amp; Accounts'!S138+'O5 Details by Class &amp; Accounts'!AN138+'O5 Details by Class &amp; Accounts'!BI138+'O5 Details by Class &amp; Accounts'!CD138</f>
        <v>0</v>
      </c>
      <c r="P138" s="600">
        <f>'O5 Details by Class &amp; Accounts'!T138+'O5 Details by Class &amp; Accounts'!AO138+'O5 Details by Class &amp; Accounts'!BJ138+'O5 Details by Class &amp; Accounts'!CE138</f>
        <v>0</v>
      </c>
      <c r="Q138" s="600">
        <f>'O5 Details by Class &amp; Accounts'!U138+'O5 Details by Class &amp; Accounts'!AP138+'O5 Details by Class &amp; Accounts'!BK138+'O5 Details by Class &amp; Accounts'!CF138</f>
        <v>0</v>
      </c>
      <c r="R138" s="600">
        <f>'O5 Details by Class &amp; Accounts'!V138+'O5 Details by Class &amp; Accounts'!AQ138+'O5 Details by Class &amp; Accounts'!BL138+'O5 Details by Class &amp; Accounts'!CG138</f>
        <v>0</v>
      </c>
      <c r="S138" s="600">
        <f>'O5 Details by Class &amp; Accounts'!W138+'O5 Details by Class &amp; Accounts'!AR138+'O5 Details by Class &amp; Accounts'!BM138+'O5 Details by Class &amp; Accounts'!CH138</f>
        <v>0</v>
      </c>
      <c r="T138" s="600">
        <f>'O5 Details by Class &amp; Accounts'!X138+'O5 Details by Class &amp; Accounts'!AS138+'O5 Details by Class &amp; Accounts'!BN138+'O5 Details by Class &amp; Accounts'!CI138</f>
        <v>0</v>
      </c>
      <c r="U138" s="600">
        <f>'O5 Details by Class &amp; Accounts'!Y138+'O5 Details by Class &amp; Accounts'!AT138+'O5 Details by Class &amp; Accounts'!BO138+'O5 Details by Class &amp; Accounts'!CJ138</f>
        <v>0</v>
      </c>
      <c r="V138" s="600">
        <f>'O5 Details by Class &amp; Accounts'!Z138+'O5 Details by Class &amp; Accounts'!AU138+'O5 Details by Class &amp; Accounts'!BP138+'O5 Details by Class &amp; Accounts'!CK138</f>
        <v>0</v>
      </c>
      <c r="W138" s="600">
        <f>'O5 Details by Class &amp; Accounts'!AA138+'O5 Details by Class &amp; Accounts'!AV138+'O5 Details by Class &amp; Accounts'!BQ138+'O5 Details by Class &amp; Accounts'!CL138</f>
        <v>0</v>
      </c>
      <c r="X138" s="1041">
        <f>'O5 Details by Class &amp; Accounts'!AB138+'O5 Details by Class &amp; Accounts'!AW138+'O5 Details by Class &amp; Accounts'!BR138+'O5 Details by Class &amp; Accounts'!CM138</f>
        <v>0</v>
      </c>
      <c r="Y138" s="1931" t="str">
        <f t="shared" si="4"/>
        <v>5020</v>
      </c>
      <c r="Z138" s="1926" t="s">
        <v>534</v>
      </c>
    </row>
    <row r="139" spans="1:26" ht="25.5" x14ac:dyDescent="0.2">
      <c r="A139" s="1779" t="s">
        <v>193</v>
      </c>
      <c r="B139" s="1012" t="s">
        <v>1686</v>
      </c>
      <c r="C139" s="1027" t="str">
        <f>IF(ISBLANK('E4 TB Allocation Details'!D139), "",('E4 TB Allocation Details'!D139))</f>
        <v>di</v>
      </c>
      <c r="D139" s="1028">
        <f t="shared" si="5"/>
        <v>289300</v>
      </c>
      <c r="E139" s="600">
        <f>'O5 Details by Class &amp; Accounts'!I139+'O5 Details by Class &amp; Accounts'!AD139+'O5 Details by Class &amp; Accounts'!AY139+'O5 Details by Class &amp; Accounts'!BT139</f>
        <v>140673.88035191689</v>
      </c>
      <c r="F139" s="600">
        <f>'O5 Details by Class &amp; Accounts'!J139+'O5 Details by Class &amp; Accounts'!AE139+'O5 Details by Class &amp; Accounts'!AZ139+'O5 Details by Class &amp; Accounts'!BU139</f>
        <v>28724.106936020959</v>
      </c>
      <c r="G139" s="600">
        <f>'O5 Details by Class &amp; Accounts'!K139+'O5 Details by Class &amp; Accounts'!AF139+'O5 Details by Class &amp; Accounts'!BA139+'O5 Details by Class &amp; Accounts'!BV139</f>
        <v>44668.52915380663</v>
      </c>
      <c r="H139" s="600">
        <f>'O5 Details by Class &amp; Accounts'!L139+'O5 Details by Class &amp; Accounts'!AG139+'O5 Details by Class &amp; Accounts'!BB139+'O5 Details by Class &amp; Accounts'!BW139</f>
        <v>0</v>
      </c>
      <c r="I139" s="600">
        <f>'O5 Details by Class &amp; Accounts'!M139+'O5 Details by Class &amp; Accounts'!AH139+'O5 Details by Class &amp; Accounts'!BC139+'O5 Details by Class &amp; Accounts'!BX139</f>
        <v>22412.421993411121</v>
      </c>
      <c r="J139" s="600">
        <f>'O5 Details by Class &amp; Accounts'!N139+'O5 Details by Class &amp; Accounts'!AI139+'O5 Details by Class &amp; Accounts'!BD139+'O5 Details by Class &amp; Accounts'!BY139</f>
        <v>31751.848772127392</v>
      </c>
      <c r="K139" s="600">
        <f>'O5 Details by Class &amp; Accounts'!O139+'O5 Details by Class &amp; Accounts'!AJ139+'O5 Details by Class &amp; Accounts'!BE139+'O5 Details by Class &amp; Accounts'!BZ139</f>
        <v>18965.292470681434</v>
      </c>
      <c r="L139" s="600">
        <f>'O5 Details by Class &amp; Accounts'!P139+'O5 Details by Class &amp; Accounts'!AK139+'O5 Details by Class &amp; Accounts'!BF139+'O5 Details by Class &amp; Accounts'!CA139</f>
        <v>1191.3439611229501</v>
      </c>
      <c r="M139" s="600">
        <f>'O5 Details by Class &amp; Accounts'!Q139+'O5 Details by Class &amp; Accounts'!AL139+'O5 Details by Class &amp; Accounts'!BG139+'O5 Details by Class &amp; Accounts'!CB139</f>
        <v>912.57636091261554</v>
      </c>
      <c r="N139" s="600">
        <f>'O5 Details by Class &amp; Accounts'!R139+'O5 Details by Class &amp; Accounts'!AM139+'O5 Details by Class &amp; Accounts'!BH139+'O5 Details by Class &amp; Accounts'!CC139</f>
        <v>0</v>
      </c>
      <c r="O139" s="600">
        <f>'O5 Details by Class &amp; Accounts'!S139+'O5 Details by Class &amp; Accounts'!AN139+'O5 Details by Class &amp; Accounts'!BI139+'O5 Details by Class &amp; Accounts'!CD139</f>
        <v>0</v>
      </c>
      <c r="P139" s="600">
        <f>'O5 Details by Class &amp; Accounts'!T139+'O5 Details by Class &amp; Accounts'!AO139+'O5 Details by Class &amp; Accounts'!BJ139+'O5 Details by Class &amp; Accounts'!CE139</f>
        <v>0</v>
      </c>
      <c r="Q139" s="600">
        <f>'O5 Details by Class &amp; Accounts'!U139+'O5 Details by Class &amp; Accounts'!AP139+'O5 Details by Class &amp; Accounts'!BK139+'O5 Details by Class &amp; Accounts'!CF139</f>
        <v>0</v>
      </c>
      <c r="R139" s="600">
        <f>'O5 Details by Class &amp; Accounts'!V139+'O5 Details by Class &amp; Accounts'!AQ139+'O5 Details by Class &amp; Accounts'!BL139+'O5 Details by Class &amp; Accounts'!CG139</f>
        <v>0</v>
      </c>
      <c r="S139" s="600">
        <f>'O5 Details by Class &amp; Accounts'!W139+'O5 Details by Class &amp; Accounts'!AR139+'O5 Details by Class &amp; Accounts'!BM139+'O5 Details by Class &amp; Accounts'!CH139</f>
        <v>0</v>
      </c>
      <c r="T139" s="600">
        <f>'O5 Details by Class &amp; Accounts'!X139+'O5 Details by Class &amp; Accounts'!AS139+'O5 Details by Class &amp; Accounts'!BN139+'O5 Details by Class &amp; Accounts'!CI139</f>
        <v>0</v>
      </c>
      <c r="U139" s="600">
        <f>'O5 Details by Class &amp; Accounts'!Y139+'O5 Details by Class &amp; Accounts'!AT139+'O5 Details by Class &amp; Accounts'!BO139+'O5 Details by Class &amp; Accounts'!CJ139</f>
        <v>0</v>
      </c>
      <c r="V139" s="600">
        <f>'O5 Details by Class &amp; Accounts'!Z139+'O5 Details by Class &amp; Accounts'!AU139+'O5 Details by Class &amp; Accounts'!BP139+'O5 Details by Class &amp; Accounts'!CK139</f>
        <v>0</v>
      </c>
      <c r="W139" s="600">
        <f>'O5 Details by Class &amp; Accounts'!AA139+'O5 Details by Class &amp; Accounts'!AV139+'O5 Details by Class &amp; Accounts'!BQ139+'O5 Details by Class &amp; Accounts'!CL139</f>
        <v>0</v>
      </c>
      <c r="X139" s="1041">
        <f>'O5 Details by Class &amp; Accounts'!AB139+'O5 Details by Class &amp; Accounts'!AW139+'O5 Details by Class &amp; Accounts'!BR139+'O5 Details by Class &amp; Accounts'!CM139</f>
        <v>0</v>
      </c>
      <c r="Y139" s="1931" t="str">
        <f t="shared" si="4"/>
        <v>5025</v>
      </c>
      <c r="Z139" s="1926" t="s">
        <v>534</v>
      </c>
    </row>
    <row r="140" spans="1:26" ht="15.95" customHeight="1" x14ac:dyDescent="0.2">
      <c r="A140" s="1779" t="s">
        <v>194</v>
      </c>
      <c r="B140" s="1012" t="s">
        <v>592</v>
      </c>
      <c r="C140" s="1027" t="str">
        <f>IF(ISBLANK('E4 TB Allocation Details'!D140), "",('E4 TB Allocation Details'!D140))</f>
        <v>di</v>
      </c>
      <c r="D140" s="1028">
        <f t="shared" si="5"/>
        <v>0</v>
      </c>
      <c r="E140" s="600">
        <f>'O5 Details by Class &amp; Accounts'!I140+'O5 Details by Class &amp; Accounts'!AD140+'O5 Details by Class &amp; Accounts'!AY140+'O5 Details by Class &amp; Accounts'!BT140</f>
        <v>0</v>
      </c>
      <c r="F140" s="600">
        <f>'O5 Details by Class &amp; Accounts'!J140+'O5 Details by Class &amp; Accounts'!AE140+'O5 Details by Class &amp; Accounts'!AZ140+'O5 Details by Class &amp; Accounts'!BU140</f>
        <v>0</v>
      </c>
      <c r="G140" s="600">
        <f>'O5 Details by Class &amp; Accounts'!K140+'O5 Details by Class &amp; Accounts'!AF140+'O5 Details by Class &amp; Accounts'!BA140+'O5 Details by Class &amp; Accounts'!BV140</f>
        <v>0</v>
      </c>
      <c r="H140" s="600">
        <f>'O5 Details by Class &amp; Accounts'!L140+'O5 Details by Class &amp; Accounts'!AG140+'O5 Details by Class &amp; Accounts'!BB140+'O5 Details by Class &amp; Accounts'!BW140</f>
        <v>0</v>
      </c>
      <c r="I140" s="600">
        <f>'O5 Details by Class &amp; Accounts'!M140+'O5 Details by Class &amp; Accounts'!AH140+'O5 Details by Class &amp; Accounts'!BC140+'O5 Details by Class &amp; Accounts'!BX140</f>
        <v>0</v>
      </c>
      <c r="J140" s="600">
        <f>'O5 Details by Class &amp; Accounts'!N140+'O5 Details by Class &amp; Accounts'!AI140+'O5 Details by Class &amp; Accounts'!BD140+'O5 Details by Class &amp; Accounts'!BY140</f>
        <v>0</v>
      </c>
      <c r="K140" s="600">
        <f>'O5 Details by Class &amp; Accounts'!O140+'O5 Details by Class &amp; Accounts'!AJ140+'O5 Details by Class &amp; Accounts'!BE140+'O5 Details by Class &amp; Accounts'!BZ140</f>
        <v>0</v>
      </c>
      <c r="L140" s="600">
        <f>'O5 Details by Class &amp; Accounts'!P140+'O5 Details by Class &amp; Accounts'!AK140+'O5 Details by Class &amp; Accounts'!BF140+'O5 Details by Class &amp; Accounts'!CA140</f>
        <v>0</v>
      </c>
      <c r="M140" s="600">
        <f>'O5 Details by Class &amp; Accounts'!Q140+'O5 Details by Class &amp; Accounts'!AL140+'O5 Details by Class &amp; Accounts'!BG140+'O5 Details by Class &amp; Accounts'!CB140</f>
        <v>0</v>
      </c>
      <c r="N140" s="600">
        <f>'O5 Details by Class &amp; Accounts'!R140+'O5 Details by Class &amp; Accounts'!AM140+'O5 Details by Class &amp; Accounts'!BH140+'O5 Details by Class &amp; Accounts'!CC140</f>
        <v>0</v>
      </c>
      <c r="O140" s="600">
        <f>'O5 Details by Class &amp; Accounts'!S140+'O5 Details by Class &amp; Accounts'!AN140+'O5 Details by Class &amp; Accounts'!BI140+'O5 Details by Class &amp; Accounts'!CD140</f>
        <v>0</v>
      </c>
      <c r="P140" s="600">
        <f>'O5 Details by Class &amp; Accounts'!T140+'O5 Details by Class &amp; Accounts'!AO140+'O5 Details by Class &amp; Accounts'!BJ140+'O5 Details by Class &amp; Accounts'!CE140</f>
        <v>0</v>
      </c>
      <c r="Q140" s="600">
        <f>'O5 Details by Class &amp; Accounts'!U140+'O5 Details by Class &amp; Accounts'!AP140+'O5 Details by Class &amp; Accounts'!BK140+'O5 Details by Class &amp; Accounts'!CF140</f>
        <v>0</v>
      </c>
      <c r="R140" s="600">
        <f>'O5 Details by Class &amp; Accounts'!V140+'O5 Details by Class &amp; Accounts'!AQ140+'O5 Details by Class &amp; Accounts'!BL140+'O5 Details by Class &amp; Accounts'!CG140</f>
        <v>0</v>
      </c>
      <c r="S140" s="600">
        <f>'O5 Details by Class &amp; Accounts'!W140+'O5 Details by Class &amp; Accounts'!AR140+'O5 Details by Class &amp; Accounts'!BM140+'O5 Details by Class &amp; Accounts'!CH140</f>
        <v>0</v>
      </c>
      <c r="T140" s="600">
        <f>'O5 Details by Class &amp; Accounts'!X140+'O5 Details by Class &amp; Accounts'!AS140+'O5 Details by Class &amp; Accounts'!BN140+'O5 Details by Class &amp; Accounts'!CI140</f>
        <v>0</v>
      </c>
      <c r="U140" s="600">
        <f>'O5 Details by Class &amp; Accounts'!Y140+'O5 Details by Class &amp; Accounts'!AT140+'O5 Details by Class &amp; Accounts'!BO140+'O5 Details by Class &amp; Accounts'!CJ140</f>
        <v>0</v>
      </c>
      <c r="V140" s="600">
        <f>'O5 Details by Class &amp; Accounts'!Z140+'O5 Details by Class &amp; Accounts'!AU140+'O5 Details by Class &amp; Accounts'!BP140+'O5 Details by Class &amp; Accounts'!CK140</f>
        <v>0</v>
      </c>
      <c r="W140" s="600">
        <f>'O5 Details by Class &amp; Accounts'!AA140+'O5 Details by Class &amp; Accounts'!AV140+'O5 Details by Class &amp; Accounts'!BQ140+'O5 Details by Class &amp; Accounts'!CL140</f>
        <v>0</v>
      </c>
      <c r="X140" s="1041">
        <f>'O5 Details by Class &amp; Accounts'!AB140+'O5 Details by Class &amp; Accounts'!AW140+'O5 Details by Class &amp; Accounts'!BR140+'O5 Details by Class &amp; Accounts'!CM140</f>
        <v>0</v>
      </c>
      <c r="Y140" s="1931" t="str">
        <f t="shared" si="4"/>
        <v>5030</v>
      </c>
      <c r="Z140" s="1926" t="s">
        <v>534</v>
      </c>
    </row>
    <row r="141" spans="1:26" ht="15.95" customHeight="1" x14ac:dyDescent="0.2">
      <c r="A141" s="1779" t="s">
        <v>197</v>
      </c>
      <c r="B141" s="1012" t="s">
        <v>1503</v>
      </c>
      <c r="C141" s="1027" t="str">
        <f>IF(ISBLANK('E4 TB Allocation Details'!D141), "",('E4 TB Allocation Details'!D141))</f>
        <v>di</v>
      </c>
      <c r="D141" s="1028">
        <f t="shared" si="5"/>
        <v>0</v>
      </c>
      <c r="E141" s="600">
        <f>'O5 Details by Class &amp; Accounts'!I141+'O5 Details by Class &amp; Accounts'!AD141+'O5 Details by Class &amp; Accounts'!AY141+'O5 Details by Class &amp; Accounts'!BT141</f>
        <v>0</v>
      </c>
      <c r="F141" s="600">
        <f>'O5 Details by Class &amp; Accounts'!J141+'O5 Details by Class &amp; Accounts'!AE141+'O5 Details by Class &amp; Accounts'!AZ141+'O5 Details by Class &amp; Accounts'!BU141</f>
        <v>0</v>
      </c>
      <c r="G141" s="600">
        <f>'O5 Details by Class &amp; Accounts'!K141+'O5 Details by Class &amp; Accounts'!AF141+'O5 Details by Class &amp; Accounts'!BA141+'O5 Details by Class &amp; Accounts'!BV141</f>
        <v>0</v>
      </c>
      <c r="H141" s="600">
        <f>'O5 Details by Class &amp; Accounts'!L141+'O5 Details by Class &amp; Accounts'!AG141+'O5 Details by Class &amp; Accounts'!BB141+'O5 Details by Class &amp; Accounts'!BW141</f>
        <v>0</v>
      </c>
      <c r="I141" s="600">
        <f>'O5 Details by Class &amp; Accounts'!M141+'O5 Details by Class &amp; Accounts'!AH141+'O5 Details by Class &amp; Accounts'!BC141+'O5 Details by Class &amp; Accounts'!BX141</f>
        <v>0</v>
      </c>
      <c r="J141" s="600">
        <f>'O5 Details by Class &amp; Accounts'!N141+'O5 Details by Class &amp; Accounts'!AI141+'O5 Details by Class &amp; Accounts'!BD141+'O5 Details by Class &amp; Accounts'!BY141</f>
        <v>0</v>
      </c>
      <c r="K141" s="600">
        <f>'O5 Details by Class &amp; Accounts'!O141+'O5 Details by Class &amp; Accounts'!AJ141+'O5 Details by Class &amp; Accounts'!BE141+'O5 Details by Class &amp; Accounts'!BZ141</f>
        <v>0</v>
      </c>
      <c r="L141" s="600">
        <f>'O5 Details by Class &amp; Accounts'!P141+'O5 Details by Class &amp; Accounts'!AK141+'O5 Details by Class &amp; Accounts'!BF141+'O5 Details by Class &amp; Accounts'!CA141</f>
        <v>0</v>
      </c>
      <c r="M141" s="600">
        <f>'O5 Details by Class &amp; Accounts'!Q141+'O5 Details by Class &amp; Accounts'!AL141+'O5 Details by Class &amp; Accounts'!BG141+'O5 Details by Class &amp; Accounts'!CB141</f>
        <v>0</v>
      </c>
      <c r="N141" s="600">
        <f>'O5 Details by Class &amp; Accounts'!R141+'O5 Details by Class &amp; Accounts'!AM141+'O5 Details by Class &amp; Accounts'!BH141+'O5 Details by Class &amp; Accounts'!CC141</f>
        <v>0</v>
      </c>
      <c r="O141" s="600">
        <f>'O5 Details by Class &amp; Accounts'!S141+'O5 Details by Class &amp; Accounts'!AN141+'O5 Details by Class &amp; Accounts'!BI141+'O5 Details by Class &amp; Accounts'!CD141</f>
        <v>0</v>
      </c>
      <c r="P141" s="600">
        <f>'O5 Details by Class &amp; Accounts'!T141+'O5 Details by Class &amp; Accounts'!AO141+'O5 Details by Class &amp; Accounts'!BJ141+'O5 Details by Class &amp; Accounts'!CE141</f>
        <v>0</v>
      </c>
      <c r="Q141" s="600">
        <f>'O5 Details by Class &amp; Accounts'!U141+'O5 Details by Class &amp; Accounts'!AP141+'O5 Details by Class &amp; Accounts'!BK141+'O5 Details by Class &amp; Accounts'!CF141</f>
        <v>0</v>
      </c>
      <c r="R141" s="600">
        <f>'O5 Details by Class &amp; Accounts'!V141+'O5 Details by Class &amp; Accounts'!AQ141+'O5 Details by Class &amp; Accounts'!BL141+'O5 Details by Class &amp; Accounts'!CG141</f>
        <v>0</v>
      </c>
      <c r="S141" s="600">
        <f>'O5 Details by Class &amp; Accounts'!W141+'O5 Details by Class &amp; Accounts'!AR141+'O5 Details by Class &amp; Accounts'!BM141+'O5 Details by Class &amp; Accounts'!CH141</f>
        <v>0</v>
      </c>
      <c r="T141" s="600">
        <f>'O5 Details by Class &amp; Accounts'!X141+'O5 Details by Class &amp; Accounts'!AS141+'O5 Details by Class &amp; Accounts'!BN141+'O5 Details by Class &amp; Accounts'!CI141</f>
        <v>0</v>
      </c>
      <c r="U141" s="600">
        <f>'O5 Details by Class &amp; Accounts'!Y141+'O5 Details by Class &amp; Accounts'!AT141+'O5 Details by Class &amp; Accounts'!BO141+'O5 Details by Class &amp; Accounts'!CJ141</f>
        <v>0</v>
      </c>
      <c r="V141" s="600">
        <f>'O5 Details by Class &amp; Accounts'!Z141+'O5 Details by Class &amp; Accounts'!AU141+'O5 Details by Class &amp; Accounts'!BP141+'O5 Details by Class &amp; Accounts'!CK141</f>
        <v>0</v>
      </c>
      <c r="W141" s="600">
        <f>'O5 Details by Class &amp; Accounts'!AA141+'O5 Details by Class &amp; Accounts'!AV141+'O5 Details by Class &amp; Accounts'!BQ141+'O5 Details by Class &amp; Accounts'!CL141</f>
        <v>0</v>
      </c>
      <c r="X141" s="1041">
        <f>'O5 Details by Class &amp; Accounts'!AB141+'O5 Details by Class &amp; Accounts'!AW141+'O5 Details by Class &amp; Accounts'!BR141+'O5 Details by Class &amp; Accounts'!CM141</f>
        <v>0</v>
      </c>
      <c r="Y141" s="1931" t="str">
        <f t="shared" si="4"/>
        <v>5035</v>
      </c>
      <c r="Z141" s="1926">
        <v>1850</v>
      </c>
    </row>
    <row r="142" spans="1:26" ht="12.75" x14ac:dyDescent="0.2">
      <c r="A142" s="1779" t="s">
        <v>200</v>
      </c>
      <c r="B142" s="1012" t="s">
        <v>4</v>
      </c>
      <c r="C142" s="1027" t="str">
        <f>IF(ISBLANK('E4 TB Allocation Details'!D142), "",('E4 TB Allocation Details'!D142))</f>
        <v>di</v>
      </c>
      <c r="D142" s="1028">
        <f t="shared" si="5"/>
        <v>1089225</v>
      </c>
      <c r="E142" s="600">
        <f>'O5 Details by Class &amp; Accounts'!I142+'O5 Details by Class &amp; Accounts'!AD142+'O5 Details by Class &amp; Accounts'!AY142+'O5 Details by Class &amp; Accounts'!BT142</f>
        <v>595085.91948265082</v>
      </c>
      <c r="F142" s="600">
        <f>'O5 Details by Class &amp; Accounts'!J142+'O5 Details by Class &amp; Accounts'!AE142+'O5 Details by Class &amp; Accounts'!AZ142+'O5 Details by Class &amp; Accounts'!BU142</f>
        <v>130699.83327890729</v>
      </c>
      <c r="G142" s="600">
        <f>'O5 Details by Class &amp; Accounts'!K142+'O5 Details by Class &amp; Accounts'!AF142+'O5 Details by Class &amp; Accounts'!BA142+'O5 Details by Class &amp; Accounts'!BV142</f>
        <v>195454.8460063707</v>
      </c>
      <c r="H142" s="600">
        <f>'O5 Details by Class &amp; Accounts'!L142+'O5 Details by Class &amp; Accounts'!AG142+'O5 Details by Class &amp; Accounts'!BB142+'O5 Details by Class &amp; Accounts'!BW142</f>
        <v>0</v>
      </c>
      <c r="I142" s="600">
        <f>'O5 Details by Class &amp; Accounts'!M142+'O5 Details by Class &amp; Accounts'!AH142+'O5 Details by Class &amp; Accounts'!BC142+'O5 Details by Class &amp; Accounts'!BX142</f>
        <v>40885.650422312705</v>
      </c>
      <c r="J142" s="600">
        <f>'O5 Details by Class &amp; Accounts'!N142+'O5 Details by Class &amp; Accounts'!AI142+'O5 Details by Class &amp; Accounts'!BD142+'O5 Details by Class &amp; Accounts'!BY142</f>
        <v>47452.939203282433</v>
      </c>
      <c r="K142" s="600">
        <f>'O5 Details by Class &amp; Accounts'!O142+'O5 Details by Class &amp; Accounts'!AJ142+'O5 Details by Class &amp; Accounts'!BE142+'O5 Details by Class &amp; Accounts'!BZ142</f>
        <v>71430.228208650995</v>
      </c>
      <c r="L142" s="600">
        <f>'O5 Details by Class &amp; Accounts'!P142+'O5 Details by Class &amp; Accounts'!AK142+'O5 Details by Class &amp; Accounts'!BF142+'O5 Details by Class &amp; Accounts'!CA142</f>
        <v>4512.4901668971452</v>
      </c>
      <c r="M142" s="600">
        <f>'O5 Details by Class &amp; Accounts'!Q142+'O5 Details by Class &amp; Accounts'!AL142+'O5 Details by Class &amp; Accounts'!BG142+'O5 Details by Class &amp; Accounts'!CB142</f>
        <v>3703.0932309279005</v>
      </c>
      <c r="N142" s="600">
        <f>'O5 Details by Class &amp; Accounts'!R142+'O5 Details by Class &amp; Accounts'!AM142+'O5 Details by Class &amp; Accounts'!BH142+'O5 Details by Class &amp; Accounts'!CC142</f>
        <v>0</v>
      </c>
      <c r="O142" s="600">
        <f>'O5 Details by Class &amp; Accounts'!S142+'O5 Details by Class &amp; Accounts'!AN142+'O5 Details by Class &amp; Accounts'!BI142+'O5 Details by Class &amp; Accounts'!CD142</f>
        <v>0</v>
      </c>
      <c r="P142" s="600">
        <f>'O5 Details by Class &amp; Accounts'!T142+'O5 Details by Class &amp; Accounts'!AO142+'O5 Details by Class &amp; Accounts'!BJ142+'O5 Details by Class &amp; Accounts'!CE142</f>
        <v>0</v>
      </c>
      <c r="Q142" s="600">
        <f>'O5 Details by Class &amp; Accounts'!U142+'O5 Details by Class &amp; Accounts'!AP142+'O5 Details by Class &amp; Accounts'!BK142+'O5 Details by Class &amp; Accounts'!CF142</f>
        <v>0</v>
      </c>
      <c r="R142" s="600">
        <f>'O5 Details by Class &amp; Accounts'!V142+'O5 Details by Class &amp; Accounts'!AQ142+'O5 Details by Class &amp; Accounts'!BL142+'O5 Details by Class &amp; Accounts'!CG142</f>
        <v>0</v>
      </c>
      <c r="S142" s="600">
        <f>'O5 Details by Class &amp; Accounts'!W142+'O5 Details by Class &amp; Accounts'!AR142+'O5 Details by Class &amp; Accounts'!BM142+'O5 Details by Class &amp; Accounts'!CH142</f>
        <v>0</v>
      </c>
      <c r="T142" s="600">
        <f>'O5 Details by Class &amp; Accounts'!X142+'O5 Details by Class &amp; Accounts'!AS142+'O5 Details by Class &amp; Accounts'!BN142+'O5 Details by Class &amp; Accounts'!CI142</f>
        <v>0</v>
      </c>
      <c r="U142" s="600">
        <f>'O5 Details by Class &amp; Accounts'!Y142+'O5 Details by Class &amp; Accounts'!AT142+'O5 Details by Class &amp; Accounts'!BO142+'O5 Details by Class &amp; Accounts'!CJ142</f>
        <v>0</v>
      </c>
      <c r="V142" s="600">
        <f>'O5 Details by Class &amp; Accounts'!Z142+'O5 Details by Class &amp; Accounts'!AU142+'O5 Details by Class &amp; Accounts'!BP142+'O5 Details by Class &amp; Accounts'!CK142</f>
        <v>0</v>
      </c>
      <c r="W142" s="600">
        <f>'O5 Details by Class &amp; Accounts'!AA142+'O5 Details by Class &amp; Accounts'!AV142+'O5 Details by Class &amp; Accounts'!BQ142+'O5 Details by Class &amp; Accounts'!CL142</f>
        <v>0</v>
      </c>
      <c r="X142" s="1041">
        <f>'O5 Details by Class &amp; Accounts'!AB142+'O5 Details by Class &amp; Accounts'!AW142+'O5 Details by Class &amp; Accounts'!BR142+'O5 Details by Class &amp; Accounts'!CM142</f>
        <v>0</v>
      </c>
      <c r="Y142" s="1931" t="str">
        <f t="shared" si="4"/>
        <v>5040</v>
      </c>
      <c r="Z142" s="1926" t="s">
        <v>535</v>
      </c>
    </row>
    <row r="143" spans="1:26" ht="25.5" x14ac:dyDescent="0.2">
      <c r="A143" s="1779" t="s">
        <v>201</v>
      </c>
      <c r="B143" s="1012" t="s">
        <v>1687</v>
      </c>
      <c r="C143" s="1027" t="str">
        <f>IF(ISBLANK('E4 TB Allocation Details'!D143), "",('E4 TB Allocation Details'!D143))</f>
        <v>di</v>
      </c>
      <c r="D143" s="1028">
        <f t="shared" si="5"/>
        <v>124669</v>
      </c>
      <c r="E143" s="600">
        <f>'O5 Details by Class &amp; Accounts'!I143+'O5 Details by Class &amp; Accounts'!AD143+'O5 Details by Class &amp; Accounts'!AY143+'O5 Details by Class &amp; Accounts'!BT143</f>
        <v>68111.516441490603</v>
      </c>
      <c r="F143" s="600">
        <f>'O5 Details by Class &amp; Accounts'!J143+'O5 Details by Class &amp; Accounts'!AE143+'O5 Details by Class &amp; Accounts'!AZ143+'O5 Details by Class &amp; Accounts'!BU143</f>
        <v>14959.45972140567</v>
      </c>
      <c r="G143" s="600">
        <f>'O5 Details by Class &amp; Accounts'!K143+'O5 Details by Class &amp; Accounts'!AF143+'O5 Details by Class &amp; Accounts'!BA143+'O5 Details by Class &amp; Accounts'!BV143</f>
        <v>22371.098897627424</v>
      </c>
      <c r="H143" s="600">
        <f>'O5 Details by Class &amp; Accounts'!L143+'O5 Details by Class &amp; Accounts'!AG143+'O5 Details by Class &amp; Accounts'!BB143+'O5 Details by Class &amp; Accounts'!BW143</f>
        <v>0</v>
      </c>
      <c r="I143" s="600">
        <f>'O5 Details by Class &amp; Accounts'!M143+'O5 Details by Class &amp; Accounts'!AH143+'O5 Details by Class &amp; Accounts'!BC143+'O5 Details by Class &amp; Accounts'!BX143</f>
        <v>4679.6329064236515</v>
      </c>
      <c r="J143" s="600">
        <f>'O5 Details by Class &amp; Accounts'!N143+'O5 Details by Class &amp; Accounts'!AI143+'O5 Details by Class &amp; Accounts'!BD143+'O5 Details by Class &amp; Accounts'!BY143</f>
        <v>5431.3025109908576</v>
      </c>
      <c r="K143" s="600">
        <f>'O5 Details by Class &amp; Accounts'!O143+'O5 Details by Class &amp; Accounts'!AJ143+'O5 Details by Class &amp; Accounts'!BE143+'O5 Details by Class &amp; Accounts'!BZ143</f>
        <v>8175.6617049225933</v>
      </c>
      <c r="L143" s="600">
        <f>'O5 Details by Class &amp; Accounts'!P143+'O5 Details by Class &amp; Accounts'!AK143+'O5 Details by Class &amp; Accounts'!BF143+'O5 Details by Class &amp; Accounts'!CA143</f>
        <v>516.48432290564415</v>
      </c>
      <c r="M143" s="600">
        <f>'O5 Details by Class &amp; Accounts'!Q143+'O5 Details by Class &amp; Accounts'!AL143+'O5 Details by Class &amp; Accounts'!BG143+'O5 Details by Class &amp; Accounts'!CB143</f>
        <v>423.84349423356105</v>
      </c>
      <c r="N143" s="600">
        <f>'O5 Details by Class &amp; Accounts'!R143+'O5 Details by Class &amp; Accounts'!AM143+'O5 Details by Class &amp; Accounts'!BH143+'O5 Details by Class &amp; Accounts'!CC143</f>
        <v>0</v>
      </c>
      <c r="O143" s="600">
        <f>'O5 Details by Class &amp; Accounts'!S143+'O5 Details by Class &amp; Accounts'!AN143+'O5 Details by Class &amp; Accounts'!BI143+'O5 Details by Class &amp; Accounts'!CD143</f>
        <v>0</v>
      </c>
      <c r="P143" s="600">
        <f>'O5 Details by Class &amp; Accounts'!T143+'O5 Details by Class &amp; Accounts'!AO143+'O5 Details by Class &amp; Accounts'!BJ143+'O5 Details by Class &amp; Accounts'!CE143</f>
        <v>0</v>
      </c>
      <c r="Q143" s="600">
        <f>'O5 Details by Class &amp; Accounts'!U143+'O5 Details by Class &amp; Accounts'!AP143+'O5 Details by Class &amp; Accounts'!BK143+'O5 Details by Class &amp; Accounts'!CF143</f>
        <v>0</v>
      </c>
      <c r="R143" s="600">
        <f>'O5 Details by Class &amp; Accounts'!V143+'O5 Details by Class &amp; Accounts'!AQ143+'O5 Details by Class &amp; Accounts'!BL143+'O5 Details by Class &amp; Accounts'!CG143</f>
        <v>0</v>
      </c>
      <c r="S143" s="600">
        <f>'O5 Details by Class &amp; Accounts'!W143+'O5 Details by Class &amp; Accounts'!AR143+'O5 Details by Class &amp; Accounts'!BM143+'O5 Details by Class &amp; Accounts'!CH143</f>
        <v>0</v>
      </c>
      <c r="T143" s="600">
        <f>'O5 Details by Class &amp; Accounts'!X143+'O5 Details by Class &amp; Accounts'!AS143+'O5 Details by Class &amp; Accounts'!BN143+'O5 Details by Class &amp; Accounts'!CI143</f>
        <v>0</v>
      </c>
      <c r="U143" s="600">
        <f>'O5 Details by Class &amp; Accounts'!Y143+'O5 Details by Class &amp; Accounts'!AT143+'O5 Details by Class &amp; Accounts'!BO143+'O5 Details by Class &amp; Accounts'!CJ143</f>
        <v>0</v>
      </c>
      <c r="V143" s="600">
        <f>'O5 Details by Class &amp; Accounts'!Z143+'O5 Details by Class &amp; Accounts'!AU143+'O5 Details by Class &amp; Accounts'!BP143+'O5 Details by Class &amp; Accounts'!CK143</f>
        <v>0</v>
      </c>
      <c r="W143" s="600">
        <f>'O5 Details by Class &amp; Accounts'!AA143+'O5 Details by Class &amp; Accounts'!AV143+'O5 Details by Class &amp; Accounts'!BQ143+'O5 Details by Class &amp; Accounts'!CL143</f>
        <v>0</v>
      </c>
      <c r="X143" s="1041">
        <f>'O5 Details by Class &amp; Accounts'!AB143+'O5 Details by Class &amp; Accounts'!AW143+'O5 Details by Class &amp; Accounts'!BR143+'O5 Details by Class &amp; Accounts'!CM143</f>
        <v>0</v>
      </c>
      <c r="Y143" s="1931" t="str">
        <f t="shared" si="4"/>
        <v>5045</v>
      </c>
      <c r="Z143" s="1926" t="s">
        <v>535</v>
      </c>
    </row>
    <row r="144" spans="1:26" ht="15.95" customHeight="1" x14ac:dyDescent="0.2">
      <c r="A144" s="1779" t="s">
        <v>202</v>
      </c>
      <c r="B144" s="1012" t="s">
        <v>567</v>
      </c>
      <c r="C144" s="1027" t="str">
        <f>IF(ISBLANK('E4 TB Allocation Details'!D144), "",('E4 TB Allocation Details'!D144))</f>
        <v>di</v>
      </c>
      <c r="D144" s="1028">
        <f t="shared" si="5"/>
        <v>0</v>
      </c>
      <c r="E144" s="600">
        <f>'O5 Details by Class &amp; Accounts'!I144+'O5 Details by Class &amp; Accounts'!AD144+'O5 Details by Class &amp; Accounts'!AY144+'O5 Details by Class &amp; Accounts'!BT144</f>
        <v>0</v>
      </c>
      <c r="F144" s="600">
        <f>'O5 Details by Class &amp; Accounts'!J144+'O5 Details by Class &amp; Accounts'!AE144+'O5 Details by Class &amp; Accounts'!AZ144+'O5 Details by Class &amp; Accounts'!BU144</f>
        <v>0</v>
      </c>
      <c r="G144" s="600">
        <f>'O5 Details by Class &amp; Accounts'!K144+'O5 Details by Class &amp; Accounts'!AF144+'O5 Details by Class &amp; Accounts'!BA144+'O5 Details by Class &amp; Accounts'!BV144</f>
        <v>0</v>
      </c>
      <c r="H144" s="600">
        <f>'O5 Details by Class &amp; Accounts'!L144+'O5 Details by Class &amp; Accounts'!AG144+'O5 Details by Class &amp; Accounts'!BB144+'O5 Details by Class &amp; Accounts'!BW144</f>
        <v>0</v>
      </c>
      <c r="I144" s="600">
        <f>'O5 Details by Class &amp; Accounts'!M144+'O5 Details by Class &amp; Accounts'!AH144+'O5 Details by Class &amp; Accounts'!BC144+'O5 Details by Class &amp; Accounts'!BX144</f>
        <v>0</v>
      </c>
      <c r="J144" s="600">
        <f>'O5 Details by Class &amp; Accounts'!N144+'O5 Details by Class &amp; Accounts'!AI144+'O5 Details by Class &amp; Accounts'!BD144+'O5 Details by Class &amp; Accounts'!BY144</f>
        <v>0</v>
      </c>
      <c r="K144" s="600">
        <f>'O5 Details by Class &amp; Accounts'!O144+'O5 Details by Class &amp; Accounts'!AJ144+'O5 Details by Class &amp; Accounts'!BE144+'O5 Details by Class &amp; Accounts'!BZ144</f>
        <v>0</v>
      </c>
      <c r="L144" s="600">
        <f>'O5 Details by Class &amp; Accounts'!P144+'O5 Details by Class &amp; Accounts'!AK144+'O5 Details by Class &amp; Accounts'!BF144+'O5 Details by Class &amp; Accounts'!CA144</f>
        <v>0</v>
      </c>
      <c r="M144" s="600">
        <f>'O5 Details by Class &amp; Accounts'!Q144+'O5 Details by Class &amp; Accounts'!AL144+'O5 Details by Class &amp; Accounts'!BG144+'O5 Details by Class &amp; Accounts'!CB144</f>
        <v>0</v>
      </c>
      <c r="N144" s="600">
        <f>'O5 Details by Class &amp; Accounts'!R144+'O5 Details by Class &amp; Accounts'!AM144+'O5 Details by Class &amp; Accounts'!BH144+'O5 Details by Class &amp; Accounts'!CC144</f>
        <v>0</v>
      </c>
      <c r="O144" s="600">
        <f>'O5 Details by Class &amp; Accounts'!S144+'O5 Details by Class &amp; Accounts'!AN144+'O5 Details by Class &amp; Accounts'!BI144+'O5 Details by Class &amp; Accounts'!CD144</f>
        <v>0</v>
      </c>
      <c r="P144" s="600">
        <f>'O5 Details by Class &amp; Accounts'!T144+'O5 Details by Class &amp; Accounts'!AO144+'O5 Details by Class &amp; Accounts'!BJ144+'O5 Details by Class &amp; Accounts'!CE144</f>
        <v>0</v>
      </c>
      <c r="Q144" s="600">
        <f>'O5 Details by Class &amp; Accounts'!U144+'O5 Details by Class &amp; Accounts'!AP144+'O5 Details by Class &amp; Accounts'!BK144+'O5 Details by Class &amp; Accounts'!CF144</f>
        <v>0</v>
      </c>
      <c r="R144" s="600">
        <f>'O5 Details by Class &amp; Accounts'!V144+'O5 Details by Class &amp; Accounts'!AQ144+'O5 Details by Class &amp; Accounts'!BL144+'O5 Details by Class &amp; Accounts'!CG144</f>
        <v>0</v>
      </c>
      <c r="S144" s="600">
        <f>'O5 Details by Class &amp; Accounts'!W144+'O5 Details by Class &amp; Accounts'!AR144+'O5 Details by Class &amp; Accounts'!BM144+'O5 Details by Class &amp; Accounts'!CH144</f>
        <v>0</v>
      </c>
      <c r="T144" s="600">
        <f>'O5 Details by Class &amp; Accounts'!X144+'O5 Details by Class &amp; Accounts'!AS144+'O5 Details by Class &amp; Accounts'!BN144+'O5 Details by Class &amp; Accounts'!CI144</f>
        <v>0</v>
      </c>
      <c r="U144" s="600">
        <f>'O5 Details by Class &amp; Accounts'!Y144+'O5 Details by Class &amp; Accounts'!AT144+'O5 Details by Class &amp; Accounts'!BO144+'O5 Details by Class &amp; Accounts'!CJ144</f>
        <v>0</v>
      </c>
      <c r="V144" s="600">
        <f>'O5 Details by Class &amp; Accounts'!Z144+'O5 Details by Class &amp; Accounts'!AU144+'O5 Details by Class &amp; Accounts'!BP144+'O5 Details by Class &amp; Accounts'!CK144</f>
        <v>0</v>
      </c>
      <c r="W144" s="600">
        <f>'O5 Details by Class &amp; Accounts'!AA144+'O5 Details by Class &amp; Accounts'!AV144+'O5 Details by Class &amp; Accounts'!BQ144+'O5 Details by Class &amp; Accounts'!CL144</f>
        <v>0</v>
      </c>
      <c r="X144" s="1041">
        <f>'O5 Details by Class &amp; Accounts'!AB144+'O5 Details by Class &amp; Accounts'!AW144+'O5 Details by Class &amp; Accounts'!BR144+'O5 Details by Class &amp; Accounts'!CM144</f>
        <v>0</v>
      </c>
      <c r="Y144" s="1931" t="str">
        <f t="shared" si="4"/>
        <v>5050</v>
      </c>
      <c r="Z144" s="1926" t="s">
        <v>535</v>
      </c>
    </row>
    <row r="145" spans="1:26" ht="15.95" customHeight="1" x14ac:dyDescent="0.2">
      <c r="A145" s="1779" t="s">
        <v>198</v>
      </c>
      <c r="B145" s="1012" t="s">
        <v>1511</v>
      </c>
      <c r="C145" s="1027" t="str">
        <f>IF(ISBLANK('E4 TB Allocation Details'!D145), "",('E4 TB Allocation Details'!D145))</f>
        <v>di</v>
      </c>
      <c r="D145" s="1028">
        <f t="shared" si="5"/>
        <v>0</v>
      </c>
      <c r="E145" s="600">
        <f>'O5 Details by Class &amp; Accounts'!I145+'O5 Details by Class &amp; Accounts'!AD145+'O5 Details by Class &amp; Accounts'!AY145+'O5 Details by Class &amp; Accounts'!BT145</f>
        <v>0</v>
      </c>
      <c r="F145" s="600">
        <f>'O5 Details by Class &amp; Accounts'!J145+'O5 Details by Class &amp; Accounts'!AE145+'O5 Details by Class &amp; Accounts'!AZ145+'O5 Details by Class &amp; Accounts'!BU145</f>
        <v>0</v>
      </c>
      <c r="G145" s="600">
        <f>'O5 Details by Class &amp; Accounts'!K145+'O5 Details by Class &amp; Accounts'!AF145+'O5 Details by Class &amp; Accounts'!BA145+'O5 Details by Class &amp; Accounts'!BV145</f>
        <v>0</v>
      </c>
      <c r="H145" s="600">
        <f>'O5 Details by Class &amp; Accounts'!L145+'O5 Details by Class &amp; Accounts'!AG145+'O5 Details by Class &amp; Accounts'!BB145+'O5 Details by Class &amp; Accounts'!BW145</f>
        <v>0</v>
      </c>
      <c r="I145" s="600">
        <f>'O5 Details by Class &amp; Accounts'!M145+'O5 Details by Class &amp; Accounts'!AH145+'O5 Details by Class &amp; Accounts'!BC145+'O5 Details by Class &amp; Accounts'!BX145</f>
        <v>0</v>
      </c>
      <c r="J145" s="600">
        <f>'O5 Details by Class &amp; Accounts'!N145+'O5 Details by Class &amp; Accounts'!AI145+'O5 Details by Class &amp; Accounts'!BD145+'O5 Details by Class &amp; Accounts'!BY145</f>
        <v>0</v>
      </c>
      <c r="K145" s="600">
        <f>'O5 Details by Class &amp; Accounts'!O145+'O5 Details by Class &amp; Accounts'!AJ145+'O5 Details by Class &amp; Accounts'!BE145+'O5 Details by Class &amp; Accounts'!BZ145</f>
        <v>0</v>
      </c>
      <c r="L145" s="600">
        <f>'O5 Details by Class &amp; Accounts'!P145+'O5 Details by Class &amp; Accounts'!AK145+'O5 Details by Class &amp; Accounts'!BF145+'O5 Details by Class &amp; Accounts'!CA145</f>
        <v>0</v>
      </c>
      <c r="M145" s="600">
        <f>'O5 Details by Class &amp; Accounts'!Q145+'O5 Details by Class &amp; Accounts'!AL145+'O5 Details by Class &amp; Accounts'!BG145+'O5 Details by Class &amp; Accounts'!CB145</f>
        <v>0</v>
      </c>
      <c r="N145" s="600">
        <f>'O5 Details by Class &amp; Accounts'!R145+'O5 Details by Class &amp; Accounts'!AM145+'O5 Details by Class &amp; Accounts'!BH145+'O5 Details by Class &amp; Accounts'!CC145</f>
        <v>0</v>
      </c>
      <c r="O145" s="600">
        <f>'O5 Details by Class &amp; Accounts'!S145+'O5 Details by Class &amp; Accounts'!AN145+'O5 Details by Class &amp; Accounts'!BI145+'O5 Details by Class &amp; Accounts'!CD145</f>
        <v>0</v>
      </c>
      <c r="P145" s="600">
        <f>'O5 Details by Class &amp; Accounts'!T145+'O5 Details by Class &amp; Accounts'!AO145+'O5 Details by Class &amp; Accounts'!BJ145+'O5 Details by Class &amp; Accounts'!CE145</f>
        <v>0</v>
      </c>
      <c r="Q145" s="600">
        <f>'O5 Details by Class &amp; Accounts'!U145+'O5 Details by Class &amp; Accounts'!AP145+'O5 Details by Class &amp; Accounts'!BK145+'O5 Details by Class &amp; Accounts'!CF145</f>
        <v>0</v>
      </c>
      <c r="R145" s="600">
        <f>'O5 Details by Class &amp; Accounts'!V145+'O5 Details by Class &amp; Accounts'!AQ145+'O5 Details by Class &amp; Accounts'!BL145+'O5 Details by Class &amp; Accounts'!CG145</f>
        <v>0</v>
      </c>
      <c r="S145" s="600">
        <f>'O5 Details by Class &amp; Accounts'!W145+'O5 Details by Class &amp; Accounts'!AR145+'O5 Details by Class &amp; Accounts'!BM145+'O5 Details by Class &amp; Accounts'!CH145</f>
        <v>0</v>
      </c>
      <c r="T145" s="600">
        <f>'O5 Details by Class &amp; Accounts'!X145+'O5 Details by Class &amp; Accounts'!AS145+'O5 Details by Class &amp; Accounts'!BN145+'O5 Details by Class &amp; Accounts'!CI145</f>
        <v>0</v>
      </c>
      <c r="U145" s="600">
        <f>'O5 Details by Class &amp; Accounts'!Y145+'O5 Details by Class &amp; Accounts'!AT145+'O5 Details by Class &amp; Accounts'!BO145+'O5 Details by Class &amp; Accounts'!CJ145</f>
        <v>0</v>
      </c>
      <c r="V145" s="600">
        <f>'O5 Details by Class &amp; Accounts'!Z145+'O5 Details by Class &amp; Accounts'!AU145+'O5 Details by Class &amp; Accounts'!BP145+'O5 Details by Class &amp; Accounts'!CK145</f>
        <v>0</v>
      </c>
      <c r="W145" s="600">
        <f>'O5 Details by Class &amp; Accounts'!AA145+'O5 Details by Class &amp; Accounts'!AV145+'O5 Details by Class &amp; Accounts'!BQ145+'O5 Details by Class &amp; Accounts'!CL145</f>
        <v>0</v>
      </c>
      <c r="X145" s="1041">
        <f>'O5 Details by Class &amp; Accounts'!AB145+'O5 Details by Class &amp; Accounts'!AW145+'O5 Details by Class &amp; Accounts'!BR145+'O5 Details by Class &amp; Accounts'!CM145</f>
        <v>0</v>
      </c>
      <c r="Y145" s="1931" t="str">
        <f t="shared" si="4"/>
        <v>5055</v>
      </c>
      <c r="Z145" s="1926">
        <v>1850</v>
      </c>
    </row>
    <row r="146" spans="1:26" ht="15.95" customHeight="1" x14ac:dyDescent="0.2">
      <c r="A146" s="1779" t="s">
        <v>204</v>
      </c>
      <c r="B146" s="1012" t="s">
        <v>1681</v>
      </c>
      <c r="C146" s="1027" t="str">
        <f>IF(ISBLANK('E4 TB Allocation Details'!D146), "",('E4 TB Allocation Details'!D146))</f>
        <v>cu</v>
      </c>
      <c r="D146" s="1028">
        <f t="shared" si="5"/>
        <v>435738.00000000006</v>
      </c>
      <c r="E146" s="600">
        <f>'O5 Details by Class &amp; Accounts'!I146+'O5 Details by Class &amp; Accounts'!AD146+'O5 Details by Class &amp; Accounts'!AY146+'O5 Details by Class &amp; Accounts'!BT146</f>
        <v>285463.80161149317</v>
      </c>
      <c r="F146" s="600">
        <f>'O5 Details by Class &amp; Accounts'!J146+'O5 Details by Class &amp; Accounts'!AE146+'O5 Details by Class &amp; Accounts'!AZ146+'O5 Details by Class &amp; Accounts'!BU146</f>
        <v>121580.7967365654</v>
      </c>
      <c r="G146" s="600">
        <f>'O5 Details by Class &amp; Accounts'!K146+'O5 Details by Class &amp; Accounts'!AF146+'O5 Details by Class &amp; Accounts'!BA146+'O5 Details by Class &amp; Accounts'!BV146</f>
        <v>13184.73431135594</v>
      </c>
      <c r="H146" s="600">
        <f>'O5 Details by Class &amp; Accounts'!L146+'O5 Details by Class &amp; Accounts'!AG146+'O5 Details by Class &amp; Accounts'!BB146+'O5 Details by Class &amp; Accounts'!BW146</f>
        <v>0</v>
      </c>
      <c r="I146" s="600">
        <f>'O5 Details by Class &amp; Accounts'!M146+'O5 Details by Class &amp; Accounts'!AH146+'O5 Details by Class &amp; Accounts'!BC146+'O5 Details by Class &amp; Accounts'!BX146</f>
        <v>11747.55657319951</v>
      </c>
      <c r="J146" s="600">
        <f>'O5 Details by Class &amp; Accounts'!N146+'O5 Details by Class &amp; Accounts'!AI146+'O5 Details by Class &amp; Accounts'!BD146+'O5 Details by Class &amp; Accounts'!BY146</f>
        <v>3761.1107673860347</v>
      </c>
      <c r="K146" s="600">
        <f>'O5 Details by Class &amp; Accounts'!O146+'O5 Details by Class &amp; Accounts'!AJ146+'O5 Details by Class &amp; Accounts'!BE146+'O5 Details by Class &amp; Accounts'!BZ146</f>
        <v>0</v>
      </c>
      <c r="L146" s="600">
        <f>'O5 Details by Class &amp; Accounts'!P146+'O5 Details by Class &amp; Accounts'!AK146+'O5 Details by Class &amp; Accounts'!BF146+'O5 Details by Class &amp; Accounts'!CA146</f>
        <v>0</v>
      </c>
      <c r="M146" s="600">
        <f>'O5 Details by Class &amp; Accounts'!Q146+'O5 Details by Class &amp; Accounts'!AL146+'O5 Details by Class &amp; Accounts'!BG146+'O5 Details by Class &amp; Accounts'!CB146</f>
        <v>0</v>
      </c>
      <c r="N146" s="600">
        <f>'O5 Details by Class &amp; Accounts'!R146+'O5 Details by Class &amp; Accounts'!AM146+'O5 Details by Class &amp; Accounts'!BH146+'O5 Details by Class &amp; Accounts'!CC146</f>
        <v>0</v>
      </c>
      <c r="O146" s="600">
        <f>'O5 Details by Class &amp; Accounts'!S146+'O5 Details by Class &amp; Accounts'!AN146+'O5 Details by Class &amp; Accounts'!BI146+'O5 Details by Class &amp; Accounts'!CD146</f>
        <v>0</v>
      </c>
      <c r="P146" s="600">
        <f>'O5 Details by Class &amp; Accounts'!T146+'O5 Details by Class &amp; Accounts'!AO146+'O5 Details by Class &amp; Accounts'!BJ146+'O5 Details by Class &amp; Accounts'!CE146</f>
        <v>0</v>
      </c>
      <c r="Q146" s="600">
        <f>'O5 Details by Class &amp; Accounts'!U146+'O5 Details by Class &amp; Accounts'!AP146+'O5 Details by Class &amp; Accounts'!BK146+'O5 Details by Class &amp; Accounts'!CF146</f>
        <v>0</v>
      </c>
      <c r="R146" s="600">
        <f>'O5 Details by Class &amp; Accounts'!V146+'O5 Details by Class &amp; Accounts'!AQ146+'O5 Details by Class &amp; Accounts'!BL146+'O5 Details by Class &amp; Accounts'!CG146</f>
        <v>0</v>
      </c>
      <c r="S146" s="600">
        <f>'O5 Details by Class &amp; Accounts'!W146+'O5 Details by Class &amp; Accounts'!AR146+'O5 Details by Class &amp; Accounts'!BM146+'O5 Details by Class &amp; Accounts'!CH146</f>
        <v>0</v>
      </c>
      <c r="T146" s="600">
        <f>'O5 Details by Class &amp; Accounts'!X146+'O5 Details by Class &amp; Accounts'!AS146+'O5 Details by Class &amp; Accounts'!BN146+'O5 Details by Class &amp; Accounts'!CI146</f>
        <v>0</v>
      </c>
      <c r="U146" s="600">
        <f>'O5 Details by Class &amp; Accounts'!Y146+'O5 Details by Class &amp; Accounts'!AT146+'O5 Details by Class &amp; Accounts'!BO146+'O5 Details by Class &amp; Accounts'!CJ146</f>
        <v>0</v>
      </c>
      <c r="V146" s="600">
        <f>'O5 Details by Class &amp; Accounts'!Z146+'O5 Details by Class &amp; Accounts'!AU146+'O5 Details by Class &amp; Accounts'!BP146+'O5 Details by Class &amp; Accounts'!CK146</f>
        <v>0</v>
      </c>
      <c r="W146" s="600">
        <f>'O5 Details by Class &amp; Accounts'!AA146+'O5 Details by Class &amp; Accounts'!AV146+'O5 Details by Class &amp; Accounts'!BQ146+'O5 Details by Class &amp; Accounts'!CL146</f>
        <v>0</v>
      </c>
      <c r="X146" s="1041">
        <f>'O5 Details by Class &amp; Accounts'!AB146+'O5 Details by Class &amp; Accounts'!AW146+'O5 Details by Class &amp; Accounts'!BR146+'O5 Details by Class &amp; Accounts'!CM146</f>
        <v>0</v>
      </c>
      <c r="Y146" s="1931" t="str">
        <f t="shared" si="4"/>
        <v>5065</v>
      </c>
      <c r="Z146" s="1926" t="s">
        <v>820</v>
      </c>
    </row>
    <row r="147" spans="1:26" ht="15.95" customHeight="1" x14ac:dyDescent="0.2">
      <c r="A147" s="1779" t="s">
        <v>205</v>
      </c>
      <c r="B147" s="1012" t="s">
        <v>1682</v>
      </c>
      <c r="C147" s="1027" t="str">
        <f>IF(ISBLANK('E4 TB Allocation Details'!D147), "",('E4 TB Allocation Details'!D147))</f>
        <v>cu</v>
      </c>
      <c r="D147" s="1028">
        <f t="shared" si="5"/>
        <v>0</v>
      </c>
      <c r="E147" s="600">
        <f>'O5 Details by Class &amp; Accounts'!I147+'O5 Details by Class &amp; Accounts'!AD147+'O5 Details by Class &amp; Accounts'!AY147+'O5 Details by Class &amp; Accounts'!BT147</f>
        <v>0</v>
      </c>
      <c r="F147" s="600">
        <f>'O5 Details by Class &amp; Accounts'!J147+'O5 Details by Class &amp; Accounts'!AE147+'O5 Details by Class &amp; Accounts'!AZ147+'O5 Details by Class &amp; Accounts'!BU147</f>
        <v>0</v>
      </c>
      <c r="G147" s="600">
        <f>'O5 Details by Class &amp; Accounts'!K147+'O5 Details by Class &amp; Accounts'!AF147+'O5 Details by Class &amp; Accounts'!BA147+'O5 Details by Class &amp; Accounts'!BV147</f>
        <v>0</v>
      </c>
      <c r="H147" s="600">
        <f>'O5 Details by Class &amp; Accounts'!L147+'O5 Details by Class &amp; Accounts'!AG147+'O5 Details by Class &amp; Accounts'!BB147+'O5 Details by Class &amp; Accounts'!BW147</f>
        <v>0</v>
      </c>
      <c r="I147" s="600">
        <f>'O5 Details by Class &amp; Accounts'!M147+'O5 Details by Class &amp; Accounts'!AH147+'O5 Details by Class &amp; Accounts'!BC147+'O5 Details by Class &amp; Accounts'!BX147</f>
        <v>0</v>
      </c>
      <c r="J147" s="600">
        <f>'O5 Details by Class &amp; Accounts'!N147+'O5 Details by Class &amp; Accounts'!AI147+'O5 Details by Class &amp; Accounts'!BD147+'O5 Details by Class &amp; Accounts'!BY147</f>
        <v>0</v>
      </c>
      <c r="K147" s="600">
        <f>'O5 Details by Class &amp; Accounts'!O147+'O5 Details by Class &amp; Accounts'!AJ147+'O5 Details by Class &amp; Accounts'!BE147+'O5 Details by Class &amp; Accounts'!BZ147</f>
        <v>0</v>
      </c>
      <c r="L147" s="600">
        <f>'O5 Details by Class &amp; Accounts'!P147+'O5 Details by Class &amp; Accounts'!AK147+'O5 Details by Class &amp; Accounts'!BF147+'O5 Details by Class &amp; Accounts'!CA147</f>
        <v>0</v>
      </c>
      <c r="M147" s="600">
        <f>'O5 Details by Class &amp; Accounts'!Q147+'O5 Details by Class &amp; Accounts'!AL147+'O5 Details by Class &amp; Accounts'!BG147+'O5 Details by Class &amp; Accounts'!CB147</f>
        <v>0</v>
      </c>
      <c r="N147" s="600">
        <f>'O5 Details by Class &amp; Accounts'!R147+'O5 Details by Class &amp; Accounts'!AM147+'O5 Details by Class &amp; Accounts'!BH147+'O5 Details by Class &amp; Accounts'!CC147</f>
        <v>0</v>
      </c>
      <c r="O147" s="600">
        <f>'O5 Details by Class &amp; Accounts'!S147+'O5 Details by Class &amp; Accounts'!AN147+'O5 Details by Class &amp; Accounts'!BI147+'O5 Details by Class &amp; Accounts'!CD147</f>
        <v>0</v>
      </c>
      <c r="P147" s="600">
        <f>'O5 Details by Class &amp; Accounts'!T147+'O5 Details by Class &amp; Accounts'!AO147+'O5 Details by Class &amp; Accounts'!BJ147+'O5 Details by Class &amp; Accounts'!CE147</f>
        <v>0</v>
      </c>
      <c r="Q147" s="600">
        <f>'O5 Details by Class &amp; Accounts'!U147+'O5 Details by Class &amp; Accounts'!AP147+'O5 Details by Class &amp; Accounts'!BK147+'O5 Details by Class &amp; Accounts'!CF147</f>
        <v>0</v>
      </c>
      <c r="R147" s="600">
        <f>'O5 Details by Class &amp; Accounts'!V147+'O5 Details by Class &amp; Accounts'!AQ147+'O5 Details by Class &amp; Accounts'!BL147+'O5 Details by Class &amp; Accounts'!CG147</f>
        <v>0</v>
      </c>
      <c r="S147" s="600">
        <f>'O5 Details by Class &amp; Accounts'!W147+'O5 Details by Class &amp; Accounts'!AR147+'O5 Details by Class &amp; Accounts'!BM147+'O5 Details by Class &amp; Accounts'!CH147</f>
        <v>0</v>
      </c>
      <c r="T147" s="600">
        <f>'O5 Details by Class &amp; Accounts'!X147+'O5 Details by Class &amp; Accounts'!AS147+'O5 Details by Class &amp; Accounts'!BN147+'O5 Details by Class &amp; Accounts'!CI147</f>
        <v>0</v>
      </c>
      <c r="U147" s="600">
        <f>'O5 Details by Class &amp; Accounts'!Y147+'O5 Details by Class &amp; Accounts'!AT147+'O5 Details by Class &amp; Accounts'!BO147+'O5 Details by Class &amp; Accounts'!CJ147</f>
        <v>0</v>
      </c>
      <c r="V147" s="600">
        <f>'O5 Details by Class &amp; Accounts'!Z147+'O5 Details by Class &amp; Accounts'!AU147+'O5 Details by Class &amp; Accounts'!BP147+'O5 Details by Class &amp; Accounts'!CK147</f>
        <v>0</v>
      </c>
      <c r="W147" s="600">
        <f>'O5 Details by Class &amp; Accounts'!AA147+'O5 Details by Class &amp; Accounts'!AV147+'O5 Details by Class &amp; Accounts'!BQ147+'O5 Details by Class &amp; Accounts'!CL147</f>
        <v>0</v>
      </c>
      <c r="X147" s="1041">
        <f>'O5 Details by Class &amp; Accounts'!AB147+'O5 Details by Class &amp; Accounts'!AW147+'O5 Details by Class &amp; Accounts'!BR147+'O5 Details by Class &amp; Accounts'!CM147</f>
        <v>0</v>
      </c>
      <c r="Y147" s="1931" t="str">
        <f t="shared" si="4"/>
        <v>5070</v>
      </c>
      <c r="Z147" s="1926" t="s">
        <v>750</v>
      </c>
    </row>
    <row r="148" spans="1:26" ht="15.95" customHeight="1" x14ac:dyDescent="0.2">
      <c r="A148" s="1779" t="s">
        <v>206</v>
      </c>
      <c r="B148" s="1012" t="s">
        <v>1683</v>
      </c>
      <c r="C148" s="1027" t="str">
        <f>IF(ISBLANK('E4 TB Allocation Details'!D148), "",('E4 TB Allocation Details'!D148))</f>
        <v>cu</v>
      </c>
      <c r="D148" s="1028">
        <f t="shared" si="5"/>
        <v>0</v>
      </c>
      <c r="E148" s="600">
        <f>'O5 Details by Class &amp; Accounts'!I148+'O5 Details by Class &amp; Accounts'!AD148+'O5 Details by Class &amp; Accounts'!AY148+'O5 Details by Class &amp; Accounts'!BT148</f>
        <v>0</v>
      </c>
      <c r="F148" s="600">
        <f>'O5 Details by Class &amp; Accounts'!J148+'O5 Details by Class &amp; Accounts'!AE148+'O5 Details by Class &amp; Accounts'!AZ148+'O5 Details by Class &amp; Accounts'!BU148</f>
        <v>0</v>
      </c>
      <c r="G148" s="600">
        <f>'O5 Details by Class &amp; Accounts'!K148+'O5 Details by Class &amp; Accounts'!AF148+'O5 Details by Class &amp; Accounts'!BA148+'O5 Details by Class &amp; Accounts'!BV148</f>
        <v>0</v>
      </c>
      <c r="H148" s="600">
        <f>'O5 Details by Class &amp; Accounts'!L148+'O5 Details by Class &amp; Accounts'!AG148+'O5 Details by Class &amp; Accounts'!BB148+'O5 Details by Class &amp; Accounts'!BW148</f>
        <v>0</v>
      </c>
      <c r="I148" s="600">
        <f>'O5 Details by Class &amp; Accounts'!M148+'O5 Details by Class &amp; Accounts'!AH148+'O5 Details by Class &amp; Accounts'!BC148+'O5 Details by Class &amp; Accounts'!BX148</f>
        <v>0</v>
      </c>
      <c r="J148" s="600">
        <f>'O5 Details by Class &amp; Accounts'!N148+'O5 Details by Class &amp; Accounts'!AI148+'O5 Details by Class &amp; Accounts'!BD148+'O5 Details by Class &amp; Accounts'!BY148</f>
        <v>0</v>
      </c>
      <c r="K148" s="600">
        <f>'O5 Details by Class &amp; Accounts'!O148+'O5 Details by Class &amp; Accounts'!AJ148+'O5 Details by Class &amp; Accounts'!BE148+'O5 Details by Class &amp; Accounts'!BZ148</f>
        <v>0</v>
      </c>
      <c r="L148" s="600">
        <f>'O5 Details by Class &amp; Accounts'!P148+'O5 Details by Class &amp; Accounts'!AK148+'O5 Details by Class &amp; Accounts'!BF148+'O5 Details by Class &amp; Accounts'!CA148</f>
        <v>0</v>
      </c>
      <c r="M148" s="600">
        <f>'O5 Details by Class &amp; Accounts'!Q148+'O5 Details by Class &amp; Accounts'!AL148+'O5 Details by Class &amp; Accounts'!BG148+'O5 Details by Class &amp; Accounts'!CB148</f>
        <v>0</v>
      </c>
      <c r="N148" s="600">
        <f>'O5 Details by Class &amp; Accounts'!R148+'O5 Details by Class &amp; Accounts'!AM148+'O5 Details by Class &amp; Accounts'!BH148+'O5 Details by Class &amp; Accounts'!CC148</f>
        <v>0</v>
      </c>
      <c r="O148" s="600">
        <f>'O5 Details by Class &amp; Accounts'!S148+'O5 Details by Class &amp; Accounts'!AN148+'O5 Details by Class &amp; Accounts'!BI148+'O5 Details by Class &amp; Accounts'!CD148</f>
        <v>0</v>
      </c>
      <c r="P148" s="600">
        <f>'O5 Details by Class &amp; Accounts'!T148+'O5 Details by Class &amp; Accounts'!AO148+'O5 Details by Class &amp; Accounts'!BJ148+'O5 Details by Class &amp; Accounts'!CE148</f>
        <v>0</v>
      </c>
      <c r="Q148" s="600">
        <f>'O5 Details by Class &amp; Accounts'!U148+'O5 Details by Class &amp; Accounts'!AP148+'O5 Details by Class &amp; Accounts'!BK148+'O5 Details by Class &amp; Accounts'!CF148</f>
        <v>0</v>
      </c>
      <c r="R148" s="600">
        <f>'O5 Details by Class &amp; Accounts'!V148+'O5 Details by Class &amp; Accounts'!AQ148+'O5 Details by Class &amp; Accounts'!BL148+'O5 Details by Class &amp; Accounts'!CG148</f>
        <v>0</v>
      </c>
      <c r="S148" s="600">
        <f>'O5 Details by Class &amp; Accounts'!W148+'O5 Details by Class &amp; Accounts'!AR148+'O5 Details by Class &amp; Accounts'!BM148+'O5 Details by Class &amp; Accounts'!CH148</f>
        <v>0</v>
      </c>
      <c r="T148" s="600">
        <f>'O5 Details by Class &amp; Accounts'!X148+'O5 Details by Class &amp; Accounts'!AS148+'O5 Details by Class &amp; Accounts'!BN148+'O5 Details by Class &amp; Accounts'!CI148</f>
        <v>0</v>
      </c>
      <c r="U148" s="600">
        <f>'O5 Details by Class &amp; Accounts'!Y148+'O5 Details by Class &amp; Accounts'!AT148+'O5 Details by Class &amp; Accounts'!BO148+'O5 Details by Class &amp; Accounts'!CJ148</f>
        <v>0</v>
      </c>
      <c r="V148" s="600">
        <f>'O5 Details by Class &amp; Accounts'!Z148+'O5 Details by Class &amp; Accounts'!AU148+'O5 Details by Class &amp; Accounts'!BP148+'O5 Details by Class &amp; Accounts'!CK148</f>
        <v>0</v>
      </c>
      <c r="W148" s="600">
        <f>'O5 Details by Class &amp; Accounts'!AA148+'O5 Details by Class &amp; Accounts'!AV148+'O5 Details by Class &amp; Accounts'!BQ148+'O5 Details by Class &amp; Accounts'!CL148</f>
        <v>0</v>
      </c>
      <c r="X148" s="1041">
        <f>'O5 Details by Class &amp; Accounts'!AB148+'O5 Details by Class &amp; Accounts'!AW148+'O5 Details by Class &amp; Accounts'!BR148+'O5 Details by Class &amp; Accounts'!CM148</f>
        <v>0</v>
      </c>
      <c r="Y148" s="1931" t="str">
        <f t="shared" si="4"/>
        <v>5075</v>
      </c>
      <c r="Z148" s="1926" t="s">
        <v>750</v>
      </c>
    </row>
    <row r="149" spans="1:26" ht="15.95" customHeight="1" x14ac:dyDescent="0.2">
      <c r="A149" s="1779" t="s">
        <v>182</v>
      </c>
      <c r="B149" s="1012" t="s">
        <v>1664</v>
      </c>
      <c r="C149" s="1027" t="str">
        <f>IF(ISBLANK('E4 TB Allocation Details'!D149), "",('E4 TB Allocation Details'!D149))</f>
        <v>di</v>
      </c>
      <c r="D149" s="1028">
        <f t="shared" si="5"/>
        <v>451608</v>
      </c>
      <c r="E149" s="600">
        <f>'O5 Details by Class &amp; Accounts'!I149+'O5 Details by Class &amp; Accounts'!AD149+'O5 Details by Class &amp; Accounts'!AY149+'O5 Details by Class &amp; Accounts'!BT149</f>
        <v>219863.01381061153</v>
      </c>
      <c r="F149" s="600">
        <f>'O5 Details by Class &amp; Accounts'!J149+'O5 Details by Class &amp; Accounts'!AE149+'O5 Details by Class &amp; Accounts'!AZ149+'O5 Details by Class &amp; Accounts'!BU149</f>
        <v>51768.171027050419</v>
      </c>
      <c r="G149" s="600">
        <f>'O5 Details by Class &amp; Accounts'!K149+'O5 Details by Class &amp; Accounts'!AF149+'O5 Details by Class &amp; Accounts'!BA149+'O5 Details by Class &amp; Accounts'!BV149</f>
        <v>86798.484737188992</v>
      </c>
      <c r="H149" s="600">
        <f>'O5 Details by Class &amp; Accounts'!L149+'O5 Details by Class &amp; Accounts'!AG149+'O5 Details by Class &amp; Accounts'!BB149+'O5 Details by Class &amp; Accounts'!BW149</f>
        <v>0</v>
      </c>
      <c r="I149" s="600">
        <f>'O5 Details by Class &amp; Accounts'!M149+'O5 Details by Class &amp; Accounts'!AH149+'O5 Details by Class &amp; Accounts'!BC149+'O5 Details by Class &amp; Accounts'!BX149</f>
        <v>29065.335539320211</v>
      </c>
      <c r="J149" s="600">
        <f>'O5 Details by Class &amp; Accounts'!N149+'O5 Details by Class &amp; Accounts'!AI149+'O5 Details by Class &amp; Accounts'!BD149+'O5 Details by Class &amp; Accounts'!BY149</f>
        <v>39234.747963287708</v>
      </c>
      <c r="K149" s="600">
        <f>'O5 Details by Class &amp; Accounts'!O149+'O5 Details by Class &amp; Accounts'!AJ149+'O5 Details by Class &amp; Accounts'!BE149+'O5 Details by Class &amp; Accounts'!BZ149</f>
        <v>22151.188255822311</v>
      </c>
      <c r="L149" s="600">
        <f>'O5 Details by Class &amp; Accounts'!P149+'O5 Details by Class &amp; Accounts'!AK149+'O5 Details by Class &amp; Accounts'!BF149+'O5 Details by Class &amp; Accounts'!CA149</f>
        <v>1410.6921892105925</v>
      </c>
      <c r="M149" s="600">
        <f>'O5 Details by Class &amp; Accounts'!Q149+'O5 Details by Class &amp; Accounts'!AL149+'O5 Details by Class &amp; Accounts'!BG149+'O5 Details by Class &amp; Accounts'!CB149</f>
        <v>1316.3664775082686</v>
      </c>
      <c r="N149" s="600">
        <f>'O5 Details by Class &amp; Accounts'!R149+'O5 Details by Class &amp; Accounts'!AM149+'O5 Details by Class &amp; Accounts'!BH149+'O5 Details by Class &amp; Accounts'!CC149</f>
        <v>0</v>
      </c>
      <c r="O149" s="600">
        <f>'O5 Details by Class &amp; Accounts'!S149+'O5 Details by Class &amp; Accounts'!AN149+'O5 Details by Class &amp; Accounts'!BI149+'O5 Details by Class &amp; Accounts'!CD149</f>
        <v>0</v>
      </c>
      <c r="P149" s="600">
        <f>'O5 Details by Class &amp; Accounts'!T149+'O5 Details by Class &amp; Accounts'!AO149+'O5 Details by Class &amp; Accounts'!BJ149+'O5 Details by Class &amp; Accounts'!CE149</f>
        <v>0</v>
      </c>
      <c r="Q149" s="600">
        <f>'O5 Details by Class &amp; Accounts'!U149+'O5 Details by Class &amp; Accounts'!AP149+'O5 Details by Class &amp; Accounts'!BK149+'O5 Details by Class &amp; Accounts'!CF149</f>
        <v>0</v>
      </c>
      <c r="R149" s="600">
        <f>'O5 Details by Class &amp; Accounts'!V149+'O5 Details by Class &amp; Accounts'!AQ149+'O5 Details by Class &amp; Accounts'!BL149+'O5 Details by Class &amp; Accounts'!CG149</f>
        <v>0</v>
      </c>
      <c r="S149" s="600">
        <f>'O5 Details by Class &amp; Accounts'!W149+'O5 Details by Class &amp; Accounts'!AR149+'O5 Details by Class &amp; Accounts'!BM149+'O5 Details by Class &amp; Accounts'!CH149</f>
        <v>0</v>
      </c>
      <c r="T149" s="600">
        <f>'O5 Details by Class &amp; Accounts'!X149+'O5 Details by Class &amp; Accounts'!AS149+'O5 Details by Class &amp; Accounts'!BN149+'O5 Details by Class &amp; Accounts'!CI149</f>
        <v>0</v>
      </c>
      <c r="U149" s="600">
        <f>'O5 Details by Class &amp; Accounts'!Y149+'O5 Details by Class &amp; Accounts'!AT149+'O5 Details by Class &amp; Accounts'!BO149+'O5 Details by Class &amp; Accounts'!CJ149</f>
        <v>0</v>
      </c>
      <c r="V149" s="600">
        <f>'O5 Details by Class &amp; Accounts'!Z149+'O5 Details by Class &amp; Accounts'!AU149+'O5 Details by Class &amp; Accounts'!BP149+'O5 Details by Class &amp; Accounts'!CK149</f>
        <v>0</v>
      </c>
      <c r="W149" s="600">
        <f>'O5 Details by Class &amp; Accounts'!AA149+'O5 Details by Class &amp; Accounts'!AV149+'O5 Details by Class &amp; Accounts'!BQ149+'O5 Details by Class &amp; Accounts'!CL149</f>
        <v>0</v>
      </c>
      <c r="X149" s="1041">
        <f>'O5 Details by Class &amp; Accounts'!AB149+'O5 Details by Class &amp; Accounts'!AW149+'O5 Details by Class &amp; Accounts'!BR149+'O5 Details by Class &amp; Accounts'!CM149</f>
        <v>0</v>
      </c>
      <c r="Y149" s="1931" t="str">
        <f t="shared" si="4"/>
        <v>5085</v>
      </c>
      <c r="Z149" s="1926" t="s">
        <v>110</v>
      </c>
    </row>
    <row r="150" spans="1:26" ht="15.95" customHeight="1" x14ac:dyDescent="0.2">
      <c r="A150" s="1779" t="s">
        <v>203</v>
      </c>
      <c r="B150" s="1012" t="s">
        <v>1665</v>
      </c>
      <c r="C150" s="1027" t="str">
        <f>IF(ISBLANK('E4 TB Allocation Details'!D150), "",('E4 TB Allocation Details'!D150))</f>
        <v>di</v>
      </c>
      <c r="D150" s="1028">
        <f t="shared" si="5"/>
        <v>0</v>
      </c>
      <c r="E150" s="600">
        <f>'O5 Details by Class &amp; Accounts'!I150+'O5 Details by Class &amp; Accounts'!AD150+'O5 Details by Class &amp; Accounts'!AY150+'O5 Details by Class &amp; Accounts'!BT150</f>
        <v>0</v>
      </c>
      <c r="F150" s="600">
        <f>'O5 Details by Class &amp; Accounts'!J150+'O5 Details by Class &amp; Accounts'!AE150+'O5 Details by Class &amp; Accounts'!AZ150+'O5 Details by Class &amp; Accounts'!BU150</f>
        <v>0</v>
      </c>
      <c r="G150" s="600">
        <f>'O5 Details by Class &amp; Accounts'!K150+'O5 Details by Class &amp; Accounts'!AF150+'O5 Details by Class &amp; Accounts'!BA150+'O5 Details by Class &amp; Accounts'!BV150</f>
        <v>0</v>
      </c>
      <c r="H150" s="600">
        <f>'O5 Details by Class &amp; Accounts'!L150+'O5 Details by Class &amp; Accounts'!AG150+'O5 Details by Class &amp; Accounts'!BB150+'O5 Details by Class &amp; Accounts'!BW150</f>
        <v>0</v>
      </c>
      <c r="I150" s="600">
        <f>'O5 Details by Class &amp; Accounts'!M150+'O5 Details by Class &amp; Accounts'!AH150+'O5 Details by Class &amp; Accounts'!BC150+'O5 Details by Class &amp; Accounts'!BX150</f>
        <v>0</v>
      </c>
      <c r="J150" s="600">
        <f>'O5 Details by Class &amp; Accounts'!N150+'O5 Details by Class &amp; Accounts'!AI150+'O5 Details by Class &amp; Accounts'!BD150+'O5 Details by Class &amp; Accounts'!BY150</f>
        <v>0</v>
      </c>
      <c r="K150" s="600">
        <f>'O5 Details by Class &amp; Accounts'!O150+'O5 Details by Class &amp; Accounts'!AJ150+'O5 Details by Class &amp; Accounts'!BE150+'O5 Details by Class &amp; Accounts'!BZ150</f>
        <v>0</v>
      </c>
      <c r="L150" s="600">
        <f>'O5 Details by Class &amp; Accounts'!P150+'O5 Details by Class &amp; Accounts'!AK150+'O5 Details by Class &amp; Accounts'!BF150+'O5 Details by Class &amp; Accounts'!CA150</f>
        <v>0</v>
      </c>
      <c r="M150" s="600">
        <f>'O5 Details by Class &amp; Accounts'!Q150+'O5 Details by Class &amp; Accounts'!AL150+'O5 Details by Class &amp; Accounts'!BG150+'O5 Details by Class &amp; Accounts'!CB150</f>
        <v>0</v>
      </c>
      <c r="N150" s="600">
        <f>'O5 Details by Class &amp; Accounts'!R150+'O5 Details by Class &amp; Accounts'!AM150+'O5 Details by Class &amp; Accounts'!BH150+'O5 Details by Class &amp; Accounts'!CC150</f>
        <v>0</v>
      </c>
      <c r="O150" s="600">
        <f>'O5 Details by Class &amp; Accounts'!S150+'O5 Details by Class &amp; Accounts'!AN150+'O5 Details by Class &amp; Accounts'!BI150+'O5 Details by Class &amp; Accounts'!CD150</f>
        <v>0</v>
      </c>
      <c r="P150" s="600">
        <f>'O5 Details by Class &amp; Accounts'!T150+'O5 Details by Class &amp; Accounts'!AO150+'O5 Details by Class &amp; Accounts'!BJ150+'O5 Details by Class &amp; Accounts'!CE150</f>
        <v>0</v>
      </c>
      <c r="Q150" s="600">
        <f>'O5 Details by Class &amp; Accounts'!U150+'O5 Details by Class &amp; Accounts'!AP150+'O5 Details by Class &amp; Accounts'!BK150+'O5 Details by Class &amp; Accounts'!CF150</f>
        <v>0</v>
      </c>
      <c r="R150" s="600">
        <f>'O5 Details by Class &amp; Accounts'!V150+'O5 Details by Class &amp; Accounts'!AQ150+'O5 Details by Class &amp; Accounts'!BL150+'O5 Details by Class &amp; Accounts'!CG150</f>
        <v>0</v>
      </c>
      <c r="S150" s="600">
        <f>'O5 Details by Class &amp; Accounts'!W150+'O5 Details by Class &amp; Accounts'!AR150+'O5 Details by Class &amp; Accounts'!BM150+'O5 Details by Class &amp; Accounts'!CH150</f>
        <v>0</v>
      </c>
      <c r="T150" s="600">
        <f>'O5 Details by Class &amp; Accounts'!X150+'O5 Details by Class &amp; Accounts'!AS150+'O5 Details by Class &amp; Accounts'!BN150+'O5 Details by Class &amp; Accounts'!CI150</f>
        <v>0</v>
      </c>
      <c r="U150" s="600">
        <f>'O5 Details by Class &amp; Accounts'!Y150+'O5 Details by Class &amp; Accounts'!AT150+'O5 Details by Class &amp; Accounts'!BO150+'O5 Details by Class &amp; Accounts'!CJ150</f>
        <v>0</v>
      </c>
      <c r="V150" s="600">
        <f>'O5 Details by Class &amp; Accounts'!Z150+'O5 Details by Class &amp; Accounts'!AU150+'O5 Details by Class &amp; Accounts'!BP150+'O5 Details by Class &amp; Accounts'!CK150</f>
        <v>0</v>
      </c>
      <c r="W150" s="600">
        <f>'O5 Details by Class &amp; Accounts'!AA150+'O5 Details by Class &amp; Accounts'!AV150+'O5 Details by Class &amp; Accounts'!BQ150+'O5 Details by Class &amp; Accounts'!CL150</f>
        <v>0</v>
      </c>
      <c r="X150" s="1041">
        <f>'O5 Details by Class &amp; Accounts'!AB150+'O5 Details by Class &amp; Accounts'!AW150+'O5 Details by Class &amp; Accounts'!BR150+'O5 Details by Class &amp; Accounts'!CM150</f>
        <v>0</v>
      </c>
      <c r="Y150" s="1931" t="str">
        <f t="shared" si="4"/>
        <v>5090</v>
      </c>
      <c r="Z150" s="1926" t="s">
        <v>535</v>
      </c>
    </row>
    <row r="151" spans="1:26" ht="15.95" customHeight="1" x14ac:dyDescent="0.2">
      <c r="A151" s="1779" t="s">
        <v>195</v>
      </c>
      <c r="B151" s="1012" t="s">
        <v>1666</v>
      </c>
      <c r="C151" s="1027" t="str">
        <f>IF(ISBLANK('E4 TB Allocation Details'!D151), "",('E4 TB Allocation Details'!D151))</f>
        <v>di</v>
      </c>
      <c r="D151" s="1028">
        <f t="shared" si="5"/>
        <v>35500</v>
      </c>
      <c r="E151" s="600">
        <f>'O5 Details by Class &amp; Accounts'!I151+'O5 Details by Class &amp; Accounts'!AD151+'O5 Details by Class &amp; Accounts'!AY151+'O5 Details by Class &amp; Accounts'!BT151</f>
        <v>17262.090399215522</v>
      </c>
      <c r="F151" s="600">
        <f>'O5 Details by Class &amp; Accounts'!J151+'O5 Details by Class &amp; Accounts'!AE151+'O5 Details by Class &amp; Accounts'!AZ151+'O5 Details by Class &amp; Accounts'!BU151</f>
        <v>3524.7348642542138</v>
      </c>
      <c r="G151" s="600">
        <f>'O5 Details by Class &amp; Accounts'!K151+'O5 Details by Class &amp; Accounts'!AF151+'O5 Details by Class &amp; Accounts'!BA151+'O5 Details by Class &amp; Accounts'!BV151</f>
        <v>5481.2747492572953</v>
      </c>
      <c r="H151" s="600">
        <f>'O5 Details by Class &amp; Accounts'!L151+'O5 Details by Class &amp; Accounts'!AG151+'O5 Details by Class &amp; Accounts'!BB151+'O5 Details by Class &amp; Accounts'!BW151</f>
        <v>0</v>
      </c>
      <c r="I151" s="600">
        <f>'O5 Details by Class &amp; Accounts'!M151+'O5 Details by Class &amp; Accounts'!AH151+'O5 Details by Class &amp; Accounts'!BC151+'O5 Details by Class &amp; Accounts'!BX151</f>
        <v>2750.228070397839</v>
      </c>
      <c r="J151" s="600">
        <f>'O5 Details by Class &amp; Accounts'!N151+'O5 Details by Class &amp; Accounts'!AI151+'O5 Details by Class &amp; Accounts'!BD151+'O5 Details by Class &amp; Accounts'!BY151</f>
        <v>3896.2690335655802</v>
      </c>
      <c r="K151" s="600">
        <f>'O5 Details by Class &amp; Accounts'!O151+'O5 Details by Class &amp; Accounts'!AJ151+'O5 Details by Class &amp; Accounts'!BE151+'O5 Details by Class &amp; Accounts'!BZ151</f>
        <v>2327.2308424099233</v>
      </c>
      <c r="L151" s="600">
        <f>'O5 Details by Class &amp; Accounts'!P151+'O5 Details by Class &amp; Accounts'!AK151+'O5 Details by Class &amp; Accounts'!BF151+'O5 Details by Class &amp; Accounts'!CA151</f>
        <v>146.18980511532916</v>
      </c>
      <c r="M151" s="600">
        <f>'O5 Details by Class &amp; Accounts'!Q151+'O5 Details by Class &amp; Accounts'!AL151+'O5 Details by Class &amp; Accounts'!BG151+'O5 Details by Class &amp; Accounts'!CB151</f>
        <v>111.98223578429953</v>
      </c>
      <c r="N151" s="600">
        <f>'O5 Details by Class &amp; Accounts'!R151+'O5 Details by Class &amp; Accounts'!AM151+'O5 Details by Class &amp; Accounts'!BH151+'O5 Details by Class &amp; Accounts'!CC151</f>
        <v>0</v>
      </c>
      <c r="O151" s="600">
        <f>'O5 Details by Class &amp; Accounts'!S151+'O5 Details by Class &amp; Accounts'!AN151+'O5 Details by Class &amp; Accounts'!BI151+'O5 Details by Class &amp; Accounts'!CD151</f>
        <v>0</v>
      </c>
      <c r="P151" s="600">
        <f>'O5 Details by Class &amp; Accounts'!T151+'O5 Details by Class &amp; Accounts'!AO151+'O5 Details by Class &amp; Accounts'!BJ151+'O5 Details by Class &amp; Accounts'!CE151</f>
        <v>0</v>
      </c>
      <c r="Q151" s="600">
        <f>'O5 Details by Class &amp; Accounts'!U151+'O5 Details by Class &amp; Accounts'!AP151+'O5 Details by Class &amp; Accounts'!BK151+'O5 Details by Class &amp; Accounts'!CF151</f>
        <v>0</v>
      </c>
      <c r="R151" s="600">
        <f>'O5 Details by Class &amp; Accounts'!V151+'O5 Details by Class &amp; Accounts'!AQ151+'O5 Details by Class &amp; Accounts'!BL151+'O5 Details by Class &amp; Accounts'!CG151</f>
        <v>0</v>
      </c>
      <c r="S151" s="600">
        <f>'O5 Details by Class &amp; Accounts'!W151+'O5 Details by Class &amp; Accounts'!AR151+'O5 Details by Class &amp; Accounts'!BM151+'O5 Details by Class &amp; Accounts'!CH151</f>
        <v>0</v>
      </c>
      <c r="T151" s="600">
        <f>'O5 Details by Class &amp; Accounts'!X151+'O5 Details by Class &amp; Accounts'!AS151+'O5 Details by Class &amp; Accounts'!BN151+'O5 Details by Class &amp; Accounts'!CI151</f>
        <v>0</v>
      </c>
      <c r="U151" s="600">
        <f>'O5 Details by Class &amp; Accounts'!Y151+'O5 Details by Class &amp; Accounts'!AT151+'O5 Details by Class &amp; Accounts'!BO151+'O5 Details by Class &amp; Accounts'!CJ151</f>
        <v>0</v>
      </c>
      <c r="V151" s="600">
        <f>'O5 Details by Class &amp; Accounts'!Z151+'O5 Details by Class &amp; Accounts'!AU151+'O5 Details by Class &amp; Accounts'!BP151+'O5 Details by Class &amp; Accounts'!CK151</f>
        <v>0</v>
      </c>
      <c r="W151" s="600">
        <f>'O5 Details by Class &amp; Accounts'!AA151+'O5 Details by Class &amp; Accounts'!AV151+'O5 Details by Class &amp; Accounts'!BQ151+'O5 Details by Class &amp; Accounts'!CL151</f>
        <v>0</v>
      </c>
      <c r="X151" s="1041">
        <f>'O5 Details by Class &amp; Accounts'!AB151+'O5 Details by Class &amp; Accounts'!AW151+'O5 Details by Class &amp; Accounts'!BR151+'O5 Details by Class &amp; Accounts'!CM151</f>
        <v>0</v>
      </c>
      <c r="Y151" s="1931" t="str">
        <f t="shared" si="4"/>
        <v>5095</v>
      </c>
      <c r="Z151" s="1926" t="s">
        <v>534</v>
      </c>
    </row>
    <row r="152" spans="1:26" ht="15.95" customHeight="1" x14ac:dyDescent="0.2">
      <c r="A152" s="2224" t="s">
        <v>249</v>
      </c>
      <c r="B152" s="2225" t="s">
        <v>1504</v>
      </c>
      <c r="C152" s="1027" t="str">
        <f>IF(ISBLANK('E4 TB Allocation Details'!D152), "",('E4 TB Allocation Details'!D152))</f>
        <v>di</v>
      </c>
      <c r="D152" s="1028">
        <f t="shared" si="5"/>
        <v>0</v>
      </c>
      <c r="E152" s="600">
        <f>'O5 Details by Class &amp; Accounts'!I152+'O5 Details by Class &amp; Accounts'!AD152+'O5 Details by Class &amp; Accounts'!AY152+'O5 Details by Class &amp; Accounts'!BT152</f>
        <v>0</v>
      </c>
      <c r="F152" s="600">
        <f>'O5 Details by Class &amp; Accounts'!J152+'O5 Details by Class &amp; Accounts'!AE152+'O5 Details by Class &amp; Accounts'!AZ152+'O5 Details by Class &amp; Accounts'!BU152</f>
        <v>0</v>
      </c>
      <c r="G152" s="600">
        <f>'O5 Details by Class &amp; Accounts'!K152+'O5 Details by Class &amp; Accounts'!AF152+'O5 Details by Class &amp; Accounts'!BA152+'O5 Details by Class &amp; Accounts'!BV152</f>
        <v>0</v>
      </c>
      <c r="H152" s="600">
        <f>'O5 Details by Class &amp; Accounts'!L152+'O5 Details by Class &amp; Accounts'!AG152+'O5 Details by Class &amp; Accounts'!BB152+'O5 Details by Class &amp; Accounts'!BW152</f>
        <v>0</v>
      </c>
      <c r="I152" s="600">
        <f>'O5 Details by Class &amp; Accounts'!M152+'O5 Details by Class &amp; Accounts'!AH152+'O5 Details by Class &amp; Accounts'!BC152+'O5 Details by Class &amp; Accounts'!BX152</f>
        <v>0</v>
      </c>
      <c r="J152" s="600">
        <f>'O5 Details by Class &amp; Accounts'!N152+'O5 Details by Class &amp; Accounts'!AI152+'O5 Details by Class &amp; Accounts'!BD152+'O5 Details by Class &amp; Accounts'!BY152</f>
        <v>0</v>
      </c>
      <c r="K152" s="600">
        <f>'O5 Details by Class &amp; Accounts'!O152+'O5 Details by Class &amp; Accounts'!AJ152+'O5 Details by Class &amp; Accounts'!BE152+'O5 Details by Class &amp; Accounts'!BZ152</f>
        <v>0</v>
      </c>
      <c r="L152" s="600">
        <f>'O5 Details by Class &amp; Accounts'!P152+'O5 Details by Class &amp; Accounts'!AK152+'O5 Details by Class &amp; Accounts'!BF152+'O5 Details by Class &amp; Accounts'!CA152</f>
        <v>0</v>
      </c>
      <c r="M152" s="600">
        <f>'O5 Details by Class &amp; Accounts'!Q152+'O5 Details by Class &amp; Accounts'!AL152+'O5 Details by Class &amp; Accounts'!BG152+'O5 Details by Class &amp; Accounts'!CB152</f>
        <v>0</v>
      </c>
      <c r="N152" s="600">
        <f>'O5 Details by Class &amp; Accounts'!R152+'O5 Details by Class &amp; Accounts'!AM152+'O5 Details by Class &amp; Accounts'!BH152+'O5 Details by Class &amp; Accounts'!CC152</f>
        <v>0</v>
      </c>
      <c r="O152" s="600">
        <f>'O5 Details by Class &amp; Accounts'!S152+'O5 Details by Class &amp; Accounts'!AN152+'O5 Details by Class &amp; Accounts'!BI152+'O5 Details by Class &amp; Accounts'!CD152</f>
        <v>0</v>
      </c>
      <c r="P152" s="600">
        <f>'O5 Details by Class &amp; Accounts'!T152+'O5 Details by Class &amp; Accounts'!AO152+'O5 Details by Class &amp; Accounts'!BJ152+'O5 Details by Class &amp; Accounts'!CE152</f>
        <v>0</v>
      </c>
      <c r="Q152" s="600">
        <f>'O5 Details by Class &amp; Accounts'!U152+'O5 Details by Class &amp; Accounts'!AP152+'O5 Details by Class &amp; Accounts'!BK152+'O5 Details by Class &amp; Accounts'!CF152</f>
        <v>0</v>
      </c>
      <c r="R152" s="600">
        <f>'O5 Details by Class &amp; Accounts'!V152+'O5 Details by Class &amp; Accounts'!AQ152+'O5 Details by Class &amp; Accounts'!BL152+'O5 Details by Class &amp; Accounts'!CG152</f>
        <v>0</v>
      </c>
      <c r="S152" s="600">
        <f>'O5 Details by Class &amp; Accounts'!W152+'O5 Details by Class &amp; Accounts'!AR152+'O5 Details by Class &amp; Accounts'!BM152+'O5 Details by Class &amp; Accounts'!CH152</f>
        <v>0</v>
      </c>
      <c r="T152" s="600">
        <f>'O5 Details by Class &amp; Accounts'!X152+'O5 Details by Class &amp; Accounts'!AS152+'O5 Details by Class &amp; Accounts'!BN152+'O5 Details by Class &amp; Accounts'!CI152</f>
        <v>0</v>
      </c>
      <c r="U152" s="600">
        <f>'O5 Details by Class &amp; Accounts'!Y152+'O5 Details by Class &amp; Accounts'!AT152+'O5 Details by Class &amp; Accounts'!BO152+'O5 Details by Class &amp; Accounts'!CJ152</f>
        <v>0</v>
      </c>
      <c r="V152" s="600">
        <f>'O5 Details by Class &amp; Accounts'!Z152+'O5 Details by Class &amp; Accounts'!AU152+'O5 Details by Class &amp; Accounts'!BP152+'O5 Details by Class &amp; Accounts'!CK152</f>
        <v>0</v>
      </c>
      <c r="W152" s="600">
        <f>'O5 Details by Class &amp; Accounts'!AA152+'O5 Details by Class &amp; Accounts'!AV152+'O5 Details by Class &amp; Accounts'!BQ152+'O5 Details by Class &amp; Accounts'!CL152</f>
        <v>0</v>
      </c>
      <c r="X152" s="1041">
        <f>'O5 Details by Class &amp; Accounts'!AB152+'O5 Details by Class &amp; Accounts'!AW152+'O5 Details by Class &amp; Accounts'!BR152+'O5 Details by Class &amp; Accounts'!CM152</f>
        <v>0</v>
      </c>
      <c r="Y152" s="1931" t="str">
        <f t="shared" si="4"/>
        <v>5096</v>
      </c>
      <c r="Z152" s="1926" t="s">
        <v>1166</v>
      </c>
    </row>
    <row r="153" spans="1:26" ht="15.95" customHeight="1" x14ac:dyDescent="0.2">
      <c r="A153" s="1779" t="s">
        <v>183</v>
      </c>
      <c r="B153" s="1012" t="s">
        <v>1435</v>
      </c>
      <c r="C153" s="1027" t="str">
        <f>IF(ISBLANK('E4 TB Allocation Details'!D153), "",('E4 TB Allocation Details'!D153))</f>
        <v>di</v>
      </c>
      <c r="D153" s="1028">
        <f t="shared" si="5"/>
        <v>0</v>
      </c>
      <c r="E153" s="600">
        <f>'O5 Details by Class &amp; Accounts'!I153+'O5 Details by Class &amp; Accounts'!AD153+'O5 Details by Class &amp; Accounts'!AY153+'O5 Details by Class &amp; Accounts'!BT153</f>
        <v>0</v>
      </c>
      <c r="F153" s="600">
        <f>'O5 Details by Class &amp; Accounts'!J153+'O5 Details by Class &amp; Accounts'!AE153+'O5 Details by Class &amp; Accounts'!AZ153+'O5 Details by Class &amp; Accounts'!BU153</f>
        <v>0</v>
      </c>
      <c r="G153" s="600">
        <f>'O5 Details by Class &amp; Accounts'!K153+'O5 Details by Class &amp; Accounts'!AF153+'O5 Details by Class &amp; Accounts'!BA153+'O5 Details by Class &amp; Accounts'!BV153</f>
        <v>0</v>
      </c>
      <c r="H153" s="600">
        <f>'O5 Details by Class &amp; Accounts'!L153+'O5 Details by Class &amp; Accounts'!AG153+'O5 Details by Class &amp; Accounts'!BB153+'O5 Details by Class &amp; Accounts'!BW153</f>
        <v>0</v>
      </c>
      <c r="I153" s="600">
        <f>'O5 Details by Class &amp; Accounts'!M153+'O5 Details by Class &amp; Accounts'!AH153+'O5 Details by Class &amp; Accounts'!BC153+'O5 Details by Class &amp; Accounts'!BX153</f>
        <v>0</v>
      </c>
      <c r="J153" s="600">
        <f>'O5 Details by Class &amp; Accounts'!N153+'O5 Details by Class &amp; Accounts'!AI153+'O5 Details by Class &amp; Accounts'!BD153+'O5 Details by Class &amp; Accounts'!BY153</f>
        <v>0</v>
      </c>
      <c r="K153" s="600">
        <f>'O5 Details by Class &amp; Accounts'!O153+'O5 Details by Class &amp; Accounts'!AJ153+'O5 Details by Class &amp; Accounts'!BE153+'O5 Details by Class &amp; Accounts'!BZ153</f>
        <v>0</v>
      </c>
      <c r="L153" s="600">
        <f>'O5 Details by Class &amp; Accounts'!P153+'O5 Details by Class &amp; Accounts'!AK153+'O5 Details by Class &amp; Accounts'!BF153+'O5 Details by Class &amp; Accounts'!CA153</f>
        <v>0</v>
      </c>
      <c r="M153" s="600">
        <f>'O5 Details by Class &amp; Accounts'!Q153+'O5 Details by Class &amp; Accounts'!AL153+'O5 Details by Class &amp; Accounts'!BG153+'O5 Details by Class &amp; Accounts'!CB153</f>
        <v>0</v>
      </c>
      <c r="N153" s="600">
        <f>'O5 Details by Class &amp; Accounts'!R153+'O5 Details by Class &amp; Accounts'!AM153+'O5 Details by Class &amp; Accounts'!BH153+'O5 Details by Class &amp; Accounts'!CC153</f>
        <v>0</v>
      </c>
      <c r="O153" s="600">
        <f>'O5 Details by Class &amp; Accounts'!S153+'O5 Details by Class &amp; Accounts'!AN153+'O5 Details by Class &amp; Accounts'!BI153+'O5 Details by Class &amp; Accounts'!CD153</f>
        <v>0</v>
      </c>
      <c r="P153" s="600">
        <f>'O5 Details by Class &amp; Accounts'!T153+'O5 Details by Class &amp; Accounts'!AO153+'O5 Details by Class &amp; Accounts'!BJ153+'O5 Details by Class &amp; Accounts'!CE153</f>
        <v>0</v>
      </c>
      <c r="Q153" s="600">
        <f>'O5 Details by Class &amp; Accounts'!U153+'O5 Details by Class &amp; Accounts'!AP153+'O5 Details by Class &amp; Accounts'!BK153+'O5 Details by Class &amp; Accounts'!CF153</f>
        <v>0</v>
      </c>
      <c r="R153" s="600">
        <f>'O5 Details by Class &amp; Accounts'!V153+'O5 Details by Class &amp; Accounts'!AQ153+'O5 Details by Class &amp; Accounts'!BL153+'O5 Details by Class &amp; Accounts'!CG153</f>
        <v>0</v>
      </c>
      <c r="S153" s="600">
        <f>'O5 Details by Class &amp; Accounts'!W153+'O5 Details by Class &amp; Accounts'!AR153+'O5 Details by Class &amp; Accounts'!BM153+'O5 Details by Class &amp; Accounts'!CH153</f>
        <v>0</v>
      </c>
      <c r="T153" s="600">
        <f>'O5 Details by Class &amp; Accounts'!X153+'O5 Details by Class &amp; Accounts'!AS153+'O5 Details by Class &amp; Accounts'!BN153+'O5 Details by Class &amp; Accounts'!CI153</f>
        <v>0</v>
      </c>
      <c r="U153" s="600">
        <f>'O5 Details by Class &amp; Accounts'!Y153+'O5 Details by Class &amp; Accounts'!AT153+'O5 Details by Class &amp; Accounts'!BO153+'O5 Details by Class &amp; Accounts'!CJ153</f>
        <v>0</v>
      </c>
      <c r="V153" s="600">
        <f>'O5 Details by Class &amp; Accounts'!Z153+'O5 Details by Class &amp; Accounts'!AU153+'O5 Details by Class &amp; Accounts'!BP153+'O5 Details by Class &amp; Accounts'!CK153</f>
        <v>0</v>
      </c>
      <c r="W153" s="600">
        <f>'O5 Details by Class &amp; Accounts'!AA153+'O5 Details by Class &amp; Accounts'!AV153+'O5 Details by Class &amp; Accounts'!BQ153+'O5 Details by Class &amp; Accounts'!CL153</f>
        <v>0</v>
      </c>
      <c r="X153" s="1041">
        <f>'O5 Details by Class &amp; Accounts'!AB153+'O5 Details by Class &amp; Accounts'!AW153+'O5 Details by Class &amp; Accounts'!BR153+'O5 Details by Class &amp; Accounts'!CM153</f>
        <v>0</v>
      </c>
      <c r="Y153" s="1931" t="str">
        <f t="shared" si="4"/>
        <v>5105</v>
      </c>
      <c r="Z153" s="1926" t="s">
        <v>110</v>
      </c>
    </row>
    <row r="154" spans="1:26" ht="15.95" customHeight="1" x14ac:dyDescent="0.2">
      <c r="A154" s="1779" t="s">
        <v>185</v>
      </c>
      <c r="B154" s="1012" t="s">
        <v>1505</v>
      </c>
      <c r="C154" s="1027" t="str">
        <f>IF(ISBLANK('E4 TB Allocation Details'!D154), "",('E4 TB Allocation Details'!D154))</f>
        <v>di</v>
      </c>
      <c r="D154" s="1028">
        <f t="shared" si="5"/>
        <v>0</v>
      </c>
      <c r="E154" s="600">
        <f>'O5 Details by Class &amp; Accounts'!I154+'O5 Details by Class &amp; Accounts'!AD154+'O5 Details by Class &amp; Accounts'!AY154+'O5 Details by Class &amp; Accounts'!BT154</f>
        <v>0</v>
      </c>
      <c r="F154" s="600">
        <f>'O5 Details by Class &amp; Accounts'!J154+'O5 Details by Class &amp; Accounts'!AE154+'O5 Details by Class &amp; Accounts'!AZ154+'O5 Details by Class &amp; Accounts'!BU154</f>
        <v>0</v>
      </c>
      <c r="G154" s="600">
        <f>'O5 Details by Class &amp; Accounts'!K154+'O5 Details by Class &amp; Accounts'!AF154+'O5 Details by Class &amp; Accounts'!BA154+'O5 Details by Class &amp; Accounts'!BV154</f>
        <v>0</v>
      </c>
      <c r="H154" s="600">
        <f>'O5 Details by Class &amp; Accounts'!L154+'O5 Details by Class &amp; Accounts'!AG154+'O5 Details by Class &amp; Accounts'!BB154+'O5 Details by Class &amp; Accounts'!BW154</f>
        <v>0</v>
      </c>
      <c r="I154" s="600">
        <f>'O5 Details by Class &amp; Accounts'!M154+'O5 Details by Class &amp; Accounts'!AH154+'O5 Details by Class &amp; Accounts'!BC154+'O5 Details by Class &amp; Accounts'!BX154</f>
        <v>0</v>
      </c>
      <c r="J154" s="600">
        <f>'O5 Details by Class &amp; Accounts'!N154+'O5 Details by Class &amp; Accounts'!AI154+'O5 Details by Class &amp; Accounts'!BD154+'O5 Details by Class &amp; Accounts'!BY154</f>
        <v>0</v>
      </c>
      <c r="K154" s="600">
        <f>'O5 Details by Class &amp; Accounts'!O154+'O5 Details by Class &amp; Accounts'!AJ154+'O5 Details by Class &amp; Accounts'!BE154+'O5 Details by Class &amp; Accounts'!BZ154</f>
        <v>0</v>
      </c>
      <c r="L154" s="600">
        <f>'O5 Details by Class &amp; Accounts'!P154+'O5 Details by Class &amp; Accounts'!AK154+'O5 Details by Class &amp; Accounts'!BF154+'O5 Details by Class &amp; Accounts'!CA154</f>
        <v>0</v>
      </c>
      <c r="M154" s="600">
        <f>'O5 Details by Class &amp; Accounts'!Q154+'O5 Details by Class &amp; Accounts'!AL154+'O5 Details by Class &amp; Accounts'!BG154+'O5 Details by Class &amp; Accounts'!CB154</f>
        <v>0</v>
      </c>
      <c r="N154" s="600">
        <f>'O5 Details by Class &amp; Accounts'!R154+'O5 Details by Class &amp; Accounts'!AM154+'O5 Details by Class &amp; Accounts'!BH154+'O5 Details by Class &amp; Accounts'!CC154</f>
        <v>0</v>
      </c>
      <c r="O154" s="600">
        <f>'O5 Details by Class &amp; Accounts'!S154+'O5 Details by Class &amp; Accounts'!AN154+'O5 Details by Class &amp; Accounts'!BI154+'O5 Details by Class &amp; Accounts'!CD154</f>
        <v>0</v>
      </c>
      <c r="P154" s="600">
        <f>'O5 Details by Class &amp; Accounts'!T154+'O5 Details by Class &amp; Accounts'!AO154+'O5 Details by Class &amp; Accounts'!BJ154+'O5 Details by Class &amp; Accounts'!CE154</f>
        <v>0</v>
      </c>
      <c r="Q154" s="600">
        <f>'O5 Details by Class &amp; Accounts'!U154+'O5 Details by Class &amp; Accounts'!AP154+'O5 Details by Class &amp; Accounts'!BK154+'O5 Details by Class &amp; Accounts'!CF154</f>
        <v>0</v>
      </c>
      <c r="R154" s="600">
        <f>'O5 Details by Class &amp; Accounts'!V154+'O5 Details by Class &amp; Accounts'!AQ154+'O5 Details by Class &amp; Accounts'!BL154+'O5 Details by Class &amp; Accounts'!CG154</f>
        <v>0</v>
      </c>
      <c r="S154" s="600">
        <f>'O5 Details by Class &amp; Accounts'!W154+'O5 Details by Class &amp; Accounts'!AR154+'O5 Details by Class &amp; Accounts'!BM154+'O5 Details by Class &amp; Accounts'!CH154</f>
        <v>0</v>
      </c>
      <c r="T154" s="600">
        <f>'O5 Details by Class &amp; Accounts'!X154+'O5 Details by Class &amp; Accounts'!AS154+'O5 Details by Class &amp; Accounts'!BN154+'O5 Details by Class &amp; Accounts'!CI154</f>
        <v>0</v>
      </c>
      <c r="U154" s="600">
        <f>'O5 Details by Class &amp; Accounts'!Y154+'O5 Details by Class &amp; Accounts'!AT154+'O5 Details by Class &amp; Accounts'!BO154+'O5 Details by Class &amp; Accounts'!CJ154</f>
        <v>0</v>
      </c>
      <c r="V154" s="600">
        <f>'O5 Details by Class &amp; Accounts'!Z154+'O5 Details by Class &amp; Accounts'!AU154+'O5 Details by Class &amp; Accounts'!BP154+'O5 Details by Class &amp; Accounts'!CK154</f>
        <v>0</v>
      </c>
      <c r="W154" s="600">
        <f>'O5 Details by Class &amp; Accounts'!AA154+'O5 Details by Class &amp; Accounts'!AV154+'O5 Details by Class &amp; Accounts'!BQ154+'O5 Details by Class &amp; Accounts'!CL154</f>
        <v>0</v>
      </c>
      <c r="X154" s="1041">
        <f>'O5 Details by Class &amp; Accounts'!AB154+'O5 Details by Class &amp; Accounts'!AW154+'O5 Details by Class &amp; Accounts'!BR154+'O5 Details by Class &amp; Accounts'!CM154</f>
        <v>0</v>
      </c>
      <c r="Y154" s="1931" t="str">
        <f t="shared" si="4"/>
        <v>5110</v>
      </c>
      <c r="Z154" s="1926">
        <v>1808</v>
      </c>
    </row>
    <row r="155" spans="1:26" ht="15.95" customHeight="1" x14ac:dyDescent="0.2">
      <c r="A155" s="1779" t="s">
        <v>188</v>
      </c>
      <c r="B155" s="1012" t="s">
        <v>1469</v>
      </c>
      <c r="C155" s="1027" t="str">
        <f>IF(ISBLANK('E4 TB Allocation Details'!D155), "",('E4 TB Allocation Details'!D155))</f>
        <v>di</v>
      </c>
      <c r="D155" s="1028">
        <f t="shared" si="5"/>
        <v>0</v>
      </c>
      <c r="E155" s="600">
        <f>'O5 Details by Class &amp; Accounts'!I155+'O5 Details by Class &amp; Accounts'!AD155+'O5 Details by Class &amp; Accounts'!AY155+'O5 Details by Class &amp; Accounts'!BT155</f>
        <v>0</v>
      </c>
      <c r="F155" s="600">
        <f>'O5 Details by Class &amp; Accounts'!J155+'O5 Details by Class &amp; Accounts'!AE155+'O5 Details by Class &amp; Accounts'!AZ155+'O5 Details by Class &amp; Accounts'!BU155</f>
        <v>0</v>
      </c>
      <c r="G155" s="600">
        <f>'O5 Details by Class &amp; Accounts'!K155+'O5 Details by Class &amp; Accounts'!AF155+'O5 Details by Class &amp; Accounts'!BA155+'O5 Details by Class &amp; Accounts'!BV155</f>
        <v>0</v>
      </c>
      <c r="H155" s="600">
        <f>'O5 Details by Class &amp; Accounts'!L155+'O5 Details by Class &amp; Accounts'!AG155+'O5 Details by Class &amp; Accounts'!BB155+'O5 Details by Class &amp; Accounts'!BW155</f>
        <v>0</v>
      </c>
      <c r="I155" s="600">
        <f>'O5 Details by Class &amp; Accounts'!M155+'O5 Details by Class &amp; Accounts'!AH155+'O5 Details by Class &amp; Accounts'!BC155+'O5 Details by Class &amp; Accounts'!BX155</f>
        <v>0</v>
      </c>
      <c r="J155" s="600">
        <f>'O5 Details by Class &amp; Accounts'!N155+'O5 Details by Class &amp; Accounts'!AI155+'O5 Details by Class &amp; Accounts'!BD155+'O5 Details by Class &amp; Accounts'!BY155</f>
        <v>0</v>
      </c>
      <c r="K155" s="600">
        <f>'O5 Details by Class &amp; Accounts'!O155+'O5 Details by Class &amp; Accounts'!AJ155+'O5 Details by Class &amp; Accounts'!BE155+'O5 Details by Class &amp; Accounts'!BZ155</f>
        <v>0</v>
      </c>
      <c r="L155" s="600">
        <f>'O5 Details by Class &amp; Accounts'!P155+'O5 Details by Class &amp; Accounts'!AK155+'O5 Details by Class &amp; Accounts'!BF155+'O5 Details by Class &amp; Accounts'!CA155</f>
        <v>0</v>
      </c>
      <c r="M155" s="600">
        <f>'O5 Details by Class &amp; Accounts'!Q155+'O5 Details by Class &amp; Accounts'!AL155+'O5 Details by Class &amp; Accounts'!BG155+'O5 Details by Class &amp; Accounts'!CB155</f>
        <v>0</v>
      </c>
      <c r="N155" s="600">
        <f>'O5 Details by Class &amp; Accounts'!R155+'O5 Details by Class &amp; Accounts'!AM155+'O5 Details by Class &amp; Accounts'!BH155+'O5 Details by Class &amp; Accounts'!CC155</f>
        <v>0</v>
      </c>
      <c r="O155" s="600">
        <f>'O5 Details by Class &amp; Accounts'!S155+'O5 Details by Class &amp; Accounts'!AN155+'O5 Details by Class &amp; Accounts'!BI155+'O5 Details by Class &amp; Accounts'!CD155</f>
        <v>0</v>
      </c>
      <c r="P155" s="600">
        <f>'O5 Details by Class &amp; Accounts'!T155+'O5 Details by Class &amp; Accounts'!AO155+'O5 Details by Class &amp; Accounts'!BJ155+'O5 Details by Class &amp; Accounts'!CE155</f>
        <v>0</v>
      </c>
      <c r="Q155" s="600">
        <f>'O5 Details by Class &amp; Accounts'!U155+'O5 Details by Class &amp; Accounts'!AP155+'O5 Details by Class &amp; Accounts'!BK155+'O5 Details by Class &amp; Accounts'!CF155</f>
        <v>0</v>
      </c>
      <c r="R155" s="600">
        <f>'O5 Details by Class &amp; Accounts'!V155+'O5 Details by Class &amp; Accounts'!AQ155+'O5 Details by Class &amp; Accounts'!BL155+'O5 Details by Class &amp; Accounts'!CG155</f>
        <v>0</v>
      </c>
      <c r="S155" s="600">
        <f>'O5 Details by Class &amp; Accounts'!W155+'O5 Details by Class &amp; Accounts'!AR155+'O5 Details by Class &amp; Accounts'!BM155+'O5 Details by Class &amp; Accounts'!CH155</f>
        <v>0</v>
      </c>
      <c r="T155" s="600">
        <f>'O5 Details by Class &amp; Accounts'!X155+'O5 Details by Class &amp; Accounts'!AS155+'O5 Details by Class &amp; Accounts'!BN155+'O5 Details by Class &amp; Accounts'!CI155</f>
        <v>0</v>
      </c>
      <c r="U155" s="600">
        <f>'O5 Details by Class &amp; Accounts'!Y155+'O5 Details by Class &amp; Accounts'!AT155+'O5 Details by Class &amp; Accounts'!BO155+'O5 Details by Class &amp; Accounts'!CJ155</f>
        <v>0</v>
      </c>
      <c r="V155" s="600">
        <f>'O5 Details by Class &amp; Accounts'!Z155+'O5 Details by Class &amp; Accounts'!AU155+'O5 Details by Class &amp; Accounts'!BP155+'O5 Details by Class &amp; Accounts'!CK155</f>
        <v>0</v>
      </c>
      <c r="W155" s="600">
        <f>'O5 Details by Class &amp; Accounts'!AA155+'O5 Details by Class &amp; Accounts'!AV155+'O5 Details by Class &amp; Accounts'!BQ155+'O5 Details by Class &amp; Accounts'!CL155</f>
        <v>0</v>
      </c>
      <c r="X155" s="1041">
        <f>'O5 Details by Class &amp; Accounts'!AB155+'O5 Details by Class &amp; Accounts'!AW155+'O5 Details by Class &amp; Accounts'!BR155+'O5 Details by Class &amp; Accounts'!CM155</f>
        <v>0</v>
      </c>
      <c r="Y155" s="1931" t="str">
        <f t="shared" si="4"/>
        <v>5112</v>
      </c>
      <c r="Z155" s="1926">
        <v>1815</v>
      </c>
    </row>
    <row r="156" spans="1:26" ht="15.95" customHeight="1" x14ac:dyDescent="0.2">
      <c r="A156" s="1779" t="s">
        <v>191</v>
      </c>
      <c r="B156" s="1012" t="s">
        <v>7</v>
      </c>
      <c r="C156" s="1027" t="str">
        <f>IF(ISBLANK('E4 TB Allocation Details'!D156), "",('E4 TB Allocation Details'!D156))</f>
        <v>di</v>
      </c>
      <c r="D156" s="1028">
        <f t="shared" si="5"/>
        <v>18000</v>
      </c>
      <c r="E156" s="600">
        <f>'O5 Details by Class &amp; Accounts'!I156+'O5 Details by Class &amp; Accounts'!AD156+'O5 Details by Class &amp; Accounts'!AY156+'O5 Details by Class &amp; Accounts'!BT156</f>
        <v>5228.9987459224158</v>
      </c>
      <c r="F156" s="600">
        <f>'O5 Details by Class &amp; Accounts'!J156+'O5 Details by Class &amp; Accounts'!AE156+'O5 Details by Class &amp; Accounts'!AZ156+'O5 Details by Class &amp; Accounts'!BU156</f>
        <v>1804.0688309682473</v>
      </c>
      <c r="G156" s="600">
        <f>'O5 Details by Class &amp; Accounts'!K156+'O5 Details by Class &amp; Accounts'!AF156+'O5 Details by Class &amp; Accounts'!BA156+'O5 Details by Class &amp; Accounts'!BV156</f>
        <v>4260.0232227893093</v>
      </c>
      <c r="H156" s="600">
        <f>'O5 Details by Class &amp; Accounts'!L156+'O5 Details by Class &amp; Accounts'!AG156+'O5 Details by Class &amp; Accounts'!BB156+'O5 Details by Class &amp; Accounts'!BW156</f>
        <v>0</v>
      </c>
      <c r="I156" s="600">
        <f>'O5 Details by Class &amp; Accounts'!M156+'O5 Details by Class &amp; Accounts'!AH156+'O5 Details by Class &amp; Accounts'!BC156+'O5 Details by Class &amp; Accounts'!BX156</f>
        <v>2723.8471437103099</v>
      </c>
      <c r="J156" s="600">
        <f>'O5 Details by Class &amp; Accounts'!N156+'O5 Details by Class &amp; Accounts'!AI156+'O5 Details by Class &amp; Accounts'!BD156+'O5 Details by Class &amp; Accounts'!BY156</f>
        <v>3959.7082416326421</v>
      </c>
      <c r="K156" s="600">
        <f>'O5 Details by Class &amp; Accounts'!O156+'O5 Details by Class &amp; Accounts'!AJ156+'O5 Details by Class &amp; Accounts'!BE156+'O5 Details by Class &amp; Accounts'!BZ156</f>
        <v>0</v>
      </c>
      <c r="L156" s="600">
        <f>'O5 Details by Class &amp; Accounts'!P156+'O5 Details by Class &amp; Accounts'!AK156+'O5 Details by Class &amp; Accounts'!BF156+'O5 Details by Class &amp; Accounts'!CA156</f>
        <v>2.0395479188648427</v>
      </c>
      <c r="M156" s="600">
        <f>'O5 Details by Class &amp; Accounts'!Q156+'O5 Details by Class &amp; Accounts'!AL156+'O5 Details by Class &amp; Accounts'!BG156+'O5 Details by Class &amp; Accounts'!CB156</f>
        <v>21.314267058210504</v>
      </c>
      <c r="N156" s="600">
        <f>'O5 Details by Class &amp; Accounts'!R156+'O5 Details by Class &amp; Accounts'!AM156+'O5 Details by Class &amp; Accounts'!BH156+'O5 Details by Class &amp; Accounts'!CC156</f>
        <v>0</v>
      </c>
      <c r="O156" s="600">
        <f>'O5 Details by Class &amp; Accounts'!S156+'O5 Details by Class &amp; Accounts'!AN156+'O5 Details by Class &amp; Accounts'!BI156+'O5 Details by Class &amp; Accounts'!CD156</f>
        <v>0</v>
      </c>
      <c r="P156" s="600">
        <f>'O5 Details by Class &amp; Accounts'!T156+'O5 Details by Class &amp; Accounts'!AO156+'O5 Details by Class &amp; Accounts'!BJ156+'O5 Details by Class &amp; Accounts'!CE156</f>
        <v>0</v>
      </c>
      <c r="Q156" s="600">
        <f>'O5 Details by Class &amp; Accounts'!U156+'O5 Details by Class &amp; Accounts'!AP156+'O5 Details by Class &amp; Accounts'!BK156+'O5 Details by Class &amp; Accounts'!CF156</f>
        <v>0</v>
      </c>
      <c r="R156" s="600">
        <f>'O5 Details by Class &amp; Accounts'!V156+'O5 Details by Class &amp; Accounts'!AQ156+'O5 Details by Class &amp; Accounts'!BL156+'O5 Details by Class &amp; Accounts'!CG156</f>
        <v>0</v>
      </c>
      <c r="S156" s="600">
        <f>'O5 Details by Class &amp; Accounts'!W156+'O5 Details by Class &amp; Accounts'!AR156+'O5 Details by Class &amp; Accounts'!BM156+'O5 Details by Class &amp; Accounts'!CH156</f>
        <v>0</v>
      </c>
      <c r="T156" s="600">
        <f>'O5 Details by Class &amp; Accounts'!X156+'O5 Details by Class &amp; Accounts'!AS156+'O5 Details by Class &amp; Accounts'!BN156+'O5 Details by Class &amp; Accounts'!CI156</f>
        <v>0</v>
      </c>
      <c r="U156" s="600">
        <f>'O5 Details by Class &amp; Accounts'!Y156+'O5 Details by Class &amp; Accounts'!AT156+'O5 Details by Class &amp; Accounts'!BO156+'O5 Details by Class &amp; Accounts'!CJ156</f>
        <v>0</v>
      </c>
      <c r="V156" s="600">
        <f>'O5 Details by Class &amp; Accounts'!Z156+'O5 Details by Class &amp; Accounts'!AU156+'O5 Details by Class &amp; Accounts'!BP156+'O5 Details by Class &amp; Accounts'!CK156</f>
        <v>0</v>
      </c>
      <c r="W156" s="600">
        <f>'O5 Details by Class &amp; Accounts'!AA156+'O5 Details by Class &amp; Accounts'!AV156+'O5 Details by Class &amp; Accounts'!BQ156+'O5 Details by Class &amp; Accounts'!CL156</f>
        <v>0</v>
      </c>
      <c r="X156" s="1041">
        <f>'O5 Details by Class &amp; Accounts'!AB156+'O5 Details by Class &amp; Accounts'!AW156+'O5 Details by Class &amp; Accounts'!BR156+'O5 Details by Class &amp; Accounts'!CM156</f>
        <v>0</v>
      </c>
      <c r="Y156" s="1931" t="str">
        <f t="shared" ref="Y156:Y217" si="6">A156</f>
        <v>5114</v>
      </c>
      <c r="Z156" s="1926">
        <v>1820</v>
      </c>
    </row>
    <row r="157" spans="1:26" ht="15.95" customHeight="1" x14ac:dyDescent="0.2">
      <c r="A157" s="1779" t="s">
        <v>207</v>
      </c>
      <c r="B157" s="1012" t="s">
        <v>8</v>
      </c>
      <c r="C157" s="1027" t="str">
        <f>IF(ISBLANK('E4 TB Allocation Details'!D157), "",('E4 TB Allocation Details'!D157))</f>
        <v>di</v>
      </c>
      <c r="D157" s="1028">
        <f t="shared" si="5"/>
        <v>9000</v>
      </c>
      <c r="E157" s="600">
        <f>'O5 Details by Class &amp; Accounts'!I157+'O5 Details by Class &amp; Accounts'!AD157+'O5 Details by Class &amp; Accounts'!AY157+'O5 Details by Class &amp; Accounts'!BT157</f>
        <v>4512.5907837838304</v>
      </c>
      <c r="F157" s="600">
        <f>'O5 Details by Class &amp; Accounts'!J157+'O5 Details by Class &amp; Accounts'!AE157+'O5 Details by Class &amp; Accounts'!AZ157+'O5 Details by Class &amp; Accounts'!BU157</f>
        <v>940.56031335927241</v>
      </c>
      <c r="G157" s="600">
        <f>'O5 Details by Class &amp; Accounts'!K157+'O5 Details by Class &amp; Accounts'!AF157+'O5 Details by Class &amp; Accounts'!BA157+'O5 Details by Class &amp; Accounts'!BV157</f>
        <v>1446.4215653591575</v>
      </c>
      <c r="H157" s="600">
        <f>'O5 Details by Class &amp; Accounts'!L157+'O5 Details by Class &amp; Accounts'!AG157+'O5 Details by Class &amp; Accounts'!BB157+'O5 Details by Class &amp; Accounts'!BW157</f>
        <v>0</v>
      </c>
      <c r="I157" s="600">
        <f>'O5 Details by Class &amp; Accounts'!M157+'O5 Details by Class &amp; Accounts'!AH157+'O5 Details by Class &amp; Accounts'!BC157+'O5 Details by Class &amp; Accounts'!BX157</f>
        <v>606.65663207062926</v>
      </c>
      <c r="J157" s="600">
        <f>'O5 Details by Class &amp; Accounts'!N157+'O5 Details by Class &amp; Accounts'!AI157+'O5 Details by Class &amp; Accounts'!BD157+'O5 Details by Class &amp; Accounts'!BY157</f>
        <v>837.65117746306112</v>
      </c>
      <c r="K157" s="600">
        <f>'O5 Details by Class &amp; Accounts'!O157+'O5 Details by Class &amp; Accounts'!AJ157+'O5 Details by Class &amp; Accounts'!BE157+'O5 Details by Class &amp; Accounts'!BZ157</f>
        <v>590.05469288261736</v>
      </c>
      <c r="L157" s="600">
        <f>'O5 Details by Class &amp; Accounts'!P157+'O5 Details by Class &amp; Accounts'!AK157+'O5 Details by Class &amp; Accounts'!BF157+'O5 Details by Class &amp; Accounts'!CA157</f>
        <v>37.118508390342555</v>
      </c>
      <c r="M157" s="600">
        <f>'O5 Details by Class &amp; Accounts'!Q157+'O5 Details by Class &amp; Accounts'!AL157+'O5 Details by Class &amp; Accounts'!BG157+'O5 Details by Class &amp; Accounts'!CB157</f>
        <v>28.946326691089325</v>
      </c>
      <c r="N157" s="600">
        <f>'O5 Details by Class &amp; Accounts'!R157+'O5 Details by Class &amp; Accounts'!AM157+'O5 Details by Class &amp; Accounts'!BH157+'O5 Details by Class &amp; Accounts'!CC157</f>
        <v>0</v>
      </c>
      <c r="O157" s="600">
        <f>'O5 Details by Class &amp; Accounts'!S157+'O5 Details by Class &amp; Accounts'!AN157+'O5 Details by Class &amp; Accounts'!BI157+'O5 Details by Class &amp; Accounts'!CD157</f>
        <v>0</v>
      </c>
      <c r="P157" s="600">
        <f>'O5 Details by Class &amp; Accounts'!T157+'O5 Details by Class &amp; Accounts'!AO157+'O5 Details by Class &amp; Accounts'!BJ157+'O5 Details by Class &amp; Accounts'!CE157</f>
        <v>0</v>
      </c>
      <c r="Q157" s="600">
        <f>'O5 Details by Class &amp; Accounts'!U157+'O5 Details by Class &amp; Accounts'!AP157+'O5 Details by Class &amp; Accounts'!BK157+'O5 Details by Class &amp; Accounts'!CF157</f>
        <v>0</v>
      </c>
      <c r="R157" s="600">
        <f>'O5 Details by Class &amp; Accounts'!V157+'O5 Details by Class &amp; Accounts'!AQ157+'O5 Details by Class &amp; Accounts'!BL157+'O5 Details by Class &amp; Accounts'!CG157</f>
        <v>0</v>
      </c>
      <c r="S157" s="600">
        <f>'O5 Details by Class &amp; Accounts'!W157+'O5 Details by Class &amp; Accounts'!AR157+'O5 Details by Class &amp; Accounts'!BM157+'O5 Details by Class &amp; Accounts'!CH157</f>
        <v>0</v>
      </c>
      <c r="T157" s="600">
        <f>'O5 Details by Class &amp; Accounts'!X157+'O5 Details by Class &amp; Accounts'!AS157+'O5 Details by Class &amp; Accounts'!BN157+'O5 Details by Class &amp; Accounts'!CI157</f>
        <v>0</v>
      </c>
      <c r="U157" s="600">
        <f>'O5 Details by Class &amp; Accounts'!Y157+'O5 Details by Class &amp; Accounts'!AT157+'O5 Details by Class &amp; Accounts'!BO157+'O5 Details by Class &amp; Accounts'!CJ157</f>
        <v>0</v>
      </c>
      <c r="V157" s="600">
        <f>'O5 Details by Class &amp; Accounts'!Z157+'O5 Details by Class &amp; Accounts'!AU157+'O5 Details by Class &amp; Accounts'!BP157+'O5 Details by Class &amp; Accounts'!CK157</f>
        <v>0</v>
      </c>
      <c r="W157" s="600">
        <f>'O5 Details by Class &amp; Accounts'!AA157+'O5 Details by Class &amp; Accounts'!AV157+'O5 Details by Class &amp; Accounts'!BQ157+'O5 Details by Class &amp; Accounts'!CL157</f>
        <v>0</v>
      </c>
      <c r="X157" s="1041">
        <f>'O5 Details by Class &amp; Accounts'!AB157+'O5 Details by Class &amp; Accounts'!AW157+'O5 Details by Class &amp; Accounts'!BR157+'O5 Details by Class &amp; Accounts'!CM157</f>
        <v>0</v>
      </c>
      <c r="Y157" s="1931" t="str">
        <f t="shared" si="6"/>
        <v>5120</v>
      </c>
      <c r="Z157" s="1926">
        <v>1830</v>
      </c>
    </row>
    <row r="158" spans="1:26" ht="15.95" customHeight="1" x14ac:dyDescent="0.2">
      <c r="A158" s="1779" t="s">
        <v>208</v>
      </c>
      <c r="B158" s="1012" t="s">
        <v>1471</v>
      </c>
      <c r="C158" s="1027" t="str">
        <f>IF(ISBLANK('E4 TB Allocation Details'!D158), "",('E4 TB Allocation Details'!D158))</f>
        <v>di</v>
      </c>
      <c r="D158" s="1028">
        <f t="shared" si="5"/>
        <v>68000.000000000015</v>
      </c>
      <c r="E158" s="600">
        <f>'O5 Details by Class &amp; Accounts'!I158+'O5 Details by Class &amp; Accounts'!AD158+'O5 Details by Class &amp; Accounts'!AY158+'O5 Details by Class &amp; Accounts'!BT158</f>
        <v>32750.529731358925</v>
      </c>
      <c r="F158" s="600">
        <f>'O5 Details by Class &amp; Accounts'!J158+'O5 Details by Class &amp; Accounts'!AE158+'O5 Details by Class &amp; Accounts'!AZ158+'O5 Details by Class &amp; Accounts'!BU158</f>
        <v>6643.0930725269191</v>
      </c>
      <c r="G158" s="600">
        <f>'O5 Details by Class &amp; Accounts'!K158+'O5 Details by Class &amp; Accounts'!AF158+'O5 Details by Class &amp; Accounts'!BA158+'O5 Details by Class &amp; Accounts'!BV158</f>
        <v>10368.103384293969</v>
      </c>
      <c r="H158" s="600">
        <f>'O5 Details by Class &amp; Accounts'!L158+'O5 Details by Class &amp; Accounts'!AG158+'O5 Details by Class &amp; Accounts'!BB158+'O5 Details by Class &amp; Accounts'!BW158</f>
        <v>0</v>
      </c>
      <c r="I158" s="600">
        <f>'O5 Details by Class &amp; Accounts'!M158+'O5 Details by Class &amp; Accounts'!AH158+'O5 Details by Class &amp; Accounts'!BC158+'O5 Details by Class &amp; Accounts'!BX158</f>
        <v>5477.3332798042566</v>
      </c>
      <c r="J158" s="600">
        <f>'O5 Details by Class &amp; Accounts'!N158+'O5 Details by Class &amp; Accounts'!AI158+'O5 Details by Class &amp; Accounts'!BD158+'O5 Details by Class &amp; Accounts'!BY158</f>
        <v>7810.1566049983776</v>
      </c>
      <c r="K158" s="600">
        <f>'O5 Details by Class &amp; Accounts'!O158+'O5 Details by Class &amp; Accounts'!AJ158+'O5 Details by Class &amp; Accounts'!BE158+'O5 Details by Class &amp; Accounts'!BZ158</f>
        <v>4457.6729735916015</v>
      </c>
      <c r="L158" s="600">
        <f>'O5 Details by Class &amp; Accounts'!P158+'O5 Details by Class &amp; Accounts'!AK158+'O5 Details by Class &amp; Accounts'!BF158+'O5 Details by Class &amp; Accounts'!CA158</f>
        <v>279.8954537826807</v>
      </c>
      <c r="M158" s="600">
        <f>'O5 Details by Class &amp; Accounts'!Q158+'O5 Details by Class &amp; Accounts'!AL158+'O5 Details by Class &amp; Accounts'!BG158+'O5 Details by Class &amp; Accounts'!CB158</f>
        <v>213.21549964327338</v>
      </c>
      <c r="N158" s="600">
        <f>'O5 Details by Class &amp; Accounts'!R158+'O5 Details by Class &amp; Accounts'!AM158+'O5 Details by Class &amp; Accounts'!BH158+'O5 Details by Class &amp; Accounts'!CC158</f>
        <v>0</v>
      </c>
      <c r="O158" s="600">
        <f>'O5 Details by Class &amp; Accounts'!S158+'O5 Details by Class &amp; Accounts'!AN158+'O5 Details by Class &amp; Accounts'!BI158+'O5 Details by Class &amp; Accounts'!CD158</f>
        <v>0</v>
      </c>
      <c r="P158" s="600">
        <f>'O5 Details by Class &amp; Accounts'!T158+'O5 Details by Class &amp; Accounts'!AO158+'O5 Details by Class &amp; Accounts'!BJ158+'O5 Details by Class &amp; Accounts'!CE158</f>
        <v>0</v>
      </c>
      <c r="Q158" s="600">
        <f>'O5 Details by Class &amp; Accounts'!U158+'O5 Details by Class &amp; Accounts'!AP158+'O5 Details by Class &amp; Accounts'!BK158+'O5 Details by Class &amp; Accounts'!CF158</f>
        <v>0</v>
      </c>
      <c r="R158" s="600">
        <f>'O5 Details by Class &amp; Accounts'!V158+'O5 Details by Class &amp; Accounts'!AQ158+'O5 Details by Class &amp; Accounts'!BL158+'O5 Details by Class &amp; Accounts'!CG158</f>
        <v>0</v>
      </c>
      <c r="S158" s="600">
        <f>'O5 Details by Class &amp; Accounts'!W158+'O5 Details by Class &amp; Accounts'!AR158+'O5 Details by Class &amp; Accounts'!BM158+'O5 Details by Class &amp; Accounts'!CH158</f>
        <v>0</v>
      </c>
      <c r="T158" s="600">
        <f>'O5 Details by Class &amp; Accounts'!X158+'O5 Details by Class &amp; Accounts'!AS158+'O5 Details by Class &amp; Accounts'!BN158+'O5 Details by Class &amp; Accounts'!CI158</f>
        <v>0</v>
      </c>
      <c r="U158" s="600">
        <f>'O5 Details by Class &amp; Accounts'!Y158+'O5 Details by Class &amp; Accounts'!AT158+'O5 Details by Class &amp; Accounts'!BO158+'O5 Details by Class &amp; Accounts'!CJ158</f>
        <v>0</v>
      </c>
      <c r="V158" s="600">
        <f>'O5 Details by Class &amp; Accounts'!Z158+'O5 Details by Class &amp; Accounts'!AU158+'O5 Details by Class &amp; Accounts'!BP158+'O5 Details by Class &amp; Accounts'!CK158</f>
        <v>0</v>
      </c>
      <c r="W158" s="600">
        <f>'O5 Details by Class &amp; Accounts'!AA158+'O5 Details by Class &amp; Accounts'!AV158+'O5 Details by Class &amp; Accounts'!BQ158+'O5 Details by Class &amp; Accounts'!CL158</f>
        <v>0</v>
      </c>
      <c r="X158" s="1041">
        <f>'O5 Details by Class &amp; Accounts'!AB158+'O5 Details by Class &amp; Accounts'!AW158+'O5 Details by Class &amp; Accounts'!BR158+'O5 Details by Class &amp; Accounts'!CM158</f>
        <v>0</v>
      </c>
      <c r="Y158" s="1931" t="str">
        <f t="shared" si="6"/>
        <v>5125</v>
      </c>
      <c r="Z158" s="1926">
        <v>1835</v>
      </c>
    </row>
    <row r="159" spans="1:26" ht="15.95" customHeight="1" x14ac:dyDescent="0.2">
      <c r="A159" s="1779" t="s">
        <v>209</v>
      </c>
      <c r="B159" s="1012" t="s">
        <v>9</v>
      </c>
      <c r="C159" s="1027" t="str">
        <f>IF(ISBLANK('E4 TB Allocation Details'!D159), "",('E4 TB Allocation Details'!D159))</f>
        <v>di</v>
      </c>
      <c r="D159" s="1028">
        <f t="shared" si="5"/>
        <v>0</v>
      </c>
      <c r="E159" s="600">
        <f>'O5 Details by Class &amp; Accounts'!I159+'O5 Details by Class &amp; Accounts'!AD159+'O5 Details by Class &amp; Accounts'!AY159+'O5 Details by Class &amp; Accounts'!BT159</f>
        <v>0</v>
      </c>
      <c r="F159" s="600">
        <f>'O5 Details by Class &amp; Accounts'!J159+'O5 Details by Class &amp; Accounts'!AE159+'O5 Details by Class &amp; Accounts'!AZ159+'O5 Details by Class &amp; Accounts'!BU159</f>
        <v>0</v>
      </c>
      <c r="G159" s="600">
        <f>'O5 Details by Class &amp; Accounts'!K159+'O5 Details by Class &amp; Accounts'!AF159+'O5 Details by Class &amp; Accounts'!BA159+'O5 Details by Class &amp; Accounts'!BV159</f>
        <v>0</v>
      </c>
      <c r="H159" s="600">
        <f>'O5 Details by Class &amp; Accounts'!L159+'O5 Details by Class &amp; Accounts'!AG159+'O5 Details by Class &amp; Accounts'!BB159+'O5 Details by Class &amp; Accounts'!BW159</f>
        <v>0</v>
      </c>
      <c r="I159" s="600">
        <f>'O5 Details by Class &amp; Accounts'!M159+'O5 Details by Class &amp; Accounts'!AH159+'O5 Details by Class &amp; Accounts'!BC159+'O5 Details by Class &amp; Accounts'!BX159</f>
        <v>0</v>
      </c>
      <c r="J159" s="600">
        <f>'O5 Details by Class &amp; Accounts'!N159+'O5 Details by Class &amp; Accounts'!AI159+'O5 Details by Class &amp; Accounts'!BD159+'O5 Details by Class &amp; Accounts'!BY159</f>
        <v>0</v>
      </c>
      <c r="K159" s="600">
        <f>'O5 Details by Class &amp; Accounts'!O159+'O5 Details by Class &amp; Accounts'!AJ159+'O5 Details by Class &amp; Accounts'!BE159+'O5 Details by Class &amp; Accounts'!BZ159</f>
        <v>0</v>
      </c>
      <c r="L159" s="600">
        <f>'O5 Details by Class &amp; Accounts'!P159+'O5 Details by Class &amp; Accounts'!AK159+'O5 Details by Class &amp; Accounts'!BF159+'O5 Details by Class &amp; Accounts'!CA159</f>
        <v>0</v>
      </c>
      <c r="M159" s="600">
        <f>'O5 Details by Class &amp; Accounts'!Q159+'O5 Details by Class &amp; Accounts'!AL159+'O5 Details by Class &amp; Accounts'!BG159+'O5 Details by Class &amp; Accounts'!CB159</f>
        <v>0</v>
      </c>
      <c r="N159" s="600">
        <f>'O5 Details by Class &amp; Accounts'!R159+'O5 Details by Class &amp; Accounts'!AM159+'O5 Details by Class &amp; Accounts'!BH159+'O5 Details by Class &amp; Accounts'!CC159</f>
        <v>0</v>
      </c>
      <c r="O159" s="600">
        <f>'O5 Details by Class &amp; Accounts'!S159+'O5 Details by Class &amp; Accounts'!AN159+'O5 Details by Class &amp; Accounts'!BI159+'O5 Details by Class &amp; Accounts'!CD159</f>
        <v>0</v>
      </c>
      <c r="P159" s="600">
        <f>'O5 Details by Class &amp; Accounts'!T159+'O5 Details by Class &amp; Accounts'!AO159+'O5 Details by Class &amp; Accounts'!BJ159+'O5 Details by Class &amp; Accounts'!CE159</f>
        <v>0</v>
      </c>
      <c r="Q159" s="600">
        <f>'O5 Details by Class &amp; Accounts'!U159+'O5 Details by Class &amp; Accounts'!AP159+'O5 Details by Class &amp; Accounts'!BK159+'O5 Details by Class &amp; Accounts'!CF159</f>
        <v>0</v>
      </c>
      <c r="R159" s="600">
        <f>'O5 Details by Class &amp; Accounts'!V159+'O5 Details by Class &amp; Accounts'!AQ159+'O5 Details by Class &amp; Accounts'!BL159+'O5 Details by Class &amp; Accounts'!CG159</f>
        <v>0</v>
      </c>
      <c r="S159" s="600">
        <f>'O5 Details by Class &amp; Accounts'!W159+'O5 Details by Class &amp; Accounts'!AR159+'O5 Details by Class &amp; Accounts'!BM159+'O5 Details by Class &amp; Accounts'!CH159</f>
        <v>0</v>
      </c>
      <c r="T159" s="600">
        <f>'O5 Details by Class &amp; Accounts'!X159+'O5 Details by Class &amp; Accounts'!AS159+'O5 Details by Class &amp; Accounts'!BN159+'O5 Details by Class &amp; Accounts'!CI159</f>
        <v>0</v>
      </c>
      <c r="U159" s="600">
        <f>'O5 Details by Class &amp; Accounts'!Y159+'O5 Details by Class &amp; Accounts'!AT159+'O5 Details by Class &amp; Accounts'!BO159+'O5 Details by Class &amp; Accounts'!CJ159</f>
        <v>0</v>
      </c>
      <c r="V159" s="600">
        <f>'O5 Details by Class &amp; Accounts'!Z159+'O5 Details by Class &amp; Accounts'!AU159+'O5 Details by Class &amp; Accounts'!BP159+'O5 Details by Class &amp; Accounts'!CK159</f>
        <v>0</v>
      </c>
      <c r="W159" s="600">
        <f>'O5 Details by Class &amp; Accounts'!AA159+'O5 Details by Class &amp; Accounts'!AV159+'O5 Details by Class &amp; Accounts'!BQ159+'O5 Details by Class &amp; Accounts'!CL159</f>
        <v>0</v>
      </c>
      <c r="X159" s="1041">
        <f>'O5 Details by Class &amp; Accounts'!AB159+'O5 Details by Class &amp; Accounts'!AW159+'O5 Details by Class &amp; Accounts'!BR159+'O5 Details by Class &amp; Accounts'!CM159</f>
        <v>0</v>
      </c>
      <c r="Y159" s="1931" t="str">
        <f t="shared" si="6"/>
        <v>5130</v>
      </c>
      <c r="Z159" s="1926">
        <v>1855</v>
      </c>
    </row>
    <row r="160" spans="1:26" ht="15.95" customHeight="1" x14ac:dyDescent="0.2">
      <c r="A160" s="1779" t="s">
        <v>196</v>
      </c>
      <c r="B160" s="1012" t="s">
        <v>10</v>
      </c>
      <c r="C160" s="1027" t="str">
        <f>IF(ISBLANK('E4 TB Allocation Details'!D160), "",('E4 TB Allocation Details'!D160))</f>
        <v>di</v>
      </c>
      <c r="D160" s="1028">
        <f t="shared" si="5"/>
        <v>0</v>
      </c>
      <c r="E160" s="600">
        <f>'O5 Details by Class &amp; Accounts'!I160+'O5 Details by Class &amp; Accounts'!AD160+'O5 Details by Class &amp; Accounts'!AY160+'O5 Details by Class &amp; Accounts'!BT160</f>
        <v>0</v>
      </c>
      <c r="F160" s="600">
        <f>'O5 Details by Class &amp; Accounts'!J160+'O5 Details by Class &amp; Accounts'!AE160+'O5 Details by Class &amp; Accounts'!AZ160+'O5 Details by Class &amp; Accounts'!BU160</f>
        <v>0</v>
      </c>
      <c r="G160" s="600">
        <f>'O5 Details by Class &amp; Accounts'!K160+'O5 Details by Class &amp; Accounts'!AF160+'O5 Details by Class &amp; Accounts'!BA160+'O5 Details by Class &amp; Accounts'!BV160</f>
        <v>0</v>
      </c>
      <c r="H160" s="600">
        <f>'O5 Details by Class &amp; Accounts'!L160+'O5 Details by Class &amp; Accounts'!AG160+'O5 Details by Class &amp; Accounts'!BB160+'O5 Details by Class &amp; Accounts'!BW160</f>
        <v>0</v>
      </c>
      <c r="I160" s="600">
        <f>'O5 Details by Class &amp; Accounts'!M160+'O5 Details by Class &amp; Accounts'!AH160+'O5 Details by Class &amp; Accounts'!BC160+'O5 Details by Class &amp; Accounts'!BX160</f>
        <v>0</v>
      </c>
      <c r="J160" s="600">
        <f>'O5 Details by Class &amp; Accounts'!N160+'O5 Details by Class &amp; Accounts'!AI160+'O5 Details by Class &amp; Accounts'!BD160+'O5 Details by Class &amp; Accounts'!BY160</f>
        <v>0</v>
      </c>
      <c r="K160" s="600">
        <f>'O5 Details by Class &amp; Accounts'!O160+'O5 Details by Class &amp; Accounts'!AJ160+'O5 Details by Class &amp; Accounts'!BE160+'O5 Details by Class &amp; Accounts'!BZ160</f>
        <v>0</v>
      </c>
      <c r="L160" s="600">
        <f>'O5 Details by Class &amp; Accounts'!P160+'O5 Details by Class &amp; Accounts'!AK160+'O5 Details by Class &amp; Accounts'!BF160+'O5 Details by Class &amp; Accounts'!CA160</f>
        <v>0</v>
      </c>
      <c r="M160" s="600">
        <f>'O5 Details by Class &amp; Accounts'!Q160+'O5 Details by Class &amp; Accounts'!AL160+'O5 Details by Class &amp; Accounts'!BG160+'O5 Details by Class &amp; Accounts'!CB160</f>
        <v>0</v>
      </c>
      <c r="N160" s="600">
        <f>'O5 Details by Class &amp; Accounts'!R160+'O5 Details by Class &amp; Accounts'!AM160+'O5 Details by Class &amp; Accounts'!BH160+'O5 Details by Class &amp; Accounts'!CC160</f>
        <v>0</v>
      </c>
      <c r="O160" s="600">
        <f>'O5 Details by Class &amp; Accounts'!S160+'O5 Details by Class &amp; Accounts'!AN160+'O5 Details by Class &amp; Accounts'!BI160+'O5 Details by Class &amp; Accounts'!CD160</f>
        <v>0</v>
      </c>
      <c r="P160" s="600">
        <f>'O5 Details by Class &amp; Accounts'!T160+'O5 Details by Class &amp; Accounts'!AO160+'O5 Details by Class &amp; Accounts'!BJ160+'O5 Details by Class &amp; Accounts'!CE160</f>
        <v>0</v>
      </c>
      <c r="Q160" s="600">
        <f>'O5 Details by Class &amp; Accounts'!U160+'O5 Details by Class &amp; Accounts'!AP160+'O5 Details by Class &amp; Accounts'!BK160+'O5 Details by Class &amp; Accounts'!CF160</f>
        <v>0</v>
      </c>
      <c r="R160" s="600">
        <f>'O5 Details by Class &amp; Accounts'!V160+'O5 Details by Class &amp; Accounts'!AQ160+'O5 Details by Class &amp; Accounts'!BL160+'O5 Details by Class &amp; Accounts'!CG160</f>
        <v>0</v>
      </c>
      <c r="S160" s="600">
        <f>'O5 Details by Class &amp; Accounts'!W160+'O5 Details by Class &amp; Accounts'!AR160+'O5 Details by Class &amp; Accounts'!BM160+'O5 Details by Class &amp; Accounts'!CH160</f>
        <v>0</v>
      </c>
      <c r="T160" s="600">
        <f>'O5 Details by Class &amp; Accounts'!X160+'O5 Details by Class &amp; Accounts'!AS160+'O5 Details by Class &amp; Accounts'!BN160+'O5 Details by Class &amp; Accounts'!CI160</f>
        <v>0</v>
      </c>
      <c r="U160" s="600">
        <f>'O5 Details by Class &amp; Accounts'!Y160+'O5 Details by Class &amp; Accounts'!AT160+'O5 Details by Class &amp; Accounts'!BO160+'O5 Details by Class &amp; Accounts'!CJ160</f>
        <v>0</v>
      </c>
      <c r="V160" s="600">
        <f>'O5 Details by Class &amp; Accounts'!Z160+'O5 Details by Class &amp; Accounts'!AU160+'O5 Details by Class &amp; Accounts'!BP160+'O5 Details by Class &amp; Accounts'!CK160</f>
        <v>0</v>
      </c>
      <c r="W160" s="600">
        <f>'O5 Details by Class &amp; Accounts'!AA160+'O5 Details by Class &amp; Accounts'!AV160+'O5 Details by Class &amp; Accounts'!BQ160+'O5 Details by Class &amp; Accounts'!CL160</f>
        <v>0</v>
      </c>
      <c r="X160" s="1041">
        <f>'O5 Details by Class &amp; Accounts'!AB160+'O5 Details by Class &amp; Accounts'!AW160+'O5 Details by Class &amp; Accounts'!BR160+'O5 Details by Class &amp; Accounts'!CM160</f>
        <v>0</v>
      </c>
      <c r="Y160" s="1931" t="str">
        <f t="shared" si="6"/>
        <v>5135</v>
      </c>
      <c r="Z160" s="1926" t="s">
        <v>534</v>
      </c>
    </row>
    <row r="161" spans="1:26" ht="15.95" customHeight="1" x14ac:dyDescent="0.2">
      <c r="A161" s="1779" t="s">
        <v>211</v>
      </c>
      <c r="B161" s="1012" t="s">
        <v>11</v>
      </c>
      <c r="C161" s="1027" t="str">
        <f>IF(ISBLANK('E4 TB Allocation Details'!D161), "",('E4 TB Allocation Details'!D161))</f>
        <v>di</v>
      </c>
      <c r="D161" s="1028">
        <f t="shared" si="5"/>
        <v>0</v>
      </c>
      <c r="E161" s="600">
        <f>'O5 Details by Class &amp; Accounts'!I161+'O5 Details by Class &amp; Accounts'!AD161+'O5 Details by Class &amp; Accounts'!AY161+'O5 Details by Class &amp; Accounts'!BT161</f>
        <v>0</v>
      </c>
      <c r="F161" s="600">
        <f>'O5 Details by Class &amp; Accounts'!J161+'O5 Details by Class &amp; Accounts'!AE161+'O5 Details by Class &amp; Accounts'!AZ161+'O5 Details by Class &amp; Accounts'!BU161</f>
        <v>0</v>
      </c>
      <c r="G161" s="600">
        <f>'O5 Details by Class &amp; Accounts'!K161+'O5 Details by Class &amp; Accounts'!AF161+'O5 Details by Class &amp; Accounts'!BA161+'O5 Details by Class &amp; Accounts'!BV161</f>
        <v>0</v>
      </c>
      <c r="H161" s="600">
        <f>'O5 Details by Class &amp; Accounts'!L161+'O5 Details by Class &amp; Accounts'!AG161+'O5 Details by Class &amp; Accounts'!BB161+'O5 Details by Class &amp; Accounts'!BW161</f>
        <v>0</v>
      </c>
      <c r="I161" s="600">
        <f>'O5 Details by Class &amp; Accounts'!M161+'O5 Details by Class &amp; Accounts'!AH161+'O5 Details by Class &amp; Accounts'!BC161+'O5 Details by Class &amp; Accounts'!BX161</f>
        <v>0</v>
      </c>
      <c r="J161" s="600">
        <f>'O5 Details by Class &amp; Accounts'!N161+'O5 Details by Class &amp; Accounts'!AI161+'O5 Details by Class &amp; Accounts'!BD161+'O5 Details by Class &amp; Accounts'!BY161</f>
        <v>0</v>
      </c>
      <c r="K161" s="600">
        <f>'O5 Details by Class &amp; Accounts'!O161+'O5 Details by Class &amp; Accounts'!AJ161+'O5 Details by Class &amp; Accounts'!BE161+'O5 Details by Class &amp; Accounts'!BZ161</f>
        <v>0</v>
      </c>
      <c r="L161" s="600">
        <f>'O5 Details by Class &amp; Accounts'!P161+'O5 Details by Class &amp; Accounts'!AK161+'O5 Details by Class &amp; Accounts'!BF161+'O5 Details by Class &amp; Accounts'!CA161</f>
        <v>0</v>
      </c>
      <c r="M161" s="600">
        <f>'O5 Details by Class &amp; Accounts'!Q161+'O5 Details by Class &amp; Accounts'!AL161+'O5 Details by Class &amp; Accounts'!BG161+'O5 Details by Class &amp; Accounts'!CB161</f>
        <v>0</v>
      </c>
      <c r="N161" s="600">
        <f>'O5 Details by Class &amp; Accounts'!R161+'O5 Details by Class &amp; Accounts'!AM161+'O5 Details by Class &amp; Accounts'!BH161+'O5 Details by Class &amp; Accounts'!CC161</f>
        <v>0</v>
      </c>
      <c r="O161" s="600">
        <f>'O5 Details by Class &amp; Accounts'!S161+'O5 Details by Class &amp; Accounts'!AN161+'O5 Details by Class &amp; Accounts'!BI161+'O5 Details by Class &amp; Accounts'!CD161</f>
        <v>0</v>
      </c>
      <c r="P161" s="600">
        <f>'O5 Details by Class &amp; Accounts'!T161+'O5 Details by Class &amp; Accounts'!AO161+'O5 Details by Class &amp; Accounts'!BJ161+'O5 Details by Class &amp; Accounts'!CE161</f>
        <v>0</v>
      </c>
      <c r="Q161" s="600">
        <f>'O5 Details by Class &amp; Accounts'!U161+'O5 Details by Class &amp; Accounts'!AP161+'O5 Details by Class &amp; Accounts'!BK161+'O5 Details by Class &amp; Accounts'!CF161</f>
        <v>0</v>
      </c>
      <c r="R161" s="600">
        <f>'O5 Details by Class &amp; Accounts'!V161+'O5 Details by Class &amp; Accounts'!AQ161+'O5 Details by Class &amp; Accounts'!BL161+'O5 Details by Class &amp; Accounts'!CG161</f>
        <v>0</v>
      </c>
      <c r="S161" s="600">
        <f>'O5 Details by Class &amp; Accounts'!W161+'O5 Details by Class &amp; Accounts'!AR161+'O5 Details by Class &amp; Accounts'!BM161+'O5 Details by Class &amp; Accounts'!CH161</f>
        <v>0</v>
      </c>
      <c r="T161" s="600">
        <f>'O5 Details by Class &amp; Accounts'!X161+'O5 Details by Class &amp; Accounts'!AS161+'O5 Details by Class &amp; Accounts'!BN161+'O5 Details by Class &amp; Accounts'!CI161</f>
        <v>0</v>
      </c>
      <c r="U161" s="600">
        <f>'O5 Details by Class &amp; Accounts'!Y161+'O5 Details by Class &amp; Accounts'!AT161+'O5 Details by Class &amp; Accounts'!BO161+'O5 Details by Class &amp; Accounts'!CJ161</f>
        <v>0</v>
      </c>
      <c r="V161" s="600">
        <f>'O5 Details by Class &amp; Accounts'!Z161+'O5 Details by Class &amp; Accounts'!AU161+'O5 Details by Class &amp; Accounts'!BP161+'O5 Details by Class &amp; Accounts'!CK161</f>
        <v>0</v>
      </c>
      <c r="W161" s="600">
        <f>'O5 Details by Class &amp; Accounts'!AA161+'O5 Details by Class &amp; Accounts'!AV161+'O5 Details by Class &amp; Accounts'!BQ161+'O5 Details by Class &amp; Accounts'!CL161</f>
        <v>0</v>
      </c>
      <c r="X161" s="1041">
        <f>'O5 Details by Class &amp; Accounts'!AB161+'O5 Details by Class &amp; Accounts'!AW161+'O5 Details by Class &amp; Accounts'!BR161+'O5 Details by Class &amp; Accounts'!CM161</f>
        <v>0</v>
      </c>
      <c r="Y161" s="1931" t="str">
        <f t="shared" si="6"/>
        <v>5145</v>
      </c>
      <c r="Z161" s="1926">
        <v>1840</v>
      </c>
    </row>
    <row r="162" spans="1:26" ht="15.95" customHeight="1" x14ac:dyDescent="0.2">
      <c r="A162" s="1779" t="s">
        <v>212</v>
      </c>
      <c r="B162" s="1012" t="s">
        <v>12</v>
      </c>
      <c r="C162" s="1027" t="str">
        <f>IF(ISBLANK('E4 TB Allocation Details'!D162), "",('E4 TB Allocation Details'!D162))</f>
        <v>di</v>
      </c>
      <c r="D162" s="1028">
        <f t="shared" si="5"/>
        <v>19200.000000000004</v>
      </c>
      <c r="E162" s="600">
        <f>'O5 Details by Class &amp; Accounts'!I162+'O5 Details by Class &amp; Accounts'!AD162+'O5 Details by Class &amp; Accounts'!AY162+'O5 Details by Class &amp; Accounts'!BT162</f>
        <v>10489.705666016569</v>
      </c>
      <c r="F162" s="600">
        <f>'O5 Details by Class &amp; Accounts'!J162+'O5 Details by Class &amp; Accounts'!AE162+'O5 Details by Class &amp; Accounts'!AZ162+'O5 Details by Class &amp; Accounts'!BU162</f>
        <v>2303.8736706878926</v>
      </c>
      <c r="G162" s="600">
        <f>'O5 Details by Class &amp; Accounts'!K162+'O5 Details by Class &amp; Accounts'!AF162+'O5 Details by Class &amp; Accounts'!BA162+'O5 Details by Class &amp; Accounts'!BV162</f>
        <v>3445.3240086504788</v>
      </c>
      <c r="H162" s="600">
        <f>'O5 Details by Class &amp; Accounts'!L162+'O5 Details by Class &amp; Accounts'!AG162+'O5 Details by Class &amp; Accounts'!BB162+'O5 Details by Class &amp; Accounts'!BW162</f>
        <v>0</v>
      </c>
      <c r="I162" s="600">
        <f>'O5 Details by Class &amp; Accounts'!M162+'O5 Details by Class &amp; Accounts'!AH162+'O5 Details by Class &amp; Accounts'!BC162+'O5 Details by Class &amp; Accounts'!BX162</f>
        <v>720.70002810108463</v>
      </c>
      <c r="J162" s="600">
        <f>'O5 Details by Class &amp; Accounts'!N162+'O5 Details by Class &amp; Accounts'!AI162+'O5 Details by Class &amp; Accounts'!BD162+'O5 Details by Class &amp; Accounts'!BY162</f>
        <v>836.46301976453208</v>
      </c>
      <c r="K162" s="600">
        <f>'O5 Details by Class &amp; Accounts'!O162+'O5 Details by Class &amp; Accounts'!AJ162+'O5 Details by Class &amp; Accounts'!BE162+'O5 Details by Class &amp; Accounts'!BZ162</f>
        <v>1259.1157764521556</v>
      </c>
      <c r="L162" s="600">
        <f>'O5 Details by Class &amp; Accounts'!P162+'O5 Details by Class &amp; Accounts'!AK162+'O5 Details by Class &amp; Accounts'!BF162+'O5 Details by Class &amp; Accounts'!CA162</f>
        <v>79.542620858339802</v>
      </c>
      <c r="M162" s="600">
        <f>'O5 Details by Class &amp; Accounts'!Q162+'O5 Details by Class &amp; Accounts'!AL162+'O5 Details by Class &amp; Accounts'!BG162+'O5 Details by Class &amp; Accounts'!CB162</f>
        <v>65.275209468948745</v>
      </c>
      <c r="N162" s="600">
        <f>'O5 Details by Class &amp; Accounts'!R162+'O5 Details by Class &amp; Accounts'!AM162+'O5 Details by Class &amp; Accounts'!BH162+'O5 Details by Class &amp; Accounts'!CC162</f>
        <v>0</v>
      </c>
      <c r="O162" s="600">
        <f>'O5 Details by Class &amp; Accounts'!S162+'O5 Details by Class &amp; Accounts'!AN162+'O5 Details by Class &amp; Accounts'!BI162+'O5 Details by Class &amp; Accounts'!CD162</f>
        <v>0</v>
      </c>
      <c r="P162" s="600">
        <f>'O5 Details by Class &amp; Accounts'!T162+'O5 Details by Class &amp; Accounts'!AO162+'O5 Details by Class &amp; Accounts'!BJ162+'O5 Details by Class &amp; Accounts'!CE162</f>
        <v>0</v>
      </c>
      <c r="Q162" s="600">
        <f>'O5 Details by Class &amp; Accounts'!U162+'O5 Details by Class &amp; Accounts'!AP162+'O5 Details by Class &amp; Accounts'!BK162+'O5 Details by Class &amp; Accounts'!CF162</f>
        <v>0</v>
      </c>
      <c r="R162" s="600">
        <f>'O5 Details by Class &amp; Accounts'!V162+'O5 Details by Class &amp; Accounts'!AQ162+'O5 Details by Class &amp; Accounts'!BL162+'O5 Details by Class &amp; Accounts'!CG162</f>
        <v>0</v>
      </c>
      <c r="S162" s="600">
        <f>'O5 Details by Class &amp; Accounts'!W162+'O5 Details by Class &amp; Accounts'!AR162+'O5 Details by Class &amp; Accounts'!BM162+'O5 Details by Class &amp; Accounts'!CH162</f>
        <v>0</v>
      </c>
      <c r="T162" s="600">
        <f>'O5 Details by Class &amp; Accounts'!X162+'O5 Details by Class &amp; Accounts'!AS162+'O5 Details by Class &amp; Accounts'!BN162+'O5 Details by Class &amp; Accounts'!CI162</f>
        <v>0</v>
      </c>
      <c r="U162" s="600">
        <f>'O5 Details by Class &amp; Accounts'!Y162+'O5 Details by Class &amp; Accounts'!AT162+'O5 Details by Class &amp; Accounts'!BO162+'O5 Details by Class &amp; Accounts'!CJ162</f>
        <v>0</v>
      </c>
      <c r="V162" s="600">
        <f>'O5 Details by Class &amp; Accounts'!Z162+'O5 Details by Class &amp; Accounts'!AU162+'O5 Details by Class &amp; Accounts'!BP162+'O5 Details by Class &amp; Accounts'!CK162</f>
        <v>0</v>
      </c>
      <c r="W162" s="600">
        <f>'O5 Details by Class &amp; Accounts'!AA162+'O5 Details by Class &amp; Accounts'!AV162+'O5 Details by Class &amp; Accounts'!BQ162+'O5 Details by Class &amp; Accounts'!CL162</f>
        <v>0</v>
      </c>
      <c r="X162" s="1041">
        <f>'O5 Details by Class &amp; Accounts'!AB162+'O5 Details by Class &amp; Accounts'!AW162+'O5 Details by Class &amp; Accounts'!BR162+'O5 Details by Class &amp; Accounts'!CM162</f>
        <v>0</v>
      </c>
      <c r="Y162" s="1931" t="str">
        <f t="shared" si="6"/>
        <v>5150</v>
      </c>
      <c r="Z162" s="1926">
        <v>1845</v>
      </c>
    </row>
    <row r="163" spans="1:26" ht="15.95" customHeight="1" x14ac:dyDescent="0.2">
      <c r="A163" s="1779" t="s">
        <v>210</v>
      </c>
      <c r="B163" s="1012" t="s">
        <v>13</v>
      </c>
      <c r="C163" s="1027" t="str">
        <f>IF(ISBLANK('E4 TB Allocation Details'!D163), "",('E4 TB Allocation Details'!D163))</f>
        <v>di</v>
      </c>
      <c r="D163" s="1028">
        <f t="shared" si="5"/>
        <v>400</v>
      </c>
      <c r="E163" s="600">
        <f>'O5 Details by Class &amp; Accounts'!I163+'O5 Details by Class &amp; Accounts'!AD163+'O5 Details by Class &amp; Accounts'!AY163+'O5 Details by Class &amp; Accounts'!BT163</f>
        <v>400</v>
      </c>
      <c r="F163" s="600">
        <f>'O5 Details by Class &amp; Accounts'!J163+'O5 Details by Class &amp; Accounts'!AE163+'O5 Details by Class &amp; Accounts'!AZ163+'O5 Details by Class &amp; Accounts'!BU163</f>
        <v>0</v>
      </c>
      <c r="G163" s="600">
        <f>'O5 Details by Class &amp; Accounts'!K163+'O5 Details by Class &amp; Accounts'!AF163+'O5 Details by Class &amp; Accounts'!BA163+'O5 Details by Class &amp; Accounts'!BV163</f>
        <v>0</v>
      </c>
      <c r="H163" s="600">
        <f>'O5 Details by Class &amp; Accounts'!L163+'O5 Details by Class &amp; Accounts'!AG163+'O5 Details by Class &amp; Accounts'!BB163+'O5 Details by Class &amp; Accounts'!BW163</f>
        <v>0</v>
      </c>
      <c r="I163" s="600">
        <f>'O5 Details by Class &amp; Accounts'!M163+'O5 Details by Class &amp; Accounts'!AH163+'O5 Details by Class &amp; Accounts'!BC163+'O5 Details by Class &amp; Accounts'!BX163</f>
        <v>0</v>
      </c>
      <c r="J163" s="600">
        <f>'O5 Details by Class &amp; Accounts'!N163+'O5 Details by Class &amp; Accounts'!AI163+'O5 Details by Class &amp; Accounts'!BD163+'O5 Details by Class &amp; Accounts'!BY163</f>
        <v>0</v>
      </c>
      <c r="K163" s="600">
        <f>'O5 Details by Class &amp; Accounts'!O163+'O5 Details by Class &amp; Accounts'!AJ163+'O5 Details by Class &amp; Accounts'!BE163+'O5 Details by Class &amp; Accounts'!BZ163</f>
        <v>0</v>
      </c>
      <c r="L163" s="600">
        <f>'O5 Details by Class &amp; Accounts'!P163+'O5 Details by Class &amp; Accounts'!AK163+'O5 Details by Class &amp; Accounts'!BF163+'O5 Details by Class &amp; Accounts'!CA163</f>
        <v>0</v>
      </c>
      <c r="M163" s="600">
        <f>'O5 Details by Class &amp; Accounts'!Q163+'O5 Details by Class &amp; Accounts'!AL163+'O5 Details by Class &amp; Accounts'!BG163+'O5 Details by Class &amp; Accounts'!CB163</f>
        <v>0</v>
      </c>
      <c r="N163" s="600">
        <f>'O5 Details by Class &amp; Accounts'!R163+'O5 Details by Class &amp; Accounts'!AM163+'O5 Details by Class &amp; Accounts'!BH163+'O5 Details by Class &amp; Accounts'!CC163</f>
        <v>0</v>
      </c>
      <c r="O163" s="600">
        <f>'O5 Details by Class &amp; Accounts'!S163+'O5 Details by Class &amp; Accounts'!AN163+'O5 Details by Class &amp; Accounts'!BI163+'O5 Details by Class &amp; Accounts'!CD163</f>
        <v>0</v>
      </c>
      <c r="P163" s="600">
        <f>'O5 Details by Class &amp; Accounts'!T163+'O5 Details by Class &amp; Accounts'!AO163+'O5 Details by Class &amp; Accounts'!BJ163+'O5 Details by Class &amp; Accounts'!CE163</f>
        <v>0</v>
      </c>
      <c r="Q163" s="600">
        <f>'O5 Details by Class &amp; Accounts'!U163+'O5 Details by Class &amp; Accounts'!AP163+'O5 Details by Class &amp; Accounts'!BK163+'O5 Details by Class &amp; Accounts'!CF163</f>
        <v>0</v>
      </c>
      <c r="R163" s="600">
        <f>'O5 Details by Class &amp; Accounts'!V163+'O5 Details by Class &amp; Accounts'!AQ163+'O5 Details by Class &amp; Accounts'!BL163+'O5 Details by Class &amp; Accounts'!CG163</f>
        <v>0</v>
      </c>
      <c r="S163" s="600">
        <f>'O5 Details by Class &amp; Accounts'!W163+'O5 Details by Class &amp; Accounts'!AR163+'O5 Details by Class &amp; Accounts'!BM163+'O5 Details by Class &amp; Accounts'!CH163</f>
        <v>0</v>
      </c>
      <c r="T163" s="600">
        <f>'O5 Details by Class &amp; Accounts'!X163+'O5 Details by Class &amp; Accounts'!AS163+'O5 Details by Class &amp; Accounts'!BN163+'O5 Details by Class &amp; Accounts'!CI163</f>
        <v>0</v>
      </c>
      <c r="U163" s="600">
        <f>'O5 Details by Class &amp; Accounts'!Y163+'O5 Details by Class &amp; Accounts'!AT163+'O5 Details by Class &amp; Accounts'!BO163+'O5 Details by Class &amp; Accounts'!CJ163</f>
        <v>0</v>
      </c>
      <c r="V163" s="600">
        <f>'O5 Details by Class &amp; Accounts'!Z163+'O5 Details by Class &amp; Accounts'!AU163+'O5 Details by Class &amp; Accounts'!BP163+'O5 Details by Class &amp; Accounts'!CK163</f>
        <v>0</v>
      </c>
      <c r="W163" s="600">
        <f>'O5 Details by Class &amp; Accounts'!AA163+'O5 Details by Class &amp; Accounts'!AV163+'O5 Details by Class &amp; Accounts'!BQ163+'O5 Details by Class &amp; Accounts'!CL163</f>
        <v>0</v>
      </c>
      <c r="X163" s="1041">
        <f>'O5 Details by Class &amp; Accounts'!AB163+'O5 Details by Class &amp; Accounts'!AW163+'O5 Details by Class &amp; Accounts'!BR163+'O5 Details by Class &amp; Accounts'!CM163</f>
        <v>0</v>
      </c>
      <c r="Y163" s="1931" t="str">
        <f t="shared" si="6"/>
        <v>5155</v>
      </c>
      <c r="Z163" s="1926">
        <v>1855</v>
      </c>
    </row>
    <row r="164" spans="1:26" ht="15.95" customHeight="1" x14ac:dyDescent="0.2">
      <c r="A164" s="1779" t="s">
        <v>199</v>
      </c>
      <c r="B164" s="1012" t="s">
        <v>14</v>
      </c>
      <c r="C164" s="1027" t="str">
        <f>IF(ISBLANK('E4 TB Allocation Details'!D164), "",('E4 TB Allocation Details'!D164))</f>
        <v>di</v>
      </c>
      <c r="D164" s="1028">
        <f t="shared" si="5"/>
        <v>27500.000000000004</v>
      </c>
      <c r="E164" s="600">
        <f>'O5 Details by Class &amp; Accounts'!I164+'O5 Details by Class &amp; Accounts'!AD164+'O5 Details by Class &amp; Accounts'!AY164+'O5 Details by Class &amp; Accounts'!BT164</f>
        <v>16111.862642477954</v>
      </c>
      <c r="F164" s="600">
        <f>'O5 Details by Class &amp; Accounts'!J164+'O5 Details by Class &amp; Accounts'!AE164+'O5 Details by Class &amp; Accounts'!AZ164+'O5 Details by Class &amp; Accounts'!BU164</f>
        <v>3674.5976560869449</v>
      </c>
      <c r="G164" s="600">
        <f>'O5 Details by Class &amp; Accounts'!K164+'O5 Details by Class &amp; Accounts'!AF164+'O5 Details by Class &amp; Accounts'!BA164+'O5 Details by Class &amp; Accounts'!BV164</f>
        <v>5387.9857933830363</v>
      </c>
      <c r="H164" s="600">
        <f>'O5 Details by Class &amp; Accounts'!L164+'O5 Details by Class &amp; Accounts'!AG164+'O5 Details by Class &amp; Accounts'!BB164+'O5 Details by Class &amp; Accounts'!BW164</f>
        <v>0</v>
      </c>
      <c r="I164" s="600">
        <f>'O5 Details by Class &amp; Accounts'!M164+'O5 Details by Class &amp; Accounts'!AH164+'O5 Details by Class &amp; Accounts'!BC164+'O5 Details by Class &amp; Accounts'!BX164</f>
        <v>309.40269415588818</v>
      </c>
      <c r="J164" s="600">
        <f>'O5 Details by Class &amp; Accounts'!N164+'O5 Details by Class &amp; Accounts'!AI164+'O5 Details by Class &amp; Accounts'!BD164+'O5 Details by Class &amp; Accounts'!BY164</f>
        <v>0</v>
      </c>
      <c r="K164" s="600">
        <f>'O5 Details by Class &amp; Accounts'!O164+'O5 Details by Class &amp; Accounts'!AJ164+'O5 Details by Class &amp; Accounts'!BE164+'O5 Details by Class &amp; Accounts'!BZ164</f>
        <v>1803.8400363553737</v>
      </c>
      <c r="L164" s="600">
        <f>'O5 Details by Class &amp; Accounts'!P164+'O5 Details by Class &amp; Accounts'!AK164+'O5 Details by Class &amp; Accounts'!BF164+'O5 Details by Class &amp; Accounts'!CA164</f>
        <v>114.37753325750433</v>
      </c>
      <c r="M164" s="600">
        <f>'O5 Details by Class &amp; Accounts'!Q164+'O5 Details by Class &amp; Accounts'!AL164+'O5 Details by Class &amp; Accounts'!BG164+'O5 Details by Class &amp; Accounts'!CB164</f>
        <v>97.933644283299259</v>
      </c>
      <c r="N164" s="600">
        <f>'O5 Details by Class &amp; Accounts'!R164+'O5 Details by Class &amp; Accounts'!AM164+'O5 Details by Class &amp; Accounts'!BH164+'O5 Details by Class &amp; Accounts'!CC164</f>
        <v>0</v>
      </c>
      <c r="O164" s="600">
        <f>'O5 Details by Class &amp; Accounts'!S164+'O5 Details by Class &amp; Accounts'!AN164+'O5 Details by Class &amp; Accounts'!BI164+'O5 Details by Class &amp; Accounts'!CD164</f>
        <v>0</v>
      </c>
      <c r="P164" s="600">
        <f>'O5 Details by Class &amp; Accounts'!T164+'O5 Details by Class &amp; Accounts'!AO164+'O5 Details by Class &amp; Accounts'!BJ164+'O5 Details by Class &amp; Accounts'!CE164</f>
        <v>0</v>
      </c>
      <c r="Q164" s="600">
        <f>'O5 Details by Class &amp; Accounts'!U164+'O5 Details by Class &amp; Accounts'!AP164+'O5 Details by Class &amp; Accounts'!BK164+'O5 Details by Class &amp; Accounts'!CF164</f>
        <v>0</v>
      </c>
      <c r="R164" s="600">
        <f>'O5 Details by Class &amp; Accounts'!V164+'O5 Details by Class &amp; Accounts'!AQ164+'O5 Details by Class &amp; Accounts'!BL164+'O5 Details by Class &amp; Accounts'!CG164</f>
        <v>0</v>
      </c>
      <c r="S164" s="600">
        <f>'O5 Details by Class &amp; Accounts'!W164+'O5 Details by Class &amp; Accounts'!AR164+'O5 Details by Class &amp; Accounts'!BM164+'O5 Details by Class &amp; Accounts'!CH164</f>
        <v>0</v>
      </c>
      <c r="T164" s="600">
        <f>'O5 Details by Class &amp; Accounts'!X164+'O5 Details by Class &amp; Accounts'!AS164+'O5 Details by Class &amp; Accounts'!BN164+'O5 Details by Class &amp; Accounts'!CI164</f>
        <v>0</v>
      </c>
      <c r="U164" s="600">
        <f>'O5 Details by Class &amp; Accounts'!Y164+'O5 Details by Class &amp; Accounts'!AT164+'O5 Details by Class &amp; Accounts'!BO164+'O5 Details by Class &amp; Accounts'!CJ164</f>
        <v>0</v>
      </c>
      <c r="V164" s="600">
        <f>'O5 Details by Class &amp; Accounts'!Z164+'O5 Details by Class &amp; Accounts'!AU164+'O5 Details by Class &amp; Accounts'!BP164+'O5 Details by Class &amp; Accounts'!CK164</f>
        <v>0</v>
      </c>
      <c r="W164" s="600">
        <f>'O5 Details by Class &amp; Accounts'!AA164+'O5 Details by Class &amp; Accounts'!AV164+'O5 Details by Class &amp; Accounts'!BQ164+'O5 Details by Class &amp; Accounts'!CL164</f>
        <v>0</v>
      </c>
      <c r="X164" s="1041">
        <f>'O5 Details by Class &amp; Accounts'!AB164+'O5 Details by Class &amp; Accounts'!AW164+'O5 Details by Class &amp; Accounts'!BR164+'O5 Details by Class &amp; Accounts'!CM164</f>
        <v>0</v>
      </c>
      <c r="Y164" s="1931" t="str">
        <f t="shared" si="6"/>
        <v>5160</v>
      </c>
      <c r="Z164" s="1926">
        <v>1850</v>
      </c>
    </row>
    <row r="165" spans="1:26" ht="15.95" customHeight="1" x14ac:dyDescent="0.2">
      <c r="A165" s="1784" t="s">
        <v>213</v>
      </c>
      <c r="B165" s="1017" t="s">
        <v>1625</v>
      </c>
      <c r="C165" s="1027" t="str">
        <f>IF(ISBLANK('E4 TB Allocation Details'!D165), "",('E4 TB Allocation Details'!D165))</f>
        <v>cu</v>
      </c>
      <c r="D165" s="1028">
        <f t="shared" ref="D165:D211" si="7">SUM(E165:X165)</f>
        <v>500</v>
      </c>
      <c r="E165" s="600">
        <f>'O5 Details by Class &amp; Accounts'!I165+'O5 Details by Class &amp; Accounts'!AD165+'O5 Details by Class &amp; Accounts'!AY165+'O5 Details by Class &amp; Accounts'!BT165</f>
        <v>327.56358363453853</v>
      </c>
      <c r="F165" s="600">
        <f>'O5 Details by Class &amp; Accounts'!J165+'O5 Details by Class &amp; Accounts'!AE165+'O5 Details by Class &amp; Accounts'!AZ165+'O5 Details by Class &amp; Accounts'!BU165</f>
        <v>139.51135399777547</v>
      </c>
      <c r="G165" s="600">
        <f>'O5 Details by Class &amp; Accounts'!K165+'O5 Details by Class &amp; Accounts'!AF165+'O5 Details by Class &amp; Accounts'!BA165+'O5 Details by Class &amp; Accounts'!BV165</f>
        <v>15.129199554957266</v>
      </c>
      <c r="H165" s="600">
        <f>'O5 Details by Class &amp; Accounts'!L165+'O5 Details by Class &amp; Accounts'!AG165+'O5 Details by Class &amp; Accounts'!BB165+'O5 Details by Class &amp; Accounts'!BW165</f>
        <v>0</v>
      </c>
      <c r="I165" s="600">
        <f>'O5 Details by Class &amp; Accounts'!M165+'O5 Details by Class &amp; Accounts'!AH165+'O5 Details by Class &amp; Accounts'!BC165+'O5 Details by Class &amp; Accounts'!BX165</f>
        <v>13.480068955656273</v>
      </c>
      <c r="J165" s="600">
        <f>'O5 Details by Class &amp; Accounts'!N165+'O5 Details by Class &amp; Accounts'!AI165+'O5 Details by Class &amp; Accounts'!BD165+'O5 Details by Class &amp; Accounts'!BY165</f>
        <v>4.3157938570724079</v>
      </c>
      <c r="K165" s="600">
        <f>'O5 Details by Class &amp; Accounts'!O165+'O5 Details by Class &amp; Accounts'!AJ165+'O5 Details by Class &amp; Accounts'!BE165+'O5 Details by Class &amp; Accounts'!BZ165</f>
        <v>0</v>
      </c>
      <c r="L165" s="600">
        <f>'O5 Details by Class &amp; Accounts'!P165+'O5 Details by Class &amp; Accounts'!AK165+'O5 Details by Class &amp; Accounts'!BF165+'O5 Details by Class &amp; Accounts'!CA165</f>
        <v>0</v>
      </c>
      <c r="M165" s="600">
        <f>'O5 Details by Class &amp; Accounts'!Q165+'O5 Details by Class &amp; Accounts'!AL165+'O5 Details by Class &amp; Accounts'!BG165+'O5 Details by Class &amp; Accounts'!CB165</f>
        <v>0</v>
      </c>
      <c r="N165" s="600">
        <f>'O5 Details by Class &amp; Accounts'!R165+'O5 Details by Class &amp; Accounts'!AM165+'O5 Details by Class &amp; Accounts'!BH165+'O5 Details by Class &amp; Accounts'!CC165</f>
        <v>0</v>
      </c>
      <c r="O165" s="600">
        <f>'O5 Details by Class &amp; Accounts'!S165+'O5 Details by Class &amp; Accounts'!AN165+'O5 Details by Class &amp; Accounts'!BI165+'O5 Details by Class &amp; Accounts'!CD165</f>
        <v>0</v>
      </c>
      <c r="P165" s="600">
        <f>'O5 Details by Class &amp; Accounts'!T165+'O5 Details by Class &amp; Accounts'!AO165+'O5 Details by Class &amp; Accounts'!BJ165+'O5 Details by Class &amp; Accounts'!CE165</f>
        <v>0</v>
      </c>
      <c r="Q165" s="600">
        <f>'O5 Details by Class &amp; Accounts'!U165+'O5 Details by Class &amp; Accounts'!AP165+'O5 Details by Class &amp; Accounts'!BK165+'O5 Details by Class &amp; Accounts'!CF165</f>
        <v>0</v>
      </c>
      <c r="R165" s="600">
        <f>'O5 Details by Class &amp; Accounts'!V165+'O5 Details by Class &amp; Accounts'!AQ165+'O5 Details by Class &amp; Accounts'!BL165+'O5 Details by Class &amp; Accounts'!CG165</f>
        <v>0</v>
      </c>
      <c r="S165" s="600">
        <f>'O5 Details by Class &amp; Accounts'!W165+'O5 Details by Class &amp; Accounts'!AR165+'O5 Details by Class &amp; Accounts'!BM165+'O5 Details by Class &amp; Accounts'!CH165</f>
        <v>0</v>
      </c>
      <c r="T165" s="600">
        <f>'O5 Details by Class &amp; Accounts'!X165+'O5 Details by Class &amp; Accounts'!AS165+'O5 Details by Class &amp; Accounts'!BN165+'O5 Details by Class &amp; Accounts'!CI165</f>
        <v>0</v>
      </c>
      <c r="U165" s="600">
        <f>'O5 Details by Class &amp; Accounts'!Y165+'O5 Details by Class &amp; Accounts'!AT165+'O5 Details by Class &amp; Accounts'!BO165+'O5 Details by Class &amp; Accounts'!CJ165</f>
        <v>0</v>
      </c>
      <c r="V165" s="600">
        <f>'O5 Details by Class &amp; Accounts'!Z165+'O5 Details by Class &amp; Accounts'!AU165+'O5 Details by Class &amp; Accounts'!BP165+'O5 Details by Class &amp; Accounts'!CK165</f>
        <v>0</v>
      </c>
      <c r="W165" s="600">
        <f>'O5 Details by Class &amp; Accounts'!AA165+'O5 Details by Class &amp; Accounts'!AV165+'O5 Details by Class &amp; Accounts'!BQ165+'O5 Details by Class &amp; Accounts'!CL165</f>
        <v>0</v>
      </c>
      <c r="X165" s="1041">
        <f>'O5 Details by Class &amp; Accounts'!AB165+'O5 Details by Class &amp; Accounts'!AW165+'O5 Details by Class &amp; Accounts'!BR165+'O5 Details by Class &amp; Accounts'!CM165</f>
        <v>0</v>
      </c>
      <c r="Y165" s="1931" t="str">
        <f t="shared" si="6"/>
        <v>5175</v>
      </c>
      <c r="Z165" s="1926">
        <v>1860</v>
      </c>
    </row>
    <row r="166" spans="1:26" ht="15.95" customHeight="1" x14ac:dyDescent="0.2">
      <c r="A166" s="1784" t="s">
        <v>214</v>
      </c>
      <c r="B166" s="1017" t="s">
        <v>1635</v>
      </c>
      <c r="C166" s="1027" t="str">
        <f>IF(ISBLANK('E4 TB Allocation Details'!D166), "",('E4 TB Allocation Details'!D166))</f>
        <v>cu</v>
      </c>
      <c r="D166" s="1028">
        <f t="shared" si="7"/>
        <v>230451.00000000003</v>
      </c>
      <c r="E166" s="600">
        <f>'O5 Details by Class &amp; Accounts'!I166+'O5 Details by Class &amp; Accounts'!AD166+'O5 Details by Class &amp; Accounts'!AY166+'O5 Details by Class &amp; Accounts'!BT166</f>
        <v>205609.17206899426</v>
      </c>
      <c r="F166" s="600">
        <f>'O5 Details by Class &amp; Accounts'!J166+'O5 Details by Class &amp; Accounts'!AE166+'O5 Details by Class &amp; Accounts'!AZ166+'O5 Details by Class &amp; Accounts'!BU166</f>
        <v>20189.409942504793</v>
      </c>
      <c r="G166" s="600">
        <f>'O5 Details by Class &amp; Accounts'!K166+'O5 Details by Class &amp; Accounts'!AF166+'O5 Details by Class &amp; Accounts'!BA166+'O5 Details by Class &amp; Accounts'!BV166</f>
        <v>785.00432297308555</v>
      </c>
      <c r="H166" s="600">
        <f>'O5 Details by Class &amp; Accounts'!L166+'O5 Details by Class &amp; Accounts'!AG166+'O5 Details by Class &amp; Accounts'!BB166+'O5 Details by Class &amp; Accounts'!BW166</f>
        <v>0</v>
      </c>
      <c r="I166" s="600">
        <f>'O5 Details by Class &amp; Accounts'!M166+'O5 Details by Class &amp; Accounts'!AH166+'O5 Details by Class &amp; Accounts'!BC166+'O5 Details by Class &amp; Accounts'!BX166</f>
        <v>132.11423048079325</v>
      </c>
      <c r="J166" s="600">
        <f>'O5 Details by Class &amp; Accounts'!N166+'O5 Details by Class &amp; Accounts'!AI166+'O5 Details by Class &amp; Accounts'!BD166+'O5 Details by Class &amp; Accounts'!BY166</f>
        <v>43.782041496541957</v>
      </c>
      <c r="K166" s="600">
        <f>'O5 Details by Class &amp; Accounts'!O166+'O5 Details by Class &amp; Accounts'!AJ166+'O5 Details by Class &amp; Accounts'!BE166+'O5 Details by Class &amp; Accounts'!BZ166</f>
        <v>89.612365636196984</v>
      </c>
      <c r="L166" s="600">
        <f>'O5 Details by Class &amp; Accounts'!P166+'O5 Details by Class &amp; Accounts'!AK166+'O5 Details by Class &amp; Accounts'!BF166+'O5 Details by Class &amp; Accounts'!CA166</f>
        <v>73.738175152070667</v>
      </c>
      <c r="M166" s="600">
        <f>'O5 Details by Class &amp; Accounts'!Q166+'O5 Details by Class &amp; Accounts'!AL166+'O5 Details by Class &amp; Accounts'!BG166+'O5 Details by Class &amp; Accounts'!CB166</f>
        <v>3528.1668527622701</v>
      </c>
      <c r="N166" s="600">
        <f>'O5 Details by Class &amp; Accounts'!R166+'O5 Details by Class &amp; Accounts'!AM166+'O5 Details by Class &amp; Accounts'!BH166+'O5 Details by Class &amp; Accounts'!CC166</f>
        <v>0</v>
      </c>
      <c r="O166" s="600">
        <f>'O5 Details by Class &amp; Accounts'!S166+'O5 Details by Class &amp; Accounts'!AN166+'O5 Details by Class &amp; Accounts'!BI166+'O5 Details by Class &amp; Accounts'!CD166</f>
        <v>0</v>
      </c>
      <c r="P166" s="600">
        <f>'O5 Details by Class &amp; Accounts'!T166+'O5 Details by Class &amp; Accounts'!AO166+'O5 Details by Class &amp; Accounts'!BJ166+'O5 Details by Class &amp; Accounts'!CE166</f>
        <v>0</v>
      </c>
      <c r="Q166" s="600">
        <f>'O5 Details by Class &amp; Accounts'!U166+'O5 Details by Class &amp; Accounts'!AP166+'O5 Details by Class &amp; Accounts'!BK166+'O5 Details by Class &amp; Accounts'!CF166</f>
        <v>0</v>
      </c>
      <c r="R166" s="600">
        <f>'O5 Details by Class &amp; Accounts'!V166+'O5 Details by Class &amp; Accounts'!AQ166+'O5 Details by Class &amp; Accounts'!BL166+'O5 Details by Class &amp; Accounts'!CG166</f>
        <v>0</v>
      </c>
      <c r="S166" s="600">
        <f>'O5 Details by Class &amp; Accounts'!W166+'O5 Details by Class &amp; Accounts'!AR166+'O5 Details by Class &amp; Accounts'!BM166+'O5 Details by Class &amp; Accounts'!CH166</f>
        <v>0</v>
      </c>
      <c r="T166" s="600">
        <f>'O5 Details by Class &amp; Accounts'!X166+'O5 Details by Class &amp; Accounts'!AS166+'O5 Details by Class &amp; Accounts'!BN166+'O5 Details by Class &amp; Accounts'!CI166</f>
        <v>0</v>
      </c>
      <c r="U166" s="600">
        <f>'O5 Details by Class &amp; Accounts'!Y166+'O5 Details by Class &amp; Accounts'!AT166+'O5 Details by Class &amp; Accounts'!BO166+'O5 Details by Class &amp; Accounts'!CJ166</f>
        <v>0</v>
      </c>
      <c r="V166" s="600">
        <f>'O5 Details by Class &amp; Accounts'!Z166+'O5 Details by Class &amp; Accounts'!AU166+'O5 Details by Class &amp; Accounts'!BP166+'O5 Details by Class &amp; Accounts'!CK166</f>
        <v>0</v>
      </c>
      <c r="W166" s="600">
        <f>'O5 Details by Class &amp; Accounts'!AA166+'O5 Details by Class &amp; Accounts'!AV166+'O5 Details by Class &amp; Accounts'!BQ166+'O5 Details by Class &amp; Accounts'!CL166</f>
        <v>0</v>
      </c>
      <c r="X166" s="1041">
        <f>'O5 Details by Class &amp; Accounts'!AB166+'O5 Details by Class &amp; Accounts'!AW166+'O5 Details by Class &amp; Accounts'!BR166+'O5 Details by Class &amp; Accounts'!CM166</f>
        <v>0</v>
      </c>
      <c r="Y166" s="1931" t="str">
        <f t="shared" si="6"/>
        <v>5305</v>
      </c>
      <c r="Z166" s="1926" t="s">
        <v>1361</v>
      </c>
    </row>
    <row r="167" spans="1:26" ht="15.95" customHeight="1" x14ac:dyDescent="0.2">
      <c r="A167" s="1784" t="s">
        <v>218</v>
      </c>
      <c r="B167" s="1017" t="s">
        <v>289</v>
      </c>
      <c r="C167" s="1027" t="str">
        <f>IF(ISBLANK('E4 TB Allocation Details'!D167), "",('E4 TB Allocation Details'!D167))</f>
        <v>cu</v>
      </c>
      <c r="D167" s="1028">
        <f t="shared" si="7"/>
        <v>241109</v>
      </c>
      <c r="E167" s="600">
        <f>'O5 Details by Class &amp; Accounts'!I167+'O5 Details by Class &amp; Accounts'!AD167+'O5 Details by Class &amp; Accounts'!AY167+'O5 Details by Class &amp; Accounts'!BT167</f>
        <v>207171.60544618018</v>
      </c>
      <c r="F167" s="600">
        <f>'O5 Details by Class &amp; Accounts'!J167+'O5 Details by Class &amp; Accounts'!AE167+'O5 Details by Class &amp; Accounts'!AZ167+'O5 Details by Class &amp; Accounts'!BU167</f>
        <v>16407.588701048575</v>
      </c>
      <c r="G167" s="600">
        <f>'O5 Details by Class &amp; Accounts'!K167+'O5 Details by Class &amp; Accounts'!AF167+'O5 Details by Class &amp; Accounts'!BA167+'O5 Details by Class &amp; Accounts'!BV167</f>
        <v>16949.348705328481</v>
      </c>
      <c r="H167" s="600">
        <f>'O5 Details by Class &amp; Accounts'!L167+'O5 Details by Class &amp; Accounts'!AG167+'O5 Details by Class &amp; Accounts'!BB167+'O5 Details by Class &amp; Accounts'!BW167</f>
        <v>0</v>
      </c>
      <c r="I167" s="600">
        <f>'O5 Details by Class &amp; Accounts'!M167+'O5 Details by Class &amp; Accounts'!AH167+'O5 Details by Class &amp; Accounts'!BC167+'O5 Details by Class &amp; Accounts'!BX167</f>
        <v>464.36571795420502</v>
      </c>
      <c r="J167" s="600">
        <f>'O5 Details by Class &amp; Accounts'!N167+'O5 Details by Class &amp; Accounts'!AI167+'O5 Details by Class &amp; Accounts'!BD167+'O5 Details by Class &amp; Accounts'!BY167</f>
        <v>116.09142948855126</v>
      </c>
      <c r="K167" s="600">
        <f>'O5 Details by Class &amp; Accounts'!O167+'O5 Details by Class &amp; Accounts'!AJ167+'O5 Details by Class &amp; Accounts'!BE167+'O5 Details by Class &amp; Accounts'!BZ167</f>
        <v>0</v>
      </c>
      <c r="L167" s="600">
        <f>'O5 Details by Class &amp; Accounts'!P167+'O5 Details by Class &amp; Accounts'!AK167+'O5 Details by Class &amp; Accounts'!BF167+'O5 Details by Class &amp; Accounts'!CA167</f>
        <v>0</v>
      </c>
      <c r="M167" s="600">
        <f>'O5 Details by Class &amp; Accounts'!Q167+'O5 Details by Class &amp; Accounts'!AL167+'O5 Details by Class &amp; Accounts'!BG167+'O5 Details by Class &amp; Accounts'!CB167</f>
        <v>0</v>
      </c>
      <c r="N167" s="600">
        <f>'O5 Details by Class &amp; Accounts'!R167+'O5 Details by Class &amp; Accounts'!AM167+'O5 Details by Class &amp; Accounts'!BH167+'O5 Details by Class &amp; Accounts'!CC167</f>
        <v>0</v>
      </c>
      <c r="O167" s="600">
        <f>'O5 Details by Class &amp; Accounts'!S167+'O5 Details by Class &amp; Accounts'!AN167+'O5 Details by Class &amp; Accounts'!BI167+'O5 Details by Class &amp; Accounts'!CD167</f>
        <v>0</v>
      </c>
      <c r="P167" s="600">
        <f>'O5 Details by Class &amp; Accounts'!T167+'O5 Details by Class &amp; Accounts'!AO167+'O5 Details by Class &amp; Accounts'!BJ167+'O5 Details by Class &amp; Accounts'!CE167</f>
        <v>0</v>
      </c>
      <c r="Q167" s="600">
        <f>'O5 Details by Class &amp; Accounts'!U167+'O5 Details by Class &amp; Accounts'!AP167+'O5 Details by Class &amp; Accounts'!BK167+'O5 Details by Class &amp; Accounts'!CF167</f>
        <v>0</v>
      </c>
      <c r="R167" s="600">
        <f>'O5 Details by Class &amp; Accounts'!V167+'O5 Details by Class &amp; Accounts'!AQ167+'O5 Details by Class &amp; Accounts'!BL167+'O5 Details by Class &amp; Accounts'!CG167</f>
        <v>0</v>
      </c>
      <c r="S167" s="600">
        <f>'O5 Details by Class &amp; Accounts'!W167+'O5 Details by Class &amp; Accounts'!AR167+'O5 Details by Class &amp; Accounts'!BM167+'O5 Details by Class &amp; Accounts'!CH167</f>
        <v>0</v>
      </c>
      <c r="T167" s="600">
        <f>'O5 Details by Class &amp; Accounts'!X167+'O5 Details by Class &amp; Accounts'!AS167+'O5 Details by Class &amp; Accounts'!BN167+'O5 Details by Class &amp; Accounts'!CI167</f>
        <v>0</v>
      </c>
      <c r="U167" s="600">
        <f>'O5 Details by Class &amp; Accounts'!Y167+'O5 Details by Class &amp; Accounts'!AT167+'O5 Details by Class &amp; Accounts'!BO167+'O5 Details by Class &amp; Accounts'!CJ167</f>
        <v>0</v>
      </c>
      <c r="V167" s="600">
        <f>'O5 Details by Class &amp; Accounts'!Z167+'O5 Details by Class &amp; Accounts'!AU167+'O5 Details by Class &amp; Accounts'!BP167+'O5 Details by Class &amp; Accounts'!CK167</f>
        <v>0</v>
      </c>
      <c r="W167" s="600">
        <f>'O5 Details by Class &amp; Accounts'!AA167+'O5 Details by Class &amp; Accounts'!AV167+'O5 Details by Class &amp; Accounts'!BQ167+'O5 Details by Class &amp; Accounts'!CL167</f>
        <v>0</v>
      </c>
      <c r="X167" s="1041">
        <f>'O5 Details by Class &amp; Accounts'!AB167+'O5 Details by Class &amp; Accounts'!AW167+'O5 Details by Class &amp; Accounts'!BR167+'O5 Details by Class &amp; Accounts'!CM167</f>
        <v>0</v>
      </c>
      <c r="Y167" s="1931" t="str">
        <f t="shared" si="6"/>
        <v>5310</v>
      </c>
      <c r="Z167" s="1926" t="s">
        <v>821</v>
      </c>
    </row>
    <row r="168" spans="1:26" ht="15.95" customHeight="1" x14ac:dyDescent="0.2">
      <c r="A168" s="1784" t="s">
        <v>215</v>
      </c>
      <c r="B168" s="1017" t="s">
        <v>1220</v>
      </c>
      <c r="C168" s="1027" t="str">
        <f>IF(ISBLANK('E4 TB Allocation Details'!D168), "",('E4 TB Allocation Details'!D168))</f>
        <v>cu</v>
      </c>
      <c r="D168" s="1028">
        <f t="shared" si="7"/>
        <v>1179268</v>
      </c>
      <c r="E168" s="600">
        <f>'O5 Details by Class &amp; Accounts'!I168+'O5 Details by Class &amp; Accounts'!AD168+'O5 Details by Class &amp; Accounts'!AY168+'O5 Details by Class &amp; Accounts'!BT168</f>
        <v>1052146.9515318167</v>
      </c>
      <c r="F168" s="600">
        <f>'O5 Details by Class &amp; Accounts'!J168+'O5 Details by Class &amp; Accounts'!AE168+'O5 Details by Class &amp; Accounts'!AZ168+'O5 Details by Class &amp; Accounts'!BU168</f>
        <v>103313.61150126379</v>
      </c>
      <c r="G168" s="600">
        <f>'O5 Details by Class &amp; Accounts'!K168+'O5 Details by Class &amp; Accounts'!AF168+'O5 Details by Class &amp; Accounts'!BA168+'O5 Details by Class &amp; Accounts'!BV168</f>
        <v>4017.0382334805436</v>
      </c>
      <c r="H168" s="600">
        <f>'O5 Details by Class &amp; Accounts'!L168+'O5 Details by Class &amp; Accounts'!AG168+'O5 Details by Class &amp; Accounts'!BB168+'O5 Details by Class &amp; Accounts'!BW168</f>
        <v>0</v>
      </c>
      <c r="I168" s="600">
        <f>'O5 Details by Class &amp; Accounts'!M168+'O5 Details by Class &amp; Accounts'!AH168+'O5 Details by Class &amp; Accounts'!BC168+'O5 Details by Class &amp; Accounts'!BX168</f>
        <v>676.05731522373128</v>
      </c>
      <c r="J168" s="600">
        <f>'O5 Details by Class &amp; Accounts'!N168+'O5 Details by Class &amp; Accounts'!AI168+'O5 Details by Class &amp; Accounts'!BD168+'O5 Details by Class &amp; Accounts'!BY168</f>
        <v>224.04224981251562</v>
      </c>
      <c r="K168" s="600">
        <f>'O5 Details by Class &amp; Accounts'!O168+'O5 Details by Class &amp; Accounts'!AJ168+'O5 Details by Class &amp; Accounts'!BE168+'O5 Details by Class &amp; Accounts'!BZ168</f>
        <v>458.56600838818986</v>
      </c>
      <c r="L168" s="600">
        <f>'O5 Details by Class &amp; Accounts'!P168+'O5 Details by Class &amp; Accounts'!AK168+'O5 Details by Class &amp; Accounts'!BF168+'O5 Details by Class &amp; Accounts'!CA168</f>
        <v>377.33431547371055</v>
      </c>
      <c r="M168" s="600">
        <f>'O5 Details by Class &amp; Accounts'!Q168+'O5 Details by Class &amp; Accounts'!AL168+'O5 Details by Class &amp; Accounts'!BG168+'O5 Details by Class &amp; Accounts'!CB168</f>
        <v>18054.398844540734</v>
      </c>
      <c r="N168" s="600">
        <f>'O5 Details by Class &amp; Accounts'!R168+'O5 Details by Class &amp; Accounts'!AM168+'O5 Details by Class &amp; Accounts'!BH168+'O5 Details by Class &amp; Accounts'!CC168</f>
        <v>0</v>
      </c>
      <c r="O168" s="600">
        <f>'O5 Details by Class &amp; Accounts'!S168+'O5 Details by Class &amp; Accounts'!AN168+'O5 Details by Class &amp; Accounts'!BI168+'O5 Details by Class &amp; Accounts'!CD168</f>
        <v>0</v>
      </c>
      <c r="P168" s="600">
        <f>'O5 Details by Class &amp; Accounts'!T168+'O5 Details by Class &amp; Accounts'!AO168+'O5 Details by Class &amp; Accounts'!BJ168+'O5 Details by Class &amp; Accounts'!CE168</f>
        <v>0</v>
      </c>
      <c r="Q168" s="600">
        <f>'O5 Details by Class &amp; Accounts'!U168+'O5 Details by Class &amp; Accounts'!AP168+'O5 Details by Class &amp; Accounts'!BK168+'O5 Details by Class &amp; Accounts'!CF168</f>
        <v>0</v>
      </c>
      <c r="R168" s="600">
        <f>'O5 Details by Class &amp; Accounts'!V168+'O5 Details by Class &amp; Accounts'!AQ168+'O5 Details by Class &amp; Accounts'!BL168+'O5 Details by Class &amp; Accounts'!CG168</f>
        <v>0</v>
      </c>
      <c r="S168" s="600">
        <f>'O5 Details by Class &amp; Accounts'!W168+'O5 Details by Class &amp; Accounts'!AR168+'O5 Details by Class &amp; Accounts'!BM168+'O5 Details by Class &amp; Accounts'!CH168</f>
        <v>0</v>
      </c>
      <c r="T168" s="600">
        <f>'O5 Details by Class &amp; Accounts'!X168+'O5 Details by Class &amp; Accounts'!AS168+'O5 Details by Class &amp; Accounts'!BN168+'O5 Details by Class &amp; Accounts'!CI168</f>
        <v>0</v>
      </c>
      <c r="U168" s="600">
        <f>'O5 Details by Class &amp; Accounts'!Y168+'O5 Details by Class &amp; Accounts'!AT168+'O5 Details by Class &amp; Accounts'!BO168+'O5 Details by Class &amp; Accounts'!CJ168</f>
        <v>0</v>
      </c>
      <c r="V168" s="600">
        <f>'O5 Details by Class &amp; Accounts'!Z168+'O5 Details by Class &amp; Accounts'!AU168+'O5 Details by Class &amp; Accounts'!BP168+'O5 Details by Class &amp; Accounts'!CK168</f>
        <v>0</v>
      </c>
      <c r="W168" s="600">
        <f>'O5 Details by Class &amp; Accounts'!AA168+'O5 Details by Class &amp; Accounts'!AV168+'O5 Details by Class &amp; Accounts'!BQ168+'O5 Details by Class &amp; Accounts'!CL168</f>
        <v>0</v>
      </c>
      <c r="X168" s="1041">
        <f>'O5 Details by Class &amp; Accounts'!AB168+'O5 Details by Class &amp; Accounts'!AW168+'O5 Details by Class &amp; Accounts'!BR168+'O5 Details by Class &amp; Accounts'!CM168</f>
        <v>0</v>
      </c>
      <c r="Y168" s="1931" t="str">
        <f t="shared" si="6"/>
        <v>5315</v>
      </c>
      <c r="Z168" s="1926" t="s">
        <v>1361</v>
      </c>
    </row>
    <row r="169" spans="1:26" ht="15.95" customHeight="1" x14ac:dyDescent="0.2">
      <c r="A169" s="1784">
        <v>5320</v>
      </c>
      <c r="B169" s="1017" t="s">
        <v>1221</v>
      </c>
      <c r="C169" s="1027" t="str">
        <f>IF(ISBLANK('E4 TB Allocation Details'!D169), "",('E4 TB Allocation Details'!D169))</f>
        <v>cu</v>
      </c>
      <c r="D169" s="1028">
        <f t="shared" si="7"/>
        <v>242549</v>
      </c>
      <c r="E169" s="600">
        <f>'O5 Details by Class &amp; Accounts'!I169+'O5 Details by Class &amp; Accounts'!AD169+'O5 Details by Class &amp; Accounts'!AY169+'O5 Details by Class &amp; Accounts'!BT169</f>
        <v>216403.04913479433</v>
      </c>
      <c r="F169" s="600">
        <f>'O5 Details by Class &amp; Accounts'!J169+'O5 Details by Class &amp; Accounts'!AE169+'O5 Details by Class &amp; Accounts'!AZ169+'O5 Details by Class &amp; Accounts'!BU169</f>
        <v>21249.294609893619</v>
      </c>
      <c r="G169" s="600">
        <f>'O5 Details by Class &amp; Accounts'!K169+'O5 Details by Class &amp; Accounts'!AF169+'O5 Details by Class &amp; Accounts'!BA169+'O5 Details by Class &amp; Accounts'!BV169</f>
        <v>826.21474210482461</v>
      </c>
      <c r="H169" s="600">
        <f>'O5 Details by Class &amp; Accounts'!L169+'O5 Details by Class &amp; Accounts'!AG169+'O5 Details by Class &amp; Accounts'!BB169+'O5 Details by Class &amp; Accounts'!BW169</f>
        <v>0</v>
      </c>
      <c r="I169" s="600">
        <f>'O5 Details by Class &amp; Accounts'!M169+'O5 Details by Class &amp; Accounts'!AH169+'O5 Details by Class &amp; Accounts'!BC169+'O5 Details by Class &amp; Accounts'!BX169</f>
        <v>139.04983918006832</v>
      </c>
      <c r="J169" s="600">
        <f>'O5 Details by Class &amp; Accounts'!N169+'O5 Details by Class &amp; Accounts'!AI169+'O5 Details by Class &amp; Accounts'!BD169+'O5 Details by Class &amp; Accounts'!BY169</f>
        <v>46.080469960836595</v>
      </c>
      <c r="K169" s="600">
        <f>'O5 Details by Class &amp; Accounts'!O169+'O5 Details by Class &amp; Accounts'!AJ169+'O5 Details by Class &amp; Accounts'!BE169+'O5 Details by Class &amp; Accounts'!BZ169</f>
        <v>94.316751381829292</v>
      </c>
      <c r="L169" s="600">
        <f>'O5 Details by Class &amp; Accounts'!P169+'O5 Details by Class &amp; Accounts'!AK169+'O5 Details by Class &amp; Accounts'!BF169+'O5 Details by Class &amp; Accounts'!CA169</f>
        <v>77.609212565619544</v>
      </c>
      <c r="M169" s="600">
        <f>'O5 Details by Class &amp; Accounts'!Q169+'O5 Details by Class &amp; Accounts'!AL169+'O5 Details by Class &amp; Accounts'!BG169+'O5 Details by Class &amp; Accounts'!CB169</f>
        <v>3713.3852401188792</v>
      </c>
      <c r="N169" s="600">
        <f>'O5 Details by Class &amp; Accounts'!R169+'O5 Details by Class &amp; Accounts'!AM169+'O5 Details by Class &amp; Accounts'!BH169+'O5 Details by Class &amp; Accounts'!CC169</f>
        <v>0</v>
      </c>
      <c r="O169" s="600">
        <f>'O5 Details by Class &amp; Accounts'!S169+'O5 Details by Class &amp; Accounts'!AN169+'O5 Details by Class &amp; Accounts'!BI169+'O5 Details by Class &amp; Accounts'!CD169</f>
        <v>0</v>
      </c>
      <c r="P169" s="600">
        <f>'O5 Details by Class &amp; Accounts'!T169+'O5 Details by Class &amp; Accounts'!AO169+'O5 Details by Class &amp; Accounts'!BJ169+'O5 Details by Class &amp; Accounts'!CE169</f>
        <v>0</v>
      </c>
      <c r="Q169" s="600">
        <f>'O5 Details by Class &amp; Accounts'!U169+'O5 Details by Class &amp; Accounts'!AP169+'O5 Details by Class &amp; Accounts'!BK169+'O5 Details by Class &amp; Accounts'!CF169</f>
        <v>0</v>
      </c>
      <c r="R169" s="600">
        <f>'O5 Details by Class &amp; Accounts'!V169+'O5 Details by Class &amp; Accounts'!AQ169+'O5 Details by Class &amp; Accounts'!BL169+'O5 Details by Class &amp; Accounts'!CG169</f>
        <v>0</v>
      </c>
      <c r="S169" s="600">
        <f>'O5 Details by Class &amp; Accounts'!W169+'O5 Details by Class &amp; Accounts'!AR169+'O5 Details by Class &amp; Accounts'!BM169+'O5 Details by Class &amp; Accounts'!CH169</f>
        <v>0</v>
      </c>
      <c r="T169" s="600">
        <f>'O5 Details by Class &amp; Accounts'!X169+'O5 Details by Class &amp; Accounts'!AS169+'O5 Details by Class &amp; Accounts'!BN169+'O5 Details by Class &amp; Accounts'!CI169</f>
        <v>0</v>
      </c>
      <c r="U169" s="600">
        <f>'O5 Details by Class &amp; Accounts'!Y169+'O5 Details by Class &amp; Accounts'!AT169+'O5 Details by Class &amp; Accounts'!BO169+'O5 Details by Class &amp; Accounts'!CJ169</f>
        <v>0</v>
      </c>
      <c r="V169" s="600">
        <f>'O5 Details by Class &amp; Accounts'!Z169+'O5 Details by Class &amp; Accounts'!AU169+'O5 Details by Class &amp; Accounts'!BP169+'O5 Details by Class &amp; Accounts'!CK169</f>
        <v>0</v>
      </c>
      <c r="W169" s="600">
        <f>'O5 Details by Class &amp; Accounts'!AA169+'O5 Details by Class &amp; Accounts'!AV169+'O5 Details by Class &amp; Accounts'!BQ169+'O5 Details by Class &amp; Accounts'!CL169</f>
        <v>0</v>
      </c>
      <c r="X169" s="1041">
        <f>'O5 Details by Class &amp; Accounts'!AB169+'O5 Details by Class &amp; Accounts'!AW169+'O5 Details by Class &amp; Accounts'!BR169+'O5 Details by Class &amp; Accounts'!CM169</f>
        <v>0</v>
      </c>
      <c r="Y169" s="1932">
        <f t="shared" si="6"/>
        <v>5320</v>
      </c>
      <c r="Z169" s="1926" t="s">
        <v>1361</v>
      </c>
    </row>
    <row r="170" spans="1:26" ht="15.95" customHeight="1" x14ac:dyDescent="0.2">
      <c r="A170" s="1784">
        <v>5325</v>
      </c>
      <c r="B170" s="1017" t="s">
        <v>1222</v>
      </c>
      <c r="C170" s="1027" t="str">
        <f>IF(ISBLANK('E4 TB Allocation Details'!D170), "",('E4 TB Allocation Details'!D170))</f>
        <v>cu</v>
      </c>
      <c r="D170" s="1028">
        <f t="shared" si="7"/>
        <v>100</v>
      </c>
      <c r="E170" s="600">
        <f>'O5 Details by Class &amp; Accounts'!I170+'O5 Details by Class &amp; Accounts'!AD170+'O5 Details by Class &amp; Accounts'!AY170+'O5 Details by Class &amp; Accounts'!BT170</f>
        <v>89.220342749215348</v>
      </c>
      <c r="F170" s="600">
        <f>'O5 Details by Class &amp; Accounts'!J170+'O5 Details by Class &amp; Accounts'!AE170+'O5 Details by Class &amp; Accounts'!AZ170+'O5 Details by Class &amp; Accounts'!BU170</f>
        <v>8.7608254867649915</v>
      </c>
      <c r="G170" s="600">
        <f>'O5 Details by Class &amp; Accounts'!K170+'O5 Details by Class &amp; Accounts'!AF170+'O5 Details by Class &amp; Accounts'!BA170+'O5 Details by Class &amp; Accounts'!BV170</f>
        <v>0.34063828014332137</v>
      </c>
      <c r="H170" s="600">
        <f>'O5 Details by Class &amp; Accounts'!L170+'O5 Details by Class &amp; Accounts'!AG170+'O5 Details by Class &amp; Accounts'!BB170+'O5 Details by Class &amp; Accounts'!BW170</f>
        <v>0</v>
      </c>
      <c r="I170" s="600">
        <f>'O5 Details by Class &amp; Accounts'!M170+'O5 Details by Class &amp; Accounts'!AH170+'O5 Details by Class &amp; Accounts'!BC170+'O5 Details by Class &amp; Accounts'!BX170</f>
        <v>5.7328555953670528E-2</v>
      </c>
      <c r="J170" s="600">
        <f>'O5 Details by Class &amp; Accounts'!N170+'O5 Details by Class &amp; Accounts'!AI170+'O5 Details by Class &amp; Accounts'!BD170+'O5 Details by Class &amp; Accounts'!BY170</f>
        <v>1.8998416798600117E-2</v>
      </c>
      <c r="K170" s="600">
        <f>'O5 Details by Class &amp; Accounts'!O170+'O5 Details by Class &amp; Accounts'!AJ170+'O5 Details by Class &amp; Accounts'!BE170+'O5 Details by Class &amp; Accounts'!BZ170</f>
        <v>3.8885648418187369E-2</v>
      </c>
      <c r="L170" s="600">
        <f>'O5 Details by Class &amp; Accounts'!P170+'O5 Details by Class &amp; Accounts'!AK170+'O5 Details by Class &amp; Accounts'!BF170+'O5 Details by Class &amp; Accounts'!CA170</f>
        <v>3.1997333555537043E-2</v>
      </c>
      <c r="M170" s="600">
        <f>'O5 Details by Class &amp; Accounts'!Q170+'O5 Details by Class &amp; Accounts'!AL170+'O5 Details by Class &amp; Accounts'!BG170+'O5 Details by Class &amp; Accounts'!CB170</f>
        <v>1.5309835291503486</v>
      </c>
      <c r="N170" s="600">
        <f>'O5 Details by Class &amp; Accounts'!R170+'O5 Details by Class &amp; Accounts'!AM170+'O5 Details by Class &amp; Accounts'!BH170+'O5 Details by Class &amp; Accounts'!CC170</f>
        <v>0</v>
      </c>
      <c r="O170" s="600">
        <f>'O5 Details by Class &amp; Accounts'!S170+'O5 Details by Class &amp; Accounts'!AN170+'O5 Details by Class &amp; Accounts'!BI170+'O5 Details by Class &amp; Accounts'!CD170</f>
        <v>0</v>
      </c>
      <c r="P170" s="600">
        <f>'O5 Details by Class &amp; Accounts'!T170+'O5 Details by Class &amp; Accounts'!AO170+'O5 Details by Class &amp; Accounts'!BJ170+'O5 Details by Class &amp; Accounts'!CE170</f>
        <v>0</v>
      </c>
      <c r="Q170" s="600">
        <f>'O5 Details by Class &amp; Accounts'!U170+'O5 Details by Class &amp; Accounts'!AP170+'O5 Details by Class &amp; Accounts'!BK170+'O5 Details by Class &amp; Accounts'!CF170</f>
        <v>0</v>
      </c>
      <c r="R170" s="600">
        <f>'O5 Details by Class &amp; Accounts'!V170+'O5 Details by Class &amp; Accounts'!AQ170+'O5 Details by Class &amp; Accounts'!BL170+'O5 Details by Class &amp; Accounts'!CG170</f>
        <v>0</v>
      </c>
      <c r="S170" s="600">
        <f>'O5 Details by Class &amp; Accounts'!W170+'O5 Details by Class &amp; Accounts'!AR170+'O5 Details by Class &amp; Accounts'!BM170+'O5 Details by Class &amp; Accounts'!CH170</f>
        <v>0</v>
      </c>
      <c r="T170" s="600">
        <f>'O5 Details by Class &amp; Accounts'!X170+'O5 Details by Class &amp; Accounts'!AS170+'O5 Details by Class &amp; Accounts'!BN170+'O5 Details by Class &amp; Accounts'!CI170</f>
        <v>0</v>
      </c>
      <c r="U170" s="600">
        <f>'O5 Details by Class &amp; Accounts'!Y170+'O5 Details by Class &amp; Accounts'!AT170+'O5 Details by Class &amp; Accounts'!BO170+'O5 Details by Class &amp; Accounts'!CJ170</f>
        <v>0</v>
      </c>
      <c r="V170" s="600">
        <f>'O5 Details by Class &amp; Accounts'!Z170+'O5 Details by Class &amp; Accounts'!AU170+'O5 Details by Class &amp; Accounts'!BP170+'O5 Details by Class &amp; Accounts'!CK170</f>
        <v>0</v>
      </c>
      <c r="W170" s="600">
        <f>'O5 Details by Class &amp; Accounts'!AA170+'O5 Details by Class &amp; Accounts'!AV170+'O5 Details by Class &amp; Accounts'!BQ170+'O5 Details by Class &amp; Accounts'!CL170</f>
        <v>0</v>
      </c>
      <c r="X170" s="1041">
        <f>'O5 Details by Class &amp; Accounts'!AB170+'O5 Details by Class &amp; Accounts'!AW170+'O5 Details by Class &amp; Accounts'!BR170+'O5 Details by Class &amp; Accounts'!CM170</f>
        <v>0</v>
      </c>
      <c r="Y170" s="1932">
        <f t="shared" si="6"/>
        <v>5325</v>
      </c>
      <c r="Z170" s="1926" t="s">
        <v>1361</v>
      </c>
    </row>
    <row r="171" spans="1:26" ht="15.95" customHeight="1" x14ac:dyDescent="0.2">
      <c r="A171" s="1784" t="s">
        <v>216</v>
      </c>
      <c r="B171" s="1017" t="s">
        <v>1223</v>
      </c>
      <c r="C171" s="1027" t="str">
        <f>IF(ISBLANK('E4 TB Allocation Details'!D171), "",('E4 TB Allocation Details'!D171))</f>
        <v>cu</v>
      </c>
      <c r="D171" s="1028">
        <f t="shared" si="7"/>
        <v>400</v>
      </c>
      <c r="E171" s="600">
        <f>'O5 Details by Class &amp; Accounts'!I171+'O5 Details by Class &amp; Accounts'!AD171+'O5 Details by Class &amp; Accounts'!AY171+'O5 Details by Class &amp; Accounts'!BT171</f>
        <v>356.88137099686139</v>
      </c>
      <c r="F171" s="600">
        <f>'O5 Details by Class &amp; Accounts'!J171+'O5 Details by Class &amp; Accounts'!AE171+'O5 Details by Class &amp; Accounts'!AZ171+'O5 Details by Class &amp; Accounts'!BU171</f>
        <v>35.043301947059966</v>
      </c>
      <c r="G171" s="600">
        <f>'O5 Details by Class &amp; Accounts'!K171+'O5 Details by Class &amp; Accounts'!AF171+'O5 Details by Class &amp; Accounts'!BA171+'O5 Details by Class &amp; Accounts'!BV171</f>
        <v>1.3625531205732855</v>
      </c>
      <c r="H171" s="600">
        <f>'O5 Details by Class &amp; Accounts'!L171+'O5 Details by Class &amp; Accounts'!AG171+'O5 Details by Class &amp; Accounts'!BB171+'O5 Details by Class &amp; Accounts'!BW171</f>
        <v>0</v>
      </c>
      <c r="I171" s="600">
        <f>'O5 Details by Class &amp; Accounts'!M171+'O5 Details by Class &amp; Accounts'!AH171+'O5 Details by Class &amp; Accounts'!BC171+'O5 Details by Class &amp; Accounts'!BX171</f>
        <v>0.22931422381468211</v>
      </c>
      <c r="J171" s="600">
        <f>'O5 Details by Class &amp; Accounts'!N171+'O5 Details by Class &amp; Accounts'!AI171+'O5 Details by Class &amp; Accounts'!BD171+'O5 Details by Class &amp; Accounts'!BY171</f>
        <v>7.5993667194400469E-2</v>
      </c>
      <c r="K171" s="600">
        <f>'O5 Details by Class &amp; Accounts'!O171+'O5 Details by Class &amp; Accounts'!AJ171+'O5 Details by Class &amp; Accounts'!BE171+'O5 Details by Class &amp; Accounts'!BZ171</f>
        <v>0.15554259367274947</v>
      </c>
      <c r="L171" s="600">
        <f>'O5 Details by Class &amp; Accounts'!P171+'O5 Details by Class &amp; Accounts'!AK171+'O5 Details by Class &amp; Accounts'!BF171+'O5 Details by Class &amp; Accounts'!CA171</f>
        <v>0.12798933422214817</v>
      </c>
      <c r="M171" s="600">
        <f>'O5 Details by Class &amp; Accounts'!Q171+'O5 Details by Class &amp; Accounts'!AL171+'O5 Details by Class &amp; Accounts'!BG171+'O5 Details by Class &amp; Accounts'!CB171</f>
        <v>6.1239341166013945</v>
      </c>
      <c r="N171" s="600">
        <f>'O5 Details by Class &amp; Accounts'!R171+'O5 Details by Class &amp; Accounts'!AM171+'O5 Details by Class &amp; Accounts'!BH171+'O5 Details by Class &amp; Accounts'!CC171</f>
        <v>0</v>
      </c>
      <c r="O171" s="600">
        <f>'O5 Details by Class &amp; Accounts'!S171+'O5 Details by Class &amp; Accounts'!AN171+'O5 Details by Class &amp; Accounts'!BI171+'O5 Details by Class &amp; Accounts'!CD171</f>
        <v>0</v>
      </c>
      <c r="P171" s="600">
        <f>'O5 Details by Class &amp; Accounts'!T171+'O5 Details by Class &amp; Accounts'!AO171+'O5 Details by Class &amp; Accounts'!BJ171+'O5 Details by Class &amp; Accounts'!CE171</f>
        <v>0</v>
      </c>
      <c r="Q171" s="600">
        <f>'O5 Details by Class &amp; Accounts'!U171+'O5 Details by Class &amp; Accounts'!AP171+'O5 Details by Class &amp; Accounts'!BK171+'O5 Details by Class &amp; Accounts'!CF171</f>
        <v>0</v>
      </c>
      <c r="R171" s="600">
        <f>'O5 Details by Class &amp; Accounts'!V171+'O5 Details by Class &amp; Accounts'!AQ171+'O5 Details by Class &amp; Accounts'!BL171+'O5 Details by Class &amp; Accounts'!CG171</f>
        <v>0</v>
      </c>
      <c r="S171" s="600">
        <f>'O5 Details by Class &amp; Accounts'!W171+'O5 Details by Class &amp; Accounts'!AR171+'O5 Details by Class &amp; Accounts'!BM171+'O5 Details by Class &amp; Accounts'!CH171</f>
        <v>0</v>
      </c>
      <c r="T171" s="600">
        <f>'O5 Details by Class &amp; Accounts'!X171+'O5 Details by Class &amp; Accounts'!AS171+'O5 Details by Class &amp; Accounts'!BN171+'O5 Details by Class &amp; Accounts'!CI171</f>
        <v>0</v>
      </c>
      <c r="U171" s="600">
        <f>'O5 Details by Class &amp; Accounts'!Y171+'O5 Details by Class &amp; Accounts'!AT171+'O5 Details by Class &amp; Accounts'!BO171+'O5 Details by Class &amp; Accounts'!CJ171</f>
        <v>0</v>
      </c>
      <c r="V171" s="600">
        <f>'O5 Details by Class &amp; Accounts'!Z171+'O5 Details by Class &amp; Accounts'!AU171+'O5 Details by Class &amp; Accounts'!BP171+'O5 Details by Class &amp; Accounts'!CK171</f>
        <v>0</v>
      </c>
      <c r="W171" s="600">
        <f>'O5 Details by Class &amp; Accounts'!AA171+'O5 Details by Class &amp; Accounts'!AV171+'O5 Details by Class &amp; Accounts'!BQ171+'O5 Details by Class &amp; Accounts'!CL171</f>
        <v>0</v>
      </c>
      <c r="X171" s="1041">
        <f>'O5 Details by Class &amp; Accounts'!AB171+'O5 Details by Class &amp; Accounts'!AW171+'O5 Details by Class &amp; Accounts'!BR171+'O5 Details by Class &amp; Accounts'!CM171</f>
        <v>0</v>
      </c>
      <c r="Y171" s="1931" t="str">
        <f t="shared" si="6"/>
        <v>5330</v>
      </c>
      <c r="Z171" s="1926" t="s">
        <v>1361</v>
      </c>
    </row>
    <row r="172" spans="1:26" ht="15.95" customHeight="1" x14ac:dyDescent="0.2">
      <c r="A172" s="1784" t="s">
        <v>219</v>
      </c>
      <c r="B172" s="1017" t="s">
        <v>1224</v>
      </c>
      <c r="C172" s="1027" t="str">
        <f>IF(ISBLANK('E4 TB Allocation Details'!D172), "",('E4 TB Allocation Details'!D172))</f>
        <v>cu</v>
      </c>
      <c r="D172" s="1028">
        <f t="shared" si="7"/>
        <v>162000</v>
      </c>
      <c r="E172" s="600">
        <f>'O5 Details by Class &amp; Accounts'!I172+'O5 Details by Class &amp; Accounts'!AD172+'O5 Details by Class &amp; Accounts'!AY172+'O5 Details by Class &amp; Accounts'!BT172</f>
        <v>138212.47391656856</v>
      </c>
      <c r="F172" s="600">
        <f>'O5 Details by Class &amp; Accounts'!J172+'O5 Details by Class &amp; Accounts'!AE172+'O5 Details by Class &amp; Accounts'!AZ172+'O5 Details by Class &amp; Accounts'!BU172</f>
        <v>19396.601950373453</v>
      </c>
      <c r="G172" s="600">
        <f>'O5 Details by Class &amp; Accounts'!K172+'O5 Details by Class &amp; Accounts'!AF172+'O5 Details by Class &amp; Accounts'!BA172+'O5 Details by Class &amp; Accounts'!BV172</f>
        <v>4390.9241330579907</v>
      </c>
      <c r="H172" s="600">
        <f>'O5 Details by Class &amp; Accounts'!L172+'O5 Details by Class &amp; Accounts'!AG172+'O5 Details by Class &amp; Accounts'!BB172+'O5 Details by Class &amp; Accounts'!BW172</f>
        <v>0</v>
      </c>
      <c r="I172" s="600">
        <f>'O5 Details by Class &amp; Accounts'!M172+'O5 Details by Class &amp; Accounts'!AH172+'O5 Details by Class &amp; Accounts'!BC172+'O5 Details by Class &amp; Accounts'!BX172</f>
        <v>0</v>
      </c>
      <c r="J172" s="600">
        <f>'O5 Details by Class &amp; Accounts'!N172+'O5 Details by Class &amp; Accounts'!AI172+'O5 Details by Class &amp; Accounts'!BD172+'O5 Details by Class &amp; Accounts'!BY172</f>
        <v>0</v>
      </c>
      <c r="K172" s="600">
        <f>'O5 Details by Class &amp; Accounts'!O172+'O5 Details by Class &amp; Accounts'!AJ172+'O5 Details by Class &amp; Accounts'!BE172+'O5 Details by Class &amp; Accounts'!BZ172</f>
        <v>0</v>
      </c>
      <c r="L172" s="600">
        <f>'O5 Details by Class &amp; Accounts'!P172+'O5 Details by Class &amp; Accounts'!AK172+'O5 Details by Class &amp; Accounts'!BF172+'O5 Details by Class &amp; Accounts'!CA172</f>
        <v>0</v>
      </c>
      <c r="M172" s="600">
        <f>'O5 Details by Class &amp; Accounts'!Q172+'O5 Details by Class &amp; Accounts'!AL172+'O5 Details by Class &amp; Accounts'!BG172+'O5 Details by Class &amp; Accounts'!CB172</f>
        <v>0</v>
      </c>
      <c r="N172" s="600">
        <f>'O5 Details by Class &amp; Accounts'!R172+'O5 Details by Class &amp; Accounts'!AM172+'O5 Details by Class &amp; Accounts'!BH172+'O5 Details by Class &amp; Accounts'!CC172</f>
        <v>0</v>
      </c>
      <c r="O172" s="600">
        <f>'O5 Details by Class &amp; Accounts'!S172+'O5 Details by Class &amp; Accounts'!AN172+'O5 Details by Class &amp; Accounts'!BI172+'O5 Details by Class &amp; Accounts'!CD172</f>
        <v>0</v>
      </c>
      <c r="P172" s="600">
        <f>'O5 Details by Class &amp; Accounts'!T172+'O5 Details by Class &amp; Accounts'!AO172+'O5 Details by Class &amp; Accounts'!BJ172+'O5 Details by Class &amp; Accounts'!CE172</f>
        <v>0</v>
      </c>
      <c r="Q172" s="600">
        <f>'O5 Details by Class &amp; Accounts'!U172+'O5 Details by Class &amp; Accounts'!AP172+'O5 Details by Class &amp; Accounts'!BK172+'O5 Details by Class &amp; Accounts'!CF172</f>
        <v>0</v>
      </c>
      <c r="R172" s="600">
        <f>'O5 Details by Class &amp; Accounts'!V172+'O5 Details by Class &amp; Accounts'!AQ172+'O5 Details by Class &amp; Accounts'!BL172+'O5 Details by Class &amp; Accounts'!CG172</f>
        <v>0</v>
      </c>
      <c r="S172" s="600">
        <f>'O5 Details by Class &amp; Accounts'!W172+'O5 Details by Class &amp; Accounts'!AR172+'O5 Details by Class &amp; Accounts'!BM172+'O5 Details by Class &amp; Accounts'!CH172</f>
        <v>0</v>
      </c>
      <c r="T172" s="600">
        <f>'O5 Details by Class &amp; Accounts'!X172+'O5 Details by Class &amp; Accounts'!AS172+'O5 Details by Class &amp; Accounts'!BN172+'O5 Details by Class &amp; Accounts'!CI172</f>
        <v>0</v>
      </c>
      <c r="U172" s="600">
        <f>'O5 Details by Class &amp; Accounts'!Y172+'O5 Details by Class &amp; Accounts'!AT172+'O5 Details by Class &amp; Accounts'!BO172+'O5 Details by Class &amp; Accounts'!CJ172</f>
        <v>0</v>
      </c>
      <c r="V172" s="600">
        <f>'O5 Details by Class &amp; Accounts'!Z172+'O5 Details by Class &amp; Accounts'!AU172+'O5 Details by Class &amp; Accounts'!BP172+'O5 Details by Class &amp; Accounts'!CK172</f>
        <v>0</v>
      </c>
      <c r="W172" s="600">
        <f>'O5 Details by Class &amp; Accounts'!AA172+'O5 Details by Class &amp; Accounts'!AV172+'O5 Details by Class &amp; Accounts'!BQ172+'O5 Details by Class &amp; Accounts'!CL172</f>
        <v>0</v>
      </c>
      <c r="X172" s="1041">
        <f>'O5 Details by Class &amp; Accounts'!AB172+'O5 Details by Class &amp; Accounts'!AW172+'O5 Details by Class &amp; Accounts'!BR172+'O5 Details by Class &amp; Accounts'!CM172</f>
        <v>0</v>
      </c>
      <c r="Y172" s="1931" t="str">
        <f t="shared" si="6"/>
        <v>5335</v>
      </c>
      <c r="Z172" s="1926" t="s">
        <v>1441</v>
      </c>
    </row>
    <row r="173" spans="1:26" ht="15.95" customHeight="1" x14ac:dyDescent="0.2">
      <c r="A173" s="1784" t="s">
        <v>217</v>
      </c>
      <c r="B173" s="1017" t="s">
        <v>1225</v>
      </c>
      <c r="C173" s="1027" t="str">
        <f>IF(ISBLANK('E4 TB Allocation Details'!D173), "",('E4 TB Allocation Details'!D173))</f>
        <v>cu</v>
      </c>
      <c r="D173" s="1028">
        <f t="shared" si="7"/>
        <v>0</v>
      </c>
      <c r="E173" s="600">
        <f>'O5 Details by Class &amp; Accounts'!I173+'O5 Details by Class &amp; Accounts'!AD173+'O5 Details by Class &amp; Accounts'!AY173+'O5 Details by Class &amp; Accounts'!BT173</f>
        <v>0</v>
      </c>
      <c r="F173" s="600">
        <f>'O5 Details by Class &amp; Accounts'!J173+'O5 Details by Class &amp; Accounts'!AE173+'O5 Details by Class &amp; Accounts'!AZ173+'O5 Details by Class &amp; Accounts'!BU173</f>
        <v>0</v>
      </c>
      <c r="G173" s="600">
        <f>'O5 Details by Class &amp; Accounts'!K173+'O5 Details by Class &amp; Accounts'!AF173+'O5 Details by Class &amp; Accounts'!BA173+'O5 Details by Class &amp; Accounts'!BV173</f>
        <v>0</v>
      </c>
      <c r="H173" s="600">
        <f>'O5 Details by Class &amp; Accounts'!L173+'O5 Details by Class &amp; Accounts'!AG173+'O5 Details by Class &amp; Accounts'!BB173+'O5 Details by Class &amp; Accounts'!BW173</f>
        <v>0</v>
      </c>
      <c r="I173" s="600">
        <f>'O5 Details by Class &amp; Accounts'!M173+'O5 Details by Class &amp; Accounts'!AH173+'O5 Details by Class &amp; Accounts'!BC173+'O5 Details by Class &amp; Accounts'!BX173</f>
        <v>0</v>
      </c>
      <c r="J173" s="600">
        <f>'O5 Details by Class &amp; Accounts'!N173+'O5 Details by Class &amp; Accounts'!AI173+'O5 Details by Class &amp; Accounts'!BD173+'O5 Details by Class &amp; Accounts'!BY173</f>
        <v>0</v>
      </c>
      <c r="K173" s="600">
        <f>'O5 Details by Class &amp; Accounts'!O173+'O5 Details by Class &amp; Accounts'!AJ173+'O5 Details by Class &amp; Accounts'!BE173+'O5 Details by Class &amp; Accounts'!BZ173</f>
        <v>0</v>
      </c>
      <c r="L173" s="600">
        <f>'O5 Details by Class &amp; Accounts'!P173+'O5 Details by Class &amp; Accounts'!AK173+'O5 Details by Class &amp; Accounts'!BF173+'O5 Details by Class &amp; Accounts'!CA173</f>
        <v>0</v>
      </c>
      <c r="M173" s="600">
        <f>'O5 Details by Class &amp; Accounts'!Q173+'O5 Details by Class &amp; Accounts'!AL173+'O5 Details by Class &amp; Accounts'!BG173+'O5 Details by Class &amp; Accounts'!CB173</f>
        <v>0</v>
      </c>
      <c r="N173" s="600">
        <f>'O5 Details by Class &amp; Accounts'!R173+'O5 Details by Class &amp; Accounts'!AM173+'O5 Details by Class &amp; Accounts'!BH173+'O5 Details by Class &amp; Accounts'!CC173</f>
        <v>0</v>
      </c>
      <c r="O173" s="600">
        <f>'O5 Details by Class &amp; Accounts'!S173+'O5 Details by Class &amp; Accounts'!AN173+'O5 Details by Class &amp; Accounts'!BI173+'O5 Details by Class &amp; Accounts'!CD173</f>
        <v>0</v>
      </c>
      <c r="P173" s="600">
        <f>'O5 Details by Class &amp; Accounts'!T173+'O5 Details by Class &amp; Accounts'!AO173+'O5 Details by Class &amp; Accounts'!BJ173+'O5 Details by Class &amp; Accounts'!CE173</f>
        <v>0</v>
      </c>
      <c r="Q173" s="600">
        <f>'O5 Details by Class &amp; Accounts'!U173+'O5 Details by Class &amp; Accounts'!AP173+'O5 Details by Class &amp; Accounts'!BK173+'O5 Details by Class &amp; Accounts'!CF173</f>
        <v>0</v>
      </c>
      <c r="R173" s="600">
        <f>'O5 Details by Class &amp; Accounts'!V173+'O5 Details by Class &amp; Accounts'!AQ173+'O5 Details by Class &amp; Accounts'!BL173+'O5 Details by Class &amp; Accounts'!CG173</f>
        <v>0</v>
      </c>
      <c r="S173" s="600">
        <f>'O5 Details by Class &amp; Accounts'!W173+'O5 Details by Class &amp; Accounts'!AR173+'O5 Details by Class &amp; Accounts'!BM173+'O5 Details by Class &amp; Accounts'!CH173</f>
        <v>0</v>
      </c>
      <c r="T173" s="600">
        <f>'O5 Details by Class &amp; Accounts'!X173+'O5 Details by Class &amp; Accounts'!AS173+'O5 Details by Class &amp; Accounts'!BN173+'O5 Details by Class &amp; Accounts'!CI173</f>
        <v>0</v>
      </c>
      <c r="U173" s="600">
        <f>'O5 Details by Class &amp; Accounts'!Y173+'O5 Details by Class &amp; Accounts'!AT173+'O5 Details by Class &amp; Accounts'!BO173+'O5 Details by Class &amp; Accounts'!CJ173</f>
        <v>0</v>
      </c>
      <c r="V173" s="600">
        <f>'O5 Details by Class &amp; Accounts'!Z173+'O5 Details by Class &amp; Accounts'!AU173+'O5 Details by Class &amp; Accounts'!BP173+'O5 Details by Class &amp; Accounts'!CK173</f>
        <v>0</v>
      </c>
      <c r="W173" s="600">
        <f>'O5 Details by Class &amp; Accounts'!AA173+'O5 Details by Class &amp; Accounts'!AV173+'O5 Details by Class &amp; Accounts'!BQ173+'O5 Details by Class &amp; Accounts'!CL173</f>
        <v>0</v>
      </c>
      <c r="X173" s="1041">
        <f>'O5 Details by Class &amp; Accounts'!AB173+'O5 Details by Class &amp; Accounts'!AW173+'O5 Details by Class &amp; Accounts'!BR173+'O5 Details by Class &amp; Accounts'!CM173</f>
        <v>0</v>
      </c>
      <c r="Y173" s="1931" t="str">
        <f t="shared" si="6"/>
        <v>5340</v>
      </c>
      <c r="Z173" s="1926" t="s">
        <v>1361</v>
      </c>
    </row>
    <row r="174" spans="1:26" ht="15.95" customHeight="1" x14ac:dyDescent="0.2">
      <c r="A174" s="2224" t="s">
        <v>220</v>
      </c>
      <c r="B174" s="2225" t="s">
        <v>1635</v>
      </c>
      <c r="C174" s="1027" t="str">
        <f>IF(ISBLANK('E4 TB Allocation Details'!D174), "",('E4 TB Allocation Details'!D174))</f>
        <v>ad</v>
      </c>
      <c r="D174" s="1028">
        <f t="shared" si="7"/>
        <v>0</v>
      </c>
      <c r="E174" s="600">
        <f>'O5 Details by Class &amp; Accounts'!I174+'O5 Details by Class &amp; Accounts'!AD174+'O5 Details by Class &amp; Accounts'!AY174+'O5 Details by Class &amp; Accounts'!BT174</f>
        <v>0</v>
      </c>
      <c r="F174" s="600">
        <f>'O5 Details by Class &amp; Accounts'!J174+'O5 Details by Class &amp; Accounts'!AE174+'O5 Details by Class &amp; Accounts'!AZ174+'O5 Details by Class &amp; Accounts'!BU174</f>
        <v>0</v>
      </c>
      <c r="G174" s="600">
        <f>'O5 Details by Class &amp; Accounts'!K174+'O5 Details by Class &amp; Accounts'!AF174+'O5 Details by Class &amp; Accounts'!BA174+'O5 Details by Class &amp; Accounts'!BV174</f>
        <v>0</v>
      </c>
      <c r="H174" s="600">
        <f>'O5 Details by Class &amp; Accounts'!L174+'O5 Details by Class &amp; Accounts'!AG174+'O5 Details by Class &amp; Accounts'!BB174+'O5 Details by Class &amp; Accounts'!BW174</f>
        <v>0</v>
      </c>
      <c r="I174" s="600">
        <f>'O5 Details by Class &amp; Accounts'!M174+'O5 Details by Class &amp; Accounts'!AH174+'O5 Details by Class &amp; Accounts'!BC174+'O5 Details by Class &amp; Accounts'!BX174</f>
        <v>0</v>
      </c>
      <c r="J174" s="600">
        <f>'O5 Details by Class &amp; Accounts'!N174+'O5 Details by Class &amp; Accounts'!AI174+'O5 Details by Class &amp; Accounts'!BD174+'O5 Details by Class &amp; Accounts'!BY174</f>
        <v>0</v>
      </c>
      <c r="K174" s="600">
        <f>'O5 Details by Class &amp; Accounts'!O174+'O5 Details by Class &amp; Accounts'!AJ174+'O5 Details by Class &amp; Accounts'!BE174+'O5 Details by Class &amp; Accounts'!BZ174</f>
        <v>0</v>
      </c>
      <c r="L174" s="600">
        <f>'O5 Details by Class &amp; Accounts'!P174+'O5 Details by Class &amp; Accounts'!AK174+'O5 Details by Class &amp; Accounts'!BF174+'O5 Details by Class &amp; Accounts'!CA174</f>
        <v>0</v>
      </c>
      <c r="M174" s="600">
        <f>'O5 Details by Class &amp; Accounts'!Q174+'O5 Details by Class &amp; Accounts'!AL174+'O5 Details by Class &amp; Accounts'!BG174+'O5 Details by Class &amp; Accounts'!CB174</f>
        <v>0</v>
      </c>
      <c r="N174" s="600">
        <f>'O5 Details by Class &amp; Accounts'!R174+'O5 Details by Class &amp; Accounts'!AM174+'O5 Details by Class &amp; Accounts'!BH174+'O5 Details by Class &amp; Accounts'!CC174</f>
        <v>0</v>
      </c>
      <c r="O174" s="600">
        <f>'O5 Details by Class &amp; Accounts'!S174+'O5 Details by Class &amp; Accounts'!AN174+'O5 Details by Class &amp; Accounts'!BI174+'O5 Details by Class &amp; Accounts'!CD174</f>
        <v>0</v>
      </c>
      <c r="P174" s="600">
        <f>'O5 Details by Class &amp; Accounts'!T174+'O5 Details by Class &amp; Accounts'!AO174+'O5 Details by Class &amp; Accounts'!BJ174+'O5 Details by Class &amp; Accounts'!CE174</f>
        <v>0</v>
      </c>
      <c r="Q174" s="600">
        <f>'O5 Details by Class &amp; Accounts'!U174+'O5 Details by Class &amp; Accounts'!AP174+'O5 Details by Class &amp; Accounts'!BK174+'O5 Details by Class &amp; Accounts'!CF174</f>
        <v>0</v>
      </c>
      <c r="R174" s="600">
        <f>'O5 Details by Class &amp; Accounts'!V174+'O5 Details by Class &amp; Accounts'!AQ174+'O5 Details by Class &amp; Accounts'!BL174+'O5 Details by Class &amp; Accounts'!CG174</f>
        <v>0</v>
      </c>
      <c r="S174" s="600">
        <f>'O5 Details by Class &amp; Accounts'!W174+'O5 Details by Class &amp; Accounts'!AR174+'O5 Details by Class &amp; Accounts'!BM174+'O5 Details by Class &amp; Accounts'!CH174</f>
        <v>0</v>
      </c>
      <c r="T174" s="600">
        <f>'O5 Details by Class &amp; Accounts'!X174+'O5 Details by Class &amp; Accounts'!AS174+'O5 Details by Class &amp; Accounts'!BN174+'O5 Details by Class &amp; Accounts'!CI174</f>
        <v>0</v>
      </c>
      <c r="U174" s="600">
        <f>'O5 Details by Class &amp; Accounts'!Y174+'O5 Details by Class &amp; Accounts'!AT174+'O5 Details by Class &amp; Accounts'!BO174+'O5 Details by Class &amp; Accounts'!CJ174</f>
        <v>0</v>
      </c>
      <c r="V174" s="600">
        <f>'O5 Details by Class &amp; Accounts'!Z174+'O5 Details by Class &amp; Accounts'!AU174+'O5 Details by Class &amp; Accounts'!BP174+'O5 Details by Class &amp; Accounts'!CK174</f>
        <v>0</v>
      </c>
      <c r="W174" s="600">
        <f>'O5 Details by Class &amp; Accounts'!AA174+'O5 Details by Class &amp; Accounts'!AV174+'O5 Details by Class &amp; Accounts'!BQ174+'O5 Details by Class &amp; Accounts'!CL174</f>
        <v>0</v>
      </c>
      <c r="X174" s="1041">
        <f>'O5 Details by Class &amp; Accounts'!AB174+'O5 Details by Class &amp; Accounts'!AW174+'O5 Details by Class &amp; Accounts'!BR174+'O5 Details by Class &amp; Accounts'!CM174</f>
        <v>0</v>
      </c>
      <c r="Y174" s="1931" t="str">
        <f t="shared" si="6"/>
        <v>5405</v>
      </c>
      <c r="Z174" s="1926" t="s">
        <v>1166</v>
      </c>
    </row>
    <row r="175" spans="1:26" ht="15.95" customHeight="1" x14ac:dyDescent="0.2">
      <c r="A175" s="2224" t="s">
        <v>221</v>
      </c>
      <c r="B175" s="2225" t="s">
        <v>1226</v>
      </c>
      <c r="C175" s="1027" t="str">
        <f>IF(ISBLANK('E4 TB Allocation Details'!D175), "",('E4 TB Allocation Details'!D175))</f>
        <v>ad</v>
      </c>
      <c r="D175" s="1028">
        <f t="shared" si="7"/>
        <v>95900.000000000015</v>
      </c>
      <c r="E175" s="600">
        <f>'O5 Details by Class &amp; Accounts'!I175+'O5 Details by Class &amp; Accounts'!AD175+'O5 Details by Class &amp; Accounts'!AY175+'O5 Details by Class &amp; Accounts'!BT175</f>
        <v>62930.723435190033</v>
      </c>
      <c r="F175" s="600">
        <f>'O5 Details by Class &amp; Accounts'!J175+'O5 Details by Class &amp; Accounts'!AE175+'O5 Details by Class &amp; Accounts'!AZ175+'O5 Details by Class &amp; Accounts'!BU175</f>
        <v>11278.389140850506</v>
      </c>
      <c r="G175" s="600">
        <f>'O5 Details by Class &amp; Accounts'!K175+'O5 Details by Class &amp; Accounts'!AF175+'O5 Details by Class &amp; Accounts'!BA175+'O5 Details by Class &amp; Accounts'!BV175</f>
        <v>10513.692508376591</v>
      </c>
      <c r="H175" s="600">
        <f>'O5 Details by Class &amp; Accounts'!L175+'O5 Details by Class &amp; Accounts'!AG175+'O5 Details by Class &amp; Accounts'!BB175+'O5 Details by Class &amp; Accounts'!BW175</f>
        <v>0</v>
      </c>
      <c r="I175" s="600">
        <f>'O5 Details by Class &amp; Accounts'!M175+'O5 Details by Class &amp; Accounts'!AH175+'O5 Details by Class &amp; Accounts'!BC175+'O5 Details by Class &amp; Accounts'!BX175</f>
        <v>3252.5739383366545</v>
      </c>
      <c r="J175" s="600">
        <f>'O5 Details by Class &amp; Accounts'!N175+'O5 Details by Class &amp; Accounts'!AI175+'O5 Details by Class &amp; Accounts'!BD175+'O5 Details by Class &amp; Accounts'!BY175</f>
        <v>4053.1837599623082</v>
      </c>
      <c r="K175" s="600">
        <f>'O5 Details by Class &amp; Accounts'!O175+'O5 Details by Class &amp; Accounts'!AJ175+'O5 Details by Class &amp; Accounts'!BE175+'O5 Details by Class &amp; Accounts'!BZ175</f>
        <v>3072.8993840581929</v>
      </c>
      <c r="L175" s="600">
        <f>'O5 Details by Class &amp; Accounts'!P175+'O5 Details by Class &amp; Accounts'!AK175+'O5 Details by Class &amp; Accounts'!BF175+'O5 Details by Class &amp; Accounts'!CA175</f>
        <v>202.94477962241768</v>
      </c>
      <c r="M175" s="600">
        <f>'O5 Details by Class &amp; Accounts'!Q175+'O5 Details by Class &amp; Accounts'!AL175+'O5 Details by Class &amp; Accounts'!BG175+'O5 Details by Class &amp; Accounts'!CB175</f>
        <v>595.59305360329517</v>
      </c>
      <c r="N175" s="600">
        <f>'O5 Details by Class &amp; Accounts'!R175+'O5 Details by Class &amp; Accounts'!AM175+'O5 Details by Class &amp; Accounts'!BH175+'O5 Details by Class &amp; Accounts'!CC175</f>
        <v>0</v>
      </c>
      <c r="O175" s="600">
        <f>'O5 Details by Class &amp; Accounts'!S175+'O5 Details by Class &amp; Accounts'!AN175+'O5 Details by Class &amp; Accounts'!BI175+'O5 Details by Class &amp; Accounts'!CD175</f>
        <v>0</v>
      </c>
      <c r="P175" s="600">
        <f>'O5 Details by Class &amp; Accounts'!T175+'O5 Details by Class &amp; Accounts'!AO175+'O5 Details by Class &amp; Accounts'!BJ175+'O5 Details by Class &amp; Accounts'!CE175</f>
        <v>0</v>
      </c>
      <c r="Q175" s="600">
        <f>'O5 Details by Class &amp; Accounts'!U175+'O5 Details by Class &amp; Accounts'!AP175+'O5 Details by Class &amp; Accounts'!BK175+'O5 Details by Class &amp; Accounts'!CF175</f>
        <v>0</v>
      </c>
      <c r="R175" s="600">
        <f>'O5 Details by Class &amp; Accounts'!V175+'O5 Details by Class &amp; Accounts'!AQ175+'O5 Details by Class &amp; Accounts'!BL175+'O5 Details by Class &amp; Accounts'!CG175</f>
        <v>0</v>
      </c>
      <c r="S175" s="600">
        <f>'O5 Details by Class &amp; Accounts'!W175+'O5 Details by Class &amp; Accounts'!AR175+'O5 Details by Class &amp; Accounts'!BM175+'O5 Details by Class &amp; Accounts'!CH175</f>
        <v>0</v>
      </c>
      <c r="T175" s="600">
        <f>'O5 Details by Class &amp; Accounts'!X175+'O5 Details by Class &amp; Accounts'!AS175+'O5 Details by Class &amp; Accounts'!BN175+'O5 Details by Class &amp; Accounts'!CI175</f>
        <v>0</v>
      </c>
      <c r="U175" s="600">
        <f>'O5 Details by Class &amp; Accounts'!Y175+'O5 Details by Class &amp; Accounts'!AT175+'O5 Details by Class &amp; Accounts'!BO175+'O5 Details by Class &amp; Accounts'!CJ175</f>
        <v>0</v>
      </c>
      <c r="V175" s="600">
        <f>'O5 Details by Class &amp; Accounts'!Z175+'O5 Details by Class &amp; Accounts'!AU175+'O5 Details by Class &amp; Accounts'!BP175+'O5 Details by Class &amp; Accounts'!CK175</f>
        <v>0</v>
      </c>
      <c r="W175" s="600">
        <f>'O5 Details by Class &amp; Accounts'!AA175+'O5 Details by Class &amp; Accounts'!AV175+'O5 Details by Class &amp; Accounts'!BQ175+'O5 Details by Class &amp; Accounts'!CL175</f>
        <v>0</v>
      </c>
      <c r="X175" s="1041">
        <f>'O5 Details by Class &amp; Accounts'!AB175+'O5 Details by Class &amp; Accounts'!AW175+'O5 Details by Class &amp; Accounts'!BR175+'O5 Details by Class &amp; Accounts'!CM175</f>
        <v>0</v>
      </c>
      <c r="Y175" s="1931" t="str">
        <f t="shared" si="6"/>
        <v>5410</v>
      </c>
      <c r="Z175" s="1926" t="s">
        <v>1166</v>
      </c>
    </row>
    <row r="176" spans="1:26" ht="15.95" customHeight="1" x14ac:dyDescent="0.2">
      <c r="A176" s="2224" t="s">
        <v>250</v>
      </c>
      <c r="B176" s="2225" t="s">
        <v>36</v>
      </c>
      <c r="C176" s="1027" t="str">
        <f>IF(ISBLANK('E4 TB Allocation Details'!D176), "",('E4 TB Allocation Details'!D176))</f>
        <v>ad</v>
      </c>
      <c r="D176" s="1028">
        <f t="shared" si="7"/>
        <v>39342</v>
      </c>
      <c r="E176" s="600">
        <f>'O5 Details by Class &amp; Accounts'!I176+'O5 Details by Class &amp; Accounts'!AD176+'O5 Details by Class &amp; Accounts'!AY176+'O5 Details by Class &amp; Accounts'!BT176</f>
        <v>25816.689482661586</v>
      </c>
      <c r="F176" s="600">
        <f>'O5 Details by Class &amp; Accounts'!J176+'O5 Details by Class &amp; Accounts'!AE176+'O5 Details by Class &amp; Accounts'!AZ176+'O5 Details by Class &amp; Accounts'!BU176</f>
        <v>4626.8444794508923</v>
      </c>
      <c r="G176" s="600">
        <f>'O5 Details by Class &amp; Accounts'!K176+'O5 Details by Class &amp; Accounts'!AF176+'O5 Details by Class &amp; Accounts'!BA176+'O5 Details by Class &amp; Accounts'!BV176</f>
        <v>4313.1354605271308</v>
      </c>
      <c r="H176" s="600">
        <f>'O5 Details by Class &amp; Accounts'!L176+'O5 Details by Class &amp; Accounts'!AG176+'O5 Details by Class &amp; Accounts'!BB176+'O5 Details by Class &amp; Accounts'!BW176</f>
        <v>0</v>
      </c>
      <c r="I176" s="600">
        <f>'O5 Details by Class &amp; Accounts'!M176+'O5 Details by Class &amp; Accounts'!AH176+'O5 Details by Class &amp; Accounts'!BC176+'O5 Details by Class &amp; Accounts'!BX176</f>
        <v>1334.3353898023011</v>
      </c>
      <c r="J176" s="600">
        <f>'O5 Details by Class &amp; Accounts'!N176+'O5 Details by Class &amp; Accounts'!AI176+'O5 Details by Class &amp; Accounts'!BD176+'O5 Details by Class &amp; Accounts'!BY176</f>
        <v>1662.777429451899</v>
      </c>
      <c r="K176" s="600">
        <f>'O5 Details by Class &amp; Accounts'!O176+'O5 Details by Class &amp; Accounts'!AJ176+'O5 Details by Class &amp; Accounts'!BE176+'O5 Details by Class &amp; Accounts'!BZ176</f>
        <v>1260.6257306320902</v>
      </c>
      <c r="L176" s="600">
        <f>'O5 Details by Class &amp; Accounts'!P176+'O5 Details by Class &amp; Accounts'!AK176+'O5 Details by Class &amp; Accounts'!BF176+'O5 Details by Class &amp; Accounts'!CA176</f>
        <v>83.256032532900491</v>
      </c>
      <c r="M176" s="600">
        <f>'O5 Details by Class &amp; Accounts'!Q176+'O5 Details by Class &amp; Accounts'!AL176+'O5 Details by Class &amp; Accounts'!BG176+'O5 Details by Class &amp; Accounts'!CB176</f>
        <v>244.33599494119747</v>
      </c>
      <c r="N176" s="600">
        <f>'O5 Details by Class &amp; Accounts'!R176+'O5 Details by Class &amp; Accounts'!AM176+'O5 Details by Class &amp; Accounts'!BH176+'O5 Details by Class &amp; Accounts'!CC176</f>
        <v>0</v>
      </c>
      <c r="O176" s="600">
        <f>'O5 Details by Class &amp; Accounts'!S176+'O5 Details by Class &amp; Accounts'!AN176+'O5 Details by Class &amp; Accounts'!BI176+'O5 Details by Class &amp; Accounts'!CD176</f>
        <v>0</v>
      </c>
      <c r="P176" s="600">
        <f>'O5 Details by Class &amp; Accounts'!T176+'O5 Details by Class &amp; Accounts'!AO176+'O5 Details by Class &amp; Accounts'!BJ176+'O5 Details by Class &amp; Accounts'!CE176</f>
        <v>0</v>
      </c>
      <c r="Q176" s="600">
        <f>'O5 Details by Class &amp; Accounts'!U176+'O5 Details by Class &amp; Accounts'!AP176+'O5 Details by Class &amp; Accounts'!BK176+'O5 Details by Class &amp; Accounts'!CF176</f>
        <v>0</v>
      </c>
      <c r="R176" s="600">
        <f>'O5 Details by Class &amp; Accounts'!V176+'O5 Details by Class &amp; Accounts'!AQ176+'O5 Details by Class &amp; Accounts'!BL176+'O5 Details by Class &amp; Accounts'!CG176</f>
        <v>0</v>
      </c>
      <c r="S176" s="600">
        <f>'O5 Details by Class &amp; Accounts'!W176+'O5 Details by Class &amp; Accounts'!AR176+'O5 Details by Class &amp; Accounts'!BM176+'O5 Details by Class &amp; Accounts'!CH176</f>
        <v>0</v>
      </c>
      <c r="T176" s="600">
        <f>'O5 Details by Class &amp; Accounts'!X176+'O5 Details by Class &amp; Accounts'!AS176+'O5 Details by Class &amp; Accounts'!BN176+'O5 Details by Class &amp; Accounts'!CI176</f>
        <v>0</v>
      </c>
      <c r="U176" s="600">
        <f>'O5 Details by Class &amp; Accounts'!Y176+'O5 Details by Class &amp; Accounts'!AT176+'O5 Details by Class &amp; Accounts'!BO176+'O5 Details by Class &amp; Accounts'!CJ176</f>
        <v>0</v>
      </c>
      <c r="V176" s="600">
        <f>'O5 Details by Class &amp; Accounts'!Z176+'O5 Details by Class &amp; Accounts'!AU176+'O5 Details by Class &amp; Accounts'!BP176+'O5 Details by Class &amp; Accounts'!CK176</f>
        <v>0</v>
      </c>
      <c r="W176" s="600">
        <f>'O5 Details by Class &amp; Accounts'!AA176+'O5 Details by Class &amp; Accounts'!AV176+'O5 Details by Class &amp; Accounts'!BQ176+'O5 Details by Class &amp; Accounts'!CL176</f>
        <v>0</v>
      </c>
      <c r="X176" s="1041">
        <f>'O5 Details by Class &amp; Accounts'!AB176+'O5 Details by Class &amp; Accounts'!AW176+'O5 Details by Class &amp; Accounts'!BR176+'O5 Details by Class &amp; Accounts'!CM176</f>
        <v>0</v>
      </c>
      <c r="Y176" s="1931" t="str">
        <f t="shared" si="6"/>
        <v>5415</v>
      </c>
      <c r="Z176" s="1926" t="s">
        <v>1358</v>
      </c>
    </row>
    <row r="177" spans="1:26" ht="15.95" customHeight="1" x14ac:dyDescent="0.2">
      <c r="A177" s="2224" t="s">
        <v>251</v>
      </c>
      <c r="B177" s="2225" t="s">
        <v>37</v>
      </c>
      <c r="C177" s="1027" t="str">
        <f>IF(ISBLANK('E4 TB Allocation Details'!D177), "",('E4 TB Allocation Details'!D177))</f>
        <v>ad</v>
      </c>
      <c r="D177" s="1028">
        <f t="shared" si="7"/>
        <v>123241</v>
      </c>
      <c r="E177" s="600">
        <f>'O5 Details by Class &amp; Accounts'!I177+'O5 Details by Class &amp; Accounts'!AD177+'O5 Details by Class &amp; Accounts'!AY177+'O5 Details by Class &amp; Accounts'!BT177</f>
        <v>64221.112478185205</v>
      </c>
      <c r="F177" s="600">
        <f>'O5 Details by Class &amp; Accounts'!J177+'O5 Details by Class &amp; Accounts'!AE177+'O5 Details by Class &amp; Accounts'!AZ177+'O5 Details by Class &amp; Accounts'!BU177</f>
        <v>16186.589544532477</v>
      </c>
      <c r="G177" s="600">
        <f>'O5 Details by Class &amp; Accounts'!K177+'O5 Details by Class &amp; Accounts'!AF177+'O5 Details by Class &amp; Accounts'!BA177+'O5 Details by Class &amp; Accounts'!BV177</f>
        <v>19441.816000952964</v>
      </c>
      <c r="H177" s="600">
        <f>'O5 Details by Class &amp; Accounts'!L177+'O5 Details by Class &amp; Accounts'!AG177+'O5 Details by Class &amp; Accounts'!BB177+'O5 Details by Class &amp; Accounts'!BW177</f>
        <v>0</v>
      </c>
      <c r="I177" s="600">
        <f>'O5 Details by Class &amp; Accounts'!M177+'O5 Details by Class &amp; Accounts'!AH177+'O5 Details by Class &amp; Accounts'!BC177+'O5 Details by Class &amp; Accounts'!BX177</f>
        <v>7112.0852804537308</v>
      </c>
      <c r="J177" s="600">
        <f>'O5 Details by Class &amp; Accounts'!N177+'O5 Details by Class &amp; Accounts'!AI177+'O5 Details by Class &amp; Accounts'!BD177+'O5 Details by Class &amp; Accounts'!BY177</f>
        <v>9325.252934065933</v>
      </c>
      <c r="K177" s="600">
        <f>'O5 Details by Class &amp; Accounts'!O177+'O5 Details by Class &amp; Accounts'!AJ177+'O5 Details by Class &amp; Accounts'!BE177+'O5 Details by Class &amp; Accounts'!BZ177</f>
        <v>6222.04621959408</v>
      </c>
      <c r="L177" s="600">
        <f>'O5 Details by Class &amp; Accounts'!P177+'O5 Details by Class &amp; Accounts'!AK177+'O5 Details by Class &amp; Accounts'!BF177+'O5 Details by Class &amp; Accounts'!CA177</f>
        <v>393.12576456393919</v>
      </c>
      <c r="M177" s="600">
        <f>'O5 Details by Class &amp; Accounts'!Q177+'O5 Details by Class &amp; Accounts'!AL177+'O5 Details by Class &amp; Accounts'!BG177+'O5 Details by Class &amp; Accounts'!CB177</f>
        <v>338.97177765165873</v>
      </c>
      <c r="N177" s="600">
        <f>'O5 Details by Class &amp; Accounts'!R177+'O5 Details by Class &amp; Accounts'!AM177+'O5 Details by Class &amp; Accounts'!BH177+'O5 Details by Class &amp; Accounts'!CC177</f>
        <v>0</v>
      </c>
      <c r="O177" s="600">
        <f>'O5 Details by Class &amp; Accounts'!S177+'O5 Details by Class &amp; Accounts'!AN177+'O5 Details by Class &amp; Accounts'!BI177+'O5 Details by Class &amp; Accounts'!CD177</f>
        <v>0</v>
      </c>
      <c r="P177" s="600">
        <f>'O5 Details by Class &amp; Accounts'!T177+'O5 Details by Class &amp; Accounts'!AO177+'O5 Details by Class &amp; Accounts'!BJ177+'O5 Details by Class &amp; Accounts'!CE177</f>
        <v>0</v>
      </c>
      <c r="Q177" s="600">
        <f>'O5 Details by Class &amp; Accounts'!U177+'O5 Details by Class &amp; Accounts'!AP177+'O5 Details by Class &amp; Accounts'!BK177+'O5 Details by Class &amp; Accounts'!CF177</f>
        <v>0</v>
      </c>
      <c r="R177" s="600">
        <f>'O5 Details by Class &amp; Accounts'!V177+'O5 Details by Class &amp; Accounts'!AQ177+'O5 Details by Class &amp; Accounts'!BL177+'O5 Details by Class &amp; Accounts'!CG177</f>
        <v>0</v>
      </c>
      <c r="S177" s="600">
        <f>'O5 Details by Class &amp; Accounts'!W177+'O5 Details by Class &amp; Accounts'!AR177+'O5 Details by Class &amp; Accounts'!BM177+'O5 Details by Class &amp; Accounts'!CH177</f>
        <v>0</v>
      </c>
      <c r="T177" s="600">
        <f>'O5 Details by Class &amp; Accounts'!X177+'O5 Details by Class &amp; Accounts'!AS177+'O5 Details by Class &amp; Accounts'!BN177+'O5 Details by Class &amp; Accounts'!CI177</f>
        <v>0</v>
      </c>
      <c r="U177" s="600">
        <f>'O5 Details by Class &amp; Accounts'!Y177+'O5 Details by Class &amp; Accounts'!AT177+'O5 Details by Class &amp; Accounts'!BO177+'O5 Details by Class &amp; Accounts'!CJ177</f>
        <v>0</v>
      </c>
      <c r="V177" s="600">
        <f>'O5 Details by Class &amp; Accounts'!Z177+'O5 Details by Class &amp; Accounts'!AU177+'O5 Details by Class &amp; Accounts'!BP177+'O5 Details by Class &amp; Accounts'!CK177</f>
        <v>0</v>
      </c>
      <c r="W177" s="600">
        <f>'O5 Details by Class &amp; Accounts'!AA177+'O5 Details by Class &amp; Accounts'!AV177+'O5 Details by Class &amp; Accounts'!BQ177+'O5 Details by Class &amp; Accounts'!CL177</f>
        <v>0</v>
      </c>
      <c r="X177" s="1041">
        <f>'O5 Details by Class &amp; Accounts'!AB177+'O5 Details by Class &amp; Accounts'!AW177+'O5 Details by Class &amp; Accounts'!BR177+'O5 Details by Class &amp; Accounts'!CM177</f>
        <v>0</v>
      </c>
      <c r="Y177" s="1931" t="str">
        <f t="shared" si="6"/>
        <v>5420</v>
      </c>
      <c r="Z177" s="1926" t="s">
        <v>5</v>
      </c>
    </row>
    <row r="178" spans="1:26" ht="12.75" x14ac:dyDescent="0.2">
      <c r="A178" s="2224" t="s">
        <v>222</v>
      </c>
      <c r="B178" s="2225" t="s">
        <v>38</v>
      </c>
      <c r="C178" s="1027" t="str">
        <f>IF(ISBLANK('E4 TB Allocation Details'!D178), "",('E4 TB Allocation Details'!D178))</f>
        <v>ad</v>
      </c>
      <c r="D178" s="1028">
        <f t="shared" si="7"/>
        <v>0</v>
      </c>
      <c r="E178" s="600">
        <f>'O5 Details by Class &amp; Accounts'!I178+'O5 Details by Class &amp; Accounts'!AD178+'O5 Details by Class &amp; Accounts'!AY178+'O5 Details by Class &amp; Accounts'!BT178</f>
        <v>0</v>
      </c>
      <c r="F178" s="600">
        <f>'O5 Details by Class &amp; Accounts'!J178+'O5 Details by Class &amp; Accounts'!AE178+'O5 Details by Class &amp; Accounts'!AZ178+'O5 Details by Class &amp; Accounts'!BU178</f>
        <v>0</v>
      </c>
      <c r="G178" s="600">
        <f>'O5 Details by Class &amp; Accounts'!K178+'O5 Details by Class &amp; Accounts'!AF178+'O5 Details by Class &amp; Accounts'!BA178+'O5 Details by Class &amp; Accounts'!BV178</f>
        <v>0</v>
      </c>
      <c r="H178" s="600">
        <f>'O5 Details by Class &amp; Accounts'!L178+'O5 Details by Class &amp; Accounts'!AG178+'O5 Details by Class &amp; Accounts'!BB178+'O5 Details by Class &amp; Accounts'!BW178</f>
        <v>0</v>
      </c>
      <c r="I178" s="600">
        <f>'O5 Details by Class &amp; Accounts'!M178+'O5 Details by Class &amp; Accounts'!AH178+'O5 Details by Class &amp; Accounts'!BC178+'O5 Details by Class &amp; Accounts'!BX178</f>
        <v>0</v>
      </c>
      <c r="J178" s="600">
        <f>'O5 Details by Class &amp; Accounts'!N178+'O5 Details by Class &amp; Accounts'!AI178+'O5 Details by Class &amp; Accounts'!BD178+'O5 Details by Class &amp; Accounts'!BY178</f>
        <v>0</v>
      </c>
      <c r="K178" s="600">
        <f>'O5 Details by Class &amp; Accounts'!O178+'O5 Details by Class &amp; Accounts'!AJ178+'O5 Details by Class &amp; Accounts'!BE178+'O5 Details by Class &amp; Accounts'!BZ178</f>
        <v>0</v>
      </c>
      <c r="L178" s="600">
        <f>'O5 Details by Class &amp; Accounts'!P178+'O5 Details by Class &amp; Accounts'!AK178+'O5 Details by Class &amp; Accounts'!BF178+'O5 Details by Class &amp; Accounts'!CA178</f>
        <v>0</v>
      </c>
      <c r="M178" s="600">
        <f>'O5 Details by Class &amp; Accounts'!Q178+'O5 Details by Class &amp; Accounts'!AL178+'O5 Details by Class &amp; Accounts'!BG178+'O5 Details by Class &amp; Accounts'!CB178</f>
        <v>0</v>
      </c>
      <c r="N178" s="600">
        <f>'O5 Details by Class &amp; Accounts'!R178+'O5 Details by Class &amp; Accounts'!AM178+'O5 Details by Class &amp; Accounts'!BH178+'O5 Details by Class &amp; Accounts'!CC178</f>
        <v>0</v>
      </c>
      <c r="O178" s="600">
        <f>'O5 Details by Class &amp; Accounts'!S178+'O5 Details by Class &amp; Accounts'!AN178+'O5 Details by Class &amp; Accounts'!BI178+'O5 Details by Class &amp; Accounts'!CD178</f>
        <v>0</v>
      </c>
      <c r="P178" s="600">
        <f>'O5 Details by Class &amp; Accounts'!T178+'O5 Details by Class &amp; Accounts'!AO178+'O5 Details by Class &amp; Accounts'!BJ178+'O5 Details by Class &amp; Accounts'!CE178</f>
        <v>0</v>
      </c>
      <c r="Q178" s="600">
        <f>'O5 Details by Class &amp; Accounts'!U178+'O5 Details by Class &amp; Accounts'!AP178+'O5 Details by Class &amp; Accounts'!BK178+'O5 Details by Class &amp; Accounts'!CF178</f>
        <v>0</v>
      </c>
      <c r="R178" s="600">
        <f>'O5 Details by Class &amp; Accounts'!V178+'O5 Details by Class &amp; Accounts'!AQ178+'O5 Details by Class &amp; Accounts'!BL178+'O5 Details by Class &amp; Accounts'!CG178</f>
        <v>0</v>
      </c>
      <c r="S178" s="600">
        <f>'O5 Details by Class &amp; Accounts'!W178+'O5 Details by Class &amp; Accounts'!AR178+'O5 Details by Class &amp; Accounts'!BM178+'O5 Details by Class &amp; Accounts'!CH178</f>
        <v>0</v>
      </c>
      <c r="T178" s="600">
        <f>'O5 Details by Class &amp; Accounts'!X178+'O5 Details by Class &amp; Accounts'!AS178+'O5 Details by Class &amp; Accounts'!BN178+'O5 Details by Class &amp; Accounts'!CI178</f>
        <v>0</v>
      </c>
      <c r="U178" s="600">
        <f>'O5 Details by Class &amp; Accounts'!Y178+'O5 Details by Class &amp; Accounts'!AT178+'O5 Details by Class &amp; Accounts'!BO178+'O5 Details by Class &amp; Accounts'!CJ178</f>
        <v>0</v>
      </c>
      <c r="V178" s="600">
        <f>'O5 Details by Class &amp; Accounts'!Z178+'O5 Details by Class &amp; Accounts'!AU178+'O5 Details by Class &amp; Accounts'!BP178+'O5 Details by Class &amp; Accounts'!CK178</f>
        <v>0</v>
      </c>
      <c r="W178" s="600">
        <f>'O5 Details by Class &amp; Accounts'!AA178+'O5 Details by Class &amp; Accounts'!AV178+'O5 Details by Class &amp; Accounts'!BQ178+'O5 Details by Class &amp; Accounts'!CL178</f>
        <v>0</v>
      </c>
      <c r="X178" s="1041">
        <f>'O5 Details by Class &amp; Accounts'!AB178+'O5 Details by Class &amp; Accounts'!AW178+'O5 Details by Class &amp; Accounts'!BR178+'O5 Details by Class &amp; Accounts'!CM178</f>
        <v>0</v>
      </c>
      <c r="Y178" s="1931" t="str">
        <f t="shared" si="6"/>
        <v>5425</v>
      </c>
      <c r="Z178" s="1926" t="s">
        <v>1166</v>
      </c>
    </row>
    <row r="179" spans="1:26" ht="15.95" customHeight="1" x14ac:dyDescent="0.2">
      <c r="A179" s="2224" t="s">
        <v>223</v>
      </c>
      <c r="B179" s="2225" t="s">
        <v>1635</v>
      </c>
      <c r="C179" s="1027" t="str">
        <f>IF(ISBLANK('E4 TB Allocation Details'!D179), "",('E4 TB Allocation Details'!D179))</f>
        <v>ad</v>
      </c>
      <c r="D179" s="1028">
        <f t="shared" si="7"/>
        <v>0</v>
      </c>
      <c r="E179" s="600">
        <f>'O5 Details by Class &amp; Accounts'!I179+'O5 Details by Class &amp; Accounts'!AD179+'O5 Details by Class &amp; Accounts'!AY179+'O5 Details by Class &amp; Accounts'!BT179</f>
        <v>0</v>
      </c>
      <c r="F179" s="600">
        <f>'O5 Details by Class &amp; Accounts'!J179+'O5 Details by Class &amp; Accounts'!AE179+'O5 Details by Class &amp; Accounts'!AZ179+'O5 Details by Class &amp; Accounts'!BU179</f>
        <v>0</v>
      </c>
      <c r="G179" s="600">
        <f>'O5 Details by Class &amp; Accounts'!K179+'O5 Details by Class &amp; Accounts'!AF179+'O5 Details by Class &amp; Accounts'!BA179+'O5 Details by Class &amp; Accounts'!BV179</f>
        <v>0</v>
      </c>
      <c r="H179" s="600">
        <f>'O5 Details by Class &amp; Accounts'!L179+'O5 Details by Class &amp; Accounts'!AG179+'O5 Details by Class &amp; Accounts'!BB179+'O5 Details by Class &amp; Accounts'!BW179</f>
        <v>0</v>
      </c>
      <c r="I179" s="600">
        <f>'O5 Details by Class &amp; Accounts'!M179+'O5 Details by Class &amp; Accounts'!AH179+'O5 Details by Class &amp; Accounts'!BC179+'O5 Details by Class &amp; Accounts'!BX179</f>
        <v>0</v>
      </c>
      <c r="J179" s="600">
        <f>'O5 Details by Class &amp; Accounts'!N179+'O5 Details by Class &amp; Accounts'!AI179+'O5 Details by Class &amp; Accounts'!BD179+'O5 Details by Class &amp; Accounts'!BY179</f>
        <v>0</v>
      </c>
      <c r="K179" s="600">
        <f>'O5 Details by Class &amp; Accounts'!O179+'O5 Details by Class &amp; Accounts'!AJ179+'O5 Details by Class &amp; Accounts'!BE179+'O5 Details by Class &amp; Accounts'!BZ179</f>
        <v>0</v>
      </c>
      <c r="L179" s="600">
        <f>'O5 Details by Class &amp; Accounts'!P179+'O5 Details by Class &amp; Accounts'!AK179+'O5 Details by Class &amp; Accounts'!BF179+'O5 Details by Class &amp; Accounts'!CA179</f>
        <v>0</v>
      </c>
      <c r="M179" s="600">
        <f>'O5 Details by Class &amp; Accounts'!Q179+'O5 Details by Class &amp; Accounts'!AL179+'O5 Details by Class &amp; Accounts'!BG179+'O5 Details by Class &amp; Accounts'!CB179</f>
        <v>0</v>
      </c>
      <c r="N179" s="600">
        <f>'O5 Details by Class &amp; Accounts'!R179+'O5 Details by Class &amp; Accounts'!AM179+'O5 Details by Class &amp; Accounts'!BH179+'O5 Details by Class &amp; Accounts'!CC179</f>
        <v>0</v>
      </c>
      <c r="O179" s="600">
        <f>'O5 Details by Class &amp; Accounts'!S179+'O5 Details by Class &amp; Accounts'!AN179+'O5 Details by Class &amp; Accounts'!BI179+'O5 Details by Class &amp; Accounts'!CD179</f>
        <v>0</v>
      </c>
      <c r="P179" s="600">
        <f>'O5 Details by Class &amp; Accounts'!T179+'O5 Details by Class &amp; Accounts'!AO179+'O5 Details by Class &amp; Accounts'!BJ179+'O5 Details by Class &amp; Accounts'!CE179</f>
        <v>0</v>
      </c>
      <c r="Q179" s="600">
        <f>'O5 Details by Class &amp; Accounts'!U179+'O5 Details by Class &amp; Accounts'!AP179+'O5 Details by Class &amp; Accounts'!BK179+'O5 Details by Class &amp; Accounts'!CF179</f>
        <v>0</v>
      </c>
      <c r="R179" s="600">
        <f>'O5 Details by Class &amp; Accounts'!V179+'O5 Details by Class &amp; Accounts'!AQ179+'O5 Details by Class &amp; Accounts'!BL179+'O5 Details by Class &amp; Accounts'!CG179</f>
        <v>0</v>
      </c>
      <c r="S179" s="600">
        <f>'O5 Details by Class &amp; Accounts'!W179+'O5 Details by Class &amp; Accounts'!AR179+'O5 Details by Class &amp; Accounts'!BM179+'O5 Details by Class &amp; Accounts'!CH179</f>
        <v>0</v>
      </c>
      <c r="T179" s="600">
        <f>'O5 Details by Class &amp; Accounts'!X179+'O5 Details by Class &amp; Accounts'!AS179+'O5 Details by Class &amp; Accounts'!BN179+'O5 Details by Class &amp; Accounts'!CI179</f>
        <v>0</v>
      </c>
      <c r="U179" s="600">
        <f>'O5 Details by Class &amp; Accounts'!Y179+'O5 Details by Class &amp; Accounts'!AT179+'O5 Details by Class &amp; Accounts'!BO179+'O5 Details by Class &amp; Accounts'!CJ179</f>
        <v>0</v>
      </c>
      <c r="V179" s="600">
        <f>'O5 Details by Class &amp; Accounts'!Z179+'O5 Details by Class &amp; Accounts'!AU179+'O5 Details by Class &amp; Accounts'!BP179+'O5 Details by Class &amp; Accounts'!CK179</f>
        <v>0</v>
      </c>
      <c r="W179" s="600">
        <f>'O5 Details by Class &amp; Accounts'!AA179+'O5 Details by Class &amp; Accounts'!AV179+'O5 Details by Class &amp; Accounts'!BQ179+'O5 Details by Class &amp; Accounts'!CL179</f>
        <v>0</v>
      </c>
      <c r="X179" s="1041">
        <f>'O5 Details by Class &amp; Accounts'!AB179+'O5 Details by Class &amp; Accounts'!AW179+'O5 Details by Class &amp; Accounts'!BR179+'O5 Details by Class &amp; Accounts'!CM179</f>
        <v>0</v>
      </c>
      <c r="Y179" s="1931" t="str">
        <f t="shared" si="6"/>
        <v>5505</v>
      </c>
      <c r="Z179" s="1926" t="s">
        <v>1166</v>
      </c>
    </row>
    <row r="180" spans="1:26" ht="15.95" customHeight="1" x14ac:dyDescent="0.2">
      <c r="A180" s="2224" t="s">
        <v>224</v>
      </c>
      <c r="B180" s="2225" t="s">
        <v>1688</v>
      </c>
      <c r="C180" s="1027" t="str">
        <f>IF(ISBLANK('E4 TB Allocation Details'!D180), "",('E4 TB Allocation Details'!D180))</f>
        <v>ad</v>
      </c>
      <c r="D180" s="1028">
        <f t="shared" si="7"/>
        <v>0</v>
      </c>
      <c r="E180" s="600">
        <f>'O5 Details by Class &amp; Accounts'!I180+'O5 Details by Class &amp; Accounts'!AD180+'O5 Details by Class &amp; Accounts'!AY180+'O5 Details by Class &amp; Accounts'!BT180</f>
        <v>0</v>
      </c>
      <c r="F180" s="600">
        <f>'O5 Details by Class &amp; Accounts'!J180+'O5 Details by Class &amp; Accounts'!AE180+'O5 Details by Class &amp; Accounts'!AZ180+'O5 Details by Class &amp; Accounts'!BU180</f>
        <v>0</v>
      </c>
      <c r="G180" s="600">
        <f>'O5 Details by Class &amp; Accounts'!K180+'O5 Details by Class &amp; Accounts'!AF180+'O5 Details by Class &amp; Accounts'!BA180+'O5 Details by Class &amp; Accounts'!BV180</f>
        <v>0</v>
      </c>
      <c r="H180" s="600">
        <f>'O5 Details by Class &amp; Accounts'!L180+'O5 Details by Class &amp; Accounts'!AG180+'O5 Details by Class &amp; Accounts'!BB180+'O5 Details by Class &amp; Accounts'!BW180</f>
        <v>0</v>
      </c>
      <c r="I180" s="600">
        <f>'O5 Details by Class &amp; Accounts'!M180+'O5 Details by Class &amp; Accounts'!AH180+'O5 Details by Class &amp; Accounts'!BC180+'O5 Details by Class &amp; Accounts'!BX180</f>
        <v>0</v>
      </c>
      <c r="J180" s="600">
        <f>'O5 Details by Class &amp; Accounts'!N180+'O5 Details by Class &amp; Accounts'!AI180+'O5 Details by Class &amp; Accounts'!BD180+'O5 Details by Class &amp; Accounts'!BY180</f>
        <v>0</v>
      </c>
      <c r="K180" s="600">
        <f>'O5 Details by Class &amp; Accounts'!O180+'O5 Details by Class &amp; Accounts'!AJ180+'O5 Details by Class &amp; Accounts'!BE180+'O5 Details by Class &amp; Accounts'!BZ180</f>
        <v>0</v>
      </c>
      <c r="L180" s="600">
        <f>'O5 Details by Class &amp; Accounts'!P180+'O5 Details by Class &amp; Accounts'!AK180+'O5 Details by Class &amp; Accounts'!BF180+'O5 Details by Class &amp; Accounts'!CA180</f>
        <v>0</v>
      </c>
      <c r="M180" s="600">
        <f>'O5 Details by Class &amp; Accounts'!Q180+'O5 Details by Class &amp; Accounts'!AL180+'O5 Details by Class &amp; Accounts'!BG180+'O5 Details by Class &amp; Accounts'!CB180</f>
        <v>0</v>
      </c>
      <c r="N180" s="600">
        <f>'O5 Details by Class &amp; Accounts'!R180+'O5 Details by Class &amp; Accounts'!AM180+'O5 Details by Class &amp; Accounts'!BH180+'O5 Details by Class &amp; Accounts'!CC180</f>
        <v>0</v>
      </c>
      <c r="O180" s="600">
        <f>'O5 Details by Class &amp; Accounts'!S180+'O5 Details by Class &amp; Accounts'!AN180+'O5 Details by Class &amp; Accounts'!BI180+'O5 Details by Class &amp; Accounts'!CD180</f>
        <v>0</v>
      </c>
      <c r="P180" s="600">
        <f>'O5 Details by Class &amp; Accounts'!T180+'O5 Details by Class &amp; Accounts'!AO180+'O5 Details by Class &amp; Accounts'!BJ180+'O5 Details by Class &amp; Accounts'!CE180</f>
        <v>0</v>
      </c>
      <c r="Q180" s="600">
        <f>'O5 Details by Class &amp; Accounts'!U180+'O5 Details by Class &amp; Accounts'!AP180+'O5 Details by Class &amp; Accounts'!BK180+'O5 Details by Class &amp; Accounts'!CF180</f>
        <v>0</v>
      </c>
      <c r="R180" s="600">
        <f>'O5 Details by Class &amp; Accounts'!V180+'O5 Details by Class &amp; Accounts'!AQ180+'O5 Details by Class &amp; Accounts'!BL180+'O5 Details by Class &amp; Accounts'!CG180</f>
        <v>0</v>
      </c>
      <c r="S180" s="600">
        <f>'O5 Details by Class &amp; Accounts'!W180+'O5 Details by Class &amp; Accounts'!AR180+'O5 Details by Class &amp; Accounts'!BM180+'O5 Details by Class &amp; Accounts'!CH180</f>
        <v>0</v>
      </c>
      <c r="T180" s="600">
        <f>'O5 Details by Class &amp; Accounts'!X180+'O5 Details by Class &amp; Accounts'!AS180+'O5 Details by Class &amp; Accounts'!BN180+'O5 Details by Class &amp; Accounts'!CI180</f>
        <v>0</v>
      </c>
      <c r="U180" s="600">
        <f>'O5 Details by Class &amp; Accounts'!Y180+'O5 Details by Class &amp; Accounts'!AT180+'O5 Details by Class &amp; Accounts'!BO180+'O5 Details by Class &amp; Accounts'!CJ180</f>
        <v>0</v>
      </c>
      <c r="V180" s="600">
        <f>'O5 Details by Class &amp; Accounts'!Z180+'O5 Details by Class &amp; Accounts'!AU180+'O5 Details by Class &amp; Accounts'!BP180+'O5 Details by Class &amp; Accounts'!CK180</f>
        <v>0</v>
      </c>
      <c r="W180" s="600">
        <f>'O5 Details by Class &amp; Accounts'!AA180+'O5 Details by Class &amp; Accounts'!AV180+'O5 Details by Class &amp; Accounts'!BQ180+'O5 Details by Class &amp; Accounts'!CL180</f>
        <v>0</v>
      </c>
      <c r="X180" s="1041">
        <f>'O5 Details by Class &amp; Accounts'!AB180+'O5 Details by Class &amp; Accounts'!AW180+'O5 Details by Class &amp; Accounts'!BR180+'O5 Details by Class &amp; Accounts'!CM180</f>
        <v>0</v>
      </c>
      <c r="Y180" s="1931" t="str">
        <f t="shared" si="6"/>
        <v>5510</v>
      </c>
      <c r="Z180" s="1926" t="s">
        <v>1166</v>
      </c>
    </row>
    <row r="181" spans="1:26" ht="15.95" customHeight="1" x14ac:dyDescent="0.2">
      <c r="A181" s="2224" t="s">
        <v>225</v>
      </c>
      <c r="B181" s="2225" t="s">
        <v>1689</v>
      </c>
      <c r="C181" s="1027" t="str">
        <f>IF(ISBLANK('E4 TB Allocation Details'!D181), "",('E4 TB Allocation Details'!D181))</f>
        <v>ad</v>
      </c>
      <c r="D181" s="1028">
        <f t="shared" si="7"/>
        <v>0</v>
      </c>
      <c r="E181" s="600">
        <f>'O5 Details by Class &amp; Accounts'!I181+'O5 Details by Class &amp; Accounts'!AD181+'O5 Details by Class &amp; Accounts'!AY181+'O5 Details by Class &amp; Accounts'!BT181</f>
        <v>0</v>
      </c>
      <c r="F181" s="600">
        <f>'O5 Details by Class &amp; Accounts'!J181+'O5 Details by Class &amp; Accounts'!AE181+'O5 Details by Class &amp; Accounts'!AZ181+'O5 Details by Class &amp; Accounts'!BU181</f>
        <v>0</v>
      </c>
      <c r="G181" s="600">
        <f>'O5 Details by Class &amp; Accounts'!K181+'O5 Details by Class &amp; Accounts'!AF181+'O5 Details by Class &amp; Accounts'!BA181+'O5 Details by Class &amp; Accounts'!BV181</f>
        <v>0</v>
      </c>
      <c r="H181" s="600">
        <f>'O5 Details by Class &amp; Accounts'!L181+'O5 Details by Class &amp; Accounts'!AG181+'O5 Details by Class &amp; Accounts'!BB181+'O5 Details by Class &amp; Accounts'!BW181</f>
        <v>0</v>
      </c>
      <c r="I181" s="600">
        <f>'O5 Details by Class &amp; Accounts'!M181+'O5 Details by Class &amp; Accounts'!AH181+'O5 Details by Class &amp; Accounts'!BC181+'O5 Details by Class &amp; Accounts'!BX181</f>
        <v>0</v>
      </c>
      <c r="J181" s="600">
        <f>'O5 Details by Class &amp; Accounts'!N181+'O5 Details by Class &amp; Accounts'!AI181+'O5 Details by Class &amp; Accounts'!BD181+'O5 Details by Class &amp; Accounts'!BY181</f>
        <v>0</v>
      </c>
      <c r="K181" s="600">
        <f>'O5 Details by Class &amp; Accounts'!O181+'O5 Details by Class &amp; Accounts'!AJ181+'O5 Details by Class &amp; Accounts'!BE181+'O5 Details by Class &amp; Accounts'!BZ181</f>
        <v>0</v>
      </c>
      <c r="L181" s="600">
        <f>'O5 Details by Class &amp; Accounts'!P181+'O5 Details by Class &amp; Accounts'!AK181+'O5 Details by Class &amp; Accounts'!BF181+'O5 Details by Class &amp; Accounts'!CA181</f>
        <v>0</v>
      </c>
      <c r="M181" s="600">
        <f>'O5 Details by Class &amp; Accounts'!Q181+'O5 Details by Class &amp; Accounts'!AL181+'O5 Details by Class &amp; Accounts'!BG181+'O5 Details by Class &amp; Accounts'!CB181</f>
        <v>0</v>
      </c>
      <c r="N181" s="600">
        <f>'O5 Details by Class &amp; Accounts'!R181+'O5 Details by Class &amp; Accounts'!AM181+'O5 Details by Class &amp; Accounts'!BH181+'O5 Details by Class &amp; Accounts'!CC181</f>
        <v>0</v>
      </c>
      <c r="O181" s="600">
        <f>'O5 Details by Class &amp; Accounts'!S181+'O5 Details by Class &amp; Accounts'!AN181+'O5 Details by Class &amp; Accounts'!BI181+'O5 Details by Class &amp; Accounts'!CD181</f>
        <v>0</v>
      </c>
      <c r="P181" s="600">
        <f>'O5 Details by Class &amp; Accounts'!T181+'O5 Details by Class &amp; Accounts'!AO181+'O5 Details by Class &amp; Accounts'!BJ181+'O5 Details by Class &amp; Accounts'!CE181</f>
        <v>0</v>
      </c>
      <c r="Q181" s="600">
        <f>'O5 Details by Class &amp; Accounts'!U181+'O5 Details by Class &amp; Accounts'!AP181+'O5 Details by Class &amp; Accounts'!BK181+'O5 Details by Class &amp; Accounts'!CF181</f>
        <v>0</v>
      </c>
      <c r="R181" s="600">
        <f>'O5 Details by Class &amp; Accounts'!V181+'O5 Details by Class &amp; Accounts'!AQ181+'O5 Details by Class &amp; Accounts'!BL181+'O5 Details by Class &amp; Accounts'!CG181</f>
        <v>0</v>
      </c>
      <c r="S181" s="600">
        <f>'O5 Details by Class &amp; Accounts'!W181+'O5 Details by Class &amp; Accounts'!AR181+'O5 Details by Class &amp; Accounts'!BM181+'O5 Details by Class &amp; Accounts'!CH181</f>
        <v>0</v>
      </c>
      <c r="T181" s="600">
        <f>'O5 Details by Class &amp; Accounts'!X181+'O5 Details by Class &amp; Accounts'!AS181+'O5 Details by Class &amp; Accounts'!BN181+'O5 Details by Class &amp; Accounts'!CI181</f>
        <v>0</v>
      </c>
      <c r="U181" s="600">
        <f>'O5 Details by Class &amp; Accounts'!Y181+'O5 Details by Class &amp; Accounts'!AT181+'O5 Details by Class &amp; Accounts'!BO181+'O5 Details by Class &amp; Accounts'!CJ181</f>
        <v>0</v>
      </c>
      <c r="V181" s="600">
        <f>'O5 Details by Class &amp; Accounts'!Z181+'O5 Details by Class &amp; Accounts'!AU181+'O5 Details by Class &amp; Accounts'!BP181+'O5 Details by Class &amp; Accounts'!CK181</f>
        <v>0</v>
      </c>
      <c r="W181" s="600">
        <f>'O5 Details by Class &amp; Accounts'!AA181+'O5 Details by Class &amp; Accounts'!AV181+'O5 Details by Class &amp; Accounts'!BQ181+'O5 Details by Class &amp; Accounts'!CL181</f>
        <v>0</v>
      </c>
      <c r="X181" s="1041">
        <f>'O5 Details by Class &amp; Accounts'!AB181+'O5 Details by Class &amp; Accounts'!AW181+'O5 Details by Class &amp; Accounts'!BR181+'O5 Details by Class &amp; Accounts'!CM181</f>
        <v>0</v>
      </c>
      <c r="Y181" s="1931" t="str">
        <f t="shared" si="6"/>
        <v>5515</v>
      </c>
      <c r="Z181" s="1926" t="s">
        <v>1166</v>
      </c>
    </row>
    <row r="182" spans="1:26" ht="15.95" customHeight="1" x14ac:dyDescent="0.2">
      <c r="A182" s="2224" t="s">
        <v>226</v>
      </c>
      <c r="B182" s="2225" t="s">
        <v>1690</v>
      </c>
      <c r="C182" s="1027" t="str">
        <f>IF(ISBLANK('E4 TB Allocation Details'!D182), "",('E4 TB Allocation Details'!D182))</f>
        <v>ad</v>
      </c>
      <c r="D182" s="1028">
        <f t="shared" si="7"/>
        <v>0</v>
      </c>
      <c r="E182" s="600">
        <f>'O5 Details by Class &amp; Accounts'!I182+'O5 Details by Class &amp; Accounts'!AD182+'O5 Details by Class &amp; Accounts'!AY182+'O5 Details by Class &amp; Accounts'!BT182</f>
        <v>0</v>
      </c>
      <c r="F182" s="600">
        <f>'O5 Details by Class &amp; Accounts'!J182+'O5 Details by Class &amp; Accounts'!AE182+'O5 Details by Class &amp; Accounts'!AZ182+'O5 Details by Class &amp; Accounts'!BU182</f>
        <v>0</v>
      </c>
      <c r="G182" s="600">
        <f>'O5 Details by Class &amp; Accounts'!K182+'O5 Details by Class &amp; Accounts'!AF182+'O5 Details by Class &amp; Accounts'!BA182+'O5 Details by Class &amp; Accounts'!BV182</f>
        <v>0</v>
      </c>
      <c r="H182" s="600">
        <f>'O5 Details by Class &amp; Accounts'!L182+'O5 Details by Class &amp; Accounts'!AG182+'O5 Details by Class &amp; Accounts'!BB182+'O5 Details by Class &amp; Accounts'!BW182</f>
        <v>0</v>
      </c>
      <c r="I182" s="600">
        <f>'O5 Details by Class &amp; Accounts'!M182+'O5 Details by Class &amp; Accounts'!AH182+'O5 Details by Class &amp; Accounts'!BC182+'O5 Details by Class &amp; Accounts'!BX182</f>
        <v>0</v>
      </c>
      <c r="J182" s="600">
        <f>'O5 Details by Class &amp; Accounts'!N182+'O5 Details by Class &amp; Accounts'!AI182+'O5 Details by Class &amp; Accounts'!BD182+'O5 Details by Class &amp; Accounts'!BY182</f>
        <v>0</v>
      </c>
      <c r="K182" s="600">
        <f>'O5 Details by Class &amp; Accounts'!O182+'O5 Details by Class &amp; Accounts'!AJ182+'O5 Details by Class &amp; Accounts'!BE182+'O5 Details by Class &amp; Accounts'!BZ182</f>
        <v>0</v>
      </c>
      <c r="L182" s="600">
        <f>'O5 Details by Class &amp; Accounts'!P182+'O5 Details by Class &amp; Accounts'!AK182+'O5 Details by Class &amp; Accounts'!BF182+'O5 Details by Class &amp; Accounts'!CA182</f>
        <v>0</v>
      </c>
      <c r="M182" s="600">
        <f>'O5 Details by Class &amp; Accounts'!Q182+'O5 Details by Class &amp; Accounts'!AL182+'O5 Details by Class &amp; Accounts'!BG182+'O5 Details by Class &amp; Accounts'!CB182</f>
        <v>0</v>
      </c>
      <c r="N182" s="600">
        <f>'O5 Details by Class &amp; Accounts'!R182+'O5 Details by Class &amp; Accounts'!AM182+'O5 Details by Class &amp; Accounts'!BH182+'O5 Details by Class &amp; Accounts'!CC182</f>
        <v>0</v>
      </c>
      <c r="O182" s="600">
        <f>'O5 Details by Class &amp; Accounts'!S182+'O5 Details by Class &amp; Accounts'!AN182+'O5 Details by Class &amp; Accounts'!BI182+'O5 Details by Class &amp; Accounts'!CD182</f>
        <v>0</v>
      </c>
      <c r="P182" s="600">
        <f>'O5 Details by Class &amp; Accounts'!T182+'O5 Details by Class &amp; Accounts'!AO182+'O5 Details by Class &amp; Accounts'!BJ182+'O5 Details by Class &amp; Accounts'!CE182</f>
        <v>0</v>
      </c>
      <c r="Q182" s="600">
        <f>'O5 Details by Class &amp; Accounts'!U182+'O5 Details by Class &amp; Accounts'!AP182+'O5 Details by Class &amp; Accounts'!BK182+'O5 Details by Class &amp; Accounts'!CF182</f>
        <v>0</v>
      </c>
      <c r="R182" s="600">
        <f>'O5 Details by Class &amp; Accounts'!V182+'O5 Details by Class &amp; Accounts'!AQ182+'O5 Details by Class &amp; Accounts'!BL182+'O5 Details by Class &amp; Accounts'!CG182</f>
        <v>0</v>
      </c>
      <c r="S182" s="600">
        <f>'O5 Details by Class &amp; Accounts'!W182+'O5 Details by Class &amp; Accounts'!AR182+'O5 Details by Class &amp; Accounts'!BM182+'O5 Details by Class &amp; Accounts'!CH182</f>
        <v>0</v>
      </c>
      <c r="T182" s="600">
        <f>'O5 Details by Class &amp; Accounts'!X182+'O5 Details by Class &amp; Accounts'!AS182+'O5 Details by Class &amp; Accounts'!BN182+'O5 Details by Class &amp; Accounts'!CI182</f>
        <v>0</v>
      </c>
      <c r="U182" s="600">
        <f>'O5 Details by Class &amp; Accounts'!Y182+'O5 Details by Class &amp; Accounts'!AT182+'O5 Details by Class &amp; Accounts'!BO182+'O5 Details by Class &amp; Accounts'!CJ182</f>
        <v>0</v>
      </c>
      <c r="V182" s="600">
        <f>'O5 Details by Class &amp; Accounts'!Z182+'O5 Details by Class &amp; Accounts'!AU182+'O5 Details by Class &amp; Accounts'!BP182+'O5 Details by Class &amp; Accounts'!CK182</f>
        <v>0</v>
      </c>
      <c r="W182" s="600">
        <f>'O5 Details by Class &amp; Accounts'!AA182+'O5 Details by Class &amp; Accounts'!AV182+'O5 Details by Class &amp; Accounts'!BQ182+'O5 Details by Class &amp; Accounts'!CL182</f>
        <v>0</v>
      </c>
      <c r="X182" s="1041">
        <f>'O5 Details by Class &amp; Accounts'!AB182+'O5 Details by Class &amp; Accounts'!AW182+'O5 Details by Class &amp; Accounts'!BR182+'O5 Details by Class &amp; Accounts'!CM182</f>
        <v>0</v>
      </c>
      <c r="Y182" s="1931" t="str">
        <f t="shared" si="6"/>
        <v>5520</v>
      </c>
      <c r="Z182" s="1926" t="s">
        <v>1166</v>
      </c>
    </row>
    <row r="183" spans="1:26" ht="15.95" customHeight="1" x14ac:dyDescent="0.2">
      <c r="A183" s="2224" t="s">
        <v>227</v>
      </c>
      <c r="B183" s="2225" t="s">
        <v>1691</v>
      </c>
      <c r="C183" s="1027" t="str">
        <f>IF(ISBLANK('E4 TB Allocation Details'!D183), "",('E4 TB Allocation Details'!D183))</f>
        <v>ad</v>
      </c>
      <c r="D183" s="1028">
        <f t="shared" si="7"/>
        <v>1338330.0000000002</v>
      </c>
      <c r="E183" s="600">
        <f>'O5 Details by Class &amp; Accounts'!I183+'O5 Details by Class &amp; Accounts'!AD183+'O5 Details by Class &amp; Accounts'!AY183+'O5 Details by Class &amp; Accounts'!BT183</f>
        <v>878228.10318058264</v>
      </c>
      <c r="F183" s="600">
        <f>'O5 Details by Class &amp; Accounts'!J183+'O5 Details by Class &amp; Accounts'!AE183+'O5 Details by Class &amp; Accounts'!AZ183+'O5 Details by Class &amp; Accounts'!BU183</f>
        <v>157395.27152111009</v>
      </c>
      <c r="G183" s="600">
        <f>'O5 Details by Class &amp; Accounts'!K183+'O5 Details by Class &amp; Accounts'!AF183+'O5 Details by Class &amp; Accounts'!BA183+'O5 Details by Class &amp; Accounts'!BV183</f>
        <v>146723.56720266573</v>
      </c>
      <c r="H183" s="600">
        <f>'O5 Details by Class &amp; Accounts'!L183+'O5 Details by Class &amp; Accounts'!AG183+'O5 Details by Class &amp; Accounts'!BB183+'O5 Details by Class &amp; Accounts'!BW183</f>
        <v>0</v>
      </c>
      <c r="I183" s="600">
        <f>'O5 Details by Class &amp; Accounts'!M183+'O5 Details by Class &amp; Accounts'!AH183+'O5 Details by Class &amp; Accounts'!BC183+'O5 Details by Class &amp; Accounts'!BX183</f>
        <v>45391.212501502552</v>
      </c>
      <c r="J183" s="600">
        <f>'O5 Details by Class &amp; Accounts'!N183+'O5 Details by Class &amp; Accounts'!AI183+'O5 Details by Class &amp; Accounts'!BD183+'O5 Details by Class &amp; Accounts'!BY183</f>
        <v>56564.102413663772</v>
      </c>
      <c r="K183" s="600">
        <f>'O5 Details by Class &amp; Accounts'!O183+'O5 Details by Class &amp; Accounts'!AJ183+'O5 Details by Class &amp; Accounts'!BE183+'O5 Details by Class &amp; Accounts'!BZ183</f>
        <v>42883.768849495325</v>
      </c>
      <c r="L183" s="600">
        <f>'O5 Details by Class &amp; Accounts'!P183+'O5 Details by Class &amp; Accounts'!AK183+'O5 Details by Class &amp; Accounts'!BF183+'O5 Details by Class &amp; Accounts'!CA183</f>
        <v>2832.1906873000025</v>
      </c>
      <c r="M183" s="600">
        <f>'O5 Details by Class &amp; Accounts'!Q183+'O5 Details by Class &amp; Accounts'!AL183+'O5 Details by Class &amp; Accounts'!BG183+'O5 Details by Class &amp; Accounts'!CB183</f>
        <v>8311.7836436798534</v>
      </c>
      <c r="N183" s="600">
        <f>'O5 Details by Class &amp; Accounts'!R183+'O5 Details by Class &amp; Accounts'!AM183+'O5 Details by Class &amp; Accounts'!BH183+'O5 Details by Class &amp; Accounts'!CC183</f>
        <v>0</v>
      </c>
      <c r="O183" s="600">
        <f>'O5 Details by Class &amp; Accounts'!S183+'O5 Details by Class &amp; Accounts'!AN183+'O5 Details by Class &amp; Accounts'!BI183+'O5 Details by Class &amp; Accounts'!CD183</f>
        <v>0</v>
      </c>
      <c r="P183" s="600">
        <f>'O5 Details by Class &amp; Accounts'!T183+'O5 Details by Class &amp; Accounts'!AO183+'O5 Details by Class &amp; Accounts'!BJ183+'O5 Details by Class &amp; Accounts'!CE183</f>
        <v>0</v>
      </c>
      <c r="Q183" s="600">
        <f>'O5 Details by Class &amp; Accounts'!U183+'O5 Details by Class &amp; Accounts'!AP183+'O5 Details by Class &amp; Accounts'!BK183+'O5 Details by Class &amp; Accounts'!CF183</f>
        <v>0</v>
      </c>
      <c r="R183" s="600">
        <f>'O5 Details by Class &amp; Accounts'!V183+'O5 Details by Class &amp; Accounts'!AQ183+'O5 Details by Class &amp; Accounts'!BL183+'O5 Details by Class &amp; Accounts'!CG183</f>
        <v>0</v>
      </c>
      <c r="S183" s="600">
        <f>'O5 Details by Class &amp; Accounts'!W183+'O5 Details by Class &amp; Accounts'!AR183+'O5 Details by Class &amp; Accounts'!BM183+'O5 Details by Class &amp; Accounts'!CH183</f>
        <v>0</v>
      </c>
      <c r="T183" s="600">
        <f>'O5 Details by Class &amp; Accounts'!X183+'O5 Details by Class &amp; Accounts'!AS183+'O5 Details by Class &amp; Accounts'!BN183+'O5 Details by Class &amp; Accounts'!CI183</f>
        <v>0</v>
      </c>
      <c r="U183" s="600">
        <f>'O5 Details by Class &amp; Accounts'!Y183+'O5 Details by Class &amp; Accounts'!AT183+'O5 Details by Class &amp; Accounts'!BO183+'O5 Details by Class &amp; Accounts'!CJ183</f>
        <v>0</v>
      </c>
      <c r="V183" s="600">
        <f>'O5 Details by Class &amp; Accounts'!Z183+'O5 Details by Class &amp; Accounts'!AU183+'O5 Details by Class &amp; Accounts'!BP183+'O5 Details by Class &amp; Accounts'!CK183</f>
        <v>0</v>
      </c>
      <c r="W183" s="600">
        <f>'O5 Details by Class &amp; Accounts'!AA183+'O5 Details by Class &amp; Accounts'!AV183+'O5 Details by Class &amp; Accounts'!BQ183+'O5 Details by Class &amp; Accounts'!CL183</f>
        <v>0</v>
      </c>
      <c r="X183" s="1041">
        <f>'O5 Details by Class &amp; Accounts'!AB183+'O5 Details by Class &amp; Accounts'!AW183+'O5 Details by Class &amp; Accounts'!BR183+'O5 Details by Class &amp; Accounts'!CM183</f>
        <v>0</v>
      </c>
      <c r="Y183" s="1931" t="str">
        <f t="shared" si="6"/>
        <v>5605</v>
      </c>
      <c r="Z183" s="1926" t="s">
        <v>1166</v>
      </c>
    </row>
    <row r="184" spans="1:26" ht="15.95" customHeight="1" x14ac:dyDescent="0.2">
      <c r="A184" s="2224" t="s">
        <v>228</v>
      </c>
      <c r="B184" s="2225" t="s">
        <v>1692</v>
      </c>
      <c r="C184" s="1027" t="str">
        <f>IF(ISBLANK('E4 TB Allocation Details'!D184), "",('E4 TB Allocation Details'!D184))</f>
        <v>ad</v>
      </c>
      <c r="D184" s="1028">
        <f t="shared" si="7"/>
        <v>85356</v>
      </c>
      <c r="E184" s="600">
        <f>'O5 Details by Class &amp; Accounts'!I184+'O5 Details by Class &amp; Accounts'!AD184+'O5 Details by Class &amp; Accounts'!AY184+'O5 Details by Class &amp; Accounts'!BT184</f>
        <v>56011.624916935143</v>
      </c>
      <c r="F184" s="600">
        <f>'O5 Details by Class &amp; Accounts'!J184+'O5 Details by Class &amp; Accounts'!AE184+'O5 Details by Class &amp; Accounts'!AZ184+'O5 Details by Class &amp; Accounts'!BU184</f>
        <v>10038.354363987859</v>
      </c>
      <c r="G184" s="600">
        <f>'O5 Details by Class &amp; Accounts'!K184+'O5 Details by Class &amp; Accounts'!AF184+'O5 Details by Class &amp; Accounts'!BA184+'O5 Details by Class &amp; Accounts'!BV184</f>
        <v>9357.7344916057591</v>
      </c>
      <c r="H184" s="600">
        <f>'O5 Details by Class &amp; Accounts'!L184+'O5 Details by Class &amp; Accounts'!AG184+'O5 Details by Class &amp; Accounts'!BB184+'O5 Details by Class &amp; Accounts'!BW184</f>
        <v>0</v>
      </c>
      <c r="I184" s="600">
        <f>'O5 Details by Class &amp; Accounts'!M184+'O5 Details by Class &amp; Accounts'!AH184+'O5 Details by Class &amp; Accounts'!BC184+'O5 Details by Class &amp; Accounts'!BX184</f>
        <v>2894.9603866596817</v>
      </c>
      <c r="J184" s="600">
        <f>'O5 Details by Class &amp; Accounts'!N184+'O5 Details by Class &amp; Accounts'!AI184+'O5 Details by Class &amp; Accounts'!BD184+'O5 Details by Class &amp; Accounts'!BY184</f>
        <v>3607.5448698158789</v>
      </c>
      <c r="K184" s="600">
        <f>'O5 Details by Class &amp; Accounts'!O184+'O5 Details by Class &amp; Accounts'!AJ184+'O5 Details by Class &amp; Accounts'!BE184+'O5 Details by Class &amp; Accounts'!BZ184</f>
        <v>2735.0406655440161</v>
      </c>
      <c r="L184" s="600">
        <f>'O5 Details by Class &amp; Accounts'!P184+'O5 Details by Class &amp; Accounts'!AK184+'O5 Details by Class &amp; Accounts'!BF184+'O5 Details by Class &amp; Accounts'!CA184</f>
        <v>180.63143492649723</v>
      </c>
      <c r="M184" s="600">
        <f>'O5 Details by Class &amp; Accounts'!Q184+'O5 Details by Class &amp; Accounts'!AL184+'O5 Details by Class &amp; Accounts'!BG184+'O5 Details by Class &amp; Accounts'!CB184</f>
        <v>530.10887052516023</v>
      </c>
      <c r="N184" s="600">
        <f>'O5 Details by Class &amp; Accounts'!R184+'O5 Details by Class &amp; Accounts'!AM184+'O5 Details by Class &amp; Accounts'!BH184+'O5 Details by Class &amp; Accounts'!CC184</f>
        <v>0</v>
      </c>
      <c r="O184" s="600">
        <f>'O5 Details by Class &amp; Accounts'!S184+'O5 Details by Class &amp; Accounts'!AN184+'O5 Details by Class &amp; Accounts'!BI184+'O5 Details by Class &amp; Accounts'!CD184</f>
        <v>0</v>
      </c>
      <c r="P184" s="600">
        <f>'O5 Details by Class &amp; Accounts'!T184+'O5 Details by Class &amp; Accounts'!AO184+'O5 Details by Class &amp; Accounts'!BJ184+'O5 Details by Class &amp; Accounts'!CE184</f>
        <v>0</v>
      </c>
      <c r="Q184" s="600">
        <f>'O5 Details by Class &amp; Accounts'!U184+'O5 Details by Class &amp; Accounts'!AP184+'O5 Details by Class &amp; Accounts'!BK184+'O5 Details by Class &amp; Accounts'!CF184</f>
        <v>0</v>
      </c>
      <c r="R184" s="600">
        <f>'O5 Details by Class &amp; Accounts'!V184+'O5 Details by Class &amp; Accounts'!AQ184+'O5 Details by Class &amp; Accounts'!BL184+'O5 Details by Class &amp; Accounts'!CG184</f>
        <v>0</v>
      </c>
      <c r="S184" s="600">
        <f>'O5 Details by Class &amp; Accounts'!W184+'O5 Details by Class &amp; Accounts'!AR184+'O5 Details by Class &amp; Accounts'!BM184+'O5 Details by Class &amp; Accounts'!CH184</f>
        <v>0</v>
      </c>
      <c r="T184" s="600">
        <f>'O5 Details by Class &amp; Accounts'!X184+'O5 Details by Class &amp; Accounts'!AS184+'O5 Details by Class &amp; Accounts'!BN184+'O5 Details by Class &amp; Accounts'!CI184</f>
        <v>0</v>
      </c>
      <c r="U184" s="600">
        <f>'O5 Details by Class &amp; Accounts'!Y184+'O5 Details by Class &amp; Accounts'!AT184+'O5 Details by Class &amp; Accounts'!BO184+'O5 Details by Class &amp; Accounts'!CJ184</f>
        <v>0</v>
      </c>
      <c r="V184" s="600">
        <f>'O5 Details by Class &amp; Accounts'!Z184+'O5 Details by Class &amp; Accounts'!AU184+'O5 Details by Class &amp; Accounts'!BP184+'O5 Details by Class &amp; Accounts'!CK184</f>
        <v>0</v>
      </c>
      <c r="W184" s="600">
        <f>'O5 Details by Class &amp; Accounts'!AA184+'O5 Details by Class &amp; Accounts'!AV184+'O5 Details by Class &amp; Accounts'!BQ184+'O5 Details by Class &amp; Accounts'!CL184</f>
        <v>0</v>
      </c>
      <c r="X184" s="1041">
        <f>'O5 Details by Class &amp; Accounts'!AB184+'O5 Details by Class &amp; Accounts'!AW184+'O5 Details by Class &amp; Accounts'!BR184+'O5 Details by Class &amp; Accounts'!CM184</f>
        <v>0</v>
      </c>
      <c r="Y184" s="1931" t="str">
        <f t="shared" si="6"/>
        <v>5610</v>
      </c>
      <c r="Z184" s="1926" t="s">
        <v>1166</v>
      </c>
    </row>
    <row r="185" spans="1:26" ht="15.95" customHeight="1" x14ac:dyDescent="0.2">
      <c r="A185" s="2224" t="s">
        <v>229</v>
      </c>
      <c r="B185" s="2225" t="s">
        <v>1693</v>
      </c>
      <c r="C185" s="1027" t="str">
        <f>IF(ISBLANK('E4 TB Allocation Details'!D185), "",('E4 TB Allocation Details'!D185))</f>
        <v>ad</v>
      </c>
      <c r="D185" s="1028">
        <f t="shared" si="7"/>
        <v>1591129.9999999998</v>
      </c>
      <c r="E185" s="600">
        <f>'O5 Details by Class &amp; Accounts'!I185+'O5 Details by Class &amp; Accounts'!AD185+'O5 Details by Class &amp; Accounts'!AY185+'O5 Details by Class &amp; Accounts'!BT185</f>
        <v>1044118.4773663599</v>
      </c>
      <c r="F185" s="600">
        <f>'O5 Details by Class &amp; Accounts'!J185+'O5 Details by Class &amp; Accounts'!AE185+'O5 Details by Class &amp; Accounts'!AZ185+'O5 Details by Class &amp; Accounts'!BU185</f>
        <v>187125.99909991099</v>
      </c>
      <c r="G185" s="600">
        <f>'O5 Details by Class &amp; Accounts'!K185+'O5 Details by Class &amp; Accounts'!AF185+'O5 Details by Class &amp; Accounts'!BA185+'O5 Details by Class &amp; Accounts'!BV185</f>
        <v>174438.49385665532</v>
      </c>
      <c r="H185" s="600">
        <f>'O5 Details by Class &amp; Accounts'!L185+'O5 Details by Class &amp; Accounts'!AG185+'O5 Details by Class &amp; Accounts'!BB185+'O5 Details by Class &amp; Accounts'!BW185</f>
        <v>0</v>
      </c>
      <c r="I185" s="600">
        <f>'O5 Details by Class &amp; Accounts'!M185+'O5 Details by Class &amp; Accounts'!AH185+'O5 Details by Class &amp; Accounts'!BC185+'O5 Details by Class &amp; Accounts'!BX185</f>
        <v>53965.255166898867</v>
      </c>
      <c r="J185" s="600">
        <f>'O5 Details by Class &amp; Accounts'!N185+'O5 Details by Class &amp; Accounts'!AI185+'O5 Details by Class &amp; Accounts'!BD185+'O5 Details by Class &amp; Accounts'!BY185</f>
        <v>67248.616016567539</v>
      </c>
      <c r="K185" s="600">
        <f>'O5 Details by Class &amp; Accounts'!O185+'O5 Details by Class &amp; Accounts'!AJ185+'O5 Details by Class &amp; Accounts'!BE185+'O5 Details by Class &amp; Accounts'!BZ185</f>
        <v>50984.175150745701</v>
      </c>
      <c r="L185" s="600">
        <f>'O5 Details by Class &amp; Accounts'!P185+'O5 Details by Class &amp; Accounts'!AK185+'O5 Details by Class &amp; Accounts'!BF185+'O5 Details by Class &amp; Accounts'!CA185</f>
        <v>3367.1692095997646</v>
      </c>
      <c r="M185" s="600">
        <f>'O5 Details by Class &amp; Accounts'!Q185+'O5 Details by Class &amp; Accounts'!AL185+'O5 Details by Class &amp; Accounts'!BG185+'O5 Details by Class &amp; Accounts'!CB185</f>
        <v>9881.8141332618452</v>
      </c>
      <c r="N185" s="600">
        <f>'O5 Details by Class &amp; Accounts'!R185+'O5 Details by Class &amp; Accounts'!AM185+'O5 Details by Class &amp; Accounts'!BH185+'O5 Details by Class &amp; Accounts'!CC185</f>
        <v>0</v>
      </c>
      <c r="O185" s="600">
        <f>'O5 Details by Class &amp; Accounts'!S185+'O5 Details by Class &amp; Accounts'!AN185+'O5 Details by Class &amp; Accounts'!BI185+'O5 Details by Class &amp; Accounts'!CD185</f>
        <v>0</v>
      </c>
      <c r="P185" s="600">
        <f>'O5 Details by Class &amp; Accounts'!T185+'O5 Details by Class &amp; Accounts'!AO185+'O5 Details by Class &amp; Accounts'!BJ185+'O5 Details by Class &amp; Accounts'!CE185</f>
        <v>0</v>
      </c>
      <c r="Q185" s="600">
        <f>'O5 Details by Class &amp; Accounts'!U185+'O5 Details by Class &amp; Accounts'!AP185+'O5 Details by Class &amp; Accounts'!BK185+'O5 Details by Class &amp; Accounts'!CF185</f>
        <v>0</v>
      </c>
      <c r="R185" s="600">
        <f>'O5 Details by Class &amp; Accounts'!V185+'O5 Details by Class &amp; Accounts'!AQ185+'O5 Details by Class &amp; Accounts'!BL185+'O5 Details by Class &amp; Accounts'!CG185</f>
        <v>0</v>
      </c>
      <c r="S185" s="600">
        <f>'O5 Details by Class &amp; Accounts'!W185+'O5 Details by Class &amp; Accounts'!AR185+'O5 Details by Class &amp; Accounts'!BM185+'O5 Details by Class &amp; Accounts'!CH185</f>
        <v>0</v>
      </c>
      <c r="T185" s="600">
        <f>'O5 Details by Class &amp; Accounts'!X185+'O5 Details by Class &amp; Accounts'!AS185+'O5 Details by Class &amp; Accounts'!BN185+'O5 Details by Class &amp; Accounts'!CI185</f>
        <v>0</v>
      </c>
      <c r="U185" s="600">
        <f>'O5 Details by Class &amp; Accounts'!Y185+'O5 Details by Class &amp; Accounts'!AT185+'O5 Details by Class &amp; Accounts'!BO185+'O5 Details by Class &amp; Accounts'!CJ185</f>
        <v>0</v>
      </c>
      <c r="V185" s="600">
        <f>'O5 Details by Class &amp; Accounts'!Z185+'O5 Details by Class &amp; Accounts'!AU185+'O5 Details by Class &amp; Accounts'!BP185+'O5 Details by Class &amp; Accounts'!CK185</f>
        <v>0</v>
      </c>
      <c r="W185" s="600">
        <f>'O5 Details by Class &amp; Accounts'!AA185+'O5 Details by Class &amp; Accounts'!AV185+'O5 Details by Class &amp; Accounts'!BQ185+'O5 Details by Class &amp; Accounts'!CL185</f>
        <v>0</v>
      </c>
      <c r="X185" s="1041">
        <f>'O5 Details by Class &amp; Accounts'!AB185+'O5 Details by Class &amp; Accounts'!AW185+'O5 Details by Class &amp; Accounts'!BR185+'O5 Details by Class &amp; Accounts'!CM185</f>
        <v>0</v>
      </c>
      <c r="Y185" s="1931" t="str">
        <f t="shared" si="6"/>
        <v>5615</v>
      </c>
      <c r="Z185" s="1926" t="s">
        <v>1166</v>
      </c>
    </row>
    <row r="186" spans="1:26" ht="15.95" customHeight="1" x14ac:dyDescent="0.2">
      <c r="A186" s="2224" t="s">
        <v>230</v>
      </c>
      <c r="B186" s="2225" t="s">
        <v>299</v>
      </c>
      <c r="C186" s="1027" t="str">
        <f>IF(ISBLANK('E4 TB Allocation Details'!D186), "",('E4 TB Allocation Details'!D186))</f>
        <v>ad</v>
      </c>
      <c r="D186" s="1028">
        <f t="shared" si="7"/>
        <v>4568.9999999999991</v>
      </c>
      <c r="E186" s="600">
        <f>'O5 Details by Class &amp; Accounts'!I186+'O5 Details by Class &amp; Accounts'!AD186+'O5 Details by Class &amp; Accounts'!AY186+'O5 Details by Class &amp; Accounts'!BT186</f>
        <v>2998.2322771155709</v>
      </c>
      <c r="F186" s="600">
        <f>'O5 Details by Class &amp; Accounts'!J186+'O5 Details by Class &amp; Accounts'!AE186+'O5 Details by Class &amp; Accounts'!AZ186+'O5 Details by Class &amp; Accounts'!BU186</f>
        <v>537.34056292540106</v>
      </c>
      <c r="G186" s="600">
        <f>'O5 Details by Class &amp; Accounts'!K186+'O5 Details by Class &amp; Accounts'!AF186+'O5 Details by Class &amp; Accounts'!BA186+'O5 Details by Class &amp; Accounts'!BV186</f>
        <v>500.90783181201925</v>
      </c>
      <c r="H186" s="600">
        <f>'O5 Details by Class &amp; Accounts'!L186+'O5 Details by Class &amp; Accounts'!AG186+'O5 Details by Class &amp; Accounts'!BB186+'O5 Details by Class &amp; Accounts'!BW186</f>
        <v>0</v>
      </c>
      <c r="I186" s="600">
        <f>'O5 Details by Class &amp; Accounts'!M186+'O5 Details by Class &amp; Accounts'!AH186+'O5 Details by Class &amp; Accounts'!BC186+'O5 Details by Class &amp; Accounts'!BX186</f>
        <v>154.96361130615406</v>
      </c>
      <c r="J186" s="600">
        <f>'O5 Details by Class &amp; Accounts'!N186+'O5 Details by Class &amp; Accounts'!AI186+'O5 Details by Class &amp; Accounts'!BD186+'O5 Details by Class &amp; Accounts'!BY186</f>
        <v>193.10736808412707</v>
      </c>
      <c r="K186" s="600">
        <f>'O5 Details by Class &amp; Accounts'!O186+'O5 Details by Class &amp; Accounts'!AJ186+'O5 Details by Class &amp; Accounts'!BE186+'O5 Details by Class &amp; Accounts'!BZ186</f>
        <v>146.40330850638045</v>
      </c>
      <c r="L186" s="600">
        <f>'O5 Details by Class &amp; Accounts'!P186+'O5 Details by Class &amp; Accounts'!AK186+'O5 Details by Class &amp; Accounts'!BF186+'O5 Details by Class &amp; Accounts'!CA186</f>
        <v>9.6689749540649252</v>
      </c>
      <c r="M186" s="600">
        <f>'O5 Details by Class &amp; Accounts'!Q186+'O5 Details by Class &amp; Accounts'!AL186+'O5 Details by Class &amp; Accounts'!BG186+'O5 Details by Class &amp; Accounts'!CB186</f>
        <v>28.376065296282121</v>
      </c>
      <c r="N186" s="600">
        <f>'O5 Details by Class &amp; Accounts'!R186+'O5 Details by Class &amp; Accounts'!AM186+'O5 Details by Class &amp; Accounts'!BH186+'O5 Details by Class &amp; Accounts'!CC186</f>
        <v>0</v>
      </c>
      <c r="O186" s="600">
        <f>'O5 Details by Class &amp; Accounts'!S186+'O5 Details by Class &amp; Accounts'!AN186+'O5 Details by Class &amp; Accounts'!BI186+'O5 Details by Class &amp; Accounts'!CD186</f>
        <v>0</v>
      </c>
      <c r="P186" s="600">
        <f>'O5 Details by Class &amp; Accounts'!T186+'O5 Details by Class &amp; Accounts'!AO186+'O5 Details by Class &amp; Accounts'!BJ186+'O5 Details by Class &amp; Accounts'!CE186</f>
        <v>0</v>
      </c>
      <c r="Q186" s="600">
        <f>'O5 Details by Class &amp; Accounts'!U186+'O5 Details by Class &amp; Accounts'!AP186+'O5 Details by Class &amp; Accounts'!BK186+'O5 Details by Class &amp; Accounts'!CF186</f>
        <v>0</v>
      </c>
      <c r="R186" s="600">
        <f>'O5 Details by Class &amp; Accounts'!V186+'O5 Details by Class &amp; Accounts'!AQ186+'O5 Details by Class &amp; Accounts'!BL186+'O5 Details by Class &amp; Accounts'!CG186</f>
        <v>0</v>
      </c>
      <c r="S186" s="600">
        <f>'O5 Details by Class &amp; Accounts'!W186+'O5 Details by Class &amp; Accounts'!AR186+'O5 Details by Class &amp; Accounts'!BM186+'O5 Details by Class &amp; Accounts'!CH186</f>
        <v>0</v>
      </c>
      <c r="T186" s="600">
        <f>'O5 Details by Class &amp; Accounts'!X186+'O5 Details by Class &amp; Accounts'!AS186+'O5 Details by Class &amp; Accounts'!BN186+'O5 Details by Class &amp; Accounts'!CI186</f>
        <v>0</v>
      </c>
      <c r="U186" s="600">
        <f>'O5 Details by Class &amp; Accounts'!Y186+'O5 Details by Class &amp; Accounts'!AT186+'O5 Details by Class &amp; Accounts'!BO186+'O5 Details by Class &amp; Accounts'!CJ186</f>
        <v>0</v>
      </c>
      <c r="V186" s="600">
        <f>'O5 Details by Class &amp; Accounts'!Z186+'O5 Details by Class &amp; Accounts'!AU186+'O5 Details by Class &amp; Accounts'!BP186+'O5 Details by Class &amp; Accounts'!CK186</f>
        <v>0</v>
      </c>
      <c r="W186" s="600">
        <f>'O5 Details by Class &amp; Accounts'!AA186+'O5 Details by Class &amp; Accounts'!AV186+'O5 Details by Class &amp; Accounts'!BQ186+'O5 Details by Class &amp; Accounts'!CL186</f>
        <v>0</v>
      </c>
      <c r="X186" s="1041">
        <f>'O5 Details by Class &amp; Accounts'!AB186+'O5 Details by Class &amp; Accounts'!AW186+'O5 Details by Class &amp; Accounts'!BR186+'O5 Details by Class &amp; Accounts'!CM186</f>
        <v>0</v>
      </c>
      <c r="Y186" s="1931" t="str">
        <f t="shared" si="6"/>
        <v>5620</v>
      </c>
      <c r="Z186" s="1926" t="s">
        <v>1166</v>
      </c>
    </row>
    <row r="187" spans="1:26" ht="15.95" customHeight="1" x14ac:dyDescent="0.2">
      <c r="A187" s="2224" t="s">
        <v>231</v>
      </c>
      <c r="B187" s="2225" t="s">
        <v>1219</v>
      </c>
      <c r="C187" s="1027" t="str">
        <f>IF(ISBLANK('E4 TB Allocation Details'!D187), "",('E4 TB Allocation Details'!D187))</f>
        <v>ad</v>
      </c>
      <c r="D187" s="1028">
        <f t="shared" si="7"/>
        <v>0</v>
      </c>
      <c r="E187" s="600">
        <f>'O5 Details by Class &amp; Accounts'!I187+'O5 Details by Class &amp; Accounts'!AD187+'O5 Details by Class &amp; Accounts'!AY187+'O5 Details by Class &amp; Accounts'!BT187</f>
        <v>0</v>
      </c>
      <c r="F187" s="600">
        <f>'O5 Details by Class &amp; Accounts'!J187+'O5 Details by Class &amp; Accounts'!AE187+'O5 Details by Class &amp; Accounts'!AZ187+'O5 Details by Class &amp; Accounts'!BU187</f>
        <v>0</v>
      </c>
      <c r="G187" s="600">
        <f>'O5 Details by Class &amp; Accounts'!K187+'O5 Details by Class &amp; Accounts'!AF187+'O5 Details by Class &amp; Accounts'!BA187+'O5 Details by Class &amp; Accounts'!BV187</f>
        <v>0</v>
      </c>
      <c r="H187" s="600">
        <f>'O5 Details by Class &amp; Accounts'!L187+'O5 Details by Class &amp; Accounts'!AG187+'O5 Details by Class &amp; Accounts'!BB187+'O5 Details by Class &amp; Accounts'!BW187</f>
        <v>0</v>
      </c>
      <c r="I187" s="600">
        <f>'O5 Details by Class &amp; Accounts'!M187+'O5 Details by Class &amp; Accounts'!AH187+'O5 Details by Class &amp; Accounts'!BC187+'O5 Details by Class &amp; Accounts'!BX187</f>
        <v>0</v>
      </c>
      <c r="J187" s="600">
        <f>'O5 Details by Class &amp; Accounts'!N187+'O5 Details by Class &amp; Accounts'!AI187+'O5 Details by Class &amp; Accounts'!BD187+'O5 Details by Class &amp; Accounts'!BY187</f>
        <v>0</v>
      </c>
      <c r="K187" s="600">
        <f>'O5 Details by Class &amp; Accounts'!O187+'O5 Details by Class &amp; Accounts'!AJ187+'O5 Details by Class &amp; Accounts'!BE187+'O5 Details by Class &amp; Accounts'!BZ187</f>
        <v>0</v>
      </c>
      <c r="L187" s="600">
        <f>'O5 Details by Class &amp; Accounts'!P187+'O5 Details by Class &amp; Accounts'!AK187+'O5 Details by Class &amp; Accounts'!BF187+'O5 Details by Class &amp; Accounts'!CA187</f>
        <v>0</v>
      </c>
      <c r="M187" s="600">
        <f>'O5 Details by Class &amp; Accounts'!Q187+'O5 Details by Class &amp; Accounts'!AL187+'O5 Details by Class &amp; Accounts'!BG187+'O5 Details by Class &amp; Accounts'!CB187</f>
        <v>0</v>
      </c>
      <c r="N187" s="600">
        <f>'O5 Details by Class &amp; Accounts'!R187+'O5 Details by Class &amp; Accounts'!AM187+'O5 Details by Class &amp; Accounts'!BH187+'O5 Details by Class &amp; Accounts'!CC187</f>
        <v>0</v>
      </c>
      <c r="O187" s="600">
        <f>'O5 Details by Class &amp; Accounts'!S187+'O5 Details by Class &amp; Accounts'!AN187+'O5 Details by Class &amp; Accounts'!BI187+'O5 Details by Class &amp; Accounts'!CD187</f>
        <v>0</v>
      </c>
      <c r="P187" s="600">
        <f>'O5 Details by Class &amp; Accounts'!T187+'O5 Details by Class &amp; Accounts'!AO187+'O5 Details by Class &amp; Accounts'!BJ187+'O5 Details by Class &amp; Accounts'!CE187</f>
        <v>0</v>
      </c>
      <c r="Q187" s="600">
        <f>'O5 Details by Class &amp; Accounts'!U187+'O5 Details by Class &amp; Accounts'!AP187+'O5 Details by Class &amp; Accounts'!BK187+'O5 Details by Class &amp; Accounts'!CF187</f>
        <v>0</v>
      </c>
      <c r="R187" s="600">
        <f>'O5 Details by Class &amp; Accounts'!V187+'O5 Details by Class &amp; Accounts'!AQ187+'O5 Details by Class &amp; Accounts'!BL187+'O5 Details by Class &amp; Accounts'!CG187</f>
        <v>0</v>
      </c>
      <c r="S187" s="600">
        <f>'O5 Details by Class &amp; Accounts'!W187+'O5 Details by Class &amp; Accounts'!AR187+'O5 Details by Class &amp; Accounts'!BM187+'O5 Details by Class &amp; Accounts'!CH187</f>
        <v>0</v>
      </c>
      <c r="T187" s="600">
        <f>'O5 Details by Class &amp; Accounts'!X187+'O5 Details by Class &amp; Accounts'!AS187+'O5 Details by Class &amp; Accounts'!BN187+'O5 Details by Class &amp; Accounts'!CI187</f>
        <v>0</v>
      </c>
      <c r="U187" s="600">
        <f>'O5 Details by Class &amp; Accounts'!Y187+'O5 Details by Class &amp; Accounts'!AT187+'O5 Details by Class &amp; Accounts'!BO187+'O5 Details by Class &amp; Accounts'!CJ187</f>
        <v>0</v>
      </c>
      <c r="V187" s="600">
        <f>'O5 Details by Class &amp; Accounts'!Z187+'O5 Details by Class &amp; Accounts'!AU187+'O5 Details by Class &amp; Accounts'!BP187+'O5 Details by Class &amp; Accounts'!CK187</f>
        <v>0</v>
      </c>
      <c r="W187" s="600">
        <f>'O5 Details by Class &amp; Accounts'!AA187+'O5 Details by Class &amp; Accounts'!AV187+'O5 Details by Class &amp; Accounts'!BQ187+'O5 Details by Class &amp; Accounts'!CL187</f>
        <v>0</v>
      </c>
      <c r="X187" s="1041">
        <f>'O5 Details by Class &amp; Accounts'!AB187+'O5 Details by Class &amp; Accounts'!AW187+'O5 Details by Class &amp; Accounts'!BR187+'O5 Details by Class &amp; Accounts'!CM187</f>
        <v>0</v>
      </c>
      <c r="Y187" s="1931" t="str">
        <f t="shared" si="6"/>
        <v>5625</v>
      </c>
      <c r="Z187" s="1926" t="s">
        <v>1166</v>
      </c>
    </row>
    <row r="188" spans="1:26" ht="15.95" customHeight="1" x14ac:dyDescent="0.2">
      <c r="A188" s="2224" t="s">
        <v>232</v>
      </c>
      <c r="B188" s="2225" t="s">
        <v>300</v>
      </c>
      <c r="C188" s="1027" t="str">
        <f>IF(ISBLANK('E4 TB Allocation Details'!D188), "",('E4 TB Allocation Details'!D188))</f>
        <v>ad</v>
      </c>
      <c r="D188" s="1028">
        <f t="shared" si="7"/>
        <v>389845</v>
      </c>
      <c r="E188" s="600">
        <f>'O5 Details by Class &amp; Accounts'!I188+'O5 Details by Class &amp; Accounts'!AD188+'O5 Details by Class &amp; Accounts'!AY188+'O5 Details by Class &amp; Accounts'!BT188</f>
        <v>255820.93720116431</v>
      </c>
      <c r="F188" s="600">
        <f>'O5 Details by Class &amp; Accounts'!J188+'O5 Details by Class &amp; Accounts'!AE188+'O5 Details by Class &amp; Accounts'!AZ188+'O5 Details by Class &amp; Accounts'!BU188</f>
        <v>45848.004323408393</v>
      </c>
      <c r="G188" s="600">
        <f>'O5 Details by Class &amp; Accounts'!K188+'O5 Details by Class &amp; Accounts'!AF188+'O5 Details by Class &amp; Accounts'!BA188+'O5 Details by Class &amp; Accounts'!BV188</f>
        <v>42739.420812597207</v>
      </c>
      <c r="H188" s="600">
        <f>'O5 Details by Class &amp; Accounts'!L188+'O5 Details by Class &amp; Accounts'!AG188+'O5 Details by Class &amp; Accounts'!BB188+'O5 Details by Class &amp; Accounts'!BW188</f>
        <v>0</v>
      </c>
      <c r="I188" s="600">
        <f>'O5 Details by Class &amp; Accounts'!M188+'O5 Details by Class &amp; Accounts'!AH188+'O5 Details by Class &amp; Accounts'!BC188+'O5 Details by Class &amp; Accounts'!BX188</f>
        <v>13222.103096880637</v>
      </c>
      <c r="J188" s="600">
        <f>'O5 Details by Class &amp; Accounts'!N188+'O5 Details by Class &amp; Accounts'!AI188+'O5 Details by Class &amp; Accounts'!BD188+'O5 Details by Class &amp; Accounts'!BY188</f>
        <v>16476.67802818046</v>
      </c>
      <c r="K188" s="600">
        <f>'O5 Details by Class &amp; Accounts'!O188+'O5 Details by Class &amp; Accounts'!AJ188+'O5 Details by Class &amp; Accounts'!BE188+'O5 Details by Class &amp; Accounts'!BZ188</f>
        <v>12491.704487780671</v>
      </c>
      <c r="L188" s="600">
        <f>'O5 Details by Class &amp; Accounts'!P188+'O5 Details by Class &amp; Accounts'!AK188+'O5 Details by Class &amp; Accounts'!BF188+'O5 Details by Class &amp; Accounts'!CA188</f>
        <v>824.99486560898254</v>
      </c>
      <c r="M188" s="600">
        <f>'O5 Details by Class &amp; Accounts'!Q188+'O5 Details by Class &amp; Accounts'!AL188+'O5 Details by Class &amp; Accounts'!BG188+'O5 Details by Class &amp; Accounts'!CB188</f>
        <v>2421.1571843793181</v>
      </c>
      <c r="N188" s="600">
        <f>'O5 Details by Class &amp; Accounts'!R188+'O5 Details by Class &amp; Accounts'!AM188+'O5 Details by Class &amp; Accounts'!BH188+'O5 Details by Class &amp; Accounts'!CC188</f>
        <v>0</v>
      </c>
      <c r="O188" s="600">
        <f>'O5 Details by Class &amp; Accounts'!S188+'O5 Details by Class &amp; Accounts'!AN188+'O5 Details by Class &amp; Accounts'!BI188+'O5 Details by Class &amp; Accounts'!CD188</f>
        <v>0</v>
      </c>
      <c r="P188" s="600">
        <f>'O5 Details by Class &amp; Accounts'!T188+'O5 Details by Class &amp; Accounts'!AO188+'O5 Details by Class &amp; Accounts'!BJ188+'O5 Details by Class &amp; Accounts'!CE188</f>
        <v>0</v>
      </c>
      <c r="Q188" s="600">
        <f>'O5 Details by Class &amp; Accounts'!U188+'O5 Details by Class &amp; Accounts'!AP188+'O5 Details by Class &amp; Accounts'!BK188+'O5 Details by Class &amp; Accounts'!CF188</f>
        <v>0</v>
      </c>
      <c r="R188" s="600">
        <f>'O5 Details by Class &amp; Accounts'!V188+'O5 Details by Class &amp; Accounts'!AQ188+'O5 Details by Class &amp; Accounts'!BL188+'O5 Details by Class &amp; Accounts'!CG188</f>
        <v>0</v>
      </c>
      <c r="S188" s="600">
        <f>'O5 Details by Class &amp; Accounts'!W188+'O5 Details by Class &amp; Accounts'!AR188+'O5 Details by Class &amp; Accounts'!BM188+'O5 Details by Class &amp; Accounts'!CH188</f>
        <v>0</v>
      </c>
      <c r="T188" s="600">
        <f>'O5 Details by Class &amp; Accounts'!X188+'O5 Details by Class &amp; Accounts'!AS188+'O5 Details by Class &amp; Accounts'!BN188+'O5 Details by Class &amp; Accounts'!CI188</f>
        <v>0</v>
      </c>
      <c r="U188" s="600">
        <f>'O5 Details by Class &amp; Accounts'!Y188+'O5 Details by Class &amp; Accounts'!AT188+'O5 Details by Class &amp; Accounts'!BO188+'O5 Details by Class &amp; Accounts'!CJ188</f>
        <v>0</v>
      </c>
      <c r="V188" s="600">
        <f>'O5 Details by Class &amp; Accounts'!Z188+'O5 Details by Class &amp; Accounts'!AU188+'O5 Details by Class &amp; Accounts'!BP188+'O5 Details by Class &amp; Accounts'!CK188</f>
        <v>0</v>
      </c>
      <c r="W188" s="600">
        <f>'O5 Details by Class &amp; Accounts'!AA188+'O5 Details by Class &amp; Accounts'!AV188+'O5 Details by Class &amp; Accounts'!BQ188+'O5 Details by Class &amp; Accounts'!CL188</f>
        <v>0</v>
      </c>
      <c r="X188" s="1041">
        <f>'O5 Details by Class &amp; Accounts'!AB188+'O5 Details by Class &amp; Accounts'!AW188+'O5 Details by Class &amp; Accounts'!BR188+'O5 Details by Class &amp; Accounts'!CM188</f>
        <v>0</v>
      </c>
      <c r="Y188" s="1931" t="str">
        <f t="shared" si="6"/>
        <v>5630</v>
      </c>
      <c r="Z188" s="1926" t="s">
        <v>1166</v>
      </c>
    </row>
    <row r="189" spans="1:26" ht="15.95" customHeight="1" x14ac:dyDescent="0.2">
      <c r="A189" s="2224" t="s">
        <v>252</v>
      </c>
      <c r="B189" s="2225" t="s">
        <v>301</v>
      </c>
      <c r="C189" s="1027" t="str">
        <f>IF(ISBLANK('E4 TB Allocation Details'!D189), "",('E4 TB Allocation Details'!D189))</f>
        <v>ad</v>
      </c>
      <c r="D189" s="1028">
        <f t="shared" si="7"/>
        <v>148022.99999999997</v>
      </c>
      <c r="E189" s="600">
        <f>'O5 Details by Class &amp; Accounts'!I189+'O5 Details by Class &amp; Accounts'!AD189+'O5 Details by Class &amp; Accounts'!AY189+'O5 Details by Class &amp; Accounts'!BT189</f>
        <v>77135.05840068165</v>
      </c>
      <c r="F189" s="600">
        <f>'O5 Details by Class &amp; Accounts'!J189+'O5 Details by Class &amp; Accounts'!AE189+'O5 Details by Class &amp; Accounts'!AZ189+'O5 Details by Class &amp; Accounts'!BU189</f>
        <v>19441.480872033906</v>
      </c>
      <c r="G189" s="600">
        <f>'O5 Details by Class &amp; Accounts'!K189+'O5 Details by Class &amp; Accounts'!AF189+'O5 Details by Class &amp; Accounts'!BA189+'O5 Details by Class &amp; Accounts'!BV189</f>
        <v>23351.286746367368</v>
      </c>
      <c r="H189" s="600">
        <f>'O5 Details by Class &amp; Accounts'!L189+'O5 Details by Class &amp; Accounts'!AG189+'O5 Details by Class &amp; Accounts'!BB189+'O5 Details by Class &amp; Accounts'!BW189</f>
        <v>0</v>
      </c>
      <c r="I189" s="600">
        <f>'O5 Details by Class &amp; Accounts'!M189+'O5 Details by Class &amp; Accounts'!AH189+'O5 Details by Class &amp; Accounts'!BC189+'O5 Details by Class &amp; Accounts'!BX189</f>
        <v>8542.2237686208537</v>
      </c>
      <c r="J189" s="600">
        <f>'O5 Details by Class &amp; Accounts'!N189+'O5 Details by Class &amp; Accounts'!AI189+'O5 Details by Class &amp; Accounts'!BD189+'O5 Details by Class &amp; Accounts'!BY189</f>
        <v>11200.427739625949</v>
      </c>
      <c r="K189" s="600">
        <f>'O5 Details by Class &amp; Accounts'!O189+'O5 Details by Class &amp; Accounts'!AJ189+'O5 Details by Class &amp; Accounts'!BE189+'O5 Details by Class &amp; Accounts'!BZ189</f>
        <v>7473.2106000679523</v>
      </c>
      <c r="L189" s="600">
        <f>'O5 Details by Class &amp; Accounts'!P189+'O5 Details by Class &amp; Accounts'!AK189+'O5 Details by Class &amp; Accounts'!BF189+'O5 Details by Class &amp; Accounts'!CA189</f>
        <v>472.17772533530211</v>
      </c>
      <c r="M189" s="600">
        <f>'O5 Details by Class &amp; Accounts'!Q189+'O5 Details by Class &amp; Accounts'!AL189+'O5 Details by Class &amp; Accounts'!BG189+'O5 Details by Class &amp; Accounts'!CB189</f>
        <v>407.13414726699295</v>
      </c>
      <c r="N189" s="600">
        <f>'O5 Details by Class &amp; Accounts'!R189+'O5 Details by Class &amp; Accounts'!AM189+'O5 Details by Class &amp; Accounts'!BH189+'O5 Details by Class &amp; Accounts'!CC189</f>
        <v>0</v>
      </c>
      <c r="O189" s="600">
        <f>'O5 Details by Class &amp; Accounts'!S189+'O5 Details by Class &amp; Accounts'!AN189+'O5 Details by Class &amp; Accounts'!BI189+'O5 Details by Class &amp; Accounts'!CD189</f>
        <v>0</v>
      </c>
      <c r="P189" s="600">
        <f>'O5 Details by Class &amp; Accounts'!T189+'O5 Details by Class &amp; Accounts'!AO189+'O5 Details by Class &amp; Accounts'!BJ189+'O5 Details by Class &amp; Accounts'!CE189</f>
        <v>0</v>
      </c>
      <c r="Q189" s="600">
        <f>'O5 Details by Class &amp; Accounts'!U189+'O5 Details by Class &amp; Accounts'!AP189+'O5 Details by Class &amp; Accounts'!BK189+'O5 Details by Class &amp; Accounts'!CF189</f>
        <v>0</v>
      </c>
      <c r="R189" s="600">
        <f>'O5 Details by Class &amp; Accounts'!V189+'O5 Details by Class &amp; Accounts'!AQ189+'O5 Details by Class &amp; Accounts'!BL189+'O5 Details by Class &amp; Accounts'!CG189</f>
        <v>0</v>
      </c>
      <c r="S189" s="600">
        <f>'O5 Details by Class &amp; Accounts'!W189+'O5 Details by Class &amp; Accounts'!AR189+'O5 Details by Class &amp; Accounts'!BM189+'O5 Details by Class &amp; Accounts'!CH189</f>
        <v>0</v>
      </c>
      <c r="T189" s="600">
        <f>'O5 Details by Class &amp; Accounts'!X189+'O5 Details by Class &amp; Accounts'!AS189+'O5 Details by Class &amp; Accounts'!BN189+'O5 Details by Class &amp; Accounts'!CI189</f>
        <v>0</v>
      </c>
      <c r="U189" s="600">
        <f>'O5 Details by Class &amp; Accounts'!Y189+'O5 Details by Class &amp; Accounts'!AT189+'O5 Details by Class &amp; Accounts'!BO189+'O5 Details by Class &amp; Accounts'!CJ189</f>
        <v>0</v>
      </c>
      <c r="V189" s="600">
        <f>'O5 Details by Class &amp; Accounts'!Z189+'O5 Details by Class &amp; Accounts'!AU189+'O5 Details by Class &amp; Accounts'!BP189+'O5 Details by Class &amp; Accounts'!CK189</f>
        <v>0</v>
      </c>
      <c r="W189" s="600">
        <f>'O5 Details by Class &amp; Accounts'!AA189+'O5 Details by Class &amp; Accounts'!AV189+'O5 Details by Class &amp; Accounts'!BQ189+'O5 Details by Class &amp; Accounts'!CL189</f>
        <v>0</v>
      </c>
      <c r="X189" s="1041">
        <f>'O5 Details by Class &amp; Accounts'!AB189+'O5 Details by Class &amp; Accounts'!AW189+'O5 Details by Class &amp; Accounts'!BR189+'O5 Details by Class &amp; Accounts'!CM189</f>
        <v>0</v>
      </c>
      <c r="Y189" s="1931" t="str">
        <f t="shared" si="6"/>
        <v>5635</v>
      </c>
      <c r="Z189" s="1926" t="s">
        <v>5</v>
      </c>
    </row>
    <row r="190" spans="1:26" ht="15.95" customHeight="1" x14ac:dyDescent="0.2">
      <c r="A190" s="2224" t="s">
        <v>233</v>
      </c>
      <c r="B190" s="2225" t="s">
        <v>302</v>
      </c>
      <c r="C190" s="1027" t="str">
        <f>IF(ISBLANK('E4 TB Allocation Details'!D190), "",('E4 TB Allocation Details'!D190))</f>
        <v>ad</v>
      </c>
      <c r="D190" s="1028">
        <f t="shared" si="7"/>
        <v>0</v>
      </c>
      <c r="E190" s="600">
        <f>'O5 Details by Class &amp; Accounts'!I190+'O5 Details by Class &amp; Accounts'!AD190+'O5 Details by Class &amp; Accounts'!AY190+'O5 Details by Class &amp; Accounts'!BT190</f>
        <v>0</v>
      </c>
      <c r="F190" s="600">
        <f>'O5 Details by Class &amp; Accounts'!J190+'O5 Details by Class &amp; Accounts'!AE190+'O5 Details by Class &amp; Accounts'!AZ190+'O5 Details by Class &amp; Accounts'!BU190</f>
        <v>0</v>
      </c>
      <c r="G190" s="600">
        <f>'O5 Details by Class &amp; Accounts'!K190+'O5 Details by Class &amp; Accounts'!AF190+'O5 Details by Class &amp; Accounts'!BA190+'O5 Details by Class &amp; Accounts'!BV190</f>
        <v>0</v>
      </c>
      <c r="H190" s="600">
        <f>'O5 Details by Class &amp; Accounts'!L190+'O5 Details by Class &amp; Accounts'!AG190+'O5 Details by Class &amp; Accounts'!BB190+'O5 Details by Class &amp; Accounts'!BW190</f>
        <v>0</v>
      </c>
      <c r="I190" s="600">
        <f>'O5 Details by Class &amp; Accounts'!M190+'O5 Details by Class &amp; Accounts'!AH190+'O5 Details by Class &amp; Accounts'!BC190+'O5 Details by Class &amp; Accounts'!BX190</f>
        <v>0</v>
      </c>
      <c r="J190" s="600">
        <f>'O5 Details by Class &amp; Accounts'!N190+'O5 Details by Class &amp; Accounts'!AI190+'O5 Details by Class &amp; Accounts'!BD190+'O5 Details by Class &amp; Accounts'!BY190</f>
        <v>0</v>
      </c>
      <c r="K190" s="600">
        <f>'O5 Details by Class &amp; Accounts'!O190+'O5 Details by Class &amp; Accounts'!AJ190+'O5 Details by Class &amp; Accounts'!BE190+'O5 Details by Class &amp; Accounts'!BZ190</f>
        <v>0</v>
      </c>
      <c r="L190" s="600">
        <f>'O5 Details by Class &amp; Accounts'!P190+'O5 Details by Class &amp; Accounts'!AK190+'O5 Details by Class &amp; Accounts'!BF190+'O5 Details by Class &amp; Accounts'!CA190</f>
        <v>0</v>
      </c>
      <c r="M190" s="600">
        <f>'O5 Details by Class &amp; Accounts'!Q190+'O5 Details by Class &amp; Accounts'!AL190+'O5 Details by Class &amp; Accounts'!BG190+'O5 Details by Class &amp; Accounts'!CB190</f>
        <v>0</v>
      </c>
      <c r="N190" s="600">
        <f>'O5 Details by Class &amp; Accounts'!R190+'O5 Details by Class &amp; Accounts'!AM190+'O5 Details by Class &amp; Accounts'!BH190+'O5 Details by Class &amp; Accounts'!CC190</f>
        <v>0</v>
      </c>
      <c r="O190" s="600">
        <f>'O5 Details by Class &amp; Accounts'!S190+'O5 Details by Class &amp; Accounts'!AN190+'O5 Details by Class &amp; Accounts'!BI190+'O5 Details by Class &amp; Accounts'!CD190</f>
        <v>0</v>
      </c>
      <c r="P190" s="600">
        <f>'O5 Details by Class &amp; Accounts'!T190+'O5 Details by Class &amp; Accounts'!AO190+'O5 Details by Class &amp; Accounts'!BJ190+'O5 Details by Class &amp; Accounts'!CE190</f>
        <v>0</v>
      </c>
      <c r="Q190" s="600">
        <f>'O5 Details by Class &amp; Accounts'!U190+'O5 Details by Class &amp; Accounts'!AP190+'O5 Details by Class &amp; Accounts'!BK190+'O5 Details by Class &amp; Accounts'!CF190</f>
        <v>0</v>
      </c>
      <c r="R190" s="600">
        <f>'O5 Details by Class &amp; Accounts'!V190+'O5 Details by Class &amp; Accounts'!AQ190+'O5 Details by Class &amp; Accounts'!BL190+'O5 Details by Class &amp; Accounts'!CG190</f>
        <v>0</v>
      </c>
      <c r="S190" s="600">
        <f>'O5 Details by Class &amp; Accounts'!W190+'O5 Details by Class &amp; Accounts'!AR190+'O5 Details by Class &amp; Accounts'!BM190+'O5 Details by Class &amp; Accounts'!CH190</f>
        <v>0</v>
      </c>
      <c r="T190" s="600">
        <f>'O5 Details by Class &amp; Accounts'!X190+'O5 Details by Class &amp; Accounts'!AS190+'O5 Details by Class &amp; Accounts'!BN190+'O5 Details by Class &amp; Accounts'!CI190</f>
        <v>0</v>
      </c>
      <c r="U190" s="600">
        <f>'O5 Details by Class &amp; Accounts'!Y190+'O5 Details by Class &amp; Accounts'!AT190+'O5 Details by Class &amp; Accounts'!BO190+'O5 Details by Class &amp; Accounts'!CJ190</f>
        <v>0</v>
      </c>
      <c r="V190" s="600">
        <f>'O5 Details by Class &amp; Accounts'!Z190+'O5 Details by Class &amp; Accounts'!AU190+'O5 Details by Class &amp; Accounts'!BP190+'O5 Details by Class &amp; Accounts'!CK190</f>
        <v>0</v>
      </c>
      <c r="W190" s="600">
        <f>'O5 Details by Class &amp; Accounts'!AA190+'O5 Details by Class &amp; Accounts'!AV190+'O5 Details by Class &amp; Accounts'!BQ190+'O5 Details by Class &amp; Accounts'!CL190</f>
        <v>0</v>
      </c>
      <c r="X190" s="1041">
        <f>'O5 Details by Class &amp; Accounts'!AB190+'O5 Details by Class &amp; Accounts'!AW190+'O5 Details by Class &amp; Accounts'!BR190+'O5 Details by Class &amp; Accounts'!CM190</f>
        <v>0</v>
      </c>
      <c r="Y190" s="1931" t="str">
        <f t="shared" si="6"/>
        <v>5640</v>
      </c>
      <c r="Z190" s="1926" t="s">
        <v>1166</v>
      </c>
    </row>
    <row r="191" spans="1:26" ht="15.95" customHeight="1" x14ac:dyDescent="0.2">
      <c r="A191" s="2224" t="s">
        <v>234</v>
      </c>
      <c r="B191" s="2225" t="s">
        <v>303</v>
      </c>
      <c r="C191" s="1027" t="str">
        <f>IF(ISBLANK('E4 TB Allocation Details'!D191), "",('E4 TB Allocation Details'!D191))</f>
        <v>ad</v>
      </c>
      <c r="D191" s="1028">
        <f t="shared" si="7"/>
        <v>2102313</v>
      </c>
      <c r="E191" s="600">
        <f>'O5 Details by Class &amp; Accounts'!I191+'O5 Details by Class &amp; Accounts'!AD191+'O5 Details by Class &amp; Accounts'!AY191+'O5 Details by Class &amp; Accounts'!BT191</f>
        <v>1379562.8569051581</v>
      </c>
      <c r="F191" s="600">
        <f>'O5 Details by Class &amp; Accounts'!J191+'O5 Details by Class &amp; Accounts'!AE191+'O5 Details by Class &amp; Accounts'!AZ191+'O5 Details by Class &amp; Accounts'!BU191</f>
        <v>247244.04702678675</v>
      </c>
      <c r="G191" s="600">
        <f>'O5 Details by Class &amp; Accounts'!K191+'O5 Details by Class &amp; Accounts'!AF191+'O5 Details by Class &amp; Accounts'!BA191+'O5 Details by Class &amp; Accounts'!BV191</f>
        <v>230480.42167218681</v>
      </c>
      <c r="H191" s="600">
        <f>'O5 Details by Class &amp; Accounts'!L191+'O5 Details by Class &amp; Accounts'!AG191+'O5 Details by Class &amp; Accounts'!BB191+'O5 Details by Class &amp; Accounts'!BW191</f>
        <v>0</v>
      </c>
      <c r="I191" s="600">
        <f>'O5 Details by Class &amp; Accounts'!M191+'O5 Details by Class &amp; Accounts'!AH191+'O5 Details by Class &amp; Accounts'!BC191+'O5 Details by Class &amp; Accounts'!BX191</f>
        <v>71302.695245321665</v>
      </c>
      <c r="J191" s="600">
        <f>'O5 Details by Class &amp; Accounts'!N191+'O5 Details by Class &amp; Accounts'!AI191+'O5 Details by Class &amp; Accounts'!BD191+'O5 Details by Class &amp; Accounts'!BY191</f>
        <v>88853.606986002502</v>
      </c>
      <c r="K191" s="600">
        <f>'O5 Details by Class &amp; Accounts'!O191+'O5 Details by Class &amp; Accounts'!AJ191+'O5 Details by Class &amp; Accounts'!BE191+'O5 Details by Class &amp; Accounts'!BZ191</f>
        <v>67363.882406647885</v>
      </c>
      <c r="L191" s="600">
        <f>'O5 Details by Class &amp; Accounts'!P191+'O5 Details by Class &amp; Accounts'!AK191+'O5 Details by Class &amp; Accounts'!BF191+'O5 Details by Class &amp; Accounts'!CA191</f>
        <v>4448.9410686375786</v>
      </c>
      <c r="M191" s="600">
        <f>'O5 Details by Class &amp; Accounts'!Q191+'O5 Details by Class &amp; Accounts'!AL191+'O5 Details by Class &amp; Accounts'!BG191+'O5 Details by Class &amp; Accounts'!CB191</f>
        <v>13056.548689258647</v>
      </c>
      <c r="N191" s="600">
        <f>'O5 Details by Class &amp; Accounts'!R191+'O5 Details by Class &amp; Accounts'!AM191+'O5 Details by Class &amp; Accounts'!BH191+'O5 Details by Class &amp; Accounts'!CC191</f>
        <v>0</v>
      </c>
      <c r="O191" s="600">
        <f>'O5 Details by Class &amp; Accounts'!S191+'O5 Details by Class &amp; Accounts'!AN191+'O5 Details by Class &amp; Accounts'!BI191+'O5 Details by Class &amp; Accounts'!CD191</f>
        <v>0</v>
      </c>
      <c r="P191" s="600">
        <f>'O5 Details by Class &amp; Accounts'!T191+'O5 Details by Class &amp; Accounts'!AO191+'O5 Details by Class &amp; Accounts'!BJ191+'O5 Details by Class &amp; Accounts'!CE191</f>
        <v>0</v>
      </c>
      <c r="Q191" s="600">
        <f>'O5 Details by Class &amp; Accounts'!U191+'O5 Details by Class &amp; Accounts'!AP191+'O5 Details by Class &amp; Accounts'!BK191+'O5 Details by Class &amp; Accounts'!CF191</f>
        <v>0</v>
      </c>
      <c r="R191" s="600">
        <f>'O5 Details by Class &amp; Accounts'!V191+'O5 Details by Class &amp; Accounts'!AQ191+'O5 Details by Class &amp; Accounts'!BL191+'O5 Details by Class &amp; Accounts'!CG191</f>
        <v>0</v>
      </c>
      <c r="S191" s="600">
        <f>'O5 Details by Class &amp; Accounts'!W191+'O5 Details by Class &amp; Accounts'!AR191+'O5 Details by Class &amp; Accounts'!BM191+'O5 Details by Class &amp; Accounts'!CH191</f>
        <v>0</v>
      </c>
      <c r="T191" s="600">
        <f>'O5 Details by Class &amp; Accounts'!X191+'O5 Details by Class &amp; Accounts'!AS191+'O5 Details by Class &amp; Accounts'!BN191+'O5 Details by Class &amp; Accounts'!CI191</f>
        <v>0</v>
      </c>
      <c r="U191" s="600">
        <f>'O5 Details by Class &amp; Accounts'!Y191+'O5 Details by Class &amp; Accounts'!AT191+'O5 Details by Class &amp; Accounts'!BO191+'O5 Details by Class &amp; Accounts'!CJ191</f>
        <v>0</v>
      </c>
      <c r="V191" s="600">
        <f>'O5 Details by Class &amp; Accounts'!Z191+'O5 Details by Class &amp; Accounts'!AU191+'O5 Details by Class &amp; Accounts'!BP191+'O5 Details by Class &amp; Accounts'!CK191</f>
        <v>0</v>
      </c>
      <c r="W191" s="600">
        <f>'O5 Details by Class &amp; Accounts'!AA191+'O5 Details by Class &amp; Accounts'!AV191+'O5 Details by Class &amp; Accounts'!BQ191+'O5 Details by Class &amp; Accounts'!CL191</f>
        <v>0</v>
      </c>
      <c r="X191" s="1041">
        <f>'O5 Details by Class &amp; Accounts'!AB191+'O5 Details by Class &amp; Accounts'!AW191+'O5 Details by Class &amp; Accounts'!BR191+'O5 Details by Class &amp; Accounts'!CM191</f>
        <v>0</v>
      </c>
      <c r="Y191" s="1931" t="str">
        <f t="shared" si="6"/>
        <v>5645</v>
      </c>
      <c r="Z191" s="1926" t="s">
        <v>1166</v>
      </c>
    </row>
    <row r="192" spans="1:26" ht="15.95" customHeight="1" x14ac:dyDescent="0.2">
      <c r="A192" s="2224" t="s">
        <v>235</v>
      </c>
      <c r="B192" s="2225" t="s">
        <v>304</v>
      </c>
      <c r="C192" s="1027" t="str">
        <f>IF(ISBLANK('E4 TB Allocation Details'!D192), "",('E4 TB Allocation Details'!D192))</f>
        <v>ad</v>
      </c>
      <c r="D192" s="1028">
        <f t="shared" si="7"/>
        <v>0</v>
      </c>
      <c r="E192" s="600">
        <f>'O5 Details by Class &amp; Accounts'!I192+'O5 Details by Class &amp; Accounts'!AD192+'O5 Details by Class &amp; Accounts'!AY192+'O5 Details by Class &amp; Accounts'!BT192</f>
        <v>0</v>
      </c>
      <c r="F192" s="600">
        <f>'O5 Details by Class &amp; Accounts'!J192+'O5 Details by Class &amp; Accounts'!AE192+'O5 Details by Class &amp; Accounts'!AZ192+'O5 Details by Class &amp; Accounts'!BU192</f>
        <v>0</v>
      </c>
      <c r="G192" s="600">
        <f>'O5 Details by Class &amp; Accounts'!K192+'O5 Details by Class &amp; Accounts'!AF192+'O5 Details by Class &amp; Accounts'!BA192+'O5 Details by Class &amp; Accounts'!BV192</f>
        <v>0</v>
      </c>
      <c r="H192" s="600">
        <f>'O5 Details by Class &amp; Accounts'!L192+'O5 Details by Class &amp; Accounts'!AG192+'O5 Details by Class &amp; Accounts'!BB192+'O5 Details by Class &amp; Accounts'!BW192</f>
        <v>0</v>
      </c>
      <c r="I192" s="600">
        <f>'O5 Details by Class &amp; Accounts'!M192+'O5 Details by Class &amp; Accounts'!AH192+'O5 Details by Class &amp; Accounts'!BC192+'O5 Details by Class &amp; Accounts'!BX192</f>
        <v>0</v>
      </c>
      <c r="J192" s="600">
        <f>'O5 Details by Class &amp; Accounts'!N192+'O5 Details by Class &amp; Accounts'!AI192+'O5 Details by Class &amp; Accounts'!BD192+'O5 Details by Class &amp; Accounts'!BY192</f>
        <v>0</v>
      </c>
      <c r="K192" s="600">
        <f>'O5 Details by Class &amp; Accounts'!O192+'O5 Details by Class &amp; Accounts'!AJ192+'O5 Details by Class &amp; Accounts'!BE192+'O5 Details by Class &amp; Accounts'!BZ192</f>
        <v>0</v>
      </c>
      <c r="L192" s="600">
        <f>'O5 Details by Class &amp; Accounts'!P192+'O5 Details by Class &amp; Accounts'!AK192+'O5 Details by Class &amp; Accounts'!BF192+'O5 Details by Class &amp; Accounts'!CA192</f>
        <v>0</v>
      </c>
      <c r="M192" s="600">
        <f>'O5 Details by Class &amp; Accounts'!Q192+'O5 Details by Class &amp; Accounts'!AL192+'O5 Details by Class &amp; Accounts'!BG192+'O5 Details by Class &amp; Accounts'!CB192</f>
        <v>0</v>
      </c>
      <c r="N192" s="600">
        <f>'O5 Details by Class &amp; Accounts'!R192+'O5 Details by Class &amp; Accounts'!AM192+'O5 Details by Class &amp; Accounts'!BH192+'O5 Details by Class &amp; Accounts'!CC192</f>
        <v>0</v>
      </c>
      <c r="O192" s="600">
        <f>'O5 Details by Class &amp; Accounts'!S192+'O5 Details by Class &amp; Accounts'!AN192+'O5 Details by Class &amp; Accounts'!BI192+'O5 Details by Class &amp; Accounts'!CD192</f>
        <v>0</v>
      </c>
      <c r="P192" s="600">
        <f>'O5 Details by Class &amp; Accounts'!T192+'O5 Details by Class &amp; Accounts'!AO192+'O5 Details by Class &amp; Accounts'!BJ192+'O5 Details by Class &amp; Accounts'!CE192</f>
        <v>0</v>
      </c>
      <c r="Q192" s="600">
        <f>'O5 Details by Class &amp; Accounts'!U192+'O5 Details by Class &amp; Accounts'!AP192+'O5 Details by Class &amp; Accounts'!BK192+'O5 Details by Class &amp; Accounts'!CF192</f>
        <v>0</v>
      </c>
      <c r="R192" s="600">
        <f>'O5 Details by Class &amp; Accounts'!V192+'O5 Details by Class &amp; Accounts'!AQ192+'O5 Details by Class &amp; Accounts'!BL192+'O5 Details by Class &amp; Accounts'!CG192</f>
        <v>0</v>
      </c>
      <c r="S192" s="600">
        <f>'O5 Details by Class &amp; Accounts'!W192+'O5 Details by Class &amp; Accounts'!AR192+'O5 Details by Class &amp; Accounts'!BM192+'O5 Details by Class &amp; Accounts'!CH192</f>
        <v>0</v>
      </c>
      <c r="T192" s="600">
        <f>'O5 Details by Class &amp; Accounts'!X192+'O5 Details by Class &amp; Accounts'!AS192+'O5 Details by Class &amp; Accounts'!BN192+'O5 Details by Class &amp; Accounts'!CI192</f>
        <v>0</v>
      </c>
      <c r="U192" s="600">
        <f>'O5 Details by Class &amp; Accounts'!Y192+'O5 Details by Class &amp; Accounts'!AT192+'O5 Details by Class &amp; Accounts'!BO192+'O5 Details by Class &amp; Accounts'!CJ192</f>
        <v>0</v>
      </c>
      <c r="V192" s="600">
        <f>'O5 Details by Class &amp; Accounts'!Z192+'O5 Details by Class &amp; Accounts'!AU192+'O5 Details by Class &amp; Accounts'!BP192+'O5 Details by Class &amp; Accounts'!CK192</f>
        <v>0</v>
      </c>
      <c r="W192" s="600">
        <f>'O5 Details by Class &amp; Accounts'!AA192+'O5 Details by Class &amp; Accounts'!AV192+'O5 Details by Class &amp; Accounts'!BQ192+'O5 Details by Class &amp; Accounts'!CL192</f>
        <v>0</v>
      </c>
      <c r="X192" s="1041">
        <f>'O5 Details by Class &amp; Accounts'!AB192+'O5 Details by Class &amp; Accounts'!AW192+'O5 Details by Class &amp; Accounts'!BR192+'O5 Details by Class &amp; Accounts'!CM192</f>
        <v>0</v>
      </c>
      <c r="Y192" s="1931" t="str">
        <f t="shared" si="6"/>
        <v>5650</v>
      </c>
      <c r="Z192" s="1926" t="s">
        <v>1166</v>
      </c>
    </row>
    <row r="193" spans="1:26" ht="15.95" customHeight="1" x14ac:dyDescent="0.2">
      <c r="A193" s="2224" t="s">
        <v>236</v>
      </c>
      <c r="B193" s="2225" t="s">
        <v>305</v>
      </c>
      <c r="C193" s="1027" t="str">
        <f>IF(ISBLANK('E4 TB Allocation Details'!D193), "",('E4 TB Allocation Details'!D193))</f>
        <v>ad</v>
      </c>
      <c r="D193" s="1028">
        <f t="shared" si="7"/>
        <v>374544.99999999994</v>
      </c>
      <c r="E193" s="600">
        <f>'O5 Details by Class &amp; Accounts'!I193+'O5 Details by Class &amp; Accounts'!AD193+'O5 Details by Class &amp; Accounts'!AY193+'O5 Details by Class &amp; Accounts'!BT193</f>
        <v>245780.89477615483</v>
      </c>
      <c r="F193" s="600">
        <f>'O5 Details by Class &amp; Accounts'!J193+'O5 Details by Class &amp; Accounts'!AE193+'O5 Details by Class &amp; Accounts'!AZ193+'O5 Details by Class &amp; Accounts'!BU193</f>
        <v>44048.636712824322</v>
      </c>
      <c r="G193" s="600">
        <f>'O5 Details by Class &amp; Accounts'!K193+'O5 Details by Class &amp; Accounts'!AF193+'O5 Details by Class &amp; Accounts'!BA193+'O5 Details by Class &amp; Accounts'!BV193</f>
        <v>41062.053811782171</v>
      </c>
      <c r="H193" s="600">
        <f>'O5 Details by Class &amp; Accounts'!L193+'O5 Details by Class &amp; Accounts'!AG193+'O5 Details by Class &amp; Accounts'!BB193+'O5 Details by Class &amp; Accounts'!BW193</f>
        <v>0</v>
      </c>
      <c r="I193" s="600">
        <f>'O5 Details by Class &amp; Accounts'!M193+'O5 Details by Class &amp; Accounts'!AH193+'O5 Details by Class &amp; Accounts'!BC193+'O5 Details by Class &amp; Accounts'!BX193</f>
        <v>12703.183584299293</v>
      </c>
      <c r="J193" s="600">
        <f>'O5 Details by Class &amp; Accounts'!N193+'O5 Details by Class &amp; Accounts'!AI193+'O5 Details by Class &amp; Accounts'!BD193+'O5 Details by Class &amp; Accounts'!BY193</f>
        <v>15830.028272941425</v>
      </c>
      <c r="K193" s="600">
        <f>'O5 Details by Class &amp; Accounts'!O193+'O5 Details by Class &amp; Accounts'!AJ193+'O5 Details by Class &amp; Accounts'!BE193+'O5 Details by Class &amp; Accounts'!BZ193</f>
        <v>12001.450467174931</v>
      </c>
      <c r="L193" s="600">
        <f>'O5 Details by Class &amp; Accounts'!P193+'O5 Details by Class &amp; Accounts'!AK193+'O5 Details by Class &amp; Accounts'!BF193+'O5 Details by Class &amp; Accounts'!CA193</f>
        <v>792.61681421979597</v>
      </c>
      <c r="M193" s="600">
        <f>'O5 Details by Class &amp; Accounts'!Q193+'O5 Details by Class &amp; Accounts'!AL193+'O5 Details by Class &amp; Accounts'!BG193+'O5 Details by Class &amp; Accounts'!CB193</f>
        <v>2326.1355606031925</v>
      </c>
      <c r="N193" s="600">
        <f>'O5 Details by Class &amp; Accounts'!R193+'O5 Details by Class &amp; Accounts'!AM193+'O5 Details by Class &amp; Accounts'!BH193+'O5 Details by Class &amp; Accounts'!CC193</f>
        <v>0</v>
      </c>
      <c r="O193" s="600">
        <f>'O5 Details by Class &amp; Accounts'!S193+'O5 Details by Class &amp; Accounts'!AN193+'O5 Details by Class &amp; Accounts'!BI193+'O5 Details by Class &amp; Accounts'!CD193</f>
        <v>0</v>
      </c>
      <c r="P193" s="600">
        <f>'O5 Details by Class &amp; Accounts'!T193+'O5 Details by Class &amp; Accounts'!AO193+'O5 Details by Class &amp; Accounts'!BJ193+'O5 Details by Class &amp; Accounts'!CE193</f>
        <v>0</v>
      </c>
      <c r="Q193" s="600">
        <f>'O5 Details by Class &amp; Accounts'!U193+'O5 Details by Class &amp; Accounts'!AP193+'O5 Details by Class &amp; Accounts'!BK193+'O5 Details by Class &amp; Accounts'!CF193</f>
        <v>0</v>
      </c>
      <c r="R193" s="600">
        <f>'O5 Details by Class &amp; Accounts'!V193+'O5 Details by Class &amp; Accounts'!AQ193+'O5 Details by Class &amp; Accounts'!BL193+'O5 Details by Class &amp; Accounts'!CG193</f>
        <v>0</v>
      </c>
      <c r="S193" s="600">
        <f>'O5 Details by Class &amp; Accounts'!W193+'O5 Details by Class &amp; Accounts'!AR193+'O5 Details by Class &amp; Accounts'!BM193+'O5 Details by Class &amp; Accounts'!CH193</f>
        <v>0</v>
      </c>
      <c r="T193" s="600">
        <f>'O5 Details by Class &amp; Accounts'!X193+'O5 Details by Class &amp; Accounts'!AS193+'O5 Details by Class &amp; Accounts'!BN193+'O5 Details by Class &amp; Accounts'!CI193</f>
        <v>0</v>
      </c>
      <c r="U193" s="600">
        <f>'O5 Details by Class &amp; Accounts'!Y193+'O5 Details by Class &amp; Accounts'!AT193+'O5 Details by Class &amp; Accounts'!BO193+'O5 Details by Class &amp; Accounts'!CJ193</f>
        <v>0</v>
      </c>
      <c r="V193" s="600">
        <f>'O5 Details by Class &amp; Accounts'!Z193+'O5 Details by Class &amp; Accounts'!AU193+'O5 Details by Class &amp; Accounts'!BP193+'O5 Details by Class &amp; Accounts'!CK193</f>
        <v>0</v>
      </c>
      <c r="W193" s="600">
        <f>'O5 Details by Class &amp; Accounts'!AA193+'O5 Details by Class &amp; Accounts'!AV193+'O5 Details by Class &amp; Accounts'!BQ193+'O5 Details by Class &amp; Accounts'!CL193</f>
        <v>0</v>
      </c>
      <c r="X193" s="1041">
        <f>'O5 Details by Class &amp; Accounts'!AB193+'O5 Details by Class &amp; Accounts'!AW193+'O5 Details by Class &amp; Accounts'!BR193+'O5 Details by Class &amp; Accounts'!CM193</f>
        <v>0</v>
      </c>
      <c r="Y193" s="1931" t="str">
        <f t="shared" si="6"/>
        <v>5655</v>
      </c>
      <c r="Z193" s="1926" t="s">
        <v>1166</v>
      </c>
    </row>
    <row r="194" spans="1:26" ht="15.95" customHeight="1" x14ac:dyDescent="0.2">
      <c r="A194" s="2224" t="s">
        <v>237</v>
      </c>
      <c r="B194" s="2225" t="s">
        <v>306</v>
      </c>
      <c r="C194" s="1027" t="str">
        <f>IF(ISBLANK('E4 TB Allocation Details'!D194), "",('E4 TB Allocation Details'!D194))</f>
        <v>ad</v>
      </c>
      <c r="D194" s="1028">
        <f t="shared" si="7"/>
        <v>6999.9999999999991</v>
      </c>
      <c r="E194" s="600">
        <f>'O5 Details by Class &amp; Accounts'!I194+'O5 Details by Class &amp; Accounts'!AD194+'O5 Details by Class &amp; Accounts'!AY194+'O5 Details by Class &amp; Accounts'!BT194</f>
        <v>4593.4834624226296</v>
      </c>
      <c r="F194" s="600">
        <f>'O5 Details by Class &amp; Accounts'!J194+'O5 Details by Class &amp; Accounts'!AE194+'O5 Details by Class &amp; Accounts'!AZ194+'O5 Details by Class &amp; Accounts'!BU194</f>
        <v>823.24008327375952</v>
      </c>
      <c r="G194" s="600">
        <f>'O5 Details by Class &amp; Accounts'!K194+'O5 Details by Class &amp; Accounts'!AF194+'O5 Details by Class &amp; Accounts'!BA194+'O5 Details by Class &amp; Accounts'!BV194</f>
        <v>767.42281083040814</v>
      </c>
      <c r="H194" s="600">
        <f>'O5 Details by Class &amp; Accounts'!L194+'O5 Details by Class &amp; Accounts'!AG194+'O5 Details by Class &amp; Accounts'!BB194+'O5 Details by Class &amp; Accounts'!BW194</f>
        <v>0</v>
      </c>
      <c r="I194" s="600">
        <f>'O5 Details by Class &amp; Accounts'!M194+'O5 Details by Class &amp; Accounts'!AH194+'O5 Details by Class &amp; Accounts'!BC194+'O5 Details by Class &amp; Accounts'!BX194</f>
        <v>237.41415608296748</v>
      </c>
      <c r="J194" s="600">
        <f>'O5 Details by Class &amp; Accounts'!N194+'O5 Details by Class &amp; Accounts'!AI194+'O5 Details by Class &amp; Accounts'!BD194+'O5 Details by Class &amp; Accounts'!BY194</f>
        <v>295.85282919432905</v>
      </c>
      <c r="K194" s="600">
        <f>'O5 Details by Class &amp; Accounts'!O194+'O5 Details by Class &amp; Accounts'!AJ194+'O5 Details by Class &amp; Accounts'!BE194+'O5 Details by Class &amp; Accounts'!BZ194</f>
        <v>224.29922511373672</v>
      </c>
      <c r="L194" s="600">
        <f>'O5 Details by Class &amp; Accounts'!P194+'O5 Details by Class &amp; Accounts'!AK194+'O5 Details by Class &amp; Accounts'!BF194+'O5 Details by Class &amp; Accounts'!CA194</f>
        <v>14.813487563680123</v>
      </c>
      <c r="M194" s="600">
        <f>'O5 Details by Class &amp; Accounts'!Q194+'O5 Details by Class &amp; Accounts'!AL194+'O5 Details by Class &amp; Accounts'!BG194+'O5 Details by Class &amp; Accounts'!CB194</f>
        <v>43.473945518488698</v>
      </c>
      <c r="N194" s="600">
        <f>'O5 Details by Class &amp; Accounts'!R194+'O5 Details by Class &amp; Accounts'!AM194+'O5 Details by Class &amp; Accounts'!BH194+'O5 Details by Class &amp; Accounts'!CC194</f>
        <v>0</v>
      </c>
      <c r="O194" s="600">
        <f>'O5 Details by Class &amp; Accounts'!S194+'O5 Details by Class &amp; Accounts'!AN194+'O5 Details by Class &amp; Accounts'!BI194+'O5 Details by Class &amp; Accounts'!CD194</f>
        <v>0</v>
      </c>
      <c r="P194" s="600">
        <f>'O5 Details by Class &amp; Accounts'!T194+'O5 Details by Class &amp; Accounts'!AO194+'O5 Details by Class &amp; Accounts'!BJ194+'O5 Details by Class &amp; Accounts'!CE194</f>
        <v>0</v>
      </c>
      <c r="Q194" s="600">
        <f>'O5 Details by Class &amp; Accounts'!U194+'O5 Details by Class &amp; Accounts'!AP194+'O5 Details by Class &amp; Accounts'!BK194+'O5 Details by Class &amp; Accounts'!CF194</f>
        <v>0</v>
      </c>
      <c r="R194" s="600">
        <f>'O5 Details by Class &amp; Accounts'!V194+'O5 Details by Class &amp; Accounts'!AQ194+'O5 Details by Class &amp; Accounts'!BL194+'O5 Details by Class &amp; Accounts'!CG194</f>
        <v>0</v>
      </c>
      <c r="S194" s="600">
        <f>'O5 Details by Class &amp; Accounts'!W194+'O5 Details by Class &amp; Accounts'!AR194+'O5 Details by Class &amp; Accounts'!BM194+'O5 Details by Class &amp; Accounts'!CH194</f>
        <v>0</v>
      </c>
      <c r="T194" s="600">
        <f>'O5 Details by Class &amp; Accounts'!X194+'O5 Details by Class &amp; Accounts'!AS194+'O5 Details by Class &amp; Accounts'!BN194+'O5 Details by Class &amp; Accounts'!CI194</f>
        <v>0</v>
      </c>
      <c r="U194" s="600">
        <f>'O5 Details by Class &amp; Accounts'!Y194+'O5 Details by Class &amp; Accounts'!AT194+'O5 Details by Class &amp; Accounts'!BO194+'O5 Details by Class &amp; Accounts'!CJ194</f>
        <v>0</v>
      </c>
      <c r="V194" s="600">
        <f>'O5 Details by Class &amp; Accounts'!Z194+'O5 Details by Class &amp; Accounts'!AU194+'O5 Details by Class &amp; Accounts'!BP194+'O5 Details by Class &amp; Accounts'!CK194</f>
        <v>0</v>
      </c>
      <c r="W194" s="600">
        <f>'O5 Details by Class &amp; Accounts'!AA194+'O5 Details by Class &amp; Accounts'!AV194+'O5 Details by Class &amp; Accounts'!BQ194+'O5 Details by Class &amp; Accounts'!CL194</f>
        <v>0</v>
      </c>
      <c r="X194" s="1041">
        <f>'O5 Details by Class &amp; Accounts'!AB194+'O5 Details by Class &amp; Accounts'!AW194+'O5 Details by Class &amp; Accounts'!BR194+'O5 Details by Class &amp; Accounts'!CM194</f>
        <v>0</v>
      </c>
      <c r="Y194" s="1931" t="str">
        <f t="shared" si="6"/>
        <v>5660</v>
      </c>
      <c r="Z194" s="1926" t="s">
        <v>1166</v>
      </c>
    </row>
    <row r="195" spans="1:26" ht="15.95" customHeight="1" x14ac:dyDescent="0.2">
      <c r="A195" s="2224" t="s">
        <v>238</v>
      </c>
      <c r="B195" s="2225" t="s">
        <v>307</v>
      </c>
      <c r="C195" s="1027" t="str">
        <f>IF(ISBLANK('E4 TB Allocation Details'!D195), "",('E4 TB Allocation Details'!D195))</f>
        <v>ad</v>
      </c>
      <c r="D195" s="1028">
        <f t="shared" si="7"/>
        <v>947729.99999999988</v>
      </c>
      <c r="E195" s="600">
        <f>'O5 Details by Class &amp; Accounts'!I195+'O5 Details by Class &amp; Accounts'!AD195+'O5 Details by Class &amp; Accounts'!AY195+'O5 Details by Class &amp; Accounts'!BT195</f>
        <v>621911.72597739985</v>
      </c>
      <c r="F195" s="600">
        <f>'O5 Details by Class &amp; Accounts'!J195+'O5 Details by Class &amp; Accounts'!AE195+'O5 Details by Class &amp; Accounts'!AZ195+'O5 Details by Class &amp; Accounts'!BU195</f>
        <v>111458.47487443429</v>
      </c>
      <c r="G195" s="600">
        <f>'O5 Details by Class &amp; Accounts'!K195+'O5 Details by Class &amp; Accounts'!AF195+'O5 Details by Class &amp; Accounts'!BA195+'O5 Details by Class &amp; Accounts'!BV195</f>
        <v>103901.37435832896</v>
      </c>
      <c r="H195" s="600">
        <f>'O5 Details by Class &amp; Accounts'!L195+'O5 Details by Class &amp; Accounts'!AG195+'O5 Details by Class &amp; Accounts'!BB195+'O5 Details by Class &amp; Accounts'!BW195</f>
        <v>0</v>
      </c>
      <c r="I195" s="600">
        <f>'O5 Details by Class &amp; Accounts'!M195+'O5 Details by Class &amp; Accounts'!AH195+'O5 Details by Class &amp; Accounts'!BC195+'O5 Details by Class &amp; Accounts'!BX195</f>
        <v>32143.502592072968</v>
      </c>
      <c r="J195" s="600">
        <f>'O5 Details by Class &amp; Accounts'!N195+'O5 Details by Class &amp; Accounts'!AI195+'O5 Details by Class &amp; Accounts'!BD195+'O5 Details by Class &amp; Accounts'!BY195</f>
        <v>40055.514544620208</v>
      </c>
      <c r="K195" s="600">
        <f>'O5 Details by Class &amp; Accounts'!O195+'O5 Details by Class &amp; Accounts'!AJ195+'O5 Details by Class &amp; Accounts'!BE195+'O5 Details by Class &amp; Accounts'!BZ195</f>
        <v>30367.872088148815</v>
      </c>
      <c r="L195" s="600">
        <f>'O5 Details by Class &amp; Accounts'!P195+'O5 Details by Class &amp; Accounts'!AK195+'O5 Details by Class &amp; Accounts'!BF195+'O5 Details by Class &amp; Accounts'!CA195</f>
        <v>2005.5980812466519</v>
      </c>
      <c r="M195" s="600">
        <f>'O5 Details by Class &amp; Accounts'!Q195+'O5 Details by Class &amp; Accounts'!AL195+'O5 Details by Class &amp; Accounts'!BG195+'O5 Details by Class &amp; Accounts'!CB195</f>
        <v>5885.9374837481846</v>
      </c>
      <c r="N195" s="600">
        <f>'O5 Details by Class &amp; Accounts'!R195+'O5 Details by Class &amp; Accounts'!AM195+'O5 Details by Class &amp; Accounts'!BH195+'O5 Details by Class &amp; Accounts'!CC195</f>
        <v>0</v>
      </c>
      <c r="O195" s="600">
        <f>'O5 Details by Class &amp; Accounts'!S195+'O5 Details by Class &amp; Accounts'!AN195+'O5 Details by Class &amp; Accounts'!BI195+'O5 Details by Class &amp; Accounts'!CD195</f>
        <v>0</v>
      </c>
      <c r="P195" s="600">
        <f>'O5 Details by Class &amp; Accounts'!T195+'O5 Details by Class &amp; Accounts'!AO195+'O5 Details by Class &amp; Accounts'!BJ195+'O5 Details by Class &amp; Accounts'!CE195</f>
        <v>0</v>
      </c>
      <c r="Q195" s="600">
        <f>'O5 Details by Class &amp; Accounts'!U195+'O5 Details by Class &amp; Accounts'!AP195+'O5 Details by Class &amp; Accounts'!BK195+'O5 Details by Class &amp; Accounts'!CF195</f>
        <v>0</v>
      </c>
      <c r="R195" s="600">
        <f>'O5 Details by Class &amp; Accounts'!V195+'O5 Details by Class &amp; Accounts'!AQ195+'O5 Details by Class &amp; Accounts'!BL195+'O5 Details by Class &amp; Accounts'!CG195</f>
        <v>0</v>
      </c>
      <c r="S195" s="600">
        <f>'O5 Details by Class &amp; Accounts'!W195+'O5 Details by Class &amp; Accounts'!AR195+'O5 Details by Class &amp; Accounts'!BM195+'O5 Details by Class &amp; Accounts'!CH195</f>
        <v>0</v>
      </c>
      <c r="T195" s="600">
        <f>'O5 Details by Class &amp; Accounts'!X195+'O5 Details by Class &amp; Accounts'!AS195+'O5 Details by Class &amp; Accounts'!BN195+'O5 Details by Class &amp; Accounts'!CI195</f>
        <v>0</v>
      </c>
      <c r="U195" s="600">
        <f>'O5 Details by Class &amp; Accounts'!Y195+'O5 Details by Class &amp; Accounts'!AT195+'O5 Details by Class &amp; Accounts'!BO195+'O5 Details by Class &amp; Accounts'!CJ195</f>
        <v>0</v>
      </c>
      <c r="V195" s="600">
        <f>'O5 Details by Class &amp; Accounts'!Z195+'O5 Details by Class &amp; Accounts'!AU195+'O5 Details by Class &amp; Accounts'!BP195+'O5 Details by Class &amp; Accounts'!CK195</f>
        <v>0</v>
      </c>
      <c r="W195" s="600">
        <f>'O5 Details by Class &amp; Accounts'!AA195+'O5 Details by Class &amp; Accounts'!AV195+'O5 Details by Class &amp; Accounts'!BQ195+'O5 Details by Class &amp; Accounts'!CL195</f>
        <v>0</v>
      </c>
      <c r="X195" s="1041">
        <f>'O5 Details by Class &amp; Accounts'!AB195+'O5 Details by Class &amp; Accounts'!AW195+'O5 Details by Class &amp; Accounts'!BR195+'O5 Details by Class &amp; Accounts'!CM195</f>
        <v>0</v>
      </c>
      <c r="Y195" s="1931" t="str">
        <f t="shared" si="6"/>
        <v>5665</v>
      </c>
      <c r="Z195" s="1926" t="s">
        <v>1166</v>
      </c>
    </row>
    <row r="196" spans="1:26" ht="15.95" customHeight="1" x14ac:dyDescent="0.2">
      <c r="A196" s="2224" t="s">
        <v>239</v>
      </c>
      <c r="B196" s="2225" t="s">
        <v>308</v>
      </c>
      <c r="C196" s="1027" t="str">
        <f>IF(ISBLANK('E4 TB Allocation Details'!D196), "",('E4 TB Allocation Details'!D196))</f>
        <v>ad</v>
      </c>
      <c r="D196" s="1028">
        <f t="shared" si="7"/>
        <v>0</v>
      </c>
      <c r="E196" s="600">
        <f>'O5 Details by Class &amp; Accounts'!I196+'O5 Details by Class &amp; Accounts'!AD196+'O5 Details by Class &amp; Accounts'!AY196+'O5 Details by Class &amp; Accounts'!BT196</f>
        <v>0</v>
      </c>
      <c r="F196" s="600">
        <f>'O5 Details by Class &amp; Accounts'!J196+'O5 Details by Class &amp; Accounts'!AE196+'O5 Details by Class &amp; Accounts'!AZ196+'O5 Details by Class &amp; Accounts'!BU196</f>
        <v>0</v>
      </c>
      <c r="G196" s="600">
        <f>'O5 Details by Class &amp; Accounts'!K196+'O5 Details by Class &amp; Accounts'!AF196+'O5 Details by Class &amp; Accounts'!BA196+'O5 Details by Class &amp; Accounts'!BV196</f>
        <v>0</v>
      </c>
      <c r="H196" s="600">
        <f>'O5 Details by Class &amp; Accounts'!L196+'O5 Details by Class &amp; Accounts'!AG196+'O5 Details by Class &amp; Accounts'!BB196+'O5 Details by Class &amp; Accounts'!BW196</f>
        <v>0</v>
      </c>
      <c r="I196" s="600">
        <f>'O5 Details by Class &amp; Accounts'!M196+'O5 Details by Class &amp; Accounts'!AH196+'O5 Details by Class &amp; Accounts'!BC196+'O5 Details by Class &amp; Accounts'!BX196</f>
        <v>0</v>
      </c>
      <c r="J196" s="600">
        <f>'O5 Details by Class &amp; Accounts'!N196+'O5 Details by Class &amp; Accounts'!AI196+'O5 Details by Class &amp; Accounts'!BD196+'O5 Details by Class &amp; Accounts'!BY196</f>
        <v>0</v>
      </c>
      <c r="K196" s="600">
        <f>'O5 Details by Class &amp; Accounts'!O196+'O5 Details by Class &amp; Accounts'!AJ196+'O5 Details by Class &amp; Accounts'!BE196+'O5 Details by Class &amp; Accounts'!BZ196</f>
        <v>0</v>
      </c>
      <c r="L196" s="600">
        <f>'O5 Details by Class &amp; Accounts'!P196+'O5 Details by Class &amp; Accounts'!AK196+'O5 Details by Class &amp; Accounts'!BF196+'O5 Details by Class &amp; Accounts'!CA196</f>
        <v>0</v>
      </c>
      <c r="M196" s="600">
        <f>'O5 Details by Class &amp; Accounts'!Q196+'O5 Details by Class &amp; Accounts'!AL196+'O5 Details by Class &amp; Accounts'!BG196+'O5 Details by Class &amp; Accounts'!CB196</f>
        <v>0</v>
      </c>
      <c r="N196" s="600">
        <f>'O5 Details by Class &amp; Accounts'!R196+'O5 Details by Class &amp; Accounts'!AM196+'O5 Details by Class &amp; Accounts'!BH196+'O5 Details by Class &amp; Accounts'!CC196</f>
        <v>0</v>
      </c>
      <c r="O196" s="600">
        <f>'O5 Details by Class &amp; Accounts'!S196+'O5 Details by Class &amp; Accounts'!AN196+'O5 Details by Class &amp; Accounts'!BI196+'O5 Details by Class &amp; Accounts'!CD196</f>
        <v>0</v>
      </c>
      <c r="P196" s="600">
        <f>'O5 Details by Class &amp; Accounts'!T196+'O5 Details by Class &amp; Accounts'!AO196+'O5 Details by Class &amp; Accounts'!BJ196+'O5 Details by Class &amp; Accounts'!CE196</f>
        <v>0</v>
      </c>
      <c r="Q196" s="600">
        <f>'O5 Details by Class &amp; Accounts'!U196+'O5 Details by Class &amp; Accounts'!AP196+'O5 Details by Class &amp; Accounts'!BK196+'O5 Details by Class &amp; Accounts'!CF196</f>
        <v>0</v>
      </c>
      <c r="R196" s="600">
        <f>'O5 Details by Class &amp; Accounts'!V196+'O5 Details by Class &amp; Accounts'!AQ196+'O5 Details by Class &amp; Accounts'!BL196+'O5 Details by Class &amp; Accounts'!CG196</f>
        <v>0</v>
      </c>
      <c r="S196" s="600">
        <f>'O5 Details by Class &amp; Accounts'!W196+'O5 Details by Class &amp; Accounts'!AR196+'O5 Details by Class &amp; Accounts'!BM196+'O5 Details by Class &amp; Accounts'!CH196</f>
        <v>0</v>
      </c>
      <c r="T196" s="600">
        <f>'O5 Details by Class &amp; Accounts'!X196+'O5 Details by Class &amp; Accounts'!AS196+'O5 Details by Class &amp; Accounts'!BN196+'O5 Details by Class &amp; Accounts'!CI196</f>
        <v>0</v>
      </c>
      <c r="U196" s="600">
        <f>'O5 Details by Class &amp; Accounts'!Y196+'O5 Details by Class &amp; Accounts'!AT196+'O5 Details by Class &amp; Accounts'!BO196+'O5 Details by Class &amp; Accounts'!CJ196</f>
        <v>0</v>
      </c>
      <c r="V196" s="600">
        <f>'O5 Details by Class &amp; Accounts'!Z196+'O5 Details by Class &amp; Accounts'!AU196+'O5 Details by Class &amp; Accounts'!BP196+'O5 Details by Class &amp; Accounts'!CK196</f>
        <v>0</v>
      </c>
      <c r="W196" s="600">
        <f>'O5 Details by Class &amp; Accounts'!AA196+'O5 Details by Class &amp; Accounts'!AV196+'O5 Details by Class &amp; Accounts'!BQ196+'O5 Details by Class &amp; Accounts'!CL196</f>
        <v>0</v>
      </c>
      <c r="X196" s="1041">
        <f>'O5 Details by Class &amp; Accounts'!AB196+'O5 Details by Class &amp; Accounts'!AW196+'O5 Details by Class &amp; Accounts'!BR196+'O5 Details by Class &amp; Accounts'!CM196</f>
        <v>0</v>
      </c>
      <c r="Y196" s="1931" t="str">
        <f t="shared" si="6"/>
        <v>5670</v>
      </c>
      <c r="Z196" s="1926" t="s">
        <v>1166</v>
      </c>
    </row>
    <row r="197" spans="1:26" ht="15.95" customHeight="1" x14ac:dyDescent="0.2">
      <c r="A197" s="2224" t="s">
        <v>240</v>
      </c>
      <c r="B197" s="2225" t="s">
        <v>309</v>
      </c>
      <c r="C197" s="1027" t="str">
        <f>IF(ISBLANK('E4 TB Allocation Details'!D197), "",('E4 TB Allocation Details'!D197))</f>
        <v>ad</v>
      </c>
      <c r="D197" s="1028">
        <f t="shared" si="7"/>
        <v>166023</v>
      </c>
      <c r="E197" s="600">
        <f>'O5 Details by Class &amp; Accounts'!I197+'O5 Details by Class &amp; Accounts'!AD197+'O5 Details by Class &amp; Accounts'!AY197+'O5 Details by Class &amp; Accounts'!BT197</f>
        <v>108946.27212597032</v>
      </c>
      <c r="F197" s="600">
        <f>'O5 Details by Class &amp; Accounts'!J197+'O5 Details by Class &amp; Accounts'!AE197+'O5 Details by Class &amp; Accounts'!AZ197+'O5 Details by Class &amp; Accounts'!BU197</f>
        <v>19525.255477908482</v>
      </c>
      <c r="G197" s="600">
        <f>'O5 Details by Class &amp; Accounts'!K197+'O5 Details by Class &amp; Accounts'!AF197+'O5 Details by Class &amp; Accounts'!BA197+'O5 Details by Class &amp; Accounts'!BV197</f>
        <v>18201.405331785263</v>
      </c>
      <c r="H197" s="600">
        <f>'O5 Details by Class &amp; Accounts'!L197+'O5 Details by Class &amp; Accounts'!AG197+'O5 Details by Class &amp; Accounts'!BB197+'O5 Details by Class &amp; Accounts'!BW197</f>
        <v>0</v>
      </c>
      <c r="I197" s="600">
        <f>'O5 Details by Class &amp; Accounts'!M197+'O5 Details by Class &amp; Accounts'!AH197+'O5 Details by Class &amp; Accounts'!BC197+'O5 Details by Class &amp; Accounts'!BX197</f>
        <v>5630.8872050517875</v>
      </c>
      <c r="J197" s="600">
        <f>'O5 Details by Class &amp; Accounts'!N197+'O5 Details by Class &amp; Accounts'!AI197+'O5 Details by Class &amp; Accounts'!BD197+'O5 Details by Class &amp; Accounts'!BY197</f>
        <v>7016.9106087614418</v>
      </c>
      <c r="K197" s="600">
        <f>'O5 Details by Class &amp; Accounts'!O197+'O5 Details by Class &amp; Accounts'!AJ197+'O5 Details by Class &amp; Accounts'!BE197+'O5 Details by Class &amp; Accounts'!BZ197</f>
        <v>5319.8328930082735</v>
      </c>
      <c r="L197" s="600">
        <f>'O5 Details by Class &amp; Accounts'!P197+'O5 Details by Class &amp; Accounts'!AK197+'O5 Details by Class &amp; Accounts'!BF197+'O5 Details by Class &amp; Accounts'!CA197</f>
        <v>351.33994939783787</v>
      </c>
      <c r="M197" s="600">
        <f>'O5 Details by Class &amp; Accounts'!Q197+'O5 Details by Class &amp; Accounts'!AL197+'O5 Details by Class &amp; Accounts'!BG197+'O5 Details by Class &amp; Accounts'!CB197</f>
        <v>1031.0964081165785</v>
      </c>
      <c r="N197" s="600">
        <f>'O5 Details by Class &amp; Accounts'!R197+'O5 Details by Class &amp; Accounts'!AM197+'O5 Details by Class &amp; Accounts'!BH197+'O5 Details by Class &amp; Accounts'!CC197</f>
        <v>0</v>
      </c>
      <c r="O197" s="600">
        <f>'O5 Details by Class &amp; Accounts'!S197+'O5 Details by Class &amp; Accounts'!AN197+'O5 Details by Class &amp; Accounts'!BI197+'O5 Details by Class &amp; Accounts'!CD197</f>
        <v>0</v>
      </c>
      <c r="P197" s="600">
        <f>'O5 Details by Class &amp; Accounts'!T197+'O5 Details by Class &amp; Accounts'!AO197+'O5 Details by Class &amp; Accounts'!BJ197+'O5 Details by Class &amp; Accounts'!CE197</f>
        <v>0</v>
      </c>
      <c r="Q197" s="600">
        <f>'O5 Details by Class &amp; Accounts'!U197+'O5 Details by Class &amp; Accounts'!AP197+'O5 Details by Class &amp; Accounts'!BK197+'O5 Details by Class &amp; Accounts'!CF197</f>
        <v>0</v>
      </c>
      <c r="R197" s="600">
        <f>'O5 Details by Class &amp; Accounts'!V197+'O5 Details by Class &amp; Accounts'!AQ197+'O5 Details by Class &amp; Accounts'!BL197+'O5 Details by Class &amp; Accounts'!CG197</f>
        <v>0</v>
      </c>
      <c r="S197" s="600">
        <f>'O5 Details by Class &amp; Accounts'!W197+'O5 Details by Class &amp; Accounts'!AR197+'O5 Details by Class &amp; Accounts'!BM197+'O5 Details by Class &amp; Accounts'!CH197</f>
        <v>0</v>
      </c>
      <c r="T197" s="600">
        <f>'O5 Details by Class &amp; Accounts'!X197+'O5 Details by Class &amp; Accounts'!AS197+'O5 Details by Class &amp; Accounts'!BN197+'O5 Details by Class &amp; Accounts'!CI197</f>
        <v>0</v>
      </c>
      <c r="U197" s="600">
        <f>'O5 Details by Class &amp; Accounts'!Y197+'O5 Details by Class &amp; Accounts'!AT197+'O5 Details by Class &amp; Accounts'!BO197+'O5 Details by Class &amp; Accounts'!CJ197</f>
        <v>0</v>
      </c>
      <c r="V197" s="600">
        <f>'O5 Details by Class &amp; Accounts'!Z197+'O5 Details by Class &amp; Accounts'!AU197+'O5 Details by Class &amp; Accounts'!BP197+'O5 Details by Class &amp; Accounts'!CK197</f>
        <v>0</v>
      </c>
      <c r="W197" s="600">
        <f>'O5 Details by Class &amp; Accounts'!AA197+'O5 Details by Class &amp; Accounts'!AV197+'O5 Details by Class &amp; Accounts'!BQ197+'O5 Details by Class &amp; Accounts'!CL197</f>
        <v>0</v>
      </c>
      <c r="X197" s="1041">
        <f>'O5 Details by Class &amp; Accounts'!AB197+'O5 Details by Class &amp; Accounts'!AW197+'O5 Details by Class &amp; Accounts'!BR197+'O5 Details by Class &amp; Accounts'!CM197</f>
        <v>0</v>
      </c>
      <c r="Y197" s="1931" t="str">
        <f t="shared" si="6"/>
        <v>5675</v>
      </c>
      <c r="Z197" s="1926" t="s">
        <v>1166</v>
      </c>
    </row>
    <row r="198" spans="1:26" ht="15.95" customHeight="1" x14ac:dyDescent="0.2">
      <c r="A198" s="2224" t="s">
        <v>241</v>
      </c>
      <c r="B198" s="2225" t="s">
        <v>1476</v>
      </c>
      <c r="C198" s="1027" t="str">
        <f>IF(ISBLANK('E4 TB Allocation Details'!D198), "",('E4 TB Allocation Details'!D198))</f>
        <v>ad</v>
      </c>
      <c r="D198" s="1028">
        <f t="shared" si="7"/>
        <v>0</v>
      </c>
      <c r="E198" s="600">
        <f>'O5 Details by Class &amp; Accounts'!I198+'O5 Details by Class &amp; Accounts'!AD198+'O5 Details by Class &amp; Accounts'!AY198+'O5 Details by Class &amp; Accounts'!BT198</f>
        <v>0</v>
      </c>
      <c r="F198" s="600">
        <f>'O5 Details by Class &amp; Accounts'!J198+'O5 Details by Class &amp; Accounts'!AE198+'O5 Details by Class &amp; Accounts'!AZ198+'O5 Details by Class &amp; Accounts'!BU198</f>
        <v>0</v>
      </c>
      <c r="G198" s="600">
        <f>'O5 Details by Class &amp; Accounts'!K198+'O5 Details by Class &amp; Accounts'!AF198+'O5 Details by Class &amp; Accounts'!BA198+'O5 Details by Class &amp; Accounts'!BV198</f>
        <v>0</v>
      </c>
      <c r="H198" s="600">
        <f>'O5 Details by Class &amp; Accounts'!L198+'O5 Details by Class &amp; Accounts'!AG198+'O5 Details by Class &amp; Accounts'!BB198+'O5 Details by Class &amp; Accounts'!BW198</f>
        <v>0</v>
      </c>
      <c r="I198" s="600">
        <f>'O5 Details by Class &amp; Accounts'!M198+'O5 Details by Class &amp; Accounts'!AH198+'O5 Details by Class &amp; Accounts'!BC198+'O5 Details by Class &amp; Accounts'!BX198</f>
        <v>0</v>
      </c>
      <c r="J198" s="600">
        <f>'O5 Details by Class &amp; Accounts'!N198+'O5 Details by Class &amp; Accounts'!AI198+'O5 Details by Class &amp; Accounts'!BD198+'O5 Details by Class &amp; Accounts'!BY198</f>
        <v>0</v>
      </c>
      <c r="K198" s="600">
        <f>'O5 Details by Class &amp; Accounts'!O198+'O5 Details by Class &amp; Accounts'!AJ198+'O5 Details by Class &amp; Accounts'!BE198+'O5 Details by Class &amp; Accounts'!BZ198</f>
        <v>0</v>
      </c>
      <c r="L198" s="600">
        <f>'O5 Details by Class &amp; Accounts'!P198+'O5 Details by Class &amp; Accounts'!AK198+'O5 Details by Class &amp; Accounts'!BF198+'O5 Details by Class &amp; Accounts'!CA198</f>
        <v>0</v>
      </c>
      <c r="M198" s="600">
        <f>'O5 Details by Class &amp; Accounts'!Q198+'O5 Details by Class &amp; Accounts'!AL198+'O5 Details by Class &amp; Accounts'!BG198+'O5 Details by Class &amp; Accounts'!CB198</f>
        <v>0</v>
      </c>
      <c r="N198" s="600">
        <f>'O5 Details by Class &amp; Accounts'!R198+'O5 Details by Class &amp; Accounts'!AM198+'O5 Details by Class &amp; Accounts'!BH198+'O5 Details by Class &amp; Accounts'!CC198</f>
        <v>0</v>
      </c>
      <c r="O198" s="600">
        <f>'O5 Details by Class &amp; Accounts'!S198+'O5 Details by Class &amp; Accounts'!AN198+'O5 Details by Class &amp; Accounts'!BI198+'O5 Details by Class &amp; Accounts'!CD198</f>
        <v>0</v>
      </c>
      <c r="P198" s="600">
        <f>'O5 Details by Class &amp; Accounts'!T198+'O5 Details by Class &amp; Accounts'!AO198+'O5 Details by Class &amp; Accounts'!BJ198+'O5 Details by Class &amp; Accounts'!CE198</f>
        <v>0</v>
      </c>
      <c r="Q198" s="600">
        <f>'O5 Details by Class &amp; Accounts'!U198+'O5 Details by Class &amp; Accounts'!AP198+'O5 Details by Class &amp; Accounts'!BK198+'O5 Details by Class &amp; Accounts'!CF198</f>
        <v>0</v>
      </c>
      <c r="R198" s="600">
        <f>'O5 Details by Class &amp; Accounts'!V198+'O5 Details by Class &amp; Accounts'!AQ198+'O5 Details by Class &amp; Accounts'!BL198+'O5 Details by Class &amp; Accounts'!CG198</f>
        <v>0</v>
      </c>
      <c r="S198" s="600">
        <f>'O5 Details by Class &amp; Accounts'!W198+'O5 Details by Class &amp; Accounts'!AR198+'O5 Details by Class &amp; Accounts'!BM198+'O5 Details by Class &amp; Accounts'!CH198</f>
        <v>0</v>
      </c>
      <c r="T198" s="600">
        <f>'O5 Details by Class &amp; Accounts'!X198+'O5 Details by Class &amp; Accounts'!AS198+'O5 Details by Class &amp; Accounts'!BN198+'O5 Details by Class &amp; Accounts'!CI198</f>
        <v>0</v>
      </c>
      <c r="U198" s="600">
        <f>'O5 Details by Class &amp; Accounts'!Y198+'O5 Details by Class &amp; Accounts'!AT198+'O5 Details by Class &amp; Accounts'!BO198+'O5 Details by Class &amp; Accounts'!CJ198</f>
        <v>0</v>
      </c>
      <c r="V198" s="600">
        <f>'O5 Details by Class &amp; Accounts'!Z198+'O5 Details by Class &amp; Accounts'!AU198+'O5 Details by Class &amp; Accounts'!BP198+'O5 Details by Class &amp; Accounts'!CK198</f>
        <v>0</v>
      </c>
      <c r="W198" s="600">
        <f>'O5 Details by Class &amp; Accounts'!AA198+'O5 Details by Class &amp; Accounts'!AV198+'O5 Details by Class &amp; Accounts'!BQ198+'O5 Details by Class &amp; Accounts'!CL198</f>
        <v>0</v>
      </c>
      <c r="X198" s="1041">
        <f>'O5 Details by Class &amp; Accounts'!AB198+'O5 Details by Class &amp; Accounts'!AW198+'O5 Details by Class &amp; Accounts'!BR198+'O5 Details by Class &amp; Accounts'!CM198</f>
        <v>0</v>
      </c>
      <c r="Y198" s="1931" t="str">
        <f t="shared" si="6"/>
        <v>5680</v>
      </c>
      <c r="Z198" s="1926" t="s">
        <v>1166</v>
      </c>
    </row>
    <row r="199" spans="1:26" ht="15.95" customHeight="1" x14ac:dyDescent="0.2">
      <c r="A199" s="2224">
        <v>5681</v>
      </c>
      <c r="B199" s="2225" t="s">
        <v>489</v>
      </c>
      <c r="C199" s="1027" t="s">
        <v>976</v>
      </c>
      <c r="D199" s="1028">
        <f>SUM(E199:X199)</f>
        <v>0</v>
      </c>
      <c r="E199" s="600">
        <f>'O5 Details by Class &amp; Accounts'!I199+'O5 Details by Class &amp; Accounts'!AD199+'O5 Details by Class &amp; Accounts'!AY199+'O5 Details by Class &amp; Accounts'!BT199</f>
        <v>0</v>
      </c>
      <c r="F199" s="600">
        <f>'O5 Details by Class &amp; Accounts'!J199+'O5 Details by Class &amp; Accounts'!AE199+'O5 Details by Class &amp; Accounts'!AZ199+'O5 Details by Class &amp; Accounts'!BU199</f>
        <v>0</v>
      </c>
      <c r="G199" s="600">
        <f>'O5 Details by Class &amp; Accounts'!K199+'O5 Details by Class &amp; Accounts'!AF199+'O5 Details by Class &amp; Accounts'!BA199+'O5 Details by Class &amp; Accounts'!BV199</f>
        <v>0</v>
      </c>
      <c r="H199" s="600">
        <f>'O5 Details by Class &amp; Accounts'!L199+'O5 Details by Class &amp; Accounts'!AG199+'O5 Details by Class &amp; Accounts'!BB199+'O5 Details by Class &amp; Accounts'!BW199</f>
        <v>0</v>
      </c>
      <c r="I199" s="600">
        <f>'O5 Details by Class &amp; Accounts'!M199+'O5 Details by Class &amp; Accounts'!AH199+'O5 Details by Class &amp; Accounts'!BC199+'O5 Details by Class &amp; Accounts'!BX199</f>
        <v>0</v>
      </c>
      <c r="J199" s="600">
        <f>'O5 Details by Class &amp; Accounts'!N199+'O5 Details by Class &amp; Accounts'!AI199+'O5 Details by Class &amp; Accounts'!BD199+'O5 Details by Class &amp; Accounts'!BY199</f>
        <v>0</v>
      </c>
      <c r="K199" s="600">
        <f>'O5 Details by Class &amp; Accounts'!O199+'O5 Details by Class &amp; Accounts'!AJ199+'O5 Details by Class &amp; Accounts'!BE199+'O5 Details by Class &amp; Accounts'!BZ199</f>
        <v>0</v>
      </c>
      <c r="L199" s="600">
        <f>'O5 Details by Class &amp; Accounts'!P199+'O5 Details by Class &amp; Accounts'!AK199+'O5 Details by Class &amp; Accounts'!BF199+'O5 Details by Class &amp; Accounts'!CA199</f>
        <v>0</v>
      </c>
      <c r="M199" s="600">
        <f>'O5 Details by Class &amp; Accounts'!Q199+'O5 Details by Class &amp; Accounts'!AL199+'O5 Details by Class &amp; Accounts'!BG199+'O5 Details by Class &amp; Accounts'!CB199</f>
        <v>0</v>
      </c>
      <c r="N199" s="600">
        <f>'O5 Details by Class &amp; Accounts'!R199+'O5 Details by Class &amp; Accounts'!AM199+'O5 Details by Class &amp; Accounts'!BH199+'O5 Details by Class &amp; Accounts'!CC199</f>
        <v>0</v>
      </c>
      <c r="O199" s="600">
        <f>'O5 Details by Class &amp; Accounts'!S199+'O5 Details by Class &amp; Accounts'!AN199+'O5 Details by Class &amp; Accounts'!BI199+'O5 Details by Class &amp; Accounts'!CD199</f>
        <v>0</v>
      </c>
      <c r="P199" s="600">
        <f>'O5 Details by Class &amp; Accounts'!T199+'O5 Details by Class &amp; Accounts'!AO199+'O5 Details by Class &amp; Accounts'!BJ199+'O5 Details by Class &amp; Accounts'!CE199</f>
        <v>0</v>
      </c>
      <c r="Q199" s="600">
        <f>'O5 Details by Class &amp; Accounts'!U199+'O5 Details by Class &amp; Accounts'!AP199+'O5 Details by Class &amp; Accounts'!BK199+'O5 Details by Class &amp; Accounts'!CF199</f>
        <v>0</v>
      </c>
      <c r="R199" s="600">
        <f>'O5 Details by Class &amp; Accounts'!V199+'O5 Details by Class &amp; Accounts'!AQ199+'O5 Details by Class &amp; Accounts'!BL199+'O5 Details by Class &amp; Accounts'!CG199</f>
        <v>0</v>
      </c>
      <c r="S199" s="600">
        <f>'O5 Details by Class &amp; Accounts'!W199+'O5 Details by Class &amp; Accounts'!AR199+'O5 Details by Class &amp; Accounts'!BM199+'O5 Details by Class &amp; Accounts'!CH199</f>
        <v>0</v>
      </c>
      <c r="T199" s="600">
        <f>'O5 Details by Class &amp; Accounts'!X199+'O5 Details by Class &amp; Accounts'!AS199+'O5 Details by Class &amp; Accounts'!BN199+'O5 Details by Class &amp; Accounts'!CI199</f>
        <v>0</v>
      </c>
      <c r="U199" s="600">
        <f>'O5 Details by Class &amp; Accounts'!Y199+'O5 Details by Class &amp; Accounts'!AT199+'O5 Details by Class &amp; Accounts'!BO199+'O5 Details by Class &amp; Accounts'!CJ199</f>
        <v>0</v>
      </c>
      <c r="V199" s="600">
        <f>'O5 Details by Class &amp; Accounts'!Z199+'O5 Details by Class &amp; Accounts'!AU199+'O5 Details by Class &amp; Accounts'!BP199+'O5 Details by Class &amp; Accounts'!CK199</f>
        <v>0</v>
      </c>
      <c r="W199" s="600">
        <f>'O5 Details by Class &amp; Accounts'!AA199+'O5 Details by Class &amp; Accounts'!AV199+'O5 Details by Class &amp; Accounts'!BQ199+'O5 Details by Class &amp; Accounts'!CL199</f>
        <v>0</v>
      </c>
      <c r="X199" s="1041">
        <f>'O5 Details by Class &amp; Accounts'!AB199+'O5 Details by Class &amp; Accounts'!AW199+'O5 Details by Class &amp; Accounts'!BR199+'O5 Details by Class &amp; Accounts'!CM199</f>
        <v>0</v>
      </c>
      <c r="Y199" s="1931"/>
    </row>
    <row r="200" spans="1:26" ht="15.95" customHeight="1" x14ac:dyDescent="0.2">
      <c r="A200" s="2224">
        <v>5682</v>
      </c>
      <c r="B200" s="2225" t="s">
        <v>489</v>
      </c>
      <c r="C200" s="1027" t="s">
        <v>976</v>
      </c>
      <c r="D200" s="1028">
        <f>SUM(E200:X200)</f>
        <v>0</v>
      </c>
      <c r="E200" s="600">
        <f>'O5 Details by Class &amp; Accounts'!I200+'O5 Details by Class &amp; Accounts'!AD200+'O5 Details by Class &amp; Accounts'!AY200+'O5 Details by Class &amp; Accounts'!BT200</f>
        <v>0</v>
      </c>
      <c r="F200" s="600">
        <f>'O5 Details by Class &amp; Accounts'!J200+'O5 Details by Class &amp; Accounts'!AE200+'O5 Details by Class &amp; Accounts'!AZ200+'O5 Details by Class &amp; Accounts'!BU200</f>
        <v>0</v>
      </c>
      <c r="G200" s="600">
        <f>'O5 Details by Class &amp; Accounts'!K200+'O5 Details by Class &amp; Accounts'!AF200+'O5 Details by Class &amp; Accounts'!BA200+'O5 Details by Class &amp; Accounts'!BV200</f>
        <v>0</v>
      </c>
      <c r="H200" s="600">
        <f>'O5 Details by Class &amp; Accounts'!L200+'O5 Details by Class &amp; Accounts'!AG200+'O5 Details by Class &amp; Accounts'!BB200+'O5 Details by Class &amp; Accounts'!BW200</f>
        <v>0</v>
      </c>
      <c r="I200" s="600">
        <f>'O5 Details by Class &amp; Accounts'!M200+'O5 Details by Class &amp; Accounts'!AH200+'O5 Details by Class &amp; Accounts'!BC200+'O5 Details by Class &amp; Accounts'!BX200</f>
        <v>0</v>
      </c>
      <c r="J200" s="600">
        <f>'O5 Details by Class &amp; Accounts'!N200+'O5 Details by Class &amp; Accounts'!AI200+'O5 Details by Class &amp; Accounts'!BD200+'O5 Details by Class &amp; Accounts'!BY200</f>
        <v>0</v>
      </c>
      <c r="K200" s="600">
        <f>'O5 Details by Class &amp; Accounts'!O200+'O5 Details by Class &amp; Accounts'!AJ200+'O5 Details by Class &amp; Accounts'!BE200+'O5 Details by Class &amp; Accounts'!BZ200</f>
        <v>0</v>
      </c>
      <c r="L200" s="600">
        <f>'O5 Details by Class &amp; Accounts'!P200+'O5 Details by Class &amp; Accounts'!AK200+'O5 Details by Class &amp; Accounts'!BF200+'O5 Details by Class &amp; Accounts'!CA200</f>
        <v>0</v>
      </c>
      <c r="M200" s="600">
        <f>'O5 Details by Class &amp; Accounts'!Q200+'O5 Details by Class &amp; Accounts'!AL200+'O5 Details by Class &amp; Accounts'!BG200+'O5 Details by Class &amp; Accounts'!CB200</f>
        <v>0</v>
      </c>
      <c r="N200" s="600">
        <f>'O5 Details by Class &amp; Accounts'!R200+'O5 Details by Class &amp; Accounts'!AM200+'O5 Details by Class &amp; Accounts'!BH200+'O5 Details by Class &amp; Accounts'!CC200</f>
        <v>0</v>
      </c>
      <c r="O200" s="600">
        <f>'O5 Details by Class &amp; Accounts'!S200+'O5 Details by Class &amp; Accounts'!AN200+'O5 Details by Class &amp; Accounts'!BI200+'O5 Details by Class &amp; Accounts'!CD200</f>
        <v>0</v>
      </c>
      <c r="P200" s="600">
        <f>'O5 Details by Class &amp; Accounts'!T200+'O5 Details by Class &amp; Accounts'!AO200+'O5 Details by Class &amp; Accounts'!BJ200+'O5 Details by Class &amp; Accounts'!CE200</f>
        <v>0</v>
      </c>
      <c r="Q200" s="600">
        <f>'O5 Details by Class &amp; Accounts'!U200+'O5 Details by Class &amp; Accounts'!AP200+'O5 Details by Class &amp; Accounts'!BK200+'O5 Details by Class &amp; Accounts'!CF200</f>
        <v>0</v>
      </c>
      <c r="R200" s="600">
        <f>'O5 Details by Class &amp; Accounts'!V200+'O5 Details by Class &amp; Accounts'!AQ200+'O5 Details by Class &amp; Accounts'!BL200+'O5 Details by Class &amp; Accounts'!CG200</f>
        <v>0</v>
      </c>
      <c r="S200" s="600">
        <f>'O5 Details by Class &amp; Accounts'!W200+'O5 Details by Class &amp; Accounts'!AR200+'O5 Details by Class &amp; Accounts'!BM200+'O5 Details by Class &amp; Accounts'!CH200</f>
        <v>0</v>
      </c>
      <c r="T200" s="600">
        <f>'O5 Details by Class &amp; Accounts'!X200+'O5 Details by Class &amp; Accounts'!AS200+'O5 Details by Class &amp; Accounts'!BN200+'O5 Details by Class &amp; Accounts'!CI200</f>
        <v>0</v>
      </c>
      <c r="U200" s="600">
        <f>'O5 Details by Class &amp; Accounts'!Y200+'O5 Details by Class &amp; Accounts'!AT200+'O5 Details by Class &amp; Accounts'!BO200+'O5 Details by Class &amp; Accounts'!CJ200</f>
        <v>0</v>
      </c>
      <c r="V200" s="600">
        <f>'O5 Details by Class &amp; Accounts'!Z200+'O5 Details by Class &amp; Accounts'!AU200+'O5 Details by Class &amp; Accounts'!BP200+'O5 Details by Class &amp; Accounts'!CK200</f>
        <v>0</v>
      </c>
      <c r="W200" s="600">
        <f>'O5 Details by Class &amp; Accounts'!AA200+'O5 Details by Class &amp; Accounts'!AV200+'O5 Details by Class &amp; Accounts'!BQ200+'O5 Details by Class &amp; Accounts'!CL200</f>
        <v>0</v>
      </c>
      <c r="X200" s="1041">
        <f>'O5 Details by Class &amp; Accounts'!AB200+'O5 Details by Class &amp; Accounts'!AW200+'O5 Details by Class &amp; Accounts'!BR200+'O5 Details by Class &amp; Accounts'!CM200</f>
        <v>0</v>
      </c>
      <c r="Y200" s="1931"/>
    </row>
    <row r="201" spans="1:26" ht="15.95" customHeight="1" x14ac:dyDescent="0.2">
      <c r="A201" s="2224">
        <v>5683</v>
      </c>
      <c r="B201" s="2225" t="s">
        <v>489</v>
      </c>
      <c r="C201" s="1027" t="s">
        <v>976</v>
      </c>
      <c r="D201" s="1028">
        <f>SUM(E201:X201)</f>
        <v>0</v>
      </c>
      <c r="E201" s="600">
        <f>'O5 Details by Class &amp; Accounts'!I201+'O5 Details by Class &amp; Accounts'!AD201+'O5 Details by Class &amp; Accounts'!AY201+'O5 Details by Class &amp; Accounts'!BT201</f>
        <v>0</v>
      </c>
      <c r="F201" s="600">
        <f>'O5 Details by Class &amp; Accounts'!J201+'O5 Details by Class &amp; Accounts'!AE201+'O5 Details by Class &amp; Accounts'!AZ201+'O5 Details by Class &amp; Accounts'!BU201</f>
        <v>0</v>
      </c>
      <c r="G201" s="600">
        <f>'O5 Details by Class &amp; Accounts'!K201+'O5 Details by Class &amp; Accounts'!AF201+'O5 Details by Class &amp; Accounts'!BA201+'O5 Details by Class &amp; Accounts'!BV201</f>
        <v>0</v>
      </c>
      <c r="H201" s="600">
        <f>'O5 Details by Class &amp; Accounts'!L201+'O5 Details by Class &amp; Accounts'!AG201+'O5 Details by Class &amp; Accounts'!BB201+'O5 Details by Class &amp; Accounts'!BW201</f>
        <v>0</v>
      </c>
      <c r="I201" s="600">
        <f>'O5 Details by Class &amp; Accounts'!M201+'O5 Details by Class &amp; Accounts'!AH201+'O5 Details by Class &amp; Accounts'!BC201+'O5 Details by Class &amp; Accounts'!BX201</f>
        <v>0</v>
      </c>
      <c r="J201" s="600">
        <f>'O5 Details by Class &amp; Accounts'!N201+'O5 Details by Class &amp; Accounts'!AI201+'O5 Details by Class &amp; Accounts'!BD201+'O5 Details by Class &amp; Accounts'!BY201</f>
        <v>0</v>
      </c>
      <c r="K201" s="600">
        <f>'O5 Details by Class &amp; Accounts'!O201+'O5 Details by Class &amp; Accounts'!AJ201+'O5 Details by Class &amp; Accounts'!BE201+'O5 Details by Class &amp; Accounts'!BZ201</f>
        <v>0</v>
      </c>
      <c r="L201" s="600">
        <f>'O5 Details by Class &amp; Accounts'!P201+'O5 Details by Class &amp; Accounts'!AK201+'O5 Details by Class &amp; Accounts'!BF201+'O5 Details by Class &amp; Accounts'!CA201</f>
        <v>0</v>
      </c>
      <c r="M201" s="600">
        <f>'O5 Details by Class &amp; Accounts'!Q201+'O5 Details by Class &amp; Accounts'!AL201+'O5 Details by Class &amp; Accounts'!BG201+'O5 Details by Class &amp; Accounts'!CB201</f>
        <v>0</v>
      </c>
      <c r="N201" s="600">
        <f>'O5 Details by Class &amp; Accounts'!R201+'O5 Details by Class &amp; Accounts'!AM201+'O5 Details by Class &amp; Accounts'!BH201+'O5 Details by Class &amp; Accounts'!CC201</f>
        <v>0</v>
      </c>
      <c r="O201" s="600">
        <f>'O5 Details by Class &amp; Accounts'!S201+'O5 Details by Class &amp; Accounts'!AN201+'O5 Details by Class &amp; Accounts'!BI201+'O5 Details by Class &amp; Accounts'!CD201</f>
        <v>0</v>
      </c>
      <c r="P201" s="600">
        <f>'O5 Details by Class &amp; Accounts'!T201+'O5 Details by Class &amp; Accounts'!AO201+'O5 Details by Class &amp; Accounts'!BJ201+'O5 Details by Class &amp; Accounts'!CE201</f>
        <v>0</v>
      </c>
      <c r="Q201" s="600">
        <f>'O5 Details by Class &amp; Accounts'!U201+'O5 Details by Class &amp; Accounts'!AP201+'O5 Details by Class &amp; Accounts'!BK201+'O5 Details by Class &amp; Accounts'!CF201</f>
        <v>0</v>
      </c>
      <c r="R201" s="600">
        <f>'O5 Details by Class &amp; Accounts'!V201+'O5 Details by Class &amp; Accounts'!AQ201+'O5 Details by Class &amp; Accounts'!BL201+'O5 Details by Class &amp; Accounts'!CG201</f>
        <v>0</v>
      </c>
      <c r="S201" s="600">
        <f>'O5 Details by Class &amp; Accounts'!W201+'O5 Details by Class &amp; Accounts'!AR201+'O5 Details by Class &amp; Accounts'!BM201+'O5 Details by Class &amp; Accounts'!CH201</f>
        <v>0</v>
      </c>
      <c r="T201" s="600">
        <f>'O5 Details by Class &amp; Accounts'!X201+'O5 Details by Class &amp; Accounts'!AS201+'O5 Details by Class &amp; Accounts'!BN201+'O5 Details by Class &amp; Accounts'!CI201</f>
        <v>0</v>
      </c>
      <c r="U201" s="600">
        <f>'O5 Details by Class &amp; Accounts'!Y201+'O5 Details by Class &amp; Accounts'!AT201+'O5 Details by Class &amp; Accounts'!BO201+'O5 Details by Class &amp; Accounts'!CJ201</f>
        <v>0</v>
      </c>
      <c r="V201" s="600">
        <f>'O5 Details by Class &amp; Accounts'!Z201+'O5 Details by Class &amp; Accounts'!AU201+'O5 Details by Class &amp; Accounts'!BP201+'O5 Details by Class &amp; Accounts'!CK201</f>
        <v>0</v>
      </c>
      <c r="W201" s="600">
        <f>'O5 Details by Class &amp; Accounts'!AA201+'O5 Details by Class &amp; Accounts'!AV201+'O5 Details by Class &amp; Accounts'!BQ201+'O5 Details by Class &amp; Accounts'!CL201</f>
        <v>0</v>
      </c>
      <c r="X201" s="1041">
        <f>'O5 Details by Class &amp; Accounts'!AB201+'O5 Details by Class &amp; Accounts'!AW201+'O5 Details by Class &amp; Accounts'!BR201+'O5 Details by Class &amp; Accounts'!CM201</f>
        <v>0</v>
      </c>
      <c r="Y201" s="1931"/>
    </row>
    <row r="202" spans="1:26" ht="15.95" customHeight="1" x14ac:dyDescent="0.2">
      <c r="A202" s="2224">
        <v>5684</v>
      </c>
      <c r="B202" s="2225" t="s">
        <v>489</v>
      </c>
      <c r="C202" s="1027" t="s">
        <v>976</v>
      </c>
      <c r="D202" s="1028">
        <f>SUM(E202:X202)</f>
        <v>0</v>
      </c>
      <c r="E202" s="600">
        <f>'O5 Details by Class &amp; Accounts'!I202+'O5 Details by Class &amp; Accounts'!AD202+'O5 Details by Class &amp; Accounts'!AY202+'O5 Details by Class &amp; Accounts'!BT202</f>
        <v>0</v>
      </c>
      <c r="F202" s="600">
        <f>'O5 Details by Class &amp; Accounts'!J202+'O5 Details by Class &amp; Accounts'!AE202+'O5 Details by Class &amp; Accounts'!AZ202+'O5 Details by Class &amp; Accounts'!BU202</f>
        <v>0</v>
      </c>
      <c r="G202" s="600">
        <f>'O5 Details by Class &amp; Accounts'!K202+'O5 Details by Class &amp; Accounts'!AF202+'O5 Details by Class &amp; Accounts'!BA202+'O5 Details by Class &amp; Accounts'!BV202</f>
        <v>0</v>
      </c>
      <c r="H202" s="600">
        <f>'O5 Details by Class &amp; Accounts'!L202+'O5 Details by Class &amp; Accounts'!AG202+'O5 Details by Class &amp; Accounts'!BB202+'O5 Details by Class &amp; Accounts'!BW202</f>
        <v>0</v>
      </c>
      <c r="I202" s="600">
        <f>'O5 Details by Class &amp; Accounts'!M202+'O5 Details by Class &amp; Accounts'!AH202+'O5 Details by Class &amp; Accounts'!BC202+'O5 Details by Class &amp; Accounts'!BX202</f>
        <v>0</v>
      </c>
      <c r="J202" s="600">
        <f>'O5 Details by Class &amp; Accounts'!N202+'O5 Details by Class &amp; Accounts'!AI202+'O5 Details by Class &amp; Accounts'!BD202+'O5 Details by Class &amp; Accounts'!BY202</f>
        <v>0</v>
      </c>
      <c r="K202" s="600">
        <f>'O5 Details by Class &amp; Accounts'!O202+'O5 Details by Class &amp; Accounts'!AJ202+'O5 Details by Class &amp; Accounts'!BE202+'O5 Details by Class &amp; Accounts'!BZ202</f>
        <v>0</v>
      </c>
      <c r="L202" s="600">
        <f>'O5 Details by Class &amp; Accounts'!P202+'O5 Details by Class &amp; Accounts'!AK202+'O5 Details by Class &amp; Accounts'!BF202+'O5 Details by Class &amp; Accounts'!CA202</f>
        <v>0</v>
      </c>
      <c r="M202" s="600">
        <f>'O5 Details by Class &amp; Accounts'!Q202+'O5 Details by Class &amp; Accounts'!AL202+'O5 Details by Class &amp; Accounts'!BG202+'O5 Details by Class &amp; Accounts'!CB202</f>
        <v>0</v>
      </c>
      <c r="N202" s="600">
        <f>'O5 Details by Class &amp; Accounts'!R202+'O5 Details by Class &amp; Accounts'!AM202+'O5 Details by Class &amp; Accounts'!BH202+'O5 Details by Class &amp; Accounts'!CC202</f>
        <v>0</v>
      </c>
      <c r="O202" s="600">
        <f>'O5 Details by Class &amp; Accounts'!S202+'O5 Details by Class &amp; Accounts'!AN202+'O5 Details by Class &amp; Accounts'!BI202+'O5 Details by Class &amp; Accounts'!CD202</f>
        <v>0</v>
      </c>
      <c r="P202" s="600">
        <f>'O5 Details by Class &amp; Accounts'!T202+'O5 Details by Class &amp; Accounts'!AO202+'O5 Details by Class &amp; Accounts'!BJ202+'O5 Details by Class &amp; Accounts'!CE202</f>
        <v>0</v>
      </c>
      <c r="Q202" s="600">
        <f>'O5 Details by Class &amp; Accounts'!U202+'O5 Details by Class &amp; Accounts'!AP202+'O5 Details by Class &amp; Accounts'!BK202+'O5 Details by Class &amp; Accounts'!CF202</f>
        <v>0</v>
      </c>
      <c r="R202" s="600">
        <f>'O5 Details by Class &amp; Accounts'!V202+'O5 Details by Class &amp; Accounts'!AQ202+'O5 Details by Class &amp; Accounts'!BL202+'O5 Details by Class &amp; Accounts'!CG202</f>
        <v>0</v>
      </c>
      <c r="S202" s="600">
        <f>'O5 Details by Class &amp; Accounts'!W202+'O5 Details by Class &amp; Accounts'!AR202+'O5 Details by Class &amp; Accounts'!BM202+'O5 Details by Class &amp; Accounts'!CH202</f>
        <v>0</v>
      </c>
      <c r="T202" s="600">
        <f>'O5 Details by Class &amp; Accounts'!X202+'O5 Details by Class &amp; Accounts'!AS202+'O5 Details by Class &amp; Accounts'!BN202+'O5 Details by Class &amp; Accounts'!CI202</f>
        <v>0</v>
      </c>
      <c r="U202" s="600">
        <f>'O5 Details by Class &amp; Accounts'!Y202+'O5 Details by Class &amp; Accounts'!AT202+'O5 Details by Class &amp; Accounts'!BO202+'O5 Details by Class &amp; Accounts'!CJ202</f>
        <v>0</v>
      </c>
      <c r="V202" s="600">
        <f>'O5 Details by Class &amp; Accounts'!Z202+'O5 Details by Class &amp; Accounts'!AU202+'O5 Details by Class &amp; Accounts'!BP202+'O5 Details by Class &amp; Accounts'!CK202</f>
        <v>0</v>
      </c>
      <c r="W202" s="600">
        <f>'O5 Details by Class &amp; Accounts'!AA202+'O5 Details by Class &amp; Accounts'!AV202+'O5 Details by Class &amp; Accounts'!BQ202+'O5 Details by Class &amp; Accounts'!CL202</f>
        <v>0</v>
      </c>
      <c r="X202" s="1041">
        <f>'O5 Details by Class &amp; Accounts'!AB202+'O5 Details by Class &amp; Accounts'!AW202+'O5 Details by Class &amp; Accounts'!BR202+'O5 Details by Class &amp; Accounts'!CM202</f>
        <v>0</v>
      </c>
      <c r="Y202" s="1931"/>
    </row>
    <row r="203" spans="1:26" ht="15.95" customHeight="1" x14ac:dyDescent="0.2">
      <c r="A203" s="1785" t="s">
        <v>253</v>
      </c>
      <c r="B203" s="1018" t="s">
        <v>1477</v>
      </c>
      <c r="C203" s="1027" t="str">
        <f>IF(ISBLANK('E4 TB Allocation Details'!D203), "",('E4 TB Allocation Details'!D203))</f>
        <v>cop</v>
      </c>
      <c r="D203" s="1028">
        <f t="shared" si="7"/>
        <v>0</v>
      </c>
      <c r="E203" s="600">
        <f>'O5 Details by Class &amp; Accounts'!I203+'O5 Details by Class &amp; Accounts'!AD203+'O5 Details by Class &amp; Accounts'!AY203+'O5 Details by Class &amp; Accounts'!BT203</f>
        <v>0</v>
      </c>
      <c r="F203" s="600">
        <f>'O5 Details by Class &amp; Accounts'!J203+'O5 Details by Class &amp; Accounts'!AE203+'O5 Details by Class &amp; Accounts'!AZ203+'O5 Details by Class &amp; Accounts'!BU203</f>
        <v>0</v>
      </c>
      <c r="G203" s="600">
        <f>'O5 Details by Class &amp; Accounts'!K203+'O5 Details by Class &amp; Accounts'!AF203+'O5 Details by Class &amp; Accounts'!BA203+'O5 Details by Class &amp; Accounts'!BV203</f>
        <v>0</v>
      </c>
      <c r="H203" s="600">
        <f>'O5 Details by Class &amp; Accounts'!L203+'O5 Details by Class &amp; Accounts'!AG203+'O5 Details by Class &amp; Accounts'!BB203+'O5 Details by Class &amp; Accounts'!BW203</f>
        <v>0</v>
      </c>
      <c r="I203" s="600">
        <f>'O5 Details by Class &amp; Accounts'!M203+'O5 Details by Class &amp; Accounts'!AH203+'O5 Details by Class &amp; Accounts'!BC203+'O5 Details by Class &amp; Accounts'!BX203</f>
        <v>0</v>
      </c>
      <c r="J203" s="600">
        <f>'O5 Details by Class &amp; Accounts'!N203+'O5 Details by Class &amp; Accounts'!AI203+'O5 Details by Class &amp; Accounts'!BD203+'O5 Details by Class &amp; Accounts'!BY203</f>
        <v>0</v>
      </c>
      <c r="K203" s="600">
        <f>'O5 Details by Class &amp; Accounts'!O203+'O5 Details by Class &amp; Accounts'!AJ203+'O5 Details by Class &amp; Accounts'!BE203+'O5 Details by Class &amp; Accounts'!BZ203</f>
        <v>0</v>
      </c>
      <c r="L203" s="600">
        <f>'O5 Details by Class &amp; Accounts'!P203+'O5 Details by Class &amp; Accounts'!AK203+'O5 Details by Class &amp; Accounts'!BF203+'O5 Details by Class &amp; Accounts'!CA203</f>
        <v>0</v>
      </c>
      <c r="M203" s="600">
        <f>'O5 Details by Class &amp; Accounts'!Q203+'O5 Details by Class &amp; Accounts'!AL203+'O5 Details by Class &amp; Accounts'!BG203+'O5 Details by Class &amp; Accounts'!CB203</f>
        <v>0</v>
      </c>
      <c r="N203" s="600">
        <f>'O5 Details by Class &amp; Accounts'!R203+'O5 Details by Class &amp; Accounts'!AM203+'O5 Details by Class &amp; Accounts'!BH203+'O5 Details by Class &amp; Accounts'!CC203</f>
        <v>0</v>
      </c>
      <c r="O203" s="600">
        <f>'O5 Details by Class &amp; Accounts'!S203+'O5 Details by Class &amp; Accounts'!AN203+'O5 Details by Class &amp; Accounts'!BI203+'O5 Details by Class &amp; Accounts'!CD203</f>
        <v>0</v>
      </c>
      <c r="P203" s="600">
        <f>'O5 Details by Class &amp; Accounts'!T203+'O5 Details by Class &amp; Accounts'!AO203+'O5 Details by Class &amp; Accounts'!BJ203+'O5 Details by Class &amp; Accounts'!CE203</f>
        <v>0</v>
      </c>
      <c r="Q203" s="600">
        <f>'O5 Details by Class &amp; Accounts'!U203+'O5 Details by Class &amp; Accounts'!AP203+'O5 Details by Class &amp; Accounts'!BK203+'O5 Details by Class &amp; Accounts'!CF203</f>
        <v>0</v>
      </c>
      <c r="R203" s="600">
        <f>'O5 Details by Class &amp; Accounts'!V203+'O5 Details by Class &amp; Accounts'!AQ203+'O5 Details by Class &amp; Accounts'!BL203+'O5 Details by Class &amp; Accounts'!CG203</f>
        <v>0</v>
      </c>
      <c r="S203" s="600">
        <f>'O5 Details by Class &amp; Accounts'!W203+'O5 Details by Class &amp; Accounts'!AR203+'O5 Details by Class &amp; Accounts'!BM203+'O5 Details by Class &amp; Accounts'!CH203</f>
        <v>0</v>
      </c>
      <c r="T203" s="600">
        <f>'O5 Details by Class &amp; Accounts'!X203+'O5 Details by Class &amp; Accounts'!AS203+'O5 Details by Class &amp; Accounts'!BN203+'O5 Details by Class &amp; Accounts'!CI203</f>
        <v>0</v>
      </c>
      <c r="U203" s="600">
        <f>'O5 Details by Class &amp; Accounts'!Y203+'O5 Details by Class &amp; Accounts'!AT203+'O5 Details by Class &amp; Accounts'!BO203+'O5 Details by Class &amp; Accounts'!CJ203</f>
        <v>0</v>
      </c>
      <c r="V203" s="600">
        <f>'O5 Details by Class &amp; Accounts'!Z203+'O5 Details by Class &amp; Accounts'!AU203+'O5 Details by Class &amp; Accounts'!BP203+'O5 Details by Class &amp; Accounts'!CK203</f>
        <v>0</v>
      </c>
      <c r="W203" s="600">
        <f>'O5 Details by Class &amp; Accounts'!AA203+'O5 Details by Class &amp; Accounts'!AV203+'O5 Details by Class &amp; Accounts'!BQ203+'O5 Details by Class &amp; Accounts'!CL203</f>
        <v>0</v>
      </c>
      <c r="X203" s="1041">
        <f>'O5 Details by Class &amp; Accounts'!AB203+'O5 Details by Class &amp; Accounts'!AW203+'O5 Details by Class &amp; Accounts'!BR203+'O5 Details by Class &amp; Accounts'!CM203</f>
        <v>0</v>
      </c>
      <c r="Y203" s="1931" t="str">
        <f t="shared" si="6"/>
        <v>5685</v>
      </c>
      <c r="Z203" s="1926" t="s">
        <v>1271</v>
      </c>
    </row>
    <row r="204" spans="1:26" ht="15.95" customHeight="1" x14ac:dyDescent="0.2">
      <c r="A204" s="1783" t="s">
        <v>254</v>
      </c>
      <c r="B204" s="1016" t="s">
        <v>1028</v>
      </c>
      <c r="C204" s="1027" t="str">
        <f>IF(ISBLANK('E4 TB Allocation Details'!D204), "",('E4 TB Allocation Details'!D204))</f>
        <v>dep</v>
      </c>
      <c r="D204" s="1028">
        <f t="shared" si="7"/>
        <v>5011624</v>
      </c>
      <c r="E204" s="600">
        <f>'O5 Details by Class &amp; Accounts'!I204+'O5 Details by Class &amp; Accounts'!AD204+'O5 Details by Class &amp; Accounts'!AY204+'O5 Details by Class &amp; Accounts'!BT204</f>
        <v>2642863.489492299</v>
      </c>
      <c r="F204" s="600">
        <f>'O5 Details by Class &amp; Accounts'!J204+'O5 Details by Class &amp; Accounts'!AE204+'O5 Details by Class &amp; Accounts'!AZ204+'O5 Details by Class &amp; Accounts'!BU204</f>
        <v>685540.14504623297</v>
      </c>
      <c r="G204" s="600">
        <f>'O5 Details by Class &amp; Accounts'!K204+'O5 Details by Class &amp; Accounts'!AF204+'O5 Details by Class &amp; Accounts'!BA204+'O5 Details by Class &amp; Accounts'!BV204</f>
        <v>768249.08463282278</v>
      </c>
      <c r="H204" s="600">
        <f>'O5 Details by Class &amp; Accounts'!L204+'O5 Details by Class &amp; Accounts'!AG204+'O5 Details by Class &amp; Accounts'!BB204+'O5 Details by Class &amp; Accounts'!BW204</f>
        <v>0</v>
      </c>
      <c r="I204" s="600">
        <f>'O5 Details by Class &amp; Accounts'!M204+'O5 Details by Class &amp; Accounts'!AH204+'O5 Details by Class &amp; Accounts'!BC204+'O5 Details by Class &amp; Accounts'!BX204</f>
        <v>280325.24224614038</v>
      </c>
      <c r="J204" s="600">
        <f>'O5 Details by Class &amp; Accounts'!N204+'O5 Details by Class &amp; Accounts'!AI204+'O5 Details by Class &amp; Accounts'!BD204+'O5 Details by Class &amp; Accounts'!BY204</f>
        <v>361730.16940923565</v>
      </c>
      <c r="K204" s="600">
        <f>'O5 Details by Class &amp; Accounts'!O204+'O5 Details by Class &amp; Accounts'!AJ204+'O5 Details by Class &amp; Accounts'!BE204+'O5 Details by Class &amp; Accounts'!BZ204</f>
        <v>244177.68241723708</v>
      </c>
      <c r="L204" s="600">
        <f>'O5 Details by Class &amp; Accounts'!P204+'O5 Details by Class &amp; Accounts'!AK204+'O5 Details by Class &amp; Accounts'!BF204+'O5 Details by Class &amp; Accounts'!CA204</f>
        <v>15429.658940203102</v>
      </c>
      <c r="M204" s="600">
        <f>'O5 Details by Class &amp; Accounts'!Q204+'O5 Details by Class &amp; Accounts'!AL204+'O5 Details by Class &amp; Accounts'!BG204+'O5 Details by Class &amp; Accounts'!CB204</f>
        <v>13308.527815828245</v>
      </c>
      <c r="N204" s="600">
        <f>'O5 Details by Class &amp; Accounts'!R204+'O5 Details by Class &amp; Accounts'!AM204+'O5 Details by Class &amp; Accounts'!BH204+'O5 Details by Class &amp; Accounts'!CC204</f>
        <v>0</v>
      </c>
      <c r="O204" s="600">
        <f>'O5 Details by Class &amp; Accounts'!S204+'O5 Details by Class &amp; Accounts'!AN204+'O5 Details by Class &amp; Accounts'!BI204+'O5 Details by Class &amp; Accounts'!CD204</f>
        <v>0</v>
      </c>
      <c r="P204" s="600">
        <f>'O5 Details by Class &amp; Accounts'!T204+'O5 Details by Class &amp; Accounts'!AO204+'O5 Details by Class &amp; Accounts'!BJ204+'O5 Details by Class &amp; Accounts'!CE204</f>
        <v>0</v>
      </c>
      <c r="Q204" s="600">
        <f>'O5 Details by Class &amp; Accounts'!U204+'O5 Details by Class &amp; Accounts'!AP204+'O5 Details by Class &amp; Accounts'!BK204+'O5 Details by Class &amp; Accounts'!CF204</f>
        <v>0</v>
      </c>
      <c r="R204" s="600">
        <f>'O5 Details by Class &amp; Accounts'!V204+'O5 Details by Class &amp; Accounts'!AQ204+'O5 Details by Class &amp; Accounts'!BL204+'O5 Details by Class &amp; Accounts'!CG204</f>
        <v>0</v>
      </c>
      <c r="S204" s="600">
        <f>'O5 Details by Class &amp; Accounts'!W204+'O5 Details by Class &amp; Accounts'!AR204+'O5 Details by Class &amp; Accounts'!BM204+'O5 Details by Class &amp; Accounts'!CH204</f>
        <v>0</v>
      </c>
      <c r="T204" s="600">
        <f>'O5 Details by Class &amp; Accounts'!X204+'O5 Details by Class &amp; Accounts'!AS204+'O5 Details by Class &amp; Accounts'!BN204+'O5 Details by Class &amp; Accounts'!CI204</f>
        <v>0</v>
      </c>
      <c r="U204" s="600">
        <f>'O5 Details by Class &amp; Accounts'!Y204+'O5 Details by Class &amp; Accounts'!AT204+'O5 Details by Class &amp; Accounts'!BO204+'O5 Details by Class &amp; Accounts'!CJ204</f>
        <v>0</v>
      </c>
      <c r="V204" s="600">
        <f>'O5 Details by Class &amp; Accounts'!Z204+'O5 Details by Class &amp; Accounts'!AU204+'O5 Details by Class &amp; Accounts'!BP204+'O5 Details by Class &amp; Accounts'!CK204</f>
        <v>0</v>
      </c>
      <c r="W204" s="600">
        <f>'O5 Details by Class &amp; Accounts'!AA204+'O5 Details by Class &amp; Accounts'!AV204+'O5 Details by Class &amp; Accounts'!BQ204+'O5 Details by Class &amp; Accounts'!CL204</f>
        <v>0</v>
      </c>
      <c r="X204" s="1041">
        <f>'O5 Details by Class &amp; Accounts'!AB204+'O5 Details by Class &amp; Accounts'!AW204+'O5 Details by Class &amp; Accounts'!BR204+'O5 Details by Class &amp; Accounts'!CM204</f>
        <v>0</v>
      </c>
      <c r="Y204" s="1931" t="str">
        <f t="shared" si="6"/>
        <v>5705</v>
      </c>
      <c r="Z204" s="1926" t="s">
        <v>1701</v>
      </c>
    </row>
    <row r="205" spans="1:26" ht="15.95" customHeight="1" x14ac:dyDescent="0.2">
      <c r="A205" s="1783" t="s">
        <v>255</v>
      </c>
      <c r="B205" s="1016" t="s">
        <v>1478</v>
      </c>
      <c r="C205" s="1027" t="str">
        <f>IF(ISBLANK('E4 TB Allocation Details'!D205), "",('E4 TB Allocation Details'!D205))</f>
        <v>dep</v>
      </c>
      <c r="D205" s="1028">
        <f t="shared" si="7"/>
        <v>0</v>
      </c>
      <c r="E205" s="600">
        <f>'O5 Details by Class &amp; Accounts'!I205+'O5 Details by Class &amp; Accounts'!AD205+'O5 Details by Class &amp; Accounts'!AY205+'O5 Details by Class &amp; Accounts'!BT205</f>
        <v>0</v>
      </c>
      <c r="F205" s="600">
        <f>'O5 Details by Class &amp; Accounts'!J205+'O5 Details by Class &amp; Accounts'!AE205+'O5 Details by Class &amp; Accounts'!AZ205+'O5 Details by Class &amp; Accounts'!BU205</f>
        <v>0</v>
      </c>
      <c r="G205" s="600">
        <f>'O5 Details by Class &amp; Accounts'!K205+'O5 Details by Class &amp; Accounts'!AF205+'O5 Details by Class &amp; Accounts'!BA205+'O5 Details by Class &amp; Accounts'!BV205</f>
        <v>0</v>
      </c>
      <c r="H205" s="600">
        <f>'O5 Details by Class &amp; Accounts'!L205+'O5 Details by Class &amp; Accounts'!AG205+'O5 Details by Class &amp; Accounts'!BB205+'O5 Details by Class &amp; Accounts'!BW205</f>
        <v>0</v>
      </c>
      <c r="I205" s="600">
        <f>'O5 Details by Class &amp; Accounts'!M205+'O5 Details by Class &amp; Accounts'!AH205+'O5 Details by Class &amp; Accounts'!BC205+'O5 Details by Class &amp; Accounts'!BX205</f>
        <v>0</v>
      </c>
      <c r="J205" s="600">
        <f>'O5 Details by Class &amp; Accounts'!N205+'O5 Details by Class &amp; Accounts'!AI205+'O5 Details by Class &amp; Accounts'!BD205+'O5 Details by Class &amp; Accounts'!BY205</f>
        <v>0</v>
      </c>
      <c r="K205" s="600">
        <f>'O5 Details by Class &amp; Accounts'!O205+'O5 Details by Class &amp; Accounts'!AJ205+'O5 Details by Class &amp; Accounts'!BE205+'O5 Details by Class &amp; Accounts'!BZ205</f>
        <v>0</v>
      </c>
      <c r="L205" s="600">
        <f>'O5 Details by Class &amp; Accounts'!P205+'O5 Details by Class &amp; Accounts'!AK205+'O5 Details by Class &amp; Accounts'!BF205+'O5 Details by Class &amp; Accounts'!CA205</f>
        <v>0</v>
      </c>
      <c r="M205" s="600">
        <f>'O5 Details by Class &amp; Accounts'!Q205+'O5 Details by Class &amp; Accounts'!AL205+'O5 Details by Class &amp; Accounts'!BG205+'O5 Details by Class &amp; Accounts'!CB205</f>
        <v>0</v>
      </c>
      <c r="N205" s="600">
        <f>'O5 Details by Class &amp; Accounts'!R205+'O5 Details by Class &amp; Accounts'!AM205+'O5 Details by Class &amp; Accounts'!BH205+'O5 Details by Class &amp; Accounts'!CC205</f>
        <v>0</v>
      </c>
      <c r="O205" s="600">
        <f>'O5 Details by Class &amp; Accounts'!S205+'O5 Details by Class &amp; Accounts'!AN205+'O5 Details by Class &amp; Accounts'!BI205+'O5 Details by Class &amp; Accounts'!CD205</f>
        <v>0</v>
      </c>
      <c r="P205" s="600">
        <f>'O5 Details by Class &amp; Accounts'!T205+'O5 Details by Class &amp; Accounts'!AO205+'O5 Details by Class &amp; Accounts'!BJ205+'O5 Details by Class &amp; Accounts'!CE205</f>
        <v>0</v>
      </c>
      <c r="Q205" s="600">
        <f>'O5 Details by Class &amp; Accounts'!U205+'O5 Details by Class &amp; Accounts'!AP205+'O5 Details by Class &amp; Accounts'!BK205+'O5 Details by Class &amp; Accounts'!CF205</f>
        <v>0</v>
      </c>
      <c r="R205" s="600">
        <f>'O5 Details by Class &amp; Accounts'!V205+'O5 Details by Class &amp; Accounts'!AQ205+'O5 Details by Class &amp; Accounts'!BL205+'O5 Details by Class &amp; Accounts'!CG205</f>
        <v>0</v>
      </c>
      <c r="S205" s="600">
        <f>'O5 Details by Class &amp; Accounts'!W205+'O5 Details by Class &amp; Accounts'!AR205+'O5 Details by Class &amp; Accounts'!BM205+'O5 Details by Class &amp; Accounts'!CH205</f>
        <v>0</v>
      </c>
      <c r="T205" s="600">
        <f>'O5 Details by Class &amp; Accounts'!X205+'O5 Details by Class &amp; Accounts'!AS205+'O5 Details by Class &amp; Accounts'!BN205+'O5 Details by Class &amp; Accounts'!CI205</f>
        <v>0</v>
      </c>
      <c r="U205" s="600">
        <f>'O5 Details by Class &amp; Accounts'!Y205+'O5 Details by Class &amp; Accounts'!AT205+'O5 Details by Class &amp; Accounts'!BO205+'O5 Details by Class &amp; Accounts'!CJ205</f>
        <v>0</v>
      </c>
      <c r="V205" s="600">
        <f>'O5 Details by Class &amp; Accounts'!Z205+'O5 Details by Class &amp; Accounts'!AU205+'O5 Details by Class &amp; Accounts'!BP205+'O5 Details by Class &amp; Accounts'!CK205</f>
        <v>0</v>
      </c>
      <c r="W205" s="600">
        <f>'O5 Details by Class &amp; Accounts'!AA205+'O5 Details by Class &amp; Accounts'!AV205+'O5 Details by Class &amp; Accounts'!BQ205+'O5 Details by Class &amp; Accounts'!CL205</f>
        <v>0</v>
      </c>
      <c r="X205" s="1041">
        <f>'O5 Details by Class &amp; Accounts'!AB205+'O5 Details by Class &amp; Accounts'!AW205+'O5 Details by Class &amp; Accounts'!BR205+'O5 Details by Class &amp; Accounts'!CM205</f>
        <v>0</v>
      </c>
      <c r="Y205" s="1931" t="str">
        <f t="shared" si="6"/>
        <v>5710</v>
      </c>
      <c r="Z205" s="1926" t="s">
        <v>1701</v>
      </c>
    </row>
    <row r="206" spans="1:26" ht="15.95" customHeight="1" x14ac:dyDescent="0.2">
      <c r="A206" s="1783" t="s">
        <v>256</v>
      </c>
      <c r="B206" s="1016" t="s">
        <v>1479</v>
      </c>
      <c r="C206" s="1027" t="str">
        <f>IF(ISBLANK('E4 TB Allocation Details'!D206), "",('E4 TB Allocation Details'!D206))</f>
        <v>dep</v>
      </c>
      <c r="D206" s="1028">
        <f t="shared" si="7"/>
        <v>0</v>
      </c>
      <c r="E206" s="600">
        <f>'O5 Details by Class &amp; Accounts'!I206+'O5 Details by Class &amp; Accounts'!AD206+'O5 Details by Class &amp; Accounts'!AY206+'O5 Details by Class &amp; Accounts'!BT206</f>
        <v>0</v>
      </c>
      <c r="F206" s="600">
        <f>'O5 Details by Class &amp; Accounts'!J206+'O5 Details by Class &amp; Accounts'!AE206+'O5 Details by Class &amp; Accounts'!AZ206+'O5 Details by Class &amp; Accounts'!BU206</f>
        <v>0</v>
      </c>
      <c r="G206" s="600">
        <f>'O5 Details by Class &amp; Accounts'!K206+'O5 Details by Class &amp; Accounts'!AF206+'O5 Details by Class &amp; Accounts'!BA206+'O5 Details by Class &amp; Accounts'!BV206</f>
        <v>0</v>
      </c>
      <c r="H206" s="600">
        <f>'O5 Details by Class &amp; Accounts'!L206+'O5 Details by Class &amp; Accounts'!AG206+'O5 Details by Class &amp; Accounts'!BB206+'O5 Details by Class &amp; Accounts'!BW206</f>
        <v>0</v>
      </c>
      <c r="I206" s="600">
        <f>'O5 Details by Class &amp; Accounts'!M206+'O5 Details by Class &amp; Accounts'!AH206+'O5 Details by Class &amp; Accounts'!BC206+'O5 Details by Class &amp; Accounts'!BX206</f>
        <v>0</v>
      </c>
      <c r="J206" s="600">
        <f>'O5 Details by Class &amp; Accounts'!N206+'O5 Details by Class &amp; Accounts'!AI206+'O5 Details by Class &amp; Accounts'!BD206+'O5 Details by Class &amp; Accounts'!BY206</f>
        <v>0</v>
      </c>
      <c r="K206" s="600">
        <f>'O5 Details by Class &amp; Accounts'!O206+'O5 Details by Class &amp; Accounts'!AJ206+'O5 Details by Class &amp; Accounts'!BE206+'O5 Details by Class &amp; Accounts'!BZ206</f>
        <v>0</v>
      </c>
      <c r="L206" s="600">
        <f>'O5 Details by Class &amp; Accounts'!P206+'O5 Details by Class &amp; Accounts'!AK206+'O5 Details by Class &amp; Accounts'!BF206+'O5 Details by Class &amp; Accounts'!CA206</f>
        <v>0</v>
      </c>
      <c r="M206" s="600">
        <f>'O5 Details by Class &amp; Accounts'!Q206+'O5 Details by Class &amp; Accounts'!AL206+'O5 Details by Class &amp; Accounts'!BG206+'O5 Details by Class &amp; Accounts'!CB206</f>
        <v>0</v>
      </c>
      <c r="N206" s="600">
        <f>'O5 Details by Class &amp; Accounts'!R206+'O5 Details by Class &amp; Accounts'!AM206+'O5 Details by Class &amp; Accounts'!BH206+'O5 Details by Class &amp; Accounts'!CC206</f>
        <v>0</v>
      </c>
      <c r="O206" s="600">
        <f>'O5 Details by Class &amp; Accounts'!S206+'O5 Details by Class &amp; Accounts'!AN206+'O5 Details by Class &amp; Accounts'!BI206+'O5 Details by Class &amp; Accounts'!CD206</f>
        <v>0</v>
      </c>
      <c r="P206" s="600">
        <f>'O5 Details by Class &amp; Accounts'!T206+'O5 Details by Class &amp; Accounts'!AO206+'O5 Details by Class &amp; Accounts'!BJ206+'O5 Details by Class &amp; Accounts'!CE206</f>
        <v>0</v>
      </c>
      <c r="Q206" s="600">
        <f>'O5 Details by Class &amp; Accounts'!U206+'O5 Details by Class &amp; Accounts'!AP206+'O5 Details by Class &amp; Accounts'!BK206+'O5 Details by Class &amp; Accounts'!CF206</f>
        <v>0</v>
      </c>
      <c r="R206" s="600">
        <f>'O5 Details by Class &amp; Accounts'!V206+'O5 Details by Class &amp; Accounts'!AQ206+'O5 Details by Class &amp; Accounts'!BL206+'O5 Details by Class &amp; Accounts'!CG206</f>
        <v>0</v>
      </c>
      <c r="S206" s="600">
        <f>'O5 Details by Class &amp; Accounts'!W206+'O5 Details by Class &amp; Accounts'!AR206+'O5 Details by Class &amp; Accounts'!BM206+'O5 Details by Class &amp; Accounts'!CH206</f>
        <v>0</v>
      </c>
      <c r="T206" s="600">
        <f>'O5 Details by Class &amp; Accounts'!X206+'O5 Details by Class &amp; Accounts'!AS206+'O5 Details by Class &amp; Accounts'!BN206+'O5 Details by Class &amp; Accounts'!CI206</f>
        <v>0</v>
      </c>
      <c r="U206" s="600">
        <f>'O5 Details by Class &amp; Accounts'!Y206+'O5 Details by Class &amp; Accounts'!AT206+'O5 Details by Class &amp; Accounts'!BO206+'O5 Details by Class &amp; Accounts'!CJ206</f>
        <v>0</v>
      </c>
      <c r="V206" s="600">
        <f>'O5 Details by Class &amp; Accounts'!Z206+'O5 Details by Class &amp; Accounts'!AU206+'O5 Details by Class &amp; Accounts'!BP206+'O5 Details by Class &amp; Accounts'!CK206</f>
        <v>0</v>
      </c>
      <c r="W206" s="600">
        <f>'O5 Details by Class &amp; Accounts'!AA206+'O5 Details by Class &amp; Accounts'!AV206+'O5 Details by Class &amp; Accounts'!BQ206+'O5 Details by Class &amp; Accounts'!CL206</f>
        <v>0</v>
      </c>
      <c r="X206" s="1041">
        <f>'O5 Details by Class &amp; Accounts'!AB206+'O5 Details by Class &amp; Accounts'!AW206+'O5 Details by Class &amp; Accounts'!BR206+'O5 Details by Class &amp; Accounts'!CM206</f>
        <v>0</v>
      </c>
      <c r="Y206" s="1931" t="str">
        <f t="shared" si="6"/>
        <v>5715</v>
      </c>
      <c r="Z206" s="1926" t="s">
        <v>1701</v>
      </c>
    </row>
    <row r="207" spans="1:26" ht="15.95" customHeight="1" x14ac:dyDescent="0.2">
      <c r="A207" s="1783" t="s">
        <v>257</v>
      </c>
      <c r="B207" s="1016" t="s">
        <v>1480</v>
      </c>
      <c r="C207" s="1027" t="str">
        <f>IF(ISBLANK('E4 TB Allocation Details'!D207), "",('E4 TB Allocation Details'!D207))</f>
        <v>dep</v>
      </c>
      <c r="D207" s="1028">
        <f t="shared" si="7"/>
        <v>0</v>
      </c>
      <c r="E207" s="600">
        <f>'O5 Details by Class &amp; Accounts'!I207+'O5 Details by Class &amp; Accounts'!AD207+'O5 Details by Class &amp; Accounts'!AY207+'O5 Details by Class &amp; Accounts'!BT207</f>
        <v>0</v>
      </c>
      <c r="F207" s="600">
        <f>'O5 Details by Class &amp; Accounts'!J207+'O5 Details by Class &amp; Accounts'!AE207+'O5 Details by Class &amp; Accounts'!AZ207+'O5 Details by Class &amp; Accounts'!BU207</f>
        <v>0</v>
      </c>
      <c r="G207" s="600">
        <f>'O5 Details by Class &amp; Accounts'!K207+'O5 Details by Class &amp; Accounts'!AF207+'O5 Details by Class &amp; Accounts'!BA207+'O5 Details by Class &amp; Accounts'!BV207</f>
        <v>0</v>
      </c>
      <c r="H207" s="600">
        <f>'O5 Details by Class &amp; Accounts'!L207+'O5 Details by Class &amp; Accounts'!AG207+'O5 Details by Class &amp; Accounts'!BB207+'O5 Details by Class &amp; Accounts'!BW207</f>
        <v>0</v>
      </c>
      <c r="I207" s="600">
        <f>'O5 Details by Class &amp; Accounts'!M207+'O5 Details by Class &amp; Accounts'!AH207+'O5 Details by Class &amp; Accounts'!BC207+'O5 Details by Class &amp; Accounts'!BX207</f>
        <v>0</v>
      </c>
      <c r="J207" s="600">
        <f>'O5 Details by Class &amp; Accounts'!N207+'O5 Details by Class &amp; Accounts'!AI207+'O5 Details by Class &amp; Accounts'!BD207+'O5 Details by Class &amp; Accounts'!BY207</f>
        <v>0</v>
      </c>
      <c r="K207" s="600">
        <f>'O5 Details by Class &amp; Accounts'!O207+'O5 Details by Class &amp; Accounts'!AJ207+'O5 Details by Class &amp; Accounts'!BE207+'O5 Details by Class &amp; Accounts'!BZ207</f>
        <v>0</v>
      </c>
      <c r="L207" s="600">
        <f>'O5 Details by Class &amp; Accounts'!P207+'O5 Details by Class &amp; Accounts'!AK207+'O5 Details by Class &amp; Accounts'!BF207+'O5 Details by Class &amp; Accounts'!CA207</f>
        <v>0</v>
      </c>
      <c r="M207" s="600">
        <f>'O5 Details by Class &amp; Accounts'!Q207+'O5 Details by Class &amp; Accounts'!AL207+'O5 Details by Class &amp; Accounts'!BG207+'O5 Details by Class &amp; Accounts'!CB207</f>
        <v>0</v>
      </c>
      <c r="N207" s="600">
        <f>'O5 Details by Class &amp; Accounts'!R207+'O5 Details by Class &amp; Accounts'!AM207+'O5 Details by Class &amp; Accounts'!BH207+'O5 Details by Class &amp; Accounts'!CC207</f>
        <v>0</v>
      </c>
      <c r="O207" s="600">
        <f>'O5 Details by Class &amp; Accounts'!S207+'O5 Details by Class &amp; Accounts'!AN207+'O5 Details by Class &amp; Accounts'!BI207+'O5 Details by Class &amp; Accounts'!CD207</f>
        <v>0</v>
      </c>
      <c r="P207" s="600">
        <f>'O5 Details by Class &amp; Accounts'!T207+'O5 Details by Class &amp; Accounts'!AO207+'O5 Details by Class &amp; Accounts'!BJ207+'O5 Details by Class &amp; Accounts'!CE207</f>
        <v>0</v>
      </c>
      <c r="Q207" s="600">
        <f>'O5 Details by Class &amp; Accounts'!U207+'O5 Details by Class &amp; Accounts'!AP207+'O5 Details by Class &amp; Accounts'!BK207+'O5 Details by Class &amp; Accounts'!CF207</f>
        <v>0</v>
      </c>
      <c r="R207" s="600">
        <f>'O5 Details by Class &amp; Accounts'!V207+'O5 Details by Class &amp; Accounts'!AQ207+'O5 Details by Class &amp; Accounts'!BL207+'O5 Details by Class &amp; Accounts'!CG207</f>
        <v>0</v>
      </c>
      <c r="S207" s="600">
        <f>'O5 Details by Class &amp; Accounts'!W207+'O5 Details by Class &amp; Accounts'!AR207+'O5 Details by Class &amp; Accounts'!BM207+'O5 Details by Class &amp; Accounts'!CH207</f>
        <v>0</v>
      </c>
      <c r="T207" s="600">
        <f>'O5 Details by Class &amp; Accounts'!X207+'O5 Details by Class &amp; Accounts'!AS207+'O5 Details by Class &amp; Accounts'!BN207+'O5 Details by Class &amp; Accounts'!CI207</f>
        <v>0</v>
      </c>
      <c r="U207" s="600">
        <f>'O5 Details by Class &amp; Accounts'!Y207+'O5 Details by Class &amp; Accounts'!AT207+'O5 Details by Class &amp; Accounts'!BO207+'O5 Details by Class &amp; Accounts'!CJ207</f>
        <v>0</v>
      </c>
      <c r="V207" s="600">
        <f>'O5 Details by Class &amp; Accounts'!Z207+'O5 Details by Class &amp; Accounts'!AU207+'O5 Details by Class &amp; Accounts'!BP207+'O5 Details by Class &amp; Accounts'!CK207</f>
        <v>0</v>
      </c>
      <c r="W207" s="600">
        <f>'O5 Details by Class &amp; Accounts'!AA207+'O5 Details by Class &amp; Accounts'!AV207+'O5 Details by Class &amp; Accounts'!BQ207+'O5 Details by Class &amp; Accounts'!CL207</f>
        <v>0</v>
      </c>
      <c r="X207" s="1041">
        <f>'O5 Details by Class &amp; Accounts'!AB207+'O5 Details by Class &amp; Accounts'!AW207+'O5 Details by Class &amp; Accounts'!BR207+'O5 Details by Class &amp; Accounts'!CM207</f>
        <v>0</v>
      </c>
      <c r="Y207" s="1931" t="str">
        <f t="shared" si="6"/>
        <v>5720</v>
      </c>
      <c r="Z207" s="1926" t="s">
        <v>1701</v>
      </c>
    </row>
    <row r="208" spans="1:26" ht="15.95" customHeight="1" x14ac:dyDescent="0.2">
      <c r="A208" s="1783" t="s">
        <v>242</v>
      </c>
      <c r="B208" s="1016" t="s">
        <v>35</v>
      </c>
      <c r="C208" s="1027" t="str">
        <f>IF(ISBLANK('E4 TB Allocation Details'!D208), "",('E4 TB Allocation Details'!D208))</f>
        <v>dep</v>
      </c>
      <c r="D208" s="1028">
        <f t="shared" si="7"/>
        <v>0</v>
      </c>
      <c r="E208" s="600">
        <f>'O5 Details by Class &amp; Accounts'!I208+'O5 Details by Class &amp; Accounts'!AD208+'O5 Details by Class &amp; Accounts'!AY208+'O5 Details by Class &amp; Accounts'!BT208</f>
        <v>0</v>
      </c>
      <c r="F208" s="600">
        <f>'O5 Details by Class &amp; Accounts'!J208+'O5 Details by Class &amp; Accounts'!AE208+'O5 Details by Class &amp; Accounts'!AZ208+'O5 Details by Class &amp; Accounts'!BU208</f>
        <v>0</v>
      </c>
      <c r="G208" s="600">
        <f>'O5 Details by Class &amp; Accounts'!K208+'O5 Details by Class &amp; Accounts'!AF208+'O5 Details by Class &amp; Accounts'!BA208+'O5 Details by Class &amp; Accounts'!BV208</f>
        <v>0</v>
      </c>
      <c r="H208" s="600">
        <f>'O5 Details by Class &amp; Accounts'!L208+'O5 Details by Class &amp; Accounts'!AG208+'O5 Details by Class &amp; Accounts'!BB208+'O5 Details by Class &amp; Accounts'!BW208</f>
        <v>0</v>
      </c>
      <c r="I208" s="600">
        <f>'O5 Details by Class &amp; Accounts'!M208+'O5 Details by Class &amp; Accounts'!AH208+'O5 Details by Class &amp; Accounts'!BC208+'O5 Details by Class &amp; Accounts'!BX208</f>
        <v>0</v>
      </c>
      <c r="J208" s="600">
        <f>'O5 Details by Class &amp; Accounts'!N208+'O5 Details by Class &amp; Accounts'!AI208+'O5 Details by Class &amp; Accounts'!BD208+'O5 Details by Class &amp; Accounts'!BY208</f>
        <v>0</v>
      </c>
      <c r="K208" s="600">
        <f>'O5 Details by Class &amp; Accounts'!O208+'O5 Details by Class &amp; Accounts'!AJ208+'O5 Details by Class &amp; Accounts'!BE208+'O5 Details by Class &amp; Accounts'!BZ208</f>
        <v>0</v>
      </c>
      <c r="L208" s="600">
        <f>'O5 Details by Class &amp; Accounts'!P208+'O5 Details by Class &amp; Accounts'!AK208+'O5 Details by Class &amp; Accounts'!BF208+'O5 Details by Class &amp; Accounts'!CA208</f>
        <v>0</v>
      </c>
      <c r="M208" s="600">
        <f>'O5 Details by Class &amp; Accounts'!Q208+'O5 Details by Class &amp; Accounts'!AL208+'O5 Details by Class &amp; Accounts'!BG208+'O5 Details by Class &amp; Accounts'!CB208</f>
        <v>0</v>
      </c>
      <c r="N208" s="600">
        <f>'O5 Details by Class &amp; Accounts'!R208+'O5 Details by Class &amp; Accounts'!AM208+'O5 Details by Class &amp; Accounts'!BH208+'O5 Details by Class &amp; Accounts'!CC208</f>
        <v>0</v>
      </c>
      <c r="O208" s="600">
        <f>'O5 Details by Class &amp; Accounts'!S208+'O5 Details by Class &amp; Accounts'!AN208+'O5 Details by Class &amp; Accounts'!BI208+'O5 Details by Class &amp; Accounts'!CD208</f>
        <v>0</v>
      </c>
      <c r="P208" s="600">
        <f>'O5 Details by Class &amp; Accounts'!T208+'O5 Details by Class &amp; Accounts'!AO208+'O5 Details by Class &amp; Accounts'!BJ208+'O5 Details by Class &amp; Accounts'!CE208</f>
        <v>0</v>
      </c>
      <c r="Q208" s="600">
        <f>'O5 Details by Class &amp; Accounts'!U208+'O5 Details by Class &amp; Accounts'!AP208+'O5 Details by Class &amp; Accounts'!BK208+'O5 Details by Class &amp; Accounts'!CF208</f>
        <v>0</v>
      </c>
      <c r="R208" s="600">
        <f>'O5 Details by Class &amp; Accounts'!V208+'O5 Details by Class &amp; Accounts'!AQ208+'O5 Details by Class &amp; Accounts'!BL208+'O5 Details by Class &amp; Accounts'!CG208</f>
        <v>0</v>
      </c>
      <c r="S208" s="600">
        <f>'O5 Details by Class &amp; Accounts'!W208+'O5 Details by Class &amp; Accounts'!AR208+'O5 Details by Class &amp; Accounts'!BM208+'O5 Details by Class &amp; Accounts'!CH208</f>
        <v>0</v>
      </c>
      <c r="T208" s="600">
        <f>'O5 Details by Class &amp; Accounts'!X208+'O5 Details by Class &amp; Accounts'!AS208+'O5 Details by Class &amp; Accounts'!BN208+'O5 Details by Class &amp; Accounts'!CI208</f>
        <v>0</v>
      </c>
      <c r="U208" s="600">
        <f>'O5 Details by Class &amp; Accounts'!Y208+'O5 Details by Class &amp; Accounts'!AT208+'O5 Details by Class &amp; Accounts'!BO208+'O5 Details by Class &amp; Accounts'!CJ208</f>
        <v>0</v>
      </c>
      <c r="V208" s="600">
        <f>'O5 Details by Class &amp; Accounts'!Z208+'O5 Details by Class &amp; Accounts'!AU208+'O5 Details by Class &amp; Accounts'!BP208+'O5 Details by Class &amp; Accounts'!CK208</f>
        <v>0</v>
      </c>
      <c r="W208" s="600">
        <f>'O5 Details by Class &amp; Accounts'!AA208+'O5 Details by Class &amp; Accounts'!AV208+'O5 Details by Class &amp; Accounts'!BQ208+'O5 Details by Class &amp; Accounts'!CL208</f>
        <v>0</v>
      </c>
      <c r="X208" s="1041">
        <f>'O5 Details by Class &amp; Accounts'!AB208+'O5 Details by Class &amp; Accounts'!AW208+'O5 Details by Class &amp; Accounts'!BR208+'O5 Details by Class &amp; Accounts'!CM208</f>
        <v>0</v>
      </c>
      <c r="Y208" s="1931" t="str">
        <f t="shared" si="6"/>
        <v>5730</v>
      </c>
      <c r="Z208" s="1926" t="s">
        <v>1166</v>
      </c>
    </row>
    <row r="209" spans="1:26" ht="15.95" customHeight="1" x14ac:dyDescent="0.2">
      <c r="A209" s="1783" t="s">
        <v>243</v>
      </c>
      <c r="B209" s="1016" t="s">
        <v>39</v>
      </c>
      <c r="C209" s="1027" t="str">
        <f>IF(ISBLANK('E4 TB Allocation Details'!D209), "",('E4 TB Allocation Details'!D209))</f>
        <v>dep</v>
      </c>
      <c r="D209" s="1028">
        <f t="shared" si="7"/>
        <v>0</v>
      </c>
      <c r="E209" s="600">
        <f>'O5 Details by Class &amp; Accounts'!I209+'O5 Details by Class &amp; Accounts'!AD209+'O5 Details by Class &amp; Accounts'!AY209+'O5 Details by Class &amp; Accounts'!BT209</f>
        <v>0</v>
      </c>
      <c r="F209" s="600">
        <f>'O5 Details by Class &amp; Accounts'!J209+'O5 Details by Class &amp; Accounts'!AE209+'O5 Details by Class &amp; Accounts'!AZ209+'O5 Details by Class &amp; Accounts'!BU209</f>
        <v>0</v>
      </c>
      <c r="G209" s="600">
        <f>'O5 Details by Class &amp; Accounts'!K209+'O5 Details by Class &amp; Accounts'!AF209+'O5 Details by Class &amp; Accounts'!BA209+'O5 Details by Class &amp; Accounts'!BV209</f>
        <v>0</v>
      </c>
      <c r="H209" s="600">
        <f>'O5 Details by Class &amp; Accounts'!L209+'O5 Details by Class &amp; Accounts'!AG209+'O5 Details by Class &amp; Accounts'!BB209+'O5 Details by Class &amp; Accounts'!BW209</f>
        <v>0</v>
      </c>
      <c r="I209" s="600">
        <f>'O5 Details by Class &amp; Accounts'!M209+'O5 Details by Class &amp; Accounts'!AH209+'O5 Details by Class &amp; Accounts'!BC209+'O5 Details by Class &amp; Accounts'!BX209</f>
        <v>0</v>
      </c>
      <c r="J209" s="600">
        <f>'O5 Details by Class &amp; Accounts'!N209+'O5 Details by Class &amp; Accounts'!AI209+'O5 Details by Class &amp; Accounts'!BD209+'O5 Details by Class &amp; Accounts'!BY209</f>
        <v>0</v>
      </c>
      <c r="K209" s="600">
        <f>'O5 Details by Class &amp; Accounts'!O209+'O5 Details by Class &amp; Accounts'!AJ209+'O5 Details by Class &amp; Accounts'!BE209+'O5 Details by Class &amp; Accounts'!BZ209</f>
        <v>0</v>
      </c>
      <c r="L209" s="600">
        <f>'O5 Details by Class &amp; Accounts'!P209+'O5 Details by Class &amp; Accounts'!AK209+'O5 Details by Class &amp; Accounts'!BF209+'O5 Details by Class &amp; Accounts'!CA209</f>
        <v>0</v>
      </c>
      <c r="M209" s="600">
        <f>'O5 Details by Class &amp; Accounts'!Q209+'O5 Details by Class &amp; Accounts'!AL209+'O5 Details by Class &amp; Accounts'!BG209+'O5 Details by Class &amp; Accounts'!CB209</f>
        <v>0</v>
      </c>
      <c r="N209" s="600">
        <f>'O5 Details by Class &amp; Accounts'!R209+'O5 Details by Class &amp; Accounts'!AM209+'O5 Details by Class &amp; Accounts'!BH209+'O5 Details by Class &amp; Accounts'!CC209</f>
        <v>0</v>
      </c>
      <c r="O209" s="600">
        <f>'O5 Details by Class &amp; Accounts'!S209+'O5 Details by Class &amp; Accounts'!AN209+'O5 Details by Class &amp; Accounts'!BI209+'O5 Details by Class &amp; Accounts'!CD209</f>
        <v>0</v>
      </c>
      <c r="P209" s="600">
        <f>'O5 Details by Class &amp; Accounts'!T209+'O5 Details by Class &amp; Accounts'!AO209+'O5 Details by Class &amp; Accounts'!BJ209+'O5 Details by Class &amp; Accounts'!CE209</f>
        <v>0</v>
      </c>
      <c r="Q209" s="600">
        <f>'O5 Details by Class &amp; Accounts'!U209+'O5 Details by Class &amp; Accounts'!AP209+'O5 Details by Class &amp; Accounts'!BK209+'O5 Details by Class &amp; Accounts'!CF209</f>
        <v>0</v>
      </c>
      <c r="R209" s="600">
        <f>'O5 Details by Class &amp; Accounts'!V209+'O5 Details by Class &amp; Accounts'!AQ209+'O5 Details by Class &amp; Accounts'!BL209+'O5 Details by Class &amp; Accounts'!CG209</f>
        <v>0</v>
      </c>
      <c r="S209" s="600">
        <f>'O5 Details by Class &amp; Accounts'!W209+'O5 Details by Class &amp; Accounts'!AR209+'O5 Details by Class &amp; Accounts'!BM209+'O5 Details by Class &amp; Accounts'!CH209</f>
        <v>0</v>
      </c>
      <c r="T209" s="600">
        <f>'O5 Details by Class &amp; Accounts'!X209+'O5 Details by Class &amp; Accounts'!AS209+'O5 Details by Class &amp; Accounts'!BN209+'O5 Details by Class &amp; Accounts'!CI209</f>
        <v>0</v>
      </c>
      <c r="U209" s="600">
        <f>'O5 Details by Class &amp; Accounts'!Y209+'O5 Details by Class &amp; Accounts'!AT209+'O5 Details by Class &amp; Accounts'!BO209+'O5 Details by Class &amp; Accounts'!CJ209</f>
        <v>0</v>
      </c>
      <c r="V209" s="600">
        <f>'O5 Details by Class &amp; Accounts'!Z209+'O5 Details by Class &amp; Accounts'!AU209+'O5 Details by Class &amp; Accounts'!BP209+'O5 Details by Class &amp; Accounts'!CK209</f>
        <v>0</v>
      </c>
      <c r="W209" s="600">
        <f>'O5 Details by Class &amp; Accounts'!AA209+'O5 Details by Class &amp; Accounts'!AV209+'O5 Details by Class &amp; Accounts'!BQ209+'O5 Details by Class &amp; Accounts'!CL209</f>
        <v>0</v>
      </c>
      <c r="X209" s="1041">
        <f>'O5 Details by Class &amp; Accounts'!AB209+'O5 Details by Class &amp; Accounts'!AW209+'O5 Details by Class &amp; Accounts'!BR209+'O5 Details by Class &amp; Accounts'!CM209</f>
        <v>0</v>
      </c>
      <c r="Y209" s="1931" t="str">
        <f t="shared" si="6"/>
        <v>5735</v>
      </c>
      <c r="Z209" s="1926" t="s">
        <v>1166</v>
      </c>
    </row>
    <row r="210" spans="1:26" ht="15.95" customHeight="1" x14ac:dyDescent="0.2">
      <c r="A210" s="1783" t="s">
        <v>244</v>
      </c>
      <c r="B210" s="1016" t="s">
        <v>40</v>
      </c>
      <c r="C210" s="1027" t="str">
        <f>IF(ISBLANK('E4 TB Allocation Details'!D210), "",('E4 TB Allocation Details'!D210))</f>
        <v>dep</v>
      </c>
      <c r="D210" s="1028">
        <f t="shared" si="7"/>
        <v>0</v>
      </c>
      <c r="E210" s="600">
        <f>'O5 Details by Class &amp; Accounts'!I210+'O5 Details by Class &amp; Accounts'!AD210+'O5 Details by Class &amp; Accounts'!AY210+'O5 Details by Class &amp; Accounts'!BT210</f>
        <v>0</v>
      </c>
      <c r="F210" s="600">
        <f>'O5 Details by Class &amp; Accounts'!J210+'O5 Details by Class &amp; Accounts'!AE210+'O5 Details by Class &amp; Accounts'!AZ210+'O5 Details by Class &amp; Accounts'!BU210</f>
        <v>0</v>
      </c>
      <c r="G210" s="600">
        <f>'O5 Details by Class &amp; Accounts'!K210+'O5 Details by Class &amp; Accounts'!AF210+'O5 Details by Class &amp; Accounts'!BA210+'O5 Details by Class &amp; Accounts'!BV210</f>
        <v>0</v>
      </c>
      <c r="H210" s="600">
        <f>'O5 Details by Class &amp; Accounts'!L210+'O5 Details by Class &amp; Accounts'!AG210+'O5 Details by Class &amp; Accounts'!BB210+'O5 Details by Class &amp; Accounts'!BW210</f>
        <v>0</v>
      </c>
      <c r="I210" s="600">
        <f>'O5 Details by Class &amp; Accounts'!M210+'O5 Details by Class &amp; Accounts'!AH210+'O5 Details by Class &amp; Accounts'!BC210+'O5 Details by Class &amp; Accounts'!BX210</f>
        <v>0</v>
      </c>
      <c r="J210" s="600">
        <f>'O5 Details by Class &amp; Accounts'!N210+'O5 Details by Class &amp; Accounts'!AI210+'O5 Details by Class &amp; Accounts'!BD210+'O5 Details by Class &amp; Accounts'!BY210</f>
        <v>0</v>
      </c>
      <c r="K210" s="600">
        <f>'O5 Details by Class &amp; Accounts'!O210+'O5 Details by Class &amp; Accounts'!AJ210+'O5 Details by Class &amp; Accounts'!BE210+'O5 Details by Class &amp; Accounts'!BZ210</f>
        <v>0</v>
      </c>
      <c r="L210" s="600">
        <f>'O5 Details by Class &amp; Accounts'!P210+'O5 Details by Class &amp; Accounts'!AK210+'O5 Details by Class &amp; Accounts'!BF210+'O5 Details by Class &amp; Accounts'!CA210</f>
        <v>0</v>
      </c>
      <c r="M210" s="600">
        <f>'O5 Details by Class &amp; Accounts'!Q210+'O5 Details by Class &amp; Accounts'!AL210+'O5 Details by Class &amp; Accounts'!BG210+'O5 Details by Class &amp; Accounts'!CB210</f>
        <v>0</v>
      </c>
      <c r="N210" s="600">
        <f>'O5 Details by Class &amp; Accounts'!R210+'O5 Details by Class &amp; Accounts'!AM210+'O5 Details by Class &amp; Accounts'!BH210+'O5 Details by Class &amp; Accounts'!CC210</f>
        <v>0</v>
      </c>
      <c r="O210" s="600">
        <f>'O5 Details by Class &amp; Accounts'!S210+'O5 Details by Class &amp; Accounts'!AN210+'O5 Details by Class &amp; Accounts'!BI210+'O5 Details by Class &amp; Accounts'!CD210</f>
        <v>0</v>
      </c>
      <c r="P210" s="600">
        <f>'O5 Details by Class &amp; Accounts'!T210+'O5 Details by Class &amp; Accounts'!AO210+'O5 Details by Class &amp; Accounts'!BJ210+'O5 Details by Class &amp; Accounts'!CE210</f>
        <v>0</v>
      </c>
      <c r="Q210" s="600">
        <f>'O5 Details by Class &amp; Accounts'!U210+'O5 Details by Class &amp; Accounts'!AP210+'O5 Details by Class &amp; Accounts'!BK210+'O5 Details by Class &amp; Accounts'!CF210</f>
        <v>0</v>
      </c>
      <c r="R210" s="600">
        <f>'O5 Details by Class &amp; Accounts'!V210+'O5 Details by Class &amp; Accounts'!AQ210+'O5 Details by Class &amp; Accounts'!BL210+'O5 Details by Class &amp; Accounts'!CG210</f>
        <v>0</v>
      </c>
      <c r="S210" s="600">
        <f>'O5 Details by Class &amp; Accounts'!W210+'O5 Details by Class &amp; Accounts'!AR210+'O5 Details by Class &amp; Accounts'!BM210+'O5 Details by Class &amp; Accounts'!CH210</f>
        <v>0</v>
      </c>
      <c r="T210" s="600">
        <f>'O5 Details by Class &amp; Accounts'!X210+'O5 Details by Class &amp; Accounts'!AS210+'O5 Details by Class &amp; Accounts'!BN210+'O5 Details by Class &amp; Accounts'!CI210</f>
        <v>0</v>
      </c>
      <c r="U210" s="600">
        <f>'O5 Details by Class &amp; Accounts'!Y210+'O5 Details by Class &amp; Accounts'!AT210+'O5 Details by Class &amp; Accounts'!BO210+'O5 Details by Class &amp; Accounts'!CJ210</f>
        <v>0</v>
      </c>
      <c r="V210" s="600">
        <f>'O5 Details by Class &amp; Accounts'!Z210+'O5 Details by Class &amp; Accounts'!AU210+'O5 Details by Class &amp; Accounts'!BP210+'O5 Details by Class &amp; Accounts'!CK210</f>
        <v>0</v>
      </c>
      <c r="W210" s="600">
        <f>'O5 Details by Class &amp; Accounts'!AA210+'O5 Details by Class &amp; Accounts'!AV210+'O5 Details by Class &amp; Accounts'!BQ210+'O5 Details by Class &amp; Accounts'!CL210</f>
        <v>0</v>
      </c>
      <c r="X210" s="1041">
        <f>'O5 Details by Class &amp; Accounts'!AB210+'O5 Details by Class &amp; Accounts'!AW210+'O5 Details by Class &amp; Accounts'!BR210+'O5 Details by Class &amp; Accounts'!CM210</f>
        <v>0</v>
      </c>
      <c r="Y210" s="1931" t="str">
        <f t="shared" si="6"/>
        <v>5740</v>
      </c>
      <c r="Z210" s="1926" t="s">
        <v>1166</v>
      </c>
    </row>
    <row r="211" spans="1:26" ht="15.95" customHeight="1" x14ac:dyDescent="0.2">
      <c r="A211" s="2224" t="s">
        <v>258</v>
      </c>
      <c r="B211" s="2225" t="s">
        <v>41</v>
      </c>
      <c r="C211" s="1027" t="str">
        <f>IF(ISBLANK('E4 TB Allocation Details'!D211), "",('E4 TB Allocation Details'!D211))</f>
        <v>INT</v>
      </c>
      <c r="D211" s="1028">
        <f t="shared" si="7"/>
        <v>1619165.9999999998</v>
      </c>
      <c r="E211" s="600">
        <f>'O5 Details by Class &amp; Accounts'!I211+'O5 Details by Class &amp; Accounts'!AD211+'O5 Details by Class &amp; Accounts'!AY211+'O5 Details by Class &amp; Accounts'!BT211</f>
        <v>841771.92623333295</v>
      </c>
      <c r="F211" s="600">
        <f>'O5 Details by Class &amp; Accounts'!J211+'O5 Details by Class &amp; Accounts'!AE211+'O5 Details by Class &amp; Accounts'!AZ211+'O5 Details by Class &amp; Accounts'!BU211</f>
        <v>213225.33842907383</v>
      </c>
      <c r="G211" s="600">
        <f>'O5 Details by Class &amp; Accounts'!K211+'O5 Details by Class &amp; Accounts'!AF211+'O5 Details by Class &amp; Accounts'!BA211+'O5 Details by Class &amp; Accounts'!BV211</f>
        <v>254864.21470809868</v>
      </c>
      <c r="H211" s="600">
        <f>'O5 Details by Class &amp; Accounts'!L211+'O5 Details by Class &amp; Accounts'!AG211+'O5 Details by Class &amp; Accounts'!BB211+'O5 Details by Class &amp; Accounts'!BW211</f>
        <v>0</v>
      </c>
      <c r="I211" s="600">
        <f>'O5 Details by Class &amp; Accounts'!M211+'O5 Details by Class &amp; Accounts'!AH211+'O5 Details by Class &amp; Accounts'!BC211+'O5 Details by Class &amp; Accounts'!BX211</f>
        <v>94399.902069562173</v>
      </c>
      <c r="J211" s="600">
        <f>'O5 Details by Class &amp; Accounts'!N211+'O5 Details by Class &amp; Accounts'!AI211+'O5 Details by Class &amp; Accounts'!BD211+'O5 Details by Class &amp; Accounts'!BY211</f>
        <v>124024.73379096015</v>
      </c>
      <c r="K211" s="600">
        <f>'O5 Details by Class &amp; Accounts'!O211+'O5 Details by Class &amp; Accounts'!AJ211+'O5 Details by Class &amp; Accounts'!BE211+'O5 Details by Class &amp; Accounts'!BZ211</f>
        <v>81307.919018217697</v>
      </c>
      <c r="L211" s="600">
        <f>'O5 Details by Class &amp; Accounts'!P211+'O5 Details by Class &amp; Accounts'!AK211+'O5 Details by Class &amp; Accounts'!BF211+'O5 Details by Class &amp; Accounts'!CA211</f>
        <v>5137.1912263237882</v>
      </c>
      <c r="M211" s="600">
        <f>'O5 Details by Class &amp; Accounts'!Q211+'O5 Details by Class &amp; Accounts'!AL211+'O5 Details by Class &amp; Accounts'!BG211+'O5 Details by Class &amp; Accounts'!CB211</f>
        <v>4434.7745244305142</v>
      </c>
      <c r="N211" s="600">
        <f>'O5 Details by Class &amp; Accounts'!R211+'O5 Details by Class &amp; Accounts'!AM211+'O5 Details by Class &amp; Accounts'!BH211+'O5 Details by Class &amp; Accounts'!CC211</f>
        <v>0</v>
      </c>
      <c r="O211" s="600">
        <f>'O5 Details by Class &amp; Accounts'!S211+'O5 Details by Class &amp; Accounts'!AN211+'O5 Details by Class &amp; Accounts'!BI211+'O5 Details by Class &amp; Accounts'!CD211</f>
        <v>0</v>
      </c>
      <c r="P211" s="600">
        <f>'O5 Details by Class &amp; Accounts'!T211+'O5 Details by Class &amp; Accounts'!AO211+'O5 Details by Class &amp; Accounts'!BJ211+'O5 Details by Class &amp; Accounts'!CE211</f>
        <v>0</v>
      </c>
      <c r="Q211" s="600">
        <f>'O5 Details by Class &amp; Accounts'!U211+'O5 Details by Class &amp; Accounts'!AP211+'O5 Details by Class &amp; Accounts'!BK211+'O5 Details by Class &amp; Accounts'!CF211</f>
        <v>0</v>
      </c>
      <c r="R211" s="600">
        <f>'O5 Details by Class &amp; Accounts'!V211+'O5 Details by Class &amp; Accounts'!AQ211+'O5 Details by Class &amp; Accounts'!BL211+'O5 Details by Class &amp; Accounts'!CG211</f>
        <v>0</v>
      </c>
      <c r="S211" s="600">
        <f>'O5 Details by Class &amp; Accounts'!W211+'O5 Details by Class &amp; Accounts'!AR211+'O5 Details by Class &amp; Accounts'!BM211+'O5 Details by Class &amp; Accounts'!CH211</f>
        <v>0</v>
      </c>
      <c r="T211" s="600">
        <f>'O5 Details by Class &amp; Accounts'!X211+'O5 Details by Class &amp; Accounts'!AS211+'O5 Details by Class &amp; Accounts'!BN211+'O5 Details by Class &amp; Accounts'!CI211</f>
        <v>0</v>
      </c>
      <c r="U211" s="600">
        <f>'O5 Details by Class &amp; Accounts'!Y211+'O5 Details by Class &amp; Accounts'!AT211+'O5 Details by Class &amp; Accounts'!BO211+'O5 Details by Class &amp; Accounts'!CJ211</f>
        <v>0</v>
      </c>
      <c r="V211" s="600">
        <f>'O5 Details by Class &amp; Accounts'!Z211+'O5 Details by Class &amp; Accounts'!AU211+'O5 Details by Class &amp; Accounts'!BP211+'O5 Details by Class &amp; Accounts'!CK211</f>
        <v>0</v>
      </c>
      <c r="W211" s="600">
        <f>'O5 Details by Class &amp; Accounts'!AA211+'O5 Details by Class &amp; Accounts'!AV211+'O5 Details by Class &amp; Accounts'!BQ211+'O5 Details by Class &amp; Accounts'!CL211</f>
        <v>0</v>
      </c>
      <c r="X211" s="1041">
        <f>'O5 Details by Class &amp; Accounts'!AB211+'O5 Details by Class &amp; Accounts'!AW211+'O5 Details by Class &amp; Accounts'!BR211+'O5 Details by Class &amp; Accounts'!CM211</f>
        <v>0</v>
      </c>
      <c r="Y211" s="1931" t="str">
        <f t="shared" si="6"/>
        <v>6005</v>
      </c>
      <c r="Z211" s="1926" t="s">
        <v>1271</v>
      </c>
    </row>
    <row r="212" spans="1:26" ht="15.95" customHeight="1" x14ac:dyDescent="0.2">
      <c r="A212" s="1782" t="s">
        <v>259</v>
      </c>
      <c r="B212" s="1014" t="s">
        <v>574</v>
      </c>
      <c r="C212" s="1027" t="str">
        <f>IF(ISBLANK('E4 TB Allocation Details'!D212), "",('E4 TB Allocation Details'!D212))</f>
        <v>ad</v>
      </c>
      <c r="D212" s="1028">
        <f t="shared" ref="D212:D217" si="8">SUM(E212:X212)</f>
        <v>223913.99999999997</v>
      </c>
      <c r="E212" s="600">
        <f>'O5 Details by Class &amp; Accounts'!I212+'O5 Details by Class &amp; Accounts'!AD212+'O5 Details by Class &amp; Accounts'!AY212+'O5 Details by Class &amp; Accounts'!BT212</f>
        <v>116408.39734197143</v>
      </c>
      <c r="F212" s="600">
        <f>'O5 Details by Class &amp; Accounts'!J212+'O5 Details by Class &amp; Accounts'!AE212+'O5 Details by Class &amp; Accounts'!AZ212+'O5 Details by Class &amp; Accounts'!BU212</f>
        <v>29486.870666137776</v>
      </c>
      <c r="G212" s="600">
        <f>'O5 Details by Class &amp; Accounts'!K212+'O5 Details by Class &amp; Accounts'!AF212+'O5 Details by Class &amp; Accounts'!BA212+'O5 Details by Class &amp; Accounts'!BV212</f>
        <v>35245.098879391742</v>
      </c>
      <c r="H212" s="600">
        <f>'O5 Details by Class &amp; Accounts'!L212+'O5 Details by Class &amp; Accounts'!AG212+'O5 Details by Class &amp; Accounts'!BB212+'O5 Details by Class &amp; Accounts'!BW212</f>
        <v>0</v>
      </c>
      <c r="I212" s="600">
        <f>'O5 Details by Class &amp; Accounts'!M212+'O5 Details by Class &amp; Accounts'!AH212+'O5 Details by Class &amp; Accounts'!BC212+'O5 Details by Class &amp; Accounts'!BX212</f>
        <v>13054.535280511045</v>
      </c>
      <c r="J212" s="600">
        <f>'O5 Details by Class &amp; Accounts'!N212+'O5 Details by Class &amp; Accounts'!AI212+'O5 Details by Class &amp; Accounts'!BD212+'O5 Details by Class &amp; Accounts'!BY212</f>
        <v>17151.344730601464</v>
      </c>
      <c r="K212" s="600">
        <f>'O5 Details by Class &amp; Accounts'!O212+'O5 Details by Class &amp; Accounts'!AJ212+'O5 Details by Class &amp; Accounts'!BE212+'O5 Details by Class &amp; Accounts'!BZ212</f>
        <v>11244.048713377873</v>
      </c>
      <c r="L212" s="600">
        <f>'O5 Details by Class &amp; Accounts'!P212+'O5 Details by Class &amp; Accounts'!AK212+'O5 Details by Class &amp; Accounts'!BF212+'O5 Details by Class &amp; Accounts'!CA212</f>
        <v>710.42069574772734</v>
      </c>
      <c r="M212" s="600">
        <f>'O5 Details by Class &amp; Accounts'!Q212+'O5 Details by Class &amp; Accounts'!AL212+'O5 Details by Class &amp; Accounts'!BG212+'O5 Details by Class &amp; Accounts'!CB212</f>
        <v>613.28369226091354</v>
      </c>
      <c r="N212" s="600">
        <f>'O5 Details by Class &amp; Accounts'!R212+'O5 Details by Class &amp; Accounts'!AM212+'O5 Details by Class &amp; Accounts'!BH212+'O5 Details by Class &amp; Accounts'!CC212</f>
        <v>0</v>
      </c>
      <c r="O212" s="600">
        <f>'O5 Details by Class &amp; Accounts'!S212+'O5 Details by Class &amp; Accounts'!AN212+'O5 Details by Class &amp; Accounts'!BI212+'O5 Details by Class &amp; Accounts'!CD212</f>
        <v>0</v>
      </c>
      <c r="P212" s="600">
        <f>'O5 Details by Class &amp; Accounts'!T212+'O5 Details by Class &amp; Accounts'!AO212+'O5 Details by Class &amp; Accounts'!BJ212+'O5 Details by Class &amp; Accounts'!CE212</f>
        <v>0</v>
      </c>
      <c r="Q212" s="600">
        <f>'O5 Details by Class &amp; Accounts'!U212+'O5 Details by Class &amp; Accounts'!AP212+'O5 Details by Class &amp; Accounts'!BK212+'O5 Details by Class &amp; Accounts'!CF212</f>
        <v>0</v>
      </c>
      <c r="R212" s="600">
        <f>'O5 Details by Class &amp; Accounts'!V212+'O5 Details by Class &amp; Accounts'!AQ212+'O5 Details by Class &amp; Accounts'!BL212+'O5 Details by Class &amp; Accounts'!CG212</f>
        <v>0</v>
      </c>
      <c r="S212" s="600">
        <f>'O5 Details by Class &amp; Accounts'!W212+'O5 Details by Class &amp; Accounts'!AR212+'O5 Details by Class &amp; Accounts'!BM212+'O5 Details by Class &amp; Accounts'!CH212</f>
        <v>0</v>
      </c>
      <c r="T212" s="600">
        <f>'O5 Details by Class &amp; Accounts'!X212+'O5 Details by Class &amp; Accounts'!AS212+'O5 Details by Class &amp; Accounts'!BN212+'O5 Details by Class &amp; Accounts'!CI212</f>
        <v>0</v>
      </c>
      <c r="U212" s="600">
        <f>'O5 Details by Class &amp; Accounts'!Y212+'O5 Details by Class &amp; Accounts'!AT212+'O5 Details by Class &amp; Accounts'!BO212+'O5 Details by Class &amp; Accounts'!CJ212</f>
        <v>0</v>
      </c>
      <c r="V212" s="600">
        <f>'O5 Details by Class &amp; Accounts'!Z212+'O5 Details by Class &amp; Accounts'!AU212+'O5 Details by Class &amp; Accounts'!BP212+'O5 Details by Class &amp; Accounts'!CK212</f>
        <v>0</v>
      </c>
      <c r="W212" s="600">
        <f>'O5 Details by Class &amp; Accounts'!AA212+'O5 Details by Class &amp; Accounts'!AV212+'O5 Details by Class &amp; Accounts'!BQ212+'O5 Details by Class &amp; Accounts'!CL212</f>
        <v>0</v>
      </c>
      <c r="X212" s="1041">
        <f>'O5 Details by Class &amp; Accounts'!AB212+'O5 Details by Class &amp; Accounts'!AW212+'O5 Details by Class &amp; Accounts'!BR212+'O5 Details by Class &amp; Accounts'!CM212</f>
        <v>0</v>
      </c>
      <c r="Y212" s="1931" t="str">
        <f t="shared" si="6"/>
        <v>6105</v>
      </c>
      <c r="Z212" s="1926" t="s">
        <v>1271</v>
      </c>
    </row>
    <row r="213" spans="1:26" ht="11.25" customHeight="1" x14ac:dyDescent="0.2">
      <c r="A213" s="1781" t="s">
        <v>260</v>
      </c>
      <c r="B213" s="1013" t="s">
        <v>575</v>
      </c>
      <c r="C213" s="1027" t="str">
        <f>IF(ISBLANK('E4 TB Allocation Details'!D213), "",('E4 TB Allocation Details'!D213))</f>
        <v>Input</v>
      </c>
      <c r="D213" s="1028">
        <f t="shared" si="8"/>
        <v>586512.99999999988</v>
      </c>
      <c r="E213" s="600">
        <f>'O5 Details by Class &amp; Accounts'!I213+'O5 Details by Class &amp; Accounts'!AD213+'O5 Details by Class &amp; Accounts'!AY213+'O5 Details by Class &amp; Accounts'!BT213</f>
        <v>304916.34444577689</v>
      </c>
      <c r="F213" s="600">
        <f>'O5 Details by Class &amp; Accounts'!J213+'O5 Details by Class &amp; Accounts'!AE213+'O5 Details by Class &amp; Accounts'!AZ213+'O5 Details by Class &amp; Accounts'!BU213</f>
        <v>77236.943536395513</v>
      </c>
      <c r="G213" s="600">
        <f>'O5 Details by Class &amp; Accounts'!K213+'O5 Details by Class &amp; Accounts'!AF213+'O5 Details by Class &amp; Accounts'!BA213+'O5 Details by Class &amp; Accounts'!BV213</f>
        <v>92319.85797694065</v>
      </c>
      <c r="H213" s="600">
        <f>'O5 Details by Class &amp; Accounts'!L213+'O5 Details by Class &amp; Accounts'!AG213+'O5 Details by Class &amp; Accounts'!BB213+'O5 Details by Class &amp; Accounts'!BW213</f>
        <v>0</v>
      </c>
      <c r="I213" s="600">
        <f>'O5 Details by Class &amp; Accounts'!M213+'O5 Details by Class &amp; Accounts'!AH213+'O5 Details by Class &amp; Accounts'!BC213+'O5 Details by Class &amp; Accounts'!BX213</f>
        <v>34194.62227006071</v>
      </c>
      <c r="J213" s="600">
        <f>'O5 Details by Class &amp; Accounts'!N213+'O5 Details by Class &amp; Accounts'!AI213+'O5 Details by Class &amp; Accounts'!BD213+'O5 Details by Class &amp; Accounts'!BY213</f>
        <v>44925.670802090339</v>
      </c>
      <c r="K213" s="600">
        <f>'O5 Details by Class &amp; Accounts'!O213+'O5 Details by Class &amp; Accounts'!AJ213+'O5 Details by Class &amp; Accounts'!BE213+'O5 Details by Class &amp; Accounts'!BZ213</f>
        <v>29452.293036743555</v>
      </c>
      <c r="L213" s="600">
        <f>'O5 Details by Class &amp; Accounts'!P213+'O5 Details by Class &amp; Accounts'!AK213+'O5 Details by Class &amp; Accounts'!BF213+'O5 Details by Class &amp; Accounts'!CA213</f>
        <v>1860.8527091878436</v>
      </c>
      <c r="M213" s="600">
        <f>'O5 Details by Class &amp; Accounts'!Q213+'O5 Details by Class &amp; Accounts'!AL213+'O5 Details by Class &amp; Accounts'!BG213+'O5 Details by Class &amp; Accounts'!CB213</f>
        <v>1606.4152228044034</v>
      </c>
      <c r="N213" s="600">
        <f>'O5 Details by Class &amp; Accounts'!R213+'O5 Details by Class &amp; Accounts'!AM213+'O5 Details by Class &amp; Accounts'!BH213+'O5 Details by Class &amp; Accounts'!CC213</f>
        <v>0</v>
      </c>
      <c r="O213" s="600">
        <f>'O5 Details by Class &amp; Accounts'!S213+'O5 Details by Class &amp; Accounts'!AN213+'O5 Details by Class &amp; Accounts'!BI213+'O5 Details by Class &amp; Accounts'!CD213</f>
        <v>0</v>
      </c>
      <c r="P213" s="600">
        <f>'O5 Details by Class &amp; Accounts'!T213+'O5 Details by Class &amp; Accounts'!AO213+'O5 Details by Class &amp; Accounts'!BJ213+'O5 Details by Class &amp; Accounts'!CE213</f>
        <v>0</v>
      </c>
      <c r="Q213" s="600">
        <f>'O5 Details by Class &amp; Accounts'!U213+'O5 Details by Class &amp; Accounts'!AP213+'O5 Details by Class &amp; Accounts'!BK213+'O5 Details by Class &amp; Accounts'!CF213</f>
        <v>0</v>
      </c>
      <c r="R213" s="600">
        <f>'O5 Details by Class &amp; Accounts'!V213+'O5 Details by Class &amp; Accounts'!AQ213+'O5 Details by Class &amp; Accounts'!BL213+'O5 Details by Class &amp; Accounts'!CG213</f>
        <v>0</v>
      </c>
      <c r="S213" s="600">
        <f>'O5 Details by Class &amp; Accounts'!W213+'O5 Details by Class &amp; Accounts'!AR213+'O5 Details by Class &amp; Accounts'!BM213+'O5 Details by Class &amp; Accounts'!CH213</f>
        <v>0</v>
      </c>
      <c r="T213" s="600">
        <f>'O5 Details by Class &amp; Accounts'!X213+'O5 Details by Class &amp; Accounts'!AS213+'O5 Details by Class &amp; Accounts'!BN213+'O5 Details by Class &amp; Accounts'!CI213</f>
        <v>0</v>
      </c>
      <c r="U213" s="600">
        <f>'O5 Details by Class &amp; Accounts'!Y213+'O5 Details by Class &amp; Accounts'!AT213+'O5 Details by Class &amp; Accounts'!BO213+'O5 Details by Class &amp; Accounts'!CJ213</f>
        <v>0</v>
      </c>
      <c r="V213" s="600">
        <f>'O5 Details by Class &amp; Accounts'!Z213+'O5 Details by Class &amp; Accounts'!AU213+'O5 Details by Class &amp; Accounts'!BP213+'O5 Details by Class &amp; Accounts'!CK213</f>
        <v>0</v>
      </c>
      <c r="W213" s="600">
        <f>'O5 Details by Class &amp; Accounts'!AA213+'O5 Details by Class &amp; Accounts'!AV213+'O5 Details by Class &amp; Accounts'!BQ213+'O5 Details by Class &amp; Accounts'!CL213</f>
        <v>0</v>
      </c>
      <c r="X213" s="1041">
        <f>'O5 Details by Class &amp; Accounts'!AB213+'O5 Details by Class &amp; Accounts'!AW213+'O5 Details by Class &amp; Accounts'!BR213+'O5 Details by Class &amp; Accounts'!CM213</f>
        <v>0</v>
      </c>
      <c r="Y213" s="1931" t="str">
        <f t="shared" si="6"/>
        <v>6110</v>
      </c>
      <c r="Z213" s="1926" t="s">
        <v>1271</v>
      </c>
    </row>
    <row r="214" spans="1:26" ht="15.95" customHeight="1" x14ac:dyDescent="0.2">
      <c r="A214" s="1782" t="s">
        <v>245</v>
      </c>
      <c r="B214" s="1014" t="s">
        <v>577</v>
      </c>
      <c r="C214" s="1027" t="str">
        <f>IF(ISBLANK('E4 TB Allocation Details'!D214), "",('E4 TB Allocation Details'!D214))</f>
        <v>ad</v>
      </c>
      <c r="D214" s="1028">
        <f t="shared" si="8"/>
        <v>0</v>
      </c>
      <c r="E214" s="600">
        <f>'O5 Details by Class &amp; Accounts'!I214+'O5 Details by Class &amp; Accounts'!AD214+'O5 Details by Class &amp; Accounts'!AY214+'O5 Details by Class &amp; Accounts'!BT214</f>
        <v>0</v>
      </c>
      <c r="F214" s="600">
        <f>'O5 Details by Class &amp; Accounts'!J214+'O5 Details by Class &amp; Accounts'!AE214+'O5 Details by Class &amp; Accounts'!AZ214+'O5 Details by Class &amp; Accounts'!BU214</f>
        <v>0</v>
      </c>
      <c r="G214" s="600">
        <f>'O5 Details by Class &amp; Accounts'!K214+'O5 Details by Class &amp; Accounts'!AF214+'O5 Details by Class &amp; Accounts'!BA214+'O5 Details by Class &amp; Accounts'!BV214</f>
        <v>0</v>
      </c>
      <c r="H214" s="600">
        <f>'O5 Details by Class &amp; Accounts'!L214+'O5 Details by Class &amp; Accounts'!AG214+'O5 Details by Class &amp; Accounts'!BB214+'O5 Details by Class &amp; Accounts'!BW214</f>
        <v>0</v>
      </c>
      <c r="I214" s="600">
        <f>'O5 Details by Class &amp; Accounts'!M214+'O5 Details by Class &amp; Accounts'!AH214+'O5 Details by Class &amp; Accounts'!BC214+'O5 Details by Class &amp; Accounts'!BX214</f>
        <v>0</v>
      </c>
      <c r="J214" s="600">
        <f>'O5 Details by Class &amp; Accounts'!N214+'O5 Details by Class &amp; Accounts'!AI214+'O5 Details by Class &amp; Accounts'!BD214+'O5 Details by Class &amp; Accounts'!BY214</f>
        <v>0</v>
      </c>
      <c r="K214" s="600">
        <f>'O5 Details by Class &amp; Accounts'!O214+'O5 Details by Class &amp; Accounts'!AJ214+'O5 Details by Class &amp; Accounts'!BE214+'O5 Details by Class &amp; Accounts'!BZ214</f>
        <v>0</v>
      </c>
      <c r="L214" s="600">
        <f>'O5 Details by Class &amp; Accounts'!P214+'O5 Details by Class &amp; Accounts'!AK214+'O5 Details by Class &amp; Accounts'!BF214+'O5 Details by Class &amp; Accounts'!CA214</f>
        <v>0</v>
      </c>
      <c r="M214" s="600">
        <f>'O5 Details by Class &amp; Accounts'!Q214+'O5 Details by Class &amp; Accounts'!AL214+'O5 Details by Class &amp; Accounts'!BG214+'O5 Details by Class &amp; Accounts'!CB214</f>
        <v>0</v>
      </c>
      <c r="N214" s="600">
        <f>'O5 Details by Class &amp; Accounts'!R214+'O5 Details by Class &amp; Accounts'!AM214+'O5 Details by Class &amp; Accounts'!BH214+'O5 Details by Class &amp; Accounts'!CC214</f>
        <v>0</v>
      </c>
      <c r="O214" s="600">
        <f>'O5 Details by Class &amp; Accounts'!S214+'O5 Details by Class &amp; Accounts'!AN214+'O5 Details by Class &amp; Accounts'!BI214+'O5 Details by Class &amp; Accounts'!CD214</f>
        <v>0</v>
      </c>
      <c r="P214" s="600">
        <f>'O5 Details by Class &amp; Accounts'!T214+'O5 Details by Class &amp; Accounts'!AO214+'O5 Details by Class &amp; Accounts'!BJ214+'O5 Details by Class &amp; Accounts'!CE214</f>
        <v>0</v>
      </c>
      <c r="Q214" s="600">
        <f>'O5 Details by Class &amp; Accounts'!U214+'O5 Details by Class &amp; Accounts'!AP214+'O5 Details by Class &amp; Accounts'!BK214+'O5 Details by Class &amp; Accounts'!CF214</f>
        <v>0</v>
      </c>
      <c r="R214" s="600">
        <f>'O5 Details by Class &amp; Accounts'!V214+'O5 Details by Class &amp; Accounts'!AQ214+'O5 Details by Class &amp; Accounts'!BL214+'O5 Details by Class &amp; Accounts'!CG214</f>
        <v>0</v>
      </c>
      <c r="S214" s="600">
        <f>'O5 Details by Class &amp; Accounts'!W214+'O5 Details by Class &amp; Accounts'!AR214+'O5 Details by Class &amp; Accounts'!BM214+'O5 Details by Class &amp; Accounts'!CH214</f>
        <v>0</v>
      </c>
      <c r="T214" s="600">
        <f>'O5 Details by Class &amp; Accounts'!X214+'O5 Details by Class &amp; Accounts'!AS214+'O5 Details by Class &amp; Accounts'!BN214+'O5 Details by Class &amp; Accounts'!CI214</f>
        <v>0</v>
      </c>
      <c r="U214" s="600">
        <f>'O5 Details by Class &amp; Accounts'!Y214+'O5 Details by Class &amp; Accounts'!AT214+'O5 Details by Class &amp; Accounts'!BO214+'O5 Details by Class &amp; Accounts'!CJ214</f>
        <v>0</v>
      </c>
      <c r="V214" s="600">
        <f>'O5 Details by Class &amp; Accounts'!Z214+'O5 Details by Class &amp; Accounts'!AU214+'O5 Details by Class &amp; Accounts'!BP214+'O5 Details by Class &amp; Accounts'!CK214</f>
        <v>0</v>
      </c>
      <c r="W214" s="600">
        <f>'O5 Details by Class &amp; Accounts'!AA214+'O5 Details by Class &amp; Accounts'!AV214+'O5 Details by Class &amp; Accounts'!BQ214+'O5 Details by Class &amp; Accounts'!CL214</f>
        <v>0</v>
      </c>
      <c r="X214" s="1041">
        <f>'O5 Details by Class &amp; Accounts'!AB214+'O5 Details by Class &amp; Accounts'!AW214+'O5 Details by Class &amp; Accounts'!BR214+'O5 Details by Class &amp; Accounts'!CM214</f>
        <v>0</v>
      </c>
      <c r="Y214" s="1931" t="str">
        <f t="shared" si="6"/>
        <v>6205</v>
      </c>
      <c r="Z214" s="1926" t="s">
        <v>1166</v>
      </c>
    </row>
    <row r="215" spans="1:26" ht="15.95" customHeight="1" x14ac:dyDescent="0.2">
      <c r="A215" s="1782" t="s">
        <v>246</v>
      </c>
      <c r="B215" s="1014" t="s">
        <v>1040</v>
      </c>
      <c r="C215" s="1027" t="str">
        <f>IF(ISBLANK('E4 TB Allocation Details'!D215), "",('E4 TB Allocation Details'!D215))</f>
        <v>ad</v>
      </c>
      <c r="D215" s="1028">
        <f t="shared" si="8"/>
        <v>0</v>
      </c>
      <c r="E215" s="600">
        <f>'O5 Details by Class &amp; Accounts'!I215+'O5 Details by Class &amp; Accounts'!AD215+'O5 Details by Class &amp; Accounts'!AY215+'O5 Details by Class &amp; Accounts'!BT215</f>
        <v>0</v>
      </c>
      <c r="F215" s="600">
        <f>'O5 Details by Class &amp; Accounts'!J215+'O5 Details by Class &amp; Accounts'!AE215+'O5 Details by Class &amp; Accounts'!AZ215+'O5 Details by Class &amp; Accounts'!BU215</f>
        <v>0</v>
      </c>
      <c r="G215" s="600">
        <f>'O5 Details by Class &amp; Accounts'!K215+'O5 Details by Class &amp; Accounts'!AF215+'O5 Details by Class &amp; Accounts'!BA215+'O5 Details by Class &amp; Accounts'!BV215</f>
        <v>0</v>
      </c>
      <c r="H215" s="600">
        <f>'O5 Details by Class &amp; Accounts'!L215+'O5 Details by Class &amp; Accounts'!AG215+'O5 Details by Class &amp; Accounts'!BB215+'O5 Details by Class &amp; Accounts'!BW215</f>
        <v>0</v>
      </c>
      <c r="I215" s="600">
        <f>'O5 Details by Class &amp; Accounts'!M215+'O5 Details by Class &amp; Accounts'!AH215+'O5 Details by Class &amp; Accounts'!BC215+'O5 Details by Class &amp; Accounts'!BX215</f>
        <v>0</v>
      </c>
      <c r="J215" s="600">
        <f>'O5 Details by Class &amp; Accounts'!N215+'O5 Details by Class &amp; Accounts'!AI215+'O5 Details by Class &amp; Accounts'!BD215+'O5 Details by Class &amp; Accounts'!BY215</f>
        <v>0</v>
      </c>
      <c r="K215" s="600">
        <f>'O5 Details by Class &amp; Accounts'!O215+'O5 Details by Class &amp; Accounts'!AJ215+'O5 Details by Class &amp; Accounts'!BE215+'O5 Details by Class &amp; Accounts'!BZ215</f>
        <v>0</v>
      </c>
      <c r="L215" s="600">
        <f>'O5 Details by Class &amp; Accounts'!P215+'O5 Details by Class &amp; Accounts'!AK215+'O5 Details by Class &amp; Accounts'!BF215+'O5 Details by Class &amp; Accounts'!CA215</f>
        <v>0</v>
      </c>
      <c r="M215" s="600">
        <f>'O5 Details by Class &amp; Accounts'!Q215+'O5 Details by Class &amp; Accounts'!AL215+'O5 Details by Class &amp; Accounts'!BG215+'O5 Details by Class &amp; Accounts'!CB215</f>
        <v>0</v>
      </c>
      <c r="N215" s="600">
        <f>'O5 Details by Class &amp; Accounts'!R215+'O5 Details by Class &amp; Accounts'!AM215+'O5 Details by Class &amp; Accounts'!BH215+'O5 Details by Class &amp; Accounts'!CC215</f>
        <v>0</v>
      </c>
      <c r="O215" s="600">
        <f>'O5 Details by Class &amp; Accounts'!S215+'O5 Details by Class &amp; Accounts'!AN215+'O5 Details by Class &amp; Accounts'!BI215+'O5 Details by Class &amp; Accounts'!CD215</f>
        <v>0</v>
      </c>
      <c r="P215" s="600">
        <f>'O5 Details by Class &amp; Accounts'!T215+'O5 Details by Class &amp; Accounts'!AO215+'O5 Details by Class &amp; Accounts'!BJ215+'O5 Details by Class &amp; Accounts'!CE215</f>
        <v>0</v>
      </c>
      <c r="Q215" s="600">
        <f>'O5 Details by Class &amp; Accounts'!U215+'O5 Details by Class &amp; Accounts'!AP215+'O5 Details by Class &amp; Accounts'!BK215+'O5 Details by Class &amp; Accounts'!CF215</f>
        <v>0</v>
      </c>
      <c r="R215" s="600">
        <f>'O5 Details by Class &amp; Accounts'!V215+'O5 Details by Class &amp; Accounts'!AQ215+'O5 Details by Class &amp; Accounts'!BL215+'O5 Details by Class &amp; Accounts'!CG215</f>
        <v>0</v>
      </c>
      <c r="S215" s="600">
        <f>'O5 Details by Class &amp; Accounts'!W215+'O5 Details by Class &amp; Accounts'!AR215+'O5 Details by Class &amp; Accounts'!BM215+'O5 Details by Class &amp; Accounts'!CH215</f>
        <v>0</v>
      </c>
      <c r="T215" s="600">
        <f>'O5 Details by Class &amp; Accounts'!X215+'O5 Details by Class &amp; Accounts'!AS215+'O5 Details by Class &amp; Accounts'!BN215+'O5 Details by Class &amp; Accounts'!CI215</f>
        <v>0</v>
      </c>
      <c r="U215" s="600">
        <f>'O5 Details by Class &amp; Accounts'!Y215+'O5 Details by Class &amp; Accounts'!AT215+'O5 Details by Class &amp; Accounts'!BO215+'O5 Details by Class &amp; Accounts'!CJ215</f>
        <v>0</v>
      </c>
      <c r="V215" s="600">
        <f>'O5 Details by Class &amp; Accounts'!Z215+'O5 Details by Class &amp; Accounts'!AU215+'O5 Details by Class &amp; Accounts'!BP215+'O5 Details by Class &amp; Accounts'!CK215</f>
        <v>0</v>
      </c>
      <c r="W215" s="600">
        <f>'O5 Details by Class &amp; Accounts'!AA215+'O5 Details by Class &amp; Accounts'!AV215+'O5 Details by Class &amp; Accounts'!BQ215+'O5 Details by Class &amp; Accounts'!CL215</f>
        <v>0</v>
      </c>
      <c r="X215" s="1041">
        <f>'O5 Details by Class &amp; Accounts'!AB215+'O5 Details by Class &amp; Accounts'!AW215+'O5 Details by Class &amp; Accounts'!BR215+'O5 Details by Class &amp; Accounts'!CM215</f>
        <v>0</v>
      </c>
      <c r="Y215" s="1931" t="str">
        <f t="shared" si="6"/>
        <v>6210</v>
      </c>
      <c r="Z215" s="1926" t="s">
        <v>1166</v>
      </c>
    </row>
    <row r="216" spans="1:26" ht="15.95" customHeight="1" x14ac:dyDescent="0.2">
      <c r="A216" s="1786" t="s">
        <v>247</v>
      </c>
      <c r="B216" s="1019" t="s">
        <v>1041</v>
      </c>
      <c r="C216" s="1027" t="str">
        <f>IF(ISBLANK('E4 TB Allocation Details'!D216), "",('E4 TB Allocation Details'!D216))</f>
        <v>ad</v>
      </c>
      <c r="D216" s="1028">
        <f t="shared" si="8"/>
        <v>0</v>
      </c>
      <c r="E216" s="600">
        <f>'O5 Details by Class &amp; Accounts'!I216+'O5 Details by Class &amp; Accounts'!AD216+'O5 Details by Class &amp; Accounts'!AY216+'O5 Details by Class &amp; Accounts'!BT216</f>
        <v>0</v>
      </c>
      <c r="F216" s="600">
        <f>'O5 Details by Class &amp; Accounts'!J216+'O5 Details by Class &amp; Accounts'!AE216+'O5 Details by Class &amp; Accounts'!AZ216+'O5 Details by Class &amp; Accounts'!BU216</f>
        <v>0</v>
      </c>
      <c r="G216" s="600">
        <f>'O5 Details by Class &amp; Accounts'!K216+'O5 Details by Class &amp; Accounts'!AF216+'O5 Details by Class &amp; Accounts'!BA216+'O5 Details by Class &amp; Accounts'!BV216</f>
        <v>0</v>
      </c>
      <c r="H216" s="600">
        <f>'O5 Details by Class &amp; Accounts'!L216+'O5 Details by Class &amp; Accounts'!AG216+'O5 Details by Class &amp; Accounts'!BB216+'O5 Details by Class &amp; Accounts'!BW216</f>
        <v>0</v>
      </c>
      <c r="I216" s="600">
        <f>'O5 Details by Class &amp; Accounts'!M216+'O5 Details by Class &amp; Accounts'!AH216+'O5 Details by Class &amp; Accounts'!BC216+'O5 Details by Class &amp; Accounts'!BX216</f>
        <v>0</v>
      </c>
      <c r="J216" s="600">
        <f>'O5 Details by Class &amp; Accounts'!N216+'O5 Details by Class &amp; Accounts'!AI216+'O5 Details by Class &amp; Accounts'!BD216+'O5 Details by Class &amp; Accounts'!BY216</f>
        <v>0</v>
      </c>
      <c r="K216" s="600">
        <f>'O5 Details by Class &amp; Accounts'!O216+'O5 Details by Class &amp; Accounts'!AJ216+'O5 Details by Class &amp; Accounts'!BE216+'O5 Details by Class &amp; Accounts'!BZ216</f>
        <v>0</v>
      </c>
      <c r="L216" s="600">
        <f>'O5 Details by Class &amp; Accounts'!P216+'O5 Details by Class &amp; Accounts'!AK216+'O5 Details by Class &amp; Accounts'!BF216+'O5 Details by Class &amp; Accounts'!CA216</f>
        <v>0</v>
      </c>
      <c r="M216" s="600">
        <f>'O5 Details by Class &amp; Accounts'!Q216+'O5 Details by Class &amp; Accounts'!AL216+'O5 Details by Class &amp; Accounts'!BG216+'O5 Details by Class &amp; Accounts'!CB216</f>
        <v>0</v>
      </c>
      <c r="N216" s="600">
        <f>'O5 Details by Class &amp; Accounts'!R216+'O5 Details by Class &amp; Accounts'!AM216+'O5 Details by Class &amp; Accounts'!BH216+'O5 Details by Class &amp; Accounts'!CC216</f>
        <v>0</v>
      </c>
      <c r="O216" s="600">
        <f>'O5 Details by Class &amp; Accounts'!S216+'O5 Details by Class &amp; Accounts'!AN216+'O5 Details by Class &amp; Accounts'!BI216+'O5 Details by Class &amp; Accounts'!CD216</f>
        <v>0</v>
      </c>
      <c r="P216" s="600">
        <f>'O5 Details by Class &amp; Accounts'!T216+'O5 Details by Class &amp; Accounts'!AO216+'O5 Details by Class &amp; Accounts'!BJ216+'O5 Details by Class &amp; Accounts'!CE216</f>
        <v>0</v>
      </c>
      <c r="Q216" s="600">
        <f>'O5 Details by Class &amp; Accounts'!U216+'O5 Details by Class &amp; Accounts'!AP216+'O5 Details by Class &amp; Accounts'!BK216+'O5 Details by Class &amp; Accounts'!CF216</f>
        <v>0</v>
      </c>
      <c r="R216" s="600">
        <f>'O5 Details by Class &amp; Accounts'!V216+'O5 Details by Class &amp; Accounts'!AQ216+'O5 Details by Class &amp; Accounts'!BL216+'O5 Details by Class &amp; Accounts'!CG216</f>
        <v>0</v>
      </c>
      <c r="S216" s="600">
        <f>'O5 Details by Class &amp; Accounts'!W216+'O5 Details by Class &amp; Accounts'!AR216+'O5 Details by Class &amp; Accounts'!BM216+'O5 Details by Class &amp; Accounts'!CH216</f>
        <v>0</v>
      </c>
      <c r="T216" s="600">
        <f>'O5 Details by Class &amp; Accounts'!X216+'O5 Details by Class &amp; Accounts'!AS216+'O5 Details by Class &amp; Accounts'!BN216+'O5 Details by Class &amp; Accounts'!CI216</f>
        <v>0</v>
      </c>
      <c r="U216" s="600">
        <f>'O5 Details by Class &amp; Accounts'!Y216+'O5 Details by Class &amp; Accounts'!AT216+'O5 Details by Class &amp; Accounts'!BO216+'O5 Details by Class &amp; Accounts'!CJ216</f>
        <v>0</v>
      </c>
      <c r="V216" s="600">
        <f>'O5 Details by Class &amp; Accounts'!Z216+'O5 Details by Class &amp; Accounts'!AU216+'O5 Details by Class &amp; Accounts'!BP216+'O5 Details by Class &amp; Accounts'!CK216</f>
        <v>0</v>
      </c>
      <c r="W216" s="600">
        <f>'O5 Details by Class &amp; Accounts'!AA216+'O5 Details by Class &amp; Accounts'!AV216+'O5 Details by Class &amp; Accounts'!BQ216+'O5 Details by Class &amp; Accounts'!CL216</f>
        <v>0</v>
      </c>
      <c r="X216" s="1041">
        <f>'O5 Details by Class &amp; Accounts'!AB216+'O5 Details by Class &amp; Accounts'!AW216+'O5 Details by Class &amp; Accounts'!BR216+'O5 Details by Class &amp; Accounts'!CM216</f>
        <v>0</v>
      </c>
      <c r="Y216" s="1931" t="str">
        <f t="shared" si="6"/>
        <v>6215</v>
      </c>
      <c r="Z216" s="1926" t="s">
        <v>1166</v>
      </c>
    </row>
    <row r="217" spans="1:26" s="591" customFormat="1" ht="15.95" customHeight="1" thickBot="1" x14ac:dyDescent="0.25">
      <c r="A217" s="1787" t="s">
        <v>248</v>
      </c>
      <c r="B217" s="1020" t="s">
        <v>1042</v>
      </c>
      <c r="C217" s="1042" t="str">
        <f>IF(ISBLANK('E4 TB Allocation Details'!D217), "",('E4 TB Allocation Details'!D217))</f>
        <v>ad</v>
      </c>
      <c r="D217" s="1043">
        <f t="shared" si="8"/>
        <v>0</v>
      </c>
      <c r="E217" s="1044">
        <f>'O5 Details by Class &amp; Accounts'!I217+'O5 Details by Class &amp; Accounts'!AD217+'O5 Details by Class &amp; Accounts'!AY217+'O5 Details by Class &amp; Accounts'!BT217</f>
        <v>0</v>
      </c>
      <c r="F217" s="1044">
        <f>'O5 Details by Class &amp; Accounts'!J217+'O5 Details by Class &amp; Accounts'!AE217+'O5 Details by Class &amp; Accounts'!AZ217+'O5 Details by Class &amp; Accounts'!BU217</f>
        <v>0</v>
      </c>
      <c r="G217" s="1044">
        <f>'O5 Details by Class &amp; Accounts'!K217+'O5 Details by Class &amp; Accounts'!AF217+'O5 Details by Class &amp; Accounts'!BA217+'O5 Details by Class &amp; Accounts'!BV217</f>
        <v>0</v>
      </c>
      <c r="H217" s="1044">
        <f>'O5 Details by Class &amp; Accounts'!L217+'O5 Details by Class &amp; Accounts'!AG217+'O5 Details by Class &amp; Accounts'!BB217+'O5 Details by Class &amp; Accounts'!BW217</f>
        <v>0</v>
      </c>
      <c r="I217" s="1044">
        <f>'O5 Details by Class &amp; Accounts'!M217+'O5 Details by Class &amp; Accounts'!AH217+'O5 Details by Class &amp; Accounts'!BC217+'O5 Details by Class &amp; Accounts'!BX217</f>
        <v>0</v>
      </c>
      <c r="J217" s="1044">
        <f>'O5 Details by Class &amp; Accounts'!N217+'O5 Details by Class &amp; Accounts'!AI217+'O5 Details by Class &amp; Accounts'!BD217+'O5 Details by Class &amp; Accounts'!BY217</f>
        <v>0</v>
      </c>
      <c r="K217" s="1044">
        <f>'O5 Details by Class &amp; Accounts'!O217+'O5 Details by Class &amp; Accounts'!AJ217+'O5 Details by Class &amp; Accounts'!BE217+'O5 Details by Class &amp; Accounts'!BZ217</f>
        <v>0</v>
      </c>
      <c r="L217" s="1044">
        <f>'O5 Details by Class &amp; Accounts'!P217+'O5 Details by Class &amp; Accounts'!AK217+'O5 Details by Class &amp; Accounts'!BF217+'O5 Details by Class &amp; Accounts'!CA217</f>
        <v>0</v>
      </c>
      <c r="M217" s="1044">
        <f>'O5 Details by Class &amp; Accounts'!Q217+'O5 Details by Class &amp; Accounts'!AL217+'O5 Details by Class &amp; Accounts'!BG217+'O5 Details by Class &amp; Accounts'!CB217</f>
        <v>0</v>
      </c>
      <c r="N217" s="1044">
        <f>'O5 Details by Class &amp; Accounts'!R217+'O5 Details by Class &amp; Accounts'!AM217+'O5 Details by Class &amp; Accounts'!BH217+'O5 Details by Class &amp; Accounts'!CC217</f>
        <v>0</v>
      </c>
      <c r="O217" s="1044">
        <f>'O5 Details by Class &amp; Accounts'!S217+'O5 Details by Class &amp; Accounts'!AN217+'O5 Details by Class &amp; Accounts'!BI217+'O5 Details by Class &amp; Accounts'!CD217</f>
        <v>0</v>
      </c>
      <c r="P217" s="1044">
        <f>'O5 Details by Class &amp; Accounts'!T217+'O5 Details by Class &amp; Accounts'!AO217+'O5 Details by Class &amp; Accounts'!BJ217+'O5 Details by Class &amp; Accounts'!CE217</f>
        <v>0</v>
      </c>
      <c r="Q217" s="1044">
        <f>'O5 Details by Class &amp; Accounts'!U217+'O5 Details by Class &amp; Accounts'!AP217+'O5 Details by Class &amp; Accounts'!BK217+'O5 Details by Class &amp; Accounts'!CF217</f>
        <v>0</v>
      </c>
      <c r="R217" s="1044">
        <f>'O5 Details by Class &amp; Accounts'!V217+'O5 Details by Class &amp; Accounts'!AQ217+'O5 Details by Class &amp; Accounts'!BL217+'O5 Details by Class &amp; Accounts'!CG217</f>
        <v>0</v>
      </c>
      <c r="S217" s="1044">
        <f>'O5 Details by Class &amp; Accounts'!W217+'O5 Details by Class &amp; Accounts'!AR217+'O5 Details by Class &amp; Accounts'!BM217+'O5 Details by Class &amp; Accounts'!CH217</f>
        <v>0</v>
      </c>
      <c r="T217" s="1044">
        <f>'O5 Details by Class &amp; Accounts'!X217+'O5 Details by Class &amp; Accounts'!AS217+'O5 Details by Class &amp; Accounts'!BN217+'O5 Details by Class &amp; Accounts'!CI217</f>
        <v>0</v>
      </c>
      <c r="U217" s="1044">
        <f>'O5 Details by Class &amp; Accounts'!Y217+'O5 Details by Class &amp; Accounts'!AT217+'O5 Details by Class &amp; Accounts'!BO217+'O5 Details by Class &amp; Accounts'!CJ217</f>
        <v>0</v>
      </c>
      <c r="V217" s="1044">
        <f>'O5 Details by Class &amp; Accounts'!Z217+'O5 Details by Class &amp; Accounts'!AU217+'O5 Details by Class &amp; Accounts'!BP217+'O5 Details by Class &amp; Accounts'!CK217</f>
        <v>0</v>
      </c>
      <c r="W217" s="1044">
        <f>'O5 Details by Class &amp; Accounts'!AA217+'O5 Details by Class &amp; Accounts'!AV217+'O5 Details by Class &amp; Accounts'!BQ217+'O5 Details by Class &amp; Accounts'!CL217</f>
        <v>0</v>
      </c>
      <c r="X217" s="1045">
        <f>'O5 Details by Class &amp; Accounts'!AB217+'O5 Details by Class &amp; Accounts'!AW217+'O5 Details by Class &amp; Accounts'!BR217+'O5 Details by Class &amp; Accounts'!CM217</f>
        <v>0</v>
      </c>
      <c r="Y217" s="1931" t="str">
        <f t="shared" si="6"/>
        <v>6225</v>
      </c>
      <c r="Z217" s="1926" t="s">
        <v>1166</v>
      </c>
    </row>
    <row r="218" spans="1:26" ht="15.95" customHeight="1" x14ac:dyDescent="0.2">
      <c r="C218" s="604"/>
      <c r="D218" s="600"/>
      <c r="E218" s="600"/>
      <c r="F218" s="600"/>
      <c r="G218" s="600"/>
      <c r="H218" s="600"/>
      <c r="I218" s="600"/>
      <c r="J218" s="600"/>
      <c r="K218" s="600"/>
      <c r="L218" s="600"/>
      <c r="M218" s="600"/>
      <c r="N218" s="600"/>
      <c r="O218" s="600"/>
      <c r="P218" s="600"/>
      <c r="Q218" s="600"/>
      <c r="R218" s="600"/>
      <c r="S218" s="600"/>
      <c r="T218" s="600"/>
      <c r="U218" s="600"/>
      <c r="V218" s="600"/>
      <c r="W218" s="600"/>
      <c r="X218" s="600"/>
    </row>
    <row r="219" spans="1:26" s="1030" customFormat="1" ht="15.95" customHeight="1" thickBot="1" x14ac:dyDescent="0.25">
      <c r="A219" s="1031"/>
      <c r="B219" s="1032"/>
      <c r="C219" s="1029"/>
      <c r="D219" s="1056">
        <f t="shared" ref="D219:X219" si="9">SUM(D19:D217)</f>
        <v>141409817.22796172</v>
      </c>
      <c r="E219" s="1056">
        <f t="shared" si="9"/>
        <v>53910397.75645902</v>
      </c>
      <c r="F219" s="1056">
        <f t="shared" si="9"/>
        <v>16332148.732299423</v>
      </c>
      <c r="G219" s="1056">
        <f t="shared" si="9"/>
        <v>29446211.247258797</v>
      </c>
      <c r="H219" s="1056">
        <f t="shared" si="9"/>
        <v>0</v>
      </c>
      <c r="I219" s="1056">
        <f t="shared" si="9"/>
        <v>18888421.985554248</v>
      </c>
      <c r="J219" s="1056">
        <f t="shared" si="9"/>
        <v>18738026.494013358</v>
      </c>
      <c r="K219" s="1056">
        <f t="shared" si="9"/>
        <v>3555683.4157358371</v>
      </c>
      <c r="L219" s="1056">
        <f t="shared" si="9"/>
        <v>222349.78554309913</v>
      </c>
      <c r="M219" s="1056">
        <f t="shared" si="9"/>
        <v>316577.81109787413</v>
      </c>
      <c r="N219" s="1056">
        <f t="shared" si="9"/>
        <v>0</v>
      </c>
      <c r="O219" s="1056">
        <f t="shared" si="9"/>
        <v>0</v>
      </c>
      <c r="P219" s="1056">
        <f t="shared" si="9"/>
        <v>0</v>
      </c>
      <c r="Q219" s="1056">
        <f t="shared" si="9"/>
        <v>0</v>
      </c>
      <c r="R219" s="1056">
        <f t="shared" si="9"/>
        <v>0</v>
      </c>
      <c r="S219" s="1056">
        <f t="shared" si="9"/>
        <v>0</v>
      </c>
      <c r="T219" s="1056">
        <f t="shared" si="9"/>
        <v>0</v>
      </c>
      <c r="U219" s="1056">
        <f t="shared" si="9"/>
        <v>0</v>
      </c>
      <c r="V219" s="1056">
        <f t="shared" si="9"/>
        <v>0</v>
      </c>
      <c r="W219" s="1056">
        <f t="shared" si="9"/>
        <v>0</v>
      </c>
      <c r="X219" s="1056">
        <f t="shared" si="9"/>
        <v>0</v>
      </c>
      <c r="Y219" s="1933"/>
      <c r="Z219" s="1934"/>
    </row>
    <row r="220" spans="1:26" ht="15.95" customHeight="1" thickTop="1" x14ac:dyDescent="0.2">
      <c r="A220" s="631"/>
      <c r="B220" s="95"/>
      <c r="C220" s="604"/>
      <c r="D220" s="599"/>
      <c r="E220" s="1057">
        <f>E219+F219+G219+H219+I219+J219+K219+L219+M219+N219+O219+P219+Q219+R219+S219+T219+U219+V219+W219+X219</f>
        <v>141409817.22796166</v>
      </c>
      <c r="F220" s="599"/>
      <c r="G220" s="599"/>
      <c r="H220" s="599"/>
      <c r="I220" s="599"/>
      <c r="J220" s="599"/>
      <c r="K220" s="599"/>
      <c r="L220" s="599"/>
      <c r="M220" s="599"/>
      <c r="N220" s="599"/>
      <c r="O220" s="599"/>
      <c r="P220" s="599"/>
      <c r="Q220" s="599"/>
      <c r="R220" s="599"/>
      <c r="S220" s="599"/>
      <c r="T220" s="599"/>
      <c r="U220" s="599"/>
      <c r="V220" s="599"/>
      <c r="W220" s="599"/>
      <c r="X220" s="599"/>
    </row>
    <row r="221" spans="1:26" ht="15.95" customHeight="1" x14ac:dyDescent="0.2">
      <c r="A221" s="631"/>
      <c r="B221" s="95"/>
      <c r="C221" s="604"/>
      <c r="D221" s="600"/>
      <c r="E221" s="600"/>
      <c r="F221" s="600"/>
      <c r="G221" s="600"/>
      <c r="H221" s="600"/>
      <c r="I221" s="600"/>
      <c r="J221" s="600"/>
      <c r="K221" s="600"/>
      <c r="L221" s="600"/>
      <c r="M221" s="600"/>
      <c r="N221" s="600"/>
      <c r="O221" s="600"/>
      <c r="P221" s="600"/>
      <c r="Q221" s="600"/>
      <c r="R221" s="600"/>
      <c r="S221" s="600"/>
      <c r="T221" s="600"/>
      <c r="U221" s="600"/>
      <c r="V221" s="600"/>
      <c r="W221" s="600"/>
      <c r="X221" s="600"/>
    </row>
    <row r="222" spans="1:26" s="47" customFormat="1" ht="15.95" customHeight="1" x14ac:dyDescent="0.2">
      <c r="A222" s="721"/>
      <c r="B222" s="1022"/>
      <c r="C222" s="1033"/>
      <c r="D222" s="1034"/>
      <c r="E222" s="1034"/>
      <c r="F222" s="1034"/>
      <c r="G222" s="1034"/>
      <c r="H222" s="1034"/>
      <c r="I222" s="1034"/>
      <c r="J222" s="1034"/>
      <c r="K222" s="1034"/>
      <c r="L222" s="1034"/>
      <c r="M222" s="1034"/>
      <c r="N222" s="1034"/>
      <c r="O222" s="1034"/>
      <c r="P222" s="1034"/>
      <c r="Q222" s="1034"/>
      <c r="R222" s="1034"/>
      <c r="S222" s="1034"/>
      <c r="T222" s="1034"/>
      <c r="U222" s="1034"/>
      <c r="V222" s="1034"/>
      <c r="W222" s="1034"/>
      <c r="X222" s="1034"/>
      <c r="Y222" s="1935"/>
      <c r="Z222" s="1936"/>
    </row>
    <row r="223" spans="1:26" ht="15.95" customHeight="1" x14ac:dyDescent="0.2">
      <c r="A223" s="721"/>
      <c r="B223" s="1022"/>
      <c r="C223" s="2462"/>
      <c r="D223" s="1795"/>
      <c r="E223" s="1795"/>
      <c r="F223" s="1795"/>
      <c r="G223" s="1795"/>
      <c r="H223" s="1795"/>
      <c r="I223" s="1795"/>
      <c r="J223" s="1795"/>
      <c r="K223" s="1795"/>
      <c r="L223" s="1795"/>
      <c r="M223" s="1795"/>
      <c r="N223" s="1795"/>
      <c r="O223" s="1795"/>
      <c r="P223" s="1795"/>
      <c r="Q223" s="1795"/>
      <c r="R223" s="1795"/>
      <c r="S223" s="1795"/>
      <c r="T223" s="1795"/>
      <c r="U223" s="1795"/>
      <c r="V223" s="1795"/>
      <c r="W223" s="1795"/>
      <c r="X223" s="1795"/>
    </row>
    <row r="224" spans="1:26" ht="15.95" customHeight="1" x14ac:dyDescent="0.2">
      <c r="A224" s="1788"/>
      <c r="B224" s="1022"/>
      <c r="C224" s="2462"/>
      <c r="D224" s="1791"/>
      <c r="E224" s="1791"/>
      <c r="F224" s="1035"/>
      <c r="G224" s="1035"/>
      <c r="H224" s="1035"/>
      <c r="I224" s="1035"/>
      <c r="J224" s="1035"/>
      <c r="K224" s="1035"/>
      <c r="L224" s="1035"/>
      <c r="M224" s="1035"/>
      <c r="N224" s="1035"/>
      <c r="O224" s="1035"/>
      <c r="P224" s="1035"/>
      <c r="Q224" s="1035"/>
      <c r="R224" s="1035"/>
      <c r="S224" s="1035"/>
      <c r="T224" s="1035"/>
      <c r="U224" s="1035"/>
      <c r="V224" s="1035"/>
      <c r="W224" s="1035"/>
      <c r="X224" s="1035"/>
    </row>
    <row r="225" spans="1:26" ht="17.25" customHeight="1" x14ac:dyDescent="0.2">
      <c r="A225" s="1788"/>
      <c r="C225" s="2462"/>
      <c r="D225" s="1791"/>
      <c r="E225" s="1792"/>
      <c r="F225" s="1035"/>
      <c r="G225" s="1035"/>
      <c r="H225" s="1035"/>
      <c r="I225" s="1035"/>
      <c r="J225" s="1035"/>
      <c r="K225" s="1035"/>
      <c r="L225" s="1035"/>
      <c r="M225" s="1035"/>
      <c r="N225" s="1035"/>
      <c r="O225" s="1035"/>
      <c r="P225" s="1035"/>
      <c r="Q225" s="1035"/>
      <c r="R225" s="1035"/>
      <c r="S225" s="1035"/>
      <c r="T225" s="1035"/>
      <c r="U225" s="1035"/>
      <c r="V225" s="1035"/>
      <c r="W225" s="1035"/>
      <c r="X225" s="1035"/>
    </row>
    <row r="226" spans="1:26" s="1798" customFormat="1" ht="25.5" x14ac:dyDescent="0.2">
      <c r="A226" s="1797"/>
      <c r="C226" s="1800" t="s">
        <v>272</v>
      </c>
      <c r="D226" s="1801" t="str">
        <f>D18</f>
        <v>Total</v>
      </c>
      <c r="E226" s="1801" t="str">
        <f t="shared" ref="E226:X226" si="10">E18</f>
        <v>Residential</v>
      </c>
      <c r="F226" s="1801" t="str">
        <f t="shared" si="10"/>
        <v>GS &lt;50</v>
      </c>
      <c r="G226" s="1801" t="str">
        <f t="shared" si="10"/>
        <v>GS&gt;50-Regular</v>
      </c>
      <c r="H226" s="1801" t="str">
        <f t="shared" si="10"/>
        <v>GS&gt; 50-TOU</v>
      </c>
      <c r="I226" s="1801" t="str">
        <f t="shared" si="10"/>
        <v>GS &gt;50-Intermediate</v>
      </c>
      <c r="J226" s="1801" t="str">
        <f t="shared" si="10"/>
        <v>Large Use &gt;5MW</v>
      </c>
      <c r="K226" s="1801" t="str">
        <f t="shared" si="10"/>
        <v>Street Light</v>
      </c>
      <c r="L226" s="1801" t="str">
        <f t="shared" si="10"/>
        <v>Sentinel</v>
      </c>
      <c r="M226" s="1801" t="str">
        <f t="shared" si="10"/>
        <v>Unmetered Scattered Load</v>
      </c>
      <c r="N226" s="1801" t="str">
        <f t="shared" si="10"/>
        <v>Embedded Distributor</v>
      </c>
      <c r="O226" s="1801" t="str">
        <f t="shared" si="10"/>
        <v>Back-up/Standby Power</v>
      </c>
      <c r="P226" s="1801" t="str">
        <f t="shared" si="10"/>
        <v>Rate Class 1</v>
      </c>
      <c r="Q226" s="1801" t="str">
        <f t="shared" si="10"/>
        <v>Rate class 2</v>
      </c>
      <c r="R226" s="1801" t="str">
        <f t="shared" si="10"/>
        <v>Rate class 3</v>
      </c>
      <c r="S226" s="1801" t="str">
        <f t="shared" si="10"/>
        <v>Rate class 4</v>
      </c>
      <c r="T226" s="1801" t="str">
        <f t="shared" si="10"/>
        <v>Rate class 5</v>
      </c>
      <c r="U226" s="1801" t="str">
        <f t="shared" si="10"/>
        <v>Rate class 6</v>
      </c>
      <c r="V226" s="1801" t="str">
        <f t="shared" si="10"/>
        <v>Rate class 7</v>
      </c>
      <c r="W226" s="1801" t="str">
        <f t="shared" si="10"/>
        <v>Rate class 8</v>
      </c>
      <c r="X226" s="1801" t="str">
        <f t="shared" si="10"/>
        <v>Rate class 9</v>
      </c>
      <c r="Y226" s="1937"/>
      <c r="Z226" s="1937"/>
    </row>
    <row r="227" spans="1:26" ht="15.95" customHeight="1" x14ac:dyDescent="0.2">
      <c r="A227" s="1788"/>
      <c r="C227" s="223">
        <v>1808</v>
      </c>
      <c r="D227" s="1796">
        <f t="shared" ref="D227:M236" si="11">SUMIF($Z$19:$Z$217, $C227, D$19:D$217)</f>
        <v>500</v>
      </c>
      <c r="E227" s="1796">
        <f t="shared" si="11"/>
        <v>163.62481406918349</v>
      </c>
      <c r="F227" s="1796">
        <f t="shared" si="11"/>
        <v>43.868988770205902</v>
      </c>
      <c r="G227" s="1796">
        <f t="shared" si="11"/>
        <v>106.11980502108233</v>
      </c>
      <c r="H227" s="1796">
        <f t="shared" si="11"/>
        <v>0</v>
      </c>
      <c r="I227" s="1796">
        <f t="shared" si="11"/>
        <v>70.900455993918953</v>
      </c>
      <c r="J227" s="1796">
        <f t="shared" si="11"/>
        <v>109.26423241336911</v>
      </c>
      <c r="K227" s="1796">
        <f t="shared" si="11"/>
        <v>4.9808608516216735</v>
      </c>
      <c r="L227" s="1796">
        <f t="shared" si="11"/>
        <v>0.31537977844579562</v>
      </c>
      <c r="M227" s="1796">
        <f t="shared" si="11"/>
        <v>0.92546310217276695</v>
      </c>
      <c r="N227" s="1796">
        <f t="shared" ref="N227:X236" si="12">SUMIF($Z$19:$Z$217, $C227, N$19:N$217)</f>
        <v>0</v>
      </c>
      <c r="O227" s="1796">
        <f t="shared" si="12"/>
        <v>0</v>
      </c>
      <c r="P227" s="1796">
        <f t="shared" si="12"/>
        <v>0</v>
      </c>
      <c r="Q227" s="1796">
        <f t="shared" si="12"/>
        <v>0</v>
      </c>
      <c r="R227" s="1796">
        <f t="shared" si="12"/>
        <v>0</v>
      </c>
      <c r="S227" s="1796">
        <f t="shared" si="12"/>
        <v>0</v>
      </c>
      <c r="T227" s="1796">
        <f t="shared" si="12"/>
        <v>0</v>
      </c>
      <c r="U227" s="1796">
        <f t="shared" si="12"/>
        <v>0</v>
      </c>
      <c r="V227" s="1796">
        <f t="shared" si="12"/>
        <v>0</v>
      </c>
      <c r="W227" s="1796">
        <f t="shared" si="12"/>
        <v>0</v>
      </c>
      <c r="X227" s="1796">
        <f t="shared" si="12"/>
        <v>0</v>
      </c>
    </row>
    <row r="228" spans="1:26" ht="15.95" customHeight="1" x14ac:dyDescent="0.2">
      <c r="A228" s="1788"/>
      <c r="C228" s="223">
        <v>1815</v>
      </c>
      <c r="D228" s="1796">
        <f t="shared" si="11"/>
        <v>0</v>
      </c>
      <c r="E228" s="1796">
        <f t="shared" si="11"/>
        <v>0</v>
      </c>
      <c r="F228" s="1796">
        <f t="shared" si="11"/>
        <v>0</v>
      </c>
      <c r="G228" s="1796">
        <f t="shared" si="11"/>
        <v>0</v>
      </c>
      <c r="H228" s="1796">
        <f t="shared" si="11"/>
        <v>0</v>
      </c>
      <c r="I228" s="1796">
        <f t="shared" si="11"/>
        <v>0</v>
      </c>
      <c r="J228" s="1796">
        <f t="shared" si="11"/>
        <v>0</v>
      </c>
      <c r="K228" s="1796">
        <f t="shared" si="11"/>
        <v>0</v>
      </c>
      <c r="L228" s="1796">
        <f t="shared" si="11"/>
        <v>0</v>
      </c>
      <c r="M228" s="1796">
        <f t="shared" si="11"/>
        <v>0</v>
      </c>
      <c r="N228" s="1796">
        <f t="shared" si="12"/>
        <v>0</v>
      </c>
      <c r="O228" s="1796">
        <f t="shared" si="12"/>
        <v>0</v>
      </c>
      <c r="P228" s="1796">
        <f t="shared" si="12"/>
        <v>0</v>
      </c>
      <c r="Q228" s="1796">
        <f t="shared" si="12"/>
        <v>0</v>
      </c>
      <c r="R228" s="1796">
        <f t="shared" si="12"/>
        <v>0</v>
      </c>
      <c r="S228" s="1796">
        <f t="shared" si="12"/>
        <v>0</v>
      </c>
      <c r="T228" s="1796">
        <f t="shared" si="12"/>
        <v>0</v>
      </c>
      <c r="U228" s="1796">
        <f t="shared" si="12"/>
        <v>0</v>
      </c>
      <c r="V228" s="1796">
        <f t="shared" si="12"/>
        <v>0</v>
      </c>
      <c r="W228" s="1796">
        <f t="shared" si="12"/>
        <v>0</v>
      </c>
      <c r="X228" s="1796">
        <f t="shared" si="12"/>
        <v>0</v>
      </c>
    </row>
    <row r="229" spans="1:26" ht="15.95" customHeight="1" x14ac:dyDescent="0.2">
      <c r="A229" s="1788"/>
      <c r="C229" s="223">
        <v>1820</v>
      </c>
      <c r="D229" s="1796">
        <f t="shared" si="11"/>
        <v>44600</v>
      </c>
      <c r="E229" s="1796">
        <f t="shared" si="11"/>
        <v>12956.296892674431</v>
      </c>
      <c r="F229" s="1796">
        <f t="shared" si="11"/>
        <v>4470.0816589546575</v>
      </c>
      <c r="G229" s="1796">
        <f t="shared" si="11"/>
        <v>10555.390874244622</v>
      </c>
      <c r="H229" s="1796">
        <f t="shared" si="11"/>
        <v>0</v>
      </c>
      <c r="I229" s="1796">
        <f t="shared" si="11"/>
        <v>6749.0879227488786</v>
      </c>
      <c r="J229" s="1796">
        <f t="shared" si="11"/>
        <v>9811.2770876008799</v>
      </c>
      <c r="K229" s="1796">
        <f t="shared" si="11"/>
        <v>0</v>
      </c>
      <c r="L229" s="1796">
        <f t="shared" si="11"/>
        <v>5.0535465100762211</v>
      </c>
      <c r="M229" s="1796">
        <f t="shared" si="11"/>
        <v>52.812017266454916</v>
      </c>
      <c r="N229" s="1796">
        <f t="shared" si="12"/>
        <v>0</v>
      </c>
      <c r="O229" s="1796">
        <f t="shared" si="12"/>
        <v>0</v>
      </c>
      <c r="P229" s="1796">
        <f t="shared" si="12"/>
        <v>0</v>
      </c>
      <c r="Q229" s="1796">
        <f t="shared" si="12"/>
        <v>0</v>
      </c>
      <c r="R229" s="1796">
        <f t="shared" si="12"/>
        <v>0</v>
      </c>
      <c r="S229" s="1796">
        <f t="shared" si="12"/>
        <v>0</v>
      </c>
      <c r="T229" s="1796">
        <f t="shared" si="12"/>
        <v>0</v>
      </c>
      <c r="U229" s="1796">
        <f t="shared" si="12"/>
        <v>0</v>
      </c>
      <c r="V229" s="1796">
        <f t="shared" si="12"/>
        <v>0</v>
      </c>
      <c r="W229" s="1796">
        <f t="shared" si="12"/>
        <v>0</v>
      </c>
      <c r="X229" s="1796">
        <f t="shared" si="12"/>
        <v>0</v>
      </c>
    </row>
    <row r="230" spans="1:26" ht="15.95" customHeight="1" x14ac:dyDescent="0.2">
      <c r="A230" s="1788"/>
      <c r="C230" s="223">
        <v>1830</v>
      </c>
      <c r="D230" s="1796">
        <f t="shared" si="11"/>
        <v>9000</v>
      </c>
      <c r="E230" s="1796">
        <f t="shared" si="11"/>
        <v>4512.5907837838304</v>
      </c>
      <c r="F230" s="1796">
        <f t="shared" si="11"/>
        <v>940.56031335927241</v>
      </c>
      <c r="G230" s="1796">
        <f t="shared" si="11"/>
        <v>1446.4215653591575</v>
      </c>
      <c r="H230" s="1796">
        <f t="shared" si="11"/>
        <v>0</v>
      </c>
      <c r="I230" s="1796">
        <f t="shared" si="11"/>
        <v>606.65663207062926</v>
      </c>
      <c r="J230" s="1796">
        <f t="shared" si="11"/>
        <v>837.65117746306112</v>
      </c>
      <c r="K230" s="1796">
        <f t="shared" si="11"/>
        <v>590.05469288261736</v>
      </c>
      <c r="L230" s="1796">
        <f t="shared" si="11"/>
        <v>37.118508390342555</v>
      </c>
      <c r="M230" s="1796">
        <f t="shared" si="11"/>
        <v>28.946326691089325</v>
      </c>
      <c r="N230" s="1796">
        <f t="shared" si="12"/>
        <v>0</v>
      </c>
      <c r="O230" s="1796">
        <f t="shared" si="12"/>
        <v>0</v>
      </c>
      <c r="P230" s="1796">
        <f t="shared" si="12"/>
        <v>0</v>
      </c>
      <c r="Q230" s="1796">
        <f t="shared" si="12"/>
        <v>0</v>
      </c>
      <c r="R230" s="1796">
        <f t="shared" si="12"/>
        <v>0</v>
      </c>
      <c r="S230" s="1796">
        <f t="shared" si="12"/>
        <v>0</v>
      </c>
      <c r="T230" s="1796">
        <f t="shared" si="12"/>
        <v>0</v>
      </c>
      <c r="U230" s="1796">
        <f t="shared" si="12"/>
        <v>0</v>
      </c>
      <c r="V230" s="1796">
        <f t="shared" si="12"/>
        <v>0</v>
      </c>
      <c r="W230" s="1796">
        <f t="shared" si="12"/>
        <v>0</v>
      </c>
      <c r="X230" s="1796">
        <f t="shared" si="12"/>
        <v>0</v>
      </c>
    </row>
    <row r="231" spans="1:26" ht="15.95" customHeight="1" x14ac:dyDescent="0.2">
      <c r="A231" s="1788"/>
      <c r="C231" s="223">
        <v>1835</v>
      </c>
      <c r="D231" s="1796">
        <f t="shared" si="11"/>
        <v>68000.000000000015</v>
      </c>
      <c r="E231" s="1796">
        <f t="shared" si="11"/>
        <v>32750.529731358925</v>
      </c>
      <c r="F231" s="1796">
        <f t="shared" si="11"/>
        <v>6643.0930725269191</v>
      </c>
      <c r="G231" s="1796">
        <f t="shared" si="11"/>
        <v>10368.103384293969</v>
      </c>
      <c r="H231" s="1796">
        <f t="shared" si="11"/>
        <v>0</v>
      </c>
      <c r="I231" s="1796">
        <f t="shared" si="11"/>
        <v>5477.3332798042566</v>
      </c>
      <c r="J231" s="1796">
        <f t="shared" si="11"/>
        <v>7810.1566049983776</v>
      </c>
      <c r="K231" s="1796">
        <f t="shared" si="11"/>
        <v>4457.6729735916015</v>
      </c>
      <c r="L231" s="1796">
        <f t="shared" si="11"/>
        <v>279.8954537826807</v>
      </c>
      <c r="M231" s="1796">
        <f t="shared" si="11"/>
        <v>213.21549964327338</v>
      </c>
      <c r="N231" s="1796">
        <f t="shared" si="12"/>
        <v>0</v>
      </c>
      <c r="O231" s="1796">
        <f t="shared" si="12"/>
        <v>0</v>
      </c>
      <c r="P231" s="1796">
        <f t="shared" si="12"/>
        <v>0</v>
      </c>
      <c r="Q231" s="1796">
        <f t="shared" si="12"/>
        <v>0</v>
      </c>
      <c r="R231" s="1796">
        <f t="shared" si="12"/>
        <v>0</v>
      </c>
      <c r="S231" s="1796">
        <f t="shared" si="12"/>
        <v>0</v>
      </c>
      <c r="T231" s="1796">
        <f t="shared" si="12"/>
        <v>0</v>
      </c>
      <c r="U231" s="1796">
        <f t="shared" si="12"/>
        <v>0</v>
      </c>
      <c r="V231" s="1796">
        <f t="shared" si="12"/>
        <v>0</v>
      </c>
      <c r="W231" s="1796">
        <f t="shared" si="12"/>
        <v>0</v>
      </c>
      <c r="X231" s="1796">
        <f t="shared" si="12"/>
        <v>0</v>
      </c>
    </row>
    <row r="232" spans="1:26" ht="15.95" customHeight="1" x14ac:dyDescent="0.2">
      <c r="A232" s="1788"/>
      <c r="C232" s="223">
        <v>1840</v>
      </c>
      <c r="D232" s="1796">
        <f t="shared" si="11"/>
        <v>0</v>
      </c>
      <c r="E232" s="1796">
        <f t="shared" si="11"/>
        <v>0</v>
      </c>
      <c r="F232" s="1796">
        <f t="shared" si="11"/>
        <v>0</v>
      </c>
      <c r="G232" s="1796">
        <f t="shared" si="11"/>
        <v>0</v>
      </c>
      <c r="H232" s="1796">
        <f t="shared" si="11"/>
        <v>0</v>
      </c>
      <c r="I232" s="1796">
        <f t="shared" si="11"/>
        <v>0</v>
      </c>
      <c r="J232" s="1796">
        <f t="shared" si="11"/>
        <v>0</v>
      </c>
      <c r="K232" s="1796">
        <f t="shared" si="11"/>
        <v>0</v>
      </c>
      <c r="L232" s="1796">
        <f t="shared" si="11"/>
        <v>0</v>
      </c>
      <c r="M232" s="1796">
        <f t="shared" si="11"/>
        <v>0</v>
      </c>
      <c r="N232" s="1796">
        <f t="shared" si="12"/>
        <v>0</v>
      </c>
      <c r="O232" s="1796">
        <f t="shared" si="12"/>
        <v>0</v>
      </c>
      <c r="P232" s="1796">
        <f t="shared" si="12"/>
        <v>0</v>
      </c>
      <c r="Q232" s="1796">
        <f t="shared" si="12"/>
        <v>0</v>
      </c>
      <c r="R232" s="1796">
        <f t="shared" si="12"/>
        <v>0</v>
      </c>
      <c r="S232" s="1796">
        <f t="shared" si="12"/>
        <v>0</v>
      </c>
      <c r="T232" s="1796">
        <f t="shared" si="12"/>
        <v>0</v>
      </c>
      <c r="U232" s="1796">
        <f t="shared" si="12"/>
        <v>0</v>
      </c>
      <c r="V232" s="1796">
        <f t="shared" si="12"/>
        <v>0</v>
      </c>
      <c r="W232" s="1796">
        <f t="shared" si="12"/>
        <v>0</v>
      </c>
      <c r="X232" s="1796">
        <f t="shared" si="12"/>
        <v>0</v>
      </c>
    </row>
    <row r="233" spans="1:26" ht="15.95" customHeight="1" x14ac:dyDescent="0.2">
      <c r="A233" s="1788"/>
      <c r="C233" s="223">
        <v>1845</v>
      </c>
      <c r="D233" s="1796">
        <f t="shared" si="11"/>
        <v>19200.000000000004</v>
      </c>
      <c r="E233" s="1796">
        <f t="shared" si="11"/>
        <v>10489.705666016569</v>
      </c>
      <c r="F233" s="1796">
        <f t="shared" si="11"/>
        <v>2303.8736706878926</v>
      </c>
      <c r="G233" s="1796">
        <f t="shared" si="11"/>
        <v>3445.3240086504788</v>
      </c>
      <c r="H233" s="1796">
        <f t="shared" si="11"/>
        <v>0</v>
      </c>
      <c r="I233" s="1796">
        <f t="shared" si="11"/>
        <v>720.70002810108463</v>
      </c>
      <c r="J233" s="1796">
        <f t="shared" si="11"/>
        <v>836.46301976453208</v>
      </c>
      <c r="K233" s="1796">
        <f t="shared" si="11"/>
        <v>1259.1157764521556</v>
      </c>
      <c r="L233" s="1796">
        <f t="shared" si="11"/>
        <v>79.542620858339802</v>
      </c>
      <c r="M233" s="1796">
        <f t="shared" si="11"/>
        <v>65.275209468948745</v>
      </c>
      <c r="N233" s="1796">
        <f t="shared" si="12"/>
        <v>0</v>
      </c>
      <c r="O233" s="1796">
        <f t="shared" si="12"/>
        <v>0</v>
      </c>
      <c r="P233" s="1796">
        <f t="shared" si="12"/>
        <v>0</v>
      </c>
      <c r="Q233" s="1796">
        <f t="shared" si="12"/>
        <v>0</v>
      </c>
      <c r="R233" s="1796">
        <f t="shared" si="12"/>
        <v>0</v>
      </c>
      <c r="S233" s="1796">
        <f t="shared" si="12"/>
        <v>0</v>
      </c>
      <c r="T233" s="1796">
        <f t="shared" si="12"/>
        <v>0</v>
      </c>
      <c r="U233" s="1796">
        <f t="shared" si="12"/>
        <v>0</v>
      </c>
      <c r="V233" s="1796">
        <f t="shared" si="12"/>
        <v>0</v>
      </c>
      <c r="W233" s="1796">
        <f t="shared" si="12"/>
        <v>0</v>
      </c>
      <c r="X233" s="1796">
        <f t="shared" si="12"/>
        <v>0</v>
      </c>
    </row>
    <row r="234" spans="1:26" ht="15.95" customHeight="1" x14ac:dyDescent="0.2">
      <c r="A234" s="1788"/>
      <c r="C234" s="223">
        <v>1850</v>
      </c>
      <c r="D234" s="1796">
        <f t="shared" si="11"/>
        <v>27500.000000000004</v>
      </c>
      <c r="E234" s="1796">
        <f t="shared" si="11"/>
        <v>16111.862642477954</v>
      </c>
      <c r="F234" s="1796">
        <f t="shared" si="11"/>
        <v>3674.5976560869449</v>
      </c>
      <c r="G234" s="1796">
        <f t="shared" si="11"/>
        <v>5387.9857933830363</v>
      </c>
      <c r="H234" s="1796">
        <f t="shared" si="11"/>
        <v>0</v>
      </c>
      <c r="I234" s="1796">
        <f t="shared" si="11"/>
        <v>309.40269415588818</v>
      </c>
      <c r="J234" s="1796">
        <f t="shared" si="11"/>
        <v>0</v>
      </c>
      <c r="K234" s="1796">
        <f t="shared" si="11"/>
        <v>1803.8400363553737</v>
      </c>
      <c r="L234" s="1796">
        <f t="shared" si="11"/>
        <v>114.37753325750433</v>
      </c>
      <c r="M234" s="1796">
        <f t="shared" si="11"/>
        <v>97.933644283299259</v>
      </c>
      <c r="N234" s="1796">
        <f t="shared" si="12"/>
        <v>0</v>
      </c>
      <c r="O234" s="1796">
        <f t="shared" si="12"/>
        <v>0</v>
      </c>
      <c r="P234" s="1796">
        <f t="shared" si="12"/>
        <v>0</v>
      </c>
      <c r="Q234" s="1796">
        <f t="shared" si="12"/>
        <v>0</v>
      </c>
      <c r="R234" s="1796">
        <f t="shared" si="12"/>
        <v>0</v>
      </c>
      <c r="S234" s="1796">
        <f t="shared" si="12"/>
        <v>0</v>
      </c>
      <c r="T234" s="1796">
        <f t="shared" si="12"/>
        <v>0</v>
      </c>
      <c r="U234" s="1796">
        <f t="shared" si="12"/>
        <v>0</v>
      </c>
      <c r="V234" s="1796">
        <f t="shared" si="12"/>
        <v>0</v>
      </c>
      <c r="W234" s="1796">
        <f t="shared" si="12"/>
        <v>0</v>
      </c>
      <c r="X234" s="1796">
        <f t="shared" si="12"/>
        <v>0</v>
      </c>
    </row>
    <row r="235" spans="1:26" ht="15.95" customHeight="1" x14ac:dyDescent="0.2">
      <c r="A235" s="1788"/>
      <c r="C235" s="223">
        <v>1855</v>
      </c>
      <c r="D235" s="1796">
        <f t="shared" si="11"/>
        <v>400</v>
      </c>
      <c r="E235" s="1796">
        <f t="shared" si="11"/>
        <v>400</v>
      </c>
      <c r="F235" s="1796">
        <f t="shared" si="11"/>
        <v>0</v>
      </c>
      <c r="G235" s="1796">
        <f t="shared" si="11"/>
        <v>0</v>
      </c>
      <c r="H235" s="1796">
        <f t="shared" si="11"/>
        <v>0</v>
      </c>
      <c r="I235" s="1796">
        <f t="shared" si="11"/>
        <v>0</v>
      </c>
      <c r="J235" s="1796">
        <f t="shared" si="11"/>
        <v>0</v>
      </c>
      <c r="K235" s="1796">
        <f t="shared" si="11"/>
        <v>0</v>
      </c>
      <c r="L235" s="1796">
        <f t="shared" si="11"/>
        <v>0</v>
      </c>
      <c r="M235" s="1796">
        <f t="shared" si="11"/>
        <v>0</v>
      </c>
      <c r="N235" s="1796">
        <f t="shared" si="12"/>
        <v>0</v>
      </c>
      <c r="O235" s="1796">
        <f t="shared" si="12"/>
        <v>0</v>
      </c>
      <c r="P235" s="1796">
        <f t="shared" si="12"/>
        <v>0</v>
      </c>
      <c r="Q235" s="1796">
        <f t="shared" si="12"/>
        <v>0</v>
      </c>
      <c r="R235" s="1796">
        <f t="shared" si="12"/>
        <v>0</v>
      </c>
      <c r="S235" s="1796">
        <f t="shared" si="12"/>
        <v>0</v>
      </c>
      <c r="T235" s="1796">
        <f t="shared" si="12"/>
        <v>0</v>
      </c>
      <c r="U235" s="1796">
        <f t="shared" si="12"/>
        <v>0</v>
      </c>
      <c r="V235" s="1796">
        <f t="shared" si="12"/>
        <v>0</v>
      </c>
      <c r="W235" s="1796">
        <f t="shared" si="12"/>
        <v>0</v>
      </c>
      <c r="X235" s="1796">
        <f t="shared" si="12"/>
        <v>0</v>
      </c>
    </row>
    <row r="236" spans="1:26" ht="15.95" customHeight="1" x14ac:dyDescent="0.2">
      <c r="A236" s="1788"/>
      <c r="C236" s="223">
        <v>1860</v>
      </c>
      <c r="D236" s="1796">
        <f t="shared" si="11"/>
        <v>500</v>
      </c>
      <c r="E236" s="1796">
        <f t="shared" si="11"/>
        <v>327.56358363453853</v>
      </c>
      <c r="F236" s="1796">
        <f t="shared" si="11"/>
        <v>139.51135399777547</v>
      </c>
      <c r="G236" s="1796">
        <f t="shared" si="11"/>
        <v>15.129199554957266</v>
      </c>
      <c r="H236" s="1796">
        <f t="shared" si="11"/>
        <v>0</v>
      </c>
      <c r="I236" s="1796">
        <f t="shared" si="11"/>
        <v>13.480068955656273</v>
      </c>
      <c r="J236" s="1796">
        <f t="shared" si="11"/>
        <v>4.3157938570724079</v>
      </c>
      <c r="K236" s="1796">
        <f t="shared" si="11"/>
        <v>0</v>
      </c>
      <c r="L236" s="1796">
        <f t="shared" si="11"/>
        <v>0</v>
      </c>
      <c r="M236" s="1796">
        <f t="shared" si="11"/>
        <v>0</v>
      </c>
      <c r="N236" s="1796">
        <f t="shared" si="12"/>
        <v>0</v>
      </c>
      <c r="O236" s="1796">
        <f t="shared" si="12"/>
        <v>0</v>
      </c>
      <c r="P236" s="1796">
        <f t="shared" si="12"/>
        <v>0</v>
      </c>
      <c r="Q236" s="1796">
        <f t="shared" si="12"/>
        <v>0</v>
      </c>
      <c r="R236" s="1796">
        <f t="shared" si="12"/>
        <v>0</v>
      </c>
      <c r="S236" s="1796">
        <f t="shared" si="12"/>
        <v>0</v>
      </c>
      <c r="T236" s="1796">
        <f t="shared" si="12"/>
        <v>0</v>
      </c>
      <c r="U236" s="1796">
        <f t="shared" si="12"/>
        <v>0</v>
      </c>
      <c r="V236" s="1796">
        <f t="shared" si="12"/>
        <v>0</v>
      </c>
      <c r="W236" s="1796">
        <f t="shared" si="12"/>
        <v>0</v>
      </c>
      <c r="X236" s="1796">
        <f t="shared" si="12"/>
        <v>0</v>
      </c>
    </row>
    <row r="237" spans="1:26" ht="15.95" customHeight="1" x14ac:dyDescent="0.2">
      <c r="A237" s="1788"/>
      <c r="C237" s="223" t="s">
        <v>110</v>
      </c>
      <c r="D237" s="1796">
        <f t="shared" ref="D237:M246" si="13">SUMIF($Z$19:$Z$217, $C237, D$19:D$217)</f>
        <v>1465472</v>
      </c>
      <c r="E237" s="1796">
        <f t="shared" si="13"/>
        <v>713457.4466684924</v>
      </c>
      <c r="F237" s="1796">
        <f t="shared" si="13"/>
        <v>167988.17809107373</v>
      </c>
      <c r="G237" s="1796">
        <f t="shared" si="13"/>
        <v>281661.85945505358</v>
      </c>
      <c r="H237" s="1796">
        <f t="shared" si="13"/>
        <v>0</v>
      </c>
      <c r="I237" s="1796">
        <f t="shared" si="13"/>
        <v>94317.273838104433</v>
      </c>
      <c r="J237" s="1796">
        <f t="shared" si="13"/>
        <v>127317.10812752465</v>
      </c>
      <c r="K237" s="1796">
        <f t="shared" si="13"/>
        <v>71880.804050496081</v>
      </c>
      <c r="L237" s="1796">
        <f t="shared" si="13"/>
        <v>4577.7087737746569</v>
      </c>
      <c r="M237" s="1796">
        <f t="shared" si="13"/>
        <v>4271.620995480589</v>
      </c>
      <c r="N237" s="1796">
        <f t="shared" ref="N237:X246" si="14">SUMIF($Z$19:$Z$217, $C237, N$19:N$217)</f>
        <v>0</v>
      </c>
      <c r="O237" s="1796">
        <f t="shared" si="14"/>
        <v>0</v>
      </c>
      <c r="P237" s="1796">
        <f t="shared" si="14"/>
        <v>0</v>
      </c>
      <c r="Q237" s="1796">
        <f t="shared" si="14"/>
        <v>0</v>
      </c>
      <c r="R237" s="1796">
        <f t="shared" si="14"/>
        <v>0</v>
      </c>
      <c r="S237" s="1796">
        <f t="shared" si="14"/>
        <v>0</v>
      </c>
      <c r="T237" s="1796">
        <f t="shared" si="14"/>
        <v>0</v>
      </c>
      <c r="U237" s="1796">
        <f t="shared" si="14"/>
        <v>0</v>
      </c>
      <c r="V237" s="1796">
        <f t="shared" si="14"/>
        <v>0</v>
      </c>
      <c r="W237" s="1796">
        <f t="shared" si="14"/>
        <v>0</v>
      </c>
      <c r="X237" s="1796">
        <f t="shared" si="14"/>
        <v>0</v>
      </c>
    </row>
    <row r="238" spans="1:26" ht="15.95" customHeight="1" x14ac:dyDescent="0.2">
      <c r="A238" s="1788"/>
      <c r="C238" s="1805" t="s">
        <v>534</v>
      </c>
      <c r="D238" s="1796">
        <f t="shared" si="13"/>
        <v>324800</v>
      </c>
      <c r="E238" s="1796">
        <f t="shared" si="13"/>
        <v>157935.97075113241</v>
      </c>
      <c r="F238" s="1796">
        <f t="shared" si="13"/>
        <v>32248.841800275171</v>
      </c>
      <c r="G238" s="1796">
        <f t="shared" si="13"/>
        <v>50149.803903063927</v>
      </c>
      <c r="H238" s="1796">
        <f t="shared" si="13"/>
        <v>0</v>
      </c>
      <c r="I238" s="1796">
        <f t="shared" si="13"/>
        <v>25162.65006380896</v>
      </c>
      <c r="J238" s="1796">
        <f t="shared" si="13"/>
        <v>35648.117805692971</v>
      </c>
      <c r="K238" s="1796">
        <f t="shared" si="13"/>
        <v>21292.523313091358</v>
      </c>
      <c r="L238" s="1796">
        <f t="shared" si="13"/>
        <v>1337.5337662382792</v>
      </c>
      <c r="M238" s="1796">
        <f t="shared" si="13"/>
        <v>1024.5585966969152</v>
      </c>
      <c r="N238" s="1796">
        <f t="shared" si="14"/>
        <v>0</v>
      </c>
      <c r="O238" s="1796">
        <f t="shared" si="14"/>
        <v>0</v>
      </c>
      <c r="P238" s="1796">
        <f t="shared" si="14"/>
        <v>0</v>
      </c>
      <c r="Q238" s="1796">
        <f t="shared" si="14"/>
        <v>0</v>
      </c>
      <c r="R238" s="1796">
        <f t="shared" si="14"/>
        <v>0</v>
      </c>
      <c r="S238" s="1796">
        <f t="shared" si="14"/>
        <v>0</v>
      </c>
      <c r="T238" s="1796">
        <f t="shared" si="14"/>
        <v>0</v>
      </c>
      <c r="U238" s="1796">
        <f t="shared" si="14"/>
        <v>0</v>
      </c>
      <c r="V238" s="1796">
        <f t="shared" si="14"/>
        <v>0</v>
      </c>
      <c r="W238" s="1796">
        <f t="shared" si="14"/>
        <v>0</v>
      </c>
      <c r="X238" s="1796">
        <f t="shared" si="14"/>
        <v>0</v>
      </c>
    </row>
    <row r="239" spans="1:26" ht="15.95" customHeight="1" x14ac:dyDescent="0.2">
      <c r="A239" s="1788"/>
      <c r="C239" s="1790" t="s">
        <v>535</v>
      </c>
      <c r="D239" s="1796">
        <f t="shared" si="13"/>
        <v>1213894</v>
      </c>
      <c r="E239" s="1796">
        <f t="shared" si="13"/>
        <v>663197.43592414143</v>
      </c>
      <c r="F239" s="1796">
        <f t="shared" si="13"/>
        <v>145659.29300031296</v>
      </c>
      <c r="G239" s="1796">
        <f t="shared" si="13"/>
        <v>217825.94490399811</v>
      </c>
      <c r="H239" s="1796">
        <f t="shared" si="13"/>
        <v>0</v>
      </c>
      <c r="I239" s="1796">
        <f t="shared" si="13"/>
        <v>45565.283328736354</v>
      </c>
      <c r="J239" s="1796">
        <f t="shared" si="13"/>
        <v>52884.241714273288</v>
      </c>
      <c r="K239" s="1796">
        <f t="shared" si="13"/>
        <v>79605.889913573585</v>
      </c>
      <c r="L239" s="1796">
        <f t="shared" si="13"/>
        <v>5028.9744898027893</v>
      </c>
      <c r="M239" s="1796">
        <f t="shared" si="13"/>
        <v>4126.9367251614613</v>
      </c>
      <c r="N239" s="1796">
        <f t="shared" si="14"/>
        <v>0</v>
      </c>
      <c r="O239" s="1796">
        <f t="shared" si="14"/>
        <v>0</v>
      </c>
      <c r="P239" s="1796">
        <f t="shared" si="14"/>
        <v>0</v>
      </c>
      <c r="Q239" s="1796">
        <f t="shared" si="14"/>
        <v>0</v>
      </c>
      <c r="R239" s="1796">
        <f t="shared" si="14"/>
        <v>0</v>
      </c>
      <c r="S239" s="1796">
        <f t="shared" si="14"/>
        <v>0</v>
      </c>
      <c r="T239" s="1796">
        <f t="shared" si="14"/>
        <v>0</v>
      </c>
      <c r="U239" s="1796">
        <f t="shared" si="14"/>
        <v>0</v>
      </c>
      <c r="V239" s="1796">
        <f t="shared" si="14"/>
        <v>0</v>
      </c>
      <c r="W239" s="1796">
        <f t="shared" si="14"/>
        <v>0</v>
      </c>
      <c r="X239" s="1796">
        <f t="shared" si="14"/>
        <v>0</v>
      </c>
    </row>
    <row r="240" spans="1:26" ht="15.95" customHeight="1" x14ac:dyDescent="0.2">
      <c r="A240" s="1788"/>
      <c r="C240" s="223" t="s">
        <v>1515</v>
      </c>
      <c r="D240" s="1796">
        <f t="shared" si="13"/>
        <v>0</v>
      </c>
      <c r="E240" s="1796">
        <f t="shared" si="13"/>
        <v>0</v>
      </c>
      <c r="F240" s="1796">
        <f t="shared" si="13"/>
        <v>0</v>
      </c>
      <c r="G240" s="1796">
        <f t="shared" si="13"/>
        <v>0</v>
      </c>
      <c r="H240" s="1796">
        <f t="shared" si="13"/>
        <v>0</v>
      </c>
      <c r="I240" s="1796">
        <f t="shared" si="13"/>
        <v>0</v>
      </c>
      <c r="J240" s="1796">
        <f t="shared" si="13"/>
        <v>0</v>
      </c>
      <c r="K240" s="1796">
        <f t="shared" si="13"/>
        <v>0</v>
      </c>
      <c r="L240" s="1796">
        <f t="shared" si="13"/>
        <v>0</v>
      </c>
      <c r="M240" s="1796">
        <f t="shared" si="13"/>
        <v>0</v>
      </c>
      <c r="N240" s="1796">
        <f t="shared" si="14"/>
        <v>0</v>
      </c>
      <c r="O240" s="1796">
        <f t="shared" si="14"/>
        <v>0</v>
      </c>
      <c r="P240" s="1796">
        <f t="shared" si="14"/>
        <v>0</v>
      </c>
      <c r="Q240" s="1796">
        <f t="shared" si="14"/>
        <v>0</v>
      </c>
      <c r="R240" s="1796">
        <f t="shared" si="14"/>
        <v>0</v>
      </c>
      <c r="S240" s="1796">
        <f t="shared" si="14"/>
        <v>0</v>
      </c>
      <c r="T240" s="1796">
        <f t="shared" si="14"/>
        <v>0</v>
      </c>
      <c r="U240" s="1796">
        <f t="shared" si="14"/>
        <v>0</v>
      </c>
      <c r="V240" s="1796">
        <f t="shared" si="14"/>
        <v>0</v>
      </c>
      <c r="W240" s="1796">
        <f t="shared" si="14"/>
        <v>0</v>
      </c>
      <c r="X240" s="1796">
        <f t="shared" si="14"/>
        <v>0</v>
      </c>
    </row>
    <row r="241" spans="1:24" ht="15.95" customHeight="1" x14ac:dyDescent="0.2">
      <c r="A241" s="1788"/>
      <c r="C241" s="223" t="s">
        <v>1441</v>
      </c>
      <c r="D241" s="1796">
        <f t="shared" si="13"/>
        <v>162000</v>
      </c>
      <c r="E241" s="1796">
        <f t="shared" si="13"/>
        <v>138212.47391656856</v>
      </c>
      <c r="F241" s="1796">
        <f t="shared" si="13"/>
        <v>19396.601950373453</v>
      </c>
      <c r="G241" s="1796">
        <f t="shared" si="13"/>
        <v>4390.9241330579907</v>
      </c>
      <c r="H241" s="1796">
        <f t="shared" si="13"/>
        <v>0</v>
      </c>
      <c r="I241" s="1796">
        <f t="shared" si="13"/>
        <v>0</v>
      </c>
      <c r="J241" s="1796">
        <f t="shared" si="13"/>
        <v>0</v>
      </c>
      <c r="K241" s="1796">
        <f t="shared" si="13"/>
        <v>0</v>
      </c>
      <c r="L241" s="1796">
        <f t="shared" si="13"/>
        <v>0</v>
      </c>
      <c r="M241" s="1796">
        <f t="shared" si="13"/>
        <v>0</v>
      </c>
      <c r="N241" s="1796">
        <f t="shared" si="14"/>
        <v>0</v>
      </c>
      <c r="O241" s="1796">
        <f t="shared" si="14"/>
        <v>0</v>
      </c>
      <c r="P241" s="1796">
        <f t="shared" si="14"/>
        <v>0</v>
      </c>
      <c r="Q241" s="1796">
        <f t="shared" si="14"/>
        <v>0</v>
      </c>
      <c r="R241" s="1796">
        <f t="shared" si="14"/>
        <v>0</v>
      </c>
      <c r="S241" s="1796">
        <f t="shared" si="14"/>
        <v>0</v>
      </c>
      <c r="T241" s="1796">
        <f t="shared" si="14"/>
        <v>0</v>
      </c>
      <c r="U241" s="1796">
        <f t="shared" si="14"/>
        <v>0</v>
      </c>
      <c r="V241" s="1796">
        <f t="shared" si="14"/>
        <v>0</v>
      </c>
      <c r="W241" s="1796">
        <f t="shared" si="14"/>
        <v>0</v>
      </c>
      <c r="X241" s="1796">
        <f t="shared" si="14"/>
        <v>0</v>
      </c>
    </row>
    <row r="242" spans="1:24" ht="15.95" customHeight="1" x14ac:dyDescent="0.2">
      <c r="A242" s="1788"/>
      <c r="C242" s="223" t="s">
        <v>271</v>
      </c>
      <c r="D242" s="1796">
        <f t="shared" si="13"/>
        <v>-2970425.225430957</v>
      </c>
      <c r="E242" s="1796">
        <f t="shared" si="13"/>
        <v>-1591013.1516533094</v>
      </c>
      <c r="F242" s="1796">
        <f t="shared" si="13"/>
        <v>-394448.47162985988</v>
      </c>
      <c r="G242" s="1796">
        <f t="shared" si="13"/>
        <v>-470165.5800171732</v>
      </c>
      <c r="H242" s="1796">
        <f t="shared" si="13"/>
        <v>0</v>
      </c>
      <c r="I242" s="1796">
        <f t="shared" si="13"/>
        <v>-152770.16237968707</v>
      </c>
      <c r="J242" s="1796">
        <f t="shared" si="13"/>
        <v>-194276.30578740692</v>
      </c>
      <c r="K242" s="1796">
        <f t="shared" si="13"/>
        <v>-150062.92966641788</v>
      </c>
      <c r="L242" s="1796">
        <f t="shared" si="13"/>
        <v>-9488.2131337736573</v>
      </c>
      <c r="M242" s="1796">
        <f t="shared" si="13"/>
        <v>-8200.4111633283865</v>
      </c>
      <c r="N242" s="1796">
        <f t="shared" si="14"/>
        <v>0</v>
      </c>
      <c r="O242" s="1796">
        <f t="shared" si="14"/>
        <v>0</v>
      </c>
      <c r="P242" s="1796">
        <f t="shared" si="14"/>
        <v>0</v>
      </c>
      <c r="Q242" s="1796">
        <f t="shared" si="14"/>
        <v>0</v>
      </c>
      <c r="R242" s="1796">
        <f t="shared" si="14"/>
        <v>0</v>
      </c>
      <c r="S242" s="1796">
        <f t="shared" si="14"/>
        <v>0</v>
      </c>
      <c r="T242" s="1796">
        <f t="shared" si="14"/>
        <v>0</v>
      </c>
      <c r="U242" s="1796">
        <f t="shared" si="14"/>
        <v>0</v>
      </c>
      <c r="V242" s="1796">
        <f t="shared" si="14"/>
        <v>0</v>
      </c>
      <c r="W242" s="1796">
        <f t="shared" si="14"/>
        <v>0</v>
      </c>
      <c r="X242" s="1796">
        <f t="shared" si="14"/>
        <v>0</v>
      </c>
    </row>
    <row r="243" spans="1:24" ht="15.95" customHeight="1" x14ac:dyDescent="0.2">
      <c r="A243" s="1788"/>
      <c r="C243" s="223" t="s">
        <v>750</v>
      </c>
      <c r="D243" s="1796">
        <f t="shared" si="13"/>
        <v>0</v>
      </c>
      <c r="E243" s="1796">
        <f t="shared" si="13"/>
        <v>0</v>
      </c>
      <c r="F243" s="1796">
        <f t="shared" si="13"/>
        <v>0</v>
      </c>
      <c r="G243" s="1796">
        <f t="shared" si="13"/>
        <v>0</v>
      </c>
      <c r="H243" s="1796">
        <f t="shared" si="13"/>
        <v>0</v>
      </c>
      <c r="I243" s="1796">
        <f t="shared" si="13"/>
        <v>0</v>
      </c>
      <c r="J243" s="1796">
        <f t="shared" si="13"/>
        <v>0</v>
      </c>
      <c r="K243" s="1796">
        <f t="shared" si="13"/>
        <v>0</v>
      </c>
      <c r="L243" s="1796">
        <f t="shared" si="13"/>
        <v>0</v>
      </c>
      <c r="M243" s="1796">
        <f t="shared" si="13"/>
        <v>0</v>
      </c>
      <c r="N243" s="1796">
        <f t="shared" si="14"/>
        <v>0</v>
      </c>
      <c r="O243" s="1796">
        <f t="shared" si="14"/>
        <v>0</v>
      </c>
      <c r="P243" s="1796">
        <f t="shared" si="14"/>
        <v>0</v>
      </c>
      <c r="Q243" s="1796">
        <f t="shared" si="14"/>
        <v>0</v>
      </c>
      <c r="R243" s="1796">
        <f t="shared" si="14"/>
        <v>0</v>
      </c>
      <c r="S243" s="1796">
        <f t="shared" si="14"/>
        <v>0</v>
      </c>
      <c r="T243" s="1796">
        <f t="shared" si="14"/>
        <v>0</v>
      </c>
      <c r="U243" s="1796">
        <f t="shared" si="14"/>
        <v>0</v>
      </c>
      <c r="V243" s="1796">
        <f t="shared" si="14"/>
        <v>0</v>
      </c>
      <c r="W243" s="1796">
        <f t="shared" si="14"/>
        <v>0</v>
      </c>
      <c r="X243" s="1796">
        <f t="shared" si="14"/>
        <v>0</v>
      </c>
    </row>
    <row r="244" spans="1:24" ht="15.95" customHeight="1" x14ac:dyDescent="0.2">
      <c r="A244" s="1788"/>
      <c r="C244" s="223" t="s">
        <v>1358</v>
      </c>
      <c r="D244" s="1796">
        <f t="shared" si="13"/>
        <v>39342</v>
      </c>
      <c r="E244" s="1796">
        <f t="shared" si="13"/>
        <v>25816.689482661586</v>
      </c>
      <c r="F244" s="1796">
        <f t="shared" si="13"/>
        <v>4626.8444794508923</v>
      </c>
      <c r="G244" s="1796">
        <f t="shared" si="13"/>
        <v>4313.1354605271308</v>
      </c>
      <c r="H244" s="1796">
        <f t="shared" si="13"/>
        <v>0</v>
      </c>
      <c r="I244" s="1796">
        <f t="shared" si="13"/>
        <v>1334.3353898023011</v>
      </c>
      <c r="J244" s="1796">
        <f t="shared" si="13"/>
        <v>1662.777429451899</v>
      </c>
      <c r="K244" s="1796">
        <f t="shared" si="13"/>
        <v>1260.6257306320902</v>
      </c>
      <c r="L244" s="1796">
        <f t="shared" si="13"/>
        <v>83.256032532900491</v>
      </c>
      <c r="M244" s="1796">
        <f t="shared" si="13"/>
        <v>244.33599494119747</v>
      </c>
      <c r="N244" s="1796">
        <f t="shared" si="14"/>
        <v>0</v>
      </c>
      <c r="O244" s="1796">
        <f t="shared" si="14"/>
        <v>0</v>
      </c>
      <c r="P244" s="1796">
        <f t="shared" si="14"/>
        <v>0</v>
      </c>
      <c r="Q244" s="1796">
        <f t="shared" si="14"/>
        <v>0</v>
      </c>
      <c r="R244" s="1796">
        <f t="shared" si="14"/>
        <v>0</v>
      </c>
      <c r="S244" s="1796">
        <f t="shared" si="14"/>
        <v>0</v>
      </c>
      <c r="T244" s="1796">
        <f t="shared" si="14"/>
        <v>0</v>
      </c>
      <c r="U244" s="1796">
        <f t="shared" si="14"/>
        <v>0</v>
      </c>
      <c r="V244" s="1796">
        <f t="shared" si="14"/>
        <v>0</v>
      </c>
      <c r="W244" s="1796">
        <f t="shared" si="14"/>
        <v>0</v>
      </c>
      <c r="X244" s="1796">
        <f t="shared" si="14"/>
        <v>0</v>
      </c>
    </row>
    <row r="245" spans="1:24" ht="15.95" customHeight="1" x14ac:dyDescent="0.2">
      <c r="A245" s="1788"/>
      <c r="C245" s="223" t="s">
        <v>819</v>
      </c>
      <c r="D245" s="1796">
        <f t="shared" si="13"/>
        <v>14327739.607178297</v>
      </c>
      <c r="E245" s="1796">
        <f t="shared" si="13"/>
        <v>3696213.1176642962</v>
      </c>
      <c r="F245" s="1796">
        <f t="shared" si="13"/>
        <v>1408507.087916499</v>
      </c>
      <c r="G245" s="1796">
        <f t="shared" si="13"/>
        <v>3207869.9582869564</v>
      </c>
      <c r="H245" s="1796">
        <f t="shared" si="13"/>
        <v>0</v>
      </c>
      <c r="I245" s="1796">
        <f t="shared" si="13"/>
        <v>2265268.8772891299</v>
      </c>
      <c r="J245" s="1796">
        <f t="shared" si="13"/>
        <v>3578462.7543272604</v>
      </c>
      <c r="K245" s="1796">
        <f t="shared" si="13"/>
        <v>129978.14818489488</v>
      </c>
      <c r="L245" s="1796">
        <f t="shared" si="13"/>
        <v>9073.6474187838085</v>
      </c>
      <c r="M245" s="1796">
        <f t="shared" si="13"/>
        <v>32366.016090478064</v>
      </c>
      <c r="N245" s="1796">
        <f t="shared" si="14"/>
        <v>0</v>
      </c>
      <c r="O245" s="1796">
        <f t="shared" si="14"/>
        <v>0</v>
      </c>
      <c r="P245" s="1796">
        <f t="shared" si="14"/>
        <v>0</v>
      </c>
      <c r="Q245" s="1796">
        <f t="shared" si="14"/>
        <v>0</v>
      </c>
      <c r="R245" s="1796">
        <f t="shared" si="14"/>
        <v>0</v>
      </c>
      <c r="S245" s="1796">
        <f t="shared" si="14"/>
        <v>0</v>
      </c>
      <c r="T245" s="1796">
        <f t="shared" si="14"/>
        <v>0</v>
      </c>
      <c r="U245" s="1796">
        <f t="shared" si="14"/>
        <v>0</v>
      </c>
      <c r="V245" s="1796">
        <f t="shared" si="14"/>
        <v>0</v>
      </c>
      <c r="W245" s="1796">
        <f t="shared" si="14"/>
        <v>0</v>
      </c>
      <c r="X245" s="1796">
        <f t="shared" si="14"/>
        <v>0</v>
      </c>
    </row>
    <row r="246" spans="1:24" ht="15.95" customHeight="1" x14ac:dyDescent="0.2">
      <c r="A246" s="1788"/>
      <c r="C246" s="223" t="s">
        <v>1353</v>
      </c>
      <c r="D246" s="1796">
        <f t="shared" si="13"/>
        <v>78762929.067764357</v>
      </c>
      <c r="E246" s="1796">
        <f t="shared" si="13"/>
        <v>23018647.69110845</v>
      </c>
      <c r="F246" s="1796">
        <f t="shared" si="13"/>
        <v>8771660.9933106378</v>
      </c>
      <c r="G246" s="1796">
        <f t="shared" si="13"/>
        <v>19444882.83299813</v>
      </c>
      <c r="H246" s="1796">
        <f t="shared" si="13"/>
        <v>0</v>
      </c>
      <c r="I246" s="1796">
        <f t="shared" si="13"/>
        <v>14107256.414073231</v>
      </c>
      <c r="J246" s="1796">
        <f t="shared" si="13"/>
        <v>12352954.429950764</v>
      </c>
      <c r="K246" s="1796">
        <f t="shared" si="13"/>
        <v>809455.81473977119</v>
      </c>
      <c r="L246" s="1796">
        <f t="shared" si="13"/>
        <v>56507.318857821818</v>
      </c>
      <c r="M246" s="1796">
        <f t="shared" si="13"/>
        <v>201563.57272555068</v>
      </c>
      <c r="N246" s="1796">
        <f t="shared" si="14"/>
        <v>0</v>
      </c>
      <c r="O246" s="1796">
        <f t="shared" si="14"/>
        <v>0</v>
      </c>
      <c r="P246" s="1796">
        <f t="shared" si="14"/>
        <v>0</v>
      </c>
      <c r="Q246" s="1796">
        <f t="shared" si="14"/>
        <v>0</v>
      </c>
      <c r="R246" s="1796">
        <f t="shared" si="14"/>
        <v>0</v>
      </c>
      <c r="S246" s="1796">
        <f t="shared" si="14"/>
        <v>0</v>
      </c>
      <c r="T246" s="1796">
        <f t="shared" si="14"/>
        <v>0</v>
      </c>
      <c r="U246" s="1796">
        <f t="shared" si="14"/>
        <v>0</v>
      </c>
      <c r="V246" s="1796">
        <f t="shared" si="14"/>
        <v>0</v>
      </c>
      <c r="W246" s="1796">
        <f t="shared" si="14"/>
        <v>0</v>
      </c>
      <c r="X246" s="1796">
        <f t="shared" si="14"/>
        <v>0</v>
      </c>
    </row>
    <row r="247" spans="1:24" ht="15.95" customHeight="1" x14ac:dyDescent="0.2">
      <c r="A247" s="1788"/>
      <c r="C247" s="223" t="s">
        <v>1165</v>
      </c>
      <c r="D247" s="1796">
        <f t="shared" ref="D247:M260" si="15">SUMIF($Z$19:$Z$217, $C247, D$19:D$217)</f>
        <v>-18511052.455000006</v>
      </c>
      <c r="E247" s="1796">
        <f t="shared" si="15"/>
        <v>-10192256.421937531</v>
      </c>
      <c r="F247" s="1796">
        <f t="shared" si="15"/>
        <v>-2633020.1803987236</v>
      </c>
      <c r="G247" s="1796">
        <f t="shared" si="15"/>
        <v>-2906569.8692286233</v>
      </c>
      <c r="H247" s="1796">
        <f t="shared" si="15"/>
        <v>0</v>
      </c>
      <c r="I247" s="1796">
        <f t="shared" si="15"/>
        <v>-693838.21123092121</v>
      </c>
      <c r="J247" s="1796">
        <f t="shared" si="15"/>
        <v>-1213410.1305577303</v>
      </c>
      <c r="K247" s="1796">
        <f t="shared" si="15"/>
        <v>-675035.56977985054</v>
      </c>
      <c r="L247" s="1796">
        <f t="shared" si="15"/>
        <v>-52088.185863327344</v>
      </c>
      <c r="M247" s="1796">
        <f t="shared" si="15"/>
        <v>-144833.8860032924</v>
      </c>
      <c r="N247" s="1796">
        <f t="shared" ref="N247:X260" si="16">SUMIF($Z$19:$Z$217, $C247, N$19:N$217)</f>
        <v>0</v>
      </c>
      <c r="O247" s="1796">
        <f t="shared" si="16"/>
        <v>0</v>
      </c>
      <c r="P247" s="1796">
        <f t="shared" si="16"/>
        <v>0</v>
      </c>
      <c r="Q247" s="1796">
        <f t="shared" si="16"/>
        <v>0</v>
      </c>
      <c r="R247" s="1796">
        <f t="shared" si="16"/>
        <v>0</v>
      </c>
      <c r="S247" s="1796">
        <f t="shared" si="16"/>
        <v>0</v>
      </c>
      <c r="T247" s="1796">
        <f t="shared" si="16"/>
        <v>0</v>
      </c>
      <c r="U247" s="1796">
        <f t="shared" si="16"/>
        <v>0</v>
      </c>
      <c r="V247" s="1796">
        <f t="shared" si="16"/>
        <v>0</v>
      </c>
      <c r="W247" s="1796">
        <f t="shared" si="16"/>
        <v>0</v>
      </c>
      <c r="X247" s="1796">
        <f t="shared" si="16"/>
        <v>0</v>
      </c>
    </row>
    <row r="248" spans="1:24" ht="15.95" customHeight="1" x14ac:dyDescent="0.2">
      <c r="A248" s="1788"/>
      <c r="C248" s="223" t="s">
        <v>1362</v>
      </c>
      <c r="D248" s="1796">
        <f t="shared" si="15"/>
        <v>441098.1</v>
      </c>
      <c r="E248" s="1796">
        <f t="shared" si="15"/>
        <v>441098.1</v>
      </c>
      <c r="F248" s="1796">
        <f t="shared" si="15"/>
        <v>0</v>
      </c>
      <c r="G248" s="1796">
        <f t="shared" si="15"/>
        <v>0</v>
      </c>
      <c r="H248" s="1796">
        <f t="shared" si="15"/>
        <v>0</v>
      </c>
      <c r="I248" s="1796">
        <f t="shared" si="15"/>
        <v>0</v>
      </c>
      <c r="J248" s="1796">
        <f t="shared" si="15"/>
        <v>0</v>
      </c>
      <c r="K248" s="1796">
        <f t="shared" si="15"/>
        <v>0</v>
      </c>
      <c r="L248" s="1796">
        <f t="shared" si="15"/>
        <v>0</v>
      </c>
      <c r="M248" s="1796">
        <f t="shared" si="15"/>
        <v>0</v>
      </c>
      <c r="N248" s="1796">
        <f t="shared" si="16"/>
        <v>0</v>
      </c>
      <c r="O248" s="1796">
        <f t="shared" si="16"/>
        <v>0</v>
      </c>
      <c r="P248" s="1796">
        <f t="shared" si="16"/>
        <v>0</v>
      </c>
      <c r="Q248" s="1796">
        <f t="shared" si="16"/>
        <v>0</v>
      </c>
      <c r="R248" s="1796">
        <f t="shared" si="16"/>
        <v>0</v>
      </c>
      <c r="S248" s="1796">
        <f t="shared" si="16"/>
        <v>0</v>
      </c>
      <c r="T248" s="1796">
        <f t="shared" si="16"/>
        <v>0</v>
      </c>
      <c r="U248" s="1796">
        <f t="shared" si="16"/>
        <v>0</v>
      </c>
      <c r="V248" s="1796">
        <f t="shared" si="16"/>
        <v>0</v>
      </c>
      <c r="W248" s="1796">
        <f t="shared" si="16"/>
        <v>0</v>
      </c>
      <c r="X248" s="1796">
        <f t="shared" si="16"/>
        <v>0</v>
      </c>
    </row>
    <row r="249" spans="1:24" ht="15.95" customHeight="1" x14ac:dyDescent="0.2">
      <c r="A249" s="1788"/>
      <c r="C249" s="223" t="s">
        <v>820</v>
      </c>
      <c r="D249" s="1796">
        <f t="shared" si="15"/>
        <v>5881232.1600000011</v>
      </c>
      <c r="E249" s="1796">
        <f t="shared" si="15"/>
        <v>3803605.8222438293</v>
      </c>
      <c r="F249" s="1796">
        <f t="shared" si="15"/>
        <v>1587237.8246582453</v>
      </c>
      <c r="G249" s="1796">
        <f t="shared" si="15"/>
        <v>224349.91147822855</v>
      </c>
      <c r="H249" s="1796">
        <f t="shared" si="15"/>
        <v>0</v>
      </c>
      <c r="I249" s="1796">
        <f t="shared" si="15"/>
        <v>169994.71918800223</v>
      </c>
      <c r="J249" s="1796">
        <f t="shared" si="15"/>
        <v>75563.991404841508</v>
      </c>
      <c r="K249" s="1796">
        <f t="shared" si="15"/>
        <v>18322.837065060834</v>
      </c>
      <c r="L249" s="1796">
        <f t="shared" si="15"/>
        <v>1157.6722039940626</v>
      </c>
      <c r="M249" s="1796">
        <f t="shared" si="15"/>
        <v>999.38175779921926</v>
      </c>
      <c r="N249" s="1796">
        <f t="shared" si="16"/>
        <v>0</v>
      </c>
      <c r="O249" s="1796">
        <f t="shared" si="16"/>
        <v>0</v>
      </c>
      <c r="P249" s="1796">
        <f t="shared" si="16"/>
        <v>0</v>
      </c>
      <c r="Q249" s="1796">
        <f t="shared" si="16"/>
        <v>0</v>
      </c>
      <c r="R249" s="1796">
        <f t="shared" si="16"/>
        <v>0</v>
      </c>
      <c r="S249" s="1796">
        <f t="shared" si="16"/>
        <v>0</v>
      </c>
      <c r="T249" s="1796">
        <f t="shared" si="16"/>
        <v>0</v>
      </c>
      <c r="U249" s="1796">
        <f t="shared" si="16"/>
        <v>0</v>
      </c>
      <c r="V249" s="1796">
        <f t="shared" si="16"/>
        <v>0</v>
      </c>
      <c r="W249" s="1796">
        <f t="shared" si="16"/>
        <v>0</v>
      </c>
      <c r="X249" s="1796">
        <f t="shared" si="16"/>
        <v>0</v>
      </c>
    </row>
    <row r="250" spans="1:24" ht="15.95" customHeight="1" x14ac:dyDescent="0.2">
      <c r="A250" s="1788"/>
      <c r="C250" s="223" t="s">
        <v>821</v>
      </c>
      <c r="D250" s="1796">
        <f t="shared" si="15"/>
        <v>241109</v>
      </c>
      <c r="E250" s="1796">
        <f t="shared" si="15"/>
        <v>207171.60544618018</v>
      </c>
      <c r="F250" s="1796">
        <f t="shared" si="15"/>
        <v>16407.588701048575</v>
      </c>
      <c r="G250" s="1796">
        <f t="shared" si="15"/>
        <v>16949.348705328481</v>
      </c>
      <c r="H250" s="1796">
        <f t="shared" si="15"/>
        <v>0</v>
      </c>
      <c r="I250" s="1796">
        <f t="shared" si="15"/>
        <v>464.36571795420502</v>
      </c>
      <c r="J250" s="1796">
        <f t="shared" si="15"/>
        <v>116.09142948855126</v>
      </c>
      <c r="K250" s="1796">
        <f t="shared" si="15"/>
        <v>0</v>
      </c>
      <c r="L250" s="1796">
        <f t="shared" si="15"/>
        <v>0</v>
      </c>
      <c r="M250" s="1796">
        <f t="shared" si="15"/>
        <v>0</v>
      </c>
      <c r="N250" s="1796">
        <f t="shared" si="16"/>
        <v>0</v>
      </c>
      <c r="O250" s="1796">
        <f t="shared" si="16"/>
        <v>0</v>
      </c>
      <c r="P250" s="1796">
        <f t="shared" si="16"/>
        <v>0</v>
      </c>
      <c r="Q250" s="1796">
        <f t="shared" si="16"/>
        <v>0</v>
      </c>
      <c r="R250" s="1796">
        <f t="shared" si="16"/>
        <v>0</v>
      </c>
      <c r="S250" s="1796">
        <f t="shared" si="16"/>
        <v>0</v>
      </c>
      <c r="T250" s="1796">
        <f t="shared" si="16"/>
        <v>0</v>
      </c>
      <c r="U250" s="1796">
        <f t="shared" si="16"/>
        <v>0</v>
      </c>
      <c r="V250" s="1796">
        <f t="shared" si="16"/>
        <v>0</v>
      </c>
      <c r="W250" s="1796">
        <f t="shared" si="16"/>
        <v>0</v>
      </c>
      <c r="X250" s="1796">
        <f t="shared" si="16"/>
        <v>0</v>
      </c>
    </row>
    <row r="251" spans="1:24" ht="15.95" customHeight="1" x14ac:dyDescent="0.2">
      <c r="A251" s="1788"/>
      <c r="C251" s="223" t="s">
        <v>1361</v>
      </c>
      <c r="D251" s="1796">
        <f t="shared" si="15"/>
        <v>1604433</v>
      </c>
      <c r="E251" s="1796">
        <f t="shared" si="15"/>
        <v>1443131.3566867774</v>
      </c>
      <c r="F251" s="1796">
        <f t="shared" si="15"/>
        <v>139086.65219702397</v>
      </c>
      <c r="G251" s="1796">
        <f t="shared" si="15"/>
        <v>244.60788849051255</v>
      </c>
      <c r="H251" s="1796">
        <f t="shared" si="15"/>
        <v>0</v>
      </c>
      <c r="I251" s="1796">
        <f t="shared" si="15"/>
        <v>-735.1266325868512</v>
      </c>
      <c r="J251" s="1796">
        <f t="shared" si="15"/>
        <v>-1789.7189912554784</v>
      </c>
      <c r="K251" s="1796">
        <f t="shared" si="15"/>
        <v>-939.06096544212812</v>
      </c>
      <c r="L251" s="1796">
        <f t="shared" si="15"/>
        <v>424.6367362334388</v>
      </c>
      <c r="M251" s="1796">
        <f t="shared" si="15"/>
        <v>25009.653080758999</v>
      </c>
      <c r="N251" s="1796">
        <f t="shared" si="16"/>
        <v>0</v>
      </c>
      <c r="O251" s="1796">
        <f t="shared" si="16"/>
        <v>0</v>
      </c>
      <c r="P251" s="1796">
        <f t="shared" si="16"/>
        <v>0</v>
      </c>
      <c r="Q251" s="1796">
        <f t="shared" si="16"/>
        <v>0</v>
      </c>
      <c r="R251" s="1796">
        <f t="shared" si="16"/>
        <v>0</v>
      </c>
      <c r="S251" s="1796">
        <f t="shared" si="16"/>
        <v>0</v>
      </c>
      <c r="T251" s="1796">
        <f t="shared" si="16"/>
        <v>0</v>
      </c>
      <c r="U251" s="1796">
        <f t="shared" si="16"/>
        <v>0</v>
      </c>
      <c r="V251" s="1796">
        <f t="shared" si="16"/>
        <v>0</v>
      </c>
      <c r="W251" s="1796">
        <f t="shared" si="16"/>
        <v>0</v>
      </c>
      <c r="X251" s="1796">
        <f t="shared" si="16"/>
        <v>0</v>
      </c>
    </row>
    <row r="252" spans="1:24" ht="15.95" customHeight="1" x14ac:dyDescent="0.2">
      <c r="A252" s="1788"/>
      <c r="C252" s="223" t="s">
        <v>744</v>
      </c>
      <c r="D252" s="1796">
        <f t="shared" si="15"/>
        <v>497489.00000000006</v>
      </c>
      <c r="E252" s="1796">
        <f t="shared" si="15"/>
        <v>162803.09025292806</v>
      </c>
      <c r="F252" s="1796">
        <f t="shared" si="15"/>
        <v>43648.678708601932</v>
      </c>
      <c r="G252" s="1796">
        <f t="shared" si="15"/>
        <v>105586.87136026645</v>
      </c>
      <c r="H252" s="1796">
        <f t="shared" si="15"/>
        <v>0</v>
      </c>
      <c r="I252" s="1796">
        <f t="shared" si="15"/>
        <v>70544.393903917487</v>
      </c>
      <c r="J252" s="1796">
        <f t="shared" si="15"/>
        <v>108715.50743818918</v>
      </c>
      <c r="K252" s="1796">
        <f t="shared" si="15"/>
        <v>4955.8469684248294</v>
      </c>
      <c r="L252" s="1796">
        <f t="shared" si="15"/>
        <v>313.79594119844086</v>
      </c>
      <c r="M252" s="1796">
        <f t="shared" si="15"/>
        <v>920.81542647365529</v>
      </c>
      <c r="N252" s="1796">
        <f t="shared" si="16"/>
        <v>0</v>
      </c>
      <c r="O252" s="1796">
        <f t="shared" si="16"/>
        <v>0</v>
      </c>
      <c r="P252" s="1796">
        <f t="shared" si="16"/>
        <v>0</v>
      </c>
      <c r="Q252" s="1796">
        <f t="shared" si="16"/>
        <v>0</v>
      </c>
      <c r="R252" s="1796">
        <f t="shared" si="16"/>
        <v>0</v>
      </c>
      <c r="S252" s="1796">
        <f t="shared" si="16"/>
        <v>0</v>
      </c>
      <c r="T252" s="1796">
        <f t="shared" si="16"/>
        <v>0</v>
      </c>
      <c r="U252" s="1796">
        <f t="shared" si="16"/>
        <v>0</v>
      </c>
      <c r="V252" s="1796">
        <f t="shared" si="16"/>
        <v>0</v>
      </c>
      <c r="W252" s="1796">
        <f t="shared" si="16"/>
        <v>0</v>
      </c>
      <c r="X252" s="1796">
        <f t="shared" si="16"/>
        <v>0</v>
      </c>
    </row>
    <row r="253" spans="1:24" ht="15.95" customHeight="1" x14ac:dyDescent="0.2">
      <c r="A253" s="1788"/>
      <c r="C253" s="223" t="s">
        <v>1444</v>
      </c>
      <c r="D253" s="1796">
        <f t="shared" si="15"/>
        <v>-232694</v>
      </c>
      <c r="E253" s="1796">
        <f t="shared" si="15"/>
        <v>-190720.75234038723</v>
      </c>
      <c r="F253" s="1796">
        <f t="shared" si="15"/>
        <v>-28193.675047855722</v>
      </c>
      <c r="G253" s="1796">
        <f t="shared" si="15"/>
        <v>-13779.57261175703</v>
      </c>
      <c r="H253" s="1796">
        <f t="shared" si="15"/>
        <v>0</v>
      </c>
      <c r="I253" s="1796">
        <f t="shared" si="15"/>
        <v>0</v>
      </c>
      <c r="J253" s="1796">
        <f t="shared" si="15"/>
        <v>0</v>
      </c>
      <c r="K253" s="1796">
        <f t="shared" si="15"/>
        <v>0</v>
      </c>
      <c r="L253" s="1796">
        <f t="shared" si="15"/>
        <v>0</v>
      </c>
      <c r="M253" s="1796">
        <f t="shared" si="15"/>
        <v>0</v>
      </c>
      <c r="N253" s="1796">
        <f t="shared" si="16"/>
        <v>0</v>
      </c>
      <c r="O253" s="1796">
        <f t="shared" si="16"/>
        <v>0</v>
      </c>
      <c r="P253" s="1796">
        <f t="shared" si="16"/>
        <v>0</v>
      </c>
      <c r="Q253" s="1796">
        <f t="shared" si="16"/>
        <v>0</v>
      </c>
      <c r="R253" s="1796">
        <f t="shared" si="16"/>
        <v>0</v>
      </c>
      <c r="S253" s="1796">
        <f t="shared" si="16"/>
        <v>0</v>
      </c>
      <c r="T253" s="1796">
        <f t="shared" si="16"/>
        <v>0</v>
      </c>
      <c r="U253" s="1796">
        <f t="shared" si="16"/>
        <v>0</v>
      </c>
      <c r="V253" s="1796">
        <f t="shared" si="16"/>
        <v>0</v>
      </c>
      <c r="W253" s="1796">
        <f t="shared" si="16"/>
        <v>0</v>
      </c>
      <c r="X253" s="1796">
        <f t="shared" si="16"/>
        <v>0</v>
      </c>
    </row>
    <row r="254" spans="1:24" ht="15.95" customHeight="1" x14ac:dyDescent="0.2">
      <c r="A254" s="1788"/>
      <c r="C254" s="223" t="s">
        <v>1143</v>
      </c>
      <c r="D254" s="1796">
        <f t="shared" si="15"/>
        <v>6680532.9399999995</v>
      </c>
      <c r="E254" s="1796">
        <f t="shared" si="15"/>
        <v>3914030.1493756147</v>
      </c>
      <c r="F254" s="1796">
        <f t="shared" si="15"/>
        <v>892664.38846311369</v>
      </c>
      <c r="G254" s="1796">
        <f t="shared" si="15"/>
        <v>1308895.1481071785</v>
      </c>
      <c r="H254" s="1796">
        <f t="shared" si="15"/>
        <v>0</v>
      </c>
      <c r="I254" s="1796">
        <f t="shared" si="15"/>
        <v>75162.723273932963</v>
      </c>
      <c r="J254" s="1796">
        <f t="shared" si="15"/>
        <v>0</v>
      </c>
      <c r="K254" s="1796">
        <f t="shared" si="15"/>
        <v>438204.10114046803</v>
      </c>
      <c r="L254" s="1796">
        <f t="shared" si="15"/>
        <v>27785.559219007388</v>
      </c>
      <c r="M254" s="1796">
        <f t="shared" si="15"/>
        <v>23790.870420684485</v>
      </c>
      <c r="N254" s="1796">
        <f t="shared" si="16"/>
        <v>0</v>
      </c>
      <c r="O254" s="1796">
        <f t="shared" si="16"/>
        <v>0</v>
      </c>
      <c r="P254" s="1796">
        <f t="shared" si="16"/>
        <v>0</v>
      </c>
      <c r="Q254" s="1796">
        <f t="shared" si="16"/>
        <v>0</v>
      </c>
      <c r="R254" s="1796">
        <f t="shared" si="16"/>
        <v>0</v>
      </c>
      <c r="S254" s="1796">
        <f t="shared" si="16"/>
        <v>0</v>
      </c>
      <c r="T254" s="1796">
        <f t="shared" si="16"/>
        <v>0</v>
      </c>
      <c r="U254" s="1796">
        <f t="shared" si="16"/>
        <v>0</v>
      </c>
      <c r="V254" s="1796">
        <f t="shared" si="16"/>
        <v>0</v>
      </c>
      <c r="W254" s="1796">
        <f t="shared" si="16"/>
        <v>0</v>
      </c>
      <c r="X254" s="1796">
        <f t="shared" si="16"/>
        <v>0</v>
      </c>
    </row>
    <row r="255" spans="1:24" ht="15.95" customHeight="1" x14ac:dyDescent="0.2">
      <c r="A255" s="1788"/>
      <c r="C255" s="223" t="s">
        <v>1271</v>
      </c>
      <c r="D255" s="1796">
        <f t="shared" si="15"/>
        <v>-558401.99999999988</v>
      </c>
      <c r="E255" s="1796">
        <f t="shared" si="15"/>
        <v>-316280.33197450778</v>
      </c>
      <c r="F255" s="1796">
        <f t="shared" si="15"/>
        <v>-59070.594998729954</v>
      </c>
      <c r="G255" s="1796">
        <f t="shared" si="15"/>
        <v>-71423.977593221396</v>
      </c>
      <c r="H255" s="1796">
        <f t="shared" si="15"/>
        <v>0</v>
      </c>
      <c r="I255" s="1796">
        <f t="shared" si="15"/>
        <v>-33615.817812198708</v>
      </c>
      <c r="J255" s="1796">
        <f t="shared" si="15"/>
        <v>-46673.063692731121</v>
      </c>
      <c r="K255" s="1796">
        <f t="shared" si="15"/>
        <v>-26982.598143520183</v>
      </c>
      <c r="L255" s="1796">
        <f t="shared" si="15"/>
        <v>-1723.1520253214044</v>
      </c>
      <c r="M255" s="1796">
        <f t="shared" si="15"/>
        <v>-2632.4637597694391</v>
      </c>
      <c r="N255" s="1796">
        <f t="shared" si="16"/>
        <v>0</v>
      </c>
      <c r="O255" s="1796">
        <f t="shared" si="16"/>
        <v>0</v>
      </c>
      <c r="P255" s="1796">
        <f t="shared" si="16"/>
        <v>0</v>
      </c>
      <c r="Q255" s="1796">
        <f t="shared" si="16"/>
        <v>0</v>
      </c>
      <c r="R255" s="1796">
        <f t="shared" si="16"/>
        <v>0</v>
      </c>
      <c r="S255" s="1796">
        <f t="shared" si="16"/>
        <v>0</v>
      </c>
      <c r="T255" s="1796">
        <f t="shared" si="16"/>
        <v>0</v>
      </c>
      <c r="U255" s="1796">
        <f t="shared" si="16"/>
        <v>0</v>
      </c>
      <c r="V255" s="1796">
        <f t="shared" si="16"/>
        <v>0</v>
      </c>
      <c r="W255" s="1796">
        <f t="shared" si="16"/>
        <v>0</v>
      </c>
      <c r="X255" s="1796">
        <f t="shared" si="16"/>
        <v>0</v>
      </c>
    </row>
    <row r="256" spans="1:24" ht="15.95" customHeight="1" x14ac:dyDescent="0.2">
      <c r="A256" s="1788"/>
      <c r="C256" s="223" t="s">
        <v>5</v>
      </c>
      <c r="D256" s="1796">
        <f t="shared" si="15"/>
        <v>22791433.509999998</v>
      </c>
      <c r="E256" s="1796">
        <f t="shared" si="15"/>
        <v>11876658.05198586</v>
      </c>
      <c r="F256" s="1796">
        <f t="shared" si="15"/>
        <v>2993448.4413293716</v>
      </c>
      <c r="G256" s="1796">
        <f t="shared" si="15"/>
        <v>3595450.0263660112</v>
      </c>
      <c r="H256" s="1796">
        <f t="shared" si="15"/>
        <v>0</v>
      </c>
      <c r="I256" s="1796">
        <f t="shared" si="15"/>
        <v>1315265.3645045958</v>
      </c>
      <c r="J256" s="1796">
        <f t="shared" si="15"/>
        <v>1724554.9955834188</v>
      </c>
      <c r="K256" s="1796">
        <f t="shared" si="15"/>
        <v>1150667.0078141633</v>
      </c>
      <c r="L256" s="1796">
        <f t="shared" si="15"/>
        <v>72702.264052765997</v>
      </c>
      <c r="M256" s="1796">
        <f t="shared" si="15"/>
        <v>62687.358363809792</v>
      </c>
      <c r="N256" s="1796">
        <f t="shared" si="16"/>
        <v>0</v>
      </c>
      <c r="O256" s="1796">
        <f t="shared" si="16"/>
        <v>0</v>
      </c>
      <c r="P256" s="1796">
        <f t="shared" si="16"/>
        <v>0</v>
      </c>
      <c r="Q256" s="1796">
        <f t="shared" si="16"/>
        <v>0</v>
      </c>
      <c r="R256" s="1796">
        <f t="shared" si="16"/>
        <v>0</v>
      </c>
      <c r="S256" s="1796">
        <f t="shared" si="16"/>
        <v>0</v>
      </c>
      <c r="T256" s="1796">
        <f t="shared" si="16"/>
        <v>0</v>
      </c>
      <c r="U256" s="1796">
        <f t="shared" si="16"/>
        <v>0</v>
      </c>
      <c r="V256" s="1796">
        <f t="shared" si="16"/>
        <v>0</v>
      </c>
      <c r="W256" s="1796">
        <f t="shared" si="16"/>
        <v>0</v>
      </c>
      <c r="X256" s="1796">
        <f t="shared" si="16"/>
        <v>0</v>
      </c>
    </row>
    <row r="257" spans="1:24" ht="15.95" customHeight="1" x14ac:dyDescent="0.2">
      <c r="A257" s="1788"/>
      <c r="C257" s="223" t="s">
        <v>1166</v>
      </c>
      <c r="D257" s="1796">
        <f t="shared" si="15"/>
        <v>7102741</v>
      </c>
      <c r="E257" s="1796">
        <f t="shared" si="15"/>
        <v>4660903.3316244539</v>
      </c>
      <c r="F257" s="1796">
        <f t="shared" si="15"/>
        <v>835323.0131874209</v>
      </c>
      <c r="G257" s="1796">
        <f t="shared" si="15"/>
        <v>778686.49468862615</v>
      </c>
      <c r="H257" s="1796">
        <f t="shared" si="15"/>
        <v>0</v>
      </c>
      <c r="I257" s="1796">
        <f t="shared" si="15"/>
        <v>240898.75148441319</v>
      </c>
      <c r="J257" s="1796">
        <f t="shared" si="15"/>
        <v>300195.14569779398</v>
      </c>
      <c r="K257" s="1796">
        <f t="shared" si="15"/>
        <v>227591.32892622394</v>
      </c>
      <c r="L257" s="1796">
        <f t="shared" si="15"/>
        <v>15030.909353077273</v>
      </c>
      <c r="M257" s="1796">
        <f t="shared" si="15"/>
        <v>44112.025037990847</v>
      </c>
      <c r="N257" s="1796">
        <f t="shared" si="16"/>
        <v>0</v>
      </c>
      <c r="O257" s="1796">
        <f t="shared" si="16"/>
        <v>0</v>
      </c>
      <c r="P257" s="1796">
        <f t="shared" si="16"/>
        <v>0</v>
      </c>
      <c r="Q257" s="1796">
        <f t="shared" si="16"/>
        <v>0</v>
      </c>
      <c r="R257" s="1796">
        <f t="shared" si="16"/>
        <v>0</v>
      </c>
      <c r="S257" s="1796">
        <f t="shared" si="16"/>
        <v>0</v>
      </c>
      <c r="T257" s="1796">
        <f t="shared" si="16"/>
        <v>0</v>
      </c>
      <c r="U257" s="1796">
        <f t="shared" si="16"/>
        <v>0</v>
      </c>
      <c r="V257" s="1796">
        <f t="shared" si="16"/>
        <v>0</v>
      </c>
      <c r="W257" s="1796">
        <f t="shared" si="16"/>
        <v>0</v>
      </c>
      <c r="X257" s="1796">
        <f t="shared" si="16"/>
        <v>0</v>
      </c>
    </row>
    <row r="258" spans="1:24" ht="15.95" customHeight="1" x14ac:dyDescent="0.2">
      <c r="A258" s="1788"/>
      <c r="C258" s="223" t="s">
        <v>745</v>
      </c>
      <c r="D258" s="1796">
        <f t="shared" si="15"/>
        <v>13794850.235600002</v>
      </c>
      <c r="E258" s="1796">
        <f t="shared" si="15"/>
        <v>6428385.7588050375</v>
      </c>
      <c r="F258" s="1796">
        <f t="shared" si="15"/>
        <v>1273622.6072847592</v>
      </c>
      <c r="G258" s="1796">
        <f t="shared" si="15"/>
        <v>2014094.1835716742</v>
      </c>
      <c r="H258" s="1796">
        <f t="shared" si="15"/>
        <v>0</v>
      </c>
      <c r="I258" s="1796">
        <f t="shared" si="15"/>
        <v>1254230.3438486687</v>
      </c>
      <c r="J258" s="1796">
        <f t="shared" si="15"/>
        <v>1821489.1396363236</v>
      </c>
      <c r="K258" s="1796">
        <f t="shared" si="15"/>
        <v>903981.20120112225</v>
      </c>
      <c r="L258" s="1796">
        <f t="shared" si="15"/>
        <v>56677.463827715488</v>
      </c>
      <c r="M258" s="1796">
        <f t="shared" si="15"/>
        <v>42369.537424700291</v>
      </c>
      <c r="N258" s="1796">
        <f t="shared" si="16"/>
        <v>0</v>
      </c>
      <c r="O258" s="1796">
        <f t="shared" si="16"/>
        <v>0</v>
      </c>
      <c r="P258" s="1796">
        <f t="shared" si="16"/>
        <v>0</v>
      </c>
      <c r="Q258" s="1796">
        <f t="shared" si="16"/>
        <v>0</v>
      </c>
      <c r="R258" s="1796">
        <f t="shared" si="16"/>
        <v>0</v>
      </c>
      <c r="S258" s="1796">
        <f t="shared" si="16"/>
        <v>0</v>
      </c>
      <c r="T258" s="1796">
        <f t="shared" si="16"/>
        <v>0</v>
      </c>
      <c r="U258" s="1796">
        <f t="shared" si="16"/>
        <v>0</v>
      </c>
      <c r="V258" s="1796">
        <f t="shared" si="16"/>
        <v>0</v>
      </c>
      <c r="W258" s="1796">
        <f t="shared" si="16"/>
        <v>0</v>
      </c>
      <c r="X258" s="1796">
        <f t="shared" si="16"/>
        <v>0</v>
      </c>
    </row>
    <row r="259" spans="1:24" ht="15.95" customHeight="1" x14ac:dyDescent="0.2">
      <c r="A259" s="1788"/>
      <c r="B259" s="1022"/>
      <c r="C259" s="223" t="s">
        <v>746</v>
      </c>
      <c r="D259" s="1796">
        <f t="shared" si="15"/>
        <v>8339319.287849999</v>
      </c>
      <c r="E259" s="1796">
        <f t="shared" si="15"/>
        <v>4885889.7053675</v>
      </c>
      <c r="F259" s="1796">
        <f t="shared" si="15"/>
        <v>1114314.2948543367</v>
      </c>
      <c r="G259" s="1796">
        <f t="shared" si="15"/>
        <v>1633895.7763425796</v>
      </c>
      <c r="H259" s="1796">
        <f t="shared" si="15"/>
        <v>0</v>
      </c>
      <c r="I259" s="1796">
        <f t="shared" si="15"/>
        <v>93825.74018498011</v>
      </c>
      <c r="J259" s="1796">
        <f t="shared" si="15"/>
        <v>0</v>
      </c>
      <c r="K259" s="1796">
        <f t="shared" si="15"/>
        <v>547010.83663179679</v>
      </c>
      <c r="L259" s="1796">
        <f t="shared" si="15"/>
        <v>34684.755243309475</v>
      </c>
      <c r="M259" s="1796">
        <f t="shared" si="15"/>
        <v>29698.179225496664</v>
      </c>
      <c r="N259" s="1796">
        <f t="shared" si="16"/>
        <v>0</v>
      </c>
      <c r="O259" s="1796">
        <f t="shared" si="16"/>
        <v>0</v>
      </c>
      <c r="P259" s="1796">
        <f t="shared" si="16"/>
        <v>0</v>
      </c>
      <c r="Q259" s="1796">
        <f t="shared" si="16"/>
        <v>0</v>
      </c>
      <c r="R259" s="1796">
        <f t="shared" si="16"/>
        <v>0</v>
      </c>
      <c r="S259" s="1796">
        <f t="shared" si="16"/>
        <v>0</v>
      </c>
      <c r="T259" s="1796">
        <f t="shared" si="16"/>
        <v>0</v>
      </c>
      <c r="U259" s="1796">
        <f t="shared" si="16"/>
        <v>0</v>
      </c>
      <c r="V259" s="1796">
        <f t="shared" si="16"/>
        <v>0</v>
      </c>
      <c r="W259" s="1796">
        <f t="shared" si="16"/>
        <v>0</v>
      </c>
      <c r="X259" s="1796">
        <f t="shared" si="16"/>
        <v>0</v>
      </c>
    </row>
    <row r="260" spans="1:24" ht="15.95" customHeight="1" x14ac:dyDescent="0.2">
      <c r="A260" s="1788"/>
      <c r="B260" s="1022"/>
      <c r="C260" s="223" t="s">
        <v>743</v>
      </c>
      <c r="D260" s="1796">
        <f t="shared" si="15"/>
        <v>0</v>
      </c>
      <c r="E260" s="1796">
        <f t="shared" si="15"/>
        <v>0</v>
      </c>
      <c r="F260" s="1796">
        <f t="shared" si="15"/>
        <v>0</v>
      </c>
      <c r="G260" s="1796">
        <f t="shared" si="15"/>
        <v>0</v>
      </c>
      <c r="H260" s="1796">
        <f t="shared" si="15"/>
        <v>0</v>
      </c>
      <c r="I260" s="1796">
        <f t="shared" si="15"/>
        <v>0</v>
      </c>
      <c r="J260" s="1796">
        <f t="shared" si="15"/>
        <v>0</v>
      </c>
      <c r="K260" s="1796">
        <f t="shared" si="15"/>
        <v>0</v>
      </c>
      <c r="L260" s="1796">
        <f t="shared" si="15"/>
        <v>0</v>
      </c>
      <c r="M260" s="1796">
        <f t="shared" si="15"/>
        <v>0</v>
      </c>
      <c r="N260" s="1796">
        <f t="shared" si="16"/>
        <v>0</v>
      </c>
      <c r="O260" s="1796">
        <f t="shared" si="16"/>
        <v>0</v>
      </c>
      <c r="P260" s="1796">
        <f t="shared" si="16"/>
        <v>0</v>
      </c>
      <c r="Q260" s="1796">
        <f t="shared" si="16"/>
        <v>0</v>
      </c>
      <c r="R260" s="1796">
        <f t="shared" si="16"/>
        <v>0</v>
      </c>
      <c r="S260" s="1796">
        <f t="shared" si="16"/>
        <v>0</v>
      </c>
      <c r="T260" s="1796">
        <f t="shared" si="16"/>
        <v>0</v>
      </c>
      <c r="U260" s="1796">
        <f t="shared" si="16"/>
        <v>0</v>
      </c>
      <c r="V260" s="1796">
        <f t="shared" si="16"/>
        <v>0</v>
      </c>
      <c r="W260" s="1796">
        <f t="shared" si="16"/>
        <v>0</v>
      </c>
      <c r="X260" s="1796">
        <f t="shared" si="16"/>
        <v>0</v>
      </c>
    </row>
    <row r="261" spans="1:24" ht="15.95" customHeight="1" x14ac:dyDescent="0.2">
      <c r="A261" s="1788"/>
      <c r="B261" s="1022"/>
      <c r="C261" s="1793"/>
      <c r="D261" s="1796"/>
      <c r="E261" s="1796"/>
      <c r="F261" s="1796"/>
      <c r="G261" s="1796"/>
      <c r="H261" s="1796"/>
      <c r="I261" s="1796"/>
      <c r="J261" s="1796"/>
      <c r="K261" s="1796"/>
      <c r="L261" s="1796"/>
      <c r="M261" s="1796"/>
      <c r="N261" s="1796"/>
      <c r="O261" s="1796"/>
      <c r="P261" s="1796"/>
      <c r="Q261" s="1796"/>
      <c r="R261" s="1796"/>
      <c r="S261" s="1796"/>
      <c r="T261" s="1796"/>
      <c r="U261" s="1796"/>
      <c r="V261" s="1796"/>
      <c r="W261" s="1796"/>
      <c r="X261" s="1796"/>
    </row>
    <row r="262" spans="1:24" ht="15.95" customHeight="1" thickBot="1" x14ac:dyDescent="0.25">
      <c r="A262" s="1788"/>
      <c r="B262" s="1022"/>
      <c r="C262" s="1802" t="s">
        <v>809</v>
      </c>
      <c r="D262" s="1804">
        <f>SUM(D227:D260)</f>
        <v>141567541.22796166</v>
      </c>
      <c r="E262" s="1804">
        <f t="shared" ref="E262:X262" si="17">SUM(E227:E260)</f>
        <v>54024599.313512206</v>
      </c>
      <c r="F262" s="1804">
        <f t="shared" si="17"/>
        <v>16349323.994571758</v>
      </c>
      <c r="G262" s="1804">
        <f t="shared" si="17"/>
        <v>29458632.302828901</v>
      </c>
      <c r="H262" s="1804">
        <f t="shared" si="17"/>
        <v>0</v>
      </c>
      <c r="I262" s="1804">
        <f t="shared" si="17"/>
        <v>18892279.479115713</v>
      </c>
      <c r="J262" s="1804">
        <f t="shared" si="17"/>
        <v>18742824.209431995</v>
      </c>
      <c r="K262" s="1804">
        <f t="shared" si="17"/>
        <v>3559302.4714646218</v>
      </c>
      <c r="L262" s="1804">
        <f t="shared" si="17"/>
        <v>222602.2479364108</v>
      </c>
      <c r="M262" s="1804">
        <f t="shared" si="17"/>
        <v>317977.20910008787</v>
      </c>
      <c r="N262" s="1804">
        <f t="shared" si="17"/>
        <v>0</v>
      </c>
      <c r="O262" s="1804">
        <f t="shared" si="17"/>
        <v>0</v>
      </c>
      <c r="P262" s="1804">
        <f t="shared" si="17"/>
        <v>0</v>
      </c>
      <c r="Q262" s="1804">
        <f t="shared" si="17"/>
        <v>0</v>
      </c>
      <c r="R262" s="1804">
        <f t="shared" si="17"/>
        <v>0</v>
      </c>
      <c r="S262" s="1804">
        <f t="shared" si="17"/>
        <v>0</v>
      </c>
      <c r="T262" s="1804">
        <f t="shared" si="17"/>
        <v>0</v>
      </c>
      <c r="U262" s="1804">
        <f t="shared" si="17"/>
        <v>0</v>
      </c>
      <c r="V262" s="1804">
        <f t="shared" si="17"/>
        <v>0</v>
      </c>
      <c r="W262" s="1804">
        <f t="shared" si="17"/>
        <v>0</v>
      </c>
      <c r="X262" s="1804">
        <f t="shared" si="17"/>
        <v>0</v>
      </c>
    </row>
    <row r="263" spans="1:24" ht="15.95" customHeight="1" thickTop="1" x14ac:dyDescent="0.2">
      <c r="A263" s="721"/>
      <c r="C263" s="1793"/>
      <c r="D263" s="1794"/>
      <c r="E263" s="1794"/>
      <c r="F263" s="1794"/>
      <c r="G263" s="1794"/>
      <c r="H263" s="1794"/>
      <c r="I263" s="1794"/>
      <c r="J263" s="1794"/>
      <c r="K263" s="1794"/>
      <c r="L263" s="1794"/>
      <c r="M263" s="1794"/>
      <c r="N263" s="1794"/>
      <c r="O263" s="1794"/>
      <c r="P263" s="1794"/>
      <c r="Q263" s="1794"/>
      <c r="R263" s="1794"/>
      <c r="S263" s="1794"/>
      <c r="T263" s="1794"/>
      <c r="U263" s="1794"/>
      <c r="V263" s="1794"/>
      <c r="W263" s="1794"/>
      <c r="X263" s="1794"/>
    </row>
    <row r="264" spans="1:24" ht="15.95" customHeight="1" x14ac:dyDescent="0.2">
      <c r="A264" s="721"/>
      <c r="C264" s="1793"/>
      <c r="D264" s="1794"/>
      <c r="E264" s="1794"/>
      <c r="F264" s="1794"/>
      <c r="G264" s="1794"/>
      <c r="H264" s="1794"/>
      <c r="I264" s="1794"/>
      <c r="J264" s="1794"/>
      <c r="K264" s="1794"/>
      <c r="L264" s="1794"/>
      <c r="M264" s="1794"/>
      <c r="N264" s="1794"/>
      <c r="O264" s="1794"/>
      <c r="P264" s="1794"/>
      <c r="Q264" s="1794"/>
      <c r="R264" s="1794"/>
      <c r="S264" s="1794"/>
      <c r="T264" s="1794"/>
      <c r="U264" s="1794"/>
      <c r="V264" s="1794"/>
      <c r="W264" s="1794"/>
      <c r="X264" s="1794"/>
    </row>
    <row r="265" spans="1:24" ht="15.95" customHeight="1" x14ac:dyDescent="0.2">
      <c r="A265" s="721"/>
      <c r="C265" s="1793"/>
      <c r="D265" s="1794"/>
      <c r="E265" s="1794"/>
      <c r="F265" s="1794"/>
      <c r="G265" s="1794"/>
      <c r="H265" s="1794"/>
      <c r="I265" s="1794"/>
      <c r="J265" s="1794"/>
      <c r="K265" s="1794"/>
      <c r="L265" s="1794"/>
      <c r="M265" s="1794"/>
      <c r="N265" s="1794"/>
      <c r="O265" s="1794"/>
      <c r="P265" s="1794"/>
      <c r="Q265" s="1794"/>
      <c r="R265" s="1794"/>
      <c r="S265" s="1794"/>
      <c r="T265" s="1794"/>
      <c r="U265" s="1794"/>
      <c r="V265" s="1794"/>
      <c r="W265" s="1794"/>
      <c r="X265" s="1794"/>
    </row>
    <row r="266" spans="1:24" ht="15.95" customHeight="1" x14ac:dyDescent="0.2">
      <c r="A266" s="721"/>
      <c r="C266" s="1793"/>
      <c r="D266" s="1794"/>
      <c r="E266" s="1794"/>
      <c r="F266" s="1794"/>
      <c r="G266" s="1794"/>
      <c r="H266" s="1794"/>
      <c r="I266" s="1794"/>
      <c r="J266" s="1794"/>
      <c r="K266" s="1794"/>
      <c r="L266" s="1794"/>
      <c r="M266" s="1794"/>
      <c r="N266" s="1794"/>
      <c r="O266" s="1794"/>
      <c r="P266" s="1794"/>
      <c r="Q266" s="1794"/>
      <c r="R266" s="1794"/>
      <c r="S266" s="1794"/>
      <c r="T266" s="1794"/>
      <c r="U266" s="1794"/>
      <c r="V266" s="1794"/>
      <c r="W266" s="1794"/>
      <c r="X266" s="1794"/>
    </row>
    <row r="267" spans="1:24" ht="15.95" customHeight="1" x14ac:dyDescent="0.2">
      <c r="A267" s="721"/>
      <c r="C267" s="1793"/>
      <c r="D267" s="1794"/>
      <c r="E267" s="1794"/>
      <c r="F267" s="1794"/>
      <c r="G267" s="1794"/>
      <c r="H267" s="1794"/>
      <c r="I267" s="1794"/>
      <c r="J267" s="1794"/>
      <c r="K267" s="1794"/>
      <c r="L267" s="1794"/>
      <c r="M267" s="1794"/>
      <c r="N267" s="1794"/>
      <c r="O267" s="1794"/>
      <c r="P267" s="1794"/>
      <c r="Q267" s="1794"/>
      <c r="R267" s="1794"/>
      <c r="S267" s="1794"/>
      <c r="T267" s="1794"/>
      <c r="U267" s="1794"/>
      <c r="V267" s="1794"/>
      <c r="W267" s="1794"/>
      <c r="X267" s="1794"/>
    </row>
    <row r="268" spans="1:24" ht="15.95" customHeight="1" x14ac:dyDescent="0.2">
      <c r="A268" s="721"/>
      <c r="C268" s="1793"/>
      <c r="D268" s="1794"/>
      <c r="E268" s="1794"/>
      <c r="F268" s="1794"/>
      <c r="G268" s="1794"/>
      <c r="H268" s="1794"/>
      <c r="I268" s="1794"/>
      <c r="J268" s="1794"/>
      <c r="K268" s="1794"/>
      <c r="L268" s="1794"/>
      <c r="M268" s="1794"/>
      <c r="N268" s="1794"/>
      <c r="O268" s="1794"/>
      <c r="P268" s="1794"/>
      <c r="Q268" s="1794"/>
      <c r="R268" s="1794"/>
      <c r="S268" s="1794"/>
      <c r="T268" s="1794"/>
      <c r="U268" s="1794"/>
      <c r="V268" s="1794"/>
      <c r="W268" s="1794"/>
      <c r="X268" s="1794"/>
    </row>
    <row r="269" spans="1:24" ht="15.95" customHeight="1" x14ac:dyDescent="0.2">
      <c r="A269" s="721"/>
      <c r="C269" s="1793"/>
      <c r="D269" s="1794"/>
      <c r="E269" s="1794"/>
      <c r="F269" s="1794"/>
      <c r="G269" s="1794"/>
      <c r="H269" s="1794"/>
      <c r="I269" s="1794"/>
      <c r="J269" s="1794"/>
      <c r="K269" s="1794"/>
      <c r="L269" s="1794"/>
      <c r="M269" s="1794"/>
      <c r="N269" s="1794"/>
      <c r="O269" s="1794"/>
      <c r="P269" s="1794"/>
      <c r="Q269" s="1794"/>
      <c r="R269" s="1794"/>
      <c r="S269" s="1794"/>
      <c r="T269" s="1794"/>
      <c r="U269" s="1794"/>
      <c r="V269" s="1794"/>
      <c r="W269" s="1794"/>
      <c r="X269" s="1794"/>
    </row>
    <row r="270" spans="1:24" ht="15.95" customHeight="1" x14ac:dyDescent="0.2">
      <c r="A270" s="721"/>
      <c r="C270" s="1793"/>
      <c r="D270" s="1794"/>
      <c r="E270" s="1794"/>
      <c r="F270" s="1794"/>
      <c r="G270" s="1794"/>
      <c r="H270" s="1794"/>
      <c r="I270" s="1794"/>
      <c r="J270" s="1794"/>
      <c r="K270" s="1794"/>
      <c r="L270" s="1794"/>
      <c r="M270" s="1794"/>
      <c r="N270" s="1794"/>
      <c r="O270" s="1794"/>
      <c r="P270" s="1794"/>
      <c r="Q270" s="1794"/>
      <c r="R270" s="1794"/>
      <c r="S270" s="1794"/>
      <c r="T270" s="1794"/>
      <c r="U270" s="1794"/>
      <c r="V270" s="1794"/>
      <c r="W270" s="1794"/>
      <c r="X270" s="1794"/>
    </row>
    <row r="271" spans="1:24" ht="15.95" customHeight="1" x14ac:dyDescent="0.2">
      <c r="A271" s="721"/>
      <c r="C271" s="1793"/>
      <c r="D271" s="1794"/>
      <c r="E271" s="1794"/>
      <c r="F271" s="1794"/>
      <c r="G271" s="1794"/>
      <c r="H271" s="1794"/>
      <c r="I271" s="1794"/>
      <c r="J271" s="1794"/>
      <c r="K271" s="1794"/>
      <c r="L271" s="1794"/>
      <c r="M271" s="1794"/>
      <c r="N271" s="1794"/>
      <c r="O271" s="1794"/>
      <c r="P271" s="1794"/>
      <c r="Q271" s="1794"/>
      <c r="R271" s="1794"/>
      <c r="S271" s="1794"/>
      <c r="T271" s="1794"/>
      <c r="U271" s="1794"/>
      <c r="V271" s="1794"/>
      <c r="W271" s="1794"/>
      <c r="X271" s="1794"/>
    </row>
    <row r="272" spans="1:24" ht="15.95" customHeight="1" x14ac:dyDescent="0.2">
      <c r="A272" s="721"/>
      <c r="C272" s="1793"/>
      <c r="D272" s="1794"/>
      <c r="E272" s="1794"/>
      <c r="F272" s="1794"/>
      <c r="G272" s="1794"/>
      <c r="H272" s="1794"/>
      <c r="I272" s="1794"/>
      <c r="J272" s="1794"/>
      <c r="K272" s="1794"/>
      <c r="L272" s="1794"/>
      <c r="M272" s="1794"/>
      <c r="N272" s="1794"/>
      <c r="O272" s="1794"/>
      <c r="P272" s="1794"/>
      <c r="Q272" s="1794"/>
      <c r="R272" s="1794"/>
      <c r="S272" s="1794"/>
      <c r="T272" s="1794"/>
      <c r="U272" s="1794"/>
      <c r="V272" s="1794"/>
      <c r="W272" s="1794"/>
      <c r="X272" s="1794"/>
    </row>
    <row r="273" spans="1:24" ht="15.95" customHeight="1" x14ac:dyDescent="0.2">
      <c r="A273" s="721"/>
      <c r="C273" s="1793"/>
      <c r="D273" s="1794"/>
      <c r="E273" s="1794"/>
      <c r="F273" s="1794"/>
      <c r="G273" s="1794"/>
      <c r="H273" s="1794"/>
      <c r="I273" s="1794"/>
      <c r="J273" s="1794"/>
      <c r="K273" s="1794"/>
      <c r="L273" s="1794"/>
      <c r="M273" s="1794"/>
      <c r="N273" s="1794"/>
      <c r="O273" s="1794"/>
      <c r="P273" s="1794"/>
      <c r="Q273" s="1794"/>
      <c r="R273" s="1794"/>
      <c r="S273" s="1794"/>
      <c r="T273" s="1794"/>
      <c r="U273" s="1794"/>
      <c r="V273" s="1794"/>
      <c r="W273" s="1794"/>
      <c r="X273" s="1794"/>
    </row>
    <row r="274" spans="1:24" ht="15.95" customHeight="1" x14ac:dyDescent="0.2">
      <c r="A274" s="721"/>
      <c r="C274" s="1793"/>
      <c r="D274" s="1794"/>
      <c r="E274" s="1794"/>
      <c r="F274" s="1794"/>
      <c r="G274" s="1794"/>
      <c r="H274" s="1794"/>
      <c r="I274" s="1794"/>
      <c r="J274" s="1794"/>
      <c r="K274" s="1794"/>
      <c r="L274" s="1794"/>
      <c r="M274" s="1794"/>
      <c r="N274" s="1794"/>
      <c r="O274" s="1794"/>
      <c r="P274" s="1794"/>
      <c r="Q274" s="1794"/>
      <c r="R274" s="1794"/>
      <c r="S274" s="1794"/>
      <c r="T274" s="1794"/>
      <c r="U274" s="1794"/>
      <c r="V274" s="1794"/>
      <c r="W274" s="1794"/>
      <c r="X274" s="1794"/>
    </row>
    <row r="275" spans="1:24" ht="15.95" customHeight="1" x14ac:dyDescent="0.2">
      <c r="A275" s="721"/>
      <c r="C275" s="1793"/>
      <c r="D275" s="1794"/>
      <c r="E275" s="1794"/>
      <c r="F275" s="1794"/>
      <c r="G275" s="1794"/>
      <c r="H275" s="1794"/>
      <c r="I275" s="1794"/>
      <c r="J275" s="1794"/>
      <c r="K275" s="1794"/>
      <c r="L275" s="1794"/>
      <c r="M275" s="1794"/>
      <c r="N275" s="1794"/>
      <c r="O275" s="1794"/>
      <c r="P275" s="1794"/>
      <c r="Q275" s="1794"/>
      <c r="R275" s="1794"/>
      <c r="S275" s="1794"/>
      <c r="T275" s="1794"/>
      <c r="U275" s="1794"/>
      <c r="V275" s="1794"/>
      <c r="W275" s="1794"/>
      <c r="X275" s="1794"/>
    </row>
    <row r="276" spans="1:24" ht="15.95" customHeight="1" x14ac:dyDescent="0.2">
      <c r="A276" s="721"/>
      <c r="C276" s="1793"/>
      <c r="D276" s="1794"/>
      <c r="E276" s="1794"/>
      <c r="F276" s="1794"/>
      <c r="G276" s="1794"/>
      <c r="H276" s="1794"/>
      <c r="I276" s="1794"/>
      <c r="J276" s="1794"/>
      <c r="K276" s="1794"/>
      <c r="L276" s="1794"/>
      <c r="M276" s="1794"/>
      <c r="N276" s="1794"/>
      <c r="O276" s="1794"/>
      <c r="P276" s="1794"/>
      <c r="Q276" s="1794"/>
      <c r="R276" s="1794"/>
      <c r="S276" s="1794"/>
      <c r="T276" s="1794"/>
      <c r="U276" s="1794"/>
      <c r="V276" s="1794"/>
      <c r="W276" s="1794"/>
      <c r="X276" s="1794"/>
    </row>
    <row r="277" spans="1:24" ht="15.95" customHeight="1" x14ac:dyDescent="0.2">
      <c r="A277" s="721"/>
      <c r="C277" s="1793"/>
      <c r="D277" s="1794"/>
      <c r="E277" s="1794"/>
      <c r="F277" s="1794"/>
      <c r="G277" s="1794"/>
      <c r="H277" s="1794"/>
      <c r="I277" s="1794"/>
      <c r="J277" s="1794"/>
      <c r="K277" s="1794"/>
      <c r="L277" s="1794"/>
      <c r="M277" s="1794"/>
      <c r="N277" s="1794"/>
      <c r="O277" s="1794"/>
      <c r="P277" s="1794"/>
      <c r="Q277" s="1794"/>
      <c r="R277" s="1794"/>
      <c r="S277" s="1794"/>
      <c r="T277" s="1794"/>
      <c r="U277" s="1794"/>
      <c r="V277" s="1794"/>
      <c r="W277" s="1794"/>
      <c r="X277" s="1794"/>
    </row>
    <row r="278" spans="1:24" ht="15.95" customHeight="1" x14ac:dyDescent="0.2">
      <c r="A278" s="721"/>
      <c r="C278" s="1793"/>
      <c r="D278" s="1794"/>
      <c r="E278" s="1794"/>
      <c r="F278" s="1794"/>
      <c r="G278" s="1794"/>
      <c r="H278" s="1794"/>
      <c r="I278" s="1794"/>
      <c r="J278" s="1794"/>
      <c r="K278" s="1794"/>
      <c r="L278" s="1794"/>
      <c r="M278" s="1794"/>
      <c r="N278" s="1794"/>
      <c r="O278" s="1794"/>
      <c r="P278" s="1794"/>
      <c r="Q278" s="1794"/>
      <c r="R278" s="1794"/>
      <c r="S278" s="1794"/>
      <c r="T278" s="1794"/>
      <c r="U278" s="1794"/>
      <c r="V278" s="1794"/>
      <c r="W278" s="1794"/>
      <c r="X278" s="1794"/>
    </row>
    <row r="279" spans="1:24" ht="15.95" customHeight="1" x14ac:dyDescent="0.2">
      <c r="A279" s="721"/>
      <c r="C279" s="1793"/>
      <c r="D279" s="1794"/>
      <c r="E279" s="1794"/>
      <c r="F279" s="1794"/>
      <c r="G279" s="1794"/>
      <c r="H279" s="1794"/>
      <c r="I279" s="1794"/>
      <c r="J279" s="1794"/>
      <c r="K279" s="1794"/>
      <c r="L279" s="1794"/>
      <c r="M279" s="1794"/>
      <c r="N279" s="1794"/>
      <c r="O279" s="1794"/>
      <c r="P279" s="1794"/>
      <c r="Q279" s="1794"/>
      <c r="R279" s="1794"/>
      <c r="S279" s="1794"/>
      <c r="T279" s="1794"/>
      <c r="U279" s="1794"/>
      <c r="V279" s="1794"/>
      <c r="W279" s="1794"/>
      <c r="X279" s="1794"/>
    </row>
    <row r="280" spans="1:24" ht="15.95" customHeight="1" x14ac:dyDescent="0.2">
      <c r="A280" s="721"/>
      <c r="C280" s="1793"/>
      <c r="D280" s="1794"/>
      <c r="E280" s="1794"/>
      <c r="F280" s="1794"/>
      <c r="G280" s="1794"/>
      <c r="H280" s="1794"/>
      <c r="I280" s="1794"/>
      <c r="J280" s="1794"/>
      <c r="K280" s="1794"/>
      <c r="L280" s="1794"/>
      <c r="M280" s="1794"/>
      <c r="N280" s="1794"/>
      <c r="O280" s="1794"/>
      <c r="P280" s="1794"/>
      <c r="Q280" s="1794"/>
      <c r="R280" s="1794"/>
      <c r="S280" s="1794"/>
      <c r="T280" s="1794"/>
      <c r="U280" s="1794"/>
      <c r="V280" s="1794"/>
      <c r="W280" s="1794"/>
      <c r="X280" s="1794"/>
    </row>
    <row r="281" spans="1:24" ht="15.95" customHeight="1" x14ac:dyDescent="0.2">
      <c r="A281" s="721"/>
      <c r="C281" s="1793"/>
      <c r="D281" s="1794"/>
      <c r="E281" s="1794"/>
      <c r="F281" s="1794"/>
      <c r="G281" s="1794"/>
      <c r="H281" s="1794"/>
      <c r="I281" s="1794"/>
      <c r="J281" s="1794"/>
      <c r="K281" s="1794"/>
      <c r="L281" s="1794"/>
      <c r="M281" s="1794"/>
      <c r="N281" s="1794"/>
      <c r="O281" s="1794"/>
      <c r="P281" s="1794"/>
      <c r="Q281" s="1794"/>
      <c r="R281" s="1794"/>
      <c r="S281" s="1794"/>
      <c r="T281" s="1794"/>
      <c r="U281" s="1794"/>
      <c r="V281" s="1794"/>
      <c r="W281" s="1794"/>
      <c r="X281" s="1794"/>
    </row>
    <row r="282" spans="1:24" ht="15.95" customHeight="1" x14ac:dyDescent="0.2">
      <c r="A282" s="721"/>
      <c r="C282" s="1793"/>
      <c r="D282" s="1794"/>
      <c r="E282" s="1794"/>
      <c r="F282" s="1794"/>
      <c r="G282" s="1794"/>
      <c r="H282" s="1794"/>
      <c r="I282" s="1794"/>
      <c r="J282" s="1794"/>
      <c r="K282" s="1794"/>
      <c r="L282" s="1794"/>
      <c r="M282" s="1794"/>
      <c r="N282" s="1794"/>
      <c r="O282" s="1794"/>
      <c r="P282" s="1794"/>
      <c r="Q282" s="1794"/>
      <c r="R282" s="1794"/>
      <c r="S282" s="1794"/>
      <c r="T282" s="1794"/>
      <c r="U282" s="1794"/>
      <c r="V282" s="1794"/>
      <c r="W282" s="1794"/>
      <c r="X282" s="1794"/>
    </row>
    <row r="283" spans="1:24" ht="15.95" customHeight="1" x14ac:dyDescent="0.2">
      <c r="A283" s="721"/>
      <c r="C283" s="1793"/>
      <c r="D283" s="1794"/>
      <c r="E283" s="1794"/>
      <c r="F283" s="1794"/>
      <c r="G283" s="1794"/>
      <c r="H283" s="1794"/>
      <c r="I283" s="1794"/>
      <c r="J283" s="1794"/>
      <c r="K283" s="1794"/>
      <c r="L283" s="1794"/>
      <c r="M283" s="1794"/>
      <c r="N283" s="1794"/>
      <c r="O283" s="1794"/>
      <c r="P283" s="1794"/>
      <c r="Q283" s="1794"/>
      <c r="R283" s="1794"/>
      <c r="S283" s="1794"/>
      <c r="T283" s="1794"/>
      <c r="U283" s="1794"/>
      <c r="V283" s="1794"/>
      <c r="W283" s="1794"/>
      <c r="X283" s="1794"/>
    </row>
    <row r="284" spans="1:24" ht="15.95" customHeight="1" x14ac:dyDescent="0.2">
      <c r="A284" s="721"/>
      <c r="B284" s="1022"/>
      <c r="C284" s="1793"/>
      <c r="D284" s="1794"/>
      <c r="E284" s="1794"/>
      <c r="F284" s="1794"/>
      <c r="G284" s="1794"/>
      <c r="H284" s="1794"/>
      <c r="I284" s="1794"/>
      <c r="J284" s="1794"/>
      <c r="K284" s="1794"/>
      <c r="L284" s="1794"/>
      <c r="M284" s="1794"/>
      <c r="N284" s="1794"/>
      <c r="O284" s="1794"/>
      <c r="P284" s="1794"/>
      <c r="Q284" s="1794"/>
      <c r="R284" s="1794"/>
      <c r="S284" s="1794"/>
      <c r="T284" s="1794"/>
      <c r="U284" s="1794"/>
      <c r="V284" s="1794"/>
      <c r="W284" s="1794"/>
      <c r="X284" s="1794"/>
    </row>
    <row r="285" spans="1:24" ht="15.95" customHeight="1" x14ac:dyDescent="0.2">
      <c r="A285" s="721"/>
      <c r="B285" s="1022"/>
      <c r="C285" s="1793"/>
      <c r="D285" s="1794"/>
      <c r="E285" s="1794"/>
      <c r="F285" s="1794"/>
      <c r="G285" s="1794"/>
      <c r="H285" s="1794"/>
      <c r="I285" s="1794"/>
      <c r="J285" s="1794"/>
      <c r="K285" s="1794"/>
      <c r="L285" s="1794"/>
      <c r="M285" s="1794"/>
      <c r="N285" s="1794"/>
      <c r="O285" s="1794"/>
      <c r="P285" s="1794"/>
      <c r="Q285" s="1794"/>
      <c r="R285" s="1794"/>
      <c r="S285" s="1794"/>
      <c r="T285" s="1794"/>
      <c r="U285" s="1794"/>
      <c r="V285" s="1794"/>
      <c r="W285" s="1794"/>
      <c r="X285" s="1794"/>
    </row>
    <row r="286" spans="1:24" ht="15.95" customHeight="1" x14ac:dyDescent="0.2">
      <c r="A286" s="721"/>
      <c r="B286" s="1022"/>
      <c r="C286" s="1793"/>
      <c r="D286" s="1794"/>
      <c r="E286" s="1794"/>
      <c r="F286" s="1794"/>
      <c r="G286" s="1794"/>
      <c r="H286" s="1794"/>
      <c r="I286" s="1794"/>
      <c r="J286" s="1794"/>
      <c r="K286" s="1794"/>
      <c r="L286" s="1794"/>
      <c r="M286" s="1794"/>
      <c r="N286" s="1794"/>
      <c r="O286" s="1794"/>
      <c r="P286" s="1794"/>
      <c r="Q286" s="1794"/>
      <c r="R286" s="1794"/>
      <c r="S286" s="1794"/>
      <c r="T286" s="1794"/>
      <c r="U286" s="1794"/>
      <c r="V286" s="1794"/>
      <c r="W286" s="1794"/>
      <c r="X286" s="1794"/>
    </row>
    <row r="287" spans="1:24" ht="15.95" customHeight="1" x14ac:dyDescent="0.2">
      <c r="A287" s="721"/>
      <c r="B287" s="1022"/>
      <c r="C287" s="1793"/>
      <c r="D287" s="1794"/>
      <c r="E287" s="1794"/>
      <c r="F287" s="1794"/>
      <c r="G287" s="1794"/>
      <c r="H287" s="1794"/>
      <c r="I287" s="1794"/>
      <c r="J287" s="1794"/>
      <c r="K287" s="1794"/>
      <c r="L287" s="1794"/>
      <c r="M287" s="1794"/>
      <c r="N287" s="1794"/>
      <c r="O287" s="1794"/>
      <c r="P287" s="1794"/>
      <c r="Q287" s="1794"/>
      <c r="R287" s="1794"/>
      <c r="S287" s="1794"/>
      <c r="T287" s="1794"/>
      <c r="U287" s="1794"/>
      <c r="V287" s="1794"/>
      <c r="W287" s="1794"/>
      <c r="X287" s="1794"/>
    </row>
    <row r="288" spans="1:24" ht="15.95" customHeight="1" x14ac:dyDescent="0.2">
      <c r="A288" s="721"/>
      <c r="B288" s="1022"/>
      <c r="C288" s="1793"/>
      <c r="D288" s="1794"/>
      <c r="E288" s="1794"/>
      <c r="F288" s="1794"/>
      <c r="G288" s="1794"/>
      <c r="H288" s="1794"/>
      <c r="I288" s="1794"/>
      <c r="J288" s="1794"/>
      <c r="K288" s="1794"/>
      <c r="L288" s="1794"/>
      <c r="M288" s="1794"/>
      <c r="N288" s="1794"/>
      <c r="O288" s="1794"/>
      <c r="P288" s="1794"/>
      <c r="Q288" s="1794"/>
      <c r="R288" s="1794"/>
      <c r="S288" s="1794"/>
      <c r="T288" s="1794"/>
      <c r="U288" s="1794"/>
      <c r="V288" s="1794"/>
      <c r="W288" s="1794"/>
      <c r="X288" s="1794"/>
    </row>
    <row r="289" spans="1:24" ht="15.95" customHeight="1" x14ac:dyDescent="0.2">
      <c r="A289" s="721"/>
      <c r="B289" s="1022"/>
      <c r="C289" s="1793"/>
      <c r="D289" s="1794"/>
      <c r="E289" s="1794"/>
      <c r="F289" s="1794"/>
      <c r="G289" s="1794"/>
      <c r="H289" s="1794"/>
      <c r="I289" s="1794"/>
      <c r="J289" s="1794"/>
      <c r="K289" s="1794"/>
      <c r="L289" s="1794"/>
      <c r="M289" s="1794"/>
      <c r="N289" s="1794"/>
      <c r="O289" s="1794"/>
      <c r="P289" s="1794"/>
      <c r="Q289" s="1794"/>
      <c r="R289" s="1794"/>
      <c r="S289" s="1794"/>
      <c r="T289" s="1794"/>
      <c r="U289" s="1794"/>
      <c r="V289" s="1794"/>
      <c r="W289" s="1794"/>
      <c r="X289" s="1794"/>
    </row>
    <row r="290" spans="1:24" ht="15.95" customHeight="1" x14ac:dyDescent="0.2">
      <c r="A290" s="721"/>
      <c r="B290" s="1022"/>
      <c r="C290" s="1793"/>
      <c r="D290" s="1686"/>
      <c r="E290" s="1685"/>
      <c r="F290" s="1037"/>
      <c r="G290" s="1037"/>
      <c r="H290" s="1037"/>
      <c r="I290" s="1037"/>
      <c r="J290" s="1037"/>
      <c r="K290" s="1037"/>
      <c r="L290" s="1037"/>
      <c r="M290" s="1037"/>
      <c r="N290" s="1037"/>
      <c r="O290" s="1037"/>
      <c r="P290" s="1037"/>
      <c r="Q290" s="1037"/>
      <c r="R290" s="1037"/>
      <c r="S290" s="1037"/>
      <c r="T290" s="1037"/>
      <c r="U290" s="1037"/>
      <c r="V290" s="1037"/>
      <c r="W290" s="1037"/>
      <c r="X290" s="1037"/>
    </row>
    <row r="291" spans="1:24" ht="15.95" customHeight="1" x14ac:dyDescent="0.2">
      <c r="A291" s="721"/>
      <c r="B291" s="1022"/>
      <c r="C291" s="1793"/>
      <c r="D291" s="1686"/>
      <c r="E291" s="1685"/>
      <c r="F291" s="1037"/>
      <c r="G291" s="1037"/>
      <c r="H291" s="1037"/>
      <c r="I291" s="1037"/>
      <c r="J291" s="1037"/>
      <c r="K291" s="1037"/>
      <c r="L291" s="1037"/>
      <c r="M291" s="1037"/>
      <c r="N291" s="1037"/>
      <c r="O291" s="1037"/>
      <c r="P291" s="1037"/>
      <c r="Q291" s="1037"/>
      <c r="R291" s="1037"/>
      <c r="S291" s="1037"/>
      <c r="T291" s="1037"/>
      <c r="U291" s="1037"/>
      <c r="V291" s="1037"/>
      <c r="W291" s="1037"/>
      <c r="X291" s="1037"/>
    </row>
    <row r="292" spans="1:24" ht="15.95" customHeight="1" x14ac:dyDescent="0.2">
      <c r="A292" s="721"/>
      <c r="C292" s="1793"/>
      <c r="D292" s="1686"/>
      <c r="E292" s="1685"/>
      <c r="F292" s="1037"/>
      <c r="G292" s="1037"/>
      <c r="H292" s="1037"/>
      <c r="I292" s="1037"/>
      <c r="J292" s="1037"/>
      <c r="K292" s="1037"/>
      <c r="L292" s="1037"/>
      <c r="M292" s="1037"/>
      <c r="N292" s="1037"/>
      <c r="O292" s="1037"/>
      <c r="P292" s="1037"/>
      <c r="Q292" s="1037"/>
      <c r="R292" s="1037"/>
      <c r="S292" s="1037"/>
      <c r="T292" s="1037"/>
      <c r="U292" s="1037"/>
      <c r="V292" s="1037"/>
      <c r="W292" s="1037"/>
      <c r="X292" s="1037"/>
    </row>
    <row r="293" spans="1:24" ht="15.95" customHeight="1" x14ac:dyDescent="0.2">
      <c r="A293" s="721"/>
      <c r="C293" s="1793"/>
      <c r="D293" s="1686"/>
      <c r="E293" s="1685"/>
      <c r="F293" s="1037"/>
      <c r="G293" s="1037"/>
      <c r="H293" s="1037"/>
      <c r="I293" s="1037"/>
      <c r="J293" s="1037"/>
      <c r="K293" s="1037"/>
      <c r="L293" s="1037"/>
      <c r="M293" s="1037"/>
      <c r="N293" s="1037"/>
      <c r="O293" s="1037"/>
      <c r="P293" s="1037"/>
      <c r="Q293" s="1037"/>
      <c r="R293" s="1037"/>
      <c r="S293" s="1037"/>
      <c r="T293" s="1037"/>
      <c r="U293" s="1037"/>
      <c r="V293" s="1037"/>
      <c r="W293" s="1037"/>
      <c r="X293" s="1037"/>
    </row>
    <row r="294" spans="1:24" ht="15.95" customHeight="1" x14ac:dyDescent="0.2">
      <c r="A294" s="721"/>
      <c r="C294" s="1793"/>
      <c r="D294" s="1686"/>
      <c r="E294" s="1685"/>
      <c r="F294" s="1037"/>
      <c r="G294" s="1037"/>
      <c r="H294" s="1037"/>
      <c r="I294" s="1037"/>
      <c r="J294" s="1037"/>
      <c r="K294" s="1037"/>
      <c r="L294" s="1037"/>
      <c r="M294" s="1037"/>
      <c r="N294" s="1037"/>
      <c r="O294" s="1037"/>
      <c r="P294" s="1037"/>
      <c r="Q294" s="1037"/>
      <c r="R294" s="1037"/>
      <c r="S294" s="1037"/>
      <c r="T294" s="1037"/>
      <c r="U294" s="1037"/>
      <c r="V294" s="1037"/>
      <c r="W294" s="1037"/>
      <c r="X294" s="1037"/>
    </row>
    <row r="295" spans="1:24" ht="15.95" customHeight="1" x14ac:dyDescent="0.2">
      <c r="A295" s="721"/>
      <c r="C295" s="1793"/>
      <c r="D295" s="1686"/>
      <c r="E295" s="1685"/>
      <c r="F295" s="1037"/>
      <c r="G295" s="1037"/>
      <c r="H295" s="1037"/>
      <c r="I295" s="1037"/>
      <c r="J295" s="1037"/>
      <c r="K295" s="1037"/>
      <c r="L295" s="1037"/>
      <c r="M295" s="1037"/>
      <c r="N295" s="1037"/>
      <c r="O295" s="1037"/>
      <c r="P295" s="1037"/>
      <c r="Q295" s="1037"/>
      <c r="R295" s="1037"/>
      <c r="S295" s="1037"/>
      <c r="T295" s="1037"/>
      <c r="U295" s="1037"/>
      <c r="V295" s="1037"/>
      <c r="W295" s="1037"/>
      <c r="X295" s="1037"/>
    </row>
    <row r="296" spans="1:24" ht="15.95" customHeight="1" x14ac:dyDescent="0.2">
      <c r="A296" s="721"/>
      <c r="C296" s="1793"/>
      <c r="D296" s="1686"/>
      <c r="E296" s="1685"/>
      <c r="F296" s="1037"/>
      <c r="G296" s="1037"/>
      <c r="H296" s="1037"/>
      <c r="I296" s="1037"/>
      <c r="J296" s="1037"/>
      <c r="K296" s="1037"/>
      <c r="L296" s="1037"/>
      <c r="M296" s="1037"/>
      <c r="N296" s="1037"/>
      <c r="O296" s="1037"/>
      <c r="P296" s="1037"/>
      <c r="Q296" s="1037"/>
      <c r="R296" s="1037"/>
      <c r="S296" s="1037"/>
      <c r="T296" s="1037"/>
      <c r="U296" s="1037"/>
      <c r="V296" s="1037"/>
      <c r="W296" s="1037"/>
      <c r="X296" s="1037"/>
    </row>
    <row r="297" spans="1:24" ht="15.95" customHeight="1" x14ac:dyDescent="0.2">
      <c r="A297" s="721"/>
      <c r="C297" s="1793"/>
      <c r="D297" s="1686"/>
      <c r="E297" s="1685"/>
      <c r="F297" s="1037"/>
      <c r="G297" s="1037"/>
      <c r="H297" s="1037"/>
      <c r="I297" s="1037"/>
      <c r="J297" s="1037"/>
      <c r="K297" s="1037"/>
      <c r="L297" s="1037"/>
      <c r="M297" s="1037"/>
      <c r="N297" s="1037"/>
      <c r="O297" s="1037"/>
      <c r="P297" s="1037"/>
      <c r="Q297" s="1037"/>
      <c r="R297" s="1037"/>
      <c r="S297" s="1037"/>
      <c r="T297" s="1037"/>
      <c r="U297" s="1037"/>
      <c r="V297" s="1037"/>
      <c r="W297" s="1037"/>
      <c r="X297" s="1037"/>
    </row>
    <row r="298" spans="1:24" ht="15.95" customHeight="1" x14ac:dyDescent="0.2">
      <c r="A298" s="721"/>
      <c r="C298" s="1793"/>
      <c r="D298" s="1686"/>
      <c r="E298" s="1685"/>
      <c r="F298" s="1037"/>
      <c r="G298" s="1037"/>
      <c r="H298" s="1037"/>
      <c r="I298" s="1037"/>
      <c r="J298" s="1037"/>
      <c r="K298" s="1037"/>
      <c r="L298" s="1037"/>
      <c r="M298" s="1037"/>
      <c r="N298" s="1037"/>
      <c r="O298" s="1037"/>
      <c r="P298" s="1037"/>
      <c r="Q298" s="1037"/>
      <c r="R298" s="1037"/>
      <c r="S298" s="1037"/>
      <c r="T298" s="1037"/>
      <c r="U298" s="1037"/>
      <c r="V298" s="1037"/>
      <c r="W298" s="1037"/>
      <c r="X298" s="1037"/>
    </row>
    <row r="299" spans="1:24" ht="15.95" customHeight="1" x14ac:dyDescent="0.2">
      <c r="A299" s="721"/>
      <c r="C299" s="1793"/>
      <c r="D299" s="1686"/>
      <c r="E299" s="1685"/>
      <c r="F299" s="1037"/>
      <c r="G299" s="1037"/>
      <c r="H299" s="1037"/>
      <c r="I299" s="1037"/>
      <c r="J299" s="1037"/>
      <c r="K299" s="1037"/>
      <c r="L299" s="1037"/>
      <c r="M299" s="1037"/>
      <c r="N299" s="1037"/>
      <c r="O299" s="1037"/>
      <c r="P299" s="1037"/>
      <c r="Q299" s="1037"/>
      <c r="R299" s="1037"/>
      <c r="S299" s="1037"/>
      <c r="T299" s="1037"/>
      <c r="U299" s="1037"/>
      <c r="V299" s="1037"/>
      <c r="W299" s="1037"/>
      <c r="X299" s="1037"/>
    </row>
    <row r="300" spans="1:24" ht="15.95" customHeight="1" x14ac:dyDescent="0.2">
      <c r="A300" s="721"/>
      <c r="C300" s="1793"/>
      <c r="D300" s="1686"/>
      <c r="E300" s="1685"/>
      <c r="F300" s="1037"/>
      <c r="G300" s="1037"/>
      <c r="H300" s="1037"/>
      <c r="I300" s="1037"/>
      <c r="J300" s="1037"/>
      <c r="K300" s="1037"/>
      <c r="L300" s="1037"/>
      <c r="M300" s="1037"/>
      <c r="N300" s="1037"/>
      <c r="O300" s="1037"/>
      <c r="P300" s="1037"/>
      <c r="Q300" s="1037"/>
      <c r="R300" s="1037"/>
      <c r="S300" s="1037"/>
      <c r="T300" s="1037"/>
      <c r="U300" s="1037"/>
      <c r="V300" s="1037"/>
      <c r="W300" s="1037"/>
      <c r="X300" s="1037"/>
    </row>
    <row r="301" spans="1:24" ht="15.95" customHeight="1" x14ac:dyDescent="0.2">
      <c r="A301" s="721"/>
      <c r="B301" s="1022"/>
      <c r="C301" s="1793"/>
      <c r="D301" s="1686"/>
      <c r="E301" s="1685"/>
      <c r="F301" s="1037"/>
      <c r="G301" s="1037"/>
      <c r="H301" s="1037"/>
      <c r="I301" s="1037"/>
      <c r="J301" s="1037"/>
      <c r="K301" s="1037"/>
      <c r="L301" s="1037"/>
      <c r="M301" s="1037"/>
      <c r="N301" s="1037"/>
      <c r="O301" s="1037"/>
      <c r="P301" s="1037"/>
      <c r="Q301" s="1037"/>
      <c r="R301" s="1037"/>
      <c r="S301" s="1037"/>
      <c r="T301" s="1037"/>
      <c r="U301" s="1037"/>
      <c r="V301" s="1037"/>
      <c r="W301" s="1037"/>
      <c r="X301" s="1037"/>
    </row>
    <row r="302" spans="1:24" ht="15.95" customHeight="1" x14ac:dyDescent="0.2">
      <c r="A302" s="721"/>
      <c r="B302" s="1022"/>
      <c r="C302" s="1793"/>
      <c r="D302" s="1686"/>
      <c r="E302" s="1685"/>
      <c r="F302" s="1037"/>
      <c r="G302" s="1037"/>
      <c r="H302" s="1037"/>
      <c r="I302" s="1037"/>
      <c r="J302" s="1037"/>
      <c r="K302" s="1037"/>
      <c r="L302" s="1037"/>
      <c r="M302" s="1037"/>
      <c r="N302" s="1037"/>
      <c r="O302" s="1037"/>
      <c r="P302" s="1037"/>
      <c r="Q302" s="1037"/>
      <c r="R302" s="1037"/>
      <c r="S302" s="1037"/>
      <c r="T302" s="1037"/>
      <c r="U302" s="1037"/>
      <c r="V302" s="1037"/>
      <c r="W302" s="1037"/>
      <c r="X302" s="1037"/>
    </row>
    <row r="303" spans="1:24" ht="15.95" customHeight="1" x14ac:dyDescent="0.2">
      <c r="A303" s="721"/>
      <c r="B303" s="1022"/>
      <c r="C303" s="1793"/>
      <c r="D303" s="1686"/>
      <c r="E303" s="1685"/>
      <c r="F303" s="1037"/>
      <c r="G303" s="1037"/>
      <c r="H303" s="1037"/>
      <c r="I303" s="1037"/>
      <c r="J303" s="1037"/>
      <c r="K303" s="1037"/>
      <c r="L303" s="1037"/>
      <c r="M303" s="1037"/>
      <c r="N303" s="1037"/>
      <c r="O303" s="1037"/>
      <c r="P303" s="1037"/>
      <c r="Q303" s="1037"/>
      <c r="R303" s="1037"/>
      <c r="S303" s="1037"/>
      <c r="T303" s="1037"/>
      <c r="U303" s="1037"/>
      <c r="V303" s="1037"/>
      <c r="W303" s="1037"/>
      <c r="X303" s="1037"/>
    </row>
    <row r="304" spans="1:24" ht="15.95" customHeight="1" x14ac:dyDescent="0.2">
      <c r="A304" s="721"/>
      <c r="B304" s="1022"/>
      <c r="C304" s="1793"/>
      <c r="D304" s="1686"/>
      <c r="E304" s="1685"/>
      <c r="F304" s="1037"/>
      <c r="G304" s="1037"/>
      <c r="H304" s="1037"/>
      <c r="I304" s="1037"/>
      <c r="J304" s="1037"/>
      <c r="K304" s="1037"/>
      <c r="L304" s="1037"/>
      <c r="M304" s="1037"/>
      <c r="N304" s="1037"/>
      <c r="O304" s="1037"/>
      <c r="P304" s="1037"/>
      <c r="Q304" s="1037"/>
      <c r="R304" s="1037"/>
      <c r="S304" s="1037"/>
      <c r="T304" s="1037"/>
      <c r="U304" s="1037"/>
      <c r="V304" s="1037"/>
      <c r="W304" s="1037"/>
      <c r="X304" s="1037"/>
    </row>
    <row r="305" spans="1:24" ht="15.95" customHeight="1" x14ac:dyDescent="0.2">
      <c r="A305" s="721"/>
      <c r="B305" s="1022"/>
      <c r="C305" s="1793"/>
      <c r="D305" s="1686"/>
      <c r="E305" s="1685"/>
      <c r="F305" s="1037"/>
      <c r="G305" s="1037"/>
      <c r="H305" s="1037"/>
      <c r="I305" s="1037"/>
      <c r="J305" s="1037"/>
      <c r="K305" s="1037"/>
      <c r="L305" s="1037"/>
      <c r="M305" s="1037"/>
      <c r="N305" s="1037"/>
      <c r="O305" s="1037"/>
      <c r="P305" s="1037"/>
      <c r="Q305" s="1037"/>
      <c r="R305" s="1037"/>
      <c r="S305" s="1037"/>
      <c r="T305" s="1037"/>
      <c r="U305" s="1037"/>
      <c r="V305" s="1037"/>
      <c r="W305" s="1037"/>
      <c r="X305" s="1037"/>
    </row>
    <row r="306" spans="1:24" ht="15.95" customHeight="1" x14ac:dyDescent="0.2">
      <c r="A306" s="721"/>
      <c r="B306" s="1022"/>
      <c r="C306" s="1793"/>
      <c r="D306" s="1686"/>
      <c r="E306" s="1685"/>
      <c r="F306" s="1037"/>
      <c r="G306" s="1037"/>
      <c r="H306" s="1037"/>
      <c r="I306" s="1037"/>
      <c r="J306" s="1037"/>
      <c r="K306" s="1037"/>
      <c r="L306" s="1037"/>
      <c r="M306" s="1037"/>
      <c r="N306" s="1037"/>
      <c r="O306" s="1037"/>
      <c r="P306" s="1037"/>
      <c r="Q306" s="1037"/>
      <c r="R306" s="1037"/>
      <c r="S306" s="1037"/>
      <c r="T306" s="1037"/>
      <c r="U306" s="1037"/>
      <c r="V306" s="1037"/>
      <c r="W306" s="1037"/>
      <c r="X306" s="1037"/>
    </row>
    <row r="307" spans="1:24" ht="15.95" customHeight="1" x14ac:dyDescent="0.2">
      <c r="A307" s="721"/>
      <c r="B307" s="1022"/>
      <c r="C307" s="1793"/>
      <c r="D307" s="1686"/>
      <c r="E307" s="1685"/>
      <c r="F307" s="1037"/>
      <c r="G307" s="1037"/>
      <c r="H307" s="1037"/>
      <c r="I307" s="1037"/>
      <c r="J307" s="1037"/>
      <c r="K307" s="1037"/>
      <c r="L307" s="1037"/>
      <c r="M307" s="1037"/>
      <c r="N307" s="1037"/>
      <c r="O307" s="1037"/>
      <c r="P307" s="1037"/>
      <c r="Q307" s="1037"/>
      <c r="R307" s="1037"/>
      <c r="S307" s="1037"/>
      <c r="T307" s="1037"/>
      <c r="U307" s="1037"/>
      <c r="V307" s="1037"/>
      <c r="W307" s="1037"/>
      <c r="X307" s="1037"/>
    </row>
    <row r="308" spans="1:24" ht="15.95" customHeight="1" x14ac:dyDescent="0.2">
      <c r="A308" s="721"/>
      <c r="B308" s="1022"/>
      <c r="C308" s="1793"/>
      <c r="D308" s="1686"/>
      <c r="E308" s="1685"/>
      <c r="F308" s="1037"/>
      <c r="G308" s="1037"/>
      <c r="H308" s="1037"/>
      <c r="I308" s="1037"/>
      <c r="J308" s="1037"/>
      <c r="K308" s="1037"/>
      <c r="L308" s="1037"/>
      <c r="M308" s="1037"/>
      <c r="N308" s="1037"/>
      <c r="O308" s="1037"/>
      <c r="P308" s="1037"/>
      <c r="Q308" s="1037"/>
      <c r="R308" s="1037"/>
      <c r="S308" s="1037"/>
      <c r="T308" s="1037"/>
      <c r="U308" s="1037"/>
      <c r="V308" s="1037"/>
      <c r="W308" s="1037"/>
      <c r="X308" s="1037"/>
    </row>
    <row r="309" spans="1:24" ht="15.95" customHeight="1" x14ac:dyDescent="0.2">
      <c r="A309" s="721"/>
      <c r="B309" s="1022"/>
      <c r="C309" s="1793"/>
      <c r="D309" s="1686"/>
      <c r="E309" s="1685"/>
      <c r="F309" s="1037"/>
      <c r="G309" s="1037"/>
      <c r="H309" s="1037"/>
      <c r="I309" s="1037"/>
      <c r="J309" s="1037"/>
      <c r="K309" s="1037"/>
      <c r="L309" s="1037"/>
      <c r="M309" s="1037"/>
      <c r="N309" s="1037"/>
      <c r="O309" s="1037"/>
      <c r="P309" s="1037"/>
      <c r="Q309" s="1037"/>
      <c r="R309" s="1037"/>
      <c r="S309" s="1037"/>
      <c r="T309" s="1037"/>
      <c r="U309" s="1037"/>
      <c r="V309" s="1037"/>
      <c r="W309" s="1037"/>
      <c r="X309" s="1037"/>
    </row>
    <row r="310" spans="1:24" ht="15.95" customHeight="1" x14ac:dyDescent="0.2">
      <c r="A310" s="721"/>
      <c r="B310" s="1022"/>
      <c r="C310" s="1793"/>
      <c r="D310" s="1686"/>
      <c r="E310" s="1685"/>
      <c r="F310" s="1037"/>
      <c r="G310" s="1037"/>
      <c r="H310" s="1037"/>
      <c r="I310" s="1037"/>
      <c r="J310" s="1037"/>
      <c r="K310" s="1037"/>
      <c r="L310" s="1037"/>
      <c r="M310" s="1037"/>
      <c r="N310" s="1037"/>
      <c r="O310" s="1037"/>
      <c r="P310" s="1037"/>
      <c r="Q310" s="1037"/>
      <c r="R310" s="1037"/>
      <c r="S310" s="1037"/>
      <c r="T310" s="1037"/>
      <c r="U310" s="1037"/>
      <c r="V310" s="1037"/>
      <c r="W310" s="1037"/>
      <c r="X310" s="1037"/>
    </row>
    <row r="311" spans="1:24" ht="15.95" customHeight="1" x14ac:dyDescent="0.2">
      <c r="A311" s="721"/>
      <c r="B311" s="1022"/>
      <c r="C311" s="1793"/>
      <c r="D311" s="1686"/>
      <c r="E311" s="1685"/>
      <c r="F311" s="1037"/>
      <c r="G311" s="1037"/>
      <c r="H311" s="1037"/>
      <c r="I311" s="1037"/>
      <c r="J311" s="1037"/>
      <c r="K311" s="1037"/>
      <c r="L311" s="1037"/>
      <c r="M311" s="1037"/>
      <c r="N311" s="1037"/>
      <c r="O311" s="1037"/>
      <c r="P311" s="1037"/>
      <c r="Q311" s="1037"/>
      <c r="R311" s="1037"/>
      <c r="S311" s="1037"/>
      <c r="T311" s="1037"/>
      <c r="U311" s="1037"/>
      <c r="V311" s="1037"/>
      <c r="W311" s="1037"/>
      <c r="X311" s="1037"/>
    </row>
    <row r="312" spans="1:24" ht="15.95" customHeight="1" x14ac:dyDescent="0.2">
      <c r="A312" s="721"/>
      <c r="B312" s="1022"/>
      <c r="C312" s="1793"/>
      <c r="D312" s="1686"/>
      <c r="E312" s="1685"/>
      <c r="F312" s="1037"/>
      <c r="G312" s="1037"/>
      <c r="H312" s="1037"/>
      <c r="I312" s="1037"/>
      <c r="J312" s="1037"/>
      <c r="K312" s="1037"/>
      <c r="L312" s="1037"/>
      <c r="M312" s="1037"/>
      <c r="N312" s="1037"/>
      <c r="O312" s="1037"/>
      <c r="P312" s="1037"/>
      <c r="Q312" s="1037"/>
      <c r="R312" s="1037"/>
      <c r="S312" s="1037"/>
      <c r="T312" s="1037"/>
      <c r="U312" s="1037"/>
      <c r="V312" s="1037"/>
      <c r="W312" s="1037"/>
      <c r="X312" s="1037"/>
    </row>
    <row r="313" spans="1:24" ht="15.95" customHeight="1" x14ac:dyDescent="0.2">
      <c r="A313" s="721"/>
      <c r="B313" s="1022"/>
      <c r="C313" s="1793"/>
      <c r="D313" s="1686"/>
      <c r="E313" s="1685"/>
      <c r="F313" s="1037"/>
      <c r="G313" s="1037"/>
      <c r="H313" s="1037"/>
      <c r="I313" s="1037"/>
      <c r="J313" s="1037"/>
      <c r="K313" s="1037"/>
      <c r="L313" s="1037"/>
      <c r="M313" s="1037"/>
      <c r="N313" s="1037"/>
      <c r="O313" s="1037"/>
      <c r="P313" s="1037"/>
      <c r="Q313" s="1037"/>
      <c r="R313" s="1037"/>
      <c r="S313" s="1037"/>
      <c r="T313" s="1037"/>
      <c r="U313" s="1037"/>
      <c r="V313" s="1037"/>
      <c r="W313" s="1037"/>
      <c r="X313" s="1037"/>
    </row>
    <row r="314" spans="1:24" ht="15.95" customHeight="1" x14ac:dyDescent="0.2">
      <c r="A314" s="721"/>
      <c r="B314" s="1022"/>
      <c r="C314" s="1793"/>
      <c r="D314" s="1686"/>
      <c r="E314" s="1685"/>
      <c r="F314" s="1037"/>
      <c r="G314" s="1037"/>
      <c r="H314" s="1037"/>
      <c r="I314" s="1037"/>
      <c r="J314" s="1037"/>
      <c r="K314" s="1037"/>
      <c r="L314" s="1037"/>
      <c r="M314" s="1037"/>
      <c r="N314" s="1037"/>
      <c r="O314" s="1037"/>
      <c r="P314" s="1037"/>
      <c r="Q314" s="1037"/>
      <c r="R314" s="1037"/>
      <c r="S314" s="1037"/>
      <c r="T314" s="1037"/>
      <c r="U314" s="1037"/>
      <c r="V314" s="1037"/>
      <c r="W314" s="1037"/>
      <c r="X314" s="1037"/>
    </row>
    <row r="315" spans="1:24" ht="15.95" customHeight="1" x14ac:dyDescent="0.2">
      <c r="A315" s="721"/>
      <c r="B315" s="1022"/>
      <c r="C315" s="1793"/>
      <c r="D315" s="1686"/>
      <c r="E315" s="1685"/>
      <c r="F315" s="1037"/>
      <c r="G315" s="1037"/>
      <c r="H315" s="1037"/>
      <c r="I315" s="1037"/>
      <c r="J315" s="1037"/>
      <c r="K315" s="1037"/>
      <c r="L315" s="1037"/>
      <c r="M315" s="1037"/>
      <c r="N315" s="1037"/>
      <c r="O315" s="1037"/>
      <c r="P315" s="1037"/>
      <c r="Q315" s="1037"/>
      <c r="R315" s="1037"/>
      <c r="S315" s="1037"/>
      <c r="T315" s="1037"/>
      <c r="U315" s="1037"/>
      <c r="V315" s="1037"/>
      <c r="W315" s="1037"/>
      <c r="X315" s="1037"/>
    </row>
    <row r="316" spans="1:24" ht="15.95" customHeight="1" x14ac:dyDescent="0.2">
      <c r="A316" s="721"/>
      <c r="B316" s="1022"/>
      <c r="C316" s="1793"/>
      <c r="D316" s="1686"/>
      <c r="E316" s="1685"/>
      <c r="F316" s="1037"/>
      <c r="G316" s="1037"/>
      <c r="H316" s="1037"/>
      <c r="I316" s="1037"/>
      <c r="J316" s="1037"/>
      <c r="K316" s="1037"/>
      <c r="L316" s="1037"/>
      <c r="M316" s="1037"/>
      <c r="N316" s="1037"/>
      <c r="O316" s="1037"/>
      <c r="P316" s="1037"/>
      <c r="Q316" s="1037"/>
      <c r="R316" s="1037"/>
      <c r="S316" s="1037"/>
      <c r="T316" s="1037"/>
      <c r="U316" s="1037"/>
      <c r="V316" s="1037"/>
      <c r="W316" s="1037"/>
      <c r="X316" s="1037"/>
    </row>
    <row r="317" spans="1:24" ht="15.95" customHeight="1" x14ac:dyDescent="0.2">
      <c r="A317" s="721"/>
      <c r="B317" s="1022"/>
      <c r="C317" s="1793"/>
      <c r="D317" s="1686"/>
      <c r="E317" s="1685"/>
      <c r="F317" s="1037"/>
      <c r="G317" s="1037"/>
      <c r="H317" s="1037"/>
      <c r="I317" s="1037"/>
      <c r="J317" s="1037"/>
      <c r="K317" s="1037"/>
      <c r="L317" s="1037"/>
      <c r="M317" s="1037"/>
      <c r="N317" s="1037"/>
      <c r="O317" s="1037"/>
      <c r="P317" s="1037"/>
      <c r="Q317" s="1037"/>
      <c r="R317" s="1037"/>
      <c r="S317" s="1037"/>
      <c r="T317" s="1037"/>
      <c r="U317" s="1037"/>
      <c r="V317" s="1037"/>
      <c r="W317" s="1037"/>
      <c r="X317" s="1037"/>
    </row>
    <row r="318" spans="1:24" ht="15.95" customHeight="1" x14ac:dyDescent="0.2">
      <c r="A318" s="721"/>
      <c r="B318" s="1022"/>
      <c r="C318" s="1793"/>
      <c r="D318" s="1686"/>
      <c r="E318" s="1685"/>
      <c r="F318" s="1037"/>
      <c r="G318" s="1037"/>
      <c r="H318" s="1037"/>
      <c r="I318" s="1037"/>
      <c r="J318" s="1037"/>
      <c r="K318" s="1037"/>
      <c r="L318" s="1037"/>
      <c r="M318" s="1037"/>
      <c r="N318" s="1037"/>
      <c r="O318" s="1037"/>
      <c r="P318" s="1037"/>
      <c r="Q318" s="1037"/>
      <c r="R318" s="1037"/>
      <c r="S318" s="1037"/>
      <c r="T318" s="1037"/>
      <c r="U318" s="1037"/>
      <c r="V318" s="1037"/>
      <c r="W318" s="1037"/>
      <c r="X318" s="1037"/>
    </row>
    <row r="319" spans="1:24" ht="15.95" customHeight="1" x14ac:dyDescent="0.2">
      <c r="A319" s="721"/>
      <c r="B319" s="1022"/>
      <c r="C319" s="1793"/>
      <c r="D319" s="1686"/>
      <c r="E319" s="1685"/>
      <c r="F319" s="1037"/>
      <c r="G319" s="1037"/>
      <c r="H319" s="1037"/>
      <c r="I319" s="1037"/>
      <c r="J319" s="1037"/>
      <c r="K319" s="1037"/>
      <c r="L319" s="1037"/>
      <c r="M319" s="1037"/>
      <c r="N319" s="1037"/>
      <c r="O319" s="1037"/>
      <c r="P319" s="1037"/>
      <c r="Q319" s="1037"/>
      <c r="R319" s="1037"/>
      <c r="S319" s="1037"/>
      <c r="T319" s="1037"/>
      <c r="U319" s="1037"/>
      <c r="V319" s="1037"/>
      <c r="W319" s="1037"/>
      <c r="X319" s="1037"/>
    </row>
    <row r="320" spans="1:24" ht="15.95" customHeight="1" x14ac:dyDescent="0.2">
      <c r="A320" s="721"/>
      <c r="B320" s="1022"/>
      <c r="C320" s="1793"/>
      <c r="D320" s="1686"/>
      <c r="E320" s="1685"/>
      <c r="F320" s="1037"/>
      <c r="G320" s="1037"/>
      <c r="H320" s="1037"/>
      <c r="I320" s="1037"/>
      <c r="J320" s="1037"/>
      <c r="K320" s="1037"/>
      <c r="L320" s="1037"/>
      <c r="M320" s="1037"/>
      <c r="N320" s="1037"/>
      <c r="O320" s="1037"/>
      <c r="P320" s="1037"/>
      <c r="Q320" s="1037"/>
      <c r="R320" s="1037"/>
      <c r="S320" s="1037"/>
      <c r="T320" s="1037"/>
      <c r="U320" s="1037"/>
      <c r="V320" s="1037"/>
      <c r="W320" s="1037"/>
      <c r="X320" s="1037"/>
    </row>
    <row r="321" spans="1:24" ht="15.95" customHeight="1" x14ac:dyDescent="0.2">
      <c r="A321" s="721"/>
      <c r="B321" s="1022"/>
      <c r="C321" s="1793"/>
      <c r="D321" s="1686"/>
      <c r="E321" s="1685"/>
      <c r="F321" s="1037"/>
      <c r="G321" s="1037"/>
      <c r="H321" s="1037"/>
      <c r="I321" s="1037"/>
      <c r="J321" s="1037"/>
      <c r="K321" s="1037"/>
      <c r="L321" s="1037"/>
      <c r="M321" s="1037"/>
      <c r="N321" s="1037"/>
      <c r="O321" s="1037"/>
      <c r="P321" s="1037"/>
      <c r="Q321" s="1037"/>
      <c r="R321" s="1037"/>
      <c r="S321" s="1037"/>
      <c r="T321" s="1037"/>
      <c r="U321" s="1037"/>
      <c r="V321" s="1037"/>
      <c r="W321" s="1037"/>
      <c r="X321" s="1037"/>
    </row>
    <row r="322" spans="1:24" ht="15.95" customHeight="1" x14ac:dyDescent="0.2">
      <c r="A322" s="721"/>
      <c r="B322" s="1022"/>
      <c r="C322" s="1793"/>
      <c r="D322" s="1686"/>
      <c r="E322" s="1685"/>
      <c r="F322" s="1037"/>
      <c r="G322" s="1037"/>
      <c r="H322" s="1037"/>
      <c r="I322" s="1037"/>
      <c r="J322" s="1037"/>
      <c r="K322" s="1037"/>
      <c r="L322" s="1037"/>
      <c r="M322" s="1037"/>
      <c r="N322" s="1037"/>
      <c r="O322" s="1037"/>
      <c r="P322" s="1037"/>
      <c r="Q322" s="1037"/>
      <c r="R322" s="1037"/>
      <c r="S322" s="1037"/>
      <c r="T322" s="1037"/>
      <c r="U322" s="1037"/>
      <c r="V322" s="1037"/>
      <c r="W322" s="1037"/>
      <c r="X322" s="1037"/>
    </row>
    <row r="323" spans="1:24" ht="15.95" customHeight="1" x14ac:dyDescent="0.2">
      <c r="A323" s="721"/>
      <c r="B323" s="1022"/>
      <c r="C323" s="1793"/>
      <c r="D323" s="1686"/>
      <c r="E323" s="1685"/>
      <c r="F323" s="1037"/>
      <c r="G323" s="1037"/>
      <c r="H323" s="1037"/>
      <c r="I323" s="1037"/>
      <c r="J323" s="1037"/>
      <c r="K323" s="1037"/>
      <c r="L323" s="1037"/>
      <c r="M323" s="1037"/>
      <c r="N323" s="1037"/>
      <c r="O323" s="1037"/>
      <c r="P323" s="1037"/>
      <c r="Q323" s="1037"/>
      <c r="R323" s="1037"/>
      <c r="S323" s="1037"/>
      <c r="T323" s="1037"/>
      <c r="U323" s="1037"/>
      <c r="V323" s="1037"/>
      <c r="W323" s="1037"/>
      <c r="X323" s="1037"/>
    </row>
    <row r="324" spans="1:24" ht="15.95" customHeight="1" x14ac:dyDescent="0.2">
      <c r="A324" s="721"/>
      <c r="B324" s="1022"/>
      <c r="C324" s="1793"/>
      <c r="D324" s="1686"/>
      <c r="E324" s="1685"/>
      <c r="F324" s="1037"/>
      <c r="G324" s="1037"/>
      <c r="H324" s="1037"/>
      <c r="I324" s="1037"/>
      <c r="J324" s="1037"/>
      <c r="K324" s="1037"/>
      <c r="L324" s="1037"/>
      <c r="M324" s="1037"/>
      <c r="N324" s="1037"/>
      <c r="O324" s="1037"/>
      <c r="P324" s="1037"/>
      <c r="Q324" s="1037"/>
      <c r="R324" s="1037"/>
      <c r="S324" s="1037"/>
      <c r="T324" s="1037"/>
      <c r="U324" s="1037"/>
      <c r="V324" s="1037"/>
      <c r="W324" s="1037"/>
      <c r="X324" s="1037"/>
    </row>
    <row r="325" spans="1:24" ht="15.95" customHeight="1" x14ac:dyDescent="0.2">
      <c r="A325" s="721"/>
      <c r="B325" s="1022"/>
      <c r="C325" s="1793"/>
      <c r="D325" s="1686"/>
      <c r="E325" s="1685"/>
      <c r="F325" s="1037"/>
      <c r="G325" s="1037"/>
      <c r="H325" s="1037"/>
      <c r="I325" s="1037"/>
      <c r="J325" s="1037"/>
      <c r="K325" s="1037"/>
      <c r="L325" s="1037"/>
      <c r="M325" s="1037"/>
      <c r="N325" s="1037"/>
      <c r="O325" s="1037"/>
      <c r="P325" s="1037"/>
      <c r="Q325" s="1037"/>
      <c r="R325" s="1037"/>
      <c r="S325" s="1037"/>
      <c r="T325" s="1037"/>
      <c r="U325" s="1037"/>
      <c r="V325" s="1037"/>
      <c r="W325" s="1037"/>
      <c r="X325" s="1037"/>
    </row>
    <row r="326" spans="1:24" ht="15.95" customHeight="1" x14ac:dyDescent="0.2">
      <c r="A326" s="721"/>
      <c r="B326" s="1022"/>
      <c r="C326" s="1793"/>
      <c r="D326" s="1686"/>
      <c r="E326" s="1685"/>
      <c r="F326" s="1037"/>
      <c r="G326" s="1037"/>
      <c r="H326" s="1037"/>
      <c r="I326" s="1037"/>
      <c r="J326" s="1037"/>
      <c r="K326" s="1037"/>
      <c r="L326" s="1037"/>
      <c r="M326" s="1037"/>
      <c r="N326" s="1037"/>
      <c r="O326" s="1037"/>
      <c r="P326" s="1037"/>
      <c r="Q326" s="1037"/>
      <c r="R326" s="1037"/>
      <c r="S326" s="1037"/>
      <c r="T326" s="1037"/>
      <c r="U326" s="1037"/>
      <c r="V326" s="1037"/>
      <c r="W326" s="1037"/>
      <c r="X326" s="1037"/>
    </row>
    <row r="327" spans="1:24" ht="15.95" customHeight="1" x14ac:dyDescent="0.2">
      <c r="A327" s="721"/>
      <c r="B327" s="1022"/>
      <c r="C327" s="1793"/>
      <c r="D327" s="1686"/>
      <c r="E327" s="1685"/>
      <c r="F327" s="1037"/>
      <c r="G327" s="1037"/>
      <c r="H327" s="1037"/>
      <c r="I327" s="1037"/>
      <c r="J327" s="1037"/>
      <c r="K327" s="1037"/>
      <c r="L327" s="1037"/>
      <c r="M327" s="1037"/>
      <c r="N327" s="1037"/>
      <c r="O327" s="1037"/>
      <c r="P327" s="1037"/>
      <c r="Q327" s="1037"/>
      <c r="R327" s="1037"/>
      <c r="S327" s="1037"/>
      <c r="T327" s="1037"/>
      <c r="U327" s="1037"/>
      <c r="V327" s="1037"/>
      <c r="W327" s="1037"/>
      <c r="X327" s="1037"/>
    </row>
    <row r="328" spans="1:24" ht="15.95" customHeight="1" x14ac:dyDescent="0.2">
      <c r="A328" s="721"/>
      <c r="B328" s="1022"/>
      <c r="C328" s="1793"/>
      <c r="D328" s="1686"/>
      <c r="E328" s="1685"/>
      <c r="F328" s="1037"/>
      <c r="G328" s="1037"/>
      <c r="H328" s="1037"/>
      <c r="I328" s="1037"/>
      <c r="J328" s="1037"/>
      <c r="K328" s="1037"/>
      <c r="L328" s="1037"/>
      <c r="M328" s="1037"/>
      <c r="N328" s="1037"/>
      <c r="O328" s="1037"/>
      <c r="P328" s="1037"/>
      <c r="Q328" s="1037"/>
      <c r="R328" s="1037"/>
      <c r="S328" s="1037"/>
      <c r="T328" s="1037"/>
      <c r="U328" s="1037"/>
      <c r="V328" s="1037"/>
      <c r="W328" s="1037"/>
      <c r="X328" s="1037"/>
    </row>
    <row r="329" spans="1:24" ht="15.95" customHeight="1" x14ac:dyDescent="0.2">
      <c r="A329" s="721"/>
      <c r="B329" s="1022"/>
      <c r="C329" s="1793"/>
      <c r="D329" s="1686"/>
      <c r="E329" s="1685"/>
      <c r="F329" s="1037"/>
      <c r="G329" s="1037"/>
      <c r="H329" s="1037"/>
      <c r="I329" s="1037"/>
      <c r="J329" s="1037"/>
      <c r="K329" s="1037"/>
      <c r="L329" s="1037"/>
      <c r="M329" s="1037"/>
      <c r="N329" s="1037"/>
      <c r="O329" s="1037"/>
      <c r="P329" s="1037"/>
      <c r="Q329" s="1037"/>
      <c r="R329" s="1037"/>
      <c r="S329" s="1037"/>
      <c r="T329" s="1037"/>
      <c r="U329" s="1037"/>
      <c r="V329" s="1037"/>
      <c r="W329" s="1037"/>
      <c r="X329" s="1037"/>
    </row>
    <row r="330" spans="1:24" ht="15.95" customHeight="1" x14ac:dyDescent="0.2">
      <c r="A330" s="721"/>
      <c r="B330" s="1022"/>
      <c r="C330" s="1793"/>
      <c r="D330" s="1686"/>
      <c r="E330" s="1685"/>
      <c r="F330" s="1037"/>
      <c r="G330" s="1037"/>
      <c r="H330" s="1037"/>
      <c r="I330" s="1037"/>
      <c r="J330" s="1037"/>
      <c r="K330" s="1037"/>
      <c r="L330" s="1037"/>
      <c r="M330" s="1037"/>
      <c r="N330" s="1037"/>
      <c r="O330" s="1037"/>
      <c r="P330" s="1037"/>
      <c r="Q330" s="1037"/>
      <c r="R330" s="1037"/>
      <c r="S330" s="1037"/>
      <c r="T330" s="1037"/>
      <c r="U330" s="1037"/>
      <c r="V330" s="1037"/>
      <c r="W330" s="1037"/>
      <c r="X330" s="1037"/>
    </row>
    <row r="331" spans="1:24" ht="15.95" customHeight="1" x14ac:dyDescent="0.2">
      <c r="A331" s="721"/>
      <c r="B331" s="1022"/>
      <c r="C331" s="1793"/>
      <c r="D331" s="1686"/>
      <c r="E331" s="1685"/>
      <c r="F331" s="1037"/>
      <c r="G331" s="1037"/>
      <c r="H331" s="1037"/>
      <c r="I331" s="1037"/>
      <c r="J331" s="1037"/>
      <c r="K331" s="1037"/>
      <c r="L331" s="1037"/>
      <c r="M331" s="1037"/>
      <c r="N331" s="1037"/>
      <c r="O331" s="1037"/>
      <c r="P331" s="1037"/>
      <c r="Q331" s="1037"/>
      <c r="R331" s="1037"/>
      <c r="S331" s="1037"/>
      <c r="T331" s="1037"/>
      <c r="U331" s="1037"/>
      <c r="V331" s="1037"/>
      <c r="W331" s="1037"/>
      <c r="X331" s="1037"/>
    </row>
    <row r="332" spans="1:24" ht="15.95" customHeight="1" x14ac:dyDescent="0.2">
      <c r="A332" s="721"/>
      <c r="B332" s="1022"/>
      <c r="C332" s="1793"/>
      <c r="D332" s="1686"/>
      <c r="E332" s="1685"/>
      <c r="F332" s="1037"/>
      <c r="G332" s="1037"/>
      <c r="H332" s="1037"/>
      <c r="I332" s="1037"/>
      <c r="J332" s="1037"/>
      <c r="K332" s="1037"/>
      <c r="L332" s="1037"/>
      <c r="M332" s="1037"/>
      <c r="N332" s="1037"/>
      <c r="O332" s="1037"/>
      <c r="P332" s="1037"/>
      <c r="Q332" s="1037"/>
      <c r="R332" s="1037"/>
      <c r="S332" s="1037"/>
      <c r="T332" s="1037"/>
      <c r="U332" s="1037"/>
      <c r="V332" s="1037"/>
      <c r="W332" s="1037"/>
      <c r="X332" s="1037"/>
    </row>
    <row r="333" spans="1:24" ht="15.95" customHeight="1" x14ac:dyDescent="0.2">
      <c r="A333" s="721"/>
      <c r="B333" s="1022"/>
      <c r="C333" s="1793"/>
      <c r="D333" s="1686"/>
      <c r="E333" s="1685"/>
      <c r="F333" s="1037"/>
      <c r="G333" s="1037"/>
      <c r="H333" s="1037"/>
      <c r="I333" s="1037"/>
      <c r="J333" s="1037"/>
      <c r="K333" s="1037"/>
      <c r="L333" s="1037"/>
      <c r="M333" s="1037"/>
      <c r="N333" s="1037"/>
      <c r="O333" s="1037"/>
      <c r="P333" s="1037"/>
      <c r="Q333" s="1037"/>
      <c r="R333" s="1037"/>
      <c r="S333" s="1037"/>
      <c r="T333" s="1037"/>
      <c r="U333" s="1037"/>
      <c r="V333" s="1037"/>
      <c r="W333" s="1037"/>
      <c r="X333" s="1037"/>
    </row>
    <row r="334" spans="1:24" ht="15.95" customHeight="1" x14ac:dyDescent="0.2">
      <c r="A334" s="721"/>
      <c r="C334" s="1793"/>
      <c r="D334" s="1686"/>
      <c r="E334" s="1685"/>
      <c r="F334" s="1037"/>
      <c r="G334" s="1037"/>
      <c r="H334" s="1037"/>
      <c r="I334" s="1037"/>
      <c r="J334" s="1037"/>
      <c r="K334" s="1037"/>
      <c r="L334" s="1037"/>
      <c r="M334" s="1037"/>
      <c r="N334" s="1037"/>
      <c r="O334" s="1037"/>
      <c r="P334" s="1037"/>
      <c r="Q334" s="1037"/>
      <c r="R334" s="1037"/>
      <c r="S334" s="1037"/>
      <c r="T334" s="1037"/>
      <c r="U334" s="1037"/>
      <c r="V334" s="1037"/>
      <c r="W334" s="1037"/>
      <c r="X334" s="1037"/>
    </row>
    <row r="335" spans="1:24" ht="15.95" customHeight="1" x14ac:dyDescent="0.2">
      <c r="A335" s="721"/>
      <c r="C335" s="1793"/>
      <c r="D335" s="1686"/>
      <c r="E335" s="1685"/>
      <c r="F335" s="1037"/>
      <c r="G335" s="1037"/>
      <c r="H335" s="1037"/>
      <c r="I335" s="1037"/>
      <c r="J335" s="1037"/>
      <c r="K335" s="1037"/>
      <c r="L335" s="1037"/>
      <c r="M335" s="1037"/>
      <c r="N335" s="1037"/>
      <c r="O335" s="1037"/>
      <c r="P335" s="1037"/>
      <c r="Q335" s="1037"/>
      <c r="R335" s="1037"/>
      <c r="S335" s="1037"/>
      <c r="T335" s="1037"/>
      <c r="U335" s="1037"/>
      <c r="V335" s="1037"/>
      <c r="W335" s="1037"/>
      <c r="X335" s="1037"/>
    </row>
    <row r="336" spans="1:24" ht="15.95" customHeight="1" x14ac:dyDescent="0.2">
      <c r="A336" s="721"/>
      <c r="C336" s="1793"/>
      <c r="D336" s="1686"/>
      <c r="E336" s="1685"/>
      <c r="F336" s="1037"/>
      <c r="G336" s="1037"/>
      <c r="H336" s="1037"/>
      <c r="I336" s="1037"/>
      <c r="J336" s="1037"/>
      <c r="K336" s="1037"/>
      <c r="L336" s="1037"/>
      <c r="M336" s="1037"/>
      <c r="N336" s="1037"/>
      <c r="O336" s="1037"/>
      <c r="P336" s="1037"/>
      <c r="Q336" s="1037"/>
      <c r="R336" s="1037"/>
      <c r="S336" s="1037"/>
      <c r="T336" s="1037"/>
      <c r="U336" s="1037"/>
      <c r="V336" s="1037"/>
      <c r="W336" s="1037"/>
      <c r="X336" s="1037"/>
    </row>
    <row r="337" spans="1:24" ht="15.95" customHeight="1" x14ac:dyDescent="0.2">
      <c r="A337" s="721"/>
      <c r="C337" s="1793"/>
      <c r="D337" s="1686"/>
      <c r="E337" s="1685"/>
      <c r="F337" s="1037"/>
      <c r="G337" s="1037"/>
      <c r="H337" s="1037"/>
      <c r="I337" s="1037"/>
      <c r="J337" s="1037"/>
      <c r="K337" s="1037"/>
      <c r="L337" s="1037"/>
      <c r="M337" s="1037"/>
      <c r="N337" s="1037"/>
      <c r="O337" s="1037"/>
      <c r="P337" s="1037"/>
      <c r="Q337" s="1037"/>
      <c r="R337" s="1037"/>
      <c r="S337" s="1037"/>
      <c r="T337" s="1037"/>
      <c r="U337" s="1037"/>
      <c r="V337" s="1037"/>
      <c r="W337" s="1037"/>
      <c r="X337" s="1037"/>
    </row>
    <row r="338" spans="1:24" ht="15.95" customHeight="1" x14ac:dyDescent="0.2">
      <c r="A338" s="721"/>
      <c r="C338" s="1793"/>
      <c r="D338" s="1686"/>
      <c r="E338" s="1685"/>
      <c r="F338" s="1037"/>
      <c r="G338" s="1037"/>
      <c r="H338" s="1037"/>
      <c r="I338" s="1037"/>
      <c r="J338" s="1037"/>
      <c r="K338" s="1037"/>
      <c r="L338" s="1037"/>
      <c r="M338" s="1037"/>
      <c r="N338" s="1037"/>
      <c r="O338" s="1037"/>
      <c r="P338" s="1037"/>
      <c r="Q338" s="1037"/>
      <c r="R338" s="1037"/>
      <c r="S338" s="1037"/>
      <c r="T338" s="1037"/>
      <c r="U338" s="1037"/>
      <c r="V338" s="1037"/>
      <c r="W338" s="1037"/>
      <c r="X338" s="1037"/>
    </row>
    <row r="339" spans="1:24" ht="15.95" customHeight="1" x14ac:dyDescent="0.2">
      <c r="A339" s="721"/>
      <c r="B339" s="1022"/>
      <c r="C339" s="1793"/>
      <c r="D339" s="1686"/>
      <c r="E339" s="1685"/>
      <c r="F339" s="1037"/>
      <c r="G339" s="1037"/>
      <c r="H339" s="1037"/>
      <c r="I339" s="1037"/>
      <c r="J339" s="1037"/>
      <c r="K339" s="1037"/>
      <c r="L339" s="1037"/>
      <c r="M339" s="1037"/>
      <c r="N339" s="1037"/>
      <c r="O339" s="1037"/>
      <c r="P339" s="1037"/>
      <c r="Q339" s="1037"/>
      <c r="R339" s="1037"/>
      <c r="S339" s="1037"/>
      <c r="T339" s="1037"/>
      <c r="U339" s="1037"/>
      <c r="V339" s="1037"/>
      <c r="W339" s="1037"/>
      <c r="X339" s="1037"/>
    </row>
    <row r="340" spans="1:24" ht="15.95" customHeight="1" x14ac:dyDescent="0.2">
      <c r="A340" s="721"/>
      <c r="B340" s="1022"/>
      <c r="C340" s="1793"/>
      <c r="D340" s="1686"/>
      <c r="E340" s="1685"/>
      <c r="F340" s="1037"/>
      <c r="G340" s="1037"/>
      <c r="H340" s="1037"/>
      <c r="I340" s="1037"/>
      <c r="J340" s="1037"/>
      <c r="K340" s="1037"/>
      <c r="L340" s="1037"/>
      <c r="M340" s="1037"/>
      <c r="N340" s="1037"/>
      <c r="O340" s="1037"/>
      <c r="P340" s="1037"/>
      <c r="Q340" s="1037"/>
      <c r="R340" s="1037"/>
      <c r="S340" s="1037"/>
      <c r="T340" s="1037"/>
      <c r="U340" s="1037"/>
      <c r="V340" s="1037"/>
      <c r="W340" s="1037"/>
      <c r="X340" s="1037"/>
    </row>
    <row r="341" spans="1:24" ht="15.95" customHeight="1" x14ac:dyDescent="0.2">
      <c r="A341" s="721"/>
      <c r="B341" s="1022"/>
      <c r="C341" s="1793"/>
      <c r="D341" s="1686"/>
      <c r="E341" s="1685"/>
      <c r="F341" s="1037"/>
      <c r="G341" s="1037"/>
      <c r="H341" s="1037"/>
      <c r="I341" s="1037"/>
      <c r="J341" s="1037"/>
      <c r="K341" s="1037"/>
      <c r="L341" s="1037"/>
      <c r="M341" s="1037"/>
      <c r="N341" s="1037"/>
      <c r="O341" s="1037"/>
      <c r="P341" s="1037"/>
      <c r="Q341" s="1037"/>
      <c r="R341" s="1037"/>
      <c r="S341" s="1037"/>
      <c r="T341" s="1037"/>
      <c r="U341" s="1037"/>
      <c r="V341" s="1037"/>
      <c r="W341" s="1037"/>
      <c r="X341" s="1037"/>
    </row>
    <row r="342" spans="1:24" ht="15.95" customHeight="1" x14ac:dyDescent="0.2">
      <c r="A342" s="721"/>
      <c r="B342" s="1022"/>
      <c r="C342" s="1793"/>
      <c r="D342" s="1686"/>
      <c r="E342" s="1685"/>
      <c r="F342" s="1037"/>
      <c r="G342" s="1037"/>
      <c r="H342" s="1037"/>
      <c r="I342" s="1037"/>
      <c r="J342" s="1037"/>
      <c r="K342" s="1037"/>
      <c r="L342" s="1037"/>
      <c r="M342" s="1037"/>
      <c r="N342" s="1037"/>
      <c r="O342" s="1037"/>
      <c r="P342" s="1037"/>
      <c r="Q342" s="1037"/>
      <c r="R342" s="1037"/>
      <c r="S342" s="1037"/>
      <c r="T342" s="1037"/>
      <c r="U342" s="1037"/>
      <c r="V342" s="1037"/>
      <c r="W342" s="1037"/>
      <c r="X342" s="1037"/>
    </row>
    <row r="343" spans="1:24" ht="15.95" customHeight="1" x14ac:dyDescent="0.2">
      <c r="A343" s="721"/>
      <c r="B343" s="1022"/>
      <c r="C343" s="1793"/>
      <c r="D343" s="1686"/>
      <c r="E343" s="1685"/>
      <c r="F343" s="1037"/>
      <c r="G343" s="1037"/>
      <c r="H343" s="1037"/>
      <c r="I343" s="1037"/>
      <c r="J343" s="1037"/>
      <c r="K343" s="1037"/>
      <c r="L343" s="1037"/>
      <c r="M343" s="1037"/>
      <c r="N343" s="1037"/>
      <c r="O343" s="1037"/>
      <c r="P343" s="1037"/>
      <c r="Q343" s="1037"/>
      <c r="R343" s="1037"/>
      <c r="S343" s="1037"/>
      <c r="T343" s="1037"/>
      <c r="U343" s="1037"/>
      <c r="V343" s="1037"/>
      <c r="W343" s="1037"/>
      <c r="X343" s="1037"/>
    </row>
    <row r="344" spans="1:24" ht="15.95" customHeight="1" x14ac:dyDescent="0.2">
      <c r="A344" s="721"/>
      <c r="B344" s="1022"/>
      <c r="C344" s="1793"/>
      <c r="D344" s="1686"/>
      <c r="E344" s="1685"/>
      <c r="F344" s="1037"/>
      <c r="G344" s="1037"/>
      <c r="H344" s="1037"/>
      <c r="I344" s="1037"/>
      <c r="J344" s="1037"/>
      <c r="K344" s="1037"/>
      <c r="L344" s="1037"/>
      <c r="M344" s="1037"/>
      <c r="N344" s="1037"/>
      <c r="O344" s="1037"/>
      <c r="P344" s="1037"/>
      <c r="Q344" s="1037"/>
      <c r="R344" s="1037"/>
      <c r="S344" s="1037"/>
      <c r="T344" s="1037"/>
      <c r="U344" s="1037"/>
      <c r="V344" s="1037"/>
      <c r="W344" s="1037"/>
      <c r="X344" s="1037"/>
    </row>
    <row r="345" spans="1:24" ht="15.95" customHeight="1" x14ac:dyDescent="0.2">
      <c r="A345" s="721"/>
      <c r="B345" s="1022"/>
      <c r="C345" s="1793"/>
      <c r="D345" s="1686"/>
      <c r="E345" s="1685"/>
      <c r="F345" s="1037"/>
      <c r="G345" s="1037"/>
      <c r="H345" s="1037"/>
      <c r="I345" s="1037"/>
      <c r="J345" s="1037"/>
      <c r="K345" s="1037"/>
      <c r="L345" s="1037"/>
      <c r="M345" s="1037"/>
      <c r="N345" s="1037"/>
      <c r="O345" s="1037"/>
      <c r="P345" s="1037"/>
      <c r="Q345" s="1037"/>
      <c r="R345" s="1037"/>
      <c r="S345" s="1037"/>
      <c r="T345" s="1037"/>
      <c r="U345" s="1037"/>
      <c r="V345" s="1037"/>
      <c r="W345" s="1037"/>
      <c r="X345" s="1037"/>
    </row>
    <row r="346" spans="1:24" ht="15.95" customHeight="1" x14ac:dyDescent="0.2">
      <c r="A346" s="721"/>
      <c r="B346" s="1022"/>
      <c r="C346" s="1793"/>
      <c r="D346" s="1686"/>
      <c r="E346" s="1685"/>
      <c r="F346" s="1037"/>
      <c r="G346" s="1037"/>
      <c r="H346" s="1037"/>
      <c r="I346" s="1037"/>
      <c r="J346" s="1037"/>
      <c r="K346" s="1037"/>
      <c r="L346" s="1037"/>
      <c r="M346" s="1037"/>
      <c r="N346" s="1037"/>
      <c r="O346" s="1037"/>
      <c r="P346" s="1037"/>
      <c r="Q346" s="1037"/>
      <c r="R346" s="1037"/>
      <c r="S346" s="1037"/>
      <c r="T346" s="1037"/>
      <c r="U346" s="1037"/>
      <c r="V346" s="1037"/>
      <c r="W346" s="1037"/>
      <c r="X346" s="1037"/>
    </row>
    <row r="347" spans="1:24" ht="15.95" customHeight="1" x14ac:dyDescent="0.2">
      <c r="A347" s="721"/>
      <c r="B347" s="1022"/>
      <c r="C347" s="1793"/>
      <c r="D347" s="1686"/>
      <c r="E347" s="1685"/>
      <c r="F347" s="1037"/>
      <c r="G347" s="1037"/>
      <c r="H347" s="1037"/>
      <c r="I347" s="1037"/>
      <c r="J347" s="1037"/>
      <c r="K347" s="1037"/>
      <c r="L347" s="1037"/>
      <c r="M347" s="1037"/>
      <c r="N347" s="1037"/>
      <c r="O347" s="1037"/>
      <c r="P347" s="1037"/>
      <c r="Q347" s="1037"/>
      <c r="R347" s="1037"/>
      <c r="S347" s="1037"/>
      <c r="T347" s="1037"/>
      <c r="U347" s="1037"/>
      <c r="V347" s="1037"/>
      <c r="W347" s="1037"/>
      <c r="X347" s="1037"/>
    </row>
    <row r="348" spans="1:24" ht="15.95" customHeight="1" x14ac:dyDescent="0.2">
      <c r="A348" s="721"/>
      <c r="B348" s="1022"/>
      <c r="C348" s="1793"/>
      <c r="D348" s="1686"/>
      <c r="E348" s="1685"/>
      <c r="F348" s="1037"/>
      <c r="G348" s="1037"/>
      <c r="H348" s="1037"/>
      <c r="I348" s="1037"/>
      <c r="J348" s="1037"/>
      <c r="K348" s="1037"/>
      <c r="L348" s="1037"/>
      <c r="M348" s="1037"/>
      <c r="N348" s="1037"/>
      <c r="O348" s="1037"/>
      <c r="P348" s="1037"/>
      <c r="Q348" s="1037"/>
      <c r="R348" s="1037"/>
      <c r="S348" s="1037"/>
      <c r="T348" s="1037"/>
      <c r="U348" s="1037"/>
      <c r="V348" s="1037"/>
      <c r="W348" s="1037"/>
      <c r="X348" s="1037"/>
    </row>
    <row r="349" spans="1:24" ht="15.95" customHeight="1" x14ac:dyDescent="0.2">
      <c r="A349" s="721"/>
      <c r="B349" s="1022"/>
      <c r="C349" s="1793"/>
      <c r="D349" s="1686"/>
      <c r="E349" s="1685"/>
      <c r="F349" s="1037"/>
      <c r="G349" s="1037"/>
      <c r="H349" s="1037"/>
      <c r="I349" s="1037"/>
      <c r="J349" s="1037"/>
      <c r="K349" s="1037"/>
      <c r="L349" s="1037"/>
      <c r="M349" s="1037"/>
      <c r="N349" s="1037"/>
      <c r="O349" s="1037"/>
      <c r="P349" s="1037"/>
      <c r="Q349" s="1037"/>
      <c r="R349" s="1037"/>
      <c r="S349" s="1037"/>
      <c r="T349" s="1037"/>
      <c r="U349" s="1037"/>
      <c r="V349" s="1037"/>
      <c r="W349" s="1037"/>
      <c r="X349" s="1037"/>
    </row>
    <row r="350" spans="1:24" ht="15.95" customHeight="1" x14ac:dyDescent="0.2">
      <c r="A350" s="721"/>
      <c r="B350" s="1022"/>
      <c r="C350" s="1793"/>
      <c r="D350" s="1686"/>
      <c r="E350" s="1685"/>
      <c r="F350" s="1037"/>
      <c r="G350" s="1037"/>
      <c r="H350" s="1037"/>
      <c r="I350" s="1037"/>
      <c r="J350" s="1037"/>
      <c r="K350" s="1037"/>
      <c r="L350" s="1037"/>
      <c r="M350" s="1037"/>
      <c r="N350" s="1037"/>
      <c r="O350" s="1037"/>
      <c r="P350" s="1037"/>
      <c r="Q350" s="1037"/>
      <c r="R350" s="1037"/>
      <c r="S350" s="1037"/>
      <c r="T350" s="1037"/>
      <c r="U350" s="1037"/>
      <c r="V350" s="1037"/>
      <c r="W350" s="1037"/>
      <c r="X350" s="1037"/>
    </row>
    <row r="351" spans="1:24" ht="15.95" customHeight="1" x14ac:dyDescent="0.2">
      <c r="A351" s="721"/>
      <c r="B351" s="1022"/>
      <c r="C351" s="1793"/>
      <c r="D351" s="1686"/>
      <c r="E351" s="1685"/>
      <c r="F351" s="1037"/>
      <c r="G351" s="1037"/>
      <c r="H351" s="1037"/>
      <c r="I351" s="1037"/>
      <c r="J351" s="1037"/>
      <c r="K351" s="1037"/>
      <c r="L351" s="1037"/>
      <c r="M351" s="1037"/>
      <c r="N351" s="1037"/>
      <c r="O351" s="1037"/>
      <c r="P351" s="1037"/>
      <c r="Q351" s="1037"/>
      <c r="R351" s="1037"/>
      <c r="S351" s="1037"/>
      <c r="T351" s="1037"/>
      <c r="U351" s="1037"/>
      <c r="V351" s="1037"/>
      <c r="W351" s="1037"/>
      <c r="X351" s="1037"/>
    </row>
    <row r="352" spans="1:24" ht="15.95" customHeight="1" x14ac:dyDescent="0.2">
      <c r="A352" s="721"/>
      <c r="B352" s="1022"/>
      <c r="C352" s="1793"/>
      <c r="D352" s="1686"/>
      <c r="E352" s="1685"/>
      <c r="F352" s="1037"/>
      <c r="G352" s="1037"/>
      <c r="H352" s="1037"/>
      <c r="I352" s="1037"/>
      <c r="J352" s="1037"/>
      <c r="K352" s="1037"/>
      <c r="L352" s="1037"/>
      <c r="M352" s="1037"/>
      <c r="N352" s="1037"/>
      <c r="O352" s="1037"/>
      <c r="P352" s="1037"/>
      <c r="Q352" s="1037"/>
      <c r="R352" s="1037"/>
      <c r="S352" s="1037"/>
      <c r="T352" s="1037"/>
      <c r="U352" s="1037"/>
      <c r="V352" s="1037"/>
      <c r="W352" s="1037"/>
      <c r="X352" s="1037"/>
    </row>
    <row r="353" spans="1:24" ht="15.95" customHeight="1" x14ac:dyDescent="0.2">
      <c r="A353" s="721"/>
      <c r="B353" s="1022"/>
      <c r="C353" s="1793"/>
      <c r="D353" s="1686"/>
      <c r="E353" s="1685"/>
      <c r="F353" s="1037"/>
      <c r="G353" s="1037"/>
      <c r="H353" s="1037"/>
      <c r="I353" s="1037"/>
      <c r="J353" s="1037"/>
      <c r="K353" s="1037"/>
      <c r="L353" s="1037"/>
      <c r="M353" s="1037"/>
      <c r="N353" s="1037"/>
      <c r="O353" s="1037"/>
      <c r="P353" s="1037"/>
      <c r="Q353" s="1037"/>
      <c r="R353" s="1037"/>
      <c r="S353" s="1037"/>
      <c r="T353" s="1037"/>
      <c r="U353" s="1037"/>
      <c r="V353" s="1037"/>
      <c r="W353" s="1037"/>
      <c r="X353" s="1037"/>
    </row>
    <row r="354" spans="1:24" ht="15.95" customHeight="1" x14ac:dyDescent="0.2">
      <c r="A354" s="721"/>
      <c r="B354" s="1022"/>
      <c r="C354" s="1793"/>
      <c r="D354" s="1686"/>
      <c r="E354" s="1685"/>
      <c r="F354" s="1037"/>
      <c r="G354" s="1037"/>
      <c r="H354" s="1037"/>
      <c r="I354" s="1037"/>
      <c r="J354" s="1037"/>
      <c r="K354" s="1037"/>
      <c r="L354" s="1037"/>
      <c r="M354" s="1037"/>
      <c r="N354" s="1037"/>
      <c r="O354" s="1037"/>
      <c r="P354" s="1037"/>
      <c r="Q354" s="1037"/>
      <c r="R354" s="1037"/>
      <c r="S354" s="1037"/>
      <c r="T354" s="1037"/>
      <c r="U354" s="1037"/>
      <c r="V354" s="1037"/>
      <c r="W354" s="1037"/>
      <c r="X354" s="1037"/>
    </row>
    <row r="355" spans="1:24" ht="15.95" customHeight="1" x14ac:dyDescent="0.2">
      <c r="A355" s="721"/>
      <c r="B355" s="1022"/>
      <c r="C355" s="1793"/>
      <c r="D355" s="1686"/>
      <c r="E355" s="1685"/>
      <c r="F355" s="1037"/>
      <c r="G355" s="1037"/>
      <c r="H355" s="1037"/>
      <c r="I355" s="1037"/>
      <c r="J355" s="1037"/>
      <c r="K355" s="1037"/>
      <c r="L355" s="1037"/>
      <c r="M355" s="1037"/>
      <c r="N355" s="1037"/>
      <c r="O355" s="1037"/>
      <c r="P355" s="1037"/>
      <c r="Q355" s="1037"/>
      <c r="R355" s="1037"/>
      <c r="S355" s="1037"/>
      <c r="T355" s="1037"/>
      <c r="U355" s="1037"/>
      <c r="V355" s="1037"/>
      <c r="W355" s="1037"/>
      <c r="X355" s="1037"/>
    </row>
    <row r="356" spans="1:24" ht="15.95" customHeight="1" x14ac:dyDescent="0.2">
      <c r="A356" s="721"/>
      <c r="C356" s="1793"/>
      <c r="D356" s="1686"/>
      <c r="E356" s="1685"/>
      <c r="F356" s="1037"/>
      <c r="G356" s="1037"/>
      <c r="H356" s="1037"/>
      <c r="I356" s="1037"/>
      <c r="J356" s="1037"/>
      <c r="K356" s="1037"/>
      <c r="L356" s="1037"/>
      <c r="M356" s="1037"/>
      <c r="N356" s="1037"/>
      <c r="O356" s="1037"/>
      <c r="P356" s="1037"/>
      <c r="Q356" s="1037"/>
      <c r="R356" s="1037"/>
      <c r="S356" s="1037"/>
      <c r="T356" s="1037"/>
      <c r="U356" s="1037"/>
      <c r="V356" s="1037"/>
      <c r="W356" s="1037"/>
      <c r="X356" s="1037"/>
    </row>
    <row r="357" spans="1:24" ht="15.95" customHeight="1" x14ac:dyDescent="0.2">
      <c r="A357" s="721"/>
      <c r="C357" s="1793"/>
      <c r="D357" s="1686"/>
      <c r="E357" s="1685"/>
      <c r="F357" s="1037"/>
      <c r="G357" s="1037"/>
      <c r="H357" s="1037"/>
      <c r="I357" s="1037"/>
      <c r="J357" s="1037"/>
      <c r="K357" s="1037"/>
      <c r="L357" s="1037"/>
      <c r="M357" s="1037"/>
      <c r="N357" s="1037"/>
      <c r="O357" s="1037"/>
      <c r="P357" s="1037"/>
      <c r="Q357" s="1037"/>
      <c r="R357" s="1037"/>
      <c r="S357" s="1037"/>
      <c r="T357" s="1037"/>
      <c r="U357" s="1037"/>
      <c r="V357" s="1037"/>
      <c r="W357" s="1037"/>
      <c r="X357" s="1037"/>
    </row>
    <row r="358" spans="1:24" ht="15.95" customHeight="1" x14ac:dyDescent="0.2">
      <c r="A358" s="721"/>
      <c r="C358" s="1793"/>
      <c r="D358" s="1686"/>
      <c r="E358" s="1685"/>
      <c r="F358" s="1037"/>
      <c r="G358" s="1037"/>
      <c r="H358" s="1037"/>
      <c r="I358" s="1037"/>
      <c r="J358" s="1037"/>
      <c r="K358" s="1037"/>
      <c r="L358" s="1037"/>
      <c r="M358" s="1037"/>
      <c r="N358" s="1037"/>
      <c r="O358" s="1037"/>
      <c r="P358" s="1037"/>
      <c r="Q358" s="1037"/>
      <c r="R358" s="1037"/>
      <c r="S358" s="1037"/>
      <c r="T358" s="1037"/>
      <c r="U358" s="1037"/>
      <c r="V358" s="1037"/>
      <c r="W358" s="1037"/>
      <c r="X358" s="1037"/>
    </row>
    <row r="359" spans="1:24" ht="15.95" customHeight="1" x14ac:dyDescent="0.2">
      <c r="A359" s="721"/>
      <c r="C359" s="1793"/>
      <c r="D359" s="1686"/>
      <c r="E359" s="1685"/>
      <c r="F359" s="1037"/>
      <c r="G359" s="1037"/>
      <c r="H359" s="1037"/>
      <c r="I359" s="1037"/>
      <c r="J359" s="1037"/>
      <c r="K359" s="1037"/>
      <c r="L359" s="1037"/>
      <c r="M359" s="1037"/>
      <c r="N359" s="1037"/>
      <c r="O359" s="1037"/>
      <c r="P359" s="1037"/>
      <c r="Q359" s="1037"/>
      <c r="R359" s="1037"/>
      <c r="S359" s="1037"/>
      <c r="T359" s="1037"/>
      <c r="U359" s="1037"/>
      <c r="V359" s="1037"/>
      <c r="W359" s="1037"/>
      <c r="X359" s="1037"/>
    </row>
    <row r="360" spans="1:24" ht="15.95" customHeight="1" x14ac:dyDescent="0.2">
      <c r="A360" s="721"/>
      <c r="B360" s="1022"/>
      <c r="C360" s="1793"/>
      <c r="D360" s="1686"/>
      <c r="E360" s="1685"/>
      <c r="F360" s="1037"/>
      <c r="G360" s="1037"/>
      <c r="H360" s="1037"/>
      <c r="I360" s="1037"/>
      <c r="J360" s="1037"/>
      <c r="K360" s="1037"/>
      <c r="L360" s="1037"/>
      <c r="M360" s="1037"/>
      <c r="N360" s="1037"/>
      <c r="O360" s="1037"/>
      <c r="P360" s="1037"/>
      <c r="Q360" s="1037"/>
      <c r="R360" s="1037"/>
      <c r="S360" s="1037"/>
      <c r="T360" s="1037"/>
      <c r="U360" s="1037"/>
      <c r="V360" s="1037"/>
      <c r="W360" s="1037"/>
      <c r="X360" s="1037"/>
    </row>
    <row r="361" spans="1:24" ht="15.95" customHeight="1" x14ac:dyDescent="0.2">
      <c r="A361" s="721"/>
      <c r="B361" s="1022"/>
      <c r="C361" s="1793"/>
      <c r="D361" s="1686"/>
      <c r="E361" s="1685"/>
      <c r="F361" s="1037"/>
      <c r="G361" s="1037"/>
      <c r="H361" s="1037"/>
      <c r="I361" s="1037"/>
      <c r="J361" s="1037"/>
      <c r="K361" s="1037"/>
      <c r="L361" s="1037"/>
      <c r="M361" s="1037"/>
      <c r="N361" s="1037"/>
      <c r="O361" s="1037"/>
      <c r="P361" s="1037"/>
      <c r="Q361" s="1037"/>
      <c r="R361" s="1037"/>
      <c r="S361" s="1037"/>
      <c r="T361" s="1037"/>
      <c r="U361" s="1037"/>
      <c r="V361" s="1037"/>
      <c r="W361" s="1037"/>
      <c r="X361" s="1037"/>
    </row>
    <row r="362" spans="1:24" ht="15.95" customHeight="1" x14ac:dyDescent="0.2">
      <c r="A362" s="721"/>
      <c r="B362" s="1022"/>
      <c r="C362" s="1793"/>
      <c r="D362" s="1686"/>
      <c r="E362" s="1685"/>
      <c r="F362" s="1037"/>
      <c r="G362" s="1037"/>
      <c r="H362" s="1037"/>
      <c r="I362" s="1037"/>
      <c r="J362" s="1037"/>
      <c r="K362" s="1037"/>
      <c r="L362" s="1037"/>
      <c r="M362" s="1037"/>
      <c r="N362" s="1037"/>
      <c r="O362" s="1037"/>
      <c r="P362" s="1037"/>
      <c r="Q362" s="1037"/>
      <c r="R362" s="1037"/>
      <c r="S362" s="1037"/>
      <c r="T362" s="1037"/>
      <c r="U362" s="1037"/>
      <c r="V362" s="1037"/>
      <c r="W362" s="1037"/>
      <c r="X362" s="1037"/>
    </row>
    <row r="363" spans="1:24" ht="15.95" customHeight="1" x14ac:dyDescent="0.2">
      <c r="A363" s="721"/>
      <c r="B363" s="1022"/>
      <c r="C363" s="1793"/>
      <c r="D363" s="1686"/>
      <c r="E363" s="1685"/>
      <c r="F363" s="1037"/>
      <c r="G363" s="1037"/>
      <c r="H363" s="1037"/>
      <c r="I363" s="1037"/>
      <c r="J363" s="1037"/>
      <c r="K363" s="1037"/>
      <c r="L363" s="1037"/>
      <c r="M363" s="1037"/>
      <c r="N363" s="1037"/>
      <c r="O363" s="1037"/>
      <c r="P363" s="1037"/>
      <c r="Q363" s="1037"/>
      <c r="R363" s="1037"/>
      <c r="S363" s="1037"/>
      <c r="T363" s="1037"/>
      <c r="U363" s="1037"/>
      <c r="V363" s="1037"/>
      <c r="W363" s="1037"/>
      <c r="X363" s="1037"/>
    </row>
    <row r="364" spans="1:24" ht="15.95" customHeight="1" x14ac:dyDescent="0.2">
      <c r="A364" s="721"/>
      <c r="B364" s="1022"/>
      <c r="C364" s="1793"/>
      <c r="D364" s="1686"/>
      <c r="E364" s="1685"/>
      <c r="F364" s="1037"/>
      <c r="G364" s="1037"/>
      <c r="H364" s="1037"/>
      <c r="I364" s="1037"/>
      <c r="J364" s="1037"/>
      <c r="K364" s="1037"/>
      <c r="L364" s="1037"/>
      <c r="M364" s="1037"/>
      <c r="N364" s="1037"/>
      <c r="O364" s="1037"/>
      <c r="P364" s="1037"/>
      <c r="Q364" s="1037"/>
      <c r="R364" s="1037"/>
      <c r="S364" s="1037"/>
      <c r="T364" s="1037"/>
      <c r="U364" s="1037"/>
      <c r="V364" s="1037"/>
      <c r="W364" s="1037"/>
      <c r="X364" s="1037"/>
    </row>
    <row r="365" spans="1:24" ht="15.95" customHeight="1" x14ac:dyDescent="0.2">
      <c r="A365" s="721"/>
      <c r="B365" s="1022"/>
      <c r="C365" s="1793"/>
      <c r="D365" s="1686"/>
      <c r="E365" s="1685"/>
      <c r="F365" s="1037"/>
      <c r="G365" s="1037"/>
      <c r="H365" s="1037"/>
      <c r="I365" s="1037"/>
      <c r="J365" s="1037"/>
      <c r="K365" s="1037"/>
      <c r="L365" s="1037"/>
      <c r="M365" s="1037"/>
      <c r="N365" s="1037"/>
      <c r="O365" s="1037"/>
      <c r="P365" s="1037"/>
      <c r="Q365" s="1037"/>
      <c r="R365" s="1037"/>
      <c r="S365" s="1037"/>
      <c r="T365" s="1037"/>
      <c r="U365" s="1037"/>
      <c r="V365" s="1037"/>
      <c r="W365" s="1037"/>
      <c r="X365" s="1037"/>
    </row>
    <row r="366" spans="1:24" ht="15.95" customHeight="1" x14ac:dyDescent="0.2">
      <c r="A366" s="721"/>
      <c r="B366" s="1022"/>
      <c r="C366" s="1793"/>
      <c r="D366" s="1686"/>
      <c r="E366" s="1685"/>
      <c r="F366" s="1037"/>
      <c r="G366" s="1037"/>
      <c r="H366" s="1037"/>
      <c r="I366" s="1037"/>
      <c r="J366" s="1037"/>
      <c r="K366" s="1037"/>
      <c r="L366" s="1037"/>
      <c r="M366" s="1037"/>
      <c r="N366" s="1037"/>
      <c r="O366" s="1037"/>
      <c r="P366" s="1037"/>
      <c r="Q366" s="1037"/>
      <c r="R366" s="1037"/>
      <c r="S366" s="1037"/>
      <c r="T366" s="1037"/>
      <c r="U366" s="1037"/>
      <c r="V366" s="1037"/>
      <c r="W366" s="1037"/>
      <c r="X366" s="1037"/>
    </row>
    <row r="367" spans="1:24" ht="15.95" customHeight="1" x14ac:dyDescent="0.2">
      <c r="A367" s="721"/>
      <c r="B367" s="1022"/>
      <c r="C367" s="1793"/>
      <c r="D367" s="1686"/>
      <c r="E367" s="1685"/>
      <c r="F367" s="1037"/>
      <c r="G367" s="1037"/>
      <c r="H367" s="1037"/>
      <c r="I367" s="1037"/>
      <c r="J367" s="1037"/>
      <c r="K367" s="1037"/>
      <c r="L367" s="1037"/>
      <c r="M367" s="1037"/>
      <c r="N367" s="1037"/>
      <c r="O367" s="1037"/>
      <c r="P367" s="1037"/>
      <c r="Q367" s="1037"/>
      <c r="R367" s="1037"/>
      <c r="S367" s="1037"/>
      <c r="T367" s="1037"/>
      <c r="U367" s="1037"/>
      <c r="V367" s="1037"/>
      <c r="W367" s="1037"/>
      <c r="X367" s="1037"/>
    </row>
    <row r="368" spans="1:24" ht="15.95" customHeight="1" x14ac:dyDescent="0.2">
      <c r="A368" s="721"/>
      <c r="B368" s="1022"/>
      <c r="C368" s="1793"/>
      <c r="D368" s="1686"/>
      <c r="E368" s="1685"/>
      <c r="F368" s="1037"/>
      <c r="G368" s="1037"/>
      <c r="H368" s="1037"/>
      <c r="I368" s="1037"/>
      <c r="J368" s="1037"/>
      <c r="K368" s="1037"/>
      <c r="L368" s="1037"/>
      <c r="M368" s="1037"/>
      <c r="N368" s="1037"/>
      <c r="O368" s="1037"/>
      <c r="P368" s="1037"/>
      <c r="Q368" s="1037"/>
      <c r="R368" s="1037"/>
      <c r="S368" s="1037"/>
      <c r="T368" s="1037"/>
      <c r="U368" s="1037"/>
      <c r="V368" s="1037"/>
      <c r="W368" s="1037"/>
      <c r="X368" s="1037"/>
    </row>
    <row r="369" spans="1:24" ht="15.95" customHeight="1" x14ac:dyDescent="0.2">
      <c r="A369" s="721"/>
      <c r="B369" s="1022"/>
      <c r="C369" s="1793"/>
      <c r="D369" s="1686"/>
      <c r="E369" s="1685"/>
      <c r="F369" s="1037"/>
      <c r="G369" s="1037"/>
      <c r="H369" s="1037"/>
      <c r="I369" s="1037"/>
      <c r="J369" s="1037"/>
      <c r="K369" s="1037"/>
      <c r="L369" s="1037"/>
      <c r="M369" s="1037"/>
      <c r="N369" s="1037"/>
      <c r="O369" s="1037"/>
      <c r="P369" s="1037"/>
      <c r="Q369" s="1037"/>
      <c r="R369" s="1037"/>
      <c r="S369" s="1037"/>
      <c r="T369" s="1037"/>
      <c r="U369" s="1037"/>
      <c r="V369" s="1037"/>
      <c r="W369" s="1037"/>
      <c r="X369" s="1037"/>
    </row>
    <row r="370" spans="1:24" ht="15.95" customHeight="1" x14ac:dyDescent="0.2">
      <c r="A370" s="721"/>
      <c r="B370" s="1022"/>
      <c r="C370" s="1793"/>
      <c r="D370" s="1686"/>
      <c r="E370" s="1685"/>
      <c r="F370" s="1037"/>
      <c r="G370" s="1037"/>
      <c r="H370" s="1037"/>
      <c r="I370" s="1037"/>
      <c r="J370" s="1037"/>
      <c r="K370" s="1037"/>
      <c r="L370" s="1037"/>
      <c r="M370" s="1037"/>
      <c r="N370" s="1037"/>
      <c r="O370" s="1037"/>
      <c r="P370" s="1037"/>
      <c r="Q370" s="1037"/>
      <c r="R370" s="1037"/>
      <c r="S370" s="1037"/>
      <c r="T370" s="1037"/>
      <c r="U370" s="1037"/>
      <c r="V370" s="1037"/>
      <c r="W370" s="1037"/>
      <c r="X370" s="1037"/>
    </row>
    <row r="371" spans="1:24" ht="15.95" customHeight="1" x14ac:dyDescent="0.2">
      <c r="A371" s="721"/>
      <c r="B371" s="1022"/>
      <c r="C371" s="1793"/>
      <c r="D371" s="1686"/>
      <c r="E371" s="1685"/>
      <c r="F371" s="1037"/>
      <c r="G371" s="1037"/>
      <c r="H371" s="1037"/>
      <c r="I371" s="1037"/>
      <c r="J371" s="1037"/>
      <c r="K371" s="1037"/>
      <c r="L371" s="1037"/>
      <c r="M371" s="1037"/>
      <c r="N371" s="1037"/>
      <c r="O371" s="1037"/>
      <c r="P371" s="1037"/>
      <c r="Q371" s="1037"/>
      <c r="R371" s="1037"/>
      <c r="S371" s="1037"/>
      <c r="T371" s="1037"/>
      <c r="U371" s="1037"/>
      <c r="V371" s="1037"/>
      <c r="W371" s="1037"/>
      <c r="X371" s="1037"/>
    </row>
    <row r="372" spans="1:24" ht="15.95" customHeight="1" x14ac:dyDescent="0.2">
      <c r="A372" s="721"/>
      <c r="B372" s="1022"/>
      <c r="C372" s="1793"/>
      <c r="D372" s="1686"/>
      <c r="E372" s="1685"/>
      <c r="F372" s="1037"/>
      <c r="G372" s="1037"/>
      <c r="H372" s="1037"/>
      <c r="I372" s="1037"/>
      <c r="J372" s="1037"/>
      <c r="K372" s="1037"/>
      <c r="L372" s="1037"/>
      <c r="M372" s="1037"/>
      <c r="N372" s="1037"/>
      <c r="O372" s="1037"/>
      <c r="P372" s="1037"/>
      <c r="Q372" s="1037"/>
      <c r="R372" s="1037"/>
      <c r="S372" s="1037"/>
      <c r="T372" s="1037"/>
      <c r="U372" s="1037"/>
      <c r="V372" s="1037"/>
      <c r="W372" s="1037"/>
      <c r="X372" s="1037"/>
    </row>
    <row r="373" spans="1:24" ht="15.95" customHeight="1" x14ac:dyDescent="0.2">
      <c r="A373" s="721"/>
      <c r="B373" s="1022"/>
      <c r="C373" s="1793"/>
      <c r="D373" s="1686"/>
      <c r="E373" s="1685"/>
      <c r="F373" s="1037"/>
      <c r="G373" s="1037"/>
      <c r="H373" s="1037"/>
      <c r="I373" s="1037"/>
      <c r="J373" s="1037"/>
      <c r="K373" s="1037"/>
      <c r="L373" s="1037"/>
      <c r="M373" s="1037"/>
      <c r="N373" s="1037"/>
      <c r="O373" s="1037"/>
      <c r="P373" s="1037"/>
      <c r="Q373" s="1037"/>
      <c r="R373" s="1037"/>
      <c r="S373" s="1037"/>
      <c r="T373" s="1037"/>
      <c r="U373" s="1037"/>
      <c r="V373" s="1037"/>
      <c r="W373" s="1037"/>
      <c r="X373" s="1037"/>
    </row>
    <row r="374" spans="1:24" ht="15.95" customHeight="1" x14ac:dyDescent="0.2">
      <c r="A374" s="721"/>
      <c r="B374" s="1022"/>
      <c r="C374" s="1793"/>
      <c r="D374" s="1686"/>
      <c r="E374" s="1685"/>
      <c r="F374" s="1037"/>
      <c r="G374" s="1037"/>
      <c r="H374" s="1037"/>
      <c r="I374" s="1037"/>
      <c r="J374" s="1037"/>
      <c r="K374" s="1037"/>
      <c r="L374" s="1037"/>
      <c r="M374" s="1037"/>
      <c r="N374" s="1037"/>
      <c r="O374" s="1037"/>
      <c r="P374" s="1037"/>
      <c r="Q374" s="1037"/>
      <c r="R374" s="1037"/>
      <c r="S374" s="1037"/>
      <c r="T374" s="1037"/>
      <c r="U374" s="1037"/>
      <c r="V374" s="1037"/>
      <c r="W374" s="1037"/>
      <c r="X374" s="1037"/>
    </row>
    <row r="375" spans="1:24" ht="15.95" customHeight="1" x14ac:dyDescent="0.2">
      <c r="A375" s="721"/>
      <c r="B375" s="1022"/>
      <c r="C375" s="1793"/>
      <c r="D375" s="1686"/>
      <c r="E375" s="1685"/>
      <c r="F375" s="1037"/>
      <c r="G375" s="1037"/>
      <c r="H375" s="1037"/>
      <c r="I375" s="1037"/>
      <c r="J375" s="1037"/>
      <c r="K375" s="1037"/>
      <c r="L375" s="1037"/>
      <c r="M375" s="1037"/>
      <c r="N375" s="1037"/>
      <c r="O375" s="1037"/>
      <c r="P375" s="1037"/>
      <c r="Q375" s="1037"/>
      <c r="R375" s="1037"/>
      <c r="S375" s="1037"/>
      <c r="T375" s="1037"/>
      <c r="U375" s="1037"/>
      <c r="V375" s="1037"/>
      <c r="W375" s="1037"/>
      <c r="X375" s="1037"/>
    </row>
    <row r="376" spans="1:24" ht="15.95" customHeight="1" x14ac:dyDescent="0.2">
      <c r="A376" s="721"/>
      <c r="B376" s="1022"/>
      <c r="C376" s="1793"/>
      <c r="D376" s="1686"/>
      <c r="E376" s="1685"/>
      <c r="F376" s="1037"/>
      <c r="G376" s="1037"/>
      <c r="H376" s="1037"/>
      <c r="I376" s="1037"/>
      <c r="J376" s="1037"/>
      <c r="K376" s="1037"/>
      <c r="L376" s="1037"/>
      <c r="M376" s="1037"/>
      <c r="N376" s="1037"/>
      <c r="O376" s="1037"/>
      <c r="P376" s="1037"/>
      <c r="Q376" s="1037"/>
      <c r="R376" s="1037"/>
      <c r="S376" s="1037"/>
      <c r="T376" s="1037"/>
      <c r="U376" s="1037"/>
      <c r="V376" s="1037"/>
      <c r="W376" s="1037"/>
      <c r="X376" s="1037"/>
    </row>
    <row r="377" spans="1:24" ht="15.95" customHeight="1" x14ac:dyDescent="0.2">
      <c r="A377" s="721"/>
      <c r="B377" s="1022"/>
      <c r="C377" s="1793"/>
      <c r="D377" s="1686"/>
      <c r="E377" s="1685"/>
      <c r="F377" s="1037"/>
      <c r="G377" s="1037"/>
      <c r="H377" s="1037"/>
      <c r="I377" s="1037"/>
      <c r="J377" s="1037"/>
      <c r="K377" s="1037"/>
      <c r="L377" s="1037"/>
      <c r="M377" s="1037"/>
      <c r="N377" s="1037"/>
      <c r="O377" s="1037"/>
      <c r="P377" s="1037"/>
      <c r="Q377" s="1037"/>
      <c r="R377" s="1037"/>
      <c r="S377" s="1037"/>
      <c r="T377" s="1037"/>
      <c r="U377" s="1037"/>
      <c r="V377" s="1037"/>
      <c r="W377" s="1037"/>
      <c r="X377" s="1037"/>
    </row>
    <row r="378" spans="1:24" ht="15.95" customHeight="1" x14ac:dyDescent="0.2">
      <c r="A378" s="721"/>
      <c r="B378" s="1022"/>
      <c r="C378" s="1793"/>
      <c r="D378" s="1686"/>
      <c r="E378" s="1685"/>
      <c r="F378" s="1037"/>
      <c r="G378" s="1037"/>
      <c r="H378" s="1037"/>
      <c r="I378" s="1037"/>
      <c r="J378" s="1037"/>
      <c r="K378" s="1037"/>
      <c r="L378" s="1037"/>
      <c r="M378" s="1037"/>
      <c r="N378" s="1037"/>
      <c r="O378" s="1037"/>
      <c r="P378" s="1037"/>
      <c r="Q378" s="1037"/>
      <c r="R378" s="1037"/>
      <c r="S378" s="1037"/>
      <c r="T378" s="1037"/>
      <c r="U378" s="1037"/>
      <c r="V378" s="1037"/>
      <c r="W378" s="1037"/>
      <c r="X378" s="1037"/>
    </row>
    <row r="379" spans="1:24" ht="15.95" customHeight="1" x14ac:dyDescent="0.2">
      <c r="A379" s="721"/>
      <c r="B379" s="1022"/>
      <c r="C379" s="1793"/>
      <c r="D379" s="1686"/>
      <c r="E379" s="1685"/>
      <c r="F379" s="1037"/>
      <c r="G379" s="1037"/>
      <c r="H379" s="1037"/>
      <c r="I379" s="1037"/>
      <c r="J379" s="1037"/>
      <c r="K379" s="1037"/>
      <c r="L379" s="1037"/>
      <c r="M379" s="1037"/>
      <c r="N379" s="1037"/>
      <c r="O379" s="1037"/>
      <c r="P379" s="1037"/>
      <c r="Q379" s="1037"/>
      <c r="R379" s="1037"/>
      <c r="S379" s="1037"/>
      <c r="T379" s="1037"/>
      <c r="U379" s="1037"/>
      <c r="V379" s="1037"/>
      <c r="W379" s="1037"/>
      <c r="X379" s="1037"/>
    </row>
    <row r="380" spans="1:24" ht="15.95" customHeight="1" x14ac:dyDescent="0.2">
      <c r="A380" s="721"/>
      <c r="B380" s="1022"/>
      <c r="C380" s="1793"/>
      <c r="D380" s="1686"/>
      <c r="E380" s="1685"/>
      <c r="F380" s="1037"/>
      <c r="G380" s="1037"/>
      <c r="H380" s="1037"/>
      <c r="I380" s="1037"/>
      <c r="J380" s="1037"/>
      <c r="K380" s="1037"/>
      <c r="L380" s="1037"/>
      <c r="M380" s="1037"/>
      <c r="N380" s="1037"/>
      <c r="O380" s="1037"/>
      <c r="P380" s="1037"/>
      <c r="Q380" s="1037"/>
      <c r="R380" s="1037"/>
      <c r="S380" s="1037"/>
      <c r="T380" s="1037"/>
      <c r="U380" s="1037"/>
      <c r="V380" s="1037"/>
      <c r="W380" s="1037"/>
      <c r="X380" s="1037"/>
    </row>
    <row r="381" spans="1:24" ht="15.95" customHeight="1" x14ac:dyDescent="0.2">
      <c r="A381" s="721"/>
      <c r="B381" s="1022"/>
      <c r="C381" s="1793"/>
      <c r="D381" s="1686"/>
      <c r="E381" s="1685"/>
      <c r="F381" s="1037"/>
      <c r="G381" s="1037"/>
      <c r="H381" s="1037"/>
      <c r="I381" s="1037"/>
      <c r="J381" s="1037"/>
      <c r="K381" s="1037"/>
      <c r="L381" s="1037"/>
      <c r="M381" s="1037"/>
      <c r="N381" s="1037"/>
      <c r="O381" s="1037"/>
      <c r="P381" s="1037"/>
      <c r="Q381" s="1037"/>
      <c r="R381" s="1037"/>
      <c r="S381" s="1037"/>
      <c r="T381" s="1037"/>
      <c r="U381" s="1037"/>
      <c r="V381" s="1037"/>
      <c r="W381" s="1037"/>
      <c r="X381" s="1037"/>
    </row>
    <row r="382" spans="1:24" ht="15.95" customHeight="1" x14ac:dyDescent="0.2">
      <c r="A382" s="721"/>
      <c r="B382" s="1022"/>
      <c r="C382" s="1793"/>
      <c r="D382" s="1686"/>
      <c r="E382" s="1685"/>
      <c r="F382" s="1037"/>
      <c r="G382" s="1037"/>
      <c r="H382" s="1037"/>
      <c r="I382" s="1037"/>
      <c r="J382" s="1037"/>
      <c r="K382" s="1037"/>
      <c r="L382" s="1037"/>
      <c r="M382" s="1037"/>
      <c r="N382" s="1037"/>
      <c r="O382" s="1037"/>
      <c r="P382" s="1037"/>
      <c r="Q382" s="1037"/>
      <c r="R382" s="1037"/>
      <c r="S382" s="1037"/>
      <c r="T382" s="1037"/>
      <c r="U382" s="1037"/>
      <c r="V382" s="1037"/>
      <c r="W382" s="1037"/>
      <c r="X382" s="1037"/>
    </row>
    <row r="383" spans="1:24" ht="15.95" customHeight="1" x14ac:dyDescent="0.2">
      <c r="A383" s="721"/>
      <c r="B383" s="1022"/>
      <c r="C383" s="1793"/>
      <c r="D383" s="1686"/>
      <c r="E383" s="1685"/>
      <c r="F383" s="1037"/>
      <c r="G383" s="1037"/>
      <c r="H383" s="1037"/>
      <c r="I383" s="1037"/>
      <c r="J383" s="1037"/>
      <c r="K383" s="1037"/>
      <c r="L383" s="1037"/>
      <c r="M383" s="1037"/>
      <c r="N383" s="1037"/>
      <c r="O383" s="1037"/>
      <c r="P383" s="1037"/>
      <c r="Q383" s="1037"/>
      <c r="R383" s="1037"/>
      <c r="S383" s="1037"/>
      <c r="T383" s="1037"/>
      <c r="U383" s="1037"/>
      <c r="V383" s="1037"/>
      <c r="W383" s="1037"/>
      <c r="X383" s="1037"/>
    </row>
    <row r="384" spans="1:24" ht="15.95" customHeight="1" x14ac:dyDescent="0.2">
      <c r="A384" s="721"/>
      <c r="B384" s="1022"/>
      <c r="C384" s="1793"/>
      <c r="D384" s="1686"/>
      <c r="E384" s="1685"/>
      <c r="F384" s="1037"/>
      <c r="G384" s="1037"/>
      <c r="H384" s="1037"/>
      <c r="I384" s="1037"/>
      <c r="J384" s="1037"/>
      <c r="K384" s="1037"/>
      <c r="L384" s="1037"/>
      <c r="M384" s="1037"/>
      <c r="N384" s="1037"/>
      <c r="O384" s="1037"/>
      <c r="P384" s="1037"/>
      <c r="Q384" s="1037"/>
      <c r="R384" s="1037"/>
      <c r="S384" s="1037"/>
      <c r="T384" s="1037"/>
      <c r="U384" s="1037"/>
      <c r="V384" s="1037"/>
      <c r="W384" s="1037"/>
      <c r="X384" s="1037"/>
    </row>
    <row r="385" spans="1:24" ht="15.95" customHeight="1" x14ac:dyDescent="0.2">
      <c r="A385" s="721"/>
      <c r="B385" s="1022"/>
      <c r="C385" s="1793"/>
      <c r="D385" s="1686"/>
      <c r="E385" s="1685"/>
      <c r="F385" s="1037"/>
      <c r="G385" s="1037"/>
      <c r="H385" s="1037"/>
      <c r="I385" s="1037"/>
      <c r="J385" s="1037"/>
      <c r="K385" s="1037"/>
      <c r="L385" s="1037"/>
      <c r="M385" s="1037"/>
      <c r="N385" s="1037"/>
      <c r="O385" s="1037"/>
      <c r="P385" s="1037"/>
      <c r="Q385" s="1037"/>
      <c r="R385" s="1037"/>
      <c r="S385" s="1037"/>
      <c r="T385" s="1037"/>
      <c r="U385" s="1037"/>
      <c r="V385" s="1037"/>
      <c r="W385" s="1037"/>
      <c r="X385" s="1037"/>
    </row>
    <row r="386" spans="1:24" ht="15.95" customHeight="1" x14ac:dyDescent="0.2">
      <c r="A386" s="721"/>
      <c r="B386" s="1022"/>
      <c r="C386" s="1793"/>
      <c r="D386" s="1686"/>
      <c r="E386" s="1685"/>
      <c r="F386" s="1037"/>
      <c r="G386" s="1037"/>
      <c r="H386" s="1037"/>
      <c r="I386" s="1037"/>
      <c r="J386" s="1037"/>
      <c r="K386" s="1037"/>
      <c r="L386" s="1037"/>
      <c r="M386" s="1037"/>
      <c r="N386" s="1037"/>
      <c r="O386" s="1037"/>
      <c r="P386" s="1037"/>
      <c r="Q386" s="1037"/>
      <c r="R386" s="1037"/>
      <c r="S386" s="1037"/>
      <c r="T386" s="1037"/>
      <c r="U386" s="1037"/>
      <c r="V386" s="1037"/>
      <c r="W386" s="1037"/>
      <c r="X386" s="1037"/>
    </row>
    <row r="387" spans="1:24" ht="15.95" customHeight="1" x14ac:dyDescent="0.2">
      <c r="A387" s="721"/>
      <c r="B387" s="1022"/>
      <c r="C387" s="1793"/>
      <c r="D387" s="1686"/>
      <c r="E387" s="1685"/>
      <c r="F387" s="1037"/>
      <c r="G387" s="1037"/>
      <c r="H387" s="1037"/>
      <c r="I387" s="1037"/>
      <c r="J387" s="1037"/>
      <c r="K387" s="1037"/>
      <c r="L387" s="1037"/>
      <c r="M387" s="1037"/>
      <c r="N387" s="1037"/>
      <c r="O387" s="1037"/>
      <c r="P387" s="1037"/>
      <c r="Q387" s="1037"/>
      <c r="R387" s="1037"/>
      <c r="S387" s="1037"/>
      <c r="T387" s="1037"/>
      <c r="U387" s="1037"/>
      <c r="V387" s="1037"/>
      <c r="W387" s="1037"/>
      <c r="X387" s="1037"/>
    </row>
    <row r="388" spans="1:24" ht="15.95" customHeight="1" x14ac:dyDescent="0.2">
      <c r="A388" s="721"/>
      <c r="C388" s="1793"/>
      <c r="D388" s="1686"/>
      <c r="E388" s="1685"/>
      <c r="F388" s="1037"/>
      <c r="G388" s="1037"/>
      <c r="H388" s="1037"/>
      <c r="I388" s="1037"/>
      <c r="J388" s="1037"/>
      <c r="K388" s="1037"/>
      <c r="L388" s="1037"/>
      <c r="M388" s="1037"/>
      <c r="N388" s="1037"/>
      <c r="O388" s="1037"/>
      <c r="P388" s="1037"/>
      <c r="Q388" s="1037"/>
      <c r="R388" s="1037"/>
      <c r="S388" s="1037"/>
      <c r="T388" s="1037"/>
      <c r="U388" s="1037"/>
      <c r="V388" s="1037"/>
      <c r="W388" s="1037"/>
      <c r="X388" s="1037"/>
    </row>
    <row r="389" spans="1:24" ht="15.95" customHeight="1" x14ac:dyDescent="0.2">
      <c r="A389" s="721"/>
      <c r="C389" s="1793"/>
      <c r="D389" s="1686"/>
      <c r="E389" s="1685"/>
      <c r="F389" s="1037"/>
      <c r="G389" s="1037"/>
      <c r="H389" s="1037"/>
      <c r="I389" s="1037"/>
      <c r="J389" s="1037"/>
      <c r="K389" s="1037"/>
      <c r="L389" s="1037"/>
      <c r="M389" s="1037"/>
      <c r="N389" s="1037"/>
      <c r="O389" s="1037"/>
      <c r="P389" s="1037"/>
      <c r="Q389" s="1037"/>
      <c r="R389" s="1037"/>
      <c r="S389" s="1037"/>
      <c r="T389" s="1037"/>
      <c r="U389" s="1037"/>
      <c r="V389" s="1037"/>
      <c r="W389" s="1037"/>
      <c r="X389" s="1037"/>
    </row>
    <row r="390" spans="1:24" ht="15.95" customHeight="1" x14ac:dyDescent="0.2">
      <c r="A390" s="721"/>
      <c r="C390" s="1793"/>
      <c r="D390" s="1686"/>
      <c r="E390" s="1685"/>
      <c r="F390" s="1037"/>
      <c r="G390" s="1037"/>
      <c r="H390" s="1037"/>
      <c r="I390" s="1037"/>
      <c r="J390" s="1037"/>
      <c r="K390" s="1037"/>
      <c r="L390" s="1037"/>
      <c r="M390" s="1037"/>
      <c r="N390" s="1037"/>
      <c r="O390" s="1037"/>
      <c r="P390" s="1037"/>
      <c r="Q390" s="1037"/>
      <c r="R390" s="1037"/>
      <c r="S390" s="1037"/>
      <c r="T390" s="1037"/>
      <c r="U390" s="1037"/>
      <c r="V390" s="1037"/>
      <c r="W390" s="1037"/>
      <c r="X390" s="1037"/>
    </row>
    <row r="391" spans="1:24" ht="15.95" customHeight="1" x14ac:dyDescent="0.2">
      <c r="A391" s="721"/>
      <c r="B391" s="1022"/>
      <c r="C391" s="1793"/>
      <c r="D391" s="1686"/>
      <c r="E391" s="1685"/>
      <c r="F391" s="1037"/>
      <c r="G391" s="1037"/>
      <c r="H391" s="1037"/>
      <c r="I391" s="1037"/>
      <c r="J391" s="1037"/>
      <c r="K391" s="1037"/>
      <c r="L391" s="1037"/>
      <c r="M391" s="1037"/>
      <c r="N391" s="1037"/>
      <c r="O391" s="1037"/>
      <c r="P391" s="1037"/>
      <c r="Q391" s="1037"/>
      <c r="R391" s="1037"/>
      <c r="S391" s="1037"/>
      <c r="T391" s="1037"/>
      <c r="U391" s="1037"/>
      <c r="V391" s="1037"/>
      <c r="W391" s="1037"/>
      <c r="X391" s="1037"/>
    </row>
    <row r="392" spans="1:24" ht="15.95" customHeight="1" x14ac:dyDescent="0.2">
      <c r="A392" s="721"/>
      <c r="B392" s="1022"/>
      <c r="C392" s="1793"/>
      <c r="D392" s="1686"/>
      <c r="E392" s="1685"/>
      <c r="F392" s="1037"/>
      <c r="G392" s="1037"/>
      <c r="H392" s="1037"/>
      <c r="I392" s="1037"/>
      <c r="J392" s="1037"/>
      <c r="K392" s="1037"/>
      <c r="L392" s="1037"/>
      <c r="M392" s="1037"/>
      <c r="N392" s="1037"/>
      <c r="O392" s="1037"/>
      <c r="P392" s="1037"/>
      <c r="Q392" s="1037"/>
      <c r="R392" s="1037"/>
      <c r="S392" s="1037"/>
      <c r="T392" s="1037"/>
      <c r="U392" s="1037"/>
      <c r="V392" s="1037"/>
      <c r="W392" s="1037"/>
      <c r="X392" s="1037"/>
    </row>
    <row r="393" spans="1:24" ht="15.95" customHeight="1" x14ac:dyDescent="0.2">
      <c r="A393" s="721"/>
      <c r="B393" s="1022"/>
      <c r="C393" s="1793"/>
      <c r="D393" s="1686"/>
      <c r="E393" s="1685"/>
      <c r="F393" s="1037"/>
      <c r="G393" s="1037"/>
      <c r="H393" s="1037"/>
      <c r="I393" s="1037"/>
      <c r="J393" s="1037"/>
      <c r="K393" s="1037"/>
      <c r="L393" s="1037"/>
      <c r="M393" s="1037"/>
      <c r="N393" s="1037"/>
      <c r="O393" s="1037"/>
      <c r="P393" s="1037"/>
      <c r="Q393" s="1037"/>
      <c r="R393" s="1037"/>
      <c r="S393" s="1037"/>
      <c r="T393" s="1037"/>
      <c r="U393" s="1037"/>
      <c r="V393" s="1037"/>
      <c r="W393" s="1037"/>
      <c r="X393" s="1037"/>
    </row>
    <row r="394" spans="1:24" ht="15.95" customHeight="1" x14ac:dyDescent="0.2">
      <c r="A394" s="1789"/>
      <c r="B394" s="1022"/>
      <c r="C394" s="1793"/>
      <c r="D394" s="1686"/>
      <c r="E394" s="1685"/>
      <c r="F394" s="1037"/>
      <c r="G394" s="1037"/>
      <c r="H394" s="1037"/>
      <c r="I394" s="1037"/>
      <c r="J394" s="1037"/>
      <c r="K394" s="1037"/>
      <c r="L394" s="1037"/>
      <c r="M394" s="1037"/>
      <c r="N394" s="1037"/>
      <c r="O394" s="1037"/>
      <c r="P394" s="1037"/>
      <c r="Q394" s="1037"/>
      <c r="R394" s="1037"/>
      <c r="S394" s="1037"/>
      <c r="T394" s="1037"/>
      <c r="U394" s="1037"/>
      <c r="V394" s="1037"/>
      <c r="W394" s="1037"/>
      <c r="X394" s="1037"/>
    </row>
    <row r="395" spans="1:24" ht="15.95" customHeight="1" x14ac:dyDescent="0.2">
      <c r="A395" s="721"/>
      <c r="B395" s="1022"/>
      <c r="C395" s="1793"/>
      <c r="D395" s="1686"/>
      <c r="E395" s="1685"/>
      <c r="F395" s="1037"/>
      <c r="G395" s="1037"/>
      <c r="H395" s="1037"/>
      <c r="I395" s="1037"/>
      <c r="J395" s="1037"/>
      <c r="K395" s="1037"/>
      <c r="L395" s="1037"/>
      <c r="M395" s="1037"/>
      <c r="N395" s="1037"/>
      <c r="O395" s="1037"/>
      <c r="P395" s="1037"/>
      <c r="Q395" s="1037"/>
      <c r="R395" s="1037"/>
      <c r="S395" s="1037"/>
      <c r="T395" s="1037"/>
      <c r="U395" s="1037"/>
      <c r="V395" s="1037"/>
      <c r="W395" s="1037"/>
      <c r="X395" s="1037"/>
    </row>
    <row r="396" spans="1:24" ht="15.95" customHeight="1" x14ac:dyDescent="0.2">
      <c r="A396" s="721"/>
      <c r="B396" s="1022"/>
      <c r="C396" s="1793"/>
      <c r="D396" s="1686"/>
      <c r="E396" s="1685"/>
      <c r="F396" s="1037"/>
      <c r="G396" s="1037"/>
      <c r="H396" s="1037"/>
      <c r="I396" s="1037"/>
      <c r="J396" s="1037"/>
      <c r="K396" s="1037"/>
      <c r="L396" s="1037"/>
      <c r="M396" s="1037"/>
      <c r="N396" s="1037"/>
      <c r="O396" s="1037"/>
      <c r="P396" s="1037"/>
      <c r="Q396" s="1037"/>
      <c r="R396" s="1037"/>
      <c r="S396" s="1037"/>
      <c r="T396" s="1037"/>
      <c r="U396" s="1037"/>
      <c r="V396" s="1037"/>
      <c r="W396" s="1037"/>
      <c r="X396" s="1037"/>
    </row>
    <row r="397" spans="1:24" ht="15.95" customHeight="1" x14ac:dyDescent="0.2">
      <c r="A397" s="721"/>
      <c r="B397" s="1022"/>
      <c r="C397" s="1793"/>
      <c r="D397" s="1686"/>
      <c r="E397" s="1685"/>
      <c r="F397" s="1037"/>
      <c r="G397" s="1037"/>
      <c r="H397" s="1037"/>
      <c r="I397" s="1037"/>
      <c r="J397" s="1037"/>
      <c r="K397" s="1037"/>
      <c r="L397" s="1037"/>
      <c r="M397" s="1037"/>
      <c r="N397" s="1037"/>
      <c r="O397" s="1037"/>
      <c r="P397" s="1037"/>
      <c r="Q397" s="1037"/>
      <c r="R397" s="1037"/>
      <c r="S397" s="1037"/>
      <c r="T397" s="1037"/>
      <c r="U397" s="1037"/>
      <c r="V397" s="1037"/>
      <c r="W397" s="1037"/>
      <c r="X397" s="1037"/>
    </row>
    <row r="398" spans="1:24" ht="15.95" customHeight="1" x14ac:dyDescent="0.2">
      <c r="A398" s="721"/>
      <c r="B398" s="1022"/>
      <c r="C398" s="1793"/>
      <c r="D398" s="1686"/>
      <c r="E398" s="1685"/>
      <c r="F398" s="1037"/>
      <c r="G398" s="1037"/>
      <c r="H398" s="1037"/>
      <c r="I398" s="1037"/>
      <c r="J398" s="1037"/>
      <c r="K398" s="1037"/>
      <c r="L398" s="1037"/>
      <c r="M398" s="1037"/>
      <c r="N398" s="1037"/>
      <c r="O398" s="1037"/>
      <c r="P398" s="1037"/>
      <c r="Q398" s="1037"/>
      <c r="R398" s="1037"/>
      <c r="S398" s="1037"/>
      <c r="T398" s="1037"/>
      <c r="U398" s="1037"/>
      <c r="V398" s="1037"/>
      <c r="W398" s="1037"/>
      <c r="X398" s="1037"/>
    </row>
    <row r="399" spans="1:24" ht="15.95" customHeight="1" x14ac:dyDescent="0.2">
      <c r="A399" s="721"/>
      <c r="B399" s="1022"/>
      <c r="C399" s="1793"/>
      <c r="D399" s="1686"/>
      <c r="E399" s="1685"/>
      <c r="F399" s="1037"/>
      <c r="G399" s="1037"/>
      <c r="H399" s="1037"/>
      <c r="I399" s="1037"/>
      <c r="J399" s="1037"/>
      <c r="K399" s="1037"/>
      <c r="L399" s="1037"/>
      <c r="M399" s="1037"/>
      <c r="N399" s="1037"/>
      <c r="O399" s="1037"/>
      <c r="P399" s="1037"/>
      <c r="Q399" s="1037"/>
      <c r="R399" s="1037"/>
      <c r="S399" s="1037"/>
      <c r="T399" s="1037"/>
      <c r="U399" s="1037"/>
      <c r="V399" s="1037"/>
      <c r="W399" s="1037"/>
      <c r="X399" s="1037"/>
    </row>
    <row r="400" spans="1:24" ht="15.95" customHeight="1" x14ac:dyDescent="0.2">
      <c r="A400" s="721"/>
      <c r="B400" s="1022"/>
      <c r="C400" s="1793"/>
      <c r="D400" s="1686"/>
      <c r="E400" s="1685"/>
      <c r="F400" s="1037"/>
      <c r="G400" s="1037"/>
      <c r="H400" s="1037"/>
      <c r="I400" s="1037"/>
      <c r="J400" s="1037"/>
      <c r="K400" s="1037"/>
      <c r="L400" s="1037"/>
      <c r="M400" s="1037"/>
      <c r="N400" s="1037"/>
      <c r="O400" s="1037"/>
      <c r="P400" s="1037"/>
      <c r="Q400" s="1037"/>
      <c r="R400" s="1037"/>
      <c r="S400" s="1037"/>
      <c r="T400" s="1037"/>
      <c r="U400" s="1037"/>
      <c r="V400" s="1037"/>
      <c r="W400" s="1037"/>
      <c r="X400" s="1037"/>
    </row>
    <row r="401" spans="1:24" ht="15.95" customHeight="1" x14ac:dyDescent="0.2">
      <c r="A401" s="721"/>
      <c r="B401" s="1022"/>
      <c r="C401" s="1793"/>
      <c r="D401" s="1686"/>
      <c r="E401" s="1685"/>
      <c r="F401" s="1037"/>
      <c r="G401" s="1037"/>
      <c r="H401" s="1037"/>
      <c r="I401" s="1037"/>
      <c r="J401" s="1037"/>
      <c r="K401" s="1037"/>
      <c r="L401" s="1037"/>
      <c r="M401" s="1037"/>
      <c r="N401" s="1037"/>
      <c r="O401" s="1037"/>
      <c r="P401" s="1037"/>
      <c r="Q401" s="1037"/>
      <c r="R401" s="1037"/>
      <c r="S401" s="1037"/>
      <c r="T401" s="1037"/>
      <c r="U401" s="1037"/>
      <c r="V401" s="1037"/>
      <c r="W401" s="1037"/>
      <c r="X401" s="1037"/>
    </row>
    <row r="402" spans="1:24" ht="15.95" customHeight="1" x14ac:dyDescent="0.2">
      <c r="A402" s="721"/>
      <c r="B402" s="1022"/>
      <c r="C402" s="1793"/>
      <c r="D402" s="1686"/>
      <c r="E402" s="1685"/>
      <c r="F402" s="1037"/>
      <c r="G402" s="1037"/>
      <c r="H402" s="1037"/>
      <c r="I402" s="1037"/>
      <c r="J402" s="1037"/>
      <c r="K402" s="1037"/>
      <c r="L402" s="1037"/>
      <c r="M402" s="1037"/>
      <c r="N402" s="1037"/>
      <c r="O402" s="1037"/>
      <c r="P402" s="1037"/>
      <c r="Q402" s="1037"/>
      <c r="R402" s="1037"/>
      <c r="S402" s="1037"/>
      <c r="T402" s="1037"/>
      <c r="U402" s="1037"/>
      <c r="V402" s="1037"/>
      <c r="W402" s="1037"/>
      <c r="X402" s="1037"/>
    </row>
    <row r="403" spans="1:24" ht="15.95" customHeight="1" x14ac:dyDescent="0.2">
      <c r="A403" s="721"/>
      <c r="B403" s="1022"/>
      <c r="C403" s="1793"/>
      <c r="D403" s="1686"/>
      <c r="E403" s="1685"/>
      <c r="F403" s="1037"/>
      <c r="G403" s="1037"/>
      <c r="H403" s="1037"/>
      <c r="I403" s="1037"/>
      <c r="J403" s="1037"/>
      <c r="K403" s="1037"/>
      <c r="L403" s="1037"/>
      <c r="M403" s="1037"/>
      <c r="N403" s="1037"/>
      <c r="O403" s="1037"/>
      <c r="P403" s="1037"/>
      <c r="Q403" s="1037"/>
      <c r="R403" s="1037"/>
      <c r="S403" s="1037"/>
      <c r="T403" s="1037"/>
      <c r="U403" s="1037"/>
      <c r="V403" s="1037"/>
      <c r="W403" s="1037"/>
      <c r="X403" s="1037"/>
    </row>
    <row r="404" spans="1:24" ht="15.95" customHeight="1" x14ac:dyDescent="0.2">
      <c r="A404" s="721"/>
      <c r="B404" s="1022"/>
      <c r="C404" s="1793"/>
      <c r="D404" s="1686"/>
      <c r="E404" s="1685"/>
      <c r="F404" s="1037"/>
      <c r="G404" s="1037"/>
      <c r="H404" s="1037"/>
      <c r="I404" s="1037"/>
      <c r="J404" s="1037"/>
      <c r="K404" s="1037"/>
      <c r="L404" s="1037"/>
      <c r="M404" s="1037"/>
      <c r="N404" s="1037"/>
      <c r="O404" s="1037"/>
      <c r="P404" s="1037"/>
      <c r="Q404" s="1037"/>
      <c r="R404" s="1037"/>
      <c r="S404" s="1037"/>
      <c r="T404" s="1037"/>
      <c r="U404" s="1037"/>
      <c r="V404" s="1037"/>
      <c r="W404" s="1037"/>
      <c r="X404" s="1037"/>
    </row>
    <row r="405" spans="1:24" ht="15.95" customHeight="1" x14ac:dyDescent="0.2">
      <c r="A405" s="721"/>
      <c r="B405" s="1022"/>
      <c r="C405" s="100"/>
      <c r="D405" s="1036"/>
      <c r="E405" s="1037"/>
      <c r="F405" s="1037"/>
      <c r="G405" s="1037"/>
      <c r="H405" s="1037"/>
      <c r="I405" s="1037"/>
      <c r="J405" s="1037"/>
      <c r="K405" s="1037"/>
      <c r="L405" s="1037"/>
      <c r="M405" s="1037"/>
      <c r="N405" s="1037"/>
      <c r="O405" s="1037"/>
      <c r="P405" s="1037"/>
      <c r="Q405" s="1037"/>
      <c r="R405" s="1037"/>
      <c r="S405" s="1037"/>
      <c r="T405" s="1037"/>
      <c r="U405" s="1037"/>
      <c r="V405" s="1037"/>
      <c r="W405" s="1037"/>
      <c r="X405" s="1037"/>
    </row>
    <row r="406" spans="1:24" ht="15.95" customHeight="1" x14ac:dyDescent="0.2">
      <c r="A406" s="721"/>
      <c r="B406" s="1022"/>
      <c r="C406" s="100"/>
      <c r="D406" s="1036"/>
      <c r="E406" s="1037"/>
      <c r="F406" s="1037"/>
      <c r="G406" s="1037"/>
      <c r="H406" s="1037"/>
      <c r="I406" s="1037"/>
      <c r="J406" s="1037"/>
      <c r="K406" s="1037"/>
      <c r="L406" s="1037"/>
      <c r="M406" s="1037"/>
      <c r="N406" s="1037"/>
      <c r="O406" s="1037"/>
      <c r="P406" s="1037"/>
      <c r="Q406" s="1037"/>
      <c r="R406" s="1037"/>
      <c r="S406" s="1037"/>
      <c r="T406" s="1037"/>
      <c r="U406" s="1037"/>
      <c r="V406" s="1037"/>
      <c r="W406" s="1037"/>
      <c r="X406" s="1037"/>
    </row>
    <row r="407" spans="1:24" ht="15.95" customHeight="1" x14ac:dyDescent="0.2">
      <c r="A407" s="721"/>
      <c r="B407" s="1022"/>
      <c r="C407" s="100"/>
      <c r="D407" s="1036"/>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row>
    <row r="408" spans="1:24" ht="15.95" customHeight="1" x14ac:dyDescent="0.2">
      <c r="A408" s="721"/>
      <c r="B408" s="1022"/>
      <c r="C408" s="100"/>
      <c r="D408" s="1036"/>
      <c r="E408" s="1037"/>
      <c r="F408" s="1037"/>
      <c r="G408" s="1037"/>
      <c r="H408" s="1037"/>
      <c r="I408" s="1037"/>
      <c r="J408" s="1037"/>
      <c r="K408" s="1037"/>
      <c r="L408" s="1037"/>
      <c r="M408" s="1037"/>
      <c r="N408" s="1037"/>
      <c r="O408" s="1037"/>
      <c r="P408" s="1037"/>
      <c r="Q408" s="1037"/>
      <c r="R408" s="1037"/>
      <c r="S408" s="1037"/>
      <c r="T408" s="1037"/>
      <c r="U408" s="1037"/>
      <c r="V408" s="1037"/>
      <c r="W408" s="1037"/>
      <c r="X408" s="1037"/>
    </row>
    <row r="409" spans="1:24" ht="15.95" customHeight="1" x14ac:dyDescent="0.2">
      <c r="A409" s="631"/>
      <c r="B409" s="95"/>
      <c r="C409" s="100"/>
      <c r="D409" s="1036"/>
      <c r="E409" s="1037"/>
      <c r="F409" s="1037"/>
      <c r="G409" s="1037"/>
      <c r="H409" s="1037"/>
      <c r="I409" s="1037"/>
      <c r="J409" s="1037"/>
      <c r="K409" s="1037"/>
      <c r="L409" s="1037"/>
      <c r="M409" s="1037"/>
      <c r="N409" s="1037"/>
      <c r="O409" s="1037"/>
      <c r="P409" s="1037"/>
      <c r="Q409" s="1037"/>
      <c r="R409" s="1037"/>
      <c r="S409" s="1037"/>
      <c r="T409" s="1037"/>
      <c r="U409" s="1037"/>
      <c r="V409" s="1037"/>
      <c r="W409" s="1037"/>
      <c r="X409" s="1037"/>
    </row>
    <row r="410" spans="1:24" ht="15.95" customHeight="1" x14ac:dyDescent="0.2">
      <c r="A410" s="631"/>
      <c r="B410" s="95"/>
      <c r="C410" s="100"/>
      <c r="D410" s="1036"/>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row>
    <row r="411" spans="1:24" ht="15.95" customHeight="1" x14ac:dyDescent="0.2">
      <c r="A411" s="631"/>
      <c r="B411" s="95"/>
      <c r="C411" s="100"/>
      <c r="D411" s="1036"/>
      <c r="E411" s="1037"/>
      <c r="F411" s="1037"/>
      <c r="G411" s="1037"/>
      <c r="H411" s="1037"/>
      <c r="I411" s="1037"/>
      <c r="J411" s="1037"/>
      <c r="K411" s="1037"/>
      <c r="L411" s="1037"/>
      <c r="M411" s="1037"/>
      <c r="N411" s="1037"/>
      <c r="O411" s="1037"/>
      <c r="P411" s="1037"/>
      <c r="Q411" s="1037"/>
      <c r="R411" s="1037"/>
      <c r="S411" s="1037"/>
      <c r="T411" s="1037"/>
      <c r="U411" s="1037"/>
      <c r="V411" s="1037"/>
      <c r="W411" s="1037"/>
      <c r="X411" s="1037"/>
    </row>
    <row r="412" spans="1:24" ht="15.95" customHeight="1" x14ac:dyDescent="0.2">
      <c r="A412" s="631"/>
      <c r="B412" s="95"/>
      <c r="C412" s="100"/>
      <c r="D412" s="1036"/>
      <c r="E412" s="1037"/>
      <c r="F412" s="1037"/>
      <c r="G412" s="1037"/>
      <c r="H412" s="1037"/>
      <c r="I412" s="1037"/>
      <c r="J412" s="1037"/>
      <c r="K412" s="1037"/>
      <c r="L412" s="1037"/>
      <c r="M412" s="1037"/>
      <c r="N412" s="1037"/>
      <c r="O412" s="1037"/>
      <c r="P412" s="1037"/>
      <c r="Q412" s="1037"/>
      <c r="R412" s="1037"/>
      <c r="S412" s="1037"/>
      <c r="T412" s="1037"/>
      <c r="U412" s="1037"/>
      <c r="V412" s="1037"/>
      <c r="W412" s="1037"/>
      <c r="X412" s="1037"/>
    </row>
    <row r="413" spans="1:24" ht="15.95" customHeight="1" x14ac:dyDescent="0.2">
      <c r="A413" s="631"/>
      <c r="B413" s="95"/>
      <c r="C413" s="100"/>
      <c r="D413" s="1036"/>
      <c r="E413" s="1037"/>
      <c r="F413" s="1037"/>
      <c r="G413" s="1037"/>
      <c r="H413" s="1037"/>
      <c r="I413" s="1037"/>
      <c r="J413" s="1037"/>
      <c r="K413" s="1037"/>
      <c r="L413" s="1037"/>
      <c r="M413" s="1037"/>
      <c r="N413" s="1037"/>
      <c r="O413" s="1037"/>
      <c r="P413" s="1037"/>
      <c r="Q413" s="1037"/>
      <c r="R413" s="1037"/>
      <c r="S413" s="1037"/>
      <c r="T413" s="1037"/>
      <c r="U413" s="1037"/>
      <c r="V413" s="1037"/>
      <c r="W413" s="1037"/>
      <c r="X413" s="1037"/>
    </row>
    <row r="414" spans="1:24" ht="15.95" customHeight="1" x14ac:dyDescent="0.2">
      <c r="A414" s="631"/>
      <c r="B414" s="95"/>
      <c r="C414" s="100"/>
      <c r="D414" s="1036"/>
      <c r="E414" s="1037"/>
      <c r="F414" s="1037"/>
      <c r="G414" s="1037"/>
      <c r="H414" s="1037"/>
      <c r="I414" s="1037"/>
      <c r="J414" s="1037"/>
      <c r="K414" s="1037"/>
      <c r="L414" s="1037"/>
      <c r="M414" s="1037"/>
      <c r="N414" s="1037"/>
      <c r="O414" s="1037"/>
      <c r="P414" s="1037"/>
      <c r="Q414" s="1037"/>
      <c r="R414" s="1037"/>
      <c r="S414" s="1037"/>
      <c r="T414" s="1037"/>
      <c r="U414" s="1037"/>
      <c r="V414" s="1037"/>
      <c r="W414" s="1037"/>
      <c r="X414" s="1037"/>
    </row>
    <row r="415" spans="1:24" ht="15.95" customHeight="1" x14ac:dyDescent="0.2">
      <c r="A415" s="631"/>
      <c r="B415" s="95"/>
      <c r="C415" s="100"/>
      <c r="D415" s="1036"/>
      <c r="E415" s="1037"/>
      <c r="F415" s="1037"/>
      <c r="G415" s="1037"/>
      <c r="H415" s="1037"/>
      <c r="I415" s="1037"/>
      <c r="J415" s="1037"/>
      <c r="K415" s="1037"/>
      <c r="L415" s="1037"/>
      <c r="M415" s="1037"/>
      <c r="N415" s="1037"/>
      <c r="O415" s="1037"/>
      <c r="P415" s="1037"/>
      <c r="Q415" s="1037"/>
      <c r="R415" s="1037"/>
      <c r="S415" s="1037"/>
      <c r="T415" s="1037"/>
      <c r="U415" s="1037"/>
      <c r="V415" s="1037"/>
      <c r="W415" s="1037"/>
      <c r="X415" s="1037"/>
    </row>
    <row r="416" spans="1:24" ht="15.95" customHeight="1" x14ac:dyDescent="0.2">
      <c r="A416" s="631"/>
      <c r="B416" s="95"/>
      <c r="C416" s="100"/>
      <c r="D416" s="1036"/>
      <c r="E416" s="1037"/>
      <c r="F416" s="1037"/>
      <c r="G416" s="1037"/>
      <c r="H416" s="1037"/>
      <c r="I416" s="1037"/>
      <c r="J416" s="1037"/>
      <c r="K416" s="1037"/>
      <c r="L416" s="1037"/>
      <c r="M416" s="1037"/>
      <c r="N416" s="1037"/>
      <c r="O416" s="1037"/>
      <c r="P416" s="1037"/>
      <c r="Q416" s="1037"/>
      <c r="R416" s="1037"/>
      <c r="S416" s="1037"/>
      <c r="T416" s="1037"/>
      <c r="U416" s="1037"/>
      <c r="V416" s="1037"/>
      <c r="W416" s="1037"/>
      <c r="X416" s="1037"/>
    </row>
    <row r="417" spans="1:24" ht="15.95" customHeight="1" x14ac:dyDescent="0.2">
      <c r="A417" s="631"/>
      <c r="B417" s="95"/>
      <c r="C417" s="100"/>
      <c r="D417" s="1036"/>
      <c r="E417" s="1037"/>
      <c r="F417" s="1037"/>
      <c r="G417" s="1037"/>
      <c r="H417" s="1037"/>
      <c r="I417" s="1037"/>
      <c r="J417" s="1037"/>
      <c r="K417" s="1037"/>
      <c r="L417" s="1037"/>
      <c r="M417" s="1037"/>
      <c r="N417" s="1037"/>
      <c r="O417" s="1037"/>
      <c r="P417" s="1037"/>
      <c r="Q417" s="1037"/>
      <c r="R417" s="1037"/>
      <c r="S417" s="1037"/>
      <c r="T417" s="1037"/>
      <c r="U417" s="1037"/>
      <c r="V417" s="1037"/>
      <c r="W417" s="1037"/>
      <c r="X417" s="1037"/>
    </row>
    <row r="418" spans="1:24" ht="15.95" customHeight="1" x14ac:dyDescent="0.2">
      <c r="A418" s="631"/>
      <c r="B418" s="95"/>
      <c r="C418" s="100"/>
      <c r="D418" s="1036"/>
      <c r="E418" s="1037"/>
      <c r="F418" s="1037"/>
      <c r="G418" s="1037"/>
      <c r="H418" s="1037"/>
      <c r="I418" s="1037"/>
      <c r="J418" s="1037"/>
      <c r="K418" s="1037"/>
      <c r="L418" s="1037"/>
      <c r="M418" s="1037"/>
      <c r="N418" s="1037"/>
      <c r="O418" s="1037"/>
      <c r="P418" s="1037"/>
      <c r="Q418" s="1037"/>
      <c r="R418" s="1037"/>
      <c r="S418" s="1037"/>
      <c r="T418" s="1037"/>
      <c r="U418" s="1037"/>
      <c r="V418" s="1037"/>
      <c r="W418" s="1037"/>
      <c r="X418" s="1037"/>
    </row>
    <row r="419" spans="1:24" ht="15.95" customHeight="1" x14ac:dyDescent="0.2">
      <c r="A419" s="631"/>
      <c r="B419" s="95"/>
      <c r="C419" s="100"/>
      <c r="D419" s="1036"/>
      <c r="E419" s="1037"/>
      <c r="F419" s="1037"/>
      <c r="G419" s="1037"/>
      <c r="H419" s="1037"/>
      <c r="I419" s="1037"/>
      <c r="J419" s="1037"/>
      <c r="K419" s="1037"/>
      <c r="L419" s="1037"/>
      <c r="M419" s="1037"/>
      <c r="N419" s="1037"/>
      <c r="O419" s="1037"/>
      <c r="P419" s="1037"/>
      <c r="Q419" s="1037"/>
      <c r="R419" s="1037"/>
      <c r="S419" s="1037"/>
      <c r="T419" s="1037"/>
      <c r="U419" s="1037"/>
      <c r="V419" s="1037"/>
      <c r="W419" s="1037"/>
      <c r="X419" s="1037"/>
    </row>
    <row r="420" spans="1:24" ht="15.95" customHeight="1" x14ac:dyDescent="0.2">
      <c r="A420" s="631"/>
      <c r="B420" s="95"/>
      <c r="C420" s="100"/>
      <c r="D420" s="1036"/>
      <c r="E420" s="1037"/>
      <c r="F420" s="1037"/>
      <c r="G420" s="1037"/>
      <c r="H420" s="1037"/>
      <c r="I420" s="1037"/>
      <c r="J420" s="1037"/>
      <c r="K420" s="1037"/>
      <c r="L420" s="1037"/>
      <c r="M420" s="1037"/>
      <c r="N420" s="1037"/>
      <c r="O420" s="1037"/>
      <c r="P420" s="1037"/>
      <c r="Q420" s="1037"/>
      <c r="R420" s="1037"/>
      <c r="S420" s="1037"/>
      <c r="T420" s="1037"/>
      <c r="U420" s="1037"/>
      <c r="V420" s="1037"/>
      <c r="W420" s="1037"/>
      <c r="X420" s="1037"/>
    </row>
    <row r="421" spans="1:24" ht="15.95" customHeight="1" x14ac:dyDescent="0.2">
      <c r="A421" s="631"/>
      <c r="B421" s="95"/>
      <c r="C421" s="100"/>
      <c r="D421" s="1036"/>
      <c r="E421" s="1037"/>
      <c r="F421" s="1037"/>
      <c r="G421" s="1037"/>
      <c r="H421" s="1037"/>
      <c r="I421" s="1037"/>
      <c r="J421" s="1037"/>
      <c r="K421" s="1037"/>
      <c r="L421" s="1037"/>
      <c r="M421" s="1037"/>
      <c r="N421" s="1037"/>
      <c r="O421" s="1037"/>
      <c r="P421" s="1037"/>
      <c r="Q421" s="1037"/>
      <c r="R421" s="1037"/>
      <c r="S421" s="1037"/>
      <c r="T421" s="1037"/>
      <c r="U421" s="1037"/>
      <c r="V421" s="1037"/>
      <c r="W421" s="1037"/>
      <c r="X421" s="1037"/>
    </row>
    <row r="422" spans="1:24" ht="15.95" customHeight="1" x14ac:dyDescent="0.2">
      <c r="A422" s="631"/>
      <c r="B422" s="95"/>
      <c r="C422" s="100"/>
      <c r="D422" s="1036"/>
      <c r="E422" s="1037"/>
      <c r="F422" s="1037"/>
      <c r="G422" s="1037"/>
      <c r="H422" s="1037"/>
      <c r="I422" s="1037"/>
      <c r="J422" s="1037"/>
      <c r="K422" s="1037"/>
      <c r="L422" s="1037"/>
      <c r="M422" s="1037"/>
      <c r="N422" s="1037"/>
      <c r="O422" s="1037"/>
      <c r="P422" s="1037"/>
      <c r="Q422" s="1037"/>
      <c r="R422" s="1037"/>
      <c r="S422" s="1037"/>
      <c r="T422" s="1037"/>
      <c r="U422" s="1037"/>
      <c r="V422" s="1037"/>
      <c r="W422" s="1037"/>
      <c r="X422" s="1037"/>
    </row>
    <row r="423" spans="1:24" ht="15.95" customHeight="1" x14ac:dyDescent="0.2">
      <c r="A423" s="631"/>
      <c r="B423" s="95"/>
      <c r="C423" s="100"/>
      <c r="D423" s="1036"/>
      <c r="E423" s="1037"/>
      <c r="F423" s="1037"/>
      <c r="G423" s="1037"/>
      <c r="H423" s="1037"/>
      <c r="I423" s="1037"/>
      <c r="J423" s="1037"/>
      <c r="K423" s="1037"/>
      <c r="L423" s="1037"/>
      <c r="M423" s="1037"/>
      <c r="N423" s="1037"/>
      <c r="O423" s="1037"/>
      <c r="P423" s="1037"/>
      <c r="Q423" s="1037"/>
      <c r="R423" s="1037"/>
      <c r="S423" s="1037"/>
      <c r="T423" s="1037"/>
      <c r="U423" s="1037"/>
      <c r="V423" s="1037"/>
      <c r="W423" s="1037"/>
      <c r="X423" s="1037"/>
    </row>
    <row r="424" spans="1:24" ht="15.95" customHeight="1" x14ac:dyDescent="0.2">
      <c r="A424" s="631"/>
      <c r="B424" s="95"/>
      <c r="C424" s="100"/>
      <c r="D424" s="1036"/>
      <c r="E424" s="1037"/>
      <c r="F424" s="1037"/>
      <c r="G424" s="1037"/>
      <c r="H424" s="1037"/>
      <c r="I424" s="1037"/>
      <c r="J424" s="1037"/>
      <c r="K424" s="1037"/>
      <c r="L424" s="1037"/>
      <c r="M424" s="1037"/>
      <c r="N424" s="1037"/>
      <c r="O424" s="1037"/>
      <c r="P424" s="1037"/>
      <c r="Q424" s="1037"/>
      <c r="R424" s="1037"/>
      <c r="S424" s="1037"/>
      <c r="T424" s="1037"/>
      <c r="U424" s="1037"/>
      <c r="V424" s="1037"/>
      <c r="W424" s="1037"/>
      <c r="X424" s="1037"/>
    </row>
    <row r="425" spans="1:24" ht="15.95" customHeight="1" x14ac:dyDescent="0.2">
      <c r="A425" s="631"/>
      <c r="B425" s="95"/>
      <c r="C425" s="100"/>
      <c r="D425" s="1036"/>
      <c r="E425" s="1037"/>
      <c r="F425" s="1037"/>
      <c r="G425" s="1037"/>
      <c r="H425" s="1037"/>
      <c r="I425" s="1037"/>
      <c r="J425" s="1037"/>
      <c r="K425" s="1037"/>
      <c r="L425" s="1037"/>
      <c r="M425" s="1037"/>
      <c r="N425" s="1037"/>
      <c r="O425" s="1037"/>
      <c r="P425" s="1037"/>
      <c r="Q425" s="1037"/>
      <c r="R425" s="1037"/>
      <c r="S425" s="1037"/>
      <c r="T425" s="1037"/>
      <c r="U425" s="1037"/>
      <c r="V425" s="1037"/>
      <c r="W425" s="1037"/>
      <c r="X425" s="1037"/>
    </row>
    <row r="426" spans="1:24" ht="15.95" customHeight="1" x14ac:dyDescent="0.2">
      <c r="A426" s="631"/>
      <c r="B426" s="95"/>
      <c r="C426" s="100"/>
      <c r="D426" s="1036"/>
      <c r="E426" s="1037"/>
      <c r="F426" s="1037"/>
      <c r="G426" s="1037"/>
      <c r="H426" s="1037"/>
      <c r="I426" s="1037"/>
      <c r="J426" s="1037"/>
      <c r="K426" s="1037"/>
      <c r="L426" s="1037"/>
      <c r="M426" s="1037"/>
      <c r="N426" s="1037"/>
      <c r="O426" s="1037"/>
      <c r="P426" s="1037"/>
      <c r="Q426" s="1037"/>
      <c r="R426" s="1037"/>
      <c r="S426" s="1037"/>
      <c r="T426" s="1037"/>
      <c r="U426" s="1037"/>
      <c r="V426" s="1037"/>
      <c r="W426" s="1037"/>
      <c r="X426" s="1037"/>
    </row>
    <row r="427" spans="1:24" ht="15.95" customHeight="1" x14ac:dyDescent="0.2">
      <c r="A427" s="631"/>
      <c r="B427" s="95"/>
      <c r="C427" s="100"/>
      <c r="D427" s="1036"/>
      <c r="E427" s="1037"/>
      <c r="F427" s="1037"/>
      <c r="G427" s="1037"/>
      <c r="H427" s="1037"/>
      <c r="I427" s="1037"/>
      <c r="J427" s="1037"/>
      <c r="K427" s="1037"/>
      <c r="L427" s="1037"/>
      <c r="M427" s="1037"/>
      <c r="N427" s="1037"/>
      <c r="O427" s="1037"/>
      <c r="P427" s="1037"/>
      <c r="Q427" s="1037"/>
      <c r="R427" s="1037"/>
      <c r="S427" s="1037"/>
      <c r="T427" s="1037"/>
      <c r="U427" s="1037"/>
      <c r="V427" s="1037"/>
      <c r="W427" s="1037"/>
      <c r="X427" s="1037"/>
    </row>
    <row r="428" spans="1:24" ht="15.95" customHeight="1" x14ac:dyDescent="0.2">
      <c r="A428" s="631"/>
      <c r="B428" s="95"/>
      <c r="C428" s="100"/>
      <c r="D428" s="1036"/>
      <c r="E428" s="1037"/>
      <c r="F428" s="1037"/>
      <c r="G428" s="1037"/>
      <c r="H428" s="1037"/>
      <c r="I428" s="1037"/>
      <c r="J428" s="1037"/>
      <c r="K428" s="1037"/>
      <c r="L428" s="1037"/>
      <c r="M428" s="1037"/>
      <c r="N428" s="1037"/>
      <c r="O428" s="1037"/>
      <c r="P428" s="1037"/>
      <c r="Q428" s="1037"/>
      <c r="R428" s="1037"/>
      <c r="S428" s="1037"/>
      <c r="T428" s="1037"/>
      <c r="U428" s="1037"/>
      <c r="V428" s="1037"/>
      <c r="W428" s="1037"/>
      <c r="X428" s="1037"/>
    </row>
    <row r="429" spans="1:24" ht="15.95" customHeight="1" x14ac:dyDescent="0.2">
      <c r="A429" s="631"/>
      <c r="B429" s="95"/>
      <c r="C429" s="100"/>
      <c r="D429" s="1036"/>
      <c r="E429" s="1037"/>
      <c r="F429" s="1037"/>
      <c r="G429" s="1037"/>
      <c r="H429" s="1037"/>
      <c r="I429" s="1037"/>
      <c r="J429" s="1037"/>
      <c r="K429" s="1037"/>
      <c r="L429" s="1037"/>
      <c r="M429" s="1037"/>
      <c r="N429" s="1037"/>
      <c r="O429" s="1037"/>
      <c r="P429" s="1037"/>
      <c r="Q429" s="1037"/>
      <c r="R429" s="1037"/>
      <c r="S429" s="1037"/>
      <c r="T429" s="1037"/>
      <c r="U429" s="1037"/>
      <c r="V429" s="1037"/>
      <c r="W429" s="1037"/>
      <c r="X429" s="1037"/>
    </row>
    <row r="430" spans="1:24" ht="15.95" customHeight="1" x14ac:dyDescent="0.2">
      <c r="A430" s="631"/>
      <c r="B430" s="95"/>
      <c r="C430" s="100"/>
      <c r="D430" s="1036"/>
      <c r="E430" s="1037"/>
      <c r="F430" s="1037"/>
      <c r="G430" s="1037"/>
      <c r="H430" s="1037"/>
      <c r="I430" s="1037"/>
      <c r="J430" s="1037"/>
      <c r="K430" s="1037"/>
      <c r="L430" s="1037"/>
      <c r="M430" s="1037"/>
      <c r="N430" s="1037"/>
      <c r="O430" s="1037"/>
      <c r="P430" s="1037"/>
      <c r="Q430" s="1037"/>
      <c r="R430" s="1037"/>
      <c r="S430" s="1037"/>
      <c r="T430" s="1037"/>
      <c r="U430" s="1037"/>
      <c r="V430" s="1037"/>
      <c r="W430" s="1037"/>
      <c r="X430" s="1037"/>
    </row>
    <row r="431" spans="1:24" ht="15.95" customHeight="1" x14ac:dyDescent="0.2">
      <c r="A431" s="631"/>
      <c r="B431" s="95"/>
      <c r="C431" s="100"/>
      <c r="D431" s="1036"/>
      <c r="E431" s="1037"/>
      <c r="F431" s="1037"/>
      <c r="G431" s="1037"/>
      <c r="H431" s="1037"/>
      <c r="I431" s="1037"/>
      <c r="J431" s="1037"/>
      <c r="K431" s="1037"/>
      <c r="L431" s="1037"/>
      <c r="M431" s="1037"/>
      <c r="N431" s="1037"/>
      <c r="O431" s="1037"/>
      <c r="P431" s="1037"/>
      <c r="Q431" s="1037"/>
      <c r="R431" s="1037"/>
      <c r="S431" s="1037"/>
      <c r="T431" s="1037"/>
      <c r="U431" s="1037"/>
      <c r="V431" s="1037"/>
      <c r="W431" s="1037"/>
      <c r="X431" s="1037"/>
    </row>
    <row r="432" spans="1:24" ht="15.95" customHeight="1" x14ac:dyDescent="0.2">
      <c r="A432" s="631"/>
      <c r="B432" s="95"/>
      <c r="C432" s="100"/>
      <c r="D432" s="1036"/>
      <c r="E432" s="1037"/>
      <c r="F432" s="1037"/>
      <c r="G432" s="1037"/>
      <c r="H432" s="1037"/>
      <c r="I432" s="1037"/>
      <c r="J432" s="1037"/>
      <c r="K432" s="1037"/>
      <c r="L432" s="1037"/>
      <c r="M432" s="1037"/>
      <c r="N432" s="1037"/>
      <c r="O432" s="1037"/>
      <c r="P432" s="1037"/>
      <c r="Q432" s="1037"/>
      <c r="R432" s="1037"/>
      <c r="S432" s="1037"/>
      <c r="T432" s="1037"/>
      <c r="U432" s="1037"/>
      <c r="V432" s="1037"/>
      <c r="W432" s="1037"/>
      <c r="X432" s="1037"/>
    </row>
    <row r="433" spans="1:24" ht="15.95" customHeight="1" x14ac:dyDescent="0.2">
      <c r="A433" s="631"/>
      <c r="B433" s="95"/>
      <c r="C433" s="100"/>
      <c r="D433" s="1036"/>
      <c r="E433" s="1037"/>
      <c r="F433" s="1037"/>
      <c r="G433" s="1037"/>
      <c r="H433" s="1037"/>
      <c r="I433" s="1037"/>
      <c r="J433" s="1037"/>
      <c r="K433" s="1037"/>
      <c r="L433" s="1037"/>
      <c r="M433" s="1037"/>
      <c r="N433" s="1037"/>
      <c r="O433" s="1037"/>
      <c r="P433" s="1037"/>
      <c r="Q433" s="1037"/>
      <c r="R433" s="1037"/>
      <c r="S433" s="1037"/>
      <c r="T433" s="1037"/>
      <c r="U433" s="1037"/>
      <c r="V433" s="1037"/>
      <c r="W433" s="1037"/>
      <c r="X433" s="1037"/>
    </row>
    <row r="434" spans="1:24" ht="15.95" customHeight="1" x14ac:dyDescent="0.2">
      <c r="A434" s="631"/>
      <c r="B434" s="95"/>
      <c r="C434" s="100"/>
      <c r="D434" s="1036"/>
      <c r="E434" s="1037"/>
      <c r="F434" s="1037"/>
      <c r="G434" s="1037"/>
      <c r="H434" s="1037"/>
      <c r="I434" s="1037"/>
      <c r="J434" s="1037"/>
      <c r="K434" s="1037"/>
      <c r="L434" s="1037"/>
      <c r="M434" s="1037"/>
      <c r="N434" s="1037"/>
      <c r="O434" s="1037"/>
      <c r="P434" s="1037"/>
      <c r="Q434" s="1037"/>
      <c r="R434" s="1037"/>
      <c r="S434" s="1037"/>
      <c r="T434" s="1037"/>
      <c r="U434" s="1037"/>
      <c r="V434" s="1037"/>
      <c r="W434" s="1037"/>
      <c r="X434" s="1037"/>
    </row>
    <row r="435" spans="1:24" ht="15.95" customHeight="1" x14ac:dyDescent="0.2">
      <c r="A435" s="631"/>
      <c r="B435" s="95"/>
      <c r="C435" s="100"/>
      <c r="D435" s="1036"/>
      <c r="E435" s="1037"/>
      <c r="F435" s="1037"/>
      <c r="G435" s="1037"/>
      <c r="H435" s="1037"/>
      <c r="I435" s="1037"/>
      <c r="J435" s="1037"/>
      <c r="K435" s="1037"/>
      <c r="L435" s="1037"/>
      <c r="M435" s="1037"/>
      <c r="N435" s="1037"/>
      <c r="O435" s="1037"/>
      <c r="P435" s="1037"/>
      <c r="Q435" s="1037"/>
      <c r="R435" s="1037"/>
      <c r="S435" s="1037"/>
      <c r="T435" s="1037"/>
      <c r="U435" s="1037"/>
      <c r="V435" s="1037"/>
      <c r="W435" s="1037"/>
      <c r="X435" s="1037"/>
    </row>
    <row r="436" spans="1:24" ht="15.95" customHeight="1" x14ac:dyDescent="0.2">
      <c r="A436" s="631"/>
      <c r="B436" s="95"/>
      <c r="C436" s="100"/>
      <c r="D436" s="1036"/>
      <c r="E436" s="1037"/>
      <c r="F436" s="1037"/>
      <c r="G436" s="1037"/>
      <c r="H436" s="1037"/>
      <c r="I436" s="1037"/>
      <c r="J436" s="1037"/>
      <c r="K436" s="1037"/>
      <c r="L436" s="1037"/>
      <c r="M436" s="1037"/>
      <c r="N436" s="1037"/>
      <c r="O436" s="1037"/>
      <c r="P436" s="1037"/>
      <c r="Q436" s="1037"/>
      <c r="R436" s="1037"/>
      <c r="S436" s="1037"/>
      <c r="T436" s="1037"/>
      <c r="U436" s="1037"/>
      <c r="V436" s="1037"/>
      <c r="W436" s="1037"/>
      <c r="X436" s="1037"/>
    </row>
    <row r="437" spans="1:24" ht="15.95" customHeight="1" x14ac:dyDescent="0.2">
      <c r="A437" s="631"/>
      <c r="B437" s="95"/>
      <c r="C437" s="100"/>
      <c r="D437" s="1036"/>
      <c r="E437" s="1037"/>
      <c r="F437" s="1037"/>
      <c r="G437" s="1037"/>
      <c r="H437" s="1037"/>
      <c r="I437" s="1037"/>
      <c r="J437" s="1037"/>
      <c r="K437" s="1037"/>
      <c r="L437" s="1037"/>
      <c r="M437" s="1037"/>
      <c r="N437" s="1037"/>
      <c r="O437" s="1037"/>
      <c r="P437" s="1037"/>
      <c r="Q437" s="1037"/>
      <c r="R437" s="1037"/>
      <c r="S437" s="1037"/>
      <c r="T437" s="1037"/>
      <c r="U437" s="1037"/>
      <c r="V437" s="1037"/>
      <c r="W437" s="1037"/>
      <c r="X437" s="1037"/>
    </row>
    <row r="438" spans="1:24" ht="15.95" customHeight="1" x14ac:dyDescent="0.2">
      <c r="A438" s="631"/>
      <c r="B438" s="95"/>
      <c r="C438" s="100"/>
      <c r="D438" s="1036"/>
      <c r="E438" s="1037"/>
      <c r="F438" s="1037"/>
      <c r="G438" s="1037"/>
      <c r="H438" s="1037"/>
      <c r="I438" s="1037"/>
      <c r="J438" s="1037"/>
      <c r="K438" s="1037"/>
      <c r="L438" s="1037"/>
      <c r="M438" s="1037"/>
      <c r="N438" s="1037"/>
      <c r="O438" s="1037"/>
      <c r="P438" s="1037"/>
      <c r="Q438" s="1037"/>
      <c r="R438" s="1037"/>
      <c r="S438" s="1037"/>
      <c r="T438" s="1037"/>
      <c r="U438" s="1037"/>
      <c r="V438" s="1037"/>
      <c r="W438" s="1037"/>
      <c r="X438" s="1037"/>
    </row>
    <row r="439" spans="1:24" ht="15.95" customHeight="1" x14ac:dyDescent="0.2">
      <c r="A439" s="631"/>
      <c r="B439" s="95"/>
      <c r="C439" s="100"/>
      <c r="D439" s="1036"/>
      <c r="E439" s="1037"/>
      <c r="F439" s="1037"/>
      <c r="G439" s="1037"/>
      <c r="H439" s="1037"/>
      <c r="I439" s="1037"/>
      <c r="J439" s="1037"/>
      <c r="K439" s="1037"/>
      <c r="L439" s="1037"/>
      <c r="M439" s="1037"/>
      <c r="N439" s="1037"/>
      <c r="O439" s="1037"/>
      <c r="P439" s="1037"/>
      <c r="Q439" s="1037"/>
      <c r="R439" s="1037"/>
      <c r="S439" s="1037"/>
      <c r="T439" s="1037"/>
      <c r="U439" s="1037"/>
      <c r="V439" s="1037"/>
      <c r="W439" s="1037"/>
      <c r="X439" s="1037"/>
    </row>
    <row r="440" spans="1:24" ht="15.95" customHeight="1" x14ac:dyDescent="0.2">
      <c r="A440" s="631"/>
      <c r="B440" s="95"/>
      <c r="C440" s="100"/>
      <c r="D440" s="1036"/>
      <c r="E440" s="1037"/>
      <c r="F440" s="1037"/>
      <c r="G440" s="1037"/>
      <c r="H440" s="1037"/>
      <c r="I440" s="1037"/>
      <c r="J440" s="1037"/>
      <c r="K440" s="1037"/>
      <c r="L440" s="1037"/>
      <c r="M440" s="1037"/>
      <c r="N440" s="1037"/>
      <c r="O440" s="1037"/>
      <c r="P440" s="1037"/>
      <c r="Q440" s="1037"/>
      <c r="R440" s="1037"/>
      <c r="S440" s="1037"/>
      <c r="T440" s="1037"/>
      <c r="U440" s="1037"/>
      <c r="V440" s="1037"/>
      <c r="W440" s="1037"/>
      <c r="X440" s="1037"/>
    </row>
    <row r="441" spans="1:24" ht="15.95" customHeight="1" x14ac:dyDescent="0.2">
      <c r="A441" s="631"/>
      <c r="B441" s="95"/>
      <c r="C441" s="100"/>
      <c r="D441" s="1036"/>
      <c r="E441" s="1037"/>
      <c r="F441" s="1037"/>
      <c r="G441" s="1037"/>
      <c r="H441" s="1037"/>
      <c r="I441" s="1037"/>
      <c r="J441" s="1037"/>
      <c r="K441" s="1037"/>
      <c r="L441" s="1037"/>
      <c r="M441" s="1037"/>
      <c r="N441" s="1037"/>
      <c r="O441" s="1037"/>
      <c r="P441" s="1037"/>
      <c r="Q441" s="1037"/>
      <c r="R441" s="1037"/>
      <c r="S441" s="1037"/>
      <c r="T441" s="1037"/>
      <c r="U441" s="1037"/>
      <c r="V441" s="1037"/>
      <c r="W441" s="1037"/>
      <c r="X441" s="1037"/>
    </row>
    <row r="442" spans="1:24" ht="15.95" customHeight="1" x14ac:dyDescent="0.2">
      <c r="A442" s="631"/>
      <c r="B442" s="95"/>
      <c r="C442" s="100"/>
      <c r="D442" s="1036"/>
      <c r="E442" s="1037"/>
      <c r="F442" s="1037"/>
      <c r="G442" s="1037"/>
      <c r="H442" s="1037"/>
      <c r="I442" s="1037"/>
      <c r="J442" s="1037"/>
      <c r="K442" s="1037"/>
      <c r="L442" s="1037"/>
      <c r="M442" s="1037"/>
      <c r="N442" s="1037"/>
      <c r="O442" s="1037"/>
      <c r="P442" s="1037"/>
      <c r="Q442" s="1037"/>
      <c r="R442" s="1037"/>
      <c r="S442" s="1037"/>
      <c r="T442" s="1037"/>
      <c r="U442" s="1037"/>
      <c r="V442" s="1037"/>
      <c r="W442" s="1037"/>
      <c r="X442" s="1037"/>
    </row>
    <row r="443" spans="1:24" ht="15.95" customHeight="1" x14ac:dyDescent="0.2">
      <c r="A443" s="631"/>
      <c r="B443" s="95"/>
      <c r="C443" s="100"/>
      <c r="D443" s="1036"/>
      <c r="E443" s="1037"/>
      <c r="F443" s="1037"/>
      <c r="G443" s="1037"/>
      <c r="H443" s="1037"/>
      <c r="I443" s="1037"/>
      <c r="J443" s="1037"/>
      <c r="K443" s="1037"/>
      <c r="L443" s="1037"/>
      <c r="M443" s="1037"/>
      <c r="N443" s="1037"/>
      <c r="O443" s="1037"/>
      <c r="P443" s="1037"/>
      <c r="Q443" s="1037"/>
      <c r="R443" s="1037"/>
      <c r="S443" s="1037"/>
      <c r="T443" s="1037"/>
      <c r="U443" s="1037"/>
      <c r="V443" s="1037"/>
      <c r="W443" s="1037"/>
      <c r="X443" s="1037"/>
    </row>
    <row r="444" spans="1:24" ht="15.95" customHeight="1" x14ac:dyDescent="0.2">
      <c r="A444" s="631"/>
      <c r="B444" s="95"/>
      <c r="C444" s="100"/>
      <c r="D444" s="1036"/>
      <c r="E444" s="1037"/>
      <c r="F444" s="1037"/>
      <c r="G444" s="1037"/>
      <c r="H444" s="1037"/>
      <c r="I444" s="1037"/>
      <c r="J444" s="1037"/>
      <c r="K444" s="1037"/>
      <c r="L444" s="1037"/>
      <c r="M444" s="1037"/>
      <c r="N444" s="1037"/>
      <c r="O444" s="1037"/>
      <c r="P444" s="1037"/>
      <c r="Q444" s="1037"/>
      <c r="R444" s="1037"/>
      <c r="S444" s="1037"/>
      <c r="T444" s="1037"/>
      <c r="U444" s="1037"/>
      <c r="V444" s="1037"/>
      <c r="W444" s="1037"/>
      <c r="X444" s="1037"/>
    </row>
    <row r="445" spans="1:24" ht="15.95" customHeight="1" x14ac:dyDescent="0.2">
      <c r="A445" s="631"/>
      <c r="B445" s="95"/>
      <c r="C445" s="100"/>
      <c r="D445" s="1036"/>
      <c r="E445" s="1037"/>
      <c r="F445" s="1037"/>
      <c r="G445" s="1037"/>
      <c r="H445" s="1037"/>
      <c r="I445" s="1037"/>
      <c r="J445" s="1037"/>
      <c r="K445" s="1037"/>
      <c r="L445" s="1037"/>
      <c r="M445" s="1037"/>
      <c r="N445" s="1037"/>
      <c r="O445" s="1037"/>
      <c r="P445" s="1037"/>
      <c r="Q445" s="1037"/>
      <c r="R445" s="1037"/>
      <c r="S445" s="1037"/>
      <c r="T445" s="1037"/>
      <c r="U445" s="1037"/>
      <c r="V445" s="1037"/>
      <c r="W445" s="1037"/>
      <c r="X445" s="1037"/>
    </row>
    <row r="446" spans="1:24" ht="15.95" customHeight="1" x14ac:dyDescent="0.2">
      <c r="A446" s="631"/>
      <c r="B446" s="95"/>
      <c r="C446" s="100"/>
      <c r="D446" s="1036"/>
      <c r="E446" s="1037"/>
      <c r="F446" s="1037"/>
      <c r="G446" s="1037"/>
      <c r="H446" s="1037"/>
      <c r="I446" s="1037"/>
      <c r="J446" s="1037"/>
      <c r="K446" s="1037"/>
      <c r="L446" s="1037"/>
      <c r="M446" s="1037"/>
      <c r="N446" s="1037"/>
      <c r="O446" s="1037"/>
      <c r="P446" s="1037"/>
      <c r="Q446" s="1037"/>
      <c r="R446" s="1037"/>
      <c r="S446" s="1037"/>
      <c r="T446" s="1037"/>
      <c r="U446" s="1037"/>
      <c r="V446" s="1037"/>
      <c r="W446" s="1037"/>
      <c r="X446" s="1037"/>
    </row>
    <row r="447" spans="1:24" ht="15.95" customHeight="1" x14ac:dyDescent="0.2">
      <c r="A447" s="631"/>
      <c r="B447" s="95"/>
      <c r="C447" s="100"/>
      <c r="D447" s="1036"/>
      <c r="E447" s="1037"/>
      <c r="F447" s="1037"/>
      <c r="G447" s="1037"/>
      <c r="H447" s="1037"/>
      <c r="I447" s="1037"/>
      <c r="J447" s="1037"/>
      <c r="K447" s="1037"/>
      <c r="L447" s="1037"/>
      <c r="M447" s="1037"/>
      <c r="N447" s="1037"/>
      <c r="O447" s="1037"/>
      <c r="P447" s="1037"/>
      <c r="Q447" s="1037"/>
      <c r="R447" s="1037"/>
      <c r="S447" s="1037"/>
      <c r="T447" s="1037"/>
      <c r="U447" s="1037"/>
      <c r="V447" s="1037"/>
      <c r="W447" s="1037"/>
      <c r="X447" s="1037"/>
    </row>
    <row r="448" spans="1:24" ht="15.95" customHeight="1" x14ac:dyDescent="0.2">
      <c r="A448" s="631"/>
      <c r="B448" s="95"/>
      <c r="C448" s="100"/>
      <c r="D448" s="1036"/>
      <c r="E448" s="1037"/>
      <c r="F448" s="1037"/>
      <c r="G448" s="1037"/>
      <c r="H448" s="1037"/>
      <c r="I448" s="1037"/>
      <c r="J448" s="1037"/>
      <c r="K448" s="1037"/>
      <c r="L448" s="1037"/>
      <c r="M448" s="1037"/>
      <c r="N448" s="1037"/>
      <c r="O448" s="1037"/>
      <c r="P448" s="1037"/>
      <c r="Q448" s="1037"/>
      <c r="R448" s="1037"/>
      <c r="S448" s="1037"/>
      <c r="T448" s="1037"/>
      <c r="U448" s="1037"/>
      <c r="V448" s="1037"/>
      <c r="W448" s="1037"/>
      <c r="X448" s="1037"/>
    </row>
    <row r="449" spans="1:24" ht="15.95" customHeight="1" x14ac:dyDescent="0.2">
      <c r="A449" s="631"/>
      <c r="B449" s="95"/>
      <c r="C449" s="100"/>
      <c r="D449" s="1036"/>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row>
    <row r="450" spans="1:24" ht="15.95" customHeight="1" x14ac:dyDescent="0.2">
      <c r="A450" s="631"/>
      <c r="B450" s="95"/>
      <c r="C450" s="100"/>
      <c r="D450" s="1036"/>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row>
    <row r="451" spans="1:24" ht="15.95" customHeight="1" x14ac:dyDescent="0.2">
      <c r="A451" s="631"/>
      <c r="B451" s="95"/>
      <c r="C451" s="100"/>
      <c r="D451" s="1036"/>
      <c r="E451" s="1037"/>
      <c r="F451" s="1037"/>
      <c r="G451" s="1037"/>
      <c r="H451" s="1037"/>
      <c r="I451" s="1037"/>
      <c r="J451" s="1037"/>
      <c r="K451" s="1037"/>
      <c r="L451" s="1037"/>
      <c r="M451" s="1037"/>
      <c r="N451" s="1037"/>
      <c r="O451" s="1037"/>
      <c r="P451" s="1037"/>
      <c r="Q451" s="1037"/>
      <c r="R451" s="1037"/>
      <c r="S451" s="1037"/>
      <c r="T451" s="1037"/>
      <c r="U451" s="1037"/>
      <c r="V451" s="1037"/>
      <c r="W451" s="1037"/>
      <c r="X451" s="1037"/>
    </row>
    <row r="452" spans="1:24" ht="15.95" customHeight="1" x14ac:dyDescent="0.2">
      <c r="A452" s="631"/>
      <c r="B452" s="95"/>
      <c r="C452" s="100"/>
      <c r="D452" s="1036"/>
      <c r="E452" s="1037"/>
      <c r="F452" s="1037"/>
      <c r="G452" s="1037"/>
      <c r="H452" s="1037"/>
      <c r="I452" s="1037"/>
      <c r="J452" s="1037"/>
      <c r="K452" s="1037"/>
      <c r="L452" s="1037"/>
      <c r="M452" s="1037"/>
      <c r="N452" s="1037"/>
      <c r="O452" s="1037"/>
      <c r="P452" s="1037"/>
      <c r="Q452" s="1037"/>
      <c r="R452" s="1037"/>
      <c r="S452" s="1037"/>
      <c r="T452" s="1037"/>
      <c r="U452" s="1037"/>
      <c r="V452" s="1037"/>
      <c r="W452" s="1037"/>
      <c r="X452" s="1037"/>
    </row>
    <row r="453" spans="1:24" ht="15.95" customHeight="1" x14ac:dyDescent="0.2">
      <c r="A453" s="631"/>
      <c r="B453" s="95"/>
      <c r="C453" s="100"/>
      <c r="D453" s="1036"/>
      <c r="E453" s="1037"/>
      <c r="F453" s="1037"/>
      <c r="G453" s="1037"/>
      <c r="H453" s="1037"/>
      <c r="I453" s="1037"/>
      <c r="J453" s="1037"/>
      <c r="K453" s="1037"/>
      <c r="L453" s="1037"/>
      <c r="M453" s="1037"/>
      <c r="N453" s="1037"/>
      <c r="O453" s="1037"/>
      <c r="P453" s="1037"/>
      <c r="Q453" s="1037"/>
      <c r="R453" s="1037"/>
      <c r="S453" s="1037"/>
      <c r="T453" s="1037"/>
      <c r="U453" s="1037"/>
      <c r="V453" s="1037"/>
      <c r="W453" s="1037"/>
      <c r="X453" s="1037"/>
    </row>
    <row r="454" spans="1:24" ht="15.95" customHeight="1" x14ac:dyDescent="0.2">
      <c r="A454" s="631"/>
      <c r="B454" s="95"/>
      <c r="C454" s="100"/>
      <c r="D454" s="1036"/>
      <c r="E454" s="1037"/>
      <c r="F454" s="1037"/>
      <c r="G454" s="1037"/>
      <c r="H454" s="1037"/>
      <c r="I454" s="1037"/>
      <c r="J454" s="1037"/>
      <c r="K454" s="1037"/>
      <c r="L454" s="1037"/>
      <c r="M454" s="1037"/>
      <c r="N454" s="1037"/>
      <c r="O454" s="1037"/>
      <c r="P454" s="1037"/>
      <c r="Q454" s="1037"/>
      <c r="R454" s="1037"/>
      <c r="S454" s="1037"/>
      <c r="T454" s="1037"/>
      <c r="U454" s="1037"/>
      <c r="V454" s="1037"/>
      <c r="W454" s="1037"/>
      <c r="X454" s="1037"/>
    </row>
    <row r="455" spans="1:24" ht="15.95" customHeight="1" x14ac:dyDescent="0.2">
      <c r="A455" s="631"/>
      <c r="B455" s="95"/>
      <c r="C455" s="100"/>
      <c r="D455" s="1036"/>
      <c r="E455" s="1037"/>
      <c r="F455" s="1037"/>
      <c r="G455" s="1037"/>
      <c r="H455" s="1037"/>
      <c r="I455" s="1037"/>
      <c r="J455" s="1037"/>
      <c r="K455" s="1037"/>
      <c r="L455" s="1037"/>
      <c r="M455" s="1037"/>
      <c r="N455" s="1037"/>
      <c r="O455" s="1037"/>
      <c r="P455" s="1037"/>
      <c r="Q455" s="1037"/>
      <c r="R455" s="1037"/>
      <c r="S455" s="1037"/>
      <c r="T455" s="1037"/>
      <c r="U455" s="1037"/>
      <c r="V455" s="1037"/>
      <c r="W455" s="1037"/>
      <c r="X455" s="1037"/>
    </row>
    <row r="456" spans="1:24" ht="15.95" customHeight="1" x14ac:dyDescent="0.2">
      <c r="A456" s="631"/>
      <c r="B456" s="95"/>
      <c r="C456" s="100"/>
      <c r="D456" s="1036"/>
      <c r="E456" s="1037"/>
      <c r="F456" s="1037"/>
      <c r="G456" s="1037"/>
      <c r="H456" s="1037"/>
      <c r="I456" s="1037"/>
      <c r="J456" s="1037"/>
      <c r="K456" s="1037"/>
      <c r="L456" s="1037"/>
      <c r="M456" s="1037"/>
      <c r="N456" s="1037"/>
      <c r="O456" s="1037"/>
      <c r="P456" s="1037"/>
      <c r="Q456" s="1037"/>
      <c r="R456" s="1037"/>
      <c r="S456" s="1037"/>
      <c r="T456" s="1037"/>
      <c r="U456" s="1037"/>
      <c r="V456" s="1037"/>
      <c r="W456" s="1037"/>
      <c r="X456" s="1037"/>
    </row>
    <row r="457" spans="1:24" ht="15.95" customHeight="1" x14ac:dyDescent="0.2">
      <c r="A457" s="631"/>
      <c r="B457" s="95"/>
      <c r="C457" s="100"/>
      <c r="D457" s="1036"/>
      <c r="E457" s="1037"/>
      <c r="F457" s="1037"/>
      <c r="G457" s="1037"/>
      <c r="H457" s="1037"/>
      <c r="I457" s="1037"/>
      <c r="J457" s="1037"/>
      <c r="K457" s="1037"/>
      <c r="L457" s="1037"/>
      <c r="M457" s="1037"/>
      <c r="N457" s="1037"/>
      <c r="O457" s="1037"/>
      <c r="P457" s="1037"/>
      <c r="Q457" s="1037"/>
      <c r="R457" s="1037"/>
      <c r="S457" s="1037"/>
      <c r="T457" s="1037"/>
      <c r="U457" s="1037"/>
      <c r="V457" s="1037"/>
      <c r="W457" s="1037"/>
      <c r="X457" s="1037"/>
    </row>
    <row r="458" spans="1:24" ht="15.95" customHeight="1" x14ac:dyDescent="0.2">
      <c r="A458" s="631"/>
      <c r="B458" s="95"/>
      <c r="C458" s="100"/>
      <c r="D458" s="1036"/>
      <c r="E458" s="1037"/>
      <c r="F458" s="1037"/>
      <c r="G458" s="1037"/>
      <c r="H458" s="1037"/>
      <c r="I458" s="1037"/>
      <c r="J458" s="1037"/>
      <c r="K458" s="1037"/>
      <c r="L458" s="1037"/>
      <c r="M458" s="1037"/>
      <c r="N458" s="1037"/>
      <c r="O458" s="1037"/>
      <c r="P458" s="1037"/>
      <c r="Q458" s="1037"/>
      <c r="R458" s="1037"/>
      <c r="S458" s="1037"/>
      <c r="T458" s="1037"/>
      <c r="U458" s="1037"/>
      <c r="V458" s="1037"/>
      <c r="W458" s="1037"/>
      <c r="X458" s="1037"/>
    </row>
    <row r="459" spans="1:24" ht="15.95" customHeight="1" x14ac:dyDescent="0.2">
      <c r="A459" s="631"/>
      <c r="B459" s="95"/>
      <c r="C459" s="100"/>
      <c r="D459" s="1036"/>
      <c r="E459" s="1037"/>
      <c r="F459" s="1037"/>
      <c r="G459" s="1037"/>
      <c r="H459" s="1037"/>
      <c r="I459" s="1037"/>
      <c r="J459" s="1037"/>
      <c r="K459" s="1037"/>
      <c r="L459" s="1037"/>
      <c r="M459" s="1037"/>
      <c r="N459" s="1037"/>
      <c r="O459" s="1037"/>
      <c r="P459" s="1037"/>
      <c r="Q459" s="1037"/>
      <c r="R459" s="1037"/>
      <c r="S459" s="1037"/>
      <c r="T459" s="1037"/>
      <c r="U459" s="1037"/>
      <c r="V459" s="1037"/>
      <c r="W459" s="1037"/>
      <c r="X459" s="1037"/>
    </row>
    <row r="460" spans="1:24" ht="15.95" customHeight="1" x14ac:dyDescent="0.2">
      <c r="A460" s="631"/>
      <c r="B460" s="95"/>
      <c r="C460" s="100"/>
      <c r="D460" s="1036"/>
      <c r="E460" s="1037"/>
      <c r="F460" s="1037"/>
      <c r="G460" s="1037"/>
      <c r="H460" s="1037"/>
      <c r="I460" s="1037"/>
      <c r="J460" s="1037"/>
      <c r="K460" s="1037"/>
      <c r="L460" s="1037"/>
      <c r="M460" s="1037"/>
      <c r="N460" s="1037"/>
      <c r="O460" s="1037"/>
      <c r="P460" s="1037"/>
      <c r="Q460" s="1037"/>
      <c r="R460" s="1037"/>
      <c r="S460" s="1037"/>
      <c r="T460" s="1037"/>
      <c r="U460" s="1037"/>
      <c r="V460" s="1037"/>
      <c r="W460" s="1037"/>
      <c r="X460" s="1037"/>
    </row>
    <row r="461" spans="1:24" ht="15.95" customHeight="1" x14ac:dyDescent="0.2">
      <c r="A461" s="631"/>
      <c r="B461" s="95"/>
      <c r="C461" s="100"/>
      <c r="D461" s="1036"/>
      <c r="E461" s="1037"/>
      <c r="F461" s="1037"/>
      <c r="G461" s="1037"/>
      <c r="H461" s="1037"/>
      <c r="I461" s="1037"/>
      <c r="J461" s="1037"/>
      <c r="K461" s="1037"/>
      <c r="L461" s="1037"/>
      <c r="M461" s="1037"/>
      <c r="N461" s="1037"/>
      <c r="O461" s="1037"/>
      <c r="P461" s="1037"/>
      <c r="Q461" s="1037"/>
      <c r="R461" s="1037"/>
      <c r="S461" s="1037"/>
      <c r="T461" s="1037"/>
      <c r="U461" s="1037"/>
      <c r="V461" s="1037"/>
      <c r="W461" s="1037"/>
      <c r="X461" s="1037"/>
    </row>
    <row r="462" spans="1:24" ht="15.95" customHeight="1" x14ac:dyDescent="0.2">
      <c r="A462" s="631"/>
      <c r="B462" s="95"/>
      <c r="C462" s="100"/>
      <c r="D462" s="1036"/>
      <c r="E462" s="1037"/>
      <c r="F462" s="1037"/>
      <c r="G462" s="1037"/>
      <c r="H462" s="1037"/>
      <c r="I462" s="1037"/>
      <c r="J462" s="1037"/>
      <c r="K462" s="1037"/>
      <c r="L462" s="1037"/>
      <c r="M462" s="1037"/>
      <c r="N462" s="1037"/>
      <c r="O462" s="1037"/>
      <c r="P462" s="1037"/>
      <c r="Q462" s="1037"/>
      <c r="R462" s="1037"/>
      <c r="S462" s="1037"/>
      <c r="T462" s="1037"/>
      <c r="U462" s="1037"/>
      <c r="V462" s="1037"/>
      <c r="W462" s="1037"/>
      <c r="X462" s="1037"/>
    </row>
    <row r="463" spans="1:24" ht="15.95" customHeight="1" x14ac:dyDescent="0.2">
      <c r="A463" s="631"/>
      <c r="B463" s="95"/>
      <c r="C463" s="100"/>
      <c r="D463" s="1036"/>
      <c r="E463" s="1037"/>
      <c r="F463" s="1037"/>
      <c r="G463" s="1037"/>
      <c r="H463" s="1037"/>
      <c r="I463" s="1037"/>
      <c r="J463" s="1037"/>
      <c r="K463" s="1037"/>
      <c r="L463" s="1037"/>
      <c r="M463" s="1037"/>
      <c r="N463" s="1037"/>
      <c r="O463" s="1037"/>
      <c r="P463" s="1037"/>
      <c r="Q463" s="1037"/>
      <c r="R463" s="1037"/>
      <c r="S463" s="1037"/>
      <c r="T463" s="1037"/>
      <c r="U463" s="1037"/>
      <c r="V463" s="1037"/>
      <c r="W463" s="1037"/>
      <c r="X463" s="1037"/>
    </row>
    <row r="464" spans="1:24" ht="15.95" customHeight="1" x14ac:dyDescent="0.2">
      <c r="A464" s="631"/>
      <c r="B464" s="95"/>
      <c r="C464" s="100"/>
      <c r="D464" s="1036"/>
      <c r="E464" s="1037"/>
      <c r="F464" s="1037"/>
      <c r="G464" s="1037"/>
      <c r="H464" s="1037"/>
      <c r="I464" s="1037"/>
      <c r="J464" s="1037"/>
      <c r="K464" s="1037"/>
      <c r="L464" s="1037"/>
      <c r="M464" s="1037"/>
      <c r="N464" s="1037"/>
      <c r="O464" s="1037"/>
      <c r="P464" s="1037"/>
      <c r="Q464" s="1037"/>
      <c r="R464" s="1037"/>
      <c r="S464" s="1037"/>
      <c r="T464" s="1037"/>
      <c r="U464" s="1037"/>
      <c r="V464" s="1037"/>
      <c r="W464" s="1037"/>
      <c r="X464" s="1037"/>
    </row>
    <row r="465" spans="1:24" ht="15.95" customHeight="1" x14ac:dyDescent="0.2">
      <c r="A465" s="631"/>
      <c r="B465" s="95"/>
      <c r="C465" s="100"/>
      <c r="D465" s="1036"/>
      <c r="E465" s="1037"/>
      <c r="F465" s="1037"/>
      <c r="G465" s="1037"/>
      <c r="H465" s="1037"/>
      <c r="I465" s="1037"/>
      <c r="J465" s="1037"/>
      <c r="K465" s="1037"/>
      <c r="L465" s="1037"/>
      <c r="M465" s="1037"/>
      <c r="N465" s="1037"/>
      <c r="O465" s="1037"/>
      <c r="P465" s="1037"/>
      <c r="Q465" s="1037"/>
      <c r="R465" s="1037"/>
      <c r="S465" s="1037"/>
      <c r="T465" s="1037"/>
      <c r="U465" s="1037"/>
      <c r="V465" s="1037"/>
      <c r="W465" s="1037"/>
      <c r="X465" s="1037"/>
    </row>
    <row r="466" spans="1:24" ht="15.95" customHeight="1" x14ac:dyDescent="0.2">
      <c r="A466" s="631"/>
      <c r="B466" s="95"/>
      <c r="C466" s="100"/>
      <c r="D466" s="1036"/>
      <c r="E466" s="1037"/>
      <c r="F466" s="1037"/>
      <c r="G466" s="1037"/>
      <c r="H466" s="1037"/>
      <c r="I466" s="1037"/>
      <c r="J466" s="1037"/>
      <c r="K466" s="1037"/>
      <c r="L466" s="1037"/>
      <c r="M466" s="1037"/>
      <c r="N466" s="1037"/>
      <c r="O466" s="1037"/>
      <c r="P466" s="1037"/>
      <c r="Q466" s="1037"/>
      <c r="R466" s="1037"/>
      <c r="S466" s="1037"/>
      <c r="T466" s="1037"/>
      <c r="U466" s="1037"/>
      <c r="V466" s="1037"/>
      <c r="W466" s="1037"/>
      <c r="X466" s="1037"/>
    </row>
    <row r="467" spans="1:24" ht="15.95" customHeight="1" x14ac:dyDescent="0.2">
      <c r="A467" s="631"/>
      <c r="B467" s="95"/>
      <c r="C467" s="100"/>
      <c r="D467" s="1036"/>
      <c r="E467" s="1037"/>
      <c r="F467" s="1037"/>
      <c r="G467" s="1037"/>
      <c r="H467" s="1037"/>
      <c r="I467" s="1037"/>
      <c r="J467" s="1037"/>
      <c r="K467" s="1037"/>
      <c r="L467" s="1037"/>
      <c r="M467" s="1037"/>
      <c r="N467" s="1037"/>
      <c r="O467" s="1037"/>
      <c r="P467" s="1037"/>
      <c r="Q467" s="1037"/>
      <c r="R467" s="1037"/>
      <c r="S467" s="1037"/>
      <c r="T467" s="1037"/>
      <c r="U467" s="1037"/>
      <c r="V467" s="1037"/>
      <c r="W467" s="1037"/>
      <c r="X467" s="1037"/>
    </row>
    <row r="468" spans="1:24" ht="15.95" customHeight="1" x14ac:dyDescent="0.2">
      <c r="A468" s="631"/>
      <c r="B468" s="95"/>
      <c r="C468" s="100"/>
      <c r="D468" s="1036"/>
      <c r="E468" s="1037"/>
      <c r="F468" s="1037"/>
      <c r="G468" s="1037"/>
      <c r="H468" s="1037"/>
      <c r="I468" s="1037"/>
      <c r="J468" s="1037"/>
      <c r="K468" s="1037"/>
      <c r="L468" s="1037"/>
      <c r="M468" s="1037"/>
      <c r="N468" s="1037"/>
      <c r="O468" s="1037"/>
      <c r="P468" s="1037"/>
      <c r="Q468" s="1037"/>
      <c r="R468" s="1037"/>
      <c r="S468" s="1037"/>
      <c r="T468" s="1037"/>
      <c r="U468" s="1037"/>
      <c r="V468" s="1037"/>
      <c r="W468" s="1037"/>
      <c r="X468" s="1037"/>
    </row>
    <row r="469" spans="1:24" ht="15.95" customHeight="1" x14ac:dyDescent="0.2">
      <c r="A469" s="631"/>
      <c r="B469" s="95"/>
      <c r="C469" s="100"/>
      <c r="D469" s="1036"/>
      <c r="E469" s="1037"/>
      <c r="F469" s="1037"/>
      <c r="G469" s="1037"/>
      <c r="H469" s="1037"/>
      <c r="I469" s="1037"/>
      <c r="J469" s="1037"/>
      <c r="K469" s="1037"/>
      <c r="L469" s="1037"/>
      <c r="M469" s="1037"/>
      <c r="N469" s="1037"/>
      <c r="O469" s="1037"/>
      <c r="P469" s="1037"/>
      <c r="Q469" s="1037"/>
      <c r="R469" s="1037"/>
      <c r="S469" s="1037"/>
      <c r="T469" s="1037"/>
      <c r="U469" s="1037"/>
      <c r="V469" s="1037"/>
      <c r="W469" s="1037"/>
      <c r="X469" s="1037"/>
    </row>
    <row r="470" spans="1:24" ht="15.95" customHeight="1" x14ac:dyDescent="0.2">
      <c r="A470" s="631"/>
      <c r="B470" s="95"/>
      <c r="C470" s="100"/>
      <c r="D470" s="1036"/>
      <c r="E470" s="1037"/>
      <c r="F470" s="1037"/>
      <c r="G470" s="1037"/>
      <c r="H470" s="1037"/>
      <c r="I470" s="1037"/>
      <c r="J470" s="1037"/>
      <c r="K470" s="1037"/>
      <c r="L470" s="1037"/>
      <c r="M470" s="1037"/>
      <c r="N470" s="1037"/>
      <c r="O470" s="1037"/>
      <c r="P470" s="1037"/>
      <c r="Q470" s="1037"/>
      <c r="R470" s="1037"/>
      <c r="S470" s="1037"/>
      <c r="T470" s="1037"/>
      <c r="U470" s="1037"/>
      <c r="V470" s="1037"/>
      <c r="W470" s="1037"/>
      <c r="X470" s="1037"/>
    </row>
    <row r="471" spans="1:24" ht="15.95" customHeight="1" x14ac:dyDescent="0.2">
      <c r="A471" s="631"/>
      <c r="B471" s="95"/>
      <c r="C471" s="100"/>
      <c r="D471" s="1036"/>
      <c r="E471" s="1037"/>
      <c r="F471" s="1037"/>
      <c r="G471" s="1037"/>
      <c r="H471" s="1037"/>
      <c r="I471" s="1037"/>
      <c r="J471" s="1037"/>
      <c r="K471" s="1037"/>
      <c r="L471" s="1037"/>
      <c r="M471" s="1037"/>
      <c r="N471" s="1037"/>
      <c r="O471" s="1037"/>
      <c r="P471" s="1037"/>
      <c r="Q471" s="1037"/>
      <c r="R471" s="1037"/>
      <c r="S471" s="1037"/>
      <c r="T471" s="1037"/>
      <c r="U471" s="1037"/>
      <c r="V471" s="1037"/>
      <c r="W471" s="1037"/>
      <c r="X471" s="1037"/>
    </row>
    <row r="472" spans="1:24" ht="15.95" customHeight="1" x14ac:dyDescent="0.2">
      <c r="A472" s="631"/>
      <c r="B472" s="95"/>
      <c r="C472" s="100"/>
      <c r="D472" s="1036"/>
      <c r="E472" s="1037"/>
      <c r="F472" s="1037"/>
      <c r="G472" s="1037"/>
      <c r="H472" s="1037"/>
      <c r="I472" s="1037"/>
      <c r="J472" s="1037"/>
      <c r="K472" s="1037"/>
      <c r="L472" s="1037"/>
      <c r="M472" s="1037"/>
      <c r="N472" s="1037"/>
      <c r="O472" s="1037"/>
      <c r="P472" s="1037"/>
      <c r="Q472" s="1037"/>
      <c r="R472" s="1037"/>
      <c r="S472" s="1037"/>
      <c r="T472" s="1037"/>
      <c r="U472" s="1037"/>
      <c r="V472" s="1037"/>
      <c r="W472" s="1037"/>
      <c r="X472" s="1037"/>
    </row>
    <row r="473" spans="1:24" ht="15.95" customHeight="1" x14ac:dyDescent="0.2">
      <c r="A473" s="631"/>
      <c r="B473" s="95"/>
      <c r="C473" s="100"/>
      <c r="D473" s="1036"/>
      <c r="E473" s="1037"/>
      <c r="F473" s="1037"/>
      <c r="G473" s="1037"/>
      <c r="H473" s="1037"/>
      <c r="I473" s="1037"/>
      <c r="J473" s="1037"/>
      <c r="K473" s="1037"/>
      <c r="L473" s="1037"/>
      <c r="M473" s="1037"/>
      <c r="N473" s="1037"/>
      <c r="O473" s="1037"/>
      <c r="P473" s="1037"/>
      <c r="Q473" s="1037"/>
      <c r="R473" s="1037"/>
      <c r="S473" s="1037"/>
      <c r="T473" s="1037"/>
      <c r="U473" s="1037"/>
      <c r="V473" s="1037"/>
      <c r="W473" s="1037"/>
      <c r="X473" s="1037"/>
    </row>
    <row r="474" spans="1:24" ht="15.95" customHeight="1" x14ac:dyDescent="0.2">
      <c r="A474" s="631"/>
      <c r="B474" s="95"/>
      <c r="C474" s="100"/>
      <c r="D474" s="1036"/>
      <c r="E474" s="1037"/>
      <c r="F474" s="1037"/>
      <c r="G474" s="1037"/>
      <c r="H474" s="1037"/>
      <c r="I474" s="1037"/>
      <c r="J474" s="1037"/>
      <c r="K474" s="1037"/>
      <c r="L474" s="1037"/>
      <c r="M474" s="1037"/>
      <c r="N474" s="1037"/>
      <c r="O474" s="1037"/>
      <c r="P474" s="1037"/>
      <c r="Q474" s="1037"/>
      <c r="R474" s="1037"/>
      <c r="S474" s="1037"/>
      <c r="T474" s="1037"/>
      <c r="U474" s="1037"/>
      <c r="V474" s="1037"/>
      <c r="W474" s="1037"/>
      <c r="X474" s="1037"/>
    </row>
    <row r="475" spans="1:24" ht="15.95" customHeight="1" x14ac:dyDescent="0.2">
      <c r="A475" s="631"/>
      <c r="B475" s="95"/>
      <c r="C475" s="100"/>
      <c r="D475" s="1036"/>
      <c r="E475" s="1037"/>
      <c r="F475" s="1037"/>
      <c r="G475" s="1037"/>
      <c r="H475" s="1037"/>
      <c r="I475" s="1037"/>
      <c r="J475" s="1037"/>
      <c r="K475" s="1037"/>
      <c r="L475" s="1037"/>
      <c r="M475" s="1037"/>
      <c r="N475" s="1037"/>
      <c r="O475" s="1037"/>
      <c r="P475" s="1037"/>
      <c r="Q475" s="1037"/>
      <c r="R475" s="1037"/>
      <c r="S475" s="1037"/>
      <c r="T475" s="1037"/>
      <c r="U475" s="1037"/>
      <c r="V475" s="1037"/>
      <c r="W475" s="1037"/>
      <c r="X475" s="1037"/>
    </row>
    <row r="476" spans="1:24" ht="15.95" customHeight="1" x14ac:dyDescent="0.2">
      <c r="A476" s="631"/>
      <c r="B476" s="95"/>
      <c r="C476" s="100"/>
      <c r="D476" s="1036"/>
      <c r="E476" s="1037"/>
      <c r="F476" s="1037"/>
      <c r="G476" s="1037"/>
      <c r="H476" s="1037"/>
      <c r="I476" s="1037"/>
      <c r="J476" s="1037"/>
      <c r="K476" s="1037"/>
      <c r="L476" s="1037"/>
      <c r="M476" s="1037"/>
      <c r="N476" s="1037"/>
      <c r="O476" s="1037"/>
      <c r="P476" s="1037"/>
      <c r="Q476" s="1037"/>
      <c r="R476" s="1037"/>
      <c r="S476" s="1037"/>
      <c r="T476" s="1037"/>
      <c r="U476" s="1037"/>
      <c r="V476" s="1037"/>
      <c r="W476" s="1037"/>
      <c r="X476" s="1037"/>
    </row>
    <row r="477" spans="1:24" ht="15.95" customHeight="1" x14ac:dyDescent="0.2">
      <c r="A477" s="631"/>
      <c r="B477" s="95"/>
      <c r="C477" s="100"/>
      <c r="D477" s="1036"/>
      <c r="E477" s="1037"/>
      <c r="F477" s="1037"/>
      <c r="G477" s="1037"/>
      <c r="H477" s="1037"/>
      <c r="I477" s="1037"/>
      <c r="J477" s="1037"/>
      <c r="K477" s="1037"/>
      <c r="L477" s="1037"/>
      <c r="M477" s="1037"/>
      <c r="N477" s="1037"/>
      <c r="O477" s="1037"/>
      <c r="P477" s="1037"/>
      <c r="Q477" s="1037"/>
      <c r="R477" s="1037"/>
      <c r="S477" s="1037"/>
      <c r="T477" s="1037"/>
      <c r="U477" s="1037"/>
      <c r="V477" s="1037"/>
      <c r="W477" s="1037"/>
      <c r="X477" s="1037"/>
    </row>
    <row r="478" spans="1:24" ht="15.95" customHeight="1" x14ac:dyDescent="0.2">
      <c r="A478" s="631"/>
      <c r="B478" s="95"/>
      <c r="C478" s="100"/>
      <c r="D478" s="1036"/>
      <c r="E478" s="1037"/>
      <c r="F478" s="1037"/>
      <c r="G478" s="1037"/>
      <c r="H478" s="1037"/>
      <c r="I478" s="1037"/>
      <c r="J478" s="1037"/>
      <c r="K478" s="1037"/>
      <c r="L478" s="1037"/>
      <c r="M478" s="1037"/>
      <c r="N478" s="1037"/>
      <c r="O478" s="1037"/>
      <c r="P478" s="1037"/>
      <c r="Q478" s="1037"/>
      <c r="R478" s="1037"/>
      <c r="S478" s="1037"/>
      <c r="T478" s="1037"/>
      <c r="U478" s="1037"/>
      <c r="V478" s="1037"/>
      <c r="W478" s="1037"/>
      <c r="X478" s="1037"/>
    </row>
    <row r="479" spans="1:24" ht="15.95" customHeight="1" x14ac:dyDescent="0.2">
      <c r="A479" s="631"/>
      <c r="B479" s="95"/>
      <c r="C479" s="100"/>
      <c r="D479" s="1036"/>
      <c r="E479" s="1037"/>
      <c r="F479" s="1037"/>
      <c r="G479" s="1037"/>
      <c r="H479" s="1037"/>
      <c r="I479" s="1037"/>
      <c r="J479" s="1037"/>
      <c r="K479" s="1037"/>
      <c r="L479" s="1037"/>
      <c r="M479" s="1037"/>
      <c r="N479" s="1037"/>
      <c r="O479" s="1037"/>
      <c r="P479" s="1037"/>
      <c r="Q479" s="1037"/>
      <c r="R479" s="1037"/>
      <c r="S479" s="1037"/>
      <c r="T479" s="1037"/>
      <c r="U479" s="1037"/>
      <c r="V479" s="1037"/>
      <c r="W479" s="1037"/>
      <c r="X479" s="1037"/>
    </row>
    <row r="480" spans="1:24" ht="15.95" customHeight="1" x14ac:dyDescent="0.2">
      <c r="A480" s="631"/>
      <c r="B480" s="95"/>
      <c r="C480" s="100"/>
      <c r="D480" s="1036"/>
      <c r="E480" s="1037"/>
      <c r="F480" s="1037"/>
      <c r="G480" s="1037"/>
      <c r="H480" s="1037"/>
      <c r="I480" s="1037"/>
      <c r="J480" s="1037"/>
      <c r="K480" s="1037"/>
      <c r="L480" s="1037"/>
      <c r="M480" s="1037"/>
      <c r="N480" s="1037"/>
      <c r="O480" s="1037"/>
      <c r="P480" s="1037"/>
      <c r="Q480" s="1037"/>
      <c r="R480" s="1037"/>
      <c r="S480" s="1037"/>
      <c r="T480" s="1037"/>
      <c r="U480" s="1037"/>
      <c r="V480" s="1037"/>
      <c r="W480" s="1037"/>
      <c r="X480" s="1037"/>
    </row>
    <row r="481" spans="1:24" ht="15.95" customHeight="1" x14ac:dyDescent="0.2">
      <c r="A481" s="631"/>
      <c r="B481" s="95"/>
      <c r="C481" s="100"/>
      <c r="D481" s="1036"/>
      <c r="E481" s="1037"/>
      <c r="F481" s="1037"/>
      <c r="G481" s="1037"/>
      <c r="H481" s="1037"/>
      <c r="I481" s="1037"/>
      <c r="J481" s="1037"/>
      <c r="K481" s="1037"/>
      <c r="L481" s="1037"/>
      <c r="M481" s="1037"/>
      <c r="N481" s="1037"/>
      <c r="O481" s="1037"/>
      <c r="P481" s="1037"/>
      <c r="Q481" s="1037"/>
      <c r="R481" s="1037"/>
      <c r="S481" s="1037"/>
      <c r="T481" s="1037"/>
      <c r="U481" s="1037"/>
      <c r="V481" s="1037"/>
      <c r="W481" s="1037"/>
      <c r="X481" s="1037"/>
    </row>
    <row r="482" spans="1:24" ht="15.95" customHeight="1" x14ac:dyDescent="0.2">
      <c r="A482" s="631"/>
      <c r="B482" s="95"/>
      <c r="C482" s="100"/>
      <c r="D482" s="1036"/>
      <c r="E482" s="1037"/>
      <c r="F482" s="1037"/>
      <c r="G482" s="1037"/>
      <c r="H482" s="1037"/>
      <c r="I482" s="1037"/>
      <c r="J482" s="1037"/>
      <c r="K482" s="1037"/>
      <c r="L482" s="1037"/>
      <c r="M482" s="1037"/>
      <c r="N482" s="1037"/>
      <c r="O482" s="1037"/>
      <c r="P482" s="1037"/>
      <c r="Q482" s="1037"/>
      <c r="R482" s="1037"/>
      <c r="S482" s="1037"/>
      <c r="T482" s="1037"/>
      <c r="U482" s="1037"/>
      <c r="V482" s="1037"/>
      <c r="W482" s="1037"/>
      <c r="X482" s="1037"/>
    </row>
    <row r="483" spans="1:24" ht="15.95" customHeight="1" x14ac:dyDescent="0.2">
      <c r="A483" s="631"/>
      <c r="B483" s="95"/>
      <c r="C483" s="100"/>
      <c r="D483" s="103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row>
    <row r="484" spans="1:24" ht="15.95" customHeight="1" x14ac:dyDescent="0.2">
      <c r="A484" s="631"/>
      <c r="B484" s="95"/>
      <c r="C484" s="100"/>
      <c r="D484" s="1036"/>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row>
    <row r="485" spans="1:24" ht="15.95" customHeight="1" x14ac:dyDescent="0.2">
      <c r="A485" s="631"/>
      <c r="B485" s="95"/>
      <c r="C485" s="100"/>
      <c r="D485" s="103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row>
    <row r="486" spans="1:24" ht="15.95" customHeight="1" x14ac:dyDescent="0.2">
      <c r="A486" s="631"/>
      <c r="B486" s="95"/>
      <c r="C486" s="100"/>
      <c r="D486" s="1036"/>
      <c r="E486" s="1037"/>
      <c r="F486" s="1037"/>
      <c r="G486" s="1037"/>
      <c r="H486" s="1037"/>
      <c r="I486" s="1037"/>
      <c r="J486" s="1037"/>
      <c r="K486" s="1037"/>
      <c r="L486" s="1037"/>
      <c r="M486" s="1037"/>
      <c r="N486" s="1037"/>
      <c r="O486" s="1037"/>
      <c r="P486" s="1037"/>
      <c r="Q486" s="1037"/>
      <c r="R486" s="1037"/>
      <c r="S486" s="1037"/>
      <c r="T486" s="1037"/>
      <c r="U486" s="1037"/>
      <c r="V486" s="1037"/>
      <c r="W486" s="1037"/>
      <c r="X486" s="1037"/>
    </row>
    <row r="487" spans="1:24" ht="15.95" customHeight="1" x14ac:dyDescent="0.2">
      <c r="A487" s="631"/>
      <c r="B487" s="95"/>
      <c r="C487" s="100"/>
      <c r="D487" s="1036"/>
      <c r="E487" s="1037"/>
      <c r="F487" s="1037"/>
      <c r="G487" s="1037"/>
      <c r="H487" s="1037"/>
      <c r="I487" s="1037"/>
      <c r="J487" s="1037"/>
      <c r="K487" s="1037"/>
      <c r="L487" s="1037"/>
      <c r="M487" s="1037"/>
      <c r="N487" s="1037"/>
      <c r="O487" s="1037"/>
      <c r="P487" s="1037"/>
      <c r="Q487" s="1037"/>
      <c r="R487" s="1037"/>
      <c r="S487" s="1037"/>
      <c r="T487" s="1037"/>
      <c r="U487" s="1037"/>
      <c r="V487" s="1037"/>
      <c r="W487" s="1037"/>
      <c r="X487" s="1037"/>
    </row>
    <row r="488" spans="1:24" ht="15.95" customHeight="1" x14ac:dyDescent="0.2">
      <c r="A488" s="631"/>
      <c r="B488" s="95"/>
      <c r="C488" s="100"/>
      <c r="D488" s="1036"/>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row>
    <row r="489" spans="1:24" ht="15.95" customHeight="1" x14ac:dyDescent="0.2">
      <c r="A489" s="631"/>
      <c r="B489" s="95"/>
      <c r="C489" s="100"/>
      <c r="D489" s="1036"/>
      <c r="E489" s="1037"/>
      <c r="F489" s="1037"/>
      <c r="G489" s="1037"/>
      <c r="H489" s="1037"/>
      <c r="I489" s="1037"/>
      <c r="J489" s="1037"/>
      <c r="K489" s="1037"/>
      <c r="L489" s="1037"/>
      <c r="M489" s="1037"/>
      <c r="N489" s="1037"/>
      <c r="O489" s="1037"/>
      <c r="P489" s="1037"/>
      <c r="Q489" s="1037"/>
      <c r="R489" s="1037"/>
      <c r="S489" s="1037"/>
      <c r="T489" s="1037"/>
      <c r="U489" s="1037"/>
      <c r="V489" s="1037"/>
      <c r="W489" s="1037"/>
      <c r="X489" s="1037"/>
    </row>
    <row r="490" spans="1:24" ht="15.95" customHeight="1" x14ac:dyDescent="0.2">
      <c r="A490" s="631"/>
      <c r="B490" s="95"/>
      <c r="C490" s="100"/>
      <c r="D490" s="1036"/>
      <c r="E490" s="1037"/>
      <c r="F490" s="1037"/>
      <c r="G490" s="1037"/>
      <c r="H490" s="1037"/>
      <c r="I490" s="1037"/>
      <c r="J490" s="1037"/>
      <c r="K490" s="1037"/>
      <c r="L490" s="1037"/>
      <c r="M490" s="1037"/>
      <c r="N490" s="1037"/>
      <c r="O490" s="1037"/>
      <c r="P490" s="1037"/>
      <c r="Q490" s="1037"/>
      <c r="R490" s="1037"/>
      <c r="S490" s="1037"/>
      <c r="T490" s="1037"/>
      <c r="U490" s="1037"/>
      <c r="V490" s="1037"/>
      <c r="W490" s="1037"/>
      <c r="X490" s="1037"/>
    </row>
    <row r="491" spans="1:24" ht="15.95" customHeight="1" x14ac:dyDescent="0.2">
      <c r="A491" s="631"/>
      <c r="B491" s="95"/>
      <c r="C491" s="100"/>
      <c r="D491" s="1036"/>
      <c r="E491" s="1037"/>
      <c r="F491" s="1037"/>
      <c r="G491" s="1037"/>
      <c r="H491" s="1037"/>
      <c r="I491" s="1037"/>
      <c r="J491" s="1037"/>
      <c r="K491" s="1037"/>
      <c r="L491" s="1037"/>
      <c r="M491" s="1037"/>
      <c r="N491" s="1037"/>
      <c r="O491" s="1037"/>
      <c r="P491" s="1037"/>
      <c r="Q491" s="1037"/>
      <c r="R491" s="1037"/>
      <c r="S491" s="1037"/>
      <c r="T491" s="1037"/>
      <c r="U491" s="1037"/>
      <c r="V491" s="1037"/>
      <c r="W491" s="1037"/>
      <c r="X491" s="1037"/>
    </row>
    <row r="492" spans="1:24" ht="15.95" customHeight="1" x14ac:dyDescent="0.2">
      <c r="A492" s="631"/>
      <c r="B492" s="95"/>
      <c r="C492" s="100"/>
      <c r="D492" s="1036"/>
      <c r="E492" s="1037"/>
      <c r="F492" s="1037"/>
      <c r="G492" s="1037"/>
      <c r="H492" s="1037"/>
      <c r="I492" s="1037"/>
      <c r="J492" s="1037"/>
      <c r="K492" s="1037"/>
      <c r="L492" s="1037"/>
      <c r="M492" s="1037"/>
      <c r="N492" s="1037"/>
      <c r="O492" s="1037"/>
      <c r="P492" s="1037"/>
      <c r="Q492" s="1037"/>
      <c r="R492" s="1037"/>
      <c r="S492" s="1037"/>
      <c r="T492" s="1037"/>
      <c r="U492" s="1037"/>
      <c r="V492" s="1037"/>
      <c r="W492" s="1037"/>
      <c r="X492" s="1037"/>
    </row>
    <row r="493" spans="1:24" ht="15.95" customHeight="1" x14ac:dyDescent="0.2">
      <c r="A493" s="631"/>
      <c r="B493" s="95"/>
      <c r="C493" s="100"/>
      <c r="D493" s="1036"/>
      <c r="E493" s="1037"/>
      <c r="F493" s="1037"/>
      <c r="G493" s="1037"/>
      <c r="H493" s="1037"/>
      <c r="I493" s="1037"/>
      <c r="J493" s="1037"/>
      <c r="K493" s="1037"/>
      <c r="L493" s="1037"/>
      <c r="M493" s="1037"/>
      <c r="N493" s="1037"/>
      <c r="O493" s="1037"/>
      <c r="P493" s="1037"/>
      <c r="Q493" s="1037"/>
      <c r="R493" s="1037"/>
      <c r="S493" s="1037"/>
      <c r="T493" s="1037"/>
      <c r="U493" s="1037"/>
      <c r="V493" s="1037"/>
      <c r="W493" s="1037"/>
      <c r="X493" s="1037"/>
    </row>
    <row r="494" spans="1:24" ht="15.95" customHeight="1" x14ac:dyDescent="0.2">
      <c r="A494" s="631"/>
      <c r="B494" s="95"/>
      <c r="C494" s="100"/>
      <c r="D494" s="1036"/>
      <c r="E494" s="1037"/>
      <c r="F494" s="1037"/>
      <c r="G494" s="1037"/>
      <c r="H494" s="1037"/>
      <c r="I494" s="1037"/>
      <c r="J494" s="1037"/>
      <c r="K494" s="1037"/>
      <c r="L494" s="1037"/>
      <c r="M494" s="1037"/>
      <c r="N494" s="1037"/>
      <c r="O494" s="1037"/>
      <c r="P494" s="1037"/>
      <c r="Q494" s="1037"/>
      <c r="R494" s="1037"/>
      <c r="S494" s="1037"/>
      <c r="T494" s="1037"/>
      <c r="U494" s="1037"/>
      <c r="V494" s="1037"/>
      <c r="W494" s="1037"/>
      <c r="X494" s="1037"/>
    </row>
    <row r="495" spans="1:24" ht="15.95" customHeight="1" x14ac:dyDescent="0.2">
      <c r="A495" s="631"/>
      <c r="B495" s="95"/>
      <c r="C495" s="100"/>
      <c r="D495" s="1036"/>
      <c r="E495" s="1037"/>
      <c r="F495" s="1037"/>
      <c r="G495" s="1037"/>
      <c r="H495" s="1037"/>
      <c r="I495" s="1037"/>
      <c r="J495" s="1037"/>
      <c r="K495" s="1037"/>
      <c r="L495" s="1037"/>
      <c r="M495" s="1037"/>
      <c r="N495" s="1037"/>
      <c r="O495" s="1037"/>
      <c r="P495" s="1037"/>
      <c r="Q495" s="1037"/>
      <c r="R495" s="1037"/>
      <c r="S495" s="1037"/>
      <c r="T495" s="1037"/>
      <c r="U495" s="1037"/>
      <c r="V495" s="1037"/>
      <c r="W495" s="1037"/>
      <c r="X495" s="1037"/>
    </row>
    <row r="496" spans="1:24" x14ac:dyDescent="0.2">
      <c r="A496" s="631"/>
      <c r="B496" s="95"/>
      <c r="C496" s="100"/>
      <c r="D496" s="1036"/>
      <c r="E496" s="1037"/>
      <c r="F496" s="1037"/>
      <c r="G496" s="1037"/>
      <c r="H496" s="1037"/>
      <c r="I496" s="1037"/>
      <c r="J496" s="1037"/>
      <c r="K496" s="1037"/>
      <c r="L496" s="1037"/>
      <c r="M496" s="1037"/>
      <c r="N496" s="1037"/>
      <c r="O496" s="1037"/>
      <c r="P496" s="1037"/>
      <c r="Q496" s="1037"/>
      <c r="R496" s="1037"/>
      <c r="S496" s="1037"/>
      <c r="T496" s="1037"/>
      <c r="U496" s="1037"/>
      <c r="V496" s="1037"/>
      <c r="W496" s="1037"/>
      <c r="X496" s="1037"/>
    </row>
    <row r="497" spans="1:24" x14ac:dyDescent="0.2">
      <c r="A497" s="631"/>
      <c r="B497" s="95"/>
      <c r="C497" s="100"/>
      <c r="D497" s="1036"/>
      <c r="E497" s="1037"/>
      <c r="F497" s="1037"/>
      <c r="G497" s="1037"/>
      <c r="H497" s="1037"/>
      <c r="I497" s="1037"/>
      <c r="J497" s="1037"/>
      <c r="K497" s="1037"/>
      <c r="L497" s="1037"/>
      <c r="M497" s="1037"/>
      <c r="N497" s="1037"/>
      <c r="O497" s="1037"/>
      <c r="P497" s="1037"/>
      <c r="Q497" s="1037"/>
      <c r="R497" s="1037"/>
      <c r="S497" s="1037"/>
      <c r="T497" s="1037"/>
      <c r="U497" s="1037"/>
      <c r="V497" s="1037"/>
      <c r="W497" s="1037"/>
      <c r="X497" s="1037"/>
    </row>
    <row r="498" spans="1:24" x14ac:dyDescent="0.2">
      <c r="A498" s="631"/>
      <c r="B498" s="95"/>
      <c r="C498" s="100"/>
      <c r="D498" s="1036"/>
      <c r="E498" s="1037"/>
      <c r="F498" s="1037"/>
      <c r="G498" s="1037"/>
      <c r="H498" s="1037"/>
      <c r="I498" s="1037"/>
      <c r="J498" s="1037"/>
      <c r="K498" s="1037"/>
      <c r="L498" s="1037"/>
      <c r="M498" s="1037"/>
      <c r="N498" s="1037"/>
      <c r="O498" s="1037"/>
      <c r="P498" s="1037"/>
      <c r="Q498" s="1037"/>
      <c r="R498" s="1037"/>
      <c r="S498" s="1037"/>
      <c r="T498" s="1037"/>
      <c r="U498" s="1037"/>
      <c r="V498" s="1037"/>
      <c r="W498" s="1037"/>
      <c r="X498" s="1037"/>
    </row>
    <row r="499" spans="1:24" x14ac:dyDescent="0.2">
      <c r="A499" s="631"/>
      <c r="B499" s="95"/>
      <c r="C499" s="100"/>
      <c r="D499" s="1036"/>
      <c r="E499" s="1037"/>
      <c r="F499" s="1037"/>
      <c r="G499" s="1037"/>
      <c r="H499" s="1037"/>
      <c r="I499" s="1037"/>
      <c r="J499" s="1037"/>
      <c r="K499" s="1037"/>
      <c r="L499" s="1037"/>
      <c r="M499" s="1037"/>
      <c r="N499" s="1037"/>
      <c r="O499" s="1037"/>
      <c r="P499" s="1037"/>
      <c r="Q499" s="1037"/>
      <c r="R499" s="1037"/>
      <c r="S499" s="1037"/>
      <c r="T499" s="1037"/>
      <c r="U499" s="1037"/>
      <c r="V499" s="1037"/>
      <c r="W499" s="1037"/>
      <c r="X499" s="1037"/>
    </row>
    <row r="500" spans="1:24" x14ac:dyDescent="0.2">
      <c r="A500" s="631"/>
      <c r="B500" s="95"/>
      <c r="C500" s="100"/>
      <c r="D500" s="1036"/>
      <c r="E500" s="1037"/>
      <c r="F500" s="1037"/>
      <c r="G500" s="1037"/>
      <c r="H500" s="1037"/>
      <c r="I500" s="1037"/>
      <c r="J500" s="1037"/>
      <c r="K500" s="1037"/>
      <c r="L500" s="1037"/>
      <c r="M500" s="1037"/>
      <c r="N500" s="1037"/>
      <c r="O500" s="1037"/>
      <c r="P500" s="1037"/>
      <c r="Q500" s="1037"/>
      <c r="R500" s="1037"/>
      <c r="S500" s="1037"/>
      <c r="T500" s="1037"/>
      <c r="U500" s="1037"/>
      <c r="V500" s="1037"/>
      <c r="W500" s="1037"/>
      <c r="X500" s="1037"/>
    </row>
    <row r="501" spans="1:24" x14ac:dyDescent="0.2">
      <c r="A501" s="631"/>
      <c r="B501" s="95"/>
      <c r="C501" s="100"/>
      <c r="D501" s="1036"/>
      <c r="E501" s="1037"/>
      <c r="F501" s="1037"/>
      <c r="G501" s="1037"/>
      <c r="H501" s="1037"/>
      <c r="I501" s="1037"/>
      <c r="J501" s="1037"/>
      <c r="K501" s="1037"/>
      <c r="L501" s="1037"/>
      <c r="M501" s="1037"/>
      <c r="N501" s="1037"/>
      <c r="O501" s="1037"/>
      <c r="P501" s="1037"/>
      <c r="Q501" s="1037"/>
      <c r="R501" s="1037"/>
      <c r="S501" s="1037"/>
      <c r="T501" s="1037"/>
      <c r="U501" s="1037"/>
      <c r="V501" s="1037"/>
      <c r="W501" s="1037"/>
      <c r="X501" s="1037"/>
    </row>
    <row r="502" spans="1:24" x14ac:dyDescent="0.2">
      <c r="A502" s="631"/>
      <c r="B502" s="95"/>
      <c r="C502" s="100"/>
      <c r="D502" s="1036"/>
      <c r="E502" s="1037"/>
      <c r="F502" s="1037"/>
      <c r="G502" s="1037"/>
      <c r="H502" s="1037"/>
      <c r="I502" s="1037"/>
      <c r="J502" s="1037"/>
      <c r="K502" s="1037"/>
      <c r="L502" s="1037"/>
      <c r="M502" s="1037"/>
      <c r="N502" s="1037"/>
      <c r="O502" s="1037"/>
      <c r="P502" s="1037"/>
      <c r="Q502" s="1037"/>
      <c r="R502" s="1037"/>
      <c r="S502" s="1037"/>
      <c r="T502" s="1037"/>
      <c r="U502" s="1037"/>
      <c r="V502" s="1037"/>
      <c r="W502" s="1037"/>
      <c r="X502" s="1037"/>
    </row>
    <row r="503" spans="1:24" x14ac:dyDescent="0.2">
      <c r="A503" s="631"/>
      <c r="B503" s="95"/>
      <c r="C503" s="100"/>
      <c r="D503" s="1036"/>
      <c r="E503" s="1037"/>
      <c r="F503" s="1037"/>
      <c r="G503" s="1037"/>
      <c r="H503" s="1037"/>
      <c r="I503" s="1037"/>
      <c r="J503" s="1037"/>
      <c r="K503" s="1037"/>
      <c r="L503" s="1037"/>
      <c r="M503" s="1037"/>
      <c r="N503" s="1037"/>
      <c r="O503" s="1037"/>
      <c r="P503" s="1037"/>
      <c r="Q503" s="1037"/>
      <c r="R503" s="1037"/>
      <c r="S503" s="1037"/>
      <c r="T503" s="1037"/>
      <c r="U503" s="1037"/>
      <c r="V503" s="1037"/>
      <c r="W503" s="1037"/>
      <c r="X503" s="1037"/>
    </row>
    <row r="504" spans="1:24" x14ac:dyDescent="0.2">
      <c r="A504" s="631"/>
      <c r="B504" s="95"/>
      <c r="C504" s="100"/>
      <c r="D504" s="1036"/>
      <c r="E504" s="1037"/>
      <c r="F504" s="1037"/>
      <c r="G504" s="1037"/>
      <c r="H504" s="1037"/>
      <c r="I504" s="1037"/>
      <c r="J504" s="1037"/>
      <c r="K504" s="1037"/>
      <c r="L504" s="1037"/>
      <c r="M504" s="1037"/>
      <c r="N504" s="1037"/>
      <c r="O504" s="1037"/>
      <c r="P504" s="1037"/>
      <c r="Q504" s="1037"/>
      <c r="R504" s="1037"/>
      <c r="S504" s="1037"/>
      <c r="T504" s="1037"/>
      <c r="U504" s="1037"/>
      <c r="V504" s="1037"/>
      <c r="W504" s="1037"/>
      <c r="X504" s="1037"/>
    </row>
    <row r="505" spans="1:24" x14ac:dyDescent="0.2">
      <c r="A505" s="631"/>
      <c r="B505" s="95"/>
      <c r="C505" s="100"/>
      <c r="D505" s="1036"/>
      <c r="E505" s="1037"/>
      <c r="F505" s="1037"/>
      <c r="G505" s="1037"/>
      <c r="H505" s="1037"/>
      <c r="I505" s="1037"/>
      <c r="J505" s="1037"/>
      <c r="K505" s="1037"/>
      <c r="L505" s="1037"/>
      <c r="M505" s="1037"/>
      <c r="N505" s="1037"/>
      <c r="O505" s="1037"/>
      <c r="P505" s="1037"/>
      <c r="Q505" s="1037"/>
      <c r="R505" s="1037"/>
      <c r="S505" s="1037"/>
      <c r="T505" s="1037"/>
      <c r="U505" s="1037"/>
      <c r="V505" s="1037"/>
      <c r="W505" s="1037"/>
      <c r="X505" s="1037"/>
    </row>
    <row r="506" spans="1:24" x14ac:dyDescent="0.2">
      <c r="A506" s="631"/>
      <c r="B506" s="95"/>
      <c r="C506" s="100"/>
      <c r="D506" s="1036"/>
      <c r="E506" s="1037"/>
      <c r="F506" s="1037"/>
      <c r="G506" s="1037"/>
      <c r="H506" s="1037"/>
      <c r="I506" s="1037"/>
      <c r="J506" s="1037"/>
      <c r="K506" s="1037"/>
      <c r="L506" s="1037"/>
      <c r="M506" s="1037"/>
      <c r="N506" s="1037"/>
      <c r="O506" s="1037"/>
      <c r="P506" s="1037"/>
      <c r="Q506" s="1037"/>
      <c r="R506" s="1037"/>
      <c r="S506" s="1037"/>
      <c r="T506" s="1037"/>
      <c r="U506" s="1037"/>
      <c r="V506" s="1037"/>
      <c r="W506" s="1037"/>
      <c r="X506" s="1037"/>
    </row>
    <row r="507" spans="1:24" x14ac:dyDescent="0.2">
      <c r="A507" s="631"/>
      <c r="B507" s="95"/>
      <c r="C507" s="100"/>
      <c r="D507" s="1036"/>
      <c r="E507" s="1037"/>
      <c r="F507" s="1037"/>
      <c r="G507" s="1037"/>
      <c r="H507" s="1037"/>
      <c r="I507" s="1037"/>
      <c r="J507" s="1037"/>
      <c r="K507" s="1037"/>
      <c r="L507" s="1037"/>
      <c r="M507" s="1037"/>
      <c r="N507" s="1037"/>
      <c r="O507" s="1037"/>
      <c r="P507" s="1037"/>
      <c r="Q507" s="1037"/>
      <c r="R507" s="1037"/>
      <c r="S507" s="1037"/>
      <c r="T507" s="1037"/>
      <c r="U507" s="1037"/>
      <c r="V507" s="1037"/>
      <c r="W507" s="1037"/>
      <c r="X507" s="1037"/>
    </row>
    <row r="508" spans="1:24" x14ac:dyDescent="0.2">
      <c r="A508" s="631"/>
      <c r="B508" s="95"/>
      <c r="C508" s="100"/>
      <c r="D508" s="1036"/>
      <c r="E508" s="1037"/>
      <c r="F508" s="1037"/>
      <c r="G508" s="1037"/>
      <c r="H508" s="1037"/>
      <c r="I508" s="1037"/>
      <c r="J508" s="1037"/>
      <c r="K508" s="1037"/>
      <c r="L508" s="1037"/>
      <c r="M508" s="1037"/>
      <c r="N508" s="1037"/>
      <c r="O508" s="1037"/>
      <c r="P508" s="1037"/>
      <c r="Q508" s="1037"/>
      <c r="R508" s="1037"/>
      <c r="S508" s="1037"/>
      <c r="T508" s="1037"/>
      <c r="U508" s="1037"/>
      <c r="V508" s="1037"/>
      <c r="W508" s="1037"/>
      <c r="X508" s="1037"/>
    </row>
    <row r="509" spans="1:24" x14ac:dyDescent="0.2">
      <c r="A509" s="631"/>
      <c r="B509" s="95"/>
      <c r="C509" s="100"/>
      <c r="D509" s="1036"/>
      <c r="E509" s="1037"/>
      <c r="F509" s="1037"/>
      <c r="G509" s="1037"/>
      <c r="H509" s="1037"/>
      <c r="I509" s="1037"/>
      <c r="J509" s="1037"/>
      <c r="K509" s="1037"/>
      <c r="L509" s="1037"/>
      <c r="M509" s="1037"/>
      <c r="N509" s="1037"/>
      <c r="O509" s="1037"/>
      <c r="P509" s="1037"/>
      <c r="Q509" s="1037"/>
      <c r="R509" s="1037"/>
      <c r="S509" s="1037"/>
      <c r="T509" s="1037"/>
      <c r="U509" s="1037"/>
      <c r="V509" s="1037"/>
      <c r="W509" s="1037"/>
      <c r="X509" s="1037"/>
    </row>
    <row r="510" spans="1:24" x14ac:dyDescent="0.2">
      <c r="A510" s="631"/>
      <c r="B510" s="95"/>
      <c r="C510" s="100"/>
      <c r="D510" s="1036"/>
      <c r="E510" s="1037"/>
      <c r="F510" s="1037"/>
      <c r="G510" s="1037"/>
      <c r="H510" s="1037"/>
      <c r="I510" s="1037"/>
      <c r="J510" s="1037"/>
      <c r="K510" s="1037"/>
      <c r="L510" s="1037"/>
      <c r="M510" s="1037"/>
      <c r="N510" s="1037"/>
      <c r="O510" s="1037"/>
      <c r="P510" s="1037"/>
      <c r="Q510" s="1037"/>
      <c r="R510" s="1037"/>
      <c r="S510" s="1037"/>
      <c r="T510" s="1037"/>
      <c r="U510" s="1037"/>
      <c r="V510" s="1037"/>
      <c r="W510" s="1037"/>
      <c r="X510" s="1037"/>
    </row>
    <row r="511" spans="1:24" x14ac:dyDescent="0.2">
      <c r="A511" s="631"/>
      <c r="B511" s="95"/>
      <c r="C511" s="100"/>
      <c r="D511" s="1036"/>
      <c r="E511" s="1037"/>
      <c r="F511" s="1037"/>
      <c r="G511" s="1037"/>
      <c r="H511" s="1037"/>
      <c r="I511" s="1037"/>
      <c r="J511" s="1037"/>
      <c r="K511" s="1037"/>
      <c r="L511" s="1037"/>
      <c r="M511" s="1037"/>
      <c r="N511" s="1037"/>
      <c r="O511" s="1037"/>
      <c r="P511" s="1037"/>
      <c r="Q511" s="1037"/>
      <c r="R511" s="1037"/>
      <c r="S511" s="1037"/>
      <c r="T511" s="1037"/>
      <c r="U511" s="1037"/>
      <c r="V511" s="1037"/>
      <c r="W511" s="1037"/>
      <c r="X511" s="1037"/>
    </row>
    <row r="512" spans="1:24" x14ac:dyDescent="0.2">
      <c r="A512" s="631"/>
      <c r="B512" s="95"/>
      <c r="C512" s="100"/>
      <c r="D512" s="1036"/>
      <c r="E512" s="1037"/>
      <c r="F512" s="1037"/>
      <c r="G512" s="1037"/>
      <c r="H512" s="1037"/>
      <c r="I512" s="1037"/>
      <c r="J512" s="1037"/>
      <c r="K512" s="1037"/>
      <c r="L512" s="1037"/>
      <c r="M512" s="1037"/>
      <c r="N512" s="1037"/>
      <c r="O512" s="1037"/>
      <c r="P512" s="1037"/>
      <c r="Q512" s="1037"/>
      <c r="R512" s="1037"/>
      <c r="S512" s="1037"/>
      <c r="T512" s="1037"/>
      <c r="U512" s="1037"/>
      <c r="V512" s="1037"/>
      <c r="W512" s="1037"/>
      <c r="X512" s="1037"/>
    </row>
    <row r="513" spans="1:24" x14ac:dyDescent="0.2">
      <c r="A513" s="631"/>
      <c r="B513" s="95"/>
      <c r="C513" s="100"/>
      <c r="D513" s="1036"/>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row>
    <row r="514" spans="1:24" x14ac:dyDescent="0.2">
      <c r="A514" s="631"/>
      <c r="B514" s="95"/>
      <c r="C514" s="100"/>
      <c r="D514" s="1036"/>
      <c r="E514" s="1037"/>
      <c r="F514" s="1037"/>
      <c r="G514" s="1037"/>
      <c r="H514" s="1037"/>
      <c r="I514" s="1037"/>
      <c r="J514" s="1037"/>
      <c r="K514" s="1037"/>
      <c r="L514" s="1037"/>
      <c r="M514" s="1037"/>
      <c r="N514" s="1037"/>
      <c r="O514" s="1037"/>
      <c r="P514" s="1037"/>
      <c r="Q514" s="1037"/>
      <c r="R514" s="1037"/>
      <c r="S514" s="1037"/>
      <c r="T514" s="1037"/>
      <c r="U514" s="1037"/>
      <c r="V514" s="1037"/>
      <c r="W514" s="1037"/>
      <c r="X514" s="1037"/>
    </row>
    <row r="515" spans="1:24" x14ac:dyDescent="0.2">
      <c r="A515" s="631"/>
      <c r="B515" s="95"/>
      <c r="C515" s="100"/>
      <c r="D515" s="1036"/>
      <c r="E515" s="1037"/>
      <c r="F515" s="1037"/>
      <c r="G515" s="1037"/>
      <c r="H515" s="1037"/>
      <c r="I515" s="1037"/>
      <c r="J515" s="1037"/>
      <c r="K515" s="1037"/>
      <c r="L515" s="1037"/>
      <c r="M515" s="1037"/>
      <c r="N515" s="1037"/>
      <c r="O515" s="1037"/>
      <c r="P515" s="1037"/>
      <c r="Q515" s="1037"/>
      <c r="R515" s="1037"/>
      <c r="S515" s="1037"/>
      <c r="T515" s="1037"/>
      <c r="U515" s="1037"/>
      <c r="V515" s="1037"/>
      <c r="W515" s="1037"/>
      <c r="X515" s="1037"/>
    </row>
    <row r="516" spans="1:24" x14ac:dyDescent="0.2">
      <c r="A516" s="631"/>
      <c r="B516" s="95"/>
      <c r="C516" s="100"/>
      <c r="D516" s="1036"/>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row>
    <row r="517" spans="1:24" x14ac:dyDescent="0.2">
      <c r="A517" s="631"/>
      <c r="B517" s="95"/>
      <c r="C517" s="100"/>
      <c r="D517" s="1036"/>
      <c r="E517" s="1037"/>
      <c r="F517" s="1037"/>
      <c r="G517" s="1037"/>
      <c r="H517" s="1037"/>
      <c r="I517" s="1037"/>
      <c r="J517" s="1037"/>
      <c r="K517" s="1037"/>
      <c r="L517" s="1037"/>
      <c r="M517" s="1037"/>
      <c r="N517" s="1037"/>
      <c r="O517" s="1037"/>
      <c r="P517" s="1037"/>
      <c r="Q517" s="1037"/>
      <c r="R517" s="1037"/>
      <c r="S517" s="1037"/>
      <c r="T517" s="1037"/>
      <c r="U517" s="1037"/>
      <c r="V517" s="1037"/>
      <c r="W517" s="1037"/>
      <c r="X517" s="1037"/>
    </row>
    <row r="518" spans="1:24" x14ac:dyDescent="0.2">
      <c r="A518" s="631"/>
      <c r="B518" s="95"/>
      <c r="C518" s="100"/>
      <c r="D518" s="1036"/>
      <c r="E518" s="1037"/>
      <c r="F518" s="1037"/>
      <c r="G518" s="1037"/>
      <c r="H518" s="1037"/>
      <c r="I518" s="1037"/>
      <c r="J518" s="1037"/>
      <c r="K518" s="1037"/>
      <c r="L518" s="1037"/>
      <c r="M518" s="1037"/>
      <c r="N518" s="1037"/>
      <c r="O518" s="1037"/>
      <c r="P518" s="1037"/>
      <c r="Q518" s="1037"/>
      <c r="R518" s="1037"/>
      <c r="S518" s="1037"/>
      <c r="T518" s="1037"/>
      <c r="U518" s="1037"/>
      <c r="V518" s="1037"/>
      <c r="W518" s="1037"/>
      <c r="X518" s="1037"/>
    </row>
    <row r="519" spans="1:24" x14ac:dyDescent="0.2">
      <c r="A519" s="631"/>
      <c r="B519" s="95"/>
      <c r="C519" s="100"/>
      <c r="D519" s="1036"/>
      <c r="E519" s="1037"/>
      <c r="F519" s="1037"/>
      <c r="G519" s="1037"/>
      <c r="H519" s="1037"/>
      <c r="I519" s="1037"/>
      <c r="J519" s="1037"/>
      <c r="K519" s="1037"/>
      <c r="L519" s="1037"/>
      <c r="M519" s="1037"/>
      <c r="N519" s="1037"/>
      <c r="O519" s="1037"/>
      <c r="P519" s="1037"/>
      <c r="Q519" s="1037"/>
      <c r="R519" s="1037"/>
      <c r="S519" s="1037"/>
      <c r="T519" s="1037"/>
      <c r="U519" s="1037"/>
      <c r="V519" s="1037"/>
      <c r="W519" s="1037"/>
      <c r="X519" s="1037"/>
    </row>
    <row r="520" spans="1:24" x14ac:dyDescent="0.2">
      <c r="A520" s="631"/>
      <c r="B520" s="95"/>
      <c r="C520" s="100"/>
      <c r="D520" s="1036"/>
      <c r="E520" s="1037"/>
      <c r="F520" s="1037"/>
      <c r="G520" s="1037"/>
      <c r="H520" s="1037"/>
      <c r="I520" s="1037"/>
      <c r="J520" s="1037"/>
      <c r="K520" s="1037"/>
      <c r="L520" s="1037"/>
      <c r="M520" s="1037"/>
      <c r="N520" s="1037"/>
      <c r="O520" s="1037"/>
      <c r="P520" s="1037"/>
      <c r="Q520" s="1037"/>
      <c r="R520" s="1037"/>
      <c r="S520" s="1037"/>
      <c r="T520" s="1037"/>
      <c r="U520" s="1037"/>
      <c r="V520" s="1037"/>
      <c r="W520" s="1037"/>
      <c r="X520" s="1037"/>
    </row>
    <row r="521" spans="1:24" x14ac:dyDescent="0.2">
      <c r="A521" s="631"/>
      <c r="B521" s="95"/>
      <c r="C521" s="100"/>
      <c r="D521" s="1036"/>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row>
    <row r="522" spans="1:24" x14ac:dyDescent="0.2">
      <c r="A522" s="631"/>
      <c r="B522" s="95"/>
      <c r="C522" s="100"/>
      <c r="D522" s="1036"/>
      <c r="E522" s="1037"/>
      <c r="F522" s="1037"/>
      <c r="G522" s="1037"/>
      <c r="H522" s="1037"/>
      <c r="I522" s="1037"/>
      <c r="J522" s="1037"/>
      <c r="K522" s="1037"/>
      <c r="L522" s="1037"/>
      <c r="M522" s="1037"/>
      <c r="N522" s="1037"/>
      <c r="O522" s="1037"/>
      <c r="P522" s="1037"/>
      <c r="Q522" s="1037"/>
      <c r="R522" s="1037"/>
      <c r="S522" s="1037"/>
      <c r="T522" s="1037"/>
      <c r="U522" s="1037"/>
      <c r="V522" s="1037"/>
      <c r="W522" s="1037"/>
      <c r="X522" s="1037"/>
    </row>
    <row r="523" spans="1:24" x14ac:dyDescent="0.2">
      <c r="A523" s="631"/>
      <c r="B523" s="95"/>
      <c r="C523" s="100"/>
      <c r="D523" s="1036"/>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row>
    <row r="524" spans="1:24" x14ac:dyDescent="0.2">
      <c r="A524" s="631"/>
      <c r="B524" s="95"/>
      <c r="C524" s="100"/>
      <c r="D524" s="1036"/>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row>
    <row r="525" spans="1:24" x14ac:dyDescent="0.2">
      <c r="A525" s="631"/>
      <c r="B525" s="95"/>
      <c r="C525" s="100"/>
      <c r="D525" s="1036"/>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row>
    <row r="526" spans="1:24" x14ac:dyDescent="0.2">
      <c r="A526" s="631"/>
      <c r="B526" s="95"/>
      <c r="C526" s="100"/>
      <c r="D526" s="1036"/>
      <c r="E526" s="1037"/>
      <c r="F526" s="1037"/>
      <c r="G526" s="1037"/>
      <c r="H526" s="1037"/>
      <c r="I526" s="1037"/>
      <c r="J526" s="1037"/>
      <c r="K526" s="1037"/>
      <c r="L526" s="1037"/>
      <c r="M526" s="1037"/>
      <c r="N526" s="1037"/>
      <c r="O526" s="1037"/>
      <c r="P526" s="1037"/>
      <c r="Q526" s="1037"/>
      <c r="R526" s="1037"/>
      <c r="S526" s="1037"/>
      <c r="T526" s="1037"/>
      <c r="U526" s="1037"/>
      <c r="V526" s="1037"/>
      <c r="W526" s="1037"/>
      <c r="X526" s="1037"/>
    </row>
    <row r="527" spans="1:24" x14ac:dyDescent="0.2">
      <c r="A527" s="631"/>
      <c r="B527" s="95"/>
      <c r="C527" s="100"/>
      <c r="D527" s="1036"/>
      <c r="E527" s="1037"/>
      <c r="F527" s="1037"/>
      <c r="G527" s="1037"/>
      <c r="H527" s="1037"/>
      <c r="I527" s="1037"/>
      <c r="J527" s="1037"/>
      <c r="K527" s="1037"/>
      <c r="L527" s="1037"/>
      <c r="M527" s="1037"/>
      <c r="N527" s="1037"/>
      <c r="O527" s="1037"/>
      <c r="P527" s="1037"/>
      <c r="Q527" s="1037"/>
      <c r="R527" s="1037"/>
      <c r="S527" s="1037"/>
      <c r="T527" s="1037"/>
      <c r="U527" s="1037"/>
      <c r="V527" s="1037"/>
      <c r="W527" s="1037"/>
      <c r="X527" s="1037"/>
    </row>
    <row r="528" spans="1:24" x14ac:dyDescent="0.2">
      <c r="A528" s="631"/>
      <c r="B528" s="95"/>
      <c r="C528" s="100"/>
      <c r="D528" s="1036"/>
      <c r="E528" s="1037"/>
      <c r="F528" s="1037"/>
      <c r="G528" s="1037"/>
      <c r="H528" s="1037"/>
      <c r="I528" s="1037"/>
      <c r="J528" s="1037"/>
      <c r="K528" s="1037"/>
      <c r="L528" s="1037"/>
      <c r="M528" s="1037"/>
      <c r="N528" s="1037"/>
      <c r="O528" s="1037"/>
      <c r="P528" s="1037"/>
      <c r="Q528" s="1037"/>
      <c r="R528" s="1037"/>
      <c r="S528" s="1037"/>
      <c r="T528" s="1037"/>
      <c r="U528" s="1037"/>
      <c r="V528" s="1037"/>
      <c r="W528" s="1037"/>
      <c r="X528" s="1037"/>
    </row>
    <row r="529" spans="1:24" x14ac:dyDescent="0.2">
      <c r="A529" s="631"/>
      <c r="B529" s="95"/>
      <c r="C529" s="100"/>
      <c r="D529" s="1036"/>
      <c r="E529" s="1037"/>
      <c r="F529" s="1037"/>
      <c r="G529" s="1037"/>
      <c r="H529" s="1037"/>
      <c r="I529" s="1037"/>
      <c r="J529" s="1037"/>
      <c r="K529" s="1037"/>
      <c r="L529" s="1037"/>
      <c r="M529" s="1037"/>
      <c r="N529" s="1037"/>
      <c r="O529" s="1037"/>
      <c r="P529" s="1037"/>
      <c r="Q529" s="1037"/>
      <c r="R529" s="1037"/>
      <c r="S529" s="1037"/>
      <c r="T529" s="1037"/>
      <c r="U529" s="1037"/>
      <c r="V529" s="1037"/>
      <c r="W529" s="1037"/>
      <c r="X529" s="1037"/>
    </row>
    <row r="530" spans="1:24" x14ac:dyDescent="0.2">
      <c r="A530" s="631"/>
      <c r="B530" s="95"/>
      <c r="C530" s="100"/>
      <c r="D530" s="1036"/>
      <c r="E530" s="1037"/>
      <c r="F530" s="1037"/>
      <c r="G530" s="1037"/>
      <c r="H530" s="1037"/>
      <c r="I530" s="1037"/>
      <c r="J530" s="1037"/>
      <c r="K530" s="1037"/>
      <c r="L530" s="1037"/>
      <c r="M530" s="1037"/>
      <c r="N530" s="1037"/>
      <c r="O530" s="1037"/>
      <c r="P530" s="1037"/>
      <c r="Q530" s="1037"/>
      <c r="R530" s="1037"/>
      <c r="S530" s="1037"/>
      <c r="T530" s="1037"/>
      <c r="U530" s="1037"/>
      <c r="V530" s="1037"/>
      <c r="W530" s="1037"/>
      <c r="X530" s="1037"/>
    </row>
    <row r="531" spans="1:24" x14ac:dyDescent="0.2">
      <c r="A531" s="631"/>
      <c r="B531" s="95"/>
      <c r="C531" s="100"/>
      <c r="D531" s="1036"/>
      <c r="E531" s="1037"/>
      <c r="F531" s="1037"/>
      <c r="G531" s="1037"/>
      <c r="H531" s="1037"/>
      <c r="I531" s="1037"/>
      <c r="J531" s="1037"/>
      <c r="K531" s="1037"/>
      <c r="L531" s="1037"/>
      <c r="M531" s="1037"/>
      <c r="N531" s="1037"/>
      <c r="O531" s="1037"/>
      <c r="P531" s="1037"/>
      <c r="Q531" s="1037"/>
      <c r="R531" s="1037"/>
      <c r="S531" s="1037"/>
      <c r="T531" s="1037"/>
      <c r="U531" s="1037"/>
      <c r="V531" s="1037"/>
      <c r="W531" s="1037"/>
      <c r="X531" s="1037"/>
    </row>
    <row r="532" spans="1:24" x14ac:dyDescent="0.2">
      <c r="A532" s="631"/>
      <c r="B532" s="95"/>
      <c r="C532" s="100"/>
      <c r="D532" s="1036"/>
      <c r="E532" s="1037"/>
      <c r="F532" s="1037"/>
      <c r="G532" s="1037"/>
      <c r="H532" s="1037"/>
      <c r="I532" s="1037"/>
      <c r="J532" s="1037"/>
      <c r="K532" s="1037"/>
      <c r="L532" s="1037"/>
      <c r="M532" s="1037"/>
      <c r="N532" s="1037"/>
      <c r="O532" s="1037"/>
      <c r="P532" s="1037"/>
      <c r="Q532" s="1037"/>
      <c r="R532" s="1037"/>
      <c r="S532" s="1037"/>
      <c r="T532" s="1037"/>
      <c r="U532" s="1037"/>
      <c r="V532" s="1037"/>
      <c r="W532" s="1037"/>
      <c r="X532" s="1037"/>
    </row>
    <row r="533" spans="1:24" x14ac:dyDescent="0.2">
      <c r="A533" s="631"/>
      <c r="B533" s="95"/>
      <c r="C533" s="100"/>
      <c r="D533" s="1036"/>
      <c r="E533" s="1037"/>
      <c r="F533" s="1037"/>
      <c r="G533" s="1037"/>
      <c r="H533" s="1037"/>
      <c r="I533" s="1037"/>
      <c r="J533" s="1037"/>
      <c r="K533" s="1037"/>
      <c r="L533" s="1037"/>
      <c r="M533" s="1037"/>
      <c r="N533" s="1037"/>
      <c r="O533" s="1037"/>
      <c r="P533" s="1037"/>
      <c r="Q533" s="1037"/>
      <c r="R533" s="1037"/>
      <c r="S533" s="1037"/>
      <c r="T533" s="1037"/>
      <c r="U533" s="1037"/>
      <c r="V533" s="1037"/>
      <c r="W533" s="1037"/>
      <c r="X533" s="1037"/>
    </row>
    <row r="534" spans="1:24" x14ac:dyDescent="0.2">
      <c r="A534" s="631"/>
      <c r="B534" s="95"/>
      <c r="C534" s="100"/>
      <c r="D534" s="1036"/>
      <c r="E534" s="1037"/>
      <c r="F534" s="1037"/>
      <c r="G534" s="1037"/>
      <c r="H534" s="1037"/>
      <c r="I534" s="1037"/>
      <c r="J534" s="1037"/>
      <c r="K534" s="1037"/>
      <c r="L534" s="1037"/>
      <c r="M534" s="1037"/>
      <c r="N534" s="1037"/>
      <c r="O534" s="1037"/>
      <c r="P534" s="1037"/>
      <c r="Q534" s="1037"/>
      <c r="R534" s="1037"/>
      <c r="S534" s="1037"/>
      <c r="T534" s="1037"/>
      <c r="U534" s="1037"/>
      <c r="V534" s="1037"/>
      <c r="W534" s="1037"/>
      <c r="X534" s="1037"/>
    </row>
    <row r="535" spans="1:24" x14ac:dyDescent="0.2">
      <c r="A535" s="631"/>
      <c r="B535" s="95"/>
      <c r="C535" s="100"/>
      <c r="D535" s="1036"/>
      <c r="E535" s="1037"/>
      <c r="F535" s="1037"/>
      <c r="G535" s="1037"/>
      <c r="H535" s="1037"/>
      <c r="I535" s="1037"/>
      <c r="J535" s="1037"/>
      <c r="K535" s="1037"/>
      <c r="L535" s="1037"/>
      <c r="M535" s="1037"/>
      <c r="N535" s="1037"/>
      <c r="O535" s="1037"/>
      <c r="P535" s="1037"/>
      <c r="Q535" s="1037"/>
      <c r="R535" s="1037"/>
      <c r="S535" s="1037"/>
      <c r="T535" s="1037"/>
      <c r="U535" s="1037"/>
      <c r="V535" s="1037"/>
      <c r="W535" s="1037"/>
      <c r="X535" s="1037"/>
    </row>
    <row r="536" spans="1:24" x14ac:dyDescent="0.2">
      <c r="A536" s="631"/>
      <c r="B536" s="95"/>
      <c r="C536" s="100"/>
      <c r="D536" s="1036"/>
      <c r="E536" s="1037"/>
      <c r="F536" s="1037"/>
      <c r="G536" s="1037"/>
      <c r="H536" s="1037"/>
      <c r="I536" s="1037"/>
      <c r="J536" s="1037"/>
      <c r="K536" s="1037"/>
      <c r="L536" s="1037"/>
      <c r="M536" s="1037"/>
      <c r="N536" s="1037"/>
      <c r="O536" s="1037"/>
      <c r="P536" s="1037"/>
      <c r="Q536" s="1037"/>
      <c r="R536" s="1037"/>
      <c r="S536" s="1037"/>
      <c r="T536" s="1037"/>
      <c r="U536" s="1037"/>
      <c r="V536" s="1037"/>
      <c r="W536" s="1037"/>
      <c r="X536" s="1037"/>
    </row>
    <row r="537" spans="1:24" x14ac:dyDescent="0.2">
      <c r="A537" s="631"/>
      <c r="B537" s="95"/>
      <c r="C537" s="100"/>
      <c r="D537" s="1036"/>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row>
    <row r="538" spans="1:24" x14ac:dyDescent="0.2">
      <c r="A538" s="631"/>
      <c r="B538" s="95"/>
      <c r="C538" s="100"/>
      <c r="D538" s="1036"/>
      <c r="E538" s="1037"/>
      <c r="F538" s="1037"/>
      <c r="G538" s="1037"/>
      <c r="H538" s="1037"/>
      <c r="I538" s="1037"/>
      <c r="J538" s="1037"/>
      <c r="K538" s="1037"/>
      <c r="L538" s="1037"/>
      <c r="M538" s="1037"/>
      <c r="N538" s="1037"/>
      <c r="O538" s="1037"/>
      <c r="P538" s="1037"/>
      <c r="Q538" s="1037"/>
      <c r="R538" s="1037"/>
      <c r="S538" s="1037"/>
      <c r="T538" s="1037"/>
      <c r="U538" s="1037"/>
      <c r="V538" s="1037"/>
      <c r="W538" s="1037"/>
      <c r="X538" s="1037"/>
    </row>
    <row r="539" spans="1:24" x14ac:dyDescent="0.2">
      <c r="A539" s="631"/>
      <c r="B539" s="95"/>
      <c r="C539" s="100"/>
      <c r="D539" s="1036"/>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row>
    <row r="540" spans="1:24" x14ac:dyDescent="0.2">
      <c r="A540" s="631"/>
      <c r="B540" s="95"/>
      <c r="C540" s="100"/>
      <c r="D540" s="1036"/>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row>
    <row r="541" spans="1:24" x14ac:dyDescent="0.2">
      <c r="A541" s="631"/>
      <c r="B541" s="95"/>
      <c r="C541" s="100"/>
      <c r="D541" s="1036"/>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row>
    <row r="542" spans="1:24" x14ac:dyDescent="0.2">
      <c r="A542" s="631"/>
      <c r="B542" s="95"/>
      <c r="C542" s="100"/>
      <c r="D542" s="1036"/>
      <c r="E542" s="1037"/>
      <c r="F542" s="1037"/>
      <c r="G542" s="1037"/>
      <c r="H542" s="1037"/>
      <c r="I542" s="1037"/>
      <c r="J542" s="1037"/>
      <c r="K542" s="1037"/>
      <c r="L542" s="1037"/>
      <c r="M542" s="1037"/>
      <c r="N542" s="1037"/>
      <c r="O542" s="1037"/>
      <c r="P542" s="1037"/>
      <c r="Q542" s="1037"/>
      <c r="R542" s="1037"/>
      <c r="S542" s="1037"/>
      <c r="T542" s="1037"/>
      <c r="U542" s="1037"/>
      <c r="V542" s="1037"/>
      <c r="W542" s="1037"/>
      <c r="X542" s="1037"/>
    </row>
    <row r="543" spans="1:24" x14ac:dyDescent="0.2">
      <c r="A543" s="631"/>
      <c r="B543" s="95"/>
      <c r="C543" s="100"/>
      <c r="D543" s="1036"/>
      <c r="E543" s="1037"/>
      <c r="F543" s="1037"/>
      <c r="G543" s="1037"/>
      <c r="H543" s="1037"/>
      <c r="I543" s="1037"/>
      <c r="J543" s="1037"/>
      <c r="K543" s="1037"/>
      <c r="L543" s="1037"/>
      <c r="M543" s="1037"/>
      <c r="N543" s="1037"/>
      <c r="O543" s="1037"/>
      <c r="P543" s="1037"/>
      <c r="Q543" s="1037"/>
      <c r="R543" s="1037"/>
      <c r="S543" s="1037"/>
      <c r="T543" s="1037"/>
      <c r="U543" s="1037"/>
      <c r="V543" s="1037"/>
      <c r="W543" s="1037"/>
      <c r="X543" s="1037"/>
    </row>
    <row r="544" spans="1:24" x14ac:dyDescent="0.2">
      <c r="A544" s="631"/>
      <c r="B544" s="95"/>
      <c r="C544" s="100"/>
      <c r="D544" s="1036"/>
      <c r="E544" s="1037"/>
      <c r="F544" s="1037"/>
      <c r="G544" s="1037"/>
      <c r="H544" s="1037"/>
      <c r="I544" s="1037"/>
      <c r="J544" s="1037"/>
      <c r="K544" s="1037"/>
      <c r="L544" s="1037"/>
      <c r="M544" s="1037"/>
      <c r="N544" s="1037"/>
      <c r="O544" s="1037"/>
      <c r="P544" s="1037"/>
      <c r="Q544" s="1037"/>
      <c r="R544" s="1037"/>
      <c r="S544" s="1037"/>
      <c r="T544" s="1037"/>
      <c r="U544" s="1037"/>
      <c r="V544" s="1037"/>
      <c r="W544" s="1037"/>
      <c r="X544" s="1037"/>
    </row>
    <row r="545" spans="1:24" x14ac:dyDescent="0.2">
      <c r="A545" s="631"/>
      <c r="B545" s="95"/>
      <c r="C545" s="100"/>
      <c r="D545" s="1036"/>
      <c r="E545" s="1037"/>
      <c r="F545" s="1037"/>
      <c r="G545" s="1037"/>
      <c r="H545" s="1037"/>
      <c r="I545" s="1037"/>
      <c r="J545" s="1037"/>
      <c r="K545" s="1037"/>
      <c r="L545" s="1037"/>
      <c r="M545" s="1037"/>
      <c r="N545" s="1037"/>
      <c r="O545" s="1037"/>
      <c r="P545" s="1037"/>
      <c r="Q545" s="1037"/>
      <c r="R545" s="1037"/>
      <c r="S545" s="1037"/>
      <c r="T545" s="1037"/>
      <c r="U545" s="1037"/>
      <c r="V545" s="1037"/>
      <c r="W545" s="1037"/>
      <c r="X545" s="1037"/>
    </row>
    <row r="546" spans="1:24" x14ac:dyDescent="0.2">
      <c r="A546" s="631"/>
      <c r="B546" s="95"/>
      <c r="C546" s="100"/>
      <c r="D546" s="1036"/>
      <c r="E546" s="1037"/>
      <c r="F546" s="1037"/>
      <c r="G546" s="1037"/>
      <c r="H546" s="1037"/>
      <c r="I546" s="1037"/>
      <c r="J546" s="1037"/>
      <c r="K546" s="1037"/>
      <c r="L546" s="1037"/>
      <c r="M546" s="1037"/>
      <c r="N546" s="1037"/>
      <c r="O546" s="1037"/>
      <c r="P546" s="1037"/>
      <c r="Q546" s="1037"/>
      <c r="R546" s="1037"/>
      <c r="S546" s="1037"/>
      <c r="T546" s="1037"/>
      <c r="U546" s="1037"/>
      <c r="V546" s="1037"/>
      <c r="W546" s="1037"/>
      <c r="X546" s="1037"/>
    </row>
    <row r="547" spans="1:24" x14ac:dyDescent="0.2">
      <c r="A547" s="631"/>
      <c r="B547" s="95"/>
      <c r="C547" s="100"/>
      <c r="D547" s="1036"/>
      <c r="E547" s="1037"/>
      <c r="F547" s="1037"/>
      <c r="G547" s="1037"/>
      <c r="H547" s="1037"/>
      <c r="I547" s="1037"/>
      <c r="J547" s="1037"/>
      <c r="K547" s="1037"/>
      <c r="L547" s="1037"/>
      <c r="M547" s="1037"/>
      <c r="N547" s="1037"/>
      <c r="O547" s="1037"/>
      <c r="P547" s="1037"/>
      <c r="Q547" s="1037"/>
      <c r="R547" s="1037"/>
      <c r="S547" s="1037"/>
      <c r="T547" s="1037"/>
      <c r="U547" s="1037"/>
      <c r="V547" s="1037"/>
      <c r="W547" s="1037"/>
      <c r="X547" s="1037"/>
    </row>
    <row r="548" spans="1:24" x14ac:dyDescent="0.2">
      <c r="A548" s="631"/>
      <c r="B548" s="95"/>
      <c r="C548" s="100"/>
      <c r="D548" s="1036"/>
      <c r="E548" s="1037"/>
      <c r="F548" s="1037"/>
      <c r="G548" s="1037"/>
      <c r="H548" s="1037"/>
      <c r="I548" s="1037"/>
      <c r="J548" s="1037"/>
      <c r="K548" s="1037"/>
      <c r="L548" s="1037"/>
      <c r="M548" s="1037"/>
      <c r="N548" s="1037"/>
      <c r="O548" s="1037"/>
      <c r="P548" s="1037"/>
      <c r="Q548" s="1037"/>
      <c r="R548" s="1037"/>
      <c r="S548" s="1037"/>
      <c r="T548" s="1037"/>
      <c r="U548" s="1037"/>
      <c r="V548" s="1037"/>
      <c r="W548" s="1037"/>
      <c r="X548" s="1037"/>
    </row>
    <row r="549" spans="1:24" x14ac:dyDescent="0.2">
      <c r="A549" s="631"/>
      <c r="B549" s="95"/>
      <c r="C549" s="100"/>
      <c r="D549" s="1036"/>
      <c r="E549" s="1037"/>
      <c r="F549" s="1037"/>
      <c r="G549" s="1037"/>
      <c r="H549" s="1037"/>
      <c r="I549" s="1037"/>
      <c r="J549" s="1037"/>
      <c r="K549" s="1037"/>
      <c r="L549" s="1037"/>
      <c r="M549" s="1037"/>
      <c r="N549" s="1037"/>
      <c r="O549" s="1037"/>
      <c r="P549" s="1037"/>
      <c r="Q549" s="1037"/>
      <c r="R549" s="1037"/>
      <c r="S549" s="1037"/>
      <c r="T549" s="1037"/>
      <c r="U549" s="1037"/>
      <c r="V549" s="1037"/>
      <c r="W549" s="1037"/>
      <c r="X549" s="1037"/>
    </row>
    <row r="550" spans="1:24" x14ac:dyDescent="0.2">
      <c r="A550" s="631"/>
      <c r="B550" s="95"/>
      <c r="C550" s="100"/>
      <c r="D550" s="1036"/>
      <c r="E550" s="1037"/>
      <c r="F550" s="1037"/>
      <c r="G550" s="1037"/>
      <c r="H550" s="1037"/>
      <c r="I550" s="1037"/>
      <c r="J550" s="1037"/>
      <c r="K550" s="1037"/>
      <c r="L550" s="1037"/>
      <c r="M550" s="1037"/>
      <c r="N550" s="1037"/>
      <c r="O550" s="1037"/>
      <c r="P550" s="1037"/>
      <c r="Q550" s="1037"/>
      <c r="R550" s="1037"/>
      <c r="S550" s="1037"/>
      <c r="T550" s="1037"/>
      <c r="U550" s="1037"/>
      <c r="V550" s="1037"/>
      <c r="W550" s="1037"/>
      <c r="X550" s="1037"/>
    </row>
    <row r="551" spans="1:24" x14ac:dyDescent="0.2">
      <c r="A551" s="631"/>
      <c r="B551" s="95"/>
      <c r="C551" s="100"/>
      <c r="D551" s="1036"/>
      <c r="E551" s="1037"/>
      <c r="F551" s="1037"/>
      <c r="G551" s="1037"/>
      <c r="H551" s="1037"/>
      <c r="I551" s="1037"/>
      <c r="J551" s="1037"/>
      <c r="K551" s="1037"/>
      <c r="L551" s="1037"/>
      <c r="M551" s="1037"/>
      <c r="N551" s="1037"/>
      <c r="O551" s="1037"/>
      <c r="P551" s="1037"/>
      <c r="Q551" s="1037"/>
      <c r="R551" s="1037"/>
      <c r="S551" s="1037"/>
      <c r="T551" s="1037"/>
      <c r="U551" s="1037"/>
      <c r="V551" s="1037"/>
      <c r="W551" s="1037"/>
      <c r="X551" s="1037"/>
    </row>
    <row r="552" spans="1:24" x14ac:dyDescent="0.2">
      <c r="A552" s="631"/>
      <c r="B552" s="95"/>
      <c r="C552" s="100"/>
      <c r="D552" s="1036"/>
      <c r="E552" s="1037"/>
      <c r="F552" s="1037"/>
      <c r="G552" s="1037"/>
      <c r="H552" s="1037"/>
      <c r="I552" s="1037"/>
      <c r="J552" s="1037"/>
      <c r="K552" s="1037"/>
      <c r="L552" s="1037"/>
      <c r="M552" s="1037"/>
      <c r="N552" s="1037"/>
      <c r="O552" s="1037"/>
      <c r="P552" s="1037"/>
      <c r="Q552" s="1037"/>
      <c r="R552" s="1037"/>
      <c r="S552" s="1037"/>
      <c r="T552" s="1037"/>
      <c r="U552" s="1037"/>
      <c r="V552" s="1037"/>
      <c r="W552" s="1037"/>
      <c r="X552" s="1037"/>
    </row>
    <row r="553" spans="1:24" x14ac:dyDescent="0.2">
      <c r="A553" s="631"/>
      <c r="B553" s="95"/>
      <c r="C553" s="100"/>
      <c r="D553" s="1036"/>
      <c r="E553" s="1037"/>
      <c r="F553" s="1037"/>
      <c r="G553" s="1037"/>
      <c r="H553" s="1037"/>
      <c r="I553" s="1037"/>
      <c r="J553" s="1037"/>
      <c r="K553" s="1037"/>
      <c r="L553" s="1037"/>
      <c r="M553" s="1037"/>
      <c r="N553" s="1037"/>
      <c r="O553" s="1037"/>
      <c r="P553" s="1037"/>
      <c r="Q553" s="1037"/>
      <c r="R553" s="1037"/>
      <c r="S553" s="1037"/>
      <c r="T553" s="1037"/>
      <c r="U553" s="1037"/>
      <c r="V553" s="1037"/>
      <c r="W553" s="1037"/>
      <c r="X553" s="1037"/>
    </row>
    <row r="554" spans="1:24" x14ac:dyDescent="0.2">
      <c r="A554" s="631"/>
      <c r="B554" s="95"/>
      <c r="C554" s="100"/>
      <c r="D554" s="1036"/>
      <c r="E554" s="1037"/>
      <c r="F554" s="1037"/>
      <c r="G554" s="1037"/>
      <c r="H554" s="1037"/>
      <c r="I554" s="1037"/>
      <c r="J554" s="1037"/>
      <c r="K554" s="1037"/>
      <c r="L554" s="1037"/>
      <c r="M554" s="1037"/>
      <c r="N554" s="1037"/>
      <c r="O554" s="1037"/>
      <c r="P554" s="1037"/>
      <c r="Q554" s="1037"/>
      <c r="R554" s="1037"/>
      <c r="S554" s="1037"/>
      <c r="T554" s="1037"/>
      <c r="U554" s="1037"/>
      <c r="V554" s="1037"/>
      <c r="W554" s="1037"/>
      <c r="X554" s="1037"/>
    </row>
    <row r="555" spans="1:24" x14ac:dyDescent="0.2">
      <c r="A555" s="631"/>
      <c r="B555" s="95"/>
      <c r="C555" s="100"/>
      <c r="D555" s="1036"/>
      <c r="E555" s="1037"/>
      <c r="F555" s="1037"/>
      <c r="G555" s="1037"/>
      <c r="H555" s="1037"/>
      <c r="I555" s="1037"/>
      <c r="J555" s="1037"/>
      <c r="K555" s="1037"/>
      <c r="L555" s="1037"/>
      <c r="M555" s="1037"/>
      <c r="N555" s="1037"/>
      <c r="O555" s="1037"/>
      <c r="P555" s="1037"/>
      <c r="Q555" s="1037"/>
      <c r="R555" s="1037"/>
      <c r="S555" s="1037"/>
      <c r="T555" s="1037"/>
      <c r="U555" s="1037"/>
      <c r="V555" s="1037"/>
      <c r="W555" s="1037"/>
      <c r="X555" s="1037"/>
    </row>
    <row r="556" spans="1:24" x14ac:dyDescent="0.2">
      <c r="A556" s="631"/>
      <c r="B556" s="95"/>
      <c r="C556" s="100"/>
      <c r="D556" s="1036"/>
      <c r="E556" s="1037"/>
      <c r="F556" s="1037"/>
      <c r="G556" s="1037"/>
      <c r="H556" s="1037"/>
      <c r="I556" s="1037"/>
      <c r="J556" s="1037"/>
      <c r="K556" s="1037"/>
      <c r="L556" s="1037"/>
      <c r="M556" s="1037"/>
      <c r="N556" s="1037"/>
      <c r="O556" s="1037"/>
      <c r="P556" s="1037"/>
      <c r="Q556" s="1037"/>
      <c r="R556" s="1037"/>
      <c r="S556" s="1037"/>
      <c r="T556" s="1037"/>
      <c r="U556" s="1037"/>
      <c r="V556" s="1037"/>
      <c r="W556" s="1037"/>
      <c r="X556" s="1037"/>
    </row>
    <row r="557" spans="1:24" x14ac:dyDescent="0.2">
      <c r="A557" s="631"/>
      <c r="B557" s="95"/>
      <c r="C557" s="100"/>
      <c r="D557" s="1036"/>
      <c r="E557" s="1037"/>
      <c r="F557" s="1037"/>
      <c r="G557" s="1037"/>
      <c r="H557" s="1037"/>
      <c r="I557" s="1037"/>
      <c r="J557" s="1037"/>
      <c r="K557" s="1037"/>
      <c r="L557" s="1037"/>
      <c r="M557" s="1037"/>
      <c r="N557" s="1037"/>
      <c r="O557" s="1037"/>
      <c r="P557" s="1037"/>
      <c r="Q557" s="1037"/>
      <c r="R557" s="1037"/>
      <c r="S557" s="1037"/>
      <c r="T557" s="1037"/>
      <c r="U557" s="1037"/>
      <c r="V557" s="1037"/>
      <c r="W557" s="1037"/>
      <c r="X557" s="1037"/>
    </row>
    <row r="558" spans="1:24" x14ac:dyDescent="0.2">
      <c r="A558" s="631"/>
      <c r="B558" s="95"/>
      <c r="C558" s="100"/>
      <c r="D558" s="1036"/>
      <c r="E558" s="1037"/>
      <c r="F558" s="1037"/>
      <c r="G558" s="1037"/>
      <c r="H558" s="1037"/>
      <c r="I558" s="1037"/>
      <c r="J558" s="1037"/>
      <c r="K558" s="1037"/>
      <c r="L558" s="1037"/>
      <c r="M558" s="1037"/>
      <c r="N558" s="1037"/>
      <c r="O558" s="1037"/>
      <c r="P558" s="1037"/>
      <c r="Q558" s="1037"/>
      <c r="R558" s="1037"/>
      <c r="S558" s="1037"/>
      <c r="T558" s="1037"/>
      <c r="U558" s="1037"/>
      <c r="V558" s="1037"/>
      <c r="W558" s="1037"/>
      <c r="X558" s="1037"/>
    </row>
    <row r="559" spans="1:24" x14ac:dyDescent="0.2">
      <c r="A559" s="631"/>
      <c r="B559" s="95"/>
      <c r="C559" s="100"/>
      <c r="D559" s="1036"/>
      <c r="E559" s="1037"/>
      <c r="F559" s="1037"/>
      <c r="G559" s="1037"/>
      <c r="H559" s="1037"/>
      <c r="I559" s="1037"/>
      <c r="J559" s="1037"/>
      <c r="K559" s="1037"/>
      <c r="L559" s="1037"/>
      <c r="M559" s="1037"/>
      <c r="N559" s="1037"/>
      <c r="O559" s="1037"/>
      <c r="P559" s="1037"/>
      <c r="Q559" s="1037"/>
      <c r="R559" s="1037"/>
      <c r="S559" s="1037"/>
      <c r="T559" s="1037"/>
      <c r="U559" s="1037"/>
      <c r="V559" s="1037"/>
      <c r="W559" s="1037"/>
      <c r="X559" s="1037"/>
    </row>
    <row r="560" spans="1:24" x14ac:dyDescent="0.2">
      <c r="A560" s="631"/>
      <c r="B560" s="95"/>
      <c r="C560" s="100"/>
      <c r="D560" s="1036"/>
      <c r="E560" s="1037"/>
      <c r="F560" s="1037"/>
      <c r="G560" s="1037"/>
      <c r="H560" s="1037"/>
      <c r="I560" s="1037"/>
      <c r="J560" s="1037"/>
      <c r="K560" s="1037"/>
      <c r="L560" s="1037"/>
      <c r="M560" s="1037"/>
      <c r="N560" s="1037"/>
      <c r="O560" s="1037"/>
      <c r="P560" s="1037"/>
      <c r="Q560" s="1037"/>
      <c r="R560" s="1037"/>
      <c r="S560" s="1037"/>
      <c r="T560" s="1037"/>
      <c r="U560" s="1037"/>
      <c r="V560" s="1037"/>
      <c r="W560" s="1037"/>
      <c r="X560" s="1037"/>
    </row>
    <row r="561" spans="1:24" x14ac:dyDescent="0.2">
      <c r="A561" s="631"/>
      <c r="B561" s="95"/>
      <c r="C561" s="100"/>
      <c r="D561" s="1036"/>
      <c r="E561" s="1037"/>
      <c r="F561" s="1037"/>
      <c r="G561" s="1037"/>
      <c r="H561" s="1037"/>
      <c r="I561" s="1037"/>
      <c r="J561" s="1037"/>
      <c r="K561" s="1037"/>
      <c r="L561" s="1037"/>
      <c r="M561" s="1037"/>
      <c r="N561" s="1037"/>
      <c r="O561" s="1037"/>
      <c r="P561" s="1037"/>
      <c r="Q561" s="1037"/>
      <c r="R561" s="1037"/>
      <c r="S561" s="1037"/>
      <c r="T561" s="1037"/>
      <c r="U561" s="1037"/>
      <c r="V561" s="1037"/>
      <c r="W561" s="1037"/>
      <c r="X561" s="1037"/>
    </row>
    <row r="562" spans="1:24" x14ac:dyDescent="0.2">
      <c r="A562" s="631"/>
      <c r="B562" s="95"/>
      <c r="C562" s="100"/>
      <c r="D562" s="1036"/>
      <c r="E562" s="1037"/>
      <c r="F562" s="1037"/>
      <c r="G562" s="1037"/>
      <c r="H562" s="1037"/>
      <c r="I562" s="1037"/>
      <c r="J562" s="1037"/>
      <c r="K562" s="1037"/>
      <c r="L562" s="1037"/>
      <c r="M562" s="1037"/>
      <c r="N562" s="1037"/>
      <c r="O562" s="1037"/>
      <c r="P562" s="1037"/>
      <c r="Q562" s="1037"/>
      <c r="R562" s="1037"/>
      <c r="S562" s="1037"/>
      <c r="T562" s="1037"/>
      <c r="U562" s="1037"/>
      <c r="V562" s="1037"/>
      <c r="W562" s="1037"/>
      <c r="X562" s="1037"/>
    </row>
    <row r="563" spans="1:24" x14ac:dyDescent="0.2">
      <c r="A563" s="631"/>
      <c r="B563" s="95"/>
      <c r="C563" s="100"/>
      <c r="D563" s="1036"/>
      <c r="E563" s="1037"/>
      <c r="F563" s="1037"/>
      <c r="G563" s="1037"/>
      <c r="H563" s="1037"/>
      <c r="I563" s="1037"/>
      <c r="J563" s="1037"/>
      <c r="K563" s="1037"/>
      <c r="L563" s="1037"/>
      <c r="M563" s="1037"/>
      <c r="N563" s="1037"/>
      <c r="O563" s="1037"/>
      <c r="P563" s="1037"/>
      <c r="Q563" s="1037"/>
      <c r="R563" s="1037"/>
      <c r="S563" s="1037"/>
      <c r="T563" s="1037"/>
      <c r="U563" s="1037"/>
      <c r="V563" s="1037"/>
      <c r="W563" s="1037"/>
      <c r="X563" s="1037"/>
    </row>
    <row r="564" spans="1:24" x14ac:dyDescent="0.2">
      <c r="A564" s="631"/>
      <c r="B564" s="95"/>
      <c r="C564" s="100"/>
      <c r="D564" s="1036"/>
      <c r="E564" s="1037"/>
      <c r="F564" s="1037"/>
      <c r="G564" s="1037"/>
      <c r="H564" s="1037"/>
      <c r="I564" s="1037"/>
      <c r="J564" s="1037"/>
      <c r="K564" s="1037"/>
      <c r="L564" s="1037"/>
      <c r="M564" s="1037"/>
      <c r="N564" s="1037"/>
      <c r="O564" s="1037"/>
      <c r="P564" s="1037"/>
      <c r="Q564" s="1037"/>
      <c r="R564" s="1037"/>
      <c r="S564" s="1037"/>
      <c r="T564" s="1037"/>
      <c r="U564" s="1037"/>
      <c r="V564" s="1037"/>
      <c r="W564" s="1037"/>
      <c r="X564" s="1037"/>
    </row>
    <row r="565" spans="1:24" x14ac:dyDescent="0.2">
      <c r="A565" s="631"/>
      <c r="B565" s="95"/>
      <c r="C565" s="100"/>
      <c r="D565" s="1036"/>
      <c r="E565" s="1037"/>
      <c r="F565" s="1037"/>
      <c r="G565" s="1037"/>
      <c r="H565" s="1037"/>
      <c r="I565" s="1037"/>
      <c r="J565" s="1037"/>
      <c r="K565" s="1037"/>
      <c r="L565" s="1037"/>
      <c r="M565" s="1037"/>
      <c r="N565" s="1037"/>
      <c r="O565" s="1037"/>
      <c r="P565" s="1037"/>
      <c r="Q565" s="1037"/>
      <c r="R565" s="1037"/>
      <c r="S565" s="1037"/>
      <c r="T565" s="1037"/>
      <c r="U565" s="1037"/>
      <c r="V565" s="1037"/>
      <c r="W565" s="1037"/>
      <c r="X565" s="1037"/>
    </row>
    <row r="566" spans="1:24" x14ac:dyDescent="0.2">
      <c r="A566" s="631"/>
      <c r="B566" s="95"/>
      <c r="C566" s="100"/>
      <c r="D566" s="1036"/>
      <c r="E566" s="1037"/>
      <c r="F566" s="1037"/>
      <c r="G566" s="1037"/>
      <c r="H566" s="1037"/>
      <c r="I566" s="1037"/>
      <c r="J566" s="1037"/>
      <c r="K566" s="1037"/>
      <c r="L566" s="1037"/>
      <c r="M566" s="1037"/>
      <c r="N566" s="1037"/>
      <c r="O566" s="1037"/>
      <c r="P566" s="1037"/>
      <c r="Q566" s="1037"/>
      <c r="R566" s="1037"/>
      <c r="S566" s="1037"/>
      <c r="T566" s="1037"/>
      <c r="U566" s="1037"/>
      <c r="V566" s="1037"/>
      <c r="W566" s="1037"/>
      <c r="X566" s="1037"/>
    </row>
    <row r="567" spans="1:24" x14ac:dyDescent="0.2">
      <c r="A567" s="631"/>
      <c r="B567" s="95"/>
      <c r="C567" s="100"/>
      <c r="D567" s="1036"/>
      <c r="E567" s="1037"/>
      <c r="F567" s="1037"/>
      <c r="G567" s="1037"/>
      <c r="H567" s="1037"/>
      <c r="I567" s="1037"/>
      <c r="J567" s="1037"/>
      <c r="K567" s="1037"/>
      <c r="L567" s="1037"/>
      <c r="M567" s="1037"/>
      <c r="N567" s="1037"/>
      <c r="O567" s="1037"/>
      <c r="P567" s="1037"/>
      <c r="Q567" s="1037"/>
      <c r="R567" s="1037"/>
      <c r="S567" s="1037"/>
      <c r="T567" s="1037"/>
      <c r="U567" s="1037"/>
      <c r="V567" s="1037"/>
      <c r="W567" s="1037"/>
      <c r="X567" s="1037"/>
    </row>
    <row r="568" spans="1:24" x14ac:dyDescent="0.2">
      <c r="A568" s="631"/>
      <c r="B568" s="95"/>
      <c r="C568" s="100"/>
      <c r="D568" s="1036"/>
      <c r="E568" s="1037"/>
      <c r="F568" s="1037"/>
      <c r="G568" s="1037"/>
      <c r="H568" s="1037"/>
      <c r="I568" s="1037"/>
      <c r="J568" s="1037"/>
      <c r="K568" s="1037"/>
      <c r="L568" s="1037"/>
      <c r="M568" s="1037"/>
      <c r="N568" s="1037"/>
      <c r="O568" s="1037"/>
      <c r="P568" s="1037"/>
      <c r="Q568" s="1037"/>
      <c r="R568" s="1037"/>
      <c r="S568" s="1037"/>
      <c r="T568" s="1037"/>
      <c r="U568" s="1037"/>
      <c r="V568" s="1037"/>
      <c r="W568" s="1037"/>
      <c r="X568" s="1037"/>
    </row>
    <row r="569" spans="1:24" x14ac:dyDescent="0.2">
      <c r="A569" s="631"/>
      <c r="B569" s="95"/>
      <c r="C569" s="100"/>
      <c r="D569" s="1036"/>
      <c r="E569" s="1037"/>
      <c r="F569" s="1037"/>
      <c r="G569" s="1037"/>
      <c r="H569" s="1037"/>
      <c r="I569" s="1037"/>
      <c r="J569" s="1037"/>
      <c r="K569" s="1037"/>
      <c r="L569" s="1037"/>
      <c r="M569" s="1037"/>
      <c r="N569" s="1037"/>
      <c r="O569" s="1037"/>
      <c r="P569" s="1037"/>
      <c r="Q569" s="1037"/>
      <c r="R569" s="1037"/>
      <c r="S569" s="1037"/>
      <c r="T569" s="1037"/>
      <c r="U569" s="1037"/>
      <c r="V569" s="1037"/>
      <c r="W569" s="1037"/>
      <c r="X569" s="1037"/>
    </row>
    <row r="570" spans="1:24" x14ac:dyDescent="0.2">
      <c r="A570" s="631"/>
      <c r="B570" s="95"/>
      <c r="C570" s="100"/>
      <c r="D570" s="1036"/>
      <c r="E570" s="1037"/>
      <c r="F570" s="1037"/>
      <c r="G570" s="1037"/>
      <c r="H570" s="1037"/>
      <c r="I570" s="1037"/>
      <c r="J570" s="1037"/>
      <c r="K570" s="1037"/>
      <c r="L570" s="1037"/>
      <c r="M570" s="1037"/>
      <c r="N570" s="1037"/>
      <c r="O570" s="1037"/>
      <c r="P570" s="1037"/>
      <c r="Q570" s="1037"/>
      <c r="R570" s="1037"/>
      <c r="S570" s="1037"/>
      <c r="T570" s="1037"/>
      <c r="U570" s="1037"/>
      <c r="V570" s="1037"/>
      <c r="W570" s="1037"/>
      <c r="X570" s="1037"/>
    </row>
    <row r="571" spans="1:24" x14ac:dyDescent="0.2">
      <c r="A571" s="631"/>
      <c r="B571" s="95"/>
      <c r="C571" s="100"/>
      <c r="D571" s="1036"/>
      <c r="E571" s="1037"/>
      <c r="F571" s="1037"/>
      <c r="G571" s="1037"/>
      <c r="H571" s="1037"/>
      <c r="I571" s="1037"/>
      <c r="J571" s="1037"/>
      <c r="K571" s="1037"/>
      <c r="L571" s="1037"/>
      <c r="M571" s="1037"/>
      <c r="N571" s="1037"/>
      <c r="O571" s="1037"/>
      <c r="P571" s="1037"/>
      <c r="Q571" s="1037"/>
      <c r="R571" s="1037"/>
      <c r="S571" s="1037"/>
      <c r="T571" s="1037"/>
      <c r="U571" s="1037"/>
      <c r="V571" s="1037"/>
      <c r="W571" s="1037"/>
      <c r="X571" s="1037"/>
    </row>
    <row r="572" spans="1:24" x14ac:dyDescent="0.2">
      <c r="A572" s="631"/>
      <c r="B572" s="95"/>
      <c r="C572" s="100"/>
      <c r="D572" s="1036"/>
      <c r="E572" s="1037"/>
      <c r="F572" s="1037"/>
      <c r="G572" s="1037"/>
      <c r="H572" s="1037"/>
      <c r="I572" s="1037"/>
      <c r="J572" s="1037"/>
      <c r="K572" s="1037"/>
      <c r="L572" s="1037"/>
      <c r="M572" s="1037"/>
      <c r="N572" s="1037"/>
      <c r="O572" s="1037"/>
      <c r="P572" s="1037"/>
      <c r="Q572" s="1037"/>
      <c r="R572" s="1037"/>
      <c r="S572" s="1037"/>
      <c r="T572" s="1037"/>
      <c r="U572" s="1037"/>
      <c r="V572" s="1037"/>
      <c r="W572" s="1037"/>
      <c r="X572" s="1037"/>
    </row>
    <row r="573" spans="1:24" x14ac:dyDescent="0.2">
      <c r="A573" s="631"/>
      <c r="B573" s="95"/>
      <c r="C573" s="100"/>
      <c r="D573" s="1036"/>
      <c r="E573" s="1037"/>
      <c r="F573" s="1037"/>
      <c r="G573" s="1037"/>
      <c r="H573" s="1037"/>
      <c r="I573" s="1037"/>
      <c r="J573" s="1037"/>
      <c r="K573" s="1037"/>
      <c r="L573" s="1037"/>
      <c r="M573" s="1037"/>
      <c r="N573" s="1037"/>
      <c r="O573" s="1037"/>
      <c r="P573" s="1037"/>
      <c r="Q573" s="1037"/>
      <c r="R573" s="1037"/>
      <c r="S573" s="1037"/>
      <c r="T573" s="1037"/>
      <c r="U573" s="1037"/>
      <c r="V573" s="1037"/>
      <c r="W573" s="1037"/>
      <c r="X573" s="1037"/>
    </row>
    <row r="574" spans="1:24" x14ac:dyDescent="0.2">
      <c r="A574" s="631"/>
      <c r="B574" s="95"/>
      <c r="C574" s="100"/>
      <c r="D574" s="1036"/>
      <c r="E574" s="1037"/>
      <c r="F574" s="1037"/>
      <c r="G574" s="1037"/>
      <c r="H574" s="1037"/>
      <c r="I574" s="1037"/>
      <c r="J574" s="1037"/>
      <c r="K574" s="1037"/>
      <c r="L574" s="1037"/>
      <c r="M574" s="1037"/>
      <c r="N574" s="1037"/>
      <c r="O574" s="1037"/>
      <c r="P574" s="1037"/>
      <c r="Q574" s="1037"/>
      <c r="R574" s="1037"/>
      <c r="S574" s="1037"/>
      <c r="T574" s="1037"/>
      <c r="U574" s="1037"/>
      <c r="V574" s="1037"/>
      <c r="W574" s="1037"/>
      <c r="X574" s="1037"/>
    </row>
    <row r="575" spans="1:24" x14ac:dyDescent="0.2">
      <c r="A575" s="631"/>
      <c r="B575" s="95"/>
      <c r="C575" s="100"/>
      <c r="D575" s="1036"/>
      <c r="E575" s="1037"/>
      <c r="F575" s="1037"/>
      <c r="G575" s="1037"/>
      <c r="H575" s="1037"/>
      <c r="I575" s="1037"/>
      <c r="J575" s="1037"/>
      <c r="K575" s="1037"/>
      <c r="L575" s="1037"/>
      <c r="M575" s="1037"/>
      <c r="N575" s="1037"/>
      <c r="O575" s="1037"/>
      <c r="P575" s="1037"/>
      <c r="Q575" s="1037"/>
      <c r="R575" s="1037"/>
      <c r="S575" s="1037"/>
      <c r="T575" s="1037"/>
      <c r="U575" s="1037"/>
      <c r="V575" s="1037"/>
      <c r="W575" s="1037"/>
      <c r="X575" s="1037"/>
    </row>
    <row r="576" spans="1:24" x14ac:dyDescent="0.2">
      <c r="A576" s="631"/>
      <c r="B576" s="95"/>
      <c r="C576" s="100"/>
      <c r="D576" s="1036"/>
      <c r="E576" s="1037"/>
      <c r="F576" s="1037"/>
      <c r="G576" s="1037"/>
      <c r="H576" s="1037"/>
      <c r="I576" s="1037"/>
      <c r="J576" s="1037"/>
      <c r="K576" s="1037"/>
      <c r="L576" s="1037"/>
      <c r="M576" s="1037"/>
      <c r="N576" s="1037"/>
      <c r="O576" s="1037"/>
      <c r="P576" s="1037"/>
      <c r="Q576" s="1037"/>
      <c r="R576" s="1037"/>
      <c r="S576" s="1037"/>
      <c r="T576" s="1037"/>
      <c r="U576" s="1037"/>
      <c r="V576" s="1037"/>
      <c r="W576" s="1037"/>
      <c r="X576" s="1037"/>
    </row>
    <row r="577" spans="1:24" x14ac:dyDescent="0.2">
      <c r="A577" s="631"/>
      <c r="B577" s="95"/>
      <c r="C577" s="100"/>
      <c r="D577" s="1036"/>
      <c r="E577" s="1037"/>
      <c r="F577" s="1037"/>
      <c r="G577" s="1037"/>
      <c r="H577" s="1037"/>
      <c r="I577" s="1037"/>
      <c r="J577" s="1037"/>
      <c r="K577" s="1037"/>
      <c r="L577" s="1037"/>
      <c r="M577" s="1037"/>
      <c r="N577" s="1037"/>
      <c r="O577" s="1037"/>
      <c r="P577" s="1037"/>
      <c r="Q577" s="1037"/>
      <c r="R577" s="1037"/>
      <c r="S577" s="1037"/>
      <c r="T577" s="1037"/>
      <c r="U577" s="1037"/>
      <c r="V577" s="1037"/>
      <c r="W577" s="1037"/>
      <c r="X577" s="1037"/>
    </row>
    <row r="578" spans="1:24" x14ac:dyDescent="0.2">
      <c r="A578" s="631"/>
      <c r="B578" s="95"/>
      <c r="C578" s="100"/>
      <c r="D578" s="1036"/>
      <c r="E578" s="1037"/>
      <c r="F578" s="1037"/>
      <c r="G578" s="1037"/>
      <c r="H578" s="1037"/>
      <c r="I578" s="1037"/>
      <c r="J578" s="1037"/>
      <c r="K578" s="1037"/>
      <c r="L578" s="1037"/>
      <c r="M578" s="1037"/>
      <c r="N578" s="1037"/>
      <c r="O578" s="1037"/>
      <c r="P578" s="1037"/>
      <c r="Q578" s="1037"/>
      <c r="R578" s="1037"/>
      <c r="S578" s="1037"/>
      <c r="T578" s="1037"/>
      <c r="U578" s="1037"/>
      <c r="V578" s="1037"/>
      <c r="W578" s="1037"/>
      <c r="X578" s="1037"/>
    </row>
    <row r="579" spans="1:24" x14ac:dyDescent="0.2">
      <c r="A579" s="631"/>
      <c r="B579" s="95"/>
      <c r="C579" s="100"/>
      <c r="D579" s="1036"/>
      <c r="E579" s="1037"/>
      <c r="F579" s="1037"/>
      <c r="G579" s="1037"/>
      <c r="H579" s="1037"/>
      <c r="I579" s="1037"/>
      <c r="J579" s="1037"/>
      <c r="K579" s="1037"/>
      <c r="L579" s="1037"/>
      <c r="M579" s="1037"/>
      <c r="N579" s="1037"/>
      <c r="O579" s="1037"/>
      <c r="P579" s="1037"/>
      <c r="Q579" s="1037"/>
      <c r="R579" s="1037"/>
      <c r="S579" s="1037"/>
      <c r="T579" s="1037"/>
      <c r="U579" s="1037"/>
      <c r="V579" s="1037"/>
      <c r="W579" s="1037"/>
      <c r="X579" s="1037"/>
    </row>
    <row r="580" spans="1:24" x14ac:dyDescent="0.2">
      <c r="A580" s="631"/>
      <c r="B580" s="95"/>
      <c r="C580" s="100"/>
      <c r="D580" s="1036"/>
      <c r="E580" s="1037"/>
      <c r="F580" s="1037"/>
      <c r="G580" s="1037"/>
      <c r="H580" s="1037"/>
      <c r="I580" s="1037"/>
      <c r="J580" s="1037"/>
      <c r="K580" s="1037"/>
      <c r="L580" s="1037"/>
      <c r="M580" s="1037"/>
      <c r="N580" s="1037"/>
      <c r="O580" s="1037"/>
      <c r="P580" s="1037"/>
      <c r="Q580" s="1037"/>
      <c r="R580" s="1037"/>
      <c r="S580" s="1037"/>
      <c r="T580" s="1037"/>
      <c r="U580" s="1037"/>
      <c r="V580" s="1037"/>
      <c r="W580" s="1037"/>
      <c r="X580" s="1037"/>
    </row>
    <row r="581" spans="1:24" x14ac:dyDescent="0.2">
      <c r="A581" s="631"/>
      <c r="B581" s="95"/>
      <c r="C581" s="100"/>
      <c r="D581" s="1036"/>
      <c r="E581" s="1037"/>
      <c r="F581" s="1037"/>
      <c r="G581" s="1037"/>
      <c r="H581" s="1037"/>
      <c r="I581" s="1037"/>
      <c r="J581" s="1037"/>
      <c r="K581" s="1037"/>
      <c r="L581" s="1037"/>
      <c r="M581" s="1037"/>
      <c r="N581" s="1037"/>
      <c r="O581" s="1037"/>
      <c r="P581" s="1037"/>
      <c r="Q581" s="1037"/>
      <c r="R581" s="1037"/>
      <c r="S581" s="1037"/>
      <c r="T581" s="1037"/>
      <c r="U581" s="1037"/>
      <c r="V581" s="1037"/>
      <c r="W581" s="1037"/>
      <c r="X581" s="1037"/>
    </row>
    <row r="582" spans="1:24" x14ac:dyDescent="0.2">
      <c r="A582" s="631"/>
      <c r="B582" s="95"/>
      <c r="C582" s="100"/>
      <c r="D582" s="1036"/>
      <c r="E582" s="1037"/>
      <c r="F582" s="1037"/>
      <c r="G582" s="1037"/>
      <c r="H582" s="1037"/>
      <c r="I582" s="1037"/>
      <c r="J582" s="1037"/>
      <c r="K582" s="1037"/>
      <c r="L582" s="1037"/>
      <c r="M582" s="1037"/>
      <c r="N582" s="1037"/>
      <c r="O582" s="1037"/>
      <c r="P582" s="1037"/>
      <c r="Q582" s="1037"/>
      <c r="R582" s="1037"/>
      <c r="S582" s="1037"/>
      <c r="T582" s="1037"/>
      <c r="U582" s="1037"/>
      <c r="V582" s="1037"/>
      <c r="W582" s="1037"/>
      <c r="X582" s="1037"/>
    </row>
    <row r="583" spans="1:24" x14ac:dyDescent="0.2">
      <c r="A583" s="631"/>
      <c r="B583" s="95"/>
      <c r="C583" s="100"/>
      <c r="D583" s="1036"/>
      <c r="E583" s="1037"/>
      <c r="F583" s="1037"/>
      <c r="G583" s="1037"/>
      <c r="H583" s="1037"/>
      <c r="I583" s="1037"/>
      <c r="J583" s="1037"/>
      <c r="K583" s="1037"/>
      <c r="L583" s="1037"/>
      <c r="M583" s="1037"/>
      <c r="N583" s="1037"/>
      <c r="O583" s="1037"/>
      <c r="P583" s="1037"/>
      <c r="Q583" s="1037"/>
      <c r="R583" s="1037"/>
      <c r="S583" s="1037"/>
      <c r="T583" s="1037"/>
      <c r="U583" s="1037"/>
      <c r="V583" s="1037"/>
      <c r="W583" s="1037"/>
      <c r="X583" s="1037"/>
    </row>
    <row r="584" spans="1:24" x14ac:dyDescent="0.2">
      <c r="A584" s="631"/>
      <c r="B584" s="95"/>
      <c r="C584" s="100"/>
      <c r="D584" s="1036"/>
      <c r="E584" s="1037"/>
      <c r="F584" s="1037"/>
      <c r="G584" s="1037"/>
      <c r="H584" s="1037"/>
      <c r="I584" s="1037"/>
      <c r="J584" s="1037"/>
      <c r="K584" s="1037"/>
      <c r="L584" s="1037"/>
      <c r="M584" s="1037"/>
      <c r="N584" s="1037"/>
      <c r="O584" s="1037"/>
      <c r="P584" s="1037"/>
      <c r="Q584" s="1037"/>
      <c r="R584" s="1037"/>
      <c r="S584" s="1037"/>
      <c r="T584" s="1037"/>
      <c r="U584" s="1037"/>
      <c r="V584" s="1037"/>
      <c r="W584" s="1037"/>
      <c r="X584" s="1037"/>
    </row>
    <row r="585" spans="1:24" x14ac:dyDescent="0.2">
      <c r="A585" s="631"/>
      <c r="B585" s="95"/>
      <c r="C585" s="100"/>
      <c r="D585" s="1036"/>
      <c r="E585" s="1037"/>
      <c r="F585" s="1037"/>
      <c r="G585" s="1037"/>
      <c r="H585" s="1037"/>
      <c r="I585" s="1037"/>
      <c r="J585" s="1037"/>
      <c r="K585" s="1037"/>
      <c r="L585" s="1037"/>
      <c r="M585" s="1037"/>
      <c r="N585" s="1037"/>
      <c r="O585" s="1037"/>
      <c r="P585" s="1037"/>
      <c r="Q585" s="1037"/>
      <c r="R585" s="1037"/>
      <c r="S585" s="1037"/>
      <c r="T585" s="1037"/>
      <c r="U585" s="1037"/>
      <c r="V585" s="1037"/>
      <c r="W585" s="1037"/>
      <c r="X585" s="1037"/>
    </row>
    <row r="586" spans="1:24" x14ac:dyDescent="0.2">
      <c r="A586" s="631"/>
      <c r="B586" s="95"/>
      <c r="C586" s="100"/>
      <c r="D586" s="1036"/>
      <c r="E586" s="1037"/>
      <c r="F586" s="1037"/>
      <c r="G586" s="1037"/>
      <c r="H586" s="1037"/>
      <c r="I586" s="1037"/>
      <c r="J586" s="1037"/>
      <c r="K586" s="1037"/>
      <c r="L586" s="1037"/>
      <c r="M586" s="1037"/>
      <c r="N586" s="1037"/>
      <c r="O586" s="1037"/>
      <c r="P586" s="1037"/>
      <c r="Q586" s="1037"/>
      <c r="R586" s="1037"/>
      <c r="S586" s="1037"/>
      <c r="T586" s="1037"/>
      <c r="U586" s="1037"/>
      <c r="V586" s="1037"/>
      <c r="W586" s="1037"/>
      <c r="X586" s="1037"/>
    </row>
    <row r="587" spans="1:24" x14ac:dyDescent="0.2">
      <c r="A587" s="631"/>
      <c r="B587" s="95"/>
      <c r="C587" s="100"/>
      <c r="D587" s="1036"/>
      <c r="E587" s="1037"/>
      <c r="F587" s="1037"/>
      <c r="G587" s="1037"/>
      <c r="H587" s="1037"/>
      <c r="I587" s="1037"/>
      <c r="J587" s="1037"/>
      <c r="K587" s="1037"/>
      <c r="L587" s="1037"/>
      <c r="M587" s="1037"/>
      <c r="N587" s="1037"/>
      <c r="O587" s="1037"/>
      <c r="P587" s="1037"/>
      <c r="Q587" s="1037"/>
      <c r="R587" s="1037"/>
      <c r="S587" s="1037"/>
      <c r="T587" s="1037"/>
      <c r="U587" s="1037"/>
      <c r="V587" s="1037"/>
      <c r="W587" s="1037"/>
      <c r="X587" s="1037"/>
    </row>
    <row r="588" spans="1:24" x14ac:dyDescent="0.2">
      <c r="A588" s="631"/>
      <c r="B588" s="95"/>
      <c r="C588" s="100"/>
      <c r="D588" s="1036"/>
      <c r="E588" s="1037"/>
      <c r="F588" s="1037"/>
      <c r="G588" s="1037"/>
      <c r="H588" s="1037"/>
      <c r="I588" s="1037"/>
      <c r="J588" s="1037"/>
      <c r="K588" s="1037"/>
      <c r="L588" s="1037"/>
      <c r="M588" s="1037"/>
      <c r="N588" s="1037"/>
      <c r="O588" s="1037"/>
      <c r="P588" s="1037"/>
      <c r="Q588" s="1037"/>
      <c r="R588" s="1037"/>
      <c r="S588" s="1037"/>
      <c r="T588" s="1037"/>
      <c r="U588" s="1037"/>
      <c r="V588" s="1037"/>
      <c r="W588" s="1037"/>
      <c r="X588" s="1037"/>
    </row>
    <row r="589" spans="1:24" x14ac:dyDescent="0.2">
      <c r="A589" s="631"/>
      <c r="B589" s="95"/>
      <c r="C589" s="100"/>
      <c r="D589" s="1036"/>
      <c r="E589" s="1037"/>
      <c r="F589" s="1037"/>
      <c r="G589" s="1037"/>
      <c r="H589" s="1037"/>
      <c r="I589" s="1037"/>
      <c r="J589" s="1037"/>
      <c r="K589" s="1037"/>
      <c r="L589" s="1037"/>
      <c r="M589" s="1037"/>
      <c r="N589" s="1037"/>
      <c r="O589" s="1037"/>
      <c r="P589" s="1037"/>
      <c r="Q589" s="1037"/>
      <c r="R589" s="1037"/>
      <c r="S589" s="1037"/>
      <c r="T589" s="1037"/>
      <c r="U589" s="1037"/>
      <c r="V589" s="1037"/>
      <c r="W589" s="1037"/>
      <c r="X589" s="1037"/>
    </row>
    <row r="590" spans="1:24" x14ac:dyDescent="0.2">
      <c r="A590" s="631"/>
      <c r="B590" s="95"/>
      <c r="C590" s="100"/>
      <c r="D590" s="1036"/>
      <c r="E590" s="1037"/>
      <c r="F590" s="1037"/>
      <c r="G590" s="1037"/>
      <c r="H590" s="1037"/>
      <c r="I590" s="1037"/>
      <c r="J590" s="1037"/>
      <c r="K590" s="1037"/>
      <c r="L590" s="1037"/>
      <c r="M590" s="1037"/>
      <c r="N590" s="1037"/>
      <c r="O590" s="1037"/>
      <c r="P590" s="1037"/>
      <c r="Q590" s="1037"/>
      <c r="R590" s="1037"/>
      <c r="S590" s="1037"/>
      <c r="T590" s="1037"/>
      <c r="U590" s="1037"/>
      <c r="V590" s="1037"/>
      <c r="W590" s="1037"/>
      <c r="X590" s="1037"/>
    </row>
    <row r="591" spans="1:24" x14ac:dyDescent="0.2">
      <c r="A591" s="631"/>
      <c r="B591" s="95"/>
      <c r="C591" s="100"/>
      <c r="D591" s="1036"/>
      <c r="E591" s="1037"/>
      <c r="F591" s="1037"/>
      <c r="G591" s="1037"/>
      <c r="H591" s="1037"/>
      <c r="I591" s="1037"/>
      <c r="J591" s="1037"/>
      <c r="K591" s="1037"/>
      <c r="L591" s="1037"/>
      <c r="M591" s="1037"/>
      <c r="N591" s="1037"/>
      <c r="O591" s="1037"/>
      <c r="P591" s="1037"/>
      <c r="Q591" s="1037"/>
      <c r="R591" s="1037"/>
      <c r="S591" s="1037"/>
      <c r="T591" s="1037"/>
      <c r="U591" s="1037"/>
      <c r="V591" s="1037"/>
      <c r="W591" s="1037"/>
      <c r="X591" s="1037"/>
    </row>
    <row r="592" spans="1:24" x14ac:dyDescent="0.2">
      <c r="A592" s="631"/>
      <c r="B592" s="95"/>
      <c r="C592" s="100"/>
      <c r="D592" s="1036"/>
      <c r="E592" s="1037"/>
      <c r="F592" s="1037"/>
      <c r="G592" s="1037"/>
      <c r="H592" s="1037"/>
      <c r="I592" s="1037"/>
      <c r="J592" s="1037"/>
      <c r="K592" s="1037"/>
      <c r="L592" s="1037"/>
      <c r="M592" s="1037"/>
      <c r="N592" s="1037"/>
      <c r="O592" s="1037"/>
      <c r="P592" s="1037"/>
      <c r="Q592" s="1037"/>
      <c r="R592" s="1037"/>
      <c r="S592" s="1037"/>
      <c r="T592" s="1037"/>
      <c r="U592" s="1037"/>
      <c r="V592" s="1037"/>
      <c r="W592" s="1037"/>
      <c r="X592" s="1037"/>
    </row>
    <row r="593" spans="1:24" x14ac:dyDescent="0.2">
      <c r="A593" s="631"/>
      <c r="B593" s="95"/>
      <c r="C593" s="100"/>
      <c r="D593" s="1036"/>
      <c r="E593" s="1037"/>
      <c r="F593" s="1037"/>
      <c r="G593" s="1037"/>
      <c r="H593" s="1037"/>
      <c r="I593" s="1037"/>
      <c r="J593" s="1037"/>
      <c r="K593" s="1037"/>
      <c r="L593" s="1037"/>
      <c r="M593" s="1037"/>
      <c r="N593" s="1037"/>
      <c r="O593" s="1037"/>
      <c r="P593" s="1037"/>
      <c r="Q593" s="1037"/>
      <c r="R593" s="1037"/>
      <c r="S593" s="1037"/>
      <c r="T593" s="1037"/>
      <c r="U593" s="1037"/>
      <c r="V593" s="1037"/>
      <c r="W593" s="1037"/>
      <c r="X593" s="1037"/>
    </row>
    <row r="594" spans="1:24" x14ac:dyDescent="0.2">
      <c r="A594" s="631"/>
      <c r="B594" s="95"/>
      <c r="C594" s="100"/>
      <c r="D594" s="1036"/>
      <c r="E594" s="1037"/>
      <c r="F594" s="1037"/>
      <c r="G594" s="1037"/>
      <c r="H594" s="1037"/>
      <c r="I594" s="1037"/>
      <c r="J594" s="1037"/>
      <c r="K594" s="1037"/>
      <c r="L594" s="1037"/>
      <c r="M594" s="1037"/>
      <c r="N594" s="1037"/>
      <c r="O594" s="1037"/>
      <c r="P594" s="1037"/>
      <c r="Q594" s="1037"/>
      <c r="R594" s="1037"/>
      <c r="S594" s="1037"/>
      <c r="T594" s="1037"/>
      <c r="U594" s="1037"/>
      <c r="V594" s="1037"/>
      <c r="W594" s="1037"/>
      <c r="X594" s="1037"/>
    </row>
    <row r="595" spans="1:24" x14ac:dyDescent="0.2">
      <c r="A595" s="631"/>
      <c r="B595" s="95"/>
      <c r="C595" s="100"/>
      <c r="D595" s="1036"/>
      <c r="E595" s="1037"/>
      <c r="F595" s="1037"/>
      <c r="G595" s="1037"/>
      <c r="H595" s="1037"/>
      <c r="I595" s="1037"/>
      <c r="J595" s="1037"/>
      <c r="K595" s="1037"/>
      <c r="L595" s="1037"/>
      <c r="M595" s="1037"/>
      <c r="N595" s="1037"/>
      <c r="O595" s="1037"/>
      <c r="P595" s="1037"/>
      <c r="Q595" s="1037"/>
      <c r="R595" s="1037"/>
      <c r="S595" s="1037"/>
      <c r="T595" s="1037"/>
      <c r="U595" s="1037"/>
      <c r="V595" s="1037"/>
      <c r="W595" s="1037"/>
      <c r="X595" s="1037"/>
    </row>
    <row r="596" spans="1:24" x14ac:dyDescent="0.2">
      <c r="A596" s="631"/>
      <c r="B596" s="95"/>
      <c r="C596" s="100"/>
      <c r="D596" s="1036"/>
      <c r="E596" s="1037"/>
      <c r="F596" s="1037"/>
      <c r="G596" s="1037"/>
      <c r="H596" s="1037"/>
      <c r="I596" s="1037"/>
      <c r="J596" s="1037"/>
      <c r="K596" s="1037"/>
      <c r="L596" s="1037"/>
      <c r="M596" s="1037"/>
      <c r="N596" s="1037"/>
      <c r="O596" s="1037"/>
      <c r="P596" s="1037"/>
      <c r="Q596" s="1037"/>
      <c r="R596" s="1037"/>
      <c r="S596" s="1037"/>
      <c r="T596" s="1037"/>
      <c r="U596" s="1037"/>
      <c r="V596" s="1037"/>
      <c r="W596" s="1037"/>
      <c r="X596" s="1037"/>
    </row>
    <row r="597" spans="1:24" x14ac:dyDescent="0.2">
      <c r="A597" s="631"/>
      <c r="B597" s="95"/>
      <c r="C597" s="100"/>
      <c r="D597" s="1036"/>
      <c r="E597" s="1037"/>
      <c r="F597" s="1037"/>
      <c r="G597" s="1037"/>
      <c r="H597" s="1037"/>
      <c r="I597" s="1037"/>
      <c r="J597" s="1037"/>
      <c r="K597" s="1037"/>
      <c r="L597" s="1037"/>
      <c r="M597" s="1037"/>
      <c r="N597" s="1037"/>
      <c r="O597" s="1037"/>
      <c r="P597" s="1037"/>
      <c r="Q597" s="1037"/>
      <c r="R597" s="1037"/>
      <c r="S597" s="1037"/>
      <c r="T597" s="1037"/>
      <c r="U597" s="1037"/>
      <c r="V597" s="1037"/>
      <c r="W597" s="1037"/>
      <c r="X597" s="1037"/>
    </row>
    <row r="598" spans="1:24" x14ac:dyDescent="0.2">
      <c r="A598" s="631"/>
      <c r="B598" s="95"/>
      <c r="C598" s="100"/>
      <c r="D598" s="1036"/>
      <c r="E598" s="1037"/>
      <c r="F598" s="1037"/>
      <c r="G598" s="1037"/>
      <c r="H598" s="1037"/>
      <c r="I598" s="1037"/>
      <c r="J598" s="1037"/>
      <c r="K598" s="1037"/>
      <c r="L598" s="1037"/>
      <c r="M598" s="1037"/>
      <c r="N598" s="1037"/>
      <c r="O598" s="1037"/>
      <c r="P598" s="1037"/>
      <c r="Q598" s="1037"/>
      <c r="R598" s="1037"/>
      <c r="S598" s="1037"/>
      <c r="T598" s="1037"/>
      <c r="U598" s="1037"/>
      <c r="V598" s="1037"/>
      <c r="W598" s="1037"/>
      <c r="X598" s="1037"/>
    </row>
    <row r="599" spans="1:24" x14ac:dyDescent="0.2">
      <c r="A599" s="631"/>
      <c r="B599" s="95"/>
      <c r="C599" s="100"/>
      <c r="D599" s="1036"/>
      <c r="E599" s="1037"/>
      <c r="F599" s="1037"/>
      <c r="G599" s="1037"/>
      <c r="H599" s="1037"/>
      <c r="I599" s="1037"/>
      <c r="J599" s="1037"/>
      <c r="K599" s="1037"/>
      <c r="L599" s="1037"/>
      <c r="M599" s="1037"/>
      <c r="N599" s="1037"/>
      <c r="O599" s="1037"/>
      <c r="P599" s="1037"/>
      <c r="Q599" s="1037"/>
      <c r="R599" s="1037"/>
      <c r="S599" s="1037"/>
      <c r="T599" s="1037"/>
      <c r="U599" s="1037"/>
      <c r="V599" s="1037"/>
      <c r="W599" s="1037"/>
      <c r="X599" s="1037"/>
    </row>
    <row r="600" spans="1:24" x14ac:dyDescent="0.2">
      <c r="A600" s="631"/>
      <c r="B600" s="95"/>
      <c r="C600" s="100"/>
      <c r="D600" s="1036"/>
      <c r="E600" s="1037"/>
      <c r="F600" s="1037"/>
      <c r="G600" s="1037"/>
      <c r="H600" s="1037"/>
      <c r="I600" s="1037"/>
      <c r="J600" s="1037"/>
      <c r="K600" s="1037"/>
      <c r="L600" s="1037"/>
      <c r="M600" s="1037"/>
      <c r="N600" s="1037"/>
      <c r="O600" s="1037"/>
      <c r="P600" s="1037"/>
      <c r="Q600" s="1037"/>
      <c r="R600" s="1037"/>
      <c r="S600" s="1037"/>
      <c r="T600" s="1037"/>
      <c r="U600" s="1037"/>
      <c r="V600" s="1037"/>
      <c r="W600" s="1037"/>
      <c r="X600" s="1037"/>
    </row>
    <row r="601" spans="1:24" x14ac:dyDescent="0.2">
      <c r="A601" s="631"/>
      <c r="B601" s="95"/>
      <c r="C601" s="100"/>
      <c r="D601" s="1036"/>
      <c r="E601" s="1037"/>
      <c r="F601" s="1037"/>
      <c r="G601" s="1037"/>
      <c r="H601" s="1037"/>
      <c r="I601" s="1037"/>
      <c r="J601" s="1037"/>
      <c r="K601" s="1037"/>
      <c r="L601" s="1037"/>
      <c r="M601" s="1037"/>
      <c r="N601" s="1037"/>
      <c r="O601" s="1037"/>
      <c r="P601" s="1037"/>
      <c r="Q601" s="1037"/>
      <c r="R601" s="1037"/>
      <c r="S601" s="1037"/>
      <c r="T601" s="1037"/>
      <c r="U601" s="1037"/>
      <c r="V601" s="1037"/>
      <c r="W601" s="1037"/>
      <c r="X601" s="1037"/>
    </row>
    <row r="602" spans="1:24" x14ac:dyDescent="0.2">
      <c r="A602" s="631"/>
      <c r="B602" s="95"/>
      <c r="C602" s="100"/>
      <c r="D602" s="1036"/>
      <c r="E602" s="1037"/>
      <c r="F602" s="1037"/>
      <c r="G602" s="1037"/>
      <c r="H602" s="1037"/>
      <c r="I602" s="1037"/>
      <c r="J602" s="1037"/>
      <c r="K602" s="1037"/>
      <c r="L602" s="1037"/>
      <c r="M602" s="1037"/>
      <c r="N602" s="1037"/>
      <c r="O602" s="1037"/>
      <c r="P602" s="1037"/>
      <c r="Q602" s="1037"/>
      <c r="R602" s="1037"/>
      <c r="S602" s="1037"/>
      <c r="T602" s="1037"/>
      <c r="U602" s="1037"/>
      <c r="V602" s="1037"/>
      <c r="W602" s="1037"/>
      <c r="X602" s="1037"/>
    </row>
    <row r="603" spans="1:24" x14ac:dyDescent="0.2">
      <c r="A603" s="631"/>
      <c r="B603" s="95"/>
      <c r="C603" s="100"/>
      <c r="D603" s="1036"/>
      <c r="E603" s="1037"/>
      <c r="F603" s="1037"/>
      <c r="G603" s="1037"/>
      <c r="H603" s="1037"/>
      <c r="I603" s="1037"/>
      <c r="J603" s="1037"/>
      <c r="K603" s="1037"/>
      <c r="L603" s="1037"/>
      <c r="M603" s="1037"/>
      <c r="N603" s="1037"/>
      <c r="O603" s="1037"/>
      <c r="P603" s="1037"/>
      <c r="Q603" s="1037"/>
      <c r="R603" s="1037"/>
      <c r="S603" s="1037"/>
      <c r="T603" s="1037"/>
      <c r="U603" s="1037"/>
      <c r="V603" s="1037"/>
      <c r="W603" s="1037"/>
      <c r="X603" s="1037"/>
    </row>
    <row r="604" spans="1:24" x14ac:dyDescent="0.2">
      <c r="A604" s="631"/>
      <c r="B604" s="95"/>
      <c r="C604" s="100"/>
      <c r="D604" s="1036"/>
      <c r="E604" s="1037"/>
      <c r="F604" s="1037"/>
      <c r="G604" s="1037"/>
      <c r="H604" s="1037"/>
      <c r="I604" s="1037"/>
      <c r="J604" s="1037"/>
      <c r="K604" s="1037"/>
      <c r="L604" s="1037"/>
      <c r="M604" s="1037"/>
      <c r="N604" s="1037"/>
      <c r="O604" s="1037"/>
      <c r="P604" s="1037"/>
      <c r="Q604" s="1037"/>
      <c r="R604" s="1037"/>
      <c r="S604" s="1037"/>
      <c r="T604" s="1037"/>
      <c r="U604" s="1037"/>
      <c r="V604" s="1037"/>
      <c r="W604" s="1037"/>
      <c r="X604" s="1037"/>
    </row>
    <row r="605" spans="1:24" x14ac:dyDescent="0.2">
      <c r="A605" s="631"/>
      <c r="B605" s="95"/>
      <c r="C605" s="100"/>
      <c r="D605" s="1036"/>
      <c r="E605" s="1037"/>
      <c r="F605" s="1037"/>
      <c r="G605" s="1037"/>
      <c r="H605" s="1037"/>
      <c r="I605" s="1037"/>
      <c r="J605" s="1037"/>
      <c r="K605" s="1037"/>
      <c r="L605" s="1037"/>
      <c r="M605" s="1037"/>
      <c r="N605" s="1037"/>
      <c r="O605" s="1037"/>
      <c r="P605" s="1037"/>
      <c r="Q605" s="1037"/>
      <c r="R605" s="1037"/>
      <c r="S605" s="1037"/>
      <c r="T605" s="1037"/>
      <c r="U605" s="1037"/>
      <c r="V605" s="1037"/>
      <c r="W605" s="1037"/>
      <c r="X605" s="1037"/>
    </row>
    <row r="606" spans="1:24" x14ac:dyDescent="0.2">
      <c r="A606" s="631"/>
      <c r="B606" s="95"/>
      <c r="C606" s="100"/>
      <c r="D606" s="1036"/>
      <c r="E606" s="1037"/>
      <c r="F606" s="1037"/>
      <c r="G606" s="1037"/>
      <c r="H606" s="1037"/>
      <c r="I606" s="1037"/>
      <c r="J606" s="1037"/>
      <c r="K606" s="1037"/>
      <c r="L606" s="1037"/>
      <c r="M606" s="1037"/>
      <c r="N606" s="1037"/>
      <c r="O606" s="1037"/>
      <c r="P606" s="1037"/>
      <c r="Q606" s="1037"/>
      <c r="R606" s="1037"/>
      <c r="S606" s="1037"/>
      <c r="T606" s="1037"/>
      <c r="U606" s="1037"/>
      <c r="V606" s="1037"/>
      <c r="W606" s="1037"/>
      <c r="X606" s="1037"/>
    </row>
    <row r="607" spans="1:24" x14ac:dyDescent="0.2">
      <c r="A607" s="631"/>
      <c r="B607" s="95"/>
      <c r="C607" s="100"/>
      <c r="D607" s="1036"/>
      <c r="E607" s="1037"/>
      <c r="F607" s="1037"/>
      <c r="G607" s="1037"/>
      <c r="H607" s="1037"/>
      <c r="I607" s="1037"/>
      <c r="J607" s="1037"/>
      <c r="K607" s="1037"/>
      <c r="L607" s="1037"/>
      <c r="M607" s="1037"/>
      <c r="N607" s="1037"/>
      <c r="O607" s="1037"/>
      <c r="P607" s="1037"/>
      <c r="Q607" s="1037"/>
      <c r="R607" s="1037"/>
      <c r="S607" s="1037"/>
      <c r="T607" s="1037"/>
      <c r="U607" s="1037"/>
      <c r="V607" s="1037"/>
      <c r="W607" s="1037"/>
      <c r="X607" s="1037"/>
    </row>
    <row r="608" spans="1:24" x14ac:dyDescent="0.2">
      <c r="A608" s="631"/>
      <c r="B608" s="95"/>
      <c r="C608" s="100"/>
      <c r="D608" s="1036"/>
      <c r="E608" s="1037"/>
      <c r="F608" s="1037"/>
      <c r="G608" s="1037"/>
      <c r="H608" s="1037"/>
      <c r="I608" s="1037"/>
      <c r="J608" s="1037"/>
      <c r="K608" s="1037"/>
      <c r="L608" s="1037"/>
      <c r="M608" s="1037"/>
      <c r="N608" s="1037"/>
      <c r="O608" s="1037"/>
      <c r="P608" s="1037"/>
      <c r="Q608" s="1037"/>
      <c r="R608" s="1037"/>
      <c r="S608" s="1037"/>
      <c r="T608" s="1037"/>
      <c r="U608" s="1037"/>
      <c r="V608" s="1037"/>
      <c r="W608" s="1037"/>
      <c r="X608" s="1037"/>
    </row>
    <row r="609" spans="1:24" x14ac:dyDescent="0.2">
      <c r="A609" s="631"/>
      <c r="B609" s="95"/>
      <c r="C609" s="100"/>
      <c r="D609" s="1036"/>
      <c r="E609" s="1037"/>
      <c r="F609" s="1037"/>
      <c r="G609" s="1037"/>
      <c r="H609" s="1037"/>
      <c r="I609" s="1037"/>
      <c r="J609" s="1037"/>
      <c r="K609" s="1037"/>
      <c r="L609" s="1037"/>
      <c r="M609" s="1037"/>
      <c r="N609" s="1037"/>
      <c r="O609" s="1037"/>
      <c r="P609" s="1037"/>
      <c r="Q609" s="1037"/>
      <c r="R609" s="1037"/>
      <c r="S609" s="1037"/>
      <c r="T609" s="1037"/>
      <c r="U609" s="1037"/>
      <c r="V609" s="1037"/>
      <c r="W609" s="1037"/>
      <c r="X609" s="1037"/>
    </row>
    <row r="610" spans="1:24" x14ac:dyDescent="0.2">
      <c r="A610" s="631"/>
      <c r="B610" s="95"/>
      <c r="C610" s="100"/>
      <c r="D610" s="1036"/>
      <c r="E610" s="1037"/>
      <c r="F610" s="1037"/>
      <c r="G610" s="1037"/>
      <c r="H610" s="1037"/>
      <c r="I610" s="1037"/>
      <c r="J610" s="1037"/>
      <c r="K610" s="1037"/>
      <c r="L610" s="1037"/>
      <c r="M610" s="1037"/>
      <c r="N610" s="1037"/>
      <c r="O610" s="1037"/>
      <c r="P610" s="1037"/>
      <c r="Q610" s="1037"/>
      <c r="R610" s="1037"/>
      <c r="S610" s="1037"/>
      <c r="T610" s="1037"/>
      <c r="U610" s="1037"/>
      <c r="V610" s="1037"/>
      <c r="W610" s="1037"/>
      <c r="X610" s="1037"/>
    </row>
    <row r="611" spans="1:24" x14ac:dyDescent="0.2">
      <c r="A611" s="631"/>
      <c r="B611" s="95"/>
      <c r="C611" s="100"/>
      <c r="D611" s="1036"/>
      <c r="E611" s="1037"/>
      <c r="F611" s="1037"/>
      <c r="G611" s="1037"/>
      <c r="H611" s="1037"/>
      <c r="I611" s="1037"/>
      <c r="J611" s="1037"/>
      <c r="K611" s="1037"/>
      <c r="L611" s="1037"/>
      <c r="M611" s="1037"/>
      <c r="N611" s="1037"/>
      <c r="O611" s="1037"/>
      <c r="P611" s="1037"/>
      <c r="Q611" s="1037"/>
      <c r="R611" s="1037"/>
      <c r="S611" s="1037"/>
      <c r="T611" s="1037"/>
      <c r="U611" s="1037"/>
      <c r="V611" s="1037"/>
      <c r="W611" s="1037"/>
      <c r="X611" s="1037"/>
    </row>
    <row r="612" spans="1:24" x14ac:dyDescent="0.2">
      <c r="A612" s="631"/>
      <c r="B612" s="95"/>
      <c r="C612" s="100"/>
      <c r="D612" s="1036"/>
      <c r="E612" s="1037"/>
      <c r="F612" s="1037"/>
      <c r="G612" s="1037"/>
      <c r="H612" s="1037"/>
      <c r="I612" s="1037"/>
      <c r="J612" s="1037"/>
      <c r="K612" s="1037"/>
      <c r="L612" s="1037"/>
      <c r="M612" s="1037"/>
      <c r="N612" s="1037"/>
      <c r="O612" s="1037"/>
      <c r="P612" s="1037"/>
      <c r="Q612" s="1037"/>
      <c r="R612" s="1037"/>
      <c r="S612" s="1037"/>
      <c r="T612" s="1037"/>
      <c r="U612" s="1037"/>
      <c r="V612" s="1037"/>
      <c r="W612" s="1037"/>
      <c r="X612" s="1037"/>
    </row>
    <row r="613" spans="1:24" x14ac:dyDescent="0.2">
      <c r="A613" s="631"/>
      <c r="B613" s="95"/>
      <c r="C613" s="100"/>
      <c r="D613" s="1036"/>
      <c r="E613" s="1037"/>
      <c r="F613" s="1037"/>
      <c r="G613" s="1037"/>
      <c r="H613" s="1037"/>
      <c r="I613" s="1037"/>
      <c r="J613" s="1037"/>
      <c r="K613" s="1037"/>
      <c r="L613" s="1037"/>
      <c r="M613" s="1037"/>
      <c r="N613" s="1037"/>
      <c r="O613" s="1037"/>
      <c r="P613" s="1037"/>
      <c r="Q613" s="1037"/>
      <c r="R613" s="1037"/>
      <c r="S613" s="1037"/>
      <c r="T613" s="1037"/>
      <c r="U613" s="1037"/>
      <c r="V613" s="1037"/>
      <c r="W613" s="1037"/>
      <c r="X613" s="1037"/>
    </row>
    <row r="614" spans="1:24" x14ac:dyDescent="0.2">
      <c r="A614" s="631"/>
      <c r="B614" s="95"/>
      <c r="C614" s="100"/>
      <c r="D614" s="1036"/>
      <c r="E614" s="1037"/>
      <c r="F614" s="1037"/>
      <c r="G614" s="1037"/>
      <c r="H614" s="1037"/>
      <c r="I614" s="1037"/>
      <c r="J614" s="1037"/>
      <c r="K614" s="1037"/>
      <c r="L614" s="1037"/>
      <c r="M614" s="1037"/>
      <c r="N614" s="1037"/>
      <c r="O614" s="1037"/>
      <c r="P614" s="1037"/>
      <c r="Q614" s="1037"/>
      <c r="R614" s="1037"/>
      <c r="S614" s="1037"/>
      <c r="T614" s="1037"/>
      <c r="U614" s="1037"/>
      <c r="V614" s="1037"/>
      <c r="W614" s="1037"/>
      <c r="X614" s="1037"/>
    </row>
    <row r="615" spans="1:24" x14ac:dyDescent="0.2">
      <c r="A615" s="631"/>
      <c r="B615" s="95"/>
      <c r="C615" s="100"/>
      <c r="D615" s="1036"/>
      <c r="E615" s="1037"/>
      <c r="F615" s="1037"/>
      <c r="G615" s="1037"/>
      <c r="H615" s="1037"/>
      <c r="I615" s="1037"/>
      <c r="J615" s="1037"/>
      <c r="K615" s="1037"/>
      <c r="L615" s="1037"/>
      <c r="M615" s="1037"/>
      <c r="N615" s="1037"/>
      <c r="O615" s="1037"/>
      <c r="P615" s="1037"/>
      <c r="Q615" s="1037"/>
      <c r="R615" s="1037"/>
      <c r="S615" s="1037"/>
      <c r="T615" s="1037"/>
      <c r="U615" s="1037"/>
      <c r="V615" s="1037"/>
      <c r="W615" s="1037"/>
      <c r="X615" s="1037"/>
    </row>
    <row r="616" spans="1:24" x14ac:dyDescent="0.2">
      <c r="A616" s="631"/>
      <c r="B616" s="95"/>
      <c r="C616" s="100"/>
      <c r="D616" s="1036"/>
      <c r="E616" s="1037"/>
      <c r="F616" s="1037"/>
      <c r="G616" s="1037"/>
      <c r="H616" s="1037"/>
      <c r="I616" s="1037"/>
      <c r="J616" s="1037"/>
      <c r="K616" s="1037"/>
      <c r="L616" s="1037"/>
      <c r="M616" s="1037"/>
      <c r="N616" s="1037"/>
      <c r="O616" s="1037"/>
      <c r="P616" s="1037"/>
      <c r="Q616" s="1037"/>
      <c r="R616" s="1037"/>
      <c r="S616" s="1037"/>
      <c r="T616" s="1037"/>
      <c r="U616" s="1037"/>
      <c r="V616" s="1037"/>
      <c r="W616" s="1037"/>
      <c r="X616" s="1037"/>
    </row>
    <row r="617" spans="1:24" x14ac:dyDescent="0.2">
      <c r="A617" s="631"/>
      <c r="B617" s="95"/>
      <c r="C617" s="100"/>
      <c r="D617" s="1036"/>
      <c r="E617" s="1037"/>
      <c r="F617" s="1037"/>
      <c r="G617" s="1037"/>
      <c r="H617" s="1037"/>
      <c r="I617" s="1037"/>
      <c r="J617" s="1037"/>
      <c r="K617" s="1037"/>
      <c r="L617" s="1037"/>
      <c r="M617" s="1037"/>
      <c r="N617" s="1037"/>
      <c r="O617" s="1037"/>
      <c r="P617" s="1037"/>
      <c r="Q617" s="1037"/>
      <c r="R617" s="1037"/>
      <c r="S617" s="1037"/>
      <c r="T617" s="1037"/>
      <c r="U617" s="1037"/>
      <c r="V617" s="1037"/>
      <c r="W617" s="1037"/>
      <c r="X617" s="1037"/>
    </row>
    <row r="618" spans="1:24" x14ac:dyDescent="0.2">
      <c r="A618" s="631"/>
      <c r="B618" s="95"/>
      <c r="C618" s="100"/>
      <c r="D618" s="1036"/>
      <c r="E618" s="1037"/>
      <c r="F618" s="1037"/>
      <c r="G618" s="1037"/>
      <c r="H618" s="1037"/>
      <c r="I618" s="1037"/>
      <c r="J618" s="1037"/>
      <c r="K618" s="1037"/>
      <c r="L618" s="1037"/>
      <c r="M618" s="1037"/>
      <c r="N618" s="1037"/>
      <c r="O618" s="1037"/>
      <c r="P618" s="1037"/>
      <c r="Q618" s="1037"/>
      <c r="R618" s="1037"/>
      <c r="S618" s="1037"/>
      <c r="T618" s="1037"/>
      <c r="U618" s="1037"/>
      <c r="V618" s="1037"/>
      <c r="W618" s="1037"/>
      <c r="X618" s="1037"/>
    </row>
    <row r="619" spans="1:24" x14ac:dyDescent="0.2">
      <c r="A619" s="631"/>
      <c r="B619" s="95"/>
      <c r="C619" s="100"/>
      <c r="D619" s="1036"/>
      <c r="E619" s="1037"/>
      <c r="F619" s="1037"/>
      <c r="G619" s="1037"/>
      <c r="H619" s="1037"/>
      <c r="I619" s="1037"/>
      <c r="J619" s="1037"/>
      <c r="K619" s="1037"/>
      <c r="L619" s="1037"/>
      <c r="M619" s="1037"/>
      <c r="N619" s="1037"/>
      <c r="O619" s="1037"/>
      <c r="P619" s="1037"/>
      <c r="Q619" s="1037"/>
      <c r="R619" s="1037"/>
      <c r="S619" s="1037"/>
      <c r="T619" s="1037"/>
      <c r="U619" s="1037"/>
      <c r="V619" s="1037"/>
      <c r="W619" s="1037"/>
      <c r="X619" s="1037"/>
    </row>
    <row r="620" spans="1:24" x14ac:dyDescent="0.2">
      <c r="A620" s="631"/>
      <c r="B620" s="95"/>
      <c r="C620" s="100"/>
      <c r="D620" s="1036"/>
      <c r="E620" s="1037"/>
      <c r="F620" s="1037"/>
      <c r="G620" s="1037"/>
      <c r="H620" s="1037"/>
      <c r="I620" s="1037"/>
      <c r="J620" s="1037"/>
      <c r="K620" s="1037"/>
      <c r="L620" s="1037"/>
      <c r="M620" s="1037"/>
      <c r="N620" s="1037"/>
      <c r="O620" s="1037"/>
      <c r="P620" s="1037"/>
      <c r="Q620" s="1037"/>
      <c r="R620" s="1037"/>
      <c r="S620" s="1037"/>
      <c r="T620" s="1037"/>
      <c r="U620" s="1037"/>
      <c r="V620" s="1037"/>
      <c r="W620" s="1037"/>
      <c r="X620" s="1037"/>
    </row>
    <row r="621" spans="1:24" x14ac:dyDescent="0.2">
      <c r="A621" s="631"/>
      <c r="B621" s="95"/>
      <c r="C621" s="100"/>
      <c r="D621" s="1036"/>
      <c r="E621" s="1037"/>
      <c r="F621" s="1037"/>
      <c r="G621" s="1037"/>
      <c r="H621" s="1037"/>
      <c r="I621" s="1037"/>
      <c r="J621" s="1037"/>
      <c r="K621" s="1037"/>
      <c r="L621" s="1037"/>
      <c r="M621" s="1037"/>
      <c r="N621" s="1037"/>
      <c r="O621" s="1037"/>
      <c r="P621" s="1037"/>
      <c r="Q621" s="1037"/>
      <c r="R621" s="1037"/>
      <c r="S621" s="1037"/>
      <c r="T621" s="1037"/>
      <c r="U621" s="1037"/>
      <c r="V621" s="1037"/>
      <c r="W621" s="1037"/>
      <c r="X621" s="1037"/>
    </row>
    <row r="622" spans="1:24" x14ac:dyDescent="0.2">
      <c r="A622" s="631"/>
      <c r="B622" s="95"/>
      <c r="C622" s="100"/>
      <c r="D622" s="1036"/>
      <c r="E622" s="1037"/>
      <c r="F622" s="1037"/>
      <c r="G622" s="1037"/>
      <c r="H622" s="1037"/>
      <c r="I622" s="1037"/>
      <c r="J622" s="1037"/>
      <c r="K622" s="1037"/>
      <c r="L622" s="1037"/>
      <c r="M622" s="1037"/>
      <c r="N622" s="1037"/>
      <c r="O622" s="1037"/>
      <c r="P622" s="1037"/>
      <c r="Q622" s="1037"/>
      <c r="R622" s="1037"/>
      <c r="S622" s="1037"/>
      <c r="T622" s="1037"/>
      <c r="U622" s="1037"/>
      <c r="V622" s="1037"/>
      <c r="W622" s="1037"/>
      <c r="X622" s="1037"/>
    </row>
    <row r="623" spans="1:24" x14ac:dyDescent="0.2">
      <c r="A623" s="631"/>
      <c r="B623" s="95"/>
      <c r="C623" s="100"/>
      <c r="D623" s="1036"/>
      <c r="E623" s="1037"/>
      <c r="F623" s="1037"/>
      <c r="G623" s="1037"/>
      <c r="H623" s="1037"/>
      <c r="I623" s="1037"/>
      <c r="J623" s="1037"/>
      <c r="K623" s="1037"/>
      <c r="L623" s="1037"/>
      <c r="M623" s="1037"/>
      <c r="N623" s="1037"/>
      <c r="O623" s="1037"/>
      <c r="P623" s="1037"/>
      <c r="Q623" s="1037"/>
      <c r="R623" s="1037"/>
      <c r="S623" s="1037"/>
      <c r="T623" s="1037"/>
      <c r="U623" s="1037"/>
      <c r="V623" s="1037"/>
      <c r="W623" s="1037"/>
      <c r="X623" s="1037"/>
    </row>
    <row r="624" spans="1:24" x14ac:dyDescent="0.2">
      <c r="A624" s="631"/>
      <c r="B624" s="95"/>
      <c r="C624" s="100"/>
      <c r="D624" s="1036"/>
      <c r="E624" s="1037"/>
      <c r="F624" s="1037"/>
      <c r="G624" s="1037"/>
      <c r="H624" s="1037"/>
      <c r="I624" s="1037"/>
      <c r="J624" s="1037"/>
      <c r="K624" s="1037"/>
      <c r="L624" s="1037"/>
      <c r="M624" s="1037"/>
      <c r="N624" s="1037"/>
      <c r="O624" s="1037"/>
      <c r="P624" s="1037"/>
      <c r="Q624" s="1037"/>
      <c r="R624" s="1037"/>
      <c r="S624" s="1037"/>
      <c r="T624" s="1037"/>
      <c r="U624" s="1037"/>
      <c r="V624" s="1037"/>
      <c r="W624" s="1037"/>
      <c r="X624" s="1037"/>
    </row>
    <row r="625" spans="1:24" x14ac:dyDescent="0.2">
      <c r="A625" s="631"/>
      <c r="B625" s="95"/>
      <c r="C625" s="100"/>
      <c r="D625" s="1036"/>
      <c r="E625" s="1037"/>
      <c r="F625" s="1037"/>
      <c r="G625" s="1037"/>
      <c r="H625" s="1037"/>
      <c r="I625" s="1037"/>
      <c r="J625" s="1037"/>
      <c r="K625" s="1037"/>
      <c r="L625" s="1037"/>
      <c r="M625" s="1037"/>
      <c r="N625" s="1037"/>
      <c r="O625" s="1037"/>
      <c r="P625" s="1037"/>
      <c r="Q625" s="1037"/>
      <c r="R625" s="1037"/>
      <c r="S625" s="1037"/>
      <c r="T625" s="1037"/>
      <c r="U625" s="1037"/>
      <c r="V625" s="1037"/>
      <c r="W625" s="1037"/>
      <c r="X625" s="1037"/>
    </row>
    <row r="626" spans="1:24" x14ac:dyDescent="0.2">
      <c r="A626" s="631"/>
      <c r="B626" s="95"/>
      <c r="C626" s="100"/>
      <c r="D626" s="1036"/>
      <c r="E626" s="1037"/>
      <c r="F626" s="1037"/>
      <c r="G626" s="1037"/>
      <c r="H626" s="1037"/>
      <c r="I626" s="1037"/>
      <c r="J626" s="1037"/>
      <c r="K626" s="1037"/>
      <c r="L626" s="1037"/>
      <c r="M626" s="1037"/>
      <c r="N626" s="1037"/>
      <c r="O626" s="1037"/>
      <c r="P626" s="1037"/>
      <c r="Q626" s="1037"/>
      <c r="R626" s="1037"/>
      <c r="S626" s="1037"/>
      <c r="T626" s="1037"/>
      <c r="U626" s="1037"/>
      <c r="V626" s="1037"/>
      <c r="W626" s="1037"/>
      <c r="X626" s="1037"/>
    </row>
    <row r="627" spans="1:24" x14ac:dyDescent="0.2">
      <c r="A627" s="631"/>
      <c r="B627" s="95"/>
      <c r="C627" s="100"/>
      <c r="D627" s="1036"/>
      <c r="E627" s="1037"/>
      <c r="F627" s="1037"/>
      <c r="G627" s="1037"/>
      <c r="H627" s="1037"/>
      <c r="I627" s="1037"/>
      <c r="J627" s="1037"/>
      <c r="K627" s="1037"/>
      <c r="L627" s="1037"/>
      <c r="M627" s="1037"/>
      <c r="N627" s="1037"/>
      <c r="O627" s="1037"/>
      <c r="P627" s="1037"/>
      <c r="Q627" s="1037"/>
      <c r="R627" s="1037"/>
      <c r="S627" s="1037"/>
      <c r="T627" s="1037"/>
      <c r="U627" s="1037"/>
      <c r="V627" s="1037"/>
      <c r="W627" s="1037"/>
      <c r="X627" s="1037"/>
    </row>
    <row r="628" spans="1:24" x14ac:dyDescent="0.2">
      <c r="A628" s="631"/>
      <c r="B628" s="95"/>
      <c r="C628" s="100"/>
      <c r="D628" s="1036"/>
      <c r="E628" s="1037"/>
      <c r="F628" s="1037"/>
      <c r="G628" s="1037"/>
      <c r="H628" s="1037"/>
      <c r="I628" s="1037"/>
      <c r="J628" s="1037"/>
      <c r="K628" s="1037"/>
      <c r="L628" s="1037"/>
      <c r="M628" s="1037"/>
      <c r="N628" s="1037"/>
      <c r="O628" s="1037"/>
      <c r="P628" s="1037"/>
      <c r="Q628" s="1037"/>
      <c r="R628" s="1037"/>
      <c r="S628" s="1037"/>
      <c r="T628" s="1037"/>
      <c r="U628" s="1037"/>
      <c r="V628" s="1037"/>
      <c r="W628" s="1037"/>
      <c r="X628" s="1037"/>
    </row>
    <row r="629" spans="1:24" x14ac:dyDescent="0.2">
      <c r="A629" s="631"/>
      <c r="B629" s="95"/>
      <c r="C629" s="100"/>
      <c r="D629" s="1036"/>
      <c r="E629" s="1037"/>
      <c r="F629" s="1037"/>
      <c r="G629" s="1037"/>
      <c r="H629" s="1037"/>
      <c r="I629" s="1037"/>
      <c r="J629" s="1037"/>
      <c r="K629" s="1037"/>
      <c r="L629" s="1037"/>
      <c r="M629" s="1037"/>
      <c r="N629" s="1037"/>
      <c r="O629" s="1037"/>
      <c r="P629" s="1037"/>
      <c r="Q629" s="1037"/>
      <c r="R629" s="1037"/>
      <c r="S629" s="1037"/>
      <c r="T629" s="1037"/>
      <c r="U629" s="1037"/>
      <c r="V629" s="1037"/>
      <c r="W629" s="1037"/>
      <c r="X629" s="1037"/>
    </row>
    <row r="630" spans="1:24" x14ac:dyDescent="0.2">
      <c r="A630" s="631"/>
      <c r="B630" s="95"/>
      <c r="C630" s="100"/>
      <c r="D630" s="1036"/>
      <c r="E630" s="1037"/>
      <c r="F630" s="1037"/>
      <c r="G630" s="1037"/>
      <c r="H630" s="1037"/>
      <c r="I630" s="1037"/>
      <c r="J630" s="1037"/>
      <c r="K630" s="1037"/>
      <c r="L630" s="1037"/>
      <c r="M630" s="1037"/>
      <c r="N630" s="1037"/>
      <c r="O630" s="1037"/>
      <c r="P630" s="1037"/>
      <c r="Q630" s="1037"/>
      <c r="R630" s="1037"/>
      <c r="S630" s="1037"/>
      <c r="T630" s="1037"/>
      <c r="U630" s="1037"/>
      <c r="V630" s="1037"/>
      <c r="W630" s="1037"/>
      <c r="X630" s="1037"/>
    </row>
    <row r="631" spans="1:24" x14ac:dyDescent="0.2">
      <c r="A631" s="631"/>
      <c r="B631" s="95"/>
      <c r="C631" s="100"/>
      <c r="D631" s="1036"/>
      <c r="E631" s="1037"/>
      <c r="F631" s="1037"/>
      <c r="G631" s="1037"/>
      <c r="H631" s="1037"/>
      <c r="I631" s="1037"/>
      <c r="J631" s="1037"/>
      <c r="K631" s="1037"/>
      <c r="L631" s="1037"/>
      <c r="M631" s="1037"/>
      <c r="N631" s="1037"/>
      <c r="O631" s="1037"/>
      <c r="P631" s="1037"/>
      <c r="Q631" s="1037"/>
      <c r="R631" s="1037"/>
      <c r="S631" s="1037"/>
      <c r="T631" s="1037"/>
      <c r="U631" s="1037"/>
      <c r="V631" s="1037"/>
      <c r="W631" s="1037"/>
      <c r="X631" s="1037"/>
    </row>
    <row r="632" spans="1:24" x14ac:dyDescent="0.2">
      <c r="A632" s="631"/>
      <c r="B632" s="95"/>
      <c r="C632" s="100"/>
      <c r="D632" s="1036"/>
      <c r="E632" s="1037"/>
      <c r="F632" s="1037"/>
      <c r="G632" s="1037"/>
      <c r="H632" s="1037"/>
      <c r="I632" s="1037"/>
      <c r="J632" s="1037"/>
      <c r="K632" s="1037"/>
      <c r="L632" s="1037"/>
      <c r="M632" s="1037"/>
      <c r="N632" s="1037"/>
      <c r="O632" s="1037"/>
      <c r="P632" s="1037"/>
      <c r="Q632" s="1037"/>
      <c r="R632" s="1037"/>
      <c r="S632" s="1037"/>
      <c r="T632" s="1037"/>
      <c r="U632" s="1037"/>
      <c r="V632" s="1037"/>
      <c r="W632" s="1037"/>
      <c r="X632" s="1037"/>
    </row>
    <row r="633" spans="1:24" x14ac:dyDescent="0.2">
      <c r="A633" s="631"/>
      <c r="B633" s="95"/>
      <c r="C633" s="100"/>
      <c r="D633" s="1036"/>
      <c r="E633" s="1037"/>
      <c r="F633" s="1037"/>
      <c r="G633" s="1037"/>
      <c r="H633" s="1037"/>
      <c r="I633" s="1037"/>
      <c r="J633" s="1037"/>
      <c r="K633" s="1037"/>
      <c r="L633" s="1037"/>
      <c r="M633" s="1037"/>
      <c r="N633" s="1037"/>
      <c r="O633" s="1037"/>
      <c r="P633" s="1037"/>
      <c r="Q633" s="1037"/>
      <c r="R633" s="1037"/>
      <c r="S633" s="1037"/>
      <c r="T633" s="1037"/>
      <c r="U633" s="1037"/>
      <c r="V633" s="1037"/>
      <c r="W633" s="1037"/>
      <c r="X633" s="1037"/>
    </row>
    <row r="634" spans="1:24" x14ac:dyDescent="0.2">
      <c r="A634" s="631"/>
      <c r="B634" s="95"/>
      <c r="C634" s="100"/>
      <c r="D634" s="1036"/>
      <c r="E634" s="1037"/>
      <c r="F634" s="1037"/>
      <c r="G634" s="1037"/>
      <c r="H634" s="1037"/>
      <c r="I634" s="1037"/>
      <c r="J634" s="1037"/>
      <c r="K634" s="1037"/>
      <c r="L634" s="1037"/>
      <c r="M634" s="1037"/>
      <c r="N634" s="1037"/>
      <c r="O634" s="1037"/>
      <c r="P634" s="1037"/>
      <c r="Q634" s="1037"/>
      <c r="R634" s="1037"/>
      <c r="S634" s="1037"/>
      <c r="T634" s="1037"/>
      <c r="U634" s="1037"/>
      <c r="V634" s="1037"/>
      <c r="W634" s="1037"/>
      <c r="X634" s="1037"/>
    </row>
    <row r="635" spans="1:24" x14ac:dyDescent="0.2">
      <c r="A635" s="631"/>
      <c r="B635" s="95"/>
      <c r="C635" s="100"/>
      <c r="D635" s="1036"/>
      <c r="E635" s="1037"/>
      <c r="F635" s="1037"/>
      <c r="G635" s="1037"/>
      <c r="H635" s="1037"/>
      <c r="I635" s="1037"/>
      <c r="J635" s="1037"/>
      <c r="K635" s="1037"/>
      <c r="L635" s="1037"/>
      <c r="M635" s="1037"/>
      <c r="N635" s="1037"/>
      <c r="O635" s="1037"/>
      <c r="P635" s="1037"/>
      <c r="Q635" s="1037"/>
      <c r="R635" s="1037"/>
      <c r="S635" s="1037"/>
      <c r="T635" s="1037"/>
      <c r="U635" s="1037"/>
      <c r="V635" s="1037"/>
      <c r="W635" s="1037"/>
      <c r="X635" s="1037"/>
    </row>
    <row r="636" spans="1:24" x14ac:dyDescent="0.2">
      <c r="A636" s="631"/>
      <c r="B636" s="95"/>
      <c r="C636" s="100"/>
      <c r="D636" s="1036"/>
      <c r="E636" s="1037"/>
      <c r="F636" s="1037"/>
      <c r="G636" s="1037"/>
      <c r="H636" s="1037"/>
      <c r="I636" s="1037"/>
      <c r="J636" s="1037"/>
      <c r="K636" s="1037"/>
      <c r="L636" s="1037"/>
      <c r="M636" s="1037"/>
      <c r="N636" s="1037"/>
      <c r="O636" s="1037"/>
      <c r="P636" s="1037"/>
      <c r="Q636" s="1037"/>
      <c r="R636" s="1037"/>
      <c r="S636" s="1037"/>
      <c r="T636" s="1037"/>
      <c r="U636" s="1037"/>
      <c r="V636" s="1037"/>
      <c r="W636" s="1037"/>
      <c r="X636" s="1037"/>
    </row>
    <row r="637" spans="1:24" x14ac:dyDescent="0.2">
      <c r="A637" s="631"/>
      <c r="B637" s="95"/>
      <c r="C637" s="100"/>
      <c r="D637" s="1036"/>
      <c r="E637" s="1037"/>
      <c r="F637" s="1037"/>
      <c r="G637" s="1037"/>
      <c r="H637" s="1037"/>
      <c r="I637" s="1037"/>
      <c r="J637" s="1037"/>
      <c r="K637" s="1037"/>
      <c r="L637" s="1037"/>
      <c r="M637" s="1037"/>
      <c r="N637" s="1037"/>
      <c r="O637" s="1037"/>
      <c r="P637" s="1037"/>
      <c r="Q637" s="1037"/>
      <c r="R637" s="1037"/>
      <c r="S637" s="1037"/>
      <c r="T637" s="1037"/>
      <c r="U637" s="1037"/>
      <c r="V637" s="1037"/>
      <c r="W637" s="1037"/>
      <c r="X637" s="1037"/>
    </row>
    <row r="638" spans="1:24" x14ac:dyDescent="0.2">
      <c r="A638" s="631"/>
      <c r="B638" s="95"/>
      <c r="C638" s="100"/>
      <c r="D638" s="1036"/>
      <c r="E638" s="1037"/>
      <c r="F638" s="1037"/>
      <c r="G638" s="1037"/>
      <c r="H638" s="1037"/>
      <c r="I638" s="1037"/>
      <c r="J638" s="1037"/>
      <c r="K638" s="1037"/>
      <c r="L638" s="1037"/>
      <c r="M638" s="1037"/>
      <c r="N638" s="1037"/>
      <c r="O638" s="1037"/>
      <c r="P638" s="1037"/>
      <c r="Q638" s="1037"/>
      <c r="R638" s="1037"/>
      <c r="S638" s="1037"/>
      <c r="T638" s="1037"/>
      <c r="U638" s="1037"/>
      <c r="V638" s="1037"/>
      <c r="W638" s="1037"/>
      <c r="X638" s="1037"/>
    </row>
    <row r="639" spans="1:24" x14ac:dyDescent="0.2">
      <c r="A639" s="631"/>
      <c r="B639" s="95"/>
      <c r="C639" s="100"/>
      <c r="D639" s="1036"/>
      <c r="E639" s="1037"/>
      <c r="F639" s="1037"/>
      <c r="G639" s="1037"/>
      <c r="H639" s="1037"/>
      <c r="I639" s="1037"/>
      <c r="J639" s="1037"/>
      <c r="K639" s="1037"/>
      <c r="L639" s="1037"/>
      <c r="M639" s="1037"/>
      <c r="N639" s="1037"/>
      <c r="O639" s="1037"/>
      <c r="P639" s="1037"/>
      <c r="Q639" s="1037"/>
      <c r="R639" s="1037"/>
      <c r="S639" s="1037"/>
      <c r="T639" s="1037"/>
      <c r="U639" s="1037"/>
      <c r="V639" s="1037"/>
      <c r="W639" s="1037"/>
      <c r="X639" s="1037"/>
    </row>
    <row r="640" spans="1:24" x14ac:dyDescent="0.2">
      <c r="A640" s="631"/>
      <c r="B640" s="95"/>
      <c r="C640" s="100"/>
      <c r="D640" s="1036"/>
      <c r="E640" s="1037"/>
      <c r="F640" s="1037"/>
      <c r="G640" s="1037"/>
      <c r="H640" s="1037"/>
      <c r="I640" s="1037"/>
      <c r="J640" s="1037"/>
      <c r="K640" s="1037"/>
      <c r="L640" s="1037"/>
      <c r="M640" s="1037"/>
      <c r="N640" s="1037"/>
      <c r="O640" s="1037"/>
      <c r="P640" s="1037"/>
      <c r="Q640" s="1037"/>
      <c r="R640" s="1037"/>
      <c r="S640" s="1037"/>
      <c r="T640" s="1037"/>
      <c r="U640" s="1037"/>
      <c r="V640" s="1037"/>
      <c r="W640" s="1037"/>
      <c r="X640" s="1037"/>
    </row>
    <row r="641" spans="1:24" x14ac:dyDescent="0.2">
      <c r="A641" s="631"/>
      <c r="B641" s="95"/>
      <c r="C641" s="100"/>
      <c r="D641" s="1036"/>
      <c r="E641" s="1037"/>
      <c r="F641" s="1037"/>
      <c r="G641" s="1037"/>
      <c r="H641" s="1037"/>
      <c r="I641" s="1037"/>
      <c r="J641" s="1037"/>
      <c r="K641" s="1037"/>
      <c r="L641" s="1037"/>
      <c r="M641" s="1037"/>
      <c r="N641" s="1037"/>
      <c r="O641" s="1037"/>
      <c r="P641" s="1037"/>
      <c r="Q641" s="1037"/>
      <c r="R641" s="1037"/>
      <c r="S641" s="1037"/>
      <c r="T641" s="1037"/>
      <c r="U641" s="1037"/>
      <c r="V641" s="1037"/>
      <c r="W641" s="1037"/>
      <c r="X641" s="1037"/>
    </row>
    <row r="642" spans="1:24" x14ac:dyDescent="0.2">
      <c r="A642" s="631"/>
      <c r="B642" s="95"/>
      <c r="C642" s="100"/>
      <c r="D642" s="1036"/>
      <c r="E642" s="1037"/>
      <c r="F642" s="1037"/>
      <c r="G642" s="1037"/>
      <c r="H642" s="1037"/>
      <c r="I642" s="1037"/>
      <c r="J642" s="1037"/>
      <c r="K642" s="1037"/>
      <c r="L642" s="1037"/>
      <c r="M642" s="1037"/>
      <c r="N642" s="1037"/>
      <c r="O642" s="1037"/>
      <c r="P642" s="1037"/>
      <c r="Q642" s="1037"/>
      <c r="R642" s="1037"/>
      <c r="S642" s="1037"/>
      <c r="T642" s="1037"/>
      <c r="U642" s="1037"/>
      <c r="V642" s="1037"/>
      <c r="W642" s="1037"/>
      <c r="X642" s="1037"/>
    </row>
    <row r="643" spans="1:24" x14ac:dyDescent="0.2">
      <c r="A643" s="631"/>
      <c r="B643" s="95"/>
      <c r="C643" s="100"/>
      <c r="D643" s="1036"/>
      <c r="E643" s="1037"/>
      <c r="F643" s="1037"/>
      <c r="G643" s="1037"/>
      <c r="H643" s="1037"/>
      <c r="I643" s="1037"/>
      <c r="J643" s="1037"/>
      <c r="K643" s="1037"/>
      <c r="L643" s="1037"/>
      <c r="M643" s="1037"/>
      <c r="N643" s="1037"/>
      <c r="O643" s="1037"/>
      <c r="P643" s="1037"/>
      <c r="Q643" s="1037"/>
      <c r="R643" s="1037"/>
      <c r="S643" s="1037"/>
      <c r="T643" s="1037"/>
      <c r="U643" s="1037"/>
      <c r="V643" s="1037"/>
      <c r="W643" s="1037"/>
      <c r="X643" s="1037"/>
    </row>
    <row r="644" spans="1:24" x14ac:dyDescent="0.2">
      <c r="A644" s="631"/>
      <c r="B644" s="95"/>
      <c r="C644" s="100"/>
      <c r="D644" s="1036"/>
      <c r="E644" s="1037"/>
      <c r="F644" s="1037"/>
      <c r="G644" s="1037"/>
      <c r="H644" s="1037"/>
      <c r="I644" s="1037"/>
      <c r="J644" s="1037"/>
      <c r="K644" s="1037"/>
      <c r="L644" s="1037"/>
      <c r="M644" s="1037"/>
      <c r="N644" s="1037"/>
      <c r="O644" s="1037"/>
      <c r="P644" s="1037"/>
      <c r="Q644" s="1037"/>
      <c r="R644" s="1037"/>
      <c r="S644" s="1037"/>
      <c r="T644" s="1037"/>
      <c r="U644" s="1037"/>
      <c r="V644" s="1037"/>
      <c r="W644" s="1037"/>
      <c r="X644" s="1037"/>
    </row>
    <row r="645" spans="1:24" x14ac:dyDescent="0.2">
      <c r="A645" s="631"/>
      <c r="B645" s="95"/>
      <c r="C645" s="100"/>
      <c r="D645" s="1036"/>
      <c r="E645" s="1037"/>
      <c r="F645" s="1037"/>
      <c r="G645" s="1037"/>
      <c r="H645" s="1037"/>
      <c r="I645" s="1037"/>
      <c r="J645" s="1037"/>
      <c r="K645" s="1037"/>
      <c r="L645" s="1037"/>
      <c r="M645" s="1037"/>
      <c r="N645" s="1037"/>
      <c r="O645" s="1037"/>
      <c r="P645" s="1037"/>
      <c r="Q645" s="1037"/>
      <c r="R645" s="1037"/>
      <c r="S645" s="1037"/>
      <c r="T645" s="1037"/>
      <c r="U645" s="1037"/>
      <c r="V645" s="1037"/>
      <c r="W645" s="1037"/>
      <c r="X645" s="1037"/>
    </row>
    <row r="646" spans="1:24" x14ac:dyDescent="0.2">
      <c r="A646" s="631"/>
      <c r="B646" s="95"/>
      <c r="C646" s="100"/>
      <c r="D646" s="1036"/>
      <c r="E646" s="1037"/>
      <c r="F646" s="1037"/>
      <c r="G646" s="1037"/>
      <c r="H646" s="1037"/>
      <c r="I646" s="1037"/>
      <c r="J646" s="1037"/>
      <c r="K646" s="1037"/>
      <c r="L646" s="1037"/>
      <c r="M646" s="1037"/>
      <c r="N646" s="1037"/>
      <c r="O646" s="1037"/>
      <c r="P646" s="1037"/>
      <c r="Q646" s="1037"/>
      <c r="R646" s="1037"/>
      <c r="S646" s="1037"/>
      <c r="T646" s="1037"/>
      <c r="U646" s="1037"/>
      <c r="V646" s="1037"/>
      <c r="W646" s="1037"/>
      <c r="X646" s="1037"/>
    </row>
    <row r="647" spans="1:24" x14ac:dyDescent="0.2">
      <c r="A647" s="631"/>
      <c r="B647" s="95"/>
      <c r="C647" s="100"/>
      <c r="D647" s="1036"/>
      <c r="E647" s="1037"/>
      <c r="F647" s="1037"/>
      <c r="G647" s="1037"/>
      <c r="H647" s="1037"/>
      <c r="I647" s="1037"/>
      <c r="J647" s="1037"/>
      <c r="K647" s="1037"/>
      <c r="L647" s="1037"/>
      <c r="M647" s="1037"/>
      <c r="N647" s="1037"/>
      <c r="O647" s="1037"/>
      <c r="P647" s="1037"/>
      <c r="Q647" s="1037"/>
      <c r="R647" s="1037"/>
      <c r="S647" s="1037"/>
      <c r="T647" s="1037"/>
      <c r="U647" s="1037"/>
      <c r="V647" s="1037"/>
      <c r="W647" s="1037"/>
      <c r="X647" s="1037"/>
    </row>
    <row r="648" spans="1:24" x14ac:dyDescent="0.2">
      <c r="A648" s="631"/>
      <c r="B648" s="95"/>
      <c r="C648" s="100"/>
      <c r="D648" s="1036"/>
      <c r="E648" s="1037"/>
      <c r="F648" s="1037"/>
      <c r="G648" s="1037"/>
      <c r="H648" s="1037"/>
      <c r="I648" s="1037"/>
      <c r="J648" s="1037"/>
      <c r="K648" s="1037"/>
      <c r="L648" s="1037"/>
      <c r="M648" s="1037"/>
      <c r="N648" s="1037"/>
      <c r="O648" s="1037"/>
      <c r="P648" s="1037"/>
      <c r="Q648" s="1037"/>
      <c r="R648" s="1037"/>
      <c r="S648" s="1037"/>
      <c r="T648" s="1037"/>
      <c r="U648" s="1037"/>
      <c r="V648" s="1037"/>
      <c r="W648" s="1037"/>
      <c r="X648" s="1037"/>
    </row>
    <row r="649" spans="1:24" x14ac:dyDescent="0.2">
      <c r="A649" s="631"/>
      <c r="B649" s="95"/>
      <c r="C649" s="100"/>
      <c r="D649" s="1036"/>
      <c r="E649" s="1037"/>
      <c r="F649" s="1037"/>
      <c r="G649" s="1037"/>
      <c r="H649" s="1037"/>
      <c r="I649" s="1037"/>
      <c r="J649" s="1037"/>
      <c r="K649" s="1037"/>
      <c r="L649" s="1037"/>
      <c r="M649" s="1037"/>
      <c r="N649" s="1037"/>
      <c r="O649" s="1037"/>
      <c r="P649" s="1037"/>
      <c r="Q649" s="1037"/>
      <c r="R649" s="1037"/>
      <c r="S649" s="1037"/>
      <c r="T649" s="1037"/>
      <c r="U649" s="1037"/>
      <c r="V649" s="1037"/>
      <c r="W649" s="1037"/>
      <c r="X649" s="1037"/>
    </row>
    <row r="650" spans="1:24" x14ac:dyDescent="0.2">
      <c r="A650" s="631"/>
      <c r="B650" s="95"/>
      <c r="C650" s="100"/>
      <c r="D650" s="1036"/>
      <c r="E650" s="1037"/>
      <c r="F650" s="1037"/>
      <c r="G650" s="1037"/>
      <c r="H650" s="1037"/>
      <c r="I650" s="1037"/>
      <c r="J650" s="1037"/>
      <c r="K650" s="1037"/>
      <c r="L650" s="1037"/>
      <c r="M650" s="1037"/>
      <c r="N650" s="1037"/>
      <c r="O650" s="1037"/>
      <c r="P650" s="1037"/>
      <c r="Q650" s="1037"/>
      <c r="R650" s="1037"/>
      <c r="S650" s="1037"/>
      <c r="T650" s="1037"/>
      <c r="U650" s="1037"/>
      <c r="V650" s="1037"/>
      <c r="W650" s="1037"/>
      <c r="X650" s="1037"/>
    </row>
    <row r="651" spans="1:24" x14ac:dyDescent="0.2">
      <c r="A651" s="631"/>
      <c r="B651" s="95"/>
      <c r="C651" s="100"/>
      <c r="D651" s="1036"/>
      <c r="E651" s="1037"/>
      <c r="F651" s="1037"/>
      <c r="G651" s="1037"/>
      <c r="H651" s="1037"/>
      <c r="I651" s="1037"/>
      <c r="J651" s="1037"/>
      <c r="K651" s="1037"/>
      <c r="L651" s="1037"/>
      <c r="M651" s="1037"/>
      <c r="N651" s="1037"/>
      <c r="O651" s="1037"/>
      <c r="P651" s="1037"/>
      <c r="Q651" s="1037"/>
      <c r="R651" s="1037"/>
      <c r="S651" s="1037"/>
      <c r="T651" s="1037"/>
      <c r="U651" s="1037"/>
      <c r="V651" s="1037"/>
      <c r="W651" s="1037"/>
      <c r="X651" s="1037"/>
    </row>
    <row r="652" spans="1:24" x14ac:dyDescent="0.2">
      <c r="A652" s="631"/>
      <c r="B652" s="95"/>
      <c r="C652" s="100"/>
      <c r="D652" s="1036"/>
      <c r="E652" s="1037"/>
      <c r="F652" s="1037"/>
      <c r="G652" s="1037"/>
      <c r="H652" s="1037"/>
      <c r="I652" s="1037"/>
      <c r="J652" s="1037"/>
      <c r="K652" s="1037"/>
      <c r="L652" s="1037"/>
      <c r="M652" s="1037"/>
      <c r="N652" s="1037"/>
      <c r="O652" s="1037"/>
      <c r="P652" s="1037"/>
      <c r="Q652" s="1037"/>
      <c r="R652" s="1037"/>
      <c r="S652" s="1037"/>
      <c r="T652" s="1037"/>
      <c r="U652" s="1037"/>
      <c r="V652" s="1037"/>
      <c r="W652" s="1037"/>
      <c r="X652" s="1037"/>
    </row>
    <row r="653" spans="1:24" x14ac:dyDescent="0.2">
      <c r="A653" s="631"/>
      <c r="B653" s="95"/>
      <c r="C653" s="100"/>
      <c r="D653" s="1036"/>
      <c r="E653" s="1037"/>
      <c r="F653" s="1037"/>
      <c r="G653" s="1037"/>
      <c r="H653" s="1037"/>
      <c r="I653" s="1037"/>
      <c r="J653" s="1037"/>
      <c r="K653" s="1037"/>
      <c r="L653" s="1037"/>
      <c r="M653" s="1037"/>
      <c r="N653" s="1037"/>
      <c r="O653" s="1037"/>
      <c r="P653" s="1037"/>
      <c r="Q653" s="1037"/>
      <c r="R653" s="1037"/>
      <c r="S653" s="1037"/>
      <c r="T653" s="1037"/>
      <c r="U653" s="1037"/>
      <c r="V653" s="1037"/>
      <c r="W653" s="1037"/>
      <c r="X653" s="1037"/>
    </row>
    <row r="654" spans="1:24" x14ac:dyDescent="0.2">
      <c r="A654" s="631"/>
      <c r="B654" s="95"/>
      <c r="C654" s="100"/>
      <c r="D654" s="1036"/>
      <c r="E654" s="1037"/>
      <c r="F654" s="1037"/>
      <c r="G654" s="1037"/>
      <c r="H654" s="1037"/>
      <c r="I654" s="1037"/>
      <c r="J654" s="1037"/>
      <c r="K654" s="1037"/>
      <c r="L654" s="1037"/>
      <c r="M654" s="1037"/>
      <c r="N654" s="1037"/>
      <c r="O654" s="1037"/>
      <c r="P654" s="1037"/>
      <c r="Q654" s="1037"/>
      <c r="R654" s="1037"/>
      <c r="S654" s="1037"/>
      <c r="T654" s="1037"/>
      <c r="U654" s="1037"/>
      <c r="V654" s="1037"/>
      <c r="W654" s="1037"/>
      <c r="X654" s="1037"/>
    </row>
    <row r="655" spans="1:24" x14ac:dyDescent="0.2">
      <c r="A655" s="631"/>
      <c r="B655" s="95"/>
      <c r="C655" s="100"/>
      <c r="D655" s="1036"/>
      <c r="E655" s="1037"/>
      <c r="F655" s="1037"/>
      <c r="G655" s="1037"/>
      <c r="H655" s="1037"/>
      <c r="I655" s="1037"/>
      <c r="J655" s="1037"/>
      <c r="K655" s="1037"/>
      <c r="L655" s="1037"/>
      <c r="M655" s="1037"/>
      <c r="N655" s="1037"/>
      <c r="O655" s="1037"/>
      <c r="P655" s="1037"/>
      <c r="Q655" s="1037"/>
      <c r="R655" s="1037"/>
      <c r="S655" s="1037"/>
      <c r="T655" s="1037"/>
      <c r="U655" s="1037"/>
      <c r="V655" s="1037"/>
      <c r="W655" s="1037"/>
      <c r="X655" s="1037"/>
    </row>
    <row r="656" spans="1:24" x14ac:dyDescent="0.2">
      <c r="A656" s="631"/>
      <c r="B656" s="95"/>
      <c r="C656" s="100"/>
      <c r="D656" s="1036"/>
      <c r="E656" s="1037"/>
      <c r="F656" s="1037"/>
      <c r="G656" s="1037"/>
      <c r="H656" s="1037"/>
      <c r="I656" s="1037"/>
      <c r="J656" s="1037"/>
      <c r="K656" s="1037"/>
      <c r="L656" s="1037"/>
      <c r="M656" s="1037"/>
      <c r="N656" s="1037"/>
      <c r="O656" s="1037"/>
      <c r="P656" s="1037"/>
      <c r="Q656" s="1037"/>
      <c r="R656" s="1037"/>
      <c r="S656" s="1037"/>
      <c r="T656" s="1037"/>
      <c r="U656" s="1037"/>
      <c r="V656" s="1037"/>
      <c r="W656" s="1037"/>
      <c r="X656" s="1037"/>
    </row>
    <row r="657" spans="1:24" x14ac:dyDescent="0.2">
      <c r="A657" s="631"/>
      <c r="B657" s="95"/>
      <c r="C657" s="100"/>
      <c r="D657" s="1036"/>
      <c r="E657" s="1037"/>
      <c r="F657" s="1037"/>
      <c r="G657" s="1037"/>
      <c r="H657" s="1037"/>
      <c r="I657" s="1037"/>
      <c r="J657" s="1037"/>
      <c r="K657" s="1037"/>
      <c r="L657" s="1037"/>
      <c r="M657" s="1037"/>
      <c r="N657" s="1037"/>
      <c r="O657" s="1037"/>
      <c r="P657" s="1037"/>
      <c r="Q657" s="1037"/>
      <c r="R657" s="1037"/>
      <c r="S657" s="1037"/>
      <c r="T657" s="1037"/>
      <c r="U657" s="1037"/>
      <c r="V657" s="1037"/>
      <c r="W657" s="1037"/>
      <c r="X657" s="1037"/>
    </row>
    <row r="658" spans="1:24" x14ac:dyDescent="0.2">
      <c r="A658" s="631"/>
      <c r="B658" s="95"/>
      <c r="C658" s="100"/>
      <c r="D658" s="1036"/>
      <c r="E658" s="1037"/>
      <c r="F658" s="1037"/>
      <c r="G658" s="1037"/>
      <c r="H658" s="1037"/>
      <c r="I658" s="1037"/>
      <c r="J658" s="1037"/>
      <c r="K658" s="1037"/>
      <c r="L658" s="1037"/>
      <c r="M658" s="1037"/>
      <c r="N658" s="1037"/>
      <c r="O658" s="1037"/>
      <c r="P658" s="1037"/>
      <c r="Q658" s="1037"/>
      <c r="R658" s="1037"/>
      <c r="S658" s="1037"/>
      <c r="T658" s="1037"/>
      <c r="U658" s="1037"/>
      <c r="V658" s="1037"/>
      <c r="W658" s="1037"/>
      <c r="X658" s="1037"/>
    </row>
    <row r="659" spans="1:24" x14ac:dyDescent="0.2">
      <c r="A659" s="631"/>
      <c r="B659" s="95"/>
      <c r="C659" s="100"/>
      <c r="D659" s="1036"/>
      <c r="E659" s="1037"/>
      <c r="F659" s="1037"/>
      <c r="G659" s="1037"/>
      <c r="H659" s="1037"/>
      <c r="I659" s="1037"/>
      <c r="J659" s="1037"/>
      <c r="K659" s="1037"/>
      <c r="L659" s="1037"/>
      <c r="M659" s="1037"/>
      <c r="N659" s="1037"/>
      <c r="O659" s="1037"/>
      <c r="P659" s="1037"/>
      <c r="Q659" s="1037"/>
      <c r="R659" s="1037"/>
      <c r="S659" s="1037"/>
      <c r="T659" s="1037"/>
      <c r="U659" s="1037"/>
      <c r="V659" s="1037"/>
      <c r="W659" s="1037"/>
      <c r="X659" s="1037"/>
    </row>
    <row r="660" spans="1:24" x14ac:dyDescent="0.2">
      <c r="A660" s="631"/>
      <c r="B660" s="95"/>
      <c r="C660" s="100"/>
      <c r="D660" s="1036"/>
      <c r="E660" s="1037"/>
      <c r="F660" s="1037"/>
      <c r="G660" s="1037"/>
      <c r="H660" s="1037"/>
      <c r="I660" s="1037"/>
      <c r="J660" s="1037"/>
      <c r="K660" s="1037"/>
      <c r="L660" s="1037"/>
      <c r="M660" s="1037"/>
      <c r="N660" s="1037"/>
      <c r="O660" s="1037"/>
      <c r="P660" s="1037"/>
      <c r="Q660" s="1037"/>
      <c r="R660" s="1037"/>
      <c r="S660" s="1037"/>
      <c r="T660" s="1037"/>
      <c r="U660" s="1037"/>
      <c r="V660" s="1037"/>
      <c r="W660" s="1037"/>
      <c r="X660" s="1037"/>
    </row>
    <row r="661" spans="1:24" x14ac:dyDescent="0.2">
      <c r="A661" s="631"/>
      <c r="B661" s="95"/>
      <c r="C661" s="100"/>
      <c r="D661" s="1036"/>
      <c r="E661" s="1037"/>
      <c r="F661" s="1037"/>
      <c r="G661" s="1037"/>
      <c r="H661" s="1037"/>
      <c r="I661" s="1037"/>
      <c r="J661" s="1037"/>
      <c r="K661" s="1037"/>
      <c r="L661" s="1037"/>
      <c r="M661" s="1037"/>
      <c r="N661" s="1037"/>
      <c r="O661" s="1037"/>
      <c r="P661" s="1037"/>
      <c r="Q661" s="1037"/>
      <c r="R661" s="1037"/>
      <c r="S661" s="1037"/>
      <c r="T661" s="1037"/>
      <c r="U661" s="1037"/>
      <c r="V661" s="1037"/>
      <c r="W661" s="1037"/>
      <c r="X661" s="1037"/>
    </row>
    <row r="662" spans="1:24" x14ac:dyDescent="0.2">
      <c r="A662" s="631"/>
      <c r="B662" s="95"/>
      <c r="C662" s="100"/>
      <c r="D662" s="1036"/>
      <c r="E662" s="1037"/>
      <c r="F662" s="1037"/>
      <c r="G662" s="1037"/>
      <c r="H662" s="1037"/>
      <c r="I662" s="1037"/>
      <c r="J662" s="1037"/>
      <c r="K662" s="1037"/>
      <c r="L662" s="1037"/>
      <c r="M662" s="1037"/>
      <c r="N662" s="1037"/>
      <c r="O662" s="1037"/>
      <c r="P662" s="1037"/>
      <c r="Q662" s="1037"/>
      <c r="R662" s="1037"/>
      <c r="S662" s="1037"/>
      <c r="T662" s="1037"/>
      <c r="U662" s="1037"/>
      <c r="V662" s="1037"/>
      <c r="W662" s="1037"/>
      <c r="X662" s="1037"/>
    </row>
    <row r="663" spans="1:24" x14ac:dyDescent="0.2">
      <c r="A663" s="631"/>
      <c r="B663" s="95"/>
      <c r="C663" s="100"/>
      <c r="D663" s="1036"/>
      <c r="E663" s="1037"/>
      <c r="F663" s="1037"/>
      <c r="G663" s="1037"/>
      <c r="H663" s="1037"/>
      <c r="I663" s="1037"/>
      <c r="J663" s="1037"/>
      <c r="K663" s="1037"/>
      <c r="L663" s="1037"/>
      <c r="M663" s="1037"/>
      <c r="N663" s="1037"/>
      <c r="O663" s="1037"/>
      <c r="P663" s="1037"/>
      <c r="Q663" s="1037"/>
      <c r="R663" s="1037"/>
      <c r="S663" s="1037"/>
      <c r="T663" s="1037"/>
      <c r="U663" s="1037"/>
      <c r="V663" s="1037"/>
      <c r="W663" s="1037"/>
      <c r="X663" s="1037"/>
    </row>
    <row r="664" spans="1:24" x14ac:dyDescent="0.2">
      <c r="A664" s="631"/>
      <c r="B664" s="95"/>
      <c r="C664" s="100"/>
      <c r="D664" s="1036"/>
      <c r="E664" s="1037"/>
      <c r="F664" s="1037"/>
      <c r="G664" s="1037"/>
      <c r="H664" s="1037"/>
      <c r="I664" s="1037"/>
      <c r="J664" s="1037"/>
      <c r="K664" s="1037"/>
      <c r="L664" s="1037"/>
      <c r="M664" s="1037"/>
      <c r="N664" s="1037"/>
      <c r="O664" s="1037"/>
      <c r="P664" s="1037"/>
      <c r="Q664" s="1037"/>
      <c r="R664" s="1037"/>
      <c r="S664" s="1037"/>
      <c r="T664" s="1037"/>
      <c r="U664" s="1037"/>
      <c r="V664" s="1037"/>
      <c r="W664" s="1037"/>
      <c r="X664" s="1037"/>
    </row>
    <row r="665" spans="1:24" x14ac:dyDescent="0.2">
      <c r="A665" s="631"/>
      <c r="B665" s="95"/>
      <c r="C665" s="100"/>
      <c r="D665" s="1036"/>
      <c r="E665" s="1037"/>
      <c r="F665" s="1037"/>
      <c r="G665" s="1037"/>
      <c r="H665" s="1037"/>
      <c r="I665" s="1037"/>
      <c r="J665" s="1037"/>
      <c r="K665" s="1037"/>
      <c r="L665" s="1037"/>
      <c r="M665" s="1037"/>
      <c r="N665" s="1037"/>
      <c r="O665" s="1037"/>
      <c r="P665" s="1037"/>
      <c r="Q665" s="1037"/>
      <c r="R665" s="1037"/>
      <c r="S665" s="1037"/>
      <c r="T665" s="1037"/>
      <c r="U665" s="1037"/>
      <c r="V665" s="1037"/>
      <c r="W665" s="1037"/>
      <c r="X665" s="1037"/>
    </row>
    <row r="666" spans="1:24" x14ac:dyDescent="0.2">
      <c r="A666" s="631"/>
      <c r="B666" s="95"/>
      <c r="C666" s="100"/>
      <c r="D666" s="1036"/>
      <c r="E666" s="1037"/>
      <c r="F666" s="1037"/>
      <c r="G666" s="1037"/>
      <c r="H666" s="1037"/>
      <c r="I666" s="1037"/>
      <c r="J666" s="1037"/>
      <c r="K666" s="1037"/>
      <c r="L666" s="1037"/>
      <c r="M666" s="1037"/>
      <c r="N666" s="1037"/>
      <c r="O666" s="1037"/>
      <c r="P666" s="1037"/>
      <c r="Q666" s="1037"/>
      <c r="R666" s="1037"/>
      <c r="S666" s="1037"/>
      <c r="T666" s="1037"/>
      <c r="U666" s="1037"/>
      <c r="V666" s="1037"/>
      <c r="W666" s="1037"/>
      <c r="X666" s="1037"/>
    </row>
    <row r="667" spans="1:24" x14ac:dyDescent="0.2">
      <c r="A667" s="631"/>
      <c r="B667" s="95"/>
      <c r="C667" s="100"/>
      <c r="D667" s="1036"/>
      <c r="E667" s="1037"/>
      <c r="F667" s="1037"/>
      <c r="G667" s="1037"/>
      <c r="H667" s="1037"/>
      <c r="I667" s="1037"/>
      <c r="J667" s="1037"/>
      <c r="K667" s="1037"/>
      <c r="L667" s="1037"/>
      <c r="M667" s="1037"/>
      <c r="N667" s="1037"/>
      <c r="O667" s="1037"/>
      <c r="P667" s="1037"/>
      <c r="Q667" s="1037"/>
      <c r="R667" s="1037"/>
      <c r="S667" s="1037"/>
      <c r="T667" s="1037"/>
      <c r="U667" s="1037"/>
      <c r="V667" s="1037"/>
      <c r="W667" s="1037"/>
      <c r="X667" s="1037"/>
    </row>
    <row r="668" spans="1:24" x14ac:dyDescent="0.2">
      <c r="A668" s="631"/>
      <c r="B668" s="95"/>
      <c r="C668" s="100"/>
      <c r="D668" s="1036"/>
      <c r="E668" s="1037"/>
      <c r="F668" s="1037"/>
      <c r="G668" s="1037"/>
      <c r="H668" s="1037"/>
      <c r="I668" s="1037"/>
      <c r="J668" s="1037"/>
      <c r="K668" s="1037"/>
      <c r="L668" s="1037"/>
      <c r="M668" s="1037"/>
      <c r="N668" s="1037"/>
      <c r="O668" s="1037"/>
      <c r="P668" s="1037"/>
      <c r="Q668" s="1037"/>
      <c r="R668" s="1037"/>
      <c r="S668" s="1037"/>
      <c r="T668" s="1037"/>
      <c r="U668" s="1037"/>
      <c r="V668" s="1037"/>
      <c r="W668" s="1037"/>
      <c r="X668" s="1037"/>
    </row>
    <row r="669" spans="1:24" x14ac:dyDescent="0.2">
      <c r="A669" s="631"/>
      <c r="B669" s="95"/>
      <c r="C669" s="100"/>
      <c r="D669" s="1036"/>
      <c r="E669" s="1037"/>
      <c r="F669" s="1037"/>
      <c r="G669" s="1037"/>
      <c r="H669" s="1037"/>
      <c r="I669" s="1037"/>
      <c r="J669" s="1037"/>
      <c r="K669" s="1037"/>
      <c r="L669" s="1037"/>
      <c r="M669" s="1037"/>
      <c r="N669" s="1037"/>
      <c r="O669" s="1037"/>
      <c r="P669" s="1037"/>
      <c r="Q669" s="1037"/>
      <c r="R669" s="1037"/>
      <c r="S669" s="1037"/>
      <c r="T669" s="1037"/>
      <c r="U669" s="1037"/>
      <c r="V669" s="1037"/>
      <c r="W669" s="1037"/>
      <c r="X669" s="1037"/>
    </row>
    <row r="670" spans="1:24" x14ac:dyDescent="0.2">
      <c r="A670" s="631"/>
      <c r="B670" s="95"/>
      <c r="C670" s="100"/>
      <c r="D670" s="1036"/>
      <c r="E670" s="1037"/>
      <c r="F670" s="1037"/>
      <c r="G670" s="1037"/>
      <c r="H670" s="1037"/>
      <c r="I670" s="1037"/>
      <c r="J670" s="1037"/>
      <c r="K670" s="1037"/>
      <c r="L670" s="1037"/>
      <c r="M670" s="1037"/>
      <c r="N670" s="1037"/>
      <c r="O670" s="1037"/>
      <c r="P670" s="1037"/>
      <c r="Q670" s="1037"/>
      <c r="R670" s="1037"/>
      <c r="S670" s="1037"/>
      <c r="T670" s="1037"/>
      <c r="U670" s="1037"/>
      <c r="V670" s="1037"/>
      <c r="W670" s="1037"/>
      <c r="X670" s="1037"/>
    </row>
    <row r="671" spans="1:24" x14ac:dyDescent="0.2">
      <c r="A671" s="631"/>
      <c r="B671" s="95"/>
      <c r="C671" s="100"/>
      <c r="D671" s="1036"/>
      <c r="E671" s="1037"/>
      <c r="F671" s="1037"/>
      <c r="G671" s="1037"/>
      <c r="H671" s="1037"/>
      <c r="I671" s="1037"/>
      <c r="J671" s="1037"/>
      <c r="K671" s="1037"/>
      <c r="L671" s="1037"/>
      <c r="M671" s="1037"/>
      <c r="N671" s="1037"/>
      <c r="O671" s="1037"/>
      <c r="P671" s="1037"/>
      <c r="Q671" s="1037"/>
      <c r="R671" s="1037"/>
      <c r="S671" s="1037"/>
      <c r="T671" s="1037"/>
      <c r="U671" s="1037"/>
      <c r="V671" s="1037"/>
      <c r="W671" s="1037"/>
      <c r="X671" s="1037"/>
    </row>
    <row r="672" spans="1:24" x14ac:dyDescent="0.2">
      <c r="A672" s="631"/>
      <c r="B672" s="95"/>
      <c r="C672" s="100"/>
      <c r="D672" s="1036"/>
      <c r="E672" s="1037"/>
      <c r="F672" s="1037"/>
      <c r="G672" s="1037"/>
      <c r="H672" s="1037"/>
      <c r="I672" s="1037"/>
      <c r="J672" s="1037"/>
      <c r="K672" s="1037"/>
      <c r="L672" s="1037"/>
      <c r="M672" s="1037"/>
      <c r="N672" s="1037"/>
      <c r="O672" s="1037"/>
      <c r="P672" s="1037"/>
      <c r="Q672" s="1037"/>
      <c r="R672" s="1037"/>
      <c r="S672" s="1037"/>
      <c r="T672" s="1037"/>
      <c r="U672" s="1037"/>
      <c r="V672" s="1037"/>
      <c r="W672" s="1037"/>
      <c r="X672" s="1037"/>
    </row>
    <row r="673" spans="1:26" x14ac:dyDescent="0.2">
      <c r="A673" s="631"/>
      <c r="B673" s="95"/>
      <c r="C673" s="100"/>
      <c r="D673" s="1036"/>
      <c r="E673" s="1037"/>
      <c r="F673" s="1037"/>
      <c r="G673" s="1037"/>
      <c r="H673" s="1037"/>
      <c r="I673" s="1037"/>
      <c r="J673" s="1037"/>
      <c r="K673" s="1037"/>
      <c r="L673" s="1037"/>
      <c r="M673" s="1037"/>
      <c r="N673" s="1037"/>
      <c r="O673" s="1037"/>
      <c r="P673" s="1037"/>
      <c r="Q673" s="1037"/>
      <c r="R673" s="1037"/>
      <c r="S673" s="1037"/>
      <c r="T673" s="1037"/>
      <c r="U673" s="1037"/>
      <c r="V673" s="1037"/>
      <c r="W673" s="1037"/>
      <c r="X673" s="1037"/>
    </row>
    <row r="674" spans="1:26" x14ac:dyDescent="0.2">
      <c r="A674" s="631"/>
      <c r="B674" s="95"/>
      <c r="C674" s="100"/>
      <c r="D674" s="1036"/>
      <c r="E674" s="1037"/>
      <c r="F674" s="1037"/>
      <c r="G674" s="1037"/>
      <c r="H674" s="1037"/>
      <c r="I674" s="1037"/>
      <c r="J674" s="1037"/>
      <c r="K674" s="1037"/>
      <c r="L674" s="1037"/>
      <c r="M674" s="1037"/>
      <c r="N674" s="1037"/>
      <c r="O674" s="1037"/>
      <c r="P674" s="1037"/>
      <c r="Q674" s="1037"/>
      <c r="R674" s="1037"/>
      <c r="S674" s="1037"/>
      <c r="T674" s="1037"/>
      <c r="U674" s="1037"/>
      <c r="V674" s="1037"/>
      <c r="W674" s="1037"/>
      <c r="X674" s="1037"/>
    </row>
    <row r="675" spans="1:26" x14ac:dyDescent="0.2">
      <c r="A675" s="631"/>
      <c r="B675" s="95"/>
      <c r="C675" s="100"/>
      <c r="D675" s="1037"/>
      <c r="E675" s="1037"/>
      <c r="F675" s="1037"/>
      <c r="G675" s="1037"/>
      <c r="H675" s="1037"/>
      <c r="I675" s="1037"/>
      <c r="J675" s="1037"/>
      <c r="K675" s="1037"/>
      <c r="L675" s="1037"/>
      <c r="M675" s="1037"/>
      <c r="N675" s="1037"/>
      <c r="O675" s="1037"/>
      <c r="P675" s="1037"/>
      <c r="Q675" s="1037"/>
      <c r="R675" s="1037"/>
      <c r="S675" s="1037"/>
      <c r="T675" s="1037"/>
      <c r="U675" s="1037"/>
      <c r="V675" s="1037"/>
      <c r="W675" s="1037"/>
      <c r="X675" s="1037"/>
    </row>
    <row r="676" spans="1:26" x14ac:dyDescent="0.2">
      <c r="A676" s="631"/>
      <c r="B676" s="95"/>
      <c r="C676" s="100"/>
      <c r="D676" s="1037"/>
      <c r="E676" s="1037"/>
      <c r="F676" s="1037"/>
      <c r="G676" s="1037"/>
      <c r="H676" s="1037"/>
      <c r="I676" s="1037"/>
      <c r="J676" s="1037"/>
      <c r="K676" s="1037"/>
      <c r="L676" s="1037"/>
      <c r="M676" s="1037"/>
      <c r="N676" s="1037"/>
      <c r="O676" s="1037"/>
      <c r="P676" s="1037"/>
      <c r="Q676" s="1037"/>
      <c r="R676" s="1037"/>
      <c r="S676" s="1037"/>
      <c r="T676" s="1037"/>
      <c r="U676" s="1037"/>
      <c r="V676" s="1037"/>
      <c r="W676" s="1037"/>
      <c r="X676" s="1037"/>
    </row>
    <row r="677" spans="1:26" s="46" customFormat="1" x14ac:dyDescent="0.2">
      <c r="A677" s="1038"/>
      <c r="B677" s="1022"/>
      <c r="C677" s="1039"/>
      <c r="D677" s="1038"/>
      <c r="E677" s="1038"/>
      <c r="F677" s="1038"/>
      <c r="G677" s="1038"/>
      <c r="H677" s="1038"/>
      <c r="I677" s="1038"/>
      <c r="J677" s="1038"/>
      <c r="K677" s="1038"/>
      <c r="L677" s="1038"/>
      <c r="M677" s="1038"/>
      <c r="N677" s="1038"/>
      <c r="O677" s="1038"/>
      <c r="P677" s="1038"/>
      <c r="Q677" s="1038"/>
      <c r="R677" s="1038"/>
      <c r="S677" s="1038"/>
      <c r="T677" s="1038"/>
      <c r="U677" s="1038"/>
      <c r="V677" s="1038"/>
      <c r="W677" s="1038"/>
      <c r="X677" s="1038"/>
      <c r="Y677" s="1938"/>
      <c r="Z677" s="1936"/>
    </row>
    <row r="678" spans="1:26" x14ac:dyDescent="0.2">
      <c r="A678" s="631"/>
      <c r="B678" s="95"/>
      <c r="C678" s="100"/>
      <c r="D678" s="1040"/>
      <c r="E678" s="1040"/>
      <c r="F678" s="1040"/>
      <c r="G678" s="1040"/>
      <c r="H678" s="1040"/>
      <c r="I678" s="1040"/>
      <c r="J678" s="1040"/>
      <c r="K678" s="1040"/>
      <c r="L678" s="1040"/>
      <c r="M678" s="1040"/>
      <c r="N678" s="1040"/>
      <c r="O678" s="1040"/>
      <c r="P678" s="1040"/>
      <c r="Q678" s="1040"/>
      <c r="R678" s="1040"/>
      <c r="S678" s="1040"/>
      <c r="T678" s="1040"/>
      <c r="U678" s="1040"/>
      <c r="V678" s="1040"/>
      <c r="W678" s="1040"/>
      <c r="X678" s="1040"/>
    </row>
    <row r="679" spans="1:26" x14ac:dyDescent="0.2">
      <c r="A679" s="631"/>
      <c r="B679" s="95"/>
      <c r="C679" s="100"/>
      <c r="D679" s="1040"/>
      <c r="E679" s="1040"/>
      <c r="F679" s="1040"/>
      <c r="G679" s="1040"/>
      <c r="H679" s="1040"/>
      <c r="I679" s="1040"/>
      <c r="J679" s="1040"/>
      <c r="K679" s="1040"/>
      <c r="L679" s="1040"/>
      <c r="M679" s="1040"/>
      <c r="N679" s="1040"/>
      <c r="O679" s="1040"/>
      <c r="P679" s="1040"/>
      <c r="Q679" s="1040"/>
      <c r="R679" s="1040"/>
      <c r="S679" s="1040"/>
      <c r="T679" s="1040"/>
      <c r="U679" s="1040"/>
      <c r="V679" s="1040"/>
      <c r="W679" s="1040"/>
      <c r="X679" s="1040"/>
    </row>
    <row r="680" spans="1:26" x14ac:dyDescent="0.2">
      <c r="A680" s="631"/>
      <c r="B680" s="95"/>
      <c r="C680" s="100"/>
      <c r="D680" s="1040"/>
      <c r="E680" s="1040"/>
      <c r="F680" s="1040"/>
      <c r="G680" s="1040"/>
      <c r="H680" s="1040"/>
      <c r="I680" s="1040"/>
      <c r="J680" s="1040"/>
      <c r="K680" s="1040"/>
      <c r="L680" s="1040"/>
      <c r="M680" s="1040"/>
      <c r="N680" s="1040"/>
      <c r="O680" s="1040"/>
      <c r="P680" s="1040"/>
      <c r="Q680" s="1040"/>
      <c r="R680" s="1040"/>
      <c r="S680" s="1040"/>
      <c r="T680" s="1040"/>
      <c r="U680" s="1040"/>
      <c r="V680" s="1040"/>
      <c r="W680" s="1040"/>
      <c r="X680" s="1040"/>
    </row>
    <row r="681" spans="1:26" x14ac:dyDescent="0.2">
      <c r="A681" s="631"/>
      <c r="B681" s="95"/>
      <c r="C681" s="100"/>
      <c r="D681" s="1040"/>
      <c r="E681" s="1040"/>
      <c r="F681" s="1040"/>
      <c r="G681" s="1040"/>
      <c r="H681" s="1040"/>
      <c r="I681" s="1040"/>
      <c r="J681" s="1040"/>
      <c r="K681" s="1040"/>
      <c r="L681" s="1040"/>
      <c r="M681" s="1040"/>
      <c r="N681" s="1040"/>
      <c r="O681" s="1040"/>
      <c r="P681" s="1040"/>
      <c r="Q681" s="1040"/>
      <c r="R681" s="1040"/>
      <c r="S681" s="1040"/>
      <c r="T681" s="1040"/>
      <c r="U681" s="1040"/>
      <c r="V681" s="1040"/>
      <c r="W681" s="1040"/>
      <c r="X681" s="1040"/>
    </row>
    <row r="682" spans="1:26" x14ac:dyDescent="0.2">
      <c r="A682" s="631"/>
      <c r="B682" s="95"/>
      <c r="C682" s="100"/>
      <c r="D682" s="1040"/>
      <c r="E682" s="1040"/>
      <c r="F682" s="1040"/>
      <c r="G682" s="1040"/>
      <c r="H682" s="1040"/>
      <c r="I682" s="1040"/>
      <c r="J682" s="1040"/>
      <c r="K682" s="1040"/>
      <c r="L682" s="1040"/>
      <c r="M682" s="1040"/>
      <c r="N682" s="1040"/>
      <c r="O682" s="1040"/>
      <c r="P682" s="1040"/>
      <c r="Q682" s="1040"/>
      <c r="R682" s="1040"/>
      <c r="S682" s="1040"/>
      <c r="T682" s="1040"/>
      <c r="U682" s="1040"/>
      <c r="V682" s="1040"/>
      <c r="W682" s="1040"/>
      <c r="X682" s="1040"/>
    </row>
    <row r="683" spans="1:26" x14ac:dyDescent="0.2">
      <c r="A683" s="631"/>
      <c r="B683" s="95"/>
      <c r="C683" s="100"/>
      <c r="D683" s="1040"/>
      <c r="E683" s="1040"/>
      <c r="F683" s="1040"/>
      <c r="G683" s="1040"/>
      <c r="H683" s="1040"/>
      <c r="I683" s="1040"/>
      <c r="J683" s="1040"/>
      <c r="K683" s="1040"/>
      <c r="L683" s="1040"/>
      <c r="M683" s="1040"/>
      <c r="N683" s="1040"/>
      <c r="O683" s="1040"/>
      <c r="P683" s="1040"/>
      <c r="Q683" s="1040"/>
      <c r="R683" s="1040"/>
      <c r="S683" s="1040"/>
      <c r="T683" s="1040"/>
      <c r="U683" s="1040"/>
      <c r="V683" s="1040"/>
      <c r="W683" s="1040"/>
      <c r="X683" s="1040"/>
    </row>
    <row r="684" spans="1:26" x14ac:dyDescent="0.2">
      <c r="A684" s="631"/>
      <c r="B684" s="95"/>
      <c r="C684" s="100"/>
      <c r="D684" s="1040"/>
      <c r="E684" s="1040"/>
      <c r="F684" s="1040"/>
      <c r="G684" s="1040"/>
      <c r="H684" s="1040"/>
      <c r="I684" s="1040"/>
      <c r="J684" s="1040"/>
      <c r="K684" s="1040"/>
      <c r="L684" s="1040"/>
      <c r="M684" s="1040"/>
      <c r="N684" s="1040"/>
      <c r="O684" s="1040"/>
      <c r="P684" s="1040"/>
      <c r="Q684" s="1040"/>
      <c r="R684" s="1040"/>
      <c r="S684" s="1040"/>
      <c r="T684" s="1040"/>
      <c r="U684" s="1040"/>
      <c r="V684" s="1040"/>
      <c r="W684" s="1040"/>
      <c r="X684" s="1040"/>
    </row>
    <row r="685" spans="1:26" x14ac:dyDescent="0.2">
      <c r="A685" s="631"/>
      <c r="B685" s="95"/>
      <c r="C685" s="100"/>
      <c r="D685" s="1040"/>
      <c r="E685" s="1040"/>
      <c r="F685" s="1040"/>
      <c r="G685" s="1040"/>
      <c r="H685" s="1040"/>
      <c r="I685" s="1040"/>
      <c r="J685" s="1040"/>
      <c r="K685" s="1040"/>
      <c r="L685" s="1040"/>
      <c r="M685" s="1040"/>
      <c r="N685" s="1040"/>
      <c r="O685" s="1040"/>
      <c r="P685" s="1040"/>
      <c r="Q685" s="1040"/>
      <c r="R685" s="1040"/>
      <c r="S685" s="1040"/>
      <c r="T685" s="1040"/>
      <c r="U685" s="1040"/>
      <c r="V685" s="1040"/>
      <c r="W685" s="1040"/>
      <c r="X685" s="1040"/>
    </row>
    <row r="686" spans="1:26" x14ac:dyDescent="0.2">
      <c r="A686" s="631"/>
      <c r="B686" s="95"/>
      <c r="C686" s="100"/>
      <c r="D686" s="1040"/>
      <c r="E686" s="1040"/>
      <c r="F686" s="1040"/>
      <c r="G686" s="1040"/>
      <c r="H686" s="1040"/>
      <c r="I686" s="1040"/>
      <c r="J686" s="1040"/>
      <c r="K686" s="1040"/>
      <c r="L686" s="1040"/>
      <c r="M686" s="1040"/>
      <c r="N686" s="1040"/>
      <c r="O686" s="1040"/>
      <c r="P686" s="1040"/>
      <c r="Q686" s="1040"/>
      <c r="R686" s="1040"/>
      <c r="S686" s="1040"/>
      <c r="T686" s="1040"/>
      <c r="U686" s="1040"/>
      <c r="V686" s="1040"/>
      <c r="W686" s="1040"/>
      <c r="X686" s="1040"/>
    </row>
    <row r="687" spans="1:26" x14ac:dyDescent="0.2">
      <c r="A687" s="631"/>
      <c r="B687" s="95"/>
      <c r="C687" s="100"/>
      <c r="D687" s="1040"/>
      <c r="E687" s="1040"/>
      <c r="F687" s="1040"/>
      <c r="G687" s="1040"/>
      <c r="H687" s="1040"/>
      <c r="I687" s="1040"/>
      <c r="J687" s="1040"/>
      <c r="K687" s="1040"/>
      <c r="L687" s="1040"/>
      <c r="M687" s="1040"/>
      <c r="N687" s="1040"/>
      <c r="O687" s="1040"/>
      <c r="P687" s="1040"/>
      <c r="Q687" s="1040"/>
      <c r="R687" s="1040"/>
      <c r="S687" s="1040"/>
      <c r="T687" s="1040"/>
      <c r="U687" s="1040"/>
      <c r="V687" s="1040"/>
      <c r="W687" s="1040"/>
      <c r="X687" s="1040"/>
    </row>
    <row r="688" spans="1:26" x14ac:dyDescent="0.2">
      <c r="A688" s="631"/>
      <c r="B688" s="95"/>
      <c r="C688" s="100"/>
      <c r="D688" s="1040"/>
      <c r="E688" s="1040"/>
      <c r="F688" s="1040"/>
      <c r="G688" s="1040"/>
      <c r="H688" s="1040"/>
      <c r="I688" s="1040"/>
      <c r="J688" s="1040"/>
      <c r="K688" s="1040"/>
      <c r="L688" s="1040"/>
      <c r="M688" s="1040"/>
      <c r="N688" s="1040"/>
      <c r="O688" s="1040"/>
      <c r="P688" s="1040"/>
      <c r="Q688" s="1040"/>
      <c r="R688" s="1040"/>
      <c r="S688" s="1040"/>
      <c r="T688" s="1040"/>
      <c r="U688" s="1040"/>
      <c r="V688" s="1040"/>
      <c r="W688" s="1040"/>
      <c r="X688" s="1040"/>
    </row>
    <row r="689" spans="1:24" x14ac:dyDescent="0.2">
      <c r="A689" s="631"/>
      <c r="B689" s="95"/>
      <c r="C689" s="100"/>
      <c r="D689" s="1040"/>
      <c r="E689" s="1040"/>
      <c r="F689" s="1040"/>
      <c r="G689" s="1040"/>
      <c r="H689" s="1040"/>
      <c r="I689" s="1040"/>
      <c r="J689" s="1040"/>
      <c r="K689" s="1040"/>
      <c r="L689" s="1040"/>
      <c r="M689" s="1040"/>
      <c r="N689" s="1040"/>
      <c r="O689" s="1040"/>
      <c r="P689" s="1040"/>
      <c r="Q689" s="1040"/>
      <c r="R689" s="1040"/>
      <c r="S689" s="1040"/>
      <c r="T689" s="1040"/>
      <c r="U689" s="1040"/>
      <c r="V689" s="1040"/>
      <c r="W689" s="1040"/>
      <c r="X689" s="1040"/>
    </row>
    <row r="690" spans="1:24" x14ac:dyDescent="0.2">
      <c r="A690" s="631"/>
      <c r="B690" s="95"/>
      <c r="C690" s="100"/>
      <c r="D690" s="1040"/>
      <c r="E690" s="1040"/>
      <c r="F690" s="1040"/>
      <c r="G690" s="1040"/>
      <c r="H690" s="1040"/>
      <c r="I690" s="1040"/>
      <c r="J690" s="1040"/>
      <c r="K690" s="1040"/>
      <c r="L690" s="1040"/>
      <c r="M690" s="1040"/>
      <c r="N690" s="1040"/>
      <c r="O690" s="1040"/>
      <c r="P690" s="1040"/>
      <c r="Q690" s="1040"/>
      <c r="R690" s="1040"/>
      <c r="S690" s="1040"/>
      <c r="T690" s="1040"/>
      <c r="U690" s="1040"/>
      <c r="V690" s="1040"/>
      <c r="W690" s="1040"/>
      <c r="X690" s="1040"/>
    </row>
    <row r="691" spans="1:24" x14ac:dyDescent="0.2">
      <c r="A691" s="631"/>
      <c r="B691" s="95"/>
      <c r="C691" s="100"/>
      <c r="D691" s="1040"/>
      <c r="E691" s="1040"/>
      <c r="F691" s="1040"/>
      <c r="G691" s="1040"/>
      <c r="H691" s="1040"/>
      <c r="I691" s="1040"/>
      <c r="J691" s="1040"/>
      <c r="K691" s="1040"/>
      <c r="L691" s="1040"/>
      <c r="M691" s="1040"/>
      <c r="N691" s="1040"/>
      <c r="O691" s="1040"/>
      <c r="P691" s="1040"/>
      <c r="Q691" s="1040"/>
      <c r="R691" s="1040"/>
      <c r="S691" s="1040"/>
      <c r="T691" s="1040"/>
      <c r="U691" s="1040"/>
      <c r="V691" s="1040"/>
      <c r="W691" s="1040"/>
      <c r="X691" s="1040"/>
    </row>
    <row r="692" spans="1:24" x14ac:dyDescent="0.2">
      <c r="A692" s="631"/>
      <c r="B692" s="95"/>
      <c r="C692" s="100"/>
      <c r="D692" s="1040"/>
      <c r="E692" s="1040"/>
      <c r="F692" s="1040"/>
      <c r="G692" s="1040"/>
      <c r="H692" s="1040"/>
      <c r="I692" s="1040"/>
      <c r="J692" s="1040"/>
      <c r="K692" s="1040"/>
      <c r="L692" s="1040"/>
      <c r="M692" s="1040"/>
      <c r="N692" s="1040"/>
      <c r="O692" s="1040"/>
      <c r="P692" s="1040"/>
      <c r="Q692" s="1040"/>
      <c r="R692" s="1040"/>
      <c r="S692" s="1040"/>
      <c r="T692" s="1040"/>
      <c r="U692" s="1040"/>
      <c r="V692" s="1040"/>
      <c r="W692" s="1040"/>
      <c r="X692" s="1040"/>
    </row>
    <row r="693" spans="1:24" x14ac:dyDescent="0.2">
      <c r="A693" s="631"/>
      <c r="B693" s="95"/>
      <c r="D693" s="1040"/>
      <c r="E693" s="1040"/>
      <c r="F693" s="1040"/>
      <c r="G693" s="1040"/>
      <c r="H693" s="1040"/>
      <c r="I693" s="1040"/>
      <c r="J693" s="1040"/>
      <c r="K693" s="1040"/>
      <c r="L693" s="1040"/>
      <c r="M693" s="1040"/>
      <c r="N693" s="1040"/>
      <c r="O693" s="1040"/>
      <c r="P693" s="1040"/>
      <c r="Q693" s="1040"/>
      <c r="R693" s="1040"/>
      <c r="S693" s="1040"/>
      <c r="T693" s="1040"/>
      <c r="U693" s="1040"/>
      <c r="V693" s="1040"/>
      <c r="W693" s="1040"/>
      <c r="X693" s="1040"/>
    </row>
    <row r="694" spans="1:24" x14ac:dyDescent="0.2">
      <c r="A694" s="631"/>
      <c r="B694" s="95"/>
      <c r="D694" s="1040"/>
      <c r="E694" s="1040"/>
      <c r="F694" s="1040"/>
      <c r="G694" s="1040"/>
      <c r="H694" s="1040"/>
      <c r="I694" s="1040"/>
      <c r="J694" s="1040"/>
      <c r="K694" s="1040"/>
      <c r="L694" s="1040"/>
      <c r="M694" s="1040"/>
      <c r="N694" s="1040"/>
      <c r="O694" s="1040"/>
      <c r="P694" s="1040"/>
      <c r="Q694" s="1040"/>
      <c r="R694" s="1040"/>
      <c r="S694" s="1040"/>
      <c r="T694" s="1040"/>
      <c r="U694" s="1040"/>
      <c r="V694" s="1040"/>
      <c r="W694" s="1040"/>
      <c r="X694" s="1040"/>
    </row>
    <row r="695" spans="1:24" x14ac:dyDescent="0.2">
      <c r="A695" s="631"/>
      <c r="B695" s="95"/>
      <c r="D695" s="1040"/>
      <c r="E695" s="1040"/>
      <c r="F695" s="1040"/>
      <c r="G695" s="1040"/>
      <c r="H695" s="1040"/>
      <c r="I695" s="1040"/>
      <c r="J695" s="1040"/>
      <c r="K695" s="1040"/>
      <c r="L695" s="1040"/>
      <c r="M695" s="1040"/>
      <c r="N695" s="1040"/>
      <c r="O695" s="1040"/>
      <c r="P695" s="1040"/>
      <c r="Q695" s="1040"/>
      <c r="R695" s="1040"/>
      <c r="S695" s="1040"/>
      <c r="T695" s="1040"/>
      <c r="U695" s="1040"/>
      <c r="V695" s="1040"/>
      <c r="W695" s="1040"/>
      <c r="X695" s="1040"/>
    </row>
    <row r="696" spans="1:24" x14ac:dyDescent="0.2">
      <c r="A696" s="631"/>
      <c r="B696" s="95"/>
      <c r="D696" s="1040"/>
      <c r="E696" s="1040"/>
      <c r="F696" s="1040"/>
      <c r="G696" s="1040"/>
      <c r="H696" s="1040"/>
      <c r="I696" s="1040"/>
      <c r="J696" s="1040"/>
      <c r="K696" s="1040"/>
      <c r="L696" s="1040"/>
      <c r="M696" s="1040"/>
      <c r="N696" s="1040"/>
      <c r="O696" s="1040"/>
      <c r="P696" s="1040"/>
      <c r="Q696" s="1040"/>
      <c r="R696" s="1040"/>
      <c r="S696" s="1040"/>
      <c r="T696" s="1040"/>
      <c r="U696" s="1040"/>
      <c r="V696" s="1040"/>
      <c r="W696" s="1040"/>
      <c r="X696" s="1040"/>
    </row>
    <row r="697" spans="1:24" x14ac:dyDescent="0.2">
      <c r="A697" s="631"/>
      <c r="B697" s="95"/>
      <c r="D697" s="1040"/>
      <c r="E697" s="1040"/>
      <c r="F697" s="1040"/>
      <c r="G697" s="1040"/>
      <c r="H697" s="1040"/>
      <c r="I697" s="1040"/>
      <c r="J697" s="1040"/>
      <c r="K697" s="1040"/>
      <c r="L697" s="1040"/>
      <c r="M697" s="1040"/>
      <c r="N697" s="1040"/>
      <c r="O697" s="1040"/>
      <c r="P697" s="1040"/>
      <c r="Q697" s="1040"/>
      <c r="R697" s="1040"/>
      <c r="S697" s="1040"/>
      <c r="T697" s="1040"/>
      <c r="U697" s="1040"/>
      <c r="V697" s="1040"/>
      <c r="W697" s="1040"/>
      <c r="X697" s="1040"/>
    </row>
    <row r="698" spans="1:24" x14ac:dyDescent="0.2">
      <c r="A698" s="631"/>
      <c r="B698" s="95"/>
      <c r="D698" s="1040"/>
      <c r="E698" s="1040"/>
      <c r="F698" s="1040"/>
      <c r="G698" s="1040"/>
      <c r="H698" s="1040"/>
      <c r="I698" s="1040"/>
      <c r="J698" s="1040"/>
      <c r="K698" s="1040"/>
      <c r="L698" s="1040"/>
      <c r="M698" s="1040"/>
      <c r="N698" s="1040"/>
      <c r="O698" s="1040"/>
      <c r="P698" s="1040"/>
      <c r="Q698" s="1040"/>
      <c r="R698" s="1040"/>
      <c r="S698" s="1040"/>
      <c r="T698" s="1040"/>
      <c r="U698" s="1040"/>
      <c r="V698" s="1040"/>
      <c r="W698" s="1040"/>
      <c r="X698" s="1040"/>
    </row>
    <row r="699" spans="1:24" x14ac:dyDescent="0.2">
      <c r="A699" s="631"/>
      <c r="B699" s="95"/>
      <c r="D699" s="1040"/>
      <c r="E699" s="1040"/>
      <c r="F699" s="1040"/>
      <c r="G699" s="1040"/>
      <c r="H699" s="1040"/>
      <c r="I699" s="1040"/>
      <c r="J699" s="1040"/>
      <c r="K699" s="1040"/>
      <c r="L699" s="1040"/>
      <c r="M699" s="1040"/>
      <c r="N699" s="1040"/>
      <c r="O699" s="1040"/>
      <c r="P699" s="1040"/>
      <c r="Q699" s="1040"/>
      <c r="R699" s="1040"/>
      <c r="S699" s="1040"/>
      <c r="T699" s="1040"/>
      <c r="U699" s="1040"/>
      <c r="V699" s="1040"/>
      <c r="W699" s="1040"/>
      <c r="X699" s="1040"/>
    </row>
    <row r="700" spans="1:24" x14ac:dyDescent="0.2">
      <c r="A700" s="631"/>
      <c r="B700" s="95"/>
      <c r="D700" s="1040"/>
      <c r="E700" s="1040"/>
      <c r="F700" s="1040"/>
      <c r="G700" s="1040"/>
      <c r="H700" s="1040"/>
      <c r="I700" s="1040"/>
      <c r="J700" s="1040"/>
      <c r="K700" s="1040"/>
      <c r="L700" s="1040"/>
      <c r="M700" s="1040"/>
      <c r="N700" s="1040"/>
      <c r="O700" s="1040"/>
      <c r="P700" s="1040"/>
      <c r="Q700" s="1040"/>
      <c r="R700" s="1040"/>
      <c r="S700" s="1040"/>
      <c r="T700" s="1040"/>
      <c r="U700" s="1040"/>
      <c r="V700" s="1040"/>
      <c r="W700" s="1040"/>
      <c r="X700" s="1040"/>
    </row>
    <row r="701" spans="1:24" x14ac:dyDescent="0.2">
      <c r="A701" s="631"/>
      <c r="B701" s="95"/>
      <c r="D701" s="1040"/>
      <c r="E701" s="1040"/>
      <c r="F701" s="1040"/>
      <c r="G701" s="1040"/>
      <c r="H701" s="1040"/>
      <c r="I701" s="1040"/>
      <c r="J701" s="1040"/>
      <c r="K701" s="1040"/>
      <c r="L701" s="1040"/>
      <c r="M701" s="1040"/>
      <c r="N701" s="1040"/>
      <c r="O701" s="1040"/>
      <c r="P701" s="1040"/>
      <c r="Q701" s="1040"/>
      <c r="R701" s="1040"/>
      <c r="S701" s="1040"/>
      <c r="T701" s="1040"/>
      <c r="U701" s="1040"/>
      <c r="V701" s="1040"/>
      <c r="W701" s="1040"/>
      <c r="X701" s="1040"/>
    </row>
    <row r="702" spans="1:24" x14ac:dyDescent="0.2">
      <c r="A702" s="631"/>
      <c r="B702" s="95"/>
      <c r="D702" s="1040"/>
      <c r="E702" s="1040"/>
      <c r="F702" s="1040"/>
      <c r="G702" s="1040"/>
      <c r="H702" s="1040"/>
      <c r="I702" s="1040"/>
      <c r="J702" s="1040"/>
      <c r="K702" s="1040"/>
      <c r="L702" s="1040"/>
      <c r="M702" s="1040"/>
      <c r="N702" s="1040"/>
      <c r="O702" s="1040"/>
      <c r="P702" s="1040"/>
      <c r="Q702" s="1040"/>
      <c r="R702" s="1040"/>
      <c r="S702" s="1040"/>
      <c r="T702" s="1040"/>
      <c r="U702" s="1040"/>
      <c r="V702" s="1040"/>
      <c r="W702" s="1040"/>
      <c r="X702" s="1040"/>
    </row>
    <row r="703" spans="1:24" x14ac:dyDescent="0.2">
      <c r="A703" s="631"/>
      <c r="B703" s="95"/>
      <c r="D703" s="1040"/>
      <c r="E703" s="1040"/>
      <c r="F703" s="1040"/>
      <c r="G703" s="1040"/>
      <c r="H703" s="1040"/>
      <c r="I703" s="1040"/>
      <c r="J703" s="1040"/>
      <c r="K703" s="1040"/>
      <c r="L703" s="1040"/>
      <c r="M703" s="1040"/>
      <c r="N703" s="1040"/>
      <c r="O703" s="1040"/>
      <c r="P703" s="1040"/>
      <c r="Q703" s="1040"/>
      <c r="R703" s="1040"/>
      <c r="S703" s="1040"/>
      <c r="T703" s="1040"/>
      <c r="U703" s="1040"/>
      <c r="V703" s="1040"/>
      <c r="W703" s="1040"/>
      <c r="X703" s="1040"/>
    </row>
    <row r="704" spans="1:24" x14ac:dyDescent="0.2">
      <c r="A704" s="631"/>
      <c r="B704" s="95"/>
      <c r="D704" s="1040"/>
      <c r="E704" s="1040"/>
      <c r="F704" s="1040"/>
      <c r="G704" s="1040"/>
      <c r="H704" s="1040"/>
      <c r="I704" s="1040"/>
      <c r="J704" s="1040"/>
      <c r="K704" s="1040"/>
      <c r="L704" s="1040"/>
      <c r="M704" s="1040"/>
      <c r="N704" s="1040"/>
      <c r="O704" s="1040"/>
      <c r="P704" s="1040"/>
      <c r="Q704" s="1040"/>
      <c r="R704" s="1040"/>
      <c r="S704" s="1040"/>
      <c r="T704" s="1040"/>
      <c r="U704" s="1040"/>
      <c r="V704" s="1040"/>
      <c r="W704" s="1040"/>
      <c r="X704" s="1040"/>
    </row>
    <row r="705" spans="1:24" x14ac:dyDescent="0.2">
      <c r="A705" s="631"/>
      <c r="B705" s="95"/>
      <c r="D705" s="1040"/>
      <c r="E705" s="1040"/>
      <c r="F705" s="1040"/>
      <c r="G705" s="1040"/>
      <c r="H705" s="1040"/>
      <c r="I705" s="1040"/>
      <c r="J705" s="1040"/>
      <c r="K705" s="1040"/>
      <c r="L705" s="1040"/>
      <c r="M705" s="1040"/>
      <c r="N705" s="1040"/>
      <c r="O705" s="1040"/>
      <c r="P705" s="1040"/>
      <c r="Q705" s="1040"/>
      <c r="R705" s="1040"/>
      <c r="S705" s="1040"/>
      <c r="T705" s="1040"/>
      <c r="U705" s="1040"/>
      <c r="V705" s="1040"/>
      <c r="W705" s="1040"/>
      <c r="X705" s="1040"/>
    </row>
    <row r="706" spans="1:24" x14ac:dyDescent="0.2">
      <c r="A706" s="631"/>
      <c r="B706" s="95"/>
      <c r="D706" s="1040"/>
      <c r="E706" s="1040"/>
      <c r="F706" s="1040"/>
      <c r="G706" s="1040"/>
      <c r="H706" s="1040"/>
      <c r="I706" s="1040"/>
      <c r="J706" s="1040"/>
      <c r="K706" s="1040"/>
      <c r="L706" s="1040"/>
      <c r="M706" s="1040"/>
      <c r="N706" s="1040"/>
      <c r="O706" s="1040"/>
      <c r="P706" s="1040"/>
      <c r="Q706" s="1040"/>
      <c r="R706" s="1040"/>
      <c r="S706" s="1040"/>
      <c r="T706" s="1040"/>
      <c r="U706" s="1040"/>
      <c r="V706" s="1040"/>
      <c r="W706" s="1040"/>
      <c r="X706" s="1040"/>
    </row>
    <row r="707" spans="1:24" x14ac:dyDescent="0.2">
      <c r="A707" s="631"/>
      <c r="B707" s="95"/>
      <c r="D707" s="1040"/>
      <c r="E707" s="1040"/>
      <c r="F707" s="1040"/>
      <c r="G707" s="1040"/>
      <c r="H707" s="1040"/>
      <c r="I707" s="1040"/>
      <c r="J707" s="1040"/>
      <c r="K707" s="1040"/>
      <c r="L707" s="1040"/>
      <c r="M707" s="1040"/>
      <c r="N707" s="1040"/>
      <c r="O707" s="1040"/>
      <c r="P707" s="1040"/>
      <c r="Q707" s="1040"/>
      <c r="R707" s="1040"/>
      <c r="S707" s="1040"/>
      <c r="T707" s="1040"/>
      <c r="U707" s="1040"/>
      <c r="V707" s="1040"/>
      <c r="W707" s="1040"/>
      <c r="X707" s="1040"/>
    </row>
    <row r="708" spans="1:24" x14ac:dyDescent="0.2">
      <c r="A708" s="631"/>
      <c r="B708" s="95"/>
      <c r="D708" s="1040"/>
      <c r="E708" s="1040"/>
      <c r="F708" s="1040"/>
      <c r="G708" s="1040"/>
      <c r="H708" s="1040"/>
      <c r="I708" s="1040"/>
      <c r="J708" s="1040"/>
      <c r="K708" s="1040"/>
      <c r="L708" s="1040"/>
      <c r="M708" s="1040"/>
      <c r="N708" s="1040"/>
      <c r="O708" s="1040"/>
      <c r="P708" s="1040"/>
      <c r="Q708" s="1040"/>
      <c r="R708" s="1040"/>
      <c r="S708" s="1040"/>
      <c r="T708" s="1040"/>
      <c r="U708" s="1040"/>
      <c r="V708" s="1040"/>
      <c r="W708" s="1040"/>
      <c r="X708" s="1040"/>
    </row>
    <row r="709" spans="1:24" x14ac:dyDescent="0.2">
      <c r="A709" s="631"/>
      <c r="B709" s="95"/>
      <c r="D709" s="1040"/>
      <c r="E709" s="1040"/>
      <c r="F709" s="1040"/>
      <c r="G709" s="1040"/>
      <c r="H709" s="1040"/>
      <c r="I709" s="1040"/>
      <c r="J709" s="1040"/>
      <c r="K709" s="1040"/>
      <c r="L709" s="1040"/>
      <c r="M709" s="1040"/>
      <c r="N709" s="1040"/>
      <c r="O709" s="1040"/>
      <c r="P709" s="1040"/>
      <c r="Q709" s="1040"/>
      <c r="R709" s="1040"/>
      <c r="S709" s="1040"/>
      <c r="T709" s="1040"/>
      <c r="U709" s="1040"/>
      <c r="V709" s="1040"/>
      <c r="W709" s="1040"/>
      <c r="X709" s="1040"/>
    </row>
    <row r="710" spans="1:24" x14ac:dyDescent="0.2">
      <c r="A710" s="631"/>
      <c r="B710" s="95"/>
      <c r="D710" s="1040"/>
      <c r="E710" s="1040"/>
      <c r="F710" s="1040"/>
      <c r="G710" s="1040"/>
      <c r="H710" s="1040"/>
      <c r="I710" s="1040"/>
      <c r="J710" s="1040"/>
      <c r="K710" s="1040"/>
      <c r="L710" s="1040"/>
      <c r="M710" s="1040"/>
      <c r="N710" s="1040"/>
      <c r="O710" s="1040"/>
      <c r="P710" s="1040"/>
      <c r="Q710" s="1040"/>
      <c r="R710" s="1040"/>
      <c r="S710" s="1040"/>
      <c r="T710" s="1040"/>
      <c r="U710" s="1040"/>
      <c r="V710" s="1040"/>
      <c r="W710" s="1040"/>
      <c r="X710" s="1040"/>
    </row>
    <row r="711" spans="1:24" x14ac:dyDescent="0.2">
      <c r="A711" s="631"/>
      <c r="B711" s="95"/>
      <c r="D711" s="1040"/>
      <c r="E711" s="1040"/>
      <c r="F711" s="1040"/>
      <c r="G711" s="1040"/>
      <c r="H711" s="1040"/>
      <c r="I711" s="1040"/>
      <c r="J711" s="1040"/>
      <c r="K711" s="1040"/>
      <c r="L711" s="1040"/>
      <c r="M711" s="1040"/>
      <c r="N711" s="1040"/>
      <c r="O711" s="1040"/>
      <c r="P711" s="1040"/>
      <c r="Q711" s="1040"/>
      <c r="R711" s="1040"/>
      <c r="S711" s="1040"/>
      <c r="T711" s="1040"/>
      <c r="U711" s="1040"/>
      <c r="V711" s="1040"/>
      <c r="W711" s="1040"/>
      <c r="X711" s="1040"/>
    </row>
    <row r="712" spans="1:24" x14ac:dyDescent="0.2">
      <c r="A712" s="631"/>
      <c r="B712" s="95"/>
      <c r="D712" s="1040"/>
      <c r="E712" s="1040"/>
      <c r="F712" s="1040"/>
      <c r="G712" s="1040"/>
      <c r="H712" s="1040"/>
      <c r="I712" s="1040"/>
      <c r="J712" s="1040"/>
      <c r="K712" s="1040"/>
      <c r="L712" s="1040"/>
      <c r="M712" s="1040"/>
      <c r="N712" s="1040"/>
      <c r="O712" s="1040"/>
      <c r="P712" s="1040"/>
      <c r="Q712" s="1040"/>
      <c r="R712" s="1040"/>
      <c r="S712" s="1040"/>
      <c r="T712" s="1040"/>
      <c r="U712" s="1040"/>
      <c r="V712" s="1040"/>
      <c r="W712" s="1040"/>
      <c r="X712" s="1040"/>
    </row>
    <row r="713" spans="1:24" x14ac:dyDescent="0.2">
      <c r="A713" s="631"/>
      <c r="B713" s="95"/>
      <c r="D713" s="1040"/>
      <c r="E713" s="1040"/>
      <c r="F713" s="1040"/>
      <c r="G713" s="1040"/>
      <c r="H713" s="1040"/>
      <c r="I713" s="1040"/>
      <c r="J713" s="1040"/>
      <c r="K713" s="1040"/>
      <c r="L713" s="1040"/>
      <c r="M713" s="1040"/>
      <c r="N713" s="1040"/>
      <c r="O713" s="1040"/>
      <c r="P713" s="1040"/>
      <c r="Q713" s="1040"/>
      <c r="R713" s="1040"/>
      <c r="S713" s="1040"/>
      <c r="T713" s="1040"/>
      <c r="U713" s="1040"/>
      <c r="V713" s="1040"/>
      <c r="W713" s="1040"/>
      <c r="X713" s="1040"/>
    </row>
    <row r="714" spans="1:24" x14ac:dyDescent="0.2">
      <c r="A714" s="631"/>
      <c r="B714" s="95"/>
      <c r="D714" s="1040"/>
      <c r="E714" s="1040"/>
      <c r="F714" s="1040"/>
      <c r="G714" s="1040"/>
      <c r="H714" s="1040"/>
      <c r="I714" s="1040"/>
      <c r="J714" s="1040"/>
      <c r="K714" s="1040"/>
      <c r="L714" s="1040"/>
      <c r="M714" s="1040"/>
      <c r="N714" s="1040"/>
      <c r="O714" s="1040"/>
      <c r="P714" s="1040"/>
      <c r="Q714" s="1040"/>
      <c r="R714" s="1040"/>
      <c r="S714" s="1040"/>
      <c r="T714" s="1040"/>
      <c r="U714" s="1040"/>
      <c r="V714" s="1040"/>
      <c r="W714" s="1040"/>
      <c r="X714" s="1040"/>
    </row>
    <row r="715" spans="1:24" x14ac:dyDescent="0.2">
      <c r="A715" s="631"/>
      <c r="B715" s="95"/>
      <c r="D715" s="1040"/>
      <c r="E715" s="1040"/>
      <c r="F715" s="1040"/>
      <c r="G715" s="1040"/>
      <c r="H715" s="1040"/>
      <c r="I715" s="1040"/>
      <c r="J715" s="1040"/>
      <c r="K715" s="1040"/>
      <c r="L715" s="1040"/>
      <c r="M715" s="1040"/>
      <c r="N715" s="1040"/>
      <c r="O715" s="1040"/>
      <c r="P715" s="1040"/>
      <c r="Q715" s="1040"/>
      <c r="R715" s="1040"/>
      <c r="S715" s="1040"/>
      <c r="T715" s="1040"/>
      <c r="U715" s="1040"/>
      <c r="V715" s="1040"/>
      <c r="W715" s="1040"/>
      <c r="X715" s="1040"/>
    </row>
    <row r="716" spans="1:24" x14ac:dyDescent="0.2">
      <c r="A716" s="631"/>
      <c r="B716" s="95"/>
      <c r="D716" s="1040"/>
      <c r="E716" s="1040"/>
      <c r="F716" s="1040"/>
      <c r="G716" s="1040"/>
      <c r="H716" s="1040"/>
      <c r="I716" s="1040"/>
      <c r="J716" s="1040"/>
      <c r="K716" s="1040"/>
      <c r="L716" s="1040"/>
      <c r="M716" s="1040"/>
      <c r="N716" s="1040"/>
      <c r="O716" s="1040"/>
      <c r="P716" s="1040"/>
      <c r="Q716" s="1040"/>
      <c r="R716" s="1040"/>
      <c r="S716" s="1040"/>
      <c r="T716" s="1040"/>
      <c r="U716" s="1040"/>
      <c r="V716" s="1040"/>
      <c r="W716" s="1040"/>
      <c r="X716" s="1040"/>
    </row>
    <row r="717" spans="1:24" x14ac:dyDescent="0.2">
      <c r="A717" s="631"/>
      <c r="B717" s="95"/>
      <c r="D717" s="1040"/>
      <c r="E717" s="1040"/>
      <c r="F717" s="1040"/>
      <c r="G717" s="1040"/>
      <c r="H717" s="1040"/>
      <c r="I717" s="1040"/>
      <c r="J717" s="1040"/>
      <c r="K717" s="1040"/>
      <c r="L717" s="1040"/>
      <c r="M717" s="1040"/>
      <c r="N717" s="1040"/>
      <c r="O717" s="1040"/>
      <c r="P717" s="1040"/>
      <c r="Q717" s="1040"/>
      <c r="R717" s="1040"/>
      <c r="S717" s="1040"/>
      <c r="T717" s="1040"/>
      <c r="U717" s="1040"/>
      <c r="V717" s="1040"/>
      <c r="W717" s="1040"/>
      <c r="X717" s="1040"/>
    </row>
    <row r="718" spans="1:24" x14ac:dyDescent="0.2">
      <c r="A718" s="631"/>
      <c r="B718" s="95"/>
      <c r="D718" s="1040"/>
      <c r="E718" s="1040"/>
      <c r="F718" s="1040"/>
      <c r="G718" s="1040"/>
      <c r="H718" s="1040"/>
      <c r="I718" s="1040"/>
      <c r="J718" s="1040"/>
      <c r="K718" s="1040"/>
      <c r="L718" s="1040"/>
      <c r="M718" s="1040"/>
      <c r="N718" s="1040"/>
      <c r="O718" s="1040"/>
      <c r="P718" s="1040"/>
      <c r="Q718" s="1040"/>
      <c r="R718" s="1040"/>
      <c r="S718" s="1040"/>
      <c r="T718" s="1040"/>
      <c r="U718" s="1040"/>
      <c r="V718" s="1040"/>
      <c r="W718" s="1040"/>
      <c r="X718" s="1040"/>
    </row>
    <row r="719" spans="1:24" x14ac:dyDescent="0.2">
      <c r="A719" s="631"/>
      <c r="B719" s="95"/>
      <c r="D719" s="1040"/>
      <c r="E719" s="1040"/>
      <c r="F719" s="1040"/>
      <c r="G719" s="1040"/>
      <c r="H719" s="1040"/>
      <c r="I719" s="1040"/>
      <c r="J719" s="1040"/>
      <c r="K719" s="1040"/>
      <c r="L719" s="1040"/>
      <c r="M719" s="1040"/>
      <c r="N719" s="1040"/>
      <c r="O719" s="1040"/>
      <c r="P719" s="1040"/>
      <c r="Q719" s="1040"/>
      <c r="R719" s="1040"/>
      <c r="S719" s="1040"/>
      <c r="T719" s="1040"/>
      <c r="U719" s="1040"/>
      <c r="V719" s="1040"/>
      <c r="W719" s="1040"/>
      <c r="X719" s="1040"/>
    </row>
    <row r="720" spans="1:24" x14ac:dyDescent="0.2">
      <c r="A720" s="631"/>
      <c r="B720" s="95"/>
      <c r="D720" s="1040"/>
      <c r="E720" s="1040"/>
      <c r="F720" s="1040"/>
      <c r="G720" s="1040"/>
      <c r="H720" s="1040"/>
      <c r="I720" s="1040"/>
      <c r="J720" s="1040"/>
      <c r="K720" s="1040"/>
      <c r="L720" s="1040"/>
      <c r="M720" s="1040"/>
      <c r="N720" s="1040"/>
      <c r="O720" s="1040"/>
      <c r="P720" s="1040"/>
      <c r="Q720" s="1040"/>
      <c r="R720" s="1040"/>
      <c r="S720" s="1040"/>
      <c r="T720" s="1040"/>
      <c r="U720" s="1040"/>
      <c r="V720" s="1040"/>
      <c r="W720" s="1040"/>
      <c r="X720" s="1040"/>
    </row>
    <row r="721" spans="1:24" x14ac:dyDescent="0.2">
      <c r="A721" s="631"/>
      <c r="B721" s="95"/>
      <c r="D721" s="1040"/>
      <c r="E721" s="1040"/>
      <c r="F721" s="1040"/>
      <c r="G721" s="1040"/>
      <c r="H721" s="1040"/>
      <c r="I721" s="1040"/>
      <c r="J721" s="1040"/>
      <c r="K721" s="1040"/>
      <c r="L721" s="1040"/>
      <c r="M721" s="1040"/>
      <c r="N721" s="1040"/>
      <c r="O721" s="1040"/>
      <c r="P721" s="1040"/>
      <c r="Q721" s="1040"/>
      <c r="R721" s="1040"/>
      <c r="S721" s="1040"/>
      <c r="T721" s="1040"/>
      <c r="U721" s="1040"/>
      <c r="V721" s="1040"/>
      <c r="W721" s="1040"/>
      <c r="X721" s="1040"/>
    </row>
    <row r="722" spans="1:24" x14ac:dyDescent="0.2">
      <c r="A722" s="631"/>
      <c r="B722" s="95"/>
      <c r="D722" s="1040"/>
      <c r="E722" s="1040"/>
      <c r="F722" s="1040"/>
      <c r="G722" s="1040"/>
      <c r="H722" s="1040"/>
      <c r="I722" s="1040"/>
      <c r="J722" s="1040"/>
      <c r="K722" s="1040"/>
      <c r="L722" s="1040"/>
      <c r="M722" s="1040"/>
      <c r="N722" s="1040"/>
      <c r="O722" s="1040"/>
      <c r="P722" s="1040"/>
      <c r="Q722" s="1040"/>
      <c r="R722" s="1040"/>
      <c r="S722" s="1040"/>
      <c r="T722" s="1040"/>
      <c r="U722" s="1040"/>
      <c r="V722" s="1040"/>
      <c r="W722" s="1040"/>
      <c r="X722" s="1040"/>
    </row>
    <row r="723" spans="1:24" x14ac:dyDescent="0.2">
      <c r="A723" s="631"/>
      <c r="B723" s="95"/>
      <c r="D723" s="1040"/>
      <c r="E723" s="1040"/>
      <c r="F723" s="1040"/>
      <c r="G723" s="1040"/>
      <c r="H723" s="1040"/>
      <c r="I723" s="1040"/>
      <c r="J723" s="1040"/>
      <c r="K723" s="1040"/>
      <c r="L723" s="1040"/>
      <c r="M723" s="1040"/>
      <c r="N723" s="1040"/>
      <c r="O723" s="1040"/>
      <c r="P723" s="1040"/>
      <c r="Q723" s="1040"/>
      <c r="R723" s="1040"/>
      <c r="S723" s="1040"/>
      <c r="T723" s="1040"/>
      <c r="U723" s="1040"/>
      <c r="V723" s="1040"/>
      <c r="W723" s="1040"/>
      <c r="X723" s="1040"/>
    </row>
    <row r="724" spans="1:24" x14ac:dyDescent="0.2">
      <c r="A724" s="631"/>
      <c r="B724" s="95"/>
      <c r="D724" s="1040"/>
      <c r="E724" s="1040"/>
      <c r="F724" s="1040"/>
      <c r="G724" s="1040"/>
      <c r="H724" s="1040"/>
      <c r="I724" s="1040"/>
      <c r="J724" s="1040"/>
      <c r="K724" s="1040"/>
      <c r="L724" s="1040"/>
      <c r="M724" s="1040"/>
      <c r="N724" s="1040"/>
      <c r="O724" s="1040"/>
      <c r="P724" s="1040"/>
      <c r="Q724" s="1040"/>
      <c r="R724" s="1040"/>
      <c r="S724" s="1040"/>
      <c r="T724" s="1040"/>
      <c r="U724" s="1040"/>
      <c r="V724" s="1040"/>
      <c r="W724" s="1040"/>
      <c r="X724" s="1040"/>
    </row>
    <row r="725" spans="1:24" x14ac:dyDescent="0.2">
      <c r="A725" s="631"/>
      <c r="B725" s="95"/>
      <c r="D725" s="1040"/>
      <c r="E725" s="1040"/>
      <c r="F725" s="1040"/>
      <c r="G725" s="1040"/>
      <c r="H725" s="1040"/>
      <c r="I725" s="1040"/>
      <c r="J725" s="1040"/>
      <c r="K725" s="1040"/>
      <c r="L725" s="1040"/>
      <c r="M725" s="1040"/>
      <c r="N725" s="1040"/>
      <c r="O725" s="1040"/>
      <c r="P725" s="1040"/>
      <c r="Q725" s="1040"/>
      <c r="R725" s="1040"/>
      <c r="S725" s="1040"/>
      <c r="T725" s="1040"/>
      <c r="U725" s="1040"/>
      <c r="V725" s="1040"/>
      <c r="W725" s="1040"/>
      <c r="X725" s="1040"/>
    </row>
    <row r="726" spans="1:24" x14ac:dyDescent="0.2">
      <c r="A726" s="631"/>
      <c r="B726" s="95"/>
      <c r="D726" s="1040"/>
      <c r="E726" s="1040"/>
      <c r="F726" s="1040"/>
      <c r="G726" s="1040"/>
      <c r="H726" s="1040"/>
      <c r="I726" s="1040"/>
      <c r="J726" s="1040"/>
      <c r="K726" s="1040"/>
      <c r="L726" s="1040"/>
      <c r="M726" s="1040"/>
      <c r="N726" s="1040"/>
      <c r="O726" s="1040"/>
      <c r="P726" s="1040"/>
      <c r="Q726" s="1040"/>
      <c r="R726" s="1040"/>
      <c r="S726" s="1040"/>
      <c r="T726" s="1040"/>
      <c r="U726" s="1040"/>
      <c r="V726" s="1040"/>
      <c r="W726" s="1040"/>
      <c r="X726" s="1040"/>
    </row>
    <row r="727" spans="1:24" x14ac:dyDescent="0.2">
      <c r="A727" s="631"/>
      <c r="B727" s="95"/>
      <c r="D727" s="1040"/>
      <c r="E727" s="1040"/>
      <c r="F727" s="1040"/>
      <c r="G727" s="1040"/>
      <c r="H727" s="1040"/>
      <c r="I727" s="1040"/>
      <c r="J727" s="1040"/>
      <c r="K727" s="1040"/>
      <c r="L727" s="1040"/>
      <c r="M727" s="1040"/>
      <c r="N727" s="1040"/>
      <c r="O727" s="1040"/>
      <c r="P727" s="1040"/>
      <c r="Q727" s="1040"/>
      <c r="R727" s="1040"/>
      <c r="S727" s="1040"/>
      <c r="T727" s="1040"/>
      <c r="U727" s="1040"/>
      <c r="V727" s="1040"/>
      <c r="W727" s="1040"/>
      <c r="X727" s="1040"/>
    </row>
    <row r="728" spans="1:24" x14ac:dyDescent="0.2">
      <c r="A728" s="631"/>
      <c r="B728" s="95"/>
      <c r="D728" s="1040"/>
      <c r="E728" s="1040"/>
      <c r="F728" s="1040"/>
      <c r="G728" s="1040"/>
      <c r="H728" s="1040"/>
      <c r="I728" s="1040"/>
      <c r="J728" s="1040"/>
      <c r="K728" s="1040"/>
      <c r="L728" s="1040"/>
      <c r="M728" s="1040"/>
      <c r="N728" s="1040"/>
      <c r="O728" s="1040"/>
      <c r="P728" s="1040"/>
      <c r="Q728" s="1040"/>
      <c r="R728" s="1040"/>
      <c r="S728" s="1040"/>
      <c r="T728" s="1040"/>
      <c r="U728" s="1040"/>
      <c r="V728" s="1040"/>
      <c r="W728" s="1040"/>
      <c r="X728" s="1040"/>
    </row>
    <row r="729" spans="1:24" x14ac:dyDescent="0.2">
      <c r="A729" s="631"/>
      <c r="B729" s="95"/>
      <c r="D729" s="1040"/>
      <c r="E729" s="1040"/>
      <c r="F729" s="1040"/>
      <c r="G729" s="1040"/>
      <c r="H729" s="1040"/>
      <c r="I729" s="1040"/>
      <c r="J729" s="1040"/>
      <c r="K729" s="1040"/>
      <c r="L729" s="1040"/>
      <c r="M729" s="1040"/>
      <c r="N729" s="1040"/>
      <c r="O729" s="1040"/>
      <c r="P729" s="1040"/>
      <c r="Q729" s="1040"/>
      <c r="R729" s="1040"/>
      <c r="S729" s="1040"/>
      <c r="T729" s="1040"/>
      <c r="U729" s="1040"/>
      <c r="V729" s="1040"/>
      <c r="W729" s="1040"/>
      <c r="X729" s="1040"/>
    </row>
    <row r="730" spans="1:24" x14ac:dyDescent="0.2">
      <c r="A730" s="631"/>
      <c r="B730" s="95"/>
      <c r="D730" s="1040"/>
      <c r="E730" s="1040"/>
      <c r="F730" s="1040"/>
      <c r="G730" s="1040"/>
      <c r="H730" s="1040"/>
      <c r="I730" s="1040"/>
      <c r="J730" s="1040"/>
      <c r="K730" s="1040"/>
      <c r="L730" s="1040"/>
      <c r="M730" s="1040"/>
      <c r="N730" s="1040"/>
      <c r="O730" s="1040"/>
      <c r="P730" s="1040"/>
      <c r="Q730" s="1040"/>
      <c r="R730" s="1040"/>
      <c r="S730" s="1040"/>
      <c r="T730" s="1040"/>
      <c r="U730" s="1040"/>
      <c r="V730" s="1040"/>
      <c r="W730" s="1040"/>
      <c r="X730" s="1040"/>
    </row>
    <row r="731" spans="1:24" x14ac:dyDescent="0.2">
      <c r="A731" s="631"/>
      <c r="B731" s="95"/>
      <c r="D731" s="1040"/>
      <c r="E731" s="1040"/>
      <c r="F731" s="1040"/>
      <c r="G731" s="1040"/>
      <c r="H731" s="1040"/>
      <c r="I731" s="1040"/>
      <c r="J731" s="1040"/>
      <c r="K731" s="1040"/>
      <c r="L731" s="1040"/>
      <c r="M731" s="1040"/>
      <c r="N731" s="1040"/>
      <c r="O731" s="1040"/>
      <c r="P731" s="1040"/>
      <c r="Q731" s="1040"/>
      <c r="R731" s="1040"/>
      <c r="S731" s="1040"/>
      <c r="T731" s="1040"/>
      <c r="U731" s="1040"/>
      <c r="V731" s="1040"/>
      <c r="W731" s="1040"/>
      <c r="X731" s="1040"/>
    </row>
    <row r="732" spans="1:24" x14ac:dyDescent="0.2">
      <c r="A732" s="631"/>
      <c r="B732" s="95"/>
      <c r="D732" s="1040"/>
      <c r="E732" s="1040"/>
      <c r="F732" s="1040"/>
      <c r="G732" s="1040"/>
      <c r="H732" s="1040"/>
      <c r="I732" s="1040"/>
      <c r="J732" s="1040"/>
      <c r="K732" s="1040"/>
      <c r="L732" s="1040"/>
      <c r="M732" s="1040"/>
      <c r="N732" s="1040"/>
      <c r="O732" s="1040"/>
      <c r="P732" s="1040"/>
      <c r="Q732" s="1040"/>
      <c r="R732" s="1040"/>
      <c r="S732" s="1040"/>
      <c r="T732" s="1040"/>
      <c r="U732" s="1040"/>
      <c r="V732" s="1040"/>
      <c r="W732" s="1040"/>
      <c r="X732" s="1040"/>
    </row>
    <row r="733" spans="1:24" x14ac:dyDescent="0.2">
      <c r="A733" s="631"/>
      <c r="B733" s="95"/>
      <c r="D733" s="1040"/>
      <c r="E733" s="1040"/>
      <c r="F733" s="1040"/>
      <c r="G733" s="1040"/>
      <c r="H733" s="1040"/>
      <c r="I733" s="1040"/>
      <c r="J733" s="1040"/>
      <c r="K733" s="1040"/>
      <c r="L733" s="1040"/>
      <c r="M733" s="1040"/>
      <c r="N733" s="1040"/>
      <c r="O733" s="1040"/>
      <c r="P733" s="1040"/>
      <c r="Q733" s="1040"/>
      <c r="R733" s="1040"/>
      <c r="S733" s="1040"/>
      <c r="T733" s="1040"/>
      <c r="U733" s="1040"/>
      <c r="V733" s="1040"/>
      <c r="W733" s="1040"/>
      <c r="X733" s="1040"/>
    </row>
    <row r="734" spans="1:24" x14ac:dyDescent="0.2">
      <c r="A734" s="631"/>
      <c r="B734" s="95"/>
      <c r="D734" s="1040"/>
      <c r="E734" s="1040"/>
      <c r="F734" s="1040"/>
      <c r="G734" s="1040"/>
      <c r="H734" s="1040"/>
      <c r="I734" s="1040"/>
      <c r="J734" s="1040"/>
      <c r="K734" s="1040"/>
      <c r="L734" s="1040"/>
      <c r="M734" s="1040"/>
      <c r="N734" s="1040"/>
      <c r="O734" s="1040"/>
      <c r="P734" s="1040"/>
      <c r="Q734" s="1040"/>
      <c r="R734" s="1040"/>
      <c r="S734" s="1040"/>
      <c r="T734" s="1040"/>
      <c r="U734" s="1040"/>
      <c r="V734" s="1040"/>
      <c r="W734" s="1040"/>
      <c r="X734" s="1040"/>
    </row>
    <row r="735" spans="1:24" x14ac:dyDescent="0.2">
      <c r="A735" s="631"/>
      <c r="B735" s="95"/>
      <c r="D735" s="1040"/>
      <c r="E735" s="1040"/>
      <c r="F735" s="1040"/>
      <c r="G735" s="1040"/>
      <c r="H735" s="1040"/>
      <c r="I735" s="1040"/>
      <c r="J735" s="1040"/>
      <c r="K735" s="1040"/>
      <c r="L735" s="1040"/>
      <c r="M735" s="1040"/>
      <c r="N735" s="1040"/>
      <c r="O735" s="1040"/>
      <c r="P735" s="1040"/>
      <c r="Q735" s="1040"/>
      <c r="R735" s="1040"/>
      <c r="S735" s="1040"/>
      <c r="T735" s="1040"/>
      <c r="U735" s="1040"/>
      <c r="V735" s="1040"/>
      <c r="W735" s="1040"/>
      <c r="X735" s="1040"/>
    </row>
    <row r="736" spans="1:24" x14ac:dyDescent="0.2">
      <c r="A736" s="631"/>
      <c r="B736" s="95"/>
      <c r="D736" s="1040"/>
      <c r="E736" s="1040"/>
      <c r="F736" s="1040"/>
      <c r="G736" s="1040"/>
      <c r="H736" s="1040"/>
      <c r="I736" s="1040"/>
      <c r="J736" s="1040"/>
      <c r="K736" s="1040"/>
      <c r="L736" s="1040"/>
      <c r="M736" s="1040"/>
      <c r="N736" s="1040"/>
      <c r="O736" s="1040"/>
      <c r="P736" s="1040"/>
      <c r="Q736" s="1040"/>
      <c r="R736" s="1040"/>
      <c r="S736" s="1040"/>
      <c r="T736" s="1040"/>
      <c r="U736" s="1040"/>
      <c r="V736" s="1040"/>
      <c r="W736" s="1040"/>
      <c r="X736" s="1040"/>
    </row>
    <row r="737" spans="1:24" x14ac:dyDescent="0.2">
      <c r="A737" s="631"/>
      <c r="B737" s="95"/>
      <c r="D737" s="1040"/>
      <c r="E737" s="1040"/>
      <c r="F737" s="1040"/>
      <c r="G737" s="1040"/>
      <c r="H737" s="1040"/>
      <c r="I737" s="1040"/>
      <c r="J737" s="1040"/>
      <c r="K737" s="1040"/>
      <c r="L737" s="1040"/>
      <c r="M737" s="1040"/>
      <c r="N737" s="1040"/>
      <c r="O737" s="1040"/>
      <c r="P737" s="1040"/>
      <c r="Q737" s="1040"/>
      <c r="R737" s="1040"/>
      <c r="S737" s="1040"/>
      <c r="T737" s="1040"/>
      <c r="U737" s="1040"/>
      <c r="V737" s="1040"/>
      <c r="W737" s="1040"/>
      <c r="X737" s="1040"/>
    </row>
    <row r="738" spans="1:24" x14ac:dyDescent="0.2">
      <c r="A738" s="631"/>
      <c r="B738" s="95"/>
      <c r="D738" s="1040"/>
      <c r="E738" s="1040"/>
      <c r="F738" s="1040"/>
      <c r="G738" s="1040"/>
      <c r="H738" s="1040"/>
      <c r="I738" s="1040"/>
      <c r="J738" s="1040"/>
      <c r="K738" s="1040"/>
      <c r="L738" s="1040"/>
      <c r="M738" s="1040"/>
      <c r="N738" s="1040"/>
      <c r="O738" s="1040"/>
      <c r="P738" s="1040"/>
      <c r="Q738" s="1040"/>
      <c r="R738" s="1040"/>
      <c r="S738" s="1040"/>
      <c r="T738" s="1040"/>
      <c r="U738" s="1040"/>
      <c r="V738" s="1040"/>
      <c r="W738" s="1040"/>
      <c r="X738" s="1040"/>
    </row>
    <row r="739" spans="1:24" x14ac:dyDescent="0.2">
      <c r="A739" s="631"/>
      <c r="B739" s="95"/>
      <c r="D739" s="1040"/>
      <c r="E739" s="1040"/>
      <c r="F739" s="1040"/>
      <c r="G739" s="1040"/>
      <c r="H739" s="1040"/>
      <c r="I739" s="1040"/>
      <c r="J739" s="1040"/>
      <c r="K739" s="1040"/>
      <c r="L739" s="1040"/>
      <c r="M739" s="1040"/>
      <c r="N739" s="1040"/>
      <c r="O739" s="1040"/>
      <c r="P739" s="1040"/>
      <c r="Q739" s="1040"/>
      <c r="R739" s="1040"/>
      <c r="S739" s="1040"/>
      <c r="T739" s="1040"/>
      <c r="U739" s="1040"/>
      <c r="V739" s="1040"/>
      <c r="W739" s="1040"/>
      <c r="X739" s="1040"/>
    </row>
    <row r="740" spans="1:24" x14ac:dyDescent="0.2">
      <c r="A740" s="631"/>
      <c r="B740" s="95"/>
      <c r="D740" s="1040"/>
      <c r="E740" s="1040"/>
      <c r="F740" s="1040"/>
      <c r="G740" s="1040"/>
      <c r="H740" s="1040"/>
      <c r="I740" s="1040"/>
      <c r="J740" s="1040"/>
      <c r="K740" s="1040"/>
      <c r="L740" s="1040"/>
      <c r="M740" s="1040"/>
      <c r="N740" s="1040"/>
      <c r="O740" s="1040"/>
      <c r="P740" s="1040"/>
      <c r="Q740" s="1040"/>
      <c r="R740" s="1040"/>
      <c r="S740" s="1040"/>
      <c r="T740" s="1040"/>
      <c r="U740" s="1040"/>
      <c r="V740" s="1040"/>
      <c r="W740" s="1040"/>
      <c r="X740" s="1040"/>
    </row>
    <row r="741" spans="1:24" x14ac:dyDescent="0.2">
      <c r="A741" s="631"/>
      <c r="B741" s="95"/>
      <c r="D741" s="1040"/>
      <c r="E741" s="1040"/>
      <c r="F741" s="1040"/>
      <c r="G741" s="1040"/>
      <c r="H741" s="1040"/>
      <c r="I741" s="1040"/>
      <c r="J741" s="1040"/>
      <c r="K741" s="1040"/>
      <c r="L741" s="1040"/>
      <c r="M741" s="1040"/>
      <c r="N741" s="1040"/>
      <c r="O741" s="1040"/>
      <c r="P741" s="1040"/>
      <c r="Q741" s="1040"/>
      <c r="R741" s="1040"/>
      <c r="S741" s="1040"/>
      <c r="T741" s="1040"/>
      <c r="U741" s="1040"/>
      <c r="V741" s="1040"/>
      <c r="W741" s="1040"/>
      <c r="X741" s="1040"/>
    </row>
    <row r="742" spans="1:24" x14ac:dyDescent="0.2">
      <c r="A742" s="631"/>
      <c r="B742" s="95"/>
      <c r="D742" s="1040"/>
      <c r="E742" s="1040"/>
      <c r="F742" s="1040"/>
      <c r="G742" s="1040"/>
      <c r="H742" s="1040"/>
      <c r="I742" s="1040"/>
      <c r="J742" s="1040"/>
      <c r="K742" s="1040"/>
      <c r="L742" s="1040"/>
      <c r="M742" s="1040"/>
      <c r="N742" s="1040"/>
      <c r="O742" s="1040"/>
      <c r="P742" s="1040"/>
      <c r="Q742" s="1040"/>
      <c r="R742" s="1040"/>
      <c r="S742" s="1040"/>
      <c r="T742" s="1040"/>
      <c r="U742" s="1040"/>
      <c r="V742" s="1040"/>
      <c r="W742" s="1040"/>
      <c r="X742" s="1040"/>
    </row>
    <row r="743" spans="1:24" x14ac:dyDescent="0.2">
      <c r="A743" s="631"/>
      <c r="B743" s="95"/>
      <c r="D743" s="1040"/>
      <c r="E743" s="1040"/>
      <c r="F743" s="1040"/>
      <c r="G743" s="1040"/>
      <c r="H743" s="1040"/>
      <c r="I743" s="1040"/>
      <c r="J743" s="1040"/>
      <c r="K743" s="1040"/>
      <c r="L743" s="1040"/>
      <c r="M743" s="1040"/>
      <c r="N743" s="1040"/>
      <c r="O743" s="1040"/>
      <c r="P743" s="1040"/>
      <c r="Q743" s="1040"/>
      <c r="R743" s="1040"/>
      <c r="S743" s="1040"/>
      <c r="T743" s="1040"/>
      <c r="U743" s="1040"/>
      <c r="V743" s="1040"/>
      <c r="W743" s="1040"/>
      <c r="X743" s="1040"/>
    </row>
    <row r="744" spans="1:24" x14ac:dyDescent="0.2">
      <c r="A744" s="631"/>
      <c r="B744" s="95"/>
      <c r="D744" s="1040"/>
      <c r="E744" s="1040"/>
      <c r="F744" s="1040"/>
      <c r="G744" s="1040"/>
      <c r="H744" s="1040"/>
      <c r="I744" s="1040"/>
      <c r="J744" s="1040"/>
      <c r="K744" s="1040"/>
      <c r="L744" s="1040"/>
      <c r="M744" s="1040"/>
      <c r="N744" s="1040"/>
      <c r="O744" s="1040"/>
      <c r="P744" s="1040"/>
      <c r="Q744" s="1040"/>
      <c r="R744" s="1040"/>
      <c r="S744" s="1040"/>
      <c r="T744" s="1040"/>
      <c r="U744" s="1040"/>
      <c r="V744" s="1040"/>
      <c r="W744" s="1040"/>
      <c r="X744" s="1040"/>
    </row>
    <row r="745" spans="1:24" x14ac:dyDescent="0.2">
      <c r="A745" s="631"/>
      <c r="B745" s="95"/>
      <c r="D745" s="1040"/>
      <c r="E745" s="1040"/>
      <c r="F745" s="1040"/>
      <c r="G745" s="1040"/>
      <c r="H745" s="1040"/>
      <c r="I745" s="1040"/>
      <c r="J745" s="1040"/>
      <c r="K745" s="1040"/>
      <c r="L745" s="1040"/>
      <c r="M745" s="1040"/>
      <c r="N745" s="1040"/>
      <c r="O745" s="1040"/>
      <c r="P745" s="1040"/>
      <c r="Q745" s="1040"/>
      <c r="R745" s="1040"/>
      <c r="S745" s="1040"/>
      <c r="T745" s="1040"/>
      <c r="U745" s="1040"/>
      <c r="V745" s="1040"/>
      <c r="W745" s="1040"/>
      <c r="X745" s="1040"/>
    </row>
    <row r="746" spans="1:24" x14ac:dyDescent="0.2">
      <c r="A746" s="631"/>
      <c r="B746" s="95"/>
      <c r="D746" s="1040"/>
      <c r="E746" s="1040"/>
      <c r="F746" s="1040"/>
      <c r="G746" s="1040"/>
      <c r="H746" s="1040"/>
      <c r="I746" s="1040"/>
      <c r="J746" s="1040"/>
      <c r="K746" s="1040"/>
      <c r="L746" s="1040"/>
      <c r="M746" s="1040"/>
      <c r="N746" s="1040"/>
      <c r="O746" s="1040"/>
      <c r="P746" s="1040"/>
      <c r="Q746" s="1040"/>
      <c r="R746" s="1040"/>
      <c r="S746" s="1040"/>
      <c r="T746" s="1040"/>
      <c r="U746" s="1040"/>
      <c r="V746" s="1040"/>
      <c r="W746" s="1040"/>
      <c r="X746" s="1040"/>
    </row>
    <row r="747" spans="1:24" x14ac:dyDescent="0.2">
      <c r="A747" s="631"/>
      <c r="B747" s="95"/>
      <c r="D747" s="1040"/>
      <c r="E747" s="1040"/>
      <c r="F747" s="1040"/>
      <c r="G747" s="1040"/>
      <c r="H747" s="1040"/>
      <c r="I747" s="1040"/>
      <c r="J747" s="1040"/>
      <c r="K747" s="1040"/>
      <c r="L747" s="1040"/>
      <c r="M747" s="1040"/>
      <c r="N747" s="1040"/>
      <c r="O747" s="1040"/>
      <c r="P747" s="1040"/>
      <c r="Q747" s="1040"/>
      <c r="R747" s="1040"/>
      <c r="S747" s="1040"/>
      <c r="T747" s="1040"/>
      <c r="U747" s="1040"/>
      <c r="V747" s="1040"/>
      <c r="W747" s="1040"/>
      <c r="X747" s="1040"/>
    </row>
    <row r="748" spans="1:24" x14ac:dyDescent="0.2">
      <c r="A748" s="631"/>
      <c r="B748" s="95"/>
      <c r="D748" s="1040"/>
      <c r="E748" s="1040"/>
      <c r="F748" s="1040"/>
      <c r="G748" s="1040"/>
      <c r="H748" s="1040"/>
      <c r="I748" s="1040"/>
      <c r="J748" s="1040"/>
      <c r="K748" s="1040"/>
      <c r="L748" s="1040"/>
      <c r="M748" s="1040"/>
      <c r="N748" s="1040"/>
      <c r="O748" s="1040"/>
      <c r="P748" s="1040"/>
      <c r="Q748" s="1040"/>
      <c r="R748" s="1040"/>
      <c r="S748" s="1040"/>
      <c r="T748" s="1040"/>
      <c r="U748" s="1040"/>
      <c r="V748" s="1040"/>
      <c r="W748" s="1040"/>
      <c r="X748" s="1040"/>
    </row>
    <row r="749" spans="1:24" x14ac:dyDescent="0.2">
      <c r="A749" s="631"/>
      <c r="B749" s="95"/>
      <c r="D749" s="1040"/>
      <c r="E749" s="1040"/>
      <c r="F749" s="1040"/>
      <c r="G749" s="1040"/>
      <c r="H749" s="1040"/>
      <c r="I749" s="1040"/>
      <c r="J749" s="1040"/>
      <c r="K749" s="1040"/>
      <c r="L749" s="1040"/>
      <c r="M749" s="1040"/>
      <c r="N749" s="1040"/>
      <c r="O749" s="1040"/>
      <c r="P749" s="1040"/>
      <c r="Q749" s="1040"/>
      <c r="R749" s="1040"/>
      <c r="S749" s="1040"/>
      <c r="T749" s="1040"/>
      <c r="U749" s="1040"/>
      <c r="V749" s="1040"/>
      <c r="W749" s="1040"/>
      <c r="X749" s="1040"/>
    </row>
    <row r="750" spans="1:24" x14ac:dyDescent="0.2">
      <c r="A750" s="631"/>
      <c r="B750" s="95"/>
      <c r="D750" s="1040"/>
      <c r="E750" s="1040"/>
      <c r="F750" s="1040"/>
      <c r="G750" s="1040"/>
      <c r="H750" s="1040"/>
      <c r="I750" s="1040"/>
      <c r="J750" s="1040"/>
      <c r="K750" s="1040"/>
      <c r="L750" s="1040"/>
      <c r="M750" s="1040"/>
      <c r="N750" s="1040"/>
      <c r="O750" s="1040"/>
      <c r="P750" s="1040"/>
      <c r="Q750" s="1040"/>
      <c r="R750" s="1040"/>
      <c r="S750" s="1040"/>
      <c r="T750" s="1040"/>
      <c r="U750" s="1040"/>
      <c r="V750" s="1040"/>
      <c r="W750" s="1040"/>
      <c r="X750" s="1040"/>
    </row>
    <row r="751" spans="1:24" x14ac:dyDescent="0.2">
      <c r="A751" s="631"/>
      <c r="B751" s="95"/>
      <c r="D751" s="1040"/>
      <c r="E751" s="1040"/>
      <c r="F751" s="1040"/>
      <c r="G751" s="1040"/>
      <c r="H751" s="1040"/>
      <c r="I751" s="1040"/>
      <c r="J751" s="1040"/>
      <c r="K751" s="1040"/>
      <c r="L751" s="1040"/>
      <c r="M751" s="1040"/>
      <c r="N751" s="1040"/>
      <c r="O751" s="1040"/>
      <c r="P751" s="1040"/>
      <c r="Q751" s="1040"/>
      <c r="R751" s="1040"/>
      <c r="S751" s="1040"/>
      <c r="T751" s="1040"/>
      <c r="U751" s="1040"/>
      <c r="V751" s="1040"/>
      <c r="W751" s="1040"/>
      <c r="X751" s="1040"/>
    </row>
    <row r="752" spans="1:24" x14ac:dyDescent="0.2">
      <c r="A752" s="631"/>
      <c r="B752" s="95"/>
      <c r="D752" s="1040"/>
      <c r="E752" s="1040"/>
      <c r="F752" s="1040"/>
      <c r="G752" s="1040"/>
      <c r="H752" s="1040"/>
      <c r="I752" s="1040"/>
      <c r="J752" s="1040"/>
      <c r="K752" s="1040"/>
      <c r="L752" s="1040"/>
      <c r="M752" s="1040"/>
      <c r="N752" s="1040"/>
      <c r="O752" s="1040"/>
      <c r="P752" s="1040"/>
      <c r="Q752" s="1040"/>
      <c r="R752" s="1040"/>
      <c r="S752" s="1040"/>
      <c r="T752" s="1040"/>
      <c r="U752" s="1040"/>
      <c r="V752" s="1040"/>
      <c r="W752" s="1040"/>
      <c r="X752" s="1040"/>
    </row>
    <row r="753" spans="1:24" x14ac:dyDescent="0.2">
      <c r="A753" s="631"/>
      <c r="B753" s="95"/>
      <c r="D753" s="1040"/>
      <c r="E753" s="1040"/>
      <c r="F753" s="1040"/>
      <c r="G753" s="1040"/>
      <c r="H753" s="1040"/>
      <c r="I753" s="1040"/>
      <c r="J753" s="1040"/>
      <c r="K753" s="1040"/>
      <c r="L753" s="1040"/>
      <c r="M753" s="1040"/>
      <c r="N753" s="1040"/>
      <c r="O753" s="1040"/>
      <c r="P753" s="1040"/>
      <c r="Q753" s="1040"/>
      <c r="R753" s="1040"/>
      <c r="S753" s="1040"/>
      <c r="T753" s="1040"/>
      <c r="U753" s="1040"/>
      <c r="V753" s="1040"/>
      <c r="W753" s="1040"/>
      <c r="X753" s="1040"/>
    </row>
    <row r="754" spans="1:24" x14ac:dyDescent="0.2">
      <c r="A754" s="631"/>
      <c r="B754" s="95"/>
      <c r="D754" s="1040"/>
      <c r="E754" s="1040"/>
      <c r="F754" s="1040"/>
      <c r="G754" s="1040"/>
      <c r="H754" s="1040"/>
      <c r="I754" s="1040"/>
      <c r="J754" s="1040"/>
      <c r="K754" s="1040"/>
      <c r="L754" s="1040"/>
      <c r="M754" s="1040"/>
      <c r="N754" s="1040"/>
      <c r="O754" s="1040"/>
      <c r="P754" s="1040"/>
      <c r="Q754" s="1040"/>
      <c r="R754" s="1040"/>
      <c r="S754" s="1040"/>
      <c r="T754" s="1040"/>
      <c r="U754" s="1040"/>
      <c r="V754" s="1040"/>
      <c r="W754" s="1040"/>
      <c r="X754" s="1040"/>
    </row>
    <row r="755" spans="1:24" x14ac:dyDescent="0.2">
      <c r="A755" s="631"/>
      <c r="B755" s="95"/>
      <c r="D755" s="1040"/>
      <c r="E755" s="1040"/>
      <c r="F755" s="1040"/>
      <c r="G755" s="1040"/>
      <c r="H755" s="1040"/>
      <c r="I755" s="1040"/>
      <c r="J755" s="1040"/>
      <c r="K755" s="1040"/>
      <c r="L755" s="1040"/>
      <c r="M755" s="1040"/>
      <c r="N755" s="1040"/>
      <c r="O755" s="1040"/>
      <c r="P755" s="1040"/>
      <c r="Q755" s="1040"/>
      <c r="R755" s="1040"/>
      <c r="S755" s="1040"/>
      <c r="T755" s="1040"/>
      <c r="U755" s="1040"/>
      <c r="V755" s="1040"/>
      <c r="W755" s="1040"/>
      <c r="X755" s="1040"/>
    </row>
    <row r="756" spans="1:24" x14ac:dyDescent="0.2">
      <c r="A756" s="631"/>
      <c r="B756" s="95"/>
      <c r="D756" s="1040"/>
      <c r="E756" s="1040"/>
      <c r="F756" s="1040"/>
      <c r="G756" s="1040"/>
      <c r="H756" s="1040"/>
      <c r="I756" s="1040"/>
      <c r="J756" s="1040"/>
      <c r="K756" s="1040"/>
      <c r="L756" s="1040"/>
      <c r="M756" s="1040"/>
      <c r="N756" s="1040"/>
      <c r="O756" s="1040"/>
      <c r="P756" s="1040"/>
      <c r="Q756" s="1040"/>
      <c r="R756" s="1040"/>
      <c r="S756" s="1040"/>
      <c r="T756" s="1040"/>
      <c r="U756" s="1040"/>
      <c r="V756" s="1040"/>
      <c r="W756" s="1040"/>
      <c r="X756" s="1040"/>
    </row>
    <row r="757" spans="1:24" x14ac:dyDescent="0.2">
      <c r="A757" s="631"/>
      <c r="B757" s="95"/>
      <c r="D757" s="1040"/>
      <c r="E757" s="1040"/>
      <c r="F757" s="1040"/>
      <c r="G757" s="1040"/>
      <c r="H757" s="1040"/>
      <c r="I757" s="1040"/>
      <c r="J757" s="1040"/>
      <c r="K757" s="1040"/>
      <c r="L757" s="1040"/>
      <c r="M757" s="1040"/>
      <c r="N757" s="1040"/>
      <c r="O757" s="1040"/>
      <c r="P757" s="1040"/>
      <c r="Q757" s="1040"/>
      <c r="R757" s="1040"/>
      <c r="S757" s="1040"/>
      <c r="T757" s="1040"/>
      <c r="U757" s="1040"/>
      <c r="V757" s="1040"/>
      <c r="W757" s="1040"/>
      <c r="X757" s="1040"/>
    </row>
    <row r="758" spans="1:24" x14ac:dyDescent="0.2">
      <c r="A758" s="631"/>
      <c r="B758" s="95"/>
      <c r="D758" s="1040"/>
      <c r="E758" s="1040"/>
      <c r="F758" s="1040"/>
      <c r="G758" s="1040"/>
      <c r="H758" s="1040"/>
      <c r="I758" s="1040"/>
      <c r="J758" s="1040"/>
      <c r="K758" s="1040"/>
      <c r="L758" s="1040"/>
      <c r="M758" s="1040"/>
      <c r="N758" s="1040"/>
      <c r="O758" s="1040"/>
      <c r="P758" s="1040"/>
      <c r="Q758" s="1040"/>
      <c r="R758" s="1040"/>
      <c r="S758" s="1040"/>
      <c r="T758" s="1040"/>
      <c r="U758" s="1040"/>
      <c r="V758" s="1040"/>
      <c r="W758" s="1040"/>
      <c r="X758" s="1040"/>
    </row>
    <row r="759" spans="1:24" x14ac:dyDescent="0.2">
      <c r="A759" s="631"/>
      <c r="B759" s="95"/>
      <c r="D759" s="1040"/>
      <c r="E759" s="1040"/>
      <c r="F759" s="1040"/>
      <c r="G759" s="1040"/>
      <c r="H759" s="1040"/>
      <c r="I759" s="1040"/>
      <c r="J759" s="1040"/>
      <c r="K759" s="1040"/>
      <c r="L759" s="1040"/>
      <c r="M759" s="1040"/>
      <c r="N759" s="1040"/>
      <c r="O759" s="1040"/>
      <c r="P759" s="1040"/>
      <c r="Q759" s="1040"/>
      <c r="R759" s="1040"/>
      <c r="S759" s="1040"/>
      <c r="T759" s="1040"/>
      <c r="U759" s="1040"/>
      <c r="V759" s="1040"/>
      <c r="W759" s="1040"/>
      <c r="X759" s="1040"/>
    </row>
    <row r="760" spans="1:24" x14ac:dyDescent="0.2">
      <c r="A760" s="631"/>
      <c r="B760" s="95"/>
      <c r="D760" s="1040"/>
      <c r="E760" s="1040"/>
      <c r="F760" s="1040"/>
      <c r="G760" s="1040"/>
      <c r="H760" s="1040"/>
      <c r="I760" s="1040"/>
      <c r="J760" s="1040"/>
      <c r="K760" s="1040"/>
      <c r="L760" s="1040"/>
      <c r="M760" s="1040"/>
      <c r="N760" s="1040"/>
      <c r="O760" s="1040"/>
      <c r="P760" s="1040"/>
      <c r="Q760" s="1040"/>
      <c r="R760" s="1040"/>
      <c r="S760" s="1040"/>
      <c r="T760" s="1040"/>
      <c r="U760" s="1040"/>
      <c r="V760" s="1040"/>
      <c r="W760" s="1040"/>
      <c r="X760" s="1040"/>
    </row>
    <row r="761" spans="1:24" x14ac:dyDescent="0.2">
      <c r="A761" s="631"/>
      <c r="B761" s="95"/>
      <c r="D761" s="1040"/>
      <c r="E761" s="1040"/>
      <c r="F761" s="1040"/>
      <c r="G761" s="1040"/>
      <c r="H761" s="1040"/>
      <c r="I761" s="1040"/>
      <c r="J761" s="1040"/>
      <c r="K761" s="1040"/>
      <c r="L761" s="1040"/>
      <c r="M761" s="1040"/>
      <c r="N761" s="1040"/>
      <c r="O761" s="1040"/>
      <c r="P761" s="1040"/>
      <c r="Q761" s="1040"/>
      <c r="R761" s="1040"/>
      <c r="S761" s="1040"/>
      <c r="T761" s="1040"/>
      <c r="U761" s="1040"/>
      <c r="V761" s="1040"/>
      <c r="W761" s="1040"/>
      <c r="X761" s="1040"/>
    </row>
    <row r="762" spans="1:24" x14ac:dyDescent="0.2">
      <c r="A762" s="631"/>
      <c r="B762" s="95"/>
      <c r="D762" s="1040"/>
      <c r="E762" s="1040"/>
      <c r="F762" s="1040"/>
      <c r="G762" s="1040"/>
      <c r="H762" s="1040"/>
      <c r="I762" s="1040"/>
      <c r="J762" s="1040"/>
      <c r="K762" s="1040"/>
      <c r="L762" s="1040"/>
      <c r="M762" s="1040"/>
      <c r="N762" s="1040"/>
      <c r="O762" s="1040"/>
      <c r="P762" s="1040"/>
      <c r="Q762" s="1040"/>
      <c r="R762" s="1040"/>
      <c r="S762" s="1040"/>
      <c r="T762" s="1040"/>
      <c r="U762" s="1040"/>
      <c r="V762" s="1040"/>
      <c r="W762" s="1040"/>
      <c r="X762" s="1040"/>
    </row>
    <row r="763" spans="1:24" x14ac:dyDescent="0.2">
      <c r="A763" s="631"/>
      <c r="B763" s="95"/>
      <c r="D763" s="1040"/>
      <c r="E763" s="1040"/>
      <c r="F763" s="1040"/>
      <c r="G763" s="1040"/>
      <c r="H763" s="1040"/>
      <c r="I763" s="1040"/>
      <c r="J763" s="1040"/>
      <c r="K763" s="1040"/>
      <c r="L763" s="1040"/>
      <c r="M763" s="1040"/>
      <c r="N763" s="1040"/>
      <c r="O763" s="1040"/>
      <c r="P763" s="1040"/>
      <c r="Q763" s="1040"/>
      <c r="R763" s="1040"/>
      <c r="S763" s="1040"/>
      <c r="T763" s="1040"/>
      <c r="U763" s="1040"/>
      <c r="V763" s="1040"/>
      <c r="W763" s="1040"/>
      <c r="X763" s="1040"/>
    </row>
    <row r="764" spans="1:24" x14ac:dyDescent="0.2">
      <c r="A764" s="631"/>
      <c r="B764" s="95"/>
      <c r="D764" s="1040"/>
      <c r="E764" s="1040"/>
      <c r="F764" s="1040"/>
      <c r="G764" s="1040"/>
      <c r="H764" s="1040"/>
      <c r="I764" s="1040"/>
      <c r="J764" s="1040"/>
      <c r="K764" s="1040"/>
      <c r="L764" s="1040"/>
      <c r="M764" s="1040"/>
      <c r="N764" s="1040"/>
      <c r="O764" s="1040"/>
      <c r="P764" s="1040"/>
      <c r="Q764" s="1040"/>
      <c r="R764" s="1040"/>
      <c r="S764" s="1040"/>
      <c r="T764" s="1040"/>
      <c r="U764" s="1040"/>
      <c r="V764" s="1040"/>
      <c r="W764" s="1040"/>
      <c r="X764" s="1040"/>
    </row>
    <row r="765" spans="1:24" x14ac:dyDescent="0.2">
      <c r="A765" s="631"/>
      <c r="B765" s="95"/>
      <c r="D765" s="1040"/>
      <c r="E765" s="1040"/>
      <c r="F765" s="1040"/>
      <c r="G765" s="1040"/>
      <c r="H765" s="1040"/>
      <c r="I765" s="1040"/>
      <c r="J765" s="1040"/>
      <c r="K765" s="1040"/>
      <c r="L765" s="1040"/>
      <c r="M765" s="1040"/>
      <c r="N765" s="1040"/>
      <c r="O765" s="1040"/>
      <c r="P765" s="1040"/>
      <c r="Q765" s="1040"/>
      <c r="R765" s="1040"/>
      <c r="S765" s="1040"/>
      <c r="T765" s="1040"/>
      <c r="U765" s="1040"/>
      <c r="V765" s="1040"/>
      <c r="W765" s="1040"/>
      <c r="X765" s="1040"/>
    </row>
    <row r="766" spans="1:24" x14ac:dyDescent="0.2">
      <c r="A766" s="631"/>
      <c r="B766" s="95"/>
      <c r="D766" s="1040"/>
      <c r="E766" s="1040"/>
      <c r="F766" s="1040"/>
      <c r="G766" s="1040"/>
      <c r="H766" s="1040"/>
      <c r="I766" s="1040"/>
      <c r="J766" s="1040"/>
      <c r="K766" s="1040"/>
      <c r="L766" s="1040"/>
      <c r="M766" s="1040"/>
      <c r="N766" s="1040"/>
      <c r="O766" s="1040"/>
      <c r="P766" s="1040"/>
      <c r="Q766" s="1040"/>
      <c r="R766" s="1040"/>
      <c r="S766" s="1040"/>
      <c r="T766" s="1040"/>
      <c r="U766" s="1040"/>
      <c r="V766" s="1040"/>
      <c r="W766" s="1040"/>
      <c r="X766" s="1040"/>
    </row>
    <row r="767" spans="1:24" x14ac:dyDescent="0.2">
      <c r="A767" s="631"/>
      <c r="B767" s="95"/>
      <c r="D767" s="1040"/>
      <c r="E767" s="1040"/>
      <c r="F767" s="1040"/>
      <c r="G767" s="1040"/>
      <c r="H767" s="1040"/>
      <c r="I767" s="1040"/>
      <c r="J767" s="1040"/>
      <c r="K767" s="1040"/>
      <c r="L767" s="1040"/>
      <c r="M767" s="1040"/>
      <c r="N767" s="1040"/>
      <c r="O767" s="1040"/>
      <c r="P767" s="1040"/>
      <c r="Q767" s="1040"/>
      <c r="R767" s="1040"/>
      <c r="S767" s="1040"/>
      <c r="T767" s="1040"/>
      <c r="U767" s="1040"/>
      <c r="V767" s="1040"/>
      <c r="W767" s="1040"/>
      <c r="X767" s="1040"/>
    </row>
    <row r="768" spans="1:24" x14ac:dyDescent="0.2">
      <c r="A768" s="631"/>
      <c r="B768" s="95"/>
      <c r="D768" s="1040"/>
      <c r="E768" s="1040"/>
      <c r="F768" s="1040"/>
      <c r="G768" s="1040"/>
      <c r="H768" s="1040"/>
      <c r="I768" s="1040"/>
      <c r="J768" s="1040"/>
      <c r="K768" s="1040"/>
      <c r="L768" s="1040"/>
      <c r="M768" s="1040"/>
      <c r="N768" s="1040"/>
      <c r="O768" s="1040"/>
      <c r="P768" s="1040"/>
      <c r="Q768" s="1040"/>
      <c r="R768" s="1040"/>
      <c r="S768" s="1040"/>
      <c r="T768" s="1040"/>
      <c r="U768" s="1040"/>
      <c r="V768" s="1040"/>
      <c r="W768" s="1040"/>
      <c r="X768" s="1040"/>
    </row>
    <row r="769" spans="1:24" x14ac:dyDescent="0.2">
      <c r="A769" s="631"/>
      <c r="B769" s="95"/>
      <c r="D769" s="1040"/>
      <c r="E769" s="1040"/>
      <c r="F769" s="1040"/>
      <c r="G769" s="1040"/>
      <c r="H769" s="1040"/>
      <c r="I769" s="1040"/>
      <c r="J769" s="1040"/>
      <c r="K769" s="1040"/>
      <c r="L769" s="1040"/>
      <c r="M769" s="1040"/>
      <c r="N769" s="1040"/>
      <c r="O769" s="1040"/>
      <c r="P769" s="1040"/>
      <c r="Q769" s="1040"/>
      <c r="R769" s="1040"/>
      <c r="S769" s="1040"/>
      <c r="T769" s="1040"/>
      <c r="U769" s="1040"/>
      <c r="V769" s="1040"/>
      <c r="W769" s="1040"/>
      <c r="X769" s="1040"/>
    </row>
    <row r="770" spans="1:24" x14ac:dyDescent="0.2">
      <c r="A770" s="631"/>
      <c r="B770" s="95"/>
      <c r="D770" s="1040"/>
      <c r="E770" s="1040"/>
      <c r="F770" s="1040"/>
      <c r="G770" s="1040"/>
      <c r="H770" s="1040"/>
      <c r="I770" s="1040"/>
      <c r="J770" s="1040"/>
      <c r="K770" s="1040"/>
      <c r="L770" s="1040"/>
      <c r="M770" s="1040"/>
      <c r="N770" s="1040"/>
      <c r="O770" s="1040"/>
      <c r="P770" s="1040"/>
      <c r="Q770" s="1040"/>
      <c r="R770" s="1040"/>
      <c r="S770" s="1040"/>
      <c r="T770" s="1040"/>
      <c r="U770" s="1040"/>
      <c r="V770" s="1040"/>
      <c r="W770" s="1040"/>
      <c r="X770" s="1040"/>
    </row>
    <row r="771" spans="1:24" x14ac:dyDescent="0.2">
      <c r="A771" s="631"/>
      <c r="B771" s="95"/>
      <c r="D771" s="1040"/>
      <c r="E771" s="1040"/>
      <c r="F771" s="1040"/>
      <c r="G771" s="1040"/>
      <c r="H771" s="1040"/>
      <c r="I771" s="1040"/>
      <c r="J771" s="1040"/>
      <c r="K771" s="1040"/>
      <c r="L771" s="1040"/>
      <c r="M771" s="1040"/>
      <c r="N771" s="1040"/>
      <c r="O771" s="1040"/>
      <c r="P771" s="1040"/>
      <c r="Q771" s="1040"/>
      <c r="R771" s="1040"/>
      <c r="S771" s="1040"/>
      <c r="T771" s="1040"/>
      <c r="U771" s="1040"/>
      <c r="V771" s="1040"/>
      <c r="W771" s="1040"/>
      <c r="X771" s="1040"/>
    </row>
    <row r="772" spans="1:24" x14ac:dyDescent="0.2">
      <c r="A772" s="631"/>
      <c r="B772" s="95"/>
      <c r="D772" s="1040"/>
      <c r="E772" s="1040"/>
      <c r="F772" s="1040"/>
      <c r="G772" s="1040"/>
      <c r="H772" s="1040"/>
      <c r="I772" s="1040"/>
      <c r="J772" s="1040"/>
      <c r="K772" s="1040"/>
      <c r="L772" s="1040"/>
      <c r="M772" s="1040"/>
      <c r="N772" s="1040"/>
      <c r="O772" s="1040"/>
      <c r="P772" s="1040"/>
      <c r="Q772" s="1040"/>
      <c r="R772" s="1040"/>
      <c r="S772" s="1040"/>
      <c r="T772" s="1040"/>
      <c r="U772" s="1040"/>
      <c r="V772" s="1040"/>
      <c r="W772" s="1040"/>
      <c r="X772" s="1040"/>
    </row>
    <row r="773" spans="1:24" x14ac:dyDescent="0.2">
      <c r="A773" s="631"/>
      <c r="B773" s="95"/>
      <c r="D773" s="1040"/>
      <c r="E773" s="1040"/>
      <c r="F773" s="1040"/>
      <c r="G773" s="1040"/>
      <c r="H773" s="1040"/>
      <c r="I773" s="1040"/>
      <c r="J773" s="1040"/>
      <c r="K773" s="1040"/>
      <c r="L773" s="1040"/>
      <c r="M773" s="1040"/>
      <c r="N773" s="1040"/>
      <c r="O773" s="1040"/>
      <c r="P773" s="1040"/>
      <c r="Q773" s="1040"/>
      <c r="R773" s="1040"/>
      <c r="S773" s="1040"/>
      <c r="T773" s="1040"/>
      <c r="U773" s="1040"/>
      <c r="V773" s="1040"/>
      <c r="W773" s="1040"/>
      <c r="X773" s="1040"/>
    </row>
    <row r="774" spans="1:24" x14ac:dyDescent="0.2">
      <c r="A774" s="631"/>
      <c r="B774" s="95"/>
      <c r="D774" s="1040"/>
      <c r="E774" s="1040"/>
      <c r="F774" s="1040"/>
      <c r="G774" s="1040"/>
      <c r="H774" s="1040"/>
      <c r="I774" s="1040"/>
      <c r="J774" s="1040"/>
      <c r="K774" s="1040"/>
      <c r="L774" s="1040"/>
      <c r="M774" s="1040"/>
      <c r="N774" s="1040"/>
      <c r="O774" s="1040"/>
      <c r="P774" s="1040"/>
      <c r="Q774" s="1040"/>
      <c r="R774" s="1040"/>
      <c r="S774" s="1040"/>
      <c r="T774" s="1040"/>
      <c r="U774" s="1040"/>
      <c r="V774" s="1040"/>
      <c r="W774" s="1040"/>
      <c r="X774" s="1040"/>
    </row>
    <row r="775" spans="1:24" x14ac:dyDescent="0.2">
      <c r="A775" s="631"/>
      <c r="B775" s="95"/>
      <c r="D775" s="1040"/>
      <c r="E775" s="1040"/>
      <c r="F775" s="1040"/>
      <c r="G775" s="1040"/>
      <c r="H775" s="1040"/>
      <c r="I775" s="1040"/>
      <c r="J775" s="1040"/>
      <c r="K775" s="1040"/>
      <c r="L775" s="1040"/>
      <c r="M775" s="1040"/>
      <c r="N775" s="1040"/>
      <c r="O775" s="1040"/>
      <c r="P775" s="1040"/>
      <c r="Q775" s="1040"/>
      <c r="R775" s="1040"/>
      <c r="S775" s="1040"/>
      <c r="T775" s="1040"/>
      <c r="U775" s="1040"/>
      <c r="V775" s="1040"/>
      <c r="W775" s="1040"/>
      <c r="X775" s="1040"/>
    </row>
    <row r="776" spans="1:24" x14ac:dyDescent="0.2">
      <c r="A776" s="631"/>
      <c r="B776" s="95"/>
      <c r="D776" s="1040"/>
      <c r="E776" s="1040"/>
      <c r="F776" s="1040"/>
      <c r="G776" s="1040"/>
      <c r="H776" s="1040"/>
      <c r="I776" s="1040"/>
      <c r="J776" s="1040"/>
      <c r="K776" s="1040"/>
      <c r="L776" s="1040"/>
      <c r="M776" s="1040"/>
      <c r="N776" s="1040"/>
      <c r="O776" s="1040"/>
      <c r="P776" s="1040"/>
      <c r="Q776" s="1040"/>
      <c r="R776" s="1040"/>
      <c r="S776" s="1040"/>
      <c r="T776" s="1040"/>
      <c r="U776" s="1040"/>
      <c r="V776" s="1040"/>
      <c r="W776" s="1040"/>
      <c r="X776" s="1040"/>
    </row>
    <row r="777" spans="1:24" x14ac:dyDescent="0.2">
      <c r="A777" s="631"/>
      <c r="B777" s="95"/>
      <c r="D777" s="1040"/>
      <c r="E777" s="1040"/>
      <c r="F777" s="1040"/>
      <c r="G777" s="1040"/>
      <c r="H777" s="1040"/>
      <c r="I777" s="1040"/>
      <c r="J777" s="1040"/>
      <c r="K777" s="1040"/>
      <c r="L777" s="1040"/>
      <c r="M777" s="1040"/>
      <c r="N777" s="1040"/>
      <c r="O777" s="1040"/>
      <c r="P777" s="1040"/>
      <c r="Q777" s="1040"/>
      <c r="R777" s="1040"/>
      <c r="S777" s="1040"/>
      <c r="T777" s="1040"/>
      <c r="U777" s="1040"/>
      <c r="V777" s="1040"/>
      <c r="W777" s="1040"/>
      <c r="X777" s="1040"/>
    </row>
    <row r="778" spans="1:24" x14ac:dyDescent="0.2">
      <c r="A778" s="631"/>
      <c r="B778" s="95"/>
      <c r="D778" s="1040"/>
      <c r="E778" s="1040"/>
      <c r="F778" s="1040"/>
      <c r="G778" s="1040"/>
      <c r="H778" s="1040"/>
      <c r="I778" s="1040"/>
      <c r="J778" s="1040"/>
      <c r="K778" s="1040"/>
      <c r="L778" s="1040"/>
      <c r="M778" s="1040"/>
      <c r="N778" s="1040"/>
      <c r="O778" s="1040"/>
      <c r="P778" s="1040"/>
      <c r="Q778" s="1040"/>
      <c r="R778" s="1040"/>
      <c r="S778" s="1040"/>
      <c r="T778" s="1040"/>
      <c r="U778" s="1040"/>
      <c r="V778" s="1040"/>
      <c r="W778" s="1040"/>
      <c r="X778" s="1040"/>
    </row>
    <row r="779" spans="1:24" x14ac:dyDescent="0.2">
      <c r="A779" s="631"/>
      <c r="B779" s="95"/>
      <c r="D779" s="1040"/>
      <c r="E779" s="1040"/>
      <c r="F779" s="1040"/>
      <c r="G779" s="1040"/>
      <c r="H779" s="1040"/>
      <c r="I779" s="1040"/>
      <c r="J779" s="1040"/>
      <c r="K779" s="1040"/>
      <c r="L779" s="1040"/>
      <c r="M779" s="1040"/>
      <c r="N779" s="1040"/>
      <c r="O779" s="1040"/>
      <c r="P779" s="1040"/>
      <c r="Q779" s="1040"/>
      <c r="R779" s="1040"/>
      <c r="S779" s="1040"/>
      <c r="T779" s="1040"/>
      <c r="U779" s="1040"/>
      <c r="V779" s="1040"/>
      <c r="W779" s="1040"/>
      <c r="X779" s="1040"/>
    </row>
    <row r="780" spans="1:24" x14ac:dyDescent="0.2">
      <c r="A780" s="631"/>
      <c r="B780" s="95"/>
      <c r="D780" s="1040"/>
      <c r="E780" s="1040"/>
      <c r="F780" s="1040"/>
      <c r="G780" s="1040"/>
      <c r="H780" s="1040"/>
      <c r="I780" s="1040"/>
      <c r="J780" s="1040"/>
      <c r="K780" s="1040"/>
      <c r="L780" s="1040"/>
      <c r="M780" s="1040"/>
      <c r="N780" s="1040"/>
      <c r="O780" s="1040"/>
      <c r="P780" s="1040"/>
      <c r="Q780" s="1040"/>
      <c r="R780" s="1040"/>
      <c r="S780" s="1040"/>
      <c r="T780" s="1040"/>
      <c r="U780" s="1040"/>
      <c r="V780" s="1040"/>
      <c r="W780" s="1040"/>
      <c r="X780" s="1040"/>
    </row>
    <row r="781" spans="1:24" x14ac:dyDescent="0.2">
      <c r="A781" s="631"/>
      <c r="B781" s="95"/>
      <c r="D781" s="1040"/>
      <c r="E781" s="1040"/>
      <c r="F781" s="1040"/>
      <c r="G781" s="1040"/>
      <c r="H781" s="1040"/>
      <c r="I781" s="1040"/>
      <c r="J781" s="1040"/>
      <c r="K781" s="1040"/>
      <c r="L781" s="1040"/>
      <c r="M781" s="1040"/>
      <c r="N781" s="1040"/>
      <c r="O781" s="1040"/>
      <c r="P781" s="1040"/>
      <c r="Q781" s="1040"/>
      <c r="R781" s="1040"/>
      <c r="S781" s="1040"/>
      <c r="T781" s="1040"/>
      <c r="U781" s="1040"/>
      <c r="V781" s="1040"/>
      <c r="W781" s="1040"/>
      <c r="X781" s="1040"/>
    </row>
    <row r="782" spans="1:24" x14ac:dyDescent="0.2">
      <c r="A782" s="631"/>
      <c r="B782" s="95"/>
      <c r="D782" s="1040"/>
      <c r="E782" s="1040"/>
      <c r="F782" s="1040"/>
      <c r="G782" s="1040"/>
      <c r="H782" s="1040"/>
      <c r="I782" s="1040"/>
      <c r="J782" s="1040"/>
      <c r="K782" s="1040"/>
      <c r="L782" s="1040"/>
      <c r="M782" s="1040"/>
      <c r="N782" s="1040"/>
      <c r="O782" s="1040"/>
      <c r="P782" s="1040"/>
      <c r="Q782" s="1040"/>
      <c r="R782" s="1040"/>
      <c r="S782" s="1040"/>
      <c r="T782" s="1040"/>
      <c r="U782" s="1040"/>
      <c r="V782" s="1040"/>
      <c r="W782" s="1040"/>
      <c r="X782" s="1040"/>
    </row>
    <row r="783" spans="1:24" x14ac:dyDescent="0.2">
      <c r="A783" s="631"/>
      <c r="B783" s="95"/>
      <c r="D783" s="1040"/>
      <c r="E783" s="1040"/>
      <c r="F783" s="1040"/>
      <c r="G783" s="1040"/>
      <c r="H783" s="1040"/>
      <c r="I783" s="1040"/>
      <c r="J783" s="1040"/>
      <c r="K783" s="1040"/>
      <c r="L783" s="1040"/>
      <c r="M783" s="1040"/>
      <c r="N783" s="1040"/>
      <c r="O783" s="1040"/>
      <c r="P783" s="1040"/>
      <c r="Q783" s="1040"/>
      <c r="R783" s="1040"/>
      <c r="S783" s="1040"/>
      <c r="T783" s="1040"/>
      <c r="U783" s="1040"/>
      <c r="V783" s="1040"/>
      <c r="W783" s="1040"/>
      <c r="X783" s="1040"/>
    </row>
    <row r="784" spans="1:24" x14ac:dyDescent="0.2">
      <c r="A784" s="631"/>
      <c r="B784" s="95"/>
      <c r="D784" s="1040"/>
      <c r="E784" s="1040"/>
      <c r="F784" s="1040"/>
      <c r="G784" s="1040"/>
      <c r="H784" s="1040"/>
      <c r="I784" s="1040"/>
      <c r="J784" s="1040"/>
      <c r="K784" s="1040"/>
      <c r="L784" s="1040"/>
      <c r="M784" s="1040"/>
      <c r="N784" s="1040"/>
      <c r="O784" s="1040"/>
      <c r="P784" s="1040"/>
      <c r="Q784" s="1040"/>
      <c r="R784" s="1040"/>
      <c r="S784" s="1040"/>
      <c r="T784" s="1040"/>
      <c r="U784" s="1040"/>
      <c r="V784" s="1040"/>
      <c r="W784" s="1040"/>
      <c r="X784" s="1040"/>
    </row>
    <row r="785" spans="1:24" x14ac:dyDescent="0.2">
      <c r="A785" s="631"/>
      <c r="B785" s="95"/>
      <c r="D785" s="1040"/>
      <c r="E785" s="1040"/>
      <c r="F785" s="1040"/>
      <c r="G785" s="1040"/>
      <c r="H785" s="1040"/>
      <c r="I785" s="1040"/>
      <c r="J785" s="1040"/>
      <c r="K785" s="1040"/>
      <c r="L785" s="1040"/>
      <c r="M785" s="1040"/>
      <c r="N785" s="1040"/>
      <c r="O785" s="1040"/>
      <c r="P785" s="1040"/>
      <c r="Q785" s="1040"/>
      <c r="R785" s="1040"/>
      <c r="S785" s="1040"/>
      <c r="T785" s="1040"/>
      <c r="U785" s="1040"/>
      <c r="V785" s="1040"/>
      <c r="W785" s="1040"/>
      <c r="X785" s="1040"/>
    </row>
    <row r="786" spans="1:24" x14ac:dyDescent="0.2">
      <c r="A786" s="631"/>
      <c r="B786" s="95"/>
      <c r="D786" s="1040"/>
      <c r="E786" s="1040"/>
      <c r="F786" s="1040"/>
      <c r="G786" s="1040"/>
      <c r="H786" s="1040"/>
      <c r="I786" s="1040"/>
      <c r="J786" s="1040"/>
      <c r="K786" s="1040"/>
      <c r="L786" s="1040"/>
      <c r="M786" s="1040"/>
      <c r="N786" s="1040"/>
      <c r="O786" s="1040"/>
      <c r="P786" s="1040"/>
      <c r="Q786" s="1040"/>
      <c r="R786" s="1040"/>
      <c r="S786" s="1040"/>
      <c r="T786" s="1040"/>
      <c r="U786" s="1040"/>
      <c r="V786" s="1040"/>
      <c r="W786" s="1040"/>
      <c r="X786" s="1040"/>
    </row>
    <row r="787" spans="1:24" x14ac:dyDescent="0.2">
      <c r="A787" s="631"/>
      <c r="B787" s="95"/>
      <c r="D787" s="1040"/>
      <c r="E787" s="1040"/>
      <c r="F787" s="1040"/>
      <c r="G787" s="1040"/>
      <c r="H787" s="1040"/>
      <c r="I787" s="1040"/>
      <c r="J787" s="1040"/>
      <c r="K787" s="1040"/>
      <c r="L787" s="1040"/>
      <c r="M787" s="1040"/>
      <c r="N787" s="1040"/>
      <c r="O787" s="1040"/>
      <c r="P787" s="1040"/>
      <c r="Q787" s="1040"/>
      <c r="R787" s="1040"/>
      <c r="S787" s="1040"/>
      <c r="T787" s="1040"/>
      <c r="U787" s="1040"/>
      <c r="V787" s="1040"/>
      <c r="W787" s="1040"/>
      <c r="X787" s="1040"/>
    </row>
    <row r="788" spans="1:24" x14ac:dyDescent="0.2">
      <c r="A788" s="631"/>
      <c r="B788" s="95"/>
      <c r="D788" s="1040"/>
      <c r="E788" s="1040"/>
      <c r="F788" s="1040"/>
      <c r="G788" s="1040"/>
      <c r="H788" s="1040"/>
      <c r="I788" s="1040"/>
      <c r="J788" s="1040"/>
      <c r="K788" s="1040"/>
      <c r="L788" s="1040"/>
      <c r="M788" s="1040"/>
      <c r="N788" s="1040"/>
      <c r="O788" s="1040"/>
      <c r="P788" s="1040"/>
      <c r="Q788" s="1040"/>
      <c r="R788" s="1040"/>
      <c r="S788" s="1040"/>
      <c r="T788" s="1040"/>
      <c r="U788" s="1040"/>
      <c r="V788" s="1040"/>
      <c r="W788" s="1040"/>
      <c r="X788" s="1040"/>
    </row>
    <row r="789" spans="1:24" x14ac:dyDescent="0.2">
      <c r="A789" s="631"/>
      <c r="B789" s="95"/>
      <c r="D789" s="1040"/>
      <c r="E789" s="1040"/>
      <c r="F789" s="1040"/>
      <c r="G789" s="1040"/>
      <c r="H789" s="1040"/>
      <c r="I789" s="1040"/>
      <c r="J789" s="1040"/>
      <c r="K789" s="1040"/>
      <c r="L789" s="1040"/>
      <c r="M789" s="1040"/>
      <c r="N789" s="1040"/>
      <c r="O789" s="1040"/>
      <c r="P789" s="1040"/>
      <c r="Q789" s="1040"/>
      <c r="R789" s="1040"/>
      <c r="S789" s="1040"/>
      <c r="T789" s="1040"/>
      <c r="U789" s="1040"/>
      <c r="V789" s="1040"/>
      <c r="W789" s="1040"/>
      <c r="X789" s="1040"/>
    </row>
    <row r="790" spans="1:24" x14ac:dyDescent="0.2">
      <c r="A790" s="631"/>
      <c r="B790" s="95"/>
      <c r="D790" s="1040"/>
      <c r="E790" s="1040"/>
      <c r="F790" s="1040"/>
      <c r="G790" s="1040"/>
      <c r="H790" s="1040"/>
      <c r="I790" s="1040"/>
      <c r="J790" s="1040"/>
      <c r="K790" s="1040"/>
      <c r="L790" s="1040"/>
      <c r="M790" s="1040"/>
      <c r="N790" s="1040"/>
      <c r="O790" s="1040"/>
      <c r="P790" s="1040"/>
      <c r="Q790" s="1040"/>
      <c r="R790" s="1040"/>
      <c r="S790" s="1040"/>
      <c r="T790" s="1040"/>
      <c r="U790" s="1040"/>
      <c r="V790" s="1040"/>
      <c r="W790" s="1040"/>
      <c r="X790" s="1040"/>
    </row>
    <row r="791" spans="1:24" x14ac:dyDescent="0.2">
      <c r="A791" s="631"/>
      <c r="B791" s="95"/>
      <c r="D791" s="1040"/>
      <c r="E791" s="1040"/>
      <c r="F791" s="1040"/>
      <c r="G791" s="1040"/>
      <c r="H791" s="1040"/>
      <c r="I791" s="1040"/>
      <c r="J791" s="1040"/>
      <c r="K791" s="1040"/>
      <c r="L791" s="1040"/>
      <c r="M791" s="1040"/>
      <c r="N791" s="1040"/>
      <c r="O791" s="1040"/>
      <c r="P791" s="1040"/>
      <c r="Q791" s="1040"/>
      <c r="R791" s="1040"/>
      <c r="S791" s="1040"/>
      <c r="T791" s="1040"/>
      <c r="U791" s="1040"/>
      <c r="V791" s="1040"/>
      <c r="W791" s="1040"/>
      <c r="X791" s="1040"/>
    </row>
    <row r="792" spans="1:24" x14ac:dyDescent="0.2">
      <c r="A792" s="631"/>
      <c r="B792" s="95"/>
      <c r="D792" s="1040"/>
      <c r="E792" s="1040"/>
      <c r="F792" s="1040"/>
      <c r="G792" s="1040"/>
      <c r="H792" s="1040"/>
      <c r="I792" s="1040"/>
      <c r="J792" s="1040"/>
      <c r="K792" s="1040"/>
      <c r="L792" s="1040"/>
      <c r="M792" s="1040"/>
      <c r="N792" s="1040"/>
      <c r="O792" s="1040"/>
      <c r="P792" s="1040"/>
      <c r="Q792" s="1040"/>
      <c r="R792" s="1040"/>
      <c r="S792" s="1040"/>
      <c r="T792" s="1040"/>
      <c r="U792" s="1040"/>
      <c r="V792" s="1040"/>
      <c r="W792" s="1040"/>
      <c r="X792" s="1040"/>
    </row>
    <row r="793" spans="1:24" x14ac:dyDescent="0.2">
      <c r="A793" s="631"/>
      <c r="B793" s="95"/>
      <c r="D793" s="1040"/>
      <c r="E793" s="1040"/>
      <c r="F793" s="1040"/>
      <c r="G793" s="1040"/>
      <c r="H793" s="1040"/>
      <c r="I793" s="1040"/>
      <c r="J793" s="1040"/>
      <c r="K793" s="1040"/>
      <c r="L793" s="1040"/>
      <c r="M793" s="1040"/>
      <c r="N793" s="1040"/>
      <c r="O793" s="1040"/>
      <c r="P793" s="1040"/>
      <c r="Q793" s="1040"/>
      <c r="R793" s="1040"/>
      <c r="S793" s="1040"/>
      <c r="T793" s="1040"/>
      <c r="U793" s="1040"/>
      <c r="V793" s="1040"/>
      <c r="W793" s="1040"/>
      <c r="X793" s="1040"/>
    </row>
    <row r="794" spans="1:24" x14ac:dyDescent="0.2">
      <c r="A794" s="631"/>
      <c r="B794" s="95"/>
      <c r="D794" s="1040"/>
      <c r="E794" s="1040"/>
      <c r="F794" s="1040"/>
      <c r="G794" s="1040"/>
      <c r="H794" s="1040"/>
      <c r="I794" s="1040"/>
      <c r="J794" s="1040"/>
      <c r="K794" s="1040"/>
      <c r="L794" s="1040"/>
      <c r="M794" s="1040"/>
      <c r="N794" s="1040"/>
      <c r="O794" s="1040"/>
      <c r="P794" s="1040"/>
      <c r="Q794" s="1040"/>
      <c r="R794" s="1040"/>
      <c r="S794" s="1040"/>
      <c r="T794" s="1040"/>
      <c r="U794" s="1040"/>
      <c r="V794" s="1040"/>
      <c r="W794" s="1040"/>
      <c r="X794" s="1040"/>
    </row>
    <row r="795" spans="1:24" x14ac:dyDescent="0.2">
      <c r="A795" s="631"/>
      <c r="B795" s="95"/>
      <c r="D795" s="1040"/>
      <c r="E795" s="1040"/>
      <c r="F795" s="1040"/>
      <c r="G795" s="1040"/>
      <c r="H795" s="1040"/>
      <c r="I795" s="1040"/>
      <c r="J795" s="1040"/>
      <c r="K795" s="1040"/>
      <c r="L795" s="1040"/>
      <c r="M795" s="1040"/>
      <c r="N795" s="1040"/>
      <c r="O795" s="1040"/>
      <c r="P795" s="1040"/>
      <c r="Q795" s="1040"/>
      <c r="R795" s="1040"/>
      <c r="S795" s="1040"/>
      <c r="T795" s="1040"/>
      <c r="U795" s="1040"/>
      <c r="V795" s="1040"/>
      <c r="W795" s="1040"/>
      <c r="X795" s="1040"/>
    </row>
    <row r="796" spans="1:24" x14ac:dyDescent="0.2">
      <c r="A796" s="631"/>
      <c r="B796" s="95"/>
      <c r="D796" s="1040"/>
      <c r="E796" s="1040"/>
      <c r="F796" s="1040"/>
      <c r="G796" s="1040"/>
      <c r="H796" s="1040"/>
      <c r="I796" s="1040"/>
      <c r="J796" s="1040"/>
      <c r="K796" s="1040"/>
      <c r="L796" s="1040"/>
      <c r="M796" s="1040"/>
      <c r="N796" s="1040"/>
      <c r="O796" s="1040"/>
      <c r="P796" s="1040"/>
      <c r="Q796" s="1040"/>
      <c r="R796" s="1040"/>
      <c r="S796" s="1040"/>
      <c r="T796" s="1040"/>
      <c r="U796" s="1040"/>
      <c r="V796" s="1040"/>
      <c r="W796" s="1040"/>
      <c r="X796" s="1040"/>
    </row>
    <row r="797" spans="1:24" x14ac:dyDescent="0.2">
      <c r="A797" s="631"/>
      <c r="B797" s="95"/>
      <c r="D797" s="1040"/>
      <c r="E797" s="1040"/>
      <c r="F797" s="1040"/>
      <c r="G797" s="1040"/>
      <c r="H797" s="1040"/>
      <c r="I797" s="1040"/>
      <c r="J797" s="1040"/>
      <c r="K797" s="1040"/>
      <c r="L797" s="1040"/>
      <c r="M797" s="1040"/>
      <c r="N797" s="1040"/>
      <c r="O797" s="1040"/>
      <c r="P797" s="1040"/>
      <c r="Q797" s="1040"/>
      <c r="R797" s="1040"/>
      <c r="S797" s="1040"/>
      <c r="T797" s="1040"/>
      <c r="U797" s="1040"/>
      <c r="V797" s="1040"/>
      <c r="W797" s="1040"/>
      <c r="X797" s="1040"/>
    </row>
    <row r="798" spans="1:24" x14ac:dyDescent="0.2">
      <c r="A798" s="631"/>
      <c r="B798" s="95"/>
      <c r="D798" s="1040"/>
      <c r="E798" s="1040"/>
      <c r="F798" s="1040"/>
      <c r="G798" s="1040"/>
      <c r="H798" s="1040"/>
      <c r="I798" s="1040"/>
      <c r="J798" s="1040"/>
      <c r="K798" s="1040"/>
      <c r="L798" s="1040"/>
      <c r="M798" s="1040"/>
      <c r="N798" s="1040"/>
      <c r="O798" s="1040"/>
      <c r="P798" s="1040"/>
      <c r="Q798" s="1040"/>
      <c r="R798" s="1040"/>
      <c r="S798" s="1040"/>
      <c r="T798" s="1040"/>
      <c r="U798" s="1040"/>
      <c r="V798" s="1040"/>
      <c r="W798" s="1040"/>
      <c r="X798" s="1040"/>
    </row>
    <row r="799" spans="1:24" x14ac:dyDescent="0.2">
      <c r="A799" s="631"/>
      <c r="B799" s="95"/>
      <c r="D799" s="1040"/>
      <c r="E799" s="1040"/>
      <c r="F799" s="1040"/>
      <c r="G799" s="1040"/>
      <c r="H799" s="1040"/>
      <c r="I799" s="1040"/>
      <c r="J799" s="1040"/>
      <c r="K799" s="1040"/>
      <c r="L799" s="1040"/>
      <c r="M799" s="1040"/>
      <c r="N799" s="1040"/>
      <c r="O799" s="1040"/>
      <c r="P799" s="1040"/>
      <c r="Q799" s="1040"/>
      <c r="R799" s="1040"/>
      <c r="S799" s="1040"/>
      <c r="T799" s="1040"/>
      <c r="U799" s="1040"/>
      <c r="V799" s="1040"/>
      <c r="W799" s="1040"/>
      <c r="X799" s="1040"/>
    </row>
    <row r="800" spans="1:24" x14ac:dyDescent="0.2">
      <c r="A800" s="631"/>
      <c r="B800" s="95"/>
      <c r="D800" s="1040"/>
      <c r="E800" s="1040"/>
      <c r="F800" s="1040"/>
      <c r="G800" s="1040"/>
      <c r="H800" s="1040"/>
      <c r="I800" s="1040"/>
      <c r="J800" s="1040"/>
      <c r="K800" s="1040"/>
      <c r="L800" s="1040"/>
      <c r="M800" s="1040"/>
      <c r="N800" s="1040"/>
      <c r="O800" s="1040"/>
      <c r="P800" s="1040"/>
      <c r="Q800" s="1040"/>
      <c r="R800" s="1040"/>
      <c r="S800" s="1040"/>
      <c r="T800" s="1040"/>
      <c r="U800" s="1040"/>
      <c r="V800" s="1040"/>
      <c r="W800" s="1040"/>
      <c r="X800" s="1040"/>
    </row>
    <row r="801" spans="1:24" x14ac:dyDescent="0.2">
      <c r="A801" s="631"/>
      <c r="B801" s="95"/>
      <c r="D801" s="1040"/>
      <c r="E801" s="1040"/>
      <c r="F801" s="1040"/>
      <c r="G801" s="1040"/>
      <c r="H801" s="1040"/>
      <c r="I801" s="1040"/>
      <c r="J801" s="1040"/>
      <c r="K801" s="1040"/>
      <c r="L801" s="1040"/>
      <c r="M801" s="1040"/>
      <c r="N801" s="1040"/>
      <c r="O801" s="1040"/>
      <c r="P801" s="1040"/>
      <c r="Q801" s="1040"/>
      <c r="R801" s="1040"/>
      <c r="S801" s="1040"/>
      <c r="T801" s="1040"/>
      <c r="U801" s="1040"/>
      <c r="V801" s="1040"/>
      <c r="W801" s="1040"/>
      <c r="X801" s="1040"/>
    </row>
    <row r="802" spans="1:24" x14ac:dyDescent="0.2">
      <c r="A802" s="631"/>
      <c r="B802" s="95"/>
      <c r="D802" s="1040"/>
      <c r="E802" s="1040"/>
      <c r="F802" s="1040"/>
      <c r="G802" s="1040"/>
      <c r="H802" s="1040"/>
      <c r="I802" s="1040"/>
      <c r="J802" s="1040"/>
      <c r="K802" s="1040"/>
      <c r="L802" s="1040"/>
      <c r="M802" s="1040"/>
      <c r="N802" s="1040"/>
      <c r="O802" s="1040"/>
      <c r="P802" s="1040"/>
      <c r="Q802" s="1040"/>
      <c r="R802" s="1040"/>
      <c r="S802" s="1040"/>
      <c r="T802" s="1040"/>
      <c r="U802" s="1040"/>
      <c r="V802" s="1040"/>
      <c r="W802" s="1040"/>
      <c r="X802" s="1040"/>
    </row>
    <row r="803" spans="1:24" x14ac:dyDescent="0.2">
      <c r="A803" s="631"/>
      <c r="B803" s="95"/>
      <c r="D803" s="1040"/>
      <c r="E803" s="1040"/>
      <c r="F803" s="1040"/>
      <c r="G803" s="1040"/>
      <c r="H803" s="1040"/>
      <c r="I803" s="1040"/>
      <c r="J803" s="1040"/>
      <c r="K803" s="1040"/>
      <c r="L803" s="1040"/>
      <c r="M803" s="1040"/>
      <c r="N803" s="1040"/>
      <c r="O803" s="1040"/>
      <c r="P803" s="1040"/>
      <c r="Q803" s="1040"/>
      <c r="R803" s="1040"/>
      <c r="S803" s="1040"/>
      <c r="T803" s="1040"/>
      <c r="U803" s="1040"/>
      <c r="V803" s="1040"/>
      <c r="W803" s="1040"/>
      <c r="X803" s="1040"/>
    </row>
    <row r="804" spans="1:24" x14ac:dyDescent="0.2">
      <c r="A804" s="631"/>
      <c r="B804" s="95"/>
      <c r="D804" s="1040"/>
      <c r="E804" s="1040"/>
      <c r="F804" s="1040"/>
      <c r="G804" s="1040"/>
      <c r="H804" s="1040"/>
      <c r="I804" s="1040"/>
      <c r="J804" s="1040"/>
      <c r="K804" s="1040"/>
      <c r="L804" s="1040"/>
      <c r="M804" s="1040"/>
      <c r="N804" s="1040"/>
      <c r="O804" s="1040"/>
      <c r="P804" s="1040"/>
      <c r="Q804" s="1040"/>
      <c r="R804" s="1040"/>
      <c r="S804" s="1040"/>
      <c r="T804" s="1040"/>
      <c r="U804" s="1040"/>
      <c r="V804" s="1040"/>
      <c r="W804" s="1040"/>
      <c r="X804" s="1040"/>
    </row>
    <row r="805" spans="1:24" x14ac:dyDescent="0.2">
      <c r="A805" s="631"/>
      <c r="B805" s="95"/>
      <c r="D805" s="1040"/>
      <c r="E805" s="1040"/>
      <c r="F805" s="1040"/>
      <c r="G805" s="1040"/>
      <c r="H805" s="1040"/>
      <c r="I805" s="1040"/>
      <c r="J805" s="1040"/>
      <c r="K805" s="1040"/>
      <c r="L805" s="1040"/>
      <c r="M805" s="1040"/>
      <c r="N805" s="1040"/>
      <c r="O805" s="1040"/>
      <c r="P805" s="1040"/>
      <c r="Q805" s="1040"/>
      <c r="R805" s="1040"/>
      <c r="S805" s="1040"/>
      <c r="T805" s="1040"/>
      <c r="U805" s="1040"/>
      <c r="V805" s="1040"/>
      <c r="W805" s="1040"/>
      <c r="X805" s="1040"/>
    </row>
    <row r="806" spans="1:24" x14ac:dyDescent="0.2">
      <c r="A806" s="631"/>
      <c r="B806" s="95"/>
      <c r="D806" s="1040"/>
      <c r="E806" s="1040"/>
      <c r="F806" s="1040"/>
      <c r="G806" s="1040"/>
      <c r="H806" s="1040"/>
      <c r="I806" s="1040"/>
      <c r="J806" s="1040"/>
      <c r="K806" s="1040"/>
      <c r="L806" s="1040"/>
      <c r="M806" s="1040"/>
      <c r="N806" s="1040"/>
      <c r="O806" s="1040"/>
      <c r="P806" s="1040"/>
      <c r="Q806" s="1040"/>
      <c r="R806" s="1040"/>
      <c r="S806" s="1040"/>
      <c r="T806" s="1040"/>
      <c r="U806" s="1040"/>
      <c r="V806" s="1040"/>
      <c r="W806" s="1040"/>
      <c r="X806" s="1040"/>
    </row>
    <row r="807" spans="1:24" x14ac:dyDescent="0.2">
      <c r="A807" s="631"/>
      <c r="B807" s="95"/>
      <c r="D807" s="1040"/>
      <c r="E807" s="1040"/>
      <c r="F807" s="1040"/>
      <c r="G807" s="1040"/>
      <c r="H807" s="1040"/>
      <c r="I807" s="1040"/>
      <c r="J807" s="1040"/>
      <c r="K807" s="1040"/>
      <c r="L807" s="1040"/>
      <c r="M807" s="1040"/>
      <c r="N807" s="1040"/>
      <c r="O807" s="1040"/>
      <c r="P807" s="1040"/>
      <c r="Q807" s="1040"/>
      <c r="R807" s="1040"/>
      <c r="S807" s="1040"/>
      <c r="T807" s="1040"/>
      <c r="U807" s="1040"/>
      <c r="V807" s="1040"/>
      <c r="W807" s="1040"/>
      <c r="X807" s="1040"/>
    </row>
    <row r="808" spans="1:24" x14ac:dyDescent="0.2">
      <c r="A808" s="631"/>
      <c r="B808" s="95"/>
      <c r="D808" s="1040"/>
      <c r="E808" s="1040"/>
      <c r="F808" s="1040"/>
      <c r="G808" s="1040"/>
      <c r="H808" s="1040"/>
      <c r="I808" s="1040"/>
      <c r="J808" s="1040"/>
      <c r="K808" s="1040"/>
      <c r="L808" s="1040"/>
      <c r="M808" s="1040"/>
      <c r="N808" s="1040"/>
      <c r="O808" s="1040"/>
      <c r="P808" s="1040"/>
      <c r="Q808" s="1040"/>
      <c r="R808" s="1040"/>
      <c r="S808" s="1040"/>
      <c r="T808" s="1040"/>
      <c r="U808" s="1040"/>
      <c r="V808" s="1040"/>
      <c r="W808" s="1040"/>
      <c r="X808" s="1040"/>
    </row>
    <row r="809" spans="1:24" x14ac:dyDescent="0.2">
      <c r="A809" s="631"/>
      <c r="B809" s="95"/>
      <c r="D809" s="1040"/>
      <c r="E809" s="1040"/>
      <c r="F809" s="1040"/>
      <c r="G809" s="1040"/>
      <c r="H809" s="1040"/>
      <c r="I809" s="1040"/>
      <c r="J809" s="1040"/>
      <c r="K809" s="1040"/>
      <c r="L809" s="1040"/>
      <c r="M809" s="1040"/>
      <c r="N809" s="1040"/>
      <c r="O809" s="1040"/>
      <c r="P809" s="1040"/>
      <c r="Q809" s="1040"/>
      <c r="R809" s="1040"/>
      <c r="S809" s="1040"/>
      <c r="T809" s="1040"/>
      <c r="U809" s="1040"/>
      <c r="V809" s="1040"/>
      <c r="W809" s="1040"/>
      <c r="X809" s="1040"/>
    </row>
    <row r="810" spans="1:24" x14ac:dyDescent="0.2">
      <c r="A810" s="631"/>
      <c r="B810" s="95"/>
      <c r="D810" s="1040"/>
      <c r="E810" s="1040"/>
      <c r="F810" s="1040"/>
      <c r="G810" s="1040"/>
      <c r="H810" s="1040"/>
      <c r="I810" s="1040"/>
      <c r="J810" s="1040"/>
      <c r="K810" s="1040"/>
      <c r="L810" s="1040"/>
      <c r="M810" s="1040"/>
      <c r="N810" s="1040"/>
      <c r="O810" s="1040"/>
      <c r="P810" s="1040"/>
      <c r="Q810" s="1040"/>
      <c r="R810" s="1040"/>
      <c r="S810" s="1040"/>
      <c r="T810" s="1040"/>
      <c r="U810" s="1040"/>
      <c r="V810" s="1040"/>
      <c r="W810" s="1040"/>
      <c r="X810" s="1040"/>
    </row>
    <row r="811" spans="1:24" x14ac:dyDescent="0.2">
      <c r="A811" s="631"/>
      <c r="B811" s="95"/>
      <c r="D811" s="1040"/>
      <c r="E811" s="1040"/>
      <c r="F811" s="1040"/>
      <c r="G811" s="1040"/>
      <c r="H811" s="1040"/>
      <c r="I811" s="1040"/>
      <c r="J811" s="1040"/>
      <c r="K811" s="1040"/>
      <c r="L811" s="1040"/>
      <c r="M811" s="1040"/>
      <c r="N811" s="1040"/>
      <c r="O811" s="1040"/>
      <c r="P811" s="1040"/>
      <c r="Q811" s="1040"/>
      <c r="R811" s="1040"/>
      <c r="S811" s="1040"/>
      <c r="T811" s="1040"/>
      <c r="U811" s="1040"/>
      <c r="V811" s="1040"/>
      <c r="W811" s="1040"/>
      <c r="X811" s="1040"/>
    </row>
    <row r="812" spans="1:24" x14ac:dyDescent="0.2">
      <c r="A812" s="631"/>
      <c r="B812" s="95"/>
      <c r="D812" s="1040"/>
      <c r="E812" s="1040"/>
      <c r="F812" s="1040"/>
      <c r="G812" s="1040"/>
      <c r="H812" s="1040"/>
      <c r="I812" s="1040"/>
      <c r="J812" s="1040"/>
      <c r="K812" s="1040"/>
      <c r="L812" s="1040"/>
      <c r="M812" s="1040"/>
      <c r="N812" s="1040"/>
      <c r="O812" s="1040"/>
      <c r="P812" s="1040"/>
      <c r="Q812" s="1040"/>
      <c r="R812" s="1040"/>
      <c r="S812" s="1040"/>
      <c r="T812" s="1040"/>
      <c r="U812" s="1040"/>
      <c r="V812" s="1040"/>
      <c r="W812" s="1040"/>
      <c r="X812" s="1040"/>
    </row>
    <row r="813" spans="1:24" x14ac:dyDescent="0.2">
      <c r="A813" s="631"/>
      <c r="B813" s="95"/>
      <c r="D813" s="1040"/>
      <c r="E813" s="1040"/>
      <c r="F813" s="1040"/>
      <c r="G813" s="1040"/>
      <c r="H813" s="1040"/>
      <c r="I813" s="1040"/>
      <c r="J813" s="1040"/>
      <c r="K813" s="1040"/>
      <c r="L813" s="1040"/>
      <c r="M813" s="1040"/>
      <c r="N813" s="1040"/>
      <c r="O813" s="1040"/>
      <c r="P813" s="1040"/>
      <c r="Q813" s="1040"/>
      <c r="R813" s="1040"/>
      <c r="S813" s="1040"/>
      <c r="T813" s="1040"/>
      <c r="U813" s="1040"/>
      <c r="V813" s="1040"/>
      <c r="W813" s="1040"/>
      <c r="X813" s="1040"/>
    </row>
    <row r="814" spans="1:24" x14ac:dyDescent="0.2">
      <c r="A814" s="631"/>
      <c r="B814" s="95"/>
      <c r="D814" s="1040"/>
      <c r="E814" s="1040"/>
      <c r="F814" s="1040"/>
      <c r="G814" s="1040"/>
      <c r="H814" s="1040"/>
      <c r="I814" s="1040"/>
      <c r="J814" s="1040"/>
      <c r="K814" s="1040"/>
      <c r="L814" s="1040"/>
      <c r="M814" s="1040"/>
      <c r="N814" s="1040"/>
      <c r="O814" s="1040"/>
      <c r="P814" s="1040"/>
      <c r="Q814" s="1040"/>
      <c r="R814" s="1040"/>
      <c r="S814" s="1040"/>
      <c r="T814" s="1040"/>
      <c r="U814" s="1040"/>
      <c r="V814" s="1040"/>
      <c r="W814" s="1040"/>
      <c r="X814" s="1040"/>
    </row>
    <row r="815" spans="1:24" x14ac:dyDescent="0.2">
      <c r="A815" s="631"/>
      <c r="B815" s="95"/>
      <c r="D815" s="1040"/>
      <c r="E815" s="1040"/>
      <c r="F815" s="1040"/>
      <c r="G815" s="1040"/>
      <c r="H815" s="1040"/>
      <c r="I815" s="1040"/>
      <c r="J815" s="1040"/>
      <c r="K815" s="1040"/>
      <c r="L815" s="1040"/>
      <c r="M815" s="1040"/>
      <c r="N815" s="1040"/>
      <c r="O815" s="1040"/>
      <c r="P815" s="1040"/>
      <c r="Q815" s="1040"/>
      <c r="R815" s="1040"/>
      <c r="S815" s="1040"/>
      <c r="T815" s="1040"/>
      <c r="U815" s="1040"/>
      <c r="V815" s="1040"/>
      <c r="W815" s="1040"/>
      <c r="X815" s="1040"/>
    </row>
    <row r="816" spans="1:24" x14ac:dyDescent="0.2">
      <c r="A816" s="631"/>
      <c r="B816" s="95"/>
      <c r="D816" s="1040"/>
      <c r="E816" s="1040"/>
      <c r="F816" s="1040"/>
      <c r="G816" s="1040"/>
      <c r="H816" s="1040"/>
      <c r="I816" s="1040"/>
      <c r="J816" s="1040"/>
      <c r="K816" s="1040"/>
      <c r="L816" s="1040"/>
      <c r="M816" s="1040"/>
      <c r="N816" s="1040"/>
      <c r="O816" s="1040"/>
      <c r="P816" s="1040"/>
      <c r="Q816" s="1040"/>
      <c r="R816" s="1040"/>
      <c r="S816" s="1040"/>
      <c r="T816" s="1040"/>
      <c r="U816" s="1040"/>
      <c r="V816" s="1040"/>
      <c r="W816" s="1040"/>
      <c r="X816" s="1040"/>
    </row>
    <row r="817" spans="1:24" x14ac:dyDescent="0.2">
      <c r="A817" s="631"/>
      <c r="B817" s="95"/>
      <c r="D817" s="1040"/>
      <c r="E817" s="1040"/>
      <c r="F817" s="1040"/>
      <c r="G817" s="1040"/>
      <c r="H817" s="1040"/>
      <c r="I817" s="1040"/>
      <c r="J817" s="1040"/>
      <c r="K817" s="1040"/>
      <c r="L817" s="1040"/>
      <c r="M817" s="1040"/>
      <c r="N817" s="1040"/>
      <c r="O817" s="1040"/>
      <c r="P817" s="1040"/>
      <c r="Q817" s="1040"/>
      <c r="R817" s="1040"/>
      <c r="S817" s="1040"/>
      <c r="T817" s="1040"/>
      <c r="U817" s="1040"/>
      <c r="V817" s="1040"/>
      <c r="W817" s="1040"/>
      <c r="X817" s="1040"/>
    </row>
    <row r="818" spans="1:24" x14ac:dyDescent="0.2">
      <c r="A818" s="631"/>
      <c r="B818" s="95"/>
      <c r="D818" s="1040"/>
      <c r="E818" s="1040"/>
      <c r="F818" s="1040"/>
      <c r="G818" s="1040"/>
      <c r="H818" s="1040"/>
      <c r="I818" s="1040"/>
      <c r="J818" s="1040"/>
      <c r="K818" s="1040"/>
      <c r="L818" s="1040"/>
      <c r="M818" s="1040"/>
      <c r="N818" s="1040"/>
      <c r="O818" s="1040"/>
      <c r="P818" s="1040"/>
      <c r="Q818" s="1040"/>
      <c r="R818" s="1040"/>
      <c r="S818" s="1040"/>
      <c r="T818" s="1040"/>
      <c r="U818" s="1040"/>
      <c r="V818" s="1040"/>
      <c r="W818" s="1040"/>
      <c r="X818" s="1040"/>
    </row>
    <row r="819" spans="1:24" x14ac:dyDescent="0.2">
      <c r="A819" s="631"/>
      <c r="B819" s="95"/>
      <c r="D819" s="1040"/>
      <c r="E819" s="1040"/>
      <c r="F819" s="1040"/>
      <c r="G819" s="1040"/>
      <c r="H819" s="1040"/>
      <c r="I819" s="1040"/>
      <c r="J819" s="1040"/>
      <c r="K819" s="1040"/>
      <c r="L819" s="1040"/>
      <c r="M819" s="1040"/>
      <c r="N819" s="1040"/>
      <c r="O819" s="1040"/>
      <c r="P819" s="1040"/>
      <c r="Q819" s="1040"/>
      <c r="R819" s="1040"/>
      <c r="S819" s="1040"/>
      <c r="T819" s="1040"/>
      <c r="U819" s="1040"/>
      <c r="V819" s="1040"/>
      <c r="W819" s="1040"/>
      <c r="X819" s="1040"/>
    </row>
    <row r="820" spans="1:24" x14ac:dyDescent="0.2">
      <c r="A820" s="631"/>
      <c r="B820" s="95"/>
      <c r="D820" s="1040"/>
      <c r="E820" s="1040"/>
      <c r="F820" s="1040"/>
      <c r="G820" s="1040"/>
      <c r="H820" s="1040"/>
      <c r="I820" s="1040"/>
      <c r="J820" s="1040"/>
      <c r="K820" s="1040"/>
      <c r="L820" s="1040"/>
      <c r="M820" s="1040"/>
      <c r="N820" s="1040"/>
      <c r="O820" s="1040"/>
      <c r="P820" s="1040"/>
      <c r="Q820" s="1040"/>
      <c r="R820" s="1040"/>
      <c r="S820" s="1040"/>
      <c r="T820" s="1040"/>
      <c r="U820" s="1040"/>
      <c r="V820" s="1040"/>
      <c r="W820" s="1040"/>
      <c r="X820" s="1040"/>
    </row>
    <row r="821" spans="1:24" x14ac:dyDescent="0.2">
      <c r="A821" s="631"/>
      <c r="B821" s="95"/>
      <c r="D821" s="1040"/>
      <c r="E821" s="1040"/>
      <c r="F821" s="1040"/>
      <c r="G821" s="1040"/>
      <c r="H821" s="1040"/>
      <c r="I821" s="1040"/>
      <c r="J821" s="1040"/>
      <c r="K821" s="1040"/>
      <c r="L821" s="1040"/>
      <c r="M821" s="1040"/>
      <c r="N821" s="1040"/>
      <c r="O821" s="1040"/>
      <c r="P821" s="1040"/>
      <c r="Q821" s="1040"/>
      <c r="R821" s="1040"/>
      <c r="S821" s="1040"/>
      <c r="T821" s="1040"/>
      <c r="U821" s="1040"/>
      <c r="V821" s="1040"/>
      <c r="W821" s="1040"/>
      <c r="X821" s="1040"/>
    </row>
    <row r="822" spans="1:24" x14ac:dyDescent="0.2">
      <c r="A822" s="631"/>
      <c r="B822" s="95"/>
      <c r="D822" s="1040"/>
      <c r="E822" s="1040"/>
      <c r="F822" s="1040"/>
      <c r="G822" s="1040"/>
      <c r="H822" s="1040"/>
      <c r="I822" s="1040"/>
      <c r="J822" s="1040"/>
      <c r="K822" s="1040"/>
      <c r="L822" s="1040"/>
      <c r="M822" s="1040"/>
      <c r="N822" s="1040"/>
      <c r="O822" s="1040"/>
      <c r="P822" s="1040"/>
      <c r="Q822" s="1040"/>
      <c r="R822" s="1040"/>
      <c r="S822" s="1040"/>
      <c r="T822" s="1040"/>
      <c r="U822" s="1040"/>
      <c r="V822" s="1040"/>
      <c r="W822" s="1040"/>
      <c r="X822" s="1040"/>
    </row>
    <row r="823" spans="1:24" x14ac:dyDescent="0.2">
      <c r="A823" s="631"/>
      <c r="B823" s="95"/>
      <c r="D823" s="1040"/>
      <c r="E823" s="1040"/>
      <c r="F823" s="1040"/>
      <c r="G823" s="1040"/>
      <c r="H823" s="1040"/>
      <c r="I823" s="1040"/>
      <c r="J823" s="1040"/>
      <c r="K823" s="1040"/>
      <c r="L823" s="1040"/>
      <c r="M823" s="1040"/>
      <c r="N823" s="1040"/>
      <c r="O823" s="1040"/>
      <c r="P823" s="1040"/>
      <c r="Q823" s="1040"/>
      <c r="R823" s="1040"/>
      <c r="S823" s="1040"/>
      <c r="T823" s="1040"/>
      <c r="U823" s="1040"/>
      <c r="V823" s="1040"/>
      <c r="W823" s="1040"/>
      <c r="X823" s="1040"/>
    </row>
    <row r="824" spans="1:24" x14ac:dyDescent="0.2">
      <c r="A824" s="631"/>
      <c r="B824" s="95"/>
      <c r="D824" s="1040"/>
      <c r="E824" s="1040"/>
      <c r="F824" s="1040"/>
      <c r="G824" s="1040"/>
      <c r="H824" s="1040"/>
      <c r="I824" s="1040"/>
      <c r="J824" s="1040"/>
      <c r="K824" s="1040"/>
      <c r="L824" s="1040"/>
      <c r="M824" s="1040"/>
      <c r="N824" s="1040"/>
      <c r="O824" s="1040"/>
      <c r="P824" s="1040"/>
      <c r="Q824" s="1040"/>
      <c r="R824" s="1040"/>
      <c r="S824" s="1040"/>
      <c r="T824" s="1040"/>
      <c r="U824" s="1040"/>
      <c r="V824" s="1040"/>
      <c r="W824" s="1040"/>
      <c r="X824" s="1040"/>
    </row>
    <row r="825" spans="1:24" x14ac:dyDescent="0.2">
      <c r="A825" s="631"/>
      <c r="B825" s="95"/>
      <c r="D825" s="1040"/>
      <c r="E825" s="1040"/>
      <c r="F825" s="1040"/>
      <c r="G825" s="1040"/>
      <c r="H825" s="1040"/>
      <c r="I825" s="1040"/>
      <c r="J825" s="1040"/>
      <c r="K825" s="1040"/>
      <c r="L825" s="1040"/>
      <c r="M825" s="1040"/>
      <c r="N825" s="1040"/>
      <c r="O825" s="1040"/>
      <c r="P825" s="1040"/>
      <c r="Q825" s="1040"/>
      <c r="R825" s="1040"/>
      <c r="S825" s="1040"/>
      <c r="T825" s="1040"/>
      <c r="U825" s="1040"/>
      <c r="V825" s="1040"/>
      <c r="W825" s="1040"/>
      <c r="X825" s="1040"/>
    </row>
    <row r="826" spans="1:24" x14ac:dyDescent="0.2">
      <c r="A826" s="631"/>
      <c r="B826" s="95"/>
      <c r="D826" s="1040"/>
      <c r="E826" s="1040"/>
      <c r="F826" s="1040"/>
      <c r="G826" s="1040"/>
      <c r="H826" s="1040"/>
      <c r="I826" s="1040"/>
      <c r="J826" s="1040"/>
      <c r="K826" s="1040"/>
      <c r="L826" s="1040"/>
      <c r="M826" s="1040"/>
      <c r="N826" s="1040"/>
      <c r="O826" s="1040"/>
      <c r="P826" s="1040"/>
      <c r="Q826" s="1040"/>
      <c r="R826" s="1040"/>
      <c r="S826" s="1040"/>
      <c r="T826" s="1040"/>
      <c r="U826" s="1040"/>
      <c r="V826" s="1040"/>
      <c r="W826" s="1040"/>
      <c r="X826" s="1040"/>
    </row>
    <row r="827" spans="1:24" x14ac:dyDescent="0.2">
      <c r="A827" s="631"/>
      <c r="B827" s="95"/>
      <c r="D827" s="1040"/>
      <c r="E827" s="1040"/>
      <c r="F827" s="1040"/>
      <c r="G827" s="1040"/>
      <c r="H827" s="1040"/>
      <c r="I827" s="1040"/>
      <c r="J827" s="1040"/>
      <c r="K827" s="1040"/>
      <c r="L827" s="1040"/>
      <c r="M827" s="1040"/>
      <c r="N827" s="1040"/>
      <c r="O827" s="1040"/>
      <c r="P827" s="1040"/>
      <c r="Q827" s="1040"/>
      <c r="R827" s="1040"/>
      <c r="S827" s="1040"/>
      <c r="T827" s="1040"/>
      <c r="U827" s="1040"/>
      <c r="V827" s="1040"/>
      <c r="W827" s="1040"/>
      <c r="X827" s="1040"/>
    </row>
    <row r="828" spans="1:24" x14ac:dyDescent="0.2">
      <c r="A828" s="631"/>
      <c r="B828" s="95"/>
      <c r="D828" s="1040"/>
      <c r="E828" s="1040"/>
      <c r="F828" s="1040"/>
      <c r="G828" s="1040"/>
      <c r="H828" s="1040"/>
      <c r="I828" s="1040"/>
      <c r="J828" s="1040"/>
      <c r="K828" s="1040"/>
      <c r="L828" s="1040"/>
      <c r="M828" s="1040"/>
      <c r="N828" s="1040"/>
      <c r="O828" s="1040"/>
      <c r="P828" s="1040"/>
      <c r="Q828" s="1040"/>
      <c r="R828" s="1040"/>
      <c r="S828" s="1040"/>
      <c r="T828" s="1040"/>
      <c r="U828" s="1040"/>
      <c r="V828" s="1040"/>
      <c r="W828" s="1040"/>
      <c r="X828" s="1040"/>
    </row>
    <row r="829" spans="1:24" x14ac:dyDescent="0.2">
      <c r="A829" s="631"/>
      <c r="B829" s="95"/>
      <c r="D829" s="1040"/>
      <c r="E829" s="1040"/>
      <c r="F829" s="1040"/>
      <c r="G829" s="1040"/>
      <c r="H829" s="1040"/>
      <c r="I829" s="1040"/>
      <c r="J829" s="1040"/>
      <c r="K829" s="1040"/>
      <c r="L829" s="1040"/>
      <c r="M829" s="1040"/>
      <c r="N829" s="1040"/>
      <c r="O829" s="1040"/>
      <c r="P829" s="1040"/>
      <c r="Q829" s="1040"/>
      <c r="R829" s="1040"/>
      <c r="S829" s="1040"/>
      <c r="T829" s="1040"/>
      <c r="U829" s="1040"/>
      <c r="V829" s="1040"/>
      <c r="W829" s="1040"/>
      <c r="X829" s="1040"/>
    </row>
    <row r="830" spans="1:24" x14ac:dyDescent="0.2">
      <c r="A830" s="631"/>
      <c r="B830" s="95"/>
      <c r="D830" s="1040"/>
      <c r="E830" s="1040"/>
      <c r="F830" s="1040"/>
      <c r="G830" s="1040"/>
      <c r="H830" s="1040"/>
      <c r="I830" s="1040"/>
      <c r="J830" s="1040"/>
      <c r="K830" s="1040"/>
      <c r="L830" s="1040"/>
      <c r="M830" s="1040"/>
      <c r="N830" s="1040"/>
      <c r="O830" s="1040"/>
      <c r="P830" s="1040"/>
      <c r="Q830" s="1040"/>
      <c r="R830" s="1040"/>
      <c r="S830" s="1040"/>
      <c r="T830" s="1040"/>
      <c r="U830" s="1040"/>
      <c r="V830" s="1040"/>
      <c r="W830" s="1040"/>
      <c r="X830" s="1040"/>
    </row>
    <row r="831" spans="1:24" x14ac:dyDescent="0.2">
      <c r="A831" s="631"/>
      <c r="B831" s="95"/>
      <c r="D831" s="1040"/>
      <c r="E831" s="1040"/>
      <c r="F831" s="1040"/>
      <c r="G831" s="1040"/>
      <c r="H831" s="1040"/>
      <c r="I831" s="1040"/>
      <c r="J831" s="1040"/>
      <c r="K831" s="1040"/>
      <c r="L831" s="1040"/>
      <c r="M831" s="1040"/>
      <c r="N831" s="1040"/>
      <c r="O831" s="1040"/>
      <c r="P831" s="1040"/>
      <c r="Q831" s="1040"/>
      <c r="R831" s="1040"/>
      <c r="S831" s="1040"/>
      <c r="T831" s="1040"/>
      <c r="U831" s="1040"/>
      <c r="V831" s="1040"/>
      <c r="W831" s="1040"/>
      <c r="X831" s="1040"/>
    </row>
    <row r="832" spans="1:24" x14ac:dyDescent="0.2">
      <c r="A832" s="631"/>
      <c r="B832" s="95"/>
      <c r="D832" s="1040"/>
      <c r="E832" s="1040"/>
      <c r="F832" s="1040"/>
      <c r="G832" s="1040"/>
      <c r="H832" s="1040"/>
      <c r="I832" s="1040"/>
      <c r="J832" s="1040"/>
      <c r="K832" s="1040"/>
      <c r="L832" s="1040"/>
      <c r="M832" s="1040"/>
      <c r="N832" s="1040"/>
      <c r="O832" s="1040"/>
      <c r="P832" s="1040"/>
      <c r="Q832" s="1040"/>
      <c r="R832" s="1040"/>
      <c r="S832" s="1040"/>
      <c r="T832" s="1040"/>
      <c r="U832" s="1040"/>
      <c r="V832" s="1040"/>
      <c r="W832" s="1040"/>
      <c r="X832" s="1040"/>
    </row>
    <row r="833" spans="1:24" x14ac:dyDescent="0.2">
      <c r="A833" s="631"/>
      <c r="B833" s="95"/>
      <c r="D833" s="1040"/>
      <c r="E833" s="1040"/>
      <c r="F833" s="1040"/>
      <c r="G833" s="1040"/>
      <c r="H833" s="1040"/>
      <c r="I833" s="1040"/>
      <c r="J833" s="1040"/>
      <c r="K833" s="1040"/>
      <c r="L833" s="1040"/>
      <c r="M833" s="1040"/>
      <c r="N833" s="1040"/>
      <c r="O833" s="1040"/>
      <c r="P833" s="1040"/>
      <c r="Q833" s="1040"/>
      <c r="R833" s="1040"/>
      <c r="S833" s="1040"/>
      <c r="T833" s="1040"/>
      <c r="U833" s="1040"/>
      <c r="V833" s="1040"/>
      <c r="W833" s="1040"/>
      <c r="X833" s="1040"/>
    </row>
    <row r="834" spans="1:24" x14ac:dyDescent="0.2">
      <c r="A834" s="631"/>
      <c r="B834" s="95"/>
      <c r="D834" s="1040"/>
      <c r="E834" s="1040"/>
      <c r="F834" s="1040"/>
      <c r="G834" s="1040"/>
      <c r="H834" s="1040"/>
      <c r="I834" s="1040"/>
      <c r="J834" s="1040"/>
      <c r="K834" s="1040"/>
      <c r="L834" s="1040"/>
      <c r="M834" s="1040"/>
      <c r="N834" s="1040"/>
      <c r="O834" s="1040"/>
      <c r="P834" s="1040"/>
      <c r="Q834" s="1040"/>
      <c r="R834" s="1040"/>
      <c r="S834" s="1040"/>
      <c r="T834" s="1040"/>
      <c r="U834" s="1040"/>
      <c r="V834" s="1040"/>
      <c r="W834" s="1040"/>
      <c r="X834" s="1040"/>
    </row>
    <row r="835" spans="1:24" x14ac:dyDescent="0.2">
      <c r="A835" s="631"/>
      <c r="B835" s="95"/>
      <c r="D835" s="1040"/>
      <c r="E835" s="1040"/>
      <c r="F835" s="1040"/>
      <c r="G835" s="1040"/>
      <c r="H835" s="1040"/>
      <c r="I835" s="1040"/>
      <c r="J835" s="1040"/>
      <c r="K835" s="1040"/>
      <c r="L835" s="1040"/>
      <c r="M835" s="1040"/>
      <c r="N835" s="1040"/>
      <c r="O835" s="1040"/>
      <c r="P835" s="1040"/>
      <c r="Q835" s="1040"/>
      <c r="R835" s="1040"/>
      <c r="S835" s="1040"/>
      <c r="T835" s="1040"/>
      <c r="U835" s="1040"/>
      <c r="V835" s="1040"/>
      <c r="W835" s="1040"/>
      <c r="X835" s="1040"/>
    </row>
    <row r="836" spans="1:24" x14ac:dyDescent="0.2">
      <c r="A836" s="631"/>
      <c r="B836" s="95"/>
      <c r="D836" s="1040"/>
      <c r="E836" s="1040"/>
      <c r="F836" s="1040"/>
      <c r="G836" s="1040"/>
      <c r="H836" s="1040"/>
      <c r="I836" s="1040"/>
      <c r="J836" s="1040"/>
      <c r="K836" s="1040"/>
      <c r="L836" s="1040"/>
      <c r="M836" s="1040"/>
      <c r="N836" s="1040"/>
      <c r="O836" s="1040"/>
      <c r="P836" s="1040"/>
      <c r="Q836" s="1040"/>
      <c r="R836" s="1040"/>
      <c r="S836" s="1040"/>
      <c r="T836" s="1040"/>
      <c r="U836" s="1040"/>
      <c r="V836" s="1040"/>
      <c r="W836" s="1040"/>
      <c r="X836" s="1040"/>
    </row>
    <row r="837" spans="1:24" x14ac:dyDescent="0.2">
      <c r="A837" s="631"/>
      <c r="B837" s="95"/>
      <c r="D837" s="1040"/>
      <c r="E837" s="1040"/>
      <c r="F837" s="1040"/>
      <c r="G837" s="1040"/>
      <c r="H837" s="1040"/>
      <c r="I837" s="1040"/>
      <c r="J837" s="1040"/>
      <c r="K837" s="1040"/>
      <c r="L837" s="1040"/>
      <c r="M837" s="1040"/>
      <c r="N837" s="1040"/>
      <c r="O837" s="1040"/>
      <c r="P837" s="1040"/>
      <c r="Q837" s="1040"/>
      <c r="R837" s="1040"/>
      <c r="S837" s="1040"/>
      <c r="T837" s="1040"/>
      <c r="U837" s="1040"/>
      <c r="V837" s="1040"/>
      <c r="W837" s="1040"/>
      <c r="X837" s="1040"/>
    </row>
    <row r="838" spans="1:24" x14ac:dyDescent="0.2">
      <c r="A838" s="631"/>
      <c r="B838" s="95"/>
      <c r="D838" s="1040"/>
      <c r="E838" s="1040"/>
      <c r="F838" s="1040"/>
      <c r="G838" s="1040"/>
      <c r="H838" s="1040"/>
      <c r="I838" s="1040"/>
      <c r="J838" s="1040"/>
      <c r="K838" s="1040"/>
      <c r="L838" s="1040"/>
      <c r="M838" s="1040"/>
      <c r="N838" s="1040"/>
      <c r="O838" s="1040"/>
      <c r="P838" s="1040"/>
      <c r="Q838" s="1040"/>
      <c r="R838" s="1040"/>
      <c r="S838" s="1040"/>
      <c r="T838" s="1040"/>
      <c r="U838" s="1040"/>
      <c r="V838" s="1040"/>
      <c r="W838" s="1040"/>
      <c r="X838" s="1040"/>
    </row>
    <row r="839" spans="1:24" x14ac:dyDescent="0.2">
      <c r="A839" s="631"/>
      <c r="B839" s="95"/>
      <c r="D839" s="1040"/>
      <c r="E839" s="1040"/>
      <c r="F839" s="1040"/>
      <c r="G839" s="1040"/>
      <c r="H839" s="1040"/>
      <c r="I839" s="1040"/>
      <c r="J839" s="1040"/>
      <c r="K839" s="1040"/>
      <c r="L839" s="1040"/>
      <c r="M839" s="1040"/>
      <c r="N839" s="1040"/>
      <c r="O839" s="1040"/>
      <c r="P839" s="1040"/>
      <c r="Q839" s="1040"/>
      <c r="R839" s="1040"/>
      <c r="S839" s="1040"/>
      <c r="T839" s="1040"/>
      <c r="U839" s="1040"/>
      <c r="V839" s="1040"/>
      <c r="W839" s="1040"/>
      <c r="X839" s="1040"/>
    </row>
    <row r="840" spans="1:24" x14ac:dyDescent="0.2">
      <c r="A840" s="631"/>
      <c r="B840" s="95"/>
      <c r="D840" s="1040"/>
      <c r="E840" s="1040"/>
      <c r="F840" s="1040"/>
      <c r="G840" s="1040"/>
      <c r="H840" s="1040"/>
      <c r="I840" s="1040"/>
      <c r="J840" s="1040"/>
      <c r="K840" s="1040"/>
      <c r="L840" s="1040"/>
      <c r="M840" s="1040"/>
      <c r="N840" s="1040"/>
      <c r="O840" s="1040"/>
      <c r="P840" s="1040"/>
      <c r="Q840" s="1040"/>
      <c r="R840" s="1040"/>
      <c r="S840" s="1040"/>
      <c r="T840" s="1040"/>
      <c r="U840" s="1040"/>
      <c r="V840" s="1040"/>
      <c r="W840" s="1040"/>
      <c r="X840" s="1040"/>
    </row>
    <row r="841" spans="1:24" x14ac:dyDescent="0.2">
      <c r="A841" s="631"/>
      <c r="B841" s="95"/>
      <c r="D841" s="1040"/>
      <c r="E841" s="1040"/>
      <c r="F841" s="1040"/>
      <c r="G841" s="1040"/>
      <c r="H841" s="1040"/>
      <c r="I841" s="1040"/>
      <c r="J841" s="1040"/>
      <c r="K841" s="1040"/>
      <c r="L841" s="1040"/>
      <c r="M841" s="1040"/>
      <c r="N841" s="1040"/>
      <c r="O841" s="1040"/>
      <c r="P841" s="1040"/>
      <c r="Q841" s="1040"/>
      <c r="R841" s="1040"/>
      <c r="S841" s="1040"/>
      <c r="T841" s="1040"/>
      <c r="U841" s="1040"/>
      <c r="V841" s="1040"/>
      <c r="W841" s="1040"/>
      <c r="X841" s="1040"/>
    </row>
    <row r="842" spans="1:24" x14ac:dyDescent="0.2">
      <c r="A842" s="631"/>
      <c r="B842" s="95"/>
      <c r="D842" s="1040"/>
      <c r="E842" s="1040"/>
      <c r="F842" s="1040"/>
      <c r="G842" s="1040"/>
      <c r="H842" s="1040"/>
      <c r="I842" s="1040"/>
      <c r="J842" s="1040"/>
      <c r="K842" s="1040"/>
      <c r="L842" s="1040"/>
      <c r="M842" s="1040"/>
      <c r="N842" s="1040"/>
      <c r="O842" s="1040"/>
      <c r="P842" s="1040"/>
      <c r="Q842" s="1040"/>
      <c r="R842" s="1040"/>
      <c r="S842" s="1040"/>
      <c r="T842" s="1040"/>
      <c r="U842" s="1040"/>
      <c r="V842" s="1040"/>
      <c r="W842" s="1040"/>
      <c r="X842" s="1040"/>
    </row>
    <row r="843" spans="1:24" x14ac:dyDescent="0.2">
      <c r="A843" s="631"/>
      <c r="B843" s="95"/>
      <c r="D843" s="1040"/>
      <c r="E843" s="1040"/>
      <c r="F843" s="1040"/>
      <c r="G843" s="1040"/>
      <c r="H843" s="1040"/>
      <c r="I843" s="1040"/>
      <c r="J843" s="1040"/>
      <c r="K843" s="1040"/>
      <c r="L843" s="1040"/>
      <c r="M843" s="1040"/>
      <c r="N843" s="1040"/>
      <c r="O843" s="1040"/>
      <c r="P843" s="1040"/>
      <c r="Q843" s="1040"/>
      <c r="R843" s="1040"/>
      <c r="S843" s="1040"/>
      <c r="T843" s="1040"/>
      <c r="U843" s="1040"/>
      <c r="V843" s="1040"/>
      <c r="W843" s="1040"/>
      <c r="X843" s="1040"/>
    </row>
    <row r="844" spans="1:24" x14ac:dyDescent="0.2">
      <c r="A844" s="631"/>
      <c r="B844" s="95"/>
      <c r="D844" s="1040"/>
      <c r="E844" s="1040"/>
      <c r="F844" s="1040"/>
      <c r="G844" s="1040"/>
      <c r="H844" s="1040"/>
      <c r="I844" s="1040"/>
      <c r="J844" s="1040"/>
      <c r="K844" s="1040"/>
      <c r="L844" s="1040"/>
      <c r="M844" s="1040"/>
      <c r="N844" s="1040"/>
      <c r="O844" s="1040"/>
      <c r="P844" s="1040"/>
      <c r="Q844" s="1040"/>
      <c r="R844" s="1040"/>
      <c r="S844" s="1040"/>
      <c r="T844" s="1040"/>
      <c r="U844" s="1040"/>
      <c r="V844" s="1040"/>
      <c r="W844" s="1040"/>
      <c r="X844" s="1040"/>
    </row>
    <row r="845" spans="1:24" x14ac:dyDescent="0.2">
      <c r="A845" s="631"/>
      <c r="B845" s="95"/>
      <c r="D845" s="1040"/>
      <c r="E845" s="1040"/>
      <c r="F845" s="1040"/>
      <c r="G845" s="1040"/>
      <c r="H845" s="1040"/>
      <c r="I845" s="1040"/>
      <c r="J845" s="1040"/>
      <c r="K845" s="1040"/>
      <c r="L845" s="1040"/>
      <c r="M845" s="1040"/>
      <c r="N845" s="1040"/>
      <c r="O845" s="1040"/>
      <c r="P845" s="1040"/>
      <c r="Q845" s="1040"/>
      <c r="R845" s="1040"/>
      <c r="S845" s="1040"/>
      <c r="T845" s="1040"/>
      <c r="U845" s="1040"/>
      <c r="V845" s="1040"/>
      <c r="W845" s="1040"/>
      <c r="X845" s="1040"/>
    </row>
    <row r="846" spans="1:24" x14ac:dyDescent="0.2">
      <c r="A846" s="631"/>
      <c r="B846" s="95"/>
      <c r="D846" s="1040"/>
      <c r="E846" s="1040"/>
      <c r="F846" s="1040"/>
      <c r="G846" s="1040"/>
      <c r="H846" s="1040"/>
      <c r="I846" s="1040"/>
      <c r="J846" s="1040"/>
      <c r="K846" s="1040"/>
      <c r="L846" s="1040"/>
      <c r="M846" s="1040"/>
      <c r="N846" s="1040"/>
      <c r="O846" s="1040"/>
      <c r="P846" s="1040"/>
      <c r="Q846" s="1040"/>
      <c r="R846" s="1040"/>
      <c r="S846" s="1040"/>
      <c r="T846" s="1040"/>
      <c r="U846" s="1040"/>
      <c r="V846" s="1040"/>
      <c r="W846" s="1040"/>
      <c r="X846" s="1040"/>
    </row>
    <row r="847" spans="1:24" x14ac:dyDescent="0.2">
      <c r="A847" s="631"/>
      <c r="B847" s="95"/>
      <c r="D847" s="1040"/>
      <c r="E847" s="1040"/>
      <c r="F847" s="1040"/>
      <c r="G847" s="1040"/>
      <c r="H847" s="1040"/>
      <c r="I847" s="1040"/>
      <c r="J847" s="1040"/>
      <c r="K847" s="1040"/>
      <c r="L847" s="1040"/>
      <c r="M847" s="1040"/>
      <c r="N847" s="1040"/>
      <c r="O847" s="1040"/>
      <c r="P847" s="1040"/>
      <c r="Q847" s="1040"/>
      <c r="R847" s="1040"/>
      <c r="S847" s="1040"/>
      <c r="T847" s="1040"/>
      <c r="U847" s="1040"/>
      <c r="V847" s="1040"/>
      <c r="W847" s="1040"/>
      <c r="X847" s="1040"/>
    </row>
    <row r="848" spans="1:24" x14ac:dyDescent="0.2">
      <c r="A848" s="631"/>
      <c r="B848" s="95"/>
      <c r="D848" s="1040"/>
      <c r="E848" s="1040"/>
      <c r="F848" s="1040"/>
      <c r="G848" s="1040"/>
      <c r="H848" s="1040"/>
      <c r="I848" s="1040"/>
      <c r="J848" s="1040"/>
      <c r="K848" s="1040"/>
      <c r="L848" s="1040"/>
      <c r="M848" s="1040"/>
      <c r="N848" s="1040"/>
      <c r="O848" s="1040"/>
      <c r="P848" s="1040"/>
      <c r="Q848" s="1040"/>
      <c r="R848" s="1040"/>
      <c r="S848" s="1040"/>
      <c r="T848" s="1040"/>
      <c r="U848" s="1040"/>
      <c r="V848" s="1040"/>
      <c r="W848" s="1040"/>
      <c r="X848" s="1040"/>
    </row>
    <row r="849" spans="1:24" x14ac:dyDescent="0.2">
      <c r="A849" s="631"/>
      <c r="B849" s="95"/>
      <c r="D849" s="1040"/>
      <c r="E849" s="1040"/>
      <c r="F849" s="1040"/>
      <c r="G849" s="1040"/>
      <c r="H849" s="1040"/>
      <c r="I849" s="1040"/>
      <c r="J849" s="1040"/>
      <c r="K849" s="1040"/>
      <c r="L849" s="1040"/>
      <c r="M849" s="1040"/>
      <c r="N849" s="1040"/>
      <c r="O849" s="1040"/>
      <c r="P849" s="1040"/>
      <c r="Q849" s="1040"/>
      <c r="R849" s="1040"/>
      <c r="S849" s="1040"/>
      <c r="T849" s="1040"/>
      <c r="U849" s="1040"/>
      <c r="V849" s="1040"/>
      <c r="W849" s="1040"/>
      <c r="X849" s="1040"/>
    </row>
    <row r="850" spans="1:24" x14ac:dyDescent="0.2">
      <c r="A850" s="631"/>
      <c r="B850" s="95"/>
      <c r="D850" s="1040"/>
      <c r="E850" s="1040"/>
      <c r="F850" s="1040"/>
      <c r="G850" s="1040"/>
      <c r="H850" s="1040"/>
      <c r="I850" s="1040"/>
      <c r="J850" s="1040"/>
      <c r="K850" s="1040"/>
      <c r="L850" s="1040"/>
      <c r="M850" s="1040"/>
      <c r="N850" s="1040"/>
      <c r="O850" s="1040"/>
      <c r="P850" s="1040"/>
      <c r="Q850" s="1040"/>
      <c r="R850" s="1040"/>
      <c r="S850" s="1040"/>
      <c r="T850" s="1040"/>
      <c r="U850" s="1040"/>
      <c r="V850" s="1040"/>
      <c r="W850" s="1040"/>
      <c r="X850" s="1040"/>
    </row>
    <row r="851" spans="1:24" x14ac:dyDescent="0.2">
      <c r="A851" s="631"/>
      <c r="B851" s="95"/>
      <c r="D851" s="1040"/>
      <c r="E851" s="1040"/>
      <c r="F851" s="1040"/>
      <c r="G851" s="1040"/>
      <c r="H851" s="1040"/>
      <c r="I851" s="1040"/>
      <c r="J851" s="1040"/>
      <c r="K851" s="1040"/>
      <c r="L851" s="1040"/>
      <c r="M851" s="1040"/>
      <c r="N851" s="1040"/>
      <c r="O851" s="1040"/>
      <c r="P851" s="1040"/>
      <c r="Q851" s="1040"/>
      <c r="R851" s="1040"/>
      <c r="S851" s="1040"/>
      <c r="T851" s="1040"/>
      <c r="U851" s="1040"/>
      <c r="V851" s="1040"/>
      <c r="W851" s="1040"/>
      <c r="X851" s="1040"/>
    </row>
    <row r="852" spans="1:24" x14ac:dyDescent="0.2">
      <c r="A852" s="631"/>
      <c r="B852" s="95"/>
      <c r="D852" s="1040"/>
      <c r="E852" s="1040"/>
      <c r="F852" s="1040"/>
      <c r="G852" s="1040"/>
      <c r="H852" s="1040"/>
      <c r="I852" s="1040"/>
      <c r="J852" s="1040"/>
      <c r="K852" s="1040"/>
      <c r="L852" s="1040"/>
      <c r="M852" s="1040"/>
      <c r="N852" s="1040"/>
      <c r="O852" s="1040"/>
      <c r="P852" s="1040"/>
      <c r="Q852" s="1040"/>
      <c r="R852" s="1040"/>
      <c r="S852" s="1040"/>
      <c r="T852" s="1040"/>
      <c r="U852" s="1040"/>
      <c r="V852" s="1040"/>
      <c r="W852" s="1040"/>
      <c r="X852" s="1040"/>
    </row>
    <row r="853" spans="1:24" x14ac:dyDescent="0.2">
      <c r="A853" s="631"/>
      <c r="B853" s="95"/>
      <c r="D853" s="1040"/>
      <c r="E853" s="1040"/>
      <c r="F853" s="1040"/>
      <c r="G853" s="1040"/>
      <c r="H853" s="1040"/>
      <c r="I853" s="1040"/>
      <c r="J853" s="1040"/>
      <c r="K853" s="1040"/>
      <c r="L853" s="1040"/>
      <c r="M853" s="1040"/>
      <c r="N853" s="1040"/>
      <c r="O853" s="1040"/>
      <c r="P853" s="1040"/>
      <c r="Q853" s="1040"/>
      <c r="R853" s="1040"/>
      <c r="S853" s="1040"/>
      <c r="T853" s="1040"/>
      <c r="U853" s="1040"/>
      <c r="V853" s="1040"/>
      <c r="W853" s="1040"/>
      <c r="X853" s="1040"/>
    </row>
    <row r="854" spans="1:24" x14ac:dyDescent="0.2">
      <c r="A854" s="631"/>
      <c r="B854" s="95"/>
      <c r="D854" s="1040"/>
      <c r="E854" s="1040"/>
      <c r="F854" s="1040"/>
      <c r="G854" s="1040"/>
      <c r="H854" s="1040"/>
      <c r="I854" s="1040"/>
      <c r="J854" s="1040"/>
      <c r="K854" s="1040"/>
      <c r="L854" s="1040"/>
      <c r="M854" s="1040"/>
      <c r="N854" s="1040"/>
      <c r="O854" s="1040"/>
      <c r="P854" s="1040"/>
      <c r="Q854" s="1040"/>
      <c r="R854" s="1040"/>
      <c r="S854" s="1040"/>
      <c r="T854" s="1040"/>
      <c r="U854" s="1040"/>
      <c r="V854" s="1040"/>
      <c r="W854" s="1040"/>
      <c r="X854" s="1040"/>
    </row>
    <row r="855" spans="1:24" x14ac:dyDescent="0.2">
      <c r="A855" s="631"/>
      <c r="B855" s="95"/>
      <c r="D855" s="1040"/>
      <c r="E855" s="1040"/>
      <c r="F855" s="1040"/>
      <c r="G855" s="1040"/>
      <c r="H855" s="1040"/>
      <c r="I855" s="1040"/>
      <c r="J855" s="1040"/>
      <c r="K855" s="1040"/>
      <c r="L855" s="1040"/>
      <c r="M855" s="1040"/>
      <c r="N855" s="1040"/>
      <c r="O855" s="1040"/>
      <c r="P855" s="1040"/>
      <c r="Q855" s="1040"/>
      <c r="R855" s="1040"/>
      <c r="S855" s="1040"/>
      <c r="T855" s="1040"/>
      <c r="U855" s="1040"/>
      <c r="V855" s="1040"/>
      <c r="W855" s="1040"/>
      <c r="X855" s="1040"/>
    </row>
    <row r="856" spans="1:24" x14ac:dyDescent="0.2">
      <c r="A856" s="631"/>
      <c r="B856" s="95"/>
      <c r="D856" s="1040"/>
      <c r="E856" s="1040"/>
      <c r="F856" s="1040"/>
      <c r="G856" s="1040"/>
      <c r="H856" s="1040"/>
      <c r="I856" s="1040"/>
      <c r="J856" s="1040"/>
      <c r="K856" s="1040"/>
      <c r="L856" s="1040"/>
      <c r="M856" s="1040"/>
      <c r="N856" s="1040"/>
      <c r="O856" s="1040"/>
      <c r="P856" s="1040"/>
      <c r="Q856" s="1040"/>
      <c r="R856" s="1040"/>
      <c r="S856" s="1040"/>
      <c r="T856" s="1040"/>
      <c r="U856" s="1040"/>
      <c r="V856" s="1040"/>
      <c r="W856" s="1040"/>
      <c r="X856" s="1040"/>
    </row>
    <row r="857" spans="1:24" x14ac:dyDescent="0.2">
      <c r="A857" s="631"/>
      <c r="B857" s="95"/>
      <c r="D857" s="1040"/>
      <c r="E857" s="1040"/>
      <c r="F857" s="1040"/>
      <c r="G857" s="1040"/>
      <c r="H857" s="1040"/>
      <c r="I857" s="1040"/>
      <c r="J857" s="1040"/>
      <c r="K857" s="1040"/>
      <c r="L857" s="1040"/>
      <c r="M857" s="1040"/>
      <c r="N857" s="1040"/>
      <c r="O857" s="1040"/>
      <c r="P857" s="1040"/>
      <c r="Q857" s="1040"/>
      <c r="R857" s="1040"/>
      <c r="S857" s="1040"/>
      <c r="T857" s="1040"/>
      <c r="U857" s="1040"/>
      <c r="V857" s="1040"/>
      <c r="W857" s="1040"/>
      <c r="X857" s="1040"/>
    </row>
    <row r="858" spans="1:24" x14ac:dyDescent="0.2">
      <c r="A858" s="631"/>
      <c r="B858" s="95"/>
      <c r="D858" s="1040"/>
      <c r="E858" s="1040"/>
      <c r="F858" s="1040"/>
      <c r="G858" s="1040"/>
      <c r="H858" s="1040"/>
      <c r="I858" s="1040"/>
      <c r="J858" s="1040"/>
      <c r="K858" s="1040"/>
      <c r="L858" s="1040"/>
      <c r="M858" s="1040"/>
      <c r="N858" s="1040"/>
      <c r="O858" s="1040"/>
      <c r="P858" s="1040"/>
      <c r="Q858" s="1040"/>
      <c r="R858" s="1040"/>
      <c r="S858" s="1040"/>
      <c r="T858" s="1040"/>
      <c r="U858" s="1040"/>
      <c r="V858" s="1040"/>
      <c r="W858" s="1040"/>
      <c r="X858" s="1040"/>
    </row>
    <row r="859" spans="1:24" x14ac:dyDescent="0.2">
      <c r="A859" s="631"/>
      <c r="B859" s="95"/>
      <c r="D859" s="1040"/>
      <c r="E859" s="1040"/>
      <c r="F859" s="1040"/>
      <c r="G859" s="1040"/>
      <c r="H859" s="1040"/>
      <c r="I859" s="1040"/>
      <c r="J859" s="1040"/>
      <c r="K859" s="1040"/>
      <c r="L859" s="1040"/>
      <c r="M859" s="1040"/>
      <c r="N859" s="1040"/>
      <c r="O859" s="1040"/>
      <c r="P859" s="1040"/>
      <c r="Q859" s="1040"/>
      <c r="R859" s="1040"/>
      <c r="S859" s="1040"/>
      <c r="T859" s="1040"/>
      <c r="U859" s="1040"/>
      <c r="V859" s="1040"/>
      <c r="W859" s="1040"/>
      <c r="X859" s="1040"/>
    </row>
    <row r="860" spans="1:24" x14ac:dyDescent="0.2">
      <c r="A860" s="631"/>
      <c r="B860" s="95"/>
      <c r="D860" s="1040"/>
      <c r="E860" s="1040"/>
      <c r="F860" s="1040"/>
      <c r="G860" s="1040"/>
      <c r="H860" s="1040"/>
      <c r="I860" s="1040"/>
      <c r="J860" s="1040"/>
      <c r="K860" s="1040"/>
      <c r="L860" s="1040"/>
      <c r="M860" s="1040"/>
      <c r="N860" s="1040"/>
      <c r="O860" s="1040"/>
      <c r="P860" s="1040"/>
      <c r="Q860" s="1040"/>
      <c r="R860" s="1040"/>
      <c r="S860" s="1040"/>
      <c r="T860" s="1040"/>
      <c r="U860" s="1040"/>
      <c r="V860" s="1040"/>
      <c r="W860" s="1040"/>
      <c r="X860" s="1040"/>
    </row>
    <row r="861" spans="1:24" x14ac:dyDescent="0.2">
      <c r="A861" s="631"/>
      <c r="B861" s="95"/>
      <c r="D861" s="1040"/>
      <c r="E861" s="1040"/>
      <c r="F861" s="1040"/>
      <c r="G861" s="1040"/>
      <c r="H861" s="1040"/>
      <c r="I861" s="1040"/>
      <c r="J861" s="1040"/>
      <c r="K861" s="1040"/>
      <c r="L861" s="1040"/>
      <c r="M861" s="1040"/>
      <c r="N861" s="1040"/>
      <c r="O861" s="1040"/>
      <c r="P861" s="1040"/>
      <c r="Q861" s="1040"/>
      <c r="R861" s="1040"/>
      <c r="S861" s="1040"/>
      <c r="T861" s="1040"/>
      <c r="U861" s="1040"/>
      <c r="V861" s="1040"/>
      <c r="W861" s="1040"/>
      <c r="X861" s="1040"/>
    </row>
    <row r="862" spans="1:24" x14ac:dyDescent="0.2">
      <c r="A862" s="631"/>
      <c r="B862" s="95"/>
      <c r="D862" s="1040"/>
      <c r="E862" s="1040"/>
      <c r="F862" s="1040"/>
      <c r="G862" s="1040"/>
      <c r="H862" s="1040"/>
      <c r="I862" s="1040"/>
      <c r="J862" s="1040"/>
      <c r="K862" s="1040"/>
      <c r="L862" s="1040"/>
      <c r="M862" s="1040"/>
      <c r="N862" s="1040"/>
      <c r="O862" s="1040"/>
      <c r="P862" s="1040"/>
      <c r="Q862" s="1040"/>
      <c r="R862" s="1040"/>
      <c r="S862" s="1040"/>
      <c r="T862" s="1040"/>
      <c r="U862" s="1040"/>
      <c r="V862" s="1040"/>
      <c r="W862" s="1040"/>
      <c r="X862" s="1040"/>
    </row>
    <row r="863" spans="1:24" x14ac:dyDescent="0.2">
      <c r="A863" s="631"/>
      <c r="B863" s="95"/>
      <c r="D863" s="1040"/>
      <c r="E863" s="1040"/>
      <c r="F863" s="1040"/>
      <c r="G863" s="1040"/>
      <c r="H863" s="1040"/>
      <c r="I863" s="1040"/>
      <c r="J863" s="1040"/>
      <c r="K863" s="1040"/>
      <c r="L863" s="1040"/>
      <c r="M863" s="1040"/>
      <c r="N863" s="1040"/>
      <c r="O863" s="1040"/>
      <c r="P863" s="1040"/>
      <c r="Q863" s="1040"/>
      <c r="R863" s="1040"/>
      <c r="S863" s="1040"/>
      <c r="T863" s="1040"/>
      <c r="U863" s="1040"/>
      <c r="V863" s="1040"/>
      <c r="W863" s="1040"/>
      <c r="X863" s="1040"/>
    </row>
    <row r="864" spans="1:24" x14ac:dyDescent="0.2">
      <c r="A864" s="631"/>
      <c r="B864" s="95"/>
      <c r="D864" s="1040"/>
      <c r="E864" s="1040"/>
      <c r="F864" s="1040"/>
      <c r="G864" s="1040"/>
      <c r="H864" s="1040"/>
      <c r="I864" s="1040"/>
      <c r="J864" s="1040"/>
      <c r="K864" s="1040"/>
      <c r="L864" s="1040"/>
      <c r="M864" s="1040"/>
      <c r="N864" s="1040"/>
      <c r="O864" s="1040"/>
      <c r="P864" s="1040"/>
      <c r="Q864" s="1040"/>
      <c r="R864" s="1040"/>
      <c r="S864" s="1040"/>
      <c r="T864" s="1040"/>
      <c r="U864" s="1040"/>
      <c r="V864" s="1040"/>
      <c r="W864" s="1040"/>
      <c r="X864" s="1040"/>
    </row>
    <row r="865" spans="1:24" x14ac:dyDescent="0.2">
      <c r="A865" s="631"/>
      <c r="B865" s="95"/>
      <c r="D865" s="1040"/>
      <c r="E865" s="1040"/>
      <c r="F865" s="1040"/>
      <c r="G865" s="1040"/>
      <c r="H865" s="1040"/>
      <c r="I865" s="1040"/>
      <c r="J865" s="1040"/>
      <c r="K865" s="1040"/>
      <c r="L865" s="1040"/>
      <c r="M865" s="1040"/>
      <c r="N865" s="1040"/>
      <c r="O865" s="1040"/>
      <c r="P865" s="1040"/>
      <c r="Q865" s="1040"/>
      <c r="R865" s="1040"/>
      <c r="S865" s="1040"/>
      <c r="T865" s="1040"/>
      <c r="U865" s="1040"/>
      <c r="V865" s="1040"/>
      <c r="W865" s="1040"/>
      <c r="X865" s="1040"/>
    </row>
    <row r="866" spans="1:24" x14ac:dyDescent="0.2">
      <c r="A866" s="631"/>
      <c r="B866" s="95"/>
      <c r="D866" s="1040"/>
      <c r="E866" s="1040"/>
      <c r="F866" s="1040"/>
      <c r="G866" s="1040"/>
      <c r="H866" s="1040"/>
      <c r="I866" s="1040"/>
      <c r="J866" s="1040"/>
      <c r="K866" s="1040"/>
      <c r="L866" s="1040"/>
      <c r="M866" s="1040"/>
      <c r="N866" s="1040"/>
      <c r="O866" s="1040"/>
      <c r="P866" s="1040"/>
      <c r="Q866" s="1040"/>
      <c r="R866" s="1040"/>
      <c r="S866" s="1040"/>
      <c r="T866" s="1040"/>
      <c r="U866" s="1040"/>
      <c r="V866" s="1040"/>
      <c r="W866" s="1040"/>
      <c r="X866" s="1040"/>
    </row>
    <row r="867" spans="1:24" x14ac:dyDescent="0.2">
      <c r="A867" s="631"/>
      <c r="B867" s="95"/>
      <c r="D867" s="1040"/>
      <c r="E867" s="1040"/>
      <c r="F867" s="1040"/>
      <c r="G867" s="1040"/>
      <c r="H867" s="1040"/>
      <c r="I867" s="1040"/>
      <c r="J867" s="1040"/>
      <c r="K867" s="1040"/>
      <c r="L867" s="1040"/>
      <c r="M867" s="1040"/>
      <c r="N867" s="1040"/>
      <c r="O867" s="1040"/>
      <c r="P867" s="1040"/>
      <c r="Q867" s="1040"/>
      <c r="R867" s="1040"/>
      <c r="S867" s="1040"/>
      <c r="T867" s="1040"/>
      <c r="U867" s="1040"/>
      <c r="V867" s="1040"/>
      <c r="W867" s="1040"/>
      <c r="X867" s="1040"/>
    </row>
    <row r="868" spans="1:24" x14ac:dyDescent="0.2">
      <c r="A868" s="631"/>
      <c r="B868" s="95"/>
      <c r="D868" s="1040"/>
      <c r="E868" s="1040"/>
      <c r="F868" s="1040"/>
      <c r="G868" s="1040"/>
      <c r="H868" s="1040"/>
      <c r="I868" s="1040"/>
      <c r="J868" s="1040"/>
      <c r="K868" s="1040"/>
      <c r="L868" s="1040"/>
      <c r="M868" s="1040"/>
      <c r="N868" s="1040"/>
      <c r="O868" s="1040"/>
      <c r="P868" s="1040"/>
      <c r="Q868" s="1040"/>
      <c r="R868" s="1040"/>
      <c r="S868" s="1040"/>
      <c r="T868" s="1040"/>
      <c r="U868" s="1040"/>
      <c r="V868" s="1040"/>
      <c r="W868" s="1040"/>
      <c r="X868" s="1040"/>
    </row>
    <row r="869" spans="1:24" x14ac:dyDescent="0.2">
      <c r="A869" s="631"/>
      <c r="B869" s="95"/>
      <c r="D869" s="1040"/>
      <c r="E869" s="1040"/>
      <c r="F869" s="1040"/>
      <c r="G869" s="1040"/>
      <c r="H869" s="1040"/>
      <c r="I869" s="1040"/>
      <c r="J869" s="1040"/>
      <c r="K869" s="1040"/>
      <c r="L869" s="1040"/>
      <c r="M869" s="1040"/>
      <c r="N869" s="1040"/>
      <c r="O869" s="1040"/>
      <c r="P869" s="1040"/>
      <c r="Q869" s="1040"/>
      <c r="R869" s="1040"/>
      <c r="S869" s="1040"/>
      <c r="T869" s="1040"/>
      <c r="U869" s="1040"/>
      <c r="V869" s="1040"/>
      <c r="W869" s="1040"/>
      <c r="X869" s="1040"/>
    </row>
    <row r="870" spans="1:24" x14ac:dyDescent="0.2">
      <c r="A870" s="631"/>
      <c r="B870" s="95"/>
      <c r="D870" s="1040"/>
      <c r="E870" s="1040"/>
      <c r="F870" s="1040"/>
      <c r="G870" s="1040"/>
      <c r="H870" s="1040"/>
      <c r="I870" s="1040"/>
      <c r="J870" s="1040"/>
      <c r="K870" s="1040"/>
      <c r="L870" s="1040"/>
      <c r="M870" s="1040"/>
      <c r="N870" s="1040"/>
      <c r="O870" s="1040"/>
      <c r="P870" s="1040"/>
      <c r="Q870" s="1040"/>
      <c r="R870" s="1040"/>
      <c r="S870" s="1040"/>
      <c r="T870" s="1040"/>
      <c r="U870" s="1040"/>
      <c r="V870" s="1040"/>
      <c r="W870" s="1040"/>
      <c r="X870" s="1040"/>
    </row>
    <row r="871" spans="1:24" x14ac:dyDescent="0.2">
      <c r="A871" s="631"/>
      <c r="B871" s="95"/>
      <c r="D871" s="1040"/>
      <c r="E871" s="1040"/>
      <c r="F871" s="1040"/>
      <c r="G871" s="1040"/>
      <c r="H871" s="1040"/>
      <c r="I871" s="1040"/>
      <c r="J871" s="1040"/>
      <c r="K871" s="1040"/>
      <c r="L871" s="1040"/>
      <c r="M871" s="1040"/>
      <c r="N871" s="1040"/>
      <c r="O871" s="1040"/>
      <c r="P871" s="1040"/>
      <c r="Q871" s="1040"/>
      <c r="R871" s="1040"/>
      <c r="S871" s="1040"/>
      <c r="T871" s="1040"/>
      <c r="U871" s="1040"/>
      <c r="V871" s="1040"/>
      <c r="W871" s="1040"/>
      <c r="X871" s="1040"/>
    </row>
    <row r="872" spans="1:24" x14ac:dyDescent="0.2">
      <c r="A872" s="631"/>
      <c r="B872" s="95"/>
      <c r="D872" s="1040"/>
      <c r="E872" s="1040"/>
      <c r="F872" s="1040"/>
      <c r="G872" s="1040"/>
      <c r="H872" s="1040"/>
      <c r="I872" s="1040"/>
      <c r="J872" s="1040"/>
      <c r="K872" s="1040"/>
      <c r="L872" s="1040"/>
      <c r="M872" s="1040"/>
      <c r="N872" s="1040"/>
      <c r="O872" s="1040"/>
      <c r="P872" s="1040"/>
      <c r="Q872" s="1040"/>
      <c r="R872" s="1040"/>
      <c r="S872" s="1040"/>
      <c r="T872" s="1040"/>
      <c r="U872" s="1040"/>
      <c r="V872" s="1040"/>
      <c r="W872" s="1040"/>
      <c r="X872" s="1040"/>
    </row>
    <row r="873" spans="1:24" x14ac:dyDescent="0.2">
      <c r="A873" s="631"/>
      <c r="B873" s="95"/>
      <c r="D873" s="1040"/>
      <c r="E873" s="1040"/>
      <c r="F873" s="1040"/>
      <c r="G873" s="1040"/>
      <c r="H873" s="1040"/>
      <c r="I873" s="1040"/>
      <c r="J873" s="1040"/>
      <c r="K873" s="1040"/>
      <c r="L873" s="1040"/>
      <c r="M873" s="1040"/>
      <c r="N873" s="1040"/>
      <c r="O873" s="1040"/>
      <c r="P873" s="1040"/>
      <c r="Q873" s="1040"/>
      <c r="R873" s="1040"/>
      <c r="S873" s="1040"/>
      <c r="T873" s="1040"/>
      <c r="U873" s="1040"/>
      <c r="V873" s="1040"/>
      <c r="W873" s="1040"/>
      <c r="X873" s="1040"/>
    </row>
    <row r="874" spans="1:24" x14ac:dyDescent="0.2">
      <c r="A874" s="631"/>
      <c r="B874" s="95"/>
      <c r="D874" s="1040"/>
      <c r="E874" s="1040"/>
      <c r="F874" s="1040"/>
      <c r="G874" s="1040"/>
      <c r="H874" s="1040"/>
      <c r="I874" s="1040"/>
      <c r="J874" s="1040"/>
      <c r="K874" s="1040"/>
      <c r="L874" s="1040"/>
      <c r="M874" s="1040"/>
      <c r="N874" s="1040"/>
      <c r="O874" s="1040"/>
      <c r="P874" s="1040"/>
      <c r="Q874" s="1040"/>
      <c r="R874" s="1040"/>
      <c r="S874" s="1040"/>
      <c r="T874" s="1040"/>
      <c r="U874" s="1040"/>
      <c r="V874" s="1040"/>
      <c r="W874" s="1040"/>
      <c r="X874" s="1040"/>
    </row>
    <row r="875" spans="1:24" x14ac:dyDescent="0.2">
      <c r="A875" s="631"/>
      <c r="B875" s="95"/>
      <c r="D875" s="1040"/>
      <c r="E875" s="1040"/>
      <c r="F875" s="1040"/>
      <c r="G875" s="1040"/>
      <c r="H875" s="1040"/>
      <c r="I875" s="1040"/>
      <c r="J875" s="1040"/>
      <c r="K875" s="1040"/>
      <c r="L875" s="1040"/>
      <c r="M875" s="1040"/>
      <c r="N875" s="1040"/>
      <c r="O875" s="1040"/>
      <c r="P875" s="1040"/>
      <c r="Q875" s="1040"/>
      <c r="R875" s="1040"/>
      <c r="S875" s="1040"/>
      <c r="T875" s="1040"/>
      <c r="U875" s="1040"/>
      <c r="V875" s="1040"/>
      <c r="W875" s="1040"/>
      <c r="X875" s="1040"/>
    </row>
    <row r="876" spans="1:24" x14ac:dyDescent="0.2">
      <c r="A876" s="631"/>
      <c r="B876" s="95"/>
      <c r="D876" s="1040"/>
      <c r="E876" s="1040"/>
      <c r="F876" s="1040"/>
      <c r="G876" s="1040"/>
      <c r="H876" s="1040"/>
      <c r="I876" s="1040"/>
      <c r="J876" s="1040"/>
      <c r="K876" s="1040"/>
      <c r="L876" s="1040"/>
      <c r="M876" s="1040"/>
      <c r="N876" s="1040"/>
      <c r="O876" s="1040"/>
      <c r="P876" s="1040"/>
      <c r="Q876" s="1040"/>
      <c r="R876" s="1040"/>
      <c r="S876" s="1040"/>
      <c r="T876" s="1040"/>
      <c r="U876" s="1040"/>
      <c r="V876" s="1040"/>
      <c r="W876" s="1040"/>
      <c r="X876" s="1040"/>
    </row>
    <row r="877" spans="1:24" x14ac:dyDescent="0.2">
      <c r="A877" s="631"/>
      <c r="B877" s="95"/>
      <c r="D877" s="1040"/>
      <c r="E877" s="1040"/>
      <c r="F877" s="1040"/>
      <c r="G877" s="1040"/>
      <c r="H877" s="1040"/>
      <c r="I877" s="1040"/>
      <c r="J877" s="1040"/>
      <c r="K877" s="1040"/>
      <c r="L877" s="1040"/>
      <c r="M877" s="1040"/>
      <c r="N877" s="1040"/>
      <c r="O877" s="1040"/>
      <c r="P877" s="1040"/>
      <c r="Q877" s="1040"/>
      <c r="R877" s="1040"/>
      <c r="S877" s="1040"/>
      <c r="T877" s="1040"/>
      <c r="U877" s="1040"/>
      <c r="V877" s="1040"/>
      <c r="W877" s="1040"/>
      <c r="X877" s="1040"/>
    </row>
    <row r="878" spans="1:24" x14ac:dyDescent="0.2">
      <c r="A878" s="631"/>
      <c r="B878" s="95"/>
      <c r="D878" s="1040"/>
      <c r="E878" s="1040"/>
      <c r="F878" s="1040"/>
      <c r="G878" s="1040"/>
      <c r="H878" s="1040"/>
      <c r="I878" s="1040"/>
      <c r="J878" s="1040"/>
      <c r="K878" s="1040"/>
      <c r="L878" s="1040"/>
      <c r="M878" s="1040"/>
      <c r="N878" s="1040"/>
      <c r="O878" s="1040"/>
      <c r="P878" s="1040"/>
      <c r="Q878" s="1040"/>
      <c r="R878" s="1040"/>
      <c r="S878" s="1040"/>
      <c r="T878" s="1040"/>
      <c r="U878" s="1040"/>
      <c r="V878" s="1040"/>
      <c r="W878" s="1040"/>
      <c r="X878" s="1040"/>
    </row>
    <row r="879" spans="1:24" x14ac:dyDescent="0.2">
      <c r="A879" s="631"/>
      <c r="B879" s="95"/>
      <c r="D879" s="1040"/>
      <c r="E879" s="1040"/>
      <c r="F879" s="1040"/>
      <c r="G879" s="1040"/>
      <c r="H879" s="1040"/>
      <c r="I879" s="1040"/>
      <c r="J879" s="1040"/>
      <c r="K879" s="1040"/>
      <c r="L879" s="1040"/>
      <c r="M879" s="1040"/>
      <c r="N879" s="1040"/>
      <c r="O879" s="1040"/>
      <c r="P879" s="1040"/>
      <c r="Q879" s="1040"/>
      <c r="R879" s="1040"/>
      <c r="S879" s="1040"/>
      <c r="T879" s="1040"/>
      <c r="U879" s="1040"/>
      <c r="V879" s="1040"/>
      <c r="W879" s="1040"/>
      <c r="X879" s="1040"/>
    </row>
    <row r="880" spans="1:24" x14ac:dyDescent="0.2">
      <c r="A880" s="631"/>
      <c r="B880" s="95"/>
      <c r="D880" s="1040"/>
      <c r="E880" s="1040"/>
      <c r="F880" s="1040"/>
      <c r="G880" s="1040"/>
      <c r="H880" s="1040"/>
      <c r="I880" s="1040"/>
      <c r="J880" s="1040"/>
      <c r="K880" s="1040"/>
      <c r="L880" s="1040"/>
      <c r="M880" s="1040"/>
      <c r="N880" s="1040"/>
      <c r="O880" s="1040"/>
      <c r="P880" s="1040"/>
      <c r="Q880" s="1040"/>
      <c r="R880" s="1040"/>
      <c r="S880" s="1040"/>
      <c r="T880" s="1040"/>
      <c r="U880" s="1040"/>
      <c r="V880" s="1040"/>
      <c r="W880" s="1040"/>
      <c r="X880" s="1040"/>
    </row>
    <row r="881" spans="1:24" x14ac:dyDescent="0.2">
      <c r="A881" s="631"/>
      <c r="B881" s="95"/>
      <c r="D881" s="1040"/>
      <c r="E881" s="1040"/>
      <c r="F881" s="1040"/>
      <c r="G881" s="1040"/>
      <c r="H881" s="1040"/>
      <c r="I881" s="1040"/>
      <c r="J881" s="1040"/>
      <c r="K881" s="1040"/>
      <c r="L881" s="1040"/>
      <c r="M881" s="1040"/>
      <c r="N881" s="1040"/>
      <c r="O881" s="1040"/>
      <c r="P881" s="1040"/>
      <c r="Q881" s="1040"/>
      <c r="R881" s="1040"/>
      <c r="S881" s="1040"/>
      <c r="T881" s="1040"/>
      <c r="U881" s="1040"/>
      <c r="V881" s="1040"/>
      <c r="W881" s="1040"/>
      <c r="X881" s="1040"/>
    </row>
    <row r="882" spans="1:24" x14ac:dyDescent="0.2">
      <c r="A882" s="631"/>
      <c r="B882" s="95"/>
      <c r="D882" s="1040"/>
      <c r="E882" s="1040"/>
      <c r="F882" s="1040"/>
      <c r="G882" s="1040"/>
      <c r="H882" s="1040"/>
      <c r="I882" s="1040"/>
      <c r="J882" s="1040"/>
      <c r="K882" s="1040"/>
      <c r="L882" s="1040"/>
      <c r="M882" s="1040"/>
      <c r="N882" s="1040"/>
      <c r="O882" s="1040"/>
      <c r="P882" s="1040"/>
      <c r="Q882" s="1040"/>
      <c r="R882" s="1040"/>
      <c r="S882" s="1040"/>
      <c r="T882" s="1040"/>
      <c r="U882" s="1040"/>
      <c r="V882" s="1040"/>
      <c r="W882" s="1040"/>
      <c r="X882" s="1040"/>
    </row>
    <row r="883" spans="1:24" x14ac:dyDescent="0.2">
      <c r="A883" s="631"/>
      <c r="B883" s="95"/>
      <c r="D883" s="1040"/>
      <c r="E883" s="1040"/>
      <c r="F883" s="1040"/>
      <c r="G883" s="1040"/>
      <c r="H883" s="1040"/>
      <c r="I883" s="1040"/>
      <c r="J883" s="1040"/>
      <c r="K883" s="1040"/>
      <c r="L883" s="1040"/>
      <c r="M883" s="1040"/>
      <c r="N883" s="1040"/>
      <c r="O883" s="1040"/>
      <c r="P883" s="1040"/>
      <c r="Q883" s="1040"/>
      <c r="R883" s="1040"/>
      <c r="S883" s="1040"/>
      <c r="T883" s="1040"/>
      <c r="U883" s="1040"/>
      <c r="V883" s="1040"/>
      <c r="W883" s="1040"/>
      <c r="X883" s="1040"/>
    </row>
    <row r="884" spans="1:24" x14ac:dyDescent="0.2">
      <c r="A884" s="631"/>
      <c r="B884" s="95"/>
      <c r="D884" s="1040"/>
      <c r="E884" s="1040"/>
      <c r="F884" s="1040"/>
      <c r="G884" s="1040"/>
      <c r="H884" s="1040"/>
      <c r="I884" s="1040"/>
      <c r="J884" s="1040"/>
      <c r="K884" s="1040"/>
      <c r="L884" s="1040"/>
      <c r="M884" s="1040"/>
      <c r="N884" s="1040"/>
      <c r="O884" s="1040"/>
      <c r="P884" s="1040"/>
      <c r="Q884" s="1040"/>
      <c r="R884" s="1040"/>
      <c r="S884" s="1040"/>
      <c r="T884" s="1040"/>
      <c r="U884" s="1040"/>
      <c r="V884" s="1040"/>
      <c r="W884" s="1040"/>
      <c r="X884" s="1040"/>
    </row>
    <row r="885" spans="1:24" x14ac:dyDescent="0.2">
      <c r="A885" s="631"/>
      <c r="B885" s="95"/>
      <c r="D885" s="1040"/>
      <c r="E885" s="1040"/>
      <c r="F885" s="1040"/>
      <c r="G885" s="1040"/>
      <c r="H885" s="1040"/>
      <c r="I885" s="1040"/>
      <c r="J885" s="1040"/>
      <c r="K885" s="1040"/>
      <c r="L885" s="1040"/>
      <c r="M885" s="1040"/>
      <c r="N885" s="1040"/>
      <c r="O885" s="1040"/>
      <c r="P885" s="1040"/>
      <c r="Q885" s="1040"/>
      <c r="R885" s="1040"/>
      <c r="S885" s="1040"/>
      <c r="T885" s="1040"/>
      <c r="U885" s="1040"/>
      <c r="V885" s="1040"/>
      <c r="W885" s="1040"/>
      <c r="X885" s="1040"/>
    </row>
    <row r="886" spans="1:24" x14ac:dyDescent="0.2">
      <c r="A886" s="631"/>
      <c r="B886" s="95"/>
      <c r="D886" s="1040"/>
      <c r="E886" s="1040"/>
      <c r="F886" s="1040"/>
      <c r="G886" s="1040"/>
      <c r="H886" s="1040"/>
      <c r="I886" s="1040"/>
      <c r="J886" s="1040"/>
      <c r="K886" s="1040"/>
      <c r="L886" s="1040"/>
      <c r="M886" s="1040"/>
      <c r="N886" s="1040"/>
      <c r="O886" s="1040"/>
      <c r="P886" s="1040"/>
      <c r="Q886" s="1040"/>
      <c r="R886" s="1040"/>
      <c r="S886" s="1040"/>
      <c r="T886" s="1040"/>
      <c r="U886" s="1040"/>
      <c r="V886" s="1040"/>
      <c r="W886" s="1040"/>
      <c r="X886" s="1040"/>
    </row>
    <row r="887" spans="1:24" x14ac:dyDescent="0.2">
      <c r="A887" s="631"/>
      <c r="B887" s="95"/>
      <c r="D887" s="1040"/>
      <c r="E887" s="1040"/>
      <c r="F887" s="1040"/>
      <c r="G887" s="1040"/>
      <c r="H887" s="1040"/>
      <c r="I887" s="1040"/>
      <c r="J887" s="1040"/>
      <c r="K887" s="1040"/>
      <c r="L887" s="1040"/>
      <c r="M887" s="1040"/>
      <c r="N887" s="1040"/>
      <c r="O887" s="1040"/>
      <c r="P887" s="1040"/>
      <c r="Q887" s="1040"/>
      <c r="R887" s="1040"/>
      <c r="S887" s="1040"/>
      <c r="T887" s="1040"/>
      <c r="U887" s="1040"/>
      <c r="V887" s="1040"/>
      <c r="W887" s="1040"/>
      <c r="X887" s="1040"/>
    </row>
    <row r="888" spans="1:24" x14ac:dyDescent="0.2">
      <c r="A888" s="631"/>
      <c r="B888" s="95"/>
      <c r="D888" s="1040"/>
      <c r="E888" s="1040"/>
      <c r="F888" s="1040"/>
      <c r="G888" s="1040"/>
      <c r="H888" s="1040"/>
      <c r="I888" s="1040"/>
      <c r="J888" s="1040"/>
      <c r="K888" s="1040"/>
      <c r="L888" s="1040"/>
      <c r="M888" s="1040"/>
      <c r="N888" s="1040"/>
      <c r="O888" s="1040"/>
      <c r="P888" s="1040"/>
      <c r="Q888" s="1040"/>
      <c r="R888" s="1040"/>
      <c r="S888" s="1040"/>
      <c r="T888" s="1040"/>
      <c r="U888" s="1040"/>
      <c r="V888" s="1040"/>
      <c r="W888" s="1040"/>
      <c r="X888" s="1040"/>
    </row>
    <row r="889" spans="1:24" x14ac:dyDescent="0.2">
      <c r="A889" s="631"/>
      <c r="B889" s="95"/>
      <c r="D889" s="1040"/>
      <c r="E889" s="1040"/>
      <c r="F889" s="1040"/>
      <c r="G889" s="1040"/>
      <c r="H889" s="1040"/>
      <c r="I889" s="1040"/>
      <c r="J889" s="1040"/>
      <c r="K889" s="1040"/>
      <c r="L889" s="1040"/>
      <c r="M889" s="1040"/>
      <c r="N889" s="1040"/>
      <c r="O889" s="1040"/>
      <c r="P889" s="1040"/>
      <c r="Q889" s="1040"/>
      <c r="R889" s="1040"/>
      <c r="S889" s="1040"/>
      <c r="T889" s="1040"/>
      <c r="U889" s="1040"/>
      <c r="V889" s="1040"/>
      <c r="W889" s="1040"/>
      <c r="X889" s="1040"/>
    </row>
    <row r="890" spans="1:24" x14ac:dyDescent="0.2">
      <c r="A890" s="631"/>
      <c r="B890" s="95"/>
      <c r="D890" s="1040"/>
      <c r="E890" s="1040"/>
      <c r="F890" s="1040"/>
      <c r="G890" s="1040"/>
      <c r="H890" s="1040"/>
      <c r="I890" s="1040"/>
      <c r="J890" s="1040"/>
      <c r="K890" s="1040"/>
      <c r="L890" s="1040"/>
      <c r="M890" s="1040"/>
      <c r="N890" s="1040"/>
      <c r="O890" s="1040"/>
      <c r="P890" s="1040"/>
      <c r="Q890" s="1040"/>
      <c r="R890" s="1040"/>
      <c r="S890" s="1040"/>
      <c r="T890" s="1040"/>
      <c r="U890" s="1040"/>
      <c r="V890" s="1040"/>
      <c r="W890" s="1040"/>
      <c r="X890" s="1040"/>
    </row>
    <row r="891" spans="1:24" x14ac:dyDescent="0.2">
      <c r="A891" s="631"/>
      <c r="B891" s="95"/>
      <c r="D891" s="1040"/>
      <c r="E891" s="1040"/>
      <c r="F891" s="1040"/>
      <c r="G891" s="1040"/>
      <c r="H891" s="1040"/>
      <c r="I891" s="1040"/>
      <c r="J891" s="1040"/>
      <c r="K891" s="1040"/>
      <c r="L891" s="1040"/>
      <c r="M891" s="1040"/>
      <c r="N891" s="1040"/>
      <c r="O891" s="1040"/>
      <c r="P891" s="1040"/>
      <c r="Q891" s="1040"/>
      <c r="R891" s="1040"/>
      <c r="S891" s="1040"/>
      <c r="T891" s="1040"/>
      <c r="U891" s="1040"/>
      <c r="V891" s="1040"/>
      <c r="W891" s="1040"/>
      <c r="X891" s="1040"/>
    </row>
    <row r="892" spans="1:24" x14ac:dyDescent="0.2">
      <c r="A892" s="631"/>
      <c r="B892" s="95"/>
      <c r="D892" s="1040"/>
      <c r="E892" s="1040"/>
      <c r="F892" s="1040"/>
      <c r="G892" s="1040"/>
      <c r="H892" s="1040"/>
      <c r="I892" s="1040"/>
      <c r="J892" s="1040"/>
      <c r="K892" s="1040"/>
      <c r="L892" s="1040"/>
      <c r="M892" s="1040"/>
      <c r="N892" s="1040"/>
      <c r="O892" s="1040"/>
      <c r="P892" s="1040"/>
      <c r="Q892" s="1040"/>
      <c r="R892" s="1040"/>
      <c r="S892" s="1040"/>
      <c r="T892" s="1040"/>
      <c r="U892" s="1040"/>
      <c r="V892" s="1040"/>
      <c r="W892" s="1040"/>
      <c r="X892" s="1040"/>
    </row>
    <row r="893" spans="1:24" x14ac:dyDescent="0.2">
      <c r="A893" s="631"/>
      <c r="B893" s="95"/>
      <c r="D893" s="1040"/>
      <c r="E893" s="1040"/>
      <c r="F893" s="1040"/>
      <c r="G893" s="1040"/>
      <c r="H893" s="1040"/>
      <c r="I893" s="1040"/>
      <c r="J893" s="1040"/>
      <c r="K893" s="1040"/>
      <c r="L893" s="1040"/>
      <c r="M893" s="1040"/>
      <c r="N893" s="1040"/>
      <c r="O893" s="1040"/>
      <c r="P893" s="1040"/>
      <c r="Q893" s="1040"/>
      <c r="R893" s="1040"/>
      <c r="S893" s="1040"/>
      <c r="T893" s="1040"/>
      <c r="U893" s="1040"/>
      <c r="V893" s="1040"/>
      <c r="W893" s="1040"/>
      <c r="X893" s="1040"/>
    </row>
    <row r="894" spans="1:24" x14ac:dyDescent="0.2">
      <c r="A894" s="631"/>
      <c r="B894" s="95"/>
      <c r="D894" s="1040"/>
      <c r="E894" s="1040"/>
      <c r="F894" s="1040"/>
      <c r="G894" s="1040"/>
      <c r="H894" s="1040"/>
      <c r="I894" s="1040"/>
      <c r="J894" s="1040"/>
      <c r="K894" s="1040"/>
      <c r="L894" s="1040"/>
      <c r="M894" s="1040"/>
      <c r="N894" s="1040"/>
      <c r="O894" s="1040"/>
      <c r="P894" s="1040"/>
      <c r="Q894" s="1040"/>
      <c r="R894" s="1040"/>
      <c r="S894" s="1040"/>
      <c r="T894" s="1040"/>
      <c r="U894" s="1040"/>
      <c r="V894" s="1040"/>
      <c r="W894" s="1040"/>
      <c r="X894" s="1040"/>
    </row>
    <row r="895" spans="1:24" x14ac:dyDescent="0.2">
      <c r="A895" s="631"/>
      <c r="B895" s="95"/>
      <c r="D895" s="1040"/>
      <c r="E895" s="1040"/>
      <c r="F895" s="1040"/>
      <c r="G895" s="1040"/>
      <c r="H895" s="1040"/>
      <c r="I895" s="1040"/>
      <c r="J895" s="1040"/>
      <c r="K895" s="1040"/>
      <c r="L895" s="1040"/>
      <c r="M895" s="1040"/>
      <c r="N895" s="1040"/>
      <c r="O895" s="1040"/>
      <c r="P895" s="1040"/>
      <c r="Q895" s="1040"/>
      <c r="R895" s="1040"/>
      <c r="S895" s="1040"/>
      <c r="T895" s="1040"/>
      <c r="U895" s="1040"/>
      <c r="V895" s="1040"/>
      <c r="W895" s="1040"/>
      <c r="X895" s="1040"/>
    </row>
    <row r="896" spans="1:24" x14ac:dyDescent="0.2">
      <c r="A896" s="631"/>
      <c r="B896" s="95"/>
      <c r="D896" s="1040"/>
      <c r="E896" s="1040"/>
      <c r="F896" s="1040"/>
      <c r="G896" s="1040"/>
      <c r="H896" s="1040"/>
      <c r="I896" s="1040"/>
      <c r="J896" s="1040"/>
      <c r="K896" s="1040"/>
      <c r="L896" s="1040"/>
      <c r="M896" s="1040"/>
      <c r="N896" s="1040"/>
      <c r="O896" s="1040"/>
      <c r="P896" s="1040"/>
      <c r="Q896" s="1040"/>
      <c r="R896" s="1040"/>
      <c r="S896" s="1040"/>
      <c r="T896" s="1040"/>
      <c r="U896" s="1040"/>
      <c r="V896" s="1040"/>
      <c r="W896" s="1040"/>
      <c r="X896" s="1040"/>
    </row>
    <row r="897" spans="1:24" x14ac:dyDescent="0.2">
      <c r="A897" s="631"/>
      <c r="B897" s="95"/>
      <c r="D897" s="1040"/>
      <c r="E897" s="1040"/>
      <c r="F897" s="1040"/>
      <c r="G897" s="1040"/>
      <c r="H897" s="1040"/>
      <c r="I897" s="1040"/>
      <c r="J897" s="1040"/>
      <c r="K897" s="1040"/>
      <c r="L897" s="1040"/>
      <c r="M897" s="1040"/>
      <c r="N897" s="1040"/>
      <c r="O897" s="1040"/>
      <c r="P897" s="1040"/>
      <c r="Q897" s="1040"/>
      <c r="R897" s="1040"/>
      <c r="S897" s="1040"/>
      <c r="T897" s="1040"/>
      <c r="U897" s="1040"/>
      <c r="V897" s="1040"/>
      <c r="W897" s="1040"/>
      <c r="X897" s="1040"/>
    </row>
    <row r="898" spans="1:24" x14ac:dyDescent="0.2">
      <c r="A898" s="631"/>
      <c r="B898" s="95"/>
      <c r="D898" s="1040"/>
      <c r="E898" s="1040"/>
      <c r="F898" s="1040"/>
      <c r="G898" s="1040"/>
      <c r="H898" s="1040"/>
      <c r="I898" s="1040"/>
      <c r="J898" s="1040"/>
      <c r="K898" s="1040"/>
      <c r="L898" s="1040"/>
      <c r="M898" s="1040"/>
      <c r="N898" s="1040"/>
      <c r="O898" s="1040"/>
      <c r="P898" s="1040"/>
      <c r="Q898" s="1040"/>
      <c r="R898" s="1040"/>
      <c r="S898" s="1040"/>
      <c r="T898" s="1040"/>
      <c r="U898" s="1040"/>
      <c r="V898" s="1040"/>
      <c r="W898" s="1040"/>
      <c r="X898" s="1040"/>
    </row>
    <row r="899" spans="1:24" x14ac:dyDescent="0.2">
      <c r="A899" s="631"/>
      <c r="B899" s="95"/>
      <c r="D899" s="1040"/>
      <c r="E899" s="1040"/>
      <c r="F899" s="1040"/>
      <c r="G899" s="1040"/>
      <c r="H899" s="1040"/>
      <c r="I899" s="1040"/>
      <c r="J899" s="1040"/>
      <c r="K899" s="1040"/>
      <c r="L899" s="1040"/>
      <c r="M899" s="1040"/>
      <c r="N899" s="1040"/>
      <c r="O899" s="1040"/>
      <c r="P899" s="1040"/>
      <c r="Q899" s="1040"/>
      <c r="R899" s="1040"/>
      <c r="S899" s="1040"/>
      <c r="T899" s="1040"/>
      <c r="U899" s="1040"/>
      <c r="V899" s="1040"/>
      <c r="W899" s="1040"/>
      <c r="X899" s="1040"/>
    </row>
    <row r="900" spans="1:24" x14ac:dyDescent="0.2">
      <c r="A900" s="631"/>
      <c r="B900" s="95"/>
      <c r="D900" s="1040"/>
      <c r="E900" s="1040"/>
      <c r="F900" s="1040"/>
      <c r="G900" s="1040"/>
      <c r="H900" s="1040"/>
      <c r="I900" s="1040"/>
      <c r="J900" s="1040"/>
      <c r="K900" s="1040"/>
      <c r="L900" s="1040"/>
      <c r="M900" s="1040"/>
      <c r="N900" s="1040"/>
      <c r="O900" s="1040"/>
      <c r="P900" s="1040"/>
      <c r="Q900" s="1040"/>
      <c r="R900" s="1040"/>
      <c r="S900" s="1040"/>
      <c r="T900" s="1040"/>
      <c r="U900" s="1040"/>
      <c r="V900" s="1040"/>
      <c r="W900" s="1040"/>
      <c r="X900" s="1040"/>
    </row>
    <row r="901" spans="1:24" x14ac:dyDescent="0.2">
      <c r="A901" s="631"/>
      <c r="B901" s="95"/>
      <c r="D901" s="1040"/>
      <c r="E901" s="1040"/>
      <c r="F901" s="1040"/>
      <c r="G901" s="1040"/>
      <c r="H901" s="1040"/>
      <c r="I901" s="1040"/>
      <c r="J901" s="1040"/>
      <c r="K901" s="1040"/>
      <c r="L901" s="1040"/>
      <c r="M901" s="1040"/>
      <c r="N901" s="1040"/>
      <c r="O901" s="1040"/>
      <c r="P901" s="1040"/>
      <c r="Q901" s="1040"/>
      <c r="R901" s="1040"/>
      <c r="S901" s="1040"/>
      <c r="T901" s="1040"/>
      <c r="U901" s="1040"/>
      <c r="V901" s="1040"/>
      <c r="W901" s="1040"/>
      <c r="X901" s="1040"/>
    </row>
    <row r="902" spans="1:24" x14ac:dyDescent="0.2">
      <c r="A902" s="631"/>
      <c r="B902" s="95"/>
      <c r="D902" s="1040"/>
      <c r="E902" s="1040"/>
      <c r="F902" s="1040"/>
      <c r="G902" s="1040"/>
      <c r="H902" s="1040"/>
      <c r="I902" s="1040"/>
      <c r="J902" s="1040"/>
      <c r="K902" s="1040"/>
      <c r="L902" s="1040"/>
      <c r="M902" s="1040"/>
      <c r="N902" s="1040"/>
      <c r="O902" s="1040"/>
      <c r="P902" s="1040"/>
      <c r="Q902" s="1040"/>
      <c r="R902" s="1040"/>
      <c r="S902" s="1040"/>
      <c r="T902" s="1040"/>
      <c r="U902" s="1040"/>
      <c r="V902" s="1040"/>
      <c r="W902" s="1040"/>
      <c r="X902" s="1040"/>
    </row>
    <row r="903" spans="1:24" x14ac:dyDescent="0.2">
      <c r="A903" s="631"/>
      <c r="B903" s="95"/>
      <c r="D903" s="1040"/>
      <c r="E903" s="1040"/>
      <c r="F903" s="1040"/>
      <c r="G903" s="1040"/>
      <c r="H903" s="1040"/>
      <c r="I903" s="1040"/>
      <c r="J903" s="1040"/>
      <c r="K903" s="1040"/>
      <c r="L903" s="1040"/>
      <c r="M903" s="1040"/>
      <c r="N903" s="1040"/>
      <c r="O903" s="1040"/>
      <c r="P903" s="1040"/>
      <c r="Q903" s="1040"/>
      <c r="R903" s="1040"/>
      <c r="S903" s="1040"/>
      <c r="T903" s="1040"/>
      <c r="U903" s="1040"/>
      <c r="V903" s="1040"/>
      <c r="W903" s="1040"/>
      <c r="X903" s="1040"/>
    </row>
    <row r="904" spans="1:24" x14ac:dyDescent="0.2">
      <c r="A904" s="631"/>
      <c r="B904" s="95"/>
      <c r="D904" s="1040"/>
      <c r="E904" s="1040"/>
      <c r="F904" s="1040"/>
      <c r="G904" s="1040"/>
      <c r="H904" s="1040"/>
      <c r="I904" s="1040"/>
      <c r="J904" s="1040"/>
      <c r="K904" s="1040"/>
      <c r="L904" s="1040"/>
      <c r="M904" s="1040"/>
      <c r="N904" s="1040"/>
      <c r="O904" s="1040"/>
      <c r="P904" s="1040"/>
      <c r="Q904" s="1040"/>
      <c r="R904" s="1040"/>
      <c r="S904" s="1040"/>
      <c r="T904" s="1040"/>
      <c r="U904" s="1040"/>
      <c r="V904" s="1040"/>
      <c r="W904" s="1040"/>
      <c r="X904" s="1040"/>
    </row>
    <row r="905" spans="1:24" x14ac:dyDescent="0.2">
      <c r="A905" s="631"/>
      <c r="B905" s="95"/>
      <c r="D905" s="1040"/>
      <c r="E905" s="1040"/>
      <c r="F905" s="1040"/>
      <c r="G905" s="1040"/>
      <c r="H905" s="1040"/>
      <c r="I905" s="1040"/>
      <c r="J905" s="1040"/>
      <c r="K905" s="1040"/>
      <c r="L905" s="1040"/>
      <c r="M905" s="1040"/>
      <c r="N905" s="1040"/>
      <c r="O905" s="1040"/>
      <c r="P905" s="1040"/>
      <c r="Q905" s="1040"/>
      <c r="R905" s="1040"/>
      <c r="S905" s="1040"/>
      <c r="T905" s="1040"/>
      <c r="U905" s="1040"/>
      <c r="V905" s="1040"/>
      <c r="W905" s="1040"/>
      <c r="X905" s="1040"/>
    </row>
    <row r="906" spans="1:24" x14ac:dyDescent="0.2">
      <c r="A906" s="631"/>
      <c r="B906" s="95"/>
      <c r="D906" s="1040"/>
      <c r="E906" s="1040"/>
      <c r="F906" s="1040"/>
      <c r="G906" s="1040"/>
      <c r="H906" s="1040"/>
      <c r="I906" s="1040"/>
      <c r="J906" s="1040"/>
      <c r="K906" s="1040"/>
      <c r="L906" s="1040"/>
      <c r="M906" s="1040"/>
      <c r="N906" s="1040"/>
      <c r="O906" s="1040"/>
      <c r="P906" s="1040"/>
      <c r="Q906" s="1040"/>
      <c r="R906" s="1040"/>
      <c r="S906" s="1040"/>
      <c r="T906" s="1040"/>
      <c r="U906" s="1040"/>
      <c r="V906" s="1040"/>
      <c r="W906" s="1040"/>
      <c r="X906" s="1040"/>
    </row>
    <row r="907" spans="1:24" x14ac:dyDescent="0.2">
      <c r="A907" s="631"/>
      <c r="B907" s="95"/>
      <c r="D907" s="1040"/>
      <c r="E907" s="1040"/>
      <c r="F907" s="1040"/>
      <c r="G907" s="1040"/>
      <c r="H907" s="1040"/>
      <c r="I907" s="1040"/>
      <c r="J907" s="1040"/>
      <c r="K907" s="1040"/>
      <c r="L907" s="1040"/>
      <c r="M907" s="1040"/>
      <c r="N907" s="1040"/>
      <c r="O907" s="1040"/>
      <c r="P907" s="1040"/>
      <c r="Q907" s="1040"/>
      <c r="R907" s="1040"/>
      <c r="S907" s="1040"/>
      <c r="T907" s="1040"/>
      <c r="U907" s="1040"/>
      <c r="V907" s="1040"/>
      <c r="W907" s="1040"/>
      <c r="X907" s="1040"/>
    </row>
    <row r="908" spans="1:24" x14ac:dyDescent="0.2">
      <c r="A908" s="631"/>
      <c r="B908" s="95"/>
      <c r="D908" s="1040"/>
      <c r="E908" s="1040"/>
      <c r="F908" s="1040"/>
      <c r="G908" s="1040"/>
      <c r="H908" s="1040"/>
      <c r="I908" s="1040"/>
      <c r="J908" s="1040"/>
      <c r="K908" s="1040"/>
      <c r="L908" s="1040"/>
      <c r="M908" s="1040"/>
      <c r="N908" s="1040"/>
      <c r="O908" s="1040"/>
      <c r="P908" s="1040"/>
      <c r="Q908" s="1040"/>
      <c r="R908" s="1040"/>
      <c r="S908" s="1040"/>
      <c r="T908" s="1040"/>
      <c r="U908" s="1040"/>
      <c r="V908" s="1040"/>
      <c r="W908" s="1040"/>
      <c r="X908" s="1040"/>
    </row>
    <row r="909" spans="1:24" x14ac:dyDescent="0.2">
      <c r="A909" s="631"/>
      <c r="B909" s="95"/>
      <c r="D909" s="1040"/>
      <c r="E909" s="1040"/>
      <c r="F909" s="1040"/>
      <c r="G909" s="1040"/>
      <c r="H909" s="1040"/>
      <c r="I909" s="1040"/>
      <c r="J909" s="1040"/>
      <c r="K909" s="1040"/>
      <c r="L909" s="1040"/>
      <c r="M909" s="1040"/>
      <c r="N909" s="1040"/>
      <c r="O909" s="1040"/>
      <c r="P909" s="1040"/>
      <c r="Q909" s="1040"/>
      <c r="R909" s="1040"/>
      <c r="S909" s="1040"/>
      <c r="T909" s="1040"/>
      <c r="U909" s="1040"/>
      <c r="V909" s="1040"/>
      <c r="W909" s="1040"/>
      <c r="X909" s="1040"/>
    </row>
    <row r="910" spans="1:24" x14ac:dyDescent="0.2">
      <c r="A910" s="631"/>
      <c r="B910" s="95"/>
      <c r="D910" s="1040"/>
      <c r="E910" s="1040"/>
      <c r="F910" s="1040"/>
      <c r="G910" s="1040"/>
      <c r="H910" s="1040"/>
      <c r="I910" s="1040"/>
      <c r="J910" s="1040"/>
      <c r="K910" s="1040"/>
      <c r="L910" s="1040"/>
      <c r="M910" s="1040"/>
      <c r="N910" s="1040"/>
      <c r="O910" s="1040"/>
      <c r="P910" s="1040"/>
      <c r="Q910" s="1040"/>
      <c r="R910" s="1040"/>
      <c r="S910" s="1040"/>
      <c r="T910" s="1040"/>
      <c r="U910" s="1040"/>
      <c r="V910" s="1040"/>
      <c r="W910" s="1040"/>
      <c r="X910" s="1040"/>
    </row>
    <row r="911" spans="1:24" x14ac:dyDescent="0.2">
      <c r="A911" s="631"/>
      <c r="B911" s="95"/>
      <c r="D911" s="1040"/>
      <c r="E911" s="1040"/>
      <c r="F911" s="1040"/>
      <c r="G911" s="1040"/>
      <c r="H911" s="1040"/>
      <c r="I911" s="1040"/>
      <c r="J911" s="1040"/>
      <c r="K911" s="1040"/>
      <c r="L911" s="1040"/>
      <c r="M911" s="1040"/>
      <c r="N911" s="1040"/>
      <c r="O911" s="1040"/>
      <c r="P911" s="1040"/>
      <c r="Q911" s="1040"/>
      <c r="R911" s="1040"/>
      <c r="S911" s="1040"/>
      <c r="T911" s="1040"/>
      <c r="U911" s="1040"/>
      <c r="V911" s="1040"/>
      <c r="W911" s="1040"/>
      <c r="X911" s="1040"/>
    </row>
    <row r="912" spans="1:24" x14ac:dyDescent="0.2">
      <c r="A912" s="631"/>
      <c r="B912" s="95"/>
      <c r="D912" s="1040"/>
      <c r="E912" s="1040"/>
      <c r="F912" s="1040"/>
      <c r="G912" s="1040"/>
      <c r="H912" s="1040"/>
      <c r="I912" s="1040"/>
      <c r="J912" s="1040"/>
      <c r="K912" s="1040"/>
      <c r="L912" s="1040"/>
      <c r="M912" s="1040"/>
      <c r="N912" s="1040"/>
      <c r="O912" s="1040"/>
      <c r="P912" s="1040"/>
      <c r="Q912" s="1040"/>
      <c r="R912" s="1040"/>
      <c r="S912" s="1040"/>
      <c r="T912" s="1040"/>
      <c r="U912" s="1040"/>
      <c r="V912" s="1040"/>
      <c r="W912" s="1040"/>
      <c r="X912" s="1040"/>
    </row>
    <row r="913" spans="1:24" x14ac:dyDescent="0.2">
      <c r="A913" s="631"/>
      <c r="B913" s="95"/>
      <c r="D913" s="1040"/>
      <c r="E913" s="1040"/>
      <c r="F913" s="1040"/>
      <c r="G913" s="1040"/>
      <c r="H913" s="1040"/>
      <c r="I913" s="1040"/>
      <c r="J913" s="1040"/>
      <c r="K913" s="1040"/>
      <c r="L913" s="1040"/>
      <c r="M913" s="1040"/>
      <c r="N913" s="1040"/>
      <c r="O913" s="1040"/>
      <c r="P913" s="1040"/>
      <c r="Q913" s="1040"/>
      <c r="R913" s="1040"/>
      <c r="S913" s="1040"/>
      <c r="T913" s="1040"/>
      <c r="U913" s="1040"/>
      <c r="V913" s="1040"/>
      <c r="W913" s="1040"/>
      <c r="X913" s="1040"/>
    </row>
    <row r="914" spans="1:24" x14ac:dyDescent="0.2">
      <c r="A914" s="631"/>
      <c r="B914" s="95"/>
      <c r="D914" s="1040"/>
      <c r="E914" s="1040"/>
      <c r="F914" s="1040"/>
      <c r="G914" s="1040"/>
      <c r="H914" s="1040"/>
      <c r="I914" s="1040"/>
      <c r="J914" s="1040"/>
      <c r="K914" s="1040"/>
      <c r="L914" s="1040"/>
      <c r="M914" s="1040"/>
      <c r="N914" s="1040"/>
      <c r="O914" s="1040"/>
      <c r="P914" s="1040"/>
      <c r="Q914" s="1040"/>
      <c r="R914" s="1040"/>
      <c r="S914" s="1040"/>
      <c r="T914" s="1040"/>
      <c r="U914" s="1040"/>
      <c r="V914" s="1040"/>
      <c r="W914" s="1040"/>
      <c r="X914" s="1040"/>
    </row>
    <row r="915" spans="1:24" x14ac:dyDescent="0.2">
      <c r="A915" s="631"/>
      <c r="B915" s="95"/>
      <c r="D915" s="1040"/>
      <c r="E915" s="1040"/>
      <c r="F915" s="1040"/>
      <c r="G915" s="1040"/>
      <c r="H915" s="1040"/>
      <c r="I915" s="1040"/>
      <c r="J915" s="1040"/>
      <c r="K915" s="1040"/>
      <c r="L915" s="1040"/>
      <c r="M915" s="1040"/>
      <c r="N915" s="1040"/>
      <c r="O915" s="1040"/>
      <c r="P915" s="1040"/>
      <c r="Q915" s="1040"/>
      <c r="R915" s="1040"/>
      <c r="S915" s="1040"/>
      <c r="T915" s="1040"/>
      <c r="U915" s="1040"/>
      <c r="V915" s="1040"/>
      <c r="W915" s="1040"/>
      <c r="X915" s="1040"/>
    </row>
    <row r="916" spans="1:24" x14ac:dyDescent="0.2">
      <c r="A916" s="631"/>
      <c r="B916" s="95"/>
      <c r="D916" s="1040"/>
      <c r="E916" s="1040"/>
      <c r="F916" s="1040"/>
      <c r="G916" s="1040"/>
      <c r="H916" s="1040"/>
      <c r="I916" s="1040"/>
      <c r="J916" s="1040"/>
      <c r="K916" s="1040"/>
      <c r="L916" s="1040"/>
      <c r="M916" s="1040"/>
      <c r="N916" s="1040"/>
      <c r="O916" s="1040"/>
      <c r="P916" s="1040"/>
      <c r="Q916" s="1040"/>
      <c r="R916" s="1040"/>
      <c r="S916" s="1040"/>
      <c r="T916" s="1040"/>
      <c r="U916" s="1040"/>
      <c r="V916" s="1040"/>
      <c r="W916" s="1040"/>
      <c r="X916" s="1040"/>
    </row>
    <row r="917" spans="1:24" x14ac:dyDescent="0.2">
      <c r="A917" s="631"/>
      <c r="B917" s="95"/>
      <c r="D917" s="1040"/>
      <c r="E917" s="1040"/>
      <c r="F917" s="1040"/>
      <c r="G917" s="1040"/>
      <c r="H917" s="1040"/>
      <c r="I917" s="1040"/>
      <c r="J917" s="1040"/>
      <c r="K917" s="1040"/>
      <c r="L917" s="1040"/>
      <c r="M917" s="1040"/>
      <c r="N917" s="1040"/>
      <c r="O917" s="1040"/>
      <c r="P917" s="1040"/>
      <c r="Q917" s="1040"/>
      <c r="R917" s="1040"/>
      <c r="S917" s="1040"/>
      <c r="T917" s="1040"/>
      <c r="U917" s="1040"/>
      <c r="V917" s="1040"/>
      <c r="W917" s="1040"/>
      <c r="X917" s="1040"/>
    </row>
    <row r="918" spans="1:24" x14ac:dyDescent="0.2">
      <c r="A918" s="631"/>
      <c r="B918" s="95"/>
      <c r="D918" s="1040"/>
      <c r="E918" s="1040"/>
      <c r="F918" s="1040"/>
      <c r="G918" s="1040"/>
      <c r="H918" s="1040"/>
      <c r="I918" s="1040"/>
      <c r="J918" s="1040"/>
      <c r="K918" s="1040"/>
      <c r="L918" s="1040"/>
      <c r="M918" s="1040"/>
      <c r="N918" s="1040"/>
      <c r="O918" s="1040"/>
      <c r="P918" s="1040"/>
      <c r="Q918" s="1040"/>
      <c r="R918" s="1040"/>
      <c r="S918" s="1040"/>
      <c r="T918" s="1040"/>
      <c r="U918" s="1040"/>
      <c r="V918" s="1040"/>
      <c r="W918" s="1040"/>
      <c r="X918" s="1040"/>
    </row>
    <row r="919" spans="1:24" x14ac:dyDescent="0.2">
      <c r="A919" s="631"/>
      <c r="B919" s="95"/>
      <c r="D919" s="1040"/>
      <c r="E919" s="1040"/>
      <c r="F919" s="1040"/>
      <c r="G919" s="1040"/>
      <c r="H919" s="1040"/>
      <c r="I919" s="1040"/>
      <c r="J919" s="1040"/>
      <c r="K919" s="1040"/>
      <c r="L919" s="1040"/>
      <c r="M919" s="1040"/>
      <c r="N919" s="1040"/>
      <c r="O919" s="1040"/>
      <c r="P919" s="1040"/>
      <c r="Q919" s="1040"/>
      <c r="R919" s="1040"/>
      <c r="S919" s="1040"/>
      <c r="T919" s="1040"/>
      <c r="U919" s="1040"/>
      <c r="V919" s="1040"/>
      <c r="W919" s="1040"/>
      <c r="X919" s="1040"/>
    </row>
    <row r="920" spans="1:24" x14ac:dyDescent="0.2">
      <c r="A920" s="631"/>
      <c r="B920" s="95"/>
      <c r="D920" s="1040"/>
      <c r="E920" s="1040"/>
      <c r="F920" s="1040"/>
      <c r="G920" s="1040"/>
      <c r="H920" s="1040"/>
      <c r="I920" s="1040"/>
      <c r="J920" s="1040"/>
      <c r="K920" s="1040"/>
      <c r="L920" s="1040"/>
      <c r="M920" s="1040"/>
      <c r="N920" s="1040"/>
      <c r="O920" s="1040"/>
      <c r="P920" s="1040"/>
      <c r="Q920" s="1040"/>
      <c r="R920" s="1040"/>
      <c r="S920" s="1040"/>
      <c r="T920" s="1040"/>
      <c r="U920" s="1040"/>
      <c r="V920" s="1040"/>
      <c r="W920" s="1040"/>
      <c r="X920" s="1040"/>
    </row>
    <row r="921" spans="1:24" x14ac:dyDescent="0.2">
      <c r="A921" s="631"/>
      <c r="B921" s="95"/>
      <c r="D921" s="1040"/>
      <c r="E921" s="1040"/>
      <c r="F921" s="1040"/>
      <c r="G921" s="1040"/>
      <c r="H921" s="1040"/>
      <c r="I921" s="1040"/>
      <c r="J921" s="1040"/>
      <c r="K921" s="1040"/>
      <c r="L921" s="1040"/>
      <c r="M921" s="1040"/>
      <c r="N921" s="1040"/>
      <c r="O921" s="1040"/>
      <c r="P921" s="1040"/>
      <c r="Q921" s="1040"/>
      <c r="R921" s="1040"/>
      <c r="S921" s="1040"/>
      <c r="T921" s="1040"/>
      <c r="U921" s="1040"/>
      <c r="V921" s="1040"/>
      <c r="W921" s="1040"/>
      <c r="X921" s="1040"/>
    </row>
    <row r="922" spans="1:24" x14ac:dyDescent="0.2">
      <c r="A922" s="631"/>
      <c r="B922" s="95"/>
      <c r="D922" s="1040"/>
      <c r="E922" s="1040"/>
      <c r="F922" s="1040"/>
      <c r="G922" s="1040"/>
      <c r="H922" s="1040"/>
      <c r="I922" s="1040"/>
      <c r="J922" s="1040"/>
      <c r="K922" s="1040"/>
      <c r="L922" s="1040"/>
      <c r="M922" s="1040"/>
      <c r="N922" s="1040"/>
      <c r="O922" s="1040"/>
      <c r="P922" s="1040"/>
      <c r="Q922" s="1040"/>
      <c r="R922" s="1040"/>
      <c r="S922" s="1040"/>
      <c r="T922" s="1040"/>
      <c r="U922" s="1040"/>
      <c r="V922" s="1040"/>
      <c r="W922" s="1040"/>
      <c r="X922" s="1040"/>
    </row>
    <row r="923" spans="1:24" x14ac:dyDescent="0.2">
      <c r="A923" s="631"/>
      <c r="B923" s="95"/>
      <c r="D923" s="1040"/>
      <c r="E923" s="1040"/>
      <c r="F923" s="1040"/>
      <c r="G923" s="1040"/>
      <c r="H923" s="1040"/>
      <c r="I923" s="1040"/>
      <c r="J923" s="1040"/>
      <c r="K923" s="1040"/>
      <c r="L923" s="1040"/>
      <c r="M923" s="1040"/>
      <c r="N923" s="1040"/>
      <c r="O923" s="1040"/>
      <c r="P923" s="1040"/>
      <c r="Q923" s="1040"/>
      <c r="R923" s="1040"/>
      <c r="S923" s="1040"/>
      <c r="T923" s="1040"/>
      <c r="U923" s="1040"/>
      <c r="V923" s="1040"/>
      <c r="W923" s="1040"/>
      <c r="X923" s="1040"/>
    </row>
    <row r="924" spans="1:24" x14ac:dyDescent="0.2">
      <c r="A924" s="631"/>
      <c r="B924" s="95"/>
      <c r="D924" s="1040"/>
      <c r="E924" s="1040"/>
      <c r="F924" s="1040"/>
      <c r="G924" s="1040"/>
      <c r="H924" s="1040"/>
      <c r="I924" s="1040"/>
      <c r="J924" s="1040"/>
      <c r="K924" s="1040"/>
      <c r="L924" s="1040"/>
      <c r="M924" s="1040"/>
      <c r="N924" s="1040"/>
      <c r="O924" s="1040"/>
      <c r="P924" s="1040"/>
      <c r="Q924" s="1040"/>
      <c r="R924" s="1040"/>
      <c r="S924" s="1040"/>
      <c r="T924" s="1040"/>
      <c r="U924" s="1040"/>
      <c r="V924" s="1040"/>
      <c r="W924" s="1040"/>
      <c r="X924" s="1040"/>
    </row>
    <row r="925" spans="1:24" x14ac:dyDescent="0.2">
      <c r="A925" s="631"/>
      <c r="B925" s="95"/>
      <c r="D925" s="1040"/>
      <c r="E925" s="1040"/>
      <c r="F925" s="1040"/>
      <c r="G925" s="1040"/>
      <c r="H925" s="1040"/>
      <c r="I925" s="1040"/>
      <c r="J925" s="1040"/>
      <c r="K925" s="1040"/>
      <c r="L925" s="1040"/>
      <c r="M925" s="1040"/>
      <c r="N925" s="1040"/>
      <c r="O925" s="1040"/>
      <c r="P925" s="1040"/>
      <c r="Q925" s="1040"/>
      <c r="R925" s="1040"/>
      <c r="S925" s="1040"/>
      <c r="T925" s="1040"/>
      <c r="U925" s="1040"/>
      <c r="V925" s="1040"/>
      <c r="W925" s="1040"/>
      <c r="X925" s="1040"/>
    </row>
    <row r="926" spans="1:24" x14ac:dyDescent="0.2">
      <c r="A926" s="631"/>
      <c r="B926" s="95"/>
      <c r="D926" s="1040"/>
      <c r="E926" s="1040"/>
      <c r="F926" s="1040"/>
      <c r="G926" s="1040"/>
      <c r="H926" s="1040"/>
      <c r="I926" s="1040"/>
      <c r="J926" s="1040"/>
      <c r="K926" s="1040"/>
      <c r="L926" s="1040"/>
      <c r="M926" s="1040"/>
      <c r="N926" s="1040"/>
      <c r="O926" s="1040"/>
      <c r="P926" s="1040"/>
      <c r="Q926" s="1040"/>
      <c r="R926" s="1040"/>
      <c r="S926" s="1040"/>
      <c r="T926" s="1040"/>
      <c r="U926" s="1040"/>
      <c r="V926" s="1040"/>
      <c r="W926" s="1040"/>
      <c r="X926" s="1040"/>
    </row>
    <row r="927" spans="1:24" x14ac:dyDescent="0.2">
      <c r="A927" s="631"/>
      <c r="B927" s="95"/>
      <c r="D927" s="1040"/>
      <c r="E927" s="1040"/>
      <c r="F927" s="1040"/>
      <c r="G927" s="1040"/>
      <c r="H927" s="1040"/>
      <c r="I927" s="1040"/>
      <c r="J927" s="1040"/>
      <c r="K927" s="1040"/>
      <c r="L927" s="1040"/>
      <c r="M927" s="1040"/>
      <c r="N927" s="1040"/>
      <c r="O927" s="1040"/>
      <c r="P927" s="1040"/>
      <c r="Q927" s="1040"/>
      <c r="R927" s="1040"/>
      <c r="S927" s="1040"/>
      <c r="T927" s="1040"/>
      <c r="U927" s="1040"/>
      <c r="V927" s="1040"/>
      <c r="W927" s="1040"/>
      <c r="X927" s="1040"/>
    </row>
    <row r="928" spans="1:24" x14ac:dyDescent="0.2">
      <c r="A928" s="631"/>
      <c r="B928" s="95"/>
      <c r="D928" s="1040"/>
      <c r="E928" s="1040"/>
      <c r="F928" s="1040"/>
      <c r="G928" s="1040"/>
      <c r="H928" s="1040"/>
      <c r="I928" s="1040"/>
      <c r="J928" s="1040"/>
      <c r="K928" s="1040"/>
      <c r="L928" s="1040"/>
      <c r="M928" s="1040"/>
      <c r="N928" s="1040"/>
      <c r="O928" s="1040"/>
      <c r="P928" s="1040"/>
      <c r="Q928" s="1040"/>
      <c r="R928" s="1040"/>
      <c r="S928" s="1040"/>
      <c r="T928" s="1040"/>
      <c r="U928" s="1040"/>
      <c r="V928" s="1040"/>
      <c r="W928" s="1040"/>
      <c r="X928" s="1040"/>
    </row>
    <row r="929" spans="1:24" x14ac:dyDescent="0.2">
      <c r="A929" s="631"/>
      <c r="B929" s="95"/>
      <c r="D929" s="1040"/>
      <c r="E929" s="1040"/>
      <c r="F929" s="1040"/>
      <c r="G929" s="1040"/>
      <c r="H929" s="1040"/>
      <c r="I929" s="1040"/>
      <c r="J929" s="1040"/>
      <c r="K929" s="1040"/>
      <c r="L929" s="1040"/>
      <c r="M929" s="1040"/>
      <c r="N929" s="1040"/>
      <c r="O929" s="1040"/>
      <c r="P929" s="1040"/>
      <c r="Q929" s="1040"/>
      <c r="R929" s="1040"/>
      <c r="S929" s="1040"/>
      <c r="T929" s="1040"/>
      <c r="U929" s="1040"/>
      <c r="V929" s="1040"/>
      <c r="W929" s="1040"/>
      <c r="X929" s="1040"/>
    </row>
    <row r="930" spans="1:24" x14ac:dyDescent="0.2">
      <c r="A930" s="631"/>
      <c r="B930" s="95"/>
      <c r="D930" s="1040"/>
      <c r="E930" s="1040"/>
      <c r="F930" s="1040"/>
      <c r="G930" s="1040"/>
      <c r="H930" s="1040"/>
      <c r="I930" s="1040"/>
      <c r="J930" s="1040"/>
      <c r="K930" s="1040"/>
      <c r="L930" s="1040"/>
      <c r="M930" s="1040"/>
      <c r="N930" s="1040"/>
      <c r="O930" s="1040"/>
      <c r="P930" s="1040"/>
      <c r="Q930" s="1040"/>
      <c r="R930" s="1040"/>
      <c r="S930" s="1040"/>
      <c r="T930" s="1040"/>
      <c r="U930" s="1040"/>
      <c r="V930" s="1040"/>
      <c r="W930" s="1040"/>
      <c r="X930" s="1040"/>
    </row>
    <row r="931" spans="1:24" x14ac:dyDescent="0.2">
      <c r="A931" s="631"/>
      <c r="B931" s="95"/>
      <c r="D931" s="1040"/>
      <c r="E931" s="1040"/>
      <c r="F931" s="1040"/>
      <c r="G931" s="1040"/>
      <c r="H931" s="1040"/>
      <c r="I931" s="1040"/>
      <c r="J931" s="1040"/>
      <c r="K931" s="1040"/>
      <c r="L931" s="1040"/>
      <c r="M931" s="1040"/>
      <c r="N931" s="1040"/>
      <c r="O931" s="1040"/>
      <c r="P931" s="1040"/>
      <c r="Q931" s="1040"/>
      <c r="R931" s="1040"/>
      <c r="S931" s="1040"/>
      <c r="T931" s="1040"/>
      <c r="U931" s="1040"/>
      <c r="V931" s="1040"/>
      <c r="W931" s="1040"/>
      <c r="X931" s="1040"/>
    </row>
    <row r="932" spans="1:24" x14ac:dyDescent="0.2">
      <c r="A932" s="631"/>
      <c r="B932" s="95"/>
      <c r="D932" s="1040"/>
      <c r="E932" s="1040"/>
      <c r="F932" s="1040"/>
      <c r="G932" s="1040"/>
      <c r="H932" s="1040"/>
      <c r="I932" s="1040"/>
      <c r="J932" s="1040"/>
      <c r="K932" s="1040"/>
      <c r="L932" s="1040"/>
      <c r="M932" s="1040"/>
      <c r="N932" s="1040"/>
      <c r="O932" s="1040"/>
      <c r="P932" s="1040"/>
      <c r="Q932" s="1040"/>
      <c r="R932" s="1040"/>
      <c r="S932" s="1040"/>
      <c r="T932" s="1040"/>
      <c r="U932" s="1040"/>
      <c r="V932" s="1040"/>
      <c r="W932" s="1040"/>
      <c r="X932" s="1040"/>
    </row>
    <row r="933" spans="1:24" x14ac:dyDescent="0.2">
      <c r="A933" s="631"/>
      <c r="B933" s="95"/>
      <c r="D933" s="1040"/>
      <c r="E933" s="1040"/>
      <c r="F933" s="1040"/>
      <c r="G933" s="1040"/>
      <c r="H933" s="1040"/>
      <c r="I933" s="1040"/>
      <c r="J933" s="1040"/>
      <c r="K933" s="1040"/>
      <c r="L933" s="1040"/>
      <c r="M933" s="1040"/>
      <c r="N933" s="1040"/>
      <c r="O933" s="1040"/>
      <c r="P933" s="1040"/>
      <c r="Q933" s="1040"/>
      <c r="R933" s="1040"/>
      <c r="S933" s="1040"/>
      <c r="T933" s="1040"/>
      <c r="U933" s="1040"/>
      <c r="V933" s="1040"/>
      <c r="W933" s="1040"/>
      <c r="X933" s="1040"/>
    </row>
    <row r="934" spans="1:24" x14ac:dyDescent="0.2">
      <c r="A934" s="631"/>
      <c r="B934" s="95"/>
      <c r="D934" s="1040"/>
      <c r="E934" s="1040"/>
      <c r="F934" s="1040"/>
      <c r="G934" s="1040"/>
      <c r="H934" s="1040"/>
      <c r="I934" s="1040"/>
      <c r="J934" s="1040"/>
      <c r="K934" s="1040"/>
      <c r="L934" s="1040"/>
      <c r="M934" s="1040"/>
      <c r="N934" s="1040"/>
      <c r="O934" s="1040"/>
      <c r="P934" s="1040"/>
      <c r="Q934" s="1040"/>
      <c r="R934" s="1040"/>
      <c r="S934" s="1040"/>
      <c r="T934" s="1040"/>
      <c r="U934" s="1040"/>
      <c r="V934" s="1040"/>
      <c r="W934" s="1040"/>
      <c r="X934" s="1040"/>
    </row>
    <row r="935" spans="1:24" x14ac:dyDescent="0.2">
      <c r="A935" s="631"/>
      <c r="B935" s="95"/>
      <c r="D935" s="1040"/>
      <c r="E935" s="1040"/>
      <c r="F935" s="1040"/>
      <c r="G935" s="1040"/>
      <c r="H935" s="1040"/>
      <c r="I935" s="1040"/>
      <c r="J935" s="1040"/>
      <c r="K935" s="1040"/>
      <c r="L935" s="1040"/>
      <c r="M935" s="1040"/>
      <c r="N935" s="1040"/>
      <c r="O935" s="1040"/>
      <c r="P935" s="1040"/>
      <c r="Q935" s="1040"/>
      <c r="R935" s="1040"/>
      <c r="S935" s="1040"/>
      <c r="T935" s="1040"/>
      <c r="U935" s="1040"/>
      <c r="V935" s="1040"/>
      <c r="W935" s="1040"/>
      <c r="X935" s="1040"/>
    </row>
    <row r="936" spans="1:24" x14ac:dyDescent="0.2">
      <c r="A936" s="631"/>
      <c r="B936" s="95"/>
      <c r="D936" s="1040"/>
      <c r="E936" s="1040"/>
      <c r="F936" s="1040"/>
      <c r="G936" s="1040"/>
      <c r="H936" s="1040"/>
      <c r="I936" s="1040"/>
      <c r="J936" s="1040"/>
      <c r="K936" s="1040"/>
      <c r="L936" s="1040"/>
      <c r="M936" s="1040"/>
      <c r="N936" s="1040"/>
      <c r="O936" s="1040"/>
      <c r="P936" s="1040"/>
      <c r="Q936" s="1040"/>
      <c r="R936" s="1040"/>
      <c r="S936" s="1040"/>
      <c r="T936" s="1040"/>
      <c r="U936" s="1040"/>
      <c r="V936" s="1040"/>
      <c r="W936" s="1040"/>
      <c r="X936" s="1040"/>
    </row>
    <row r="937" spans="1:24" x14ac:dyDescent="0.2">
      <c r="A937" s="631"/>
      <c r="B937" s="95"/>
      <c r="D937" s="1040"/>
      <c r="E937" s="1040"/>
      <c r="F937" s="1040"/>
      <c r="G937" s="1040"/>
      <c r="H937" s="1040"/>
      <c r="I937" s="1040"/>
      <c r="J937" s="1040"/>
      <c r="K937" s="1040"/>
      <c r="L937" s="1040"/>
      <c r="M937" s="1040"/>
      <c r="N937" s="1040"/>
      <c r="O937" s="1040"/>
      <c r="P937" s="1040"/>
      <c r="Q937" s="1040"/>
      <c r="R937" s="1040"/>
      <c r="S937" s="1040"/>
      <c r="T937" s="1040"/>
      <c r="U937" s="1040"/>
      <c r="V937" s="1040"/>
      <c r="W937" s="1040"/>
      <c r="X937" s="1040"/>
    </row>
    <row r="938" spans="1:24" x14ac:dyDescent="0.2">
      <c r="A938" s="631"/>
      <c r="B938" s="95"/>
      <c r="D938" s="1040"/>
      <c r="E938" s="1040"/>
      <c r="F938" s="1040"/>
      <c r="G938" s="1040"/>
      <c r="H938" s="1040"/>
      <c r="I938" s="1040"/>
      <c r="J938" s="1040"/>
      <c r="K938" s="1040"/>
      <c r="L938" s="1040"/>
      <c r="M938" s="1040"/>
      <c r="N938" s="1040"/>
      <c r="O938" s="1040"/>
      <c r="P938" s="1040"/>
      <c r="Q938" s="1040"/>
      <c r="R938" s="1040"/>
      <c r="S938" s="1040"/>
      <c r="T938" s="1040"/>
      <c r="U938" s="1040"/>
      <c r="V938" s="1040"/>
      <c r="W938" s="1040"/>
      <c r="X938" s="1040"/>
    </row>
    <row r="939" spans="1:24" x14ac:dyDescent="0.2">
      <c r="A939" s="631"/>
      <c r="B939" s="95"/>
      <c r="D939" s="1040"/>
      <c r="E939" s="1040"/>
      <c r="F939" s="1040"/>
      <c r="G939" s="1040"/>
      <c r="H939" s="1040"/>
      <c r="I939" s="1040"/>
      <c r="J939" s="1040"/>
      <c r="K939" s="1040"/>
      <c r="L939" s="1040"/>
      <c r="M939" s="1040"/>
      <c r="N939" s="1040"/>
      <c r="O939" s="1040"/>
      <c r="P939" s="1040"/>
      <c r="Q939" s="1040"/>
      <c r="R939" s="1040"/>
      <c r="S939" s="1040"/>
      <c r="T939" s="1040"/>
      <c r="U939" s="1040"/>
      <c r="V939" s="1040"/>
      <c r="W939" s="1040"/>
      <c r="X939" s="1040"/>
    </row>
    <row r="940" spans="1:24" x14ac:dyDescent="0.2">
      <c r="A940" s="631"/>
      <c r="B940" s="95"/>
      <c r="D940" s="1040"/>
      <c r="E940" s="1040"/>
      <c r="F940" s="1040"/>
      <c r="G940" s="1040"/>
      <c r="H940" s="1040"/>
      <c r="I940" s="1040"/>
      <c r="J940" s="1040"/>
      <c r="K940" s="1040"/>
      <c r="L940" s="1040"/>
      <c r="M940" s="1040"/>
      <c r="N940" s="1040"/>
      <c r="O940" s="1040"/>
      <c r="P940" s="1040"/>
      <c r="Q940" s="1040"/>
      <c r="R940" s="1040"/>
      <c r="S940" s="1040"/>
      <c r="T940" s="1040"/>
      <c r="U940" s="1040"/>
      <c r="V940" s="1040"/>
      <c r="W940" s="1040"/>
      <c r="X940" s="1040"/>
    </row>
    <row r="941" spans="1:24" x14ac:dyDescent="0.2">
      <c r="A941" s="631"/>
      <c r="B941" s="95"/>
      <c r="D941" s="1040"/>
      <c r="E941" s="1040"/>
      <c r="F941" s="1040"/>
      <c r="G941" s="1040"/>
      <c r="H941" s="1040"/>
      <c r="I941" s="1040"/>
      <c r="J941" s="1040"/>
      <c r="K941" s="1040"/>
      <c r="L941" s="1040"/>
      <c r="M941" s="1040"/>
      <c r="N941" s="1040"/>
      <c r="O941" s="1040"/>
      <c r="P941" s="1040"/>
      <c r="Q941" s="1040"/>
      <c r="R941" s="1040"/>
      <c r="S941" s="1040"/>
      <c r="T941" s="1040"/>
      <c r="U941" s="1040"/>
      <c r="V941" s="1040"/>
      <c r="W941" s="1040"/>
      <c r="X941" s="1040"/>
    </row>
    <row r="942" spans="1:24" x14ac:dyDescent="0.2">
      <c r="A942" s="631"/>
      <c r="B942" s="95"/>
      <c r="D942" s="1040"/>
      <c r="E942" s="1040"/>
      <c r="F942" s="1040"/>
      <c r="G942" s="1040"/>
      <c r="H942" s="1040"/>
      <c r="I942" s="1040"/>
      <c r="J942" s="1040"/>
      <c r="K942" s="1040"/>
      <c r="L942" s="1040"/>
      <c r="M942" s="1040"/>
      <c r="N942" s="1040"/>
      <c r="O942" s="1040"/>
      <c r="P942" s="1040"/>
      <c r="Q942" s="1040"/>
      <c r="R942" s="1040"/>
      <c r="S942" s="1040"/>
      <c r="T942" s="1040"/>
      <c r="U942" s="1040"/>
      <c r="V942" s="1040"/>
      <c r="W942" s="1040"/>
      <c r="X942" s="1040"/>
    </row>
    <row r="943" spans="1:24" x14ac:dyDescent="0.2">
      <c r="A943" s="631"/>
      <c r="B943" s="95"/>
      <c r="D943" s="1040"/>
      <c r="E943" s="1040"/>
      <c r="F943" s="1040"/>
      <c r="G943" s="1040"/>
      <c r="H943" s="1040"/>
      <c r="I943" s="1040"/>
      <c r="J943" s="1040"/>
      <c r="K943" s="1040"/>
      <c r="L943" s="1040"/>
      <c r="M943" s="1040"/>
      <c r="N943" s="1040"/>
      <c r="O943" s="1040"/>
      <c r="P943" s="1040"/>
      <c r="Q943" s="1040"/>
      <c r="R943" s="1040"/>
      <c r="S943" s="1040"/>
      <c r="T943" s="1040"/>
      <c r="U943" s="1040"/>
      <c r="V943" s="1040"/>
      <c r="W943" s="1040"/>
      <c r="X943" s="1040"/>
    </row>
    <row r="944" spans="1:24" x14ac:dyDescent="0.2">
      <c r="A944" s="631"/>
      <c r="B944" s="95"/>
      <c r="D944" s="1040"/>
      <c r="E944" s="1040"/>
      <c r="F944" s="1040"/>
      <c r="G944" s="1040"/>
      <c r="H944" s="1040"/>
      <c r="I944" s="1040"/>
      <c r="J944" s="1040"/>
      <c r="K944" s="1040"/>
      <c r="L944" s="1040"/>
      <c r="M944" s="1040"/>
      <c r="N944" s="1040"/>
      <c r="O944" s="1040"/>
      <c r="P944" s="1040"/>
      <c r="Q944" s="1040"/>
      <c r="R944" s="1040"/>
      <c r="S944" s="1040"/>
      <c r="T944" s="1040"/>
      <c r="U944" s="1040"/>
      <c r="V944" s="1040"/>
      <c r="W944" s="1040"/>
      <c r="X944" s="1040"/>
    </row>
    <row r="945" spans="1:24" x14ac:dyDescent="0.2">
      <c r="A945" s="631"/>
      <c r="B945" s="95"/>
      <c r="D945" s="1040"/>
      <c r="E945" s="1040"/>
      <c r="F945" s="1040"/>
      <c r="G945" s="1040"/>
      <c r="H945" s="1040"/>
      <c r="I945" s="1040"/>
      <c r="J945" s="1040"/>
      <c r="K945" s="1040"/>
      <c r="L945" s="1040"/>
      <c r="M945" s="1040"/>
      <c r="N945" s="1040"/>
      <c r="O945" s="1040"/>
      <c r="P945" s="1040"/>
      <c r="Q945" s="1040"/>
      <c r="R945" s="1040"/>
      <c r="S945" s="1040"/>
      <c r="T945" s="1040"/>
      <c r="U945" s="1040"/>
      <c r="V945" s="1040"/>
      <c r="W945" s="1040"/>
      <c r="X945" s="1040"/>
    </row>
    <row r="946" spans="1:24" x14ac:dyDescent="0.2">
      <c r="A946" s="631"/>
      <c r="B946" s="95"/>
      <c r="D946" s="1040"/>
      <c r="E946" s="1040"/>
      <c r="F946" s="1040"/>
      <c r="G946" s="1040"/>
      <c r="H946" s="1040"/>
      <c r="I946" s="1040"/>
      <c r="J946" s="1040"/>
      <c r="K946" s="1040"/>
      <c r="L946" s="1040"/>
      <c r="M946" s="1040"/>
      <c r="N946" s="1040"/>
      <c r="O946" s="1040"/>
      <c r="P946" s="1040"/>
      <c r="Q946" s="1040"/>
      <c r="R946" s="1040"/>
      <c r="S946" s="1040"/>
      <c r="T946" s="1040"/>
      <c r="U946" s="1040"/>
      <c r="V946" s="1040"/>
      <c r="W946" s="1040"/>
      <c r="X946" s="1040"/>
    </row>
    <row r="947" spans="1:24" x14ac:dyDescent="0.2">
      <c r="A947" s="631"/>
      <c r="B947" s="95"/>
      <c r="D947" s="1040"/>
      <c r="E947" s="1040"/>
      <c r="F947" s="1040"/>
      <c r="G947" s="1040"/>
      <c r="H947" s="1040"/>
      <c r="I947" s="1040"/>
      <c r="J947" s="1040"/>
      <c r="K947" s="1040"/>
      <c r="L947" s="1040"/>
      <c r="M947" s="1040"/>
      <c r="N947" s="1040"/>
      <c r="O947" s="1040"/>
      <c r="P947" s="1040"/>
      <c r="Q947" s="1040"/>
      <c r="R947" s="1040"/>
      <c r="S947" s="1040"/>
      <c r="T947" s="1040"/>
      <c r="U947" s="1040"/>
      <c r="V947" s="1040"/>
      <c r="W947" s="1040"/>
      <c r="X947" s="1040"/>
    </row>
    <row r="948" spans="1:24" x14ac:dyDescent="0.2">
      <c r="A948" s="631"/>
      <c r="B948" s="95"/>
      <c r="D948" s="1040"/>
      <c r="E948" s="1040"/>
      <c r="F948" s="1040"/>
      <c r="G948" s="1040"/>
      <c r="H948" s="1040"/>
      <c r="I948" s="1040"/>
      <c r="J948" s="1040"/>
      <c r="K948" s="1040"/>
      <c r="L948" s="1040"/>
      <c r="M948" s="1040"/>
      <c r="N948" s="1040"/>
      <c r="O948" s="1040"/>
      <c r="P948" s="1040"/>
      <c r="Q948" s="1040"/>
      <c r="R948" s="1040"/>
      <c r="S948" s="1040"/>
      <c r="T948" s="1040"/>
      <c r="U948" s="1040"/>
      <c r="V948" s="1040"/>
      <c r="W948" s="1040"/>
      <c r="X948" s="1040"/>
    </row>
    <row r="949" spans="1:24" x14ac:dyDescent="0.2">
      <c r="A949" s="631"/>
      <c r="B949" s="95"/>
      <c r="D949" s="1040"/>
      <c r="E949" s="1040"/>
      <c r="F949" s="1040"/>
      <c r="G949" s="1040"/>
      <c r="H949" s="1040"/>
      <c r="I949" s="1040"/>
      <c r="J949" s="1040"/>
      <c r="K949" s="1040"/>
      <c r="L949" s="1040"/>
      <c r="M949" s="1040"/>
      <c r="N949" s="1040"/>
      <c r="O949" s="1040"/>
      <c r="P949" s="1040"/>
      <c r="Q949" s="1040"/>
      <c r="R949" s="1040"/>
      <c r="S949" s="1040"/>
      <c r="T949" s="1040"/>
      <c r="U949" s="1040"/>
      <c r="V949" s="1040"/>
      <c r="W949" s="1040"/>
      <c r="X949" s="1040"/>
    </row>
    <row r="950" spans="1:24" x14ac:dyDescent="0.2">
      <c r="A950" s="631"/>
      <c r="B950" s="95"/>
      <c r="D950" s="1040"/>
      <c r="E950" s="1040"/>
      <c r="F950" s="1040"/>
      <c r="G950" s="1040"/>
      <c r="H950" s="1040"/>
      <c r="I950" s="1040"/>
      <c r="J950" s="1040"/>
      <c r="K950" s="1040"/>
      <c r="L950" s="1040"/>
      <c r="M950" s="1040"/>
      <c r="N950" s="1040"/>
      <c r="O950" s="1040"/>
      <c r="P950" s="1040"/>
      <c r="Q950" s="1040"/>
      <c r="R950" s="1040"/>
      <c r="S950" s="1040"/>
      <c r="T950" s="1040"/>
      <c r="U950" s="1040"/>
      <c r="V950" s="1040"/>
      <c r="W950" s="1040"/>
      <c r="X950" s="1040"/>
    </row>
    <row r="951" spans="1:24" x14ac:dyDescent="0.2">
      <c r="A951" s="631"/>
      <c r="B951" s="95"/>
      <c r="D951" s="1040"/>
      <c r="E951" s="1040"/>
      <c r="F951" s="1040"/>
      <c r="G951" s="1040"/>
      <c r="H951" s="1040"/>
      <c r="I951" s="1040"/>
      <c r="J951" s="1040"/>
      <c r="K951" s="1040"/>
      <c r="L951" s="1040"/>
      <c r="M951" s="1040"/>
      <c r="N951" s="1040"/>
      <c r="O951" s="1040"/>
      <c r="P951" s="1040"/>
      <c r="Q951" s="1040"/>
      <c r="R951" s="1040"/>
      <c r="S951" s="1040"/>
      <c r="T951" s="1040"/>
      <c r="U951" s="1040"/>
      <c r="V951" s="1040"/>
      <c r="W951" s="1040"/>
      <c r="X951" s="1040"/>
    </row>
    <row r="952" spans="1:24" x14ac:dyDescent="0.2">
      <c r="A952" s="631"/>
      <c r="B952" s="95"/>
      <c r="D952" s="1040"/>
      <c r="E952" s="1040"/>
      <c r="F952" s="1040"/>
      <c r="G952" s="1040"/>
      <c r="H952" s="1040"/>
      <c r="I952" s="1040"/>
      <c r="J952" s="1040"/>
      <c r="K952" s="1040"/>
      <c r="L952" s="1040"/>
      <c r="M952" s="1040"/>
      <c r="N952" s="1040"/>
      <c r="O952" s="1040"/>
      <c r="P952" s="1040"/>
      <c r="Q952" s="1040"/>
      <c r="R952" s="1040"/>
      <c r="S952" s="1040"/>
      <c r="T952" s="1040"/>
      <c r="U952" s="1040"/>
      <c r="V952" s="1040"/>
      <c r="W952" s="1040"/>
      <c r="X952" s="1040"/>
    </row>
    <row r="953" spans="1:24" x14ac:dyDescent="0.2">
      <c r="A953" s="631"/>
      <c r="B953" s="95"/>
      <c r="D953" s="1040"/>
      <c r="E953" s="1040"/>
      <c r="F953" s="1040"/>
      <c r="G953" s="1040"/>
      <c r="H953" s="1040"/>
      <c r="I953" s="1040"/>
      <c r="J953" s="1040"/>
      <c r="K953" s="1040"/>
      <c r="L953" s="1040"/>
      <c r="M953" s="1040"/>
      <c r="N953" s="1040"/>
      <c r="O953" s="1040"/>
      <c r="P953" s="1040"/>
      <c r="Q953" s="1040"/>
      <c r="R953" s="1040"/>
      <c r="S953" s="1040"/>
      <c r="T953" s="1040"/>
      <c r="U953" s="1040"/>
      <c r="V953" s="1040"/>
      <c r="W953" s="1040"/>
      <c r="X953" s="1040"/>
    </row>
    <row r="954" spans="1:24" x14ac:dyDescent="0.2">
      <c r="A954" s="631"/>
      <c r="B954" s="95"/>
      <c r="D954" s="1040"/>
      <c r="E954" s="1040"/>
      <c r="F954" s="1040"/>
      <c r="G954" s="1040"/>
      <c r="H954" s="1040"/>
      <c r="I954" s="1040"/>
      <c r="J954" s="1040"/>
      <c r="K954" s="1040"/>
      <c r="L954" s="1040"/>
      <c r="M954" s="1040"/>
      <c r="N954" s="1040"/>
      <c r="O954" s="1040"/>
      <c r="P954" s="1040"/>
      <c r="Q954" s="1040"/>
      <c r="R954" s="1040"/>
      <c r="S954" s="1040"/>
      <c r="T954" s="1040"/>
      <c r="U954" s="1040"/>
      <c r="V954" s="1040"/>
      <c r="W954" s="1040"/>
      <c r="X954" s="1040"/>
    </row>
    <row r="955" spans="1:24" x14ac:dyDescent="0.2">
      <c r="A955" s="631"/>
      <c r="B955" s="95"/>
      <c r="D955" s="1040"/>
      <c r="E955" s="1040"/>
      <c r="F955" s="1040"/>
      <c r="G955" s="1040"/>
      <c r="H955" s="1040"/>
      <c r="I955" s="1040"/>
      <c r="J955" s="1040"/>
      <c r="K955" s="1040"/>
      <c r="L955" s="1040"/>
      <c r="M955" s="1040"/>
      <c r="N955" s="1040"/>
      <c r="O955" s="1040"/>
      <c r="P955" s="1040"/>
      <c r="Q955" s="1040"/>
      <c r="R955" s="1040"/>
      <c r="S955" s="1040"/>
      <c r="T955" s="1040"/>
      <c r="U955" s="1040"/>
      <c r="V955" s="1040"/>
      <c r="W955" s="1040"/>
      <c r="X955" s="1040"/>
    </row>
    <row r="956" spans="1:24" x14ac:dyDescent="0.2">
      <c r="A956" s="631"/>
      <c r="B956" s="95"/>
      <c r="D956" s="1040"/>
      <c r="E956" s="1040"/>
      <c r="F956" s="1040"/>
      <c r="G956" s="1040"/>
      <c r="H956" s="1040"/>
      <c r="I956" s="1040"/>
      <c r="J956" s="1040"/>
      <c r="K956" s="1040"/>
      <c r="L956" s="1040"/>
      <c r="M956" s="1040"/>
      <c r="N956" s="1040"/>
      <c r="O956" s="1040"/>
      <c r="P956" s="1040"/>
      <c r="Q956" s="1040"/>
      <c r="R956" s="1040"/>
      <c r="S956" s="1040"/>
      <c r="T956" s="1040"/>
      <c r="U956" s="1040"/>
      <c r="V956" s="1040"/>
      <c r="W956" s="1040"/>
      <c r="X956" s="1040"/>
    </row>
    <row r="957" spans="1:24" x14ac:dyDescent="0.2">
      <c r="A957" s="631"/>
      <c r="B957" s="95"/>
      <c r="D957" s="1040"/>
      <c r="E957" s="1040"/>
      <c r="F957" s="1040"/>
      <c r="G957" s="1040"/>
      <c r="H957" s="1040"/>
      <c r="I957" s="1040"/>
      <c r="J957" s="1040"/>
      <c r="K957" s="1040"/>
      <c r="L957" s="1040"/>
      <c r="M957" s="1040"/>
      <c r="N957" s="1040"/>
      <c r="O957" s="1040"/>
      <c r="P957" s="1040"/>
      <c r="Q957" s="1040"/>
      <c r="R957" s="1040"/>
      <c r="S957" s="1040"/>
      <c r="T957" s="1040"/>
      <c r="U957" s="1040"/>
      <c r="V957" s="1040"/>
      <c r="W957" s="1040"/>
      <c r="X957" s="1040"/>
    </row>
    <row r="958" spans="1:24" x14ac:dyDescent="0.2">
      <c r="A958" s="631"/>
      <c r="B958" s="95"/>
      <c r="D958" s="1040"/>
      <c r="E958" s="1040"/>
      <c r="F958" s="1040"/>
      <c r="G958" s="1040"/>
      <c r="H958" s="1040"/>
      <c r="I958" s="1040"/>
      <c r="J958" s="1040"/>
      <c r="K958" s="1040"/>
      <c r="L958" s="1040"/>
      <c r="M958" s="1040"/>
      <c r="N958" s="1040"/>
      <c r="O958" s="1040"/>
      <c r="P958" s="1040"/>
      <c r="Q958" s="1040"/>
      <c r="R958" s="1040"/>
      <c r="S958" s="1040"/>
      <c r="T958" s="1040"/>
      <c r="U958" s="1040"/>
      <c r="V958" s="1040"/>
      <c r="W958" s="1040"/>
      <c r="X958" s="1040"/>
    </row>
    <row r="959" spans="1:24" x14ac:dyDescent="0.2">
      <c r="A959" s="631"/>
      <c r="B959" s="95"/>
      <c r="D959" s="1040"/>
      <c r="E959" s="1040"/>
      <c r="F959" s="1040"/>
      <c r="G959" s="1040"/>
      <c r="H959" s="1040"/>
      <c r="I959" s="1040"/>
      <c r="J959" s="1040"/>
      <c r="K959" s="1040"/>
      <c r="L959" s="1040"/>
      <c r="M959" s="1040"/>
      <c r="N959" s="1040"/>
      <c r="O959" s="1040"/>
      <c r="P959" s="1040"/>
      <c r="Q959" s="1040"/>
      <c r="R959" s="1040"/>
      <c r="S959" s="1040"/>
      <c r="T959" s="1040"/>
      <c r="U959" s="1040"/>
      <c r="V959" s="1040"/>
      <c r="W959" s="1040"/>
      <c r="X959" s="1040"/>
    </row>
    <row r="960" spans="1:24" x14ac:dyDescent="0.2">
      <c r="A960" s="631"/>
      <c r="B960" s="95"/>
      <c r="D960" s="1040"/>
      <c r="E960" s="1040"/>
      <c r="F960" s="1040"/>
      <c r="G960" s="1040"/>
      <c r="H960" s="1040"/>
      <c r="I960" s="1040"/>
      <c r="J960" s="1040"/>
      <c r="K960" s="1040"/>
      <c r="L960" s="1040"/>
      <c r="M960" s="1040"/>
      <c r="N960" s="1040"/>
      <c r="O960" s="1040"/>
      <c r="P960" s="1040"/>
      <c r="Q960" s="1040"/>
      <c r="R960" s="1040"/>
      <c r="S960" s="1040"/>
      <c r="T960" s="1040"/>
      <c r="U960" s="1040"/>
      <c r="V960" s="1040"/>
      <c r="W960" s="1040"/>
      <c r="X960" s="1040"/>
    </row>
    <row r="961" spans="1:24" x14ac:dyDescent="0.2">
      <c r="A961" s="631"/>
      <c r="B961" s="95"/>
      <c r="D961" s="1040"/>
      <c r="E961" s="1040"/>
      <c r="F961" s="1040"/>
      <c r="G961" s="1040"/>
      <c r="H961" s="1040"/>
      <c r="I961" s="1040"/>
      <c r="J961" s="1040"/>
      <c r="K961" s="1040"/>
      <c r="L961" s="1040"/>
      <c r="M961" s="1040"/>
      <c r="N961" s="1040"/>
      <c r="O961" s="1040"/>
      <c r="P961" s="1040"/>
      <c r="Q961" s="1040"/>
      <c r="R961" s="1040"/>
      <c r="S961" s="1040"/>
      <c r="T961" s="1040"/>
      <c r="U961" s="1040"/>
      <c r="V961" s="1040"/>
      <c r="W961" s="1040"/>
      <c r="X961" s="1040"/>
    </row>
    <row r="962" spans="1:24" x14ac:dyDescent="0.2">
      <c r="A962" s="631"/>
      <c r="B962" s="95"/>
      <c r="D962" s="1040"/>
      <c r="E962" s="1040"/>
      <c r="F962" s="1040"/>
      <c r="G962" s="1040"/>
      <c r="H962" s="1040"/>
      <c r="I962" s="1040"/>
      <c r="J962" s="1040"/>
      <c r="K962" s="1040"/>
      <c r="L962" s="1040"/>
      <c r="M962" s="1040"/>
      <c r="N962" s="1040"/>
      <c r="O962" s="1040"/>
      <c r="P962" s="1040"/>
      <c r="Q962" s="1040"/>
      <c r="R962" s="1040"/>
      <c r="S962" s="1040"/>
      <c r="T962" s="1040"/>
      <c r="U962" s="1040"/>
      <c r="V962" s="1040"/>
      <c r="W962" s="1040"/>
      <c r="X962" s="1040"/>
    </row>
    <row r="963" spans="1:24" x14ac:dyDescent="0.2">
      <c r="A963" s="631"/>
      <c r="B963" s="95"/>
      <c r="D963" s="1040"/>
      <c r="E963" s="1040"/>
      <c r="F963" s="1040"/>
      <c r="G963" s="1040"/>
      <c r="H963" s="1040"/>
      <c r="I963" s="1040"/>
      <c r="J963" s="1040"/>
      <c r="K963" s="1040"/>
      <c r="L963" s="1040"/>
      <c r="M963" s="1040"/>
      <c r="N963" s="1040"/>
      <c r="O963" s="1040"/>
      <c r="P963" s="1040"/>
      <c r="Q963" s="1040"/>
      <c r="R963" s="1040"/>
      <c r="S963" s="1040"/>
      <c r="T963" s="1040"/>
      <c r="U963" s="1040"/>
      <c r="V963" s="1040"/>
      <c r="W963" s="1040"/>
      <c r="X963" s="1040"/>
    </row>
    <row r="964" spans="1:24" x14ac:dyDescent="0.2">
      <c r="A964" s="631"/>
      <c r="B964" s="95"/>
      <c r="D964" s="1040"/>
      <c r="E964" s="1040"/>
      <c r="F964" s="1040"/>
      <c r="G964" s="1040"/>
      <c r="H964" s="1040"/>
      <c r="I964" s="1040"/>
      <c r="J964" s="1040"/>
      <c r="K964" s="1040"/>
      <c r="L964" s="1040"/>
      <c r="M964" s="1040"/>
      <c r="N964" s="1040"/>
      <c r="O964" s="1040"/>
      <c r="P964" s="1040"/>
      <c r="Q964" s="1040"/>
      <c r="R964" s="1040"/>
      <c r="S964" s="1040"/>
      <c r="T964" s="1040"/>
      <c r="U964" s="1040"/>
      <c r="V964" s="1040"/>
      <c r="W964" s="1040"/>
      <c r="X964" s="1040"/>
    </row>
    <row r="965" spans="1:24" x14ac:dyDescent="0.2">
      <c r="A965" s="631"/>
      <c r="B965" s="95"/>
      <c r="D965" s="1040"/>
      <c r="E965" s="1040"/>
      <c r="F965" s="1040"/>
      <c r="G965" s="1040"/>
      <c r="H965" s="1040"/>
      <c r="I965" s="1040"/>
      <c r="J965" s="1040"/>
      <c r="K965" s="1040"/>
      <c r="L965" s="1040"/>
      <c r="M965" s="1040"/>
      <c r="N965" s="1040"/>
      <c r="O965" s="1040"/>
      <c r="P965" s="1040"/>
      <c r="Q965" s="1040"/>
      <c r="R965" s="1040"/>
      <c r="S965" s="1040"/>
      <c r="T965" s="1040"/>
      <c r="U965" s="1040"/>
      <c r="V965" s="1040"/>
      <c r="W965" s="1040"/>
      <c r="X965" s="1040"/>
    </row>
    <row r="966" spans="1:24" x14ac:dyDescent="0.2">
      <c r="A966" s="631"/>
      <c r="B966" s="95"/>
      <c r="D966" s="1040"/>
      <c r="E966" s="1040"/>
      <c r="F966" s="1040"/>
      <c r="G966" s="1040"/>
      <c r="H966" s="1040"/>
      <c r="I966" s="1040"/>
      <c r="J966" s="1040"/>
      <c r="K966" s="1040"/>
      <c r="L966" s="1040"/>
      <c r="M966" s="1040"/>
      <c r="N966" s="1040"/>
      <c r="O966" s="1040"/>
      <c r="P966" s="1040"/>
      <c r="Q966" s="1040"/>
      <c r="R966" s="1040"/>
      <c r="S966" s="1040"/>
      <c r="T966" s="1040"/>
      <c r="U966" s="1040"/>
      <c r="V966" s="1040"/>
      <c r="W966" s="1040"/>
      <c r="X966" s="1040"/>
    </row>
    <row r="967" spans="1:24" x14ac:dyDescent="0.2">
      <c r="A967" s="631"/>
      <c r="B967" s="95"/>
      <c r="D967" s="1040"/>
      <c r="E967" s="1040"/>
      <c r="F967" s="1040"/>
      <c r="G967" s="1040"/>
      <c r="H967" s="1040"/>
      <c r="I967" s="1040"/>
      <c r="J967" s="1040"/>
      <c r="K967" s="1040"/>
      <c r="L967" s="1040"/>
      <c r="M967" s="1040"/>
      <c r="N967" s="1040"/>
      <c r="O967" s="1040"/>
      <c r="P967" s="1040"/>
      <c r="Q967" s="1040"/>
      <c r="R967" s="1040"/>
      <c r="S967" s="1040"/>
      <c r="T967" s="1040"/>
      <c r="U967" s="1040"/>
      <c r="V967" s="1040"/>
      <c r="W967" s="1040"/>
      <c r="X967" s="1040"/>
    </row>
    <row r="968" spans="1:24" x14ac:dyDescent="0.2">
      <c r="A968" s="631"/>
      <c r="B968" s="95"/>
      <c r="D968" s="1040"/>
      <c r="E968" s="1040"/>
      <c r="F968" s="1040"/>
      <c r="G968" s="1040"/>
      <c r="H968" s="1040"/>
      <c r="I968" s="1040"/>
      <c r="J968" s="1040"/>
      <c r="K968" s="1040"/>
      <c r="L968" s="1040"/>
      <c r="M968" s="1040"/>
      <c r="N968" s="1040"/>
      <c r="O968" s="1040"/>
      <c r="P968" s="1040"/>
      <c r="Q968" s="1040"/>
      <c r="R968" s="1040"/>
      <c r="S968" s="1040"/>
      <c r="T968" s="1040"/>
      <c r="U968" s="1040"/>
      <c r="V968" s="1040"/>
      <c r="W968" s="1040"/>
      <c r="X968" s="1040"/>
    </row>
    <row r="969" spans="1:24" x14ac:dyDescent="0.2">
      <c r="A969" s="631"/>
      <c r="B969" s="95"/>
      <c r="D969" s="1040"/>
      <c r="E969" s="1040"/>
      <c r="F969" s="1040"/>
      <c r="G969" s="1040"/>
      <c r="H969" s="1040"/>
      <c r="I969" s="1040"/>
      <c r="J969" s="1040"/>
      <c r="K969" s="1040"/>
      <c r="L969" s="1040"/>
      <c r="M969" s="1040"/>
      <c r="N969" s="1040"/>
      <c r="O969" s="1040"/>
      <c r="P969" s="1040"/>
      <c r="Q969" s="1040"/>
      <c r="R969" s="1040"/>
      <c r="S969" s="1040"/>
      <c r="T969" s="1040"/>
      <c r="U969" s="1040"/>
      <c r="V969" s="1040"/>
      <c r="W969" s="1040"/>
      <c r="X969" s="1040"/>
    </row>
    <row r="970" spans="1:24" x14ac:dyDescent="0.2">
      <c r="A970" s="631"/>
      <c r="B970" s="95"/>
      <c r="D970" s="1040"/>
      <c r="E970" s="1040"/>
      <c r="F970" s="1040"/>
      <c r="G970" s="1040"/>
      <c r="H970" s="1040"/>
      <c r="I970" s="1040"/>
      <c r="J970" s="1040"/>
      <c r="K970" s="1040"/>
      <c r="L970" s="1040"/>
      <c r="M970" s="1040"/>
      <c r="N970" s="1040"/>
      <c r="O970" s="1040"/>
      <c r="P970" s="1040"/>
      <c r="Q970" s="1040"/>
      <c r="R970" s="1040"/>
      <c r="S970" s="1040"/>
      <c r="T970" s="1040"/>
      <c r="U970" s="1040"/>
      <c r="V970" s="1040"/>
      <c r="W970" s="1040"/>
      <c r="X970" s="1040"/>
    </row>
    <row r="971" spans="1:24" x14ac:dyDescent="0.2">
      <c r="A971" s="631"/>
      <c r="B971" s="95"/>
      <c r="D971" s="1040"/>
      <c r="E971" s="1040"/>
      <c r="F971" s="1040"/>
      <c r="G971" s="1040"/>
      <c r="H971" s="1040"/>
      <c r="I971" s="1040"/>
      <c r="J971" s="1040"/>
      <c r="K971" s="1040"/>
      <c r="L971" s="1040"/>
      <c r="M971" s="1040"/>
      <c r="N971" s="1040"/>
      <c r="O971" s="1040"/>
      <c r="P971" s="1040"/>
      <c r="Q971" s="1040"/>
      <c r="R971" s="1040"/>
      <c r="S971" s="1040"/>
      <c r="T971" s="1040"/>
      <c r="U971" s="1040"/>
      <c r="V971" s="1040"/>
      <c r="W971" s="1040"/>
      <c r="X971" s="1040"/>
    </row>
    <row r="972" spans="1:24" x14ac:dyDescent="0.2">
      <c r="A972" s="631"/>
      <c r="B972" s="95"/>
      <c r="D972" s="1040"/>
      <c r="E972" s="1040"/>
      <c r="F972" s="1040"/>
      <c r="G972" s="1040"/>
      <c r="H972" s="1040"/>
      <c r="I972" s="1040"/>
      <c r="J972" s="1040"/>
      <c r="K972" s="1040"/>
      <c r="L972" s="1040"/>
      <c r="M972" s="1040"/>
      <c r="N972" s="1040"/>
      <c r="O972" s="1040"/>
      <c r="P972" s="1040"/>
      <c r="Q972" s="1040"/>
      <c r="R972" s="1040"/>
      <c r="S972" s="1040"/>
      <c r="T972" s="1040"/>
      <c r="U972" s="1040"/>
      <c r="V972" s="1040"/>
      <c r="W972" s="1040"/>
      <c r="X972" s="1040"/>
    </row>
    <row r="973" spans="1:24" x14ac:dyDescent="0.2">
      <c r="A973" s="631"/>
      <c r="B973" s="95"/>
      <c r="D973" s="1040"/>
      <c r="E973" s="1040"/>
      <c r="F973" s="1040"/>
      <c r="G973" s="1040"/>
      <c r="H973" s="1040"/>
      <c r="I973" s="1040"/>
      <c r="J973" s="1040"/>
      <c r="K973" s="1040"/>
      <c r="L973" s="1040"/>
      <c r="M973" s="1040"/>
      <c r="N973" s="1040"/>
      <c r="O973" s="1040"/>
      <c r="P973" s="1040"/>
      <c r="Q973" s="1040"/>
      <c r="R973" s="1040"/>
      <c r="S973" s="1040"/>
      <c r="T973" s="1040"/>
      <c r="U973" s="1040"/>
      <c r="V973" s="1040"/>
      <c r="W973" s="1040"/>
      <c r="X973" s="1040"/>
    </row>
    <row r="974" spans="1:24" x14ac:dyDescent="0.2">
      <c r="A974" s="631"/>
      <c r="B974" s="95"/>
      <c r="D974" s="1040"/>
      <c r="E974" s="1040"/>
      <c r="F974" s="1040"/>
      <c r="G974" s="1040"/>
      <c r="H974" s="1040"/>
      <c r="I974" s="1040"/>
      <c r="J974" s="1040"/>
      <c r="K974" s="1040"/>
      <c r="L974" s="1040"/>
      <c r="M974" s="1040"/>
      <c r="N974" s="1040"/>
      <c r="O974" s="1040"/>
      <c r="P974" s="1040"/>
      <c r="Q974" s="1040"/>
      <c r="R974" s="1040"/>
      <c r="S974" s="1040"/>
      <c r="T974" s="1040"/>
      <c r="U974" s="1040"/>
      <c r="V974" s="1040"/>
      <c r="W974" s="1040"/>
      <c r="X974" s="1040"/>
    </row>
    <row r="975" spans="1:24" x14ac:dyDescent="0.2">
      <c r="A975" s="631"/>
      <c r="B975" s="95"/>
      <c r="D975" s="1040"/>
      <c r="E975" s="1040"/>
      <c r="F975" s="1040"/>
      <c r="G975" s="1040"/>
      <c r="H975" s="1040"/>
      <c r="I975" s="1040"/>
      <c r="J975" s="1040"/>
      <c r="K975" s="1040"/>
      <c r="L975" s="1040"/>
      <c r="M975" s="1040"/>
      <c r="N975" s="1040"/>
      <c r="O975" s="1040"/>
      <c r="P975" s="1040"/>
      <c r="Q975" s="1040"/>
      <c r="R975" s="1040"/>
      <c r="S975" s="1040"/>
      <c r="T975" s="1040"/>
      <c r="U975" s="1040"/>
      <c r="V975" s="1040"/>
      <c r="W975" s="1040"/>
      <c r="X975" s="1040"/>
    </row>
    <row r="976" spans="1:24" x14ac:dyDescent="0.2">
      <c r="A976" s="631"/>
      <c r="B976" s="95"/>
      <c r="D976" s="1040"/>
      <c r="E976" s="1040"/>
      <c r="F976" s="1040"/>
      <c r="G976" s="1040"/>
      <c r="H976" s="1040"/>
      <c r="I976" s="1040"/>
      <c r="J976" s="1040"/>
      <c r="K976" s="1040"/>
      <c r="L976" s="1040"/>
      <c r="M976" s="1040"/>
      <c r="N976" s="1040"/>
      <c r="O976" s="1040"/>
      <c r="P976" s="1040"/>
      <c r="Q976" s="1040"/>
      <c r="R976" s="1040"/>
      <c r="S976" s="1040"/>
      <c r="T976" s="1040"/>
      <c r="U976" s="1040"/>
      <c r="V976" s="1040"/>
      <c r="W976" s="1040"/>
      <c r="X976" s="1040"/>
    </row>
    <row r="977" spans="1:24" x14ac:dyDescent="0.2">
      <c r="A977" s="631"/>
      <c r="B977" s="95"/>
      <c r="D977" s="1040"/>
      <c r="E977" s="1040"/>
      <c r="F977" s="1040"/>
      <c r="G977" s="1040"/>
      <c r="H977" s="1040"/>
      <c r="I977" s="1040"/>
      <c r="J977" s="1040"/>
      <c r="K977" s="1040"/>
      <c r="L977" s="1040"/>
      <c r="M977" s="1040"/>
      <c r="N977" s="1040"/>
      <c r="O977" s="1040"/>
      <c r="P977" s="1040"/>
      <c r="Q977" s="1040"/>
      <c r="R977" s="1040"/>
      <c r="S977" s="1040"/>
      <c r="T977" s="1040"/>
      <c r="U977" s="1040"/>
      <c r="V977" s="1040"/>
      <c r="W977" s="1040"/>
      <c r="X977" s="1040"/>
    </row>
    <row r="978" spans="1:24" x14ac:dyDescent="0.2">
      <c r="A978" s="631"/>
      <c r="B978" s="95"/>
      <c r="D978" s="1040"/>
      <c r="E978" s="1040"/>
      <c r="F978" s="1040"/>
      <c r="G978" s="1040"/>
      <c r="H978" s="1040"/>
      <c r="I978" s="1040"/>
      <c r="J978" s="1040"/>
      <c r="K978" s="1040"/>
      <c r="L978" s="1040"/>
      <c r="M978" s="1040"/>
      <c r="N978" s="1040"/>
      <c r="O978" s="1040"/>
      <c r="P978" s="1040"/>
      <c r="Q978" s="1040"/>
      <c r="R978" s="1040"/>
      <c r="S978" s="1040"/>
      <c r="T978" s="1040"/>
      <c r="U978" s="1040"/>
      <c r="V978" s="1040"/>
      <c r="W978" s="1040"/>
      <c r="X978" s="1040"/>
    </row>
    <row r="979" spans="1:24" x14ac:dyDescent="0.2">
      <c r="A979" s="631"/>
      <c r="B979" s="95"/>
      <c r="D979" s="1040"/>
      <c r="E979" s="1040"/>
      <c r="F979" s="1040"/>
      <c r="G979" s="1040"/>
      <c r="H979" s="1040"/>
      <c r="I979" s="1040"/>
      <c r="J979" s="1040"/>
      <c r="K979" s="1040"/>
      <c r="L979" s="1040"/>
      <c r="M979" s="1040"/>
      <c r="N979" s="1040"/>
      <c r="O979" s="1040"/>
      <c r="P979" s="1040"/>
      <c r="Q979" s="1040"/>
      <c r="R979" s="1040"/>
      <c r="S979" s="1040"/>
      <c r="T979" s="1040"/>
      <c r="U979" s="1040"/>
      <c r="V979" s="1040"/>
      <c r="W979" s="1040"/>
      <c r="X979" s="1040"/>
    </row>
    <row r="980" spans="1:24" x14ac:dyDescent="0.2">
      <c r="A980" s="631"/>
      <c r="B980" s="95"/>
      <c r="D980" s="1040"/>
      <c r="E980" s="1040"/>
      <c r="F980" s="1040"/>
      <c r="G980" s="1040"/>
      <c r="H980" s="1040"/>
      <c r="I980" s="1040"/>
      <c r="J980" s="1040"/>
      <c r="K980" s="1040"/>
      <c r="L980" s="1040"/>
      <c r="M980" s="1040"/>
      <c r="N980" s="1040"/>
      <c r="O980" s="1040"/>
      <c r="P980" s="1040"/>
      <c r="Q980" s="1040"/>
      <c r="R980" s="1040"/>
      <c r="S980" s="1040"/>
      <c r="T980" s="1040"/>
      <c r="U980" s="1040"/>
      <c r="V980" s="1040"/>
      <c r="W980" s="1040"/>
      <c r="X980" s="1040"/>
    </row>
    <row r="981" spans="1:24" x14ac:dyDescent="0.2">
      <c r="A981" s="631"/>
      <c r="B981" s="95"/>
      <c r="D981" s="1040"/>
      <c r="E981" s="1040"/>
      <c r="F981" s="1040"/>
      <c r="G981" s="1040"/>
      <c r="H981" s="1040"/>
      <c r="I981" s="1040"/>
      <c r="J981" s="1040"/>
      <c r="K981" s="1040"/>
      <c r="L981" s="1040"/>
      <c r="M981" s="1040"/>
      <c r="N981" s="1040"/>
      <c r="O981" s="1040"/>
      <c r="P981" s="1040"/>
      <c r="Q981" s="1040"/>
      <c r="R981" s="1040"/>
      <c r="S981" s="1040"/>
      <c r="T981" s="1040"/>
      <c r="U981" s="1040"/>
      <c r="V981" s="1040"/>
      <c r="W981" s="1040"/>
      <c r="X981" s="1040"/>
    </row>
    <row r="982" spans="1:24" x14ac:dyDescent="0.2">
      <c r="A982" s="631"/>
      <c r="B982" s="95"/>
      <c r="D982" s="1040"/>
      <c r="E982" s="1040"/>
      <c r="F982" s="1040"/>
      <c r="G982" s="1040"/>
      <c r="H982" s="1040"/>
      <c r="I982" s="1040"/>
      <c r="J982" s="1040"/>
      <c r="K982" s="1040"/>
      <c r="L982" s="1040"/>
      <c r="M982" s="1040"/>
      <c r="N982" s="1040"/>
      <c r="O982" s="1040"/>
      <c r="P982" s="1040"/>
      <c r="Q982" s="1040"/>
      <c r="R982" s="1040"/>
      <c r="S982" s="1040"/>
      <c r="T982" s="1040"/>
      <c r="U982" s="1040"/>
      <c r="V982" s="1040"/>
      <c r="W982" s="1040"/>
      <c r="X982" s="1040"/>
    </row>
    <row r="983" spans="1:24" x14ac:dyDescent="0.2">
      <c r="A983" s="631"/>
      <c r="B983" s="95"/>
      <c r="D983" s="1040"/>
      <c r="E983" s="1040"/>
      <c r="F983" s="1040"/>
      <c r="G983" s="1040"/>
      <c r="H983" s="1040"/>
      <c r="I983" s="1040"/>
      <c r="J983" s="1040"/>
      <c r="K983" s="1040"/>
      <c r="L983" s="1040"/>
      <c r="M983" s="1040"/>
      <c r="N983" s="1040"/>
      <c r="O983" s="1040"/>
      <c r="P983" s="1040"/>
      <c r="Q983" s="1040"/>
      <c r="R983" s="1040"/>
      <c r="S983" s="1040"/>
      <c r="T983" s="1040"/>
      <c r="U983" s="1040"/>
      <c r="V983" s="1040"/>
      <c r="W983" s="1040"/>
      <c r="X983" s="1040"/>
    </row>
    <row r="984" spans="1:24" x14ac:dyDescent="0.2">
      <c r="A984" s="631"/>
      <c r="B984" s="95"/>
      <c r="D984" s="1040"/>
      <c r="E984" s="1040"/>
      <c r="F984" s="1040"/>
      <c r="G984" s="1040"/>
      <c r="H984" s="1040"/>
      <c r="I984" s="1040"/>
      <c r="J984" s="1040"/>
      <c r="K984" s="1040"/>
      <c r="L984" s="1040"/>
      <c r="M984" s="1040"/>
      <c r="N984" s="1040"/>
      <c r="O984" s="1040"/>
      <c r="P984" s="1040"/>
      <c r="Q984" s="1040"/>
      <c r="R984" s="1040"/>
      <c r="S984" s="1040"/>
      <c r="T984" s="1040"/>
      <c r="U984" s="1040"/>
      <c r="V984" s="1040"/>
      <c r="W984" s="1040"/>
      <c r="X984" s="1040"/>
    </row>
    <row r="985" spans="1:24" x14ac:dyDescent="0.2">
      <c r="A985" s="631"/>
      <c r="B985" s="95"/>
      <c r="D985" s="1040"/>
      <c r="E985" s="1040"/>
      <c r="F985" s="1040"/>
      <c r="G985" s="1040"/>
      <c r="H985" s="1040"/>
      <c r="I985" s="1040"/>
      <c r="J985" s="1040"/>
      <c r="K985" s="1040"/>
      <c r="L985" s="1040"/>
      <c r="M985" s="1040"/>
      <c r="N985" s="1040"/>
      <c r="O985" s="1040"/>
      <c r="P985" s="1040"/>
      <c r="Q985" s="1040"/>
      <c r="R985" s="1040"/>
      <c r="S985" s="1040"/>
      <c r="T985" s="1040"/>
      <c r="U985" s="1040"/>
      <c r="V985" s="1040"/>
      <c r="W985" s="1040"/>
      <c r="X985" s="1040"/>
    </row>
    <row r="986" spans="1:24" x14ac:dyDescent="0.2">
      <c r="A986" s="631"/>
      <c r="B986" s="95"/>
      <c r="D986" s="1040"/>
      <c r="E986" s="1040"/>
      <c r="F986" s="1040"/>
      <c r="G986" s="1040"/>
      <c r="H986" s="1040"/>
      <c r="I986" s="1040"/>
      <c r="J986" s="1040"/>
      <c r="K986" s="1040"/>
      <c r="L986" s="1040"/>
      <c r="M986" s="1040"/>
      <c r="N986" s="1040"/>
      <c r="O986" s="1040"/>
      <c r="P986" s="1040"/>
      <c r="Q986" s="1040"/>
      <c r="R986" s="1040"/>
      <c r="S986" s="1040"/>
      <c r="T986" s="1040"/>
      <c r="U986" s="1040"/>
      <c r="V986" s="1040"/>
      <c r="W986" s="1040"/>
      <c r="X986" s="1040"/>
    </row>
    <row r="987" spans="1:24" x14ac:dyDescent="0.2">
      <c r="A987" s="631"/>
      <c r="B987" s="95"/>
      <c r="D987" s="1040"/>
      <c r="E987" s="1040"/>
      <c r="F987" s="1040"/>
      <c r="G987" s="1040"/>
      <c r="H987" s="1040"/>
      <c r="I987" s="1040"/>
      <c r="J987" s="1040"/>
      <c r="K987" s="1040"/>
      <c r="L987" s="1040"/>
      <c r="M987" s="1040"/>
      <c r="N987" s="1040"/>
      <c r="O987" s="1040"/>
      <c r="P987" s="1040"/>
      <c r="Q987" s="1040"/>
      <c r="R987" s="1040"/>
      <c r="S987" s="1040"/>
      <c r="T987" s="1040"/>
      <c r="U987" s="1040"/>
      <c r="V987" s="1040"/>
      <c r="W987" s="1040"/>
      <c r="X987" s="1040"/>
    </row>
    <row r="988" spans="1:24" x14ac:dyDescent="0.2">
      <c r="A988" s="631"/>
      <c r="B988" s="95"/>
      <c r="D988" s="1040"/>
      <c r="E988" s="1040"/>
      <c r="F988" s="1040"/>
      <c r="G988" s="1040"/>
      <c r="H988" s="1040"/>
      <c r="I988" s="1040"/>
      <c r="J988" s="1040"/>
      <c r="K988" s="1040"/>
      <c r="L988" s="1040"/>
      <c r="M988" s="1040"/>
      <c r="N988" s="1040"/>
      <c r="O988" s="1040"/>
      <c r="P988" s="1040"/>
      <c r="Q988" s="1040"/>
      <c r="R988" s="1040"/>
      <c r="S988" s="1040"/>
      <c r="T988" s="1040"/>
      <c r="U988" s="1040"/>
      <c r="V988" s="1040"/>
      <c r="W988" s="1040"/>
      <c r="X988" s="1040"/>
    </row>
    <row r="989" spans="1:24" x14ac:dyDescent="0.2">
      <c r="A989" s="631"/>
      <c r="B989" s="95"/>
      <c r="D989" s="1040"/>
      <c r="E989" s="1040"/>
      <c r="F989" s="1040"/>
      <c r="G989" s="1040"/>
      <c r="H989" s="1040"/>
      <c r="I989" s="1040"/>
      <c r="J989" s="1040"/>
      <c r="K989" s="1040"/>
      <c r="L989" s="1040"/>
      <c r="M989" s="1040"/>
      <c r="N989" s="1040"/>
      <c r="O989" s="1040"/>
      <c r="P989" s="1040"/>
      <c r="Q989" s="1040"/>
      <c r="R989" s="1040"/>
      <c r="S989" s="1040"/>
      <c r="T989" s="1040"/>
      <c r="U989" s="1040"/>
      <c r="V989" s="1040"/>
      <c r="W989" s="1040"/>
      <c r="X989" s="1040"/>
    </row>
    <row r="990" spans="1:24" x14ac:dyDescent="0.2">
      <c r="A990" s="631"/>
      <c r="B990" s="95"/>
      <c r="D990" s="1040"/>
      <c r="E990" s="1040"/>
      <c r="F990" s="1040"/>
      <c r="G990" s="1040"/>
      <c r="H990" s="1040"/>
      <c r="I990" s="1040"/>
      <c r="J990" s="1040"/>
      <c r="K990" s="1040"/>
      <c r="L990" s="1040"/>
      <c r="M990" s="1040"/>
      <c r="N990" s="1040"/>
      <c r="O990" s="1040"/>
      <c r="P990" s="1040"/>
      <c r="Q990" s="1040"/>
      <c r="R990" s="1040"/>
      <c r="S990" s="1040"/>
      <c r="T990" s="1040"/>
      <c r="U990" s="1040"/>
      <c r="V990" s="1040"/>
      <c r="W990" s="1040"/>
      <c r="X990" s="1040"/>
    </row>
    <row r="991" spans="1:24" x14ac:dyDescent="0.2">
      <c r="A991" s="631"/>
      <c r="B991" s="95"/>
      <c r="D991" s="1040"/>
      <c r="E991" s="1040"/>
      <c r="F991" s="1040"/>
      <c r="G991" s="1040"/>
      <c r="H991" s="1040"/>
      <c r="I991" s="1040"/>
      <c r="J991" s="1040"/>
      <c r="K991" s="1040"/>
      <c r="L991" s="1040"/>
      <c r="M991" s="1040"/>
      <c r="N991" s="1040"/>
      <c r="O991" s="1040"/>
      <c r="P991" s="1040"/>
      <c r="Q991" s="1040"/>
      <c r="R991" s="1040"/>
      <c r="S991" s="1040"/>
      <c r="T991" s="1040"/>
      <c r="U991" s="1040"/>
      <c r="V991" s="1040"/>
      <c r="W991" s="1040"/>
      <c r="X991" s="1040"/>
    </row>
    <row r="992" spans="1:24" x14ac:dyDescent="0.2">
      <c r="A992" s="631"/>
      <c r="B992" s="95"/>
      <c r="D992" s="1040"/>
      <c r="E992" s="1040"/>
      <c r="F992" s="1040"/>
      <c r="G992" s="1040"/>
      <c r="H992" s="1040"/>
      <c r="I992" s="1040"/>
      <c r="J992" s="1040"/>
      <c r="K992" s="1040"/>
      <c r="L992" s="1040"/>
      <c r="M992" s="1040"/>
      <c r="N992" s="1040"/>
      <c r="O992" s="1040"/>
      <c r="P992" s="1040"/>
      <c r="Q992" s="1040"/>
      <c r="R992" s="1040"/>
      <c r="S992" s="1040"/>
      <c r="T992" s="1040"/>
      <c r="U992" s="1040"/>
      <c r="V992" s="1040"/>
      <c r="W992" s="1040"/>
      <c r="X992" s="1040"/>
    </row>
    <row r="993" spans="1:24" x14ac:dyDescent="0.2">
      <c r="A993" s="631"/>
      <c r="B993" s="95"/>
      <c r="D993" s="1040"/>
      <c r="E993" s="1040"/>
      <c r="F993" s="1040"/>
      <c r="G993" s="1040"/>
      <c r="H993" s="1040"/>
      <c r="I993" s="1040"/>
      <c r="J993" s="1040"/>
      <c r="K993" s="1040"/>
      <c r="L993" s="1040"/>
      <c r="M993" s="1040"/>
      <c r="N993" s="1040"/>
      <c r="O993" s="1040"/>
      <c r="P993" s="1040"/>
      <c r="Q993" s="1040"/>
      <c r="R993" s="1040"/>
      <c r="S993" s="1040"/>
      <c r="T993" s="1040"/>
      <c r="U993" s="1040"/>
      <c r="V993" s="1040"/>
      <c r="W993" s="1040"/>
      <c r="X993" s="1040"/>
    </row>
    <row r="994" spans="1:24" x14ac:dyDescent="0.2">
      <c r="A994" s="631"/>
      <c r="B994" s="95"/>
      <c r="D994" s="1040"/>
      <c r="E994" s="1040"/>
      <c r="F994" s="1040"/>
      <c r="G994" s="1040"/>
      <c r="H994" s="1040"/>
      <c r="I994" s="1040"/>
      <c r="J994" s="1040"/>
      <c r="K994" s="1040"/>
      <c r="L994" s="1040"/>
      <c r="M994" s="1040"/>
      <c r="N994" s="1040"/>
      <c r="O994" s="1040"/>
      <c r="P994" s="1040"/>
      <c r="Q994" s="1040"/>
      <c r="R994" s="1040"/>
      <c r="S994" s="1040"/>
      <c r="T994" s="1040"/>
      <c r="U994" s="1040"/>
      <c r="V994" s="1040"/>
      <c r="W994" s="1040"/>
      <c r="X994" s="1040"/>
    </row>
    <row r="995" spans="1:24" x14ac:dyDescent="0.2">
      <c r="A995" s="631"/>
      <c r="B995" s="95"/>
      <c r="D995" s="1040"/>
      <c r="E995" s="1040"/>
      <c r="F995" s="1040"/>
      <c r="G995" s="1040"/>
      <c r="H995" s="1040"/>
      <c r="I995" s="1040"/>
      <c r="J995" s="1040"/>
      <c r="K995" s="1040"/>
      <c r="L995" s="1040"/>
      <c r="M995" s="1040"/>
      <c r="N995" s="1040"/>
      <c r="O995" s="1040"/>
      <c r="P995" s="1040"/>
      <c r="Q995" s="1040"/>
      <c r="R995" s="1040"/>
      <c r="S995" s="1040"/>
      <c r="T995" s="1040"/>
      <c r="U995" s="1040"/>
      <c r="V995" s="1040"/>
      <c r="W995" s="1040"/>
      <c r="X995" s="1040"/>
    </row>
    <row r="996" spans="1:24" x14ac:dyDescent="0.2">
      <c r="A996" s="631"/>
      <c r="B996" s="95"/>
      <c r="D996" s="1040"/>
      <c r="E996" s="1040"/>
      <c r="F996" s="1040"/>
      <c r="G996" s="1040"/>
      <c r="H996" s="1040"/>
      <c r="I996" s="1040"/>
      <c r="J996" s="1040"/>
      <c r="K996" s="1040"/>
      <c r="L996" s="1040"/>
      <c r="M996" s="1040"/>
      <c r="N996" s="1040"/>
      <c r="O996" s="1040"/>
      <c r="P996" s="1040"/>
      <c r="Q996" s="1040"/>
      <c r="R996" s="1040"/>
      <c r="S996" s="1040"/>
      <c r="T996" s="1040"/>
      <c r="U996" s="1040"/>
      <c r="V996" s="1040"/>
      <c r="W996" s="1040"/>
      <c r="X996" s="1040"/>
    </row>
    <row r="997" spans="1:24" x14ac:dyDescent="0.2">
      <c r="A997" s="631"/>
      <c r="B997" s="95"/>
      <c r="D997" s="1040"/>
      <c r="E997" s="1040"/>
      <c r="F997" s="1040"/>
      <c r="G997" s="1040"/>
      <c r="H997" s="1040"/>
      <c r="I997" s="1040"/>
      <c r="J997" s="1040"/>
      <c r="K997" s="1040"/>
      <c r="L997" s="1040"/>
      <c r="M997" s="1040"/>
      <c r="N997" s="1040"/>
      <c r="O997" s="1040"/>
      <c r="P997" s="1040"/>
      <c r="Q997" s="1040"/>
      <c r="R997" s="1040"/>
      <c r="S997" s="1040"/>
      <c r="T997" s="1040"/>
      <c r="U997" s="1040"/>
      <c r="V997" s="1040"/>
      <c r="W997" s="1040"/>
      <c r="X997" s="1040"/>
    </row>
    <row r="998" spans="1:24" x14ac:dyDescent="0.2">
      <c r="A998" s="631"/>
      <c r="B998" s="95"/>
      <c r="D998" s="1040"/>
      <c r="E998" s="1040"/>
      <c r="F998" s="1040"/>
      <c r="G998" s="1040"/>
      <c r="H998" s="1040"/>
      <c r="I998" s="1040"/>
      <c r="J998" s="1040"/>
      <c r="K998" s="1040"/>
      <c r="L998" s="1040"/>
      <c r="M998" s="1040"/>
      <c r="N998" s="1040"/>
      <c r="O998" s="1040"/>
      <c r="P998" s="1040"/>
      <c r="Q998" s="1040"/>
      <c r="R998" s="1040"/>
      <c r="S998" s="1040"/>
      <c r="T998" s="1040"/>
      <c r="U998" s="1040"/>
      <c r="V998" s="1040"/>
      <c r="W998" s="1040"/>
      <c r="X998" s="1040"/>
    </row>
    <row r="999" spans="1:24" x14ac:dyDescent="0.2">
      <c r="A999" s="631"/>
      <c r="B999" s="95"/>
      <c r="D999" s="1040"/>
      <c r="E999" s="1040"/>
      <c r="F999" s="1040"/>
      <c r="G999" s="1040"/>
      <c r="H999" s="1040"/>
      <c r="I999" s="1040"/>
      <c r="J999" s="1040"/>
      <c r="K999" s="1040"/>
      <c r="L999" s="1040"/>
      <c r="M999" s="1040"/>
      <c r="N999" s="1040"/>
      <c r="O999" s="1040"/>
      <c r="P999" s="1040"/>
      <c r="Q999" s="1040"/>
      <c r="R999" s="1040"/>
      <c r="S999" s="1040"/>
      <c r="T999" s="1040"/>
      <c r="U999" s="1040"/>
      <c r="V999" s="1040"/>
      <c r="W999" s="1040"/>
      <c r="X999" s="1040"/>
    </row>
    <row r="1000" spans="1:24" x14ac:dyDescent="0.2">
      <c r="A1000" s="631"/>
      <c r="B1000" s="95"/>
      <c r="D1000" s="1040"/>
      <c r="E1000" s="1040"/>
      <c r="F1000" s="1040"/>
      <c r="G1000" s="1040"/>
      <c r="H1000" s="1040"/>
      <c r="I1000" s="1040"/>
      <c r="J1000" s="1040"/>
      <c r="K1000" s="1040"/>
      <c r="L1000" s="1040"/>
      <c r="M1000" s="1040"/>
      <c r="N1000" s="1040"/>
      <c r="O1000" s="1040"/>
      <c r="P1000" s="1040"/>
      <c r="Q1000" s="1040"/>
      <c r="R1000" s="1040"/>
      <c r="S1000" s="1040"/>
      <c r="T1000" s="1040"/>
      <c r="U1000" s="1040"/>
      <c r="V1000" s="1040"/>
      <c r="W1000" s="1040"/>
      <c r="X1000" s="1040"/>
    </row>
    <row r="1001" spans="1:24" x14ac:dyDescent="0.2">
      <c r="A1001" s="631"/>
      <c r="B1001" s="95"/>
      <c r="D1001" s="1040"/>
      <c r="E1001" s="1040"/>
      <c r="F1001" s="1040"/>
      <c r="G1001" s="1040"/>
      <c r="H1001" s="1040"/>
      <c r="I1001" s="1040"/>
      <c r="J1001" s="1040"/>
      <c r="K1001" s="1040"/>
      <c r="L1001" s="1040"/>
      <c r="M1001" s="1040"/>
      <c r="N1001" s="1040"/>
      <c r="O1001" s="1040"/>
      <c r="P1001" s="1040"/>
      <c r="Q1001" s="1040"/>
      <c r="R1001" s="1040"/>
      <c r="S1001" s="1040"/>
      <c r="T1001" s="1040"/>
      <c r="U1001" s="1040"/>
      <c r="V1001" s="1040"/>
      <c r="W1001" s="1040"/>
      <c r="X1001" s="1040"/>
    </row>
    <row r="1002" spans="1:24" x14ac:dyDescent="0.2">
      <c r="A1002" s="631"/>
      <c r="B1002" s="95"/>
      <c r="D1002" s="1040"/>
      <c r="E1002" s="1040"/>
      <c r="F1002" s="1040"/>
      <c r="G1002" s="1040"/>
      <c r="H1002" s="1040"/>
      <c r="I1002" s="1040"/>
      <c r="J1002" s="1040"/>
      <c r="K1002" s="1040"/>
      <c r="L1002" s="1040"/>
      <c r="M1002" s="1040"/>
      <c r="N1002" s="1040"/>
      <c r="O1002" s="1040"/>
      <c r="P1002" s="1040"/>
      <c r="Q1002" s="1040"/>
      <c r="R1002" s="1040"/>
      <c r="S1002" s="1040"/>
      <c r="T1002" s="1040"/>
      <c r="U1002" s="1040"/>
      <c r="V1002" s="1040"/>
      <c r="W1002" s="1040"/>
      <c r="X1002" s="1040"/>
    </row>
    <row r="1003" spans="1:24" x14ac:dyDescent="0.2">
      <c r="A1003" s="631"/>
      <c r="B1003" s="95"/>
      <c r="D1003" s="1040"/>
      <c r="E1003" s="1040"/>
      <c r="F1003" s="1040"/>
      <c r="G1003" s="1040"/>
      <c r="H1003" s="1040"/>
      <c r="I1003" s="1040"/>
      <c r="J1003" s="1040"/>
      <c r="K1003" s="1040"/>
      <c r="L1003" s="1040"/>
      <c r="M1003" s="1040"/>
      <c r="N1003" s="1040"/>
      <c r="O1003" s="1040"/>
      <c r="P1003" s="1040"/>
      <c r="Q1003" s="1040"/>
      <c r="R1003" s="1040"/>
      <c r="S1003" s="1040"/>
      <c r="T1003" s="1040"/>
      <c r="U1003" s="1040"/>
      <c r="V1003" s="1040"/>
      <c r="W1003" s="1040"/>
      <c r="X1003" s="1040"/>
    </row>
    <row r="1004" spans="1:24" x14ac:dyDescent="0.2">
      <c r="A1004" s="631"/>
      <c r="B1004" s="95"/>
      <c r="D1004" s="1040"/>
      <c r="E1004" s="1040"/>
      <c r="F1004" s="1040"/>
      <c r="G1004" s="1040"/>
      <c r="H1004" s="1040"/>
      <c r="I1004" s="1040"/>
      <c r="J1004" s="1040"/>
      <c r="K1004" s="1040"/>
      <c r="L1004" s="1040"/>
      <c r="M1004" s="1040"/>
      <c r="N1004" s="1040"/>
      <c r="O1004" s="1040"/>
      <c r="P1004" s="1040"/>
      <c r="Q1004" s="1040"/>
      <c r="R1004" s="1040"/>
      <c r="S1004" s="1040"/>
      <c r="T1004" s="1040"/>
      <c r="U1004" s="1040"/>
      <c r="V1004" s="1040"/>
      <c r="W1004" s="1040"/>
      <c r="X1004" s="1040"/>
    </row>
    <row r="1005" spans="1:24" x14ac:dyDescent="0.2">
      <c r="A1005" s="631"/>
      <c r="B1005" s="95"/>
      <c r="D1005" s="1040"/>
      <c r="E1005" s="1040"/>
      <c r="F1005" s="1040"/>
      <c r="G1005" s="1040"/>
      <c r="H1005" s="1040"/>
      <c r="I1005" s="1040"/>
      <c r="J1005" s="1040"/>
      <c r="K1005" s="1040"/>
      <c r="L1005" s="1040"/>
      <c r="M1005" s="1040"/>
      <c r="N1005" s="1040"/>
      <c r="O1005" s="1040"/>
      <c r="P1005" s="1040"/>
      <c r="Q1005" s="1040"/>
      <c r="R1005" s="1040"/>
      <c r="S1005" s="1040"/>
      <c r="T1005" s="1040"/>
      <c r="U1005" s="1040"/>
      <c r="V1005" s="1040"/>
      <c r="W1005" s="1040"/>
      <c r="X1005" s="1040"/>
    </row>
    <row r="1006" spans="1:24" x14ac:dyDescent="0.2">
      <c r="A1006" s="631"/>
      <c r="B1006" s="95"/>
      <c r="D1006" s="1040"/>
      <c r="E1006" s="1040"/>
      <c r="F1006" s="1040"/>
      <c r="G1006" s="1040"/>
      <c r="H1006" s="1040"/>
      <c r="I1006" s="1040"/>
      <c r="J1006" s="1040"/>
      <c r="K1006" s="1040"/>
      <c r="L1006" s="1040"/>
      <c r="M1006" s="1040"/>
      <c r="N1006" s="1040"/>
      <c r="O1006" s="1040"/>
      <c r="P1006" s="1040"/>
      <c r="Q1006" s="1040"/>
      <c r="R1006" s="1040"/>
      <c r="S1006" s="1040"/>
      <c r="T1006" s="1040"/>
      <c r="U1006" s="1040"/>
      <c r="V1006" s="1040"/>
      <c r="W1006" s="1040"/>
      <c r="X1006" s="1040"/>
    </row>
    <row r="1007" spans="1:24" x14ac:dyDescent="0.2">
      <c r="A1007" s="631"/>
      <c r="B1007" s="95"/>
      <c r="D1007" s="1040"/>
      <c r="E1007" s="1040"/>
      <c r="F1007" s="1040"/>
      <c r="G1007" s="1040"/>
      <c r="H1007" s="1040"/>
      <c r="I1007" s="1040"/>
      <c r="J1007" s="1040"/>
      <c r="K1007" s="1040"/>
      <c r="L1007" s="1040"/>
      <c r="M1007" s="1040"/>
      <c r="N1007" s="1040"/>
      <c r="O1007" s="1040"/>
      <c r="P1007" s="1040"/>
      <c r="Q1007" s="1040"/>
      <c r="R1007" s="1040"/>
      <c r="S1007" s="1040"/>
      <c r="T1007" s="1040"/>
      <c r="U1007" s="1040"/>
      <c r="V1007" s="1040"/>
      <c r="W1007" s="1040"/>
      <c r="X1007" s="1040"/>
    </row>
    <row r="1008" spans="1:24" x14ac:dyDescent="0.2">
      <c r="A1008" s="631"/>
      <c r="B1008" s="95"/>
      <c r="D1008" s="1040"/>
      <c r="E1008" s="1040"/>
      <c r="F1008" s="1040"/>
      <c r="G1008" s="1040"/>
      <c r="H1008" s="1040"/>
      <c r="I1008" s="1040"/>
      <c r="J1008" s="1040"/>
      <c r="K1008" s="1040"/>
      <c r="L1008" s="1040"/>
      <c r="M1008" s="1040"/>
      <c r="N1008" s="1040"/>
      <c r="O1008" s="1040"/>
      <c r="P1008" s="1040"/>
      <c r="Q1008" s="1040"/>
      <c r="R1008" s="1040"/>
      <c r="S1008" s="1040"/>
      <c r="T1008" s="1040"/>
      <c r="U1008" s="1040"/>
      <c r="V1008" s="1040"/>
      <c r="W1008" s="1040"/>
      <c r="X1008" s="1040"/>
    </row>
    <row r="1009" spans="1:24" x14ac:dyDescent="0.2">
      <c r="A1009" s="631"/>
      <c r="B1009" s="95"/>
      <c r="D1009" s="1040"/>
      <c r="E1009" s="1040"/>
      <c r="F1009" s="1040"/>
      <c r="G1009" s="1040"/>
      <c r="H1009" s="1040"/>
      <c r="I1009" s="1040"/>
      <c r="J1009" s="1040"/>
      <c r="K1009" s="1040"/>
      <c r="L1009" s="1040"/>
      <c r="M1009" s="1040"/>
      <c r="N1009" s="1040"/>
      <c r="O1009" s="1040"/>
      <c r="P1009" s="1040"/>
      <c r="Q1009" s="1040"/>
      <c r="R1009" s="1040"/>
      <c r="S1009" s="1040"/>
      <c r="T1009" s="1040"/>
      <c r="U1009" s="1040"/>
      <c r="V1009" s="1040"/>
      <c r="W1009" s="1040"/>
      <c r="X1009" s="1040"/>
    </row>
    <row r="1010" spans="1:24" x14ac:dyDescent="0.2">
      <c r="A1010" s="631"/>
      <c r="B1010" s="95"/>
      <c r="D1010" s="1040"/>
      <c r="E1010" s="1040"/>
      <c r="F1010" s="1040"/>
      <c r="G1010" s="1040"/>
      <c r="H1010" s="1040"/>
      <c r="I1010" s="1040"/>
      <c r="J1010" s="1040"/>
      <c r="K1010" s="1040"/>
      <c r="L1010" s="1040"/>
      <c r="M1010" s="1040"/>
      <c r="N1010" s="1040"/>
      <c r="O1010" s="1040"/>
      <c r="P1010" s="1040"/>
      <c r="Q1010" s="1040"/>
      <c r="R1010" s="1040"/>
      <c r="S1010" s="1040"/>
      <c r="T1010" s="1040"/>
      <c r="U1010" s="1040"/>
      <c r="V1010" s="1040"/>
      <c r="W1010" s="1040"/>
      <c r="X1010" s="1040"/>
    </row>
    <row r="1011" spans="1:24" x14ac:dyDescent="0.2">
      <c r="A1011" s="631"/>
      <c r="B1011" s="95"/>
      <c r="D1011" s="1040"/>
      <c r="E1011" s="1040"/>
      <c r="F1011" s="1040"/>
      <c r="G1011" s="1040"/>
      <c r="H1011" s="1040"/>
      <c r="I1011" s="1040"/>
      <c r="J1011" s="1040"/>
      <c r="K1011" s="1040"/>
      <c r="L1011" s="1040"/>
      <c r="M1011" s="1040"/>
      <c r="N1011" s="1040"/>
      <c r="O1011" s="1040"/>
      <c r="P1011" s="1040"/>
      <c r="Q1011" s="1040"/>
      <c r="R1011" s="1040"/>
      <c r="S1011" s="1040"/>
      <c r="T1011" s="1040"/>
      <c r="U1011" s="1040"/>
      <c r="V1011" s="1040"/>
      <c r="W1011" s="1040"/>
      <c r="X1011" s="1040"/>
    </row>
    <row r="1012" spans="1:24" x14ac:dyDescent="0.2">
      <c r="A1012" s="631"/>
      <c r="B1012" s="95"/>
      <c r="D1012" s="1040"/>
      <c r="E1012" s="1040"/>
      <c r="F1012" s="1040"/>
      <c r="G1012" s="1040"/>
      <c r="H1012" s="1040"/>
      <c r="I1012" s="1040"/>
      <c r="J1012" s="1040"/>
      <c r="K1012" s="1040"/>
      <c r="L1012" s="1040"/>
      <c r="M1012" s="1040"/>
      <c r="N1012" s="1040"/>
      <c r="O1012" s="1040"/>
      <c r="P1012" s="1040"/>
      <c r="Q1012" s="1040"/>
      <c r="R1012" s="1040"/>
      <c r="S1012" s="1040"/>
      <c r="T1012" s="1040"/>
      <c r="U1012" s="1040"/>
      <c r="V1012" s="1040"/>
      <c r="W1012" s="1040"/>
      <c r="X1012" s="1040"/>
    </row>
    <row r="1013" spans="1:24" x14ac:dyDescent="0.2">
      <c r="A1013" s="631"/>
      <c r="B1013" s="95"/>
      <c r="D1013" s="1040"/>
      <c r="E1013" s="1040"/>
      <c r="F1013" s="1040"/>
      <c r="G1013" s="1040"/>
      <c r="H1013" s="1040"/>
      <c r="I1013" s="1040"/>
      <c r="J1013" s="1040"/>
      <c r="K1013" s="1040"/>
      <c r="L1013" s="1040"/>
      <c r="M1013" s="1040"/>
      <c r="N1013" s="1040"/>
      <c r="O1013" s="1040"/>
      <c r="P1013" s="1040"/>
      <c r="Q1013" s="1040"/>
      <c r="R1013" s="1040"/>
      <c r="S1013" s="1040"/>
      <c r="T1013" s="1040"/>
      <c r="U1013" s="1040"/>
      <c r="V1013" s="1040"/>
      <c r="W1013" s="1040"/>
      <c r="X1013" s="1040"/>
    </row>
    <row r="1014" spans="1:24" x14ac:dyDescent="0.2">
      <c r="A1014" s="631"/>
      <c r="B1014" s="95"/>
      <c r="D1014" s="1040"/>
      <c r="E1014" s="1040"/>
      <c r="F1014" s="1040"/>
      <c r="G1014" s="1040"/>
      <c r="H1014" s="1040"/>
      <c r="I1014" s="1040"/>
      <c r="J1014" s="1040"/>
      <c r="K1014" s="1040"/>
      <c r="L1014" s="1040"/>
      <c r="M1014" s="1040"/>
      <c r="N1014" s="1040"/>
      <c r="O1014" s="1040"/>
      <c r="P1014" s="1040"/>
      <c r="Q1014" s="1040"/>
      <c r="R1014" s="1040"/>
      <c r="S1014" s="1040"/>
      <c r="T1014" s="1040"/>
      <c r="U1014" s="1040"/>
      <c r="V1014" s="1040"/>
      <c r="W1014" s="1040"/>
      <c r="X1014" s="1040"/>
    </row>
    <row r="1015" spans="1:24" x14ac:dyDescent="0.2">
      <c r="A1015" s="631"/>
      <c r="B1015" s="95"/>
      <c r="D1015" s="1040"/>
      <c r="E1015" s="1040"/>
      <c r="F1015" s="1040"/>
      <c r="G1015" s="1040"/>
      <c r="H1015" s="1040"/>
      <c r="I1015" s="1040"/>
      <c r="J1015" s="1040"/>
      <c r="K1015" s="1040"/>
      <c r="L1015" s="1040"/>
      <c r="M1015" s="1040"/>
      <c r="N1015" s="1040"/>
      <c r="O1015" s="1040"/>
      <c r="P1015" s="1040"/>
      <c r="Q1015" s="1040"/>
      <c r="R1015" s="1040"/>
      <c r="S1015" s="1040"/>
      <c r="T1015" s="1040"/>
      <c r="U1015" s="1040"/>
      <c r="V1015" s="1040"/>
      <c r="W1015" s="1040"/>
      <c r="X1015" s="1040"/>
    </row>
    <row r="1016" spans="1:24" x14ac:dyDescent="0.2">
      <c r="A1016" s="631"/>
      <c r="B1016" s="95"/>
      <c r="D1016" s="1040"/>
      <c r="E1016" s="1040"/>
      <c r="F1016" s="1040"/>
      <c r="G1016" s="1040"/>
      <c r="H1016" s="1040"/>
      <c r="I1016" s="1040"/>
      <c r="J1016" s="1040"/>
      <c r="K1016" s="1040"/>
      <c r="L1016" s="1040"/>
      <c r="M1016" s="1040"/>
      <c r="N1016" s="1040"/>
      <c r="O1016" s="1040"/>
      <c r="P1016" s="1040"/>
      <c r="Q1016" s="1040"/>
      <c r="R1016" s="1040"/>
      <c r="S1016" s="1040"/>
      <c r="T1016" s="1040"/>
      <c r="U1016" s="1040"/>
      <c r="V1016" s="1040"/>
      <c r="W1016" s="1040"/>
      <c r="X1016" s="1040"/>
    </row>
    <row r="1017" spans="1:24" x14ac:dyDescent="0.2">
      <c r="A1017" s="631"/>
      <c r="B1017" s="95"/>
      <c r="D1017" s="1040"/>
      <c r="E1017" s="1040"/>
      <c r="F1017" s="1040"/>
      <c r="G1017" s="1040"/>
      <c r="H1017" s="1040"/>
      <c r="I1017" s="1040"/>
      <c r="J1017" s="1040"/>
      <c r="K1017" s="1040"/>
      <c r="L1017" s="1040"/>
      <c r="M1017" s="1040"/>
      <c r="N1017" s="1040"/>
      <c r="O1017" s="1040"/>
      <c r="P1017" s="1040"/>
      <c r="Q1017" s="1040"/>
      <c r="R1017" s="1040"/>
      <c r="S1017" s="1040"/>
      <c r="T1017" s="1040"/>
      <c r="U1017" s="1040"/>
      <c r="V1017" s="1040"/>
      <c r="W1017" s="1040"/>
      <c r="X1017" s="1040"/>
    </row>
    <row r="1018" spans="1:24" x14ac:dyDescent="0.2">
      <c r="A1018" s="631"/>
      <c r="B1018" s="95"/>
      <c r="D1018" s="1040"/>
      <c r="E1018" s="1040"/>
      <c r="F1018" s="1040"/>
      <c r="G1018" s="1040"/>
      <c r="H1018" s="1040"/>
      <c r="I1018" s="1040"/>
      <c r="J1018" s="1040"/>
      <c r="K1018" s="1040"/>
      <c r="L1018" s="1040"/>
      <c r="M1018" s="1040"/>
      <c r="N1018" s="1040"/>
      <c r="O1018" s="1040"/>
      <c r="P1018" s="1040"/>
      <c r="Q1018" s="1040"/>
      <c r="R1018" s="1040"/>
      <c r="S1018" s="1040"/>
      <c r="T1018" s="1040"/>
      <c r="U1018" s="1040"/>
      <c r="V1018" s="1040"/>
      <c r="W1018" s="1040"/>
      <c r="X1018" s="1040"/>
    </row>
    <row r="1019" spans="1:24" x14ac:dyDescent="0.2">
      <c r="A1019" s="631"/>
      <c r="B1019" s="95"/>
      <c r="D1019" s="1040"/>
      <c r="E1019" s="1040"/>
      <c r="F1019" s="1040"/>
      <c r="G1019" s="1040"/>
      <c r="H1019" s="1040"/>
      <c r="I1019" s="1040"/>
      <c r="J1019" s="1040"/>
      <c r="K1019" s="1040"/>
      <c r="L1019" s="1040"/>
      <c r="M1019" s="1040"/>
      <c r="N1019" s="1040"/>
      <c r="O1019" s="1040"/>
      <c r="P1019" s="1040"/>
      <c r="Q1019" s="1040"/>
      <c r="R1019" s="1040"/>
      <c r="S1019" s="1040"/>
      <c r="T1019" s="1040"/>
      <c r="U1019" s="1040"/>
      <c r="V1019" s="1040"/>
      <c r="W1019" s="1040"/>
      <c r="X1019" s="1040"/>
    </row>
    <row r="1020" spans="1:24" x14ac:dyDescent="0.2">
      <c r="A1020" s="631"/>
      <c r="B1020" s="95"/>
      <c r="D1020" s="1040"/>
      <c r="E1020" s="1040"/>
      <c r="F1020" s="1040"/>
      <c r="G1020" s="1040"/>
      <c r="H1020" s="1040"/>
      <c r="I1020" s="1040"/>
      <c r="J1020" s="1040"/>
      <c r="K1020" s="1040"/>
      <c r="L1020" s="1040"/>
      <c r="M1020" s="1040"/>
      <c r="N1020" s="1040"/>
      <c r="O1020" s="1040"/>
      <c r="P1020" s="1040"/>
      <c r="Q1020" s="1040"/>
      <c r="R1020" s="1040"/>
      <c r="S1020" s="1040"/>
      <c r="T1020" s="1040"/>
      <c r="U1020" s="1040"/>
      <c r="V1020" s="1040"/>
      <c r="W1020" s="1040"/>
      <c r="X1020" s="1040"/>
    </row>
    <row r="1021" spans="1:24" x14ac:dyDescent="0.2">
      <c r="A1021" s="631"/>
      <c r="B1021" s="95"/>
      <c r="D1021" s="1040"/>
      <c r="E1021" s="1040"/>
      <c r="F1021" s="1040"/>
      <c r="G1021" s="1040"/>
      <c r="H1021" s="1040"/>
      <c r="I1021" s="1040"/>
      <c r="J1021" s="1040"/>
      <c r="K1021" s="1040"/>
      <c r="L1021" s="1040"/>
      <c r="M1021" s="1040"/>
      <c r="N1021" s="1040"/>
      <c r="O1021" s="1040"/>
      <c r="P1021" s="1040"/>
      <c r="Q1021" s="1040"/>
      <c r="R1021" s="1040"/>
      <c r="S1021" s="1040"/>
      <c r="T1021" s="1040"/>
      <c r="U1021" s="1040"/>
      <c r="V1021" s="1040"/>
      <c r="W1021" s="1040"/>
      <c r="X1021" s="1040"/>
    </row>
    <row r="1022" spans="1:24" x14ac:dyDescent="0.2">
      <c r="A1022" s="631"/>
      <c r="B1022" s="95"/>
      <c r="D1022" s="1040"/>
      <c r="E1022" s="1040"/>
      <c r="F1022" s="1040"/>
      <c r="G1022" s="1040"/>
      <c r="H1022" s="1040"/>
      <c r="I1022" s="1040"/>
      <c r="J1022" s="1040"/>
      <c r="K1022" s="1040"/>
      <c r="L1022" s="1040"/>
      <c r="M1022" s="1040"/>
      <c r="N1022" s="1040"/>
      <c r="O1022" s="1040"/>
      <c r="P1022" s="1040"/>
      <c r="Q1022" s="1040"/>
      <c r="R1022" s="1040"/>
      <c r="S1022" s="1040"/>
      <c r="T1022" s="1040"/>
      <c r="U1022" s="1040"/>
      <c r="V1022" s="1040"/>
      <c r="W1022" s="1040"/>
      <c r="X1022" s="1040"/>
    </row>
    <row r="1023" spans="1:24" x14ac:dyDescent="0.2">
      <c r="A1023" s="631"/>
      <c r="B1023" s="95"/>
      <c r="D1023" s="1040"/>
      <c r="E1023" s="1040"/>
      <c r="F1023" s="1040"/>
      <c r="G1023" s="1040"/>
      <c r="H1023" s="1040"/>
      <c r="I1023" s="1040"/>
      <c r="J1023" s="1040"/>
      <c r="K1023" s="1040"/>
      <c r="L1023" s="1040"/>
      <c r="M1023" s="1040"/>
      <c r="N1023" s="1040"/>
      <c r="O1023" s="1040"/>
      <c r="P1023" s="1040"/>
      <c r="Q1023" s="1040"/>
      <c r="R1023" s="1040"/>
      <c r="S1023" s="1040"/>
      <c r="T1023" s="1040"/>
      <c r="U1023" s="1040"/>
      <c r="V1023" s="1040"/>
      <c r="W1023" s="1040"/>
      <c r="X1023" s="1040"/>
    </row>
    <row r="1024" spans="1:24" x14ac:dyDescent="0.2">
      <c r="A1024" s="631"/>
      <c r="B1024" s="95"/>
      <c r="D1024" s="1040"/>
      <c r="E1024" s="1040"/>
      <c r="F1024" s="1040"/>
      <c r="G1024" s="1040"/>
      <c r="H1024" s="1040"/>
      <c r="I1024" s="1040"/>
      <c r="J1024" s="1040"/>
      <c r="K1024" s="1040"/>
      <c r="L1024" s="1040"/>
      <c r="M1024" s="1040"/>
      <c r="N1024" s="1040"/>
      <c r="O1024" s="1040"/>
      <c r="P1024" s="1040"/>
      <c r="Q1024" s="1040"/>
      <c r="R1024" s="1040"/>
      <c r="S1024" s="1040"/>
      <c r="T1024" s="1040"/>
      <c r="U1024" s="1040"/>
      <c r="V1024" s="1040"/>
      <c r="W1024" s="1040"/>
      <c r="X1024" s="1040"/>
    </row>
    <row r="1025" spans="1:24" x14ac:dyDescent="0.2">
      <c r="A1025" s="631"/>
      <c r="B1025" s="95"/>
      <c r="D1025" s="1040"/>
      <c r="E1025" s="1040"/>
      <c r="F1025" s="1040"/>
      <c r="G1025" s="1040"/>
      <c r="H1025" s="1040"/>
      <c r="I1025" s="1040"/>
      <c r="J1025" s="1040"/>
      <c r="K1025" s="1040"/>
      <c r="L1025" s="1040"/>
      <c r="M1025" s="1040"/>
      <c r="N1025" s="1040"/>
      <c r="O1025" s="1040"/>
      <c r="P1025" s="1040"/>
      <c r="Q1025" s="1040"/>
      <c r="R1025" s="1040"/>
      <c r="S1025" s="1040"/>
      <c r="T1025" s="1040"/>
      <c r="U1025" s="1040"/>
      <c r="V1025" s="1040"/>
      <c r="W1025" s="1040"/>
      <c r="X1025" s="1040"/>
    </row>
    <row r="1026" spans="1:24" x14ac:dyDescent="0.2">
      <c r="A1026" s="631"/>
      <c r="B1026" s="95"/>
      <c r="D1026" s="1040"/>
      <c r="E1026" s="1040"/>
      <c r="F1026" s="1040"/>
      <c r="G1026" s="1040"/>
      <c r="H1026" s="1040"/>
      <c r="I1026" s="1040"/>
      <c r="J1026" s="1040"/>
      <c r="K1026" s="1040"/>
      <c r="L1026" s="1040"/>
      <c r="M1026" s="1040"/>
      <c r="N1026" s="1040"/>
      <c r="O1026" s="1040"/>
      <c r="P1026" s="1040"/>
      <c r="Q1026" s="1040"/>
      <c r="R1026" s="1040"/>
      <c r="S1026" s="1040"/>
      <c r="T1026" s="1040"/>
      <c r="U1026" s="1040"/>
      <c r="V1026" s="1040"/>
      <c r="W1026" s="1040"/>
      <c r="X1026" s="1040"/>
    </row>
    <row r="1027" spans="1:24" x14ac:dyDescent="0.2">
      <c r="A1027" s="631"/>
      <c r="B1027" s="95"/>
      <c r="D1027" s="1040"/>
      <c r="E1027" s="1040"/>
      <c r="F1027" s="1040"/>
      <c r="G1027" s="1040"/>
      <c r="H1027" s="1040"/>
      <c r="I1027" s="1040"/>
      <c r="J1027" s="1040"/>
      <c r="K1027" s="1040"/>
      <c r="L1027" s="1040"/>
      <c r="M1027" s="1040"/>
      <c r="N1027" s="1040"/>
      <c r="O1027" s="1040"/>
      <c r="P1027" s="1040"/>
      <c r="Q1027" s="1040"/>
      <c r="R1027" s="1040"/>
      <c r="S1027" s="1040"/>
      <c r="T1027" s="1040"/>
      <c r="U1027" s="1040"/>
      <c r="V1027" s="1040"/>
      <c r="W1027" s="1040"/>
      <c r="X1027" s="1040"/>
    </row>
    <row r="1028" spans="1:24" x14ac:dyDescent="0.2">
      <c r="A1028" s="631"/>
      <c r="B1028" s="95"/>
      <c r="D1028" s="1040"/>
      <c r="E1028" s="1040"/>
      <c r="F1028" s="1040"/>
      <c r="G1028" s="1040"/>
      <c r="H1028" s="1040"/>
      <c r="I1028" s="1040"/>
      <c r="J1028" s="1040"/>
      <c r="K1028" s="1040"/>
      <c r="L1028" s="1040"/>
      <c r="M1028" s="1040"/>
      <c r="N1028" s="1040"/>
      <c r="O1028" s="1040"/>
      <c r="P1028" s="1040"/>
      <c r="Q1028" s="1040"/>
      <c r="R1028" s="1040"/>
      <c r="S1028" s="1040"/>
      <c r="T1028" s="1040"/>
      <c r="U1028" s="1040"/>
      <c r="V1028" s="1040"/>
      <c r="W1028" s="1040"/>
      <c r="X1028" s="1040"/>
    </row>
    <row r="1029" spans="1:24" x14ac:dyDescent="0.2">
      <c r="A1029" s="631"/>
      <c r="B1029" s="95"/>
      <c r="D1029" s="1040"/>
      <c r="E1029" s="1040"/>
      <c r="F1029" s="1040"/>
      <c r="G1029" s="1040"/>
      <c r="H1029" s="1040"/>
      <c r="I1029" s="1040"/>
      <c r="J1029" s="1040"/>
      <c r="K1029" s="1040"/>
      <c r="L1029" s="1040"/>
      <c r="M1029" s="1040"/>
      <c r="N1029" s="1040"/>
      <c r="O1029" s="1040"/>
      <c r="P1029" s="1040"/>
      <c r="Q1029" s="1040"/>
      <c r="R1029" s="1040"/>
      <c r="S1029" s="1040"/>
      <c r="T1029" s="1040"/>
      <c r="U1029" s="1040"/>
      <c r="V1029" s="1040"/>
      <c r="W1029" s="1040"/>
      <c r="X1029" s="1040"/>
    </row>
    <row r="1030" spans="1:24" x14ac:dyDescent="0.2">
      <c r="A1030" s="631"/>
      <c r="B1030" s="95"/>
      <c r="D1030" s="1040"/>
      <c r="E1030" s="1040"/>
      <c r="F1030" s="1040"/>
      <c r="G1030" s="1040"/>
      <c r="H1030" s="1040"/>
      <c r="I1030" s="1040"/>
      <c r="J1030" s="1040"/>
      <c r="K1030" s="1040"/>
      <c r="L1030" s="1040"/>
      <c r="M1030" s="1040"/>
      <c r="N1030" s="1040"/>
      <c r="O1030" s="1040"/>
      <c r="P1030" s="1040"/>
      <c r="Q1030" s="1040"/>
      <c r="R1030" s="1040"/>
      <c r="S1030" s="1040"/>
      <c r="T1030" s="1040"/>
      <c r="U1030" s="1040"/>
      <c r="V1030" s="1040"/>
      <c r="W1030" s="1040"/>
      <c r="X1030" s="1040"/>
    </row>
    <row r="1031" spans="1:24" x14ac:dyDescent="0.2">
      <c r="A1031" s="631"/>
      <c r="B1031" s="95"/>
      <c r="D1031" s="1040"/>
      <c r="E1031" s="1040"/>
      <c r="F1031" s="1040"/>
      <c r="G1031" s="1040"/>
      <c r="H1031" s="1040"/>
      <c r="I1031" s="1040"/>
      <c r="J1031" s="1040"/>
      <c r="K1031" s="1040"/>
      <c r="L1031" s="1040"/>
      <c r="M1031" s="1040"/>
      <c r="N1031" s="1040"/>
      <c r="O1031" s="1040"/>
      <c r="P1031" s="1040"/>
      <c r="Q1031" s="1040"/>
      <c r="R1031" s="1040"/>
      <c r="S1031" s="1040"/>
      <c r="T1031" s="1040"/>
      <c r="U1031" s="1040"/>
      <c r="V1031" s="1040"/>
      <c r="W1031" s="1040"/>
      <c r="X1031" s="1040"/>
    </row>
    <row r="1032" spans="1:24" x14ac:dyDescent="0.2">
      <c r="A1032" s="631"/>
      <c r="B1032" s="95"/>
      <c r="D1032" s="1040"/>
      <c r="E1032" s="1040"/>
      <c r="F1032" s="1040"/>
      <c r="G1032" s="1040"/>
      <c r="H1032" s="1040"/>
      <c r="I1032" s="1040"/>
      <c r="J1032" s="1040"/>
      <c r="K1032" s="1040"/>
      <c r="L1032" s="1040"/>
      <c r="M1032" s="1040"/>
      <c r="N1032" s="1040"/>
      <c r="O1032" s="1040"/>
      <c r="P1032" s="1040"/>
      <c r="Q1032" s="1040"/>
      <c r="R1032" s="1040"/>
      <c r="S1032" s="1040"/>
      <c r="T1032" s="1040"/>
      <c r="U1032" s="1040"/>
      <c r="V1032" s="1040"/>
      <c r="W1032" s="1040"/>
      <c r="X1032" s="1040"/>
    </row>
    <row r="1033" spans="1:24" x14ac:dyDescent="0.2">
      <c r="A1033" s="631"/>
      <c r="B1033" s="95"/>
      <c r="D1033" s="1040"/>
      <c r="E1033" s="1040"/>
      <c r="F1033" s="1040"/>
      <c r="G1033" s="1040"/>
      <c r="H1033" s="1040"/>
      <c r="I1033" s="1040"/>
      <c r="J1033" s="1040"/>
      <c r="K1033" s="1040"/>
      <c r="L1033" s="1040"/>
      <c r="M1033" s="1040"/>
      <c r="N1033" s="1040"/>
      <c r="O1033" s="1040"/>
      <c r="P1033" s="1040"/>
      <c r="Q1033" s="1040"/>
      <c r="R1033" s="1040"/>
      <c r="S1033" s="1040"/>
      <c r="T1033" s="1040"/>
      <c r="U1033" s="1040"/>
      <c r="V1033" s="1040"/>
      <c r="W1033" s="1040"/>
      <c r="X1033" s="1040"/>
    </row>
    <row r="1034" spans="1:24" x14ac:dyDescent="0.2">
      <c r="A1034" s="631"/>
      <c r="B1034" s="95"/>
      <c r="D1034" s="1040"/>
      <c r="E1034" s="1040"/>
      <c r="F1034" s="1040"/>
      <c r="G1034" s="1040"/>
      <c r="H1034" s="1040"/>
      <c r="I1034" s="1040"/>
      <c r="J1034" s="1040"/>
      <c r="K1034" s="1040"/>
      <c r="L1034" s="1040"/>
      <c r="M1034" s="1040"/>
      <c r="N1034" s="1040"/>
      <c r="O1034" s="1040"/>
      <c r="P1034" s="1040"/>
      <c r="Q1034" s="1040"/>
      <c r="R1034" s="1040"/>
      <c r="S1034" s="1040"/>
      <c r="T1034" s="1040"/>
      <c r="U1034" s="1040"/>
      <c r="V1034" s="1040"/>
      <c r="W1034" s="1040"/>
      <c r="X1034" s="1040"/>
    </row>
    <row r="1035" spans="1:24" x14ac:dyDescent="0.2">
      <c r="A1035" s="631"/>
      <c r="B1035" s="95"/>
      <c r="D1035" s="1040"/>
      <c r="E1035" s="1040"/>
      <c r="F1035" s="1040"/>
      <c r="G1035" s="1040"/>
      <c r="H1035" s="1040"/>
      <c r="I1035" s="1040"/>
      <c r="J1035" s="1040"/>
      <c r="K1035" s="1040"/>
      <c r="L1035" s="1040"/>
      <c r="M1035" s="1040"/>
      <c r="N1035" s="1040"/>
      <c r="O1035" s="1040"/>
      <c r="P1035" s="1040"/>
      <c r="Q1035" s="1040"/>
      <c r="R1035" s="1040"/>
      <c r="S1035" s="1040"/>
      <c r="T1035" s="1040"/>
      <c r="U1035" s="1040"/>
      <c r="V1035" s="1040"/>
      <c r="W1035" s="1040"/>
      <c r="X1035" s="1040"/>
    </row>
    <row r="1036" spans="1:24" x14ac:dyDescent="0.2">
      <c r="A1036" s="631"/>
      <c r="B1036" s="95"/>
      <c r="D1036" s="1040"/>
      <c r="E1036" s="1040"/>
      <c r="F1036" s="1040"/>
      <c r="G1036" s="1040"/>
      <c r="H1036" s="1040"/>
      <c r="I1036" s="1040"/>
      <c r="J1036" s="1040"/>
      <c r="K1036" s="1040"/>
      <c r="L1036" s="1040"/>
      <c r="M1036" s="1040"/>
      <c r="N1036" s="1040"/>
      <c r="O1036" s="1040"/>
      <c r="P1036" s="1040"/>
      <c r="Q1036" s="1040"/>
      <c r="R1036" s="1040"/>
      <c r="S1036" s="1040"/>
      <c r="T1036" s="1040"/>
      <c r="U1036" s="1040"/>
      <c r="V1036" s="1040"/>
      <c r="W1036" s="1040"/>
      <c r="X1036" s="1040"/>
    </row>
    <row r="1037" spans="1:24" x14ac:dyDescent="0.2">
      <c r="A1037" s="631"/>
      <c r="B1037" s="95"/>
      <c r="D1037" s="1040"/>
      <c r="E1037" s="1040"/>
      <c r="F1037" s="1040"/>
      <c r="G1037" s="1040"/>
      <c r="H1037" s="1040"/>
      <c r="I1037" s="1040"/>
      <c r="J1037" s="1040"/>
      <c r="K1037" s="1040"/>
      <c r="L1037" s="1040"/>
      <c r="M1037" s="1040"/>
      <c r="N1037" s="1040"/>
      <c r="O1037" s="1040"/>
      <c r="P1037" s="1040"/>
      <c r="Q1037" s="1040"/>
      <c r="R1037" s="1040"/>
      <c r="S1037" s="1040"/>
      <c r="T1037" s="1040"/>
      <c r="U1037" s="1040"/>
      <c r="V1037" s="1040"/>
      <c r="W1037" s="1040"/>
      <c r="X1037" s="1040"/>
    </row>
    <row r="1038" spans="1:24" x14ac:dyDescent="0.2">
      <c r="A1038" s="631"/>
      <c r="B1038" s="95"/>
      <c r="D1038" s="1040"/>
      <c r="E1038" s="1040"/>
      <c r="F1038" s="1040"/>
      <c r="G1038" s="1040"/>
      <c r="H1038" s="1040"/>
      <c r="I1038" s="1040"/>
      <c r="J1038" s="1040"/>
      <c r="K1038" s="1040"/>
      <c r="L1038" s="1040"/>
      <c r="M1038" s="1040"/>
      <c r="N1038" s="1040"/>
      <c r="O1038" s="1040"/>
      <c r="P1038" s="1040"/>
      <c r="Q1038" s="1040"/>
      <c r="R1038" s="1040"/>
      <c r="S1038" s="1040"/>
      <c r="T1038" s="1040"/>
      <c r="U1038" s="1040"/>
      <c r="V1038" s="1040"/>
      <c r="W1038" s="1040"/>
      <c r="X1038" s="1040"/>
    </row>
    <row r="1039" spans="1:24" x14ac:dyDescent="0.2">
      <c r="A1039" s="631"/>
      <c r="B1039" s="95"/>
      <c r="D1039" s="1040"/>
      <c r="E1039" s="1040"/>
      <c r="F1039" s="1040"/>
      <c r="G1039" s="1040"/>
      <c r="H1039" s="1040"/>
      <c r="I1039" s="1040"/>
      <c r="J1039" s="1040"/>
      <c r="K1039" s="1040"/>
      <c r="L1039" s="1040"/>
      <c r="M1039" s="1040"/>
      <c r="N1039" s="1040"/>
      <c r="O1039" s="1040"/>
      <c r="P1039" s="1040"/>
      <c r="Q1039" s="1040"/>
      <c r="R1039" s="1040"/>
      <c r="S1039" s="1040"/>
      <c r="T1039" s="1040"/>
      <c r="U1039" s="1040"/>
      <c r="V1039" s="1040"/>
      <c r="W1039" s="1040"/>
      <c r="X1039" s="1040"/>
    </row>
    <row r="1040" spans="1:24" x14ac:dyDescent="0.2">
      <c r="A1040" s="631"/>
      <c r="B1040" s="95"/>
      <c r="D1040" s="1040"/>
      <c r="E1040" s="1040"/>
      <c r="F1040" s="1040"/>
      <c r="G1040" s="1040"/>
      <c r="H1040" s="1040"/>
      <c r="I1040" s="1040"/>
      <c r="J1040" s="1040"/>
      <c r="K1040" s="1040"/>
      <c r="L1040" s="1040"/>
      <c r="M1040" s="1040"/>
      <c r="N1040" s="1040"/>
      <c r="O1040" s="1040"/>
      <c r="P1040" s="1040"/>
      <c r="Q1040" s="1040"/>
      <c r="R1040" s="1040"/>
      <c r="S1040" s="1040"/>
      <c r="T1040" s="1040"/>
      <c r="U1040" s="1040"/>
      <c r="V1040" s="1040"/>
      <c r="W1040" s="1040"/>
      <c r="X1040" s="1040"/>
    </row>
    <row r="1041" spans="1:24" x14ac:dyDescent="0.2">
      <c r="A1041" s="631"/>
      <c r="B1041" s="95"/>
      <c r="D1041" s="1040"/>
      <c r="E1041" s="1040"/>
      <c r="F1041" s="1040"/>
      <c r="G1041" s="1040"/>
      <c r="H1041" s="1040"/>
      <c r="I1041" s="1040"/>
      <c r="J1041" s="1040"/>
      <c r="K1041" s="1040"/>
      <c r="L1041" s="1040"/>
      <c r="M1041" s="1040"/>
      <c r="N1041" s="1040"/>
      <c r="O1041" s="1040"/>
      <c r="P1041" s="1040"/>
      <c r="Q1041" s="1040"/>
      <c r="R1041" s="1040"/>
      <c r="S1041" s="1040"/>
      <c r="T1041" s="1040"/>
      <c r="U1041" s="1040"/>
      <c r="V1041" s="1040"/>
      <c r="W1041" s="1040"/>
      <c r="X1041" s="1040"/>
    </row>
    <row r="1042" spans="1:24" x14ac:dyDescent="0.2">
      <c r="A1042" s="631"/>
      <c r="B1042" s="95"/>
      <c r="D1042" s="1040"/>
      <c r="E1042" s="1040"/>
      <c r="F1042" s="1040"/>
      <c r="G1042" s="1040"/>
      <c r="H1042" s="1040"/>
      <c r="I1042" s="1040"/>
      <c r="J1042" s="1040"/>
      <c r="K1042" s="1040"/>
      <c r="L1042" s="1040"/>
      <c r="M1042" s="1040"/>
      <c r="N1042" s="1040"/>
      <c r="O1042" s="1040"/>
      <c r="P1042" s="1040"/>
      <c r="Q1042" s="1040"/>
      <c r="R1042" s="1040"/>
      <c r="S1042" s="1040"/>
      <c r="T1042" s="1040"/>
      <c r="U1042" s="1040"/>
      <c r="V1042" s="1040"/>
      <c r="W1042" s="1040"/>
      <c r="X1042" s="1040"/>
    </row>
    <row r="1043" spans="1:24" x14ac:dyDescent="0.2">
      <c r="A1043" s="631"/>
      <c r="B1043" s="95"/>
      <c r="D1043" s="1040"/>
      <c r="E1043" s="1040"/>
      <c r="F1043" s="1040"/>
      <c r="G1043" s="1040"/>
      <c r="H1043" s="1040"/>
      <c r="I1043" s="1040"/>
      <c r="J1043" s="1040"/>
      <c r="K1043" s="1040"/>
      <c r="L1043" s="1040"/>
      <c r="M1043" s="1040"/>
      <c r="N1043" s="1040"/>
      <c r="O1043" s="1040"/>
      <c r="P1043" s="1040"/>
      <c r="Q1043" s="1040"/>
      <c r="R1043" s="1040"/>
      <c r="S1043" s="1040"/>
      <c r="T1043" s="1040"/>
      <c r="U1043" s="1040"/>
      <c r="V1043" s="1040"/>
      <c r="W1043" s="1040"/>
      <c r="X1043" s="1040"/>
    </row>
    <row r="1044" spans="1:24" x14ac:dyDescent="0.2">
      <c r="A1044" s="631"/>
      <c r="B1044" s="95"/>
      <c r="D1044" s="1040"/>
      <c r="E1044" s="1040"/>
      <c r="F1044" s="1040"/>
      <c r="G1044" s="1040"/>
      <c r="H1044" s="1040"/>
      <c r="I1044" s="1040"/>
      <c r="J1044" s="1040"/>
      <c r="K1044" s="1040"/>
      <c r="L1044" s="1040"/>
      <c r="M1044" s="1040"/>
      <c r="N1044" s="1040"/>
      <c r="O1044" s="1040"/>
      <c r="P1044" s="1040"/>
      <c r="Q1044" s="1040"/>
      <c r="R1044" s="1040"/>
      <c r="S1044" s="1040"/>
      <c r="T1044" s="1040"/>
      <c r="U1044" s="1040"/>
      <c r="V1044" s="1040"/>
      <c r="W1044" s="1040"/>
      <c r="X1044" s="1040"/>
    </row>
    <row r="1045" spans="1:24" x14ac:dyDescent="0.2">
      <c r="A1045" s="631"/>
      <c r="B1045" s="95"/>
      <c r="D1045" s="1040"/>
      <c r="E1045" s="1040"/>
      <c r="F1045" s="1040"/>
      <c r="G1045" s="1040"/>
      <c r="H1045" s="1040"/>
      <c r="I1045" s="1040"/>
      <c r="J1045" s="1040"/>
      <c r="K1045" s="1040"/>
      <c r="L1045" s="1040"/>
      <c r="M1045" s="1040"/>
      <c r="N1045" s="1040"/>
      <c r="O1045" s="1040"/>
      <c r="P1045" s="1040"/>
      <c r="Q1045" s="1040"/>
      <c r="R1045" s="1040"/>
      <c r="S1045" s="1040"/>
      <c r="T1045" s="1040"/>
      <c r="U1045" s="1040"/>
      <c r="V1045" s="1040"/>
      <c r="W1045" s="1040"/>
      <c r="X1045" s="1040"/>
    </row>
    <row r="1046" spans="1:24" x14ac:dyDescent="0.2">
      <c r="A1046" s="631"/>
      <c r="B1046" s="95"/>
      <c r="D1046" s="1040"/>
      <c r="E1046" s="1040"/>
      <c r="F1046" s="1040"/>
      <c r="G1046" s="1040"/>
      <c r="H1046" s="1040"/>
      <c r="I1046" s="1040"/>
      <c r="J1046" s="1040"/>
      <c r="K1046" s="1040"/>
      <c r="L1046" s="1040"/>
      <c r="M1046" s="1040"/>
      <c r="N1046" s="1040"/>
      <c r="O1046" s="1040"/>
      <c r="P1046" s="1040"/>
      <c r="Q1046" s="1040"/>
      <c r="R1046" s="1040"/>
      <c r="S1046" s="1040"/>
      <c r="T1046" s="1040"/>
      <c r="U1046" s="1040"/>
      <c r="V1046" s="1040"/>
      <c r="W1046" s="1040"/>
      <c r="X1046" s="1040"/>
    </row>
    <row r="1047" spans="1:24" x14ac:dyDescent="0.2">
      <c r="A1047" s="631"/>
      <c r="B1047" s="95"/>
      <c r="D1047" s="1040"/>
      <c r="E1047" s="1040"/>
      <c r="F1047" s="1040"/>
      <c r="G1047" s="1040"/>
      <c r="H1047" s="1040"/>
      <c r="I1047" s="1040"/>
      <c r="J1047" s="1040"/>
      <c r="K1047" s="1040"/>
      <c r="L1047" s="1040"/>
      <c r="M1047" s="1040"/>
      <c r="N1047" s="1040"/>
      <c r="O1047" s="1040"/>
      <c r="P1047" s="1040"/>
      <c r="Q1047" s="1040"/>
      <c r="R1047" s="1040"/>
      <c r="S1047" s="1040"/>
      <c r="T1047" s="1040"/>
      <c r="U1047" s="1040"/>
      <c r="V1047" s="1040"/>
      <c r="W1047" s="1040"/>
      <c r="X1047" s="1040"/>
    </row>
    <row r="1048" spans="1:24" x14ac:dyDescent="0.2">
      <c r="A1048" s="631"/>
      <c r="B1048" s="95"/>
      <c r="D1048" s="1040"/>
      <c r="E1048" s="1040"/>
      <c r="F1048" s="1040"/>
      <c r="G1048" s="1040"/>
      <c r="H1048" s="1040"/>
      <c r="I1048" s="1040"/>
      <c r="J1048" s="1040"/>
      <c r="K1048" s="1040"/>
      <c r="L1048" s="1040"/>
      <c r="M1048" s="1040"/>
      <c r="N1048" s="1040"/>
      <c r="O1048" s="1040"/>
      <c r="P1048" s="1040"/>
      <c r="Q1048" s="1040"/>
      <c r="R1048" s="1040"/>
      <c r="S1048" s="1040"/>
      <c r="T1048" s="1040"/>
      <c r="U1048" s="1040"/>
      <c r="V1048" s="1040"/>
      <c r="W1048" s="1040"/>
      <c r="X1048" s="1040"/>
    </row>
    <row r="1049" spans="1:24" x14ac:dyDescent="0.2">
      <c r="A1049" s="631"/>
      <c r="B1049" s="95"/>
      <c r="D1049" s="1040"/>
      <c r="E1049" s="1040"/>
      <c r="F1049" s="1040"/>
      <c r="G1049" s="1040"/>
      <c r="H1049" s="1040"/>
      <c r="I1049" s="1040"/>
      <c r="J1049" s="1040"/>
      <c r="K1049" s="1040"/>
      <c r="L1049" s="1040"/>
      <c r="M1049" s="1040"/>
      <c r="N1049" s="1040"/>
      <c r="O1049" s="1040"/>
      <c r="P1049" s="1040"/>
      <c r="Q1049" s="1040"/>
      <c r="R1049" s="1040"/>
      <c r="S1049" s="1040"/>
      <c r="T1049" s="1040"/>
      <c r="U1049" s="1040"/>
      <c r="V1049" s="1040"/>
      <c r="W1049" s="1040"/>
      <c r="X1049" s="1040"/>
    </row>
    <row r="1050" spans="1:24" x14ac:dyDescent="0.2">
      <c r="A1050" s="631"/>
      <c r="B1050" s="95"/>
      <c r="D1050" s="1040"/>
      <c r="E1050" s="1040"/>
      <c r="F1050" s="1040"/>
      <c r="G1050" s="1040"/>
      <c r="H1050" s="1040"/>
      <c r="I1050" s="1040"/>
      <c r="J1050" s="1040"/>
      <c r="K1050" s="1040"/>
      <c r="L1050" s="1040"/>
      <c r="M1050" s="1040"/>
      <c r="N1050" s="1040"/>
      <c r="O1050" s="1040"/>
      <c r="P1050" s="1040"/>
      <c r="Q1050" s="1040"/>
      <c r="R1050" s="1040"/>
      <c r="S1050" s="1040"/>
      <c r="T1050" s="1040"/>
      <c r="U1050" s="1040"/>
      <c r="V1050" s="1040"/>
      <c r="W1050" s="1040"/>
      <c r="X1050" s="1040"/>
    </row>
    <row r="1051" spans="1:24" x14ac:dyDescent="0.2">
      <c r="A1051" s="631"/>
      <c r="B1051" s="95"/>
      <c r="D1051" s="1040"/>
      <c r="E1051" s="1040"/>
      <c r="F1051" s="1040"/>
      <c r="G1051" s="1040"/>
      <c r="H1051" s="1040"/>
      <c r="I1051" s="1040"/>
      <c r="J1051" s="1040"/>
      <c r="K1051" s="1040"/>
      <c r="L1051" s="1040"/>
      <c r="M1051" s="1040"/>
      <c r="N1051" s="1040"/>
      <c r="O1051" s="1040"/>
      <c r="P1051" s="1040"/>
      <c r="Q1051" s="1040"/>
      <c r="R1051" s="1040"/>
      <c r="S1051" s="1040"/>
      <c r="T1051" s="1040"/>
      <c r="U1051" s="1040"/>
      <c r="V1051" s="1040"/>
      <c r="W1051" s="1040"/>
      <c r="X1051" s="1040"/>
    </row>
    <row r="1052" spans="1:24" x14ac:dyDescent="0.2">
      <c r="A1052" s="631"/>
      <c r="B1052" s="95"/>
      <c r="D1052" s="1040"/>
      <c r="E1052" s="1040"/>
      <c r="F1052" s="1040"/>
      <c r="G1052" s="1040"/>
      <c r="H1052" s="1040"/>
      <c r="I1052" s="1040"/>
      <c r="J1052" s="1040"/>
      <c r="K1052" s="1040"/>
      <c r="L1052" s="1040"/>
      <c r="M1052" s="1040"/>
      <c r="N1052" s="1040"/>
      <c r="O1052" s="1040"/>
      <c r="P1052" s="1040"/>
      <c r="Q1052" s="1040"/>
      <c r="R1052" s="1040"/>
      <c r="S1052" s="1040"/>
      <c r="T1052" s="1040"/>
      <c r="U1052" s="1040"/>
      <c r="V1052" s="1040"/>
      <c r="W1052" s="1040"/>
      <c r="X1052" s="1040"/>
    </row>
    <row r="1053" spans="1:24" x14ac:dyDescent="0.2">
      <c r="A1053" s="631"/>
      <c r="B1053" s="95"/>
      <c r="D1053" s="1040"/>
      <c r="E1053" s="1040"/>
      <c r="F1053" s="1040"/>
      <c r="G1053" s="1040"/>
      <c r="H1053" s="1040"/>
      <c r="I1053" s="1040"/>
      <c r="J1053" s="1040"/>
      <c r="K1053" s="1040"/>
      <c r="L1053" s="1040"/>
      <c r="M1053" s="1040"/>
      <c r="N1053" s="1040"/>
      <c r="O1053" s="1040"/>
      <c r="P1053" s="1040"/>
      <c r="Q1053" s="1040"/>
      <c r="R1053" s="1040"/>
      <c r="S1053" s="1040"/>
      <c r="T1053" s="1040"/>
      <c r="U1053" s="1040"/>
      <c r="V1053" s="1040"/>
      <c r="W1053" s="1040"/>
      <c r="X1053" s="1040"/>
    </row>
    <row r="1054" spans="1:24" x14ac:dyDescent="0.2">
      <c r="A1054" s="631"/>
      <c r="B1054" s="95"/>
      <c r="D1054" s="1040"/>
      <c r="E1054" s="1040"/>
      <c r="F1054" s="1040"/>
      <c r="G1054" s="1040"/>
      <c r="H1054" s="1040"/>
      <c r="I1054" s="1040"/>
      <c r="J1054" s="1040"/>
      <c r="K1054" s="1040"/>
      <c r="L1054" s="1040"/>
      <c r="M1054" s="1040"/>
      <c r="N1054" s="1040"/>
      <c r="O1054" s="1040"/>
      <c r="P1054" s="1040"/>
      <c r="Q1054" s="1040"/>
      <c r="R1054" s="1040"/>
      <c r="S1054" s="1040"/>
      <c r="T1054" s="1040"/>
      <c r="U1054" s="1040"/>
      <c r="V1054" s="1040"/>
      <c r="W1054" s="1040"/>
      <c r="X1054" s="1040"/>
    </row>
    <row r="1055" spans="1:24" x14ac:dyDescent="0.2">
      <c r="A1055" s="631"/>
      <c r="B1055" s="95"/>
      <c r="D1055" s="1040"/>
      <c r="E1055" s="1040"/>
      <c r="F1055" s="1040"/>
      <c r="G1055" s="1040"/>
      <c r="H1055" s="1040"/>
      <c r="I1055" s="1040"/>
      <c r="J1055" s="1040"/>
      <c r="K1055" s="1040"/>
      <c r="L1055" s="1040"/>
      <c r="M1055" s="1040"/>
      <c r="N1055" s="1040"/>
      <c r="O1055" s="1040"/>
      <c r="P1055" s="1040"/>
      <c r="Q1055" s="1040"/>
      <c r="R1055" s="1040"/>
      <c r="S1055" s="1040"/>
      <c r="T1055" s="1040"/>
      <c r="U1055" s="1040"/>
      <c r="V1055" s="1040"/>
      <c r="W1055" s="1040"/>
      <c r="X1055" s="1040"/>
    </row>
    <row r="1056" spans="1:24" x14ac:dyDescent="0.2">
      <c r="A1056" s="631"/>
      <c r="B1056" s="95"/>
      <c r="D1056" s="1040"/>
      <c r="E1056" s="1040"/>
      <c r="F1056" s="1040"/>
      <c r="G1056" s="1040"/>
      <c r="H1056" s="1040"/>
      <c r="I1056" s="1040"/>
      <c r="J1056" s="1040"/>
      <c r="K1056" s="1040"/>
      <c r="L1056" s="1040"/>
      <c r="M1056" s="1040"/>
      <c r="N1056" s="1040"/>
      <c r="O1056" s="1040"/>
      <c r="P1056" s="1040"/>
      <c r="Q1056" s="1040"/>
      <c r="R1056" s="1040"/>
      <c r="S1056" s="1040"/>
      <c r="T1056" s="1040"/>
      <c r="U1056" s="1040"/>
      <c r="V1056" s="1040"/>
      <c r="W1056" s="1040"/>
      <c r="X1056" s="1040"/>
    </row>
    <row r="1057" spans="1:24" x14ac:dyDescent="0.2">
      <c r="A1057" s="631"/>
      <c r="B1057" s="95"/>
      <c r="D1057" s="1040"/>
      <c r="E1057" s="1040"/>
      <c r="F1057" s="1040"/>
      <c r="G1057" s="1040"/>
      <c r="H1057" s="1040"/>
      <c r="I1057" s="1040"/>
      <c r="J1057" s="1040"/>
      <c r="K1057" s="1040"/>
      <c r="L1057" s="1040"/>
      <c r="M1057" s="1040"/>
      <c r="N1057" s="1040"/>
      <c r="O1057" s="1040"/>
      <c r="P1057" s="1040"/>
      <c r="Q1057" s="1040"/>
      <c r="R1057" s="1040"/>
      <c r="S1057" s="1040"/>
      <c r="T1057" s="1040"/>
      <c r="U1057" s="1040"/>
      <c r="V1057" s="1040"/>
      <c r="W1057" s="1040"/>
      <c r="X1057" s="1040"/>
    </row>
    <row r="1058" spans="1:24" x14ac:dyDescent="0.2">
      <c r="A1058" s="631"/>
      <c r="B1058" s="95"/>
      <c r="D1058" s="1040"/>
      <c r="E1058" s="1040"/>
      <c r="F1058" s="1040"/>
      <c r="G1058" s="1040"/>
      <c r="H1058" s="1040"/>
      <c r="I1058" s="1040"/>
      <c r="J1058" s="1040"/>
      <c r="K1058" s="1040"/>
      <c r="L1058" s="1040"/>
      <c r="M1058" s="1040"/>
      <c r="N1058" s="1040"/>
      <c r="O1058" s="1040"/>
      <c r="P1058" s="1040"/>
      <c r="Q1058" s="1040"/>
      <c r="R1058" s="1040"/>
      <c r="S1058" s="1040"/>
      <c r="T1058" s="1040"/>
      <c r="U1058" s="1040"/>
      <c r="V1058" s="1040"/>
      <c r="W1058" s="1040"/>
      <c r="X1058" s="1040"/>
    </row>
    <row r="1059" spans="1:24" x14ac:dyDescent="0.2">
      <c r="A1059" s="631"/>
      <c r="B1059" s="95"/>
      <c r="D1059" s="1040"/>
      <c r="E1059" s="1040"/>
      <c r="F1059" s="1040"/>
      <c r="G1059" s="1040"/>
      <c r="H1059" s="1040"/>
      <c r="I1059" s="1040"/>
      <c r="J1059" s="1040"/>
      <c r="K1059" s="1040"/>
      <c r="L1059" s="1040"/>
      <c r="M1059" s="1040"/>
      <c r="N1059" s="1040"/>
      <c r="O1059" s="1040"/>
      <c r="P1059" s="1040"/>
      <c r="Q1059" s="1040"/>
      <c r="R1059" s="1040"/>
      <c r="S1059" s="1040"/>
      <c r="T1059" s="1040"/>
      <c r="U1059" s="1040"/>
      <c r="V1059" s="1040"/>
      <c r="W1059" s="1040"/>
      <c r="X1059" s="1040"/>
    </row>
    <row r="1060" spans="1:24" x14ac:dyDescent="0.2">
      <c r="A1060" s="631"/>
      <c r="B1060" s="95"/>
      <c r="D1060" s="1040"/>
      <c r="E1060" s="1040"/>
      <c r="F1060" s="1040"/>
      <c r="G1060" s="1040"/>
      <c r="H1060" s="1040"/>
      <c r="I1060" s="1040"/>
      <c r="J1060" s="1040"/>
      <c r="K1060" s="1040"/>
      <c r="L1060" s="1040"/>
      <c r="M1060" s="1040"/>
      <c r="N1060" s="1040"/>
      <c r="O1060" s="1040"/>
      <c r="P1060" s="1040"/>
      <c r="Q1060" s="1040"/>
      <c r="R1060" s="1040"/>
      <c r="S1060" s="1040"/>
      <c r="T1060" s="1040"/>
      <c r="U1060" s="1040"/>
      <c r="V1060" s="1040"/>
      <c r="W1060" s="1040"/>
      <c r="X1060" s="1040"/>
    </row>
    <row r="1061" spans="1:24" x14ac:dyDescent="0.2">
      <c r="A1061" s="631"/>
      <c r="B1061" s="95"/>
      <c r="D1061" s="1040"/>
      <c r="E1061" s="1040"/>
      <c r="F1061" s="1040"/>
      <c r="G1061" s="1040"/>
      <c r="H1061" s="1040"/>
      <c r="I1061" s="1040"/>
      <c r="J1061" s="1040"/>
      <c r="K1061" s="1040"/>
      <c r="L1061" s="1040"/>
      <c r="M1061" s="1040"/>
      <c r="N1061" s="1040"/>
      <c r="O1061" s="1040"/>
      <c r="P1061" s="1040"/>
      <c r="Q1061" s="1040"/>
      <c r="R1061" s="1040"/>
      <c r="S1061" s="1040"/>
      <c r="T1061" s="1040"/>
      <c r="U1061" s="1040"/>
      <c r="V1061" s="1040"/>
      <c r="W1061" s="1040"/>
      <c r="X1061" s="1040"/>
    </row>
    <row r="1062" spans="1:24" x14ac:dyDescent="0.2">
      <c r="A1062" s="631"/>
      <c r="B1062" s="95"/>
      <c r="D1062" s="1040"/>
      <c r="E1062" s="1040"/>
      <c r="F1062" s="1040"/>
      <c r="G1062" s="1040"/>
      <c r="H1062" s="1040"/>
      <c r="I1062" s="1040"/>
      <c r="J1062" s="1040"/>
      <c r="K1062" s="1040"/>
      <c r="L1062" s="1040"/>
      <c r="M1062" s="1040"/>
      <c r="N1062" s="1040"/>
      <c r="O1062" s="1040"/>
      <c r="P1062" s="1040"/>
      <c r="Q1062" s="1040"/>
      <c r="R1062" s="1040"/>
      <c r="S1062" s="1040"/>
      <c r="T1062" s="1040"/>
      <c r="U1062" s="1040"/>
      <c r="V1062" s="1040"/>
      <c r="W1062" s="1040"/>
      <c r="X1062" s="1040"/>
    </row>
    <row r="1063" spans="1:24" x14ac:dyDescent="0.2">
      <c r="A1063" s="631"/>
      <c r="B1063" s="95"/>
      <c r="D1063" s="1040"/>
      <c r="E1063" s="1040"/>
      <c r="F1063" s="1040"/>
      <c r="G1063" s="1040"/>
      <c r="H1063" s="1040"/>
      <c r="I1063" s="1040"/>
      <c r="J1063" s="1040"/>
      <c r="K1063" s="1040"/>
      <c r="L1063" s="1040"/>
      <c r="M1063" s="1040"/>
      <c r="N1063" s="1040"/>
      <c r="O1063" s="1040"/>
      <c r="P1063" s="1040"/>
      <c r="Q1063" s="1040"/>
      <c r="R1063" s="1040"/>
      <c r="S1063" s="1040"/>
      <c r="T1063" s="1040"/>
      <c r="U1063" s="1040"/>
      <c r="V1063" s="1040"/>
      <c r="W1063" s="1040"/>
      <c r="X1063" s="1040"/>
    </row>
    <row r="1064" spans="1:24" x14ac:dyDescent="0.2">
      <c r="A1064" s="631"/>
      <c r="B1064" s="95"/>
      <c r="D1064" s="1040"/>
      <c r="E1064" s="1040"/>
      <c r="F1064" s="1040"/>
      <c r="G1064" s="1040"/>
      <c r="H1064" s="1040"/>
      <c r="I1064" s="1040"/>
      <c r="J1064" s="1040"/>
      <c r="K1064" s="1040"/>
      <c r="L1064" s="1040"/>
      <c r="M1064" s="1040"/>
      <c r="N1064" s="1040"/>
      <c r="O1064" s="1040"/>
      <c r="P1064" s="1040"/>
      <c r="Q1064" s="1040"/>
      <c r="R1064" s="1040"/>
      <c r="S1064" s="1040"/>
      <c r="T1064" s="1040"/>
      <c r="U1064" s="1040"/>
      <c r="V1064" s="1040"/>
      <c r="W1064" s="1040"/>
      <c r="X1064" s="1040"/>
    </row>
    <row r="1065" spans="1:24" x14ac:dyDescent="0.2">
      <c r="A1065" s="631"/>
      <c r="B1065" s="95"/>
      <c r="D1065" s="1040"/>
      <c r="E1065" s="1040"/>
      <c r="F1065" s="1040"/>
      <c r="G1065" s="1040"/>
      <c r="H1065" s="1040"/>
      <c r="I1065" s="1040"/>
      <c r="J1065" s="1040"/>
      <c r="K1065" s="1040"/>
      <c r="L1065" s="1040"/>
      <c r="M1065" s="1040"/>
      <c r="N1065" s="1040"/>
      <c r="O1065" s="1040"/>
      <c r="P1065" s="1040"/>
      <c r="Q1065" s="1040"/>
      <c r="R1065" s="1040"/>
      <c r="S1065" s="1040"/>
      <c r="T1065" s="1040"/>
      <c r="U1065" s="1040"/>
      <c r="V1065" s="1040"/>
      <c r="W1065" s="1040"/>
      <c r="X1065" s="1040"/>
    </row>
    <row r="1066" spans="1:24" x14ac:dyDescent="0.2">
      <c r="A1066" s="631"/>
      <c r="B1066" s="95"/>
      <c r="D1066" s="1040"/>
      <c r="E1066" s="1040"/>
      <c r="F1066" s="1040"/>
      <c r="G1066" s="1040"/>
      <c r="H1066" s="1040"/>
      <c r="I1066" s="1040"/>
      <c r="J1066" s="1040"/>
      <c r="K1066" s="1040"/>
      <c r="L1066" s="1040"/>
      <c r="M1066" s="1040"/>
      <c r="N1066" s="1040"/>
      <c r="O1066" s="1040"/>
      <c r="P1066" s="1040"/>
      <c r="Q1066" s="1040"/>
      <c r="R1066" s="1040"/>
      <c r="S1066" s="1040"/>
      <c r="T1066" s="1040"/>
      <c r="U1066" s="1040"/>
      <c r="V1066" s="1040"/>
      <c r="W1066" s="1040"/>
      <c r="X1066" s="1040"/>
    </row>
    <row r="1067" spans="1:24" x14ac:dyDescent="0.2">
      <c r="A1067" s="631"/>
      <c r="B1067" s="95"/>
      <c r="D1067" s="1040"/>
      <c r="E1067" s="1040"/>
      <c r="F1067" s="1040"/>
      <c r="G1067" s="1040"/>
      <c r="H1067" s="1040"/>
      <c r="I1067" s="1040"/>
      <c r="J1067" s="1040"/>
      <c r="K1067" s="1040"/>
      <c r="L1067" s="1040"/>
      <c r="M1067" s="1040"/>
      <c r="N1067" s="1040"/>
      <c r="O1067" s="1040"/>
      <c r="P1067" s="1040"/>
      <c r="Q1067" s="1040"/>
      <c r="R1067" s="1040"/>
      <c r="S1067" s="1040"/>
      <c r="T1067" s="1040"/>
      <c r="U1067" s="1040"/>
      <c r="V1067" s="1040"/>
      <c r="W1067" s="1040"/>
      <c r="X1067" s="1040"/>
    </row>
    <row r="1068" spans="1:24" x14ac:dyDescent="0.2">
      <c r="A1068" s="631"/>
      <c r="B1068" s="95"/>
      <c r="D1068" s="1040"/>
      <c r="E1068" s="1040"/>
      <c r="F1068" s="1040"/>
      <c r="G1068" s="1040"/>
      <c r="H1068" s="1040"/>
      <c r="I1068" s="1040"/>
      <c r="J1068" s="1040"/>
      <c r="K1068" s="1040"/>
      <c r="L1068" s="1040"/>
      <c r="M1068" s="1040"/>
      <c r="N1068" s="1040"/>
      <c r="O1068" s="1040"/>
      <c r="P1068" s="1040"/>
      <c r="Q1068" s="1040"/>
      <c r="R1068" s="1040"/>
      <c r="S1068" s="1040"/>
      <c r="T1068" s="1040"/>
      <c r="U1068" s="1040"/>
      <c r="V1068" s="1040"/>
      <c r="W1068" s="1040"/>
      <c r="X1068" s="1040"/>
    </row>
    <row r="1069" spans="1:24" x14ac:dyDescent="0.2">
      <c r="A1069" s="631"/>
      <c r="B1069" s="95"/>
      <c r="D1069" s="1040"/>
      <c r="E1069" s="1040"/>
      <c r="F1069" s="1040"/>
      <c r="G1069" s="1040"/>
      <c r="H1069" s="1040"/>
      <c r="I1069" s="1040"/>
      <c r="J1069" s="1040"/>
      <c r="K1069" s="1040"/>
      <c r="L1069" s="1040"/>
      <c r="M1069" s="1040"/>
      <c r="N1069" s="1040"/>
      <c r="O1069" s="1040"/>
      <c r="P1069" s="1040"/>
      <c r="Q1069" s="1040"/>
      <c r="R1069" s="1040"/>
      <c r="S1069" s="1040"/>
      <c r="T1069" s="1040"/>
      <c r="U1069" s="1040"/>
      <c r="V1069" s="1040"/>
      <c r="W1069" s="1040"/>
      <c r="X1069" s="1040"/>
    </row>
    <row r="1070" spans="1:24" x14ac:dyDescent="0.2">
      <c r="A1070" s="631"/>
      <c r="B1070" s="95"/>
      <c r="D1070" s="1040"/>
      <c r="E1070" s="1040"/>
      <c r="F1070" s="1040"/>
      <c r="G1070" s="1040"/>
      <c r="H1070" s="1040"/>
      <c r="I1070" s="1040"/>
      <c r="J1070" s="1040"/>
      <c r="K1070" s="1040"/>
      <c r="L1070" s="1040"/>
      <c r="M1070" s="1040"/>
      <c r="N1070" s="1040"/>
      <c r="O1070" s="1040"/>
      <c r="P1070" s="1040"/>
      <c r="Q1070" s="1040"/>
      <c r="R1070" s="1040"/>
      <c r="S1070" s="1040"/>
      <c r="T1070" s="1040"/>
      <c r="U1070" s="1040"/>
      <c r="V1070" s="1040"/>
      <c r="W1070" s="1040"/>
      <c r="X1070" s="1040"/>
    </row>
    <row r="1071" spans="1:24" x14ac:dyDescent="0.2">
      <c r="A1071" s="631"/>
      <c r="B1071" s="95"/>
      <c r="D1071" s="1040"/>
      <c r="E1071" s="1040"/>
      <c r="F1071" s="1040"/>
      <c r="G1071" s="1040"/>
      <c r="H1071" s="1040"/>
      <c r="I1071" s="1040"/>
      <c r="J1071" s="1040"/>
      <c r="K1071" s="1040"/>
      <c r="L1071" s="1040"/>
      <c r="M1071" s="1040"/>
      <c r="N1071" s="1040"/>
      <c r="O1071" s="1040"/>
      <c r="P1071" s="1040"/>
      <c r="Q1071" s="1040"/>
      <c r="R1071" s="1040"/>
      <c r="S1071" s="1040"/>
      <c r="T1071" s="1040"/>
      <c r="U1071" s="1040"/>
      <c r="V1071" s="1040"/>
      <c r="W1071" s="1040"/>
      <c r="X1071" s="1040"/>
    </row>
    <row r="1072" spans="1:24" x14ac:dyDescent="0.2">
      <c r="A1072" s="631"/>
      <c r="B1072" s="95"/>
      <c r="D1072" s="1040"/>
      <c r="E1072" s="1040"/>
      <c r="F1072" s="1040"/>
      <c r="G1072" s="1040"/>
      <c r="H1072" s="1040"/>
      <c r="I1072" s="1040"/>
      <c r="J1072" s="1040"/>
      <c r="K1072" s="1040"/>
      <c r="L1072" s="1040"/>
      <c r="M1072" s="1040"/>
      <c r="N1072" s="1040"/>
      <c r="O1072" s="1040"/>
      <c r="P1072" s="1040"/>
      <c r="Q1072" s="1040"/>
      <c r="R1072" s="1040"/>
      <c r="S1072" s="1040"/>
      <c r="T1072" s="1040"/>
      <c r="U1072" s="1040"/>
      <c r="V1072" s="1040"/>
      <c r="W1072" s="1040"/>
      <c r="X1072" s="1040"/>
    </row>
    <row r="1073" spans="1:24" x14ac:dyDescent="0.2">
      <c r="A1073" s="631"/>
      <c r="B1073" s="95"/>
      <c r="D1073" s="1040"/>
      <c r="E1073" s="1040"/>
      <c r="F1073" s="1040"/>
      <c r="G1073" s="1040"/>
      <c r="H1073" s="1040"/>
      <c r="I1073" s="1040"/>
      <c r="J1073" s="1040"/>
      <c r="K1073" s="1040"/>
      <c r="L1073" s="1040"/>
      <c r="M1073" s="1040"/>
      <c r="N1073" s="1040"/>
      <c r="O1073" s="1040"/>
      <c r="P1073" s="1040"/>
      <c r="Q1073" s="1040"/>
      <c r="R1073" s="1040"/>
      <c r="S1073" s="1040"/>
      <c r="T1073" s="1040"/>
      <c r="U1073" s="1040"/>
      <c r="V1073" s="1040"/>
      <c r="W1073" s="1040"/>
      <c r="X1073" s="1040"/>
    </row>
    <row r="1074" spans="1:24" x14ac:dyDescent="0.2">
      <c r="A1074" s="631"/>
      <c r="B1074" s="95"/>
      <c r="D1074" s="1040"/>
      <c r="E1074" s="1040"/>
      <c r="F1074" s="1040"/>
      <c r="G1074" s="1040"/>
      <c r="H1074" s="1040"/>
      <c r="I1074" s="1040"/>
      <c r="J1074" s="1040"/>
      <c r="K1074" s="1040"/>
      <c r="L1074" s="1040"/>
      <c r="M1074" s="1040"/>
      <c r="N1074" s="1040"/>
      <c r="O1074" s="1040"/>
      <c r="P1074" s="1040"/>
      <c r="Q1074" s="1040"/>
      <c r="R1074" s="1040"/>
      <c r="S1074" s="1040"/>
      <c r="T1074" s="1040"/>
      <c r="U1074" s="1040"/>
      <c r="V1074" s="1040"/>
      <c r="W1074" s="1040"/>
      <c r="X1074" s="1040"/>
    </row>
    <row r="1075" spans="1:24" x14ac:dyDescent="0.2">
      <c r="A1075" s="631"/>
      <c r="B1075" s="95"/>
      <c r="D1075" s="1040"/>
      <c r="E1075" s="1040"/>
      <c r="F1075" s="1040"/>
      <c r="G1075" s="1040"/>
      <c r="H1075" s="1040"/>
      <c r="I1075" s="1040"/>
      <c r="J1075" s="1040"/>
      <c r="K1075" s="1040"/>
      <c r="L1075" s="1040"/>
      <c r="M1075" s="1040"/>
      <c r="N1075" s="1040"/>
      <c r="O1075" s="1040"/>
      <c r="P1075" s="1040"/>
      <c r="Q1075" s="1040"/>
      <c r="R1075" s="1040"/>
      <c r="S1075" s="1040"/>
      <c r="T1075" s="1040"/>
      <c r="U1075" s="1040"/>
      <c r="V1075" s="1040"/>
      <c r="W1075" s="1040"/>
      <c r="X1075" s="1040"/>
    </row>
    <row r="1076" spans="1:24" x14ac:dyDescent="0.2">
      <c r="A1076" s="631"/>
      <c r="B1076" s="95"/>
      <c r="D1076" s="1040"/>
      <c r="E1076" s="1040"/>
      <c r="F1076" s="1040"/>
      <c r="G1076" s="1040"/>
      <c r="H1076" s="1040"/>
      <c r="I1076" s="1040"/>
      <c r="J1076" s="1040"/>
      <c r="K1076" s="1040"/>
      <c r="L1076" s="1040"/>
      <c r="M1076" s="1040"/>
      <c r="N1076" s="1040"/>
      <c r="O1076" s="1040"/>
      <c r="P1076" s="1040"/>
      <c r="Q1076" s="1040"/>
      <c r="R1076" s="1040"/>
      <c r="S1076" s="1040"/>
      <c r="T1076" s="1040"/>
      <c r="U1076" s="1040"/>
      <c r="V1076" s="1040"/>
      <c r="W1076" s="1040"/>
      <c r="X1076" s="1040"/>
    </row>
    <row r="1077" spans="1:24" x14ac:dyDescent="0.2">
      <c r="A1077" s="631"/>
      <c r="B1077" s="95"/>
      <c r="D1077" s="1040"/>
      <c r="E1077" s="1040"/>
      <c r="F1077" s="1040"/>
      <c r="G1077" s="1040"/>
      <c r="H1077" s="1040"/>
      <c r="I1077" s="1040"/>
      <c r="J1077" s="1040"/>
      <c r="K1077" s="1040"/>
      <c r="L1077" s="1040"/>
      <c r="M1077" s="1040"/>
      <c r="N1077" s="1040"/>
      <c r="O1077" s="1040"/>
      <c r="P1077" s="1040"/>
      <c r="Q1077" s="1040"/>
      <c r="R1077" s="1040"/>
      <c r="S1077" s="1040"/>
      <c r="T1077" s="1040"/>
      <c r="U1077" s="1040"/>
      <c r="V1077" s="1040"/>
      <c r="W1077" s="1040"/>
      <c r="X1077" s="1040"/>
    </row>
    <row r="1078" spans="1:24" x14ac:dyDescent="0.2">
      <c r="A1078" s="631"/>
      <c r="B1078" s="95"/>
      <c r="D1078" s="1040"/>
      <c r="E1078" s="1040"/>
      <c r="F1078" s="1040"/>
      <c r="G1078" s="1040"/>
      <c r="H1078" s="1040"/>
      <c r="I1078" s="1040"/>
      <c r="J1078" s="1040"/>
      <c r="K1078" s="1040"/>
      <c r="L1078" s="1040"/>
      <c r="M1078" s="1040"/>
      <c r="N1078" s="1040"/>
      <c r="O1078" s="1040"/>
      <c r="P1078" s="1040"/>
      <c r="Q1078" s="1040"/>
      <c r="R1078" s="1040"/>
      <c r="S1078" s="1040"/>
      <c r="T1078" s="1040"/>
      <c r="U1078" s="1040"/>
      <c r="V1078" s="1040"/>
      <c r="W1078" s="1040"/>
      <c r="X1078" s="1040"/>
    </row>
    <row r="1079" spans="1:24" x14ac:dyDescent="0.2">
      <c r="A1079" s="631"/>
      <c r="B1079" s="95"/>
      <c r="D1079" s="1040"/>
      <c r="E1079" s="1040"/>
      <c r="F1079" s="1040"/>
      <c r="G1079" s="1040"/>
      <c r="H1079" s="1040"/>
      <c r="I1079" s="1040"/>
      <c r="J1079" s="1040"/>
      <c r="K1079" s="1040"/>
      <c r="L1079" s="1040"/>
      <c r="M1079" s="1040"/>
      <c r="N1079" s="1040"/>
      <c r="O1079" s="1040"/>
      <c r="P1079" s="1040"/>
      <c r="Q1079" s="1040"/>
      <c r="R1079" s="1040"/>
      <c r="S1079" s="1040"/>
      <c r="T1079" s="1040"/>
      <c r="U1079" s="1040"/>
      <c r="V1079" s="1040"/>
      <c r="W1079" s="1040"/>
      <c r="X1079" s="1040"/>
    </row>
    <row r="1080" spans="1:24" x14ac:dyDescent="0.2">
      <c r="A1080" s="631"/>
      <c r="B1080" s="95"/>
      <c r="D1080" s="1040"/>
      <c r="E1080" s="1040"/>
      <c r="F1080" s="1040"/>
      <c r="G1080" s="1040"/>
      <c r="H1080" s="1040"/>
      <c r="I1080" s="1040"/>
      <c r="J1080" s="1040"/>
      <c r="K1080" s="1040"/>
      <c r="L1080" s="1040"/>
      <c r="M1080" s="1040"/>
      <c r="N1080" s="1040"/>
      <c r="O1080" s="1040"/>
      <c r="P1080" s="1040"/>
      <c r="Q1080" s="1040"/>
      <c r="R1080" s="1040"/>
      <c r="S1080" s="1040"/>
      <c r="T1080" s="1040"/>
      <c r="U1080" s="1040"/>
      <c r="V1080" s="1040"/>
      <c r="W1080" s="1040"/>
      <c r="X1080" s="1040"/>
    </row>
    <row r="1081" spans="1:24" x14ac:dyDescent="0.2">
      <c r="A1081" s="631"/>
      <c r="B1081" s="95"/>
      <c r="D1081" s="1040"/>
      <c r="E1081" s="1040"/>
      <c r="F1081" s="1040"/>
      <c r="G1081" s="1040"/>
      <c r="H1081" s="1040"/>
      <c r="I1081" s="1040"/>
      <c r="J1081" s="1040"/>
      <c r="K1081" s="1040"/>
      <c r="L1081" s="1040"/>
      <c r="M1081" s="1040"/>
      <c r="N1081" s="1040"/>
      <c r="O1081" s="1040"/>
      <c r="P1081" s="1040"/>
      <c r="Q1081" s="1040"/>
      <c r="R1081" s="1040"/>
      <c r="S1081" s="1040"/>
      <c r="T1081" s="1040"/>
      <c r="U1081" s="1040"/>
      <c r="V1081" s="1040"/>
      <c r="W1081" s="1040"/>
      <c r="X1081" s="1040"/>
    </row>
    <row r="1082" spans="1:24" x14ac:dyDescent="0.2">
      <c r="A1082" s="631"/>
      <c r="B1082" s="95"/>
      <c r="D1082" s="1040"/>
      <c r="E1082" s="1040"/>
      <c r="F1082" s="1040"/>
      <c r="G1082" s="1040"/>
      <c r="H1082" s="1040"/>
      <c r="I1082" s="1040"/>
      <c r="J1082" s="1040"/>
      <c r="K1082" s="1040"/>
      <c r="L1082" s="1040"/>
      <c r="M1082" s="1040"/>
      <c r="N1082" s="1040"/>
      <c r="O1082" s="1040"/>
      <c r="P1082" s="1040"/>
      <c r="Q1082" s="1040"/>
      <c r="R1082" s="1040"/>
      <c r="S1082" s="1040"/>
      <c r="T1082" s="1040"/>
      <c r="U1082" s="1040"/>
      <c r="V1082" s="1040"/>
      <c r="W1082" s="1040"/>
      <c r="X1082" s="1040"/>
    </row>
    <row r="1083" spans="1:24" x14ac:dyDescent="0.2">
      <c r="A1083" s="631"/>
      <c r="B1083" s="95"/>
      <c r="D1083" s="1040"/>
      <c r="E1083" s="1040"/>
      <c r="F1083" s="1040"/>
      <c r="G1083" s="1040"/>
      <c r="H1083" s="1040"/>
      <c r="I1083" s="1040"/>
      <c r="J1083" s="1040"/>
      <c r="K1083" s="1040"/>
      <c r="L1083" s="1040"/>
      <c r="M1083" s="1040"/>
      <c r="N1083" s="1040"/>
      <c r="O1083" s="1040"/>
      <c r="P1083" s="1040"/>
      <c r="Q1083" s="1040"/>
      <c r="R1083" s="1040"/>
      <c r="S1083" s="1040"/>
      <c r="T1083" s="1040"/>
      <c r="U1083" s="1040"/>
      <c r="V1083" s="1040"/>
      <c r="W1083" s="1040"/>
      <c r="X1083" s="1040"/>
    </row>
    <row r="1084" spans="1:24" x14ac:dyDescent="0.2">
      <c r="A1084" s="631"/>
      <c r="B1084" s="95"/>
      <c r="D1084" s="1040"/>
      <c r="E1084" s="1040"/>
      <c r="F1084" s="1040"/>
      <c r="G1084" s="1040"/>
      <c r="H1084" s="1040"/>
      <c r="I1084" s="1040"/>
      <c r="J1084" s="1040"/>
      <c r="K1084" s="1040"/>
      <c r="L1084" s="1040"/>
      <c r="M1084" s="1040"/>
      <c r="N1084" s="1040"/>
      <c r="O1084" s="1040"/>
      <c r="P1084" s="1040"/>
      <c r="Q1084" s="1040"/>
      <c r="R1084" s="1040"/>
      <c r="S1084" s="1040"/>
      <c r="T1084" s="1040"/>
      <c r="U1084" s="1040"/>
      <c r="V1084" s="1040"/>
      <c r="W1084" s="1040"/>
      <c r="X1084" s="1040"/>
    </row>
    <row r="1085" spans="1:24" x14ac:dyDescent="0.2">
      <c r="A1085" s="631"/>
      <c r="B1085" s="95"/>
      <c r="D1085" s="1040"/>
      <c r="E1085" s="1040"/>
      <c r="F1085" s="1040"/>
      <c r="G1085" s="1040"/>
      <c r="H1085" s="1040"/>
      <c r="I1085" s="1040"/>
      <c r="J1085" s="1040"/>
      <c r="K1085" s="1040"/>
      <c r="L1085" s="1040"/>
      <c r="M1085" s="1040"/>
      <c r="N1085" s="1040"/>
      <c r="O1085" s="1040"/>
      <c r="P1085" s="1040"/>
      <c r="Q1085" s="1040"/>
      <c r="R1085" s="1040"/>
      <c r="S1085" s="1040"/>
      <c r="T1085" s="1040"/>
      <c r="U1085" s="1040"/>
      <c r="V1085" s="1040"/>
      <c r="W1085" s="1040"/>
      <c r="X1085" s="1040"/>
    </row>
    <row r="1086" spans="1:24" x14ac:dyDescent="0.2">
      <c r="A1086" s="631"/>
      <c r="B1086" s="95"/>
      <c r="D1086" s="1040"/>
      <c r="E1086" s="1040"/>
      <c r="F1086" s="1040"/>
      <c r="G1086" s="1040"/>
      <c r="H1086" s="1040"/>
      <c r="I1086" s="1040"/>
      <c r="J1086" s="1040"/>
      <c r="K1086" s="1040"/>
      <c r="L1086" s="1040"/>
      <c r="M1086" s="1040"/>
      <c r="N1086" s="1040"/>
      <c r="O1086" s="1040"/>
      <c r="P1086" s="1040"/>
      <c r="Q1086" s="1040"/>
      <c r="R1086" s="1040"/>
      <c r="S1086" s="1040"/>
      <c r="T1086" s="1040"/>
      <c r="U1086" s="1040"/>
      <c r="V1086" s="1040"/>
      <c r="W1086" s="1040"/>
      <c r="X1086" s="1040"/>
    </row>
    <row r="1087" spans="1:24" x14ac:dyDescent="0.2">
      <c r="A1087" s="631"/>
      <c r="B1087" s="95"/>
      <c r="D1087" s="1040"/>
      <c r="E1087" s="1040"/>
      <c r="F1087" s="1040"/>
      <c r="G1087" s="1040"/>
      <c r="H1087" s="1040"/>
      <c r="I1087" s="1040"/>
      <c r="J1087" s="1040"/>
      <c r="K1087" s="1040"/>
      <c r="L1087" s="1040"/>
      <c r="M1087" s="1040"/>
      <c r="N1087" s="1040"/>
      <c r="O1087" s="1040"/>
      <c r="P1087" s="1040"/>
      <c r="Q1087" s="1040"/>
      <c r="R1087" s="1040"/>
      <c r="S1087" s="1040"/>
      <c r="T1087" s="1040"/>
      <c r="U1087" s="1040"/>
      <c r="V1087" s="1040"/>
      <c r="W1087" s="1040"/>
      <c r="X1087" s="1040"/>
    </row>
    <row r="1088" spans="1:24" x14ac:dyDescent="0.2">
      <c r="A1088" s="631"/>
      <c r="B1088" s="95"/>
      <c r="D1088" s="1040"/>
      <c r="E1088" s="1040"/>
      <c r="F1088" s="1040"/>
      <c r="G1088" s="1040"/>
      <c r="H1088" s="1040"/>
      <c r="I1088" s="1040"/>
      <c r="J1088" s="1040"/>
      <c r="K1088" s="1040"/>
      <c r="L1088" s="1040"/>
      <c r="M1088" s="1040"/>
      <c r="N1088" s="1040"/>
      <c r="O1088" s="1040"/>
      <c r="P1088" s="1040"/>
      <c r="Q1088" s="1040"/>
      <c r="R1088" s="1040"/>
      <c r="S1088" s="1040"/>
      <c r="T1088" s="1040"/>
      <c r="U1088" s="1040"/>
      <c r="V1088" s="1040"/>
      <c r="W1088" s="1040"/>
      <c r="X1088" s="1040"/>
    </row>
    <row r="1089" spans="1:24" x14ac:dyDescent="0.2">
      <c r="A1089" s="631"/>
      <c r="B1089" s="95"/>
      <c r="D1089" s="1040"/>
      <c r="E1089" s="1040"/>
      <c r="F1089" s="1040"/>
      <c r="G1089" s="1040"/>
      <c r="H1089" s="1040"/>
      <c r="I1089" s="1040"/>
      <c r="J1089" s="1040"/>
      <c r="K1089" s="1040"/>
      <c r="L1089" s="1040"/>
      <c r="M1089" s="1040"/>
      <c r="N1089" s="1040"/>
      <c r="O1089" s="1040"/>
      <c r="P1089" s="1040"/>
      <c r="Q1089" s="1040"/>
      <c r="R1089" s="1040"/>
      <c r="S1089" s="1040"/>
      <c r="T1089" s="1040"/>
      <c r="U1089" s="1040"/>
      <c r="V1089" s="1040"/>
      <c r="W1089" s="1040"/>
      <c r="X1089" s="1040"/>
    </row>
    <row r="1090" spans="1:24" x14ac:dyDescent="0.2">
      <c r="A1090" s="631"/>
      <c r="B1090" s="95"/>
      <c r="D1090" s="1040"/>
      <c r="E1090" s="1040"/>
      <c r="F1090" s="1040"/>
      <c r="G1090" s="1040"/>
      <c r="H1090" s="1040"/>
      <c r="I1090" s="1040"/>
      <c r="J1090" s="1040"/>
      <c r="K1090" s="1040"/>
      <c r="L1090" s="1040"/>
      <c r="M1090" s="1040"/>
      <c r="N1090" s="1040"/>
      <c r="O1090" s="1040"/>
      <c r="P1090" s="1040"/>
      <c r="Q1090" s="1040"/>
      <c r="R1090" s="1040"/>
      <c r="S1090" s="1040"/>
      <c r="T1090" s="1040"/>
      <c r="U1090" s="1040"/>
      <c r="V1090" s="1040"/>
      <c r="W1090" s="1040"/>
      <c r="X1090" s="1040"/>
    </row>
    <row r="1091" spans="1:24" x14ac:dyDescent="0.2">
      <c r="A1091" s="631"/>
      <c r="B1091" s="95"/>
      <c r="D1091" s="1040"/>
      <c r="E1091" s="1040"/>
      <c r="F1091" s="1040"/>
      <c r="G1091" s="1040"/>
      <c r="H1091" s="1040"/>
      <c r="I1091" s="1040"/>
      <c r="J1091" s="1040"/>
      <c r="K1091" s="1040"/>
      <c r="L1091" s="1040"/>
      <c r="M1091" s="1040"/>
      <c r="N1091" s="1040"/>
      <c r="O1091" s="1040"/>
      <c r="P1091" s="1040"/>
      <c r="Q1091" s="1040"/>
      <c r="R1091" s="1040"/>
      <c r="S1091" s="1040"/>
      <c r="T1091" s="1040"/>
      <c r="U1091" s="1040"/>
      <c r="V1091" s="1040"/>
      <c r="W1091" s="1040"/>
      <c r="X1091" s="1040"/>
    </row>
    <row r="1092" spans="1:24" x14ac:dyDescent="0.2">
      <c r="A1092" s="631"/>
      <c r="B1092" s="95"/>
      <c r="D1092" s="1040"/>
      <c r="E1092" s="1040"/>
      <c r="F1092" s="1040"/>
      <c r="G1092" s="1040"/>
      <c r="H1092" s="1040"/>
      <c r="I1092" s="1040"/>
      <c r="J1092" s="1040"/>
      <c r="K1092" s="1040"/>
      <c r="L1092" s="1040"/>
      <c r="M1092" s="1040"/>
      <c r="N1092" s="1040"/>
      <c r="O1092" s="1040"/>
      <c r="P1092" s="1040"/>
      <c r="Q1092" s="1040"/>
      <c r="R1092" s="1040"/>
      <c r="S1092" s="1040"/>
      <c r="T1092" s="1040"/>
      <c r="U1092" s="1040"/>
      <c r="V1092" s="1040"/>
      <c r="W1092" s="1040"/>
      <c r="X1092" s="1040"/>
    </row>
    <row r="1093" spans="1:24" x14ac:dyDescent="0.2">
      <c r="A1093" s="631"/>
      <c r="B1093" s="95"/>
      <c r="D1093" s="1040"/>
      <c r="E1093" s="1040"/>
      <c r="F1093" s="1040"/>
      <c r="G1093" s="1040"/>
      <c r="H1093" s="1040"/>
      <c r="I1093" s="1040"/>
      <c r="J1093" s="1040"/>
      <c r="K1093" s="1040"/>
      <c r="L1093" s="1040"/>
      <c r="M1093" s="1040"/>
      <c r="N1093" s="1040"/>
      <c r="O1093" s="1040"/>
      <c r="P1093" s="1040"/>
      <c r="Q1093" s="1040"/>
      <c r="R1093" s="1040"/>
      <c r="S1093" s="1040"/>
      <c r="T1093" s="1040"/>
      <c r="U1093" s="1040"/>
      <c r="V1093" s="1040"/>
      <c r="W1093" s="1040"/>
      <c r="X1093" s="1040"/>
    </row>
    <row r="1094" spans="1:24" x14ac:dyDescent="0.2">
      <c r="A1094" s="631"/>
      <c r="B1094" s="95"/>
      <c r="D1094" s="1040"/>
      <c r="E1094" s="1040"/>
      <c r="F1094" s="1040"/>
      <c r="G1094" s="1040"/>
      <c r="H1094" s="1040"/>
      <c r="I1094" s="1040"/>
      <c r="J1094" s="1040"/>
      <c r="K1094" s="1040"/>
      <c r="L1094" s="1040"/>
      <c r="M1094" s="1040"/>
      <c r="N1094" s="1040"/>
      <c r="O1094" s="1040"/>
      <c r="P1094" s="1040"/>
      <c r="Q1094" s="1040"/>
      <c r="R1094" s="1040"/>
      <c r="S1094" s="1040"/>
      <c r="T1094" s="1040"/>
      <c r="U1094" s="1040"/>
      <c r="V1094" s="1040"/>
      <c r="W1094" s="1040"/>
      <c r="X1094" s="1040"/>
    </row>
    <row r="1095" spans="1:24" x14ac:dyDescent="0.2">
      <c r="A1095" s="631"/>
      <c r="B1095" s="95"/>
      <c r="D1095" s="1040"/>
      <c r="E1095" s="1040"/>
      <c r="F1095" s="1040"/>
      <c r="G1095" s="1040"/>
      <c r="H1095" s="1040"/>
      <c r="I1095" s="1040"/>
      <c r="J1095" s="1040"/>
      <c r="K1095" s="1040"/>
      <c r="L1095" s="1040"/>
      <c r="M1095" s="1040"/>
      <c r="N1095" s="1040"/>
      <c r="O1095" s="1040"/>
      <c r="P1095" s="1040"/>
      <c r="Q1095" s="1040"/>
      <c r="R1095" s="1040"/>
      <c r="S1095" s="1040"/>
      <c r="T1095" s="1040"/>
      <c r="U1095" s="1040"/>
      <c r="V1095" s="1040"/>
      <c r="W1095" s="1040"/>
      <c r="X1095" s="1040"/>
    </row>
    <row r="1096" spans="1:24" x14ac:dyDescent="0.2">
      <c r="A1096" s="631"/>
      <c r="B1096" s="95"/>
      <c r="D1096" s="1040"/>
      <c r="E1096" s="1040"/>
      <c r="F1096" s="1040"/>
      <c r="G1096" s="1040"/>
      <c r="H1096" s="1040"/>
      <c r="I1096" s="1040"/>
      <c r="J1096" s="1040"/>
      <c r="K1096" s="1040"/>
      <c r="L1096" s="1040"/>
      <c r="M1096" s="1040"/>
      <c r="N1096" s="1040"/>
      <c r="O1096" s="1040"/>
      <c r="P1096" s="1040"/>
      <c r="Q1096" s="1040"/>
      <c r="R1096" s="1040"/>
      <c r="S1096" s="1040"/>
      <c r="T1096" s="1040"/>
      <c r="U1096" s="1040"/>
      <c r="V1096" s="1040"/>
      <c r="W1096" s="1040"/>
      <c r="X1096" s="1040"/>
    </row>
    <row r="1097" spans="1:24" x14ac:dyDescent="0.2">
      <c r="A1097" s="631"/>
      <c r="B1097" s="95"/>
      <c r="D1097" s="1040"/>
      <c r="E1097" s="1040"/>
      <c r="F1097" s="1040"/>
      <c r="G1097" s="1040"/>
      <c r="H1097" s="1040"/>
      <c r="I1097" s="1040"/>
      <c r="J1097" s="1040"/>
      <c r="K1097" s="1040"/>
      <c r="L1097" s="1040"/>
      <c r="M1097" s="1040"/>
      <c r="N1097" s="1040"/>
      <c r="O1097" s="1040"/>
      <c r="P1097" s="1040"/>
      <c r="Q1097" s="1040"/>
      <c r="R1097" s="1040"/>
      <c r="S1097" s="1040"/>
      <c r="T1097" s="1040"/>
      <c r="U1097" s="1040"/>
      <c r="V1097" s="1040"/>
      <c r="W1097" s="1040"/>
      <c r="X1097" s="1040"/>
    </row>
    <row r="1098" spans="1:24" x14ac:dyDescent="0.2">
      <c r="A1098" s="631"/>
      <c r="B1098" s="95"/>
      <c r="D1098" s="1040"/>
      <c r="E1098" s="1040"/>
      <c r="F1098" s="1040"/>
      <c r="G1098" s="1040"/>
      <c r="H1098" s="1040"/>
      <c r="I1098" s="1040"/>
      <c r="J1098" s="1040"/>
      <c r="K1098" s="1040"/>
      <c r="L1098" s="1040"/>
      <c r="M1098" s="1040"/>
      <c r="N1098" s="1040"/>
      <c r="O1098" s="1040"/>
      <c r="P1098" s="1040"/>
      <c r="Q1098" s="1040"/>
      <c r="R1098" s="1040"/>
      <c r="S1098" s="1040"/>
      <c r="T1098" s="1040"/>
      <c r="U1098" s="1040"/>
      <c r="V1098" s="1040"/>
      <c r="W1098" s="1040"/>
      <c r="X1098" s="1040"/>
    </row>
    <row r="1099" spans="1:24" x14ac:dyDescent="0.2">
      <c r="A1099" s="631"/>
      <c r="B1099" s="95"/>
      <c r="D1099" s="1040"/>
      <c r="E1099" s="1040"/>
      <c r="F1099" s="1040"/>
      <c r="G1099" s="1040"/>
      <c r="H1099" s="1040"/>
      <c r="I1099" s="1040"/>
      <c r="J1099" s="1040"/>
      <c r="K1099" s="1040"/>
      <c r="L1099" s="1040"/>
      <c r="M1099" s="1040"/>
      <c r="N1099" s="1040"/>
      <c r="O1099" s="1040"/>
      <c r="P1099" s="1040"/>
      <c r="Q1099" s="1040"/>
      <c r="R1099" s="1040"/>
      <c r="S1099" s="1040"/>
      <c r="T1099" s="1040"/>
      <c r="U1099" s="1040"/>
      <c r="V1099" s="1040"/>
      <c r="W1099" s="1040"/>
      <c r="X1099" s="1040"/>
    </row>
    <row r="1100" spans="1:24" x14ac:dyDescent="0.2">
      <c r="A1100" s="631"/>
      <c r="B1100" s="95"/>
      <c r="D1100" s="1040"/>
      <c r="E1100" s="1040"/>
      <c r="F1100" s="1040"/>
      <c r="G1100" s="1040"/>
      <c r="H1100" s="1040"/>
      <c r="I1100" s="1040"/>
      <c r="J1100" s="1040"/>
      <c r="K1100" s="1040"/>
      <c r="L1100" s="1040"/>
      <c r="M1100" s="1040"/>
      <c r="N1100" s="1040"/>
      <c r="O1100" s="1040"/>
      <c r="P1100" s="1040"/>
      <c r="Q1100" s="1040"/>
      <c r="R1100" s="1040"/>
      <c r="S1100" s="1040"/>
      <c r="T1100" s="1040"/>
      <c r="U1100" s="1040"/>
      <c r="V1100" s="1040"/>
      <c r="W1100" s="1040"/>
      <c r="X1100" s="1040"/>
    </row>
    <row r="1101" spans="1:24" x14ac:dyDescent="0.2">
      <c r="A1101" s="631"/>
      <c r="B1101" s="95"/>
      <c r="D1101" s="1040"/>
      <c r="E1101" s="1040"/>
      <c r="F1101" s="1040"/>
      <c r="G1101" s="1040"/>
      <c r="H1101" s="1040"/>
      <c r="I1101" s="1040"/>
      <c r="J1101" s="1040"/>
      <c r="K1101" s="1040"/>
      <c r="L1101" s="1040"/>
      <c r="M1101" s="1040"/>
      <c r="N1101" s="1040"/>
      <c r="O1101" s="1040"/>
      <c r="P1101" s="1040"/>
      <c r="Q1101" s="1040"/>
      <c r="R1101" s="1040"/>
      <c r="S1101" s="1040"/>
      <c r="T1101" s="1040"/>
      <c r="U1101" s="1040"/>
      <c r="V1101" s="1040"/>
      <c r="W1101" s="1040"/>
      <c r="X1101" s="1040"/>
    </row>
    <row r="1102" spans="1:24" x14ac:dyDescent="0.2">
      <c r="A1102" s="631"/>
      <c r="B1102" s="95"/>
      <c r="D1102" s="1040"/>
      <c r="E1102" s="1040"/>
      <c r="F1102" s="1040"/>
      <c r="G1102" s="1040"/>
      <c r="H1102" s="1040"/>
      <c r="I1102" s="1040"/>
      <c r="J1102" s="1040"/>
      <c r="K1102" s="1040"/>
      <c r="L1102" s="1040"/>
      <c r="M1102" s="1040"/>
      <c r="N1102" s="1040"/>
      <c r="O1102" s="1040"/>
      <c r="P1102" s="1040"/>
      <c r="Q1102" s="1040"/>
      <c r="R1102" s="1040"/>
      <c r="S1102" s="1040"/>
      <c r="T1102" s="1040"/>
      <c r="U1102" s="1040"/>
      <c r="V1102" s="1040"/>
      <c r="W1102" s="1040"/>
      <c r="X1102" s="1040"/>
    </row>
    <row r="1103" spans="1:24" x14ac:dyDescent="0.2">
      <c r="A1103" s="631"/>
      <c r="B1103" s="95"/>
      <c r="D1103" s="1040"/>
      <c r="E1103" s="1040"/>
      <c r="F1103" s="1040"/>
      <c r="G1103" s="1040"/>
      <c r="H1103" s="1040"/>
      <c r="I1103" s="1040"/>
      <c r="J1103" s="1040"/>
      <c r="K1103" s="1040"/>
      <c r="L1103" s="1040"/>
      <c r="M1103" s="1040"/>
      <c r="N1103" s="1040"/>
      <c r="O1103" s="1040"/>
      <c r="P1103" s="1040"/>
      <c r="Q1103" s="1040"/>
      <c r="R1103" s="1040"/>
      <c r="S1103" s="1040"/>
      <c r="T1103" s="1040"/>
      <c r="U1103" s="1040"/>
      <c r="V1103" s="1040"/>
      <c r="W1103" s="1040"/>
      <c r="X1103" s="1040"/>
    </row>
    <row r="1104" spans="1:24" x14ac:dyDescent="0.2">
      <c r="A1104" s="631"/>
      <c r="B1104" s="95"/>
      <c r="D1104" s="1040"/>
      <c r="E1104" s="1040"/>
      <c r="F1104" s="1040"/>
      <c r="G1104" s="1040"/>
      <c r="H1104" s="1040"/>
      <c r="I1104" s="1040"/>
      <c r="J1104" s="1040"/>
      <c r="K1104" s="1040"/>
      <c r="L1104" s="1040"/>
      <c r="M1104" s="1040"/>
      <c r="N1104" s="1040"/>
      <c r="O1104" s="1040"/>
      <c r="P1104" s="1040"/>
      <c r="Q1104" s="1040"/>
      <c r="R1104" s="1040"/>
      <c r="S1104" s="1040"/>
      <c r="T1104" s="1040"/>
      <c r="U1104" s="1040"/>
      <c r="V1104" s="1040"/>
      <c r="W1104" s="1040"/>
      <c r="X1104" s="1040"/>
    </row>
    <row r="1105" spans="1:24" x14ac:dyDescent="0.2">
      <c r="A1105" s="631"/>
      <c r="B1105" s="95"/>
      <c r="D1105" s="1040"/>
      <c r="E1105" s="1040"/>
      <c r="F1105" s="1040"/>
      <c r="G1105" s="1040"/>
      <c r="H1105" s="1040"/>
      <c r="I1105" s="1040"/>
      <c r="J1105" s="1040"/>
      <c r="K1105" s="1040"/>
      <c r="L1105" s="1040"/>
      <c r="M1105" s="1040"/>
      <c r="N1105" s="1040"/>
      <c r="O1105" s="1040"/>
      <c r="P1105" s="1040"/>
      <c r="Q1105" s="1040"/>
      <c r="R1105" s="1040"/>
      <c r="S1105" s="1040"/>
      <c r="T1105" s="1040"/>
      <c r="U1105" s="1040"/>
      <c r="V1105" s="1040"/>
      <c r="W1105" s="1040"/>
      <c r="X1105" s="1040"/>
    </row>
    <row r="1106" spans="1:24" x14ac:dyDescent="0.2">
      <c r="A1106" s="631"/>
      <c r="B1106" s="95"/>
      <c r="D1106" s="1040"/>
      <c r="E1106" s="1040"/>
      <c r="F1106" s="1040"/>
      <c r="G1106" s="1040"/>
      <c r="H1106" s="1040"/>
      <c r="I1106" s="1040"/>
      <c r="J1106" s="1040"/>
      <c r="K1106" s="1040"/>
      <c r="L1106" s="1040"/>
      <c r="M1106" s="1040"/>
      <c r="N1106" s="1040"/>
      <c r="O1106" s="1040"/>
      <c r="P1106" s="1040"/>
      <c r="Q1106" s="1040"/>
      <c r="R1106" s="1040"/>
      <c r="S1106" s="1040"/>
      <c r="T1106" s="1040"/>
      <c r="U1106" s="1040"/>
      <c r="V1106" s="1040"/>
      <c r="W1106" s="1040"/>
      <c r="X1106" s="1040"/>
    </row>
    <row r="1107" spans="1:24" x14ac:dyDescent="0.2">
      <c r="A1107" s="631"/>
      <c r="B1107" s="95"/>
      <c r="D1107" s="1040"/>
      <c r="E1107" s="1040"/>
      <c r="F1107" s="1040"/>
      <c r="G1107" s="1040"/>
      <c r="H1107" s="1040"/>
      <c r="I1107" s="1040"/>
      <c r="J1107" s="1040"/>
      <c r="K1107" s="1040"/>
      <c r="L1107" s="1040"/>
      <c r="M1107" s="1040"/>
      <c r="N1107" s="1040"/>
      <c r="O1107" s="1040"/>
      <c r="P1107" s="1040"/>
      <c r="Q1107" s="1040"/>
      <c r="R1107" s="1040"/>
      <c r="S1107" s="1040"/>
      <c r="T1107" s="1040"/>
      <c r="U1107" s="1040"/>
      <c r="V1107" s="1040"/>
      <c r="W1107" s="1040"/>
      <c r="X1107" s="1040"/>
    </row>
    <row r="1108" spans="1:24" x14ac:dyDescent="0.2">
      <c r="A1108" s="631"/>
      <c r="B1108" s="95"/>
      <c r="D1108" s="1040"/>
      <c r="E1108" s="1040"/>
      <c r="F1108" s="1040"/>
      <c r="G1108" s="1040"/>
      <c r="H1108" s="1040"/>
      <c r="I1108" s="1040"/>
      <c r="J1108" s="1040"/>
      <c r="K1108" s="1040"/>
      <c r="L1108" s="1040"/>
      <c r="M1108" s="1040"/>
      <c r="N1108" s="1040"/>
      <c r="O1108" s="1040"/>
      <c r="P1108" s="1040"/>
      <c r="Q1108" s="1040"/>
      <c r="R1108" s="1040"/>
      <c r="S1108" s="1040"/>
      <c r="T1108" s="1040"/>
      <c r="U1108" s="1040"/>
      <c r="V1108" s="1040"/>
      <c r="W1108" s="1040"/>
      <c r="X1108" s="1040"/>
    </row>
    <row r="1109" spans="1:24" x14ac:dyDescent="0.2">
      <c r="A1109" s="631"/>
      <c r="B1109" s="95"/>
      <c r="D1109" s="1040"/>
      <c r="E1109" s="1040"/>
      <c r="F1109" s="1040"/>
      <c r="G1109" s="1040"/>
      <c r="H1109" s="1040"/>
      <c r="I1109" s="1040"/>
      <c r="J1109" s="1040"/>
      <c r="K1109" s="1040"/>
      <c r="L1109" s="1040"/>
      <c r="M1109" s="1040"/>
      <c r="N1109" s="1040"/>
      <c r="O1109" s="1040"/>
      <c r="P1109" s="1040"/>
      <c r="Q1109" s="1040"/>
      <c r="R1109" s="1040"/>
      <c r="S1109" s="1040"/>
      <c r="T1109" s="1040"/>
      <c r="U1109" s="1040"/>
      <c r="V1109" s="1040"/>
      <c r="W1109" s="1040"/>
      <c r="X1109" s="1040"/>
    </row>
    <row r="1110" spans="1:24" x14ac:dyDescent="0.2">
      <c r="A1110" s="631"/>
      <c r="B1110" s="95"/>
      <c r="D1110" s="1040"/>
      <c r="E1110" s="1040"/>
      <c r="F1110" s="1040"/>
      <c r="G1110" s="1040"/>
      <c r="H1110" s="1040"/>
      <c r="I1110" s="1040"/>
      <c r="J1110" s="1040"/>
      <c r="K1110" s="1040"/>
      <c r="L1110" s="1040"/>
      <c r="M1110" s="1040"/>
      <c r="N1110" s="1040"/>
      <c r="O1110" s="1040"/>
      <c r="P1110" s="1040"/>
      <c r="Q1110" s="1040"/>
      <c r="R1110" s="1040"/>
      <c r="S1110" s="1040"/>
      <c r="T1110" s="1040"/>
      <c r="U1110" s="1040"/>
      <c r="V1110" s="1040"/>
      <c r="W1110" s="1040"/>
      <c r="X1110" s="1040"/>
    </row>
    <row r="1111" spans="1:24" x14ac:dyDescent="0.2">
      <c r="A1111" s="631"/>
      <c r="B1111" s="95"/>
      <c r="D1111" s="1040"/>
      <c r="E1111" s="1040"/>
      <c r="F1111" s="1040"/>
      <c r="G1111" s="1040"/>
      <c r="H1111" s="1040"/>
      <c r="I1111" s="1040"/>
      <c r="J1111" s="1040"/>
      <c r="K1111" s="1040"/>
      <c r="L1111" s="1040"/>
      <c r="M1111" s="1040"/>
      <c r="N1111" s="1040"/>
      <c r="O1111" s="1040"/>
      <c r="P1111" s="1040"/>
      <c r="Q1111" s="1040"/>
      <c r="R1111" s="1040"/>
      <c r="S1111" s="1040"/>
      <c r="T1111" s="1040"/>
      <c r="U1111" s="1040"/>
      <c r="V1111" s="1040"/>
      <c r="W1111" s="1040"/>
      <c r="X1111" s="1040"/>
    </row>
    <row r="1112" spans="1:24" x14ac:dyDescent="0.2">
      <c r="A1112" s="631"/>
      <c r="B1112" s="95"/>
      <c r="D1112" s="1040"/>
      <c r="E1112" s="1040"/>
      <c r="F1112" s="1040"/>
      <c r="G1112" s="1040"/>
      <c r="H1112" s="1040"/>
      <c r="I1112" s="1040"/>
      <c r="J1112" s="1040"/>
      <c r="K1112" s="1040"/>
      <c r="L1112" s="1040"/>
      <c r="M1112" s="1040"/>
      <c r="N1112" s="1040"/>
      <c r="O1112" s="1040"/>
      <c r="P1112" s="1040"/>
      <c r="Q1112" s="1040"/>
      <c r="R1112" s="1040"/>
      <c r="S1112" s="1040"/>
      <c r="T1112" s="1040"/>
      <c r="U1112" s="1040"/>
      <c r="V1112" s="1040"/>
      <c r="W1112" s="1040"/>
      <c r="X1112" s="1040"/>
    </row>
    <row r="1113" spans="1:24" x14ac:dyDescent="0.2">
      <c r="A1113" s="631"/>
      <c r="B1113" s="95"/>
      <c r="D1113" s="1040"/>
      <c r="E1113" s="1040"/>
      <c r="F1113" s="1040"/>
      <c r="G1113" s="1040"/>
      <c r="H1113" s="1040"/>
      <c r="I1113" s="1040"/>
      <c r="J1113" s="1040"/>
      <c r="K1113" s="1040"/>
      <c r="L1113" s="1040"/>
      <c r="M1113" s="1040"/>
      <c r="N1113" s="1040"/>
      <c r="O1113" s="1040"/>
      <c r="P1113" s="1040"/>
      <c r="Q1113" s="1040"/>
      <c r="R1113" s="1040"/>
      <c r="S1113" s="1040"/>
      <c r="T1113" s="1040"/>
      <c r="U1113" s="1040"/>
      <c r="V1113" s="1040"/>
      <c r="W1113" s="1040"/>
      <c r="X1113" s="1040"/>
    </row>
    <row r="1114" spans="1:24" x14ac:dyDescent="0.2">
      <c r="A1114" s="631"/>
      <c r="B1114" s="95"/>
      <c r="D1114" s="1040"/>
      <c r="E1114" s="1040"/>
      <c r="F1114" s="1040"/>
      <c r="G1114" s="1040"/>
      <c r="H1114" s="1040"/>
      <c r="I1114" s="1040"/>
      <c r="J1114" s="1040"/>
      <c r="K1114" s="1040"/>
      <c r="L1114" s="1040"/>
      <c r="M1114" s="1040"/>
      <c r="N1114" s="1040"/>
      <c r="O1114" s="1040"/>
      <c r="P1114" s="1040"/>
      <c r="Q1114" s="1040"/>
      <c r="R1114" s="1040"/>
      <c r="S1114" s="1040"/>
      <c r="T1114" s="1040"/>
      <c r="U1114" s="1040"/>
      <c r="V1114" s="1040"/>
      <c r="W1114" s="1040"/>
      <c r="X1114" s="1040"/>
    </row>
    <row r="1115" spans="1:24" x14ac:dyDescent="0.2">
      <c r="A1115" s="631"/>
      <c r="B1115" s="95"/>
      <c r="D1115" s="1040"/>
      <c r="E1115" s="1040"/>
      <c r="F1115" s="1040"/>
      <c r="G1115" s="1040"/>
      <c r="H1115" s="1040"/>
      <c r="I1115" s="1040"/>
      <c r="J1115" s="1040"/>
      <c r="K1115" s="1040"/>
      <c r="L1115" s="1040"/>
      <c r="M1115" s="1040"/>
      <c r="N1115" s="1040"/>
      <c r="O1115" s="1040"/>
      <c r="P1115" s="1040"/>
      <c r="Q1115" s="1040"/>
      <c r="R1115" s="1040"/>
      <c r="S1115" s="1040"/>
      <c r="T1115" s="1040"/>
      <c r="U1115" s="1040"/>
      <c r="V1115" s="1040"/>
      <c r="W1115" s="1040"/>
      <c r="X1115" s="1040"/>
    </row>
    <row r="1116" spans="1:24" x14ac:dyDescent="0.2">
      <c r="A1116" s="631"/>
      <c r="B1116" s="95"/>
      <c r="D1116" s="1040"/>
      <c r="E1116" s="1040"/>
      <c r="F1116" s="1040"/>
      <c r="G1116" s="1040"/>
      <c r="H1116" s="1040"/>
      <c r="I1116" s="1040"/>
      <c r="J1116" s="1040"/>
      <c r="K1116" s="1040"/>
      <c r="L1116" s="1040"/>
      <c r="M1116" s="1040"/>
      <c r="N1116" s="1040"/>
      <c r="O1116" s="1040"/>
      <c r="P1116" s="1040"/>
      <c r="Q1116" s="1040"/>
      <c r="R1116" s="1040"/>
      <c r="S1116" s="1040"/>
      <c r="T1116" s="1040"/>
      <c r="U1116" s="1040"/>
      <c r="V1116" s="1040"/>
      <c r="W1116" s="1040"/>
      <c r="X1116" s="1040"/>
    </row>
    <row r="1117" spans="1:24" x14ac:dyDescent="0.2">
      <c r="A1117" s="631"/>
      <c r="B1117" s="95"/>
      <c r="D1117" s="1040"/>
      <c r="E1117" s="1040"/>
      <c r="F1117" s="1040"/>
      <c r="G1117" s="1040"/>
      <c r="H1117" s="1040"/>
      <c r="I1117" s="1040"/>
      <c r="J1117" s="1040"/>
      <c r="K1117" s="1040"/>
      <c r="L1117" s="1040"/>
      <c r="M1117" s="1040"/>
      <c r="N1117" s="1040"/>
      <c r="O1117" s="1040"/>
      <c r="P1117" s="1040"/>
      <c r="Q1117" s="1040"/>
      <c r="R1117" s="1040"/>
      <c r="S1117" s="1040"/>
      <c r="T1117" s="1040"/>
      <c r="U1117" s="1040"/>
      <c r="V1117" s="1040"/>
      <c r="W1117" s="1040"/>
      <c r="X1117" s="1040"/>
    </row>
    <row r="1118" spans="1:24" x14ac:dyDescent="0.2">
      <c r="A1118" s="631"/>
      <c r="B1118" s="95"/>
      <c r="D1118" s="1040"/>
      <c r="E1118" s="1040"/>
      <c r="F1118" s="1040"/>
      <c r="G1118" s="1040"/>
      <c r="H1118" s="1040"/>
      <c r="I1118" s="1040"/>
      <c r="J1118" s="1040"/>
      <c r="K1118" s="1040"/>
      <c r="L1118" s="1040"/>
      <c r="M1118" s="1040"/>
      <c r="N1118" s="1040"/>
      <c r="O1118" s="1040"/>
      <c r="P1118" s="1040"/>
      <c r="Q1118" s="1040"/>
      <c r="R1118" s="1040"/>
      <c r="S1118" s="1040"/>
      <c r="T1118" s="1040"/>
      <c r="U1118" s="1040"/>
      <c r="V1118" s="1040"/>
      <c r="W1118" s="1040"/>
      <c r="X1118" s="1040"/>
    </row>
    <row r="1119" spans="1:24" x14ac:dyDescent="0.2">
      <c r="A1119" s="631"/>
      <c r="B1119" s="95"/>
      <c r="D1119" s="1040"/>
      <c r="E1119" s="1040"/>
      <c r="F1119" s="1040"/>
      <c r="G1119" s="1040"/>
      <c r="H1119" s="1040"/>
      <c r="I1119" s="1040"/>
      <c r="J1119" s="1040"/>
      <c r="K1119" s="1040"/>
      <c r="L1119" s="1040"/>
      <c r="M1119" s="1040"/>
      <c r="N1119" s="1040"/>
      <c r="O1119" s="1040"/>
      <c r="P1119" s="1040"/>
      <c r="Q1119" s="1040"/>
      <c r="R1119" s="1040"/>
      <c r="S1119" s="1040"/>
      <c r="T1119" s="1040"/>
      <c r="U1119" s="1040"/>
      <c r="V1119" s="1040"/>
      <c r="W1119" s="1040"/>
      <c r="X1119" s="1040"/>
    </row>
    <row r="1120" spans="1:24" x14ac:dyDescent="0.2">
      <c r="A1120" s="631"/>
      <c r="B1120" s="95"/>
      <c r="D1120" s="1040"/>
      <c r="E1120" s="1040"/>
      <c r="F1120" s="1040"/>
      <c r="G1120" s="1040"/>
      <c r="H1120" s="1040"/>
      <c r="I1120" s="1040"/>
      <c r="J1120" s="1040"/>
      <c r="K1120" s="1040"/>
      <c r="L1120" s="1040"/>
      <c r="M1120" s="1040"/>
      <c r="N1120" s="1040"/>
      <c r="O1120" s="1040"/>
      <c r="P1120" s="1040"/>
      <c r="Q1120" s="1040"/>
      <c r="R1120" s="1040"/>
      <c r="S1120" s="1040"/>
      <c r="T1120" s="1040"/>
      <c r="U1120" s="1040"/>
      <c r="V1120" s="1040"/>
      <c r="W1120" s="1040"/>
      <c r="X1120" s="1040"/>
    </row>
    <row r="1121" spans="1:24" x14ac:dyDescent="0.2">
      <c r="A1121" s="631"/>
      <c r="B1121" s="95"/>
      <c r="D1121" s="1040"/>
      <c r="E1121" s="1040"/>
      <c r="F1121" s="1040"/>
      <c r="G1121" s="1040"/>
      <c r="H1121" s="1040"/>
      <c r="I1121" s="1040"/>
      <c r="J1121" s="1040"/>
      <c r="K1121" s="1040"/>
      <c r="L1121" s="1040"/>
      <c r="M1121" s="1040"/>
      <c r="N1121" s="1040"/>
      <c r="O1121" s="1040"/>
      <c r="P1121" s="1040"/>
      <c r="Q1121" s="1040"/>
      <c r="R1121" s="1040"/>
      <c r="S1121" s="1040"/>
      <c r="T1121" s="1040"/>
      <c r="U1121" s="1040"/>
      <c r="V1121" s="1040"/>
      <c r="W1121" s="1040"/>
      <c r="X1121" s="1040"/>
    </row>
    <row r="1122" spans="1:24" x14ac:dyDescent="0.2">
      <c r="A1122" s="631"/>
      <c r="B1122" s="95"/>
      <c r="D1122" s="1040"/>
      <c r="E1122" s="1040"/>
      <c r="F1122" s="1040"/>
      <c r="G1122" s="1040"/>
      <c r="H1122" s="1040"/>
      <c r="I1122" s="1040"/>
      <c r="J1122" s="1040"/>
      <c r="K1122" s="1040"/>
      <c r="L1122" s="1040"/>
      <c r="M1122" s="1040"/>
      <c r="N1122" s="1040"/>
      <c r="O1122" s="1040"/>
      <c r="P1122" s="1040"/>
      <c r="Q1122" s="1040"/>
      <c r="R1122" s="1040"/>
      <c r="S1122" s="1040"/>
      <c r="T1122" s="1040"/>
      <c r="U1122" s="1040"/>
      <c r="V1122" s="1040"/>
      <c r="W1122" s="1040"/>
      <c r="X1122" s="1040"/>
    </row>
    <row r="1123" spans="1:24" x14ac:dyDescent="0.2">
      <c r="A1123" s="631"/>
      <c r="B1123" s="95"/>
      <c r="D1123" s="1040"/>
      <c r="E1123" s="1040"/>
      <c r="F1123" s="1040"/>
      <c r="G1123" s="1040"/>
      <c r="H1123" s="1040"/>
      <c r="I1123" s="1040"/>
      <c r="J1123" s="1040"/>
      <c r="K1123" s="1040"/>
      <c r="L1123" s="1040"/>
      <c r="M1123" s="1040"/>
      <c r="N1123" s="1040"/>
      <c r="O1123" s="1040"/>
      <c r="P1123" s="1040"/>
      <c r="Q1123" s="1040"/>
      <c r="R1123" s="1040"/>
      <c r="S1123" s="1040"/>
      <c r="T1123" s="1040"/>
      <c r="U1123" s="1040"/>
      <c r="V1123" s="1040"/>
      <c r="W1123" s="1040"/>
      <c r="X1123" s="1040"/>
    </row>
    <row r="1124" spans="1:24" x14ac:dyDescent="0.2">
      <c r="A1124" s="631"/>
      <c r="B1124" s="95"/>
      <c r="D1124" s="1040"/>
      <c r="E1124" s="1040"/>
      <c r="F1124" s="1040"/>
      <c r="G1124" s="1040"/>
      <c r="H1124" s="1040"/>
      <c r="I1124" s="1040"/>
      <c r="J1124" s="1040"/>
      <c r="K1124" s="1040"/>
      <c r="L1124" s="1040"/>
      <c r="M1124" s="1040"/>
      <c r="N1124" s="1040"/>
      <c r="O1124" s="1040"/>
      <c r="P1124" s="1040"/>
      <c r="Q1124" s="1040"/>
      <c r="R1124" s="1040"/>
      <c r="S1124" s="1040"/>
      <c r="T1124" s="1040"/>
      <c r="U1124" s="1040"/>
      <c r="V1124" s="1040"/>
      <c r="W1124" s="1040"/>
      <c r="X1124" s="1040"/>
    </row>
    <row r="1125" spans="1:24" x14ac:dyDescent="0.2">
      <c r="A1125" s="631"/>
      <c r="B1125" s="95"/>
      <c r="D1125" s="1040"/>
      <c r="E1125" s="1040"/>
      <c r="F1125" s="1040"/>
      <c r="G1125" s="1040"/>
      <c r="H1125" s="1040"/>
      <c r="I1125" s="1040"/>
      <c r="J1125" s="1040"/>
      <c r="K1125" s="1040"/>
      <c r="L1125" s="1040"/>
      <c r="M1125" s="1040"/>
      <c r="N1125" s="1040"/>
      <c r="O1125" s="1040"/>
      <c r="P1125" s="1040"/>
      <c r="Q1125" s="1040"/>
      <c r="R1125" s="1040"/>
      <c r="S1125" s="1040"/>
      <c r="T1125" s="1040"/>
      <c r="U1125" s="1040"/>
      <c r="V1125" s="1040"/>
      <c r="W1125" s="1040"/>
      <c r="X1125" s="1040"/>
    </row>
    <row r="1126" spans="1:24" x14ac:dyDescent="0.2">
      <c r="A1126" s="631"/>
      <c r="B1126" s="95"/>
      <c r="D1126" s="1040"/>
      <c r="E1126" s="1040"/>
      <c r="F1126" s="1040"/>
      <c r="G1126" s="1040"/>
      <c r="H1126" s="1040"/>
      <c r="I1126" s="1040"/>
      <c r="J1126" s="1040"/>
      <c r="K1126" s="1040"/>
      <c r="L1126" s="1040"/>
      <c r="M1126" s="1040"/>
      <c r="N1126" s="1040"/>
      <c r="O1126" s="1040"/>
      <c r="P1126" s="1040"/>
      <c r="Q1126" s="1040"/>
      <c r="R1126" s="1040"/>
      <c r="S1126" s="1040"/>
      <c r="T1126" s="1040"/>
      <c r="U1126" s="1040"/>
      <c r="V1126" s="1040"/>
      <c r="W1126" s="1040"/>
      <c r="X1126" s="1040"/>
    </row>
    <row r="1127" spans="1:24" x14ac:dyDescent="0.2">
      <c r="A1127" s="631"/>
      <c r="B1127" s="95"/>
      <c r="D1127" s="1040"/>
      <c r="E1127" s="1040"/>
      <c r="F1127" s="1040"/>
      <c r="G1127" s="1040"/>
      <c r="H1127" s="1040"/>
      <c r="I1127" s="1040"/>
      <c r="J1127" s="1040"/>
      <c r="K1127" s="1040"/>
      <c r="L1127" s="1040"/>
      <c r="M1127" s="1040"/>
      <c r="N1127" s="1040"/>
      <c r="O1127" s="1040"/>
      <c r="P1127" s="1040"/>
      <c r="Q1127" s="1040"/>
      <c r="R1127" s="1040"/>
      <c r="S1127" s="1040"/>
      <c r="T1127" s="1040"/>
      <c r="U1127" s="1040"/>
      <c r="V1127" s="1040"/>
      <c r="W1127" s="1040"/>
      <c r="X1127" s="1040"/>
    </row>
    <row r="1128" spans="1:24" x14ac:dyDescent="0.2">
      <c r="A1128" s="631"/>
      <c r="B1128" s="95"/>
      <c r="D1128" s="1040"/>
      <c r="E1128" s="1040"/>
      <c r="F1128" s="1040"/>
      <c r="G1128" s="1040"/>
      <c r="H1128" s="1040"/>
      <c r="I1128" s="1040"/>
      <c r="J1128" s="1040"/>
      <c r="K1128" s="1040"/>
      <c r="L1128" s="1040"/>
      <c r="M1128" s="1040"/>
      <c r="N1128" s="1040"/>
      <c r="O1128" s="1040"/>
      <c r="P1128" s="1040"/>
      <c r="Q1128" s="1040"/>
      <c r="R1128" s="1040"/>
      <c r="S1128" s="1040"/>
      <c r="T1128" s="1040"/>
      <c r="U1128" s="1040"/>
      <c r="V1128" s="1040"/>
      <c r="W1128" s="1040"/>
      <c r="X1128" s="1040"/>
    </row>
    <row r="1129" spans="1:24" x14ac:dyDescent="0.2">
      <c r="A1129" s="631"/>
      <c r="B1129" s="95"/>
      <c r="D1129" s="1040"/>
      <c r="E1129" s="1040"/>
      <c r="F1129" s="1040"/>
      <c r="G1129" s="1040"/>
      <c r="H1129" s="1040"/>
      <c r="I1129" s="1040"/>
      <c r="J1129" s="1040"/>
      <c r="K1129" s="1040"/>
      <c r="L1129" s="1040"/>
      <c r="M1129" s="1040"/>
      <c r="N1129" s="1040"/>
      <c r="O1129" s="1040"/>
      <c r="P1129" s="1040"/>
      <c r="Q1129" s="1040"/>
      <c r="R1129" s="1040"/>
      <c r="S1129" s="1040"/>
      <c r="T1129" s="1040"/>
      <c r="U1129" s="1040"/>
      <c r="V1129" s="1040"/>
      <c r="W1129" s="1040"/>
      <c r="X1129" s="1040"/>
    </row>
    <row r="1130" spans="1:24" x14ac:dyDescent="0.2">
      <c r="A1130" s="631"/>
      <c r="B1130" s="95"/>
      <c r="E1130" s="631"/>
      <c r="F1130" s="631"/>
      <c r="G1130" s="631"/>
      <c r="H1130" s="631"/>
      <c r="I1130" s="631"/>
      <c r="J1130" s="631"/>
      <c r="K1130" s="631"/>
      <c r="L1130" s="631"/>
      <c r="M1130" s="631"/>
      <c r="N1130" s="631"/>
      <c r="O1130" s="631"/>
      <c r="P1130" s="631"/>
      <c r="Q1130" s="631"/>
      <c r="R1130" s="631"/>
      <c r="S1130" s="631"/>
      <c r="T1130" s="631"/>
      <c r="U1130" s="631"/>
      <c r="V1130" s="631"/>
      <c r="W1130" s="631"/>
      <c r="X1130" s="631"/>
    </row>
    <row r="1131" spans="1:24" x14ac:dyDescent="0.2">
      <c r="A1131" s="631"/>
      <c r="B1131" s="95"/>
      <c r="E1131" s="631"/>
      <c r="F1131" s="631"/>
      <c r="G1131" s="631"/>
      <c r="H1131" s="631"/>
      <c r="I1131" s="631"/>
      <c r="J1131" s="631"/>
      <c r="K1131" s="631"/>
      <c r="L1131" s="631"/>
      <c r="M1131" s="631"/>
      <c r="N1131" s="631"/>
      <c r="O1131" s="631"/>
      <c r="P1131" s="631"/>
      <c r="Q1131" s="631"/>
      <c r="R1131" s="631"/>
      <c r="S1131" s="631"/>
      <c r="T1131" s="631"/>
      <c r="U1131" s="631"/>
      <c r="V1131" s="631"/>
      <c r="W1131" s="631"/>
      <c r="X1131" s="631"/>
    </row>
    <row r="1132" spans="1:24" x14ac:dyDescent="0.2">
      <c r="A1132" s="631"/>
      <c r="B1132" s="95"/>
      <c r="E1132" s="631"/>
      <c r="F1132" s="631"/>
      <c r="G1132" s="631"/>
      <c r="H1132" s="631"/>
      <c r="I1132" s="631"/>
      <c r="J1132" s="631"/>
      <c r="K1132" s="631"/>
      <c r="L1132" s="631"/>
      <c r="M1132" s="631"/>
      <c r="N1132" s="631"/>
      <c r="O1132" s="631"/>
      <c r="P1132" s="631"/>
      <c r="Q1132" s="631"/>
      <c r="R1132" s="631"/>
      <c r="S1132" s="631"/>
      <c r="T1132" s="631"/>
      <c r="U1132" s="631"/>
      <c r="V1132" s="631"/>
      <c r="W1132" s="631"/>
      <c r="X1132" s="631"/>
    </row>
    <row r="1133" spans="1:24" x14ac:dyDescent="0.2">
      <c r="A1133" s="631"/>
      <c r="B1133" s="95"/>
      <c r="E1133" s="631"/>
      <c r="F1133" s="631"/>
      <c r="G1133" s="631"/>
      <c r="H1133" s="631"/>
      <c r="I1133" s="631"/>
      <c r="J1133" s="631"/>
      <c r="K1133" s="631"/>
      <c r="L1133" s="631"/>
      <c r="M1133" s="631"/>
      <c r="N1133" s="631"/>
      <c r="O1133" s="631"/>
      <c r="P1133" s="631"/>
      <c r="Q1133" s="631"/>
      <c r="R1133" s="631"/>
      <c r="S1133" s="631"/>
      <c r="T1133" s="631"/>
      <c r="U1133" s="631"/>
      <c r="V1133" s="631"/>
      <c r="W1133" s="631"/>
      <c r="X1133" s="631"/>
    </row>
    <row r="1134" spans="1:24" x14ac:dyDescent="0.2">
      <c r="A1134" s="631"/>
      <c r="B1134" s="95"/>
      <c r="E1134" s="631"/>
      <c r="F1134" s="631"/>
      <c r="G1134" s="631"/>
      <c r="H1134" s="631"/>
      <c r="I1134" s="631"/>
      <c r="J1134" s="631"/>
      <c r="K1134" s="631"/>
      <c r="L1134" s="631"/>
      <c r="M1134" s="631"/>
      <c r="N1134" s="631"/>
      <c r="O1134" s="631"/>
      <c r="P1134" s="631"/>
      <c r="Q1134" s="631"/>
      <c r="R1134" s="631"/>
      <c r="S1134" s="631"/>
      <c r="T1134" s="631"/>
      <c r="U1134" s="631"/>
      <c r="V1134" s="631"/>
      <c r="W1134" s="631"/>
      <c r="X1134" s="631"/>
    </row>
    <row r="1135" spans="1:24" x14ac:dyDescent="0.2">
      <c r="A1135" s="631"/>
      <c r="B1135" s="95"/>
      <c r="E1135" s="631"/>
      <c r="F1135" s="631"/>
      <c r="G1135" s="631"/>
      <c r="H1135" s="631"/>
      <c r="I1135" s="631"/>
      <c r="J1135" s="631"/>
      <c r="K1135" s="631"/>
      <c r="L1135" s="631"/>
      <c r="M1135" s="631"/>
      <c r="N1135" s="631"/>
      <c r="O1135" s="631"/>
      <c r="P1135" s="631"/>
      <c r="Q1135" s="631"/>
      <c r="R1135" s="631"/>
      <c r="S1135" s="631"/>
      <c r="T1135" s="631"/>
      <c r="U1135" s="631"/>
      <c r="V1135" s="631"/>
      <c r="W1135" s="631"/>
      <c r="X1135" s="631"/>
    </row>
    <row r="1136" spans="1:24" x14ac:dyDescent="0.2">
      <c r="A1136" s="631"/>
      <c r="B1136" s="95"/>
      <c r="E1136" s="631"/>
      <c r="F1136" s="631"/>
      <c r="G1136" s="631"/>
      <c r="H1136" s="631"/>
      <c r="I1136" s="631"/>
      <c r="J1136" s="631"/>
      <c r="K1136" s="631"/>
      <c r="L1136" s="631"/>
      <c r="M1136" s="631"/>
      <c r="N1136" s="631"/>
      <c r="O1136" s="631"/>
      <c r="P1136" s="631"/>
      <c r="Q1136" s="631"/>
      <c r="R1136" s="631"/>
      <c r="S1136" s="631"/>
      <c r="T1136" s="631"/>
      <c r="U1136" s="631"/>
      <c r="V1136" s="631"/>
      <c r="W1136" s="631"/>
      <c r="X1136" s="631"/>
    </row>
    <row r="1137" spans="1:24" x14ac:dyDescent="0.2">
      <c r="A1137" s="631"/>
      <c r="B1137" s="95"/>
      <c r="E1137" s="631"/>
      <c r="F1137" s="631"/>
      <c r="G1137" s="631"/>
      <c r="H1137" s="631"/>
      <c r="I1137" s="631"/>
      <c r="J1137" s="631"/>
      <c r="K1137" s="631"/>
      <c r="L1137" s="631"/>
      <c r="M1137" s="631"/>
      <c r="N1137" s="631"/>
      <c r="O1137" s="631"/>
      <c r="P1137" s="631"/>
      <c r="Q1137" s="631"/>
      <c r="R1137" s="631"/>
      <c r="S1137" s="631"/>
      <c r="T1137" s="631"/>
      <c r="U1137" s="631"/>
      <c r="V1137" s="631"/>
      <c r="W1137" s="631"/>
      <c r="X1137" s="631"/>
    </row>
    <row r="1138" spans="1:24" x14ac:dyDescent="0.2">
      <c r="A1138" s="631"/>
      <c r="B1138" s="95"/>
      <c r="E1138" s="631"/>
      <c r="F1138" s="631"/>
      <c r="G1138" s="631"/>
      <c r="H1138" s="631"/>
      <c r="I1138" s="631"/>
      <c r="J1138" s="631"/>
      <c r="K1138" s="631"/>
      <c r="L1138" s="631"/>
      <c r="M1138" s="631"/>
      <c r="N1138" s="631"/>
      <c r="O1138" s="631"/>
      <c r="P1138" s="631"/>
      <c r="Q1138" s="631"/>
      <c r="R1138" s="631"/>
      <c r="S1138" s="631"/>
      <c r="T1138" s="631"/>
      <c r="U1138" s="631"/>
      <c r="V1138" s="631"/>
      <c r="W1138" s="631"/>
      <c r="X1138" s="631"/>
    </row>
    <row r="1139" spans="1:24" x14ac:dyDescent="0.2">
      <c r="A1139" s="631"/>
      <c r="B1139" s="95"/>
      <c r="E1139" s="631"/>
      <c r="F1139" s="631"/>
      <c r="G1139" s="631"/>
      <c r="H1139" s="631"/>
      <c r="I1139" s="631"/>
      <c r="J1139" s="631"/>
      <c r="K1139" s="631"/>
      <c r="L1139" s="631"/>
      <c r="M1139" s="631"/>
      <c r="N1139" s="631"/>
      <c r="O1139" s="631"/>
      <c r="P1139" s="631"/>
      <c r="Q1139" s="631"/>
      <c r="R1139" s="631"/>
      <c r="S1139" s="631"/>
      <c r="T1139" s="631"/>
      <c r="U1139" s="631"/>
      <c r="V1139" s="631"/>
      <c r="W1139" s="631"/>
      <c r="X1139" s="631"/>
    </row>
    <row r="1140" spans="1:24" x14ac:dyDescent="0.2">
      <c r="A1140" s="631"/>
      <c r="B1140" s="95"/>
      <c r="E1140" s="631"/>
      <c r="F1140" s="631"/>
      <c r="G1140" s="631"/>
      <c r="H1140" s="631"/>
      <c r="I1140" s="631"/>
      <c r="J1140" s="631"/>
      <c r="K1140" s="631"/>
      <c r="L1140" s="631"/>
      <c r="M1140" s="631"/>
      <c r="N1140" s="631"/>
      <c r="O1140" s="631"/>
      <c r="P1140" s="631"/>
      <c r="Q1140" s="631"/>
      <c r="R1140" s="631"/>
      <c r="S1140" s="631"/>
      <c r="T1140" s="631"/>
      <c r="U1140" s="631"/>
      <c r="V1140" s="631"/>
      <c r="W1140" s="631"/>
      <c r="X1140" s="631"/>
    </row>
    <row r="1141" spans="1:24" x14ac:dyDescent="0.2">
      <c r="A1141" s="631"/>
      <c r="B1141" s="95"/>
      <c r="E1141" s="631"/>
      <c r="F1141" s="631"/>
      <c r="G1141" s="631"/>
      <c r="H1141" s="631"/>
      <c r="I1141" s="631"/>
      <c r="J1141" s="631"/>
      <c r="K1141" s="631"/>
      <c r="L1141" s="631"/>
      <c r="M1141" s="631"/>
      <c r="N1141" s="631"/>
      <c r="O1141" s="631"/>
      <c r="P1141" s="631"/>
      <c r="Q1141" s="631"/>
      <c r="R1141" s="631"/>
      <c r="S1141" s="631"/>
      <c r="T1141" s="631"/>
      <c r="U1141" s="631"/>
      <c r="V1141" s="631"/>
      <c r="W1141" s="631"/>
      <c r="X1141" s="631"/>
    </row>
    <row r="1142" spans="1:24" x14ac:dyDescent="0.2">
      <c r="A1142" s="631"/>
      <c r="B1142" s="95"/>
      <c r="E1142" s="631"/>
      <c r="F1142" s="631"/>
      <c r="G1142" s="631"/>
      <c r="H1142" s="631"/>
      <c r="I1142" s="631"/>
      <c r="J1142" s="631"/>
      <c r="K1142" s="631"/>
      <c r="L1142" s="631"/>
      <c r="M1142" s="631"/>
      <c r="N1142" s="631"/>
      <c r="O1142" s="631"/>
      <c r="P1142" s="631"/>
      <c r="Q1142" s="631"/>
      <c r="R1142" s="631"/>
      <c r="S1142" s="631"/>
      <c r="T1142" s="631"/>
      <c r="U1142" s="631"/>
      <c r="V1142" s="631"/>
      <c r="W1142" s="631"/>
      <c r="X1142" s="631"/>
    </row>
    <row r="1143" spans="1:24" x14ac:dyDescent="0.2">
      <c r="A1143" s="631"/>
      <c r="B1143" s="95"/>
      <c r="E1143" s="631"/>
      <c r="F1143" s="631"/>
      <c r="G1143" s="631"/>
      <c r="H1143" s="631"/>
      <c r="I1143" s="631"/>
      <c r="J1143" s="631"/>
      <c r="K1143" s="631"/>
      <c r="L1143" s="631"/>
      <c r="M1143" s="631"/>
      <c r="N1143" s="631"/>
      <c r="O1143" s="631"/>
      <c r="P1143" s="631"/>
      <c r="Q1143" s="631"/>
      <c r="R1143" s="631"/>
      <c r="S1143" s="631"/>
      <c r="T1143" s="631"/>
      <c r="U1143" s="631"/>
      <c r="V1143" s="631"/>
      <c r="W1143" s="631"/>
      <c r="X1143" s="631"/>
    </row>
    <row r="1144" spans="1:24" x14ac:dyDescent="0.2">
      <c r="A1144" s="631"/>
      <c r="B1144" s="95"/>
      <c r="E1144" s="631"/>
      <c r="F1144" s="631"/>
      <c r="G1144" s="631"/>
      <c r="H1144" s="631"/>
      <c r="I1144" s="631"/>
      <c r="J1144" s="631"/>
      <c r="K1144" s="631"/>
      <c r="L1144" s="631"/>
      <c r="M1144" s="631"/>
      <c r="N1144" s="631"/>
      <c r="O1144" s="631"/>
      <c r="P1144" s="631"/>
      <c r="Q1144" s="631"/>
      <c r="R1144" s="631"/>
      <c r="S1144" s="631"/>
      <c r="T1144" s="631"/>
      <c r="U1144" s="631"/>
      <c r="V1144" s="631"/>
      <c r="W1144" s="631"/>
      <c r="X1144" s="631"/>
    </row>
    <row r="1145" spans="1:24" x14ac:dyDescent="0.2">
      <c r="A1145" s="631"/>
      <c r="B1145" s="95"/>
      <c r="E1145" s="631"/>
      <c r="F1145" s="631"/>
      <c r="G1145" s="631"/>
      <c r="H1145" s="631"/>
      <c r="I1145" s="631"/>
      <c r="J1145" s="631"/>
      <c r="K1145" s="631"/>
      <c r="L1145" s="631"/>
      <c r="M1145" s="631"/>
      <c r="N1145" s="631"/>
      <c r="O1145" s="631"/>
      <c r="P1145" s="631"/>
      <c r="Q1145" s="631"/>
      <c r="R1145" s="631"/>
      <c r="S1145" s="631"/>
      <c r="T1145" s="631"/>
      <c r="U1145" s="631"/>
      <c r="V1145" s="631"/>
      <c r="W1145" s="631"/>
      <c r="X1145" s="631"/>
    </row>
    <row r="1146" spans="1:24" x14ac:dyDescent="0.2">
      <c r="A1146" s="631"/>
      <c r="B1146" s="95"/>
      <c r="E1146" s="631"/>
      <c r="F1146" s="631"/>
      <c r="G1146" s="631"/>
      <c r="H1146" s="631"/>
      <c r="I1146" s="631"/>
      <c r="J1146" s="631"/>
      <c r="K1146" s="631"/>
      <c r="L1146" s="631"/>
      <c r="M1146" s="631"/>
      <c r="N1146" s="631"/>
      <c r="O1146" s="631"/>
      <c r="P1146" s="631"/>
      <c r="Q1146" s="631"/>
      <c r="R1146" s="631"/>
      <c r="S1146" s="631"/>
      <c r="T1146" s="631"/>
      <c r="U1146" s="631"/>
      <c r="V1146" s="631"/>
      <c r="W1146" s="631"/>
      <c r="X1146" s="631"/>
    </row>
    <row r="1147" spans="1:24" x14ac:dyDescent="0.2">
      <c r="A1147" s="631"/>
      <c r="B1147" s="95"/>
      <c r="E1147" s="631"/>
      <c r="F1147" s="631"/>
      <c r="G1147" s="631"/>
      <c r="H1147" s="631"/>
      <c r="I1147" s="631"/>
      <c r="J1147" s="631"/>
      <c r="K1147" s="631"/>
      <c r="L1147" s="631"/>
      <c r="M1147" s="631"/>
      <c r="N1147" s="631"/>
      <c r="O1147" s="631"/>
      <c r="P1147" s="631"/>
      <c r="Q1147" s="631"/>
      <c r="R1147" s="631"/>
      <c r="S1147" s="631"/>
      <c r="T1147" s="631"/>
      <c r="U1147" s="631"/>
      <c r="V1147" s="631"/>
      <c r="W1147" s="631"/>
      <c r="X1147" s="631"/>
    </row>
    <row r="1148" spans="1:24" x14ac:dyDescent="0.2">
      <c r="A1148" s="631"/>
      <c r="B1148" s="95"/>
      <c r="E1148" s="631"/>
      <c r="F1148" s="631"/>
      <c r="G1148" s="631"/>
      <c r="H1148" s="631"/>
      <c r="I1148" s="631"/>
      <c r="J1148" s="631"/>
      <c r="K1148" s="631"/>
      <c r="L1148" s="631"/>
      <c r="M1148" s="631"/>
      <c r="N1148" s="631"/>
      <c r="O1148" s="631"/>
      <c r="P1148" s="631"/>
      <c r="Q1148" s="631"/>
      <c r="R1148" s="631"/>
      <c r="S1148" s="631"/>
      <c r="T1148" s="631"/>
      <c r="U1148" s="631"/>
      <c r="V1148" s="631"/>
      <c r="W1148" s="631"/>
      <c r="X1148" s="631"/>
    </row>
    <row r="1149" spans="1:24" x14ac:dyDescent="0.2">
      <c r="A1149" s="631"/>
      <c r="B1149" s="95"/>
      <c r="E1149" s="631"/>
      <c r="F1149" s="631"/>
      <c r="G1149" s="631"/>
      <c r="H1149" s="631"/>
      <c r="I1149" s="631"/>
      <c r="J1149" s="631"/>
      <c r="K1149" s="631"/>
      <c r="L1149" s="631"/>
      <c r="M1149" s="631"/>
      <c r="N1149" s="631"/>
      <c r="O1149" s="631"/>
      <c r="P1149" s="631"/>
      <c r="Q1149" s="631"/>
      <c r="R1149" s="631"/>
      <c r="S1149" s="631"/>
      <c r="T1149" s="631"/>
      <c r="U1149" s="631"/>
      <c r="V1149" s="631"/>
      <c r="W1149" s="631"/>
      <c r="X1149" s="631"/>
    </row>
    <row r="1150" spans="1:24" x14ac:dyDescent="0.2">
      <c r="A1150" s="631"/>
      <c r="B1150" s="95"/>
      <c r="E1150" s="631"/>
      <c r="F1150" s="631"/>
      <c r="G1150" s="631"/>
      <c r="H1150" s="631"/>
      <c r="I1150" s="631"/>
      <c r="J1150" s="631"/>
      <c r="K1150" s="631"/>
      <c r="L1150" s="631"/>
      <c r="M1150" s="631"/>
      <c r="N1150" s="631"/>
      <c r="O1150" s="631"/>
      <c r="P1150" s="631"/>
      <c r="Q1150" s="631"/>
      <c r="R1150" s="631"/>
      <c r="S1150" s="631"/>
      <c r="T1150" s="631"/>
      <c r="U1150" s="631"/>
      <c r="V1150" s="631"/>
      <c r="W1150" s="631"/>
      <c r="X1150" s="631"/>
    </row>
    <row r="1151" spans="1:24" x14ac:dyDescent="0.2">
      <c r="A1151" s="631"/>
      <c r="B1151" s="95"/>
      <c r="E1151" s="631"/>
      <c r="F1151" s="631"/>
      <c r="G1151" s="631"/>
      <c r="H1151" s="631"/>
      <c r="I1151" s="631"/>
      <c r="J1151" s="631"/>
      <c r="K1151" s="631"/>
      <c r="L1151" s="631"/>
      <c r="M1151" s="631"/>
      <c r="N1151" s="631"/>
      <c r="O1151" s="631"/>
      <c r="P1151" s="631"/>
      <c r="Q1151" s="631"/>
      <c r="R1151" s="631"/>
      <c r="S1151" s="631"/>
      <c r="T1151" s="631"/>
      <c r="U1151" s="631"/>
      <c r="V1151" s="631"/>
      <c r="W1151" s="631"/>
      <c r="X1151" s="631"/>
    </row>
    <row r="1152" spans="1:24" x14ac:dyDescent="0.2">
      <c r="A1152" s="631"/>
      <c r="B1152" s="95"/>
      <c r="E1152" s="631"/>
      <c r="F1152" s="631"/>
      <c r="G1152" s="631"/>
      <c r="H1152" s="631"/>
      <c r="I1152" s="631"/>
      <c r="J1152" s="631"/>
      <c r="K1152" s="631"/>
      <c r="L1152" s="631"/>
      <c r="M1152" s="631"/>
      <c r="N1152" s="631"/>
      <c r="O1152" s="631"/>
      <c r="P1152" s="631"/>
      <c r="Q1152" s="631"/>
      <c r="R1152" s="631"/>
      <c r="S1152" s="631"/>
      <c r="T1152" s="631"/>
      <c r="U1152" s="631"/>
      <c r="V1152" s="631"/>
      <c r="W1152" s="631"/>
      <c r="X1152" s="631"/>
    </row>
    <row r="1153" spans="1:24" x14ac:dyDescent="0.2">
      <c r="A1153" s="631"/>
      <c r="B1153" s="95"/>
      <c r="E1153" s="631"/>
      <c r="F1153" s="631"/>
      <c r="G1153" s="631"/>
      <c r="H1153" s="631"/>
      <c r="I1153" s="631"/>
      <c r="J1153" s="631"/>
      <c r="K1153" s="631"/>
      <c r="L1153" s="631"/>
      <c r="M1153" s="631"/>
      <c r="N1153" s="631"/>
      <c r="O1153" s="631"/>
      <c r="P1153" s="631"/>
      <c r="Q1153" s="631"/>
      <c r="R1153" s="631"/>
      <c r="S1153" s="631"/>
      <c r="T1153" s="631"/>
      <c r="U1153" s="631"/>
      <c r="V1153" s="631"/>
      <c r="W1153" s="631"/>
      <c r="X1153" s="631"/>
    </row>
    <row r="1154" spans="1:24" x14ac:dyDescent="0.2">
      <c r="A1154" s="631"/>
      <c r="B1154" s="95"/>
      <c r="E1154" s="631"/>
      <c r="F1154" s="631"/>
      <c r="G1154" s="631"/>
      <c r="H1154" s="631"/>
      <c r="I1154" s="631"/>
      <c r="J1154" s="631"/>
      <c r="K1154" s="631"/>
      <c r="L1154" s="631"/>
      <c r="M1154" s="631"/>
      <c r="N1154" s="631"/>
      <c r="O1154" s="631"/>
      <c r="P1154" s="631"/>
      <c r="Q1154" s="631"/>
      <c r="R1154" s="631"/>
      <c r="S1154" s="631"/>
      <c r="T1154" s="631"/>
      <c r="U1154" s="631"/>
      <c r="V1154" s="631"/>
      <c r="W1154" s="631"/>
      <c r="X1154" s="631"/>
    </row>
    <row r="1155" spans="1:24" x14ac:dyDescent="0.2">
      <c r="A1155" s="631"/>
      <c r="B1155" s="95"/>
      <c r="E1155" s="631"/>
      <c r="F1155" s="631"/>
      <c r="G1155" s="631"/>
      <c r="H1155" s="631"/>
      <c r="I1155" s="631"/>
      <c r="J1155" s="631"/>
      <c r="K1155" s="631"/>
      <c r="L1155" s="631"/>
      <c r="M1155" s="631"/>
      <c r="N1155" s="631"/>
      <c r="O1155" s="631"/>
      <c r="P1155" s="631"/>
      <c r="Q1155" s="631"/>
      <c r="R1155" s="631"/>
      <c r="S1155" s="631"/>
      <c r="T1155" s="631"/>
      <c r="U1155" s="631"/>
      <c r="V1155" s="631"/>
      <c r="W1155" s="631"/>
      <c r="X1155" s="631"/>
    </row>
    <row r="1156" spans="1:24" x14ac:dyDescent="0.2">
      <c r="A1156" s="631"/>
      <c r="B1156" s="95"/>
      <c r="E1156" s="631"/>
      <c r="F1156" s="631"/>
      <c r="G1156" s="631"/>
      <c r="H1156" s="631"/>
      <c r="I1156" s="631"/>
      <c r="J1156" s="631"/>
      <c r="K1156" s="631"/>
      <c r="L1156" s="631"/>
      <c r="M1156" s="631"/>
      <c r="N1156" s="631"/>
      <c r="O1156" s="631"/>
      <c r="P1156" s="631"/>
      <c r="Q1156" s="631"/>
      <c r="R1156" s="631"/>
      <c r="S1156" s="631"/>
      <c r="T1156" s="631"/>
      <c r="U1156" s="631"/>
      <c r="V1156" s="631"/>
      <c r="W1156" s="631"/>
      <c r="X1156" s="631"/>
    </row>
    <row r="1157" spans="1:24" x14ac:dyDescent="0.2">
      <c r="A1157" s="631"/>
      <c r="B1157" s="95"/>
      <c r="E1157" s="631"/>
      <c r="F1157" s="631"/>
      <c r="G1157" s="631"/>
      <c r="H1157" s="631"/>
      <c r="I1157" s="631"/>
      <c r="J1157" s="631"/>
      <c r="K1157" s="631"/>
      <c r="L1157" s="631"/>
      <c r="M1157" s="631"/>
      <c r="N1157" s="631"/>
      <c r="O1157" s="631"/>
      <c r="P1157" s="631"/>
      <c r="Q1157" s="631"/>
      <c r="R1157" s="631"/>
      <c r="S1157" s="631"/>
      <c r="T1157" s="631"/>
      <c r="U1157" s="631"/>
      <c r="V1157" s="631"/>
      <c r="W1157" s="631"/>
      <c r="X1157" s="631"/>
    </row>
    <row r="1158" spans="1:24" x14ac:dyDescent="0.2">
      <c r="A1158" s="631"/>
      <c r="B1158" s="95"/>
      <c r="E1158" s="631"/>
      <c r="F1158" s="631"/>
      <c r="G1158" s="631"/>
      <c r="H1158" s="631"/>
      <c r="I1158" s="631"/>
      <c r="J1158" s="631"/>
      <c r="K1158" s="631"/>
      <c r="L1158" s="631"/>
      <c r="M1158" s="631"/>
      <c r="N1158" s="631"/>
      <c r="O1158" s="631"/>
      <c r="P1158" s="631"/>
      <c r="Q1158" s="631"/>
      <c r="R1158" s="631"/>
      <c r="S1158" s="631"/>
      <c r="T1158" s="631"/>
      <c r="U1158" s="631"/>
      <c r="V1158" s="631"/>
      <c r="W1158" s="631"/>
      <c r="X1158" s="631"/>
    </row>
    <row r="1159" spans="1:24" x14ac:dyDescent="0.2">
      <c r="A1159" s="631"/>
      <c r="B1159" s="95"/>
      <c r="E1159" s="631"/>
      <c r="F1159" s="631"/>
      <c r="G1159" s="631"/>
      <c r="H1159" s="631"/>
      <c r="I1159" s="631"/>
      <c r="J1159" s="631"/>
      <c r="K1159" s="631"/>
      <c r="L1159" s="631"/>
      <c r="M1159" s="631"/>
      <c r="N1159" s="631"/>
      <c r="O1159" s="631"/>
      <c r="P1159" s="631"/>
      <c r="Q1159" s="631"/>
      <c r="R1159" s="631"/>
      <c r="S1159" s="631"/>
      <c r="T1159" s="631"/>
      <c r="U1159" s="631"/>
      <c r="V1159" s="631"/>
      <c r="W1159" s="631"/>
      <c r="X1159" s="631"/>
    </row>
    <row r="1160" spans="1:24" x14ac:dyDescent="0.2">
      <c r="A1160" s="631"/>
      <c r="B1160" s="95"/>
      <c r="E1160" s="631"/>
      <c r="F1160" s="631"/>
      <c r="G1160" s="631"/>
      <c r="H1160" s="631"/>
      <c r="I1160" s="631"/>
      <c r="J1160" s="631"/>
      <c r="K1160" s="631"/>
      <c r="L1160" s="631"/>
      <c r="M1160" s="631"/>
      <c r="N1160" s="631"/>
      <c r="O1160" s="631"/>
      <c r="P1160" s="631"/>
      <c r="Q1160" s="631"/>
      <c r="R1160" s="631"/>
      <c r="S1160" s="631"/>
      <c r="T1160" s="631"/>
      <c r="U1160" s="631"/>
      <c r="V1160" s="631"/>
      <c r="W1160" s="631"/>
      <c r="X1160" s="631"/>
    </row>
    <row r="1161" spans="1:24" x14ac:dyDescent="0.2">
      <c r="A1161" s="631"/>
      <c r="B1161" s="95"/>
      <c r="E1161" s="631"/>
      <c r="F1161" s="631"/>
      <c r="G1161" s="631"/>
      <c r="H1161" s="631"/>
      <c r="I1161" s="631"/>
      <c r="J1161" s="631"/>
      <c r="K1161" s="631"/>
      <c r="L1161" s="631"/>
      <c r="M1161" s="631"/>
      <c r="N1161" s="631"/>
      <c r="O1161" s="631"/>
      <c r="P1161" s="631"/>
      <c r="Q1161" s="631"/>
      <c r="R1161" s="631"/>
      <c r="S1161" s="631"/>
      <c r="T1161" s="631"/>
      <c r="U1161" s="631"/>
      <c r="V1161" s="631"/>
      <c r="W1161" s="631"/>
      <c r="X1161" s="631"/>
    </row>
    <row r="1162" spans="1:24" x14ac:dyDescent="0.2">
      <c r="A1162" s="631"/>
      <c r="B1162" s="95"/>
      <c r="E1162" s="631"/>
      <c r="F1162" s="631"/>
      <c r="G1162" s="631"/>
      <c r="H1162" s="631"/>
      <c r="I1162" s="631"/>
      <c r="J1162" s="631"/>
      <c r="K1162" s="631"/>
      <c r="L1162" s="631"/>
      <c r="M1162" s="631"/>
      <c r="N1162" s="631"/>
      <c r="O1162" s="631"/>
      <c r="P1162" s="631"/>
      <c r="Q1162" s="631"/>
      <c r="R1162" s="631"/>
      <c r="S1162" s="631"/>
      <c r="T1162" s="631"/>
      <c r="U1162" s="631"/>
      <c r="V1162" s="631"/>
      <c r="W1162" s="631"/>
      <c r="X1162" s="631"/>
    </row>
    <row r="1163" spans="1:24" x14ac:dyDescent="0.2">
      <c r="A1163" s="631"/>
      <c r="B1163" s="95"/>
      <c r="E1163" s="631"/>
      <c r="F1163" s="631"/>
      <c r="G1163" s="631"/>
      <c r="H1163" s="631"/>
      <c r="I1163" s="631"/>
      <c r="J1163" s="631"/>
      <c r="K1163" s="631"/>
      <c r="L1163" s="631"/>
      <c r="M1163" s="631"/>
      <c r="N1163" s="631"/>
      <c r="O1163" s="631"/>
      <c r="P1163" s="631"/>
      <c r="Q1163" s="631"/>
      <c r="R1163" s="631"/>
      <c r="S1163" s="631"/>
      <c r="T1163" s="631"/>
      <c r="U1163" s="631"/>
      <c r="V1163" s="631"/>
      <c r="W1163" s="631"/>
      <c r="X1163" s="631"/>
    </row>
    <row r="1164" spans="1:24" x14ac:dyDescent="0.2">
      <c r="A1164" s="631"/>
      <c r="B1164" s="95"/>
      <c r="E1164" s="631"/>
      <c r="F1164" s="631"/>
      <c r="G1164" s="631"/>
      <c r="H1164" s="631"/>
      <c r="I1164" s="631"/>
      <c r="J1164" s="631"/>
      <c r="K1164" s="631"/>
      <c r="L1164" s="631"/>
      <c r="M1164" s="631"/>
      <c r="N1164" s="631"/>
      <c r="O1164" s="631"/>
      <c r="P1164" s="631"/>
      <c r="Q1164" s="631"/>
      <c r="R1164" s="631"/>
      <c r="S1164" s="631"/>
      <c r="T1164" s="631"/>
      <c r="U1164" s="631"/>
      <c r="V1164" s="631"/>
      <c r="W1164" s="631"/>
      <c r="X1164" s="631"/>
    </row>
    <row r="1165" spans="1:24" x14ac:dyDescent="0.2">
      <c r="A1165" s="631"/>
      <c r="B1165" s="95"/>
      <c r="E1165" s="631"/>
      <c r="F1165" s="631"/>
      <c r="G1165" s="631"/>
      <c r="H1165" s="631"/>
      <c r="I1165" s="631"/>
      <c r="J1165" s="631"/>
      <c r="K1165" s="631"/>
      <c r="L1165" s="631"/>
      <c r="M1165" s="631"/>
      <c r="N1165" s="631"/>
      <c r="O1165" s="631"/>
      <c r="P1165" s="631"/>
      <c r="Q1165" s="631"/>
      <c r="R1165" s="631"/>
      <c r="S1165" s="631"/>
      <c r="T1165" s="631"/>
      <c r="U1165" s="631"/>
      <c r="V1165" s="631"/>
      <c r="W1165" s="631"/>
      <c r="X1165" s="631"/>
    </row>
    <row r="1166" spans="1:24" x14ac:dyDescent="0.2">
      <c r="A1166" s="631"/>
      <c r="B1166" s="95"/>
      <c r="E1166" s="631"/>
      <c r="F1166" s="631"/>
      <c r="G1166" s="631"/>
      <c r="H1166" s="631"/>
      <c r="I1166" s="631"/>
      <c r="J1166" s="631"/>
      <c r="K1166" s="631"/>
      <c r="L1166" s="631"/>
      <c r="M1166" s="631"/>
      <c r="N1166" s="631"/>
      <c r="O1166" s="631"/>
      <c r="P1166" s="631"/>
      <c r="Q1166" s="631"/>
      <c r="R1166" s="631"/>
      <c r="S1166" s="631"/>
      <c r="T1166" s="631"/>
      <c r="U1166" s="631"/>
      <c r="V1166" s="631"/>
      <c r="W1166" s="631"/>
      <c r="X1166" s="631"/>
    </row>
    <row r="1167" spans="1:24" x14ac:dyDescent="0.2">
      <c r="A1167" s="631"/>
      <c r="B1167" s="95"/>
      <c r="E1167" s="631"/>
      <c r="F1167" s="631"/>
      <c r="G1167" s="631"/>
      <c r="H1167" s="631"/>
      <c r="I1167" s="631"/>
      <c r="J1167" s="631"/>
      <c r="K1167" s="631"/>
      <c r="L1167" s="631"/>
      <c r="M1167" s="631"/>
      <c r="N1167" s="631"/>
      <c r="O1167" s="631"/>
      <c r="P1167" s="631"/>
      <c r="Q1167" s="631"/>
      <c r="R1167" s="631"/>
      <c r="S1167" s="631"/>
      <c r="T1167" s="631"/>
      <c r="U1167" s="631"/>
      <c r="V1167" s="631"/>
      <c r="W1167" s="631"/>
      <c r="X1167" s="631"/>
    </row>
    <row r="1168" spans="1:24" x14ac:dyDescent="0.2">
      <c r="A1168" s="631"/>
      <c r="B1168" s="95"/>
      <c r="E1168" s="631"/>
      <c r="F1168" s="631"/>
      <c r="G1168" s="631"/>
      <c r="H1168" s="631"/>
      <c r="I1168" s="631"/>
      <c r="J1168" s="631"/>
      <c r="K1168" s="631"/>
      <c r="L1168" s="631"/>
      <c r="M1168" s="631"/>
      <c r="N1168" s="631"/>
      <c r="O1168" s="631"/>
      <c r="P1168" s="631"/>
      <c r="Q1168" s="631"/>
      <c r="R1168" s="631"/>
      <c r="S1168" s="631"/>
      <c r="T1168" s="631"/>
      <c r="U1168" s="631"/>
      <c r="V1168" s="631"/>
      <c r="W1168" s="631"/>
      <c r="X1168" s="631"/>
    </row>
    <row r="1169" spans="1:24" x14ac:dyDescent="0.2">
      <c r="A1169" s="631"/>
      <c r="B1169" s="95"/>
      <c r="E1169" s="631"/>
      <c r="F1169" s="631"/>
      <c r="G1169" s="631"/>
      <c r="H1169" s="631"/>
      <c r="I1169" s="631"/>
      <c r="J1169" s="631"/>
      <c r="K1169" s="631"/>
      <c r="L1169" s="631"/>
      <c r="M1169" s="631"/>
      <c r="N1169" s="631"/>
      <c r="O1169" s="631"/>
      <c r="P1169" s="631"/>
      <c r="Q1169" s="631"/>
      <c r="R1169" s="631"/>
      <c r="S1169" s="631"/>
      <c r="T1169" s="631"/>
      <c r="U1169" s="631"/>
      <c r="V1169" s="631"/>
      <c r="W1169" s="631"/>
      <c r="X1169" s="631"/>
    </row>
    <row r="1170" spans="1:24" x14ac:dyDescent="0.2">
      <c r="A1170" s="631"/>
      <c r="B1170" s="95"/>
      <c r="E1170" s="631"/>
      <c r="F1170" s="631"/>
      <c r="G1170" s="631"/>
      <c r="H1170" s="631"/>
      <c r="I1170" s="631"/>
      <c r="J1170" s="631"/>
      <c r="K1170" s="631"/>
      <c r="L1170" s="631"/>
      <c r="M1170" s="631"/>
      <c r="N1170" s="631"/>
      <c r="O1170" s="631"/>
      <c r="P1170" s="631"/>
      <c r="Q1170" s="631"/>
      <c r="R1170" s="631"/>
      <c r="S1170" s="631"/>
      <c r="T1170" s="631"/>
      <c r="U1170" s="631"/>
      <c r="V1170" s="631"/>
      <c r="W1170" s="631"/>
      <c r="X1170" s="631"/>
    </row>
    <row r="1171" spans="1:24" x14ac:dyDescent="0.2">
      <c r="A1171" s="631"/>
      <c r="B1171" s="95"/>
      <c r="E1171" s="631"/>
      <c r="F1171" s="631"/>
      <c r="G1171" s="631"/>
      <c r="H1171" s="631"/>
      <c r="I1171" s="631"/>
      <c r="J1171" s="631"/>
      <c r="K1171" s="631"/>
      <c r="L1171" s="631"/>
      <c r="M1171" s="631"/>
      <c r="N1171" s="631"/>
      <c r="O1171" s="631"/>
      <c r="P1171" s="631"/>
      <c r="Q1171" s="631"/>
      <c r="R1171" s="631"/>
      <c r="S1171" s="631"/>
      <c r="T1171" s="631"/>
      <c r="U1171" s="631"/>
      <c r="V1171" s="631"/>
      <c r="W1171" s="631"/>
      <c r="X1171" s="631"/>
    </row>
    <row r="1172" spans="1:24" x14ac:dyDescent="0.2">
      <c r="A1172" s="631"/>
      <c r="B1172" s="95"/>
      <c r="E1172" s="631"/>
      <c r="F1172" s="631"/>
      <c r="G1172" s="631"/>
      <c r="H1172" s="631"/>
      <c r="I1172" s="631"/>
      <c r="J1172" s="631"/>
      <c r="K1172" s="631"/>
      <c r="L1172" s="631"/>
      <c r="M1172" s="631"/>
      <c r="N1172" s="631"/>
      <c r="O1172" s="631"/>
      <c r="P1172" s="631"/>
      <c r="Q1172" s="631"/>
      <c r="R1172" s="631"/>
      <c r="S1172" s="631"/>
      <c r="T1172" s="631"/>
      <c r="U1172" s="631"/>
      <c r="V1172" s="631"/>
      <c r="W1172" s="631"/>
      <c r="X1172" s="631"/>
    </row>
    <row r="1173" spans="1:24" x14ac:dyDescent="0.2">
      <c r="A1173" s="631"/>
      <c r="B1173" s="95"/>
      <c r="E1173" s="631"/>
      <c r="F1173" s="631"/>
      <c r="G1173" s="631"/>
      <c r="H1173" s="631"/>
      <c r="I1173" s="631"/>
      <c r="J1173" s="631"/>
      <c r="K1173" s="631"/>
      <c r="L1173" s="631"/>
      <c r="M1173" s="631"/>
      <c r="N1173" s="631"/>
      <c r="O1173" s="631"/>
      <c r="P1173" s="631"/>
      <c r="Q1173" s="631"/>
      <c r="R1173" s="631"/>
      <c r="S1173" s="631"/>
      <c r="T1173" s="631"/>
      <c r="U1173" s="631"/>
      <c r="V1173" s="631"/>
      <c r="W1173" s="631"/>
      <c r="X1173" s="631"/>
    </row>
    <row r="1174" spans="1:24" x14ac:dyDescent="0.2">
      <c r="A1174" s="631"/>
      <c r="B1174" s="95"/>
      <c r="E1174" s="631"/>
      <c r="F1174" s="631"/>
      <c r="G1174" s="631"/>
      <c r="H1174" s="631"/>
      <c r="I1174" s="631"/>
      <c r="J1174" s="631"/>
      <c r="K1174" s="631"/>
      <c r="L1174" s="631"/>
      <c r="M1174" s="631"/>
      <c r="N1174" s="631"/>
      <c r="O1174" s="631"/>
      <c r="P1174" s="631"/>
      <c r="Q1174" s="631"/>
      <c r="R1174" s="631"/>
      <c r="S1174" s="631"/>
      <c r="T1174" s="631"/>
      <c r="U1174" s="631"/>
      <c r="V1174" s="631"/>
      <c r="W1174" s="631"/>
      <c r="X1174" s="631"/>
    </row>
    <row r="1175" spans="1:24" x14ac:dyDescent="0.2">
      <c r="A1175" s="631"/>
      <c r="B1175" s="95"/>
      <c r="E1175" s="631"/>
      <c r="F1175" s="631"/>
      <c r="G1175" s="631"/>
      <c r="H1175" s="631"/>
      <c r="I1175" s="631"/>
      <c r="J1175" s="631"/>
      <c r="K1175" s="631"/>
      <c r="L1175" s="631"/>
      <c r="M1175" s="631"/>
      <c r="N1175" s="631"/>
      <c r="O1175" s="631"/>
      <c r="P1175" s="631"/>
      <c r="Q1175" s="631"/>
      <c r="R1175" s="631"/>
      <c r="S1175" s="631"/>
      <c r="T1175" s="631"/>
      <c r="U1175" s="631"/>
      <c r="V1175" s="631"/>
      <c r="W1175" s="631"/>
      <c r="X1175" s="631"/>
    </row>
    <row r="1176" spans="1:24" x14ac:dyDescent="0.2">
      <c r="A1176" s="631"/>
      <c r="B1176" s="95"/>
      <c r="E1176" s="631"/>
      <c r="F1176" s="631"/>
      <c r="G1176" s="631"/>
      <c r="H1176" s="631"/>
      <c r="I1176" s="631"/>
      <c r="J1176" s="631"/>
      <c r="K1176" s="631"/>
      <c r="L1176" s="631"/>
      <c r="M1176" s="631"/>
      <c r="N1176" s="631"/>
      <c r="O1176" s="631"/>
      <c r="P1176" s="631"/>
      <c r="Q1176" s="631"/>
      <c r="R1176" s="631"/>
      <c r="S1176" s="631"/>
      <c r="T1176" s="631"/>
      <c r="U1176" s="631"/>
      <c r="V1176" s="631"/>
      <c r="W1176" s="631"/>
      <c r="X1176" s="631"/>
    </row>
    <row r="1177" spans="1:24" x14ac:dyDescent="0.2">
      <c r="A1177" s="631"/>
      <c r="B1177" s="95"/>
      <c r="E1177" s="631"/>
      <c r="F1177" s="631"/>
      <c r="G1177" s="631"/>
      <c r="H1177" s="631"/>
      <c r="I1177" s="631"/>
      <c r="J1177" s="631"/>
      <c r="K1177" s="631"/>
      <c r="L1177" s="631"/>
      <c r="M1177" s="631"/>
      <c r="N1177" s="631"/>
      <c r="O1177" s="631"/>
      <c r="P1177" s="631"/>
      <c r="Q1177" s="631"/>
      <c r="R1177" s="631"/>
      <c r="S1177" s="631"/>
      <c r="T1177" s="631"/>
      <c r="U1177" s="631"/>
      <c r="V1177" s="631"/>
      <c r="W1177" s="631"/>
      <c r="X1177" s="631"/>
    </row>
    <row r="1178" spans="1:24" x14ac:dyDescent="0.2">
      <c r="A1178" s="631"/>
      <c r="B1178" s="95"/>
      <c r="E1178" s="631"/>
      <c r="F1178" s="631"/>
      <c r="G1178" s="631"/>
      <c r="H1178" s="631"/>
      <c r="I1178" s="631"/>
      <c r="J1178" s="631"/>
      <c r="K1178" s="631"/>
      <c r="L1178" s="631"/>
      <c r="M1178" s="631"/>
      <c r="N1178" s="631"/>
      <c r="O1178" s="631"/>
      <c r="P1178" s="631"/>
      <c r="Q1178" s="631"/>
      <c r="R1178" s="631"/>
      <c r="S1178" s="631"/>
      <c r="T1178" s="631"/>
      <c r="U1178" s="631"/>
      <c r="V1178" s="631"/>
      <c r="W1178" s="631"/>
      <c r="X1178" s="631"/>
    </row>
    <row r="1179" spans="1:24" x14ac:dyDescent="0.2">
      <c r="A1179" s="631"/>
      <c r="B1179" s="95"/>
      <c r="E1179" s="631"/>
      <c r="F1179" s="631"/>
      <c r="G1179" s="631"/>
      <c r="H1179" s="631"/>
      <c r="I1179" s="631"/>
      <c r="J1179" s="631"/>
      <c r="K1179" s="631"/>
      <c r="L1179" s="631"/>
      <c r="M1179" s="631"/>
      <c r="N1179" s="631"/>
      <c r="O1179" s="631"/>
      <c r="P1179" s="631"/>
      <c r="Q1179" s="631"/>
      <c r="R1179" s="631"/>
      <c r="S1179" s="631"/>
      <c r="T1179" s="631"/>
      <c r="U1179" s="631"/>
      <c r="V1179" s="631"/>
      <c r="W1179" s="631"/>
      <c r="X1179" s="631"/>
    </row>
    <row r="1180" spans="1:24" x14ac:dyDescent="0.2">
      <c r="A1180" s="631"/>
      <c r="B1180" s="95"/>
      <c r="E1180" s="631"/>
      <c r="F1180" s="631"/>
      <c r="G1180" s="631"/>
      <c r="H1180" s="631"/>
      <c r="I1180" s="631"/>
      <c r="J1180" s="631"/>
      <c r="K1180" s="631"/>
      <c r="L1180" s="631"/>
      <c r="M1180" s="631"/>
      <c r="N1180" s="631"/>
      <c r="O1180" s="631"/>
      <c r="P1180" s="631"/>
      <c r="Q1180" s="631"/>
      <c r="R1180" s="631"/>
      <c r="S1180" s="631"/>
      <c r="T1180" s="631"/>
      <c r="U1180" s="631"/>
      <c r="V1180" s="631"/>
      <c r="W1180" s="631"/>
      <c r="X1180" s="631"/>
    </row>
    <row r="1181" spans="1:24" x14ac:dyDescent="0.2">
      <c r="A1181" s="631"/>
      <c r="B1181" s="95"/>
      <c r="E1181" s="631"/>
      <c r="F1181" s="631"/>
      <c r="G1181" s="631"/>
      <c r="H1181" s="631"/>
      <c r="I1181" s="631"/>
      <c r="J1181" s="631"/>
      <c r="K1181" s="631"/>
      <c r="L1181" s="631"/>
      <c r="M1181" s="631"/>
      <c r="N1181" s="631"/>
      <c r="O1181" s="631"/>
      <c r="P1181" s="631"/>
      <c r="Q1181" s="631"/>
      <c r="R1181" s="631"/>
      <c r="S1181" s="631"/>
      <c r="T1181" s="631"/>
      <c r="U1181" s="631"/>
      <c r="V1181" s="631"/>
      <c r="W1181" s="631"/>
      <c r="X1181" s="631"/>
    </row>
    <row r="1182" spans="1:24" x14ac:dyDescent="0.2">
      <c r="A1182" s="631"/>
      <c r="B1182" s="95"/>
      <c r="E1182" s="631"/>
      <c r="F1182" s="631"/>
      <c r="G1182" s="631"/>
      <c r="H1182" s="631"/>
      <c r="I1182" s="631"/>
      <c r="J1182" s="631"/>
      <c r="K1182" s="631"/>
      <c r="L1182" s="631"/>
      <c r="M1182" s="631"/>
      <c r="N1182" s="631"/>
      <c r="O1182" s="631"/>
      <c r="P1182" s="631"/>
      <c r="Q1182" s="631"/>
      <c r="R1182" s="631"/>
      <c r="S1182" s="631"/>
      <c r="T1182" s="631"/>
      <c r="U1182" s="631"/>
      <c r="V1182" s="631"/>
      <c r="W1182" s="631"/>
      <c r="X1182" s="631"/>
    </row>
    <row r="1183" spans="1:24" x14ac:dyDescent="0.2">
      <c r="A1183" s="631"/>
      <c r="B1183" s="95"/>
      <c r="E1183" s="631"/>
      <c r="F1183" s="631"/>
      <c r="G1183" s="631"/>
      <c r="H1183" s="631"/>
      <c r="I1183" s="631"/>
      <c r="J1183" s="631"/>
      <c r="K1183" s="631"/>
      <c r="L1183" s="631"/>
      <c r="M1183" s="631"/>
      <c r="N1183" s="631"/>
      <c r="O1183" s="631"/>
      <c r="P1183" s="631"/>
      <c r="Q1183" s="631"/>
      <c r="R1183" s="631"/>
      <c r="S1183" s="631"/>
      <c r="T1183" s="631"/>
      <c r="U1183" s="631"/>
      <c r="V1183" s="631"/>
      <c r="W1183" s="631"/>
      <c r="X1183" s="631"/>
    </row>
    <row r="1184" spans="1:24" x14ac:dyDescent="0.2">
      <c r="A1184" s="631"/>
      <c r="B1184" s="95"/>
      <c r="E1184" s="631"/>
      <c r="F1184" s="631"/>
      <c r="G1184" s="631"/>
      <c r="H1184" s="631"/>
      <c r="I1184" s="631"/>
      <c r="J1184" s="631"/>
      <c r="K1184" s="631"/>
      <c r="L1184" s="631"/>
      <c r="M1184" s="631"/>
      <c r="N1184" s="631"/>
      <c r="O1184" s="631"/>
      <c r="P1184" s="631"/>
      <c r="Q1184" s="631"/>
      <c r="R1184" s="631"/>
      <c r="S1184" s="631"/>
      <c r="T1184" s="631"/>
      <c r="U1184" s="631"/>
      <c r="V1184" s="631"/>
      <c r="W1184" s="631"/>
      <c r="X1184" s="631"/>
    </row>
    <row r="1185" spans="1:24" x14ac:dyDescent="0.2">
      <c r="A1185" s="631"/>
      <c r="B1185" s="95"/>
      <c r="E1185" s="631"/>
      <c r="F1185" s="631"/>
      <c r="G1185" s="631"/>
      <c r="H1185" s="631"/>
      <c r="I1185" s="631"/>
      <c r="J1185" s="631"/>
      <c r="K1185" s="631"/>
      <c r="L1185" s="631"/>
      <c r="M1185" s="631"/>
      <c r="N1185" s="631"/>
      <c r="O1185" s="631"/>
      <c r="P1185" s="631"/>
      <c r="Q1185" s="631"/>
      <c r="R1185" s="631"/>
      <c r="S1185" s="631"/>
      <c r="T1185" s="631"/>
      <c r="U1185" s="631"/>
      <c r="V1185" s="631"/>
      <c r="W1185" s="631"/>
      <c r="X1185" s="631"/>
    </row>
    <row r="1186" spans="1:24" x14ac:dyDescent="0.2">
      <c r="A1186" s="631"/>
      <c r="B1186" s="95"/>
      <c r="E1186" s="631"/>
      <c r="F1186" s="631"/>
      <c r="G1186" s="631"/>
      <c r="H1186" s="631"/>
      <c r="I1186" s="631"/>
      <c r="J1186" s="631"/>
      <c r="K1186" s="631"/>
      <c r="L1186" s="631"/>
      <c r="M1186" s="631"/>
      <c r="N1186" s="631"/>
      <c r="O1186" s="631"/>
      <c r="P1186" s="631"/>
      <c r="Q1186" s="631"/>
      <c r="R1186" s="631"/>
      <c r="S1186" s="631"/>
      <c r="T1186" s="631"/>
      <c r="U1186" s="631"/>
      <c r="V1186" s="631"/>
      <c r="W1186" s="631"/>
      <c r="X1186" s="631"/>
    </row>
    <row r="1187" spans="1:24" x14ac:dyDescent="0.2">
      <c r="A1187" s="631"/>
      <c r="B1187" s="95"/>
      <c r="E1187" s="631"/>
      <c r="F1187" s="631"/>
      <c r="G1187" s="631"/>
      <c r="H1187" s="631"/>
      <c r="I1187" s="631"/>
      <c r="J1187" s="631"/>
      <c r="K1187" s="631"/>
      <c r="L1187" s="631"/>
      <c r="M1187" s="631"/>
      <c r="N1187" s="631"/>
      <c r="O1187" s="631"/>
      <c r="P1187" s="631"/>
      <c r="Q1187" s="631"/>
      <c r="R1187" s="631"/>
      <c r="S1187" s="631"/>
      <c r="T1187" s="631"/>
      <c r="U1187" s="631"/>
      <c r="V1187" s="631"/>
      <c r="W1187" s="631"/>
      <c r="X1187" s="631"/>
    </row>
    <row r="1188" spans="1:24" x14ac:dyDescent="0.2">
      <c r="A1188" s="631"/>
      <c r="B1188" s="95"/>
      <c r="E1188" s="631"/>
      <c r="F1188" s="631"/>
      <c r="G1188" s="631"/>
      <c r="H1188" s="631"/>
      <c r="I1188" s="631"/>
      <c r="J1188" s="631"/>
      <c r="K1188" s="631"/>
      <c r="L1188" s="631"/>
      <c r="M1188" s="631"/>
      <c r="N1188" s="631"/>
      <c r="O1188" s="631"/>
      <c r="P1188" s="631"/>
      <c r="Q1188" s="631"/>
      <c r="R1188" s="631"/>
      <c r="S1188" s="631"/>
      <c r="T1188" s="631"/>
      <c r="U1188" s="631"/>
      <c r="V1188" s="631"/>
      <c r="W1188" s="631"/>
      <c r="X1188" s="631"/>
    </row>
    <row r="1189" spans="1:24" x14ac:dyDescent="0.2">
      <c r="A1189" s="631"/>
      <c r="B1189" s="95"/>
      <c r="E1189" s="631"/>
      <c r="F1189" s="631"/>
      <c r="G1189" s="631"/>
      <c r="H1189" s="631"/>
      <c r="I1189" s="631"/>
      <c r="J1189" s="631"/>
      <c r="K1189" s="631"/>
      <c r="L1189" s="631"/>
      <c r="M1189" s="631"/>
      <c r="N1189" s="631"/>
      <c r="O1189" s="631"/>
      <c r="P1189" s="631"/>
      <c r="Q1189" s="631"/>
      <c r="R1189" s="631"/>
      <c r="S1189" s="631"/>
      <c r="T1189" s="631"/>
      <c r="U1189" s="631"/>
      <c r="V1189" s="631"/>
      <c r="W1189" s="631"/>
      <c r="X1189" s="631"/>
    </row>
    <row r="1190" spans="1:24" x14ac:dyDescent="0.2">
      <c r="A1190" s="631"/>
      <c r="B1190" s="95"/>
      <c r="E1190" s="631"/>
      <c r="F1190" s="631"/>
      <c r="G1190" s="631"/>
      <c r="H1190" s="631"/>
      <c r="I1190" s="631"/>
      <c r="J1190" s="631"/>
      <c r="K1190" s="631"/>
      <c r="L1190" s="631"/>
      <c r="M1190" s="631"/>
      <c r="N1190" s="631"/>
      <c r="O1190" s="631"/>
      <c r="P1190" s="631"/>
      <c r="Q1190" s="631"/>
      <c r="R1190" s="631"/>
      <c r="S1190" s="631"/>
      <c r="T1190" s="631"/>
      <c r="U1190" s="631"/>
      <c r="V1190" s="631"/>
      <c r="W1190" s="631"/>
      <c r="X1190" s="631"/>
    </row>
    <row r="1191" spans="1:24" x14ac:dyDescent="0.2">
      <c r="A1191" s="631"/>
      <c r="B1191" s="95"/>
      <c r="E1191" s="631"/>
      <c r="F1191" s="631"/>
      <c r="G1191" s="631"/>
      <c r="H1191" s="631"/>
      <c r="I1191" s="631"/>
      <c r="J1191" s="631"/>
      <c r="K1191" s="631"/>
      <c r="L1191" s="631"/>
      <c r="M1191" s="631"/>
      <c r="N1191" s="631"/>
      <c r="O1191" s="631"/>
      <c r="P1191" s="631"/>
      <c r="Q1191" s="631"/>
      <c r="R1191" s="631"/>
      <c r="S1191" s="631"/>
      <c r="T1191" s="631"/>
      <c r="U1191" s="631"/>
      <c r="V1191" s="631"/>
      <c r="W1191" s="631"/>
      <c r="X1191" s="631"/>
    </row>
    <row r="1192" spans="1:24" x14ac:dyDescent="0.2">
      <c r="A1192" s="631"/>
      <c r="B1192" s="95"/>
      <c r="E1192" s="631"/>
      <c r="F1192" s="631"/>
      <c r="G1192" s="631"/>
      <c r="H1192" s="631"/>
      <c r="I1192" s="631"/>
      <c r="J1192" s="631"/>
      <c r="K1192" s="631"/>
      <c r="L1192" s="631"/>
      <c r="M1192" s="631"/>
      <c r="N1192" s="631"/>
      <c r="O1192" s="631"/>
      <c r="P1192" s="631"/>
      <c r="Q1192" s="631"/>
      <c r="R1192" s="631"/>
      <c r="S1192" s="631"/>
      <c r="T1192" s="631"/>
      <c r="U1192" s="631"/>
      <c r="V1192" s="631"/>
      <c r="W1192" s="631"/>
      <c r="X1192" s="631"/>
    </row>
    <row r="1193" spans="1:24" x14ac:dyDescent="0.2">
      <c r="A1193" s="631"/>
      <c r="B1193" s="95"/>
      <c r="E1193" s="631"/>
      <c r="F1193" s="631"/>
      <c r="G1193" s="631"/>
      <c r="H1193" s="631"/>
      <c r="I1193" s="631"/>
      <c r="J1193" s="631"/>
      <c r="K1193" s="631"/>
      <c r="L1193" s="631"/>
      <c r="M1193" s="631"/>
      <c r="N1193" s="631"/>
      <c r="O1193" s="631"/>
      <c r="P1193" s="631"/>
      <c r="Q1193" s="631"/>
      <c r="R1193" s="631"/>
      <c r="S1193" s="631"/>
      <c r="T1193" s="631"/>
      <c r="U1193" s="631"/>
      <c r="V1193" s="631"/>
      <c r="W1193" s="631"/>
      <c r="X1193" s="631"/>
    </row>
    <row r="1194" spans="1:24" x14ac:dyDescent="0.2">
      <c r="A1194" s="631"/>
      <c r="B1194" s="95"/>
      <c r="E1194" s="631"/>
      <c r="F1194" s="631"/>
      <c r="G1194" s="631"/>
      <c r="H1194" s="631"/>
      <c r="I1194" s="631"/>
      <c r="J1194" s="631"/>
      <c r="K1194" s="631"/>
      <c r="L1194" s="631"/>
      <c r="M1194" s="631"/>
      <c r="N1194" s="631"/>
      <c r="O1194" s="631"/>
      <c r="P1194" s="631"/>
      <c r="Q1194" s="631"/>
      <c r="R1194" s="631"/>
      <c r="S1194" s="631"/>
      <c r="T1194" s="631"/>
      <c r="U1194" s="631"/>
      <c r="V1194" s="631"/>
      <c r="W1194" s="631"/>
      <c r="X1194" s="631"/>
    </row>
    <row r="1195" spans="1:24" x14ac:dyDescent="0.2">
      <c r="A1195" s="631"/>
      <c r="B1195" s="95"/>
      <c r="E1195" s="631"/>
      <c r="F1195" s="631"/>
      <c r="G1195" s="631"/>
      <c r="H1195" s="631"/>
      <c r="I1195" s="631"/>
      <c r="J1195" s="631"/>
      <c r="K1195" s="631"/>
      <c r="L1195" s="631"/>
      <c r="M1195" s="631"/>
      <c r="N1195" s="631"/>
      <c r="O1195" s="631"/>
      <c r="P1195" s="631"/>
      <c r="Q1195" s="631"/>
      <c r="R1195" s="631"/>
      <c r="S1195" s="631"/>
      <c r="T1195" s="631"/>
      <c r="U1195" s="631"/>
      <c r="V1195" s="631"/>
      <c r="W1195" s="631"/>
      <c r="X1195" s="631"/>
    </row>
    <row r="1196" spans="1:24" x14ac:dyDescent="0.2">
      <c r="A1196" s="631"/>
      <c r="B1196" s="95"/>
      <c r="E1196" s="631"/>
      <c r="F1196" s="631"/>
      <c r="G1196" s="631"/>
      <c r="H1196" s="631"/>
      <c r="I1196" s="631"/>
      <c r="J1196" s="631"/>
      <c r="K1196" s="631"/>
      <c r="L1196" s="631"/>
      <c r="M1196" s="631"/>
      <c r="N1196" s="631"/>
      <c r="O1196" s="631"/>
      <c r="P1196" s="631"/>
      <c r="Q1196" s="631"/>
      <c r="R1196" s="631"/>
      <c r="S1196" s="631"/>
      <c r="T1196" s="631"/>
      <c r="U1196" s="631"/>
      <c r="V1196" s="631"/>
      <c r="W1196" s="631"/>
      <c r="X1196" s="631"/>
    </row>
    <row r="1197" spans="1:24" x14ac:dyDescent="0.2">
      <c r="A1197" s="631"/>
      <c r="B1197" s="95"/>
      <c r="E1197" s="631"/>
      <c r="F1197" s="631"/>
      <c r="G1197" s="631"/>
      <c r="H1197" s="631"/>
      <c r="I1197" s="631"/>
      <c r="J1197" s="631"/>
      <c r="K1197" s="631"/>
      <c r="L1197" s="631"/>
      <c r="M1197" s="631"/>
      <c r="N1197" s="631"/>
      <c r="O1197" s="631"/>
      <c r="P1197" s="631"/>
      <c r="Q1197" s="631"/>
      <c r="R1197" s="631"/>
      <c r="S1197" s="631"/>
      <c r="T1197" s="631"/>
      <c r="U1197" s="631"/>
      <c r="V1197" s="631"/>
      <c r="W1197" s="631"/>
      <c r="X1197" s="631"/>
    </row>
    <row r="1198" spans="1:24" x14ac:dyDescent="0.2">
      <c r="A1198" s="631"/>
      <c r="B1198" s="95"/>
      <c r="E1198" s="631"/>
      <c r="F1198" s="631"/>
      <c r="G1198" s="631"/>
      <c r="H1198" s="631"/>
      <c r="I1198" s="631"/>
      <c r="J1198" s="631"/>
      <c r="K1198" s="631"/>
      <c r="L1198" s="631"/>
      <c r="M1198" s="631"/>
      <c r="N1198" s="631"/>
      <c r="O1198" s="631"/>
      <c r="P1198" s="631"/>
      <c r="Q1198" s="631"/>
      <c r="R1198" s="631"/>
      <c r="S1198" s="631"/>
      <c r="T1198" s="631"/>
      <c r="U1198" s="631"/>
      <c r="V1198" s="631"/>
      <c r="W1198" s="631"/>
      <c r="X1198" s="631"/>
    </row>
    <row r="1199" spans="1:24" x14ac:dyDescent="0.2">
      <c r="A1199" s="631"/>
      <c r="B1199" s="95"/>
      <c r="E1199" s="631"/>
      <c r="F1199" s="631"/>
      <c r="G1199" s="631"/>
      <c r="H1199" s="631"/>
      <c r="I1199" s="631"/>
      <c r="J1199" s="631"/>
      <c r="K1199" s="631"/>
      <c r="L1199" s="631"/>
      <c r="M1199" s="631"/>
      <c r="N1199" s="631"/>
      <c r="O1199" s="631"/>
      <c r="P1199" s="631"/>
      <c r="Q1199" s="631"/>
      <c r="R1199" s="631"/>
      <c r="S1199" s="631"/>
      <c r="T1199" s="631"/>
      <c r="U1199" s="631"/>
      <c r="V1199" s="631"/>
      <c r="W1199" s="631"/>
      <c r="X1199" s="631"/>
    </row>
    <row r="1200" spans="1:24" x14ac:dyDescent="0.2">
      <c r="A1200" s="631"/>
      <c r="B1200" s="95"/>
      <c r="E1200" s="631"/>
      <c r="F1200" s="631"/>
      <c r="G1200" s="631"/>
      <c r="H1200" s="631"/>
      <c r="I1200" s="631"/>
      <c r="J1200" s="631"/>
      <c r="K1200" s="631"/>
      <c r="L1200" s="631"/>
      <c r="M1200" s="631"/>
      <c r="N1200" s="631"/>
      <c r="O1200" s="631"/>
      <c r="P1200" s="631"/>
      <c r="Q1200" s="631"/>
      <c r="R1200" s="631"/>
      <c r="S1200" s="631"/>
      <c r="T1200" s="631"/>
      <c r="U1200" s="631"/>
      <c r="V1200" s="631"/>
      <c r="W1200" s="631"/>
      <c r="X1200" s="631"/>
    </row>
    <row r="1201" spans="1:24" x14ac:dyDescent="0.2">
      <c r="A1201" s="631"/>
      <c r="B1201" s="95"/>
      <c r="E1201" s="631"/>
      <c r="F1201" s="631"/>
      <c r="G1201" s="631"/>
      <c r="H1201" s="631"/>
      <c r="I1201" s="631"/>
      <c r="J1201" s="631"/>
      <c r="K1201" s="631"/>
      <c r="L1201" s="631"/>
      <c r="M1201" s="631"/>
      <c r="N1201" s="631"/>
      <c r="O1201" s="631"/>
      <c r="P1201" s="631"/>
      <c r="Q1201" s="631"/>
      <c r="R1201" s="631"/>
      <c r="S1201" s="631"/>
      <c r="T1201" s="631"/>
      <c r="U1201" s="631"/>
      <c r="V1201" s="631"/>
      <c r="W1201" s="631"/>
      <c r="X1201" s="631"/>
    </row>
    <row r="1202" spans="1:24" x14ac:dyDescent="0.2">
      <c r="A1202" s="631"/>
      <c r="B1202" s="95"/>
      <c r="E1202" s="631"/>
      <c r="F1202" s="631"/>
      <c r="G1202" s="631"/>
      <c r="H1202" s="631"/>
      <c r="I1202" s="631"/>
      <c r="J1202" s="631"/>
      <c r="K1202" s="631"/>
      <c r="L1202" s="631"/>
      <c r="M1202" s="631"/>
      <c r="N1202" s="631"/>
      <c r="O1202" s="631"/>
      <c r="P1202" s="631"/>
      <c r="Q1202" s="631"/>
      <c r="R1202" s="631"/>
      <c r="S1202" s="631"/>
      <c r="T1202" s="631"/>
      <c r="U1202" s="631"/>
      <c r="V1202" s="631"/>
      <c r="W1202" s="631"/>
      <c r="X1202" s="631"/>
    </row>
    <row r="1203" spans="1:24" x14ac:dyDescent="0.2">
      <c r="A1203" s="631"/>
      <c r="B1203" s="95"/>
    </row>
    <row r="1204" spans="1:24" x14ac:dyDescent="0.2">
      <c r="A1204" s="631"/>
      <c r="B1204" s="95"/>
    </row>
    <row r="1205" spans="1:24" x14ac:dyDescent="0.2">
      <c r="A1205" s="631"/>
      <c r="B1205" s="95"/>
    </row>
    <row r="1206" spans="1:24" x14ac:dyDescent="0.2">
      <c r="A1206" s="631"/>
      <c r="B1206" s="95"/>
    </row>
    <row r="1207" spans="1:24" x14ac:dyDescent="0.2">
      <c r="A1207" s="631"/>
      <c r="B1207" s="95"/>
    </row>
    <row r="1208" spans="1:24" x14ac:dyDescent="0.2">
      <c r="A1208" s="631"/>
      <c r="B1208" s="95"/>
    </row>
    <row r="1209" spans="1:24" x14ac:dyDescent="0.2">
      <c r="A1209" s="631"/>
      <c r="B1209" s="95"/>
    </row>
    <row r="1210" spans="1:24" x14ac:dyDescent="0.2">
      <c r="A1210" s="631"/>
      <c r="B1210" s="95"/>
    </row>
    <row r="1211" spans="1:24" x14ac:dyDescent="0.2">
      <c r="A1211" s="631"/>
      <c r="B1211" s="95"/>
    </row>
    <row r="1212" spans="1:24" x14ac:dyDescent="0.2">
      <c r="A1212" s="631"/>
      <c r="B1212" s="95"/>
    </row>
    <row r="1213" spans="1:24" x14ac:dyDescent="0.2">
      <c r="A1213" s="631"/>
      <c r="B1213" s="95"/>
    </row>
    <row r="1214" spans="1:24" x14ac:dyDescent="0.2">
      <c r="A1214" s="631"/>
      <c r="B1214" s="95"/>
    </row>
    <row r="1215" spans="1:24" x14ac:dyDescent="0.2">
      <c r="A1215" s="631"/>
      <c r="B1215" s="95"/>
    </row>
    <row r="1216" spans="1:24" x14ac:dyDescent="0.2">
      <c r="A1216" s="631"/>
      <c r="B1216" s="95"/>
    </row>
    <row r="1217" spans="1:2" x14ac:dyDescent="0.2">
      <c r="A1217" s="631"/>
      <c r="B1217" s="95"/>
    </row>
    <row r="1218" spans="1:2" x14ac:dyDescent="0.2">
      <c r="A1218" s="631"/>
      <c r="B1218" s="95"/>
    </row>
    <row r="1219" spans="1:2" x14ac:dyDescent="0.2">
      <c r="A1219" s="631"/>
      <c r="B1219" s="95"/>
    </row>
    <row r="1220" spans="1:2" x14ac:dyDescent="0.2">
      <c r="A1220" s="631"/>
      <c r="B1220" s="95"/>
    </row>
    <row r="1221" spans="1:2" x14ac:dyDescent="0.2">
      <c r="A1221" s="631"/>
      <c r="B1221" s="95"/>
    </row>
    <row r="1222" spans="1:2" x14ac:dyDescent="0.2">
      <c r="A1222" s="631"/>
      <c r="B1222" s="95"/>
    </row>
    <row r="1223" spans="1:2" x14ac:dyDescent="0.2">
      <c r="A1223" s="631"/>
      <c r="B1223" s="95"/>
    </row>
    <row r="1224" spans="1:2" x14ac:dyDescent="0.2">
      <c r="A1224" s="631"/>
      <c r="B1224" s="95"/>
    </row>
    <row r="1225" spans="1:2" x14ac:dyDescent="0.2">
      <c r="A1225" s="631"/>
      <c r="B1225" s="95"/>
    </row>
    <row r="1226" spans="1:2" x14ac:dyDescent="0.2">
      <c r="A1226" s="631"/>
      <c r="B1226" s="95"/>
    </row>
    <row r="1227" spans="1:2" x14ac:dyDescent="0.2">
      <c r="A1227" s="631"/>
      <c r="B1227" s="95"/>
    </row>
    <row r="1228" spans="1:2" x14ac:dyDescent="0.2">
      <c r="A1228" s="631"/>
      <c r="B1228" s="95"/>
    </row>
    <row r="1229" spans="1:2" x14ac:dyDescent="0.2">
      <c r="A1229" s="631"/>
      <c r="B1229" s="95"/>
    </row>
    <row r="1230" spans="1:2" x14ac:dyDescent="0.2">
      <c r="A1230" s="631"/>
      <c r="B1230" s="95"/>
    </row>
    <row r="1231" spans="1:2" x14ac:dyDescent="0.2">
      <c r="A1231" s="631"/>
      <c r="B1231" s="95"/>
    </row>
    <row r="1232" spans="1:2" x14ac:dyDescent="0.2">
      <c r="A1232" s="631"/>
      <c r="B1232" s="95"/>
    </row>
    <row r="1233" spans="1:2" x14ac:dyDescent="0.2">
      <c r="A1233" s="631"/>
      <c r="B1233" s="95"/>
    </row>
    <row r="1234" spans="1:2" x14ac:dyDescent="0.2">
      <c r="A1234" s="631"/>
      <c r="B1234" s="95"/>
    </row>
    <row r="1235" spans="1:2" x14ac:dyDescent="0.2">
      <c r="A1235" s="631"/>
      <c r="B1235" s="95"/>
    </row>
    <row r="1236" spans="1:2" x14ac:dyDescent="0.2">
      <c r="A1236" s="631"/>
      <c r="B1236" s="95"/>
    </row>
    <row r="1237" spans="1:2" x14ac:dyDescent="0.2">
      <c r="A1237" s="631"/>
      <c r="B1237" s="95"/>
    </row>
    <row r="1238" spans="1:2" x14ac:dyDescent="0.2">
      <c r="A1238" s="631"/>
      <c r="B1238" s="95"/>
    </row>
    <row r="1239" spans="1:2" x14ac:dyDescent="0.2">
      <c r="A1239" s="631"/>
      <c r="B1239" s="95"/>
    </row>
    <row r="1240" spans="1:2" x14ac:dyDescent="0.2">
      <c r="A1240" s="631"/>
      <c r="B1240" s="95"/>
    </row>
    <row r="1241" spans="1:2" x14ac:dyDescent="0.2">
      <c r="A1241" s="631"/>
      <c r="B1241" s="95"/>
    </row>
    <row r="1242" spans="1:2" x14ac:dyDescent="0.2">
      <c r="A1242" s="631"/>
      <c r="B1242" s="95"/>
    </row>
    <row r="1243" spans="1:2" x14ac:dyDescent="0.2">
      <c r="A1243" s="631"/>
      <c r="B1243" s="95"/>
    </row>
    <row r="1244" spans="1:2" x14ac:dyDescent="0.2">
      <c r="A1244" s="631"/>
      <c r="B1244" s="95"/>
    </row>
    <row r="1245" spans="1:2" x14ac:dyDescent="0.2">
      <c r="A1245" s="631"/>
      <c r="B1245" s="95"/>
    </row>
    <row r="1246" spans="1:2" x14ac:dyDescent="0.2">
      <c r="A1246" s="631"/>
      <c r="B1246" s="95"/>
    </row>
    <row r="1247" spans="1:2" x14ac:dyDescent="0.2">
      <c r="A1247" s="631"/>
      <c r="B1247" s="95"/>
    </row>
    <row r="1248" spans="1:2" x14ac:dyDescent="0.2">
      <c r="A1248" s="631"/>
      <c r="B1248" s="95"/>
    </row>
    <row r="1249" spans="1:2" x14ac:dyDescent="0.2">
      <c r="A1249" s="631"/>
      <c r="B1249" s="95"/>
    </row>
    <row r="1250" spans="1:2" x14ac:dyDescent="0.2">
      <c r="A1250" s="631"/>
      <c r="B1250" s="95"/>
    </row>
    <row r="1251" spans="1:2" x14ac:dyDescent="0.2">
      <c r="A1251" s="631"/>
      <c r="B1251" s="95"/>
    </row>
    <row r="1252" spans="1:2" x14ac:dyDescent="0.2">
      <c r="A1252" s="631"/>
      <c r="B1252" s="95"/>
    </row>
    <row r="1253" spans="1:2" x14ac:dyDescent="0.2">
      <c r="A1253" s="631"/>
      <c r="B1253" s="95"/>
    </row>
    <row r="1254" spans="1:2" x14ac:dyDescent="0.2">
      <c r="A1254" s="631"/>
      <c r="B1254" s="95"/>
    </row>
    <row r="1255" spans="1:2" x14ac:dyDescent="0.2">
      <c r="A1255" s="631"/>
      <c r="B1255" s="95"/>
    </row>
    <row r="1256" spans="1:2" x14ac:dyDescent="0.2">
      <c r="A1256" s="631"/>
      <c r="B1256" s="95"/>
    </row>
    <row r="1257" spans="1:2" x14ac:dyDescent="0.2">
      <c r="A1257" s="631"/>
      <c r="B1257" s="95"/>
    </row>
    <row r="1258" spans="1:2" x14ac:dyDescent="0.2">
      <c r="A1258" s="631"/>
      <c r="B1258" s="95"/>
    </row>
    <row r="1259" spans="1:2" x14ac:dyDescent="0.2">
      <c r="A1259" s="631"/>
      <c r="B1259" s="95"/>
    </row>
    <row r="1260" spans="1:2" x14ac:dyDescent="0.2">
      <c r="A1260" s="631"/>
      <c r="B1260" s="95"/>
    </row>
    <row r="1261" spans="1:2" x14ac:dyDescent="0.2">
      <c r="A1261" s="631"/>
      <c r="B1261" s="95"/>
    </row>
    <row r="1262" spans="1:2" x14ac:dyDescent="0.2">
      <c r="A1262" s="631"/>
      <c r="B1262" s="95"/>
    </row>
    <row r="1263" spans="1:2" x14ac:dyDescent="0.2">
      <c r="A1263" s="631"/>
      <c r="B1263" s="95"/>
    </row>
    <row r="1264" spans="1:2" x14ac:dyDescent="0.2">
      <c r="A1264" s="631"/>
      <c r="B1264" s="95"/>
    </row>
    <row r="1265" spans="1:2" x14ac:dyDescent="0.2">
      <c r="A1265" s="631"/>
      <c r="B1265" s="95"/>
    </row>
    <row r="1266" spans="1:2" x14ac:dyDescent="0.2">
      <c r="A1266" s="631"/>
      <c r="B1266" s="95"/>
    </row>
    <row r="1267" spans="1:2" x14ac:dyDescent="0.2">
      <c r="A1267" s="631"/>
      <c r="B1267" s="95"/>
    </row>
    <row r="1268" spans="1:2" x14ac:dyDescent="0.2">
      <c r="A1268" s="631"/>
      <c r="B1268" s="95"/>
    </row>
    <row r="1269" spans="1:2" x14ac:dyDescent="0.2">
      <c r="A1269" s="631"/>
      <c r="B1269" s="95"/>
    </row>
    <row r="1270" spans="1:2" x14ac:dyDescent="0.2">
      <c r="A1270" s="631"/>
      <c r="B1270" s="95"/>
    </row>
    <row r="1271" spans="1:2" x14ac:dyDescent="0.2">
      <c r="A1271" s="631"/>
      <c r="B1271" s="95"/>
    </row>
    <row r="1272" spans="1:2" x14ac:dyDescent="0.2">
      <c r="A1272" s="631"/>
      <c r="B1272" s="95"/>
    </row>
    <row r="1273" spans="1:2" x14ac:dyDescent="0.2">
      <c r="A1273" s="631"/>
      <c r="B1273" s="95"/>
    </row>
    <row r="1274" spans="1:2" x14ac:dyDescent="0.2">
      <c r="A1274" s="631"/>
      <c r="B1274" s="95"/>
    </row>
    <row r="1275" spans="1:2" x14ac:dyDescent="0.2">
      <c r="A1275" s="631"/>
      <c r="B1275" s="95"/>
    </row>
    <row r="1276" spans="1:2" x14ac:dyDescent="0.2">
      <c r="A1276" s="631"/>
      <c r="B1276" s="95"/>
    </row>
    <row r="1277" spans="1:2" x14ac:dyDescent="0.2">
      <c r="A1277" s="631"/>
      <c r="B1277" s="95"/>
    </row>
    <row r="1278" spans="1:2" x14ac:dyDescent="0.2">
      <c r="A1278" s="631"/>
      <c r="B1278" s="95"/>
    </row>
    <row r="1279" spans="1:2" x14ac:dyDescent="0.2">
      <c r="A1279" s="631"/>
      <c r="B1279" s="95"/>
    </row>
    <row r="1280" spans="1:2" x14ac:dyDescent="0.2">
      <c r="A1280" s="631"/>
      <c r="B1280" s="95"/>
    </row>
    <row r="1281" spans="1:2" x14ac:dyDescent="0.2">
      <c r="A1281" s="631"/>
      <c r="B1281" s="95"/>
    </row>
    <row r="1282" spans="1:2" x14ac:dyDescent="0.2">
      <c r="A1282" s="631"/>
      <c r="B1282" s="95"/>
    </row>
    <row r="1283" spans="1:2" x14ac:dyDescent="0.2">
      <c r="A1283" s="631"/>
      <c r="B1283" s="95"/>
    </row>
    <row r="1284" spans="1:2" x14ac:dyDescent="0.2">
      <c r="A1284" s="631"/>
      <c r="B1284" s="95"/>
    </row>
    <row r="1285" spans="1:2" x14ac:dyDescent="0.2">
      <c r="A1285" s="631"/>
      <c r="B1285" s="95"/>
    </row>
    <row r="1286" spans="1:2" x14ac:dyDescent="0.2">
      <c r="A1286" s="631"/>
      <c r="B1286" s="95"/>
    </row>
    <row r="1287" spans="1:2" x14ac:dyDescent="0.2">
      <c r="A1287" s="631"/>
      <c r="B1287" s="95"/>
    </row>
    <row r="1288" spans="1:2" x14ac:dyDescent="0.2">
      <c r="A1288" s="631"/>
      <c r="B1288" s="95"/>
    </row>
    <row r="1289" spans="1:2" x14ac:dyDescent="0.2">
      <c r="A1289" s="631"/>
      <c r="B1289" s="95"/>
    </row>
    <row r="1290" spans="1:2" x14ac:dyDescent="0.2">
      <c r="A1290" s="631"/>
      <c r="B1290" s="95"/>
    </row>
    <row r="1291" spans="1:2" x14ac:dyDescent="0.2">
      <c r="A1291" s="631"/>
      <c r="B1291" s="95"/>
    </row>
    <row r="1292" spans="1:2" x14ac:dyDescent="0.2">
      <c r="A1292" s="631"/>
      <c r="B1292" s="95"/>
    </row>
    <row r="1293" spans="1:2" x14ac:dyDescent="0.2">
      <c r="A1293" s="631"/>
      <c r="B1293" s="95"/>
    </row>
    <row r="1294" spans="1:2" x14ac:dyDescent="0.2">
      <c r="A1294" s="631"/>
      <c r="B1294" s="95"/>
    </row>
    <row r="1295" spans="1:2" x14ac:dyDescent="0.2">
      <c r="A1295" s="631"/>
      <c r="B1295" s="95"/>
    </row>
    <row r="1296" spans="1:2" x14ac:dyDescent="0.2">
      <c r="A1296" s="631"/>
      <c r="B1296" s="95"/>
    </row>
    <row r="1297" spans="1:2" x14ac:dyDescent="0.2">
      <c r="A1297" s="631"/>
      <c r="B1297" s="95"/>
    </row>
    <row r="1298" spans="1:2" x14ac:dyDescent="0.2">
      <c r="A1298" s="631"/>
      <c r="B1298" s="95"/>
    </row>
    <row r="1299" spans="1:2" x14ac:dyDescent="0.2">
      <c r="A1299" s="631"/>
      <c r="B1299" s="95"/>
    </row>
    <row r="1300" spans="1:2" x14ac:dyDescent="0.2">
      <c r="A1300" s="631"/>
      <c r="B1300" s="95"/>
    </row>
    <row r="1301" spans="1:2" x14ac:dyDescent="0.2">
      <c r="A1301" s="631"/>
      <c r="B1301" s="95"/>
    </row>
    <row r="1302" spans="1:2" x14ac:dyDescent="0.2">
      <c r="A1302" s="631"/>
      <c r="B1302" s="95"/>
    </row>
    <row r="1303" spans="1:2" x14ac:dyDescent="0.2">
      <c r="A1303" s="631"/>
      <c r="B1303" s="95"/>
    </row>
    <row r="1304" spans="1:2" x14ac:dyDescent="0.2">
      <c r="A1304" s="631"/>
      <c r="B1304" s="95"/>
    </row>
    <row r="1305" spans="1:2" x14ac:dyDescent="0.2">
      <c r="A1305" s="631"/>
      <c r="B1305" s="95"/>
    </row>
    <row r="1306" spans="1:2" x14ac:dyDescent="0.2">
      <c r="A1306" s="631"/>
      <c r="B1306" s="95"/>
    </row>
    <row r="1307" spans="1:2" x14ac:dyDescent="0.2">
      <c r="A1307" s="631"/>
      <c r="B1307" s="95"/>
    </row>
    <row r="1308" spans="1:2" x14ac:dyDescent="0.2">
      <c r="A1308" s="631"/>
      <c r="B1308" s="95"/>
    </row>
    <row r="1309" spans="1:2" x14ac:dyDescent="0.2">
      <c r="A1309" s="631"/>
      <c r="B1309" s="95"/>
    </row>
    <row r="1310" spans="1:2" x14ac:dyDescent="0.2">
      <c r="A1310" s="631"/>
      <c r="B1310" s="95"/>
    </row>
    <row r="1311" spans="1:2" x14ac:dyDescent="0.2">
      <c r="A1311" s="631"/>
      <c r="B1311" s="95"/>
    </row>
    <row r="1312" spans="1:2" x14ac:dyDescent="0.2">
      <c r="A1312" s="631"/>
      <c r="B1312" s="95"/>
    </row>
    <row r="1313" spans="1:2" x14ac:dyDescent="0.2">
      <c r="A1313" s="631"/>
      <c r="B1313" s="95"/>
    </row>
    <row r="1314" spans="1:2" x14ac:dyDescent="0.2">
      <c r="A1314" s="631"/>
      <c r="B1314" s="95"/>
    </row>
    <row r="1315" spans="1:2" x14ac:dyDescent="0.2">
      <c r="A1315" s="631"/>
      <c r="B1315" s="95"/>
    </row>
    <row r="1316" spans="1:2" x14ac:dyDescent="0.2">
      <c r="A1316" s="631"/>
      <c r="B1316" s="95"/>
    </row>
    <row r="1317" spans="1:2" x14ac:dyDescent="0.2">
      <c r="A1317" s="631"/>
      <c r="B1317" s="95"/>
    </row>
    <row r="1318" spans="1:2" x14ac:dyDescent="0.2">
      <c r="A1318" s="631"/>
      <c r="B1318" s="95"/>
    </row>
    <row r="1319" spans="1:2" x14ac:dyDescent="0.2">
      <c r="A1319" s="631"/>
      <c r="B1319" s="95"/>
    </row>
    <row r="1320" spans="1:2" x14ac:dyDescent="0.2">
      <c r="A1320" s="631"/>
      <c r="B1320" s="95"/>
    </row>
    <row r="1321" spans="1:2" x14ac:dyDescent="0.2">
      <c r="A1321" s="631"/>
      <c r="B1321" s="95"/>
    </row>
    <row r="1322" spans="1:2" x14ac:dyDescent="0.2">
      <c r="A1322" s="631"/>
      <c r="B1322" s="95"/>
    </row>
    <row r="1323" spans="1:2" x14ac:dyDescent="0.2">
      <c r="A1323" s="631"/>
      <c r="B1323" s="95"/>
    </row>
    <row r="1324" spans="1:2" x14ac:dyDescent="0.2">
      <c r="A1324" s="631"/>
      <c r="B1324" s="95"/>
    </row>
    <row r="1325" spans="1:2" x14ac:dyDescent="0.2">
      <c r="A1325" s="631"/>
      <c r="B1325" s="95"/>
    </row>
    <row r="1326" spans="1:2" x14ac:dyDescent="0.2">
      <c r="A1326" s="631"/>
      <c r="B1326" s="95"/>
    </row>
    <row r="1327" spans="1:2" x14ac:dyDescent="0.2">
      <c r="A1327" s="631"/>
      <c r="B1327" s="95"/>
    </row>
    <row r="1328" spans="1:2" x14ac:dyDescent="0.2">
      <c r="A1328" s="631"/>
      <c r="B1328" s="95"/>
    </row>
    <row r="1329" spans="1:2" x14ac:dyDescent="0.2">
      <c r="A1329" s="631"/>
      <c r="B1329" s="95"/>
    </row>
    <row r="1330" spans="1:2" x14ac:dyDescent="0.2">
      <c r="A1330" s="631"/>
      <c r="B1330" s="95"/>
    </row>
    <row r="1331" spans="1:2" x14ac:dyDescent="0.2">
      <c r="A1331" s="631"/>
      <c r="B1331" s="95"/>
    </row>
    <row r="1332" spans="1:2" x14ac:dyDescent="0.2">
      <c r="A1332" s="631"/>
      <c r="B1332" s="95"/>
    </row>
    <row r="1333" spans="1:2" x14ac:dyDescent="0.2">
      <c r="A1333" s="631"/>
      <c r="B1333" s="95"/>
    </row>
    <row r="1334" spans="1:2" x14ac:dyDescent="0.2">
      <c r="A1334" s="631"/>
      <c r="B1334" s="95"/>
    </row>
    <row r="1335" spans="1:2" x14ac:dyDescent="0.2">
      <c r="A1335" s="631"/>
      <c r="B1335" s="95"/>
    </row>
    <row r="1336" spans="1:2" x14ac:dyDescent="0.2">
      <c r="A1336" s="631"/>
      <c r="B1336" s="95"/>
    </row>
    <row r="1337" spans="1:2" x14ac:dyDescent="0.2">
      <c r="A1337" s="631"/>
      <c r="B1337" s="95"/>
    </row>
    <row r="1338" spans="1:2" x14ac:dyDescent="0.2">
      <c r="A1338" s="631"/>
      <c r="B1338" s="95"/>
    </row>
    <row r="1339" spans="1:2" x14ac:dyDescent="0.2">
      <c r="A1339" s="631"/>
      <c r="B1339" s="95"/>
    </row>
    <row r="1340" spans="1:2" x14ac:dyDescent="0.2">
      <c r="A1340" s="631"/>
      <c r="B1340" s="95"/>
    </row>
    <row r="1341" spans="1:2" x14ac:dyDescent="0.2">
      <c r="A1341" s="631"/>
      <c r="B1341" s="95"/>
    </row>
    <row r="1342" spans="1:2" x14ac:dyDescent="0.2">
      <c r="A1342" s="631"/>
      <c r="B1342" s="95"/>
    </row>
    <row r="1343" spans="1:2" x14ac:dyDescent="0.2">
      <c r="A1343" s="631"/>
      <c r="B1343" s="95"/>
    </row>
    <row r="1344" spans="1:2" x14ac:dyDescent="0.2">
      <c r="A1344" s="631"/>
      <c r="B1344" s="95"/>
    </row>
    <row r="1345" spans="1:2" x14ac:dyDescent="0.2">
      <c r="A1345" s="631"/>
      <c r="B1345" s="95"/>
    </row>
    <row r="1346" spans="1:2" x14ac:dyDescent="0.2">
      <c r="A1346" s="631"/>
      <c r="B1346" s="95"/>
    </row>
    <row r="1347" spans="1:2" x14ac:dyDescent="0.2">
      <c r="A1347" s="631"/>
      <c r="B1347" s="95"/>
    </row>
    <row r="1348" spans="1:2" x14ac:dyDescent="0.2">
      <c r="A1348" s="631"/>
      <c r="B1348" s="95"/>
    </row>
    <row r="1349" spans="1:2" x14ac:dyDescent="0.2">
      <c r="A1349" s="631"/>
      <c r="B1349" s="95"/>
    </row>
    <row r="1350" spans="1:2" x14ac:dyDescent="0.2">
      <c r="A1350" s="631"/>
      <c r="B1350" s="95"/>
    </row>
    <row r="1351" spans="1:2" x14ac:dyDescent="0.2">
      <c r="A1351" s="631"/>
      <c r="B1351" s="95"/>
    </row>
    <row r="1352" spans="1:2" x14ac:dyDescent="0.2">
      <c r="A1352" s="631"/>
      <c r="B1352" s="95"/>
    </row>
    <row r="1353" spans="1:2" x14ac:dyDescent="0.2">
      <c r="A1353" s="631"/>
      <c r="B1353" s="95"/>
    </row>
    <row r="1354" spans="1:2" x14ac:dyDescent="0.2">
      <c r="A1354" s="631"/>
      <c r="B1354" s="95"/>
    </row>
    <row r="1355" spans="1:2" x14ac:dyDescent="0.2">
      <c r="A1355" s="631"/>
      <c r="B1355" s="95"/>
    </row>
    <row r="1356" spans="1:2" x14ac:dyDescent="0.2">
      <c r="A1356" s="631"/>
      <c r="B1356" s="95"/>
    </row>
    <row r="1357" spans="1:2" x14ac:dyDescent="0.2">
      <c r="A1357" s="631"/>
      <c r="B1357" s="95"/>
    </row>
    <row r="1358" spans="1:2" x14ac:dyDescent="0.2">
      <c r="A1358" s="631"/>
      <c r="B1358" s="95"/>
    </row>
    <row r="1359" spans="1:2" x14ac:dyDescent="0.2">
      <c r="A1359" s="631"/>
      <c r="B1359" s="95"/>
    </row>
    <row r="1360" spans="1:2" x14ac:dyDescent="0.2">
      <c r="A1360" s="631"/>
      <c r="B1360" s="95"/>
    </row>
    <row r="1361" spans="1:2" x14ac:dyDescent="0.2">
      <c r="A1361" s="631"/>
      <c r="B1361" s="95"/>
    </row>
    <row r="1362" spans="1:2" x14ac:dyDescent="0.2">
      <c r="A1362" s="631"/>
      <c r="B1362" s="95"/>
    </row>
    <row r="1363" spans="1:2" x14ac:dyDescent="0.2">
      <c r="A1363" s="631"/>
      <c r="B1363" s="95"/>
    </row>
    <row r="1364" spans="1:2" x14ac:dyDescent="0.2">
      <c r="A1364" s="631"/>
      <c r="B1364" s="95"/>
    </row>
    <row r="1365" spans="1:2" x14ac:dyDescent="0.2">
      <c r="A1365" s="631"/>
      <c r="B1365" s="95"/>
    </row>
    <row r="1366" spans="1:2" x14ac:dyDescent="0.2">
      <c r="A1366" s="631"/>
      <c r="B1366" s="95"/>
    </row>
    <row r="1367" spans="1:2" x14ac:dyDescent="0.2">
      <c r="A1367" s="631"/>
      <c r="B1367" s="95"/>
    </row>
    <row r="1368" spans="1:2" x14ac:dyDescent="0.2">
      <c r="A1368" s="631"/>
      <c r="B1368" s="95"/>
    </row>
    <row r="1369" spans="1:2" x14ac:dyDescent="0.2">
      <c r="A1369" s="631"/>
      <c r="B1369" s="95"/>
    </row>
    <row r="1370" spans="1:2" x14ac:dyDescent="0.2">
      <c r="A1370" s="631"/>
      <c r="B1370" s="95"/>
    </row>
    <row r="1371" spans="1:2" x14ac:dyDescent="0.2">
      <c r="A1371" s="631"/>
      <c r="B1371" s="95"/>
    </row>
    <row r="1372" spans="1:2" x14ac:dyDescent="0.2">
      <c r="A1372" s="631"/>
      <c r="B1372" s="95"/>
    </row>
    <row r="1373" spans="1:2" x14ac:dyDescent="0.2">
      <c r="A1373" s="631"/>
      <c r="B1373" s="95"/>
    </row>
    <row r="1374" spans="1:2" x14ac:dyDescent="0.2">
      <c r="A1374" s="631"/>
      <c r="B1374" s="95"/>
    </row>
    <row r="1375" spans="1:2" x14ac:dyDescent="0.2">
      <c r="A1375" s="631"/>
      <c r="B1375" s="95"/>
    </row>
    <row r="1376" spans="1:2" x14ac:dyDescent="0.2">
      <c r="A1376" s="631"/>
      <c r="B1376" s="95"/>
    </row>
    <row r="1377" spans="1:2" x14ac:dyDescent="0.2">
      <c r="A1377" s="631"/>
      <c r="B1377" s="95"/>
    </row>
    <row r="1378" spans="1:2" x14ac:dyDescent="0.2">
      <c r="A1378" s="631"/>
      <c r="B1378" s="95"/>
    </row>
    <row r="1379" spans="1:2" x14ac:dyDescent="0.2">
      <c r="A1379" s="631"/>
      <c r="B1379" s="95"/>
    </row>
    <row r="1380" spans="1:2" x14ac:dyDescent="0.2">
      <c r="A1380" s="631"/>
      <c r="B1380" s="95"/>
    </row>
    <row r="1381" spans="1:2" x14ac:dyDescent="0.2">
      <c r="A1381" s="631"/>
      <c r="B1381" s="95"/>
    </row>
    <row r="1382" spans="1:2" x14ac:dyDescent="0.2">
      <c r="A1382" s="631"/>
      <c r="B1382" s="95"/>
    </row>
    <row r="1383" spans="1:2" x14ac:dyDescent="0.2">
      <c r="A1383" s="631"/>
      <c r="B1383" s="95"/>
    </row>
    <row r="1384" spans="1:2" x14ac:dyDescent="0.2">
      <c r="A1384" s="631"/>
      <c r="B1384" s="95"/>
    </row>
    <row r="1385" spans="1:2" x14ac:dyDescent="0.2">
      <c r="A1385" s="631"/>
      <c r="B1385" s="95"/>
    </row>
    <row r="1386" spans="1:2" x14ac:dyDescent="0.2">
      <c r="A1386" s="631"/>
      <c r="B1386" s="95"/>
    </row>
    <row r="1387" spans="1:2" x14ac:dyDescent="0.2">
      <c r="A1387" s="631"/>
      <c r="B1387" s="95"/>
    </row>
    <row r="1388" spans="1:2" x14ac:dyDescent="0.2">
      <c r="A1388" s="631"/>
      <c r="B1388" s="95"/>
    </row>
    <row r="1389" spans="1:2" x14ac:dyDescent="0.2">
      <c r="A1389" s="631"/>
      <c r="B1389" s="95"/>
    </row>
    <row r="1390" spans="1:2" x14ac:dyDescent="0.2">
      <c r="A1390" s="631"/>
      <c r="B1390" s="95"/>
    </row>
    <row r="1391" spans="1:2" x14ac:dyDescent="0.2">
      <c r="A1391" s="631"/>
      <c r="B1391" s="95"/>
    </row>
    <row r="1392" spans="1:2" x14ac:dyDescent="0.2">
      <c r="A1392" s="631"/>
      <c r="B1392" s="95"/>
    </row>
    <row r="1393" spans="1:2" x14ac:dyDescent="0.2">
      <c r="A1393" s="631"/>
      <c r="B1393" s="95"/>
    </row>
    <row r="1394" spans="1:2" x14ac:dyDescent="0.2">
      <c r="A1394" s="631"/>
      <c r="B1394" s="95"/>
    </row>
    <row r="1395" spans="1:2" x14ac:dyDescent="0.2">
      <c r="A1395" s="631"/>
      <c r="B1395" s="95"/>
    </row>
    <row r="1396" spans="1:2" x14ac:dyDescent="0.2">
      <c r="A1396" s="631"/>
      <c r="B1396" s="95"/>
    </row>
    <row r="1397" spans="1:2" x14ac:dyDescent="0.2">
      <c r="A1397" s="631"/>
      <c r="B1397" s="95"/>
    </row>
    <row r="1398" spans="1:2" x14ac:dyDescent="0.2">
      <c r="A1398" s="631"/>
      <c r="B1398" s="95"/>
    </row>
    <row r="1399" spans="1:2" x14ac:dyDescent="0.2">
      <c r="A1399" s="631"/>
      <c r="B1399" s="95"/>
    </row>
    <row r="1400" spans="1:2" x14ac:dyDescent="0.2">
      <c r="A1400" s="631"/>
      <c r="B1400" s="95"/>
    </row>
    <row r="1401" spans="1:2" x14ac:dyDescent="0.2">
      <c r="A1401" s="631"/>
      <c r="B1401" s="95"/>
    </row>
    <row r="1402" spans="1:2" x14ac:dyDescent="0.2">
      <c r="A1402" s="631"/>
      <c r="B1402" s="95"/>
    </row>
    <row r="1403" spans="1:2" x14ac:dyDescent="0.2">
      <c r="A1403" s="631"/>
      <c r="B1403" s="95"/>
    </row>
    <row r="1404" spans="1:2" x14ac:dyDescent="0.2">
      <c r="A1404" s="631"/>
      <c r="B1404" s="95"/>
    </row>
    <row r="1405" spans="1:2" x14ac:dyDescent="0.2">
      <c r="A1405" s="631"/>
      <c r="B1405" s="95"/>
    </row>
    <row r="1406" spans="1:2" x14ac:dyDescent="0.2">
      <c r="A1406" s="631"/>
      <c r="B1406" s="95"/>
    </row>
    <row r="1407" spans="1:2" x14ac:dyDescent="0.2">
      <c r="A1407" s="631"/>
      <c r="B1407" s="95"/>
    </row>
    <row r="1408" spans="1:2" x14ac:dyDescent="0.2">
      <c r="A1408" s="631"/>
      <c r="B1408" s="95"/>
    </row>
    <row r="1409" spans="1:2" x14ac:dyDescent="0.2">
      <c r="A1409" s="631"/>
      <c r="B1409" s="95"/>
    </row>
    <row r="1410" spans="1:2" x14ac:dyDescent="0.2">
      <c r="A1410" s="631"/>
      <c r="B1410" s="95"/>
    </row>
    <row r="1411" spans="1:2" x14ac:dyDescent="0.2">
      <c r="A1411" s="631"/>
      <c r="B1411" s="95"/>
    </row>
    <row r="1412" spans="1:2" x14ac:dyDescent="0.2">
      <c r="A1412" s="631"/>
      <c r="B1412" s="95"/>
    </row>
    <row r="1413" spans="1:2" x14ac:dyDescent="0.2">
      <c r="A1413" s="631"/>
      <c r="B1413" s="95"/>
    </row>
    <row r="1414" spans="1:2" x14ac:dyDescent="0.2">
      <c r="A1414" s="631"/>
      <c r="B1414" s="95"/>
    </row>
    <row r="1415" spans="1:2" x14ac:dyDescent="0.2">
      <c r="A1415" s="631"/>
      <c r="B1415" s="95"/>
    </row>
    <row r="1416" spans="1:2" x14ac:dyDescent="0.2">
      <c r="A1416" s="631"/>
      <c r="B1416" s="95"/>
    </row>
    <row r="1417" spans="1:2" x14ac:dyDescent="0.2">
      <c r="A1417" s="631"/>
      <c r="B1417" s="95"/>
    </row>
    <row r="1418" spans="1:2" x14ac:dyDescent="0.2">
      <c r="A1418" s="631"/>
      <c r="B1418" s="95"/>
    </row>
    <row r="1419" spans="1:2" x14ac:dyDescent="0.2">
      <c r="A1419" s="631"/>
      <c r="B1419" s="95"/>
    </row>
    <row r="1420" spans="1:2" x14ac:dyDescent="0.2">
      <c r="A1420" s="631"/>
      <c r="B1420" s="95"/>
    </row>
    <row r="1421" spans="1:2" x14ac:dyDescent="0.2">
      <c r="A1421" s="631"/>
      <c r="B1421" s="95"/>
    </row>
    <row r="1422" spans="1:2" x14ac:dyDescent="0.2">
      <c r="A1422" s="631"/>
      <c r="B1422" s="95"/>
    </row>
    <row r="1423" spans="1:2" x14ac:dyDescent="0.2">
      <c r="A1423" s="631"/>
      <c r="B1423" s="95"/>
    </row>
    <row r="1424" spans="1:2" x14ac:dyDescent="0.2">
      <c r="A1424" s="631"/>
      <c r="B1424" s="95"/>
    </row>
    <row r="1425" spans="1:2" x14ac:dyDescent="0.2">
      <c r="A1425" s="631"/>
      <c r="B1425" s="95"/>
    </row>
    <row r="1426" spans="1:2" x14ac:dyDescent="0.2">
      <c r="A1426" s="631"/>
      <c r="B1426" s="95"/>
    </row>
    <row r="1427" spans="1:2" x14ac:dyDescent="0.2">
      <c r="A1427" s="631"/>
      <c r="B1427" s="95"/>
    </row>
    <row r="1428" spans="1:2" x14ac:dyDescent="0.2">
      <c r="A1428" s="631"/>
      <c r="B1428" s="95"/>
    </row>
    <row r="1429" spans="1:2" x14ac:dyDescent="0.2">
      <c r="A1429" s="631"/>
      <c r="B1429" s="95"/>
    </row>
    <row r="1430" spans="1:2" x14ac:dyDescent="0.2">
      <c r="A1430" s="631"/>
      <c r="B1430" s="95"/>
    </row>
    <row r="1431" spans="1:2" x14ac:dyDescent="0.2">
      <c r="A1431" s="631"/>
      <c r="B1431" s="95"/>
    </row>
    <row r="1432" spans="1:2" x14ac:dyDescent="0.2">
      <c r="A1432" s="631"/>
      <c r="B1432" s="95"/>
    </row>
    <row r="1433" spans="1:2" x14ac:dyDescent="0.2">
      <c r="A1433" s="631"/>
      <c r="B1433" s="95"/>
    </row>
    <row r="1434" spans="1:2" x14ac:dyDescent="0.2">
      <c r="A1434" s="631"/>
      <c r="B1434" s="95"/>
    </row>
    <row r="1435" spans="1:2" x14ac:dyDescent="0.2">
      <c r="A1435" s="631"/>
      <c r="B1435" s="95"/>
    </row>
    <row r="1436" spans="1:2" x14ac:dyDescent="0.2">
      <c r="A1436" s="631"/>
      <c r="B1436" s="95"/>
    </row>
    <row r="1437" spans="1:2" x14ac:dyDescent="0.2">
      <c r="A1437" s="631"/>
      <c r="B1437" s="95"/>
    </row>
    <row r="1438" spans="1:2" x14ac:dyDescent="0.2">
      <c r="A1438" s="631"/>
      <c r="B1438" s="95"/>
    </row>
    <row r="1439" spans="1:2" x14ac:dyDescent="0.2">
      <c r="A1439" s="631"/>
      <c r="B1439" s="95"/>
    </row>
    <row r="1440" spans="1:2" x14ac:dyDescent="0.2">
      <c r="A1440" s="631"/>
      <c r="B1440" s="95"/>
    </row>
    <row r="1441" spans="1:2" x14ac:dyDescent="0.2">
      <c r="A1441" s="631"/>
      <c r="B1441" s="95"/>
    </row>
    <row r="1442" spans="1:2" x14ac:dyDescent="0.2">
      <c r="A1442" s="631"/>
      <c r="B1442" s="95"/>
    </row>
    <row r="1443" spans="1:2" x14ac:dyDescent="0.2">
      <c r="A1443" s="631"/>
      <c r="B1443" s="95"/>
    </row>
    <row r="1444" spans="1:2" x14ac:dyDescent="0.2">
      <c r="A1444" s="631"/>
      <c r="B1444" s="95"/>
    </row>
    <row r="1445" spans="1:2" x14ac:dyDescent="0.2">
      <c r="A1445" s="631"/>
      <c r="B1445" s="95"/>
    </row>
    <row r="1446" spans="1:2" x14ac:dyDescent="0.2">
      <c r="A1446" s="631"/>
      <c r="B1446" s="95"/>
    </row>
    <row r="1447" spans="1:2" x14ac:dyDescent="0.2">
      <c r="A1447" s="631"/>
      <c r="B1447" s="95"/>
    </row>
    <row r="1448" spans="1:2" x14ac:dyDescent="0.2">
      <c r="A1448" s="631"/>
      <c r="B1448" s="95"/>
    </row>
    <row r="1449" spans="1:2" x14ac:dyDescent="0.2">
      <c r="A1449" s="631"/>
      <c r="B1449" s="95"/>
    </row>
    <row r="1450" spans="1:2" x14ac:dyDescent="0.2">
      <c r="A1450" s="631"/>
      <c r="B1450" s="95"/>
    </row>
    <row r="1451" spans="1:2" x14ac:dyDescent="0.2">
      <c r="A1451" s="631"/>
      <c r="B1451" s="95"/>
    </row>
    <row r="1452" spans="1:2" x14ac:dyDescent="0.2">
      <c r="A1452" s="631"/>
      <c r="B1452" s="95"/>
    </row>
    <row r="1453" spans="1:2" x14ac:dyDescent="0.2">
      <c r="A1453" s="631"/>
      <c r="B1453" s="95"/>
    </row>
    <row r="1454" spans="1:2" x14ac:dyDescent="0.2">
      <c r="A1454" s="631"/>
      <c r="B1454" s="95"/>
    </row>
    <row r="1455" spans="1:2" x14ac:dyDescent="0.2">
      <c r="A1455" s="631"/>
      <c r="B1455" s="95"/>
    </row>
    <row r="1456" spans="1:2" x14ac:dyDescent="0.2">
      <c r="A1456" s="631"/>
      <c r="B1456" s="95"/>
    </row>
    <row r="1457" spans="1:2" x14ac:dyDescent="0.2">
      <c r="A1457" s="631"/>
      <c r="B1457" s="95"/>
    </row>
    <row r="1458" spans="1:2" x14ac:dyDescent="0.2">
      <c r="A1458" s="631"/>
      <c r="B1458" s="95"/>
    </row>
    <row r="1459" spans="1:2" x14ac:dyDescent="0.2">
      <c r="A1459" s="631"/>
      <c r="B1459" s="95"/>
    </row>
    <row r="1460" spans="1:2" x14ac:dyDescent="0.2">
      <c r="A1460" s="631"/>
      <c r="B1460" s="95"/>
    </row>
    <row r="1461" spans="1:2" x14ac:dyDescent="0.2">
      <c r="A1461" s="631"/>
      <c r="B1461" s="95"/>
    </row>
    <row r="1462" spans="1:2" x14ac:dyDescent="0.2">
      <c r="A1462" s="631"/>
      <c r="B1462" s="95"/>
    </row>
    <row r="1463" spans="1:2" x14ac:dyDescent="0.2">
      <c r="A1463" s="631"/>
      <c r="B1463" s="95"/>
    </row>
    <row r="1464" spans="1:2" x14ac:dyDescent="0.2">
      <c r="A1464" s="631"/>
      <c r="B1464" s="95"/>
    </row>
    <row r="1465" spans="1:2" x14ac:dyDescent="0.2">
      <c r="A1465" s="631"/>
      <c r="B1465" s="95"/>
    </row>
    <row r="1466" spans="1:2" x14ac:dyDescent="0.2">
      <c r="A1466" s="631"/>
      <c r="B1466" s="95"/>
    </row>
    <row r="1467" spans="1:2" x14ac:dyDescent="0.2">
      <c r="A1467" s="631"/>
      <c r="B1467" s="95"/>
    </row>
    <row r="1468" spans="1:2" x14ac:dyDescent="0.2">
      <c r="A1468" s="631"/>
      <c r="B1468" s="95"/>
    </row>
    <row r="1469" spans="1:2" x14ac:dyDescent="0.2">
      <c r="A1469" s="631"/>
      <c r="B1469" s="95"/>
    </row>
    <row r="1470" spans="1:2" x14ac:dyDescent="0.2">
      <c r="A1470" s="631"/>
      <c r="B1470" s="95"/>
    </row>
    <row r="1471" spans="1:2" x14ac:dyDescent="0.2">
      <c r="A1471" s="631"/>
      <c r="B1471" s="95"/>
    </row>
    <row r="1472" spans="1:2" x14ac:dyDescent="0.2">
      <c r="A1472" s="631"/>
      <c r="B1472" s="95"/>
    </row>
    <row r="1473" spans="1:2" x14ac:dyDescent="0.2">
      <c r="A1473" s="631"/>
      <c r="B1473" s="95"/>
    </row>
    <row r="1474" spans="1:2" x14ac:dyDescent="0.2">
      <c r="A1474" s="631"/>
      <c r="B1474" s="95"/>
    </row>
    <row r="1475" spans="1:2" x14ac:dyDescent="0.2">
      <c r="A1475" s="631"/>
      <c r="B1475" s="95"/>
    </row>
    <row r="1476" spans="1:2" x14ac:dyDescent="0.2">
      <c r="A1476" s="631"/>
      <c r="B1476" s="95"/>
    </row>
    <row r="1477" spans="1:2" x14ac:dyDescent="0.2">
      <c r="A1477" s="631"/>
      <c r="B1477" s="95"/>
    </row>
    <row r="1478" spans="1:2" x14ac:dyDescent="0.2">
      <c r="A1478" s="631"/>
      <c r="B1478" s="95"/>
    </row>
    <row r="1479" spans="1:2" x14ac:dyDescent="0.2">
      <c r="A1479" s="631"/>
      <c r="B1479" s="95"/>
    </row>
    <row r="1480" spans="1:2" x14ac:dyDescent="0.2">
      <c r="A1480" s="631"/>
      <c r="B1480" s="95"/>
    </row>
    <row r="1481" spans="1:2" x14ac:dyDescent="0.2">
      <c r="A1481" s="631"/>
      <c r="B1481" s="95"/>
    </row>
    <row r="1482" spans="1:2" x14ac:dyDescent="0.2">
      <c r="A1482" s="631"/>
      <c r="B1482" s="95"/>
    </row>
    <row r="1483" spans="1:2" x14ac:dyDescent="0.2">
      <c r="A1483" s="631"/>
      <c r="B1483" s="95"/>
    </row>
    <row r="1484" spans="1:2" x14ac:dyDescent="0.2">
      <c r="A1484" s="631"/>
      <c r="B1484" s="95"/>
    </row>
    <row r="1485" spans="1:2" x14ac:dyDescent="0.2">
      <c r="A1485" s="631"/>
      <c r="B1485" s="95"/>
    </row>
    <row r="1486" spans="1:2" x14ac:dyDescent="0.2">
      <c r="A1486" s="631"/>
      <c r="B1486" s="95"/>
    </row>
    <row r="1487" spans="1:2" x14ac:dyDescent="0.2">
      <c r="A1487" s="631"/>
      <c r="B1487" s="95"/>
    </row>
    <row r="1488" spans="1:2" x14ac:dyDescent="0.2">
      <c r="A1488" s="631"/>
      <c r="B1488" s="95"/>
    </row>
    <row r="1489" spans="1:2" x14ac:dyDescent="0.2">
      <c r="A1489" s="631"/>
      <c r="B1489" s="95"/>
    </row>
    <row r="1490" spans="1:2" x14ac:dyDescent="0.2">
      <c r="A1490" s="631"/>
      <c r="B1490" s="95"/>
    </row>
    <row r="1491" spans="1:2" x14ac:dyDescent="0.2">
      <c r="A1491" s="631"/>
      <c r="B1491" s="95"/>
    </row>
    <row r="1492" spans="1:2" x14ac:dyDescent="0.2">
      <c r="A1492" s="631"/>
      <c r="B1492" s="95"/>
    </row>
    <row r="1493" spans="1:2" x14ac:dyDescent="0.2">
      <c r="A1493" s="631"/>
      <c r="B1493" s="95"/>
    </row>
    <row r="1494" spans="1:2" x14ac:dyDescent="0.2">
      <c r="A1494" s="631"/>
      <c r="B1494" s="95"/>
    </row>
    <row r="1495" spans="1:2" x14ac:dyDescent="0.2">
      <c r="A1495" s="631"/>
      <c r="B1495" s="95"/>
    </row>
    <row r="1496" spans="1:2" x14ac:dyDescent="0.2">
      <c r="A1496" s="631"/>
      <c r="B1496" s="95"/>
    </row>
    <row r="1497" spans="1:2" x14ac:dyDescent="0.2">
      <c r="A1497" s="631"/>
      <c r="B1497" s="95"/>
    </row>
    <row r="1498" spans="1:2" x14ac:dyDescent="0.2">
      <c r="A1498" s="631"/>
      <c r="B1498" s="95"/>
    </row>
    <row r="1499" spans="1:2" x14ac:dyDescent="0.2">
      <c r="A1499" s="631"/>
      <c r="B1499" s="95"/>
    </row>
    <row r="1500" spans="1:2" x14ac:dyDescent="0.2">
      <c r="A1500" s="631"/>
      <c r="B1500" s="95"/>
    </row>
    <row r="1501" spans="1:2" x14ac:dyDescent="0.2">
      <c r="A1501" s="631"/>
      <c r="B1501" s="95"/>
    </row>
    <row r="1502" spans="1:2" x14ac:dyDescent="0.2">
      <c r="A1502" s="631"/>
      <c r="B1502" s="95"/>
    </row>
    <row r="1503" spans="1:2" x14ac:dyDescent="0.2">
      <c r="A1503" s="631"/>
      <c r="B1503" s="95"/>
    </row>
    <row r="1504" spans="1:2" x14ac:dyDescent="0.2">
      <c r="A1504" s="631"/>
      <c r="B1504" s="95"/>
    </row>
    <row r="1505" spans="1:2" x14ac:dyDescent="0.2">
      <c r="A1505" s="631"/>
      <c r="B1505" s="95"/>
    </row>
    <row r="1506" spans="1:2" x14ac:dyDescent="0.2">
      <c r="A1506" s="631"/>
      <c r="B1506" s="95"/>
    </row>
    <row r="1507" spans="1:2" x14ac:dyDescent="0.2">
      <c r="A1507" s="631"/>
      <c r="B1507" s="95"/>
    </row>
    <row r="1508" spans="1:2" x14ac:dyDescent="0.2">
      <c r="A1508" s="631"/>
      <c r="B1508" s="95"/>
    </row>
    <row r="1509" spans="1:2" x14ac:dyDescent="0.2">
      <c r="A1509" s="631"/>
      <c r="B1509" s="95"/>
    </row>
    <row r="1510" spans="1:2" x14ac:dyDescent="0.2">
      <c r="A1510" s="631"/>
      <c r="B1510" s="95"/>
    </row>
    <row r="1511" spans="1:2" x14ac:dyDescent="0.2">
      <c r="A1511" s="631"/>
      <c r="B1511" s="95"/>
    </row>
    <row r="1512" spans="1:2" x14ac:dyDescent="0.2">
      <c r="A1512" s="631"/>
      <c r="B1512" s="95"/>
    </row>
    <row r="1513" spans="1:2" x14ac:dyDescent="0.2">
      <c r="A1513" s="631"/>
      <c r="B1513" s="95"/>
    </row>
    <row r="1514" spans="1:2" x14ac:dyDescent="0.2">
      <c r="A1514" s="631"/>
      <c r="B1514" s="95"/>
    </row>
    <row r="1515" spans="1:2" x14ac:dyDescent="0.2">
      <c r="A1515" s="631"/>
      <c r="B1515" s="95"/>
    </row>
    <row r="1516" spans="1:2" x14ac:dyDescent="0.2">
      <c r="A1516" s="631"/>
      <c r="B1516" s="95"/>
    </row>
    <row r="1517" spans="1:2" x14ac:dyDescent="0.2">
      <c r="A1517" s="631"/>
      <c r="B1517" s="95"/>
    </row>
    <row r="1518" spans="1:2" x14ac:dyDescent="0.2">
      <c r="A1518" s="631"/>
      <c r="B1518" s="95"/>
    </row>
    <row r="1519" spans="1:2" x14ac:dyDescent="0.2">
      <c r="A1519" s="631"/>
      <c r="B1519" s="95"/>
    </row>
    <row r="1520" spans="1:2" x14ac:dyDescent="0.2">
      <c r="A1520" s="631"/>
      <c r="B1520" s="95"/>
    </row>
    <row r="1521" spans="1:2" x14ac:dyDescent="0.2">
      <c r="A1521" s="631"/>
      <c r="B1521" s="95"/>
    </row>
    <row r="1522" spans="1:2" x14ac:dyDescent="0.2">
      <c r="A1522" s="631"/>
      <c r="B1522" s="95"/>
    </row>
    <row r="1523" spans="1:2" x14ac:dyDescent="0.2">
      <c r="A1523" s="631"/>
      <c r="B1523" s="95"/>
    </row>
    <row r="1524" spans="1:2" x14ac:dyDescent="0.2">
      <c r="A1524" s="631"/>
      <c r="B1524" s="95"/>
    </row>
    <row r="1525" spans="1:2" x14ac:dyDescent="0.2">
      <c r="A1525" s="631"/>
      <c r="B1525" s="95"/>
    </row>
    <row r="1526" spans="1:2" x14ac:dyDescent="0.2">
      <c r="A1526" s="631"/>
      <c r="B1526" s="95"/>
    </row>
    <row r="1527" spans="1:2" x14ac:dyDescent="0.2">
      <c r="A1527" s="631"/>
      <c r="B1527" s="95"/>
    </row>
    <row r="1528" spans="1:2" x14ac:dyDescent="0.2">
      <c r="A1528" s="631"/>
      <c r="B1528" s="95"/>
    </row>
    <row r="1529" spans="1:2" x14ac:dyDescent="0.2">
      <c r="A1529" s="631"/>
      <c r="B1529" s="95"/>
    </row>
    <row r="1530" spans="1:2" x14ac:dyDescent="0.2">
      <c r="A1530" s="631"/>
      <c r="B1530" s="95"/>
    </row>
    <row r="1531" spans="1:2" x14ac:dyDescent="0.2">
      <c r="A1531" s="631"/>
      <c r="B1531" s="95"/>
    </row>
    <row r="1532" spans="1:2" x14ac:dyDescent="0.2">
      <c r="A1532" s="631"/>
      <c r="B1532" s="95"/>
    </row>
    <row r="1533" spans="1:2" x14ac:dyDescent="0.2">
      <c r="A1533" s="631"/>
      <c r="B1533" s="95"/>
    </row>
    <row r="1534" spans="1:2" x14ac:dyDescent="0.2">
      <c r="A1534" s="631"/>
      <c r="B1534" s="95"/>
    </row>
    <row r="1535" spans="1:2" x14ac:dyDescent="0.2">
      <c r="A1535" s="631"/>
      <c r="B1535" s="95"/>
    </row>
    <row r="1536" spans="1:2" x14ac:dyDescent="0.2">
      <c r="A1536" s="631"/>
      <c r="B1536" s="95"/>
    </row>
    <row r="1537" spans="1:2" x14ac:dyDescent="0.2">
      <c r="A1537" s="631"/>
      <c r="B1537" s="95"/>
    </row>
    <row r="1538" spans="1:2" x14ac:dyDescent="0.2">
      <c r="A1538" s="631"/>
      <c r="B1538" s="95"/>
    </row>
    <row r="1539" spans="1:2" x14ac:dyDescent="0.2">
      <c r="A1539" s="631"/>
      <c r="B1539" s="95"/>
    </row>
    <row r="1540" spans="1:2" x14ac:dyDescent="0.2">
      <c r="A1540" s="631"/>
      <c r="B1540" s="95"/>
    </row>
    <row r="1541" spans="1:2" x14ac:dyDescent="0.2">
      <c r="A1541" s="631"/>
      <c r="B1541" s="95"/>
    </row>
    <row r="1542" spans="1:2" x14ac:dyDescent="0.2">
      <c r="A1542" s="631"/>
      <c r="B1542" s="95"/>
    </row>
    <row r="1543" spans="1:2" x14ac:dyDescent="0.2">
      <c r="A1543" s="631"/>
      <c r="B1543" s="95"/>
    </row>
    <row r="1544" spans="1:2" x14ac:dyDescent="0.2">
      <c r="A1544" s="631"/>
      <c r="B1544" s="95"/>
    </row>
    <row r="1545" spans="1:2" x14ac:dyDescent="0.2">
      <c r="A1545" s="631"/>
      <c r="B1545" s="95"/>
    </row>
    <row r="1546" spans="1:2" x14ac:dyDescent="0.2">
      <c r="A1546" s="631"/>
      <c r="B1546" s="95"/>
    </row>
    <row r="1547" spans="1:2" x14ac:dyDescent="0.2">
      <c r="A1547" s="631"/>
      <c r="B1547" s="95"/>
    </row>
    <row r="1548" spans="1:2" x14ac:dyDescent="0.2">
      <c r="A1548" s="631"/>
      <c r="B1548" s="95"/>
    </row>
    <row r="1549" spans="1:2" x14ac:dyDescent="0.2">
      <c r="A1549" s="631"/>
      <c r="B1549" s="95"/>
    </row>
    <row r="1550" spans="1:2" x14ac:dyDescent="0.2">
      <c r="A1550" s="631"/>
      <c r="B1550" s="95"/>
    </row>
    <row r="1551" spans="1:2" x14ac:dyDescent="0.2">
      <c r="A1551" s="631"/>
      <c r="B1551" s="95"/>
    </row>
    <row r="1552" spans="1:2" x14ac:dyDescent="0.2">
      <c r="A1552" s="631"/>
      <c r="B1552" s="95"/>
    </row>
    <row r="1553" spans="1:2" x14ac:dyDescent="0.2">
      <c r="A1553" s="631"/>
      <c r="B1553" s="95"/>
    </row>
    <row r="1554" spans="1:2" x14ac:dyDescent="0.2">
      <c r="A1554" s="631"/>
      <c r="B1554" s="95"/>
    </row>
    <row r="1555" spans="1:2" x14ac:dyDescent="0.2">
      <c r="A1555" s="631"/>
      <c r="B1555" s="95"/>
    </row>
    <row r="1556" spans="1:2" x14ac:dyDescent="0.2">
      <c r="A1556" s="631"/>
      <c r="B1556" s="95"/>
    </row>
    <row r="1557" spans="1:2" x14ac:dyDescent="0.2">
      <c r="A1557" s="631"/>
      <c r="B1557" s="95"/>
    </row>
    <row r="1558" spans="1:2" x14ac:dyDescent="0.2">
      <c r="A1558" s="631"/>
      <c r="B1558" s="95"/>
    </row>
    <row r="1559" spans="1:2" x14ac:dyDescent="0.2">
      <c r="A1559" s="631"/>
      <c r="B1559" s="95"/>
    </row>
    <row r="1560" spans="1:2" x14ac:dyDescent="0.2">
      <c r="A1560" s="631"/>
      <c r="B1560" s="95"/>
    </row>
    <row r="1561" spans="1:2" x14ac:dyDescent="0.2">
      <c r="A1561" s="631"/>
      <c r="B1561" s="95"/>
    </row>
    <row r="1562" spans="1:2" x14ac:dyDescent="0.2">
      <c r="A1562" s="631"/>
      <c r="B1562" s="95"/>
    </row>
    <row r="1563" spans="1:2" x14ac:dyDescent="0.2">
      <c r="A1563" s="631"/>
      <c r="B1563" s="95"/>
    </row>
    <row r="1564" spans="1:2" x14ac:dyDescent="0.2">
      <c r="A1564" s="631"/>
      <c r="B1564" s="95"/>
    </row>
    <row r="1565" spans="1:2" x14ac:dyDescent="0.2">
      <c r="A1565" s="631"/>
      <c r="B1565" s="95"/>
    </row>
    <row r="1566" spans="1:2" x14ac:dyDescent="0.2">
      <c r="A1566" s="631"/>
      <c r="B1566" s="95"/>
    </row>
    <row r="1567" spans="1:2" x14ac:dyDescent="0.2">
      <c r="A1567" s="631"/>
      <c r="B1567" s="95"/>
    </row>
    <row r="1568" spans="1:2" x14ac:dyDescent="0.2">
      <c r="A1568" s="631"/>
      <c r="B1568" s="95"/>
    </row>
    <row r="1569" spans="1:2" x14ac:dyDescent="0.2">
      <c r="A1569" s="631"/>
      <c r="B1569" s="95"/>
    </row>
    <row r="1570" spans="1:2" x14ac:dyDescent="0.2">
      <c r="A1570" s="631"/>
      <c r="B1570" s="95"/>
    </row>
    <row r="1571" spans="1:2" x14ac:dyDescent="0.2">
      <c r="A1571" s="631"/>
      <c r="B1571" s="95"/>
    </row>
    <row r="1572" spans="1:2" x14ac:dyDescent="0.2">
      <c r="A1572" s="631"/>
      <c r="B1572" s="95"/>
    </row>
    <row r="1573" spans="1:2" x14ac:dyDescent="0.2">
      <c r="A1573" s="631"/>
      <c r="B1573" s="95"/>
    </row>
    <row r="1574" spans="1:2" x14ac:dyDescent="0.2">
      <c r="A1574" s="631"/>
      <c r="B1574" s="95"/>
    </row>
    <row r="1575" spans="1:2" x14ac:dyDescent="0.2">
      <c r="A1575" s="631"/>
      <c r="B1575" s="95"/>
    </row>
    <row r="1576" spans="1:2" x14ac:dyDescent="0.2">
      <c r="A1576" s="631"/>
      <c r="B1576" s="95"/>
    </row>
    <row r="1577" spans="1:2" x14ac:dyDescent="0.2">
      <c r="A1577" s="631"/>
      <c r="B1577" s="95"/>
    </row>
    <row r="1578" spans="1:2" x14ac:dyDescent="0.2">
      <c r="A1578" s="631"/>
      <c r="B1578" s="95"/>
    </row>
    <row r="1579" spans="1:2" x14ac:dyDescent="0.2">
      <c r="A1579" s="631"/>
      <c r="B1579" s="95"/>
    </row>
    <row r="1580" spans="1:2" x14ac:dyDescent="0.2">
      <c r="A1580" s="631"/>
      <c r="B1580" s="95"/>
    </row>
    <row r="1581" spans="1:2" x14ac:dyDescent="0.2">
      <c r="A1581" s="631"/>
      <c r="B1581" s="95"/>
    </row>
    <row r="1582" spans="1:2" x14ac:dyDescent="0.2">
      <c r="A1582" s="631"/>
      <c r="B1582" s="95"/>
    </row>
    <row r="1583" spans="1:2" x14ac:dyDescent="0.2">
      <c r="A1583" s="631"/>
      <c r="B1583" s="95"/>
    </row>
    <row r="1584" spans="1:2" x14ac:dyDescent="0.2">
      <c r="A1584" s="631"/>
      <c r="B1584" s="95"/>
    </row>
    <row r="1585" spans="1:2" x14ac:dyDescent="0.2">
      <c r="A1585" s="631"/>
      <c r="B1585" s="95"/>
    </row>
    <row r="1586" spans="1:2" x14ac:dyDescent="0.2">
      <c r="A1586" s="631"/>
      <c r="B1586" s="95"/>
    </row>
    <row r="1587" spans="1:2" x14ac:dyDescent="0.2">
      <c r="A1587" s="631"/>
      <c r="B1587" s="95"/>
    </row>
    <row r="1588" spans="1:2" x14ac:dyDescent="0.2">
      <c r="A1588" s="631"/>
      <c r="B1588" s="95"/>
    </row>
    <row r="1589" spans="1:2" x14ac:dyDescent="0.2">
      <c r="A1589" s="631"/>
      <c r="B1589" s="95"/>
    </row>
    <row r="1590" spans="1:2" x14ac:dyDescent="0.2">
      <c r="A1590" s="631"/>
      <c r="B1590" s="95"/>
    </row>
  </sheetData>
  <mergeCells count="6">
    <mergeCell ref="C223:C225"/>
    <mergeCell ref="A14:B15"/>
    <mergeCell ref="A1:F1"/>
    <mergeCell ref="A2:E2"/>
    <mergeCell ref="A3:E3"/>
    <mergeCell ref="A4:E4"/>
  </mergeCells>
  <phoneticPr fontId="8" type="noConversion"/>
  <pageMargins left="0.75" right="0.75" top="1" bottom="1" header="0.5" footer="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9"/>
  </sheetPr>
  <dimension ref="A1:CT1172"/>
  <sheetViews>
    <sheetView topLeftCell="A25" workbookViewId="0">
      <selection activeCell="I3" sqref="I3"/>
    </sheetView>
  </sheetViews>
  <sheetFormatPr defaultRowHeight="11.25" x14ac:dyDescent="0.2"/>
  <cols>
    <col min="1" max="1" width="13" style="1066" customWidth="1"/>
    <col min="2" max="2" width="39" style="1059" customWidth="1"/>
    <col min="3" max="3" width="15.7109375" style="1060" customWidth="1"/>
    <col min="4" max="4" width="19" style="1060" customWidth="1"/>
    <col min="5" max="5" width="15.7109375" style="1061" customWidth="1"/>
    <col min="6" max="6" width="15.7109375" style="1062" customWidth="1"/>
    <col min="7" max="7" width="15.7109375" style="1063" customWidth="1"/>
    <col min="8" max="8" width="15.7109375" style="1064" customWidth="1"/>
    <col min="9" max="11" width="15.7109375" style="633" customWidth="1"/>
    <col min="12" max="12" width="15.7109375" style="633" hidden="1" customWidth="1"/>
    <col min="13" max="17" width="15.7109375" style="633" customWidth="1"/>
    <col min="18" max="27" width="15.7109375" style="633" hidden="1" customWidth="1"/>
    <col min="28" max="28" width="15.7109375" style="589" hidden="1" customWidth="1"/>
    <col min="29" max="31" width="15.7109375" style="589" customWidth="1"/>
    <col min="32" max="32" width="15.7109375" style="633" customWidth="1"/>
    <col min="33" max="33" width="15.7109375" style="633" hidden="1" customWidth="1"/>
    <col min="34" max="38" width="15.7109375" style="633" customWidth="1"/>
    <col min="39" max="49" width="15.7109375" style="633" hidden="1" customWidth="1"/>
    <col min="50" max="53" width="15.7109375" style="633" customWidth="1"/>
    <col min="54" max="54" width="15.7109375" style="633" hidden="1" customWidth="1"/>
    <col min="55" max="59" width="15.7109375" style="633" customWidth="1"/>
    <col min="60" max="70" width="15.7109375" style="633" hidden="1" customWidth="1"/>
    <col min="71" max="71" width="15.7109375" style="589" customWidth="1"/>
    <col min="72" max="74" width="15.7109375" style="633" customWidth="1"/>
    <col min="75" max="75" width="15.7109375" style="633" hidden="1" customWidth="1"/>
    <col min="76" max="80" width="15.7109375" style="633" customWidth="1"/>
    <col min="81" max="90" width="15.7109375" style="633" hidden="1" customWidth="1"/>
    <col min="91" max="91" width="15.7109375" style="589" hidden="1" customWidth="1"/>
    <col min="92" max="92" width="15.7109375" style="589" customWidth="1"/>
    <col min="93" max="93" width="15.7109375" style="1077" customWidth="1"/>
    <col min="94" max="94" width="15.7109375" style="67" customWidth="1"/>
    <col min="95" max="95" width="0" style="1923" hidden="1" customWidth="1"/>
    <col min="96" max="16384" width="9.140625" style="67"/>
  </cols>
  <sheetData>
    <row r="1" spans="1:95" s="13" customFormat="1" ht="96" customHeight="1" x14ac:dyDescent="0.2">
      <c r="A1" s="2331"/>
      <c r="B1" s="2331"/>
      <c r="C1" s="2331"/>
      <c r="D1" s="2331"/>
      <c r="E1" s="2331"/>
      <c r="F1" s="2331"/>
      <c r="CQ1" s="1923"/>
    </row>
    <row r="2" spans="1:95" s="13" customFormat="1" ht="20.25" x14ac:dyDescent="0.3">
      <c r="A2" s="2372"/>
      <c r="B2" s="2372"/>
      <c r="C2" s="2372"/>
      <c r="D2" s="2372"/>
      <c r="E2" s="2372"/>
      <c r="CQ2" s="1923"/>
    </row>
    <row r="3" spans="1:95" s="13" customFormat="1" ht="30" x14ac:dyDescent="0.25">
      <c r="A3" s="2373"/>
      <c r="B3" s="2373"/>
      <c r="C3" s="2373"/>
      <c r="D3" s="2373"/>
      <c r="E3" s="2373"/>
      <c r="G3" s="14"/>
      <c r="CQ3" s="1923"/>
    </row>
    <row r="4" spans="1:95" s="13" customFormat="1" ht="18" x14ac:dyDescent="0.25">
      <c r="A4" s="2374"/>
      <c r="B4" s="2374"/>
      <c r="C4" s="2374"/>
      <c r="D4" s="2374"/>
      <c r="E4" s="2374"/>
      <c r="CQ4" s="1923"/>
    </row>
    <row r="5" spans="1:95" s="13" customFormat="1" ht="20.25" x14ac:dyDescent="0.3">
      <c r="A5" s="330" t="str">
        <f>"Sheet O5 Details of Allocators by Class and Account Worksheet  - "&amp;  'I2 LDC class'!$C$17</f>
        <v>Sheet O5 Details of Allocators by Class and Account Worksheet  - Initial Submission</v>
      </c>
      <c r="B5" s="331"/>
      <c r="C5" s="557"/>
      <c r="D5" s="557"/>
      <c r="E5" s="332"/>
      <c r="CQ5" s="1923"/>
    </row>
    <row r="6" spans="1:95" s="13" customFormat="1" x14ac:dyDescent="0.2">
      <c r="A6" s="16"/>
      <c r="B6" s="16"/>
      <c r="C6" s="558"/>
      <c r="D6" s="558"/>
      <c r="E6" s="16"/>
      <c r="F6" s="16"/>
      <c r="G6" s="16"/>
      <c r="H6" s="16"/>
      <c r="I6" s="16"/>
      <c r="J6" s="16"/>
      <c r="K6" s="16"/>
      <c r="L6" s="16"/>
      <c r="M6" s="16"/>
      <c r="N6" s="16"/>
      <c r="O6" s="16"/>
      <c r="CQ6" s="1923"/>
    </row>
    <row r="7" spans="1:95" x14ac:dyDescent="0.2">
      <c r="A7" s="1058"/>
      <c r="AB7" s="633"/>
      <c r="AC7" s="633"/>
      <c r="AD7" s="633"/>
      <c r="AE7" s="633"/>
      <c r="BS7" s="633"/>
      <c r="CM7" s="633"/>
      <c r="CN7" s="633"/>
      <c r="CO7" s="1065"/>
    </row>
    <row r="8" spans="1:95" x14ac:dyDescent="0.2">
      <c r="AB8" s="633"/>
      <c r="AC8" s="633"/>
      <c r="AD8" s="633"/>
      <c r="AE8" s="633"/>
      <c r="BS8" s="633"/>
      <c r="CM8" s="633"/>
      <c r="CN8" s="633"/>
      <c r="CO8" s="1065"/>
    </row>
    <row r="9" spans="1:95" ht="14.25" customHeight="1" x14ac:dyDescent="0.2">
      <c r="A9" s="1067"/>
      <c r="AB9" s="633"/>
      <c r="AC9" s="633"/>
      <c r="AD9" s="633"/>
      <c r="AE9" s="633"/>
      <c r="BS9" s="633"/>
      <c r="CM9" s="633"/>
      <c r="CN9" s="633"/>
      <c r="CO9" s="1065"/>
    </row>
    <row r="10" spans="1:95" ht="14.25" customHeight="1" x14ac:dyDescent="0.2">
      <c r="AB10" s="633"/>
      <c r="AC10" s="633"/>
      <c r="AD10" s="633"/>
      <c r="AE10" s="633"/>
      <c r="BS10" s="633"/>
      <c r="CM10" s="633"/>
      <c r="CN10" s="633"/>
      <c r="CO10" s="1065"/>
    </row>
    <row r="11" spans="1:95" ht="14.25" customHeight="1" x14ac:dyDescent="0.2">
      <c r="A11" s="67"/>
      <c r="B11" s="67"/>
      <c r="C11" s="67"/>
      <c r="AB11" s="633"/>
      <c r="AC11" s="633"/>
      <c r="AD11" s="633"/>
      <c r="AE11" s="633"/>
      <c r="BS11" s="633"/>
      <c r="CM11" s="633"/>
      <c r="CN11" s="633"/>
      <c r="CO11" s="1065"/>
    </row>
    <row r="12" spans="1:95" ht="14.25" customHeight="1" x14ac:dyDescent="0.2">
      <c r="A12" s="67"/>
      <c r="B12" s="67"/>
      <c r="C12" s="67"/>
      <c r="AB12" s="633"/>
      <c r="AC12" s="633"/>
      <c r="AD12" s="633"/>
      <c r="AE12" s="633"/>
      <c r="BS12" s="633"/>
      <c r="CM12" s="633"/>
      <c r="CN12" s="633"/>
      <c r="CO12" s="1065"/>
    </row>
    <row r="13" spans="1:95" ht="14.25" customHeight="1" x14ac:dyDescent="0.2">
      <c r="AB13" s="633"/>
      <c r="AC13" s="633"/>
      <c r="AD13" s="633"/>
      <c r="AE13" s="633"/>
      <c r="BS13" s="633"/>
      <c r="CM13" s="633"/>
      <c r="CN13" s="633"/>
      <c r="CO13" s="1065"/>
    </row>
    <row r="14" spans="1:95" ht="14.25" customHeight="1" x14ac:dyDescent="0.2">
      <c r="A14" s="67"/>
      <c r="B14" s="67"/>
      <c r="C14" s="67"/>
      <c r="AB14" s="633"/>
      <c r="AC14" s="633"/>
      <c r="AD14" s="633"/>
      <c r="AE14" s="633"/>
      <c r="BS14" s="633"/>
      <c r="CM14" s="633"/>
      <c r="CN14" s="633"/>
      <c r="CO14" s="1065"/>
    </row>
    <row r="15" spans="1:95" ht="14.25" customHeight="1" x14ac:dyDescent="0.2">
      <c r="A15" s="2463"/>
      <c r="B15" s="2463"/>
      <c r="C15" s="2463"/>
      <c r="AB15" s="633"/>
      <c r="AC15" s="633"/>
      <c r="AD15" s="633"/>
      <c r="AE15" s="633"/>
      <c r="BS15" s="633"/>
      <c r="CM15" s="633"/>
      <c r="CN15" s="633"/>
      <c r="CO15" s="1065"/>
    </row>
    <row r="16" spans="1:95" s="64" customFormat="1" ht="14.25" customHeight="1" x14ac:dyDescent="0.2">
      <c r="A16" s="2463"/>
      <c r="B16" s="2463"/>
      <c r="C16" s="2463"/>
      <c r="D16" s="1070"/>
      <c r="E16" s="1071"/>
      <c r="F16" s="362"/>
      <c r="G16" s="1072"/>
      <c r="H16" s="1073"/>
      <c r="I16" s="1074" t="s">
        <v>757</v>
      </c>
      <c r="J16" s="1075"/>
      <c r="K16" s="1075"/>
      <c r="L16" s="1075"/>
      <c r="M16" s="1075"/>
      <c r="N16" s="1075"/>
      <c r="O16" s="1075"/>
      <c r="P16" s="1075"/>
      <c r="Q16" s="1075"/>
      <c r="R16" s="1075"/>
      <c r="S16" s="1075"/>
      <c r="T16" s="1075"/>
      <c r="U16" s="1075"/>
      <c r="V16" s="1075"/>
      <c r="W16" s="1075"/>
      <c r="X16" s="1075"/>
      <c r="Y16" s="1075"/>
      <c r="Z16" s="1075"/>
      <c r="AA16" s="1075"/>
      <c r="AB16" s="1075"/>
      <c r="AC16" s="1075"/>
      <c r="AD16" s="1074" t="s">
        <v>332</v>
      </c>
      <c r="AE16" s="1075"/>
      <c r="AF16" s="1075"/>
      <c r="AG16" s="1075"/>
      <c r="AH16" s="1075"/>
      <c r="AI16" s="1075"/>
      <c r="AJ16" s="1075"/>
      <c r="AK16" s="1075"/>
      <c r="AL16" s="1075"/>
      <c r="AM16" s="1075"/>
      <c r="AN16" s="1075"/>
      <c r="AO16" s="1075"/>
      <c r="AP16" s="1075"/>
      <c r="AQ16" s="1075"/>
      <c r="AR16" s="1075"/>
      <c r="AS16" s="1075"/>
      <c r="AT16" s="1075"/>
      <c r="AU16" s="1075"/>
      <c r="AV16" s="1075"/>
      <c r="AW16" s="1075"/>
      <c r="AX16" s="1075"/>
      <c r="AY16" s="1074" t="s">
        <v>899</v>
      </c>
      <c r="AZ16" s="1076"/>
      <c r="BA16" s="1076"/>
      <c r="BB16" s="1076"/>
      <c r="BC16" s="1076"/>
      <c r="BD16" s="1076"/>
      <c r="BE16" s="1076"/>
      <c r="BF16" s="1076"/>
      <c r="BG16" s="1076"/>
      <c r="BH16" s="1076"/>
      <c r="BI16" s="1076"/>
      <c r="BJ16" s="1076"/>
      <c r="BK16" s="1076"/>
      <c r="BL16" s="1076"/>
      <c r="BM16" s="1076"/>
      <c r="BN16" s="1076"/>
      <c r="BO16" s="1076"/>
      <c r="BP16" s="1076"/>
      <c r="BQ16" s="1076"/>
      <c r="BR16" s="1076"/>
      <c r="BS16" s="1076"/>
      <c r="BT16" s="1074" t="s">
        <v>926</v>
      </c>
      <c r="BU16" s="1023"/>
      <c r="BV16" s="1023"/>
      <c r="BW16" s="1023"/>
      <c r="BX16" s="1023"/>
      <c r="BY16" s="1023"/>
      <c r="BZ16" s="1023"/>
      <c r="CA16" s="1023"/>
      <c r="CB16" s="1023"/>
      <c r="CC16" s="1023"/>
      <c r="CD16" s="1023"/>
      <c r="CE16" s="1023"/>
      <c r="CF16" s="1023"/>
      <c r="CG16" s="1023"/>
      <c r="CH16" s="1023"/>
      <c r="CI16" s="1023"/>
      <c r="CJ16" s="1023"/>
      <c r="CK16" s="1023"/>
      <c r="CL16" s="1023"/>
      <c r="CM16" s="1023"/>
      <c r="CN16" s="1023"/>
      <c r="CO16" s="1077"/>
      <c r="CQ16" s="1925"/>
    </row>
    <row r="17" spans="1:95" s="1135" customFormat="1" ht="30.75" thickBot="1" x14ac:dyDescent="0.3">
      <c r="A17" s="1127"/>
      <c r="B17" s="1128"/>
      <c r="C17" s="1129"/>
      <c r="D17" s="1130"/>
      <c r="E17" s="1131"/>
      <c r="F17" s="1126" t="s">
        <v>339</v>
      </c>
      <c r="G17" s="1132"/>
      <c r="H17" s="1133"/>
      <c r="I17" s="1134">
        <v>1</v>
      </c>
      <c r="J17" s="1134">
        <v>2</v>
      </c>
      <c r="K17" s="1134">
        <v>3</v>
      </c>
      <c r="L17" s="1134">
        <v>4</v>
      </c>
      <c r="M17" s="1134">
        <v>5</v>
      </c>
      <c r="N17" s="1134">
        <v>6</v>
      </c>
      <c r="O17" s="1134">
        <v>7</v>
      </c>
      <c r="P17" s="1134">
        <v>8</v>
      </c>
      <c r="Q17" s="1134">
        <v>9</v>
      </c>
      <c r="R17" s="1134">
        <v>10</v>
      </c>
      <c r="S17" s="1134">
        <v>11</v>
      </c>
      <c r="T17" s="1134">
        <v>12</v>
      </c>
      <c r="U17" s="1134">
        <v>13</v>
      </c>
      <c r="V17" s="1134">
        <v>14</v>
      </c>
      <c r="W17" s="1134">
        <v>15</v>
      </c>
      <c r="X17" s="1134">
        <v>16</v>
      </c>
      <c r="Y17" s="1134">
        <v>17</v>
      </c>
      <c r="Z17" s="1134">
        <v>18</v>
      </c>
      <c r="AA17" s="1134">
        <v>19</v>
      </c>
      <c r="AB17" s="1134">
        <v>20</v>
      </c>
      <c r="AD17" s="1134">
        <v>1</v>
      </c>
      <c r="AE17" s="1134">
        <v>2</v>
      </c>
      <c r="AF17" s="1134">
        <v>3</v>
      </c>
      <c r="AG17" s="1134">
        <v>4</v>
      </c>
      <c r="AH17" s="1134">
        <v>5</v>
      </c>
      <c r="AI17" s="1134">
        <v>6</v>
      </c>
      <c r="AJ17" s="1134">
        <v>7</v>
      </c>
      <c r="AK17" s="1134">
        <v>8</v>
      </c>
      <c r="AL17" s="1134">
        <v>9</v>
      </c>
      <c r="AM17" s="1134">
        <v>10</v>
      </c>
      <c r="AN17" s="1134">
        <v>11</v>
      </c>
      <c r="AO17" s="1134">
        <v>12</v>
      </c>
      <c r="AP17" s="1134">
        <v>13</v>
      </c>
      <c r="AQ17" s="1134">
        <v>14</v>
      </c>
      <c r="AR17" s="1134">
        <v>15</v>
      </c>
      <c r="AS17" s="1134">
        <v>16</v>
      </c>
      <c r="AT17" s="1134">
        <v>17</v>
      </c>
      <c r="AU17" s="1134">
        <v>18</v>
      </c>
      <c r="AV17" s="1134">
        <v>19</v>
      </c>
      <c r="AW17" s="1134">
        <v>20</v>
      </c>
      <c r="AY17" s="1134">
        <v>1</v>
      </c>
      <c r="AZ17" s="1134">
        <v>2</v>
      </c>
      <c r="BA17" s="1134">
        <v>3</v>
      </c>
      <c r="BB17" s="1134">
        <v>4</v>
      </c>
      <c r="BC17" s="1134">
        <v>5</v>
      </c>
      <c r="BD17" s="1134">
        <v>6</v>
      </c>
      <c r="BE17" s="1134">
        <v>7</v>
      </c>
      <c r="BF17" s="1134">
        <v>8</v>
      </c>
      <c r="BG17" s="1134">
        <v>9</v>
      </c>
      <c r="BH17" s="1134">
        <v>10</v>
      </c>
      <c r="BI17" s="1134">
        <v>11</v>
      </c>
      <c r="BJ17" s="1134">
        <v>12</v>
      </c>
      <c r="BK17" s="1134">
        <v>13</v>
      </c>
      <c r="BL17" s="1134">
        <v>14</v>
      </c>
      <c r="BM17" s="1134">
        <v>15</v>
      </c>
      <c r="BN17" s="1134">
        <v>16</v>
      </c>
      <c r="BO17" s="1134">
        <v>17</v>
      </c>
      <c r="BP17" s="1134">
        <v>18</v>
      </c>
      <c r="BQ17" s="1134">
        <v>19</v>
      </c>
      <c r="BR17" s="1134">
        <v>20</v>
      </c>
      <c r="BT17" s="1134">
        <v>1</v>
      </c>
      <c r="BU17" s="1134">
        <v>2</v>
      </c>
      <c r="BV17" s="1134">
        <v>3</v>
      </c>
      <c r="BW17" s="1134">
        <v>4</v>
      </c>
      <c r="BX17" s="1134">
        <v>5</v>
      </c>
      <c r="BY17" s="1134">
        <v>6</v>
      </c>
      <c r="BZ17" s="1134">
        <v>7</v>
      </c>
      <c r="CA17" s="1134">
        <v>8</v>
      </c>
      <c r="CB17" s="1134">
        <v>9</v>
      </c>
      <c r="CC17" s="1134">
        <v>10</v>
      </c>
      <c r="CD17" s="1134">
        <v>11</v>
      </c>
      <c r="CE17" s="1134">
        <v>12</v>
      </c>
      <c r="CF17" s="1134">
        <v>13</v>
      </c>
      <c r="CG17" s="1134">
        <v>14</v>
      </c>
      <c r="CH17" s="1134">
        <v>15</v>
      </c>
      <c r="CI17" s="1134">
        <v>16</v>
      </c>
      <c r="CJ17" s="1134">
        <v>17</v>
      </c>
      <c r="CK17" s="1134">
        <v>18</v>
      </c>
      <c r="CL17" s="1134">
        <v>19</v>
      </c>
      <c r="CM17" s="1134">
        <v>20</v>
      </c>
      <c r="CO17" s="1136"/>
      <c r="CQ17" s="1951"/>
    </row>
    <row r="18" spans="1:95" s="456" customFormat="1" ht="64.5" thickBot="1" x14ac:dyDescent="0.25">
      <c r="A18" s="1091" t="s">
        <v>318</v>
      </c>
      <c r="B18" s="1055" t="s">
        <v>321</v>
      </c>
      <c r="C18" s="1092" t="s">
        <v>1159</v>
      </c>
      <c r="D18" s="1092" t="s">
        <v>928</v>
      </c>
      <c r="E18" s="1092" t="s">
        <v>860</v>
      </c>
      <c r="F18" s="1093" t="s">
        <v>311</v>
      </c>
      <c r="G18" s="1093" t="s">
        <v>312</v>
      </c>
      <c r="H18" s="1094" t="s">
        <v>809</v>
      </c>
      <c r="I18" s="1095" t="str">
        <f>IF('I2 LDC class'!$D$20="",'I2 LDC class'!$C$20,'I2 LDC class'!$D$20)</f>
        <v>Residential</v>
      </c>
      <c r="J18" s="1095" t="str">
        <f>IF('I2 LDC class'!$D$21="",'I2 LDC class'!$C$21,'I2 LDC class'!$D$21)</f>
        <v>GS &lt;50</v>
      </c>
      <c r="K18" s="1095" t="str">
        <f>IF('I2 LDC class'!$D$22="",'I2 LDC class'!$C$22,'I2 LDC class'!$D$22)</f>
        <v>GS&gt;50-Regular</v>
      </c>
      <c r="L18" s="1095" t="str">
        <f>IF('I2 LDC class'!$D$23="",'I2 LDC class'!$C$23,'I2 LDC class'!$D$23)</f>
        <v>GS&gt; 50-TOU</v>
      </c>
      <c r="M18" s="1095" t="str">
        <f>IF('I2 LDC class'!$D$24="",'I2 LDC class'!$C$24,'I2 LDC class'!$D$24)</f>
        <v>GS &gt;50-Intermediate</v>
      </c>
      <c r="N18" s="1095" t="str">
        <f>IF('I2 LDC class'!$D$25="",'I2 LDC class'!$C$25,'I2 LDC class'!$D$25)</f>
        <v>Large Use &gt;5MW</v>
      </c>
      <c r="O18" s="1095" t="str">
        <f>IF('I2 LDC class'!$D$26="",'I2 LDC class'!$C$26,'I2 LDC class'!$D$26)</f>
        <v>Street Light</v>
      </c>
      <c r="P18" s="1095" t="str">
        <f>IF('I2 LDC class'!$D$27="",'I2 LDC class'!$C$27,'I2 LDC class'!$D$27)</f>
        <v>Sentinel</v>
      </c>
      <c r="Q18" s="1095" t="str">
        <f>IF('I2 LDC class'!$D$28="",'I2 LDC class'!$C$28,'I2 LDC class'!$D$28)</f>
        <v>Unmetered Scattered Load</v>
      </c>
      <c r="R18" s="1095" t="str">
        <f>IF('I2 LDC class'!$D$29="",'I2 LDC class'!$C$29,'I2 LDC class'!$D$29)</f>
        <v>Embedded Distributor</v>
      </c>
      <c r="S18" s="1095" t="str">
        <f>IF('I2 LDC class'!$D$30="",'I2 LDC class'!$C$30,'I2 LDC class'!$D$30)</f>
        <v>Back-up/Standby Power</v>
      </c>
      <c r="T18" s="1095" t="str">
        <f>IF('I2 LDC class'!$D$31="",'I2 LDC class'!$C$31,'I2 LDC class'!$D$31)</f>
        <v>Rate Class 1</v>
      </c>
      <c r="U18" s="1095" t="str">
        <f>IF('I2 LDC class'!$D$32="",'I2 LDC class'!$C$32,'I2 LDC class'!$D$32)</f>
        <v>Rate class 2</v>
      </c>
      <c r="V18" s="1095" t="str">
        <f>IF('I2 LDC class'!$D$33="",'I2 LDC class'!$C$33,'I2 LDC class'!$D$33)</f>
        <v>Rate class 3</v>
      </c>
      <c r="W18" s="1095" t="str">
        <f>IF('I2 LDC class'!$D$34="",'I2 LDC class'!$C$34,'I2 LDC class'!$D$34)</f>
        <v>Rate class 4</v>
      </c>
      <c r="X18" s="1095" t="str">
        <f>IF('I2 LDC class'!$D$35="",'I2 LDC class'!$C$35,'I2 LDC class'!$D$35)</f>
        <v>Rate class 5</v>
      </c>
      <c r="Y18" s="1095" t="str">
        <f>IF('I2 LDC class'!$D$36="",'I2 LDC class'!$C$36,'I2 LDC class'!$D$36)</f>
        <v>Rate class 6</v>
      </c>
      <c r="Z18" s="1095" t="str">
        <f>IF('I2 LDC class'!$D$37="",'I2 LDC class'!$C$37,'I2 LDC class'!$D$37)</f>
        <v>Rate class 7</v>
      </c>
      <c r="AA18" s="1095" t="str">
        <f>IF('I2 LDC class'!$D$38="",'I2 LDC class'!$C$38,'I2 LDC class'!$D$38)</f>
        <v>Rate class 8</v>
      </c>
      <c r="AB18" s="1095" t="str">
        <f>IF('I2 LDC class'!$D$39="",'I2 LDC class'!$C$39,'I2 LDC class'!$D$39)</f>
        <v>Rate class 9</v>
      </c>
      <c r="AC18" s="1096" t="s">
        <v>835</v>
      </c>
      <c r="AD18" s="1095" t="str">
        <f>IF('I2 LDC class'!$D$20="",'I2 LDC class'!$C$20,'I2 LDC class'!$D$20)</f>
        <v>Residential</v>
      </c>
      <c r="AE18" s="1095" t="str">
        <f>IF('I2 LDC class'!$D$21="",'I2 LDC class'!$C$21,'I2 LDC class'!$D$21)</f>
        <v>GS &lt;50</v>
      </c>
      <c r="AF18" s="1095" t="str">
        <f>IF('I2 LDC class'!$D$22="",'I2 LDC class'!$C$22,'I2 LDC class'!$D$22)</f>
        <v>GS&gt;50-Regular</v>
      </c>
      <c r="AG18" s="1095" t="str">
        <f>IF('I2 LDC class'!$D$23="",'I2 LDC class'!$C$23,'I2 LDC class'!$D$23)</f>
        <v>GS&gt; 50-TOU</v>
      </c>
      <c r="AH18" s="1095" t="str">
        <f>IF('I2 LDC class'!$D$24="",'I2 LDC class'!$C$24,'I2 LDC class'!$D$24)</f>
        <v>GS &gt;50-Intermediate</v>
      </c>
      <c r="AI18" s="1095" t="str">
        <f>IF('I2 LDC class'!$D$25="",'I2 LDC class'!$C$25,'I2 LDC class'!$D$25)</f>
        <v>Large Use &gt;5MW</v>
      </c>
      <c r="AJ18" s="1095" t="str">
        <f>IF('I2 LDC class'!$D$26="",'I2 LDC class'!$C$26,'I2 LDC class'!$D$26)</f>
        <v>Street Light</v>
      </c>
      <c r="AK18" s="1095" t="str">
        <f>IF('I2 LDC class'!$D$27="",'I2 LDC class'!$C$27,'I2 LDC class'!$D$27)</f>
        <v>Sentinel</v>
      </c>
      <c r="AL18" s="1095" t="str">
        <f>IF('I2 LDC class'!$D$28="",'I2 LDC class'!$C$28,'I2 LDC class'!$D$28)</f>
        <v>Unmetered Scattered Load</v>
      </c>
      <c r="AM18" s="1095" t="str">
        <f>IF('I2 LDC class'!$D$29="",'I2 LDC class'!$C$29,'I2 LDC class'!$D$29)</f>
        <v>Embedded Distributor</v>
      </c>
      <c r="AN18" s="1095" t="str">
        <f>IF('I2 LDC class'!$D$30="",'I2 LDC class'!$C$30,'I2 LDC class'!$D$30)</f>
        <v>Back-up/Standby Power</v>
      </c>
      <c r="AO18" s="1095" t="str">
        <f>IF('I2 LDC class'!$D$31="",'I2 LDC class'!$C$31,'I2 LDC class'!$D$31)</f>
        <v>Rate Class 1</v>
      </c>
      <c r="AP18" s="1095" t="str">
        <f>IF('I2 LDC class'!$D$32="",'I2 LDC class'!$C$32,'I2 LDC class'!$D$32)</f>
        <v>Rate class 2</v>
      </c>
      <c r="AQ18" s="1095" t="str">
        <f>IF('I2 LDC class'!$D$33="",'I2 LDC class'!$C$33,'I2 LDC class'!$D$33)</f>
        <v>Rate class 3</v>
      </c>
      <c r="AR18" s="1095" t="str">
        <f>IF('I2 LDC class'!$D$34="",'I2 LDC class'!$C$34,'I2 LDC class'!$D$34)</f>
        <v>Rate class 4</v>
      </c>
      <c r="AS18" s="1095" t="str">
        <f>IF('I2 LDC class'!$D$35="",'I2 LDC class'!$C$35,'I2 LDC class'!$D$35)</f>
        <v>Rate class 5</v>
      </c>
      <c r="AT18" s="1095" t="str">
        <f>IF('I2 LDC class'!$D$36="",'I2 LDC class'!$C$36,'I2 LDC class'!$D$36)</f>
        <v>Rate class 6</v>
      </c>
      <c r="AU18" s="1095" t="str">
        <f>IF('I2 LDC class'!$D$37="",'I2 LDC class'!$C$37,'I2 LDC class'!$D$37)</f>
        <v>Rate class 7</v>
      </c>
      <c r="AV18" s="1095" t="str">
        <f>IF('I2 LDC class'!$D$38="",'I2 LDC class'!$C$38,'I2 LDC class'!$D$38)</f>
        <v>Rate class 8</v>
      </c>
      <c r="AW18" s="1095" t="str">
        <f>IF('I2 LDC class'!$D$39="",'I2 LDC class'!$C$39,'I2 LDC class'!$D$39)</f>
        <v>Rate class 9</v>
      </c>
      <c r="AX18" s="1096" t="s">
        <v>836</v>
      </c>
      <c r="AY18" s="1095" t="str">
        <f>IF('I2 LDC class'!$D$20="",'I2 LDC class'!$C$20,'I2 LDC class'!$D$20)</f>
        <v>Residential</v>
      </c>
      <c r="AZ18" s="1095" t="str">
        <f>IF('I2 LDC class'!$D$21="",'I2 LDC class'!$C$21,'I2 LDC class'!$D$21)</f>
        <v>GS &lt;50</v>
      </c>
      <c r="BA18" s="1095" t="str">
        <f>IF('I2 LDC class'!$D$22="",'I2 LDC class'!$C$22,'I2 LDC class'!$D$22)</f>
        <v>GS&gt;50-Regular</v>
      </c>
      <c r="BB18" s="1095" t="str">
        <f>IF('I2 LDC class'!$D$23="",'I2 LDC class'!$C$23,'I2 LDC class'!$D$23)</f>
        <v>GS&gt; 50-TOU</v>
      </c>
      <c r="BC18" s="1095" t="str">
        <f>IF('I2 LDC class'!$D$24="",'I2 LDC class'!$C$24,'I2 LDC class'!$D$24)</f>
        <v>GS &gt;50-Intermediate</v>
      </c>
      <c r="BD18" s="1095" t="str">
        <f>IF('I2 LDC class'!$D$25="",'I2 LDC class'!$C$25,'I2 LDC class'!$D$25)</f>
        <v>Large Use &gt;5MW</v>
      </c>
      <c r="BE18" s="1095" t="str">
        <f>IF('I2 LDC class'!$D$26="",'I2 LDC class'!$C$26,'I2 LDC class'!$D$26)</f>
        <v>Street Light</v>
      </c>
      <c r="BF18" s="1095" t="str">
        <f>IF('I2 LDC class'!$D$27="",'I2 LDC class'!$C$27,'I2 LDC class'!$D$27)</f>
        <v>Sentinel</v>
      </c>
      <c r="BG18" s="1095" t="str">
        <f>IF('I2 LDC class'!$D$28="",'I2 LDC class'!$C$28,'I2 LDC class'!$D$28)</f>
        <v>Unmetered Scattered Load</v>
      </c>
      <c r="BH18" s="1095" t="str">
        <f>IF('I2 LDC class'!$D$29="",'I2 LDC class'!$C$29,'I2 LDC class'!$D$29)</f>
        <v>Embedded Distributor</v>
      </c>
      <c r="BI18" s="1095" t="str">
        <f>IF('I2 LDC class'!$D$30="",'I2 LDC class'!$C$30,'I2 LDC class'!$D$30)</f>
        <v>Back-up/Standby Power</v>
      </c>
      <c r="BJ18" s="1095" t="str">
        <f>IF('I2 LDC class'!$D$31="",'I2 LDC class'!$C$31,'I2 LDC class'!$D$31)</f>
        <v>Rate Class 1</v>
      </c>
      <c r="BK18" s="1095" t="str">
        <f>IF('I2 LDC class'!$D$32="",'I2 LDC class'!$C$32,'I2 LDC class'!$D$32)</f>
        <v>Rate class 2</v>
      </c>
      <c r="BL18" s="1095" t="str">
        <f>IF('I2 LDC class'!$D$33="",'I2 LDC class'!$C$33,'I2 LDC class'!$D$33)</f>
        <v>Rate class 3</v>
      </c>
      <c r="BM18" s="1095" t="str">
        <f>IF('I2 LDC class'!$D$34="",'I2 LDC class'!$C$34,'I2 LDC class'!$D$34)</f>
        <v>Rate class 4</v>
      </c>
      <c r="BN18" s="1095" t="str">
        <f>IF('I2 LDC class'!$D$35="",'I2 LDC class'!$C$35,'I2 LDC class'!$D$35)</f>
        <v>Rate class 5</v>
      </c>
      <c r="BO18" s="1095" t="str">
        <f>IF('I2 LDC class'!$D$36="",'I2 LDC class'!$C$36,'I2 LDC class'!$D$36)</f>
        <v>Rate class 6</v>
      </c>
      <c r="BP18" s="1095" t="str">
        <f>IF('I2 LDC class'!$D$37="",'I2 LDC class'!$C$37,'I2 LDC class'!$D$37)</f>
        <v>Rate class 7</v>
      </c>
      <c r="BQ18" s="1095" t="str">
        <f>IF('I2 LDC class'!$D$38="",'I2 LDC class'!$C$38,'I2 LDC class'!$D$38)</f>
        <v>Rate class 8</v>
      </c>
      <c r="BR18" s="1095" t="str">
        <f>IF('I2 LDC class'!$D$39="",'I2 LDC class'!$C$39,'I2 LDC class'!$D$39)</f>
        <v>Rate class 9</v>
      </c>
      <c r="BS18" s="1096" t="s">
        <v>837</v>
      </c>
      <c r="BT18" s="1095" t="str">
        <f>IF('I2 LDC class'!$D$20="",'I2 LDC class'!$C$20,'I2 LDC class'!$D$20)</f>
        <v>Residential</v>
      </c>
      <c r="BU18" s="1095" t="str">
        <f>IF('I2 LDC class'!$D$21="",'I2 LDC class'!$C$21,'I2 LDC class'!$D$21)</f>
        <v>GS &lt;50</v>
      </c>
      <c r="BV18" s="1095" t="str">
        <f>IF('I2 LDC class'!$D$22="",'I2 LDC class'!$C$22,'I2 LDC class'!$D$22)</f>
        <v>GS&gt;50-Regular</v>
      </c>
      <c r="BW18" s="1095" t="str">
        <f>IF('I2 LDC class'!$D$23="",'I2 LDC class'!$C$23,'I2 LDC class'!$D$23)</f>
        <v>GS&gt; 50-TOU</v>
      </c>
      <c r="BX18" s="1095" t="str">
        <f>IF('I2 LDC class'!$D$24="",'I2 LDC class'!$C$24,'I2 LDC class'!$D$24)</f>
        <v>GS &gt;50-Intermediate</v>
      </c>
      <c r="BY18" s="1095" t="str">
        <f>IF('I2 LDC class'!$D$25="",'I2 LDC class'!$C$25,'I2 LDC class'!$D$25)</f>
        <v>Large Use &gt;5MW</v>
      </c>
      <c r="BZ18" s="1095" t="str">
        <f>IF('I2 LDC class'!$D$26="",'I2 LDC class'!$C$26,'I2 LDC class'!$D$26)</f>
        <v>Street Light</v>
      </c>
      <c r="CA18" s="1095" t="str">
        <f>IF('I2 LDC class'!$D$27="",'I2 LDC class'!$C$27,'I2 LDC class'!$D$27)</f>
        <v>Sentinel</v>
      </c>
      <c r="CB18" s="1095" t="str">
        <f>IF('I2 LDC class'!$D$28="",'I2 LDC class'!$C$28,'I2 LDC class'!$D$28)</f>
        <v>Unmetered Scattered Load</v>
      </c>
      <c r="CC18" s="1095" t="str">
        <f>IF('I2 LDC class'!$D$29="",'I2 LDC class'!$C$29,'I2 LDC class'!$D$29)</f>
        <v>Embedded Distributor</v>
      </c>
      <c r="CD18" s="1095" t="str">
        <f>IF('I2 LDC class'!$D$30="",'I2 LDC class'!$C$30,'I2 LDC class'!$D$30)</f>
        <v>Back-up/Standby Power</v>
      </c>
      <c r="CE18" s="1095" t="str">
        <f>IF('I2 LDC class'!$D$31="",'I2 LDC class'!$C$31,'I2 LDC class'!$D$31)</f>
        <v>Rate Class 1</v>
      </c>
      <c r="CF18" s="1095" t="str">
        <f>IF('I2 LDC class'!$D$32="",'I2 LDC class'!$C$32,'I2 LDC class'!$D$32)</f>
        <v>Rate class 2</v>
      </c>
      <c r="CG18" s="1095" t="str">
        <f>IF('I2 LDC class'!$D$33="",'I2 LDC class'!$C$33,'I2 LDC class'!$D$33)</f>
        <v>Rate class 3</v>
      </c>
      <c r="CH18" s="1095" t="str">
        <f>IF('I2 LDC class'!$D$34="",'I2 LDC class'!$C$34,'I2 LDC class'!$D$34)</f>
        <v>Rate class 4</v>
      </c>
      <c r="CI18" s="1095" t="str">
        <f>IF('I2 LDC class'!$D$35="",'I2 LDC class'!$C$35,'I2 LDC class'!$D$35)</f>
        <v>Rate class 5</v>
      </c>
      <c r="CJ18" s="1095" t="str">
        <f>IF('I2 LDC class'!$D$36="",'I2 LDC class'!$C$36,'I2 LDC class'!$D$36)</f>
        <v>Rate class 6</v>
      </c>
      <c r="CK18" s="1095" t="str">
        <f>IF('I2 LDC class'!$D$37="",'I2 LDC class'!$C$37,'I2 LDC class'!$D$37)</f>
        <v>Rate class 7</v>
      </c>
      <c r="CL18" s="1095" t="str">
        <f>IF('I2 LDC class'!$D$38="",'I2 LDC class'!$C$38,'I2 LDC class'!$D$38)</f>
        <v>Rate class 8</v>
      </c>
      <c r="CM18" s="1095" t="str">
        <f>IF('I2 LDC class'!$D$39="",'I2 LDC class'!$C$39,'I2 LDC class'!$D$39)</f>
        <v>Rate class 9</v>
      </c>
      <c r="CN18" s="1096" t="s">
        <v>838</v>
      </c>
      <c r="CO18" s="1097"/>
      <c r="CQ18" s="1952"/>
    </row>
    <row r="19" spans="1:95" s="64" customFormat="1" ht="25.5" x14ac:dyDescent="0.2">
      <c r="A19" s="2226">
        <v>1565</v>
      </c>
      <c r="B19" s="2176" t="s">
        <v>941</v>
      </c>
      <c r="C19" s="1667">
        <f>IF(ISERROR(VLOOKUP($A19,'I3 TB Data'!$A$20:$H$465,MATCH('O5 Details by Class &amp; Accounts'!$C$18, 'I3 TB Data'!$A$20:$H$20,0),0)), 0, VLOOKUP($A19,'I3 TB Data'!$A$20:$H$465,MATCH('O5 Details by Class &amp; Accounts'!$C$18,'I3 TB Data'!$A$20:$H$20,0),0))</f>
        <v>0</v>
      </c>
      <c r="D19" s="1668">
        <f>'I4 BO ASSETS'!E17</f>
        <v>0</v>
      </c>
      <c r="E19" s="1667">
        <f>C19+D19</f>
        <v>0</v>
      </c>
      <c r="F19" s="1669">
        <f>IF(ISERROR(VLOOKUP($A19, 'E1 Categorization'!A33:E123, MATCH("Customer Component", 'E1 Categorization'!$A$33:$E$33,0), 0)), 0, IF(VLOOKUP($A19, 'E1 Categorization'!A33:E123, MATCH("Customer Component", 'E1 Categorization'!$A$33:$E$33,0), 0)=0, 'O5 Details by Class &amp; Accounts'!$E19, IF(AND(VLOOKUP($A19, 'E1 Categorization'!A33:E123, MATCH("Customer Component", 'E1 Categorization'!$A$33:$E$33,0), 0) &gt;0, VLOOKUP($A19, 'E1 Categorization'!A33:E123, MATCH("Customer Component", 'E1 Categorization'!$A$33:$E$33,0), 0)&lt;1), 'O5 Details by Class &amp; Accounts'!$E19*(1-VLOOKUP($A19, 'E1 Categorization'!A33:E123, MATCH("Customer Component", 'E1 Categorization'!$A$33:$E$33,0), 0)), 0)))</f>
        <v>0</v>
      </c>
      <c r="G19" s="1669">
        <f>IF(ISERROR(VLOOKUP($A19, 'E1 Categorization'!A33:E123, MATCH("Customer Component", 'E1 Categorization'!$A$33:$E$33,0), 0)),0, IF(VLOOKUP($A19, 'E1 Categorization'!A33:E123, MATCH("Customer Component", 'E1 Categorization'!$A$33:$E$33,0), 0)=0, 0, IF(AND(VLOOKUP($A19, 'E1 Categorization'!A33:E123, MATCH("Customer Component", 'E1 Categorization'!$A$33:$E$33,0), 0) &gt;0, VLOOKUP($A19, 'E1 Categorization'!A33:E123, MATCH("Customer Component", 'E1 Categorization'!$A$33:$E$33,0), 0)&lt;1), 'O5 Details by Class &amp; Accounts'!$E19*(VLOOKUP($A19, 'E1 Categorization'!A33:E123, MATCH("Customer Component", 'E1 Categorization'!$A$33:$E$33,0), 0)), 'O5 Details by Class &amp; Accounts'!$E19)))</f>
        <v>0</v>
      </c>
      <c r="H19" s="1334">
        <f>F19+G19</f>
        <v>0</v>
      </c>
      <c r="I19" s="1334">
        <f>IF(ISERROR(VLOOKUP(VLOOKUP($A19, 'E4 TB Allocation Details'!$A$18:$L$217, MATCH("Demand ID", 'E4 TB Allocation Details'!$A$18:$L$18, 0),FALSE), 'E2 Allocators'!$B$15:$W$361, MATCH('O5 Details by Class &amp; Accounts'!I$18, 'E2 Allocators'!$B$15:$W$15, 0),FALSE)*$F19), 0, VLOOKUP(VLOOKUP($A19, 'E4 TB Allocation Details'!$A$18:$L$217, MATCH("Demand ID", 'E4 TB Allocation Details'!$A$18:$L$18, 0),FALSE), 'E2 Allocators'!$B$15:$W$361, MATCH('O5 Details by Class &amp; Accounts'!I$18, 'E2 Allocators'!$B$15:$W$15, 0),FALSE)*$F19)</f>
        <v>0</v>
      </c>
      <c r="J19" s="1334">
        <f>IF(ISERROR(VLOOKUP(VLOOKUP($A19, 'E4 TB Allocation Details'!$A$18:$L$217, MATCH("Demand ID", 'E4 TB Allocation Details'!$A$18:$L$18, 0),FALSE), 'E2 Allocators'!$B$15:$W$361, MATCH('O5 Details by Class &amp; Accounts'!J$18, 'E2 Allocators'!$B$15:$W$15, 0),FALSE)*$F19), 0, VLOOKUP(VLOOKUP($A19, 'E4 TB Allocation Details'!$A$18:$L$217, MATCH("Demand ID", 'E4 TB Allocation Details'!$A$18:$L$18, 0),FALSE), 'E2 Allocators'!$B$15:$W$361, MATCH('O5 Details by Class &amp; Accounts'!J$18, 'E2 Allocators'!$B$15:$W$15, 0),FALSE)*$F19)</f>
        <v>0</v>
      </c>
      <c r="K19" s="1334">
        <f>IF(ISERROR(VLOOKUP(VLOOKUP($A19, 'E4 TB Allocation Details'!$A$18:$L$217, MATCH("Demand ID", 'E4 TB Allocation Details'!$A$18:$L$18, 0),FALSE), 'E2 Allocators'!$B$15:$W$361, MATCH('O5 Details by Class &amp; Accounts'!K$18, 'E2 Allocators'!$B$15:$W$15, 0),FALSE)*$F19), 0, VLOOKUP(VLOOKUP($A19, 'E4 TB Allocation Details'!$A$18:$L$217, MATCH("Demand ID", 'E4 TB Allocation Details'!$A$18:$L$18, 0),FALSE), 'E2 Allocators'!$B$15:$W$361, MATCH('O5 Details by Class &amp; Accounts'!K$18, 'E2 Allocators'!$B$15:$W$15, 0),FALSE)*$F19)</f>
        <v>0</v>
      </c>
      <c r="L19" s="1334">
        <f>IF(ISERROR(VLOOKUP(VLOOKUP($A19, 'E4 TB Allocation Details'!$A$18:$L$217, MATCH("Demand ID", 'E4 TB Allocation Details'!$A$18:$L$18, 0),FALSE), 'E2 Allocators'!$B$15:$W$361, MATCH('O5 Details by Class &amp; Accounts'!L$18, 'E2 Allocators'!$B$15:$W$15, 0),FALSE)*$F19), 0, VLOOKUP(VLOOKUP($A19, 'E4 TB Allocation Details'!$A$18:$L$217, MATCH("Demand ID", 'E4 TB Allocation Details'!$A$18:$L$18, 0),FALSE), 'E2 Allocators'!$B$15:$W$361, MATCH('O5 Details by Class &amp; Accounts'!L$18, 'E2 Allocators'!$B$15:$W$15, 0),FALSE)*$F19)</f>
        <v>0</v>
      </c>
      <c r="M19" s="1334">
        <f>IF(ISERROR(VLOOKUP(VLOOKUP($A19, 'E4 TB Allocation Details'!$A$18:$L$217, MATCH("Demand ID", 'E4 TB Allocation Details'!$A$18:$L$18, 0),FALSE), 'E2 Allocators'!$B$15:$W$361, MATCH('O5 Details by Class &amp; Accounts'!M$18, 'E2 Allocators'!$B$15:$W$15, 0),FALSE)*$F19), 0, VLOOKUP(VLOOKUP($A19, 'E4 TB Allocation Details'!$A$18:$L$217, MATCH("Demand ID", 'E4 TB Allocation Details'!$A$18:$L$18, 0),FALSE), 'E2 Allocators'!$B$15:$W$361, MATCH('O5 Details by Class &amp; Accounts'!M$18, 'E2 Allocators'!$B$15:$W$15, 0),FALSE)*$F19)</f>
        <v>0</v>
      </c>
      <c r="N19" s="1334">
        <f>IF(ISERROR(VLOOKUP(VLOOKUP($A19, 'E4 TB Allocation Details'!$A$18:$L$217, MATCH("Demand ID", 'E4 TB Allocation Details'!$A$18:$L$18, 0),FALSE), 'E2 Allocators'!$B$15:$W$361, MATCH('O5 Details by Class &amp; Accounts'!N$18, 'E2 Allocators'!$B$15:$W$15, 0),FALSE)*$F19), 0, VLOOKUP(VLOOKUP($A19, 'E4 TB Allocation Details'!$A$18:$L$217, MATCH("Demand ID", 'E4 TB Allocation Details'!$A$18:$L$18, 0),FALSE), 'E2 Allocators'!$B$15:$W$361, MATCH('O5 Details by Class &amp; Accounts'!N$18, 'E2 Allocators'!$B$15:$W$15, 0),FALSE)*$F19)</f>
        <v>0</v>
      </c>
      <c r="O19" s="1334">
        <f>IF(ISERROR(VLOOKUP(VLOOKUP($A19, 'E4 TB Allocation Details'!$A$18:$L$217, MATCH("Demand ID", 'E4 TB Allocation Details'!$A$18:$L$18, 0),FALSE), 'E2 Allocators'!$B$15:$W$361, MATCH('O5 Details by Class &amp; Accounts'!O$18, 'E2 Allocators'!$B$15:$W$15, 0),FALSE)*$F19), 0, VLOOKUP(VLOOKUP($A19, 'E4 TB Allocation Details'!$A$18:$L$217, MATCH("Demand ID", 'E4 TB Allocation Details'!$A$18:$L$18, 0),FALSE), 'E2 Allocators'!$B$15:$W$361, MATCH('O5 Details by Class &amp; Accounts'!O$18, 'E2 Allocators'!$B$15:$W$15, 0),FALSE)*$F19)</f>
        <v>0</v>
      </c>
      <c r="P19" s="1334">
        <f>IF(ISERROR(VLOOKUP(VLOOKUP($A19, 'E4 TB Allocation Details'!$A$18:$L$217, MATCH("Demand ID", 'E4 TB Allocation Details'!$A$18:$L$18, 0),FALSE), 'E2 Allocators'!$B$15:$W$361, MATCH('O5 Details by Class &amp; Accounts'!P$18, 'E2 Allocators'!$B$15:$W$15, 0),FALSE)*$F19), 0, VLOOKUP(VLOOKUP($A19, 'E4 TB Allocation Details'!$A$18:$L$217, MATCH("Demand ID", 'E4 TB Allocation Details'!$A$18:$L$18, 0),FALSE), 'E2 Allocators'!$B$15:$W$361, MATCH('O5 Details by Class &amp; Accounts'!P$18, 'E2 Allocators'!$B$15:$W$15, 0),FALSE)*$F19)</f>
        <v>0</v>
      </c>
      <c r="Q19" s="1334">
        <f>IF(ISERROR(VLOOKUP(VLOOKUP($A19, 'E4 TB Allocation Details'!$A$18:$L$217, MATCH("Demand ID", 'E4 TB Allocation Details'!$A$18:$L$18, 0),FALSE), 'E2 Allocators'!$B$15:$W$361, MATCH('O5 Details by Class &amp; Accounts'!Q$18, 'E2 Allocators'!$B$15:$W$15, 0),FALSE)*$F19), 0, VLOOKUP(VLOOKUP($A19, 'E4 TB Allocation Details'!$A$18:$L$217, MATCH("Demand ID", 'E4 TB Allocation Details'!$A$18:$L$18, 0),FALSE), 'E2 Allocators'!$B$15:$W$361, MATCH('O5 Details by Class &amp; Accounts'!Q$18, 'E2 Allocators'!$B$15:$W$15, 0),FALSE)*$F19)</f>
        <v>0</v>
      </c>
      <c r="R19" s="1334">
        <f>IF(ISERROR(VLOOKUP(VLOOKUP($A19, 'E4 TB Allocation Details'!$A$18:$L$217, MATCH("Demand ID", 'E4 TB Allocation Details'!$A$18:$L$18, 0),FALSE), 'E2 Allocators'!$B$15:$W$361, MATCH('O5 Details by Class &amp; Accounts'!R$18, 'E2 Allocators'!$B$15:$W$15, 0),FALSE)*$F19), 0, VLOOKUP(VLOOKUP($A19, 'E4 TB Allocation Details'!$A$18:$L$217, MATCH("Demand ID", 'E4 TB Allocation Details'!$A$18:$L$18, 0),FALSE), 'E2 Allocators'!$B$15:$W$361, MATCH('O5 Details by Class &amp; Accounts'!R$18, 'E2 Allocators'!$B$15:$W$15, 0),FALSE)*$F19)</f>
        <v>0</v>
      </c>
      <c r="S19" s="1334">
        <f>IF(ISERROR(VLOOKUP(VLOOKUP($A19, 'E4 TB Allocation Details'!$A$18:$L$217, MATCH("Demand ID", 'E4 TB Allocation Details'!$A$18:$L$18, 0),FALSE), 'E2 Allocators'!$B$15:$W$361, MATCH('O5 Details by Class &amp; Accounts'!S$18, 'E2 Allocators'!$B$15:$W$15, 0),FALSE)*$F19), 0, VLOOKUP(VLOOKUP($A19, 'E4 TB Allocation Details'!$A$18:$L$217, MATCH("Demand ID", 'E4 TB Allocation Details'!$A$18:$L$18, 0),FALSE), 'E2 Allocators'!$B$15:$W$361, MATCH('O5 Details by Class &amp; Accounts'!S$18, 'E2 Allocators'!$B$15:$W$15, 0),FALSE)*$F19)</f>
        <v>0</v>
      </c>
      <c r="T19" s="1334">
        <f>IF(ISERROR(VLOOKUP(VLOOKUP($A19, 'E4 TB Allocation Details'!$A$18:$L$217, MATCH("Demand ID", 'E4 TB Allocation Details'!$A$18:$L$18, 0),FALSE), 'E2 Allocators'!$B$15:$W$361, MATCH('O5 Details by Class &amp; Accounts'!T$18, 'E2 Allocators'!$B$15:$W$15, 0),FALSE)*$F19), 0, VLOOKUP(VLOOKUP($A19, 'E4 TB Allocation Details'!$A$18:$L$217, MATCH("Demand ID", 'E4 TB Allocation Details'!$A$18:$L$18, 0),FALSE), 'E2 Allocators'!$B$15:$W$361, MATCH('O5 Details by Class &amp; Accounts'!T$18, 'E2 Allocators'!$B$15:$W$15, 0),FALSE)*$F19)</f>
        <v>0</v>
      </c>
      <c r="U19" s="1334">
        <f>IF(ISERROR(VLOOKUP(VLOOKUP($A19, 'E4 TB Allocation Details'!$A$18:$L$217, MATCH("Demand ID", 'E4 TB Allocation Details'!$A$18:$L$18, 0),FALSE), 'E2 Allocators'!$B$15:$W$361, MATCH('O5 Details by Class &amp; Accounts'!U$18, 'E2 Allocators'!$B$15:$W$15, 0),FALSE)*$F19), 0, VLOOKUP(VLOOKUP($A19, 'E4 TB Allocation Details'!$A$18:$L$217, MATCH("Demand ID", 'E4 TB Allocation Details'!$A$18:$L$18, 0),FALSE), 'E2 Allocators'!$B$15:$W$361, MATCH('O5 Details by Class &amp; Accounts'!U$18, 'E2 Allocators'!$B$15:$W$15, 0),FALSE)*$F19)</f>
        <v>0</v>
      </c>
      <c r="V19" s="1334">
        <f>IF(ISERROR(VLOOKUP(VLOOKUP($A19, 'E4 TB Allocation Details'!$A$18:$L$217, MATCH("Demand ID", 'E4 TB Allocation Details'!$A$18:$L$18, 0),FALSE), 'E2 Allocators'!$B$15:$W$361, MATCH('O5 Details by Class &amp; Accounts'!V$18, 'E2 Allocators'!$B$15:$W$15, 0),FALSE)*$F19), 0, VLOOKUP(VLOOKUP($A19, 'E4 TB Allocation Details'!$A$18:$L$217, MATCH("Demand ID", 'E4 TB Allocation Details'!$A$18:$L$18, 0),FALSE), 'E2 Allocators'!$B$15:$W$361, MATCH('O5 Details by Class &amp; Accounts'!V$18, 'E2 Allocators'!$B$15:$W$15, 0),FALSE)*$F19)</f>
        <v>0</v>
      </c>
      <c r="W19" s="1334">
        <f>IF(ISERROR(VLOOKUP(VLOOKUP($A19, 'E4 TB Allocation Details'!$A$18:$L$217, MATCH("Demand ID", 'E4 TB Allocation Details'!$A$18:$L$18, 0),FALSE), 'E2 Allocators'!$B$15:$W$361, MATCH('O5 Details by Class &amp; Accounts'!W$18, 'E2 Allocators'!$B$15:$W$15, 0),FALSE)*$F19), 0, VLOOKUP(VLOOKUP($A19, 'E4 TB Allocation Details'!$A$18:$L$217, MATCH("Demand ID", 'E4 TB Allocation Details'!$A$18:$L$18, 0),FALSE), 'E2 Allocators'!$B$15:$W$361, MATCH('O5 Details by Class &amp; Accounts'!W$18, 'E2 Allocators'!$B$15:$W$15, 0),FALSE)*$F19)</f>
        <v>0</v>
      </c>
      <c r="X19" s="1334">
        <f>IF(ISERROR(VLOOKUP(VLOOKUP($A19, 'E4 TB Allocation Details'!$A$18:$L$217, MATCH("Demand ID", 'E4 TB Allocation Details'!$A$18:$L$18, 0),FALSE), 'E2 Allocators'!$B$15:$W$361, MATCH('O5 Details by Class &amp; Accounts'!X$18, 'E2 Allocators'!$B$15:$W$15, 0),FALSE)*$F19), 0, VLOOKUP(VLOOKUP($A19, 'E4 TB Allocation Details'!$A$18:$L$217, MATCH("Demand ID", 'E4 TB Allocation Details'!$A$18:$L$18, 0),FALSE), 'E2 Allocators'!$B$15:$W$361, MATCH('O5 Details by Class &amp; Accounts'!X$18, 'E2 Allocators'!$B$15:$W$15, 0),FALSE)*$F19)</f>
        <v>0</v>
      </c>
      <c r="Y19" s="1334">
        <f>IF(ISERROR(VLOOKUP(VLOOKUP($A19, 'E4 TB Allocation Details'!$A$18:$L$217, MATCH("Demand ID", 'E4 TB Allocation Details'!$A$18:$L$18, 0),FALSE), 'E2 Allocators'!$B$15:$W$361, MATCH('O5 Details by Class &amp; Accounts'!Y$18, 'E2 Allocators'!$B$15:$W$15, 0),FALSE)*$F19), 0, VLOOKUP(VLOOKUP($A19, 'E4 TB Allocation Details'!$A$18:$L$217, MATCH("Demand ID", 'E4 TB Allocation Details'!$A$18:$L$18, 0),FALSE), 'E2 Allocators'!$B$15:$W$361, MATCH('O5 Details by Class &amp; Accounts'!Y$18, 'E2 Allocators'!$B$15:$W$15, 0),FALSE)*$F19)</f>
        <v>0</v>
      </c>
      <c r="Z19" s="1334">
        <f>IF(ISERROR(VLOOKUP(VLOOKUP($A19, 'E4 TB Allocation Details'!$A$18:$L$217, MATCH("Demand ID", 'E4 TB Allocation Details'!$A$18:$L$18, 0),FALSE), 'E2 Allocators'!$B$15:$W$361, MATCH('O5 Details by Class &amp; Accounts'!Z$18, 'E2 Allocators'!$B$15:$W$15, 0),FALSE)*$F19), 0, VLOOKUP(VLOOKUP($A19, 'E4 TB Allocation Details'!$A$18:$L$217, MATCH("Demand ID", 'E4 TB Allocation Details'!$A$18:$L$18, 0),FALSE), 'E2 Allocators'!$B$15:$W$361, MATCH('O5 Details by Class &amp; Accounts'!Z$18, 'E2 Allocators'!$B$15:$W$15, 0),FALSE)*$F19)</f>
        <v>0</v>
      </c>
      <c r="AA19" s="1334">
        <f>IF(ISERROR(VLOOKUP(VLOOKUP($A19, 'E4 TB Allocation Details'!$A$18:$L$217, MATCH("Demand ID", 'E4 TB Allocation Details'!$A$18:$L$18, 0),FALSE), 'E2 Allocators'!$B$15:$W$361, MATCH('O5 Details by Class &amp; Accounts'!AA$18, 'E2 Allocators'!$B$15:$W$15, 0),FALSE)*$F19), 0, VLOOKUP(VLOOKUP($A19, 'E4 TB Allocation Details'!$A$18:$L$217, MATCH("Demand ID", 'E4 TB Allocation Details'!$A$18:$L$18, 0),FALSE), 'E2 Allocators'!$B$15:$W$361, MATCH('O5 Details by Class &amp; Accounts'!AA$18, 'E2 Allocators'!$B$15:$W$15, 0),FALSE)*$F19)</f>
        <v>0</v>
      </c>
      <c r="AB19" s="1334">
        <f>IF(ISERROR(VLOOKUP(VLOOKUP($A19, 'E4 TB Allocation Details'!$A$18:$L$217, MATCH("Demand ID", 'E4 TB Allocation Details'!$A$18:$L$18, 0),FALSE), 'E2 Allocators'!$B$15:$W$361, MATCH('O5 Details by Class &amp; Accounts'!AB$18, 'E2 Allocators'!$B$15:$W$15, 0),FALSE)*$F19), 0, VLOOKUP(VLOOKUP($A19, 'E4 TB Allocation Details'!$A$18:$L$217, MATCH("Demand ID", 'E4 TB Allocation Details'!$A$18:$L$18, 0),FALSE), 'E2 Allocators'!$B$15:$W$361, MATCH('O5 Details by Class &amp; Accounts'!AB$18, 'E2 Allocators'!$B$15:$W$15, 0),FALSE)*$F19)</f>
        <v>0</v>
      </c>
      <c r="AC19" s="1334">
        <f>SUM(I19:AB19)</f>
        <v>0</v>
      </c>
      <c r="AD19" s="1334">
        <f>IF(ISERROR(VLOOKUP(VLOOKUP($A19, 'E4 TB Allocation Details'!$A$18:$L$217, MATCH("Customer ID", 'E4 TB Allocation Details'!$A$18:$L$18, 0),FALSE), 'E2 Allocators'!$B$15:$W$361, MATCH('O5 Details by Class &amp; Accounts'!AD$18, 'E2 Allocators'!$B$15:$W$15, 0),FALSE)*$G19), 0, VLOOKUP(VLOOKUP($A19, 'E4 TB Allocation Details'!$A$18:$L$217, MATCH("Customer ID", 'E4 TB Allocation Details'!$A$18:$L$18, 0),FALSE), 'E2 Allocators'!$B$15:$W$361, MATCH('O5 Details by Class &amp; Accounts'!AD$18, 'E2 Allocators'!$B$15:$W$15, 0),FALSE)*$G19)</f>
        <v>0</v>
      </c>
      <c r="AE19" s="1334">
        <f>IF(ISERROR(VLOOKUP(VLOOKUP($A19, 'E4 TB Allocation Details'!$A$18:$L$217, MATCH("Customer ID", 'E4 TB Allocation Details'!$A$18:$L$18, 0),FALSE), 'E2 Allocators'!$B$15:$W$361, MATCH('O5 Details by Class &amp; Accounts'!AE$18, 'E2 Allocators'!$B$15:$W$15, 0),FALSE)*$G19), 0, VLOOKUP(VLOOKUP($A19, 'E4 TB Allocation Details'!$A$18:$L$217, MATCH("Customer ID", 'E4 TB Allocation Details'!$A$18:$L$18, 0),FALSE), 'E2 Allocators'!$B$15:$W$361, MATCH('O5 Details by Class &amp; Accounts'!AE$18, 'E2 Allocators'!$B$15:$W$15, 0),FALSE)*$G19)</f>
        <v>0</v>
      </c>
      <c r="AF19" s="1334">
        <f>IF(ISERROR(VLOOKUP(VLOOKUP($A19, 'E4 TB Allocation Details'!$A$18:$L$217, MATCH("Customer ID", 'E4 TB Allocation Details'!$A$18:$L$18, 0),FALSE), 'E2 Allocators'!$B$15:$W$361, MATCH('O5 Details by Class &amp; Accounts'!AF$18, 'E2 Allocators'!$B$15:$W$15, 0),FALSE)*$G19), 0, VLOOKUP(VLOOKUP($A19, 'E4 TB Allocation Details'!$A$18:$L$217, MATCH("Customer ID", 'E4 TB Allocation Details'!$A$18:$L$18, 0),FALSE), 'E2 Allocators'!$B$15:$W$361, MATCH('O5 Details by Class &amp; Accounts'!AF$18, 'E2 Allocators'!$B$15:$W$15, 0),FALSE)*$G19)</f>
        <v>0</v>
      </c>
      <c r="AG19" s="1334">
        <f>IF(ISERROR(VLOOKUP(VLOOKUP($A19, 'E4 TB Allocation Details'!$A$18:$L$217, MATCH("Customer ID", 'E4 TB Allocation Details'!$A$18:$L$18, 0),FALSE), 'E2 Allocators'!$B$15:$W$361, MATCH('O5 Details by Class &amp; Accounts'!AG$18, 'E2 Allocators'!$B$15:$W$15, 0),FALSE)*$G19), 0, VLOOKUP(VLOOKUP($A19, 'E4 TB Allocation Details'!$A$18:$L$217, MATCH("Customer ID", 'E4 TB Allocation Details'!$A$18:$L$18, 0),FALSE), 'E2 Allocators'!$B$15:$W$361, MATCH('O5 Details by Class &amp; Accounts'!AG$18, 'E2 Allocators'!$B$15:$W$15, 0),FALSE)*$G19)</f>
        <v>0</v>
      </c>
      <c r="AH19" s="1334">
        <f>IF(ISERROR(VLOOKUP(VLOOKUP($A19, 'E4 TB Allocation Details'!$A$18:$L$217, MATCH("Customer ID", 'E4 TB Allocation Details'!$A$18:$L$18, 0),FALSE), 'E2 Allocators'!$B$15:$W$361, MATCH('O5 Details by Class &amp; Accounts'!AH$18, 'E2 Allocators'!$B$15:$W$15, 0),FALSE)*$G19), 0, VLOOKUP(VLOOKUP($A19, 'E4 TB Allocation Details'!$A$18:$L$217, MATCH("Customer ID", 'E4 TB Allocation Details'!$A$18:$L$18, 0),FALSE), 'E2 Allocators'!$B$15:$W$361, MATCH('O5 Details by Class &amp; Accounts'!AH$18, 'E2 Allocators'!$B$15:$W$15, 0),FALSE)*$G19)</f>
        <v>0</v>
      </c>
      <c r="AI19" s="1334">
        <f>IF(ISERROR(VLOOKUP(VLOOKUP($A19, 'E4 TB Allocation Details'!$A$18:$L$217, MATCH("Customer ID", 'E4 TB Allocation Details'!$A$18:$L$18, 0),FALSE), 'E2 Allocators'!$B$15:$W$361, MATCH('O5 Details by Class &amp; Accounts'!AI$18, 'E2 Allocators'!$B$15:$W$15, 0),FALSE)*$G19), 0, VLOOKUP(VLOOKUP($A19, 'E4 TB Allocation Details'!$A$18:$L$217, MATCH("Customer ID", 'E4 TB Allocation Details'!$A$18:$L$18, 0),FALSE), 'E2 Allocators'!$B$15:$W$361, MATCH('O5 Details by Class &amp; Accounts'!AI$18, 'E2 Allocators'!$B$15:$W$15, 0),FALSE)*$G19)</f>
        <v>0</v>
      </c>
      <c r="AJ19" s="1334">
        <f>IF(ISERROR(VLOOKUP(VLOOKUP($A19, 'E4 TB Allocation Details'!$A$18:$L$217, MATCH("Customer ID", 'E4 TB Allocation Details'!$A$18:$L$18, 0),FALSE), 'E2 Allocators'!$B$15:$W$361, MATCH('O5 Details by Class &amp; Accounts'!AJ$18, 'E2 Allocators'!$B$15:$W$15, 0),FALSE)*$G19), 0, VLOOKUP(VLOOKUP($A19, 'E4 TB Allocation Details'!$A$18:$L$217, MATCH("Customer ID", 'E4 TB Allocation Details'!$A$18:$L$18, 0),FALSE), 'E2 Allocators'!$B$15:$W$361, MATCH('O5 Details by Class &amp; Accounts'!AJ$18, 'E2 Allocators'!$B$15:$W$15, 0),FALSE)*$G19)</f>
        <v>0</v>
      </c>
      <c r="AK19" s="1334">
        <f>IF(ISERROR(VLOOKUP(VLOOKUP($A19, 'E4 TB Allocation Details'!$A$18:$L$217, MATCH("Customer ID", 'E4 TB Allocation Details'!$A$18:$L$18, 0),FALSE), 'E2 Allocators'!$B$15:$W$361, MATCH('O5 Details by Class &amp; Accounts'!AK$18, 'E2 Allocators'!$B$15:$W$15, 0),FALSE)*$G19), 0, VLOOKUP(VLOOKUP($A19, 'E4 TB Allocation Details'!$A$18:$L$217, MATCH("Customer ID", 'E4 TB Allocation Details'!$A$18:$L$18, 0),FALSE), 'E2 Allocators'!$B$15:$W$361, MATCH('O5 Details by Class &amp; Accounts'!AK$18, 'E2 Allocators'!$B$15:$W$15, 0),FALSE)*$G19)</f>
        <v>0</v>
      </c>
      <c r="AL19" s="1334">
        <f>IF(ISERROR(VLOOKUP(VLOOKUP($A19, 'E4 TB Allocation Details'!$A$18:$L$217, MATCH("Customer ID", 'E4 TB Allocation Details'!$A$18:$L$18, 0),FALSE), 'E2 Allocators'!$B$15:$W$361, MATCH('O5 Details by Class &amp; Accounts'!AL$18, 'E2 Allocators'!$B$15:$W$15, 0),FALSE)*$G19), 0, VLOOKUP(VLOOKUP($A19, 'E4 TB Allocation Details'!$A$18:$L$217, MATCH("Customer ID", 'E4 TB Allocation Details'!$A$18:$L$18, 0),FALSE), 'E2 Allocators'!$B$15:$W$361, MATCH('O5 Details by Class &amp; Accounts'!AL$18, 'E2 Allocators'!$B$15:$W$15, 0),FALSE)*$G19)</f>
        <v>0</v>
      </c>
      <c r="AM19" s="1334">
        <f>IF(ISERROR(VLOOKUP(VLOOKUP($A19, 'E4 TB Allocation Details'!$A$18:$L$217, MATCH("Customer ID", 'E4 TB Allocation Details'!$A$18:$L$18, 0),FALSE), 'E2 Allocators'!$B$15:$W$361, MATCH('O5 Details by Class &amp; Accounts'!AM$18, 'E2 Allocators'!$B$15:$W$15, 0),FALSE)*$G19), 0, VLOOKUP(VLOOKUP($A19, 'E4 TB Allocation Details'!$A$18:$L$217, MATCH("Customer ID", 'E4 TB Allocation Details'!$A$18:$L$18, 0),FALSE), 'E2 Allocators'!$B$15:$W$361, MATCH('O5 Details by Class &amp; Accounts'!AM$18, 'E2 Allocators'!$B$15:$W$15, 0),FALSE)*$G19)</f>
        <v>0</v>
      </c>
      <c r="AN19" s="1334">
        <f>IF(ISERROR(VLOOKUP(VLOOKUP($A19, 'E4 TB Allocation Details'!$A$18:$L$217, MATCH("Customer ID", 'E4 TB Allocation Details'!$A$18:$L$18, 0),FALSE), 'E2 Allocators'!$B$15:$W$361, MATCH('O5 Details by Class &amp; Accounts'!AN$18, 'E2 Allocators'!$B$15:$W$15, 0),FALSE)*$G19), 0, VLOOKUP(VLOOKUP($A19, 'E4 TB Allocation Details'!$A$18:$L$217, MATCH("Customer ID", 'E4 TB Allocation Details'!$A$18:$L$18, 0),FALSE), 'E2 Allocators'!$B$15:$W$361, MATCH('O5 Details by Class &amp; Accounts'!AN$18, 'E2 Allocators'!$B$15:$W$15, 0),FALSE)*$G19)</f>
        <v>0</v>
      </c>
      <c r="AO19" s="1334">
        <f>IF(ISERROR(VLOOKUP(VLOOKUP($A19, 'E4 TB Allocation Details'!$A$18:$L$217, MATCH("Customer ID", 'E4 TB Allocation Details'!$A$18:$L$18, 0),FALSE), 'E2 Allocators'!$B$15:$W$361, MATCH('O5 Details by Class &amp; Accounts'!AO$18, 'E2 Allocators'!$B$15:$W$15, 0),FALSE)*$G19), 0, VLOOKUP(VLOOKUP($A19, 'E4 TB Allocation Details'!$A$18:$L$217, MATCH("Customer ID", 'E4 TB Allocation Details'!$A$18:$L$18, 0),FALSE), 'E2 Allocators'!$B$15:$W$361, MATCH('O5 Details by Class &amp; Accounts'!AO$18, 'E2 Allocators'!$B$15:$W$15, 0),FALSE)*$G19)</f>
        <v>0</v>
      </c>
      <c r="AP19" s="1334">
        <f>IF(ISERROR(VLOOKUP(VLOOKUP($A19, 'E4 TB Allocation Details'!$A$18:$L$217, MATCH("Customer ID", 'E4 TB Allocation Details'!$A$18:$L$18, 0),FALSE), 'E2 Allocators'!$B$15:$W$361, MATCH('O5 Details by Class &amp; Accounts'!AP$18, 'E2 Allocators'!$B$15:$W$15, 0),FALSE)*$G19), 0, VLOOKUP(VLOOKUP($A19, 'E4 TB Allocation Details'!$A$18:$L$217, MATCH("Customer ID", 'E4 TB Allocation Details'!$A$18:$L$18, 0),FALSE), 'E2 Allocators'!$B$15:$W$361, MATCH('O5 Details by Class &amp; Accounts'!AP$18, 'E2 Allocators'!$B$15:$W$15, 0),FALSE)*$G19)</f>
        <v>0</v>
      </c>
      <c r="AQ19" s="1334">
        <f>IF(ISERROR(VLOOKUP(VLOOKUP($A19, 'E4 TB Allocation Details'!$A$18:$L$217, MATCH("Customer ID", 'E4 TB Allocation Details'!$A$18:$L$18, 0),FALSE), 'E2 Allocators'!$B$15:$W$361, MATCH('O5 Details by Class &amp; Accounts'!AQ$18, 'E2 Allocators'!$B$15:$W$15, 0),FALSE)*$G19), 0, VLOOKUP(VLOOKUP($A19, 'E4 TB Allocation Details'!$A$18:$L$217, MATCH("Customer ID", 'E4 TB Allocation Details'!$A$18:$L$18, 0),FALSE), 'E2 Allocators'!$B$15:$W$361, MATCH('O5 Details by Class &amp; Accounts'!AQ$18, 'E2 Allocators'!$B$15:$W$15, 0),FALSE)*$G19)</f>
        <v>0</v>
      </c>
      <c r="AR19" s="1334">
        <f>IF(ISERROR(VLOOKUP(VLOOKUP($A19, 'E4 TB Allocation Details'!$A$18:$L$217, MATCH("Customer ID", 'E4 TB Allocation Details'!$A$18:$L$18, 0),FALSE), 'E2 Allocators'!$B$15:$W$361, MATCH('O5 Details by Class &amp; Accounts'!AR$18, 'E2 Allocators'!$B$15:$W$15, 0),FALSE)*$G19), 0, VLOOKUP(VLOOKUP($A19, 'E4 TB Allocation Details'!$A$18:$L$217, MATCH("Customer ID", 'E4 TB Allocation Details'!$A$18:$L$18, 0),FALSE), 'E2 Allocators'!$B$15:$W$361, MATCH('O5 Details by Class &amp; Accounts'!AR$18, 'E2 Allocators'!$B$15:$W$15, 0),FALSE)*$G19)</f>
        <v>0</v>
      </c>
      <c r="AS19" s="1334">
        <f>IF(ISERROR(VLOOKUP(VLOOKUP($A19, 'E4 TB Allocation Details'!$A$18:$L$217, MATCH("Customer ID", 'E4 TB Allocation Details'!$A$18:$L$18, 0),FALSE), 'E2 Allocators'!$B$15:$W$361, MATCH('O5 Details by Class &amp; Accounts'!AS$18, 'E2 Allocators'!$B$15:$W$15, 0),FALSE)*$G19), 0, VLOOKUP(VLOOKUP($A19, 'E4 TB Allocation Details'!$A$18:$L$217, MATCH("Customer ID", 'E4 TB Allocation Details'!$A$18:$L$18, 0),FALSE), 'E2 Allocators'!$B$15:$W$361, MATCH('O5 Details by Class &amp; Accounts'!AS$18, 'E2 Allocators'!$B$15:$W$15, 0),FALSE)*$G19)</f>
        <v>0</v>
      </c>
      <c r="AT19" s="1334">
        <f>IF(ISERROR(VLOOKUP(VLOOKUP($A19, 'E4 TB Allocation Details'!$A$18:$L$217, MATCH("Customer ID", 'E4 TB Allocation Details'!$A$18:$L$18, 0),FALSE), 'E2 Allocators'!$B$15:$W$361, MATCH('O5 Details by Class &amp; Accounts'!AT$18, 'E2 Allocators'!$B$15:$W$15, 0),FALSE)*$G19), 0, VLOOKUP(VLOOKUP($A19, 'E4 TB Allocation Details'!$A$18:$L$217, MATCH("Customer ID", 'E4 TB Allocation Details'!$A$18:$L$18, 0),FALSE), 'E2 Allocators'!$B$15:$W$361, MATCH('O5 Details by Class &amp; Accounts'!AT$18, 'E2 Allocators'!$B$15:$W$15, 0),FALSE)*$G19)</f>
        <v>0</v>
      </c>
      <c r="AU19" s="1334">
        <f>IF(ISERROR(VLOOKUP(VLOOKUP($A19, 'E4 TB Allocation Details'!$A$18:$L$217, MATCH("Customer ID", 'E4 TB Allocation Details'!$A$18:$L$18, 0),FALSE), 'E2 Allocators'!$B$15:$W$361, MATCH('O5 Details by Class &amp; Accounts'!AU$18, 'E2 Allocators'!$B$15:$W$15, 0),FALSE)*$G19), 0, VLOOKUP(VLOOKUP($A19, 'E4 TB Allocation Details'!$A$18:$L$217, MATCH("Customer ID", 'E4 TB Allocation Details'!$A$18:$L$18, 0),FALSE), 'E2 Allocators'!$B$15:$W$361, MATCH('O5 Details by Class &amp; Accounts'!AU$18, 'E2 Allocators'!$B$15:$W$15, 0),FALSE)*$G19)</f>
        <v>0</v>
      </c>
      <c r="AV19" s="1334">
        <f>IF(ISERROR(VLOOKUP(VLOOKUP($A19, 'E4 TB Allocation Details'!$A$18:$L$217, MATCH("Customer ID", 'E4 TB Allocation Details'!$A$18:$L$18, 0),FALSE), 'E2 Allocators'!$B$15:$W$361, MATCH('O5 Details by Class &amp; Accounts'!AV$18, 'E2 Allocators'!$B$15:$W$15, 0),FALSE)*$G19), 0, VLOOKUP(VLOOKUP($A19, 'E4 TB Allocation Details'!$A$18:$L$217, MATCH("Customer ID", 'E4 TB Allocation Details'!$A$18:$L$18, 0),FALSE), 'E2 Allocators'!$B$15:$W$361, MATCH('O5 Details by Class &amp; Accounts'!AV$18, 'E2 Allocators'!$B$15:$W$15, 0),FALSE)*$G19)</f>
        <v>0</v>
      </c>
      <c r="AW19" s="1334">
        <f>IF(ISERROR(VLOOKUP(VLOOKUP($A19, 'E4 TB Allocation Details'!$A$18:$L$217, MATCH("Customer ID", 'E4 TB Allocation Details'!$A$18:$L$18, 0),FALSE), 'E2 Allocators'!$B$15:$W$361, MATCH('O5 Details by Class &amp; Accounts'!AW$18, 'E2 Allocators'!$B$15:$W$15, 0),FALSE)*$G19), 0, VLOOKUP(VLOOKUP($A19, 'E4 TB Allocation Details'!$A$18:$L$217, MATCH("Customer ID", 'E4 TB Allocation Details'!$A$18:$L$18, 0),FALSE), 'E2 Allocators'!$B$15:$W$361, MATCH('O5 Details by Class &amp; Accounts'!AW$18, 'E2 Allocators'!$B$15:$W$15, 0),FALSE)*$G19)</f>
        <v>0</v>
      </c>
      <c r="AX19" s="1334">
        <f>SUM(AD19:AW19)</f>
        <v>0</v>
      </c>
      <c r="AY19" s="1334">
        <f>IF(ISERROR(VLOOKUP(VLOOKUP($A19, 'E4 TB Allocation Details'!$A$18:$L$217, MATCH("Misc ID", 'E4 TB Allocation Details'!$A$18:$L$18, 0),FALSE), 'E2 Allocators'!$B$15:$W$361, MATCH('O5 Details by Class &amp; Accounts'!AY$18, 'E2 Allocators'!$B$15:$W$15, 0),FALSE)*$E19), 0, VLOOKUP(VLOOKUP($A19, 'E4 TB Allocation Details'!$A$18:$L$217, MATCH("Misc ID", 'E4 TB Allocation Details'!$A$18:$L$18, 0),FALSE), 'E2 Allocators'!$B$15:$W$361, MATCH('O5 Details by Class &amp; Accounts'!AY$18, 'E2 Allocators'!$B$15:$W$15, 0),FALSE)*$E19)</f>
        <v>0</v>
      </c>
      <c r="AZ19" s="1334">
        <f>IF(ISERROR(VLOOKUP(VLOOKUP($A19, 'E4 TB Allocation Details'!$A$18:$L$217, MATCH("Misc ID", 'E4 TB Allocation Details'!$A$18:$L$18, 0),FALSE), 'E2 Allocators'!$B$15:$W$361, MATCH('O5 Details by Class &amp; Accounts'!AZ$18, 'E2 Allocators'!$B$15:$W$15, 0),FALSE)*$E19), 0, VLOOKUP(VLOOKUP($A19, 'E4 TB Allocation Details'!$A$18:$L$217, MATCH("Misc ID", 'E4 TB Allocation Details'!$A$18:$L$18, 0),FALSE), 'E2 Allocators'!$B$15:$W$361, MATCH('O5 Details by Class &amp; Accounts'!AZ$18, 'E2 Allocators'!$B$15:$W$15, 0),FALSE)*$E19)</f>
        <v>0</v>
      </c>
      <c r="BA19" s="1334">
        <f>IF(ISERROR(VLOOKUP(VLOOKUP($A19, 'E4 TB Allocation Details'!$A$18:$L$217, MATCH("Misc ID", 'E4 TB Allocation Details'!$A$18:$L$18, 0),FALSE), 'E2 Allocators'!$B$15:$W$361, MATCH('O5 Details by Class &amp; Accounts'!BA$18, 'E2 Allocators'!$B$15:$W$15, 0),FALSE)*$E19), 0, VLOOKUP(VLOOKUP($A19, 'E4 TB Allocation Details'!$A$18:$L$217, MATCH("Misc ID", 'E4 TB Allocation Details'!$A$18:$L$18, 0),FALSE), 'E2 Allocators'!$B$15:$W$361, MATCH('O5 Details by Class &amp; Accounts'!BA$18, 'E2 Allocators'!$B$15:$W$15, 0),FALSE)*$E19)</f>
        <v>0</v>
      </c>
      <c r="BB19" s="1334">
        <f>IF(ISERROR(VLOOKUP(VLOOKUP($A19, 'E4 TB Allocation Details'!$A$18:$L$217, MATCH("Misc ID", 'E4 TB Allocation Details'!$A$18:$L$18, 0),FALSE), 'E2 Allocators'!$B$15:$W$361, MATCH('O5 Details by Class &amp; Accounts'!BB$18, 'E2 Allocators'!$B$15:$W$15, 0),FALSE)*$E19), 0, VLOOKUP(VLOOKUP($A19, 'E4 TB Allocation Details'!$A$18:$L$217, MATCH("Misc ID", 'E4 TB Allocation Details'!$A$18:$L$18, 0),FALSE), 'E2 Allocators'!$B$15:$W$361, MATCH('O5 Details by Class &amp; Accounts'!BB$18, 'E2 Allocators'!$B$15:$W$15, 0),FALSE)*$E19)</f>
        <v>0</v>
      </c>
      <c r="BC19" s="1334">
        <f>IF(ISERROR(VLOOKUP(VLOOKUP($A19, 'E4 TB Allocation Details'!$A$18:$L$217, MATCH("Misc ID", 'E4 TB Allocation Details'!$A$18:$L$18, 0),FALSE), 'E2 Allocators'!$B$15:$W$361, MATCH('O5 Details by Class &amp; Accounts'!BC$18, 'E2 Allocators'!$B$15:$W$15, 0),FALSE)*$E19), 0, VLOOKUP(VLOOKUP($A19, 'E4 TB Allocation Details'!$A$18:$L$217, MATCH("Misc ID", 'E4 TB Allocation Details'!$A$18:$L$18, 0),FALSE), 'E2 Allocators'!$B$15:$W$361, MATCH('O5 Details by Class &amp; Accounts'!BC$18, 'E2 Allocators'!$B$15:$W$15, 0),FALSE)*$E19)</f>
        <v>0</v>
      </c>
      <c r="BD19" s="1334">
        <f>IF(ISERROR(VLOOKUP(VLOOKUP($A19, 'E4 TB Allocation Details'!$A$18:$L$217, MATCH("Misc ID", 'E4 TB Allocation Details'!$A$18:$L$18, 0),FALSE), 'E2 Allocators'!$B$15:$W$361, MATCH('O5 Details by Class &amp; Accounts'!BD$18, 'E2 Allocators'!$B$15:$W$15, 0),FALSE)*$E19), 0, VLOOKUP(VLOOKUP($A19, 'E4 TB Allocation Details'!$A$18:$L$217, MATCH("Misc ID", 'E4 TB Allocation Details'!$A$18:$L$18, 0),FALSE), 'E2 Allocators'!$B$15:$W$361, MATCH('O5 Details by Class &amp; Accounts'!BD$18, 'E2 Allocators'!$B$15:$W$15, 0),FALSE)*$E19)</f>
        <v>0</v>
      </c>
      <c r="BE19" s="1334">
        <f>IF(ISERROR(VLOOKUP(VLOOKUP($A19, 'E4 TB Allocation Details'!$A$18:$L$217, MATCH("Misc ID", 'E4 TB Allocation Details'!$A$18:$L$18, 0),FALSE), 'E2 Allocators'!$B$15:$W$361, MATCH('O5 Details by Class &amp; Accounts'!BE$18, 'E2 Allocators'!$B$15:$W$15, 0),FALSE)*$E19), 0, VLOOKUP(VLOOKUP($A19, 'E4 TB Allocation Details'!$A$18:$L$217, MATCH("Misc ID", 'E4 TB Allocation Details'!$A$18:$L$18, 0),FALSE), 'E2 Allocators'!$B$15:$W$361, MATCH('O5 Details by Class &amp; Accounts'!BE$18, 'E2 Allocators'!$B$15:$W$15, 0),FALSE)*$E19)</f>
        <v>0</v>
      </c>
      <c r="BF19" s="1334">
        <f>IF(ISERROR(VLOOKUP(VLOOKUP($A19, 'E4 TB Allocation Details'!$A$18:$L$217, MATCH("Misc ID", 'E4 TB Allocation Details'!$A$18:$L$18, 0),FALSE), 'E2 Allocators'!$B$15:$W$361, MATCH('O5 Details by Class &amp; Accounts'!BF$18, 'E2 Allocators'!$B$15:$W$15, 0),FALSE)*$E19), 0, VLOOKUP(VLOOKUP($A19, 'E4 TB Allocation Details'!$A$18:$L$217, MATCH("Misc ID", 'E4 TB Allocation Details'!$A$18:$L$18, 0),FALSE), 'E2 Allocators'!$B$15:$W$361, MATCH('O5 Details by Class &amp; Accounts'!BF$18, 'E2 Allocators'!$B$15:$W$15, 0),FALSE)*$E19)</f>
        <v>0</v>
      </c>
      <c r="BG19" s="1334">
        <f>IF(ISERROR(VLOOKUP(VLOOKUP($A19, 'E4 TB Allocation Details'!$A$18:$L$217, MATCH("Misc ID", 'E4 TB Allocation Details'!$A$18:$L$18, 0),FALSE), 'E2 Allocators'!$B$15:$W$361, MATCH('O5 Details by Class &amp; Accounts'!BG$18, 'E2 Allocators'!$B$15:$W$15, 0),FALSE)*$E19), 0, VLOOKUP(VLOOKUP($A19, 'E4 TB Allocation Details'!$A$18:$L$217, MATCH("Misc ID", 'E4 TB Allocation Details'!$A$18:$L$18, 0),FALSE), 'E2 Allocators'!$B$15:$W$361, MATCH('O5 Details by Class &amp; Accounts'!BG$18, 'E2 Allocators'!$B$15:$W$15, 0),FALSE)*$E19)</f>
        <v>0</v>
      </c>
      <c r="BH19" s="1334">
        <f>IF(ISERROR(VLOOKUP(VLOOKUP($A19, 'E4 TB Allocation Details'!$A$18:$L$217, MATCH("Misc ID", 'E4 TB Allocation Details'!$A$18:$L$18, 0),FALSE), 'E2 Allocators'!$B$15:$W$361, MATCH('O5 Details by Class &amp; Accounts'!BH$18, 'E2 Allocators'!$B$15:$W$15, 0),FALSE)*$E19), 0, VLOOKUP(VLOOKUP($A19, 'E4 TB Allocation Details'!$A$18:$L$217, MATCH("Misc ID", 'E4 TB Allocation Details'!$A$18:$L$18, 0),FALSE), 'E2 Allocators'!$B$15:$W$361, MATCH('O5 Details by Class &amp; Accounts'!BH$18, 'E2 Allocators'!$B$15:$W$15, 0),FALSE)*$E19)</f>
        <v>0</v>
      </c>
      <c r="BI19" s="1334">
        <f>IF(ISERROR(VLOOKUP(VLOOKUP($A19, 'E4 TB Allocation Details'!$A$18:$L$217, MATCH("Misc ID", 'E4 TB Allocation Details'!$A$18:$L$18, 0),FALSE), 'E2 Allocators'!$B$15:$W$361, MATCH('O5 Details by Class &amp; Accounts'!BI$18, 'E2 Allocators'!$B$15:$W$15, 0),FALSE)*$E19), 0, VLOOKUP(VLOOKUP($A19, 'E4 TB Allocation Details'!$A$18:$L$217, MATCH("Misc ID", 'E4 TB Allocation Details'!$A$18:$L$18, 0),FALSE), 'E2 Allocators'!$B$15:$W$361, MATCH('O5 Details by Class &amp; Accounts'!BI$18, 'E2 Allocators'!$B$15:$W$15, 0),FALSE)*$E19)</f>
        <v>0</v>
      </c>
      <c r="BJ19" s="1334">
        <f>IF(ISERROR(VLOOKUP(VLOOKUP($A19, 'E4 TB Allocation Details'!$A$18:$L$217, MATCH("Misc ID", 'E4 TB Allocation Details'!$A$18:$L$18, 0),FALSE), 'E2 Allocators'!$B$15:$W$361, MATCH('O5 Details by Class &amp; Accounts'!BJ$18, 'E2 Allocators'!$B$15:$W$15, 0),FALSE)*$E19), 0, VLOOKUP(VLOOKUP($A19, 'E4 TB Allocation Details'!$A$18:$L$217, MATCH("Misc ID", 'E4 TB Allocation Details'!$A$18:$L$18, 0),FALSE), 'E2 Allocators'!$B$15:$W$361, MATCH('O5 Details by Class &amp; Accounts'!BJ$18, 'E2 Allocators'!$B$15:$W$15, 0),FALSE)*$E19)</f>
        <v>0</v>
      </c>
      <c r="BK19" s="1334">
        <f>IF(ISERROR(VLOOKUP(VLOOKUP($A19, 'E4 TB Allocation Details'!$A$18:$L$217, MATCH("Misc ID", 'E4 TB Allocation Details'!$A$18:$L$18, 0),FALSE), 'E2 Allocators'!$B$15:$W$361, MATCH('O5 Details by Class &amp; Accounts'!BK$18, 'E2 Allocators'!$B$15:$W$15, 0),FALSE)*$E19), 0, VLOOKUP(VLOOKUP($A19, 'E4 TB Allocation Details'!$A$18:$L$217, MATCH("Misc ID", 'E4 TB Allocation Details'!$A$18:$L$18, 0),FALSE), 'E2 Allocators'!$B$15:$W$361, MATCH('O5 Details by Class &amp; Accounts'!BK$18, 'E2 Allocators'!$B$15:$W$15, 0),FALSE)*$E19)</f>
        <v>0</v>
      </c>
      <c r="BL19" s="1334">
        <f>IF(ISERROR(VLOOKUP(VLOOKUP($A19, 'E4 TB Allocation Details'!$A$18:$L$217, MATCH("Misc ID", 'E4 TB Allocation Details'!$A$18:$L$18, 0),FALSE), 'E2 Allocators'!$B$15:$W$361, MATCH('O5 Details by Class &amp; Accounts'!BL$18, 'E2 Allocators'!$B$15:$W$15, 0),FALSE)*$E19), 0, VLOOKUP(VLOOKUP($A19, 'E4 TB Allocation Details'!$A$18:$L$217, MATCH("Misc ID", 'E4 TB Allocation Details'!$A$18:$L$18, 0),FALSE), 'E2 Allocators'!$B$15:$W$361, MATCH('O5 Details by Class &amp; Accounts'!BL$18, 'E2 Allocators'!$B$15:$W$15, 0),FALSE)*$E19)</f>
        <v>0</v>
      </c>
      <c r="BM19" s="1334">
        <f>IF(ISERROR(VLOOKUP(VLOOKUP($A19, 'E4 TB Allocation Details'!$A$18:$L$217, MATCH("Misc ID", 'E4 TB Allocation Details'!$A$18:$L$18, 0),FALSE), 'E2 Allocators'!$B$15:$W$361, MATCH('O5 Details by Class &amp; Accounts'!BM$18, 'E2 Allocators'!$B$15:$W$15, 0),FALSE)*$E19), 0, VLOOKUP(VLOOKUP($A19, 'E4 TB Allocation Details'!$A$18:$L$217, MATCH("Misc ID", 'E4 TB Allocation Details'!$A$18:$L$18, 0),FALSE), 'E2 Allocators'!$B$15:$W$361, MATCH('O5 Details by Class &amp; Accounts'!BM$18, 'E2 Allocators'!$B$15:$W$15, 0),FALSE)*$E19)</f>
        <v>0</v>
      </c>
      <c r="BN19" s="1334">
        <f>IF(ISERROR(VLOOKUP(VLOOKUP($A19, 'E4 TB Allocation Details'!$A$18:$L$217, MATCH("Misc ID", 'E4 TB Allocation Details'!$A$18:$L$18, 0),FALSE), 'E2 Allocators'!$B$15:$W$361, MATCH('O5 Details by Class &amp; Accounts'!BN$18, 'E2 Allocators'!$B$15:$W$15, 0),FALSE)*$E19), 0, VLOOKUP(VLOOKUP($A19, 'E4 TB Allocation Details'!$A$18:$L$217, MATCH("Misc ID", 'E4 TB Allocation Details'!$A$18:$L$18, 0),FALSE), 'E2 Allocators'!$B$15:$W$361, MATCH('O5 Details by Class &amp; Accounts'!BN$18, 'E2 Allocators'!$B$15:$W$15, 0),FALSE)*$E19)</f>
        <v>0</v>
      </c>
      <c r="BO19" s="1334">
        <f>IF(ISERROR(VLOOKUP(VLOOKUP($A19, 'E4 TB Allocation Details'!$A$18:$L$217, MATCH("Misc ID", 'E4 TB Allocation Details'!$A$18:$L$18, 0),FALSE), 'E2 Allocators'!$B$15:$W$361, MATCH('O5 Details by Class &amp; Accounts'!BO$18, 'E2 Allocators'!$B$15:$W$15, 0),FALSE)*$E19), 0, VLOOKUP(VLOOKUP($A19, 'E4 TB Allocation Details'!$A$18:$L$217, MATCH("Misc ID", 'E4 TB Allocation Details'!$A$18:$L$18, 0),FALSE), 'E2 Allocators'!$B$15:$W$361, MATCH('O5 Details by Class &amp; Accounts'!BO$18, 'E2 Allocators'!$B$15:$W$15, 0),FALSE)*$E19)</f>
        <v>0</v>
      </c>
      <c r="BP19" s="1334">
        <f>IF(ISERROR(VLOOKUP(VLOOKUP($A19, 'E4 TB Allocation Details'!$A$18:$L$217, MATCH("Misc ID", 'E4 TB Allocation Details'!$A$18:$L$18, 0),FALSE), 'E2 Allocators'!$B$15:$W$361, MATCH('O5 Details by Class &amp; Accounts'!BP$18, 'E2 Allocators'!$B$15:$W$15, 0),FALSE)*$E19), 0, VLOOKUP(VLOOKUP($A19, 'E4 TB Allocation Details'!$A$18:$L$217, MATCH("Misc ID", 'E4 TB Allocation Details'!$A$18:$L$18, 0),FALSE), 'E2 Allocators'!$B$15:$W$361, MATCH('O5 Details by Class &amp; Accounts'!BP$18, 'E2 Allocators'!$B$15:$W$15, 0),FALSE)*$E19)</f>
        <v>0</v>
      </c>
      <c r="BQ19" s="1334">
        <f>IF(ISERROR(VLOOKUP(VLOOKUP($A19, 'E4 TB Allocation Details'!$A$18:$L$217, MATCH("Misc ID", 'E4 TB Allocation Details'!$A$18:$L$18, 0),FALSE), 'E2 Allocators'!$B$15:$W$361, MATCH('O5 Details by Class &amp; Accounts'!BQ$18, 'E2 Allocators'!$B$15:$W$15, 0),FALSE)*$E19), 0, VLOOKUP(VLOOKUP($A19, 'E4 TB Allocation Details'!$A$18:$L$217, MATCH("Misc ID", 'E4 TB Allocation Details'!$A$18:$L$18, 0),FALSE), 'E2 Allocators'!$B$15:$W$361, MATCH('O5 Details by Class &amp; Accounts'!BQ$18, 'E2 Allocators'!$B$15:$W$15, 0),FALSE)*$E19)</f>
        <v>0</v>
      </c>
      <c r="BR19" s="1334">
        <f>IF(ISERROR(VLOOKUP(VLOOKUP($A19, 'E4 TB Allocation Details'!$A$18:$L$217, MATCH("Misc ID", 'E4 TB Allocation Details'!$A$18:$L$18, 0),FALSE), 'E2 Allocators'!$B$15:$W$361, MATCH('O5 Details by Class &amp; Accounts'!BR$18, 'E2 Allocators'!$B$15:$W$15, 0),FALSE)*$E19), 0, VLOOKUP(VLOOKUP($A19, 'E4 TB Allocation Details'!$A$18:$L$217, MATCH("Misc ID", 'E4 TB Allocation Details'!$A$18:$L$18, 0),FALSE), 'E2 Allocators'!$B$15:$W$361, MATCH('O5 Details by Class &amp; Accounts'!BR$18, 'E2 Allocators'!$B$15:$W$15, 0),FALSE)*$E19)</f>
        <v>0</v>
      </c>
      <c r="BS19" s="1334">
        <f>SUM(AY19:BR19)</f>
        <v>0</v>
      </c>
      <c r="BT19" s="1334">
        <f>IF(ISERROR(VLOOKUP(VLOOKUP($A19, 'E4 TB Allocation Details'!$A$18:$L$217, MATCH("A &amp; G ID", 'E4 TB Allocation Details'!$A$18:$L$18, 0),FALSE), 'E2 Allocators'!$B$15:$W$361, MATCH('O5 Details by Class &amp; Accounts'!BT$18, 'E2 Allocators'!$B$15:$W$15, 0),FALSE)*$E19), 0, VLOOKUP(VLOOKUP($A19, 'E4 TB Allocation Details'!$A$18:$L$217, MATCH("A &amp; G ID", 'E4 TB Allocation Details'!$A$18:$L$18, 0),FALSE), 'E2 Allocators'!$B$15:$W$361, MATCH('O5 Details by Class &amp; Accounts'!BT$18, 'E2 Allocators'!$B$15:$W$15, 0),FALSE)*$E19)</f>
        <v>0</v>
      </c>
      <c r="BU19" s="1334">
        <f>IF(ISERROR(VLOOKUP(VLOOKUP($A19, 'E4 TB Allocation Details'!$A$18:$L$217, MATCH("A &amp; G ID", 'E4 TB Allocation Details'!$A$18:$L$18, 0),FALSE), 'E2 Allocators'!$B$15:$W$361, MATCH('O5 Details by Class &amp; Accounts'!BU$18, 'E2 Allocators'!$B$15:$W$15, 0),FALSE)*$E19), 0, VLOOKUP(VLOOKUP($A19, 'E4 TB Allocation Details'!$A$18:$L$217, MATCH("A &amp; G ID", 'E4 TB Allocation Details'!$A$18:$L$18, 0),FALSE), 'E2 Allocators'!$B$15:$W$361, MATCH('O5 Details by Class &amp; Accounts'!BU$18, 'E2 Allocators'!$B$15:$W$15, 0),FALSE)*$E19)</f>
        <v>0</v>
      </c>
      <c r="BV19" s="1334">
        <f>IF(ISERROR(VLOOKUP(VLOOKUP($A19, 'E4 TB Allocation Details'!$A$18:$L$217, MATCH("A &amp; G ID", 'E4 TB Allocation Details'!$A$18:$L$18, 0),FALSE), 'E2 Allocators'!$B$15:$W$361, MATCH('O5 Details by Class &amp; Accounts'!BV$18, 'E2 Allocators'!$B$15:$W$15, 0),FALSE)*$E19), 0, VLOOKUP(VLOOKUP($A19, 'E4 TB Allocation Details'!$A$18:$L$217, MATCH("A &amp; G ID", 'E4 TB Allocation Details'!$A$18:$L$18, 0),FALSE), 'E2 Allocators'!$B$15:$W$361, MATCH('O5 Details by Class &amp; Accounts'!BV$18, 'E2 Allocators'!$B$15:$W$15, 0),FALSE)*$E19)</f>
        <v>0</v>
      </c>
      <c r="BW19" s="1334">
        <f>IF(ISERROR(VLOOKUP(VLOOKUP($A19, 'E4 TB Allocation Details'!$A$18:$L$217, MATCH("A &amp; G ID", 'E4 TB Allocation Details'!$A$18:$L$18, 0),FALSE), 'E2 Allocators'!$B$15:$W$361, MATCH('O5 Details by Class &amp; Accounts'!BW$18, 'E2 Allocators'!$B$15:$W$15, 0),FALSE)*$E19), 0, VLOOKUP(VLOOKUP($A19, 'E4 TB Allocation Details'!$A$18:$L$217, MATCH("A &amp; G ID", 'E4 TB Allocation Details'!$A$18:$L$18, 0),FALSE), 'E2 Allocators'!$B$15:$W$361, MATCH('O5 Details by Class &amp; Accounts'!BW$18, 'E2 Allocators'!$B$15:$W$15, 0),FALSE)*$E19)</f>
        <v>0</v>
      </c>
      <c r="BX19" s="1334">
        <f>IF(ISERROR(VLOOKUP(VLOOKUP($A19, 'E4 TB Allocation Details'!$A$18:$L$217, MATCH("A &amp; G ID", 'E4 TB Allocation Details'!$A$18:$L$18, 0),FALSE), 'E2 Allocators'!$B$15:$W$361, MATCH('O5 Details by Class &amp; Accounts'!BX$18, 'E2 Allocators'!$B$15:$W$15, 0),FALSE)*$E19), 0, VLOOKUP(VLOOKUP($A19, 'E4 TB Allocation Details'!$A$18:$L$217, MATCH("A &amp; G ID", 'E4 TB Allocation Details'!$A$18:$L$18, 0),FALSE), 'E2 Allocators'!$B$15:$W$361, MATCH('O5 Details by Class &amp; Accounts'!BX$18, 'E2 Allocators'!$B$15:$W$15, 0),FALSE)*$E19)</f>
        <v>0</v>
      </c>
      <c r="BY19" s="1334">
        <f>IF(ISERROR(VLOOKUP(VLOOKUP($A19, 'E4 TB Allocation Details'!$A$18:$L$217, MATCH("A &amp; G ID", 'E4 TB Allocation Details'!$A$18:$L$18, 0),FALSE), 'E2 Allocators'!$B$15:$W$361, MATCH('O5 Details by Class &amp; Accounts'!BY$18, 'E2 Allocators'!$B$15:$W$15, 0),FALSE)*$E19), 0, VLOOKUP(VLOOKUP($A19, 'E4 TB Allocation Details'!$A$18:$L$217, MATCH("A &amp; G ID", 'E4 TB Allocation Details'!$A$18:$L$18, 0),FALSE), 'E2 Allocators'!$B$15:$W$361, MATCH('O5 Details by Class &amp; Accounts'!BY$18, 'E2 Allocators'!$B$15:$W$15, 0),FALSE)*$E19)</f>
        <v>0</v>
      </c>
      <c r="BZ19" s="1334">
        <f>IF(ISERROR(VLOOKUP(VLOOKUP($A19, 'E4 TB Allocation Details'!$A$18:$L$217, MATCH("A &amp; G ID", 'E4 TB Allocation Details'!$A$18:$L$18, 0),FALSE), 'E2 Allocators'!$B$15:$W$361, MATCH('O5 Details by Class &amp; Accounts'!BZ$18, 'E2 Allocators'!$B$15:$W$15, 0),FALSE)*$E19), 0, VLOOKUP(VLOOKUP($A19, 'E4 TB Allocation Details'!$A$18:$L$217, MATCH("A &amp; G ID", 'E4 TB Allocation Details'!$A$18:$L$18, 0),FALSE), 'E2 Allocators'!$B$15:$W$361, MATCH('O5 Details by Class &amp; Accounts'!BZ$18, 'E2 Allocators'!$B$15:$W$15, 0),FALSE)*$E19)</f>
        <v>0</v>
      </c>
      <c r="CA19" s="1334">
        <f>IF(ISERROR(VLOOKUP(VLOOKUP($A19, 'E4 TB Allocation Details'!$A$18:$L$217, MATCH("A &amp; G ID", 'E4 TB Allocation Details'!$A$18:$L$18, 0),FALSE), 'E2 Allocators'!$B$15:$W$361, MATCH('O5 Details by Class &amp; Accounts'!CA$18, 'E2 Allocators'!$B$15:$W$15, 0),FALSE)*$E19), 0, VLOOKUP(VLOOKUP($A19, 'E4 TB Allocation Details'!$A$18:$L$217, MATCH("A &amp; G ID", 'E4 TB Allocation Details'!$A$18:$L$18, 0),FALSE), 'E2 Allocators'!$B$15:$W$361, MATCH('O5 Details by Class &amp; Accounts'!CA$18, 'E2 Allocators'!$B$15:$W$15, 0),FALSE)*$E19)</f>
        <v>0</v>
      </c>
      <c r="CB19" s="1334">
        <f>IF(ISERROR(VLOOKUP(VLOOKUP($A19, 'E4 TB Allocation Details'!$A$18:$L$217, MATCH("A &amp; G ID", 'E4 TB Allocation Details'!$A$18:$L$18, 0),FALSE), 'E2 Allocators'!$B$15:$W$361, MATCH('O5 Details by Class &amp; Accounts'!CB$18, 'E2 Allocators'!$B$15:$W$15, 0),FALSE)*$E19), 0, VLOOKUP(VLOOKUP($A19, 'E4 TB Allocation Details'!$A$18:$L$217, MATCH("A &amp; G ID", 'E4 TB Allocation Details'!$A$18:$L$18, 0),FALSE), 'E2 Allocators'!$B$15:$W$361, MATCH('O5 Details by Class &amp; Accounts'!CB$18, 'E2 Allocators'!$B$15:$W$15, 0),FALSE)*$E19)</f>
        <v>0</v>
      </c>
      <c r="CC19" s="1334">
        <f>IF(ISERROR(VLOOKUP(VLOOKUP($A19, 'E4 TB Allocation Details'!$A$18:$L$217, MATCH("A &amp; G ID", 'E4 TB Allocation Details'!$A$18:$L$18, 0),FALSE), 'E2 Allocators'!$B$15:$W$361, MATCH('O5 Details by Class &amp; Accounts'!CC$18, 'E2 Allocators'!$B$15:$W$15, 0),FALSE)*$E19), 0, VLOOKUP(VLOOKUP($A19, 'E4 TB Allocation Details'!$A$18:$L$217, MATCH("A &amp; G ID", 'E4 TB Allocation Details'!$A$18:$L$18, 0),FALSE), 'E2 Allocators'!$B$15:$W$361, MATCH('O5 Details by Class &amp; Accounts'!CC$18, 'E2 Allocators'!$B$15:$W$15, 0),FALSE)*$E19)</f>
        <v>0</v>
      </c>
      <c r="CD19" s="1334">
        <f>IF(ISERROR(VLOOKUP(VLOOKUP($A19, 'E4 TB Allocation Details'!$A$18:$L$217, MATCH("A &amp; G ID", 'E4 TB Allocation Details'!$A$18:$L$18, 0),FALSE), 'E2 Allocators'!$B$15:$W$361, MATCH('O5 Details by Class &amp; Accounts'!CD$18, 'E2 Allocators'!$B$15:$W$15, 0),FALSE)*$E19), 0, VLOOKUP(VLOOKUP($A19, 'E4 TB Allocation Details'!$A$18:$L$217, MATCH("A &amp; G ID", 'E4 TB Allocation Details'!$A$18:$L$18, 0),FALSE), 'E2 Allocators'!$B$15:$W$361, MATCH('O5 Details by Class &amp; Accounts'!CD$18, 'E2 Allocators'!$B$15:$W$15, 0),FALSE)*$E19)</f>
        <v>0</v>
      </c>
      <c r="CE19" s="1334">
        <f>IF(ISERROR(VLOOKUP(VLOOKUP($A19, 'E4 TB Allocation Details'!$A$18:$L$217, MATCH("A &amp; G ID", 'E4 TB Allocation Details'!$A$18:$L$18, 0),FALSE), 'E2 Allocators'!$B$15:$W$361, MATCH('O5 Details by Class &amp; Accounts'!CE$18, 'E2 Allocators'!$B$15:$W$15, 0),FALSE)*$E19), 0, VLOOKUP(VLOOKUP($A19, 'E4 TB Allocation Details'!$A$18:$L$217, MATCH("A &amp; G ID", 'E4 TB Allocation Details'!$A$18:$L$18, 0),FALSE), 'E2 Allocators'!$B$15:$W$361, MATCH('O5 Details by Class &amp; Accounts'!CE$18, 'E2 Allocators'!$B$15:$W$15, 0),FALSE)*$E19)</f>
        <v>0</v>
      </c>
      <c r="CF19" s="1334">
        <f>IF(ISERROR(VLOOKUP(VLOOKUP($A19, 'E4 TB Allocation Details'!$A$18:$L$217, MATCH("A &amp; G ID", 'E4 TB Allocation Details'!$A$18:$L$18, 0),FALSE), 'E2 Allocators'!$B$15:$W$361, MATCH('O5 Details by Class &amp; Accounts'!CF$18, 'E2 Allocators'!$B$15:$W$15, 0),FALSE)*$E19), 0, VLOOKUP(VLOOKUP($A19, 'E4 TB Allocation Details'!$A$18:$L$217, MATCH("A &amp; G ID", 'E4 TB Allocation Details'!$A$18:$L$18, 0),FALSE), 'E2 Allocators'!$B$15:$W$361, MATCH('O5 Details by Class &amp; Accounts'!CF$18, 'E2 Allocators'!$B$15:$W$15, 0),FALSE)*$E19)</f>
        <v>0</v>
      </c>
      <c r="CG19" s="1334">
        <f>IF(ISERROR(VLOOKUP(VLOOKUP($A19, 'E4 TB Allocation Details'!$A$18:$L$217, MATCH("A &amp; G ID", 'E4 TB Allocation Details'!$A$18:$L$18, 0),FALSE), 'E2 Allocators'!$B$15:$W$361, MATCH('O5 Details by Class &amp; Accounts'!CG$18, 'E2 Allocators'!$B$15:$W$15, 0),FALSE)*$E19), 0, VLOOKUP(VLOOKUP($A19, 'E4 TB Allocation Details'!$A$18:$L$217, MATCH("A &amp; G ID", 'E4 TB Allocation Details'!$A$18:$L$18, 0),FALSE), 'E2 Allocators'!$B$15:$W$361, MATCH('O5 Details by Class &amp; Accounts'!CG$18, 'E2 Allocators'!$B$15:$W$15, 0),FALSE)*$E19)</f>
        <v>0</v>
      </c>
      <c r="CH19" s="1334">
        <f>IF(ISERROR(VLOOKUP(VLOOKUP($A19, 'E4 TB Allocation Details'!$A$18:$L$217, MATCH("A &amp; G ID", 'E4 TB Allocation Details'!$A$18:$L$18, 0),FALSE), 'E2 Allocators'!$B$15:$W$361, MATCH('O5 Details by Class &amp; Accounts'!CH$18, 'E2 Allocators'!$B$15:$W$15, 0),FALSE)*$E19), 0, VLOOKUP(VLOOKUP($A19, 'E4 TB Allocation Details'!$A$18:$L$217, MATCH("A &amp; G ID", 'E4 TB Allocation Details'!$A$18:$L$18, 0),FALSE), 'E2 Allocators'!$B$15:$W$361, MATCH('O5 Details by Class &amp; Accounts'!CH$18, 'E2 Allocators'!$B$15:$W$15, 0),FALSE)*$E19)</f>
        <v>0</v>
      </c>
      <c r="CI19" s="1334">
        <f>IF(ISERROR(VLOOKUP(VLOOKUP($A19, 'E4 TB Allocation Details'!$A$18:$L$217, MATCH("A &amp; G ID", 'E4 TB Allocation Details'!$A$18:$L$18, 0),FALSE), 'E2 Allocators'!$B$15:$W$361, MATCH('O5 Details by Class &amp; Accounts'!CI$18, 'E2 Allocators'!$B$15:$W$15, 0),FALSE)*$E19), 0, VLOOKUP(VLOOKUP($A19, 'E4 TB Allocation Details'!$A$18:$L$217, MATCH("A &amp; G ID", 'E4 TB Allocation Details'!$A$18:$L$18, 0),FALSE), 'E2 Allocators'!$B$15:$W$361, MATCH('O5 Details by Class &amp; Accounts'!CI$18, 'E2 Allocators'!$B$15:$W$15, 0),FALSE)*$E19)</f>
        <v>0</v>
      </c>
      <c r="CJ19" s="1334">
        <f>IF(ISERROR(VLOOKUP(VLOOKUP($A19, 'E4 TB Allocation Details'!$A$18:$L$217, MATCH("A &amp; G ID", 'E4 TB Allocation Details'!$A$18:$L$18, 0),FALSE), 'E2 Allocators'!$B$15:$W$361, MATCH('O5 Details by Class &amp; Accounts'!CJ$18, 'E2 Allocators'!$B$15:$W$15, 0),FALSE)*$E19), 0, VLOOKUP(VLOOKUP($A19, 'E4 TB Allocation Details'!$A$18:$L$217, MATCH("A &amp; G ID", 'E4 TB Allocation Details'!$A$18:$L$18, 0),FALSE), 'E2 Allocators'!$B$15:$W$361, MATCH('O5 Details by Class &amp; Accounts'!CJ$18, 'E2 Allocators'!$B$15:$W$15, 0),FALSE)*$E19)</f>
        <v>0</v>
      </c>
      <c r="CK19" s="1334">
        <f>IF(ISERROR(VLOOKUP(VLOOKUP($A19, 'E4 TB Allocation Details'!$A$18:$L$217, MATCH("A &amp; G ID", 'E4 TB Allocation Details'!$A$18:$L$18, 0),FALSE), 'E2 Allocators'!$B$15:$W$361, MATCH('O5 Details by Class &amp; Accounts'!CK$18, 'E2 Allocators'!$B$15:$W$15, 0),FALSE)*$E19), 0, VLOOKUP(VLOOKUP($A19, 'E4 TB Allocation Details'!$A$18:$L$217, MATCH("A &amp; G ID", 'E4 TB Allocation Details'!$A$18:$L$18, 0),FALSE), 'E2 Allocators'!$B$15:$W$361, MATCH('O5 Details by Class &amp; Accounts'!CK$18, 'E2 Allocators'!$B$15:$W$15, 0),FALSE)*$E19)</f>
        <v>0</v>
      </c>
      <c r="CL19" s="1334">
        <f>IF(ISERROR(VLOOKUP(VLOOKUP($A19, 'E4 TB Allocation Details'!$A$18:$L$217, MATCH("A &amp; G ID", 'E4 TB Allocation Details'!$A$18:$L$18, 0),FALSE), 'E2 Allocators'!$B$15:$W$361, MATCH('O5 Details by Class &amp; Accounts'!CL$18, 'E2 Allocators'!$B$15:$W$15, 0),FALSE)*$E19), 0, VLOOKUP(VLOOKUP($A19, 'E4 TB Allocation Details'!$A$18:$L$217, MATCH("A &amp; G ID", 'E4 TB Allocation Details'!$A$18:$L$18, 0),FALSE), 'E2 Allocators'!$B$15:$W$361, MATCH('O5 Details by Class &amp; Accounts'!CL$18, 'E2 Allocators'!$B$15:$W$15, 0),FALSE)*$E19)</f>
        <v>0</v>
      </c>
      <c r="CM19" s="1334">
        <f>IF(ISERROR(VLOOKUP(VLOOKUP($A19, 'E4 TB Allocation Details'!$A$18:$L$217, MATCH("A &amp; G ID", 'E4 TB Allocation Details'!$A$18:$L$18, 0),FALSE), 'E2 Allocators'!$B$15:$W$361, MATCH('O5 Details by Class &amp; Accounts'!CM$18, 'E2 Allocators'!$B$15:$W$15, 0),FALSE)*$E19), 0, VLOOKUP(VLOOKUP($A19, 'E4 TB Allocation Details'!$A$18:$L$217, MATCH("A &amp; G ID", 'E4 TB Allocation Details'!$A$18:$L$18, 0),FALSE), 'E2 Allocators'!$B$15:$W$361, MATCH('O5 Details by Class &amp; Accounts'!CM$18, 'E2 Allocators'!$B$15:$W$15, 0),FALSE)*$E19)</f>
        <v>0</v>
      </c>
      <c r="CN19" s="1334">
        <f>SUM(BT19:CM19)</f>
        <v>0</v>
      </c>
      <c r="CO19" s="1670">
        <f>+E19-AC19-AX19-BS19-CN19</f>
        <v>0</v>
      </c>
      <c r="CQ19" s="1926" t="s">
        <v>1358</v>
      </c>
    </row>
    <row r="20" spans="1:95" s="64" customFormat="1" ht="12.75" x14ac:dyDescent="0.2">
      <c r="A20" s="2252">
        <v>1608</v>
      </c>
      <c r="B20" s="2253" t="s">
        <v>283</v>
      </c>
      <c r="C20" s="1667">
        <f>IF(ISERROR(VLOOKUP($A20,'I3 TB Data'!$A$20:$H$465,MATCH('O5 Details by Class &amp; Accounts'!$C$18, 'I3 TB Data'!$A$20:$H$20,0),0)), 0, VLOOKUP($A20,'I3 TB Data'!$A$20:$H$465,MATCH('O5 Details by Class &amp; Accounts'!$C$18,'I3 TB Data'!$A$20:$H$20,0),0))</f>
        <v>0</v>
      </c>
      <c r="D20" s="1668"/>
      <c r="E20" s="1667">
        <f>C20+D20</f>
        <v>0</v>
      </c>
      <c r="F20" s="1669">
        <f>IF(ISERROR(VLOOKUP($A20, 'E1 Categorization'!A33:E123, MATCH("Customer Component", 'E1 Categorization'!$A$33:$E$33,0), 0)), 0, IF(VLOOKUP($A20, 'E1 Categorization'!A33:E123, MATCH("Customer Component", 'E1 Categorization'!$A$33:$E$33,0), 0)=0, 'O5 Details by Class &amp; Accounts'!$E20, IF(AND(VLOOKUP($A20, 'E1 Categorization'!A33:E123, MATCH("Customer Component", 'E1 Categorization'!$A$33:$E$33,0), 0) &gt;0, VLOOKUP($A20, 'E1 Categorization'!A33:E123, MATCH("Customer Component", 'E1 Categorization'!$A$33:$E$33,0), 0)&lt;1), 'O5 Details by Class &amp; Accounts'!$E20*(1-VLOOKUP($A20, 'E1 Categorization'!A33:E123, MATCH("Customer Component", 'E1 Categorization'!$A$33:$E$33,0), 0)), 0)))</f>
        <v>0</v>
      </c>
      <c r="G20" s="1669">
        <f>IF(ISERROR(VLOOKUP($A20, 'E1 Categorization'!A33:E123, MATCH("Customer Component", 'E1 Categorization'!$A$33:$E$33,0), 0)),0, IF(VLOOKUP($A20, 'E1 Categorization'!A33:E123, MATCH("Customer Component", 'E1 Categorization'!$A$33:$E$33,0), 0)=0, 0, IF(AND(VLOOKUP($A20, 'E1 Categorization'!A33:E123, MATCH("Customer Component", 'E1 Categorization'!$A$33:$E$33,0), 0) &gt;0, VLOOKUP($A20, 'E1 Categorization'!A33:E123, MATCH("Customer Component", 'E1 Categorization'!$A$33:$E$33,0), 0)&lt;1), 'O5 Details by Class &amp; Accounts'!$E20*(VLOOKUP($A20, 'E1 Categorization'!A33:E123, MATCH("Customer Component", 'E1 Categorization'!$A$33:$E$33,0), 0)), 'O5 Details by Class &amp; Accounts'!$E20)))</f>
        <v>0</v>
      </c>
      <c r="H20" s="1334">
        <f t="shared" ref="H20:H56" si="0">F20+G20</f>
        <v>0</v>
      </c>
      <c r="I20" s="1334">
        <f>IF(ISERROR(VLOOKUP(VLOOKUP($A20, 'E4 TB Allocation Details'!$A$18:$L$217, MATCH("Demand ID", 'E4 TB Allocation Details'!$A$18:$L$18, 0),FALSE), 'E2 Allocators'!$B$15:$W$361, MATCH('O5 Details by Class &amp; Accounts'!I$18, 'E2 Allocators'!$B$15:$W$15, 0),FALSE)*$F20), 0, VLOOKUP(VLOOKUP($A20, 'E4 TB Allocation Details'!$A$18:$L$217, MATCH("Demand ID", 'E4 TB Allocation Details'!$A$18:$L$18, 0),FALSE), 'E2 Allocators'!$B$15:$W$361, MATCH('O5 Details by Class &amp; Accounts'!I$18, 'E2 Allocators'!$B$15:$W$15, 0),FALSE)*$F20)</f>
        <v>0</v>
      </c>
      <c r="J20" s="1334">
        <f>IF(ISERROR(VLOOKUP(VLOOKUP($A20, 'E4 TB Allocation Details'!$A$18:$L$217, MATCH("Demand ID", 'E4 TB Allocation Details'!$A$18:$L$18, 0),FALSE), 'E2 Allocators'!$B$15:$W$361, MATCH('O5 Details by Class &amp; Accounts'!J$18, 'E2 Allocators'!$B$15:$W$15, 0),FALSE)*$F20), 0, VLOOKUP(VLOOKUP($A20, 'E4 TB Allocation Details'!$A$18:$L$217, MATCH("Demand ID", 'E4 TB Allocation Details'!$A$18:$L$18, 0),FALSE), 'E2 Allocators'!$B$15:$W$361, MATCH('O5 Details by Class &amp; Accounts'!J$18, 'E2 Allocators'!$B$15:$W$15, 0),FALSE)*$F20)</f>
        <v>0</v>
      </c>
      <c r="K20" s="1334">
        <f>IF(ISERROR(VLOOKUP(VLOOKUP($A20, 'E4 TB Allocation Details'!$A$18:$L$217, MATCH("Demand ID", 'E4 TB Allocation Details'!$A$18:$L$18, 0),FALSE), 'E2 Allocators'!$B$15:$W$361, MATCH('O5 Details by Class &amp; Accounts'!K$18, 'E2 Allocators'!$B$15:$W$15, 0),FALSE)*$F20), 0, VLOOKUP(VLOOKUP($A20, 'E4 TB Allocation Details'!$A$18:$L$217, MATCH("Demand ID", 'E4 TB Allocation Details'!$A$18:$L$18, 0),FALSE), 'E2 Allocators'!$B$15:$W$361, MATCH('O5 Details by Class &amp; Accounts'!K$18, 'E2 Allocators'!$B$15:$W$15, 0),FALSE)*$F20)</f>
        <v>0</v>
      </c>
      <c r="L20" s="1334">
        <f>IF(ISERROR(VLOOKUP(VLOOKUP($A20, 'E4 TB Allocation Details'!$A$18:$L$217, MATCH("Demand ID", 'E4 TB Allocation Details'!$A$18:$L$18, 0),FALSE), 'E2 Allocators'!$B$15:$W$361, MATCH('O5 Details by Class &amp; Accounts'!L$18, 'E2 Allocators'!$B$15:$W$15, 0),FALSE)*$F20), 0, VLOOKUP(VLOOKUP($A20, 'E4 TB Allocation Details'!$A$18:$L$217, MATCH("Demand ID", 'E4 TB Allocation Details'!$A$18:$L$18, 0),FALSE), 'E2 Allocators'!$B$15:$W$361, MATCH('O5 Details by Class &amp; Accounts'!L$18, 'E2 Allocators'!$B$15:$W$15, 0),FALSE)*$F20)</f>
        <v>0</v>
      </c>
      <c r="M20" s="1334">
        <f>IF(ISERROR(VLOOKUP(VLOOKUP($A20, 'E4 TB Allocation Details'!$A$18:$L$217, MATCH("Demand ID", 'E4 TB Allocation Details'!$A$18:$L$18, 0),FALSE), 'E2 Allocators'!$B$15:$W$361, MATCH('O5 Details by Class &amp; Accounts'!M$18, 'E2 Allocators'!$B$15:$W$15, 0),FALSE)*$F20), 0, VLOOKUP(VLOOKUP($A20, 'E4 TB Allocation Details'!$A$18:$L$217, MATCH("Demand ID", 'E4 TB Allocation Details'!$A$18:$L$18, 0),FALSE), 'E2 Allocators'!$B$15:$W$361, MATCH('O5 Details by Class &amp; Accounts'!M$18, 'E2 Allocators'!$B$15:$W$15, 0),FALSE)*$F20)</f>
        <v>0</v>
      </c>
      <c r="N20" s="1334">
        <f>IF(ISERROR(VLOOKUP(VLOOKUP($A20, 'E4 TB Allocation Details'!$A$18:$L$217, MATCH("Demand ID", 'E4 TB Allocation Details'!$A$18:$L$18, 0),FALSE), 'E2 Allocators'!$B$15:$W$361, MATCH('O5 Details by Class &amp; Accounts'!N$18, 'E2 Allocators'!$B$15:$W$15, 0),FALSE)*$F20), 0, VLOOKUP(VLOOKUP($A20, 'E4 TB Allocation Details'!$A$18:$L$217, MATCH("Demand ID", 'E4 TB Allocation Details'!$A$18:$L$18, 0),FALSE), 'E2 Allocators'!$B$15:$W$361, MATCH('O5 Details by Class &amp; Accounts'!N$18, 'E2 Allocators'!$B$15:$W$15, 0),FALSE)*$F20)</f>
        <v>0</v>
      </c>
      <c r="O20" s="1334">
        <f>IF(ISERROR(VLOOKUP(VLOOKUP($A20, 'E4 TB Allocation Details'!$A$18:$L$217, MATCH("Demand ID", 'E4 TB Allocation Details'!$A$18:$L$18, 0),FALSE), 'E2 Allocators'!$B$15:$W$361, MATCH('O5 Details by Class &amp; Accounts'!O$18, 'E2 Allocators'!$B$15:$W$15, 0),FALSE)*$F20), 0, VLOOKUP(VLOOKUP($A20, 'E4 TB Allocation Details'!$A$18:$L$217, MATCH("Demand ID", 'E4 TB Allocation Details'!$A$18:$L$18, 0),FALSE), 'E2 Allocators'!$B$15:$W$361, MATCH('O5 Details by Class &amp; Accounts'!O$18, 'E2 Allocators'!$B$15:$W$15, 0),FALSE)*$F20)</f>
        <v>0</v>
      </c>
      <c r="P20" s="1334">
        <f>IF(ISERROR(VLOOKUP(VLOOKUP($A20, 'E4 TB Allocation Details'!$A$18:$L$217, MATCH("Demand ID", 'E4 TB Allocation Details'!$A$18:$L$18, 0),FALSE), 'E2 Allocators'!$B$15:$W$361, MATCH('O5 Details by Class &amp; Accounts'!P$18, 'E2 Allocators'!$B$15:$W$15, 0),FALSE)*$F20), 0, VLOOKUP(VLOOKUP($A20, 'E4 TB Allocation Details'!$A$18:$L$217, MATCH("Demand ID", 'E4 TB Allocation Details'!$A$18:$L$18, 0),FALSE), 'E2 Allocators'!$B$15:$W$361, MATCH('O5 Details by Class &amp; Accounts'!P$18, 'E2 Allocators'!$B$15:$W$15, 0),FALSE)*$F20)</f>
        <v>0</v>
      </c>
      <c r="Q20" s="1334">
        <f>IF(ISERROR(VLOOKUP(VLOOKUP($A20, 'E4 TB Allocation Details'!$A$18:$L$217, MATCH("Demand ID", 'E4 TB Allocation Details'!$A$18:$L$18, 0),FALSE), 'E2 Allocators'!$B$15:$W$361, MATCH('O5 Details by Class &amp; Accounts'!Q$18, 'E2 Allocators'!$B$15:$W$15, 0),FALSE)*$F20), 0, VLOOKUP(VLOOKUP($A20, 'E4 TB Allocation Details'!$A$18:$L$217, MATCH("Demand ID", 'E4 TB Allocation Details'!$A$18:$L$18, 0),FALSE), 'E2 Allocators'!$B$15:$W$361, MATCH('O5 Details by Class &amp; Accounts'!Q$18, 'E2 Allocators'!$B$15:$W$15, 0),FALSE)*$F20)</f>
        <v>0</v>
      </c>
      <c r="R20" s="1334">
        <f>IF(ISERROR(VLOOKUP(VLOOKUP($A20, 'E4 TB Allocation Details'!$A$18:$L$217, MATCH("Demand ID", 'E4 TB Allocation Details'!$A$18:$L$18, 0),FALSE), 'E2 Allocators'!$B$15:$W$361, MATCH('O5 Details by Class &amp; Accounts'!R$18, 'E2 Allocators'!$B$15:$W$15, 0),FALSE)*$F20), 0, VLOOKUP(VLOOKUP($A20, 'E4 TB Allocation Details'!$A$18:$L$217, MATCH("Demand ID", 'E4 TB Allocation Details'!$A$18:$L$18, 0),FALSE), 'E2 Allocators'!$B$15:$W$361, MATCH('O5 Details by Class &amp; Accounts'!R$18, 'E2 Allocators'!$B$15:$W$15, 0),FALSE)*$F20)</f>
        <v>0</v>
      </c>
      <c r="S20" s="1334">
        <f>IF(ISERROR(VLOOKUP(VLOOKUP($A20, 'E4 TB Allocation Details'!$A$18:$L$217, MATCH("Demand ID", 'E4 TB Allocation Details'!$A$18:$L$18, 0),FALSE), 'E2 Allocators'!$B$15:$W$361, MATCH('O5 Details by Class &amp; Accounts'!S$18, 'E2 Allocators'!$B$15:$W$15, 0),FALSE)*$F20), 0, VLOOKUP(VLOOKUP($A20, 'E4 TB Allocation Details'!$A$18:$L$217, MATCH("Demand ID", 'E4 TB Allocation Details'!$A$18:$L$18, 0),FALSE), 'E2 Allocators'!$B$15:$W$361, MATCH('O5 Details by Class &amp; Accounts'!S$18, 'E2 Allocators'!$B$15:$W$15, 0),FALSE)*$F20)</f>
        <v>0</v>
      </c>
      <c r="T20" s="1334">
        <f>IF(ISERROR(VLOOKUP(VLOOKUP($A20, 'E4 TB Allocation Details'!$A$18:$L$217, MATCH("Demand ID", 'E4 TB Allocation Details'!$A$18:$L$18, 0),FALSE), 'E2 Allocators'!$B$15:$W$361, MATCH('O5 Details by Class &amp; Accounts'!T$18, 'E2 Allocators'!$B$15:$W$15, 0),FALSE)*$F20), 0, VLOOKUP(VLOOKUP($A20, 'E4 TB Allocation Details'!$A$18:$L$217, MATCH("Demand ID", 'E4 TB Allocation Details'!$A$18:$L$18, 0),FALSE), 'E2 Allocators'!$B$15:$W$361, MATCH('O5 Details by Class &amp; Accounts'!T$18, 'E2 Allocators'!$B$15:$W$15, 0),FALSE)*$F20)</f>
        <v>0</v>
      </c>
      <c r="U20" s="1334">
        <f>IF(ISERROR(VLOOKUP(VLOOKUP($A20, 'E4 TB Allocation Details'!$A$18:$L$217, MATCH("Demand ID", 'E4 TB Allocation Details'!$A$18:$L$18, 0),FALSE), 'E2 Allocators'!$B$15:$W$361, MATCH('O5 Details by Class &amp; Accounts'!U$18, 'E2 Allocators'!$B$15:$W$15, 0),FALSE)*$F20), 0, VLOOKUP(VLOOKUP($A20, 'E4 TB Allocation Details'!$A$18:$L$217, MATCH("Demand ID", 'E4 TB Allocation Details'!$A$18:$L$18, 0),FALSE), 'E2 Allocators'!$B$15:$W$361, MATCH('O5 Details by Class &amp; Accounts'!U$18, 'E2 Allocators'!$B$15:$W$15, 0),FALSE)*$F20)</f>
        <v>0</v>
      </c>
      <c r="V20" s="1334">
        <f>IF(ISERROR(VLOOKUP(VLOOKUP($A20, 'E4 TB Allocation Details'!$A$18:$L$217, MATCH("Demand ID", 'E4 TB Allocation Details'!$A$18:$L$18, 0),FALSE), 'E2 Allocators'!$B$15:$W$361, MATCH('O5 Details by Class &amp; Accounts'!V$18, 'E2 Allocators'!$B$15:$W$15, 0),FALSE)*$F20), 0, VLOOKUP(VLOOKUP($A20, 'E4 TB Allocation Details'!$A$18:$L$217, MATCH("Demand ID", 'E4 TB Allocation Details'!$A$18:$L$18, 0),FALSE), 'E2 Allocators'!$B$15:$W$361, MATCH('O5 Details by Class &amp; Accounts'!V$18, 'E2 Allocators'!$B$15:$W$15, 0),FALSE)*$F20)</f>
        <v>0</v>
      </c>
      <c r="W20" s="1334">
        <f>IF(ISERROR(VLOOKUP(VLOOKUP($A20, 'E4 TB Allocation Details'!$A$18:$L$217, MATCH("Demand ID", 'E4 TB Allocation Details'!$A$18:$L$18, 0),FALSE), 'E2 Allocators'!$B$15:$W$361, MATCH('O5 Details by Class &amp; Accounts'!W$18, 'E2 Allocators'!$B$15:$W$15, 0),FALSE)*$F20), 0, VLOOKUP(VLOOKUP($A20, 'E4 TB Allocation Details'!$A$18:$L$217, MATCH("Demand ID", 'E4 TB Allocation Details'!$A$18:$L$18, 0),FALSE), 'E2 Allocators'!$B$15:$W$361, MATCH('O5 Details by Class &amp; Accounts'!W$18, 'E2 Allocators'!$B$15:$W$15, 0),FALSE)*$F20)</f>
        <v>0</v>
      </c>
      <c r="X20" s="1334">
        <f>IF(ISERROR(VLOOKUP(VLOOKUP($A20, 'E4 TB Allocation Details'!$A$18:$L$217, MATCH("Demand ID", 'E4 TB Allocation Details'!$A$18:$L$18, 0),FALSE), 'E2 Allocators'!$B$15:$W$361, MATCH('O5 Details by Class &amp; Accounts'!X$18, 'E2 Allocators'!$B$15:$W$15, 0),FALSE)*$F20), 0, VLOOKUP(VLOOKUP($A20, 'E4 TB Allocation Details'!$A$18:$L$217, MATCH("Demand ID", 'E4 TB Allocation Details'!$A$18:$L$18, 0),FALSE), 'E2 Allocators'!$B$15:$W$361, MATCH('O5 Details by Class &amp; Accounts'!X$18, 'E2 Allocators'!$B$15:$W$15, 0),FALSE)*$F20)</f>
        <v>0</v>
      </c>
      <c r="Y20" s="1334">
        <f>IF(ISERROR(VLOOKUP(VLOOKUP($A20, 'E4 TB Allocation Details'!$A$18:$L$217, MATCH("Demand ID", 'E4 TB Allocation Details'!$A$18:$L$18, 0),FALSE), 'E2 Allocators'!$B$15:$W$361, MATCH('O5 Details by Class &amp; Accounts'!Y$18, 'E2 Allocators'!$B$15:$W$15, 0),FALSE)*$F20), 0, VLOOKUP(VLOOKUP($A20, 'E4 TB Allocation Details'!$A$18:$L$217, MATCH("Demand ID", 'E4 TB Allocation Details'!$A$18:$L$18, 0),FALSE), 'E2 Allocators'!$B$15:$W$361, MATCH('O5 Details by Class &amp; Accounts'!Y$18, 'E2 Allocators'!$B$15:$W$15, 0),FALSE)*$F20)</f>
        <v>0</v>
      </c>
      <c r="Z20" s="1334">
        <f>IF(ISERROR(VLOOKUP(VLOOKUP($A20, 'E4 TB Allocation Details'!$A$18:$L$217, MATCH("Demand ID", 'E4 TB Allocation Details'!$A$18:$L$18, 0),FALSE), 'E2 Allocators'!$B$15:$W$361, MATCH('O5 Details by Class &amp; Accounts'!Z$18, 'E2 Allocators'!$B$15:$W$15, 0),FALSE)*$F20), 0, VLOOKUP(VLOOKUP($A20, 'E4 TB Allocation Details'!$A$18:$L$217, MATCH("Demand ID", 'E4 TB Allocation Details'!$A$18:$L$18, 0),FALSE), 'E2 Allocators'!$B$15:$W$361, MATCH('O5 Details by Class &amp; Accounts'!Z$18, 'E2 Allocators'!$B$15:$W$15, 0),FALSE)*$F20)</f>
        <v>0</v>
      </c>
      <c r="AA20" s="1334">
        <f>IF(ISERROR(VLOOKUP(VLOOKUP($A20, 'E4 TB Allocation Details'!$A$18:$L$217, MATCH("Demand ID", 'E4 TB Allocation Details'!$A$18:$L$18, 0),FALSE), 'E2 Allocators'!$B$15:$W$361, MATCH('O5 Details by Class &amp; Accounts'!AA$18, 'E2 Allocators'!$B$15:$W$15, 0),FALSE)*$F20), 0, VLOOKUP(VLOOKUP($A20, 'E4 TB Allocation Details'!$A$18:$L$217, MATCH("Demand ID", 'E4 TB Allocation Details'!$A$18:$L$18, 0),FALSE), 'E2 Allocators'!$B$15:$W$361, MATCH('O5 Details by Class &amp; Accounts'!AA$18, 'E2 Allocators'!$B$15:$W$15, 0),FALSE)*$F20)</f>
        <v>0</v>
      </c>
      <c r="AB20" s="1334">
        <f>IF(ISERROR(VLOOKUP(VLOOKUP($A20, 'E4 TB Allocation Details'!$A$18:$L$217, MATCH("Demand ID", 'E4 TB Allocation Details'!$A$18:$L$18, 0),FALSE), 'E2 Allocators'!$B$15:$W$361, MATCH('O5 Details by Class &amp; Accounts'!AB$18, 'E2 Allocators'!$B$15:$W$15, 0),FALSE)*$F20), 0, VLOOKUP(VLOOKUP($A20, 'E4 TB Allocation Details'!$A$18:$L$217, MATCH("Demand ID", 'E4 TB Allocation Details'!$A$18:$L$18, 0),FALSE), 'E2 Allocators'!$B$15:$W$361, MATCH('O5 Details by Class &amp; Accounts'!AB$18, 'E2 Allocators'!$B$15:$W$15, 0),FALSE)*$F20)</f>
        <v>0</v>
      </c>
      <c r="AC20" s="1334">
        <f t="shared" ref="AC20:AC57" si="1">SUM(I20:AB20)</f>
        <v>0</v>
      </c>
      <c r="AD20" s="1334">
        <f>IF(ISERROR(VLOOKUP(VLOOKUP($A20, 'E4 TB Allocation Details'!$A$18:$L$217, MATCH("Customer ID", 'E4 TB Allocation Details'!$A$18:$L$18, 0),FALSE), 'E2 Allocators'!$B$15:$W$361, MATCH('O5 Details by Class &amp; Accounts'!AD$18, 'E2 Allocators'!$B$15:$W$15, 0),FALSE)*$G20), 0, VLOOKUP(VLOOKUP($A20, 'E4 TB Allocation Details'!$A$18:$L$217, MATCH("Customer ID", 'E4 TB Allocation Details'!$A$18:$L$18, 0),FALSE), 'E2 Allocators'!$B$15:$W$361, MATCH('O5 Details by Class &amp; Accounts'!AD$18, 'E2 Allocators'!$B$15:$W$15, 0),FALSE)*$G20)</f>
        <v>0</v>
      </c>
      <c r="AE20" s="1334">
        <f>IF(ISERROR(VLOOKUP(VLOOKUP($A20, 'E4 TB Allocation Details'!$A$18:$L$217, MATCH("Customer ID", 'E4 TB Allocation Details'!$A$18:$L$18, 0),FALSE), 'E2 Allocators'!$B$15:$W$361, MATCH('O5 Details by Class &amp; Accounts'!AE$18, 'E2 Allocators'!$B$15:$W$15, 0),FALSE)*$G20), 0, VLOOKUP(VLOOKUP($A20, 'E4 TB Allocation Details'!$A$18:$L$217, MATCH("Customer ID", 'E4 TB Allocation Details'!$A$18:$L$18, 0),FALSE), 'E2 Allocators'!$B$15:$W$361, MATCH('O5 Details by Class &amp; Accounts'!AE$18, 'E2 Allocators'!$B$15:$W$15, 0),FALSE)*$G20)</f>
        <v>0</v>
      </c>
      <c r="AF20" s="1334">
        <f>IF(ISERROR(VLOOKUP(VLOOKUP($A20, 'E4 TB Allocation Details'!$A$18:$L$217, MATCH("Customer ID", 'E4 TB Allocation Details'!$A$18:$L$18, 0),FALSE), 'E2 Allocators'!$B$15:$W$361, MATCH('O5 Details by Class &amp; Accounts'!AF$18, 'E2 Allocators'!$B$15:$W$15, 0),FALSE)*$G20), 0, VLOOKUP(VLOOKUP($A20, 'E4 TB Allocation Details'!$A$18:$L$217, MATCH("Customer ID", 'E4 TB Allocation Details'!$A$18:$L$18, 0),FALSE), 'E2 Allocators'!$B$15:$W$361, MATCH('O5 Details by Class &amp; Accounts'!AF$18, 'E2 Allocators'!$B$15:$W$15, 0),FALSE)*$G20)</f>
        <v>0</v>
      </c>
      <c r="AG20" s="1334">
        <f>IF(ISERROR(VLOOKUP(VLOOKUP($A20, 'E4 TB Allocation Details'!$A$18:$L$217, MATCH("Customer ID", 'E4 TB Allocation Details'!$A$18:$L$18, 0),FALSE), 'E2 Allocators'!$B$15:$W$361, MATCH('O5 Details by Class &amp; Accounts'!AG$18, 'E2 Allocators'!$B$15:$W$15, 0),FALSE)*$G20), 0, VLOOKUP(VLOOKUP($A20, 'E4 TB Allocation Details'!$A$18:$L$217, MATCH("Customer ID", 'E4 TB Allocation Details'!$A$18:$L$18, 0),FALSE), 'E2 Allocators'!$B$15:$W$361, MATCH('O5 Details by Class &amp; Accounts'!AG$18, 'E2 Allocators'!$B$15:$W$15, 0),FALSE)*$G20)</f>
        <v>0</v>
      </c>
      <c r="AH20" s="1334">
        <f>IF(ISERROR(VLOOKUP(VLOOKUP($A20, 'E4 TB Allocation Details'!$A$18:$L$217, MATCH("Customer ID", 'E4 TB Allocation Details'!$A$18:$L$18, 0),FALSE), 'E2 Allocators'!$B$15:$W$361, MATCH('O5 Details by Class &amp; Accounts'!AH$18, 'E2 Allocators'!$B$15:$W$15, 0),FALSE)*$G20), 0, VLOOKUP(VLOOKUP($A20, 'E4 TB Allocation Details'!$A$18:$L$217, MATCH("Customer ID", 'E4 TB Allocation Details'!$A$18:$L$18, 0),FALSE), 'E2 Allocators'!$B$15:$W$361, MATCH('O5 Details by Class &amp; Accounts'!AH$18, 'E2 Allocators'!$B$15:$W$15, 0),FALSE)*$G20)</f>
        <v>0</v>
      </c>
      <c r="AI20" s="1334">
        <f>IF(ISERROR(VLOOKUP(VLOOKUP($A20, 'E4 TB Allocation Details'!$A$18:$L$217, MATCH("Customer ID", 'E4 TB Allocation Details'!$A$18:$L$18, 0),FALSE), 'E2 Allocators'!$B$15:$W$361, MATCH('O5 Details by Class &amp; Accounts'!AI$18, 'E2 Allocators'!$B$15:$W$15, 0),FALSE)*$G20), 0, VLOOKUP(VLOOKUP($A20, 'E4 TB Allocation Details'!$A$18:$L$217, MATCH("Customer ID", 'E4 TB Allocation Details'!$A$18:$L$18, 0),FALSE), 'E2 Allocators'!$B$15:$W$361, MATCH('O5 Details by Class &amp; Accounts'!AI$18, 'E2 Allocators'!$B$15:$W$15, 0),FALSE)*$G20)</f>
        <v>0</v>
      </c>
      <c r="AJ20" s="1334">
        <f>IF(ISERROR(VLOOKUP(VLOOKUP($A20, 'E4 TB Allocation Details'!$A$18:$L$217, MATCH("Customer ID", 'E4 TB Allocation Details'!$A$18:$L$18, 0),FALSE), 'E2 Allocators'!$B$15:$W$361, MATCH('O5 Details by Class &amp; Accounts'!AJ$18, 'E2 Allocators'!$B$15:$W$15, 0),FALSE)*$G20), 0, VLOOKUP(VLOOKUP($A20, 'E4 TB Allocation Details'!$A$18:$L$217, MATCH("Customer ID", 'E4 TB Allocation Details'!$A$18:$L$18, 0),FALSE), 'E2 Allocators'!$B$15:$W$361, MATCH('O5 Details by Class &amp; Accounts'!AJ$18, 'E2 Allocators'!$B$15:$W$15, 0),FALSE)*$G20)</f>
        <v>0</v>
      </c>
      <c r="AK20" s="1334">
        <f>IF(ISERROR(VLOOKUP(VLOOKUP($A20, 'E4 TB Allocation Details'!$A$18:$L$217, MATCH("Customer ID", 'E4 TB Allocation Details'!$A$18:$L$18, 0),FALSE), 'E2 Allocators'!$B$15:$W$361, MATCH('O5 Details by Class &amp; Accounts'!AK$18, 'E2 Allocators'!$B$15:$W$15, 0),FALSE)*$G20), 0, VLOOKUP(VLOOKUP($A20, 'E4 TB Allocation Details'!$A$18:$L$217, MATCH("Customer ID", 'E4 TB Allocation Details'!$A$18:$L$18, 0),FALSE), 'E2 Allocators'!$B$15:$W$361, MATCH('O5 Details by Class &amp; Accounts'!AK$18, 'E2 Allocators'!$B$15:$W$15, 0),FALSE)*$G20)</f>
        <v>0</v>
      </c>
      <c r="AL20" s="1334">
        <f>IF(ISERROR(VLOOKUP(VLOOKUP($A20, 'E4 TB Allocation Details'!$A$18:$L$217, MATCH("Customer ID", 'E4 TB Allocation Details'!$A$18:$L$18, 0),FALSE), 'E2 Allocators'!$B$15:$W$361, MATCH('O5 Details by Class &amp; Accounts'!AL$18, 'E2 Allocators'!$B$15:$W$15, 0),FALSE)*$G20), 0, VLOOKUP(VLOOKUP($A20, 'E4 TB Allocation Details'!$A$18:$L$217, MATCH("Customer ID", 'E4 TB Allocation Details'!$A$18:$L$18, 0),FALSE), 'E2 Allocators'!$B$15:$W$361, MATCH('O5 Details by Class &amp; Accounts'!AL$18, 'E2 Allocators'!$B$15:$W$15, 0),FALSE)*$G20)</f>
        <v>0</v>
      </c>
      <c r="AM20" s="1334">
        <f>IF(ISERROR(VLOOKUP(VLOOKUP($A20, 'E4 TB Allocation Details'!$A$18:$L$217, MATCH("Customer ID", 'E4 TB Allocation Details'!$A$18:$L$18, 0),FALSE), 'E2 Allocators'!$B$15:$W$361, MATCH('O5 Details by Class &amp; Accounts'!AM$18, 'E2 Allocators'!$B$15:$W$15, 0),FALSE)*$G20), 0, VLOOKUP(VLOOKUP($A20, 'E4 TB Allocation Details'!$A$18:$L$217, MATCH("Customer ID", 'E4 TB Allocation Details'!$A$18:$L$18, 0),FALSE), 'E2 Allocators'!$B$15:$W$361, MATCH('O5 Details by Class &amp; Accounts'!AM$18, 'E2 Allocators'!$B$15:$W$15, 0),FALSE)*$G20)</f>
        <v>0</v>
      </c>
      <c r="AN20" s="1334">
        <f>IF(ISERROR(VLOOKUP(VLOOKUP($A20, 'E4 TB Allocation Details'!$A$18:$L$217, MATCH("Customer ID", 'E4 TB Allocation Details'!$A$18:$L$18, 0),FALSE), 'E2 Allocators'!$B$15:$W$361, MATCH('O5 Details by Class &amp; Accounts'!AN$18, 'E2 Allocators'!$B$15:$W$15, 0),FALSE)*$G20), 0, VLOOKUP(VLOOKUP($A20, 'E4 TB Allocation Details'!$A$18:$L$217, MATCH("Customer ID", 'E4 TB Allocation Details'!$A$18:$L$18, 0),FALSE), 'E2 Allocators'!$B$15:$W$361, MATCH('O5 Details by Class &amp; Accounts'!AN$18, 'E2 Allocators'!$B$15:$W$15, 0),FALSE)*$G20)</f>
        <v>0</v>
      </c>
      <c r="AO20" s="1334">
        <f>IF(ISERROR(VLOOKUP(VLOOKUP($A20, 'E4 TB Allocation Details'!$A$18:$L$217, MATCH("Customer ID", 'E4 TB Allocation Details'!$A$18:$L$18, 0),FALSE), 'E2 Allocators'!$B$15:$W$361, MATCH('O5 Details by Class &amp; Accounts'!AO$18, 'E2 Allocators'!$B$15:$W$15, 0),FALSE)*$G20), 0, VLOOKUP(VLOOKUP($A20, 'E4 TB Allocation Details'!$A$18:$L$217, MATCH("Customer ID", 'E4 TB Allocation Details'!$A$18:$L$18, 0),FALSE), 'E2 Allocators'!$B$15:$W$361, MATCH('O5 Details by Class &amp; Accounts'!AO$18, 'E2 Allocators'!$B$15:$W$15, 0),FALSE)*$G20)</f>
        <v>0</v>
      </c>
      <c r="AP20" s="1334">
        <f>IF(ISERROR(VLOOKUP(VLOOKUP($A20, 'E4 TB Allocation Details'!$A$18:$L$217, MATCH("Customer ID", 'E4 TB Allocation Details'!$A$18:$L$18, 0),FALSE), 'E2 Allocators'!$B$15:$W$361, MATCH('O5 Details by Class &amp; Accounts'!AP$18, 'E2 Allocators'!$B$15:$W$15, 0),FALSE)*$G20), 0, VLOOKUP(VLOOKUP($A20, 'E4 TB Allocation Details'!$A$18:$L$217, MATCH("Customer ID", 'E4 TB Allocation Details'!$A$18:$L$18, 0),FALSE), 'E2 Allocators'!$B$15:$W$361, MATCH('O5 Details by Class &amp; Accounts'!AP$18, 'E2 Allocators'!$B$15:$W$15, 0),FALSE)*$G20)</f>
        <v>0</v>
      </c>
      <c r="AQ20" s="1334">
        <f>IF(ISERROR(VLOOKUP(VLOOKUP($A20, 'E4 TB Allocation Details'!$A$18:$L$217, MATCH("Customer ID", 'E4 TB Allocation Details'!$A$18:$L$18, 0),FALSE), 'E2 Allocators'!$B$15:$W$361, MATCH('O5 Details by Class &amp; Accounts'!AQ$18, 'E2 Allocators'!$B$15:$W$15, 0),FALSE)*$G20), 0, VLOOKUP(VLOOKUP($A20, 'E4 TB Allocation Details'!$A$18:$L$217, MATCH("Customer ID", 'E4 TB Allocation Details'!$A$18:$L$18, 0),FALSE), 'E2 Allocators'!$B$15:$W$361, MATCH('O5 Details by Class &amp; Accounts'!AQ$18, 'E2 Allocators'!$B$15:$W$15, 0),FALSE)*$G20)</f>
        <v>0</v>
      </c>
      <c r="AR20" s="1334">
        <f>IF(ISERROR(VLOOKUP(VLOOKUP($A20, 'E4 TB Allocation Details'!$A$18:$L$217, MATCH("Customer ID", 'E4 TB Allocation Details'!$A$18:$L$18, 0),FALSE), 'E2 Allocators'!$B$15:$W$361, MATCH('O5 Details by Class &amp; Accounts'!AR$18, 'E2 Allocators'!$B$15:$W$15, 0),FALSE)*$G20), 0, VLOOKUP(VLOOKUP($A20, 'E4 TB Allocation Details'!$A$18:$L$217, MATCH("Customer ID", 'E4 TB Allocation Details'!$A$18:$L$18, 0),FALSE), 'E2 Allocators'!$B$15:$W$361, MATCH('O5 Details by Class &amp; Accounts'!AR$18, 'E2 Allocators'!$B$15:$W$15, 0),FALSE)*$G20)</f>
        <v>0</v>
      </c>
      <c r="AS20" s="1334">
        <f>IF(ISERROR(VLOOKUP(VLOOKUP($A20, 'E4 TB Allocation Details'!$A$18:$L$217, MATCH("Customer ID", 'E4 TB Allocation Details'!$A$18:$L$18, 0),FALSE), 'E2 Allocators'!$B$15:$W$361, MATCH('O5 Details by Class &amp; Accounts'!AS$18, 'E2 Allocators'!$B$15:$W$15, 0),FALSE)*$G20), 0, VLOOKUP(VLOOKUP($A20, 'E4 TB Allocation Details'!$A$18:$L$217, MATCH("Customer ID", 'E4 TB Allocation Details'!$A$18:$L$18, 0),FALSE), 'E2 Allocators'!$B$15:$W$361, MATCH('O5 Details by Class &amp; Accounts'!AS$18, 'E2 Allocators'!$B$15:$W$15, 0),FALSE)*$G20)</f>
        <v>0</v>
      </c>
      <c r="AT20" s="1334">
        <f>IF(ISERROR(VLOOKUP(VLOOKUP($A20, 'E4 TB Allocation Details'!$A$18:$L$217, MATCH("Customer ID", 'E4 TB Allocation Details'!$A$18:$L$18, 0),FALSE), 'E2 Allocators'!$B$15:$W$361, MATCH('O5 Details by Class &amp; Accounts'!AT$18, 'E2 Allocators'!$B$15:$W$15, 0),FALSE)*$G20), 0, VLOOKUP(VLOOKUP($A20, 'E4 TB Allocation Details'!$A$18:$L$217, MATCH("Customer ID", 'E4 TB Allocation Details'!$A$18:$L$18, 0),FALSE), 'E2 Allocators'!$B$15:$W$361, MATCH('O5 Details by Class &amp; Accounts'!AT$18, 'E2 Allocators'!$B$15:$W$15, 0),FALSE)*$G20)</f>
        <v>0</v>
      </c>
      <c r="AU20" s="1334">
        <f>IF(ISERROR(VLOOKUP(VLOOKUP($A20, 'E4 TB Allocation Details'!$A$18:$L$217, MATCH("Customer ID", 'E4 TB Allocation Details'!$A$18:$L$18, 0),FALSE), 'E2 Allocators'!$B$15:$W$361, MATCH('O5 Details by Class &amp; Accounts'!AU$18, 'E2 Allocators'!$B$15:$W$15, 0),FALSE)*$G20), 0, VLOOKUP(VLOOKUP($A20, 'E4 TB Allocation Details'!$A$18:$L$217, MATCH("Customer ID", 'E4 TB Allocation Details'!$A$18:$L$18, 0),FALSE), 'E2 Allocators'!$B$15:$W$361, MATCH('O5 Details by Class &amp; Accounts'!AU$18, 'E2 Allocators'!$B$15:$W$15, 0),FALSE)*$G20)</f>
        <v>0</v>
      </c>
      <c r="AV20" s="1334">
        <f>IF(ISERROR(VLOOKUP(VLOOKUP($A20, 'E4 TB Allocation Details'!$A$18:$L$217, MATCH("Customer ID", 'E4 TB Allocation Details'!$A$18:$L$18, 0),FALSE), 'E2 Allocators'!$B$15:$W$361, MATCH('O5 Details by Class &amp; Accounts'!AV$18, 'E2 Allocators'!$B$15:$W$15, 0),FALSE)*$G20), 0, VLOOKUP(VLOOKUP($A20, 'E4 TB Allocation Details'!$A$18:$L$217, MATCH("Customer ID", 'E4 TB Allocation Details'!$A$18:$L$18, 0),FALSE), 'E2 Allocators'!$B$15:$W$361, MATCH('O5 Details by Class &amp; Accounts'!AV$18, 'E2 Allocators'!$B$15:$W$15, 0),FALSE)*$G20)</f>
        <v>0</v>
      </c>
      <c r="AW20" s="1334">
        <f>IF(ISERROR(VLOOKUP(VLOOKUP($A20, 'E4 TB Allocation Details'!$A$18:$L$217, MATCH("Customer ID", 'E4 TB Allocation Details'!$A$18:$L$18, 0),FALSE), 'E2 Allocators'!$B$15:$W$361, MATCH('O5 Details by Class &amp; Accounts'!AW$18, 'E2 Allocators'!$B$15:$W$15, 0),FALSE)*$G20), 0, VLOOKUP(VLOOKUP($A20, 'E4 TB Allocation Details'!$A$18:$L$217, MATCH("Customer ID", 'E4 TB Allocation Details'!$A$18:$L$18, 0),FALSE), 'E2 Allocators'!$B$15:$W$361, MATCH('O5 Details by Class &amp; Accounts'!AW$18, 'E2 Allocators'!$B$15:$W$15, 0),FALSE)*$G20)</f>
        <v>0</v>
      </c>
      <c r="AX20" s="1334">
        <f t="shared" ref="AX20:AX57" si="2">SUM(AD20:AW20)</f>
        <v>0</v>
      </c>
      <c r="AY20" s="1334">
        <f>IF(ISERROR(VLOOKUP(VLOOKUP($A20, 'E4 TB Allocation Details'!$A$18:$L$217, MATCH("Misc ID", 'E4 TB Allocation Details'!$A$18:$L$18, 0),FALSE), 'E2 Allocators'!$B$15:$W$361, MATCH('O5 Details by Class &amp; Accounts'!AY$18, 'E2 Allocators'!$B$15:$W$15, 0),FALSE)*$E20), 0, VLOOKUP(VLOOKUP($A20, 'E4 TB Allocation Details'!$A$18:$L$217, MATCH("Misc ID", 'E4 TB Allocation Details'!$A$18:$L$18, 0),FALSE), 'E2 Allocators'!$B$15:$W$361, MATCH('O5 Details by Class &amp; Accounts'!AY$18, 'E2 Allocators'!$B$15:$W$15, 0),FALSE)*$E20)</f>
        <v>0</v>
      </c>
      <c r="AZ20" s="1334">
        <f>IF(ISERROR(VLOOKUP(VLOOKUP($A20, 'E4 TB Allocation Details'!$A$18:$L$217, MATCH("Misc ID", 'E4 TB Allocation Details'!$A$18:$L$18, 0),FALSE), 'E2 Allocators'!$B$15:$W$361, MATCH('O5 Details by Class &amp; Accounts'!AZ$18, 'E2 Allocators'!$B$15:$W$15, 0),FALSE)*$E20), 0, VLOOKUP(VLOOKUP($A20, 'E4 TB Allocation Details'!$A$18:$L$217, MATCH("Misc ID", 'E4 TB Allocation Details'!$A$18:$L$18, 0),FALSE), 'E2 Allocators'!$B$15:$W$361, MATCH('O5 Details by Class &amp; Accounts'!AZ$18, 'E2 Allocators'!$B$15:$W$15, 0),FALSE)*$E20)</f>
        <v>0</v>
      </c>
      <c r="BA20" s="1334">
        <f>IF(ISERROR(VLOOKUP(VLOOKUP($A20, 'E4 TB Allocation Details'!$A$18:$L$217, MATCH("Misc ID", 'E4 TB Allocation Details'!$A$18:$L$18, 0),FALSE), 'E2 Allocators'!$B$15:$W$361, MATCH('O5 Details by Class &amp; Accounts'!BA$18, 'E2 Allocators'!$B$15:$W$15, 0),FALSE)*$E20), 0, VLOOKUP(VLOOKUP($A20, 'E4 TB Allocation Details'!$A$18:$L$217, MATCH("Misc ID", 'E4 TB Allocation Details'!$A$18:$L$18, 0),FALSE), 'E2 Allocators'!$B$15:$W$361, MATCH('O5 Details by Class &amp; Accounts'!BA$18, 'E2 Allocators'!$B$15:$W$15, 0),FALSE)*$E20)</f>
        <v>0</v>
      </c>
      <c r="BB20" s="1334">
        <f>IF(ISERROR(VLOOKUP(VLOOKUP($A20, 'E4 TB Allocation Details'!$A$18:$L$217, MATCH("Misc ID", 'E4 TB Allocation Details'!$A$18:$L$18, 0),FALSE), 'E2 Allocators'!$B$15:$W$361, MATCH('O5 Details by Class &amp; Accounts'!BB$18, 'E2 Allocators'!$B$15:$W$15, 0),FALSE)*$E20), 0, VLOOKUP(VLOOKUP($A20, 'E4 TB Allocation Details'!$A$18:$L$217, MATCH("Misc ID", 'E4 TB Allocation Details'!$A$18:$L$18, 0),FALSE), 'E2 Allocators'!$B$15:$W$361, MATCH('O5 Details by Class &amp; Accounts'!BB$18, 'E2 Allocators'!$B$15:$W$15, 0),FALSE)*$E20)</f>
        <v>0</v>
      </c>
      <c r="BC20" s="1334">
        <f>IF(ISERROR(VLOOKUP(VLOOKUP($A20, 'E4 TB Allocation Details'!$A$18:$L$217, MATCH("Misc ID", 'E4 TB Allocation Details'!$A$18:$L$18, 0),FALSE), 'E2 Allocators'!$B$15:$W$361, MATCH('O5 Details by Class &amp; Accounts'!BC$18, 'E2 Allocators'!$B$15:$W$15, 0),FALSE)*$E20), 0, VLOOKUP(VLOOKUP($A20, 'E4 TB Allocation Details'!$A$18:$L$217, MATCH("Misc ID", 'E4 TB Allocation Details'!$A$18:$L$18, 0),FALSE), 'E2 Allocators'!$B$15:$W$361, MATCH('O5 Details by Class &amp; Accounts'!BC$18, 'E2 Allocators'!$B$15:$W$15, 0),FALSE)*$E20)</f>
        <v>0</v>
      </c>
      <c r="BD20" s="1334">
        <f>IF(ISERROR(VLOOKUP(VLOOKUP($A20, 'E4 TB Allocation Details'!$A$18:$L$217, MATCH("Misc ID", 'E4 TB Allocation Details'!$A$18:$L$18, 0),FALSE), 'E2 Allocators'!$B$15:$W$361, MATCH('O5 Details by Class &amp; Accounts'!BD$18, 'E2 Allocators'!$B$15:$W$15, 0),FALSE)*$E20), 0, VLOOKUP(VLOOKUP($A20, 'E4 TB Allocation Details'!$A$18:$L$217, MATCH("Misc ID", 'E4 TB Allocation Details'!$A$18:$L$18, 0),FALSE), 'E2 Allocators'!$B$15:$W$361, MATCH('O5 Details by Class &amp; Accounts'!BD$18, 'E2 Allocators'!$B$15:$W$15, 0),FALSE)*$E20)</f>
        <v>0</v>
      </c>
      <c r="BE20" s="1334">
        <f>IF(ISERROR(VLOOKUP(VLOOKUP($A20, 'E4 TB Allocation Details'!$A$18:$L$217, MATCH("Misc ID", 'E4 TB Allocation Details'!$A$18:$L$18, 0),FALSE), 'E2 Allocators'!$B$15:$W$361, MATCH('O5 Details by Class &amp; Accounts'!BE$18, 'E2 Allocators'!$B$15:$W$15, 0),FALSE)*$E20), 0, VLOOKUP(VLOOKUP($A20, 'E4 TB Allocation Details'!$A$18:$L$217, MATCH("Misc ID", 'E4 TB Allocation Details'!$A$18:$L$18, 0),FALSE), 'E2 Allocators'!$B$15:$W$361, MATCH('O5 Details by Class &amp; Accounts'!BE$18, 'E2 Allocators'!$B$15:$W$15, 0),FALSE)*$E20)</f>
        <v>0</v>
      </c>
      <c r="BF20" s="1334">
        <f>IF(ISERROR(VLOOKUP(VLOOKUP($A20, 'E4 TB Allocation Details'!$A$18:$L$217, MATCH("Misc ID", 'E4 TB Allocation Details'!$A$18:$L$18, 0),FALSE), 'E2 Allocators'!$B$15:$W$361, MATCH('O5 Details by Class &amp; Accounts'!BF$18, 'E2 Allocators'!$B$15:$W$15, 0),FALSE)*$E20), 0, VLOOKUP(VLOOKUP($A20, 'E4 TB Allocation Details'!$A$18:$L$217, MATCH("Misc ID", 'E4 TB Allocation Details'!$A$18:$L$18, 0),FALSE), 'E2 Allocators'!$B$15:$W$361, MATCH('O5 Details by Class &amp; Accounts'!BF$18, 'E2 Allocators'!$B$15:$W$15, 0),FALSE)*$E20)</f>
        <v>0</v>
      </c>
      <c r="BG20" s="1334">
        <f>IF(ISERROR(VLOOKUP(VLOOKUP($A20, 'E4 TB Allocation Details'!$A$18:$L$217, MATCH("Misc ID", 'E4 TB Allocation Details'!$A$18:$L$18, 0),FALSE), 'E2 Allocators'!$B$15:$W$361, MATCH('O5 Details by Class &amp; Accounts'!BG$18, 'E2 Allocators'!$B$15:$W$15, 0),FALSE)*$E20), 0, VLOOKUP(VLOOKUP($A20, 'E4 TB Allocation Details'!$A$18:$L$217, MATCH("Misc ID", 'E4 TB Allocation Details'!$A$18:$L$18, 0),FALSE), 'E2 Allocators'!$B$15:$W$361, MATCH('O5 Details by Class &amp; Accounts'!BG$18, 'E2 Allocators'!$B$15:$W$15, 0),FALSE)*$E20)</f>
        <v>0</v>
      </c>
      <c r="BH20" s="1334">
        <f>IF(ISERROR(VLOOKUP(VLOOKUP($A20, 'E4 TB Allocation Details'!$A$18:$L$217, MATCH("Misc ID", 'E4 TB Allocation Details'!$A$18:$L$18, 0),FALSE), 'E2 Allocators'!$B$15:$W$361, MATCH('O5 Details by Class &amp; Accounts'!BH$18, 'E2 Allocators'!$B$15:$W$15, 0),FALSE)*$E20), 0, VLOOKUP(VLOOKUP($A20, 'E4 TB Allocation Details'!$A$18:$L$217, MATCH("Misc ID", 'E4 TB Allocation Details'!$A$18:$L$18, 0),FALSE), 'E2 Allocators'!$B$15:$W$361, MATCH('O5 Details by Class &amp; Accounts'!BH$18, 'E2 Allocators'!$B$15:$W$15, 0),FALSE)*$E20)</f>
        <v>0</v>
      </c>
      <c r="BI20" s="1334">
        <f>IF(ISERROR(VLOOKUP(VLOOKUP($A20, 'E4 TB Allocation Details'!$A$18:$L$217, MATCH("Misc ID", 'E4 TB Allocation Details'!$A$18:$L$18, 0),FALSE), 'E2 Allocators'!$B$15:$W$361, MATCH('O5 Details by Class &amp; Accounts'!BI$18, 'E2 Allocators'!$B$15:$W$15, 0),FALSE)*$E20), 0, VLOOKUP(VLOOKUP($A20, 'E4 TB Allocation Details'!$A$18:$L$217, MATCH("Misc ID", 'E4 TB Allocation Details'!$A$18:$L$18, 0),FALSE), 'E2 Allocators'!$B$15:$W$361, MATCH('O5 Details by Class &amp; Accounts'!BI$18, 'E2 Allocators'!$B$15:$W$15, 0),FALSE)*$E20)</f>
        <v>0</v>
      </c>
      <c r="BJ20" s="1334">
        <f>IF(ISERROR(VLOOKUP(VLOOKUP($A20, 'E4 TB Allocation Details'!$A$18:$L$217, MATCH("Misc ID", 'E4 TB Allocation Details'!$A$18:$L$18, 0),FALSE), 'E2 Allocators'!$B$15:$W$361, MATCH('O5 Details by Class &amp; Accounts'!BJ$18, 'E2 Allocators'!$B$15:$W$15, 0),FALSE)*$E20), 0, VLOOKUP(VLOOKUP($A20, 'E4 TB Allocation Details'!$A$18:$L$217, MATCH("Misc ID", 'E4 TB Allocation Details'!$A$18:$L$18, 0),FALSE), 'E2 Allocators'!$B$15:$W$361, MATCH('O5 Details by Class &amp; Accounts'!BJ$18, 'E2 Allocators'!$B$15:$W$15, 0),FALSE)*$E20)</f>
        <v>0</v>
      </c>
      <c r="BK20" s="1334">
        <f>IF(ISERROR(VLOOKUP(VLOOKUP($A20, 'E4 TB Allocation Details'!$A$18:$L$217, MATCH("Misc ID", 'E4 TB Allocation Details'!$A$18:$L$18, 0),FALSE), 'E2 Allocators'!$B$15:$W$361, MATCH('O5 Details by Class &amp; Accounts'!BK$18, 'E2 Allocators'!$B$15:$W$15, 0),FALSE)*$E20), 0, VLOOKUP(VLOOKUP($A20, 'E4 TB Allocation Details'!$A$18:$L$217, MATCH("Misc ID", 'E4 TB Allocation Details'!$A$18:$L$18, 0),FALSE), 'E2 Allocators'!$B$15:$W$361, MATCH('O5 Details by Class &amp; Accounts'!BK$18, 'E2 Allocators'!$B$15:$W$15, 0),FALSE)*$E20)</f>
        <v>0</v>
      </c>
      <c r="BL20" s="1334">
        <f>IF(ISERROR(VLOOKUP(VLOOKUP($A20, 'E4 TB Allocation Details'!$A$18:$L$217, MATCH("Misc ID", 'E4 TB Allocation Details'!$A$18:$L$18, 0),FALSE), 'E2 Allocators'!$B$15:$W$361, MATCH('O5 Details by Class &amp; Accounts'!BL$18, 'E2 Allocators'!$B$15:$W$15, 0),FALSE)*$E20), 0, VLOOKUP(VLOOKUP($A20, 'E4 TB Allocation Details'!$A$18:$L$217, MATCH("Misc ID", 'E4 TB Allocation Details'!$A$18:$L$18, 0),FALSE), 'E2 Allocators'!$B$15:$W$361, MATCH('O5 Details by Class &amp; Accounts'!BL$18, 'E2 Allocators'!$B$15:$W$15, 0),FALSE)*$E20)</f>
        <v>0</v>
      </c>
      <c r="BM20" s="1334">
        <f>IF(ISERROR(VLOOKUP(VLOOKUP($A20, 'E4 TB Allocation Details'!$A$18:$L$217, MATCH("Misc ID", 'E4 TB Allocation Details'!$A$18:$L$18, 0),FALSE), 'E2 Allocators'!$B$15:$W$361, MATCH('O5 Details by Class &amp; Accounts'!BM$18, 'E2 Allocators'!$B$15:$W$15, 0),FALSE)*$E20), 0, VLOOKUP(VLOOKUP($A20, 'E4 TB Allocation Details'!$A$18:$L$217, MATCH("Misc ID", 'E4 TB Allocation Details'!$A$18:$L$18, 0),FALSE), 'E2 Allocators'!$B$15:$W$361, MATCH('O5 Details by Class &amp; Accounts'!BM$18, 'E2 Allocators'!$B$15:$W$15, 0),FALSE)*$E20)</f>
        <v>0</v>
      </c>
      <c r="BN20" s="1334">
        <f>IF(ISERROR(VLOOKUP(VLOOKUP($A20, 'E4 TB Allocation Details'!$A$18:$L$217, MATCH("Misc ID", 'E4 TB Allocation Details'!$A$18:$L$18, 0),FALSE), 'E2 Allocators'!$B$15:$W$361, MATCH('O5 Details by Class &amp; Accounts'!BN$18, 'E2 Allocators'!$B$15:$W$15, 0),FALSE)*$E20), 0, VLOOKUP(VLOOKUP($A20, 'E4 TB Allocation Details'!$A$18:$L$217, MATCH("Misc ID", 'E4 TB Allocation Details'!$A$18:$L$18, 0),FALSE), 'E2 Allocators'!$B$15:$W$361, MATCH('O5 Details by Class &amp; Accounts'!BN$18, 'E2 Allocators'!$B$15:$W$15, 0),FALSE)*$E20)</f>
        <v>0</v>
      </c>
      <c r="BO20" s="1334">
        <f>IF(ISERROR(VLOOKUP(VLOOKUP($A20, 'E4 TB Allocation Details'!$A$18:$L$217, MATCH("Misc ID", 'E4 TB Allocation Details'!$A$18:$L$18, 0),FALSE), 'E2 Allocators'!$B$15:$W$361, MATCH('O5 Details by Class &amp; Accounts'!BO$18, 'E2 Allocators'!$B$15:$W$15, 0),FALSE)*$E20), 0, VLOOKUP(VLOOKUP($A20, 'E4 TB Allocation Details'!$A$18:$L$217, MATCH("Misc ID", 'E4 TB Allocation Details'!$A$18:$L$18, 0),FALSE), 'E2 Allocators'!$B$15:$W$361, MATCH('O5 Details by Class &amp; Accounts'!BO$18, 'E2 Allocators'!$B$15:$W$15, 0),FALSE)*$E20)</f>
        <v>0</v>
      </c>
      <c r="BP20" s="1334">
        <f>IF(ISERROR(VLOOKUP(VLOOKUP($A20, 'E4 TB Allocation Details'!$A$18:$L$217, MATCH("Misc ID", 'E4 TB Allocation Details'!$A$18:$L$18, 0),FALSE), 'E2 Allocators'!$B$15:$W$361, MATCH('O5 Details by Class &amp; Accounts'!BP$18, 'E2 Allocators'!$B$15:$W$15, 0),FALSE)*$E20), 0, VLOOKUP(VLOOKUP($A20, 'E4 TB Allocation Details'!$A$18:$L$217, MATCH("Misc ID", 'E4 TB Allocation Details'!$A$18:$L$18, 0),FALSE), 'E2 Allocators'!$B$15:$W$361, MATCH('O5 Details by Class &amp; Accounts'!BP$18, 'E2 Allocators'!$B$15:$W$15, 0),FALSE)*$E20)</f>
        <v>0</v>
      </c>
      <c r="BQ20" s="1334">
        <f>IF(ISERROR(VLOOKUP(VLOOKUP($A20, 'E4 TB Allocation Details'!$A$18:$L$217, MATCH("Misc ID", 'E4 TB Allocation Details'!$A$18:$L$18, 0),FALSE), 'E2 Allocators'!$B$15:$W$361, MATCH('O5 Details by Class &amp; Accounts'!BQ$18, 'E2 Allocators'!$B$15:$W$15, 0),FALSE)*$E20), 0, VLOOKUP(VLOOKUP($A20, 'E4 TB Allocation Details'!$A$18:$L$217, MATCH("Misc ID", 'E4 TB Allocation Details'!$A$18:$L$18, 0),FALSE), 'E2 Allocators'!$B$15:$W$361, MATCH('O5 Details by Class &amp; Accounts'!BQ$18, 'E2 Allocators'!$B$15:$W$15, 0),FALSE)*$E20)</f>
        <v>0</v>
      </c>
      <c r="BR20" s="1334">
        <f>IF(ISERROR(VLOOKUP(VLOOKUP($A20, 'E4 TB Allocation Details'!$A$18:$L$217, MATCH("Misc ID", 'E4 TB Allocation Details'!$A$18:$L$18, 0),FALSE), 'E2 Allocators'!$B$15:$W$361, MATCH('O5 Details by Class &amp; Accounts'!BR$18, 'E2 Allocators'!$B$15:$W$15, 0),FALSE)*$E20), 0, VLOOKUP(VLOOKUP($A20, 'E4 TB Allocation Details'!$A$18:$L$217, MATCH("Misc ID", 'E4 TB Allocation Details'!$A$18:$L$18, 0),FALSE), 'E2 Allocators'!$B$15:$W$361, MATCH('O5 Details by Class &amp; Accounts'!BR$18, 'E2 Allocators'!$B$15:$W$15, 0),FALSE)*$E20)</f>
        <v>0</v>
      </c>
      <c r="BS20" s="1334">
        <f t="shared" ref="BS20:BS57" si="3">SUM(AY20:BR20)</f>
        <v>0</v>
      </c>
      <c r="BT20" s="1334">
        <f>IF(ISERROR(VLOOKUP(VLOOKUP($A20, 'E4 TB Allocation Details'!$A$18:$L$217, MATCH("A &amp; G ID", 'E4 TB Allocation Details'!$A$18:$L$18, 0),FALSE), 'E2 Allocators'!$B$15:$W$361, MATCH('O5 Details by Class &amp; Accounts'!BT$18, 'E2 Allocators'!$B$15:$W$15, 0),FALSE)*$E20), 0, VLOOKUP(VLOOKUP($A20, 'E4 TB Allocation Details'!$A$18:$L$217, MATCH("A &amp; G ID", 'E4 TB Allocation Details'!$A$18:$L$18, 0),FALSE), 'E2 Allocators'!$B$15:$W$361, MATCH('O5 Details by Class &amp; Accounts'!BT$18, 'E2 Allocators'!$B$15:$W$15, 0),FALSE)*$E20)</f>
        <v>0</v>
      </c>
      <c r="BU20" s="1334">
        <f>IF(ISERROR(VLOOKUP(VLOOKUP($A20, 'E4 TB Allocation Details'!$A$18:$L$217, MATCH("A &amp; G ID", 'E4 TB Allocation Details'!$A$18:$L$18, 0),FALSE), 'E2 Allocators'!$B$15:$W$361, MATCH('O5 Details by Class &amp; Accounts'!BU$18, 'E2 Allocators'!$B$15:$W$15, 0),FALSE)*$E20), 0, VLOOKUP(VLOOKUP($A20, 'E4 TB Allocation Details'!$A$18:$L$217, MATCH("A &amp; G ID", 'E4 TB Allocation Details'!$A$18:$L$18, 0),FALSE), 'E2 Allocators'!$B$15:$W$361, MATCH('O5 Details by Class &amp; Accounts'!BU$18, 'E2 Allocators'!$B$15:$W$15, 0),FALSE)*$E20)</f>
        <v>0</v>
      </c>
      <c r="BV20" s="1334">
        <f>IF(ISERROR(VLOOKUP(VLOOKUP($A20, 'E4 TB Allocation Details'!$A$18:$L$217, MATCH("A &amp; G ID", 'E4 TB Allocation Details'!$A$18:$L$18, 0),FALSE), 'E2 Allocators'!$B$15:$W$361, MATCH('O5 Details by Class &amp; Accounts'!BV$18, 'E2 Allocators'!$B$15:$W$15, 0),FALSE)*$E20), 0, VLOOKUP(VLOOKUP($A20, 'E4 TB Allocation Details'!$A$18:$L$217, MATCH("A &amp; G ID", 'E4 TB Allocation Details'!$A$18:$L$18, 0),FALSE), 'E2 Allocators'!$B$15:$W$361, MATCH('O5 Details by Class &amp; Accounts'!BV$18, 'E2 Allocators'!$B$15:$W$15, 0),FALSE)*$E20)</f>
        <v>0</v>
      </c>
      <c r="BW20" s="1334">
        <f>IF(ISERROR(VLOOKUP(VLOOKUP($A20, 'E4 TB Allocation Details'!$A$18:$L$217, MATCH("A &amp; G ID", 'E4 TB Allocation Details'!$A$18:$L$18, 0),FALSE), 'E2 Allocators'!$B$15:$W$361, MATCH('O5 Details by Class &amp; Accounts'!BW$18, 'E2 Allocators'!$B$15:$W$15, 0),FALSE)*$E20), 0, VLOOKUP(VLOOKUP($A20, 'E4 TB Allocation Details'!$A$18:$L$217, MATCH("A &amp; G ID", 'E4 TB Allocation Details'!$A$18:$L$18, 0),FALSE), 'E2 Allocators'!$B$15:$W$361, MATCH('O5 Details by Class &amp; Accounts'!BW$18, 'E2 Allocators'!$B$15:$W$15, 0),FALSE)*$E20)</f>
        <v>0</v>
      </c>
      <c r="BX20" s="1334">
        <f>IF(ISERROR(VLOOKUP(VLOOKUP($A20, 'E4 TB Allocation Details'!$A$18:$L$217, MATCH("A &amp; G ID", 'E4 TB Allocation Details'!$A$18:$L$18, 0),FALSE), 'E2 Allocators'!$B$15:$W$361, MATCH('O5 Details by Class &amp; Accounts'!BX$18, 'E2 Allocators'!$B$15:$W$15, 0),FALSE)*$E20), 0, VLOOKUP(VLOOKUP($A20, 'E4 TB Allocation Details'!$A$18:$L$217, MATCH("A &amp; G ID", 'E4 TB Allocation Details'!$A$18:$L$18, 0),FALSE), 'E2 Allocators'!$B$15:$W$361, MATCH('O5 Details by Class &amp; Accounts'!BX$18, 'E2 Allocators'!$B$15:$W$15, 0),FALSE)*$E20)</f>
        <v>0</v>
      </c>
      <c r="BY20" s="1334">
        <f>IF(ISERROR(VLOOKUP(VLOOKUP($A20, 'E4 TB Allocation Details'!$A$18:$L$217, MATCH("A &amp; G ID", 'E4 TB Allocation Details'!$A$18:$L$18, 0),FALSE), 'E2 Allocators'!$B$15:$W$361, MATCH('O5 Details by Class &amp; Accounts'!BY$18, 'E2 Allocators'!$B$15:$W$15, 0),FALSE)*$E20), 0, VLOOKUP(VLOOKUP($A20, 'E4 TB Allocation Details'!$A$18:$L$217, MATCH("A &amp; G ID", 'E4 TB Allocation Details'!$A$18:$L$18, 0),FALSE), 'E2 Allocators'!$B$15:$W$361, MATCH('O5 Details by Class &amp; Accounts'!BY$18, 'E2 Allocators'!$B$15:$W$15, 0),FALSE)*$E20)</f>
        <v>0</v>
      </c>
      <c r="BZ20" s="1334">
        <f>IF(ISERROR(VLOOKUP(VLOOKUP($A20, 'E4 TB Allocation Details'!$A$18:$L$217, MATCH("A &amp; G ID", 'E4 TB Allocation Details'!$A$18:$L$18, 0),FALSE), 'E2 Allocators'!$B$15:$W$361, MATCH('O5 Details by Class &amp; Accounts'!BZ$18, 'E2 Allocators'!$B$15:$W$15, 0),FALSE)*$E20), 0, VLOOKUP(VLOOKUP($A20, 'E4 TB Allocation Details'!$A$18:$L$217, MATCH("A &amp; G ID", 'E4 TB Allocation Details'!$A$18:$L$18, 0),FALSE), 'E2 Allocators'!$B$15:$W$361, MATCH('O5 Details by Class &amp; Accounts'!BZ$18, 'E2 Allocators'!$B$15:$W$15, 0),FALSE)*$E20)</f>
        <v>0</v>
      </c>
      <c r="CA20" s="1334">
        <f>IF(ISERROR(VLOOKUP(VLOOKUP($A20, 'E4 TB Allocation Details'!$A$18:$L$217, MATCH("A &amp; G ID", 'E4 TB Allocation Details'!$A$18:$L$18, 0),FALSE), 'E2 Allocators'!$B$15:$W$361, MATCH('O5 Details by Class &amp; Accounts'!CA$18, 'E2 Allocators'!$B$15:$W$15, 0),FALSE)*$E20), 0, VLOOKUP(VLOOKUP($A20, 'E4 TB Allocation Details'!$A$18:$L$217, MATCH("A &amp; G ID", 'E4 TB Allocation Details'!$A$18:$L$18, 0),FALSE), 'E2 Allocators'!$B$15:$W$361, MATCH('O5 Details by Class &amp; Accounts'!CA$18, 'E2 Allocators'!$B$15:$W$15, 0),FALSE)*$E20)</f>
        <v>0</v>
      </c>
      <c r="CB20" s="1334">
        <f>IF(ISERROR(VLOOKUP(VLOOKUP($A20, 'E4 TB Allocation Details'!$A$18:$L$217, MATCH("A &amp; G ID", 'E4 TB Allocation Details'!$A$18:$L$18, 0),FALSE), 'E2 Allocators'!$B$15:$W$361, MATCH('O5 Details by Class &amp; Accounts'!CB$18, 'E2 Allocators'!$B$15:$W$15, 0),FALSE)*$E20), 0, VLOOKUP(VLOOKUP($A20, 'E4 TB Allocation Details'!$A$18:$L$217, MATCH("A &amp; G ID", 'E4 TB Allocation Details'!$A$18:$L$18, 0),FALSE), 'E2 Allocators'!$B$15:$W$361, MATCH('O5 Details by Class &amp; Accounts'!CB$18, 'E2 Allocators'!$B$15:$W$15, 0),FALSE)*$E20)</f>
        <v>0</v>
      </c>
      <c r="CC20" s="1334">
        <f>IF(ISERROR(VLOOKUP(VLOOKUP($A20, 'E4 TB Allocation Details'!$A$18:$L$217, MATCH("A &amp; G ID", 'E4 TB Allocation Details'!$A$18:$L$18, 0),FALSE), 'E2 Allocators'!$B$15:$W$361, MATCH('O5 Details by Class &amp; Accounts'!CC$18, 'E2 Allocators'!$B$15:$W$15, 0),FALSE)*$E20), 0, VLOOKUP(VLOOKUP($A20, 'E4 TB Allocation Details'!$A$18:$L$217, MATCH("A &amp; G ID", 'E4 TB Allocation Details'!$A$18:$L$18, 0),FALSE), 'E2 Allocators'!$B$15:$W$361, MATCH('O5 Details by Class &amp; Accounts'!CC$18, 'E2 Allocators'!$B$15:$W$15, 0),FALSE)*$E20)</f>
        <v>0</v>
      </c>
      <c r="CD20" s="1334">
        <f>IF(ISERROR(VLOOKUP(VLOOKUP($A20, 'E4 TB Allocation Details'!$A$18:$L$217, MATCH("A &amp; G ID", 'E4 TB Allocation Details'!$A$18:$L$18, 0),FALSE), 'E2 Allocators'!$B$15:$W$361, MATCH('O5 Details by Class &amp; Accounts'!CD$18, 'E2 Allocators'!$B$15:$W$15, 0),FALSE)*$E20), 0, VLOOKUP(VLOOKUP($A20, 'E4 TB Allocation Details'!$A$18:$L$217, MATCH("A &amp; G ID", 'E4 TB Allocation Details'!$A$18:$L$18, 0),FALSE), 'E2 Allocators'!$B$15:$W$361, MATCH('O5 Details by Class &amp; Accounts'!CD$18, 'E2 Allocators'!$B$15:$W$15, 0),FALSE)*$E20)</f>
        <v>0</v>
      </c>
      <c r="CE20" s="1334">
        <f>IF(ISERROR(VLOOKUP(VLOOKUP($A20, 'E4 TB Allocation Details'!$A$18:$L$217, MATCH("A &amp; G ID", 'E4 TB Allocation Details'!$A$18:$L$18, 0),FALSE), 'E2 Allocators'!$B$15:$W$361, MATCH('O5 Details by Class &amp; Accounts'!CE$18, 'E2 Allocators'!$B$15:$W$15, 0),FALSE)*$E20), 0, VLOOKUP(VLOOKUP($A20, 'E4 TB Allocation Details'!$A$18:$L$217, MATCH("A &amp; G ID", 'E4 TB Allocation Details'!$A$18:$L$18, 0),FALSE), 'E2 Allocators'!$B$15:$W$361, MATCH('O5 Details by Class &amp; Accounts'!CE$18, 'E2 Allocators'!$B$15:$W$15, 0),FALSE)*$E20)</f>
        <v>0</v>
      </c>
      <c r="CF20" s="1334">
        <f>IF(ISERROR(VLOOKUP(VLOOKUP($A20, 'E4 TB Allocation Details'!$A$18:$L$217, MATCH("A &amp; G ID", 'E4 TB Allocation Details'!$A$18:$L$18, 0),FALSE), 'E2 Allocators'!$B$15:$W$361, MATCH('O5 Details by Class &amp; Accounts'!CF$18, 'E2 Allocators'!$B$15:$W$15, 0),FALSE)*$E20), 0, VLOOKUP(VLOOKUP($A20, 'E4 TB Allocation Details'!$A$18:$L$217, MATCH("A &amp; G ID", 'E4 TB Allocation Details'!$A$18:$L$18, 0),FALSE), 'E2 Allocators'!$B$15:$W$361, MATCH('O5 Details by Class &amp; Accounts'!CF$18, 'E2 Allocators'!$B$15:$W$15, 0),FALSE)*$E20)</f>
        <v>0</v>
      </c>
      <c r="CG20" s="1334">
        <f>IF(ISERROR(VLOOKUP(VLOOKUP($A20, 'E4 TB Allocation Details'!$A$18:$L$217, MATCH("A &amp; G ID", 'E4 TB Allocation Details'!$A$18:$L$18, 0),FALSE), 'E2 Allocators'!$B$15:$W$361, MATCH('O5 Details by Class &amp; Accounts'!CG$18, 'E2 Allocators'!$B$15:$W$15, 0),FALSE)*$E20), 0, VLOOKUP(VLOOKUP($A20, 'E4 TB Allocation Details'!$A$18:$L$217, MATCH("A &amp; G ID", 'E4 TB Allocation Details'!$A$18:$L$18, 0),FALSE), 'E2 Allocators'!$B$15:$W$361, MATCH('O5 Details by Class &amp; Accounts'!CG$18, 'E2 Allocators'!$B$15:$W$15, 0),FALSE)*$E20)</f>
        <v>0</v>
      </c>
      <c r="CH20" s="1334">
        <f>IF(ISERROR(VLOOKUP(VLOOKUP($A20, 'E4 TB Allocation Details'!$A$18:$L$217, MATCH("A &amp; G ID", 'E4 TB Allocation Details'!$A$18:$L$18, 0),FALSE), 'E2 Allocators'!$B$15:$W$361, MATCH('O5 Details by Class &amp; Accounts'!CH$18, 'E2 Allocators'!$B$15:$W$15, 0),FALSE)*$E20), 0, VLOOKUP(VLOOKUP($A20, 'E4 TB Allocation Details'!$A$18:$L$217, MATCH("A &amp; G ID", 'E4 TB Allocation Details'!$A$18:$L$18, 0),FALSE), 'E2 Allocators'!$B$15:$W$361, MATCH('O5 Details by Class &amp; Accounts'!CH$18, 'E2 Allocators'!$B$15:$W$15, 0),FALSE)*$E20)</f>
        <v>0</v>
      </c>
      <c r="CI20" s="1334">
        <f>IF(ISERROR(VLOOKUP(VLOOKUP($A20, 'E4 TB Allocation Details'!$A$18:$L$217, MATCH("A &amp; G ID", 'E4 TB Allocation Details'!$A$18:$L$18, 0),FALSE), 'E2 Allocators'!$B$15:$W$361, MATCH('O5 Details by Class &amp; Accounts'!CI$18, 'E2 Allocators'!$B$15:$W$15, 0),FALSE)*$E20), 0, VLOOKUP(VLOOKUP($A20, 'E4 TB Allocation Details'!$A$18:$L$217, MATCH("A &amp; G ID", 'E4 TB Allocation Details'!$A$18:$L$18, 0),FALSE), 'E2 Allocators'!$B$15:$W$361, MATCH('O5 Details by Class &amp; Accounts'!CI$18, 'E2 Allocators'!$B$15:$W$15, 0),FALSE)*$E20)</f>
        <v>0</v>
      </c>
      <c r="CJ20" s="1334">
        <f>IF(ISERROR(VLOOKUP(VLOOKUP($A20, 'E4 TB Allocation Details'!$A$18:$L$217, MATCH("A &amp; G ID", 'E4 TB Allocation Details'!$A$18:$L$18, 0),FALSE), 'E2 Allocators'!$B$15:$W$361, MATCH('O5 Details by Class &amp; Accounts'!CJ$18, 'E2 Allocators'!$B$15:$W$15, 0),FALSE)*$E20), 0, VLOOKUP(VLOOKUP($A20, 'E4 TB Allocation Details'!$A$18:$L$217, MATCH("A &amp; G ID", 'E4 TB Allocation Details'!$A$18:$L$18, 0),FALSE), 'E2 Allocators'!$B$15:$W$361, MATCH('O5 Details by Class &amp; Accounts'!CJ$18, 'E2 Allocators'!$B$15:$W$15, 0),FALSE)*$E20)</f>
        <v>0</v>
      </c>
      <c r="CK20" s="1334">
        <f>IF(ISERROR(VLOOKUP(VLOOKUP($A20, 'E4 TB Allocation Details'!$A$18:$L$217, MATCH("A &amp; G ID", 'E4 TB Allocation Details'!$A$18:$L$18, 0),FALSE), 'E2 Allocators'!$B$15:$W$361, MATCH('O5 Details by Class &amp; Accounts'!CK$18, 'E2 Allocators'!$B$15:$W$15, 0),FALSE)*$E20), 0, VLOOKUP(VLOOKUP($A20, 'E4 TB Allocation Details'!$A$18:$L$217, MATCH("A &amp; G ID", 'E4 TB Allocation Details'!$A$18:$L$18, 0),FALSE), 'E2 Allocators'!$B$15:$W$361, MATCH('O5 Details by Class &amp; Accounts'!CK$18, 'E2 Allocators'!$B$15:$W$15, 0),FALSE)*$E20)</f>
        <v>0</v>
      </c>
      <c r="CL20" s="1334">
        <f>IF(ISERROR(VLOOKUP(VLOOKUP($A20, 'E4 TB Allocation Details'!$A$18:$L$217, MATCH("A &amp; G ID", 'E4 TB Allocation Details'!$A$18:$L$18, 0),FALSE), 'E2 Allocators'!$B$15:$W$361, MATCH('O5 Details by Class &amp; Accounts'!CL$18, 'E2 Allocators'!$B$15:$W$15, 0),FALSE)*$E20), 0, VLOOKUP(VLOOKUP($A20, 'E4 TB Allocation Details'!$A$18:$L$217, MATCH("A &amp; G ID", 'E4 TB Allocation Details'!$A$18:$L$18, 0),FALSE), 'E2 Allocators'!$B$15:$W$361, MATCH('O5 Details by Class &amp; Accounts'!CL$18, 'E2 Allocators'!$B$15:$W$15, 0),FALSE)*$E20)</f>
        <v>0</v>
      </c>
      <c r="CM20" s="1334">
        <f>IF(ISERROR(VLOOKUP(VLOOKUP($A20, 'E4 TB Allocation Details'!$A$18:$L$217, MATCH("A &amp; G ID", 'E4 TB Allocation Details'!$A$18:$L$18, 0),FALSE), 'E2 Allocators'!$B$15:$W$361, MATCH('O5 Details by Class &amp; Accounts'!CM$18, 'E2 Allocators'!$B$15:$W$15, 0),FALSE)*$E20), 0, VLOOKUP(VLOOKUP($A20, 'E4 TB Allocation Details'!$A$18:$L$217, MATCH("A &amp; G ID", 'E4 TB Allocation Details'!$A$18:$L$18, 0),FALSE), 'E2 Allocators'!$B$15:$W$361, MATCH('O5 Details by Class &amp; Accounts'!CM$18, 'E2 Allocators'!$B$15:$W$15, 0),FALSE)*$E20)</f>
        <v>0</v>
      </c>
      <c r="CN20" s="1334">
        <f>SUM(BT20:CM20)</f>
        <v>0</v>
      </c>
      <c r="CO20" s="1670">
        <f t="shared" ref="CO20:CO56" si="4">+E20-AC20-AX20-BS20-CN20</f>
        <v>0</v>
      </c>
      <c r="CQ20" s="1926" t="s">
        <v>5</v>
      </c>
    </row>
    <row r="21" spans="1:95" s="64" customFormat="1" ht="12.75" x14ac:dyDescent="0.2">
      <c r="A21" s="1100">
        <v>1805</v>
      </c>
      <c r="B21" s="1101" t="s">
        <v>285</v>
      </c>
      <c r="C21" s="1667">
        <f>IF(ISERROR(VLOOKUP($A21,'I3 TB Data'!$A$20:$H$465,MATCH('O5 Details by Class &amp; Accounts'!$C$18, 'I3 TB Data'!$A$20:$H$20,0),0)), 0, VLOOKUP($A21,'I3 TB Data'!$A$20:$H$465,MATCH('O5 Details by Class &amp; Accounts'!$C$18,'I3 TB Data'!$A$20:$H$20,0),0))</f>
        <v>497489</v>
      </c>
      <c r="D21" s="1668">
        <f>'I4 BO ASSETS'!E18</f>
        <v>-497489</v>
      </c>
      <c r="E21" s="1667">
        <f>C21+D21</f>
        <v>0</v>
      </c>
      <c r="F21" s="1669">
        <f>IF(ISERROR(VLOOKUP($A21, 'E1 Categorization'!A33:E123, MATCH("Customer Component", 'E1 Categorization'!$A$33:$E$33,0), 0)), 0, IF(VLOOKUP($A21, 'E1 Categorization'!A33:E123, MATCH("Customer Component", 'E1 Categorization'!$A$33:$E$33,0), 0)=0, 'O5 Details by Class &amp; Accounts'!$E21, IF(AND(VLOOKUP($A21, 'E1 Categorization'!A33:E123, MATCH("Customer Component", 'E1 Categorization'!$A$33:$E$33,0), 0) &gt;0, VLOOKUP($A21, 'E1 Categorization'!A33:E123, MATCH("Customer Component", 'E1 Categorization'!$A$33:$E$33,0), 0)&lt;1), 'O5 Details by Class &amp; Accounts'!$E21*(1-VLOOKUP($A21, 'E1 Categorization'!A33:E123, MATCH("Customer Component", 'E1 Categorization'!$A$33:$E$33,0), 0)), 0)))</f>
        <v>0</v>
      </c>
      <c r="G21" s="1669">
        <f>IF(ISERROR(VLOOKUP($A21, 'E1 Categorization'!A33:E123, MATCH("Customer Component", 'E1 Categorization'!$A$33:$E$33,0), 0)),0, IF(VLOOKUP($A21, 'E1 Categorization'!A33:E123, MATCH("Customer Component", 'E1 Categorization'!$A$33:$E$33,0), 0)=0, 0, IF(AND(VLOOKUP($A21, 'E1 Categorization'!A33:E123, MATCH("Customer Component", 'E1 Categorization'!$A$33:$E$33,0), 0) &gt;0, VLOOKUP($A21, 'E1 Categorization'!A33:E123, MATCH("Customer Component", 'E1 Categorization'!$A$33:$E$33,0), 0)&lt;1), 'O5 Details by Class &amp; Accounts'!$E21*(VLOOKUP($A21, 'E1 Categorization'!A33:E123, MATCH("Customer Component", 'E1 Categorization'!$A$33:$E$33,0), 0)), 'O5 Details by Class &amp; Accounts'!$E21)))</f>
        <v>0</v>
      </c>
      <c r="H21" s="1334">
        <f t="shared" si="0"/>
        <v>0</v>
      </c>
      <c r="I21" s="1334">
        <f>IF(ISERROR(VLOOKUP(VLOOKUP($A21, 'E4 TB Allocation Details'!$A$18:$L$217, MATCH("Demand ID", 'E4 TB Allocation Details'!$A$18:$L$18, 0),FALSE), 'E2 Allocators'!$B$15:$W$361, MATCH('O5 Details by Class &amp; Accounts'!I$18, 'E2 Allocators'!$B$15:$W$15, 0),FALSE)*$F21), 0, VLOOKUP(VLOOKUP($A21, 'E4 TB Allocation Details'!$A$18:$L$217, MATCH("Demand ID", 'E4 TB Allocation Details'!$A$18:$L$18, 0),FALSE), 'E2 Allocators'!$B$15:$W$361, MATCH('O5 Details by Class &amp; Accounts'!I$18, 'E2 Allocators'!$B$15:$W$15, 0),FALSE)*$F21)</f>
        <v>0</v>
      </c>
      <c r="J21" s="1334">
        <f>IF(ISERROR(VLOOKUP(VLOOKUP($A21, 'E4 TB Allocation Details'!$A$18:$L$217, MATCH("Demand ID", 'E4 TB Allocation Details'!$A$18:$L$18, 0),FALSE), 'E2 Allocators'!$B$15:$W$361, MATCH('O5 Details by Class &amp; Accounts'!J$18, 'E2 Allocators'!$B$15:$W$15, 0),FALSE)*$F21), 0, VLOOKUP(VLOOKUP($A21, 'E4 TB Allocation Details'!$A$18:$L$217, MATCH("Demand ID", 'E4 TB Allocation Details'!$A$18:$L$18, 0),FALSE), 'E2 Allocators'!$B$15:$W$361, MATCH('O5 Details by Class &amp; Accounts'!J$18, 'E2 Allocators'!$B$15:$W$15, 0),FALSE)*$F21)</f>
        <v>0</v>
      </c>
      <c r="K21" s="1334">
        <f>IF(ISERROR(VLOOKUP(VLOOKUP($A21, 'E4 TB Allocation Details'!$A$18:$L$217, MATCH("Demand ID", 'E4 TB Allocation Details'!$A$18:$L$18, 0),FALSE), 'E2 Allocators'!$B$15:$W$361, MATCH('O5 Details by Class &amp; Accounts'!K$18, 'E2 Allocators'!$B$15:$W$15, 0),FALSE)*$F21), 0, VLOOKUP(VLOOKUP($A21, 'E4 TB Allocation Details'!$A$18:$L$217, MATCH("Demand ID", 'E4 TB Allocation Details'!$A$18:$L$18, 0),FALSE), 'E2 Allocators'!$B$15:$W$361, MATCH('O5 Details by Class &amp; Accounts'!K$18, 'E2 Allocators'!$B$15:$W$15, 0),FALSE)*$F21)</f>
        <v>0</v>
      </c>
      <c r="L21" s="1334">
        <f>IF(ISERROR(VLOOKUP(VLOOKUP($A21, 'E4 TB Allocation Details'!$A$18:$L$217, MATCH("Demand ID", 'E4 TB Allocation Details'!$A$18:$L$18, 0),FALSE), 'E2 Allocators'!$B$15:$W$361, MATCH('O5 Details by Class &amp; Accounts'!L$18, 'E2 Allocators'!$B$15:$W$15, 0),FALSE)*$F21), 0, VLOOKUP(VLOOKUP($A21, 'E4 TB Allocation Details'!$A$18:$L$217, MATCH("Demand ID", 'E4 TB Allocation Details'!$A$18:$L$18, 0),FALSE), 'E2 Allocators'!$B$15:$W$361, MATCH('O5 Details by Class &amp; Accounts'!L$18, 'E2 Allocators'!$B$15:$W$15, 0),FALSE)*$F21)</f>
        <v>0</v>
      </c>
      <c r="M21" s="1334">
        <f>IF(ISERROR(VLOOKUP(VLOOKUP($A21, 'E4 TB Allocation Details'!$A$18:$L$217, MATCH("Demand ID", 'E4 TB Allocation Details'!$A$18:$L$18, 0),FALSE), 'E2 Allocators'!$B$15:$W$361, MATCH('O5 Details by Class &amp; Accounts'!M$18, 'E2 Allocators'!$B$15:$W$15, 0),FALSE)*$F21), 0, VLOOKUP(VLOOKUP($A21, 'E4 TB Allocation Details'!$A$18:$L$217, MATCH("Demand ID", 'E4 TB Allocation Details'!$A$18:$L$18, 0),FALSE), 'E2 Allocators'!$B$15:$W$361, MATCH('O5 Details by Class &amp; Accounts'!M$18, 'E2 Allocators'!$B$15:$W$15, 0),FALSE)*$F21)</f>
        <v>0</v>
      </c>
      <c r="N21" s="1334">
        <f>IF(ISERROR(VLOOKUP(VLOOKUP($A21, 'E4 TB Allocation Details'!$A$18:$L$217, MATCH("Demand ID", 'E4 TB Allocation Details'!$A$18:$L$18, 0),FALSE), 'E2 Allocators'!$B$15:$W$361, MATCH('O5 Details by Class &amp; Accounts'!N$18, 'E2 Allocators'!$B$15:$W$15, 0),FALSE)*$F21), 0, VLOOKUP(VLOOKUP($A21, 'E4 TB Allocation Details'!$A$18:$L$217, MATCH("Demand ID", 'E4 TB Allocation Details'!$A$18:$L$18, 0),FALSE), 'E2 Allocators'!$B$15:$W$361, MATCH('O5 Details by Class &amp; Accounts'!N$18, 'E2 Allocators'!$B$15:$W$15, 0),FALSE)*$F21)</f>
        <v>0</v>
      </c>
      <c r="O21" s="1334">
        <f>IF(ISERROR(VLOOKUP(VLOOKUP($A21, 'E4 TB Allocation Details'!$A$18:$L$217, MATCH("Demand ID", 'E4 TB Allocation Details'!$A$18:$L$18, 0),FALSE), 'E2 Allocators'!$B$15:$W$361, MATCH('O5 Details by Class &amp; Accounts'!O$18, 'E2 Allocators'!$B$15:$W$15, 0),FALSE)*$F21), 0, VLOOKUP(VLOOKUP($A21, 'E4 TB Allocation Details'!$A$18:$L$217, MATCH("Demand ID", 'E4 TB Allocation Details'!$A$18:$L$18, 0),FALSE), 'E2 Allocators'!$B$15:$W$361, MATCH('O5 Details by Class &amp; Accounts'!O$18, 'E2 Allocators'!$B$15:$W$15, 0),FALSE)*$F21)</f>
        <v>0</v>
      </c>
      <c r="P21" s="1334">
        <f>IF(ISERROR(VLOOKUP(VLOOKUP($A21, 'E4 TB Allocation Details'!$A$18:$L$217, MATCH("Demand ID", 'E4 TB Allocation Details'!$A$18:$L$18, 0),FALSE), 'E2 Allocators'!$B$15:$W$361, MATCH('O5 Details by Class &amp; Accounts'!P$18, 'E2 Allocators'!$B$15:$W$15, 0),FALSE)*$F21), 0, VLOOKUP(VLOOKUP($A21, 'E4 TB Allocation Details'!$A$18:$L$217, MATCH("Demand ID", 'E4 TB Allocation Details'!$A$18:$L$18, 0),FALSE), 'E2 Allocators'!$B$15:$W$361, MATCH('O5 Details by Class &amp; Accounts'!P$18, 'E2 Allocators'!$B$15:$W$15, 0),FALSE)*$F21)</f>
        <v>0</v>
      </c>
      <c r="Q21" s="1334">
        <f>IF(ISERROR(VLOOKUP(VLOOKUP($A21, 'E4 TB Allocation Details'!$A$18:$L$217, MATCH("Demand ID", 'E4 TB Allocation Details'!$A$18:$L$18, 0),FALSE), 'E2 Allocators'!$B$15:$W$361, MATCH('O5 Details by Class &amp; Accounts'!Q$18, 'E2 Allocators'!$B$15:$W$15, 0),FALSE)*$F21), 0, VLOOKUP(VLOOKUP($A21, 'E4 TB Allocation Details'!$A$18:$L$217, MATCH("Demand ID", 'E4 TB Allocation Details'!$A$18:$L$18, 0),FALSE), 'E2 Allocators'!$B$15:$W$361, MATCH('O5 Details by Class &amp; Accounts'!Q$18, 'E2 Allocators'!$B$15:$W$15, 0),FALSE)*$F21)</f>
        <v>0</v>
      </c>
      <c r="R21" s="1334">
        <f>IF(ISERROR(VLOOKUP(VLOOKUP($A21, 'E4 TB Allocation Details'!$A$18:$L$217, MATCH("Demand ID", 'E4 TB Allocation Details'!$A$18:$L$18, 0),FALSE), 'E2 Allocators'!$B$15:$W$361, MATCH('O5 Details by Class &amp; Accounts'!R$18, 'E2 Allocators'!$B$15:$W$15, 0),FALSE)*$F21), 0, VLOOKUP(VLOOKUP($A21, 'E4 TB Allocation Details'!$A$18:$L$217, MATCH("Demand ID", 'E4 TB Allocation Details'!$A$18:$L$18, 0),FALSE), 'E2 Allocators'!$B$15:$W$361, MATCH('O5 Details by Class &amp; Accounts'!R$18, 'E2 Allocators'!$B$15:$W$15, 0),FALSE)*$F21)</f>
        <v>0</v>
      </c>
      <c r="S21" s="1334">
        <f>IF(ISERROR(VLOOKUP(VLOOKUP($A21, 'E4 TB Allocation Details'!$A$18:$L$217, MATCH("Demand ID", 'E4 TB Allocation Details'!$A$18:$L$18, 0),FALSE), 'E2 Allocators'!$B$15:$W$361, MATCH('O5 Details by Class &amp; Accounts'!S$18, 'E2 Allocators'!$B$15:$W$15, 0),FALSE)*$F21), 0, VLOOKUP(VLOOKUP($A21, 'E4 TB Allocation Details'!$A$18:$L$217, MATCH("Demand ID", 'E4 TB Allocation Details'!$A$18:$L$18, 0),FALSE), 'E2 Allocators'!$B$15:$W$361, MATCH('O5 Details by Class &amp; Accounts'!S$18, 'E2 Allocators'!$B$15:$W$15, 0),FALSE)*$F21)</f>
        <v>0</v>
      </c>
      <c r="T21" s="1334">
        <f>IF(ISERROR(VLOOKUP(VLOOKUP($A21, 'E4 TB Allocation Details'!$A$18:$L$217, MATCH("Demand ID", 'E4 TB Allocation Details'!$A$18:$L$18, 0),FALSE), 'E2 Allocators'!$B$15:$W$361, MATCH('O5 Details by Class &amp; Accounts'!T$18, 'E2 Allocators'!$B$15:$W$15, 0),FALSE)*$F21), 0, VLOOKUP(VLOOKUP($A21, 'E4 TB Allocation Details'!$A$18:$L$217, MATCH("Demand ID", 'E4 TB Allocation Details'!$A$18:$L$18, 0),FALSE), 'E2 Allocators'!$B$15:$W$361, MATCH('O5 Details by Class &amp; Accounts'!T$18, 'E2 Allocators'!$B$15:$W$15, 0),FALSE)*$F21)</f>
        <v>0</v>
      </c>
      <c r="U21" s="1334">
        <f>IF(ISERROR(VLOOKUP(VLOOKUP($A21, 'E4 TB Allocation Details'!$A$18:$L$217, MATCH("Demand ID", 'E4 TB Allocation Details'!$A$18:$L$18, 0),FALSE), 'E2 Allocators'!$B$15:$W$361, MATCH('O5 Details by Class &amp; Accounts'!U$18, 'E2 Allocators'!$B$15:$W$15, 0),FALSE)*$F21), 0, VLOOKUP(VLOOKUP($A21, 'E4 TB Allocation Details'!$A$18:$L$217, MATCH("Demand ID", 'E4 TB Allocation Details'!$A$18:$L$18, 0),FALSE), 'E2 Allocators'!$B$15:$W$361, MATCH('O5 Details by Class &amp; Accounts'!U$18, 'E2 Allocators'!$B$15:$W$15, 0),FALSE)*$F21)</f>
        <v>0</v>
      </c>
      <c r="V21" s="1334">
        <f>IF(ISERROR(VLOOKUP(VLOOKUP($A21, 'E4 TB Allocation Details'!$A$18:$L$217, MATCH("Demand ID", 'E4 TB Allocation Details'!$A$18:$L$18, 0),FALSE), 'E2 Allocators'!$B$15:$W$361, MATCH('O5 Details by Class &amp; Accounts'!V$18, 'E2 Allocators'!$B$15:$W$15, 0),FALSE)*$F21), 0, VLOOKUP(VLOOKUP($A21, 'E4 TB Allocation Details'!$A$18:$L$217, MATCH("Demand ID", 'E4 TB Allocation Details'!$A$18:$L$18, 0),FALSE), 'E2 Allocators'!$B$15:$W$361, MATCH('O5 Details by Class &amp; Accounts'!V$18, 'E2 Allocators'!$B$15:$W$15, 0),FALSE)*$F21)</f>
        <v>0</v>
      </c>
      <c r="W21" s="1334">
        <f>IF(ISERROR(VLOOKUP(VLOOKUP($A21, 'E4 TB Allocation Details'!$A$18:$L$217, MATCH("Demand ID", 'E4 TB Allocation Details'!$A$18:$L$18, 0),FALSE), 'E2 Allocators'!$B$15:$W$361, MATCH('O5 Details by Class &amp; Accounts'!W$18, 'E2 Allocators'!$B$15:$W$15, 0),FALSE)*$F21), 0, VLOOKUP(VLOOKUP($A21, 'E4 TB Allocation Details'!$A$18:$L$217, MATCH("Demand ID", 'E4 TB Allocation Details'!$A$18:$L$18, 0),FALSE), 'E2 Allocators'!$B$15:$W$361, MATCH('O5 Details by Class &amp; Accounts'!W$18, 'E2 Allocators'!$B$15:$W$15, 0),FALSE)*$F21)</f>
        <v>0</v>
      </c>
      <c r="X21" s="1334">
        <f>IF(ISERROR(VLOOKUP(VLOOKUP($A21, 'E4 TB Allocation Details'!$A$18:$L$217, MATCH("Demand ID", 'E4 TB Allocation Details'!$A$18:$L$18, 0),FALSE), 'E2 Allocators'!$B$15:$W$361, MATCH('O5 Details by Class &amp; Accounts'!X$18, 'E2 Allocators'!$B$15:$W$15, 0),FALSE)*$F21), 0, VLOOKUP(VLOOKUP($A21, 'E4 TB Allocation Details'!$A$18:$L$217, MATCH("Demand ID", 'E4 TB Allocation Details'!$A$18:$L$18, 0),FALSE), 'E2 Allocators'!$B$15:$W$361, MATCH('O5 Details by Class &amp; Accounts'!X$18, 'E2 Allocators'!$B$15:$W$15, 0),FALSE)*$F21)</f>
        <v>0</v>
      </c>
      <c r="Y21" s="1334">
        <f>IF(ISERROR(VLOOKUP(VLOOKUP($A21, 'E4 TB Allocation Details'!$A$18:$L$217, MATCH("Demand ID", 'E4 TB Allocation Details'!$A$18:$L$18, 0),FALSE), 'E2 Allocators'!$B$15:$W$361, MATCH('O5 Details by Class &amp; Accounts'!Y$18, 'E2 Allocators'!$B$15:$W$15, 0),FALSE)*$F21), 0, VLOOKUP(VLOOKUP($A21, 'E4 TB Allocation Details'!$A$18:$L$217, MATCH("Demand ID", 'E4 TB Allocation Details'!$A$18:$L$18, 0),FALSE), 'E2 Allocators'!$B$15:$W$361, MATCH('O5 Details by Class &amp; Accounts'!Y$18, 'E2 Allocators'!$B$15:$W$15, 0),FALSE)*$F21)</f>
        <v>0</v>
      </c>
      <c r="Z21" s="1334">
        <f>IF(ISERROR(VLOOKUP(VLOOKUP($A21, 'E4 TB Allocation Details'!$A$18:$L$217, MATCH("Demand ID", 'E4 TB Allocation Details'!$A$18:$L$18, 0),FALSE), 'E2 Allocators'!$B$15:$W$361, MATCH('O5 Details by Class &amp; Accounts'!Z$18, 'E2 Allocators'!$B$15:$W$15, 0),FALSE)*$F21), 0, VLOOKUP(VLOOKUP($A21, 'E4 TB Allocation Details'!$A$18:$L$217, MATCH("Demand ID", 'E4 TB Allocation Details'!$A$18:$L$18, 0),FALSE), 'E2 Allocators'!$B$15:$W$361, MATCH('O5 Details by Class &amp; Accounts'!Z$18, 'E2 Allocators'!$B$15:$W$15, 0),FALSE)*$F21)</f>
        <v>0</v>
      </c>
      <c r="AA21" s="1334">
        <f>IF(ISERROR(VLOOKUP(VLOOKUP($A21, 'E4 TB Allocation Details'!$A$18:$L$217, MATCH("Demand ID", 'E4 TB Allocation Details'!$A$18:$L$18, 0),FALSE), 'E2 Allocators'!$B$15:$W$361, MATCH('O5 Details by Class &amp; Accounts'!AA$18, 'E2 Allocators'!$B$15:$W$15, 0),FALSE)*$F21), 0, VLOOKUP(VLOOKUP($A21, 'E4 TB Allocation Details'!$A$18:$L$217, MATCH("Demand ID", 'E4 TB Allocation Details'!$A$18:$L$18, 0),FALSE), 'E2 Allocators'!$B$15:$W$361, MATCH('O5 Details by Class &amp; Accounts'!AA$18, 'E2 Allocators'!$B$15:$W$15, 0),FALSE)*$F21)</f>
        <v>0</v>
      </c>
      <c r="AB21" s="1334">
        <f>IF(ISERROR(VLOOKUP(VLOOKUP($A21, 'E4 TB Allocation Details'!$A$18:$L$217, MATCH("Demand ID", 'E4 TB Allocation Details'!$A$18:$L$18, 0),FALSE), 'E2 Allocators'!$B$15:$W$361, MATCH('O5 Details by Class &amp; Accounts'!AB$18, 'E2 Allocators'!$B$15:$W$15, 0),FALSE)*$F21), 0, VLOOKUP(VLOOKUP($A21, 'E4 TB Allocation Details'!$A$18:$L$217, MATCH("Demand ID", 'E4 TB Allocation Details'!$A$18:$L$18, 0),FALSE), 'E2 Allocators'!$B$15:$W$361, MATCH('O5 Details by Class &amp; Accounts'!AB$18, 'E2 Allocators'!$B$15:$W$15, 0),FALSE)*$F21)</f>
        <v>0</v>
      </c>
      <c r="AC21" s="1334">
        <f t="shared" si="1"/>
        <v>0</v>
      </c>
      <c r="AD21" s="1334">
        <f>IF(ISERROR(VLOOKUP(VLOOKUP($A21, 'E4 TB Allocation Details'!$A$18:$L$217, MATCH("Customer ID", 'E4 TB Allocation Details'!$A$18:$L$18, 0),FALSE), 'E2 Allocators'!$B$15:$W$361, MATCH('O5 Details by Class &amp; Accounts'!AD$18, 'E2 Allocators'!$B$15:$W$15, 0),FALSE)*$G21), 0, VLOOKUP(VLOOKUP($A21, 'E4 TB Allocation Details'!$A$18:$L$217, MATCH("Customer ID", 'E4 TB Allocation Details'!$A$18:$L$18, 0),FALSE), 'E2 Allocators'!$B$15:$W$361, MATCH('O5 Details by Class &amp; Accounts'!AD$18, 'E2 Allocators'!$B$15:$W$15, 0),FALSE)*$G21)</f>
        <v>0</v>
      </c>
      <c r="AE21" s="1334">
        <f>IF(ISERROR(VLOOKUP(VLOOKUP($A21, 'E4 TB Allocation Details'!$A$18:$L$217, MATCH("Customer ID", 'E4 TB Allocation Details'!$A$18:$L$18, 0),FALSE), 'E2 Allocators'!$B$15:$W$361, MATCH('O5 Details by Class &amp; Accounts'!AE$18, 'E2 Allocators'!$B$15:$W$15, 0),FALSE)*$G21), 0, VLOOKUP(VLOOKUP($A21, 'E4 TB Allocation Details'!$A$18:$L$217, MATCH("Customer ID", 'E4 TB Allocation Details'!$A$18:$L$18, 0),FALSE), 'E2 Allocators'!$B$15:$W$361, MATCH('O5 Details by Class &amp; Accounts'!AE$18, 'E2 Allocators'!$B$15:$W$15, 0),FALSE)*$G21)</f>
        <v>0</v>
      </c>
      <c r="AF21" s="1334">
        <f>IF(ISERROR(VLOOKUP(VLOOKUP($A21, 'E4 TB Allocation Details'!$A$18:$L$217, MATCH("Customer ID", 'E4 TB Allocation Details'!$A$18:$L$18, 0),FALSE), 'E2 Allocators'!$B$15:$W$361, MATCH('O5 Details by Class &amp; Accounts'!AF$18, 'E2 Allocators'!$B$15:$W$15, 0),FALSE)*$G21), 0, VLOOKUP(VLOOKUP($A21, 'E4 TB Allocation Details'!$A$18:$L$217, MATCH("Customer ID", 'E4 TB Allocation Details'!$A$18:$L$18, 0),FALSE), 'E2 Allocators'!$B$15:$W$361, MATCH('O5 Details by Class &amp; Accounts'!AF$18, 'E2 Allocators'!$B$15:$W$15, 0),FALSE)*$G21)</f>
        <v>0</v>
      </c>
      <c r="AG21" s="1334">
        <f>IF(ISERROR(VLOOKUP(VLOOKUP($A21, 'E4 TB Allocation Details'!$A$18:$L$217, MATCH("Customer ID", 'E4 TB Allocation Details'!$A$18:$L$18, 0),FALSE), 'E2 Allocators'!$B$15:$W$361, MATCH('O5 Details by Class &amp; Accounts'!AG$18, 'E2 Allocators'!$B$15:$W$15, 0),FALSE)*$G21), 0, VLOOKUP(VLOOKUP($A21, 'E4 TB Allocation Details'!$A$18:$L$217, MATCH("Customer ID", 'E4 TB Allocation Details'!$A$18:$L$18, 0),FALSE), 'E2 Allocators'!$B$15:$W$361, MATCH('O5 Details by Class &amp; Accounts'!AG$18, 'E2 Allocators'!$B$15:$W$15, 0),FALSE)*$G21)</f>
        <v>0</v>
      </c>
      <c r="AH21" s="1334">
        <f>IF(ISERROR(VLOOKUP(VLOOKUP($A21, 'E4 TB Allocation Details'!$A$18:$L$217, MATCH("Customer ID", 'E4 TB Allocation Details'!$A$18:$L$18, 0),FALSE), 'E2 Allocators'!$B$15:$W$361, MATCH('O5 Details by Class &amp; Accounts'!AH$18, 'E2 Allocators'!$B$15:$W$15, 0),FALSE)*$G21), 0, VLOOKUP(VLOOKUP($A21, 'E4 TB Allocation Details'!$A$18:$L$217, MATCH("Customer ID", 'E4 TB Allocation Details'!$A$18:$L$18, 0),FALSE), 'E2 Allocators'!$B$15:$W$361, MATCH('O5 Details by Class &amp; Accounts'!AH$18, 'E2 Allocators'!$B$15:$W$15, 0),FALSE)*$G21)</f>
        <v>0</v>
      </c>
      <c r="AI21" s="1334">
        <f>IF(ISERROR(VLOOKUP(VLOOKUP($A21, 'E4 TB Allocation Details'!$A$18:$L$217, MATCH("Customer ID", 'E4 TB Allocation Details'!$A$18:$L$18, 0),FALSE), 'E2 Allocators'!$B$15:$W$361, MATCH('O5 Details by Class &amp; Accounts'!AI$18, 'E2 Allocators'!$B$15:$W$15, 0),FALSE)*$G21), 0, VLOOKUP(VLOOKUP($A21, 'E4 TB Allocation Details'!$A$18:$L$217, MATCH("Customer ID", 'E4 TB Allocation Details'!$A$18:$L$18, 0),FALSE), 'E2 Allocators'!$B$15:$W$361, MATCH('O5 Details by Class &amp; Accounts'!AI$18, 'E2 Allocators'!$B$15:$W$15, 0),FALSE)*$G21)</f>
        <v>0</v>
      </c>
      <c r="AJ21" s="1334">
        <f>IF(ISERROR(VLOOKUP(VLOOKUP($A21, 'E4 TB Allocation Details'!$A$18:$L$217, MATCH("Customer ID", 'E4 TB Allocation Details'!$A$18:$L$18, 0),FALSE), 'E2 Allocators'!$B$15:$W$361, MATCH('O5 Details by Class &amp; Accounts'!AJ$18, 'E2 Allocators'!$B$15:$W$15, 0),FALSE)*$G21), 0, VLOOKUP(VLOOKUP($A21, 'E4 TB Allocation Details'!$A$18:$L$217, MATCH("Customer ID", 'E4 TB Allocation Details'!$A$18:$L$18, 0),FALSE), 'E2 Allocators'!$B$15:$W$361, MATCH('O5 Details by Class &amp; Accounts'!AJ$18, 'E2 Allocators'!$B$15:$W$15, 0),FALSE)*$G21)</f>
        <v>0</v>
      </c>
      <c r="AK21" s="1334">
        <f>IF(ISERROR(VLOOKUP(VLOOKUP($A21, 'E4 TB Allocation Details'!$A$18:$L$217, MATCH("Customer ID", 'E4 TB Allocation Details'!$A$18:$L$18, 0),FALSE), 'E2 Allocators'!$B$15:$W$361, MATCH('O5 Details by Class &amp; Accounts'!AK$18, 'E2 Allocators'!$B$15:$W$15, 0),FALSE)*$G21), 0, VLOOKUP(VLOOKUP($A21, 'E4 TB Allocation Details'!$A$18:$L$217, MATCH("Customer ID", 'E4 TB Allocation Details'!$A$18:$L$18, 0),FALSE), 'E2 Allocators'!$B$15:$W$361, MATCH('O5 Details by Class &amp; Accounts'!AK$18, 'E2 Allocators'!$B$15:$W$15, 0),FALSE)*$G21)</f>
        <v>0</v>
      </c>
      <c r="AL21" s="1334">
        <f>IF(ISERROR(VLOOKUP(VLOOKUP($A21, 'E4 TB Allocation Details'!$A$18:$L$217, MATCH("Customer ID", 'E4 TB Allocation Details'!$A$18:$L$18, 0),FALSE), 'E2 Allocators'!$B$15:$W$361, MATCH('O5 Details by Class &amp; Accounts'!AL$18, 'E2 Allocators'!$B$15:$W$15, 0),FALSE)*$G21), 0, VLOOKUP(VLOOKUP($A21, 'E4 TB Allocation Details'!$A$18:$L$217, MATCH("Customer ID", 'E4 TB Allocation Details'!$A$18:$L$18, 0),FALSE), 'E2 Allocators'!$B$15:$W$361, MATCH('O5 Details by Class &amp; Accounts'!AL$18, 'E2 Allocators'!$B$15:$W$15, 0),FALSE)*$G21)</f>
        <v>0</v>
      </c>
      <c r="AM21" s="1334">
        <f>IF(ISERROR(VLOOKUP(VLOOKUP($A21, 'E4 TB Allocation Details'!$A$18:$L$217, MATCH("Customer ID", 'E4 TB Allocation Details'!$A$18:$L$18, 0),FALSE), 'E2 Allocators'!$B$15:$W$361, MATCH('O5 Details by Class &amp; Accounts'!AM$18, 'E2 Allocators'!$B$15:$W$15, 0),FALSE)*$G21), 0, VLOOKUP(VLOOKUP($A21, 'E4 TB Allocation Details'!$A$18:$L$217, MATCH("Customer ID", 'E4 TB Allocation Details'!$A$18:$L$18, 0),FALSE), 'E2 Allocators'!$B$15:$W$361, MATCH('O5 Details by Class &amp; Accounts'!AM$18, 'E2 Allocators'!$B$15:$W$15, 0),FALSE)*$G21)</f>
        <v>0</v>
      </c>
      <c r="AN21" s="1334">
        <f>IF(ISERROR(VLOOKUP(VLOOKUP($A21, 'E4 TB Allocation Details'!$A$18:$L$217, MATCH("Customer ID", 'E4 TB Allocation Details'!$A$18:$L$18, 0),FALSE), 'E2 Allocators'!$B$15:$W$361, MATCH('O5 Details by Class &amp; Accounts'!AN$18, 'E2 Allocators'!$B$15:$W$15, 0),FALSE)*$G21), 0, VLOOKUP(VLOOKUP($A21, 'E4 TB Allocation Details'!$A$18:$L$217, MATCH("Customer ID", 'E4 TB Allocation Details'!$A$18:$L$18, 0),FALSE), 'E2 Allocators'!$B$15:$W$361, MATCH('O5 Details by Class &amp; Accounts'!AN$18, 'E2 Allocators'!$B$15:$W$15, 0),FALSE)*$G21)</f>
        <v>0</v>
      </c>
      <c r="AO21" s="1334">
        <f>IF(ISERROR(VLOOKUP(VLOOKUP($A21, 'E4 TB Allocation Details'!$A$18:$L$217, MATCH("Customer ID", 'E4 TB Allocation Details'!$A$18:$L$18, 0),FALSE), 'E2 Allocators'!$B$15:$W$361, MATCH('O5 Details by Class &amp; Accounts'!AO$18, 'E2 Allocators'!$B$15:$W$15, 0),FALSE)*$G21), 0, VLOOKUP(VLOOKUP($A21, 'E4 TB Allocation Details'!$A$18:$L$217, MATCH("Customer ID", 'E4 TB Allocation Details'!$A$18:$L$18, 0),FALSE), 'E2 Allocators'!$B$15:$W$361, MATCH('O5 Details by Class &amp; Accounts'!AO$18, 'E2 Allocators'!$B$15:$W$15, 0),FALSE)*$G21)</f>
        <v>0</v>
      </c>
      <c r="AP21" s="1334">
        <f>IF(ISERROR(VLOOKUP(VLOOKUP($A21, 'E4 TB Allocation Details'!$A$18:$L$217, MATCH("Customer ID", 'E4 TB Allocation Details'!$A$18:$L$18, 0),FALSE), 'E2 Allocators'!$B$15:$W$361, MATCH('O5 Details by Class &amp; Accounts'!AP$18, 'E2 Allocators'!$B$15:$W$15, 0),FALSE)*$G21), 0, VLOOKUP(VLOOKUP($A21, 'E4 TB Allocation Details'!$A$18:$L$217, MATCH("Customer ID", 'E4 TB Allocation Details'!$A$18:$L$18, 0),FALSE), 'E2 Allocators'!$B$15:$W$361, MATCH('O5 Details by Class &amp; Accounts'!AP$18, 'E2 Allocators'!$B$15:$W$15, 0),FALSE)*$G21)</f>
        <v>0</v>
      </c>
      <c r="AQ21" s="1334">
        <f>IF(ISERROR(VLOOKUP(VLOOKUP($A21, 'E4 TB Allocation Details'!$A$18:$L$217, MATCH("Customer ID", 'E4 TB Allocation Details'!$A$18:$L$18, 0),FALSE), 'E2 Allocators'!$B$15:$W$361, MATCH('O5 Details by Class &amp; Accounts'!AQ$18, 'E2 Allocators'!$B$15:$W$15, 0),FALSE)*$G21), 0, VLOOKUP(VLOOKUP($A21, 'E4 TB Allocation Details'!$A$18:$L$217, MATCH("Customer ID", 'E4 TB Allocation Details'!$A$18:$L$18, 0),FALSE), 'E2 Allocators'!$B$15:$W$361, MATCH('O5 Details by Class &amp; Accounts'!AQ$18, 'E2 Allocators'!$B$15:$W$15, 0),FALSE)*$G21)</f>
        <v>0</v>
      </c>
      <c r="AR21" s="1334">
        <f>IF(ISERROR(VLOOKUP(VLOOKUP($A21, 'E4 TB Allocation Details'!$A$18:$L$217, MATCH("Customer ID", 'E4 TB Allocation Details'!$A$18:$L$18, 0),FALSE), 'E2 Allocators'!$B$15:$W$361, MATCH('O5 Details by Class &amp; Accounts'!AR$18, 'E2 Allocators'!$B$15:$W$15, 0),FALSE)*$G21), 0, VLOOKUP(VLOOKUP($A21, 'E4 TB Allocation Details'!$A$18:$L$217, MATCH("Customer ID", 'E4 TB Allocation Details'!$A$18:$L$18, 0),FALSE), 'E2 Allocators'!$B$15:$W$361, MATCH('O5 Details by Class &amp; Accounts'!AR$18, 'E2 Allocators'!$B$15:$W$15, 0),FALSE)*$G21)</f>
        <v>0</v>
      </c>
      <c r="AS21" s="1334">
        <f>IF(ISERROR(VLOOKUP(VLOOKUP($A21, 'E4 TB Allocation Details'!$A$18:$L$217, MATCH("Customer ID", 'E4 TB Allocation Details'!$A$18:$L$18, 0),FALSE), 'E2 Allocators'!$B$15:$W$361, MATCH('O5 Details by Class &amp; Accounts'!AS$18, 'E2 Allocators'!$B$15:$W$15, 0),FALSE)*$G21), 0, VLOOKUP(VLOOKUP($A21, 'E4 TB Allocation Details'!$A$18:$L$217, MATCH("Customer ID", 'E4 TB Allocation Details'!$A$18:$L$18, 0),FALSE), 'E2 Allocators'!$B$15:$W$361, MATCH('O5 Details by Class &amp; Accounts'!AS$18, 'E2 Allocators'!$B$15:$W$15, 0),FALSE)*$G21)</f>
        <v>0</v>
      </c>
      <c r="AT21" s="1334">
        <f>IF(ISERROR(VLOOKUP(VLOOKUP($A21, 'E4 TB Allocation Details'!$A$18:$L$217, MATCH("Customer ID", 'E4 TB Allocation Details'!$A$18:$L$18, 0),FALSE), 'E2 Allocators'!$B$15:$W$361, MATCH('O5 Details by Class &amp; Accounts'!AT$18, 'E2 Allocators'!$B$15:$W$15, 0),FALSE)*$G21), 0, VLOOKUP(VLOOKUP($A21, 'E4 TB Allocation Details'!$A$18:$L$217, MATCH("Customer ID", 'E4 TB Allocation Details'!$A$18:$L$18, 0),FALSE), 'E2 Allocators'!$B$15:$W$361, MATCH('O5 Details by Class &amp; Accounts'!AT$18, 'E2 Allocators'!$B$15:$W$15, 0),FALSE)*$G21)</f>
        <v>0</v>
      </c>
      <c r="AU21" s="1334">
        <f>IF(ISERROR(VLOOKUP(VLOOKUP($A21, 'E4 TB Allocation Details'!$A$18:$L$217, MATCH("Customer ID", 'E4 TB Allocation Details'!$A$18:$L$18, 0),FALSE), 'E2 Allocators'!$B$15:$W$361, MATCH('O5 Details by Class &amp; Accounts'!AU$18, 'E2 Allocators'!$B$15:$W$15, 0),FALSE)*$G21), 0, VLOOKUP(VLOOKUP($A21, 'E4 TB Allocation Details'!$A$18:$L$217, MATCH("Customer ID", 'E4 TB Allocation Details'!$A$18:$L$18, 0),FALSE), 'E2 Allocators'!$B$15:$W$361, MATCH('O5 Details by Class &amp; Accounts'!AU$18, 'E2 Allocators'!$B$15:$W$15, 0),FALSE)*$G21)</f>
        <v>0</v>
      </c>
      <c r="AV21" s="1334">
        <f>IF(ISERROR(VLOOKUP(VLOOKUP($A21, 'E4 TB Allocation Details'!$A$18:$L$217, MATCH("Customer ID", 'E4 TB Allocation Details'!$A$18:$L$18, 0),FALSE), 'E2 Allocators'!$B$15:$W$361, MATCH('O5 Details by Class &amp; Accounts'!AV$18, 'E2 Allocators'!$B$15:$W$15, 0),FALSE)*$G21), 0, VLOOKUP(VLOOKUP($A21, 'E4 TB Allocation Details'!$A$18:$L$217, MATCH("Customer ID", 'E4 TB Allocation Details'!$A$18:$L$18, 0),FALSE), 'E2 Allocators'!$B$15:$W$361, MATCH('O5 Details by Class &amp; Accounts'!AV$18, 'E2 Allocators'!$B$15:$W$15, 0),FALSE)*$G21)</f>
        <v>0</v>
      </c>
      <c r="AW21" s="1334">
        <f>IF(ISERROR(VLOOKUP(VLOOKUP($A21, 'E4 TB Allocation Details'!$A$18:$L$217, MATCH("Customer ID", 'E4 TB Allocation Details'!$A$18:$L$18, 0),FALSE), 'E2 Allocators'!$B$15:$W$361, MATCH('O5 Details by Class &amp; Accounts'!AW$18, 'E2 Allocators'!$B$15:$W$15, 0),FALSE)*$G21), 0, VLOOKUP(VLOOKUP($A21, 'E4 TB Allocation Details'!$A$18:$L$217, MATCH("Customer ID", 'E4 TB Allocation Details'!$A$18:$L$18, 0),FALSE), 'E2 Allocators'!$B$15:$W$361, MATCH('O5 Details by Class &amp; Accounts'!AW$18, 'E2 Allocators'!$B$15:$W$15, 0),FALSE)*$G21)</f>
        <v>0</v>
      </c>
      <c r="AX21" s="1334">
        <f t="shared" si="2"/>
        <v>0</v>
      </c>
      <c r="AY21" s="1334">
        <f>IF(ISERROR(VLOOKUP(VLOOKUP($A21, 'E4 TB Allocation Details'!$A$18:$L$217, MATCH("Misc ID", 'E4 TB Allocation Details'!$A$18:$L$18, 0),FALSE), 'E2 Allocators'!$B$15:$W$361, MATCH('O5 Details by Class &amp; Accounts'!AY$18, 'E2 Allocators'!$B$15:$W$15, 0),FALSE)*$E21), 0, VLOOKUP(VLOOKUP($A21, 'E4 TB Allocation Details'!$A$18:$L$217, MATCH("Misc ID", 'E4 TB Allocation Details'!$A$18:$L$18, 0),FALSE), 'E2 Allocators'!$B$15:$W$361, MATCH('O5 Details by Class &amp; Accounts'!AY$18, 'E2 Allocators'!$B$15:$W$15, 0),FALSE)*$E21)</f>
        <v>0</v>
      </c>
      <c r="AZ21" s="1334">
        <f>IF(ISERROR(VLOOKUP(VLOOKUP($A21, 'E4 TB Allocation Details'!$A$18:$L$217, MATCH("Misc ID", 'E4 TB Allocation Details'!$A$18:$L$18, 0),FALSE), 'E2 Allocators'!$B$15:$W$361, MATCH('O5 Details by Class &amp; Accounts'!AZ$18, 'E2 Allocators'!$B$15:$W$15, 0),FALSE)*$E21), 0, VLOOKUP(VLOOKUP($A21, 'E4 TB Allocation Details'!$A$18:$L$217, MATCH("Misc ID", 'E4 TB Allocation Details'!$A$18:$L$18, 0),FALSE), 'E2 Allocators'!$B$15:$W$361, MATCH('O5 Details by Class &amp; Accounts'!AZ$18, 'E2 Allocators'!$B$15:$W$15, 0),FALSE)*$E21)</f>
        <v>0</v>
      </c>
      <c r="BA21" s="1334">
        <f>IF(ISERROR(VLOOKUP(VLOOKUP($A21, 'E4 TB Allocation Details'!$A$18:$L$217, MATCH("Misc ID", 'E4 TB Allocation Details'!$A$18:$L$18, 0),FALSE), 'E2 Allocators'!$B$15:$W$361, MATCH('O5 Details by Class &amp; Accounts'!BA$18, 'E2 Allocators'!$B$15:$W$15, 0),FALSE)*$E21), 0, VLOOKUP(VLOOKUP($A21, 'E4 TB Allocation Details'!$A$18:$L$217, MATCH("Misc ID", 'E4 TB Allocation Details'!$A$18:$L$18, 0),FALSE), 'E2 Allocators'!$B$15:$W$361, MATCH('O5 Details by Class &amp; Accounts'!BA$18, 'E2 Allocators'!$B$15:$W$15, 0),FALSE)*$E21)</f>
        <v>0</v>
      </c>
      <c r="BB21" s="1334">
        <f>IF(ISERROR(VLOOKUP(VLOOKUP($A21, 'E4 TB Allocation Details'!$A$18:$L$217, MATCH("Misc ID", 'E4 TB Allocation Details'!$A$18:$L$18, 0),FALSE), 'E2 Allocators'!$B$15:$W$361, MATCH('O5 Details by Class &amp; Accounts'!BB$18, 'E2 Allocators'!$B$15:$W$15, 0),FALSE)*$E21), 0, VLOOKUP(VLOOKUP($A21, 'E4 TB Allocation Details'!$A$18:$L$217, MATCH("Misc ID", 'E4 TB Allocation Details'!$A$18:$L$18, 0),FALSE), 'E2 Allocators'!$B$15:$W$361, MATCH('O5 Details by Class &amp; Accounts'!BB$18, 'E2 Allocators'!$B$15:$W$15, 0),FALSE)*$E21)</f>
        <v>0</v>
      </c>
      <c r="BC21" s="1334">
        <f>IF(ISERROR(VLOOKUP(VLOOKUP($A21, 'E4 TB Allocation Details'!$A$18:$L$217, MATCH("Misc ID", 'E4 TB Allocation Details'!$A$18:$L$18, 0),FALSE), 'E2 Allocators'!$B$15:$W$361, MATCH('O5 Details by Class &amp; Accounts'!BC$18, 'E2 Allocators'!$B$15:$W$15, 0),FALSE)*$E21), 0, VLOOKUP(VLOOKUP($A21, 'E4 TB Allocation Details'!$A$18:$L$217, MATCH("Misc ID", 'E4 TB Allocation Details'!$A$18:$L$18, 0),FALSE), 'E2 Allocators'!$B$15:$W$361, MATCH('O5 Details by Class &amp; Accounts'!BC$18, 'E2 Allocators'!$B$15:$W$15, 0),FALSE)*$E21)</f>
        <v>0</v>
      </c>
      <c r="BD21" s="1334">
        <f>IF(ISERROR(VLOOKUP(VLOOKUP($A21, 'E4 TB Allocation Details'!$A$18:$L$217, MATCH("Misc ID", 'E4 TB Allocation Details'!$A$18:$L$18, 0),FALSE), 'E2 Allocators'!$B$15:$W$361, MATCH('O5 Details by Class &amp; Accounts'!BD$18, 'E2 Allocators'!$B$15:$W$15, 0),FALSE)*$E21), 0, VLOOKUP(VLOOKUP($A21, 'E4 TB Allocation Details'!$A$18:$L$217, MATCH("Misc ID", 'E4 TB Allocation Details'!$A$18:$L$18, 0),FALSE), 'E2 Allocators'!$B$15:$W$361, MATCH('O5 Details by Class &amp; Accounts'!BD$18, 'E2 Allocators'!$B$15:$W$15, 0),FALSE)*$E21)</f>
        <v>0</v>
      </c>
      <c r="BE21" s="1334">
        <f>IF(ISERROR(VLOOKUP(VLOOKUP($A21, 'E4 TB Allocation Details'!$A$18:$L$217, MATCH("Misc ID", 'E4 TB Allocation Details'!$A$18:$L$18, 0),FALSE), 'E2 Allocators'!$B$15:$W$361, MATCH('O5 Details by Class &amp; Accounts'!BE$18, 'E2 Allocators'!$B$15:$W$15, 0),FALSE)*$E21), 0, VLOOKUP(VLOOKUP($A21, 'E4 TB Allocation Details'!$A$18:$L$217, MATCH("Misc ID", 'E4 TB Allocation Details'!$A$18:$L$18, 0),FALSE), 'E2 Allocators'!$B$15:$W$361, MATCH('O5 Details by Class &amp; Accounts'!BE$18, 'E2 Allocators'!$B$15:$W$15, 0),FALSE)*$E21)</f>
        <v>0</v>
      </c>
      <c r="BF21" s="1334">
        <f>IF(ISERROR(VLOOKUP(VLOOKUP($A21, 'E4 TB Allocation Details'!$A$18:$L$217, MATCH("Misc ID", 'E4 TB Allocation Details'!$A$18:$L$18, 0),FALSE), 'E2 Allocators'!$B$15:$W$361, MATCH('O5 Details by Class &amp; Accounts'!BF$18, 'E2 Allocators'!$B$15:$W$15, 0),FALSE)*$E21), 0, VLOOKUP(VLOOKUP($A21, 'E4 TB Allocation Details'!$A$18:$L$217, MATCH("Misc ID", 'E4 TB Allocation Details'!$A$18:$L$18, 0),FALSE), 'E2 Allocators'!$B$15:$W$361, MATCH('O5 Details by Class &amp; Accounts'!BF$18, 'E2 Allocators'!$B$15:$W$15, 0),FALSE)*$E21)</f>
        <v>0</v>
      </c>
      <c r="BG21" s="1334">
        <f>IF(ISERROR(VLOOKUP(VLOOKUP($A21, 'E4 TB Allocation Details'!$A$18:$L$217, MATCH("Misc ID", 'E4 TB Allocation Details'!$A$18:$L$18, 0),FALSE), 'E2 Allocators'!$B$15:$W$361, MATCH('O5 Details by Class &amp; Accounts'!BG$18, 'E2 Allocators'!$B$15:$W$15, 0),FALSE)*$E21), 0, VLOOKUP(VLOOKUP($A21, 'E4 TB Allocation Details'!$A$18:$L$217, MATCH("Misc ID", 'E4 TB Allocation Details'!$A$18:$L$18, 0),FALSE), 'E2 Allocators'!$B$15:$W$361, MATCH('O5 Details by Class &amp; Accounts'!BG$18, 'E2 Allocators'!$B$15:$W$15, 0),FALSE)*$E21)</f>
        <v>0</v>
      </c>
      <c r="BH21" s="1334">
        <f>IF(ISERROR(VLOOKUP(VLOOKUP($A21, 'E4 TB Allocation Details'!$A$18:$L$217, MATCH("Misc ID", 'E4 TB Allocation Details'!$A$18:$L$18, 0),FALSE), 'E2 Allocators'!$B$15:$W$361, MATCH('O5 Details by Class &amp; Accounts'!BH$18, 'E2 Allocators'!$B$15:$W$15, 0),FALSE)*$E21), 0, VLOOKUP(VLOOKUP($A21, 'E4 TB Allocation Details'!$A$18:$L$217, MATCH("Misc ID", 'E4 TB Allocation Details'!$A$18:$L$18, 0),FALSE), 'E2 Allocators'!$B$15:$W$361, MATCH('O5 Details by Class &amp; Accounts'!BH$18, 'E2 Allocators'!$B$15:$W$15, 0),FALSE)*$E21)</f>
        <v>0</v>
      </c>
      <c r="BI21" s="1334">
        <f>IF(ISERROR(VLOOKUP(VLOOKUP($A21, 'E4 TB Allocation Details'!$A$18:$L$217, MATCH("Misc ID", 'E4 TB Allocation Details'!$A$18:$L$18, 0),FALSE), 'E2 Allocators'!$B$15:$W$361, MATCH('O5 Details by Class &amp; Accounts'!BI$18, 'E2 Allocators'!$B$15:$W$15, 0),FALSE)*$E21), 0, VLOOKUP(VLOOKUP($A21, 'E4 TB Allocation Details'!$A$18:$L$217, MATCH("Misc ID", 'E4 TB Allocation Details'!$A$18:$L$18, 0),FALSE), 'E2 Allocators'!$B$15:$W$361, MATCH('O5 Details by Class &amp; Accounts'!BI$18, 'E2 Allocators'!$B$15:$W$15, 0),FALSE)*$E21)</f>
        <v>0</v>
      </c>
      <c r="BJ21" s="1334">
        <f>IF(ISERROR(VLOOKUP(VLOOKUP($A21, 'E4 TB Allocation Details'!$A$18:$L$217, MATCH("Misc ID", 'E4 TB Allocation Details'!$A$18:$L$18, 0),FALSE), 'E2 Allocators'!$B$15:$W$361, MATCH('O5 Details by Class &amp; Accounts'!BJ$18, 'E2 Allocators'!$B$15:$W$15, 0),FALSE)*$E21), 0, VLOOKUP(VLOOKUP($A21, 'E4 TB Allocation Details'!$A$18:$L$217, MATCH("Misc ID", 'E4 TB Allocation Details'!$A$18:$L$18, 0),FALSE), 'E2 Allocators'!$B$15:$W$361, MATCH('O5 Details by Class &amp; Accounts'!BJ$18, 'E2 Allocators'!$B$15:$W$15, 0),FALSE)*$E21)</f>
        <v>0</v>
      </c>
      <c r="BK21" s="1334">
        <f>IF(ISERROR(VLOOKUP(VLOOKUP($A21, 'E4 TB Allocation Details'!$A$18:$L$217, MATCH("Misc ID", 'E4 TB Allocation Details'!$A$18:$L$18, 0),FALSE), 'E2 Allocators'!$B$15:$W$361, MATCH('O5 Details by Class &amp; Accounts'!BK$18, 'E2 Allocators'!$B$15:$W$15, 0),FALSE)*$E21), 0, VLOOKUP(VLOOKUP($A21, 'E4 TB Allocation Details'!$A$18:$L$217, MATCH("Misc ID", 'E4 TB Allocation Details'!$A$18:$L$18, 0),FALSE), 'E2 Allocators'!$B$15:$W$361, MATCH('O5 Details by Class &amp; Accounts'!BK$18, 'E2 Allocators'!$B$15:$W$15, 0),FALSE)*$E21)</f>
        <v>0</v>
      </c>
      <c r="BL21" s="1334">
        <f>IF(ISERROR(VLOOKUP(VLOOKUP($A21, 'E4 TB Allocation Details'!$A$18:$L$217, MATCH("Misc ID", 'E4 TB Allocation Details'!$A$18:$L$18, 0),FALSE), 'E2 Allocators'!$B$15:$W$361, MATCH('O5 Details by Class &amp; Accounts'!BL$18, 'E2 Allocators'!$B$15:$W$15, 0),FALSE)*$E21), 0, VLOOKUP(VLOOKUP($A21, 'E4 TB Allocation Details'!$A$18:$L$217, MATCH("Misc ID", 'E4 TB Allocation Details'!$A$18:$L$18, 0),FALSE), 'E2 Allocators'!$B$15:$W$361, MATCH('O5 Details by Class &amp; Accounts'!BL$18, 'E2 Allocators'!$B$15:$W$15, 0),FALSE)*$E21)</f>
        <v>0</v>
      </c>
      <c r="BM21" s="1334">
        <f>IF(ISERROR(VLOOKUP(VLOOKUP($A21, 'E4 TB Allocation Details'!$A$18:$L$217, MATCH("Misc ID", 'E4 TB Allocation Details'!$A$18:$L$18, 0),FALSE), 'E2 Allocators'!$B$15:$W$361, MATCH('O5 Details by Class &amp; Accounts'!BM$18, 'E2 Allocators'!$B$15:$W$15, 0),FALSE)*$E21), 0, VLOOKUP(VLOOKUP($A21, 'E4 TB Allocation Details'!$A$18:$L$217, MATCH("Misc ID", 'E4 TB Allocation Details'!$A$18:$L$18, 0),FALSE), 'E2 Allocators'!$B$15:$W$361, MATCH('O5 Details by Class &amp; Accounts'!BM$18, 'E2 Allocators'!$B$15:$W$15, 0),FALSE)*$E21)</f>
        <v>0</v>
      </c>
      <c r="BN21" s="1334">
        <f>IF(ISERROR(VLOOKUP(VLOOKUP($A21, 'E4 TB Allocation Details'!$A$18:$L$217, MATCH("Misc ID", 'E4 TB Allocation Details'!$A$18:$L$18, 0),FALSE), 'E2 Allocators'!$B$15:$W$361, MATCH('O5 Details by Class &amp; Accounts'!BN$18, 'E2 Allocators'!$B$15:$W$15, 0),FALSE)*$E21), 0, VLOOKUP(VLOOKUP($A21, 'E4 TB Allocation Details'!$A$18:$L$217, MATCH("Misc ID", 'E4 TB Allocation Details'!$A$18:$L$18, 0),FALSE), 'E2 Allocators'!$B$15:$W$361, MATCH('O5 Details by Class &amp; Accounts'!BN$18, 'E2 Allocators'!$B$15:$W$15, 0),FALSE)*$E21)</f>
        <v>0</v>
      </c>
      <c r="BO21" s="1334">
        <f>IF(ISERROR(VLOOKUP(VLOOKUP($A21, 'E4 TB Allocation Details'!$A$18:$L$217, MATCH("Misc ID", 'E4 TB Allocation Details'!$A$18:$L$18, 0),FALSE), 'E2 Allocators'!$B$15:$W$361, MATCH('O5 Details by Class &amp; Accounts'!BO$18, 'E2 Allocators'!$B$15:$W$15, 0),FALSE)*$E21), 0, VLOOKUP(VLOOKUP($A21, 'E4 TB Allocation Details'!$A$18:$L$217, MATCH("Misc ID", 'E4 TB Allocation Details'!$A$18:$L$18, 0),FALSE), 'E2 Allocators'!$B$15:$W$361, MATCH('O5 Details by Class &amp; Accounts'!BO$18, 'E2 Allocators'!$B$15:$W$15, 0),FALSE)*$E21)</f>
        <v>0</v>
      </c>
      <c r="BP21" s="1334">
        <f>IF(ISERROR(VLOOKUP(VLOOKUP($A21, 'E4 TB Allocation Details'!$A$18:$L$217, MATCH("Misc ID", 'E4 TB Allocation Details'!$A$18:$L$18, 0),FALSE), 'E2 Allocators'!$B$15:$W$361, MATCH('O5 Details by Class &amp; Accounts'!BP$18, 'E2 Allocators'!$B$15:$W$15, 0),FALSE)*$E21), 0, VLOOKUP(VLOOKUP($A21, 'E4 TB Allocation Details'!$A$18:$L$217, MATCH("Misc ID", 'E4 TB Allocation Details'!$A$18:$L$18, 0),FALSE), 'E2 Allocators'!$B$15:$W$361, MATCH('O5 Details by Class &amp; Accounts'!BP$18, 'E2 Allocators'!$B$15:$W$15, 0),FALSE)*$E21)</f>
        <v>0</v>
      </c>
      <c r="BQ21" s="1334">
        <f>IF(ISERROR(VLOOKUP(VLOOKUP($A21, 'E4 TB Allocation Details'!$A$18:$L$217, MATCH("Misc ID", 'E4 TB Allocation Details'!$A$18:$L$18, 0),FALSE), 'E2 Allocators'!$B$15:$W$361, MATCH('O5 Details by Class &amp; Accounts'!BQ$18, 'E2 Allocators'!$B$15:$W$15, 0),FALSE)*$E21), 0, VLOOKUP(VLOOKUP($A21, 'E4 TB Allocation Details'!$A$18:$L$217, MATCH("Misc ID", 'E4 TB Allocation Details'!$A$18:$L$18, 0),FALSE), 'E2 Allocators'!$B$15:$W$361, MATCH('O5 Details by Class &amp; Accounts'!BQ$18, 'E2 Allocators'!$B$15:$W$15, 0),FALSE)*$E21)</f>
        <v>0</v>
      </c>
      <c r="BR21" s="1334">
        <f>IF(ISERROR(VLOOKUP(VLOOKUP($A21, 'E4 TB Allocation Details'!$A$18:$L$217, MATCH("Misc ID", 'E4 TB Allocation Details'!$A$18:$L$18, 0),FALSE), 'E2 Allocators'!$B$15:$W$361, MATCH('O5 Details by Class &amp; Accounts'!BR$18, 'E2 Allocators'!$B$15:$W$15, 0),FALSE)*$E21), 0, VLOOKUP(VLOOKUP($A21, 'E4 TB Allocation Details'!$A$18:$L$217, MATCH("Misc ID", 'E4 TB Allocation Details'!$A$18:$L$18, 0),FALSE), 'E2 Allocators'!$B$15:$W$361, MATCH('O5 Details by Class &amp; Accounts'!BR$18, 'E2 Allocators'!$B$15:$W$15, 0),FALSE)*$E21)</f>
        <v>0</v>
      </c>
      <c r="BS21" s="1334">
        <f t="shared" si="3"/>
        <v>0</v>
      </c>
      <c r="BT21" s="1334">
        <f>IF(ISERROR(VLOOKUP(VLOOKUP($A21, 'E4 TB Allocation Details'!$A$18:$L$217, MATCH("A &amp; G ID", 'E4 TB Allocation Details'!$A$18:$L$18, 0),FALSE), 'E2 Allocators'!$B$15:$W$361, MATCH('O5 Details by Class &amp; Accounts'!BT$18, 'E2 Allocators'!$B$15:$W$15, 0),FALSE)*$E21), 0, VLOOKUP(VLOOKUP($A21, 'E4 TB Allocation Details'!$A$18:$L$217, MATCH("A &amp; G ID", 'E4 TB Allocation Details'!$A$18:$L$18, 0),FALSE), 'E2 Allocators'!$B$15:$W$361, MATCH('O5 Details by Class &amp; Accounts'!BT$18, 'E2 Allocators'!$B$15:$W$15, 0),FALSE)*$E21)</f>
        <v>0</v>
      </c>
      <c r="BU21" s="1334">
        <f>IF(ISERROR(VLOOKUP(VLOOKUP($A21, 'E4 TB Allocation Details'!$A$18:$L$217, MATCH("A &amp; G ID", 'E4 TB Allocation Details'!$A$18:$L$18, 0),FALSE), 'E2 Allocators'!$B$15:$W$361, MATCH('O5 Details by Class &amp; Accounts'!BU$18, 'E2 Allocators'!$B$15:$W$15, 0),FALSE)*$E21), 0, VLOOKUP(VLOOKUP($A21, 'E4 TB Allocation Details'!$A$18:$L$217, MATCH("A &amp; G ID", 'E4 TB Allocation Details'!$A$18:$L$18, 0),FALSE), 'E2 Allocators'!$B$15:$W$361, MATCH('O5 Details by Class &amp; Accounts'!BU$18, 'E2 Allocators'!$B$15:$W$15, 0),FALSE)*$E21)</f>
        <v>0</v>
      </c>
      <c r="BV21" s="1334">
        <f>IF(ISERROR(VLOOKUP(VLOOKUP($A21, 'E4 TB Allocation Details'!$A$18:$L$217, MATCH("A &amp; G ID", 'E4 TB Allocation Details'!$A$18:$L$18, 0),FALSE), 'E2 Allocators'!$B$15:$W$361, MATCH('O5 Details by Class &amp; Accounts'!BV$18, 'E2 Allocators'!$B$15:$W$15, 0),FALSE)*$E21), 0, VLOOKUP(VLOOKUP($A21, 'E4 TB Allocation Details'!$A$18:$L$217, MATCH("A &amp; G ID", 'E4 TB Allocation Details'!$A$18:$L$18, 0),FALSE), 'E2 Allocators'!$B$15:$W$361, MATCH('O5 Details by Class &amp; Accounts'!BV$18, 'E2 Allocators'!$B$15:$W$15, 0),FALSE)*$E21)</f>
        <v>0</v>
      </c>
      <c r="BW21" s="1334">
        <f>IF(ISERROR(VLOOKUP(VLOOKUP($A21, 'E4 TB Allocation Details'!$A$18:$L$217, MATCH("A &amp; G ID", 'E4 TB Allocation Details'!$A$18:$L$18, 0),FALSE), 'E2 Allocators'!$B$15:$W$361, MATCH('O5 Details by Class &amp; Accounts'!BW$18, 'E2 Allocators'!$B$15:$W$15, 0),FALSE)*$E21), 0, VLOOKUP(VLOOKUP($A21, 'E4 TB Allocation Details'!$A$18:$L$217, MATCH("A &amp; G ID", 'E4 TB Allocation Details'!$A$18:$L$18, 0),FALSE), 'E2 Allocators'!$B$15:$W$361, MATCH('O5 Details by Class &amp; Accounts'!BW$18, 'E2 Allocators'!$B$15:$W$15, 0),FALSE)*$E21)</f>
        <v>0</v>
      </c>
      <c r="BX21" s="1334">
        <f>IF(ISERROR(VLOOKUP(VLOOKUP($A21, 'E4 TB Allocation Details'!$A$18:$L$217, MATCH("A &amp; G ID", 'E4 TB Allocation Details'!$A$18:$L$18, 0),FALSE), 'E2 Allocators'!$B$15:$W$361, MATCH('O5 Details by Class &amp; Accounts'!BX$18, 'E2 Allocators'!$B$15:$W$15, 0),FALSE)*$E21), 0, VLOOKUP(VLOOKUP($A21, 'E4 TB Allocation Details'!$A$18:$L$217, MATCH("A &amp; G ID", 'E4 TB Allocation Details'!$A$18:$L$18, 0),FALSE), 'E2 Allocators'!$B$15:$W$361, MATCH('O5 Details by Class &amp; Accounts'!BX$18, 'E2 Allocators'!$B$15:$W$15, 0),FALSE)*$E21)</f>
        <v>0</v>
      </c>
      <c r="BY21" s="1334">
        <f>IF(ISERROR(VLOOKUP(VLOOKUP($A21, 'E4 TB Allocation Details'!$A$18:$L$217, MATCH("A &amp; G ID", 'E4 TB Allocation Details'!$A$18:$L$18, 0),FALSE), 'E2 Allocators'!$B$15:$W$361, MATCH('O5 Details by Class &amp; Accounts'!BY$18, 'E2 Allocators'!$B$15:$W$15, 0),FALSE)*$E21), 0, VLOOKUP(VLOOKUP($A21, 'E4 TB Allocation Details'!$A$18:$L$217, MATCH("A &amp; G ID", 'E4 TB Allocation Details'!$A$18:$L$18, 0),FALSE), 'E2 Allocators'!$B$15:$W$361, MATCH('O5 Details by Class &amp; Accounts'!BY$18, 'E2 Allocators'!$B$15:$W$15, 0),FALSE)*$E21)</f>
        <v>0</v>
      </c>
      <c r="BZ21" s="1334">
        <f>IF(ISERROR(VLOOKUP(VLOOKUP($A21, 'E4 TB Allocation Details'!$A$18:$L$217, MATCH("A &amp; G ID", 'E4 TB Allocation Details'!$A$18:$L$18, 0),FALSE), 'E2 Allocators'!$B$15:$W$361, MATCH('O5 Details by Class &amp; Accounts'!BZ$18, 'E2 Allocators'!$B$15:$W$15, 0),FALSE)*$E21), 0, VLOOKUP(VLOOKUP($A21, 'E4 TB Allocation Details'!$A$18:$L$217, MATCH("A &amp; G ID", 'E4 TB Allocation Details'!$A$18:$L$18, 0),FALSE), 'E2 Allocators'!$B$15:$W$361, MATCH('O5 Details by Class &amp; Accounts'!BZ$18, 'E2 Allocators'!$B$15:$W$15, 0),FALSE)*$E21)</f>
        <v>0</v>
      </c>
      <c r="CA21" s="1334">
        <f>IF(ISERROR(VLOOKUP(VLOOKUP($A21, 'E4 TB Allocation Details'!$A$18:$L$217, MATCH("A &amp; G ID", 'E4 TB Allocation Details'!$A$18:$L$18, 0),FALSE), 'E2 Allocators'!$B$15:$W$361, MATCH('O5 Details by Class &amp; Accounts'!CA$18, 'E2 Allocators'!$B$15:$W$15, 0),FALSE)*$E21), 0, VLOOKUP(VLOOKUP($A21, 'E4 TB Allocation Details'!$A$18:$L$217, MATCH("A &amp; G ID", 'E4 TB Allocation Details'!$A$18:$L$18, 0),FALSE), 'E2 Allocators'!$B$15:$W$361, MATCH('O5 Details by Class &amp; Accounts'!CA$18, 'E2 Allocators'!$B$15:$W$15, 0),FALSE)*$E21)</f>
        <v>0</v>
      </c>
      <c r="CB21" s="1334">
        <f>IF(ISERROR(VLOOKUP(VLOOKUP($A21, 'E4 TB Allocation Details'!$A$18:$L$217, MATCH("A &amp; G ID", 'E4 TB Allocation Details'!$A$18:$L$18, 0),FALSE), 'E2 Allocators'!$B$15:$W$361, MATCH('O5 Details by Class &amp; Accounts'!CB$18, 'E2 Allocators'!$B$15:$W$15, 0),FALSE)*$E21), 0, VLOOKUP(VLOOKUP($A21, 'E4 TB Allocation Details'!$A$18:$L$217, MATCH("A &amp; G ID", 'E4 TB Allocation Details'!$A$18:$L$18, 0),FALSE), 'E2 Allocators'!$B$15:$W$361, MATCH('O5 Details by Class &amp; Accounts'!CB$18, 'E2 Allocators'!$B$15:$W$15, 0),FALSE)*$E21)</f>
        <v>0</v>
      </c>
      <c r="CC21" s="1334">
        <f>IF(ISERROR(VLOOKUP(VLOOKUP($A21, 'E4 TB Allocation Details'!$A$18:$L$217, MATCH("A &amp; G ID", 'E4 TB Allocation Details'!$A$18:$L$18, 0),FALSE), 'E2 Allocators'!$B$15:$W$361, MATCH('O5 Details by Class &amp; Accounts'!CC$18, 'E2 Allocators'!$B$15:$W$15, 0),FALSE)*$E21), 0, VLOOKUP(VLOOKUP($A21, 'E4 TB Allocation Details'!$A$18:$L$217, MATCH("A &amp; G ID", 'E4 TB Allocation Details'!$A$18:$L$18, 0),FALSE), 'E2 Allocators'!$B$15:$W$361, MATCH('O5 Details by Class &amp; Accounts'!CC$18, 'E2 Allocators'!$B$15:$W$15, 0),FALSE)*$E21)</f>
        <v>0</v>
      </c>
      <c r="CD21" s="1334">
        <f>IF(ISERROR(VLOOKUP(VLOOKUP($A21, 'E4 TB Allocation Details'!$A$18:$L$217, MATCH("A &amp; G ID", 'E4 TB Allocation Details'!$A$18:$L$18, 0),FALSE), 'E2 Allocators'!$B$15:$W$361, MATCH('O5 Details by Class &amp; Accounts'!CD$18, 'E2 Allocators'!$B$15:$W$15, 0),FALSE)*$E21), 0, VLOOKUP(VLOOKUP($A21, 'E4 TB Allocation Details'!$A$18:$L$217, MATCH("A &amp; G ID", 'E4 TB Allocation Details'!$A$18:$L$18, 0),FALSE), 'E2 Allocators'!$B$15:$W$361, MATCH('O5 Details by Class &amp; Accounts'!CD$18, 'E2 Allocators'!$B$15:$W$15, 0),FALSE)*$E21)</f>
        <v>0</v>
      </c>
      <c r="CE21" s="1334">
        <f>IF(ISERROR(VLOOKUP(VLOOKUP($A21, 'E4 TB Allocation Details'!$A$18:$L$217, MATCH("A &amp; G ID", 'E4 TB Allocation Details'!$A$18:$L$18, 0),FALSE), 'E2 Allocators'!$B$15:$W$361, MATCH('O5 Details by Class &amp; Accounts'!CE$18, 'E2 Allocators'!$B$15:$W$15, 0),FALSE)*$E21), 0, VLOOKUP(VLOOKUP($A21, 'E4 TB Allocation Details'!$A$18:$L$217, MATCH("A &amp; G ID", 'E4 TB Allocation Details'!$A$18:$L$18, 0),FALSE), 'E2 Allocators'!$B$15:$W$361, MATCH('O5 Details by Class &amp; Accounts'!CE$18, 'E2 Allocators'!$B$15:$W$15, 0),FALSE)*$E21)</f>
        <v>0</v>
      </c>
      <c r="CF21" s="1334">
        <f>IF(ISERROR(VLOOKUP(VLOOKUP($A21, 'E4 TB Allocation Details'!$A$18:$L$217, MATCH("A &amp; G ID", 'E4 TB Allocation Details'!$A$18:$L$18, 0),FALSE), 'E2 Allocators'!$B$15:$W$361, MATCH('O5 Details by Class &amp; Accounts'!CF$18, 'E2 Allocators'!$B$15:$W$15, 0),FALSE)*$E21), 0, VLOOKUP(VLOOKUP($A21, 'E4 TB Allocation Details'!$A$18:$L$217, MATCH("A &amp; G ID", 'E4 TB Allocation Details'!$A$18:$L$18, 0),FALSE), 'E2 Allocators'!$B$15:$W$361, MATCH('O5 Details by Class &amp; Accounts'!CF$18, 'E2 Allocators'!$B$15:$W$15, 0),FALSE)*$E21)</f>
        <v>0</v>
      </c>
      <c r="CG21" s="1334">
        <f>IF(ISERROR(VLOOKUP(VLOOKUP($A21, 'E4 TB Allocation Details'!$A$18:$L$217, MATCH("A &amp; G ID", 'E4 TB Allocation Details'!$A$18:$L$18, 0),FALSE), 'E2 Allocators'!$B$15:$W$361, MATCH('O5 Details by Class &amp; Accounts'!CG$18, 'E2 Allocators'!$B$15:$W$15, 0),FALSE)*$E21), 0, VLOOKUP(VLOOKUP($A21, 'E4 TB Allocation Details'!$A$18:$L$217, MATCH("A &amp; G ID", 'E4 TB Allocation Details'!$A$18:$L$18, 0),FALSE), 'E2 Allocators'!$B$15:$W$361, MATCH('O5 Details by Class &amp; Accounts'!CG$18, 'E2 Allocators'!$B$15:$W$15, 0),FALSE)*$E21)</f>
        <v>0</v>
      </c>
      <c r="CH21" s="1334">
        <f>IF(ISERROR(VLOOKUP(VLOOKUP($A21, 'E4 TB Allocation Details'!$A$18:$L$217, MATCH("A &amp; G ID", 'E4 TB Allocation Details'!$A$18:$L$18, 0),FALSE), 'E2 Allocators'!$B$15:$W$361, MATCH('O5 Details by Class &amp; Accounts'!CH$18, 'E2 Allocators'!$B$15:$W$15, 0),FALSE)*$E21), 0, VLOOKUP(VLOOKUP($A21, 'E4 TB Allocation Details'!$A$18:$L$217, MATCH("A &amp; G ID", 'E4 TB Allocation Details'!$A$18:$L$18, 0),FALSE), 'E2 Allocators'!$B$15:$W$361, MATCH('O5 Details by Class &amp; Accounts'!CH$18, 'E2 Allocators'!$B$15:$W$15, 0),FALSE)*$E21)</f>
        <v>0</v>
      </c>
      <c r="CI21" s="1334">
        <f>IF(ISERROR(VLOOKUP(VLOOKUP($A21, 'E4 TB Allocation Details'!$A$18:$L$217, MATCH("A &amp; G ID", 'E4 TB Allocation Details'!$A$18:$L$18, 0),FALSE), 'E2 Allocators'!$B$15:$W$361, MATCH('O5 Details by Class &amp; Accounts'!CI$18, 'E2 Allocators'!$B$15:$W$15, 0),FALSE)*$E21), 0, VLOOKUP(VLOOKUP($A21, 'E4 TB Allocation Details'!$A$18:$L$217, MATCH("A &amp; G ID", 'E4 TB Allocation Details'!$A$18:$L$18, 0),FALSE), 'E2 Allocators'!$B$15:$W$361, MATCH('O5 Details by Class &amp; Accounts'!CI$18, 'E2 Allocators'!$B$15:$W$15, 0),FALSE)*$E21)</f>
        <v>0</v>
      </c>
      <c r="CJ21" s="1334">
        <f>IF(ISERROR(VLOOKUP(VLOOKUP($A21, 'E4 TB Allocation Details'!$A$18:$L$217, MATCH("A &amp; G ID", 'E4 TB Allocation Details'!$A$18:$L$18, 0),FALSE), 'E2 Allocators'!$B$15:$W$361, MATCH('O5 Details by Class &amp; Accounts'!CJ$18, 'E2 Allocators'!$B$15:$W$15, 0),FALSE)*$E21), 0, VLOOKUP(VLOOKUP($A21, 'E4 TB Allocation Details'!$A$18:$L$217, MATCH("A &amp; G ID", 'E4 TB Allocation Details'!$A$18:$L$18, 0),FALSE), 'E2 Allocators'!$B$15:$W$361, MATCH('O5 Details by Class &amp; Accounts'!CJ$18, 'E2 Allocators'!$B$15:$W$15, 0),FALSE)*$E21)</f>
        <v>0</v>
      </c>
      <c r="CK21" s="1334">
        <f>IF(ISERROR(VLOOKUP(VLOOKUP($A21, 'E4 TB Allocation Details'!$A$18:$L$217, MATCH("A &amp; G ID", 'E4 TB Allocation Details'!$A$18:$L$18, 0),FALSE), 'E2 Allocators'!$B$15:$W$361, MATCH('O5 Details by Class &amp; Accounts'!CK$18, 'E2 Allocators'!$B$15:$W$15, 0),FALSE)*$E21), 0, VLOOKUP(VLOOKUP($A21, 'E4 TB Allocation Details'!$A$18:$L$217, MATCH("A &amp; G ID", 'E4 TB Allocation Details'!$A$18:$L$18, 0),FALSE), 'E2 Allocators'!$B$15:$W$361, MATCH('O5 Details by Class &amp; Accounts'!CK$18, 'E2 Allocators'!$B$15:$W$15, 0),FALSE)*$E21)</f>
        <v>0</v>
      </c>
      <c r="CL21" s="1334">
        <f>IF(ISERROR(VLOOKUP(VLOOKUP($A21, 'E4 TB Allocation Details'!$A$18:$L$217, MATCH("A &amp; G ID", 'E4 TB Allocation Details'!$A$18:$L$18, 0),FALSE), 'E2 Allocators'!$B$15:$W$361, MATCH('O5 Details by Class &amp; Accounts'!CL$18, 'E2 Allocators'!$B$15:$W$15, 0),FALSE)*$E21), 0, VLOOKUP(VLOOKUP($A21, 'E4 TB Allocation Details'!$A$18:$L$217, MATCH("A &amp; G ID", 'E4 TB Allocation Details'!$A$18:$L$18, 0),FALSE), 'E2 Allocators'!$B$15:$W$361, MATCH('O5 Details by Class &amp; Accounts'!CL$18, 'E2 Allocators'!$B$15:$W$15, 0),FALSE)*$E21)</f>
        <v>0</v>
      </c>
      <c r="CM21" s="1334">
        <f>IF(ISERROR(VLOOKUP(VLOOKUP($A21, 'E4 TB Allocation Details'!$A$18:$L$217, MATCH("A &amp; G ID", 'E4 TB Allocation Details'!$A$18:$L$18, 0),FALSE), 'E2 Allocators'!$B$15:$W$361, MATCH('O5 Details by Class &amp; Accounts'!CM$18, 'E2 Allocators'!$B$15:$W$15, 0),FALSE)*$E21), 0, VLOOKUP(VLOOKUP($A21, 'E4 TB Allocation Details'!$A$18:$L$217, MATCH("A &amp; G ID", 'E4 TB Allocation Details'!$A$18:$L$18, 0),FALSE), 'E2 Allocators'!$B$15:$W$361, MATCH('O5 Details by Class &amp; Accounts'!CM$18, 'E2 Allocators'!$B$15:$W$15, 0),FALSE)*$E21)</f>
        <v>0</v>
      </c>
      <c r="CN21" s="1334">
        <f t="shared" ref="CN21:CN59" si="5">SUM(BT21:CM21)</f>
        <v>0</v>
      </c>
      <c r="CO21" s="1670">
        <f t="shared" si="4"/>
        <v>0</v>
      </c>
      <c r="CQ21" s="1926" t="e">
        <v>#N/A</v>
      </c>
    </row>
    <row r="22" spans="1:95" s="64" customFormat="1" ht="12.75" x14ac:dyDescent="0.2">
      <c r="A22" s="1100" t="s">
        <v>861</v>
      </c>
      <c r="B22" s="1101" t="s">
        <v>343</v>
      </c>
      <c r="C22" s="1667">
        <f>IF(ISERROR(VLOOKUP($A22,'I3 TB Data'!$A$20:$H$465,MATCH('O5 Details by Class &amp; Accounts'!$C$18, 'I3 TB Data'!$A$20:$H$20,0),0)), 0, VLOOKUP($A22,'I3 TB Data'!$A$20:$H$465,MATCH('O5 Details by Class &amp; Accounts'!$C$18,'I3 TB Data'!$A$20:$H$20,0),0))</f>
        <v>0</v>
      </c>
      <c r="D22" s="1668">
        <f>'I4 BO ASSETS'!E19</f>
        <v>0</v>
      </c>
      <c r="E22" s="1667">
        <f t="shared" ref="E22:E81" si="6">C22+D22</f>
        <v>0</v>
      </c>
      <c r="F22" s="1669">
        <f>IF(ISERROR(VLOOKUP($A22, 'E1 Categorization'!A33:E123, MATCH("Customer Component", 'E1 Categorization'!$A$33:$E$33,0), 0)), 0, IF(VLOOKUP($A22, 'E1 Categorization'!A33:E123, MATCH("Customer Component", 'E1 Categorization'!$A$33:$E$33,0), 0)=0, 'O5 Details by Class &amp; Accounts'!$E22, IF(AND(VLOOKUP($A22, 'E1 Categorization'!A33:E123, MATCH("Customer Component", 'E1 Categorization'!$A$33:$E$33,0), 0) &gt;0, VLOOKUP($A22, 'E1 Categorization'!A33:E123, MATCH("Customer Component", 'E1 Categorization'!$A$33:$E$33,0), 0)&lt;1), 'O5 Details by Class &amp; Accounts'!$E22*(1-VLOOKUP($A22, 'E1 Categorization'!A33:E123, MATCH("Customer Component", 'E1 Categorization'!$A$33:$E$33,0), 0)), 0)))</f>
        <v>0</v>
      </c>
      <c r="G22" s="1669">
        <f>IF(ISERROR(VLOOKUP($A22, 'E1 Categorization'!A33:E123, MATCH("Customer Component", 'E1 Categorization'!$A$33:$E$33,0), 0)),0, IF(VLOOKUP($A22, 'E1 Categorization'!A33:E123, MATCH("Customer Component", 'E1 Categorization'!$A$33:$E$33,0), 0)=0, 0, IF(AND(VLOOKUP($A22, 'E1 Categorization'!A33:E123, MATCH("Customer Component", 'E1 Categorization'!$A$33:$E$33,0), 0) &gt;0, VLOOKUP($A22, 'E1 Categorization'!A33:E123, MATCH("Customer Component", 'E1 Categorization'!$A$33:$E$33,0), 0)&lt;1), 'O5 Details by Class &amp; Accounts'!$E22*(VLOOKUP($A22, 'E1 Categorization'!A33:E123, MATCH("Customer Component", 'E1 Categorization'!$A$33:$E$33,0), 0)), 'O5 Details by Class &amp; Accounts'!$E22)))</f>
        <v>0</v>
      </c>
      <c r="H22" s="1334">
        <f t="shared" si="0"/>
        <v>0</v>
      </c>
      <c r="I22" s="1334">
        <f>IF(ISERROR(VLOOKUP(VLOOKUP($A22, 'E4 TB Allocation Details'!$A$18:$L$217, MATCH("Demand ID", 'E4 TB Allocation Details'!$A$18:$L$18, 0),FALSE), 'E2 Allocators'!$B$15:$W$361, MATCH('O5 Details by Class &amp; Accounts'!I$18, 'E2 Allocators'!$B$15:$W$15, 0),FALSE)*$F22), 0, VLOOKUP(VLOOKUP($A22, 'E4 TB Allocation Details'!$A$18:$L$217, MATCH("Demand ID", 'E4 TB Allocation Details'!$A$18:$L$18, 0),FALSE), 'E2 Allocators'!$B$15:$W$361, MATCH('O5 Details by Class &amp; Accounts'!I$18, 'E2 Allocators'!$B$15:$W$15, 0),FALSE)*$F22)</f>
        <v>0</v>
      </c>
      <c r="J22" s="1334">
        <f>IF(ISERROR(VLOOKUP(VLOOKUP($A22, 'E4 TB Allocation Details'!$A$18:$L$217, MATCH("Demand ID", 'E4 TB Allocation Details'!$A$18:$L$18, 0),FALSE), 'E2 Allocators'!$B$15:$W$361, MATCH('O5 Details by Class &amp; Accounts'!J$18, 'E2 Allocators'!$B$15:$W$15, 0),FALSE)*$F22), 0, VLOOKUP(VLOOKUP($A22, 'E4 TB Allocation Details'!$A$18:$L$217, MATCH("Demand ID", 'E4 TB Allocation Details'!$A$18:$L$18, 0),FALSE), 'E2 Allocators'!$B$15:$W$361, MATCH('O5 Details by Class &amp; Accounts'!J$18, 'E2 Allocators'!$B$15:$W$15, 0),FALSE)*$F22)</f>
        <v>0</v>
      </c>
      <c r="K22" s="1334">
        <f>IF(ISERROR(VLOOKUP(VLOOKUP($A22, 'E4 TB Allocation Details'!$A$18:$L$217, MATCH("Demand ID", 'E4 TB Allocation Details'!$A$18:$L$18, 0),FALSE), 'E2 Allocators'!$B$15:$W$361, MATCH('O5 Details by Class &amp; Accounts'!K$18, 'E2 Allocators'!$B$15:$W$15, 0),FALSE)*$F22), 0, VLOOKUP(VLOOKUP($A22, 'E4 TB Allocation Details'!$A$18:$L$217, MATCH("Demand ID", 'E4 TB Allocation Details'!$A$18:$L$18, 0),FALSE), 'E2 Allocators'!$B$15:$W$361, MATCH('O5 Details by Class &amp; Accounts'!K$18, 'E2 Allocators'!$B$15:$W$15, 0),FALSE)*$F22)</f>
        <v>0</v>
      </c>
      <c r="L22" s="1334">
        <f>IF(ISERROR(VLOOKUP(VLOOKUP($A22, 'E4 TB Allocation Details'!$A$18:$L$217, MATCH("Demand ID", 'E4 TB Allocation Details'!$A$18:$L$18, 0),FALSE), 'E2 Allocators'!$B$15:$W$361, MATCH('O5 Details by Class &amp; Accounts'!L$18, 'E2 Allocators'!$B$15:$W$15, 0),FALSE)*$F22), 0, VLOOKUP(VLOOKUP($A22, 'E4 TB Allocation Details'!$A$18:$L$217, MATCH("Demand ID", 'E4 TB Allocation Details'!$A$18:$L$18, 0),FALSE), 'E2 Allocators'!$B$15:$W$361, MATCH('O5 Details by Class &amp; Accounts'!L$18, 'E2 Allocators'!$B$15:$W$15, 0),FALSE)*$F22)</f>
        <v>0</v>
      </c>
      <c r="M22" s="1334">
        <f>IF(ISERROR(VLOOKUP(VLOOKUP($A22, 'E4 TB Allocation Details'!$A$18:$L$217, MATCH("Demand ID", 'E4 TB Allocation Details'!$A$18:$L$18, 0),FALSE), 'E2 Allocators'!$B$15:$W$361, MATCH('O5 Details by Class &amp; Accounts'!M$18, 'E2 Allocators'!$B$15:$W$15, 0),FALSE)*$F22), 0, VLOOKUP(VLOOKUP($A22, 'E4 TB Allocation Details'!$A$18:$L$217, MATCH("Demand ID", 'E4 TB Allocation Details'!$A$18:$L$18, 0),FALSE), 'E2 Allocators'!$B$15:$W$361, MATCH('O5 Details by Class &amp; Accounts'!M$18, 'E2 Allocators'!$B$15:$W$15, 0),FALSE)*$F22)</f>
        <v>0</v>
      </c>
      <c r="N22" s="1334">
        <f>IF(ISERROR(VLOOKUP(VLOOKUP($A22, 'E4 TB Allocation Details'!$A$18:$L$217, MATCH("Demand ID", 'E4 TB Allocation Details'!$A$18:$L$18, 0),FALSE), 'E2 Allocators'!$B$15:$W$361, MATCH('O5 Details by Class &amp; Accounts'!N$18, 'E2 Allocators'!$B$15:$W$15, 0),FALSE)*$F22), 0, VLOOKUP(VLOOKUP($A22, 'E4 TB Allocation Details'!$A$18:$L$217, MATCH("Demand ID", 'E4 TB Allocation Details'!$A$18:$L$18, 0),FALSE), 'E2 Allocators'!$B$15:$W$361, MATCH('O5 Details by Class &amp; Accounts'!N$18, 'E2 Allocators'!$B$15:$W$15, 0),FALSE)*$F22)</f>
        <v>0</v>
      </c>
      <c r="O22" s="1334">
        <f>IF(ISERROR(VLOOKUP(VLOOKUP($A22, 'E4 TB Allocation Details'!$A$18:$L$217, MATCH("Demand ID", 'E4 TB Allocation Details'!$A$18:$L$18, 0),FALSE), 'E2 Allocators'!$B$15:$W$361, MATCH('O5 Details by Class &amp; Accounts'!O$18, 'E2 Allocators'!$B$15:$W$15, 0),FALSE)*$F22), 0, VLOOKUP(VLOOKUP($A22, 'E4 TB Allocation Details'!$A$18:$L$217, MATCH("Demand ID", 'E4 TB Allocation Details'!$A$18:$L$18, 0),FALSE), 'E2 Allocators'!$B$15:$W$361, MATCH('O5 Details by Class &amp; Accounts'!O$18, 'E2 Allocators'!$B$15:$W$15, 0),FALSE)*$F22)</f>
        <v>0</v>
      </c>
      <c r="P22" s="1334">
        <f>IF(ISERROR(VLOOKUP(VLOOKUP($A22, 'E4 TB Allocation Details'!$A$18:$L$217, MATCH("Demand ID", 'E4 TB Allocation Details'!$A$18:$L$18, 0),FALSE), 'E2 Allocators'!$B$15:$W$361, MATCH('O5 Details by Class &amp; Accounts'!P$18, 'E2 Allocators'!$B$15:$W$15, 0),FALSE)*$F22), 0, VLOOKUP(VLOOKUP($A22, 'E4 TB Allocation Details'!$A$18:$L$217, MATCH("Demand ID", 'E4 TB Allocation Details'!$A$18:$L$18, 0),FALSE), 'E2 Allocators'!$B$15:$W$361, MATCH('O5 Details by Class &amp; Accounts'!P$18, 'E2 Allocators'!$B$15:$W$15, 0),FALSE)*$F22)</f>
        <v>0</v>
      </c>
      <c r="Q22" s="1334">
        <f>IF(ISERROR(VLOOKUP(VLOOKUP($A22, 'E4 TB Allocation Details'!$A$18:$L$217, MATCH("Demand ID", 'E4 TB Allocation Details'!$A$18:$L$18, 0),FALSE), 'E2 Allocators'!$B$15:$W$361, MATCH('O5 Details by Class &amp; Accounts'!Q$18, 'E2 Allocators'!$B$15:$W$15, 0),FALSE)*$F22), 0, VLOOKUP(VLOOKUP($A22, 'E4 TB Allocation Details'!$A$18:$L$217, MATCH("Demand ID", 'E4 TB Allocation Details'!$A$18:$L$18, 0),FALSE), 'E2 Allocators'!$B$15:$W$361, MATCH('O5 Details by Class &amp; Accounts'!Q$18, 'E2 Allocators'!$B$15:$W$15, 0),FALSE)*$F22)</f>
        <v>0</v>
      </c>
      <c r="R22" s="1334">
        <f>IF(ISERROR(VLOOKUP(VLOOKUP($A22, 'E4 TB Allocation Details'!$A$18:$L$217, MATCH("Demand ID", 'E4 TB Allocation Details'!$A$18:$L$18, 0),FALSE), 'E2 Allocators'!$B$15:$W$361, MATCH('O5 Details by Class &amp; Accounts'!R$18, 'E2 Allocators'!$B$15:$W$15, 0),FALSE)*$F22), 0, VLOOKUP(VLOOKUP($A22, 'E4 TB Allocation Details'!$A$18:$L$217, MATCH("Demand ID", 'E4 TB Allocation Details'!$A$18:$L$18, 0),FALSE), 'E2 Allocators'!$B$15:$W$361, MATCH('O5 Details by Class &amp; Accounts'!R$18, 'E2 Allocators'!$B$15:$W$15, 0),FALSE)*$F22)</f>
        <v>0</v>
      </c>
      <c r="S22" s="1334">
        <f>IF(ISERROR(VLOOKUP(VLOOKUP($A22, 'E4 TB Allocation Details'!$A$18:$L$217, MATCH("Demand ID", 'E4 TB Allocation Details'!$A$18:$L$18, 0),FALSE), 'E2 Allocators'!$B$15:$W$361, MATCH('O5 Details by Class &amp; Accounts'!S$18, 'E2 Allocators'!$B$15:$W$15, 0),FALSE)*$F22), 0, VLOOKUP(VLOOKUP($A22, 'E4 TB Allocation Details'!$A$18:$L$217, MATCH("Demand ID", 'E4 TB Allocation Details'!$A$18:$L$18, 0),FALSE), 'E2 Allocators'!$B$15:$W$361, MATCH('O5 Details by Class &amp; Accounts'!S$18, 'E2 Allocators'!$B$15:$W$15, 0),FALSE)*$F22)</f>
        <v>0</v>
      </c>
      <c r="T22" s="1334">
        <f>IF(ISERROR(VLOOKUP(VLOOKUP($A22, 'E4 TB Allocation Details'!$A$18:$L$217, MATCH("Demand ID", 'E4 TB Allocation Details'!$A$18:$L$18, 0),FALSE), 'E2 Allocators'!$B$15:$W$361, MATCH('O5 Details by Class &amp; Accounts'!T$18, 'E2 Allocators'!$B$15:$W$15, 0),FALSE)*$F22), 0, VLOOKUP(VLOOKUP($A22, 'E4 TB Allocation Details'!$A$18:$L$217, MATCH("Demand ID", 'E4 TB Allocation Details'!$A$18:$L$18, 0),FALSE), 'E2 Allocators'!$B$15:$W$361, MATCH('O5 Details by Class &amp; Accounts'!T$18, 'E2 Allocators'!$B$15:$W$15, 0),FALSE)*$F22)</f>
        <v>0</v>
      </c>
      <c r="U22" s="1334">
        <f>IF(ISERROR(VLOOKUP(VLOOKUP($A22, 'E4 TB Allocation Details'!$A$18:$L$217, MATCH("Demand ID", 'E4 TB Allocation Details'!$A$18:$L$18, 0),FALSE), 'E2 Allocators'!$B$15:$W$361, MATCH('O5 Details by Class &amp; Accounts'!U$18, 'E2 Allocators'!$B$15:$W$15, 0),FALSE)*$F22), 0, VLOOKUP(VLOOKUP($A22, 'E4 TB Allocation Details'!$A$18:$L$217, MATCH("Demand ID", 'E4 TB Allocation Details'!$A$18:$L$18, 0),FALSE), 'E2 Allocators'!$B$15:$W$361, MATCH('O5 Details by Class &amp; Accounts'!U$18, 'E2 Allocators'!$B$15:$W$15, 0),FALSE)*$F22)</f>
        <v>0</v>
      </c>
      <c r="V22" s="1334">
        <f>IF(ISERROR(VLOOKUP(VLOOKUP($A22, 'E4 TB Allocation Details'!$A$18:$L$217, MATCH("Demand ID", 'E4 TB Allocation Details'!$A$18:$L$18, 0),FALSE), 'E2 Allocators'!$B$15:$W$361, MATCH('O5 Details by Class &amp; Accounts'!V$18, 'E2 Allocators'!$B$15:$W$15, 0),FALSE)*$F22), 0, VLOOKUP(VLOOKUP($A22, 'E4 TB Allocation Details'!$A$18:$L$217, MATCH("Demand ID", 'E4 TB Allocation Details'!$A$18:$L$18, 0),FALSE), 'E2 Allocators'!$B$15:$W$361, MATCH('O5 Details by Class &amp; Accounts'!V$18, 'E2 Allocators'!$B$15:$W$15, 0),FALSE)*$F22)</f>
        <v>0</v>
      </c>
      <c r="W22" s="1334">
        <f>IF(ISERROR(VLOOKUP(VLOOKUP($A22, 'E4 TB Allocation Details'!$A$18:$L$217, MATCH("Demand ID", 'E4 TB Allocation Details'!$A$18:$L$18, 0),FALSE), 'E2 Allocators'!$B$15:$W$361, MATCH('O5 Details by Class &amp; Accounts'!W$18, 'E2 Allocators'!$B$15:$W$15, 0),FALSE)*$F22), 0, VLOOKUP(VLOOKUP($A22, 'E4 TB Allocation Details'!$A$18:$L$217, MATCH("Demand ID", 'E4 TB Allocation Details'!$A$18:$L$18, 0),FALSE), 'E2 Allocators'!$B$15:$W$361, MATCH('O5 Details by Class &amp; Accounts'!W$18, 'E2 Allocators'!$B$15:$W$15, 0),FALSE)*$F22)</f>
        <v>0</v>
      </c>
      <c r="X22" s="1334">
        <f>IF(ISERROR(VLOOKUP(VLOOKUP($A22, 'E4 TB Allocation Details'!$A$18:$L$217, MATCH("Demand ID", 'E4 TB Allocation Details'!$A$18:$L$18, 0),FALSE), 'E2 Allocators'!$B$15:$W$361, MATCH('O5 Details by Class &amp; Accounts'!X$18, 'E2 Allocators'!$B$15:$W$15, 0),FALSE)*$F22), 0, VLOOKUP(VLOOKUP($A22, 'E4 TB Allocation Details'!$A$18:$L$217, MATCH("Demand ID", 'E4 TB Allocation Details'!$A$18:$L$18, 0),FALSE), 'E2 Allocators'!$B$15:$W$361, MATCH('O5 Details by Class &amp; Accounts'!X$18, 'E2 Allocators'!$B$15:$W$15, 0),FALSE)*$F22)</f>
        <v>0</v>
      </c>
      <c r="Y22" s="1334">
        <f>IF(ISERROR(VLOOKUP(VLOOKUP($A22, 'E4 TB Allocation Details'!$A$18:$L$217, MATCH("Demand ID", 'E4 TB Allocation Details'!$A$18:$L$18, 0),FALSE), 'E2 Allocators'!$B$15:$W$361, MATCH('O5 Details by Class &amp; Accounts'!Y$18, 'E2 Allocators'!$B$15:$W$15, 0),FALSE)*$F22), 0, VLOOKUP(VLOOKUP($A22, 'E4 TB Allocation Details'!$A$18:$L$217, MATCH("Demand ID", 'E4 TB Allocation Details'!$A$18:$L$18, 0),FALSE), 'E2 Allocators'!$B$15:$W$361, MATCH('O5 Details by Class &amp; Accounts'!Y$18, 'E2 Allocators'!$B$15:$W$15, 0),FALSE)*$F22)</f>
        <v>0</v>
      </c>
      <c r="Z22" s="1334">
        <f>IF(ISERROR(VLOOKUP(VLOOKUP($A22, 'E4 TB Allocation Details'!$A$18:$L$217, MATCH("Demand ID", 'E4 TB Allocation Details'!$A$18:$L$18, 0),FALSE), 'E2 Allocators'!$B$15:$W$361, MATCH('O5 Details by Class &amp; Accounts'!Z$18, 'E2 Allocators'!$B$15:$W$15, 0),FALSE)*$F22), 0, VLOOKUP(VLOOKUP($A22, 'E4 TB Allocation Details'!$A$18:$L$217, MATCH("Demand ID", 'E4 TB Allocation Details'!$A$18:$L$18, 0),FALSE), 'E2 Allocators'!$B$15:$W$361, MATCH('O5 Details by Class &amp; Accounts'!Z$18, 'E2 Allocators'!$B$15:$W$15, 0),FALSE)*$F22)</f>
        <v>0</v>
      </c>
      <c r="AA22" s="1334">
        <f>IF(ISERROR(VLOOKUP(VLOOKUP($A22, 'E4 TB Allocation Details'!$A$18:$L$217, MATCH("Demand ID", 'E4 TB Allocation Details'!$A$18:$L$18, 0),FALSE), 'E2 Allocators'!$B$15:$W$361, MATCH('O5 Details by Class &amp; Accounts'!AA$18, 'E2 Allocators'!$B$15:$W$15, 0),FALSE)*$F22), 0, VLOOKUP(VLOOKUP($A22, 'E4 TB Allocation Details'!$A$18:$L$217, MATCH("Demand ID", 'E4 TB Allocation Details'!$A$18:$L$18, 0),FALSE), 'E2 Allocators'!$B$15:$W$361, MATCH('O5 Details by Class &amp; Accounts'!AA$18, 'E2 Allocators'!$B$15:$W$15, 0),FALSE)*$F22)</f>
        <v>0</v>
      </c>
      <c r="AB22" s="1334">
        <f>IF(ISERROR(VLOOKUP(VLOOKUP($A22, 'E4 TB Allocation Details'!$A$18:$L$217, MATCH("Demand ID", 'E4 TB Allocation Details'!$A$18:$L$18, 0),FALSE), 'E2 Allocators'!$B$15:$W$361, MATCH('O5 Details by Class &amp; Accounts'!AB$18, 'E2 Allocators'!$B$15:$W$15, 0),FALSE)*$F22), 0, VLOOKUP(VLOOKUP($A22, 'E4 TB Allocation Details'!$A$18:$L$217, MATCH("Demand ID", 'E4 TB Allocation Details'!$A$18:$L$18, 0),FALSE), 'E2 Allocators'!$B$15:$W$361, MATCH('O5 Details by Class &amp; Accounts'!AB$18, 'E2 Allocators'!$B$15:$W$15, 0),FALSE)*$F22)</f>
        <v>0</v>
      </c>
      <c r="AC22" s="1334">
        <f t="shared" si="1"/>
        <v>0</v>
      </c>
      <c r="AD22" s="1334">
        <f>IF(ISERROR(VLOOKUP(VLOOKUP($A22, 'E4 TB Allocation Details'!$A$18:$L$217, MATCH("Customer ID", 'E4 TB Allocation Details'!$A$18:$L$18, 0),FALSE), 'E2 Allocators'!$B$15:$W$361, MATCH('O5 Details by Class &amp; Accounts'!AD$18, 'E2 Allocators'!$B$15:$W$15, 0),FALSE)*$G22), 0, VLOOKUP(VLOOKUP($A22, 'E4 TB Allocation Details'!$A$18:$L$217, MATCH("Customer ID", 'E4 TB Allocation Details'!$A$18:$L$18, 0),FALSE), 'E2 Allocators'!$B$15:$W$361, MATCH('O5 Details by Class &amp; Accounts'!AD$18, 'E2 Allocators'!$B$15:$W$15, 0),FALSE)*$G22)</f>
        <v>0</v>
      </c>
      <c r="AE22" s="1334">
        <f>IF(ISERROR(VLOOKUP(VLOOKUP($A22, 'E4 TB Allocation Details'!$A$18:$L$217, MATCH("Customer ID", 'E4 TB Allocation Details'!$A$18:$L$18, 0),FALSE), 'E2 Allocators'!$B$15:$W$361, MATCH('O5 Details by Class &amp; Accounts'!AE$18, 'E2 Allocators'!$B$15:$W$15, 0),FALSE)*$G22), 0, VLOOKUP(VLOOKUP($A22, 'E4 TB Allocation Details'!$A$18:$L$217, MATCH("Customer ID", 'E4 TB Allocation Details'!$A$18:$L$18, 0),FALSE), 'E2 Allocators'!$B$15:$W$361, MATCH('O5 Details by Class &amp; Accounts'!AE$18, 'E2 Allocators'!$B$15:$W$15, 0),FALSE)*$G22)</f>
        <v>0</v>
      </c>
      <c r="AF22" s="1334">
        <f>IF(ISERROR(VLOOKUP(VLOOKUP($A22, 'E4 TB Allocation Details'!$A$18:$L$217, MATCH("Customer ID", 'E4 TB Allocation Details'!$A$18:$L$18, 0),FALSE), 'E2 Allocators'!$B$15:$W$361, MATCH('O5 Details by Class &amp; Accounts'!AF$18, 'E2 Allocators'!$B$15:$W$15, 0),FALSE)*$G22), 0, VLOOKUP(VLOOKUP($A22, 'E4 TB Allocation Details'!$A$18:$L$217, MATCH("Customer ID", 'E4 TB Allocation Details'!$A$18:$L$18, 0),FALSE), 'E2 Allocators'!$B$15:$W$361, MATCH('O5 Details by Class &amp; Accounts'!AF$18, 'E2 Allocators'!$B$15:$W$15, 0),FALSE)*$G22)</f>
        <v>0</v>
      </c>
      <c r="AG22" s="1334">
        <f>IF(ISERROR(VLOOKUP(VLOOKUP($A22, 'E4 TB Allocation Details'!$A$18:$L$217, MATCH("Customer ID", 'E4 TB Allocation Details'!$A$18:$L$18, 0),FALSE), 'E2 Allocators'!$B$15:$W$361, MATCH('O5 Details by Class &amp; Accounts'!AG$18, 'E2 Allocators'!$B$15:$W$15, 0),FALSE)*$G22), 0, VLOOKUP(VLOOKUP($A22, 'E4 TB Allocation Details'!$A$18:$L$217, MATCH("Customer ID", 'E4 TB Allocation Details'!$A$18:$L$18, 0),FALSE), 'E2 Allocators'!$B$15:$W$361, MATCH('O5 Details by Class &amp; Accounts'!AG$18, 'E2 Allocators'!$B$15:$W$15, 0),FALSE)*$G22)</f>
        <v>0</v>
      </c>
      <c r="AH22" s="1334">
        <f>IF(ISERROR(VLOOKUP(VLOOKUP($A22, 'E4 TB Allocation Details'!$A$18:$L$217, MATCH("Customer ID", 'E4 TB Allocation Details'!$A$18:$L$18, 0),FALSE), 'E2 Allocators'!$B$15:$W$361, MATCH('O5 Details by Class &amp; Accounts'!AH$18, 'E2 Allocators'!$B$15:$W$15, 0),FALSE)*$G22), 0, VLOOKUP(VLOOKUP($A22, 'E4 TB Allocation Details'!$A$18:$L$217, MATCH("Customer ID", 'E4 TB Allocation Details'!$A$18:$L$18, 0),FALSE), 'E2 Allocators'!$B$15:$W$361, MATCH('O5 Details by Class &amp; Accounts'!AH$18, 'E2 Allocators'!$B$15:$W$15, 0),FALSE)*$G22)</f>
        <v>0</v>
      </c>
      <c r="AI22" s="1334">
        <f>IF(ISERROR(VLOOKUP(VLOOKUP($A22, 'E4 TB Allocation Details'!$A$18:$L$217, MATCH("Customer ID", 'E4 TB Allocation Details'!$A$18:$L$18, 0),FALSE), 'E2 Allocators'!$B$15:$W$361, MATCH('O5 Details by Class &amp; Accounts'!AI$18, 'E2 Allocators'!$B$15:$W$15, 0),FALSE)*$G22), 0, VLOOKUP(VLOOKUP($A22, 'E4 TB Allocation Details'!$A$18:$L$217, MATCH("Customer ID", 'E4 TB Allocation Details'!$A$18:$L$18, 0),FALSE), 'E2 Allocators'!$B$15:$W$361, MATCH('O5 Details by Class &amp; Accounts'!AI$18, 'E2 Allocators'!$B$15:$W$15, 0),FALSE)*$G22)</f>
        <v>0</v>
      </c>
      <c r="AJ22" s="1334">
        <f>IF(ISERROR(VLOOKUP(VLOOKUP($A22, 'E4 TB Allocation Details'!$A$18:$L$217, MATCH("Customer ID", 'E4 TB Allocation Details'!$A$18:$L$18, 0),FALSE), 'E2 Allocators'!$B$15:$W$361, MATCH('O5 Details by Class &amp; Accounts'!AJ$18, 'E2 Allocators'!$B$15:$W$15, 0),FALSE)*$G22), 0, VLOOKUP(VLOOKUP($A22, 'E4 TB Allocation Details'!$A$18:$L$217, MATCH("Customer ID", 'E4 TB Allocation Details'!$A$18:$L$18, 0),FALSE), 'E2 Allocators'!$B$15:$W$361, MATCH('O5 Details by Class &amp; Accounts'!AJ$18, 'E2 Allocators'!$B$15:$W$15, 0),FALSE)*$G22)</f>
        <v>0</v>
      </c>
      <c r="AK22" s="1334">
        <f>IF(ISERROR(VLOOKUP(VLOOKUP($A22, 'E4 TB Allocation Details'!$A$18:$L$217, MATCH("Customer ID", 'E4 TB Allocation Details'!$A$18:$L$18, 0),FALSE), 'E2 Allocators'!$B$15:$W$361, MATCH('O5 Details by Class &amp; Accounts'!AK$18, 'E2 Allocators'!$B$15:$W$15, 0),FALSE)*$G22), 0, VLOOKUP(VLOOKUP($A22, 'E4 TB Allocation Details'!$A$18:$L$217, MATCH("Customer ID", 'E4 TB Allocation Details'!$A$18:$L$18, 0),FALSE), 'E2 Allocators'!$B$15:$W$361, MATCH('O5 Details by Class &amp; Accounts'!AK$18, 'E2 Allocators'!$B$15:$W$15, 0),FALSE)*$G22)</f>
        <v>0</v>
      </c>
      <c r="AL22" s="1334">
        <f>IF(ISERROR(VLOOKUP(VLOOKUP($A22, 'E4 TB Allocation Details'!$A$18:$L$217, MATCH("Customer ID", 'E4 TB Allocation Details'!$A$18:$L$18, 0),FALSE), 'E2 Allocators'!$B$15:$W$361, MATCH('O5 Details by Class &amp; Accounts'!AL$18, 'E2 Allocators'!$B$15:$W$15, 0),FALSE)*$G22), 0, VLOOKUP(VLOOKUP($A22, 'E4 TB Allocation Details'!$A$18:$L$217, MATCH("Customer ID", 'E4 TB Allocation Details'!$A$18:$L$18, 0),FALSE), 'E2 Allocators'!$B$15:$W$361, MATCH('O5 Details by Class &amp; Accounts'!AL$18, 'E2 Allocators'!$B$15:$W$15, 0),FALSE)*$G22)</f>
        <v>0</v>
      </c>
      <c r="AM22" s="1334">
        <f>IF(ISERROR(VLOOKUP(VLOOKUP($A22, 'E4 TB Allocation Details'!$A$18:$L$217, MATCH("Customer ID", 'E4 TB Allocation Details'!$A$18:$L$18, 0),FALSE), 'E2 Allocators'!$B$15:$W$361, MATCH('O5 Details by Class &amp; Accounts'!AM$18, 'E2 Allocators'!$B$15:$W$15, 0),FALSE)*$G22), 0, VLOOKUP(VLOOKUP($A22, 'E4 TB Allocation Details'!$A$18:$L$217, MATCH("Customer ID", 'E4 TB Allocation Details'!$A$18:$L$18, 0),FALSE), 'E2 Allocators'!$B$15:$W$361, MATCH('O5 Details by Class &amp; Accounts'!AM$18, 'E2 Allocators'!$B$15:$W$15, 0),FALSE)*$G22)</f>
        <v>0</v>
      </c>
      <c r="AN22" s="1334">
        <f>IF(ISERROR(VLOOKUP(VLOOKUP($A22, 'E4 TB Allocation Details'!$A$18:$L$217, MATCH("Customer ID", 'E4 TB Allocation Details'!$A$18:$L$18, 0),FALSE), 'E2 Allocators'!$B$15:$W$361, MATCH('O5 Details by Class &amp; Accounts'!AN$18, 'E2 Allocators'!$B$15:$W$15, 0),FALSE)*$G22), 0, VLOOKUP(VLOOKUP($A22, 'E4 TB Allocation Details'!$A$18:$L$217, MATCH("Customer ID", 'E4 TB Allocation Details'!$A$18:$L$18, 0),FALSE), 'E2 Allocators'!$B$15:$W$361, MATCH('O5 Details by Class &amp; Accounts'!AN$18, 'E2 Allocators'!$B$15:$W$15, 0),FALSE)*$G22)</f>
        <v>0</v>
      </c>
      <c r="AO22" s="1334">
        <f>IF(ISERROR(VLOOKUP(VLOOKUP($A22, 'E4 TB Allocation Details'!$A$18:$L$217, MATCH("Customer ID", 'E4 TB Allocation Details'!$A$18:$L$18, 0),FALSE), 'E2 Allocators'!$B$15:$W$361, MATCH('O5 Details by Class &amp; Accounts'!AO$18, 'E2 Allocators'!$B$15:$W$15, 0),FALSE)*$G22), 0, VLOOKUP(VLOOKUP($A22, 'E4 TB Allocation Details'!$A$18:$L$217, MATCH("Customer ID", 'E4 TB Allocation Details'!$A$18:$L$18, 0),FALSE), 'E2 Allocators'!$B$15:$W$361, MATCH('O5 Details by Class &amp; Accounts'!AO$18, 'E2 Allocators'!$B$15:$W$15, 0),FALSE)*$G22)</f>
        <v>0</v>
      </c>
      <c r="AP22" s="1334">
        <f>IF(ISERROR(VLOOKUP(VLOOKUP($A22, 'E4 TB Allocation Details'!$A$18:$L$217, MATCH("Customer ID", 'E4 TB Allocation Details'!$A$18:$L$18, 0),FALSE), 'E2 Allocators'!$B$15:$W$361, MATCH('O5 Details by Class &amp; Accounts'!AP$18, 'E2 Allocators'!$B$15:$W$15, 0),FALSE)*$G22), 0, VLOOKUP(VLOOKUP($A22, 'E4 TB Allocation Details'!$A$18:$L$217, MATCH("Customer ID", 'E4 TB Allocation Details'!$A$18:$L$18, 0),FALSE), 'E2 Allocators'!$B$15:$W$361, MATCH('O5 Details by Class &amp; Accounts'!AP$18, 'E2 Allocators'!$B$15:$W$15, 0),FALSE)*$G22)</f>
        <v>0</v>
      </c>
      <c r="AQ22" s="1334">
        <f>IF(ISERROR(VLOOKUP(VLOOKUP($A22, 'E4 TB Allocation Details'!$A$18:$L$217, MATCH("Customer ID", 'E4 TB Allocation Details'!$A$18:$L$18, 0),FALSE), 'E2 Allocators'!$B$15:$W$361, MATCH('O5 Details by Class &amp; Accounts'!AQ$18, 'E2 Allocators'!$B$15:$W$15, 0),FALSE)*$G22), 0, VLOOKUP(VLOOKUP($A22, 'E4 TB Allocation Details'!$A$18:$L$217, MATCH("Customer ID", 'E4 TB Allocation Details'!$A$18:$L$18, 0),FALSE), 'E2 Allocators'!$B$15:$W$361, MATCH('O5 Details by Class &amp; Accounts'!AQ$18, 'E2 Allocators'!$B$15:$W$15, 0),FALSE)*$G22)</f>
        <v>0</v>
      </c>
      <c r="AR22" s="1334">
        <f>IF(ISERROR(VLOOKUP(VLOOKUP($A22, 'E4 TB Allocation Details'!$A$18:$L$217, MATCH("Customer ID", 'E4 TB Allocation Details'!$A$18:$L$18, 0),FALSE), 'E2 Allocators'!$B$15:$W$361, MATCH('O5 Details by Class &amp; Accounts'!AR$18, 'E2 Allocators'!$B$15:$W$15, 0),FALSE)*$G22), 0, VLOOKUP(VLOOKUP($A22, 'E4 TB Allocation Details'!$A$18:$L$217, MATCH("Customer ID", 'E4 TB Allocation Details'!$A$18:$L$18, 0),FALSE), 'E2 Allocators'!$B$15:$W$361, MATCH('O5 Details by Class &amp; Accounts'!AR$18, 'E2 Allocators'!$B$15:$W$15, 0),FALSE)*$G22)</f>
        <v>0</v>
      </c>
      <c r="AS22" s="1334">
        <f>IF(ISERROR(VLOOKUP(VLOOKUP($A22, 'E4 TB Allocation Details'!$A$18:$L$217, MATCH("Customer ID", 'E4 TB Allocation Details'!$A$18:$L$18, 0),FALSE), 'E2 Allocators'!$B$15:$W$361, MATCH('O5 Details by Class &amp; Accounts'!AS$18, 'E2 Allocators'!$B$15:$W$15, 0),FALSE)*$G22), 0, VLOOKUP(VLOOKUP($A22, 'E4 TB Allocation Details'!$A$18:$L$217, MATCH("Customer ID", 'E4 TB Allocation Details'!$A$18:$L$18, 0),FALSE), 'E2 Allocators'!$B$15:$W$361, MATCH('O5 Details by Class &amp; Accounts'!AS$18, 'E2 Allocators'!$B$15:$W$15, 0),FALSE)*$G22)</f>
        <v>0</v>
      </c>
      <c r="AT22" s="1334">
        <f>IF(ISERROR(VLOOKUP(VLOOKUP($A22, 'E4 TB Allocation Details'!$A$18:$L$217, MATCH("Customer ID", 'E4 TB Allocation Details'!$A$18:$L$18, 0),FALSE), 'E2 Allocators'!$B$15:$W$361, MATCH('O5 Details by Class &amp; Accounts'!AT$18, 'E2 Allocators'!$B$15:$W$15, 0),FALSE)*$G22), 0, VLOOKUP(VLOOKUP($A22, 'E4 TB Allocation Details'!$A$18:$L$217, MATCH("Customer ID", 'E4 TB Allocation Details'!$A$18:$L$18, 0),FALSE), 'E2 Allocators'!$B$15:$W$361, MATCH('O5 Details by Class &amp; Accounts'!AT$18, 'E2 Allocators'!$B$15:$W$15, 0),FALSE)*$G22)</f>
        <v>0</v>
      </c>
      <c r="AU22" s="1334">
        <f>IF(ISERROR(VLOOKUP(VLOOKUP($A22, 'E4 TB Allocation Details'!$A$18:$L$217, MATCH("Customer ID", 'E4 TB Allocation Details'!$A$18:$L$18, 0),FALSE), 'E2 Allocators'!$B$15:$W$361, MATCH('O5 Details by Class &amp; Accounts'!AU$18, 'E2 Allocators'!$B$15:$W$15, 0),FALSE)*$G22), 0, VLOOKUP(VLOOKUP($A22, 'E4 TB Allocation Details'!$A$18:$L$217, MATCH("Customer ID", 'E4 TB Allocation Details'!$A$18:$L$18, 0),FALSE), 'E2 Allocators'!$B$15:$W$361, MATCH('O5 Details by Class &amp; Accounts'!AU$18, 'E2 Allocators'!$B$15:$W$15, 0),FALSE)*$G22)</f>
        <v>0</v>
      </c>
      <c r="AV22" s="1334">
        <f>IF(ISERROR(VLOOKUP(VLOOKUP($A22, 'E4 TB Allocation Details'!$A$18:$L$217, MATCH("Customer ID", 'E4 TB Allocation Details'!$A$18:$L$18, 0),FALSE), 'E2 Allocators'!$B$15:$W$361, MATCH('O5 Details by Class &amp; Accounts'!AV$18, 'E2 Allocators'!$B$15:$W$15, 0),FALSE)*$G22), 0, VLOOKUP(VLOOKUP($A22, 'E4 TB Allocation Details'!$A$18:$L$217, MATCH("Customer ID", 'E4 TB Allocation Details'!$A$18:$L$18, 0),FALSE), 'E2 Allocators'!$B$15:$W$361, MATCH('O5 Details by Class &amp; Accounts'!AV$18, 'E2 Allocators'!$B$15:$W$15, 0),FALSE)*$G22)</f>
        <v>0</v>
      </c>
      <c r="AW22" s="1334">
        <f>IF(ISERROR(VLOOKUP(VLOOKUP($A22, 'E4 TB Allocation Details'!$A$18:$L$217, MATCH("Customer ID", 'E4 TB Allocation Details'!$A$18:$L$18, 0),FALSE), 'E2 Allocators'!$B$15:$W$361, MATCH('O5 Details by Class &amp; Accounts'!AW$18, 'E2 Allocators'!$B$15:$W$15, 0),FALSE)*$G22), 0, VLOOKUP(VLOOKUP($A22, 'E4 TB Allocation Details'!$A$18:$L$217, MATCH("Customer ID", 'E4 TB Allocation Details'!$A$18:$L$18, 0),FALSE), 'E2 Allocators'!$B$15:$W$361, MATCH('O5 Details by Class &amp; Accounts'!AW$18, 'E2 Allocators'!$B$15:$W$15, 0),FALSE)*$G22)</f>
        <v>0</v>
      </c>
      <c r="AX22" s="1334">
        <f t="shared" si="2"/>
        <v>0</v>
      </c>
      <c r="AY22" s="1334">
        <f>IF(ISERROR(VLOOKUP(VLOOKUP($A22, 'E4 TB Allocation Details'!$A$18:$L$217, MATCH("Misc ID", 'E4 TB Allocation Details'!$A$18:$L$18, 0),FALSE), 'E2 Allocators'!$B$15:$W$361, MATCH('O5 Details by Class &amp; Accounts'!AY$18, 'E2 Allocators'!$B$15:$W$15, 0),FALSE)*$E22), 0, VLOOKUP(VLOOKUP($A22, 'E4 TB Allocation Details'!$A$18:$L$217, MATCH("Misc ID", 'E4 TB Allocation Details'!$A$18:$L$18, 0),FALSE), 'E2 Allocators'!$B$15:$W$361, MATCH('O5 Details by Class &amp; Accounts'!AY$18, 'E2 Allocators'!$B$15:$W$15, 0),FALSE)*$E22)</f>
        <v>0</v>
      </c>
      <c r="AZ22" s="1334">
        <f>IF(ISERROR(VLOOKUP(VLOOKUP($A22, 'E4 TB Allocation Details'!$A$18:$L$217, MATCH("Misc ID", 'E4 TB Allocation Details'!$A$18:$L$18, 0),FALSE), 'E2 Allocators'!$B$15:$W$361, MATCH('O5 Details by Class &amp; Accounts'!AZ$18, 'E2 Allocators'!$B$15:$W$15, 0),FALSE)*$E22), 0, VLOOKUP(VLOOKUP($A22, 'E4 TB Allocation Details'!$A$18:$L$217, MATCH("Misc ID", 'E4 TB Allocation Details'!$A$18:$L$18, 0),FALSE), 'E2 Allocators'!$B$15:$W$361, MATCH('O5 Details by Class &amp; Accounts'!AZ$18, 'E2 Allocators'!$B$15:$W$15, 0),FALSE)*$E22)</f>
        <v>0</v>
      </c>
      <c r="BA22" s="1334">
        <f>IF(ISERROR(VLOOKUP(VLOOKUP($A22, 'E4 TB Allocation Details'!$A$18:$L$217, MATCH("Misc ID", 'E4 TB Allocation Details'!$A$18:$L$18, 0),FALSE), 'E2 Allocators'!$B$15:$W$361, MATCH('O5 Details by Class &amp; Accounts'!BA$18, 'E2 Allocators'!$B$15:$W$15, 0),FALSE)*$E22), 0, VLOOKUP(VLOOKUP($A22, 'E4 TB Allocation Details'!$A$18:$L$217, MATCH("Misc ID", 'E4 TB Allocation Details'!$A$18:$L$18, 0),FALSE), 'E2 Allocators'!$B$15:$W$361, MATCH('O5 Details by Class &amp; Accounts'!BA$18, 'E2 Allocators'!$B$15:$W$15, 0),FALSE)*$E22)</f>
        <v>0</v>
      </c>
      <c r="BB22" s="1334">
        <f>IF(ISERROR(VLOOKUP(VLOOKUP($A22, 'E4 TB Allocation Details'!$A$18:$L$217, MATCH("Misc ID", 'E4 TB Allocation Details'!$A$18:$L$18, 0),FALSE), 'E2 Allocators'!$B$15:$W$361, MATCH('O5 Details by Class &amp; Accounts'!BB$18, 'E2 Allocators'!$B$15:$W$15, 0),FALSE)*$E22), 0, VLOOKUP(VLOOKUP($A22, 'E4 TB Allocation Details'!$A$18:$L$217, MATCH("Misc ID", 'E4 TB Allocation Details'!$A$18:$L$18, 0),FALSE), 'E2 Allocators'!$B$15:$W$361, MATCH('O5 Details by Class &amp; Accounts'!BB$18, 'E2 Allocators'!$B$15:$W$15, 0),FALSE)*$E22)</f>
        <v>0</v>
      </c>
      <c r="BC22" s="1334">
        <f>IF(ISERROR(VLOOKUP(VLOOKUP($A22, 'E4 TB Allocation Details'!$A$18:$L$217, MATCH("Misc ID", 'E4 TB Allocation Details'!$A$18:$L$18, 0),FALSE), 'E2 Allocators'!$B$15:$W$361, MATCH('O5 Details by Class &amp; Accounts'!BC$18, 'E2 Allocators'!$B$15:$W$15, 0),FALSE)*$E22), 0, VLOOKUP(VLOOKUP($A22, 'E4 TB Allocation Details'!$A$18:$L$217, MATCH("Misc ID", 'E4 TB Allocation Details'!$A$18:$L$18, 0),FALSE), 'E2 Allocators'!$B$15:$W$361, MATCH('O5 Details by Class &amp; Accounts'!BC$18, 'E2 Allocators'!$B$15:$W$15, 0),FALSE)*$E22)</f>
        <v>0</v>
      </c>
      <c r="BD22" s="1334">
        <f>IF(ISERROR(VLOOKUP(VLOOKUP($A22, 'E4 TB Allocation Details'!$A$18:$L$217, MATCH("Misc ID", 'E4 TB Allocation Details'!$A$18:$L$18, 0),FALSE), 'E2 Allocators'!$B$15:$W$361, MATCH('O5 Details by Class &amp; Accounts'!BD$18, 'E2 Allocators'!$B$15:$W$15, 0),FALSE)*$E22), 0, VLOOKUP(VLOOKUP($A22, 'E4 TB Allocation Details'!$A$18:$L$217, MATCH("Misc ID", 'E4 TB Allocation Details'!$A$18:$L$18, 0),FALSE), 'E2 Allocators'!$B$15:$W$361, MATCH('O5 Details by Class &amp; Accounts'!BD$18, 'E2 Allocators'!$B$15:$W$15, 0),FALSE)*$E22)</f>
        <v>0</v>
      </c>
      <c r="BE22" s="1334">
        <f>IF(ISERROR(VLOOKUP(VLOOKUP($A22, 'E4 TB Allocation Details'!$A$18:$L$217, MATCH("Misc ID", 'E4 TB Allocation Details'!$A$18:$L$18, 0),FALSE), 'E2 Allocators'!$B$15:$W$361, MATCH('O5 Details by Class &amp; Accounts'!BE$18, 'E2 Allocators'!$B$15:$W$15, 0),FALSE)*$E22), 0, VLOOKUP(VLOOKUP($A22, 'E4 TB Allocation Details'!$A$18:$L$217, MATCH("Misc ID", 'E4 TB Allocation Details'!$A$18:$L$18, 0),FALSE), 'E2 Allocators'!$B$15:$W$361, MATCH('O5 Details by Class &amp; Accounts'!BE$18, 'E2 Allocators'!$B$15:$W$15, 0),FALSE)*$E22)</f>
        <v>0</v>
      </c>
      <c r="BF22" s="1334">
        <f>IF(ISERROR(VLOOKUP(VLOOKUP($A22, 'E4 TB Allocation Details'!$A$18:$L$217, MATCH("Misc ID", 'E4 TB Allocation Details'!$A$18:$L$18, 0),FALSE), 'E2 Allocators'!$B$15:$W$361, MATCH('O5 Details by Class &amp; Accounts'!BF$18, 'E2 Allocators'!$B$15:$W$15, 0),FALSE)*$E22), 0, VLOOKUP(VLOOKUP($A22, 'E4 TB Allocation Details'!$A$18:$L$217, MATCH("Misc ID", 'E4 TB Allocation Details'!$A$18:$L$18, 0),FALSE), 'E2 Allocators'!$B$15:$W$361, MATCH('O5 Details by Class &amp; Accounts'!BF$18, 'E2 Allocators'!$B$15:$W$15, 0),FALSE)*$E22)</f>
        <v>0</v>
      </c>
      <c r="BG22" s="1334">
        <f>IF(ISERROR(VLOOKUP(VLOOKUP($A22, 'E4 TB Allocation Details'!$A$18:$L$217, MATCH("Misc ID", 'E4 TB Allocation Details'!$A$18:$L$18, 0),FALSE), 'E2 Allocators'!$B$15:$W$361, MATCH('O5 Details by Class &amp; Accounts'!BG$18, 'E2 Allocators'!$B$15:$W$15, 0),FALSE)*$E22), 0, VLOOKUP(VLOOKUP($A22, 'E4 TB Allocation Details'!$A$18:$L$217, MATCH("Misc ID", 'E4 TB Allocation Details'!$A$18:$L$18, 0),FALSE), 'E2 Allocators'!$B$15:$W$361, MATCH('O5 Details by Class &amp; Accounts'!BG$18, 'E2 Allocators'!$B$15:$W$15, 0),FALSE)*$E22)</f>
        <v>0</v>
      </c>
      <c r="BH22" s="1334">
        <f>IF(ISERROR(VLOOKUP(VLOOKUP($A22, 'E4 TB Allocation Details'!$A$18:$L$217, MATCH("Misc ID", 'E4 TB Allocation Details'!$A$18:$L$18, 0),FALSE), 'E2 Allocators'!$B$15:$W$361, MATCH('O5 Details by Class &amp; Accounts'!BH$18, 'E2 Allocators'!$B$15:$W$15, 0),FALSE)*$E22), 0, VLOOKUP(VLOOKUP($A22, 'E4 TB Allocation Details'!$A$18:$L$217, MATCH("Misc ID", 'E4 TB Allocation Details'!$A$18:$L$18, 0),FALSE), 'E2 Allocators'!$B$15:$W$361, MATCH('O5 Details by Class &amp; Accounts'!BH$18, 'E2 Allocators'!$B$15:$W$15, 0),FALSE)*$E22)</f>
        <v>0</v>
      </c>
      <c r="BI22" s="1334">
        <f>IF(ISERROR(VLOOKUP(VLOOKUP($A22, 'E4 TB Allocation Details'!$A$18:$L$217, MATCH("Misc ID", 'E4 TB Allocation Details'!$A$18:$L$18, 0),FALSE), 'E2 Allocators'!$B$15:$W$361, MATCH('O5 Details by Class &amp; Accounts'!BI$18, 'E2 Allocators'!$B$15:$W$15, 0),FALSE)*$E22), 0, VLOOKUP(VLOOKUP($A22, 'E4 TB Allocation Details'!$A$18:$L$217, MATCH("Misc ID", 'E4 TB Allocation Details'!$A$18:$L$18, 0),FALSE), 'E2 Allocators'!$B$15:$W$361, MATCH('O5 Details by Class &amp; Accounts'!BI$18, 'E2 Allocators'!$B$15:$W$15, 0),FALSE)*$E22)</f>
        <v>0</v>
      </c>
      <c r="BJ22" s="1334">
        <f>IF(ISERROR(VLOOKUP(VLOOKUP($A22, 'E4 TB Allocation Details'!$A$18:$L$217, MATCH("Misc ID", 'E4 TB Allocation Details'!$A$18:$L$18, 0),FALSE), 'E2 Allocators'!$B$15:$W$361, MATCH('O5 Details by Class &amp; Accounts'!BJ$18, 'E2 Allocators'!$B$15:$W$15, 0),FALSE)*$E22), 0, VLOOKUP(VLOOKUP($A22, 'E4 TB Allocation Details'!$A$18:$L$217, MATCH("Misc ID", 'E4 TB Allocation Details'!$A$18:$L$18, 0),FALSE), 'E2 Allocators'!$B$15:$W$361, MATCH('O5 Details by Class &amp; Accounts'!BJ$18, 'E2 Allocators'!$B$15:$W$15, 0),FALSE)*$E22)</f>
        <v>0</v>
      </c>
      <c r="BK22" s="1334">
        <f>IF(ISERROR(VLOOKUP(VLOOKUP($A22, 'E4 TB Allocation Details'!$A$18:$L$217, MATCH("Misc ID", 'E4 TB Allocation Details'!$A$18:$L$18, 0),FALSE), 'E2 Allocators'!$B$15:$W$361, MATCH('O5 Details by Class &amp; Accounts'!BK$18, 'E2 Allocators'!$B$15:$W$15, 0),FALSE)*$E22), 0, VLOOKUP(VLOOKUP($A22, 'E4 TB Allocation Details'!$A$18:$L$217, MATCH("Misc ID", 'E4 TB Allocation Details'!$A$18:$L$18, 0),FALSE), 'E2 Allocators'!$B$15:$W$361, MATCH('O5 Details by Class &amp; Accounts'!BK$18, 'E2 Allocators'!$B$15:$W$15, 0),FALSE)*$E22)</f>
        <v>0</v>
      </c>
      <c r="BL22" s="1334">
        <f>IF(ISERROR(VLOOKUP(VLOOKUP($A22, 'E4 TB Allocation Details'!$A$18:$L$217, MATCH("Misc ID", 'E4 TB Allocation Details'!$A$18:$L$18, 0),FALSE), 'E2 Allocators'!$B$15:$W$361, MATCH('O5 Details by Class &amp; Accounts'!BL$18, 'E2 Allocators'!$B$15:$W$15, 0),FALSE)*$E22), 0, VLOOKUP(VLOOKUP($A22, 'E4 TB Allocation Details'!$A$18:$L$217, MATCH("Misc ID", 'E4 TB Allocation Details'!$A$18:$L$18, 0),FALSE), 'E2 Allocators'!$B$15:$W$361, MATCH('O5 Details by Class &amp; Accounts'!BL$18, 'E2 Allocators'!$B$15:$W$15, 0),FALSE)*$E22)</f>
        <v>0</v>
      </c>
      <c r="BM22" s="1334">
        <f>IF(ISERROR(VLOOKUP(VLOOKUP($A22, 'E4 TB Allocation Details'!$A$18:$L$217, MATCH("Misc ID", 'E4 TB Allocation Details'!$A$18:$L$18, 0),FALSE), 'E2 Allocators'!$B$15:$W$361, MATCH('O5 Details by Class &amp; Accounts'!BM$18, 'E2 Allocators'!$B$15:$W$15, 0),FALSE)*$E22), 0, VLOOKUP(VLOOKUP($A22, 'E4 TB Allocation Details'!$A$18:$L$217, MATCH("Misc ID", 'E4 TB Allocation Details'!$A$18:$L$18, 0),FALSE), 'E2 Allocators'!$B$15:$W$361, MATCH('O5 Details by Class &amp; Accounts'!BM$18, 'E2 Allocators'!$B$15:$W$15, 0),FALSE)*$E22)</f>
        <v>0</v>
      </c>
      <c r="BN22" s="1334">
        <f>IF(ISERROR(VLOOKUP(VLOOKUP($A22, 'E4 TB Allocation Details'!$A$18:$L$217, MATCH("Misc ID", 'E4 TB Allocation Details'!$A$18:$L$18, 0),FALSE), 'E2 Allocators'!$B$15:$W$361, MATCH('O5 Details by Class &amp; Accounts'!BN$18, 'E2 Allocators'!$B$15:$W$15, 0),FALSE)*$E22), 0, VLOOKUP(VLOOKUP($A22, 'E4 TB Allocation Details'!$A$18:$L$217, MATCH("Misc ID", 'E4 TB Allocation Details'!$A$18:$L$18, 0),FALSE), 'E2 Allocators'!$B$15:$W$361, MATCH('O5 Details by Class &amp; Accounts'!BN$18, 'E2 Allocators'!$B$15:$W$15, 0),FALSE)*$E22)</f>
        <v>0</v>
      </c>
      <c r="BO22" s="1334">
        <f>IF(ISERROR(VLOOKUP(VLOOKUP($A22, 'E4 TB Allocation Details'!$A$18:$L$217, MATCH("Misc ID", 'E4 TB Allocation Details'!$A$18:$L$18, 0),FALSE), 'E2 Allocators'!$B$15:$W$361, MATCH('O5 Details by Class &amp; Accounts'!BO$18, 'E2 Allocators'!$B$15:$W$15, 0),FALSE)*$E22), 0, VLOOKUP(VLOOKUP($A22, 'E4 TB Allocation Details'!$A$18:$L$217, MATCH("Misc ID", 'E4 TB Allocation Details'!$A$18:$L$18, 0),FALSE), 'E2 Allocators'!$B$15:$W$361, MATCH('O5 Details by Class &amp; Accounts'!BO$18, 'E2 Allocators'!$B$15:$W$15, 0),FALSE)*$E22)</f>
        <v>0</v>
      </c>
      <c r="BP22" s="1334">
        <f>IF(ISERROR(VLOOKUP(VLOOKUP($A22, 'E4 TB Allocation Details'!$A$18:$L$217, MATCH("Misc ID", 'E4 TB Allocation Details'!$A$18:$L$18, 0),FALSE), 'E2 Allocators'!$B$15:$W$361, MATCH('O5 Details by Class &amp; Accounts'!BP$18, 'E2 Allocators'!$B$15:$W$15, 0),FALSE)*$E22), 0, VLOOKUP(VLOOKUP($A22, 'E4 TB Allocation Details'!$A$18:$L$217, MATCH("Misc ID", 'E4 TB Allocation Details'!$A$18:$L$18, 0),FALSE), 'E2 Allocators'!$B$15:$W$361, MATCH('O5 Details by Class &amp; Accounts'!BP$18, 'E2 Allocators'!$B$15:$W$15, 0),FALSE)*$E22)</f>
        <v>0</v>
      </c>
      <c r="BQ22" s="1334">
        <f>IF(ISERROR(VLOOKUP(VLOOKUP($A22, 'E4 TB Allocation Details'!$A$18:$L$217, MATCH("Misc ID", 'E4 TB Allocation Details'!$A$18:$L$18, 0),FALSE), 'E2 Allocators'!$B$15:$W$361, MATCH('O5 Details by Class &amp; Accounts'!BQ$18, 'E2 Allocators'!$B$15:$W$15, 0),FALSE)*$E22), 0, VLOOKUP(VLOOKUP($A22, 'E4 TB Allocation Details'!$A$18:$L$217, MATCH("Misc ID", 'E4 TB Allocation Details'!$A$18:$L$18, 0),FALSE), 'E2 Allocators'!$B$15:$W$361, MATCH('O5 Details by Class &amp; Accounts'!BQ$18, 'E2 Allocators'!$B$15:$W$15, 0),FALSE)*$E22)</f>
        <v>0</v>
      </c>
      <c r="BR22" s="1334">
        <f>IF(ISERROR(VLOOKUP(VLOOKUP($A22, 'E4 TB Allocation Details'!$A$18:$L$217, MATCH("Misc ID", 'E4 TB Allocation Details'!$A$18:$L$18, 0),FALSE), 'E2 Allocators'!$B$15:$W$361, MATCH('O5 Details by Class &amp; Accounts'!BR$18, 'E2 Allocators'!$B$15:$W$15, 0),FALSE)*$E22), 0, VLOOKUP(VLOOKUP($A22, 'E4 TB Allocation Details'!$A$18:$L$217, MATCH("Misc ID", 'E4 TB Allocation Details'!$A$18:$L$18, 0),FALSE), 'E2 Allocators'!$B$15:$W$361, MATCH('O5 Details by Class &amp; Accounts'!BR$18, 'E2 Allocators'!$B$15:$W$15, 0),FALSE)*$E22)</f>
        <v>0</v>
      </c>
      <c r="BS22" s="1334">
        <f t="shared" si="3"/>
        <v>0</v>
      </c>
      <c r="BT22" s="1334">
        <f>IF(ISERROR(VLOOKUP(VLOOKUP($A22, 'E4 TB Allocation Details'!$A$18:$L$217, MATCH("A &amp; G ID", 'E4 TB Allocation Details'!$A$18:$L$18, 0),FALSE), 'E2 Allocators'!$B$15:$W$361, MATCH('O5 Details by Class &amp; Accounts'!BT$18, 'E2 Allocators'!$B$15:$W$15, 0),FALSE)*$E22), 0, VLOOKUP(VLOOKUP($A22, 'E4 TB Allocation Details'!$A$18:$L$217, MATCH("A &amp; G ID", 'E4 TB Allocation Details'!$A$18:$L$18, 0),FALSE), 'E2 Allocators'!$B$15:$W$361, MATCH('O5 Details by Class &amp; Accounts'!BT$18, 'E2 Allocators'!$B$15:$W$15, 0),FALSE)*$E22)</f>
        <v>0</v>
      </c>
      <c r="BU22" s="1334">
        <f>IF(ISERROR(VLOOKUP(VLOOKUP($A22, 'E4 TB Allocation Details'!$A$18:$L$217, MATCH("A &amp; G ID", 'E4 TB Allocation Details'!$A$18:$L$18, 0),FALSE), 'E2 Allocators'!$B$15:$W$361, MATCH('O5 Details by Class &amp; Accounts'!BU$18, 'E2 Allocators'!$B$15:$W$15, 0),FALSE)*$E22), 0, VLOOKUP(VLOOKUP($A22, 'E4 TB Allocation Details'!$A$18:$L$217, MATCH("A &amp; G ID", 'E4 TB Allocation Details'!$A$18:$L$18, 0),FALSE), 'E2 Allocators'!$B$15:$W$361, MATCH('O5 Details by Class &amp; Accounts'!BU$18, 'E2 Allocators'!$B$15:$W$15, 0),FALSE)*$E22)</f>
        <v>0</v>
      </c>
      <c r="BV22" s="1334">
        <f>IF(ISERROR(VLOOKUP(VLOOKUP($A22, 'E4 TB Allocation Details'!$A$18:$L$217, MATCH("A &amp; G ID", 'E4 TB Allocation Details'!$A$18:$L$18, 0),FALSE), 'E2 Allocators'!$B$15:$W$361, MATCH('O5 Details by Class &amp; Accounts'!BV$18, 'E2 Allocators'!$B$15:$W$15, 0),FALSE)*$E22), 0, VLOOKUP(VLOOKUP($A22, 'E4 TB Allocation Details'!$A$18:$L$217, MATCH("A &amp; G ID", 'E4 TB Allocation Details'!$A$18:$L$18, 0),FALSE), 'E2 Allocators'!$B$15:$W$361, MATCH('O5 Details by Class &amp; Accounts'!BV$18, 'E2 Allocators'!$B$15:$W$15, 0),FALSE)*$E22)</f>
        <v>0</v>
      </c>
      <c r="BW22" s="1334">
        <f>IF(ISERROR(VLOOKUP(VLOOKUP($A22, 'E4 TB Allocation Details'!$A$18:$L$217, MATCH("A &amp; G ID", 'E4 TB Allocation Details'!$A$18:$L$18, 0),FALSE), 'E2 Allocators'!$B$15:$W$361, MATCH('O5 Details by Class &amp; Accounts'!BW$18, 'E2 Allocators'!$B$15:$W$15, 0),FALSE)*$E22), 0, VLOOKUP(VLOOKUP($A22, 'E4 TB Allocation Details'!$A$18:$L$217, MATCH("A &amp; G ID", 'E4 TB Allocation Details'!$A$18:$L$18, 0),FALSE), 'E2 Allocators'!$B$15:$W$361, MATCH('O5 Details by Class &amp; Accounts'!BW$18, 'E2 Allocators'!$B$15:$W$15, 0),FALSE)*$E22)</f>
        <v>0</v>
      </c>
      <c r="BX22" s="1334">
        <f>IF(ISERROR(VLOOKUP(VLOOKUP($A22, 'E4 TB Allocation Details'!$A$18:$L$217, MATCH("A &amp; G ID", 'E4 TB Allocation Details'!$A$18:$L$18, 0),FALSE), 'E2 Allocators'!$B$15:$W$361, MATCH('O5 Details by Class &amp; Accounts'!BX$18, 'E2 Allocators'!$B$15:$W$15, 0),FALSE)*$E22), 0, VLOOKUP(VLOOKUP($A22, 'E4 TB Allocation Details'!$A$18:$L$217, MATCH("A &amp; G ID", 'E4 TB Allocation Details'!$A$18:$L$18, 0),FALSE), 'E2 Allocators'!$B$15:$W$361, MATCH('O5 Details by Class &amp; Accounts'!BX$18, 'E2 Allocators'!$B$15:$W$15, 0),FALSE)*$E22)</f>
        <v>0</v>
      </c>
      <c r="BY22" s="1334">
        <f>IF(ISERROR(VLOOKUP(VLOOKUP($A22, 'E4 TB Allocation Details'!$A$18:$L$217, MATCH("A &amp; G ID", 'E4 TB Allocation Details'!$A$18:$L$18, 0),FALSE), 'E2 Allocators'!$B$15:$W$361, MATCH('O5 Details by Class &amp; Accounts'!BY$18, 'E2 Allocators'!$B$15:$W$15, 0),FALSE)*$E22), 0, VLOOKUP(VLOOKUP($A22, 'E4 TB Allocation Details'!$A$18:$L$217, MATCH("A &amp; G ID", 'E4 TB Allocation Details'!$A$18:$L$18, 0),FALSE), 'E2 Allocators'!$B$15:$W$361, MATCH('O5 Details by Class &amp; Accounts'!BY$18, 'E2 Allocators'!$B$15:$W$15, 0),FALSE)*$E22)</f>
        <v>0</v>
      </c>
      <c r="BZ22" s="1334">
        <f>IF(ISERROR(VLOOKUP(VLOOKUP($A22, 'E4 TB Allocation Details'!$A$18:$L$217, MATCH("A &amp; G ID", 'E4 TB Allocation Details'!$A$18:$L$18, 0),FALSE), 'E2 Allocators'!$B$15:$W$361, MATCH('O5 Details by Class &amp; Accounts'!BZ$18, 'E2 Allocators'!$B$15:$W$15, 0),FALSE)*$E22), 0, VLOOKUP(VLOOKUP($A22, 'E4 TB Allocation Details'!$A$18:$L$217, MATCH("A &amp; G ID", 'E4 TB Allocation Details'!$A$18:$L$18, 0),FALSE), 'E2 Allocators'!$B$15:$W$361, MATCH('O5 Details by Class &amp; Accounts'!BZ$18, 'E2 Allocators'!$B$15:$W$15, 0),FALSE)*$E22)</f>
        <v>0</v>
      </c>
      <c r="CA22" s="1334">
        <f>IF(ISERROR(VLOOKUP(VLOOKUP($A22, 'E4 TB Allocation Details'!$A$18:$L$217, MATCH("A &amp; G ID", 'E4 TB Allocation Details'!$A$18:$L$18, 0),FALSE), 'E2 Allocators'!$B$15:$W$361, MATCH('O5 Details by Class &amp; Accounts'!CA$18, 'E2 Allocators'!$B$15:$W$15, 0),FALSE)*$E22), 0, VLOOKUP(VLOOKUP($A22, 'E4 TB Allocation Details'!$A$18:$L$217, MATCH("A &amp; G ID", 'E4 TB Allocation Details'!$A$18:$L$18, 0),FALSE), 'E2 Allocators'!$B$15:$W$361, MATCH('O5 Details by Class &amp; Accounts'!CA$18, 'E2 Allocators'!$B$15:$W$15, 0),FALSE)*$E22)</f>
        <v>0</v>
      </c>
      <c r="CB22" s="1334">
        <f>IF(ISERROR(VLOOKUP(VLOOKUP($A22, 'E4 TB Allocation Details'!$A$18:$L$217, MATCH("A &amp; G ID", 'E4 TB Allocation Details'!$A$18:$L$18, 0),FALSE), 'E2 Allocators'!$B$15:$W$361, MATCH('O5 Details by Class &amp; Accounts'!CB$18, 'E2 Allocators'!$B$15:$W$15, 0),FALSE)*$E22), 0, VLOOKUP(VLOOKUP($A22, 'E4 TB Allocation Details'!$A$18:$L$217, MATCH("A &amp; G ID", 'E4 TB Allocation Details'!$A$18:$L$18, 0),FALSE), 'E2 Allocators'!$B$15:$W$361, MATCH('O5 Details by Class &amp; Accounts'!CB$18, 'E2 Allocators'!$B$15:$W$15, 0),FALSE)*$E22)</f>
        <v>0</v>
      </c>
      <c r="CC22" s="1334">
        <f>IF(ISERROR(VLOOKUP(VLOOKUP($A22, 'E4 TB Allocation Details'!$A$18:$L$217, MATCH("A &amp; G ID", 'E4 TB Allocation Details'!$A$18:$L$18, 0),FALSE), 'E2 Allocators'!$B$15:$W$361, MATCH('O5 Details by Class &amp; Accounts'!CC$18, 'E2 Allocators'!$B$15:$W$15, 0),FALSE)*$E22), 0, VLOOKUP(VLOOKUP($A22, 'E4 TB Allocation Details'!$A$18:$L$217, MATCH("A &amp; G ID", 'E4 TB Allocation Details'!$A$18:$L$18, 0),FALSE), 'E2 Allocators'!$B$15:$W$361, MATCH('O5 Details by Class &amp; Accounts'!CC$18, 'E2 Allocators'!$B$15:$W$15, 0),FALSE)*$E22)</f>
        <v>0</v>
      </c>
      <c r="CD22" s="1334">
        <f>IF(ISERROR(VLOOKUP(VLOOKUP($A22, 'E4 TB Allocation Details'!$A$18:$L$217, MATCH("A &amp; G ID", 'E4 TB Allocation Details'!$A$18:$L$18, 0),FALSE), 'E2 Allocators'!$B$15:$W$361, MATCH('O5 Details by Class &amp; Accounts'!CD$18, 'E2 Allocators'!$B$15:$W$15, 0),FALSE)*$E22), 0, VLOOKUP(VLOOKUP($A22, 'E4 TB Allocation Details'!$A$18:$L$217, MATCH("A &amp; G ID", 'E4 TB Allocation Details'!$A$18:$L$18, 0),FALSE), 'E2 Allocators'!$B$15:$W$361, MATCH('O5 Details by Class &amp; Accounts'!CD$18, 'E2 Allocators'!$B$15:$W$15, 0),FALSE)*$E22)</f>
        <v>0</v>
      </c>
      <c r="CE22" s="1334">
        <f>IF(ISERROR(VLOOKUP(VLOOKUP($A22, 'E4 TB Allocation Details'!$A$18:$L$217, MATCH("A &amp; G ID", 'E4 TB Allocation Details'!$A$18:$L$18, 0),FALSE), 'E2 Allocators'!$B$15:$W$361, MATCH('O5 Details by Class &amp; Accounts'!CE$18, 'E2 Allocators'!$B$15:$W$15, 0),FALSE)*$E22), 0, VLOOKUP(VLOOKUP($A22, 'E4 TB Allocation Details'!$A$18:$L$217, MATCH("A &amp; G ID", 'E4 TB Allocation Details'!$A$18:$L$18, 0),FALSE), 'E2 Allocators'!$B$15:$W$361, MATCH('O5 Details by Class &amp; Accounts'!CE$18, 'E2 Allocators'!$B$15:$W$15, 0),FALSE)*$E22)</f>
        <v>0</v>
      </c>
      <c r="CF22" s="1334">
        <f>IF(ISERROR(VLOOKUP(VLOOKUP($A22, 'E4 TB Allocation Details'!$A$18:$L$217, MATCH("A &amp; G ID", 'E4 TB Allocation Details'!$A$18:$L$18, 0),FALSE), 'E2 Allocators'!$B$15:$W$361, MATCH('O5 Details by Class &amp; Accounts'!CF$18, 'E2 Allocators'!$B$15:$W$15, 0),FALSE)*$E22), 0, VLOOKUP(VLOOKUP($A22, 'E4 TB Allocation Details'!$A$18:$L$217, MATCH("A &amp; G ID", 'E4 TB Allocation Details'!$A$18:$L$18, 0),FALSE), 'E2 Allocators'!$B$15:$W$361, MATCH('O5 Details by Class &amp; Accounts'!CF$18, 'E2 Allocators'!$B$15:$W$15, 0),FALSE)*$E22)</f>
        <v>0</v>
      </c>
      <c r="CG22" s="1334">
        <f>IF(ISERROR(VLOOKUP(VLOOKUP($A22, 'E4 TB Allocation Details'!$A$18:$L$217, MATCH("A &amp; G ID", 'E4 TB Allocation Details'!$A$18:$L$18, 0),FALSE), 'E2 Allocators'!$B$15:$W$361, MATCH('O5 Details by Class &amp; Accounts'!CG$18, 'E2 Allocators'!$B$15:$W$15, 0),FALSE)*$E22), 0, VLOOKUP(VLOOKUP($A22, 'E4 TB Allocation Details'!$A$18:$L$217, MATCH("A &amp; G ID", 'E4 TB Allocation Details'!$A$18:$L$18, 0),FALSE), 'E2 Allocators'!$B$15:$W$361, MATCH('O5 Details by Class &amp; Accounts'!CG$18, 'E2 Allocators'!$B$15:$W$15, 0),FALSE)*$E22)</f>
        <v>0</v>
      </c>
      <c r="CH22" s="1334">
        <f>IF(ISERROR(VLOOKUP(VLOOKUP($A22, 'E4 TB Allocation Details'!$A$18:$L$217, MATCH("A &amp; G ID", 'E4 TB Allocation Details'!$A$18:$L$18, 0),FALSE), 'E2 Allocators'!$B$15:$W$361, MATCH('O5 Details by Class &amp; Accounts'!CH$18, 'E2 Allocators'!$B$15:$W$15, 0),FALSE)*$E22), 0, VLOOKUP(VLOOKUP($A22, 'E4 TB Allocation Details'!$A$18:$L$217, MATCH("A &amp; G ID", 'E4 TB Allocation Details'!$A$18:$L$18, 0),FALSE), 'E2 Allocators'!$B$15:$W$361, MATCH('O5 Details by Class &amp; Accounts'!CH$18, 'E2 Allocators'!$B$15:$W$15, 0),FALSE)*$E22)</f>
        <v>0</v>
      </c>
      <c r="CI22" s="1334">
        <f>IF(ISERROR(VLOOKUP(VLOOKUP($A22, 'E4 TB Allocation Details'!$A$18:$L$217, MATCH("A &amp; G ID", 'E4 TB Allocation Details'!$A$18:$L$18, 0),FALSE), 'E2 Allocators'!$B$15:$W$361, MATCH('O5 Details by Class &amp; Accounts'!CI$18, 'E2 Allocators'!$B$15:$W$15, 0),FALSE)*$E22), 0, VLOOKUP(VLOOKUP($A22, 'E4 TB Allocation Details'!$A$18:$L$217, MATCH("A &amp; G ID", 'E4 TB Allocation Details'!$A$18:$L$18, 0),FALSE), 'E2 Allocators'!$B$15:$W$361, MATCH('O5 Details by Class &amp; Accounts'!CI$18, 'E2 Allocators'!$B$15:$W$15, 0),FALSE)*$E22)</f>
        <v>0</v>
      </c>
      <c r="CJ22" s="1334">
        <f>IF(ISERROR(VLOOKUP(VLOOKUP($A22, 'E4 TB Allocation Details'!$A$18:$L$217, MATCH("A &amp; G ID", 'E4 TB Allocation Details'!$A$18:$L$18, 0),FALSE), 'E2 Allocators'!$B$15:$W$361, MATCH('O5 Details by Class &amp; Accounts'!CJ$18, 'E2 Allocators'!$B$15:$W$15, 0),FALSE)*$E22), 0, VLOOKUP(VLOOKUP($A22, 'E4 TB Allocation Details'!$A$18:$L$217, MATCH("A &amp; G ID", 'E4 TB Allocation Details'!$A$18:$L$18, 0),FALSE), 'E2 Allocators'!$B$15:$W$361, MATCH('O5 Details by Class &amp; Accounts'!CJ$18, 'E2 Allocators'!$B$15:$W$15, 0),FALSE)*$E22)</f>
        <v>0</v>
      </c>
      <c r="CK22" s="1334">
        <f>IF(ISERROR(VLOOKUP(VLOOKUP($A22, 'E4 TB Allocation Details'!$A$18:$L$217, MATCH("A &amp; G ID", 'E4 TB Allocation Details'!$A$18:$L$18, 0),FALSE), 'E2 Allocators'!$B$15:$W$361, MATCH('O5 Details by Class &amp; Accounts'!CK$18, 'E2 Allocators'!$B$15:$W$15, 0),FALSE)*$E22), 0, VLOOKUP(VLOOKUP($A22, 'E4 TB Allocation Details'!$A$18:$L$217, MATCH("A &amp; G ID", 'E4 TB Allocation Details'!$A$18:$L$18, 0),FALSE), 'E2 Allocators'!$B$15:$W$361, MATCH('O5 Details by Class &amp; Accounts'!CK$18, 'E2 Allocators'!$B$15:$W$15, 0),FALSE)*$E22)</f>
        <v>0</v>
      </c>
      <c r="CL22" s="1334">
        <f>IF(ISERROR(VLOOKUP(VLOOKUP($A22, 'E4 TB Allocation Details'!$A$18:$L$217, MATCH("A &amp; G ID", 'E4 TB Allocation Details'!$A$18:$L$18, 0),FALSE), 'E2 Allocators'!$B$15:$W$361, MATCH('O5 Details by Class &amp; Accounts'!CL$18, 'E2 Allocators'!$B$15:$W$15, 0),FALSE)*$E22), 0, VLOOKUP(VLOOKUP($A22, 'E4 TB Allocation Details'!$A$18:$L$217, MATCH("A &amp; G ID", 'E4 TB Allocation Details'!$A$18:$L$18, 0),FALSE), 'E2 Allocators'!$B$15:$W$361, MATCH('O5 Details by Class &amp; Accounts'!CL$18, 'E2 Allocators'!$B$15:$W$15, 0),FALSE)*$E22)</f>
        <v>0</v>
      </c>
      <c r="CM22" s="1334">
        <f>IF(ISERROR(VLOOKUP(VLOOKUP($A22, 'E4 TB Allocation Details'!$A$18:$L$217, MATCH("A &amp; G ID", 'E4 TB Allocation Details'!$A$18:$L$18, 0),FALSE), 'E2 Allocators'!$B$15:$W$361, MATCH('O5 Details by Class &amp; Accounts'!CM$18, 'E2 Allocators'!$B$15:$W$15, 0),FALSE)*$E22), 0, VLOOKUP(VLOOKUP($A22, 'E4 TB Allocation Details'!$A$18:$L$217, MATCH("A &amp; G ID", 'E4 TB Allocation Details'!$A$18:$L$18, 0),FALSE), 'E2 Allocators'!$B$15:$W$361, MATCH('O5 Details by Class &amp; Accounts'!CM$18, 'E2 Allocators'!$B$15:$W$15, 0),FALSE)*$E22)</f>
        <v>0</v>
      </c>
      <c r="CN22" s="1334">
        <f t="shared" si="5"/>
        <v>0</v>
      </c>
      <c r="CO22" s="1670">
        <f t="shared" si="4"/>
        <v>0</v>
      </c>
      <c r="CQ22" s="1926" t="s">
        <v>743</v>
      </c>
    </row>
    <row r="23" spans="1:95" s="64" customFormat="1" ht="12.75" x14ac:dyDescent="0.2">
      <c r="A23" s="1100" t="s">
        <v>862</v>
      </c>
      <c r="B23" s="1101" t="s">
        <v>345</v>
      </c>
      <c r="C23" s="1667">
        <f>IF(ISERROR(VLOOKUP($A23,'I3 TB Data'!$A$20:$H$465,MATCH('O5 Details by Class &amp; Accounts'!$C$18, 'I3 TB Data'!$A$20:$H$20,0),0)), 0, VLOOKUP($A23,'I3 TB Data'!$A$20:$H$465,MATCH('O5 Details by Class &amp; Accounts'!$C$18,'I3 TB Data'!$A$20:$H$20,0),0))</f>
        <v>0</v>
      </c>
      <c r="D23" s="1668">
        <f>'I4 BO ASSETS'!E20</f>
        <v>497489</v>
      </c>
      <c r="E23" s="1667">
        <f t="shared" si="6"/>
        <v>497489</v>
      </c>
      <c r="F23" s="1669">
        <f>IF(ISERROR(VLOOKUP($A23, 'E1 Categorization'!A33:E123, MATCH("Customer Component", 'E1 Categorization'!$A$33:$E$33,0), 0)), 0, IF(VLOOKUP($A23, 'E1 Categorization'!A33:E123, MATCH("Customer Component", 'E1 Categorization'!$A$33:$E$33,0), 0)=0, 'O5 Details by Class &amp; Accounts'!$E23, IF(AND(VLOOKUP($A23, 'E1 Categorization'!A33:E123, MATCH("Customer Component", 'E1 Categorization'!$A$33:$E$33,0), 0) &gt;0, VLOOKUP($A23, 'E1 Categorization'!A33:E123, MATCH("Customer Component", 'E1 Categorization'!$A$33:$E$33,0), 0)&lt;1), 'O5 Details by Class &amp; Accounts'!$E23*(1-VLOOKUP($A23, 'E1 Categorization'!A33:E123, MATCH("Customer Component", 'E1 Categorization'!$A$33:$E$33,0), 0)), 0)))</f>
        <v>497489</v>
      </c>
      <c r="G23" s="1669">
        <f>IF(ISERROR(VLOOKUP($A23, 'E1 Categorization'!A33:E123, MATCH("Customer Component", 'E1 Categorization'!$A$33:$E$33,0), 0)),0, IF(VLOOKUP($A23, 'E1 Categorization'!A33:E123, MATCH("Customer Component", 'E1 Categorization'!$A$33:$E$33,0), 0)=0, 0, IF(AND(VLOOKUP($A23, 'E1 Categorization'!A33:E123, MATCH("Customer Component", 'E1 Categorization'!$A$33:$E$33,0), 0) &gt;0, VLOOKUP($A23, 'E1 Categorization'!A33:E123, MATCH("Customer Component", 'E1 Categorization'!$A$33:$E$33,0), 0)&lt;1), 'O5 Details by Class &amp; Accounts'!$E23*(VLOOKUP($A23, 'E1 Categorization'!A33:E123, MATCH("Customer Component", 'E1 Categorization'!$A$33:$E$33,0), 0)), 'O5 Details by Class &amp; Accounts'!$E23)))</f>
        <v>0</v>
      </c>
      <c r="H23" s="1334">
        <f t="shared" si="0"/>
        <v>497489</v>
      </c>
      <c r="I23" s="1334">
        <f>IF(ISERROR(VLOOKUP(VLOOKUP($A23, 'E4 TB Allocation Details'!$A$18:$L$217, MATCH("Demand ID", 'E4 TB Allocation Details'!$A$18:$L$18, 0),FALSE), 'E2 Allocators'!$B$15:$W$361, MATCH('O5 Details by Class &amp; Accounts'!I$18, 'E2 Allocators'!$B$15:$W$15, 0),FALSE)*$F23), 0, VLOOKUP(VLOOKUP($A23, 'E4 TB Allocation Details'!$A$18:$L$217, MATCH("Demand ID", 'E4 TB Allocation Details'!$A$18:$L$18, 0),FALSE), 'E2 Allocators'!$B$15:$W$361, MATCH('O5 Details by Class &amp; Accounts'!I$18, 'E2 Allocators'!$B$15:$W$15, 0),FALSE)*$F23)</f>
        <v>162803.09025292806</v>
      </c>
      <c r="J23" s="1334">
        <f>IF(ISERROR(VLOOKUP(VLOOKUP($A23, 'E4 TB Allocation Details'!$A$18:$L$217, MATCH("Demand ID", 'E4 TB Allocation Details'!$A$18:$L$18, 0),FALSE), 'E2 Allocators'!$B$15:$W$361, MATCH('O5 Details by Class &amp; Accounts'!J$18, 'E2 Allocators'!$B$15:$W$15, 0),FALSE)*$F23), 0, VLOOKUP(VLOOKUP($A23, 'E4 TB Allocation Details'!$A$18:$L$217, MATCH("Demand ID", 'E4 TB Allocation Details'!$A$18:$L$18, 0),FALSE), 'E2 Allocators'!$B$15:$W$361, MATCH('O5 Details by Class &amp; Accounts'!J$18, 'E2 Allocators'!$B$15:$W$15, 0),FALSE)*$F23)</f>
        <v>43648.678708601932</v>
      </c>
      <c r="K23" s="1334">
        <f>IF(ISERROR(VLOOKUP(VLOOKUP($A23, 'E4 TB Allocation Details'!$A$18:$L$217, MATCH("Demand ID", 'E4 TB Allocation Details'!$A$18:$L$18, 0),FALSE), 'E2 Allocators'!$B$15:$W$361, MATCH('O5 Details by Class &amp; Accounts'!K$18, 'E2 Allocators'!$B$15:$W$15, 0),FALSE)*$F23), 0, VLOOKUP(VLOOKUP($A23, 'E4 TB Allocation Details'!$A$18:$L$217, MATCH("Demand ID", 'E4 TB Allocation Details'!$A$18:$L$18, 0),FALSE), 'E2 Allocators'!$B$15:$W$361, MATCH('O5 Details by Class &amp; Accounts'!K$18, 'E2 Allocators'!$B$15:$W$15, 0),FALSE)*$F23)</f>
        <v>105586.87136026645</v>
      </c>
      <c r="L23" s="1334">
        <f>IF(ISERROR(VLOOKUP(VLOOKUP($A23, 'E4 TB Allocation Details'!$A$18:$L$217, MATCH("Demand ID", 'E4 TB Allocation Details'!$A$18:$L$18, 0),FALSE), 'E2 Allocators'!$B$15:$W$361, MATCH('O5 Details by Class &amp; Accounts'!L$18, 'E2 Allocators'!$B$15:$W$15, 0),FALSE)*$F23), 0, VLOOKUP(VLOOKUP($A23, 'E4 TB Allocation Details'!$A$18:$L$217, MATCH("Demand ID", 'E4 TB Allocation Details'!$A$18:$L$18, 0),FALSE), 'E2 Allocators'!$B$15:$W$361, MATCH('O5 Details by Class &amp; Accounts'!L$18, 'E2 Allocators'!$B$15:$W$15, 0),FALSE)*$F23)</f>
        <v>0</v>
      </c>
      <c r="M23" s="1334">
        <f>IF(ISERROR(VLOOKUP(VLOOKUP($A23, 'E4 TB Allocation Details'!$A$18:$L$217, MATCH("Demand ID", 'E4 TB Allocation Details'!$A$18:$L$18, 0),FALSE), 'E2 Allocators'!$B$15:$W$361, MATCH('O5 Details by Class &amp; Accounts'!M$18, 'E2 Allocators'!$B$15:$W$15, 0),FALSE)*$F23), 0, VLOOKUP(VLOOKUP($A23, 'E4 TB Allocation Details'!$A$18:$L$217, MATCH("Demand ID", 'E4 TB Allocation Details'!$A$18:$L$18, 0),FALSE), 'E2 Allocators'!$B$15:$W$361, MATCH('O5 Details by Class &amp; Accounts'!M$18, 'E2 Allocators'!$B$15:$W$15, 0),FALSE)*$F23)</f>
        <v>70544.393903917487</v>
      </c>
      <c r="N23" s="1334">
        <f>IF(ISERROR(VLOOKUP(VLOOKUP($A23, 'E4 TB Allocation Details'!$A$18:$L$217, MATCH("Demand ID", 'E4 TB Allocation Details'!$A$18:$L$18, 0),FALSE), 'E2 Allocators'!$B$15:$W$361, MATCH('O5 Details by Class &amp; Accounts'!N$18, 'E2 Allocators'!$B$15:$W$15, 0),FALSE)*$F23), 0, VLOOKUP(VLOOKUP($A23, 'E4 TB Allocation Details'!$A$18:$L$217, MATCH("Demand ID", 'E4 TB Allocation Details'!$A$18:$L$18, 0),FALSE), 'E2 Allocators'!$B$15:$W$361, MATCH('O5 Details by Class &amp; Accounts'!N$18, 'E2 Allocators'!$B$15:$W$15, 0),FALSE)*$F23)</f>
        <v>108715.50743818918</v>
      </c>
      <c r="O23" s="1334">
        <f>IF(ISERROR(VLOOKUP(VLOOKUP($A23, 'E4 TB Allocation Details'!$A$18:$L$217, MATCH("Demand ID", 'E4 TB Allocation Details'!$A$18:$L$18, 0),FALSE), 'E2 Allocators'!$B$15:$W$361, MATCH('O5 Details by Class &amp; Accounts'!O$18, 'E2 Allocators'!$B$15:$W$15, 0),FALSE)*$F23), 0, VLOOKUP(VLOOKUP($A23, 'E4 TB Allocation Details'!$A$18:$L$217, MATCH("Demand ID", 'E4 TB Allocation Details'!$A$18:$L$18, 0),FALSE), 'E2 Allocators'!$B$15:$W$361, MATCH('O5 Details by Class &amp; Accounts'!O$18, 'E2 Allocators'!$B$15:$W$15, 0),FALSE)*$F23)</f>
        <v>4955.8469684248294</v>
      </c>
      <c r="P23" s="1334">
        <f>IF(ISERROR(VLOOKUP(VLOOKUP($A23, 'E4 TB Allocation Details'!$A$18:$L$217, MATCH("Demand ID", 'E4 TB Allocation Details'!$A$18:$L$18, 0),FALSE), 'E2 Allocators'!$B$15:$W$361, MATCH('O5 Details by Class &amp; Accounts'!P$18, 'E2 Allocators'!$B$15:$W$15, 0),FALSE)*$F23), 0, VLOOKUP(VLOOKUP($A23, 'E4 TB Allocation Details'!$A$18:$L$217, MATCH("Demand ID", 'E4 TB Allocation Details'!$A$18:$L$18, 0),FALSE), 'E2 Allocators'!$B$15:$W$361, MATCH('O5 Details by Class &amp; Accounts'!P$18, 'E2 Allocators'!$B$15:$W$15, 0),FALSE)*$F23)</f>
        <v>313.79594119844086</v>
      </c>
      <c r="Q23" s="1334">
        <f>IF(ISERROR(VLOOKUP(VLOOKUP($A23, 'E4 TB Allocation Details'!$A$18:$L$217, MATCH("Demand ID", 'E4 TB Allocation Details'!$A$18:$L$18, 0),FALSE), 'E2 Allocators'!$B$15:$W$361, MATCH('O5 Details by Class &amp; Accounts'!Q$18, 'E2 Allocators'!$B$15:$W$15, 0),FALSE)*$F23), 0, VLOOKUP(VLOOKUP($A23, 'E4 TB Allocation Details'!$A$18:$L$217, MATCH("Demand ID", 'E4 TB Allocation Details'!$A$18:$L$18, 0),FALSE), 'E2 Allocators'!$B$15:$W$361, MATCH('O5 Details by Class &amp; Accounts'!Q$18, 'E2 Allocators'!$B$15:$W$15, 0),FALSE)*$F23)</f>
        <v>920.81542647365529</v>
      </c>
      <c r="R23" s="1334">
        <f>IF(ISERROR(VLOOKUP(VLOOKUP($A23, 'E4 TB Allocation Details'!$A$18:$L$217, MATCH("Demand ID", 'E4 TB Allocation Details'!$A$18:$L$18, 0),FALSE), 'E2 Allocators'!$B$15:$W$361, MATCH('O5 Details by Class &amp; Accounts'!R$18, 'E2 Allocators'!$B$15:$W$15, 0),FALSE)*$F23), 0, VLOOKUP(VLOOKUP($A23, 'E4 TB Allocation Details'!$A$18:$L$217, MATCH("Demand ID", 'E4 TB Allocation Details'!$A$18:$L$18, 0),FALSE), 'E2 Allocators'!$B$15:$W$361, MATCH('O5 Details by Class &amp; Accounts'!R$18, 'E2 Allocators'!$B$15:$W$15, 0),FALSE)*$F23)</f>
        <v>0</v>
      </c>
      <c r="S23" s="1334">
        <f>IF(ISERROR(VLOOKUP(VLOOKUP($A23, 'E4 TB Allocation Details'!$A$18:$L$217, MATCH("Demand ID", 'E4 TB Allocation Details'!$A$18:$L$18, 0),FALSE), 'E2 Allocators'!$B$15:$W$361, MATCH('O5 Details by Class &amp; Accounts'!S$18, 'E2 Allocators'!$B$15:$W$15, 0),FALSE)*$F23), 0, VLOOKUP(VLOOKUP($A23, 'E4 TB Allocation Details'!$A$18:$L$217, MATCH("Demand ID", 'E4 TB Allocation Details'!$A$18:$L$18, 0),FALSE), 'E2 Allocators'!$B$15:$W$361, MATCH('O5 Details by Class &amp; Accounts'!S$18, 'E2 Allocators'!$B$15:$W$15, 0),FALSE)*$F23)</f>
        <v>0</v>
      </c>
      <c r="T23" s="1334">
        <f>IF(ISERROR(VLOOKUP(VLOOKUP($A23, 'E4 TB Allocation Details'!$A$18:$L$217, MATCH("Demand ID", 'E4 TB Allocation Details'!$A$18:$L$18, 0),FALSE), 'E2 Allocators'!$B$15:$W$361, MATCH('O5 Details by Class &amp; Accounts'!T$18, 'E2 Allocators'!$B$15:$W$15, 0),FALSE)*$F23), 0, VLOOKUP(VLOOKUP($A23, 'E4 TB Allocation Details'!$A$18:$L$217, MATCH("Demand ID", 'E4 TB Allocation Details'!$A$18:$L$18, 0),FALSE), 'E2 Allocators'!$B$15:$W$361, MATCH('O5 Details by Class &amp; Accounts'!T$18, 'E2 Allocators'!$B$15:$W$15, 0),FALSE)*$F23)</f>
        <v>0</v>
      </c>
      <c r="U23" s="1334">
        <f>IF(ISERROR(VLOOKUP(VLOOKUP($A23, 'E4 TB Allocation Details'!$A$18:$L$217, MATCH("Demand ID", 'E4 TB Allocation Details'!$A$18:$L$18, 0),FALSE), 'E2 Allocators'!$B$15:$W$361, MATCH('O5 Details by Class &amp; Accounts'!U$18, 'E2 Allocators'!$B$15:$W$15, 0),FALSE)*$F23), 0, VLOOKUP(VLOOKUP($A23, 'E4 TB Allocation Details'!$A$18:$L$217, MATCH("Demand ID", 'E4 TB Allocation Details'!$A$18:$L$18, 0),FALSE), 'E2 Allocators'!$B$15:$W$361, MATCH('O5 Details by Class &amp; Accounts'!U$18, 'E2 Allocators'!$B$15:$W$15, 0),FALSE)*$F23)</f>
        <v>0</v>
      </c>
      <c r="V23" s="1334">
        <f>IF(ISERROR(VLOOKUP(VLOOKUP($A23, 'E4 TB Allocation Details'!$A$18:$L$217, MATCH("Demand ID", 'E4 TB Allocation Details'!$A$18:$L$18, 0),FALSE), 'E2 Allocators'!$B$15:$W$361, MATCH('O5 Details by Class &amp; Accounts'!V$18, 'E2 Allocators'!$B$15:$W$15, 0),FALSE)*$F23), 0, VLOOKUP(VLOOKUP($A23, 'E4 TB Allocation Details'!$A$18:$L$217, MATCH("Demand ID", 'E4 TB Allocation Details'!$A$18:$L$18, 0),FALSE), 'E2 Allocators'!$B$15:$W$361, MATCH('O5 Details by Class &amp; Accounts'!V$18, 'E2 Allocators'!$B$15:$W$15, 0),FALSE)*$F23)</f>
        <v>0</v>
      </c>
      <c r="W23" s="1334">
        <f>IF(ISERROR(VLOOKUP(VLOOKUP($A23, 'E4 TB Allocation Details'!$A$18:$L$217, MATCH("Demand ID", 'E4 TB Allocation Details'!$A$18:$L$18, 0),FALSE), 'E2 Allocators'!$B$15:$W$361, MATCH('O5 Details by Class &amp; Accounts'!W$18, 'E2 Allocators'!$B$15:$W$15, 0),FALSE)*$F23), 0, VLOOKUP(VLOOKUP($A23, 'E4 TB Allocation Details'!$A$18:$L$217, MATCH("Demand ID", 'E4 TB Allocation Details'!$A$18:$L$18, 0),FALSE), 'E2 Allocators'!$B$15:$W$361, MATCH('O5 Details by Class &amp; Accounts'!W$18, 'E2 Allocators'!$B$15:$W$15, 0),FALSE)*$F23)</f>
        <v>0</v>
      </c>
      <c r="X23" s="1334">
        <f>IF(ISERROR(VLOOKUP(VLOOKUP($A23, 'E4 TB Allocation Details'!$A$18:$L$217, MATCH("Demand ID", 'E4 TB Allocation Details'!$A$18:$L$18, 0),FALSE), 'E2 Allocators'!$B$15:$W$361, MATCH('O5 Details by Class &amp; Accounts'!X$18, 'E2 Allocators'!$B$15:$W$15, 0),FALSE)*$F23), 0, VLOOKUP(VLOOKUP($A23, 'E4 TB Allocation Details'!$A$18:$L$217, MATCH("Demand ID", 'E4 TB Allocation Details'!$A$18:$L$18, 0),FALSE), 'E2 Allocators'!$B$15:$W$361, MATCH('O5 Details by Class &amp; Accounts'!X$18, 'E2 Allocators'!$B$15:$W$15, 0),FALSE)*$F23)</f>
        <v>0</v>
      </c>
      <c r="Y23" s="1334">
        <f>IF(ISERROR(VLOOKUP(VLOOKUP($A23, 'E4 TB Allocation Details'!$A$18:$L$217, MATCH("Demand ID", 'E4 TB Allocation Details'!$A$18:$L$18, 0),FALSE), 'E2 Allocators'!$B$15:$W$361, MATCH('O5 Details by Class &amp; Accounts'!Y$18, 'E2 Allocators'!$B$15:$W$15, 0),FALSE)*$F23), 0, VLOOKUP(VLOOKUP($A23, 'E4 TB Allocation Details'!$A$18:$L$217, MATCH("Demand ID", 'E4 TB Allocation Details'!$A$18:$L$18, 0),FALSE), 'E2 Allocators'!$B$15:$W$361, MATCH('O5 Details by Class &amp; Accounts'!Y$18, 'E2 Allocators'!$B$15:$W$15, 0),FALSE)*$F23)</f>
        <v>0</v>
      </c>
      <c r="Z23" s="1334">
        <f>IF(ISERROR(VLOOKUP(VLOOKUP($A23, 'E4 TB Allocation Details'!$A$18:$L$217, MATCH("Demand ID", 'E4 TB Allocation Details'!$A$18:$L$18, 0),FALSE), 'E2 Allocators'!$B$15:$W$361, MATCH('O5 Details by Class &amp; Accounts'!Z$18, 'E2 Allocators'!$B$15:$W$15, 0),FALSE)*$F23), 0, VLOOKUP(VLOOKUP($A23, 'E4 TB Allocation Details'!$A$18:$L$217, MATCH("Demand ID", 'E4 TB Allocation Details'!$A$18:$L$18, 0),FALSE), 'E2 Allocators'!$B$15:$W$361, MATCH('O5 Details by Class &amp; Accounts'!Z$18, 'E2 Allocators'!$B$15:$W$15, 0),FALSE)*$F23)</f>
        <v>0</v>
      </c>
      <c r="AA23" s="1334">
        <f>IF(ISERROR(VLOOKUP(VLOOKUP($A23, 'E4 TB Allocation Details'!$A$18:$L$217, MATCH("Demand ID", 'E4 TB Allocation Details'!$A$18:$L$18, 0),FALSE), 'E2 Allocators'!$B$15:$W$361, MATCH('O5 Details by Class &amp; Accounts'!AA$18, 'E2 Allocators'!$B$15:$W$15, 0),FALSE)*$F23), 0, VLOOKUP(VLOOKUP($A23, 'E4 TB Allocation Details'!$A$18:$L$217, MATCH("Demand ID", 'E4 TB Allocation Details'!$A$18:$L$18, 0),FALSE), 'E2 Allocators'!$B$15:$W$361, MATCH('O5 Details by Class &amp; Accounts'!AA$18, 'E2 Allocators'!$B$15:$W$15, 0),FALSE)*$F23)</f>
        <v>0</v>
      </c>
      <c r="AB23" s="1334">
        <f>IF(ISERROR(VLOOKUP(VLOOKUP($A23, 'E4 TB Allocation Details'!$A$18:$L$217, MATCH("Demand ID", 'E4 TB Allocation Details'!$A$18:$L$18, 0),FALSE), 'E2 Allocators'!$B$15:$W$361, MATCH('O5 Details by Class &amp; Accounts'!AB$18, 'E2 Allocators'!$B$15:$W$15, 0),FALSE)*$F23), 0, VLOOKUP(VLOOKUP($A23, 'E4 TB Allocation Details'!$A$18:$L$217, MATCH("Demand ID", 'E4 TB Allocation Details'!$A$18:$L$18, 0),FALSE), 'E2 Allocators'!$B$15:$W$361, MATCH('O5 Details by Class &amp; Accounts'!AB$18, 'E2 Allocators'!$B$15:$W$15, 0),FALSE)*$F23)</f>
        <v>0</v>
      </c>
      <c r="AC23" s="1334">
        <f t="shared" si="1"/>
        <v>497489.00000000006</v>
      </c>
      <c r="AD23" s="1334">
        <f>IF(ISERROR(VLOOKUP(VLOOKUP($A23, 'E4 TB Allocation Details'!$A$18:$L$217, MATCH("Customer ID", 'E4 TB Allocation Details'!$A$18:$L$18, 0),FALSE), 'E2 Allocators'!$B$15:$W$361, MATCH('O5 Details by Class &amp; Accounts'!AD$18, 'E2 Allocators'!$B$15:$W$15, 0),FALSE)*$G23), 0, VLOOKUP(VLOOKUP($A23, 'E4 TB Allocation Details'!$A$18:$L$217, MATCH("Customer ID", 'E4 TB Allocation Details'!$A$18:$L$18, 0),FALSE), 'E2 Allocators'!$B$15:$W$361, MATCH('O5 Details by Class &amp; Accounts'!AD$18, 'E2 Allocators'!$B$15:$W$15, 0),FALSE)*$G23)</f>
        <v>0</v>
      </c>
      <c r="AE23" s="1334">
        <f>IF(ISERROR(VLOOKUP(VLOOKUP($A23, 'E4 TB Allocation Details'!$A$18:$L$217, MATCH("Customer ID", 'E4 TB Allocation Details'!$A$18:$L$18, 0),FALSE), 'E2 Allocators'!$B$15:$W$361, MATCH('O5 Details by Class &amp; Accounts'!AE$18, 'E2 Allocators'!$B$15:$W$15, 0),FALSE)*$G23), 0, VLOOKUP(VLOOKUP($A23, 'E4 TB Allocation Details'!$A$18:$L$217, MATCH("Customer ID", 'E4 TB Allocation Details'!$A$18:$L$18, 0),FALSE), 'E2 Allocators'!$B$15:$W$361, MATCH('O5 Details by Class &amp; Accounts'!AE$18, 'E2 Allocators'!$B$15:$W$15, 0),FALSE)*$G23)</f>
        <v>0</v>
      </c>
      <c r="AF23" s="1334">
        <f>IF(ISERROR(VLOOKUP(VLOOKUP($A23, 'E4 TB Allocation Details'!$A$18:$L$217, MATCH("Customer ID", 'E4 TB Allocation Details'!$A$18:$L$18, 0),FALSE), 'E2 Allocators'!$B$15:$W$361, MATCH('O5 Details by Class &amp; Accounts'!AF$18, 'E2 Allocators'!$B$15:$W$15, 0),FALSE)*$G23), 0, VLOOKUP(VLOOKUP($A23, 'E4 TB Allocation Details'!$A$18:$L$217, MATCH("Customer ID", 'E4 TB Allocation Details'!$A$18:$L$18, 0),FALSE), 'E2 Allocators'!$B$15:$W$361, MATCH('O5 Details by Class &amp; Accounts'!AF$18, 'E2 Allocators'!$B$15:$W$15, 0),FALSE)*$G23)</f>
        <v>0</v>
      </c>
      <c r="AG23" s="1334">
        <f>IF(ISERROR(VLOOKUP(VLOOKUP($A23, 'E4 TB Allocation Details'!$A$18:$L$217, MATCH("Customer ID", 'E4 TB Allocation Details'!$A$18:$L$18, 0),FALSE), 'E2 Allocators'!$B$15:$W$361, MATCH('O5 Details by Class &amp; Accounts'!AG$18, 'E2 Allocators'!$B$15:$W$15, 0),FALSE)*$G23), 0, VLOOKUP(VLOOKUP($A23, 'E4 TB Allocation Details'!$A$18:$L$217, MATCH("Customer ID", 'E4 TB Allocation Details'!$A$18:$L$18, 0),FALSE), 'E2 Allocators'!$B$15:$W$361, MATCH('O5 Details by Class &amp; Accounts'!AG$18, 'E2 Allocators'!$B$15:$W$15, 0),FALSE)*$G23)</f>
        <v>0</v>
      </c>
      <c r="AH23" s="1334">
        <f>IF(ISERROR(VLOOKUP(VLOOKUP($A23, 'E4 TB Allocation Details'!$A$18:$L$217, MATCH("Customer ID", 'E4 TB Allocation Details'!$A$18:$L$18, 0),FALSE), 'E2 Allocators'!$B$15:$W$361, MATCH('O5 Details by Class &amp; Accounts'!AH$18, 'E2 Allocators'!$B$15:$W$15, 0),FALSE)*$G23), 0, VLOOKUP(VLOOKUP($A23, 'E4 TB Allocation Details'!$A$18:$L$217, MATCH("Customer ID", 'E4 TB Allocation Details'!$A$18:$L$18, 0),FALSE), 'E2 Allocators'!$B$15:$W$361, MATCH('O5 Details by Class &amp; Accounts'!AH$18, 'E2 Allocators'!$B$15:$W$15, 0),FALSE)*$G23)</f>
        <v>0</v>
      </c>
      <c r="AI23" s="1334">
        <f>IF(ISERROR(VLOOKUP(VLOOKUP($A23, 'E4 TB Allocation Details'!$A$18:$L$217, MATCH("Customer ID", 'E4 TB Allocation Details'!$A$18:$L$18, 0),FALSE), 'E2 Allocators'!$B$15:$W$361, MATCH('O5 Details by Class &amp; Accounts'!AI$18, 'E2 Allocators'!$B$15:$W$15, 0),FALSE)*$G23), 0, VLOOKUP(VLOOKUP($A23, 'E4 TB Allocation Details'!$A$18:$L$217, MATCH("Customer ID", 'E4 TB Allocation Details'!$A$18:$L$18, 0),FALSE), 'E2 Allocators'!$B$15:$W$361, MATCH('O5 Details by Class &amp; Accounts'!AI$18, 'E2 Allocators'!$B$15:$W$15, 0),FALSE)*$G23)</f>
        <v>0</v>
      </c>
      <c r="AJ23" s="1334">
        <f>IF(ISERROR(VLOOKUP(VLOOKUP($A23, 'E4 TB Allocation Details'!$A$18:$L$217, MATCH("Customer ID", 'E4 TB Allocation Details'!$A$18:$L$18, 0),FALSE), 'E2 Allocators'!$B$15:$W$361, MATCH('O5 Details by Class &amp; Accounts'!AJ$18, 'E2 Allocators'!$B$15:$W$15, 0),FALSE)*$G23), 0, VLOOKUP(VLOOKUP($A23, 'E4 TB Allocation Details'!$A$18:$L$217, MATCH("Customer ID", 'E4 TB Allocation Details'!$A$18:$L$18, 0),FALSE), 'E2 Allocators'!$B$15:$W$361, MATCH('O5 Details by Class &amp; Accounts'!AJ$18, 'E2 Allocators'!$B$15:$W$15, 0),FALSE)*$G23)</f>
        <v>0</v>
      </c>
      <c r="AK23" s="1334">
        <f>IF(ISERROR(VLOOKUP(VLOOKUP($A23, 'E4 TB Allocation Details'!$A$18:$L$217, MATCH("Customer ID", 'E4 TB Allocation Details'!$A$18:$L$18, 0),FALSE), 'E2 Allocators'!$B$15:$W$361, MATCH('O5 Details by Class &amp; Accounts'!AK$18, 'E2 Allocators'!$B$15:$W$15, 0),FALSE)*$G23), 0, VLOOKUP(VLOOKUP($A23, 'E4 TB Allocation Details'!$A$18:$L$217, MATCH("Customer ID", 'E4 TB Allocation Details'!$A$18:$L$18, 0),FALSE), 'E2 Allocators'!$B$15:$W$361, MATCH('O5 Details by Class &amp; Accounts'!AK$18, 'E2 Allocators'!$B$15:$W$15, 0),FALSE)*$G23)</f>
        <v>0</v>
      </c>
      <c r="AL23" s="1334">
        <f>IF(ISERROR(VLOOKUP(VLOOKUP($A23, 'E4 TB Allocation Details'!$A$18:$L$217, MATCH("Customer ID", 'E4 TB Allocation Details'!$A$18:$L$18, 0),FALSE), 'E2 Allocators'!$B$15:$W$361, MATCH('O5 Details by Class &amp; Accounts'!AL$18, 'E2 Allocators'!$B$15:$W$15, 0),FALSE)*$G23), 0, VLOOKUP(VLOOKUP($A23, 'E4 TB Allocation Details'!$A$18:$L$217, MATCH("Customer ID", 'E4 TB Allocation Details'!$A$18:$L$18, 0),FALSE), 'E2 Allocators'!$B$15:$W$361, MATCH('O5 Details by Class &amp; Accounts'!AL$18, 'E2 Allocators'!$B$15:$W$15, 0),FALSE)*$G23)</f>
        <v>0</v>
      </c>
      <c r="AM23" s="1334">
        <f>IF(ISERROR(VLOOKUP(VLOOKUP($A23, 'E4 TB Allocation Details'!$A$18:$L$217, MATCH("Customer ID", 'E4 TB Allocation Details'!$A$18:$L$18, 0),FALSE), 'E2 Allocators'!$B$15:$W$361, MATCH('O5 Details by Class &amp; Accounts'!AM$18, 'E2 Allocators'!$B$15:$W$15, 0),FALSE)*$G23), 0, VLOOKUP(VLOOKUP($A23, 'E4 TB Allocation Details'!$A$18:$L$217, MATCH("Customer ID", 'E4 TB Allocation Details'!$A$18:$L$18, 0),FALSE), 'E2 Allocators'!$B$15:$W$361, MATCH('O5 Details by Class &amp; Accounts'!AM$18, 'E2 Allocators'!$B$15:$W$15, 0),FALSE)*$G23)</f>
        <v>0</v>
      </c>
      <c r="AN23" s="1334">
        <f>IF(ISERROR(VLOOKUP(VLOOKUP($A23, 'E4 TB Allocation Details'!$A$18:$L$217, MATCH("Customer ID", 'E4 TB Allocation Details'!$A$18:$L$18, 0),FALSE), 'E2 Allocators'!$B$15:$W$361, MATCH('O5 Details by Class &amp; Accounts'!AN$18, 'E2 Allocators'!$B$15:$W$15, 0),FALSE)*$G23), 0, VLOOKUP(VLOOKUP($A23, 'E4 TB Allocation Details'!$A$18:$L$217, MATCH("Customer ID", 'E4 TB Allocation Details'!$A$18:$L$18, 0),FALSE), 'E2 Allocators'!$B$15:$W$361, MATCH('O5 Details by Class &amp; Accounts'!AN$18, 'E2 Allocators'!$B$15:$W$15, 0),FALSE)*$G23)</f>
        <v>0</v>
      </c>
      <c r="AO23" s="1334">
        <f>IF(ISERROR(VLOOKUP(VLOOKUP($A23, 'E4 TB Allocation Details'!$A$18:$L$217, MATCH("Customer ID", 'E4 TB Allocation Details'!$A$18:$L$18, 0),FALSE), 'E2 Allocators'!$B$15:$W$361, MATCH('O5 Details by Class &amp; Accounts'!AO$18, 'E2 Allocators'!$B$15:$W$15, 0),FALSE)*$G23), 0, VLOOKUP(VLOOKUP($A23, 'E4 TB Allocation Details'!$A$18:$L$217, MATCH("Customer ID", 'E4 TB Allocation Details'!$A$18:$L$18, 0),FALSE), 'E2 Allocators'!$B$15:$W$361, MATCH('O5 Details by Class &amp; Accounts'!AO$18, 'E2 Allocators'!$B$15:$W$15, 0),FALSE)*$G23)</f>
        <v>0</v>
      </c>
      <c r="AP23" s="1334">
        <f>IF(ISERROR(VLOOKUP(VLOOKUP($A23, 'E4 TB Allocation Details'!$A$18:$L$217, MATCH("Customer ID", 'E4 TB Allocation Details'!$A$18:$L$18, 0),FALSE), 'E2 Allocators'!$B$15:$W$361, MATCH('O5 Details by Class &amp; Accounts'!AP$18, 'E2 Allocators'!$B$15:$W$15, 0),FALSE)*$G23), 0, VLOOKUP(VLOOKUP($A23, 'E4 TB Allocation Details'!$A$18:$L$217, MATCH("Customer ID", 'E4 TB Allocation Details'!$A$18:$L$18, 0),FALSE), 'E2 Allocators'!$B$15:$W$361, MATCH('O5 Details by Class &amp; Accounts'!AP$18, 'E2 Allocators'!$B$15:$W$15, 0),FALSE)*$G23)</f>
        <v>0</v>
      </c>
      <c r="AQ23" s="1334">
        <f>IF(ISERROR(VLOOKUP(VLOOKUP($A23, 'E4 TB Allocation Details'!$A$18:$L$217, MATCH("Customer ID", 'E4 TB Allocation Details'!$A$18:$L$18, 0),FALSE), 'E2 Allocators'!$B$15:$W$361, MATCH('O5 Details by Class &amp; Accounts'!AQ$18, 'E2 Allocators'!$B$15:$W$15, 0),FALSE)*$G23), 0, VLOOKUP(VLOOKUP($A23, 'E4 TB Allocation Details'!$A$18:$L$217, MATCH("Customer ID", 'E4 TB Allocation Details'!$A$18:$L$18, 0),FALSE), 'E2 Allocators'!$B$15:$W$361, MATCH('O5 Details by Class &amp; Accounts'!AQ$18, 'E2 Allocators'!$B$15:$W$15, 0),FALSE)*$G23)</f>
        <v>0</v>
      </c>
      <c r="AR23" s="1334">
        <f>IF(ISERROR(VLOOKUP(VLOOKUP($A23, 'E4 TB Allocation Details'!$A$18:$L$217, MATCH("Customer ID", 'E4 TB Allocation Details'!$A$18:$L$18, 0),FALSE), 'E2 Allocators'!$B$15:$W$361, MATCH('O5 Details by Class &amp; Accounts'!AR$18, 'E2 Allocators'!$B$15:$W$15, 0),FALSE)*$G23), 0, VLOOKUP(VLOOKUP($A23, 'E4 TB Allocation Details'!$A$18:$L$217, MATCH("Customer ID", 'E4 TB Allocation Details'!$A$18:$L$18, 0),FALSE), 'E2 Allocators'!$B$15:$W$361, MATCH('O5 Details by Class &amp; Accounts'!AR$18, 'E2 Allocators'!$B$15:$W$15, 0),FALSE)*$G23)</f>
        <v>0</v>
      </c>
      <c r="AS23" s="1334">
        <f>IF(ISERROR(VLOOKUP(VLOOKUP($A23, 'E4 TB Allocation Details'!$A$18:$L$217, MATCH("Customer ID", 'E4 TB Allocation Details'!$A$18:$L$18, 0),FALSE), 'E2 Allocators'!$B$15:$W$361, MATCH('O5 Details by Class &amp; Accounts'!AS$18, 'E2 Allocators'!$B$15:$W$15, 0),FALSE)*$G23), 0, VLOOKUP(VLOOKUP($A23, 'E4 TB Allocation Details'!$A$18:$L$217, MATCH("Customer ID", 'E4 TB Allocation Details'!$A$18:$L$18, 0),FALSE), 'E2 Allocators'!$B$15:$W$361, MATCH('O5 Details by Class &amp; Accounts'!AS$18, 'E2 Allocators'!$B$15:$W$15, 0),FALSE)*$G23)</f>
        <v>0</v>
      </c>
      <c r="AT23" s="1334">
        <f>IF(ISERROR(VLOOKUP(VLOOKUP($A23, 'E4 TB Allocation Details'!$A$18:$L$217, MATCH("Customer ID", 'E4 TB Allocation Details'!$A$18:$L$18, 0),FALSE), 'E2 Allocators'!$B$15:$W$361, MATCH('O5 Details by Class &amp; Accounts'!AT$18, 'E2 Allocators'!$B$15:$W$15, 0),FALSE)*$G23), 0, VLOOKUP(VLOOKUP($A23, 'E4 TB Allocation Details'!$A$18:$L$217, MATCH("Customer ID", 'E4 TB Allocation Details'!$A$18:$L$18, 0),FALSE), 'E2 Allocators'!$B$15:$W$361, MATCH('O5 Details by Class &amp; Accounts'!AT$18, 'E2 Allocators'!$B$15:$W$15, 0),FALSE)*$G23)</f>
        <v>0</v>
      </c>
      <c r="AU23" s="1334">
        <f>IF(ISERROR(VLOOKUP(VLOOKUP($A23, 'E4 TB Allocation Details'!$A$18:$L$217, MATCH("Customer ID", 'E4 TB Allocation Details'!$A$18:$L$18, 0),FALSE), 'E2 Allocators'!$B$15:$W$361, MATCH('O5 Details by Class &amp; Accounts'!AU$18, 'E2 Allocators'!$B$15:$W$15, 0),FALSE)*$G23), 0, VLOOKUP(VLOOKUP($A23, 'E4 TB Allocation Details'!$A$18:$L$217, MATCH("Customer ID", 'E4 TB Allocation Details'!$A$18:$L$18, 0),FALSE), 'E2 Allocators'!$B$15:$W$361, MATCH('O5 Details by Class &amp; Accounts'!AU$18, 'E2 Allocators'!$B$15:$W$15, 0),FALSE)*$G23)</f>
        <v>0</v>
      </c>
      <c r="AV23" s="1334">
        <f>IF(ISERROR(VLOOKUP(VLOOKUP($A23, 'E4 TB Allocation Details'!$A$18:$L$217, MATCH("Customer ID", 'E4 TB Allocation Details'!$A$18:$L$18, 0),FALSE), 'E2 Allocators'!$B$15:$W$361, MATCH('O5 Details by Class &amp; Accounts'!AV$18, 'E2 Allocators'!$B$15:$W$15, 0),FALSE)*$G23), 0, VLOOKUP(VLOOKUP($A23, 'E4 TB Allocation Details'!$A$18:$L$217, MATCH("Customer ID", 'E4 TB Allocation Details'!$A$18:$L$18, 0),FALSE), 'E2 Allocators'!$B$15:$W$361, MATCH('O5 Details by Class &amp; Accounts'!AV$18, 'E2 Allocators'!$B$15:$W$15, 0),FALSE)*$G23)</f>
        <v>0</v>
      </c>
      <c r="AW23" s="1334">
        <f>IF(ISERROR(VLOOKUP(VLOOKUP($A23, 'E4 TB Allocation Details'!$A$18:$L$217, MATCH("Customer ID", 'E4 TB Allocation Details'!$A$18:$L$18, 0),FALSE), 'E2 Allocators'!$B$15:$W$361, MATCH('O5 Details by Class &amp; Accounts'!AW$18, 'E2 Allocators'!$B$15:$W$15, 0),FALSE)*$G23), 0, VLOOKUP(VLOOKUP($A23, 'E4 TB Allocation Details'!$A$18:$L$217, MATCH("Customer ID", 'E4 TB Allocation Details'!$A$18:$L$18, 0),FALSE), 'E2 Allocators'!$B$15:$W$361, MATCH('O5 Details by Class &amp; Accounts'!AW$18, 'E2 Allocators'!$B$15:$W$15, 0),FALSE)*$G23)</f>
        <v>0</v>
      </c>
      <c r="AX23" s="1334">
        <f t="shared" si="2"/>
        <v>0</v>
      </c>
      <c r="AY23" s="1334">
        <f>IF(ISERROR(VLOOKUP(VLOOKUP($A23, 'E4 TB Allocation Details'!$A$18:$L$217, MATCH("Misc ID", 'E4 TB Allocation Details'!$A$18:$L$18, 0),FALSE), 'E2 Allocators'!$B$15:$W$361, MATCH('O5 Details by Class &amp; Accounts'!AY$18, 'E2 Allocators'!$B$15:$W$15, 0),FALSE)*$E23), 0, VLOOKUP(VLOOKUP($A23, 'E4 TB Allocation Details'!$A$18:$L$217, MATCH("Misc ID", 'E4 TB Allocation Details'!$A$18:$L$18, 0),FALSE), 'E2 Allocators'!$B$15:$W$361, MATCH('O5 Details by Class &amp; Accounts'!AY$18, 'E2 Allocators'!$B$15:$W$15, 0),FALSE)*$E23)</f>
        <v>0</v>
      </c>
      <c r="AZ23" s="1334">
        <f>IF(ISERROR(VLOOKUP(VLOOKUP($A23, 'E4 TB Allocation Details'!$A$18:$L$217, MATCH("Misc ID", 'E4 TB Allocation Details'!$A$18:$L$18, 0),FALSE), 'E2 Allocators'!$B$15:$W$361, MATCH('O5 Details by Class &amp; Accounts'!AZ$18, 'E2 Allocators'!$B$15:$W$15, 0),FALSE)*$E23), 0, VLOOKUP(VLOOKUP($A23, 'E4 TB Allocation Details'!$A$18:$L$217, MATCH("Misc ID", 'E4 TB Allocation Details'!$A$18:$L$18, 0),FALSE), 'E2 Allocators'!$B$15:$W$361, MATCH('O5 Details by Class &amp; Accounts'!AZ$18, 'E2 Allocators'!$B$15:$W$15, 0),FALSE)*$E23)</f>
        <v>0</v>
      </c>
      <c r="BA23" s="1334">
        <f>IF(ISERROR(VLOOKUP(VLOOKUP($A23, 'E4 TB Allocation Details'!$A$18:$L$217, MATCH("Misc ID", 'E4 TB Allocation Details'!$A$18:$L$18, 0),FALSE), 'E2 Allocators'!$B$15:$W$361, MATCH('O5 Details by Class &amp; Accounts'!BA$18, 'E2 Allocators'!$B$15:$W$15, 0),FALSE)*$E23), 0, VLOOKUP(VLOOKUP($A23, 'E4 TB Allocation Details'!$A$18:$L$217, MATCH("Misc ID", 'E4 TB Allocation Details'!$A$18:$L$18, 0),FALSE), 'E2 Allocators'!$B$15:$W$361, MATCH('O5 Details by Class &amp; Accounts'!BA$18, 'E2 Allocators'!$B$15:$W$15, 0),FALSE)*$E23)</f>
        <v>0</v>
      </c>
      <c r="BB23" s="1334">
        <f>IF(ISERROR(VLOOKUP(VLOOKUP($A23, 'E4 TB Allocation Details'!$A$18:$L$217, MATCH("Misc ID", 'E4 TB Allocation Details'!$A$18:$L$18, 0),FALSE), 'E2 Allocators'!$B$15:$W$361, MATCH('O5 Details by Class &amp; Accounts'!BB$18, 'E2 Allocators'!$B$15:$W$15, 0),FALSE)*$E23), 0, VLOOKUP(VLOOKUP($A23, 'E4 TB Allocation Details'!$A$18:$L$217, MATCH("Misc ID", 'E4 TB Allocation Details'!$A$18:$L$18, 0),FALSE), 'E2 Allocators'!$B$15:$W$361, MATCH('O5 Details by Class &amp; Accounts'!BB$18, 'E2 Allocators'!$B$15:$W$15, 0),FALSE)*$E23)</f>
        <v>0</v>
      </c>
      <c r="BC23" s="1334">
        <f>IF(ISERROR(VLOOKUP(VLOOKUP($A23, 'E4 TB Allocation Details'!$A$18:$L$217, MATCH("Misc ID", 'E4 TB Allocation Details'!$A$18:$L$18, 0),FALSE), 'E2 Allocators'!$B$15:$W$361, MATCH('O5 Details by Class &amp; Accounts'!BC$18, 'E2 Allocators'!$B$15:$W$15, 0),FALSE)*$E23), 0, VLOOKUP(VLOOKUP($A23, 'E4 TB Allocation Details'!$A$18:$L$217, MATCH("Misc ID", 'E4 TB Allocation Details'!$A$18:$L$18, 0),FALSE), 'E2 Allocators'!$B$15:$W$361, MATCH('O5 Details by Class &amp; Accounts'!BC$18, 'E2 Allocators'!$B$15:$W$15, 0),FALSE)*$E23)</f>
        <v>0</v>
      </c>
      <c r="BD23" s="1334">
        <f>IF(ISERROR(VLOOKUP(VLOOKUP($A23, 'E4 TB Allocation Details'!$A$18:$L$217, MATCH("Misc ID", 'E4 TB Allocation Details'!$A$18:$L$18, 0),FALSE), 'E2 Allocators'!$B$15:$W$361, MATCH('O5 Details by Class &amp; Accounts'!BD$18, 'E2 Allocators'!$B$15:$W$15, 0),FALSE)*$E23), 0, VLOOKUP(VLOOKUP($A23, 'E4 TB Allocation Details'!$A$18:$L$217, MATCH("Misc ID", 'E4 TB Allocation Details'!$A$18:$L$18, 0),FALSE), 'E2 Allocators'!$B$15:$W$361, MATCH('O5 Details by Class &amp; Accounts'!BD$18, 'E2 Allocators'!$B$15:$W$15, 0),FALSE)*$E23)</f>
        <v>0</v>
      </c>
      <c r="BE23" s="1334">
        <f>IF(ISERROR(VLOOKUP(VLOOKUP($A23, 'E4 TB Allocation Details'!$A$18:$L$217, MATCH("Misc ID", 'E4 TB Allocation Details'!$A$18:$L$18, 0),FALSE), 'E2 Allocators'!$B$15:$W$361, MATCH('O5 Details by Class &amp; Accounts'!BE$18, 'E2 Allocators'!$B$15:$W$15, 0),FALSE)*$E23), 0, VLOOKUP(VLOOKUP($A23, 'E4 TB Allocation Details'!$A$18:$L$217, MATCH("Misc ID", 'E4 TB Allocation Details'!$A$18:$L$18, 0),FALSE), 'E2 Allocators'!$B$15:$W$361, MATCH('O5 Details by Class &amp; Accounts'!BE$18, 'E2 Allocators'!$B$15:$W$15, 0),FALSE)*$E23)</f>
        <v>0</v>
      </c>
      <c r="BF23" s="1334">
        <f>IF(ISERROR(VLOOKUP(VLOOKUP($A23, 'E4 TB Allocation Details'!$A$18:$L$217, MATCH("Misc ID", 'E4 TB Allocation Details'!$A$18:$L$18, 0),FALSE), 'E2 Allocators'!$B$15:$W$361, MATCH('O5 Details by Class &amp; Accounts'!BF$18, 'E2 Allocators'!$B$15:$W$15, 0),FALSE)*$E23), 0, VLOOKUP(VLOOKUP($A23, 'E4 TB Allocation Details'!$A$18:$L$217, MATCH("Misc ID", 'E4 TB Allocation Details'!$A$18:$L$18, 0),FALSE), 'E2 Allocators'!$B$15:$W$361, MATCH('O5 Details by Class &amp; Accounts'!BF$18, 'E2 Allocators'!$B$15:$W$15, 0),FALSE)*$E23)</f>
        <v>0</v>
      </c>
      <c r="BG23" s="1334">
        <f>IF(ISERROR(VLOOKUP(VLOOKUP($A23, 'E4 TB Allocation Details'!$A$18:$L$217, MATCH("Misc ID", 'E4 TB Allocation Details'!$A$18:$L$18, 0),FALSE), 'E2 Allocators'!$B$15:$W$361, MATCH('O5 Details by Class &amp; Accounts'!BG$18, 'E2 Allocators'!$B$15:$W$15, 0),FALSE)*$E23), 0, VLOOKUP(VLOOKUP($A23, 'E4 TB Allocation Details'!$A$18:$L$217, MATCH("Misc ID", 'E4 TB Allocation Details'!$A$18:$L$18, 0),FALSE), 'E2 Allocators'!$B$15:$W$361, MATCH('O5 Details by Class &amp; Accounts'!BG$18, 'E2 Allocators'!$B$15:$W$15, 0),FALSE)*$E23)</f>
        <v>0</v>
      </c>
      <c r="BH23" s="1334">
        <f>IF(ISERROR(VLOOKUP(VLOOKUP($A23, 'E4 TB Allocation Details'!$A$18:$L$217, MATCH("Misc ID", 'E4 TB Allocation Details'!$A$18:$L$18, 0),FALSE), 'E2 Allocators'!$B$15:$W$361, MATCH('O5 Details by Class &amp; Accounts'!BH$18, 'E2 Allocators'!$B$15:$W$15, 0),FALSE)*$E23), 0, VLOOKUP(VLOOKUP($A23, 'E4 TB Allocation Details'!$A$18:$L$217, MATCH("Misc ID", 'E4 TB Allocation Details'!$A$18:$L$18, 0),FALSE), 'E2 Allocators'!$B$15:$W$361, MATCH('O5 Details by Class &amp; Accounts'!BH$18, 'E2 Allocators'!$B$15:$W$15, 0),FALSE)*$E23)</f>
        <v>0</v>
      </c>
      <c r="BI23" s="1334">
        <f>IF(ISERROR(VLOOKUP(VLOOKUP($A23, 'E4 TB Allocation Details'!$A$18:$L$217, MATCH("Misc ID", 'E4 TB Allocation Details'!$A$18:$L$18, 0),FALSE), 'E2 Allocators'!$B$15:$W$361, MATCH('O5 Details by Class &amp; Accounts'!BI$18, 'E2 Allocators'!$B$15:$W$15, 0),FALSE)*$E23), 0, VLOOKUP(VLOOKUP($A23, 'E4 TB Allocation Details'!$A$18:$L$217, MATCH("Misc ID", 'E4 TB Allocation Details'!$A$18:$L$18, 0),FALSE), 'E2 Allocators'!$B$15:$W$361, MATCH('O5 Details by Class &amp; Accounts'!BI$18, 'E2 Allocators'!$B$15:$W$15, 0),FALSE)*$E23)</f>
        <v>0</v>
      </c>
      <c r="BJ23" s="1334">
        <f>IF(ISERROR(VLOOKUP(VLOOKUP($A23, 'E4 TB Allocation Details'!$A$18:$L$217, MATCH("Misc ID", 'E4 TB Allocation Details'!$A$18:$L$18, 0),FALSE), 'E2 Allocators'!$B$15:$W$361, MATCH('O5 Details by Class &amp; Accounts'!BJ$18, 'E2 Allocators'!$B$15:$W$15, 0),FALSE)*$E23), 0, VLOOKUP(VLOOKUP($A23, 'E4 TB Allocation Details'!$A$18:$L$217, MATCH("Misc ID", 'E4 TB Allocation Details'!$A$18:$L$18, 0),FALSE), 'E2 Allocators'!$B$15:$W$361, MATCH('O5 Details by Class &amp; Accounts'!BJ$18, 'E2 Allocators'!$B$15:$W$15, 0),FALSE)*$E23)</f>
        <v>0</v>
      </c>
      <c r="BK23" s="1334">
        <f>IF(ISERROR(VLOOKUP(VLOOKUP($A23, 'E4 TB Allocation Details'!$A$18:$L$217, MATCH("Misc ID", 'E4 TB Allocation Details'!$A$18:$L$18, 0),FALSE), 'E2 Allocators'!$B$15:$W$361, MATCH('O5 Details by Class &amp; Accounts'!BK$18, 'E2 Allocators'!$B$15:$W$15, 0),FALSE)*$E23), 0, VLOOKUP(VLOOKUP($A23, 'E4 TB Allocation Details'!$A$18:$L$217, MATCH("Misc ID", 'E4 TB Allocation Details'!$A$18:$L$18, 0),FALSE), 'E2 Allocators'!$B$15:$W$361, MATCH('O5 Details by Class &amp; Accounts'!BK$18, 'E2 Allocators'!$B$15:$W$15, 0),FALSE)*$E23)</f>
        <v>0</v>
      </c>
      <c r="BL23" s="1334">
        <f>IF(ISERROR(VLOOKUP(VLOOKUP($A23, 'E4 TB Allocation Details'!$A$18:$L$217, MATCH("Misc ID", 'E4 TB Allocation Details'!$A$18:$L$18, 0),FALSE), 'E2 Allocators'!$B$15:$W$361, MATCH('O5 Details by Class &amp; Accounts'!BL$18, 'E2 Allocators'!$B$15:$W$15, 0),FALSE)*$E23), 0, VLOOKUP(VLOOKUP($A23, 'E4 TB Allocation Details'!$A$18:$L$217, MATCH("Misc ID", 'E4 TB Allocation Details'!$A$18:$L$18, 0),FALSE), 'E2 Allocators'!$B$15:$W$361, MATCH('O5 Details by Class &amp; Accounts'!BL$18, 'E2 Allocators'!$B$15:$W$15, 0),FALSE)*$E23)</f>
        <v>0</v>
      </c>
      <c r="BM23" s="1334">
        <f>IF(ISERROR(VLOOKUP(VLOOKUP($A23, 'E4 TB Allocation Details'!$A$18:$L$217, MATCH("Misc ID", 'E4 TB Allocation Details'!$A$18:$L$18, 0),FALSE), 'E2 Allocators'!$B$15:$W$361, MATCH('O5 Details by Class &amp; Accounts'!BM$18, 'E2 Allocators'!$B$15:$W$15, 0),FALSE)*$E23), 0, VLOOKUP(VLOOKUP($A23, 'E4 TB Allocation Details'!$A$18:$L$217, MATCH("Misc ID", 'E4 TB Allocation Details'!$A$18:$L$18, 0),FALSE), 'E2 Allocators'!$B$15:$W$361, MATCH('O5 Details by Class &amp; Accounts'!BM$18, 'E2 Allocators'!$B$15:$W$15, 0),FALSE)*$E23)</f>
        <v>0</v>
      </c>
      <c r="BN23" s="1334">
        <f>IF(ISERROR(VLOOKUP(VLOOKUP($A23, 'E4 TB Allocation Details'!$A$18:$L$217, MATCH("Misc ID", 'E4 TB Allocation Details'!$A$18:$L$18, 0),FALSE), 'E2 Allocators'!$B$15:$W$361, MATCH('O5 Details by Class &amp; Accounts'!BN$18, 'E2 Allocators'!$B$15:$W$15, 0),FALSE)*$E23), 0, VLOOKUP(VLOOKUP($A23, 'E4 TB Allocation Details'!$A$18:$L$217, MATCH("Misc ID", 'E4 TB Allocation Details'!$A$18:$L$18, 0),FALSE), 'E2 Allocators'!$B$15:$W$361, MATCH('O5 Details by Class &amp; Accounts'!BN$18, 'E2 Allocators'!$B$15:$W$15, 0),FALSE)*$E23)</f>
        <v>0</v>
      </c>
      <c r="BO23" s="1334">
        <f>IF(ISERROR(VLOOKUP(VLOOKUP($A23, 'E4 TB Allocation Details'!$A$18:$L$217, MATCH("Misc ID", 'E4 TB Allocation Details'!$A$18:$L$18, 0),FALSE), 'E2 Allocators'!$B$15:$W$361, MATCH('O5 Details by Class &amp; Accounts'!BO$18, 'E2 Allocators'!$B$15:$W$15, 0),FALSE)*$E23), 0, VLOOKUP(VLOOKUP($A23, 'E4 TB Allocation Details'!$A$18:$L$217, MATCH("Misc ID", 'E4 TB Allocation Details'!$A$18:$L$18, 0),FALSE), 'E2 Allocators'!$B$15:$W$361, MATCH('O5 Details by Class &amp; Accounts'!BO$18, 'E2 Allocators'!$B$15:$W$15, 0),FALSE)*$E23)</f>
        <v>0</v>
      </c>
      <c r="BP23" s="1334">
        <f>IF(ISERROR(VLOOKUP(VLOOKUP($A23, 'E4 TB Allocation Details'!$A$18:$L$217, MATCH("Misc ID", 'E4 TB Allocation Details'!$A$18:$L$18, 0),FALSE), 'E2 Allocators'!$B$15:$W$361, MATCH('O5 Details by Class &amp; Accounts'!BP$18, 'E2 Allocators'!$B$15:$W$15, 0),FALSE)*$E23), 0, VLOOKUP(VLOOKUP($A23, 'E4 TB Allocation Details'!$A$18:$L$217, MATCH("Misc ID", 'E4 TB Allocation Details'!$A$18:$L$18, 0),FALSE), 'E2 Allocators'!$B$15:$W$361, MATCH('O5 Details by Class &amp; Accounts'!BP$18, 'E2 Allocators'!$B$15:$W$15, 0),FALSE)*$E23)</f>
        <v>0</v>
      </c>
      <c r="BQ23" s="1334">
        <f>IF(ISERROR(VLOOKUP(VLOOKUP($A23, 'E4 TB Allocation Details'!$A$18:$L$217, MATCH("Misc ID", 'E4 TB Allocation Details'!$A$18:$L$18, 0),FALSE), 'E2 Allocators'!$B$15:$W$361, MATCH('O5 Details by Class &amp; Accounts'!BQ$18, 'E2 Allocators'!$B$15:$W$15, 0),FALSE)*$E23), 0, VLOOKUP(VLOOKUP($A23, 'E4 TB Allocation Details'!$A$18:$L$217, MATCH("Misc ID", 'E4 TB Allocation Details'!$A$18:$L$18, 0),FALSE), 'E2 Allocators'!$B$15:$W$361, MATCH('O5 Details by Class &amp; Accounts'!BQ$18, 'E2 Allocators'!$B$15:$W$15, 0),FALSE)*$E23)</f>
        <v>0</v>
      </c>
      <c r="BR23" s="1334">
        <f>IF(ISERROR(VLOOKUP(VLOOKUP($A23, 'E4 TB Allocation Details'!$A$18:$L$217, MATCH("Misc ID", 'E4 TB Allocation Details'!$A$18:$L$18, 0),FALSE), 'E2 Allocators'!$B$15:$W$361, MATCH('O5 Details by Class &amp; Accounts'!BR$18, 'E2 Allocators'!$B$15:$W$15, 0),FALSE)*$E23), 0, VLOOKUP(VLOOKUP($A23, 'E4 TB Allocation Details'!$A$18:$L$217, MATCH("Misc ID", 'E4 TB Allocation Details'!$A$18:$L$18, 0),FALSE), 'E2 Allocators'!$B$15:$W$361, MATCH('O5 Details by Class &amp; Accounts'!BR$18, 'E2 Allocators'!$B$15:$W$15, 0),FALSE)*$E23)</f>
        <v>0</v>
      </c>
      <c r="BS23" s="1334">
        <f t="shared" si="3"/>
        <v>0</v>
      </c>
      <c r="BT23" s="1334">
        <f>IF(ISERROR(VLOOKUP(VLOOKUP($A23, 'E4 TB Allocation Details'!$A$18:$L$217, MATCH("A &amp; G ID", 'E4 TB Allocation Details'!$A$18:$L$18, 0),FALSE), 'E2 Allocators'!$B$15:$W$361, MATCH('O5 Details by Class &amp; Accounts'!BT$18, 'E2 Allocators'!$B$15:$W$15, 0),FALSE)*$E23), 0, VLOOKUP(VLOOKUP($A23, 'E4 TB Allocation Details'!$A$18:$L$217, MATCH("A &amp; G ID", 'E4 TB Allocation Details'!$A$18:$L$18, 0),FALSE), 'E2 Allocators'!$B$15:$W$361, MATCH('O5 Details by Class &amp; Accounts'!BT$18, 'E2 Allocators'!$B$15:$W$15, 0),FALSE)*$E23)</f>
        <v>0</v>
      </c>
      <c r="BU23" s="1334">
        <f>IF(ISERROR(VLOOKUP(VLOOKUP($A23, 'E4 TB Allocation Details'!$A$18:$L$217, MATCH("A &amp; G ID", 'E4 TB Allocation Details'!$A$18:$L$18, 0),FALSE), 'E2 Allocators'!$B$15:$W$361, MATCH('O5 Details by Class &amp; Accounts'!BU$18, 'E2 Allocators'!$B$15:$W$15, 0),FALSE)*$E23), 0, VLOOKUP(VLOOKUP($A23, 'E4 TB Allocation Details'!$A$18:$L$217, MATCH("A &amp; G ID", 'E4 TB Allocation Details'!$A$18:$L$18, 0),FALSE), 'E2 Allocators'!$B$15:$W$361, MATCH('O5 Details by Class &amp; Accounts'!BU$18, 'E2 Allocators'!$B$15:$W$15, 0),FALSE)*$E23)</f>
        <v>0</v>
      </c>
      <c r="BV23" s="1334">
        <f>IF(ISERROR(VLOOKUP(VLOOKUP($A23, 'E4 TB Allocation Details'!$A$18:$L$217, MATCH("A &amp; G ID", 'E4 TB Allocation Details'!$A$18:$L$18, 0),FALSE), 'E2 Allocators'!$B$15:$W$361, MATCH('O5 Details by Class &amp; Accounts'!BV$18, 'E2 Allocators'!$B$15:$W$15, 0),FALSE)*$E23), 0, VLOOKUP(VLOOKUP($A23, 'E4 TB Allocation Details'!$A$18:$L$217, MATCH("A &amp; G ID", 'E4 TB Allocation Details'!$A$18:$L$18, 0),FALSE), 'E2 Allocators'!$B$15:$W$361, MATCH('O5 Details by Class &amp; Accounts'!BV$18, 'E2 Allocators'!$B$15:$W$15, 0),FALSE)*$E23)</f>
        <v>0</v>
      </c>
      <c r="BW23" s="1334">
        <f>IF(ISERROR(VLOOKUP(VLOOKUP($A23, 'E4 TB Allocation Details'!$A$18:$L$217, MATCH("A &amp; G ID", 'E4 TB Allocation Details'!$A$18:$L$18, 0),FALSE), 'E2 Allocators'!$B$15:$W$361, MATCH('O5 Details by Class &amp; Accounts'!BW$18, 'E2 Allocators'!$B$15:$W$15, 0),FALSE)*$E23), 0, VLOOKUP(VLOOKUP($A23, 'E4 TB Allocation Details'!$A$18:$L$217, MATCH("A &amp; G ID", 'E4 TB Allocation Details'!$A$18:$L$18, 0),FALSE), 'E2 Allocators'!$B$15:$W$361, MATCH('O5 Details by Class &amp; Accounts'!BW$18, 'E2 Allocators'!$B$15:$W$15, 0),FALSE)*$E23)</f>
        <v>0</v>
      </c>
      <c r="BX23" s="1334">
        <f>IF(ISERROR(VLOOKUP(VLOOKUP($A23, 'E4 TB Allocation Details'!$A$18:$L$217, MATCH("A &amp; G ID", 'E4 TB Allocation Details'!$A$18:$L$18, 0),FALSE), 'E2 Allocators'!$B$15:$W$361, MATCH('O5 Details by Class &amp; Accounts'!BX$18, 'E2 Allocators'!$B$15:$W$15, 0),FALSE)*$E23), 0, VLOOKUP(VLOOKUP($A23, 'E4 TB Allocation Details'!$A$18:$L$217, MATCH("A &amp; G ID", 'E4 TB Allocation Details'!$A$18:$L$18, 0),FALSE), 'E2 Allocators'!$B$15:$W$361, MATCH('O5 Details by Class &amp; Accounts'!BX$18, 'E2 Allocators'!$B$15:$W$15, 0),FALSE)*$E23)</f>
        <v>0</v>
      </c>
      <c r="BY23" s="1334">
        <f>IF(ISERROR(VLOOKUP(VLOOKUP($A23, 'E4 TB Allocation Details'!$A$18:$L$217, MATCH("A &amp; G ID", 'E4 TB Allocation Details'!$A$18:$L$18, 0),FALSE), 'E2 Allocators'!$B$15:$W$361, MATCH('O5 Details by Class &amp; Accounts'!BY$18, 'E2 Allocators'!$B$15:$W$15, 0),FALSE)*$E23), 0, VLOOKUP(VLOOKUP($A23, 'E4 TB Allocation Details'!$A$18:$L$217, MATCH("A &amp; G ID", 'E4 TB Allocation Details'!$A$18:$L$18, 0),FALSE), 'E2 Allocators'!$B$15:$W$361, MATCH('O5 Details by Class &amp; Accounts'!BY$18, 'E2 Allocators'!$B$15:$W$15, 0),FALSE)*$E23)</f>
        <v>0</v>
      </c>
      <c r="BZ23" s="1334">
        <f>IF(ISERROR(VLOOKUP(VLOOKUP($A23, 'E4 TB Allocation Details'!$A$18:$L$217, MATCH("A &amp; G ID", 'E4 TB Allocation Details'!$A$18:$L$18, 0),FALSE), 'E2 Allocators'!$B$15:$W$361, MATCH('O5 Details by Class &amp; Accounts'!BZ$18, 'E2 Allocators'!$B$15:$W$15, 0),FALSE)*$E23), 0, VLOOKUP(VLOOKUP($A23, 'E4 TB Allocation Details'!$A$18:$L$217, MATCH("A &amp; G ID", 'E4 TB Allocation Details'!$A$18:$L$18, 0),FALSE), 'E2 Allocators'!$B$15:$W$361, MATCH('O5 Details by Class &amp; Accounts'!BZ$18, 'E2 Allocators'!$B$15:$W$15, 0),FALSE)*$E23)</f>
        <v>0</v>
      </c>
      <c r="CA23" s="1334">
        <f>IF(ISERROR(VLOOKUP(VLOOKUP($A23, 'E4 TB Allocation Details'!$A$18:$L$217, MATCH("A &amp; G ID", 'E4 TB Allocation Details'!$A$18:$L$18, 0),FALSE), 'E2 Allocators'!$B$15:$W$361, MATCH('O5 Details by Class &amp; Accounts'!CA$18, 'E2 Allocators'!$B$15:$W$15, 0),FALSE)*$E23), 0, VLOOKUP(VLOOKUP($A23, 'E4 TB Allocation Details'!$A$18:$L$217, MATCH("A &amp; G ID", 'E4 TB Allocation Details'!$A$18:$L$18, 0),FALSE), 'E2 Allocators'!$B$15:$W$361, MATCH('O5 Details by Class &amp; Accounts'!CA$18, 'E2 Allocators'!$B$15:$W$15, 0),FALSE)*$E23)</f>
        <v>0</v>
      </c>
      <c r="CB23" s="1334">
        <f>IF(ISERROR(VLOOKUP(VLOOKUP($A23, 'E4 TB Allocation Details'!$A$18:$L$217, MATCH("A &amp; G ID", 'E4 TB Allocation Details'!$A$18:$L$18, 0),FALSE), 'E2 Allocators'!$B$15:$W$361, MATCH('O5 Details by Class &amp; Accounts'!CB$18, 'E2 Allocators'!$B$15:$W$15, 0),FALSE)*$E23), 0, VLOOKUP(VLOOKUP($A23, 'E4 TB Allocation Details'!$A$18:$L$217, MATCH("A &amp; G ID", 'E4 TB Allocation Details'!$A$18:$L$18, 0),FALSE), 'E2 Allocators'!$B$15:$W$361, MATCH('O5 Details by Class &amp; Accounts'!CB$18, 'E2 Allocators'!$B$15:$W$15, 0),FALSE)*$E23)</f>
        <v>0</v>
      </c>
      <c r="CC23" s="1334">
        <f>IF(ISERROR(VLOOKUP(VLOOKUP($A23, 'E4 TB Allocation Details'!$A$18:$L$217, MATCH("A &amp; G ID", 'E4 TB Allocation Details'!$A$18:$L$18, 0),FALSE), 'E2 Allocators'!$B$15:$W$361, MATCH('O5 Details by Class &amp; Accounts'!CC$18, 'E2 Allocators'!$B$15:$W$15, 0),FALSE)*$E23), 0, VLOOKUP(VLOOKUP($A23, 'E4 TB Allocation Details'!$A$18:$L$217, MATCH("A &amp; G ID", 'E4 TB Allocation Details'!$A$18:$L$18, 0),FALSE), 'E2 Allocators'!$B$15:$W$361, MATCH('O5 Details by Class &amp; Accounts'!CC$18, 'E2 Allocators'!$B$15:$W$15, 0),FALSE)*$E23)</f>
        <v>0</v>
      </c>
      <c r="CD23" s="1334">
        <f>IF(ISERROR(VLOOKUP(VLOOKUP($A23, 'E4 TB Allocation Details'!$A$18:$L$217, MATCH("A &amp; G ID", 'E4 TB Allocation Details'!$A$18:$L$18, 0),FALSE), 'E2 Allocators'!$B$15:$W$361, MATCH('O5 Details by Class &amp; Accounts'!CD$18, 'E2 Allocators'!$B$15:$W$15, 0),FALSE)*$E23), 0, VLOOKUP(VLOOKUP($A23, 'E4 TB Allocation Details'!$A$18:$L$217, MATCH("A &amp; G ID", 'E4 TB Allocation Details'!$A$18:$L$18, 0),FALSE), 'E2 Allocators'!$B$15:$W$361, MATCH('O5 Details by Class &amp; Accounts'!CD$18, 'E2 Allocators'!$B$15:$W$15, 0),FALSE)*$E23)</f>
        <v>0</v>
      </c>
      <c r="CE23" s="1334">
        <f>IF(ISERROR(VLOOKUP(VLOOKUP($A23, 'E4 TB Allocation Details'!$A$18:$L$217, MATCH("A &amp; G ID", 'E4 TB Allocation Details'!$A$18:$L$18, 0),FALSE), 'E2 Allocators'!$B$15:$W$361, MATCH('O5 Details by Class &amp; Accounts'!CE$18, 'E2 Allocators'!$B$15:$W$15, 0),FALSE)*$E23), 0, VLOOKUP(VLOOKUP($A23, 'E4 TB Allocation Details'!$A$18:$L$217, MATCH("A &amp; G ID", 'E4 TB Allocation Details'!$A$18:$L$18, 0),FALSE), 'E2 Allocators'!$B$15:$W$361, MATCH('O5 Details by Class &amp; Accounts'!CE$18, 'E2 Allocators'!$B$15:$W$15, 0),FALSE)*$E23)</f>
        <v>0</v>
      </c>
      <c r="CF23" s="1334">
        <f>IF(ISERROR(VLOOKUP(VLOOKUP($A23, 'E4 TB Allocation Details'!$A$18:$L$217, MATCH("A &amp; G ID", 'E4 TB Allocation Details'!$A$18:$L$18, 0),FALSE), 'E2 Allocators'!$B$15:$W$361, MATCH('O5 Details by Class &amp; Accounts'!CF$18, 'E2 Allocators'!$B$15:$W$15, 0),FALSE)*$E23), 0, VLOOKUP(VLOOKUP($A23, 'E4 TB Allocation Details'!$A$18:$L$217, MATCH("A &amp; G ID", 'E4 TB Allocation Details'!$A$18:$L$18, 0),FALSE), 'E2 Allocators'!$B$15:$W$361, MATCH('O5 Details by Class &amp; Accounts'!CF$18, 'E2 Allocators'!$B$15:$W$15, 0),FALSE)*$E23)</f>
        <v>0</v>
      </c>
      <c r="CG23" s="1334">
        <f>IF(ISERROR(VLOOKUP(VLOOKUP($A23, 'E4 TB Allocation Details'!$A$18:$L$217, MATCH("A &amp; G ID", 'E4 TB Allocation Details'!$A$18:$L$18, 0),FALSE), 'E2 Allocators'!$B$15:$W$361, MATCH('O5 Details by Class &amp; Accounts'!CG$18, 'E2 Allocators'!$B$15:$W$15, 0),FALSE)*$E23), 0, VLOOKUP(VLOOKUP($A23, 'E4 TB Allocation Details'!$A$18:$L$217, MATCH("A &amp; G ID", 'E4 TB Allocation Details'!$A$18:$L$18, 0),FALSE), 'E2 Allocators'!$B$15:$W$361, MATCH('O5 Details by Class &amp; Accounts'!CG$18, 'E2 Allocators'!$B$15:$W$15, 0),FALSE)*$E23)</f>
        <v>0</v>
      </c>
      <c r="CH23" s="1334">
        <f>IF(ISERROR(VLOOKUP(VLOOKUP($A23, 'E4 TB Allocation Details'!$A$18:$L$217, MATCH("A &amp; G ID", 'E4 TB Allocation Details'!$A$18:$L$18, 0),FALSE), 'E2 Allocators'!$B$15:$W$361, MATCH('O5 Details by Class &amp; Accounts'!CH$18, 'E2 Allocators'!$B$15:$W$15, 0),FALSE)*$E23), 0, VLOOKUP(VLOOKUP($A23, 'E4 TB Allocation Details'!$A$18:$L$217, MATCH("A &amp; G ID", 'E4 TB Allocation Details'!$A$18:$L$18, 0),FALSE), 'E2 Allocators'!$B$15:$W$361, MATCH('O5 Details by Class &amp; Accounts'!CH$18, 'E2 Allocators'!$B$15:$W$15, 0),FALSE)*$E23)</f>
        <v>0</v>
      </c>
      <c r="CI23" s="1334">
        <f>IF(ISERROR(VLOOKUP(VLOOKUP($A23, 'E4 TB Allocation Details'!$A$18:$L$217, MATCH("A &amp; G ID", 'E4 TB Allocation Details'!$A$18:$L$18, 0),FALSE), 'E2 Allocators'!$B$15:$W$361, MATCH('O5 Details by Class &amp; Accounts'!CI$18, 'E2 Allocators'!$B$15:$W$15, 0),FALSE)*$E23), 0, VLOOKUP(VLOOKUP($A23, 'E4 TB Allocation Details'!$A$18:$L$217, MATCH("A &amp; G ID", 'E4 TB Allocation Details'!$A$18:$L$18, 0),FALSE), 'E2 Allocators'!$B$15:$W$361, MATCH('O5 Details by Class &amp; Accounts'!CI$18, 'E2 Allocators'!$B$15:$W$15, 0),FALSE)*$E23)</f>
        <v>0</v>
      </c>
      <c r="CJ23" s="1334">
        <f>IF(ISERROR(VLOOKUP(VLOOKUP($A23, 'E4 TB Allocation Details'!$A$18:$L$217, MATCH("A &amp; G ID", 'E4 TB Allocation Details'!$A$18:$L$18, 0),FALSE), 'E2 Allocators'!$B$15:$W$361, MATCH('O5 Details by Class &amp; Accounts'!CJ$18, 'E2 Allocators'!$B$15:$W$15, 0),FALSE)*$E23), 0, VLOOKUP(VLOOKUP($A23, 'E4 TB Allocation Details'!$A$18:$L$217, MATCH("A &amp; G ID", 'E4 TB Allocation Details'!$A$18:$L$18, 0),FALSE), 'E2 Allocators'!$B$15:$W$361, MATCH('O5 Details by Class &amp; Accounts'!CJ$18, 'E2 Allocators'!$B$15:$W$15, 0),FALSE)*$E23)</f>
        <v>0</v>
      </c>
      <c r="CK23" s="1334">
        <f>IF(ISERROR(VLOOKUP(VLOOKUP($A23, 'E4 TB Allocation Details'!$A$18:$L$217, MATCH("A &amp; G ID", 'E4 TB Allocation Details'!$A$18:$L$18, 0),FALSE), 'E2 Allocators'!$B$15:$W$361, MATCH('O5 Details by Class &amp; Accounts'!CK$18, 'E2 Allocators'!$B$15:$W$15, 0),FALSE)*$E23), 0, VLOOKUP(VLOOKUP($A23, 'E4 TB Allocation Details'!$A$18:$L$217, MATCH("A &amp; G ID", 'E4 TB Allocation Details'!$A$18:$L$18, 0),FALSE), 'E2 Allocators'!$B$15:$W$361, MATCH('O5 Details by Class &amp; Accounts'!CK$18, 'E2 Allocators'!$B$15:$W$15, 0),FALSE)*$E23)</f>
        <v>0</v>
      </c>
      <c r="CL23" s="1334">
        <f>IF(ISERROR(VLOOKUP(VLOOKUP($A23, 'E4 TB Allocation Details'!$A$18:$L$217, MATCH("A &amp; G ID", 'E4 TB Allocation Details'!$A$18:$L$18, 0),FALSE), 'E2 Allocators'!$B$15:$W$361, MATCH('O5 Details by Class &amp; Accounts'!CL$18, 'E2 Allocators'!$B$15:$W$15, 0),FALSE)*$E23), 0, VLOOKUP(VLOOKUP($A23, 'E4 TB Allocation Details'!$A$18:$L$217, MATCH("A &amp; G ID", 'E4 TB Allocation Details'!$A$18:$L$18, 0),FALSE), 'E2 Allocators'!$B$15:$W$361, MATCH('O5 Details by Class &amp; Accounts'!CL$18, 'E2 Allocators'!$B$15:$W$15, 0),FALSE)*$E23)</f>
        <v>0</v>
      </c>
      <c r="CM23" s="1334">
        <f>IF(ISERROR(VLOOKUP(VLOOKUP($A23, 'E4 TB Allocation Details'!$A$18:$L$217, MATCH("A &amp; G ID", 'E4 TB Allocation Details'!$A$18:$L$18, 0),FALSE), 'E2 Allocators'!$B$15:$W$361, MATCH('O5 Details by Class &amp; Accounts'!CM$18, 'E2 Allocators'!$B$15:$W$15, 0),FALSE)*$E23), 0, VLOOKUP(VLOOKUP($A23, 'E4 TB Allocation Details'!$A$18:$L$217, MATCH("A &amp; G ID", 'E4 TB Allocation Details'!$A$18:$L$18, 0),FALSE), 'E2 Allocators'!$B$15:$W$361, MATCH('O5 Details by Class &amp; Accounts'!CM$18, 'E2 Allocators'!$B$15:$W$15, 0),FALSE)*$E23)</f>
        <v>0</v>
      </c>
      <c r="CN23" s="1334">
        <f t="shared" si="5"/>
        <v>0</v>
      </c>
      <c r="CO23" s="1670">
        <f t="shared" si="4"/>
        <v>-5.8207660913467407E-11</v>
      </c>
      <c r="CQ23" s="1926" t="s">
        <v>744</v>
      </c>
    </row>
    <row r="24" spans="1:95" s="64" customFormat="1" ht="12.75" x14ac:dyDescent="0.2">
      <c r="A24" s="1100">
        <v>1806</v>
      </c>
      <c r="B24" s="1101" t="s">
        <v>286</v>
      </c>
      <c r="C24" s="1667">
        <f>IF(ISERROR(VLOOKUP($A24,'I3 TB Data'!$A$20:$H$465,MATCH('O5 Details by Class &amp; Accounts'!$C$18, 'I3 TB Data'!$A$20:$H$20,0),0)), 0, VLOOKUP($A24,'I3 TB Data'!$A$20:$H$465,MATCH('O5 Details by Class &amp; Accounts'!$C$18,'I3 TB Data'!$A$20:$H$20,0),0))</f>
        <v>0</v>
      </c>
      <c r="D24" s="1668">
        <f>'I4 BO ASSETS'!E21</f>
        <v>0</v>
      </c>
      <c r="E24" s="1667">
        <f t="shared" si="6"/>
        <v>0</v>
      </c>
      <c r="F24" s="1669">
        <f>IF(ISERROR(VLOOKUP($A24, 'E1 Categorization'!A33:E123, MATCH("Customer Component", 'E1 Categorization'!$A$33:$E$33,0), 0)), 0, IF(VLOOKUP($A24, 'E1 Categorization'!A33:E123, MATCH("Customer Component", 'E1 Categorization'!$A$33:$E$33,0), 0)=0, 'O5 Details by Class &amp; Accounts'!$E24, IF(AND(VLOOKUP($A24, 'E1 Categorization'!A33:E123, MATCH("Customer Component", 'E1 Categorization'!$A$33:$E$33,0), 0) &gt;0, VLOOKUP($A24, 'E1 Categorization'!A33:E123, MATCH("Customer Component", 'E1 Categorization'!$A$33:$E$33,0), 0)&lt;1), 'O5 Details by Class &amp; Accounts'!$E24*(1-VLOOKUP($A24, 'E1 Categorization'!A33:E123, MATCH("Customer Component", 'E1 Categorization'!$A$33:$E$33,0), 0)), 0)))</f>
        <v>0</v>
      </c>
      <c r="G24" s="1669">
        <f>IF(ISERROR(VLOOKUP($A24, 'E1 Categorization'!A33:E123, MATCH("Customer Component", 'E1 Categorization'!$A$33:$E$33,0), 0)),0, IF(VLOOKUP($A24, 'E1 Categorization'!A33:E123, MATCH("Customer Component", 'E1 Categorization'!$A$33:$E$33,0), 0)=0, 0, IF(AND(VLOOKUP($A24, 'E1 Categorization'!A33:E123, MATCH("Customer Component", 'E1 Categorization'!$A$33:$E$33,0), 0) &gt;0, VLOOKUP($A24, 'E1 Categorization'!A33:E123, MATCH("Customer Component", 'E1 Categorization'!$A$33:$E$33,0), 0)&lt;1), 'O5 Details by Class &amp; Accounts'!$E24*(VLOOKUP($A24, 'E1 Categorization'!A33:E123, MATCH("Customer Component", 'E1 Categorization'!$A$33:$E$33,0), 0)), 'O5 Details by Class &amp; Accounts'!$E24)))</f>
        <v>0</v>
      </c>
      <c r="H24" s="1334">
        <f t="shared" si="0"/>
        <v>0</v>
      </c>
      <c r="I24" s="1334">
        <f>IF(ISERROR(VLOOKUP(VLOOKUP($A24, 'E4 TB Allocation Details'!$A$18:$L$217, MATCH("Demand ID", 'E4 TB Allocation Details'!$A$18:$L$18, 0),FALSE), 'E2 Allocators'!$B$15:$W$361, MATCH('O5 Details by Class &amp; Accounts'!I$18, 'E2 Allocators'!$B$15:$W$15, 0),FALSE)*$F24), 0, VLOOKUP(VLOOKUP($A24, 'E4 TB Allocation Details'!$A$18:$L$217, MATCH("Demand ID", 'E4 TB Allocation Details'!$A$18:$L$18, 0),FALSE), 'E2 Allocators'!$B$15:$W$361, MATCH('O5 Details by Class &amp; Accounts'!I$18, 'E2 Allocators'!$B$15:$W$15, 0),FALSE)*$F24)</f>
        <v>0</v>
      </c>
      <c r="J24" s="1334">
        <f>IF(ISERROR(VLOOKUP(VLOOKUP($A24, 'E4 TB Allocation Details'!$A$18:$L$217, MATCH("Demand ID", 'E4 TB Allocation Details'!$A$18:$L$18, 0),FALSE), 'E2 Allocators'!$B$15:$W$361, MATCH('O5 Details by Class &amp; Accounts'!J$18, 'E2 Allocators'!$B$15:$W$15, 0),FALSE)*$F24), 0, VLOOKUP(VLOOKUP($A24, 'E4 TB Allocation Details'!$A$18:$L$217, MATCH("Demand ID", 'E4 TB Allocation Details'!$A$18:$L$18, 0),FALSE), 'E2 Allocators'!$B$15:$W$361, MATCH('O5 Details by Class &amp; Accounts'!J$18, 'E2 Allocators'!$B$15:$W$15, 0),FALSE)*$F24)</f>
        <v>0</v>
      </c>
      <c r="K24" s="1334">
        <f>IF(ISERROR(VLOOKUP(VLOOKUP($A24, 'E4 TB Allocation Details'!$A$18:$L$217, MATCH("Demand ID", 'E4 TB Allocation Details'!$A$18:$L$18, 0),FALSE), 'E2 Allocators'!$B$15:$W$361, MATCH('O5 Details by Class &amp; Accounts'!K$18, 'E2 Allocators'!$B$15:$W$15, 0),FALSE)*$F24), 0, VLOOKUP(VLOOKUP($A24, 'E4 TB Allocation Details'!$A$18:$L$217, MATCH("Demand ID", 'E4 TB Allocation Details'!$A$18:$L$18, 0),FALSE), 'E2 Allocators'!$B$15:$W$361, MATCH('O5 Details by Class &amp; Accounts'!K$18, 'E2 Allocators'!$B$15:$W$15, 0),FALSE)*$F24)</f>
        <v>0</v>
      </c>
      <c r="L24" s="1334">
        <f>IF(ISERROR(VLOOKUP(VLOOKUP($A24, 'E4 TB Allocation Details'!$A$18:$L$217, MATCH("Demand ID", 'E4 TB Allocation Details'!$A$18:$L$18, 0),FALSE), 'E2 Allocators'!$B$15:$W$361, MATCH('O5 Details by Class &amp; Accounts'!L$18, 'E2 Allocators'!$B$15:$W$15, 0),FALSE)*$F24), 0, VLOOKUP(VLOOKUP($A24, 'E4 TB Allocation Details'!$A$18:$L$217, MATCH("Demand ID", 'E4 TB Allocation Details'!$A$18:$L$18, 0),FALSE), 'E2 Allocators'!$B$15:$W$361, MATCH('O5 Details by Class &amp; Accounts'!L$18, 'E2 Allocators'!$B$15:$W$15, 0),FALSE)*$F24)</f>
        <v>0</v>
      </c>
      <c r="M24" s="1334">
        <f>IF(ISERROR(VLOOKUP(VLOOKUP($A24, 'E4 TB Allocation Details'!$A$18:$L$217, MATCH("Demand ID", 'E4 TB Allocation Details'!$A$18:$L$18, 0),FALSE), 'E2 Allocators'!$B$15:$W$361, MATCH('O5 Details by Class &amp; Accounts'!M$18, 'E2 Allocators'!$B$15:$W$15, 0),FALSE)*$F24), 0, VLOOKUP(VLOOKUP($A24, 'E4 TB Allocation Details'!$A$18:$L$217, MATCH("Demand ID", 'E4 TB Allocation Details'!$A$18:$L$18, 0),FALSE), 'E2 Allocators'!$B$15:$W$361, MATCH('O5 Details by Class &amp; Accounts'!M$18, 'E2 Allocators'!$B$15:$W$15, 0),FALSE)*$F24)</f>
        <v>0</v>
      </c>
      <c r="N24" s="1334">
        <f>IF(ISERROR(VLOOKUP(VLOOKUP($A24, 'E4 TB Allocation Details'!$A$18:$L$217, MATCH("Demand ID", 'E4 TB Allocation Details'!$A$18:$L$18, 0),FALSE), 'E2 Allocators'!$B$15:$W$361, MATCH('O5 Details by Class &amp; Accounts'!N$18, 'E2 Allocators'!$B$15:$W$15, 0),FALSE)*$F24), 0, VLOOKUP(VLOOKUP($A24, 'E4 TB Allocation Details'!$A$18:$L$217, MATCH("Demand ID", 'E4 TB Allocation Details'!$A$18:$L$18, 0),FALSE), 'E2 Allocators'!$B$15:$W$361, MATCH('O5 Details by Class &amp; Accounts'!N$18, 'E2 Allocators'!$B$15:$W$15, 0),FALSE)*$F24)</f>
        <v>0</v>
      </c>
      <c r="O24" s="1334">
        <f>IF(ISERROR(VLOOKUP(VLOOKUP($A24, 'E4 TB Allocation Details'!$A$18:$L$217, MATCH("Demand ID", 'E4 TB Allocation Details'!$A$18:$L$18, 0),FALSE), 'E2 Allocators'!$B$15:$W$361, MATCH('O5 Details by Class &amp; Accounts'!O$18, 'E2 Allocators'!$B$15:$W$15, 0),FALSE)*$F24), 0, VLOOKUP(VLOOKUP($A24, 'E4 TB Allocation Details'!$A$18:$L$217, MATCH("Demand ID", 'E4 TB Allocation Details'!$A$18:$L$18, 0),FALSE), 'E2 Allocators'!$B$15:$W$361, MATCH('O5 Details by Class &amp; Accounts'!O$18, 'E2 Allocators'!$B$15:$W$15, 0),FALSE)*$F24)</f>
        <v>0</v>
      </c>
      <c r="P24" s="1334">
        <f>IF(ISERROR(VLOOKUP(VLOOKUP($A24, 'E4 TB Allocation Details'!$A$18:$L$217, MATCH("Demand ID", 'E4 TB Allocation Details'!$A$18:$L$18, 0),FALSE), 'E2 Allocators'!$B$15:$W$361, MATCH('O5 Details by Class &amp; Accounts'!P$18, 'E2 Allocators'!$B$15:$W$15, 0),FALSE)*$F24), 0, VLOOKUP(VLOOKUP($A24, 'E4 TB Allocation Details'!$A$18:$L$217, MATCH("Demand ID", 'E4 TB Allocation Details'!$A$18:$L$18, 0),FALSE), 'E2 Allocators'!$B$15:$W$361, MATCH('O5 Details by Class &amp; Accounts'!P$18, 'E2 Allocators'!$B$15:$W$15, 0),FALSE)*$F24)</f>
        <v>0</v>
      </c>
      <c r="Q24" s="1334">
        <f>IF(ISERROR(VLOOKUP(VLOOKUP($A24, 'E4 TB Allocation Details'!$A$18:$L$217, MATCH("Demand ID", 'E4 TB Allocation Details'!$A$18:$L$18, 0),FALSE), 'E2 Allocators'!$B$15:$W$361, MATCH('O5 Details by Class &amp; Accounts'!Q$18, 'E2 Allocators'!$B$15:$W$15, 0),FALSE)*$F24), 0, VLOOKUP(VLOOKUP($A24, 'E4 TB Allocation Details'!$A$18:$L$217, MATCH("Demand ID", 'E4 TB Allocation Details'!$A$18:$L$18, 0),FALSE), 'E2 Allocators'!$B$15:$W$361, MATCH('O5 Details by Class &amp; Accounts'!Q$18, 'E2 Allocators'!$B$15:$W$15, 0),FALSE)*$F24)</f>
        <v>0</v>
      </c>
      <c r="R24" s="1334">
        <f>IF(ISERROR(VLOOKUP(VLOOKUP($A24, 'E4 TB Allocation Details'!$A$18:$L$217, MATCH("Demand ID", 'E4 TB Allocation Details'!$A$18:$L$18, 0),FALSE), 'E2 Allocators'!$B$15:$W$361, MATCH('O5 Details by Class &amp; Accounts'!R$18, 'E2 Allocators'!$B$15:$W$15, 0),FALSE)*$F24), 0, VLOOKUP(VLOOKUP($A24, 'E4 TB Allocation Details'!$A$18:$L$217, MATCH("Demand ID", 'E4 TB Allocation Details'!$A$18:$L$18, 0),FALSE), 'E2 Allocators'!$B$15:$W$361, MATCH('O5 Details by Class &amp; Accounts'!R$18, 'E2 Allocators'!$B$15:$W$15, 0),FALSE)*$F24)</f>
        <v>0</v>
      </c>
      <c r="S24" s="1334">
        <f>IF(ISERROR(VLOOKUP(VLOOKUP($A24, 'E4 TB Allocation Details'!$A$18:$L$217, MATCH("Demand ID", 'E4 TB Allocation Details'!$A$18:$L$18, 0),FALSE), 'E2 Allocators'!$B$15:$W$361, MATCH('O5 Details by Class &amp; Accounts'!S$18, 'E2 Allocators'!$B$15:$W$15, 0),FALSE)*$F24), 0, VLOOKUP(VLOOKUP($A24, 'E4 TB Allocation Details'!$A$18:$L$217, MATCH("Demand ID", 'E4 TB Allocation Details'!$A$18:$L$18, 0),FALSE), 'E2 Allocators'!$B$15:$W$361, MATCH('O5 Details by Class &amp; Accounts'!S$18, 'E2 Allocators'!$B$15:$W$15, 0),FALSE)*$F24)</f>
        <v>0</v>
      </c>
      <c r="T24" s="1334">
        <f>IF(ISERROR(VLOOKUP(VLOOKUP($A24, 'E4 TB Allocation Details'!$A$18:$L$217, MATCH("Demand ID", 'E4 TB Allocation Details'!$A$18:$L$18, 0),FALSE), 'E2 Allocators'!$B$15:$W$361, MATCH('O5 Details by Class &amp; Accounts'!T$18, 'E2 Allocators'!$B$15:$W$15, 0),FALSE)*$F24), 0, VLOOKUP(VLOOKUP($A24, 'E4 TB Allocation Details'!$A$18:$L$217, MATCH("Demand ID", 'E4 TB Allocation Details'!$A$18:$L$18, 0),FALSE), 'E2 Allocators'!$B$15:$W$361, MATCH('O5 Details by Class &amp; Accounts'!T$18, 'E2 Allocators'!$B$15:$W$15, 0),FALSE)*$F24)</f>
        <v>0</v>
      </c>
      <c r="U24" s="1334">
        <f>IF(ISERROR(VLOOKUP(VLOOKUP($A24, 'E4 TB Allocation Details'!$A$18:$L$217, MATCH("Demand ID", 'E4 TB Allocation Details'!$A$18:$L$18, 0),FALSE), 'E2 Allocators'!$B$15:$W$361, MATCH('O5 Details by Class &amp; Accounts'!U$18, 'E2 Allocators'!$B$15:$W$15, 0),FALSE)*$F24), 0, VLOOKUP(VLOOKUP($A24, 'E4 TB Allocation Details'!$A$18:$L$217, MATCH("Demand ID", 'E4 TB Allocation Details'!$A$18:$L$18, 0),FALSE), 'E2 Allocators'!$B$15:$W$361, MATCH('O5 Details by Class &amp; Accounts'!U$18, 'E2 Allocators'!$B$15:$W$15, 0),FALSE)*$F24)</f>
        <v>0</v>
      </c>
      <c r="V24" s="1334">
        <f>IF(ISERROR(VLOOKUP(VLOOKUP($A24, 'E4 TB Allocation Details'!$A$18:$L$217, MATCH("Demand ID", 'E4 TB Allocation Details'!$A$18:$L$18, 0),FALSE), 'E2 Allocators'!$B$15:$W$361, MATCH('O5 Details by Class &amp; Accounts'!V$18, 'E2 Allocators'!$B$15:$W$15, 0),FALSE)*$F24), 0, VLOOKUP(VLOOKUP($A24, 'E4 TB Allocation Details'!$A$18:$L$217, MATCH("Demand ID", 'E4 TB Allocation Details'!$A$18:$L$18, 0),FALSE), 'E2 Allocators'!$B$15:$W$361, MATCH('O5 Details by Class &amp; Accounts'!V$18, 'E2 Allocators'!$B$15:$W$15, 0),FALSE)*$F24)</f>
        <v>0</v>
      </c>
      <c r="W24" s="1334">
        <f>IF(ISERROR(VLOOKUP(VLOOKUP($A24, 'E4 TB Allocation Details'!$A$18:$L$217, MATCH("Demand ID", 'E4 TB Allocation Details'!$A$18:$L$18, 0),FALSE), 'E2 Allocators'!$B$15:$W$361, MATCH('O5 Details by Class &amp; Accounts'!W$18, 'E2 Allocators'!$B$15:$W$15, 0),FALSE)*$F24), 0, VLOOKUP(VLOOKUP($A24, 'E4 TB Allocation Details'!$A$18:$L$217, MATCH("Demand ID", 'E4 TB Allocation Details'!$A$18:$L$18, 0),FALSE), 'E2 Allocators'!$B$15:$W$361, MATCH('O5 Details by Class &amp; Accounts'!W$18, 'E2 Allocators'!$B$15:$W$15, 0),FALSE)*$F24)</f>
        <v>0</v>
      </c>
      <c r="X24" s="1334">
        <f>IF(ISERROR(VLOOKUP(VLOOKUP($A24, 'E4 TB Allocation Details'!$A$18:$L$217, MATCH("Demand ID", 'E4 TB Allocation Details'!$A$18:$L$18, 0),FALSE), 'E2 Allocators'!$B$15:$W$361, MATCH('O5 Details by Class &amp; Accounts'!X$18, 'E2 Allocators'!$B$15:$W$15, 0),FALSE)*$F24), 0, VLOOKUP(VLOOKUP($A24, 'E4 TB Allocation Details'!$A$18:$L$217, MATCH("Demand ID", 'E4 TB Allocation Details'!$A$18:$L$18, 0),FALSE), 'E2 Allocators'!$B$15:$W$361, MATCH('O5 Details by Class &amp; Accounts'!X$18, 'E2 Allocators'!$B$15:$W$15, 0),FALSE)*$F24)</f>
        <v>0</v>
      </c>
      <c r="Y24" s="1334">
        <f>IF(ISERROR(VLOOKUP(VLOOKUP($A24, 'E4 TB Allocation Details'!$A$18:$L$217, MATCH("Demand ID", 'E4 TB Allocation Details'!$A$18:$L$18, 0),FALSE), 'E2 Allocators'!$B$15:$W$361, MATCH('O5 Details by Class &amp; Accounts'!Y$18, 'E2 Allocators'!$B$15:$W$15, 0),FALSE)*$F24), 0, VLOOKUP(VLOOKUP($A24, 'E4 TB Allocation Details'!$A$18:$L$217, MATCH("Demand ID", 'E4 TB Allocation Details'!$A$18:$L$18, 0),FALSE), 'E2 Allocators'!$B$15:$W$361, MATCH('O5 Details by Class &amp; Accounts'!Y$18, 'E2 Allocators'!$B$15:$W$15, 0),FALSE)*$F24)</f>
        <v>0</v>
      </c>
      <c r="Z24" s="1334">
        <f>IF(ISERROR(VLOOKUP(VLOOKUP($A24, 'E4 TB Allocation Details'!$A$18:$L$217, MATCH("Demand ID", 'E4 TB Allocation Details'!$A$18:$L$18, 0),FALSE), 'E2 Allocators'!$B$15:$W$361, MATCH('O5 Details by Class &amp; Accounts'!Z$18, 'E2 Allocators'!$B$15:$W$15, 0),FALSE)*$F24), 0, VLOOKUP(VLOOKUP($A24, 'E4 TB Allocation Details'!$A$18:$L$217, MATCH("Demand ID", 'E4 TB Allocation Details'!$A$18:$L$18, 0),FALSE), 'E2 Allocators'!$B$15:$W$361, MATCH('O5 Details by Class &amp; Accounts'!Z$18, 'E2 Allocators'!$B$15:$W$15, 0),FALSE)*$F24)</f>
        <v>0</v>
      </c>
      <c r="AA24" s="1334">
        <f>IF(ISERROR(VLOOKUP(VLOOKUP($A24, 'E4 TB Allocation Details'!$A$18:$L$217, MATCH("Demand ID", 'E4 TB Allocation Details'!$A$18:$L$18, 0),FALSE), 'E2 Allocators'!$B$15:$W$361, MATCH('O5 Details by Class &amp; Accounts'!AA$18, 'E2 Allocators'!$B$15:$W$15, 0),FALSE)*$F24), 0, VLOOKUP(VLOOKUP($A24, 'E4 TB Allocation Details'!$A$18:$L$217, MATCH("Demand ID", 'E4 TB Allocation Details'!$A$18:$L$18, 0),FALSE), 'E2 Allocators'!$B$15:$W$361, MATCH('O5 Details by Class &amp; Accounts'!AA$18, 'E2 Allocators'!$B$15:$W$15, 0),FALSE)*$F24)</f>
        <v>0</v>
      </c>
      <c r="AB24" s="1334">
        <f>IF(ISERROR(VLOOKUP(VLOOKUP($A24, 'E4 TB Allocation Details'!$A$18:$L$217, MATCH("Demand ID", 'E4 TB Allocation Details'!$A$18:$L$18, 0),FALSE), 'E2 Allocators'!$B$15:$W$361, MATCH('O5 Details by Class &amp; Accounts'!AB$18, 'E2 Allocators'!$B$15:$W$15, 0),FALSE)*$F24), 0, VLOOKUP(VLOOKUP($A24, 'E4 TB Allocation Details'!$A$18:$L$217, MATCH("Demand ID", 'E4 TB Allocation Details'!$A$18:$L$18, 0),FALSE), 'E2 Allocators'!$B$15:$W$361, MATCH('O5 Details by Class &amp; Accounts'!AB$18, 'E2 Allocators'!$B$15:$W$15, 0),FALSE)*$F24)</f>
        <v>0</v>
      </c>
      <c r="AC24" s="1334">
        <f t="shared" si="1"/>
        <v>0</v>
      </c>
      <c r="AD24" s="1334">
        <f>IF(ISERROR(VLOOKUP(VLOOKUP($A24, 'E4 TB Allocation Details'!$A$18:$L$217, MATCH("Customer ID", 'E4 TB Allocation Details'!$A$18:$L$18, 0),FALSE), 'E2 Allocators'!$B$15:$W$361, MATCH('O5 Details by Class &amp; Accounts'!AD$18, 'E2 Allocators'!$B$15:$W$15, 0),FALSE)*$G24), 0, VLOOKUP(VLOOKUP($A24, 'E4 TB Allocation Details'!$A$18:$L$217, MATCH("Customer ID", 'E4 TB Allocation Details'!$A$18:$L$18, 0),FALSE), 'E2 Allocators'!$B$15:$W$361, MATCH('O5 Details by Class &amp; Accounts'!AD$18, 'E2 Allocators'!$B$15:$W$15, 0),FALSE)*$G24)</f>
        <v>0</v>
      </c>
      <c r="AE24" s="1334">
        <f>IF(ISERROR(VLOOKUP(VLOOKUP($A24, 'E4 TB Allocation Details'!$A$18:$L$217, MATCH("Customer ID", 'E4 TB Allocation Details'!$A$18:$L$18, 0),FALSE), 'E2 Allocators'!$B$15:$W$361, MATCH('O5 Details by Class &amp; Accounts'!AE$18, 'E2 Allocators'!$B$15:$W$15, 0),FALSE)*$G24), 0, VLOOKUP(VLOOKUP($A24, 'E4 TB Allocation Details'!$A$18:$L$217, MATCH("Customer ID", 'E4 TB Allocation Details'!$A$18:$L$18, 0),FALSE), 'E2 Allocators'!$B$15:$W$361, MATCH('O5 Details by Class &amp; Accounts'!AE$18, 'E2 Allocators'!$B$15:$W$15, 0),FALSE)*$G24)</f>
        <v>0</v>
      </c>
      <c r="AF24" s="1334">
        <f>IF(ISERROR(VLOOKUP(VLOOKUP($A24, 'E4 TB Allocation Details'!$A$18:$L$217, MATCH("Customer ID", 'E4 TB Allocation Details'!$A$18:$L$18, 0),FALSE), 'E2 Allocators'!$B$15:$W$361, MATCH('O5 Details by Class &amp; Accounts'!AF$18, 'E2 Allocators'!$B$15:$W$15, 0),FALSE)*$G24), 0, VLOOKUP(VLOOKUP($A24, 'E4 TB Allocation Details'!$A$18:$L$217, MATCH("Customer ID", 'E4 TB Allocation Details'!$A$18:$L$18, 0),FALSE), 'E2 Allocators'!$B$15:$W$361, MATCH('O5 Details by Class &amp; Accounts'!AF$18, 'E2 Allocators'!$B$15:$W$15, 0),FALSE)*$G24)</f>
        <v>0</v>
      </c>
      <c r="AG24" s="1334">
        <f>IF(ISERROR(VLOOKUP(VLOOKUP($A24, 'E4 TB Allocation Details'!$A$18:$L$217, MATCH("Customer ID", 'E4 TB Allocation Details'!$A$18:$L$18, 0),FALSE), 'E2 Allocators'!$B$15:$W$361, MATCH('O5 Details by Class &amp; Accounts'!AG$18, 'E2 Allocators'!$B$15:$W$15, 0),FALSE)*$G24), 0, VLOOKUP(VLOOKUP($A24, 'E4 TB Allocation Details'!$A$18:$L$217, MATCH("Customer ID", 'E4 TB Allocation Details'!$A$18:$L$18, 0),FALSE), 'E2 Allocators'!$B$15:$W$361, MATCH('O5 Details by Class &amp; Accounts'!AG$18, 'E2 Allocators'!$B$15:$W$15, 0),FALSE)*$G24)</f>
        <v>0</v>
      </c>
      <c r="AH24" s="1334">
        <f>IF(ISERROR(VLOOKUP(VLOOKUP($A24, 'E4 TB Allocation Details'!$A$18:$L$217, MATCH("Customer ID", 'E4 TB Allocation Details'!$A$18:$L$18, 0),FALSE), 'E2 Allocators'!$B$15:$W$361, MATCH('O5 Details by Class &amp; Accounts'!AH$18, 'E2 Allocators'!$B$15:$W$15, 0),FALSE)*$G24), 0, VLOOKUP(VLOOKUP($A24, 'E4 TB Allocation Details'!$A$18:$L$217, MATCH("Customer ID", 'E4 TB Allocation Details'!$A$18:$L$18, 0),FALSE), 'E2 Allocators'!$B$15:$W$361, MATCH('O5 Details by Class &amp; Accounts'!AH$18, 'E2 Allocators'!$B$15:$W$15, 0),FALSE)*$G24)</f>
        <v>0</v>
      </c>
      <c r="AI24" s="1334">
        <f>IF(ISERROR(VLOOKUP(VLOOKUP($A24, 'E4 TB Allocation Details'!$A$18:$L$217, MATCH("Customer ID", 'E4 TB Allocation Details'!$A$18:$L$18, 0),FALSE), 'E2 Allocators'!$B$15:$W$361, MATCH('O5 Details by Class &amp; Accounts'!AI$18, 'E2 Allocators'!$B$15:$W$15, 0),FALSE)*$G24), 0, VLOOKUP(VLOOKUP($A24, 'E4 TB Allocation Details'!$A$18:$L$217, MATCH("Customer ID", 'E4 TB Allocation Details'!$A$18:$L$18, 0),FALSE), 'E2 Allocators'!$B$15:$W$361, MATCH('O5 Details by Class &amp; Accounts'!AI$18, 'E2 Allocators'!$B$15:$W$15, 0),FALSE)*$G24)</f>
        <v>0</v>
      </c>
      <c r="AJ24" s="1334">
        <f>IF(ISERROR(VLOOKUP(VLOOKUP($A24, 'E4 TB Allocation Details'!$A$18:$L$217, MATCH("Customer ID", 'E4 TB Allocation Details'!$A$18:$L$18, 0),FALSE), 'E2 Allocators'!$B$15:$W$361, MATCH('O5 Details by Class &amp; Accounts'!AJ$18, 'E2 Allocators'!$B$15:$W$15, 0),FALSE)*$G24), 0, VLOOKUP(VLOOKUP($A24, 'E4 TB Allocation Details'!$A$18:$L$217, MATCH("Customer ID", 'E4 TB Allocation Details'!$A$18:$L$18, 0),FALSE), 'E2 Allocators'!$B$15:$W$361, MATCH('O5 Details by Class &amp; Accounts'!AJ$18, 'E2 Allocators'!$B$15:$W$15, 0),FALSE)*$G24)</f>
        <v>0</v>
      </c>
      <c r="AK24" s="1334">
        <f>IF(ISERROR(VLOOKUP(VLOOKUP($A24, 'E4 TB Allocation Details'!$A$18:$L$217, MATCH("Customer ID", 'E4 TB Allocation Details'!$A$18:$L$18, 0),FALSE), 'E2 Allocators'!$B$15:$W$361, MATCH('O5 Details by Class &amp; Accounts'!AK$18, 'E2 Allocators'!$B$15:$W$15, 0),FALSE)*$G24), 0, VLOOKUP(VLOOKUP($A24, 'E4 TB Allocation Details'!$A$18:$L$217, MATCH("Customer ID", 'E4 TB Allocation Details'!$A$18:$L$18, 0),FALSE), 'E2 Allocators'!$B$15:$W$361, MATCH('O5 Details by Class &amp; Accounts'!AK$18, 'E2 Allocators'!$B$15:$W$15, 0),FALSE)*$G24)</f>
        <v>0</v>
      </c>
      <c r="AL24" s="1334">
        <f>IF(ISERROR(VLOOKUP(VLOOKUP($A24, 'E4 TB Allocation Details'!$A$18:$L$217, MATCH("Customer ID", 'E4 TB Allocation Details'!$A$18:$L$18, 0),FALSE), 'E2 Allocators'!$B$15:$W$361, MATCH('O5 Details by Class &amp; Accounts'!AL$18, 'E2 Allocators'!$B$15:$W$15, 0),FALSE)*$G24), 0, VLOOKUP(VLOOKUP($A24, 'E4 TB Allocation Details'!$A$18:$L$217, MATCH("Customer ID", 'E4 TB Allocation Details'!$A$18:$L$18, 0),FALSE), 'E2 Allocators'!$B$15:$W$361, MATCH('O5 Details by Class &amp; Accounts'!AL$18, 'E2 Allocators'!$B$15:$W$15, 0),FALSE)*$G24)</f>
        <v>0</v>
      </c>
      <c r="AM24" s="1334">
        <f>IF(ISERROR(VLOOKUP(VLOOKUP($A24, 'E4 TB Allocation Details'!$A$18:$L$217, MATCH("Customer ID", 'E4 TB Allocation Details'!$A$18:$L$18, 0),FALSE), 'E2 Allocators'!$B$15:$W$361, MATCH('O5 Details by Class &amp; Accounts'!AM$18, 'E2 Allocators'!$B$15:$W$15, 0),FALSE)*$G24), 0, VLOOKUP(VLOOKUP($A24, 'E4 TB Allocation Details'!$A$18:$L$217, MATCH("Customer ID", 'E4 TB Allocation Details'!$A$18:$L$18, 0),FALSE), 'E2 Allocators'!$B$15:$W$361, MATCH('O5 Details by Class &amp; Accounts'!AM$18, 'E2 Allocators'!$B$15:$W$15, 0),FALSE)*$G24)</f>
        <v>0</v>
      </c>
      <c r="AN24" s="1334">
        <f>IF(ISERROR(VLOOKUP(VLOOKUP($A24, 'E4 TB Allocation Details'!$A$18:$L$217, MATCH("Customer ID", 'E4 TB Allocation Details'!$A$18:$L$18, 0),FALSE), 'E2 Allocators'!$B$15:$W$361, MATCH('O5 Details by Class &amp; Accounts'!AN$18, 'E2 Allocators'!$B$15:$W$15, 0),FALSE)*$G24), 0, VLOOKUP(VLOOKUP($A24, 'E4 TB Allocation Details'!$A$18:$L$217, MATCH("Customer ID", 'E4 TB Allocation Details'!$A$18:$L$18, 0),FALSE), 'E2 Allocators'!$B$15:$W$361, MATCH('O5 Details by Class &amp; Accounts'!AN$18, 'E2 Allocators'!$B$15:$W$15, 0),FALSE)*$G24)</f>
        <v>0</v>
      </c>
      <c r="AO24" s="1334">
        <f>IF(ISERROR(VLOOKUP(VLOOKUP($A24, 'E4 TB Allocation Details'!$A$18:$L$217, MATCH("Customer ID", 'E4 TB Allocation Details'!$A$18:$L$18, 0),FALSE), 'E2 Allocators'!$B$15:$W$361, MATCH('O5 Details by Class &amp; Accounts'!AO$18, 'E2 Allocators'!$B$15:$W$15, 0),FALSE)*$G24), 0, VLOOKUP(VLOOKUP($A24, 'E4 TB Allocation Details'!$A$18:$L$217, MATCH("Customer ID", 'E4 TB Allocation Details'!$A$18:$L$18, 0),FALSE), 'E2 Allocators'!$B$15:$W$361, MATCH('O5 Details by Class &amp; Accounts'!AO$18, 'E2 Allocators'!$B$15:$W$15, 0),FALSE)*$G24)</f>
        <v>0</v>
      </c>
      <c r="AP24" s="1334">
        <f>IF(ISERROR(VLOOKUP(VLOOKUP($A24, 'E4 TB Allocation Details'!$A$18:$L$217, MATCH("Customer ID", 'E4 TB Allocation Details'!$A$18:$L$18, 0),FALSE), 'E2 Allocators'!$B$15:$W$361, MATCH('O5 Details by Class &amp; Accounts'!AP$18, 'E2 Allocators'!$B$15:$W$15, 0),FALSE)*$G24), 0, VLOOKUP(VLOOKUP($A24, 'E4 TB Allocation Details'!$A$18:$L$217, MATCH("Customer ID", 'E4 TB Allocation Details'!$A$18:$L$18, 0),FALSE), 'E2 Allocators'!$B$15:$W$361, MATCH('O5 Details by Class &amp; Accounts'!AP$18, 'E2 Allocators'!$B$15:$W$15, 0),FALSE)*$G24)</f>
        <v>0</v>
      </c>
      <c r="AQ24" s="1334">
        <f>IF(ISERROR(VLOOKUP(VLOOKUP($A24, 'E4 TB Allocation Details'!$A$18:$L$217, MATCH("Customer ID", 'E4 TB Allocation Details'!$A$18:$L$18, 0),FALSE), 'E2 Allocators'!$B$15:$W$361, MATCH('O5 Details by Class &amp; Accounts'!AQ$18, 'E2 Allocators'!$B$15:$W$15, 0),FALSE)*$G24), 0, VLOOKUP(VLOOKUP($A24, 'E4 TB Allocation Details'!$A$18:$L$217, MATCH("Customer ID", 'E4 TB Allocation Details'!$A$18:$L$18, 0),FALSE), 'E2 Allocators'!$B$15:$W$361, MATCH('O5 Details by Class &amp; Accounts'!AQ$18, 'E2 Allocators'!$B$15:$W$15, 0),FALSE)*$G24)</f>
        <v>0</v>
      </c>
      <c r="AR24" s="1334">
        <f>IF(ISERROR(VLOOKUP(VLOOKUP($A24, 'E4 TB Allocation Details'!$A$18:$L$217, MATCH("Customer ID", 'E4 TB Allocation Details'!$A$18:$L$18, 0),FALSE), 'E2 Allocators'!$B$15:$W$361, MATCH('O5 Details by Class &amp; Accounts'!AR$18, 'E2 Allocators'!$B$15:$W$15, 0),FALSE)*$G24), 0, VLOOKUP(VLOOKUP($A24, 'E4 TB Allocation Details'!$A$18:$L$217, MATCH("Customer ID", 'E4 TB Allocation Details'!$A$18:$L$18, 0),FALSE), 'E2 Allocators'!$B$15:$W$361, MATCH('O5 Details by Class &amp; Accounts'!AR$18, 'E2 Allocators'!$B$15:$W$15, 0),FALSE)*$G24)</f>
        <v>0</v>
      </c>
      <c r="AS24" s="1334">
        <f>IF(ISERROR(VLOOKUP(VLOOKUP($A24, 'E4 TB Allocation Details'!$A$18:$L$217, MATCH("Customer ID", 'E4 TB Allocation Details'!$A$18:$L$18, 0),FALSE), 'E2 Allocators'!$B$15:$W$361, MATCH('O5 Details by Class &amp; Accounts'!AS$18, 'E2 Allocators'!$B$15:$W$15, 0),FALSE)*$G24), 0, VLOOKUP(VLOOKUP($A24, 'E4 TB Allocation Details'!$A$18:$L$217, MATCH("Customer ID", 'E4 TB Allocation Details'!$A$18:$L$18, 0),FALSE), 'E2 Allocators'!$B$15:$W$361, MATCH('O5 Details by Class &amp; Accounts'!AS$18, 'E2 Allocators'!$B$15:$W$15, 0),FALSE)*$G24)</f>
        <v>0</v>
      </c>
      <c r="AT24" s="1334">
        <f>IF(ISERROR(VLOOKUP(VLOOKUP($A24, 'E4 TB Allocation Details'!$A$18:$L$217, MATCH("Customer ID", 'E4 TB Allocation Details'!$A$18:$L$18, 0),FALSE), 'E2 Allocators'!$B$15:$W$361, MATCH('O5 Details by Class &amp; Accounts'!AT$18, 'E2 Allocators'!$B$15:$W$15, 0),FALSE)*$G24), 0, VLOOKUP(VLOOKUP($A24, 'E4 TB Allocation Details'!$A$18:$L$217, MATCH("Customer ID", 'E4 TB Allocation Details'!$A$18:$L$18, 0),FALSE), 'E2 Allocators'!$B$15:$W$361, MATCH('O5 Details by Class &amp; Accounts'!AT$18, 'E2 Allocators'!$B$15:$W$15, 0),FALSE)*$G24)</f>
        <v>0</v>
      </c>
      <c r="AU24" s="1334">
        <f>IF(ISERROR(VLOOKUP(VLOOKUP($A24, 'E4 TB Allocation Details'!$A$18:$L$217, MATCH("Customer ID", 'E4 TB Allocation Details'!$A$18:$L$18, 0),FALSE), 'E2 Allocators'!$B$15:$W$361, MATCH('O5 Details by Class &amp; Accounts'!AU$18, 'E2 Allocators'!$B$15:$W$15, 0),FALSE)*$G24), 0, VLOOKUP(VLOOKUP($A24, 'E4 TB Allocation Details'!$A$18:$L$217, MATCH("Customer ID", 'E4 TB Allocation Details'!$A$18:$L$18, 0),FALSE), 'E2 Allocators'!$B$15:$W$361, MATCH('O5 Details by Class &amp; Accounts'!AU$18, 'E2 Allocators'!$B$15:$W$15, 0),FALSE)*$G24)</f>
        <v>0</v>
      </c>
      <c r="AV24" s="1334">
        <f>IF(ISERROR(VLOOKUP(VLOOKUP($A24, 'E4 TB Allocation Details'!$A$18:$L$217, MATCH("Customer ID", 'E4 TB Allocation Details'!$A$18:$L$18, 0),FALSE), 'E2 Allocators'!$B$15:$W$361, MATCH('O5 Details by Class &amp; Accounts'!AV$18, 'E2 Allocators'!$B$15:$W$15, 0),FALSE)*$G24), 0, VLOOKUP(VLOOKUP($A24, 'E4 TB Allocation Details'!$A$18:$L$217, MATCH("Customer ID", 'E4 TB Allocation Details'!$A$18:$L$18, 0),FALSE), 'E2 Allocators'!$B$15:$W$361, MATCH('O5 Details by Class &amp; Accounts'!AV$18, 'E2 Allocators'!$B$15:$W$15, 0),FALSE)*$G24)</f>
        <v>0</v>
      </c>
      <c r="AW24" s="1334">
        <f>IF(ISERROR(VLOOKUP(VLOOKUP($A24, 'E4 TB Allocation Details'!$A$18:$L$217, MATCH("Customer ID", 'E4 TB Allocation Details'!$A$18:$L$18, 0),FALSE), 'E2 Allocators'!$B$15:$W$361, MATCH('O5 Details by Class &amp; Accounts'!AW$18, 'E2 Allocators'!$B$15:$W$15, 0),FALSE)*$G24), 0, VLOOKUP(VLOOKUP($A24, 'E4 TB Allocation Details'!$A$18:$L$217, MATCH("Customer ID", 'E4 TB Allocation Details'!$A$18:$L$18, 0),FALSE), 'E2 Allocators'!$B$15:$W$361, MATCH('O5 Details by Class &amp; Accounts'!AW$18, 'E2 Allocators'!$B$15:$W$15, 0),FALSE)*$G24)</f>
        <v>0</v>
      </c>
      <c r="AX24" s="1334">
        <f t="shared" si="2"/>
        <v>0</v>
      </c>
      <c r="AY24" s="1334">
        <f>IF(ISERROR(VLOOKUP(VLOOKUP($A24, 'E4 TB Allocation Details'!$A$18:$L$217, MATCH("Misc ID", 'E4 TB Allocation Details'!$A$18:$L$18, 0),FALSE), 'E2 Allocators'!$B$15:$W$361, MATCH('O5 Details by Class &amp; Accounts'!AY$18, 'E2 Allocators'!$B$15:$W$15, 0),FALSE)*$E24), 0, VLOOKUP(VLOOKUP($A24, 'E4 TB Allocation Details'!$A$18:$L$217, MATCH("Misc ID", 'E4 TB Allocation Details'!$A$18:$L$18, 0),FALSE), 'E2 Allocators'!$B$15:$W$361, MATCH('O5 Details by Class &amp; Accounts'!AY$18, 'E2 Allocators'!$B$15:$W$15, 0),FALSE)*$E24)</f>
        <v>0</v>
      </c>
      <c r="AZ24" s="1334">
        <f>IF(ISERROR(VLOOKUP(VLOOKUP($A24, 'E4 TB Allocation Details'!$A$18:$L$217, MATCH("Misc ID", 'E4 TB Allocation Details'!$A$18:$L$18, 0),FALSE), 'E2 Allocators'!$B$15:$W$361, MATCH('O5 Details by Class &amp; Accounts'!AZ$18, 'E2 Allocators'!$B$15:$W$15, 0),FALSE)*$E24), 0, VLOOKUP(VLOOKUP($A24, 'E4 TB Allocation Details'!$A$18:$L$217, MATCH("Misc ID", 'E4 TB Allocation Details'!$A$18:$L$18, 0),FALSE), 'E2 Allocators'!$B$15:$W$361, MATCH('O5 Details by Class &amp; Accounts'!AZ$18, 'E2 Allocators'!$B$15:$W$15, 0),FALSE)*$E24)</f>
        <v>0</v>
      </c>
      <c r="BA24" s="1334">
        <f>IF(ISERROR(VLOOKUP(VLOOKUP($A24, 'E4 TB Allocation Details'!$A$18:$L$217, MATCH("Misc ID", 'E4 TB Allocation Details'!$A$18:$L$18, 0),FALSE), 'E2 Allocators'!$B$15:$W$361, MATCH('O5 Details by Class &amp; Accounts'!BA$18, 'E2 Allocators'!$B$15:$W$15, 0),FALSE)*$E24), 0, VLOOKUP(VLOOKUP($A24, 'E4 TB Allocation Details'!$A$18:$L$217, MATCH("Misc ID", 'E4 TB Allocation Details'!$A$18:$L$18, 0),FALSE), 'E2 Allocators'!$B$15:$W$361, MATCH('O5 Details by Class &amp; Accounts'!BA$18, 'E2 Allocators'!$B$15:$W$15, 0),FALSE)*$E24)</f>
        <v>0</v>
      </c>
      <c r="BB24" s="1334">
        <f>IF(ISERROR(VLOOKUP(VLOOKUP($A24, 'E4 TB Allocation Details'!$A$18:$L$217, MATCH("Misc ID", 'E4 TB Allocation Details'!$A$18:$L$18, 0),FALSE), 'E2 Allocators'!$B$15:$W$361, MATCH('O5 Details by Class &amp; Accounts'!BB$18, 'E2 Allocators'!$B$15:$W$15, 0),FALSE)*$E24), 0, VLOOKUP(VLOOKUP($A24, 'E4 TB Allocation Details'!$A$18:$L$217, MATCH("Misc ID", 'E4 TB Allocation Details'!$A$18:$L$18, 0),FALSE), 'E2 Allocators'!$B$15:$W$361, MATCH('O5 Details by Class &amp; Accounts'!BB$18, 'E2 Allocators'!$B$15:$W$15, 0),FALSE)*$E24)</f>
        <v>0</v>
      </c>
      <c r="BC24" s="1334">
        <f>IF(ISERROR(VLOOKUP(VLOOKUP($A24, 'E4 TB Allocation Details'!$A$18:$L$217, MATCH("Misc ID", 'E4 TB Allocation Details'!$A$18:$L$18, 0),FALSE), 'E2 Allocators'!$B$15:$W$361, MATCH('O5 Details by Class &amp; Accounts'!BC$18, 'E2 Allocators'!$B$15:$W$15, 0),FALSE)*$E24), 0, VLOOKUP(VLOOKUP($A24, 'E4 TB Allocation Details'!$A$18:$L$217, MATCH("Misc ID", 'E4 TB Allocation Details'!$A$18:$L$18, 0),FALSE), 'E2 Allocators'!$B$15:$W$361, MATCH('O5 Details by Class &amp; Accounts'!BC$18, 'E2 Allocators'!$B$15:$W$15, 0),FALSE)*$E24)</f>
        <v>0</v>
      </c>
      <c r="BD24" s="1334">
        <f>IF(ISERROR(VLOOKUP(VLOOKUP($A24, 'E4 TB Allocation Details'!$A$18:$L$217, MATCH("Misc ID", 'E4 TB Allocation Details'!$A$18:$L$18, 0),FALSE), 'E2 Allocators'!$B$15:$W$361, MATCH('O5 Details by Class &amp; Accounts'!BD$18, 'E2 Allocators'!$B$15:$W$15, 0),FALSE)*$E24), 0, VLOOKUP(VLOOKUP($A24, 'E4 TB Allocation Details'!$A$18:$L$217, MATCH("Misc ID", 'E4 TB Allocation Details'!$A$18:$L$18, 0),FALSE), 'E2 Allocators'!$B$15:$W$361, MATCH('O5 Details by Class &amp; Accounts'!BD$18, 'E2 Allocators'!$B$15:$W$15, 0),FALSE)*$E24)</f>
        <v>0</v>
      </c>
      <c r="BE24" s="1334">
        <f>IF(ISERROR(VLOOKUP(VLOOKUP($A24, 'E4 TB Allocation Details'!$A$18:$L$217, MATCH("Misc ID", 'E4 TB Allocation Details'!$A$18:$L$18, 0),FALSE), 'E2 Allocators'!$B$15:$W$361, MATCH('O5 Details by Class &amp; Accounts'!BE$18, 'E2 Allocators'!$B$15:$W$15, 0),FALSE)*$E24), 0, VLOOKUP(VLOOKUP($A24, 'E4 TB Allocation Details'!$A$18:$L$217, MATCH("Misc ID", 'E4 TB Allocation Details'!$A$18:$L$18, 0),FALSE), 'E2 Allocators'!$B$15:$W$361, MATCH('O5 Details by Class &amp; Accounts'!BE$18, 'E2 Allocators'!$B$15:$W$15, 0),FALSE)*$E24)</f>
        <v>0</v>
      </c>
      <c r="BF24" s="1334">
        <f>IF(ISERROR(VLOOKUP(VLOOKUP($A24, 'E4 TB Allocation Details'!$A$18:$L$217, MATCH("Misc ID", 'E4 TB Allocation Details'!$A$18:$L$18, 0),FALSE), 'E2 Allocators'!$B$15:$W$361, MATCH('O5 Details by Class &amp; Accounts'!BF$18, 'E2 Allocators'!$B$15:$W$15, 0),FALSE)*$E24), 0, VLOOKUP(VLOOKUP($A24, 'E4 TB Allocation Details'!$A$18:$L$217, MATCH("Misc ID", 'E4 TB Allocation Details'!$A$18:$L$18, 0),FALSE), 'E2 Allocators'!$B$15:$W$361, MATCH('O5 Details by Class &amp; Accounts'!BF$18, 'E2 Allocators'!$B$15:$W$15, 0),FALSE)*$E24)</f>
        <v>0</v>
      </c>
      <c r="BG24" s="1334">
        <f>IF(ISERROR(VLOOKUP(VLOOKUP($A24, 'E4 TB Allocation Details'!$A$18:$L$217, MATCH("Misc ID", 'E4 TB Allocation Details'!$A$18:$L$18, 0),FALSE), 'E2 Allocators'!$B$15:$W$361, MATCH('O5 Details by Class &amp; Accounts'!BG$18, 'E2 Allocators'!$B$15:$W$15, 0),FALSE)*$E24), 0, VLOOKUP(VLOOKUP($A24, 'E4 TB Allocation Details'!$A$18:$L$217, MATCH("Misc ID", 'E4 TB Allocation Details'!$A$18:$L$18, 0),FALSE), 'E2 Allocators'!$B$15:$W$361, MATCH('O5 Details by Class &amp; Accounts'!BG$18, 'E2 Allocators'!$B$15:$W$15, 0),FALSE)*$E24)</f>
        <v>0</v>
      </c>
      <c r="BH24" s="1334">
        <f>IF(ISERROR(VLOOKUP(VLOOKUP($A24, 'E4 TB Allocation Details'!$A$18:$L$217, MATCH("Misc ID", 'E4 TB Allocation Details'!$A$18:$L$18, 0),FALSE), 'E2 Allocators'!$B$15:$W$361, MATCH('O5 Details by Class &amp; Accounts'!BH$18, 'E2 Allocators'!$B$15:$W$15, 0),FALSE)*$E24), 0, VLOOKUP(VLOOKUP($A24, 'E4 TB Allocation Details'!$A$18:$L$217, MATCH("Misc ID", 'E4 TB Allocation Details'!$A$18:$L$18, 0),FALSE), 'E2 Allocators'!$B$15:$W$361, MATCH('O5 Details by Class &amp; Accounts'!BH$18, 'E2 Allocators'!$B$15:$W$15, 0),FALSE)*$E24)</f>
        <v>0</v>
      </c>
      <c r="BI24" s="1334">
        <f>IF(ISERROR(VLOOKUP(VLOOKUP($A24, 'E4 TB Allocation Details'!$A$18:$L$217, MATCH("Misc ID", 'E4 TB Allocation Details'!$A$18:$L$18, 0),FALSE), 'E2 Allocators'!$B$15:$W$361, MATCH('O5 Details by Class &amp; Accounts'!BI$18, 'E2 Allocators'!$B$15:$W$15, 0),FALSE)*$E24), 0, VLOOKUP(VLOOKUP($A24, 'E4 TB Allocation Details'!$A$18:$L$217, MATCH("Misc ID", 'E4 TB Allocation Details'!$A$18:$L$18, 0),FALSE), 'E2 Allocators'!$B$15:$W$361, MATCH('O5 Details by Class &amp; Accounts'!BI$18, 'E2 Allocators'!$B$15:$W$15, 0),FALSE)*$E24)</f>
        <v>0</v>
      </c>
      <c r="BJ24" s="1334">
        <f>IF(ISERROR(VLOOKUP(VLOOKUP($A24, 'E4 TB Allocation Details'!$A$18:$L$217, MATCH("Misc ID", 'E4 TB Allocation Details'!$A$18:$L$18, 0),FALSE), 'E2 Allocators'!$B$15:$W$361, MATCH('O5 Details by Class &amp; Accounts'!BJ$18, 'E2 Allocators'!$B$15:$W$15, 0),FALSE)*$E24), 0, VLOOKUP(VLOOKUP($A24, 'E4 TB Allocation Details'!$A$18:$L$217, MATCH("Misc ID", 'E4 TB Allocation Details'!$A$18:$L$18, 0),FALSE), 'E2 Allocators'!$B$15:$W$361, MATCH('O5 Details by Class &amp; Accounts'!BJ$18, 'E2 Allocators'!$B$15:$W$15, 0),FALSE)*$E24)</f>
        <v>0</v>
      </c>
      <c r="BK24" s="1334">
        <f>IF(ISERROR(VLOOKUP(VLOOKUP($A24, 'E4 TB Allocation Details'!$A$18:$L$217, MATCH("Misc ID", 'E4 TB Allocation Details'!$A$18:$L$18, 0),FALSE), 'E2 Allocators'!$B$15:$W$361, MATCH('O5 Details by Class &amp; Accounts'!BK$18, 'E2 Allocators'!$B$15:$W$15, 0),FALSE)*$E24), 0, VLOOKUP(VLOOKUP($A24, 'E4 TB Allocation Details'!$A$18:$L$217, MATCH("Misc ID", 'E4 TB Allocation Details'!$A$18:$L$18, 0),FALSE), 'E2 Allocators'!$B$15:$W$361, MATCH('O5 Details by Class &amp; Accounts'!BK$18, 'E2 Allocators'!$B$15:$W$15, 0),FALSE)*$E24)</f>
        <v>0</v>
      </c>
      <c r="BL24" s="1334">
        <f>IF(ISERROR(VLOOKUP(VLOOKUP($A24, 'E4 TB Allocation Details'!$A$18:$L$217, MATCH("Misc ID", 'E4 TB Allocation Details'!$A$18:$L$18, 0),FALSE), 'E2 Allocators'!$B$15:$W$361, MATCH('O5 Details by Class &amp; Accounts'!BL$18, 'E2 Allocators'!$B$15:$W$15, 0),FALSE)*$E24), 0, VLOOKUP(VLOOKUP($A24, 'E4 TB Allocation Details'!$A$18:$L$217, MATCH("Misc ID", 'E4 TB Allocation Details'!$A$18:$L$18, 0),FALSE), 'E2 Allocators'!$B$15:$W$361, MATCH('O5 Details by Class &amp; Accounts'!BL$18, 'E2 Allocators'!$B$15:$W$15, 0),FALSE)*$E24)</f>
        <v>0</v>
      </c>
      <c r="BM24" s="1334">
        <f>IF(ISERROR(VLOOKUP(VLOOKUP($A24, 'E4 TB Allocation Details'!$A$18:$L$217, MATCH("Misc ID", 'E4 TB Allocation Details'!$A$18:$L$18, 0),FALSE), 'E2 Allocators'!$B$15:$W$361, MATCH('O5 Details by Class &amp; Accounts'!BM$18, 'E2 Allocators'!$B$15:$W$15, 0),FALSE)*$E24), 0, VLOOKUP(VLOOKUP($A24, 'E4 TB Allocation Details'!$A$18:$L$217, MATCH("Misc ID", 'E4 TB Allocation Details'!$A$18:$L$18, 0),FALSE), 'E2 Allocators'!$B$15:$W$361, MATCH('O5 Details by Class &amp; Accounts'!BM$18, 'E2 Allocators'!$B$15:$W$15, 0),FALSE)*$E24)</f>
        <v>0</v>
      </c>
      <c r="BN24" s="1334">
        <f>IF(ISERROR(VLOOKUP(VLOOKUP($A24, 'E4 TB Allocation Details'!$A$18:$L$217, MATCH("Misc ID", 'E4 TB Allocation Details'!$A$18:$L$18, 0),FALSE), 'E2 Allocators'!$B$15:$W$361, MATCH('O5 Details by Class &amp; Accounts'!BN$18, 'E2 Allocators'!$B$15:$W$15, 0),FALSE)*$E24), 0, VLOOKUP(VLOOKUP($A24, 'E4 TB Allocation Details'!$A$18:$L$217, MATCH("Misc ID", 'E4 TB Allocation Details'!$A$18:$L$18, 0),FALSE), 'E2 Allocators'!$B$15:$W$361, MATCH('O5 Details by Class &amp; Accounts'!BN$18, 'E2 Allocators'!$B$15:$W$15, 0),FALSE)*$E24)</f>
        <v>0</v>
      </c>
      <c r="BO24" s="1334">
        <f>IF(ISERROR(VLOOKUP(VLOOKUP($A24, 'E4 TB Allocation Details'!$A$18:$L$217, MATCH("Misc ID", 'E4 TB Allocation Details'!$A$18:$L$18, 0),FALSE), 'E2 Allocators'!$B$15:$W$361, MATCH('O5 Details by Class &amp; Accounts'!BO$18, 'E2 Allocators'!$B$15:$W$15, 0),FALSE)*$E24), 0, VLOOKUP(VLOOKUP($A24, 'E4 TB Allocation Details'!$A$18:$L$217, MATCH("Misc ID", 'E4 TB Allocation Details'!$A$18:$L$18, 0),FALSE), 'E2 Allocators'!$B$15:$W$361, MATCH('O5 Details by Class &amp; Accounts'!BO$18, 'E2 Allocators'!$B$15:$W$15, 0),FALSE)*$E24)</f>
        <v>0</v>
      </c>
      <c r="BP24" s="1334">
        <f>IF(ISERROR(VLOOKUP(VLOOKUP($A24, 'E4 TB Allocation Details'!$A$18:$L$217, MATCH("Misc ID", 'E4 TB Allocation Details'!$A$18:$L$18, 0),FALSE), 'E2 Allocators'!$B$15:$W$361, MATCH('O5 Details by Class &amp; Accounts'!BP$18, 'E2 Allocators'!$B$15:$W$15, 0),FALSE)*$E24), 0, VLOOKUP(VLOOKUP($A24, 'E4 TB Allocation Details'!$A$18:$L$217, MATCH("Misc ID", 'E4 TB Allocation Details'!$A$18:$L$18, 0),FALSE), 'E2 Allocators'!$B$15:$W$361, MATCH('O5 Details by Class &amp; Accounts'!BP$18, 'E2 Allocators'!$B$15:$W$15, 0),FALSE)*$E24)</f>
        <v>0</v>
      </c>
      <c r="BQ24" s="1334">
        <f>IF(ISERROR(VLOOKUP(VLOOKUP($A24, 'E4 TB Allocation Details'!$A$18:$L$217, MATCH("Misc ID", 'E4 TB Allocation Details'!$A$18:$L$18, 0),FALSE), 'E2 Allocators'!$B$15:$W$361, MATCH('O5 Details by Class &amp; Accounts'!BQ$18, 'E2 Allocators'!$B$15:$W$15, 0),FALSE)*$E24), 0, VLOOKUP(VLOOKUP($A24, 'E4 TB Allocation Details'!$A$18:$L$217, MATCH("Misc ID", 'E4 TB Allocation Details'!$A$18:$L$18, 0),FALSE), 'E2 Allocators'!$B$15:$W$361, MATCH('O5 Details by Class &amp; Accounts'!BQ$18, 'E2 Allocators'!$B$15:$W$15, 0),FALSE)*$E24)</f>
        <v>0</v>
      </c>
      <c r="BR24" s="1334">
        <f>IF(ISERROR(VLOOKUP(VLOOKUP($A24, 'E4 TB Allocation Details'!$A$18:$L$217, MATCH("Misc ID", 'E4 TB Allocation Details'!$A$18:$L$18, 0),FALSE), 'E2 Allocators'!$B$15:$W$361, MATCH('O5 Details by Class &amp; Accounts'!BR$18, 'E2 Allocators'!$B$15:$W$15, 0),FALSE)*$E24), 0, VLOOKUP(VLOOKUP($A24, 'E4 TB Allocation Details'!$A$18:$L$217, MATCH("Misc ID", 'E4 TB Allocation Details'!$A$18:$L$18, 0),FALSE), 'E2 Allocators'!$B$15:$W$361, MATCH('O5 Details by Class &amp; Accounts'!BR$18, 'E2 Allocators'!$B$15:$W$15, 0),FALSE)*$E24)</f>
        <v>0</v>
      </c>
      <c r="BS24" s="1334">
        <f t="shared" si="3"/>
        <v>0</v>
      </c>
      <c r="BT24" s="1334">
        <f>IF(ISERROR(VLOOKUP(VLOOKUP($A24, 'E4 TB Allocation Details'!$A$18:$L$217, MATCH("A &amp; G ID", 'E4 TB Allocation Details'!$A$18:$L$18, 0),FALSE), 'E2 Allocators'!$B$15:$W$361, MATCH('O5 Details by Class &amp; Accounts'!BT$18, 'E2 Allocators'!$B$15:$W$15, 0),FALSE)*$E24), 0, VLOOKUP(VLOOKUP($A24, 'E4 TB Allocation Details'!$A$18:$L$217, MATCH("A &amp; G ID", 'E4 TB Allocation Details'!$A$18:$L$18, 0),FALSE), 'E2 Allocators'!$B$15:$W$361, MATCH('O5 Details by Class &amp; Accounts'!BT$18, 'E2 Allocators'!$B$15:$W$15, 0),FALSE)*$E24)</f>
        <v>0</v>
      </c>
      <c r="BU24" s="1334">
        <f>IF(ISERROR(VLOOKUP(VLOOKUP($A24, 'E4 TB Allocation Details'!$A$18:$L$217, MATCH("A &amp; G ID", 'E4 TB Allocation Details'!$A$18:$L$18, 0),FALSE), 'E2 Allocators'!$B$15:$W$361, MATCH('O5 Details by Class &amp; Accounts'!BU$18, 'E2 Allocators'!$B$15:$W$15, 0),FALSE)*$E24), 0, VLOOKUP(VLOOKUP($A24, 'E4 TB Allocation Details'!$A$18:$L$217, MATCH("A &amp; G ID", 'E4 TB Allocation Details'!$A$18:$L$18, 0),FALSE), 'E2 Allocators'!$B$15:$W$361, MATCH('O5 Details by Class &amp; Accounts'!BU$18, 'E2 Allocators'!$B$15:$W$15, 0),FALSE)*$E24)</f>
        <v>0</v>
      </c>
      <c r="BV24" s="1334">
        <f>IF(ISERROR(VLOOKUP(VLOOKUP($A24, 'E4 TB Allocation Details'!$A$18:$L$217, MATCH("A &amp; G ID", 'E4 TB Allocation Details'!$A$18:$L$18, 0),FALSE), 'E2 Allocators'!$B$15:$W$361, MATCH('O5 Details by Class &amp; Accounts'!BV$18, 'E2 Allocators'!$B$15:$W$15, 0),FALSE)*$E24), 0, VLOOKUP(VLOOKUP($A24, 'E4 TB Allocation Details'!$A$18:$L$217, MATCH("A &amp; G ID", 'E4 TB Allocation Details'!$A$18:$L$18, 0),FALSE), 'E2 Allocators'!$B$15:$W$361, MATCH('O5 Details by Class &amp; Accounts'!BV$18, 'E2 Allocators'!$B$15:$W$15, 0),FALSE)*$E24)</f>
        <v>0</v>
      </c>
      <c r="BW24" s="1334">
        <f>IF(ISERROR(VLOOKUP(VLOOKUP($A24, 'E4 TB Allocation Details'!$A$18:$L$217, MATCH("A &amp; G ID", 'E4 TB Allocation Details'!$A$18:$L$18, 0),FALSE), 'E2 Allocators'!$B$15:$W$361, MATCH('O5 Details by Class &amp; Accounts'!BW$18, 'E2 Allocators'!$B$15:$W$15, 0),FALSE)*$E24), 0, VLOOKUP(VLOOKUP($A24, 'E4 TB Allocation Details'!$A$18:$L$217, MATCH("A &amp; G ID", 'E4 TB Allocation Details'!$A$18:$L$18, 0),FALSE), 'E2 Allocators'!$B$15:$W$361, MATCH('O5 Details by Class &amp; Accounts'!BW$18, 'E2 Allocators'!$B$15:$W$15, 0),FALSE)*$E24)</f>
        <v>0</v>
      </c>
      <c r="BX24" s="1334">
        <f>IF(ISERROR(VLOOKUP(VLOOKUP($A24, 'E4 TB Allocation Details'!$A$18:$L$217, MATCH("A &amp; G ID", 'E4 TB Allocation Details'!$A$18:$L$18, 0),FALSE), 'E2 Allocators'!$B$15:$W$361, MATCH('O5 Details by Class &amp; Accounts'!BX$18, 'E2 Allocators'!$B$15:$W$15, 0),FALSE)*$E24), 0, VLOOKUP(VLOOKUP($A24, 'E4 TB Allocation Details'!$A$18:$L$217, MATCH("A &amp; G ID", 'E4 TB Allocation Details'!$A$18:$L$18, 0),FALSE), 'E2 Allocators'!$B$15:$W$361, MATCH('O5 Details by Class &amp; Accounts'!BX$18, 'E2 Allocators'!$B$15:$W$15, 0),FALSE)*$E24)</f>
        <v>0</v>
      </c>
      <c r="BY24" s="1334">
        <f>IF(ISERROR(VLOOKUP(VLOOKUP($A24, 'E4 TB Allocation Details'!$A$18:$L$217, MATCH("A &amp; G ID", 'E4 TB Allocation Details'!$A$18:$L$18, 0),FALSE), 'E2 Allocators'!$B$15:$W$361, MATCH('O5 Details by Class &amp; Accounts'!BY$18, 'E2 Allocators'!$B$15:$W$15, 0),FALSE)*$E24), 0, VLOOKUP(VLOOKUP($A24, 'E4 TB Allocation Details'!$A$18:$L$217, MATCH("A &amp; G ID", 'E4 TB Allocation Details'!$A$18:$L$18, 0),FALSE), 'E2 Allocators'!$B$15:$W$361, MATCH('O5 Details by Class &amp; Accounts'!BY$18, 'E2 Allocators'!$B$15:$W$15, 0),FALSE)*$E24)</f>
        <v>0</v>
      </c>
      <c r="BZ24" s="1334">
        <f>IF(ISERROR(VLOOKUP(VLOOKUP($A24, 'E4 TB Allocation Details'!$A$18:$L$217, MATCH("A &amp; G ID", 'E4 TB Allocation Details'!$A$18:$L$18, 0),FALSE), 'E2 Allocators'!$B$15:$W$361, MATCH('O5 Details by Class &amp; Accounts'!BZ$18, 'E2 Allocators'!$B$15:$W$15, 0),FALSE)*$E24), 0, VLOOKUP(VLOOKUP($A24, 'E4 TB Allocation Details'!$A$18:$L$217, MATCH("A &amp; G ID", 'E4 TB Allocation Details'!$A$18:$L$18, 0),FALSE), 'E2 Allocators'!$B$15:$W$361, MATCH('O5 Details by Class &amp; Accounts'!BZ$18, 'E2 Allocators'!$B$15:$W$15, 0),FALSE)*$E24)</f>
        <v>0</v>
      </c>
      <c r="CA24" s="1334">
        <f>IF(ISERROR(VLOOKUP(VLOOKUP($A24, 'E4 TB Allocation Details'!$A$18:$L$217, MATCH("A &amp; G ID", 'E4 TB Allocation Details'!$A$18:$L$18, 0),FALSE), 'E2 Allocators'!$B$15:$W$361, MATCH('O5 Details by Class &amp; Accounts'!CA$18, 'E2 Allocators'!$B$15:$W$15, 0),FALSE)*$E24), 0, VLOOKUP(VLOOKUP($A24, 'E4 TB Allocation Details'!$A$18:$L$217, MATCH("A &amp; G ID", 'E4 TB Allocation Details'!$A$18:$L$18, 0),FALSE), 'E2 Allocators'!$B$15:$W$361, MATCH('O5 Details by Class &amp; Accounts'!CA$18, 'E2 Allocators'!$B$15:$W$15, 0),FALSE)*$E24)</f>
        <v>0</v>
      </c>
      <c r="CB24" s="1334">
        <f>IF(ISERROR(VLOOKUP(VLOOKUP($A24, 'E4 TB Allocation Details'!$A$18:$L$217, MATCH("A &amp; G ID", 'E4 TB Allocation Details'!$A$18:$L$18, 0),FALSE), 'E2 Allocators'!$B$15:$W$361, MATCH('O5 Details by Class &amp; Accounts'!CB$18, 'E2 Allocators'!$B$15:$W$15, 0),FALSE)*$E24), 0, VLOOKUP(VLOOKUP($A24, 'E4 TB Allocation Details'!$A$18:$L$217, MATCH("A &amp; G ID", 'E4 TB Allocation Details'!$A$18:$L$18, 0),FALSE), 'E2 Allocators'!$B$15:$W$361, MATCH('O5 Details by Class &amp; Accounts'!CB$18, 'E2 Allocators'!$B$15:$W$15, 0),FALSE)*$E24)</f>
        <v>0</v>
      </c>
      <c r="CC24" s="1334">
        <f>IF(ISERROR(VLOOKUP(VLOOKUP($A24, 'E4 TB Allocation Details'!$A$18:$L$217, MATCH("A &amp; G ID", 'E4 TB Allocation Details'!$A$18:$L$18, 0),FALSE), 'E2 Allocators'!$B$15:$W$361, MATCH('O5 Details by Class &amp; Accounts'!CC$18, 'E2 Allocators'!$B$15:$W$15, 0),FALSE)*$E24), 0, VLOOKUP(VLOOKUP($A24, 'E4 TB Allocation Details'!$A$18:$L$217, MATCH("A &amp; G ID", 'E4 TB Allocation Details'!$A$18:$L$18, 0),FALSE), 'E2 Allocators'!$B$15:$W$361, MATCH('O5 Details by Class &amp; Accounts'!CC$18, 'E2 Allocators'!$B$15:$W$15, 0),FALSE)*$E24)</f>
        <v>0</v>
      </c>
      <c r="CD24" s="1334">
        <f>IF(ISERROR(VLOOKUP(VLOOKUP($A24, 'E4 TB Allocation Details'!$A$18:$L$217, MATCH("A &amp; G ID", 'E4 TB Allocation Details'!$A$18:$L$18, 0),FALSE), 'E2 Allocators'!$B$15:$W$361, MATCH('O5 Details by Class &amp; Accounts'!CD$18, 'E2 Allocators'!$B$15:$W$15, 0),FALSE)*$E24), 0, VLOOKUP(VLOOKUP($A24, 'E4 TB Allocation Details'!$A$18:$L$217, MATCH("A &amp; G ID", 'E4 TB Allocation Details'!$A$18:$L$18, 0),FALSE), 'E2 Allocators'!$B$15:$W$361, MATCH('O5 Details by Class &amp; Accounts'!CD$18, 'E2 Allocators'!$B$15:$W$15, 0),FALSE)*$E24)</f>
        <v>0</v>
      </c>
      <c r="CE24" s="1334">
        <f>IF(ISERROR(VLOOKUP(VLOOKUP($A24, 'E4 TB Allocation Details'!$A$18:$L$217, MATCH("A &amp; G ID", 'E4 TB Allocation Details'!$A$18:$L$18, 0),FALSE), 'E2 Allocators'!$B$15:$W$361, MATCH('O5 Details by Class &amp; Accounts'!CE$18, 'E2 Allocators'!$B$15:$W$15, 0),FALSE)*$E24), 0, VLOOKUP(VLOOKUP($A24, 'E4 TB Allocation Details'!$A$18:$L$217, MATCH("A &amp; G ID", 'E4 TB Allocation Details'!$A$18:$L$18, 0),FALSE), 'E2 Allocators'!$B$15:$W$361, MATCH('O5 Details by Class &amp; Accounts'!CE$18, 'E2 Allocators'!$B$15:$W$15, 0),FALSE)*$E24)</f>
        <v>0</v>
      </c>
      <c r="CF24" s="1334">
        <f>IF(ISERROR(VLOOKUP(VLOOKUP($A24, 'E4 TB Allocation Details'!$A$18:$L$217, MATCH("A &amp; G ID", 'E4 TB Allocation Details'!$A$18:$L$18, 0),FALSE), 'E2 Allocators'!$B$15:$W$361, MATCH('O5 Details by Class &amp; Accounts'!CF$18, 'E2 Allocators'!$B$15:$W$15, 0),FALSE)*$E24), 0, VLOOKUP(VLOOKUP($A24, 'E4 TB Allocation Details'!$A$18:$L$217, MATCH("A &amp; G ID", 'E4 TB Allocation Details'!$A$18:$L$18, 0),FALSE), 'E2 Allocators'!$B$15:$W$361, MATCH('O5 Details by Class &amp; Accounts'!CF$18, 'E2 Allocators'!$B$15:$W$15, 0),FALSE)*$E24)</f>
        <v>0</v>
      </c>
      <c r="CG24" s="1334">
        <f>IF(ISERROR(VLOOKUP(VLOOKUP($A24, 'E4 TB Allocation Details'!$A$18:$L$217, MATCH("A &amp; G ID", 'E4 TB Allocation Details'!$A$18:$L$18, 0),FALSE), 'E2 Allocators'!$B$15:$W$361, MATCH('O5 Details by Class &amp; Accounts'!CG$18, 'E2 Allocators'!$B$15:$W$15, 0),FALSE)*$E24), 0, VLOOKUP(VLOOKUP($A24, 'E4 TB Allocation Details'!$A$18:$L$217, MATCH("A &amp; G ID", 'E4 TB Allocation Details'!$A$18:$L$18, 0),FALSE), 'E2 Allocators'!$B$15:$W$361, MATCH('O5 Details by Class &amp; Accounts'!CG$18, 'E2 Allocators'!$B$15:$W$15, 0),FALSE)*$E24)</f>
        <v>0</v>
      </c>
      <c r="CH24" s="1334">
        <f>IF(ISERROR(VLOOKUP(VLOOKUP($A24, 'E4 TB Allocation Details'!$A$18:$L$217, MATCH("A &amp; G ID", 'E4 TB Allocation Details'!$A$18:$L$18, 0),FALSE), 'E2 Allocators'!$B$15:$W$361, MATCH('O5 Details by Class &amp; Accounts'!CH$18, 'E2 Allocators'!$B$15:$W$15, 0),FALSE)*$E24), 0, VLOOKUP(VLOOKUP($A24, 'E4 TB Allocation Details'!$A$18:$L$217, MATCH("A &amp; G ID", 'E4 TB Allocation Details'!$A$18:$L$18, 0),FALSE), 'E2 Allocators'!$B$15:$W$361, MATCH('O5 Details by Class &amp; Accounts'!CH$18, 'E2 Allocators'!$B$15:$W$15, 0),FALSE)*$E24)</f>
        <v>0</v>
      </c>
      <c r="CI24" s="1334">
        <f>IF(ISERROR(VLOOKUP(VLOOKUP($A24, 'E4 TB Allocation Details'!$A$18:$L$217, MATCH("A &amp; G ID", 'E4 TB Allocation Details'!$A$18:$L$18, 0),FALSE), 'E2 Allocators'!$B$15:$W$361, MATCH('O5 Details by Class &amp; Accounts'!CI$18, 'E2 Allocators'!$B$15:$W$15, 0),FALSE)*$E24), 0, VLOOKUP(VLOOKUP($A24, 'E4 TB Allocation Details'!$A$18:$L$217, MATCH("A &amp; G ID", 'E4 TB Allocation Details'!$A$18:$L$18, 0),FALSE), 'E2 Allocators'!$B$15:$W$361, MATCH('O5 Details by Class &amp; Accounts'!CI$18, 'E2 Allocators'!$B$15:$W$15, 0),FALSE)*$E24)</f>
        <v>0</v>
      </c>
      <c r="CJ24" s="1334">
        <f>IF(ISERROR(VLOOKUP(VLOOKUP($A24, 'E4 TB Allocation Details'!$A$18:$L$217, MATCH("A &amp; G ID", 'E4 TB Allocation Details'!$A$18:$L$18, 0),FALSE), 'E2 Allocators'!$B$15:$W$361, MATCH('O5 Details by Class &amp; Accounts'!CJ$18, 'E2 Allocators'!$B$15:$W$15, 0),FALSE)*$E24), 0, VLOOKUP(VLOOKUP($A24, 'E4 TB Allocation Details'!$A$18:$L$217, MATCH("A &amp; G ID", 'E4 TB Allocation Details'!$A$18:$L$18, 0),FALSE), 'E2 Allocators'!$B$15:$W$361, MATCH('O5 Details by Class &amp; Accounts'!CJ$18, 'E2 Allocators'!$B$15:$W$15, 0),FALSE)*$E24)</f>
        <v>0</v>
      </c>
      <c r="CK24" s="1334">
        <f>IF(ISERROR(VLOOKUP(VLOOKUP($A24, 'E4 TB Allocation Details'!$A$18:$L$217, MATCH("A &amp; G ID", 'E4 TB Allocation Details'!$A$18:$L$18, 0),FALSE), 'E2 Allocators'!$B$15:$W$361, MATCH('O5 Details by Class &amp; Accounts'!CK$18, 'E2 Allocators'!$B$15:$W$15, 0),FALSE)*$E24), 0, VLOOKUP(VLOOKUP($A24, 'E4 TB Allocation Details'!$A$18:$L$217, MATCH("A &amp; G ID", 'E4 TB Allocation Details'!$A$18:$L$18, 0),FALSE), 'E2 Allocators'!$B$15:$W$361, MATCH('O5 Details by Class &amp; Accounts'!CK$18, 'E2 Allocators'!$B$15:$W$15, 0),FALSE)*$E24)</f>
        <v>0</v>
      </c>
      <c r="CL24" s="1334">
        <f>IF(ISERROR(VLOOKUP(VLOOKUP($A24, 'E4 TB Allocation Details'!$A$18:$L$217, MATCH("A &amp; G ID", 'E4 TB Allocation Details'!$A$18:$L$18, 0),FALSE), 'E2 Allocators'!$B$15:$W$361, MATCH('O5 Details by Class &amp; Accounts'!CL$18, 'E2 Allocators'!$B$15:$W$15, 0),FALSE)*$E24), 0, VLOOKUP(VLOOKUP($A24, 'E4 TB Allocation Details'!$A$18:$L$217, MATCH("A &amp; G ID", 'E4 TB Allocation Details'!$A$18:$L$18, 0),FALSE), 'E2 Allocators'!$B$15:$W$361, MATCH('O5 Details by Class &amp; Accounts'!CL$18, 'E2 Allocators'!$B$15:$W$15, 0),FALSE)*$E24)</f>
        <v>0</v>
      </c>
      <c r="CM24" s="1334">
        <f>IF(ISERROR(VLOOKUP(VLOOKUP($A24, 'E4 TB Allocation Details'!$A$18:$L$217, MATCH("A &amp; G ID", 'E4 TB Allocation Details'!$A$18:$L$18, 0),FALSE), 'E2 Allocators'!$B$15:$W$361, MATCH('O5 Details by Class &amp; Accounts'!CM$18, 'E2 Allocators'!$B$15:$W$15, 0),FALSE)*$E24), 0, VLOOKUP(VLOOKUP($A24, 'E4 TB Allocation Details'!$A$18:$L$217, MATCH("A &amp; G ID", 'E4 TB Allocation Details'!$A$18:$L$18, 0),FALSE), 'E2 Allocators'!$B$15:$W$361, MATCH('O5 Details by Class &amp; Accounts'!CM$18, 'E2 Allocators'!$B$15:$W$15, 0),FALSE)*$E24)</f>
        <v>0</v>
      </c>
      <c r="CN24" s="1334">
        <f t="shared" si="5"/>
        <v>0</v>
      </c>
      <c r="CO24" s="1670">
        <f t="shared" si="4"/>
        <v>0</v>
      </c>
      <c r="CQ24" s="1926" t="e">
        <v>#N/A</v>
      </c>
    </row>
    <row r="25" spans="1:95" s="64" customFormat="1" ht="12.75" x14ac:dyDescent="0.2">
      <c r="A25" s="1100" t="s">
        <v>863</v>
      </c>
      <c r="B25" s="1101" t="s">
        <v>344</v>
      </c>
      <c r="C25" s="1667">
        <f>IF(ISERROR(VLOOKUP($A25,'I3 TB Data'!$A$20:$H$465,MATCH('O5 Details by Class &amp; Accounts'!$C$18, 'I3 TB Data'!$A$20:$H$20,0),0)), 0, VLOOKUP($A25,'I3 TB Data'!$A$20:$H$465,MATCH('O5 Details by Class &amp; Accounts'!$C$18,'I3 TB Data'!$A$20:$H$20,0),0))</f>
        <v>0</v>
      </c>
      <c r="D25" s="1668">
        <f>'I4 BO ASSETS'!E22</f>
        <v>0</v>
      </c>
      <c r="E25" s="1667">
        <f t="shared" si="6"/>
        <v>0</v>
      </c>
      <c r="F25" s="1669">
        <f>IF(ISERROR(VLOOKUP($A25, 'E1 Categorization'!A33:E123, MATCH("Customer Component", 'E1 Categorization'!$A$33:$E$33,0), 0)), 0, IF(VLOOKUP($A25, 'E1 Categorization'!A33:E123, MATCH("Customer Component", 'E1 Categorization'!$A$33:$E$33,0), 0)=0, 'O5 Details by Class &amp; Accounts'!$E25, IF(AND(VLOOKUP($A25, 'E1 Categorization'!A33:E123, MATCH("Customer Component", 'E1 Categorization'!$A$33:$E$33,0), 0) &gt;0, VLOOKUP($A25, 'E1 Categorization'!A33:E123, MATCH("Customer Component", 'E1 Categorization'!$A$33:$E$33,0), 0)&lt;1), 'O5 Details by Class &amp; Accounts'!$E25*(1-VLOOKUP($A25, 'E1 Categorization'!A33:E123, MATCH("Customer Component", 'E1 Categorization'!$A$33:$E$33,0), 0)), 0)))</f>
        <v>0</v>
      </c>
      <c r="G25" s="1669">
        <f>IF(ISERROR(VLOOKUP($A25, 'E1 Categorization'!A33:E123, MATCH("Customer Component", 'E1 Categorization'!$A$33:$E$33,0), 0)),0, IF(VLOOKUP($A25, 'E1 Categorization'!A33:E123, MATCH("Customer Component", 'E1 Categorization'!$A$33:$E$33,0), 0)=0, 0, IF(AND(VLOOKUP($A25, 'E1 Categorization'!A33:E123, MATCH("Customer Component", 'E1 Categorization'!$A$33:$E$33,0), 0) &gt;0, VLOOKUP($A25, 'E1 Categorization'!A33:E123, MATCH("Customer Component", 'E1 Categorization'!$A$33:$E$33,0), 0)&lt;1), 'O5 Details by Class &amp; Accounts'!$E25*(VLOOKUP($A25, 'E1 Categorization'!A33:E123, MATCH("Customer Component", 'E1 Categorization'!$A$33:$E$33,0), 0)), 'O5 Details by Class &amp; Accounts'!$E25)))</f>
        <v>0</v>
      </c>
      <c r="H25" s="1334">
        <f t="shared" si="0"/>
        <v>0</v>
      </c>
      <c r="I25" s="1334">
        <f>IF(ISERROR(VLOOKUP(VLOOKUP($A25, 'E4 TB Allocation Details'!$A$18:$L$217, MATCH("Demand ID", 'E4 TB Allocation Details'!$A$18:$L$18, 0),FALSE), 'E2 Allocators'!$B$15:$W$361, MATCH('O5 Details by Class &amp; Accounts'!I$18, 'E2 Allocators'!$B$15:$W$15, 0),FALSE)*$F25), 0, VLOOKUP(VLOOKUP($A25, 'E4 TB Allocation Details'!$A$18:$L$217, MATCH("Demand ID", 'E4 TB Allocation Details'!$A$18:$L$18, 0),FALSE), 'E2 Allocators'!$B$15:$W$361, MATCH('O5 Details by Class &amp; Accounts'!I$18, 'E2 Allocators'!$B$15:$W$15, 0),FALSE)*$F25)</f>
        <v>0</v>
      </c>
      <c r="J25" s="1334">
        <f>IF(ISERROR(VLOOKUP(VLOOKUP($A25, 'E4 TB Allocation Details'!$A$18:$L$217, MATCH("Demand ID", 'E4 TB Allocation Details'!$A$18:$L$18, 0),FALSE), 'E2 Allocators'!$B$15:$W$361, MATCH('O5 Details by Class &amp; Accounts'!J$18, 'E2 Allocators'!$B$15:$W$15, 0),FALSE)*$F25), 0, VLOOKUP(VLOOKUP($A25, 'E4 TB Allocation Details'!$A$18:$L$217, MATCH("Demand ID", 'E4 TB Allocation Details'!$A$18:$L$18, 0),FALSE), 'E2 Allocators'!$B$15:$W$361, MATCH('O5 Details by Class &amp; Accounts'!J$18, 'E2 Allocators'!$B$15:$W$15, 0),FALSE)*$F25)</f>
        <v>0</v>
      </c>
      <c r="K25" s="1334">
        <f>IF(ISERROR(VLOOKUP(VLOOKUP($A25, 'E4 TB Allocation Details'!$A$18:$L$217, MATCH("Demand ID", 'E4 TB Allocation Details'!$A$18:$L$18, 0),FALSE), 'E2 Allocators'!$B$15:$W$361, MATCH('O5 Details by Class &amp; Accounts'!K$18, 'E2 Allocators'!$B$15:$W$15, 0),FALSE)*$F25), 0, VLOOKUP(VLOOKUP($A25, 'E4 TB Allocation Details'!$A$18:$L$217, MATCH("Demand ID", 'E4 TB Allocation Details'!$A$18:$L$18, 0),FALSE), 'E2 Allocators'!$B$15:$W$361, MATCH('O5 Details by Class &amp; Accounts'!K$18, 'E2 Allocators'!$B$15:$W$15, 0),FALSE)*$F25)</f>
        <v>0</v>
      </c>
      <c r="L25" s="1334">
        <f>IF(ISERROR(VLOOKUP(VLOOKUP($A25, 'E4 TB Allocation Details'!$A$18:$L$217, MATCH("Demand ID", 'E4 TB Allocation Details'!$A$18:$L$18, 0),FALSE), 'E2 Allocators'!$B$15:$W$361, MATCH('O5 Details by Class &amp; Accounts'!L$18, 'E2 Allocators'!$B$15:$W$15, 0),FALSE)*$F25), 0, VLOOKUP(VLOOKUP($A25, 'E4 TB Allocation Details'!$A$18:$L$217, MATCH("Demand ID", 'E4 TB Allocation Details'!$A$18:$L$18, 0),FALSE), 'E2 Allocators'!$B$15:$W$361, MATCH('O5 Details by Class &amp; Accounts'!L$18, 'E2 Allocators'!$B$15:$W$15, 0),FALSE)*$F25)</f>
        <v>0</v>
      </c>
      <c r="M25" s="1334">
        <f>IF(ISERROR(VLOOKUP(VLOOKUP($A25, 'E4 TB Allocation Details'!$A$18:$L$217, MATCH("Demand ID", 'E4 TB Allocation Details'!$A$18:$L$18, 0),FALSE), 'E2 Allocators'!$B$15:$W$361, MATCH('O5 Details by Class &amp; Accounts'!M$18, 'E2 Allocators'!$B$15:$W$15, 0),FALSE)*$F25), 0, VLOOKUP(VLOOKUP($A25, 'E4 TB Allocation Details'!$A$18:$L$217, MATCH("Demand ID", 'E4 TB Allocation Details'!$A$18:$L$18, 0),FALSE), 'E2 Allocators'!$B$15:$W$361, MATCH('O5 Details by Class &amp; Accounts'!M$18, 'E2 Allocators'!$B$15:$W$15, 0),FALSE)*$F25)</f>
        <v>0</v>
      </c>
      <c r="N25" s="1334">
        <f>IF(ISERROR(VLOOKUP(VLOOKUP($A25, 'E4 TB Allocation Details'!$A$18:$L$217, MATCH("Demand ID", 'E4 TB Allocation Details'!$A$18:$L$18, 0),FALSE), 'E2 Allocators'!$B$15:$W$361, MATCH('O5 Details by Class &amp; Accounts'!N$18, 'E2 Allocators'!$B$15:$W$15, 0),FALSE)*$F25), 0, VLOOKUP(VLOOKUP($A25, 'E4 TB Allocation Details'!$A$18:$L$217, MATCH("Demand ID", 'E4 TB Allocation Details'!$A$18:$L$18, 0),FALSE), 'E2 Allocators'!$B$15:$W$361, MATCH('O5 Details by Class &amp; Accounts'!N$18, 'E2 Allocators'!$B$15:$W$15, 0),FALSE)*$F25)</f>
        <v>0</v>
      </c>
      <c r="O25" s="1334">
        <f>IF(ISERROR(VLOOKUP(VLOOKUP($A25, 'E4 TB Allocation Details'!$A$18:$L$217, MATCH("Demand ID", 'E4 TB Allocation Details'!$A$18:$L$18, 0),FALSE), 'E2 Allocators'!$B$15:$W$361, MATCH('O5 Details by Class &amp; Accounts'!O$18, 'E2 Allocators'!$B$15:$W$15, 0),FALSE)*$F25), 0, VLOOKUP(VLOOKUP($A25, 'E4 TB Allocation Details'!$A$18:$L$217, MATCH("Demand ID", 'E4 TB Allocation Details'!$A$18:$L$18, 0),FALSE), 'E2 Allocators'!$B$15:$W$361, MATCH('O5 Details by Class &amp; Accounts'!O$18, 'E2 Allocators'!$B$15:$W$15, 0),FALSE)*$F25)</f>
        <v>0</v>
      </c>
      <c r="P25" s="1334">
        <f>IF(ISERROR(VLOOKUP(VLOOKUP($A25, 'E4 TB Allocation Details'!$A$18:$L$217, MATCH("Demand ID", 'E4 TB Allocation Details'!$A$18:$L$18, 0),FALSE), 'E2 Allocators'!$B$15:$W$361, MATCH('O5 Details by Class &amp; Accounts'!P$18, 'E2 Allocators'!$B$15:$W$15, 0),FALSE)*$F25), 0, VLOOKUP(VLOOKUP($A25, 'E4 TB Allocation Details'!$A$18:$L$217, MATCH("Demand ID", 'E4 TB Allocation Details'!$A$18:$L$18, 0),FALSE), 'E2 Allocators'!$B$15:$W$361, MATCH('O5 Details by Class &amp; Accounts'!P$18, 'E2 Allocators'!$B$15:$W$15, 0),FALSE)*$F25)</f>
        <v>0</v>
      </c>
      <c r="Q25" s="1334">
        <f>IF(ISERROR(VLOOKUP(VLOOKUP($A25, 'E4 TB Allocation Details'!$A$18:$L$217, MATCH("Demand ID", 'E4 TB Allocation Details'!$A$18:$L$18, 0),FALSE), 'E2 Allocators'!$B$15:$W$361, MATCH('O5 Details by Class &amp; Accounts'!Q$18, 'E2 Allocators'!$B$15:$W$15, 0),FALSE)*$F25), 0, VLOOKUP(VLOOKUP($A25, 'E4 TB Allocation Details'!$A$18:$L$217, MATCH("Demand ID", 'E4 TB Allocation Details'!$A$18:$L$18, 0),FALSE), 'E2 Allocators'!$B$15:$W$361, MATCH('O5 Details by Class &amp; Accounts'!Q$18, 'E2 Allocators'!$B$15:$W$15, 0),FALSE)*$F25)</f>
        <v>0</v>
      </c>
      <c r="R25" s="1334">
        <f>IF(ISERROR(VLOOKUP(VLOOKUP($A25, 'E4 TB Allocation Details'!$A$18:$L$217, MATCH("Demand ID", 'E4 TB Allocation Details'!$A$18:$L$18, 0),FALSE), 'E2 Allocators'!$B$15:$W$361, MATCH('O5 Details by Class &amp; Accounts'!R$18, 'E2 Allocators'!$B$15:$W$15, 0),FALSE)*$F25), 0, VLOOKUP(VLOOKUP($A25, 'E4 TB Allocation Details'!$A$18:$L$217, MATCH("Demand ID", 'E4 TB Allocation Details'!$A$18:$L$18, 0),FALSE), 'E2 Allocators'!$B$15:$W$361, MATCH('O5 Details by Class &amp; Accounts'!R$18, 'E2 Allocators'!$B$15:$W$15, 0),FALSE)*$F25)</f>
        <v>0</v>
      </c>
      <c r="S25" s="1334">
        <f>IF(ISERROR(VLOOKUP(VLOOKUP($A25, 'E4 TB Allocation Details'!$A$18:$L$217, MATCH("Demand ID", 'E4 TB Allocation Details'!$A$18:$L$18, 0),FALSE), 'E2 Allocators'!$B$15:$W$361, MATCH('O5 Details by Class &amp; Accounts'!S$18, 'E2 Allocators'!$B$15:$W$15, 0),FALSE)*$F25), 0, VLOOKUP(VLOOKUP($A25, 'E4 TB Allocation Details'!$A$18:$L$217, MATCH("Demand ID", 'E4 TB Allocation Details'!$A$18:$L$18, 0),FALSE), 'E2 Allocators'!$B$15:$W$361, MATCH('O5 Details by Class &amp; Accounts'!S$18, 'E2 Allocators'!$B$15:$W$15, 0),FALSE)*$F25)</f>
        <v>0</v>
      </c>
      <c r="T25" s="1334">
        <f>IF(ISERROR(VLOOKUP(VLOOKUP($A25, 'E4 TB Allocation Details'!$A$18:$L$217, MATCH("Demand ID", 'E4 TB Allocation Details'!$A$18:$L$18, 0),FALSE), 'E2 Allocators'!$B$15:$W$361, MATCH('O5 Details by Class &amp; Accounts'!T$18, 'E2 Allocators'!$B$15:$W$15, 0),FALSE)*$F25), 0, VLOOKUP(VLOOKUP($A25, 'E4 TB Allocation Details'!$A$18:$L$217, MATCH("Demand ID", 'E4 TB Allocation Details'!$A$18:$L$18, 0),FALSE), 'E2 Allocators'!$B$15:$W$361, MATCH('O5 Details by Class &amp; Accounts'!T$18, 'E2 Allocators'!$B$15:$W$15, 0),FALSE)*$F25)</f>
        <v>0</v>
      </c>
      <c r="U25" s="1334">
        <f>IF(ISERROR(VLOOKUP(VLOOKUP($A25, 'E4 TB Allocation Details'!$A$18:$L$217, MATCH("Demand ID", 'E4 TB Allocation Details'!$A$18:$L$18, 0),FALSE), 'E2 Allocators'!$B$15:$W$361, MATCH('O5 Details by Class &amp; Accounts'!U$18, 'E2 Allocators'!$B$15:$W$15, 0),FALSE)*$F25), 0, VLOOKUP(VLOOKUP($A25, 'E4 TB Allocation Details'!$A$18:$L$217, MATCH("Demand ID", 'E4 TB Allocation Details'!$A$18:$L$18, 0),FALSE), 'E2 Allocators'!$B$15:$W$361, MATCH('O5 Details by Class &amp; Accounts'!U$18, 'E2 Allocators'!$B$15:$W$15, 0),FALSE)*$F25)</f>
        <v>0</v>
      </c>
      <c r="V25" s="1334">
        <f>IF(ISERROR(VLOOKUP(VLOOKUP($A25, 'E4 TB Allocation Details'!$A$18:$L$217, MATCH("Demand ID", 'E4 TB Allocation Details'!$A$18:$L$18, 0),FALSE), 'E2 Allocators'!$B$15:$W$361, MATCH('O5 Details by Class &amp; Accounts'!V$18, 'E2 Allocators'!$B$15:$W$15, 0),FALSE)*$F25), 0, VLOOKUP(VLOOKUP($A25, 'E4 TB Allocation Details'!$A$18:$L$217, MATCH("Demand ID", 'E4 TB Allocation Details'!$A$18:$L$18, 0),FALSE), 'E2 Allocators'!$B$15:$W$361, MATCH('O5 Details by Class &amp; Accounts'!V$18, 'E2 Allocators'!$B$15:$W$15, 0),FALSE)*$F25)</f>
        <v>0</v>
      </c>
      <c r="W25" s="1334">
        <f>IF(ISERROR(VLOOKUP(VLOOKUP($A25, 'E4 TB Allocation Details'!$A$18:$L$217, MATCH("Demand ID", 'E4 TB Allocation Details'!$A$18:$L$18, 0),FALSE), 'E2 Allocators'!$B$15:$W$361, MATCH('O5 Details by Class &amp; Accounts'!W$18, 'E2 Allocators'!$B$15:$W$15, 0),FALSE)*$F25), 0, VLOOKUP(VLOOKUP($A25, 'E4 TB Allocation Details'!$A$18:$L$217, MATCH("Demand ID", 'E4 TB Allocation Details'!$A$18:$L$18, 0),FALSE), 'E2 Allocators'!$B$15:$W$361, MATCH('O5 Details by Class &amp; Accounts'!W$18, 'E2 Allocators'!$B$15:$W$15, 0),FALSE)*$F25)</f>
        <v>0</v>
      </c>
      <c r="X25" s="1334">
        <f>IF(ISERROR(VLOOKUP(VLOOKUP($A25, 'E4 TB Allocation Details'!$A$18:$L$217, MATCH("Demand ID", 'E4 TB Allocation Details'!$A$18:$L$18, 0),FALSE), 'E2 Allocators'!$B$15:$W$361, MATCH('O5 Details by Class &amp; Accounts'!X$18, 'E2 Allocators'!$B$15:$W$15, 0),FALSE)*$F25), 0, VLOOKUP(VLOOKUP($A25, 'E4 TB Allocation Details'!$A$18:$L$217, MATCH("Demand ID", 'E4 TB Allocation Details'!$A$18:$L$18, 0),FALSE), 'E2 Allocators'!$B$15:$W$361, MATCH('O5 Details by Class &amp; Accounts'!X$18, 'E2 Allocators'!$B$15:$W$15, 0),FALSE)*$F25)</f>
        <v>0</v>
      </c>
      <c r="Y25" s="1334">
        <f>IF(ISERROR(VLOOKUP(VLOOKUP($A25, 'E4 TB Allocation Details'!$A$18:$L$217, MATCH("Demand ID", 'E4 TB Allocation Details'!$A$18:$L$18, 0),FALSE), 'E2 Allocators'!$B$15:$W$361, MATCH('O5 Details by Class &amp; Accounts'!Y$18, 'E2 Allocators'!$B$15:$W$15, 0),FALSE)*$F25), 0, VLOOKUP(VLOOKUP($A25, 'E4 TB Allocation Details'!$A$18:$L$217, MATCH("Demand ID", 'E4 TB Allocation Details'!$A$18:$L$18, 0),FALSE), 'E2 Allocators'!$B$15:$W$361, MATCH('O5 Details by Class &amp; Accounts'!Y$18, 'E2 Allocators'!$B$15:$W$15, 0),FALSE)*$F25)</f>
        <v>0</v>
      </c>
      <c r="Z25" s="1334">
        <f>IF(ISERROR(VLOOKUP(VLOOKUP($A25, 'E4 TB Allocation Details'!$A$18:$L$217, MATCH("Demand ID", 'E4 TB Allocation Details'!$A$18:$L$18, 0),FALSE), 'E2 Allocators'!$B$15:$W$361, MATCH('O5 Details by Class &amp; Accounts'!Z$18, 'E2 Allocators'!$B$15:$W$15, 0),FALSE)*$F25), 0, VLOOKUP(VLOOKUP($A25, 'E4 TB Allocation Details'!$A$18:$L$217, MATCH("Demand ID", 'E4 TB Allocation Details'!$A$18:$L$18, 0),FALSE), 'E2 Allocators'!$B$15:$W$361, MATCH('O5 Details by Class &amp; Accounts'!Z$18, 'E2 Allocators'!$B$15:$W$15, 0),FALSE)*$F25)</f>
        <v>0</v>
      </c>
      <c r="AA25" s="1334">
        <f>IF(ISERROR(VLOOKUP(VLOOKUP($A25, 'E4 TB Allocation Details'!$A$18:$L$217, MATCH("Demand ID", 'E4 TB Allocation Details'!$A$18:$L$18, 0),FALSE), 'E2 Allocators'!$B$15:$W$361, MATCH('O5 Details by Class &amp; Accounts'!AA$18, 'E2 Allocators'!$B$15:$W$15, 0),FALSE)*$F25), 0, VLOOKUP(VLOOKUP($A25, 'E4 TB Allocation Details'!$A$18:$L$217, MATCH("Demand ID", 'E4 TB Allocation Details'!$A$18:$L$18, 0),FALSE), 'E2 Allocators'!$B$15:$W$361, MATCH('O5 Details by Class &amp; Accounts'!AA$18, 'E2 Allocators'!$B$15:$W$15, 0),FALSE)*$F25)</f>
        <v>0</v>
      </c>
      <c r="AB25" s="1334">
        <f>IF(ISERROR(VLOOKUP(VLOOKUP($A25, 'E4 TB Allocation Details'!$A$18:$L$217, MATCH("Demand ID", 'E4 TB Allocation Details'!$A$18:$L$18, 0),FALSE), 'E2 Allocators'!$B$15:$W$361, MATCH('O5 Details by Class &amp; Accounts'!AB$18, 'E2 Allocators'!$B$15:$W$15, 0),FALSE)*$F25), 0, VLOOKUP(VLOOKUP($A25, 'E4 TB Allocation Details'!$A$18:$L$217, MATCH("Demand ID", 'E4 TB Allocation Details'!$A$18:$L$18, 0),FALSE), 'E2 Allocators'!$B$15:$W$361, MATCH('O5 Details by Class &amp; Accounts'!AB$18, 'E2 Allocators'!$B$15:$W$15, 0),FALSE)*$F25)</f>
        <v>0</v>
      </c>
      <c r="AC25" s="1334">
        <f t="shared" si="1"/>
        <v>0</v>
      </c>
      <c r="AD25" s="1334">
        <f>IF(ISERROR(VLOOKUP(VLOOKUP($A25, 'E4 TB Allocation Details'!$A$18:$L$217, MATCH("Customer ID", 'E4 TB Allocation Details'!$A$18:$L$18, 0),FALSE), 'E2 Allocators'!$B$15:$W$361, MATCH('O5 Details by Class &amp; Accounts'!AD$18, 'E2 Allocators'!$B$15:$W$15, 0),FALSE)*$G25), 0, VLOOKUP(VLOOKUP($A25, 'E4 TB Allocation Details'!$A$18:$L$217, MATCH("Customer ID", 'E4 TB Allocation Details'!$A$18:$L$18, 0),FALSE), 'E2 Allocators'!$B$15:$W$361, MATCH('O5 Details by Class &amp; Accounts'!AD$18, 'E2 Allocators'!$B$15:$W$15, 0),FALSE)*$G25)</f>
        <v>0</v>
      </c>
      <c r="AE25" s="1334">
        <f>IF(ISERROR(VLOOKUP(VLOOKUP($A25, 'E4 TB Allocation Details'!$A$18:$L$217, MATCH("Customer ID", 'E4 TB Allocation Details'!$A$18:$L$18, 0),FALSE), 'E2 Allocators'!$B$15:$W$361, MATCH('O5 Details by Class &amp; Accounts'!AE$18, 'E2 Allocators'!$B$15:$W$15, 0),FALSE)*$G25), 0, VLOOKUP(VLOOKUP($A25, 'E4 TB Allocation Details'!$A$18:$L$217, MATCH("Customer ID", 'E4 TB Allocation Details'!$A$18:$L$18, 0),FALSE), 'E2 Allocators'!$B$15:$W$361, MATCH('O5 Details by Class &amp; Accounts'!AE$18, 'E2 Allocators'!$B$15:$W$15, 0),FALSE)*$G25)</f>
        <v>0</v>
      </c>
      <c r="AF25" s="1334">
        <f>IF(ISERROR(VLOOKUP(VLOOKUP($A25, 'E4 TB Allocation Details'!$A$18:$L$217, MATCH("Customer ID", 'E4 TB Allocation Details'!$A$18:$L$18, 0),FALSE), 'E2 Allocators'!$B$15:$W$361, MATCH('O5 Details by Class &amp; Accounts'!AF$18, 'E2 Allocators'!$B$15:$W$15, 0),FALSE)*$G25), 0, VLOOKUP(VLOOKUP($A25, 'E4 TB Allocation Details'!$A$18:$L$217, MATCH("Customer ID", 'E4 TB Allocation Details'!$A$18:$L$18, 0),FALSE), 'E2 Allocators'!$B$15:$W$361, MATCH('O5 Details by Class &amp; Accounts'!AF$18, 'E2 Allocators'!$B$15:$W$15, 0),FALSE)*$G25)</f>
        <v>0</v>
      </c>
      <c r="AG25" s="1334">
        <f>IF(ISERROR(VLOOKUP(VLOOKUP($A25, 'E4 TB Allocation Details'!$A$18:$L$217, MATCH("Customer ID", 'E4 TB Allocation Details'!$A$18:$L$18, 0),FALSE), 'E2 Allocators'!$B$15:$W$361, MATCH('O5 Details by Class &amp; Accounts'!AG$18, 'E2 Allocators'!$B$15:$W$15, 0),FALSE)*$G25), 0, VLOOKUP(VLOOKUP($A25, 'E4 TB Allocation Details'!$A$18:$L$217, MATCH("Customer ID", 'E4 TB Allocation Details'!$A$18:$L$18, 0),FALSE), 'E2 Allocators'!$B$15:$W$361, MATCH('O5 Details by Class &amp; Accounts'!AG$18, 'E2 Allocators'!$B$15:$W$15, 0),FALSE)*$G25)</f>
        <v>0</v>
      </c>
      <c r="AH25" s="1334">
        <f>IF(ISERROR(VLOOKUP(VLOOKUP($A25, 'E4 TB Allocation Details'!$A$18:$L$217, MATCH("Customer ID", 'E4 TB Allocation Details'!$A$18:$L$18, 0),FALSE), 'E2 Allocators'!$B$15:$W$361, MATCH('O5 Details by Class &amp; Accounts'!AH$18, 'E2 Allocators'!$B$15:$W$15, 0),FALSE)*$G25), 0, VLOOKUP(VLOOKUP($A25, 'E4 TB Allocation Details'!$A$18:$L$217, MATCH("Customer ID", 'E4 TB Allocation Details'!$A$18:$L$18, 0),FALSE), 'E2 Allocators'!$B$15:$W$361, MATCH('O5 Details by Class &amp; Accounts'!AH$18, 'E2 Allocators'!$B$15:$W$15, 0),FALSE)*$G25)</f>
        <v>0</v>
      </c>
      <c r="AI25" s="1334">
        <f>IF(ISERROR(VLOOKUP(VLOOKUP($A25, 'E4 TB Allocation Details'!$A$18:$L$217, MATCH("Customer ID", 'E4 TB Allocation Details'!$A$18:$L$18, 0),FALSE), 'E2 Allocators'!$B$15:$W$361, MATCH('O5 Details by Class &amp; Accounts'!AI$18, 'E2 Allocators'!$B$15:$W$15, 0),FALSE)*$G25), 0, VLOOKUP(VLOOKUP($A25, 'E4 TB Allocation Details'!$A$18:$L$217, MATCH("Customer ID", 'E4 TB Allocation Details'!$A$18:$L$18, 0),FALSE), 'E2 Allocators'!$B$15:$W$361, MATCH('O5 Details by Class &amp; Accounts'!AI$18, 'E2 Allocators'!$B$15:$W$15, 0),FALSE)*$G25)</f>
        <v>0</v>
      </c>
      <c r="AJ25" s="1334">
        <f>IF(ISERROR(VLOOKUP(VLOOKUP($A25, 'E4 TB Allocation Details'!$A$18:$L$217, MATCH("Customer ID", 'E4 TB Allocation Details'!$A$18:$L$18, 0),FALSE), 'E2 Allocators'!$B$15:$W$361, MATCH('O5 Details by Class &amp; Accounts'!AJ$18, 'E2 Allocators'!$B$15:$W$15, 0),FALSE)*$G25), 0, VLOOKUP(VLOOKUP($A25, 'E4 TB Allocation Details'!$A$18:$L$217, MATCH("Customer ID", 'E4 TB Allocation Details'!$A$18:$L$18, 0),FALSE), 'E2 Allocators'!$B$15:$W$361, MATCH('O5 Details by Class &amp; Accounts'!AJ$18, 'E2 Allocators'!$B$15:$W$15, 0),FALSE)*$G25)</f>
        <v>0</v>
      </c>
      <c r="AK25" s="1334">
        <f>IF(ISERROR(VLOOKUP(VLOOKUP($A25, 'E4 TB Allocation Details'!$A$18:$L$217, MATCH("Customer ID", 'E4 TB Allocation Details'!$A$18:$L$18, 0),FALSE), 'E2 Allocators'!$B$15:$W$361, MATCH('O5 Details by Class &amp; Accounts'!AK$18, 'E2 Allocators'!$B$15:$W$15, 0),FALSE)*$G25), 0, VLOOKUP(VLOOKUP($A25, 'E4 TB Allocation Details'!$A$18:$L$217, MATCH("Customer ID", 'E4 TB Allocation Details'!$A$18:$L$18, 0),FALSE), 'E2 Allocators'!$B$15:$W$361, MATCH('O5 Details by Class &amp; Accounts'!AK$18, 'E2 Allocators'!$B$15:$W$15, 0),FALSE)*$G25)</f>
        <v>0</v>
      </c>
      <c r="AL25" s="1334">
        <f>IF(ISERROR(VLOOKUP(VLOOKUP($A25, 'E4 TB Allocation Details'!$A$18:$L$217, MATCH("Customer ID", 'E4 TB Allocation Details'!$A$18:$L$18, 0),FALSE), 'E2 Allocators'!$B$15:$W$361, MATCH('O5 Details by Class &amp; Accounts'!AL$18, 'E2 Allocators'!$B$15:$W$15, 0),FALSE)*$G25), 0, VLOOKUP(VLOOKUP($A25, 'E4 TB Allocation Details'!$A$18:$L$217, MATCH("Customer ID", 'E4 TB Allocation Details'!$A$18:$L$18, 0),FALSE), 'E2 Allocators'!$B$15:$W$361, MATCH('O5 Details by Class &amp; Accounts'!AL$18, 'E2 Allocators'!$B$15:$W$15, 0),FALSE)*$G25)</f>
        <v>0</v>
      </c>
      <c r="AM25" s="1334">
        <f>IF(ISERROR(VLOOKUP(VLOOKUP($A25, 'E4 TB Allocation Details'!$A$18:$L$217, MATCH("Customer ID", 'E4 TB Allocation Details'!$A$18:$L$18, 0),FALSE), 'E2 Allocators'!$B$15:$W$361, MATCH('O5 Details by Class &amp; Accounts'!AM$18, 'E2 Allocators'!$B$15:$W$15, 0),FALSE)*$G25), 0, VLOOKUP(VLOOKUP($A25, 'E4 TB Allocation Details'!$A$18:$L$217, MATCH("Customer ID", 'E4 TB Allocation Details'!$A$18:$L$18, 0),FALSE), 'E2 Allocators'!$B$15:$W$361, MATCH('O5 Details by Class &amp; Accounts'!AM$18, 'E2 Allocators'!$B$15:$W$15, 0),FALSE)*$G25)</f>
        <v>0</v>
      </c>
      <c r="AN25" s="1334">
        <f>IF(ISERROR(VLOOKUP(VLOOKUP($A25, 'E4 TB Allocation Details'!$A$18:$L$217, MATCH("Customer ID", 'E4 TB Allocation Details'!$A$18:$L$18, 0),FALSE), 'E2 Allocators'!$B$15:$W$361, MATCH('O5 Details by Class &amp; Accounts'!AN$18, 'E2 Allocators'!$B$15:$W$15, 0),FALSE)*$G25), 0, VLOOKUP(VLOOKUP($A25, 'E4 TB Allocation Details'!$A$18:$L$217, MATCH("Customer ID", 'E4 TB Allocation Details'!$A$18:$L$18, 0),FALSE), 'E2 Allocators'!$B$15:$W$361, MATCH('O5 Details by Class &amp; Accounts'!AN$18, 'E2 Allocators'!$B$15:$W$15, 0),FALSE)*$G25)</f>
        <v>0</v>
      </c>
      <c r="AO25" s="1334">
        <f>IF(ISERROR(VLOOKUP(VLOOKUP($A25, 'E4 TB Allocation Details'!$A$18:$L$217, MATCH("Customer ID", 'E4 TB Allocation Details'!$A$18:$L$18, 0),FALSE), 'E2 Allocators'!$B$15:$W$361, MATCH('O5 Details by Class &amp; Accounts'!AO$18, 'E2 Allocators'!$B$15:$W$15, 0),FALSE)*$G25), 0, VLOOKUP(VLOOKUP($A25, 'E4 TB Allocation Details'!$A$18:$L$217, MATCH("Customer ID", 'E4 TB Allocation Details'!$A$18:$L$18, 0),FALSE), 'E2 Allocators'!$B$15:$W$361, MATCH('O5 Details by Class &amp; Accounts'!AO$18, 'E2 Allocators'!$B$15:$W$15, 0),FALSE)*$G25)</f>
        <v>0</v>
      </c>
      <c r="AP25" s="1334">
        <f>IF(ISERROR(VLOOKUP(VLOOKUP($A25, 'E4 TB Allocation Details'!$A$18:$L$217, MATCH("Customer ID", 'E4 TB Allocation Details'!$A$18:$L$18, 0),FALSE), 'E2 Allocators'!$B$15:$W$361, MATCH('O5 Details by Class &amp; Accounts'!AP$18, 'E2 Allocators'!$B$15:$W$15, 0),FALSE)*$G25), 0, VLOOKUP(VLOOKUP($A25, 'E4 TB Allocation Details'!$A$18:$L$217, MATCH("Customer ID", 'E4 TB Allocation Details'!$A$18:$L$18, 0),FALSE), 'E2 Allocators'!$B$15:$W$361, MATCH('O5 Details by Class &amp; Accounts'!AP$18, 'E2 Allocators'!$B$15:$W$15, 0),FALSE)*$G25)</f>
        <v>0</v>
      </c>
      <c r="AQ25" s="1334">
        <f>IF(ISERROR(VLOOKUP(VLOOKUP($A25, 'E4 TB Allocation Details'!$A$18:$L$217, MATCH("Customer ID", 'E4 TB Allocation Details'!$A$18:$L$18, 0),FALSE), 'E2 Allocators'!$B$15:$W$361, MATCH('O5 Details by Class &amp; Accounts'!AQ$18, 'E2 Allocators'!$B$15:$W$15, 0),FALSE)*$G25), 0, VLOOKUP(VLOOKUP($A25, 'E4 TB Allocation Details'!$A$18:$L$217, MATCH("Customer ID", 'E4 TB Allocation Details'!$A$18:$L$18, 0),FALSE), 'E2 Allocators'!$B$15:$W$361, MATCH('O5 Details by Class &amp; Accounts'!AQ$18, 'E2 Allocators'!$B$15:$W$15, 0),FALSE)*$G25)</f>
        <v>0</v>
      </c>
      <c r="AR25" s="1334">
        <f>IF(ISERROR(VLOOKUP(VLOOKUP($A25, 'E4 TB Allocation Details'!$A$18:$L$217, MATCH("Customer ID", 'E4 TB Allocation Details'!$A$18:$L$18, 0),FALSE), 'E2 Allocators'!$B$15:$W$361, MATCH('O5 Details by Class &amp; Accounts'!AR$18, 'E2 Allocators'!$B$15:$W$15, 0),FALSE)*$G25), 0, VLOOKUP(VLOOKUP($A25, 'E4 TB Allocation Details'!$A$18:$L$217, MATCH("Customer ID", 'E4 TB Allocation Details'!$A$18:$L$18, 0),FALSE), 'E2 Allocators'!$B$15:$W$361, MATCH('O5 Details by Class &amp; Accounts'!AR$18, 'E2 Allocators'!$B$15:$W$15, 0),FALSE)*$G25)</f>
        <v>0</v>
      </c>
      <c r="AS25" s="1334">
        <f>IF(ISERROR(VLOOKUP(VLOOKUP($A25, 'E4 TB Allocation Details'!$A$18:$L$217, MATCH("Customer ID", 'E4 TB Allocation Details'!$A$18:$L$18, 0),FALSE), 'E2 Allocators'!$B$15:$W$361, MATCH('O5 Details by Class &amp; Accounts'!AS$18, 'E2 Allocators'!$B$15:$W$15, 0),FALSE)*$G25), 0, VLOOKUP(VLOOKUP($A25, 'E4 TB Allocation Details'!$A$18:$L$217, MATCH("Customer ID", 'E4 TB Allocation Details'!$A$18:$L$18, 0),FALSE), 'E2 Allocators'!$B$15:$W$361, MATCH('O5 Details by Class &amp; Accounts'!AS$18, 'E2 Allocators'!$B$15:$W$15, 0),FALSE)*$G25)</f>
        <v>0</v>
      </c>
      <c r="AT25" s="1334">
        <f>IF(ISERROR(VLOOKUP(VLOOKUP($A25, 'E4 TB Allocation Details'!$A$18:$L$217, MATCH("Customer ID", 'E4 TB Allocation Details'!$A$18:$L$18, 0),FALSE), 'E2 Allocators'!$B$15:$W$361, MATCH('O5 Details by Class &amp; Accounts'!AT$18, 'E2 Allocators'!$B$15:$W$15, 0),FALSE)*$G25), 0, VLOOKUP(VLOOKUP($A25, 'E4 TB Allocation Details'!$A$18:$L$217, MATCH("Customer ID", 'E4 TB Allocation Details'!$A$18:$L$18, 0),FALSE), 'E2 Allocators'!$B$15:$W$361, MATCH('O5 Details by Class &amp; Accounts'!AT$18, 'E2 Allocators'!$B$15:$W$15, 0),FALSE)*$G25)</f>
        <v>0</v>
      </c>
      <c r="AU25" s="1334">
        <f>IF(ISERROR(VLOOKUP(VLOOKUP($A25, 'E4 TB Allocation Details'!$A$18:$L$217, MATCH("Customer ID", 'E4 TB Allocation Details'!$A$18:$L$18, 0),FALSE), 'E2 Allocators'!$B$15:$W$361, MATCH('O5 Details by Class &amp; Accounts'!AU$18, 'E2 Allocators'!$B$15:$W$15, 0),FALSE)*$G25), 0, VLOOKUP(VLOOKUP($A25, 'E4 TB Allocation Details'!$A$18:$L$217, MATCH("Customer ID", 'E4 TB Allocation Details'!$A$18:$L$18, 0),FALSE), 'E2 Allocators'!$B$15:$W$361, MATCH('O5 Details by Class &amp; Accounts'!AU$18, 'E2 Allocators'!$B$15:$W$15, 0),FALSE)*$G25)</f>
        <v>0</v>
      </c>
      <c r="AV25" s="1334">
        <f>IF(ISERROR(VLOOKUP(VLOOKUP($A25, 'E4 TB Allocation Details'!$A$18:$L$217, MATCH("Customer ID", 'E4 TB Allocation Details'!$A$18:$L$18, 0),FALSE), 'E2 Allocators'!$B$15:$W$361, MATCH('O5 Details by Class &amp; Accounts'!AV$18, 'E2 Allocators'!$B$15:$W$15, 0),FALSE)*$G25), 0, VLOOKUP(VLOOKUP($A25, 'E4 TB Allocation Details'!$A$18:$L$217, MATCH("Customer ID", 'E4 TB Allocation Details'!$A$18:$L$18, 0),FALSE), 'E2 Allocators'!$B$15:$W$361, MATCH('O5 Details by Class &amp; Accounts'!AV$18, 'E2 Allocators'!$B$15:$W$15, 0),FALSE)*$G25)</f>
        <v>0</v>
      </c>
      <c r="AW25" s="1334">
        <f>IF(ISERROR(VLOOKUP(VLOOKUP($A25, 'E4 TB Allocation Details'!$A$18:$L$217, MATCH("Customer ID", 'E4 TB Allocation Details'!$A$18:$L$18, 0),FALSE), 'E2 Allocators'!$B$15:$W$361, MATCH('O5 Details by Class &amp; Accounts'!AW$18, 'E2 Allocators'!$B$15:$W$15, 0),FALSE)*$G25), 0, VLOOKUP(VLOOKUP($A25, 'E4 TB Allocation Details'!$A$18:$L$217, MATCH("Customer ID", 'E4 TB Allocation Details'!$A$18:$L$18, 0),FALSE), 'E2 Allocators'!$B$15:$W$361, MATCH('O5 Details by Class &amp; Accounts'!AW$18, 'E2 Allocators'!$B$15:$W$15, 0),FALSE)*$G25)</f>
        <v>0</v>
      </c>
      <c r="AX25" s="1334">
        <f t="shared" si="2"/>
        <v>0</v>
      </c>
      <c r="AY25" s="1334">
        <f>IF(ISERROR(VLOOKUP(VLOOKUP($A25, 'E4 TB Allocation Details'!$A$18:$L$217, MATCH("Misc ID", 'E4 TB Allocation Details'!$A$18:$L$18, 0),FALSE), 'E2 Allocators'!$B$15:$W$361, MATCH('O5 Details by Class &amp; Accounts'!AY$18, 'E2 Allocators'!$B$15:$W$15, 0),FALSE)*$E25), 0, VLOOKUP(VLOOKUP($A25, 'E4 TB Allocation Details'!$A$18:$L$217, MATCH("Misc ID", 'E4 TB Allocation Details'!$A$18:$L$18, 0),FALSE), 'E2 Allocators'!$B$15:$W$361, MATCH('O5 Details by Class &amp; Accounts'!AY$18, 'E2 Allocators'!$B$15:$W$15, 0),FALSE)*$E25)</f>
        <v>0</v>
      </c>
      <c r="AZ25" s="1334">
        <f>IF(ISERROR(VLOOKUP(VLOOKUP($A25, 'E4 TB Allocation Details'!$A$18:$L$217, MATCH("Misc ID", 'E4 TB Allocation Details'!$A$18:$L$18, 0),FALSE), 'E2 Allocators'!$B$15:$W$361, MATCH('O5 Details by Class &amp; Accounts'!AZ$18, 'E2 Allocators'!$B$15:$W$15, 0),FALSE)*$E25), 0, VLOOKUP(VLOOKUP($A25, 'E4 TB Allocation Details'!$A$18:$L$217, MATCH("Misc ID", 'E4 TB Allocation Details'!$A$18:$L$18, 0),FALSE), 'E2 Allocators'!$B$15:$W$361, MATCH('O5 Details by Class &amp; Accounts'!AZ$18, 'E2 Allocators'!$B$15:$W$15, 0),FALSE)*$E25)</f>
        <v>0</v>
      </c>
      <c r="BA25" s="1334">
        <f>IF(ISERROR(VLOOKUP(VLOOKUP($A25, 'E4 TB Allocation Details'!$A$18:$L$217, MATCH("Misc ID", 'E4 TB Allocation Details'!$A$18:$L$18, 0),FALSE), 'E2 Allocators'!$B$15:$W$361, MATCH('O5 Details by Class &amp; Accounts'!BA$18, 'E2 Allocators'!$B$15:$W$15, 0),FALSE)*$E25), 0, VLOOKUP(VLOOKUP($A25, 'E4 TB Allocation Details'!$A$18:$L$217, MATCH("Misc ID", 'E4 TB Allocation Details'!$A$18:$L$18, 0),FALSE), 'E2 Allocators'!$B$15:$W$361, MATCH('O5 Details by Class &amp; Accounts'!BA$18, 'E2 Allocators'!$B$15:$W$15, 0),FALSE)*$E25)</f>
        <v>0</v>
      </c>
      <c r="BB25" s="1334">
        <f>IF(ISERROR(VLOOKUP(VLOOKUP($A25, 'E4 TB Allocation Details'!$A$18:$L$217, MATCH("Misc ID", 'E4 TB Allocation Details'!$A$18:$L$18, 0),FALSE), 'E2 Allocators'!$B$15:$W$361, MATCH('O5 Details by Class &amp; Accounts'!BB$18, 'E2 Allocators'!$B$15:$W$15, 0),FALSE)*$E25), 0, VLOOKUP(VLOOKUP($A25, 'E4 TB Allocation Details'!$A$18:$L$217, MATCH("Misc ID", 'E4 TB Allocation Details'!$A$18:$L$18, 0),FALSE), 'E2 Allocators'!$B$15:$W$361, MATCH('O5 Details by Class &amp; Accounts'!BB$18, 'E2 Allocators'!$B$15:$W$15, 0),FALSE)*$E25)</f>
        <v>0</v>
      </c>
      <c r="BC25" s="1334">
        <f>IF(ISERROR(VLOOKUP(VLOOKUP($A25, 'E4 TB Allocation Details'!$A$18:$L$217, MATCH("Misc ID", 'E4 TB Allocation Details'!$A$18:$L$18, 0),FALSE), 'E2 Allocators'!$B$15:$W$361, MATCH('O5 Details by Class &amp; Accounts'!BC$18, 'E2 Allocators'!$B$15:$W$15, 0),FALSE)*$E25), 0, VLOOKUP(VLOOKUP($A25, 'E4 TB Allocation Details'!$A$18:$L$217, MATCH("Misc ID", 'E4 TB Allocation Details'!$A$18:$L$18, 0),FALSE), 'E2 Allocators'!$B$15:$W$361, MATCH('O5 Details by Class &amp; Accounts'!BC$18, 'E2 Allocators'!$B$15:$W$15, 0),FALSE)*$E25)</f>
        <v>0</v>
      </c>
      <c r="BD25" s="1334">
        <f>IF(ISERROR(VLOOKUP(VLOOKUP($A25, 'E4 TB Allocation Details'!$A$18:$L$217, MATCH("Misc ID", 'E4 TB Allocation Details'!$A$18:$L$18, 0),FALSE), 'E2 Allocators'!$B$15:$W$361, MATCH('O5 Details by Class &amp; Accounts'!BD$18, 'E2 Allocators'!$B$15:$W$15, 0),FALSE)*$E25), 0, VLOOKUP(VLOOKUP($A25, 'E4 TB Allocation Details'!$A$18:$L$217, MATCH("Misc ID", 'E4 TB Allocation Details'!$A$18:$L$18, 0),FALSE), 'E2 Allocators'!$B$15:$W$361, MATCH('O5 Details by Class &amp; Accounts'!BD$18, 'E2 Allocators'!$B$15:$W$15, 0),FALSE)*$E25)</f>
        <v>0</v>
      </c>
      <c r="BE25" s="1334">
        <f>IF(ISERROR(VLOOKUP(VLOOKUP($A25, 'E4 TB Allocation Details'!$A$18:$L$217, MATCH("Misc ID", 'E4 TB Allocation Details'!$A$18:$L$18, 0),FALSE), 'E2 Allocators'!$B$15:$W$361, MATCH('O5 Details by Class &amp; Accounts'!BE$18, 'E2 Allocators'!$B$15:$W$15, 0),FALSE)*$E25), 0, VLOOKUP(VLOOKUP($A25, 'E4 TB Allocation Details'!$A$18:$L$217, MATCH("Misc ID", 'E4 TB Allocation Details'!$A$18:$L$18, 0),FALSE), 'E2 Allocators'!$B$15:$W$361, MATCH('O5 Details by Class &amp; Accounts'!BE$18, 'E2 Allocators'!$B$15:$W$15, 0),FALSE)*$E25)</f>
        <v>0</v>
      </c>
      <c r="BF25" s="1334">
        <f>IF(ISERROR(VLOOKUP(VLOOKUP($A25, 'E4 TB Allocation Details'!$A$18:$L$217, MATCH("Misc ID", 'E4 TB Allocation Details'!$A$18:$L$18, 0),FALSE), 'E2 Allocators'!$B$15:$W$361, MATCH('O5 Details by Class &amp; Accounts'!BF$18, 'E2 Allocators'!$B$15:$W$15, 0),FALSE)*$E25), 0, VLOOKUP(VLOOKUP($A25, 'E4 TB Allocation Details'!$A$18:$L$217, MATCH("Misc ID", 'E4 TB Allocation Details'!$A$18:$L$18, 0),FALSE), 'E2 Allocators'!$B$15:$W$361, MATCH('O5 Details by Class &amp; Accounts'!BF$18, 'E2 Allocators'!$B$15:$W$15, 0),FALSE)*$E25)</f>
        <v>0</v>
      </c>
      <c r="BG25" s="1334">
        <f>IF(ISERROR(VLOOKUP(VLOOKUP($A25, 'E4 TB Allocation Details'!$A$18:$L$217, MATCH("Misc ID", 'E4 TB Allocation Details'!$A$18:$L$18, 0),FALSE), 'E2 Allocators'!$B$15:$W$361, MATCH('O5 Details by Class &amp; Accounts'!BG$18, 'E2 Allocators'!$B$15:$W$15, 0),FALSE)*$E25), 0, VLOOKUP(VLOOKUP($A25, 'E4 TB Allocation Details'!$A$18:$L$217, MATCH("Misc ID", 'E4 TB Allocation Details'!$A$18:$L$18, 0),FALSE), 'E2 Allocators'!$B$15:$W$361, MATCH('O5 Details by Class &amp; Accounts'!BG$18, 'E2 Allocators'!$B$15:$W$15, 0),FALSE)*$E25)</f>
        <v>0</v>
      </c>
      <c r="BH25" s="1334">
        <f>IF(ISERROR(VLOOKUP(VLOOKUP($A25, 'E4 TB Allocation Details'!$A$18:$L$217, MATCH("Misc ID", 'E4 TB Allocation Details'!$A$18:$L$18, 0),FALSE), 'E2 Allocators'!$B$15:$W$361, MATCH('O5 Details by Class &amp; Accounts'!BH$18, 'E2 Allocators'!$B$15:$W$15, 0),FALSE)*$E25), 0, VLOOKUP(VLOOKUP($A25, 'E4 TB Allocation Details'!$A$18:$L$217, MATCH("Misc ID", 'E4 TB Allocation Details'!$A$18:$L$18, 0),FALSE), 'E2 Allocators'!$B$15:$W$361, MATCH('O5 Details by Class &amp; Accounts'!BH$18, 'E2 Allocators'!$B$15:$W$15, 0),FALSE)*$E25)</f>
        <v>0</v>
      </c>
      <c r="BI25" s="1334">
        <f>IF(ISERROR(VLOOKUP(VLOOKUP($A25, 'E4 TB Allocation Details'!$A$18:$L$217, MATCH("Misc ID", 'E4 TB Allocation Details'!$A$18:$L$18, 0),FALSE), 'E2 Allocators'!$B$15:$W$361, MATCH('O5 Details by Class &amp; Accounts'!BI$18, 'E2 Allocators'!$B$15:$W$15, 0),FALSE)*$E25), 0, VLOOKUP(VLOOKUP($A25, 'E4 TB Allocation Details'!$A$18:$L$217, MATCH("Misc ID", 'E4 TB Allocation Details'!$A$18:$L$18, 0),FALSE), 'E2 Allocators'!$B$15:$W$361, MATCH('O5 Details by Class &amp; Accounts'!BI$18, 'E2 Allocators'!$B$15:$W$15, 0),FALSE)*$E25)</f>
        <v>0</v>
      </c>
      <c r="BJ25" s="1334">
        <f>IF(ISERROR(VLOOKUP(VLOOKUP($A25, 'E4 TB Allocation Details'!$A$18:$L$217, MATCH("Misc ID", 'E4 TB Allocation Details'!$A$18:$L$18, 0),FALSE), 'E2 Allocators'!$B$15:$W$361, MATCH('O5 Details by Class &amp; Accounts'!BJ$18, 'E2 Allocators'!$B$15:$W$15, 0),FALSE)*$E25), 0, VLOOKUP(VLOOKUP($A25, 'E4 TB Allocation Details'!$A$18:$L$217, MATCH("Misc ID", 'E4 TB Allocation Details'!$A$18:$L$18, 0),FALSE), 'E2 Allocators'!$B$15:$W$361, MATCH('O5 Details by Class &amp; Accounts'!BJ$18, 'E2 Allocators'!$B$15:$W$15, 0),FALSE)*$E25)</f>
        <v>0</v>
      </c>
      <c r="BK25" s="1334">
        <f>IF(ISERROR(VLOOKUP(VLOOKUP($A25, 'E4 TB Allocation Details'!$A$18:$L$217, MATCH("Misc ID", 'E4 TB Allocation Details'!$A$18:$L$18, 0),FALSE), 'E2 Allocators'!$B$15:$W$361, MATCH('O5 Details by Class &amp; Accounts'!BK$18, 'E2 Allocators'!$B$15:$W$15, 0),FALSE)*$E25), 0, VLOOKUP(VLOOKUP($A25, 'E4 TB Allocation Details'!$A$18:$L$217, MATCH("Misc ID", 'E4 TB Allocation Details'!$A$18:$L$18, 0),FALSE), 'E2 Allocators'!$B$15:$W$361, MATCH('O5 Details by Class &amp; Accounts'!BK$18, 'E2 Allocators'!$B$15:$W$15, 0),FALSE)*$E25)</f>
        <v>0</v>
      </c>
      <c r="BL25" s="1334">
        <f>IF(ISERROR(VLOOKUP(VLOOKUP($A25, 'E4 TB Allocation Details'!$A$18:$L$217, MATCH("Misc ID", 'E4 TB Allocation Details'!$A$18:$L$18, 0),FALSE), 'E2 Allocators'!$B$15:$W$361, MATCH('O5 Details by Class &amp; Accounts'!BL$18, 'E2 Allocators'!$B$15:$W$15, 0),FALSE)*$E25), 0, VLOOKUP(VLOOKUP($A25, 'E4 TB Allocation Details'!$A$18:$L$217, MATCH("Misc ID", 'E4 TB Allocation Details'!$A$18:$L$18, 0),FALSE), 'E2 Allocators'!$B$15:$W$361, MATCH('O5 Details by Class &amp; Accounts'!BL$18, 'E2 Allocators'!$B$15:$W$15, 0),FALSE)*$E25)</f>
        <v>0</v>
      </c>
      <c r="BM25" s="1334">
        <f>IF(ISERROR(VLOOKUP(VLOOKUP($A25, 'E4 TB Allocation Details'!$A$18:$L$217, MATCH("Misc ID", 'E4 TB Allocation Details'!$A$18:$L$18, 0),FALSE), 'E2 Allocators'!$B$15:$W$361, MATCH('O5 Details by Class &amp; Accounts'!BM$18, 'E2 Allocators'!$B$15:$W$15, 0),FALSE)*$E25), 0, VLOOKUP(VLOOKUP($A25, 'E4 TB Allocation Details'!$A$18:$L$217, MATCH("Misc ID", 'E4 TB Allocation Details'!$A$18:$L$18, 0),FALSE), 'E2 Allocators'!$B$15:$W$361, MATCH('O5 Details by Class &amp; Accounts'!BM$18, 'E2 Allocators'!$B$15:$W$15, 0),FALSE)*$E25)</f>
        <v>0</v>
      </c>
      <c r="BN25" s="1334">
        <f>IF(ISERROR(VLOOKUP(VLOOKUP($A25, 'E4 TB Allocation Details'!$A$18:$L$217, MATCH("Misc ID", 'E4 TB Allocation Details'!$A$18:$L$18, 0),FALSE), 'E2 Allocators'!$B$15:$W$361, MATCH('O5 Details by Class &amp; Accounts'!BN$18, 'E2 Allocators'!$B$15:$W$15, 0),FALSE)*$E25), 0, VLOOKUP(VLOOKUP($A25, 'E4 TB Allocation Details'!$A$18:$L$217, MATCH("Misc ID", 'E4 TB Allocation Details'!$A$18:$L$18, 0),FALSE), 'E2 Allocators'!$B$15:$W$361, MATCH('O5 Details by Class &amp; Accounts'!BN$18, 'E2 Allocators'!$B$15:$W$15, 0),FALSE)*$E25)</f>
        <v>0</v>
      </c>
      <c r="BO25" s="1334">
        <f>IF(ISERROR(VLOOKUP(VLOOKUP($A25, 'E4 TB Allocation Details'!$A$18:$L$217, MATCH("Misc ID", 'E4 TB Allocation Details'!$A$18:$L$18, 0),FALSE), 'E2 Allocators'!$B$15:$W$361, MATCH('O5 Details by Class &amp; Accounts'!BO$18, 'E2 Allocators'!$B$15:$W$15, 0),FALSE)*$E25), 0, VLOOKUP(VLOOKUP($A25, 'E4 TB Allocation Details'!$A$18:$L$217, MATCH("Misc ID", 'E4 TB Allocation Details'!$A$18:$L$18, 0),FALSE), 'E2 Allocators'!$B$15:$W$361, MATCH('O5 Details by Class &amp; Accounts'!BO$18, 'E2 Allocators'!$B$15:$W$15, 0),FALSE)*$E25)</f>
        <v>0</v>
      </c>
      <c r="BP25" s="1334">
        <f>IF(ISERROR(VLOOKUP(VLOOKUP($A25, 'E4 TB Allocation Details'!$A$18:$L$217, MATCH("Misc ID", 'E4 TB Allocation Details'!$A$18:$L$18, 0),FALSE), 'E2 Allocators'!$B$15:$W$361, MATCH('O5 Details by Class &amp; Accounts'!BP$18, 'E2 Allocators'!$B$15:$W$15, 0),FALSE)*$E25), 0, VLOOKUP(VLOOKUP($A25, 'E4 TB Allocation Details'!$A$18:$L$217, MATCH("Misc ID", 'E4 TB Allocation Details'!$A$18:$L$18, 0),FALSE), 'E2 Allocators'!$B$15:$W$361, MATCH('O5 Details by Class &amp; Accounts'!BP$18, 'E2 Allocators'!$B$15:$W$15, 0),FALSE)*$E25)</f>
        <v>0</v>
      </c>
      <c r="BQ25" s="1334">
        <f>IF(ISERROR(VLOOKUP(VLOOKUP($A25, 'E4 TB Allocation Details'!$A$18:$L$217, MATCH("Misc ID", 'E4 TB Allocation Details'!$A$18:$L$18, 0),FALSE), 'E2 Allocators'!$B$15:$W$361, MATCH('O5 Details by Class &amp; Accounts'!BQ$18, 'E2 Allocators'!$B$15:$W$15, 0),FALSE)*$E25), 0, VLOOKUP(VLOOKUP($A25, 'E4 TB Allocation Details'!$A$18:$L$217, MATCH("Misc ID", 'E4 TB Allocation Details'!$A$18:$L$18, 0),FALSE), 'E2 Allocators'!$B$15:$W$361, MATCH('O5 Details by Class &amp; Accounts'!BQ$18, 'E2 Allocators'!$B$15:$W$15, 0),FALSE)*$E25)</f>
        <v>0</v>
      </c>
      <c r="BR25" s="1334">
        <f>IF(ISERROR(VLOOKUP(VLOOKUP($A25, 'E4 TB Allocation Details'!$A$18:$L$217, MATCH("Misc ID", 'E4 TB Allocation Details'!$A$18:$L$18, 0),FALSE), 'E2 Allocators'!$B$15:$W$361, MATCH('O5 Details by Class &amp; Accounts'!BR$18, 'E2 Allocators'!$B$15:$W$15, 0),FALSE)*$E25), 0, VLOOKUP(VLOOKUP($A25, 'E4 TB Allocation Details'!$A$18:$L$217, MATCH("Misc ID", 'E4 TB Allocation Details'!$A$18:$L$18, 0),FALSE), 'E2 Allocators'!$B$15:$W$361, MATCH('O5 Details by Class &amp; Accounts'!BR$18, 'E2 Allocators'!$B$15:$W$15, 0),FALSE)*$E25)</f>
        <v>0</v>
      </c>
      <c r="BS25" s="1334">
        <f t="shared" si="3"/>
        <v>0</v>
      </c>
      <c r="BT25" s="1334">
        <f>IF(ISERROR(VLOOKUP(VLOOKUP($A25, 'E4 TB Allocation Details'!$A$18:$L$217, MATCH("A &amp; G ID", 'E4 TB Allocation Details'!$A$18:$L$18, 0),FALSE), 'E2 Allocators'!$B$15:$W$361, MATCH('O5 Details by Class &amp; Accounts'!BT$18, 'E2 Allocators'!$B$15:$W$15, 0),FALSE)*$E25), 0, VLOOKUP(VLOOKUP($A25, 'E4 TB Allocation Details'!$A$18:$L$217, MATCH("A &amp; G ID", 'E4 TB Allocation Details'!$A$18:$L$18, 0),FALSE), 'E2 Allocators'!$B$15:$W$361, MATCH('O5 Details by Class &amp; Accounts'!BT$18, 'E2 Allocators'!$B$15:$W$15, 0),FALSE)*$E25)</f>
        <v>0</v>
      </c>
      <c r="BU25" s="1334">
        <f>IF(ISERROR(VLOOKUP(VLOOKUP($A25, 'E4 TB Allocation Details'!$A$18:$L$217, MATCH("A &amp; G ID", 'E4 TB Allocation Details'!$A$18:$L$18, 0),FALSE), 'E2 Allocators'!$B$15:$W$361, MATCH('O5 Details by Class &amp; Accounts'!BU$18, 'E2 Allocators'!$B$15:$W$15, 0),FALSE)*$E25), 0, VLOOKUP(VLOOKUP($A25, 'E4 TB Allocation Details'!$A$18:$L$217, MATCH("A &amp; G ID", 'E4 TB Allocation Details'!$A$18:$L$18, 0),FALSE), 'E2 Allocators'!$B$15:$W$361, MATCH('O5 Details by Class &amp; Accounts'!BU$18, 'E2 Allocators'!$B$15:$W$15, 0),FALSE)*$E25)</f>
        <v>0</v>
      </c>
      <c r="BV25" s="1334">
        <f>IF(ISERROR(VLOOKUP(VLOOKUP($A25, 'E4 TB Allocation Details'!$A$18:$L$217, MATCH("A &amp; G ID", 'E4 TB Allocation Details'!$A$18:$L$18, 0),FALSE), 'E2 Allocators'!$B$15:$W$361, MATCH('O5 Details by Class &amp; Accounts'!BV$18, 'E2 Allocators'!$B$15:$W$15, 0),FALSE)*$E25), 0, VLOOKUP(VLOOKUP($A25, 'E4 TB Allocation Details'!$A$18:$L$217, MATCH("A &amp; G ID", 'E4 TB Allocation Details'!$A$18:$L$18, 0),FALSE), 'E2 Allocators'!$B$15:$W$361, MATCH('O5 Details by Class &amp; Accounts'!BV$18, 'E2 Allocators'!$B$15:$W$15, 0),FALSE)*$E25)</f>
        <v>0</v>
      </c>
      <c r="BW25" s="1334">
        <f>IF(ISERROR(VLOOKUP(VLOOKUP($A25, 'E4 TB Allocation Details'!$A$18:$L$217, MATCH("A &amp; G ID", 'E4 TB Allocation Details'!$A$18:$L$18, 0),FALSE), 'E2 Allocators'!$B$15:$W$361, MATCH('O5 Details by Class &amp; Accounts'!BW$18, 'E2 Allocators'!$B$15:$W$15, 0),FALSE)*$E25), 0, VLOOKUP(VLOOKUP($A25, 'E4 TB Allocation Details'!$A$18:$L$217, MATCH("A &amp; G ID", 'E4 TB Allocation Details'!$A$18:$L$18, 0),FALSE), 'E2 Allocators'!$B$15:$W$361, MATCH('O5 Details by Class &amp; Accounts'!BW$18, 'E2 Allocators'!$B$15:$W$15, 0),FALSE)*$E25)</f>
        <v>0</v>
      </c>
      <c r="BX25" s="1334">
        <f>IF(ISERROR(VLOOKUP(VLOOKUP($A25, 'E4 TB Allocation Details'!$A$18:$L$217, MATCH("A &amp; G ID", 'E4 TB Allocation Details'!$A$18:$L$18, 0),FALSE), 'E2 Allocators'!$B$15:$W$361, MATCH('O5 Details by Class &amp; Accounts'!BX$18, 'E2 Allocators'!$B$15:$W$15, 0),FALSE)*$E25), 0, VLOOKUP(VLOOKUP($A25, 'E4 TB Allocation Details'!$A$18:$L$217, MATCH("A &amp; G ID", 'E4 TB Allocation Details'!$A$18:$L$18, 0),FALSE), 'E2 Allocators'!$B$15:$W$361, MATCH('O5 Details by Class &amp; Accounts'!BX$18, 'E2 Allocators'!$B$15:$W$15, 0),FALSE)*$E25)</f>
        <v>0</v>
      </c>
      <c r="BY25" s="1334">
        <f>IF(ISERROR(VLOOKUP(VLOOKUP($A25, 'E4 TB Allocation Details'!$A$18:$L$217, MATCH("A &amp; G ID", 'E4 TB Allocation Details'!$A$18:$L$18, 0),FALSE), 'E2 Allocators'!$B$15:$W$361, MATCH('O5 Details by Class &amp; Accounts'!BY$18, 'E2 Allocators'!$B$15:$W$15, 0),FALSE)*$E25), 0, VLOOKUP(VLOOKUP($A25, 'E4 TB Allocation Details'!$A$18:$L$217, MATCH("A &amp; G ID", 'E4 TB Allocation Details'!$A$18:$L$18, 0),FALSE), 'E2 Allocators'!$B$15:$W$361, MATCH('O5 Details by Class &amp; Accounts'!BY$18, 'E2 Allocators'!$B$15:$W$15, 0),FALSE)*$E25)</f>
        <v>0</v>
      </c>
      <c r="BZ25" s="1334">
        <f>IF(ISERROR(VLOOKUP(VLOOKUP($A25, 'E4 TB Allocation Details'!$A$18:$L$217, MATCH("A &amp; G ID", 'E4 TB Allocation Details'!$A$18:$L$18, 0),FALSE), 'E2 Allocators'!$B$15:$W$361, MATCH('O5 Details by Class &amp; Accounts'!BZ$18, 'E2 Allocators'!$B$15:$W$15, 0),FALSE)*$E25), 0, VLOOKUP(VLOOKUP($A25, 'E4 TB Allocation Details'!$A$18:$L$217, MATCH("A &amp; G ID", 'E4 TB Allocation Details'!$A$18:$L$18, 0),FALSE), 'E2 Allocators'!$B$15:$W$361, MATCH('O5 Details by Class &amp; Accounts'!BZ$18, 'E2 Allocators'!$B$15:$W$15, 0),FALSE)*$E25)</f>
        <v>0</v>
      </c>
      <c r="CA25" s="1334">
        <f>IF(ISERROR(VLOOKUP(VLOOKUP($A25, 'E4 TB Allocation Details'!$A$18:$L$217, MATCH("A &amp; G ID", 'E4 TB Allocation Details'!$A$18:$L$18, 0),FALSE), 'E2 Allocators'!$B$15:$W$361, MATCH('O5 Details by Class &amp; Accounts'!CA$18, 'E2 Allocators'!$B$15:$W$15, 0),FALSE)*$E25), 0, VLOOKUP(VLOOKUP($A25, 'E4 TB Allocation Details'!$A$18:$L$217, MATCH("A &amp; G ID", 'E4 TB Allocation Details'!$A$18:$L$18, 0),FALSE), 'E2 Allocators'!$B$15:$W$361, MATCH('O5 Details by Class &amp; Accounts'!CA$18, 'E2 Allocators'!$B$15:$W$15, 0),FALSE)*$E25)</f>
        <v>0</v>
      </c>
      <c r="CB25" s="1334">
        <f>IF(ISERROR(VLOOKUP(VLOOKUP($A25, 'E4 TB Allocation Details'!$A$18:$L$217, MATCH("A &amp; G ID", 'E4 TB Allocation Details'!$A$18:$L$18, 0),FALSE), 'E2 Allocators'!$B$15:$W$361, MATCH('O5 Details by Class &amp; Accounts'!CB$18, 'E2 Allocators'!$B$15:$W$15, 0),FALSE)*$E25), 0, VLOOKUP(VLOOKUP($A25, 'E4 TB Allocation Details'!$A$18:$L$217, MATCH("A &amp; G ID", 'E4 TB Allocation Details'!$A$18:$L$18, 0),FALSE), 'E2 Allocators'!$B$15:$W$361, MATCH('O5 Details by Class &amp; Accounts'!CB$18, 'E2 Allocators'!$B$15:$W$15, 0),FALSE)*$E25)</f>
        <v>0</v>
      </c>
      <c r="CC25" s="1334">
        <f>IF(ISERROR(VLOOKUP(VLOOKUP($A25, 'E4 TB Allocation Details'!$A$18:$L$217, MATCH("A &amp; G ID", 'E4 TB Allocation Details'!$A$18:$L$18, 0),FALSE), 'E2 Allocators'!$B$15:$W$361, MATCH('O5 Details by Class &amp; Accounts'!CC$18, 'E2 Allocators'!$B$15:$W$15, 0),FALSE)*$E25), 0, VLOOKUP(VLOOKUP($A25, 'E4 TB Allocation Details'!$A$18:$L$217, MATCH("A &amp; G ID", 'E4 TB Allocation Details'!$A$18:$L$18, 0),FALSE), 'E2 Allocators'!$B$15:$W$361, MATCH('O5 Details by Class &amp; Accounts'!CC$18, 'E2 Allocators'!$B$15:$W$15, 0),FALSE)*$E25)</f>
        <v>0</v>
      </c>
      <c r="CD25" s="1334">
        <f>IF(ISERROR(VLOOKUP(VLOOKUP($A25, 'E4 TB Allocation Details'!$A$18:$L$217, MATCH("A &amp; G ID", 'E4 TB Allocation Details'!$A$18:$L$18, 0),FALSE), 'E2 Allocators'!$B$15:$W$361, MATCH('O5 Details by Class &amp; Accounts'!CD$18, 'E2 Allocators'!$B$15:$W$15, 0),FALSE)*$E25), 0, VLOOKUP(VLOOKUP($A25, 'E4 TB Allocation Details'!$A$18:$L$217, MATCH("A &amp; G ID", 'E4 TB Allocation Details'!$A$18:$L$18, 0),FALSE), 'E2 Allocators'!$B$15:$W$361, MATCH('O5 Details by Class &amp; Accounts'!CD$18, 'E2 Allocators'!$B$15:$W$15, 0),FALSE)*$E25)</f>
        <v>0</v>
      </c>
      <c r="CE25" s="1334">
        <f>IF(ISERROR(VLOOKUP(VLOOKUP($A25, 'E4 TB Allocation Details'!$A$18:$L$217, MATCH("A &amp; G ID", 'E4 TB Allocation Details'!$A$18:$L$18, 0),FALSE), 'E2 Allocators'!$B$15:$W$361, MATCH('O5 Details by Class &amp; Accounts'!CE$18, 'E2 Allocators'!$B$15:$W$15, 0),FALSE)*$E25), 0, VLOOKUP(VLOOKUP($A25, 'E4 TB Allocation Details'!$A$18:$L$217, MATCH("A &amp; G ID", 'E4 TB Allocation Details'!$A$18:$L$18, 0),FALSE), 'E2 Allocators'!$B$15:$W$361, MATCH('O5 Details by Class &amp; Accounts'!CE$18, 'E2 Allocators'!$B$15:$W$15, 0),FALSE)*$E25)</f>
        <v>0</v>
      </c>
      <c r="CF25" s="1334">
        <f>IF(ISERROR(VLOOKUP(VLOOKUP($A25, 'E4 TB Allocation Details'!$A$18:$L$217, MATCH("A &amp; G ID", 'E4 TB Allocation Details'!$A$18:$L$18, 0),FALSE), 'E2 Allocators'!$B$15:$W$361, MATCH('O5 Details by Class &amp; Accounts'!CF$18, 'E2 Allocators'!$B$15:$W$15, 0),FALSE)*$E25), 0, VLOOKUP(VLOOKUP($A25, 'E4 TB Allocation Details'!$A$18:$L$217, MATCH("A &amp; G ID", 'E4 TB Allocation Details'!$A$18:$L$18, 0),FALSE), 'E2 Allocators'!$B$15:$W$361, MATCH('O5 Details by Class &amp; Accounts'!CF$18, 'E2 Allocators'!$B$15:$W$15, 0),FALSE)*$E25)</f>
        <v>0</v>
      </c>
      <c r="CG25" s="1334">
        <f>IF(ISERROR(VLOOKUP(VLOOKUP($A25, 'E4 TB Allocation Details'!$A$18:$L$217, MATCH("A &amp; G ID", 'E4 TB Allocation Details'!$A$18:$L$18, 0),FALSE), 'E2 Allocators'!$B$15:$W$361, MATCH('O5 Details by Class &amp; Accounts'!CG$18, 'E2 Allocators'!$B$15:$W$15, 0),FALSE)*$E25), 0, VLOOKUP(VLOOKUP($A25, 'E4 TB Allocation Details'!$A$18:$L$217, MATCH("A &amp; G ID", 'E4 TB Allocation Details'!$A$18:$L$18, 0),FALSE), 'E2 Allocators'!$B$15:$W$361, MATCH('O5 Details by Class &amp; Accounts'!CG$18, 'E2 Allocators'!$B$15:$W$15, 0),FALSE)*$E25)</f>
        <v>0</v>
      </c>
      <c r="CH25" s="1334">
        <f>IF(ISERROR(VLOOKUP(VLOOKUP($A25, 'E4 TB Allocation Details'!$A$18:$L$217, MATCH("A &amp; G ID", 'E4 TB Allocation Details'!$A$18:$L$18, 0),FALSE), 'E2 Allocators'!$B$15:$W$361, MATCH('O5 Details by Class &amp; Accounts'!CH$18, 'E2 Allocators'!$B$15:$W$15, 0),FALSE)*$E25), 0, VLOOKUP(VLOOKUP($A25, 'E4 TB Allocation Details'!$A$18:$L$217, MATCH("A &amp; G ID", 'E4 TB Allocation Details'!$A$18:$L$18, 0),FALSE), 'E2 Allocators'!$B$15:$W$361, MATCH('O5 Details by Class &amp; Accounts'!CH$18, 'E2 Allocators'!$B$15:$W$15, 0),FALSE)*$E25)</f>
        <v>0</v>
      </c>
      <c r="CI25" s="1334">
        <f>IF(ISERROR(VLOOKUP(VLOOKUP($A25, 'E4 TB Allocation Details'!$A$18:$L$217, MATCH("A &amp; G ID", 'E4 TB Allocation Details'!$A$18:$L$18, 0),FALSE), 'E2 Allocators'!$B$15:$W$361, MATCH('O5 Details by Class &amp; Accounts'!CI$18, 'E2 Allocators'!$B$15:$W$15, 0),FALSE)*$E25), 0, VLOOKUP(VLOOKUP($A25, 'E4 TB Allocation Details'!$A$18:$L$217, MATCH("A &amp; G ID", 'E4 TB Allocation Details'!$A$18:$L$18, 0),FALSE), 'E2 Allocators'!$B$15:$W$361, MATCH('O5 Details by Class &amp; Accounts'!CI$18, 'E2 Allocators'!$B$15:$W$15, 0),FALSE)*$E25)</f>
        <v>0</v>
      </c>
      <c r="CJ25" s="1334">
        <f>IF(ISERROR(VLOOKUP(VLOOKUP($A25, 'E4 TB Allocation Details'!$A$18:$L$217, MATCH("A &amp; G ID", 'E4 TB Allocation Details'!$A$18:$L$18, 0),FALSE), 'E2 Allocators'!$B$15:$W$361, MATCH('O5 Details by Class &amp; Accounts'!CJ$18, 'E2 Allocators'!$B$15:$W$15, 0),FALSE)*$E25), 0, VLOOKUP(VLOOKUP($A25, 'E4 TB Allocation Details'!$A$18:$L$217, MATCH("A &amp; G ID", 'E4 TB Allocation Details'!$A$18:$L$18, 0),FALSE), 'E2 Allocators'!$B$15:$W$361, MATCH('O5 Details by Class &amp; Accounts'!CJ$18, 'E2 Allocators'!$B$15:$W$15, 0),FALSE)*$E25)</f>
        <v>0</v>
      </c>
      <c r="CK25" s="1334">
        <f>IF(ISERROR(VLOOKUP(VLOOKUP($A25, 'E4 TB Allocation Details'!$A$18:$L$217, MATCH("A &amp; G ID", 'E4 TB Allocation Details'!$A$18:$L$18, 0),FALSE), 'E2 Allocators'!$B$15:$W$361, MATCH('O5 Details by Class &amp; Accounts'!CK$18, 'E2 Allocators'!$B$15:$W$15, 0),FALSE)*$E25), 0, VLOOKUP(VLOOKUP($A25, 'E4 TB Allocation Details'!$A$18:$L$217, MATCH("A &amp; G ID", 'E4 TB Allocation Details'!$A$18:$L$18, 0),FALSE), 'E2 Allocators'!$B$15:$W$361, MATCH('O5 Details by Class &amp; Accounts'!CK$18, 'E2 Allocators'!$B$15:$W$15, 0),FALSE)*$E25)</f>
        <v>0</v>
      </c>
      <c r="CL25" s="1334">
        <f>IF(ISERROR(VLOOKUP(VLOOKUP($A25, 'E4 TB Allocation Details'!$A$18:$L$217, MATCH("A &amp; G ID", 'E4 TB Allocation Details'!$A$18:$L$18, 0),FALSE), 'E2 Allocators'!$B$15:$W$361, MATCH('O5 Details by Class &amp; Accounts'!CL$18, 'E2 Allocators'!$B$15:$W$15, 0),FALSE)*$E25), 0, VLOOKUP(VLOOKUP($A25, 'E4 TB Allocation Details'!$A$18:$L$217, MATCH("A &amp; G ID", 'E4 TB Allocation Details'!$A$18:$L$18, 0),FALSE), 'E2 Allocators'!$B$15:$W$361, MATCH('O5 Details by Class &amp; Accounts'!CL$18, 'E2 Allocators'!$B$15:$W$15, 0),FALSE)*$E25)</f>
        <v>0</v>
      </c>
      <c r="CM25" s="1334">
        <f>IF(ISERROR(VLOOKUP(VLOOKUP($A25, 'E4 TB Allocation Details'!$A$18:$L$217, MATCH("A &amp; G ID", 'E4 TB Allocation Details'!$A$18:$L$18, 0),FALSE), 'E2 Allocators'!$B$15:$W$361, MATCH('O5 Details by Class &amp; Accounts'!CM$18, 'E2 Allocators'!$B$15:$W$15, 0),FALSE)*$E25), 0, VLOOKUP(VLOOKUP($A25, 'E4 TB Allocation Details'!$A$18:$L$217, MATCH("A &amp; G ID", 'E4 TB Allocation Details'!$A$18:$L$18, 0),FALSE), 'E2 Allocators'!$B$15:$W$361, MATCH('O5 Details by Class &amp; Accounts'!CM$18, 'E2 Allocators'!$B$15:$W$15, 0),FALSE)*$E25)</f>
        <v>0</v>
      </c>
      <c r="CN25" s="1334">
        <f t="shared" si="5"/>
        <v>0</v>
      </c>
      <c r="CO25" s="1670">
        <f t="shared" si="4"/>
        <v>0</v>
      </c>
      <c r="CQ25" s="1926" t="s">
        <v>743</v>
      </c>
    </row>
    <row r="26" spans="1:95" s="64" customFormat="1" ht="12.75" x14ac:dyDescent="0.2">
      <c r="A26" s="1100" t="s">
        <v>864</v>
      </c>
      <c r="B26" s="1101" t="s">
        <v>346</v>
      </c>
      <c r="C26" s="1667">
        <f>IF(ISERROR(VLOOKUP($A26,'I3 TB Data'!$A$20:$H$465,MATCH('O5 Details by Class &amp; Accounts'!$C$18, 'I3 TB Data'!$A$20:$H$20,0),0)), 0, VLOOKUP($A26,'I3 TB Data'!$A$20:$H$465,MATCH('O5 Details by Class &amp; Accounts'!$C$18,'I3 TB Data'!$A$20:$H$20,0),0))</f>
        <v>0</v>
      </c>
      <c r="D26" s="1668">
        <f>'I4 BO ASSETS'!E23</f>
        <v>0</v>
      </c>
      <c r="E26" s="1667">
        <f t="shared" si="6"/>
        <v>0</v>
      </c>
      <c r="F26" s="1669">
        <f>IF(ISERROR(VLOOKUP($A26, 'E1 Categorization'!A33:E123, MATCH("Customer Component", 'E1 Categorization'!$A$33:$E$33,0), 0)), 0, IF(VLOOKUP($A26, 'E1 Categorization'!A33:E123, MATCH("Customer Component", 'E1 Categorization'!$A$33:$E$33,0), 0)=0, 'O5 Details by Class &amp; Accounts'!$E26, IF(AND(VLOOKUP($A26, 'E1 Categorization'!A33:E123, MATCH("Customer Component", 'E1 Categorization'!$A$33:$E$33,0), 0) &gt;0, VLOOKUP($A26, 'E1 Categorization'!A33:E123, MATCH("Customer Component", 'E1 Categorization'!$A$33:$E$33,0), 0)&lt;1), 'O5 Details by Class &amp; Accounts'!$E26*(1-VLOOKUP($A26, 'E1 Categorization'!A33:E123, MATCH("Customer Component", 'E1 Categorization'!$A$33:$E$33,0), 0)), 0)))</f>
        <v>0</v>
      </c>
      <c r="G26" s="1669">
        <f>IF(ISERROR(VLOOKUP($A26, 'E1 Categorization'!A33:E123, MATCH("Customer Component", 'E1 Categorization'!$A$33:$E$33,0), 0)),0, IF(VLOOKUP($A26, 'E1 Categorization'!A33:E123, MATCH("Customer Component", 'E1 Categorization'!$A$33:$E$33,0), 0)=0, 0, IF(AND(VLOOKUP($A26, 'E1 Categorization'!A33:E123, MATCH("Customer Component", 'E1 Categorization'!$A$33:$E$33,0), 0) &gt;0, VLOOKUP($A26, 'E1 Categorization'!A33:E123, MATCH("Customer Component", 'E1 Categorization'!$A$33:$E$33,0), 0)&lt;1), 'O5 Details by Class &amp; Accounts'!$E26*(VLOOKUP($A26, 'E1 Categorization'!A33:E123, MATCH("Customer Component", 'E1 Categorization'!$A$33:$E$33,0), 0)), 'O5 Details by Class &amp; Accounts'!$E26)))</f>
        <v>0</v>
      </c>
      <c r="H26" s="1334">
        <f t="shared" si="0"/>
        <v>0</v>
      </c>
      <c r="I26" s="1334">
        <f>IF(ISERROR(VLOOKUP(VLOOKUP($A26, 'E4 TB Allocation Details'!$A$18:$L$217, MATCH("Demand ID", 'E4 TB Allocation Details'!$A$18:$L$18, 0),FALSE), 'E2 Allocators'!$B$15:$W$361, MATCH('O5 Details by Class &amp; Accounts'!I$18, 'E2 Allocators'!$B$15:$W$15, 0),FALSE)*$F26), 0, VLOOKUP(VLOOKUP($A26, 'E4 TB Allocation Details'!$A$18:$L$217, MATCH("Demand ID", 'E4 TB Allocation Details'!$A$18:$L$18, 0),FALSE), 'E2 Allocators'!$B$15:$W$361, MATCH('O5 Details by Class &amp; Accounts'!I$18, 'E2 Allocators'!$B$15:$W$15, 0),FALSE)*$F26)</f>
        <v>0</v>
      </c>
      <c r="J26" s="1334">
        <f>IF(ISERROR(VLOOKUP(VLOOKUP($A26, 'E4 TB Allocation Details'!$A$18:$L$217, MATCH("Demand ID", 'E4 TB Allocation Details'!$A$18:$L$18, 0),FALSE), 'E2 Allocators'!$B$15:$W$361, MATCH('O5 Details by Class &amp; Accounts'!J$18, 'E2 Allocators'!$B$15:$W$15, 0),FALSE)*$F26), 0, VLOOKUP(VLOOKUP($A26, 'E4 TB Allocation Details'!$A$18:$L$217, MATCH("Demand ID", 'E4 TB Allocation Details'!$A$18:$L$18, 0),FALSE), 'E2 Allocators'!$B$15:$W$361, MATCH('O5 Details by Class &amp; Accounts'!J$18, 'E2 Allocators'!$B$15:$W$15, 0),FALSE)*$F26)</f>
        <v>0</v>
      </c>
      <c r="K26" s="1334">
        <f>IF(ISERROR(VLOOKUP(VLOOKUP($A26, 'E4 TB Allocation Details'!$A$18:$L$217, MATCH("Demand ID", 'E4 TB Allocation Details'!$A$18:$L$18, 0),FALSE), 'E2 Allocators'!$B$15:$W$361, MATCH('O5 Details by Class &amp; Accounts'!K$18, 'E2 Allocators'!$B$15:$W$15, 0),FALSE)*$F26), 0, VLOOKUP(VLOOKUP($A26, 'E4 TB Allocation Details'!$A$18:$L$217, MATCH("Demand ID", 'E4 TB Allocation Details'!$A$18:$L$18, 0),FALSE), 'E2 Allocators'!$B$15:$W$361, MATCH('O5 Details by Class &amp; Accounts'!K$18, 'E2 Allocators'!$B$15:$W$15, 0),FALSE)*$F26)</f>
        <v>0</v>
      </c>
      <c r="L26" s="1334">
        <f>IF(ISERROR(VLOOKUP(VLOOKUP($A26, 'E4 TB Allocation Details'!$A$18:$L$217, MATCH("Demand ID", 'E4 TB Allocation Details'!$A$18:$L$18, 0),FALSE), 'E2 Allocators'!$B$15:$W$361, MATCH('O5 Details by Class &amp; Accounts'!L$18, 'E2 Allocators'!$B$15:$W$15, 0),FALSE)*$F26), 0, VLOOKUP(VLOOKUP($A26, 'E4 TB Allocation Details'!$A$18:$L$217, MATCH("Demand ID", 'E4 TB Allocation Details'!$A$18:$L$18, 0),FALSE), 'E2 Allocators'!$B$15:$W$361, MATCH('O5 Details by Class &amp; Accounts'!L$18, 'E2 Allocators'!$B$15:$W$15, 0),FALSE)*$F26)</f>
        <v>0</v>
      </c>
      <c r="M26" s="1334">
        <f>IF(ISERROR(VLOOKUP(VLOOKUP($A26, 'E4 TB Allocation Details'!$A$18:$L$217, MATCH("Demand ID", 'E4 TB Allocation Details'!$A$18:$L$18, 0),FALSE), 'E2 Allocators'!$B$15:$W$361, MATCH('O5 Details by Class &amp; Accounts'!M$18, 'E2 Allocators'!$B$15:$W$15, 0),FALSE)*$F26), 0, VLOOKUP(VLOOKUP($A26, 'E4 TB Allocation Details'!$A$18:$L$217, MATCH("Demand ID", 'E4 TB Allocation Details'!$A$18:$L$18, 0),FALSE), 'E2 Allocators'!$B$15:$W$361, MATCH('O5 Details by Class &amp; Accounts'!M$18, 'E2 Allocators'!$B$15:$W$15, 0),FALSE)*$F26)</f>
        <v>0</v>
      </c>
      <c r="N26" s="1334">
        <f>IF(ISERROR(VLOOKUP(VLOOKUP($A26, 'E4 TB Allocation Details'!$A$18:$L$217, MATCH("Demand ID", 'E4 TB Allocation Details'!$A$18:$L$18, 0),FALSE), 'E2 Allocators'!$B$15:$W$361, MATCH('O5 Details by Class &amp; Accounts'!N$18, 'E2 Allocators'!$B$15:$W$15, 0),FALSE)*$F26), 0, VLOOKUP(VLOOKUP($A26, 'E4 TB Allocation Details'!$A$18:$L$217, MATCH("Demand ID", 'E4 TB Allocation Details'!$A$18:$L$18, 0),FALSE), 'E2 Allocators'!$B$15:$W$361, MATCH('O5 Details by Class &amp; Accounts'!N$18, 'E2 Allocators'!$B$15:$W$15, 0),FALSE)*$F26)</f>
        <v>0</v>
      </c>
      <c r="O26" s="1334">
        <f>IF(ISERROR(VLOOKUP(VLOOKUP($A26, 'E4 TB Allocation Details'!$A$18:$L$217, MATCH("Demand ID", 'E4 TB Allocation Details'!$A$18:$L$18, 0),FALSE), 'E2 Allocators'!$B$15:$W$361, MATCH('O5 Details by Class &amp; Accounts'!O$18, 'E2 Allocators'!$B$15:$W$15, 0),FALSE)*$F26), 0, VLOOKUP(VLOOKUP($A26, 'E4 TB Allocation Details'!$A$18:$L$217, MATCH("Demand ID", 'E4 TB Allocation Details'!$A$18:$L$18, 0),FALSE), 'E2 Allocators'!$B$15:$W$361, MATCH('O5 Details by Class &amp; Accounts'!O$18, 'E2 Allocators'!$B$15:$W$15, 0),FALSE)*$F26)</f>
        <v>0</v>
      </c>
      <c r="P26" s="1334">
        <f>IF(ISERROR(VLOOKUP(VLOOKUP($A26, 'E4 TB Allocation Details'!$A$18:$L$217, MATCH("Demand ID", 'E4 TB Allocation Details'!$A$18:$L$18, 0),FALSE), 'E2 Allocators'!$B$15:$W$361, MATCH('O5 Details by Class &amp; Accounts'!P$18, 'E2 Allocators'!$B$15:$W$15, 0),FALSE)*$F26), 0, VLOOKUP(VLOOKUP($A26, 'E4 TB Allocation Details'!$A$18:$L$217, MATCH("Demand ID", 'E4 TB Allocation Details'!$A$18:$L$18, 0),FALSE), 'E2 Allocators'!$B$15:$W$361, MATCH('O5 Details by Class &amp; Accounts'!P$18, 'E2 Allocators'!$B$15:$W$15, 0),FALSE)*$F26)</f>
        <v>0</v>
      </c>
      <c r="Q26" s="1334">
        <f>IF(ISERROR(VLOOKUP(VLOOKUP($A26, 'E4 TB Allocation Details'!$A$18:$L$217, MATCH("Demand ID", 'E4 TB Allocation Details'!$A$18:$L$18, 0),FALSE), 'E2 Allocators'!$B$15:$W$361, MATCH('O5 Details by Class &amp; Accounts'!Q$18, 'E2 Allocators'!$B$15:$W$15, 0),FALSE)*$F26), 0, VLOOKUP(VLOOKUP($A26, 'E4 TB Allocation Details'!$A$18:$L$217, MATCH("Demand ID", 'E4 TB Allocation Details'!$A$18:$L$18, 0),FALSE), 'E2 Allocators'!$B$15:$W$361, MATCH('O5 Details by Class &amp; Accounts'!Q$18, 'E2 Allocators'!$B$15:$W$15, 0),FALSE)*$F26)</f>
        <v>0</v>
      </c>
      <c r="R26" s="1334">
        <f>IF(ISERROR(VLOOKUP(VLOOKUP($A26, 'E4 TB Allocation Details'!$A$18:$L$217, MATCH("Demand ID", 'E4 TB Allocation Details'!$A$18:$L$18, 0),FALSE), 'E2 Allocators'!$B$15:$W$361, MATCH('O5 Details by Class &amp; Accounts'!R$18, 'E2 Allocators'!$B$15:$W$15, 0),FALSE)*$F26), 0, VLOOKUP(VLOOKUP($A26, 'E4 TB Allocation Details'!$A$18:$L$217, MATCH("Demand ID", 'E4 TB Allocation Details'!$A$18:$L$18, 0),FALSE), 'E2 Allocators'!$B$15:$W$361, MATCH('O5 Details by Class &amp; Accounts'!R$18, 'E2 Allocators'!$B$15:$W$15, 0),FALSE)*$F26)</f>
        <v>0</v>
      </c>
      <c r="S26" s="1334">
        <f>IF(ISERROR(VLOOKUP(VLOOKUP($A26, 'E4 TB Allocation Details'!$A$18:$L$217, MATCH("Demand ID", 'E4 TB Allocation Details'!$A$18:$L$18, 0),FALSE), 'E2 Allocators'!$B$15:$W$361, MATCH('O5 Details by Class &amp; Accounts'!S$18, 'E2 Allocators'!$B$15:$W$15, 0),FALSE)*$F26), 0, VLOOKUP(VLOOKUP($A26, 'E4 TB Allocation Details'!$A$18:$L$217, MATCH("Demand ID", 'E4 TB Allocation Details'!$A$18:$L$18, 0),FALSE), 'E2 Allocators'!$B$15:$W$361, MATCH('O5 Details by Class &amp; Accounts'!S$18, 'E2 Allocators'!$B$15:$W$15, 0),FALSE)*$F26)</f>
        <v>0</v>
      </c>
      <c r="T26" s="1334">
        <f>IF(ISERROR(VLOOKUP(VLOOKUP($A26, 'E4 TB Allocation Details'!$A$18:$L$217, MATCH("Demand ID", 'E4 TB Allocation Details'!$A$18:$L$18, 0),FALSE), 'E2 Allocators'!$B$15:$W$361, MATCH('O5 Details by Class &amp; Accounts'!T$18, 'E2 Allocators'!$B$15:$W$15, 0),FALSE)*$F26), 0, VLOOKUP(VLOOKUP($A26, 'E4 TB Allocation Details'!$A$18:$L$217, MATCH("Demand ID", 'E4 TB Allocation Details'!$A$18:$L$18, 0),FALSE), 'E2 Allocators'!$B$15:$W$361, MATCH('O5 Details by Class &amp; Accounts'!T$18, 'E2 Allocators'!$B$15:$W$15, 0),FALSE)*$F26)</f>
        <v>0</v>
      </c>
      <c r="U26" s="1334">
        <f>IF(ISERROR(VLOOKUP(VLOOKUP($A26, 'E4 TB Allocation Details'!$A$18:$L$217, MATCH("Demand ID", 'E4 TB Allocation Details'!$A$18:$L$18, 0),FALSE), 'E2 Allocators'!$B$15:$W$361, MATCH('O5 Details by Class &amp; Accounts'!U$18, 'E2 Allocators'!$B$15:$W$15, 0),FALSE)*$F26), 0, VLOOKUP(VLOOKUP($A26, 'E4 TB Allocation Details'!$A$18:$L$217, MATCH("Demand ID", 'E4 TB Allocation Details'!$A$18:$L$18, 0),FALSE), 'E2 Allocators'!$B$15:$W$361, MATCH('O5 Details by Class &amp; Accounts'!U$18, 'E2 Allocators'!$B$15:$W$15, 0),FALSE)*$F26)</f>
        <v>0</v>
      </c>
      <c r="V26" s="1334">
        <f>IF(ISERROR(VLOOKUP(VLOOKUP($A26, 'E4 TB Allocation Details'!$A$18:$L$217, MATCH("Demand ID", 'E4 TB Allocation Details'!$A$18:$L$18, 0),FALSE), 'E2 Allocators'!$B$15:$W$361, MATCH('O5 Details by Class &amp; Accounts'!V$18, 'E2 Allocators'!$B$15:$W$15, 0),FALSE)*$F26), 0, VLOOKUP(VLOOKUP($A26, 'E4 TB Allocation Details'!$A$18:$L$217, MATCH("Demand ID", 'E4 TB Allocation Details'!$A$18:$L$18, 0),FALSE), 'E2 Allocators'!$B$15:$W$361, MATCH('O5 Details by Class &amp; Accounts'!V$18, 'E2 Allocators'!$B$15:$W$15, 0),FALSE)*$F26)</f>
        <v>0</v>
      </c>
      <c r="W26" s="1334">
        <f>IF(ISERROR(VLOOKUP(VLOOKUP($A26, 'E4 TB Allocation Details'!$A$18:$L$217, MATCH("Demand ID", 'E4 TB Allocation Details'!$A$18:$L$18, 0),FALSE), 'E2 Allocators'!$B$15:$W$361, MATCH('O5 Details by Class &amp; Accounts'!W$18, 'E2 Allocators'!$B$15:$W$15, 0),FALSE)*$F26), 0, VLOOKUP(VLOOKUP($A26, 'E4 TB Allocation Details'!$A$18:$L$217, MATCH("Demand ID", 'E4 TB Allocation Details'!$A$18:$L$18, 0),FALSE), 'E2 Allocators'!$B$15:$W$361, MATCH('O5 Details by Class &amp; Accounts'!W$18, 'E2 Allocators'!$B$15:$W$15, 0),FALSE)*$F26)</f>
        <v>0</v>
      </c>
      <c r="X26" s="1334">
        <f>IF(ISERROR(VLOOKUP(VLOOKUP($A26, 'E4 TB Allocation Details'!$A$18:$L$217, MATCH("Demand ID", 'E4 TB Allocation Details'!$A$18:$L$18, 0),FALSE), 'E2 Allocators'!$B$15:$W$361, MATCH('O5 Details by Class &amp; Accounts'!X$18, 'E2 Allocators'!$B$15:$W$15, 0),FALSE)*$F26), 0, VLOOKUP(VLOOKUP($A26, 'E4 TB Allocation Details'!$A$18:$L$217, MATCH("Demand ID", 'E4 TB Allocation Details'!$A$18:$L$18, 0),FALSE), 'E2 Allocators'!$B$15:$W$361, MATCH('O5 Details by Class &amp; Accounts'!X$18, 'E2 Allocators'!$B$15:$W$15, 0),FALSE)*$F26)</f>
        <v>0</v>
      </c>
      <c r="Y26" s="1334">
        <f>IF(ISERROR(VLOOKUP(VLOOKUP($A26, 'E4 TB Allocation Details'!$A$18:$L$217, MATCH("Demand ID", 'E4 TB Allocation Details'!$A$18:$L$18, 0),FALSE), 'E2 Allocators'!$B$15:$W$361, MATCH('O5 Details by Class &amp; Accounts'!Y$18, 'E2 Allocators'!$B$15:$W$15, 0),FALSE)*$F26), 0, VLOOKUP(VLOOKUP($A26, 'E4 TB Allocation Details'!$A$18:$L$217, MATCH("Demand ID", 'E4 TB Allocation Details'!$A$18:$L$18, 0),FALSE), 'E2 Allocators'!$B$15:$W$361, MATCH('O5 Details by Class &amp; Accounts'!Y$18, 'E2 Allocators'!$B$15:$W$15, 0),FALSE)*$F26)</f>
        <v>0</v>
      </c>
      <c r="Z26" s="1334">
        <f>IF(ISERROR(VLOOKUP(VLOOKUP($A26, 'E4 TB Allocation Details'!$A$18:$L$217, MATCH("Demand ID", 'E4 TB Allocation Details'!$A$18:$L$18, 0),FALSE), 'E2 Allocators'!$B$15:$W$361, MATCH('O5 Details by Class &amp; Accounts'!Z$18, 'E2 Allocators'!$B$15:$W$15, 0),FALSE)*$F26), 0, VLOOKUP(VLOOKUP($A26, 'E4 TB Allocation Details'!$A$18:$L$217, MATCH("Demand ID", 'E4 TB Allocation Details'!$A$18:$L$18, 0),FALSE), 'E2 Allocators'!$B$15:$W$361, MATCH('O5 Details by Class &amp; Accounts'!Z$18, 'E2 Allocators'!$B$15:$W$15, 0),FALSE)*$F26)</f>
        <v>0</v>
      </c>
      <c r="AA26" s="1334">
        <f>IF(ISERROR(VLOOKUP(VLOOKUP($A26, 'E4 TB Allocation Details'!$A$18:$L$217, MATCH("Demand ID", 'E4 TB Allocation Details'!$A$18:$L$18, 0),FALSE), 'E2 Allocators'!$B$15:$W$361, MATCH('O5 Details by Class &amp; Accounts'!AA$18, 'E2 Allocators'!$B$15:$W$15, 0),FALSE)*$F26), 0, VLOOKUP(VLOOKUP($A26, 'E4 TB Allocation Details'!$A$18:$L$217, MATCH("Demand ID", 'E4 TB Allocation Details'!$A$18:$L$18, 0),FALSE), 'E2 Allocators'!$B$15:$W$361, MATCH('O5 Details by Class &amp; Accounts'!AA$18, 'E2 Allocators'!$B$15:$W$15, 0),FALSE)*$F26)</f>
        <v>0</v>
      </c>
      <c r="AB26" s="1334">
        <f>IF(ISERROR(VLOOKUP(VLOOKUP($A26, 'E4 TB Allocation Details'!$A$18:$L$217, MATCH("Demand ID", 'E4 TB Allocation Details'!$A$18:$L$18, 0),FALSE), 'E2 Allocators'!$B$15:$W$361, MATCH('O5 Details by Class &amp; Accounts'!AB$18, 'E2 Allocators'!$B$15:$W$15, 0),FALSE)*$F26), 0, VLOOKUP(VLOOKUP($A26, 'E4 TB Allocation Details'!$A$18:$L$217, MATCH("Demand ID", 'E4 TB Allocation Details'!$A$18:$L$18, 0),FALSE), 'E2 Allocators'!$B$15:$W$361, MATCH('O5 Details by Class &amp; Accounts'!AB$18, 'E2 Allocators'!$B$15:$W$15, 0),FALSE)*$F26)</f>
        <v>0</v>
      </c>
      <c r="AC26" s="1334">
        <f t="shared" si="1"/>
        <v>0</v>
      </c>
      <c r="AD26" s="1334">
        <f>IF(ISERROR(VLOOKUP(VLOOKUP($A26, 'E4 TB Allocation Details'!$A$18:$L$217, MATCH("Customer ID", 'E4 TB Allocation Details'!$A$18:$L$18, 0),FALSE), 'E2 Allocators'!$B$15:$W$361, MATCH('O5 Details by Class &amp; Accounts'!AD$18, 'E2 Allocators'!$B$15:$W$15, 0),FALSE)*$G26), 0, VLOOKUP(VLOOKUP($A26, 'E4 TB Allocation Details'!$A$18:$L$217, MATCH("Customer ID", 'E4 TB Allocation Details'!$A$18:$L$18, 0),FALSE), 'E2 Allocators'!$B$15:$W$361, MATCH('O5 Details by Class &amp; Accounts'!AD$18, 'E2 Allocators'!$B$15:$W$15, 0),FALSE)*$G26)</f>
        <v>0</v>
      </c>
      <c r="AE26" s="1334">
        <f>IF(ISERROR(VLOOKUP(VLOOKUP($A26, 'E4 TB Allocation Details'!$A$18:$L$217, MATCH("Customer ID", 'E4 TB Allocation Details'!$A$18:$L$18, 0),FALSE), 'E2 Allocators'!$B$15:$W$361, MATCH('O5 Details by Class &amp; Accounts'!AE$18, 'E2 Allocators'!$B$15:$W$15, 0),FALSE)*$G26), 0, VLOOKUP(VLOOKUP($A26, 'E4 TB Allocation Details'!$A$18:$L$217, MATCH("Customer ID", 'E4 TB Allocation Details'!$A$18:$L$18, 0),FALSE), 'E2 Allocators'!$B$15:$W$361, MATCH('O5 Details by Class &amp; Accounts'!AE$18, 'E2 Allocators'!$B$15:$W$15, 0),FALSE)*$G26)</f>
        <v>0</v>
      </c>
      <c r="AF26" s="1334">
        <f>IF(ISERROR(VLOOKUP(VLOOKUP($A26, 'E4 TB Allocation Details'!$A$18:$L$217, MATCH("Customer ID", 'E4 TB Allocation Details'!$A$18:$L$18, 0),FALSE), 'E2 Allocators'!$B$15:$W$361, MATCH('O5 Details by Class &amp; Accounts'!AF$18, 'E2 Allocators'!$B$15:$W$15, 0),FALSE)*$G26), 0, VLOOKUP(VLOOKUP($A26, 'E4 TB Allocation Details'!$A$18:$L$217, MATCH("Customer ID", 'E4 TB Allocation Details'!$A$18:$L$18, 0),FALSE), 'E2 Allocators'!$B$15:$W$361, MATCH('O5 Details by Class &amp; Accounts'!AF$18, 'E2 Allocators'!$B$15:$W$15, 0),FALSE)*$G26)</f>
        <v>0</v>
      </c>
      <c r="AG26" s="1334">
        <f>IF(ISERROR(VLOOKUP(VLOOKUP($A26, 'E4 TB Allocation Details'!$A$18:$L$217, MATCH("Customer ID", 'E4 TB Allocation Details'!$A$18:$L$18, 0),FALSE), 'E2 Allocators'!$B$15:$W$361, MATCH('O5 Details by Class &amp; Accounts'!AG$18, 'E2 Allocators'!$B$15:$W$15, 0),FALSE)*$G26), 0, VLOOKUP(VLOOKUP($A26, 'E4 TB Allocation Details'!$A$18:$L$217, MATCH("Customer ID", 'E4 TB Allocation Details'!$A$18:$L$18, 0),FALSE), 'E2 Allocators'!$B$15:$W$361, MATCH('O5 Details by Class &amp; Accounts'!AG$18, 'E2 Allocators'!$B$15:$W$15, 0),FALSE)*$G26)</f>
        <v>0</v>
      </c>
      <c r="AH26" s="1334">
        <f>IF(ISERROR(VLOOKUP(VLOOKUP($A26, 'E4 TB Allocation Details'!$A$18:$L$217, MATCH("Customer ID", 'E4 TB Allocation Details'!$A$18:$L$18, 0),FALSE), 'E2 Allocators'!$B$15:$W$361, MATCH('O5 Details by Class &amp; Accounts'!AH$18, 'E2 Allocators'!$B$15:$W$15, 0),FALSE)*$G26), 0, VLOOKUP(VLOOKUP($A26, 'E4 TB Allocation Details'!$A$18:$L$217, MATCH("Customer ID", 'E4 TB Allocation Details'!$A$18:$L$18, 0),FALSE), 'E2 Allocators'!$B$15:$W$361, MATCH('O5 Details by Class &amp; Accounts'!AH$18, 'E2 Allocators'!$B$15:$W$15, 0),FALSE)*$G26)</f>
        <v>0</v>
      </c>
      <c r="AI26" s="1334">
        <f>IF(ISERROR(VLOOKUP(VLOOKUP($A26, 'E4 TB Allocation Details'!$A$18:$L$217, MATCH("Customer ID", 'E4 TB Allocation Details'!$A$18:$L$18, 0),FALSE), 'E2 Allocators'!$B$15:$W$361, MATCH('O5 Details by Class &amp; Accounts'!AI$18, 'E2 Allocators'!$B$15:$W$15, 0),FALSE)*$G26), 0, VLOOKUP(VLOOKUP($A26, 'E4 TB Allocation Details'!$A$18:$L$217, MATCH("Customer ID", 'E4 TB Allocation Details'!$A$18:$L$18, 0),FALSE), 'E2 Allocators'!$B$15:$W$361, MATCH('O5 Details by Class &amp; Accounts'!AI$18, 'E2 Allocators'!$B$15:$W$15, 0),FALSE)*$G26)</f>
        <v>0</v>
      </c>
      <c r="AJ26" s="1334">
        <f>IF(ISERROR(VLOOKUP(VLOOKUP($A26, 'E4 TB Allocation Details'!$A$18:$L$217, MATCH("Customer ID", 'E4 TB Allocation Details'!$A$18:$L$18, 0),FALSE), 'E2 Allocators'!$B$15:$W$361, MATCH('O5 Details by Class &amp; Accounts'!AJ$18, 'E2 Allocators'!$B$15:$W$15, 0),FALSE)*$G26), 0, VLOOKUP(VLOOKUP($A26, 'E4 TB Allocation Details'!$A$18:$L$217, MATCH("Customer ID", 'E4 TB Allocation Details'!$A$18:$L$18, 0),FALSE), 'E2 Allocators'!$B$15:$W$361, MATCH('O5 Details by Class &amp; Accounts'!AJ$18, 'E2 Allocators'!$B$15:$W$15, 0),FALSE)*$G26)</f>
        <v>0</v>
      </c>
      <c r="AK26" s="1334">
        <f>IF(ISERROR(VLOOKUP(VLOOKUP($A26, 'E4 TB Allocation Details'!$A$18:$L$217, MATCH("Customer ID", 'E4 TB Allocation Details'!$A$18:$L$18, 0),FALSE), 'E2 Allocators'!$B$15:$W$361, MATCH('O5 Details by Class &amp; Accounts'!AK$18, 'E2 Allocators'!$B$15:$W$15, 0),FALSE)*$G26), 0, VLOOKUP(VLOOKUP($A26, 'E4 TB Allocation Details'!$A$18:$L$217, MATCH("Customer ID", 'E4 TB Allocation Details'!$A$18:$L$18, 0),FALSE), 'E2 Allocators'!$B$15:$W$361, MATCH('O5 Details by Class &amp; Accounts'!AK$18, 'E2 Allocators'!$B$15:$W$15, 0),FALSE)*$G26)</f>
        <v>0</v>
      </c>
      <c r="AL26" s="1334">
        <f>IF(ISERROR(VLOOKUP(VLOOKUP($A26, 'E4 TB Allocation Details'!$A$18:$L$217, MATCH("Customer ID", 'E4 TB Allocation Details'!$A$18:$L$18, 0),FALSE), 'E2 Allocators'!$B$15:$W$361, MATCH('O5 Details by Class &amp; Accounts'!AL$18, 'E2 Allocators'!$B$15:$W$15, 0),FALSE)*$G26), 0, VLOOKUP(VLOOKUP($A26, 'E4 TB Allocation Details'!$A$18:$L$217, MATCH("Customer ID", 'E4 TB Allocation Details'!$A$18:$L$18, 0),FALSE), 'E2 Allocators'!$B$15:$W$361, MATCH('O5 Details by Class &amp; Accounts'!AL$18, 'E2 Allocators'!$B$15:$W$15, 0),FALSE)*$G26)</f>
        <v>0</v>
      </c>
      <c r="AM26" s="1334">
        <f>IF(ISERROR(VLOOKUP(VLOOKUP($A26, 'E4 TB Allocation Details'!$A$18:$L$217, MATCH("Customer ID", 'E4 TB Allocation Details'!$A$18:$L$18, 0),FALSE), 'E2 Allocators'!$B$15:$W$361, MATCH('O5 Details by Class &amp; Accounts'!AM$18, 'E2 Allocators'!$B$15:$W$15, 0),FALSE)*$G26), 0, VLOOKUP(VLOOKUP($A26, 'E4 TB Allocation Details'!$A$18:$L$217, MATCH("Customer ID", 'E4 TB Allocation Details'!$A$18:$L$18, 0),FALSE), 'E2 Allocators'!$B$15:$W$361, MATCH('O5 Details by Class &amp; Accounts'!AM$18, 'E2 Allocators'!$B$15:$W$15, 0),FALSE)*$G26)</f>
        <v>0</v>
      </c>
      <c r="AN26" s="1334">
        <f>IF(ISERROR(VLOOKUP(VLOOKUP($A26, 'E4 TB Allocation Details'!$A$18:$L$217, MATCH("Customer ID", 'E4 TB Allocation Details'!$A$18:$L$18, 0),FALSE), 'E2 Allocators'!$B$15:$W$361, MATCH('O5 Details by Class &amp; Accounts'!AN$18, 'E2 Allocators'!$B$15:$W$15, 0),FALSE)*$G26), 0, VLOOKUP(VLOOKUP($A26, 'E4 TB Allocation Details'!$A$18:$L$217, MATCH("Customer ID", 'E4 TB Allocation Details'!$A$18:$L$18, 0),FALSE), 'E2 Allocators'!$B$15:$W$361, MATCH('O5 Details by Class &amp; Accounts'!AN$18, 'E2 Allocators'!$B$15:$W$15, 0),FALSE)*$G26)</f>
        <v>0</v>
      </c>
      <c r="AO26" s="1334">
        <f>IF(ISERROR(VLOOKUP(VLOOKUP($A26, 'E4 TB Allocation Details'!$A$18:$L$217, MATCH("Customer ID", 'E4 TB Allocation Details'!$A$18:$L$18, 0),FALSE), 'E2 Allocators'!$B$15:$W$361, MATCH('O5 Details by Class &amp; Accounts'!AO$18, 'E2 Allocators'!$B$15:$W$15, 0),FALSE)*$G26), 0, VLOOKUP(VLOOKUP($A26, 'E4 TB Allocation Details'!$A$18:$L$217, MATCH("Customer ID", 'E4 TB Allocation Details'!$A$18:$L$18, 0),FALSE), 'E2 Allocators'!$B$15:$W$361, MATCH('O5 Details by Class &amp; Accounts'!AO$18, 'E2 Allocators'!$B$15:$W$15, 0),FALSE)*$G26)</f>
        <v>0</v>
      </c>
      <c r="AP26" s="1334">
        <f>IF(ISERROR(VLOOKUP(VLOOKUP($A26, 'E4 TB Allocation Details'!$A$18:$L$217, MATCH("Customer ID", 'E4 TB Allocation Details'!$A$18:$L$18, 0),FALSE), 'E2 Allocators'!$B$15:$W$361, MATCH('O5 Details by Class &amp; Accounts'!AP$18, 'E2 Allocators'!$B$15:$W$15, 0),FALSE)*$G26), 0, VLOOKUP(VLOOKUP($A26, 'E4 TB Allocation Details'!$A$18:$L$217, MATCH("Customer ID", 'E4 TB Allocation Details'!$A$18:$L$18, 0),FALSE), 'E2 Allocators'!$B$15:$W$361, MATCH('O5 Details by Class &amp; Accounts'!AP$18, 'E2 Allocators'!$B$15:$W$15, 0),FALSE)*$G26)</f>
        <v>0</v>
      </c>
      <c r="AQ26" s="1334">
        <f>IF(ISERROR(VLOOKUP(VLOOKUP($A26, 'E4 TB Allocation Details'!$A$18:$L$217, MATCH("Customer ID", 'E4 TB Allocation Details'!$A$18:$L$18, 0),FALSE), 'E2 Allocators'!$B$15:$W$361, MATCH('O5 Details by Class &amp; Accounts'!AQ$18, 'E2 Allocators'!$B$15:$W$15, 0),FALSE)*$G26), 0, VLOOKUP(VLOOKUP($A26, 'E4 TB Allocation Details'!$A$18:$L$217, MATCH("Customer ID", 'E4 TB Allocation Details'!$A$18:$L$18, 0),FALSE), 'E2 Allocators'!$B$15:$W$361, MATCH('O5 Details by Class &amp; Accounts'!AQ$18, 'E2 Allocators'!$B$15:$W$15, 0),FALSE)*$G26)</f>
        <v>0</v>
      </c>
      <c r="AR26" s="1334">
        <f>IF(ISERROR(VLOOKUP(VLOOKUP($A26, 'E4 TB Allocation Details'!$A$18:$L$217, MATCH("Customer ID", 'E4 TB Allocation Details'!$A$18:$L$18, 0),FALSE), 'E2 Allocators'!$B$15:$W$361, MATCH('O5 Details by Class &amp; Accounts'!AR$18, 'E2 Allocators'!$B$15:$W$15, 0),FALSE)*$G26), 0, VLOOKUP(VLOOKUP($A26, 'E4 TB Allocation Details'!$A$18:$L$217, MATCH("Customer ID", 'E4 TB Allocation Details'!$A$18:$L$18, 0),FALSE), 'E2 Allocators'!$B$15:$W$361, MATCH('O5 Details by Class &amp; Accounts'!AR$18, 'E2 Allocators'!$B$15:$W$15, 0),FALSE)*$G26)</f>
        <v>0</v>
      </c>
      <c r="AS26" s="1334">
        <f>IF(ISERROR(VLOOKUP(VLOOKUP($A26, 'E4 TB Allocation Details'!$A$18:$L$217, MATCH("Customer ID", 'E4 TB Allocation Details'!$A$18:$L$18, 0),FALSE), 'E2 Allocators'!$B$15:$W$361, MATCH('O5 Details by Class &amp; Accounts'!AS$18, 'E2 Allocators'!$B$15:$W$15, 0),FALSE)*$G26), 0, VLOOKUP(VLOOKUP($A26, 'E4 TB Allocation Details'!$A$18:$L$217, MATCH("Customer ID", 'E4 TB Allocation Details'!$A$18:$L$18, 0),FALSE), 'E2 Allocators'!$B$15:$W$361, MATCH('O5 Details by Class &amp; Accounts'!AS$18, 'E2 Allocators'!$B$15:$W$15, 0),FALSE)*$G26)</f>
        <v>0</v>
      </c>
      <c r="AT26" s="1334">
        <f>IF(ISERROR(VLOOKUP(VLOOKUP($A26, 'E4 TB Allocation Details'!$A$18:$L$217, MATCH("Customer ID", 'E4 TB Allocation Details'!$A$18:$L$18, 0),FALSE), 'E2 Allocators'!$B$15:$W$361, MATCH('O5 Details by Class &amp; Accounts'!AT$18, 'E2 Allocators'!$B$15:$W$15, 0),FALSE)*$G26), 0, VLOOKUP(VLOOKUP($A26, 'E4 TB Allocation Details'!$A$18:$L$217, MATCH("Customer ID", 'E4 TB Allocation Details'!$A$18:$L$18, 0),FALSE), 'E2 Allocators'!$B$15:$W$361, MATCH('O5 Details by Class &amp; Accounts'!AT$18, 'E2 Allocators'!$B$15:$W$15, 0),FALSE)*$G26)</f>
        <v>0</v>
      </c>
      <c r="AU26" s="1334">
        <f>IF(ISERROR(VLOOKUP(VLOOKUP($A26, 'E4 TB Allocation Details'!$A$18:$L$217, MATCH("Customer ID", 'E4 TB Allocation Details'!$A$18:$L$18, 0),FALSE), 'E2 Allocators'!$B$15:$W$361, MATCH('O5 Details by Class &amp; Accounts'!AU$18, 'E2 Allocators'!$B$15:$W$15, 0),FALSE)*$G26), 0, VLOOKUP(VLOOKUP($A26, 'E4 TB Allocation Details'!$A$18:$L$217, MATCH("Customer ID", 'E4 TB Allocation Details'!$A$18:$L$18, 0),FALSE), 'E2 Allocators'!$B$15:$W$361, MATCH('O5 Details by Class &amp; Accounts'!AU$18, 'E2 Allocators'!$B$15:$W$15, 0),FALSE)*$G26)</f>
        <v>0</v>
      </c>
      <c r="AV26" s="1334">
        <f>IF(ISERROR(VLOOKUP(VLOOKUP($A26, 'E4 TB Allocation Details'!$A$18:$L$217, MATCH("Customer ID", 'E4 TB Allocation Details'!$A$18:$L$18, 0),FALSE), 'E2 Allocators'!$B$15:$W$361, MATCH('O5 Details by Class &amp; Accounts'!AV$18, 'E2 Allocators'!$B$15:$W$15, 0),FALSE)*$G26), 0, VLOOKUP(VLOOKUP($A26, 'E4 TB Allocation Details'!$A$18:$L$217, MATCH("Customer ID", 'E4 TB Allocation Details'!$A$18:$L$18, 0),FALSE), 'E2 Allocators'!$B$15:$W$361, MATCH('O5 Details by Class &amp; Accounts'!AV$18, 'E2 Allocators'!$B$15:$W$15, 0),FALSE)*$G26)</f>
        <v>0</v>
      </c>
      <c r="AW26" s="1334">
        <f>IF(ISERROR(VLOOKUP(VLOOKUP($A26, 'E4 TB Allocation Details'!$A$18:$L$217, MATCH("Customer ID", 'E4 TB Allocation Details'!$A$18:$L$18, 0),FALSE), 'E2 Allocators'!$B$15:$W$361, MATCH('O5 Details by Class &amp; Accounts'!AW$18, 'E2 Allocators'!$B$15:$W$15, 0),FALSE)*$G26), 0, VLOOKUP(VLOOKUP($A26, 'E4 TB Allocation Details'!$A$18:$L$217, MATCH("Customer ID", 'E4 TB Allocation Details'!$A$18:$L$18, 0),FALSE), 'E2 Allocators'!$B$15:$W$361, MATCH('O5 Details by Class &amp; Accounts'!AW$18, 'E2 Allocators'!$B$15:$W$15, 0),FALSE)*$G26)</f>
        <v>0</v>
      </c>
      <c r="AX26" s="1334">
        <f t="shared" si="2"/>
        <v>0</v>
      </c>
      <c r="AY26" s="1334">
        <f>IF(ISERROR(VLOOKUP(VLOOKUP($A26, 'E4 TB Allocation Details'!$A$18:$L$217, MATCH("Misc ID", 'E4 TB Allocation Details'!$A$18:$L$18, 0),FALSE), 'E2 Allocators'!$B$15:$W$361, MATCH('O5 Details by Class &amp; Accounts'!AY$18, 'E2 Allocators'!$B$15:$W$15, 0),FALSE)*$E26), 0, VLOOKUP(VLOOKUP($A26, 'E4 TB Allocation Details'!$A$18:$L$217, MATCH("Misc ID", 'E4 TB Allocation Details'!$A$18:$L$18, 0),FALSE), 'E2 Allocators'!$B$15:$W$361, MATCH('O5 Details by Class &amp; Accounts'!AY$18, 'E2 Allocators'!$B$15:$W$15, 0),FALSE)*$E26)</f>
        <v>0</v>
      </c>
      <c r="AZ26" s="1334">
        <f>IF(ISERROR(VLOOKUP(VLOOKUP($A26, 'E4 TB Allocation Details'!$A$18:$L$217, MATCH("Misc ID", 'E4 TB Allocation Details'!$A$18:$L$18, 0),FALSE), 'E2 Allocators'!$B$15:$W$361, MATCH('O5 Details by Class &amp; Accounts'!AZ$18, 'E2 Allocators'!$B$15:$W$15, 0),FALSE)*$E26), 0, VLOOKUP(VLOOKUP($A26, 'E4 TB Allocation Details'!$A$18:$L$217, MATCH("Misc ID", 'E4 TB Allocation Details'!$A$18:$L$18, 0),FALSE), 'E2 Allocators'!$B$15:$W$361, MATCH('O5 Details by Class &amp; Accounts'!AZ$18, 'E2 Allocators'!$B$15:$W$15, 0),FALSE)*$E26)</f>
        <v>0</v>
      </c>
      <c r="BA26" s="1334">
        <f>IF(ISERROR(VLOOKUP(VLOOKUP($A26, 'E4 TB Allocation Details'!$A$18:$L$217, MATCH("Misc ID", 'E4 TB Allocation Details'!$A$18:$L$18, 0),FALSE), 'E2 Allocators'!$B$15:$W$361, MATCH('O5 Details by Class &amp; Accounts'!BA$18, 'E2 Allocators'!$B$15:$W$15, 0),FALSE)*$E26), 0, VLOOKUP(VLOOKUP($A26, 'E4 TB Allocation Details'!$A$18:$L$217, MATCH("Misc ID", 'E4 TB Allocation Details'!$A$18:$L$18, 0),FALSE), 'E2 Allocators'!$B$15:$W$361, MATCH('O5 Details by Class &amp; Accounts'!BA$18, 'E2 Allocators'!$B$15:$W$15, 0),FALSE)*$E26)</f>
        <v>0</v>
      </c>
      <c r="BB26" s="1334">
        <f>IF(ISERROR(VLOOKUP(VLOOKUP($A26, 'E4 TB Allocation Details'!$A$18:$L$217, MATCH("Misc ID", 'E4 TB Allocation Details'!$A$18:$L$18, 0),FALSE), 'E2 Allocators'!$B$15:$W$361, MATCH('O5 Details by Class &amp; Accounts'!BB$18, 'E2 Allocators'!$B$15:$W$15, 0),FALSE)*$E26), 0, VLOOKUP(VLOOKUP($A26, 'E4 TB Allocation Details'!$A$18:$L$217, MATCH("Misc ID", 'E4 TB Allocation Details'!$A$18:$L$18, 0),FALSE), 'E2 Allocators'!$B$15:$W$361, MATCH('O5 Details by Class &amp; Accounts'!BB$18, 'E2 Allocators'!$B$15:$W$15, 0),FALSE)*$E26)</f>
        <v>0</v>
      </c>
      <c r="BC26" s="1334">
        <f>IF(ISERROR(VLOOKUP(VLOOKUP($A26, 'E4 TB Allocation Details'!$A$18:$L$217, MATCH("Misc ID", 'E4 TB Allocation Details'!$A$18:$L$18, 0),FALSE), 'E2 Allocators'!$B$15:$W$361, MATCH('O5 Details by Class &amp; Accounts'!BC$18, 'E2 Allocators'!$B$15:$W$15, 0),FALSE)*$E26), 0, VLOOKUP(VLOOKUP($A26, 'E4 TB Allocation Details'!$A$18:$L$217, MATCH("Misc ID", 'E4 TB Allocation Details'!$A$18:$L$18, 0),FALSE), 'E2 Allocators'!$B$15:$W$361, MATCH('O5 Details by Class &amp; Accounts'!BC$18, 'E2 Allocators'!$B$15:$W$15, 0),FALSE)*$E26)</f>
        <v>0</v>
      </c>
      <c r="BD26" s="1334">
        <f>IF(ISERROR(VLOOKUP(VLOOKUP($A26, 'E4 TB Allocation Details'!$A$18:$L$217, MATCH("Misc ID", 'E4 TB Allocation Details'!$A$18:$L$18, 0),FALSE), 'E2 Allocators'!$B$15:$W$361, MATCH('O5 Details by Class &amp; Accounts'!BD$18, 'E2 Allocators'!$B$15:$W$15, 0),FALSE)*$E26), 0, VLOOKUP(VLOOKUP($A26, 'E4 TB Allocation Details'!$A$18:$L$217, MATCH("Misc ID", 'E4 TB Allocation Details'!$A$18:$L$18, 0),FALSE), 'E2 Allocators'!$B$15:$W$361, MATCH('O5 Details by Class &amp; Accounts'!BD$18, 'E2 Allocators'!$B$15:$W$15, 0),FALSE)*$E26)</f>
        <v>0</v>
      </c>
      <c r="BE26" s="1334">
        <f>IF(ISERROR(VLOOKUP(VLOOKUP($A26, 'E4 TB Allocation Details'!$A$18:$L$217, MATCH("Misc ID", 'E4 TB Allocation Details'!$A$18:$L$18, 0),FALSE), 'E2 Allocators'!$B$15:$W$361, MATCH('O5 Details by Class &amp; Accounts'!BE$18, 'E2 Allocators'!$B$15:$W$15, 0),FALSE)*$E26), 0, VLOOKUP(VLOOKUP($A26, 'E4 TB Allocation Details'!$A$18:$L$217, MATCH("Misc ID", 'E4 TB Allocation Details'!$A$18:$L$18, 0),FALSE), 'E2 Allocators'!$B$15:$W$361, MATCH('O5 Details by Class &amp; Accounts'!BE$18, 'E2 Allocators'!$B$15:$W$15, 0),FALSE)*$E26)</f>
        <v>0</v>
      </c>
      <c r="BF26" s="1334">
        <f>IF(ISERROR(VLOOKUP(VLOOKUP($A26, 'E4 TB Allocation Details'!$A$18:$L$217, MATCH("Misc ID", 'E4 TB Allocation Details'!$A$18:$L$18, 0),FALSE), 'E2 Allocators'!$B$15:$W$361, MATCH('O5 Details by Class &amp; Accounts'!BF$18, 'E2 Allocators'!$B$15:$W$15, 0),FALSE)*$E26), 0, VLOOKUP(VLOOKUP($A26, 'E4 TB Allocation Details'!$A$18:$L$217, MATCH("Misc ID", 'E4 TB Allocation Details'!$A$18:$L$18, 0),FALSE), 'E2 Allocators'!$B$15:$W$361, MATCH('O5 Details by Class &amp; Accounts'!BF$18, 'E2 Allocators'!$B$15:$W$15, 0),FALSE)*$E26)</f>
        <v>0</v>
      </c>
      <c r="BG26" s="1334">
        <f>IF(ISERROR(VLOOKUP(VLOOKUP($A26, 'E4 TB Allocation Details'!$A$18:$L$217, MATCH("Misc ID", 'E4 TB Allocation Details'!$A$18:$L$18, 0),FALSE), 'E2 Allocators'!$B$15:$W$361, MATCH('O5 Details by Class &amp; Accounts'!BG$18, 'E2 Allocators'!$B$15:$W$15, 0),FALSE)*$E26), 0, VLOOKUP(VLOOKUP($A26, 'E4 TB Allocation Details'!$A$18:$L$217, MATCH("Misc ID", 'E4 TB Allocation Details'!$A$18:$L$18, 0),FALSE), 'E2 Allocators'!$B$15:$W$361, MATCH('O5 Details by Class &amp; Accounts'!BG$18, 'E2 Allocators'!$B$15:$W$15, 0),FALSE)*$E26)</f>
        <v>0</v>
      </c>
      <c r="BH26" s="1334">
        <f>IF(ISERROR(VLOOKUP(VLOOKUP($A26, 'E4 TB Allocation Details'!$A$18:$L$217, MATCH("Misc ID", 'E4 TB Allocation Details'!$A$18:$L$18, 0),FALSE), 'E2 Allocators'!$B$15:$W$361, MATCH('O5 Details by Class &amp; Accounts'!BH$18, 'E2 Allocators'!$B$15:$W$15, 0),FALSE)*$E26), 0, VLOOKUP(VLOOKUP($A26, 'E4 TB Allocation Details'!$A$18:$L$217, MATCH("Misc ID", 'E4 TB Allocation Details'!$A$18:$L$18, 0),FALSE), 'E2 Allocators'!$B$15:$W$361, MATCH('O5 Details by Class &amp; Accounts'!BH$18, 'E2 Allocators'!$B$15:$W$15, 0),FALSE)*$E26)</f>
        <v>0</v>
      </c>
      <c r="BI26" s="1334">
        <f>IF(ISERROR(VLOOKUP(VLOOKUP($A26, 'E4 TB Allocation Details'!$A$18:$L$217, MATCH("Misc ID", 'E4 TB Allocation Details'!$A$18:$L$18, 0),FALSE), 'E2 Allocators'!$B$15:$W$361, MATCH('O5 Details by Class &amp; Accounts'!BI$18, 'E2 Allocators'!$B$15:$W$15, 0),FALSE)*$E26), 0, VLOOKUP(VLOOKUP($A26, 'E4 TB Allocation Details'!$A$18:$L$217, MATCH("Misc ID", 'E4 TB Allocation Details'!$A$18:$L$18, 0),FALSE), 'E2 Allocators'!$B$15:$W$361, MATCH('O5 Details by Class &amp; Accounts'!BI$18, 'E2 Allocators'!$B$15:$W$15, 0),FALSE)*$E26)</f>
        <v>0</v>
      </c>
      <c r="BJ26" s="1334">
        <f>IF(ISERROR(VLOOKUP(VLOOKUP($A26, 'E4 TB Allocation Details'!$A$18:$L$217, MATCH("Misc ID", 'E4 TB Allocation Details'!$A$18:$L$18, 0),FALSE), 'E2 Allocators'!$B$15:$W$361, MATCH('O5 Details by Class &amp; Accounts'!BJ$18, 'E2 Allocators'!$B$15:$W$15, 0),FALSE)*$E26), 0, VLOOKUP(VLOOKUP($A26, 'E4 TB Allocation Details'!$A$18:$L$217, MATCH("Misc ID", 'E4 TB Allocation Details'!$A$18:$L$18, 0),FALSE), 'E2 Allocators'!$B$15:$W$361, MATCH('O5 Details by Class &amp; Accounts'!BJ$18, 'E2 Allocators'!$B$15:$W$15, 0),FALSE)*$E26)</f>
        <v>0</v>
      </c>
      <c r="BK26" s="1334">
        <f>IF(ISERROR(VLOOKUP(VLOOKUP($A26, 'E4 TB Allocation Details'!$A$18:$L$217, MATCH("Misc ID", 'E4 TB Allocation Details'!$A$18:$L$18, 0),FALSE), 'E2 Allocators'!$B$15:$W$361, MATCH('O5 Details by Class &amp; Accounts'!BK$18, 'E2 Allocators'!$B$15:$W$15, 0),FALSE)*$E26), 0, VLOOKUP(VLOOKUP($A26, 'E4 TB Allocation Details'!$A$18:$L$217, MATCH("Misc ID", 'E4 TB Allocation Details'!$A$18:$L$18, 0),FALSE), 'E2 Allocators'!$B$15:$W$361, MATCH('O5 Details by Class &amp; Accounts'!BK$18, 'E2 Allocators'!$B$15:$W$15, 0),FALSE)*$E26)</f>
        <v>0</v>
      </c>
      <c r="BL26" s="1334">
        <f>IF(ISERROR(VLOOKUP(VLOOKUP($A26, 'E4 TB Allocation Details'!$A$18:$L$217, MATCH("Misc ID", 'E4 TB Allocation Details'!$A$18:$L$18, 0),FALSE), 'E2 Allocators'!$B$15:$W$361, MATCH('O5 Details by Class &amp; Accounts'!BL$18, 'E2 Allocators'!$B$15:$W$15, 0),FALSE)*$E26), 0, VLOOKUP(VLOOKUP($A26, 'E4 TB Allocation Details'!$A$18:$L$217, MATCH("Misc ID", 'E4 TB Allocation Details'!$A$18:$L$18, 0),FALSE), 'E2 Allocators'!$B$15:$W$361, MATCH('O5 Details by Class &amp; Accounts'!BL$18, 'E2 Allocators'!$B$15:$W$15, 0),FALSE)*$E26)</f>
        <v>0</v>
      </c>
      <c r="BM26" s="1334">
        <f>IF(ISERROR(VLOOKUP(VLOOKUP($A26, 'E4 TB Allocation Details'!$A$18:$L$217, MATCH("Misc ID", 'E4 TB Allocation Details'!$A$18:$L$18, 0),FALSE), 'E2 Allocators'!$B$15:$W$361, MATCH('O5 Details by Class &amp; Accounts'!BM$18, 'E2 Allocators'!$B$15:$W$15, 0),FALSE)*$E26), 0, VLOOKUP(VLOOKUP($A26, 'E4 TB Allocation Details'!$A$18:$L$217, MATCH("Misc ID", 'E4 TB Allocation Details'!$A$18:$L$18, 0),FALSE), 'E2 Allocators'!$B$15:$W$361, MATCH('O5 Details by Class &amp; Accounts'!BM$18, 'E2 Allocators'!$B$15:$W$15, 0),FALSE)*$E26)</f>
        <v>0</v>
      </c>
      <c r="BN26" s="1334">
        <f>IF(ISERROR(VLOOKUP(VLOOKUP($A26, 'E4 TB Allocation Details'!$A$18:$L$217, MATCH("Misc ID", 'E4 TB Allocation Details'!$A$18:$L$18, 0),FALSE), 'E2 Allocators'!$B$15:$W$361, MATCH('O5 Details by Class &amp; Accounts'!BN$18, 'E2 Allocators'!$B$15:$W$15, 0),FALSE)*$E26), 0, VLOOKUP(VLOOKUP($A26, 'E4 TB Allocation Details'!$A$18:$L$217, MATCH("Misc ID", 'E4 TB Allocation Details'!$A$18:$L$18, 0),FALSE), 'E2 Allocators'!$B$15:$W$361, MATCH('O5 Details by Class &amp; Accounts'!BN$18, 'E2 Allocators'!$B$15:$W$15, 0),FALSE)*$E26)</f>
        <v>0</v>
      </c>
      <c r="BO26" s="1334">
        <f>IF(ISERROR(VLOOKUP(VLOOKUP($A26, 'E4 TB Allocation Details'!$A$18:$L$217, MATCH("Misc ID", 'E4 TB Allocation Details'!$A$18:$L$18, 0),FALSE), 'E2 Allocators'!$B$15:$W$361, MATCH('O5 Details by Class &amp; Accounts'!BO$18, 'E2 Allocators'!$B$15:$W$15, 0),FALSE)*$E26), 0, VLOOKUP(VLOOKUP($A26, 'E4 TB Allocation Details'!$A$18:$L$217, MATCH("Misc ID", 'E4 TB Allocation Details'!$A$18:$L$18, 0),FALSE), 'E2 Allocators'!$B$15:$W$361, MATCH('O5 Details by Class &amp; Accounts'!BO$18, 'E2 Allocators'!$B$15:$W$15, 0),FALSE)*$E26)</f>
        <v>0</v>
      </c>
      <c r="BP26" s="1334">
        <f>IF(ISERROR(VLOOKUP(VLOOKUP($A26, 'E4 TB Allocation Details'!$A$18:$L$217, MATCH("Misc ID", 'E4 TB Allocation Details'!$A$18:$L$18, 0),FALSE), 'E2 Allocators'!$B$15:$W$361, MATCH('O5 Details by Class &amp; Accounts'!BP$18, 'E2 Allocators'!$B$15:$W$15, 0),FALSE)*$E26), 0, VLOOKUP(VLOOKUP($A26, 'E4 TB Allocation Details'!$A$18:$L$217, MATCH("Misc ID", 'E4 TB Allocation Details'!$A$18:$L$18, 0),FALSE), 'E2 Allocators'!$B$15:$W$361, MATCH('O5 Details by Class &amp; Accounts'!BP$18, 'E2 Allocators'!$B$15:$W$15, 0),FALSE)*$E26)</f>
        <v>0</v>
      </c>
      <c r="BQ26" s="1334">
        <f>IF(ISERROR(VLOOKUP(VLOOKUP($A26, 'E4 TB Allocation Details'!$A$18:$L$217, MATCH("Misc ID", 'E4 TB Allocation Details'!$A$18:$L$18, 0),FALSE), 'E2 Allocators'!$B$15:$W$361, MATCH('O5 Details by Class &amp; Accounts'!BQ$18, 'E2 Allocators'!$B$15:$W$15, 0),FALSE)*$E26), 0, VLOOKUP(VLOOKUP($A26, 'E4 TB Allocation Details'!$A$18:$L$217, MATCH("Misc ID", 'E4 TB Allocation Details'!$A$18:$L$18, 0),FALSE), 'E2 Allocators'!$B$15:$W$361, MATCH('O5 Details by Class &amp; Accounts'!BQ$18, 'E2 Allocators'!$B$15:$W$15, 0),FALSE)*$E26)</f>
        <v>0</v>
      </c>
      <c r="BR26" s="1334">
        <f>IF(ISERROR(VLOOKUP(VLOOKUP($A26, 'E4 TB Allocation Details'!$A$18:$L$217, MATCH("Misc ID", 'E4 TB Allocation Details'!$A$18:$L$18, 0),FALSE), 'E2 Allocators'!$B$15:$W$361, MATCH('O5 Details by Class &amp; Accounts'!BR$18, 'E2 Allocators'!$B$15:$W$15, 0),FALSE)*$E26), 0, VLOOKUP(VLOOKUP($A26, 'E4 TB Allocation Details'!$A$18:$L$217, MATCH("Misc ID", 'E4 TB Allocation Details'!$A$18:$L$18, 0),FALSE), 'E2 Allocators'!$B$15:$W$361, MATCH('O5 Details by Class &amp; Accounts'!BR$18, 'E2 Allocators'!$B$15:$W$15, 0),FALSE)*$E26)</f>
        <v>0</v>
      </c>
      <c r="BS26" s="1334">
        <f t="shared" si="3"/>
        <v>0</v>
      </c>
      <c r="BT26" s="1334">
        <f>IF(ISERROR(VLOOKUP(VLOOKUP($A26, 'E4 TB Allocation Details'!$A$18:$L$217, MATCH("A &amp; G ID", 'E4 TB Allocation Details'!$A$18:$L$18, 0),FALSE), 'E2 Allocators'!$B$15:$W$361, MATCH('O5 Details by Class &amp; Accounts'!BT$18, 'E2 Allocators'!$B$15:$W$15, 0),FALSE)*$E26), 0, VLOOKUP(VLOOKUP($A26, 'E4 TB Allocation Details'!$A$18:$L$217, MATCH("A &amp; G ID", 'E4 TB Allocation Details'!$A$18:$L$18, 0),FALSE), 'E2 Allocators'!$B$15:$W$361, MATCH('O5 Details by Class &amp; Accounts'!BT$18, 'E2 Allocators'!$B$15:$W$15, 0),FALSE)*$E26)</f>
        <v>0</v>
      </c>
      <c r="BU26" s="1334">
        <f>IF(ISERROR(VLOOKUP(VLOOKUP($A26, 'E4 TB Allocation Details'!$A$18:$L$217, MATCH("A &amp; G ID", 'E4 TB Allocation Details'!$A$18:$L$18, 0),FALSE), 'E2 Allocators'!$B$15:$W$361, MATCH('O5 Details by Class &amp; Accounts'!BU$18, 'E2 Allocators'!$B$15:$W$15, 0),FALSE)*$E26), 0, VLOOKUP(VLOOKUP($A26, 'E4 TB Allocation Details'!$A$18:$L$217, MATCH("A &amp; G ID", 'E4 TB Allocation Details'!$A$18:$L$18, 0),FALSE), 'E2 Allocators'!$B$15:$W$361, MATCH('O5 Details by Class &amp; Accounts'!BU$18, 'E2 Allocators'!$B$15:$W$15, 0),FALSE)*$E26)</f>
        <v>0</v>
      </c>
      <c r="BV26" s="1334">
        <f>IF(ISERROR(VLOOKUP(VLOOKUP($A26, 'E4 TB Allocation Details'!$A$18:$L$217, MATCH("A &amp; G ID", 'E4 TB Allocation Details'!$A$18:$L$18, 0),FALSE), 'E2 Allocators'!$B$15:$W$361, MATCH('O5 Details by Class &amp; Accounts'!BV$18, 'E2 Allocators'!$B$15:$W$15, 0),FALSE)*$E26), 0, VLOOKUP(VLOOKUP($A26, 'E4 TB Allocation Details'!$A$18:$L$217, MATCH("A &amp; G ID", 'E4 TB Allocation Details'!$A$18:$L$18, 0),FALSE), 'E2 Allocators'!$B$15:$W$361, MATCH('O5 Details by Class &amp; Accounts'!BV$18, 'E2 Allocators'!$B$15:$W$15, 0),FALSE)*$E26)</f>
        <v>0</v>
      </c>
      <c r="BW26" s="1334">
        <f>IF(ISERROR(VLOOKUP(VLOOKUP($A26, 'E4 TB Allocation Details'!$A$18:$L$217, MATCH("A &amp; G ID", 'E4 TB Allocation Details'!$A$18:$L$18, 0),FALSE), 'E2 Allocators'!$B$15:$W$361, MATCH('O5 Details by Class &amp; Accounts'!BW$18, 'E2 Allocators'!$B$15:$W$15, 0),FALSE)*$E26), 0, VLOOKUP(VLOOKUP($A26, 'E4 TB Allocation Details'!$A$18:$L$217, MATCH("A &amp; G ID", 'E4 TB Allocation Details'!$A$18:$L$18, 0),FALSE), 'E2 Allocators'!$B$15:$W$361, MATCH('O5 Details by Class &amp; Accounts'!BW$18, 'E2 Allocators'!$B$15:$W$15, 0),FALSE)*$E26)</f>
        <v>0</v>
      </c>
      <c r="BX26" s="1334">
        <f>IF(ISERROR(VLOOKUP(VLOOKUP($A26, 'E4 TB Allocation Details'!$A$18:$L$217, MATCH("A &amp; G ID", 'E4 TB Allocation Details'!$A$18:$L$18, 0),FALSE), 'E2 Allocators'!$B$15:$W$361, MATCH('O5 Details by Class &amp; Accounts'!BX$18, 'E2 Allocators'!$B$15:$W$15, 0),FALSE)*$E26), 0, VLOOKUP(VLOOKUP($A26, 'E4 TB Allocation Details'!$A$18:$L$217, MATCH("A &amp; G ID", 'E4 TB Allocation Details'!$A$18:$L$18, 0),FALSE), 'E2 Allocators'!$B$15:$W$361, MATCH('O5 Details by Class &amp; Accounts'!BX$18, 'E2 Allocators'!$B$15:$W$15, 0),FALSE)*$E26)</f>
        <v>0</v>
      </c>
      <c r="BY26" s="1334">
        <f>IF(ISERROR(VLOOKUP(VLOOKUP($A26, 'E4 TB Allocation Details'!$A$18:$L$217, MATCH("A &amp; G ID", 'E4 TB Allocation Details'!$A$18:$L$18, 0),FALSE), 'E2 Allocators'!$B$15:$W$361, MATCH('O5 Details by Class &amp; Accounts'!BY$18, 'E2 Allocators'!$B$15:$W$15, 0),FALSE)*$E26), 0, VLOOKUP(VLOOKUP($A26, 'E4 TB Allocation Details'!$A$18:$L$217, MATCH("A &amp; G ID", 'E4 TB Allocation Details'!$A$18:$L$18, 0),FALSE), 'E2 Allocators'!$B$15:$W$361, MATCH('O5 Details by Class &amp; Accounts'!BY$18, 'E2 Allocators'!$B$15:$W$15, 0),FALSE)*$E26)</f>
        <v>0</v>
      </c>
      <c r="BZ26" s="1334">
        <f>IF(ISERROR(VLOOKUP(VLOOKUP($A26, 'E4 TB Allocation Details'!$A$18:$L$217, MATCH("A &amp; G ID", 'E4 TB Allocation Details'!$A$18:$L$18, 0),FALSE), 'E2 Allocators'!$B$15:$W$361, MATCH('O5 Details by Class &amp; Accounts'!BZ$18, 'E2 Allocators'!$B$15:$W$15, 0),FALSE)*$E26), 0, VLOOKUP(VLOOKUP($A26, 'E4 TB Allocation Details'!$A$18:$L$217, MATCH("A &amp; G ID", 'E4 TB Allocation Details'!$A$18:$L$18, 0),FALSE), 'E2 Allocators'!$B$15:$W$361, MATCH('O5 Details by Class &amp; Accounts'!BZ$18, 'E2 Allocators'!$B$15:$W$15, 0),FALSE)*$E26)</f>
        <v>0</v>
      </c>
      <c r="CA26" s="1334">
        <f>IF(ISERROR(VLOOKUP(VLOOKUP($A26, 'E4 TB Allocation Details'!$A$18:$L$217, MATCH("A &amp; G ID", 'E4 TB Allocation Details'!$A$18:$L$18, 0),FALSE), 'E2 Allocators'!$B$15:$W$361, MATCH('O5 Details by Class &amp; Accounts'!CA$18, 'E2 Allocators'!$B$15:$W$15, 0),FALSE)*$E26), 0, VLOOKUP(VLOOKUP($A26, 'E4 TB Allocation Details'!$A$18:$L$217, MATCH("A &amp; G ID", 'E4 TB Allocation Details'!$A$18:$L$18, 0),FALSE), 'E2 Allocators'!$B$15:$W$361, MATCH('O5 Details by Class &amp; Accounts'!CA$18, 'E2 Allocators'!$B$15:$W$15, 0),FALSE)*$E26)</f>
        <v>0</v>
      </c>
      <c r="CB26" s="1334">
        <f>IF(ISERROR(VLOOKUP(VLOOKUP($A26, 'E4 TB Allocation Details'!$A$18:$L$217, MATCH("A &amp; G ID", 'E4 TB Allocation Details'!$A$18:$L$18, 0),FALSE), 'E2 Allocators'!$B$15:$W$361, MATCH('O5 Details by Class &amp; Accounts'!CB$18, 'E2 Allocators'!$B$15:$W$15, 0),FALSE)*$E26), 0, VLOOKUP(VLOOKUP($A26, 'E4 TB Allocation Details'!$A$18:$L$217, MATCH("A &amp; G ID", 'E4 TB Allocation Details'!$A$18:$L$18, 0),FALSE), 'E2 Allocators'!$B$15:$W$361, MATCH('O5 Details by Class &amp; Accounts'!CB$18, 'E2 Allocators'!$B$15:$W$15, 0),FALSE)*$E26)</f>
        <v>0</v>
      </c>
      <c r="CC26" s="1334">
        <f>IF(ISERROR(VLOOKUP(VLOOKUP($A26, 'E4 TB Allocation Details'!$A$18:$L$217, MATCH("A &amp; G ID", 'E4 TB Allocation Details'!$A$18:$L$18, 0),FALSE), 'E2 Allocators'!$B$15:$W$361, MATCH('O5 Details by Class &amp; Accounts'!CC$18, 'E2 Allocators'!$B$15:$W$15, 0),FALSE)*$E26), 0, VLOOKUP(VLOOKUP($A26, 'E4 TB Allocation Details'!$A$18:$L$217, MATCH("A &amp; G ID", 'E4 TB Allocation Details'!$A$18:$L$18, 0),FALSE), 'E2 Allocators'!$B$15:$W$361, MATCH('O5 Details by Class &amp; Accounts'!CC$18, 'E2 Allocators'!$B$15:$W$15, 0),FALSE)*$E26)</f>
        <v>0</v>
      </c>
      <c r="CD26" s="1334">
        <f>IF(ISERROR(VLOOKUP(VLOOKUP($A26, 'E4 TB Allocation Details'!$A$18:$L$217, MATCH("A &amp; G ID", 'E4 TB Allocation Details'!$A$18:$L$18, 0),FALSE), 'E2 Allocators'!$B$15:$W$361, MATCH('O5 Details by Class &amp; Accounts'!CD$18, 'E2 Allocators'!$B$15:$W$15, 0),FALSE)*$E26), 0, VLOOKUP(VLOOKUP($A26, 'E4 TB Allocation Details'!$A$18:$L$217, MATCH("A &amp; G ID", 'E4 TB Allocation Details'!$A$18:$L$18, 0),FALSE), 'E2 Allocators'!$B$15:$W$361, MATCH('O5 Details by Class &amp; Accounts'!CD$18, 'E2 Allocators'!$B$15:$W$15, 0),FALSE)*$E26)</f>
        <v>0</v>
      </c>
      <c r="CE26" s="1334">
        <f>IF(ISERROR(VLOOKUP(VLOOKUP($A26, 'E4 TB Allocation Details'!$A$18:$L$217, MATCH("A &amp; G ID", 'E4 TB Allocation Details'!$A$18:$L$18, 0),FALSE), 'E2 Allocators'!$B$15:$W$361, MATCH('O5 Details by Class &amp; Accounts'!CE$18, 'E2 Allocators'!$B$15:$W$15, 0),FALSE)*$E26), 0, VLOOKUP(VLOOKUP($A26, 'E4 TB Allocation Details'!$A$18:$L$217, MATCH("A &amp; G ID", 'E4 TB Allocation Details'!$A$18:$L$18, 0),FALSE), 'E2 Allocators'!$B$15:$W$361, MATCH('O5 Details by Class &amp; Accounts'!CE$18, 'E2 Allocators'!$B$15:$W$15, 0),FALSE)*$E26)</f>
        <v>0</v>
      </c>
      <c r="CF26" s="1334">
        <f>IF(ISERROR(VLOOKUP(VLOOKUP($A26, 'E4 TB Allocation Details'!$A$18:$L$217, MATCH("A &amp; G ID", 'E4 TB Allocation Details'!$A$18:$L$18, 0),FALSE), 'E2 Allocators'!$B$15:$W$361, MATCH('O5 Details by Class &amp; Accounts'!CF$18, 'E2 Allocators'!$B$15:$W$15, 0),FALSE)*$E26), 0, VLOOKUP(VLOOKUP($A26, 'E4 TB Allocation Details'!$A$18:$L$217, MATCH("A &amp; G ID", 'E4 TB Allocation Details'!$A$18:$L$18, 0),FALSE), 'E2 Allocators'!$B$15:$W$361, MATCH('O5 Details by Class &amp; Accounts'!CF$18, 'E2 Allocators'!$B$15:$W$15, 0),FALSE)*$E26)</f>
        <v>0</v>
      </c>
      <c r="CG26" s="1334">
        <f>IF(ISERROR(VLOOKUP(VLOOKUP($A26, 'E4 TB Allocation Details'!$A$18:$L$217, MATCH("A &amp; G ID", 'E4 TB Allocation Details'!$A$18:$L$18, 0),FALSE), 'E2 Allocators'!$B$15:$W$361, MATCH('O5 Details by Class &amp; Accounts'!CG$18, 'E2 Allocators'!$B$15:$W$15, 0),FALSE)*$E26), 0, VLOOKUP(VLOOKUP($A26, 'E4 TB Allocation Details'!$A$18:$L$217, MATCH("A &amp; G ID", 'E4 TB Allocation Details'!$A$18:$L$18, 0),FALSE), 'E2 Allocators'!$B$15:$W$361, MATCH('O5 Details by Class &amp; Accounts'!CG$18, 'E2 Allocators'!$B$15:$W$15, 0),FALSE)*$E26)</f>
        <v>0</v>
      </c>
      <c r="CH26" s="1334">
        <f>IF(ISERROR(VLOOKUP(VLOOKUP($A26, 'E4 TB Allocation Details'!$A$18:$L$217, MATCH("A &amp; G ID", 'E4 TB Allocation Details'!$A$18:$L$18, 0),FALSE), 'E2 Allocators'!$B$15:$W$361, MATCH('O5 Details by Class &amp; Accounts'!CH$18, 'E2 Allocators'!$B$15:$W$15, 0),FALSE)*$E26), 0, VLOOKUP(VLOOKUP($A26, 'E4 TB Allocation Details'!$A$18:$L$217, MATCH("A &amp; G ID", 'E4 TB Allocation Details'!$A$18:$L$18, 0),FALSE), 'E2 Allocators'!$B$15:$W$361, MATCH('O5 Details by Class &amp; Accounts'!CH$18, 'E2 Allocators'!$B$15:$W$15, 0),FALSE)*$E26)</f>
        <v>0</v>
      </c>
      <c r="CI26" s="1334">
        <f>IF(ISERROR(VLOOKUP(VLOOKUP($A26, 'E4 TB Allocation Details'!$A$18:$L$217, MATCH("A &amp; G ID", 'E4 TB Allocation Details'!$A$18:$L$18, 0),FALSE), 'E2 Allocators'!$B$15:$W$361, MATCH('O5 Details by Class &amp; Accounts'!CI$18, 'E2 Allocators'!$B$15:$W$15, 0),FALSE)*$E26), 0, VLOOKUP(VLOOKUP($A26, 'E4 TB Allocation Details'!$A$18:$L$217, MATCH("A &amp; G ID", 'E4 TB Allocation Details'!$A$18:$L$18, 0),FALSE), 'E2 Allocators'!$B$15:$W$361, MATCH('O5 Details by Class &amp; Accounts'!CI$18, 'E2 Allocators'!$B$15:$W$15, 0),FALSE)*$E26)</f>
        <v>0</v>
      </c>
      <c r="CJ26" s="1334">
        <f>IF(ISERROR(VLOOKUP(VLOOKUP($A26, 'E4 TB Allocation Details'!$A$18:$L$217, MATCH("A &amp; G ID", 'E4 TB Allocation Details'!$A$18:$L$18, 0),FALSE), 'E2 Allocators'!$B$15:$W$361, MATCH('O5 Details by Class &amp; Accounts'!CJ$18, 'E2 Allocators'!$B$15:$W$15, 0),FALSE)*$E26), 0, VLOOKUP(VLOOKUP($A26, 'E4 TB Allocation Details'!$A$18:$L$217, MATCH("A &amp; G ID", 'E4 TB Allocation Details'!$A$18:$L$18, 0),FALSE), 'E2 Allocators'!$B$15:$W$361, MATCH('O5 Details by Class &amp; Accounts'!CJ$18, 'E2 Allocators'!$B$15:$W$15, 0),FALSE)*$E26)</f>
        <v>0</v>
      </c>
      <c r="CK26" s="1334">
        <f>IF(ISERROR(VLOOKUP(VLOOKUP($A26, 'E4 TB Allocation Details'!$A$18:$L$217, MATCH("A &amp; G ID", 'E4 TB Allocation Details'!$A$18:$L$18, 0),FALSE), 'E2 Allocators'!$B$15:$W$361, MATCH('O5 Details by Class &amp; Accounts'!CK$18, 'E2 Allocators'!$B$15:$W$15, 0),FALSE)*$E26), 0, VLOOKUP(VLOOKUP($A26, 'E4 TB Allocation Details'!$A$18:$L$217, MATCH("A &amp; G ID", 'E4 TB Allocation Details'!$A$18:$L$18, 0),FALSE), 'E2 Allocators'!$B$15:$W$361, MATCH('O5 Details by Class &amp; Accounts'!CK$18, 'E2 Allocators'!$B$15:$W$15, 0),FALSE)*$E26)</f>
        <v>0</v>
      </c>
      <c r="CL26" s="1334">
        <f>IF(ISERROR(VLOOKUP(VLOOKUP($A26, 'E4 TB Allocation Details'!$A$18:$L$217, MATCH("A &amp; G ID", 'E4 TB Allocation Details'!$A$18:$L$18, 0),FALSE), 'E2 Allocators'!$B$15:$W$361, MATCH('O5 Details by Class &amp; Accounts'!CL$18, 'E2 Allocators'!$B$15:$W$15, 0),FALSE)*$E26), 0, VLOOKUP(VLOOKUP($A26, 'E4 TB Allocation Details'!$A$18:$L$217, MATCH("A &amp; G ID", 'E4 TB Allocation Details'!$A$18:$L$18, 0),FALSE), 'E2 Allocators'!$B$15:$W$361, MATCH('O5 Details by Class &amp; Accounts'!CL$18, 'E2 Allocators'!$B$15:$W$15, 0),FALSE)*$E26)</f>
        <v>0</v>
      </c>
      <c r="CM26" s="1334">
        <f>IF(ISERROR(VLOOKUP(VLOOKUP($A26, 'E4 TB Allocation Details'!$A$18:$L$217, MATCH("A &amp; G ID", 'E4 TB Allocation Details'!$A$18:$L$18, 0),FALSE), 'E2 Allocators'!$B$15:$W$361, MATCH('O5 Details by Class &amp; Accounts'!CM$18, 'E2 Allocators'!$B$15:$W$15, 0),FALSE)*$E26), 0, VLOOKUP(VLOOKUP($A26, 'E4 TB Allocation Details'!$A$18:$L$217, MATCH("A &amp; G ID", 'E4 TB Allocation Details'!$A$18:$L$18, 0),FALSE), 'E2 Allocators'!$B$15:$W$361, MATCH('O5 Details by Class &amp; Accounts'!CM$18, 'E2 Allocators'!$B$15:$W$15, 0),FALSE)*$E26)</f>
        <v>0</v>
      </c>
      <c r="CN26" s="1334">
        <f t="shared" si="5"/>
        <v>0</v>
      </c>
      <c r="CO26" s="1670">
        <f t="shared" si="4"/>
        <v>0</v>
      </c>
      <c r="CQ26" s="1926" t="s">
        <v>744</v>
      </c>
    </row>
    <row r="27" spans="1:95" s="64" customFormat="1" ht="12.75" x14ac:dyDescent="0.2">
      <c r="A27" s="1100">
        <v>1808</v>
      </c>
      <c r="B27" s="1101" t="s">
        <v>287</v>
      </c>
      <c r="C27" s="1667">
        <f>IF(ISERROR(VLOOKUP($A27,'I3 TB Data'!$A$20:$H$465,MATCH('O5 Details by Class &amp; Accounts'!$C$18, 'I3 TB Data'!$A$20:$H$20,0),0)), 0, VLOOKUP($A27,'I3 TB Data'!$A$20:$H$465,MATCH('O5 Details by Class &amp; Accounts'!$C$18,'I3 TB Data'!$A$20:$H$20,0),0))</f>
        <v>0</v>
      </c>
      <c r="D27" s="1668">
        <f>'I4 BO ASSETS'!E24</f>
        <v>0</v>
      </c>
      <c r="E27" s="1667">
        <f t="shared" si="6"/>
        <v>0</v>
      </c>
      <c r="F27" s="1669">
        <f>IF(ISERROR(VLOOKUP($A27, 'E1 Categorization'!A33:E123, MATCH("Customer Component", 'E1 Categorization'!$A$33:$E$33,0), 0)), 0, IF(VLOOKUP($A27, 'E1 Categorization'!A33:E123, MATCH("Customer Component", 'E1 Categorization'!$A$33:$E$33,0), 0)=0, 'O5 Details by Class &amp; Accounts'!$E27, IF(AND(VLOOKUP($A27, 'E1 Categorization'!A33:E123, MATCH("Customer Component", 'E1 Categorization'!$A$33:$E$33,0), 0) &gt;0, VLOOKUP($A27, 'E1 Categorization'!A33:E123, MATCH("Customer Component", 'E1 Categorization'!$A$33:$E$33,0), 0)&lt;1), 'O5 Details by Class &amp; Accounts'!$E27*(1-VLOOKUP($A27, 'E1 Categorization'!A33:E123, MATCH("Customer Component", 'E1 Categorization'!$A$33:$E$33,0), 0)), 0)))</f>
        <v>0</v>
      </c>
      <c r="G27" s="1669">
        <f>IF(ISERROR(VLOOKUP($A27, 'E1 Categorization'!A33:E123, MATCH("Customer Component", 'E1 Categorization'!$A$33:$E$33,0), 0)),0, IF(VLOOKUP($A27, 'E1 Categorization'!A33:E123, MATCH("Customer Component", 'E1 Categorization'!$A$33:$E$33,0), 0)=0, 0, IF(AND(VLOOKUP($A27, 'E1 Categorization'!A33:E123, MATCH("Customer Component", 'E1 Categorization'!$A$33:$E$33,0), 0) &gt;0, VLOOKUP($A27, 'E1 Categorization'!A33:E123, MATCH("Customer Component", 'E1 Categorization'!$A$33:$E$33,0), 0)&lt;1), 'O5 Details by Class &amp; Accounts'!$E27*(VLOOKUP($A27, 'E1 Categorization'!A33:E123, MATCH("Customer Component", 'E1 Categorization'!$A$33:$E$33,0), 0)), 'O5 Details by Class &amp; Accounts'!$E27)))</f>
        <v>0</v>
      </c>
      <c r="H27" s="1334">
        <f t="shared" si="0"/>
        <v>0</v>
      </c>
      <c r="I27" s="1334">
        <f>IF(ISERROR(VLOOKUP(VLOOKUP($A27, 'E4 TB Allocation Details'!$A$18:$L$217, MATCH("Demand ID", 'E4 TB Allocation Details'!$A$18:$L$18, 0),FALSE), 'E2 Allocators'!$B$15:$W$361, MATCH('O5 Details by Class &amp; Accounts'!I$18, 'E2 Allocators'!$B$15:$W$15, 0),FALSE)*$F27), 0, VLOOKUP(VLOOKUP($A27, 'E4 TB Allocation Details'!$A$18:$L$217, MATCH("Demand ID", 'E4 TB Allocation Details'!$A$18:$L$18, 0),FALSE), 'E2 Allocators'!$B$15:$W$361, MATCH('O5 Details by Class &amp; Accounts'!I$18, 'E2 Allocators'!$B$15:$W$15, 0),FALSE)*$F27)</f>
        <v>0</v>
      </c>
      <c r="J27" s="1334">
        <f>IF(ISERROR(VLOOKUP(VLOOKUP($A27, 'E4 TB Allocation Details'!$A$18:$L$217, MATCH("Demand ID", 'E4 TB Allocation Details'!$A$18:$L$18, 0),FALSE), 'E2 Allocators'!$B$15:$W$361, MATCH('O5 Details by Class &amp; Accounts'!J$18, 'E2 Allocators'!$B$15:$W$15, 0),FALSE)*$F27), 0, VLOOKUP(VLOOKUP($A27, 'E4 TB Allocation Details'!$A$18:$L$217, MATCH("Demand ID", 'E4 TB Allocation Details'!$A$18:$L$18, 0),FALSE), 'E2 Allocators'!$B$15:$W$361, MATCH('O5 Details by Class &amp; Accounts'!J$18, 'E2 Allocators'!$B$15:$W$15, 0),FALSE)*$F27)</f>
        <v>0</v>
      </c>
      <c r="K27" s="1334">
        <f>IF(ISERROR(VLOOKUP(VLOOKUP($A27, 'E4 TB Allocation Details'!$A$18:$L$217, MATCH("Demand ID", 'E4 TB Allocation Details'!$A$18:$L$18, 0),FALSE), 'E2 Allocators'!$B$15:$W$361, MATCH('O5 Details by Class &amp; Accounts'!K$18, 'E2 Allocators'!$B$15:$W$15, 0),FALSE)*$F27), 0, VLOOKUP(VLOOKUP($A27, 'E4 TB Allocation Details'!$A$18:$L$217, MATCH("Demand ID", 'E4 TB Allocation Details'!$A$18:$L$18, 0),FALSE), 'E2 Allocators'!$B$15:$W$361, MATCH('O5 Details by Class &amp; Accounts'!K$18, 'E2 Allocators'!$B$15:$W$15, 0),FALSE)*$F27)</f>
        <v>0</v>
      </c>
      <c r="L27" s="1334">
        <f>IF(ISERROR(VLOOKUP(VLOOKUP($A27, 'E4 TB Allocation Details'!$A$18:$L$217, MATCH("Demand ID", 'E4 TB Allocation Details'!$A$18:$L$18, 0),FALSE), 'E2 Allocators'!$B$15:$W$361, MATCH('O5 Details by Class &amp; Accounts'!L$18, 'E2 Allocators'!$B$15:$W$15, 0),FALSE)*$F27), 0, VLOOKUP(VLOOKUP($A27, 'E4 TB Allocation Details'!$A$18:$L$217, MATCH("Demand ID", 'E4 TB Allocation Details'!$A$18:$L$18, 0),FALSE), 'E2 Allocators'!$B$15:$W$361, MATCH('O5 Details by Class &amp; Accounts'!L$18, 'E2 Allocators'!$B$15:$W$15, 0),FALSE)*$F27)</f>
        <v>0</v>
      </c>
      <c r="M27" s="1334">
        <f>IF(ISERROR(VLOOKUP(VLOOKUP($A27, 'E4 TB Allocation Details'!$A$18:$L$217, MATCH("Demand ID", 'E4 TB Allocation Details'!$A$18:$L$18, 0),FALSE), 'E2 Allocators'!$B$15:$W$361, MATCH('O5 Details by Class &amp; Accounts'!M$18, 'E2 Allocators'!$B$15:$W$15, 0),FALSE)*$F27), 0, VLOOKUP(VLOOKUP($A27, 'E4 TB Allocation Details'!$A$18:$L$217, MATCH("Demand ID", 'E4 TB Allocation Details'!$A$18:$L$18, 0),FALSE), 'E2 Allocators'!$B$15:$W$361, MATCH('O5 Details by Class &amp; Accounts'!M$18, 'E2 Allocators'!$B$15:$W$15, 0),FALSE)*$F27)</f>
        <v>0</v>
      </c>
      <c r="N27" s="1334">
        <f>IF(ISERROR(VLOOKUP(VLOOKUP($A27, 'E4 TB Allocation Details'!$A$18:$L$217, MATCH("Demand ID", 'E4 TB Allocation Details'!$A$18:$L$18, 0),FALSE), 'E2 Allocators'!$B$15:$W$361, MATCH('O5 Details by Class &amp; Accounts'!N$18, 'E2 Allocators'!$B$15:$W$15, 0),FALSE)*$F27), 0, VLOOKUP(VLOOKUP($A27, 'E4 TB Allocation Details'!$A$18:$L$217, MATCH("Demand ID", 'E4 TB Allocation Details'!$A$18:$L$18, 0),FALSE), 'E2 Allocators'!$B$15:$W$361, MATCH('O5 Details by Class &amp; Accounts'!N$18, 'E2 Allocators'!$B$15:$W$15, 0),FALSE)*$F27)</f>
        <v>0</v>
      </c>
      <c r="O27" s="1334">
        <f>IF(ISERROR(VLOOKUP(VLOOKUP($A27, 'E4 TB Allocation Details'!$A$18:$L$217, MATCH("Demand ID", 'E4 TB Allocation Details'!$A$18:$L$18, 0),FALSE), 'E2 Allocators'!$B$15:$W$361, MATCH('O5 Details by Class &amp; Accounts'!O$18, 'E2 Allocators'!$B$15:$W$15, 0),FALSE)*$F27), 0, VLOOKUP(VLOOKUP($A27, 'E4 TB Allocation Details'!$A$18:$L$217, MATCH("Demand ID", 'E4 TB Allocation Details'!$A$18:$L$18, 0),FALSE), 'E2 Allocators'!$B$15:$W$361, MATCH('O5 Details by Class &amp; Accounts'!O$18, 'E2 Allocators'!$B$15:$W$15, 0),FALSE)*$F27)</f>
        <v>0</v>
      </c>
      <c r="P27" s="1334">
        <f>IF(ISERROR(VLOOKUP(VLOOKUP($A27, 'E4 TB Allocation Details'!$A$18:$L$217, MATCH("Demand ID", 'E4 TB Allocation Details'!$A$18:$L$18, 0),FALSE), 'E2 Allocators'!$B$15:$W$361, MATCH('O5 Details by Class &amp; Accounts'!P$18, 'E2 Allocators'!$B$15:$W$15, 0),FALSE)*$F27), 0, VLOOKUP(VLOOKUP($A27, 'E4 TB Allocation Details'!$A$18:$L$217, MATCH("Demand ID", 'E4 TB Allocation Details'!$A$18:$L$18, 0),FALSE), 'E2 Allocators'!$B$15:$W$361, MATCH('O5 Details by Class &amp; Accounts'!P$18, 'E2 Allocators'!$B$15:$W$15, 0),FALSE)*$F27)</f>
        <v>0</v>
      </c>
      <c r="Q27" s="1334">
        <f>IF(ISERROR(VLOOKUP(VLOOKUP($A27, 'E4 TB Allocation Details'!$A$18:$L$217, MATCH("Demand ID", 'E4 TB Allocation Details'!$A$18:$L$18, 0),FALSE), 'E2 Allocators'!$B$15:$W$361, MATCH('O5 Details by Class &amp; Accounts'!Q$18, 'E2 Allocators'!$B$15:$W$15, 0),FALSE)*$F27), 0, VLOOKUP(VLOOKUP($A27, 'E4 TB Allocation Details'!$A$18:$L$217, MATCH("Demand ID", 'E4 TB Allocation Details'!$A$18:$L$18, 0),FALSE), 'E2 Allocators'!$B$15:$W$361, MATCH('O5 Details by Class &amp; Accounts'!Q$18, 'E2 Allocators'!$B$15:$W$15, 0),FALSE)*$F27)</f>
        <v>0</v>
      </c>
      <c r="R27" s="1334">
        <f>IF(ISERROR(VLOOKUP(VLOOKUP($A27, 'E4 TB Allocation Details'!$A$18:$L$217, MATCH("Demand ID", 'E4 TB Allocation Details'!$A$18:$L$18, 0),FALSE), 'E2 Allocators'!$B$15:$W$361, MATCH('O5 Details by Class &amp; Accounts'!R$18, 'E2 Allocators'!$B$15:$W$15, 0),FALSE)*$F27), 0, VLOOKUP(VLOOKUP($A27, 'E4 TB Allocation Details'!$A$18:$L$217, MATCH("Demand ID", 'E4 TB Allocation Details'!$A$18:$L$18, 0),FALSE), 'E2 Allocators'!$B$15:$W$361, MATCH('O5 Details by Class &amp; Accounts'!R$18, 'E2 Allocators'!$B$15:$W$15, 0),FALSE)*$F27)</f>
        <v>0</v>
      </c>
      <c r="S27" s="1334">
        <f>IF(ISERROR(VLOOKUP(VLOOKUP($A27, 'E4 TB Allocation Details'!$A$18:$L$217, MATCH("Demand ID", 'E4 TB Allocation Details'!$A$18:$L$18, 0),FALSE), 'E2 Allocators'!$B$15:$W$361, MATCH('O5 Details by Class &amp; Accounts'!S$18, 'E2 Allocators'!$B$15:$W$15, 0),FALSE)*$F27), 0, VLOOKUP(VLOOKUP($A27, 'E4 TB Allocation Details'!$A$18:$L$217, MATCH("Demand ID", 'E4 TB Allocation Details'!$A$18:$L$18, 0),FALSE), 'E2 Allocators'!$B$15:$W$361, MATCH('O5 Details by Class &amp; Accounts'!S$18, 'E2 Allocators'!$B$15:$W$15, 0),FALSE)*$F27)</f>
        <v>0</v>
      </c>
      <c r="T27" s="1334">
        <f>IF(ISERROR(VLOOKUP(VLOOKUP($A27, 'E4 TB Allocation Details'!$A$18:$L$217, MATCH("Demand ID", 'E4 TB Allocation Details'!$A$18:$L$18, 0),FALSE), 'E2 Allocators'!$B$15:$W$361, MATCH('O5 Details by Class &amp; Accounts'!T$18, 'E2 Allocators'!$B$15:$W$15, 0),FALSE)*$F27), 0, VLOOKUP(VLOOKUP($A27, 'E4 TB Allocation Details'!$A$18:$L$217, MATCH("Demand ID", 'E4 TB Allocation Details'!$A$18:$L$18, 0),FALSE), 'E2 Allocators'!$B$15:$W$361, MATCH('O5 Details by Class &amp; Accounts'!T$18, 'E2 Allocators'!$B$15:$W$15, 0),FALSE)*$F27)</f>
        <v>0</v>
      </c>
      <c r="U27" s="1334">
        <f>IF(ISERROR(VLOOKUP(VLOOKUP($A27, 'E4 TB Allocation Details'!$A$18:$L$217, MATCH("Demand ID", 'E4 TB Allocation Details'!$A$18:$L$18, 0),FALSE), 'E2 Allocators'!$B$15:$W$361, MATCH('O5 Details by Class &amp; Accounts'!U$18, 'E2 Allocators'!$B$15:$W$15, 0),FALSE)*$F27), 0, VLOOKUP(VLOOKUP($A27, 'E4 TB Allocation Details'!$A$18:$L$217, MATCH("Demand ID", 'E4 TB Allocation Details'!$A$18:$L$18, 0),FALSE), 'E2 Allocators'!$B$15:$W$361, MATCH('O5 Details by Class &amp; Accounts'!U$18, 'E2 Allocators'!$B$15:$W$15, 0),FALSE)*$F27)</f>
        <v>0</v>
      </c>
      <c r="V27" s="1334">
        <f>IF(ISERROR(VLOOKUP(VLOOKUP($A27, 'E4 TB Allocation Details'!$A$18:$L$217, MATCH("Demand ID", 'E4 TB Allocation Details'!$A$18:$L$18, 0),FALSE), 'E2 Allocators'!$B$15:$W$361, MATCH('O5 Details by Class &amp; Accounts'!V$18, 'E2 Allocators'!$B$15:$W$15, 0),FALSE)*$F27), 0, VLOOKUP(VLOOKUP($A27, 'E4 TB Allocation Details'!$A$18:$L$217, MATCH("Demand ID", 'E4 TB Allocation Details'!$A$18:$L$18, 0),FALSE), 'E2 Allocators'!$B$15:$W$361, MATCH('O5 Details by Class &amp; Accounts'!V$18, 'E2 Allocators'!$B$15:$W$15, 0),FALSE)*$F27)</f>
        <v>0</v>
      </c>
      <c r="W27" s="1334">
        <f>IF(ISERROR(VLOOKUP(VLOOKUP($A27, 'E4 TB Allocation Details'!$A$18:$L$217, MATCH("Demand ID", 'E4 TB Allocation Details'!$A$18:$L$18, 0),FALSE), 'E2 Allocators'!$B$15:$W$361, MATCH('O5 Details by Class &amp; Accounts'!W$18, 'E2 Allocators'!$B$15:$W$15, 0),FALSE)*$F27), 0, VLOOKUP(VLOOKUP($A27, 'E4 TB Allocation Details'!$A$18:$L$217, MATCH("Demand ID", 'E4 TB Allocation Details'!$A$18:$L$18, 0),FALSE), 'E2 Allocators'!$B$15:$W$361, MATCH('O5 Details by Class &amp; Accounts'!W$18, 'E2 Allocators'!$B$15:$W$15, 0),FALSE)*$F27)</f>
        <v>0</v>
      </c>
      <c r="X27" s="1334">
        <f>IF(ISERROR(VLOOKUP(VLOOKUP($A27, 'E4 TB Allocation Details'!$A$18:$L$217, MATCH("Demand ID", 'E4 TB Allocation Details'!$A$18:$L$18, 0),FALSE), 'E2 Allocators'!$B$15:$W$361, MATCH('O5 Details by Class &amp; Accounts'!X$18, 'E2 Allocators'!$B$15:$W$15, 0),FALSE)*$F27), 0, VLOOKUP(VLOOKUP($A27, 'E4 TB Allocation Details'!$A$18:$L$217, MATCH("Demand ID", 'E4 TB Allocation Details'!$A$18:$L$18, 0),FALSE), 'E2 Allocators'!$B$15:$W$361, MATCH('O5 Details by Class &amp; Accounts'!X$18, 'E2 Allocators'!$B$15:$W$15, 0),FALSE)*$F27)</f>
        <v>0</v>
      </c>
      <c r="Y27" s="1334">
        <f>IF(ISERROR(VLOOKUP(VLOOKUP($A27, 'E4 TB Allocation Details'!$A$18:$L$217, MATCH("Demand ID", 'E4 TB Allocation Details'!$A$18:$L$18, 0),FALSE), 'E2 Allocators'!$B$15:$W$361, MATCH('O5 Details by Class &amp; Accounts'!Y$18, 'E2 Allocators'!$B$15:$W$15, 0),FALSE)*$F27), 0, VLOOKUP(VLOOKUP($A27, 'E4 TB Allocation Details'!$A$18:$L$217, MATCH("Demand ID", 'E4 TB Allocation Details'!$A$18:$L$18, 0),FALSE), 'E2 Allocators'!$B$15:$W$361, MATCH('O5 Details by Class &amp; Accounts'!Y$18, 'E2 Allocators'!$B$15:$W$15, 0),FALSE)*$F27)</f>
        <v>0</v>
      </c>
      <c r="Z27" s="1334">
        <f>IF(ISERROR(VLOOKUP(VLOOKUP($A27, 'E4 TB Allocation Details'!$A$18:$L$217, MATCH("Demand ID", 'E4 TB Allocation Details'!$A$18:$L$18, 0),FALSE), 'E2 Allocators'!$B$15:$W$361, MATCH('O5 Details by Class &amp; Accounts'!Z$18, 'E2 Allocators'!$B$15:$W$15, 0),FALSE)*$F27), 0, VLOOKUP(VLOOKUP($A27, 'E4 TB Allocation Details'!$A$18:$L$217, MATCH("Demand ID", 'E4 TB Allocation Details'!$A$18:$L$18, 0),FALSE), 'E2 Allocators'!$B$15:$W$361, MATCH('O5 Details by Class &amp; Accounts'!Z$18, 'E2 Allocators'!$B$15:$W$15, 0),FALSE)*$F27)</f>
        <v>0</v>
      </c>
      <c r="AA27" s="1334">
        <f>IF(ISERROR(VLOOKUP(VLOOKUP($A27, 'E4 TB Allocation Details'!$A$18:$L$217, MATCH("Demand ID", 'E4 TB Allocation Details'!$A$18:$L$18, 0),FALSE), 'E2 Allocators'!$B$15:$W$361, MATCH('O5 Details by Class &amp; Accounts'!AA$18, 'E2 Allocators'!$B$15:$W$15, 0),FALSE)*$F27), 0, VLOOKUP(VLOOKUP($A27, 'E4 TB Allocation Details'!$A$18:$L$217, MATCH("Demand ID", 'E4 TB Allocation Details'!$A$18:$L$18, 0),FALSE), 'E2 Allocators'!$B$15:$W$361, MATCH('O5 Details by Class &amp; Accounts'!AA$18, 'E2 Allocators'!$B$15:$W$15, 0),FALSE)*$F27)</f>
        <v>0</v>
      </c>
      <c r="AB27" s="1334">
        <f>IF(ISERROR(VLOOKUP(VLOOKUP($A27, 'E4 TB Allocation Details'!$A$18:$L$217, MATCH("Demand ID", 'E4 TB Allocation Details'!$A$18:$L$18, 0),FALSE), 'E2 Allocators'!$B$15:$W$361, MATCH('O5 Details by Class &amp; Accounts'!AB$18, 'E2 Allocators'!$B$15:$W$15, 0),FALSE)*$F27), 0, VLOOKUP(VLOOKUP($A27, 'E4 TB Allocation Details'!$A$18:$L$217, MATCH("Demand ID", 'E4 TB Allocation Details'!$A$18:$L$18, 0),FALSE), 'E2 Allocators'!$B$15:$W$361, MATCH('O5 Details by Class &amp; Accounts'!AB$18, 'E2 Allocators'!$B$15:$W$15, 0),FALSE)*$F27)</f>
        <v>0</v>
      </c>
      <c r="AC27" s="1334">
        <f t="shared" si="1"/>
        <v>0</v>
      </c>
      <c r="AD27" s="1334">
        <f>IF(ISERROR(VLOOKUP(VLOOKUP($A27, 'E4 TB Allocation Details'!$A$18:$L$217, MATCH("Customer ID", 'E4 TB Allocation Details'!$A$18:$L$18, 0),FALSE), 'E2 Allocators'!$B$15:$W$361, MATCH('O5 Details by Class &amp; Accounts'!AD$18, 'E2 Allocators'!$B$15:$W$15, 0),FALSE)*$G27), 0, VLOOKUP(VLOOKUP($A27, 'E4 TB Allocation Details'!$A$18:$L$217, MATCH("Customer ID", 'E4 TB Allocation Details'!$A$18:$L$18, 0),FALSE), 'E2 Allocators'!$B$15:$W$361, MATCH('O5 Details by Class &amp; Accounts'!AD$18, 'E2 Allocators'!$B$15:$W$15, 0),FALSE)*$G27)</f>
        <v>0</v>
      </c>
      <c r="AE27" s="1334">
        <f>IF(ISERROR(VLOOKUP(VLOOKUP($A27, 'E4 TB Allocation Details'!$A$18:$L$217, MATCH("Customer ID", 'E4 TB Allocation Details'!$A$18:$L$18, 0),FALSE), 'E2 Allocators'!$B$15:$W$361, MATCH('O5 Details by Class &amp; Accounts'!AE$18, 'E2 Allocators'!$B$15:$W$15, 0),FALSE)*$G27), 0, VLOOKUP(VLOOKUP($A27, 'E4 TB Allocation Details'!$A$18:$L$217, MATCH("Customer ID", 'E4 TB Allocation Details'!$A$18:$L$18, 0),FALSE), 'E2 Allocators'!$B$15:$W$361, MATCH('O5 Details by Class &amp; Accounts'!AE$18, 'E2 Allocators'!$B$15:$W$15, 0),FALSE)*$G27)</f>
        <v>0</v>
      </c>
      <c r="AF27" s="1334">
        <f>IF(ISERROR(VLOOKUP(VLOOKUP($A27, 'E4 TB Allocation Details'!$A$18:$L$217, MATCH("Customer ID", 'E4 TB Allocation Details'!$A$18:$L$18, 0),FALSE), 'E2 Allocators'!$B$15:$W$361, MATCH('O5 Details by Class &amp; Accounts'!AF$18, 'E2 Allocators'!$B$15:$W$15, 0),FALSE)*$G27), 0, VLOOKUP(VLOOKUP($A27, 'E4 TB Allocation Details'!$A$18:$L$217, MATCH("Customer ID", 'E4 TB Allocation Details'!$A$18:$L$18, 0),FALSE), 'E2 Allocators'!$B$15:$W$361, MATCH('O5 Details by Class &amp; Accounts'!AF$18, 'E2 Allocators'!$B$15:$W$15, 0),FALSE)*$G27)</f>
        <v>0</v>
      </c>
      <c r="AG27" s="1334">
        <f>IF(ISERROR(VLOOKUP(VLOOKUP($A27, 'E4 TB Allocation Details'!$A$18:$L$217, MATCH("Customer ID", 'E4 TB Allocation Details'!$A$18:$L$18, 0),FALSE), 'E2 Allocators'!$B$15:$W$361, MATCH('O5 Details by Class &amp; Accounts'!AG$18, 'E2 Allocators'!$B$15:$W$15, 0),FALSE)*$G27), 0, VLOOKUP(VLOOKUP($A27, 'E4 TB Allocation Details'!$A$18:$L$217, MATCH("Customer ID", 'E4 TB Allocation Details'!$A$18:$L$18, 0),FALSE), 'E2 Allocators'!$B$15:$W$361, MATCH('O5 Details by Class &amp; Accounts'!AG$18, 'E2 Allocators'!$B$15:$W$15, 0),FALSE)*$G27)</f>
        <v>0</v>
      </c>
      <c r="AH27" s="1334">
        <f>IF(ISERROR(VLOOKUP(VLOOKUP($A27, 'E4 TB Allocation Details'!$A$18:$L$217, MATCH("Customer ID", 'E4 TB Allocation Details'!$A$18:$L$18, 0),FALSE), 'E2 Allocators'!$B$15:$W$361, MATCH('O5 Details by Class &amp; Accounts'!AH$18, 'E2 Allocators'!$B$15:$W$15, 0),FALSE)*$G27), 0, VLOOKUP(VLOOKUP($A27, 'E4 TB Allocation Details'!$A$18:$L$217, MATCH("Customer ID", 'E4 TB Allocation Details'!$A$18:$L$18, 0),FALSE), 'E2 Allocators'!$B$15:$W$361, MATCH('O5 Details by Class &amp; Accounts'!AH$18, 'E2 Allocators'!$B$15:$W$15, 0),FALSE)*$G27)</f>
        <v>0</v>
      </c>
      <c r="AI27" s="1334">
        <f>IF(ISERROR(VLOOKUP(VLOOKUP($A27, 'E4 TB Allocation Details'!$A$18:$L$217, MATCH("Customer ID", 'E4 TB Allocation Details'!$A$18:$L$18, 0),FALSE), 'E2 Allocators'!$B$15:$W$361, MATCH('O5 Details by Class &amp; Accounts'!AI$18, 'E2 Allocators'!$B$15:$W$15, 0),FALSE)*$G27), 0, VLOOKUP(VLOOKUP($A27, 'E4 TB Allocation Details'!$A$18:$L$217, MATCH("Customer ID", 'E4 TB Allocation Details'!$A$18:$L$18, 0),FALSE), 'E2 Allocators'!$B$15:$W$361, MATCH('O5 Details by Class &amp; Accounts'!AI$18, 'E2 Allocators'!$B$15:$W$15, 0),FALSE)*$G27)</f>
        <v>0</v>
      </c>
      <c r="AJ27" s="1334">
        <f>IF(ISERROR(VLOOKUP(VLOOKUP($A27, 'E4 TB Allocation Details'!$A$18:$L$217, MATCH("Customer ID", 'E4 TB Allocation Details'!$A$18:$L$18, 0),FALSE), 'E2 Allocators'!$B$15:$W$361, MATCH('O5 Details by Class &amp; Accounts'!AJ$18, 'E2 Allocators'!$B$15:$W$15, 0),FALSE)*$G27), 0, VLOOKUP(VLOOKUP($A27, 'E4 TB Allocation Details'!$A$18:$L$217, MATCH("Customer ID", 'E4 TB Allocation Details'!$A$18:$L$18, 0),FALSE), 'E2 Allocators'!$B$15:$W$361, MATCH('O5 Details by Class &amp; Accounts'!AJ$18, 'E2 Allocators'!$B$15:$W$15, 0),FALSE)*$G27)</f>
        <v>0</v>
      </c>
      <c r="AK27" s="1334">
        <f>IF(ISERROR(VLOOKUP(VLOOKUP($A27, 'E4 TB Allocation Details'!$A$18:$L$217, MATCH("Customer ID", 'E4 TB Allocation Details'!$A$18:$L$18, 0),FALSE), 'E2 Allocators'!$B$15:$W$361, MATCH('O5 Details by Class &amp; Accounts'!AK$18, 'E2 Allocators'!$B$15:$W$15, 0),FALSE)*$G27), 0, VLOOKUP(VLOOKUP($A27, 'E4 TB Allocation Details'!$A$18:$L$217, MATCH("Customer ID", 'E4 TB Allocation Details'!$A$18:$L$18, 0),FALSE), 'E2 Allocators'!$B$15:$W$361, MATCH('O5 Details by Class &amp; Accounts'!AK$18, 'E2 Allocators'!$B$15:$W$15, 0),FALSE)*$G27)</f>
        <v>0</v>
      </c>
      <c r="AL27" s="1334">
        <f>IF(ISERROR(VLOOKUP(VLOOKUP($A27, 'E4 TB Allocation Details'!$A$18:$L$217, MATCH("Customer ID", 'E4 TB Allocation Details'!$A$18:$L$18, 0),FALSE), 'E2 Allocators'!$B$15:$W$361, MATCH('O5 Details by Class &amp; Accounts'!AL$18, 'E2 Allocators'!$B$15:$W$15, 0),FALSE)*$G27), 0, VLOOKUP(VLOOKUP($A27, 'E4 TB Allocation Details'!$A$18:$L$217, MATCH("Customer ID", 'E4 TB Allocation Details'!$A$18:$L$18, 0),FALSE), 'E2 Allocators'!$B$15:$W$361, MATCH('O5 Details by Class &amp; Accounts'!AL$18, 'E2 Allocators'!$B$15:$W$15, 0),FALSE)*$G27)</f>
        <v>0</v>
      </c>
      <c r="AM27" s="1334">
        <f>IF(ISERROR(VLOOKUP(VLOOKUP($A27, 'E4 TB Allocation Details'!$A$18:$L$217, MATCH("Customer ID", 'E4 TB Allocation Details'!$A$18:$L$18, 0),FALSE), 'E2 Allocators'!$B$15:$W$361, MATCH('O5 Details by Class &amp; Accounts'!AM$18, 'E2 Allocators'!$B$15:$W$15, 0),FALSE)*$G27), 0, VLOOKUP(VLOOKUP($A27, 'E4 TB Allocation Details'!$A$18:$L$217, MATCH("Customer ID", 'E4 TB Allocation Details'!$A$18:$L$18, 0),FALSE), 'E2 Allocators'!$B$15:$W$361, MATCH('O5 Details by Class &amp; Accounts'!AM$18, 'E2 Allocators'!$B$15:$W$15, 0),FALSE)*$G27)</f>
        <v>0</v>
      </c>
      <c r="AN27" s="1334">
        <f>IF(ISERROR(VLOOKUP(VLOOKUP($A27, 'E4 TB Allocation Details'!$A$18:$L$217, MATCH("Customer ID", 'E4 TB Allocation Details'!$A$18:$L$18, 0),FALSE), 'E2 Allocators'!$B$15:$W$361, MATCH('O5 Details by Class &amp; Accounts'!AN$18, 'E2 Allocators'!$B$15:$W$15, 0),FALSE)*$G27), 0, VLOOKUP(VLOOKUP($A27, 'E4 TB Allocation Details'!$A$18:$L$217, MATCH("Customer ID", 'E4 TB Allocation Details'!$A$18:$L$18, 0),FALSE), 'E2 Allocators'!$B$15:$W$361, MATCH('O5 Details by Class &amp; Accounts'!AN$18, 'E2 Allocators'!$B$15:$W$15, 0),FALSE)*$G27)</f>
        <v>0</v>
      </c>
      <c r="AO27" s="1334">
        <f>IF(ISERROR(VLOOKUP(VLOOKUP($A27, 'E4 TB Allocation Details'!$A$18:$L$217, MATCH("Customer ID", 'E4 TB Allocation Details'!$A$18:$L$18, 0),FALSE), 'E2 Allocators'!$B$15:$W$361, MATCH('O5 Details by Class &amp; Accounts'!AO$18, 'E2 Allocators'!$B$15:$W$15, 0),FALSE)*$G27), 0, VLOOKUP(VLOOKUP($A27, 'E4 TB Allocation Details'!$A$18:$L$217, MATCH("Customer ID", 'E4 TB Allocation Details'!$A$18:$L$18, 0),FALSE), 'E2 Allocators'!$B$15:$W$361, MATCH('O5 Details by Class &amp; Accounts'!AO$18, 'E2 Allocators'!$B$15:$W$15, 0),FALSE)*$G27)</f>
        <v>0</v>
      </c>
      <c r="AP27" s="1334">
        <f>IF(ISERROR(VLOOKUP(VLOOKUP($A27, 'E4 TB Allocation Details'!$A$18:$L$217, MATCH("Customer ID", 'E4 TB Allocation Details'!$A$18:$L$18, 0),FALSE), 'E2 Allocators'!$B$15:$W$361, MATCH('O5 Details by Class &amp; Accounts'!AP$18, 'E2 Allocators'!$B$15:$W$15, 0),FALSE)*$G27), 0, VLOOKUP(VLOOKUP($A27, 'E4 TB Allocation Details'!$A$18:$L$217, MATCH("Customer ID", 'E4 TB Allocation Details'!$A$18:$L$18, 0),FALSE), 'E2 Allocators'!$B$15:$W$361, MATCH('O5 Details by Class &amp; Accounts'!AP$18, 'E2 Allocators'!$B$15:$W$15, 0),FALSE)*$G27)</f>
        <v>0</v>
      </c>
      <c r="AQ27" s="1334">
        <f>IF(ISERROR(VLOOKUP(VLOOKUP($A27, 'E4 TB Allocation Details'!$A$18:$L$217, MATCH("Customer ID", 'E4 TB Allocation Details'!$A$18:$L$18, 0),FALSE), 'E2 Allocators'!$B$15:$W$361, MATCH('O5 Details by Class &amp; Accounts'!AQ$18, 'E2 Allocators'!$B$15:$W$15, 0),FALSE)*$G27), 0, VLOOKUP(VLOOKUP($A27, 'E4 TB Allocation Details'!$A$18:$L$217, MATCH("Customer ID", 'E4 TB Allocation Details'!$A$18:$L$18, 0),FALSE), 'E2 Allocators'!$B$15:$W$361, MATCH('O5 Details by Class &amp; Accounts'!AQ$18, 'E2 Allocators'!$B$15:$W$15, 0),FALSE)*$G27)</f>
        <v>0</v>
      </c>
      <c r="AR27" s="1334">
        <f>IF(ISERROR(VLOOKUP(VLOOKUP($A27, 'E4 TB Allocation Details'!$A$18:$L$217, MATCH("Customer ID", 'E4 TB Allocation Details'!$A$18:$L$18, 0),FALSE), 'E2 Allocators'!$B$15:$W$361, MATCH('O5 Details by Class &amp; Accounts'!AR$18, 'E2 Allocators'!$B$15:$W$15, 0),FALSE)*$G27), 0, VLOOKUP(VLOOKUP($A27, 'E4 TB Allocation Details'!$A$18:$L$217, MATCH("Customer ID", 'E4 TB Allocation Details'!$A$18:$L$18, 0),FALSE), 'E2 Allocators'!$B$15:$W$361, MATCH('O5 Details by Class &amp; Accounts'!AR$18, 'E2 Allocators'!$B$15:$W$15, 0),FALSE)*$G27)</f>
        <v>0</v>
      </c>
      <c r="AS27" s="1334">
        <f>IF(ISERROR(VLOOKUP(VLOOKUP($A27, 'E4 TB Allocation Details'!$A$18:$L$217, MATCH("Customer ID", 'E4 TB Allocation Details'!$A$18:$L$18, 0),FALSE), 'E2 Allocators'!$B$15:$W$361, MATCH('O5 Details by Class &amp; Accounts'!AS$18, 'E2 Allocators'!$B$15:$W$15, 0),FALSE)*$G27), 0, VLOOKUP(VLOOKUP($A27, 'E4 TB Allocation Details'!$A$18:$L$217, MATCH("Customer ID", 'E4 TB Allocation Details'!$A$18:$L$18, 0),FALSE), 'E2 Allocators'!$B$15:$W$361, MATCH('O5 Details by Class &amp; Accounts'!AS$18, 'E2 Allocators'!$B$15:$W$15, 0),FALSE)*$G27)</f>
        <v>0</v>
      </c>
      <c r="AT27" s="1334">
        <f>IF(ISERROR(VLOOKUP(VLOOKUP($A27, 'E4 TB Allocation Details'!$A$18:$L$217, MATCH("Customer ID", 'E4 TB Allocation Details'!$A$18:$L$18, 0),FALSE), 'E2 Allocators'!$B$15:$W$361, MATCH('O5 Details by Class &amp; Accounts'!AT$18, 'E2 Allocators'!$B$15:$W$15, 0),FALSE)*$G27), 0, VLOOKUP(VLOOKUP($A27, 'E4 TB Allocation Details'!$A$18:$L$217, MATCH("Customer ID", 'E4 TB Allocation Details'!$A$18:$L$18, 0),FALSE), 'E2 Allocators'!$B$15:$W$361, MATCH('O5 Details by Class &amp; Accounts'!AT$18, 'E2 Allocators'!$B$15:$W$15, 0),FALSE)*$G27)</f>
        <v>0</v>
      </c>
      <c r="AU27" s="1334">
        <f>IF(ISERROR(VLOOKUP(VLOOKUP($A27, 'E4 TB Allocation Details'!$A$18:$L$217, MATCH("Customer ID", 'E4 TB Allocation Details'!$A$18:$L$18, 0),FALSE), 'E2 Allocators'!$B$15:$W$361, MATCH('O5 Details by Class &amp; Accounts'!AU$18, 'E2 Allocators'!$B$15:$W$15, 0),FALSE)*$G27), 0, VLOOKUP(VLOOKUP($A27, 'E4 TB Allocation Details'!$A$18:$L$217, MATCH("Customer ID", 'E4 TB Allocation Details'!$A$18:$L$18, 0),FALSE), 'E2 Allocators'!$B$15:$W$361, MATCH('O5 Details by Class &amp; Accounts'!AU$18, 'E2 Allocators'!$B$15:$W$15, 0),FALSE)*$G27)</f>
        <v>0</v>
      </c>
      <c r="AV27" s="1334">
        <f>IF(ISERROR(VLOOKUP(VLOOKUP($A27, 'E4 TB Allocation Details'!$A$18:$L$217, MATCH("Customer ID", 'E4 TB Allocation Details'!$A$18:$L$18, 0),FALSE), 'E2 Allocators'!$B$15:$W$361, MATCH('O5 Details by Class &amp; Accounts'!AV$18, 'E2 Allocators'!$B$15:$W$15, 0),FALSE)*$G27), 0, VLOOKUP(VLOOKUP($A27, 'E4 TB Allocation Details'!$A$18:$L$217, MATCH("Customer ID", 'E4 TB Allocation Details'!$A$18:$L$18, 0),FALSE), 'E2 Allocators'!$B$15:$W$361, MATCH('O5 Details by Class &amp; Accounts'!AV$18, 'E2 Allocators'!$B$15:$W$15, 0),FALSE)*$G27)</f>
        <v>0</v>
      </c>
      <c r="AW27" s="1334">
        <f>IF(ISERROR(VLOOKUP(VLOOKUP($A27, 'E4 TB Allocation Details'!$A$18:$L$217, MATCH("Customer ID", 'E4 TB Allocation Details'!$A$18:$L$18, 0),FALSE), 'E2 Allocators'!$B$15:$W$361, MATCH('O5 Details by Class &amp; Accounts'!AW$18, 'E2 Allocators'!$B$15:$W$15, 0),FALSE)*$G27), 0, VLOOKUP(VLOOKUP($A27, 'E4 TB Allocation Details'!$A$18:$L$217, MATCH("Customer ID", 'E4 TB Allocation Details'!$A$18:$L$18, 0),FALSE), 'E2 Allocators'!$B$15:$W$361, MATCH('O5 Details by Class &amp; Accounts'!AW$18, 'E2 Allocators'!$B$15:$W$15, 0),FALSE)*$G27)</f>
        <v>0</v>
      </c>
      <c r="AX27" s="1334">
        <f t="shared" si="2"/>
        <v>0</v>
      </c>
      <c r="AY27" s="1334">
        <f>IF(ISERROR(VLOOKUP(VLOOKUP($A27, 'E4 TB Allocation Details'!$A$18:$L$217, MATCH("Misc ID", 'E4 TB Allocation Details'!$A$18:$L$18, 0),FALSE), 'E2 Allocators'!$B$15:$W$361, MATCH('O5 Details by Class &amp; Accounts'!AY$18, 'E2 Allocators'!$B$15:$W$15, 0),FALSE)*$E27), 0, VLOOKUP(VLOOKUP($A27, 'E4 TB Allocation Details'!$A$18:$L$217, MATCH("Misc ID", 'E4 TB Allocation Details'!$A$18:$L$18, 0),FALSE), 'E2 Allocators'!$B$15:$W$361, MATCH('O5 Details by Class &amp; Accounts'!AY$18, 'E2 Allocators'!$B$15:$W$15, 0),FALSE)*$E27)</f>
        <v>0</v>
      </c>
      <c r="AZ27" s="1334">
        <f>IF(ISERROR(VLOOKUP(VLOOKUP($A27, 'E4 TB Allocation Details'!$A$18:$L$217, MATCH("Misc ID", 'E4 TB Allocation Details'!$A$18:$L$18, 0),FALSE), 'E2 Allocators'!$B$15:$W$361, MATCH('O5 Details by Class &amp; Accounts'!AZ$18, 'E2 Allocators'!$B$15:$W$15, 0),FALSE)*$E27), 0, VLOOKUP(VLOOKUP($A27, 'E4 TB Allocation Details'!$A$18:$L$217, MATCH("Misc ID", 'E4 TB Allocation Details'!$A$18:$L$18, 0),FALSE), 'E2 Allocators'!$B$15:$W$361, MATCH('O5 Details by Class &amp; Accounts'!AZ$18, 'E2 Allocators'!$B$15:$W$15, 0),FALSE)*$E27)</f>
        <v>0</v>
      </c>
      <c r="BA27" s="1334">
        <f>IF(ISERROR(VLOOKUP(VLOOKUP($A27, 'E4 TB Allocation Details'!$A$18:$L$217, MATCH("Misc ID", 'E4 TB Allocation Details'!$A$18:$L$18, 0),FALSE), 'E2 Allocators'!$B$15:$W$361, MATCH('O5 Details by Class &amp; Accounts'!BA$18, 'E2 Allocators'!$B$15:$W$15, 0),FALSE)*$E27), 0, VLOOKUP(VLOOKUP($A27, 'E4 TB Allocation Details'!$A$18:$L$217, MATCH("Misc ID", 'E4 TB Allocation Details'!$A$18:$L$18, 0),FALSE), 'E2 Allocators'!$B$15:$W$361, MATCH('O5 Details by Class &amp; Accounts'!BA$18, 'E2 Allocators'!$B$15:$W$15, 0),FALSE)*$E27)</f>
        <v>0</v>
      </c>
      <c r="BB27" s="1334">
        <f>IF(ISERROR(VLOOKUP(VLOOKUP($A27, 'E4 TB Allocation Details'!$A$18:$L$217, MATCH("Misc ID", 'E4 TB Allocation Details'!$A$18:$L$18, 0),FALSE), 'E2 Allocators'!$B$15:$W$361, MATCH('O5 Details by Class &amp; Accounts'!BB$18, 'E2 Allocators'!$B$15:$W$15, 0),FALSE)*$E27), 0, VLOOKUP(VLOOKUP($A27, 'E4 TB Allocation Details'!$A$18:$L$217, MATCH("Misc ID", 'E4 TB Allocation Details'!$A$18:$L$18, 0),FALSE), 'E2 Allocators'!$B$15:$W$361, MATCH('O5 Details by Class &amp; Accounts'!BB$18, 'E2 Allocators'!$B$15:$W$15, 0),FALSE)*$E27)</f>
        <v>0</v>
      </c>
      <c r="BC27" s="1334">
        <f>IF(ISERROR(VLOOKUP(VLOOKUP($A27, 'E4 TB Allocation Details'!$A$18:$L$217, MATCH("Misc ID", 'E4 TB Allocation Details'!$A$18:$L$18, 0),FALSE), 'E2 Allocators'!$B$15:$W$361, MATCH('O5 Details by Class &amp; Accounts'!BC$18, 'E2 Allocators'!$B$15:$W$15, 0),FALSE)*$E27), 0, VLOOKUP(VLOOKUP($A27, 'E4 TB Allocation Details'!$A$18:$L$217, MATCH("Misc ID", 'E4 TB Allocation Details'!$A$18:$L$18, 0),FALSE), 'E2 Allocators'!$B$15:$W$361, MATCH('O5 Details by Class &amp; Accounts'!BC$18, 'E2 Allocators'!$B$15:$W$15, 0),FALSE)*$E27)</f>
        <v>0</v>
      </c>
      <c r="BD27" s="1334">
        <f>IF(ISERROR(VLOOKUP(VLOOKUP($A27, 'E4 TB Allocation Details'!$A$18:$L$217, MATCH("Misc ID", 'E4 TB Allocation Details'!$A$18:$L$18, 0),FALSE), 'E2 Allocators'!$B$15:$W$361, MATCH('O5 Details by Class &amp; Accounts'!BD$18, 'E2 Allocators'!$B$15:$W$15, 0),FALSE)*$E27), 0, VLOOKUP(VLOOKUP($A27, 'E4 TB Allocation Details'!$A$18:$L$217, MATCH("Misc ID", 'E4 TB Allocation Details'!$A$18:$L$18, 0),FALSE), 'E2 Allocators'!$B$15:$W$361, MATCH('O5 Details by Class &amp; Accounts'!BD$18, 'E2 Allocators'!$B$15:$W$15, 0),FALSE)*$E27)</f>
        <v>0</v>
      </c>
      <c r="BE27" s="1334">
        <f>IF(ISERROR(VLOOKUP(VLOOKUP($A27, 'E4 TB Allocation Details'!$A$18:$L$217, MATCH("Misc ID", 'E4 TB Allocation Details'!$A$18:$L$18, 0),FALSE), 'E2 Allocators'!$B$15:$W$361, MATCH('O5 Details by Class &amp; Accounts'!BE$18, 'E2 Allocators'!$B$15:$W$15, 0),FALSE)*$E27), 0, VLOOKUP(VLOOKUP($A27, 'E4 TB Allocation Details'!$A$18:$L$217, MATCH("Misc ID", 'E4 TB Allocation Details'!$A$18:$L$18, 0),FALSE), 'E2 Allocators'!$B$15:$W$361, MATCH('O5 Details by Class &amp; Accounts'!BE$18, 'E2 Allocators'!$B$15:$W$15, 0),FALSE)*$E27)</f>
        <v>0</v>
      </c>
      <c r="BF27" s="1334">
        <f>IF(ISERROR(VLOOKUP(VLOOKUP($A27, 'E4 TB Allocation Details'!$A$18:$L$217, MATCH("Misc ID", 'E4 TB Allocation Details'!$A$18:$L$18, 0),FALSE), 'E2 Allocators'!$B$15:$W$361, MATCH('O5 Details by Class &amp; Accounts'!BF$18, 'E2 Allocators'!$B$15:$W$15, 0),FALSE)*$E27), 0, VLOOKUP(VLOOKUP($A27, 'E4 TB Allocation Details'!$A$18:$L$217, MATCH("Misc ID", 'E4 TB Allocation Details'!$A$18:$L$18, 0),FALSE), 'E2 Allocators'!$B$15:$W$361, MATCH('O5 Details by Class &amp; Accounts'!BF$18, 'E2 Allocators'!$B$15:$W$15, 0),FALSE)*$E27)</f>
        <v>0</v>
      </c>
      <c r="BG27" s="1334">
        <f>IF(ISERROR(VLOOKUP(VLOOKUP($A27, 'E4 TB Allocation Details'!$A$18:$L$217, MATCH("Misc ID", 'E4 TB Allocation Details'!$A$18:$L$18, 0),FALSE), 'E2 Allocators'!$B$15:$W$361, MATCH('O5 Details by Class &amp; Accounts'!BG$18, 'E2 Allocators'!$B$15:$W$15, 0),FALSE)*$E27), 0, VLOOKUP(VLOOKUP($A27, 'E4 TB Allocation Details'!$A$18:$L$217, MATCH("Misc ID", 'E4 TB Allocation Details'!$A$18:$L$18, 0),FALSE), 'E2 Allocators'!$B$15:$W$361, MATCH('O5 Details by Class &amp; Accounts'!BG$18, 'E2 Allocators'!$B$15:$W$15, 0),FALSE)*$E27)</f>
        <v>0</v>
      </c>
      <c r="BH27" s="1334">
        <f>IF(ISERROR(VLOOKUP(VLOOKUP($A27, 'E4 TB Allocation Details'!$A$18:$L$217, MATCH("Misc ID", 'E4 TB Allocation Details'!$A$18:$L$18, 0),FALSE), 'E2 Allocators'!$B$15:$W$361, MATCH('O5 Details by Class &amp; Accounts'!BH$18, 'E2 Allocators'!$B$15:$W$15, 0),FALSE)*$E27), 0, VLOOKUP(VLOOKUP($A27, 'E4 TB Allocation Details'!$A$18:$L$217, MATCH("Misc ID", 'E4 TB Allocation Details'!$A$18:$L$18, 0),FALSE), 'E2 Allocators'!$B$15:$W$361, MATCH('O5 Details by Class &amp; Accounts'!BH$18, 'E2 Allocators'!$B$15:$W$15, 0),FALSE)*$E27)</f>
        <v>0</v>
      </c>
      <c r="BI27" s="1334">
        <f>IF(ISERROR(VLOOKUP(VLOOKUP($A27, 'E4 TB Allocation Details'!$A$18:$L$217, MATCH("Misc ID", 'E4 TB Allocation Details'!$A$18:$L$18, 0),FALSE), 'E2 Allocators'!$B$15:$W$361, MATCH('O5 Details by Class &amp; Accounts'!BI$18, 'E2 Allocators'!$B$15:$W$15, 0),FALSE)*$E27), 0, VLOOKUP(VLOOKUP($A27, 'E4 TB Allocation Details'!$A$18:$L$217, MATCH("Misc ID", 'E4 TB Allocation Details'!$A$18:$L$18, 0),FALSE), 'E2 Allocators'!$B$15:$W$361, MATCH('O5 Details by Class &amp; Accounts'!BI$18, 'E2 Allocators'!$B$15:$W$15, 0),FALSE)*$E27)</f>
        <v>0</v>
      </c>
      <c r="BJ27" s="1334">
        <f>IF(ISERROR(VLOOKUP(VLOOKUP($A27, 'E4 TB Allocation Details'!$A$18:$L$217, MATCH("Misc ID", 'E4 TB Allocation Details'!$A$18:$L$18, 0),FALSE), 'E2 Allocators'!$B$15:$W$361, MATCH('O5 Details by Class &amp; Accounts'!BJ$18, 'E2 Allocators'!$B$15:$W$15, 0),FALSE)*$E27), 0, VLOOKUP(VLOOKUP($A27, 'E4 TB Allocation Details'!$A$18:$L$217, MATCH("Misc ID", 'E4 TB Allocation Details'!$A$18:$L$18, 0),FALSE), 'E2 Allocators'!$B$15:$W$361, MATCH('O5 Details by Class &amp; Accounts'!BJ$18, 'E2 Allocators'!$B$15:$W$15, 0),FALSE)*$E27)</f>
        <v>0</v>
      </c>
      <c r="BK27" s="1334">
        <f>IF(ISERROR(VLOOKUP(VLOOKUP($A27, 'E4 TB Allocation Details'!$A$18:$L$217, MATCH("Misc ID", 'E4 TB Allocation Details'!$A$18:$L$18, 0),FALSE), 'E2 Allocators'!$B$15:$W$361, MATCH('O5 Details by Class &amp; Accounts'!BK$18, 'E2 Allocators'!$B$15:$W$15, 0),FALSE)*$E27), 0, VLOOKUP(VLOOKUP($A27, 'E4 TB Allocation Details'!$A$18:$L$217, MATCH("Misc ID", 'E4 TB Allocation Details'!$A$18:$L$18, 0),FALSE), 'E2 Allocators'!$B$15:$W$361, MATCH('O5 Details by Class &amp; Accounts'!BK$18, 'E2 Allocators'!$B$15:$W$15, 0),FALSE)*$E27)</f>
        <v>0</v>
      </c>
      <c r="BL27" s="1334">
        <f>IF(ISERROR(VLOOKUP(VLOOKUP($A27, 'E4 TB Allocation Details'!$A$18:$L$217, MATCH("Misc ID", 'E4 TB Allocation Details'!$A$18:$L$18, 0),FALSE), 'E2 Allocators'!$B$15:$W$361, MATCH('O5 Details by Class &amp; Accounts'!BL$18, 'E2 Allocators'!$B$15:$W$15, 0),FALSE)*$E27), 0, VLOOKUP(VLOOKUP($A27, 'E4 TB Allocation Details'!$A$18:$L$217, MATCH("Misc ID", 'E4 TB Allocation Details'!$A$18:$L$18, 0),FALSE), 'E2 Allocators'!$B$15:$W$361, MATCH('O5 Details by Class &amp; Accounts'!BL$18, 'E2 Allocators'!$B$15:$W$15, 0),FALSE)*$E27)</f>
        <v>0</v>
      </c>
      <c r="BM27" s="1334">
        <f>IF(ISERROR(VLOOKUP(VLOOKUP($A27, 'E4 TB Allocation Details'!$A$18:$L$217, MATCH("Misc ID", 'E4 TB Allocation Details'!$A$18:$L$18, 0),FALSE), 'E2 Allocators'!$B$15:$W$361, MATCH('O5 Details by Class &amp; Accounts'!BM$18, 'E2 Allocators'!$B$15:$W$15, 0),FALSE)*$E27), 0, VLOOKUP(VLOOKUP($A27, 'E4 TB Allocation Details'!$A$18:$L$217, MATCH("Misc ID", 'E4 TB Allocation Details'!$A$18:$L$18, 0),FALSE), 'E2 Allocators'!$B$15:$W$361, MATCH('O5 Details by Class &amp; Accounts'!BM$18, 'E2 Allocators'!$B$15:$W$15, 0),FALSE)*$E27)</f>
        <v>0</v>
      </c>
      <c r="BN27" s="1334">
        <f>IF(ISERROR(VLOOKUP(VLOOKUP($A27, 'E4 TB Allocation Details'!$A$18:$L$217, MATCH("Misc ID", 'E4 TB Allocation Details'!$A$18:$L$18, 0),FALSE), 'E2 Allocators'!$B$15:$W$361, MATCH('O5 Details by Class &amp; Accounts'!BN$18, 'E2 Allocators'!$B$15:$W$15, 0),FALSE)*$E27), 0, VLOOKUP(VLOOKUP($A27, 'E4 TB Allocation Details'!$A$18:$L$217, MATCH("Misc ID", 'E4 TB Allocation Details'!$A$18:$L$18, 0),FALSE), 'E2 Allocators'!$B$15:$W$361, MATCH('O5 Details by Class &amp; Accounts'!BN$18, 'E2 Allocators'!$B$15:$W$15, 0),FALSE)*$E27)</f>
        <v>0</v>
      </c>
      <c r="BO27" s="1334">
        <f>IF(ISERROR(VLOOKUP(VLOOKUP($A27, 'E4 TB Allocation Details'!$A$18:$L$217, MATCH("Misc ID", 'E4 TB Allocation Details'!$A$18:$L$18, 0),FALSE), 'E2 Allocators'!$B$15:$W$361, MATCH('O5 Details by Class &amp; Accounts'!BO$18, 'E2 Allocators'!$B$15:$W$15, 0),FALSE)*$E27), 0, VLOOKUP(VLOOKUP($A27, 'E4 TB Allocation Details'!$A$18:$L$217, MATCH("Misc ID", 'E4 TB Allocation Details'!$A$18:$L$18, 0),FALSE), 'E2 Allocators'!$B$15:$W$361, MATCH('O5 Details by Class &amp; Accounts'!BO$18, 'E2 Allocators'!$B$15:$W$15, 0),FALSE)*$E27)</f>
        <v>0</v>
      </c>
      <c r="BP27" s="1334">
        <f>IF(ISERROR(VLOOKUP(VLOOKUP($A27, 'E4 TB Allocation Details'!$A$18:$L$217, MATCH("Misc ID", 'E4 TB Allocation Details'!$A$18:$L$18, 0),FALSE), 'E2 Allocators'!$B$15:$W$361, MATCH('O5 Details by Class &amp; Accounts'!BP$18, 'E2 Allocators'!$B$15:$W$15, 0),FALSE)*$E27), 0, VLOOKUP(VLOOKUP($A27, 'E4 TB Allocation Details'!$A$18:$L$217, MATCH("Misc ID", 'E4 TB Allocation Details'!$A$18:$L$18, 0),FALSE), 'E2 Allocators'!$B$15:$W$361, MATCH('O5 Details by Class &amp; Accounts'!BP$18, 'E2 Allocators'!$B$15:$W$15, 0),FALSE)*$E27)</f>
        <v>0</v>
      </c>
      <c r="BQ27" s="1334">
        <f>IF(ISERROR(VLOOKUP(VLOOKUP($A27, 'E4 TB Allocation Details'!$A$18:$L$217, MATCH("Misc ID", 'E4 TB Allocation Details'!$A$18:$L$18, 0),FALSE), 'E2 Allocators'!$B$15:$W$361, MATCH('O5 Details by Class &amp; Accounts'!BQ$18, 'E2 Allocators'!$B$15:$W$15, 0),FALSE)*$E27), 0, VLOOKUP(VLOOKUP($A27, 'E4 TB Allocation Details'!$A$18:$L$217, MATCH("Misc ID", 'E4 TB Allocation Details'!$A$18:$L$18, 0),FALSE), 'E2 Allocators'!$B$15:$W$361, MATCH('O5 Details by Class &amp; Accounts'!BQ$18, 'E2 Allocators'!$B$15:$W$15, 0),FALSE)*$E27)</f>
        <v>0</v>
      </c>
      <c r="BR27" s="1334">
        <f>IF(ISERROR(VLOOKUP(VLOOKUP($A27, 'E4 TB Allocation Details'!$A$18:$L$217, MATCH("Misc ID", 'E4 TB Allocation Details'!$A$18:$L$18, 0),FALSE), 'E2 Allocators'!$B$15:$W$361, MATCH('O5 Details by Class &amp; Accounts'!BR$18, 'E2 Allocators'!$B$15:$W$15, 0),FALSE)*$E27), 0, VLOOKUP(VLOOKUP($A27, 'E4 TB Allocation Details'!$A$18:$L$217, MATCH("Misc ID", 'E4 TB Allocation Details'!$A$18:$L$18, 0),FALSE), 'E2 Allocators'!$B$15:$W$361, MATCH('O5 Details by Class &amp; Accounts'!BR$18, 'E2 Allocators'!$B$15:$W$15, 0),FALSE)*$E27)</f>
        <v>0</v>
      </c>
      <c r="BS27" s="1334">
        <f t="shared" si="3"/>
        <v>0</v>
      </c>
      <c r="BT27" s="1334">
        <f>IF(ISERROR(VLOOKUP(VLOOKUP($A27, 'E4 TB Allocation Details'!$A$18:$L$217, MATCH("A &amp; G ID", 'E4 TB Allocation Details'!$A$18:$L$18, 0),FALSE), 'E2 Allocators'!$B$15:$W$361, MATCH('O5 Details by Class &amp; Accounts'!BT$18, 'E2 Allocators'!$B$15:$W$15, 0),FALSE)*$E27), 0, VLOOKUP(VLOOKUP($A27, 'E4 TB Allocation Details'!$A$18:$L$217, MATCH("A &amp; G ID", 'E4 TB Allocation Details'!$A$18:$L$18, 0),FALSE), 'E2 Allocators'!$B$15:$W$361, MATCH('O5 Details by Class &amp; Accounts'!BT$18, 'E2 Allocators'!$B$15:$W$15, 0),FALSE)*$E27)</f>
        <v>0</v>
      </c>
      <c r="BU27" s="1334">
        <f>IF(ISERROR(VLOOKUP(VLOOKUP($A27, 'E4 TB Allocation Details'!$A$18:$L$217, MATCH("A &amp; G ID", 'E4 TB Allocation Details'!$A$18:$L$18, 0),FALSE), 'E2 Allocators'!$B$15:$W$361, MATCH('O5 Details by Class &amp; Accounts'!BU$18, 'E2 Allocators'!$B$15:$W$15, 0),FALSE)*$E27), 0, VLOOKUP(VLOOKUP($A27, 'E4 TB Allocation Details'!$A$18:$L$217, MATCH("A &amp; G ID", 'E4 TB Allocation Details'!$A$18:$L$18, 0),FALSE), 'E2 Allocators'!$B$15:$W$361, MATCH('O5 Details by Class &amp; Accounts'!BU$18, 'E2 Allocators'!$B$15:$W$15, 0),FALSE)*$E27)</f>
        <v>0</v>
      </c>
      <c r="BV27" s="1334">
        <f>IF(ISERROR(VLOOKUP(VLOOKUP($A27, 'E4 TB Allocation Details'!$A$18:$L$217, MATCH("A &amp; G ID", 'E4 TB Allocation Details'!$A$18:$L$18, 0),FALSE), 'E2 Allocators'!$B$15:$W$361, MATCH('O5 Details by Class &amp; Accounts'!BV$18, 'E2 Allocators'!$B$15:$W$15, 0),FALSE)*$E27), 0, VLOOKUP(VLOOKUP($A27, 'E4 TB Allocation Details'!$A$18:$L$217, MATCH("A &amp; G ID", 'E4 TB Allocation Details'!$A$18:$L$18, 0),FALSE), 'E2 Allocators'!$B$15:$W$361, MATCH('O5 Details by Class &amp; Accounts'!BV$18, 'E2 Allocators'!$B$15:$W$15, 0),FALSE)*$E27)</f>
        <v>0</v>
      </c>
      <c r="BW27" s="1334">
        <f>IF(ISERROR(VLOOKUP(VLOOKUP($A27, 'E4 TB Allocation Details'!$A$18:$L$217, MATCH("A &amp; G ID", 'E4 TB Allocation Details'!$A$18:$L$18, 0),FALSE), 'E2 Allocators'!$B$15:$W$361, MATCH('O5 Details by Class &amp; Accounts'!BW$18, 'E2 Allocators'!$B$15:$W$15, 0),FALSE)*$E27), 0, VLOOKUP(VLOOKUP($A27, 'E4 TB Allocation Details'!$A$18:$L$217, MATCH("A &amp; G ID", 'E4 TB Allocation Details'!$A$18:$L$18, 0),FALSE), 'E2 Allocators'!$B$15:$W$361, MATCH('O5 Details by Class &amp; Accounts'!BW$18, 'E2 Allocators'!$B$15:$W$15, 0),FALSE)*$E27)</f>
        <v>0</v>
      </c>
      <c r="BX27" s="1334">
        <f>IF(ISERROR(VLOOKUP(VLOOKUP($A27, 'E4 TB Allocation Details'!$A$18:$L$217, MATCH("A &amp; G ID", 'E4 TB Allocation Details'!$A$18:$L$18, 0),FALSE), 'E2 Allocators'!$B$15:$W$361, MATCH('O5 Details by Class &amp; Accounts'!BX$18, 'E2 Allocators'!$B$15:$W$15, 0),FALSE)*$E27), 0, VLOOKUP(VLOOKUP($A27, 'E4 TB Allocation Details'!$A$18:$L$217, MATCH("A &amp; G ID", 'E4 TB Allocation Details'!$A$18:$L$18, 0),FALSE), 'E2 Allocators'!$B$15:$W$361, MATCH('O5 Details by Class &amp; Accounts'!BX$18, 'E2 Allocators'!$B$15:$W$15, 0),FALSE)*$E27)</f>
        <v>0</v>
      </c>
      <c r="BY27" s="1334">
        <f>IF(ISERROR(VLOOKUP(VLOOKUP($A27, 'E4 TB Allocation Details'!$A$18:$L$217, MATCH("A &amp; G ID", 'E4 TB Allocation Details'!$A$18:$L$18, 0),FALSE), 'E2 Allocators'!$B$15:$W$361, MATCH('O5 Details by Class &amp; Accounts'!BY$18, 'E2 Allocators'!$B$15:$W$15, 0),FALSE)*$E27), 0, VLOOKUP(VLOOKUP($A27, 'E4 TB Allocation Details'!$A$18:$L$217, MATCH("A &amp; G ID", 'E4 TB Allocation Details'!$A$18:$L$18, 0),FALSE), 'E2 Allocators'!$B$15:$W$361, MATCH('O5 Details by Class &amp; Accounts'!BY$18, 'E2 Allocators'!$B$15:$W$15, 0),FALSE)*$E27)</f>
        <v>0</v>
      </c>
      <c r="BZ27" s="1334">
        <f>IF(ISERROR(VLOOKUP(VLOOKUP($A27, 'E4 TB Allocation Details'!$A$18:$L$217, MATCH("A &amp; G ID", 'E4 TB Allocation Details'!$A$18:$L$18, 0),FALSE), 'E2 Allocators'!$B$15:$W$361, MATCH('O5 Details by Class &amp; Accounts'!BZ$18, 'E2 Allocators'!$B$15:$W$15, 0),FALSE)*$E27), 0, VLOOKUP(VLOOKUP($A27, 'E4 TB Allocation Details'!$A$18:$L$217, MATCH("A &amp; G ID", 'E4 TB Allocation Details'!$A$18:$L$18, 0),FALSE), 'E2 Allocators'!$B$15:$W$361, MATCH('O5 Details by Class &amp; Accounts'!BZ$18, 'E2 Allocators'!$B$15:$W$15, 0),FALSE)*$E27)</f>
        <v>0</v>
      </c>
      <c r="CA27" s="1334">
        <f>IF(ISERROR(VLOOKUP(VLOOKUP($A27, 'E4 TB Allocation Details'!$A$18:$L$217, MATCH("A &amp; G ID", 'E4 TB Allocation Details'!$A$18:$L$18, 0),FALSE), 'E2 Allocators'!$B$15:$W$361, MATCH('O5 Details by Class &amp; Accounts'!CA$18, 'E2 Allocators'!$B$15:$W$15, 0),FALSE)*$E27), 0, VLOOKUP(VLOOKUP($A27, 'E4 TB Allocation Details'!$A$18:$L$217, MATCH("A &amp; G ID", 'E4 TB Allocation Details'!$A$18:$L$18, 0),FALSE), 'E2 Allocators'!$B$15:$W$361, MATCH('O5 Details by Class &amp; Accounts'!CA$18, 'E2 Allocators'!$B$15:$W$15, 0),FALSE)*$E27)</f>
        <v>0</v>
      </c>
      <c r="CB27" s="1334">
        <f>IF(ISERROR(VLOOKUP(VLOOKUP($A27, 'E4 TB Allocation Details'!$A$18:$L$217, MATCH("A &amp; G ID", 'E4 TB Allocation Details'!$A$18:$L$18, 0),FALSE), 'E2 Allocators'!$B$15:$W$361, MATCH('O5 Details by Class &amp; Accounts'!CB$18, 'E2 Allocators'!$B$15:$W$15, 0),FALSE)*$E27), 0, VLOOKUP(VLOOKUP($A27, 'E4 TB Allocation Details'!$A$18:$L$217, MATCH("A &amp; G ID", 'E4 TB Allocation Details'!$A$18:$L$18, 0),FALSE), 'E2 Allocators'!$B$15:$W$361, MATCH('O5 Details by Class &amp; Accounts'!CB$18, 'E2 Allocators'!$B$15:$W$15, 0),FALSE)*$E27)</f>
        <v>0</v>
      </c>
      <c r="CC27" s="1334">
        <f>IF(ISERROR(VLOOKUP(VLOOKUP($A27, 'E4 TB Allocation Details'!$A$18:$L$217, MATCH("A &amp; G ID", 'E4 TB Allocation Details'!$A$18:$L$18, 0),FALSE), 'E2 Allocators'!$B$15:$W$361, MATCH('O5 Details by Class &amp; Accounts'!CC$18, 'E2 Allocators'!$B$15:$W$15, 0),FALSE)*$E27), 0, VLOOKUP(VLOOKUP($A27, 'E4 TB Allocation Details'!$A$18:$L$217, MATCH("A &amp; G ID", 'E4 TB Allocation Details'!$A$18:$L$18, 0),FALSE), 'E2 Allocators'!$B$15:$W$361, MATCH('O5 Details by Class &amp; Accounts'!CC$18, 'E2 Allocators'!$B$15:$W$15, 0),FALSE)*$E27)</f>
        <v>0</v>
      </c>
      <c r="CD27" s="1334">
        <f>IF(ISERROR(VLOOKUP(VLOOKUP($A27, 'E4 TB Allocation Details'!$A$18:$L$217, MATCH("A &amp; G ID", 'E4 TB Allocation Details'!$A$18:$L$18, 0),FALSE), 'E2 Allocators'!$B$15:$W$361, MATCH('O5 Details by Class &amp; Accounts'!CD$18, 'E2 Allocators'!$B$15:$W$15, 0),FALSE)*$E27), 0, VLOOKUP(VLOOKUP($A27, 'E4 TB Allocation Details'!$A$18:$L$217, MATCH("A &amp; G ID", 'E4 TB Allocation Details'!$A$18:$L$18, 0),FALSE), 'E2 Allocators'!$B$15:$W$361, MATCH('O5 Details by Class &amp; Accounts'!CD$18, 'E2 Allocators'!$B$15:$W$15, 0),FALSE)*$E27)</f>
        <v>0</v>
      </c>
      <c r="CE27" s="1334">
        <f>IF(ISERROR(VLOOKUP(VLOOKUP($A27, 'E4 TB Allocation Details'!$A$18:$L$217, MATCH("A &amp; G ID", 'E4 TB Allocation Details'!$A$18:$L$18, 0),FALSE), 'E2 Allocators'!$B$15:$W$361, MATCH('O5 Details by Class &amp; Accounts'!CE$18, 'E2 Allocators'!$B$15:$W$15, 0),FALSE)*$E27), 0, VLOOKUP(VLOOKUP($A27, 'E4 TB Allocation Details'!$A$18:$L$217, MATCH("A &amp; G ID", 'E4 TB Allocation Details'!$A$18:$L$18, 0),FALSE), 'E2 Allocators'!$B$15:$W$361, MATCH('O5 Details by Class &amp; Accounts'!CE$18, 'E2 Allocators'!$B$15:$W$15, 0),FALSE)*$E27)</f>
        <v>0</v>
      </c>
      <c r="CF27" s="1334">
        <f>IF(ISERROR(VLOOKUP(VLOOKUP($A27, 'E4 TB Allocation Details'!$A$18:$L$217, MATCH("A &amp; G ID", 'E4 TB Allocation Details'!$A$18:$L$18, 0),FALSE), 'E2 Allocators'!$B$15:$W$361, MATCH('O5 Details by Class &amp; Accounts'!CF$18, 'E2 Allocators'!$B$15:$W$15, 0),FALSE)*$E27), 0, VLOOKUP(VLOOKUP($A27, 'E4 TB Allocation Details'!$A$18:$L$217, MATCH("A &amp; G ID", 'E4 TB Allocation Details'!$A$18:$L$18, 0),FALSE), 'E2 Allocators'!$B$15:$W$361, MATCH('O5 Details by Class &amp; Accounts'!CF$18, 'E2 Allocators'!$B$15:$W$15, 0),FALSE)*$E27)</f>
        <v>0</v>
      </c>
      <c r="CG27" s="1334">
        <f>IF(ISERROR(VLOOKUP(VLOOKUP($A27, 'E4 TB Allocation Details'!$A$18:$L$217, MATCH("A &amp; G ID", 'E4 TB Allocation Details'!$A$18:$L$18, 0),FALSE), 'E2 Allocators'!$B$15:$W$361, MATCH('O5 Details by Class &amp; Accounts'!CG$18, 'E2 Allocators'!$B$15:$W$15, 0),FALSE)*$E27), 0, VLOOKUP(VLOOKUP($A27, 'E4 TB Allocation Details'!$A$18:$L$217, MATCH("A &amp; G ID", 'E4 TB Allocation Details'!$A$18:$L$18, 0),FALSE), 'E2 Allocators'!$B$15:$W$361, MATCH('O5 Details by Class &amp; Accounts'!CG$18, 'E2 Allocators'!$B$15:$W$15, 0),FALSE)*$E27)</f>
        <v>0</v>
      </c>
      <c r="CH27" s="1334">
        <f>IF(ISERROR(VLOOKUP(VLOOKUP($A27, 'E4 TB Allocation Details'!$A$18:$L$217, MATCH("A &amp; G ID", 'E4 TB Allocation Details'!$A$18:$L$18, 0),FALSE), 'E2 Allocators'!$B$15:$W$361, MATCH('O5 Details by Class &amp; Accounts'!CH$18, 'E2 Allocators'!$B$15:$W$15, 0),FALSE)*$E27), 0, VLOOKUP(VLOOKUP($A27, 'E4 TB Allocation Details'!$A$18:$L$217, MATCH("A &amp; G ID", 'E4 TB Allocation Details'!$A$18:$L$18, 0),FALSE), 'E2 Allocators'!$B$15:$W$361, MATCH('O5 Details by Class &amp; Accounts'!CH$18, 'E2 Allocators'!$B$15:$W$15, 0),FALSE)*$E27)</f>
        <v>0</v>
      </c>
      <c r="CI27" s="1334">
        <f>IF(ISERROR(VLOOKUP(VLOOKUP($A27, 'E4 TB Allocation Details'!$A$18:$L$217, MATCH("A &amp; G ID", 'E4 TB Allocation Details'!$A$18:$L$18, 0),FALSE), 'E2 Allocators'!$B$15:$W$361, MATCH('O5 Details by Class &amp; Accounts'!CI$18, 'E2 Allocators'!$B$15:$W$15, 0),FALSE)*$E27), 0, VLOOKUP(VLOOKUP($A27, 'E4 TB Allocation Details'!$A$18:$L$217, MATCH("A &amp; G ID", 'E4 TB Allocation Details'!$A$18:$L$18, 0),FALSE), 'E2 Allocators'!$B$15:$W$361, MATCH('O5 Details by Class &amp; Accounts'!CI$18, 'E2 Allocators'!$B$15:$W$15, 0),FALSE)*$E27)</f>
        <v>0</v>
      </c>
      <c r="CJ27" s="1334">
        <f>IF(ISERROR(VLOOKUP(VLOOKUP($A27, 'E4 TB Allocation Details'!$A$18:$L$217, MATCH("A &amp; G ID", 'E4 TB Allocation Details'!$A$18:$L$18, 0),FALSE), 'E2 Allocators'!$B$15:$W$361, MATCH('O5 Details by Class &amp; Accounts'!CJ$18, 'E2 Allocators'!$B$15:$W$15, 0),FALSE)*$E27), 0, VLOOKUP(VLOOKUP($A27, 'E4 TB Allocation Details'!$A$18:$L$217, MATCH("A &amp; G ID", 'E4 TB Allocation Details'!$A$18:$L$18, 0),FALSE), 'E2 Allocators'!$B$15:$W$361, MATCH('O5 Details by Class &amp; Accounts'!CJ$18, 'E2 Allocators'!$B$15:$W$15, 0),FALSE)*$E27)</f>
        <v>0</v>
      </c>
      <c r="CK27" s="1334">
        <f>IF(ISERROR(VLOOKUP(VLOOKUP($A27, 'E4 TB Allocation Details'!$A$18:$L$217, MATCH("A &amp; G ID", 'E4 TB Allocation Details'!$A$18:$L$18, 0),FALSE), 'E2 Allocators'!$B$15:$W$361, MATCH('O5 Details by Class &amp; Accounts'!CK$18, 'E2 Allocators'!$B$15:$W$15, 0),FALSE)*$E27), 0, VLOOKUP(VLOOKUP($A27, 'E4 TB Allocation Details'!$A$18:$L$217, MATCH("A &amp; G ID", 'E4 TB Allocation Details'!$A$18:$L$18, 0),FALSE), 'E2 Allocators'!$B$15:$W$361, MATCH('O5 Details by Class &amp; Accounts'!CK$18, 'E2 Allocators'!$B$15:$W$15, 0),FALSE)*$E27)</f>
        <v>0</v>
      </c>
      <c r="CL27" s="1334">
        <f>IF(ISERROR(VLOOKUP(VLOOKUP($A27, 'E4 TB Allocation Details'!$A$18:$L$217, MATCH("A &amp; G ID", 'E4 TB Allocation Details'!$A$18:$L$18, 0),FALSE), 'E2 Allocators'!$B$15:$W$361, MATCH('O5 Details by Class &amp; Accounts'!CL$18, 'E2 Allocators'!$B$15:$W$15, 0),FALSE)*$E27), 0, VLOOKUP(VLOOKUP($A27, 'E4 TB Allocation Details'!$A$18:$L$217, MATCH("A &amp; G ID", 'E4 TB Allocation Details'!$A$18:$L$18, 0),FALSE), 'E2 Allocators'!$B$15:$W$361, MATCH('O5 Details by Class &amp; Accounts'!CL$18, 'E2 Allocators'!$B$15:$W$15, 0),FALSE)*$E27)</f>
        <v>0</v>
      </c>
      <c r="CM27" s="1334">
        <f>IF(ISERROR(VLOOKUP(VLOOKUP($A27, 'E4 TB Allocation Details'!$A$18:$L$217, MATCH("A &amp; G ID", 'E4 TB Allocation Details'!$A$18:$L$18, 0),FALSE), 'E2 Allocators'!$B$15:$W$361, MATCH('O5 Details by Class &amp; Accounts'!CM$18, 'E2 Allocators'!$B$15:$W$15, 0),FALSE)*$E27), 0, VLOOKUP(VLOOKUP($A27, 'E4 TB Allocation Details'!$A$18:$L$217, MATCH("A &amp; G ID", 'E4 TB Allocation Details'!$A$18:$L$18, 0),FALSE), 'E2 Allocators'!$B$15:$W$361, MATCH('O5 Details by Class &amp; Accounts'!CM$18, 'E2 Allocators'!$B$15:$W$15, 0),FALSE)*$E27)</f>
        <v>0</v>
      </c>
      <c r="CN27" s="1334">
        <f t="shared" si="5"/>
        <v>0</v>
      </c>
      <c r="CO27" s="1670">
        <f t="shared" si="4"/>
        <v>0</v>
      </c>
      <c r="CQ27" s="1926" t="e">
        <v>#N/A</v>
      </c>
    </row>
    <row r="28" spans="1:95" s="64" customFormat="1" ht="12.75" x14ac:dyDescent="0.2">
      <c r="A28" s="1100" t="s">
        <v>865</v>
      </c>
      <c r="B28" s="1101" t="s">
        <v>347</v>
      </c>
      <c r="C28" s="1667">
        <f>IF(ISERROR(VLOOKUP($A28,'I3 TB Data'!$A$20:$H$465,MATCH('O5 Details by Class &amp; Accounts'!$C$18, 'I3 TB Data'!$A$20:$H$20,0),0)), 0, VLOOKUP($A28,'I3 TB Data'!$A$20:$H$465,MATCH('O5 Details by Class &amp; Accounts'!$C$18,'I3 TB Data'!$A$20:$H$20,0),0))</f>
        <v>0</v>
      </c>
      <c r="D28" s="1668">
        <f>'I4 BO ASSETS'!E25</f>
        <v>0</v>
      </c>
      <c r="E28" s="1667">
        <f t="shared" si="6"/>
        <v>0</v>
      </c>
      <c r="F28" s="1669">
        <f>IF(ISERROR(VLOOKUP($A28, 'E1 Categorization'!A33:E123, MATCH("Customer Component", 'E1 Categorization'!$A$33:$E$33,0), 0)), 0, IF(VLOOKUP($A28, 'E1 Categorization'!A33:E123, MATCH("Customer Component", 'E1 Categorization'!$A$33:$E$33,0), 0)=0, 'O5 Details by Class &amp; Accounts'!$E28, IF(AND(VLOOKUP($A28, 'E1 Categorization'!A33:E123, MATCH("Customer Component", 'E1 Categorization'!$A$33:$E$33,0), 0) &gt;0, VLOOKUP($A28, 'E1 Categorization'!A33:E123, MATCH("Customer Component", 'E1 Categorization'!$A$33:$E$33,0), 0)&lt;1), 'O5 Details by Class &amp; Accounts'!$E28*(1-VLOOKUP($A28, 'E1 Categorization'!A33:E123, MATCH("Customer Component", 'E1 Categorization'!$A$33:$E$33,0), 0)), 0)))</f>
        <v>0</v>
      </c>
      <c r="G28" s="1669">
        <f>IF(ISERROR(VLOOKUP($A28, 'E1 Categorization'!A33:E123, MATCH("Customer Component", 'E1 Categorization'!$A$33:$E$33,0), 0)),0, IF(VLOOKUP($A28, 'E1 Categorization'!A33:E123, MATCH("Customer Component", 'E1 Categorization'!$A$33:$E$33,0), 0)=0, 0, IF(AND(VLOOKUP($A28, 'E1 Categorization'!A33:E123, MATCH("Customer Component", 'E1 Categorization'!$A$33:$E$33,0), 0) &gt;0, VLOOKUP($A28, 'E1 Categorization'!A33:E123, MATCH("Customer Component", 'E1 Categorization'!$A$33:$E$33,0), 0)&lt;1), 'O5 Details by Class &amp; Accounts'!$E28*(VLOOKUP($A28, 'E1 Categorization'!A33:E123, MATCH("Customer Component", 'E1 Categorization'!$A$33:$E$33,0), 0)), 'O5 Details by Class &amp; Accounts'!$E28)))</f>
        <v>0</v>
      </c>
      <c r="H28" s="1334">
        <f t="shared" si="0"/>
        <v>0</v>
      </c>
      <c r="I28" s="1334">
        <f>IF(ISERROR(VLOOKUP(VLOOKUP($A28, 'E4 TB Allocation Details'!$A$18:$L$217, MATCH("Demand ID", 'E4 TB Allocation Details'!$A$18:$L$18, 0),FALSE), 'E2 Allocators'!$B$15:$W$361, MATCH('O5 Details by Class &amp; Accounts'!I$18, 'E2 Allocators'!$B$15:$W$15, 0),FALSE)*$F28), 0, VLOOKUP(VLOOKUP($A28, 'E4 TB Allocation Details'!$A$18:$L$217, MATCH("Demand ID", 'E4 TB Allocation Details'!$A$18:$L$18, 0),FALSE), 'E2 Allocators'!$B$15:$W$361, MATCH('O5 Details by Class &amp; Accounts'!I$18, 'E2 Allocators'!$B$15:$W$15, 0),FALSE)*$F28)</f>
        <v>0</v>
      </c>
      <c r="J28" s="1334">
        <f>IF(ISERROR(VLOOKUP(VLOOKUP($A28, 'E4 TB Allocation Details'!$A$18:$L$217, MATCH("Demand ID", 'E4 TB Allocation Details'!$A$18:$L$18, 0),FALSE), 'E2 Allocators'!$B$15:$W$361, MATCH('O5 Details by Class &amp; Accounts'!J$18, 'E2 Allocators'!$B$15:$W$15, 0),FALSE)*$F28), 0, VLOOKUP(VLOOKUP($A28, 'E4 TB Allocation Details'!$A$18:$L$217, MATCH("Demand ID", 'E4 TB Allocation Details'!$A$18:$L$18, 0),FALSE), 'E2 Allocators'!$B$15:$W$361, MATCH('O5 Details by Class &amp; Accounts'!J$18, 'E2 Allocators'!$B$15:$W$15, 0),FALSE)*$F28)</f>
        <v>0</v>
      </c>
      <c r="K28" s="1334">
        <f>IF(ISERROR(VLOOKUP(VLOOKUP($A28, 'E4 TB Allocation Details'!$A$18:$L$217, MATCH("Demand ID", 'E4 TB Allocation Details'!$A$18:$L$18, 0),FALSE), 'E2 Allocators'!$B$15:$W$361, MATCH('O5 Details by Class &amp; Accounts'!K$18, 'E2 Allocators'!$B$15:$W$15, 0),FALSE)*$F28), 0, VLOOKUP(VLOOKUP($A28, 'E4 TB Allocation Details'!$A$18:$L$217, MATCH("Demand ID", 'E4 TB Allocation Details'!$A$18:$L$18, 0),FALSE), 'E2 Allocators'!$B$15:$W$361, MATCH('O5 Details by Class &amp; Accounts'!K$18, 'E2 Allocators'!$B$15:$W$15, 0),FALSE)*$F28)</f>
        <v>0</v>
      </c>
      <c r="L28" s="1334">
        <f>IF(ISERROR(VLOOKUP(VLOOKUP($A28, 'E4 TB Allocation Details'!$A$18:$L$217, MATCH("Demand ID", 'E4 TB Allocation Details'!$A$18:$L$18, 0),FALSE), 'E2 Allocators'!$B$15:$W$361, MATCH('O5 Details by Class &amp; Accounts'!L$18, 'E2 Allocators'!$B$15:$W$15, 0),FALSE)*$F28), 0, VLOOKUP(VLOOKUP($A28, 'E4 TB Allocation Details'!$A$18:$L$217, MATCH("Demand ID", 'E4 TB Allocation Details'!$A$18:$L$18, 0),FALSE), 'E2 Allocators'!$B$15:$W$361, MATCH('O5 Details by Class &amp; Accounts'!L$18, 'E2 Allocators'!$B$15:$W$15, 0),FALSE)*$F28)</f>
        <v>0</v>
      </c>
      <c r="M28" s="1334">
        <f>IF(ISERROR(VLOOKUP(VLOOKUP($A28, 'E4 TB Allocation Details'!$A$18:$L$217, MATCH("Demand ID", 'E4 TB Allocation Details'!$A$18:$L$18, 0),FALSE), 'E2 Allocators'!$B$15:$W$361, MATCH('O5 Details by Class &amp; Accounts'!M$18, 'E2 Allocators'!$B$15:$W$15, 0),FALSE)*$F28), 0, VLOOKUP(VLOOKUP($A28, 'E4 TB Allocation Details'!$A$18:$L$217, MATCH("Demand ID", 'E4 TB Allocation Details'!$A$18:$L$18, 0),FALSE), 'E2 Allocators'!$B$15:$W$361, MATCH('O5 Details by Class &amp; Accounts'!M$18, 'E2 Allocators'!$B$15:$W$15, 0),FALSE)*$F28)</f>
        <v>0</v>
      </c>
      <c r="N28" s="1334">
        <f>IF(ISERROR(VLOOKUP(VLOOKUP($A28, 'E4 TB Allocation Details'!$A$18:$L$217, MATCH("Demand ID", 'E4 TB Allocation Details'!$A$18:$L$18, 0),FALSE), 'E2 Allocators'!$B$15:$W$361, MATCH('O5 Details by Class &amp; Accounts'!N$18, 'E2 Allocators'!$B$15:$W$15, 0),FALSE)*$F28), 0, VLOOKUP(VLOOKUP($A28, 'E4 TB Allocation Details'!$A$18:$L$217, MATCH("Demand ID", 'E4 TB Allocation Details'!$A$18:$L$18, 0),FALSE), 'E2 Allocators'!$B$15:$W$361, MATCH('O5 Details by Class &amp; Accounts'!N$18, 'E2 Allocators'!$B$15:$W$15, 0),FALSE)*$F28)</f>
        <v>0</v>
      </c>
      <c r="O28" s="1334">
        <f>IF(ISERROR(VLOOKUP(VLOOKUP($A28, 'E4 TB Allocation Details'!$A$18:$L$217, MATCH("Demand ID", 'E4 TB Allocation Details'!$A$18:$L$18, 0),FALSE), 'E2 Allocators'!$B$15:$W$361, MATCH('O5 Details by Class &amp; Accounts'!O$18, 'E2 Allocators'!$B$15:$W$15, 0),FALSE)*$F28), 0, VLOOKUP(VLOOKUP($A28, 'E4 TB Allocation Details'!$A$18:$L$217, MATCH("Demand ID", 'E4 TB Allocation Details'!$A$18:$L$18, 0),FALSE), 'E2 Allocators'!$B$15:$W$361, MATCH('O5 Details by Class &amp; Accounts'!O$18, 'E2 Allocators'!$B$15:$W$15, 0),FALSE)*$F28)</f>
        <v>0</v>
      </c>
      <c r="P28" s="1334">
        <f>IF(ISERROR(VLOOKUP(VLOOKUP($A28, 'E4 TB Allocation Details'!$A$18:$L$217, MATCH("Demand ID", 'E4 TB Allocation Details'!$A$18:$L$18, 0),FALSE), 'E2 Allocators'!$B$15:$W$361, MATCH('O5 Details by Class &amp; Accounts'!P$18, 'E2 Allocators'!$B$15:$W$15, 0),FALSE)*$F28), 0, VLOOKUP(VLOOKUP($A28, 'E4 TB Allocation Details'!$A$18:$L$217, MATCH("Demand ID", 'E4 TB Allocation Details'!$A$18:$L$18, 0),FALSE), 'E2 Allocators'!$B$15:$W$361, MATCH('O5 Details by Class &amp; Accounts'!P$18, 'E2 Allocators'!$B$15:$W$15, 0),FALSE)*$F28)</f>
        <v>0</v>
      </c>
      <c r="Q28" s="1334">
        <f>IF(ISERROR(VLOOKUP(VLOOKUP($A28, 'E4 TB Allocation Details'!$A$18:$L$217, MATCH("Demand ID", 'E4 TB Allocation Details'!$A$18:$L$18, 0),FALSE), 'E2 Allocators'!$B$15:$W$361, MATCH('O5 Details by Class &amp; Accounts'!Q$18, 'E2 Allocators'!$B$15:$W$15, 0),FALSE)*$F28), 0, VLOOKUP(VLOOKUP($A28, 'E4 TB Allocation Details'!$A$18:$L$217, MATCH("Demand ID", 'E4 TB Allocation Details'!$A$18:$L$18, 0),FALSE), 'E2 Allocators'!$B$15:$W$361, MATCH('O5 Details by Class &amp; Accounts'!Q$18, 'E2 Allocators'!$B$15:$W$15, 0),FALSE)*$F28)</f>
        <v>0</v>
      </c>
      <c r="R28" s="1334">
        <f>IF(ISERROR(VLOOKUP(VLOOKUP($A28, 'E4 TB Allocation Details'!$A$18:$L$217, MATCH("Demand ID", 'E4 TB Allocation Details'!$A$18:$L$18, 0),FALSE), 'E2 Allocators'!$B$15:$W$361, MATCH('O5 Details by Class &amp; Accounts'!R$18, 'E2 Allocators'!$B$15:$W$15, 0),FALSE)*$F28), 0, VLOOKUP(VLOOKUP($A28, 'E4 TB Allocation Details'!$A$18:$L$217, MATCH("Demand ID", 'E4 TB Allocation Details'!$A$18:$L$18, 0),FALSE), 'E2 Allocators'!$B$15:$W$361, MATCH('O5 Details by Class &amp; Accounts'!R$18, 'E2 Allocators'!$B$15:$W$15, 0),FALSE)*$F28)</f>
        <v>0</v>
      </c>
      <c r="S28" s="1334">
        <f>IF(ISERROR(VLOOKUP(VLOOKUP($A28, 'E4 TB Allocation Details'!$A$18:$L$217, MATCH("Demand ID", 'E4 TB Allocation Details'!$A$18:$L$18, 0),FALSE), 'E2 Allocators'!$B$15:$W$361, MATCH('O5 Details by Class &amp; Accounts'!S$18, 'E2 Allocators'!$B$15:$W$15, 0),FALSE)*$F28), 0, VLOOKUP(VLOOKUP($A28, 'E4 TB Allocation Details'!$A$18:$L$217, MATCH("Demand ID", 'E4 TB Allocation Details'!$A$18:$L$18, 0),FALSE), 'E2 Allocators'!$B$15:$W$361, MATCH('O5 Details by Class &amp; Accounts'!S$18, 'E2 Allocators'!$B$15:$W$15, 0),FALSE)*$F28)</f>
        <v>0</v>
      </c>
      <c r="T28" s="1334">
        <f>IF(ISERROR(VLOOKUP(VLOOKUP($A28, 'E4 TB Allocation Details'!$A$18:$L$217, MATCH("Demand ID", 'E4 TB Allocation Details'!$A$18:$L$18, 0),FALSE), 'E2 Allocators'!$B$15:$W$361, MATCH('O5 Details by Class &amp; Accounts'!T$18, 'E2 Allocators'!$B$15:$W$15, 0),FALSE)*$F28), 0, VLOOKUP(VLOOKUP($A28, 'E4 TB Allocation Details'!$A$18:$L$217, MATCH("Demand ID", 'E4 TB Allocation Details'!$A$18:$L$18, 0),FALSE), 'E2 Allocators'!$B$15:$W$361, MATCH('O5 Details by Class &amp; Accounts'!T$18, 'E2 Allocators'!$B$15:$W$15, 0),FALSE)*$F28)</f>
        <v>0</v>
      </c>
      <c r="U28" s="1334">
        <f>IF(ISERROR(VLOOKUP(VLOOKUP($A28, 'E4 TB Allocation Details'!$A$18:$L$217, MATCH("Demand ID", 'E4 TB Allocation Details'!$A$18:$L$18, 0),FALSE), 'E2 Allocators'!$B$15:$W$361, MATCH('O5 Details by Class &amp; Accounts'!U$18, 'E2 Allocators'!$B$15:$W$15, 0),FALSE)*$F28), 0, VLOOKUP(VLOOKUP($A28, 'E4 TB Allocation Details'!$A$18:$L$217, MATCH("Demand ID", 'E4 TB Allocation Details'!$A$18:$L$18, 0),FALSE), 'E2 Allocators'!$B$15:$W$361, MATCH('O5 Details by Class &amp; Accounts'!U$18, 'E2 Allocators'!$B$15:$W$15, 0),FALSE)*$F28)</f>
        <v>0</v>
      </c>
      <c r="V28" s="1334">
        <f>IF(ISERROR(VLOOKUP(VLOOKUP($A28, 'E4 TB Allocation Details'!$A$18:$L$217, MATCH("Demand ID", 'E4 TB Allocation Details'!$A$18:$L$18, 0),FALSE), 'E2 Allocators'!$B$15:$W$361, MATCH('O5 Details by Class &amp; Accounts'!V$18, 'E2 Allocators'!$B$15:$W$15, 0),FALSE)*$F28), 0, VLOOKUP(VLOOKUP($A28, 'E4 TB Allocation Details'!$A$18:$L$217, MATCH("Demand ID", 'E4 TB Allocation Details'!$A$18:$L$18, 0),FALSE), 'E2 Allocators'!$B$15:$W$361, MATCH('O5 Details by Class &amp; Accounts'!V$18, 'E2 Allocators'!$B$15:$W$15, 0),FALSE)*$F28)</f>
        <v>0</v>
      </c>
      <c r="W28" s="1334">
        <f>IF(ISERROR(VLOOKUP(VLOOKUP($A28, 'E4 TB Allocation Details'!$A$18:$L$217, MATCH("Demand ID", 'E4 TB Allocation Details'!$A$18:$L$18, 0),FALSE), 'E2 Allocators'!$B$15:$W$361, MATCH('O5 Details by Class &amp; Accounts'!W$18, 'E2 Allocators'!$B$15:$W$15, 0),FALSE)*$F28), 0, VLOOKUP(VLOOKUP($A28, 'E4 TB Allocation Details'!$A$18:$L$217, MATCH("Demand ID", 'E4 TB Allocation Details'!$A$18:$L$18, 0),FALSE), 'E2 Allocators'!$B$15:$W$361, MATCH('O5 Details by Class &amp; Accounts'!W$18, 'E2 Allocators'!$B$15:$W$15, 0),FALSE)*$F28)</f>
        <v>0</v>
      </c>
      <c r="X28" s="1334">
        <f>IF(ISERROR(VLOOKUP(VLOOKUP($A28, 'E4 TB Allocation Details'!$A$18:$L$217, MATCH("Demand ID", 'E4 TB Allocation Details'!$A$18:$L$18, 0),FALSE), 'E2 Allocators'!$B$15:$W$361, MATCH('O5 Details by Class &amp; Accounts'!X$18, 'E2 Allocators'!$B$15:$W$15, 0),FALSE)*$F28), 0, VLOOKUP(VLOOKUP($A28, 'E4 TB Allocation Details'!$A$18:$L$217, MATCH("Demand ID", 'E4 TB Allocation Details'!$A$18:$L$18, 0),FALSE), 'E2 Allocators'!$B$15:$W$361, MATCH('O5 Details by Class &amp; Accounts'!X$18, 'E2 Allocators'!$B$15:$W$15, 0),FALSE)*$F28)</f>
        <v>0</v>
      </c>
      <c r="Y28" s="1334">
        <f>IF(ISERROR(VLOOKUP(VLOOKUP($A28, 'E4 TB Allocation Details'!$A$18:$L$217, MATCH("Demand ID", 'E4 TB Allocation Details'!$A$18:$L$18, 0),FALSE), 'E2 Allocators'!$B$15:$W$361, MATCH('O5 Details by Class &amp; Accounts'!Y$18, 'E2 Allocators'!$B$15:$W$15, 0),FALSE)*$F28), 0, VLOOKUP(VLOOKUP($A28, 'E4 TB Allocation Details'!$A$18:$L$217, MATCH("Demand ID", 'E4 TB Allocation Details'!$A$18:$L$18, 0),FALSE), 'E2 Allocators'!$B$15:$W$361, MATCH('O5 Details by Class &amp; Accounts'!Y$18, 'E2 Allocators'!$B$15:$W$15, 0),FALSE)*$F28)</f>
        <v>0</v>
      </c>
      <c r="Z28" s="1334">
        <f>IF(ISERROR(VLOOKUP(VLOOKUP($A28, 'E4 TB Allocation Details'!$A$18:$L$217, MATCH("Demand ID", 'E4 TB Allocation Details'!$A$18:$L$18, 0),FALSE), 'E2 Allocators'!$B$15:$W$361, MATCH('O5 Details by Class &amp; Accounts'!Z$18, 'E2 Allocators'!$B$15:$W$15, 0),FALSE)*$F28), 0, VLOOKUP(VLOOKUP($A28, 'E4 TB Allocation Details'!$A$18:$L$217, MATCH("Demand ID", 'E4 TB Allocation Details'!$A$18:$L$18, 0),FALSE), 'E2 Allocators'!$B$15:$W$361, MATCH('O5 Details by Class &amp; Accounts'!Z$18, 'E2 Allocators'!$B$15:$W$15, 0),FALSE)*$F28)</f>
        <v>0</v>
      </c>
      <c r="AA28" s="1334">
        <f>IF(ISERROR(VLOOKUP(VLOOKUP($A28, 'E4 TB Allocation Details'!$A$18:$L$217, MATCH("Demand ID", 'E4 TB Allocation Details'!$A$18:$L$18, 0),FALSE), 'E2 Allocators'!$B$15:$W$361, MATCH('O5 Details by Class &amp; Accounts'!AA$18, 'E2 Allocators'!$B$15:$W$15, 0),FALSE)*$F28), 0, VLOOKUP(VLOOKUP($A28, 'E4 TB Allocation Details'!$A$18:$L$217, MATCH("Demand ID", 'E4 TB Allocation Details'!$A$18:$L$18, 0),FALSE), 'E2 Allocators'!$B$15:$W$361, MATCH('O5 Details by Class &amp; Accounts'!AA$18, 'E2 Allocators'!$B$15:$W$15, 0),FALSE)*$F28)</f>
        <v>0</v>
      </c>
      <c r="AB28" s="1334">
        <f>IF(ISERROR(VLOOKUP(VLOOKUP($A28, 'E4 TB Allocation Details'!$A$18:$L$217, MATCH("Demand ID", 'E4 TB Allocation Details'!$A$18:$L$18, 0),FALSE), 'E2 Allocators'!$B$15:$W$361, MATCH('O5 Details by Class &amp; Accounts'!AB$18, 'E2 Allocators'!$B$15:$W$15, 0),FALSE)*$F28), 0, VLOOKUP(VLOOKUP($A28, 'E4 TB Allocation Details'!$A$18:$L$217, MATCH("Demand ID", 'E4 TB Allocation Details'!$A$18:$L$18, 0),FALSE), 'E2 Allocators'!$B$15:$W$361, MATCH('O5 Details by Class &amp; Accounts'!AB$18, 'E2 Allocators'!$B$15:$W$15, 0),FALSE)*$F28)</f>
        <v>0</v>
      </c>
      <c r="AC28" s="1334">
        <f t="shared" si="1"/>
        <v>0</v>
      </c>
      <c r="AD28" s="1334">
        <f>IF(ISERROR(VLOOKUP(VLOOKUP($A28, 'E4 TB Allocation Details'!$A$18:$L$217, MATCH("Customer ID", 'E4 TB Allocation Details'!$A$18:$L$18, 0),FALSE), 'E2 Allocators'!$B$15:$W$361, MATCH('O5 Details by Class &amp; Accounts'!AD$18, 'E2 Allocators'!$B$15:$W$15, 0),FALSE)*$G28), 0, VLOOKUP(VLOOKUP($A28, 'E4 TB Allocation Details'!$A$18:$L$217, MATCH("Customer ID", 'E4 TB Allocation Details'!$A$18:$L$18, 0),FALSE), 'E2 Allocators'!$B$15:$W$361, MATCH('O5 Details by Class &amp; Accounts'!AD$18, 'E2 Allocators'!$B$15:$W$15, 0),FALSE)*$G28)</f>
        <v>0</v>
      </c>
      <c r="AE28" s="1334">
        <f>IF(ISERROR(VLOOKUP(VLOOKUP($A28, 'E4 TB Allocation Details'!$A$18:$L$217, MATCH("Customer ID", 'E4 TB Allocation Details'!$A$18:$L$18, 0),FALSE), 'E2 Allocators'!$B$15:$W$361, MATCH('O5 Details by Class &amp; Accounts'!AE$18, 'E2 Allocators'!$B$15:$W$15, 0),FALSE)*$G28), 0, VLOOKUP(VLOOKUP($A28, 'E4 TB Allocation Details'!$A$18:$L$217, MATCH("Customer ID", 'E4 TB Allocation Details'!$A$18:$L$18, 0),FALSE), 'E2 Allocators'!$B$15:$W$361, MATCH('O5 Details by Class &amp; Accounts'!AE$18, 'E2 Allocators'!$B$15:$W$15, 0),FALSE)*$G28)</f>
        <v>0</v>
      </c>
      <c r="AF28" s="1334">
        <f>IF(ISERROR(VLOOKUP(VLOOKUP($A28, 'E4 TB Allocation Details'!$A$18:$L$217, MATCH("Customer ID", 'E4 TB Allocation Details'!$A$18:$L$18, 0),FALSE), 'E2 Allocators'!$B$15:$W$361, MATCH('O5 Details by Class &amp; Accounts'!AF$18, 'E2 Allocators'!$B$15:$W$15, 0),FALSE)*$G28), 0, VLOOKUP(VLOOKUP($A28, 'E4 TB Allocation Details'!$A$18:$L$217, MATCH("Customer ID", 'E4 TB Allocation Details'!$A$18:$L$18, 0),FALSE), 'E2 Allocators'!$B$15:$W$361, MATCH('O5 Details by Class &amp; Accounts'!AF$18, 'E2 Allocators'!$B$15:$W$15, 0),FALSE)*$G28)</f>
        <v>0</v>
      </c>
      <c r="AG28" s="1334">
        <f>IF(ISERROR(VLOOKUP(VLOOKUP($A28, 'E4 TB Allocation Details'!$A$18:$L$217, MATCH("Customer ID", 'E4 TB Allocation Details'!$A$18:$L$18, 0),FALSE), 'E2 Allocators'!$B$15:$W$361, MATCH('O5 Details by Class &amp; Accounts'!AG$18, 'E2 Allocators'!$B$15:$W$15, 0),FALSE)*$G28), 0, VLOOKUP(VLOOKUP($A28, 'E4 TB Allocation Details'!$A$18:$L$217, MATCH("Customer ID", 'E4 TB Allocation Details'!$A$18:$L$18, 0),FALSE), 'E2 Allocators'!$B$15:$W$361, MATCH('O5 Details by Class &amp; Accounts'!AG$18, 'E2 Allocators'!$B$15:$W$15, 0),FALSE)*$G28)</f>
        <v>0</v>
      </c>
      <c r="AH28" s="1334">
        <f>IF(ISERROR(VLOOKUP(VLOOKUP($A28, 'E4 TB Allocation Details'!$A$18:$L$217, MATCH("Customer ID", 'E4 TB Allocation Details'!$A$18:$L$18, 0),FALSE), 'E2 Allocators'!$B$15:$W$361, MATCH('O5 Details by Class &amp; Accounts'!AH$18, 'E2 Allocators'!$B$15:$W$15, 0),FALSE)*$G28), 0, VLOOKUP(VLOOKUP($A28, 'E4 TB Allocation Details'!$A$18:$L$217, MATCH("Customer ID", 'E4 TB Allocation Details'!$A$18:$L$18, 0),FALSE), 'E2 Allocators'!$B$15:$W$361, MATCH('O5 Details by Class &amp; Accounts'!AH$18, 'E2 Allocators'!$B$15:$W$15, 0),FALSE)*$G28)</f>
        <v>0</v>
      </c>
      <c r="AI28" s="1334">
        <f>IF(ISERROR(VLOOKUP(VLOOKUP($A28, 'E4 TB Allocation Details'!$A$18:$L$217, MATCH("Customer ID", 'E4 TB Allocation Details'!$A$18:$L$18, 0),FALSE), 'E2 Allocators'!$B$15:$W$361, MATCH('O5 Details by Class &amp; Accounts'!AI$18, 'E2 Allocators'!$B$15:$W$15, 0),FALSE)*$G28), 0, VLOOKUP(VLOOKUP($A28, 'E4 TB Allocation Details'!$A$18:$L$217, MATCH("Customer ID", 'E4 TB Allocation Details'!$A$18:$L$18, 0),FALSE), 'E2 Allocators'!$B$15:$W$361, MATCH('O5 Details by Class &amp; Accounts'!AI$18, 'E2 Allocators'!$B$15:$W$15, 0),FALSE)*$G28)</f>
        <v>0</v>
      </c>
      <c r="AJ28" s="1334">
        <f>IF(ISERROR(VLOOKUP(VLOOKUP($A28, 'E4 TB Allocation Details'!$A$18:$L$217, MATCH("Customer ID", 'E4 TB Allocation Details'!$A$18:$L$18, 0),FALSE), 'E2 Allocators'!$B$15:$W$361, MATCH('O5 Details by Class &amp; Accounts'!AJ$18, 'E2 Allocators'!$B$15:$W$15, 0),FALSE)*$G28), 0, VLOOKUP(VLOOKUP($A28, 'E4 TB Allocation Details'!$A$18:$L$217, MATCH("Customer ID", 'E4 TB Allocation Details'!$A$18:$L$18, 0),FALSE), 'E2 Allocators'!$B$15:$W$361, MATCH('O5 Details by Class &amp; Accounts'!AJ$18, 'E2 Allocators'!$B$15:$W$15, 0),FALSE)*$G28)</f>
        <v>0</v>
      </c>
      <c r="AK28" s="1334">
        <f>IF(ISERROR(VLOOKUP(VLOOKUP($A28, 'E4 TB Allocation Details'!$A$18:$L$217, MATCH("Customer ID", 'E4 TB Allocation Details'!$A$18:$L$18, 0),FALSE), 'E2 Allocators'!$B$15:$W$361, MATCH('O5 Details by Class &amp; Accounts'!AK$18, 'E2 Allocators'!$B$15:$W$15, 0),FALSE)*$G28), 0, VLOOKUP(VLOOKUP($A28, 'E4 TB Allocation Details'!$A$18:$L$217, MATCH("Customer ID", 'E4 TB Allocation Details'!$A$18:$L$18, 0),FALSE), 'E2 Allocators'!$B$15:$W$361, MATCH('O5 Details by Class &amp; Accounts'!AK$18, 'E2 Allocators'!$B$15:$W$15, 0),FALSE)*$G28)</f>
        <v>0</v>
      </c>
      <c r="AL28" s="1334">
        <f>IF(ISERROR(VLOOKUP(VLOOKUP($A28, 'E4 TB Allocation Details'!$A$18:$L$217, MATCH("Customer ID", 'E4 TB Allocation Details'!$A$18:$L$18, 0),FALSE), 'E2 Allocators'!$B$15:$W$361, MATCH('O5 Details by Class &amp; Accounts'!AL$18, 'E2 Allocators'!$B$15:$W$15, 0),FALSE)*$G28), 0, VLOOKUP(VLOOKUP($A28, 'E4 TB Allocation Details'!$A$18:$L$217, MATCH("Customer ID", 'E4 TB Allocation Details'!$A$18:$L$18, 0),FALSE), 'E2 Allocators'!$B$15:$W$361, MATCH('O5 Details by Class &amp; Accounts'!AL$18, 'E2 Allocators'!$B$15:$W$15, 0),FALSE)*$G28)</f>
        <v>0</v>
      </c>
      <c r="AM28" s="1334">
        <f>IF(ISERROR(VLOOKUP(VLOOKUP($A28, 'E4 TB Allocation Details'!$A$18:$L$217, MATCH("Customer ID", 'E4 TB Allocation Details'!$A$18:$L$18, 0),FALSE), 'E2 Allocators'!$B$15:$W$361, MATCH('O5 Details by Class &amp; Accounts'!AM$18, 'E2 Allocators'!$B$15:$W$15, 0),FALSE)*$G28), 0, VLOOKUP(VLOOKUP($A28, 'E4 TB Allocation Details'!$A$18:$L$217, MATCH("Customer ID", 'E4 TB Allocation Details'!$A$18:$L$18, 0),FALSE), 'E2 Allocators'!$B$15:$W$361, MATCH('O5 Details by Class &amp; Accounts'!AM$18, 'E2 Allocators'!$B$15:$W$15, 0),FALSE)*$G28)</f>
        <v>0</v>
      </c>
      <c r="AN28" s="1334">
        <f>IF(ISERROR(VLOOKUP(VLOOKUP($A28, 'E4 TB Allocation Details'!$A$18:$L$217, MATCH("Customer ID", 'E4 TB Allocation Details'!$A$18:$L$18, 0),FALSE), 'E2 Allocators'!$B$15:$W$361, MATCH('O5 Details by Class &amp; Accounts'!AN$18, 'E2 Allocators'!$B$15:$W$15, 0),FALSE)*$G28), 0, VLOOKUP(VLOOKUP($A28, 'E4 TB Allocation Details'!$A$18:$L$217, MATCH("Customer ID", 'E4 TB Allocation Details'!$A$18:$L$18, 0),FALSE), 'E2 Allocators'!$B$15:$W$361, MATCH('O5 Details by Class &amp; Accounts'!AN$18, 'E2 Allocators'!$B$15:$W$15, 0),FALSE)*$G28)</f>
        <v>0</v>
      </c>
      <c r="AO28" s="1334">
        <f>IF(ISERROR(VLOOKUP(VLOOKUP($A28, 'E4 TB Allocation Details'!$A$18:$L$217, MATCH("Customer ID", 'E4 TB Allocation Details'!$A$18:$L$18, 0),FALSE), 'E2 Allocators'!$B$15:$W$361, MATCH('O5 Details by Class &amp; Accounts'!AO$18, 'E2 Allocators'!$B$15:$W$15, 0),FALSE)*$G28), 0, VLOOKUP(VLOOKUP($A28, 'E4 TB Allocation Details'!$A$18:$L$217, MATCH("Customer ID", 'E4 TB Allocation Details'!$A$18:$L$18, 0),FALSE), 'E2 Allocators'!$B$15:$W$361, MATCH('O5 Details by Class &amp; Accounts'!AO$18, 'E2 Allocators'!$B$15:$W$15, 0),FALSE)*$G28)</f>
        <v>0</v>
      </c>
      <c r="AP28" s="1334">
        <f>IF(ISERROR(VLOOKUP(VLOOKUP($A28, 'E4 TB Allocation Details'!$A$18:$L$217, MATCH("Customer ID", 'E4 TB Allocation Details'!$A$18:$L$18, 0),FALSE), 'E2 Allocators'!$B$15:$W$361, MATCH('O5 Details by Class &amp; Accounts'!AP$18, 'E2 Allocators'!$B$15:$W$15, 0),FALSE)*$G28), 0, VLOOKUP(VLOOKUP($A28, 'E4 TB Allocation Details'!$A$18:$L$217, MATCH("Customer ID", 'E4 TB Allocation Details'!$A$18:$L$18, 0),FALSE), 'E2 Allocators'!$B$15:$W$361, MATCH('O5 Details by Class &amp; Accounts'!AP$18, 'E2 Allocators'!$B$15:$W$15, 0),FALSE)*$G28)</f>
        <v>0</v>
      </c>
      <c r="AQ28" s="1334">
        <f>IF(ISERROR(VLOOKUP(VLOOKUP($A28, 'E4 TB Allocation Details'!$A$18:$L$217, MATCH("Customer ID", 'E4 TB Allocation Details'!$A$18:$L$18, 0),FALSE), 'E2 Allocators'!$B$15:$W$361, MATCH('O5 Details by Class &amp; Accounts'!AQ$18, 'E2 Allocators'!$B$15:$W$15, 0),FALSE)*$G28), 0, VLOOKUP(VLOOKUP($A28, 'E4 TB Allocation Details'!$A$18:$L$217, MATCH("Customer ID", 'E4 TB Allocation Details'!$A$18:$L$18, 0),FALSE), 'E2 Allocators'!$B$15:$W$361, MATCH('O5 Details by Class &amp; Accounts'!AQ$18, 'E2 Allocators'!$B$15:$W$15, 0),FALSE)*$G28)</f>
        <v>0</v>
      </c>
      <c r="AR28" s="1334">
        <f>IF(ISERROR(VLOOKUP(VLOOKUP($A28, 'E4 TB Allocation Details'!$A$18:$L$217, MATCH("Customer ID", 'E4 TB Allocation Details'!$A$18:$L$18, 0),FALSE), 'E2 Allocators'!$B$15:$W$361, MATCH('O5 Details by Class &amp; Accounts'!AR$18, 'E2 Allocators'!$B$15:$W$15, 0),FALSE)*$G28), 0, VLOOKUP(VLOOKUP($A28, 'E4 TB Allocation Details'!$A$18:$L$217, MATCH("Customer ID", 'E4 TB Allocation Details'!$A$18:$L$18, 0),FALSE), 'E2 Allocators'!$B$15:$W$361, MATCH('O5 Details by Class &amp; Accounts'!AR$18, 'E2 Allocators'!$B$15:$W$15, 0),FALSE)*$G28)</f>
        <v>0</v>
      </c>
      <c r="AS28" s="1334">
        <f>IF(ISERROR(VLOOKUP(VLOOKUP($A28, 'E4 TB Allocation Details'!$A$18:$L$217, MATCH("Customer ID", 'E4 TB Allocation Details'!$A$18:$L$18, 0),FALSE), 'E2 Allocators'!$B$15:$W$361, MATCH('O5 Details by Class &amp; Accounts'!AS$18, 'E2 Allocators'!$B$15:$W$15, 0),FALSE)*$G28), 0, VLOOKUP(VLOOKUP($A28, 'E4 TB Allocation Details'!$A$18:$L$217, MATCH("Customer ID", 'E4 TB Allocation Details'!$A$18:$L$18, 0),FALSE), 'E2 Allocators'!$B$15:$W$361, MATCH('O5 Details by Class &amp; Accounts'!AS$18, 'E2 Allocators'!$B$15:$W$15, 0),FALSE)*$G28)</f>
        <v>0</v>
      </c>
      <c r="AT28" s="1334">
        <f>IF(ISERROR(VLOOKUP(VLOOKUP($A28, 'E4 TB Allocation Details'!$A$18:$L$217, MATCH("Customer ID", 'E4 TB Allocation Details'!$A$18:$L$18, 0),FALSE), 'E2 Allocators'!$B$15:$W$361, MATCH('O5 Details by Class &amp; Accounts'!AT$18, 'E2 Allocators'!$B$15:$W$15, 0),FALSE)*$G28), 0, VLOOKUP(VLOOKUP($A28, 'E4 TB Allocation Details'!$A$18:$L$217, MATCH("Customer ID", 'E4 TB Allocation Details'!$A$18:$L$18, 0),FALSE), 'E2 Allocators'!$B$15:$W$361, MATCH('O5 Details by Class &amp; Accounts'!AT$18, 'E2 Allocators'!$B$15:$W$15, 0),FALSE)*$G28)</f>
        <v>0</v>
      </c>
      <c r="AU28" s="1334">
        <f>IF(ISERROR(VLOOKUP(VLOOKUP($A28, 'E4 TB Allocation Details'!$A$18:$L$217, MATCH("Customer ID", 'E4 TB Allocation Details'!$A$18:$L$18, 0),FALSE), 'E2 Allocators'!$B$15:$W$361, MATCH('O5 Details by Class &amp; Accounts'!AU$18, 'E2 Allocators'!$B$15:$W$15, 0),FALSE)*$G28), 0, VLOOKUP(VLOOKUP($A28, 'E4 TB Allocation Details'!$A$18:$L$217, MATCH("Customer ID", 'E4 TB Allocation Details'!$A$18:$L$18, 0),FALSE), 'E2 Allocators'!$B$15:$W$361, MATCH('O5 Details by Class &amp; Accounts'!AU$18, 'E2 Allocators'!$B$15:$W$15, 0),FALSE)*$G28)</f>
        <v>0</v>
      </c>
      <c r="AV28" s="1334">
        <f>IF(ISERROR(VLOOKUP(VLOOKUP($A28, 'E4 TB Allocation Details'!$A$18:$L$217, MATCH("Customer ID", 'E4 TB Allocation Details'!$A$18:$L$18, 0),FALSE), 'E2 Allocators'!$B$15:$W$361, MATCH('O5 Details by Class &amp; Accounts'!AV$18, 'E2 Allocators'!$B$15:$W$15, 0),FALSE)*$G28), 0, VLOOKUP(VLOOKUP($A28, 'E4 TB Allocation Details'!$A$18:$L$217, MATCH("Customer ID", 'E4 TB Allocation Details'!$A$18:$L$18, 0),FALSE), 'E2 Allocators'!$B$15:$W$361, MATCH('O5 Details by Class &amp; Accounts'!AV$18, 'E2 Allocators'!$B$15:$W$15, 0),FALSE)*$G28)</f>
        <v>0</v>
      </c>
      <c r="AW28" s="1334">
        <f>IF(ISERROR(VLOOKUP(VLOOKUP($A28, 'E4 TB Allocation Details'!$A$18:$L$217, MATCH("Customer ID", 'E4 TB Allocation Details'!$A$18:$L$18, 0),FALSE), 'E2 Allocators'!$B$15:$W$361, MATCH('O5 Details by Class &amp; Accounts'!AW$18, 'E2 Allocators'!$B$15:$W$15, 0),FALSE)*$G28), 0, VLOOKUP(VLOOKUP($A28, 'E4 TB Allocation Details'!$A$18:$L$217, MATCH("Customer ID", 'E4 TB Allocation Details'!$A$18:$L$18, 0),FALSE), 'E2 Allocators'!$B$15:$W$361, MATCH('O5 Details by Class &amp; Accounts'!AW$18, 'E2 Allocators'!$B$15:$W$15, 0),FALSE)*$G28)</f>
        <v>0</v>
      </c>
      <c r="AX28" s="1334">
        <f t="shared" si="2"/>
        <v>0</v>
      </c>
      <c r="AY28" s="1334">
        <f>IF(ISERROR(VLOOKUP(VLOOKUP($A28, 'E4 TB Allocation Details'!$A$18:$L$217, MATCH("Misc ID", 'E4 TB Allocation Details'!$A$18:$L$18, 0),FALSE), 'E2 Allocators'!$B$15:$W$361, MATCH('O5 Details by Class &amp; Accounts'!AY$18, 'E2 Allocators'!$B$15:$W$15, 0),FALSE)*$E28), 0, VLOOKUP(VLOOKUP($A28, 'E4 TB Allocation Details'!$A$18:$L$217, MATCH("Misc ID", 'E4 TB Allocation Details'!$A$18:$L$18, 0),FALSE), 'E2 Allocators'!$B$15:$W$361, MATCH('O5 Details by Class &amp; Accounts'!AY$18, 'E2 Allocators'!$B$15:$W$15, 0),FALSE)*$E28)</f>
        <v>0</v>
      </c>
      <c r="AZ28" s="1334">
        <f>IF(ISERROR(VLOOKUP(VLOOKUP($A28, 'E4 TB Allocation Details'!$A$18:$L$217, MATCH("Misc ID", 'E4 TB Allocation Details'!$A$18:$L$18, 0),FALSE), 'E2 Allocators'!$B$15:$W$361, MATCH('O5 Details by Class &amp; Accounts'!AZ$18, 'E2 Allocators'!$B$15:$W$15, 0),FALSE)*$E28), 0, VLOOKUP(VLOOKUP($A28, 'E4 TB Allocation Details'!$A$18:$L$217, MATCH("Misc ID", 'E4 TB Allocation Details'!$A$18:$L$18, 0),FALSE), 'E2 Allocators'!$B$15:$W$361, MATCH('O5 Details by Class &amp; Accounts'!AZ$18, 'E2 Allocators'!$B$15:$W$15, 0),FALSE)*$E28)</f>
        <v>0</v>
      </c>
      <c r="BA28" s="1334">
        <f>IF(ISERROR(VLOOKUP(VLOOKUP($A28, 'E4 TB Allocation Details'!$A$18:$L$217, MATCH("Misc ID", 'E4 TB Allocation Details'!$A$18:$L$18, 0),FALSE), 'E2 Allocators'!$B$15:$W$361, MATCH('O5 Details by Class &amp; Accounts'!BA$18, 'E2 Allocators'!$B$15:$W$15, 0),FALSE)*$E28), 0, VLOOKUP(VLOOKUP($A28, 'E4 TB Allocation Details'!$A$18:$L$217, MATCH("Misc ID", 'E4 TB Allocation Details'!$A$18:$L$18, 0),FALSE), 'E2 Allocators'!$B$15:$W$361, MATCH('O5 Details by Class &amp; Accounts'!BA$18, 'E2 Allocators'!$B$15:$W$15, 0),FALSE)*$E28)</f>
        <v>0</v>
      </c>
      <c r="BB28" s="1334">
        <f>IF(ISERROR(VLOOKUP(VLOOKUP($A28, 'E4 TB Allocation Details'!$A$18:$L$217, MATCH("Misc ID", 'E4 TB Allocation Details'!$A$18:$L$18, 0),FALSE), 'E2 Allocators'!$B$15:$W$361, MATCH('O5 Details by Class &amp; Accounts'!BB$18, 'E2 Allocators'!$B$15:$W$15, 0),FALSE)*$E28), 0, VLOOKUP(VLOOKUP($A28, 'E4 TB Allocation Details'!$A$18:$L$217, MATCH("Misc ID", 'E4 TB Allocation Details'!$A$18:$L$18, 0),FALSE), 'E2 Allocators'!$B$15:$W$361, MATCH('O5 Details by Class &amp; Accounts'!BB$18, 'E2 Allocators'!$B$15:$W$15, 0),FALSE)*$E28)</f>
        <v>0</v>
      </c>
      <c r="BC28" s="1334">
        <f>IF(ISERROR(VLOOKUP(VLOOKUP($A28, 'E4 TB Allocation Details'!$A$18:$L$217, MATCH("Misc ID", 'E4 TB Allocation Details'!$A$18:$L$18, 0),FALSE), 'E2 Allocators'!$B$15:$W$361, MATCH('O5 Details by Class &amp; Accounts'!BC$18, 'E2 Allocators'!$B$15:$W$15, 0),FALSE)*$E28), 0, VLOOKUP(VLOOKUP($A28, 'E4 TB Allocation Details'!$A$18:$L$217, MATCH("Misc ID", 'E4 TB Allocation Details'!$A$18:$L$18, 0),FALSE), 'E2 Allocators'!$B$15:$W$361, MATCH('O5 Details by Class &amp; Accounts'!BC$18, 'E2 Allocators'!$B$15:$W$15, 0),FALSE)*$E28)</f>
        <v>0</v>
      </c>
      <c r="BD28" s="1334">
        <f>IF(ISERROR(VLOOKUP(VLOOKUP($A28, 'E4 TB Allocation Details'!$A$18:$L$217, MATCH("Misc ID", 'E4 TB Allocation Details'!$A$18:$L$18, 0),FALSE), 'E2 Allocators'!$B$15:$W$361, MATCH('O5 Details by Class &amp; Accounts'!BD$18, 'E2 Allocators'!$B$15:$W$15, 0),FALSE)*$E28), 0, VLOOKUP(VLOOKUP($A28, 'E4 TB Allocation Details'!$A$18:$L$217, MATCH("Misc ID", 'E4 TB Allocation Details'!$A$18:$L$18, 0),FALSE), 'E2 Allocators'!$B$15:$W$361, MATCH('O5 Details by Class &amp; Accounts'!BD$18, 'E2 Allocators'!$B$15:$W$15, 0),FALSE)*$E28)</f>
        <v>0</v>
      </c>
      <c r="BE28" s="1334">
        <f>IF(ISERROR(VLOOKUP(VLOOKUP($A28, 'E4 TB Allocation Details'!$A$18:$L$217, MATCH("Misc ID", 'E4 TB Allocation Details'!$A$18:$L$18, 0),FALSE), 'E2 Allocators'!$B$15:$W$361, MATCH('O5 Details by Class &amp; Accounts'!BE$18, 'E2 Allocators'!$B$15:$W$15, 0),FALSE)*$E28), 0, VLOOKUP(VLOOKUP($A28, 'E4 TB Allocation Details'!$A$18:$L$217, MATCH("Misc ID", 'E4 TB Allocation Details'!$A$18:$L$18, 0),FALSE), 'E2 Allocators'!$B$15:$W$361, MATCH('O5 Details by Class &amp; Accounts'!BE$18, 'E2 Allocators'!$B$15:$W$15, 0),FALSE)*$E28)</f>
        <v>0</v>
      </c>
      <c r="BF28" s="1334">
        <f>IF(ISERROR(VLOOKUP(VLOOKUP($A28, 'E4 TB Allocation Details'!$A$18:$L$217, MATCH("Misc ID", 'E4 TB Allocation Details'!$A$18:$L$18, 0),FALSE), 'E2 Allocators'!$B$15:$W$361, MATCH('O5 Details by Class &amp; Accounts'!BF$18, 'E2 Allocators'!$B$15:$W$15, 0),FALSE)*$E28), 0, VLOOKUP(VLOOKUP($A28, 'E4 TB Allocation Details'!$A$18:$L$217, MATCH("Misc ID", 'E4 TB Allocation Details'!$A$18:$L$18, 0),FALSE), 'E2 Allocators'!$B$15:$W$361, MATCH('O5 Details by Class &amp; Accounts'!BF$18, 'E2 Allocators'!$B$15:$W$15, 0),FALSE)*$E28)</f>
        <v>0</v>
      </c>
      <c r="BG28" s="1334">
        <f>IF(ISERROR(VLOOKUP(VLOOKUP($A28, 'E4 TB Allocation Details'!$A$18:$L$217, MATCH("Misc ID", 'E4 TB Allocation Details'!$A$18:$L$18, 0),FALSE), 'E2 Allocators'!$B$15:$W$361, MATCH('O5 Details by Class &amp; Accounts'!BG$18, 'E2 Allocators'!$B$15:$W$15, 0),FALSE)*$E28), 0, VLOOKUP(VLOOKUP($A28, 'E4 TB Allocation Details'!$A$18:$L$217, MATCH("Misc ID", 'E4 TB Allocation Details'!$A$18:$L$18, 0),FALSE), 'E2 Allocators'!$B$15:$W$361, MATCH('O5 Details by Class &amp; Accounts'!BG$18, 'E2 Allocators'!$B$15:$W$15, 0),FALSE)*$E28)</f>
        <v>0</v>
      </c>
      <c r="BH28" s="1334">
        <f>IF(ISERROR(VLOOKUP(VLOOKUP($A28, 'E4 TB Allocation Details'!$A$18:$L$217, MATCH("Misc ID", 'E4 TB Allocation Details'!$A$18:$L$18, 0),FALSE), 'E2 Allocators'!$B$15:$W$361, MATCH('O5 Details by Class &amp; Accounts'!BH$18, 'E2 Allocators'!$B$15:$W$15, 0),FALSE)*$E28), 0, VLOOKUP(VLOOKUP($A28, 'E4 TB Allocation Details'!$A$18:$L$217, MATCH("Misc ID", 'E4 TB Allocation Details'!$A$18:$L$18, 0),FALSE), 'E2 Allocators'!$B$15:$W$361, MATCH('O5 Details by Class &amp; Accounts'!BH$18, 'E2 Allocators'!$B$15:$W$15, 0),FALSE)*$E28)</f>
        <v>0</v>
      </c>
      <c r="BI28" s="1334">
        <f>IF(ISERROR(VLOOKUP(VLOOKUP($A28, 'E4 TB Allocation Details'!$A$18:$L$217, MATCH("Misc ID", 'E4 TB Allocation Details'!$A$18:$L$18, 0),FALSE), 'E2 Allocators'!$B$15:$W$361, MATCH('O5 Details by Class &amp; Accounts'!BI$18, 'E2 Allocators'!$B$15:$W$15, 0),FALSE)*$E28), 0, VLOOKUP(VLOOKUP($A28, 'E4 TB Allocation Details'!$A$18:$L$217, MATCH("Misc ID", 'E4 TB Allocation Details'!$A$18:$L$18, 0),FALSE), 'E2 Allocators'!$B$15:$W$361, MATCH('O5 Details by Class &amp; Accounts'!BI$18, 'E2 Allocators'!$B$15:$W$15, 0),FALSE)*$E28)</f>
        <v>0</v>
      </c>
      <c r="BJ28" s="1334">
        <f>IF(ISERROR(VLOOKUP(VLOOKUP($A28, 'E4 TB Allocation Details'!$A$18:$L$217, MATCH("Misc ID", 'E4 TB Allocation Details'!$A$18:$L$18, 0),FALSE), 'E2 Allocators'!$B$15:$W$361, MATCH('O5 Details by Class &amp; Accounts'!BJ$18, 'E2 Allocators'!$B$15:$W$15, 0),FALSE)*$E28), 0, VLOOKUP(VLOOKUP($A28, 'E4 TB Allocation Details'!$A$18:$L$217, MATCH("Misc ID", 'E4 TB Allocation Details'!$A$18:$L$18, 0),FALSE), 'E2 Allocators'!$B$15:$W$361, MATCH('O5 Details by Class &amp; Accounts'!BJ$18, 'E2 Allocators'!$B$15:$W$15, 0),FALSE)*$E28)</f>
        <v>0</v>
      </c>
      <c r="BK28" s="1334">
        <f>IF(ISERROR(VLOOKUP(VLOOKUP($A28, 'E4 TB Allocation Details'!$A$18:$L$217, MATCH("Misc ID", 'E4 TB Allocation Details'!$A$18:$L$18, 0),FALSE), 'E2 Allocators'!$B$15:$W$361, MATCH('O5 Details by Class &amp; Accounts'!BK$18, 'E2 Allocators'!$B$15:$W$15, 0),FALSE)*$E28), 0, VLOOKUP(VLOOKUP($A28, 'E4 TB Allocation Details'!$A$18:$L$217, MATCH("Misc ID", 'E4 TB Allocation Details'!$A$18:$L$18, 0),FALSE), 'E2 Allocators'!$B$15:$W$361, MATCH('O5 Details by Class &amp; Accounts'!BK$18, 'E2 Allocators'!$B$15:$W$15, 0),FALSE)*$E28)</f>
        <v>0</v>
      </c>
      <c r="BL28" s="1334">
        <f>IF(ISERROR(VLOOKUP(VLOOKUP($A28, 'E4 TB Allocation Details'!$A$18:$L$217, MATCH("Misc ID", 'E4 TB Allocation Details'!$A$18:$L$18, 0),FALSE), 'E2 Allocators'!$B$15:$W$361, MATCH('O5 Details by Class &amp; Accounts'!BL$18, 'E2 Allocators'!$B$15:$W$15, 0),FALSE)*$E28), 0, VLOOKUP(VLOOKUP($A28, 'E4 TB Allocation Details'!$A$18:$L$217, MATCH("Misc ID", 'E4 TB Allocation Details'!$A$18:$L$18, 0),FALSE), 'E2 Allocators'!$B$15:$W$361, MATCH('O5 Details by Class &amp; Accounts'!BL$18, 'E2 Allocators'!$B$15:$W$15, 0),FALSE)*$E28)</f>
        <v>0</v>
      </c>
      <c r="BM28" s="1334">
        <f>IF(ISERROR(VLOOKUP(VLOOKUP($A28, 'E4 TB Allocation Details'!$A$18:$L$217, MATCH("Misc ID", 'E4 TB Allocation Details'!$A$18:$L$18, 0),FALSE), 'E2 Allocators'!$B$15:$W$361, MATCH('O5 Details by Class &amp; Accounts'!BM$18, 'E2 Allocators'!$B$15:$W$15, 0),FALSE)*$E28), 0, VLOOKUP(VLOOKUP($A28, 'E4 TB Allocation Details'!$A$18:$L$217, MATCH("Misc ID", 'E4 TB Allocation Details'!$A$18:$L$18, 0),FALSE), 'E2 Allocators'!$B$15:$W$361, MATCH('O5 Details by Class &amp; Accounts'!BM$18, 'E2 Allocators'!$B$15:$W$15, 0),FALSE)*$E28)</f>
        <v>0</v>
      </c>
      <c r="BN28" s="1334">
        <f>IF(ISERROR(VLOOKUP(VLOOKUP($A28, 'E4 TB Allocation Details'!$A$18:$L$217, MATCH("Misc ID", 'E4 TB Allocation Details'!$A$18:$L$18, 0),FALSE), 'E2 Allocators'!$B$15:$W$361, MATCH('O5 Details by Class &amp; Accounts'!BN$18, 'E2 Allocators'!$B$15:$W$15, 0),FALSE)*$E28), 0, VLOOKUP(VLOOKUP($A28, 'E4 TB Allocation Details'!$A$18:$L$217, MATCH("Misc ID", 'E4 TB Allocation Details'!$A$18:$L$18, 0),FALSE), 'E2 Allocators'!$B$15:$W$361, MATCH('O5 Details by Class &amp; Accounts'!BN$18, 'E2 Allocators'!$B$15:$W$15, 0),FALSE)*$E28)</f>
        <v>0</v>
      </c>
      <c r="BO28" s="1334">
        <f>IF(ISERROR(VLOOKUP(VLOOKUP($A28, 'E4 TB Allocation Details'!$A$18:$L$217, MATCH("Misc ID", 'E4 TB Allocation Details'!$A$18:$L$18, 0),FALSE), 'E2 Allocators'!$B$15:$W$361, MATCH('O5 Details by Class &amp; Accounts'!BO$18, 'E2 Allocators'!$B$15:$W$15, 0),FALSE)*$E28), 0, VLOOKUP(VLOOKUP($A28, 'E4 TB Allocation Details'!$A$18:$L$217, MATCH("Misc ID", 'E4 TB Allocation Details'!$A$18:$L$18, 0),FALSE), 'E2 Allocators'!$B$15:$W$361, MATCH('O5 Details by Class &amp; Accounts'!BO$18, 'E2 Allocators'!$B$15:$W$15, 0),FALSE)*$E28)</f>
        <v>0</v>
      </c>
      <c r="BP28" s="1334">
        <f>IF(ISERROR(VLOOKUP(VLOOKUP($A28, 'E4 TB Allocation Details'!$A$18:$L$217, MATCH("Misc ID", 'E4 TB Allocation Details'!$A$18:$L$18, 0),FALSE), 'E2 Allocators'!$B$15:$W$361, MATCH('O5 Details by Class &amp; Accounts'!BP$18, 'E2 Allocators'!$B$15:$W$15, 0),FALSE)*$E28), 0, VLOOKUP(VLOOKUP($A28, 'E4 TB Allocation Details'!$A$18:$L$217, MATCH("Misc ID", 'E4 TB Allocation Details'!$A$18:$L$18, 0),FALSE), 'E2 Allocators'!$B$15:$W$361, MATCH('O5 Details by Class &amp; Accounts'!BP$18, 'E2 Allocators'!$B$15:$W$15, 0),FALSE)*$E28)</f>
        <v>0</v>
      </c>
      <c r="BQ28" s="1334">
        <f>IF(ISERROR(VLOOKUP(VLOOKUP($A28, 'E4 TB Allocation Details'!$A$18:$L$217, MATCH("Misc ID", 'E4 TB Allocation Details'!$A$18:$L$18, 0),FALSE), 'E2 Allocators'!$B$15:$W$361, MATCH('O5 Details by Class &amp; Accounts'!BQ$18, 'E2 Allocators'!$B$15:$W$15, 0),FALSE)*$E28), 0, VLOOKUP(VLOOKUP($A28, 'E4 TB Allocation Details'!$A$18:$L$217, MATCH("Misc ID", 'E4 TB Allocation Details'!$A$18:$L$18, 0),FALSE), 'E2 Allocators'!$B$15:$W$361, MATCH('O5 Details by Class &amp; Accounts'!BQ$18, 'E2 Allocators'!$B$15:$W$15, 0),FALSE)*$E28)</f>
        <v>0</v>
      </c>
      <c r="BR28" s="1334">
        <f>IF(ISERROR(VLOOKUP(VLOOKUP($A28, 'E4 TB Allocation Details'!$A$18:$L$217, MATCH("Misc ID", 'E4 TB Allocation Details'!$A$18:$L$18, 0),FALSE), 'E2 Allocators'!$B$15:$W$361, MATCH('O5 Details by Class &amp; Accounts'!BR$18, 'E2 Allocators'!$B$15:$W$15, 0),FALSE)*$E28), 0, VLOOKUP(VLOOKUP($A28, 'E4 TB Allocation Details'!$A$18:$L$217, MATCH("Misc ID", 'E4 TB Allocation Details'!$A$18:$L$18, 0),FALSE), 'E2 Allocators'!$B$15:$W$361, MATCH('O5 Details by Class &amp; Accounts'!BR$18, 'E2 Allocators'!$B$15:$W$15, 0),FALSE)*$E28)</f>
        <v>0</v>
      </c>
      <c r="BS28" s="1334">
        <f t="shared" si="3"/>
        <v>0</v>
      </c>
      <c r="BT28" s="1334">
        <f>IF(ISERROR(VLOOKUP(VLOOKUP($A28, 'E4 TB Allocation Details'!$A$18:$L$217, MATCH("A &amp; G ID", 'E4 TB Allocation Details'!$A$18:$L$18, 0),FALSE), 'E2 Allocators'!$B$15:$W$361, MATCH('O5 Details by Class &amp; Accounts'!BT$18, 'E2 Allocators'!$B$15:$W$15, 0),FALSE)*$E28), 0, VLOOKUP(VLOOKUP($A28, 'E4 TB Allocation Details'!$A$18:$L$217, MATCH("A &amp; G ID", 'E4 TB Allocation Details'!$A$18:$L$18, 0),FALSE), 'E2 Allocators'!$B$15:$W$361, MATCH('O5 Details by Class &amp; Accounts'!BT$18, 'E2 Allocators'!$B$15:$W$15, 0),FALSE)*$E28)</f>
        <v>0</v>
      </c>
      <c r="BU28" s="1334">
        <f>IF(ISERROR(VLOOKUP(VLOOKUP($A28, 'E4 TB Allocation Details'!$A$18:$L$217, MATCH("A &amp; G ID", 'E4 TB Allocation Details'!$A$18:$L$18, 0),FALSE), 'E2 Allocators'!$B$15:$W$361, MATCH('O5 Details by Class &amp; Accounts'!BU$18, 'E2 Allocators'!$B$15:$W$15, 0),FALSE)*$E28), 0, VLOOKUP(VLOOKUP($A28, 'E4 TB Allocation Details'!$A$18:$L$217, MATCH("A &amp; G ID", 'E4 TB Allocation Details'!$A$18:$L$18, 0),FALSE), 'E2 Allocators'!$B$15:$W$361, MATCH('O5 Details by Class &amp; Accounts'!BU$18, 'E2 Allocators'!$B$15:$W$15, 0),FALSE)*$E28)</f>
        <v>0</v>
      </c>
      <c r="BV28" s="1334">
        <f>IF(ISERROR(VLOOKUP(VLOOKUP($A28, 'E4 TB Allocation Details'!$A$18:$L$217, MATCH("A &amp; G ID", 'E4 TB Allocation Details'!$A$18:$L$18, 0),FALSE), 'E2 Allocators'!$B$15:$W$361, MATCH('O5 Details by Class &amp; Accounts'!BV$18, 'E2 Allocators'!$B$15:$W$15, 0),FALSE)*$E28), 0, VLOOKUP(VLOOKUP($A28, 'E4 TB Allocation Details'!$A$18:$L$217, MATCH("A &amp; G ID", 'E4 TB Allocation Details'!$A$18:$L$18, 0),FALSE), 'E2 Allocators'!$B$15:$W$361, MATCH('O5 Details by Class &amp; Accounts'!BV$18, 'E2 Allocators'!$B$15:$W$15, 0),FALSE)*$E28)</f>
        <v>0</v>
      </c>
      <c r="BW28" s="1334">
        <f>IF(ISERROR(VLOOKUP(VLOOKUP($A28, 'E4 TB Allocation Details'!$A$18:$L$217, MATCH("A &amp; G ID", 'E4 TB Allocation Details'!$A$18:$L$18, 0),FALSE), 'E2 Allocators'!$B$15:$W$361, MATCH('O5 Details by Class &amp; Accounts'!BW$18, 'E2 Allocators'!$B$15:$W$15, 0),FALSE)*$E28), 0, VLOOKUP(VLOOKUP($A28, 'E4 TB Allocation Details'!$A$18:$L$217, MATCH("A &amp; G ID", 'E4 TB Allocation Details'!$A$18:$L$18, 0),FALSE), 'E2 Allocators'!$B$15:$W$361, MATCH('O5 Details by Class &amp; Accounts'!BW$18, 'E2 Allocators'!$B$15:$W$15, 0),FALSE)*$E28)</f>
        <v>0</v>
      </c>
      <c r="BX28" s="1334">
        <f>IF(ISERROR(VLOOKUP(VLOOKUP($A28, 'E4 TB Allocation Details'!$A$18:$L$217, MATCH("A &amp; G ID", 'E4 TB Allocation Details'!$A$18:$L$18, 0),FALSE), 'E2 Allocators'!$B$15:$W$361, MATCH('O5 Details by Class &amp; Accounts'!BX$18, 'E2 Allocators'!$B$15:$W$15, 0),FALSE)*$E28), 0, VLOOKUP(VLOOKUP($A28, 'E4 TB Allocation Details'!$A$18:$L$217, MATCH("A &amp; G ID", 'E4 TB Allocation Details'!$A$18:$L$18, 0),FALSE), 'E2 Allocators'!$B$15:$W$361, MATCH('O5 Details by Class &amp; Accounts'!BX$18, 'E2 Allocators'!$B$15:$W$15, 0),FALSE)*$E28)</f>
        <v>0</v>
      </c>
      <c r="BY28" s="1334">
        <f>IF(ISERROR(VLOOKUP(VLOOKUP($A28, 'E4 TB Allocation Details'!$A$18:$L$217, MATCH("A &amp; G ID", 'E4 TB Allocation Details'!$A$18:$L$18, 0),FALSE), 'E2 Allocators'!$B$15:$W$361, MATCH('O5 Details by Class &amp; Accounts'!BY$18, 'E2 Allocators'!$B$15:$W$15, 0),FALSE)*$E28), 0, VLOOKUP(VLOOKUP($A28, 'E4 TB Allocation Details'!$A$18:$L$217, MATCH("A &amp; G ID", 'E4 TB Allocation Details'!$A$18:$L$18, 0),FALSE), 'E2 Allocators'!$B$15:$W$361, MATCH('O5 Details by Class &amp; Accounts'!BY$18, 'E2 Allocators'!$B$15:$W$15, 0),FALSE)*$E28)</f>
        <v>0</v>
      </c>
      <c r="BZ28" s="1334">
        <f>IF(ISERROR(VLOOKUP(VLOOKUP($A28, 'E4 TB Allocation Details'!$A$18:$L$217, MATCH("A &amp; G ID", 'E4 TB Allocation Details'!$A$18:$L$18, 0),FALSE), 'E2 Allocators'!$B$15:$W$361, MATCH('O5 Details by Class &amp; Accounts'!BZ$18, 'E2 Allocators'!$B$15:$W$15, 0),FALSE)*$E28), 0, VLOOKUP(VLOOKUP($A28, 'E4 TB Allocation Details'!$A$18:$L$217, MATCH("A &amp; G ID", 'E4 TB Allocation Details'!$A$18:$L$18, 0),FALSE), 'E2 Allocators'!$B$15:$W$361, MATCH('O5 Details by Class &amp; Accounts'!BZ$18, 'E2 Allocators'!$B$15:$W$15, 0),FALSE)*$E28)</f>
        <v>0</v>
      </c>
      <c r="CA28" s="1334">
        <f>IF(ISERROR(VLOOKUP(VLOOKUP($A28, 'E4 TB Allocation Details'!$A$18:$L$217, MATCH("A &amp; G ID", 'E4 TB Allocation Details'!$A$18:$L$18, 0),FALSE), 'E2 Allocators'!$B$15:$W$361, MATCH('O5 Details by Class &amp; Accounts'!CA$18, 'E2 Allocators'!$B$15:$W$15, 0),FALSE)*$E28), 0, VLOOKUP(VLOOKUP($A28, 'E4 TB Allocation Details'!$A$18:$L$217, MATCH("A &amp; G ID", 'E4 TB Allocation Details'!$A$18:$L$18, 0),FALSE), 'E2 Allocators'!$B$15:$W$361, MATCH('O5 Details by Class &amp; Accounts'!CA$18, 'E2 Allocators'!$B$15:$W$15, 0),FALSE)*$E28)</f>
        <v>0</v>
      </c>
      <c r="CB28" s="1334">
        <f>IF(ISERROR(VLOOKUP(VLOOKUP($A28, 'E4 TB Allocation Details'!$A$18:$L$217, MATCH("A &amp; G ID", 'E4 TB Allocation Details'!$A$18:$L$18, 0),FALSE), 'E2 Allocators'!$B$15:$W$361, MATCH('O5 Details by Class &amp; Accounts'!CB$18, 'E2 Allocators'!$B$15:$W$15, 0),FALSE)*$E28), 0, VLOOKUP(VLOOKUP($A28, 'E4 TB Allocation Details'!$A$18:$L$217, MATCH("A &amp; G ID", 'E4 TB Allocation Details'!$A$18:$L$18, 0),FALSE), 'E2 Allocators'!$B$15:$W$361, MATCH('O5 Details by Class &amp; Accounts'!CB$18, 'E2 Allocators'!$B$15:$W$15, 0),FALSE)*$E28)</f>
        <v>0</v>
      </c>
      <c r="CC28" s="1334">
        <f>IF(ISERROR(VLOOKUP(VLOOKUP($A28, 'E4 TB Allocation Details'!$A$18:$L$217, MATCH("A &amp; G ID", 'E4 TB Allocation Details'!$A$18:$L$18, 0),FALSE), 'E2 Allocators'!$B$15:$W$361, MATCH('O5 Details by Class &amp; Accounts'!CC$18, 'E2 Allocators'!$B$15:$W$15, 0),FALSE)*$E28), 0, VLOOKUP(VLOOKUP($A28, 'E4 TB Allocation Details'!$A$18:$L$217, MATCH("A &amp; G ID", 'E4 TB Allocation Details'!$A$18:$L$18, 0),FALSE), 'E2 Allocators'!$B$15:$W$361, MATCH('O5 Details by Class &amp; Accounts'!CC$18, 'E2 Allocators'!$B$15:$W$15, 0),FALSE)*$E28)</f>
        <v>0</v>
      </c>
      <c r="CD28" s="1334">
        <f>IF(ISERROR(VLOOKUP(VLOOKUP($A28, 'E4 TB Allocation Details'!$A$18:$L$217, MATCH("A &amp; G ID", 'E4 TB Allocation Details'!$A$18:$L$18, 0),FALSE), 'E2 Allocators'!$B$15:$W$361, MATCH('O5 Details by Class &amp; Accounts'!CD$18, 'E2 Allocators'!$B$15:$W$15, 0),FALSE)*$E28), 0, VLOOKUP(VLOOKUP($A28, 'E4 TB Allocation Details'!$A$18:$L$217, MATCH("A &amp; G ID", 'E4 TB Allocation Details'!$A$18:$L$18, 0),FALSE), 'E2 Allocators'!$B$15:$W$361, MATCH('O5 Details by Class &amp; Accounts'!CD$18, 'E2 Allocators'!$B$15:$W$15, 0),FALSE)*$E28)</f>
        <v>0</v>
      </c>
      <c r="CE28" s="1334">
        <f>IF(ISERROR(VLOOKUP(VLOOKUP($A28, 'E4 TB Allocation Details'!$A$18:$L$217, MATCH("A &amp; G ID", 'E4 TB Allocation Details'!$A$18:$L$18, 0),FALSE), 'E2 Allocators'!$B$15:$W$361, MATCH('O5 Details by Class &amp; Accounts'!CE$18, 'E2 Allocators'!$B$15:$W$15, 0),FALSE)*$E28), 0, VLOOKUP(VLOOKUP($A28, 'E4 TB Allocation Details'!$A$18:$L$217, MATCH("A &amp; G ID", 'E4 TB Allocation Details'!$A$18:$L$18, 0),FALSE), 'E2 Allocators'!$B$15:$W$361, MATCH('O5 Details by Class &amp; Accounts'!CE$18, 'E2 Allocators'!$B$15:$W$15, 0),FALSE)*$E28)</f>
        <v>0</v>
      </c>
      <c r="CF28" s="1334">
        <f>IF(ISERROR(VLOOKUP(VLOOKUP($A28, 'E4 TB Allocation Details'!$A$18:$L$217, MATCH("A &amp; G ID", 'E4 TB Allocation Details'!$A$18:$L$18, 0),FALSE), 'E2 Allocators'!$B$15:$W$361, MATCH('O5 Details by Class &amp; Accounts'!CF$18, 'E2 Allocators'!$B$15:$W$15, 0),FALSE)*$E28), 0, VLOOKUP(VLOOKUP($A28, 'E4 TB Allocation Details'!$A$18:$L$217, MATCH("A &amp; G ID", 'E4 TB Allocation Details'!$A$18:$L$18, 0),FALSE), 'E2 Allocators'!$B$15:$W$361, MATCH('O5 Details by Class &amp; Accounts'!CF$18, 'E2 Allocators'!$B$15:$W$15, 0),FALSE)*$E28)</f>
        <v>0</v>
      </c>
      <c r="CG28" s="1334">
        <f>IF(ISERROR(VLOOKUP(VLOOKUP($A28, 'E4 TB Allocation Details'!$A$18:$L$217, MATCH("A &amp; G ID", 'E4 TB Allocation Details'!$A$18:$L$18, 0),FALSE), 'E2 Allocators'!$B$15:$W$361, MATCH('O5 Details by Class &amp; Accounts'!CG$18, 'E2 Allocators'!$B$15:$W$15, 0),FALSE)*$E28), 0, VLOOKUP(VLOOKUP($A28, 'E4 TB Allocation Details'!$A$18:$L$217, MATCH("A &amp; G ID", 'E4 TB Allocation Details'!$A$18:$L$18, 0),FALSE), 'E2 Allocators'!$B$15:$W$361, MATCH('O5 Details by Class &amp; Accounts'!CG$18, 'E2 Allocators'!$B$15:$W$15, 0),FALSE)*$E28)</f>
        <v>0</v>
      </c>
      <c r="CH28" s="1334">
        <f>IF(ISERROR(VLOOKUP(VLOOKUP($A28, 'E4 TB Allocation Details'!$A$18:$L$217, MATCH("A &amp; G ID", 'E4 TB Allocation Details'!$A$18:$L$18, 0),FALSE), 'E2 Allocators'!$B$15:$W$361, MATCH('O5 Details by Class &amp; Accounts'!CH$18, 'E2 Allocators'!$B$15:$W$15, 0),FALSE)*$E28), 0, VLOOKUP(VLOOKUP($A28, 'E4 TB Allocation Details'!$A$18:$L$217, MATCH("A &amp; G ID", 'E4 TB Allocation Details'!$A$18:$L$18, 0),FALSE), 'E2 Allocators'!$B$15:$W$361, MATCH('O5 Details by Class &amp; Accounts'!CH$18, 'E2 Allocators'!$B$15:$W$15, 0),FALSE)*$E28)</f>
        <v>0</v>
      </c>
      <c r="CI28" s="1334">
        <f>IF(ISERROR(VLOOKUP(VLOOKUP($A28, 'E4 TB Allocation Details'!$A$18:$L$217, MATCH("A &amp; G ID", 'E4 TB Allocation Details'!$A$18:$L$18, 0),FALSE), 'E2 Allocators'!$B$15:$W$361, MATCH('O5 Details by Class &amp; Accounts'!CI$18, 'E2 Allocators'!$B$15:$W$15, 0),FALSE)*$E28), 0, VLOOKUP(VLOOKUP($A28, 'E4 TB Allocation Details'!$A$18:$L$217, MATCH("A &amp; G ID", 'E4 TB Allocation Details'!$A$18:$L$18, 0),FALSE), 'E2 Allocators'!$B$15:$W$361, MATCH('O5 Details by Class &amp; Accounts'!CI$18, 'E2 Allocators'!$B$15:$W$15, 0),FALSE)*$E28)</f>
        <v>0</v>
      </c>
      <c r="CJ28" s="1334">
        <f>IF(ISERROR(VLOOKUP(VLOOKUP($A28, 'E4 TB Allocation Details'!$A$18:$L$217, MATCH("A &amp; G ID", 'E4 TB Allocation Details'!$A$18:$L$18, 0),FALSE), 'E2 Allocators'!$B$15:$W$361, MATCH('O5 Details by Class &amp; Accounts'!CJ$18, 'E2 Allocators'!$B$15:$W$15, 0),FALSE)*$E28), 0, VLOOKUP(VLOOKUP($A28, 'E4 TB Allocation Details'!$A$18:$L$217, MATCH("A &amp; G ID", 'E4 TB Allocation Details'!$A$18:$L$18, 0),FALSE), 'E2 Allocators'!$B$15:$W$361, MATCH('O5 Details by Class &amp; Accounts'!CJ$18, 'E2 Allocators'!$B$15:$W$15, 0),FALSE)*$E28)</f>
        <v>0</v>
      </c>
      <c r="CK28" s="1334">
        <f>IF(ISERROR(VLOOKUP(VLOOKUP($A28, 'E4 TB Allocation Details'!$A$18:$L$217, MATCH("A &amp; G ID", 'E4 TB Allocation Details'!$A$18:$L$18, 0),FALSE), 'E2 Allocators'!$B$15:$W$361, MATCH('O5 Details by Class &amp; Accounts'!CK$18, 'E2 Allocators'!$B$15:$W$15, 0),FALSE)*$E28), 0, VLOOKUP(VLOOKUP($A28, 'E4 TB Allocation Details'!$A$18:$L$217, MATCH("A &amp; G ID", 'E4 TB Allocation Details'!$A$18:$L$18, 0),FALSE), 'E2 Allocators'!$B$15:$W$361, MATCH('O5 Details by Class &amp; Accounts'!CK$18, 'E2 Allocators'!$B$15:$W$15, 0),FALSE)*$E28)</f>
        <v>0</v>
      </c>
      <c r="CL28" s="1334">
        <f>IF(ISERROR(VLOOKUP(VLOOKUP($A28, 'E4 TB Allocation Details'!$A$18:$L$217, MATCH("A &amp; G ID", 'E4 TB Allocation Details'!$A$18:$L$18, 0),FALSE), 'E2 Allocators'!$B$15:$W$361, MATCH('O5 Details by Class &amp; Accounts'!CL$18, 'E2 Allocators'!$B$15:$W$15, 0),FALSE)*$E28), 0, VLOOKUP(VLOOKUP($A28, 'E4 TB Allocation Details'!$A$18:$L$217, MATCH("A &amp; G ID", 'E4 TB Allocation Details'!$A$18:$L$18, 0),FALSE), 'E2 Allocators'!$B$15:$W$361, MATCH('O5 Details by Class &amp; Accounts'!CL$18, 'E2 Allocators'!$B$15:$W$15, 0),FALSE)*$E28)</f>
        <v>0</v>
      </c>
      <c r="CM28" s="1334">
        <f>IF(ISERROR(VLOOKUP(VLOOKUP($A28, 'E4 TB Allocation Details'!$A$18:$L$217, MATCH("A &amp; G ID", 'E4 TB Allocation Details'!$A$18:$L$18, 0),FALSE), 'E2 Allocators'!$B$15:$W$361, MATCH('O5 Details by Class &amp; Accounts'!CM$18, 'E2 Allocators'!$B$15:$W$15, 0),FALSE)*$E28), 0, VLOOKUP(VLOOKUP($A28, 'E4 TB Allocation Details'!$A$18:$L$217, MATCH("A &amp; G ID", 'E4 TB Allocation Details'!$A$18:$L$18, 0),FALSE), 'E2 Allocators'!$B$15:$W$361, MATCH('O5 Details by Class &amp; Accounts'!CM$18, 'E2 Allocators'!$B$15:$W$15, 0),FALSE)*$E28)</f>
        <v>0</v>
      </c>
      <c r="CN28" s="1334">
        <f t="shared" si="5"/>
        <v>0</v>
      </c>
      <c r="CO28" s="1670">
        <f t="shared" si="4"/>
        <v>0</v>
      </c>
      <c r="CQ28" s="1926" t="s">
        <v>743</v>
      </c>
    </row>
    <row r="29" spans="1:95" s="64" customFormat="1" ht="12.75" x14ac:dyDescent="0.2">
      <c r="A29" s="1100" t="s">
        <v>866</v>
      </c>
      <c r="B29" s="1101" t="s">
        <v>348</v>
      </c>
      <c r="C29" s="1667">
        <f>IF(ISERROR(VLOOKUP($A29,'I3 TB Data'!$A$20:$H$465,MATCH('O5 Details by Class &amp; Accounts'!$C$18, 'I3 TB Data'!$A$20:$H$20,0),0)), 0, VLOOKUP($A29,'I3 TB Data'!$A$20:$H$465,MATCH('O5 Details by Class &amp; Accounts'!$C$18,'I3 TB Data'!$A$20:$H$20,0),0))</f>
        <v>0</v>
      </c>
      <c r="D29" s="1668">
        <f>'I4 BO ASSETS'!E26</f>
        <v>0</v>
      </c>
      <c r="E29" s="1667">
        <f t="shared" si="6"/>
        <v>0</v>
      </c>
      <c r="F29" s="1669">
        <f>IF(ISERROR(VLOOKUP($A29, 'E1 Categorization'!A33:E123, MATCH("Customer Component", 'E1 Categorization'!$A$33:$E$33,0), 0)), 0, IF(VLOOKUP($A29, 'E1 Categorization'!A33:E123, MATCH("Customer Component", 'E1 Categorization'!$A$33:$E$33,0), 0)=0, 'O5 Details by Class &amp; Accounts'!$E29, IF(AND(VLOOKUP($A29, 'E1 Categorization'!A33:E123, MATCH("Customer Component", 'E1 Categorization'!$A$33:$E$33,0), 0) &gt;0, VLOOKUP($A29, 'E1 Categorization'!A33:E123, MATCH("Customer Component", 'E1 Categorization'!$A$33:$E$33,0), 0)&lt;1), 'O5 Details by Class &amp; Accounts'!$E29*(1-VLOOKUP($A29, 'E1 Categorization'!A33:E123, MATCH("Customer Component", 'E1 Categorization'!$A$33:$E$33,0), 0)), 0)))</f>
        <v>0</v>
      </c>
      <c r="G29" s="1669">
        <f>IF(ISERROR(VLOOKUP($A29, 'E1 Categorization'!A33:E123, MATCH("Customer Component", 'E1 Categorization'!$A$33:$E$33,0), 0)),0, IF(VLOOKUP($A29, 'E1 Categorization'!A33:E123, MATCH("Customer Component", 'E1 Categorization'!$A$33:$E$33,0), 0)=0, 0, IF(AND(VLOOKUP($A29, 'E1 Categorization'!A33:E123, MATCH("Customer Component", 'E1 Categorization'!$A$33:$E$33,0), 0) &gt;0, VLOOKUP($A29, 'E1 Categorization'!A33:E123, MATCH("Customer Component", 'E1 Categorization'!$A$33:$E$33,0), 0)&lt;1), 'O5 Details by Class &amp; Accounts'!$E29*(VLOOKUP($A29, 'E1 Categorization'!A33:E123, MATCH("Customer Component", 'E1 Categorization'!$A$33:$E$33,0), 0)), 'O5 Details by Class &amp; Accounts'!$E29)))</f>
        <v>0</v>
      </c>
      <c r="H29" s="1334">
        <f t="shared" si="0"/>
        <v>0</v>
      </c>
      <c r="I29" s="1334">
        <f>IF(ISERROR(VLOOKUP(VLOOKUP($A29, 'E4 TB Allocation Details'!$A$18:$L$217, MATCH("Demand ID", 'E4 TB Allocation Details'!$A$18:$L$18, 0),FALSE), 'E2 Allocators'!$B$15:$W$361, MATCH('O5 Details by Class &amp; Accounts'!I$18, 'E2 Allocators'!$B$15:$W$15, 0),FALSE)*$F29), 0, VLOOKUP(VLOOKUP($A29, 'E4 TB Allocation Details'!$A$18:$L$217, MATCH("Demand ID", 'E4 TB Allocation Details'!$A$18:$L$18, 0),FALSE), 'E2 Allocators'!$B$15:$W$361, MATCH('O5 Details by Class &amp; Accounts'!I$18, 'E2 Allocators'!$B$15:$W$15, 0),FALSE)*$F29)</f>
        <v>0</v>
      </c>
      <c r="J29" s="1334">
        <f>IF(ISERROR(VLOOKUP(VLOOKUP($A29, 'E4 TB Allocation Details'!$A$18:$L$217, MATCH("Demand ID", 'E4 TB Allocation Details'!$A$18:$L$18, 0),FALSE), 'E2 Allocators'!$B$15:$W$361, MATCH('O5 Details by Class &amp; Accounts'!J$18, 'E2 Allocators'!$B$15:$W$15, 0),FALSE)*$F29), 0, VLOOKUP(VLOOKUP($A29, 'E4 TB Allocation Details'!$A$18:$L$217, MATCH("Demand ID", 'E4 TB Allocation Details'!$A$18:$L$18, 0),FALSE), 'E2 Allocators'!$B$15:$W$361, MATCH('O5 Details by Class &amp; Accounts'!J$18, 'E2 Allocators'!$B$15:$W$15, 0),FALSE)*$F29)</f>
        <v>0</v>
      </c>
      <c r="K29" s="1334">
        <f>IF(ISERROR(VLOOKUP(VLOOKUP($A29, 'E4 TB Allocation Details'!$A$18:$L$217, MATCH("Demand ID", 'E4 TB Allocation Details'!$A$18:$L$18, 0),FALSE), 'E2 Allocators'!$B$15:$W$361, MATCH('O5 Details by Class &amp; Accounts'!K$18, 'E2 Allocators'!$B$15:$W$15, 0),FALSE)*$F29), 0, VLOOKUP(VLOOKUP($A29, 'E4 TB Allocation Details'!$A$18:$L$217, MATCH("Demand ID", 'E4 TB Allocation Details'!$A$18:$L$18, 0),FALSE), 'E2 Allocators'!$B$15:$W$361, MATCH('O5 Details by Class &amp; Accounts'!K$18, 'E2 Allocators'!$B$15:$W$15, 0),FALSE)*$F29)</f>
        <v>0</v>
      </c>
      <c r="L29" s="1334">
        <f>IF(ISERROR(VLOOKUP(VLOOKUP($A29, 'E4 TB Allocation Details'!$A$18:$L$217, MATCH("Demand ID", 'E4 TB Allocation Details'!$A$18:$L$18, 0),FALSE), 'E2 Allocators'!$B$15:$W$361, MATCH('O5 Details by Class &amp; Accounts'!L$18, 'E2 Allocators'!$B$15:$W$15, 0),FALSE)*$F29), 0, VLOOKUP(VLOOKUP($A29, 'E4 TB Allocation Details'!$A$18:$L$217, MATCH("Demand ID", 'E4 TB Allocation Details'!$A$18:$L$18, 0),FALSE), 'E2 Allocators'!$B$15:$W$361, MATCH('O5 Details by Class &amp; Accounts'!L$18, 'E2 Allocators'!$B$15:$W$15, 0),FALSE)*$F29)</f>
        <v>0</v>
      </c>
      <c r="M29" s="1334">
        <f>IF(ISERROR(VLOOKUP(VLOOKUP($A29, 'E4 TB Allocation Details'!$A$18:$L$217, MATCH("Demand ID", 'E4 TB Allocation Details'!$A$18:$L$18, 0),FALSE), 'E2 Allocators'!$B$15:$W$361, MATCH('O5 Details by Class &amp; Accounts'!M$18, 'E2 Allocators'!$B$15:$W$15, 0),FALSE)*$F29), 0, VLOOKUP(VLOOKUP($A29, 'E4 TB Allocation Details'!$A$18:$L$217, MATCH("Demand ID", 'E4 TB Allocation Details'!$A$18:$L$18, 0),FALSE), 'E2 Allocators'!$B$15:$W$361, MATCH('O5 Details by Class &amp; Accounts'!M$18, 'E2 Allocators'!$B$15:$W$15, 0),FALSE)*$F29)</f>
        <v>0</v>
      </c>
      <c r="N29" s="1334">
        <f>IF(ISERROR(VLOOKUP(VLOOKUP($A29, 'E4 TB Allocation Details'!$A$18:$L$217, MATCH("Demand ID", 'E4 TB Allocation Details'!$A$18:$L$18, 0),FALSE), 'E2 Allocators'!$B$15:$W$361, MATCH('O5 Details by Class &amp; Accounts'!N$18, 'E2 Allocators'!$B$15:$W$15, 0),FALSE)*$F29), 0, VLOOKUP(VLOOKUP($A29, 'E4 TB Allocation Details'!$A$18:$L$217, MATCH("Demand ID", 'E4 TB Allocation Details'!$A$18:$L$18, 0),FALSE), 'E2 Allocators'!$B$15:$W$361, MATCH('O5 Details by Class &amp; Accounts'!N$18, 'E2 Allocators'!$B$15:$W$15, 0),FALSE)*$F29)</f>
        <v>0</v>
      </c>
      <c r="O29" s="1334">
        <f>IF(ISERROR(VLOOKUP(VLOOKUP($A29, 'E4 TB Allocation Details'!$A$18:$L$217, MATCH("Demand ID", 'E4 TB Allocation Details'!$A$18:$L$18, 0),FALSE), 'E2 Allocators'!$B$15:$W$361, MATCH('O5 Details by Class &amp; Accounts'!O$18, 'E2 Allocators'!$B$15:$W$15, 0),FALSE)*$F29), 0, VLOOKUP(VLOOKUP($A29, 'E4 TB Allocation Details'!$A$18:$L$217, MATCH("Demand ID", 'E4 TB Allocation Details'!$A$18:$L$18, 0),FALSE), 'E2 Allocators'!$B$15:$W$361, MATCH('O5 Details by Class &amp; Accounts'!O$18, 'E2 Allocators'!$B$15:$W$15, 0),FALSE)*$F29)</f>
        <v>0</v>
      </c>
      <c r="P29" s="1334">
        <f>IF(ISERROR(VLOOKUP(VLOOKUP($A29, 'E4 TB Allocation Details'!$A$18:$L$217, MATCH("Demand ID", 'E4 TB Allocation Details'!$A$18:$L$18, 0),FALSE), 'E2 Allocators'!$B$15:$W$361, MATCH('O5 Details by Class &amp; Accounts'!P$18, 'E2 Allocators'!$B$15:$W$15, 0),FALSE)*$F29), 0, VLOOKUP(VLOOKUP($A29, 'E4 TB Allocation Details'!$A$18:$L$217, MATCH("Demand ID", 'E4 TB Allocation Details'!$A$18:$L$18, 0),FALSE), 'E2 Allocators'!$B$15:$W$361, MATCH('O5 Details by Class &amp; Accounts'!P$18, 'E2 Allocators'!$B$15:$W$15, 0),FALSE)*$F29)</f>
        <v>0</v>
      </c>
      <c r="Q29" s="1334">
        <f>IF(ISERROR(VLOOKUP(VLOOKUP($A29, 'E4 TB Allocation Details'!$A$18:$L$217, MATCH("Demand ID", 'E4 TB Allocation Details'!$A$18:$L$18, 0),FALSE), 'E2 Allocators'!$B$15:$W$361, MATCH('O5 Details by Class &amp; Accounts'!Q$18, 'E2 Allocators'!$B$15:$W$15, 0),FALSE)*$F29), 0, VLOOKUP(VLOOKUP($A29, 'E4 TB Allocation Details'!$A$18:$L$217, MATCH("Demand ID", 'E4 TB Allocation Details'!$A$18:$L$18, 0),FALSE), 'E2 Allocators'!$B$15:$W$361, MATCH('O5 Details by Class &amp; Accounts'!Q$18, 'E2 Allocators'!$B$15:$W$15, 0),FALSE)*$F29)</f>
        <v>0</v>
      </c>
      <c r="R29" s="1334">
        <f>IF(ISERROR(VLOOKUP(VLOOKUP($A29, 'E4 TB Allocation Details'!$A$18:$L$217, MATCH("Demand ID", 'E4 TB Allocation Details'!$A$18:$L$18, 0),FALSE), 'E2 Allocators'!$B$15:$W$361, MATCH('O5 Details by Class &amp; Accounts'!R$18, 'E2 Allocators'!$B$15:$W$15, 0),FALSE)*$F29), 0, VLOOKUP(VLOOKUP($A29, 'E4 TB Allocation Details'!$A$18:$L$217, MATCH("Demand ID", 'E4 TB Allocation Details'!$A$18:$L$18, 0),FALSE), 'E2 Allocators'!$B$15:$W$361, MATCH('O5 Details by Class &amp; Accounts'!R$18, 'E2 Allocators'!$B$15:$W$15, 0),FALSE)*$F29)</f>
        <v>0</v>
      </c>
      <c r="S29" s="1334">
        <f>IF(ISERROR(VLOOKUP(VLOOKUP($A29, 'E4 TB Allocation Details'!$A$18:$L$217, MATCH("Demand ID", 'E4 TB Allocation Details'!$A$18:$L$18, 0),FALSE), 'E2 Allocators'!$B$15:$W$361, MATCH('O5 Details by Class &amp; Accounts'!S$18, 'E2 Allocators'!$B$15:$W$15, 0),FALSE)*$F29), 0, VLOOKUP(VLOOKUP($A29, 'E4 TB Allocation Details'!$A$18:$L$217, MATCH("Demand ID", 'E4 TB Allocation Details'!$A$18:$L$18, 0),FALSE), 'E2 Allocators'!$B$15:$W$361, MATCH('O5 Details by Class &amp; Accounts'!S$18, 'E2 Allocators'!$B$15:$W$15, 0),FALSE)*$F29)</f>
        <v>0</v>
      </c>
      <c r="T29" s="1334">
        <f>IF(ISERROR(VLOOKUP(VLOOKUP($A29, 'E4 TB Allocation Details'!$A$18:$L$217, MATCH("Demand ID", 'E4 TB Allocation Details'!$A$18:$L$18, 0),FALSE), 'E2 Allocators'!$B$15:$W$361, MATCH('O5 Details by Class &amp; Accounts'!T$18, 'E2 Allocators'!$B$15:$W$15, 0),FALSE)*$F29), 0, VLOOKUP(VLOOKUP($A29, 'E4 TB Allocation Details'!$A$18:$L$217, MATCH("Demand ID", 'E4 TB Allocation Details'!$A$18:$L$18, 0),FALSE), 'E2 Allocators'!$B$15:$W$361, MATCH('O5 Details by Class &amp; Accounts'!T$18, 'E2 Allocators'!$B$15:$W$15, 0),FALSE)*$F29)</f>
        <v>0</v>
      </c>
      <c r="U29" s="1334">
        <f>IF(ISERROR(VLOOKUP(VLOOKUP($A29, 'E4 TB Allocation Details'!$A$18:$L$217, MATCH("Demand ID", 'E4 TB Allocation Details'!$A$18:$L$18, 0),FALSE), 'E2 Allocators'!$B$15:$W$361, MATCH('O5 Details by Class &amp; Accounts'!U$18, 'E2 Allocators'!$B$15:$W$15, 0),FALSE)*$F29), 0, VLOOKUP(VLOOKUP($A29, 'E4 TB Allocation Details'!$A$18:$L$217, MATCH("Demand ID", 'E4 TB Allocation Details'!$A$18:$L$18, 0),FALSE), 'E2 Allocators'!$B$15:$W$361, MATCH('O5 Details by Class &amp; Accounts'!U$18, 'E2 Allocators'!$B$15:$W$15, 0),FALSE)*$F29)</f>
        <v>0</v>
      </c>
      <c r="V29" s="1334">
        <f>IF(ISERROR(VLOOKUP(VLOOKUP($A29, 'E4 TB Allocation Details'!$A$18:$L$217, MATCH("Demand ID", 'E4 TB Allocation Details'!$A$18:$L$18, 0),FALSE), 'E2 Allocators'!$B$15:$W$361, MATCH('O5 Details by Class &amp; Accounts'!V$18, 'E2 Allocators'!$B$15:$W$15, 0),FALSE)*$F29), 0, VLOOKUP(VLOOKUP($A29, 'E4 TB Allocation Details'!$A$18:$L$217, MATCH("Demand ID", 'E4 TB Allocation Details'!$A$18:$L$18, 0),FALSE), 'E2 Allocators'!$B$15:$W$361, MATCH('O5 Details by Class &amp; Accounts'!V$18, 'E2 Allocators'!$B$15:$W$15, 0),FALSE)*$F29)</f>
        <v>0</v>
      </c>
      <c r="W29" s="1334">
        <f>IF(ISERROR(VLOOKUP(VLOOKUP($A29, 'E4 TB Allocation Details'!$A$18:$L$217, MATCH("Demand ID", 'E4 TB Allocation Details'!$A$18:$L$18, 0),FALSE), 'E2 Allocators'!$B$15:$W$361, MATCH('O5 Details by Class &amp; Accounts'!W$18, 'E2 Allocators'!$B$15:$W$15, 0),FALSE)*$F29), 0, VLOOKUP(VLOOKUP($A29, 'E4 TB Allocation Details'!$A$18:$L$217, MATCH("Demand ID", 'E4 TB Allocation Details'!$A$18:$L$18, 0),FALSE), 'E2 Allocators'!$B$15:$W$361, MATCH('O5 Details by Class &amp; Accounts'!W$18, 'E2 Allocators'!$B$15:$W$15, 0),FALSE)*$F29)</f>
        <v>0</v>
      </c>
      <c r="X29" s="1334">
        <f>IF(ISERROR(VLOOKUP(VLOOKUP($A29, 'E4 TB Allocation Details'!$A$18:$L$217, MATCH("Demand ID", 'E4 TB Allocation Details'!$A$18:$L$18, 0),FALSE), 'E2 Allocators'!$B$15:$W$361, MATCH('O5 Details by Class &amp; Accounts'!X$18, 'E2 Allocators'!$B$15:$W$15, 0),FALSE)*$F29), 0, VLOOKUP(VLOOKUP($A29, 'E4 TB Allocation Details'!$A$18:$L$217, MATCH("Demand ID", 'E4 TB Allocation Details'!$A$18:$L$18, 0),FALSE), 'E2 Allocators'!$B$15:$W$361, MATCH('O5 Details by Class &amp; Accounts'!X$18, 'E2 Allocators'!$B$15:$W$15, 0),FALSE)*$F29)</f>
        <v>0</v>
      </c>
      <c r="Y29" s="1334">
        <f>IF(ISERROR(VLOOKUP(VLOOKUP($A29, 'E4 TB Allocation Details'!$A$18:$L$217, MATCH("Demand ID", 'E4 TB Allocation Details'!$A$18:$L$18, 0),FALSE), 'E2 Allocators'!$B$15:$W$361, MATCH('O5 Details by Class &amp; Accounts'!Y$18, 'E2 Allocators'!$B$15:$W$15, 0),FALSE)*$F29), 0, VLOOKUP(VLOOKUP($A29, 'E4 TB Allocation Details'!$A$18:$L$217, MATCH("Demand ID", 'E4 TB Allocation Details'!$A$18:$L$18, 0),FALSE), 'E2 Allocators'!$B$15:$W$361, MATCH('O5 Details by Class &amp; Accounts'!Y$18, 'E2 Allocators'!$B$15:$W$15, 0),FALSE)*$F29)</f>
        <v>0</v>
      </c>
      <c r="Z29" s="1334">
        <f>IF(ISERROR(VLOOKUP(VLOOKUP($A29, 'E4 TB Allocation Details'!$A$18:$L$217, MATCH("Demand ID", 'E4 TB Allocation Details'!$A$18:$L$18, 0),FALSE), 'E2 Allocators'!$B$15:$W$361, MATCH('O5 Details by Class &amp; Accounts'!Z$18, 'E2 Allocators'!$B$15:$W$15, 0),FALSE)*$F29), 0, VLOOKUP(VLOOKUP($A29, 'E4 TB Allocation Details'!$A$18:$L$217, MATCH("Demand ID", 'E4 TB Allocation Details'!$A$18:$L$18, 0),FALSE), 'E2 Allocators'!$B$15:$W$361, MATCH('O5 Details by Class &amp; Accounts'!Z$18, 'E2 Allocators'!$B$15:$W$15, 0),FALSE)*$F29)</f>
        <v>0</v>
      </c>
      <c r="AA29" s="1334">
        <f>IF(ISERROR(VLOOKUP(VLOOKUP($A29, 'E4 TB Allocation Details'!$A$18:$L$217, MATCH("Demand ID", 'E4 TB Allocation Details'!$A$18:$L$18, 0),FALSE), 'E2 Allocators'!$B$15:$W$361, MATCH('O5 Details by Class &amp; Accounts'!AA$18, 'E2 Allocators'!$B$15:$W$15, 0),FALSE)*$F29), 0, VLOOKUP(VLOOKUP($A29, 'E4 TB Allocation Details'!$A$18:$L$217, MATCH("Demand ID", 'E4 TB Allocation Details'!$A$18:$L$18, 0),FALSE), 'E2 Allocators'!$B$15:$W$361, MATCH('O5 Details by Class &amp; Accounts'!AA$18, 'E2 Allocators'!$B$15:$W$15, 0),FALSE)*$F29)</f>
        <v>0</v>
      </c>
      <c r="AB29" s="1334">
        <f>IF(ISERROR(VLOOKUP(VLOOKUP($A29, 'E4 TB Allocation Details'!$A$18:$L$217, MATCH("Demand ID", 'E4 TB Allocation Details'!$A$18:$L$18, 0),FALSE), 'E2 Allocators'!$B$15:$W$361, MATCH('O5 Details by Class &amp; Accounts'!AB$18, 'E2 Allocators'!$B$15:$W$15, 0),FALSE)*$F29), 0, VLOOKUP(VLOOKUP($A29, 'E4 TB Allocation Details'!$A$18:$L$217, MATCH("Demand ID", 'E4 TB Allocation Details'!$A$18:$L$18, 0),FALSE), 'E2 Allocators'!$B$15:$W$361, MATCH('O5 Details by Class &amp; Accounts'!AB$18, 'E2 Allocators'!$B$15:$W$15, 0),FALSE)*$F29)</f>
        <v>0</v>
      </c>
      <c r="AC29" s="1334">
        <f t="shared" si="1"/>
        <v>0</v>
      </c>
      <c r="AD29" s="1334">
        <f>IF(ISERROR(VLOOKUP(VLOOKUP($A29, 'E4 TB Allocation Details'!$A$18:$L$217, MATCH("Customer ID", 'E4 TB Allocation Details'!$A$18:$L$18, 0),FALSE), 'E2 Allocators'!$B$15:$W$361, MATCH('O5 Details by Class &amp; Accounts'!AD$18, 'E2 Allocators'!$B$15:$W$15, 0),FALSE)*$G29), 0, VLOOKUP(VLOOKUP($A29, 'E4 TB Allocation Details'!$A$18:$L$217, MATCH("Customer ID", 'E4 TB Allocation Details'!$A$18:$L$18, 0),FALSE), 'E2 Allocators'!$B$15:$W$361, MATCH('O5 Details by Class &amp; Accounts'!AD$18, 'E2 Allocators'!$B$15:$W$15, 0),FALSE)*$G29)</f>
        <v>0</v>
      </c>
      <c r="AE29" s="1334">
        <f>IF(ISERROR(VLOOKUP(VLOOKUP($A29, 'E4 TB Allocation Details'!$A$18:$L$217, MATCH("Customer ID", 'E4 TB Allocation Details'!$A$18:$L$18, 0),FALSE), 'E2 Allocators'!$B$15:$W$361, MATCH('O5 Details by Class &amp; Accounts'!AE$18, 'E2 Allocators'!$B$15:$W$15, 0),FALSE)*$G29), 0, VLOOKUP(VLOOKUP($A29, 'E4 TB Allocation Details'!$A$18:$L$217, MATCH("Customer ID", 'E4 TB Allocation Details'!$A$18:$L$18, 0),FALSE), 'E2 Allocators'!$B$15:$W$361, MATCH('O5 Details by Class &amp; Accounts'!AE$18, 'E2 Allocators'!$B$15:$W$15, 0),FALSE)*$G29)</f>
        <v>0</v>
      </c>
      <c r="AF29" s="1334">
        <f>IF(ISERROR(VLOOKUP(VLOOKUP($A29, 'E4 TB Allocation Details'!$A$18:$L$217, MATCH("Customer ID", 'E4 TB Allocation Details'!$A$18:$L$18, 0),FALSE), 'E2 Allocators'!$B$15:$W$361, MATCH('O5 Details by Class &amp; Accounts'!AF$18, 'E2 Allocators'!$B$15:$W$15, 0),FALSE)*$G29), 0, VLOOKUP(VLOOKUP($A29, 'E4 TB Allocation Details'!$A$18:$L$217, MATCH("Customer ID", 'E4 TB Allocation Details'!$A$18:$L$18, 0),FALSE), 'E2 Allocators'!$B$15:$W$361, MATCH('O5 Details by Class &amp; Accounts'!AF$18, 'E2 Allocators'!$B$15:$W$15, 0),FALSE)*$G29)</f>
        <v>0</v>
      </c>
      <c r="AG29" s="1334">
        <f>IF(ISERROR(VLOOKUP(VLOOKUP($A29, 'E4 TB Allocation Details'!$A$18:$L$217, MATCH("Customer ID", 'E4 TB Allocation Details'!$A$18:$L$18, 0),FALSE), 'E2 Allocators'!$B$15:$W$361, MATCH('O5 Details by Class &amp; Accounts'!AG$18, 'E2 Allocators'!$B$15:$W$15, 0),FALSE)*$G29), 0, VLOOKUP(VLOOKUP($A29, 'E4 TB Allocation Details'!$A$18:$L$217, MATCH("Customer ID", 'E4 TB Allocation Details'!$A$18:$L$18, 0),FALSE), 'E2 Allocators'!$B$15:$W$361, MATCH('O5 Details by Class &amp; Accounts'!AG$18, 'E2 Allocators'!$B$15:$W$15, 0),FALSE)*$G29)</f>
        <v>0</v>
      </c>
      <c r="AH29" s="1334">
        <f>IF(ISERROR(VLOOKUP(VLOOKUP($A29, 'E4 TB Allocation Details'!$A$18:$L$217, MATCH("Customer ID", 'E4 TB Allocation Details'!$A$18:$L$18, 0),FALSE), 'E2 Allocators'!$B$15:$W$361, MATCH('O5 Details by Class &amp; Accounts'!AH$18, 'E2 Allocators'!$B$15:$W$15, 0),FALSE)*$G29), 0, VLOOKUP(VLOOKUP($A29, 'E4 TB Allocation Details'!$A$18:$L$217, MATCH("Customer ID", 'E4 TB Allocation Details'!$A$18:$L$18, 0),FALSE), 'E2 Allocators'!$B$15:$W$361, MATCH('O5 Details by Class &amp; Accounts'!AH$18, 'E2 Allocators'!$B$15:$W$15, 0),FALSE)*$G29)</f>
        <v>0</v>
      </c>
      <c r="AI29" s="1334">
        <f>IF(ISERROR(VLOOKUP(VLOOKUP($A29, 'E4 TB Allocation Details'!$A$18:$L$217, MATCH("Customer ID", 'E4 TB Allocation Details'!$A$18:$L$18, 0),FALSE), 'E2 Allocators'!$B$15:$W$361, MATCH('O5 Details by Class &amp; Accounts'!AI$18, 'E2 Allocators'!$B$15:$W$15, 0),FALSE)*$G29), 0, VLOOKUP(VLOOKUP($A29, 'E4 TB Allocation Details'!$A$18:$L$217, MATCH("Customer ID", 'E4 TB Allocation Details'!$A$18:$L$18, 0),FALSE), 'E2 Allocators'!$B$15:$W$361, MATCH('O5 Details by Class &amp; Accounts'!AI$18, 'E2 Allocators'!$B$15:$W$15, 0),FALSE)*$G29)</f>
        <v>0</v>
      </c>
      <c r="AJ29" s="1334">
        <f>IF(ISERROR(VLOOKUP(VLOOKUP($A29, 'E4 TB Allocation Details'!$A$18:$L$217, MATCH("Customer ID", 'E4 TB Allocation Details'!$A$18:$L$18, 0),FALSE), 'E2 Allocators'!$B$15:$W$361, MATCH('O5 Details by Class &amp; Accounts'!AJ$18, 'E2 Allocators'!$B$15:$W$15, 0),FALSE)*$G29), 0, VLOOKUP(VLOOKUP($A29, 'E4 TB Allocation Details'!$A$18:$L$217, MATCH("Customer ID", 'E4 TB Allocation Details'!$A$18:$L$18, 0),FALSE), 'E2 Allocators'!$B$15:$W$361, MATCH('O5 Details by Class &amp; Accounts'!AJ$18, 'E2 Allocators'!$B$15:$W$15, 0),FALSE)*$G29)</f>
        <v>0</v>
      </c>
      <c r="AK29" s="1334">
        <f>IF(ISERROR(VLOOKUP(VLOOKUP($A29, 'E4 TB Allocation Details'!$A$18:$L$217, MATCH("Customer ID", 'E4 TB Allocation Details'!$A$18:$L$18, 0),FALSE), 'E2 Allocators'!$B$15:$W$361, MATCH('O5 Details by Class &amp; Accounts'!AK$18, 'E2 Allocators'!$B$15:$W$15, 0),FALSE)*$G29), 0, VLOOKUP(VLOOKUP($A29, 'E4 TB Allocation Details'!$A$18:$L$217, MATCH("Customer ID", 'E4 TB Allocation Details'!$A$18:$L$18, 0),FALSE), 'E2 Allocators'!$B$15:$W$361, MATCH('O5 Details by Class &amp; Accounts'!AK$18, 'E2 Allocators'!$B$15:$W$15, 0),FALSE)*$G29)</f>
        <v>0</v>
      </c>
      <c r="AL29" s="1334">
        <f>IF(ISERROR(VLOOKUP(VLOOKUP($A29, 'E4 TB Allocation Details'!$A$18:$L$217, MATCH("Customer ID", 'E4 TB Allocation Details'!$A$18:$L$18, 0),FALSE), 'E2 Allocators'!$B$15:$W$361, MATCH('O5 Details by Class &amp; Accounts'!AL$18, 'E2 Allocators'!$B$15:$W$15, 0),FALSE)*$G29), 0, VLOOKUP(VLOOKUP($A29, 'E4 TB Allocation Details'!$A$18:$L$217, MATCH("Customer ID", 'E4 TB Allocation Details'!$A$18:$L$18, 0),FALSE), 'E2 Allocators'!$B$15:$W$361, MATCH('O5 Details by Class &amp; Accounts'!AL$18, 'E2 Allocators'!$B$15:$W$15, 0),FALSE)*$G29)</f>
        <v>0</v>
      </c>
      <c r="AM29" s="1334">
        <f>IF(ISERROR(VLOOKUP(VLOOKUP($A29, 'E4 TB Allocation Details'!$A$18:$L$217, MATCH("Customer ID", 'E4 TB Allocation Details'!$A$18:$L$18, 0),FALSE), 'E2 Allocators'!$B$15:$W$361, MATCH('O5 Details by Class &amp; Accounts'!AM$18, 'E2 Allocators'!$B$15:$W$15, 0),FALSE)*$G29), 0, VLOOKUP(VLOOKUP($A29, 'E4 TB Allocation Details'!$A$18:$L$217, MATCH("Customer ID", 'E4 TB Allocation Details'!$A$18:$L$18, 0),FALSE), 'E2 Allocators'!$B$15:$W$361, MATCH('O5 Details by Class &amp; Accounts'!AM$18, 'E2 Allocators'!$B$15:$W$15, 0),FALSE)*$G29)</f>
        <v>0</v>
      </c>
      <c r="AN29" s="1334">
        <f>IF(ISERROR(VLOOKUP(VLOOKUP($A29, 'E4 TB Allocation Details'!$A$18:$L$217, MATCH("Customer ID", 'E4 TB Allocation Details'!$A$18:$L$18, 0),FALSE), 'E2 Allocators'!$B$15:$W$361, MATCH('O5 Details by Class &amp; Accounts'!AN$18, 'E2 Allocators'!$B$15:$W$15, 0),FALSE)*$G29), 0, VLOOKUP(VLOOKUP($A29, 'E4 TB Allocation Details'!$A$18:$L$217, MATCH("Customer ID", 'E4 TB Allocation Details'!$A$18:$L$18, 0),FALSE), 'E2 Allocators'!$B$15:$W$361, MATCH('O5 Details by Class &amp; Accounts'!AN$18, 'E2 Allocators'!$B$15:$W$15, 0),FALSE)*$G29)</f>
        <v>0</v>
      </c>
      <c r="AO29" s="1334">
        <f>IF(ISERROR(VLOOKUP(VLOOKUP($A29, 'E4 TB Allocation Details'!$A$18:$L$217, MATCH("Customer ID", 'E4 TB Allocation Details'!$A$18:$L$18, 0),FALSE), 'E2 Allocators'!$B$15:$W$361, MATCH('O5 Details by Class &amp; Accounts'!AO$18, 'E2 Allocators'!$B$15:$W$15, 0),FALSE)*$G29), 0, VLOOKUP(VLOOKUP($A29, 'E4 TB Allocation Details'!$A$18:$L$217, MATCH("Customer ID", 'E4 TB Allocation Details'!$A$18:$L$18, 0),FALSE), 'E2 Allocators'!$B$15:$W$361, MATCH('O5 Details by Class &amp; Accounts'!AO$18, 'E2 Allocators'!$B$15:$W$15, 0),FALSE)*$G29)</f>
        <v>0</v>
      </c>
      <c r="AP29" s="1334">
        <f>IF(ISERROR(VLOOKUP(VLOOKUP($A29, 'E4 TB Allocation Details'!$A$18:$L$217, MATCH("Customer ID", 'E4 TB Allocation Details'!$A$18:$L$18, 0),FALSE), 'E2 Allocators'!$B$15:$W$361, MATCH('O5 Details by Class &amp; Accounts'!AP$18, 'E2 Allocators'!$B$15:$W$15, 0),FALSE)*$G29), 0, VLOOKUP(VLOOKUP($A29, 'E4 TB Allocation Details'!$A$18:$L$217, MATCH("Customer ID", 'E4 TB Allocation Details'!$A$18:$L$18, 0),FALSE), 'E2 Allocators'!$B$15:$W$361, MATCH('O5 Details by Class &amp; Accounts'!AP$18, 'E2 Allocators'!$B$15:$W$15, 0),FALSE)*$G29)</f>
        <v>0</v>
      </c>
      <c r="AQ29" s="1334">
        <f>IF(ISERROR(VLOOKUP(VLOOKUP($A29, 'E4 TB Allocation Details'!$A$18:$L$217, MATCH("Customer ID", 'E4 TB Allocation Details'!$A$18:$L$18, 0),FALSE), 'E2 Allocators'!$B$15:$W$361, MATCH('O5 Details by Class &amp; Accounts'!AQ$18, 'E2 Allocators'!$B$15:$W$15, 0),FALSE)*$G29), 0, VLOOKUP(VLOOKUP($A29, 'E4 TB Allocation Details'!$A$18:$L$217, MATCH("Customer ID", 'E4 TB Allocation Details'!$A$18:$L$18, 0),FALSE), 'E2 Allocators'!$B$15:$W$361, MATCH('O5 Details by Class &amp; Accounts'!AQ$18, 'E2 Allocators'!$B$15:$W$15, 0),FALSE)*$G29)</f>
        <v>0</v>
      </c>
      <c r="AR29" s="1334">
        <f>IF(ISERROR(VLOOKUP(VLOOKUP($A29, 'E4 TB Allocation Details'!$A$18:$L$217, MATCH("Customer ID", 'E4 TB Allocation Details'!$A$18:$L$18, 0),FALSE), 'E2 Allocators'!$B$15:$W$361, MATCH('O5 Details by Class &amp; Accounts'!AR$18, 'E2 Allocators'!$B$15:$W$15, 0),FALSE)*$G29), 0, VLOOKUP(VLOOKUP($A29, 'E4 TB Allocation Details'!$A$18:$L$217, MATCH("Customer ID", 'E4 TB Allocation Details'!$A$18:$L$18, 0),FALSE), 'E2 Allocators'!$B$15:$W$361, MATCH('O5 Details by Class &amp; Accounts'!AR$18, 'E2 Allocators'!$B$15:$W$15, 0),FALSE)*$G29)</f>
        <v>0</v>
      </c>
      <c r="AS29" s="1334">
        <f>IF(ISERROR(VLOOKUP(VLOOKUP($A29, 'E4 TB Allocation Details'!$A$18:$L$217, MATCH("Customer ID", 'E4 TB Allocation Details'!$A$18:$L$18, 0),FALSE), 'E2 Allocators'!$B$15:$W$361, MATCH('O5 Details by Class &amp; Accounts'!AS$18, 'E2 Allocators'!$B$15:$W$15, 0),FALSE)*$G29), 0, VLOOKUP(VLOOKUP($A29, 'E4 TB Allocation Details'!$A$18:$L$217, MATCH("Customer ID", 'E4 TB Allocation Details'!$A$18:$L$18, 0),FALSE), 'E2 Allocators'!$B$15:$W$361, MATCH('O5 Details by Class &amp; Accounts'!AS$18, 'E2 Allocators'!$B$15:$W$15, 0),FALSE)*$G29)</f>
        <v>0</v>
      </c>
      <c r="AT29" s="1334">
        <f>IF(ISERROR(VLOOKUP(VLOOKUP($A29, 'E4 TB Allocation Details'!$A$18:$L$217, MATCH("Customer ID", 'E4 TB Allocation Details'!$A$18:$L$18, 0),FALSE), 'E2 Allocators'!$B$15:$W$361, MATCH('O5 Details by Class &amp; Accounts'!AT$18, 'E2 Allocators'!$B$15:$W$15, 0),FALSE)*$G29), 0, VLOOKUP(VLOOKUP($A29, 'E4 TB Allocation Details'!$A$18:$L$217, MATCH("Customer ID", 'E4 TB Allocation Details'!$A$18:$L$18, 0),FALSE), 'E2 Allocators'!$B$15:$W$361, MATCH('O5 Details by Class &amp; Accounts'!AT$18, 'E2 Allocators'!$B$15:$W$15, 0),FALSE)*$G29)</f>
        <v>0</v>
      </c>
      <c r="AU29" s="1334">
        <f>IF(ISERROR(VLOOKUP(VLOOKUP($A29, 'E4 TB Allocation Details'!$A$18:$L$217, MATCH("Customer ID", 'E4 TB Allocation Details'!$A$18:$L$18, 0),FALSE), 'E2 Allocators'!$B$15:$W$361, MATCH('O5 Details by Class &amp; Accounts'!AU$18, 'E2 Allocators'!$B$15:$W$15, 0),FALSE)*$G29), 0, VLOOKUP(VLOOKUP($A29, 'E4 TB Allocation Details'!$A$18:$L$217, MATCH("Customer ID", 'E4 TB Allocation Details'!$A$18:$L$18, 0),FALSE), 'E2 Allocators'!$B$15:$W$361, MATCH('O5 Details by Class &amp; Accounts'!AU$18, 'E2 Allocators'!$B$15:$W$15, 0),FALSE)*$G29)</f>
        <v>0</v>
      </c>
      <c r="AV29" s="1334">
        <f>IF(ISERROR(VLOOKUP(VLOOKUP($A29, 'E4 TB Allocation Details'!$A$18:$L$217, MATCH("Customer ID", 'E4 TB Allocation Details'!$A$18:$L$18, 0),FALSE), 'E2 Allocators'!$B$15:$W$361, MATCH('O5 Details by Class &amp; Accounts'!AV$18, 'E2 Allocators'!$B$15:$W$15, 0),FALSE)*$G29), 0, VLOOKUP(VLOOKUP($A29, 'E4 TB Allocation Details'!$A$18:$L$217, MATCH("Customer ID", 'E4 TB Allocation Details'!$A$18:$L$18, 0),FALSE), 'E2 Allocators'!$B$15:$W$361, MATCH('O5 Details by Class &amp; Accounts'!AV$18, 'E2 Allocators'!$B$15:$W$15, 0),FALSE)*$G29)</f>
        <v>0</v>
      </c>
      <c r="AW29" s="1334">
        <f>IF(ISERROR(VLOOKUP(VLOOKUP($A29, 'E4 TB Allocation Details'!$A$18:$L$217, MATCH("Customer ID", 'E4 TB Allocation Details'!$A$18:$L$18, 0),FALSE), 'E2 Allocators'!$B$15:$W$361, MATCH('O5 Details by Class &amp; Accounts'!AW$18, 'E2 Allocators'!$B$15:$W$15, 0),FALSE)*$G29), 0, VLOOKUP(VLOOKUP($A29, 'E4 TB Allocation Details'!$A$18:$L$217, MATCH("Customer ID", 'E4 TB Allocation Details'!$A$18:$L$18, 0),FALSE), 'E2 Allocators'!$B$15:$W$361, MATCH('O5 Details by Class &amp; Accounts'!AW$18, 'E2 Allocators'!$B$15:$W$15, 0),FALSE)*$G29)</f>
        <v>0</v>
      </c>
      <c r="AX29" s="1334">
        <f t="shared" si="2"/>
        <v>0</v>
      </c>
      <c r="AY29" s="1334">
        <f>IF(ISERROR(VLOOKUP(VLOOKUP($A29, 'E4 TB Allocation Details'!$A$18:$L$217, MATCH("Misc ID", 'E4 TB Allocation Details'!$A$18:$L$18, 0),FALSE), 'E2 Allocators'!$B$15:$W$361, MATCH('O5 Details by Class &amp; Accounts'!AY$18, 'E2 Allocators'!$B$15:$W$15, 0),FALSE)*$E29), 0, VLOOKUP(VLOOKUP($A29, 'E4 TB Allocation Details'!$A$18:$L$217, MATCH("Misc ID", 'E4 TB Allocation Details'!$A$18:$L$18, 0),FALSE), 'E2 Allocators'!$B$15:$W$361, MATCH('O5 Details by Class &amp; Accounts'!AY$18, 'E2 Allocators'!$B$15:$W$15, 0),FALSE)*$E29)</f>
        <v>0</v>
      </c>
      <c r="AZ29" s="1334">
        <f>IF(ISERROR(VLOOKUP(VLOOKUP($A29, 'E4 TB Allocation Details'!$A$18:$L$217, MATCH("Misc ID", 'E4 TB Allocation Details'!$A$18:$L$18, 0),FALSE), 'E2 Allocators'!$B$15:$W$361, MATCH('O5 Details by Class &amp; Accounts'!AZ$18, 'E2 Allocators'!$B$15:$W$15, 0),FALSE)*$E29), 0, VLOOKUP(VLOOKUP($A29, 'E4 TB Allocation Details'!$A$18:$L$217, MATCH("Misc ID", 'E4 TB Allocation Details'!$A$18:$L$18, 0),FALSE), 'E2 Allocators'!$B$15:$W$361, MATCH('O5 Details by Class &amp; Accounts'!AZ$18, 'E2 Allocators'!$B$15:$W$15, 0),FALSE)*$E29)</f>
        <v>0</v>
      </c>
      <c r="BA29" s="1334">
        <f>IF(ISERROR(VLOOKUP(VLOOKUP($A29, 'E4 TB Allocation Details'!$A$18:$L$217, MATCH("Misc ID", 'E4 TB Allocation Details'!$A$18:$L$18, 0),FALSE), 'E2 Allocators'!$B$15:$W$361, MATCH('O5 Details by Class &amp; Accounts'!BA$18, 'E2 Allocators'!$B$15:$W$15, 0),FALSE)*$E29), 0, VLOOKUP(VLOOKUP($A29, 'E4 TB Allocation Details'!$A$18:$L$217, MATCH("Misc ID", 'E4 TB Allocation Details'!$A$18:$L$18, 0),FALSE), 'E2 Allocators'!$B$15:$W$361, MATCH('O5 Details by Class &amp; Accounts'!BA$18, 'E2 Allocators'!$B$15:$W$15, 0),FALSE)*$E29)</f>
        <v>0</v>
      </c>
      <c r="BB29" s="1334">
        <f>IF(ISERROR(VLOOKUP(VLOOKUP($A29, 'E4 TB Allocation Details'!$A$18:$L$217, MATCH("Misc ID", 'E4 TB Allocation Details'!$A$18:$L$18, 0),FALSE), 'E2 Allocators'!$B$15:$W$361, MATCH('O5 Details by Class &amp; Accounts'!BB$18, 'E2 Allocators'!$B$15:$W$15, 0),FALSE)*$E29), 0, VLOOKUP(VLOOKUP($A29, 'E4 TB Allocation Details'!$A$18:$L$217, MATCH("Misc ID", 'E4 TB Allocation Details'!$A$18:$L$18, 0),FALSE), 'E2 Allocators'!$B$15:$W$361, MATCH('O5 Details by Class &amp; Accounts'!BB$18, 'E2 Allocators'!$B$15:$W$15, 0),FALSE)*$E29)</f>
        <v>0</v>
      </c>
      <c r="BC29" s="1334">
        <f>IF(ISERROR(VLOOKUP(VLOOKUP($A29, 'E4 TB Allocation Details'!$A$18:$L$217, MATCH("Misc ID", 'E4 TB Allocation Details'!$A$18:$L$18, 0),FALSE), 'E2 Allocators'!$B$15:$W$361, MATCH('O5 Details by Class &amp; Accounts'!BC$18, 'E2 Allocators'!$B$15:$W$15, 0),FALSE)*$E29), 0, VLOOKUP(VLOOKUP($A29, 'E4 TB Allocation Details'!$A$18:$L$217, MATCH("Misc ID", 'E4 TB Allocation Details'!$A$18:$L$18, 0),FALSE), 'E2 Allocators'!$B$15:$W$361, MATCH('O5 Details by Class &amp; Accounts'!BC$18, 'E2 Allocators'!$B$15:$W$15, 0),FALSE)*$E29)</f>
        <v>0</v>
      </c>
      <c r="BD29" s="1334">
        <f>IF(ISERROR(VLOOKUP(VLOOKUP($A29, 'E4 TB Allocation Details'!$A$18:$L$217, MATCH("Misc ID", 'E4 TB Allocation Details'!$A$18:$L$18, 0),FALSE), 'E2 Allocators'!$B$15:$W$361, MATCH('O5 Details by Class &amp; Accounts'!BD$18, 'E2 Allocators'!$B$15:$W$15, 0),FALSE)*$E29), 0, VLOOKUP(VLOOKUP($A29, 'E4 TB Allocation Details'!$A$18:$L$217, MATCH("Misc ID", 'E4 TB Allocation Details'!$A$18:$L$18, 0),FALSE), 'E2 Allocators'!$B$15:$W$361, MATCH('O5 Details by Class &amp; Accounts'!BD$18, 'E2 Allocators'!$B$15:$W$15, 0),FALSE)*$E29)</f>
        <v>0</v>
      </c>
      <c r="BE29" s="1334">
        <f>IF(ISERROR(VLOOKUP(VLOOKUP($A29, 'E4 TB Allocation Details'!$A$18:$L$217, MATCH("Misc ID", 'E4 TB Allocation Details'!$A$18:$L$18, 0),FALSE), 'E2 Allocators'!$B$15:$W$361, MATCH('O5 Details by Class &amp; Accounts'!BE$18, 'E2 Allocators'!$B$15:$W$15, 0),FALSE)*$E29), 0, VLOOKUP(VLOOKUP($A29, 'E4 TB Allocation Details'!$A$18:$L$217, MATCH("Misc ID", 'E4 TB Allocation Details'!$A$18:$L$18, 0),FALSE), 'E2 Allocators'!$B$15:$W$361, MATCH('O5 Details by Class &amp; Accounts'!BE$18, 'E2 Allocators'!$B$15:$W$15, 0),FALSE)*$E29)</f>
        <v>0</v>
      </c>
      <c r="BF29" s="1334">
        <f>IF(ISERROR(VLOOKUP(VLOOKUP($A29, 'E4 TB Allocation Details'!$A$18:$L$217, MATCH("Misc ID", 'E4 TB Allocation Details'!$A$18:$L$18, 0),FALSE), 'E2 Allocators'!$B$15:$W$361, MATCH('O5 Details by Class &amp; Accounts'!BF$18, 'E2 Allocators'!$B$15:$W$15, 0),FALSE)*$E29), 0, VLOOKUP(VLOOKUP($A29, 'E4 TB Allocation Details'!$A$18:$L$217, MATCH("Misc ID", 'E4 TB Allocation Details'!$A$18:$L$18, 0),FALSE), 'E2 Allocators'!$B$15:$W$361, MATCH('O5 Details by Class &amp; Accounts'!BF$18, 'E2 Allocators'!$B$15:$W$15, 0),FALSE)*$E29)</f>
        <v>0</v>
      </c>
      <c r="BG29" s="1334">
        <f>IF(ISERROR(VLOOKUP(VLOOKUP($A29, 'E4 TB Allocation Details'!$A$18:$L$217, MATCH("Misc ID", 'E4 TB Allocation Details'!$A$18:$L$18, 0),FALSE), 'E2 Allocators'!$B$15:$W$361, MATCH('O5 Details by Class &amp; Accounts'!BG$18, 'E2 Allocators'!$B$15:$W$15, 0),FALSE)*$E29), 0, VLOOKUP(VLOOKUP($A29, 'E4 TB Allocation Details'!$A$18:$L$217, MATCH("Misc ID", 'E4 TB Allocation Details'!$A$18:$L$18, 0),FALSE), 'E2 Allocators'!$B$15:$W$361, MATCH('O5 Details by Class &amp; Accounts'!BG$18, 'E2 Allocators'!$B$15:$W$15, 0),FALSE)*$E29)</f>
        <v>0</v>
      </c>
      <c r="BH29" s="1334">
        <f>IF(ISERROR(VLOOKUP(VLOOKUP($A29, 'E4 TB Allocation Details'!$A$18:$L$217, MATCH("Misc ID", 'E4 TB Allocation Details'!$A$18:$L$18, 0),FALSE), 'E2 Allocators'!$B$15:$W$361, MATCH('O5 Details by Class &amp; Accounts'!BH$18, 'E2 Allocators'!$B$15:$W$15, 0),FALSE)*$E29), 0, VLOOKUP(VLOOKUP($A29, 'E4 TB Allocation Details'!$A$18:$L$217, MATCH("Misc ID", 'E4 TB Allocation Details'!$A$18:$L$18, 0),FALSE), 'E2 Allocators'!$B$15:$W$361, MATCH('O5 Details by Class &amp; Accounts'!BH$18, 'E2 Allocators'!$B$15:$W$15, 0),FALSE)*$E29)</f>
        <v>0</v>
      </c>
      <c r="BI29" s="1334">
        <f>IF(ISERROR(VLOOKUP(VLOOKUP($A29, 'E4 TB Allocation Details'!$A$18:$L$217, MATCH("Misc ID", 'E4 TB Allocation Details'!$A$18:$L$18, 0),FALSE), 'E2 Allocators'!$B$15:$W$361, MATCH('O5 Details by Class &amp; Accounts'!BI$18, 'E2 Allocators'!$B$15:$W$15, 0),FALSE)*$E29), 0, VLOOKUP(VLOOKUP($A29, 'E4 TB Allocation Details'!$A$18:$L$217, MATCH("Misc ID", 'E4 TB Allocation Details'!$A$18:$L$18, 0),FALSE), 'E2 Allocators'!$B$15:$W$361, MATCH('O5 Details by Class &amp; Accounts'!BI$18, 'E2 Allocators'!$B$15:$W$15, 0),FALSE)*$E29)</f>
        <v>0</v>
      </c>
      <c r="BJ29" s="1334">
        <f>IF(ISERROR(VLOOKUP(VLOOKUP($A29, 'E4 TB Allocation Details'!$A$18:$L$217, MATCH("Misc ID", 'E4 TB Allocation Details'!$A$18:$L$18, 0),FALSE), 'E2 Allocators'!$B$15:$W$361, MATCH('O5 Details by Class &amp; Accounts'!BJ$18, 'E2 Allocators'!$B$15:$W$15, 0),FALSE)*$E29), 0, VLOOKUP(VLOOKUP($A29, 'E4 TB Allocation Details'!$A$18:$L$217, MATCH("Misc ID", 'E4 TB Allocation Details'!$A$18:$L$18, 0),FALSE), 'E2 Allocators'!$B$15:$W$361, MATCH('O5 Details by Class &amp; Accounts'!BJ$18, 'E2 Allocators'!$B$15:$W$15, 0),FALSE)*$E29)</f>
        <v>0</v>
      </c>
      <c r="BK29" s="1334">
        <f>IF(ISERROR(VLOOKUP(VLOOKUP($A29, 'E4 TB Allocation Details'!$A$18:$L$217, MATCH("Misc ID", 'E4 TB Allocation Details'!$A$18:$L$18, 0),FALSE), 'E2 Allocators'!$B$15:$W$361, MATCH('O5 Details by Class &amp; Accounts'!BK$18, 'E2 Allocators'!$B$15:$W$15, 0),FALSE)*$E29), 0, VLOOKUP(VLOOKUP($A29, 'E4 TB Allocation Details'!$A$18:$L$217, MATCH("Misc ID", 'E4 TB Allocation Details'!$A$18:$L$18, 0),FALSE), 'E2 Allocators'!$B$15:$W$361, MATCH('O5 Details by Class &amp; Accounts'!BK$18, 'E2 Allocators'!$B$15:$W$15, 0),FALSE)*$E29)</f>
        <v>0</v>
      </c>
      <c r="BL29" s="1334">
        <f>IF(ISERROR(VLOOKUP(VLOOKUP($A29, 'E4 TB Allocation Details'!$A$18:$L$217, MATCH("Misc ID", 'E4 TB Allocation Details'!$A$18:$L$18, 0),FALSE), 'E2 Allocators'!$B$15:$W$361, MATCH('O5 Details by Class &amp; Accounts'!BL$18, 'E2 Allocators'!$B$15:$W$15, 0),FALSE)*$E29), 0, VLOOKUP(VLOOKUP($A29, 'E4 TB Allocation Details'!$A$18:$L$217, MATCH("Misc ID", 'E4 TB Allocation Details'!$A$18:$L$18, 0),FALSE), 'E2 Allocators'!$B$15:$W$361, MATCH('O5 Details by Class &amp; Accounts'!BL$18, 'E2 Allocators'!$B$15:$W$15, 0),FALSE)*$E29)</f>
        <v>0</v>
      </c>
      <c r="BM29" s="1334">
        <f>IF(ISERROR(VLOOKUP(VLOOKUP($A29, 'E4 TB Allocation Details'!$A$18:$L$217, MATCH("Misc ID", 'E4 TB Allocation Details'!$A$18:$L$18, 0),FALSE), 'E2 Allocators'!$B$15:$W$361, MATCH('O5 Details by Class &amp; Accounts'!BM$18, 'E2 Allocators'!$B$15:$W$15, 0),FALSE)*$E29), 0, VLOOKUP(VLOOKUP($A29, 'E4 TB Allocation Details'!$A$18:$L$217, MATCH("Misc ID", 'E4 TB Allocation Details'!$A$18:$L$18, 0),FALSE), 'E2 Allocators'!$B$15:$W$361, MATCH('O5 Details by Class &amp; Accounts'!BM$18, 'E2 Allocators'!$B$15:$W$15, 0),FALSE)*$E29)</f>
        <v>0</v>
      </c>
      <c r="BN29" s="1334">
        <f>IF(ISERROR(VLOOKUP(VLOOKUP($A29, 'E4 TB Allocation Details'!$A$18:$L$217, MATCH("Misc ID", 'E4 TB Allocation Details'!$A$18:$L$18, 0),FALSE), 'E2 Allocators'!$B$15:$W$361, MATCH('O5 Details by Class &amp; Accounts'!BN$18, 'E2 Allocators'!$B$15:$W$15, 0),FALSE)*$E29), 0, VLOOKUP(VLOOKUP($A29, 'E4 TB Allocation Details'!$A$18:$L$217, MATCH("Misc ID", 'E4 TB Allocation Details'!$A$18:$L$18, 0),FALSE), 'E2 Allocators'!$B$15:$W$361, MATCH('O5 Details by Class &amp; Accounts'!BN$18, 'E2 Allocators'!$B$15:$W$15, 0),FALSE)*$E29)</f>
        <v>0</v>
      </c>
      <c r="BO29" s="1334">
        <f>IF(ISERROR(VLOOKUP(VLOOKUP($A29, 'E4 TB Allocation Details'!$A$18:$L$217, MATCH("Misc ID", 'E4 TB Allocation Details'!$A$18:$L$18, 0),FALSE), 'E2 Allocators'!$B$15:$W$361, MATCH('O5 Details by Class &amp; Accounts'!BO$18, 'E2 Allocators'!$B$15:$W$15, 0),FALSE)*$E29), 0, VLOOKUP(VLOOKUP($A29, 'E4 TB Allocation Details'!$A$18:$L$217, MATCH("Misc ID", 'E4 TB Allocation Details'!$A$18:$L$18, 0),FALSE), 'E2 Allocators'!$B$15:$W$361, MATCH('O5 Details by Class &amp; Accounts'!BO$18, 'E2 Allocators'!$B$15:$W$15, 0),FALSE)*$E29)</f>
        <v>0</v>
      </c>
      <c r="BP29" s="1334">
        <f>IF(ISERROR(VLOOKUP(VLOOKUP($A29, 'E4 TB Allocation Details'!$A$18:$L$217, MATCH("Misc ID", 'E4 TB Allocation Details'!$A$18:$L$18, 0),FALSE), 'E2 Allocators'!$B$15:$W$361, MATCH('O5 Details by Class &amp; Accounts'!BP$18, 'E2 Allocators'!$B$15:$W$15, 0),FALSE)*$E29), 0, VLOOKUP(VLOOKUP($A29, 'E4 TB Allocation Details'!$A$18:$L$217, MATCH("Misc ID", 'E4 TB Allocation Details'!$A$18:$L$18, 0),FALSE), 'E2 Allocators'!$B$15:$W$361, MATCH('O5 Details by Class &amp; Accounts'!BP$18, 'E2 Allocators'!$B$15:$W$15, 0),FALSE)*$E29)</f>
        <v>0</v>
      </c>
      <c r="BQ29" s="1334">
        <f>IF(ISERROR(VLOOKUP(VLOOKUP($A29, 'E4 TB Allocation Details'!$A$18:$L$217, MATCH("Misc ID", 'E4 TB Allocation Details'!$A$18:$L$18, 0),FALSE), 'E2 Allocators'!$B$15:$W$361, MATCH('O5 Details by Class &amp; Accounts'!BQ$18, 'E2 Allocators'!$B$15:$W$15, 0),FALSE)*$E29), 0, VLOOKUP(VLOOKUP($A29, 'E4 TB Allocation Details'!$A$18:$L$217, MATCH("Misc ID", 'E4 TB Allocation Details'!$A$18:$L$18, 0),FALSE), 'E2 Allocators'!$B$15:$W$361, MATCH('O5 Details by Class &amp; Accounts'!BQ$18, 'E2 Allocators'!$B$15:$W$15, 0),FALSE)*$E29)</f>
        <v>0</v>
      </c>
      <c r="BR29" s="1334">
        <f>IF(ISERROR(VLOOKUP(VLOOKUP($A29, 'E4 TB Allocation Details'!$A$18:$L$217, MATCH("Misc ID", 'E4 TB Allocation Details'!$A$18:$L$18, 0),FALSE), 'E2 Allocators'!$B$15:$W$361, MATCH('O5 Details by Class &amp; Accounts'!BR$18, 'E2 Allocators'!$B$15:$W$15, 0),FALSE)*$E29), 0, VLOOKUP(VLOOKUP($A29, 'E4 TB Allocation Details'!$A$18:$L$217, MATCH("Misc ID", 'E4 TB Allocation Details'!$A$18:$L$18, 0),FALSE), 'E2 Allocators'!$B$15:$W$361, MATCH('O5 Details by Class &amp; Accounts'!BR$18, 'E2 Allocators'!$B$15:$W$15, 0),FALSE)*$E29)</f>
        <v>0</v>
      </c>
      <c r="BS29" s="1334">
        <f t="shared" si="3"/>
        <v>0</v>
      </c>
      <c r="BT29" s="1334">
        <f>IF(ISERROR(VLOOKUP(VLOOKUP($A29, 'E4 TB Allocation Details'!$A$18:$L$217, MATCH("A &amp; G ID", 'E4 TB Allocation Details'!$A$18:$L$18, 0),FALSE), 'E2 Allocators'!$B$15:$W$361, MATCH('O5 Details by Class &amp; Accounts'!BT$18, 'E2 Allocators'!$B$15:$W$15, 0),FALSE)*$E29), 0, VLOOKUP(VLOOKUP($A29, 'E4 TB Allocation Details'!$A$18:$L$217, MATCH("A &amp; G ID", 'E4 TB Allocation Details'!$A$18:$L$18, 0),FALSE), 'E2 Allocators'!$B$15:$W$361, MATCH('O5 Details by Class &amp; Accounts'!BT$18, 'E2 Allocators'!$B$15:$W$15, 0),FALSE)*$E29)</f>
        <v>0</v>
      </c>
      <c r="BU29" s="1334">
        <f>IF(ISERROR(VLOOKUP(VLOOKUP($A29, 'E4 TB Allocation Details'!$A$18:$L$217, MATCH("A &amp; G ID", 'E4 TB Allocation Details'!$A$18:$L$18, 0),FALSE), 'E2 Allocators'!$B$15:$W$361, MATCH('O5 Details by Class &amp; Accounts'!BU$18, 'E2 Allocators'!$B$15:$W$15, 0),FALSE)*$E29), 0, VLOOKUP(VLOOKUP($A29, 'E4 TB Allocation Details'!$A$18:$L$217, MATCH("A &amp; G ID", 'E4 TB Allocation Details'!$A$18:$L$18, 0),FALSE), 'E2 Allocators'!$B$15:$W$361, MATCH('O5 Details by Class &amp; Accounts'!BU$18, 'E2 Allocators'!$B$15:$W$15, 0),FALSE)*$E29)</f>
        <v>0</v>
      </c>
      <c r="BV29" s="1334">
        <f>IF(ISERROR(VLOOKUP(VLOOKUP($A29, 'E4 TB Allocation Details'!$A$18:$L$217, MATCH("A &amp; G ID", 'E4 TB Allocation Details'!$A$18:$L$18, 0),FALSE), 'E2 Allocators'!$B$15:$W$361, MATCH('O5 Details by Class &amp; Accounts'!BV$18, 'E2 Allocators'!$B$15:$W$15, 0),FALSE)*$E29), 0, VLOOKUP(VLOOKUP($A29, 'E4 TB Allocation Details'!$A$18:$L$217, MATCH("A &amp; G ID", 'E4 TB Allocation Details'!$A$18:$L$18, 0),FALSE), 'E2 Allocators'!$B$15:$W$361, MATCH('O5 Details by Class &amp; Accounts'!BV$18, 'E2 Allocators'!$B$15:$W$15, 0),FALSE)*$E29)</f>
        <v>0</v>
      </c>
      <c r="BW29" s="1334">
        <f>IF(ISERROR(VLOOKUP(VLOOKUP($A29, 'E4 TB Allocation Details'!$A$18:$L$217, MATCH("A &amp; G ID", 'E4 TB Allocation Details'!$A$18:$L$18, 0),FALSE), 'E2 Allocators'!$B$15:$W$361, MATCH('O5 Details by Class &amp; Accounts'!BW$18, 'E2 Allocators'!$B$15:$W$15, 0),FALSE)*$E29), 0, VLOOKUP(VLOOKUP($A29, 'E4 TB Allocation Details'!$A$18:$L$217, MATCH("A &amp; G ID", 'E4 TB Allocation Details'!$A$18:$L$18, 0),FALSE), 'E2 Allocators'!$B$15:$W$361, MATCH('O5 Details by Class &amp; Accounts'!BW$18, 'E2 Allocators'!$B$15:$W$15, 0),FALSE)*$E29)</f>
        <v>0</v>
      </c>
      <c r="BX29" s="1334">
        <f>IF(ISERROR(VLOOKUP(VLOOKUP($A29, 'E4 TB Allocation Details'!$A$18:$L$217, MATCH("A &amp; G ID", 'E4 TB Allocation Details'!$A$18:$L$18, 0),FALSE), 'E2 Allocators'!$B$15:$W$361, MATCH('O5 Details by Class &amp; Accounts'!BX$18, 'E2 Allocators'!$B$15:$W$15, 0),FALSE)*$E29), 0, VLOOKUP(VLOOKUP($A29, 'E4 TB Allocation Details'!$A$18:$L$217, MATCH("A &amp; G ID", 'E4 TB Allocation Details'!$A$18:$L$18, 0),FALSE), 'E2 Allocators'!$B$15:$W$361, MATCH('O5 Details by Class &amp; Accounts'!BX$18, 'E2 Allocators'!$B$15:$W$15, 0),FALSE)*$E29)</f>
        <v>0</v>
      </c>
      <c r="BY29" s="1334">
        <f>IF(ISERROR(VLOOKUP(VLOOKUP($A29, 'E4 TB Allocation Details'!$A$18:$L$217, MATCH("A &amp; G ID", 'E4 TB Allocation Details'!$A$18:$L$18, 0),FALSE), 'E2 Allocators'!$B$15:$W$361, MATCH('O5 Details by Class &amp; Accounts'!BY$18, 'E2 Allocators'!$B$15:$W$15, 0),FALSE)*$E29), 0, VLOOKUP(VLOOKUP($A29, 'E4 TB Allocation Details'!$A$18:$L$217, MATCH("A &amp; G ID", 'E4 TB Allocation Details'!$A$18:$L$18, 0),FALSE), 'E2 Allocators'!$B$15:$W$361, MATCH('O5 Details by Class &amp; Accounts'!BY$18, 'E2 Allocators'!$B$15:$W$15, 0),FALSE)*$E29)</f>
        <v>0</v>
      </c>
      <c r="BZ29" s="1334">
        <f>IF(ISERROR(VLOOKUP(VLOOKUP($A29, 'E4 TB Allocation Details'!$A$18:$L$217, MATCH("A &amp; G ID", 'E4 TB Allocation Details'!$A$18:$L$18, 0),FALSE), 'E2 Allocators'!$B$15:$W$361, MATCH('O5 Details by Class &amp; Accounts'!BZ$18, 'E2 Allocators'!$B$15:$W$15, 0),FALSE)*$E29), 0, VLOOKUP(VLOOKUP($A29, 'E4 TB Allocation Details'!$A$18:$L$217, MATCH("A &amp; G ID", 'E4 TB Allocation Details'!$A$18:$L$18, 0),FALSE), 'E2 Allocators'!$B$15:$W$361, MATCH('O5 Details by Class &amp; Accounts'!BZ$18, 'E2 Allocators'!$B$15:$W$15, 0),FALSE)*$E29)</f>
        <v>0</v>
      </c>
      <c r="CA29" s="1334">
        <f>IF(ISERROR(VLOOKUP(VLOOKUP($A29, 'E4 TB Allocation Details'!$A$18:$L$217, MATCH("A &amp; G ID", 'E4 TB Allocation Details'!$A$18:$L$18, 0),FALSE), 'E2 Allocators'!$B$15:$W$361, MATCH('O5 Details by Class &amp; Accounts'!CA$18, 'E2 Allocators'!$B$15:$W$15, 0),FALSE)*$E29), 0, VLOOKUP(VLOOKUP($A29, 'E4 TB Allocation Details'!$A$18:$L$217, MATCH("A &amp; G ID", 'E4 TB Allocation Details'!$A$18:$L$18, 0),FALSE), 'E2 Allocators'!$B$15:$W$361, MATCH('O5 Details by Class &amp; Accounts'!CA$18, 'E2 Allocators'!$B$15:$W$15, 0),FALSE)*$E29)</f>
        <v>0</v>
      </c>
      <c r="CB29" s="1334">
        <f>IF(ISERROR(VLOOKUP(VLOOKUP($A29, 'E4 TB Allocation Details'!$A$18:$L$217, MATCH("A &amp; G ID", 'E4 TB Allocation Details'!$A$18:$L$18, 0),FALSE), 'E2 Allocators'!$B$15:$W$361, MATCH('O5 Details by Class &amp; Accounts'!CB$18, 'E2 Allocators'!$B$15:$W$15, 0),FALSE)*$E29), 0, VLOOKUP(VLOOKUP($A29, 'E4 TB Allocation Details'!$A$18:$L$217, MATCH("A &amp; G ID", 'E4 TB Allocation Details'!$A$18:$L$18, 0),FALSE), 'E2 Allocators'!$B$15:$W$361, MATCH('O5 Details by Class &amp; Accounts'!CB$18, 'E2 Allocators'!$B$15:$W$15, 0),FALSE)*$E29)</f>
        <v>0</v>
      </c>
      <c r="CC29" s="1334">
        <f>IF(ISERROR(VLOOKUP(VLOOKUP($A29, 'E4 TB Allocation Details'!$A$18:$L$217, MATCH("A &amp; G ID", 'E4 TB Allocation Details'!$A$18:$L$18, 0),FALSE), 'E2 Allocators'!$B$15:$W$361, MATCH('O5 Details by Class &amp; Accounts'!CC$18, 'E2 Allocators'!$B$15:$W$15, 0),FALSE)*$E29), 0, VLOOKUP(VLOOKUP($A29, 'E4 TB Allocation Details'!$A$18:$L$217, MATCH("A &amp; G ID", 'E4 TB Allocation Details'!$A$18:$L$18, 0),FALSE), 'E2 Allocators'!$B$15:$W$361, MATCH('O5 Details by Class &amp; Accounts'!CC$18, 'E2 Allocators'!$B$15:$W$15, 0),FALSE)*$E29)</f>
        <v>0</v>
      </c>
      <c r="CD29" s="1334">
        <f>IF(ISERROR(VLOOKUP(VLOOKUP($A29, 'E4 TB Allocation Details'!$A$18:$L$217, MATCH("A &amp; G ID", 'E4 TB Allocation Details'!$A$18:$L$18, 0),FALSE), 'E2 Allocators'!$B$15:$W$361, MATCH('O5 Details by Class &amp; Accounts'!CD$18, 'E2 Allocators'!$B$15:$W$15, 0),FALSE)*$E29), 0, VLOOKUP(VLOOKUP($A29, 'E4 TB Allocation Details'!$A$18:$L$217, MATCH("A &amp; G ID", 'E4 TB Allocation Details'!$A$18:$L$18, 0),FALSE), 'E2 Allocators'!$B$15:$W$361, MATCH('O5 Details by Class &amp; Accounts'!CD$18, 'E2 Allocators'!$B$15:$W$15, 0),FALSE)*$E29)</f>
        <v>0</v>
      </c>
      <c r="CE29" s="1334">
        <f>IF(ISERROR(VLOOKUP(VLOOKUP($A29, 'E4 TB Allocation Details'!$A$18:$L$217, MATCH("A &amp; G ID", 'E4 TB Allocation Details'!$A$18:$L$18, 0),FALSE), 'E2 Allocators'!$B$15:$W$361, MATCH('O5 Details by Class &amp; Accounts'!CE$18, 'E2 Allocators'!$B$15:$W$15, 0),FALSE)*$E29), 0, VLOOKUP(VLOOKUP($A29, 'E4 TB Allocation Details'!$A$18:$L$217, MATCH("A &amp; G ID", 'E4 TB Allocation Details'!$A$18:$L$18, 0),FALSE), 'E2 Allocators'!$B$15:$W$361, MATCH('O5 Details by Class &amp; Accounts'!CE$18, 'E2 Allocators'!$B$15:$W$15, 0),FALSE)*$E29)</f>
        <v>0</v>
      </c>
      <c r="CF29" s="1334">
        <f>IF(ISERROR(VLOOKUP(VLOOKUP($A29, 'E4 TB Allocation Details'!$A$18:$L$217, MATCH("A &amp; G ID", 'E4 TB Allocation Details'!$A$18:$L$18, 0),FALSE), 'E2 Allocators'!$B$15:$W$361, MATCH('O5 Details by Class &amp; Accounts'!CF$18, 'E2 Allocators'!$B$15:$W$15, 0),FALSE)*$E29), 0, VLOOKUP(VLOOKUP($A29, 'E4 TB Allocation Details'!$A$18:$L$217, MATCH("A &amp; G ID", 'E4 TB Allocation Details'!$A$18:$L$18, 0),FALSE), 'E2 Allocators'!$B$15:$W$361, MATCH('O5 Details by Class &amp; Accounts'!CF$18, 'E2 Allocators'!$B$15:$W$15, 0),FALSE)*$E29)</f>
        <v>0</v>
      </c>
      <c r="CG29" s="1334">
        <f>IF(ISERROR(VLOOKUP(VLOOKUP($A29, 'E4 TB Allocation Details'!$A$18:$L$217, MATCH("A &amp; G ID", 'E4 TB Allocation Details'!$A$18:$L$18, 0),FALSE), 'E2 Allocators'!$B$15:$W$361, MATCH('O5 Details by Class &amp; Accounts'!CG$18, 'E2 Allocators'!$B$15:$W$15, 0),FALSE)*$E29), 0, VLOOKUP(VLOOKUP($A29, 'E4 TB Allocation Details'!$A$18:$L$217, MATCH("A &amp; G ID", 'E4 TB Allocation Details'!$A$18:$L$18, 0),FALSE), 'E2 Allocators'!$B$15:$W$361, MATCH('O5 Details by Class &amp; Accounts'!CG$18, 'E2 Allocators'!$B$15:$W$15, 0),FALSE)*$E29)</f>
        <v>0</v>
      </c>
      <c r="CH29" s="1334">
        <f>IF(ISERROR(VLOOKUP(VLOOKUP($A29, 'E4 TB Allocation Details'!$A$18:$L$217, MATCH("A &amp; G ID", 'E4 TB Allocation Details'!$A$18:$L$18, 0),FALSE), 'E2 Allocators'!$B$15:$W$361, MATCH('O5 Details by Class &amp; Accounts'!CH$18, 'E2 Allocators'!$B$15:$W$15, 0),FALSE)*$E29), 0, VLOOKUP(VLOOKUP($A29, 'E4 TB Allocation Details'!$A$18:$L$217, MATCH("A &amp; G ID", 'E4 TB Allocation Details'!$A$18:$L$18, 0),FALSE), 'E2 Allocators'!$B$15:$W$361, MATCH('O5 Details by Class &amp; Accounts'!CH$18, 'E2 Allocators'!$B$15:$W$15, 0),FALSE)*$E29)</f>
        <v>0</v>
      </c>
      <c r="CI29" s="1334">
        <f>IF(ISERROR(VLOOKUP(VLOOKUP($A29, 'E4 TB Allocation Details'!$A$18:$L$217, MATCH("A &amp; G ID", 'E4 TB Allocation Details'!$A$18:$L$18, 0),FALSE), 'E2 Allocators'!$B$15:$W$361, MATCH('O5 Details by Class &amp; Accounts'!CI$18, 'E2 Allocators'!$B$15:$W$15, 0),FALSE)*$E29), 0, VLOOKUP(VLOOKUP($A29, 'E4 TB Allocation Details'!$A$18:$L$217, MATCH("A &amp; G ID", 'E4 TB Allocation Details'!$A$18:$L$18, 0),FALSE), 'E2 Allocators'!$B$15:$W$361, MATCH('O5 Details by Class &amp; Accounts'!CI$18, 'E2 Allocators'!$B$15:$W$15, 0),FALSE)*$E29)</f>
        <v>0</v>
      </c>
      <c r="CJ29" s="1334">
        <f>IF(ISERROR(VLOOKUP(VLOOKUP($A29, 'E4 TB Allocation Details'!$A$18:$L$217, MATCH("A &amp; G ID", 'E4 TB Allocation Details'!$A$18:$L$18, 0),FALSE), 'E2 Allocators'!$B$15:$W$361, MATCH('O5 Details by Class &amp; Accounts'!CJ$18, 'E2 Allocators'!$B$15:$W$15, 0),FALSE)*$E29), 0, VLOOKUP(VLOOKUP($A29, 'E4 TB Allocation Details'!$A$18:$L$217, MATCH("A &amp; G ID", 'E4 TB Allocation Details'!$A$18:$L$18, 0),FALSE), 'E2 Allocators'!$B$15:$W$361, MATCH('O5 Details by Class &amp; Accounts'!CJ$18, 'E2 Allocators'!$B$15:$W$15, 0),FALSE)*$E29)</f>
        <v>0</v>
      </c>
      <c r="CK29" s="1334">
        <f>IF(ISERROR(VLOOKUP(VLOOKUP($A29, 'E4 TB Allocation Details'!$A$18:$L$217, MATCH("A &amp; G ID", 'E4 TB Allocation Details'!$A$18:$L$18, 0),FALSE), 'E2 Allocators'!$B$15:$W$361, MATCH('O5 Details by Class &amp; Accounts'!CK$18, 'E2 Allocators'!$B$15:$W$15, 0),FALSE)*$E29), 0, VLOOKUP(VLOOKUP($A29, 'E4 TB Allocation Details'!$A$18:$L$217, MATCH("A &amp; G ID", 'E4 TB Allocation Details'!$A$18:$L$18, 0),FALSE), 'E2 Allocators'!$B$15:$W$361, MATCH('O5 Details by Class &amp; Accounts'!CK$18, 'E2 Allocators'!$B$15:$W$15, 0),FALSE)*$E29)</f>
        <v>0</v>
      </c>
      <c r="CL29" s="1334">
        <f>IF(ISERROR(VLOOKUP(VLOOKUP($A29, 'E4 TB Allocation Details'!$A$18:$L$217, MATCH("A &amp; G ID", 'E4 TB Allocation Details'!$A$18:$L$18, 0),FALSE), 'E2 Allocators'!$B$15:$W$361, MATCH('O5 Details by Class &amp; Accounts'!CL$18, 'E2 Allocators'!$B$15:$W$15, 0),FALSE)*$E29), 0, VLOOKUP(VLOOKUP($A29, 'E4 TB Allocation Details'!$A$18:$L$217, MATCH("A &amp; G ID", 'E4 TB Allocation Details'!$A$18:$L$18, 0),FALSE), 'E2 Allocators'!$B$15:$W$361, MATCH('O5 Details by Class &amp; Accounts'!CL$18, 'E2 Allocators'!$B$15:$W$15, 0),FALSE)*$E29)</f>
        <v>0</v>
      </c>
      <c r="CM29" s="1334">
        <f>IF(ISERROR(VLOOKUP(VLOOKUP($A29, 'E4 TB Allocation Details'!$A$18:$L$217, MATCH("A &amp; G ID", 'E4 TB Allocation Details'!$A$18:$L$18, 0),FALSE), 'E2 Allocators'!$B$15:$W$361, MATCH('O5 Details by Class &amp; Accounts'!CM$18, 'E2 Allocators'!$B$15:$W$15, 0),FALSE)*$E29), 0, VLOOKUP(VLOOKUP($A29, 'E4 TB Allocation Details'!$A$18:$L$217, MATCH("A &amp; G ID", 'E4 TB Allocation Details'!$A$18:$L$18, 0),FALSE), 'E2 Allocators'!$B$15:$W$361, MATCH('O5 Details by Class &amp; Accounts'!CM$18, 'E2 Allocators'!$B$15:$W$15, 0),FALSE)*$E29)</f>
        <v>0</v>
      </c>
      <c r="CN29" s="1334">
        <f t="shared" si="5"/>
        <v>0</v>
      </c>
      <c r="CO29" s="1670">
        <f t="shared" si="4"/>
        <v>0</v>
      </c>
      <c r="CQ29" s="1926" t="s">
        <v>744</v>
      </c>
    </row>
    <row r="30" spans="1:95" s="64" customFormat="1" ht="12.75" x14ac:dyDescent="0.2">
      <c r="A30" s="1100">
        <v>1810</v>
      </c>
      <c r="B30" s="1101" t="s">
        <v>288</v>
      </c>
      <c r="C30" s="1667">
        <f>IF(ISERROR(VLOOKUP($A30,'I3 TB Data'!$A$20:$H$465,MATCH('O5 Details by Class &amp; Accounts'!$C$18, 'I3 TB Data'!$A$20:$H$20,0),0)), 0, VLOOKUP($A30,'I3 TB Data'!$A$20:$H$465,MATCH('O5 Details by Class &amp; Accounts'!$C$18,'I3 TB Data'!$A$20:$H$20,0),0))</f>
        <v>0</v>
      </c>
      <c r="D30" s="1668">
        <f>'I4 BO ASSETS'!E27</f>
        <v>0</v>
      </c>
      <c r="E30" s="1667">
        <f t="shared" si="6"/>
        <v>0</v>
      </c>
      <c r="F30" s="1669">
        <f>IF(ISERROR(VLOOKUP($A30, 'E1 Categorization'!A33:E123, MATCH("Customer Component", 'E1 Categorization'!$A$33:$E$33,0), 0)), 0, IF(VLOOKUP($A30, 'E1 Categorization'!A33:E123, MATCH("Customer Component", 'E1 Categorization'!$A$33:$E$33,0), 0)=0, 'O5 Details by Class &amp; Accounts'!$E30, IF(AND(VLOOKUP($A30, 'E1 Categorization'!A33:E123, MATCH("Customer Component", 'E1 Categorization'!$A$33:$E$33,0), 0) &gt;0, VLOOKUP($A30, 'E1 Categorization'!A33:E123, MATCH("Customer Component", 'E1 Categorization'!$A$33:$E$33,0), 0)&lt;1), 'O5 Details by Class &amp; Accounts'!$E30*(1-VLOOKUP($A30, 'E1 Categorization'!A33:E123, MATCH("Customer Component", 'E1 Categorization'!$A$33:$E$33,0), 0)), 0)))</f>
        <v>0</v>
      </c>
      <c r="G30" s="1669">
        <f>IF(ISERROR(VLOOKUP($A30, 'E1 Categorization'!A33:E123, MATCH("Customer Component", 'E1 Categorization'!$A$33:$E$33,0), 0)),0, IF(VLOOKUP($A30, 'E1 Categorization'!A33:E123, MATCH("Customer Component", 'E1 Categorization'!$A$33:$E$33,0), 0)=0, 0, IF(AND(VLOOKUP($A30, 'E1 Categorization'!A33:E123, MATCH("Customer Component", 'E1 Categorization'!$A$33:$E$33,0), 0) &gt;0, VLOOKUP($A30, 'E1 Categorization'!A33:E123, MATCH("Customer Component", 'E1 Categorization'!$A$33:$E$33,0), 0)&lt;1), 'O5 Details by Class &amp; Accounts'!$E30*(VLOOKUP($A30, 'E1 Categorization'!A33:E123, MATCH("Customer Component", 'E1 Categorization'!$A$33:$E$33,0), 0)), 'O5 Details by Class &amp; Accounts'!$E30)))</f>
        <v>0</v>
      </c>
      <c r="H30" s="1334">
        <f t="shared" si="0"/>
        <v>0</v>
      </c>
      <c r="I30" s="1334">
        <f>IF(ISERROR(VLOOKUP(VLOOKUP($A30, 'E4 TB Allocation Details'!$A$18:$L$217, MATCH("Demand ID", 'E4 TB Allocation Details'!$A$18:$L$18, 0),FALSE), 'E2 Allocators'!$B$15:$W$361, MATCH('O5 Details by Class &amp; Accounts'!I$18, 'E2 Allocators'!$B$15:$W$15, 0),FALSE)*$F30), 0, VLOOKUP(VLOOKUP($A30, 'E4 TB Allocation Details'!$A$18:$L$217, MATCH("Demand ID", 'E4 TB Allocation Details'!$A$18:$L$18, 0),FALSE), 'E2 Allocators'!$B$15:$W$361, MATCH('O5 Details by Class &amp; Accounts'!I$18, 'E2 Allocators'!$B$15:$W$15, 0),FALSE)*$F30)</f>
        <v>0</v>
      </c>
      <c r="J30" s="1334">
        <f>IF(ISERROR(VLOOKUP(VLOOKUP($A30, 'E4 TB Allocation Details'!$A$18:$L$217, MATCH("Demand ID", 'E4 TB Allocation Details'!$A$18:$L$18, 0),FALSE), 'E2 Allocators'!$B$15:$W$361, MATCH('O5 Details by Class &amp; Accounts'!J$18, 'E2 Allocators'!$B$15:$W$15, 0),FALSE)*$F30), 0, VLOOKUP(VLOOKUP($A30, 'E4 TB Allocation Details'!$A$18:$L$217, MATCH("Demand ID", 'E4 TB Allocation Details'!$A$18:$L$18, 0),FALSE), 'E2 Allocators'!$B$15:$W$361, MATCH('O5 Details by Class &amp; Accounts'!J$18, 'E2 Allocators'!$B$15:$W$15, 0),FALSE)*$F30)</f>
        <v>0</v>
      </c>
      <c r="K30" s="1334">
        <f>IF(ISERROR(VLOOKUP(VLOOKUP($A30, 'E4 TB Allocation Details'!$A$18:$L$217, MATCH("Demand ID", 'E4 TB Allocation Details'!$A$18:$L$18, 0),FALSE), 'E2 Allocators'!$B$15:$W$361, MATCH('O5 Details by Class &amp; Accounts'!K$18, 'E2 Allocators'!$B$15:$W$15, 0),FALSE)*$F30), 0, VLOOKUP(VLOOKUP($A30, 'E4 TB Allocation Details'!$A$18:$L$217, MATCH("Demand ID", 'E4 TB Allocation Details'!$A$18:$L$18, 0),FALSE), 'E2 Allocators'!$B$15:$W$361, MATCH('O5 Details by Class &amp; Accounts'!K$18, 'E2 Allocators'!$B$15:$W$15, 0),FALSE)*$F30)</f>
        <v>0</v>
      </c>
      <c r="L30" s="1334">
        <f>IF(ISERROR(VLOOKUP(VLOOKUP($A30, 'E4 TB Allocation Details'!$A$18:$L$217, MATCH("Demand ID", 'E4 TB Allocation Details'!$A$18:$L$18, 0),FALSE), 'E2 Allocators'!$B$15:$W$361, MATCH('O5 Details by Class &amp; Accounts'!L$18, 'E2 Allocators'!$B$15:$W$15, 0),FALSE)*$F30), 0, VLOOKUP(VLOOKUP($A30, 'E4 TB Allocation Details'!$A$18:$L$217, MATCH("Demand ID", 'E4 TB Allocation Details'!$A$18:$L$18, 0),FALSE), 'E2 Allocators'!$B$15:$W$361, MATCH('O5 Details by Class &amp; Accounts'!L$18, 'E2 Allocators'!$B$15:$W$15, 0),FALSE)*$F30)</f>
        <v>0</v>
      </c>
      <c r="M30" s="1334">
        <f>IF(ISERROR(VLOOKUP(VLOOKUP($A30, 'E4 TB Allocation Details'!$A$18:$L$217, MATCH("Demand ID", 'E4 TB Allocation Details'!$A$18:$L$18, 0),FALSE), 'E2 Allocators'!$B$15:$W$361, MATCH('O5 Details by Class &amp; Accounts'!M$18, 'E2 Allocators'!$B$15:$W$15, 0),FALSE)*$F30), 0, VLOOKUP(VLOOKUP($A30, 'E4 TB Allocation Details'!$A$18:$L$217, MATCH("Demand ID", 'E4 TB Allocation Details'!$A$18:$L$18, 0),FALSE), 'E2 Allocators'!$B$15:$W$361, MATCH('O5 Details by Class &amp; Accounts'!M$18, 'E2 Allocators'!$B$15:$W$15, 0),FALSE)*$F30)</f>
        <v>0</v>
      </c>
      <c r="N30" s="1334">
        <f>IF(ISERROR(VLOOKUP(VLOOKUP($A30, 'E4 TB Allocation Details'!$A$18:$L$217, MATCH("Demand ID", 'E4 TB Allocation Details'!$A$18:$L$18, 0),FALSE), 'E2 Allocators'!$B$15:$W$361, MATCH('O5 Details by Class &amp; Accounts'!N$18, 'E2 Allocators'!$B$15:$W$15, 0),FALSE)*$F30), 0, VLOOKUP(VLOOKUP($A30, 'E4 TB Allocation Details'!$A$18:$L$217, MATCH("Demand ID", 'E4 TB Allocation Details'!$A$18:$L$18, 0),FALSE), 'E2 Allocators'!$B$15:$W$361, MATCH('O5 Details by Class &amp; Accounts'!N$18, 'E2 Allocators'!$B$15:$W$15, 0),FALSE)*$F30)</f>
        <v>0</v>
      </c>
      <c r="O30" s="1334">
        <f>IF(ISERROR(VLOOKUP(VLOOKUP($A30, 'E4 TB Allocation Details'!$A$18:$L$217, MATCH("Demand ID", 'E4 TB Allocation Details'!$A$18:$L$18, 0),FALSE), 'E2 Allocators'!$B$15:$W$361, MATCH('O5 Details by Class &amp; Accounts'!O$18, 'E2 Allocators'!$B$15:$W$15, 0),FALSE)*$F30), 0, VLOOKUP(VLOOKUP($A30, 'E4 TB Allocation Details'!$A$18:$L$217, MATCH("Demand ID", 'E4 TB Allocation Details'!$A$18:$L$18, 0),FALSE), 'E2 Allocators'!$B$15:$W$361, MATCH('O5 Details by Class &amp; Accounts'!O$18, 'E2 Allocators'!$B$15:$W$15, 0),FALSE)*$F30)</f>
        <v>0</v>
      </c>
      <c r="P30" s="1334">
        <f>IF(ISERROR(VLOOKUP(VLOOKUP($A30, 'E4 TB Allocation Details'!$A$18:$L$217, MATCH("Demand ID", 'E4 TB Allocation Details'!$A$18:$L$18, 0),FALSE), 'E2 Allocators'!$B$15:$W$361, MATCH('O5 Details by Class &amp; Accounts'!P$18, 'E2 Allocators'!$B$15:$W$15, 0),FALSE)*$F30), 0, VLOOKUP(VLOOKUP($A30, 'E4 TB Allocation Details'!$A$18:$L$217, MATCH("Demand ID", 'E4 TB Allocation Details'!$A$18:$L$18, 0),FALSE), 'E2 Allocators'!$B$15:$W$361, MATCH('O5 Details by Class &amp; Accounts'!P$18, 'E2 Allocators'!$B$15:$W$15, 0),FALSE)*$F30)</f>
        <v>0</v>
      </c>
      <c r="Q30" s="1334">
        <f>IF(ISERROR(VLOOKUP(VLOOKUP($A30, 'E4 TB Allocation Details'!$A$18:$L$217, MATCH("Demand ID", 'E4 TB Allocation Details'!$A$18:$L$18, 0),FALSE), 'E2 Allocators'!$B$15:$W$361, MATCH('O5 Details by Class &amp; Accounts'!Q$18, 'E2 Allocators'!$B$15:$W$15, 0),FALSE)*$F30), 0, VLOOKUP(VLOOKUP($A30, 'E4 TB Allocation Details'!$A$18:$L$217, MATCH("Demand ID", 'E4 TB Allocation Details'!$A$18:$L$18, 0),FALSE), 'E2 Allocators'!$B$15:$W$361, MATCH('O5 Details by Class &amp; Accounts'!Q$18, 'E2 Allocators'!$B$15:$W$15, 0),FALSE)*$F30)</f>
        <v>0</v>
      </c>
      <c r="R30" s="1334">
        <f>IF(ISERROR(VLOOKUP(VLOOKUP($A30, 'E4 TB Allocation Details'!$A$18:$L$217, MATCH("Demand ID", 'E4 TB Allocation Details'!$A$18:$L$18, 0),FALSE), 'E2 Allocators'!$B$15:$W$361, MATCH('O5 Details by Class &amp; Accounts'!R$18, 'E2 Allocators'!$B$15:$W$15, 0),FALSE)*$F30), 0, VLOOKUP(VLOOKUP($A30, 'E4 TB Allocation Details'!$A$18:$L$217, MATCH("Demand ID", 'E4 TB Allocation Details'!$A$18:$L$18, 0),FALSE), 'E2 Allocators'!$B$15:$W$361, MATCH('O5 Details by Class &amp; Accounts'!R$18, 'E2 Allocators'!$B$15:$W$15, 0),FALSE)*$F30)</f>
        <v>0</v>
      </c>
      <c r="S30" s="1334">
        <f>IF(ISERROR(VLOOKUP(VLOOKUP($A30, 'E4 TB Allocation Details'!$A$18:$L$217, MATCH("Demand ID", 'E4 TB Allocation Details'!$A$18:$L$18, 0),FALSE), 'E2 Allocators'!$B$15:$W$361, MATCH('O5 Details by Class &amp; Accounts'!S$18, 'E2 Allocators'!$B$15:$W$15, 0),FALSE)*$F30), 0, VLOOKUP(VLOOKUP($A30, 'E4 TB Allocation Details'!$A$18:$L$217, MATCH("Demand ID", 'E4 TB Allocation Details'!$A$18:$L$18, 0),FALSE), 'E2 Allocators'!$B$15:$W$361, MATCH('O5 Details by Class &amp; Accounts'!S$18, 'E2 Allocators'!$B$15:$W$15, 0),FALSE)*$F30)</f>
        <v>0</v>
      </c>
      <c r="T30" s="1334">
        <f>IF(ISERROR(VLOOKUP(VLOOKUP($A30, 'E4 TB Allocation Details'!$A$18:$L$217, MATCH("Demand ID", 'E4 TB Allocation Details'!$A$18:$L$18, 0),FALSE), 'E2 Allocators'!$B$15:$W$361, MATCH('O5 Details by Class &amp; Accounts'!T$18, 'E2 Allocators'!$B$15:$W$15, 0),FALSE)*$F30), 0, VLOOKUP(VLOOKUP($A30, 'E4 TB Allocation Details'!$A$18:$L$217, MATCH("Demand ID", 'E4 TB Allocation Details'!$A$18:$L$18, 0),FALSE), 'E2 Allocators'!$B$15:$W$361, MATCH('O5 Details by Class &amp; Accounts'!T$18, 'E2 Allocators'!$B$15:$W$15, 0),FALSE)*$F30)</f>
        <v>0</v>
      </c>
      <c r="U30" s="1334">
        <f>IF(ISERROR(VLOOKUP(VLOOKUP($A30, 'E4 TB Allocation Details'!$A$18:$L$217, MATCH("Demand ID", 'E4 TB Allocation Details'!$A$18:$L$18, 0),FALSE), 'E2 Allocators'!$B$15:$W$361, MATCH('O5 Details by Class &amp; Accounts'!U$18, 'E2 Allocators'!$B$15:$W$15, 0),FALSE)*$F30), 0, VLOOKUP(VLOOKUP($A30, 'E4 TB Allocation Details'!$A$18:$L$217, MATCH("Demand ID", 'E4 TB Allocation Details'!$A$18:$L$18, 0),FALSE), 'E2 Allocators'!$B$15:$W$361, MATCH('O5 Details by Class &amp; Accounts'!U$18, 'E2 Allocators'!$B$15:$W$15, 0),FALSE)*$F30)</f>
        <v>0</v>
      </c>
      <c r="V30" s="1334">
        <f>IF(ISERROR(VLOOKUP(VLOOKUP($A30, 'E4 TB Allocation Details'!$A$18:$L$217, MATCH("Demand ID", 'E4 TB Allocation Details'!$A$18:$L$18, 0),FALSE), 'E2 Allocators'!$B$15:$W$361, MATCH('O5 Details by Class &amp; Accounts'!V$18, 'E2 Allocators'!$B$15:$W$15, 0),FALSE)*$F30), 0, VLOOKUP(VLOOKUP($A30, 'E4 TB Allocation Details'!$A$18:$L$217, MATCH("Demand ID", 'E4 TB Allocation Details'!$A$18:$L$18, 0),FALSE), 'E2 Allocators'!$B$15:$W$361, MATCH('O5 Details by Class &amp; Accounts'!V$18, 'E2 Allocators'!$B$15:$W$15, 0),FALSE)*$F30)</f>
        <v>0</v>
      </c>
      <c r="W30" s="1334">
        <f>IF(ISERROR(VLOOKUP(VLOOKUP($A30, 'E4 TB Allocation Details'!$A$18:$L$217, MATCH("Demand ID", 'E4 TB Allocation Details'!$A$18:$L$18, 0),FALSE), 'E2 Allocators'!$B$15:$W$361, MATCH('O5 Details by Class &amp; Accounts'!W$18, 'E2 Allocators'!$B$15:$W$15, 0),FALSE)*$F30), 0, VLOOKUP(VLOOKUP($A30, 'E4 TB Allocation Details'!$A$18:$L$217, MATCH("Demand ID", 'E4 TB Allocation Details'!$A$18:$L$18, 0),FALSE), 'E2 Allocators'!$B$15:$W$361, MATCH('O5 Details by Class &amp; Accounts'!W$18, 'E2 Allocators'!$B$15:$W$15, 0),FALSE)*$F30)</f>
        <v>0</v>
      </c>
      <c r="X30" s="1334">
        <f>IF(ISERROR(VLOOKUP(VLOOKUP($A30, 'E4 TB Allocation Details'!$A$18:$L$217, MATCH("Demand ID", 'E4 TB Allocation Details'!$A$18:$L$18, 0),FALSE), 'E2 Allocators'!$B$15:$W$361, MATCH('O5 Details by Class &amp; Accounts'!X$18, 'E2 Allocators'!$B$15:$W$15, 0),FALSE)*$F30), 0, VLOOKUP(VLOOKUP($A30, 'E4 TB Allocation Details'!$A$18:$L$217, MATCH("Demand ID", 'E4 TB Allocation Details'!$A$18:$L$18, 0),FALSE), 'E2 Allocators'!$B$15:$W$361, MATCH('O5 Details by Class &amp; Accounts'!X$18, 'E2 Allocators'!$B$15:$W$15, 0),FALSE)*$F30)</f>
        <v>0</v>
      </c>
      <c r="Y30" s="1334">
        <f>IF(ISERROR(VLOOKUP(VLOOKUP($A30, 'E4 TB Allocation Details'!$A$18:$L$217, MATCH("Demand ID", 'E4 TB Allocation Details'!$A$18:$L$18, 0),FALSE), 'E2 Allocators'!$B$15:$W$361, MATCH('O5 Details by Class &amp; Accounts'!Y$18, 'E2 Allocators'!$B$15:$W$15, 0),FALSE)*$F30), 0, VLOOKUP(VLOOKUP($A30, 'E4 TB Allocation Details'!$A$18:$L$217, MATCH("Demand ID", 'E4 TB Allocation Details'!$A$18:$L$18, 0),FALSE), 'E2 Allocators'!$B$15:$W$361, MATCH('O5 Details by Class &amp; Accounts'!Y$18, 'E2 Allocators'!$B$15:$W$15, 0),FALSE)*$F30)</f>
        <v>0</v>
      </c>
      <c r="Z30" s="1334">
        <f>IF(ISERROR(VLOOKUP(VLOOKUP($A30, 'E4 TB Allocation Details'!$A$18:$L$217, MATCH("Demand ID", 'E4 TB Allocation Details'!$A$18:$L$18, 0),FALSE), 'E2 Allocators'!$B$15:$W$361, MATCH('O5 Details by Class &amp; Accounts'!Z$18, 'E2 Allocators'!$B$15:$W$15, 0),FALSE)*$F30), 0, VLOOKUP(VLOOKUP($A30, 'E4 TB Allocation Details'!$A$18:$L$217, MATCH("Demand ID", 'E4 TB Allocation Details'!$A$18:$L$18, 0),FALSE), 'E2 Allocators'!$B$15:$W$361, MATCH('O5 Details by Class &amp; Accounts'!Z$18, 'E2 Allocators'!$B$15:$W$15, 0),FALSE)*$F30)</f>
        <v>0</v>
      </c>
      <c r="AA30" s="1334">
        <f>IF(ISERROR(VLOOKUP(VLOOKUP($A30, 'E4 TB Allocation Details'!$A$18:$L$217, MATCH("Demand ID", 'E4 TB Allocation Details'!$A$18:$L$18, 0),FALSE), 'E2 Allocators'!$B$15:$W$361, MATCH('O5 Details by Class &amp; Accounts'!AA$18, 'E2 Allocators'!$B$15:$W$15, 0),FALSE)*$F30), 0, VLOOKUP(VLOOKUP($A30, 'E4 TB Allocation Details'!$A$18:$L$217, MATCH("Demand ID", 'E4 TB Allocation Details'!$A$18:$L$18, 0),FALSE), 'E2 Allocators'!$B$15:$W$361, MATCH('O5 Details by Class &amp; Accounts'!AA$18, 'E2 Allocators'!$B$15:$W$15, 0),FALSE)*$F30)</f>
        <v>0</v>
      </c>
      <c r="AB30" s="1334">
        <f>IF(ISERROR(VLOOKUP(VLOOKUP($A30, 'E4 TB Allocation Details'!$A$18:$L$217, MATCH("Demand ID", 'E4 TB Allocation Details'!$A$18:$L$18, 0),FALSE), 'E2 Allocators'!$B$15:$W$361, MATCH('O5 Details by Class &amp; Accounts'!AB$18, 'E2 Allocators'!$B$15:$W$15, 0),FALSE)*$F30), 0, VLOOKUP(VLOOKUP($A30, 'E4 TB Allocation Details'!$A$18:$L$217, MATCH("Demand ID", 'E4 TB Allocation Details'!$A$18:$L$18, 0),FALSE), 'E2 Allocators'!$B$15:$W$361, MATCH('O5 Details by Class &amp; Accounts'!AB$18, 'E2 Allocators'!$B$15:$W$15, 0),FALSE)*$F30)</f>
        <v>0</v>
      </c>
      <c r="AC30" s="1334">
        <f t="shared" si="1"/>
        <v>0</v>
      </c>
      <c r="AD30" s="1334">
        <f>IF(ISERROR(VLOOKUP(VLOOKUP($A30, 'E4 TB Allocation Details'!$A$18:$L$217, MATCH("Customer ID", 'E4 TB Allocation Details'!$A$18:$L$18, 0),FALSE), 'E2 Allocators'!$B$15:$W$361, MATCH('O5 Details by Class &amp; Accounts'!AD$18, 'E2 Allocators'!$B$15:$W$15, 0),FALSE)*$G30), 0, VLOOKUP(VLOOKUP($A30, 'E4 TB Allocation Details'!$A$18:$L$217, MATCH("Customer ID", 'E4 TB Allocation Details'!$A$18:$L$18, 0),FALSE), 'E2 Allocators'!$B$15:$W$361, MATCH('O5 Details by Class &amp; Accounts'!AD$18, 'E2 Allocators'!$B$15:$W$15, 0),FALSE)*$G30)</f>
        <v>0</v>
      </c>
      <c r="AE30" s="1334">
        <f>IF(ISERROR(VLOOKUP(VLOOKUP($A30, 'E4 TB Allocation Details'!$A$18:$L$217, MATCH("Customer ID", 'E4 TB Allocation Details'!$A$18:$L$18, 0),FALSE), 'E2 Allocators'!$B$15:$W$361, MATCH('O5 Details by Class &amp; Accounts'!AE$18, 'E2 Allocators'!$B$15:$W$15, 0),FALSE)*$G30), 0, VLOOKUP(VLOOKUP($A30, 'E4 TB Allocation Details'!$A$18:$L$217, MATCH("Customer ID", 'E4 TB Allocation Details'!$A$18:$L$18, 0),FALSE), 'E2 Allocators'!$B$15:$W$361, MATCH('O5 Details by Class &amp; Accounts'!AE$18, 'E2 Allocators'!$B$15:$W$15, 0),FALSE)*$G30)</f>
        <v>0</v>
      </c>
      <c r="AF30" s="1334">
        <f>IF(ISERROR(VLOOKUP(VLOOKUP($A30, 'E4 TB Allocation Details'!$A$18:$L$217, MATCH("Customer ID", 'E4 TB Allocation Details'!$A$18:$L$18, 0),FALSE), 'E2 Allocators'!$B$15:$W$361, MATCH('O5 Details by Class &amp; Accounts'!AF$18, 'E2 Allocators'!$B$15:$W$15, 0),FALSE)*$G30), 0, VLOOKUP(VLOOKUP($A30, 'E4 TB Allocation Details'!$A$18:$L$217, MATCH("Customer ID", 'E4 TB Allocation Details'!$A$18:$L$18, 0),FALSE), 'E2 Allocators'!$B$15:$W$361, MATCH('O5 Details by Class &amp; Accounts'!AF$18, 'E2 Allocators'!$B$15:$W$15, 0),FALSE)*$G30)</f>
        <v>0</v>
      </c>
      <c r="AG30" s="1334">
        <f>IF(ISERROR(VLOOKUP(VLOOKUP($A30, 'E4 TB Allocation Details'!$A$18:$L$217, MATCH("Customer ID", 'E4 TB Allocation Details'!$A$18:$L$18, 0),FALSE), 'E2 Allocators'!$B$15:$W$361, MATCH('O5 Details by Class &amp; Accounts'!AG$18, 'E2 Allocators'!$B$15:$W$15, 0),FALSE)*$G30), 0, VLOOKUP(VLOOKUP($A30, 'E4 TB Allocation Details'!$A$18:$L$217, MATCH("Customer ID", 'E4 TB Allocation Details'!$A$18:$L$18, 0),FALSE), 'E2 Allocators'!$B$15:$W$361, MATCH('O5 Details by Class &amp; Accounts'!AG$18, 'E2 Allocators'!$B$15:$W$15, 0),FALSE)*$G30)</f>
        <v>0</v>
      </c>
      <c r="AH30" s="1334">
        <f>IF(ISERROR(VLOOKUP(VLOOKUP($A30, 'E4 TB Allocation Details'!$A$18:$L$217, MATCH("Customer ID", 'E4 TB Allocation Details'!$A$18:$L$18, 0),FALSE), 'E2 Allocators'!$B$15:$W$361, MATCH('O5 Details by Class &amp; Accounts'!AH$18, 'E2 Allocators'!$B$15:$W$15, 0),FALSE)*$G30), 0, VLOOKUP(VLOOKUP($A30, 'E4 TB Allocation Details'!$A$18:$L$217, MATCH("Customer ID", 'E4 TB Allocation Details'!$A$18:$L$18, 0),FALSE), 'E2 Allocators'!$B$15:$W$361, MATCH('O5 Details by Class &amp; Accounts'!AH$18, 'E2 Allocators'!$B$15:$W$15, 0),FALSE)*$G30)</f>
        <v>0</v>
      </c>
      <c r="AI30" s="1334">
        <f>IF(ISERROR(VLOOKUP(VLOOKUP($A30, 'E4 TB Allocation Details'!$A$18:$L$217, MATCH("Customer ID", 'E4 TB Allocation Details'!$A$18:$L$18, 0),FALSE), 'E2 Allocators'!$B$15:$W$361, MATCH('O5 Details by Class &amp; Accounts'!AI$18, 'E2 Allocators'!$B$15:$W$15, 0),FALSE)*$G30), 0, VLOOKUP(VLOOKUP($A30, 'E4 TB Allocation Details'!$A$18:$L$217, MATCH("Customer ID", 'E4 TB Allocation Details'!$A$18:$L$18, 0),FALSE), 'E2 Allocators'!$B$15:$W$361, MATCH('O5 Details by Class &amp; Accounts'!AI$18, 'E2 Allocators'!$B$15:$W$15, 0),FALSE)*$G30)</f>
        <v>0</v>
      </c>
      <c r="AJ30" s="1334">
        <f>IF(ISERROR(VLOOKUP(VLOOKUP($A30, 'E4 TB Allocation Details'!$A$18:$L$217, MATCH("Customer ID", 'E4 TB Allocation Details'!$A$18:$L$18, 0),FALSE), 'E2 Allocators'!$B$15:$W$361, MATCH('O5 Details by Class &amp; Accounts'!AJ$18, 'E2 Allocators'!$B$15:$W$15, 0),FALSE)*$G30), 0, VLOOKUP(VLOOKUP($A30, 'E4 TB Allocation Details'!$A$18:$L$217, MATCH("Customer ID", 'E4 TB Allocation Details'!$A$18:$L$18, 0),FALSE), 'E2 Allocators'!$B$15:$W$361, MATCH('O5 Details by Class &amp; Accounts'!AJ$18, 'E2 Allocators'!$B$15:$W$15, 0),FALSE)*$G30)</f>
        <v>0</v>
      </c>
      <c r="AK30" s="1334">
        <f>IF(ISERROR(VLOOKUP(VLOOKUP($A30, 'E4 TB Allocation Details'!$A$18:$L$217, MATCH("Customer ID", 'E4 TB Allocation Details'!$A$18:$L$18, 0),FALSE), 'E2 Allocators'!$B$15:$W$361, MATCH('O5 Details by Class &amp; Accounts'!AK$18, 'E2 Allocators'!$B$15:$W$15, 0),FALSE)*$G30), 0, VLOOKUP(VLOOKUP($A30, 'E4 TB Allocation Details'!$A$18:$L$217, MATCH("Customer ID", 'E4 TB Allocation Details'!$A$18:$L$18, 0),FALSE), 'E2 Allocators'!$B$15:$W$361, MATCH('O5 Details by Class &amp; Accounts'!AK$18, 'E2 Allocators'!$B$15:$W$15, 0),FALSE)*$G30)</f>
        <v>0</v>
      </c>
      <c r="AL30" s="1334">
        <f>IF(ISERROR(VLOOKUP(VLOOKUP($A30, 'E4 TB Allocation Details'!$A$18:$L$217, MATCH("Customer ID", 'E4 TB Allocation Details'!$A$18:$L$18, 0),FALSE), 'E2 Allocators'!$B$15:$W$361, MATCH('O5 Details by Class &amp; Accounts'!AL$18, 'E2 Allocators'!$B$15:$W$15, 0),FALSE)*$G30), 0, VLOOKUP(VLOOKUP($A30, 'E4 TB Allocation Details'!$A$18:$L$217, MATCH("Customer ID", 'E4 TB Allocation Details'!$A$18:$L$18, 0),FALSE), 'E2 Allocators'!$B$15:$W$361, MATCH('O5 Details by Class &amp; Accounts'!AL$18, 'E2 Allocators'!$B$15:$W$15, 0),FALSE)*$G30)</f>
        <v>0</v>
      </c>
      <c r="AM30" s="1334">
        <f>IF(ISERROR(VLOOKUP(VLOOKUP($A30, 'E4 TB Allocation Details'!$A$18:$L$217, MATCH("Customer ID", 'E4 TB Allocation Details'!$A$18:$L$18, 0),FALSE), 'E2 Allocators'!$B$15:$W$361, MATCH('O5 Details by Class &amp; Accounts'!AM$18, 'E2 Allocators'!$B$15:$W$15, 0),FALSE)*$G30), 0, VLOOKUP(VLOOKUP($A30, 'E4 TB Allocation Details'!$A$18:$L$217, MATCH("Customer ID", 'E4 TB Allocation Details'!$A$18:$L$18, 0),FALSE), 'E2 Allocators'!$B$15:$W$361, MATCH('O5 Details by Class &amp; Accounts'!AM$18, 'E2 Allocators'!$B$15:$W$15, 0),FALSE)*$G30)</f>
        <v>0</v>
      </c>
      <c r="AN30" s="1334">
        <f>IF(ISERROR(VLOOKUP(VLOOKUP($A30, 'E4 TB Allocation Details'!$A$18:$L$217, MATCH("Customer ID", 'E4 TB Allocation Details'!$A$18:$L$18, 0),FALSE), 'E2 Allocators'!$B$15:$W$361, MATCH('O5 Details by Class &amp; Accounts'!AN$18, 'E2 Allocators'!$B$15:$W$15, 0),FALSE)*$G30), 0, VLOOKUP(VLOOKUP($A30, 'E4 TB Allocation Details'!$A$18:$L$217, MATCH("Customer ID", 'E4 TB Allocation Details'!$A$18:$L$18, 0),FALSE), 'E2 Allocators'!$B$15:$W$361, MATCH('O5 Details by Class &amp; Accounts'!AN$18, 'E2 Allocators'!$B$15:$W$15, 0),FALSE)*$G30)</f>
        <v>0</v>
      </c>
      <c r="AO30" s="1334">
        <f>IF(ISERROR(VLOOKUP(VLOOKUP($A30, 'E4 TB Allocation Details'!$A$18:$L$217, MATCH("Customer ID", 'E4 TB Allocation Details'!$A$18:$L$18, 0),FALSE), 'E2 Allocators'!$B$15:$W$361, MATCH('O5 Details by Class &amp; Accounts'!AO$18, 'E2 Allocators'!$B$15:$W$15, 0),FALSE)*$G30), 0, VLOOKUP(VLOOKUP($A30, 'E4 TB Allocation Details'!$A$18:$L$217, MATCH("Customer ID", 'E4 TB Allocation Details'!$A$18:$L$18, 0),FALSE), 'E2 Allocators'!$B$15:$W$361, MATCH('O5 Details by Class &amp; Accounts'!AO$18, 'E2 Allocators'!$B$15:$W$15, 0),FALSE)*$G30)</f>
        <v>0</v>
      </c>
      <c r="AP30" s="1334">
        <f>IF(ISERROR(VLOOKUP(VLOOKUP($A30, 'E4 TB Allocation Details'!$A$18:$L$217, MATCH("Customer ID", 'E4 TB Allocation Details'!$A$18:$L$18, 0),FALSE), 'E2 Allocators'!$B$15:$W$361, MATCH('O5 Details by Class &amp; Accounts'!AP$18, 'E2 Allocators'!$B$15:$W$15, 0),FALSE)*$G30), 0, VLOOKUP(VLOOKUP($A30, 'E4 TB Allocation Details'!$A$18:$L$217, MATCH("Customer ID", 'E4 TB Allocation Details'!$A$18:$L$18, 0),FALSE), 'E2 Allocators'!$B$15:$W$361, MATCH('O5 Details by Class &amp; Accounts'!AP$18, 'E2 Allocators'!$B$15:$W$15, 0),FALSE)*$G30)</f>
        <v>0</v>
      </c>
      <c r="AQ30" s="1334">
        <f>IF(ISERROR(VLOOKUP(VLOOKUP($A30, 'E4 TB Allocation Details'!$A$18:$L$217, MATCH("Customer ID", 'E4 TB Allocation Details'!$A$18:$L$18, 0),FALSE), 'E2 Allocators'!$B$15:$W$361, MATCH('O5 Details by Class &amp; Accounts'!AQ$18, 'E2 Allocators'!$B$15:$W$15, 0),FALSE)*$G30), 0, VLOOKUP(VLOOKUP($A30, 'E4 TB Allocation Details'!$A$18:$L$217, MATCH("Customer ID", 'E4 TB Allocation Details'!$A$18:$L$18, 0),FALSE), 'E2 Allocators'!$B$15:$W$361, MATCH('O5 Details by Class &amp; Accounts'!AQ$18, 'E2 Allocators'!$B$15:$W$15, 0),FALSE)*$G30)</f>
        <v>0</v>
      </c>
      <c r="AR30" s="1334">
        <f>IF(ISERROR(VLOOKUP(VLOOKUP($A30, 'E4 TB Allocation Details'!$A$18:$L$217, MATCH("Customer ID", 'E4 TB Allocation Details'!$A$18:$L$18, 0),FALSE), 'E2 Allocators'!$B$15:$W$361, MATCH('O5 Details by Class &amp; Accounts'!AR$18, 'E2 Allocators'!$B$15:$W$15, 0),FALSE)*$G30), 0, VLOOKUP(VLOOKUP($A30, 'E4 TB Allocation Details'!$A$18:$L$217, MATCH("Customer ID", 'E4 TB Allocation Details'!$A$18:$L$18, 0),FALSE), 'E2 Allocators'!$B$15:$W$361, MATCH('O5 Details by Class &amp; Accounts'!AR$18, 'E2 Allocators'!$B$15:$W$15, 0),FALSE)*$G30)</f>
        <v>0</v>
      </c>
      <c r="AS30" s="1334">
        <f>IF(ISERROR(VLOOKUP(VLOOKUP($A30, 'E4 TB Allocation Details'!$A$18:$L$217, MATCH("Customer ID", 'E4 TB Allocation Details'!$A$18:$L$18, 0),FALSE), 'E2 Allocators'!$B$15:$W$361, MATCH('O5 Details by Class &amp; Accounts'!AS$18, 'E2 Allocators'!$B$15:$W$15, 0),FALSE)*$G30), 0, VLOOKUP(VLOOKUP($A30, 'E4 TB Allocation Details'!$A$18:$L$217, MATCH("Customer ID", 'E4 TB Allocation Details'!$A$18:$L$18, 0),FALSE), 'E2 Allocators'!$B$15:$W$361, MATCH('O5 Details by Class &amp; Accounts'!AS$18, 'E2 Allocators'!$B$15:$W$15, 0),FALSE)*$G30)</f>
        <v>0</v>
      </c>
      <c r="AT30" s="1334">
        <f>IF(ISERROR(VLOOKUP(VLOOKUP($A30, 'E4 TB Allocation Details'!$A$18:$L$217, MATCH("Customer ID", 'E4 TB Allocation Details'!$A$18:$L$18, 0),FALSE), 'E2 Allocators'!$B$15:$W$361, MATCH('O5 Details by Class &amp; Accounts'!AT$18, 'E2 Allocators'!$B$15:$W$15, 0),FALSE)*$G30), 0, VLOOKUP(VLOOKUP($A30, 'E4 TB Allocation Details'!$A$18:$L$217, MATCH("Customer ID", 'E4 TB Allocation Details'!$A$18:$L$18, 0),FALSE), 'E2 Allocators'!$B$15:$W$361, MATCH('O5 Details by Class &amp; Accounts'!AT$18, 'E2 Allocators'!$B$15:$W$15, 0),FALSE)*$G30)</f>
        <v>0</v>
      </c>
      <c r="AU30" s="1334">
        <f>IF(ISERROR(VLOOKUP(VLOOKUP($A30, 'E4 TB Allocation Details'!$A$18:$L$217, MATCH("Customer ID", 'E4 TB Allocation Details'!$A$18:$L$18, 0),FALSE), 'E2 Allocators'!$B$15:$W$361, MATCH('O5 Details by Class &amp; Accounts'!AU$18, 'E2 Allocators'!$B$15:$W$15, 0),FALSE)*$G30), 0, VLOOKUP(VLOOKUP($A30, 'E4 TB Allocation Details'!$A$18:$L$217, MATCH("Customer ID", 'E4 TB Allocation Details'!$A$18:$L$18, 0),FALSE), 'E2 Allocators'!$B$15:$W$361, MATCH('O5 Details by Class &amp; Accounts'!AU$18, 'E2 Allocators'!$B$15:$W$15, 0),FALSE)*$G30)</f>
        <v>0</v>
      </c>
      <c r="AV30" s="1334">
        <f>IF(ISERROR(VLOOKUP(VLOOKUP($A30, 'E4 TB Allocation Details'!$A$18:$L$217, MATCH("Customer ID", 'E4 TB Allocation Details'!$A$18:$L$18, 0),FALSE), 'E2 Allocators'!$B$15:$W$361, MATCH('O5 Details by Class &amp; Accounts'!AV$18, 'E2 Allocators'!$B$15:$W$15, 0),FALSE)*$G30), 0, VLOOKUP(VLOOKUP($A30, 'E4 TB Allocation Details'!$A$18:$L$217, MATCH("Customer ID", 'E4 TB Allocation Details'!$A$18:$L$18, 0),FALSE), 'E2 Allocators'!$B$15:$W$361, MATCH('O5 Details by Class &amp; Accounts'!AV$18, 'E2 Allocators'!$B$15:$W$15, 0),FALSE)*$G30)</f>
        <v>0</v>
      </c>
      <c r="AW30" s="1334">
        <f>IF(ISERROR(VLOOKUP(VLOOKUP($A30, 'E4 TB Allocation Details'!$A$18:$L$217, MATCH("Customer ID", 'E4 TB Allocation Details'!$A$18:$L$18, 0),FALSE), 'E2 Allocators'!$B$15:$W$361, MATCH('O5 Details by Class &amp; Accounts'!AW$18, 'E2 Allocators'!$B$15:$W$15, 0),FALSE)*$G30), 0, VLOOKUP(VLOOKUP($A30, 'E4 TB Allocation Details'!$A$18:$L$217, MATCH("Customer ID", 'E4 TB Allocation Details'!$A$18:$L$18, 0),FALSE), 'E2 Allocators'!$B$15:$W$361, MATCH('O5 Details by Class &amp; Accounts'!AW$18, 'E2 Allocators'!$B$15:$W$15, 0),FALSE)*$G30)</f>
        <v>0</v>
      </c>
      <c r="AX30" s="1334">
        <f t="shared" si="2"/>
        <v>0</v>
      </c>
      <c r="AY30" s="1334">
        <f>IF(ISERROR(VLOOKUP(VLOOKUP($A30, 'E4 TB Allocation Details'!$A$18:$L$217, MATCH("Misc ID", 'E4 TB Allocation Details'!$A$18:$L$18, 0),FALSE), 'E2 Allocators'!$B$15:$W$361, MATCH('O5 Details by Class &amp; Accounts'!AY$18, 'E2 Allocators'!$B$15:$W$15, 0),FALSE)*$E30), 0, VLOOKUP(VLOOKUP($A30, 'E4 TB Allocation Details'!$A$18:$L$217, MATCH("Misc ID", 'E4 TB Allocation Details'!$A$18:$L$18, 0),FALSE), 'E2 Allocators'!$B$15:$W$361, MATCH('O5 Details by Class &amp; Accounts'!AY$18, 'E2 Allocators'!$B$15:$W$15, 0),FALSE)*$E30)</f>
        <v>0</v>
      </c>
      <c r="AZ30" s="1334">
        <f>IF(ISERROR(VLOOKUP(VLOOKUP($A30, 'E4 TB Allocation Details'!$A$18:$L$217, MATCH("Misc ID", 'E4 TB Allocation Details'!$A$18:$L$18, 0),FALSE), 'E2 Allocators'!$B$15:$W$361, MATCH('O5 Details by Class &amp; Accounts'!AZ$18, 'E2 Allocators'!$B$15:$W$15, 0),FALSE)*$E30), 0, VLOOKUP(VLOOKUP($A30, 'E4 TB Allocation Details'!$A$18:$L$217, MATCH("Misc ID", 'E4 TB Allocation Details'!$A$18:$L$18, 0),FALSE), 'E2 Allocators'!$B$15:$W$361, MATCH('O5 Details by Class &amp; Accounts'!AZ$18, 'E2 Allocators'!$B$15:$W$15, 0),FALSE)*$E30)</f>
        <v>0</v>
      </c>
      <c r="BA30" s="1334">
        <f>IF(ISERROR(VLOOKUP(VLOOKUP($A30, 'E4 TB Allocation Details'!$A$18:$L$217, MATCH("Misc ID", 'E4 TB Allocation Details'!$A$18:$L$18, 0),FALSE), 'E2 Allocators'!$B$15:$W$361, MATCH('O5 Details by Class &amp; Accounts'!BA$18, 'E2 Allocators'!$B$15:$W$15, 0),FALSE)*$E30), 0, VLOOKUP(VLOOKUP($A30, 'E4 TB Allocation Details'!$A$18:$L$217, MATCH("Misc ID", 'E4 TB Allocation Details'!$A$18:$L$18, 0),FALSE), 'E2 Allocators'!$B$15:$W$361, MATCH('O5 Details by Class &amp; Accounts'!BA$18, 'E2 Allocators'!$B$15:$W$15, 0),FALSE)*$E30)</f>
        <v>0</v>
      </c>
      <c r="BB30" s="1334">
        <f>IF(ISERROR(VLOOKUP(VLOOKUP($A30, 'E4 TB Allocation Details'!$A$18:$L$217, MATCH("Misc ID", 'E4 TB Allocation Details'!$A$18:$L$18, 0),FALSE), 'E2 Allocators'!$B$15:$W$361, MATCH('O5 Details by Class &amp; Accounts'!BB$18, 'E2 Allocators'!$B$15:$W$15, 0),FALSE)*$E30), 0, VLOOKUP(VLOOKUP($A30, 'E4 TB Allocation Details'!$A$18:$L$217, MATCH("Misc ID", 'E4 TB Allocation Details'!$A$18:$L$18, 0),FALSE), 'E2 Allocators'!$B$15:$W$361, MATCH('O5 Details by Class &amp; Accounts'!BB$18, 'E2 Allocators'!$B$15:$W$15, 0),FALSE)*$E30)</f>
        <v>0</v>
      </c>
      <c r="BC30" s="1334">
        <f>IF(ISERROR(VLOOKUP(VLOOKUP($A30, 'E4 TB Allocation Details'!$A$18:$L$217, MATCH("Misc ID", 'E4 TB Allocation Details'!$A$18:$L$18, 0),FALSE), 'E2 Allocators'!$B$15:$W$361, MATCH('O5 Details by Class &amp; Accounts'!BC$18, 'E2 Allocators'!$B$15:$W$15, 0),FALSE)*$E30), 0, VLOOKUP(VLOOKUP($A30, 'E4 TB Allocation Details'!$A$18:$L$217, MATCH("Misc ID", 'E4 TB Allocation Details'!$A$18:$L$18, 0),FALSE), 'E2 Allocators'!$B$15:$W$361, MATCH('O5 Details by Class &amp; Accounts'!BC$18, 'E2 Allocators'!$B$15:$W$15, 0),FALSE)*$E30)</f>
        <v>0</v>
      </c>
      <c r="BD30" s="1334">
        <f>IF(ISERROR(VLOOKUP(VLOOKUP($A30, 'E4 TB Allocation Details'!$A$18:$L$217, MATCH("Misc ID", 'E4 TB Allocation Details'!$A$18:$L$18, 0),FALSE), 'E2 Allocators'!$B$15:$W$361, MATCH('O5 Details by Class &amp; Accounts'!BD$18, 'E2 Allocators'!$B$15:$W$15, 0),FALSE)*$E30), 0, VLOOKUP(VLOOKUP($A30, 'E4 TB Allocation Details'!$A$18:$L$217, MATCH("Misc ID", 'E4 TB Allocation Details'!$A$18:$L$18, 0),FALSE), 'E2 Allocators'!$B$15:$W$361, MATCH('O5 Details by Class &amp; Accounts'!BD$18, 'E2 Allocators'!$B$15:$W$15, 0),FALSE)*$E30)</f>
        <v>0</v>
      </c>
      <c r="BE30" s="1334">
        <f>IF(ISERROR(VLOOKUP(VLOOKUP($A30, 'E4 TB Allocation Details'!$A$18:$L$217, MATCH("Misc ID", 'E4 TB Allocation Details'!$A$18:$L$18, 0),FALSE), 'E2 Allocators'!$B$15:$W$361, MATCH('O5 Details by Class &amp; Accounts'!BE$18, 'E2 Allocators'!$B$15:$W$15, 0),FALSE)*$E30), 0, VLOOKUP(VLOOKUP($A30, 'E4 TB Allocation Details'!$A$18:$L$217, MATCH("Misc ID", 'E4 TB Allocation Details'!$A$18:$L$18, 0),FALSE), 'E2 Allocators'!$B$15:$W$361, MATCH('O5 Details by Class &amp; Accounts'!BE$18, 'E2 Allocators'!$B$15:$W$15, 0),FALSE)*$E30)</f>
        <v>0</v>
      </c>
      <c r="BF30" s="1334">
        <f>IF(ISERROR(VLOOKUP(VLOOKUP($A30, 'E4 TB Allocation Details'!$A$18:$L$217, MATCH("Misc ID", 'E4 TB Allocation Details'!$A$18:$L$18, 0),FALSE), 'E2 Allocators'!$B$15:$W$361, MATCH('O5 Details by Class &amp; Accounts'!BF$18, 'E2 Allocators'!$B$15:$W$15, 0),FALSE)*$E30), 0, VLOOKUP(VLOOKUP($A30, 'E4 TB Allocation Details'!$A$18:$L$217, MATCH("Misc ID", 'E4 TB Allocation Details'!$A$18:$L$18, 0),FALSE), 'E2 Allocators'!$B$15:$W$361, MATCH('O5 Details by Class &amp; Accounts'!BF$18, 'E2 Allocators'!$B$15:$W$15, 0),FALSE)*$E30)</f>
        <v>0</v>
      </c>
      <c r="BG30" s="1334">
        <f>IF(ISERROR(VLOOKUP(VLOOKUP($A30, 'E4 TB Allocation Details'!$A$18:$L$217, MATCH("Misc ID", 'E4 TB Allocation Details'!$A$18:$L$18, 0),FALSE), 'E2 Allocators'!$B$15:$W$361, MATCH('O5 Details by Class &amp; Accounts'!BG$18, 'E2 Allocators'!$B$15:$W$15, 0),FALSE)*$E30), 0, VLOOKUP(VLOOKUP($A30, 'E4 TB Allocation Details'!$A$18:$L$217, MATCH("Misc ID", 'E4 TB Allocation Details'!$A$18:$L$18, 0),FALSE), 'E2 Allocators'!$B$15:$W$361, MATCH('O5 Details by Class &amp; Accounts'!BG$18, 'E2 Allocators'!$B$15:$W$15, 0),FALSE)*$E30)</f>
        <v>0</v>
      </c>
      <c r="BH30" s="1334">
        <f>IF(ISERROR(VLOOKUP(VLOOKUP($A30, 'E4 TB Allocation Details'!$A$18:$L$217, MATCH("Misc ID", 'E4 TB Allocation Details'!$A$18:$L$18, 0),FALSE), 'E2 Allocators'!$B$15:$W$361, MATCH('O5 Details by Class &amp; Accounts'!BH$18, 'E2 Allocators'!$B$15:$W$15, 0),FALSE)*$E30), 0, VLOOKUP(VLOOKUP($A30, 'E4 TB Allocation Details'!$A$18:$L$217, MATCH("Misc ID", 'E4 TB Allocation Details'!$A$18:$L$18, 0),FALSE), 'E2 Allocators'!$B$15:$W$361, MATCH('O5 Details by Class &amp; Accounts'!BH$18, 'E2 Allocators'!$B$15:$W$15, 0),FALSE)*$E30)</f>
        <v>0</v>
      </c>
      <c r="BI30" s="1334">
        <f>IF(ISERROR(VLOOKUP(VLOOKUP($A30, 'E4 TB Allocation Details'!$A$18:$L$217, MATCH("Misc ID", 'E4 TB Allocation Details'!$A$18:$L$18, 0),FALSE), 'E2 Allocators'!$B$15:$W$361, MATCH('O5 Details by Class &amp; Accounts'!BI$18, 'E2 Allocators'!$B$15:$W$15, 0),FALSE)*$E30), 0, VLOOKUP(VLOOKUP($A30, 'E4 TB Allocation Details'!$A$18:$L$217, MATCH("Misc ID", 'E4 TB Allocation Details'!$A$18:$L$18, 0),FALSE), 'E2 Allocators'!$B$15:$W$361, MATCH('O5 Details by Class &amp; Accounts'!BI$18, 'E2 Allocators'!$B$15:$W$15, 0),FALSE)*$E30)</f>
        <v>0</v>
      </c>
      <c r="BJ30" s="1334">
        <f>IF(ISERROR(VLOOKUP(VLOOKUP($A30, 'E4 TB Allocation Details'!$A$18:$L$217, MATCH("Misc ID", 'E4 TB Allocation Details'!$A$18:$L$18, 0),FALSE), 'E2 Allocators'!$B$15:$W$361, MATCH('O5 Details by Class &amp; Accounts'!BJ$18, 'E2 Allocators'!$B$15:$W$15, 0),FALSE)*$E30), 0, VLOOKUP(VLOOKUP($A30, 'E4 TB Allocation Details'!$A$18:$L$217, MATCH("Misc ID", 'E4 TB Allocation Details'!$A$18:$L$18, 0),FALSE), 'E2 Allocators'!$B$15:$W$361, MATCH('O5 Details by Class &amp; Accounts'!BJ$18, 'E2 Allocators'!$B$15:$W$15, 0),FALSE)*$E30)</f>
        <v>0</v>
      </c>
      <c r="BK30" s="1334">
        <f>IF(ISERROR(VLOOKUP(VLOOKUP($A30, 'E4 TB Allocation Details'!$A$18:$L$217, MATCH("Misc ID", 'E4 TB Allocation Details'!$A$18:$L$18, 0),FALSE), 'E2 Allocators'!$B$15:$W$361, MATCH('O5 Details by Class &amp; Accounts'!BK$18, 'E2 Allocators'!$B$15:$W$15, 0),FALSE)*$E30), 0, VLOOKUP(VLOOKUP($A30, 'E4 TB Allocation Details'!$A$18:$L$217, MATCH("Misc ID", 'E4 TB Allocation Details'!$A$18:$L$18, 0),FALSE), 'E2 Allocators'!$B$15:$W$361, MATCH('O5 Details by Class &amp; Accounts'!BK$18, 'E2 Allocators'!$B$15:$W$15, 0),FALSE)*$E30)</f>
        <v>0</v>
      </c>
      <c r="BL30" s="1334">
        <f>IF(ISERROR(VLOOKUP(VLOOKUP($A30, 'E4 TB Allocation Details'!$A$18:$L$217, MATCH("Misc ID", 'E4 TB Allocation Details'!$A$18:$L$18, 0),FALSE), 'E2 Allocators'!$B$15:$W$361, MATCH('O5 Details by Class &amp; Accounts'!BL$18, 'E2 Allocators'!$B$15:$W$15, 0),FALSE)*$E30), 0, VLOOKUP(VLOOKUP($A30, 'E4 TB Allocation Details'!$A$18:$L$217, MATCH("Misc ID", 'E4 TB Allocation Details'!$A$18:$L$18, 0),FALSE), 'E2 Allocators'!$B$15:$W$361, MATCH('O5 Details by Class &amp; Accounts'!BL$18, 'E2 Allocators'!$B$15:$W$15, 0),FALSE)*$E30)</f>
        <v>0</v>
      </c>
      <c r="BM30" s="1334">
        <f>IF(ISERROR(VLOOKUP(VLOOKUP($A30, 'E4 TB Allocation Details'!$A$18:$L$217, MATCH("Misc ID", 'E4 TB Allocation Details'!$A$18:$L$18, 0),FALSE), 'E2 Allocators'!$B$15:$W$361, MATCH('O5 Details by Class &amp; Accounts'!BM$18, 'E2 Allocators'!$B$15:$W$15, 0),FALSE)*$E30), 0, VLOOKUP(VLOOKUP($A30, 'E4 TB Allocation Details'!$A$18:$L$217, MATCH("Misc ID", 'E4 TB Allocation Details'!$A$18:$L$18, 0),FALSE), 'E2 Allocators'!$B$15:$W$361, MATCH('O5 Details by Class &amp; Accounts'!BM$18, 'E2 Allocators'!$B$15:$W$15, 0),FALSE)*$E30)</f>
        <v>0</v>
      </c>
      <c r="BN30" s="1334">
        <f>IF(ISERROR(VLOOKUP(VLOOKUP($A30, 'E4 TB Allocation Details'!$A$18:$L$217, MATCH("Misc ID", 'E4 TB Allocation Details'!$A$18:$L$18, 0),FALSE), 'E2 Allocators'!$B$15:$W$361, MATCH('O5 Details by Class &amp; Accounts'!BN$18, 'E2 Allocators'!$B$15:$W$15, 0),FALSE)*$E30), 0, VLOOKUP(VLOOKUP($A30, 'E4 TB Allocation Details'!$A$18:$L$217, MATCH("Misc ID", 'E4 TB Allocation Details'!$A$18:$L$18, 0),FALSE), 'E2 Allocators'!$B$15:$W$361, MATCH('O5 Details by Class &amp; Accounts'!BN$18, 'E2 Allocators'!$B$15:$W$15, 0),FALSE)*$E30)</f>
        <v>0</v>
      </c>
      <c r="BO30" s="1334">
        <f>IF(ISERROR(VLOOKUP(VLOOKUP($A30, 'E4 TB Allocation Details'!$A$18:$L$217, MATCH("Misc ID", 'E4 TB Allocation Details'!$A$18:$L$18, 0),FALSE), 'E2 Allocators'!$B$15:$W$361, MATCH('O5 Details by Class &amp; Accounts'!BO$18, 'E2 Allocators'!$B$15:$W$15, 0),FALSE)*$E30), 0, VLOOKUP(VLOOKUP($A30, 'E4 TB Allocation Details'!$A$18:$L$217, MATCH("Misc ID", 'E4 TB Allocation Details'!$A$18:$L$18, 0),FALSE), 'E2 Allocators'!$B$15:$W$361, MATCH('O5 Details by Class &amp; Accounts'!BO$18, 'E2 Allocators'!$B$15:$W$15, 0),FALSE)*$E30)</f>
        <v>0</v>
      </c>
      <c r="BP30" s="1334">
        <f>IF(ISERROR(VLOOKUP(VLOOKUP($A30, 'E4 TB Allocation Details'!$A$18:$L$217, MATCH("Misc ID", 'E4 TB Allocation Details'!$A$18:$L$18, 0),FALSE), 'E2 Allocators'!$B$15:$W$361, MATCH('O5 Details by Class &amp; Accounts'!BP$18, 'E2 Allocators'!$B$15:$W$15, 0),FALSE)*$E30), 0, VLOOKUP(VLOOKUP($A30, 'E4 TB Allocation Details'!$A$18:$L$217, MATCH("Misc ID", 'E4 TB Allocation Details'!$A$18:$L$18, 0),FALSE), 'E2 Allocators'!$B$15:$W$361, MATCH('O5 Details by Class &amp; Accounts'!BP$18, 'E2 Allocators'!$B$15:$W$15, 0),FALSE)*$E30)</f>
        <v>0</v>
      </c>
      <c r="BQ30" s="1334">
        <f>IF(ISERROR(VLOOKUP(VLOOKUP($A30, 'E4 TB Allocation Details'!$A$18:$L$217, MATCH("Misc ID", 'E4 TB Allocation Details'!$A$18:$L$18, 0),FALSE), 'E2 Allocators'!$B$15:$W$361, MATCH('O5 Details by Class &amp; Accounts'!BQ$18, 'E2 Allocators'!$B$15:$W$15, 0),FALSE)*$E30), 0, VLOOKUP(VLOOKUP($A30, 'E4 TB Allocation Details'!$A$18:$L$217, MATCH("Misc ID", 'E4 TB Allocation Details'!$A$18:$L$18, 0),FALSE), 'E2 Allocators'!$B$15:$W$361, MATCH('O5 Details by Class &amp; Accounts'!BQ$18, 'E2 Allocators'!$B$15:$W$15, 0),FALSE)*$E30)</f>
        <v>0</v>
      </c>
      <c r="BR30" s="1334">
        <f>IF(ISERROR(VLOOKUP(VLOOKUP($A30, 'E4 TB Allocation Details'!$A$18:$L$217, MATCH("Misc ID", 'E4 TB Allocation Details'!$A$18:$L$18, 0),FALSE), 'E2 Allocators'!$B$15:$W$361, MATCH('O5 Details by Class &amp; Accounts'!BR$18, 'E2 Allocators'!$B$15:$W$15, 0),FALSE)*$E30), 0, VLOOKUP(VLOOKUP($A30, 'E4 TB Allocation Details'!$A$18:$L$217, MATCH("Misc ID", 'E4 TB Allocation Details'!$A$18:$L$18, 0),FALSE), 'E2 Allocators'!$B$15:$W$361, MATCH('O5 Details by Class &amp; Accounts'!BR$18, 'E2 Allocators'!$B$15:$W$15, 0),FALSE)*$E30)</f>
        <v>0</v>
      </c>
      <c r="BS30" s="1334">
        <f t="shared" si="3"/>
        <v>0</v>
      </c>
      <c r="BT30" s="1334">
        <f>IF(ISERROR(VLOOKUP(VLOOKUP($A30, 'E4 TB Allocation Details'!$A$18:$L$217, MATCH("A &amp; G ID", 'E4 TB Allocation Details'!$A$18:$L$18, 0),FALSE), 'E2 Allocators'!$B$15:$W$361, MATCH('O5 Details by Class &amp; Accounts'!BT$18, 'E2 Allocators'!$B$15:$W$15, 0),FALSE)*$E30), 0, VLOOKUP(VLOOKUP($A30, 'E4 TB Allocation Details'!$A$18:$L$217, MATCH("A &amp; G ID", 'E4 TB Allocation Details'!$A$18:$L$18, 0),FALSE), 'E2 Allocators'!$B$15:$W$361, MATCH('O5 Details by Class &amp; Accounts'!BT$18, 'E2 Allocators'!$B$15:$W$15, 0),FALSE)*$E30)</f>
        <v>0</v>
      </c>
      <c r="BU30" s="1334">
        <f>IF(ISERROR(VLOOKUP(VLOOKUP($A30, 'E4 TB Allocation Details'!$A$18:$L$217, MATCH("A &amp; G ID", 'E4 TB Allocation Details'!$A$18:$L$18, 0),FALSE), 'E2 Allocators'!$B$15:$W$361, MATCH('O5 Details by Class &amp; Accounts'!BU$18, 'E2 Allocators'!$B$15:$W$15, 0),FALSE)*$E30), 0, VLOOKUP(VLOOKUP($A30, 'E4 TB Allocation Details'!$A$18:$L$217, MATCH("A &amp; G ID", 'E4 TB Allocation Details'!$A$18:$L$18, 0),FALSE), 'E2 Allocators'!$B$15:$W$361, MATCH('O5 Details by Class &amp; Accounts'!BU$18, 'E2 Allocators'!$B$15:$W$15, 0),FALSE)*$E30)</f>
        <v>0</v>
      </c>
      <c r="BV30" s="1334">
        <f>IF(ISERROR(VLOOKUP(VLOOKUP($A30, 'E4 TB Allocation Details'!$A$18:$L$217, MATCH("A &amp; G ID", 'E4 TB Allocation Details'!$A$18:$L$18, 0),FALSE), 'E2 Allocators'!$B$15:$W$361, MATCH('O5 Details by Class &amp; Accounts'!BV$18, 'E2 Allocators'!$B$15:$W$15, 0),FALSE)*$E30), 0, VLOOKUP(VLOOKUP($A30, 'E4 TB Allocation Details'!$A$18:$L$217, MATCH("A &amp; G ID", 'E4 TB Allocation Details'!$A$18:$L$18, 0),FALSE), 'E2 Allocators'!$B$15:$W$361, MATCH('O5 Details by Class &amp; Accounts'!BV$18, 'E2 Allocators'!$B$15:$W$15, 0),FALSE)*$E30)</f>
        <v>0</v>
      </c>
      <c r="BW30" s="1334">
        <f>IF(ISERROR(VLOOKUP(VLOOKUP($A30, 'E4 TB Allocation Details'!$A$18:$L$217, MATCH("A &amp; G ID", 'E4 TB Allocation Details'!$A$18:$L$18, 0),FALSE), 'E2 Allocators'!$B$15:$W$361, MATCH('O5 Details by Class &amp; Accounts'!BW$18, 'E2 Allocators'!$B$15:$W$15, 0),FALSE)*$E30), 0, VLOOKUP(VLOOKUP($A30, 'E4 TB Allocation Details'!$A$18:$L$217, MATCH("A &amp; G ID", 'E4 TB Allocation Details'!$A$18:$L$18, 0),FALSE), 'E2 Allocators'!$B$15:$W$361, MATCH('O5 Details by Class &amp; Accounts'!BW$18, 'E2 Allocators'!$B$15:$W$15, 0),FALSE)*$E30)</f>
        <v>0</v>
      </c>
      <c r="BX30" s="1334">
        <f>IF(ISERROR(VLOOKUP(VLOOKUP($A30, 'E4 TB Allocation Details'!$A$18:$L$217, MATCH("A &amp; G ID", 'E4 TB Allocation Details'!$A$18:$L$18, 0),FALSE), 'E2 Allocators'!$B$15:$W$361, MATCH('O5 Details by Class &amp; Accounts'!BX$18, 'E2 Allocators'!$B$15:$W$15, 0),FALSE)*$E30), 0, VLOOKUP(VLOOKUP($A30, 'E4 TB Allocation Details'!$A$18:$L$217, MATCH("A &amp; G ID", 'E4 TB Allocation Details'!$A$18:$L$18, 0),FALSE), 'E2 Allocators'!$B$15:$W$361, MATCH('O5 Details by Class &amp; Accounts'!BX$18, 'E2 Allocators'!$B$15:$W$15, 0),FALSE)*$E30)</f>
        <v>0</v>
      </c>
      <c r="BY30" s="1334">
        <f>IF(ISERROR(VLOOKUP(VLOOKUP($A30, 'E4 TB Allocation Details'!$A$18:$L$217, MATCH("A &amp; G ID", 'E4 TB Allocation Details'!$A$18:$L$18, 0),FALSE), 'E2 Allocators'!$B$15:$W$361, MATCH('O5 Details by Class &amp; Accounts'!BY$18, 'E2 Allocators'!$B$15:$W$15, 0),FALSE)*$E30), 0, VLOOKUP(VLOOKUP($A30, 'E4 TB Allocation Details'!$A$18:$L$217, MATCH("A &amp; G ID", 'E4 TB Allocation Details'!$A$18:$L$18, 0),FALSE), 'E2 Allocators'!$B$15:$W$361, MATCH('O5 Details by Class &amp; Accounts'!BY$18, 'E2 Allocators'!$B$15:$W$15, 0),FALSE)*$E30)</f>
        <v>0</v>
      </c>
      <c r="BZ30" s="1334">
        <f>IF(ISERROR(VLOOKUP(VLOOKUP($A30, 'E4 TB Allocation Details'!$A$18:$L$217, MATCH("A &amp; G ID", 'E4 TB Allocation Details'!$A$18:$L$18, 0),FALSE), 'E2 Allocators'!$B$15:$W$361, MATCH('O5 Details by Class &amp; Accounts'!BZ$18, 'E2 Allocators'!$B$15:$W$15, 0),FALSE)*$E30), 0, VLOOKUP(VLOOKUP($A30, 'E4 TB Allocation Details'!$A$18:$L$217, MATCH("A &amp; G ID", 'E4 TB Allocation Details'!$A$18:$L$18, 0),FALSE), 'E2 Allocators'!$B$15:$W$361, MATCH('O5 Details by Class &amp; Accounts'!BZ$18, 'E2 Allocators'!$B$15:$W$15, 0),FALSE)*$E30)</f>
        <v>0</v>
      </c>
      <c r="CA30" s="1334">
        <f>IF(ISERROR(VLOOKUP(VLOOKUP($A30, 'E4 TB Allocation Details'!$A$18:$L$217, MATCH("A &amp; G ID", 'E4 TB Allocation Details'!$A$18:$L$18, 0),FALSE), 'E2 Allocators'!$B$15:$W$361, MATCH('O5 Details by Class &amp; Accounts'!CA$18, 'E2 Allocators'!$B$15:$W$15, 0),FALSE)*$E30), 0, VLOOKUP(VLOOKUP($A30, 'E4 TB Allocation Details'!$A$18:$L$217, MATCH("A &amp; G ID", 'E4 TB Allocation Details'!$A$18:$L$18, 0),FALSE), 'E2 Allocators'!$B$15:$W$361, MATCH('O5 Details by Class &amp; Accounts'!CA$18, 'E2 Allocators'!$B$15:$W$15, 0),FALSE)*$E30)</f>
        <v>0</v>
      </c>
      <c r="CB30" s="1334">
        <f>IF(ISERROR(VLOOKUP(VLOOKUP($A30, 'E4 TB Allocation Details'!$A$18:$L$217, MATCH("A &amp; G ID", 'E4 TB Allocation Details'!$A$18:$L$18, 0),FALSE), 'E2 Allocators'!$B$15:$W$361, MATCH('O5 Details by Class &amp; Accounts'!CB$18, 'E2 Allocators'!$B$15:$W$15, 0),FALSE)*$E30), 0, VLOOKUP(VLOOKUP($A30, 'E4 TB Allocation Details'!$A$18:$L$217, MATCH("A &amp; G ID", 'E4 TB Allocation Details'!$A$18:$L$18, 0),FALSE), 'E2 Allocators'!$B$15:$W$361, MATCH('O5 Details by Class &amp; Accounts'!CB$18, 'E2 Allocators'!$B$15:$W$15, 0),FALSE)*$E30)</f>
        <v>0</v>
      </c>
      <c r="CC30" s="1334">
        <f>IF(ISERROR(VLOOKUP(VLOOKUP($A30, 'E4 TB Allocation Details'!$A$18:$L$217, MATCH("A &amp; G ID", 'E4 TB Allocation Details'!$A$18:$L$18, 0),FALSE), 'E2 Allocators'!$B$15:$W$361, MATCH('O5 Details by Class &amp; Accounts'!CC$18, 'E2 Allocators'!$B$15:$W$15, 0),FALSE)*$E30), 0, VLOOKUP(VLOOKUP($A30, 'E4 TB Allocation Details'!$A$18:$L$217, MATCH("A &amp; G ID", 'E4 TB Allocation Details'!$A$18:$L$18, 0),FALSE), 'E2 Allocators'!$B$15:$W$361, MATCH('O5 Details by Class &amp; Accounts'!CC$18, 'E2 Allocators'!$B$15:$W$15, 0),FALSE)*$E30)</f>
        <v>0</v>
      </c>
      <c r="CD30" s="1334">
        <f>IF(ISERROR(VLOOKUP(VLOOKUP($A30, 'E4 TB Allocation Details'!$A$18:$L$217, MATCH("A &amp; G ID", 'E4 TB Allocation Details'!$A$18:$L$18, 0),FALSE), 'E2 Allocators'!$B$15:$W$361, MATCH('O5 Details by Class &amp; Accounts'!CD$18, 'E2 Allocators'!$B$15:$W$15, 0),FALSE)*$E30), 0, VLOOKUP(VLOOKUP($A30, 'E4 TB Allocation Details'!$A$18:$L$217, MATCH("A &amp; G ID", 'E4 TB Allocation Details'!$A$18:$L$18, 0),FALSE), 'E2 Allocators'!$B$15:$W$361, MATCH('O5 Details by Class &amp; Accounts'!CD$18, 'E2 Allocators'!$B$15:$W$15, 0),FALSE)*$E30)</f>
        <v>0</v>
      </c>
      <c r="CE30" s="1334">
        <f>IF(ISERROR(VLOOKUP(VLOOKUP($A30, 'E4 TB Allocation Details'!$A$18:$L$217, MATCH("A &amp; G ID", 'E4 TB Allocation Details'!$A$18:$L$18, 0),FALSE), 'E2 Allocators'!$B$15:$W$361, MATCH('O5 Details by Class &amp; Accounts'!CE$18, 'E2 Allocators'!$B$15:$W$15, 0),FALSE)*$E30), 0, VLOOKUP(VLOOKUP($A30, 'E4 TB Allocation Details'!$A$18:$L$217, MATCH("A &amp; G ID", 'E4 TB Allocation Details'!$A$18:$L$18, 0),FALSE), 'E2 Allocators'!$B$15:$W$361, MATCH('O5 Details by Class &amp; Accounts'!CE$18, 'E2 Allocators'!$B$15:$W$15, 0),FALSE)*$E30)</f>
        <v>0</v>
      </c>
      <c r="CF30" s="1334">
        <f>IF(ISERROR(VLOOKUP(VLOOKUP($A30, 'E4 TB Allocation Details'!$A$18:$L$217, MATCH("A &amp; G ID", 'E4 TB Allocation Details'!$A$18:$L$18, 0),FALSE), 'E2 Allocators'!$B$15:$W$361, MATCH('O5 Details by Class &amp; Accounts'!CF$18, 'E2 Allocators'!$B$15:$W$15, 0),FALSE)*$E30), 0, VLOOKUP(VLOOKUP($A30, 'E4 TB Allocation Details'!$A$18:$L$217, MATCH("A &amp; G ID", 'E4 TB Allocation Details'!$A$18:$L$18, 0),FALSE), 'E2 Allocators'!$B$15:$W$361, MATCH('O5 Details by Class &amp; Accounts'!CF$18, 'E2 Allocators'!$B$15:$W$15, 0),FALSE)*$E30)</f>
        <v>0</v>
      </c>
      <c r="CG30" s="1334">
        <f>IF(ISERROR(VLOOKUP(VLOOKUP($A30, 'E4 TB Allocation Details'!$A$18:$L$217, MATCH("A &amp; G ID", 'E4 TB Allocation Details'!$A$18:$L$18, 0),FALSE), 'E2 Allocators'!$B$15:$W$361, MATCH('O5 Details by Class &amp; Accounts'!CG$18, 'E2 Allocators'!$B$15:$W$15, 0),FALSE)*$E30), 0, VLOOKUP(VLOOKUP($A30, 'E4 TB Allocation Details'!$A$18:$L$217, MATCH("A &amp; G ID", 'E4 TB Allocation Details'!$A$18:$L$18, 0),FALSE), 'E2 Allocators'!$B$15:$W$361, MATCH('O5 Details by Class &amp; Accounts'!CG$18, 'E2 Allocators'!$B$15:$W$15, 0),FALSE)*$E30)</f>
        <v>0</v>
      </c>
      <c r="CH30" s="1334">
        <f>IF(ISERROR(VLOOKUP(VLOOKUP($A30, 'E4 TB Allocation Details'!$A$18:$L$217, MATCH("A &amp; G ID", 'E4 TB Allocation Details'!$A$18:$L$18, 0),FALSE), 'E2 Allocators'!$B$15:$W$361, MATCH('O5 Details by Class &amp; Accounts'!CH$18, 'E2 Allocators'!$B$15:$W$15, 0),FALSE)*$E30), 0, VLOOKUP(VLOOKUP($A30, 'E4 TB Allocation Details'!$A$18:$L$217, MATCH("A &amp; G ID", 'E4 TB Allocation Details'!$A$18:$L$18, 0),FALSE), 'E2 Allocators'!$B$15:$W$361, MATCH('O5 Details by Class &amp; Accounts'!CH$18, 'E2 Allocators'!$B$15:$W$15, 0),FALSE)*$E30)</f>
        <v>0</v>
      </c>
      <c r="CI30" s="1334">
        <f>IF(ISERROR(VLOOKUP(VLOOKUP($A30, 'E4 TB Allocation Details'!$A$18:$L$217, MATCH("A &amp; G ID", 'E4 TB Allocation Details'!$A$18:$L$18, 0),FALSE), 'E2 Allocators'!$B$15:$W$361, MATCH('O5 Details by Class &amp; Accounts'!CI$18, 'E2 Allocators'!$B$15:$W$15, 0),FALSE)*$E30), 0, VLOOKUP(VLOOKUP($A30, 'E4 TB Allocation Details'!$A$18:$L$217, MATCH("A &amp; G ID", 'E4 TB Allocation Details'!$A$18:$L$18, 0),FALSE), 'E2 Allocators'!$B$15:$W$361, MATCH('O5 Details by Class &amp; Accounts'!CI$18, 'E2 Allocators'!$B$15:$W$15, 0),FALSE)*$E30)</f>
        <v>0</v>
      </c>
      <c r="CJ30" s="1334">
        <f>IF(ISERROR(VLOOKUP(VLOOKUP($A30, 'E4 TB Allocation Details'!$A$18:$L$217, MATCH("A &amp; G ID", 'E4 TB Allocation Details'!$A$18:$L$18, 0),FALSE), 'E2 Allocators'!$B$15:$W$361, MATCH('O5 Details by Class &amp; Accounts'!CJ$18, 'E2 Allocators'!$B$15:$W$15, 0),FALSE)*$E30), 0, VLOOKUP(VLOOKUP($A30, 'E4 TB Allocation Details'!$A$18:$L$217, MATCH("A &amp; G ID", 'E4 TB Allocation Details'!$A$18:$L$18, 0),FALSE), 'E2 Allocators'!$B$15:$W$361, MATCH('O5 Details by Class &amp; Accounts'!CJ$18, 'E2 Allocators'!$B$15:$W$15, 0),FALSE)*$E30)</f>
        <v>0</v>
      </c>
      <c r="CK30" s="1334">
        <f>IF(ISERROR(VLOOKUP(VLOOKUP($A30, 'E4 TB Allocation Details'!$A$18:$L$217, MATCH("A &amp; G ID", 'E4 TB Allocation Details'!$A$18:$L$18, 0),FALSE), 'E2 Allocators'!$B$15:$W$361, MATCH('O5 Details by Class &amp; Accounts'!CK$18, 'E2 Allocators'!$B$15:$W$15, 0),FALSE)*$E30), 0, VLOOKUP(VLOOKUP($A30, 'E4 TB Allocation Details'!$A$18:$L$217, MATCH("A &amp; G ID", 'E4 TB Allocation Details'!$A$18:$L$18, 0),FALSE), 'E2 Allocators'!$B$15:$W$361, MATCH('O5 Details by Class &amp; Accounts'!CK$18, 'E2 Allocators'!$B$15:$W$15, 0),FALSE)*$E30)</f>
        <v>0</v>
      </c>
      <c r="CL30" s="1334">
        <f>IF(ISERROR(VLOOKUP(VLOOKUP($A30, 'E4 TB Allocation Details'!$A$18:$L$217, MATCH("A &amp; G ID", 'E4 TB Allocation Details'!$A$18:$L$18, 0),FALSE), 'E2 Allocators'!$B$15:$W$361, MATCH('O5 Details by Class &amp; Accounts'!CL$18, 'E2 Allocators'!$B$15:$W$15, 0),FALSE)*$E30), 0, VLOOKUP(VLOOKUP($A30, 'E4 TB Allocation Details'!$A$18:$L$217, MATCH("A &amp; G ID", 'E4 TB Allocation Details'!$A$18:$L$18, 0),FALSE), 'E2 Allocators'!$B$15:$W$361, MATCH('O5 Details by Class &amp; Accounts'!CL$18, 'E2 Allocators'!$B$15:$W$15, 0),FALSE)*$E30)</f>
        <v>0</v>
      </c>
      <c r="CM30" s="1334">
        <f>IF(ISERROR(VLOOKUP(VLOOKUP($A30, 'E4 TB Allocation Details'!$A$18:$L$217, MATCH("A &amp; G ID", 'E4 TB Allocation Details'!$A$18:$L$18, 0),FALSE), 'E2 Allocators'!$B$15:$W$361, MATCH('O5 Details by Class &amp; Accounts'!CM$18, 'E2 Allocators'!$B$15:$W$15, 0),FALSE)*$E30), 0, VLOOKUP(VLOOKUP($A30, 'E4 TB Allocation Details'!$A$18:$L$217, MATCH("A &amp; G ID", 'E4 TB Allocation Details'!$A$18:$L$18, 0),FALSE), 'E2 Allocators'!$B$15:$W$361, MATCH('O5 Details by Class &amp; Accounts'!CM$18, 'E2 Allocators'!$B$15:$W$15, 0),FALSE)*$E30)</f>
        <v>0</v>
      </c>
      <c r="CN30" s="1334">
        <f t="shared" si="5"/>
        <v>0</v>
      </c>
      <c r="CO30" s="1670">
        <f t="shared" si="4"/>
        <v>0</v>
      </c>
      <c r="CQ30" s="1926" t="e">
        <v>#N/A</v>
      </c>
    </row>
    <row r="31" spans="1:95" s="64" customFormat="1" ht="12.75" x14ac:dyDescent="0.2">
      <c r="A31" s="1100" t="s">
        <v>867</v>
      </c>
      <c r="B31" s="1101" t="s">
        <v>367</v>
      </c>
      <c r="C31" s="1667">
        <f>IF(ISERROR(VLOOKUP($A31,'I3 TB Data'!$A$20:$H$465,MATCH('O5 Details by Class &amp; Accounts'!$C$18, 'I3 TB Data'!$A$20:$H$20,0),0)), 0, VLOOKUP($A31,'I3 TB Data'!$A$20:$H$465,MATCH('O5 Details by Class &amp; Accounts'!$C$18,'I3 TB Data'!$A$20:$H$20,0),0))</f>
        <v>0</v>
      </c>
      <c r="D31" s="1668">
        <f>'I4 BO ASSETS'!E28</f>
        <v>0</v>
      </c>
      <c r="E31" s="1667">
        <f t="shared" si="6"/>
        <v>0</v>
      </c>
      <c r="F31" s="1669">
        <f>IF(ISERROR(VLOOKUP($A31, 'E1 Categorization'!A33:E123, MATCH("Customer Component", 'E1 Categorization'!$A$33:$E$33,0), 0)), 0, IF(VLOOKUP($A31, 'E1 Categorization'!A33:E123, MATCH("Customer Component", 'E1 Categorization'!$A$33:$E$33,0), 0)=0, 'O5 Details by Class &amp; Accounts'!$E31, IF(AND(VLOOKUP($A31, 'E1 Categorization'!A33:E123, MATCH("Customer Component", 'E1 Categorization'!$A$33:$E$33,0), 0) &gt;0, VLOOKUP($A31, 'E1 Categorization'!A33:E123, MATCH("Customer Component", 'E1 Categorization'!$A$33:$E$33,0), 0)&lt;1), 'O5 Details by Class &amp; Accounts'!$E31*(1-VLOOKUP($A31, 'E1 Categorization'!A33:E123, MATCH("Customer Component", 'E1 Categorization'!$A$33:$E$33,0), 0)), 0)))</f>
        <v>0</v>
      </c>
      <c r="G31" s="1669">
        <f>IF(ISERROR(VLOOKUP($A31, 'E1 Categorization'!A33:E123, MATCH("Customer Component", 'E1 Categorization'!$A$33:$E$33,0), 0)),0, IF(VLOOKUP($A31, 'E1 Categorization'!A33:E123, MATCH("Customer Component", 'E1 Categorization'!$A$33:$E$33,0), 0)=0, 0, IF(AND(VLOOKUP($A31, 'E1 Categorization'!A33:E123, MATCH("Customer Component", 'E1 Categorization'!$A$33:$E$33,0), 0) &gt;0, VLOOKUP($A31, 'E1 Categorization'!A33:E123, MATCH("Customer Component", 'E1 Categorization'!$A$33:$E$33,0), 0)&lt;1), 'O5 Details by Class &amp; Accounts'!$E31*(VLOOKUP($A31, 'E1 Categorization'!A33:E123, MATCH("Customer Component", 'E1 Categorization'!$A$33:$E$33,0), 0)), 'O5 Details by Class &amp; Accounts'!$E31)))</f>
        <v>0</v>
      </c>
      <c r="H31" s="1334">
        <f t="shared" si="0"/>
        <v>0</v>
      </c>
      <c r="I31" s="1334">
        <f>IF(ISERROR(VLOOKUP(VLOOKUP($A31, 'E4 TB Allocation Details'!$A$18:$L$217, MATCH("Demand ID", 'E4 TB Allocation Details'!$A$18:$L$18, 0),FALSE), 'E2 Allocators'!$B$15:$W$361, MATCH('O5 Details by Class &amp; Accounts'!I$18, 'E2 Allocators'!$B$15:$W$15, 0),FALSE)*$F31), 0, VLOOKUP(VLOOKUP($A31, 'E4 TB Allocation Details'!$A$18:$L$217, MATCH("Demand ID", 'E4 TB Allocation Details'!$A$18:$L$18, 0),FALSE), 'E2 Allocators'!$B$15:$W$361, MATCH('O5 Details by Class &amp; Accounts'!I$18, 'E2 Allocators'!$B$15:$W$15, 0),FALSE)*$F31)</f>
        <v>0</v>
      </c>
      <c r="J31" s="1334">
        <f>IF(ISERROR(VLOOKUP(VLOOKUP($A31, 'E4 TB Allocation Details'!$A$18:$L$217, MATCH("Demand ID", 'E4 TB Allocation Details'!$A$18:$L$18, 0),FALSE), 'E2 Allocators'!$B$15:$W$361, MATCH('O5 Details by Class &amp; Accounts'!J$18, 'E2 Allocators'!$B$15:$W$15, 0),FALSE)*$F31), 0, VLOOKUP(VLOOKUP($A31, 'E4 TB Allocation Details'!$A$18:$L$217, MATCH("Demand ID", 'E4 TB Allocation Details'!$A$18:$L$18, 0),FALSE), 'E2 Allocators'!$B$15:$W$361, MATCH('O5 Details by Class &amp; Accounts'!J$18, 'E2 Allocators'!$B$15:$W$15, 0),FALSE)*$F31)</f>
        <v>0</v>
      </c>
      <c r="K31" s="1334">
        <f>IF(ISERROR(VLOOKUP(VLOOKUP($A31, 'E4 TB Allocation Details'!$A$18:$L$217, MATCH("Demand ID", 'E4 TB Allocation Details'!$A$18:$L$18, 0),FALSE), 'E2 Allocators'!$B$15:$W$361, MATCH('O5 Details by Class &amp; Accounts'!K$18, 'E2 Allocators'!$B$15:$W$15, 0),FALSE)*$F31), 0, VLOOKUP(VLOOKUP($A31, 'E4 TB Allocation Details'!$A$18:$L$217, MATCH("Demand ID", 'E4 TB Allocation Details'!$A$18:$L$18, 0),FALSE), 'E2 Allocators'!$B$15:$W$361, MATCH('O5 Details by Class &amp; Accounts'!K$18, 'E2 Allocators'!$B$15:$W$15, 0),FALSE)*$F31)</f>
        <v>0</v>
      </c>
      <c r="L31" s="1334">
        <f>IF(ISERROR(VLOOKUP(VLOOKUP($A31, 'E4 TB Allocation Details'!$A$18:$L$217, MATCH("Demand ID", 'E4 TB Allocation Details'!$A$18:$L$18, 0),FALSE), 'E2 Allocators'!$B$15:$W$361, MATCH('O5 Details by Class &amp; Accounts'!L$18, 'E2 Allocators'!$B$15:$W$15, 0),FALSE)*$F31), 0, VLOOKUP(VLOOKUP($A31, 'E4 TB Allocation Details'!$A$18:$L$217, MATCH("Demand ID", 'E4 TB Allocation Details'!$A$18:$L$18, 0),FALSE), 'E2 Allocators'!$B$15:$W$361, MATCH('O5 Details by Class &amp; Accounts'!L$18, 'E2 Allocators'!$B$15:$W$15, 0),FALSE)*$F31)</f>
        <v>0</v>
      </c>
      <c r="M31" s="1334">
        <f>IF(ISERROR(VLOOKUP(VLOOKUP($A31, 'E4 TB Allocation Details'!$A$18:$L$217, MATCH("Demand ID", 'E4 TB Allocation Details'!$A$18:$L$18, 0),FALSE), 'E2 Allocators'!$B$15:$W$361, MATCH('O5 Details by Class &amp; Accounts'!M$18, 'E2 Allocators'!$B$15:$W$15, 0),FALSE)*$F31), 0, VLOOKUP(VLOOKUP($A31, 'E4 TB Allocation Details'!$A$18:$L$217, MATCH("Demand ID", 'E4 TB Allocation Details'!$A$18:$L$18, 0),FALSE), 'E2 Allocators'!$B$15:$W$361, MATCH('O5 Details by Class &amp; Accounts'!M$18, 'E2 Allocators'!$B$15:$W$15, 0),FALSE)*$F31)</f>
        <v>0</v>
      </c>
      <c r="N31" s="1334">
        <f>IF(ISERROR(VLOOKUP(VLOOKUP($A31, 'E4 TB Allocation Details'!$A$18:$L$217, MATCH("Demand ID", 'E4 TB Allocation Details'!$A$18:$L$18, 0),FALSE), 'E2 Allocators'!$B$15:$W$361, MATCH('O5 Details by Class &amp; Accounts'!N$18, 'E2 Allocators'!$B$15:$W$15, 0),FALSE)*$F31), 0, VLOOKUP(VLOOKUP($A31, 'E4 TB Allocation Details'!$A$18:$L$217, MATCH("Demand ID", 'E4 TB Allocation Details'!$A$18:$L$18, 0),FALSE), 'E2 Allocators'!$B$15:$W$361, MATCH('O5 Details by Class &amp; Accounts'!N$18, 'E2 Allocators'!$B$15:$W$15, 0),FALSE)*$F31)</f>
        <v>0</v>
      </c>
      <c r="O31" s="1334">
        <f>IF(ISERROR(VLOOKUP(VLOOKUP($A31, 'E4 TB Allocation Details'!$A$18:$L$217, MATCH("Demand ID", 'E4 TB Allocation Details'!$A$18:$L$18, 0),FALSE), 'E2 Allocators'!$B$15:$W$361, MATCH('O5 Details by Class &amp; Accounts'!O$18, 'E2 Allocators'!$B$15:$W$15, 0),FALSE)*$F31), 0, VLOOKUP(VLOOKUP($A31, 'E4 TB Allocation Details'!$A$18:$L$217, MATCH("Demand ID", 'E4 TB Allocation Details'!$A$18:$L$18, 0),FALSE), 'E2 Allocators'!$B$15:$W$361, MATCH('O5 Details by Class &amp; Accounts'!O$18, 'E2 Allocators'!$B$15:$W$15, 0),FALSE)*$F31)</f>
        <v>0</v>
      </c>
      <c r="P31" s="1334">
        <f>IF(ISERROR(VLOOKUP(VLOOKUP($A31, 'E4 TB Allocation Details'!$A$18:$L$217, MATCH("Demand ID", 'E4 TB Allocation Details'!$A$18:$L$18, 0),FALSE), 'E2 Allocators'!$B$15:$W$361, MATCH('O5 Details by Class &amp; Accounts'!P$18, 'E2 Allocators'!$B$15:$W$15, 0),FALSE)*$F31), 0, VLOOKUP(VLOOKUP($A31, 'E4 TB Allocation Details'!$A$18:$L$217, MATCH("Demand ID", 'E4 TB Allocation Details'!$A$18:$L$18, 0),FALSE), 'E2 Allocators'!$B$15:$W$361, MATCH('O5 Details by Class &amp; Accounts'!P$18, 'E2 Allocators'!$B$15:$W$15, 0),FALSE)*$F31)</f>
        <v>0</v>
      </c>
      <c r="Q31" s="1334">
        <f>IF(ISERROR(VLOOKUP(VLOOKUP($A31, 'E4 TB Allocation Details'!$A$18:$L$217, MATCH("Demand ID", 'E4 TB Allocation Details'!$A$18:$L$18, 0),FALSE), 'E2 Allocators'!$B$15:$W$361, MATCH('O5 Details by Class &amp; Accounts'!Q$18, 'E2 Allocators'!$B$15:$W$15, 0),FALSE)*$F31), 0, VLOOKUP(VLOOKUP($A31, 'E4 TB Allocation Details'!$A$18:$L$217, MATCH("Demand ID", 'E4 TB Allocation Details'!$A$18:$L$18, 0),FALSE), 'E2 Allocators'!$B$15:$W$361, MATCH('O5 Details by Class &amp; Accounts'!Q$18, 'E2 Allocators'!$B$15:$W$15, 0),FALSE)*$F31)</f>
        <v>0</v>
      </c>
      <c r="R31" s="1334">
        <f>IF(ISERROR(VLOOKUP(VLOOKUP($A31, 'E4 TB Allocation Details'!$A$18:$L$217, MATCH("Demand ID", 'E4 TB Allocation Details'!$A$18:$L$18, 0),FALSE), 'E2 Allocators'!$B$15:$W$361, MATCH('O5 Details by Class &amp; Accounts'!R$18, 'E2 Allocators'!$B$15:$W$15, 0),FALSE)*$F31), 0, VLOOKUP(VLOOKUP($A31, 'E4 TB Allocation Details'!$A$18:$L$217, MATCH("Demand ID", 'E4 TB Allocation Details'!$A$18:$L$18, 0),FALSE), 'E2 Allocators'!$B$15:$W$361, MATCH('O5 Details by Class &amp; Accounts'!R$18, 'E2 Allocators'!$B$15:$W$15, 0),FALSE)*$F31)</f>
        <v>0</v>
      </c>
      <c r="S31" s="1334">
        <f>IF(ISERROR(VLOOKUP(VLOOKUP($A31, 'E4 TB Allocation Details'!$A$18:$L$217, MATCH("Demand ID", 'E4 TB Allocation Details'!$A$18:$L$18, 0),FALSE), 'E2 Allocators'!$B$15:$W$361, MATCH('O5 Details by Class &amp; Accounts'!S$18, 'E2 Allocators'!$B$15:$W$15, 0),FALSE)*$F31), 0, VLOOKUP(VLOOKUP($A31, 'E4 TB Allocation Details'!$A$18:$L$217, MATCH("Demand ID", 'E4 TB Allocation Details'!$A$18:$L$18, 0),FALSE), 'E2 Allocators'!$B$15:$W$361, MATCH('O5 Details by Class &amp; Accounts'!S$18, 'E2 Allocators'!$B$15:$W$15, 0),FALSE)*$F31)</f>
        <v>0</v>
      </c>
      <c r="T31" s="1334">
        <f>IF(ISERROR(VLOOKUP(VLOOKUP($A31, 'E4 TB Allocation Details'!$A$18:$L$217, MATCH("Demand ID", 'E4 TB Allocation Details'!$A$18:$L$18, 0),FALSE), 'E2 Allocators'!$B$15:$W$361, MATCH('O5 Details by Class &amp; Accounts'!T$18, 'E2 Allocators'!$B$15:$W$15, 0),FALSE)*$F31), 0, VLOOKUP(VLOOKUP($A31, 'E4 TB Allocation Details'!$A$18:$L$217, MATCH("Demand ID", 'E4 TB Allocation Details'!$A$18:$L$18, 0),FALSE), 'E2 Allocators'!$B$15:$W$361, MATCH('O5 Details by Class &amp; Accounts'!T$18, 'E2 Allocators'!$B$15:$W$15, 0),FALSE)*$F31)</f>
        <v>0</v>
      </c>
      <c r="U31" s="1334">
        <f>IF(ISERROR(VLOOKUP(VLOOKUP($A31, 'E4 TB Allocation Details'!$A$18:$L$217, MATCH("Demand ID", 'E4 TB Allocation Details'!$A$18:$L$18, 0),FALSE), 'E2 Allocators'!$B$15:$W$361, MATCH('O5 Details by Class &amp; Accounts'!U$18, 'E2 Allocators'!$B$15:$W$15, 0),FALSE)*$F31), 0, VLOOKUP(VLOOKUP($A31, 'E4 TB Allocation Details'!$A$18:$L$217, MATCH("Demand ID", 'E4 TB Allocation Details'!$A$18:$L$18, 0),FALSE), 'E2 Allocators'!$B$15:$W$361, MATCH('O5 Details by Class &amp; Accounts'!U$18, 'E2 Allocators'!$B$15:$W$15, 0),FALSE)*$F31)</f>
        <v>0</v>
      </c>
      <c r="V31" s="1334">
        <f>IF(ISERROR(VLOOKUP(VLOOKUP($A31, 'E4 TB Allocation Details'!$A$18:$L$217, MATCH("Demand ID", 'E4 TB Allocation Details'!$A$18:$L$18, 0),FALSE), 'E2 Allocators'!$B$15:$W$361, MATCH('O5 Details by Class &amp; Accounts'!V$18, 'E2 Allocators'!$B$15:$W$15, 0),FALSE)*$F31), 0, VLOOKUP(VLOOKUP($A31, 'E4 TB Allocation Details'!$A$18:$L$217, MATCH("Demand ID", 'E4 TB Allocation Details'!$A$18:$L$18, 0),FALSE), 'E2 Allocators'!$B$15:$W$361, MATCH('O5 Details by Class &amp; Accounts'!V$18, 'E2 Allocators'!$B$15:$W$15, 0),FALSE)*$F31)</f>
        <v>0</v>
      </c>
      <c r="W31" s="1334">
        <f>IF(ISERROR(VLOOKUP(VLOOKUP($A31, 'E4 TB Allocation Details'!$A$18:$L$217, MATCH("Demand ID", 'E4 TB Allocation Details'!$A$18:$L$18, 0),FALSE), 'E2 Allocators'!$B$15:$W$361, MATCH('O5 Details by Class &amp; Accounts'!W$18, 'E2 Allocators'!$B$15:$W$15, 0),FALSE)*$F31), 0, VLOOKUP(VLOOKUP($A31, 'E4 TB Allocation Details'!$A$18:$L$217, MATCH("Demand ID", 'E4 TB Allocation Details'!$A$18:$L$18, 0),FALSE), 'E2 Allocators'!$B$15:$W$361, MATCH('O5 Details by Class &amp; Accounts'!W$18, 'E2 Allocators'!$B$15:$W$15, 0),FALSE)*$F31)</f>
        <v>0</v>
      </c>
      <c r="X31" s="1334">
        <f>IF(ISERROR(VLOOKUP(VLOOKUP($A31, 'E4 TB Allocation Details'!$A$18:$L$217, MATCH("Demand ID", 'E4 TB Allocation Details'!$A$18:$L$18, 0),FALSE), 'E2 Allocators'!$B$15:$W$361, MATCH('O5 Details by Class &amp; Accounts'!X$18, 'E2 Allocators'!$B$15:$W$15, 0),FALSE)*$F31), 0, VLOOKUP(VLOOKUP($A31, 'E4 TB Allocation Details'!$A$18:$L$217, MATCH("Demand ID", 'E4 TB Allocation Details'!$A$18:$L$18, 0),FALSE), 'E2 Allocators'!$B$15:$W$361, MATCH('O5 Details by Class &amp; Accounts'!X$18, 'E2 Allocators'!$B$15:$W$15, 0),FALSE)*$F31)</f>
        <v>0</v>
      </c>
      <c r="Y31" s="1334">
        <f>IF(ISERROR(VLOOKUP(VLOOKUP($A31, 'E4 TB Allocation Details'!$A$18:$L$217, MATCH("Demand ID", 'E4 TB Allocation Details'!$A$18:$L$18, 0),FALSE), 'E2 Allocators'!$B$15:$W$361, MATCH('O5 Details by Class &amp; Accounts'!Y$18, 'E2 Allocators'!$B$15:$W$15, 0),FALSE)*$F31), 0, VLOOKUP(VLOOKUP($A31, 'E4 TB Allocation Details'!$A$18:$L$217, MATCH("Demand ID", 'E4 TB Allocation Details'!$A$18:$L$18, 0),FALSE), 'E2 Allocators'!$B$15:$W$361, MATCH('O5 Details by Class &amp; Accounts'!Y$18, 'E2 Allocators'!$B$15:$W$15, 0),FALSE)*$F31)</f>
        <v>0</v>
      </c>
      <c r="Z31" s="1334">
        <f>IF(ISERROR(VLOOKUP(VLOOKUP($A31, 'E4 TB Allocation Details'!$A$18:$L$217, MATCH("Demand ID", 'E4 TB Allocation Details'!$A$18:$L$18, 0),FALSE), 'E2 Allocators'!$B$15:$W$361, MATCH('O5 Details by Class &amp; Accounts'!Z$18, 'E2 Allocators'!$B$15:$W$15, 0),FALSE)*$F31), 0, VLOOKUP(VLOOKUP($A31, 'E4 TB Allocation Details'!$A$18:$L$217, MATCH("Demand ID", 'E4 TB Allocation Details'!$A$18:$L$18, 0),FALSE), 'E2 Allocators'!$B$15:$W$361, MATCH('O5 Details by Class &amp; Accounts'!Z$18, 'E2 Allocators'!$B$15:$W$15, 0),FALSE)*$F31)</f>
        <v>0</v>
      </c>
      <c r="AA31" s="1334">
        <f>IF(ISERROR(VLOOKUP(VLOOKUP($A31, 'E4 TB Allocation Details'!$A$18:$L$217, MATCH("Demand ID", 'E4 TB Allocation Details'!$A$18:$L$18, 0),FALSE), 'E2 Allocators'!$B$15:$W$361, MATCH('O5 Details by Class &amp; Accounts'!AA$18, 'E2 Allocators'!$B$15:$W$15, 0),FALSE)*$F31), 0, VLOOKUP(VLOOKUP($A31, 'E4 TB Allocation Details'!$A$18:$L$217, MATCH("Demand ID", 'E4 TB Allocation Details'!$A$18:$L$18, 0),FALSE), 'E2 Allocators'!$B$15:$W$361, MATCH('O5 Details by Class &amp; Accounts'!AA$18, 'E2 Allocators'!$B$15:$W$15, 0),FALSE)*$F31)</f>
        <v>0</v>
      </c>
      <c r="AB31" s="1334">
        <f>IF(ISERROR(VLOOKUP(VLOOKUP($A31, 'E4 TB Allocation Details'!$A$18:$L$217, MATCH("Demand ID", 'E4 TB Allocation Details'!$A$18:$L$18, 0),FALSE), 'E2 Allocators'!$B$15:$W$361, MATCH('O5 Details by Class &amp; Accounts'!AB$18, 'E2 Allocators'!$B$15:$W$15, 0),FALSE)*$F31), 0, VLOOKUP(VLOOKUP($A31, 'E4 TB Allocation Details'!$A$18:$L$217, MATCH("Demand ID", 'E4 TB Allocation Details'!$A$18:$L$18, 0),FALSE), 'E2 Allocators'!$B$15:$W$361, MATCH('O5 Details by Class &amp; Accounts'!AB$18, 'E2 Allocators'!$B$15:$W$15, 0),FALSE)*$F31)</f>
        <v>0</v>
      </c>
      <c r="AC31" s="1334">
        <f t="shared" si="1"/>
        <v>0</v>
      </c>
      <c r="AD31" s="1334">
        <f>IF(ISERROR(VLOOKUP(VLOOKUP($A31, 'E4 TB Allocation Details'!$A$18:$L$217, MATCH("Customer ID", 'E4 TB Allocation Details'!$A$18:$L$18, 0),FALSE), 'E2 Allocators'!$B$15:$W$361, MATCH('O5 Details by Class &amp; Accounts'!AD$18, 'E2 Allocators'!$B$15:$W$15, 0),FALSE)*$G31), 0, VLOOKUP(VLOOKUP($A31, 'E4 TB Allocation Details'!$A$18:$L$217, MATCH("Customer ID", 'E4 TB Allocation Details'!$A$18:$L$18, 0),FALSE), 'E2 Allocators'!$B$15:$W$361, MATCH('O5 Details by Class &amp; Accounts'!AD$18, 'E2 Allocators'!$B$15:$W$15, 0),FALSE)*$G31)</f>
        <v>0</v>
      </c>
      <c r="AE31" s="1334">
        <f>IF(ISERROR(VLOOKUP(VLOOKUP($A31, 'E4 TB Allocation Details'!$A$18:$L$217, MATCH("Customer ID", 'E4 TB Allocation Details'!$A$18:$L$18, 0),FALSE), 'E2 Allocators'!$B$15:$W$361, MATCH('O5 Details by Class &amp; Accounts'!AE$18, 'E2 Allocators'!$B$15:$W$15, 0),FALSE)*$G31), 0, VLOOKUP(VLOOKUP($A31, 'E4 TB Allocation Details'!$A$18:$L$217, MATCH("Customer ID", 'E4 TB Allocation Details'!$A$18:$L$18, 0),FALSE), 'E2 Allocators'!$B$15:$W$361, MATCH('O5 Details by Class &amp; Accounts'!AE$18, 'E2 Allocators'!$B$15:$W$15, 0),FALSE)*$G31)</f>
        <v>0</v>
      </c>
      <c r="AF31" s="1334">
        <f>IF(ISERROR(VLOOKUP(VLOOKUP($A31, 'E4 TB Allocation Details'!$A$18:$L$217, MATCH("Customer ID", 'E4 TB Allocation Details'!$A$18:$L$18, 0),FALSE), 'E2 Allocators'!$B$15:$W$361, MATCH('O5 Details by Class &amp; Accounts'!AF$18, 'E2 Allocators'!$B$15:$W$15, 0),FALSE)*$G31), 0, VLOOKUP(VLOOKUP($A31, 'E4 TB Allocation Details'!$A$18:$L$217, MATCH("Customer ID", 'E4 TB Allocation Details'!$A$18:$L$18, 0),FALSE), 'E2 Allocators'!$B$15:$W$361, MATCH('O5 Details by Class &amp; Accounts'!AF$18, 'E2 Allocators'!$B$15:$W$15, 0),FALSE)*$G31)</f>
        <v>0</v>
      </c>
      <c r="AG31" s="1334">
        <f>IF(ISERROR(VLOOKUP(VLOOKUP($A31, 'E4 TB Allocation Details'!$A$18:$L$217, MATCH("Customer ID", 'E4 TB Allocation Details'!$A$18:$L$18, 0),FALSE), 'E2 Allocators'!$B$15:$W$361, MATCH('O5 Details by Class &amp; Accounts'!AG$18, 'E2 Allocators'!$B$15:$W$15, 0),FALSE)*$G31), 0, VLOOKUP(VLOOKUP($A31, 'E4 TB Allocation Details'!$A$18:$L$217, MATCH("Customer ID", 'E4 TB Allocation Details'!$A$18:$L$18, 0),FALSE), 'E2 Allocators'!$B$15:$W$361, MATCH('O5 Details by Class &amp; Accounts'!AG$18, 'E2 Allocators'!$B$15:$W$15, 0),FALSE)*$G31)</f>
        <v>0</v>
      </c>
      <c r="AH31" s="1334">
        <f>IF(ISERROR(VLOOKUP(VLOOKUP($A31, 'E4 TB Allocation Details'!$A$18:$L$217, MATCH("Customer ID", 'E4 TB Allocation Details'!$A$18:$L$18, 0),FALSE), 'E2 Allocators'!$B$15:$W$361, MATCH('O5 Details by Class &amp; Accounts'!AH$18, 'E2 Allocators'!$B$15:$W$15, 0),FALSE)*$G31), 0, VLOOKUP(VLOOKUP($A31, 'E4 TB Allocation Details'!$A$18:$L$217, MATCH("Customer ID", 'E4 TB Allocation Details'!$A$18:$L$18, 0),FALSE), 'E2 Allocators'!$B$15:$W$361, MATCH('O5 Details by Class &amp; Accounts'!AH$18, 'E2 Allocators'!$B$15:$W$15, 0),FALSE)*$G31)</f>
        <v>0</v>
      </c>
      <c r="AI31" s="1334">
        <f>IF(ISERROR(VLOOKUP(VLOOKUP($A31, 'E4 TB Allocation Details'!$A$18:$L$217, MATCH("Customer ID", 'E4 TB Allocation Details'!$A$18:$L$18, 0),FALSE), 'E2 Allocators'!$B$15:$W$361, MATCH('O5 Details by Class &amp; Accounts'!AI$18, 'E2 Allocators'!$B$15:$W$15, 0),FALSE)*$G31), 0, VLOOKUP(VLOOKUP($A31, 'E4 TB Allocation Details'!$A$18:$L$217, MATCH("Customer ID", 'E4 TB Allocation Details'!$A$18:$L$18, 0),FALSE), 'E2 Allocators'!$B$15:$W$361, MATCH('O5 Details by Class &amp; Accounts'!AI$18, 'E2 Allocators'!$B$15:$W$15, 0),FALSE)*$G31)</f>
        <v>0</v>
      </c>
      <c r="AJ31" s="1334">
        <f>IF(ISERROR(VLOOKUP(VLOOKUP($A31, 'E4 TB Allocation Details'!$A$18:$L$217, MATCH("Customer ID", 'E4 TB Allocation Details'!$A$18:$L$18, 0),FALSE), 'E2 Allocators'!$B$15:$W$361, MATCH('O5 Details by Class &amp; Accounts'!AJ$18, 'E2 Allocators'!$B$15:$W$15, 0),FALSE)*$G31), 0, VLOOKUP(VLOOKUP($A31, 'E4 TB Allocation Details'!$A$18:$L$217, MATCH("Customer ID", 'E4 TB Allocation Details'!$A$18:$L$18, 0),FALSE), 'E2 Allocators'!$B$15:$W$361, MATCH('O5 Details by Class &amp; Accounts'!AJ$18, 'E2 Allocators'!$B$15:$W$15, 0),FALSE)*$G31)</f>
        <v>0</v>
      </c>
      <c r="AK31" s="1334">
        <f>IF(ISERROR(VLOOKUP(VLOOKUP($A31, 'E4 TB Allocation Details'!$A$18:$L$217, MATCH("Customer ID", 'E4 TB Allocation Details'!$A$18:$L$18, 0),FALSE), 'E2 Allocators'!$B$15:$W$361, MATCH('O5 Details by Class &amp; Accounts'!AK$18, 'E2 Allocators'!$B$15:$W$15, 0),FALSE)*$G31), 0, VLOOKUP(VLOOKUP($A31, 'E4 TB Allocation Details'!$A$18:$L$217, MATCH("Customer ID", 'E4 TB Allocation Details'!$A$18:$L$18, 0),FALSE), 'E2 Allocators'!$B$15:$W$361, MATCH('O5 Details by Class &amp; Accounts'!AK$18, 'E2 Allocators'!$B$15:$W$15, 0),FALSE)*$G31)</f>
        <v>0</v>
      </c>
      <c r="AL31" s="1334">
        <f>IF(ISERROR(VLOOKUP(VLOOKUP($A31, 'E4 TB Allocation Details'!$A$18:$L$217, MATCH("Customer ID", 'E4 TB Allocation Details'!$A$18:$L$18, 0),FALSE), 'E2 Allocators'!$B$15:$W$361, MATCH('O5 Details by Class &amp; Accounts'!AL$18, 'E2 Allocators'!$B$15:$W$15, 0),FALSE)*$G31), 0, VLOOKUP(VLOOKUP($A31, 'E4 TB Allocation Details'!$A$18:$L$217, MATCH("Customer ID", 'E4 TB Allocation Details'!$A$18:$L$18, 0),FALSE), 'E2 Allocators'!$B$15:$W$361, MATCH('O5 Details by Class &amp; Accounts'!AL$18, 'E2 Allocators'!$B$15:$W$15, 0),FALSE)*$G31)</f>
        <v>0</v>
      </c>
      <c r="AM31" s="1334">
        <f>IF(ISERROR(VLOOKUP(VLOOKUP($A31, 'E4 TB Allocation Details'!$A$18:$L$217, MATCH("Customer ID", 'E4 TB Allocation Details'!$A$18:$L$18, 0),FALSE), 'E2 Allocators'!$B$15:$W$361, MATCH('O5 Details by Class &amp; Accounts'!AM$18, 'E2 Allocators'!$B$15:$W$15, 0),FALSE)*$G31), 0, VLOOKUP(VLOOKUP($A31, 'E4 TB Allocation Details'!$A$18:$L$217, MATCH("Customer ID", 'E4 TB Allocation Details'!$A$18:$L$18, 0),FALSE), 'E2 Allocators'!$B$15:$W$361, MATCH('O5 Details by Class &amp; Accounts'!AM$18, 'E2 Allocators'!$B$15:$W$15, 0),FALSE)*$G31)</f>
        <v>0</v>
      </c>
      <c r="AN31" s="1334">
        <f>IF(ISERROR(VLOOKUP(VLOOKUP($A31, 'E4 TB Allocation Details'!$A$18:$L$217, MATCH("Customer ID", 'E4 TB Allocation Details'!$A$18:$L$18, 0),FALSE), 'E2 Allocators'!$B$15:$W$361, MATCH('O5 Details by Class &amp; Accounts'!AN$18, 'E2 Allocators'!$B$15:$W$15, 0),FALSE)*$G31), 0, VLOOKUP(VLOOKUP($A31, 'E4 TB Allocation Details'!$A$18:$L$217, MATCH("Customer ID", 'E4 TB Allocation Details'!$A$18:$L$18, 0),FALSE), 'E2 Allocators'!$B$15:$W$361, MATCH('O5 Details by Class &amp; Accounts'!AN$18, 'E2 Allocators'!$B$15:$W$15, 0),FALSE)*$G31)</f>
        <v>0</v>
      </c>
      <c r="AO31" s="1334">
        <f>IF(ISERROR(VLOOKUP(VLOOKUP($A31, 'E4 TB Allocation Details'!$A$18:$L$217, MATCH("Customer ID", 'E4 TB Allocation Details'!$A$18:$L$18, 0),FALSE), 'E2 Allocators'!$B$15:$W$361, MATCH('O5 Details by Class &amp; Accounts'!AO$18, 'E2 Allocators'!$B$15:$W$15, 0),FALSE)*$G31), 0, VLOOKUP(VLOOKUP($A31, 'E4 TB Allocation Details'!$A$18:$L$217, MATCH("Customer ID", 'E4 TB Allocation Details'!$A$18:$L$18, 0),FALSE), 'E2 Allocators'!$B$15:$W$361, MATCH('O5 Details by Class &amp; Accounts'!AO$18, 'E2 Allocators'!$B$15:$W$15, 0),FALSE)*$G31)</f>
        <v>0</v>
      </c>
      <c r="AP31" s="1334">
        <f>IF(ISERROR(VLOOKUP(VLOOKUP($A31, 'E4 TB Allocation Details'!$A$18:$L$217, MATCH("Customer ID", 'E4 TB Allocation Details'!$A$18:$L$18, 0),FALSE), 'E2 Allocators'!$B$15:$W$361, MATCH('O5 Details by Class &amp; Accounts'!AP$18, 'E2 Allocators'!$B$15:$W$15, 0),FALSE)*$G31), 0, VLOOKUP(VLOOKUP($A31, 'E4 TB Allocation Details'!$A$18:$L$217, MATCH("Customer ID", 'E4 TB Allocation Details'!$A$18:$L$18, 0),FALSE), 'E2 Allocators'!$B$15:$W$361, MATCH('O5 Details by Class &amp; Accounts'!AP$18, 'E2 Allocators'!$B$15:$W$15, 0),FALSE)*$G31)</f>
        <v>0</v>
      </c>
      <c r="AQ31" s="1334">
        <f>IF(ISERROR(VLOOKUP(VLOOKUP($A31, 'E4 TB Allocation Details'!$A$18:$L$217, MATCH("Customer ID", 'E4 TB Allocation Details'!$A$18:$L$18, 0),FALSE), 'E2 Allocators'!$B$15:$W$361, MATCH('O5 Details by Class &amp; Accounts'!AQ$18, 'E2 Allocators'!$B$15:$W$15, 0),FALSE)*$G31), 0, VLOOKUP(VLOOKUP($A31, 'E4 TB Allocation Details'!$A$18:$L$217, MATCH("Customer ID", 'E4 TB Allocation Details'!$A$18:$L$18, 0),FALSE), 'E2 Allocators'!$B$15:$W$361, MATCH('O5 Details by Class &amp; Accounts'!AQ$18, 'E2 Allocators'!$B$15:$W$15, 0),FALSE)*$G31)</f>
        <v>0</v>
      </c>
      <c r="AR31" s="1334">
        <f>IF(ISERROR(VLOOKUP(VLOOKUP($A31, 'E4 TB Allocation Details'!$A$18:$L$217, MATCH("Customer ID", 'E4 TB Allocation Details'!$A$18:$L$18, 0),FALSE), 'E2 Allocators'!$B$15:$W$361, MATCH('O5 Details by Class &amp; Accounts'!AR$18, 'E2 Allocators'!$B$15:$W$15, 0),FALSE)*$G31), 0, VLOOKUP(VLOOKUP($A31, 'E4 TB Allocation Details'!$A$18:$L$217, MATCH("Customer ID", 'E4 TB Allocation Details'!$A$18:$L$18, 0),FALSE), 'E2 Allocators'!$B$15:$W$361, MATCH('O5 Details by Class &amp; Accounts'!AR$18, 'E2 Allocators'!$B$15:$W$15, 0),FALSE)*$G31)</f>
        <v>0</v>
      </c>
      <c r="AS31" s="1334">
        <f>IF(ISERROR(VLOOKUP(VLOOKUP($A31, 'E4 TB Allocation Details'!$A$18:$L$217, MATCH("Customer ID", 'E4 TB Allocation Details'!$A$18:$L$18, 0),FALSE), 'E2 Allocators'!$B$15:$W$361, MATCH('O5 Details by Class &amp; Accounts'!AS$18, 'E2 Allocators'!$B$15:$W$15, 0),FALSE)*$G31), 0, VLOOKUP(VLOOKUP($A31, 'E4 TB Allocation Details'!$A$18:$L$217, MATCH("Customer ID", 'E4 TB Allocation Details'!$A$18:$L$18, 0),FALSE), 'E2 Allocators'!$B$15:$W$361, MATCH('O5 Details by Class &amp; Accounts'!AS$18, 'E2 Allocators'!$B$15:$W$15, 0),FALSE)*$G31)</f>
        <v>0</v>
      </c>
      <c r="AT31" s="1334">
        <f>IF(ISERROR(VLOOKUP(VLOOKUP($A31, 'E4 TB Allocation Details'!$A$18:$L$217, MATCH("Customer ID", 'E4 TB Allocation Details'!$A$18:$L$18, 0),FALSE), 'E2 Allocators'!$B$15:$W$361, MATCH('O5 Details by Class &amp; Accounts'!AT$18, 'E2 Allocators'!$B$15:$W$15, 0),FALSE)*$G31), 0, VLOOKUP(VLOOKUP($A31, 'E4 TB Allocation Details'!$A$18:$L$217, MATCH("Customer ID", 'E4 TB Allocation Details'!$A$18:$L$18, 0),FALSE), 'E2 Allocators'!$B$15:$W$361, MATCH('O5 Details by Class &amp; Accounts'!AT$18, 'E2 Allocators'!$B$15:$W$15, 0),FALSE)*$G31)</f>
        <v>0</v>
      </c>
      <c r="AU31" s="1334">
        <f>IF(ISERROR(VLOOKUP(VLOOKUP($A31, 'E4 TB Allocation Details'!$A$18:$L$217, MATCH("Customer ID", 'E4 TB Allocation Details'!$A$18:$L$18, 0),FALSE), 'E2 Allocators'!$B$15:$W$361, MATCH('O5 Details by Class &amp; Accounts'!AU$18, 'E2 Allocators'!$B$15:$W$15, 0),FALSE)*$G31), 0, VLOOKUP(VLOOKUP($A31, 'E4 TB Allocation Details'!$A$18:$L$217, MATCH("Customer ID", 'E4 TB Allocation Details'!$A$18:$L$18, 0),FALSE), 'E2 Allocators'!$B$15:$W$361, MATCH('O5 Details by Class &amp; Accounts'!AU$18, 'E2 Allocators'!$B$15:$W$15, 0),FALSE)*$G31)</f>
        <v>0</v>
      </c>
      <c r="AV31" s="1334">
        <f>IF(ISERROR(VLOOKUP(VLOOKUP($A31, 'E4 TB Allocation Details'!$A$18:$L$217, MATCH("Customer ID", 'E4 TB Allocation Details'!$A$18:$L$18, 0),FALSE), 'E2 Allocators'!$B$15:$W$361, MATCH('O5 Details by Class &amp; Accounts'!AV$18, 'E2 Allocators'!$B$15:$W$15, 0),FALSE)*$G31), 0, VLOOKUP(VLOOKUP($A31, 'E4 TB Allocation Details'!$A$18:$L$217, MATCH("Customer ID", 'E4 TB Allocation Details'!$A$18:$L$18, 0),FALSE), 'E2 Allocators'!$B$15:$W$361, MATCH('O5 Details by Class &amp; Accounts'!AV$18, 'E2 Allocators'!$B$15:$W$15, 0),FALSE)*$G31)</f>
        <v>0</v>
      </c>
      <c r="AW31" s="1334">
        <f>IF(ISERROR(VLOOKUP(VLOOKUP($A31, 'E4 TB Allocation Details'!$A$18:$L$217, MATCH("Customer ID", 'E4 TB Allocation Details'!$A$18:$L$18, 0),FALSE), 'E2 Allocators'!$B$15:$W$361, MATCH('O5 Details by Class &amp; Accounts'!AW$18, 'E2 Allocators'!$B$15:$W$15, 0),FALSE)*$G31), 0, VLOOKUP(VLOOKUP($A31, 'E4 TB Allocation Details'!$A$18:$L$217, MATCH("Customer ID", 'E4 TB Allocation Details'!$A$18:$L$18, 0),FALSE), 'E2 Allocators'!$B$15:$W$361, MATCH('O5 Details by Class &amp; Accounts'!AW$18, 'E2 Allocators'!$B$15:$W$15, 0),FALSE)*$G31)</f>
        <v>0</v>
      </c>
      <c r="AX31" s="1334">
        <f t="shared" si="2"/>
        <v>0</v>
      </c>
      <c r="AY31" s="1334">
        <f>IF(ISERROR(VLOOKUP(VLOOKUP($A31, 'E4 TB Allocation Details'!$A$18:$L$217, MATCH("Misc ID", 'E4 TB Allocation Details'!$A$18:$L$18, 0),FALSE), 'E2 Allocators'!$B$15:$W$361, MATCH('O5 Details by Class &amp; Accounts'!AY$18, 'E2 Allocators'!$B$15:$W$15, 0),FALSE)*$E31), 0, VLOOKUP(VLOOKUP($A31, 'E4 TB Allocation Details'!$A$18:$L$217, MATCH("Misc ID", 'E4 TB Allocation Details'!$A$18:$L$18, 0),FALSE), 'E2 Allocators'!$B$15:$W$361, MATCH('O5 Details by Class &amp; Accounts'!AY$18, 'E2 Allocators'!$B$15:$W$15, 0),FALSE)*$E31)</f>
        <v>0</v>
      </c>
      <c r="AZ31" s="1334">
        <f>IF(ISERROR(VLOOKUP(VLOOKUP($A31, 'E4 TB Allocation Details'!$A$18:$L$217, MATCH("Misc ID", 'E4 TB Allocation Details'!$A$18:$L$18, 0),FALSE), 'E2 Allocators'!$B$15:$W$361, MATCH('O5 Details by Class &amp; Accounts'!AZ$18, 'E2 Allocators'!$B$15:$W$15, 0),FALSE)*$E31), 0, VLOOKUP(VLOOKUP($A31, 'E4 TB Allocation Details'!$A$18:$L$217, MATCH("Misc ID", 'E4 TB Allocation Details'!$A$18:$L$18, 0),FALSE), 'E2 Allocators'!$B$15:$W$361, MATCH('O5 Details by Class &amp; Accounts'!AZ$18, 'E2 Allocators'!$B$15:$W$15, 0),FALSE)*$E31)</f>
        <v>0</v>
      </c>
      <c r="BA31" s="1334">
        <f>IF(ISERROR(VLOOKUP(VLOOKUP($A31, 'E4 TB Allocation Details'!$A$18:$L$217, MATCH("Misc ID", 'E4 TB Allocation Details'!$A$18:$L$18, 0),FALSE), 'E2 Allocators'!$B$15:$W$361, MATCH('O5 Details by Class &amp; Accounts'!BA$18, 'E2 Allocators'!$B$15:$W$15, 0),FALSE)*$E31), 0, VLOOKUP(VLOOKUP($A31, 'E4 TB Allocation Details'!$A$18:$L$217, MATCH("Misc ID", 'E4 TB Allocation Details'!$A$18:$L$18, 0),FALSE), 'E2 Allocators'!$B$15:$W$361, MATCH('O5 Details by Class &amp; Accounts'!BA$18, 'E2 Allocators'!$B$15:$W$15, 0),FALSE)*$E31)</f>
        <v>0</v>
      </c>
      <c r="BB31" s="1334">
        <f>IF(ISERROR(VLOOKUP(VLOOKUP($A31, 'E4 TB Allocation Details'!$A$18:$L$217, MATCH("Misc ID", 'E4 TB Allocation Details'!$A$18:$L$18, 0),FALSE), 'E2 Allocators'!$B$15:$W$361, MATCH('O5 Details by Class &amp; Accounts'!BB$18, 'E2 Allocators'!$B$15:$W$15, 0),FALSE)*$E31), 0, VLOOKUP(VLOOKUP($A31, 'E4 TB Allocation Details'!$A$18:$L$217, MATCH("Misc ID", 'E4 TB Allocation Details'!$A$18:$L$18, 0),FALSE), 'E2 Allocators'!$B$15:$W$361, MATCH('O5 Details by Class &amp; Accounts'!BB$18, 'E2 Allocators'!$B$15:$W$15, 0),FALSE)*$E31)</f>
        <v>0</v>
      </c>
      <c r="BC31" s="1334">
        <f>IF(ISERROR(VLOOKUP(VLOOKUP($A31, 'E4 TB Allocation Details'!$A$18:$L$217, MATCH("Misc ID", 'E4 TB Allocation Details'!$A$18:$L$18, 0),FALSE), 'E2 Allocators'!$B$15:$W$361, MATCH('O5 Details by Class &amp; Accounts'!BC$18, 'E2 Allocators'!$B$15:$W$15, 0),FALSE)*$E31), 0, VLOOKUP(VLOOKUP($A31, 'E4 TB Allocation Details'!$A$18:$L$217, MATCH("Misc ID", 'E4 TB Allocation Details'!$A$18:$L$18, 0),FALSE), 'E2 Allocators'!$B$15:$W$361, MATCH('O5 Details by Class &amp; Accounts'!BC$18, 'E2 Allocators'!$B$15:$W$15, 0),FALSE)*$E31)</f>
        <v>0</v>
      </c>
      <c r="BD31" s="1334">
        <f>IF(ISERROR(VLOOKUP(VLOOKUP($A31, 'E4 TB Allocation Details'!$A$18:$L$217, MATCH("Misc ID", 'E4 TB Allocation Details'!$A$18:$L$18, 0),FALSE), 'E2 Allocators'!$B$15:$W$361, MATCH('O5 Details by Class &amp; Accounts'!BD$18, 'E2 Allocators'!$B$15:$W$15, 0),FALSE)*$E31), 0, VLOOKUP(VLOOKUP($A31, 'E4 TB Allocation Details'!$A$18:$L$217, MATCH("Misc ID", 'E4 TB Allocation Details'!$A$18:$L$18, 0),FALSE), 'E2 Allocators'!$B$15:$W$361, MATCH('O5 Details by Class &amp; Accounts'!BD$18, 'E2 Allocators'!$B$15:$W$15, 0),FALSE)*$E31)</f>
        <v>0</v>
      </c>
      <c r="BE31" s="1334">
        <f>IF(ISERROR(VLOOKUP(VLOOKUP($A31, 'E4 TB Allocation Details'!$A$18:$L$217, MATCH("Misc ID", 'E4 TB Allocation Details'!$A$18:$L$18, 0),FALSE), 'E2 Allocators'!$B$15:$W$361, MATCH('O5 Details by Class &amp; Accounts'!BE$18, 'E2 Allocators'!$B$15:$W$15, 0),FALSE)*$E31), 0, VLOOKUP(VLOOKUP($A31, 'E4 TB Allocation Details'!$A$18:$L$217, MATCH("Misc ID", 'E4 TB Allocation Details'!$A$18:$L$18, 0),FALSE), 'E2 Allocators'!$B$15:$W$361, MATCH('O5 Details by Class &amp; Accounts'!BE$18, 'E2 Allocators'!$B$15:$W$15, 0),FALSE)*$E31)</f>
        <v>0</v>
      </c>
      <c r="BF31" s="1334">
        <f>IF(ISERROR(VLOOKUP(VLOOKUP($A31, 'E4 TB Allocation Details'!$A$18:$L$217, MATCH("Misc ID", 'E4 TB Allocation Details'!$A$18:$L$18, 0),FALSE), 'E2 Allocators'!$B$15:$W$361, MATCH('O5 Details by Class &amp; Accounts'!BF$18, 'E2 Allocators'!$B$15:$W$15, 0),FALSE)*$E31), 0, VLOOKUP(VLOOKUP($A31, 'E4 TB Allocation Details'!$A$18:$L$217, MATCH("Misc ID", 'E4 TB Allocation Details'!$A$18:$L$18, 0),FALSE), 'E2 Allocators'!$B$15:$W$361, MATCH('O5 Details by Class &amp; Accounts'!BF$18, 'E2 Allocators'!$B$15:$W$15, 0),FALSE)*$E31)</f>
        <v>0</v>
      </c>
      <c r="BG31" s="1334">
        <f>IF(ISERROR(VLOOKUP(VLOOKUP($A31, 'E4 TB Allocation Details'!$A$18:$L$217, MATCH("Misc ID", 'E4 TB Allocation Details'!$A$18:$L$18, 0),FALSE), 'E2 Allocators'!$B$15:$W$361, MATCH('O5 Details by Class &amp; Accounts'!BG$18, 'E2 Allocators'!$B$15:$W$15, 0),FALSE)*$E31), 0, VLOOKUP(VLOOKUP($A31, 'E4 TB Allocation Details'!$A$18:$L$217, MATCH("Misc ID", 'E4 TB Allocation Details'!$A$18:$L$18, 0),FALSE), 'E2 Allocators'!$B$15:$W$361, MATCH('O5 Details by Class &amp; Accounts'!BG$18, 'E2 Allocators'!$B$15:$W$15, 0),FALSE)*$E31)</f>
        <v>0</v>
      </c>
      <c r="BH31" s="1334">
        <f>IF(ISERROR(VLOOKUP(VLOOKUP($A31, 'E4 TB Allocation Details'!$A$18:$L$217, MATCH("Misc ID", 'E4 TB Allocation Details'!$A$18:$L$18, 0),FALSE), 'E2 Allocators'!$B$15:$W$361, MATCH('O5 Details by Class &amp; Accounts'!BH$18, 'E2 Allocators'!$B$15:$W$15, 0),FALSE)*$E31), 0, VLOOKUP(VLOOKUP($A31, 'E4 TB Allocation Details'!$A$18:$L$217, MATCH("Misc ID", 'E4 TB Allocation Details'!$A$18:$L$18, 0),FALSE), 'E2 Allocators'!$B$15:$W$361, MATCH('O5 Details by Class &amp; Accounts'!BH$18, 'E2 Allocators'!$B$15:$W$15, 0),FALSE)*$E31)</f>
        <v>0</v>
      </c>
      <c r="BI31" s="1334">
        <f>IF(ISERROR(VLOOKUP(VLOOKUP($A31, 'E4 TB Allocation Details'!$A$18:$L$217, MATCH("Misc ID", 'E4 TB Allocation Details'!$A$18:$L$18, 0),FALSE), 'E2 Allocators'!$B$15:$W$361, MATCH('O5 Details by Class &amp; Accounts'!BI$18, 'E2 Allocators'!$B$15:$W$15, 0),FALSE)*$E31), 0, VLOOKUP(VLOOKUP($A31, 'E4 TB Allocation Details'!$A$18:$L$217, MATCH("Misc ID", 'E4 TB Allocation Details'!$A$18:$L$18, 0),FALSE), 'E2 Allocators'!$B$15:$W$361, MATCH('O5 Details by Class &amp; Accounts'!BI$18, 'E2 Allocators'!$B$15:$W$15, 0),FALSE)*$E31)</f>
        <v>0</v>
      </c>
      <c r="BJ31" s="1334">
        <f>IF(ISERROR(VLOOKUP(VLOOKUP($A31, 'E4 TB Allocation Details'!$A$18:$L$217, MATCH("Misc ID", 'E4 TB Allocation Details'!$A$18:$L$18, 0),FALSE), 'E2 Allocators'!$B$15:$W$361, MATCH('O5 Details by Class &amp; Accounts'!BJ$18, 'E2 Allocators'!$B$15:$W$15, 0),FALSE)*$E31), 0, VLOOKUP(VLOOKUP($A31, 'E4 TB Allocation Details'!$A$18:$L$217, MATCH("Misc ID", 'E4 TB Allocation Details'!$A$18:$L$18, 0),FALSE), 'E2 Allocators'!$B$15:$W$361, MATCH('O5 Details by Class &amp; Accounts'!BJ$18, 'E2 Allocators'!$B$15:$W$15, 0),FALSE)*$E31)</f>
        <v>0</v>
      </c>
      <c r="BK31" s="1334">
        <f>IF(ISERROR(VLOOKUP(VLOOKUP($A31, 'E4 TB Allocation Details'!$A$18:$L$217, MATCH("Misc ID", 'E4 TB Allocation Details'!$A$18:$L$18, 0),FALSE), 'E2 Allocators'!$B$15:$W$361, MATCH('O5 Details by Class &amp; Accounts'!BK$18, 'E2 Allocators'!$B$15:$W$15, 0),FALSE)*$E31), 0, VLOOKUP(VLOOKUP($A31, 'E4 TB Allocation Details'!$A$18:$L$217, MATCH("Misc ID", 'E4 TB Allocation Details'!$A$18:$L$18, 0),FALSE), 'E2 Allocators'!$B$15:$W$361, MATCH('O5 Details by Class &amp; Accounts'!BK$18, 'E2 Allocators'!$B$15:$W$15, 0),FALSE)*$E31)</f>
        <v>0</v>
      </c>
      <c r="BL31" s="1334">
        <f>IF(ISERROR(VLOOKUP(VLOOKUP($A31, 'E4 TB Allocation Details'!$A$18:$L$217, MATCH("Misc ID", 'E4 TB Allocation Details'!$A$18:$L$18, 0),FALSE), 'E2 Allocators'!$B$15:$W$361, MATCH('O5 Details by Class &amp; Accounts'!BL$18, 'E2 Allocators'!$B$15:$W$15, 0),FALSE)*$E31), 0, VLOOKUP(VLOOKUP($A31, 'E4 TB Allocation Details'!$A$18:$L$217, MATCH("Misc ID", 'E4 TB Allocation Details'!$A$18:$L$18, 0),FALSE), 'E2 Allocators'!$B$15:$W$361, MATCH('O5 Details by Class &amp; Accounts'!BL$18, 'E2 Allocators'!$B$15:$W$15, 0),FALSE)*$E31)</f>
        <v>0</v>
      </c>
      <c r="BM31" s="1334">
        <f>IF(ISERROR(VLOOKUP(VLOOKUP($A31, 'E4 TB Allocation Details'!$A$18:$L$217, MATCH("Misc ID", 'E4 TB Allocation Details'!$A$18:$L$18, 0),FALSE), 'E2 Allocators'!$B$15:$W$361, MATCH('O5 Details by Class &amp; Accounts'!BM$18, 'E2 Allocators'!$B$15:$W$15, 0),FALSE)*$E31), 0, VLOOKUP(VLOOKUP($A31, 'E4 TB Allocation Details'!$A$18:$L$217, MATCH("Misc ID", 'E4 TB Allocation Details'!$A$18:$L$18, 0),FALSE), 'E2 Allocators'!$B$15:$W$361, MATCH('O5 Details by Class &amp; Accounts'!BM$18, 'E2 Allocators'!$B$15:$W$15, 0),FALSE)*$E31)</f>
        <v>0</v>
      </c>
      <c r="BN31" s="1334">
        <f>IF(ISERROR(VLOOKUP(VLOOKUP($A31, 'E4 TB Allocation Details'!$A$18:$L$217, MATCH("Misc ID", 'E4 TB Allocation Details'!$A$18:$L$18, 0),FALSE), 'E2 Allocators'!$B$15:$W$361, MATCH('O5 Details by Class &amp; Accounts'!BN$18, 'E2 Allocators'!$B$15:$W$15, 0),FALSE)*$E31), 0, VLOOKUP(VLOOKUP($A31, 'E4 TB Allocation Details'!$A$18:$L$217, MATCH("Misc ID", 'E4 TB Allocation Details'!$A$18:$L$18, 0),FALSE), 'E2 Allocators'!$B$15:$W$361, MATCH('O5 Details by Class &amp; Accounts'!BN$18, 'E2 Allocators'!$B$15:$W$15, 0),FALSE)*$E31)</f>
        <v>0</v>
      </c>
      <c r="BO31" s="1334">
        <f>IF(ISERROR(VLOOKUP(VLOOKUP($A31, 'E4 TB Allocation Details'!$A$18:$L$217, MATCH("Misc ID", 'E4 TB Allocation Details'!$A$18:$L$18, 0),FALSE), 'E2 Allocators'!$B$15:$W$361, MATCH('O5 Details by Class &amp; Accounts'!BO$18, 'E2 Allocators'!$B$15:$W$15, 0),FALSE)*$E31), 0, VLOOKUP(VLOOKUP($A31, 'E4 TB Allocation Details'!$A$18:$L$217, MATCH("Misc ID", 'E4 TB Allocation Details'!$A$18:$L$18, 0),FALSE), 'E2 Allocators'!$B$15:$W$361, MATCH('O5 Details by Class &amp; Accounts'!BO$18, 'E2 Allocators'!$B$15:$W$15, 0),FALSE)*$E31)</f>
        <v>0</v>
      </c>
      <c r="BP31" s="1334">
        <f>IF(ISERROR(VLOOKUP(VLOOKUP($A31, 'E4 TB Allocation Details'!$A$18:$L$217, MATCH("Misc ID", 'E4 TB Allocation Details'!$A$18:$L$18, 0),FALSE), 'E2 Allocators'!$B$15:$W$361, MATCH('O5 Details by Class &amp; Accounts'!BP$18, 'E2 Allocators'!$B$15:$W$15, 0),FALSE)*$E31), 0, VLOOKUP(VLOOKUP($A31, 'E4 TB Allocation Details'!$A$18:$L$217, MATCH("Misc ID", 'E4 TB Allocation Details'!$A$18:$L$18, 0),FALSE), 'E2 Allocators'!$B$15:$W$361, MATCH('O5 Details by Class &amp; Accounts'!BP$18, 'E2 Allocators'!$B$15:$W$15, 0),FALSE)*$E31)</f>
        <v>0</v>
      </c>
      <c r="BQ31" s="1334">
        <f>IF(ISERROR(VLOOKUP(VLOOKUP($A31, 'E4 TB Allocation Details'!$A$18:$L$217, MATCH("Misc ID", 'E4 TB Allocation Details'!$A$18:$L$18, 0),FALSE), 'E2 Allocators'!$B$15:$W$361, MATCH('O5 Details by Class &amp; Accounts'!BQ$18, 'E2 Allocators'!$B$15:$W$15, 0),FALSE)*$E31), 0, VLOOKUP(VLOOKUP($A31, 'E4 TB Allocation Details'!$A$18:$L$217, MATCH("Misc ID", 'E4 TB Allocation Details'!$A$18:$L$18, 0),FALSE), 'E2 Allocators'!$B$15:$W$361, MATCH('O5 Details by Class &amp; Accounts'!BQ$18, 'E2 Allocators'!$B$15:$W$15, 0),FALSE)*$E31)</f>
        <v>0</v>
      </c>
      <c r="BR31" s="1334">
        <f>IF(ISERROR(VLOOKUP(VLOOKUP($A31, 'E4 TB Allocation Details'!$A$18:$L$217, MATCH("Misc ID", 'E4 TB Allocation Details'!$A$18:$L$18, 0),FALSE), 'E2 Allocators'!$B$15:$W$361, MATCH('O5 Details by Class &amp; Accounts'!BR$18, 'E2 Allocators'!$B$15:$W$15, 0),FALSE)*$E31), 0, VLOOKUP(VLOOKUP($A31, 'E4 TB Allocation Details'!$A$18:$L$217, MATCH("Misc ID", 'E4 TB Allocation Details'!$A$18:$L$18, 0),FALSE), 'E2 Allocators'!$B$15:$W$361, MATCH('O5 Details by Class &amp; Accounts'!BR$18, 'E2 Allocators'!$B$15:$W$15, 0),FALSE)*$E31)</f>
        <v>0</v>
      </c>
      <c r="BS31" s="1334">
        <f t="shared" si="3"/>
        <v>0</v>
      </c>
      <c r="BT31" s="1334">
        <f>IF(ISERROR(VLOOKUP(VLOOKUP($A31, 'E4 TB Allocation Details'!$A$18:$L$217, MATCH("A &amp; G ID", 'E4 TB Allocation Details'!$A$18:$L$18, 0),FALSE), 'E2 Allocators'!$B$15:$W$361, MATCH('O5 Details by Class &amp; Accounts'!BT$18, 'E2 Allocators'!$B$15:$W$15, 0),FALSE)*$E31), 0, VLOOKUP(VLOOKUP($A31, 'E4 TB Allocation Details'!$A$18:$L$217, MATCH("A &amp; G ID", 'E4 TB Allocation Details'!$A$18:$L$18, 0),FALSE), 'E2 Allocators'!$B$15:$W$361, MATCH('O5 Details by Class &amp; Accounts'!BT$18, 'E2 Allocators'!$B$15:$W$15, 0),FALSE)*$E31)</f>
        <v>0</v>
      </c>
      <c r="BU31" s="1334">
        <f>IF(ISERROR(VLOOKUP(VLOOKUP($A31, 'E4 TB Allocation Details'!$A$18:$L$217, MATCH("A &amp; G ID", 'E4 TB Allocation Details'!$A$18:$L$18, 0),FALSE), 'E2 Allocators'!$B$15:$W$361, MATCH('O5 Details by Class &amp; Accounts'!BU$18, 'E2 Allocators'!$B$15:$W$15, 0),FALSE)*$E31), 0, VLOOKUP(VLOOKUP($A31, 'E4 TB Allocation Details'!$A$18:$L$217, MATCH("A &amp; G ID", 'E4 TB Allocation Details'!$A$18:$L$18, 0),FALSE), 'E2 Allocators'!$B$15:$W$361, MATCH('O5 Details by Class &amp; Accounts'!BU$18, 'E2 Allocators'!$B$15:$W$15, 0),FALSE)*$E31)</f>
        <v>0</v>
      </c>
      <c r="BV31" s="1334">
        <f>IF(ISERROR(VLOOKUP(VLOOKUP($A31, 'E4 TB Allocation Details'!$A$18:$L$217, MATCH("A &amp; G ID", 'E4 TB Allocation Details'!$A$18:$L$18, 0),FALSE), 'E2 Allocators'!$B$15:$W$361, MATCH('O5 Details by Class &amp; Accounts'!BV$18, 'E2 Allocators'!$B$15:$W$15, 0),FALSE)*$E31), 0, VLOOKUP(VLOOKUP($A31, 'E4 TB Allocation Details'!$A$18:$L$217, MATCH("A &amp; G ID", 'E4 TB Allocation Details'!$A$18:$L$18, 0),FALSE), 'E2 Allocators'!$B$15:$W$361, MATCH('O5 Details by Class &amp; Accounts'!BV$18, 'E2 Allocators'!$B$15:$W$15, 0),FALSE)*$E31)</f>
        <v>0</v>
      </c>
      <c r="BW31" s="1334">
        <f>IF(ISERROR(VLOOKUP(VLOOKUP($A31, 'E4 TB Allocation Details'!$A$18:$L$217, MATCH("A &amp; G ID", 'E4 TB Allocation Details'!$A$18:$L$18, 0),FALSE), 'E2 Allocators'!$B$15:$W$361, MATCH('O5 Details by Class &amp; Accounts'!BW$18, 'E2 Allocators'!$B$15:$W$15, 0),FALSE)*$E31), 0, VLOOKUP(VLOOKUP($A31, 'E4 TB Allocation Details'!$A$18:$L$217, MATCH("A &amp; G ID", 'E4 TB Allocation Details'!$A$18:$L$18, 0),FALSE), 'E2 Allocators'!$B$15:$W$361, MATCH('O5 Details by Class &amp; Accounts'!BW$18, 'E2 Allocators'!$B$15:$W$15, 0),FALSE)*$E31)</f>
        <v>0</v>
      </c>
      <c r="BX31" s="1334">
        <f>IF(ISERROR(VLOOKUP(VLOOKUP($A31, 'E4 TB Allocation Details'!$A$18:$L$217, MATCH("A &amp; G ID", 'E4 TB Allocation Details'!$A$18:$L$18, 0),FALSE), 'E2 Allocators'!$B$15:$W$361, MATCH('O5 Details by Class &amp; Accounts'!BX$18, 'E2 Allocators'!$B$15:$W$15, 0),FALSE)*$E31), 0, VLOOKUP(VLOOKUP($A31, 'E4 TB Allocation Details'!$A$18:$L$217, MATCH("A &amp; G ID", 'E4 TB Allocation Details'!$A$18:$L$18, 0),FALSE), 'E2 Allocators'!$B$15:$W$361, MATCH('O5 Details by Class &amp; Accounts'!BX$18, 'E2 Allocators'!$B$15:$W$15, 0),FALSE)*$E31)</f>
        <v>0</v>
      </c>
      <c r="BY31" s="1334">
        <f>IF(ISERROR(VLOOKUP(VLOOKUP($A31, 'E4 TB Allocation Details'!$A$18:$L$217, MATCH("A &amp; G ID", 'E4 TB Allocation Details'!$A$18:$L$18, 0),FALSE), 'E2 Allocators'!$B$15:$W$361, MATCH('O5 Details by Class &amp; Accounts'!BY$18, 'E2 Allocators'!$B$15:$W$15, 0),FALSE)*$E31), 0, VLOOKUP(VLOOKUP($A31, 'E4 TB Allocation Details'!$A$18:$L$217, MATCH("A &amp; G ID", 'E4 TB Allocation Details'!$A$18:$L$18, 0),FALSE), 'E2 Allocators'!$B$15:$W$361, MATCH('O5 Details by Class &amp; Accounts'!BY$18, 'E2 Allocators'!$B$15:$W$15, 0),FALSE)*$E31)</f>
        <v>0</v>
      </c>
      <c r="BZ31" s="1334">
        <f>IF(ISERROR(VLOOKUP(VLOOKUP($A31, 'E4 TB Allocation Details'!$A$18:$L$217, MATCH("A &amp; G ID", 'E4 TB Allocation Details'!$A$18:$L$18, 0),FALSE), 'E2 Allocators'!$B$15:$W$361, MATCH('O5 Details by Class &amp; Accounts'!BZ$18, 'E2 Allocators'!$B$15:$W$15, 0),FALSE)*$E31), 0, VLOOKUP(VLOOKUP($A31, 'E4 TB Allocation Details'!$A$18:$L$217, MATCH("A &amp; G ID", 'E4 TB Allocation Details'!$A$18:$L$18, 0),FALSE), 'E2 Allocators'!$B$15:$W$361, MATCH('O5 Details by Class &amp; Accounts'!BZ$18, 'E2 Allocators'!$B$15:$W$15, 0),FALSE)*$E31)</f>
        <v>0</v>
      </c>
      <c r="CA31" s="1334">
        <f>IF(ISERROR(VLOOKUP(VLOOKUP($A31, 'E4 TB Allocation Details'!$A$18:$L$217, MATCH("A &amp; G ID", 'E4 TB Allocation Details'!$A$18:$L$18, 0),FALSE), 'E2 Allocators'!$B$15:$W$361, MATCH('O5 Details by Class &amp; Accounts'!CA$18, 'E2 Allocators'!$B$15:$W$15, 0),FALSE)*$E31), 0, VLOOKUP(VLOOKUP($A31, 'E4 TB Allocation Details'!$A$18:$L$217, MATCH("A &amp; G ID", 'E4 TB Allocation Details'!$A$18:$L$18, 0),FALSE), 'E2 Allocators'!$B$15:$W$361, MATCH('O5 Details by Class &amp; Accounts'!CA$18, 'E2 Allocators'!$B$15:$W$15, 0),FALSE)*$E31)</f>
        <v>0</v>
      </c>
      <c r="CB31" s="1334">
        <f>IF(ISERROR(VLOOKUP(VLOOKUP($A31, 'E4 TB Allocation Details'!$A$18:$L$217, MATCH("A &amp; G ID", 'E4 TB Allocation Details'!$A$18:$L$18, 0),FALSE), 'E2 Allocators'!$B$15:$W$361, MATCH('O5 Details by Class &amp; Accounts'!CB$18, 'E2 Allocators'!$B$15:$W$15, 0),FALSE)*$E31), 0, VLOOKUP(VLOOKUP($A31, 'E4 TB Allocation Details'!$A$18:$L$217, MATCH("A &amp; G ID", 'E4 TB Allocation Details'!$A$18:$L$18, 0),FALSE), 'E2 Allocators'!$B$15:$W$361, MATCH('O5 Details by Class &amp; Accounts'!CB$18, 'E2 Allocators'!$B$15:$W$15, 0),FALSE)*$E31)</f>
        <v>0</v>
      </c>
      <c r="CC31" s="1334">
        <f>IF(ISERROR(VLOOKUP(VLOOKUP($A31, 'E4 TB Allocation Details'!$A$18:$L$217, MATCH("A &amp; G ID", 'E4 TB Allocation Details'!$A$18:$L$18, 0),FALSE), 'E2 Allocators'!$B$15:$W$361, MATCH('O5 Details by Class &amp; Accounts'!CC$18, 'E2 Allocators'!$B$15:$W$15, 0),FALSE)*$E31), 0, VLOOKUP(VLOOKUP($A31, 'E4 TB Allocation Details'!$A$18:$L$217, MATCH("A &amp; G ID", 'E4 TB Allocation Details'!$A$18:$L$18, 0),FALSE), 'E2 Allocators'!$B$15:$W$361, MATCH('O5 Details by Class &amp; Accounts'!CC$18, 'E2 Allocators'!$B$15:$W$15, 0),FALSE)*$E31)</f>
        <v>0</v>
      </c>
      <c r="CD31" s="1334">
        <f>IF(ISERROR(VLOOKUP(VLOOKUP($A31, 'E4 TB Allocation Details'!$A$18:$L$217, MATCH("A &amp; G ID", 'E4 TB Allocation Details'!$A$18:$L$18, 0),FALSE), 'E2 Allocators'!$B$15:$W$361, MATCH('O5 Details by Class &amp; Accounts'!CD$18, 'E2 Allocators'!$B$15:$W$15, 0),FALSE)*$E31), 0, VLOOKUP(VLOOKUP($A31, 'E4 TB Allocation Details'!$A$18:$L$217, MATCH("A &amp; G ID", 'E4 TB Allocation Details'!$A$18:$L$18, 0),FALSE), 'E2 Allocators'!$B$15:$W$361, MATCH('O5 Details by Class &amp; Accounts'!CD$18, 'E2 Allocators'!$B$15:$W$15, 0),FALSE)*$E31)</f>
        <v>0</v>
      </c>
      <c r="CE31" s="1334">
        <f>IF(ISERROR(VLOOKUP(VLOOKUP($A31, 'E4 TB Allocation Details'!$A$18:$L$217, MATCH("A &amp; G ID", 'E4 TB Allocation Details'!$A$18:$L$18, 0),FALSE), 'E2 Allocators'!$B$15:$W$361, MATCH('O5 Details by Class &amp; Accounts'!CE$18, 'E2 Allocators'!$B$15:$W$15, 0),FALSE)*$E31), 0, VLOOKUP(VLOOKUP($A31, 'E4 TB Allocation Details'!$A$18:$L$217, MATCH("A &amp; G ID", 'E4 TB Allocation Details'!$A$18:$L$18, 0),FALSE), 'E2 Allocators'!$B$15:$W$361, MATCH('O5 Details by Class &amp; Accounts'!CE$18, 'E2 Allocators'!$B$15:$W$15, 0),FALSE)*$E31)</f>
        <v>0</v>
      </c>
      <c r="CF31" s="1334">
        <f>IF(ISERROR(VLOOKUP(VLOOKUP($A31, 'E4 TB Allocation Details'!$A$18:$L$217, MATCH("A &amp; G ID", 'E4 TB Allocation Details'!$A$18:$L$18, 0),FALSE), 'E2 Allocators'!$B$15:$W$361, MATCH('O5 Details by Class &amp; Accounts'!CF$18, 'E2 Allocators'!$B$15:$W$15, 0),FALSE)*$E31), 0, VLOOKUP(VLOOKUP($A31, 'E4 TB Allocation Details'!$A$18:$L$217, MATCH("A &amp; G ID", 'E4 TB Allocation Details'!$A$18:$L$18, 0),FALSE), 'E2 Allocators'!$B$15:$W$361, MATCH('O5 Details by Class &amp; Accounts'!CF$18, 'E2 Allocators'!$B$15:$W$15, 0),FALSE)*$E31)</f>
        <v>0</v>
      </c>
      <c r="CG31" s="1334">
        <f>IF(ISERROR(VLOOKUP(VLOOKUP($A31, 'E4 TB Allocation Details'!$A$18:$L$217, MATCH("A &amp; G ID", 'E4 TB Allocation Details'!$A$18:$L$18, 0),FALSE), 'E2 Allocators'!$B$15:$W$361, MATCH('O5 Details by Class &amp; Accounts'!CG$18, 'E2 Allocators'!$B$15:$W$15, 0),FALSE)*$E31), 0, VLOOKUP(VLOOKUP($A31, 'E4 TB Allocation Details'!$A$18:$L$217, MATCH("A &amp; G ID", 'E4 TB Allocation Details'!$A$18:$L$18, 0),FALSE), 'E2 Allocators'!$B$15:$W$361, MATCH('O5 Details by Class &amp; Accounts'!CG$18, 'E2 Allocators'!$B$15:$W$15, 0),FALSE)*$E31)</f>
        <v>0</v>
      </c>
      <c r="CH31" s="1334">
        <f>IF(ISERROR(VLOOKUP(VLOOKUP($A31, 'E4 TB Allocation Details'!$A$18:$L$217, MATCH("A &amp; G ID", 'E4 TB Allocation Details'!$A$18:$L$18, 0),FALSE), 'E2 Allocators'!$B$15:$W$361, MATCH('O5 Details by Class &amp; Accounts'!CH$18, 'E2 Allocators'!$B$15:$W$15, 0),FALSE)*$E31), 0, VLOOKUP(VLOOKUP($A31, 'E4 TB Allocation Details'!$A$18:$L$217, MATCH("A &amp; G ID", 'E4 TB Allocation Details'!$A$18:$L$18, 0),FALSE), 'E2 Allocators'!$B$15:$W$361, MATCH('O5 Details by Class &amp; Accounts'!CH$18, 'E2 Allocators'!$B$15:$W$15, 0),FALSE)*$E31)</f>
        <v>0</v>
      </c>
      <c r="CI31" s="1334">
        <f>IF(ISERROR(VLOOKUP(VLOOKUP($A31, 'E4 TB Allocation Details'!$A$18:$L$217, MATCH("A &amp; G ID", 'E4 TB Allocation Details'!$A$18:$L$18, 0),FALSE), 'E2 Allocators'!$B$15:$W$361, MATCH('O5 Details by Class &amp; Accounts'!CI$18, 'E2 Allocators'!$B$15:$W$15, 0),FALSE)*$E31), 0, VLOOKUP(VLOOKUP($A31, 'E4 TB Allocation Details'!$A$18:$L$217, MATCH("A &amp; G ID", 'E4 TB Allocation Details'!$A$18:$L$18, 0),FALSE), 'E2 Allocators'!$B$15:$W$361, MATCH('O5 Details by Class &amp; Accounts'!CI$18, 'E2 Allocators'!$B$15:$W$15, 0),FALSE)*$E31)</f>
        <v>0</v>
      </c>
      <c r="CJ31" s="1334">
        <f>IF(ISERROR(VLOOKUP(VLOOKUP($A31, 'E4 TB Allocation Details'!$A$18:$L$217, MATCH("A &amp; G ID", 'E4 TB Allocation Details'!$A$18:$L$18, 0),FALSE), 'E2 Allocators'!$B$15:$W$361, MATCH('O5 Details by Class &amp; Accounts'!CJ$18, 'E2 Allocators'!$B$15:$W$15, 0),FALSE)*$E31), 0, VLOOKUP(VLOOKUP($A31, 'E4 TB Allocation Details'!$A$18:$L$217, MATCH("A &amp; G ID", 'E4 TB Allocation Details'!$A$18:$L$18, 0),FALSE), 'E2 Allocators'!$B$15:$W$361, MATCH('O5 Details by Class &amp; Accounts'!CJ$18, 'E2 Allocators'!$B$15:$W$15, 0),FALSE)*$E31)</f>
        <v>0</v>
      </c>
      <c r="CK31" s="1334">
        <f>IF(ISERROR(VLOOKUP(VLOOKUP($A31, 'E4 TB Allocation Details'!$A$18:$L$217, MATCH("A &amp; G ID", 'E4 TB Allocation Details'!$A$18:$L$18, 0),FALSE), 'E2 Allocators'!$B$15:$W$361, MATCH('O5 Details by Class &amp; Accounts'!CK$18, 'E2 Allocators'!$B$15:$W$15, 0),FALSE)*$E31), 0, VLOOKUP(VLOOKUP($A31, 'E4 TB Allocation Details'!$A$18:$L$217, MATCH("A &amp; G ID", 'E4 TB Allocation Details'!$A$18:$L$18, 0),FALSE), 'E2 Allocators'!$B$15:$W$361, MATCH('O5 Details by Class &amp; Accounts'!CK$18, 'E2 Allocators'!$B$15:$W$15, 0),FALSE)*$E31)</f>
        <v>0</v>
      </c>
      <c r="CL31" s="1334">
        <f>IF(ISERROR(VLOOKUP(VLOOKUP($A31, 'E4 TB Allocation Details'!$A$18:$L$217, MATCH("A &amp; G ID", 'E4 TB Allocation Details'!$A$18:$L$18, 0),FALSE), 'E2 Allocators'!$B$15:$W$361, MATCH('O5 Details by Class &amp; Accounts'!CL$18, 'E2 Allocators'!$B$15:$W$15, 0),FALSE)*$E31), 0, VLOOKUP(VLOOKUP($A31, 'E4 TB Allocation Details'!$A$18:$L$217, MATCH("A &amp; G ID", 'E4 TB Allocation Details'!$A$18:$L$18, 0),FALSE), 'E2 Allocators'!$B$15:$W$361, MATCH('O5 Details by Class &amp; Accounts'!CL$18, 'E2 Allocators'!$B$15:$W$15, 0),FALSE)*$E31)</f>
        <v>0</v>
      </c>
      <c r="CM31" s="1334">
        <f>IF(ISERROR(VLOOKUP(VLOOKUP($A31, 'E4 TB Allocation Details'!$A$18:$L$217, MATCH("A &amp; G ID", 'E4 TB Allocation Details'!$A$18:$L$18, 0),FALSE), 'E2 Allocators'!$B$15:$W$361, MATCH('O5 Details by Class &amp; Accounts'!CM$18, 'E2 Allocators'!$B$15:$W$15, 0),FALSE)*$E31), 0, VLOOKUP(VLOOKUP($A31, 'E4 TB Allocation Details'!$A$18:$L$217, MATCH("A &amp; G ID", 'E4 TB Allocation Details'!$A$18:$L$18, 0),FALSE), 'E2 Allocators'!$B$15:$W$361, MATCH('O5 Details by Class &amp; Accounts'!CM$18, 'E2 Allocators'!$B$15:$W$15, 0),FALSE)*$E31)</f>
        <v>0</v>
      </c>
      <c r="CN31" s="1334">
        <f t="shared" si="5"/>
        <v>0</v>
      </c>
      <c r="CO31" s="1670">
        <f t="shared" si="4"/>
        <v>0</v>
      </c>
      <c r="CQ31" s="1926" t="s">
        <v>743</v>
      </c>
    </row>
    <row r="32" spans="1:95" s="64" customFormat="1" ht="12.75" x14ac:dyDescent="0.2">
      <c r="A32" s="1100" t="s">
        <v>868</v>
      </c>
      <c r="B32" s="1101" t="s">
        <v>368</v>
      </c>
      <c r="C32" s="1667">
        <f>IF(ISERROR(VLOOKUP($A32,'I3 TB Data'!$A$20:$H$465,MATCH('O5 Details by Class &amp; Accounts'!$C$18, 'I3 TB Data'!$A$20:$H$20,0),0)), 0, VLOOKUP($A32,'I3 TB Data'!$A$20:$H$465,MATCH('O5 Details by Class &amp; Accounts'!$C$18,'I3 TB Data'!$A$20:$H$20,0),0))</f>
        <v>0</v>
      </c>
      <c r="D32" s="1668">
        <f>'I4 BO ASSETS'!E29</f>
        <v>0</v>
      </c>
      <c r="E32" s="1667">
        <f t="shared" si="6"/>
        <v>0</v>
      </c>
      <c r="F32" s="1669">
        <f>IF(ISERROR(VLOOKUP($A32, 'E1 Categorization'!A33:E123, MATCH("Customer Component", 'E1 Categorization'!$A$33:$E$33,0), 0)), 0, IF(VLOOKUP($A32, 'E1 Categorization'!A33:E123, MATCH("Customer Component", 'E1 Categorization'!$A$33:$E$33,0), 0)=0, 'O5 Details by Class &amp; Accounts'!$E32, IF(AND(VLOOKUP($A32, 'E1 Categorization'!A33:E123, MATCH("Customer Component", 'E1 Categorization'!$A$33:$E$33,0), 0) &gt;0, VLOOKUP($A32, 'E1 Categorization'!A33:E123, MATCH("Customer Component", 'E1 Categorization'!$A$33:$E$33,0), 0)&lt;1), 'O5 Details by Class &amp; Accounts'!$E32*(1-VLOOKUP($A32, 'E1 Categorization'!A33:E123, MATCH("Customer Component", 'E1 Categorization'!$A$33:$E$33,0), 0)), 0)))</f>
        <v>0</v>
      </c>
      <c r="G32" s="1669">
        <f>IF(ISERROR(VLOOKUP($A32, 'E1 Categorization'!A33:E123, MATCH("Customer Component", 'E1 Categorization'!$A$33:$E$33,0), 0)),0, IF(VLOOKUP($A32, 'E1 Categorization'!A33:E123, MATCH("Customer Component", 'E1 Categorization'!$A$33:$E$33,0), 0)=0, 0, IF(AND(VLOOKUP($A32, 'E1 Categorization'!A33:E123, MATCH("Customer Component", 'E1 Categorization'!$A$33:$E$33,0), 0) &gt;0, VLOOKUP($A32, 'E1 Categorization'!A33:E123, MATCH("Customer Component", 'E1 Categorization'!$A$33:$E$33,0), 0)&lt;1), 'O5 Details by Class &amp; Accounts'!$E32*(VLOOKUP($A32, 'E1 Categorization'!A33:E123, MATCH("Customer Component", 'E1 Categorization'!$A$33:$E$33,0), 0)), 'O5 Details by Class &amp; Accounts'!$E32)))</f>
        <v>0</v>
      </c>
      <c r="H32" s="1334">
        <f t="shared" si="0"/>
        <v>0</v>
      </c>
      <c r="I32" s="1334">
        <f>IF(ISERROR(VLOOKUP(VLOOKUP($A32, 'E4 TB Allocation Details'!$A$18:$L$217, MATCH("Demand ID", 'E4 TB Allocation Details'!$A$18:$L$18, 0),FALSE), 'E2 Allocators'!$B$15:$W$361, MATCH('O5 Details by Class &amp; Accounts'!I$18, 'E2 Allocators'!$B$15:$W$15, 0),FALSE)*$F32), 0, VLOOKUP(VLOOKUP($A32, 'E4 TB Allocation Details'!$A$18:$L$217, MATCH("Demand ID", 'E4 TB Allocation Details'!$A$18:$L$18, 0),FALSE), 'E2 Allocators'!$B$15:$W$361, MATCH('O5 Details by Class &amp; Accounts'!I$18, 'E2 Allocators'!$B$15:$W$15, 0),FALSE)*$F32)</f>
        <v>0</v>
      </c>
      <c r="J32" s="1334">
        <f>IF(ISERROR(VLOOKUP(VLOOKUP($A32, 'E4 TB Allocation Details'!$A$18:$L$217, MATCH("Demand ID", 'E4 TB Allocation Details'!$A$18:$L$18, 0),FALSE), 'E2 Allocators'!$B$15:$W$361, MATCH('O5 Details by Class &amp; Accounts'!J$18, 'E2 Allocators'!$B$15:$W$15, 0),FALSE)*$F32), 0, VLOOKUP(VLOOKUP($A32, 'E4 TB Allocation Details'!$A$18:$L$217, MATCH("Demand ID", 'E4 TB Allocation Details'!$A$18:$L$18, 0),FALSE), 'E2 Allocators'!$B$15:$W$361, MATCH('O5 Details by Class &amp; Accounts'!J$18, 'E2 Allocators'!$B$15:$W$15, 0),FALSE)*$F32)</f>
        <v>0</v>
      </c>
      <c r="K32" s="1334">
        <f>IF(ISERROR(VLOOKUP(VLOOKUP($A32, 'E4 TB Allocation Details'!$A$18:$L$217, MATCH("Demand ID", 'E4 TB Allocation Details'!$A$18:$L$18, 0),FALSE), 'E2 Allocators'!$B$15:$W$361, MATCH('O5 Details by Class &amp; Accounts'!K$18, 'E2 Allocators'!$B$15:$W$15, 0),FALSE)*$F32), 0, VLOOKUP(VLOOKUP($A32, 'E4 TB Allocation Details'!$A$18:$L$217, MATCH("Demand ID", 'E4 TB Allocation Details'!$A$18:$L$18, 0),FALSE), 'E2 Allocators'!$B$15:$W$361, MATCH('O5 Details by Class &amp; Accounts'!K$18, 'E2 Allocators'!$B$15:$W$15, 0),FALSE)*$F32)</f>
        <v>0</v>
      </c>
      <c r="L32" s="1334">
        <f>IF(ISERROR(VLOOKUP(VLOOKUP($A32, 'E4 TB Allocation Details'!$A$18:$L$217, MATCH("Demand ID", 'E4 TB Allocation Details'!$A$18:$L$18, 0),FALSE), 'E2 Allocators'!$B$15:$W$361, MATCH('O5 Details by Class &amp; Accounts'!L$18, 'E2 Allocators'!$B$15:$W$15, 0),FALSE)*$F32), 0, VLOOKUP(VLOOKUP($A32, 'E4 TB Allocation Details'!$A$18:$L$217, MATCH("Demand ID", 'E4 TB Allocation Details'!$A$18:$L$18, 0),FALSE), 'E2 Allocators'!$B$15:$W$361, MATCH('O5 Details by Class &amp; Accounts'!L$18, 'E2 Allocators'!$B$15:$W$15, 0),FALSE)*$F32)</f>
        <v>0</v>
      </c>
      <c r="M32" s="1334">
        <f>IF(ISERROR(VLOOKUP(VLOOKUP($A32, 'E4 TB Allocation Details'!$A$18:$L$217, MATCH("Demand ID", 'E4 TB Allocation Details'!$A$18:$L$18, 0),FALSE), 'E2 Allocators'!$B$15:$W$361, MATCH('O5 Details by Class &amp; Accounts'!M$18, 'E2 Allocators'!$B$15:$W$15, 0),FALSE)*$F32), 0, VLOOKUP(VLOOKUP($A32, 'E4 TB Allocation Details'!$A$18:$L$217, MATCH("Demand ID", 'E4 TB Allocation Details'!$A$18:$L$18, 0),FALSE), 'E2 Allocators'!$B$15:$W$361, MATCH('O5 Details by Class &amp; Accounts'!M$18, 'E2 Allocators'!$B$15:$W$15, 0),FALSE)*$F32)</f>
        <v>0</v>
      </c>
      <c r="N32" s="1334">
        <f>IF(ISERROR(VLOOKUP(VLOOKUP($A32, 'E4 TB Allocation Details'!$A$18:$L$217, MATCH("Demand ID", 'E4 TB Allocation Details'!$A$18:$L$18, 0),FALSE), 'E2 Allocators'!$B$15:$W$361, MATCH('O5 Details by Class &amp; Accounts'!N$18, 'E2 Allocators'!$B$15:$W$15, 0),FALSE)*$F32), 0, VLOOKUP(VLOOKUP($A32, 'E4 TB Allocation Details'!$A$18:$L$217, MATCH("Demand ID", 'E4 TB Allocation Details'!$A$18:$L$18, 0),FALSE), 'E2 Allocators'!$B$15:$W$361, MATCH('O5 Details by Class &amp; Accounts'!N$18, 'E2 Allocators'!$B$15:$W$15, 0),FALSE)*$F32)</f>
        <v>0</v>
      </c>
      <c r="O32" s="1334">
        <f>IF(ISERROR(VLOOKUP(VLOOKUP($A32, 'E4 TB Allocation Details'!$A$18:$L$217, MATCH("Demand ID", 'E4 TB Allocation Details'!$A$18:$L$18, 0),FALSE), 'E2 Allocators'!$B$15:$W$361, MATCH('O5 Details by Class &amp; Accounts'!O$18, 'E2 Allocators'!$B$15:$W$15, 0),FALSE)*$F32), 0, VLOOKUP(VLOOKUP($A32, 'E4 TB Allocation Details'!$A$18:$L$217, MATCH("Demand ID", 'E4 TB Allocation Details'!$A$18:$L$18, 0),FALSE), 'E2 Allocators'!$B$15:$W$361, MATCH('O5 Details by Class &amp; Accounts'!O$18, 'E2 Allocators'!$B$15:$W$15, 0),FALSE)*$F32)</f>
        <v>0</v>
      </c>
      <c r="P32" s="1334">
        <f>IF(ISERROR(VLOOKUP(VLOOKUP($A32, 'E4 TB Allocation Details'!$A$18:$L$217, MATCH("Demand ID", 'E4 TB Allocation Details'!$A$18:$L$18, 0),FALSE), 'E2 Allocators'!$B$15:$W$361, MATCH('O5 Details by Class &amp; Accounts'!P$18, 'E2 Allocators'!$B$15:$W$15, 0),FALSE)*$F32), 0, VLOOKUP(VLOOKUP($A32, 'E4 TB Allocation Details'!$A$18:$L$217, MATCH("Demand ID", 'E4 TB Allocation Details'!$A$18:$L$18, 0),FALSE), 'E2 Allocators'!$B$15:$W$361, MATCH('O5 Details by Class &amp; Accounts'!P$18, 'E2 Allocators'!$B$15:$W$15, 0),FALSE)*$F32)</f>
        <v>0</v>
      </c>
      <c r="Q32" s="1334">
        <f>IF(ISERROR(VLOOKUP(VLOOKUP($A32, 'E4 TB Allocation Details'!$A$18:$L$217, MATCH("Demand ID", 'E4 TB Allocation Details'!$A$18:$L$18, 0),FALSE), 'E2 Allocators'!$B$15:$W$361, MATCH('O5 Details by Class &amp; Accounts'!Q$18, 'E2 Allocators'!$B$15:$W$15, 0),FALSE)*$F32), 0, VLOOKUP(VLOOKUP($A32, 'E4 TB Allocation Details'!$A$18:$L$217, MATCH("Demand ID", 'E4 TB Allocation Details'!$A$18:$L$18, 0),FALSE), 'E2 Allocators'!$B$15:$W$361, MATCH('O5 Details by Class &amp; Accounts'!Q$18, 'E2 Allocators'!$B$15:$W$15, 0),FALSE)*$F32)</f>
        <v>0</v>
      </c>
      <c r="R32" s="1334">
        <f>IF(ISERROR(VLOOKUP(VLOOKUP($A32, 'E4 TB Allocation Details'!$A$18:$L$217, MATCH("Demand ID", 'E4 TB Allocation Details'!$A$18:$L$18, 0),FALSE), 'E2 Allocators'!$B$15:$W$361, MATCH('O5 Details by Class &amp; Accounts'!R$18, 'E2 Allocators'!$B$15:$W$15, 0),FALSE)*$F32), 0, VLOOKUP(VLOOKUP($A32, 'E4 TB Allocation Details'!$A$18:$L$217, MATCH("Demand ID", 'E4 TB Allocation Details'!$A$18:$L$18, 0),FALSE), 'E2 Allocators'!$B$15:$W$361, MATCH('O5 Details by Class &amp; Accounts'!R$18, 'E2 Allocators'!$B$15:$W$15, 0),FALSE)*$F32)</f>
        <v>0</v>
      </c>
      <c r="S32" s="1334">
        <f>IF(ISERROR(VLOOKUP(VLOOKUP($A32, 'E4 TB Allocation Details'!$A$18:$L$217, MATCH("Demand ID", 'E4 TB Allocation Details'!$A$18:$L$18, 0),FALSE), 'E2 Allocators'!$B$15:$W$361, MATCH('O5 Details by Class &amp; Accounts'!S$18, 'E2 Allocators'!$B$15:$W$15, 0),FALSE)*$F32), 0, VLOOKUP(VLOOKUP($A32, 'E4 TB Allocation Details'!$A$18:$L$217, MATCH("Demand ID", 'E4 TB Allocation Details'!$A$18:$L$18, 0),FALSE), 'E2 Allocators'!$B$15:$W$361, MATCH('O5 Details by Class &amp; Accounts'!S$18, 'E2 Allocators'!$B$15:$W$15, 0),FALSE)*$F32)</f>
        <v>0</v>
      </c>
      <c r="T32" s="1334">
        <f>IF(ISERROR(VLOOKUP(VLOOKUP($A32, 'E4 TB Allocation Details'!$A$18:$L$217, MATCH("Demand ID", 'E4 TB Allocation Details'!$A$18:$L$18, 0),FALSE), 'E2 Allocators'!$B$15:$W$361, MATCH('O5 Details by Class &amp; Accounts'!T$18, 'E2 Allocators'!$B$15:$W$15, 0),FALSE)*$F32), 0, VLOOKUP(VLOOKUP($A32, 'E4 TB Allocation Details'!$A$18:$L$217, MATCH("Demand ID", 'E4 TB Allocation Details'!$A$18:$L$18, 0),FALSE), 'E2 Allocators'!$B$15:$W$361, MATCH('O5 Details by Class &amp; Accounts'!T$18, 'E2 Allocators'!$B$15:$W$15, 0),FALSE)*$F32)</f>
        <v>0</v>
      </c>
      <c r="U32" s="1334">
        <f>IF(ISERROR(VLOOKUP(VLOOKUP($A32, 'E4 TB Allocation Details'!$A$18:$L$217, MATCH("Demand ID", 'E4 TB Allocation Details'!$A$18:$L$18, 0),FALSE), 'E2 Allocators'!$B$15:$W$361, MATCH('O5 Details by Class &amp; Accounts'!U$18, 'E2 Allocators'!$B$15:$W$15, 0),FALSE)*$F32), 0, VLOOKUP(VLOOKUP($A32, 'E4 TB Allocation Details'!$A$18:$L$217, MATCH("Demand ID", 'E4 TB Allocation Details'!$A$18:$L$18, 0),FALSE), 'E2 Allocators'!$B$15:$W$361, MATCH('O5 Details by Class &amp; Accounts'!U$18, 'E2 Allocators'!$B$15:$W$15, 0),FALSE)*$F32)</f>
        <v>0</v>
      </c>
      <c r="V32" s="1334">
        <f>IF(ISERROR(VLOOKUP(VLOOKUP($A32, 'E4 TB Allocation Details'!$A$18:$L$217, MATCH("Demand ID", 'E4 TB Allocation Details'!$A$18:$L$18, 0),FALSE), 'E2 Allocators'!$B$15:$W$361, MATCH('O5 Details by Class &amp; Accounts'!V$18, 'E2 Allocators'!$B$15:$W$15, 0),FALSE)*$F32), 0, VLOOKUP(VLOOKUP($A32, 'E4 TB Allocation Details'!$A$18:$L$217, MATCH("Demand ID", 'E4 TB Allocation Details'!$A$18:$L$18, 0),FALSE), 'E2 Allocators'!$B$15:$W$361, MATCH('O5 Details by Class &amp; Accounts'!V$18, 'E2 Allocators'!$B$15:$W$15, 0),FALSE)*$F32)</f>
        <v>0</v>
      </c>
      <c r="W32" s="1334">
        <f>IF(ISERROR(VLOOKUP(VLOOKUP($A32, 'E4 TB Allocation Details'!$A$18:$L$217, MATCH("Demand ID", 'E4 TB Allocation Details'!$A$18:$L$18, 0),FALSE), 'E2 Allocators'!$B$15:$W$361, MATCH('O5 Details by Class &amp; Accounts'!W$18, 'E2 Allocators'!$B$15:$W$15, 0),FALSE)*$F32), 0, VLOOKUP(VLOOKUP($A32, 'E4 TB Allocation Details'!$A$18:$L$217, MATCH("Demand ID", 'E4 TB Allocation Details'!$A$18:$L$18, 0),FALSE), 'E2 Allocators'!$B$15:$W$361, MATCH('O5 Details by Class &amp; Accounts'!W$18, 'E2 Allocators'!$B$15:$W$15, 0),FALSE)*$F32)</f>
        <v>0</v>
      </c>
      <c r="X32" s="1334">
        <f>IF(ISERROR(VLOOKUP(VLOOKUP($A32, 'E4 TB Allocation Details'!$A$18:$L$217, MATCH("Demand ID", 'E4 TB Allocation Details'!$A$18:$L$18, 0),FALSE), 'E2 Allocators'!$B$15:$W$361, MATCH('O5 Details by Class &amp; Accounts'!X$18, 'E2 Allocators'!$B$15:$W$15, 0),FALSE)*$F32), 0, VLOOKUP(VLOOKUP($A32, 'E4 TB Allocation Details'!$A$18:$L$217, MATCH("Demand ID", 'E4 TB Allocation Details'!$A$18:$L$18, 0),FALSE), 'E2 Allocators'!$B$15:$W$361, MATCH('O5 Details by Class &amp; Accounts'!X$18, 'E2 Allocators'!$B$15:$W$15, 0),FALSE)*$F32)</f>
        <v>0</v>
      </c>
      <c r="Y32" s="1334">
        <f>IF(ISERROR(VLOOKUP(VLOOKUP($A32, 'E4 TB Allocation Details'!$A$18:$L$217, MATCH("Demand ID", 'E4 TB Allocation Details'!$A$18:$L$18, 0),FALSE), 'E2 Allocators'!$B$15:$W$361, MATCH('O5 Details by Class &amp; Accounts'!Y$18, 'E2 Allocators'!$B$15:$W$15, 0),FALSE)*$F32), 0, VLOOKUP(VLOOKUP($A32, 'E4 TB Allocation Details'!$A$18:$L$217, MATCH("Demand ID", 'E4 TB Allocation Details'!$A$18:$L$18, 0),FALSE), 'E2 Allocators'!$B$15:$W$361, MATCH('O5 Details by Class &amp; Accounts'!Y$18, 'E2 Allocators'!$B$15:$W$15, 0),FALSE)*$F32)</f>
        <v>0</v>
      </c>
      <c r="Z32" s="1334">
        <f>IF(ISERROR(VLOOKUP(VLOOKUP($A32, 'E4 TB Allocation Details'!$A$18:$L$217, MATCH("Demand ID", 'E4 TB Allocation Details'!$A$18:$L$18, 0),FALSE), 'E2 Allocators'!$B$15:$W$361, MATCH('O5 Details by Class &amp; Accounts'!Z$18, 'E2 Allocators'!$B$15:$W$15, 0),FALSE)*$F32), 0, VLOOKUP(VLOOKUP($A32, 'E4 TB Allocation Details'!$A$18:$L$217, MATCH("Demand ID", 'E4 TB Allocation Details'!$A$18:$L$18, 0),FALSE), 'E2 Allocators'!$B$15:$W$361, MATCH('O5 Details by Class &amp; Accounts'!Z$18, 'E2 Allocators'!$B$15:$W$15, 0),FALSE)*$F32)</f>
        <v>0</v>
      </c>
      <c r="AA32" s="1334">
        <f>IF(ISERROR(VLOOKUP(VLOOKUP($A32, 'E4 TB Allocation Details'!$A$18:$L$217, MATCH("Demand ID", 'E4 TB Allocation Details'!$A$18:$L$18, 0),FALSE), 'E2 Allocators'!$B$15:$W$361, MATCH('O5 Details by Class &amp; Accounts'!AA$18, 'E2 Allocators'!$B$15:$W$15, 0),FALSE)*$F32), 0, VLOOKUP(VLOOKUP($A32, 'E4 TB Allocation Details'!$A$18:$L$217, MATCH("Demand ID", 'E4 TB Allocation Details'!$A$18:$L$18, 0),FALSE), 'E2 Allocators'!$B$15:$W$361, MATCH('O5 Details by Class &amp; Accounts'!AA$18, 'E2 Allocators'!$B$15:$W$15, 0),FALSE)*$F32)</f>
        <v>0</v>
      </c>
      <c r="AB32" s="1334">
        <f>IF(ISERROR(VLOOKUP(VLOOKUP($A32, 'E4 TB Allocation Details'!$A$18:$L$217, MATCH("Demand ID", 'E4 TB Allocation Details'!$A$18:$L$18, 0),FALSE), 'E2 Allocators'!$B$15:$W$361, MATCH('O5 Details by Class &amp; Accounts'!AB$18, 'E2 Allocators'!$B$15:$W$15, 0),FALSE)*$F32), 0, VLOOKUP(VLOOKUP($A32, 'E4 TB Allocation Details'!$A$18:$L$217, MATCH("Demand ID", 'E4 TB Allocation Details'!$A$18:$L$18, 0),FALSE), 'E2 Allocators'!$B$15:$W$361, MATCH('O5 Details by Class &amp; Accounts'!AB$18, 'E2 Allocators'!$B$15:$W$15, 0),FALSE)*$F32)</f>
        <v>0</v>
      </c>
      <c r="AC32" s="1334">
        <f t="shared" si="1"/>
        <v>0</v>
      </c>
      <c r="AD32" s="1334">
        <f>IF(ISERROR(VLOOKUP(VLOOKUP($A32, 'E4 TB Allocation Details'!$A$18:$L$217, MATCH("Customer ID", 'E4 TB Allocation Details'!$A$18:$L$18, 0),FALSE), 'E2 Allocators'!$B$15:$W$361, MATCH('O5 Details by Class &amp; Accounts'!AD$18, 'E2 Allocators'!$B$15:$W$15, 0),FALSE)*$G32), 0, VLOOKUP(VLOOKUP($A32, 'E4 TB Allocation Details'!$A$18:$L$217, MATCH("Customer ID", 'E4 TB Allocation Details'!$A$18:$L$18, 0),FALSE), 'E2 Allocators'!$B$15:$W$361, MATCH('O5 Details by Class &amp; Accounts'!AD$18, 'E2 Allocators'!$B$15:$W$15, 0),FALSE)*$G32)</f>
        <v>0</v>
      </c>
      <c r="AE32" s="1334">
        <f>IF(ISERROR(VLOOKUP(VLOOKUP($A32, 'E4 TB Allocation Details'!$A$18:$L$217, MATCH("Customer ID", 'E4 TB Allocation Details'!$A$18:$L$18, 0),FALSE), 'E2 Allocators'!$B$15:$W$361, MATCH('O5 Details by Class &amp; Accounts'!AE$18, 'E2 Allocators'!$B$15:$W$15, 0),FALSE)*$G32), 0, VLOOKUP(VLOOKUP($A32, 'E4 TB Allocation Details'!$A$18:$L$217, MATCH("Customer ID", 'E4 TB Allocation Details'!$A$18:$L$18, 0),FALSE), 'E2 Allocators'!$B$15:$W$361, MATCH('O5 Details by Class &amp; Accounts'!AE$18, 'E2 Allocators'!$B$15:$W$15, 0),FALSE)*$G32)</f>
        <v>0</v>
      </c>
      <c r="AF32" s="1334">
        <f>IF(ISERROR(VLOOKUP(VLOOKUP($A32, 'E4 TB Allocation Details'!$A$18:$L$217, MATCH("Customer ID", 'E4 TB Allocation Details'!$A$18:$L$18, 0),FALSE), 'E2 Allocators'!$B$15:$W$361, MATCH('O5 Details by Class &amp; Accounts'!AF$18, 'E2 Allocators'!$B$15:$W$15, 0),FALSE)*$G32), 0, VLOOKUP(VLOOKUP($A32, 'E4 TB Allocation Details'!$A$18:$L$217, MATCH("Customer ID", 'E4 TB Allocation Details'!$A$18:$L$18, 0),FALSE), 'E2 Allocators'!$B$15:$W$361, MATCH('O5 Details by Class &amp; Accounts'!AF$18, 'E2 Allocators'!$B$15:$W$15, 0),FALSE)*$G32)</f>
        <v>0</v>
      </c>
      <c r="AG32" s="1334">
        <f>IF(ISERROR(VLOOKUP(VLOOKUP($A32, 'E4 TB Allocation Details'!$A$18:$L$217, MATCH("Customer ID", 'E4 TB Allocation Details'!$A$18:$L$18, 0),FALSE), 'E2 Allocators'!$B$15:$W$361, MATCH('O5 Details by Class &amp; Accounts'!AG$18, 'E2 Allocators'!$B$15:$W$15, 0),FALSE)*$G32), 0, VLOOKUP(VLOOKUP($A32, 'E4 TB Allocation Details'!$A$18:$L$217, MATCH("Customer ID", 'E4 TB Allocation Details'!$A$18:$L$18, 0),FALSE), 'E2 Allocators'!$B$15:$W$361, MATCH('O5 Details by Class &amp; Accounts'!AG$18, 'E2 Allocators'!$B$15:$W$15, 0),FALSE)*$G32)</f>
        <v>0</v>
      </c>
      <c r="AH32" s="1334">
        <f>IF(ISERROR(VLOOKUP(VLOOKUP($A32, 'E4 TB Allocation Details'!$A$18:$L$217, MATCH("Customer ID", 'E4 TB Allocation Details'!$A$18:$L$18, 0),FALSE), 'E2 Allocators'!$B$15:$W$361, MATCH('O5 Details by Class &amp; Accounts'!AH$18, 'E2 Allocators'!$B$15:$W$15, 0),FALSE)*$G32), 0, VLOOKUP(VLOOKUP($A32, 'E4 TB Allocation Details'!$A$18:$L$217, MATCH("Customer ID", 'E4 TB Allocation Details'!$A$18:$L$18, 0),FALSE), 'E2 Allocators'!$B$15:$W$361, MATCH('O5 Details by Class &amp; Accounts'!AH$18, 'E2 Allocators'!$B$15:$W$15, 0),FALSE)*$G32)</f>
        <v>0</v>
      </c>
      <c r="AI32" s="1334">
        <f>IF(ISERROR(VLOOKUP(VLOOKUP($A32, 'E4 TB Allocation Details'!$A$18:$L$217, MATCH("Customer ID", 'E4 TB Allocation Details'!$A$18:$L$18, 0),FALSE), 'E2 Allocators'!$B$15:$W$361, MATCH('O5 Details by Class &amp; Accounts'!AI$18, 'E2 Allocators'!$B$15:$W$15, 0),FALSE)*$G32), 0, VLOOKUP(VLOOKUP($A32, 'E4 TB Allocation Details'!$A$18:$L$217, MATCH("Customer ID", 'E4 TB Allocation Details'!$A$18:$L$18, 0),FALSE), 'E2 Allocators'!$B$15:$W$361, MATCH('O5 Details by Class &amp; Accounts'!AI$18, 'E2 Allocators'!$B$15:$W$15, 0),FALSE)*$G32)</f>
        <v>0</v>
      </c>
      <c r="AJ32" s="1334">
        <f>IF(ISERROR(VLOOKUP(VLOOKUP($A32, 'E4 TB Allocation Details'!$A$18:$L$217, MATCH("Customer ID", 'E4 TB Allocation Details'!$A$18:$L$18, 0),FALSE), 'E2 Allocators'!$B$15:$W$361, MATCH('O5 Details by Class &amp; Accounts'!AJ$18, 'E2 Allocators'!$B$15:$W$15, 0),FALSE)*$G32), 0, VLOOKUP(VLOOKUP($A32, 'E4 TB Allocation Details'!$A$18:$L$217, MATCH("Customer ID", 'E4 TB Allocation Details'!$A$18:$L$18, 0),FALSE), 'E2 Allocators'!$B$15:$W$361, MATCH('O5 Details by Class &amp; Accounts'!AJ$18, 'E2 Allocators'!$B$15:$W$15, 0),FALSE)*$G32)</f>
        <v>0</v>
      </c>
      <c r="AK32" s="1334">
        <f>IF(ISERROR(VLOOKUP(VLOOKUP($A32, 'E4 TB Allocation Details'!$A$18:$L$217, MATCH("Customer ID", 'E4 TB Allocation Details'!$A$18:$L$18, 0),FALSE), 'E2 Allocators'!$B$15:$W$361, MATCH('O5 Details by Class &amp; Accounts'!AK$18, 'E2 Allocators'!$B$15:$W$15, 0),FALSE)*$G32), 0, VLOOKUP(VLOOKUP($A32, 'E4 TB Allocation Details'!$A$18:$L$217, MATCH("Customer ID", 'E4 TB Allocation Details'!$A$18:$L$18, 0),FALSE), 'E2 Allocators'!$B$15:$W$361, MATCH('O5 Details by Class &amp; Accounts'!AK$18, 'E2 Allocators'!$B$15:$W$15, 0),FALSE)*$G32)</f>
        <v>0</v>
      </c>
      <c r="AL32" s="1334">
        <f>IF(ISERROR(VLOOKUP(VLOOKUP($A32, 'E4 TB Allocation Details'!$A$18:$L$217, MATCH("Customer ID", 'E4 TB Allocation Details'!$A$18:$L$18, 0),FALSE), 'E2 Allocators'!$B$15:$W$361, MATCH('O5 Details by Class &amp; Accounts'!AL$18, 'E2 Allocators'!$B$15:$W$15, 0),FALSE)*$G32), 0, VLOOKUP(VLOOKUP($A32, 'E4 TB Allocation Details'!$A$18:$L$217, MATCH("Customer ID", 'E4 TB Allocation Details'!$A$18:$L$18, 0),FALSE), 'E2 Allocators'!$B$15:$W$361, MATCH('O5 Details by Class &amp; Accounts'!AL$18, 'E2 Allocators'!$B$15:$W$15, 0),FALSE)*$G32)</f>
        <v>0</v>
      </c>
      <c r="AM32" s="1334">
        <f>IF(ISERROR(VLOOKUP(VLOOKUP($A32, 'E4 TB Allocation Details'!$A$18:$L$217, MATCH("Customer ID", 'E4 TB Allocation Details'!$A$18:$L$18, 0),FALSE), 'E2 Allocators'!$B$15:$W$361, MATCH('O5 Details by Class &amp; Accounts'!AM$18, 'E2 Allocators'!$B$15:$W$15, 0),FALSE)*$G32), 0, VLOOKUP(VLOOKUP($A32, 'E4 TB Allocation Details'!$A$18:$L$217, MATCH("Customer ID", 'E4 TB Allocation Details'!$A$18:$L$18, 0),FALSE), 'E2 Allocators'!$B$15:$W$361, MATCH('O5 Details by Class &amp; Accounts'!AM$18, 'E2 Allocators'!$B$15:$W$15, 0),FALSE)*$G32)</f>
        <v>0</v>
      </c>
      <c r="AN32" s="1334">
        <f>IF(ISERROR(VLOOKUP(VLOOKUP($A32, 'E4 TB Allocation Details'!$A$18:$L$217, MATCH("Customer ID", 'E4 TB Allocation Details'!$A$18:$L$18, 0),FALSE), 'E2 Allocators'!$B$15:$W$361, MATCH('O5 Details by Class &amp; Accounts'!AN$18, 'E2 Allocators'!$B$15:$W$15, 0),FALSE)*$G32), 0, VLOOKUP(VLOOKUP($A32, 'E4 TB Allocation Details'!$A$18:$L$217, MATCH("Customer ID", 'E4 TB Allocation Details'!$A$18:$L$18, 0),FALSE), 'E2 Allocators'!$B$15:$W$361, MATCH('O5 Details by Class &amp; Accounts'!AN$18, 'E2 Allocators'!$B$15:$W$15, 0),FALSE)*$G32)</f>
        <v>0</v>
      </c>
      <c r="AO32" s="1334">
        <f>IF(ISERROR(VLOOKUP(VLOOKUP($A32, 'E4 TB Allocation Details'!$A$18:$L$217, MATCH("Customer ID", 'E4 TB Allocation Details'!$A$18:$L$18, 0),FALSE), 'E2 Allocators'!$B$15:$W$361, MATCH('O5 Details by Class &amp; Accounts'!AO$18, 'E2 Allocators'!$B$15:$W$15, 0),FALSE)*$G32), 0, VLOOKUP(VLOOKUP($A32, 'E4 TB Allocation Details'!$A$18:$L$217, MATCH("Customer ID", 'E4 TB Allocation Details'!$A$18:$L$18, 0),FALSE), 'E2 Allocators'!$B$15:$W$361, MATCH('O5 Details by Class &amp; Accounts'!AO$18, 'E2 Allocators'!$B$15:$W$15, 0),FALSE)*$G32)</f>
        <v>0</v>
      </c>
      <c r="AP32" s="1334">
        <f>IF(ISERROR(VLOOKUP(VLOOKUP($A32, 'E4 TB Allocation Details'!$A$18:$L$217, MATCH("Customer ID", 'E4 TB Allocation Details'!$A$18:$L$18, 0),FALSE), 'E2 Allocators'!$B$15:$W$361, MATCH('O5 Details by Class &amp; Accounts'!AP$18, 'E2 Allocators'!$B$15:$W$15, 0),FALSE)*$G32), 0, VLOOKUP(VLOOKUP($A32, 'E4 TB Allocation Details'!$A$18:$L$217, MATCH("Customer ID", 'E4 TB Allocation Details'!$A$18:$L$18, 0),FALSE), 'E2 Allocators'!$B$15:$W$361, MATCH('O5 Details by Class &amp; Accounts'!AP$18, 'E2 Allocators'!$B$15:$W$15, 0),FALSE)*$G32)</f>
        <v>0</v>
      </c>
      <c r="AQ32" s="1334">
        <f>IF(ISERROR(VLOOKUP(VLOOKUP($A32, 'E4 TB Allocation Details'!$A$18:$L$217, MATCH("Customer ID", 'E4 TB Allocation Details'!$A$18:$L$18, 0),FALSE), 'E2 Allocators'!$B$15:$W$361, MATCH('O5 Details by Class &amp; Accounts'!AQ$18, 'E2 Allocators'!$B$15:$W$15, 0),FALSE)*$G32), 0, VLOOKUP(VLOOKUP($A32, 'E4 TB Allocation Details'!$A$18:$L$217, MATCH("Customer ID", 'E4 TB Allocation Details'!$A$18:$L$18, 0),FALSE), 'E2 Allocators'!$B$15:$W$361, MATCH('O5 Details by Class &amp; Accounts'!AQ$18, 'E2 Allocators'!$B$15:$W$15, 0),FALSE)*$G32)</f>
        <v>0</v>
      </c>
      <c r="AR32" s="1334">
        <f>IF(ISERROR(VLOOKUP(VLOOKUP($A32, 'E4 TB Allocation Details'!$A$18:$L$217, MATCH("Customer ID", 'E4 TB Allocation Details'!$A$18:$L$18, 0),FALSE), 'E2 Allocators'!$B$15:$W$361, MATCH('O5 Details by Class &amp; Accounts'!AR$18, 'E2 Allocators'!$B$15:$W$15, 0),FALSE)*$G32), 0, VLOOKUP(VLOOKUP($A32, 'E4 TB Allocation Details'!$A$18:$L$217, MATCH("Customer ID", 'E4 TB Allocation Details'!$A$18:$L$18, 0),FALSE), 'E2 Allocators'!$B$15:$W$361, MATCH('O5 Details by Class &amp; Accounts'!AR$18, 'E2 Allocators'!$B$15:$W$15, 0),FALSE)*$G32)</f>
        <v>0</v>
      </c>
      <c r="AS32" s="1334">
        <f>IF(ISERROR(VLOOKUP(VLOOKUP($A32, 'E4 TB Allocation Details'!$A$18:$L$217, MATCH("Customer ID", 'E4 TB Allocation Details'!$A$18:$L$18, 0),FALSE), 'E2 Allocators'!$B$15:$W$361, MATCH('O5 Details by Class &amp; Accounts'!AS$18, 'E2 Allocators'!$B$15:$W$15, 0),FALSE)*$G32), 0, VLOOKUP(VLOOKUP($A32, 'E4 TB Allocation Details'!$A$18:$L$217, MATCH("Customer ID", 'E4 TB Allocation Details'!$A$18:$L$18, 0),FALSE), 'E2 Allocators'!$B$15:$W$361, MATCH('O5 Details by Class &amp; Accounts'!AS$18, 'E2 Allocators'!$B$15:$W$15, 0),FALSE)*$G32)</f>
        <v>0</v>
      </c>
      <c r="AT32" s="1334">
        <f>IF(ISERROR(VLOOKUP(VLOOKUP($A32, 'E4 TB Allocation Details'!$A$18:$L$217, MATCH("Customer ID", 'E4 TB Allocation Details'!$A$18:$L$18, 0),FALSE), 'E2 Allocators'!$B$15:$W$361, MATCH('O5 Details by Class &amp; Accounts'!AT$18, 'E2 Allocators'!$B$15:$W$15, 0),FALSE)*$G32), 0, VLOOKUP(VLOOKUP($A32, 'E4 TB Allocation Details'!$A$18:$L$217, MATCH("Customer ID", 'E4 TB Allocation Details'!$A$18:$L$18, 0),FALSE), 'E2 Allocators'!$B$15:$W$361, MATCH('O5 Details by Class &amp; Accounts'!AT$18, 'E2 Allocators'!$B$15:$W$15, 0),FALSE)*$G32)</f>
        <v>0</v>
      </c>
      <c r="AU32" s="1334">
        <f>IF(ISERROR(VLOOKUP(VLOOKUP($A32, 'E4 TB Allocation Details'!$A$18:$L$217, MATCH("Customer ID", 'E4 TB Allocation Details'!$A$18:$L$18, 0),FALSE), 'E2 Allocators'!$B$15:$W$361, MATCH('O5 Details by Class &amp; Accounts'!AU$18, 'E2 Allocators'!$B$15:$W$15, 0),FALSE)*$G32), 0, VLOOKUP(VLOOKUP($A32, 'E4 TB Allocation Details'!$A$18:$L$217, MATCH("Customer ID", 'E4 TB Allocation Details'!$A$18:$L$18, 0),FALSE), 'E2 Allocators'!$B$15:$W$361, MATCH('O5 Details by Class &amp; Accounts'!AU$18, 'E2 Allocators'!$B$15:$W$15, 0),FALSE)*$G32)</f>
        <v>0</v>
      </c>
      <c r="AV32" s="1334">
        <f>IF(ISERROR(VLOOKUP(VLOOKUP($A32, 'E4 TB Allocation Details'!$A$18:$L$217, MATCH("Customer ID", 'E4 TB Allocation Details'!$A$18:$L$18, 0),FALSE), 'E2 Allocators'!$B$15:$W$361, MATCH('O5 Details by Class &amp; Accounts'!AV$18, 'E2 Allocators'!$B$15:$W$15, 0),FALSE)*$G32), 0, VLOOKUP(VLOOKUP($A32, 'E4 TB Allocation Details'!$A$18:$L$217, MATCH("Customer ID", 'E4 TB Allocation Details'!$A$18:$L$18, 0),FALSE), 'E2 Allocators'!$B$15:$W$361, MATCH('O5 Details by Class &amp; Accounts'!AV$18, 'E2 Allocators'!$B$15:$W$15, 0),FALSE)*$G32)</f>
        <v>0</v>
      </c>
      <c r="AW32" s="1334">
        <f>IF(ISERROR(VLOOKUP(VLOOKUP($A32, 'E4 TB Allocation Details'!$A$18:$L$217, MATCH("Customer ID", 'E4 TB Allocation Details'!$A$18:$L$18, 0),FALSE), 'E2 Allocators'!$B$15:$W$361, MATCH('O5 Details by Class &amp; Accounts'!AW$18, 'E2 Allocators'!$B$15:$W$15, 0),FALSE)*$G32), 0, VLOOKUP(VLOOKUP($A32, 'E4 TB Allocation Details'!$A$18:$L$217, MATCH("Customer ID", 'E4 TB Allocation Details'!$A$18:$L$18, 0),FALSE), 'E2 Allocators'!$B$15:$W$361, MATCH('O5 Details by Class &amp; Accounts'!AW$18, 'E2 Allocators'!$B$15:$W$15, 0),FALSE)*$G32)</f>
        <v>0</v>
      </c>
      <c r="AX32" s="1334">
        <f t="shared" si="2"/>
        <v>0</v>
      </c>
      <c r="AY32" s="1334">
        <f>IF(ISERROR(VLOOKUP(VLOOKUP($A32, 'E4 TB Allocation Details'!$A$18:$L$217, MATCH("Misc ID", 'E4 TB Allocation Details'!$A$18:$L$18, 0),FALSE), 'E2 Allocators'!$B$15:$W$361, MATCH('O5 Details by Class &amp; Accounts'!AY$18, 'E2 Allocators'!$B$15:$W$15, 0),FALSE)*$E32), 0, VLOOKUP(VLOOKUP($A32, 'E4 TB Allocation Details'!$A$18:$L$217, MATCH("Misc ID", 'E4 TB Allocation Details'!$A$18:$L$18, 0),FALSE), 'E2 Allocators'!$B$15:$W$361, MATCH('O5 Details by Class &amp; Accounts'!AY$18, 'E2 Allocators'!$B$15:$W$15, 0),FALSE)*$E32)</f>
        <v>0</v>
      </c>
      <c r="AZ32" s="1334">
        <f>IF(ISERROR(VLOOKUP(VLOOKUP($A32, 'E4 TB Allocation Details'!$A$18:$L$217, MATCH("Misc ID", 'E4 TB Allocation Details'!$A$18:$L$18, 0),FALSE), 'E2 Allocators'!$B$15:$W$361, MATCH('O5 Details by Class &amp; Accounts'!AZ$18, 'E2 Allocators'!$B$15:$W$15, 0),FALSE)*$E32), 0, VLOOKUP(VLOOKUP($A32, 'E4 TB Allocation Details'!$A$18:$L$217, MATCH("Misc ID", 'E4 TB Allocation Details'!$A$18:$L$18, 0),FALSE), 'E2 Allocators'!$B$15:$W$361, MATCH('O5 Details by Class &amp; Accounts'!AZ$18, 'E2 Allocators'!$B$15:$W$15, 0),FALSE)*$E32)</f>
        <v>0</v>
      </c>
      <c r="BA32" s="1334">
        <f>IF(ISERROR(VLOOKUP(VLOOKUP($A32, 'E4 TB Allocation Details'!$A$18:$L$217, MATCH("Misc ID", 'E4 TB Allocation Details'!$A$18:$L$18, 0),FALSE), 'E2 Allocators'!$B$15:$W$361, MATCH('O5 Details by Class &amp; Accounts'!BA$18, 'E2 Allocators'!$B$15:$W$15, 0),FALSE)*$E32), 0, VLOOKUP(VLOOKUP($A32, 'E4 TB Allocation Details'!$A$18:$L$217, MATCH("Misc ID", 'E4 TB Allocation Details'!$A$18:$L$18, 0),FALSE), 'E2 Allocators'!$B$15:$W$361, MATCH('O5 Details by Class &amp; Accounts'!BA$18, 'E2 Allocators'!$B$15:$W$15, 0),FALSE)*$E32)</f>
        <v>0</v>
      </c>
      <c r="BB32" s="1334">
        <f>IF(ISERROR(VLOOKUP(VLOOKUP($A32, 'E4 TB Allocation Details'!$A$18:$L$217, MATCH("Misc ID", 'E4 TB Allocation Details'!$A$18:$L$18, 0),FALSE), 'E2 Allocators'!$B$15:$W$361, MATCH('O5 Details by Class &amp; Accounts'!BB$18, 'E2 Allocators'!$B$15:$W$15, 0),FALSE)*$E32), 0, VLOOKUP(VLOOKUP($A32, 'E4 TB Allocation Details'!$A$18:$L$217, MATCH("Misc ID", 'E4 TB Allocation Details'!$A$18:$L$18, 0),FALSE), 'E2 Allocators'!$B$15:$W$361, MATCH('O5 Details by Class &amp; Accounts'!BB$18, 'E2 Allocators'!$B$15:$W$15, 0),FALSE)*$E32)</f>
        <v>0</v>
      </c>
      <c r="BC32" s="1334">
        <f>IF(ISERROR(VLOOKUP(VLOOKUP($A32, 'E4 TB Allocation Details'!$A$18:$L$217, MATCH("Misc ID", 'E4 TB Allocation Details'!$A$18:$L$18, 0),FALSE), 'E2 Allocators'!$B$15:$W$361, MATCH('O5 Details by Class &amp; Accounts'!BC$18, 'E2 Allocators'!$B$15:$W$15, 0),FALSE)*$E32), 0, VLOOKUP(VLOOKUP($A32, 'E4 TB Allocation Details'!$A$18:$L$217, MATCH("Misc ID", 'E4 TB Allocation Details'!$A$18:$L$18, 0),FALSE), 'E2 Allocators'!$B$15:$W$361, MATCH('O5 Details by Class &amp; Accounts'!BC$18, 'E2 Allocators'!$B$15:$W$15, 0),FALSE)*$E32)</f>
        <v>0</v>
      </c>
      <c r="BD32" s="1334">
        <f>IF(ISERROR(VLOOKUP(VLOOKUP($A32, 'E4 TB Allocation Details'!$A$18:$L$217, MATCH("Misc ID", 'E4 TB Allocation Details'!$A$18:$L$18, 0),FALSE), 'E2 Allocators'!$B$15:$W$361, MATCH('O5 Details by Class &amp; Accounts'!BD$18, 'E2 Allocators'!$B$15:$W$15, 0),FALSE)*$E32), 0, VLOOKUP(VLOOKUP($A32, 'E4 TB Allocation Details'!$A$18:$L$217, MATCH("Misc ID", 'E4 TB Allocation Details'!$A$18:$L$18, 0),FALSE), 'E2 Allocators'!$B$15:$W$361, MATCH('O5 Details by Class &amp; Accounts'!BD$18, 'E2 Allocators'!$B$15:$W$15, 0),FALSE)*$E32)</f>
        <v>0</v>
      </c>
      <c r="BE32" s="1334">
        <f>IF(ISERROR(VLOOKUP(VLOOKUP($A32, 'E4 TB Allocation Details'!$A$18:$L$217, MATCH("Misc ID", 'E4 TB Allocation Details'!$A$18:$L$18, 0),FALSE), 'E2 Allocators'!$B$15:$W$361, MATCH('O5 Details by Class &amp; Accounts'!BE$18, 'E2 Allocators'!$B$15:$W$15, 0),FALSE)*$E32), 0, VLOOKUP(VLOOKUP($A32, 'E4 TB Allocation Details'!$A$18:$L$217, MATCH("Misc ID", 'E4 TB Allocation Details'!$A$18:$L$18, 0),FALSE), 'E2 Allocators'!$B$15:$W$361, MATCH('O5 Details by Class &amp; Accounts'!BE$18, 'E2 Allocators'!$B$15:$W$15, 0),FALSE)*$E32)</f>
        <v>0</v>
      </c>
      <c r="BF32" s="1334">
        <f>IF(ISERROR(VLOOKUP(VLOOKUP($A32, 'E4 TB Allocation Details'!$A$18:$L$217, MATCH("Misc ID", 'E4 TB Allocation Details'!$A$18:$L$18, 0),FALSE), 'E2 Allocators'!$B$15:$W$361, MATCH('O5 Details by Class &amp; Accounts'!BF$18, 'E2 Allocators'!$B$15:$W$15, 0),FALSE)*$E32), 0, VLOOKUP(VLOOKUP($A32, 'E4 TB Allocation Details'!$A$18:$L$217, MATCH("Misc ID", 'E4 TB Allocation Details'!$A$18:$L$18, 0),FALSE), 'E2 Allocators'!$B$15:$W$361, MATCH('O5 Details by Class &amp; Accounts'!BF$18, 'E2 Allocators'!$B$15:$W$15, 0),FALSE)*$E32)</f>
        <v>0</v>
      </c>
      <c r="BG32" s="1334">
        <f>IF(ISERROR(VLOOKUP(VLOOKUP($A32, 'E4 TB Allocation Details'!$A$18:$L$217, MATCH("Misc ID", 'E4 TB Allocation Details'!$A$18:$L$18, 0),FALSE), 'E2 Allocators'!$B$15:$W$361, MATCH('O5 Details by Class &amp; Accounts'!BG$18, 'E2 Allocators'!$B$15:$W$15, 0),FALSE)*$E32), 0, VLOOKUP(VLOOKUP($A32, 'E4 TB Allocation Details'!$A$18:$L$217, MATCH("Misc ID", 'E4 TB Allocation Details'!$A$18:$L$18, 0),FALSE), 'E2 Allocators'!$B$15:$W$361, MATCH('O5 Details by Class &amp; Accounts'!BG$18, 'E2 Allocators'!$B$15:$W$15, 0),FALSE)*$E32)</f>
        <v>0</v>
      </c>
      <c r="BH32" s="1334">
        <f>IF(ISERROR(VLOOKUP(VLOOKUP($A32, 'E4 TB Allocation Details'!$A$18:$L$217, MATCH("Misc ID", 'E4 TB Allocation Details'!$A$18:$L$18, 0),FALSE), 'E2 Allocators'!$B$15:$W$361, MATCH('O5 Details by Class &amp; Accounts'!BH$18, 'E2 Allocators'!$B$15:$W$15, 0),FALSE)*$E32), 0, VLOOKUP(VLOOKUP($A32, 'E4 TB Allocation Details'!$A$18:$L$217, MATCH("Misc ID", 'E4 TB Allocation Details'!$A$18:$L$18, 0),FALSE), 'E2 Allocators'!$B$15:$W$361, MATCH('O5 Details by Class &amp; Accounts'!BH$18, 'E2 Allocators'!$B$15:$W$15, 0),FALSE)*$E32)</f>
        <v>0</v>
      </c>
      <c r="BI32" s="1334">
        <f>IF(ISERROR(VLOOKUP(VLOOKUP($A32, 'E4 TB Allocation Details'!$A$18:$L$217, MATCH("Misc ID", 'E4 TB Allocation Details'!$A$18:$L$18, 0),FALSE), 'E2 Allocators'!$B$15:$W$361, MATCH('O5 Details by Class &amp; Accounts'!BI$18, 'E2 Allocators'!$B$15:$W$15, 0),FALSE)*$E32), 0, VLOOKUP(VLOOKUP($A32, 'E4 TB Allocation Details'!$A$18:$L$217, MATCH("Misc ID", 'E4 TB Allocation Details'!$A$18:$L$18, 0),FALSE), 'E2 Allocators'!$B$15:$W$361, MATCH('O5 Details by Class &amp; Accounts'!BI$18, 'E2 Allocators'!$B$15:$W$15, 0),FALSE)*$E32)</f>
        <v>0</v>
      </c>
      <c r="BJ32" s="1334">
        <f>IF(ISERROR(VLOOKUP(VLOOKUP($A32, 'E4 TB Allocation Details'!$A$18:$L$217, MATCH("Misc ID", 'E4 TB Allocation Details'!$A$18:$L$18, 0),FALSE), 'E2 Allocators'!$B$15:$W$361, MATCH('O5 Details by Class &amp; Accounts'!BJ$18, 'E2 Allocators'!$B$15:$W$15, 0),FALSE)*$E32), 0, VLOOKUP(VLOOKUP($A32, 'E4 TB Allocation Details'!$A$18:$L$217, MATCH("Misc ID", 'E4 TB Allocation Details'!$A$18:$L$18, 0),FALSE), 'E2 Allocators'!$B$15:$W$361, MATCH('O5 Details by Class &amp; Accounts'!BJ$18, 'E2 Allocators'!$B$15:$W$15, 0),FALSE)*$E32)</f>
        <v>0</v>
      </c>
      <c r="BK32" s="1334">
        <f>IF(ISERROR(VLOOKUP(VLOOKUP($A32, 'E4 TB Allocation Details'!$A$18:$L$217, MATCH("Misc ID", 'E4 TB Allocation Details'!$A$18:$L$18, 0),FALSE), 'E2 Allocators'!$B$15:$W$361, MATCH('O5 Details by Class &amp; Accounts'!BK$18, 'E2 Allocators'!$B$15:$W$15, 0),FALSE)*$E32), 0, VLOOKUP(VLOOKUP($A32, 'E4 TB Allocation Details'!$A$18:$L$217, MATCH("Misc ID", 'E4 TB Allocation Details'!$A$18:$L$18, 0),FALSE), 'E2 Allocators'!$B$15:$W$361, MATCH('O5 Details by Class &amp; Accounts'!BK$18, 'E2 Allocators'!$B$15:$W$15, 0),FALSE)*$E32)</f>
        <v>0</v>
      </c>
      <c r="BL32" s="1334">
        <f>IF(ISERROR(VLOOKUP(VLOOKUP($A32, 'E4 TB Allocation Details'!$A$18:$L$217, MATCH("Misc ID", 'E4 TB Allocation Details'!$A$18:$L$18, 0),FALSE), 'E2 Allocators'!$B$15:$W$361, MATCH('O5 Details by Class &amp; Accounts'!BL$18, 'E2 Allocators'!$B$15:$W$15, 0),FALSE)*$E32), 0, VLOOKUP(VLOOKUP($A32, 'E4 TB Allocation Details'!$A$18:$L$217, MATCH("Misc ID", 'E4 TB Allocation Details'!$A$18:$L$18, 0),FALSE), 'E2 Allocators'!$B$15:$W$361, MATCH('O5 Details by Class &amp; Accounts'!BL$18, 'E2 Allocators'!$B$15:$W$15, 0),FALSE)*$E32)</f>
        <v>0</v>
      </c>
      <c r="BM32" s="1334">
        <f>IF(ISERROR(VLOOKUP(VLOOKUP($A32, 'E4 TB Allocation Details'!$A$18:$L$217, MATCH("Misc ID", 'E4 TB Allocation Details'!$A$18:$L$18, 0),FALSE), 'E2 Allocators'!$B$15:$W$361, MATCH('O5 Details by Class &amp; Accounts'!BM$18, 'E2 Allocators'!$B$15:$W$15, 0),FALSE)*$E32), 0, VLOOKUP(VLOOKUP($A32, 'E4 TB Allocation Details'!$A$18:$L$217, MATCH("Misc ID", 'E4 TB Allocation Details'!$A$18:$L$18, 0),FALSE), 'E2 Allocators'!$B$15:$W$361, MATCH('O5 Details by Class &amp; Accounts'!BM$18, 'E2 Allocators'!$B$15:$W$15, 0),FALSE)*$E32)</f>
        <v>0</v>
      </c>
      <c r="BN32" s="1334">
        <f>IF(ISERROR(VLOOKUP(VLOOKUP($A32, 'E4 TB Allocation Details'!$A$18:$L$217, MATCH("Misc ID", 'E4 TB Allocation Details'!$A$18:$L$18, 0),FALSE), 'E2 Allocators'!$B$15:$W$361, MATCH('O5 Details by Class &amp; Accounts'!BN$18, 'E2 Allocators'!$B$15:$W$15, 0),FALSE)*$E32), 0, VLOOKUP(VLOOKUP($A32, 'E4 TB Allocation Details'!$A$18:$L$217, MATCH("Misc ID", 'E4 TB Allocation Details'!$A$18:$L$18, 0),FALSE), 'E2 Allocators'!$B$15:$W$361, MATCH('O5 Details by Class &amp; Accounts'!BN$18, 'E2 Allocators'!$B$15:$W$15, 0),FALSE)*$E32)</f>
        <v>0</v>
      </c>
      <c r="BO32" s="1334">
        <f>IF(ISERROR(VLOOKUP(VLOOKUP($A32, 'E4 TB Allocation Details'!$A$18:$L$217, MATCH("Misc ID", 'E4 TB Allocation Details'!$A$18:$L$18, 0),FALSE), 'E2 Allocators'!$B$15:$W$361, MATCH('O5 Details by Class &amp; Accounts'!BO$18, 'E2 Allocators'!$B$15:$W$15, 0),FALSE)*$E32), 0, VLOOKUP(VLOOKUP($A32, 'E4 TB Allocation Details'!$A$18:$L$217, MATCH("Misc ID", 'E4 TB Allocation Details'!$A$18:$L$18, 0),FALSE), 'E2 Allocators'!$B$15:$W$361, MATCH('O5 Details by Class &amp; Accounts'!BO$18, 'E2 Allocators'!$B$15:$W$15, 0),FALSE)*$E32)</f>
        <v>0</v>
      </c>
      <c r="BP32" s="1334">
        <f>IF(ISERROR(VLOOKUP(VLOOKUP($A32, 'E4 TB Allocation Details'!$A$18:$L$217, MATCH("Misc ID", 'E4 TB Allocation Details'!$A$18:$L$18, 0),FALSE), 'E2 Allocators'!$B$15:$W$361, MATCH('O5 Details by Class &amp; Accounts'!BP$18, 'E2 Allocators'!$B$15:$W$15, 0),FALSE)*$E32), 0, VLOOKUP(VLOOKUP($A32, 'E4 TB Allocation Details'!$A$18:$L$217, MATCH("Misc ID", 'E4 TB Allocation Details'!$A$18:$L$18, 0),FALSE), 'E2 Allocators'!$B$15:$W$361, MATCH('O5 Details by Class &amp; Accounts'!BP$18, 'E2 Allocators'!$B$15:$W$15, 0),FALSE)*$E32)</f>
        <v>0</v>
      </c>
      <c r="BQ32" s="1334">
        <f>IF(ISERROR(VLOOKUP(VLOOKUP($A32, 'E4 TB Allocation Details'!$A$18:$L$217, MATCH("Misc ID", 'E4 TB Allocation Details'!$A$18:$L$18, 0),FALSE), 'E2 Allocators'!$B$15:$W$361, MATCH('O5 Details by Class &amp; Accounts'!BQ$18, 'E2 Allocators'!$B$15:$W$15, 0),FALSE)*$E32), 0, VLOOKUP(VLOOKUP($A32, 'E4 TB Allocation Details'!$A$18:$L$217, MATCH("Misc ID", 'E4 TB Allocation Details'!$A$18:$L$18, 0),FALSE), 'E2 Allocators'!$B$15:$W$361, MATCH('O5 Details by Class &amp; Accounts'!BQ$18, 'E2 Allocators'!$B$15:$W$15, 0),FALSE)*$E32)</f>
        <v>0</v>
      </c>
      <c r="BR32" s="1334">
        <f>IF(ISERROR(VLOOKUP(VLOOKUP($A32, 'E4 TB Allocation Details'!$A$18:$L$217, MATCH("Misc ID", 'E4 TB Allocation Details'!$A$18:$L$18, 0),FALSE), 'E2 Allocators'!$B$15:$W$361, MATCH('O5 Details by Class &amp; Accounts'!BR$18, 'E2 Allocators'!$B$15:$W$15, 0),FALSE)*$E32), 0, VLOOKUP(VLOOKUP($A32, 'E4 TB Allocation Details'!$A$18:$L$217, MATCH("Misc ID", 'E4 TB Allocation Details'!$A$18:$L$18, 0),FALSE), 'E2 Allocators'!$B$15:$W$361, MATCH('O5 Details by Class &amp; Accounts'!BR$18, 'E2 Allocators'!$B$15:$W$15, 0),FALSE)*$E32)</f>
        <v>0</v>
      </c>
      <c r="BS32" s="1334">
        <f t="shared" si="3"/>
        <v>0</v>
      </c>
      <c r="BT32" s="1334">
        <f>IF(ISERROR(VLOOKUP(VLOOKUP($A32, 'E4 TB Allocation Details'!$A$18:$L$217, MATCH("A &amp; G ID", 'E4 TB Allocation Details'!$A$18:$L$18, 0),FALSE), 'E2 Allocators'!$B$15:$W$361, MATCH('O5 Details by Class &amp; Accounts'!BT$18, 'E2 Allocators'!$B$15:$W$15, 0),FALSE)*$E32), 0, VLOOKUP(VLOOKUP($A32, 'E4 TB Allocation Details'!$A$18:$L$217, MATCH("A &amp; G ID", 'E4 TB Allocation Details'!$A$18:$L$18, 0),FALSE), 'E2 Allocators'!$B$15:$W$361, MATCH('O5 Details by Class &amp; Accounts'!BT$18, 'E2 Allocators'!$B$15:$W$15, 0),FALSE)*$E32)</f>
        <v>0</v>
      </c>
      <c r="BU32" s="1334">
        <f>IF(ISERROR(VLOOKUP(VLOOKUP($A32, 'E4 TB Allocation Details'!$A$18:$L$217, MATCH("A &amp; G ID", 'E4 TB Allocation Details'!$A$18:$L$18, 0),FALSE), 'E2 Allocators'!$B$15:$W$361, MATCH('O5 Details by Class &amp; Accounts'!BU$18, 'E2 Allocators'!$B$15:$W$15, 0),FALSE)*$E32), 0, VLOOKUP(VLOOKUP($A32, 'E4 TB Allocation Details'!$A$18:$L$217, MATCH("A &amp; G ID", 'E4 TB Allocation Details'!$A$18:$L$18, 0),FALSE), 'E2 Allocators'!$B$15:$W$361, MATCH('O5 Details by Class &amp; Accounts'!BU$18, 'E2 Allocators'!$B$15:$W$15, 0),FALSE)*$E32)</f>
        <v>0</v>
      </c>
      <c r="BV32" s="1334">
        <f>IF(ISERROR(VLOOKUP(VLOOKUP($A32, 'E4 TB Allocation Details'!$A$18:$L$217, MATCH("A &amp; G ID", 'E4 TB Allocation Details'!$A$18:$L$18, 0),FALSE), 'E2 Allocators'!$B$15:$W$361, MATCH('O5 Details by Class &amp; Accounts'!BV$18, 'E2 Allocators'!$B$15:$W$15, 0),FALSE)*$E32), 0, VLOOKUP(VLOOKUP($A32, 'E4 TB Allocation Details'!$A$18:$L$217, MATCH("A &amp; G ID", 'E4 TB Allocation Details'!$A$18:$L$18, 0),FALSE), 'E2 Allocators'!$B$15:$W$361, MATCH('O5 Details by Class &amp; Accounts'!BV$18, 'E2 Allocators'!$B$15:$W$15, 0),FALSE)*$E32)</f>
        <v>0</v>
      </c>
      <c r="BW32" s="1334">
        <f>IF(ISERROR(VLOOKUP(VLOOKUP($A32, 'E4 TB Allocation Details'!$A$18:$L$217, MATCH("A &amp; G ID", 'E4 TB Allocation Details'!$A$18:$L$18, 0),FALSE), 'E2 Allocators'!$B$15:$W$361, MATCH('O5 Details by Class &amp; Accounts'!BW$18, 'E2 Allocators'!$B$15:$W$15, 0),FALSE)*$E32), 0, VLOOKUP(VLOOKUP($A32, 'E4 TB Allocation Details'!$A$18:$L$217, MATCH("A &amp; G ID", 'E4 TB Allocation Details'!$A$18:$L$18, 0),FALSE), 'E2 Allocators'!$B$15:$W$361, MATCH('O5 Details by Class &amp; Accounts'!BW$18, 'E2 Allocators'!$B$15:$W$15, 0),FALSE)*$E32)</f>
        <v>0</v>
      </c>
      <c r="BX32" s="1334">
        <f>IF(ISERROR(VLOOKUP(VLOOKUP($A32, 'E4 TB Allocation Details'!$A$18:$L$217, MATCH("A &amp; G ID", 'E4 TB Allocation Details'!$A$18:$L$18, 0),FALSE), 'E2 Allocators'!$B$15:$W$361, MATCH('O5 Details by Class &amp; Accounts'!BX$18, 'E2 Allocators'!$B$15:$W$15, 0),FALSE)*$E32), 0, VLOOKUP(VLOOKUP($A32, 'E4 TB Allocation Details'!$A$18:$L$217, MATCH("A &amp; G ID", 'E4 TB Allocation Details'!$A$18:$L$18, 0),FALSE), 'E2 Allocators'!$B$15:$W$361, MATCH('O5 Details by Class &amp; Accounts'!BX$18, 'E2 Allocators'!$B$15:$W$15, 0),FALSE)*$E32)</f>
        <v>0</v>
      </c>
      <c r="BY32" s="1334">
        <f>IF(ISERROR(VLOOKUP(VLOOKUP($A32, 'E4 TB Allocation Details'!$A$18:$L$217, MATCH("A &amp; G ID", 'E4 TB Allocation Details'!$A$18:$L$18, 0),FALSE), 'E2 Allocators'!$B$15:$W$361, MATCH('O5 Details by Class &amp; Accounts'!BY$18, 'E2 Allocators'!$B$15:$W$15, 0),FALSE)*$E32), 0, VLOOKUP(VLOOKUP($A32, 'E4 TB Allocation Details'!$A$18:$L$217, MATCH("A &amp; G ID", 'E4 TB Allocation Details'!$A$18:$L$18, 0),FALSE), 'E2 Allocators'!$B$15:$W$361, MATCH('O5 Details by Class &amp; Accounts'!BY$18, 'E2 Allocators'!$B$15:$W$15, 0),FALSE)*$E32)</f>
        <v>0</v>
      </c>
      <c r="BZ32" s="1334">
        <f>IF(ISERROR(VLOOKUP(VLOOKUP($A32, 'E4 TB Allocation Details'!$A$18:$L$217, MATCH("A &amp; G ID", 'E4 TB Allocation Details'!$A$18:$L$18, 0),FALSE), 'E2 Allocators'!$B$15:$W$361, MATCH('O5 Details by Class &amp; Accounts'!BZ$18, 'E2 Allocators'!$B$15:$W$15, 0),FALSE)*$E32), 0, VLOOKUP(VLOOKUP($A32, 'E4 TB Allocation Details'!$A$18:$L$217, MATCH("A &amp; G ID", 'E4 TB Allocation Details'!$A$18:$L$18, 0),FALSE), 'E2 Allocators'!$B$15:$W$361, MATCH('O5 Details by Class &amp; Accounts'!BZ$18, 'E2 Allocators'!$B$15:$W$15, 0),FALSE)*$E32)</f>
        <v>0</v>
      </c>
      <c r="CA32" s="1334">
        <f>IF(ISERROR(VLOOKUP(VLOOKUP($A32, 'E4 TB Allocation Details'!$A$18:$L$217, MATCH("A &amp; G ID", 'E4 TB Allocation Details'!$A$18:$L$18, 0),FALSE), 'E2 Allocators'!$B$15:$W$361, MATCH('O5 Details by Class &amp; Accounts'!CA$18, 'E2 Allocators'!$B$15:$W$15, 0),FALSE)*$E32), 0, VLOOKUP(VLOOKUP($A32, 'E4 TB Allocation Details'!$A$18:$L$217, MATCH("A &amp; G ID", 'E4 TB Allocation Details'!$A$18:$L$18, 0),FALSE), 'E2 Allocators'!$B$15:$W$361, MATCH('O5 Details by Class &amp; Accounts'!CA$18, 'E2 Allocators'!$B$15:$W$15, 0),FALSE)*$E32)</f>
        <v>0</v>
      </c>
      <c r="CB32" s="1334">
        <f>IF(ISERROR(VLOOKUP(VLOOKUP($A32, 'E4 TB Allocation Details'!$A$18:$L$217, MATCH("A &amp; G ID", 'E4 TB Allocation Details'!$A$18:$L$18, 0),FALSE), 'E2 Allocators'!$B$15:$W$361, MATCH('O5 Details by Class &amp; Accounts'!CB$18, 'E2 Allocators'!$B$15:$W$15, 0),FALSE)*$E32), 0, VLOOKUP(VLOOKUP($A32, 'E4 TB Allocation Details'!$A$18:$L$217, MATCH("A &amp; G ID", 'E4 TB Allocation Details'!$A$18:$L$18, 0),FALSE), 'E2 Allocators'!$B$15:$W$361, MATCH('O5 Details by Class &amp; Accounts'!CB$18, 'E2 Allocators'!$B$15:$W$15, 0),FALSE)*$E32)</f>
        <v>0</v>
      </c>
      <c r="CC32" s="1334">
        <f>IF(ISERROR(VLOOKUP(VLOOKUP($A32, 'E4 TB Allocation Details'!$A$18:$L$217, MATCH("A &amp; G ID", 'E4 TB Allocation Details'!$A$18:$L$18, 0),FALSE), 'E2 Allocators'!$B$15:$W$361, MATCH('O5 Details by Class &amp; Accounts'!CC$18, 'E2 Allocators'!$B$15:$W$15, 0),FALSE)*$E32), 0, VLOOKUP(VLOOKUP($A32, 'E4 TB Allocation Details'!$A$18:$L$217, MATCH("A &amp; G ID", 'E4 TB Allocation Details'!$A$18:$L$18, 0),FALSE), 'E2 Allocators'!$B$15:$W$361, MATCH('O5 Details by Class &amp; Accounts'!CC$18, 'E2 Allocators'!$B$15:$W$15, 0),FALSE)*$E32)</f>
        <v>0</v>
      </c>
      <c r="CD32" s="1334">
        <f>IF(ISERROR(VLOOKUP(VLOOKUP($A32, 'E4 TB Allocation Details'!$A$18:$L$217, MATCH("A &amp; G ID", 'E4 TB Allocation Details'!$A$18:$L$18, 0),FALSE), 'E2 Allocators'!$B$15:$W$361, MATCH('O5 Details by Class &amp; Accounts'!CD$18, 'E2 Allocators'!$B$15:$W$15, 0),FALSE)*$E32), 0, VLOOKUP(VLOOKUP($A32, 'E4 TB Allocation Details'!$A$18:$L$217, MATCH("A &amp; G ID", 'E4 TB Allocation Details'!$A$18:$L$18, 0),FALSE), 'E2 Allocators'!$B$15:$W$361, MATCH('O5 Details by Class &amp; Accounts'!CD$18, 'E2 Allocators'!$B$15:$W$15, 0),FALSE)*$E32)</f>
        <v>0</v>
      </c>
      <c r="CE32" s="1334">
        <f>IF(ISERROR(VLOOKUP(VLOOKUP($A32, 'E4 TB Allocation Details'!$A$18:$L$217, MATCH("A &amp; G ID", 'E4 TB Allocation Details'!$A$18:$L$18, 0),FALSE), 'E2 Allocators'!$B$15:$W$361, MATCH('O5 Details by Class &amp; Accounts'!CE$18, 'E2 Allocators'!$B$15:$W$15, 0),FALSE)*$E32), 0, VLOOKUP(VLOOKUP($A32, 'E4 TB Allocation Details'!$A$18:$L$217, MATCH("A &amp; G ID", 'E4 TB Allocation Details'!$A$18:$L$18, 0),FALSE), 'E2 Allocators'!$B$15:$W$361, MATCH('O5 Details by Class &amp; Accounts'!CE$18, 'E2 Allocators'!$B$15:$W$15, 0),FALSE)*$E32)</f>
        <v>0</v>
      </c>
      <c r="CF32" s="1334">
        <f>IF(ISERROR(VLOOKUP(VLOOKUP($A32, 'E4 TB Allocation Details'!$A$18:$L$217, MATCH("A &amp; G ID", 'E4 TB Allocation Details'!$A$18:$L$18, 0),FALSE), 'E2 Allocators'!$B$15:$W$361, MATCH('O5 Details by Class &amp; Accounts'!CF$18, 'E2 Allocators'!$B$15:$W$15, 0),FALSE)*$E32), 0, VLOOKUP(VLOOKUP($A32, 'E4 TB Allocation Details'!$A$18:$L$217, MATCH("A &amp; G ID", 'E4 TB Allocation Details'!$A$18:$L$18, 0),FALSE), 'E2 Allocators'!$B$15:$W$361, MATCH('O5 Details by Class &amp; Accounts'!CF$18, 'E2 Allocators'!$B$15:$W$15, 0),FALSE)*$E32)</f>
        <v>0</v>
      </c>
      <c r="CG32" s="1334">
        <f>IF(ISERROR(VLOOKUP(VLOOKUP($A32, 'E4 TB Allocation Details'!$A$18:$L$217, MATCH("A &amp; G ID", 'E4 TB Allocation Details'!$A$18:$L$18, 0),FALSE), 'E2 Allocators'!$B$15:$W$361, MATCH('O5 Details by Class &amp; Accounts'!CG$18, 'E2 Allocators'!$B$15:$W$15, 0),FALSE)*$E32), 0, VLOOKUP(VLOOKUP($A32, 'E4 TB Allocation Details'!$A$18:$L$217, MATCH("A &amp; G ID", 'E4 TB Allocation Details'!$A$18:$L$18, 0),FALSE), 'E2 Allocators'!$B$15:$W$361, MATCH('O5 Details by Class &amp; Accounts'!CG$18, 'E2 Allocators'!$B$15:$W$15, 0),FALSE)*$E32)</f>
        <v>0</v>
      </c>
      <c r="CH32" s="1334">
        <f>IF(ISERROR(VLOOKUP(VLOOKUP($A32, 'E4 TB Allocation Details'!$A$18:$L$217, MATCH("A &amp; G ID", 'E4 TB Allocation Details'!$A$18:$L$18, 0),FALSE), 'E2 Allocators'!$B$15:$W$361, MATCH('O5 Details by Class &amp; Accounts'!CH$18, 'E2 Allocators'!$B$15:$W$15, 0),FALSE)*$E32), 0, VLOOKUP(VLOOKUP($A32, 'E4 TB Allocation Details'!$A$18:$L$217, MATCH("A &amp; G ID", 'E4 TB Allocation Details'!$A$18:$L$18, 0),FALSE), 'E2 Allocators'!$B$15:$W$361, MATCH('O5 Details by Class &amp; Accounts'!CH$18, 'E2 Allocators'!$B$15:$W$15, 0),FALSE)*$E32)</f>
        <v>0</v>
      </c>
      <c r="CI32" s="1334">
        <f>IF(ISERROR(VLOOKUP(VLOOKUP($A32, 'E4 TB Allocation Details'!$A$18:$L$217, MATCH("A &amp; G ID", 'E4 TB Allocation Details'!$A$18:$L$18, 0),FALSE), 'E2 Allocators'!$B$15:$W$361, MATCH('O5 Details by Class &amp; Accounts'!CI$18, 'E2 Allocators'!$B$15:$W$15, 0),FALSE)*$E32), 0, VLOOKUP(VLOOKUP($A32, 'E4 TB Allocation Details'!$A$18:$L$217, MATCH("A &amp; G ID", 'E4 TB Allocation Details'!$A$18:$L$18, 0),FALSE), 'E2 Allocators'!$B$15:$W$361, MATCH('O5 Details by Class &amp; Accounts'!CI$18, 'E2 Allocators'!$B$15:$W$15, 0),FALSE)*$E32)</f>
        <v>0</v>
      </c>
      <c r="CJ32" s="1334">
        <f>IF(ISERROR(VLOOKUP(VLOOKUP($A32, 'E4 TB Allocation Details'!$A$18:$L$217, MATCH("A &amp; G ID", 'E4 TB Allocation Details'!$A$18:$L$18, 0),FALSE), 'E2 Allocators'!$B$15:$W$361, MATCH('O5 Details by Class &amp; Accounts'!CJ$18, 'E2 Allocators'!$B$15:$W$15, 0),FALSE)*$E32), 0, VLOOKUP(VLOOKUP($A32, 'E4 TB Allocation Details'!$A$18:$L$217, MATCH("A &amp; G ID", 'E4 TB Allocation Details'!$A$18:$L$18, 0),FALSE), 'E2 Allocators'!$B$15:$W$361, MATCH('O5 Details by Class &amp; Accounts'!CJ$18, 'E2 Allocators'!$B$15:$W$15, 0),FALSE)*$E32)</f>
        <v>0</v>
      </c>
      <c r="CK32" s="1334">
        <f>IF(ISERROR(VLOOKUP(VLOOKUP($A32, 'E4 TB Allocation Details'!$A$18:$L$217, MATCH("A &amp; G ID", 'E4 TB Allocation Details'!$A$18:$L$18, 0),FALSE), 'E2 Allocators'!$B$15:$W$361, MATCH('O5 Details by Class &amp; Accounts'!CK$18, 'E2 Allocators'!$B$15:$W$15, 0),FALSE)*$E32), 0, VLOOKUP(VLOOKUP($A32, 'E4 TB Allocation Details'!$A$18:$L$217, MATCH("A &amp; G ID", 'E4 TB Allocation Details'!$A$18:$L$18, 0),FALSE), 'E2 Allocators'!$B$15:$W$361, MATCH('O5 Details by Class &amp; Accounts'!CK$18, 'E2 Allocators'!$B$15:$W$15, 0),FALSE)*$E32)</f>
        <v>0</v>
      </c>
      <c r="CL32" s="1334">
        <f>IF(ISERROR(VLOOKUP(VLOOKUP($A32, 'E4 TB Allocation Details'!$A$18:$L$217, MATCH("A &amp; G ID", 'E4 TB Allocation Details'!$A$18:$L$18, 0),FALSE), 'E2 Allocators'!$B$15:$W$361, MATCH('O5 Details by Class &amp; Accounts'!CL$18, 'E2 Allocators'!$B$15:$W$15, 0),FALSE)*$E32), 0, VLOOKUP(VLOOKUP($A32, 'E4 TB Allocation Details'!$A$18:$L$217, MATCH("A &amp; G ID", 'E4 TB Allocation Details'!$A$18:$L$18, 0),FALSE), 'E2 Allocators'!$B$15:$W$361, MATCH('O5 Details by Class &amp; Accounts'!CL$18, 'E2 Allocators'!$B$15:$W$15, 0),FALSE)*$E32)</f>
        <v>0</v>
      </c>
      <c r="CM32" s="1334">
        <f>IF(ISERROR(VLOOKUP(VLOOKUP($A32, 'E4 TB Allocation Details'!$A$18:$L$217, MATCH("A &amp; G ID", 'E4 TB Allocation Details'!$A$18:$L$18, 0),FALSE), 'E2 Allocators'!$B$15:$W$361, MATCH('O5 Details by Class &amp; Accounts'!CM$18, 'E2 Allocators'!$B$15:$W$15, 0),FALSE)*$E32), 0, VLOOKUP(VLOOKUP($A32, 'E4 TB Allocation Details'!$A$18:$L$217, MATCH("A &amp; G ID", 'E4 TB Allocation Details'!$A$18:$L$18, 0),FALSE), 'E2 Allocators'!$B$15:$W$361, MATCH('O5 Details by Class &amp; Accounts'!CM$18, 'E2 Allocators'!$B$15:$W$15, 0),FALSE)*$E32)</f>
        <v>0</v>
      </c>
      <c r="CN32" s="1334">
        <f t="shared" si="5"/>
        <v>0</v>
      </c>
      <c r="CO32" s="1670">
        <f t="shared" si="4"/>
        <v>0</v>
      </c>
      <c r="CQ32" s="1926" t="s">
        <v>744</v>
      </c>
    </row>
    <row r="33" spans="1:95" s="64" customFormat="1" ht="25.5" x14ac:dyDescent="0.2">
      <c r="A33" s="1100">
        <v>1815</v>
      </c>
      <c r="B33" s="1101" t="s">
        <v>86</v>
      </c>
      <c r="C33" s="1667">
        <f>IF(ISERROR(VLOOKUP($A33,'I3 TB Data'!$A$20:$H$465,MATCH('O5 Details by Class &amp; Accounts'!$C$18, 'I3 TB Data'!$A$20:$H$20,0),0)), 0, VLOOKUP($A33,'I3 TB Data'!$A$20:$H$465,MATCH('O5 Details by Class &amp; Accounts'!$C$18,'I3 TB Data'!$A$20:$H$20,0),0))</f>
        <v>0</v>
      </c>
      <c r="D33" s="1668">
        <f>'I4 BO ASSETS'!E30</f>
        <v>0</v>
      </c>
      <c r="E33" s="1667">
        <f t="shared" si="6"/>
        <v>0</v>
      </c>
      <c r="F33" s="1669">
        <f>IF(ISERROR(VLOOKUP($A33, 'E1 Categorization'!A33:E123, MATCH("Customer Component", 'E1 Categorization'!$A$33:$E$33,0), 0)), 0, IF(VLOOKUP($A33, 'E1 Categorization'!A33:E123, MATCH("Customer Component", 'E1 Categorization'!$A$33:$E$33,0), 0)=0, 'O5 Details by Class &amp; Accounts'!$E33, IF(AND(VLOOKUP($A33, 'E1 Categorization'!A33:E123, MATCH("Customer Component", 'E1 Categorization'!$A$33:$E$33,0), 0) &gt;0, VLOOKUP($A33, 'E1 Categorization'!A33:E123, MATCH("Customer Component", 'E1 Categorization'!$A$33:$E$33,0), 0)&lt;1), 'O5 Details by Class &amp; Accounts'!$E33*(1-VLOOKUP($A33, 'E1 Categorization'!A33:E123, MATCH("Customer Component", 'E1 Categorization'!$A$33:$E$33,0), 0)), 0)))</f>
        <v>0</v>
      </c>
      <c r="G33" s="1669">
        <f>IF(ISERROR(VLOOKUP($A33, 'E1 Categorization'!A33:E123, MATCH("Customer Component", 'E1 Categorization'!$A$33:$E$33,0), 0)),0, IF(VLOOKUP($A33, 'E1 Categorization'!A33:E123, MATCH("Customer Component", 'E1 Categorization'!$A$33:$E$33,0), 0)=0, 0, IF(AND(VLOOKUP($A33, 'E1 Categorization'!A33:E123, MATCH("Customer Component", 'E1 Categorization'!$A$33:$E$33,0), 0) &gt;0, VLOOKUP($A33, 'E1 Categorization'!A33:E123, MATCH("Customer Component", 'E1 Categorization'!$A$33:$E$33,0), 0)&lt;1), 'O5 Details by Class &amp; Accounts'!$E33*(VLOOKUP($A33, 'E1 Categorization'!A33:E123, MATCH("Customer Component", 'E1 Categorization'!$A$33:$E$33,0), 0)), 'O5 Details by Class &amp; Accounts'!$E33)))</f>
        <v>0</v>
      </c>
      <c r="H33" s="1334">
        <f t="shared" si="0"/>
        <v>0</v>
      </c>
      <c r="I33" s="1334">
        <f>IF(ISERROR(VLOOKUP(VLOOKUP($A33, 'E4 TB Allocation Details'!$A$18:$L$217, MATCH("Demand ID", 'E4 TB Allocation Details'!$A$18:$L$18, 0),FALSE), 'E2 Allocators'!$B$15:$W$361, MATCH('O5 Details by Class &amp; Accounts'!I$18, 'E2 Allocators'!$B$15:$W$15, 0),FALSE)*$F33), 0, VLOOKUP(VLOOKUP($A33, 'E4 TB Allocation Details'!$A$18:$L$217, MATCH("Demand ID", 'E4 TB Allocation Details'!$A$18:$L$18, 0),FALSE), 'E2 Allocators'!$B$15:$W$361, MATCH('O5 Details by Class &amp; Accounts'!I$18, 'E2 Allocators'!$B$15:$W$15, 0),FALSE)*$F33)</f>
        <v>0</v>
      </c>
      <c r="J33" s="1334">
        <f>IF(ISERROR(VLOOKUP(VLOOKUP($A33, 'E4 TB Allocation Details'!$A$18:$L$217, MATCH("Demand ID", 'E4 TB Allocation Details'!$A$18:$L$18, 0),FALSE), 'E2 Allocators'!$B$15:$W$361, MATCH('O5 Details by Class &amp; Accounts'!J$18, 'E2 Allocators'!$B$15:$W$15, 0),FALSE)*$F33), 0, VLOOKUP(VLOOKUP($A33, 'E4 TB Allocation Details'!$A$18:$L$217, MATCH("Demand ID", 'E4 TB Allocation Details'!$A$18:$L$18, 0),FALSE), 'E2 Allocators'!$B$15:$W$361, MATCH('O5 Details by Class &amp; Accounts'!J$18, 'E2 Allocators'!$B$15:$W$15, 0),FALSE)*$F33)</f>
        <v>0</v>
      </c>
      <c r="K33" s="1334">
        <f>IF(ISERROR(VLOOKUP(VLOOKUP($A33, 'E4 TB Allocation Details'!$A$18:$L$217, MATCH("Demand ID", 'E4 TB Allocation Details'!$A$18:$L$18, 0),FALSE), 'E2 Allocators'!$B$15:$W$361, MATCH('O5 Details by Class &amp; Accounts'!K$18, 'E2 Allocators'!$B$15:$W$15, 0),FALSE)*$F33), 0, VLOOKUP(VLOOKUP($A33, 'E4 TB Allocation Details'!$A$18:$L$217, MATCH("Demand ID", 'E4 TB Allocation Details'!$A$18:$L$18, 0),FALSE), 'E2 Allocators'!$B$15:$W$361, MATCH('O5 Details by Class &amp; Accounts'!K$18, 'E2 Allocators'!$B$15:$W$15, 0),FALSE)*$F33)</f>
        <v>0</v>
      </c>
      <c r="L33" s="1334">
        <f>IF(ISERROR(VLOOKUP(VLOOKUP($A33, 'E4 TB Allocation Details'!$A$18:$L$217, MATCH("Demand ID", 'E4 TB Allocation Details'!$A$18:$L$18, 0),FALSE), 'E2 Allocators'!$B$15:$W$361, MATCH('O5 Details by Class &amp; Accounts'!L$18, 'E2 Allocators'!$B$15:$W$15, 0),FALSE)*$F33), 0, VLOOKUP(VLOOKUP($A33, 'E4 TB Allocation Details'!$A$18:$L$217, MATCH("Demand ID", 'E4 TB Allocation Details'!$A$18:$L$18, 0),FALSE), 'E2 Allocators'!$B$15:$W$361, MATCH('O5 Details by Class &amp; Accounts'!L$18, 'E2 Allocators'!$B$15:$W$15, 0),FALSE)*$F33)</f>
        <v>0</v>
      </c>
      <c r="M33" s="1334">
        <f>IF(ISERROR(VLOOKUP(VLOOKUP($A33, 'E4 TB Allocation Details'!$A$18:$L$217, MATCH("Demand ID", 'E4 TB Allocation Details'!$A$18:$L$18, 0),FALSE), 'E2 Allocators'!$B$15:$W$361, MATCH('O5 Details by Class &amp; Accounts'!M$18, 'E2 Allocators'!$B$15:$W$15, 0),FALSE)*$F33), 0, VLOOKUP(VLOOKUP($A33, 'E4 TB Allocation Details'!$A$18:$L$217, MATCH("Demand ID", 'E4 TB Allocation Details'!$A$18:$L$18, 0),FALSE), 'E2 Allocators'!$B$15:$W$361, MATCH('O5 Details by Class &amp; Accounts'!M$18, 'E2 Allocators'!$B$15:$W$15, 0),FALSE)*$F33)</f>
        <v>0</v>
      </c>
      <c r="N33" s="1334">
        <f>IF(ISERROR(VLOOKUP(VLOOKUP($A33, 'E4 TB Allocation Details'!$A$18:$L$217, MATCH("Demand ID", 'E4 TB Allocation Details'!$A$18:$L$18, 0),FALSE), 'E2 Allocators'!$B$15:$W$361, MATCH('O5 Details by Class &amp; Accounts'!N$18, 'E2 Allocators'!$B$15:$W$15, 0),FALSE)*$F33), 0, VLOOKUP(VLOOKUP($A33, 'E4 TB Allocation Details'!$A$18:$L$217, MATCH("Demand ID", 'E4 TB Allocation Details'!$A$18:$L$18, 0),FALSE), 'E2 Allocators'!$B$15:$W$361, MATCH('O5 Details by Class &amp; Accounts'!N$18, 'E2 Allocators'!$B$15:$W$15, 0),FALSE)*$F33)</f>
        <v>0</v>
      </c>
      <c r="O33" s="1334">
        <f>IF(ISERROR(VLOOKUP(VLOOKUP($A33, 'E4 TB Allocation Details'!$A$18:$L$217, MATCH("Demand ID", 'E4 TB Allocation Details'!$A$18:$L$18, 0),FALSE), 'E2 Allocators'!$B$15:$W$361, MATCH('O5 Details by Class &amp; Accounts'!O$18, 'E2 Allocators'!$B$15:$W$15, 0),FALSE)*$F33), 0, VLOOKUP(VLOOKUP($A33, 'E4 TB Allocation Details'!$A$18:$L$217, MATCH("Demand ID", 'E4 TB Allocation Details'!$A$18:$L$18, 0),FALSE), 'E2 Allocators'!$B$15:$W$361, MATCH('O5 Details by Class &amp; Accounts'!O$18, 'E2 Allocators'!$B$15:$W$15, 0),FALSE)*$F33)</f>
        <v>0</v>
      </c>
      <c r="P33" s="1334">
        <f>IF(ISERROR(VLOOKUP(VLOOKUP($A33, 'E4 TB Allocation Details'!$A$18:$L$217, MATCH("Demand ID", 'E4 TB Allocation Details'!$A$18:$L$18, 0),FALSE), 'E2 Allocators'!$B$15:$W$361, MATCH('O5 Details by Class &amp; Accounts'!P$18, 'E2 Allocators'!$B$15:$W$15, 0),FALSE)*$F33), 0, VLOOKUP(VLOOKUP($A33, 'E4 TB Allocation Details'!$A$18:$L$217, MATCH("Demand ID", 'E4 TB Allocation Details'!$A$18:$L$18, 0),FALSE), 'E2 Allocators'!$B$15:$W$361, MATCH('O5 Details by Class &amp; Accounts'!P$18, 'E2 Allocators'!$B$15:$W$15, 0),FALSE)*$F33)</f>
        <v>0</v>
      </c>
      <c r="Q33" s="1334">
        <f>IF(ISERROR(VLOOKUP(VLOOKUP($A33, 'E4 TB Allocation Details'!$A$18:$L$217, MATCH("Demand ID", 'E4 TB Allocation Details'!$A$18:$L$18, 0),FALSE), 'E2 Allocators'!$B$15:$W$361, MATCH('O5 Details by Class &amp; Accounts'!Q$18, 'E2 Allocators'!$B$15:$W$15, 0),FALSE)*$F33), 0, VLOOKUP(VLOOKUP($A33, 'E4 TB Allocation Details'!$A$18:$L$217, MATCH("Demand ID", 'E4 TB Allocation Details'!$A$18:$L$18, 0),FALSE), 'E2 Allocators'!$B$15:$W$361, MATCH('O5 Details by Class &amp; Accounts'!Q$18, 'E2 Allocators'!$B$15:$W$15, 0),FALSE)*$F33)</f>
        <v>0</v>
      </c>
      <c r="R33" s="1334">
        <f>IF(ISERROR(VLOOKUP(VLOOKUP($A33, 'E4 TB Allocation Details'!$A$18:$L$217, MATCH("Demand ID", 'E4 TB Allocation Details'!$A$18:$L$18, 0),FALSE), 'E2 Allocators'!$B$15:$W$361, MATCH('O5 Details by Class &amp; Accounts'!R$18, 'E2 Allocators'!$B$15:$W$15, 0),FALSE)*$F33), 0, VLOOKUP(VLOOKUP($A33, 'E4 TB Allocation Details'!$A$18:$L$217, MATCH("Demand ID", 'E4 TB Allocation Details'!$A$18:$L$18, 0),FALSE), 'E2 Allocators'!$B$15:$W$361, MATCH('O5 Details by Class &amp; Accounts'!R$18, 'E2 Allocators'!$B$15:$W$15, 0),FALSE)*$F33)</f>
        <v>0</v>
      </c>
      <c r="S33" s="1334">
        <f>IF(ISERROR(VLOOKUP(VLOOKUP($A33, 'E4 TB Allocation Details'!$A$18:$L$217, MATCH("Demand ID", 'E4 TB Allocation Details'!$A$18:$L$18, 0),FALSE), 'E2 Allocators'!$B$15:$W$361, MATCH('O5 Details by Class &amp; Accounts'!S$18, 'E2 Allocators'!$B$15:$W$15, 0),FALSE)*$F33), 0, VLOOKUP(VLOOKUP($A33, 'E4 TB Allocation Details'!$A$18:$L$217, MATCH("Demand ID", 'E4 TB Allocation Details'!$A$18:$L$18, 0),FALSE), 'E2 Allocators'!$B$15:$W$361, MATCH('O5 Details by Class &amp; Accounts'!S$18, 'E2 Allocators'!$B$15:$W$15, 0),FALSE)*$F33)</f>
        <v>0</v>
      </c>
      <c r="T33" s="1334">
        <f>IF(ISERROR(VLOOKUP(VLOOKUP($A33, 'E4 TB Allocation Details'!$A$18:$L$217, MATCH("Demand ID", 'E4 TB Allocation Details'!$A$18:$L$18, 0),FALSE), 'E2 Allocators'!$B$15:$W$361, MATCH('O5 Details by Class &amp; Accounts'!T$18, 'E2 Allocators'!$B$15:$W$15, 0),FALSE)*$F33), 0, VLOOKUP(VLOOKUP($A33, 'E4 TB Allocation Details'!$A$18:$L$217, MATCH("Demand ID", 'E4 TB Allocation Details'!$A$18:$L$18, 0),FALSE), 'E2 Allocators'!$B$15:$W$361, MATCH('O5 Details by Class &amp; Accounts'!T$18, 'E2 Allocators'!$B$15:$W$15, 0),FALSE)*$F33)</f>
        <v>0</v>
      </c>
      <c r="U33" s="1334">
        <f>IF(ISERROR(VLOOKUP(VLOOKUP($A33, 'E4 TB Allocation Details'!$A$18:$L$217, MATCH("Demand ID", 'E4 TB Allocation Details'!$A$18:$L$18, 0),FALSE), 'E2 Allocators'!$B$15:$W$361, MATCH('O5 Details by Class &amp; Accounts'!U$18, 'E2 Allocators'!$B$15:$W$15, 0),FALSE)*$F33), 0, VLOOKUP(VLOOKUP($A33, 'E4 TB Allocation Details'!$A$18:$L$217, MATCH("Demand ID", 'E4 TB Allocation Details'!$A$18:$L$18, 0),FALSE), 'E2 Allocators'!$B$15:$W$361, MATCH('O5 Details by Class &amp; Accounts'!U$18, 'E2 Allocators'!$B$15:$W$15, 0),FALSE)*$F33)</f>
        <v>0</v>
      </c>
      <c r="V33" s="1334">
        <f>IF(ISERROR(VLOOKUP(VLOOKUP($A33, 'E4 TB Allocation Details'!$A$18:$L$217, MATCH("Demand ID", 'E4 TB Allocation Details'!$A$18:$L$18, 0),FALSE), 'E2 Allocators'!$B$15:$W$361, MATCH('O5 Details by Class &amp; Accounts'!V$18, 'E2 Allocators'!$B$15:$W$15, 0),FALSE)*$F33), 0, VLOOKUP(VLOOKUP($A33, 'E4 TB Allocation Details'!$A$18:$L$217, MATCH("Demand ID", 'E4 TB Allocation Details'!$A$18:$L$18, 0),FALSE), 'E2 Allocators'!$B$15:$W$361, MATCH('O5 Details by Class &amp; Accounts'!V$18, 'E2 Allocators'!$B$15:$W$15, 0),FALSE)*$F33)</f>
        <v>0</v>
      </c>
      <c r="W33" s="1334">
        <f>IF(ISERROR(VLOOKUP(VLOOKUP($A33, 'E4 TB Allocation Details'!$A$18:$L$217, MATCH("Demand ID", 'E4 TB Allocation Details'!$A$18:$L$18, 0),FALSE), 'E2 Allocators'!$B$15:$W$361, MATCH('O5 Details by Class &amp; Accounts'!W$18, 'E2 Allocators'!$B$15:$W$15, 0),FALSE)*$F33), 0, VLOOKUP(VLOOKUP($A33, 'E4 TB Allocation Details'!$A$18:$L$217, MATCH("Demand ID", 'E4 TB Allocation Details'!$A$18:$L$18, 0),FALSE), 'E2 Allocators'!$B$15:$W$361, MATCH('O5 Details by Class &amp; Accounts'!W$18, 'E2 Allocators'!$B$15:$W$15, 0),FALSE)*$F33)</f>
        <v>0</v>
      </c>
      <c r="X33" s="1334">
        <f>IF(ISERROR(VLOOKUP(VLOOKUP($A33, 'E4 TB Allocation Details'!$A$18:$L$217, MATCH("Demand ID", 'E4 TB Allocation Details'!$A$18:$L$18, 0),FALSE), 'E2 Allocators'!$B$15:$W$361, MATCH('O5 Details by Class &amp; Accounts'!X$18, 'E2 Allocators'!$B$15:$W$15, 0),FALSE)*$F33), 0, VLOOKUP(VLOOKUP($A33, 'E4 TB Allocation Details'!$A$18:$L$217, MATCH("Demand ID", 'E4 TB Allocation Details'!$A$18:$L$18, 0),FALSE), 'E2 Allocators'!$B$15:$W$361, MATCH('O5 Details by Class &amp; Accounts'!X$18, 'E2 Allocators'!$B$15:$W$15, 0),FALSE)*$F33)</f>
        <v>0</v>
      </c>
      <c r="Y33" s="1334">
        <f>IF(ISERROR(VLOOKUP(VLOOKUP($A33, 'E4 TB Allocation Details'!$A$18:$L$217, MATCH("Demand ID", 'E4 TB Allocation Details'!$A$18:$L$18, 0),FALSE), 'E2 Allocators'!$B$15:$W$361, MATCH('O5 Details by Class &amp; Accounts'!Y$18, 'E2 Allocators'!$B$15:$W$15, 0),FALSE)*$F33), 0, VLOOKUP(VLOOKUP($A33, 'E4 TB Allocation Details'!$A$18:$L$217, MATCH("Demand ID", 'E4 TB Allocation Details'!$A$18:$L$18, 0),FALSE), 'E2 Allocators'!$B$15:$W$361, MATCH('O5 Details by Class &amp; Accounts'!Y$18, 'E2 Allocators'!$B$15:$W$15, 0),FALSE)*$F33)</f>
        <v>0</v>
      </c>
      <c r="Z33" s="1334">
        <f>IF(ISERROR(VLOOKUP(VLOOKUP($A33, 'E4 TB Allocation Details'!$A$18:$L$217, MATCH("Demand ID", 'E4 TB Allocation Details'!$A$18:$L$18, 0),FALSE), 'E2 Allocators'!$B$15:$W$361, MATCH('O5 Details by Class &amp; Accounts'!Z$18, 'E2 Allocators'!$B$15:$W$15, 0),FALSE)*$F33), 0, VLOOKUP(VLOOKUP($A33, 'E4 TB Allocation Details'!$A$18:$L$217, MATCH("Demand ID", 'E4 TB Allocation Details'!$A$18:$L$18, 0),FALSE), 'E2 Allocators'!$B$15:$W$361, MATCH('O5 Details by Class &amp; Accounts'!Z$18, 'E2 Allocators'!$B$15:$W$15, 0),FALSE)*$F33)</f>
        <v>0</v>
      </c>
      <c r="AA33" s="1334">
        <f>IF(ISERROR(VLOOKUP(VLOOKUP($A33, 'E4 TB Allocation Details'!$A$18:$L$217, MATCH("Demand ID", 'E4 TB Allocation Details'!$A$18:$L$18, 0),FALSE), 'E2 Allocators'!$B$15:$W$361, MATCH('O5 Details by Class &amp; Accounts'!AA$18, 'E2 Allocators'!$B$15:$W$15, 0),FALSE)*$F33), 0, VLOOKUP(VLOOKUP($A33, 'E4 TB Allocation Details'!$A$18:$L$217, MATCH("Demand ID", 'E4 TB Allocation Details'!$A$18:$L$18, 0),FALSE), 'E2 Allocators'!$B$15:$W$361, MATCH('O5 Details by Class &amp; Accounts'!AA$18, 'E2 Allocators'!$B$15:$W$15, 0),FALSE)*$F33)</f>
        <v>0</v>
      </c>
      <c r="AB33" s="1334">
        <f>IF(ISERROR(VLOOKUP(VLOOKUP($A33, 'E4 TB Allocation Details'!$A$18:$L$217, MATCH("Demand ID", 'E4 TB Allocation Details'!$A$18:$L$18, 0),FALSE), 'E2 Allocators'!$B$15:$W$361, MATCH('O5 Details by Class &amp; Accounts'!AB$18, 'E2 Allocators'!$B$15:$W$15, 0),FALSE)*$F33), 0, VLOOKUP(VLOOKUP($A33, 'E4 TB Allocation Details'!$A$18:$L$217, MATCH("Demand ID", 'E4 TB Allocation Details'!$A$18:$L$18, 0),FALSE), 'E2 Allocators'!$B$15:$W$361, MATCH('O5 Details by Class &amp; Accounts'!AB$18, 'E2 Allocators'!$B$15:$W$15, 0),FALSE)*$F33)</f>
        <v>0</v>
      </c>
      <c r="AC33" s="1334">
        <f t="shared" si="1"/>
        <v>0</v>
      </c>
      <c r="AD33" s="1334">
        <f>IF(ISERROR(VLOOKUP(VLOOKUP($A33, 'E4 TB Allocation Details'!$A$18:$L$217, MATCH("Customer ID", 'E4 TB Allocation Details'!$A$18:$L$18, 0),FALSE), 'E2 Allocators'!$B$15:$W$361, MATCH('O5 Details by Class &amp; Accounts'!AD$18, 'E2 Allocators'!$B$15:$W$15, 0),FALSE)*$G33), 0, VLOOKUP(VLOOKUP($A33, 'E4 TB Allocation Details'!$A$18:$L$217, MATCH("Customer ID", 'E4 TB Allocation Details'!$A$18:$L$18, 0),FALSE), 'E2 Allocators'!$B$15:$W$361, MATCH('O5 Details by Class &amp; Accounts'!AD$18, 'E2 Allocators'!$B$15:$W$15, 0),FALSE)*$G33)</f>
        <v>0</v>
      </c>
      <c r="AE33" s="1334">
        <f>IF(ISERROR(VLOOKUP(VLOOKUP($A33, 'E4 TB Allocation Details'!$A$18:$L$217, MATCH("Customer ID", 'E4 TB Allocation Details'!$A$18:$L$18, 0),FALSE), 'E2 Allocators'!$B$15:$W$361, MATCH('O5 Details by Class &amp; Accounts'!AE$18, 'E2 Allocators'!$B$15:$W$15, 0),FALSE)*$G33), 0, VLOOKUP(VLOOKUP($A33, 'E4 TB Allocation Details'!$A$18:$L$217, MATCH("Customer ID", 'E4 TB Allocation Details'!$A$18:$L$18, 0),FALSE), 'E2 Allocators'!$B$15:$W$361, MATCH('O5 Details by Class &amp; Accounts'!AE$18, 'E2 Allocators'!$B$15:$W$15, 0),FALSE)*$G33)</f>
        <v>0</v>
      </c>
      <c r="AF33" s="1334">
        <f>IF(ISERROR(VLOOKUP(VLOOKUP($A33, 'E4 TB Allocation Details'!$A$18:$L$217, MATCH("Customer ID", 'E4 TB Allocation Details'!$A$18:$L$18, 0),FALSE), 'E2 Allocators'!$B$15:$W$361, MATCH('O5 Details by Class &amp; Accounts'!AF$18, 'E2 Allocators'!$B$15:$W$15, 0),FALSE)*$G33), 0, VLOOKUP(VLOOKUP($A33, 'E4 TB Allocation Details'!$A$18:$L$217, MATCH("Customer ID", 'E4 TB Allocation Details'!$A$18:$L$18, 0),FALSE), 'E2 Allocators'!$B$15:$W$361, MATCH('O5 Details by Class &amp; Accounts'!AF$18, 'E2 Allocators'!$B$15:$W$15, 0),FALSE)*$G33)</f>
        <v>0</v>
      </c>
      <c r="AG33" s="1334">
        <f>IF(ISERROR(VLOOKUP(VLOOKUP($A33, 'E4 TB Allocation Details'!$A$18:$L$217, MATCH("Customer ID", 'E4 TB Allocation Details'!$A$18:$L$18, 0),FALSE), 'E2 Allocators'!$B$15:$W$361, MATCH('O5 Details by Class &amp; Accounts'!AG$18, 'E2 Allocators'!$B$15:$W$15, 0),FALSE)*$G33), 0, VLOOKUP(VLOOKUP($A33, 'E4 TB Allocation Details'!$A$18:$L$217, MATCH("Customer ID", 'E4 TB Allocation Details'!$A$18:$L$18, 0),FALSE), 'E2 Allocators'!$B$15:$W$361, MATCH('O5 Details by Class &amp; Accounts'!AG$18, 'E2 Allocators'!$B$15:$W$15, 0),FALSE)*$G33)</f>
        <v>0</v>
      </c>
      <c r="AH33" s="1334">
        <f>IF(ISERROR(VLOOKUP(VLOOKUP($A33, 'E4 TB Allocation Details'!$A$18:$L$217, MATCH("Customer ID", 'E4 TB Allocation Details'!$A$18:$L$18, 0),FALSE), 'E2 Allocators'!$B$15:$W$361, MATCH('O5 Details by Class &amp; Accounts'!AH$18, 'E2 Allocators'!$B$15:$W$15, 0),FALSE)*$G33), 0, VLOOKUP(VLOOKUP($A33, 'E4 TB Allocation Details'!$A$18:$L$217, MATCH("Customer ID", 'E4 TB Allocation Details'!$A$18:$L$18, 0),FALSE), 'E2 Allocators'!$B$15:$W$361, MATCH('O5 Details by Class &amp; Accounts'!AH$18, 'E2 Allocators'!$B$15:$W$15, 0),FALSE)*$G33)</f>
        <v>0</v>
      </c>
      <c r="AI33" s="1334">
        <f>IF(ISERROR(VLOOKUP(VLOOKUP($A33, 'E4 TB Allocation Details'!$A$18:$L$217, MATCH("Customer ID", 'E4 TB Allocation Details'!$A$18:$L$18, 0),FALSE), 'E2 Allocators'!$B$15:$W$361, MATCH('O5 Details by Class &amp; Accounts'!AI$18, 'E2 Allocators'!$B$15:$W$15, 0),FALSE)*$G33), 0, VLOOKUP(VLOOKUP($A33, 'E4 TB Allocation Details'!$A$18:$L$217, MATCH("Customer ID", 'E4 TB Allocation Details'!$A$18:$L$18, 0),FALSE), 'E2 Allocators'!$B$15:$W$361, MATCH('O5 Details by Class &amp; Accounts'!AI$18, 'E2 Allocators'!$B$15:$W$15, 0),FALSE)*$G33)</f>
        <v>0</v>
      </c>
      <c r="AJ33" s="1334">
        <f>IF(ISERROR(VLOOKUP(VLOOKUP($A33, 'E4 TB Allocation Details'!$A$18:$L$217, MATCH("Customer ID", 'E4 TB Allocation Details'!$A$18:$L$18, 0),FALSE), 'E2 Allocators'!$B$15:$W$361, MATCH('O5 Details by Class &amp; Accounts'!AJ$18, 'E2 Allocators'!$B$15:$W$15, 0),FALSE)*$G33), 0, VLOOKUP(VLOOKUP($A33, 'E4 TB Allocation Details'!$A$18:$L$217, MATCH("Customer ID", 'E4 TB Allocation Details'!$A$18:$L$18, 0),FALSE), 'E2 Allocators'!$B$15:$W$361, MATCH('O5 Details by Class &amp; Accounts'!AJ$18, 'E2 Allocators'!$B$15:$W$15, 0),FALSE)*$G33)</f>
        <v>0</v>
      </c>
      <c r="AK33" s="1334">
        <f>IF(ISERROR(VLOOKUP(VLOOKUP($A33, 'E4 TB Allocation Details'!$A$18:$L$217, MATCH("Customer ID", 'E4 TB Allocation Details'!$A$18:$L$18, 0),FALSE), 'E2 Allocators'!$B$15:$W$361, MATCH('O5 Details by Class &amp; Accounts'!AK$18, 'E2 Allocators'!$B$15:$W$15, 0),FALSE)*$G33), 0, VLOOKUP(VLOOKUP($A33, 'E4 TB Allocation Details'!$A$18:$L$217, MATCH("Customer ID", 'E4 TB Allocation Details'!$A$18:$L$18, 0),FALSE), 'E2 Allocators'!$B$15:$W$361, MATCH('O5 Details by Class &amp; Accounts'!AK$18, 'E2 Allocators'!$B$15:$W$15, 0),FALSE)*$G33)</f>
        <v>0</v>
      </c>
      <c r="AL33" s="1334">
        <f>IF(ISERROR(VLOOKUP(VLOOKUP($A33, 'E4 TB Allocation Details'!$A$18:$L$217, MATCH("Customer ID", 'E4 TB Allocation Details'!$A$18:$L$18, 0),FALSE), 'E2 Allocators'!$B$15:$W$361, MATCH('O5 Details by Class &amp; Accounts'!AL$18, 'E2 Allocators'!$B$15:$W$15, 0),FALSE)*$G33), 0, VLOOKUP(VLOOKUP($A33, 'E4 TB Allocation Details'!$A$18:$L$217, MATCH("Customer ID", 'E4 TB Allocation Details'!$A$18:$L$18, 0),FALSE), 'E2 Allocators'!$B$15:$W$361, MATCH('O5 Details by Class &amp; Accounts'!AL$18, 'E2 Allocators'!$B$15:$W$15, 0),FALSE)*$G33)</f>
        <v>0</v>
      </c>
      <c r="AM33" s="1334">
        <f>IF(ISERROR(VLOOKUP(VLOOKUP($A33, 'E4 TB Allocation Details'!$A$18:$L$217, MATCH("Customer ID", 'E4 TB Allocation Details'!$A$18:$L$18, 0),FALSE), 'E2 Allocators'!$B$15:$W$361, MATCH('O5 Details by Class &amp; Accounts'!AM$18, 'E2 Allocators'!$B$15:$W$15, 0),FALSE)*$G33), 0, VLOOKUP(VLOOKUP($A33, 'E4 TB Allocation Details'!$A$18:$L$217, MATCH("Customer ID", 'E4 TB Allocation Details'!$A$18:$L$18, 0),FALSE), 'E2 Allocators'!$B$15:$W$361, MATCH('O5 Details by Class &amp; Accounts'!AM$18, 'E2 Allocators'!$B$15:$W$15, 0),FALSE)*$G33)</f>
        <v>0</v>
      </c>
      <c r="AN33" s="1334">
        <f>IF(ISERROR(VLOOKUP(VLOOKUP($A33, 'E4 TB Allocation Details'!$A$18:$L$217, MATCH("Customer ID", 'E4 TB Allocation Details'!$A$18:$L$18, 0),FALSE), 'E2 Allocators'!$B$15:$W$361, MATCH('O5 Details by Class &amp; Accounts'!AN$18, 'E2 Allocators'!$B$15:$W$15, 0),FALSE)*$G33), 0, VLOOKUP(VLOOKUP($A33, 'E4 TB Allocation Details'!$A$18:$L$217, MATCH("Customer ID", 'E4 TB Allocation Details'!$A$18:$L$18, 0),FALSE), 'E2 Allocators'!$B$15:$W$361, MATCH('O5 Details by Class &amp; Accounts'!AN$18, 'E2 Allocators'!$B$15:$W$15, 0),FALSE)*$G33)</f>
        <v>0</v>
      </c>
      <c r="AO33" s="1334">
        <f>IF(ISERROR(VLOOKUP(VLOOKUP($A33, 'E4 TB Allocation Details'!$A$18:$L$217, MATCH("Customer ID", 'E4 TB Allocation Details'!$A$18:$L$18, 0),FALSE), 'E2 Allocators'!$B$15:$W$361, MATCH('O5 Details by Class &amp; Accounts'!AO$18, 'E2 Allocators'!$B$15:$W$15, 0),FALSE)*$G33), 0, VLOOKUP(VLOOKUP($A33, 'E4 TB Allocation Details'!$A$18:$L$217, MATCH("Customer ID", 'E4 TB Allocation Details'!$A$18:$L$18, 0),FALSE), 'E2 Allocators'!$B$15:$W$361, MATCH('O5 Details by Class &amp; Accounts'!AO$18, 'E2 Allocators'!$B$15:$W$15, 0),FALSE)*$G33)</f>
        <v>0</v>
      </c>
      <c r="AP33" s="1334">
        <f>IF(ISERROR(VLOOKUP(VLOOKUP($A33, 'E4 TB Allocation Details'!$A$18:$L$217, MATCH("Customer ID", 'E4 TB Allocation Details'!$A$18:$L$18, 0),FALSE), 'E2 Allocators'!$B$15:$W$361, MATCH('O5 Details by Class &amp; Accounts'!AP$18, 'E2 Allocators'!$B$15:$W$15, 0),FALSE)*$G33), 0, VLOOKUP(VLOOKUP($A33, 'E4 TB Allocation Details'!$A$18:$L$217, MATCH("Customer ID", 'E4 TB Allocation Details'!$A$18:$L$18, 0),FALSE), 'E2 Allocators'!$B$15:$W$361, MATCH('O5 Details by Class &amp; Accounts'!AP$18, 'E2 Allocators'!$B$15:$W$15, 0),FALSE)*$G33)</f>
        <v>0</v>
      </c>
      <c r="AQ33" s="1334">
        <f>IF(ISERROR(VLOOKUP(VLOOKUP($A33, 'E4 TB Allocation Details'!$A$18:$L$217, MATCH("Customer ID", 'E4 TB Allocation Details'!$A$18:$L$18, 0),FALSE), 'E2 Allocators'!$B$15:$W$361, MATCH('O5 Details by Class &amp; Accounts'!AQ$18, 'E2 Allocators'!$B$15:$W$15, 0),FALSE)*$G33), 0, VLOOKUP(VLOOKUP($A33, 'E4 TB Allocation Details'!$A$18:$L$217, MATCH("Customer ID", 'E4 TB Allocation Details'!$A$18:$L$18, 0),FALSE), 'E2 Allocators'!$B$15:$W$361, MATCH('O5 Details by Class &amp; Accounts'!AQ$18, 'E2 Allocators'!$B$15:$W$15, 0),FALSE)*$G33)</f>
        <v>0</v>
      </c>
      <c r="AR33" s="1334">
        <f>IF(ISERROR(VLOOKUP(VLOOKUP($A33, 'E4 TB Allocation Details'!$A$18:$L$217, MATCH("Customer ID", 'E4 TB Allocation Details'!$A$18:$L$18, 0),FALSE), 'E2 Allocators'!$B$15:$W$361, MATCH('O5 Details by Class &amp; Accounts'!AR$18, 'E2 Allocators'!$B$15:$W$15, 0),FALSE)*$G33), 0, VLOOKUP(VLOOKUP($A33, 'E4 TB Allocation Details'!$A$18:$L$217, MATCH("Customer ID", 'E4 TB Allocation Details'!$A$18:$L$18, 0),FALSE), 'E2 Allocators'!$B$15:$W$361, MATCH('O5 Details by Class &amp; Accounts'!AR$18, 'E2 Allocators'!$B$15:$W$15, 0),FALSE)*$G33)</f>
        <v>0</v>
      </c>
      <c r="AS33" s="1334">
        <f>IF(ISERROR(VLOOKUP(VLOOKUP($A33, 'E4 TB Allocation Details'!$A$18:$L$217, MATCH("Customer ID", 'E4 TB Allocation Details'!$A$18:$L$18, 0),FALSE), 'E2 Allocators'!$B$15:$W$361, MATCH('O5 Details by Class &amp; Accounts'!AS$18, 'E2 Allocators'!$B$15:$W$15, 0),FALSE)*$G33), 0, VLOOKUP(VLOOKUP($A33, 'E4 TB Allocation Details'!$A$18:$L$217, MATCH("Customer ID", 'E4 TB Allocation Details'!$A$18:$L$18, 0),FALSE), 'E2 Allocators'!$B$15:$W$361, MATCH('O5 Details by Class &amp; Accounts'!AS$18, 'E2 Allocators'!$B$15:$W$15, 0),FALSE)*$G33)</f>
        <v>0</v>
      </c>
      <c r="AT33" s="1334">
        <f>IF(ISERROR(VLOOKUP(VLOOKUP($A33, 'E4 TB Allocation Details'!$A$18:$L$217, MATCH("Customer ID", 'E4 TB Allocation Details'!$A$18:$L$18, 0),FALSE), 'E2 Allocators'!$B$15:$W$361, MATCH('O5 Details by Class &amp; Accounts'!AT$18, 'E2 Allocators'!$B$15:$W$15, 0),FALSE)*$G33), 0, VLOOKUP(VLOOKUP($A33, 'E4 TB Allocation Details'!$A$18:$L$217, MATCH("Customer ID", 'E4 TB Allocation Details'!$A$18:$L$18, 0),FALSE), 'E2 Allocators'!$B$15:$W$361, MATCH('O5 Details by Class &amp; Accounts'!AT$18, 'E2 Allocators'!$B$15:$W$15, 0),FALSE)*$G33)</f>
        <v>0</v>
      </c>
      <c r="AU33" s="1334">
        <f>IF(ISERROR(VLOOKUP(VLOOKUP($A33, 'E4 TB Allocation Details'!$A$18:$L$217, MATCH("Customer ID", 'E4 TB Allocation Details'!$A$18:$L$18, 0),FALSE), 'E2 Allocators'!$B$15:$W$361, MATCH('O5 Details by Class &amp; Accounts'!AU$18, 'E2 Allocators'!$B$15:$W$15, 0),FALSE)*$G33), 0, VLOOKUP(VLOOKUP($A33, 'E4 TB Allocation Details'!$A$18:$L$217, MATCH("Customer ID", 'E4 TB Allocation Details'!$A$18:$L$18, 0),FALSE), 'E2 Allocators'!$B$15:$W$361, MATCH('O5 Details by Class &amp; Accounts'!AU$18, 'E2 Allocators'!$B$15:$W$15, 0),FALSE)*$G33)</f>
        <v>0</v>
      </c>
      <c r="AV33" s="1334">
        <f>IF(ISERROR(VLOOKUP(VLOOKUP($A33, 'E4 TB Allocation Details'!$A$18:$L$217, MATCH("Customer ID", 'E4 TB Allocation Details'!$A$18:$L$18, 0),FALSE), 'E2 Allocators'!$B$15:$W$361, MATCH('O5 Details by Class &amp; Accounts'!AV$18, 'E2 Allocators'!$B$15:$W$15, 0),FALSE)*$G33), 0, VLOOKUP(VLOOKUP($A33, 'E4 TB Allocation Details'!$A$18:$L$217, MATCH("Customer ID", 'E4 TB Allocation Details'!$A$18:$L$18, 0),FALSE), 'E2 Allocators'!$B$15:$W$361, MATCH('O5 Details by Class &amp; Accounts'!AV$18, 'E2 Allocators'!$B$15:$W$15, 0),FALSE)*$G33)</f>
        <v>0</v>
      </c>
      <c r="AW33" s="1334">
        <f>IF(ISERROR(VLOOKUP(VLOOKUP($A33, 'E4 TB Allocation Details'!$A$18:$L$217, MATCH("Customer ID", 'E4 TB Allocation Details'!$A$18:$L$18, 0),FALSE), 'E2 Allocators'!$B$15:$W$361, MATCH('O5 Details by Class &amp; Accounts'!AW$18, 'E2 Allocators'!$B$15:$W$15, 0),FALSE)*$G33), 0, VLOOKUP(VLOOKUP($A33, 'E4 TB Allocation Details'!$A$18:$L$217, MATCH("Customer ID", 'E4 TB Allocation Details'!$A$18:$L$18, 0),FALSE), 'E2 Allocators'!$B$15:$W$361, MATCH('O5 Details by Class &amp; Accounts'!AW$18, 'E2 Allocators'!$B$15:$W$15, 0),FALSE)*$G33)</f>
        <v>0</v>
      </c>
      <c r="AX33" s="1334">
        <f t="shared" si="2"/>
        <v>0</v>
      </c>
      <c r="AY33" s="1334">
        <f>IF(ISERROR(VLOOKUP(VLOOKUP($A33, 'E4 TB Allocation Details'!$A$18:$L$217, MATCH("Misc ID", 'E4 TB Allocation Details'!$A$18:$L$18, 0),FALSE), 'E2 Allocators'!$B$15:$W$361, MATCH('O5 Details by Class &amp; Accounts'!AY$18, 'E2 Allocators'!$B$15:$W$15, 0),FALSE)*$E33), 0, VLOOKUP(VLOOKUP($A33, 'E4 TB Allocation Details'!$A$18:$L$217, MATCH("Misc ID", 'E4 TB Allocation Details'!$A$18:$L$18, 0),FALSE), 'E2 Allocators'!$B$15:$W$361, MATCH('O5 Details by Class &amp; Accounts'!AY$18, 'E2 Allocators'!$B$15:$W$15, 0),FALSE)*$E33)</f>
        <v>0</v>
      </c>
      <c r="AZ33" s="1334">
        <f>IF(ISERROR(VLOOKUP(VLOOKUP($A33, 'E4 TB Allocation Details'!$A$18:$L$217, MATCH("Misc ID", 'E4 TB Allocation Details'!$A$18:$L$18, 0),FALSE), 'E2 Allocators'!$B$15:$W$361, MATCH('O5 Details by Class &amp; Accounts'!AZ$18, 'E2 Allocators'!$B$15:$W$15, 0),FALSE)*$E33), 0, VLOOKUP(VLOOKUP($A33, 'E4 TB Allocation Details'!$A$18:$L$217, MATCH("Misc ID", 'E4 TB Allocation Details'!$A$18:$L$18, 0),FALSE), 'E2 Allocators'!$B$15:$W$361, MATCH('O5 Details by Class &amp; Accounts'!AZ$18, 'E2 Allocators'!$B$15:$W$15, 0),FALSE)*$E33)</f>
        <v>0</v>
      </c>
      <c r="BA33" s="1334">
        <f>IF(ISERROR(VLOOKUP(VLOOKUP($A33, 'E4 TB Allocation Details'!$A$18:$L$217, MATCH("Misc ID", 'E4 TB Allocation Details'!$A$18:$L$18, 0),FALSE), 'E2 Allocators'!$B$15:$W$361, MATCH('O5 Details by Class &amp; Accounts'!BA$18, 'E2 Allocators'!$B$15:$W$15, 0),FALSE)*$E33), 0, VLOOKUP(VLOOKUP($A33, 'E4 TB Allocation Details'!$A$18:$L$217, MATCH("Misc ID", 'E4 TB Allocation Details'!$A$18:$L$18, 0),FALSE), 'E2 Allocators'!$B$15:$W$361, MATCH('O5 Details by Class &amp; Accounts'!BA$18, 'E2 Allocators'!$B$15:$W$15, 0),FALSE)*$E33)</f>
        <v>0</v>
      </c>
      <c r="BB33" s="1334">
        <f>IF(ISERROR(VLOOKUP(VLOOKUP($A33, 'E4 TB Allocation Details'!$A$18:$L$217, MATCH("Misc ID", 'E4 TB Allocation Details'!$A$18:$L$18, 0),FALSE), 'E2 Allocators'!$B$15:$W$361, MATCH('O5 Details by Class &amp; Accounts'!BB$18, 'E2 Allocators'!$B$15:$W$15, 0),FALSE)*$E33), 0, VLOOKUP(VLOOKUP($A33, 'E4 TB Allocation Details'!$A$18:$L$217, MATCH("Misc ID", 'E4 TB Allocation Details'!$A$18:$L$18, 0),FALSE), 'E2 Allocators'!$B$15:$W$361, MATCH('O5 Details by Class &amp; Accounts'!BB$18, 'E2 Allocators'!$B$15:$W$15, 0),FALSE)*$E33)</f>
        <v>0</v>
      </c>
      <c r="BC33" s="1334">
        <f>IF(ISERROR(VLOOKUP(VLOOKUP($A33, 'E4 TB Allocation Details'!$A$18:$L$217, MATCH("Misc ID", 'E4 TB Allocation Details'!$A$18:$L$18, 0),FALSE), 'E2 Allocators'!$B$15:$W$361, MATCH('O5 Details by Class &amp; Accounts'!BC$18, 'E2 Allocators'!$B$15:$W$15, 0),FALSE)*$E33), 0, VLOOKUP(VLOOKUP($A33, 'E4 TB Allocation Details'!$A$18:$L$217, MATCH("Misc ID", 'E4 TB Allocation Details'!$A$18:$L$18, 0),FALSE), 'E2 Allocators'!$B$15:$W$361, MATCH('O5 Details by Class &amp; Accounts'!BC$18, 'E2 Allocators'!$B$15:$W$15, 0),FALSE)*$E33)</f>
        <v>0</v>
      </c>
      <c r="BD33" s="1334">
        <f>IF(ISERROR(VLOOKUP(VLOOKUP($A33, 'E4 TB Allocation Details'!$A$18:$L$217, MATCH("Misc ID", 'E4 TB Allocation Details'!$A$18:$L$18, 0),FALSE), 'E2 Allocators'!$B$15:$W$361, MATCH('O5 Details by Class &amp; Accounts'!BD$18, 'E2 Allocators'!$B$15:$W$15, 0),FALSE)*$E33), 0, VLOOKUP(VLOOKUP($A33, 'E4 TB Allocation Details'!$A$18:$L$217, MATCH("Misc ID", 'E4 TB Allocation Details'!$A$18:$L$18, 0),FALSE), 'E2 Allocators'!$B$15:$W$361, MATCH('O5 Details by Class &amp; Accounts'!BD$18, 'E2 Allocators'!$B$15:$W$15, 0),FALSE)*$E33)</f>
        <v>0</v>
      </c>
      <c r="BE33" s="1334">
        <f>IF(ISERROR(VLOOKUP(VLOOKUP($A33, 'E4 TB Allocation Details'!$A$18:$L$217, MATCH("Misc ID", 'E4 TB Allocation Details'!$A$18:$L$18, 0),FALSE), 'E2 Allocators'!$B$15:$W$361, MATCH('O5 Details by Class &amp; Accounts'!BE$18, 'E2 Allocators'!$B$15:$W$15, 0),FALSE)*$E33), 0, VLOOKUP(VLOOKUP($A33, 'E4 TB Allocation Details'!$A$18:$L$217, MATCH("Misc ID", 'E4 TB Allocation Details'!$A$18:$L$18, 0),FALSE), 'E2 Allocators'!$B$15:$W$361, MATCH('O5 Details by Class &amp; Accounts'!BE$18, 'E2 Allocators'!$B$15:$W$15, 0),FALSE)*$E33)</f>
        <v>0</v>
      </c>
      <c r="BF33" s="1334">
        <f>IF(ISERROR(VLOOKUP(VLOOKUP($A33, 'E4 TB Allocation Details'!$A$18:$L$217, MATCH("Misc ID", 'E4 TB Allocation Details'!$A$18:$L$18, 0),FALSE), 'E2 Allocators'!$B$15:$W$361, MATCH('O5 Details by Class &amp; Accounts'!BF$18, 'E2 Allocators'!$B$15:$W$15, 0),FALSE)*$E33), 0, VLOOKUP(VLOOKUP($A33, 'E4 TB Allocation Details'!$A$18:$L$217, MATCH("Misc ID", 'E4 TB Allocation Details'!$A$18:$L$18, 0),FALSE), 'E2 Allocators'!$B$15:$W$361, MATCH('O5 Details by Class &amp; Accounts'!BF$18, 'E2 Allocators'!$B$15:$W$15, 0),FALSE)*$E33)</f>
        <v>0</v>
      </c>
      <c r="BG33" s="1334">
        <f>IF(ISERROR(VLOOKUP(VLOOKUP($A33, 'E4 TB Allocation Details'!$A$18:$L$217, MATCH("Misc ID", 'E4 TB Allocation Details'!$A$18:$L$18, 0),FALSE), 'E2 Allocators'!$B$15:$W$361, MATCH('O5 Details by Class &amp; Accounts'!BG$18, 'E2 Allocators'!$B$15:$W$15, 0),FALSE)*$E33), 0, VLOOKUP(VLOOKUP($A33, 'E4 TB Allocation Details'!$A$18:$L$217, MATCH("Misc ID", 'E4 TB Allocation Details'!$A$18:$L$18, 0),FALSE), 'E2 Allocators'!$B$15:$W$361, MATCH('O5 Details by Class &amp; Accounts'!BG$18, 'E2 Allocators'!$B$15:$W$15, 0),FALSE)*$E33)</f>
        <v>0</v>
      </c>
      <c r="BH33" s="1334">
        <f>IF(ISERROR(VLOOKUP(VLOOKUP($A33, 'E4 TB Allocation Details'!$A$18:$L$217, MATCH("Misc ID", 'E4 TB Allocation Details'!$A$18:$L$18, 0),FALSE), 'E2 Allocators'!$B$15:$W$361, MATCH('O5 Details by Class &amp; Accounts'!BH$18, 'E2 Allocators'!$B$15:$W$15, 0),FALSE)*$E33), 0, VLOOKUP(VLOOKUP($A33, 'E4 TB Allocation Details'!$A$18:$L$217, MATCH("Misc ID", 'E4 TB Allocation Details'!$A$18:$L$18, 0),FALSE), 'E2 Allocators'!$B$15:$W$361, MATCH('O5 Details by Class &amp; Accounts'!BH$18, 'E2 Allocators'!$B$15:$W$15, 0),FALSE)*$E33)</f>
        <v>0</v>
      </c>
      <c r="BI33" s="1334">
        <f>IF(ISERROR(VLOOKUP(VLOOKUP($A33, 'E4 TB Allocation Details'!$A$18:$L$217, MATCH("Misc ID", 'E4 TB Allocation Details'!$A$18:$L$18, 0),FALSE), 'E2 Allocators'!$B$15:$W$361, MATCH('O5 Details by Class &amp; Accounts'!BI$18, 'E2 Allocators'!$B$15:$W$15, 0),FALSE)*$E33), 0, VLOOKUP(VLOOKUP($A33, 'E4 TB Allocation Details'!$A$18:$L$217, MATCH("Misc ID", 'E4 TB Allocation Details'!$A$18:$L$18, 0),FALSE), 'E2 Allocators'!$B$15:$W$361, MATCH('O5 Details by Class &amp; Accounts'!BI$18, 'E2 Allocators'!$B$15:$W$15, 0),FALSE)*$E33)</f>
        <v>0</v>
      </c>
      <c r="BJ33" s="1334">
        <f>IF(ISERROR(VLOOKUP(VLOOKUP($A33, 'E4 TB Allocation Details'!$A$18:$L$217, MATCH("Misc ID", 'E4 TB Allocation Details'!$A$18:$L$18, 0),FALSE), 'E2 Allocators'!$B$15:$W$361, MATCH('O5 Details by Class &amp; Accounts'!BJ$18, 'E2 Allocators'!$B$15:$W$15, 0),FALSE)*$E33), 0, VLOOKUP(VLOOKUP($A33, 'E4 TB Allocation Details'!$A$18:$L$217, MATCH("Misc ID", 'E4 TB Allocation Details'!$A$18:$L$18, 0),FALSE), 'E2 Allocators'!$B$15:$W$361, MATCH('O5 Details by Class &amp; Accounts'!BJ$18, 'E2 Allocators'!$B$15:$W$15, 0),FALSE)*$E33)</f>
        <v>0</v>
      </c>
      <c r="BK33" s="1334">
        <f>IF(ISERROR(VLOOKUP(VLOOKUP($A33, 'E4 TB Allocation Details'!$A$18:$L$217, MATCH("Misc ID", 'E4 TB Allocation Details'!$A$18:$L$18, 0),FALSE), 'E2 Allocators'!$B$15:$W$361, MATCH('O5 Details by Class &amp; Accounts'!BK$18, 'E2 Allocators'!$B$15:$W$15, 0),FALSE)*$E33), 0, VLOOKUP(VLOOKUP($A33, 'E4 TB Allocation Details'!$A$18:$L$217, MATCH("Misc ID", 'E4 TB Allocation Details'!$A$18:$L$18, 0),FALSE), 'E2 Allocators'!$B$15:$W$361, MATCH('O5 Details by Class &amp; Accounts'!BK$18, 'E2 Allocators'!$B$15:$W$15, 0),FALSE)*$E33)</f>
        <v>0</v>
      </c>
      <c r="BL33" s="1334">
        <f>IF(ISERROR(VLOOKUP(VLOOKUP($A33, 'E4 TB Allocation Details'!$A$18:$L$217, MATCH("Misc ID", 'E4 TB Allocation Details'!$A$18:$L$18, 0),FALSE), 'E2 Allocators'!$B$15:$W$361, MATCH('O5 Details by Class &amp; Accounts'!BL$18, 'E2 Allocators'!$B$15:$W$15, 0),FALSE)*$E33), 0, VLOOKUP(VLOOKUP($A33, 'E4 TB Allocation Details'!$A$18:$L$217, MATCH("Misc ID", 'E4 TB Allocation Details'!$A$18:$L$18, 0),FALSE), 'E2 Allocators'!$B$15:$W$361, MATCH('O5 Details by Class &amp; Accounts'!BL$18, 'E2 Allocators'!$B$15:$W$15, 0),FALSE)*$E33)</f>
        <v>0</v>
      </c>
      <c r="BM33" s="1334">
        <f>IF(ISERROR(VLOOKUP(VLOOKUP($A33, 'E4 TB Allocation Details'!$A$18:$L$217, MATCH("Misc ID", 'E4 TB Allocation Details'!$A$18:$L$18, 0),FALSE), 'E2 Allocators'!$B$15:$W$361, MATCH('O5 Details by Class &amp; Accounts'!BM$18, 'E2 Allocators'!$B$15:$W$15, 0),FALSE)*$E33), 0, VLOOKUP(VLOOKUP($A33, 'E4 TB Allocation Details'!$A$18:$L$217, MATCH("Misc ID", 'E4 TB Allocation Details'!$A$18:$L$18, 0),FALSE), 'E2 Allocators'!$B$15:$W$361, MATCH('O5 Details by Class &amp; Accounts'!BM$18, 'E2 Allocators'!$B$15:$W$15, 0),FALSE)*$E33)</f>
        <v>0</v>
      </c>
      <c r="BN33" s="1334">
        <f>IF(ISERROR(VLOOKUP(VLOOKUP($A33, 'E4 TB Allocation Details'!$A$18:$L$217, MATCH("Misc ID", 'E4 TB Allocation Details'!$A$18:$L$18, 0),FALSE), 'E2 Allocators'!$B$15:$W$361, MATCH('O5 Details by Class &amp; Accounts'!BN$18, 'E2 Allocators'!$B$15:$W$15, 0),FALSE)*$E33), 0, VLOOKUP(VLOOKUP($A33, 'E4 TB Allocation Details'!$A$18:$L$217, MATCH("Misc ID", 'E4 TB Allocation Details'!$A$18:$L$18, 0),FALSE), 'E2 Allocators'!$B$15:$W$361, MATCH('O5 Details by Class &amp; Accounts'!BN$18, 'E2 Allocators'!$B$15:$W$15, 0),FALSE)*$E33)</f>
        <v>0</v>
      </c>
      <c r="BO33" s="1334">
        <f>IF(ISERROR(VLOOKUP(VLOOKUP($A33, 'E4 TB Allocation Details'!$A$18:$L$217, MATCH("Misc ID", 'E4 TB Allocation Details'!$A$18:$L$18, 0),FALSE), 'E2 Allocators'!$B$15:$W$361, MATCH('O5 Details by Class &amp; Accounts'!BO$18, 'E2 Allocators'!$B$15:$W$15, 0),FALSE)*$E33), 0, VLOOKUP(VLOOKUP($A33, 'E4 TB Allocation Details'!$A$18:$L$217, MATCH("Misc ID", 'E4 TB Allocation Details'!$A$18:$L$18, 0),FALSE), 'E2 Allocators'!$B$15:$W$361, MATCH('O5 Details by Class &amp; Accounts'!BO$18, 'E2 Allocators'!$B$15:$W$15, 0),FALSE)*$E33)</f>
        <v>0</v>
      </c>
      <c r="BP33" s="1334">
        <f>IF(ISERROR(VLOOKUP(VLOOKUP($A33, 'E4 TB Allocation Details'!$A$18:$L$217, MATCH("Misc ID", 'E4 TB Allocation Details'!$A$18:$L$18, 0),FALSE), 'E2 Allocators'!$B$15:$W$361, MATCH('O5 Details by Class &amp; Accounts'!BP$18, 'E2 Allocators'!$B$15:$W$15, 0),FALSE)*$E33), 0, VLOOKUP(VLOOKUP($A33, 'E4 TB Allocation Details'!$A$18:$L$217, MATCH("Misc ID", 'E4 TB Allocation Details'!$A$18:$L$18, 0),FALSE), 'E2 Allocators'!$B$15:$W$361, MATCH('O5 Details by Class &amp; Accounts'!BP$18, 'E2 Allocators'!$B$15:$W$15, 0),FALSE)*$E33)</f>
        <v>0</v>
      </c>
      <c r="BQ33" s="1334">
        <f>IF(ISERROR(VLOOKUP(VLOOKUP($A33, 'E4 TB Allocation Details'!$A$18:$L$217, MATCH("Misc ID", 'E4 TB Allocation Details'!$A$18:$L$18, 0),FALSE), 'E2 Allocators'!$B$15:$W$361, MATCH('O5 Details by Class &amp; Accounts'!BQ$18, 'E2 Allocators'!$B$15:$W$15, 0),FALSE)*$E33), 0, VLOOKUP(VLOOKUP($A33, 'E4 TB Allocation Details'!$A$18:$L$217, MATCH("Misc ID", 'E4 TB Allocation Details'!$A$18:$L$18, 0),FALSE), 'E2 Allocators'!$B$15:$W$361, MATCH('O5 Details by Class &amp; Accounts'!BQ$18, 'E2 Allocators'!$B$15:$W$15, 0),FALSE)*$E33)</f>
        <v>0</v>
      </c>
      <c r="BR33" s="1334">
        <f>IF(ISERROR(VLOOKUP(VLOOKUP($A33, 'E4 TB Allocation Details'!$A$18:$L$217, MATCH("Misc ID", 'E4 TB Allocation Details'!$A$18:$L$18, 0),FALSE), 'E2 Allocators'!$B$15:$W$361, MATCH('O5 Details by Class &amp; Accounts'!BR$18, 'E2 Allocators'!$B$15:$W$15, 0),FALSE)*$E33), 0, VLOOKUP(VLOOKUP($A33, 'E4 TB Allocation Details'!$A$18:$L$217, MATCH("Misc ID", 'E4 TB Allocation Details'!$A$18:$L$18, 0),FALSE), 'E2 Allocators'!$B$15:$W$361, MATCH('O5 Details by Class &amp; Accounts'!BR$18, 'E2 Allocators'!$B$15:$W$15, 0),FALSE)*$E33)</f>
        <v>0</v>
      </c>
      <c r="BS33" s="1334">
        <f t="shared" si="3"/>
        <v>0</v>
      </c>
      <c r="BT33" s="1334">
        <f>IF(ISERROR(VLOOKUP(VLOOKUP($A33, 'E4 TB Allocation Details'!$A$18:$L$217, MATCH("A &amp; G ID", 'E4 TB Allocation Details'!$A$18:$L$18, 0),FALSE), 'E2 Allocators'!$B$15:$W$361, MATCH('O5 Details by Class &amp; Accounts'!BT$18, 'E2 Allocators'!$B$15:$W$15, 0),FALSE)*$E33), 0, VLOOKUP(VLOOKUP($A33, 'E4 TB Allocation Details'!$A$18:$L$217, MATCH("A &amp; G ID", 'E4 TB Allocation Details'!$A$18:$L$18, 0),FALSE), 'E2 Allocators'!$B$15:$W$361, MATCH('O5 Details by Class &amp; Accounts'!BT$18, 'E2 Allocators'!$B$15:$W$15, 0),FALSE)*$E33)</f>
        <v>0</v>
      </c>
      <c r="BU33" s="1334">
        <f>IF(ISERROR(VLOOKUP(VLOOKUP($A33, 'E4 TB Allocation Details'!$A$18:$L$217, MATCH("A &amp; G ID", 'E4 TB Allocation Details'!$A$18:$L$18, 0),FALSE), 'E2 Allocators'!$B$15:$W$361, MATCH('O5 Details by Class &amp; Accounts'!BU$18, 'E2 Allocators'!$B$15:$W$15, 0),FALSE)*$E33), 0, VLOOKUP(VLOOKUP($A33, 'E4 TB Allocation Details'!$A$18:$L$217, MATCH("A &amp; G ID", 'E4 TB Allocation Details'!$A$18:$L$18, 0),FALSE), 'E2 Allocators'!$B$15:$W$361, MATCH('O5 Details by Class &amp; Accounts'!BU$18, 'E2 Allocators'!$B$15:$W$15, 0),FALSE)*$E33)</f>
        <v>0</v>
      </c>
      <c r="BV33" s="1334">
        <f>IF(ISERROR(VLOOKUP(VLOOKUP($A33, 'E4 TB Allocation Details'!$A$18:$L$217, MATCH("A &amp; G ID", 'E4 TB Allocation Details'!$A$18:$L$18, 0),FALSE), 'E2 Allocators'!$B$15:$W$361, MATCH('O5 Details by Class &amp; Accounts'!BV$18, 'E2 Allocators'!$B$15:$W$15, 0),FALSE)*$E33), 0, VLOOKUP(VLOOKUP($A33, 'E4 TB Allocation Details'!$A$18:$L$217, MATCH("A &amp; G ID", 'E4 TB Allocation Details'!$A$18:$L$18, 0),FALSE), 'E2 Allocators'!$B$15:$W$361, MATCH('O5 Details by Class &amp; Accounts'!BV$18, 'E2 Allocators'!$B$15:$W$15, 0),FALSE)*$E33)</f>
        <v>0</v>
      </c>
      <c r="BW33" s="1334">
        <f>IF(ISERROR(VLOOKUP(VLOOKUP($A33, 'E4 TB Allocation Details'!$A$18:$L$217, MATCH("A &amp; G ID", 'E4 TB Allocation Details'!$A$18:$L$18, 0),FALSE), 'E2 Allocators'!$B$15:$W$361, MATCH('O5 Details by Class &amp; Accounts'!BW$18, 'E2 Allocators'!$B$15:$W$15, 0),FALSE)*$E33), 0, VLOOKUP(VLOOKUP($A33, 'E4 TB Allocation Details'!$A$18:$L$217, MATCH("A &amp; G ID", 'E4 TB Allocation Details'!$A$18:$L$18, 0),FALSE), 'E2 Allocators'!$B$15:$W$361, MATCH('O5 Details by Class &amp; Accounts'!BW$18, 'E2 Allocators'!$B$15:$W$15, 0),FALSE)*$E33)</f>
        <v>0</v>
      </c>
      <c r="BX33" s="1334">
        <f>IF(ISERROR(VLOOKUP(VLOOKUP($A33, 'E4 TB Allocation Details'!$A$18:$L$217, MATCH("A &amp; G ID", 'E4 TB Allocation Details'!$A$18:$L$18, 0),FALSE), 'E2 Allocators'!$B$15:$W$361, MATCH('O5 Details by Class &amp; Accounts'!BX$18, 'E2 Allocators'!$B$15:$W$15, 0),FALSE)*$E33), 0, VLOOKUP(VLOOKUP($A33, 'E4 TB Allocation Details'!$A$18:$L$217, MATCH("A &amp; G ID", 'E4 TB Allocation Details'!$A$18:$L$18, 0),FALSE), 'E2 Allocators'!$B$15:$W$361, MATCH('O5 Details by Class &amp; Accounts'!BX$18, 'E2 Allocators'!$B$15:$W$15, 0),FALSE)*$E33)</f>
        <v>0</v>
      </c>
      <c r="BY33" s="1334">
        <f>IF(ISERROR(VLOOKUP(VLOOKUP($A33, 'E4 TB Allocation Details'!$A$18:$L$217, MATCH("A &amp; G ID", 'E4 TB Allocation Details'!$A$18:$L$18, 0),FALSE), 'E2 Allocators'!$B$15:$W$361, MATCH('O5 Details by Class &amp; Accounts'!BY$18, 'E2 Allocators'!$B$15:$W$15, 0),FALSE)*$E33), 0, VLOOKUP(VLOOKUP($A33, 'E4 TB Allocation Details'!$A$18:$L$217, MATCH("A &amp; G ID", 'E4 TB Allocation Details'!$A$18:$L$18, 0),FALSE), 'E2 Allocators'!$B$15:$W$361, MATCH('O5 Details by Class &amp; Accounts'!BY$18, 'E2 Allocators'!$B$15:$W$15, 0),FALSE)*$E33)</f>
        <v>0</v>
      </c>
      <c r="BZ33" s="1334">
        <f>IF(ISERROR(VLOOKUP(VLOOKUP($A33, 'E4 TB Allocation Details'!$A$18:$L$217, MATCH("A &amp; G ID", 'E4 TB Allocation Details'!$A$18:$L$18, 0),FALSE), 'E2 Allocators'!$B$15:$W$361, MATCH('O5 Details by Class &amp; Accounts'!BZ$18, 'E2 Allocators'!$B$15:$W$15, 0),FALSE)*$E33), 0, VLOOKUP(VLOOKUP($A33, 'E4 TB Allocation Details'!$A$18:$L$217, MATCH("A &amp; G ID", 'E4 TB Allocation Details'!$A$18:$L$18, 0),FALSE), 'E2 Allocators'!$B$15:$W$361, MATCH('O5 Details by Class &amp; Accounts'!BZ$18, 'E2 Allocators'!$B$15:$W$15, 0),FALSE)*$E33)</f>
        <v>0</v>
      </c>
      <c r="CA33" s="1334">
        <f>IF(ISERROR(VLOOKUP(VLOOKUP($A33, 'E4 TB Allocation Details'!$A$18:$L$217, MATCH("A &amp; G ID", 'E4 TB Allocation Details'!$A$18:$L$18, 0),FALSE), 'E2 Allocators'!$B$15:$W$361, MATCH('O5 Details by Class &amp; Accounts'!CA$18, 'E2 Allocators'!$B$15:$W$15, 0),FALSE)*$E33), 0, VLOOKUP(VLOOKUP($A33, 'E4 TB Allocation Details'!$A$18:$L$217, MATCH("A &amp; G ID", 'E4 TB Allocation Details'!$A$18:$L$18, 0),FALSE), 'E2 Allocators'!$B$15:$W$361, MATCH('O5 Details by Class &amp; Accounts'!CA$18, 'E2 Allocators'!$B$15:$W$15, 0),FALSE)*$E33)</f>
        <v>0</v>
      </c>
      <c r="CB33" s="1334">
        <f>IF(ISERROR(VLOOKUP(VLOOKUP($A33, 'E4 TB Allocation Details'!$A$18:$L$217, MATCH("A &amp; G ID", 'E4 TB Allocation Details'!$A$18:$L$18, 0),FALSE), 'E2 Allocators'!$B$15:$W$361, MATCH('O5 Details by Class &amp; Accounts'!CB$18, 'E2 Allocators'!$B$15:$W$15, 0),FALSE)*$E33), 0, VLOOKUP(VLOOKUP($A33, 'E4 TB Allocation Details'!$A$18:$L$217, MATCH("A &amp; G ID", 'E4 TB Allocation Details'!$A$18:$L$18, 0),FALSE), 'E2 Allocators'!$B$15:$W$361, MATCH('O5 Details by Class &amp; Accounts'!CB$18, 'E2 Allocators'!$B$15:$W$15, 0),FALSE)*$E33)</f>
        <v>0</v>
      </c>
      <c r="CC33" s="1334">
        <f>IF(ISERROR(VLOOKUP(VLOOKUP($A33, 'E4 TB Allocation Details'!$A$18:$L$217, MATCH("A &amp; G ID", 'E4 TB Allocation Details'!$A$18:$L$18, 0),FALSE), 'E2 Allocators'!$B$15:$W$361, MATCH('O5 Details by Class &amp; Accounts'!CC$18, 'E2 Allocators'!$B$15:$W$15, 0),FALSE)*$E33), 0, VLOOKUP(VLOOKUP($A33, 'E4 TB Allocation Details'!$A$18:$L$217, MATCH("A &amp; G ID", 'E4 TB Allocation Details'!$A$18:$L$18, 0),FALSE), 'E2 Allocators'!$B$15:$W$361, MATCH('O5 Details by Class &amp; Accounts'!CC$18, 'E2 Allocators'!$B$15:$W$15, 0),FALSE)*$E33)</f>
        <v>0</v>
      </c>
      <c r="CD33" s="1334">
        <f>IF(ISERROR(VLOOKUP(VLOOKUP($A33, 'E4 TB Allocation Details'!$A$18:$L$217, MATCH("A &amp; G ID", 'E4 TB Allocation Details'!$A$18:$L$18, 0),FALSE), 'E2 Allocators'!$B$15:$W$361, MATCH('O5 Details by Class &amp; Accounts'!CD$18, 'E2 Allocators'!$B$15:$W$15, 0),FALSE)*$E33), 0, VLOOKUP(VLOOKUP($A33, 'E4 TB Allocation Details'!$A$18:$L$217, MATCH("A &amp; G ID", 'E4 TB Allocation Details'!$A$18:$L$18, 0),FALSE), 'E2 Allocators'!$B$15:$W$361, MATCH('O5 Details by Class &amp; Accounts'!CD$18, 'E2 Allocators'!$B$15:$W$15, 0),FALSE)*$E33)</f>
        <v>0</v>
      </c>
      <c r="CE33" s="1334">
        <f>IF(ISERROR(VLOOKUP(VLOOKUP($A33, 'E4 TB Allocation Details'!$A$18:$L$217, MATCH("A &amp; G ID", 'E4 TB Allocation Details'!$A$18:$L$18, 0),FALSE), 'E2 Allocators'!$B$15:$W$361, MATCH('O5 Details by Class &amp; Accounts'!CE$18, 'E2 Allocators'!$B$15:$W$15, 0),FALSE)*$E33), 0, VLOOKUP(VLOOKUP($A33, 'E4 TB Allocation Details'!$A$18:$L$217, MATCH("A &amp; G ID", 'E4 TB Allocation Details'!$A$18:$L$18, 0),FALSE), 'E2 Allocators'!$B$15:$W$361, MATCH('O5 Details by Class &amp; Accounts'!CE$18, 'E2 Allocators'!$B$15:$W$15, 0),FALSE)*$E33)</f>
        <v>0</v>
      </c>
      <c r="CF33" s="1334">
        <f>IF(ISERROR(VLOOKUP(VLOOKUP($A33, 'E4 TB Allocation Details'!$A$18:$L$217, MATCH("A &amp; G ID", 'E4 TB Allocation Details'!$A$18:$L$18, 0),FALSE), 'E2 Allocators'!$B$15:$W$361, MATCH('O5 Details by Class &amp; Accounts'!CF$18, 'E2 Allocators'!$B$15:$W$15, 0),FALSE)*$E33), 0, VLOOKUP(VLOOKUP($A33, 'E4 TB Allocation Details'!$A$18:$L$217, MATCH("A &amp; G ID", 'E4 TB Allocation Details'!$A$18:$L$18, 0),FALSE), 'E2 Allocators'!$B$15:$W$361, MATCH('O5 Details by Class &amp; Accounts'!CF$18, 'E2 Allocators'!$B$15:$W$15, 0),FALSE)*$E33)</f>
        <v>0</v>
      </c>
      <c r="CG33" s="1334">
        <f>IF(ISERROR(VLOOKUP(VLOOKUP($A33, 'E4 TB Allocation Details'!$A$18:$L$217, MATCH("A &amp; G ID", 'E4 TB Allocation Details'!$A$18:$L$18, 0),FALSE), 'E2 Allocators'!$B$15:$W$361, MATCH('O5 Details by Class &amp; Accounts'!CG$18, 'E2 Allocators'!$B$15:$W$15, 0),FALSE)*$E33), 0, VLOOKUP(VLOOKUP($A33, 'E4 TB Allocation Details'!$A$18:$L$217, MATCH("A &amp; G ID", 'E4 TB Allocation Details'!$A$18:$L$18, 0),FALSE), 'E2 Allocators'!$B$15:$W$361, MATCH('O5 Details by Class &amp; Accounts'!CG$18, 'E2 Allocators'!$B$15:$W$15, 0),FALSE)*$E33)</f>
        <v>0</v>
      </c>
      <c r="CH33" s="1334">
        <f>IF(ISERROR(VLOOKUP(VLOOKUP($A33, 'E4 TB Allocation Details'!$A$18:$L$217, MATCH("A &amp; G ID", 'E4 TB Allocation Details'!$A$18:$L$18, 0),FALSE), 'E2 Allocators'!$B$15:$W$361, MATCH('O5 Details by Class &amp; Accounts'!CH$18, 'E2 Allocators'!$B$15:$W$15, 0),FALSE)*$E33), 0, VLOOKUP(VLOOKUP($A33, 'E4 TB Allocation Details'!$A$18:$L$217, MATCH("A &amp; G ID", 'E4 TB Allocation Details'!$A$18:$L$18, 0),FALSE), 'E2 Allocators'!$B$15:$W$361, MATCH('O5 Details by Class &amp; Accounts'!CH$18, 'E2 Allocators'!$B$15:$W$15, 0),FALSE)*$E33)</f>
        <v>0</v>
      </c>
      <c r="CI33" s="1334">
        <f>IF(ISERROR(VLOOKUP(VLOOKUP($A33, 'E4 TB Allocation Details'!$A$18:$L$217, MATCH("A &amp; G ID", 'E4 TB Allocation Details'!$A$18:$L$18, 0),FALSE), 'E2 Allocators'!$B$15:$W$361, MATCH('O5 Details by Class &amp; Accounts'!CI$18, 'E2 Allocators'!$B$15:$W$15, 0),FALSE)*$E33), 0, VLOOKUP(VLOOKUP($A33, 'E4 TB Allocation Details'!$A$18:$L$217, MATCH("A &amp; G ID", 'E4 TB Allocation Details'!$A$18:$L$18, 0),FALSE), 'E2 Allocators'!$B$15:$W$361, MATCH('O5 Details by Class &amp; Accounts'!CI$18, 'E2 Allocators'!$B$15:$W$15, 0),FALSE)*$E33)</f>
        <v>0</v>
      </c>
      <c r="CJ33" s="1334">
        <f>IF(ISERROR(VLOOKUP(VLOOKUP($A33, 'E4 TB Allocation Details'!$A$18:$L$217, MATCH("A &amp; G ID", 'E4 TB Allocation Details'!$A$18:$L$18, 0),FALSE), 'E2 Allocators'!$B$15:$W$361, MATCH('O5 Details by Class &amp; Accounts'!CJ$18, 'E2 Allocators'!$B$15:$W$15, 0),FALSE)*$E33), 0, VLOOKUP(VLOOKUP($A33, 'E4 TB Allocation Details'!$A$18:$L$217, MATCH("A &amp; G ID", 'E4 TB Allocation Details'!$A$18:$L$18, 0),FALSE), 'E2 Allocators'!$B$15:$W$361, MATCH('O5 Details by Class &amp; Accounts'!CJ$18, 'E2 Allocators'!$B$15:$W$15, 0),FALSE)*$E33)</f>
        <v>0</v>
      </c>
      <c r="CK33" s="1334">
        <f>IF(ISERROR(VLOOKUP(VLOOKUP($A33, 'E4 TB Allocation Details'!$A$18:$L$217, MATCH("A &amp; G ID", 'E4 TB Allocation Details'!$A$18:$L$18, 0),FALSE), 'E2 Allocators'!$B$15:$W$361, MATCH('O5 Details by Class &amp; Accounts'!CK$18, 'E2 Allocators'!$B$15:$W$15, 0),FALSE)*$E33), 0, VLOOKUP(VLOOKUP($A33, 'E4 TB Allocation Details'!$A$18:$L$217, MATCH("A &amp; G ID", 'E4 TB Allocation Details'!$A$18:$L$18, 0),FALSE), 'E2 Allocators'!$B$15:$W$361, MATCH('O5 Details by Class &amp; Accounts'!CK$18, 'E2 Allocators'!$B$15:$W$15, 0),FALSE)*$E33)</f>
        <v>0</v>
      </c>
      <c r="CL33" s="1334">
        <f>IF(ISERROR(VLOOKUP(VLOOKUP($A33, 'E4 TB Allocation Details'!$A$18:$L$217, MATCH("A &amp; G ID", 'E4 TB Allocation Details'!$A$18:$L$18, 0),FALSE), 'E2 Allocators'!$B$15:$W$361, MATCH('O5 Details by Class &amp; Accounts'!CL$18, 'E2 Allocators'!$B$15:$W$15, 0),FALSE)*$E33), 0, VLOOKUP(VLOOKUP($A33, 'E4 TB Allocation Details'!$A$18:$L$217, MATCH("A &amp; G ID", 'E4 TB Allocation Details'!$A$18:$L$18, 0),FALSE), 'E2 Allocators'!$B$15:$W$361, MATCH('O5 Details by Class &amp; Accounts'!CL$18, 'E2 Allocators'!$B$15:$W$15, 0),FALSE)*$E33)</f>
        <v>0</v>
      </c>
      <c r="CM33" s="1334">
        <f>IF(ISERROR(VLOOKUP(VLOOKUP($A33, 'E4 TB Allocation Details'!$A$18:$L$217, MATCH("A &amp; G ID", 'E4 TB Allocation Details'!$A$18:$L$18, 0),FALSE), 'E2 Allocators'!$B$15:$W$361, MATCH('O5 Details by Class &amp; Accounts'!CM$18, 'E2 Allocators'!$B$15:$W$15, 0),FALSE)*$E33), 0, VLOOKUP(VLOOKUP($A33, 'E4 TB Allocation Details'!$A$18:$L$217, MATCH("A &amp; G ID", 'E4 TB Allocation Details'!$A$18:$L$18, 0),FALSE), 'E2 Allocators'!$B$15:$W$361, MATCH('O5 Details by Class &amp; Accounts'!CM$18, 'E2 Allocators'!$B$15:$W$15, 0),FALSE)*$E33)</f>
        <v>0</v>
      </c>
      <c r="CN33" s="1334">
        <f t="shared" si="5"/>
        <v>0</v>
      </c>
      <c r="CO33" s="1670">
        <f t="shared" si="4"/>
        <v>0</v>
      </c>
      <c r="CQ33" s="1926" t="s">
        <v>743</v>
      </c>
    </row>
    <row r="34" spans="1:95" s="64" customFormat="1" ht="25.5" x14ac:dyDescent="0.2">
      <c r="A34" s="1100">
        <v>1820</v>
      </c>
      <c r="B34" s="1101" t="s">
        <v>87</v>
      </c>
      <c r="C34" s="1667">
        <f>IF(ISERROR(VLOOKUP($A34,'I3 TB Data'!$A$20:$H$465,MATCH('O5 Details by Class &amp; Accounts'!$C$18, 'I3 TB Data'!$A$20:$H$20,0),0)), 0, VLOOKUP($A34,'I3 TB Data'!$A$20:$H$465,MATCH('O5 Details by Class &amp; Accounts'!$C$18,'I3 TB Data'!$A$20:$H$20,0),0))</f>
        <v>3719543.45</v>
      </c>
      <c r="D34" s="1668">
        <f>'I4 BO ASSETS'!E31</f>
        <v>-3719543.45</v>
      </c>
      <c r="E34" s="1667">
        <f t="shared" si="6"/>
        <v>0</v>
      </c>
      <c r="F34" s="1669">
        <f>IF(ISERROR(VLOOKUP($A34, 'E1 Categorization'!A33:E123, MATCH("Customer Component", 'E1 Categorization'!$A$33:$E$33,0), 0)), 0, IF(VLOOKUP($A34, 'E1 Categorization'!A33:E123, MATCH("Customer Component", 'E1 Categorization'!$A$33:$E$33,0), 0)=0, 'O5 Details by Class &amp; Accounts'!$E34, IF(AND(VLOOKUP($A34, 'E1 Categorization'!A33:E123, MATCH("Customer Component", 'E1 Categorization'!$A$33:$E$33,0), 0) &gt;0, VLOOKUP($A34, 'E1 Categorization'!A33:E123, MATCH("Customer Component", 'E1 Categorization'!$A$33:$E$33,0), 0)&lt;1), 'O5 Details by Class &amp; Accounts'!$E34*(1-VLOOKUP($A34, 'E1 Categorization'!A33:E123, MATCH("Customer Component", 'E1 Categorization'!$A$33:$E$33,0), 0)), 0)))</f>
        <v>0</v>
      </c>
      <c r="G34" s="1669">
        <f>IF(ISERROR(VLOOKUP($A34, 'E1 Categorization'!A33:E123, MATCH("Customer Component", 'E1 Categorization'!$A$33:$E$33,0), 0)),0, IF(VLOOKUP($A34, 'E1 Categorization'!A33:E123, MATCH("Customer Component", 'E1 Categorization'!$A$33:$E$33,0), 0)=0, 0, IF(AND(VLOOKUP($A34, 'E1 Categorization'!A33:E123, MATCH("Customer Component", 'E1 Categorization'!$A$33:$E$33,0), 0) &gt;0, VLOOKUP($A34, 'E1 Categorization'!A33:E123, MATCH("Customer Component", 'E1 Categorization'!$A$33:$E$33,0), 0)&lt;1), 'O5 Details by Class &amp; Accounts'!$E34*(VLOOKUP($A34, 'E1 Categorization'!A33:E123, MATCH("Customer Component", 'E1 Categorization'!$A$33:$E$33,0), 0)), 'O5 Details by Class &amp; Accounts'!$E34)))</f>
        <v>0</v>
      </c>
      <c r="H34" s="1334">
        <f t="shared" si="0"/>
        <v>0</v>
      </c>
      <c r="I34" s="1334">
        <f>IF(ISERROR(VLOOKUP(VLOOKUP($A34, 'E4 TB Allocation Details'!$A$18:$L$217, MATCH("Demand ID", 'E4 TB Allocation Details'!$A$18:$L$18, 0),FALSE), 'E2 Allocators'!$B$15:$W$361, MATCH('O5 Details by Class &amp; Accounts'!I$18, 'E2 Allocators'!$B$15:$W$15, 0),FALSE)*$F34), 0, VLOOKUP(VLOOKUP($A34, 'E4 TB Allocation Details'!$A$18:$L$217, MATCH("Demand ID", 'E4 TB Allocation Details'!$A$18:$L$18, 0),FALSE), 'E2 Allocators'!$B$15:$W$361, MATCH('O5 Details by Class &amp; Accounts'!I$18, 'E2 Allocators'!$B$15:$W$15, 0),FALSE)*$F34)</f>
        <v>0</v>
      </c>
      <c r="J34" s="1334">
        <f>IF(ISERROR(VLOOKUP(VLOOKUP($A34, 'E4 TB Allocation Details'!$A$18:$L$217, MATCH("Demand ID", 'E4 TB Allocation Details'!$A$18:$L$18, 0),FALSE), 'E2 Allocators'!$B$15:$W$361, MATCH('O5 Details by Class &amp; Accounts'!J$18, 'E2 Allocators'!$B$15:$W$15, 0),FALSE)*$F34), 0, VLOOKUP(VLOOKUP($A34, 'E4 TB Allocation Details'!$A$18:$L$217, MATCH("Demand ID", 'E4 TB Allocation Details'!$A$18:$L$18, 0),FALSE), 'E2 Allocators'!$B$15:$W$361, MATCH('O5 Details by Class &amp; Accounts'!J$18, 'E2 Allocators'!$B$15:$W$15, 0),FALSE)*$F34)</f>
        <v>0</v>
      </c>
      <c r="K34" s="1334">
        <f>IF(ISERROR(VLOOKUP(VLOOKUP($A34, 'E4 TB Allocation Details'!$A$18:$L$217, MATCH("Demand ID", 'E4 TB Allocation Details'!$A$18:$L$18, 0),FALSE), 'E2 Allocators'!$B$15:$W$361, MATCH('O5 Details by Class &amp; Accounts'!K$18, 'E2 Allocators'!$B$15:$W$15, 0),FALSE)*$F34), 0, VLOOKUP(VLOOKUP($A34, 'E4 TB Allocation Details'!$A$18:$L$217, MATCH("Demand ID", 'E4 TB Allocation Details'!$A$18:$L$18, 0),FALSE), 'E2 Allocators'!$B$15:$W$361, MATCH('O5 Details by Class &amp; Accounts'!K$18, 'E2 Allocators'!$B$15:$W$15, 0),FALSE)*$F34)</f>
        <v>0</v>
      </c>
      <c r="L34" s="1334">
        <f>IF(ISERROR(VLOOKUP(VLOOKUP($A34, 'E4 TB Allocation Details'!$A$18:$L$217, MATCH("Demand ID", 'E4 TB Allocation Details'!$A$18:$L$18, 0),FALSE), 'E2 Allocators'!$B$15:$W$361, MATCH('O5 Details by Class &amp; Accounts'!L$18, 'E2 Allocators'!$B$15:$W$15, 0),FALSE)*$F34), 0, VLOOKUP(VLOOKUP($A34, 'E4 TB Allocation Details'!$A$18:$L$217, MATCH("Demand ID", 'E4 TB Allocation Details'!$A$18:$L$18, 0),FALSE), 'E2 Allocators'!$B$15:$W$361, MATCH('O5 Details by Class &amp; Accounts'!L$18, 'E2 Allocators'!$B$15:$W$15, 0),FALSE)*$F34)</f>
        <v>0</v>
      </c>
      <c r="M34" s="1334">
        <f>IF(ISERROR(VLOOKUP(VLOOKUP($A34, 'E4 TB Allocation Details'!$A$18:$L$217, MATCH("Demand ID", 'E4 TB Allocation Details'!$A$18:$L$18, 0),FALSE), 'E2 Allocators'!$B$15:$W$361, MATCH('O5 Details by Class &amp; Accounts'!M$18, 'E2 Allocators'!$B$15:$W$15, 0),FALSE)*$F34), 0, VLOOKUP(VLOOKUP($A34, 'E4 TB Allocation Details'!$A$18:$L$217, MATCH("Demand ID", 'E4 TB Allocation Details'!$A$18:$L$18, 0),FALSE), 'E2 Allocators'!$B$15:$W$361, MATCH('O5 Details by Class &amp; Accounts'!M$18, 'E2 Allocators'!$B$15:$W$15, 0),FALSE)*$F34)</f>
        <v>0</v>
      </c>
      <c r="N34" s="1334">
        <f>IF(ISERROR(VLOOKUP(VLOOKUP($A34, 'E4 TB Allocation Details'!$A$18:$L$217, MATCH("Demand ID", 'E4 TB Allocation Details'!$A$18:$L$18, 0),FALSE), 'E2 Allocators'!$B$15:$W$361, MATCH('O5 Details by Class &amp; Accounts'!N$18, 'E2 Allocators'!$B$15:$W$15, 0),FALSE)*$F34), 0, VLOOKUP(VLOOKUP($A34, 'E4 TB Allocation Details'!$A$18:$L$217, MATCH("Demand ID", 'E4 TB Allocation Details'!$A$18:$L$18, 0),FALSE), 'E2 Allocators'!$B$15:$W$361, MATCH('O5 Details by Class &amp; Accounts'!N$18, 'E2 Allocators'!$B$15:$W$15, 0),FALSE)*$F34)</f>
        <v>0</v>
      </c>
      <c r="O34" s="1334">
        <f>IF(ISERROR(VLOOKUP(VLOOKUP($A34, 'E4 TB Allocation Details'!$A$18:$L$217, MATCH("Demand ID", 'E4 TB Allocation Details'!$A$18:$L$18, 0),FALSE), 'E2 Allocators'!$B$15:$W$361, MATCH('O5 Details by Class &amp; Accounts'!O$18, 'E2 Allocators'!$B$15:$W$15, 0),FALSE)*$F34), 0, VLOOKUP(VLOOKUP($A34, 'E4 TB Allocation Details'!$A$18:$L$217, MATCH("Demand ID", 'E4 TB Allocation Details'!$A$18:$L$18, 0),FALSE), 'E2 Allocators'!$B$15:$W$361, MATCH('O5 Details by Class &amp; Accounts'!O$18, 'E2 Allocators'!$B$15:$W$15, 0),FALSE)*$F34)</f>
        <v>0</v>
      </c>
      <c r="P34" s="1334">
        <f>IF(ISERROR(VLOOKUP(VLOOKUP($A34, 'E4 TB Allocation Details'!$A$18:$L$217, MATCH("Demand ID", 'E4 TB Allocation Details'!$A$18:$L$18, 0),FALSE), 'E2 Allocators'!$B$15:$W$361, MATCH('O5 Details by Class &amp; Accounts'!P$18, 'E2 Allocators'!$B$15:$W$15, 0),FALSE)*$F34), 0, VLOOKUP(VLOOKUP($A34, 'E4 TB Allocation Details'!$A$18:$L$217, MATCH("Demand ID", 'E4 TB Allocation Details'!$A$18:$L$18, 0),FALSE), 'E2 Allocators'!$B$15:$W$361, MATCH('O5 Details by Class &amp; Accounts'!P$18, 'E2 Allocators'!$B$15:$W$15, 0),FALSE)*$F34)</f>
        <v>0</v>
      </c>
      <c r="Q34" s="1334">
        <f>IF(ISERROR(VLOOKUP(VLOOKUP($A34, 'E4 TB Allocation Details'!$A$18:$L$217, MATCH("Demand ID", 'E4 TB Allocation Details'!$A$18:$L$18, 0),FALSE), 'E2 Allocators'!$B$15:$W$361, MATCH('O5 Details by Class &amp; Accounts'!Q$18, 'E2 Allocators'!$B$15:$W$15, 0),FALSE)*$F34), 0, VLOOKUP(VLOOKUP($A34, 'E4 TB Allocation Details'!$A$18:$L$217, MATCH("Demand ID", 'E4 TB Allocation Details'!$A$18:$L$18, 0),FALSE), 'E2 Allocators'!$B$15:$W$361, MATCH('O5 Details by Class &amp; Accounts'!Q$18, 'E2 Allocators'!$B$15:$W$15, 0),FALSE)*$F34)</f>
        <v>0</v>
      </c>
      <c r="R34" s="1334">
        <f>IF(ISERROR(VLOOKUP(VLOOKUP($A34, 'E4 TB Allocation Details'!$A$18:$L$217, MATCH("Demand ID", 'E4 TB Allocation Details'!$A$18:$L$18, 0),FALSE), 'E2 Allocators'!$B$15:$W$361, MATCH('O5 Details by Class &amp; Accounts'!R$18, 'E2 Allocators'!$B$15:$W$15, 0),FALSE)*$F34), 0, VLOOKUP(VLOOKUP($A34, 'E4 TB Allocation Details'!$A$18:$L$217, MATCH("Demand ID", 'E4 TB Allocation Details'!$A$18:$L$18, 0),FALSE), 'E2 Allocators'!$B$15:$W$361, MATCH('O5 Details by Class &amp; Accounts'!R$18, 'E2 Allocators'!$B$15:$W$15, 0),FALSE)*$F34)</f>
        <v>0</v>
      </c>
      <c r="S34" s="1334">
        <f>IF(ISERROR(VLOOKUP(VLOOKUP($A34, 'E4 TB Allocation Details'!$A$18:$L$217, MATCH("Demand ID", 'E4 TB Allocation Details'!$A$18:$L$18, 0),FALSE), 'E2 Allocators'!$B$15:$W$361, MATCH('O5 Details by Class &amp; Accounts'!S$18, 'E2 Allocators'!$B$15:$W$15, 0),FALSE)*$F34), 0, VLOOKUP(VLOOKUP($A34, 'E4 TB Allocation Details'!$A$18:$L$217, MATCH("Demand ID", 'E4 TB Allocation Details'!$A$18:$L$18, 0),FALSE), 'E2 Allocators'!$B$15:$W$361, MATCH('O5 Details by Class &amp; Accounts'!S$18, 'E2 Allocators'!$B$15:$W$15, 0),FALSE)*$F34)</f>
        <v>0</v>
      </c>
      <c r="T34" s="1334">
        <f>IF(ISERROR(VLOOKUP(VLOOKUP($A34, 'E4 TB Allocation Details'!$A$18:$L$217, MATCH("Demand ID", 'E4 TB Allocation Details'!$A$18:$L$18, 0),FALSE), 'E2 Allocators'!$B$15:$W$361, MATCH('O5 Details by Class &amp; Accounts'!T$18, 'E2 Allocators'!$B$15:$W$15, 0),FALSE)*$F34), 0, VLOOKUP(VLOOKUP($A34, 'E4 TB Allocation Details'!$A$18:$L$217, MATCH("Demand ID", 'E4 TB Allocation Details'!$A$18:$L$18, 0),FALSE), 'E2 Allocators'!$B$15:$W$361, MATCH('O5 Details by Class &amp; Accounts'!T$18, 'E2 Allocators'!$B$15:$W$15, 0),FALSE)*$F34)</f>
        <v>0</v>
      </c>
      <c r="U34" s="1334">
        <f>IF(ISERROR(VLOOKUP(VLOOKUP($A34, 'E4 TB Allocation Details'!$A$18:$L$217, MATCH("Demand ID", 'E4 TB Allocation Details'!$A$18:$L$18, 0),FALSE), 'E2 Allocators'!$B$15:$W$361, MATCH('O5 Details by Class &amp; Accounts'!U$18, 'E2 Allocators'!$B$15:$W$15, 0),FALSE)*$F34), 0, VLOOKUP(VLOOKUP($A34, 'E4 TB Allocation Details'!$A$18:$L$217, MATCH("Demand ID", 'E4 TB Allocation Details'!$A$18:$L$18, 0),FALSE), 'E2 Allocators'!$B$15:$W$361, MATCH('O5 Details by Class &amp; Accounts'!U$18, 'E2 Allocators'!$B$15:$W$15, 0),FALSE)*$F34)</f>
        <v>0</v>
      </c>
      <c r="V34" s="1334">
        <f>IF(ISERROR(VLOOKUP(VLOOKUP($A34, 'E4 TB Allocation Details'!$A$18:$L$217, MATCH("Demand ID", 'E4 TB Allocation Details'!$A$18:$L$18, 0),FALSE), 'E2 Allocators'!$B$15:$W$361, MATCH('O5 Details by Class &amp; Accounts'!V$18, 'E2 Allocators'!$B$15:$W$15, 0),FALSE)*$F34), 0, VLOOKUP(VLOOKUP($A34, 'E4 TB Allocation Details'!$A$18:$L$217, MATCH("Demand ID", 'E4 TB Allocation Details'!$A$18:$L$18, 0),FALSE), 'E2 Allocators'!$B$15:$W$361, MATCH('O5 Details by Class &amp; Accounts'!V$18, 'E2 Allocators'!$B$15:$W$15, 0),FALSE)*$F34)</f>
        <v>0</v>
      </c>
      <c r="W34" s="1334">
        <f>IF(ISERROR(VLOOKUP(VLOOKUP($A34, 'E4 TB Allocation Details'!$A$18:$L$217, MATCH("Demand ID", 'E4 TB Allocation Details'!$A$18:$L$18, 0),FALSE), 'E2 Allocators'!$B$15:$W$361, MATCH('O5 Details by Class &amp; Accounts'!W$18, 'E2 Allocators'!$B$15:$W$15, 0),FALSE)*$F34), 0, VLOOKUP(VLOOKUP($A34, 'E4 TB Allocation Details'!$A$18:$L$217, MATCH("Demand ID", 'E4 TB Allocation Details'!$A$18:$L$18, 0),FALSE), 'E2 Allocators'!$B$15:$W$361, MATCH('O5 Details by Class &amp; Accounts'!W$18, 'E2 Allocators'!$B$15:$W$15, 0),FALSE)*$F34)</f>
        <v>0</v>
      </c>
      <c r="X34" s="1334">
        <f>IF(ISERROR(VLOOKUP(VLOOKUP($A34, 'E4 TB Allocation Details'!$A$18:$L$217, MATCH("Demand ID", 'E4 TB Allocation Details'!$A$18:$L$18, 0),FALSE), 'E2 Allocators'!$B$15:$W$361, MATCH('O5 Details by Class &amp; Accounts'!X$18, 'E2 Allocators'!$B$15:$W$15, 0),FALSE)*$F34), 0, VLOOKUP(VLOOKUP($A34, 'E4 TB Allocation Details'!$A$18:$L$217, MATCH("Demand ID", 'E4 TB Allocation Details'!$A$18:$L$18, 0),FALSE), 'E2 Allocators'!$B$15:$W$361, MATCH('O5 Details by Class &amp; Accounts'!X$18, 'E2 Allocators'!$B$15:$W$15, 0),FALSE)*$F34)</f>
        <v>0</v>
      </c>
      <c r="Y34" s="1334">
        <f>IF(ISERROR(VLOOKUP(VLOOKUP($A34, 'E4 TB Allocation Details'!$A$18:$L$217, MATCH("Demand ID", 'E4 TB Allocation Details'!$A$18:$L$18, 0),FALSE), 'E2 Allocators'!$B$15:$W$361, MATCH('O5 Details by Class &amp; Accounts'!Y$18, 'E2 Allocators'!$B$15:$W$15, 0),FALSE)*$F34), 0, VLOOKUP(VLOOKUP($A34, 'E4 TB Allocation Details'!$A$18:$L$217, MATCH("Demand ID", 'E4 TB Allocation Details'!$A$18:$L$18, 0),FALSE), 'E2 Allocators'!$B$15:$W$361, MATCH('O5 Details by Class &amp; Accounts'!Y$18, 'E2 Allocators'!$B$15:$W$15, 0),FALSE)*$F34)</f>
        <v>0</v>
      </c>
      <c r="Z34" s="1334">
        <f>IF(ISERROR(VLOOKUP(VLOOKUP($A34, 'E4 TB Allocation Details'!$A$18:$L$217, MATCH("Demand ID", 'E4 TB Allocation Details'!$A$18:$L$18, 0),FALSE), 'E2 Allocators'!$B$15:$W$361, MATCH('O5 Details by Class &amp; Accounts'!Z$18, 'E2 Allocators'!$B$15:$W$15, 0),FALSE)*$F34), 0, VLOOKUP(VLOOKUP($A34, 'E4 TB Allocation Details'!$A$18:$L$217, MATCH("Demand ID", 'E4 TB Allocation Details'!$A$18:$L$18, 0),FALSE), 'E2 Allocators'!$B$15:$W$361, MATCH('O5 Details by Class &amp; Accounts'!Z$18, 'E2 Allocators'!$B$15:$W$15, 0),FALSE)*$F34)</f>
        <v>0</v>
      </c>
      <c r="AA34" s="1334">
        <f>IF(ISERROR(VLOOKUP(VLOOKUP($A34, 'E4 TB Allocation Details'!$A$18:$L$217, MATCH("Demand ID", 'E4 TB Allocation Details'!$A$18:$L$18, 0),FALSE), 'E2 Allocators'!$B$15:$W$361, MATCH('O5 Details by Class &amp; Accounts'!AA$18, 'E2 Allocators'!$B$15:$W$15, 0),FALSE)*$F34), 0, VLOOKUP(VLOOKUP($A34, 'E4 TB Allocation Details'!$A$18:$L$217, MATCH("Demand ID", 'E4 TB Allocation Details'!$A$18:$L$18, 0),FALSE), 'E2 Allocators'!$B$15:$W$361, MATCH('O5 Details by Class &amp; Accounts'!AA$18, 'E2 Allocators'!$B$15:$W$15, 0),FALSE)*$F34)</f>
        <v>0</v>
      </c>
      <c r="AB34" s="1334">
        <f>IF(ISERROR(VLOOKUP(VLOOKUP($A34, 'E4 TB Allocation Details'!$A$18:$L$217, MATCH("Demand ID", 'E4 TB Allocation Details'!$A$18:$L$18, 0),FALSE), 'E2 Allocators'!$B$15:$W$361, MATCH('O5 Details by Class &amp; Accounts'!AB$18, 'E2 Allocators'!$B$15:$W$15, 0),FALSE)*$F34), 0, VLOOKUP(VLOOKUP($A34, 'E4 TB Allocation Details'!$A$18:$L$217, MATCH("Demand ID", 'E4 TB Allocation Details'!$A$18:$L$18, 0),FALSE), 'E2 Allocators'!$B$15:$W$361, MATCH('O5 Details by Class &amp; Accounts'!AB$18, 'E2 Allocators'!$B$15:$W$15, 0),FALSE)*$F34)</f>
        <v>0</v>
      </c>
      <c r="AC34" s="1334">
        <f t="shared" si="1"/>
        <v>0</v>
      </c>
      <c r="AD34" s="1334">
        <f>IF(ISERROR(VLOOKUP(VLOOKUP($A34, 'E4 TB Allocation Details'!$A$18:$L$217, MATCH("Customer ID", 'E4 TB Allocation Details'!$A$18:$L$18, 0),FALSE), 'E2 Allocators'!$B$15:$W$361, MATCH('O5 Details by Class &amp; Accounts'!AD$18, 'E2 Allocators'!$B$15:$W$15, 0),FALSE)*$G34), 0, VLOOKUP(VLOOKUP($A34, 'E4 TB Allocation Details'!$A$18:$L$217, MATCH("Customer ID", 'E4 TB Allocation Details'!$A$18:$L$18, 0),FALSE), 'E2 Allocators'!$B$15:$W$361, MATCH('O5 Details by Class &amp; Accounts'!AD$18, 'E2 Allocators'!$B$15:$W$15, 0),FALSE)*$G34)</f>
        <v>0</v>
      </c>
      <c r="AE34" s="1334">
        <f>IF(ISERROR(VLOOKUP(VLOOKUP($A34, 'E4 TB Allocation Details'!$A$18:$L$217, MATCH("Customer ID", 'E4 TB Allocation Details'!$A$18:$L$18, 0),FALSE), 'E2 Allocators'!$B$15:$W$361, MATCH('O5 Details by Class &amp; Accounts'!AE$18, 'E2 Allocators'!$B$15:$W$15, 0),FALSE)*$G34), 0, VLOOKUP(VLOOKUP($A34, 'E4 TB Allocation Details'!$A$18:$L$217, MATCH("Customer ID", 'E4 TB Allocation Details'!$A$18:$L$18, 0),FALSE), 'E2 Allocators'!$B$15:$W$361, MATCH('O5 Details by Class &amp; Accounts'!AE$18, 'E2 Allocators'!$B$15:$W$15, 0),FALSE)*$G34)</f>
        <v>0</v>
      </c>
      <c r="AF34" s="1334">
        <f>IF(ISERROR(VLOOKUP(VLOOKUP($A34, 'E4 TB Allocation Details'!$A$18:$L$217, MATCH("Customer ID", 'E4 TB Allocation Details'!$A$18:$L$18, 0),FALSE), 'E2 Allocators'!$B$15:$W$361, MATCH('O5 Details by Class &amp; Accounts'!AF$18, 'E2 Allocators'!$B$15:$W$15, 0),FALSE)*$G34), 0, VLOOKUP(VLOOKUP($A34, 'E4 TB Allocation Details'!$A$18:$L$217, MATCH("Customer ID", 'E4 TB Allocation Details'!$A$18:$L$18, 0),FALSE), 'E2 Allocators'!$B$15:$W$361, MATCH('O5 Details by Class &amp; Accounts'!AF$18, 'E2 Allocators'!$B$15:$W$15, 0),FALSE)*$G34)</f>
        <v>0</v>
      </c>
      <c r="AG34" s="1334">
        <f>IF(ISERROR(VLOOKUP(VLOOKUP($A34, 'E4 TB Allocation Details'!$A$18:$L$217, MATCH("Customer ID", 'E4 TB Allocation Details'!$A$18:$L$18, 0),FALSE), 'E2 Allocators'!$B$15:$W$361, MATCH('O5 Details by Class &amp; Accounts'!AG$18, 'E2 Allocators'!$B$15:$W$15, 0),FALSE)*$G34), 0, VLOOKUP(VLOOKUP($A34, 'E4 TB Allocation Details'!$A$18:$L$217, MATCH("Customer ID", 'E4 TB Allocation Details'!$A$18:$L$18, 0),FALSE), 'E2 Allocators'!$B$15:$W$361, MATCH('O5 Details by Class &amp; Accounts'!AG$18, 'E2 Allocators'!$B$15:$W$15, 0),FALSE)*$G34)</f>
        <v>0</v>
      </c>
      <c r="AH34" s="1334">
        <f>IF(ISERROR(VLOOKUP(VLOOKUP($A34, 'E4 TB Allocation Details'!$A$18:$L$217, MATCH("Customer ID", 'E4 TB Allocation Details'!$A$18:$L$18, 0),FALSE), 'E2 Allocators'!$B$15:$W$361, MATCH('O5 Details by Class &amp; Accounts'!AH$18, 'E2 Allocators'!$B$15:$W$15, 0),FALSE)*$G34), 0, VLOOKUP(VLOOKUP($A34, 'E4 TB Allocation Details'!$A$18:$L$217, MATCH("Customer ID", 'E4 TB Allocation Details'!$A$18:$L$18, 0),FALSE), 'E2 Allocators'!$B$15:$W$361, MATCH('O5 Details by Class &amp; Accounts'!AH$18, 'E2 Allocators'!$B$15:$W$15, 0),FALSE)*$G34)</f>
        <v>0</v>
      </c>
      <c r="AI34" s="1334">
        <f>IF(ISERROR(VLOOKUP(VLOOKUP($A34, 'E4 TB Allocation Details'!$A$18:$L$217, MATCH("Customer ID", 'E4 TB Allocation Details'!$A$18:$L$18, 0),FALSE), 'E2 Allocators'!$B$15:$W$361, MATCH('O5 Details by Class &amp; Accounts'!AI$18, 'E2 Allocators'!$B$15:$W$15, 0),FALSE)*$G34), 0, VLOOKUP(VLOOKUP($A34, 'E4 TB Allocation Details'!$A$18:$L$217, MATCH("Customer ID", 'E4 TB Allocation Details'!$A$18:$L$18, 0),FALSE), 'E2 Allocators'!$B$15:$W$361, MATCH('O5 Details by Class &amp; Accounts'!AI$18, 'E2 Allocators'!$B$15:$W$15, 0),FALSE)*$G34)</f>
        <v>0</v>
      </c>
      <c r="AJ34" s="1334">
        <f>IF(ISERROR(VLOOKUP(VLOOKUP($A34, 'E4 TB Allocation Details'!$A$18:$L$217, MATCH("Customer ID", 'E4 TB Allocation Details'!$A$18:$L$18, 0),FALSE), 'E2 Allocators'!$B$15:$W$361, MATCH('O5 Details by Class &amp; Accounts'!AJ$18, 'E2 Allocators'!$B$15:$W$15, 0),FALSE)*$G34), 0, VLOOKUP(VLOOKUP($A34, 'E4 TB Allocation Details'!$A$18:$L$217, MATCH("Customer ID", 'E4 TB Allocation Details'!$A$18:$L$18, 0),FALSE), 'E2 Allocators'!$B$15:$W$361, MATCH('O5 Details by Class &amp; Accounts'!AJ$18, 'E2 Allocators'!$B$15:$W$15, 0),FALSE)*$G34)</f>
        <v>0</v>
      </c>
      <c r="AK34" s="1334">
        <f>IF(ISERROR(VLOOKUP(VLOOKUP($A34, 'E4 TB Allocation Details'!$A$18:$L$217, MATCH("Customer ID", 'E4 TB Allocation Details'!$A$18:$L$18, 0),FALSE), 'E2 Allocators'!$B$15:$W$361, MATCH('O5 Details by Class &amp; Accounts'!AK$18, 'E2 Allocators'!$B$15:$W$15, 0),FALSE)*$G34), 0, VLOOKUP(VLOOKUP($A34, 'E4 TB Allocation Details'!$A$18:$L$217, MATCH("Customer ID", 'E4 TB Allocation Details'!$A$18:$L$18, 0),FALSE), 'E2 Allocators'!$B$15:$W$361, MATCH('O5 Details by Class &amp; Accounts'!AK$18, 'E2 Allocators'!$B$15:$W$15, 0),FALSE)*$G34)</f>
        <v>0</v>
      </c>
      <c r="AL34" s="1334">
        <f>IF(ISERROR(VLOOKUP(VLOOKUP($A34, 'E4 TB Allocation Details'!$A$18:$L$217, MATCH("Customer ID", 'E4 TB Allocation Details'!$A$18:$L$18, 0),FALSE), 'E2 Allocators'!$B$15:$W$361, MATCH('O5 Details by Class &amp; Accounts'!AL$18, 'E2 Allocators'!$B$15:$W$15, 0),FALSE)*$G34), 0, VLOOKUP(VLOOKUP($A34, 'E4 TB Allocation Details'!$A$18:$L$217, MATCH("Customer ID", 'E4 TB Allocation Details'!$A$18:$L$18, 0),FALSE), 'E2 Allocators'!$B$15:$W$361, MATCH('O5 Details by Class &amp; Accounts'!AL$18, 'E2 Allocators'!$B$15:$W$15, 0),FALSE)*$G34)</f>
        <v>0</v>
      </c>
      <c r="AM34" s="1334">
        <f>IF(ISERROR(VLOOKUP(VLOOKUP($A34, 'E4 TB Allocation Details'!$A$18:$L$217, MATCH("Customer ID", 'E4 TB Allocation Details'!$A$18:$L$18, 0),FALSE), 'E2 Allocators'!$B$15:$W$361, MATCH('O5 Details by Class &amp; Accounts'!AM$18, 'E2 Allocators'!$B$15:$W$15, 0),FALSE)*$G34), 0, VLOOKUP(VLOOKUP($A34, 'E4 TB Allocation Details'!$A$18:$L$217, MATCH("Customer ID", 'E4 TB Allocation Details'!$A$18:$L$18, 0),FALSE), 'E2 Allocators'!$B$15:$W$361, MATCH('O5 Details by Class &amp; Accounts'!AM$18, 'E2 Allocators'!$B$15:$W$15, 0),FALSE)*$G34)</f>
        <v>0</v>
      </c>
      <c r="AN34" s="1334">
        <f>IF(ISERROR(VLOOKUP(VLOOKUP($A34, 'E4 TB Allocation Details'!$A$18:$L$217, MATCH("Customer ID", 'E4 TB Allocation Details'!$A$18:$L$18, 0),FALSE), 'E2 Allocators'!$B$15:$W$361, MATCH('O5 Details by Class &amp; Accounts'!AN$18, 'E2 Allocators'!$B$15:$W$15, 0),FALSE)*$G34), 0, VLOOKUP(VLOOKUP($A34, 'E4 TB Allocation Details'!$A$18:$L$217, MATCH("Customer ID", 'E4 TB Allocation Details'!$A$18:$L$18, 0),FALSE), 'E2 Allocators'!$B$15:$W$361, MATCH('O5 Details by Class &amp; Accounts'!AN$18, 'E2 Allocators'!$B$15:$W$15, 0),FALSE)*$G34)</f>
        <v>0</v>
      </c>
      <c r="AO34" s="1334">
        <f>IF(ISERROR(VLOOKUP(VLOOKUP($A34, 'E4 TB Allocation Details'!$A$18:$L$217, MATCH("Customer ID", 'E4 TB Allocation Details'!$A$18:$L$18, 0),FALSE), 'E2 Allocators'!$B$15:$W$361, MATCH('O5 Details by Class &amp; Accounts'!AO$18, 'E2 Allocators'!$B$15:$W$15, 0),FALSE)*$G34), 0, VLOOKUP(VLOOKUP($A34, 'E4 TB Allocation Details'!$A$18:$L$217, MATCH("Customer ID", 'E4 TB Allocation Details'!$A$18:$L$18, 0),FALSE), 'E2 Allocators'!$B$15:$W$361, MATCH('O5 Details by Class &amp; Accounts'!AO$18, 'E2 Allocators'!$B$15:$W$15, 0),FALSE)*$G34)</f>
        <v>0</v>
      </c>
      <c r="AP34" s="1334">
        <f>IF(ISERROR(VLOOKUP(VLOOKUP($A34, 'E4 TB Allocation Details'!$A$18:$L$217, MATCH("Customer ID", 'E4 TB Allocation Details'!$A$18:$L$18, 0),FALSE), 'E2 Allocators'!$B$15:$W$361, MATCH('O5 Details by Class &amp; Accounts'!AP$18, 'E2 Allocators'!$B$15:$W$15, 0),FALSE)*$G34), 0, VLOOKUP(VLOOKUP($A34, 'E4 TB Allocation Details'!$A$18:$L$217, MATCH("Customer ID", 'E4 TB Allocation Details'!$A$18:$L$18, 0),FALSE), 'E2 Allocators'!$B$15:$W$361, MATCH('O5 Details by Class &amp; Accounts'!AP$18, 'E2 Allocators'!$B$15:$W$15, 0),FALSE)*$G34)</f>
        <v>0</v>
      </c>
      <c r="AQ34" s="1334">
        <f>IF(ISERROR(VLOOKUP(VLOOKUP($A34, 'E4 TB Allocation Details'!$A$18:$L$217, MATCH("Customer ID", 'E4 TB Allocation Details'!$A$18:$L$18, 0),FALSE), 'E2 Allocators'!$B$15:$W$361, MATCH('O5 Details by Class &amp; Accounts'!AQ$18, 'E2 Allocators'!$B$15:$W$15, 0),FALSE)*$G34), 0, VLOOKUP(VLOOKUP($A34, 'E4 TB Allocation Details'!$A$18:$L$217, MATCH("Customer ID", 'E4 TB Allocation Details'!$A$18:$L$18, 0),FALSE), 'E2 Allocators'!$B$15:$W$361, MATCH('O5 Details by Class &amp; Accounts'!AQ$18, 'E2 Allocators'!$B$15:$W$15, 0),FALSE)*$G34)</f>
        <v>0</v>
      </c>
      <c r="AR34" s="1334">
        <f>IF(ISERROR(VLOOKUP(VLOOKUP($A34, 'E4 TB Allocation Details'!$A$18:$L$217, MATCH("Customer ID", 'E4 TB Allocation Details'!$A$18:$L$18, 0),FALSE), 'E2 Allocators'!$B$15:$W$361, MATCH('O5 Details by Class &amp; Accounts'!AR$18, 'E2 Allocators'!$B$15:$W$15, 0),FALSE)*$G34), 0, VLOOKUP(VLOOKUP($A34, 'E4 TB Allocation Details'!$A$18:$L$217, MATCH("Customer ID", 'E4 TB Allocation Details'!$A$18:$L$18, 0),FALSE), 'E2 Allocators'!$B$15:$W$361, MATCH('O5 Details by Class &amp; Accounts'!AR$18, 'E2 Allocators'!$B$15:$W$15, 0),FALSE)*$G34)</f>
        <v>0</v>
      </c>
      <c r="AS34" s="1334">
        <f>IF(ISERROR(VLOOKUP(VLOOKUP($A34, 'E4 TB Allocation Details'!$A$18:$L$217, MATCH("Customer ID", 'E4 TB Allocation Details'!$A$18:$L$18, 0),FALSE), 'E2 Allocators'!$B$15:$W$361, MATCH('O5 Details by Class &amp; Accounts'!AS$18, 'E2 Allocators'!$B$15:$W$15, 0),FALSE)*$G34), 0, VLOOKUP(VLOOKUP($A34, 'E4 TB Allocation Details'!$A$18:$L$217, MATCH("Customer ID", 'E4 TB Allocation Details'!$A$18:$L$18, 0),FALSE), 'E2 Allocators'!$B$15:$W$361, MATCH('O5 Details by Class &amp; Accounts'!AS$18, 'E2 Allocators'!$B$15:$W$15, 0),FALSE)*$G34)</f>
        <v>0</v>
      </c>
      <c r="AT34" s="1334">
        <f>IF(ISERROR(VLOOKUP(VLOOKUP($A34, 'E4 TB Allocation Details'!$A$18:$L$217, MATCH("Customer ID", 'E4 TB Allocation Details'!$A$18:$L$18, 0),FALSE), 'E2 Allocators'!$B$15:$W$361, MATCH('O5 Details by Class &amp; Accounts'!AT$18, 'E2 Allocators'!$B$15:$W$15, 0),FALSE)*$G34), 0, VLOOKUP(VLOOKUP($A34, 'E4 TB Allocation Details'!$A$18:$L$217, MATCH("Customer ID", 'E4 TB Allocation Details'!$A$18:$L$18, 0),FALSE), 'E2 Allocators'!$B$15:$W$361, MATCH('O5 Details by Class &amp; Accounts'!AT$18, 'E2 Allocators'!$B$15:$W$15, 0),FALSE)*$G34)</f>
        <v>0</v>
      </c>
      <c r="AU34" s="1334">
        <f>IF(ISERROR(VLOOKUP(VLOOKUP($A34, 'E4 TB Allocation Details'!$A$18:$L$217, MATCH("Customer ID", 'E4 TB Allocation Details'!$A$18:$L$18, 0),FALSE), 'E2 Allocators'!$B$15:$W$361, MATCH('O5 Details by Class &amp; Accounts'!AU$18, 'E2 Allocators'!$B$15:$W$15, 0),FALSE)*$G34), 0, VLOOKUP(VLOOKUP($A34, 'E4 TB Allocation Details'!$A$18:$L$217, MATCH("Customer ID", 'E4 TB Allocation Details'!$A$18:$L$18, 0),FALSE), 'E2 Allocators'!$B$15:$W$361, MATCH('O5 Details by Class &amp; Accounts'!AU$18, 'E2 Allocators'!$B$15:$W$15, 0),FALSE)*$G34)</f>
        <v>0</v>
      </c>
      <c r="AV34" s="1334">
        <f>IF(ISERROR(VLOOKUP(VLOOKUP($A34, 'E4 TB Allocation Details'!$A$18:$L$217, MATCH("Customer ID", 'E4 TB Allocation Details'!$A$18:$L$18, 0),FALSE), 'E2 Allocators'!$B$15:$W$361, MATCH('O5 Details by Class &amp; Accounts'!AV$18, 'E2 Allocators'!$B$15:$W$15, 0),FALSE)*$G34), 0, VLOOKUP(VLOOKUP($A34, 'E4 TB Allocation Details'!$A$18:$L$217, MATCH("Customer ID", 'E4 TB Allocation Details'!$A$18:$L$18, 0),FALSE), 'E2 Allocators'!$B$15:$W$361, MATCH('O5 Details by Class &amp; Accounts'!AV$18, 'E2 Allocators'!$B$15:$W$15, 0),FALSE)*$G34)</f>
        <v>0</v>
      </c>
      <c r="AW34" s="1334">
        <f>IF(ISERROR(VLOOKUP(VLOOKUP($A34, 'E4 TB Allocation Details'!$A$18:$L$217, MATCH("Customer ID", 'E4 TB Allocation Details'!$A$18:$L$18, 0),FALSE), 'E2 Allocators'!$B$15:$W$361, MATCH('O5 Details by Class &amp; Accounts'!AW$18, 'E2 Allocators'!$B$15:$W$15, 0),FALSE)*$G34), 0, VLOOKUP(VLOOKUP($A34, 'E4 TB Allocation Details'!$A$18:$L$217, MATCH("Customer ID", 'E4 TB Allocation Details'!$A$18:$L$18, 0),FALSE), 'E2 Allocators'!$B$15:$W$361, MATCH('O5 Details by Class &amp; Accounts'!AW$18, 'E2 Allocators'!$B$15:$W$15, 0),FALSE)*$G34)</f>
        <v>0</v>
      </c>
      <c r="AX34" s="1334">
        <f t="shared" si="2"/>
        <v>0</v>
      </c>
      <c r="AY34" s="1334">
        <f>IF(ISERROR(VLOOKUP(VLOOKUP($A34, 'E4 TB Allocation Details'!$A$18:$L$217, MATCH("Misc ID", 'E4 TB Allocation Details'!$A$18:$L$18, 0),FALSE), 'E2 Allocators'!$B$15:$W$361, MATCH('O5 Details by Class &amp; Accounts'!AY$18, 'E2 Allocators'!$B$15:$W$15, 0),FALSE)*$E34), 0, VLOOKUP(VLOOKUP($A34, 'E4 TB Allocation Details'!$A$18:$L$217, MATCH("Misc ID", 'E4 TB Allocation Details'!$A$18:$L$18, 0),FALSE), 'E2 Allocators'!$B$15:$W$361, MATCH('O5 Details by Class &amp; Accounts'!AY$18, 'E2 Allocators'!$B$15:$W$15, 0),FALSE)*$E34)</f>
        <v>0</v>
      </c>
      <c r="AZ34" s="1334">
        <f>IF(ISERROR(VLOOKUP(VLOOKUP($A34, 'E4 TB Allocation Details'!$A$18:$L$217, MATCH("Misc ID", 'E4 TB Allocation Details'!$A$18:$L$18, 0),FALSE), 'E2 Allocators'!$B$15:$W$361, MATCH('O5 Details by Class &amp; Accounts'!AZ$18, 'E2 Allocators'!$B$15:$W$15, 0),FALSE)*$E34), 0, VLOOKUP(VLOOKUP($A34, 'E4 TB Allocation Details'!$A$18:$L$217, MATCH("Misc ID", 'E4 TB Allocation Details'!$A$18:$L$18, 0),FALSE), 'E2 Allocators'!$B$15:$W$361, MATCH('O5 Details by Class &amp; Accounts'!AZ$18, 'E2 Allocators'!$B$15:$W$15, 0),FALSE)*$E34)</f>
        <v>0</v>
      </c>
      <c r="BA34" s="1334">
        <f>IF(ISERROR(VLOOKUP(VLOOKUP($A34, 'E4 TB Allocation Details'!$A$18:$L$217, MATCH("Misc ID", 'E4 TB Allocation Details'!$A$18:$L$18, 0),FALSE), 'E2 Allocators'!$B$15:$W$361, MATCH('O5 Details by Class &amp; Accounts'!BA$18, 'E2 Allocators'!$B$15:$W$15, 0),FALSE)*$E34), 0, VLOOKUP(VLOOKUP($A34, 'E4 TB Allocation Details'!$A$18:$L$217, MATCH("Misc ID", 'E4 TB Allocation Details'!$A$18:$L$18, 0),FALSE), 'E2 Allocators'!$B$15:$W$361, MATCH('O5 Details by Class &amp; Accounts'!BA$18, 'E2 Allocators'!$B$15:$W$15, 0),FALSE)*$E34)</f>
        <v>0</v>
      </c>
      <c r="BB34" s="1334">
        <f>IF(ISERROR(VLOOKUP(VLOOKUP($A34, 'E4 TB Allocation Details'!$A$18:$L$217, MATCH("Misc ID", 'E4 TB Allocation Details'!$A$18:$L$18, 0),FALSE), 'E2 Allocators'!$B$15:$W$361, MATCH('O5 Details by Class &amp; Accounts'!BB$18, 'E2 Allocators'!$B$15:$W$15, 0),FALSE)*$E34), 0, VLOOKUP(VLOOKUP($A34, 'E4 TB Allocation Details'!$A$18:$L$217, MATCH("Misc ID", 'E4 TB Allocation Details'!$A$18:$L$18, 0),FALSE), 'E2 Allocators'!$B$15:$W$361, MATCH('O5 Details by Class &amp; Accounts'!BB$18, 'E2 Allocators'!$B$15:$W$15, 0),FALSE)*$E34)</f>
        <v>0</v>
      </c>
      <c r="BC34" s="1334">
        <f>IF(ISERROR(VLOOKUP(VLOOKUP($A34, 'E4 TB Allocation Details'!$A$18:$L$217, MATCH("Misc ID", 'E4 TB Allocation Details'!$A$18:$L$18, 0),FALSE), 'E2 Allocators'!$B$15:$W$361, MATCH('O5 Details by Class &amp; Accounts'!BC$18, 'E2 Allocators'!$B$15:$W$15, 0),FALSE)*$E34), 0, VLOOKUP(VLOOKUP($A34, 'E4 TB Allocation Details'!$A$18:$L$217, MATCH("Misc ID", 'E4 TB Allocation Details'!$A$18:$L$18, 0),FALSE), 'E2 Allocators'!$B$15:$W$361, MATCH('O5 Details by Class &amp; Accounts'!BC$18, 'E2 Allocators'!$B$15:$W$15, 0),FALSE)*$E34)</f>
        <v>0</v>
      </c>
      <c r="BD34" s="1334">
        <f>IF(ISERROR(VLOOKUP(VLOOKUP($A34, 'E4 TB Allocation Details'!$A$18:$L$217, MATCH("Misc ID", 'E4 TB Allocation Details'!$A$18:$L$18, 0),FALSE), 'E2 Allocators'!$B$15:$W$361, MATCH('O5 Details by Class &amp; Accounts'!BD$18, 'E2 Allocators'!$B$15:$W$15, 0),FALSE)*$E34), 0, VLOOKUP(VLOOKUP($A34, 'E4 TB Allocation Details'!$A$18:$L$217, MATCH("Misc ID", 'E4 TB Allocation Details'!$A$18:$L$18, 0),FALSE), 'E2 Allocators'!$B$15:$W$361, MATCH('O5 Details by Class &amp; Accounts'!BD$18, 'E2 Allocators'!$B$15:$W$15, 0),FALSE)*$E34)</f>
        <v>0</v>
      </c>
      <c r="BE34" s="1334">
        <f>IF(ISERROR(VLOOKUP(VLOOKUP($A34, 'E4 TB Allocation Details'!$A$18:$L$217, MATCH("Misc ID", 'E4 TB Allocation Details'!$A$18:$L$18, 0),FALSE), 'E2 Allocators'!$B$15:$W$361, MATCH('O5 Details by Class &amp; Accounts'!BE$18, 'E2 Allocators'!$B$15:$W$15, 0),FALSE)*$E34), 0, VLOOKUP(VLOOKUP($A34, 'E4 TB Allocation Details'!$A$18:$L$217, MATCH("Misc ID", 'E4 TB Allocation Details'!$A$18:$L$18, 0),FALSE), 'E2 Allocators'!$B$15:$W$361, MATCH('O5 Details by Class &amp; Accounts'!BE$18, 'E2 Allocators'!$B$15:$W$15, 0),FALSE)*$E34)</f>
        <v>0</v>
      </c>
      <c r="BF34" s="1334">
        <f>IF(ISERROR(VLOOKUP(VLOOKUP($A34, 'E4 TB Allocation Details'!$A$18:$L$217, MATCH("Misc ID", 'E4 TB Allocation Details'!$A$18:$L$18, 0),FALSE), 'E2 Allocators'!$B$15:$W$361, MATCH('O5 Details by Class &amp; Accounts'!BF$18, 'E2 Allocators'!$B$15:$W$15, 0),FALSE)*$E34), 0, VLOOKUP(VLOOKUP($A34, 'E4 TB Allocation Details'!$A$18:$L$217, MATCH("Misc ID", 'E4 TB Allocation Details'!$A$18:$L$18, 0),FALSE), 'E2 Allocators'!$B$15:$W$361, MATCH('O5 Details by Class &amp; Accounts'!BF$18, 'E2 Allocators'!$B$15:$W$15, 0),FALSE)*$E34)</f>
        <v>0</v>
      </c>
      <c r="BG34" s="1334">
        <f>IF(ISERROR(VLOOKUP(VLOOKUP($A34, 'E4 TB Allocation Details'!$A$18:$L$217, MATCH("Misc ID", 'E4 TB Allocation Details'!$A$18:$L$18, 0),FALSE), 'E2 Allocators'!$B$15:$W$361, MATCH('O5 Details by Class &amp; Accounts'!BG$18, 'E2 Allocators'!$B$15:$W$15, 0),FALSE)*$E34), 0, VLOOKUP(VLOOKUP($A34, 'E4 TB Allocation Details'!$A$18:$L$217, MATCH("Misc ID", 'E4 TB Allocation Details'!$A$18:$L$18, 0),FALSE), 'E2 Allocators'!$B$15:$W$361, MATCH('O5 Details by Class &amp; Accounts'!BG$18, 'E2 Allocators'!$B$15:$W$15, 0),FALSE)*$E34)</f>
        <v>0</v>
      </c>
      <c r="BH34" s="1334">
        <f>IF(ISERROR(VLOOKUP(VLOOKUP($A34, 'E4 TB Allocation Details'!$A$18:$L$217, MATCH("Misc ID", 'E4 TB Allocation Details'!$A$18:$L$18, 0),FALSE), 'E2 Allocators'!$B$15:$W$361, MATCH('O5 Details by Class &amp; Accounts'!BH$18, 'E2 Allocators'!$B$15:$W$15, 0),FALSE)*$E34), 0, VLOOKUP(VLOOKUP($A34, 'E4 TB Allocation Details'!$A$18:$L$217, MATCH("Misc ID", 'E4 TB Allocation Details'!$A$18:$L$18, 0),FALSE), 'E2 Allocators'!$B$15:$W$361, MATCH('O5 Details by Class &amp; Accounts'!BH$18, 'E2 Allocators'!$B$15:$W$15, 0),FALSE)*$E34)</f>
        <v>0</v>
      </c>
      <c r="BI34" s="1334">
        <f>IF(ISERROR(VLOOKUP(VLOOKUP($A34, 'E4 TB Allocation Details'!$A$18:$L$217, MATCH("Misc ID", 'E4 TB Allocation Details'!$A$18:$L$18, 0),FALSE), 'E2 Allocators'!$B$15:$W$361, MATCH('O5 Details by Class &amp; Accounts'!BI$18, 'E2 Allocators'!$B$15:$W$15, 0),FALSE)*$E34), 0, VLOOKUP(VLOOKUP($A34, 'E4 TB Allocation Details'!$A$18:$L$217, MATCH("Misc ID", 'E4 TB Allocation Details'!$A$18:$L$18, 0),FALSE), 'E2 Allocators'!$B$15:$W$361, MATCH('O5 Details by Class &amp; Accounts'!BI$18, 'E2 Allocators'!$B$15:$W$15, 0),FALSE)*$E34)</f>
        <v>0</v>
      </c>
      <c r="BJ34" s="1334">
        <f>IF(ISERROR(VLOOKUP(VLOOKUP($A34, 'E4 TB Allocation Details'!$A$18:$L$217, MATCH("Misc ID", 'E4 TB Allocation Details'!$A$18:$L$18, 0),FALSE), 'E2 Allocators'!$B$15:$W$361, MATCH('O5 Details by Class &amp; Accounts'!BJ$18, 'E2 Allocators'!$B$15:$W$15, 0),FALSE)*$E34), 0, VLOOKUP(VLOOKUP($A34, 'E4 TB Allocation Details'!$A$18:$L$217, MATCH("Misc ID", 'E4 TB Allocation Details'!$A$18:$L$18, 0),FALSE), 'E2 Allocators'!$B$15:$W$361, MATCH('O5 Details by Class &amp; Accounts'!BJ$18, 'E2 Allocators'!$B$15:$W$15, 0),FALSE)*$E34)</f>
        <v>0</v>
      </c>
      <c r="BK34" s="1334">
        <f>IF(ISERROR(VLOOKUP(VLOOKUP($A34, 'E4 TB Allocation Details'!$A$18:$L$217, MATCH("Misc ID", 'E4 TB Allocation Details'!$A$18:$L$18, 0),FALSE), 'E2 Allocators'!$B$15:$W$361, MATCH('O5 Details by Class &amp; Accounts'!BK$18, 'E2 Allocators'!$B$15:$W$15, 0),FALSE)*$E34), 0, VLOOKUP(VLOOKUP($A34, 'E4 TB Allocation Details'!$A$18:$L$217, MATCH("Misc ID", 'E4 TB Allocation Details'!$A$18:$L$18, 0),FALSE), 'E2 Allocators'!$B$15:$W$361, MATCH('O5 Details by Class &amp; Accounts'!BK$18, 'E2 Allocators'!$B$15:$W$15, 0),FALSE)*$E34)</f>
        <v>0</v>
      </c>
      <c r="BL34" s="1334">
        <f>IF(ISERROR(VLOOKUP(VLOOKUP($A34, 'E4 TB Allocation Details'!$A$18:$L$217, MATCH("Misc ID", 'E4 TB Allocation Details'!$A$18:$L$18, 0),FALSE), 'E2 Allocators'!$B$15:$W$361, MATCH('O5 Details by Class &amp; Accounts'!BL$18, 'E2 Allocators'!$B$15:$W$15, 0),FALSE)*$E34), 0, VLOOKUP(VLOOKUP($A34, 'E4 TB Allocation Details'!$A$18:$L$217, MATCH("Misc ID", 'E4 TB Allocation Details'!$A$18:$L$18, 0),FALSE), 'E2 Allocators'!$B$15:$W$361, MATCH('O5 Details by Class &amp; Accounts'!BL$18, 'E2 Allocators'!$B$15:$W$15, 0),FALSE)*$E34)</f>
        <v>0</v>
      </c>
      <c r="BM34" s="1334">
        <f>IF(ISERROR(VLOOKUP(VLOOKUP($A34, 'E4 TB Allocation Details'!$A$18:$L$217, MATCH("Misc ID", 'E4 TB Allocation Details'!$A$18:$L$18, 0),FALSE), 'E2 Allocators'!$B$15:$W$361, MATCH('O5 Details by Class &amp; Accounts'!BM$18, 'E2 Allocators'!$B$15:$W$15, 0),FALSE)*$E34), 0, VLOOKUP(VLOOKUP($A34, 'E4 TB Allocation Details'!$A$18:$L$217, MATCH("Misc ID", 'E4 TB Allocation Details'!$A$18:$L$18, 0),FALSE), 'E2 Allocators'!$B$15:$W$361, MATCH('O5 Details by Class &amp; Accounts'!BM$18, 'E2 Allocators'!$B$15:$W$15, 0),FALSE)*$E34)</f>
        <v>0</v>
      </c>
      <c r="BN34" s="1334">
        <f>IF(ISERROR(VLOOKUP(VLOOKUP($A34, 'E4 TB Allocation Details'!$A$18:$L$217, MATCH("Misc ID", 'E4 TB Allocation Details'!$A$18:$L$18, 0),FALSE), 'E2 Allocators'!$B$15:$W$361, MATCH('O5 Details by Class &amp; Accounts'!BN$18, 'E2 Allocators'!$B$15:$W$15, 0),FALSE)*$E34), 0, VLOOKUP(VLOOKUP($A34, 'E4 TB Allocation Details'!$A$18:$L$217, MATCH("Misc ID", 'E4 TB Allocation Details'!$A$18:$L$18, 0),FALSE), 'E2 Allocators'!$B$15:$W$361, MATCH('O5 Details by Class &amp; Accounts'!BN$18, 'E2 Allocators'!$B$15:$W$15, 0),FALSE)*$E34)</f>
        <v>0</v>
      </c>
      <c r="BO34" s="1334">
        <f>IF(ISERROR(VLOOKUP(VLOOKUP($A34, 'E4 TB Allocation Details'!$A$18:$L$217, MATCH("Misc ID", 'E4 TB Allocation Details'!$A$18:$L$18, 0),FALSE), 'E2 Allocators'!$B$15:$W$361, MATCH('O5 Details by Class &amp; Accounts'!BO$18, 'E2 Allocators'!$B$15:$W$15, 0),FALSE)*$E34), 0, VLOOKUP(VLOOKUP($A34, 'E4 TB Allocation Details'!$A$18:$L$217, MATCH("Misc ID", 'E4 TB Allocation Details'!$A$18:$L$18, 0),FALSE), 'E2 Allocators'!$B$15:$W$361, MATCH('O5 Details by Class &amp; Accounts'!BO$18, 'E2 Allocators'!$B$15:$W$15, 0),FALSE)*$E34)</f>
        <v>0</v>
      </c>
      <c r="BP34" s="1334">
        <f>IF(ISERROR(VLOOKUP(VLOOKUP($A34, 'E4 TB Allocation Details'!$A$18:$L$217, MATCH("Misc ID", 'E4 TB Allocation Details'!$A$18:$L$18, 0),FALSE), 'E2 Allocators'!$B$15:$W$361, MATCH('O5 Details by Class &amp; Accounts'!BP$18, 'E2 Allocators'!$B$15:$W$15, 0),FALSE)*$E34), 0, VLOOKUP(VLOOKUP($A34, 'E4 TB Allocation Details'!$A$18:$L$217, MATCH("Misc ID", 'E4 TB Allocation Details'!$A$18:$L$18, 0),FALSE), 'E2 Allocators'!$B$15:$W$361, MATCH('O5 Details by Class &amp; Accounts'!BP$18, 'E2 Allocators'!$B$15:$W$15, 0),FALSE)*$E34)</f>
        <v>0</v>
      </c>
      <c r="BQ34" s="1334">
        <f>IF(ISERROR(VLOOKUP(VLOOKUP($A34, 'E4 TB Allocation Details'!$A$18:$L$217, MATCH("Misc ID", 'E4 TB Allocation Details'!$A$18:$L$18, 0),FALSE), 'E2 Allocators'!$B$15:$W$361, MATCH('O5 Details by Class &amp; Accounts'!BQ$18, 'E2 Allocators'!$B$15:$W$15, 0),FALSE)*$E34), 0, VLOOKUP(VLOOKUP($A34, 'E4 TB Allocation Details'!$A$18:$L$217, MATCH("Misc ID", 'E4 TB Allocation Details'!$A$18:$L$18, 0),FALSE), 'E2 Allocators'!$B$15:$W$361, MATCH('O5 Details by Class &amp; Accounts'!BQ$18, 'E2 Allocators'!$B$15:$W$15, 0),FALSE)*$E34)</f>
        <v>0</v>
      </c>
      <c r="BR34" s="1334">
        <f>IF(ISERROR(VLOOKUP(VLOOKUP($A34, 'E4 TB Allocation Details'!$A$18:$L$217, MATCH("Misc ID", 'E4 TB Allocation Details'!$A$18:$L$18, 0),FALSE), 'E2 Allocators'!$B$15:$W$361, MATCH('O5 Details by Class &amp; Accounts'!BR$18, 'E2 Allocators'!$B$15:$W$15, 0),FALSE)*$E34), 0, VLOOKUP(VLOOKUP($A34, 'E4 TB Allocation Details'!$A$18:$L$217, MATCH("Misc ID", 'E4 TB Allocation Details'!$A$18:$L$18, 0),FALSE), 'E2 Allocators'!$B$15:$W$361, MATCH('O5 Details by Class &amp; Accounts'!BR$18, 'E2 Allocators'!$B$15:$W$15, 0),FALSE)*$E34)</f>
        <v>0</v>
      </c>
      <c r="BS34" s="1334">
        <f t="shared" si="3"/>
        <v>0</v>
      </c>
      <c r="BT34" s="1334">
        <f>IF(ISERROR(VLOOKUP(VLOOKUP($A34, 'E4 TB Allocation Details'!$A$18:$L$217, MATCH("A &amp; G ID", 'E4 TB Allocation Details'!$A$18:$L$18, 0),FALSE), 'E2 Allocators'!$B$15:$W$361, MATCH('O5 Details by Class &amp; Accounts'!BT$18, 'E2 Allocators'!$B$15:$W$15, 0),FALSE)*$E34), 0, VLOOKUP(VLOOKUP($A34, 'E4 TB Allocation Details'!$A$18:$L$217, MATCH("A &amp; G ID", 'E4 TB Allocation Details'!$A$18:$L$18, 0),FALSE), 'E2 Allocators'!$B$15:$W$361, MATCH('O5 Details by Class &amp; Accounts'!BT$18, 'E2 Allocators'!$B$15:$W$15, 0),FALSE)*$E34)</f>
        <v>0</v>
      </c>
      <c r="BU34" s="1334">
        <f>IF(ISERROR(VLOOKUP(VLOOKUP($A34, 'E4 TB Allocation Details'!$A$18:$L$217, MATCH("A &amp; G ID", 'E4 TB Allocation Details'!$A$18:$L$18, 0),FALSE), 'E2 Allocators'!$B$15:$W$361, MATCH('O5 Details by Class &amp; Accounts'!BU$18, 'E2 Allocators'!$B$15:$W$15, 0),FALSE)*$E34), 0, VLOOKUP(VLOOKUP($A34, 'E4 TB Allocation Details'!$A$18:$L$217, MATCH("A &amp; G ID", 'E4 TB Allocation Details'!$A$18:$L$18, 0),FALSE), 'E2 Allocators'!$B$15:$W$361, MATCH('O5 Details by Class &amp; Accounts'!BU$18, 'E2 Allocators'!$B$15:$W$15, 0),FALSE)*$E34)</f>
        <v>0</v>
      </c>
      <c r="BV34" s="1334">
        <f>IF(ISERROR(VLOOKUP(VLOOKUP($A34, 'E4 TB Allocation Details'!$A$18:$L$217, MATCH("A &amp; G ID", 'E4 TB Allocation Details'!$A$18:$L$18, 0),FALSE), 'E2 Allocators'!$B$15:$W$361, MATCH('O5 Details by Class &amp; Accounts'!BV$18, 'E2 Allocators'!$B$15:$W$15, 0),FALSE)*$E34), 0, VLOOKUP(VLOOKUP($A34, 'E4 TB Allocation Details'!$A$18:$L$217, MATCH("A &amp; G ID", 'E4 TB Allocation Details'!$A$18:$L$18, 0),FALSE), 'E2 Allocators'!$B$15:$W$361, MATCH('O5 Details by Class &amp; Accounts'!BV$18, 'E2 Allocators'!$B$15:$W$15, 0),FALSE)*$E34)</f>
        <v>0</v>
      </c>
      <c r="BW34" s="1334">
        <f>IF(ISERROR(VLOOKUP(VLOOKUP($A34, 'E4 TB Allocation Details'!$A$18:$L$217, MATCH("A &amp; G ID", 'E4 TB Allocation Details'!$A$18:$L$18, 0),FALSE), 'E2 Allocators'!$B$15:$W$361, MATCH('O5 Details by Class &amp; Accounts'!BW$18, 'E2 Allocators'!$B$15:$W$15, 0),FALSE)*$E34), 0, VLOOKUP(VLOOKUP($A34, 'E4 TB Allocation Details'!$A$18:$L$217, MATCH("A &amp; G ID", 'E4 TB Allocation Details'!$A$18:$L$18, 0),FALSE), 'E2 Allocators'!$B$15:$W$361, MATCH('O5 Details by Class &amp; Accounts'!BW$18, 'E2 Allocators'!$B$15:$W$15, 0),FALSE)*$E34)</f>
        <v>0</v>
      </c>
      <c r="BX34" s="1334">
        <f>IF(ISERROR(VLOOKUP(VLOOKUP($A34, 'E4 TB Allocation Details'!$A$18:$L$217, MATCH("A &amp; G ID", 'E4 TB Allocation Details'!$A$18:$L$18, 0),FALSE), 'E2 Allocators'!$B$15:$W$361, MATCH('O5 Details by Class &amp; Accounts'!BX$18, 'E2 Allocators'!$B$15:$W$15, 0),FALSE)*$E34), 0, VLOOKUP(VLOOKUP($A34, 'E4 TB Allocation Details'!$A$18:$L$217, MATCH("A &amp; G ID", 'E4 TB Allocation Details'!$A$18:$L$18, 0),FALSE), 'E2 Allocators'!$B$15:$W$361, MATCH('O5 Details by Class &amp; Accounts'!BX$18, 'E2 Allocators'!$B$15:$W$15, 0),FALSE)*$E34)</f>
        <v>0</v>
      </c>
      <c r="BY34" s="1334">
        <f>IF(ISERROR(VLOOKUP(VLOOKUP($A34, 'E4 TB Allocation Details'!$A$18:$L$217, MATCH("A &amp; G ID", 'E4 TB Allocation Details'!$A$18:$L$18, 0),FALSE), 'E2 Allocators'!$B$15:$W$361, MATCH('O5 Details by Class &amp; Accounts'!BY$18, 'E2 Allocators'!$B$15:$W$15, 0),FALSE)*$E34), 0, VLOOKUP(VLOOKUP($A34, 'E4 TB Allocation Details'!$A$18:$L$217, MATCH("A &amp; G ID", 'E4 TB Allocation Details'!$A$18:$L$18, 0),FALSE), 'E2 Allocators'!$B$15:$W$361, MATCH('O5 Details by Class &amp; Accounts'!BY$18, 'E2 Allocators'!$B$15:$W$15, 0),FALSE)*$E34)</f>
        <v>0</v>
      </c>
      <c r="BZ34" s="1334">
        <f>IF(ISERROR(VLOOKUP(VLOOKUP($A34, 'E4 TB Allocation Details'!$A$18:$L$217, MATCH("A &amp; G ID", 'E4 TB Allocation Details'!$A$18:$L$18, 0),FALSE), 'E2 Allocators'!$B$15:$W$361, MATCH('O5 Details by Class &amp; Accounts'!BZ$18, 'E2 Allocators'!$B$15:$W$15, 0),FALSE)*$E34), 0, VLOOKUP(VLOOKUP($A34, 'E4 TB Allocation Details'!$A$18:$L$217, MATCH("A &amp; G ID", 'E4 TB Allocation Details'!$A$18:$L$18, 0),FALSE), 'E2 Allocators'!$B$15:$W$361, MATCH('O5 Details by Class &amp; Accounts'!BZ$18, 'E2 Allocators'!$B$15:$W$15, 0),FALSE)*$E34)</f>
        <v>0</v>
      </c>
      <c r="CA34" s="1334">
        <f>IF(ISERROR(VLOOKUP(VLOOKUP($A34, 'E4 TB Allocation Details'!$A$18:$L$217, MATCH("A &amp; G ID", 'E4 TB Allocation Details'!$A$18:$L$18, 0),FALSE), 'E2 Allocators'!$B$15:$W$361, MATCH('O5 Details by Class &amp; Accounts'!CA$18, 'E2 Allocators'!$B$15:$W$15, 0),FALSE)*$E34), 0, VLOOKUP(VLOOKUP($A34, 'E4 TB Allocation Details'!$A$18:$L$217, MATCH("A &amp; G ID", 'E4 TB Allocation Details'!$A$18:$L$18, 0),FALSE), 'E2 Allocators'!$B$15:$W$361, MATCH('O5 Details by Class &amp; Accounts'!CA$18, 'E2 Allocators'!$B$15:$W$15, 0),FALSE)*$E34)</f>
        <v>0</v>
      </c>
      <c r="CB34" s="1334">
        <f>IF(ISERROR(VLOOKUP(VLOOKUP($A34, 'E4 TB Allocation Details'!$A$18:$L$217, MATCH("A &amp; G ID", 'E4 TB Allocation Details'!$A$18:$L$18, 0),FALSE), 'E2 Allocators'!$B$15:$W$361, MATCH('O5 Details by Class &amp; Accounts'!CB$18, 'E2 Allocators'!$B$15:$W$15, 0),FALSE)*$E34), 0, VLOOKUP(VLOOKUP($A34, 'E4 TB Allocation Details'!$A$18:$L$217, MATCH("A &amp; G ID", 'E4 TB Allocation Details'!$A$18:$L$18, 0),FALSE), 'E2 Allocators'!$B$15:$W$361, MATCH('O5 Details by Class &amp; Accounts'!CB$18, 'E2 Allocators'!$B$15:$W$15, 0),FALSE)*$E34)</f>
        <v>0</v>
      </c>
      <c r="CC34" s="1334">
        <f>IF(ISERROR(VLOOKUP(VLOOKUP($A34, 'E4 TB Allocation Details'!$A$18:$L$217, MATCH("A &amp; G ID", 'E4 TB Allocation Details'!$A$18:$L$18, 0),FALSE), 'E2 Allocators'!$B$15:$W$361, MATCH('O5 Details by Class &amp; Accounts'!CC$18, 'E2 Allocators'!$B$15:$W$15, 0),FALSE)*$E34), 0, VLOOKUP(VLOOKUP($A34, 'E4 TB Allocation Details'!$A$18:$L$217, MATCH("A &amp; G ID", 'E4 TB Allocation Details'!$A$18:$L$18, 0),FALSE), 'E2 Allocators'!$B$15:$W$361, MATCH('O5 Details by Class &amp; Accounts'!CC$18, 'E2 Allocators'!$B$15:$W$15, 0),FALSE)*$E34)</f>
        <v>0</v>
      </c>
      <c r="CD34" s="1334">
        <f>IF(ISERROR(VLOOKUP(VLOOKUP($A34, 'E4 TB Allocation Details'!$A$18:$L$217, MATCH("A &amp; G ID", 'E4 TB Allocation Details'!$A$18:$L$18, 0),FALSE), 'E2 Allocators'!$B$15:$W$361, MATCH('O5 Details by Class &amp; Accounts'!CD$18, 'E2 Allocators'!$B$15:$W$15, 0),FALSE)*$E34), 0, VLOOKUP(VLOOKUP($A34, 'E4 TB Allocation Details'!$A$18:$L$217, MATCH("A &amp; G ID", 'E4 TB Allocation Details'!$A$18:$L$18, 0),FALSE), 'E2 Allocators'!$B$15:$W$361, MATCH('O5 Details by Class &amp; Accounts'!CD$18, 'E2 Allocators'!$B$15:$W$15, 0),FALSE)*$E34)</f>
        <v>0</v>
      </c>
      <c r="CE34" s="1334">
        <f>IF(ISERROR(VLOOKUP(VLOOKUP($A34, 'E4 TB Allocation Details'!$A$18:$L$217, MATCH("A &amp; G ID", 'E4 TB Allocation Details'!$A$18:$L$18, 0),FALSE), 'E2 Allocators'!$B$15:$W$361, MATCH('O5 Details by Class &amp; Accounts'!CE$18, 'E2 Allocators'!$B$15:$W$15, 0),FALSE)*$E34), 0, VLOOKUP(VLOOKUP($A34, 'E4 TB Allocation Details'!$A$18:$L$217, MATCH("A &amp; G ID", 'E4 TB Allocation Details'!$A$18:$L$18, 0),FALSE), 'E2 Allocators'!$B$15:$W$361, MATCH('O5 Details by Class &amp; Accounts'!CE$18, 'E2 Allocators'!$B$15:$W$15, 0),FALSE)*$E34)</f>
        <v>0</v>
      </c>
      <c r="CF34" s="1334">
        <f>IF(ISERROR(VLOOKUP(VLOOKUP($A34, 'E4 TB Allocation Details'!$A$18:$L$217, MATCH("A &amp; G ID", 'E4 TB Allocation Details'!$A$18:$L$18, 0),FALSE), 'E2 Allocators'!$B$15:$W$361, MATCH('O5 Details by Class &amp; Accounts'!CF$18, 'E2 Allocators'!$B$15:$W$15, 0),FALSE)*$E34), 0, VLOOKUP(VLOOKUP($A34, 'E4 TB Allocation Details'!$A$18:$L$217, MATCH("A &amp; G ID", 'E4 TB Allocation Details'!$A$18:$L$18, 0),FALSE), 'E2 Allocators'!$B$15:$W$361, MATCH('O5 Details by Class &amp; Accounts'!CF$18, 'E2 Allocators'!$B$15:$W$15, 0),FALSE)*$E34)</f>
        <v>0</v>
      </c>
      <c r="CG34" s="1334">
        <f>IF(ISERROR(VLOOKUP(VLOOKUP($A34, 'E4 TB Allocation Details'!$A$18:$L$217, MATCH("A &amp; G ID", 'E4 TB Allocation Details'!$A$18:$L$18, 0),FALSE), 'E2 Allocators'!$B$15:$W$361, MATCH('O5 Details by Class &amp; Accounts'!CG$18, 'E2 Allocators'!$B$15:$W$15, 0),FALSE)*$E34), 0, VLOOKUP(VLOOKUP($A34, 'E4 TB Allocation Details'!$A$18:$L$217, MATCH("A &amp; G ID", 'E4 TB Allocation Details'!$A$18:$L$18, 0),FALSE), 'E2 Allocators'!$B$15:$W$361, MATCH('O5 Details by Class &amp; Accounts'!CG$18, 'E2 Allocators'!$B$15:$W$15, 0),FALSE)*$E34)</f>
        <v>0</v>
      </c>
      <c r="CH34" s="1334">
        <f>IF(ISERROR(VLOOKUP(VLOOKUP($A34, 'E4 TB Allocation Details'!$A$18:$L$217, MATCH("A &amp; G ID", 'E4 TB Allocation Details'!$A$18:$L$18, 0),FALSE), 'E2 Allocators'!$B$15:$W$361, MATCH('O5 Details by Class &amp; Accounts'!CH$18, 'E2 Allocators'!$B$15:$W$15, 0),FALSE)*$E34), 0, VLOOKUP(VLOOKUP($A34, 'E4 TB Allocation Details'!$A$18:$L$217, MATCH("A &amp; G ID", 'E4 TB Allocation Details'!$A$18:$L$18, 0),FALSE), 'E2 Allocators'!$B$15:$W$361, MATCH('O5 Details by Class &amp; Accounts'!CH$18, 'E2 Allocators'!$B$15:$W$15, 0),FALSE)*$E34)</f>
        <v>0</v>
      </c>
      <c r="CI34" s="1334">
        <f>IF(ISERROR(VLOOKUP(VLOOKUP($A34, 'E4 TB Allocation Details'!$A$18:$L$217, MATCH("A &amp; G ID", 'E4 TB Allocation Details'!$A$18:$L$18, 0),FALSE), 'E2 Allocators'!$B$15:$W$361, MATCH('O5 Details by Class &amp; Accounts'!CI$18, 'E2 Allocators'!$B$15:$W$15, 0),FALSE)*$E34), 0, VLOOKUP(VLOOKUP($A34, 'E4 TB Allocation Details'!$A$18:$L$217, MATCH("A &amp; G ID", 'E4 TB Allocation Details'!$A$18:$L$18, 0),FALSE), 'E2 Allocators'!$B$15:$W$361, MATCH('O5 Details by Class &amp; Accounts'!CI$18, 'E2 Allocators'!$B$15:$W$15, 0),FALSE)*$E34)</f>
        <v>0</v>
      </c>
      <c r="CJ34" s="1334">
        <f>IF(ISERROR(VLOOKUP(VLOOKUP($A34, 'E4 TB Allocation Details'!$A$18:$L$217, MATCH("A &amp; G ID", 'E4 TB Allocation Details'!$A$18:$L$18, 0),FALSE), 'E2 Allocators'!$B$15:$W$361, MATCH('O5 Details by Class &amp; Accounts'!CJ$18, 'E2 Allocators'!$B$15:$W$15, 0),FALSE)*$E34), 0, VLOOKUP(VLOOKUP($A34, 'E4 TB Allocation Details'!$A$18:$L$217, MATCH("A &amp; G ID", 'E4 TB Allocation Details'!$A$18:$L$18, 0),FALSE), 'E2 Allocators'!$B$15:$W$361, MATCH('O5 Details by Class &amp; Accounts'!CJ$18, 'E2 Allocators'!$B$15:$W$15, 0),FALSE)*$E34)</f>
        <v>0</v>
      </c>
      <c r="CK34" s="1334">
        <f>IF(ISERROR(VLOOKUP(VLOOKUP($A34, 'E4 TB Allocation Details'!$A$18:$L$217, MATCH("A &amp; G ID", 'E4 TB Allocation Details'!$A$18:$L$18, 0),FALSE), 'E2 Allocators'!$B$15:$W$361, MATCH('O5 Details by Class &amp; Accounts'!CK$18, 'E2 Allocators'!$B$15:$W$15, 0),FALSE)*$E34), 0, VLOOKUP(VLOOKUP($A34, 'E4 TB Allocation Details'!$A$18:$L$217, MATCH("A &amp; G ID", 'E4 TB Allocation Details'!$A$18:$L$18, 0),FALSE), 'E2 Allocators'!$B$15:$W$361, MATCH('O5 Details by Class &amp; Accounts'!CK$18, 'E2 Allocators'!$B$15:$W$15, 0),FALSE)*$E34)</f>
        <v>0</v>
      </c>
      <c r="CL34" s="1334">
        <f>IF(ISERROR(VLOOKUP(VLOOKUP($A34, 'E4 TB Allocation Details'!$A$18:$L$217, MATCH("A &amp; G ID", 'E4 TB Allocation Details'!$A$18:$L$18, 0),FALSE), 'E2 Allocators'!$B$15:$W$361, MATCH('O5 Details by Class &amp; Accounts'!CL$18, 'E2 Allocators'!$B$15:$W$15, 0),FALSE)*$E34), 0, VLOOKUP(VLOOKUP($A34, 'E4 TB Allocation Details'!$A$18:$L$217, MATCH("A &amp; G ID", 'E4 TB Allocation Details'!$A$18:$L$18, 0),FALSE), 'E2 Allocators'!$B$15:$W$361, MATCH('O5 Details by Class &amp; Accounts'!CL$18, 'E2 Allocators'!$B$15:$W$15, 0),FALSE)*$E34)</f>
        <v>0</v>
      </c>
      <c r="CM34" s="1334">
        <f>IF(ISERROR(VLOOKUP(VLOOKUP($A34, 'E4 TB Allocation Details'!$A$18:$L$217, MATCH("A &amp; G ID", 'E4 TB Allocation Details'!$A$18:$L$18, 0),FALSE), 'E2 Allocators'!$B$15:$W$361, MATCH('O5 Details by Class &amp; Accounts'!CM$18, 'E2 Allocators'!$B$15:$W$15, 0),FALSE)*$E34), 0, VLOOKUP(VLOOKUP($A34, 'E4 TB Allocation Details'!$A$18:$L$217, MATCH("A &amp; G ID", 'E4 TB Allocation Details'!$A$18:$L$18, 0),FALSE), 'E2 Allocators'!$B$15:$W$361, MATCH('O5 Details by Class &amp; Accounts'!CM$18, 'E2 Allocators'!$B$15:$W$15, 0),FALSE)*$E34)</f>
        <v>0</v>
      </c>
      <c r="CN34" s="1334">
        <f t="shared" si="5"/>
        <v>0</v>
      </c>
      <c r="CO34" s="1670">
        <f t="shared" si="4"/>
        <v>0</v>
      </c>
      <c r="CQ34" s="1926" t="e">
        <v>#N/A</v>
      </c>
    </row>
    <row r="35" spans="1:95" s="64" customFormat="1" ht="25.5" x14ac:dyDescent="0.2">
      <c r="A35" s="1100" t="s">
        <v>520</v>
      </c>
      <c r="B35" s="1101" t="s">
        <v>1363</v>
      </c>
      <c r="C35" s="1667">
        <f>IF(ISERROR(VLOOKUP($A35,'I3 TB Data'!$A$20:$H$465,MATCH('O5 Details by Class &amp; Accounts'!$C$18, 'I3 TB Data'!$A$20:$H$20,0),0)), 0, VLOOKUP($A35,'I3 TB Data'!$A$20:$H$465,MATCH('O5 Details by Class &amp; Accounts'!$C$18,'I3 TB Data'!$A$20:$H$20,0),0))</f>
        <v>0</v>
      </c>
      <c r="D35" s="1668">
        <f>'I4 BO ASSETS'!E32</f>
        <v>0</v>
      </c>
      <c r="E35" s="1667">
        <f t="shared" si="6"/>
        <v>0</v>
      </c>
      <c r="F35" s="1669">
        <f>IF(ISERROR(VLOOKUP($A35, 'E1 Categorization'!A33:E123, MATCH("Customer Component", 'E1 Categorization'!$A$33:$E$33,0), 0)), 0, IF(VLOOKUP($A35, 'E1 Categorization'!A33:E123, MATCH("Customer Component", 'E1 Categorization'!$A$33:$E$33,0), 0)=0, 'O5 Details by Class &amp; Accounts'!$E35, IF(AND(VLOOKUP($A35, 'E1 Categorization'!A33:E123, MATCH("Customer Component", 'E1 Categorization'!$A$33:$E$33,0), 0) &gt;0, VLOOKUP($A35, 'E1 Categorization'!A33:E123, MATCH("Customer Component", 'E1 Categorization'!$A$33:$E$33,0), 0)&lt;1), 'O5 Details by Class &amp; Accounts'!$E35*(1-VLOOKUP($A35, 'E1 Categorization'!A33:E123, MATCH("Customer Component", 'E1 Categorization'!$A$33:$E$33,0), 0)), 0)))</f>
        <v>0</v>
      </c>
      <c r="G35" s="1669">
        <f>IF(ISERROR(VLOOKUP($A35, 'E1 Categorization'!A33:E123, MATCH("Customer Component", 'E1 Categorization'!$A$33:$E$33,0), 0)),0, IF(VLOOKUP($A35, 'E1 Categorization'!A33:E123, MATCH("Customer Component", 'E1 Categorization'!$A$33:$E$33,0), 0)=0, 0, IF(AND(VLOOKUP($A35, 'E1 Categorization'!A33:E123, MATCH("Customer Component", 'E1 Categorization'!$A$33:$E$33,0), 0) &gt;0, VLOOKUP($A35, 'E1 Categorization'!A33:E123, MATCH("Customer Component", 'E1 Categorization'!$A$33:$E$33,0), 0)&lt;1), 'O5 Details by Class &amp; Accounts'!$E35*(VLOOKUP($A35, 'E1 Categorization'!A33:E123, MATCH("Customer Component", 'E1 Categorization'!$A$33:$E$33,0), 0)), 'O5 Details by Class &amp; Accounts'!$E35)))</f>
        <v>0</v>
      </c>
      <c r="H35" s="1334">
        <f>F35+G35</f>
        <v>0</v>
      </c>
      <c r="I35" s="1334">
        <f>IF(ISERROR(VLOOKUP(VLOOKUP($A35, 'E4 TB Allocation Details'!$A$18:$L$217, MATCH("Demand ID", 'E4 TB Allocation Details'!$A$18:$L$18, 0),FALSE), 'E2 Allocators'!$B$15:$W$361, MATCH('O5 Details by Class &amp; Accounts'!I$18, 'E2 Allocators'!$B$15:$W$15, 0),FALSE)*$F35), 0, VLOOKUP(VLOOKUP($A35, 'E4 TB Allocation Details'!$A$18:$L$217, MATCH("Demand ID", 'E4 TB Allocation Details'!$A$18:$L$18, 0),FALSE), 'E2 Allocators'!$B$15:$W$361, MATCH('O5 Details by Class &amp; Accounts'!I$18, 'E2 Allocators'!$B$15:$W$15, 0),FALSE)*$F35)</f>
        <v>0</v>
      </c>
      <c r="J35" s="1334">
        <f>IF(ISERROR(VLOOKUP(VLOOKUP($A35, 'E4 TB Allocation Details'!$A$18:$L$217, MATCH("Demand ID", 'E4 TB Allocation Details'!$A$18:$L$18, 0),FALSE), 'E2 Allocators'!$B$15:$W$361, MATCH('O5 Details by Class &amp; Accounts'!J$18, 'E2 Allocators'!$B$15:$W$15, 0),FALSE)*$F35), 0, VLOOKUP(VLOOKUP($A35, 'E4 TB Allocation Details'!$A$18:$L$217, MATCH("Demand ID", 'E4 TB Allocation Details'!$A$18:$L$18, 0),FALSE), 'E2 Allocators'!$B$15:$W$361, MATCH('O5 Details by Class &amp; Accounts'!J$18, 'E2 Allocators'!$B$15:$W$15, 0),FALSE)*$F35)</f>
        <v>0</v>
      </c>
      <c r="K35" s="1334">
        <f>IF(ISERROR(VLOOKUP(VLOOKUP($A35, 'E4 TB Allocation Details'!$A$18:$L$217, MATCH("Demand ID", 'E4 TB Allocation Details'!$A$18:$L$18, 0),FALSE), 'E2 Allocators'!$B$15:$W$361, MATCH('O5 Details by Class &amp; Accounts'!K$18, 'E2 Allocators'!$B$15:$W$15, 0),FALSE)*$F35), 0, VLOOKUP(VLOOKUP($A35, 'E4 TB Allocation Details'!$A$18:$L$217, MATCH("Demand ID", 'E4 TB Allocation Details'!$A$18:$L$18, 0),FALSE), 'E2 Allocators'!$B$15:$W$361, MATCH('O5 Details by Class &amp; Accounts'!K$18, 'E2 Allocators'!$B$15:$W$15, 0),FALSE)*$F35)</f>
        <v>0</v>
      </c>
      <c r="L35" s="1334">
        <f>IF(ISERROR(VLOOKUP(VLOOKUP($A35, 'E4 TB Allocation Details'!$A$18:$L$217, MATCH("Demand ID", 'E4 TB Allocation Details'!$A$18:$L$18, 0),FALSE), 'E2 Allocators'!$B$15:$W$361, MATCH('O5 Details by Class &amp; Accounts'!L$18, 'E2 Allocators'!$B$15:$W$15, 0),FALSE)*$F35), 0, VLOOKUP(VLOOKUP($A35, 'E4 TB Allocation Details'!$A$18:$L$217, MATCH("Demand ID", 'E4 TB Allocation Details'!$A$18:$L$18, 0),FALSE), 'E2 Allocators'!$B$15:$W$361, MATCH('O5 Details by Class &amp; Accounts'!L$18, 'E2 Allocators'!$B$15:$W$15, 0),FALSE)*$F35)</f>
        <v>0</v>
      </c>
      <c r="M35" s="1334">
        <f>IF(ISERROR(VLOOKUP(VLOOKUP($A35, 'E4 TB Allocation Details'!$A$18:$L$217, MATCH("Demand ID", 'E4 TB Allocation Details'!$A$18:$L$18, 0),FALSE), 'E2 Allocators'!$B$15:$W$361, MATCH('O5 Details by Class &amp; Accounts'!M$18, 'E2 Allocators'!$B$15:$W$15, 0),FALSE)*$F35), 0, VLOOKUP(VLOOKUP($A35, 'E4 TB Allocation Details'!$A$18:$L$217, MATCH("Demand ID", 'E4 TB Allocation Details'!$A$18:$L$18, 0),FALSE), 'E2 Allocators'!$B$15:$W$361, MATCH('O5 Details by Class &amp; Accounts'!M$18, 'E2 Allocators'!$B$15:$W$15, 0),FALSE)*$F35)</f>
        <v>0</v>
      </c>
      <c r="N35" s="1334">
        <f>IF(ISERROR(VLOOKUP(VLOOKUP($A35, 'E4 TB Allocation Details'!$A$18:$L$217, MATCH("Demand ID", 'E4 TB Allocation Details'!$A$18:$L$18, 0),FALSE), 'E2 Allocators'!$B$15:$W$361, MATCH('O5 Details by Class &amp; Accounts'!N$18, 'E2 Allocators'!$B$15:$W$15, 0),FALSE)*$F35), 0, VLOOKUP(VLOOKUP($A35, 'E4 TB Allocation Details'!$A$18:$L$217, MATCH("Demand ID", 'E4 TB Allocation Details'!$A$18:$L$18, 0),FALSE), 'E2 Allocators'!$B$15:$W$361, MATCH('O5 Details by Class &amp; Accounts'!N$18, 'E2 Allocators'!$B$15:$W$15, 0),FALSE)*$F35)</f>
        <v>0</v>
      </c>
      <c r="O35" s="1334">
        <f>IF(ISERROR(VLOOKUP(VLOOKUP($A35, 'E4 TB Allocation Details'!$A$18:$L$217, MATCH("Demand ID", 'E4 TB Allocation Details'!$A$18:$L$18, 0),FALSE), 'E2 Allocators'!$B$15:$W$361, MATCH('O5 Details by Class &amp; Accounts'!O$18, 'E2 Allocators'!$B$15:$W$15, 0),FALSE)*$F35), 0, VLOOKUP(VLOOKUP($A35, 'E4 TB Allocation Details'!$A$18:$L$217, MATCH("Demand ID", 'E4 TB Allocation Details'!$A$18:$L$18, 0),FALSE), 'E2 Allocators'!$B$15:$W$361, MATCH('O5 Details by Class &amp; Accounts'!O$18, 'E2 Allocators'!$B$15:$W$15, 0),FALSE)*$F35)</f>
        <v>0</v>
      </c>
      <c r="P35" s="1334">
        <f>IF(ISERROR(VLOOKUP(VLOOKUP($A35, 'E4 TB Allocation Details'!$A$18:$L$217, MATCH("Demand ID", 'E4 TB Allocation Details'!$A$18:$L$18, 0),FALSE), 'E2 Allocators'!$B$15:$W$361, MATCH('O5 Details by Class &amp; Accounts'!P$18, 'E2 Allocators'!$B$15:$W$15, 0),FALSE)*$F35), 0, VLOOKUP(VLOOKUP($A35, 'E4 TB Allocation Details'!$A$18:$L$217, MATCH("Demand ID", 'E4 TB Allocation Details'!$A$18:$L$18, 0),FALSE), 'E2 Allocators'!$B$15:$W$361, MATCH('O5 Details by Class &amp; Accounts'!P$18, 'E2 Allocators'!$B$15:$W$15, 0),FALSE)*$F35)</f>
        <v>0</v>
      </c>
      <c r="Q35" s="1334">
        <f>IF(ISERROR(VLOOKUP(VLOOKUP($A35, 'E4 TB Allocation Details'!$A$18:$L$217, MATCH("Demand ID", 'E4 TB Allocation Details'!$A$18:$L$18, 0),FALSE), 'E2 Allocators'!$B$15:$W$361, MATCH('O5 Details by Class &amp; Accounts'!Q$18, 'E2 Allocators'!$B$15:$W$15, 0),FALSE)*$F35), 0, VLOOKUP(VLOOKUP($A35, 'E4 TB Allocation Details'!$A$18:$L$217, MATCH("Demand ID", 'E4 TB Allocation Details'!$A$18:$L$18, 0),FALSE), 'E2 Allocators'!$B$15:$W$361, MATCH('O5 Details by Class &amp; Accounts'!Q$18, 'E2 Allocators'!$B$15:$W$15, 0),FALSE)*$F35)</f>
        <v>0</v>
      </c>
      <c r="R35" s="1334">
        <f>IF(ISERROR(VLOOKUP(VLOOKUP($A35, 'E4 TB Allocation Details'!$A$18:$L$217, MATCH("Demand ID", 'E4 TB Allocation Details'!$A$18:$L$18, 0),FALSE), 'E2 Allocators'!$B$15:$W$361, MATCH('O5 Details by Class &amp; Accounts'!R$18, 'E2 Allocators'!$B$15:$W$15, 0),FALSE)*$F35), 0, VLOOKUP(VLOOKUP($A35, 'E4 TB Allocation Details'!$A$18:$L$217, MATCH("Demand ID", 'E4 TB Allocation Details'!$A$18:$L$18, 0),FALSE), 'E2 Allocators'!$B$15:$W$361, MATCH('O5 Details by Class &amp; Accounts'!R$18, 'E2 Allocators'!$B$15:$W$15, 0),FALSE)*$F35)</f>
        <v>0</v>
      </c>
      <c r="S35" s="1334">
        <f>IF(ISERROR(VLOOKUP(VLOOKUP($A35, 'E4 TB Allocation Details'!$A$18:$L$217, MATCH("Demand ID", 'E4 TB Allocation Details'!$A$18:$L$18, 0),FALSE), 'E2 Allocators'!$B$15:$W$361, MATCH('O5 Details by Class &amp; Accounts'!S$18, 'E2 Allocators'!$B$15:$W$15, 0),FALSE)*$F35), 0, VLOOKUP(VLOOKUP($A35, 'E4 TB Allocation Details'!$A$18:$L$217, MATCH("Demand ID", 'E4 TB Allocation Details'!$A$18:$L$18, 0),FALSE), 'E2 Allocators'!$B$15:$W$361, MATCH('O5 Details by Class &amp; Accounts'!S$18, 'E2 Allocators'!$B$15:$W$15, 0),FALSE)*$F35)</f>
        <v>0</v>
      </c>
      <c r="T35" s="1334">
        <f>IF(ISERROR(VLOOKUP(VLOOKUP($A35, 'E4 TB Allocation Details'!$A$18:$L$217, MATCH("Demand ID", 'E4 TB Allocation Details'!$A$18:$L$18, 0),FALSE), 'E2 Allocators'!$B$15:$W$361, MATCH('O5 Details by Class &amp; Accounts'!T$18, 'E2 Allocators'!$B$15:$W$15, 0),FALSE)*$F35), 0, VLOOKUP(VLOOKUP($A35, 'E4 TB Allocation Details'!$A$18:$L$217, MATCH("Demand ID", 'E4 TB Allocation Details'!$A$18:$L$18, 0),FALSE), 'E2 Allocators'!$B$15:$W$361, MATCH('O5 Details by Class &amp; Accounts'!T$18, 'E2 Allocators'!$B$15:$W$15, 0),FALSE)*$F35)</f>
        <v>0</v>
      </c>
      <c r="U35" s="1334">
        <f>IF(ISERROR(VLOOKUP(VLOOKUP($A35, 'E4 TB Allocation Details'!$A$18:$L$217, MATCH("Demand ID", 'E4 TB Allocation Details'!$A$18:$L$18, 0),FALSE), 'E2 Allocators'!$B$15:$W$361, MATCH('O5 Details by Class &amp; Accounts'!U$18, 'E2 Allocators'!$B$15:$W$15, 0),FALSE)*$F35), 0, VLOOKUP(VLOOKUP($A35, 'E4 TB Allocation Details'!$A$18:$L$217, MATCH("Demand ID", 'E4 TB Allocation Details'!$A$18:$L$18, 0),FALSE), 'E2 Allocators'!$B$15:$W$361, MATCH('O5 Details by Class &amp; Accounts'!U$18, 'E2 Allocators'!$B$15:$W$15, 0),FALSE)*$F35)</f>
        <v>0</v>
      </c>
      <c r="V35" s="1334">
        <f>IF(ISERROR(VLOOKUP(VLOOKUP($A35, 'E4 TB Allocation Details'!$A$18:$L$217, MATCH("Demand ID", 'E4 TB Allocation Details'!$A$18:$L$18, 0),FALSE), 'E2 Allocators'!$B$15:$W$361, MATCH('O5 Details by Class &amp; Accounts'!V$18, 'E2 Allocators'!$B$15:$W$15, 0),FALSE)*$F35), 0, VLOOKUP(VLOOKUP($A35, 'E4 TB Allocation Details'!$A$18:$L$217, MATCH("Demand ID", 'E4 TB Allocation Details'!$A$18:$L$18, 0),FALSE), 'E2 Allocators'!$B$15:$W$361, MATCH('O5 Details by Class &amp; Accounts'!V$18, 'E2 Allocators'!$B$15:$W$15, 0),FALSE)*$F35)</f>
        <v>0</v>
      </c>
      <c r="W35" s="1334">
        <f>IF(ISERROR(VLOOKUP(VLOOKUP($A35, 'E4 TB Allocation Details'!$A$18:$L$217, MATCH("Demand ID", 'E4 TB Allocation Details'!$A$18:$L$18, 0),FALSE), 'E2 Allocators'!$B$15:$W$361, MATCH('O5 Details by Class &amp; Accounts'!W$18, 'E2 Allocators'!$B$15:$W$15, 0),FALSE)*$F35), 0, VLOOKUP(VLOOKUP($A35, 'E4 TB Allocation Details'!$A$18:$L$217, MATCH("Demand ID", 'E4 TB Allocation Details'!$A$18:$L$18, 0),FALSE), 'E2 Allocators'!$B$15:$W$361, MATCH('O5 Details by Class &amp; Accounts'!W$18, 'E2 Allocators'!$B$15:$W$15, 0),FALSE)*$F35)</f>
        <v>0</v>
      </c>
      <c r="X35" s="1334">
        <f>IF(ISERROR(VLOOKUP(VLOOKUP($A35, 'E4 TB Allocation Details'!$A$18:$L$217, MATCH("Demand ID", 'E4 TB Allocation Details'!$A$18:$L$18, 0),FALSE), 'E2 Allocators'!$B$15:$W$361, MATCH('O5 Details by Class &amp; Accounts'!X$18, 'E2 Allocators'!$B$15:$W$15, 0),FALSE)*$F35), 0, VLOOKUP(VLOOKUP($A35, 'E4 TB Allocation Details'!$A$18:$L$217, MATCH("Demand ID", 'E4 TB Allocation Details'!$A$18:$L$18, 0),FALSE), 'E2 Allocators'!$B$15:$W$361, MATCH('O5 Details by Class &amp; Accounts'!X$18, 'E2 Allocators'!$B$15:$W$15, 0),FALSE)*$F35)</f>
        <v>0</v>
      </c>
      <c r="Y35" s="1334">
        <f>IF(ISERROR(VLOOKUP(VLOOKUP($A35, 'E4 TB Allocation Details'!$A$18:$L$217, MATCH("Demand ID", 'E4 TB Allocation Details'!$A$18:$L$18, 0),FALSE), 'E2 Allocators'!$B$15:$W$361, MATCH('O5 Details by Class &amp; Accounts'!Y$18, 'E2 Allocators'!$B$15:$W$15, 0),FALSE)*$F35), 0, VLOOKUP(VLOOKUP($A35, 'E4 TB Allocation Details'!$A$18:$L$217, MATCH("Demand ID", 'E4 TB Allocation Details'!$A$18:$L$18, 0),FALSE), 'E2 Allocators'!$B$15:$W$361, MATCH('O5 Details by Class &amp; Accounts'!Y$18, 'E2 Allocators'!$B$15:$W$15, 0),FALSE)*$F35)</f>
        <v>0</v>
      </c>
      <c r="Z35" s="1334">
        <f>IF(ISERROR(VLOOKUP(VLOOKUP($A35, 'E4 TB Allocation Details'!$A$18:$L$217, MATCH("Demand ID", 'E4 TB Allocation Details'!$A$18:$L$18, 0),FALSE), 'E2 Allocators'!$B$15:$W$361, MATCH('O5 Details by Class &amp; Accounts'!Z$18, 'E2 Allocators'!$B$15:$W$15, 0),FALSE)*$F35), 0, VLOOKUP(VLOOKUP($A35, 'E4 TB Allocation Details'!$A$18:$L$217, MATCH("Demand ID", 'E4 TB Allocation Details'!$A$18:$L$18, 0),FALSE), 'E2 Allocators'!$B$15:$W$361, MATCH('O5 Details by Class &amp; Accounts'!Z$18, 'E2 Allocators'!$B$15:$W$15, 0),FALSE)*$F35)</f>
        <v>0</v>
      </c>
      <c r="AA35" s="1334">
        <f>IF(ISERROR(VLOOKUP(VLOOKUP($A35, 'E4 TB Allocation Details'!$A$18:$L$217, MATCH("Demand ID", 'E4 TB Allocation Details'!$A$18:$L$18, 0),FALSE), 'E2 Allocators'!$B$15:$W$361, MATCH('O5 Details by Class &amp; Accounts'!AA$18, 'E2 Allocators'!$B$15:$W$15, 0),FALSE)*$F35), 0, VLOOKUP(VLOOKUP($A35, 'E4 TB Allocation Details'!$A$18:$L$217, MATCH("Demand ID", 'E4 TB Allocation Details'!$A$18:$L$18, 0),FALSE), 'E2 Allocators'!$B$15:$W$361, MATCH('O5 Details by Class &amp; Accounts'!AA$18, 'E2 Allocators'!$B$15:$W$15, 0),FALSE)*$F35)</f>
        <v>0</v>
      </c>
      <c r="AB35" s="1334">
        <f>IF(ISERROR(VLOOKUP(VLOOKUP($A35, 'E4 TB Allocation Details'!$A$18:$L$217, MATCH("Demand ID", 'E4 TB Allocation Details'!$A$18:$L$18, 0),FALSE), 'E2 Allocators'!$B$15:$W$361, MATCH('O5 Details by Class &amp; Accounts'!AB$18, 'E2 Allocators'!$B$15:$W$15, 0),FALSE)*$F35), 0, VLOOKUP(VLOOKUP($A35, 'E4 TB Allocation Details'!$A$18:$L$217, MATCH("Demand ID", 'E4 TB Allocation Details'!$A$18:$L$18, 0),FALSE), 'E2 Allocators'!$B$15:$W$361, MATCH('O5 Details by Class &amp; Accounts'!AB$18, 'E2 Allocators'!$B$15:$W$15, 0),FALSE)*$F35)</f>
        <v>0</v>
      </c>
      <c r="AC35" s="1334">
        <f>SUM(I35:AB35)</f>
        <v>0</v>
      </c>
      <c r="AD35" s="1334">
        <f>IF(ISERROR(VLOOKUP(VLOOKUP($A35, 'E4 TB Allocation Details'!$A$18:$L$217, MATCH("Customer ID", 'E4 TB Allocation Details'!$A$18:$L$18, 0),FALSE), 'E2 Allocators'!$B$15:$W$361, MATCH('O5 Details by Class &amp; Accounts'!AD$18, 'E2 Allocators'!$B$15:$W$15, 0),FALSE)*$G35), 0, VLOOKUP(VLOOKUP($A35, 'E4 TB Allocation Details'!$A$18:$L$217, MATCH("Customer ID", 'E4 TB Allocation Details'!$A$18:$L$18, 0),FALSE), 'E2 Allocators'!$B$15:$W$361, MATCH('O5 Details by Class &amp; Accounts'!AD$18, 'E2 Allocators'!$B$15:$W$15, 0),FALSE)*$G35)</f>
        <v>0</v>
      </c>
      <c r="AE35" s="1334">
        <f>IF(ISERROR(VLOOKUP(VLOOKUP($A35, 'E4 TB Allocation Details'!$A$18:$L$217, MATCH("Customer ID", 'E4 TB Allocation Details'!$A$18:$L$18, 0),FALSE), 'E2 Allocators'!$B$15:$W$361, MATCH('O5 Details by Class &amp; Accounts'!AE$18, 'E2 Allocators'!$B$15:$W$15, 0),FALSE)*$G35), 0, VLOOKUP(VLOOKUP($A35, 'E4 TB Allocation Details'!$A$18:$L$217, MATCH("Customer ID", 'E4 TB Allocation Details'!$A$18:$L$18, 0),FALSE), 'E2 Allocators'!$B$15:$W$361, MATCH('O5 Details by Class &amp; Accounts'!AE$18, 'E2 Allocators'!$B$15:$W$15, 0),FALSE)*$G35)</f>
        <v>0</v>
      </c>
      <c r="AF35" s="1334">
        <f>IF(ISERROR(VLOOKUP(VLOOKUP($A35, 'E4 TB Allocation Details'!$A$18:$L$217, MATCH("Customer ID", 'E4 TB Allocation Details'!$A$18:$L$18, 0),FALSE), 'E2 Allocators'!$B$15:$W$361, MATCH('O5 Details by Class &amp; Accounts'!AF$18, 'E2 Allocators'!$B$15:$W$15, 0),FALSE)*$G35), 0, VLOOKUP(VLOOKUP($A35, 'E4 TB Allocation Details'!$A$18:$L$217, MATCH("Customer ID", 'E4 TB Allocation Details'!$A$18:$L$18, 0),FALSE), 'E2 Allocators'!$B$15:$W$361, MATCH('O5 Details by Class &amp; Accounts'!AF$18, 'E2 Allocators'!$B$15:$W$15, 0),FALSE)*$G35)</f>
        <v>0</v>
      </c>
      <c r="AG35" s="1334">
        <f>IF(ISERROR(VLOOKUP(VLOOKUP($A35, 'E4 TB Allocation Details'!$A$18:$L$217, MATCH("Customer ID", 'E4 TB Allocation Details'!$A$18:$L$18, 0),FALSE), 'E2 Allocators'!$B$15:$W$361, MATCH('O5 Details by Class &amp; Accounts'!AG$18, 'E2 Allocators'!$B$15:$W$15, 0),FALSE)*$G35), 0, VLOOKUP(VLOOKUP($A35, 'E4 TB Allocation Details'!$A$18:$L$217, MATCH("Customer ID", 'E4 TB Allocation Details'!$A$18:$L$18, 0),FALSE), 'E2 Allocators'!$B$15:$W$361, MATCH('O5 Details by Class &amp; Accounts'!AG$18, 'E2 Allocators'!$B$15:$W$15, 0),FALSE)*$G35)</f>
        <v>0</v>
      </c>
      <c r="AH35" s="1334">
        <f>IF(ISERROR(VLOOKUP(VLOOKUP($A35, 'E4 TB Allocation Details'!$A$18:$L$217, MATCH("Customer ID", 'E4 TB Allocation Details'!$A$18:$L$18, 0),FALSE), 'E2 Allocators'!$B$15:$W$361, MATCH('O5 Details by Class &amp; Accounts'!AH$18, 'E2 Allocators'!$B$15:$W$15, 0),FALSE)*$G35), 0, VLOOKUP(VLOOKUP($A35, 'E4 TB Allocation Details'!$A$18:$L$217, MATCH("Customer ID", 'E4 TB Allocation Details'!$A$18:$L$18, 0),FALSE), 'E2 Allocators'!$B$15:$W$361, MATCH('O5 Details by Class &amp; Accounts'!AH$18, 'E2 Allocators'!$B$15:$W$15, 0),FALSE)*$G35)</f>
        <v>0</v>
      </c>
      <c r="AI35" s="1334">
        <f>IF(ISERROR(VLOOKUP(VLOOKUP($A35, 'E4 TB Allocation Details'!$A$18:$L$217, MATCH("Customer ID", 'E4 TB Allocation Details'!$A$18:$L$18, 0),FALSE), 'E2 Allocators'!$B$15:$W$361, MATCH('O5 Details by Class &amp; Accounts'!AI$18, 'E2 Allocators'!$B$15:$W$15, 0),FALSE)*$G35), 0, VLOOKUP(VLOOKUP($A35, 'E4 TB Allocation Details'!$A$18:$L$217, MATCH("Customer ID", 'E4 TB Allocation Details'!$A$18:$L$18, 0),FALSE), 'E2 Allocators'!$B$15:$W$361, MATCH('O5 Details by Class &amp; Accounts'!AI$18, 'E2 Allocators'!$B$15:$W$15, 0),FALSE)*$G35)</f>
        <v>0</v>
      </c>
      <c r="AJ35" s="1334">
        <f>IF(ISERROR(VLOOKUP(VLOOKUP($A35, 'E4 TB Allocation Details'!$A$18:$L$217, MATCH("Customer ID", 'E4 TB Allocation Details'!$A$18:$L$18, 0),FALSE), 'E2 Allocators'!$B$15:$W$361, MATCH('O5 Details by Class &amp; Accounts'!AJ$18, 'E2 Allocators'!$B$15:$W$15, 0),FALSE)*$G35), 0, VLOOKUP(VLOOKUP($A35, 'E4 TB Allocation Details'!$A$18:$L$217, MATCH("Customer ID", 'E4 TB Allocation Details'!$A$18:$L$18, 0),FALSE), 'E2 Allocators'!$B$15:$W$361, MATCH('O5 Details by Class &amp; Accounts'!AJ$18, 'E2 Allocators'!$B$15:$W$15, 0),FALSE)*$G35)</f>
        <v>0</v>
      </c>
      <c r="AK35" s="1334">
        <f>IF(ISERROR(VLOOKUP(VLOOKUP($A35, 'E4 TB Allocation Details'!$A$18:$L$217, MATCH("Customer ID", 'E4 TB Allocation Details'!$A$18:$L$18, 0),FALSE), 'E2 Allocators'!$B$15:$W$361, MATCH('O5 Details by Class &amp; Accounts'!AK$18, 'E2 Allocators'!$B$15:$W$15, 0),FALSE)*$G35), 0, VLOOKUP(VLOOKUP($A35, 'E4 TB Allocation Details'!$A$18:$L$217, MATCH("Customer ID", 'E4 TB Allocation Details'!$A$18:$L$18, 0),FALSE), 'E2 Allocators'!$B$15:$W$361, MATCH('O5 Details by Class &amp; Accounts'!AK$18, 'E2 Allocators'!$B$15:$W$15, 0),FALSE)*$G35)</f>
        <v>0</v>
      </c>
      <c r="AL35" s="1334">
        <f>IF(ISERROR(VLOOKUP(VLOOKUP($A35, 'E4 TB Allocation Details'!$A$18:$L$217, MATCH("Customer ID", 'E4 TB Allocation Details'!$A$18:$L$18, 0),FALSE), 'E2 Allocators'!$B$15:$W$361, MATCH('O5 Details by Class &amp; Accounts'!AL$18, 'E2 Allocators'!$B$15:$W$15, 0),FALSE)*$G35), 0, VLOOKUP(VLOOKUP($A35, 'E4 TB Allocation Details'!$A$18:$L$217, MATCH("Customer ID", 'E4 TB Allocation Details'!$A$18:$L$18, 0),FALSE), 'E2 Allocators'!$B$15:$W$361, MATCH('O5 Details by Class &amp; Accounts'!AL$18, 'E2 Allocators'!$B$15:$W$15, 0),FALSE)*$G35)</f>
        <v>0</v>
      </c>
      <c r="AM35" s="1334">
        <f>IF(ISERROR(VLOOKUP(VLOOKUP($A35, 'E4 TB Allocation Details'!$A$18:$L$217, MATCH("Customer ID", 'E4 TB Allocation Details'!$A$18:$L$18, 0),FALSE), 'E2 Allocators'!$B$15:$W$361, MATCH('O5 Details by Class &amp; Accounts'!AM$18, 'E2 Allocators'!$B$15:$W$15, 0),FALSE)*$G35), 0, VLOOKUP(VLOOKUP($A35, 'E4 TB Allocation Details'!$A$18:$L$217, MATCH("Customer ID", 'E4 TB Allocation Details'!$A$18:$L$18, 0),FALSE), 'E2 Allocators'!$B$15:$W$361, MATCH('O5 Details by Class &amp; Accounts'!AM$18, 'E2 Allocators'!$B$15:$W$15, 0),FALSE)*$G35)</f>
        <v>0</v>
      </c>
      <c r="AN35" s="1334">
        <f>IF(ISERROR(VLOOKUP(VLOOKUP($A35, 'E4 TB Allocation Details'!$A$18:$L$217, MATCH("Customer ID", 'E4 TB Allocation Details'!$A$18:$L$18, 0),FALSE), 'E2 Allocators'!$B$15:$W$361, MATCH('O5 Details by Class &amp; Accounts'!AN$18, 'E2 Allocators'!$B$15:$W$15, 0),FALSE)*$G35), 0, VLOOKUP(VLOOKUP($A35, 'E4 TB Allocation Details'!$A$18:$L$217, MATCH("Customer ID", 'E4 TB Allocation Details'!$A$18:$L$18, 0),FALSE), 'E2 Allocators'!$B$15:$W$361, MATCH('O5 Details by Class &amp; Accounts'!AN$18, 'E2 Allocators'!$B$15:$W$15, 0),FALSE)*$G35)</f>
        <v>0</v>
      </c>
      <c r="AO35" s="1334">
        <f>IF(ISERROR(VLOOKUP(VLOOKUP($A35, 'E4 TB Allocation Details'!$A$18:$L$217, MATCH("Customer ID", 'E4 TB Allocation Details'!$A$18:$L$18, 0),FALSE), 'E2 Allocators'!$B$15:$W$361, MATCH('O5 Details by Class &amp; Accounts'!AO$18, 'E2 Allocators'!$B$15:$W$15, 0),FALSE)*$G35), 0, VLOOKUP(VLOOKUP($A35, 'E4 TB Allocation Details'!$A$18:$L$217, MATCH("Customer ID", 'E4 TB Allocation Details'!$A$18:$L$18, 0),FALSE), 'E2 Allocators'!$B$15:$W$361, MATCH('O5 Details by Class &amp; Accounts'!AO$18, 'E2 Allocators'!$B$15:$W$15, 0),FALSE)*$G35)</f>
        <v>0</v>
      </c>
      <c r="AP35" s="1334">
        <f>IF(ISERROR(VLOOKUP(VLOOKUP($A35, 'E4 TB Allocation Details'!$A$18:$L$217, MATCH("Customer ID", 'E4 TB Allocation Details'!$A$18:$L$18, 0),FALSE), 'E2 Allocators'!$B$15:$W$361, MATCH('O5 Details by Class &amp; Accounts'!AP$18, 'E2 Allocators'!$B$15:$W$15, 0),FALSE)*$G35), 0, VLOOKUP(VLOOKUP($A35, 'E4 TB Allocation Details'!$A$18:$L$217, MATCH("Customer ID", 'E4 TB Allocation Details'!$A$18:$L$18, 0),FALSE), 'E2 Allocators'!$B$15:$W$361, MATCH('O5 Details by Class &amp; Accounts'!AP$18, 'E2 Allocators'!$B$15:$W$15, 0),FALSE)*$G35)</f>
        <v>0</v>
      </c>
      <c r="AQ35" s="1334">
        <f>IF(ISERROR(VLOOKUP(VLOOKUP($A35, 'E4 TB Allocation Details'!$A$18:$L$217, MATCH("Customer ID", 'E4 TB Allocation Details'!$A$18:$L$18, 0),FALSE), 'E2 Allocators'!$B$15:$W$361, MATCH('O5 Details by Class &amp; Accounts'!AQ$18, 'E2 Allocators'!$B$15:$W$15, 0),FALSE)*$G35), 0, VLOOKUP(VLOOKUP($A35, 'E4 TB Allocation Details'!$A$18:$L$217, MATCH("Customer ID", 'E4 TB Allocation Details'!$A$18:$L$18, 0),FALSE), 'E2 Allocators'!$B$15:$W$361, MATCH('O5 Details by Class &amp; Accounts'!AQ$18, 'E2 Allocators'!$B$15:$W$15, 0),FALSE)*$G35)</f>
        <v>0</v>
      </c>
      <c r="AR35" s="1334">
        <f>IF(ISERROR(VLOOKUP(VLOOKUP($A35, 'E4 TB Allocation Details'!$A$18:$L$217, MATCH("Customer ID", 'E4 TB Allocation Details'!$A$18:$L$18, 0),FALSE), 'E2 Allocators'!$B$15:$W$361, MATCH('O5 Details by Class &amp; Accounts'!AR$18, 'E2 Allocators'!$B$15:$W$15, 0),FALSE)*$G35), 0, VLOOKUP(VLOOKUP($A35, 'E4 TB Allocation Details'!$A$18:$L$217, MATCH("Customer ID", 'E4 TB Allocation Details'!$A$18:$L$18, 0),FALSE), 'E2 Allocators'!$B$15:$W$361, MATCH('O5 Details by Class &amp; Accounts'!AR$18, 'E2 Allocators'!$B$15:$W$15, 0),FALSE)*$G35)</f>
        <v>0</v>
      </c>
      <c r="AS35" s="1334">
        <f>IF(ISERROR(VLOOKUP(VLOOKUP($A35, 'E4 TB Allocation Details'!$A$18:$L$217, MATCH("Customer ID", 'E4 TB Allocation Details'!$A$18:$L$18, 0),FALSE), 'E2 Allocators'!$B$15:$W$361, MATCH('O5 Details by Class &amp; Accounts'!AS$18, 'E2 Allocators'!$B$15:$W$15, 0),FALSE)*$G35), 0, VLOOKUP(VLOOKUP($A35, 'E4 TB Allocation Details'!$A$18:$L$217, MATCH("Customer ID", 'E4 TB Allocation Details'!$A$18:$L$18, 0),FALSE), 'E2 Allocators'!$B$15:$W$361, MATCH('O5 Details by Class &amp; Accounts'!AS$18, 'E2 Allocators'!$B$15:$W$15, 0),FALSE)*$G35)</f>
        <v>0</v>
      </c>
      <c r="AT35" s="1334">
        <f>IF(ISERROR(VLOOKUP(VLOOKUP($A35, 'E4 TB Allocation Details'!$A$18:$L$217, MATCH("Customer ID", 'E4 TB Allocation Details'!$A$18:$L$18, 0),FALSE), 'E2 Allocators'!$B$15:$W$361, MATCH('O5 Details by Class &amp; Accounts'!AT$18, 'E2 Allocators'!$B$15:$W$15, 0),FALSE)*$G35), 0, VLOOKUP(VLOOKUP($A35, 'E4 TB Allocation Details'!$A$18:$L$217, MATCH("Customer ID", 'E4 TB Allocation Details'!$A$18:$L$18, 0),FALSE), 'E2 Allocators'!$B$15:$W$361, MATCH('O5 Details by Class &amp; Accounts'!AT$18, 'E2 Allocators'!$B$15:$W$15, 0),FALSE)*$G35)</f>
        <v>0</v>
      </c>
      <c r="AU35" s="1334">
        <f>IF(ISERROR(VLOOKUP(VLOOKUP($A35, 'E4 TB Allocation Details'!$A$18:$L$217, MATCH("Customer ID", 'E4 TB Allocation Details'!$A$18:$L$18, 0),FALSE), 'E2 Allocators'!$B$15:$W$361, MATCH('O5 Details by Class &amp; Accounts'!AU$18, 'E2 Allocators'!$B$15:$W$15, 0),FALSE)*$G35), 0, VLOOKUP(VLOOKUP($A35, 'E4 TB Allocation Details'!$A$18:$L$217, MATCH("Customer ID", 'E4 TB Allocation Details'!$A$18:$L$18, 0),FALSE), 'E2 Allocators'!$B$15:$W$361, MATCH('O5 Details by Class &amp; Accounts'!AU$18, 'E2 Allocators'!$B$15:$W$15, 0),FALSE)*$G35)</f>
        <v>0</v>
      </c>
      <c r="AV35" s="1334">
        <f>IF(ISERROR(VLOOKUP(VLOOKUP($A35, 'E4 TB Allocation Details'!$A$18:$L$217, MATCH("Customer ID", 'E4 TB Allocation Details'!$A$18:$L$18, 0),FALSE), 'E2 Allocators'!$B$15:$W$361, MATCH('O5 Details by Class &amp; Accounts'!AV$18, 'E2 Allocators'!$B$15:$W$15, 0),FALSE)*$G35), 0, VLOOKUP(VLOOKUP($A35, 'E4 TB Allocation Details'!$A$18:$L$217, MATCH("Customer ID", 'E4 TB Allocation Details'!$A$18:$L$18, 0),FALSE), 'E2 Allocators'!$B$15:$W$361, MATCH('O5 Details by Class &amp; Accounts'!AV$18, 'E2 Allocators'!$B$15:$W$15, 0),FALSE)*$G35)</f>
        <v>0</v>
      </c>
      <c r="AW35" s="1334">
        <f>IF(ISERROR(VLOOKUP(VLOOKUP($A35, 'E4 TB Allocation Details'!$A$18:$L$217, MATCH("Customer ID", 'E4 TB Allocation Details'!$A$18:$L$18, 0),FALSE), 'E2 Allocators'!$B$15:$W$361, MATCH('O5 Details by Class &amp; Accounts'!AW$18, 'E2 Allocators'!$B$15:$W$15, 0),FALSE)*$G35), 0, VLOOKUP(VLOOKUP($A35, 'E4 TB Allocation Details'!$A$18:$L$217, MATCH("Customer ID", 'E4 TB Allocation Details'!$A$18:$L$18, 0),FALSE), 'E2 Allocators'!$B$15:$W$361, MATCH('O5 Details by Class &amp; Accounts'!AW$18, 'E2 Allocators'!$B$15:$W$15, 0),FALSE)*$G35)</f>
        <v>0</v>
      </c>
      <c r="AX35" s="1334">
        <f>SUM(AD35:AW35)</f>
        <v>0</v>
      </c>
      <c r="AY35" s="1334">
        <f>IF(ISERROR(VLOOKUP(VLOOKUP($A35, 'E4 TB Allocation Details'!$A$18:$L$217, MATCH("Misc ID", 'E4 TB Allocation Details'!$A$18:$L$18, 0),FALSE), 'E2 Allocators'!$B$15:$W$361, MATCH('O5 Details by Class &amp; Accounts'!AY$18, 'E2 Allocators'!$B$15:$W$15, 0),FALSE)*$E35), 0, VLOOKUP(VLOOKUP($A35, 'E4 TB Allocation Details'!$A$18:$L$217, MATCH("Misc ID", 'E4 TB Allocation Details'!$A$18:$L$18, 0),FALSE), 'E2 Allocators'!$B$15:$W$361, MATCH('O5 Details by Class &amp; Accounts'!AY$18, 'E2 Allocators'!$B$15:$W$15, 0),FALSE)*$E35)</f>
        <v>0</v>
      </c>
      <c r="AZ35" s="1334">
        <f>IF(ISERROR(VLOOKUP(VLOOKUP($A35, 'E4 TB Allocation Details'!$A$18:$L$217, MATCH("Misc ID", 'E4 TB Allocation Details'!$A$18:$L$18, 0),FALSE), 'E2 Allocators'!$B$15:$W$361, MATCH('O5 Details by Class &amp; Accounts'!AZ$18, 'E2 Allocators'!$B$15:$W$15, 0),FALSE)*$E35), 0, VLOOKUP(VLOOKUP($A35, 'E4 TB Allocation Details'!$A$18:$L$217, MATCH("Misc ID", 'E4 TB Allocation Details'!$A$18:$L$18, 0),FALSE), 'E2 Allocators'!$B$15:$W$361, MATCH('O5 Details by Class &amp; Accounts'!AZ$18, 'E2 Allocators'!$B$15:$W$15, 0),FALSE)*$E35)</f>
        <v>0</v>
      </c>
      <c r="BA35" s="1334">
        <f>IF(ISERROR(VLOOKUP(VLOOKUP($A35, 'E4 TB Allocation Details'!$A$18:$L$217, MATCH("Misc ID", 'E4 TB Allocation Details'!$A$18:$L$18, 0),FALSE), 'E2 Allocators'!$B$15:$W$361, MATCH('O5 Details by Class &amp; Accounts'!BA$18, 'E2 Allocators'!$B$15:$W$15, 0),FALSE)*$E35), 0, VLOOKUP(VLOOKUP($A35, 'E4 TB Allocation Details'!$A$18:$L$217, MATCH("Misc ID", 'E4 TB Allocation Details'!$A$18:$L$18, 0),FALSE), 'E2 Allocators'!$B$15:$W$361, MATCH('O5 Details by Class &amp; Accounts'!BA$18, 'E2 Allocators'!$B$15:$W$15, 0),FALSE)*$E35)</f>
        <v>0</v>
      </c>
      <c r="BB35" s="1334">
        <f>IF(ISERROR(VLOOKUP(VLOOKUP($A35, 'E4 TB Allocation Details'!$A$18:$L$217, MATCH("Misc ID", 'E4 TB Allocation Details'!$A$18:$L$18, 0),FALSE), 'E2 Allocators'!$B$15:$W$361, MATCH('O5 Details by Class &amp; Accounts'!BB$18, 'E2 Allocators'!$B$15:$W$15, 0),FALSE)*$E35), 0, VLOOKUP(VLOOKUP($A35, 'E4 TB Allocation Details'!$A$18:$L$217, MATCH("Misc ID", 'E4 TB Allocation Details'!$A$18:$L$18, 0),FALSE), 'E2 Allocators'!$B$15:$W$361, MATCH('O5 Details by Class &amp; Accounts'!BB$18, 'E2 Allocators'!$B$15:$W$15, 0),FALSE)*$E35)</f>
        <v>0</v>
      </c>
      <c r="BC35" s="1334">
        <f>IF(ISERROR(VLOOKUP(VLOOKUP($A35, 'E4 TB Allocation Details'!$A$18:$L$217, MATCH("Misc ID", 'E4 TB Allocation Details'!$A$18:$L$18, 0),FALSE), 'E2 Allocators'!$B$15:$W$361, MATCH('O5 Details by Class &amp; Accounts'!BC$18, 'E2 Allocators'!$B$15:$W$15, 0),FALSE)*$E35), 0, VLOOKUP(VLOOKUP($A35, 'E4 TB Allocation Details'!$A$18:$L$217, MATCH("Misc ID", 'E4 TB Allocation Details'!$A$18:$L$18, 0),FALSE), 'E2 Allocators'!$B$15:$W$361, MATCH('O5 Details by Class &amp; Accounts'!BC$18, 'E2 Allocators'!$B$15:$W$15, 0),FALSE)*$E35)</f>
        <v>0</v>
      </c>
      <c r="BD35" s="1334">
        <f>IF(ISERROR(VLOOKUP(VLOOKUP($A35, 'E4 TB Allocation Details'!$A$18:$L$217, MATCH("Misc ID", 'E4 TB Allocation Details'!$A$18:$L$18, 0),FALSE), 'E2 Allocators'!$B$15:$W$361, MATCH('O5 Details by Class &amp; Accounts'!BD$18, 'E2 Allocators'!$B$15:$W$15, 0),FALSE)*$E35), 0, VLOOKUP(VLOOKUP($A35, 'E4 TB Allocation Details'!$A$18:$L$217, MATCH("Misc ID", 'E4 TB Allocation Details'!$A$18:$L$18, 0),FALSE), 'E2 Allocators'!$B$15:$W$361, MATCH('O5 Details by Class &amp; Accounts'!BD$18, 'E2 Allocators'!$B$15:$W$15, 0),FALSE)*$E35)</f>
        <v>0</v>
      </c>
      <c r="BE35" s="1334">
        <f>IF(ISERROR(VLOOKUP(VLOOKUP($A35, 'E4 TB Allocation Details'!$A$18:$L$217, MATCH("Misc ID", 'E4 TB Allocation Details'!$A$18:$L$18, 0),FALSE), 'E2 Allocators'!$B$15:$W$361, MATCH('O5 Details by Class &amp; Accounts'!BE$18, 'E2 Allocators'!$B$15:$W$15, 0),FALSE)*$E35), 0, VLOOKUP(VLOOKUP($A35, 'E4 TB Allocation Details'!$A$18:$L$217, MATCH("Misc ID", 'E4 TB Allocation Details'!$A$18:$L$18, 0),FALSE), 'E2 Allocators'!$B$15:$W$361, MATCH('O5 Details by Class &amp; Accounts'!BE$18, 'E2 Allocators'!$B$15:$W$15, 0),FALSE)*$E35)</f>
        <v>0</v>
      </c>
      <c r="BF35" s="1334">
        <f>IF(ISERROR(VLOOKUP(VLOOKUP($A35, 'E4 TB Allocation Details'!$A$18:$L$217, MATCH("Misc ID", 'E4 TB Allocation Details'!$A$18:$L$18, 0),FALSE), 'E2 Allocators'!$B$15:$W$361, MATCH('O5 Details by Class &amp; Accounts'!BF$18, 'E2 Allocators'!$B$15:$W$15, 0),FALSE)*$E35), 0, VLOOKUP(VLOOKUP($A35, 'E4 TB Allocation Details'!$A$18:$L$217, MATCH("Misc ID", 'E4 TB Allocation Details'!$A$18:$L$18, 0),FALSE), 'E2 Allocators'!$B$15:$W$361, MATCH('O5 Details by Class &amp; Accounts'!BF$18, 'E2 Allocators'!$B$15:$W$15, 0),FALSE)*$E35)</f>
        <v>0</v>
      </c>
      <c r="BG35" s="1334">
        <f>IF(ISERROR(VLOOKUP(VLOOKUP($A35, 'E4 TB Allocation Details'!$A$18:$L$217, MATCH("Misc ID", 'E4 TB Allocation Details'!$A$18:$L$18, 0),FALSE), 'E2 Allocators'!$B$15:$W$361, MATCH('O5 Details by Class &amp; Accounts'!BG$18, 'E2 Allocators'!$B$15:$W$15, 0),FALSE)*$E35), 0, VLOOKUP(VLOOKUP($A35, 'E4 TB Allocation Details'!$A$18:$L$217, MATCH("Misc ID", 'E4 TB Allocation Details'!$A$18:$L$18, 0),FALSE), 'E2 Allocators'!$B$15:$W$361, MATCH('O5 Details by Class &amp; Accounts'!BG$18, 'E2 Allocators'!$B$15:$W$15, 0),FALSE)*$E35)</f>
        <v>0</v>
      </c>
      <c r="BH35" s="1334">
        <f>IF(ISERROR(VLOOKUP(VLOOKUP($A35, 'E4 TB Allocation Details'!$A$18:$L$217, MATCH("Misc ID", 'E4 TB Allocation Details'!$A$18:$L$18, 0),FALSE), 'E2 Allocators'!$B$15:$W$361, MATCH('O5 Details by Class &amp; Accounts'!BH$18, 'E2 Allocators'!$B$15:$W$15, 0),FALSE)*$E35), 0, VLOOKUP(VLOOKUP($A35, 'E4 TB Allocation Details'!$A$18:$L$217, MATCH("Misc ID", 'E4 TB Allocation Details'!$A$18:$L$18, 0),FALSE), 'E2 Allocators'!$B$15:$W$361, MATCH('O5 Details by Class &amp; Accounts'!BH$18, 'E2 Allocators'!$B$15:$W$15, 0),FALSE)*$E35)</f>
        <v>0</v>
      </c>
      <c r="BI35" s="1334">
        <f>IF(ISERROR(VLOOKUP(VLOOKUP($A35, 'E4 TB Allocation Details'!$A$18:$L$217, MATCH("Misc ID", 'E4 TB Allocation Details'!$A$18:$L$18, 0),FALSE), 'E2 Allocators'!$B$15:$W$361, MATCH('O5 Details by Class &amp; Accounts'!BI$18, 'E2 Allocators'!$B$15:$W$15, 0),FALSE)*$E35), 0, VLOOKUP(VLOOKUP($A35, 'E4 TB Allocation Details'!$A$18:$L$217, MATCH("Misc ID", 'E4 TB Allocation Details'!$A$18:$L$18, 0),FALSE), 'E2 Allocators'!$B$15:$W$361, MATCH('O5 Details by Class &amp; Accounts'!BI$18, 'E2 Allocators'!$B$15:$W$15, 0),FALSE)*$E35)</f>
        <v>0</v>
      </c>
      <c r="BJ35" s="1334">
        <f>IF(ISERROR(VLOOKUP(VLOOKUP($A35, 'E4 TB Allocation Details'!$A$18:$L$217, MATCH("Misc ID", 'E4 TB Allocation Details'!$A$18:$L$18, 0),FALSE), 'E2 Allocators'!$B$15:$W$361, MATCH('O5 Details by Class &amp; Accounts'!BJ$18, 'E2 Allocators'!$B$15:$W$15, 0),FALSE)*$E35), 0, VLOOKUP(VLOOKUP($A35, 'E4 TB Allocation Details'!$A$18:$L$217, MATCH("Misc ID", 'E4 TB Allocation Details'!$A$18:$L$18, 0),FALSE), 'E2 Allocators'!$B$15:$W$361, MATCH('O5 Details by Class &amp; Accounts'!BJ$18, 'E2 Allocators'!$B$15:$W$15, 0),FALSE)*$E35)</f>
        <v>0</v>
      </c>
      <c r="BK35" s="1334">
        <f>IF(ISERROR(VLOOKUP(VLOOKUP($A35, 'E4 TB Allocation Details'!$A$18:$L$217, MATCH("Misc ID", 'E4 TB Allocation Details'!$A$18:$L$18, 0),FALSE), 'E2 Allocators'!$B$15:$W$361, MATCH('O5 Details by Class &amp; Accounts'!BK$18, 'E2 Allocators'!$B$15:$W$15, 0),FALSE)*$E35), 0, VLOOKUP(VLOOKUP($A35, 'E4 TB Allocation Details'!$A$18:$L$217, MATCH("Misc ID", 'E4 TB Allocation Details'!$A$18:$L$18, 0),FALSE), 'E2 Allocators'!$B$15:$W$361, MATCH('O5 Details by Class &amp; Accounts'!BK$18, 'E2 Allocators'!$B$15:$W$15, 0),FALSE)*$E35)</f>
        <v>0</v>
      </c>
      <c r="BL35" s="1334">
        <f>IF(ISERROR(VLOOKUP(VLOOKUP($A35, 'E4 TB Allocation Details'!$A$18:$L$217, MATCH("Misc ID", 'E4 TB Allocation Details'!$A$18:$L$18, 0),FALSE), 'E2 Allocators'!$B$15:$W$361, MATCH('O5 Details by Class &amp; Accounts'!BL$18, 'E2 Allocators'!$B$15:$W$15, 0),FALSE)*$E35), 0, VLOOKUP(VLOOKUP($A35, 'E4 TB Allocation Details'!$A$18:$L$217, MATCH("Misc ID", 'E4 TB Allocation Details'!$A$18:$L$18, 0),FALSE), 'E2 Allocators'!$B$15:$W$361, MATCH('O5 Details by Class &amp; Accounts'!BL$18, 'E2 Allocators'!$B$15:$W$15, 0),FALSE)*$E35)</f>
        <v>0</v>
      </c>
      <c r="BM35" s="1334">
        <f>IF(ISERROR(VLOOKUP(VLOOKUP($A35, 'E4 TB Allocation Details'!$A$18:$L$217, MATCH("Misc ID", 'E4 TB Allocation Details'!$A$18:$L$18, 0),FALSE), 'E2 Allocators'!$B$15:$W$361, MATCH('O5 Details by Class &amp; Accounts'!BM$18, 'E2 Allocators'!$B$15:$W$15, 0),FALSE)*$E35), 0, VLOOKUP(VLOOKUP($A35, 'E4 TB Allocation Details'!$A$18:$L$217, MATCH("Misc ID", 'E4 TB Allocation Details'!$A$18:$L$18, 0),FALSE), 'E2 Allocators'!$B$15:$W$361, MATCH('O5 Details by Class &amp; Accounts'!BM$18, 'E2 Allocators'!$B$15:$W$15, 0),FALSE)*$E35)</f>
        <v>0</v>
      </c>
      <c r="BN35" s="1334">
        <f>IF(ISERROR(VLOOKUP(VLOOKUP($A35, 'E4 TB Allocation Details'!$A$18:$L$217, MATCH("Misc ID", 'E4 TB Allocation Details'!$A$18:$L$18, 0),FALSE), 'E2 Allocators'!$B$15:$W$361, MATCH('O5 Details by Class &amp; Accounts'!BN$18, 'E2 Allocators'!$B$15:$W$15, 0),FALSE)*$E35), 0, VLOOKUP(VLOOKUP($A35, 'E4 TB Allocation Details'!$A$18:$L$217, MATCH("Misc ID", 'E4 TB Allocation Details'!$A$18:$L$18, 0),FALSE), 'E2 Allocators'!$B$15:$W$361, MATCH('O5 Details by Class &amp; Accounts'!BN$18, 'E2 Allocators'!$B$15:$W$15, 0),FALSE)*$E35)</f>
        <v>0</v>
      </c>
      <c r="BO35" s="1334">
        <f>IF(ISERROR(VLOOKUP(VLOOKUP($A35, 'E4 TB Allocation Details'!$A$18:$L$217, MATCH("Misc ID", 'E4 TB Allocation Details'!$A$18:$L$18, 0),FALSE), 'E2 Allocators'!$B$15:$W$361, MATCH('O5 Details by Class &amp; Accounts'!BO$18, 'E2 Allocators'!$B$15:$W$15, 0),FALSE)*$E35), 0, VLOOKUP(VLOOKUP($A35, 'E4 TB Allocation Details'!$A$18:$L$217, MATCH("Misc ID", 'E4 TB Allocation Details'!$A$18:$L$18, 0),FALSE), 'E2 Allocators'!$B$15:$W$361, MATCH('O5 Details by Class &amp; Accounts'!BO$18, 'E2 Allocators'!$B$15:$W$15, 0),FALSE)*$E35)</f>
        <v>0</v>
      </c>
      <c r="BP35" s="1334">
        <f>IF(ISERROR(VLOOKUP(VLOOKUP($A35, 'E4 TB Allocation Details'!$A$18:$L$217, MATCH("Misc ID", 'E4 TB Allocation Details'!$A$18:$L$18, 0),FALSE), 'E2 Allocators'!$B$15:$W$361, MATCH('O5 Details by Class &amp; Accounts'!BP$18, 'E2 Allocators'!$B$15:$W$15, 0),FALSE)*$E35), 0, VLOOKUP(VLOOKUP($A35, 'E4 TB Allocation Details'!$A$18:$L$217, MATCH("Misc ID", 'E4 TB Allocation Details'!$A$18:$L$18, 0),FALSE), 'E2 Allocators'!$B$15:$W$361, MATCH('O5 Details by Class &amp; Accounts'!BP$18, 'E2 Allocators'!$B$15:$W$15, 0),FALSE)*$E35)</f>
        <v>0</v>
      </c>
      <c r="BQ35" s="1334">
        <f>IF(ISERROR(VLOOKUP(VLOOKUP($A35, 'E4 TB Allocation Details'!$A$18:$L$217, MATCH("Misc ID", 'E4 TB Allocation Details'!$A$18:$L$18, 0),FALSE), 'E2 Allocators'!$B$15:$W$361, MATCH('O5 Details by Class &amp; Accounts'!BQ$18, 'E2 Allocators'!$B$15:$W$15, 0),FALSE)*$E35), 0, VLOOKUP(VLOOKUP($A35, 'E4 TB Allocation Details'!$A$18:$L$217, MATCH("Misc ID", 'E4 TB Allocation Details'!$A$18:$L$18, 0),FALSE), 'E2 Allocators'!$B$15:$W$361, MATCH('O5 Details by Class &amp; Accounts'!BQ$18, 'E2 Allocators'!$B$15:$W$15, 0),FALSE)*$E35)</f>
        <v>0</v>
      </c>
      <c r="BR35" s="1334">
        <f>IF(ISERROR(VLOOKUP(VLOOKUP($A35, 'E4 TB Allocation Details'!$A$18:$L$217, MATCH("Misc ID", 'E4 TB Allocation Details'!$A$18:$L$18, 0),FALSE), 'E2 Allocators'!$B$15:$W$361, MATCH('O5 Details by Class &amp; Accounts'!BR$18, 'E2 Allocators'!$B$15:$W$15, 0),FALSE)*$E35), 0, VLOOKUP(VLOOKUP($A35, 'E4 TB Allocation Details'!$A$18:$L$217, MATCH("Misc ID", 'E4 TB Allocation Details'!$A$18:$L$18, 0),FALSE), 'E2 Allocators'!$B$15:$W$361, MATCH('O5 Details by Class &amp; Accounts'!BR$18, 'E2 Allocators'!$B$15:$W$15, 0),FALSE)*$E35)</f>
        <v>0</v>
      </c>
      <c r="BS35" s="1334">
        <f>SUM(AY35:BR35)</f>
        <v>0</v>
      </c>
      <c r="BT35" s="1334">
        <f>IF(ISERROR(VLOOKUP(VLOOKUP($A35, 'E4 TB Allocation Details'!$A$18:$L$217, MATCH("A &amp; G ID", 'E4 TB Allocation Details'!$A$18:$L$18, 0),FALSE), 'E2 Allocators'!$B$15:$W$361, MATCH('O5 Details by Class &amp; Accounts'!BT$18, 'E2 Allocators'!$B$15:$W$15, 0),FALSE)*$E35), 0, VLOOKUP(VLOOKUP($A35, 'E4 TB Allocation Details'!$A$18:$L$217, MATCH("A &amp; G ID", 'E4 TB Allocation Details'!$A$18:$L$18, 0),FALSE), 'E2 Allocators'!$B$15:$W$361, MATCH('O5 Details by Class &amp; Accounts'!BT$18, 'E2 Allocators'!$B$15:$W$15, 0),FALSE)*$E35)</f>
        <v>0</v>
      </c>
      <c r="BU35" s="1334">
        <f>IF(ISERROR(VLOOKUP(VLOOKUP($A35, 'E4 TB Allocation Details'!$A$18:$L$217, MATCH("A &amp; G ID", 'E4 TB Allocation Details'!$A$18:$L$18, 0),FALSE), 'E2 Allocators'!$B$15:$W$361, MATCH('O5 Details by Class &amp; Accounts'!BU$18, 'E2 Allocators'!$B$15:$W$15, 0),FALSE)*$E35), 0, VLOOKUP(VLOOKUP($A35, 'E4 TB Allocation Details'!$A$18:$L$217, MATCH("A &amp; G ID", 'E4 TB Allocation Details'!$A$18:$L$18, 0),FALSE), 'E2 Allocators'!$B$15:$W$361, MATCH('O5 Details by Class &amp; Accounts'!BU$18, 'E2 Allocators'!$B$15:$W$15, 0),FALSE)*$E35)</f>
        <v>0</v>
      </c>
      <c r="BV35" s="1334">
        <f>IF(ISERROR(VLOOKUP(VLOOKUP($A35, 'E4 TB Allocation Details'!$A$18:$L$217, MATCH("A &amp; G ID", 'E4 TB Allocation Details'!$A$18:$L$18, 0),FALSE), 'E2 Allocators'!$B$15:$W$361, MATCH('O5 Details by Class &amp; Accounts'!BV$18, 'E2 Allocators'!$B$15:$W$15, 0),FALSE)*$E35), 0, VLOOKUP(VLOOKUP($A35, 'E4 TB Allocation Details'!$A$18:$L$217, MATCH("A &amp; G ID", 'E4 TB Allocation Details'!$A$18:$L$18, 0),FALSE), 'E2 Allocators'!$B$15:$W$361, MATCH('O5 Details by Class &amp; Accounts'!BV$18, 'E2 Allocators'!$B$15:$W$15, 0),FALSE)*$E35)</f>
        <v>0</v>
      </c>
      <c r="BW35" s="1334">
        <f>IF(ISERROR(VLOOKUP(VLOOKUP($A35, 'E4 TB Allocation Details'!$A$18:$L$217, MATCH("A &amp; G ID", 'E4 TB Allocation Details'!$A$18:$L$18, 0),FALSE), 'E2 Allocators'!$B$15:$W$361, MATCH('O5 Details by Class &amp; Accounts'!BW$18, 'E2 Allocators'!$B$15:$W$15, 0),FALSE)*$E35), 0, VLOOKUP(VLOOKUP($A35, 'E4 TB Allocation Details'!$A$18:$L$217, MATCH("A &amp; G ID", 'E4 TB Allocation Details'!$A$18:$L$18, 0),FALSE), 'E2 Allocators'!$B$15:$W$361, MATCH('O5 Details by Class &amp; Accounts'!BW$18, 'E2 Allocators'!$B$15:$W$15, 0),FALSE)*$E35)</f>
        <v>0</v>
      </c>
      <c r="BX35" s="1334">
        <f>IF(ISERROR(VLOOKUP(VLOOKUP($A35, 'E4 TB Allocation Details'!$A$18:$L$217, MATCH("A &amp; G ID", 'E4 TB Allocation Details'!$A$18:$L$18, 0),FALSE), 'E2 Allocators'!$B$15:$W$361, MATCH('O5 Details by Class &amp; Accounts'!BX$18, 'E2 Allocators'!$B$15:$W$15, 0),FALSE)*$E35), 0, VLOOKUP(VLOOKUP($A35, 'E4 TB Allocation Details'!$A$18:$L$217, MATCH("A &amp; G ID", 'E4 TB Allocation Details'!$A$18:$L$18, 0),FALSE), 'E2 Allocators'!$B$15:$W$361, MATCH('O5 Details by Class &amp; Accounts'!BX$18, 'E2 Allocators'!$B$15:$W$15, 0),FALSE)*$E35)</f>
        <v>0</v>
      </c>
      <c r="BY35" s="1334">
        <f>IF(ISERROR(VLOOKUP(VLOOKUP($A35, 'E4 TB Allocation Details'!$A$18:$L$217, MATCH("A &amp; G ID", 'E4 TB Allocation Details'!$A$18:$L$18, 0),FALSE), 'E2 Allocators'!$B$15:$W$361, MATCH('O5 Details by Class &amp; Accounts'!BY$18, 'E2 Allocators'!$B$15:$W$15, 0),FALSE)*$E35), 0, VLOOKUP(VLOOKUP($A35, 'E4 TB Allocation Details'!$A$18:$L$217, MATCH("A &amp; G ID", 'E4 TB Allocation Details'!$A$18:$L$18, 0),FALSE), 'E2 Allocators'!$B$15:$W$361, MATCH('O5 Details by Class &amp; Accounts'!BY$18, 'E2 Allocators'!$B$15:$W$15, 0),FALSE)*$E35)</f>
        <v>0</v>
      </c>
      <c r="BZ35" s="1334">
        <f>IF(ISERROR(VLOOKUP(VLOOKUP($A35, 'E4 TB Allocation Details'!$A$18:$L$217, MATCH("A &amp; G ID", 'E4 TB Allocation Details'!$A$18:$L$18, 0),FALSE), 'E2 Allocators'!$B$15:$W$361, MATCH('O5 Details by Class &amp; Accounts'!BZ$18, 'E2 Allocators'!$B$15:$W$15, 0),FALSE)*$E35), 0, VLOOKUP(VLOOKUP($A35, 'E4 TB Allocation Details'!$A$18:$L$217, MATCH("A &amp; G ID", 'E4 TB Allocation Details'!$A$18:$L$18, 0),FALSE), 'E2 Allocators'!$B$15:$W$361, MATCH('O5 Details by Class &amp; Accounts'!BZ$18, 'E2 Allocators'!$B$15:$W$15, 0),FALSE)*$E35)</f>
        <v>0</v>
      </c>
      <c r="CA35" s="1334">
        <f>IF(ISERROR(VLOOKUP(VLOOKUP($A35, 'E4 TB Allocation Details'!$A$18:$L$217, MATCH("A &amp; G ID", 'E4 TB Allocation Details'!$A$18:$L$18, 0),FALSE), 'E2 Allocators'!$B$15:$W$361, MATCH('O5 Details by Class &amp; Accounts'!CA$18, 'E2 Allocators'!$B$15:$W$15, 0),FALSE)*$E35), 0, VLOOKUP(VLOOKUP($A35, 'E4 TB Allocation Details'!$A$18:$L$217, MATCH("A &amp; G ID", 'E4 TB Allocation Details'!$A$18:$L$18, 0),FALSE), 'E2 Allocators'!$B$15:$W$361, MATCH('O5 Details by Class &amp; Accounts'!CA$18, 'E2 Allocators'!$B$15:$W$15, 0),FALSE)*$E35)</f>
        <v>0</v>
      </c>
      <c r="CB35" s="1334">
        <f>IF(ISERROR(VLOOKUP(VLOOKUP($A35, 'E4 TB Allocation Details'!$A$18:$L$217, MATCH("A &amp; G ID", 'E4 TB Allocation Details'!$A$18:$L$18, 0),FALSE), 'E2 Allocators'!$B$15:$W$361, MATCH('O5 Details by Class &amp; Accounts'!CB$18, 'E2 Allocators'!$B$15:$W$15, 0),FALSE)*$E35), 0, VLOOKUP(VLOOKUP($A35, 'E4 TB Allocation Details'!$A$18:$L$217, MATCH("A &amp; G ID", 'E4 TB Allocation Details'!$A$18:$L$18, 0),FALSE), 'E2 Allocators'!$B$15:$W$361, MATCH('O5 Details by Class &amp; Accounts'!CB$18, 'E2 Allocators'!$B$15:$W$15, 0),FALSE)*$E35)</f>
        <v>0</v>
      </c>
      <c r="CC35" s="1334">
        <f>IF(ISERROR(VLOOKUP(VLOOKUP($A35, 'E4 TB Allocation Details'!$A$18:$L$217, MATCH("A &amp; G ID", 'E4 TB Allocation Details'!$A$18:$L$18, 0),FALSE), 'E2 Allocators'!$B$15:$W$361, MATCH('O5 Details by Class &amp; Accounts'!CC$18, 'E2 Allocators'!$B$15:$W$15, 0),FALSE)*$E35), 0, VLOOKUP(VLOOKUP($A35, 'E4 TB Allocation Details'!$A$18:$L$217, MATCH("A &amp; G ID", 'E4 TB Allocation Details'!$A$18:$L$18, 0),FALSE), 'E2 Allocators'!$B$15:$W$361, MATCH('O5 Details by Class &amp; Accounts'!CC$18, 'E2 Allocators'!$B$15:$W$15, 0),FALSE)*$E35)</f>
        <v>0</v>
      </c>
      <c r="CD35" s="1334">
        <f>IF(ISERROR(VLOOKUP(VLOOKUP($A35, 'E4 TB Allocation Details'!$A$18:$L$217, MATCH("A &amp; G ID", 'E4 TB Allocation Details'!$A$18:$L$18, 0),FALSE), 'E2 Allocators'!$B$15:$W$361, MATCH('O5 Details by Class &amp; Accounts'!CD$18, 'E2 Allocators'!$B$15:$W$15, 0),FALSE)*$E35), 0, VLOOKUP(VLOOKUP($A35, 'E4 TB Allocation Details'!$A$18:$L$217, MATCH("A &amp; G ID", 'E4 TB Allocation Details'!$A$18:$L$18, 0),FALSE), 'E2 Allocators'!$B$15:$W$361, MATCH('O5 Details by Class &amp; Accounts'!CD$18, 'E2 Allocators'!$B$15:$W$15, 0),FALSE)*$E35)</f>
        <v>0</v>
      </c>
      <c r="CE35" s="1334">
        <f>IF(ISERROR(VLOOKUP(VLOOKUP($A35, 'E4 TB Allocation Details'!$A$18:$L$217, MATCH("A &amp; G ID", 'E4 TB Allocation Details'!$A$18:$L$18, 0),FALSE), 'E2 Allocators'!$B$15:$W$361, MATCH('O5 Details by Class &amp; Accounts'!CE$18, 'E2 Allocators'!$B$15:$W$15, 0),FALSE)*$E35), 0, VLOOKUP(VLOOKUP($A35, 'E4 TB Allocation Details'!$A$18:$L$217, MATCH("A &amp; G ID", 'E4 TB Allocation Details'!$A$18:$L$18, 0),FALSE), 'E2 Allocators'!$B$15:$W$361, MATCH('O5 Details by Class &amp; Accounts'!CE$18, 'E2 Allocators'!$B$15:$W$15, 0),FALSE)*$E35)</f>
        <v>0</v>
      </c>
      <c r="CF35" s="1334">
        <f>IF(ISERROR(VLOOKUP(VLOOKUP($A35, 'E4 TB Allocation Details'!$A$18:$L$217, MATCH("A &amp; G ID", 'E4 TB Allocation Details'!$A$18:$L$18, 0),FALSE), 'E2 Allocators'!$B$15:$W$361, MATCH('O5 Details by Class &amp; Accounts'!CF$18, 'E2 Allocators'!$B$15:$W$15, 0),FALSE)*$E35), 0, VLOOKUP(VLOOKUP($A35, 'E4 TB Allocation Details'!$A$18:$L$217, MATCH("A &amp; G ID", 'E4 TB Allocation Details'!$A$18:$L$18, 0),FALSE), 'E2 Allocators'!$B$15:$W$361, MATCH('O5 Details by Class &amp; Accounts'!CF$18, 'E2 Allocators'!$B$15:$W$15, 0),FALSE)*$E35)</f>
        <v>0</v>
      </c>
      <c r="CG35" s="1334">
        <f>IF(ISERROR(VLOOKUP(VLOOKUP($A35, 'E4 TB Allocation Details'!$A$18:$L$217, MATCH("A &amp; G ID", 'E4 TB Allocation Details'!$A$18:$L$18, 0),FALSE), 'E2 Allocators'!$B$15:$W$361, MATCH('O5 Details by Class &amp; Accounts'!CG$18, 'E2 Allocators'!$B$15:$W$15, 0),FALSE)*$E35), 0, VLOOKUP(VLOOKUP($A35, 'E4 TB Allocation Details'!$A$18:$L$217, MATCH("A &amp; G ID", 'E4 TB Allocation Details'!$A$18:$L$18, 0),FALSE), 'E2 Allocators'!$B$15:$W$361, MATCH('O5 Details by Class &amp; Accounts'!CG$18, 'E2 Allocators'!$B$15:$W$15, 0),FALSE)*$E35)</f>
        <v>0</v>
      </c>
      <c r="CH35" s="1334">
        <f>IF(ISERROR(VLOOKUP(VLOOKUP($A35, 'E4 TB Allocation Details'!$A$18:$L$217, MATCH("A &amp; G ID", 'E4 TB Allocation Details'!$A$18:$L$18, 0),FALSE), 'E2 Allocators'!$B$15:$W$361, MATCH('O5 Details by Class &amp; Accounts'!CH$18, 'E2 Allocators'!$B$15:$W$15, 0),FALSE)*$E35), 0, VLOOKUP(VLOOKUP($A35, 'E4 TB Allocation Details'!$A$18:$L$217, MATCH("A &amp; G ID", 'E4 TB Allocation Details'!$A$18:$L$18, 0),FALSE), 'E2 Allocators'!$B$15:$W$361, MATCH('O5 Details by Class &amp; Accounts'!CH$18, 'E2 Allocators'!$B$15:$W$15, 0),FALSE)*$E35)</f>
        <v>0</v>
      </c>
      <c r="CI35" s="1334">
        <f>IF(ISERROR(VLOOKUP(VLOOKUP($A35, 'E4 TB Allocation Details'!$A$18:$L$217, MATCH("A &amp; G ID", 'E4 TB Allocation Details'!$A$18:$L$18, 0),FALSE), 'E2 Allocators'!$B$15:$W$361, MATCH('O5 Details by Class &amp; Accounts'!CI$18, 'E2 Allocators'!$B$15:$W$15, 0),FALSE)*$E35), 0, VLOOKUP(VLOOKUP($A35, 'E4 TB Allocation Details'!$A$18:$L$217, MATCH("A &amp; G ID", 'E4 TB Allocation Details'!$A$18:$L$18, 0),FALSE), 'E2 Allocators'!$B$15:$W$361, MATCH('O5 Details by Class &amp; Accounts'!CI$18, 'E2 Allocators'!$B$15:$W$15, 0),FALSE)*$E35)</f>
        <v>0</v>
      </c>
      <c r="CJ35" s="1334">
        <f>IF(ISERROR(VLOOKUP(VLOOKUP($A35, 'E4 TB Allocation Details'!$A$18:$L$217, MATCH("A &amp; G ID", 'E4 TB Allocation Details'!$A$18:$L$18, 0),FALSE), 'E2 Allocators'!$B$15:$W$361, MATCH('O5 Details by Class &amp; Accounts'!CJ$18, 'E2 Allocators'!$B$15:$W$15, 0),FALSE)*$E35), 0, VLOOKUP(VLOOKUP($A35, 'E4 TB Allocation Details'!$A$18:$L$217, MATCH("A &amp; G ID", 'E4 TB Allocation Details'!$A$18:$L$18, 0),FALSE), 'E2 Allocators'!$B$15:$W$361, MATCH('O5 Details by Class &amp; Accounts'!CJ$18, 'E2 Allocators'!$B$15:$W$15, 0),FALSE)*$E35)</f>
        <v>0</v>
      </c>
      <c r="CK35" s="1334">
        <f>IF(ISERROR(VLOOKUP(VLOOKUP($A35, 'E4 TB Allocation Details'!$A$18:$L$217, MATCH("A &amp; G ID", 'E4 TB Allocation Details'!$A$18:$L$18, 0),FALSE), 'E2 Allocators'!$B$15:$W$361, MATCH('O5 Details by Class &amp; Accounts'!CK$18, 'E2 Allocators'!$B$15:$W$15, 0),FALSE)*$E35), 0, VLOOKUP(VLOOKUP($A35, 'E4 TB Allocation Details'!$A$18:$L$217, MATCH("A &amp; G ID", 'E4 TB Allocation Details'!$A$18:$L$18, 0),FALSE), 'E2 Allocators'!$B$15:$W$361, MATCH('O5 Details by Class &amp; Accounts'!CK$18, 'E2 Allocators'!$B$15:$W$15, 0),FALSE)*$E35)</f>
        <v>0</v>
      </c>
      <c r="CL35" s="1334">
        <f>IF(ISERROR(VLOOKUP(VLOOKUP($A35, 'E4 TB Allocation Details'!$A$18:$L$217, MATCH("A &amp; G ID", 'E4 TB Allocation Details'!$A$18:$L$18, 0),FALSE), 'E2 Allocators'!$B$15:$W$361, MATCH('O5 Details by Class &amp; Accounts'!CL$18, 'E2 Allocators'!$B$15:$W$15, 0),FALSE)*$E35), 0, VLOOKUP(VLOOKUP($A35, 'E4 TB Allocation Details'!$A$18:$L$217, MATCH("A &amp; G ID", 'E4 TB Allocation Details'!$A$18:$L$18, 0),FALSE), 'E2 Allocators'!$B$15:$W$361, MATCH('O5 Details by Class &amp; Accounts'!CL$18, 'E2 Allocators'!$B$15:$W$15, 0),FALSE)*$E35)</f>
        <v>0</v>
      </c>
      <c r="CM35" s="1334">
        <f>IF(ISERROR(VLOOKUP(VLOOKUP($A35, 'E4 TB Allocation Details'!$A$18:$L$217, MATCH("A &amp; G ID", 'E4 TB Allocation Details'!$A$18:$L$18, 0),FALSE), 'E2 Allocators'!$B$15:$W$361, MATCH('O5 Details by Class &amp; Accounts'!CM$18, 'E2 Allocators'!$B$15:$W$15, 0),FALSE)*$E35), 0, VLOOKUP(VLOOKUP($A35, 'E4 TB Allocation Details'!$A$18:$L$217, MATCH("A &amp; G ID", 'E4 TB Allocation Details'!$A$18:$L$18, 0),FALSE), 'E2 Allocators'!$B$15:$W$361, MATCH('O5 Details by Class &amp; Accounts'!CM$18, 'E2 Allocators'!$B$15:$W$15, 0),FALSE)*$E35)</f>
        <v>0</v>
      </c>
      <c r="CN35" s="1334">
        <f>SUM(BT35:CM35)</f>
        <v>0</v>
      </c>
      <c r="CO35" s="1670">
        <f>+E35-AC35-AX35-BS35-CN35</f>
        <v>0</v>
      </c>
      <c r="CQ35" s="1926" t="s">
        <v>744</v>
      </c>
    </row>
    <row r="36" spans="1:95" s="64" customFormat="1" ht="25.5" x14ac:dyDescent="0.2">
      <c r="A36" s="1100" t="s">
        <v>521</v>
      </c>
      <c r="B36" s="1101" t="s">
        <v>1365</v>
      </c>
      <c r="C36" s="1667">
        <f>IF(ISERROR(VLOOKUP($A36,'I3 TB Data'!$A$20:$H$465,MATCH('O5 Details by Class &amp; Accounts'!$C$18, 'I3 TB Data'!$A$20:$H$20,0),0)), 0, VLOOKUP($A36,'I3 TB Data'!$A$20:$H$465,MATCH('O5 Details by Class &amp; Accounts'!$C$18,'I3 TB Data'!$A$20:$H$20,0),0))</f>
        <v>0</v>
      </c>
      <c r="D36" s="1668">
        <f>'I4 BO ASSETS'!E33</f>
        <v>3719.5434500000001</v>
      </c>
      <c r="E36" s="1667">
        <f t="shared" si="6"/>
        <v>3719.5434500000001</v>
      </c>
      <c r="F36" s="1669">
        <f>IF(ISERROR(VLOOKUP($A36, 'E1 Categorization'!A33:E123, MATCH("Customer Component", 'E1 Categorization'!$A$33:$E$33,0), 0)), 0, IF(VLOOKUP($A36, 'E1 Categorization'!A33:E123, MATCH("Customer Component", 'E1 Categorization'!$A$33:$E$33,0), 0)=0, 'O5 Details by Class &amp; Accounts'!$E36, IF(AND(VLOOKUP($A36, 'E1 Categorization'!A33:E123, MATCH("Customer Component", 'E1 Categorization'!$A$33:$E$33,0), 0) &gt;0, VLOOKUP($A36, 'E1 Categorization'!A33:E123, MATCH("Customer Component", 'E1 Categorization'!$A$33:$E$33,0), 0)&lt;1), 'O5 Details by Class &amp; Accounts'!$E36*(1-VLOOKUP($A36, 'E1 Categorization'!A33:E123, MATCH("Customer Component", 'E1 Categorization'!$A$33:$E$33,0), 0)), 0)))</f>
        <v>3719.5434500000001</v>
      </c>
      <c r="G36" s="1669">
        <f>IF(ISERROR(VLOOKUP($A36, 'E1 Categorization'!A33:E123, MATCH("Customer Component", 'E1 Categorization'!$A$33:$E$33,0), 0)),0, IF(VLOOKUP($A36, 'E1 Categorization'!A33:E123, MATCH("Customer Component", 'E1 Categorization'!$A$33:$E$33,0), 0)=0, 0, IF(AND(VLOOKUP($A36, 'E1 Categorization'!A33:E123, MATCH("Customer Component", 'E1 Categorization'!$A$33:$E$33,0), 0) &gt;0, VLOOKUP($A36, 'E1 Categorization'!A33:E123, MATCH("Customer Component", 'E1 Categorization'!$A$33:$E$33,0), 0)&lt;1), 'O5 Details by Class &amp; Accounts'!$E36*(VLOOKUP($A36, 'E1 Categorization'!A33:E123, MATCH("Customer Component", 'E1 Categorization'!$A$33:$E$33,0), 0)), 'O5 Details by Class &amp; Accounts'!$E36)))</f>
        <v>0</v>
      </c>
      <c r="H36" s="1334">
        <f>F36+G36</f>
        <v>3719.5434500000001</v>
      </c>
      <c r="I36" s="1334">
        <f>IF(ISERROR(VLOOKUP(VLOOKUP($A36, 'E4 TB Allocation Details'!$A$18:$L$217, MATCH("Demand ID", 'E4 TB Allocation Details'!$A$18:$L$18, 0),FALSE), 'E2 Allocators'!$B$15:$W$361, MATCH('O5 Details by Class &amp; Accounts'!I$18, 'E2 Allocators'!$B$15:$W$15, 0),FALSE)*$F36), 0, VLOOKUP(VLOOKUP($A36, 'E4 TB Allocation Details'!$A$18:$L$217, MATCH("Demand ID", 'E4 TB Allocation Details'!$A$18:$L$18, 0),FALSE), 'E2 Allocators'!$B$15:$W$361, MATCH('O5 Details by Class &amp; Accounts'!I$18, 'E2 Allocators'!$B$15:$W$15, 0),FALSE)*$F36)</f>
        <v>1080.5271130807744</v>
      </c>
      <c r="J36" s="1334">
        <f>IF(ISERROR(VLOOKUP(VLOOKUP($A36, 'E4 TB Allocation Details'!$A$18:$L$217, MATCH("Demand ID", 'E4 TB Allocation Details'!$A$18:$L$18, 0),FALSE), 'E2 Allocators'!$B$15:$W$361, MATCH('O5 Details by Class &amp; Accounts'!J$18, 'E2 Allocators'!$B$15:$W$15, 0),FALSE)*$F36), 0, VLOOKUP(VLOOKUP($A36, 'E4 TB Allocation Details'!$A$18:$L$217, MATCH("Demand ID", 'E4 TB Allocation Details'!$A$18:$L$18, 0),FALSE), 'E2 Allocators'!$B$15:$W$361, MATCH('O5 Details by Class &amp; Accounts'!J$18, 'E2 Allocators'!$B$15:$W$15, 0),FALSE)*$F36)</f>
        <v>372.79513353206124</v>
      </c>
      <c r="K36" s="1334">
        <f>IF(ISERROR(VLOOKUP(VLOOKUP($A36, 'E4 TB Allocation Details'!$A$18:$L$217, MATCH("Demand ID", 'E4 TB Allocation Details'!$A$18:$L$18, 0),FALSE), 'E2 Allocators'!$B$15:$W$361, MATCH('O5 Details by Class &amp; Accounts'!K$18, 'E2 Allocators'!$B$15:$W$15, 0),FALSE)*$F36), 0, VLOOKUP(VLOOKUP($A36, 'E4 TB Allocation Details'!$A$18:$L$217, MATCH("Demand ID", 'E4 TB Allocation Details'!$A$18:$L$18, 0),FALSE), 'E2 Allocators'!$B$15:$W$361, MATCH('O5 Details by Class &amp; Accounts'!K$18, 'E2 Allocators'!$B$15:$W$15, 0),FALSE)*$F36)</f>
        <v>880.29674862077047</v>
      </c>
      <c r="L36" s="1334">
        <f>IF(ISERROR(VLOOKUP(VLOOKUP($A36, 'E4 TB Allocation Details'!$A$18:$L$217, MATCH("Demand ID", 'E4 TB Allocation Details'!$A$18:$L$18, 0),FALSE), 'E2 Allocators'!$B$15:$W$361, MATCH('O5 Details by Class &amp; Accounts'!L$18, 'E2 Allocators'!$B$15:$W$15, 0),FALSE)*$F36), 0, VLOOKUP(VLOOKUP($A36, 'E4 TB Allocation Details'!$A$18:$L$217, MATCH("Demand ID", 'E4 TB Allocation Details'!$A$18:$L$18, 0),FALSE), 'E2 Allocators'!$B$15:$W$361, MATCH('O5 Details by Class &amp; Accounts'!L$18, 'E2 Allocators'!$B$15:$W$15, 0),FALSE)*$F36)</f>
        <v>0</v>
      </c>
      <c r="M36" s="1334">
        <f>IF(ISERROR(VLOOKUP(VLOOKUP($A36, 'E4 TB Allocation Details'!$A$18:$L$217, MATCH("Demand ID", 'E4 TB Allocation Details'!$A$18:$L$18, 0),FALSE), 'E2 Allocators'!$B$15:$W$361, MATCH('O5 Details by Class &amp; Accounts'!M$18, 'E2 Allocators'!$B$15:$W$15, 0),FALSE)*$F36), 0, VLOOKUP(VLOOKUP($A36, 'E4 TB Allocation Details'!$A$18:$L$217, MATCH("Demand ID", 'E4 TB Allocation Details'!$A$18:$L$18, 0),FALSE), 'E2 Allocators'!$B$15:$W$361, MATCH('O5 Details by Class &amp; Accounts'!M$18, 'E2 Allocators'!$B$15:$W$15, 0),FALSE)*$F36)</f>
        <v>562.85932234382744</v>
      </c>
      <c r="N36" s="1334">
        <f>IF(ISERROR(VLOOKUP(VLOOKUP($A36, 'E4 TB Allocation Details'!$A$18:$L$217, MATCH("Demand ID", 'E4 TB Allocation Details'!$A$18:$L$18, 0),FALSE), 'E2 Allocators'!$B$15:$W$361, MATCH('O5 Details by Class &amp; Accounts'!N$18, 'E2 Allocators'!$B$15:$W$15, 0),FALSE)*$F36), 0, VLOOKUP(VLOOKUP($A36, 'E4 TB Allocation Details'!$A$18:$L$217, MATCH("Demand ID", 'E4 TB Allocation Details'!$A$18:$L$18, 0),FALSE), 'E2 Allocators'!$B$15:$W$361, MATCH('O5 Details by Class &amp; Accounts'!N$18, 'E2 Allocators'!$B$15:$W$15, 0),FALSE)*$F36)</f>
        <v>818.23926967087289</v>
      </c>
      <c r="O36" s="1334">
        <f>IF(ISERROR(VLOOKUP(VLOOKUP($A36, 'E4 TB Allocation Details'!$A$18:$L$217, MATCH("Demand ID", 'E4 TB Allocation Details'!$A$18:$L$18, 0),FALSE), 'E2 Allocators'!$B$15:$W$361, MATCH('O5 Details by Class &amp; Accounts'!O$18, 'E2 Allocators'!$B$15:$W$15, 0),FALSE)*$F36), 0, VLOOKUP(VLOOKUP($A36, 'E4 TB Allocation Details'!$A$18:$L$217, MATCH("Demand ID", 'E4 TB Allocation Details'!$A$18:$L$18, 0),FALSE), 'E2 Allocators'!$B$15:$W$361, MATCH('O5 Details by Class &amp; Accounts'!O$18, 'E2 Allocators'!$B$15:$W$15, 0),FALSE)*$F36)</f>
        <v>0</v>
      </c>
      <c r="P36" s="1334">
        <f>IF(ISERROR(VLOOKUP(VLOOKUP($A36, 'E4 TB Allocation Details'!$A$18:$L$217, MATCH("Demand ID", 'E4 TB Allocation Details'!$A$18:$L$18, 0),FALSE), 'E2 Allocators'!$B$15:$W$361, MATCH('O5 Details by Class &amp; Accounts'!P$18, 'E2 Allocators'!$B$15:$W$15, 0),FALSE)*$F36), 0, VLOOKUP(VLOOKUP($A36, 'E4 TB Allocation Details'!$A$18:$L$217, MATCH("Demand ID", 'E4 TB Allocation Details'!$A$18:$L$18, 0),FALSE), 'E2 Allocators'!$B$15:$W$361, MATCH('O5 Details by Class &amp; Accounts'!P$18, 'E2 Allocators'!$B$15:$W$15, 0),FALSE)*$F36)</f>
        <v>0.42145483903193653</v>
      </c>
      <c r="Q36" s="1334">
        <f>IF(ISERROR(VLOOKUP(VLOOKUP($A36, 'E4 TB Allocation Details'!$A$18:$L$217, MATCH("Demand ID", 'E4 TB Allocation Details'!$A$18:$L$18, 0),FALSE), 'E2 Allocators'!$B$15:$W$361, MATCH('O5 Details by Class &amp; Accounts'!Q$18, 'E2 Allocators'!$B$15:$W$15, 0),FALSE)*$F36), 0, VLOOKUP(VLOOKUP($A36, 'E4 TB Allocation Details'!$A$18:$L$217, MATCH("Demand ID", 'E4 TB Allocation Details'!$A$18:$L$18, 0),FALSE), 'E2 Allocators'!$B$15:$W$361, MATCH('O5 Details by Class &amp; Accounts'!Q$18, 'E2 Allocators'!$B$15:$W$15, 0),FALSE)*$F36)</f>
        <v>4.4044079126620925</v>
      </c>
      <c r="R36" s="1334">
        <f>IF(ISERROR(VLOOKUP(VLOOKUP($A36, 'E4 TB Allocation Details'!$A$18:$L$217, MATCH("Demand ID", 'E4 TB Allocation Details'!$A$18:$L$18, 0),FALSE), 'E2 Allocators'!$B$15:$W$361, MATCH('O5 Details by Class &amp; Accounts'!R$18, 'E2 Allocators'!$B$15:$W$15, 0),FALSE)*$F36), 0, VLOOKUP(VLOOKUP($A36, 'E4 TB Allocation Details'!$A$18:$L$217, MATCH("Demand ID", 'E4 TB Allocation Details'!$A$18:$L$18, 0),FALSE), 'E2 Allocators'!$B$15:$W$361, MATCH('O5 Details by Class &amp; Accounts'!R$18, 'E2 Allocators'!$B$15:$W$15, 0),FALSE)*$F36)</f>
        <v>0</v>
      </c>
      <c r="S36" s="1334">
        <f>IF(ISERROR(VLOOKUP(VLOOKUP($A36, 'E4 TB Allocation Details'!$A$18:$L$217, MATCH("Demand ID", 'E4 TB Allocation Details'!$A$18:$L$18, 0),FALSE), 'E2 Allocators'!$B$15:$W$361, MATCH('O5 Details by Class &amp; Accounts'!S$18, 'E2 Allocators'!$B$15:$W$15, 0),FALSE)*$F36), 0, VLOOKUP(VLOOKUP($A36, 'E4 TB Allocation Details'!$A$18:$L$217, MATCH("Demand ID", 'E4 TB Allocation Details'!$A$18:$L$18, 0),FALSE), 'E2 Allocators'!$B$15:$W$361, MATCH('O5 Details by Class &amp; Accounts'!S$18, 'E2 Allocators'!$B$15:$W$15, 0),FALSE)*$F36)</f>
        <v>0</v>
      </c>
      <c r="T36" s="1334">
        <f>IF(ISERROR(VLOOKUP(VLOOKUP($A36, 'E4 TB Allocation Details'!$A$18:$L$217, MATCH("Demand ID", 'E4 TB Allocation Details'!$A$18:$L$18, 0),FALSE), 'E2 Allocators'!$B$15:$W$361, MATCH('O5 Details by Class &amp; Accounts'!T$18, 'E2 Allocators'!$B$15:$W$15, 0),FALSE)*$F36), 0, VLOOKUP(VLOOKUP($A36, 'E4 TB Allocation Details'!$A$18:$L$217, MATCH("Demand ID", 'E4 TB Allocation Details'!$A$18:$L$18, 0),FALSE), 'E2 Allocators'!$B$15:$W$361, MATCH('O5 Details by Class &amp; Accounts'!T$18, 'E2 Allocators'!$B$15:$W$15, 0),FALSE)*$F36)</f>
        <v>0</v>
      </c>
      <c r="U36" s="1334">
        <f>IF(ISERROR(VLOOKUP(VLOOKUP($A36, 'E4 TB Allocation Details'!$A$18:$L$217, MATCH("Demand ID", 'E4 TB Allocation Details'!$A$18:$L$18, 0),FALSE), 'E2 Allocators'!$B$15:$W$361, MATCH('O5 Details by Class &amp; Accounts'!U$18, 'E2 Allocators'!$B$15:$W$15, 0),FALSE)*$F36), 0, VLOOKUP(VLOOKUP($A36, 'E4 TB Allocation Details'!$A$18:$L$217, MATCH("Demand ID", 'E4 TB Allocation Details'!$A$18:$L$18, 0),FALSE), 'E2 Allocators'!$B$15:$W$361, MATCH('O5 Details by Class &amp; Accounts'!U$18, 'E2 Allocators'!$B$15:$W$15, 0),FALSE)*$F36)</f>
        <v>0</v>
      </c>
      <c r="V36" s="1334">
        <f>IF(ISERROR(VLOOKUP(VLOOKUP($A36, 'E4 TB Allocation Details'!$A$18:$L$217, MATCH("Demand ID", 'E4 TB Allocation Details'!$A$18:$L$18, 0),FALSE), 'E2 Allocators'!$B$15:$W$361, MATCH('O5 Details by Class &amp; Accounts'!V$18, 'E2 Allocators'!$B$15:$W$15, 0),FALSE)*$F36), 0, VLOOKUP(VLOOKUP($A36, 'E4 TB Allocation Details'!$A$18:$L$217, MATCH("Demand ID", 'E4 TB Allocation Details'!$A$18:$L$18, 0),FALSE), 'E2 Allocators'!$B$15:$W$361, MATCH('O5 Details by Class &amp; Accounts'!V$18, 'E2 Allocators'!$B$15:$W$15, 0),FALSE)*$F36)</f>
        <v>0</v>
      </c>
      <c r="W36" s="1334">
        <f>IF(ISERROR(VLOOKUP(VLOOKUP($A36, 'E4 TB Allocation Details'!$A$18:$L$217, MATCH("Demand ID", 'E4 TB Allocation Details'!$A$18:$L$18, 0),FALSE), 'E2 Allocators'!$B$15:$W$361, MATCH('O5 Details by Class &amp; Accounts'!W$18, 'E2 Allocators'!$B$15:$W$15, 0),FALSE)*$F36), 0, VLOOKUP(VLOOKUP($A36, 'E4 TB Allocation Details'!$A$18:$L$217, MATCH("Demand ID", 'E4 TB Allocation Details'!$A$18:$L$18, 0),FALSE), 'E2 Allocators'!$B$15:$W$361, MATCH('O5 Details by Class &amp; Accounts'!W$18, 'E2 Allocators'!$B$15:$W$15, 0),FALSE)*$F36)</f>
        <v>0</v>
      </c>
      <c r="X36" s="1334">
        <f>IF(ISERROR(VLOOKUP(VLOOKUP($A36, 'E4 TB Allocation Details'!$A$18:$L$217, MATCH("Demand ID", 'E4 TB Allocation Details'!$A$18:$L$18, 0),FALSE), 'E2 Allocators'!$B$15:$W$361, MATCH('O5 Details by Class &amp; Accounts'!X$18, 'E2 Allocators'!$B$15:$W$15, 0),FALSE)*$F36), 0, VLOOKUP(VLOOKUP($A36, 'E4 TB Allocation Details'!$A$18:$L$217, MATCH("Demand ID", 'E4 TB Allocation Details'!$A$18:$L$18, 0),FALSE), 'E2 Allocators'!$B$15:$W$361, MATCH('O5 Details by Class &amp; Accounts'!X$18, 'E2 Allocators'!$B$15:$W$15, 0),FALSE)*$F36)</f>
        <v>0</v>
      </c>
      <c r="Y36" s="1334">
        <f>IF(ISERROR(VLOOKUP(VLOOKUP($A36, 'E4 TB Allocation Details'!$A$18:$L$217, MATCH("Demand ID", 'E4 TB Allocation Details'!$A$18:$L$18, 0),FALSE), 'E2 Allocators'!$B$15:$W$361, MATCH('O5 Details by Class &amp; Accounts'!Y$18, 'E2 Allocators'!$B$15:$W$15, 0),FALSE)*$F36), 0, VLOOKUP(VLOOKUP($A36, 'E4 TB Allocation Details'!$A$18:$L$217, MATCH("Demand ID", 'E4 TB Allocation Details'!$A$18:$L$18, 0),FALSE), 'E2 Allocators'!$B$15:$W$361, MATCH('O5 Details by Class &amp; Accounts'!Y$18, 'E2 Allocators'!$B$15:$W$15, 0),FALSE)*$F36)</f>
        <v>0</v>
      </c>
      <c r="Z36" s="1334">
        <f>IF(ISERROR(VLOOKUP(VLOOKUP($A36, 'E4 TB Allocation Details'!$A$18:$L$217, MATCH("Demand ID", 'E4 TB Allocation Details'!$A$18:$L$18, 0),FALSE), 'E2 Allocators'!$B$15:$W$361, MATCH('O5 Details by Class &amp; Accounts'!Z$18, 'E2 Allocators'!$B$15:$W$15, 0),FALSE)*$F36), 0, VLOOKUP(VLOOKUP($A36, 'E4 TB Allocation Details'!$A$18:$L$217, MATCH("Demand ID", 'E4 TB Allocation Details'!$A$18:$L$18, 0),FALSE), 'E2 Allocators'!$B$15:$W$361, MATCH('O5 Details by Class &amp; Accounts'!Z$18, 'E2 Allocators'!$B$15:$W$15, 0),FALSE)*$F36)</f>
        <v>0</v>
      </c>
      <c r="AA36" s="1334">
        <f>IF(ISERROR(VLOOKUP(VLOOKUP($A36, 'E4 TB Allocation Details'!$A$18:$L$217, MATCH("Demand ID", 'E4 TB Allocation Details'!$A$18:$L$18, 0),FALSE), 'E2 Allocators'!$B$15:$W$361, MATCH('O5 Details by Class &amp; Accounts'!AA$18, 'E2 Allocators'!$B$15:$W$15, 0),FALSE)*$F36), 0, VLOOKUP(VLOOKUP($A36, 'E4 TB Allocation Details'!$A$18:$L$217, MATCH("Demand ID", 'E4 TB Allocation Details'!$A$18:$L$18, 0),FALSE), 'E2 Allocators'!$B$15:$W$361, MATCH('O5 Details by Class &amp; Accounts'!AA$18, 'E2 Allocators'!$B$15:$W$15, 0),FALSE)*$F36)</f>
        <v>0</v>
      </c>
      <c r="AB36" s="1334">
        <f>IF(ISERROR(VLOOKUP(VLOOKUP($A36, 'E4 TB Allocation Details'!$A$18:$L$217, MATCH("Demand ID", 'E4 TB Allocation Details'!$A$18:$L$18, 0),FALSE), 'E2 Allocators'!$B$15:$W$361, MATCH('O5 Details by Class &amp; Accounts'!AB$18, 'E2 Allocators'!$B$15:$W$15, 0),FALSE)*$F36), 0, VLOOKUP(VLOOKUP($A36, 'E4 TB Allocation Details'!$A$18:$L$217, MATCH("Demand ID", 'E4 TB Allocation Details'!$A$18:$L$18, 0),FALSE), 'E2 Allocators'!$B$15:$W$361, MATCH('O5 Details by Class &amp; Accounts'!AB$18, 'E2 Allocators'!$B$15:$W$15, 0),FALSE)*$F36)</f>
        <v>0</v>
      </c>
      <c r="AC36" s="1334">
        <f>SUM(I36:AB36)</f>
        <v>3719.5434500000006</v>
      </c>
      <c r="AD36" s="1334">
        <f>IF(ISERROR(VLOOKUP(VLOOKUP($A36, 'E4 TB Allocation Details'!$A$18:$L$217, MATCH("Customer ID", 'E4 TB Allocation Details'!$A$18:$L$18, 0),FALSE), 'E2 Allocators'!$B$15:$W$361, MATCH('O5 Details by Class &amp; Accounts'!AD$18, 'E2 Allocators'!$B$15:$W$15, 0),FALSE)*$G36), 0, VLOOKUP(VLOOKUP($A36, 'E4 TB Allocation Details'!$A$18:$L$217, MATCH("Customer ID", 'E4 TB Allocation Details'!$A$18:$L$18, 0),FALSE), 'E2 Allocators'!$B$15:$W$361, MATCH('O5 Details by Class &amp; Accounts'!AD$18, 'E2 Allocators'!$B$15:$W$15, 0),FALSE)*$G36)</f>
        <v>0</v>
      </c>
      <c r="AE36" s="1334">
        <f>IF(ISERROR(VLOOKUP(VLOOKUP($A36, 'E4 TB Allocation Details'!$A$18:$L$217, MATCH("Customer ID", 'E4 TB Allocation Details'!$A$18:$L$18, 0),FALSE), 'E2 Allocators'!$B$15:$W$361, MATCH('O5 Details by Class &amp; Accounts'!AE$18, 'E2 Allocators'!$B$15:$W$15, 0),FALSE)*$G36), 0, VLOOKUP(VLOOKUP($A36, 'E4 TB Allocation Details'!$A$18:$L$217, MATCH("Customer ID", 'E4 TB Allocation Details'!$A$18:$L$18, 0),FALSE), 'E2 Allocators'!$B$15:$W$361, MATCH('O5 Details by Class &amp; Accounts'!AE$18, 'E2 Allocators'!$B$15:$W$15, 0),FALSE)*$G36)</f>
        <v>0</v>
      </c>
      <c r="AF36" s="1334">
        <f>IF(ISERROR(VLOOKUP(VLOOKUP($A36, 'E4 TB Allocation Details'!$A$18:$L$217, MATCH("Customer ID", 'E4 TB Allocation Details'!$A$18:$L$18, 0),FALSE), 'E2 Allocators'!$B$15:$W$361, MATCH('O5 Details by Class &amp; Accounts'!AF$18, 'E2 Allocators'!$B$15:$W$15, 0),FALSE)*$G36), 0, VLOOKUP(VLOOKUP($A36, 'E4 TB Allocation Details'!$A$18:$L$217, MATCH("Customer ID", 'E4 TB Allocation Details'!$A$18:$L$18, 0),FALSE), 'E2 Allocators'!$B$15:$W$361, MATCH('O5 Details by Class &amp; Accounts'!AF$18, 'E2 Allocators'!$B$15:$W$15, 0),FALSE)*$G36)</f>
        <v>0</v>
      </c>
      <c r="AG36" s="1334">
        <f>IF(ISERROR(VLOOKUP(VLOOKUP($A36, 'E4 TB Allocation Details'!$A$18:$L$217, MATCH("Customer ID", 'E4 TB Allocation Details'!$A$18:$L$18, 0),FALSE), 'E2 Allocators'!$B$15:$W$361, MATCH('O5 Details by Class &amp; Accounts'!AG$18, 'E2 Allocators'!$B$15:$W$15, 0),FALSE)*$G36), 0, VLOOKUP(VLOOKUP($A36, 'E4 TB Allocation Details'!$A$18:$L$217, MATCH("Customer ID", 'E4 TB Allocation Details'!$A$18:$L$18, 0),FALSE), 'E2 Allocators'!$B$15:$W$361, MATCH('O5 Details by Class &amp; Accounts'!AG$18, 'E2 Allocators'!$B$15:$W$15, 0),FALSE)*$G36)</f>
        <v>0</v>
      </c>
      <c r="AH36" s="1334">
        <f>IF(ISERROR(VLOOKUP(VLOOKUP($A36, 'E4 TB Allocation Details'!$A$18:$L$217, MATCH("Customer ID", 'E4 TB Allocation Details'!$A$18:$L$18, 0),FALSE), 'E2 Allocators'!$B$15:$W$361, MATCH('O5 Details by Class &amp; Accounts'!AH$18, 'E2 Allocators'!$B$15:$W$15, 0),FALSE)*$G36), 0, VLOOKUP(VLOOKUP($A36, 'E4 TB Allocation Details'!$A$18:$L$217, MATCH("Customer ID", 'E4 TB Allocation Details'!$A$18:$L$18, 0),FALSE), 'E2 Allocators'!$B$15:$W$361, MATCH('O5 Details by Class &amp; Accounts'!AH$18, 'E2 Allocators'!$B$15:$W$15, 0),FALSE)*$G36)</f>
        <v>0</v>
      </c>
      <c r="AI36" s="1334">
        <f>IF(ISERROR(VLOOKUP(VLOOKUP($A36, 'E4 TB Allocation Details'!$A$18:$L$217, MATCH("Customer ID", 'E4 TB Allocation Details'!$A$18:$L$18, 0),FALSE), 'E2 Allocators'!$B$15:$W$361, MATCH('O5 Details by Class &amp; Accounts'!AI$18, 'E2 Allocators'!$B$15:$W$15, 0),FALSE)*$G36), 0, VLOOKUP(VLOOKUP($A36, 'E4 TB Allocation Details'!$A$18:$L$217, MATCH("Customer ID", 'E4 TB Allocation Details'!$A$18:$L$18, 0),FALSE), 'E2 Allocators'!$B$15:$W$361, MATCH('O5 Details by Class &amp; Accounts'!AI$18, 'E2 Allocators'!$B$15:$W$15, 0),FALSE)*$G36)</f>
        <v>0</v>
      </c>
      <c r="AJ36" s="1334">
        <f>IF(ISERROR(VLOOKUP(VLOOKUP($A36, 'E4 TB Allocation Details'!$A$18:$L$217, MATCH("Customer ID", 'E4 TB Allocation Details'!$A$18:$L$18, 0),FALSE), 'E2 Allocators'!$B$15:$W$361, MATCH('O5 Details by Class &amp; Accounts'!AJ$18, 'E2 Allocators'!$B$15:$W$15, 0),FALSE)*$G36), 0, VLOOKUP(VLOOKUP($A36, 'E4 TB Allocation Details'!$A$18:$L$217, MATCH("Customer ID", 'E4 TB Allocation Details'!$A$18:$L$18, 0),FALSE), 'E2 Allocators'!$B$15:$W$361, MATCH('O5 Details by Class &amp; Accounts'!AJ$18, 'E2 Allocators'!$B$15:$W$15, 0),FALSE)*$G36)</f>
        <v>0</v>
      </c>
      <c r="AK36" s="1334">
        <f>IF(ISERROR(VLOOKUP(VLOOKUP($A36, 'E4 TB Allocation Details'!$A$18:$L$217, MATCH("Customer ID", 'E4 TB Allocation Details'!$A$18:$L$18, 0),FALSE), 'E2 Allocators'!$B$15:$W$361, MATCH('O5 Details by Class &amp; Accounts'!AK$18, 'E2 Allocators'!$B$15:$W$15, 0),FALSE)*$G36), 0, VLOOKUP(VLOOKUP($A36, 'E4 TB Allocation Details'!$A$18:$L$217, MATCH("Customer ID", 'E4 TB Allocation Details'!$A$18:$L$18, 0),FALSE), 'E2 Allocators'!$B$15:$W$361, MATCH('O5 Details by Class &amp; Accounts'!AK$18, 'E2 Allocators'!$B$15:$W$15, 0),FALSE)*$G36)</f>
        <v>0</v>
      </c>
      <c r="AL36" s="1334">
        <f>IF(ISERROR(VLOOKUP(VLOOKUP($A36, 'E4 TB Allocation Details'!$A$18:$L$217, MATCH("Customer ID", 'E4 TB Allocation Details'!$A$18:$L$18, 0),FALSE), 'E2 Allocators'!$B$15:$W$361, MATCH('O5 Details by Class &amp; Accounts'!AL$18, 'E2 Allocators'!$B$15:$W$15, 0),FALSE)*$G36), 0, VLOOKUP(VLOOKUP($A36, 'E4 TB Allocation Details'!$A$18:$L$217, MATCH("Customer ID", 'E4 TB Allocation Details'!$A$18:$L$18, 0),FALSE), 'E2 Allocators'!$B$15:$W$361, MATCH('O5 Details by Class &amp; Accounts'!AL$18, 'E2 Allocators'!$B$15:$W$15, 0),FALSE)*$G36)</f>
        <v>0</v>
      </c>
      <c r="AM36" s="1334">
        <f>IF(ISERROR(VLOOKUP(VLOOKUP($A36, 'E4 TB Allocation Details'!$A$18:$L$217, MATCH("Customer ID", 'E4 TB Allocation Details'!$A$18:$L$18, 0),FALSE), 'E2 Allocators'!$B$15:$W$361, MATCH('O5 Details by Class &amp; Accounts'!AM$18, 'E2 Allocators'!$B$15:$W$15, 0),FALSE)*$G36), 0, VLOOKUP(VLOOKUP($A36, 'E4 TB Allocation Details'!$A$18:$L$217, MATCH("Customer ID", 'E4 TB Allocation Details'!$A$18:$L$18, 0),FALSE), 'E2 Allocators'!$B$15:$W$361, MATCH('O5 Details by Class &amp; Accounts'!AM$18, 'E2 Allocators'!$B$15:$W$15, 0),FALSE)*$G36)</f>
        <v>0</v>
      </c>
      <c r="AN36" s="1334">
        <f>IF(ISERROR(VLOOKUP(VLOOKUP($A36, 'E4 TB Allocation Details'!$A$18:$L$217, MATCH("Customer ID", 'E4 TB Allocation Details'!$A$18:$L$18, 0),FALSE), 'E2 Allocators'!$B$15:$W$361, MATCH('O5 Details by Class &amp; Accounts'!AN$18, 'E2 Allocators'!$B$15:$W$15, 0),FALSE)*$G36), 0, VLOOKUP(VLOOKUP($A36, 'E4 TB Allocation Details'!$A$18:$L$217, MATCH("Customer ID", 'E4 TB Allocation Details'!$A$18:$L$18, 0),FALSE), 'E2 Allocators'!$B$15:$W$361, MATCH('O5 Details by Class &amp; Accounts'!AN$18, 'E2 Allocators'!$B$15:$W$15, 0),FALSE)*$G36)</f>
        <v>0</v>
      </c>
      <c r="AO36" s="1334">
        <f>IF(ISERROR(VLOOKUP(VLOOKUP($A36, 'E4 TB Allocation Details'!$A$18:$L$217, MATCH("Customer ID", 'E4 TB Allocation Details'!$A$18:$L$18, 0),FALSE), 'E2 Allocators'!$B$15:$W$361, MATCH('O5 Details by Class &amp; Accounts'!AO$18, 'E2 Allocators'!$B$15:$W$15, 0),FALSE)*$G36), 0, VLOOKUP(VLOOKUP($A36, 'E4 TB Allocation Details'!$A$18:$L$217, MATCH("Customer ID", 'E4 TB Allocation Details'!$A$18:$L$18, 0),FALSE), 'E2 Allocators'!$B$15:$W$361, MATCH('O5 Details by Class &amp; Accounts'!AO$18, 'E2 Allocators'!$B$15:$W$15, 0),FALSE)*$G36)</f>
        <v>0</v>
      </c>
      <c r="AP36" s="1334">
        <f>IF(ISERROR(VLOOKUP(VLOOKUP($A36, 'E4 TB Allocation Details'!$A$18:$L$217, MATCH("Customer ID", 'E4 TB Allocation Details'!$A$18:$L$18, 0),FALSE), 'E2 Allocators'!$B$15:$W$361, MATCH('O5 Details by Class &amp; Accounts'!AP$18, 'E2 Allocators'!$B$15:$W$15, 0),FALSE)*$G36), 0, VLOOKUP(VLOOKUP($A36, 'E4 TB Allocation Details'!$A$18:$L$217, MATCH("Customer ID", 'E4 TB Allocation Details'!$A$18:$L$18, 0),FALSE), 'E2 Allocators'!$B$15:$W$361, MATCH('O5 Details by Class &amp; Accounts'!AP$18, 'E2 Allocators'!$B$15:$W$15, 0),FALSE)*$G36)</f>
        <v>0</v>
      </c>
      <c r="AQ36" s="1334">
        <f>IF(ISERROR(VLOOKUP(VLOOKUP($A36, 'E4 TB Allocation Details'!$A$18:$L$217, MATCH("Customer ID", 'E4 TB Allocation Details'!$A$18:$L$18, 0),FALSE), 'E2 Allocators'!$B$15:$W$361, MATCH('O5 Details by Class &amp; Accounts'!AQ$18, 'E2 Allocators'!$B$15:$W$15, 0),FALSE)*$G36), 0, VLOOKUP(VLOOKUP($A36, 'E4 TB Allocation Details'!$A$18:$L$217, MATCH("Customer ID", 'E4 TB Allocation Details'!$A$18:$L$18, 0),FALSE), 'E2 Allocators'!$B$15:$W$361, MATCH('O5 Details by Class &amp; Accounts'!AQ$18, 'E2 Allocators'!$B$15:$W$15, 0),FALSE)*$G36)</f>
        <v>0</v>
      </c>
      <c r="AR36" s="1334">
        <f>IF(ISERROR(VLOOKUP(VLOOKUP($A36, 'E4 TB Allocation Details'!$A$18:$L$217, MATCH("Customer ID", 'E4 TB Allocation Details'!$A$18:$L$18, 0),FALSE), 'E2 Allocators'!$B$15:$W$361, MATCH('O5 Details by Class &amp; Accounts'!AR$18, 'E2 Allocators'!$B$15:$W$15, 0),FALSE)*$G36), 0, VLOOKUP(VLOOKUP($A36, 'E4 TB Allocation Details'!$A$18:$L$217, MATCH("Customer ID", 'E4 TB Allocation Details'!$A$18:$L$18, 0),FALSE), 'E2 Allocators'!$B$15:$W$361, MATCH('O5 Details by Class &amp; Accounts'!AR$18, 'E2 Allocators'!$B$15:$W$15, 0),FALSE)*$G36)</f>
        <v>0</v>
      </c>
      <c r="AS36" s="1334">
        <f>IF(ISERROR(VLOOKUP(VLOOKUP($A36, 'E4 TB Allocation Details'!$A$18:$L$217, MATCH("Customer ID", 'E4 TB Allocation Details'!$A$18:$L$18, 0),FALSE), 'E2 Allocators'!$B$15:$W$361, MATCH('O5 Details by Class &amp; Accounts'!AS$18, 'E2 Allocators'!$B$15:$W$15, 0),FALSE)*$G36), 0, VLOOKUP(VLOOKUP($A36, 'E4 TB Allocation Details'!$A$18:$L$217, MATCH("Customer ID", 'E4 TB Allocation Details'!$A$18:$L$18, 0),FALSE), 'E2 Allocators'!$B$15:$W$361, MATCH('O5 Details by Class &amp; Accounts'!AS$18, 'E2 Allocators'!$B$15:$W$15, 0),FALSE)*$G36)</f>
        <v>0</v>
      </c>
      <c r="AT36" s="1334">
        <f>IF(ISERROR(VLOOKUP(VLOOKUP($A36, 'E4 TB Allocation Details'!$A$18:$L$217, MATCH("Customer ID", 'E4 TB Allocation Details'!$A$18:$L$18, 0),FALSE), 'E2 Allocators'!$B$15:$W$361, MATCH('O5 Details by Class &amp; Accounts'!AT$18, 'E2 Allocators'!$B$15:$W$15, 0),FALSE)*$G36), 0, VLOOKUP(VLOOKUP($A36, 'E4 TB Allocation Details'!$A$18:$L$217, MATCH("Customer ID", 'E4 TB Allocation Details'!$A$18:$L$18, 0),FALSE), 'E2 Allocators'!$B$15:$W$361, MATCH('O5 Details by Class &amp; Accounts'!AT$18, 'E2 Allocators'!$B$15:$W$15, 0),FALSE)*$G36)</f>
        <v>0</v>
      </c>
      <c r="AU36" s="1334">
        <f>IF(ISERROR(VLOOKUP(VLOOKUP($A36, 'E4 TB Allocation Details'!$A$18:$L$217, MATCH("Customer ID", 'E4 TB Allocation Details'!$A$18:$L$18, 0),FALSE), 'E2 Allocators'!$B$15:$W$361, MATCH('O5 Details by Class &amp; Accounts'!AU$18, 'E2 Allocators'!$B$15:$W$15, 0),FALSE)*$G36), 0, VLOOKUP(VLOOKUP($A36, 'E4 TB Allocation Details'!$A$18:$L$217, MATCH("Customer ID", 'E4 TB Allocation Details'!$A$18:$L$18, 0),FALSE), 'E2 Allocators'!$B$15:$W$361, MATCH('O5 Details by Class &amp; Accounts'!AU$18, 'E2 Allocators'!$B$15:$W$15, 0),FALSE)*$G36)</f>
        <v>0</v>
      </c>
      <c r="AV36" s="1334">
        <f>IF(ISERROR(VLOOKUP(VLOOKUP($A36, 'E4 TB Allocation Details'!$A$18:$L$217, MATCH("Customer ID", 'E4 TB Allocation Details'!$A$18:$L$18, 0),FALSE), 'E2 Allocators'!$B$15:$W$361, MATCH('O5 Details by Class &amp; Accounts'!AV$18, 'E2 Allocators'!$B$15:$W$15, 0),FALSE)*$G36), 0, VLOOKUP(VLOOKUP($A36, 'E4 TB Allocation Details'!$A$18:$L$217, MATCH("Customer ID", 'E4 TB Allocation Details'!$A$18:$L$18, 0),FALSE), 'E2 Allocators'!$B$15:$W$361, MATCH('O5 Details by Class &amp; Accounts'!AV$18, 'E2 Allocators'!$B$15:$W$15, 0),FALSE)*$G36)</f>
        <v>0</v>
      </c>
      <c r="AW36" s="1334">
        <f>IF(ISERROR(VLOOKUP(VLOOKUP($A36, 'E4 TB Allocation Details'!$A$18:$L$217, MATCH("Customer ID", 'E4 TB Allocation Details'!$A$18:$L$18, 0),FALSE), 'E2 Allocators'!$B$15:$W$361, MATCH('O5 Details by Class &amp; Accounts'!AW$18, 'E2 Allocators'!$B$15:$W$15, 0),FALSE)*$G36), 0, VLOOKUP(VLOOKUP($A36, 'E4 TB Allocation Details'!$A$18:$L$217, MATCH("Customer ID", 'E4 TB Allocation Details'!$A$18:$L$18, 0),FALSE), 'E2 Allocators'!$B$15:$W$361, MATCH('O5 Details by Class &amp; Accounts'!AW$18, 'E2 Allocators'!$B$15:$W$15, 0),FALSE)*$G36)</f>
        <v>0</v>
      </c>
      <c r="AX36" s="1334">
        <f>SUM(AD36:AW36)</f>
        <v>0</v>
      </c>
      <c r="AY36" s="1334">
        <f>IF(ISERROR(VLOOKUP(VLOOKUP($A36, 'E4 TB Allocation Details'!$A$18:$L$217, MATCH("Misc ID", 'E4 TB Allocation Details'!$A$18:$L$18, 0),FALSE), 'E2 Allocators'!$B$15:$W$361, MATCH('O5 Details by Class &amp; Accounts'!AY$18, 'E2 Allocators'!$B$15:$W$15, 0),FALSE)*$E36), 0, VLOOKUP(VLOOKUP($A36, 'E4 TB Allocation Details'!$A$18:$L$217, MATCH("Misc ID", 'E4 TB Allocation Details'!$A$18:$L$18, 0),FALSE), 'E2 Allocators'!$B$15:$W$361, MATCH('O5 Details by Class &amp; Accounts'!AY$18, 'E2 Allocators'!$B$15:$W$15, 0),FALSE)*$E36)</f>
        <v>0</v>
      </c>
      <c r="AZ36" s="1334">
        <f>IF(ISERROR(VLOOKUP(VLOOKUP($A36, 'E4 TB Allocation Details'!$A$18:$L$217, MATCH("Misc ID", 'E4 TB Allocation Details'!$A$18:$L$18, 0),FALSE), 'E2 Allocators'!$B$15:$W$361, MATCH('O5 Details by Class &amp; Accounts'!AZ$18, 'E2 Allocators'!$B$15:$W$15, 0),FALSE)*$E36), 0, VLOOKUP(VLOOKUP($A36, 'E4 TB Allocation Details'!$A$18:$L$217, MATCH("Misc ID", 'E4 TB Allocation Details'!$A$18:$L$18, 0),FALSE), 'E2 Allocators'!$B$15:$W$361, MATCH('O5 Details by Class &amp; Accounts'!AZ$18, 'E2 Allocators'!$B$15:$W$15, 0),FALSE)*$E36)</f>
        <v>0</v>
      </c>
      <c r="BA36" s="1334">
        <f>IF(ISERROR(VLOOKUP(VLOOKUP($A36, 'E4 TB Allocation Details'!$A$18:$L$217, MATCH("Misc ID", 'E4 TB Allocation Details'!$A$18:$L$18, 0),FALSE), 'E2 Allocators'!$B$15:$W$361, MATCH('O5 Details by Class &amp; Accounts'!BA$18, 'E2 Allocators'!$B$15:$W$15, 0),FALSE)*$E36), 0, VLOOKUP(VLOOKUP($A36, 'E4 TB Allocation Details'!$A$18:$L$217, MATCH("Misc ID", 'E4 TB Allocation Details'!$A$18:$L$18, 0),FALSE), 'E2 Allocators'!$B$15:$W$361, MATCH('O5 Details by Class &amp; Accounts'!BA$18, 'E2 Allocators'!$B$15:$W$15, 0),FALSE)*$E36)</f>
        <v>0</v>
      </c>
      <c r="BB36" s="1334">
        <f>IF(ISERROR(VLOOKUP(VLOOKUP($A36, 'E4 TB Allocation Details'!$A$18:$L$217, MATCH("Misc ID", 'E4 TB Allocation Details'!$A$18:$L$18, 0),FALSE), 'E2 Allocators'!$B$15:$W$361, MATCH('O5 Details by Class &amp; Accounts'!BB$18, 'E2 Allocators'!$B$15:$W$15, 0),FALSE)*$E36), 0, VLOOKUP(VLOOKUP($A36, 'E4 TB Allocation Details'!$A$18:$L$217, MATCH("Misc ID", 'E4 TB Allocation Details'!$A$18:$L$18, 0),FALSE), 'E2 Allocators'!$B$15:$W$361, MATCH('O5 Details by Class &amp; Accounts'!BB$18, 'E2 Allocators'!$B$15:$W$15, 0),FALSE)*$E36)</f>
        <v>0</v>
      </c>
      <c r="BC36" s="1334">
        <f>IF(ISERROR(VLOOKUP(VLOOKUP($A36, 'E4 TB Allocation Details'!$A$18:$L$217, MATCH("Misc ID", 'E4 TB Allocation Details'!$A$18:$L$18, 0),FALSE), 'E2 Allocators'!$B$15:$W$361, MATCH('O5 Details by Class &amp; Accounts'!BC$18, 'E2 Allocators'!$B$15:$W$15, 0),FALSE)*$E36), 0, VLOOKUP(VLOOKUP($A36, 'E4 TB Allocation Details'!$A$18:$L$217, MATCH("Misc ID", 'E4 TB Allocation Details'!$A$18:$L$18, 0),FALSE), 'E2 Allocators'!$B$15:$W$361, MATCH('O5 Details by Class &amp; Accounts'!BC$18, 'E2 Allocators'!$B$15:$W$15, 0),FALSE)*$E36)</f>
        <v>0</v>
      </c>
      <c r="BD36" s="1334">
        <f>IF(ISERROR(VLOOKUP(VLOOKUP($A36, 'E4 TB Allocation Details'!$A$18:$L$217, MATCH("Misc ID", 'E4 TB Allocation Details'!$A$18:$L$18, 0),FALSE), 'E2 Allocators'!$B$15:$W$361, MATCH('O5 Details by Class &amp; Accounts'!BD$18, 'E2 Allocators'!$B$15:$W$15, 0),FALSE)*$E36), 0, VLOOKUP(VLOOKUP($A36, 'E4 TB Allocation Details'!$A$18:$L$217, MATCH("Misc ID", 'E4 TB Allocation Details'!$A$18:$L$18, 0),FALSE), 'E2 Allocators'!$B$15:$W$361, MATCH('O5 Details by Class &amp; Accounts'!BD$18, 'E2 Allocators'!$B$15:$W$15, 0),FALSE)*$E36)</f>
        <v>0</v>
      </c>
      <c r="BE36" s="1334">
        <f>IF(ISERROR(VLOOKUP(VLOOKUP($A36, 'E4 TB Allocation Details'!$A$18:$L$217, MATCH("Misc ID", 'E4 TB Allocation Details'!$A$18:$L$18, 0),FALSE), 'E2 Allocators'!$B$15:$W$361, MATCH('O5 Details by Class &amp; Accounts'!BE$18, 'E2 Allocators'!$B$15:$W$15, 0),FALSE)*$E36), 0, VLOOKUP(VLOOKUP($A36, 'E4 TB Allocation Details'!$A$18:$L$217, MATCH("Misc ID", 'E4 TB Allocation Details'!$A$18:$L$18, 0),FALSE), 'E2 Allocators'!$B$15:$W$361, MATCH('O5 Details by Class &amp; Accounts'!BE$18, 'E2 Allocators'!$B$15:$W$15, 0),FALSE)*$E36)</f>
        <v>0</v>
      </c>
      <c r="BF36" s="1334">
        <f>IF(ISERROR(VLOOKUP(VLOOKUP($A36, 'E4 TB Allocation Details'!$A$18:$L$217, MATCH("Misc ID", 'E4 TB Allocation Details'!$A$18:$L$18, 0),FALSE), 'E2 Allocators'!$B$15:$W$361, MATCH('O5 Details by Class &amp; Accounts'!BF$18, 'E2 Allocators'!$B$15:$W$15, 0),FALSE)*$E36), 0, VLOOKUP(VLOOKUP($A36, 'E4 TB Allocation Details'!$A$18:$L$217, MATCH("Misc ID", 'E4 TB Allocation Details'!$A$18:$L$18, 0),FALSE), 'E2 Allocators'!$B$15:$W$361, MATCH('O5 Details by Class &amp; Accounts'!BF$18, 'E2 Allocators'!$B$15:$W$15, 0),FALSE)*$E36)</f>
        <v>0</v>
      </c>
      <c r="BG36" s="1334">
        <f>IF(ISERROR(VLOOKUP(VLOOKUP($A36, 'E4 TB Allocation Details'!$A$18:$L$217, MATCH("Misc ID", 'E4 TB Allocation Details'!$A$18:$L$18, 0),FALSE), 'E2 Allocators'!$B$15:$W$361, MATCH('O5 Details by Class &amp; Accounts'!BG$18, 'E2 Allocators'!$B$15:$W$15, 0),FALSE)*$E36), 0, VLOOKUP(VLOOKUP($A36, 'E4 TB Allocation Details'!$A$18:$L$217, MATCH("Misc ID", 'E4 TB Allocation Details'!$A$18:$L$18, 0),FALSE), 'E2 Allocators'!$B$15:$W$361, MATCH('O5 Details by Class &amp; Accounts'!BG$18, 'E2 Allocators'!$B$15:$W$15, 0),FALSE)*$E36)</f>
        <v>0</v>
      </c>
      <c r="BH36" s="1334">
        <f>IF(ISERROR(VLOOKUP(VLOOKUP($A36, 'E4 TB Allocation Details'!$A$18:$L$217, MATCH("Misc ID", 'E4 TB Allocation Details'!$A$18:$L$18, 0),FALSE), 'E2 Allocators'!$B$15:$W$361, MATCH('O5 Details by Class &amp; Accounts'!BH$18, 'E2 Allocators'!$B$15:$W$15, 0),FALSE)*$E36), 0, VLOOKUP(VLOOKUP($A36, 'E4 TB Allocation Details'!$A$18:$L$217, MATCH("Misc ID", 'E4 TB Allocation Details'!$A$18:$L$18, 0),FALSE), 'E2 Allocators'!$B$15:$W$361, MATCH('O5 Details by Class &amp; Accounts'!BH$18, 'E2 Allocators'!$B$15:$W$15, 0),FALSE)*$E36)</f>
        <v>0</v>
      </c>
      <c r="BI36" s="1334">
        <f>IF(ISERROR(VLOOKUP(VLOOKUP($A36, 'E4 TB Allocation Details'!$A$18:$L$217, MATCH("Misc ID", 'E4 TB Allocation Details'!$A$18:$L$18, 0),FALSE), 'E2 Allocators'!$B$15:$W$361, MATCH('O5 Details by Class &amp; Accounts'!BI$18, 'E2 Allocators'!$B$15:$W$15, 0),FALSE)*$E36), 0, VLOOKUP(VLOOKUP($A36, 'E4 TB Allocation Details'!$A$18:$L$217, MATCH("Misc ID", 'E4 TB Allocation Details'!$A$18:$L$18, 0),FALSE), 'E2 Allocators'!$B$15:$W$361, MATCH('O5 Details by Class &amp; Accounts'!BI$18, 'E2 Allocators'!$B$15:$W$15, 0),FALSE)*$E36)</f>
        <v>0</v>
      </c>
      <c r="BJ36" s="1334">
        <f>IF(ISERROR(VLOOKUP(VLOOKUP($A36, 'E4 TB Allocation Details'!$A$18:$L$217, MATCH("Misc ID", 'E4 TB Allocation Details'!$A$18:$L$18, 0),FALSE), 'E2 Allocators'!$B$15:$W$361, MATCH('O5 Details by Class &amp; Accounts'!BJ$18, 'E2 Allocators'!$B$15:$W$15, 0),FALSE)*$E36), 0, VLOOKUP(VLOOKUP($A36, 'E4 TB Allocation Details'!$A$18:$L$217, MATCH("Misc ID", 'E4 TB Allocation Details'!$A$18:$L$18, 0),FALSE), 'E2 Allocators'!$B$15:$W$361, MATCH('O5 Details by Class &amp; Accounts'!BJ$18, 'E2 Allocators'!$B$15:$W$15, 0),FALSE)*$E36)</f>
        <v>0</v>
      </c>
      <c r="BK36" s="1334">
        <f>IF(ISERROR(VLOOKUP(VLOOKUP($A36, 'E4 TB Allocation Details'!$A$18:$L$217, MATCH("Misc ID", 'E4 TB Allocation Details'!$A$18:$L$18, 0),FALSE), 'E2 Allocators'!$B$15:$W$361, MATCH('O5 Details by Class &amp; Accounts'!BK$18, 'E2 Allocators'!$B$15:$W$15, 0),FALSE)*$E36), 0, VLOOKUP(VLOOKUP($A36, 'E4 TB Allocation Details'!$A$18:$L$217, MATCH("Misc ID", 'E4 TB Allocation Details'!$A$18:$L$18, 0),FALSE), 'E2 Allocators'!$B$15:$W$361, MATCH('O5 Details by Class &amp; Accounts'!BK$18, 'E2 Allocators'!$B$15:$W$15, 0),FALSE)*$E36)</f>
        <v>0</v>
      </c>
      <c r="BL36" s="1334">
        <f>IF(ISERROR(VLOOKUP(VLOOKUP($A36, 'E4 TB Allocation Details'!$A$18:$L$217, MATCH("Misc ID", 'E4 TB Allocation Details'!$A$18:$L$18, 0),FALSE), 'E2 Allocators'!$B$15:$W$361, MATCH('O5 Details by Class &amp; Accounts'!BL$18, 'E2 Allocators'!$B$15:$W$15, 0),FALSE)*$E36), 0, VLOOKUP(VLOOKUP($A36, 'E4 TB Allocation Details'!$A$18:$L$217, MATCH("Misc ID", 'E4 TB Allocation Details'!$A$18:$L$18, 0),FALSE), 'E2 Allocators'!$B$15:$W$361, MATCH('O5 Details by Class &amp; Accounts'!BL$18, 'E2 Allocators'!$B$15:$W$15, 0),FALSE)*$E36)</f>
        <v>0</v>
      </c>
      <c r="BM36" s="1334">
        <f>IF(ISERROR(VLOOKUP(VLOOKUP($A36, 'E4 TB Allocation Details'!$A$18:$L$217, MATCH("Misc ID", 'E4 TB Allocation Details'!$A$18:$L$18, 0),FALSE), 'E2 Allocators'!$B$15:$W$361, MATCH('O5 Details by Class &amp; Accounts'!BM$18, 'E2 Allocators'!$B$15:$W$15, 0),FALSE)*$E36), 0, VLOOKUP(VLOOKUP($A36, 'E4 TB Allocation Details'!$A$18:$L$217, MATCH("Misc ID", 'E4 TB Allocation Details'!$A$18:$L$18, 0),FALSE), 'E2 Allocators'!$B$15:$W$361, MATCH('O5 Details by Class &amp; Accounts'!BM$18, 'E2 Allocators'!$B$15:$W$15, 0),FALSE)*$E36)</f>
        <v>0</v>
      </c>
      <c r="BN36" s="1334">
        <f>IF(ISERROR(VLOOKUP(VLOOKUP($A36, 'E4 TB Allocation Details'!$A$18:$L$217, MATCH("Misc ID", 'E4 TB Allocation Details'!$A$18:$L$18, 0),FALSE), 'E2 Allocators'!$B$15:$W$361, MATCH('O5 Details by Class &amp; Accounts'!BN$18, 'E2 Allocators'!$B$15:$W$15, 0),FALSE)*$E36), 0, VLOOKUP(VLOOKUP($A36, 'E4 TB Allocation Details'!$A$18:$L$217, MATCH("Misc ID", 'E4 TB Allocation Details'!$A$18:$L$18, 0),FALSE), 'E2 Allocators'!$B$15:$W$361, MATCH('O5 Details by Class &amp; Accounts'!BN$18, 'E2 Allocators'!$B$15:$W$15, 0),FALSE)*$E36)</f>
        <v>0</v>
      </c>
      <c r="BO36" s="1334">
        <f>IF(ISERROR(VLOOKUP(VLOOKUP($A36, 'E4 TB Allocation Details'!$A$18:$L$217, MATCH("Misc ID", 'E4 TB Allocation Details'!$A$18:$L$18, 0),FALSE), 'E2 Allocators'!$B$15:$W$361, MATCH('O5 Details by Class &amp; Accounts'!BO$18, 'E2 Allocators'!$B$15:$W$15, 0),FALSE)*$E36), 0, VLOOKUP(VLOOKUP($A36, 'E4 TB Allocation Details'!$A$18:$L$217, MATCH("Misc ID", 'E4 TB Allocation Details'!$A$18:$L$18, 0),FALSE), 'E2 Allocators'!$B$15:$W$361, MATCH('O5 Details by Class &amp; Accounts'!BO$18, 'E2 Allocators'!$B$15:$W$15, 0),FALSE)*$E36)</f>
        <v>0</v>
      </c>
      <c r="BP36" s="1334">
        <f>IF(ISERROR(VLOOKUP(VLOOKUP($A36, 'E4 TB Allocation Details'!$A$18:$L$217, MATCH("Misc ID", 'E4 TB Allocation Details'!$A$18:$L$18, 0),FALSE), 'E2 Allocators'!$B$15:$W$361, MATCH('O5 Details by Class &amp; Accounts'!BP$18, 'E2 Allocators'!$B$15:$W$15, 0),FALSE)*$E36), 0, VLOOKUP(VLOOKUP($A36, 'E4 TB Allocation Details'!$A$18:$L$217, MATCH("Misc ID", 'E4 TB Allocation Details'!$A$18:$L$18, 0),FALSE), 'E2 Allocators'!$B$15:$W$361, MATCH('O5 Details by Class &amp; Accounts'!BP$18, 'E2 Allocators'!$B$15:$W$15, 0),FALSE)*$E36)</f>
        <v>0</v>
      </c>
      <c r="BQ36" s="1334">
        <f>IF(ISERROR(VLOOKUP(VLOOKUP($A36, 'E4 TB Allocation Details'!$A$18:$L$217, MATCH("Misc ID", 'E4 TB Allocation Details'!$A$18:$L$18, 0),FALSE), 'E2 Allocators'!$B$15:$W$361, MATCH('O5 Details by Class &amp; Accounts'!BQ$18, 'E2 Allocators'!$B$15:$W$15, 0),FALSE)*$E36), 0, VLOOKUP(VLOOKUP($A36, 'E4 TB Allocation Details'!$A$18:$L$217, MATCH("Misc ID", 'E4 TB Allocation Details'!$A$18:$L$18, 0),FALSE), 'E2 Allocators'!$B$15:$W$361, MATCH('O5 Details by Class &amp; Accounts'!BQ$18, 'E2 Allocators'!$B$15:$W$15, 0),FALSE)*$E36)</f>
        <v>0</v>
      </c>
      <c r="BR36" s="1334">
        <f>IF(ISERROR(VLOOKUP(VLOOKUP($A36, 'E4 TB Allocation Details'!$A$18:$L$217, MATCH("Misc ID", 'E4 TB Allocation Details'!$A$18:$L$18, 0),FALSE), 'E2 Allocators'!$B$15:$W$361, MATCH('O5 Details by Class &amp; Accounts'!BR$18, 'E2 Allocators'!$B$15:$W$15, 0),FALSE)*$E36), 0, VLOOKUP(VLOOKUP($A36, 'E4 TB Allocation Details'!$A$18:$L$217, MATCH("Misc ID", 'E4 TB Allocation Details'!$A$18:$L$18, 0),FALSE), 'E2 Allocators'!$B$15:$W$361, MATCH('O5 Details by Class &amp; Accounts'!BR$18, 'E2 Allocators'!$B$15:$W$15, 0),FALSE)*$E36)</f>
        <v>0</v>
      </c>
      <c r="BS36" s="1334">
        <f>SUM(AY36:BR36)</f>
        <v>0</v>
      </c>
      <c r="BT36" s="1334">
        <f>IF(ISERROR(VLOOKUP(VLOOKUP($A36, 'E4 TB Allocation Details'!$A$18:$L$217, MATCH("A &amp; G ID", 'E4 TB Allocation Details'!$A$18:$L$18, 0),FALSE), 'E2 Allocators'!$B$15:$W$361, MATCH('O5 Details by Class &amp; Accounts'!BT$18, 'E2 Allocators'!$B$15:$W$15, 0),FALSE)*$E36), 0, VLOOKUP(VLOOKUP($A36, 'E4 TB Allocation Details'!$A$18:$L$217, MATCH("A &amp; G ID", 'E4 TB Allocation Details'!$A$18:$L$18, 0),FALSE), 'E2 Allocators'!$B$15:$W$361, MATCH('O5 Details by Class &amp; Accounts'!BT$18, 'E2 Allocators'!$B$15:$W$15, 0),FALSE)*$E36)</f>
        <v>0</v>
      </c>
      <c r="BU36" s="1334">
        <f>IF(ISERROR(VLOOKUP(VLOOKUP($A36, 'E4 TB Allocation Details'!$A$18:$L$217, MATCH("A &amp; G ID", 'E4 TB Allocation Details'!$A$18:$L$18, 0),FALSE), 'E2 Allocators'!$B$15:$W$361, MATCH('O5 Details by Class &amp; Accounts'!BU$18, 'E2 Allocators'!$B$15:$W$15, 0),FALSE)*$E36), 0, VLOOKUP(VLOOKUP($A36, 'E4 TB Allocation Details'!$A$18:$L$217, MATCH("A &amp; G ID", 'E4 TB Allocation Details'!$A$18:$L$18, 0),FALSE), 'E2 Allocators'!$B$15:$W$361, MATCH('O5 Details by Class &amp; Accounts'!BU$18, 'E2 Allocators'!$B$15:$W$15, 0),FALSE)*$E36)</f>
        <v>0</v>
      </c>
      <c r="BV36" s="1334">
        <f>IF(ISERROR(VLOOKUP(VLOOKUP($A36, 'E4 TB Allocation Details'!$A$18:$L$217, MATCH("A &amp; G ID", 'E4 TB Allocation Details'!$A$18:$L$18, 0),FALSE), 'E2 Allocators'!$B$15:$W$361, MATCH('O5 Details by Class &amp; Accounts'!BV$18, 'E2 Allocators'!$B$15:$W$15, 0),FALSE)*$E36), 0, VLOOKUP(VLOOKUP($A36, 'E4 TB Allocation Details'!$A$18:$L$217, MATCH("A &amp; G ID", 'E4 TB Allocation Details'!$A$18:$L$18, 0),FALSE), 'E2 Allocators'!$B$15:$W$361, MATCH('O5 Details by Class &amp; Accounts'!BV$18, 'E2 Allocators'!$B$15:$W$15, 0),FALSE)*$E36)</f>
        <v>0</v>
      </c>
      <c r="BW36" s="1334">
        <f>IF(ISERROR(VLOOKUP(VLOOKUP($A36, 'E4 TB Allocation Details'!$A$18:$L$217, MATCH("A &amp; G ID", 'E4 TB Allocation Details'!$A$18:$L$18, 0),FALSE), 'E2 Allocators'!$B$15:$W$361, MATCH('O5 Details by Class &amp; Accounts'!BW$18, 'E2 Allocators'!$B$15:$W$15, 0),FALSE)*$E36), 0, VLOOKUP(VLOOKUP($A36, 'E4 TB Allocation Details'!$A$18:$L$217, MATCH("A &amp; G ID", 'E4 TB Allocation Details'!$A$18:$L$18, 0),FALSE), 'E2 Allocators'!$B$15:$W$361, MATCH('O5 Details by Class &amp; Accounts'!BW$18, 'E2 Allocators'!$B$15:$W$15, 0),FALSE)*$E36)</f>
        <v>0</v>
      </c>
      <c r="BX36" s="1334">
        <f>IF(ISERROR(VLOOKUP(VLOOKUP($A36, 'E4 TB Allocation Details'!$A$18:$L$217, MATCH("A &amp; G ID", 'E4 TB Allocation Details'!$A$18:$L$18, 0),FALSE), 'E2 Allocators'!$B$15:$W$361, MATCH('O5 Details by Class &amp; Accounts'!BX$18, 'E2 Allocators'!$B$15:$W$15, 0),FALSE)*$E36), 0, VLOOKUP(VLOOKUP($A36, 'E4 TB Allocation Details'!$A$18:$L$217, MATCH("A &amp; G ID", 'E4 TB Allocation Details'!$A$18:$L$18, 0),FALSE), 'E2 Allocators'!$B$15:$W$361, MATCH('O5 Details by Class &amp; Accounts'!BX$18, 'E2 Allocators'!$B$15:$W$15, 0),FALSE)*$E36)</f>
        <v>0</v>
      </c>
      <c r="BY36" s="1334">
        <f>IF(ISERROR(VLOOKUP(VLOOKUP($A36, 'E4 TB Allocation Details'!$A$18:$L$217, MATCH("A &amp; G ID", 'E4 TB Allocation Details'!$A$18:$L$18, 0),FALSE), 'E2 Allocators'!$B$15:$W$361, MATCH('O5 Details by Class &amp; Accounts'!BY$18, 'E2 Allocators'!$B$15:$W$15, 0),FALSE)*$E36), 0, VLOOKUP(VLOOKUP($A36, 'E4 TB Allocation Details'!$A$18:$L$217, MATCH("A &amp; G ID", 'E4 TB Allocation Details'!$A$18:$L$18, 0),FALSE), 'E2 Allocators'!$B$15:$W$361, MATCH('O5 Details by Class &amp; Accounts'!BY$18, 'E2 Allocators'!$B$15:$W$15, 0),FALSE)*$E36)</f>
        <v>0</v>
      </c>
      <c r="BZ36" s="1334">
        <f>IF(ISERROR(VLOOKUP(VLOOKUP($A36, 'E4 TB Allocation Details'!$A$18:$L$217, MATCH("A &amp; G ID", 'E4 TB Allocation Details'!$A$18:$L$18, 0),FALSE), 'E2 Allocators'!$B$15:$W$361, MATCH('O5 Details by Class &amp; Accounts'!BZ$18, 'E2 Allocators'!$B$15:$W$15, 0),FALSE)*$E36), 0, VLOOKUP(VLOOKUP($A36, 'E4 TB Allocation Details'!$A$18:$L$217, MATCH("A &amp; G ID", 'E4 TB Allocation Details'!$A$18:$L$18, 0),FALSE), 'E2 Allocators'!$B$15:$W$361, MATCH('O5 Details by Class &amp; Accounts'!BZ$18, 'E2 Allocators'!$B$15:$W$15, 0),FALSE)*$E36)</f>
        <v>0</v>
      </c>
      <c r="CA36" s="1334">
        <f>IF(ISERROR(VLOOKUP(VLOOKUP($A36, 'E4 TB Allocation Details'!$A$18:$L$217, MATCH("A &amp; G ID", 'E4 TB Allocation Details'!$A$18:$L$18, 0),FALSE), 'E2 Allocators'!$B$15:$W$361, MATCH('O5 Details by Class &amp; Accounts'!CA$18, 'E2 Allocators'!$B$15:$W$15, 0),FALSE)*$E36), 0, VLOOKUP(VLOOKUP($A36, 'E4 TB Allocation Details'!$A$18:$L$217, MATCH("A &amp; G ID", 'E4 TB Allocation Details'!$A$18:$L$18, 0),FALSE), 'E2 Allocators'!$B$15:$W$361, MATCH('O5 Details by Class &amp; Accounts'!CA$18, 'E2 Allocators'!$B$15:$W$15, 0),FALSE)*$E36)</f>
        <v>0</v>
      </c>
      <c r="CB36" s="1334">
        <f>IF(ISERROR(VLOOKUP(VLOOKUP($A36, 'E4 TB Allocation Details'!$A$18:$L$217, MATCH("A &amp; G ID", 'E4 TB Allocation Details'!$A$18:$L$18, 0),FALSE), 'E2 Allocators'!$B$15:$W$361, MATCH('O5 Details by Class &amp; Accounts'!CB$18, 'E2 Allocators'!$B$15:$W$15, 0),FALSE)*$E36), 0, VLOOKUP(VLOOKUP($A36, 'E4 TB Allocation Details'!$A$18:$L$217, MATCH("A &amp; G ID", 'E4 TB Allocation Details'!$A$18:$L$18, 0),FALSE), 'E2 Allocators'!$B$15:$W$361, MATCH('O5 Details by Class &amp; Accounts'!CB$18, 'E2 Allocators'!$B$15:$W$15, 0),FALSE)*$E36)</f>
        <v>0</v>
      </c>
      <c r="CC36" s="1334">
        <f>IF(ISERROR(VLOOKUP(VLOOKUP($A36, 'E4 TB Allocation Details'!$A$18:$L$217, MATCH("A &amp; G ID", 'E4 TB Allocation Details'!$A$18:$L$18, 0),FALSE), 'E2 Allocators'!$B$15:$W$361, MATCH('O5 Details by Class &amp; Accounts'!CC$18, 'E2 Allocators'!$B$15:$W$15, 0),FALSE)*$E36), 0, VLOOKUP(VLOOKUP($A36, 'E4 TB Allocation Details'!$A$18:$L$217, MATCH("A &amp; G ID", 'E4 TB Allocation Details'!$A$18:$L$18, 0),FALSE), 'E2 Allocators'!$B$15:$W$361, MATCH('O5 Details by Class &amp; Accounts'!CC$18, 'E2 Allocators'!$B$15:$W$15, 0),FALSE)*$E36)</f>
        <v>0</v>
      </c>
      <c r="CD36" s="1334">
        <f>IF(ISERROR(VLOOKUP(VLOOKUP($A36, 'E4 TB Allocation Details'!$A$18:$L$217, MATCH("A &amp; G ID", 'E4 TB Allocation Details'!$A$18:$L$18, 0),FALSE), 'E2 Allocators'!$B$15:$W$361, MATCH('O5 Details by Class &amp; Accounts'!CD$18, 'E2 Allocators'!$B$15:$W$15, 0),FALSE)*$E36), 0, VLOOKUP(VLOOKUP($A36, 'E4 TB Allocation Details'!$A$18:$L$217, MATCH("A &amp; G ID", 'E4 TB Allocation Details'!$A$18:$L$18, 0),FALSE), 'E2 Allocators'!$B$15:$W$361, MATCH('O5 Details by Class &amp; Accounts'!CD$18, 'E2 Allocators'!$B$15:$W$15, 0),FALSE)*$E36)</f>
        <v>0</v>
      </c>
      <c r="CE36" s="1334">
        <f>IF(ISERROR(VLOOKUP(VLOOKUP($A36, 'E4 TB Allocation Details'!$A$18:$L$217, MATCH("A &amp; G ID", 'E4 TB Allocation Details'!$A$18:$L$18, 0),FALSE), 'E2 Allocators'!$B$15:$W$361, MATCH('O5 Details by Class &amp; Accounts'!CE$18, 'E2 Allocators'!$B$15:$W$15, 0),FALSE)*$E36), 0, VLOOKUP(VLOOKUP($A36, 'E4 TB Allocation Details'!$A$18:$L$217, MATCH("A &amp; G ID", 'E4 TB Allocation Details'!$A$18:$L$18, 0),FALSE), 'E2 Allocators'!$B$15:$W$361, MATCH('O5 Details by Class &amp; Accounts'!CE$18, 'E2 Allocators'!$B$15:$W$15, 0),FALSE)*$E36)</f>
        <v>0</v>
      </c>
      <c r="CF36" s="1334">
        <f>IF(ISERROR(VLOOKUP(VLOOKUP($A36, 'E4 TB Allocation Details'!$A$18:$L$217, MATCH("A &amp; G ID", 'E4 TB Allocation Details'!$A$18:$L$18, 0),FALSE), 'E2 Allocators'!$B$15:$W$361, MATCH('O5 Details by Class &amp; Accounts'!CF$18, 'E2 Allocators'!$B$15:$W$15, 0),FALSE)*$E36), 0, VLOOKUP(VLOOKUP($A36, 'E4 TB Allocation Details'!$A$18:$L$217, MATCH("A &amp; G ID", 'E4 TB Allocation Details'!$A$18:$L$18, 0),FALSE), 'E2 Allocators'!$B$15:$W$361, MATCH('O5 Details by Class &amp; Accounts'!CF$18, 'E2 Allocators'!$B$15:$W$15, 0),FALSE)*$E36)</f>
        <v>0</v>
      </c>
      <c r="CG36" s="1334">
        <f>IF(ISERROR(VLOOKUP(VLOOKUP($A36, 'E4 TB Allocation Details'!$A$18:$L$217, MATCH("A &amp; G ID", 'E4 TB Allocation Details'!$A$18:$L$18, 0),FALSE), 'E2 Allocators'!$B$15:$W$361, MATCH('O5 Details by Class &amp; Accounts'!CG$18, 'E2 Allocators'!$B$15:$W$15, 0),FALSE)*$E36), 0, VLOOKUP(VLOOKUP($A36, 'E4 TB Allocation Details'!$A$18:$L$217, MATCH("A &amp; G ID", 'E4 TB Allocation Details'!$A$18:$L$18, 0),FALSE), 'E2 Allocators'!$B$15:$W$361, MATCH('O5 Details by Class &amp; Accounts'!CG$18, 'E2 Allocators'!$B$15:$W$15, 0),FALSE)*$E36)</f>
        <v>0</v>
      </c>
      <c r="CH36" s="1334">
        <f>IF(ISERROR(VLOOKUP(VLOOKUP($A36, 'E4 TB Allocation Details'!$A$18:$L$217, MATCH("A &amp; G ID", 'E4 TB Allocation Details'!$A$18:$L$18, 0),FALSE), 'E2 Allocators'!$B$15:$W$361, MATCH('O5 Details by Class &amp; Accounts'!CH$18, 'E2 Allocators'!$B$15:$W$15, 0),FALSE)*$E36), 0, VLOOKUP(VLOOKUP($A36, 'E4 TB Allocation Details'!$A$18:$L$217, MATCH("A &amp; G ID", 'E4 TB Allocation Details'!$A$18:$L$18, 0),FALSE), 'E2 Allocators'!$B$15:$W$361, MATCH('O5 Details by Class &amp; Accounts'!CH$18, 'E2 Allocators'!$B$15:$W$15, 0),FALSE)*$E36)</f>
        <v>0</v>
      </c>
      <c r="CI36" s="1334">
        <f>IF(ISERROR(VLOOKUP(VLOOKUP($A36, 'E4 TB Allocation Details'!$A$18:$L$217, MATCH("A &amp; G ID", 'E4 TB Allocation Details'!$A$18:$L$18, 0),FALSE), 'E2 Allocators'!$B$15:$W$361, MATCH('O5 Details by Class &amp; Accounts'!CI$18, 'E2 Allocators'!$B$15:$W$15, 0),FALSE)*$E36), 0, VLOOKUP(VLOOKUP($A36, 'E4 TB Allocation Details'!$A$18:$L$217, MATCH("A &amp; G ID", 'E4 TB Allocation Details'!$A$18:$L$18, 0),FALSE), 'E2 Allocators'!$B$15:$W$361, MATCH('O5 Details by Class &amp; Accounts'!CI$18, 'E2 Allocators'!$B$15:$W$15, 0),FALSE)*$E36)</f>
        <v>0</v>
      </c>
      <c r="CJ36" s="1334">
        <f>IF(ISERROR(VLOOKUP(VLOOKUP($A36, 'E4 TB Allocation Details'!$A$18:$L$217, MATCH("A &amp; G ID", 'E4 TB Allocation Details'!$A$18:$L$18, 0),FALSE), 'E2 Allocators'!$B$15:$W$361, MATCH('O5 Details by Class &amp; Accounts'!CJ$18, 'E2 Allocators'!$B$15:$W$15, 0),FALSE)*$E36), 0, VLOOKUP(VLOOKUP($A36, 'E4 TB Allocation Details'!$A$18:$L$217, MATCH("A &amp; G ID", 'E4 TB Allocation Details'!$A$18:$L$18, 0),FALSE), 'E2 Allocators'!$B$15:$W$361, MATCH('O5 Details by Class &amp; Accounts'!CJ$18, 'E2 Allocators'!$B$15:$W$15, 0),FALSE)*$E36)</f>
        <v>0</v>
      </c>
      <c r="CK36" s="1334">
        <f>IF(ISERROR(VLOOKUP(VLOOKUP($A36, 'E4 TB Allocation Details'!$A$18:$L$217, MATCH("A &amp; G ID", 'E4 TB Allocation Details'!$A$18:$L$18, 0),FALSE), 'E2 Allocators'!$B$15:$W$361, MATCH('O5 Details by Class &amp; Accounts'!CK$18, 'E2 Allocators'!$B$15:$W$15, 0),FALSE)*$E36), 0, VLOOKUP(VLOOKUP($A36, 'E4 TB Allocation Details'!$A$18:$L$217, MATCH("A &amp; G ID", 'E4 TB Allocation Details'!$A$18:$L$18, 0),FALSE), 'E2 Allocators'!$B$15:$W$361, MATCH('O5 Details by Class &amp; Accounts'!CK$18, 'E2 Allocators'!$B$15:$W$15, 0),FALSE)*$E36)</f>
        <v>0</v>
      </c>
      <c r="CL36" s="1334">
        <f>IF(ISERROR(VLOOKUP(VLOOKUP($A36, 'E4 TB Allocation Details'!$A$18:$L$217, MATCH("A &amp; G ID", 'E4 TB Allocation Details'!$A$18:$L$18, 0),FALSE), 'E2 Allocators'!$B$15:$W$361, MATCH('O5 Details by Class &amp; Accounts'!CL$18, 'E2 Allocators'!$B$15:$W$15, 0),FALSE)*$E36), 0, VLOOKUP(VLOOKUP($A36, 'E4 TB Allocation Details'!$A$18:$L$217, MATCH("A &amp; G ID", 'E4 TB Allocation Details'!$A$18:$L$18, 0),FALSE), 'E2 Allocators'!$B$15:$W$361, MATCH('O5 Details by Class &amp; Accounts'!CL$18, 'E2 Allocators'!$B$15:$W$15, 0),FALSE)*$E36)</f>
        <v>0</v>
      </c>
      <c r="CM36" s="1334">
        <f>IF(ISERROR(VLOOKUP(VLOOKUP($A36, 'E4 TB Allocation Details'!$A$18:$L$217, MATCH("A &amp; G ID", 'E4 TB Allocation Details'!$A$18:$L$18, 0),FALSE), 'E2 Allocators'!$B$15:$W$361, MATCH('O5 Details by Class &amp; Accounts'!CM$18, 'E2 Allocators'!$B$15:$W$15, 0),FALSE)*$E36), 0, VLOOKUP(VLOOKUP($A36, 'E4 TB Allocation Details'!$A$18:$L$217, MATCH("A &amp; G ID", 'E4 TB Allocation Details'!$A$18:$L$18, 0),FALSE), 'E2 Allocators'!$B$15:$W$361, MATCH('O5 Details by Class &amp; Accounts'!CM$18, 'E2 Allocators'!$B$15:$W$15, 0),FALSE)*$E36)</f>
        <v>0</v>
      </c>
      <c r="CN36" s="1334">
        <f>SUM(BT36:CM36)</f>
        <v>0</v>
      </c>
      <c r="CO36" s="1670">
        <f>+E36-AC36-AX36-BS36-CN36</f>
        <v>-4.5474735088646412E-13</v>
      </c>
      <c r="CQ36" s="1926" t="s">
        <v>745</v>
      </c>
    </row>
    <row r="37" spans="1:95" s="64" customFormat="1" ht="25.5" x14ac:dyDescent="0.2">
      <c r="A37" s="1100" t="s">
        <v>1355</v>
      </c>
      <c r="B37" s="1101" t="s">
        <v>1356</v>
      </c>
      <c r="C37" s="1667">
        <f>IF(ISERROR(VLOOKUP($A37,'I3 TB Data'!$A$20:$H$465,MATCH('O5 Details by Class &amp; Accounts'!$C$18, 'I3 TB Data'!$A$20:$H$20,0),0)), 0, VLOOKUP($A37,'I3 TB Data'!$A$20:$H$465,MATCH('O5 Details by Class &amp; Accounts'!$C$18,'I3 TB Data'!$A$20:$H$20,0),0))</f>
        <v>0</v>
      </c>
      <c r="D37" s="1668">
        <f>'I4 BO ASSETS'!E34</f>
        <v>3715823.90655</v>
      </c>
      <c r="E37" s="1667">
        <f>C37+D37</f>
        <v>3715823.90655</v>
      </c>
      <c r="F37" s="1669">
        <f>IF(ISERROR(VLOOKUP($A37, 'E1 Categorization'!A33:E123, MATCH("Customer Component", 'E1 Categorization'!$A$33:$E$33,0), 0)), 0, IF(VLOOKUP($A37, 'E1 Categorization'!A33:E123, MATCH("Customer Component", 'E1 Categorization'!$A$33:$E$33,0), 0)=0, 'O5 Details by Class &amp; Accounts'!$E37, IF(AND(VLOOKUP($A37, 'E1 Categorization'!A33:E123, MATCH("Customer Component", 'E1 Categorization'!$A$33:$E$33,0), 0) &gt;0, VLOOKUP($A37, 'E1 Categorization'!A33:E123, MATCH("Customer Component", 'E1 Categorization'!$A$33:$E$33,0), 0)&lt;1), 'O5 Details by Class &amp; Accounts'!$E37*(1-VLOOKUP($A37, 'E1 Categorization'!A33:E123, MATCH("Customer Component", 'E1 Categorization'!$A$33:$E$33,0), 0)), 0)))</f>
        <v>0</v>
      </c>
      <c r="G37" s="1669">
        <f>IF(ISERROR(VLOOKUP($A37, 'E1 Categorization'!A33:E123, MATCH("Customer Component", 'E1 Categorization'!$A$33:$E$33,0), 0)),0, IF(VLOOKUP($A37, 'E1 Categorization'!A33:E123, MATCH("Customer Component", 'E1 Categorization'!$A$33:$E$33,0), 0)=0, 0, IF(AND(VLOOKUP($A37, 'E1 Categorization'!A33:E123, MATCH("Customer Component", 'E1 Categorization'!$A$33:$E$33,0), 0) &gt;0, VLOOKUP($A37, 'E1 Categorization'!A33:E123, MATCH("Customer Component", 'E1 Categorization'!$A$33:$E$33,0), 0)&lt;1), 'O5 Details by Class &amp; Accounts'!$E37*(VLOOKUP($A37, 'E1 Categorization'!A33:E123, MATCH("Customer Component", 'E1 Categorization'!$A$33:$E$33,0), 0)), 'O5 Details by Class &amp; Accounts'!$E37)))</f>
        <v>3715823.90655</v>
      </c>
      <c r="H37" s="1334">
        <f>F37+G37</f>
        <v>3715823.90655</v>
      </c>
      <c r="I37" s="1334">
        <f>IF(ISERROR(VLOOKUP(VLOOKUP($A37, 'E4 TB Allocation Details'!$A$18:$L$217, MATCH("Demand ID", 'E4 TB Allocation Details'!$A$18:$L$18, 0),FALSE), 'E2 Allocators'!$B$15:$W$361, MATCH('O5 Details by Class &amp; Accounts'!I$18, 'E2 Allocators'!$B$15:$W$15, 0),FALSE)*$F37), 0, VLOOKUP(VLOOKUP($A37, 'E4 TB Allocation Details'!$A$18:$L$217, MATCH("Demand ID", 'E4 TB Allocation Details'!$A$18:$L$18, 0),FALSE), 'E2 Allocators'!$B$15:$W$361, MATCH('O5 Details by Class &amp; Accounts'!I$18, 'E2 Allocators'!$B$15:$W$15, 0),FALSE)*$F37)</f>
        <v>0</v>
      </c>
      <c r="J37" s="1334">
        <f>IF(ISERROR(VLOOKUP(VLOOKUP($A37, 'E4 TB Allocation Details'!$A$18:$L$217, MATCH("Demand ID", 'E4 TB Allocation Details'!$A$18:$L$18, 0),FALSE), 'E2 Allocators'!$B$15:$W$361, MATCH('O5 Details by Class &amp; Accounts'!J$18, 'E2 Allocators'!$B$15:$W$15, 0),FALSE)*$F37), 0, VLOOKUP(VLOOKUP($A37, 'E4 TB Allocation Details'!$A$18:$L$217, MATCH("Demand ID", 'E4 TB Allocation Details'!$A$18:$L$18, 0),FALSE), 'E2 Allocators'!$B$15:$W$361, MATCH('O5 Details by Class &amp; Accounts'!J$18, 'E2 Allocators'!$B$15:$W$15, 0),FALSE)*$F37)</f>
        <v>0</v>
      </c>
      <c r="K37" s="1334">
        <f>IF(ISERROR(VLOOKUP(VLOOKUP($A37, 'E4 TB Allocation Details'!$A$18:$L$217, MATCH("Demand ID", 'E4 TB Allocation Details'!$A$18:$L$18, 0),FALSE), 'E2 Allocators'!$B$15:$W$361, MATCH('O5 Details by Class &amp; Accounts'!K$18, 'E2 Allocators'!$B$15:$W$15, 0),FALSE)*$F37), 0, VLOOKUP(VLOOKUP($A37, 'E4 TB Allocation Details'!$A$18:$L$217, MATCH("Demand ID", 'E4 TB Allocation Details'!$A$18:$L$18, 0),FALSE), 'E2 Allocators'!$B$15:$W$361, MATCH('O5 Details by Class &amp; Accounts'!K$18, 'E2 Allocators'!$B$15:$W$15, 0),FALSE)*$F37)</f>
        <v>0</v>
      </c>
      <c r="L37" s="1334">
        <f>IF(ISERROR(VLOOKUP(VLOOKUP($A37, 'E4 TB Allocation Details'!$A$18:$L$217, MATCH("Demand ID", 'E4 TB Allocation Details'!$A$18:$L$18, 0),FALSE), 'E2 Allocators'!$B$15:$W$361, MATCH('O5 Details by Class &amp; Accounts'!L$18, 'E2 Allocators'!$B$15:$W$15, 0),FALSE)*$F37), 0, VLOOKUP(VLOOKUP($A37, 'E4 TB Allocation Details'!$A$18:$L$217, MATCH("Demand ID", 'E4 TB Allocation Details'!$A$18:$L$18, 0),FALSE), 'E2 Allocators'!$B$15:$W$361, MATCH('O5 Details by Class &amp; Accounts'!L$18, 'E2 Allocators'!$B$15:$W$15, 0),FALSE)*$F37)</f>
        <v>0</v>
      </c>
      <c r="M37" s="1334">
        <f>IF(ISERROR(VLOOKUP(VLOOKUP($A37, 'E4 TB Allocation Details'!$A$18:$L$217, MATCH("Demand ID", 'E4 TB Allocation Details'!$A$18:$L$18, 0),FALSE), 'E2 Allocators'!$B$15:$W$361, MATCH('O5 Details by Class &amp; Accounts'!M$18, 'E2 Allocators'!$B$15:$W$15, 0),FALSE)*$F37), 0, VLOOKUP(VLOOKUP($A37, 'E4 TB Allocation Details'!$A$18:$L$217, MATCH("Demand ID", 'E4 TB Allocation Details'!$A$18:$L$18, 0),FALSE), 'E2 Allocators'!$B$15:$W$361, MATCH('O5 Details by Class &amp; Accounts'!M$18, 'E2 Allocators'!$B$15:$W$15, 0),FALSE)*$F37)</f>
        <v>0</v>
      </c>
      <c r="N37" s="1334">
        <f>IF(ISERROR(VLOOKUP(VLOOKUP($A37, 'E4 TB Allocation Details'!$A$18:$L$217, MATCH("Demand ID", 'E4 TB Allocation Details'!$A$18:$L$18, 0),FALSE), 'E2 Allocators'!$B$15:$W$361, MATCH('O5 Details by Class &amp; Accounts'!N$18, 'E2 Allocators'!$B$15:$W$15, 0),FALSE)*$F37), 0, VLOOKUP(VLOOKUP($A37, 'E4 TB Allocation Details'!$A$18:$L$217, MATCH("Demand ID", 'E4 TB Allocation Details'!$A$18:$L$18, 0),FALSE), 'E2 Allocators'!$B$15:$W$361, MATCH('O5 Details by Class &amp; Accounts'!N$18, 'E2 Allocators'!$B$15:$W$15, 0),FALSE)*$F37)</f>
        <v>0</v>
      </c>
      <c r="O37" s="1334">
        <f>IF(ISERROR(VLOOKUP(VLOOKUP($A37, 'E4 TB Allocation Details'!$A$18:$L$217, MATCH("Demand ID", 'E4 TB Allocation Details'!$A$18:$L$18, 0),FALSE), 'E2 Allocators'!$B$15:$W$361, MATCH('O5 Details by Class &amp; Accounts'!O$18, 'E2 Allocators'!$B$15:$W$15, 0),FALSE)*$F37), 0, VLOOKUP(VLOOKUP($A37, 'E4 TB Allocation Details'!$A$18:$L$217, MATCH("Demand ID", 'E4 TB Allocation Details'!$A$18:$L$18, 0),FALSE), 'E2 Allocators'!$B$15:$W$361, MATCH('O5 Details by Class &amp; Accounts'!O$18, 'E2 Allocators'!$B$15:$W$15, 0),FALSE)*$F37)</f>
        <v>0</v>
      </c>
      <c r="P37" s="1334">
        <f>IF(ISERROR(VLOOKUP(VLOOKUP($A37, 'E4 TB Allocation Details'!$A$18:$L$217, MATCH("Demand ID", 'E4 TB Allocation Details'!$A$18:$L$18, 0),FALSE), 'E2 Allocators'!$B$15:$W$361, MATCH('O5 Details by Class &amp; Accounts'!P$18, 'E2 Allocators'!$B$15:$W$15, 0),FALSE)*$F37), 0, VLOOKUP(VLOOKUP($A37, 'E4 TB Allocation Details'!$A$18:$L$217, MATCH("Demand ID", 'E4 TB Allocation Details'!$A$18:$L$18, 0),FALSE), 'E2 Allocators'!$B$15:$W$361, MATCH('O5 Details by Class &amp; Accounts'!P$18, 'E2 Allocators'!$B$15:$W$15, 0),FALSE)*$F37)</f>
        <v>0</v>
      </c>
      <c r="Q37" s="1334">
        <f>IF(ISERROR(VLOOKUP(VLOOKUP($A37, 'E4 TB Allocation Details'!$A$18:$L$217, MATCH("Demand ID", 'E4 TB Allocation Details'!$A$18:$L$18, 0),FALSE), 'E2 Allocators'!$B$15:$W$361, MATCH('O5 Details by Class &amp; Accounts'!Q$18, 'E2 Allocators'!$B$15:$W$15, 0),FALSE)*$F37), 0, VLOOKUP(VLOOKUP($A37, 'E4 TB Allocation Details'!$A$18:$L$217, MATCH("Demand ID", 'E4 TB Allocation Details'!$A$18:$L$18, 0),FALSE), 'E2 Allocators'!$B$15:$W$361, MATCH('O5 Details by Class &amp; Accounts'!Q$18, 'E2 Allocators'!$B$15:$W$15, 0),FALSE)*$F37)</f>
        <v>0</v>
      </c>
      <c r="R37" s="1334">
        <f>IF(ISERROR(VLOOKUP(VLOOKUP($A37, 'E4 TB Allocation Details'!$A$18:$L$217, MATCH("Demand ID", 'E4 TB Allocation Details'!$A$18:$L$18, 0),FALSE), 'E2 Allocators'!$B$15:$W$361, MATCH('O5 Details by Class &amp; Accounts'!R$18, 'E2 Allocators'!$B$15:$W$15, 0),FALSE)*$F37), 0, VLOOKUP(VLOOKUP($A37, 'E4 TB Allocation Details'!$A$18:$L$217, MATCH("Demand ID", 'E4 TB Allocation Details'!$A$18:$L$18, 0),FALSE), 'E2 Allocators'!$B$15:$W$361, MATCH('O5 Details by Class &amp; Accounts'!R$18, 'E2 Allocators'!$B$15:$W$15, 0),FALSE)*$F37)</f>
        <v>0</v>
      </c>
      <c r="S37" s="1334">
        <f>IF(ISERROR(VLOOKUP(VLOOKUP($A37, 'E4 TB Allocation Details'!$A$18:$L$217, MATCH("Demand ID", 'E4 TB Allocation Details'!$A$18:$L$18, 0),FALSE), 'E2 Allocators'!$B$15:$W$361, MATCH('O5 Details by Class &amp; Accounts'!S$18, 'E2 Allocators'!$B$15:$W$15, 0),FALSE)*$F37), 0, VLOOKUP(VLOOKUP($A37, 'E4 TB Allocation Details'!$A$18:$L$217, MATCH("Demand ID", 'E4 TB Allocation Details'!$A$18:$L$18, 0),FALSE), 'E2 Allocators'!$B$15:$W$361, MATCH('O5 Details by Class &amp; Accounts'!S$18, 'E2 Allocators'!$B$15:$W$15, 0),FALSE)*$F37)</f>
        <v>0</v>
      </c>
      <c r="T37" s="1334">
        <f>IF(ISERROR(VLOOKUP(VLOOKUP($A37, 'E4 TB Allocation Details'!$A$18:$L$217, MATCH("Demand ID", 'E4 TB Allocation Details'!$A$18:$L$18, 0),FALSE), 'E2 Allocators'!$B$15:$W$361, MATCH('O5 Details by Class &amp; Accounts'!T$18, 'E2 Allocators'!$B$15:$W$15, 0),FALSE)*$F37), 0, VLOOKUP(VLOOKUP($A37, 'E4 TB Allocation Details'!$A$18:$L$217, MATCH("Demand ID", 'E4 TB Allocation Details'!$A$18:$L$18, 0),FALSE), 'E2 Allocators'!$B$15:$W$361, MATCH('O5 Details by Class &amp; Accounts'!T$18, 'E2 Allocators'!$B$15:$W$15, 0),FALSE)*$F37)</f>
        <v>0</v>
      </c>
      <c r="U37" s="1334">
        <f>IF(ISERROR(VLOOKUP(VLOOKUP($A37, 'E4 TB Allocation Details'!$A$18:$L$217, MATCH("Demand ID", 'E4 TB Allocation Details'!$A$18:$L$18, 0),FALSE), 'E2 Allocators'!$B$15:$W$361, MATCH('O5 Details by Class &amp; Accounts'!U$18, 'E2 Allocators'!$B$15:$W$15, 0),FALSE)*$F37), 0, VLOOKUP(VLOOKUP($A37, 'E4 TB Allocation Details'!$A$18:$L$217, MATCH("Demand ID", 'E4 TB Allocation Details'!$A$18:$L$18, 0),FALSE), 'E2 Allocators'!$B$15:$W$361, MATCH('O5 Details by Class &amp; Accounts'!U$18, 'E2 Allocators'!$B$15:$W$15, 0),FALSE)*$F37)</f>
        <v>0</v>
      </c>
      <c r="V37" s="1334">
        <f>IF(ISERROR(VLOOKUP(VLOOKUP($A37, 'E4 TB Allocation Details'!$A$18:$L$217, MATCH("Demand ID", 'E4 TB Allocation Details'!$A$18:$L$18, 0),FALSE), 'E2 Allocators'!$B$15:$W$361, MATCH('O5 Details by Class &amp; Accounts'!V$18, 'E2 Allocators'!$B$15:$W$15, 0),FALSE)*$F37), 0, VLOOKUP(VLOOKUP($A37, 'E4 TB Allocation Details'!$A$18:$L$217, MATCH("Demand ID", 'E4 TB Allocation Details'!$A$18:$L$18, 0),FALSE), 'E2 Allocators'!$B$15:$W$361, MATCH('O5 Details by Class &amp; Accounts'!V$18, 'E2 Allocators'!$B$15:$W$15, 0),FALSE)*$F37)</f>
        <v>0</v>
      </c>
      <c r="W37" s="1334">
        <f>IF(ISERROR(VLOOKUP(VLOOKUP($A37, 'E4 TB Allocation Details'!$A$18:$L$217, MATCH("Demand ID", 'E4 TB Allocation Details'!$A$18:$L$18, 0),FALSE), 'E2 Allocators'!$B$15:$W$361, MATCH('O5 Details by Class &amp; Accounts'!W$18, 'E2 Allocators'!$B$15:$W$15, 0),FALSE)*$F37), 0, VLOOKUP(VLOOKUP($A37, 'E4 TB Allocation Details'!$A$18:$L$217, MATCH("Demand ID", 'E4 TB Allocation Details'!$A$18:$L$18, 0),FALSE), 'E2 Allocators'!$B$15:$W$361, MATCH('O5 Details by Class &amp; Accounts'!W$18, 'E2 Allocators'!$B$15:$W$15, 0),FALSE)*$F37)</f>
        <v>0</v>
      </c>
      <c r="X37" s="1334">
        <f>IF(ISERROR(VLOOKUP(VLOOKUP($A37, 'E4 TB Allocation Details'!$A$18:$L$217, MATCH("Demand ID", 'E4 TB Allocation Details'!$A$18:$L$18, 0),FALSE), 'E2 Allocators'!$B$15:$W$361, MATCH('O5 Details by Class &amp; Accounts'!X$18, 'E2 Allocators'!$B$15:$W$15, 0),FALSE)*$F37), 0, VLOOKUP(VLOOKUP($A37, 'E4 TB Allocation Details'!$A$18:$L$217, MATCH("Demand ID", 'E4 TB Allocation Details'!$A$18:$L$18, 0),FALSE), 'E2 Allocators'!$B$15:$W$361, MATCH('O5 Details by Class &amp; Accounts'!X$18, 'E2 Allocators'!$B$15:$W$15, 0),FALSE)*$F37)</f>
        <v>0</v>
      </c>
      <c r="Y37" s="1334">
        <f>IF(ISERROR(VLOOKUP(VLOOKUP($A37, 'E4 TB Allocation Details'!$A$18:$L$217, MATCH("Demand ID", 'E4 TB Allocation Details'!$A$18:$L$18, 0),FALSE), 'E2 Allocators'!$B$15:$W$361, MATCH('O5 Details by Class &amp; Accounts'!Y$18, 'E2 Allocators'!$B$15:$W$15, 0),FALSE)*$F37), 0, VLOOKUP(VLOOKUP($A37, 'E4 TB Allocation Details'!$A$18:$L$217, MATCH("Demand ID", 'E4 TB Allocation Details'!$A$18:$L$18, 0),FALSE), 'E2 Allocators'!$B$15:$W$361, MATCH('O5 Details by Class &amp; Accounts'!Y$18, 'E2 Allocators'!$B$15:$W$15, 0),FALSE)*$F37)</f>
        <v>0</v>
      </c>
      <c r="Z37" s="1334">
        <f>IF(ISERROR(VLOOKUP(VLOOKUP($A37, 'E4 TB Allocation Details'!$A$18:$L$217, MATCH("Demand ID", 'E4 TB Allocation Details'!$A$18:$L$18, 0),FALSE), 'E2 Allocators'!$B$15:$W$361, MATCH('O5 Details by Class &amp; Accounts'!Z$18, 'E2 Allocators'!$B$15:$W$15, 0),FALSE)*$F37), 0, VLOOKUP(VLOOKUP($A37, 'E4 TB Allocation Details'!$A$18:$L$217, MATCH("Demand ID", 'E4 TB Allocation Details'!$A$18:$L$18, 0),FALSE), 'E2 Allocators'!$B$15:$W$361, MATCH('O5 Details by Class &amp; Accounts'!Z$18, 'E2 Allocators'!$B$15:$W$15, 0),FALSE)*$F37)</f>
        <v>0</v>
      </c>
      <c r="AA37" s="1334">
        <f>IF(ISERROR(VLOOKUP(VLOOKUP($A37, 'E4 TB Allocation Details'!$A$18:$L$217, MATCH("Demand ID", 'E4 TB Allocation Details'!$A$18:$L$18, 0),FALSE), 'E2 Allocators'!$B$15:$W$361, MATCH('O5 Details by Class &amp; Accounts'!AA$18, 'E2 Allocators'!$B$15:$W$15, 0),FALSE)*$F37), 0, VLOOKUP(VLOOKUP($A37, 'E4 TB Allocation Details'!$A$18:$L$217, MATCH("Demand ID", 'E4 TB Allocation Details'!$A$18:$L$18, 0),FALSE), 'E2 Allocators'!$B$15:$W$361, MATCH('O5 Details by Class &amp; Accounts'!AA$18, 'E2 Allocators'!$B$15:$W$15, 0),FALSE)*$F37)</f>
        <v>0</v>
      </c>
      <c r="AB37" s="1334">
        <f>IF(ISERROR(VLOOKUP(VLOOKUP($A37, 'E4 TB Allocation Details'!$A$18:$L$217, MATCH("Demand ID", 'E4 TB Allocation Details'!$A$18:$L$18, 0),FALSE), 'E2 Allocators'!$B$15:$W$361, MATCH('O5 Details by Class &amp; Accounts'!AB$18, 'E2 Allocators'!$B$15:$W$15, 0),FALSE)*$F37), 0, VLOOKUP(VLOOKUP($A37, 'E4 TB Allocation Details'!$A$18:$L$217, MATCH("Demand ID", 'E4 TB Allocation Details'!$A$18:$L$18, 0),FALSE), 'E2 Allocators'!$B$15:$W$361, MATCH('O5 Details by Class &amp; Accounts'!AB$18, 'E2 Allocators'!$B$15:$W$15, 0),FALSE)*$F37)</f>
        <v>0</v>
      </c>
      <c r="AC37" s="1334">
        <f>SUM(I37:AB37)</f>
        <v>0</v>
      </c>
      <c r="AD37" s="1334">
        <f>IF(ISERROR(VLOOKUP(VLOOKUP($A37, 'E4 TB Allocation Details'!$A$18:$L$217, MATCH("Customer ID", 'E4 TB Allocation Details'!$A$18:$L$18, 0),FALSE), 'E2 Allocators'!$B$15:$W$361, MATCH('O5 Details by Class &amp; Accounts'!AD$18, 'E2 Allocators'!$B$15:$W$15, 0),FALSE)*$G37), 0, VLOOKUP(VLOOKUP($A37, 'E4 TB Allocation Details'!$A$18:$L$217, MATCH("Customer ID", 'E4 TB Allocation Details'!$A$18:$L$18, 0),FALSE), 'E2 Allocators'!$B$15:$W$361, MATCH('O5 Details by Class &amp; Accounts'!AD$18, 'E2 Allocators'!$B$15:$W$15, 0),FALSE)*$G37)</f>
        <v>958593.43084652594</v>
      </c>
      <c r="AE37" s="1334">
        <f>IF(ISERROR(VLOOKUP(VLOOKUP($A37, 'E4 TB Allocation Details'!$A$18:$L$217, MATCH("Customer ID", 'E4 TB Allocation Details'!$A$18:$L$18, 0),FALSE), 'E2 Allocators'!$B$15:$W$361, MATCH('O5 Details by Class &amp; Accounts'!AE$18, 'E2 Allocators'!$B$15:$W$15, 0),FALSE)*$G37), 0, VLOOKUP(VLOOKUP($A37, 'E4 TB Allocation Details'!$A$18:$L$217, MATCH("Customer ID", 'E4 TB Allocation Details'!$A$18:$L$18, 0),FALSE), 'E2 Allocators'!$B$15:$W$361, MATCH('O5 Details by Class &amp; Accounts'!AE$18, 'E2 Allocators'!$B$15:$W$15, 0),FALSE)*$G37)</f>
        <v>365288.9048320711</v>
      </c>
      <c r="AF37" s="1334">
        <f>IF(ISERROR(VLOOKUP(VLOOKUP($A37, 'E4 TB Allocation Details'!$A$18:$L$217, MATCH("Customer ID", 'E4 TB Allocation Details'!$A$18:$L$18, 0),FALSE), 'E2 Allocators'!$B$15:$W$361, MATCH('O5 Details by Class &amp; Accounts'!AF$18, 'E2 Allocators'!$B$15:$W$15, 0),FALSE)*$G37), 0, VLOOKUP(VLOOKUP($A37, 'E4 TB Allocation Details'!$A$18:$L$217, MATCH("Customer ID", 'E4 TB Allocation Details'!$A$18:$L$18, 0),FALSE), 'E2 Allocators'!$B$15:$W$361, MATCH('O5 Details by Class &amp; Accounts'!AF$18, 'E2 Allocators'!$B$15:$W$15, 0),FALSE)*$G37)</f>
        <v>831944.20103323762</v>
      </c>
      <c r="AG37" s="1334">
        <f>IF(ISERROR(VLOOKUP(VLOOKUP($A37, 'E4 TB Allocation Details'!$A$18:$L$217, MATCH("Customer ID", 'E4 TB Allocation Details'!$A$18:$L$18, 0),FALSE), 'E2 Allocators'!$B$15:$W$361, MATCH('O5 Details by Class &amp; Accounts'!AG$18, 'E2 Allocators'!$B$15:$W$15, 0),FALSE)*$G37), 0, VLOOKUP(VLOOKUP($A37, 'E4 TB Allocation Details'!$A$18:$L$217, MATCH("Customer ID", 'E4 TB Allocation Details'!$A$18:$L$18, 0),FALSE), 'E2 Allocators'!$B$15:$W$361, MATCH('O5 Details by Class &amp; Accounts'!AG$18, 'E2 Allocators'!$B$15:$W$15, 0),FALSE)*$G37)</f>
        <v>0</v>
      </c>
      <c r="AH37" s="1334">
        <f>IF(ISERROR(VLOOKUP(VLOOKUP($A37, 'E4 TB Allocation Details'!$A$18:$L$217, MATCH("Customer ID", 'E4 TB Allocation Details'!$A$18:$L$18, 0),FALSE), 'E2 Allocators'!$B$15:$W$361, MATCH('O5 Details by Class &amp; Accounts'!AH$18, 'E2 Allocators'!$B$15:$W$15, 0),FALSE)*$G37), 0, VLOOKUP(VLOOKUP($A37, 'E4 TB Allocation Details'!$A$18:$L$217, MATCH("Customer ID", 'E4 TB Allocation Details'!$A$18:$L$18, 0),FALSE), 'E2 Allocators'!$B$15:$W$361, MATCH('O5 Details by Class &amp; Accounts'!AH$18, 'E2 Allocators'!$B$15:$W$15, 0),FALSE)*$G37)</f>
        <v>587485.56853849301</v>
      </c>
      <c r="AI37" s="1334">
        <f>IF(ISERROR(VLOOKUP(VLOOKUP($A37, 'E4 TB Allocation Details'!$A$18:$L$217, MATCH("Customer ID", 'E4 TB Allocation Details'!$A$18:$L$18, 0),FALSE), 'E2 Allocators'!$B$15:$W$361, MATCH('O5 Details by Class &amp; Accounts'!AI$18, 'E2 Allocators'!$B$15:$W$15, 0),FALSE)*$G37), 0, VLOOKUP(VLOOKUP($A37, 'E4 TB Allocation Details'!$A$18:$L$217, MATCH("Customer ID", 'E4 TB Allocation Details'!$A$18:$L$18, 0),FALSE), 'E2 Allocators'!$B$15:$W$361, MATCH('O5 Details by Class &amp; Accounts'!AI$18, 'E2 Allocators'!$B$15:$W$15, 0),FALSE)*$G37)</f>
        <v>928055.49345453863</v>
      </c>
      <c r="AJ37" s="1334">
        <f>IF(ISERROR(VLOOKUP(VLOOKUP($A37, 'E4 TB Allocation Details'!$A$18:$L$217, MATCH("Customer ID", 'E4 TB Allocation Details'!$A$18:$L$18, 0),FALSE), 'E2 Allocators'!$B$15:$W$361, MATCH('O5 Details by Class &amp; Accounts'!AJ$18, 'E2 Allocators'!$B$15:$W$15, 0),FALSE)*$G37), 0, VLOOKUP(VLOOKUP($A37, 'E4 TB Allocation Details'!$A$18:$L$217, MATCH("Customer ID", 'E4 TB Allocation Details'!$A$18:$L$18, 0),FALSE), 'E2 Allocators'!$B$15:$W$361, MATCH('O5 Details by Class &amp; Accounts'!AJ$18, 'E2 Allocators'!$B$15:$W$15, 0),FALSE)*$G37)</f>
        <v>33709.149076980466</v>
      </c>
      <c r="AK37" s="1334">
        <f>IF(ISERROR(VLOOKUP(VLOOKUP($A37, 'E4 TB Allocation Details'!$A$18:$L$217, MATCH("Customer ID", 'E4 TB Allocation Details'!$A$18:$L$18, 0),FALSE), 'E2 Allocators'!$B$15:$W$361, MATCH('O5 Details by Class &amp; Accounts'!AK$18, 'E2 Allocators'!$B$15:$W$15, 0),FALSE)*$G37), 0, VLOOKUP(VLOOKUP($A37, 'E4 TB Allocation Details'!$A$18:$L$217, MATCH("Customer ID", 'E4 TB Allocation Details'!$A$18:$L$18, 0),FALSE), 'E2 Allocators'!$B$15:$W$361, MATCH('O5 Details by Class &amp; Accounts'!AK$18, 'E2 Allocators'!$B$15:$W$15, 0),FALSE)*$G37)</f>
        <v>2353.2027327904943</v>
      </c>
      <c r="AL37" s="1334">
        <f>IF(ISERROR(VLOOKUP(VLOOKUP($A37, 'E4 TB Allocation Details'!$A$18:$L$217, MATCH("Customer ID", 'E4 TB Allocation Details'!$A$18:$L$18, 0),FALSE), 'E2 Allocators'!$B$15:$W$361, MATCH('O5 Details by Class &amp; Accounts'!AL$18, 'E2 Allocators'!$B$15:$W$15, 0),FALSE)*$G37), 0, VLOOKUP(VLOOKUP($A37, 'E4 TB Allocation Details'!$A$18:$L$217, MATCH("Customer ID", 'E4 TB Allocation Details'!$A$18:$L$18, 0),FALSE), 'E2 Allocators'!$B$15:$W$361, MATCH('O5 Details by Class &amp; Accounts'!AL$18, 'E2 Allocators'!$B$15:$W$15, 0),FALSE)*$G37)</f>
        <v>8393.9560353627603</v>
      </c>
      <c r="AM37" s="1334">
        <f>IF(ISERROR(VLOOKUP(VLOOKUP($A37, 'E4 TB Allocation Details'!$A$18:$L$217, MATCH("Customer ID", 'E4 TB Allocation Details'!$A$18:$L$18, 0),FALSE), 'E2 Allocators'!$B$15:$W$361, MATCH('O5 Details by Class &amp; Accounts'!AM$18, 'E2 Allocators'!$B$15:$W$15, 0),FALSE)*$G37), 0, VLOOKUP(VLOOKUP($A37, 'E4 TB Allocation Details'!$A$18:$L$217, MATCH("Customer ID", 'E4 TB Allocation Details'!$A$18:$L$18, 0),FALSE), 'E2 Allocators'!$B$15:$W$361, MATCH('O5 Details by Class &amp; Accounts'!AM$18, 'E2 Allocators'!$B$15:$W$15, 0),FALSE)*$G37)</f>
        <v>0</v>
      </c>
      <c r="AN37" s="1334">
        <f>IF(ISERROR(VLOOKUP(VLOOKUP($A37, 'E4 TB Allocation Details'!$A$18:$L$217, MATCH("Customer ID", 'E4 TB Allocation Details'!$A$18:$L$18, 0),FALSE), 'E2 Allocators'!$B$15:$W$361, MATCH('O5 Details by Class &amp; Accounts'!AN$18, 'E2 Allocators'!$B$15:$W$15, 0),FALSE)*$G37), 0, VLOOKUP(VLOOKUP($A37, 'E4 TB Allocation Details'!$A$18:$L$217, MATCH("Customer ID", 'E4 TB Allocation Details'!$A$18:$L$18, 0),FALSE), 'E2 Allocators'!$B$15:$W$361, MATCH('O5 Details by Class &amp; Accounts'!AN$18, 'E2 Allocators'!$B$15:$W$15, 0),FALSE)*$G37)</f>
        <v>0</v>
      </c>
      <c r="AO37" s="1334">
        <f>IF(ISERROR(VLOOKUP(VLOOKUP($A37, 'E4 TB Allocation Details'!$A$18:$L$217, MATCH("Customer ID", 'E4 TB Allocation Details'!$A$18:$L$18, 0),FALSE), 'E2 Allocators'!$B$15:$W$361, MATCH('O5 Details by Class &amp; Accounts'!AO$18, 'E2 Allocators'!$B$15:$W$15, 0),FALSE)*$G37), 0, VLOOKUP(VLOOKUP($A37, 'E4 TB Allocation Details'!$A$18:$L$217, MATCH("Customer ID", 'E4 TB Allocation Details'!$A$18:$L$18, 0),FALSE), 'E2 Allocators'!$B$15:$W$361, MATCH('O5 Details by Class &amp; Accounts'!AO$18, 'E2 Allocators'!$B$15:$W$15, 0),FALSE)*$G37)</f>
        <v>0</v>
      </c>
      <c r="AP37" s="1334">
        <f>IF(ISERROR(VLOOKUP(VLOOKUP($A37, 'E4 TB Allocation Details'!$A$18:$L$217, MATCH("Customer ID", 'E4 TB Allocation Details'!$A$18:$L$18, 0),FALSE), 'E2 Allocators'!$B$15:$W$361, MATCH('O5 Details by Class &amp; Accounts'!AP$18, 'E2 Allocators'!$B$15:$W$15, 0),FALSE)*$G37), 0, VLOOKUP(VLOOKUP($A37, 'E4 TB Allocation Details'!$A$18:$L$217, MATCH("Customer ID", 'E4 TB Allocation Details'!$A$18:$L$18, 0),FALSE), 'E2 Allocators'!$B$15:$W$361, MATCH('O5 Details by Class &amp; Accounts'!AP$18, 'E2 Allocators'!$B$15:$W$15, 0),FALSE)*$G37)</f>
        <v>0</v>
      </c>
      <c r="AQ37" s="1334">
        <f>IF(ISERROR(VLOOKUP(VLOOKUP($A37, 'E4 TB Allocation Details'!$A$18:$L$217, MATCH("Customer ID", 'E4 TB Allocation Details'!$A$18:$L$18, 0),FALSE), 'E2 Allocators'!$B$15:$W$361, MATCH('O5 Details by Class &amp; Accounts'!AQ$18, 'E2 Allocators'!$B$15:$W$15, 0),FALSE)*$G37), 0, VLOOKUP(VLOOKUP($A37, 'E4 TB Allocation Details'!$A$18:$L$217, MATCH("Customer ID", 'E4 TB Allocation Details'!$A$18:$L$18, 0),FALSE), 'E2 Allocators'!$B$15:$W$361, MATCH('O5 Details by Class &amp; Accounts'!AQ$18, 'E2 Allocators'!$B$15:$W$15, 0),FALSE)*$G37)</f>
        <v>0</v>
      </c>
      <c r="AR37" s="1334">
        <f>IF(ISERROR(VLOOKUP(VLOOKUP($A37, 'E4 TB Allocation Details'!$A$18:$L$217, MATCH("Customer ID", 'E4 TB Allocation Details'!$A$18:$L$18, 0),FALSE), 'E2 Allocators'!$B$15:$W$361, MATCH('O5 Details by Class &amp; Accounts'!AR$18, 'E2 Allocators'!$B$15:$W$15, 0),FALSE)*$G37), 0, VLOOKUP(VLOOKUP($A37, 'E4 TB Allocation Details'!$A$18:$L$217, MATCH("Customer ID", 'E4 TB Allocation Details'!$A$18:$L$18, 0),FALSE), 'E2 Allocators'!$B$15:$W$361, MATCH('O5 Details by Class &amp; Accounts'!AR$18, 'E2 Allocators'!$B$15:$W$15, 0),FALSE)*$G37)</f>
        <v>0</v>
      </c>
      <c r="AS37" s="1334">
        <f>IF(ISERROR(VLOOKUP(VLOOKUP($A37, 'E4 TB Allocation Details'!$A$18:$L$217, MATCH("Customer ID", 'E4 TB Allocation Details'!$A$18:$L$18, 0),FALSE), 'E2 Allocators'!$B$15:$W$361, MATCH('O5 Details by Class &amp; Accounts'!AS$18, 'E2 Allocators'!$B$15:$W$15, 0),FALSE)*$G37), 0, VLOOKUP(VLOOKUP($A37, 'E4 TB Allocation Details'!$A$18:$L$217, MATCH("Customer ID", 'E4 TB Allocation Details'!$A$18:$L$18, 0),FALSE), 'E2 Allocators'!$B$15:$W$361, MATCH('O5 Details by Class &amp; Accounts'!AS$18, 'E2 Allocators'!$B$15:$W$15, 0),FALSE)*$G37)</f>
        <v>0</v>
      </c>
      <c r="AT37" s="1334">
        <f>IF(ISERROR(VLOOKUP(VLOOKUP($A37, 'E4 TB Allocation Details'!$A$18:$L$217, MATCH("Customer ID", 'E4 TB Allocation Details'!$A$18:$L$18, 0),FALSE), 'E2 Allocators'!$B$15:$W$361, MATCH('O5 Details by Class &amp; Accounts'!AT$18, 'E2 Allocators'!$B$15:$W$15, 0),FALSE)*$G37), 0, VLOOKUP(VLOOKUP($A37, 'E4 TB Allocation Details'!$A$18:$L$217, MATCH("Customer ID", 'E4 TB Allocation Details'!$A$18:$L$18, 0),FALSE), 'E2 Allocators'!$B$15:$W$361, MATCH('O5 Details by Class &amp; Accounts'!AT$18, 'E2 Allocators'!$B$15:$W$15, 0),FALSE)*$G37)</f>
        <v>0</v>
      </c>
      <c r="AU37" s="1334">
        <f>IF(ISERROR(VLOOKUP(VLOOKUP($A37, 'E4 TB Allocation Details'!$A$18:$L$217, MATCH("Customer ID", 'E4 TB Allocation Details'!$A$18:$L$18, 0),FALSE), 'E2 Allocators'!$B$15:$W$361, MATCH('O5 Details by Class &amp; Accounts'!AU$18, 'E2 Allocators'!$B$15:$W$15, 0),FALSE)*$G37), 0, VLOOKUP(VLOOKUP($A37, 'E4 TB Allocation Details'!$A$18:$L$217, MATCH("Customer ID", 'E4 TB Allocation Details'!$A$18:$L$18, 0),FALSE), 'E2 Allocators'!$B$15:$W$361, MATCH('O5 Details by Class &amp; Accounts'!AU$18, 'E2 Allocators'!$B$15:$W$15, 0),FALSE)*$G37)</f>
        <v>0</v>
      </c>
      <c r="AV37" s="1334">
        <f>IF(ISERROR(VLOOKUP(VLOOKUP($A37, 'E4 TB Allocation Details'!$A$18:$L$217, MATCH("Customer ID", 'E4 TB Allocation Details'!$A$18:$L$18, 0),FALSE), 'E2 Allocators'!$B$15:$W$361, MATCH('O5 Details by Class &amp; Accounts'!AV$18, 'E2 Allocators'!$B$15:$W$15, 0),FALSE)*$G37), 0, VLOOKUP(VLOOKUP($A37, 'E4 TB Allocation Details'!$A$18:$L$217, MATCH("Customer ID", 'E4 TB Allocation Details'!$A$18:$L$18, 0),FALSE), 'E2 Allocators'!$B$15:$W$361, MATCH('O5 Details by Class &amp; Accounts'!AV$18, 'E2 Allocators'!$B$15:$W$15, 0),FALSE)*$G37)</f>
        <v>0</v>
      </c>
      <c r="AW37" s="1334">
        <f>IF(ISERROR(VLOOKUP(VLOOKUP($A37, 'E4 TB Allocation Details'!$A$18:$L$217, MATCH("Customer ID", 'E4 TB Allocation Details'!$A$18:$L$18, 0),FALSE), 'E2 Allocators'!$B$15:$W$361, MATCH('O5 Details by Class &amp; Accounts'!AW$18, 'E2 Allocators'!$B$15:$W$15, 0),FALSE)*$G37), 0, VLOOKUP(VLOOKUP($A37, 'E4 TB Allocation Details'!$A$18:$L$217, MATCH("Customer ID", 'E4 TB Allocation Details'!$A$18:$L$18, 0),FALSE), 'E2 Allocators'!$B$15:$W$361, MATCH('O5 Details by Class &amp; Accounts'!AW$18, 'E2 Allocators'!$B$15:$W$15, 0),FALSE)*$G37)</f>
        <v>0</v>
      </c>
      <c r="AX37" s="1334">
        <f>SUM(AD37:AW37)</f>
        <v>3715823.9065499995</v>
      </c>
      <c r="AY37" s="1334">
        <f>IF(ISERROR(VLOOKUP(VLOOKUP($A37, 'E4 TB Allocation Details'!$A$18:$L$217, MATCH("Misc ID", 'E4 TB Allocation Details'!$A$18:$L$18, 0),FALSE), 'E2 Allocators'!$B$15:$W$361, MATCH('O5 Details by Class &amp; Accounts'!AY$18, 'E2 Allocators'!$B$15:$W$15, 0),FALSE)*$E37), 0, VLOOKUP(VLOOKUP($A37, 'E4 TB Allocation Details'!$A$18:$L$217, MATCH("Misc ID", 'E4 TB Allocation Details'!$A$18:$L$18, 0),FALSE), 'E2 Allocators'!$B$15:$W$361, MATCH('O5 Details by Class &amp; Accounts'!AY$18, 'E2 Allocators'!$B$15:$W$15, 0),FALSE)*$E37)</f>
        <v>0</v>
      </c>
      <c r="AZ37" s="1334">
        <f>IF(ISERROR(VLOOKUP(VLOOKUP($A37, 'E4 TB Allocation Details'!$A$18:$L$217, MATCH("Misc ID", 'E4 TB Allocation Details'!$A$18:$L$18, 0),FALSE), 'E2 Allocators'!$B$15:$W$361, MATCH('O5 Details by Class &amp; Accounts'!AZ$18, 'E2 Allocators'!$B$15:$W$15, 0),FALSE)*$E37), 0, VLOOKUP(VLOOKUP($A37, 'E4 TB Allocation Details'!$A$18:$L$217, MATCH("Misc ID", 'E4 TB Allocation Details'!$A$18:$L$18, 0),FALSE), 'E2 Allocators'!$B$15:$W$361, MATCH('O5 Details by Class &amp; Accounts'!AZ$18, 'E2 Allocators'!$B$15:$W$15, 0),FALSE)*$E37)</f>
        <v>0</v>
      </c>
      <c r="BA37" s="1334">
        <f>IF(ISERROR(VLOOKUP(VLOOKUP($A37, 'E4 TB Allocation Details'!$A$18:$L$217, MATCH("Misc ID", 'E4 TB Allocation Details'!$A$18:$L$18, 0),FALSE), 'E2 Allocators'!$B$15:$W$361, MATCH('O5 Details by Class &amp; Accounts'!BA$18, 'E2 Allocators'!$B$15:$W$15, 0),FALSE)*$E37), 0, VLOOKUP(VLOOKUP($A37, 'E4 TB Allocation Details'!$A$18:$L$217, MATCH("Misc ID", 'E4 TB Allocation Details'!$A$18:$L$18, 0),FALSE), 'E2 Allocators'!$B$15:$W$361, MATCH('O5 Details by Class &amp; Accounts'!BA$18, 'E2 Allocators'!$B$15:$W$15, 0),FALSE)*$E37)</f>
        <v>0</v>
      </c>
      <c r="BB37" s="1334">
        <f>IF(ISERROR(VLOOKUP(VLOOKUP($A37, 'E4 TB Allocation Details'!$A$18:$L$217, MATCH("Misc ID", 'E4 TB Allocation Details'!$A$18:$L$18, 0),FALSE), 'E2 Allocators'!$B$15:$W$361, MATCH('O5 Details by Class &amp; Accounts'!BB$18, 'E2 Allocators'!$B$15:$W$15, 0),FALSE)*$E37), 0, VLOOKUP(VLOOKUP($A37, 'E4 TB Allocation Details'!$A$18:$L$217, MATCH("Misc ID", 'E4 TB Allocation Details'!$A$18:$L$18, 0),FALSE), 'E2 Allocators'!$B$15:$W$361, MATCH('O5 Details by Class &amp; Accounts'!BB$18, 'E2 Allocators'!$B$15:$W$15, 0),FALSE)*$E37)</f>
        <v>0</v>
      </c>
      <c r="BC37" s="1334">
        <f>IF(ISERROR(VLOOKUP(VLOOKUP($A37, 'E4 TB Allocation Details'!$A$18:$L$217, MATCH("Misc ID", 'E4 TB Allocation Details'!$A$18:$L$18, 0),FALSE), 'E2 Allocators'!$B$15:$W$361, MATCH('O5 Details by Class &amp; Accounts'!BC$18, 'E2 Allocators'!$B$15:$W$15, 0),FALSE)*$E37), 0, VLOOKUP(VLOOKUP($A37, 'E4 TB Allocation Details'!$A$18:$L$217, MATCH("Misc ID", 'E4 TB Allocation Details'!$A$18:$L$18, 0),FALSE), 'E2 Allocators'!$B$15:$W$361, MATCH('O5 Details by Class &amp; Accounts'!BC$18, 'E2 Allocators'!$B$15:$W$15, 0),FALSE)*$E37)</f>
        <v>0</v>
      </c>
      <c r="BD37" s="1334">
        <f>IF(ISERROR(VLOOKUP(VLOOKUP($A37, 'E4 TB Allocation Details'!$A$18:$L$217, MATCH("Misc ID", 'E4 TB Allocation Details'!$A$18:$L$18, 0),FALSE), 'E2 Allocators'!$B$15:$W$361, MATCH('O5 Details by Class &amp; Accounts'!BD$18, 'E2 Allocators'!$B$15:$W$15, 0),FALSE)*$E37), 0, VLOOKUP(VLOOKUP($A37, 'E4 TB Allocation Details'!$A$18:$L$217, MATCH("Misc ID", 'E4 TB Allocation Details'!$A$18:$L$18, 0),FALSE), 'E2 Allocators'!$B$15:$W$361, MATCH('O5 Details by Class &amp; Accounts'!BD$18, 'E2 Allocators'!$B$15:$W$15, 0),FALSE)*$E37)</f>
        <v>0</v>
      </c>
      <c r="BE37" s="1334">
        <f>IF(ISERROR(VLOOKUP(VLOOKUP($A37, 'E4 TB Allocation Details'!$A$18:$L$217, MATCH("Misc ID", 'E4 TB Allocation Details'!$A$18:$L$18, 0),FALSE), 'E2 Allocators'!$B$15:$W$361, MATCH('O5 Details by Class &amp; Accounts'!BE$18, 'E2 Allocators'!$B$15:$W$15, 0),FALSE)*$E37), 0, VLOOKUP(VLOOKUP($A37, 'E4 TB Allocation Details'!$A$18:$L$217, MATCH("Misc ID", 'E4 TB Allocation Details'!$A$18:$L$18, 0),FALSE), 'E2 Allocators'!$B$15:$W$361, MATCH('O5 Details by Class &amp; Accounts'!BE$18, 'E2 Allocators'!$B$15:$W$15, 0),FALSE)*$E37)</f>
        <v>0</v>
      </c>
      <c r="BF37" s="1334">
        <f>IF(ISERROR(VLOOKUP(VLOOKUP($A37, 'E4 TB Allocation Details'!$A$18:$L$217, MATCH("Misc ID", 'E4 TB Allocation Details'!$A$18:$L$18, 0),FALSE), 'E2 Allocators'!$B$15:$W$361, MATCH('O5 Details by Class &amp; Accounts'!BF$18, 'E2 Allocators'!$B$15:$W$15, 0),FALSE)*$E37), 0, VLOOKUP(VLOOKUP($A37, 'E4 TB Allocation Details'!$A$18:$L$217, MATCH("Misc ID", 'E4 TB Allocation Details'!$A$18:$L$18, 0),FALSE), 'E2 Allocators'!$B$15:$W$361, MATCH('O5 Details by Class &amp; Accounts'!BF$18, 'E2 Allocators'!$B$15:$W$15, 0),FALSE)*$E37)</f>
        <v>0</v>
      </c>
      <c r="BG37" s="1334">
        <f>IF(ISERROR(VLOOKUP(VLOOKUP($A37, 'E4 TB Allocation Details'!$A$18:$L$217, MATCH("Misc ID", 'E4 TB Allocation Details'!$A$18:$L$18, 0),FALSE), 'E2 Allocators'!$B$15:$W$361, MATCH('O5 Details by Class &amp; Accounts'!BG$18, 'E2 Allocators'!$B$15:$W$15, 0),FALSE)*$E37), 0, VLOOKUP(VLOOKUP($A37, 'E4 TB Allocation Details'!$A$18:$L$217, MATCH("Misc ID", 'E4 TB Allocation Details'!$A$18:$L$18, 0),FALSE), 'E2 Allocators'!$B$15:$W$361, MATCH('O5 Details by Class &amp; Accounts'!BG$18, 'E2 Allocators'!$B$15:$W$15, 0),FALSE)*$E37)</f>
        <v>0</v>
      </c>
      <c r="BH37" s="1334">
        <f>IF(ISERROR(VLOOKUP(VLOOKUP($A37, 'E4 TB Allocation Details'!$A$18:$L$217, MATCH("Misc ID", 'E4 TB Allocation Details'!$A$18:$L$18, 0),FALSE), 'E2 Allocators'!$B$15:$W$361, MATCH('O5 Details by Class &amp; Accounts'!BH$18, 'E2 Allocators'!$B$15:$W$15, 0),FALSE)*$E37), 0, VLOOKUP(VLOOKUP($A37, 'E4 TB Allocation Details'!$A$18:$L$217, MATCH("Misc ID", 'E4 TB Allocation Details'!$A$18:$L$18, 0),FALSE), 'E2 Allocators'!$B$15:$W$361, MATCH('O5 Details by Class &amp; Accounts'!BH$18, 'E2 Allocators'!$B$15:$W$15, 0),FALSE)*$E37)</f>
        <v>0</v>
      </c>
      <c r="BI37" s="1334">
        <f>IF(ISERROR(VLOOKUP(VLOOKUP($A37, 'E4 TB Allocation Details'!$A$18:$L$217, MATCH("Misc ID", 'E4 TB Allocation Details'!$A$18:$L$18, 0),FALSE), 'E2 Allocators'!$B$15:$W$361, MATCH('O5 Details by Class &amp; Accounts'!BI$18, 'E2 Allocators'!$B$15:$W$15, 0),FALSE)*$E37), 0, VLOOKUP(VLOOKUP($A37, 'E4 TB Allocation Details'!$A$18:$L$217, MATCH("Misc ID", 'E4 TB Allocation Details'!$A$18:$L$18, 0),FALSE), 'E2 Allocators'!$B$15:$W$361, MATCH('O5 Details by Class &amp; Accounts'!BI$18, 'E2 Allocators'!$B$15:$W$15, 0),FALSE)*$E37)</f>
        <v>0</v>
      </c>
      <c r="BJ37" s="1334">
        <f>IF(ISERROR(VLOOKUP(VLOOKUP($A37, 'E4 TB Allocation Details'!$A$18:$L$217, MATCH("Misc ID", 'E4 TB Allocation Details'!$A$18:$L$18, 0),FALSE), 'E2 Allocators'!$B$15:$W$361, MATCH('O5 Details by Class &amp; Accounts'!BJ$18, 'E2 Allocators'!$B$15:$W$15, 0),FALSE)*$E37), 0, VLOOKUP(VLOOKUP($A37, 'E4 TB Allocation Details'!$A$18:$L$217, MATCH("Misc ID", 'E4 TB Allocation Details'!$A$18:$L$18, 0),FALSE), 'E2 Allocators'!$B$15:$W$361, MATCH('O5 Details by Class &amp; Accounts'!BJ$18, 'E2 Allocators'!$B$15:$W$15, 0),FALSE)*$E37)</f>
        <v>0</v>
      </c>
      <c r="BK37" s="1334">
        <f>IF(ISERROR(VLOOKUP(VLOOKUP($A37, 'E4 TB Allocation Details'!$A$18:$L$217, MATCH("Misc ID", 'E4 TB Allocation Details'!$A$18:$L$18, 0),FALSE), 'E2 Allocators'!$B$15:$W$361, MATCH('O5 Details by Class &amp; Accounts'!BK$18, 'E2 Allocators'!$B$15:$W$15, 0),FALSE)*$E37), 0, VLOOKUP(VLOOKUP($A37, 'E4 TB Allocation Details'!$A$18:$L$217, MATCH("Misc ID", 'E4 TB Allocation Details'!$A$18:$L$18, 0),FALSE), 'E2 Allocators'!$B$15:$W$361, MATCH('O5 Details by Class &amp; Accounts'!BK$18, 'E2 Allocators'!$B$15:$W$15, 0),FALSE)*$E37)</f>
        <v>0</v>
      </c>
      <c r="BL37" s="1334">
        <f>IF(ISERROR(VLOOKUP(VLOOKUP($A37, 'E4 TB Allocation Details'!$A$18:$L$217, MATCH("Misc ID", 'E4 TB Allocation Details'!$A$18:$L$18, 0),FALSE), 'E2 Allocators'!$B$15:$W$361, MATCH('O5 Details by Class &amp; Accounts'!BL$18, 'E2 Allocators'!$B$15:$W$15, 0),FALSE)*$E37), 0, VLOOKUP(VLOOKUP($A37, 'E4 TB Allocation Details'!$A$18:$L$217, MATCH("Misc ID", 'E4 TB Allocation Details'!$A$18:$L$18, 0),FALSE), 'E2 Allocators'!$B$15:$W$361, MATCH('O5 Details by Class &amp; Accounts'!BL$18, 'E2 Allocators'!$B$15:$W$15, 0),FALSE)*$E37)</f>
        <v>0</v>
      </c>
      <c r="BM37" s="1334">
        <f>IF(ISERROR(VLOOKUP(VLOOKUP($A37, 'E4 TB Allocation Details'!$A$18:$L$217, MATCH("Misc ID", 'E4 TB Allocation Details'!$A$18:$L$18, 0),FALSE), 'E2 Allocators'!$B$15:$W$361, MATCH('O5 Details by Class &amp; Accounts'!BM$18, 'E2 Allocators'!$B$15:$W$15, 0),FALSE)*$E37), 0, VLOOKUP(VLOOKUP($A37, 'E4 TB Allocation Details'!$A$18:$L$217, MATCH("Misc ID", 'E4 TB Allocation Details'!$A$18:$L$18, 0),FALSE), 'E2 Allocators'!$B$15:$W$361, MATCH('O5 Details by Class &amp; Accounts'!BM$18, 'E2 Allocators'!$B$15:$W$15, 0),FALSE)*$E37)</f>
        <v>0</v>
      </c>
      <c r="BN37" s="1334">
        <f>IF(ISERROR(VLOOKUP(VLOOKUP($A37, 'E4 TB Allocation Details'!$A$18:$L$217, MATCH("Misc ID", 'E4 TB Allocation Details'!$A$18:$L$18, 0),FALSE), 'E2 Allocators'!$B$15:$W$361, MATCH('O5 Details by Class &amp; Accounts'!BN$18, 'E2 Allocators'!$B$15:$W$15, 0),FALSE)*$E37), 0, VLOOKUP(VLOOKUP($A37, 'E4 TB Allocation Details'!$A$18:$L$217, MATCH("Misc ID", 'E4 TB Allocation Details'!$A$18:$L$18, 0),FALSE), 'E2 Allocators'!$B$15:$W$361, MATCH('O5 Details by Class &amp; Accounts'!BN$18, 'E2 Allocators'!$B$15:$W$15, 0),FALSE)*$E37)</f>
        <v>0</v>
      </c>
      <c r="BO37" s="1334">
        <f>IF(ISERROR(VLOOKUP(VLOOKUP($A37, 'E4 TB Allocation Details'!$A$18:$L$217, MATCH("Misc ID", 'E4 TB Allocation Details'!$A$18:$L$18, 0),FALSE), 'E2 Allocators'!$B$15:$W$361, MATCH('O5 Details by Class &amp; Accounts'!BO$18, 'E2 Allocators'!$B$15:$W$15, 0),FALSE)*$E37), 0, VLOOKUP(VLOOKUP($A37, 'E4 TB Allocation Details'!$A$18:$L$217, MATCH("Misc ID", 'E4 TB Allocation Details'!$A$18:$L$18, 0),FALSE), 'E2 Allocators'!$B$15:$W$361, MATCH('O5 Details by Class &amp; Accounts'!BO$18, 'E2 Allocators'!$B$15:$W$15, 0),FALSE)*$E37)</f>
        <v>0</v>
      </c>
      <c r="BP37" s="1334">
        <f>IF(ISERROR(VLOOKUP(VLOOKUP($A37, 'E4 TB Allocation Details'!$A$18:$L$217, MATCH("Misc ID", 'E4 TB Allocation Details'!$A$18:$L$18, 0),FALSE), 'E2 Allocators'!$B$15:$W$361, MATCH('O5 Details by Class &amp; Accounts'!BP$18, 'E2 Allocators'!$B$15:$W$15, 0),FALSE)*$E37), 0, VLOOKUP(VLOOKUP($A37, 'E4 TB Allocation Details'!$A$18:$L$217, MATCH("Misc ID", 'E4 TB Allocation Details'!$A$18:$L$18, 0),FALSE), 'E2 Allocators'!$B$15:$W$361, MATCH('O5 Details by Class &amp; Accounts'!BP$18, 'E2 Allocators'!$B$15:$W$15, 0),FALSE)*$E37)</f>
        <v>0</v>
      </c>
      <c r="BQ37" s="1334">
        <f>IF(ISERROR(VLOOKUP(VLOOKUP($A37, 'E4 TB Allocation Details'!$A$18:$L$217, MATCH("Misc ID", 'E4 TB Allocation Details'!$A$18:$L$18, 0),FALSE), 'E2 Allocators'!$B$15:$W$361, MATCH('O5 Details by Class &amp; Accounts'!BQ$18, 'E2 Allocators'!$B$15:$W$15, 0),FALSE)*$E37), 0, VLOOKUP(VLOOKUP($A37, 'E4 TB Allocation Details'!$A$18:$L$217, MATCH("Misc ID", 'E4 TB Allocation Details'!$A$18:$L$18, 0),FALSE), 'E2 Allocators'!$B$15:$W$361, MATCH('O5 Details by Class &amp; Accounts'!BQ$18, 'E2 Allocators'!$B$15:$W$15, 0),FALSE)*$E37)</f>
        <v>0</v>
      </c>
      <c r="BR37" s="1334">
        <f>IF(ISERROR(VLOOKUP(VLOOKUP($A37, 'E4 TB Allocation Details'!$A$18:$L$217, MATCH("Misc ID", 'E4 TB Allocation Details'!$A$18:$L$18, 0),FALSE), 'E2 Allocators'!$B$15:$W$361, MATCH('O5 Details by Class &amp; Accounts'!BR$18, 'E2 Allocators'!$B$15:$W$15, 0),FALSE)*$E37), 0, VLOOKUP(VLOOKUP($A37, 'E4 TB Allocation Details'!$A$18:$L$217, MATCH("Misc ID", 'E4 TB Allocation Details'!$A$18:$L$18, 0),FALSE), 'E2 Allocators'!$B$15:$W$361, MATCH('O5 Details by Class &amp; Accounts'!BR$18, 'E2 Allocators'!$B$15:$W$15, 0),FALSE)*$E37)</f>
        <v>0</v>
      </c>
      <c r="BS37" s="1334">
        <f>SUM(AY37:BR37)</f>
        <v>0</v>
      </c>
      <c r="BT37" s="1334">
        <f>IF(ISERROR(VLOOKUP(VLOOKUP($A37, 'E4 TB Allocation Details'!$A$18:$L$217, MATCH("A &amp; G ID", 'E4 TB Allocation Details'!$A$18:$L$18, 0),FALSE), 'E2 Allocators'!$B$15:$W$361, MATCH('O5 Details by Class &amp; Accounts'!BT$18, 'E2 Allocators'!$B$15:$W$15, 0),FALSE)*$E37), 0, VLOOKUP(VLOOKUP($A37, 'E4 TB Allocation Details'!$A$18:$L$217, MATCH("A &amp; G ID", 'E4 TB Allocation Details'!$A$18:$L$18, 0),FALSE), 'E2 Allocators'!$B$15:$W$361, MATCH('O5 Details by Class &amp; Accounts'!BT$18, 'E2 Allocators'!$B$15:$W$15, 0),FALSE)*$E37)</f>
        <v>0</v>
      </c>
      <c r="BU37" s="1334">
        <f>IF(ISERROR(VLOOKUP(VLOOKUP($A37, 'E4 TB Allocation Details'!$A$18:$L$217, MATCH("A &amp; G ID", 'E4 TB Allocation Details'!$A$18:$L$18, 0),FALSE), 'E2 Allocators'!$B$15:$W$361, MATCH('O5 Details by Class &amp; Accounts'!BU$18, 'E2 Allocators'!$B$15:$W$15, 0),FALSE)*$E37), 0, VLOOKUP(VLOOKUP($A37, 'E4 TB Allocation Details'!$A$18:$L$217, MATCH("A &amp; G ID", 'E4 TB Allocation Details'!$A$18:$L$18, 0),FALSE), 'E2 Allocators'!$B$15:$W$361, MATCH('O5 Details by Class &amp; Accounts'!BU$18, 'E2 Allocators'!$B$15:$W$15, 0),FALSE)*$E37)</f>
        <v>0</v>
      </c>
      <c r="BV37" s="1334">
        <f>IF(ISERROR(VLOOKUP(VLOOKUP($A37, 'E4 TB Allocation Details'!$A$18:$L$217, MATCH("A &amp; G ID", 'E4 TB Allocation Details'!$A$18:$L$18, 0),FALSE), 'E2 Allocators'!$B$15:$W$361, MATCH('O5 Details by Class &amp; Accounts'!BV$18, 'E2 Allocators'!$B$15:$W$15, 0),FALSE)*$E37), 0, VLOOKUP(VLOOKUP($A37, 'E4 TB Allocation Details'!$A$18:$L$217, MATCH("A &amp; G ID", 'E4 TB Allocation Details'!$A$18:$L$18, 0),FALSE), 'E2 Allocators'!$B$15:$W$361, MATCH('O5 Details by Class &amp; Accounts'!BV$18, 'E2 Allocators'!$B$15:$W$15, 0),FALSE)*$E37)</f>
        <v>0</v>
      </c>
      <c r="BW37" s="1334">
        <f>IF(ISERROR(VLOOKUP(VLOOKUP($A37, 'E4 TB Allocation Details'!$A$18:$L$217, MATCH("A &amp; G ID", 'E4 TB Allocation Details'!$A$18:$L$18, 0),FALSE), 'E2 Allocators'!$B$15:$W$361, MATCH('O5 Details by Class &amp; Accounts'!BW$18, 'E2 Allocators'!$B$15:$W$15, 0),FALSE)*$E37), 0, VLOOKUP(VLOOKUP($A37, 'E4 TB Allocation Details'!$A$18:$L$217, MATCH("A &amp; G ID", 'E4 TB Allocation Details'!$A$18:$L$18, 0),FALSE), 'E2 Allocators'!$B$15:$W$361, MATCH('O5 Details by Class &amp; Accounts'!BW$18, 'E2 Allocators'!$B$15:$W$15, 0),FALSE)*$E37)</f>
        <v>0</v>
      </c>
      <c r="BX37" s="1334">
        <f>IF(ISERROR(VLOOKUP(VLOOKUP($A37, 'E4 TB Allocation Details'!$A$18:$L$217, MATCH("A &amp; G ID", 'E4 TB Allocation Details'!$A$18:$L$18, 0),FALSE), 'E2 Allocators'!$B$15:$W$361, MATCH('O5 Details by Class &amp; Accounts'!BX$18, 'E2 Allocators'!$B$15:$W$15, 0),FALSE)*$E37), 0, VLOOKUP(VLOOKUP($A37, 'E4 TB Allocation Details'!$A$18:$L$217, MATCH("A &amp; G ID", 'E4 TB Allocation Details'!$A$18:$L$18, 0),FALSE), 'E2 Allocators'!$B$15:$W$361, MATCH('O5 Details by Class &amp; Accounts'!BX$18, 'E2 Allocators'!$B$15:$W$15, 0),FALSE)*$E37)</f>
        <v>0</v>
      </c>
      <c r="BY37" s="1334">
        <f>IF(ISERROR(VLOOKUP(VLOOKUP($A37, 'E4 TB Allocation Details'!$A$18:$L$217, MATCH("A &amp; G ID", 'E4 TB Allocation Details'!$A$18:$L$18, 0),FALSE), 'E2 Allocators'!$B$15:$W$361, MATCH('O5 Details by Class &amp; Accounts'!BY$18, 'E2 Allocators'!$B$15:$W$15, 0),FALSE)*$E37), 0, VLOOKUP(VLOOKUP($A37, 'E4 TB Allocation Details'!$A$18:$L$217, MATCH("A &amp; G ID", 'E4 TB Allocation Details'!$A$18:$L$18, 0),FALSE), 'E2 Allocators'!$B$15:$W$361, MATCH('O5 Details by Class &amp; Accounts'!BY$18, 'E2 Allocators'!$B$15:$W$15, 0),FALSE)*$E37)</f>
        <v>0</v>
      </c>
      <c r="BZ37" s="1334">
        <f>IF(ISERROR(VLOOKUP(VLOOKUP($A37, 'E4 TB Allocation Details'!$A$18:$L$217, MATCH("A &amp; G ID", 'E4 TB Allocation Details'!$A$18:$L$18, 0),FALSE), 'E2 Allocators'!$B$15:$W$361, MATCH('O5 Details by Class &amp; Accounts'!BZ$18, 'E2 Allocators'!$B$15:$W$15, 0),FALSE)*$E37), 0, VLOOKUP(VLOOKUP($A37, 'E4 TB Allocation Details'!$A$18:$L$217, MATCH("A &amp; G ID", 'E4 TB Allocation Details'!$A$18:$L$18, 0),FALSE), 'E2 Allocators'!$B$15:$W$361, MATCH('O5 Details by Class &amp; Accounts'!BZ$18, 'E2 Allocators'!$B$15:$W$15, 0),FALSE)*$E37)</f>
        <v>0</v>
      </c>
      <c r="CA37" s="1334">
        <f>IF(ISERROR(VLOOKUP(VLOOKUP($A37, 'E4 TB Allocation Details'!$A$18:$L$217, MATCH("A &amp; G ID", 'E4 TB Allocation Details'!$A$18:$L$18, 0),FALSE), 'E2 Allocators'!$B$15:$W$361, MATCH('O5 Details by Class &amp; Accounts'!CA$18, 'E2 Allocators'!$B$15:$W$15, 0),FALSE)*$E37), 0, VLOOKUP(VLOOKUP($A37, 'E4 TB Allocation Details'!$A$18:$L$217, MATCH("A &amp; G ID", 'E4 TB Allocation Details'!$A$18:$L$18, 0),FALSE), 'E2 Allocators'!$B$15:$W$361, MATCH('O5 Details by Class &amp; Accounts'!CA$18, 'E2 Allocators'!$B$15:$W$15, 0),FALSE)*$E37)</f>
        <v>0</v>
      </c>
      <c r="CB37" s="1334">
        <f>IF(ISERROR(VLOOKUP(VLOOKUP($A37, 'E4 TB Allocation Details'!$A$18:$L$217, MATCH("A &amp; G ID", 'E4 TB Allocation Details'!$A$18:$L$18, 0),FALSE), 'E2 Allocators'!$B$15:$W$361, MATCH('O5 Details by Class &amp; Accounts'!CB$18, 'E2 Allocators'!$B$15:$W$15, 0),FALSE)*$E37), 0, VLOOKUP(VLOOKUP($A37, 'E4 TB Allocation Details'!$A$18:$L$217, MATCH("A &amp; G ID", 'E4 TB Allocation Details'!$A$18:$L$18, 0),FALSE), 'E2 Allocators'!$B$15:$W$361, MATCH('O5 Details by Class &amp; Accounts'!CB$18, 'E2 Allocators'!$B$15:$W$15, 0),FALSE)*$E37)</f>
        <v>0</v>
      </c>
      <c r="CC37" s="1334">
        <f>IF(ISERROR(VLOOKUP(VLOOKUP($A37, 'E4 TB Allocation Details'!$A$18:$L$217, MATCH("A &amp; G ID", 'E4 TB Allocation Details'!$A$18:$L$18, 0),FALSE), 'E2 Allocators'!$B$15:$W$361, MATCH('O5 Details by Class &amp; Accounts'!CC$18, 'E2 Allocators'!$B$15:$W$15, 0),FALSE)*$E37), 0, VLOOKUP(VLOOKUP($A37, 'E4 TB Allocation Details'!$A$18:$L$217, MATCH("A &amp; G ID", 'E4 TB Allocation Details'!$A$18:$L$18, 0),FALSE), 'E2 Allocators'!$B$15:$W$361, MATCH('O5 Details by Class &amp; Accounts'!CC$18, 'E2 Allocators'!$B$15:$W$15, 0),FALSE)*$E37)</f>
        <v>0</v>
      </c>
      <c r="CD37" s="1334">
        <f>IF(ISERROR(VLOOKUP(VLOOKUP($A37, 'E4 TB Allocation Details'!$A$18:$L$217, MATCH("A &amp; G ID", 'E4 TB Allocation Details'!$A$18:$L$18, 0),FALSE), 'E2 Allocators'!$B$15:$W$361, MATCH('O5 Details by Class &amp; Accounts'!CD$18, 'E2 Allocators'!$B$15:$W$15, 0),FALSE)*$E37), 0, VLOOKUP(VLOOKUP($A37, 'E4 TB Allocation Details'!$A$18:$L$217, MATCH("A &amp; G ID", 'E4 TB Allocation Details'!$A$18:$L$18, 0),FALSE), 'E2 Allocators'!$B$15:$W$361, MATCH('O5 Details by Class &amp; Accounts'!CD$18, 'E2 Allocators'!$B$15:$W$15, 0),FALSE)*$E37)</f>
        <v>0</v>
      </c>
      <c r="CE37" s="1334">
        <f>IF(ISERROR(VLOOKUP(VLOOKUP($A37, 'E4 TB Allocation Details'!$A$18:$L$217, MATCH("A &amp; G ID", 'E4 TB Allocation Details'!$A$18:$L$18, 0),FALSE), 'E2 Allocators'!$B$15:$W$361, MATCH('O5 Details by Class &amp; Accounts'!CE$18, 'E2 Allocators'!$B$15:$W$15, 0),FALSE)*$E37), 0, VLOOKUP(VLOOKUP($A37, 'E4 TB Allocation Details'!$A$18:$L$217, MATCH("A &amp; G ID", 'E4 TB Allocation Details'!$A$18:$L$18, 0),FALSE), 'E2 Allocators'!$B$15:$W$361, MATCH('O5 Details by Class &amp; Accounts'!CE$18, 'E2 Allocators'!$B$15:$W$15, 0),FALSE)*$E37)</f>
        <v>0</v>
      </c>
      <c r="CF37" s="1334">
        <f>IF(ISERROR(VLOOKUP(VLOOKUP($A37, 'E4 TB Allocation Details'!$A$18:$L$217, MATCH("A &amp; G ID", 'E4 TB Allocation Details'!$A$18:$L$18, 0),FALSE), 'E2 Allocators'!$B$15:$W$361, MATCH('O5 Details by Class &amp; Accounts'!CF$18, 'E2 Allocators'!$B$15:$W$15, 0),FALSE)*$E37), 0, VLOOKUP(VLOOKUP($A37, 'E4 TB Allocation Details'!$A$18:$L$217, MATCH("A &amp; G ID", 'E4 TB Allocation Details'!$A$18:$L$18, 0),FALSE), 'E2 Allocators'!$B$15:$W$361, MATCH('O5 Details by Class &amp; Accounts'!CF$18, 'E2 Allocators'!$B$15:$W$15, 0),FALSE)*$E37)</f>
        <v>0</v>
      </c>
      <c r="CG37" s="1334">
        <f>IF(ISERROR(VLOOKUP(VLOOKUP($A37, 'E4 TB Allocation Details'!$A$18:$L$217, MATCH("A &amp; G ID", 'E4 TB Allocation Details'!$A$18:$L$18, 0),FALSE), 'E2 Allocators'!$B$15:$W$361, MATCH('O5 Details by Class &amp; Accounts'!CG$18, 'E2 Allocators'!$B$15:$W$15, 0),FALSE)*$E37), 0, VLOOKUP(VLOOKUP($A37, 'E4 TB Allocation Details'!$A$18:$L$217, MATCH("A &amp; G ID", 'E4 TB Allocation Details'!$A$18:$L$18, 0),FALSE), 'E2 Allocators'!$B$15:$W$361, MATCH('O5 Details by Class &amp; Accounts'!CG$18, 'E2 Allocators'!$B$15:$W$15, 0),FALSE)*$E37)</f>
        <v>0</v>
      </c>
      <c r="CH37" s="1334">
        <f>IF(ISERROR(VLOOKUP(VLOOKUP($A37, 'E4 TB Allocation Details'!$A$18:$L$217, MATCH("A &amp; G ID", 'E4 TB Allocation Details'!$A$18:$L$18, 0),FALSE), 'E2 Allocators'!$B$15:$W$361, MATCH('O5 Details by Class &amp; Accounts'!CH$18, 'E2 Allocators'!$B$15:$W$15, 0),FALSE)*$E37), 0, VLOOKUP(VLOOKUP($A37, 'E4 TB Allocation Details'!$A$18:$L$217, MATCH("A &amp; G ID", 'E4 TB Allocation Details'!$A$18:$L$18, 0),FALSE), 'E2 Allocators'!$B$15:$W$361, MATCH('O5 Details by Class &amp; Accounts'!CH$18, 'E2 Allocators'!$B$15:$W$15, 0),FALSE)*$E37)</f>
        <v>0</v>
      </c>
      <c r="CI37" s="1334">
        <f>IF(ISERROR(VLOOKUP(VLOOKUP($A37, 'E4 TB Allocation Details'!$A$18:$L$217, MATCH("A &amp; G ID", 'E4 TB Allocation Details'!$A$18:$L$18, 0),FALSE), 'E2 Allocators'!$B$15:$W$361, MATCH('O5 Details by Class &amp; Accounts'!CI$18, 'E2 Allocators'!$B$15:$W$15, 0),FALSE)*$E37), 0, VLOOKUP(VLOOKUP($A37, 'E4 TB Allocation Details'!$A$18:$L$217, MATCH("A &amp; G ID", 'E4 TB Allocation Details'!$A$18:$L$18, 0),FALSE), 'E2 Allocators'!$B$15:$W$361, MATCH('O5 Details by Class &amp; Accounts'!CI$18, 'E2 Allocators'!$B$15:$W$15, 0),FALSE)*$E37)</f>
        <v>0</v>
      </c>
      <c r="CJ37" s="1334">
        <f>IF(ISERROR(VLOOKUP(VLOOKUP($A37, 'E4 TB Allocation Details'!$A$18:$L$217, MATCH("A &amp; G ID", 'E4 TB Allocation Details'!$A$18:$L$18, 0),FALSE), 'E2 Allocators'!$B$15:$W$361, MATCH('O5 Details by Class &amp; Accounts'!CJ$18, 'E2 Allocators'!$B$15:$W$15, 0),FALSE)*$E37), 0, VLOOKUP(VLOOKUP($A37, 'E4 TB Allocation Details'!$A$18:$L$217, MATCH("A &amp; G ID", 'E4 TB Allocation Details'!$A$18:$L$18, 0),FALSE), 'E2 Allocators'!$B$15:$W$361, MATCH('O5 Details by Class &amp; Accounts'!CJ$18, 'E2 Allocators'!$B$15:$W$15, 0),FALSE)*$E37)</f>
        <v>0</v>
      </c>
      <c r="CK37" s="1334">
        <f>IF(ISERROR(VLOOKUP(VLOOKUP($A37, 'E4 TB Allocation Details'!$A$18:$L$217, MATCH("A &amp; G ID", 'E4 TB Allocation Details'!$A$18:$L$18, 0),FALSE), 'E2 Allocators'!$B$15:$W$361, MATCH('O5 Details by Class &amp; Accounts'!CK$18, 'E2 Allocators'!$B$15:$W$15, 0),FALSE)*$E37), 0, VLOOKUP(VLOOKUP($A37, 'E4 TB Allocation Details'!$A$18:$L$217, MATCH("A &amp; G ID", 'E4 TB Allocation Details'!$A$18:$L$18, 0),FALSE), 'E2 Allocators'!$B$15:$W$361, MATCH('O5 Details by Class &amp; Accounts'!CK$18, 'E2 Allocators'!$B$15:$W$15, 0),FALSE)*$E37)</f>
        <v>0</v>
      </c>
      <c r="CL37" s="1334">
        <f>IF(ISERROR(VLOOKUP(VLOOKUP($A37, 'E4 TB Allocation Details'!$A$18:$L$217, MATCH("A &amp; G ID", 'E4 TB Allocation Details'!$A$18:$L$18, 0),FALSE), 'E2 Allocators'!$B$15:$W$361, MATCH('O5 Details by Class &amp; Accounts'!CL$18, 'E2 Allocators'!$B$15:$W$15, 0),FALSE)*$E37), 0, VLOOKUP(VLOOKUP($A37, 'E4 TB Allocation Details'!$A$18:$L$217, MATCH("A &amp; G ID", 'E4 TB Allocation Details'!$A$18:$L$18, 0),FALSE), 'E2 Allocators'!$B$15:$W$361, MATCH('O5 Details by Class &amp; Accounts'!CL$18, 'E2 Allocators'!$B$15:$W$15, 0),FALSE)*$E37)</f>
        <v>0</v>
      </c>
      <c r="CM37" s="1334">
        <f>IF(ISERROR(VLOOKUP(VLOOKUP($A37, 'E4 TB Allocation Details'!$A$18:$L$217, MATCH("A &amp; G ID", 'E4 TB Allocation Details'!$A$18:$L$18, 0),FALSE), 'E2 Allocators'!$B$15:$W$361, MATCH('O5 Details by Class &amp; Accounts'!CM$18, 'E2 Allocators'!$B$15:$W$15, 0),FALSE)*$E37), 0, VLOOKUP(VLOOKUP($A37, 'E4 TB Allocation Details'!$A$18:$L$217, MATCH("A &amp; G ID", 'E4 TB Allocation Details'!$A$18:$L$18, 0),FALSE), 'E2 Allocators'!$B$15:$W$361, MATCH('O5 Details by Class &amp; Accounts'!CM$18, 'E2 Allocators'!$B$15:$W$15, 0),FALSE)*$E37)</f>
        <v>0</v>
      </c>
      <c r="CN37" s="1334">
        <f>SUM(BT37:CM37)</f>
        <v>0</v>
      </c>
      <c r="CO37" s="1670">
        <f>+E37-AC37-AX37-BS37-CN37</f>
        <v>4.6566128730773926E-10</v>
      </c>
      <c r="CQ37" s="1926" t="s">
        <v>819</v>
      </c>
    </row>
    <row r="38" spans="1:95" s="64" customFormat="1" ht="12.75" x14ac:dyDescent="0.2">
      <c r="A38" s="1100">
        <v>1825</v>
      </c>
      <c r="B38" s="1101" t="s">
        <v>88</v>
      </c>
      <c r="C38" s="1667">
        <f>IF(ISERROR(VLOOKUP($A38,'I3 TB Data'!$A$20:$H$465,MATCH('O5 Details by Class &amp; Accounts'!$C$18, 'I3 TB Data'!$A$20:$H$20,0),0)), 0, VLOOKUP($A38,'I3 TB Data'!$A$20:$H$465,MATCH('O5 Details by Class &amp; Accounts'!$C$18,'I3 TB Data'!$A$20:$H$20,0),0))</f>
        <v>0</v>
      </c>
      <c r="D38" s="1668">
        <f>'I4 BO ASSETS'!E35</f>
        <v>0</v>
      </c>
      <c r="E38" s="1667">
        <f t="shared" si="6"/>
        <v>0</v>
      </c>
      <c r="F38" s="1669">
        <f>IF(ISERROR(VLOOKUP($A38, 'E1 Categorization'!A33:E123, MATCH("Customer Component", 'E1 Categorization'!$A$33:$E$33,0), 0)), 0, IF(VLOOKUP($A38, 'E1 Categorization'!A33:E123, MATCH("Customer Component", 'E1 Categorization'!$A$33:$E$33,0), 0)=0, 'O5 Details by Class &amp; Accounts'!$E38, IF(AND(VLOOKUP($A38, 'E1 Categorization'!A33:E123, MATCH("Customer Component", 'E1 Categorization'!$A$33:$E$33,0), 0) &gt;0, VLOOKUP($A38, 'E1 Categorization'!A33:E123, MATCH("Customer Component", 'E1 Categorization'!$A$33:$E$33,0), 0)&lt;1), 'O5 Details by Class &amp; Accounts'!$E38*(1-VLOOKUP($A38, 'E1 Categorization'!A33:E123, MATCH("Customer Component", 'E1 Categorization'!$A$33:$E$33,0), 0)), 0)))</f>
        <v>0</v>
      </c>
      <c r="G38" s="1669">
        <f>IF(ISERROR(VLOOKUP($A38, 'E1 Categorization'!A33:E123, MATCH("Customer Component", 'E1 Categorization'!$A$33:$E$33,0), 0)),0, IF(VLOOKUP($A38, 'E1 Categorization'!A33:E123, MATCH("Customer Component", 'E1 Categorization'!$A$33:$E$33,0), 0)=0, 0, IF(AND(VLOOKUP($A38, 'E1 Categorization'!A33:E123, MATCH("Customer Component", 'E1 Categorization'!$A$33:$E$33,0), 0) &gt;0, VLOOKUP($A38, 'E1 Categorization'!A33:E123, MATCH("Customer Component", 'E1 Categorization'!$A$33:$E$33,0), 0)&lt;1), 'O5 Details by Class &amp; Accounts'!$E38*(VLOOKUP($A38, 'E1 Categorization'!A33:E123, MATCH("Customer Component", 'E1 Categorization'!$A$33:$E$33,0), 0)), 'O5 Details by Class &amp; Accounts'!$E38)))</f>
        <v>0</v>
      </c>
      <c r="H38" s="1334">
        <f t="shared" si="0"/>
        <v>0</v>
      </c>
      <c r="I38" s="1334">
        <f>IF(ISERROR(VLOOKUP(VLOOKUP($A38, 'E4 TB Allocation Details'!$A$18:$L$217, MATCH("Demand ID", 'E4 TB Allocation Details'!$A$18:$L$18, 0),FALSE), 'E2 Allocators'!$B$15:$W$361, MATCH('O5 Details by Class &amp; Accounts'!I$18, 'E2 Allocators'!$B$15:$W$15, 0),FALSE)*$F38), 0, VLOOKUP(VLOOKUP($A38, 'E4 TB Allocation Details'!$A$18:$L$217, MATCH("Demand ID", 'E4 TB Allocation Details'!$A$18:$L$18, 0),FALSE), 'E2 Allocators'!$B$15:$W$361, MATCH('O5 Details by Class &amp; Accounts'!I$18, 'E2 Allocators'!$B$15:$W$15, 0),FALSE)*$F38)</f>
        <v>0</v>
      </c>
      <c r="J38" s="1334">
        <f>IF(ISERROR(VLOOKUP(VLOOKUP($A38, 'E4 TB Allocation Details'!$A$18:$L$217, MATCH("Demand ID", 'E4 TB Allocation Details'!$A$18:$L$18, 0),FALSE), 'E2 Allocators'!$B$15:$W$361, MATCH('O5 Details by Class &amp; Accounts'!J$18, 'E2 Allocators'!$B$15:$W$15, 0),FALSE)*$F38), 0, VLOOKUP(VLOOKUP($A38, 'E4 TB Allocation Details'!$A$18:$L$217, MATCH("Demand ID", 'E4 TB Allocation Details'!$A$18:$L$18, 0),FALSE), 'E2 Allocators'!$B$15:$W$361, MATCH('O5 Details by Class &amp; Accounts'!J$18, 'E2 Allocators'!$B$15:$W$15, 0),FALSE)*$F38)</f>
        <v>0</v>
      </c>
      <c r="K38" s="1334">
        <f>IF(ISERROR(VLOOKUP(VLOOKUP($A38, 'E4 TB Allocation Details'!$A$18:$L$217, MATCH("Demand ID", 'E4 TB Allocation Details'!$A$18:$L$18, 0),FALSE), 'E2 Allocators'!$B$15:$W$361, MATCH('O5 Details by Class &amp; Accounts'!K$18, 'E2 Allocators'!$B$15:$W$15, 0),FALSE)*$F38), 0, VLOOKUP(VLOOKUP($A38, 'E4 TB Allocation Details'!$A$18:$L$217, MATCH("Demand ID", 'E4 TB Allocation Details'!$A$18:$L$18, 0),FALSE), 'E2 Allocators'!$B$15:$W$361, MATCH('O5 Details by Class &amp; Accounts'!K$18, 'E2 Allocators'!$B$15:$W$15, 0),FALSE)*$F38)</f>
        <v>0</v>
      </c>
      <c r="L38" s="1334">
        <f>IF(ISERROR(VLOOKUP(VLOOKUP($A38, 'E4 TB Allocation Details'!$A$18:$L$217, MATCH("Demand ID", 'E4 TB Allocation Details'!$A$18:$L$18, 0),FALSE), 'E2 Allocators'!$B$15:$W$361, MATCH('O5 Details by Class &amp; Accounts'!L$18, 'E2 Allocators'!$B$15:$W$15, 0),FALSE)*$F38), 0, VLOOKUP(VLOOKUP($A38, 'E4 TB Allocation Details'!$A$18:$L$217, MATCH("Demand ID", 'E4 TB Allocation Details'!$A$18:$L$18, 0),FALSE), 'E2 Allocators'!$B$15:$W$361, MATCH('O5 Details by Class &amp; Accounts'!L$18, 'E2 Allocators'!$B$15:$W$15, 0),FALSE)*$F38)</f>
        <v>0</v>
      </c>
      <c r="M38" s="1334">
        <f>IF(ISERROR(VLOOKUP(VLOOKUP($A38, 'E4 TB Allocation Details'!$A$18:$L$217, MATCH("Demand ID", 'E4 TB Allocation Details'!$A$18:$L$18, 0),FALSE), 'E2 Allocators'!$B$15:$W$361, MATCH('O5 Details by Class &amp; Accounts'!M$18, 'E2 Allocators'!$B$15:$W$15, 0),FALSE)*$F38), 0, VLOOKUP(VLOOKUP($A38, 'E4 TB Allocation Details'!$A$18:$L$217, MATCH("Demand ID", 'E4 TB Allocation Details'!$A$18:$L$18, 0),FALSE), 'E2 Allocators'!$B$15:$W$361, MATCH('O5 Details by Class &amp; Accounts'!M$18, 'E2 Allocators'!$B$15:$W$15, 0),FALSE)*$F38)</f>
        <v>0</v>
      </c>
      <c r="N38" s="1334">
        <f>IF(ISERROR(VLOOKUP(VLOOKUP($A38, 'E4 TB Allocation Details'!$A$18:$L$217, MATCH("Demand ID", 'E4 TB Allocation Details'!$A$18:$L$18, 0),FALSE), 'E2 Allocators'!$B$15:$W$361, MATCH('O5 Details by Class &amp; Accounts'!N$18, 'E2 Allocators'!$B$15:$W$15, 0),FALSE)*$F38), 0, VLOOKUP(VLOOKUP($A38, 'E4 TB Allocation Details'!$A$18:$L$217, MATCH("Demand ID", 'E4 TB Allocation Details'!$A$18:$L$18, 0),FALSE), 'E2 Allocators'!$B$15:$W$361, MATCH('O5 Details by Class &amp; Accounts'!N$18, 'E2 Allocators'!$B$15:$W$15, 0),FALSE)*$F38)</f>
        <v>0</v>
      </c>
      <c r="O38" s="1334">
        <f>IF(ISERROR(VLOOKUP(VLOOKUP($A38, 'E4 TB Allocation Details'!$A$18:$L$217, MATCH("Demand ID", 'E4 TB Allocation Details'!$A$18:$L$18, 0),FALSE), 'E2 Allocators'!$B$15:$W$361, MATCH('O5 Details by Class &amp; Accounts'!O$18, 'E2 Allocators'!$B$15:$W$15, 0),FALSE)*$F38), 0, VLOOKUP(VLOOKUP($A38, 'E4 TB Allocation Details'!$A$18:$L$217, MATCH("Demand ID", 'E4 TB Allocation Details'!$A$18:$L$18, 0),FALSE), 'E2 Allocators'!$B$15:$W$361, MATCH('O5 Details by Class &amp; Accounts'!O$18, 'E2 Allocators'!$B$15:$W$15, 0),FALSE)*$F38)</f>
        <v>0</v>
      </c>
      <c r="P38" s="1334">
        <f>IF(ISERROR(VLOOKUP(VLOOKUP($A38, 'E4 TB Allocation Details'!$A$18:$L$217, MATCH("Demand ID", 'E4 TB Allocation Details'!$A$18:$L$18, 0),FALSE), 'E2 Allocators'!$B$15:$W$361, MATCH('O5 Details by Class &amp; Accounts'!P$18, 'E2 Allocators'!$B$15:$W$15, 0),FALSE)*$F38), 0, VLOOKUP(VLOOKUP($A38, 'E4 TB Allocation Details'!$A$18:$L$217, MATCH("Demand ID", 'E4 TB Allocation Details'!$A$18:$L$18, 0),FALSE), 'E2 Allocators'!$B$15:$W$361, MATCH('O5 Details by Class &amp; Accounts'!P$18, 'E2 Allocators'!$B$15:$W$15, 0),FALSE)*$F38)</f>
        <v>0</v>
      </c>
      <c r="Q38" s="1334">
        <f>IF(ISERROR(VLOOKUP(VLOOKUP($A38, 'E4 TB Allocation Details'!$A$18:$L$217, MATCH("Demand ID", 'E4 TB Allocation Details'!$A$18:$L$18, 0),FALSE), 'E2 Allocators'!$B$15:$W$361, MATCH('O5 Details by Class &amp; Accounts'!Q$18, 'E2 Allocators'!$B$15:$W$15, 0),FALSE)*$F38), 0, VLOOKUP(VLOOKUP($A38, 'E4 TB Allocation Details'!$A$18:$L$217, MATCH("Demand ID", 'E4 TB Allocation Details'!$A$18:$L$18, 0),FALSE), 'E2 Allocators'!$B$15:$W$361, MATCH('O5 Details by Class &amp; Accounts'!Q$18, 'E2 Allocators'!$B$15:$W$15, 0),FALSE)*$F38)</f>
        <v>0</v>
      </c>
      <c r="R38" s="1334">
        <f>IF(ISERROR(VLOOKUP(VLOOKUP($A38, 'E4 TB Allocation Details'!$A$18:$L$217, MATCH("Demand ID", 'E4 TB Allocation Details'!$A$18:$L$18, 0),FALSE), 'E2 Allocators'!$B$15:$W$361, MATCH('O5 Details by Class &amp; Accounts'!R$18, 'E2 Allocators'!$B$15:$W$15, 0),FALSE)*$F38), 0, VLOOKUP(VLOOKUP($A38, 'E4 TB Allocation Details'!$A$18:$L$217, MATCH("Demand ID", 'E4 TB Allocation Details'!$A$18:$L$18, 0),FALSE), 'E2 Allocators'!$B$15:$W$361, MATCH('O5 Details by Class &amp; Accounts'!R$18, 'E2 Allocators'!$B$15:$W$15, 0),FALSE)*$F38)</f>
        <v>0</v>
      </c>
      <c r="S38" s="1334">
        <f>IF(ISERROR(VLOOKUP(VLOOKUP($A38, 'E4 TB Allocation Details'!$A$18:$L$217, MATCH("Demand ID", 'E4 TB Allocation Details'!$A$18:$L$18, 0),FALSE), 'E2 Allocators'!$B$15:$W$361, MATCH('O5 Details by Class &amp; Accounts'!S$18, 'E2 Allocators'!$B$15:$W$15, 0),FALSE)*$F38), 0, VLOOKUP(VLOOKUP($A38, 'E4 TB Allocation Details'!$A$18:$L$217, MATCH("Demand ID", 'E4 TB Allocation Details'!$A$18:$L$18, 0),FALSE), 'E2 Allocators'!$B$15:$W$361, MATCH('O5 Details by Class &amp; Accounts'!S$18, 'E2 Allocators'!$B$15:$W$15, 0),FALSE)*$F38)</f>
        <v>0</v>
      </c>
      <c r="T38" s="1334">
        <f>IF(ISERROR(VLOOKUP(VLOOKUP($A38, 'E4 TB Allocation Details'!$A$18:$L$217, MATCH("Demand ID", 'E4 TB Allocation Details'!$A$18:$L$18, 0),FALSE), 'E2 Allocators'!$B$15:$W$361, MATCH('O5 Details by Class &amp; Accounts'!T$18, 'E2 Allocators'!$B$15:$W$15, 0),FALSE)*$F38), 0, VLOOKUP(VLOOKUP($A38, 'E4 TB Allocation Details'!$A$18:$L$217, MATCH("Demand ID", 'E4 TB Allocation Details'!$A$18:$L$18, 0),FALSE), 'E2 Allocators'!$B$15:$W$361, MATCH('O5 Details by Class &amp; Accounts'!T$18, 'E2 Allocators'!$B$15:$W$15, 0),FALSE)*$F38)</f>
        <v>0</v>
      </c>
      <c r="U38" s="1334">
        <f>IF(ISERROR(VLOOKUP(VLOOKUP($A38, 'E4 TB Allocation Details'!$A$18:$L$217, MATCH("Demand ID", 'E4 TB Allocation Details'!$A$18:$L$18, 0),FALSE), 'E2 Allocators'!$B$15:$W$361, MATCH('O5 Details by Class &amp; Accounts'!U$18, 'E2 Allocators'!$B$15:$W$15, 0),FALSE)*$F38), 0, VLOOKUP(VLOOKUP($A38, 'E4 TB Allocation Details'!$A$18:$L$217, MATCH("Demand ID", 'E4 TB Allocation Details'!$A$18:$L$18, 0),FALSE), 'E2 Allocators'!$B$15:$W$361, MATCH('O5 Details by Class &amp; Accounts'!U$18, 'E2 Allocators'!$B$15:$W$15, 0),FALSE)*$F38)</f>
        <v>0</v>
      </c>
      <c r="V38" s="1334">
        <f>IF(ISERROR(VLOOKUP(VLOOKUP($A38, 'E4 TB Allocation Details'!$A$18:$L$217, MATCH("Demand ID", 'E4 TB Allocation Details'!$A$18:$L$18, 0),FALSE), 'E2 Allocators'!$B$15:$W$361, MATCH('O5 Details by Class &amp; Accounts'!V$18, 'E2 Allocators'!$B$15:$W$15, 0),FALSE)*$F38), 0, VLOOKUP(VLOOKUP($A38, 'E4 TB Allocation Details'!$A$18:$L$217, MATCH("Demand ID", 'E4 TB Allocation Details'!$A$18:$L$18, 0),FALSE), 'E2 Allocators'!$B$15:$W$361, MATCH('O5 Details by Class &amp; Accounts'!V$18, 'E2 Allocators'!$B$15:$W$15, 0),FALSE)*$F38)</f>
        <v>0</v>
      </c>
      <c r="W38" s="1334">
        <f>IF(ISERROR(VLOOKUP(VLOOKUP($A38, 'E4 TB Allocation Details'!$A$18:$L$217, MATCH("Demand ID", 'E4 TB Allocation Details'!$A$18:$L$18, 0),FALSE), 'E2 Allocators'!$B$15:$W$361, MATCH('O5 Details by Class &amp; Accounts'!W$18, 'E2 Allocators'!$B$15:$W$15, 0),FALSE)*$F38), 0, VLOOKUP(VLOOKUP($A38, 'E4 TB Allocation Details'!$A$18:$L$217, MATCH("Demand ID", 'E4 TB Allocation Details'!$A$18:$L$18, 0),FALSE), 'E2 Allocators'!$B$15:$W$361, MATCH('O5 Details by Class &amp; Accounts'!W$18, 'E2 Allocators'!$B$15:$W$15, 0),FALSE)*$F38)</f>
        <v>0</v>
      </c>
      <c r="X38" s="1334">
        <f>IF(ISERROR(VLOOKUP(VLOOKUP($A38, 'E4 TB Allocation Details'!$A$18:$L$217, MATCH("Demand ID", 'E4 TB Allocation Details'!$A$18:$L$18, 0),FALSE), 'E2 Allocators'!$B$15:$W$361, MATCH('O5 Details by Class &amp; Accounts'!X$18, 'E2 Allocators'!$B$15:$W$15, 0),FALSE)*$F38), 0, VLOOKUP(VLOOKUP($A38, 'E4 TB Allocation Details'!$A$18:$L$217, MATCH("Demand ID", 'E4 TB Allocation Details'!$A$18:$L$18, 0),FALSE), 'E2 Allocators'!$B$15:$W$361, MATCH('O5 Details by Class &amp; Accounts'!X$18, 'E2 Allocators'!$B$15:$W$15, 0),FALSE)*$F38)</f>
        <v>0</v>
      </c>
      <c r="Y38" s="1334">
        <f>IF(ISERROR(VLOOKUP(VLOOKUP($A38, 'E4 TB Allocation Details'!$A$18:$L$217, MATCH("Demand ID", 'E4 TB Allocation Details'!$A$18:$L$18, 0),FALSE), 'E2 Allocators'!$B$15:$W$361, MATCH('O5 Details by Class &amp; Accounts'!Y$18, 'E2 Allocators'!$B$15:$W$15, 0),FALSE)*$F38), 0, VLOOKUP(VLOOKUP($A38, 'E4 TB Allocation Details'!$A$18:$L$217, MATCH("Demand ID", 'E4 TB Allocation Details'!$A$18:$L$18, 0),FALSE), 'E2 Allocators'!$B$15:$W$361, MATCH('O5 Details by Class &amp; Accounts'!Y$18, 'E2 Allocators'!$B$15:$W$15, 0),FALSE)*$F38)</f>
        <v>0</v>
      </c>
      <c r="Z38" s="1334">
        <f>IF(ISERROR(VLOOKUP(VLOOKUP($A38, 'E4 TB Allocation Details'!$A$18:$L$217, MATCH("Demand ID", 'E4 TB Allocation Details'!$A$18:$L$18, 0),FALSE), 'E2 Allocators'!$B$15:$W$361, MATCH('O5 Details by Class &amp; Accounts'!Z$18, 'E2 Allocators'!$B$15:$W$15, 0),FALSE)*$F38), 0, VLOOKUP(VLOOKUP($A38, 'E4 TB Allocation Details'!$A$18:$L$217, MATCH("Demand ID", 'E4 TB Allocation Details'!$A$18:$L$18, 0),FALSE), 'E2 Allocators'!$B$15:$W$361, MATCH('O5 Details by Class &amp; Accounts'!Z$18, 'E2 Allocators'!$B$15:$W$15, 0),FALSE)*$F38)</f>
        <v>0</v>
      </c>
      <c r="AA38" s="1334">
        <f>IF(ISERROR(VLOOKUP(VLOOKUP($A38, 'E4 TB Allocation Details'!$A$18:$L$217, MATCH("Demand ID", 'E4 TB Allocation Details'!$A$18:$L$18, 0),FALSE), 'E2 Allocators'!$B$15:$W$361, MATCH('O5 Details by Class &amp; Accounts'!AA$18, 'E2 Allocators'!$B$15:$W$15, 0),FALSE)*$F38), 0, VLOOKUP(VLOOKUP($A38, 'E4 TB Allocation Details'!$A$18:$L$217, MATCH("Demand ID", 'E4 TB Allocation Details'!$A$18:$L$18, 0),FALSE), 'E2 Allocators'!$B$15:$W$361, MATCH('O5 Details by Class &amp; Accounts'!AA$18, 'E2 Allocators'!$B$15:$W$15, 0),FALSE)*$F38)</f>
        <v>0</v>
      </c>
      <c r="AB38" s="1334">
        <f>IF(ISERROR(VLOOKUP(VLOOKUP($A38, 'E4 TB Allocation Details'!$A$18:$L$217, MATCH("Demand ID", 'E4 TB Allocation Details'!$A$18:$L$18, 0),FALSE), 'E2 Allocators'!$B$15:$W$361, MATCH('O5 Details by Class &amp; Accounts'!AB$18, 'E2 Allocators'!$B$15:$W$15, 0),FALSE)*$F38), 0, VLOOKUP(VLOOKUP($A38, 'E4 TB Allocation Details'!$A$18:$L$217, MATCH("Demand ID", 'E4 TB Allocation Details'!$A$18:$L$18, 0),FALSE), 'E2 Allocators'!$B$15:$W$361, MATCH('O5 Details by Class &amp; Accounts'!AB$18, 'E2 Allocators'!$B$15:$W$15, 0),FALSE)*$F38)</f>
        <v>0</v>
      </c>
      <c r="AC38" s="1334">
        <f t="shared" si="1"/>
        <v>0</v>
      </c>
      <c r="AD38" s="1334">
        <f>IF(ISERROR(VLOOKUP(VLOOKUP($A38, 'E4 TB Allocation Details'!$A$18:$L$217, MATCH("Customer ID", 'E4 TB Allocation Details'!$A$18:$L$18, 0),FALSE), 'E2 Allocators'!$B$15:$W$361, MATCH('O5 Details by Class &amp; Accounts'!AD$18, 'E2 Allocators'!$B$15:$W$15, 0),FALSE)*$G38), 0, VLOOKUP(VLOOKUP($A38, 'E4 TB Allocation Details'!$A$18:$L$217, MATCH("Customer ID", 'E4 TB Allocation Details'!$A$18:$L$18, 0),FALSE), 'E2 Allocators'!$B$15:$W$361, MATCH('O5 Details by Class &amp; Accounts'!AD$18, 'E2 Allocators'!$B$15:$W$15, 0),FALSE)*$G38)</f>
        <v>0</v>
      </c>
      <c r="AE38" s="1334">
        <f>IF(ISERROR(VLOOKUP(VLOOKUP($A38, 'E4 TB Allocation Details'!$A$18:$L$217, MATCH("Customer ID", 'E4 TB Allocation Details'!$A$18:$L$18, 0),FALSE), 'E2 Allocators'!$B$15:$W$361, MATCH('O5 Details by Class &amp; Accounts'!AE$18, 'E2 Allocators'!$B$15:$W$15, 0),FALSE)*$G38), 0, VLOOKUP(VLOOKUP($A38, 'E4 TB Allocation Details'!$A$18:$L$217, MATCH("Customer ID", 'E4 TB Allocation Details'!$A$18:$L$18, 0),FALSE), 'E2 Allocators'!$B$15:$W$361, MATCH('O5 Details by Class &amp; Accounts'!AE$18, 'E2 Allocators'!$B$15:$W$15, 0),FALSE)*$G38)</f>
        <v>0</v>
      </c>
      <c r="AF38" s="1334">
        <f>IF(ISERROR(VLOOKUP(VLOOKUP($A38, 'E4 TB Allocation Details'!$A$18:$L$217, MATCH("Customer ID", 'E4 TB Allocation Details'!$A$18:$L$18, 0),FALSE), 'E2 Allocators'!$B$15:$W$361, MATCH('O5 Details by Class &amp; Accounts'!AF$18, 'E2 Allocators'!$B$15:$W$15, 0),FALSE)*$G38), 0, VLOOKUP(VLOOKUP($A38, 'E4 TB Allocation Details'!$A$18:$L$217, MATCH("Customer ID", 'E4 TB Allocation Details'!$A$18:$L$18, 0),FALSE), 'E2 Allocators'!$B$15:$W$361, MATCH('O5 Details by Class &amp; Accounts'!AF$18, 'E2 Allocators'!$B$15:$W$15, 0),FALSE)*$G38)</f>
        <v>0</v>
      </c>
      <c r="AG38" s="1334">
        <f>IF(ISERROR(VLOOKUP(VLOOKUP($A38, 'E4 TB Allocation Details'!$A$18:$L$217, MATCH("Customer ID", 'E4 TB Allocation Details'!$A$18:$L$18, 0),FALSE), 'E2 Allocators'!$B$15:$W$361, MATCH('O5 Details by Class &amp; Accounts'!AG$18, 'E2 Allocators'!$B$15:$W$15, 0),FALSE)*$G38), 0, VLOOKUP(VLOOKUP($A38, 'E4 TB Allocation Details'!$A$18:$L$217, MATCH("Customer ID", 'E4 TB Allocation Details'!$A$18:$L$18, 0),FALSE), 'E2 Allocators'!$B$15:$W$361, MATCH('O5 Details by Class &amp; Accounts'!AG$18, 'E2 Allocators'!$B$15:$W$15, 0),FALSE)*$G38)</f>
        <v>0</v>
      </c>
      <c r="AH38" s="1334">
        <f>IF(ISERROR(VLOOKUP(VLOOKUP($A38, 'E4 TB Allocation Details'!$A$18:$L$217, MATCH("Customer ID", 'E4 TB Allocation Details'!$A$18:$L$18, 0),FALSE), 'E2 Allocators'!$B$15:$W$361, MATCH('O5 Details by Class &amp; Accounts'!AH$18, 'E2 Allocators'!$B$15:$W$15, 0),FALSE)*$G38), 0, VLOOKUP(VLOOKUP($A38, 'E4 TB Allocation Details'!$A$18:$L$217, MATCH("Customer ID", 'E4 TB Allocation Details'!$A$18:$L$18, 0),FALSE), 'E2 Allocators'!$B$15:$W$361, MATCH('O5 Details by Class &amp; Accounts'!AH$18, 'E2 Allocators'!$B$15:$W$15, 0),FALSE)*$G38)</f>
        <v>0</v>
      </c>
      <c r="AI38" s="1334">
        <f>IF(ISERROR(VLOOKUP(VLOOKUP($A38, 'E4 TB Allocation Details'!$A$18:$L$217, MATCH("Customer ID", 'E4 TB Allocation Details'!$A$18:$L$18, 0),FALSE), 'E2 Allocators'!$B$15:$W$361, MATCH('O5 Details by Class &amp; Accounts'!AI$18, 'E2 Allocators'!$B$15:$W$15, 0),FALSE)*$G38), 0, VLOOKUP(VLOOKUP($A38, 'E4 TB Allocation Details'!$A$18:$L$217, MATCH("Customer ID", 'E4 TB Allocation Details'!$A$18:$L$18, 0),FALSE), 'E2 Allocators'!$B$15:$W$361, MATCH('O5 Details by Class &amp; Accounts'!AI$18, 'E2 Allocators'!$B$15:$W$15, 0),FALSE)*$G38)</f>
        <v>0</v>
      </c>
      <c r="AJ38" s="1334">
        <f>IF(ISERROR(VLOOKUP(VLOOKUP($A38, 'E4 TB Allocation Details'!$A$18:$L$217, MATCH("Customer ID", 'E4 TB Allocation Details'!$A$18:$L$18, 0),FALSE), 'E2 Allocators'!$B$15:$W$361, MATCH('O5 Details by Class &amp; Accounts'!AJ$18, 'E2 Allocators'!$B$15:$W$15, 0),FALSE)*$G38), 0, VLOOKUP(VLOOKUP($A38, 'E4 TB Allocation Details'!$A$18:$L$217, MATCH("Customer ID", 'E4 TB Allocation Details'!$A$18:$L$18, 0),FALSE), 'E2 Allocators'!$B$15:$W$361, MATCH('O5 Details by Class &amp; Accounts'!AJ$18, 'E2 Allocators'!$B$15:$W$15, 0),FALSE)*$G38)</f>
        <v>0</v>
      </c>
      <c r="AK38" s="1334">
        <f>IF(ISERROR(VLOOKUP(VLOOKUP($A38, 'E4 TB Allocation Details'!$A$18:$L$217, MATCH("Customer ID", 'E4 TB Allocation Details'!$A$18:$L$18, 0),FALSE), 'E2 Allocators'!$B$15:$W$361, MATCH('O5 Details by Class &amp; Accounts'!AK$18, 'E2 Allocators'!$B$15:$W$15, 0),FALSE)*$G38), 0, VLOOKUP(VLOOKUP($A38, 'E4 TB Allocation Details'!$A$18:$L$217, MATCH("Customer ID", 'E4 TB Allocation Details'!$A$18:$L$18, 0),FALSE), 'E2 Allocators'!$B$15:$W$361, MATCH('O5 Details by Class &amp; Accounts'!AK$18, 'E2 Allocators'!$B$15:$W$15, 0),FALSE)*$G38)</f>
        <v>0</v>
      </c>
      <c r="AL38" s="1334">
        <f>IF(ISERROR(VLOOKUP(VLOOKUP($A38, 'E4 TB Allocation Details'!$A$18:$L$217, MATCH("Customer ID", 'E4 TB Allocation Details'!$A$18:$L$18, 0),FALSE), 'E2 Allocators'!$B$15:$W$361, MATCH('O5 Details by Class &amp; Accounts'!AL$18, 'E2 Allocators'!$B$15:$W$15, 0),FALSE)*$G38), 0, VLOOKUP(VLOOKUP($A38, 'E4 TB Allocation Details'!$A$18:$L$217, MATCH("Customer ID", 'E4 TB Allocation Details'!$A$18:$L$18, 0),FALSE), 'E2 Allocators'!$B$15:$W$361, MATCH('O5 Details by Class &amp; Accounts'!AL$18, 'E2 Allocators'!$B$15:$W$15, 0),FALSE)*$G38)</f>
        <v>0</v>
      </c>
      <c r="AM38" s="1334">
        <f>IF(ISERROR(VLOOKUP(VLOOKUP($A38, 'E4 TB Allocation Details'!$A$18:$L$217, MATCH("Customer ID", 'E4 TB Allocation Details'!$A$18:$L$18, 0),FALSE), 'E2 Allocators'!$B$15:$W$361, MATCH('O5 Details by Class &amp; Accounts'!AM$18, 'E2 Allocators'!$B$15:$W$15, 0),FALSE)*$G38), 0, VLOOKUP(VLOOKUP($A38, 'E4 TB Allocation Details'!$A$18:$L$217, MATCH("Customer ID", 'E4 TB Allocation Details'!$A$18:$L$18, 0),FALSE), 'E2 Allocators'!$B$15:$W$361, MATCH('O5 Details by Class &amp; Accounts'!AM$18, 'E2 Allocators'!$B$15:$W$15, 0),FALSE)*$G38)</f>
        <v>0</v>
      </c>
      <c r="AN38" s="1334">
        <f>IF(ISERROR(VLOOKUP(VLOOKUP($A38, 'E4 TB Allocation Details'!$A$18:$L$217, MATCH("Customer ID", 'E4 TB Allocation Details'!$A$18:$L$18, 0),FALSE), 'E2 Allocators'!$B$15:$W$361, MATCH('O5 Details by Class &amp; Accounts'!AN$18, 'E2 Allocators'!$B$15:$W$15, 0),FALSE)*$G38), 0, VLOOKUP(VLOOKUP($A38, 'E4 TB Allocation Details'!$A$18:$L$217, MATCH("Customer ID", 'E4 TB Allocation Details'!$A$18:$L$18, 0),FALSE), 'E2 Allocators'!$B$15:$W$361, MATCH('O5 Details by Class &amp; Accounts'!AN$18, 'E2 Allocators'!$B$15:$W$15, 0),FALSE)*$G38)</f>
        <v>0</v>
      </c>
      <c r="AO38" s="1334">
        <f>IF(ISERROR(VLOOKUP(VLOOKUP($A38, 'E4 TB Allocation Details'!$A$18:$L$217, MATCH("Customer ID", 'E4 TB Allocation Details'!$A$18:$L$18, 0),FALSE), 'E2 Allocators'!$B$15:$W$361, MATCH('O5 Details by Class &amp; Accounts'!AO$18, 'E2 Allocators'!$B$15:$W$15, 0),FALSE)*$G38), 0, VLOOKUP(VLOOKUP($A38, 'E4 TB Allocation Details'!$A$18:$L$217, MATCH("Customer ID", 'E4 TB Allocation Details'!$A$18:$L$18, 0),FALSE), 'E2 Allocators'!$B$15:$W$361, MATCH('O5 Details by Class &amp; Accounts'!AO$18, 'E2 Allocators'!$B$15:$W$15, 0),FALSE)*$G38)</f>
        <v>0</v>
      </c>
      <c r="AP38" s="1334">
        <f>IF(ISERROR(VLOOKUP(VLOOKUP($A38, 'E4 TB Allocation Details'!$A$18:$L$217, MATCH("Customer ID", 'E4 TB Allocation Details'!$A$18:$L$18, 0),FALSE), 'E2 Allocators'!$B$15:$W$361, MATCH('O5 Details by Class &amp; Accounts'!AP$18, 'E2 Allocators'!$B$15:$W$15, 0),FALSE)*$G38), 0, VLOOKUP(VLOOKUP($A38, 'E4 TB Allocation Details'!$A$18:$L$217, MATCH("Customer ID", 'E4 TB Allocation Details'!$A$18:$L$18, 0),FALSE), 'E2 Allocators'!$B$15:$W$361, MATCH('O5 Details by Class &amp; Accounts'!AP$18, 'E2 Allocators'!$B$15:$W$15, 0),FALSE)*$G38)</f>
        <v>0</v>
      </c>
      <c r="AQ38" s="1334">
        <f>IF(ISERROR(VLOOKUP(VLOOKUP($A38, 'E4 TB Allocation Details'!$A$18:$L$217, MATCH("Customer ID", 'E4 TB Allocation Details'!$A$18:$L$18, 0),FALSE), 'E2 Allocators'!$B$15:$W$361, MATCH('O5 Details by Class &amp; Accounts'!AQ$18, 'E2 Allocators'!$B$15:$W$15, 0),FALSE)*$G38), 0, VLOOKUP(VLOOKUP($A38, 'E4 TB Allocation Details'!$A$18:$L$217, MATCH("Customer ID", 'E4 TB Allocation Details'!$A$18:$L$18, 0),FALSE), 'E2 Allocators'!$B$15:$W$361, MATCH('O5 Details by Class &amp; Accounts'!AQ$18, 'E2 Allocators'!$B$15:$W$15, 0),FALSE)*$G38)</f>
        <v>0</v>
      </c>
      <c r="AR38" s="1334">
        <f>IF(ISERROR(VLOOKUP(VLOOKUP($A38, 'E4 TB Allocation Details'!$A$18:$L$217, MATCH("Customer ID", 'E4 TB Allocation Details'!$A$18:$L$18, 0),FALSE), 'E2 Allocators'!$B$15:$W$361, MATCH('O5 Details by Class &amp; Accounts'!AR$18, 'E2 Allocators'!$B$15:$W$15, 0),FALSE)*$G38), 0, VLOOKUP(VLOOKUP($A38, 'E4 TB Allocation Details'!$A$18:$L$217, MATCH("Customer ID", 'E4 TB Allocation Details'!$A$18:$L$18, 0),FALSE), 'E2 Allocators'!$B$15:$W$361, MATCH('O5 Details by Class &amp; Accounts'!AR$18, 'E2 Allocators'!$B$15:$W$15, 0),FALSE)*$G38)</f>
        <v>0</v>
      </c>
      <c r="AS38" s="1334">
        <f>IF(ISERROR(VLOOKUP(VLOOKUP($A38, 'E4 TB Allocation Details'!$A$18:$L$217, MATCH("Customer ID", 'E4 TB Allocation Details'!$A$18:$L$18, 0),FALSE), 'E2 Allocators'!$B$15:$W$361, MATCH('O5 Details by Class &amp; Accounts'!AS$18, 'E2 Allocators'!$B$15:$W$15, 0),FALSE)*$G38), 0, VLOOKUP(VLOOKUP($A38, 'E4 TB Allocation Details'!$A$18:$L$217, MATCH("Customer ID", 'E4 TB Allocation Details'!$A$18:$L$18, 0),FALSE), 'E2 Allocators'!$B$15:$W$361, MATCH('O5 Details by Class &amp; Accounts'!AS$18, 'E2 Allocators'!$B$15:$W$15, 0),FALSE)*$G38)</f>
        <v>0</v>
      </c>
      <c r="AT38" s="1334">
        <f>IF(ISERROR(VLOOKUP(VLOOKUP($A38, 'E4 TB Allocation Details'!$A$18:$L$217, MATCH("Customer ID", 'E4 TB Allocation Details'!$A$18:$L$18, 0),FALSE), 'E2 Allocators'!$B$15:$W$361, MATCH('O5 Details by Class &amp; Accounts'!AT$18, 'E2 Allocators'!$B$15:$W$15, 0),FALSE)*$G38), 0, VLOOKUP(VLOOKUP($A38, 'E4 TB Allocation Details'!$A$18:$L$217, MATCH("Customer ID", 'E4 TB Allocation Details'!$A$18:$L$18, 0),FALSE), 'E2 Allocators'!$B$15:$W$361, MATCH('O5 Details by Class &amp; Accounts'!AT$18, 'E2 Allocators'!$B$15:$W$15, 0),FALSE)*$G38)</f>
        <v>0</v>
      </c>
      <c r="AU38" s="1334">
        <f>IF(ISERROR(VLOOKUP(VLOOKUP($A38, 'E4 TB Allocation Details'!$A$18:$L$217, MATCH("Customer ID", 'E4 TB Allocation Details'!$A$18:$L$18, 0),FALSE), 'E2 Allocators'!$B$15:$W$361, MATCH('O5 Details by Class &amp; Accounts'!AU$18, 'E2 Allocators'!$B$15:$W$15, 0),FALSE)*$G38), 0, VLOOKUP(VLOOKUP($A38, 'E4 TB Allocation Details'!$A$18:$L$217, MATCH("Customer ID", 'E4 TB Allocation Details'!$A$18:$L$18, 0),FALSE), 'E2 Allocators'!$B$15:$W$361, MATCH('O5 Details by Class &amp; Accounts'!AU$18, 'E2 Allocators'!$B$15:$W$15, 0),FALSE)*$G38)</f>
        <v>0</v>
      </c>
      <c r="AV38" s="1334">
        <f>IF(ISERROR(VLOOKUP(VLOOKUP($A38, 'E4 TB Allocation Details'!$A$18:$L$217, MATCH("Customer ID", 'E4 TB Allocation Details'!$A$18:$L$18, 0),FALSE), 'E2 Allocators'!$B$15:$W$361, MATCH('O5 Details by Class &amp; Accounts'!AV$18, 'E2 Allocators'!$B$15:$W$15, 0),FALSE)*$G38), 0, VLOOKUP(VLOOKUP($A38, 'E4 TB Allocation Details'!$A$18:$L$217, MATCH("Customer ID", 'E4 TB Allocation Details'!$A$18:$L$18, 0),FALSE), 'E2 Allocators'!$B$15:$W$361, MATCH('O5 Details by Class &amp; Accounts'!AV$18, 'E2 Allocators'!$B$15:$W$15, 0),FALSE)*$G38)</f>
        <v>0</v>
      </c>
      <c r="AW38" s="1334">
        <f>IF(ISERROR(VLOOKUP(VLOOKUP($A38, 'E4 TB Allocation Details'!$A$18:$L$217, MATCH("Customer ID", 'E4 TB Allocation Details'!$A$18:$L$18, 0),FALSE), 'E2 Allocators'!$B$15:$W$361, MATCH('O5 Details by Class &amp; Accounts'!AW$18, 'E2 Allocators'!$B$15:$W$15, 0),FALSE)*$G38), 0, VLOOKUP(VLOOKUP($A38, 'E4 TB Allocation Details'!$A$18:$L$217, MATCH("Customer ID", 'E4 TB Allocation Details'!$A$18:$L$18, 0),FALSE), 'E2 Allocators'!$B$15:$W$361, MATCH('O5 Details by Class &amp; Accounts'!AW$18, 'E2 Allocators'!$B$15:$W$15, 0),FALSE)*$G38)</f>
        <v>0</v>
      </c>
      <c r="AX38" s="1334">
        <f t="shared" si="2"/>
        <v>0</v>
      </c>
      <c r="AY38" s="1334">
        <f>IF(ISERROR(VLOOKUP(VLOOKUP($A38, 'E4 TB Allocation Details'!$A$18:$L$217, MATCH("Misc ID", 'E4 TB Allocation Details'!$A$18:$L$18, 0),FALSE), 'E2 Allocators'!$B$15:$W$361, MATCH('O5 Details by Class &amp; Accounts'!AY$18, 'E2 Allocators'!$B$15:$W$15, 0),FALSE)*$E38), 0, VLOOKUP(VLOOKUP($A38, 'E4 TB Allocation Details'!$A$18:$L$217, MATCH("Misc ID", 'E4 TB Allocation Details'!$A$18:$L$18, 0),FALSE), 'E2 Allocators'!$B$15:$W$361, MATCH('O5 Details by Class &amp; Accounts'!AY$18, 'E2 Allocators'!$B$15:$W$15, 0),FALSE)*$E38)</f>
        <v>0</v>
      </c>
      <c r="AZ38" s="1334">
        <f>IF(ISERROR(VLOOKUP(VLOOKUP($A38, 'E4 TB Allocation Details'!$A$18:$L$217, MATCH("Misc ID", 'E4 TB Allocation Details'!$A$18:$L$18, 0),FALSE), 'E2 Allocators'!$B$15:$W$361, MATCH('O5 Details by Class &amp; Accounts'!AZ$18, 'E2 Allocators'!$B$15:$W$15, 0),FALSE)*$E38), 0, VLOOKUP(VLOOKUP($A38, 'E4 TB Allocation Details'!$A$18:$L$217, MATCH("Misc ID", 'E4 TB Allocation Details'!$A$18:$L$18, 0),FALSE), 'E2 Allocators'!$B$15:$W$361, MATCH('O5 Details by Class &amp; Accounts'!AZ$18, 'E2 Allocators'!$B$15:$W$15, 0),FALSE)*$E38)</f>
        <v>0</v>
      </c>
      <c r="BA38" s="1334">
        <f>IF(ISERROR(VLOOKUP(VLOOKUP($A38, 'E4 TB Allocation Details'!$A$18:$L$217, MATCH("Misc ID", 'E4 TB Allocation Details'!$A$18:$L$18, 0),FALSE), 'E2 Allocators'!$B$15:$W$361, MATCH('O5 Details by Class &amp; Accounts'!BA$18, 'E2 Allocators'!$B$15:$W$15, 0),FALSE)*$E38), 0, VLOOKUP(VLOOKUP($A38, 'E4 TB Allocation Details'!$A$18:$L$217, MATCH("Misc ID", 'E4 TB Allocation Details'!$A$18:$L$18, 0),FALSE), 'E2 Allocators'!$B$15:$W$361, MATCH('O5 Details by Class &amp; Accounts'!BA$18, 'E2 Allocators'!$B$15:$W$15, 0),FALSE)*$E38)</f>
        <v>0</v>
      </c>
      <c r="BB38" s="1334">
        <f>IF(ISERROR(VLOOKUP(VLOOKUP($A38, 'E4 TB Allocation Details'!$A$18:$L$217, MATCH("Misc ID", 'E4 TB Allocation Details'!$A$18:$L$18, 0),FALSE), 'E2 Allocators'!$B$15:$W$361, MATCH('O5 Details by Class &amp; Accounts'!BB$18, 'E2 Allocators'!$B$15:$W$15, 0),FALSE)*$E38), 0, VLOOKUP(VLOOKUP($A38, 'E4 TB Allocation Details'!$A$18:$L$217, MATCH("Misc ID", 'E4 TB Allocation Details'!$A$18:$L$18, 0),FALSE), 'E2 Allocators'!$B$15:$W$361, MATCH('O5 Details by Class &amp; Accounts'!BB$18, 'E2 Allocators'!$B$15:$W$15, 0),FALSE)*$E38)</f>
        <v>0</v>
      </c>
      <c r="BC38" s="1334">
        <f>IF(ISERROR(VLOOKUP(VLOOKUP($A38, 'E4 TB Allocation Details'!$A$18:$L$217, MATCH("Misc ID", 'E4 TB Allocation Details'!$A$18:$L$18, 0),FALSE), 'E2 Allocators'!$B$15:$W$361, MATCH('O5 Details by Class &amp; Accounts'!BC$18, 'E2 Allocators'!$B$15:$W$15, 0),FALSE)*$E38), 0, VLOOKUP(VLOOKUP($A38, 'E4 TB Allocation Details'!$A$18:$L$217, MATCH("Misc ID", 'E4 TB Allocation Details'!$A$18:$L$18, 0),FALSE), 'E2 Allocators'!$B$15:$W$361, MATCH('O5 Details by Class &amp; Accounts'!BC$18, 'E2 Allocators'!$B$15:$W$15, 0),FALSE)*$E38)</f>
        <v>0</v>
      </c>
      <c r="BD38" s="1334">
        <f>IF(ISERROR(VLOOKUP(VLOOKUP($A38, 'E4 TB Allocation Details'!$A$18:$L$217, MATCH("Misc ID", 'E4 TB Allocation Details'!$A$18:$L$18, 0),FALSE), 'E2 Allocators'!$B$15:$W$361, MATCH('O5 Details by Class &amp; Accounts'!BD$18, 'E2 Allocators'!$B$15:$W$15, 0),FALSE)*$E38), 0, VLOOKUP(VLOOKUP($A38, 'E4 TB Allocation Details'!$A$18:$L$217, MATCH("Misc ID", 'E4 TB Allocation Details'!$A$18:$L$18, 0),FALSE), 'E2 Allocators'!$B$15:$W$361, MATCH('O5 Details by Class &amp; Accounts'!BD$18, 'E2 Allocators'!$B$15:$W$15, 0),FALSE)*$E38)</f>
        <v>0</v>
      </c>
      <c r="BE38" s="1334">
        <f>IF(ISERROR(VLOOKUP(VLOOKUP($A38, 'E4 TB Allocation Details'!$A$18:$L$217, MATCH("Misc ID", 'E4 TB Allocation Details'!$A$18:$L$18, 0),FALSE), 'E2 Allocators'!$B$15:$W$361, MATCH('O5 Details by Class &amp; Accounts'!BE$18, 'E2 Allocators'!$B$15:$W$15, 0),FALSE)*$E38), 0, VLOOKUP(VLOOKUP($A38, 'E4 TB Allocation Details'!$A$18:$L$217, MATCH("Misc ID", 'E4 TB Allocation Details'!$A$18:$L$18, 0),FALSE), 'E2 Allocators'!$B$15:$W$361, MATCH('O5 Details by Class &amp; Accounts'!BE$18, 'E2 Allocators'!$B$15:$W$15, 0),FALSE)*$E38)</f>
        <v>0</v>
      </c>
      <c r="BF38" s="1334">
        <f>IF(ISERROR(VLOOKUP(VLOOKUP($A38, 'E4 TB Allocation Details'!$A$18:$L$217, MATCH("Misc ID", 'E4 TB Allocation Details'!$A$18:$L$18, 0),FALSE), 'E2 Allocators'!$B$15:$W$361, MATCH('O5 Details by Class &amp; Accounts'!BF$18, 'E2 Allocators'!$B$15:$W$15, 0),FALSE)*$E38), 0, VLOOKUP(VLOOKUP($A38, 'E4 TB Allocation Details'!$A$18:$L$217, MATCH("Misc ID", 'E4 TB Allocation Details'!$A$18:$L$18, 0),FALSE), 'E2 Allocators'!$B$15:$W$361, MATCH('O5 Details by Class &amp; Accounts'!BF$18, 'E2 Allocators'!$B$15:$W$15, 0),FALSE)*$E38)</f>
        <v>0</v>
      </c>
      <c r="BG38" s="1334">
        <f>IF(ISERROR(VLOOKUP(VLOOKUP($A38, 'E4 TB Allocation Details'!$A$18:$L$217, MATCH("Misc ID", 'E4 TB Allocation Details'!$A$18:$L$18, 0),FALSE), 'E2 Allocators'!$B$15:$W$361, MATCH('O5 Details by Class &amp; Accounts'!BG$18, 'E2 Allocators'!$B$15:$W$15, 0),FALSE)*$E38), 0, VLOOKUP(VLOOKUP($A38, 'E4 TB Allocation Details'!$A$18:$L$217, MATCH("Misc ID", 'E4 TB Allocation Details'!$A$18:$L$18, 0),FALSE), 'E2 Allocators'!$B$15:$W$361, MATCH('O5 Details by Class &amp; Accounts'!BG$18, 'E2 Allocators'!$B$15:$W$15, 0),FALSE)*$E38)</f>
        <v>0</v>
      </c>
      <c r="BH38" s="1334">
        <f>IF(ISERROR(VLOOKUP(VLOOKUP($A38, 'E4 TB Allocation Details'!$A$18:$L$217, MATCH("Misc ID", 'E4 TB Allocation Details'!$A$18:$L$18, 0),FALSE), 'E2 Allocators'!$B$15:$W$361, MATCH('O5 Details by Class &amp; Accounts'!BH$18, 'E2 Allocators'!$B$15:$W$15, 0),FALSE)*$E38), 0, VLOOKUP(VLOOKUP($A38, 'E4 TB Allocation Details'!$A$18:$L$217, MATCH("Misc ID", 'E4 TB Allocation Details'!$A$18:$L$18, 0),FALSE), 'E2 Allocators'!$B$15:$W$361, MATCH('O5 Details by Class &amp; Accounts'!BH$18, 'E2 Allocators'!$B$15:$W$15, 0),FALSE)*$E38)</f>
        <v>0</v>
      </c>
      <c r="BI38" s="1334">
        <f>IF(ISERROR(VLOOKUP(VLOOKUP($A38, 'E4 TB Allocation Details'!$A$18:$L$217, MATCH("Misc ID", 'E4 TB Allocation Details'!$A$18:$L$18, 0),FALSE), 'E2 Allocators'!$B$15:$W$361, MATCH('O5 Details by Class &amp; Accounts'!BI$18, 'E2 Allocators'!$B$15:$W$15, 0),FALSE)*$E38), 0, VLOOKUP(VLOOKUP($A38, 'E4 TB Allocation Details'!$A$18:$L$217, MATCH("Misc ID", 'E4 TB Allocation Details'!$A$18:$L$18, 0),FALSE), 'E2 Allocators'!$B$15:$W$361, MATCH('O5 Details by Class &amp; Accounts'!BI$18, 'E2 Allocators'!$B$15:$W$15, 0),FALSE)*$E38)</f>
        <v>0</v>
      </c>
      <c r="BJ38" s="1334">
        <f>IF(ISERROR(VLOOKUP(VLOOKUP($A38, 'E4 TB Allocation Details'!$A$18:$L$217, MATCH("Misc ID", 'E4 TB Allocation Details'!$A$18:$L$18, 0),FALSE), 'E2 Allocators'!$B$15:$W$361, MATCH('O5 Details by Class &amp; Accounts'!BJ$18, 'E2 Allocators'!$B$15:$W$15, 0),FALSE)*$E38), 0, VLOOKUP(VLOOKUP($A38, 'E4 TB Allocation Details'!$A$18:$L$217, MATCH("Misc ID", 'E4 TB Allocation Details'!$A$18:$L$18, 0),FALSE), 'E2 Allocators'!$B$15:$W$361, MATCH('O5 Details by Class &amp; Accounts'!BJ$18, 'E2 Allocators'!$B$15:$W$15, 0),FALSE)*$E38)</f>
        <v>0</v>
      </c>
      <c r="BK38" s="1334">
        <f>IF(ISERROR(VLOOKUP(VLOOKUP($A38, 'E4 TB Allocation Details'!$A$18:$L$217, MATCH("Misc ID", 'E4 TB Allocation Details'!$A$18:$L$18, 0),FALSE), 'E2 Allocators'!$B$15:$W$361, MATCH('O5 Details by Class &amp; Accounts'!BK$18, 'E2 Allocators'!$B$15:$W$15, 0),FALSE)*$E38), 0, VLOOKUP(VLOOKUP($A38, 'E4 TB Allocation Details'!$A$18:$L$217, MATCH("Misc ID", 'E4 TB Allocation Details'!$A$18:$L$18, 0),FALSE), 'E2 Allocators'!$B$15:$W$361, MATCH('O5 Details by Class &amp; Accounts'!BK$18, 'E2 Allocators'!$B$15:$W$15, 0),FALSE)*$E38)</f>
        <v>0</v>
      </c>
      <c r="BL38" s="1334">
        <f>IF(ISERROR(VLOOKUP(VLOOKUP($A38, 'E4 TB Allocation Details'!$A$18:$L$217, MATCH("Misc ID", 'E4 TB Allocation Details'!$A$18:$L$18, 0),FALSE), 'E2 Allocators'!$B$15:$W$361, MATCH('O5 Details by Class &amp; Accounts'!BL$18, 'E2 Allocators'!$B$15:$W$15, 0),FALSE)*$E38), 0, VLOOKUP(VLOOKUP($A38, 'E4 TB Allocation Details'!$A$18:$L$217, MATCH("Misc ID", 'E4 TB Allocation Details'!$A$18:$L$18, 0),FALSE), 'E2 Allocators'!$B$15:$W$361, MATCH('O5 Details by Class &amp; Accounts'!BL$18, 'E2 Allocators'!$B$15:$W$15, 0),FALSE)*$E38)</f>
        <v>0</v>
      </c>
      <c r="BM38" s="1334">
        <f>IF(ISERROR(VLOOKUP(VLOOKUP($A38, 'E4 TB Allocation Details'!$A$18:$L$217, MATCH("Misc ID", 'E4 TB Allocation Details'!$A$18:$L$18, 0),FALSE), 'E2 Allocators'!$B$15:$W$361, MATCH('O5 Details by Class &amp; Accounts'!BM$18, 'E2 Allocators'!$B$15:$W$15, 0),FALSE)*$E38), 0, VLOOKUP(VLOOKUP($A38, 'E4 TB Allocation Details'!$A$18:$L$217, MATCH("Misc ID", 'E4 TB Allocation Details'!$A$18:$L$18, 0),FALSE), 'E2 Allocators'!$B$15:$W$361, MATCH('O5 Details by Class &amp; Accounts'!BM$18, 'E2 Allocators'!$B$15:$W$15, 0),FALSE)*$E38)</f>
        <v>0</v>
      </c>
      <c r="BN38" s="1334">
        <f>IF(ISERROR(VLOOKUP(VLOOKUP($A38, 'E4 TB Allocation Details'!$A$18:$L$217, MATCH("Misc ID", 'E4 TB Allocation Details'!$A$18:$L$18, 0),FALSE), 'E2 Allocators'!$B$15:$W$361, MATCH('O5 Details by Class &amp; Accounts'!BN$18, 'E2 Allocators'!$B$15:$W$15, 0),FALSE)*$E38), 0, VLOOKUP(VLOOKUP($A38, 'E4 TB Allocation Details'!$A$18:$L$217, MATCH("Misc ID", 'E4 TB Allocation Details'!$A$18:$L$18, 0),FALSE), 'E2 Allocators'!$B$15:$W$361, MATCH('O5 Details by Class &amp; Accounts'!BN$18, 'E2 Allocators'!$B$15:$W$15, 0),FALSE)*$E38)</f>
        <v>0</v>
      </c>
      <c r="BO38" s="1334">
        <f>IF(ISERROR(VLOOKUP(VLOOKUP($A38, 'E4 TB Allocation Details'!$A$18:$L$217, MATCH("Misc ID", 'E4 TB Allocation Details'!$A$18:$L$18, 0),FALSE), 'E2 Allocators'!$B$15:$W$361, MATCH('O5 Details by Class &amp; Accounts'!BO$18, 'E2 Allocators'!$B$15:$W$15, 0),FALSE)*$E38), 0, VLOOKUP(VLOOKUP($A38, 'E4 TB Allocation Details'!$A$18:$L$217, MATCH("Misc ID", 'E4 TB Allocation Details'!$A$18:$L$18, 0),FALSE), 'E2 Allocators'!$B$15:$W$361, MATCH('O5 Details by Class &amp; Accounts'!BO$18, 'E2 Allocators'!$B$15:$W$15, 0),FALSE)*$E38)</f>
        <v>0</v>
      </c>
      <c r="BP38" s="1334">
        <f>IF(ISERROR(VLOOKUP(VLOOKUP($A38, 'E4 TB Allocation Details'!$A$18:$L$217, MATCH("Misc ID", 'E4 TB Allocation Details'!$A$18:$L$18, 0),FALSE), 'E2 Allocators'!$B$15:$W$361, MATCH('O5 Details by Class &amp; Accounts'!BP$18, 'E2 Allocators'!$B$15:$W$15, 0),FALSE)*$E38), 0, VLOOKUP(VLOOKUP($A38, 'E4 TB Allocation Details'!$A$18:$L$217, MATCH("Misc ID", 'E4 TB Allocation Details'!$A$18:$L$18, 0),FALSE), 'E2 Allocators'!$B$15:$W$361, MATCH('O5 Details by Class &amp; Accounts'!BP$18, 'E2 Allocators'!$B$15:$W$15, 0),FALSE)*$E38)</f>
        <v>0</v>
      </c>
      <c r="BQ38" s="1334">
        <f>IF(ISERROR(VLOOKUP(VLOOKUP($A38, 'E4 TB Allocation Details'!$A$18:$L$217, MATCH("Misc ID", 'E4 TB Allocation Details'!$A$18:$L$18, 0),FALSE), 'E2 Allocators'!$B$15:$W$361, MATCH('O5 Details by Class &amp; Accounts'!BQ$18, 'E2 Allocators'!$B$15:$W$15, 0),FALSE)*$E38), 0, VLOOKUP(VLOOKUP($A38, 'E4 TB Allocation Details'!$A$18:$L$217, MATCH("Misc ID", 'E4 TB Allocation Details'!$A$18:$L$18, 0),FALSE), 'E2 Allocators'!$B$15:$W$361, MATCH('O5 Details by Class &amp; Accounts'!BQ$18, 'E2 Allocators'!$B$15:$W$15, 0),FALSE)*$E38)</f>
        <v>0</v>
      </c>
      <c r="BR38" s="1334">
        <f>IF(ISERROR(VLOOKUP(VLOOKUP($A38, 'E4 TB Allocation Details'!$A$18:$L$217, MATCH("Misc ID", 'E4 TB Allocation Details'!$A$18:$L$18, 0),FALSE), 'E2 Allocators'!$B$15:$W$361, MATCH('O5 Details by Class &amp; Accounts'!BR$18, 'E2 Allocators'!$B$15:$W$15, 0),FALSE)*$E38), 0, VLOOKUP(VLOOKUP($A38, 'E4 TB Allocation Details'!$A$18:$L$217, MATCH("Misc ID", 'E4 TB Allocation Details'!$A$18:$L$18, 0),FALSE), 'E2 Allocators'!$B$15:$W$361, MATCH('O5 Details by Class &amp; Accounts'!BR$18, 'E2 Allocators'!$B$15:$W$15, 0),FALSE)*$E38)</f>
        <v>0</v>
      </c>
      <c r="BS38" s="1334">
        <f t="shared" si="3"/>
        <v>0</v>
      </c>
      <c r="BT38" s="1334">
        <f>IF(ISERROR(VLOOKUP(VLOOKUP($A38, 'E4 TB Allocation Details'!$A$18:$L$217, MATCH("A &amp; G ID", 'E4 TB Allocation Details'!$A$18:$L$18, 0),FALSE), 'E2 Allocators'!$B$15:$W$361, MATCH('O5 Details by Class &amp; Accounts'!BT$18, 'E2 Allocators'!$B$15:$W$15, 0),FALSE)*$E38), 0, VLOOKUP(VLOOKUP($A38, 'E4 TB Allocation Details'!$A$18:$L$217, MATCH("A &amp; G ID", 'E4 TB Allocation Details'!$A$18:$L$18, 0),FALSE), 'E2 Allocators'!$B$15:$W$361, MATCH('O5 Details by Class &amp; Accounts'!BT$18, 'E2 Allocators'!$B$15:$W$15, 0),FALSE)*$E38)</f>
        <v>0</v>
      </c>
      <c r="BU38" s="1334">
        <f>IF(ISERROR(VLOOKUP(VLOOKUP($A38, 'E4 TB Allocation Details'!$A$18:$L$217, MATCH("A &amp; G ID", 'E4 TB Allocation Details'!$A$18:$L$18, 0),FALSE), 'E2 Allocators'!$B$15:$W$361, MATCH('O5 Details by Class &amp; Accounts'!BU$18, 'E2 Allocators'!$B$15:$W$15, 0),FALSE)*$E38), 0, VLOOKUP(VLOOKUP($A38, 'E4 TB Allocation Details'!$A$18:$L$217, MATCH("A &amp; G ID", 'E4 TB Allocation Details'!$A$18:$L$18, 0),FALSE), 'E2 Allocators'!$B$15:$W$361, MATCH('O5 Details by Class &amp; Accounts'!BU$18, 'E2 Allocators'!$B$15:$W$15, 0),FALSE)*$E38)</f>
        <v>0</v>
      </c>
      <c r="BV38" s="1334">
        <f>IF(ISERROR(VLOOKUP(VLOOKUP($A38, 'E4 TB Allocation Details'!$A$18:$L$217, MATCH("A &amp; G ID", 'E4 TB Allocation Details'!$A$18:$L$18, 0),FALSE), 'E2 Allocators'!$B$15:$W$361, MATCH('O5 Details by Class &amp; Accounts'!BV$18, 'E2 Allocators'!$B$15:$W$15, 0),FALSE)*$E38), 0, VLOOKUP(VLOOKUP($A38, 'E4 TB Allocation Details'!$A$18:$L$217, MATCH("A &amp; G ID", 'E4 TB Allocation Details'!$A$18:$L$18, 0),FALSE), 'E2 Allocators'!$B$15:$W$361, MATCH('O5 Details by Class &amp; Accounts'!BV$18, 'E2 Allocators'!$B$15:$W$15, 0),FALSE)*$E38)</f>
        <v>0</v>
      </c>
      <c r="BW38" s="1334">
        <f>IF(ISERROR(VLOOKUP(VLOOKUP($A38, 'E4 TB Allocation Details'!$A$18:$L$217, MATCH("A &amp; G ID", 'E4 TB Allocation Details'!$A$18:$L$18, 0),FALSE), 'E2 Allocators'!$B$15:$W$361, MATCH('O5 Details by Class &amp; Accounts'!BW$18, 'E2 Allocators'!$B$15:$W$15, 0),FALSE)*$E38), 0, VLOOKUP(VLOOKUP($A38, 'E4 TB Allocation Details'!$A$18:$L$217, MATCH("A &amp; G ID", 'E4 TB Allocation Details'!$A$18:$L$18, 0),FALSE), 'E2 Allocators'!$B$15:$W$361, MATCH('O5 Details by Class &amp; Accounts'!BW$18, 'E2 Allocators'!$B$15:$W$15, 0),FALSE)*$E38)</f>
        <v>0</v>
      </c>
      <c r="BX38" s="1334">
        <f>IF(ISERROR(VLOOKUP(VLOOKUP($A38, 'E4 TB Allocation Details'!$A$18:$L$217, MATCH("A &amp; G ID", 'E4 TB Allocation Details'!$A$18:$L$18, 0),FALSE), 'E2 Allocators'!$B$15:$W$361, MATCH('O5 Details by Class &amp; Accounts'!BX$18, 'E2 Allocators'!$B$15:$W$15, 0),FALSE)*$E38), 0, VLOOKUP(VLOOKUP($A38, 'E4 TB Allocation Details'!$A$18:$L$217, MATCH("A &amp; G ID", 'E4 TB Allocation Details'!$A$18:$L$18, 0),FALSE), 'E2 Allocators'!$B$15:$W$361, MATCH('O5 Details by Class &amp; Accounts'!BX$18, 'E2 Allocators'!$B$15:$W$15, 0),FALSE)*$E38)</f>
        <v>0</v>
      </c>
      <c r="BY38" s="1334">
        <f>IF(ISERROR(VLOOKUP(VLOOKUP($A38, 'E4 TB Allocation Details'!$A$18:$L$217, MATCH("A &amp; G ID", 'E4 TB Allocation Details'!$A$18:$L$18, 0),FALSE), 'E2 Allocators'!$B$15:$W$361, MATCH('O5 Details by Class &amp; Accounts'!BY$18, 'E2 Allocators'!$B$15:$W$15, 0),FALSE)*$E38), 0, VLOOKUP(VLOOKUP($A38, 'E4 TB Allocation Details'!$A$18:$L$217, MATCH("A &amp; G ID", 'E4 TB Allocation Details'!$A$18:$L$18, 0),FALSE), 'E2 Allocators'!$B$15:$W$361, MATCH('O5 Details by Class &amp; Accounts'!BY$18, 'E2 Allocators'!$B$15:$W$15, 0),FALSE)*$E38)</f>
        <v>0</v>
      </c>
      <c r="BZ38" s="1334">
        <f>IF(ISERROR(VLOOKUP(VLOOKUP($A38, 'E4 TB Allocation Details'!$A$18:$L$217, MATCH("A &amp; G ID", 'E4 TB Allocation Details'!$A$18:$L$18, 0),FALSE), 'E2 Allocators'!$B$15:$W$361, MATCH('O5 Details by Class &amp; Accounts'!BZ$18, 'E2 Allocators'!$B$15:$W$15, 0),FALSE)*$E38), 0, VLOOKUP(VLOOKUP($A38, 'E4 TB Allocation Details'!$A$18:$L$217, MATCH("A &amp; G ID", 'E4 TB Allocation Details'!$A$18:$L$18, 0),FALSE), 'E2 Allocators'!$B$15:$W$361, MATCH('O5 Details by Class &amp; Accounts'!BZ$18, 'E2 Allocators'!$B$15:$W$15, 0),FALSE)*$E38)</f>
        <v>0</v>
      </c>
      <c r="CA38" s="1334">
        <f>IF(ISERROR(VLOOKUP(VLOOKUP($A38, 'E4 TB Allocation Details'!$A$18:$L$217, MATCH("A &amp; G ID", 'E4 TB Allocation Details'!$A$18:$L$18, 0),FALSE), 'E2 Allocators'!$B$15:$W$361, MATCH('O5 Details by Class &amp; Accounts'!CA$18, 'E2 Allocators'!$B$15:$W$15, 0),FALSE)*$E38), 0, VLOOKUP(VLOOKUP($A38, 'E4 TB Allocation Details'!$A$18:$L$217, MATCH("A &amp; G ID", 'E4 TB Allocation Details'!$A$18:$L$18, 0),FALSE), 'E2 Allocators'!$B$15:$W$361, MATCH('O5 Details by Class &amp; Accounts'!CA$18, 'E2 Allocators'!$B$15:$W$15, 0),FALSE)*$E38)</f>
        <v>0</v>
      </c>
      <c r="CB38" s="1334">
        <f>IF(ISERROR(VLOOKUP(VLOOKUP($A38, 'E4 TB Allocation Details'!$A$18:$L$217, MATCH("A &amp; G ID", 'E4 TB Allocation Details'!$A$18:$L$18, 0),FALSE), 'E2 Allocators'!$B$15:$W$361, MATCH('O5 Details by Class &amp; Accounts'!CB$18, 'E2 Allocators'!$B$15:$W$15, 0),FALSE)*$E38), 0, VLOOKUP(VLOOKUP($A38, 'E4 TB Allocation Details'!$A$18:$L$217, MATCH("A &amp; G ID", 'E4 TB Allocation Details'!$A$18:$L$18, 0),FALSE), 'E2 Allocators'!$B$15:$W$361, MATCH('O5 Details by Class &amp; Accounts'!CB$18, 'E2 Allocators'!$B$15:$W$15, 0),FALSE)*$E38)</f>
        <v>0</v>
      </c>
      <c r="CC38" s="1334">
        <f>IF(ISERROR(VLOOKUP(VLOOKUP($A38, 'E4 TB Allocation Details'!$A$18:$L$217, MATCH("A &amp; G ID", 'E4 TB Allocation Details'!$A$18:$L$18, 0),FALSE), 'E2 Allocators'!$B$15:$W$361, MATCH('O5 Details by Class &amp; Accounts'!CC$18, 'E2 Allocators'!$B$15:$W$15, 0),FALSE)*$E38), 0, VLOOKUP(VLOOKUP($A38, 'E4 TB Allocation Details'!$A$18:$L$217, MATCH("A &amp; G ID", 'E4 TB Allocation Details'!$A$18:$L$18, 0),FALSE), 'E2 Allocators'!$B$15:$W$361, MATCH('O5 Details by Class &amp; Accounts'!CC$18, 'E2 Allocators'!$B$15:$W$15, 0),FALSE)*$E38)</f>
        <v>0</v>
      </c>
      <c r="CD38" s="1334">
        <f>IF(ISERROR(VLOOKUP(VLOOKUP($A38, 'E4 TB Allocation Details'!$A$18:$L$217, MATCH("A &amp; G ID", 'E4 TB Allocation Details'!$A$18:$L$18, 0),FALSE), 'E2 Allocators'!$B$15:$W$361, MATCH('O5 Details by Class &amp; Accounts'!CD$18, 'E2 Allocators'!$B$15:$W$15, 0),FALSE)*$E38), 0, VLOOKUP(VLOOKUP($A38, 'E4 TB Allocation Details'!$A$18:$L$217, MATCH("A &amp; G ID", 'E4 TB Allocation Details'!$A$18:$L$18, 0),FALSE), 'E2 Allocators'!$B$15:$W$361, MATCH('O5 Details by Class &amp; Accounts'!CD$18, 'E2 Allocators'!$B$15:$W$15, 0),FALSE)*$E38)</f>
        <v>0</v>
      </c>
      <c r="CE38" s="1334">
        <f>IF(ISERROR(VLOOKUP(VLOOKUP($A38, 'E4 TB Allocation Details'!$A$18:$L$217, MATCH("A &amp; G ID", 'E4 TB Allocation Details'!$A$18:$L$18, 0),FALSE), 'E2 Allocators'!$B$15:$W$361, MATCH('O5 Details by Class &amp; Accounts'!CE$18, 'E2 Allocators'!$B$15:$W$15, 0),FALSE)*$E38), 0, VLOOKUP(VLOOKUP($A38, 'E4 TB Allocation Details'!$A$18:$L$217, MATCH("A &amp; G ID", 'E4 TB Allocation Details'!$A$18:$L$18, 0),FALSE), 'E2 Allocators'!$B$15:$W$361, MATCH('O5 Details by Class &amp; Accounts'!CE$18, 'E2 Allocators'!$B$15:$W$15, 0),FALSE)*$E38)</f>
        <v>0</v>
      </c>
      <c r="CF38" s="1334">
        <f>IF(ISERROR(VLOOKUP(VLOOKUP($A38, 'E4 TB Allocation Details'!$A$18:$L$217, MATCH("A &amp; G ID", 'E4 TB Allocation Details'!$A$18:$L$18, 0),FALSE), 'E2 Allocators'!$B$15:$W$361, MATCH('O5 Details by Class &amp; Accounts'!CF$18, 'E2 Allocators'!$B$15:$W$15, 0),FALSE)*$E38), 0, VLOOKUP(VLOOKUP($A38, 'E4 TB Allocation Details'!$A$18:$L$217, MATCH("A &amp; G ID", 'E4 TB Allocation Details'!$A$18:$L$18, 0),FALSE), 'E2 Allocators'!$B$15:$W$361, MATCH('O5 Details by Class &amp; Accounts'!CF$18, 'E2 Allocators'!$B$15:$W$15, 0),FALSE)*$E38)</f>
        <v>0</v>
      </c>
      <c r="CG38" s="1334">
        <f>IF(ISERROR(VLOOKUP(VLOOKUP($A38, 'E4 TB Allocation Details'!$A$18:$L$217, MATCH("A &amp; G ID", 'E4 TB Allocation Details'!$A$18:$L$18, 0),FALSE), 'E2 Allocators'!$B$15:$W$361, MATCH('O5 Details by Class &amp; Accounts'!CG$18, 'E2 Allocators'!$B$15:$W$15, 0),FALSE)*$E38), 0, VLOOKUP(VLOOKUP($A38, 'E4 TB Allocation Details'!$A$18:$L$217, MATCH("A &amp; G ID", 'E4 TB Allocation Details'!$A$18:$L$18, 0),FALSE), 'E2 Allocators'!$B$15:$W$361, MATCH('O5 Details by Class &amp; Accounts'!CG$18, 'E2 Allocators'!$B$15:$W$15, 0),FALSE)*$E38)</f>
        <v>0</v>
      </c>
      <c r="CH38" s="1334">
        <f>IF(ISERROR(VLOOKUP(VLOOKUP($A38, 'E4 TB Allocation Details'!$A$18:$L$217, MATCH("A &amp; G ID", 'E4 TB Allocation Details'!$A$18:$L$18, 0),FALSE), 'E2 Allocators'!$B$15:$W$361, MATCH('O5 Details by Class &amp; Accounts'!CH$18, 'E2 Allocators'!$B$15:$W$15, 0),FALSE)*$E38), 0, VLOOKUP(VLOOKUP($A38, 'E4 TB Allocation Details'!$A$18:$L$217, MATCH("A &amp; G ID", 'E4 TB Allocation Details'!$A$18:$L$18, 0),FALSE), 'E2 Allocators'!$B$15:$W$361, MATCH('O5 Details by Class &amp; Accounts'!CH$18, 'E2 Allocators'!$B$15:$W$15, 0),FALSE)*$E38)</f>
        <v>0</v>
      </c>
      <c r="CI38" s="1334">
        <f>IF(ISERROR(VLOOKUP(VLOOKUP($A38, 'E4 TB Allocation Details'!$A$18:$L$217, MATCH("A &amp; G ID", 'E4 TB Allocation Details'!$A$18:$L$18, 0),FALSE), 'E2 Allocators'!$B$15:$W$361, MATCH('O5 Details by Class &amp; Accounts'!CI$18, 'E2 Allocators'!$B$15:$W$15, 0),FALSE)*$E38), 0, VLOOKUP(VLOOKUP($A38, 'E4 TB Allocation Details'!$A$18:$L$217, MATCH("A &amp; G ID", 'E4 TB Allocation Details'!$A$18:$L$18, 0),FALSE), 'E2 Allocators'!$B$15:$W$361, MATCH('O5 Details by Class &amp; Accounts'!CI$18, 'E2 Allocators'!$B$15:$W$15, 0),FALSE)*$E38)</f>
        <v>0</v>
      </c>
      <c r="CJ38" s="1334">
        <f>IF(ISERROR(VLOOKUP(VLOOKUP($A38, 'E4 TB Allocation Details'!$A$18:$L$217, MATCH("A &amp; G ID", 'E4 TB Allocation Details'!$A$18:$L$18, 0),FALSE), 'E2 Allocators'!$B$15:$W$361, MATCH('O5 Details by Class &amp; Accounts'!CJ$18, 'E2 Allocators'!$B$15:$W$15, 0),FALSE)*$E38), 0, VLOOKUP(VLOOKUP($A38, 'E4 TB Allocation Details'!$A$18:$L$217, MATCH("A &amp; G ID", 'E4 TB Allocation Details'!$A$18:$L$18, 0),FALSE), 'E2 Allocators'!$B$15:$W$361, MATCH('O5 Details by Class &amp; Accounts'!CJ$18, 'E2 Allocators'!$B$15:$W$15, 0),FALSE)*$E38)</f>
        <v>0</v>
      </c>
      <c r="CK38" s="1334">
        <f>IF(ISERROR(VLOOKUP(VLOOKUP($A38, 'E4 TB Allocation Details'!$A$18:$L$217, MATCH("A &amp; G ID", 'E4 TB Allocation Details'!$A$18:$L$18, 0),FALSE), 'E2 Allocators'!$B$15:$W$361, MATCH('O5 Details by Class &amp; Accounts'!CK$18, 'E2 Allocators'!$B$15:$W$15, 0),FALSE)*$E38), 0, VLOOKUP(VLOOKUP($A38, 'E4 TB Allocation Details'!$A$18:$L$217, MATCH("A &amp; G ID", 'E4 TB Allocation Details'!$A$18:$L$18, 0),FALSE), 'E2 Allocators'!$B$15:$W$361, MATCH('O5 Details by Class &amp; Accounts'!CK$18, 'E2 Allocators'!$B$15:$W$15, 0),FALSE)*$E38)</f>
        <v>0</v>
      </c>
      <c r="CL38" s="1334">
        <f>IF(ISERROR(VLOOKUP(VLOOKUP($A38, 'E4 TB Allocation Details'!$A$18:$L$217, MATCH("A &amp; G ID", 'E4 TB Allocation Details'!$A$18:$L$18, 0),FALSE), 'E2 Allocators'!$B$15:$W$361, MATCH('O5 Details by Class &amp; Accounts'!CL$18, 'E2 Allocators'!$B$15:$W$15, 0),FALSE)*$E38), 0, VLOOKUP(VLOOKUP($A38, 'E4 TB Allocation Details'!$A$18:$L$217, MATCH("A &amp; G ID", 'E4 TB Allocation Details'!$A$18:$L$18, 0),FALSE), 'E2 Allocators'!$B$15:$W$361, MATCH('O5 Details by Class &amp; Accounts'!CL$18, 'E2 Allocators'!$B$15:$W$15, 0),FALSE)*$E38)</f>
        <v>0</v>
      </c>
      <c r="CM38" s="1334">
        <f>IF(ISERROR(VLOOKUP(VLOOKUP($A38, 'E4 TB Allocation Details'!$A$18:$L$217, MATCH("A &amp; G ID", 'E4 TB Allocation Details'!$A$18:$L$18, 0),FALSE), 'E2 Allocators'!$B$15:$W$361, MATCH('O5 Details by Class &amp; Accounts'!CM$18, 'E2 Allocators'!$B$15:$W$15, 0),FALSE)*$E38), 0, VLOOKUP(VLOOKUP($A38, 'E4 TB Allocation Details'!$A$18:$L$217, MATCH("A &amp; G ID", 'E4 TB Allocation Details'!$A$18:$L$18, 0),FALSE), 'E2 Allocators'!$B$15:$W$361, MATCH('O5 Details by Class &amp; Accounts'!CM$18, 'E2 Allocators'!$B$15:$W$15, 0),FALSE)*$E38)</f>
        <v>0</v>
      </c>
      <c r="CN38" s="1334">
        <f t="shared" si="5"/>
        <v>0</v>
      </c>
      <c r="CO38" s="1670">
        <f t="shared" si="4"/>
        <v>0</v>
      </c>
      <c r="CQ38" s="1926" t="e">
        <v>#N/A</v>
      </c>
    </row>
    <row r="39" spans="1:95" s="64" customFormat="1" ht="12.75" x14ac:dyDescent="0.2">
      <c r="A39" s="1100" t="s">
        <v>869</v>
      </c>
      <c r="B39" s="1101" t="s">
        <v>369</v>
      </c>
      <c r="C39" s="1667">
        <f>IF(ISERROR(VLOOKUP($A39,'I3 TB Data'!$A$20:$H$465,MATCH('O5 Details by Class &amp; Accounts'!$C$18, 'I3 TB Data'!$A$20:$H$20,0),0)), 0, VLOOKUP($A39,'I3 TB Data'!$A$20:$H$465,MATCH('O5 Details by Class &amp; Accounts'!$C$18,'I3 TB Data'!$A$20:$H$20,0),0))</f>
        <v>0</v>
      </c>
      <c r="D39" s="1668">
        <f>'I4 BO ASSETS'!E36</f>
        <v>0</v>
      </c>
      <c r="E39" s="1667">
        <f t="shared" si="6"/>
        <v>0</v>
      </c>
      <c r="F39" s="1669">
        <f>IF(ISERROR(VLOOKUP($A39, 'E1 Categorization'!A33:E123, MATCH("Customer Component", 'E1 Categorization'!$A$33:$E$33,0), 0)), 0, IF(VLOOKUP($A39, 'E1 Categorization'!A33:E123, MATCH("Customer Component", 'E1 Categorization'!$A$33:$E$33,0), 0)=0, 'O5 Details by Class &amp; Accounts'!$E39, IF(AND(VLOOKUP($A39, 'E1 Categorization'!A33:E123, MATCH("Customer Component", 'E1 Categorization'!$A$33:$E$33,0), 0) &gt;0, VLOOKUP($A39, 'E1 Categorization'!A33:E123, MATCH("Customer Component", 'E1 Categorization'!$A$33:$E$33,0), 0)&lt;1), 'O5 Details by Class &amp; Accounts'!$E39*(1-VLOOKUP($A39, 'E1 Categorization'!A33:E123, MATCH("Customer Component", 'E1 Categorization'!$A$33:$E$33,0), 0)), 0)))</f>
        <v>0</v>
      </c>
      <c r="G39" s="1669">
        <f>IF(ISERROR(VLOOKUP($A39, 'E1 Categorization'!A33:E123, MATCH("Customer Component", 'E1 Categorization'!$A$33:$E$33,0), 0)),0, IF(VLOOKUP($A39, 'E1 Categorization'!A33:E123, MATCH("Customer Component", 'E1 Categorization'!$A$33:$E$33,0), 0)=0, 0, IF(AND(VLOOKUP($A39, 'E1 Categorization'!A33:E123, MATCH("Customer Component", 'E1 Categorization'!$A$33:$E$33,0), 0) &gt;0, VLOOKUP($A39, 'E1 Categorization'!A33:E123, MATCH("Customer Component", 'E1 Categorization'!$A$33:$E$33,0), 0)&lt;1), 'O5 Details by Class &amp; Accounts'!$E39*(VLOOKUP($A39, 'E1 Categorization'!A33:E123, MATCH("Customer Component", 'E1 Categorization'!$A$33:$E$33,0), 0)), 'O5 Details by Class &amp; Accounts'!$E39)))</f>
        <v>0</v>
      </c>
      <c r="H39" s="1334">
        <f t="shared" si="0"/>
        <v>0</v>
      </c>
      <c r="I39" s="1334">
        <f>IF(ISERROR(VLOOKUP(VLOOKUP($A39, 'E4 TB Allocation Details'!$A$18:$L$217, MATCH("Demand ID", 'E4 TB Allocation Details'!$A$18:$L$18, 0),FALSE), 'E2 Allocators'!$B$15:$W$361, MATCH('O5 Details by Class &amp; Accounts'!I$18, 'E2 Allocators'!$B$15:$W$15, 0),FALSE)*$F39), 0, VLOOKUP(VLOOKUP($A39, 'E4 TB Allocation Details'!$A$18:$L$217, MATCH("Demand ID", 'E4 TB Allocation Details'!$A$18:$L$18, 0),FALSE), 'E2 Allocators'!$B$15:$W$361, MATCH('O5 Details by Class &amp; Accounts'!I$18, 'E2 Allocators'!$B$15:$W$15, 0),FALSE)*$F39)</f>
        <v>0</v>
      </c>
      <c r="J39" s="1334">
        <f>IF(ISERROR(VLOOKUP(VLOOKUP($A39, 'E4 TB Allocation Details'!$A$18:$L$217, MATCH("Demand ID", 'E4 TB Allocation Details'!$A$18:$L$18, 0),FALSE), 'E2 Allocators'!$B$15:$W$361, MATCH('O5 Details by Class &amp; Accounts'!J$18, 'E2 Allocators'!$B$15:$W$15, 0),FALSE)*$F39), 0, VLOOKUP(VLOOKUP($A39, 'E4 TB Allocation Details'!$A$18:$L$217, MATCH("Demand ID", 'E4 TB Allocation Details'!$A$18:$L$18, 0),FALSE), 'E2 Allocators'!$B$15:$W$361, MATCH('O5 Details by Class &amp; Accounts'!J$18, 'E2 Allocators'!$B$15:$W$15, 0),FALSE)*$F39)</f>
        <v>0</v>
      </c>
      <c r="K39" s="1334">
        <f>IF(ISERROR(VLOOKUP(VLOOKUP($A39, 'E4 TB Allocation Details'!$A$18:$L$217, MATCH("Demand ID", 'E4 TB Allocation Details'!$A$18:$L$18, 0),FALSE), 'E2 Allocators'!$B$15:$W$361, MATCH('O5 Details by Class &amp; Accounts'!K$18, 'E2 Allocators'!$B$15:$W$15, 0),FALSE)*$F39), 0, VLOOKUP(VLOOKUP($A39, 'E4 TB Allocation Details'!$A$18:$L$217, MATCH("Demand ID", 'E4 TB Allocation Details'!$A$18:$L$18, 0),FALSE), 'E2 Allocators'!$B$15:$W$361, MATCH('O5 Details by Class &amp; Accounts'!K$18, 'E2 Allocators'!$B$15:$W$15, 0),FALSE)*$F39)</f>
        <v>0</v>
      </c>
      <c r="L39" s="1334">
        <f>IF(ISERROR(VLOOKUP(VLOOKUP($A39, 'E4 TB Allocation Details'!$A$18:$L$217, MATCH("Demand ID", 'E4 TB Allocation Details'!$A$18:$L$18, 0),FALSE), 'E2 Allocators'!$B$15:$W$361, MATCH('O5 Details by Class &amp; Accounts'!L$18, 'E2 Allocators'!$B$15:$W$15, 0),FALSE)*$F39), 0, VLOOKUP(VLOOKUP($A39, 'E4 TB Allocation Details'!$A$18:$L$217, MATCH("Demand ID", 'E4 TB Allocation Details'!$A$18:$L$18, 0),FALSE), 'E2 Allocators'!$B$15:$W$361, MATCH('O5 Details by Class &amp; Accounts'!L$18, 'E2 Allocators'!$B$15:$W$15, 0),FALSE)*$F39)</f>
        <v>0</v>
      </c>
      <c r="M39" s="1334">
        <f>IF(ISERROR(VLOOKUP(VLOOKUP($A39, 'E4 TB Allocation Details'!$A$18:$L$217, MATCH("Demand ID", 'E4 TB Allocation Details'!$A$18:$L$18, 0),FALSE), 'E2 Allocators'!$B$15:$W$361, MATCH('O5 Details by Class &amp; Accounts'!M$18, 'E2 Allocators'!$B$15:$W$15, 0),FALSE)*$F39), 0, VLOOKUP(VLOOKUP($A39, 'E4 TB Allocation Details'!$A$18:$L$217, MATCH("Demand ID", 'E4 TB Allocation Details'!$A$18:$L$18, 0),FALSE), 'E2 Allocators'!$B$15:$W$361, MATCH('O5 Details by Class &amp; Accounts'!M$18, 'E2 Allocators'!$B$15:$W$15, 0),FALSE)*$F39)</f>
        <v>0</v>
      </c>
      <c r="N39" s="1334">
        <f>IF(ISERROR(VLOOKUP(VLOOKUP($A39, 'E4 TB Allocation Details'!$A$18:$L$217, MATCH("Demand ID", 'E4 TB Allocation Details'!$A$18:$L$18, 0),FALSE), 'E2 Allocators'!$B$15:$W$361, MATCH('O5 Details by Class &amp; Accounts'!N$18, 'E2 Allocators'!$B$15:$W$15, 0),FALSE)*$F39), 0, VLOOKUP(VLOOKUP($A39, 'E4 TB Allocation Details'!$A$18:$L$217, MATCH("Demand ID", 'E4 TB Allocation Details'!$A$18:$L$18, 0),FALSE), 'E2 Allocators'!$B$15:$W$361, MATCH('O5 Details by Class &amp; Accounts'!N$18, 'E2 Allocators'!$B$15:$W$15, 0),FALSE)*$F39)</f>
        <v>0</v>
      </c>
      <c r="O39" s="1334">
        <f>IF(ISERROR(VLOOKUP(VLOOKUP($A39, 'E4 TB Allocation Details'!$A$18:$L$217, MATCH("Demand ID", 'E4 TB Allocation Details'!$A$18:$L$18, 0),FALSE), 'E2 Allocators'!$B$15:$W$361, MATCH('O5 Details by Class &amp; Accounts'!O$18, 'E2 Allocators'!$B$15:$W$15, 0),FALSE)*$F39), 0, VLOOKUP(VLOOKUP($A39, 'E4 TB Allocation Details'!$A$18:$L$217, MATCH("Demand ID", 'E4 TB Allocation Details'!$A$18:$L$18, 0),FALSE), 'E2 Allocators'!$B$15:$W$361, MATCH('O5 Details by Class &amp; Accounts'!O$18, 'E2 Allocators'!$B$15:$W$15, 0),FALSE)*$F39)</f>
        <v>0</v>
      </c>
      <c r="P39" s="1334">
        <f>IF(ISERROR(VLOOKUP(VLOOKUP($A39, 'E4 TB Allocation Details'!$A$18:$L$217, MATCH("Demand ID", 'E4 TB Allocation Details'!$A$18:$L$18, 0),FALSE), 'E2 Allocators'!$B$15:$W$361, MATCH('O5 Details by Class &amp; Accounts'!P$18, 'E2 Allocators'!$B$15:$W$15, 0),FALSE)*$F39), 0, VLOOKUP(VLOOKUP($A39, 'E4 TB Allocation Details'!$A$18:$L$217, MATCH("Demand ID", 'E4 TB Allocation Details'!$A$18:$L$18, 0),FALSE), 'E2 Allocators'!$B$15:$W$361, MATCH('O5 Details by Class &amp; Accounts'!P$18, 'E2 Allocators'!$B$15:$W$15, 0),FALSE)*$F39)</f>
        <v>0</v>
      </c>
      <c r="Q39" s="1334">
        <f>IF(ISERROR(VLOOKUP(VLOOKUP($A39, 'E4 TB Allocation Details'!$A$18:$L$217, MATCH("Demand ID", 'E4 TB Allocation Details'!$A$18:$L$18, 0),FALSE), 'E2 Allocators'!$B$15:$W$361, MATCH('O5 Details by Class &amp; Accounts'!Q$18, 'E2 Allocators'!$B$15:$W$15, 0),FALSE)*$F39), 0, VLOOKUP(VLOOKUP($A39, 'E4 TB Allocation Details'!$A$18:$L$217, MATCH("Demand ID", 'E4 TB Allocation Details'!$A$18:$L$18, 0),FALSE), 'E2 Allocators'!$B$15:$W$361, MATCH('O5 Details by Class &amp; Accounts'!Q$18, 'E2 Allocators'!$B$15:$W$15, 0),FALSE)*$F39)</f>
        <v>0</v>
      </c>
      <c r="R39" s="1334">
        <f>IF(ISERROR(VLOOKUP(VLOOKUP($A39, 'E4 TB Allocation Details'!$A$18:$L$217, MATCH("Demand ID", 'E4 TB Allocation Details'!$A$18:$L$18, 0),FALSE), 'E2 Allocators'!$B$15:$W$361, MATCH('O5 Details by Class &amp; Accounts'!R$18, 'E2 Allocators'!$B$15:$W$15, 0),FALSE)*$F39), 0, VLOOKUP(VLOOKUP($A39, 'E4 TB Allocation Details'!$A$18:$L$217, MATCH("Demand ID", 'E4 TB Allocation Details'!$A$18:$L$18, 0),FALSE), 'E2 Allocators'!$B$15:$W$361, MATCH('O5 Details by Class &amp; Accounts'!R$18, 'E2 Allocators'!$B$15:$W$15, 0),FALSE)*$F39)</f>
        <v>0</v>
      </c>
      <c r="S39" s="1334">
        <f>IF(ISERROR(VLOOKUP(VLOOKUP($A39, 'E4 TB Allocation Details'!$A$18:$L$217, MATCH("Demand ID", 'E4 TB Allocation Details'!$A$18:$L$18, 0),FALSE), 'E2 Allocators'!$B$15:$W$361, MATCH('O5 Details by Class &amp; Accounts'!S$18, 'E2 Allocators'!$B$15:$W$15, 0),FALSE)*$F39), 0, VLOOKUP(VLOOKUP($A39, 'E4 TB Allocation Details'!$A$18:$L$217, MATCH("Demand ID", 'E4 TB Allocation Details'!$A$18:$L$18, 0),FALSE), 'E2 Allocators'!$B$15:$W$361, MATCH('O5 Details by Class &amp; Accounts'!S$18, 'E2 Allocators'!$B$15:$W$15, 0),FALSE)*$F39)</f>
        <v>0</v>
      </c>
      <c r="T39" s="1334">
        <f>IF(ISERROR(VLOOKUP(VLOOKUP($A39, 'E4 TB Allocation Details'!$A$18:$L$217, MATCH("Demand ID", 'E4 TB Allocation Details'!$A$18:$L$18, 0),FALSE), 'E2 Allocators'!$B$15:$W$361, MATCH('O5 Details by Class &amp; Accounts'!T$18, 'E2 Allocators'!$B$15:$W$15, 0),FALSE)*$F39), 0, VLOOKUP(VLOOKUP($A39, 'E4 TB Allocation Details'!$A$18:$L$217, MATCH("Demand ID", 'E4 TB Allocation Details'!$A$18:$L$18, 0),FALSE), 'E2 Allocators'!$B$15:$W$361, MATCH('O5 Details by Class &amp; Accounts'!T$18, 'E2 Allocators'!$B$15:$W$15, 0),FALSE)*$F39)</f>
        <v>0</v>
      </c>
      <c r="U39" s="1334">
        <f>IF(ISERROR(VLOOKUP(VLOOKUP($A39, 'E4 TB Allocation Details'!$A$18:$L$217, MATCH("Demand ID", 'E4 TB Allocation Details'!$A$18:$L$18, 0),FALSE), 'E2 Allocators'!$B$15:$W$361, MATCH('O5 Details by Class &amp; Accounts'!U$18, 'E2 Allocators'!$B$15:$W$15, 0),FALSE)*$F39), 0, VLOOKUP(VLOOKUP($A39, 'E4 TB Allocation Details'!$A$18:$L$217, MATCH("Demand ID", 'E4 TB Allocation Details'!$A$18:$L$18, 0),FALSE), 'E2 Allocators'!$B$15:$W$361, MATCH('O5 Details by Class &amp; Accounts'!U$18, 'E2 Allocators'!$B$15:$W$15, 0),FALSE)*$F39)</f>
        <v>0</v>
      </c>
      <c r="V39" s="1334">
        <f>IF(ISERROR(VLOOKUP(VLOOKUP($A39, 'E4 TB Allocation Details'!$A$18:$L$217, MATCH("Demand ID", 'E4 TB Allocation Details'!$A$18:$L$18, 0),FALSE), 'E2 Allocators'!$B$15:$W$361, MATCH('O5 Details by Class &amp; Accounts'!V$18, 'E2 Allocators'!$B$15:$W$15, 0),FALSE)*$F39), 0, VLOOKUP(VLOOKUP($A39, 'E4 TB Allocation Details'!$A$18:$L$217, MATCH("Demand ID", 'E4 TB Allocation Details'!$A$18:$L$18, 0),FALSE), 'E2 Allocators'!$B$15:$W$361, MATCH('O5 Details by Class &amp; Accounts'!V$18, 'E2 Allocators'!$B$15:$W$15, 0),FALSE)*$F39)</f>
        <v>0</v>
      </c>
      <c r="W39" s="1334">
        <f>IF(ISERROR(VLOOKUP(VLOOKUP($A39, 'E4 TB Allocation Details'!$A$18:$L$217, MATCH("Demand ID", 'E4 TB Allocation Details'!$A$18:$L$18, 0),FALSE), 'E2 Allocators'!$B$15:$W$361, MATCH('O5 Details by Class &amp; Accounts'!W$18, 'E2 Allocators'!$B$15:$W$15, 0),FALSE)*$F39), 0, VLOOKUP(VLOOKUP($A39, 'E4 TB Allocation Details'!$A$18:$L$217, MATCH("Demand ID", 'E4 TB Allocation Details'!$A$18:$L$18, 0),FALSE), 'E2 Allocators'!$B$15:$W$361, MATCH('O5 Details by Class &amp; Accounts'!W$18, 'E2 Allocators'!$B$15:$W$15, 0),FALSE)*$F39)</f>
        <v>0</v>
      </c>
      <c r="X39" s="1334">
        <f>IF(ISERROR(VLOOKUP(VLOOKUP($A39, 'E4 TB Allocation Details'!$A$18:$L$217, MATCH("Demand ID", 'E4 TB Allocation Details'!$A$18:$L$18, 0),FALSE), 'E2 Allocators'!$B$15:$W$361, MATCH('O5 Details by Class &amp; Accounts'!X$18, 'E2 Allocators'!$B$15:$W$15, 0),FALSE)*$F39), 0, VLOOKUP(VLOOKUP($A39, 'E4 TB Allocation Details'!$A$18:$L$217, MATCH("Demand ID", 'E4 TB Allocation Details'!$A$18:$L$18, 0),FALSE), 'E2 Allocators'!$B$15:$W$361, MATCH('O5 Details by Class &amp; Accounts'!X$18, 'E2 Allocators'!$B$15:$W$15, 0),FALSE)*$F39)</f>
        <v>0</v>
      </c>
      <c r="Y39" s="1334">
        <f>IF(ISERROR(VLOOKUP(VLOOKUP($A39, 'E4 TB Allocation Details'!$A$18:$L$217, MATCH("Demand ID", 'E4 TB Allocation Details'!$A$18:$L$18, 0),FALSE), 'E2 Allocators'!$B$15:$W$361, MATCH('O5 Details by Class &amp; Accounts'!Y$18, 'E2 Allocators'!$B$15:$W$15, 0),FALSE)*$F39), 0, VLOOKUP(VLOOKUP($A39, 'E4 TB Allocation Details'!$A$18:$L$217, MATCH("Demand ID", 'E4 TB Allocation Details'!$A$18:$L$18, 0),FALSE), 'E2 Allocators'!$B$15:$W$361, MATCH('O5 Details by Class &amp; Accounts'!Y$18, 'E2 Allocators'!$B$15:$W$15, 0),FALSE)*$F39)</f>
        <v>0</v>
      </c>
      <c r="Z39" s="1334">
        <f>IF(ISERROR(VLOOKUP(VLOOKUP($A39, 'E4 TB Allocation Details'!$A$18:$L$217, MATCH("Demand ID", 'E4 TB Allocation Details'!$A$18:$L$18, 0),FALSE), 'E2 Allocators'!$B$15:$W$361, MATCH('O5 Details by Class &amp; Accounts'!Z$18, 'E2 Allocators'!$B$15:$W$15, 0),FALSE)*$F39), 0, VLOOKUP(VLOOKUP($A39, 'E4 TB Allocation Details'!$A$18:$L$217, MATCH("Demand ID", 'E4 TB Allocation Details'!$A$18:$L$18, 0),FALSE), 'E2 Allocators'!$B$15:$W$361, MATCH('O5 Details by Class &amp; Accounts'!Z$18, 'E2 Allocators'!$B$15:$W$15, 0),FALSE)*$F39)</f>
        <v>0</v>
      </c>
      <c r="AA39" s="1334">
        <f>IF(ISERROR(VLOOKUP(VLOOKUP($A39, 'E4 TB Allocation Details'!$A$18:$L$217, MATCH("Demand ID", 'E4 TB Allocation Details'!$A$18:$L$18, 0),FALSE), 'E2 Allocators'!$B$15:$W$361, MATCH('O5 Details by Class &amp; Accounts'!AA$18, 'E2 Allocators'!$B$15:$W$15, 0),FALSE)*$F39), 0, VLOOKUP(VLOOKUP($A39, 'E4 TB Allocation Details'!$A$18:$L$217, MATCH("Demand ID", 'E4 TB Allocation Details'!$A$18:$L$18, 0),FALSE), 'E2 Allocators'!$B$15:$W$361, MATCH('O5 Details by Class &amp; Accounts'!AA$18, 'E2 Allocators'!$B$15:$W$15, 0),FALSE)*$F39)</f>
        <v>0</v>
      </c>
      <c r="AB39" s="1334">
        <f>IF(ISERROR(VLOOKUP(VLOOKUP($A39, 'E4 TB Allocation Details'!$A$18:$L$217, MATCH("Demand ID", 'E4 TB Allocation Details'!$A$18:$L$18, 0),FALSE), 'E2 Allocators'!$B$15:$W$361, MATCH('O5 Details by Class &amp; Accounts'!AB$18, 'E2 Allocators'!$B$15:$W$15, 0),FALSE)*$F39), 0, VLOOKUP(VLOOKUP($A39, 'E4 TB Allocation Details'!$A$18:$L$217, MATCH("Demand ID", 'E4 TB Allocation Details'!$A$18:$L$18, 0),FALSE), 'E2 Allocators'!$B$15:$W$361, MATCH('O5 Details by Class &amp; Accounts'!AB$18, 'E2 Allocators'!$B$15:$W$15, 0),FALSE)*$F39)</f>
        <v>0</v>
      </c>
      <c r="AC39" s="1334">
        <f t="shared" si="1"/>
        <v>0</v>
      </c>
      <c r="AD39" s="1334">
        <f>IF(ISERROR(VLOOKUP(VLOOKUP($A39, 'E4 TB Allocation Details'!$A$18:$L$217, MATCH("Customer ID", 'E4 TB Allocation Details'!$A$18:$L$18, 0),FALSE), 'E2 Allocators'!$B$15:$W$361, MATCH('O5 Details by Class &amp; Accounts'!AD$18, 'E2 Allocators'!$B$15:$W$15, 0),FALSE)*$G39), 0, VLOOKUP(VLOOKUP($A39, 'E4 TB Allocation Details'!$A$18:$L$217, MATCH("Customer ID", 'E4 TB Allocation Details'!$A$18:$L$18, 0),FALSE), 'E2 Allocators'!$B$15:$W$361, MATCH('O5 Details by Class &amp; Accounts'!AD$18, 'E2 Allocators'!$B$15:$W$15, 0),FALSE)*$G39)</f>
        <v>0</v>
      </c>
      <c r="AE39" s="1334">
        <f>IF(ISERROR(VLOOKUP(VLOOKUP($A39, 'E4 TB Allocation Details'!$A$18:$L$217, MATCH("Customer ID", 'E4 TB Allocation Details'!$A$18:$L$18, 0),FALSE), 'E2 Allocators'!$B$15:$W$361, MATCH('O5 Details by Class &amp; Accounts'!AE$18, 'E2 Allocators'!$B$15:$W$15, 0),FALSE)*$G39), 0, VLOOKUP(VLOOKUP($A39, 'E4 TB Allocation Details'!$A$18:$L$217, MATCH("Customer ID", 'E4 TB Allocation Details'!$A$18:$L$18, 0),FALSE), 'E2 Allocators'!$B$15:$W$361, MATCH('O5 Details by Class &amp; Accounts'!AE$18, 'E2 Allocators'!$B$15:$W$15, 0),FALSE)*$G39)</f>
        <v>0</v>
      </c>
      <c r="AF39" s="1334">
        <f>IF(ISERROR(VLOOKUP(VLOOKUP($A39, 'E4 TB Allocation Details'!$A$18:$L$217, MATCH("Customer ID", 'E4 TB Allocation Details'!$A$18:$L$18, 0),FALSE), 'E2 Allocators'!$B$15:$W$361, MATCH('O5 Details by Class &amp; Accounts'!AF$18, 'E2 Allocators'!$B$15:$W$15, 0),FALSE)*$G39), 0, VLOOKUP(VLOOKUP($A39, 'E4 TB Allocation Details'!$A$18:$L$217, MATCH("Customer ID", 'E4 TB Allocation Details'!$A$18:$L$18, 0),FALSE), 'E2 Allocators'!$B$15:$W$361, MATCH('O5 Details by Class &amp; Accounts'!AF$18, 'E2 Allocators'!$B$15:$W$15, 0),FALSE)*$G39)</f>
        <v>0</v>
      </c>
      <c r="AG39" s="1334">
        <f>IF(ISERROR(VLOOKUP(VLOOKUP($A39, 'E4 TB Allocation Details'!$A$18:$L$217, MATCH("Customer ID", 'E4 TB Allocation Details'!$A$18:$L$18, 0),FALSE), 'E2 Allocators'!$B$15:$W$361, MATCH('O5 Details by Class &amp; Accounts'!AG$18, 'E2 Allocators'!$B$15:$W$15, 0),FALSE)*$G39), 0, VLOOKUP(VLOOKUP($A39, 'E4 TB Allocation Details'!$A$18:$L$217, MATCH("Customer ID", 'E4 TB Allocation Details'!$A$18:$L$18, 0),FALSE), 'E2 Allocators'!$B$15:$W$361, MATCH('O5 Details by Class &amp; Accounts'!AG$18, 'E2 Allocators'!$B$15:$W$15, 0),FALSE)*$G39)</f>
        <v>0</v>
      </c>
      <c r="AH39" s="1334">
        <f>IF(ISERROR(VLOOKUP(VLOOKUP($A39, 'E4 TB Allocation Details'!$A$18:$L$217, MATCH("Customer ID", 'E4 TB Allocation Details'!$A$18:$L$18, 0),FALSE), 'E2 Allocators'!$B$15:$W$361, MATCH('O5 Details by Class &amp; Accounts'!AH$18, 'E2 Allocators'!$B$15:$W$15, 0),FALSE)*$G39), 0, VLOOKUP(VLOOKUP($A39, 'E4 TB Allocation Details'!$A$18:$L$217, MATCH("Customer ID", 'E4 TB Allocation Details'!$A$18:$L$18, 0),FALSE), 'E2 Allocators'!$B$15:$W$361, MATCH('O5 Details by Class &amp; Accounts'!AH$18, 'E2 Allocators'!$B$15:$W$15, 0),FALSE)*$G39)</f>
        <v>0</v>
      </c>
      <c r="AI39" s="1334">
        <f>IF(ISERROR(VLOOKUP(VLOOKUP($A39, 'E4 TB Allocation Details'!$A$18:$L$217, MATCH("Customer ID", 'E4 TB Allocation Details'!$A$18:$L$18, 0),FALSE), 'E2 Allocators'!$B$15:$W$361, MATCH('O5 Details by Class &amp; Accounts'!AI$18, 'E2 Allocators'!$B$15:$W$15, 0),FALSE)*$G39), 0, VLOOKUP(VLOOKUP($A39, 'E4 TB Allocation Details'!$A$18:$L$217, MATCH("Customer ID", 'E4 TB Allocation Details'!$A$18:$L$18, 0),FALSE), 'E2 Allocators'!$B$15:$W$361, MATCH('O5 Details by Class &amp; Accounts'!AI$18, 'E2 Allocators'!$B$15:$W$15, 0),FALSE)*$G39)</f>
        <v>0</v>
      </c>
      <c r="AJ39" s="1334">
        <f>IF(ISERROR(VLOOKUP(VLOOKUP($A39, 'E4 TB Allocation Details'!$A$18:$L$217, MATCH("Customer ID", 'E4 TB Allocation Details'!$A$18:$L$18, 0),FALSE), 'E2 Allocators'!$B$15:$W$361, MATCH('O5 Details by Class &amp; Accounts'!AJ$18, 'E2 Allocators'!$B$15:$W$15, 0),FALSE)*$G39), 0, VLOOKUP(VLOOKUP($A39, 'E4 TB Allocation Details'!$A$18:$L$217, MATCH("Customer ID", 'E4 TB Allocation Details'!$A$18:$L$18, 0),FALSE), 'E2 Allocators'!$B$15:$W$361, MATCH('O5 Details by Class &amp; Accounts'!AJ$18, 'E2 Allocators'!$B$15:$W$15, 0),FALSE)*$G39)</f>
        <v>0</v>
      </c>
      <c r="AK39" s="1334">
        <f>IF(ISERROR(VLOOKUP(VLOOKUP($A39, 'E4 TB Allocation Details'!$A$18:$L$217, MATCH("Customer ID", 'E4 TB Allocation Details'!$A$18:$L$18, 0),FALSE), 'E2 Allocators'!$B$15:$W$361, MATCH('O5 Details by Class &amp; Accounts'!AK$18, 'E2 Allocators'!$B$15:$W$15, 0),FALSE)*$G39), 0, VLOOKUP(VLOOKUP($A39, 'E4 TB Allocation Details'!$A$18:$L$217, MATCH("Customer ID", 'E4 TB Allocation Details'!$A$18:$L$18, 0),FALSE), 'E2 Allocators'!$B$15:$W$361, MATCH('O5 Details by Class &amp; Accounts'!AK$18, 'E2 Allocators'!$B$15:$W$15, 0),FALSE)*$G39)</f>
        <v>0</v>
      </c>
      <c r="AL39" s="1334">
        <f>IF(ISERROR(VLOOKUP(VLOOKUP($A39, 'E4 TB Allocation Details'!$A$18:$L$217, MATCH("Customer ID", 'E4 TB Allocation Details'!$A$18:$L$18, 0),FALSE), 'E2 Allocators'!$B$15:$W$361, MATCH('O5 Details by Class &amp; Accounts'!AL$18, 'E2 Allocators'!$B$15:$W$15, 0),FALSE)*$G39), 0, VLOOKUP(VLOOKUP($A39, 'E4 TB Allocation Details'!$A$18:$L$217, MATCH("Customer ID", 'E4 TB Allocation Details'!$A$18:$L$18, 0),FALSE), 'E2 Allocators'!$B$15:$W$361, MATCH('O5 Details by Class &amp; Accounts'!AL$18, 'E2 Allocators'!$B$15:$W$15, 0),FALSE)*$G39)</f>
        <v>0</v>
      </c>
      <c r="AM39" s="1334">
        <f>IF(ISERROR(VLOOKUP(VLOOKUP($A39, 'E4 TB Allocation Details'!$A$18:$L$217, MATCH("Customer ID", 'E4 TB Allocation Details'!$A$18:$L$18, 0),FALSE), 'E2 Allocators'!$B$15:$W$361, MATCH('O5 Details by Class &amp; Accounts'!AM$18, 'E2 Allocators'!$B$15:$W$15, 0),FALSE)*$G39), 0, VLOOKUP(VLOOKUP($A39, 'E4 TB Allocation Details'!$A$18:$L$217, MATCH("Customer ID", 'E4 TB Allocation Details'!$A$18:$L$18, 0),FALSE), 'E2 Allocators'!$B$15:$W$361, MATCH('O5 Details by Class &amp; Accounts'!AM$18, 'E2 Allocators'!$B$15:$W$15, 0),FALSE)*$G39)</f>
        <v>0</v>
      </c>
      <c r="AN39" s="1334">
        <f>IF(ISERROR(VLOOKUP(VLOOKUP($A39, 'E4 TB Allocation Details'!$A$18:$L$217, MATCH("Customer ID", 'E4 TB Allocation Details'!$A$18:$L$18, 0),FALSE), 'E2 Allocators'!$B$15:$W$361, MATCH('O5 Details by Class &amp; Accounts'!AN$18, 'E2 Allocators'!$B$15:$W$15, 0),FALSE)*$G39), 0, VLOOKUP(VLOOKUP($A39, 'E4 TB Allocation Details'!$A$18:$L$217, MATCH("Customer ID", 'E4 TB Allocation Details'!$A$18:$L$18, 0),FALSE), 'E2 Allocators'!$B$15:$W$361, MATCH('O5 Details by Class &amp; Accounts'!AN$18, 'E2 Allocators'!$B$15:$W$15, 0),FALSE)*$G39)</f>
        <v>0</v>
      </c>
      <c r="AO39" s="1334">
        <f>IF(ISERROR(VLOOKUP(VLOOKUP($A39, 'E4 TB Allocation Details'!$A$18:$L$217, MATCH("Customer ID", 'E4 TB Allocation Details'!$A$18:$L$18, 0),FALSE), 'E2 Allocators'!$B$15:$W$361, MATCH('O5 Details by Class &amp; Accounts'!AO$18, 'E2 Allocators'!$B$15:$W$15, 0),FALSE)*$G39), 0, VLOOKUP(VLOOKUP($A39, 'E4 TB Allocation Details'!$A$18:$L$217, MATCH("Customer ID", 'E4 TB Allocation Details'!$A$18:$L$18, 0),FALSE), 'E2 Allocators'!$B$15:$W$361, MATCH('O5 Details by Class &amp; Accounts'!AO$18, 'E2 Allocators'!$B$15:$W$15, 0),FALSE)*$G39)</f>
        <v>0</v>
      </c>
      <c r="AP39" s="1334">
        <f>IF(ISERROR(VLOOKUP(VLOOKUP($A39, 'E4 TB Allocation Details'!$A$18:$L$217, MATCH("Customer ID", 'E4 TB Allocation Details'!$A$18:$L$18, 0),FALSE), 'E2 Allocators'!$B$15:$W$361, MATCH('O5 Details by Class &amp; Accounts'!AP$18, 'E2 Allocators'!$B$15:$W$15, 0),FALSE)*$G39), 0, VLOOKUP(VLOOKUP($A39, 'E4 TB Allocation Details'!$A$18:$L$217, MATCH("Customer ID", 'E4 TB Allocation Details'!$A$18:$L$18, 0),FALSE), 'E2 Allocators'!$B$15:$W$361, MATCH('O5 Details by Class &amp; Accounts'!AP$18, 'E2 Allocators'!$B$15:$W$15, 0),FALSE)*$G39)</f>
        <v>0</v>
      </c>
      <c r="AQ39" s="1334">
        <f>IF(ISERROR(VLOOKUP(VLOOKUP($A39, 'E4 TB Allocation Details'!$A$18:$L$217, MATCH("Customer ID", 'E4 TB Allocation Details'!$A$18:$L$18, 0),FALSE), 'E2 Allocators'!$B$15:$W$361, MATCH('O5 Details by Class &amp; Accounts'!AQ$18, 'E2 Allocators'!$B$15:$W$15, 0),FALSE)*$G39), 0, VLOOKUP(VLOOKUP($A39, 'E4 TB Allocation Details'!$A$18:$L$217, MATCH("Customer ID", 'E4 TB Allocation Details'!$A$18:$L$18, 0),FALSE), 'E2 Allocators'!$B$15:$W$361, MATCH('O5 Details by Class &amp; Accounts'!AQ$18, 'E2 Allocators'!$B$15:$W$15, 0),FALSE)*$G39)</f>
        <v>0</v>
      </c>
      <c r="AR39" s="1334">
        <f>IF(ISERROR(VLOOKUP(VLOOKUP($A39, 'E4 TB Allocation Details'!$A$18:$L$217, MATCH("Customer ID", 'E4 TB Allocation Details'!$A$18:$L$18, 0),FALSE), 'E2 Allocators'!$B$15:$W$361, MATCH('O5 Details by Class &amp; Accounts'!AR$18, 'E2 Allocators'!$B$15:$W$15, 0),FALSE)*$G39), 0, VLOOKUP(VLOOKUP($A39, 'E4 TB Allocation Details'!$A$18:$L$217, MATCH("Customer ID", 'E4 TB Allocation Details'!$A$18:$L$18, 0),FALSE), 'E2 Allocators'!$B$15:$W$361, MATCH('O5 Details by Class &amp; Accounts'!AR$18, 'E2 Allocators'!$B$15:$W$15, 0),FALSE)*$G39)</f>
        <v>0</v>
      </c>
      <c r="AS39" s="1334">
        <f>IF(ISERROR(VLOOKUP(VLOOKUP($A39, 'E4 TB Allocation Details'!$A$18:$L$217, MATCH("Customer ID", 'E4 TB Allocation Details'!$A$18:$L$18, 0),FALSE), 'E2 Allocators'!$B$15:$W$361, MATCH('O5 Details by Class &amp; Accounts'!AS$18, 'E2 Allocators'!$B$15:$W$15, 0),FALSE)*$G39), 0, VLOOKUP(VLOOKUP($A39, 'E4 TB Allocation Details'!$A$18:$L$217, MATCH("Customer ID", 'E4 TB Allocation Details'!$A$18:$L$18, 0),FALSE), 'E2 Allocators'!$B$15:$W$361, MATCH('O5 Details by Class &amp; Accounts'!AS$18, 'E2 Allocators'!$B$15:$W$15, 0),FALSE)*$G39)</f>
        <v>0</v>
      </c>
      <c r="AT39" s="1334">
        <f>IF(ISERROR(VLOOKUP(VLOOKUP($A39, 'E4 TB Allocation Details'!$A$18:$L$217, MATCH("Customer ID", 'E4 TB Allocation Details'!$A$18:$L$18, 0),FALSE), 'E2 Allocators'!$B$15:$W$361, MATCH('O5 Details by Class &amp; Accounts'!AT$18, 'E2 Allocators'!$B$15:$W$15, 0),FALSE)*$G39), 0, VLOOKUP(VLOOKUP($A39, 'E4 TB Allocation Details'!$A$18:$L$217, MATCH("Customer ID", 'E4 TB Allocation Details'!$A$18:$L$18, 0),FALSE), 'E2 Allocators'!$B$15:$W$361, MATCH('O5 Details by Class &amp; Accounts'!AT$18, 'E2 Allocators'!$B$15:$W$15, 0),FALSE)*$G39)</f>
        <v>0</v>
      </c>
      <c r="AU39" s="1334">
        <f>IF(ISERROR(VLOOKUP(VLOOKUP($A39, 'E4 TB Allocation Details'!$A$18:$L$217, MATCH("Customer ID", 'E4 TB Allocation Details'!$A$18:$L$18, 0),FALSE), 'E2 Allocators'!$B$15:$W$361, MATCH('O5 Details by Class &amp; Accounts'!AU$18, 'E2 Allocators'!$B$15:$W$15, 0),FALSE)*$G39), 0, VLOOKUP(VLOOKUP($A39, 'E4 TB Allocation Details'!$A$18:$L$217, MATCH("Customer ID", 'E4 TB Allocation Details'!$A$18:$L$18, 0),FALSE), 'E2 Allocators'!$B$15:$W$361, MATCH('O5 Details by Class &amp; Accounts'!AU$18, 'E2 Allocators'!$B$15:$W$15, 0),FALSE)*$G39)</f>
        <v>0</v>
      </c>
      <c r="AV39" s="1334">
        <f>IF(ISERROR(VLOOKUP(VLOOKUP($A39, 'E4 TB Allocation Details'!$A$18:$L$217, MATCH("Customer ID", 'E4 TB Allocation Details'!$A$18:$L$18, 0),FALSE), 'E2 Allocators'!$B$15:$W$361, MATCH('O5 Details by Class &amp; Accounts'!AV$18, 'E2 Allocators'!$B$15:$W$15, 0),FALSE)*$G39), 0, VLOOKUP(VLOOKUP($A39, 'E4 TB Allocation Details'!$A$18:$L$217, MATCH("Customer ID", 'E4 TB Allocation Details'!$A$18:$L$18, 0),FALSE), 'E2 Allocators'!$B$15:$W$361, MATCH('O5 Details by Class &amp; Accounts'!AV$18, 'E2 Allocators'!$B$15:$W$15, 0),FALSE)*$G39)</f>
        <v>0</v>
      </c>
      <c r="AW39" s="1334">
        <f>IF(ISERROR(VLOOKUP(VLOOKUP($A39, 'E4 TB Allocation Details'!$A$18:$L$217, MATCH("Customer ID", 'E4 TB Allocation Details'!$A$18:$L$18, 0),FALSE), 'E2 Allocators'!$B$15:$W$361, MATCH('O5 Details by Class &amp; Accounts'!AW$18, 'E2 Allocators'!$B$15:$W$15, 0),FALSE)*$G39), 0, VLOOKUP(VLOOKUP($A39, 'E4 TB Allocation Details'!$A$18:$L$217, MATCH("Customer ID", 'E4 TB Allocation Details'!$A$18:$L$18, 0),FALSE), 'E2 Allocators'!$B$15:$W$361, MATCH('O5 Details by Class &amp; Accounts'!AW$18, 'E2 Allocators'!$B$15:$W$15, 0),FALSE)*$G39)</f>
        <v>0</v>
      </c>
      <c r="AX39" s="1334">
        <f t="shared" si="2"/>
        <v>0</v>
      </c>
      <c r="AY39" s="1334">
        <f>IF(ISERROR(VLOOKUP(VLOOKUP($A39, 'E4 TB Allocation Details'!$A$18:$L$217, MATCH("Misc ID", 'E4 TB Allocation Details'!$A$18:$L$18, 0),FALSE), 'E2 Allocators'!$B$15:$W$361, MATCH('O5 Details by Class &amp; Accounts'!AY$18, 'E2 Allocators'!$B$15:$W$15, 0),FALSE)*$E39), 0, VLOOKUP(VLOOKUP($A39, 'E4 TB Allocation Details'!$A$18:$L$217, MATCH("Misc ID", 'E4 TB Allocation Details'!$A$18:$L$18, 0),FALSE), 'E2 Allocators'!$B$15:$W$361, MATCH('O5 Details by Class &amp; Accounts'!AY$18, 'E2 Allocators'!$B$15:$W$15, 0),FALSE)*$E39)</f>
        <v>0</v>
      </c>
      <c r="AZ39" s="1334">
        <f>IF(ISERROR(VLOOKUP(VLOOKUP($A39, 'E4 TB Allocation Details'!$A$18:$L$217, MATCH("Misc ID", 'E4 TB Allocation Details'!$A$18:$L$18, 0),FALSE), 'E2 Allocators'!$B$15:$W$361, MATCH('O5 Details by Class &amp; Accounts'!AZ$18, 'E2 Allocators'!$B$15:$W$15, 0),FALSE)*$E39), 0, VLOOKUP(VLOOKUP($A39, 'E4 TB Allocation Details'!$A$18:$L$217, MATCH("Misc ID", 'E4 TB Allocation Details'!$A$18:$L$18, 0),FALSE), 'E2 Allocators'!$B$15:$W$361, MATCH('O5 Details by Class &amp; Accounts'!AZ$18, 'E2 Allocators'!$B$15:$W$15, 0),FALSE)*$E39)</f>
        <v>0</v>
      </c>
      <c r="BA39" s="1334">
        <f>IF(ISERROR(VLOOKUP(VLOOKUP($A39, 'E4 TB Allocation Details'!$A$18:$L$217, MATCH("Misc ID", 'E4 TB Allocation Details'!$A$18:$L$18, 0),FALSE), 'E2 Allocators'!$B$15:$W$361, MATCH('O5 Details by Class &amp; Accounts'!BA$18, 'E2 Allocators'!$B$15:$W$15, 0),FALSE)*$E39), 0, VLOOKUP(VLOOKUP($A39, 'E4 TB Allocation Details'!$A$18:$L$217, MATCH("Misc ID", 'E4 TB Allocation Details'!$A$18:$L$18, 0),FALSE), 'E2 Allocators'!$B$15:$W$361, MATCH('O5 Details by Class &amp; Accounts'!BA$18, 'E2 Allocators'!$B$15:$W$15, 0),FALSE)*$E39)</f>
        <v>0</v>
      </c>
      <c r="BB39" s="1334">
        <f>IF(ISERROR(VLOOKUP(VLOOKUP($A39, 'E4 TB Allocation Details'!$A$18:$L$217, MATCH("Misc ID", 'E4 TB Allocation Details'!$A$18:$L$18, 0),FALSE), 'E2 Allocators'!$B$15:$W$361, MATCH('O5 Details by Class &amp; Accounts'!BB$18, 'E2 Allocators'!$B$15:$W$15, 0),FALSE)*$E39), 0, VLOOKUP(VLOOKUP($A39, 'E4 TB Allocation Details'!$A$18:$L$217, MATCH("Misc ID", 'E4 TB Allocation Details'!$A$18:$L$18, 0),FALSE), 'E2 Allocators'!$B$15:$W$361, MATCH('O5 Details by Class &amp; Accounts'!BB$18, 'E2 Allocators'!$B$15:$W$15, 0),FALSE)*$E39)</f>
        <v>0</v>
      </c>
      <c r="BC39" s="1334">
        <f>IF(ISERROR(VLOOKUP(VLOOKUP($A39, 'E4 TB Allocation Details'!$A$18:$L$217, MATCH("Misc ID", 'E4 TB Allocation Details'!$A$18:$L$18, 0),FALSE), 'E2 Allocators'!$B$15:$W$361, MATCH('O5 Details by Class &amp; Accounts'!BC$18, 'E2 Allocators'!$B$15:$W$15, 0),FALSE)*$E39), 0, VLOOKUP(VLOOKUP($A39, 'E4 TB Allocation Details'!$A$18:$L$217, MATCH("Misc ID", 'E4 TB Allocation Details'!$A$18:$L$18, 0),FALSE), 'E2 Allocators'!$B$15:$W$361, MATCH('O5 Details by Class &amp; Accounts'!BC$18, 'E2 Allocators'!$B$15:$W$15, 0),FALSE)*$E39)</f>
        <v>0</v>
      </c>
      <c r="BD39" s="1334">
        <f>IF(ISERROR(VLOOKUP(VLOOKUP($A39, 'E4 TB Allocation Details'!$A$18:$L$217, MATCH("Misc ID", 'E4 TB Allocation Details'!$A$18:$L$18, 0),FALSE), 'E2 Allocators'!$B$15:$W$361, MATCH('O5 Details by Class &amp; Accounts'!BD$18, 'E2 Allocators'!$B$15:$W$15, 0),FALSE)*$E39), 0, VLOOKUP(VLOOKUP($A39, 'E4 TB Allocation Details'!$A$18:$L$217, MATCH("Misc ID", 'E4 TB Allocation Details'!$A$18:$L$18, 0),FALSE), 'E2 Allocators'!$B$15:$W$361, MATCH('O5 Details by Class &amp; Accounts'!BD$18, 'E2 Allocators'!$B$15:$W$15, 0),FALSE)*$E39)</f>
        <v>0</v>
      </c>
      <c r="BE39" s="1334">
        <f>IF(ISERROR(VLOOKUP(VLOOKUP($A39, 'E4 TB Allocation Details'!$A$18:$L$217, MATCH("Misc ID", 'E4 TB Allocation Details'!$A$18:$L$18, 0),FALSE), 'E2 Allocators'!$B$15:$W$361, MATCH('O5 Details by Class &amp; Accounts'!BE$18, 'E2 Allocators'!$B$15:$W$15, 0),FALSE)*$E39), 0, VLOOKUP(VLOOKUP($A39, 'E4 TB Allocation Details'!$A$18:$L$217, MATCH("Misc ID", 'E4 TB Allocation Details'!$A$18:$L$18, 0),FALSE), 'E2 Allocators'!$B$15:$W$361, MATCH('O5 Details by Class &amp; Accounts'!BE$18, 'E2 Allocators'!$B$15:$W$15, 0),FALSE)*$E39)</f>
        <v>0</v>
      </c>
      <c r="BF39" s="1334">
        <f>IF(ISERROR(VLOOKUP(VLOOKUP($A39, 'E4 TB Allocation Details'!$A$18:$L$217, MATCH("Misc ID", 'E4 TB Allocation Details'!$A$18:$L$18, 0),FALSE), 'E2 Allocators'!$B$15:$W$361, MATCH('O5 Details by Class &amp; Accounts'!BF$18, 'E2 Allocators'!$B$15:$W$15, 0),FALSE)*$E39), 0, VLOOKUP(VLOOKUP($A39, 'E4 TB Allocation Details'!$A$18:$L$217, MATCH("Misc ID", 'E4 TB Allocation Details'!$A$18:$L$18, 0),FALSE), 'E2 Allocators'!$B$15:$W$361, MATCH('O5 Details by Class &amp; Accounts'!BF$18, 'E2 Allocators'!$B$15:$W$15, 0),FALSE)*$E39)</f>
        <v>0</v>
      </c>
      <c r="BG39" s="1334">
        <f>IF(ISERROR(VLOOKUP(VLOOKUP($A39, 'E4 TB Allocation Details'!$A$18:$L$217, MATCH("Misc ID", 'E4 TB Allocation Details'!$A$18:$L$18, 0),FALSE), 'E2 Allocators'!$B$15:$W$361, MATCH('O5 Details by Class &amp; Accounts'!BG$18, 'E2 Allocators'!$B$15:$W$15, 0),FALSE)*$E39), 0, VLOOKUP(VLOOKUP($A39, 'E4 TB Allocation Details'!$A$18:$L$217, MATCH("Misc ID", 'E4 TB Allocation Details'!$A$18:$L$18, 0),FALSE), 'E2 Allocators'!$B$15:$W$361, MATCH('O5 Details by Class &amp; Accounts'!BG$18, 'E2 Allocators'!$B$15:$W$15, 0),FALSE)*$E39)</f>
        <v>0</v>
      </c>
      <c r="BH39" s="1334">
        <f>IF(ISERROR(VLOOKUP(VLOOKUP($A39, 'E4 TB Allocation Details'!$A$18:$L$217, MATCH("Misc ID", 'E4 TB Allocation Details'!$A$18:$L$18, 0),FALSE), 'E2 Allocators'!$B$15:$W$361, MATCH('O5 Details by Class &amp; Accounts'!BH$18, 'E2 Allocators'!$B$15:$W$15, 0),FALSE)*$E39), 0, VLOOKUP(VLOOKUP($A39, 'E4 TB Allocation Details'!$A$18:$L$217, MATCH("Misc ID", 'E4 TB Allocation Details'!$A$18:$L$18, 0),FALSE), 'E2 Allocators'!$B$15:$W$361, MATCH('O5 Details by Class &amp; Accounts'!BH$18, 'E2 Allocators'!$B$15:$W$15, 0),FALSE)*$E39)</f>
        <v>0</v>
      </c>
      <c r="BI39" s="1334">
        <f>IF(ISERROR(VLOOKUP(VLOOKUP($A39, 'E4 TB Allocation Details'!$A$18:$L$217, MATCH("Misc ID", 'E4 TB Allocation Details'!$A$18:$L$18, 0),FALSE), 'E2 Allocators'!$B$15:$W$361, MATCH('O5 Details by Class &amp; Accounts'!BI$18, 'E2 Allocators'!$B$15:$W$15, 0),FALSE)*$E39), 0, VLOOKUP(VLOOKUP($A39, 'E4 TB Allocation Details'!$A$18:$L$217, MATCH("Misc ID", 'E4 TB Allocation Details'!$A$18:$L$18, 0),FALSE), 'E2 Allocators'!$B$15:$W$361, MATCH('O5 Details by Class &amp; Accounts'!BI$18, 'E2 Allocators'!$B$15:$W$15, 0),FALSE)*$E39)</f>
        <v>0</v>
      </c>
      <c r="BJ39" s="1334">
        <f>IF(ISERROR(VLOOKUP(VLOOKUP($A39, 'E4 TB Allocation Details'!$A$18:$L$217, MATCH("Misc ID", 'E4 TB Allocation Details'!$A$18:$L$18, 0),FALSE), 'E2 Allocators'!$B$15:$W$361, MATCH('O5 Details by Class &amp; Accounts'!BJ$18, 'E2 Allocators'!$B$15:$W$15, 0),FALSE)*$E39), 0, VLOOKUP(VLOOKUP($A39, 'E4 TB Allocation Details'!$A$18:$L$217, MATCH("Misc ID", 'E4 TB Allocation Details'!$A$18:$L$18, 0),FALSE), 'E2 Allocators'!$B$15:$W$361, MATCH('O5 Details by Class &amp; Accounts'!BJ$18, 'E2 Allocators'!$B$15:$W$15, 0),FALSE)*$E39)</f>
        <v>0</v>
      </c>
      <c r="BK39" s="1334">
        <f>IF(ISERROR(VLOOKUP(VLOOKUP($A39, 'E4 TB Allocation Details'!$A$18:$L$217, MATCH("Misc ID", 'E4 TB Allocation Details'!$A$18:$L$18, 0),FALSE), 'E2 Allocators'!$B$15:$W$361, MATCH('O5 Details by Class &amp; Accounts'!BK$18, 'E2 Allocators'!$B$15:$W$15, 0),FALSE)*$E39), 0, VLOOKUP(VLOOKUP($A39, 'E4 TB Allocation Details'!$A$18:$L$217, MATCH("Misc ID", 'E4 TB Allocation Details'!$A$18:$L$18, 0),FALSE), 'E2 Allocators'!$B$15:$W$361, MATCH('O5 Details by Class &amp; Accounts'!BK$18, 'E2 Allocators'!$B$15:$W$15, 0),FALSE)*$E39)</f>
        <v>0</v>
      </c>
      <c r="BL39" s="1334">
        <f>IF(ISERROR(VLOOKUP(VLOOKUP($A39, 'E4 TB Allocation Details'!$A$18:$L$217, MATCH("Misc ID", 'E4 TB Allocation Details'!$A$18:$L$18, 0),FALSE), 'E2 Allocators'!$B$15:$W$361, MATCH('O5 Details by Class &amp; Accounts'!BL$18, 'E2 Allocators'!$B$15:$W$15, 0),FALSE)*$E39), 0, VLOOKUP(VLOOKUP($A39, 'E4 TB Allocation Details'!$A$18:$L$217, MATCH("Misc ID", 'E4 TB Allocation Details'!$A$18:$L$18, 0),FALSE), 'E2 Allocators'!$B$15:$W$361, MATCH('O5 Details by Class &amp; Accounts'!BL$18, 'E2 Allocators'!$B$15:$W$15, 0),FALSE)*$E39)</f>
        <v>0</v>
      </c>
      <c r="BM39" s="1334">
        <f>IF(ISERROR(VLOOKUP(VLOOKUP($A39, 'E4 TB Allocation Details'!$A$18:$L$217, MATCH("Misc ID", 'E4 TB Allocation Details'!$A$18:$L$18, 0),FALSE), 'E2 Allocators'!$B$15:$W$361, MATCH('O5 Details by Class &amp; Accounts'!BM$18, 'E2 Allocators'!$B$15:$W$15, 0),FALSE)*$E39), 0, VLOOKUP(VLOOKUP($A39, 'E4 TB Allocation Details'!$A$18:$L$217, MATCH("Misc ID", 'E4 TB Allocation Details'!$A$18:$L$18, 0),FALSE), 'E2 Allocators'!$B$15:$W$361, MATCH('O5 Details by Class &amp; Accounts'!BM$18, 'E2 Allocators'!$B$15:$W$15, 0),FALSE)*$E39)</f>
        <v>0</v>
      </c>
      <c r="BN39" s="1334">
        <f>IF(ISERROR(VLOOKUP(VLOOKUP($A39, 'E4 TB Allocation Details'!$A$18:$L$217, MATCH("Misc ID", 'E4 TB Allocation Details'!$A$18:$L$18, 0),FALSE), 'E2 Allocators'!$B$15:$W$361, MATCH('O5 Details by Class &amp; Accounts'!BN$18, 'E2 Allocators'!$B$15:$W$15, 0),FALSE)*$E39), 0, VLOOKUP(VLOOKUP($A39, 'E4 TB Allocation Details'!$A$18:$L$217, MATCH("Misc ID", 'E4 TB Allocation Details'!$A$18:$L$18, 0),FALSE), 'E2 Allocators'!$B$15:$W$361, MATCH('O5 Details by Class &amp; Accounts'!BN$18, 'E2 Allocators'!$B$15:$W$15, 0),FALSE)*$E39)</f>
        <v>0</v>
      </c>
      <c r="BO39" s="1334">
        <f>IF(ISERROR(VLOOKUP(VLOOKUP($A39, 'E4 TB Allocation Details'!$A$18:$L$217, MATCH("Misc ID", 'E4 TB Allocation Details'!$A$18:$L$18, 0),FALSE), 'E2 Allocators'!$B$15:$W$361, MATCH('O5 Details by Class &amp; Accounts'!BO$18, 'E2 Allocators'!$B$15:$W$15, 0),FALSE)*$E39), 0, VLOOKUP(VLOOKUP($A39, 'E4 TB Allocation Details'!$A$18:$L$217, MATCH("Misc ID", 'E4 TB Allocation Details'!$A$18:$L$18, 0),FALSE), 'E2 Allocators'!$B$15:$W$361, MATCH('O5 Details by Class &amp; Accounts'!BO$18, 'E2 Allocators'!$B$15:$W$15, 0),FALSE)*$E39)</f>
        <v>0</v>
      </c>
      <c r="BP39" s="1334">
        <f>IF(ISERROR(VLOOKUP(VLOOKUP($A39, 'E4 TB Allocation Details'!$A$18:$L$217, MATCH("Misc ID", 'E4 TB Allocation Details'!$A$18:$L$18, 0),FALSE), 'E2 Allocators'!$B$15:$W$361, MATCH('O5 Details by Class &amp; Accounts'!BP$18, 'E2 Allocators'!$B$15:$W$15, 0),FALSE)*$E39), 0, VLOOKUP(VLOOKUP($A39, 'E4 TB Allocation Details'!$A$18:$L$217, MATCH("Misc ID", 'E4 TB Allocation Details'!$A$18:$L$18, 0),FALSE), 'E2 Allocators'!$B$15:$W$361, MATCH('O5 Details by Class &amp; Accounts'!BP$18, 'E2 Allocators'!$B$15:$W$15, 0),FALSE)*$E39)</f>
        <v>0</v>
      </c>
      <c r="BQ39" s="1334">
        <f>IF(ISERROR(VLOOKUP(VLOOKUP($A39, 'E4 TB Allocation Details'!$A$18:$L$217, MATCH("Misc ID", 'E4 TB Allocation Details'!$A$18:$L$18, 0),FALSE), 'E2 Allocators'!$B$15:$W$361, MATCH('O5 Details by Class &amp; Accounts'!BQ$18, 'E2 Allocators'!$B$15:$W$15, 0),FALSE)*$E39), 0, VLOOKUP(VLOOKUP($A39, 'E4 TB Allocation Details'!$A$18:$L$217, MATCH("Misc ID", 'E4 TB Allocation Details'!$A$18:$L$18, 0),FALSE), 'E2 Allocators'!$B$15:$W$361, MATCH('O5 Details by Class &amp; Accounts'!BQ$18, 'E2 Allocators'!$B$15:$W$15, 0),FALSE)*$E39)</f>
        <v>0</v>
      </c>
      <c r="BR39" s="1334">
        <f>IF(ISERROR(VLOOKUP(VLOOKUP($A39, 'E4 TB Allocation Details'!$A$18:$L$217, MATCH("Misc ID", 'E4 TB Allocation Details'!$A$18:$L$18, 0),FALSE), 'E2 Allocators'!$B$15:$W$361, MATCH('O5 Details by Class &amp; Accounts'!BR$18, 'E2 Allocators'!$B$15:$W$15, 0),FALSE)*$E39), 0, VLOOKUP(VLOOKUP($A39, 'E4 TB Allocation Details'!$A$18:$L$217, MATCH("Misc ID", 'E4 TB Allocation Details'!$A$18:$L$18, 0),FALSE), 'E2 Allocators'!$B$15:$W$361, MATCH('O5 Details by Class &amp; Accounts'!BR$18, 'E2 Allocators'!$B$15:$W$15, 0),FALSE)*$E39)</f>
        <v>0</v>
      </c>
      <c r="BS39" s="1334">
        <f t="shared" si="3"/>
        <v>0</v>
      </c>
      <c r="BT39" s="1334">
        <f>IF(ISERROR(VLOOKUP(VLOOKUP($A39, 'E4 TB Allocation Details'!$A$18:$L$217, MATCH("A &amp; G ID", 'E4 TB Allocation Details'!$A$18:$L$18, 0),FALSE), 'E2 Allocators'!$B$15:$W$361, MATCH('O5 Details by Class &amp; Accounts'!BT$18, 'E2 Allocators'!$B$15:$W$15, 0),FALSE)*$E39), 0, VLOOKUP(VLOOKUP($A39, 'E4 TB Allocation Details'!$A$18:$L$217, MATCH("A &amp; G ID", 'E4 TB Allocation Details'!$A$18:$L$18, 0),FALSE), 'E2 Allocators'!$B$15:$W$361, MATCH('O5 Details by Class &amp; Accounts'!BT$18, 'E2 Allocators'!$B$15:$W$15, 0),FALSE)*$E39)</f>
        <v>0</v>
      </c>
      <c r="BU39" s="1334">
        <f>IF(ISERROR(VLOOKUP(VLOOKUP($A39, 'E4 TB Allocation Details'!$A$18:$L$217, MATCH("A &amp; G ID", 'E4 TB Allocation Details'!$A$18:$L$18, 0),FALSE), 'E2 Allocators'!$B$15:$W$361, MATCH('O5 Details by Class &amp; Accounts'!BU$18, 'E2 Allocators'!$B$15:$W$15, 0),FALSE)*$E39), 0, VLOOKUP(VLOOKUP($A39, 'E4 TB Allocation Details'!$A$18:$L$217, MATCH("A &amp; G ID", 'E4 TB Allocation Details'!$A$18:$L$18, 0),FALSE), 'E2 Allocators'!$B$15:$W$361, MATCH('O5 Details by Class &amp; Accounts'!BU$18, 'E2 Allocators'!$B$15:$W$15, 0),FALSE)*$E39)</f>
        <v>0</v>
      </c>
      <c r="BV39" s="1334">
        <f>IF(ISERROR(VLOOKUP(VLOOKUP($A39, 'E4 TB Allocation Details'!$A$18:$L$217, MATCH("A &amp; G ID", 'E4 TB Allocation Details'!$A$18:$L$18, 0),FALSE), 'E2 Allocators'!$B$15:$W$361, MATCH('O5 Details by Class &amp; Accounts'!BV$18, 'E2 Allocators'!$B$15:$W$15, 0),FALSE)*$E39), 0, VLOOKUP(VLOOKUP($A39, 'E4 TB Allocation Details'!$A$18:$L$217, MATCH("A &amp; G ID", 'E4 TB Allocation Details'!$A$18:$L$18, 0),FALSE), 'E2 Allocators'!$B$15:$W$361, MATCH('O5 Details by Class &amp; Accounts'!BV$18, 'E2 Allocators'!$B$15:$W$15, 0),FALSE)*$E39)</f>
        <v>0</v>
      </c>
      <c r="BW39" s="1334">
        <f>IF(ISERROR(VLOOKUP(VLOOKUP($A39, 'E4 TB Allocation Details'!$A$18:$L$217, MATCH("A &amp; G ID", 'E4 TB Allocation Details'!$A$18:$L$18, 0),FALSE), 'E2 Allocators'!$B$15:$W$361, MATCH('O5 Details by Class &amp; Accounts'!BW$18, 'E2 Allocators'!$B$15:$W$15, 0),FALSE)*$E39), 0, VLOOKUP(VLOOKUP($A39, 'E4 TB Allocation Details'!$A$18:$L$217, MATCH("A &amp; G ID", 'E4 TB Allocation Details'!$A$18:$L$18, 0),FALSE), 'E2 Allocators'!$B$15:$W$361, MATCH('O5 Details by Class &amp; Accounts'!BW$18, 'E2 Allocators'!$B$15:$W$15, 0),FALSE)*$E39)</f>
        <v>0</v>
      </c>
      <c r="BX39" s="1334">
        <f>IF(ISERROR(VLOOKUP(VLOOKUP($A39, 'E4 TB Allocation Details'!$A$18:$L$217, MATCH("A &amp; G ID", 'E4 TB Allocation Details'!$A$18:$L$18, 0),FALSE), 'E2 Allocators'!$B$15:$W$361, MATCH('O5 Details by Class &amp; Accounts'!BX$18, 'E2 Allocators'!$B$15:$W$15, 0),FALSE)*$E39), 0, VLOOKUP(VLOOKUP($A39, 'E4 TB Allocation Details'!$A$18:$L$217, MATCH("A &amp; G ID", 'E4 TB Allocation Details'!$A$18:$L$18, 0),FALSE), 'E2 Allocators'!$B$15:$W$361, MATCH('O5 Details by Class &amp; Accounts'!BX$18, 'E2 Allocators'!$B$15:$W$15, 0),FALSE)*$E39)</f>
        <v>0</v>
      </c>
      <c r="BY39" s="1334">
        <f>IF(ISERROR(VLOOKUP(VLOOKUP($A39, 'E4 TB Allocation Details'!$A$18:$L$217, MATCH("A &amp; G ID", 'E4 TB Allocation Details'!$A$18:$L$18, 0),FALSE), 'E2 Allocators'!$B$15:$W$361, MATCH('O5 Details by Class &amp; Accounts'!BY$18, 'E2 Allocators'!$B$15:$W$15, 0),FALSE)*$E39), 0, VLOOKUP(VLOOKUP($A39, 'E4 TB Allocation Details'!$A$18:$L$217, MATCH("A &amp; G ID", 'E4 TB Allocation Details'!$A$18:$L$18, 0),FALSE), 'E2 Allocators'!$B$15:$W$361, MATCH('O5 Details by Class &amp; Accounts'!BY$18, 'E2 Allocators'!$B$15:$W$15, 0),FALSE)*$E39)</f>
        <v>0</v>
      </c>
      <c r="BZ39" s="1334">
        <f>IF(ISERROR(VLOOKUP(VLOOKUP($A39, 'E4 TB Allocation Details'!$A$18:$L$217, MATCH("A &amp; G ID", 'E4 TB Allocation Details'!$A$18:$L$18, 0),FALSE), 'E2 Allocators'!$B$15:$W$361, MATCH('O5 Details by Class &amp; Accounts'!BZ$18, 'E2 Allocators'!$B$15:$W$15, 0),FALSE)*$E39), 0, VLOOKUP(VLOOKUP($A39, 'E4 TB Allocation Details'!$A$18:$L$217, MATCH("A &amp; G ID", 'E4 TB Allocation Details'!$A$18:$L$18, 0),FALSE), 'E2 Allocators'!$B$15:$W$361, MATCH('O5 Details by Class &amp; Accounts'!BZ$18, 'E2 Allocators'!$B$15:$W$15, 0),FALSE)*$E39)</f>
        <v>0</v>
      </c>
      <c r="CA39" s="1334">
        <f>IF(ISERROR(VLOOKUP(VLOOKUP($A39, 'E4 TB Allocation Details'!$A$18:$L$217, MATCH("A &amp; G ID", 'E4 TB Allocation Details'!$A$18:$L$18, 0),FALSE), 'E2 Allocators'!$B$15:$W$361, MATCH('O5 Details by Class &amp; Accounts'!CA$18, 'E2 Allocators'!$B$15:$W$15, 0),FALSE)*$E39), 0, VLOOKUP(VLOOKUP($A39, 'E4 TB Allocation Details'!$A$18:$L$217, MATCH("A &amp; G ID", 'E4 TB Allocation Details'!$A$18:$L$18, 0),FALSE), 'E2 Allocators'!$B$15:$W$361, MATCH('O5 Details by Class &amp; Accounts'!CA$18, 'E2 Allocators'!$B$15:$W$15, 0),FALSE)*$E39)</f>
        <v>0</v>
      </c>
      <c r="CB39" s="1334">
        <f>IF(ISERROR(VLOOKUP(VLOOKUP($A39, 'E4 TB Allocation Details'!$A$18:$L$217, MATCH("A &amp; G ID", 'E4 TB Allocation Details'!$A$18:$L$18, 0),FALSE), 'E2 Allocators'!$B$15:$W$361, MATCH('O5 Details by Class &amp; Accounts'!CB$18, 'E2 Allocators'!$B$15:$W$15, 0),FALSE)*$E39), 0, VLOOKUP(VLOOKUP($A39, 'E4 TB Allocation Details'!$A$18:$L$217, MATCH("A &amp; G ID", 'E4 TB Allocation Details'!$A$18:$L$18, 0),FALSE), 'E2 Allocators'!$B$15:$W$361, MATCH('O5 Details by Class &amp; Accounts'!CB$18, 'E2 Allocators'!$B$15:$W$15, 0),FALSE)*$E39)</f>
        <v>0</v>
      </c>
      <c r="CC39" s="1334">
        <f>IF(ISERROR(VLOOKUP(VLOOKUP($A39, 'E4 TB Allocation Details'!$A$18:$L$217, MATCH("A &amp; G ID", 'E4 TB Allocation Details'!$A$18:$L$18, 0),FALSE), 'E2 Allocators'!$B$15:$W$361, MATCH('O5 Details by Class &amp; Accounts'!CC$18, 'E2 Allocators'!$B$15:$W$15, 0),FALSE)*$E39), 0, VLOOKUP(VLOOKUP($A39, 'E4 TB Allocation Details'!$A$18:$L$217, MATCH("A &amp; G ID", 'E4 TB Allocation Details'!$A$18:$L$18, 0),FALSE), 'E2 Allocators'!$B$15:$W$361, MATCH('O5 Details by Class &amp; Accounts'!CC$18, 'E2 Allocators'!$B$15:$W$15, 0),FALSE)*$E39)</f>
        <v>0</v>
      </c>
      <c r="CD39" s="1334">
        <f>IF(ISERROR(VLOOKUP(VLOOKUP($A39, 'E4 TB Allocation Details'!$A$18:$L$217, MATCH("A &amp; G ID", 'E4 TB Allocation Details'!$A$18:$L$18, 0),FALSE), 'E2 Allocators'!$B$15:$W$361, MATCH('O5 Details by Class &amp; Accounts'!CD$18, 'E2 Allocators'!$B$15:$W$15, 0),FALSE)*$E39), 0, VLOOKUP(VLOOKUP($A39, 'E4 TB Allocation Details'!$A$18:$L$217, MATCH("A &amp; G ID", 'E4 TB Allocation Details'!$A$18:$L$18, 0),FALSE), 'E2 Allocators'!$B$15:$W$361, MATCH('O5 Details by Class &amp; Accounts'!CD$18, 'E2 Allocators'!$B$15:$W$15, 0),FALSE)*$E39)</f>
        <v>0</v>
      </c>
      <c r="CE39" s="1334">
        <f>IF(ISERROR(VLOOKUP(VLOOKUP($A39, 'E4 TB Allocation Details'!$A$18:$L$217, MATCH("A &amp; G ID", 'E4 TB Allocation Details'!$A$18:$L$18, 0),FALSE), 'E2 Allocators'!$B$15:$W$361, MATCH('O5 Details by Class &amp; Accounts'!CE$18, 'E2 Allocators'!$B$15:$W$15, 0),FALSE)*$E39), 0, VLOOKUP(VLOOKUP($A39, 'E4 TB Allocation Details'!$A$18:$L$217, MATCH("A &amp; G ID", 'E4 TB Allocation Details'!$A$18:$L$18, 0),FALSE), 'E2 Allocators'!$B$15:$W$361, MATCH('O5 Details by Class &amp; Accounts'!CE$18, 'E2 Allocators'!$B$15:$W$15, 0),FALSE)*$E39)</f>
        <v>0</v>
      </c>
      <c r="CF39" s="1334">
        <f>IF(ISERROR(VLOOKUP(VLOOKUP($A39, 'E4 TB Allocation Details'!$A$18:$L$217, MATCH("A &amp; G ID", 'E4 TB Allocation Details'!$A$18:$L$18, 0),FALSE), 'E2 Allocators'!$B$15:$W$361, MATCH('O5 Details by Class &amp; Accounts'!CF$18, 'E2 Allocators'!$B$15:$W$15, 0),FALSE)*$E39), 0, VLOOKUP(VLOOKUP($A39, 'E4 TB Allocation Details'!$A$18:$L$217, MATCH("A &amp; G ID", 'E4 TB Allocation Details'!$A$18:$L$18, 0),FALSE), 'E2 Allocators'!$B$15:$W$361, MATCH('O5 Details by Class &amp; Accounts'!CF$18, 'E2 Allocators'!$B$15:$W$15, 0),FALSE)*$E39)</f>
        <v>0</v>
      </c>
      <c r="CG39" s="1334">
        <f>IF(ISERROR(VLOOKUP(VLOOKUP($A39, 'E4 TB Allocation Details'!$A$18:$L$217, MATCH("A &amp; G ID", 'E4 TB Allocation Details'!$A$18:$L$18, 0),FALSE), 'E2 Allocators'!$B$15:$W$361, MATCH('O5 Details by Class &amp; Accounts'!CG$18, 'E2 Allocators'!$B$15:$W$15, 0),FALSE)*$E39), 0, VLOOKUP(VLOOKUP($A39, 'E4 TB Allocation Details'!$A$18:$L$217, MATCH("A &amp; G ID", 'E4 TB Allocation Details'!$A$18:$L$18, 0),FALSE), 'E2 Allocators'!$B$15:$W$361, MATCH('O5 Details by Class &amp; Accounts'!CG$18, 'E2 Allocators'!$B$15:$W$15, 0),FALSE)*$E39)</f>
        <v>0</v>
      </c>
      <c r="CH39" s="1334">
        <f>IF(ISERROR(VLOOKUP(VLOOKUP($A39, 'E4 TB Allocation Details'!$A$18:$L$217, MATCH("A &amp; G ID", 'E4 TB Allocation Details'!$A$18:$L$18, 0),FALSE), 'E2 Allocators'!$B$15:$W$361, MATCH('O5 Details by Class &amp; Accounts'!CH$18, 'E2 Allocators'!$B$15:$W$15, 0),FALSE)*$E39), 0, VLOOKUP(VLOOKUP($A39, 'E4 TB Allocation Details'!$A$18:$L$217, MATCH("A &amp; G ID", 'E4 TB Allocation Details'!$A$18:$L$18, 0),FALSE), 'E2 Allocators'!$B$15:$W$361, MATCH('O5 Details by Class &amp; Accounts'!CH$18, 'E2 Allocators'!$B$15:$W$15, 0),FALSE)*$E39)</f>
        <v>0</v>
      </c>
      <c r="CI39" s="1334">
        <f>IF(ISERROR(VLOOKUP(VLOOKUP($A39, 'E4 TB Allocation Details'!$A$18:$L$217, MATCH("A &amp; G ID", 'E4 TB Allocation Details'!$A$18:$L$18, 0),FALSE), 'E2 Allocators'!$B$15:$W$361, MATCH('O5 Details by Class &amp; Accounts'!CI$18, 'E2 Allocators'!$B$15:$W$15, 0),FALSE)*$E39), 0, VLOOKUP(VLOOKUP($A39, 'E4 TB Allocation Details'!$A$18:$L$217, MATCH("A &amp; G ID", 'E4 TB Allocation Details'!$A$18:$L$18, 0),FALSE), 'E2 Allocators'!$B$15:$W$361, MATCH('O5 Details by Class &amp; Accounts'!CI$18, 'E2 Allocators'!$B$15:$W$15, 0),FALSE)*$E39)</f>
        <v>0</v>
      </c>
      <c r="CJ39" s="1334">
        <f>IF(ISERROR(VLOOKUP(VLOOKUP($A39, 'E4 TB Allocation Details'!$A$18:$L$217, MATCH("A &amp; G ID", 'E4 TB Allocation Details'!$A$18:$L$18, 0),FALSE), 'E2 Allocators'!$B$15:$W$361, MATCH('O5 Details by Class &amp; Accounts'!CJ$18, 'E2 Allocators'!$B$15:$W$15, 0),FALSE)*$E39), 0, VLOOKUP(VLOOKUP($A39, 'E4 TB Allocation Details'!$A$18:$L$217, MATCH("A &amp; G ID", 'E4 TB Allocation Details'!$A$18:$L$18, 0),FALSE), 'E2 Allocators'!$B$15:$W$361, MATCH('O5 Details by Class &amp; Accounts'!CJ$18, 'E2 Allocators'!$B$15:$W$15, 0),FALSE)*$E39)</f>
        <v>0</v>
      </c>
      <c r="CK39" s="1334">
        <f>IF(ISERROR(VLOOKUP(VLOOKUP($A39, 'E4 TB Allocation Details'!$A$18:$L$217, MATCH("A &amp; G ID", 'E4 TB Allocation Details'!$A$18:$L$18, 0),FALSE), 'E2 Allocators'!$B$15:$W$361, MATCH('O5 Details by Class &amp; Accounts'!CK$18, 'E2 Allocators'!$B$15:$W$15, 0),FALSE)*$E39), 0, VLOOKUP(VLOOKUP($A39, 'E4 TB Allocation Details'!$A$18:$L$217, MATCH("A &amp; G ID", 'E4 TB Allocation Details'!$A$18:$L$18, 0),FALSE), 'E2 Allocators'!$B$15:$W$361, MATCH('O5 Details by Class &amp; Accounts'!CK$18, 'E2 Allocators'!$B$15:$W$15, 0),FALSE)*$E39)</f>
        <v>0</v>
      </c>
      <c r="CL39" s="1334">
        <f>IF(ISERROR(VLOOKUP(VLOOKUP($A39, 'E4 TB Allocation Details'!$A$18:$L$217, MATCH("A &amp; G ID", 'E4 TB Allocation Details'!$A$18:$L$18, 0),FALSE), 'E2 Allocators'!$B$15:$W$361, MATCH('O5 Details by Class &amp; Accounts'!CL$18, 'E2 Allocators'!$B$15:$W$15, 0),FALSE)*$E39), 0, VLOOKUP(VLOOKUP($A39, 'E4 TB Allocation Details'!$A$18:$L$217, MATCH("A &amp; G ID", 'E4 TB Allocation Details'!$A$18:$L$18, 0),FALSE), 'E2 Allocators'!$B$15:$W$361, MATCH('O5 Details by Class &amp; Accounts'!CL$18, 'E2 Allocators'!$B$15:$W$15, 0),FALSE)*$E39)</f>
        <v>0</v>
      </c>
      <c r="CM39" s="1334">
        <f>IF(ISERROR(VLOOKUP(VLOOKUP($A39, 'E4 TB Allocation Details'!$A$18:$L$217, MATCH("A &amp; G ID", 'E4 TB Allocation Details'!$A$18:$L$18, 0),FALSE), 'E2 Allocators'!$B$15:$W$361, MATCH('O5 Details by Class &amp; Accounts'!CM$18, 'E2 Allocators'!$B$15:$W$15, 0),FALSE)*$E39), 0, VLOOKUP(VLOOKUP($A39, 'E4 TB Allocation Details'!$A$18:$L$217, MATCH("A &amp; G ID", 'E4 TB Allocation Details'!$A$18:$L$18, 0),FALSE), 'E2 Allocators'!$B$15:$W$361, MATCH('O5 Details by Class &amp; Accounts'!CM$18, 'E2 Allocators'!$B$15:$W$15, 0),FALSE)*$E39)</f>
        <v>0</v>
      </c>
      <c r="CN39" s="1334">
        <f t="shared" si="5"/>
        <v>0</v>
      </c>
      <c r="CO39" s="1670">
        <f t="shared" si="4"/>
        <v>0</v>
      </c>
      <c r="CQ39" s="1926" t="s">
        <v>743</v>
      </c>
    </row>
    <row r="40" spans="1:95" s="64" customFormat="1" ht="12.75" x14ac:dyDescent="0.2">
      <c r="A40" s="1100" t="s">
        <v>870</v>
      </c>
      <c r="B40" s="1101" t="s">
        <v>370</v>
      </c>
      <c r="C40" s="1667">
        <f>IF(ISERROR(VLOOKUP($A40,'I3 TB Data'!$A$20:$H$465,MATCH('O5 Details by Class &amp; Accounts'!$C$18, 'I3 TB Data'!$A$20:$H$20,0),0)), 0, VLOOKUP($A40,'I3 TB Data'!$A$20:$H$465,MATCH('O5 Details by Class &amp; Accounts'!$C$18,'I3 TB Data'!$A$20:$H$20,0),0))</f>
        <v>0</v>
      </c>
      <c r="D40" s="1668">
        <f>'I4 BO ASSETS'!E37</f>
        <v>0</v>
      </c>
      <c r="E40" s="1667">
        <f t="shared" si="6"/>
        <v>0</v>
      </c>
      <c r="F40" s="1669">
        <f>IF(ISERROR(VLOOKUP($A40, 'E1 Categorization'!A33:E123, MATCH("Customer Component", 'E1 Categorization'!$A$33:$E$33,0), 0)), 0, IF(VLOOKUP($A40, 'E1 Categorization'!A33:E123, MATCH("Customer Component", 'E1 Categorization'!$A$33:$E$33,0), 0)=0, 'O5 Details by Class &amp; Accounts'!$E40, IF(AND(VLOOKUP($A40, 'E1 Categorization'!A33:E123, MATCH("Customer Component", 'E1 Categorization'!$A$33:$E$33,0), 0) &gt;0, VLOOKUP($A40, 'E1 Categorization'!A33:E123, MATCH("Customer Component", 'E1 Categorization'!$A$33:$E$33,0), 0)&lt;1), 'O5 Details by Class &amp; Accounts'!$E40*(1-VLOOKUP($A40, 'E1 Categorization'!A33:E123, MATCH("Customer Component", 'E1 Categorization'!$A$33:$E$33,0), 0)), 0)))</f>
        <v>0</v>
      </c>
      <c r="G40" s="1669">
        <f>IF(ISERROR(VLOOKUP($A40, 'E1 Categorization'!A33:E123, MATCH("Customer Component", 'E1 Categorization'!$A$33:$E$33,0), 0)),0, IF(VLOOKUP($A40, 'E1 Categorization'!A33:E123, MATCH("Customer Component", 'E1 Categorization'!$A$33:$E$33,0), 0)=0, 0, IF(AND(VLOOKUP($A40, 'E1 Categorization'!A33:E123, MATCH("Customer Component", 'E1 Categorization'!$A$33:$E$33,0), 0) &gt;0, VLOOKUP($A40, 'E1 Categorization'!A33:E123, MATCH("Customer Component", 'E1 Categorization'!$A$33:$E$33,0), 0)&lt;1), 'O5 Details by Class &amp; Accounts'!$E40*(VLOOKUP($A40, 'E1 Categorization'!A33:E123, MATCH("Customer Component", 'E1 Categorization'!$A$33:$E$33,0), 0)), 'O5 Details by Class &amp; Accounts'!$E40)))</f>
        <v>0</v>
      </c>
      <c r="H40" s="1334">
        <f t="shared" si="0"/>
        <v>0</v>
      </c>
      <c r="I40" s="1334">
        <f>IF(ISERROR(VLOOKUP(VLOOKUP($A40, 'E4 TB Allocation Details'!$A$18:$L$217, MATCH("Demand ID", 'E4 TB Allocation Details'!$A$18:$L$18, 0),FALSE), 'E2 Allocators'!$B$15:$W$361, MATCH('O5 Details by Class &amp; Accounts'!I$18, 'E2 Allocators'!$B$15:$W$15, 0),FALSE)*$F40), 0, VLOOKUP(VLOOKUP($A40, 'E4 TB Allocation Details'!$A$18:$L$217, MATCH("Demand ID", 'E4 TB Allocation Details'!$A$18:$L$18, 0),FALSE), 'E2 Allocators'!$B$15:$W$361, MATCH('O5 Details by Class &amp; Accounts'!I$18, 'E2 Allocators'!$B$15:$W$15, 0),FALSE)*$F40)</f>
        <v>0</v>
      </c>
      <c r="J40" s="1334">
        <f>IF(ISERROR(VLOOKUP(VLOOKUP($A40, 'E4 TB Allocation Details'!$A$18:$L$217, MATCH("Demand ID", 'E4 TB Allocation Details'!$A$18:$L$18, 0),FALSE), 'E2 Allocators'!$B$15:$W$361, MATCH('O5 Details by Class &amp; Accounts'!J$18, 'E2 Allocators'!$B$15:$W$15, 0),FALSE)*$F40), 0, VLOOKUP(VLOOKUP($A40, 'E4 TB Allocation Details'!$A$18:$L$217, MATCH("Demand ID", 'E4 TB Allocation Details'!$A$18:$L$18, 0),FALSE), 'E2 Allocators'!$B$15:$W$361, MATCH('O5 Details by Class &amp; Accounts'!J$18, 'E2 Allocators'!$B$15:$W$15, 0),FALSE)*$F40)</f>
        <v>0</v>
      </c>
      <c r="K40" s="1334">
        <f>IF(ISERROR(VLOOKUP(VLOOKUP($A40, 'E4 TB Allocation Details'!$A$18:$L$217, MATCH("Demand ID", 'E4 TB Allocation Details'!$A$18:$L$18, 0),FALSE), 'E2 Allocators'!$B$15:$W$361, MATCH('O5 Details by Class &amp; Accounts'!K$18, 'E2 Allocators'!$B$15:$W$15, 0),FALSE)*$F40), 0, VLOOKUP(VLOOKUP($A40, 'E4 TB Allocation Details'!$A$18:$L$217, MATCH("Demand ID", 'E4 TB Allocation Details'!$A$18:$L$18, 0),FALSE), 'E2 Allocators'!$B$15:$W$361, MATCH('O5 Details by Class &amp; Accounts'!K$18, 'E2 Allocators'!$B$15:$W$15, 0),FALSE)*$F40)</f>
        <v>0</v>
      </c>
      <c r="L40" s="1334">
        <f>IF(ISERROR(VLOOKUP(VLOOKUP($A40, 'E4 TB Allocation Details'!$A$18:$L$217, MATCH("Demand ID", 'E4 TB Allocation Details'!$A$18:$L$18, 0),FALSE), 'E2 Allocators'!$B$15:$W$361, MATCH('O5 Details by Class &amp; Accounts'!L$18, 'E2 Allocators'!$B$15:$W$15, 0),FALSE)*$F40), 0, VLOOKUP(VLOOKUP($A40, 'E4 TB Allocation Details'!$A$18:$L$217, MATCH("Demand ID", 'E4 TB Allocation Details'!$A$18:$L$18, 0),FALSE), 'E2 Allocators'!$B$15:$W$361, MATCH('O5 Details by Class &amp; Accounts'!L$18, 'E2 Allocators'!$B$15:$W$15, 0),FALSE)*$F40)</f>
        <v>0</v>
      </c>
      <c r="M40" s="1334">
        <f>IF(ISERROR(VLOOKUP(VLOOKUP($A40, 'E4 TB Allocation Details'!$A$18:$L$217, MATCH("Demand ID", 'E4 TB Allocation Details'!$A$18:$L$18, 0),FALSE), 'E2 Allocators'!$B$15:$W$361, MATCH('O5 Details by Class &amp; Accounts'!M$18, 'E2 Allocators'!$B$15:$W$15, 0),FALSE)*$F40), 0, VLOOKUP(VLOOKUP($A40, 'E4 TB Allocation Details'!$A$18:$L$217, MATCH("Demand ID", 'E4 TB Allocation Details'!$A$18:$L$18, 0),FALSE), 'E2 Allocators'!$B$15:$W$361, MATCH('O5 Details by Class &amp; Accounts'!M$18, 'E2 Allocators'!$B$15:$W$15, 0),FALSE)*$F40)</f>
        <v>0</v>
      </c>
      <c r="N40" s="1334">
        <f>IF(ISERROR(VLOOKUP(VLOOKUP($A40, 'E4 TB Allocation Details'!$A$18:$L$217, MATCH("Demand ID", 'E4 TB Allocation Details'!$A$18:$L$18, 0),FALSE), 'E2 Allocators'!$B$15:$W$361, MATCH('O5 Details by Class &amp; Accounts'!N$18, 'E2 Allocators'!$B$15:$W$15, 0),FALSE)*$F40), 0, VLOOKUP(VLOOKUP($A40, 'E4 TB Allocation Details'!$A$18:$L$217, MATCH("Demand ID", 'E4 TB Allocation Details'!$A$18:$L$18, 0),FALSE), 'E2 Allocators'!$B$15:$W$361, MATCH('O5 Details by Class &amp; Accounts'!N$18, 'E2 Allocators'!$B$15:$W$15, 0),FALSE)*$F40)</f>
        <v>0</v>
      </c>
      <c r="O40" s="1334">
        <f>IF(ISERROR(VLOOKUP(VLOOKUP($A40, 'E4 TB Allocation Details'!$A$18:$L$217, MATCH("Demand ID", 'E4 TB Allocation Details'!$A$18:$L$18, 0),FALSE), 'E2 Allocators'!$B$15:$W$361, MATCH('O5 Details by Class &amp; Accounts'!O$18, 'E2 Allocators'!$B$15:$W$15, 0),FALSE)*$F40), 0, VLOOKUP(VLOOKUP($A40, 'E4 TB Allocation Details'!$A$18:$L$217, MATCH("Demand ID", 'E4 TB Allocation Details'!$A$18:$L$18, 0),FALSE), 'E2 Allocators'!$B$15:$W$361, MATCH('O5 Details by Class &amp; Accounts'!O$18, 'E2 Allocators'!$B$15:$W$15, 0),FALSE)*$F40)</f>
        <v>0</v>
      </c>
      <c r="P40" s="1334">
        <f>IF(ISERROR(VLOOKUP(VLOOKUP($A40, 'E4 TB Allocation Details'!$A$18:$L$217, MATCH("Demand ID", 'E4 TB Allocation Details'!$A$18:$L$18, 0),FALSE), 'E2 Allocators'!$B$15:$W$361, MATCH('O5 Details by Class &amp; Accounts'!P$18, 'E2 Allocators'!$B$15:$W$15, 0),FALSE)*$F40), 0, VLOOKUP(VLOOKUP($A40, 'E4 TB Allocation Details'!$A$18:$L$217, MATCH("Demand ID", 'E4 TB Allocation Details'!$A$18:$L$18, 0),FALSE), 'E2 Allocators'!$B$15:$W$361, MATCH('O5 Details by Class &amp; Accounts'!P$18, 'E2 Allocators'!$B$15:$W$15, 0),FALSE)*$F40)</f>
        <v>0</v>
      </c>
      <c r="Q40" s="1334">
        <f>IF(ISERROR(VLOOKUP(VLOOKUP($A40, 'E4 TB Allocation Details'!$A$18:$L$217, MATCH("Demand ID", 'E4 TB Allocation Details'!$A$18:$L$18, 0),FALSE), 'E2 Allocators'!$B$15:$W$361, MATCH('O5 Details by Class &amp; Accounts'!Q$18, 'E2 Allocators'!$B$15:$W$15, 0),FALSE)*$F40), 0, VLOOKUP(VLOOKUP($A40, 'E4 TB Allocation Details'!$A$18:$L$217, MATCH("Demand ID", 'E4 TB Allocation Details'!$A$18:$L$18, 0),FALSE), 'E2 Allocators'!$B$15:$W$361, MATCH('O5 Details by Class &amp; Accounts'!Q$18, 'E2 Allocators'!$B$15:$W$15, 0),FALSE)*$F40)</f>
        <v>0</v>
      </c>
      <c r="R40" s="1334">
        <f>IF(ISERROR(VLOOKUP(VLOOKUP($A40, 'E4 TB Allocation Details'!$A$18:$L$217, MATCH("Demand ID", 'E4 TB Allocation Details'!$A$18:$L$18, 0),FALSE), 'E2 Allocators'!$B$15:$W$361, MATCH('O5 Details by Class &amp; Accounts'!R$18, 'E2 Allocators'!$B$15:$W$15, 0),FALSE)*$F40), 0, VLOOKUP(VLOOKUP($A40, 'E4 TB Allocation Details'!$A$18:$L$217, MATCH("Demand ID", 'E4 TB Allocation Details'!$A$18:$L$18, 0),FALSE), 'E2 Allocators'!$B$15:$W$361, MATCH('O5 Details by Class &amp; Accounts'!R$18, 'E2 Allocators'!$B$15:$W$15, 0),FALSE)*$F40)</f>
        <v>0</v>
      </c>
      <c r="S40" s="1334">
        <f>IF(ISERROR(VLOOKUP(VLOOKUP($A40, 'E4 TB Allocation Details'!$A$18:$L$217, MATCH("Demand ID", 'E4 TB Allocation Details'!$A$18:$L$18, 0),FALSE), 'E2 Allocators'!$B$15:$W$361, MATCH('O5 Details by Class &amp; Accounts'!S$18, 'E2 Allocators'!$B$15:$W$15, 0),FALSE)*$F40), 0, VLOOKUP(VLOOKUP($A40, 'E4 TB Allocation Details'!$A$18:$L$217, MATCH("Demand ID", 'E4 TB Allocation Details'!$A$18:$L$18, 0),FALSE), 'E2 Allocators'!$B$15:$W$361, MATCH('O5 Details by Class &amp; Accounts'!S$18, 'E2 Allocators'!$B$15:$W$15, 0),FALSE)*$F40)</f>
        <v>0</v>
      </c>
      <c r="T40" s="1334">
        <f>IF(ISERROR(VLOOKUP(VLOOKUP($A40, 'E4 TB Allocation Details'!$A$18:$L$217, MATCH("Demand ID", 'E4 TB Allocation Details'!$A$18:$L$18, 0),FALSE), 'E2 Allocators'!$B$15:$W$361, MATCH('O5 Details by Class &amp; Accounts'!T$18, 'E2 Allocators'!$B$15:$W$15, 0),FALSE)*$F40), 0, VLOOKUP(VLOOKUP($A40, 'E4 TB Allocation Details'!$A$18:$L$217, MATCH("Demand ID", 'E4 TB Allocation Details'!$A$18:$L$18, 0),FALSE), 'E2 Allocators'!$B$15:$W$361, MATCH('O5 Details by Class &amp; Accounts'!T$18, 'E2 Allocators'!$B$15:$W$15, 0),FALSE)*$F40)</f>
        <v>0</v>
      </c>
      <c r="U40" s="1334">
        <f>IF(ISERROR(VLOOKUP(VLOOKUP($A40, 'E4 TB Allocation Details'!$A$18:$L$217, MATCH("Demand ID", 'E4 TB Allocation Details'!$A$18:$L$18, 0),FALSE), 'E2 Allocators'!$B$15:$W$361, MATCH('O5 Details by Class &amp; Accounts'!U$18, 'E2 Allocators'!$B$15:$W$15, 0),FALSE)*$F40), 0, VLOOKUP(VLOOKUP($A40, 'E4 TB Allocation Details'!$A$18:$L$217, MATCH("Demand ID", 'E4 TB Allocation Details'!$A$18:$L$18, 0),FALSE), 'E2 Allocators'!$B$15:$W$361, MATCH('O5 Details by Class &amp; Accounts'!U$18, 'E2 Allocators'!$B$15:$W$15, 0),FALSE)*$F40)</f>
        <v>0</v>
      </c>
      <c r="V40" s="1334">
        <f>IF(ISERROR(VLOOKUP(VLOOKUP($A40, 'E4 TB Allocation Details'!$A$18:$L$217, MATCH("Demand ID", 'E4 TB Allocation Details'!$A$18:$L$18, 0),FALSE), 'E2 Allocators'!$B$15:$W$361, MATCH('O5 Details by Class &amp; Accounts'!V$18, 'E2 Allocators'!$B$15:$W$15, 0),FALSE)*$F40), 0, VLOOKUP(VLOOKUP($A40, 'E4 TB Allocation Details'!$A$18:$L$217, MATCH("Demand ID", 'E4 TB Allocation Details'!$A$18:$L$18, 0),FALSE), 'E2 Allocators'!$B$15:$W$361, MATCH('O5 Details by Class &amp; Accounts'!V$18, 'E2 Allocators'!$B$15:$W$15, 0),FALSE)*$F40)</f>
        <v>0</v>
      </c>
      <c r="W40" s="1334">
        <f>IF(ISERROR(VLOOKUP(VLOOKUP($A40, 'E4 TB Allocation Details'!$A$18:$L$217, MATCH("Demand ID", 'E4 TB Allocation Details'!$A$18:$L$18, 0),FALSE), 'E2 Allocators'!$B$15:$W$361, MATCH('O5 Details by Class &amp; Accounts'!W$18, 'E2 Allocators'!$B$15:$W$15, 0),FALSE)*$F40), 0, VLOOKUP(VLOOKUP($A40, 'E4 TB Allocation Details'!$A$18:$L$217, MATCH("Demand ID", 'E4 TB Allocation Details'!$A$18:$L$18, 0),FALSE), 'E2 Allocators'!$B$15:$W$361, MATCH('O5 Details by Class &amp; Accounts'!W$18, 'E2 Allocators'!$B$15:$W$15, 0),FALSE)*$F40)</f>
        <v>0</v>
      </c>
      <c r="X40" s="1334">
        <f>IF(ISERROR(VLOOKUP(VLOOKUP($A40, 'E4 TB Allocation Details'!$A$18:$L$217, MATCH("Demand ID", 'E4 TB Allocation Details'!$A$18:$L$18, 0),FALSE), 'E2 Allocators'!$B$15:$W$361, MATCH('O5 Details by Class &amp; Accounts'!X$18, 'E2 Allocators'!$B$15:$W$15, 0),FALSE)*$F40), 0, VLOOKUP(VLOOKUP($A40, 'E4 TB Allocation Details'!$A$18:$L$217, MATCH("Demand ID", 'E4 TB Allocation Details'!$A$18:$L$18, 0),FALSE), 'E2 Allocators'!$B$15:$W$361, MATCH('O5 Details by Class &amp; Accounts'!X$18, 'E2 Allocators'!$B$15:$W$15, 0),FALSE)*$F40)</f>
        <v>0</v>
      </c>
      <c r="Y40" s="1334">
        <f>IF(ISERROR(VLOOKUP(VLOOKUP($A40, 'E4 TB Allocation Details'!$A$18:$L$217, MATCH("Demand ID", 'E4 TB Allocation Details'!$A$18:$L$18, 0),FALSE), 'E2 Allocators'!$B$15:$W$361, MATCH('O5 Details by Class &amp; Accounts'!Y$18, 'E2 Allocators'!$B$15:$W$15, 0),FALSE)*$F40), 0, VLOOKUP(VLOOKUP($A40, 'E4 TB Allocation Details'!$A$18:$L$217, MATCH("Demand ID", 'E4 TB Allocation Details'!$A$18:$L$18, 0),FALSE), 'E2 Allocators'!$B$15:$W$361, MATCH('O5 Details by Class &amp; Accounts'!Y$18, 'E2 Allocators'!$B$15:$W$15, 0),FALSE)*$F40)</f>
        <v>0</v>
      </c>
      <c r="Z40" s="1334">
        <f>IF(ISERROR(VLOOKUP(VLOOKUP($A40, 'E4 TB Allocation Details'!$A$18:$L$217, MATCH("Demand ID", 'E4 TB Allocation Details'!$A$18:$L$18, 0),FALSE), 'E2 Allocators'!$B$15:$W$361, MATCH('O5 Details by Class &amp; Accounts'!Z$18, 'E2 Allocators'!$B$15:$W$15, 0),FALSE)*$F40), 0, VLOOKUP(VLOOKUP($A40, 'E4 TB Allocation Details'!$A$18:$L$217, MATCH("Demand ID", 'E4 TB Allocation Details'!$A$18:$L$18, 0),FALSE), 'E2 Allocators'!$B$15:$W$361, MATCH('O5 Details by Class &amp; Accounts'!Z$18, 'E2 Allocators'!$B$15:$W$15, 0),FALSE)*$F40)</f>
        <v>0</v>
      </c>
      <c r="AA40" s="1334">
        <f>IF(ISERROR(VLOOKUP(VLOOKUP($A40, 'E4 TB Allocation Details'!$A$18:$L$217, MATCH("Demand ID", 'E4 TB Allocation Details'!$A$18:$L$18, 0),FALSE), 'E2 Allocators'!$B$15:$W$361, MATCH('O5 Details by Class &amp; Accounts'!AA$18, 'E2 Allocators'!$B$15:$W$15, 0),FALSE)*$F40), 0, VLOOKUP(VLOOKUP($A40, 'E4 TB Allocation Details'!$A$18:$L$217, MATCH("Demand ID", 'E4 TB Allocation Details'!$A$18:$L$18, 0),FALSE), 'E2 Allocators'!$B$15:$W$361, MATCH('O5 Details by Class &amp; Accounts'!AA$18, 'E2 Allocators'!$B$15:$W$15, 0),FALSE)*$F40)</f>
        <v>0</v>
      </c>
      <c r="AB40" s="1334">
        <f>IF(ISERROR(VLOOKUP(VLOOKUP($A40, 'E4 TB Allocation Details'!$A$18:$L$217, MATCH("Demand ID", 'E4 TB Allocation Details'!$A$18:$L$18, 0),FALSE), 'E2 Allocators'!$B$15:$W$361, MATCH('O5 Details by Class &amp; Accounts'!AB$18, 'E2 Allocators'!$B$15:$W$15, 0),FALSE)*$F40), 0, VLOOKUP(VLOOKUP($A40, 'E4 TB Allocation Details'!$A$18:$L$217, MATCH("Demand ID", 'E4 TB Allocation Details'!$A$18:$L$18, 0),FALSE), 'E2 Allocators'!$B$15:$W$361, MATCH('O5 Details by Class &amp; Accounts'!AB$18, 'E2 Allocators'!$B$15:$W$15, 0),FALSE)*$F40)</f>
        <v>0</v>
      </c>
      <c r="AC40" s="1334">
        <f t="shared" si="1"/>
        <v>0</v>
      </c>
      <c r="AD40" s="1334">
        <f>IF(ISERROR(VLOOKUP(VLOOKUP($A40, 'E4 TB Allocation Details'!$A$18:$L$217, MATCH("Customer ID", 'E4 TB Allocation Details'!$A$18:$L$18, 0),FALSE), 'E2 Allocators'!$B$15:$W$361, MATCH('O5 Details by Class &amp; Accounts'!AD$18, 'E2 Allocators'!$B$15:$W$15, 0),FALSE)*$G40), 0, VLOOKUP(VLOOKUP($A40, 'E4 TB Allocation Details'!$A$18:$L$217, MATCH("Customer ID", 'E4 TB Allocation Details'!$A$18:$L$18, 0),FALSE), 'E2 Allocators'!$B$15:$W$361, MATCH('O5 Details by Class &amp; Accounts'!AD$18, 'E2 Allocators'!$B$15:$W$15, 0),FALSE)*$G40)</f>
        <v>0</v>
      </c>
      <c r="AE40" s="1334">
        <f>IF(ISERROR(VLOOKUP(VLOOKUP($A40, 'E4 TB Allocation Details'!$A$18:$L$217, MATCH("Customer ID", 'E4 TB Allocation Details'!$A$18:$L$18, 0),FALSE), 'E2 Allocators'!$B$15:$W$361, MATCH('O5 Details by Class &amp; Accounts'!AE$18, 'E2 Allocators'!$B$15:$W$15, 0),FALSE)*$G40), 0, VLOOKUP(VLOOKUP($A40, 'E4 TB Allocation Details'!$A$18:$L$217, MATCH("Customer ID", 'E4 TB Allocation Details'!$A$18:$L$18, 0),FALSE), 'E2 Allocators'!$B$15:$W$361, MATCH('O5 Details by Class &amp; Accounts'!AE$18, 'E2 Allocators'!$B$15:$W$15, 0),FALSE)*$G40)</f>
        <v>0</v>
      </c>
      <c r="AF40" s="1334">
        <f>IF(ISERROR(VLOOKUP(VLOOKUP($A40, 'E4 TB Allocation Details'!$A$18:$L$217, MATCH("Customer ID", 'E4 TB Allocation Details'!$A$18:$L$18, 0),FALSE), 'E2 Allocators'!$B$15:$W$361, MATCH('O5 Details by Class &amp; Accounts'!AF$18, 'E2 Allocators'!$B$15:$W$15, 0),FALSE)*$G40), 0, VLOOKUP(VLOOKUP($A40, 'E4 TB Allocation Details'!$A$18:$L$217, MATCH("Customer ID", 'E4 TB Allocation Details'!$A$18:$L$18, 0),FALSE), 'E2 Allocators'!$B$15:$W$361, MATCH('O5 Details by Class &amp; Accounts'!AF$18, 'E2 Allocators'!$B$15:$W$15, 0),FALSE)*$G40)</f>
        <v>0</v>
      </c>
      <c r="AG40" s="1334">
        <f>IF(ISERROR(VLOOKUP(VLOOKUP($A40, 'E4 TB Allocation Details'!$A$18:$L$217, MATCH("Customer ID", 'E4 TB Allocation Details'!$A$18:$L$18, 0),FALSE), 'E2 Allocators'!$B$15:$W$361, MATCH('O5 Details by Class &amp; Accounts'!AG$18, 'E2 Allocators'!$B$15:$W$15, 0),FALSE)*$G40), 0, VLOOKUP(VLOOKUP($A40, 'E4 TB Allocation Details'!$A$18:$L$217, MATCH("Customer ID", 'E4 TB Allocation Details'!$A$18:$L$18, 0),FALSE), 'E2 Allocators'!$B$15:$W$361, MATCH('O5 Details by Class &amp; Accounts'!AG$18, 'E2 Allocators'!$B$15:$W$15, 0),FALSE)*$G40)</f>
        <v>0</v>
      </c>
      <c r="AH40" s="1334">
        <f>IF(ISERROR(VLOOKUP(VLOOKUP($A40, 'E4 TB Allocation Details'!$A$18:$L$217, MATCH("Customer ID", 'E4 TB Allocation Details'!$A$18:$L$18, 0),FALSE), 'E2 Allocators'!$B$15:$W$361, MATCH('O5 Details by Class &amp; Accounts'!AH$18, 'E2 Allocators'!$B$15:$W$15, 0),FALSE)*$G40), 0, VLOOKUP(VLOOKUP($A40, 'E4 TB Allocation Details'!$A$18:$L$217, MATCH("Customer ID", 'E4 TB Allocation Details'!$A$18:$L$18, 0),FALSE), 'E2 Allocators'!$B$15:$W$361, MATCH('O5 Details by Class &amp; Accounts'!AH$18, 'E2 Allocators'!$B$15:$W$15, 0),FALSE)*$G40)</f>
        <v>0</v>
      </c>
      <c r="AI40" s="1334">
        <f>IF(ISERROR(VLOOKUP(VLOOKUP($A40, 'E4 TB Allocation Details'!$A$18:$L$217, MATCH("Customer ID", 'E4 TB Allocation Details'!$A$18:$L$18, 0),FALSE), 'E2 Allocators'!$B$15:$W$361, MATCH('O5 Details by Class &amp; Accounts'!AI$18, 'E2 Allocators'!$B$15:$W$15, 0),FALSE)*$G40), 0, VLOOKUP(VLOOKUP($A40, 'E4 TB Allocation Details'!$A$18:$L$217, MATCH("Customer ID", 'E4 TB Allocation Details'!$A$18:$L$18, 0),FALSE), 'E2 Allocators'!$B$15:$W$361, MATCH('O5 Details by Class &amp; Accounts'!AI$18, 'E2 Allocators'!$B$15:$W$15, 0),FALSE)*$G40)</f>
        <v>0</v>
      </c>
      <c r="AJ40" s="1334">
        <f>IF(ISERROR(VLOOKUP(VLOOKUP($A40, 'E4 TB Allocation Details'!$A$18:$L$217, MATCH("Customer ID", 'E4 TB Allocation Details'!$A$18:$L$18, 0),FALSE), 'E2 Allocators'!$B$15:$W$361, MATCH('O5 Details by Class &amp; Accounts'!AJ$18, 'E2 Allocators'!$B$15:$W$15, 0),FALSE)*$G40), 0, VLOOKUP(VLOOKUP($A40, 'E4 TB Allocation Details'!$A$18:$L$217, MATCH("Customer ID", 'E4 TB Allocation Details'!$A$18:$L$18, 0),FALSE), 'E2 Allocators'!$B$15:$W$361, MATCH('O5 Details by Class &amp; Accounts'!AJ$18, 'E2 Allocators'!$B$15:$W$15, 0),FALSE)*$G40)</f>
        <v>0</v>
      </c>
      <c r="AK40" s="1334">
        <f>IF(ISERROR(VLOOKUP(VLOOKUP($A40, 'E4 TB Allocation Details'!$A$18:$L$217, MATCH("Customer ID", 'E4 TB Allocation Details'!$A$18:$L$18, 0),FALSE), 'E2 Allocators'!$B$15:$W$361, MATCH('O5 Details by Class &amp; Accounts'!AK$18, 'E2 Allocators'!$B$15:$W$15, 0),FALSE)*$G40), 0, VLOOKUP(VLOOKUP($A40, 'E4 TB Allocation Details'!$A$18:$L$217, MATCH("Customer ID", 'E4 TB Allocation Details'!$A$18:$L$18, 0),FALSE), 'E2 Allocators'!$B$15:$W$361, MATCH('O5 Details by Class &amp; Accounts'!AK$18, 'E2 Allocators'!$B$15:$W$15, 0),FALSE)*$G40)</f>
        <v>0</v>
      </c>
      <c r="AL40" s="1334">
        <f>IF(ISERROR(VLOOKUP(VLOOKUP($A40, 'E4 TB Allocation Details'!$A$18:$L$217, MATCH("Customer ID", 'E4 TB Allocation Details'!$A$18:$L$18, 0),FALSE), 'E2 Allocators'!$B$15:$W$361, MATCH('O5 Details by Class &amp; Accounts'!AL$18, 'E2 Allocators'!$B$15:$W$15, 0),FALSE)*$G40), 0, VLOOKUP(VLOOKUP($A40, 'E4 TB Allocation Details'!$A$18:$L$217, MATCH("Customer ID", 'E4 TB Allocation Details'!$A$18:$L$18, 0),FALSE), 'E2 Allocators'!$B$15:$W$361, MATCH('O5 Details by Class &amp; Accounts'!AL$18, 'E2 Allocators'!$B$15:$W$15, 0),FALSE)*$G40)</f>
        <v>0</v>
      </c>
      <c r="AM40" s="1334">
        <f>IF(ISERROR(VLOOKUP(VLOOKUP($A40, 'E4 TB Allocation Details'!$A$18:$L$217, MATCH("Customer ID", 'E4 TB Allocation Details'!$A$18:$L$18, 0),FALSE), 'E2 Allocators'!$B$15:$W$361, MATCH('O5 Details by Class &amp; Accounts'!AM$18, 'E2 Allocators'!$B$15:$W$15, 0),FALSE)*$G40), 0, VLOOKUP(VLOOKUP($A40, 'E4 TB Allocation Details'!$A$18:$L$217, MATCH("Customer ID", 'E4 TB Allocation Details'!$A$18:$L$18, 0),FALSE), 'E2 Allocators'!$B$15:$W$361, MATCH('O5 Details by Class &amp; Accounts'!AM$18, 'E2 Allocators'!$B$15:$W$15, 0),FALSE)*$G40)</f>
        <v>0</v>
      </c>
      <c r="AN40" s="1334">
        <f>IF(ISERROR(VLOOKUP(VLOOKUP($A40, 'E4 TB Allocation Details'!$A$18:$L$217, MATCH("Customer ID", 'E4 TB Allocation Details'!$A$18:$L$18, 0),FALSE), 'E2 Allocators'!$B$15:$W$361, MATCH('O5 Details by Class &amp; Accounts'!AN$18, 'E2 Allocators'!$B$15:$W$15, 0),FALSE)*$G40), 0, VLOOKUP(VLOOKUP($A40, 'E4 TB Allocation Details'!$A$18:$L$217, MATCH("Customer ID", 'E4 TB Allocation Details'!$A$18:$L$18, 0),FALSE), 'E2 Allocators'!$B$15:$W$361, MATCH('O5 Details by Class &amp; Accounts'!AN$18, 'E2 Allocators'!$B$15:$W$15, 0),FALSE)*$G40)</f>
        <v>0</v>
      </c>
      <c r="AO40" s="1334">
        <f>IF(ISERROR(VLOOKUP(VLOOKUP($A40, 'E4 TB Allocation Details'!$A$18:$L$217, MATCH("Customer ID", 'E4 TB Allocation Details'!$A$18:$L$18, 0),FALSE), 'E2 Allocators'!$B$15:$W$361, MATCH('O5 Details by Class &amp; Accounts'!AO$18, 'E2 Allocators'!$B$15:$W$15, 0),FALSE)*$G40), 0, VLOOKUP(VLOOKUP($A40, 'E4 TB Allocation Details'!$A$18:$L$217, MATCH("Customer ID", 'E4 TB Allocation Details'!$A$18:$L$18, 0),FALSE), 'E2 Allocators'!$B$15:$W$361, MATCH('O5 Details by Class &amp; Accounts'!AO$18, 'E2 Allocators'!$B$15:$W$15, 0),FALSE)*$G40)</f>
        <v>0</v>
      </c>
      <c r="AP40" s="1334">
        <f>IF(ISERROR(VLOOKUP(VLOOKUP($A40, 'E4 TB Allocation Details'!$A$18:$L$217, MATCH("Customer ID", 'E4 TB Allocation Details'!$A$18:$L$18, 0),FALSE), 'E2 Allocators'!$B$15:$W$361, MATCH('O5 Details by Class &amp; Accounts'!AP$18, 'E2 Allocators'!$B$15:$W$15, 0),FALSE)*$G40), 0, VLOOKUP(VLOOKUP($A40, 'E4 TB Allocation Details'!$A$18:$L$217, MATCH("Customer ID", 'E4 TB Allocation Details'!$A$18:$L$18, 0),FALSE), 'E2 Allocators'!$B$15:$W$361, MATCH('O5 Details by Class &amp; Accounts'!AP$18, 'E2 Allocators'!$B$15:$W$15, 0),FALSE)*$G40)</f>
        <v>0</v>
      </c>
      <c r="AQ40" s="1334">
        <f>IF(ISERROR(VLOOKUP(VLOOKUP($A40, 'E4 TB Allocation Details'!$A$18:$L$217, MATCH("Customer ID", 'E4 TB Allocation Details'!$A$18:$L$18, 0),FALSE), 'E2 Allocators'!$B$15:$W$361, MATCH('O5 Details by Class &amp; Accounts'!AQ$18, 'E2 Allocators'!$B$15:$W$15, 0),FALSE)*$G40), 0, VLOOKUP(VLOOKUP($A40, 'E4 TB Allocation Details'!$A$18:$L$217, MATCH("Customer ID", 'E4 TB Allocation Details'!$A$18:$L$18, 0),FALSE), 'E2 Allocators'!$B$15:$W$361, MATCH('O5 Details by Class &amp; Accounts'!AQ$18, 'E2 Allocators'!$B$15:$W$15, 0),FALSE)*$G40)</f>
        <v>0</v>
      </c>
      <c r="AR40" s="1334">
        <f>IF(ISERROR(VLOOKUP(VLOOKUP($A40, 'E4 TB Allocation Details'!$A$18:$L$217, MATCH("Customer ID", 'E4 TB Allocation Details'!$A$18:$L$18, 0),FALSE), 'E2 Allocators'!$B$15:$W$361, MATCH('O5 Details by Class &amp; Accounts'!AR$18, 'E2 Allocators'!$B$15:$W$15, 0),FALSE)*$G40), 0, VLOOKUP(VLOOKUP($A40, 'E4 TB Allocation Details'!$A$18:$L$217, MATCH("Customer ID", 'E4 TB Allocation Details'!$A$18:$L$18, 0),FALSE), 'E2 Allocators'!$B$15:$W$361, MATCH('O5 Details by Class &amp; Accounts'!AR$18, 'E2 Allocators'!$B$15:$W$15, 0),FALSE)*$G40)</f>
        <v>0</v>
      </c>
      <c r="AS40" s="1334">
        <f>IF(ISERROR(VLOOKUP(VLOOKUP($A40, 'E4 TB Allocation Details'!$A$18:$L$217, MATCH("Customer ID", 'E4 TB Allocation Details'!$A$18:$L$18, 0),FALSE), 'E2 Allocators'!$B$15:$W$361, MATCH('O5 Details by Class &amp; Accounts'!AS$18, 'E2 Allocators'!$B$15:$W$15, 0),FALSE)*$G40), 0, VLOOKUP(VLOOKUP($A40, 'E4 TB Allocation Details'!$A$18:$L$217, MATCH("Customer ID", 'E4 TB Allocation Details'!$A$18:$L$18, 0),FALSE), 'E2 Allocators'!$B$15:$W$361, MATCH('O5 Details by Class &amp; Accounts'!AS$18, 'E2 Allocators'!$B$15:$W$15, 0),FALSE)*$G40)</f>
        <v>0</v>
      </c>
      <c r="AT40" s="1334">
        <f>IF(ISERROR(VLOOKUP(VLOOKUP($A40, 'E4 TB Allocation Details'!$A$18:$L$217, MATCH("Customer ID", 'E4 TB Allocation Details'!$A$18:$L$18, 0),FALSE), 'E2 Allocators'!$B$15:$W$361, MATCH('O5 Details by Class &amp; Accounts'!AT$18, 'E2 Allocators'!$B$15:$W$15, 0),FALSE)*$G40), 0, VLOOKUP(VLOOKUP($A40, 'E4 TB Allocation Details'!$A$18:$L$217, MATCH("Customer ID", 'E4 TB Allocation Details'!$A$18:$L$18, 0),FALSE), 'E2 Allocators'!$B$15:$W$361, MATCH('O5 Details by Class &amp; Accounts'!AT$18, 'E2 Allocators'!$B$15:$W$15, 0),FALSE)*$G40)</f>
        <v>0</v>
      </c>
      <c r="AU40" s="1334">
        <f>IF(ISERROR(VLOOKUP(VLOOKUP($A40, 'E4 TB Allocation Details'!$A$18:$L$217, MATCH("Customer ID", 'E4 TB Allocation Details'!$A$18:$L$18, 0),FALSE), 'E2 Allocators'!$B$15:$W$361, MATCH('O5 Details by Class &amp; Accounts'!AU$18, 'E2 Allocators'!$B$15:$W$15, 0),FALSE)*$G40), 0, VLOOKUP(VLOOKUP($A40, 'E4 TB Allocation Details'!$A$18:$L$217, MATCH("Customer ID", 'E4 TB Allocation Details'!$A$18:$L$18, 0),FALSE), 'E2 Allocators'!$B$15:$W$361, MATCH('O5 Details by Class &amp; Accounts'!AU$18, 'E2 Allocators'!$B$15:$W$15, 0),FALSE)*$G40)</f>
        <v>0</v>
      </c>
      <c r="AV40" s="1334">
        <f>IF(ISERROR(VLOOKUP(VLOOKUP($A40, 'E4 TB Allocation Details'!$A$18:$L$217, MATCH("Customer ID", 'E4 TB Allocation Details'!$A$18:$L$18, 0),FALSE), 'E2 Allocators'!$B$15:$W$361, MATCH('O5 Details by Class &amp; Accounts'!AV$18, 'E2 Allocators'!$B$15:$W$15, 0),FALSE)*$G40), 0, VLOOKUP(VLOOKUP($A40, 'E4 TB Allocation Details'!$A$18:$L$217, MATCH("Customer ID", 'E4 TB Allocation Details'!$A$18:$L$18, 0),FALSE), 'E2 Allocators'!$B$15:$W$361, MATCH('O5 Details by Class &amp; Accounts'!AV$18, 'E2 Allocators'!$B$15:$W$15, 0),FALSE)*$G40)</f>
        <v>0</v>
      </c>
      <c r="AW40" s="1334">
        <f>IF(ISERROR(VLOOKUP(VLOOKUP($A40, 'E4 TB Allocation Details'!$A$18:$L$217, MATCH("Customer ID", 'E4 TB Allocation Details'!$A$18:$L$18, 0),FALSE), 'E2 Allocators'!$B$15:$W$361, MATCH('O5 Details by Class &amp; Accounts'!AW$18, 'E2 Allocators'!$B$15:$W$15, 0),FALSE)*$G40), 0, VLOOKUP(VLOOKUP($A40, 'E4 TB Allocation Details'!$A$18:$L$217, MATCH("Customer ID", 'E4 TB Allocation Details'!$A$18:$L$18, 0),FALSE), 'E2 Allocators'!$B$15:$W$361, MATCH('O5 Details by Class &amp; Accounts'!AW$18, 'E2 Allocators'!$B$15:$W$15, 0),FALSE)*$G40)</f>
        <v>0</v>
      </c>
      <c r="AX40" s="1334">
        <f t="shared" si="2"/>
        <v>0</v>
      </c>
      <c r="AY40" s="1334">
        <f>IF(ISERROR(VLOOKUP(VLOOKUP($A40, 'E4 TB Allocation Details'!$A$18:$L$217, MATCH("Misc ID", 'E4 TB Allocation Details'!$A$18:$L$18, 0),FALSE), 'E2 Allocators'!$B$15:$W$361, MATCH('O5 Details by Class &amp; Accounts'!AY$18, 'E2 Allocators'!$B$15:$W$15, 0),FALSE)*$E40), 0, VLOOKUP(VLOOKUP($A40, 'E4 TB Allocation Details'!$A$18:$L$217, MATCH("Misc ID", 'E4 TB Allocation Details'!$A$18:$L$18, 0),FALSE), 'E2 Allocators'!$B$15:$W$361, MATCH('O5 Details by Class &amp; Accounts'!AY$18, 'E2 Allocators'!$B$15:$W$15, 0),FALSE)*$E40)</f>
        <v>0</v>
      </c>
      <c r="AZ40" s="1334">
        <f>IF(ISERROR(VLOOKUP(VLOOKUP($A40, 'E4 TB Allocation Details'!$A$18:$L$217, MATCH("Misc ID", 'E4 TB Allocation Details'!$A$18:$L$18, 0),FALSE), 'E2 Allocators'!$B$15:$W$361, MATCH('O5 Details by Class &amp; Accounts'!AZ$18, 'E2 Allocators'!$B$15:$W$15, 0),FALSE)*$E40), 0, VLOOKUP(VLOOKUP($A40, 'E4 TB Allocation Details'!$A$18:$L$217, MATCH("Misc ID", 'E4 TB Allocation Details'!$A$18:$L$18, 0),FALSE), 'E2 Allocators'!$B$15:$W$361, MATCH('O5 Details by Class &amp; Accounts'!AZ$18, 'E2 Allocators'!$B$15:$W$15, 0),FALSE)*$E40)</f>
        <v>0</v>
      </c>
      <c r="BA40" s="1334">
        <f>IF(ISERROR(VLOOKUP(VLOOKUP($A40, 'E4 TB Allocation Details'!$A$18:$L$217, MATCH("Misc ID", 'E4 TB Allocation Details'!$A$18:$L$18, 0),FALSE), 'E2 Allocators'!$B$15:$W$361, MATCH('O5 Details by Class &amp; Accounts'!BA$18, 'E2 Allocators'!$B$15:$W$15, 0),FALSE)*$E40), 0, VLOOKUP(VLOOKUP($A40, 'E4 TB Allocation Details'!$A$18:$L$217, MATCH("Misc ID", 'E4 TB Allocation Details'!$A$18:$L$18, 0),FALSE), 'E2 Allocators'!$B$15:$W$361, MATCH('O5 Details by Class &amp; Accounts'!BA$18, 'E2 Allocators'!$B$15:$W$15, 0),FALSE)*$E40)</f>
        <v>0</v>
      </c>
      <c r="BB40" s="1334">
        <f>IF(ISERROR(VLOOKUP(VLOOKUP($A40, 'E4 TB Allocation Details'!$A$18:$L$217, MATCH("Misc ID", 'E4 TB Allocation Details'!$A$18:$L$18, 0),FALSE), 'E2 Allocators'!$B$15:$W$361, MATCH('O5 Details by Class &amp; Accounts'!BB$18, 'E2 Allocators'!$B$15:$W$15, 0),FALSE)*$E40), 0, VLOOKUP(VLOOKUP($A40, 'E4 TB Allocation Details'!$A$18:$L$217, MATCH("Misc ID", 'E4 TB Allocation Details'!$A$18:$L$18, 0),FALSE), 'E2 Allocators'!$B$15:$W$361, MATCH('O5 Details by Class &amp; Accounts'!BB$18, 'E2 Allocators'!$B$15:$W$15, 0),FALSE)*$E40)</f>
        <v>0</v>
      </c>
      <c r="BC40" s="1334">
        <f>IF(ISERROR(VLOOKUP(VLOOKUP($A40, 'E4 TB Allocation Details'!$A$18:$L$217, MATCH("Misc ID", 'E4 TB Allocation Details'!$A$18:$L$18, 0),FALSE), 'E2 Allocators'!$B$15:$W$361, MATCH('O5 Details by Class &amp; Accounts'!BC$18, 'E2 Allocators'!$B$15:$W$15, 0),FALSE)*$E40), 0, VLOOKUP(VLOOKUP($A40, 'E4 TB Allocation Details'!$A$18:$L$217, MATCH("Misc ID", 'E4 TB Allocation Details'!$A$18:$L$18, 0),FALSE), 'E2 Allocators'!$B$15:$W$361, MATCH('O5 Details by Class &amp; Accounts'!BC$18, 'E2 Allocators'!$B$15:$W$15, 0),FALSE)*$E40)</f>
        <v>0</v>
      </c>
      <c r="BD40" s="1334">
        <f>IF(ISERROR(VLOOKUP(VLOOKUP($A40, 'E4 TB Allocation Details'!$A$18:$L$217, MATCH("Misc ID", 'E4 TB Allocation Details'!$A$18:$L$18, 0),FALSE), 'E2 Allocators'!$B$15:$W$361, MATCH('O5 Details by Class &amp; Accounts'!BD$18, 'E2 Allocators'!$B$15:$W$15, 0),FALSE)*$E40), 0, VLOOKUP(VLOOKUP($A40, 'E4 TB Allocation Details'!$A$18:$L$217, MATCH("Misc ID", 'E4 TB Allocation Details'!$A$18:$L$18, 0),FALSE), 'E2 Allocators'!$B$15:$W$361, MATCH('O5 Details by Class &amp; Accounts'!BD$18, 'E2 Allocators'!$B$15:$W$15, 0),FALSE)*$E40)</f>
        <v>0</v>
      </c>
      <c r="BE40" s="1334">
        <f>IF(ISERROR(VLOOKUP(VLOOKUP($A40, 'E4 TB Allocation Details'!$A$18:$L$217, MATCH("Misc ID", 'E4 TB Allocation Details'!$A$18:$L$18, 0),FALSE), 'E2 Allocators'!$B$15:$W$361, MATCH('O5 Details by Class &amp; Accounts'!BE$18, 'E2 Allocators'!$B$15:$W$15, 0),FALSE)*$E40), 0, VLOOKUP(VLOOKUP($A40, 'E4 TB Allocation Details'!$A$18:$L$217, MATCH("Misc ID", 'E4 TB Allocation Details'!$A$18:$L$18, 0),FALSE), 'E2 Allocators'!$B$15:$W$361, MATCH('O5 Details by Class &amp; Accounts'!BE$18, 'E2 Allocators'!$B$15:$W$15, 0),FALSE)*$E40)</f>
        <v>0</v>
      </c>
      <c r="BF40" s="1334">
        <f>IF(ISERROR(VLOOKUP(VLOOKUP($A40, 'E4 TB Allocation Details'!$A$18:$L$217, MATCH("Misc ID", 'E4 TB Allocation Details'!$A$18:$L$18, 0),FALSE), 'E2 Allocators'!$B$15:$W$361, MATCH('O5 Details by Class &amp; Accounts'!BF$18, 'E2 Allocators'!$B$15:$W$15, 0),FALSE)*$E40), 0, VLOOKUP(VLOOKUP($A40, 'E4 TB Allocation Details'!$A$18:$L$217, MATCH("Misc ID", 'E4 TB Allocation Details'!$A$18:$L$18, 0),FALSE), 'E2 Allocators'!$B$15:$W$361, MATCH('O5 Details by Class &amp; Accounts'!BF$18, 'E2 Allocators'!$B$15:$W$15, 0),FALSE)*$E40)</f>
        <v>0</v>
      </c>
      <c r="BG40" s="1334">
        <f>IF(ISERROR(VLOOKUP(VLOOKUP($A40, 'E4 TB Allocation Details'!$A$18:$L$217, MATCH("Misc ID", 'E4 TB Allocation Details'!$A$18:$L$18, 0),FALSE), 'E2 Allocators'!$B$15:$W$361, MATCH('O5 Details by Class &amp; Accounts'!BG$18, 'E2 Allocators'!$B$15:$W$15, 0),FALSE)*$E40), 0, VLOOKUP(VLOOKUP($A40, 'E4 TB Allocation Details'!$A$18:$L$217, MATCH("Misc ID", 'E4 TB Allocation Details'!$A$18:$L$18, 0),FALSE), 'E2 Allocators'!$B$15:$W$361, MATCH('O5 Details by Class &amp; Accounts'!BG$18, 'E2 Allocators'!$B$15:$W$15, 0),FALSE)*$E40)</f>
        <v>0</v>
      </c>
      <c r="BH40" s="1334">
        <f>IF(ISERROR(VLOOKUP(VLOOKUP($A40, 'E4 TB Allocation Details'!$A$18:$L$217, MATCH("Misc ID", 'E4 TB Allocation Details'!$A$18:$L$18, 0),FALSE), 'E2 Allocators'!$B$15:$W$361, MATCH('O5 Details by Class &amp; Accounts'!BH$18, 'E2 Allocators'!$B$15:$W$15, 0),FALSE)*$E40), 0, VLOOKUP(VLOOKUP($A40, 'E4 TB Allocation Details'!$A$18:$L$217, MATCH("Misc ID", 'E4 TB Allocation Details'!$A$18:$L$18, 0),FALSE), 'E2 Allocators'!$B$15:$W$361, MATCH('O5 Details by Class &amp; Accounts'!BH$18, 'E2 Allocators'!$B$15:$W$15, 0),FALSE)*$E40)</f>
        <v>0</v>
      </c>
      <c r="BI40" s="1334">
        <f>IF(ISERROR(VLOOKUP(VLOOKUP($A40, 'E4 TB Allocation Details'!$A$18:$L$217, MATCH("Misc ID", 'E4 TB Allocation Details'!$A$18:$L$18, 0),FALSE), 'E2 Allocators'!$B$15:$W$361, MATCH('O5 Details by Class &amp; Accounts'!BI$18, 'E2 Allocators'!$B$15:$W$15, 0),FALSE)*$E40), 0, VLOOKUP(VLOOKUP($A40, 'E4 TB Allocation Details'!$A$18:$L$217, MATCH("Misc ID", 'E4 TB Allocation Details'!$A$18:$L$18, 0),FALSE), 'E2 Allocators'!$B$15:$W$361, MATCH('O5 Details by Class &amp; Accounts'!BI$18, 'E2 Allocators'!$B$15:$W$15, 0),FALSE)*$E40)</f>
        <v>0</v>
      </c>
      <c r="BJ40" s="1334">
        <f>IF(ISERROR(VLOOKUP(VLOOKUP($A40, 'E4 TB Allocation Details'!$A$18:$L$217, MATCH("Misc ID", 'E4 TB Allocation Details'!$A$18:$L$18, 0),FALSE), 'E2 Allocators'!$B$15:$W$361, MATCH('O5 Details by Class &amp; Accounts'!BJ$18, 'E2 Allocators'!$B$15:$W$15, 0),FALSE)*$E40), 0, VLOOKUP(VLOOKUP($A40, 'E4 TB Allocation Details'!$A$18:$L$217, MATCH("Misc ID", 'E4 TB Allocation Details'!$A$18:$L$18, 0),FALSE), 'E2 Allocators'!$B$15:$W$361, MATCH('O5 Details by Class &amp; Accounts'!BJ$18, 'E2 Allocators'!$B$15:$W$15, 0),FALSE)*$E40)</f>
        <v>0</v>
      </c>
      <c r="BK40" s="1334">
        <f>IF(ISERROR(VLOOKUP(VLOOKUP($A40, 'E4 TB Allocation Details'!$A$18:$L$217, MATCH("Misc ID", 'E4 TB Allocation Details'!$A$18:$L$18, 0),FALSE), 'E2 Allocators'!$B$15:$W$361, MATCH('O5 Details by Class &amp; Accounts'!BK$18, 'E2 Allocators'!$B$15:$W$15, 0),FALSE)*$E40), 0, VLOOKUP(VLOOKUP($A40, 'E4 TB Allocation Details'!$A$18:$L$217, MATCH("Misc ID", 'E4 TB Allocation Details'!$A$18:$L$18, 0),FALSE), 'E2 Allocators'!$B$15:$W$361, MATCH('O5 Details by Class &amp; Accounts'!BK$18, 'E2 Allocators'!$B$15:$W$15, 0),FALSE)*$E40)</f>
        <v>0</v>
      </c>
      <c r="BL40" s="1334">
        <f>IF(ISERROR(VLOOKUP(VLOOKUP($A40, 'E4 TB Allocation Details'!$A$18:$L$217, MATCH("Misc ID", 'E4 TB Allocation Details'!$A$18:$L$18, 0),FALSE), 'E2 Allocators'!$B$15:$W$361, MATCH('O5 Details by Class &amp; Accounts'!BL$18, 'E2 Allocators'!$B$15:$W$15, 0),FALSE)*$E40), 0, VLOOKUP(VLOOKUP($A40, 'E4 TB Allocation Details'!$A$18:$L$217, MATCH("Misc ID", 'E4 TB Allocation Details'!$A$18:$L$18, 0),FALSE), 'E2 Allocators'!$B$15:$W$361, MATCH('O5 Details by Class &amp; Accounts'!BL$18, 'E2 Allocators'!$B$15:$W$15, 0),FALSE)*$E40)</f>
        <v>0</v>
      </c>
      <c r="BM40" s="1334">
        <f>IF(ISERROR(VLOOKUP(VLOOKUP($A40, 'E4 TB Allocation Details'!$A$18:$L$217, MATCH("Misc ID", 'E4 TB Allocation Details'!$A$18:$L$18, 0),FALSE), 'E2 Allocators'!$B$15:$W$361, MATCH('O5 Details by Class &amp; Accounts'!BM$18, 'E2 Allocators'!$B$15:$W$15, 0),FALSE)*$E40), 0, VLOOKUP(VLOOKUP($A40, 'E4 TB Allocation Details'!$A$18:$L$217, MATCH("Misc ID", 'E4 TB Allocation Details'!$A$18:$L$18, 0),FALSE), 'E2 Allocators'!$B$15:$W$361, MATCH('O5 Details by Class &amp; Accounts'!BM$18, 'E2 Allocators'!$B$15:$W$15, 0),FALSE)*$E40)</f>
        <v>0</v>
      </c>
      <c r="BN40" s="1334">
        <f>IF(ISERROR(VLOOKUP(VLOOKUP($A40, 'E4 TB Allocation Details'!$A$18:$L$217, MATCH("Misc ID", 'E4 TB Allocation Details'!$A$18:$L$18, 0),FALSE), 'E2 Allocators'!$B$15:$W$361, MATCH('O5 Details by Class &amp; Accounts'!BN$18, 'E2 Allocators'!$B$15:$W$15, 0),FALSE)*$E40), 0, VLOOKUP(VLOOKUP($A40, 'E4 TB Allocation Details'!$A$18:$L$217, MATCH("Misc ID", 'E4 TB Allocation Details'!$A$18:$L$18, 0),FALSE), 'E2 Allocators'!$B$15:$W$361, MATCH('O5 Details by Class &amp; Accounts'!BN$18, 'E2 Allocators'!$B$15:$W$15, 0),FALSE)*$E40)</f>
        <v>0</v>
      </c>
      <c r="BO40" s="1334">
        <f>IF(ISERROR(VLOOKUP(VLOOKUP($A40, 'E4 TB Allocation Details'!$A$18:$L$217, MATCH("Misc ID", 'E4 TB Allocation Details'!$A$18:$L$18, 0),FALSE), 'E2 Allocators'!$B$15:$W$361, MATCH('O5 Details by Class &amp; Accounts'!BO$18, 'E2 Allocators'!$B$15:$W$15, 0),FALSE)*$E40), 0, VLOOKUP(VLOOKUP($A40, 'E4 TB Allocation Details'!$A$18:$L$217, MATCH("Misc ID", 'E4 TB Allocation Details'!$A$18:$L$18, 0),FALSE), 'E2 Allocators'!$B$15:$W$361, MATCH('O5 Details by Class &amp; Accounts'!BO$18, 'E2 Allocators'!$B$15:$W$15, 0),FALSE)*$E40)</f>
        <v>0</v>
      </c>
      <c r="BP40" s="1334">
        <f>IF(ISERROR(VLOOKUP(VLOOKUP($A40, 'E4 TB Allocation Details'!$A$18:$L$217, MATCH("Misc ID", 'E4 TB Allocation Details'!$A$18:$L$18, 0),FALSE), 'E2 Allocators'!$B$15:$W$361, MATCH('O5 Details by Class &amp; Accounts'!BP$18, 'E2 Allocators'!$B$15:$W$15, 0),FALSE)*$E40), 0, VLOOKUP(VLOOKUP($A40, 'E4 TB Allocation Details'!$A$18:$L$217, MATCH("Misc ID", 'E4 TB Allocation Details'!$A$18:$L$18, 0),FALSE), 'E2 Allocators'!$B$15:$W$361, MATCH('O5 Details by Class &amp; Accounts'!BP$18, 'E2 Allocators'!$B$15:$W$15, 0),FALSE)*$E40)</f>
        <v>0</v>
      </c>
      <c r="BQ40" s="1334">
        <f>IF(ISERROR(VLOOKUP(VLOOKUP($A40, 'E4 TB Allocation Details'!$A$18:$L$217, MATCH("Misc ID", 'E4 TB Allocation Details'!$A$18:$L$18, 0),FALSE), 'E2 Allocators'!$B$15:$W$361, MATCH('O5 Details by Class &amp; Accounts'!BQ$18, 'E2 Allocators'!$B$15:$W$15, 0),FALSE)*$E40), 0, VLOOKUP(VLOOKUP($A40, 'E4 TB Allocation Details'!$A$18:$L$217, MATCH("Misc ID", 'E4 TB Allocation Details'!$A$18:$L$18, 0),FALSE), 'E2 Allocators'!$B$15:$W$361, MATCH('O5 Details by Class &amp; Accounts'!BQ$18, 'E2 Allocators'!$B$15:$W$15, 0),FALSE)*$E40)</f>
        <v>0</v>
      </c>
      <c r="BR40" s="1334">
        <f>IF(ISERROR(VLOOKUP(VLOOKUP($A40, 'E4 TB Allocation Details'!$A$18:$L$217, MATCH("Misc ID", 'E4 TB Allocation Details'!$A$18:$L$18, 0),FALSE), 'E2 Allocators'!$B$15:$W$361, MATCH('O5 Details by Class &amp; Accounts'!BR$18, 'E2 Allocators'!$B$15:$W$15, 0),FALSE)*$E40), 0, VLOOKUP(VLOOKUP($A40, 'E4 TB Allocation Details'!$A$18:$L$217, MATCH("Misc ID", 'E4 TB Allocation Details'!$A$18:$L$18, 0),FALSE), 'E2 Allocators'!$B$15:$W$361, MATCH('O5 Details by Class &amp; Accounts'!BR$18, 'E2 Allocators'!$B$15:$W$15, 0),FALSE)*$E40)</f>
        <v>0</v>
      </c>
      <c r="BS40" s="1334">
        <f t="shared" si="3"/>
        <v>0</v>
      </c>
      <c r="BT40" s="1334">
        <f>IF(ISERROR(VLOOKUP(VLOOKUP($A40, 'E4 TB Allocation Details'!$A$18:$L$217, MATCH("A &amp; G ID", 'E4 TB Allocation Details'!$A$18:$L$18, 0),FALSE), 'E2 Allocators'!$B$15:$W$361, MATCH('O5 Details by Class &amp; Accounts'!BT$18, 'E2 Allocators'!$B$15:$W$15, 0),FALSE)*$E40), 0, VLOOKUP(VLOOKUP($A40, 'E4 TB Allocation Details'!$A$18:$L$217, MATCH("A &amp; G ID", 'E4 TB Allocation Details'!$A$18:$L$18, 0),FALSE), 'E2 Allocators'!$B$15:$W$361, MATCH('O5 Details by Class &amp; Accounts'!BT$18, 'E2 Allocators'!$B$15:$W$15, 0),FALSE)*$E40)</f>
        <v>0</v>
      </c>
      <c r="BU40" s="1334">
        <f>IF(ISERROR(VLOOKUP(VLOOKUP($A40, 'E4 TB Allocation Details'!$A$18:$L$217, MATCH("A &amp; G ID", 'E4 TB Allocation Details'!$A$18:$L$18, 0),FALSE), 'E2 Allocators'!$B$15:$W$361, MATCH('O5 Details by Class &amp; Accounts'!BU$18, 'E2 Allocators'!$B$15:$W$15, 0),FALSE)*$E40), 0, VLOOKUP(VLOOKUP($A40, 'E4 TB Allocation Details'!$A$18:$L$217, MATCH("A &amp; G ID", 'E4 TB Allocation Details'!$A$18:$L$18, 0),FALSE), 'E2 Allocators'!$B$15:$W$361, MATCH('O5 Details by Class &amp; Accounts'!BU$18, 'E2 Allocators'!$B$15:$W$15, 0),FALSE)*$E40)</f>
        <v>0</v>
      </c>
      <c r="BV40" s="1334">
        <f>IF(ISERROR(VLOOKUP(VLOOKUP($A40, 'E4 TB Allocation Details'!$A$18:$L$217, MATCH("A &amp; G ID", 'E4 TB Allocation Details'!$A$18:$L$18, 0),FALSE), 'E2 Allocators'!$B$15:$W$361, MATCH('O5 Details by Class &amp; Accounts'!BV$18, 'E2 Allocators'!$B$15:$W$15, 0),FALSE)*$E40), 0, VLOOKUP(VLOOKUP($A40, 'E4 TB Allocation Details'!$A$18:$L$217, MATCH("A &amp; G ID", 'E4 TB Allocation Details'!$A$18:$L$18, 0),FALSE), 'E2 Allocators'!$B$15:$W$361, MATCH('O5 Details by Class &amp; Accounts'!BV$18, 'E2 Allocators'!$B$15:$W$15, 0),FALSE)*$E40)</f>
        <v>0</v>
      </c>
      <c r="BW40" s="1334">
        <f>IF(ISERROR(VLOOKUP(VLOOKUP($A40, 'E4 TB Allocation Details'!$A$18:$L$217, MATCH("A &amp; G ID", 'E4 TB Allocation Details'!$A$18:$L$18, 0),FALSE), 'E2 Allocators'!$B$15:$W$361, MATCH('O5 Details by Class &amp; Accounts'!BW$18, 'E2 Allocators'!$B$15:$W$15, 0),FALSE)*$E40), 0, VLOOKUP(VLOOKUP($A40, 'E4 TB Allocation Details'!$A$18:$L$217, MATCH("A &amp; G ID", 'E4 TB Allocation Details'!$A$18:$L$18, 0),FALSE), 'E2 Allocators'!$B$15:$W$361, MATCH('O5 Details by Class &amp; Accounts'!BW$18, 'E2 Allocators'!$B$15:$W$15, 0),FALSE)*$E40)</f>
        <v>0</v>
      </c>
      <c r="BX40" s="1334">
        <f>IF(ISERROR(VLOOKUP(VLOOKUP($A40, 'E4 TB Allocation Details'!$A$18:$L$217, MATCH("A &amp; G ID", 'E4 TB Allocation Details'!$A$18:$L$18, 0),FALSE), 'E2 Allocators'!$B$15:$W$361, MATCH('O5 Details by Class &amp; Accounts'!BX$18, 'E2 Allocators'!$B$15:$W$15, 0),FALSE)*$E40), 0, VLOOKUP(VLOOKUP($A40, 'E4 TB Allocation Details'!$A$18:$L$217, MATCH("A &amp; G ID", 'E4 TB Allocation Details'!$A$18:$L$18, 0),FALSE), 'E2 Allocators'!$B$15:$W$361, MATCH('O5 Details by Class &amp; Accounts'!BX$18, 'E2 Allocators'!$B$15:$W$15, 0),FALSE)*$E40)</f>
        <v>0</v>
      </c>
      <c r="BY40" s="1334">
        <f>IF(ISERROR(VLOOKUP(VLOOKUP($A40, 'E4 TB Allocation Details'!$A$18:$L$217, MATCH("A &amp; G ID", 'E4 TB Allocation Details'!$A$18:$L$18, 0),FALSE), 'E2 Allocators'!$B$15:$W$361, MATCH('O5 Details by Class &amp; Accounts'!BY$18, 'E2 Allocators'!$B$15:$W$15, 0),FALSE)*$E40), 0, VLOOKUP(VLOOKUP($A40, 'E4 TB Allocation Details'!$A$18:$L$217, MATCH("A &amp; G ID", 'E4 TB Allocation Details'!$A$18:$L$18, 0),FALSE), 'E2 Allocators'!$B$15:$W$361, MATCH('O5 Details by Class &amp; Accounts'!BY$18, 'E2 Allocators'!$B$15:$W$15, 0),FALSE)*$E40)</f>
        <v>0</v>
      </c>
      <c r="BZ40" s="1334">
        <f>IF(ISERROR(VLOOKUP(VLOOKUP($A40, 'E4 TB Allocation Details'!$A$18:$L$217, MATCH("A &amp; G ID", 'E4 TB Allocation Details'!$A$18:$L$18, 0),FALSE), 'E2 Allocators'!$B$15:$W$361, MATCH('O5 Details by Class &amp; Accounts'!BZ$18, 'E2 Allocators'!$B$15:$W$15, 0),FALSE)*$E40), 0, VLOOKUP(VLOOKUP($A40, 'E4 TB Allocation Details'!$A$18:$L$217, MATCH("A &amp; G ID", 'E4 TB Allocation Details'!$A$18:$L$18, 0),FALSE), 'E2 Allocators'!$B$15:$W$361, MATCH('O5 Details by Class &amp; Accounts'!BZ$18, 'E2 Allocators'!$B$15:$W$15, 0),FALSE)*$E40)</f>
        <v>0</v>
      </c>
      <c r="CA40" s="1334">
        <f>IF(ISERROR(VLOOKUP(VLOOKUP($A40, 'E4 TB Allocation Details'!$A$18:$L$217, MATCH("A &amp; G ID", 'E4 TB Allocation Details'!$A$18:$L$18, 0),FALSE), 'E2 Allocators'!$B$15:$W$361, MATCH('O5 Details by Class &amp; Accounts'!CA$18, 'E2 Allocators'!$B$15:$W$15, 0),FALSE)*$E40), 0, VLOOKUP(VLOOKUP($A40, 'E4 TB Allocation Details'!$A$18:$L$217, MATCH("A &amp; G ID", 'E4 TB Allocation Details'!$A$18:$L$18, 0),FALSE), 'E2 Allocators'!$B$15:$W$361, MATCH('O5 Details by Class &amp; Accounts'!CA$18, 'E2 Allocators'!$B$15:$W$15, 0),FALSE)*$E40)</f>
        <v>0</v>
      </c>
      <c r="CB40" s="1334">
        <f>IF(ISERROR(VLOOKUP(VLOOKUP($A40, 'E4 TB Allocation Details'!$A$18:$L$217, MATCH("A &amp; G ID", 'E4 TB Allocation Details'!$A$18:$L$18, 0),FALSE), 'E2 Allocators'!$B$15:$W$361, MATCH('O5 Details by Class &amp; Accounts'!CB$18, 'E2 Allocators'!$B$15:$W$15, 0),FALSE)*$E40), 0, VLOOKUP(VLOOKUP($A40, 'E4 TB Allocation Details'!$A$18:$L$217, MATCH("A &amp; G ID", 'E4 TB Allocation Details'!$A$18:$L$18, 0),FALSE), 'E2 Allocators'!$B$15:$W$361, MATCH('O5 Details by Class &amp; Accounts'!CB$18, 'E2 Allocators'!$B$15:$W$15, 0),FALSE)*$E40)</f>
        <v>0</v>
      </c>
      <c r="CC40" s="1334">
        <f>IF(ISERROR(VLOOKUP(VLOOKUP($A40, 'E4 TB Allocation Details'!$A$18:$L$217, MATCH("A &amp; G ID", 'E4 TB Allocation Details'!$A$18:$L$18, 0),FALSE), 'E2 Allocators'!$B$15:$W$361, MATCH('O5 Details by Class &amp; Accounts'!CC$18, 'E2 Allocators'!$B$15:$W$15, 0),FALSE)*$E40), 0, VLOOKUP(VLOOKUP($A40, 'E4 TB Allocation Details'!$A$18:$L$217, MATCH("A &amp; G ID", 'E4 TB Allocation Details'!$A$18:$L$18, 0),FALSE), 'E2 Allocators'!$B$15:$W$361, MATCH('O5 Details by Class &amp; Accounts'!CC$18, 'E2 Allocators'!$B$15:$W$15, 0),FALSE)*$E40)</f>
        <v>0</v>
      </c>
      <c r="CD40" s="1334">
        <f>IF(ISERROR(VLOOKUP(VLOOKUP($A40, 'E4 TB Allocation Details'!$A$18:$L$217, MATCH("A &amp; G ID", 'E4 TB Allocation Details'!$A$18:$L$18, 0),FALSE), 'E2 Allocators'!$B$15:$W$361, MATCH('O5 Details by Class &amp; Accounts'!CD$18, 'E2 Allocators'!$B$15:$W$15, 0),FALSE)*$E40), 0, VLOOKUP(VLOOKUP($A40, 'E4 TB Allocation Details'!$A$18:$L$217, MATCH("A &amp; G ID", 'E4 TB Allocation Details'!$A$18:$L$18, 0),FALSE), 'E2 Allocators'!$B$15:$W$361, MATCH('O5 Details by Class &amp; Accounts'!CD$18, 'E2 Allocators'!$B$15:$W$15, 0),FALSE)*$E40)</f>
        <v>0</v>
      </c>
      <c r="CE40" s="1334">
        <f>IF(ISERROR(VLOOKUP(VLOOKUP($A40, 'E4 TB Allocation Details'!$A$18:$L$217, MATCH("A &amp; G ID", 'E4 TB Allocation Details'!$A$18:$L$18, 0),FALSE), 'E2 Allocators'!$B$15:$W$361, MATCH('O5 Details by Class &amp; Accounts'!CE$18, 'E2 Allocators'!$B$15:$W$15, 0),FALSE)*$E40), 0, VLOOKUP(VLOOKUP($A40, 'E4 TB Allocation Details'!$A$18:$L$217, MATCH("A &amp; G ID", 'E4 TB Allocation Details'!$A$18:$L$18, 0),FALSE), 'E2 Allocators'!$B$15:$W$361, MATCH('O5 Details by Class &amp; Accounts'!CE$18, 'E2 Allocators'!$B$15:$W$15, 0),FALSE)*$E40)</f>
        <v>0</v>
      </c>
      <c r="CF40" s="1334">
        <f>IF(ISERROR(VLOOKUP(VLOOKUP($A40, 'E4 TB Allocation Details'!$A$18:$L$217, MATCH("A &amp; G ID", 'E4 TB Allocation Details'!$A$18:$L$18, 0),FALSE), 'E2 Allocators'!$B$15:$W$361, MATCH('O5 Details by Class &amp; Accounts'!CF$18, 'E2 Allocators'!$B$15:$W$15, 0),FALSE)*$E40), 0, VLOOKUP(VLOOKUP($A40, 'E4 TB Allocation Details'!$A$18:$L$217, MATCH("A &amp; G ID", 'E4 TB Allocation Details'!$A$18:$L$18, 0),FALSE), 'E2 Allocators'!$B$15:$W$361, MATCH('O5 Details by Class &amp; Accounts'!CF$18, 'E2 Allocators'!$B$15:$W$15, 0),FALSE)*$E40)</f>
        <v>0</v>
      </c>
      <c r="CG40" s="1334">
        <f>IF(ISERROR(VLOOKUP(VLOOKUP($A40, 'E4 TB Allocation Details'!$A$18:$L$217, MATCH("A &amp; G ID", 'E4 TB Allocation Details'!$A$18:$L$18, 0),FALSE), 'E2 Allocators'!$B$15:$W$361, MATCH('O5 Details by Class &amp; Accounts'!CG$18, 'E2 Allocators'!$B$15:$W$15, 0),FALSE)*$E40), 0, VLOOKUP(VLOOKUP($A40, 'E4 TB Allocation Details'!$A$18:$L$217, MATCH("A &amp; G ID", 'E4 TB Allocation Details'!$A$18:$L$18, 0),FALSE), 'E2 Allocators'!$B$15:$W$361, MATCH('O5 Details by Class &amp; Accounts'!CG$18, 'E2 Allocators'!$B$15:$W$15, 0),FALSE)*$E40)</f>
        <v>0</v>
      </c>
      <c r="CH40" s="1334">
        <f>IF(ISERROR(VLOOKUP(VLOOKUP($A40, 'E4 TB Allocation Details'!$A$18:$L$217, MATCH("A &amp; G ID", 'E4 TB Allocation Details'!$A$18:$L$18, 0),FALSE), 'E2 Allocators'!$B$15:$W$361, MATCH('O5 Details by Class &amp; Accounts'!CH$18, 'E2 Allocators'!$B$15:$W$15, 0),FALSE)*$E40), 0, VLOOKUP(VLOOKUP($A40, 'E4 TB Allocation Details'!$A$18:$L$217, MATCH("A &amp; G ID", 'E4 TB Allocation Details'!$A$18:$L$18, 0),FALSE), 'E2 Allocators'!$B$15:$W$361, MATCH('O5 Details by Class &amp; Accounts'!CH$18, 'E2 Allocators'!$B$15:$W$15, 0),FALSE)*$E40)</f>
        <v>0</v>
      </c>
      <c r="CI40" s="1334">
        <f>IF(ISERROR(VLOOKUP(VLOOKUP($A40, 'E4 TB Allocation Details'!$A$18:$L$217, MATCH("A &amp; G ID", 'E4 TB Allocation Details'!$A$18:$L$18, 0),FALSE), 'E2 Allocators'!$B$15:$W$361, MATCH('O5 Details by Class &amp; Accounts'!CI$18, 'E2 Allocators'!$B$15:$W$15, 0),FALSE)*$E40), 0, VLOOKUP(VLOOKUP($A40, 'E4 TB Allocation Details'!$A$18:$L$217, MATCH("A &amp; G ID", 'E4 TB Allocation Details'!$A$18:$L$18, 0),FALSE), 'E2 Allocators'!$B$15:$W$361, MATCH('O5 Details by Class &amp; Accounts'!CI$18, 'E2 Allocators'!$B$15:$W$15, 0),FALSE)*$E40)</f>
        <v>0</v>
      </c>
      <c r="CJ40" s="1334">
        <f>IF(ISERROR(VLOOKUP(VLOOKUP($A40, 'E4 TB Allocation Details'!$A$18:$L$217, MATCH("A &amp; G ID", 'E4 TB Allocation Details'!$A$18:$L$18, 0),FALSE), 'E2 Allocators'!$B$15:$W$361, MATCH('O5 Details by Class &amp; Accounts'!CJ$18, 'E2 Allocators'!$B$15:$W$15, 0),FALSE)*$E40), 0, VLOOKUP(VLOOKUP($A40, 'E4 TB Allocation Details'!$A$18:$L$217, MATCH("A &amp; G ID", 'E4 TB Allocation Details'!$A$18:$L$18, 0),FALSE), 'E2 Allocators'!$B$15:$W$361, MATCH('O5 Details by Class &amp; Accounts'!CJ$18, 'E2 Allocators'!$B$15:$W$15, 0),FALSE)*$E40)</f>
        <v>0</v>
      </c>
      <c r="CK40" s="1334">
        <f>IF(ISERROR(VLOOKUP(VLOOKUP($A40, 'E4 TB Allocation Details'!$A$18:$L$217, MATCH("A &amp; G ID", 'E4 TB Allocation Details'!$A$18:$L$18, 0),FALSE), 'E2 Allocators'!$B$15:$W$361, MATCH('O5 Details by Class &amp; Accounts'!CK$18, 'E2 Allocators'!$B$15:$W$15, 0),FALSE)*$E40), 0, VLOOKUP(VLOOKUP($A40, 'E4 TB Allocation Details'!$A$18:$L$217, MATCH("A &amp; G ID", 'E4 TB Allocation Details'!$A$18:$L$18, 0),FALSE), 'E2 Allocators'!$B$15:$W$361, MATCH('O5 Details by Class &amp; Accounts'!CK$18, 'E2 Allocators'!$B$15:$W$15, 0),FALSE)*$E40)</f>
        <v>0</v>
      </c>
      <c r="CL40" s="1334">
        <f>IF(ISERROR(VLOOKUP(VLOOKUP($A40, 'E4 TB Allocation Details'!$A$18:$L$217, MATCH("A &amp; G ID", 'E4 TB Allocation Details'!$A$18:$L$18, 0),FALSE), 'E2 Allocators'!$B$15:$W$361, MATCH('O5 Details by Class &amp; Accounts'!CL$18, 'E2 Allocators'!$B$15:$W$15, 0),FALSE)*$E40), 0, VLOOKUP(VLOOKUP($A40, 'E4 TB Allocation Details'!$A$18:$L$217, MATCH("A &amp; G ID", 'E4 TB Allocation Details'!$A$18:$L$18, 0),FALSE), 'E2 Allocators'!$B$15:$W$361, MATCH('O5 Details by Class &amp; Accounts'!CL$18, 'E2 Allocators'!$B$15:$W$15, 0),FALSE)*$E40)</f>
        <v>0</v>
      </c>
      <c r="CM40" s="1334">
        <f>IF(ISERROR(VLOOKUP(VLOOKUP($A40, 'E4 TB Allocation Details'!$A$18:$L$217, MATCH("A &amp; G ID", 'E4 TB Allocation Details'!$A$18:$L$18, 0),FALSE), 'E2 Allocators'!$B$15:$W$361, MATCH('O5 Details by Class &amp; Accounts'!CM$18, 'E2 Allocators'!$B$15:$W$15, 0),FALSE)*$E40), 0, VLOOKUP(VLOOKUP($A40, 'E4 TB Allocation Details'!$A$18:$L$217, MATCH("A &amp; G ID", 'E4 TB Allocation Details'!$A$18:$L$18, 0),FALSE), 'E2 Allocators'!$B$15:$W$361, MATCH('O5 Details by Class &amp; Accounts'!CM$18, 'E2 Allocators'!$B$15:$W$15, 0),FALSE)*$E40)</f>
        <v>0</v>
      </c>
      <c r="CN40" s="1334">
        <f t="shared" si="5"/>
        <v>0</v>
      </c>
      <c r="CO40" s="1670">
        <f t="shared" si="4"/>
        <v>0</v>
      </c>
      <c r="CQ40" s="1926" t="s">
        <v>744</v>
      </c>
    </row>
    <row r="41" spans="1:95" s="64" customFormat="1" ht="12.75" x14ac:dyDescent="0.2">
      <c r="A41" s="1100">
        <v>1830</v>
      </c>
      <c r="B41" s="1101" t="s">
        <v>89</v>
      </c>
      <c r="C41" s="1667">
        <f>IF(ISERROR(VLOOKUP($A41,'I3 TB Data'!$A$20:$H$465,MATCH('O5 Details by Class &amp; Accounts'!$C$18, 'I3 TB Data'!$A$20:$H$20,0),0)), 0, VLOOKUP($A41,'I3 TB Data'!$A$20:$H$465,MATCH('O5 Details by Class &amp; Accounts'!$C$18,'I3 TB Data'!$A$20:$H$20,0),0))</f>
        <v>3030557.81</v>
      </c>
      <c r="D41" s="1668">
        <f>'I4 BO ASSETS'!E38</f>
        <v>-3030557.81</v>
      </c>
      <c r="E41" s="1667">
        <f t="shared" si="6"/>
        <v>0</v>
      </c>
      <c r="F41" s="1669">
        <f>IF(ISERROR(VLOOKUP($A41, 'E1 Categorization'!A33:E123, MATCH("Customer Component", 'E1 Categorization'!$A$33:$E$33,0), 0)), 0, IF(VLOOKUP($A41, 'E1 Categorization'!A33:E123, MATCH("Customer Component", 'E1 Categorization'!$A$33:$E$33,0), 0)=0, 'O5 Details by Class &amp; Accounts'!$E41, IF(AND(VLOOKUP($A41, 'E1 Categorization'!A33:E123, MATCH("Customer Component", 'E1 Categorization'!$A$33:$E$33,0), 0) &gt;0, VLOOKUP($A41, 'E1 Categorization'!A33:E123, MATCH("Customer Component", 'E1 Categorization'!$A$33:$E$33,0), 0)&lt;1), 'O5 Details by Class &amp; Accounts'!$E41*(1-VLOOKUP($A41, 'E1 Categorization'!A33:E123, MATCH("Customer Component", 'E1 Categorization'!$A$33:$E$33,0), 0)), 0)))</f>
        <v>0</v>
      </c>
      <c r="G41" s="1669">
        <f>IF(ISERROR(VLOOKUP($A41, 'E1 Categorization'!A33:E123, MATCH("Customer Component", 'E1 Categorization'!$A$33:$E$33,0), 0)),0, IF(VLOOKUP($A41, 'E1 Categorization'!A33:E123, MATCH("Customer Component", 'E1 Categorization'!$A$33:$E$33,0), 0)=0, 0, IF(AND(VLOOKUP($A41, 'E1 Categorization'!A33:E123, MATCH("Customer Component", 'E1 Categorization'!$A$33:$E$33,0), 0) &gt;0, VLOOKUP($A41, 'E1 Categorization'!A33:E123, MATCH("Customer Component", 'E1 Categorization'!$A$33:$E$33,0), 0)&lt;1), 'O5 Details by Class &amp; Accounts'!$E41*(VLOOKUP($A41, 'E1 Categorization'!A33:E123, MATCH("Customer Component", 'E1 Categorization'!$A$33:$E$33,0), 0)), 'O5 Details by Class &amp; Accounts'!$E41)))</f>
        <v>0</v>
      </c>
      <c r="H41" s="1334">
        <f t="shared" si="0"/>
        <v>0</v>
      </c>
      <c r="I41" s="1334">
        <f>IF(ISERROR(VLOOKUP(VLOOKUP($A41, 'E4 TB Allocation Details'!$A$18:$L$217, MATCH("Demand ID", 'E4 TB Allocation Details'!$A$18:$L$18, 0),FALSE), 'E2 Allocators'!$B$15:$W$361, MATCH('O5 Details by Class &amp; Accounts'!I$18, 'E2 Allocators'!$B$15:$W$15, 0),FALSE)*$F41), 0, VLOOKUP(VLOOKUP($A41, 'E4 TB Allocation Details'!$A$18:$L$217, MATCH("Demand ID", 'E4 TB Allocation Details'!$A$18:$L$18, 0),FALSE), 'E2 Allocators'!$B$15:$W$361, MATCH('O5 Details by Class &amp; Accounts'!I$18, 'E2 Allocators'!$B$15:$W$15, 0),FALSE)*$F41)</f>
        <v>0</v>
      </c>
      <c r="J41" s="1334">
        <f>IF(ISERROR(VLOOKUP(VLOOKUP($A41, 'E4 TB Allocation Details'!$A$18:$L$217, MATCH("Demand ID", 'E4 TB Allocation Details'!$A$18:$L$18, 0),FALSE), 'E2 Allocators'!$B$15:$W$361, MATCH('O5 Details by Class &amp; Accounts'!J$18, 'E2 Allocators'!$B$15:$W$15, 0),FALSE)*$F41), 0, VLOOKUP(VLOOKUP($A41, 'E4 TB Allocation Details'!$A$18:$L$217, MATCH("Demand ID", 'E4 TB Allocation Details'!$A$18:$L$18, 0),FALSE), 'E2 Allocators'!$B$15:$W$361, MATCH('O5 Details by Class &amp; Accounts'!J$18, 'E2 Allocators'!$B$15:$W$15, 0),FALSE)*$F41)</f>
        <v>0</v>
      </c>
      <c r="K41" s="1334">
        <f>IF(ISERROR(VLOOKUP(VLOOKUP($A41, 'E4 TB Allocation Details'!$A$18:$L$217, MATCH("Demand ID", 'E4 TB Allocation Details'!$A$18:$L$18, 0),FALSE), 'E2 Allocators'!$B$15:$W$361, MATCH('O5 Details by Class &amp; Accounts'!K$18, 'E2 Allocators'!$B$15:$W$15, 0),FALSE)*$F41), 0, VLOOKUP(VLOOKUP($A41, 'E4 TB Allocation Details'!$A$18:$L$217, MATCH("Demand ID", 'E4 TB Allocation Details'!$A$18:$L$18, 0),FALSE), 'E2 Allocators'!$B$15:$W$361, MATCH('O5 Details by Class &amp; Accounts'!K$18, 'E2 Allocators'!$B$15:$W$15, 0),FALSE)*$F41)</f>
        <v>0</v>
      </c>
      <c r="L41" s="1334">
        <f>IF(ISERROR(VLOOKUP(VLOOKUP($A41, 'E4 TB Allocation Details'!$A$18:$L$217, MATCH("Demand ID", 'E4 TB Allocation Details'!$A$18:$L$18, 0),FALSE), 'E2 Allocators'!$B$15:$W$361, MATCH('O5 Details by Class &amp; Accounts'!L$18, 'E2 Allocators'!$B$15:$W$15, 0),FALSE)*$F41), 0, VLOOKUP(VLOOKUP($A41, 'E4 TB Allocation Details'!$A$18:$L$217, MATCH("Demand ID", 'E4 TB Allocation Details'!$A$18:$L$18, 0),FALSE), 'E2 Allocators'!$B$15:$W$361, MATCH('O5 Details by Class &amp; Accounts'!L$18, 'E2 Allocators'!$B$15:$W$15, 0),FALSE)*$F41)</f>
        <v>0</v>
      </c>
      <c r="M41" s="1334">
        <f>IF(ISERROR(VLOOKUP(VLOOKUP($A41, 'E4 TB Allocation Details'!$A$18:$L$217, MATCH("Demand ID", 'E4 TB Allocation Details'!$A$18:$L$18, 0),FALSE), 'E2 Allocators'!$B$15:$W$361, MATCH('O5 Details by Class &amp; Accounts'!M$18, 'E2 Allocators'!$B$15:$W$15, 0),FALSE)*$F41), 0, VLOOKUP(VLOOKUP($A41, 'E4 TB Allocation Details'!$A$18:$L$217, MATCH("Demand ID", 'E4 TB Allocation Details'!$A$18:$L$18, 0),FALSE), 'E2 Allocators'!$B$15:$W$361, MATCH('O5 Details by Class &amp; Accounts'!M$18, 'E2 Allocators'!$B$15:$W$15, 0),FALSE)*$F41)</f>
        <v>0</v>
      </c>
      <c r="N41" s="1334">
        <f>IF(ISERROR(VLOOKUP(VLOOKUP($A41, 'E4 TB Allocation Details'!$A$18:$L$217, MATCH("Demand ID", 'E4 TB Allocation Details'!$A$18:$L$18, 0),FALSE), 'E2 Allocators'!$B$15:$W$361, MATCH('O5 Details by Class &amp; Accounts'!N$18, 'E2 Allocators'!$B$15:$W$15, 0),FALSE)*$F41), 0, VLOOKUP(VLOOKUP($A41, 'E4 TB Allocation Details'!$A$18:$L$217, MATCH("Demand ID", 'E4 TB Allocation Details'!$A$18:$L$18, 0),FALSE), 'E2 Allocators'!$B$15:$W$361, MATCH('O5 Details by Class &amp; Accounts'!N$18, 'E2 Allocators'!$B$15:$W$15, 0),FALSE)*$F41)</f>
        <v>0</v>
      </c>
      <c r="O41" s="1334">
        <f>IF(ISERROR(VLOOKUP(VLOOKUP($A41, 'E4 TB Allocation Details'!$A$18:$L$217, MATCH("Demand ID", 'E4 TB Allocation Details'!$A$18:$L$18, 0),FALSE), 'E2 Allocators'!$B$15:$W$361, MATCH('O5 Details by Class &amp; Accounts'!O$18, 'E2 Allocators'!$B$15:$W$15, 0),FALSE)*$F41), 0, VLOOKUP(VLOOKUP($A41, 'E4 TB Allocation Details'!$A$18:$L$217, MATCH("Demand ID", 'E4 TB Allocation Details'!$A$18:$L$18, 0),FALSE), 'E2 Allocators'!$B$15:$W$361, MATCH('O5 Details by Class &amp; Accounts'!O$18, 'E2 Allocators'!$B$15:$W$15, 0),FALSE)*$F41)</f>
        <v>0</v>
      </c>
      <c r="P41" s="1334">
        <f>IF(ISERROR(VLOOKUP(VLOOKUP($A41, 'E4 TB Allocation Details'!$A$18:$L$217, MATCH("Demand ID", 'E4 TB Allocation Details'!$A$18:$L$18, 0),FALSE), 'E2 Allocators'!$B$15:$W$361, MATCH('O5 Details by Class &amp; Accounts'!P$18, 'E2 Allocators'!$B$15:$W$15, 0),FALSE)*$F41), 0, VLOOKUP(VLOOKUP($A41, 'E4 TB Allocation Details'!$A$18:$L$217, MATCH("Demand ID", 'E4 TB Allocation Details'!$A$18:$L$18, 0),FALSE), 'E2 Allocators'!$B$15:$W$361, MATCH('O5 Details by Class &amp; Accounts'!P$18, 'E2 Allocators'!$B$15:$W$15, 0),FALSE)*$F41)</f>
        <v>0</v>
      </c>
      <c r="Q41" s="1334">
        <f>IF(ISERROR(VLOOKUP(VLOOKUP($A41, 'E4 TB Allocation Details'!$A$18:$L$217, MATCH("Demand ID", 'E4 TB Allocation Details'!$A$18:$L$18, 0),FALSE), 'E2 Allocators'!$B$15:$W$361, MATCH('O5 Details by Class &amp; Accounts'!Q$18, 'E2 Allocators'!$B$15:$W$15, 0),FALSE)*$F41), 0, VLOOKUP(VLOOKUP($A41, 'E4 TB Allocation Details'!$A$18:$L$217, MATCH("Demand ID", 'E4 TB Allocation Details'!$A$18:$L$18, 0),FALSE), 'E2 Allocators'!$B$15:$W$361, MATCH('O5 Details by Class &amp; Accounts'!Q$18, 'E2 Allocators'!$B$15:$W$15, 0),FALSE)*$F41)</f>
        <v>0</v>
      </c>
      <c r="R41" s="1334">
        <f>IF(ISERROR(VLOOKUP(VLOOKUP($A41, 'E4 TB Allocation Details'!$A$18:$L$217, MATCH("Demand ID", 'E4 TB Allocation Details'!$A$18:$L$18, 0),FALSE), 'E2 Allocators'!$B$15:$W$361, MATCH('O5 Details by Class &amp; Accounts'!R$18, 'E2 Allocators'!$B$15:$W$15, 0),FALSE)*$F41), 0, VLOOKUP(VLOOKUP($A41, 'E4 TB Allocation Details'!$A$18:$L$217, MATCH("Demand ID", 'E4 TB Allocation Details'!$A$18:$L$18, 0),FALSE), 'E2 Allocators'!$B$15:$W$361, MATCH('O5 Details by Class &amp; Accounts'!R$18, 'E2 Allocators'!$B$15:$W$15, 0),FALSE)*$F41)</f>
        <v>0</v>
      </c>
      <c r="S41" s="1334">
        <f>IF(ISERROR(VLOOKUP(VLOOKUP($A41, 'E4 TB Allocation Details'!$A$18:$L$217, MATCH("Demand ID", 'E4 TB Allocation Details'!$A$18:$L$18, 0),FALSE), 'E2 Allocators'!$B$15:$W$361, MATCH('O5 Details by Class &amp; Accounts'!S$18, 'E2 Allocators'!$B$15:$W$15, 0),FALSE)*$F41), 0, VLOOKUP(VLOOKUP($A41, 'E4 TB Allocation Details'!$A$18:$L$217, MATCH("Demand ID", 'E4 TB Allocation Details'!$A$18:$L$18, 0),FALSE), 'E2 Allocators'!$B$15:$W$361, MATCH('O5 Details by Class &amp; Accounts'!S$18, 'E2 Allocators'!$B$15:$W$15, 0),FALSE)*$F41)</f>
        <v>0</v>
      </c>
      <c r="T41" s="1334">
        <f>IF(ISERROR(VLOOKUP(VLOOKUP($A41, 'E4 TB Allocation Details'!$A$18:$L$217, MATCH("Demand ID", 'E4 TB Allocation Details'!$A$18:$L$18, 0),FALSE), 'E2 Allocators'!$B$15:$W$361, MATCH('O5 Details by Class &amp; Accounts'!T$18, 'E2 Allocators'!$B$15:$W$15, 0),FALSE)*$F41), 0, VLOOKUP(VLOOKUP($A41, 'E4 TB Allocation Details'!$A$18:$L$217, MATCH("Demand ID", 'E4 TB Allocation Details'!$A$18:$L$18, 0),FALSE), 'E2 Allocators'!$B$15:$W$361, MATCH('O5 Details by Class &amp; Accounts'!T$18, 'E2 Allocators'!$B$15:$W$15, 0),FALSE)*$F41)</f>
        <v>0</v>
      </c>
      <c r="U41" s="1334">
        <f>IF(ISERROR(VLOOKUP(VLOOKUP($A41, 'E4 TB Allocation Details'!$A$18:$L$217, MATCH("Demand ID", 'E4 TB Allocation Details'!$A$18:$L$18, 0),FALSE), 'E2 Allocators'!$B$15:$W$361, MATCH('O5 Details by Class &amp; Accounts'!U$18, 'E2 Allocators'!$B$15:$W$15, 0),FALSE)*$F41), 0, VLOOKUP(VLOOKUP($A41, 'E4 TB Allocation Details'!$A$18:$L$217, MATCH("Demand ID", 'E4 TB Allocation Details'!$A$18:$L$18, 0),FALSE), 'E2 Allocators'!$B$15:$W$361, MATCH('O5 Details by Class &amp; Accounts'!U$18, 'E2 Allocators'!$B$15:$W$15, 0),FALSE)*$F41)</f>
        <v>0</v>
      </c>
      <c r="V41" s="1334">
        <f>IF(ISERROR(VLOOKUP(VLOOKUP($A41, 'E4 TB Allocation Details'!$A$18:$L$217, MATCH("Demand ID", 'E4 TB Allocation Details'!$A$18:$L$18, 0),FALSE), 'E2 Allocators'!$B$15:$W$361, MATCH('O5 Details by Class &amp; Accounts'!V$18, 'E2 Allocators'!$B$15:$W$15, 0),FALSE)*$F41), 0, VLOOKUP(VLOOKUP($A41, 'E4 TB Allocation Details'!$A$18:$L$217, MATCH("Demand ID", 'E4 TB Allocation Details'!$A$18:$L$18, 0),FALSE), 'E2 Allocators'!$B$15:$W$361, MATCH('O5 Details by Class &amp; Accounts'!V$18, 'E2 Allocators'!$B$15:$W$15, 0),FALSE)*$F41)</f>
        <v>0</v>
      </c>
      <c r="W41" s="1334">
        <f>IF(ISERROR(VLOOKUP(VLOOKUP($A41, 'E4 TB Allocation Details'!$A$18:$L$217, MATCH("Demand ID", 'E4 TB Allocation Details'!$A$18:$L$18, 0),FALSE), 'E2 Allocators'!$B$15:$W$361, MATCH('O5 Details by Class &amp; Accounts'!W$18, 'E2 Allocators'!$B$15:$W$15, 0),FALSE)*$F41), 0, VLOOKUP(VLOOKUP($A41, 'E4 TB Allocation Details'!$A$18:$L$217, MATCH("Demand ID", 'E4 TB Allocation Details'!$A$18:$L$18, 0),FALSE), 'E2 Allocators'!$B$15:$W$361, MATCH('O5 Details by Class &amp; Accounts'!W$18, 'E2 Allocators'!$B$15:$W$15, 0),FALSE)*$F41)</f>
        <v>0</v>
      </c>
      <c r="X41" s="1334">
        <f>IF(ISERROR(VLOOKUP(VLOOKUP($A41, 'E4 TB Allocation Details'!$A$18:$L$217, MATCH("Demand ID", 'E4 TB Allocation Details'!$A$18:$L$18, 0),FALSE), 'E2 Allocators'!$B$15:$W$361, MATCH('O5 Details by Class &amp; Accounts'!X$18, 'E2 Allocators'!$B$15:$W$15, 0),FALSE)*$F41), 0, VLOOKUP(VLOOKUP($A41, 'E4 TB Allocation Details'!$A$18:$L$217, MATCH("Demand ID", 'E4 TB Allocation Details'!$A$18:$L$18, 0),FALSE), 'E2 Allocators'!$B$15:$W$361, MATCH('O5 Details by Class &amp; Accounts'!X$18, 'E2 Allocators'!$B$15:$W$15, 0),FALSE)*$F41)</f>
        <v>0</v>
      </c>
      <c r="Y41" s="1334">
        <f>IF(ISERROR(VLOOKUP(VLOOKUP($A41, 'E4 TB Allocation Details'!$A$18:$L$217, MATCH("Demand ID", 'E4 TB Allocation Details'!$A$18:$L$18, 0),FALSE), 'E2 Allocators'!$B$15:$W$361, MATCH('O5 Details by Class &amp; Accounts'!Y$18, 'E2 Allocators'!$B$15:$W$15, 0),FALSE)*$F41), 0, VLOOKUP(VLOOKUP($A41, 'E4 TB Allocation Details'!$A$18:$L$217, MATCH("Demand ID", 'E4 TB Allocation Details'!$A$18:$L$18, 0),FALSE), 'E2 Allocators'!$B$15:$W$361, MATCH('O5 Details by Class &amp; Accounts'!Y$18, 'E2 Allocators'!$B$15:$W$15, 0),FALSE)*$F41)</f>
        <v>0</v>
      </c>
      <c r="Z41" s="1334">
        <f>IF(ISERROR(VLOOKUP(VLOOKUP($A41, 'E4 TB Allocation Details'!$A$18:$L$217, MATCH("Demand ID", 'E4 TB Allocation Details'!$A$18:$L$18, 0),FALSE), 'E2 Allocators'!$B$15:$W$361, MATCH('O5 Details by Class &amp; Accounts'!Z$18, 'E2 Allocators'!$B$15:$W$15, 0),FALSE)*$F41), 0, VLOOKUP(VLOOKUP($A41, 'E4 TB Allocation Details'!$A$18:$L$217, MATCH("Demand ID", 'E4 TB Allocation Details'!$A$18:$L$18, 0),FALSE), 'E2 Allocators'!$B$15:$W$361, MATCH('O5 Details by Class &amp; Accounts'!Z$18, 'E2 Allocators'!$B$15:$W$15, 0),FALSE)*$F41)</f>
        <v>0</v>
      </c>
      <c r="AA41" s="1334">
        <f>IF(ISERROR(VLOOKUP(VLOOKUP($A41, 'E4 TB Allocation Details'!$A$18:$L$217, MATCH("Demand ID", 'E4 TB Allocation Details'!$A$18:$L$18, 0),FALSE), 'E2 Allocators'!$B$15:$W$361, MATCH('O5 Details by Class &amp; Accounts'!AA$18, 'E2 Allocators'!$B$15:$W$15, 0),FALSE)*$F41), 0, VLOOKUP(VLOOKUP($A41, 'E4 TB Allocation Details'!$A$18:$L$217, MATCH("Demand ID", 'E4 TB Allocation Details'!$A$18:$L$18, 0),FALSE), 'E2 Allocators'!$B$15:$W$361, MATCH('O5 Details by Class &amp; Accounts'!AA$18, 'E2 Allocators'!$B$15:$W$15, 0),FALSE)*$F41)</f>
        <v>0</v>
      </c>
      <c r="AB41" s="1334">
        <f>IF(ISERROR(VLOOKUP(VLOOKUP($A41, 'E4 TB Allocation Details'!$A$18:$L$217, MATCH("Demand ID", 'E4 TB Allocation Details'!$A$18:$L$18, 0),FALSE), 'E2 Allocators'!$B$15:$W$361, MATCH('O5 Details by Class &amp; Accounts'!AB$18, 'E2 Allocators'!$B$15:$W$15, 0),FALSE)*$F41), 0, VLOOKUP(VLOOKUP($A41, 'E4 TB Allocation Details'!$A$18:$L$217, MATCH("Demand ID", 'E4 TB Allocation Details'!$A$18:$L$18, 0),FALSE), 'E2 Allocators'!$B$15:$W$361, MATCH('O5 Details by Class &amp; Accounts'!AB$18, 'E2 Allocators'!$B$15:$W$15, 0),FALSE)*$F41)</f>
        <v>0</v>
      </c>
      <c r="AC41" s="1334">
        <f t="shared" si="1"/>
        <v>0</v>
      </c>
      <c r="AD41" s="1334">
        <f>IF(ISERROR(VLOOKUP(VLOOKUP($A41, 'E4 TB Allocation Details'!$A$18:$L$217, MATCH("Customer ID", 'E4 TB Allocation Details'!$A$18:$L$18, 0),FALSE), 'E2 Allocators'!$B$15:$W$361, MATCH('O5 Details by Class &amp; Accounts'!AD$18, 'E2 Allocators'!$B$15:$W$15, 0),FALSE)*$G41), 0, VLOOKUP(VLOOKUP($A41, 'E4 TB Allocation Details'!$A$18:$L$217, MATCH("Customer ID", 'E4 TB Allocation Details'!$A$18:$L$18, 0),FALSE), 'E2 Allocators'!$B$15:$W$361, MATCH('O5 Details by Class &amp; Accounts'!AD$18, 'E2 Allocators'!$B$15:$W$15, 0),FALSE)*$G41)</f>
        <v>0</v>
      </c>
      <c r="AE41" s="1334">
        <f>IF(ISERROR(VLOOKUP(VLOOKUP($A41, 'E4 TB Allocation Details'!$A$18:$L$217, MATCH("Customer ID", 'E4 TB Allocation Details'!$A$18:$L$18, 0),FALSE), 'E2 Allocators'!$B$15:$W$361, MATCH('O5 Details by Class &amp; Accounts'!AE$18, 'E2 Allocators'!$B$15:$W$15, 0),FALSE)*$G41), 0, VLOOKUP(VLOOKUP($A41, 'E4 TB Allocation Details'!$A$18:$L$217, MATCH("Customer ID", 'E4 TB Allocation Details'!$A$18:$L$18, 0),FALSE), 'E2 Allocators'!$B$15:$W$361, MATCH('O5 Details by Class &amp; Accounts'!AE$18, 'E2 Allocators'!$B$15:$W$15, 0),FALSE)*$G41)</f>
        <v>0</v>
      </c>
      <c r="AF41" s="1334">
        <f>IF(ISERROR(VLOOKUP(VLOOKUP($A41, 'E4 TB Allocation Details'!$A$18:$L$217, MATCH("Customer ID", 'E4 TB Allocation Details'!$A$18:$L$18, 0),FALSE), 'E2 Allocators'!$B$15:$W$361, MATCH('O5 Details by Class &amp; Accounts'!AF$18, 'E2 Allocators'!$B$15:$W$15, 0),FALSE)*$G41), 0, VLOOKUP(VLOOKUP($A41, 'E4 TB Allocation Details'!$A$18:$L$217, MATCH("Customer ID", 'E4 TB Allocation Details'!$A$18:$L$18, 0),FALSE), 'E2 Allocators'!$B$15:$W$361, MATCH('O5 Details by Class &amp; Accounts'!AF$18, 'E2 Allocators'!$B$15:$W$15, 0),FALSE)*$G41)</f>
        <v>0</v>
      </c>
      <c r="AG41" s="1334">
        <f>IF(ISERROR(VLOOKUP(VLOOKUP($A41, 'E4 TB Allocation Details'!$A$18:$L$217, MATCH("Customer ID", 'E4 TB Allocation Details'!$A$18:$L$18, 0),FALSE), 'E2 Allocators'!$B$15:$W$361, MATCH('O5 Details by Class &amp; Accounts'!AG$18, 'E2 Allocators'!$B$15:$W$15, 0),FALSE)*$G41), 0, VLOOKUP(VLOOKUP($A41, 'E4 TB Allocation Details'!$A$18:$L$217, MATCH("Customer ID", 'E4 TB Allocation Details'!$A$18:$L$18, 0),FALSE), 'E2 Allocators'!$B$15:$W$361, MATCH('O5 Details by Class &amp; Accounts'!AG$18, 'E2 Allocators'!$B$15:$W$15, 0),FALSE)*$G41)</f>
        <v>0</v>
      </c>
      <c r="AH41" s="1334">
        <f>IF(ISERROR(VLOOKUP(VLOOKUP($A41, 'E4 TB Allocation Details'!$A$18:$L$217, MATCH("Customer ID", 'E4 TB Allocation Details'!$A$18:$L$18, 0),FALSE), 'E2 Allocators'!$B$15:$W$361, MATCH('O5 Details by Class &amp; Accounts'!AH$18, 'E2 Allocators'!$B$15:$W$15, 0),FALSE)*$G41), 0, VLOOKUP(VLOOKUP($A41, 'E4 TB Allocation Details'!$A$18:$L$217, MATCH("Customer ID", 'E4 TB Allocation Details'!$A$18:$L$18, 0),FALSE), 'E2 Allocators'!$B$15:$W$361, MATCH('O5 Details by Class &amp; Accounts'!AH$18, 'E2 Allocators'!$B$15:$W$15, 0),FALSE)*$G41)</f>
        <v>0</v>
      </c>
      <c r="AI41" s="1334">
        <f>IF(ISERROR(VLOOKUP(VLOOKUP($A41, 'E4 TB Allocation Details'!$A$18:$L$217, MATCH("Customer ID", 'E4 TB Allocation Details'!$A$18:$L$18, 0),FALSE), 'E2 Allocators'!$B$15:$W$361, MATCH('O5 Details by Class &amp; Accounts'!AI$18, 'E2 Allocators'!$B$15:$W$15, 0),FALSE)*$G41), 0, VLOOKUP(VLOOKUP($A41, 'E4 TB Allocation Details'!$A$18:$L$217, MATCH("Customer ID", 'E4 TB Allocation Details'!$A$18:$L$18, 0),FALSE), 'E2 Allocators'!$B$15:$W$361, MATCH('O5 Details by Class &amp; Accounts'!AI$18, 'E2 Allocators'!$B$15:$W$15, 0),FALSE)*$G41)</f>
        <v>0</v>
      </c>
      <c r="AJ41" s="1334">
        <f>IF(ISERROR(VLOOKUP(VLOOKUP($A41, 'E4 TB Allocation Details'!$A$18:$L$217, MATCH("Customer ID", 'E4 TB Allocation Details'!$A$18:$L$18, 0),FALSE), 'E2 Allocators'!$B$15:$W$361, MATCH('O5 Details by Class &amp; Accounts'!AJ$18, 'E2 Allocators'!$B$15:$W$15, 0),FALSE)*$G41), 0, VLOOKUP(VLOOKUP($A41, 'E4 TB Allocation Details'!$A$18:$L$217, MATCH("Customer ID", 'E4 TB Allocation Details'!$A$18:$L$18, 0),FALSE), 'E2 Allocators'!$B$15:$W$361, MATCH('O5 Details by Class &amp; Accounts'!AJ$18, 'E2 Allocators'!$B$15:$W$15, 0),FALSE)*$G41)</f>
        <v>0</v>
      </c>
      <c r="AK41" s="1334">
        <f>IF(ISERROR(VLOOKUP(VLOOKUP($A41, 'E4 TB Allocation Details'!$A$18:$L$217, MATCH("Customer ID", 'E4 TB Allocation Details'!$A$18:$L$18, 0),FALSE), 'E2 Allocators'!$B$15:$W$361, MATCH('O5 Details by Class &amp; Accounts'!AK$18, 'E2 Allocators'!$B$15:$W$15, 0),FALSE)*$G41), 0, VLOOKUP(VLOOKUP($A41, 'E4 TB Allocation Details'!$A$18:$L$217, MATCH("Customer ID", 'E4 TB Allocation Details'!$A$18:$L$18, 0),FALSE), 'E2 Allocators'!$B$15:$W$361, MATCH('O5 Details by Class &amp; Accounts'!AK$18, 'E2 Allocators'!$B$15:$W$15, 0),FALSE)*$G41)</f>
        <v>0</v>
      </c>
      <c r="AL41" s="1334">
        <f>IF(ISERROR(VLOOKUP(VLOOKUP($A41, 'E4 TB Allocation Details'!$A$18:$L$217, MATCH("Customer ID", 'E4 TB Allocation Details'!$A$18:$L$18, 0),FALSE), 'E2 Allocators'!$B$15:$W$361, MATCH('O5 Details by Class &amp; Accounts'!AL$18, 'E2 Allocators'!$B$15:$W$15, 0),FALSE)*$G41), 0, VLOOKUP(VLOOKUP($A41, 'E4 TB Allocation Details'!$A$18:$L$217, MATCH("Customer ID", 'E4 TB Allocation Details'!$A$18:$L$18, 0),FALSE), 'E2 Allocators'!$B$15:$W$361, MATCH('O5 Details by Class &amp; Accounts'!AL$18, 'E2 Allocators'!$B$15:$W$15, 0),FALSE)*$G41)</f>
        <v>0</v>
      </c>
      <c r="AM41" s="1334">
        <f>IF(ISERROR(VLOOKUP(VLOOKUP($A41, 'E4 TB Allocation Details'!$A$18:$L$217, MATCH("Customer ID", 'E4 TB Allocation Details'!$A$18:$L$18, 0),FALSE), 'E2 Allocators'!$B$15:$W$361, MATCH('O5 Details by Class &amp; Accounts'!AM$18, 'E2 Allocators'!$B$15:$W$15, 0),FALSE)*$G41), 0, VLOOKUP(VLOOKUP($A41, 'E4 TB Allocation Details'!$A$18:$L$217, MATCH("Customer ID", 'E4 TB Allocation Details'!$A$18:$L$18, 0),FALSE), 'E2 Allocators'!$B$15:$W$361, MATCH('O5 Details by Class &amp; Accounts'!AM$18, 'E2 Allocators'!$B$15:$W$15, 0),FALSE)*$G41)</f>
        <v>0</v>
      </c>
      <c r="AN41" s="1334">
        <f>IF(ISERROR(VLOOKUP(VLOOKUP($A41, 'E4 TB Allocation Details'!$A$18:$L$217, MATCH("Customer ID", 'E4 TB Allocation Details'!$A$18:$L$18, 0),FALSE), 'E2 Allocators'!$B$15:$W$361, MATCH('O5 Details by Class &amp; Accounts'!AN$18, 'E2 Allocators'!$B$15:$W$15, 0),FALSE)*$G41), 0, VLOOKUP(VLOOKUP($A41, 'E4 TB Allocation Details'!$A$18:$L$217, MATCH("Customer ID", 'E4 TB Allocation Details'!$A$18:$L$18, 0),FALSE), 'E2 Allocators'!$B$15:$W$361, MATCH('O5 Details by Class &amp; Accounts'!AN$18, 'E2 Allocators'!$B$15:$W$15, 0),FALSE)*$G41)</f>
        <v>0</v>
      </c>
      <c r="AO41" s="1334">
        <f>IF(ISERROR(VLOOKUP(VLOOKUP($A41, 'E4 TB Allocation Details'!$A$18:$L$217, MATCH("Customer ID", 'E4 TB Allocation Details'!$A$18:$L$18, 0),FALSE), 'E2 Allocators'!$B$15:$W$361, MATCH('O5 Details by Class &amp; Accounts'!AO$18, 'E2 Allocators'!$B$15:$W$15, 0),FALSE)*$G41), 0, VLOOKUP(VLOOKUP($A41, 'E4 TB Allocation Details'!$A$18:$L$217, MATCH("Customer ID", 'E4 TB Allocation Details'!$A$18:$L$18, 0),FALSE), 'E2 Allocators'!$B$15:$W$361, MATCH('O5 Details by Class &amp; Accounts'!AO$18, 'E2 Allocators'!$B$15:$W$15, 0),FALSE)*$G41)</f>
        <v>0</v>
      </c>
      <c r="AP41" s="1334">
        <f>IF(ISERROR(VLOOKUP(VLOOKUP($A41, 'E4 TB Allocation Details'!$A$18:$L$217, MATCH("Customer ID", 'E4 TB Allocation Details'!$A$18:$L$18, 0),FALSE), 'E2 Allocators'!$B$15:$W$361, MATCH('O5 Details by Class &amp; Accounts'!AP$18, 'E2 Allocators'!$B$15:$W$15, 0),FALSE)*$G41), 0, VLOOKUP(VLOOKUP($A41, 'E4 TB Allocation Details'!$A$18:$L$217, MATCH("Customer ID", 'E4 TB Allocation Details'!$A$18:$L$18, 0),FALSE), 'E2 Allocators'!$B$15:$W$361, MATCH('O5 Details by Class &amp; Accounts'!AP$18, 'E2 Allocators'!$B$15:$W$15, 0),FALSE)*$G41)</f>
        <v>0</v>
      </c>
      <c r="AQ41" s="1334">
        <f>IF(ISERROR(VLOOKUP(VLOOKUP($A41, 'E4 TB Allocation Details'!$A$18:$L$217, MATCH("Customer ID", 'E4 TB Allocation Details'!$A$18:$L$18, 0),FALSE), 'E2 Allocators'!$B$15:$W$361, MATCH('O5 Details by Class &amp; Accounts'!AQ$18, 'E2 Allocators'!$B$15:$W$15, 0),FALSE)*$G41), 0, VLOOKUP(VLOOKUP($A41, 'E4 TB Allocation Details'!$A$18:$L$217, MATCH("Customer ID", 'E4 TB Allocation Details'!$A$18:$L$18, 0),FALSE), 'E2 Allocators'!$B$15:$W$361, MATCH('O5 Details by Class &amp; Accounts'!AQ$18, 'E2 Allocators'!$B$15:$W$15, 0),FALSE)*$G41)</f>
        <v>0</v>
      </c>
      <c r="AR41" s="1334">
        <f>IF(ISERROR(VLOOKUP(VLOOKUP($A41, 'E4 TB Allocation Details'!$A$18:$L$217, MATCH("Customer ID", 'E4 TB Allocation Details'!$A$18:$L$18, 0),FALSE), 'E2 Allocators'!$B$15:$W$361, MATCH('O5 Details by Class &amp; Accounts'!AR$18, 'E2 Allocators'!$B$15:$W$15, 0),FALSE)*$G41), 0, VLOOKUP(VLOOKUP($A41, 'E4 TB Allocation Details'!$A$18:$L$217, MATCH("Customer ID", 'E4 TB Allocation Details'!$A$18:$L$18, 0),FALSE), 'E2 Allocators'!$B$15:$W$361, MATCH('O5 Details by Class &amp; Accounts'!AR$18, 'E2 Allocators'!$B$15:$W$15, 0),FALSE)*$G41)</f>
        <v>0</v>
      </c>
      <c r="AS41" s="1334">
        <f>IF(ISERROR(VLOOKUP(VLOOKUP($A41, 'E4 TB Allocation Details'!$A$18:$L$217, MATCH("Customer ID", 'E4 TB Allocation Details'!$A$18:$L$18, 0),FALSE), 'E2 Allocators'!$B$15:$W$361, MATCH('O5 Details by Class &amp; Accounts'!AS$18, 'E2 Allocators'!$B$15:$W$15, 0),FALSE)*$G41), 0, VLOOKUP(VLOOKUP($A41, 'E4 TB Allocation Details'!$A$18:$L$217, MATCH("Customer ID", 'E4 TB Allocation Details'!$A$18:$L$18, 0),FALSE), 'E2 Allocators'!$B$15:$W$361, MATCH('O5 Details by Class &amp; Accounts'!AS$18, 'E2 Allocators'!$B$15:$W$15, 0),FALSE)*$G41)</f>
        <v>0</v>
      </c>
      <c r="AT41" s="1334">
        <f>IF(ISERROR(VLOOKUP(VLOOKUP($A41, 'E4 TB Allocation Details'!$A$18:$L$217, MATCH("Customer ID", 'E4 TB Allocation Details'!$A$18:$L$18, 0),FALSE), 'E2 Allocators'!$B$15:$W$361, MATCH('O5 Details by Class &amp; Accounts'!AT$18, 'E2 Allocators'!$B$15:$W$15, 0),FALSE)*$G41), 0, VLOOKUP(VLOOKUP($A41, 'E4 TB Allocation Details'!$A$18:$L$217, MATCH("Customer ID", 'E4 TB Allocation Details'!$A$18:$L$18, 0),FALSE), 'E2 Allocators'!$B$15:$W$361, MATCH('O5 Details by Class &amp; Accounts'!AT$18, 'E2 Allocators'!$B$15:$W$15, 0),FALSE)*$G41)</f>
        <v>0</v>
      </c>
      <c r="AU41" s="1334">
        <f>IF(ISERROR(VLOOKUP(VLOOKUP($A41, 'E4 TB Allocation Details'!$A$18:$L$217, MATCH("Customer ID", 'E4 TB Allocation Details'!$A$18:$L$18, 0),FALSE), 'E2 Allocators'!$B$15:$W$361, MATCH('O5 Details by Class &amp; Accounts'!AU$18, 'E2 Allocators'!$B$15:$W$15, 0),FALSE)*$G41), 0, VLOOKUP(VLOOKUP($A41, 'E4 TB Allocation Details'!$A$18:$L$217, MATCH("Customer ID", 'E4 TB Allocation Details'!$A$18:$L$18, 0),FALSE), 'E2 Allocators'!$B$15:$W$361, MATCH('O5 Details by Class &amp; Accounts'!AU$18, 'E2 Allocators'!$B$15:$W$15, 0),FALSE)*$G41)</f>
        <v>0</v>
      </c>
      <c r="AV41" s="1334">
        <f>IF(ISERROR(VLOOKUP(VLOOKUP($A41, 'E4 TB Allocation Details'!$A$18:$L$217, MATCH("Customer ID", 'E4 TB Allocation Details'!$A$18:$L$18, 0),FALSE), 'E2 Allocators'!$B$15:$W$361, MATCH('O5 Details by Class &amp; Accounts'!AV$18, 'E2 Allocators'!$B$15:$W$15, 0),FALSE)*$G41), 0, VLOOKUP(VLOOKUP($A41, 'E4 TB Allocation Details'!$A$18:$L$217, MATCH("Customer ID", 'E4 TB Allocation Details'!$A$18:$L$18, 0),FALSE), 'E2 Allocators'!$B$15:$W$361, MATCH('O5 Details by Class &amp; Accounts'!AV$18, 'E2 Allocators'!$B$15:$W$15, 0),FALSE)*$G41)</f>
        <v>0</v>
      </c>
      <c r="AW41" s="1334">
        <f>IF(ISERROR(VLOOKUP(VLOOKUP($A41, 'E4 TB Allocation Details'!$A$18:$L$217, MATCH("Customer ID", 'E4 TB Allocation Details'!$A$18:$L$18, 0),FALSE), 'E2 Allocators'!$B$15:$W$361, MATCH('O5 Details by Class &amp; Accounts'!AW$18, 'E2 Allocators'!$B$15:$W$15, 0),FALSE)*$G41), 0, VLOOKUP(VLOOKUP($A41, 'E4 TB Allocation Details'!$A$18:$L$217, MATCH("Customer ID", 'E4 TB Allocation Details'!$A$18:$L$18, 0),FALSE), 'E2 Allocators'!$B$15:$W$361, MATCH('O5 Details by Class &amp; Accounts'!AW$18, 'E2 Allocators'!$B$15:$W$15, 0),FALSE)*$G41)</f>
        <v>0</v>
      </c>
      <c r="AX41" s="1334">
        <f t="shared" si="2"/>
        <v>0</v>
      </c>
      <c r="AY41" s="1334">
        <f>IF(ISERROR(VLOOKUP(VLOOKUP($A41, 'E4 TB Allocation Details'!$A$18:$L$217, MATCH("Misc ID", 'E4 TB Allocation Details'!$A$18:$L$18, 0),FALSE), 'E2 Allocators'!$B$15:$W$361, MATCH('O5 Details by Class &amp; Accounts'!AY$18, 'E2 Allocators'!$B$15:$W$15, 0),FALSE)*$E41), 0, VLOOKUP(VLOOKUP($A41, 'E4 TB Allocation Details'!$A$18:$L$217, MATCH("Misc ID", 'E4 TB Allocation Details'!$A$18:$L$18, 0),FALSE), 'E2 Allocators'!$B$15:$W$361, MATCH('O5 Details by Class &amp; Accounts'!AY$18, 'E2 Allocators'!$B$15:$W$15, 0),FALSE)*$E41)</f>
        <v>0</v>
      </c>
      <c r="AZ41" s="1334">
        <f>IF(ISERROR(VLOOKUP(VLOOKUP($A41, 'E4 TB Allocation Details'!$A$18:$L$217, MATCH("Misc ID", 'E4 TB Allocation Details'!$A$18:$L$18, 0),FALSE), 'E2 Allocators'!$B$15:$W$361, MATCH('O5 Details by Class &amp; Accounts'!AZ$18, 'E2 Allocators'!$B$15:$W$15, 0),FALSE)*$E41), 0, VLOOKUP(VLOOKUP($A41, 'E4 TB Allocation Details'!$A$18:$L$217, MATCH("Misc ID", 'E4 TB Allocation Details'!$A$18:$L$18, 0),FALSE), 'E2 Allocators'!$B$15:$W$361, MATCH('O5 Details by Class &amp; Accounts'!AZ$18, 'E2 Allocators'!$B$15:$W$15, 0),FALSE)*$E41)</f>
        <v>0</v>
      </c>
      <c r="BA41" s="1334">
        <f>IF(ISERROR(VLOOKUP(VLOOKUP($A41, 'E4 TB Allocation Details'!$A$18:$L$217, MATCH("Misc ID", 'E4 TB Allocation Details'!$A$18:$L$18, 0),FALSE), 'E2 Allocators'!$B$15:$W$361, MATCH('O5 Details by Class &amp; Accounts'!BA$18, 'E2 Allocators'!$B$15:$W$15, 0),FALSE)*$E41), 0, VLOOKUP(VLOOKUP($A41, 'E4 TB Allocation Details'!$A$18:$L$217, MATCH("Misc ID", 'E4 TB Allocation Details'!$A$18:$L$18, 0),FALSE), 'E2 Allocators'!$B$15:$W$361, MATCH('O5 Details by Class &amp; Accounts'!BA$18, 'E2 Allocators'!$B$15:$W$15, 0),FALSE)*$E41)</f>
        <v>0</v>
      </c>
      <c r="BB41" s="1334">
        <f>IF(ISERROR(VLOOKUP(VLOOKUP($A41, 'E4 TB Allocation Details'!$A$18:$L$217, MATCH("Misc ID", 'E4 TB Allocation Details'!$A$18:$L$18, 0),FALSE), 'E2 Allocators'!$B$15:$W$361, MATCH('O5 Details by Class &amp; Accounts'!BB$18, 'E2 Allocators'!$B$15:$W$15, 0),FALSE)*$E41), 0, VLOOKUP(VLOOKUP($A41, 'E4 TB Allocation Details'!$A$18:$L$217, MATCH("Misc ID", 'E4 TB Allocation Details'!$A$18:$L$18, 0),FALSE), 'E2 Allocators'!$B$15:$W$361, MATCH('O5 Details by Class &amp; Accounts'!BB$18, 'E2 Allocators'!$B$15:$W$15, 0),FALSE)*$E41)</f>
        <v>0</v>
      </c>
      <c r="BC41" s="1334">
        <f>IF(ISERROR(VLOOKUP(VLOOKUP($A41, 'E4 TB Allocation Details'!$A$18:$L$217, MATCH("Misc ID", 'E4 TB Allocation Details'!$A$18:$L$18, 0),FALSE), 'E2 Allocators'!$B$15:$W$361, MATCH('O5 Details by Class &amp; Accounts'!BC$18, 'E2 Allocators'!$B$15:$W$15, 0),FALSE)*$E41), 0, VLOOKUP(VLOOKUP($A41, 'E4 TB Allocation Details'!$A$18:$L$217, MATCH("Misc ID", 'E4 TB Allocation Details'!$A$18:$L$18, 0),FALSE), 'E2 Allocators'!$B$15:$W$361, MATCH('O5 Details by Class &amp; Accounts'!BC$18, 'E2 Allocators'!$B$15:$W$15, 0),FALSE)*$E41)</f>
        <v>0</v>
      </c>
      <c r="BD41" s="1334">
        <f>IF(ISERROR(VLOOKUP(VLOOKUP($A41, 'E4 TB Allocation Details'!$A$18:$L$217, MATCH("Misc ID", 'E4 TB Allocation Details'!$A$18:$L$18, 0),FALSE), 'E2 Allocators'!$B$15:$W$361, MATCH('O5 Details by Class &amp; Accounts'!BD$18, 'E2 Allocators'!$B$15:$W$15, 0),FALSE)*$E41), 0, VLOOKUP(VLOOKUP($A41, 'E4 TB Allocation Details'!$A$18:$L$217, MATCH("Misc ID", 'E4 TB Allocation Details'!$A$18:$L$18, 0),FALSE), 'E2 Allocators'!$B$15:$W$361, MATCH('O5 Details by Class &amp; Accounts'!BD$18, 'E2 Allocators'!$B$15:$W$15, 0),FALSE)*$E41)</f>
        <v>0</v>
      </c>
      <c r="BE41" s="1334">
        <f>IF(ISERROR(VLOOKUP(VLOOKUP($A41, 'E4 TB Allocation Details'!$A$18:$L$217, MATCH("Misc ID", 'E4 TB Allocation Details'!$A$18:$L$18, 0),FALSE), 'E2 Allocators'!$B$15:$W$361, MATCH('O5 Details by Class &amp; Accounts'!BE$18, 'E2 Allocators'!$B$15:$W$15, 0),FALSE)*$E41), 0, VLOOKUP(VLOOKUP($A41, 'E4 TB Allocation Details'!$A$18:$L$217, MATCH("Misc ID", 'E4 TB Allocation Details'!$A$18:$L$18, 0),FALSE), 'E2 Allocators'!$B$15:$W$361, MATCH('O5 Details by Class &amp; Accounts'!BE$18, 'E2 Allocators'!$B$15:$W$15, 0),FALSE)*$E41)</f>
        <v>0</v>
      </c>
      <c r="BF41" s="1334">
        <f>IF(ISERROR(VLOOKUP(VLOOKUP($A41, 'E4 TB Allocation Details'!$A$18:$L$217, MATCH("Misc ID", 'E4 TB Allocation Details'!$A$18:$L$18, 0),FALSE), 'E2 Allocators'!$B$15:$W$361, MATCH('O5 Details by Class &amp; Accounts'!BF$18, 'E2 Allocators'!$B$15:$W$15, 0),FALSE)*$E41), 0, VLOOKUP(VLOOKUP($A41, 'E4 TB Allocation Details'!$A$18:$L$217, MATCH("Misc ID", 'E4 TB Allocation Details'!$A$18:$L$18, 0),FALSE), 'E2 Allocators'!$B$15:$W$361, MATCH('O5 Details by Class &amp; Accounts'!BF$18, 'E2 Allocators'!$B$15:$W$15, 0),FALSE)*$E41)</f>
        <v>0</v>
      </c>
      <c r="BG41" s="1334">
        <f>IF(ISERROR(VLOOKUP(VLOOKUP($A41, 'E4 TB Allocation Details'!$A$18:$L$217, MATCH("Misc ID", 'E4 TB Allocation Details'!$A$18:$L$18, 0),FALSE), 'E2 Allocators'!$B$15:$W$361, MATCH('O5 Details by Class &amp; Accounts'!BG$18, 'E2 Allocators'!$B$15:$W$15, 0),FALSE)*$E41), 0, VLOOKUP(VLOOKUP($A41, 'E4 TB Allocation Details'!$A$18:$L$217, MATCH("Misc ID", 'E4 TB Allocation Details'!$A$18:$L$18, 0),FALSE), 'E2 Allocators'!$B$15:$W$361, MATCH('O5 Details by Class &amp; Accounts'!BG$18, 'E2 Allocators'!$B$15:$W$15, 0),FALSE)*$E41)</f>
        <v>0</v>
      </c>
      <c r="BH41" s="1334">
        <f>IF(ISERROR(VLOOKUP(VLOOKUP($A41, 'E4 TB Allocation Details'!$A$18:$L$217, MATCH("Misc ID", 'E4 TB Allocation Details'!$A$18:$L$18, 0),FALSE), 'E2 Allocators'!$B$15:$W$361, MATCH('O5 Details by Class &amp; Accounts'!BH$18, 'E2 Allocators'!$B$15:$W$15, 0),FALSE)*$E41), 0, VLOOKUP(VLOOKUP($A41, 'E4 TB Allocation Details'!$A$18:$L$217, MATCH("Misc ID", 'E4 TB Allocation Details'!$A$18:$L$18, 0),FALSE), 'E2 Allocators'!$B$15:$W$361, MATCH('O5 Details by Class &amp; Accounts'!BH$18, 'E2 Allocators'!$B$15:$W$15, 0),FALSE)*$E41)</f>
        <v>0</v>
      </c>
      <c r="BI41" s="1334">
        <f>IF(ISERROR(VLOOKUP(VLOOKUP($A41, 'E4 TB Allocation Details'!$A$18:$L$217, MATCH("Misc ID", 'E4 TB Allocation Details'!$A$18:$L$18, 0),FALSE), 'E2 Allocators'!$B$15:$W$361, MATCH('O5 Details by Class &amp; Accounts'!BI$18, 'E2 Allocators'!$B$15:$W$15, 0),FALSE)*$E41), 0, VLOOKUP(VLOOKUP($A41, 'E4 TB Allocation Details'!$A$18:$L$217, MATCH("Misc ID", 'E4 TB Allocation Details'!$A$18:$L$18, 0),FALSE), 'E2 Allocators'!$B$15:$W$361, MATCH('O5 Details by Class &amp; Accounts'!BI$18, 'E2 Allocators'!$B$15:$W$15, 0),FALSE)*$E41)</f>
        <v>0</v>
      </c>
      <c r="BJ41" s="1334">
        <f>IF(ISERROR(VLOOKUP(VLOOKUP($A41, 'E4 TB Allocation Details'!$A$18:$L$217, MATCH("Misc ID", 'E4 TB Allocation Details'!$A$18:$L$18, 0),FALSE), 'E2 Allocators'!$B$15:$W$361, MATCH('O5 Details by Class &amp; Accounts'!BJ$18, 'E2 Allocators'!$B$15:$W$15, 0),FALSE)*$E41), 0, VLOOKUP(VLOOKUP($A41, 'E4 TB Allocation Details'!$A$18:$L$217, MATCH("Misc ID", 'E4 TB Allocation Details'!$A$18:$L$18, 0),FALSE), 'E2 Allocators'!$B$15:$W$361, MATCH('O5 Details by Class &amp; Accounts'!BJ$18, 'E2 Allocators'!$B$15:$W$15, 0),FALSE)*$E41)</f>
        <v>0</v>
      </c>
      <c r="BK41" s="1334">
        <f>IF(ISERROR(VLOOKUP(VLOOKUP($A41, 'E4 TB Allocation Details'!$A$18:$L$217, MATCH("Misc ID", 'E4 TB Allocation Details'!$A$18:$L$18, 0),FALSE), 'E2 Allocators'!$B$15:$W$361, MATCH('O5 Details by Class &amp; Accounts'!BK$18, 'E2 Allocators'!$B$15:$W$15, 0),FALSE)*$E41), 0, VLOOKUP(VLOOKUP($A41, 'E4 TB Allocation Details'!$A$18:$L$217, MATCH("Misc ID", 'E4 TB Allocation Details'!$A$18:$L$18, 0),FALSE), 'E2 Allocators'!$B$15:$W$361, MATCH('O5 Details by Class &amp; Accounts'!BK$18, 'E2 Allocators'!$B$15:$W$15, 0),FALSE)*$E41)</f>
        <v>0</v>
      </c>
      <c r="BL41" s="1334">
        <f>IF(ISERROR(VLOOKUP(VLOOKUP($A41, 'E4 TB Allocation Details'!$A$18:$L$217, MATCH("Misc ID", 'E4 TB Allocation Details'!$A$18:$L$18, 0),FALSE), 'E2 Allocators'!$B$15:$W$361, MATCH('O5 Details by Class &amp; Accounts'!BL$18, 'E2 Allocators'!$B$15:$W$15, 0),FALSE)*$E41), 0, VLOOKUP(VLOOKUP($A41, 'E4 TB Allocation Details'!$A$18:$L$217, MATCH("Misc ID", 'E4 TB Allocation Details'!$A$18:$L$18, 0),FALSE), 'E2 Allocators'!$B$15:$W$361, MATCH('O5 Details by Class &amp; Accounts'!BL$18, 'E2 Allocators'!$B$15:$W$15, 0),FALSE)*$E41)</f>
        <v>0</v>
      </c>
      <c r="BM41" s="1334">
        <f>IF(ISERROR(VLOOKUP(VLOOKUP($A41, 'E4 TB Allocation Details'!$A$18:$L$217, MATCH("Misc ID", 'E4 TB Allocation Details'!$A$18:$L$18, 0),FALSE), 'E2 Allocators'!$B$15:$W$361, MATCH('O5 Details by Class &amp; Accounts'!BM$18, 'E2 Allocators'!$B$15:$W$15, 0),FALSE)*$E41), 0, VLOOKUP(VLOOKUP($A41, 'E4 TB Allocation Details'!$A$18:$L$217, MATCH("Misc ID", 'E4 TB Allocation Details'!$A$18:$L$18, 0),FALSE), 'E2 Allocators'!$B$15:$W$361, MATCH('O5 Details by Class &amp; Accounts'!BM$18, 'E2 Allocators'!$B$15:$W$15, 0),FALSE)*$E41)</f>
        <v>0</v>
      </c>
      <c r="BN41" s="1334">
        <f>IF(ISERROR(VLOOKUP(VLOOKUP($A41, 'E4 TB Allocation Details'!$A$18:$L$217, MATCH("Misc ID", 'E4 TB Allocation Details'!$A$18:$L$18, 0),FALSE), 'E2 Allocators'!$B$15:$W$361, MATCH('O5 Details by Class &amp; Accounts'!BN$18, 'E2 Allocators'!$B$15:$W$15, 0),FALSE)*$E41), 0, VLOOKUP(VLOOKUP($A41, 'E4 TB Allocation Details'!$A$18:$L$217, MATCH("Misc ID", 'E4 TB Allocation Details'!$A$18:$L$18, 0),FALSE), 'E2 Allocators'!$B$15:$W$361, MATCH('O5 Details by Class &amp; Accounts'!BN$18, 'E2 Allocators'!$B$15:$W$15, 0),FALSE)*$E41)</f>
        <v>0</v>
      </c>
      <c r="BO41" s="1334">
        <f>IF(ISERROR(VLOOKUP(VLOOKUP($A41, 'E4 TB Allocation Details'!$A$18:$L$217, MATCH("Misc ID", 'E4 TB Allocation Details'!$A$18:$L$18, 0),FALSE), 'E2 Allocators'!$B$15:$W$361, MATCH('O5 Details by Class &amp; Accounts'!BO$18, 'E2 Allocators'!$B$15:$W$15, 0),FALSE)*$E41), 0, VLOOKUP(VLOOKUP($A41, 'E4 TB Allocation Details'!$A$18:$L$217, MATCH("Misc ID", 'E4 TB Allocation Details'!$A$18:$L$18, 0),FALSE), 'E2 Allocators'!$B$15:$W$361, MATCH('O5 Details by Class &amp; Accounts'!BO$18, 'E2 Allocators'!$B$15:$W$15, 0),FALSE)*$E41)</f>
        <v>0</v>
      </c>
      <c r="BP41" s="1334">
        <f>IF(ISERROR(VLOOKUP(VLOOKUP($A41, 'E4 TB Allocation Details'!$A$18:$L$217, MATCH("Misc ID", 'E4 TB Allocation Details'!$A$18:$L$18, 0),FALSE), 'E2 Allocators'!$B$15:$W$361, MATCH('O5 Details by Class &amp; Accounts'!BP$18, 'E2 Allocators'!$B$15:$W$15, 0),FALSE)*$E41), 0, VLOOKUP(VLOOKUP($A41, 'E4 TB Allocation Details'!$A$18:$L$217, MATCH("Misc ID", 'E4 TB Allocation Details'!$A$18:$L$18, 0),FALSE), 'E2 Allocators'!$B$15:$W$361, MATCH('O5 Details by Class &amp; Accounts'!BP$18, 'E2 Allocators'!$B$15:$W$15, 0),FALSE)*$E41)</f>
        <v>0</v>
      </c>
      <c r="BQ41" s="1334">
        <f>IF(ISERROR(VLOOKUP(VLOOKUP($A41, 'E4 TB Allocation Details'!$A$18:$L$217, MATCH("Misc ID", 'E4 TB Allocation Details'!$A$18:$L$18, 0),FALSE), 'E2 Allocators'!$B$15:$W$361, MATCH('O5 Details by Class &amp; Accounts'!BQ$18, 'E2 Allocators'!$B$15:$W$15, 0),FALSE)*$E41), 0, VLOOKUP(VLOOKUP($A41, 'E4 TB Allocation Details'!$A$18:$L$217, MATCH("Misc ID", 'E4 TB Allocation Details'!$A$18:$L$18, 0),FALSE), 'E2 Allocators'!$B$15:$W$361, MATCH('O5 Details by Class &amp; Accounts'!BQ$18, 'E2 Allocators'!$B$15:$W$15, 0),FALSE)*$E41)</f>
        <v>0</v>
      </c>
      <c r="BR41" s="1334">
        <f>IF(ISERROR(VLOOKUP(VLOOKUP($A41, 'E4 TB Allocation Details'!$A$18:$L$217, MATCH("Misc ID", 'E4 TB Allocation Details'!$A$18:$L$18, 0),FALSE), 'E2 Allocators'!$B$15:$W$361, MATCH('O5 Details by Class &amp; Accounts'!BR$18, 'E2 Allocators'!$B$15:$W$15, 0),FALSE)*$E41), 0, VLOOKUP(VLOOKUP($A41, 'E4 TB Allocation Details'!$A$18:$L$217, MATCH("Misc ID", 'E4 TB Allocation Details'!$A$18:$L$18, 0),FALSE), 'E2 Allocators'!$B$15:$W$361, MATCH('O5 Details by Class &amp; Accounts'!BR$18, 'E2 Allocators'!$B$15:$W$15, 0),FALSE)*$E41)</f>
        <v>0</v>
      </c>
      <c r="BS41" s="1334">
        <f t="shared" si="3"/>
        <v>0</v>
      </c>
      <c r="BT41" s="1334">
        <f>IF(ISERROR(VLOOKUP(VLOOKUP($A41, 'E4 TB Allocation Details'!$A$18:$L$217, MATCH("A &amp; G ID", 'E4 TB Allocation Details'!$A$18:$L$18, 0),FALSE), 'E2 Allocators'!$B$15:$W$361, MATCH('O5 Details by Class &amp; Accounts'!BT$18, 'E2 Allocators'!$B$15:$W$15, 0),FALSE)*$E41), 0, VLOOKUP(VLOOKUP($A41, 'E4 TB Allocation Details'!$A$18:$L$217, MATCH("A &amp; G ID", 'E4 TB Allocation Details'!$A$18:$L$18, 0),FALSE), 'E2 Allocators'!$B$15:$W$361, MATCH('O5 Details by Class &amp; Accounts'!BT$18, 'E2 Allocators'!$B$15:$W$15, 0),FALSE)*$E41)</f>
        <v>0</v>
      </c>
      <c r="BU41" s="1334">
        <f>IF(ISERROR(VLOOKUP(VLOOKUP($A41, 'E4 TB Allocation Details'!$A$18:$L$217, MATCH("A &amp; G ID", 'E4 TB Allocation Details'!$A$18:$L$18, 0),FALSE), 'E2 Allocators'!$B$15:$W$361, MATCH('O5 Details by Class &amp; Accounts'!BU$18, 'E2 Allocators'!$B$15:$W$15, 0),FALSE)*$E41), 0, VLOOKUP(VLOOKUP($A41, 'E4 TB Allocation Details'!$A$18:$L$217, MATCH("A &amp; G ID", 'E4 TB Allocation Details'!$A$18:$L$18, 0),FALSE), 'E2 Allocators'!$B$15:$W$361, MATCH('O5 Details by Class &amp; Accounts'!BU$18, 'E2 Allocators'!$B$15:$W$15, 0),FALSE)*$E41)</f>
        <v>0</v>
      </c>
      <c r="BV41" s="1334">
        <f>IF(ISERROR(VLOOKUP(VLOOKUP($A41, 'E4 TB Allocation Details'!$A$18:$L$217, MATCH("A &amp; G ID", 'E4 TB Allocation Details'!$A$18:$L$18, 0),FALSE), 'E2 Allocators'!$B$15:$W$361, MATCH('O5 Details by Class &amp; Accounts'!BV$18, 'E2 Allocators'!$B$15:$W$15, 0),FALSE)*$E41), 0, VLOOKUP(VLOOKUP($A41, 'E4 TB Allocation Details'!$A$18:$L$217, MATCH("A &amp; G ID", 'E4 TB Allocation Details'!$A$18:$L$18, 0),FALSE), 'E2 Allocators'!$B$15:$W$361, MATCH('O5 Details by Class &amp; Accounts'!BV$18, 'E2 Allocators'!$B$15:$W$15, 0),FALSE)*$E41)</f>
        <v>0</v>
      </c>
      <c r="BW41" s="1334">
        <f>IF(ISERROR(VLOOKUP(VLOOKUP($A41, 'E4 TB Allocation Details'!$A$18:$L$217, MATCH("A &amp; G ID", 'E4 TB Allocation Details'!$A$18:$L$18, 0),FALSE), 'E2 Allocators'!$B$15:$W$361, MATCH('O5 Details by Class &amp; Accounts'!BW$18, 'E2 Allocators'!$B$15:$W$15, 0),FALSE)*$E41), 0, VLOOKUP(VLOOKUP($A41, 'E4 TB Allocation Details'!$A$18:$L$217, MATCH("A &amp; G ID", 'E4 TB Allocation Details'!$A$18:$L$18, 0),FALSE), 'E2 Allocators'!$B$15:$W$361, MATCH('O5 Details by Class &amp; Accounts'!BW$18, 'E2 Allocators'!$B$15:$W$15, 0),FALSE)*$E41)</f>
        <v>0</v>
      </c>
      <c r="BX41" s="1334">
        <f>IF(ISERROR(VLOOKUP(VLOOKUP($A41, 'E4 TB Allocation Details'!$A$18:$L$217, MATCH("A &amp; G ID", 'E4 TB Allocation Details'!$A$18:$L$18, 0),FALSE), 'E2 Allocators'!$B$15:$W$361, MATCH('O5 Details by Class &amp; Accounts'!BX$18, 'E2 Allocators'!$B$15:$W$15, 0),FALSE)*$E41), 0, VLOOKUP(VLOOKUP($A41, 'E4 TB Allocation Details'!$A$18:$L$217, MATCH("A &amp; G ID", 'E4 TB Allocation Details'!$A$18:$L$18, 0),FALSE), 'E2 Allocators'!$B$15:$W$361, MATCH('O5 Details by Class &amp; Accounts'!BX$18, 'E2 Allocators'!$B$15:$W$15, 0),FALSE)*$E41)</f>
        <v>0</v>
      </c>
      <c r="BY41" s="1334">
        <f>IF(ISERROR(VLOOKUP(VLOOKUP($A41, 'E4 TB Allocation Details'!$A$18:$L$217, MATCH("A &amp; G ID", 'E4 TB Allocation Details'!$A$18:$L$18, 0),FALSE), 'E2 Allocators'!$B$15:$W$361, MATCH('O5 Details by Class &amp; Accounts'!BY$18, 'E2 Allocators'!$B$15:$W$15, 0),FALSE)*$E41), 0, VLOOKUP(VLOOKUP($A41, 'E4 TB Allocation Details'!$A$18:$L$217, MATCH("A &amp; G ID", 'E4 TB Allocation Details'!$A$18:$L$18, 0),FALSE), 'E2 Allocators'!$B$15:$W$361, MATCH('O5 Details by Class &amp; Accounts'!BY$18, 'E2 Allocators'!$B$15:$W$15, 0),FALSE)*$E41)</f>
        <v>0</v>
      </c>
      <c r="BZ41" s="1334">
        <f>IF(ISERROR(VLOOKUP(VLOOKUP($A41, 'E4 TB Allocation Details'!$A$18:$L$217, MATCH("A &amp; G ID", 'E4 TB Allocation Details'!$A$18:$L$18, 0),FALSE), 'E2 Allocators'!$B$15:$W$361, MATCH('O5 Details by Class &amp; Accounts'!BZ$18, 'E2 Allocators'!$B$15:$W$15, 0),FALSE)*$E41), 0, VLOOKUP(VLOOKUP($A41, 'E4 TB Allocation Details'!$A$18:$L$217, MATCH("A &amp; G ID", 'E4 TB Allocation Details'!$A$18:$L$18, 0),FALSE), 'E2 Allocators'!$B$15:$W$361, MATCH('O5 Details by Class &amp; Accounts'!BZ$18, 'E2 Allocators'!$B$15:$W$15, 0),FALSE)*$E41)</f>
        <v>0</v>
      </c>
      <c r="CA41" s="1334">
        <f>IF(ISERROR(VLOOKUP(VLOOKUP($A41, 'E4 TB Allocation Details'!$A$18:$L$217, MATCH("A &amp; G ID", 'E4 TB Allocation Details'!$A$18:$L$18, 0),FALSE), 'E2 Allocators'!$B$15:$W$361, MATCH('O5 Details by Class &amp; Accounts'!CA$18, 'E2 Allocators'!$B$15:$W$15, 0),FALSE)*$E41), 0, VLOOKUP(VLOOKUP($A41, 'E4 TB Allocation Details'!$A$18:$L$217, MATCH("A &amp; G ID", 'E4 TB Allocation Details'!$A$18:$L$18, 0),FALSE), 'E2 Allocators'!$B$15:$W$361, MATCH('O5 Details by Class &amp; Accounts'!CA$18, 'E2 Allocators'!$B$15:$W$15, 0),FALSE)*$E41)</f>
        <v>0</v>
      </c>
      <c r="CB41" s="1334">
        <f>IF(ISERROR(VLOOKUP(VLOOKUP($A41, 'E4 TB Allocation Details'!$A$18:$L$217, MATCH("A &amp; G ID", 'E4 TB Allocation Details'!$A$18:$L$18, 0),FALSE), 'E2 Allocators'!$B$15:$W$361, MATCH('O5 Details by Class &amp; Accounts'!CB$18, 'E2 Allocators'!$B$15:$W$15, 0),FALSE)*$E41), 0, VLOOKUP(VLOOKUP($A41, 'E4 TB Allocation Details'!$A$18:$L$217, MATCH("A &amp; G ID", 'E4 TB Allocation Details'!$A$18:$L$18, 0),FALSE), 'E2 Allocators'!$B$15:$W$361, MATCH('O5 Details by Class &amp; Accounts'!CB$18, 'E2 Allocators'!$B$15:$W$15, 0),FALSE)*$E41)</f>
        <v>0</v>
      </c>
      <c r="CC41" s="1334">
        <f>IF(ISERROR(VLOOKUP(VLOOKUP($A41, 'E4 TB Allocation Details'!$A$18:$L$217, MATCH("A &amp; G ID", 'E4 TB Allocation Details'!$A$18:$L$18, 0),FALSE), 'E2 Allocators'!$B$15:$W$361, MATCH('O5 Details by Class &amp; Accounts'!CC$18, 'E2 Allocators'!$B$15:$W$15, 0),FALSE)*$E41), 0, VLOOKUP(VLOOKUP($A41, 'E4 TB Allocation Details'!$A$18:$L$217, MATCH("A &amp; G ID", 'E4 TB Allocation Details'!$A$18:$L$18, 0),FALSE), 'E2 Allocators'!$B$15:$W$361, MATCH('O5 Details by Class &amp; Accounts'!CC$18, 'E2 Allocators'!$B$15:$W$15, 0),FALSE)*$E41)</f>
        <v>0</v>
      </c>
      <c r="CD41" s="1334">
        <f>IF(ISERROR(VLOOKUP(VLOOKUP($A41, 'E4 TB Allocation Details'!$A$18:$L$217, MATCH("A &amp; G ID", 'E4 TB Allocation Details'!$A$18:$L$18, 0),FALSE), 'E2 Allocators'!$B$15:$W$361, MATCH('O5 Details by Class &amp; Accounts'!CD$18, 'E2 Allocators'!$B$15:$W$15, 0),FALSE)*$E41), 0, VLOOKUP(VLOOKUP($A41, 'E4 TB Allocation Details'!$A$18:$L$217, MATCH("A &amp; G ID", 'E4 TB Allocation Details'!$A$18:$L$18, 0),FALSE), 'E2 Allocators'!$B$15:$W$361, MATCH('O5 Details by Class &amp; Accounts'!CD$18, 'E2 Allocators'!$B$15:$W$15, 0),FALSE)*$E41)</f>
        <v>0</v>
      </c>
      <c r="CE41" s="1334">
        <f>IF(ISERROR(VLOOKUP(VLOOKUP($A41, 'E4 TB Allocation Details'!$A$18:$L$217, MATCH("A &amp; G ID", 'E4 TB Allocation Details'!$A$18:$L$18, 0),FALSE), 'E2 Allocators'!$B$15:$W$361, MATCH('O5 Details by Class &amp; Accounts'!CE$18, 'E2 Allocators'!$B$15:$W$15, 0),FALSE)*$E41), 0, VLOOKUP(VLOOKUP($A41, 'E4 TB Allocation Details'!$A$18:$L$217, MATCH("A &amp; G ID", 'E4 TB Allocation Details'!$A$18:$L$18, 0),FALSE), 'E2 Allocators'!$B$15:$W$361, MATCH('O5 Details by Class &amp; Accounts'!CE$18, 'E2 Allocators'!$B$15:$W$15, 0),FALSE)*$E41)</f>
        <v>0</v>
      </c>
      <c r="CF41" s="1334">
        <f>IF(ISERROR(VLOOKUP(VLOOKUP($A41, 'E4 TB Allocation Details'!$A$18:$L$217, MATCH("A &amp; G ID", 'E4 TB Allocation Details'!$A$18:$L$18, 0),FALSE), 'E2 Allocators'!$B$15:$W$361, MATCH('O5 Details by Class &amp; Accounts'!CF$18, 'E2 Allocators'!$B$15:$W$15, 0),FALSE)*$E41), 0, VLOOKUP(VLOOKUP($A41, 'E4 TB Allocation Details'!$A$18:$L$217, MATCH("A &amp; G ID", 'E4 TB Allocation Details'!$A$18:$L$18, 0),FALSE), 'E2 Allocators'!$B$15:$W$361, MATCH('O5 Details by Class &amp; Accounts'!CF$18, 'E2 Allocators'!$B$15:$W$15, 0),FALSE)*$E41)</f>
        <v>0</v>
      </c>
      <c r="CG41" s="1334">
        <f>IF(ISERROR(VLOOKUP(VLOOKUP($A41, 'E4 TB Allocation Details'!$A$18:$L$217, MATCH("A &amp; G ID", 'E4 TB Allocation Details'!$A$18:$L$18, 0),FALSE), 'E2 Allocators'!$B$15:$W$361, MATCH('O5 Details by Class &amp; Accounts'!CG$18, 'E2 Allocators'!$B$15:$W$15, 0),FALSE)*$E41), 0, VLOOKUP(VLOOKUP($A41, 'E4 TB Allocation Details'!$A$18:$L$217, MATCH("A &amp; G ID", 'E4 TB Allocation Details'!$A$18:$L$18, 0),FALSE), 'E2 Allocators'!$B$15:$W$361, MATCH('O5 Details by Class &amp; Accounts'!CG$18, 'E2 Allocators'!$B$15:$W$15, 0),FALSE)*$E41)</f>
        <v>0</v>
      </c>
      <c r="CH41" s="1334">
        <f>IF(ISERROR(VLOOKUP(VLOOKUP($A41, 'E4 TB Allocation Details'!$A$18:$L$217, MATCH("A &amp; G ID", 'E4 TB Allocation Details'!$A$18:$L$18, 0),FALSE), 'E2 Allocators'!$B$15:$W$361, MATCH('O5 Details by Class &amp; Accounts'!CH$18, 'E2 Allocators'!$B$15:$W$15, 0),FALSE)*$E41), 0, VLOOKUP(VLOOKUP($A41, 'E4 TB Allocation Details'!$A$18:$L$217, MATCH("A &amp; G ID", 'E4 TB Allocation Details'!$A$18:$L$18, 0),FALSE), 'E2 Allocators'!$B$15:$W$361, MATCH('O5 Details by Class &amp; Accounts'!CH$18, 'E2 Allocators'!$B$15:$W$15, 0),FALSE)*$E41)</f>
        <v>0</v>
      </c>
      <c r="CI41" s="1334">
        <f>IF(ISERROR(VLOOKUP(VLOOKUP($A41, 'E4 TB Allocation Details'!$A$18:$L$217, MATCH("A &amp; G ID", 'E4 TB Allocation Details'!$A$18:$L$18, 0),FALSE), 'E2 Allocators'!$B$15:$W$361, MATCH('O5 Details by Class &amp; Accounts'!CI$18, 'E2 Allocators'!$B$15:$W$15, 0),FALSE)*$E41), 0, VLOOKUP(VLOOKUP($A41, 'E4 TB Allocation Details'!$A$18:$L$217, MATCH("A &amp; G ID", 'E4 TB Allocation Details'!$A$18:$L$18, 0),FALSE), 'E2 Allocators'!$B$15:$W$361, MATCH('O5 Details by Class &amp; Accounts'!CI$18, 'E2 Allocators'!$B$15:$W$15, 0),FALSE)*$E41)</f>
        <v>0</v>
      </c>
      <c r="CJ41" s="1334">
        <f>IF(ISERROR(VLOOKUP(VLOOKUP($A41, 'E4 TB Allocation Details'!$A$18:$L$217, MATCH("A &amp; G ID", 'E4 TB Allocation Details'!$A$18:$L$18, 0),FALSE), 'E2 Allocators'!$B$15:$W$361, MATCH('O5 Details by Class &amp; Accounts'!CJ$18, 'E2 Allocators'!$B$15:$W$15, 0),FALSE)*$E41), 0, VLOOKUP(VLOOKUP($A41, 'E4 TB Allocation Details'!$A$18:$L$217, MATCH("A &amp; G ID", 'E4 TB Allocation Details'!$A$18:$L$18, 0),FALSE), 'E2 Allocators'!$B$15:$W$361, MATCH('O5 Details by Class &amp; Accounts'!CJ$18, 'E2 Allocators'!$B$15:$W$15, 0),FALSE)*$E41)</f>
        <v>0</v>
      </c>
      <c r="CK41" s="1334">
        <f>IF(ISERROR(VLOOKUP(VLOOKUP($A41, 'E4 TB Allocation Details'!$A$18:$L$217, MATCH("A &amp; G ID", 'E4 TB Allocation Details'!$A$18:$L$18, 0),FALSE), 'E2 Allocators'!$B$15:$W$361, MATCH('O5 Details by Class &amp; Accounts'!CK$18, 'E2 Allocators'!$B$15:$W$15, 0),FALSE)*$E41), 0, VLOOKUP(VLOOKUP($A41, 'E4 TB Allocation Details'!$A$18:$L$217, MATCH("A &amp; G ID", 'E4 TB Allocation Details'!$A$18:$L$18, 0),FALSE), 'E2 Allocators'!$B$15:$W$361, MATCH('O5 Details by Class &amp; Accounts'!CK$18, 'E2 Allocators'!$B$15:$W$15, 0),FALSE)*$E41)</f>
        <v>0</v>
      </c>
      <c r="CL41" s="1334">
        <f>IF(ISERROR(VLOOKUP(VLOOKUP($A41, 'E4 TB Allocation Details'!$A$18:$L$217, MATCH("A &amp; G ID", 'E4 TB Allocation Details'!$A$18:$L$18, 0),FALSE), 'E2 Allocators'!$B$15:$W$361, MATCH('O5 Details by Class &amp; Accounts'!CL$18, 'E2 Allocators'!$B$15:$W$15, 0),FALSE)*$E41), 0, VLOOKUP(VLOOKUP($A41, 'E4 TB Allocation Details'!$A$18:$L$217, MATCH("A &amp; G ID", 'E4 TB Allocation Details'!$A$18:$L$18, 0),FALSE), 'E2 Allocators'!$B$15:$W$361, MATCH('O5 Details by Class &amp; Accounts'!CL$18, 'E2 Allocators'!$B$15:$W$15, 0),FALSE)*$E41)</f>
        <v>0</v>
      </c>
      <c r="CM41" s="1334">
        <f>IF(ISERROR(VLOOKUP(VLOOKUP($A41, 'E4 TB Allocation Details'!$A$18:$L$217, MATCH("A &amp; G ID", 'E4 TB Allocation Details'!$A$18:$L$18, 0),FALSE), 'E2 Allocators'!$B$15:$W$361, MATCH('O5 Details by Class &amp; Accounts'!CM$18, 'E2 Allocators'!$B$15:$W$15, 0),FALSE)*$E41), 0, VLOOKUP(VLOOKUP($A41, 'E4 TB Allocation Details'!$A$18:$L$217, MATCH("A &amp; G ID", 'E4 TB Allocation Details'!$A$18:$L$18, 0),FALSE), 'E2 Allocators'!$B$15:$W$361, MATCH('O5 Details by Class &amp; Accounts'!CM$18, 'E2 Allocators'!$B$15:$W$15, 0),FALSE)*$E41)</f>
        <v>0</v>
      </c>
      <c r="CN41" s="1334">
        <f t="shared" si="5"/>
        <v>0</v>
      </c>
      <c r="CO41" s="1670">
        <f t="shared" si="4"/>
        <v>0</v>
      </c>
      <c r="CQ41" s="1926" t="e">
        <v>#N/A</v>
      </c>
    </row>
    <row r="42" spans="1:95" s="64" customFormat="1" ht="25.5" x14ac:dyDescent="0.2">
      <c r="A42" s="1100" t="s">
        <v>871</v>
      </c>
      <c r="B42" s="1101" t="s">
        <v>371</v>
      </c>
      <c r="C42" s="1667">
        <f>IF(ISERROR(VLOOKUP($A42,'I3 TB Data'!$A$20:$H$465,MATCH('O5 Details by Class &amp; Accounts'!$C$18, 'I3 TB Data'!$A$20:$H$20,0),0)), 0, VLOOKUP($A42,'I3 TB Data'!$A$20:$H$465,MATCH('O5 Details by Class &amp; Accounts'!$C$18,'I3 TB Data'!$A$20:$H$20,0),0))</f>
        <v>0</v>
      </c>
      <c r="D42" s="1668">
        <f>'I4 BO ASSETS'!E39</f>
        <v>0</v>
      </c>
      <c r="E42" s="1667">
        <f t="shared" si="6"/>
        <v>0</v>
      </c>
      <c r="F42" s="1669">
        <f>IF(ISERROR(VLOOKUP($A42, 'E1 Categorization'!A33:E123, MATCH("Customer Component", 'E1 Categorization'!$A$33:$E$33,0), 0)), 0, IF(VLOOKUP($A42, 'E1 Categorization'!A33:E123, MATCH("Customer Component", 'E1 Categorization'!$A$33:$E$33,0), 0)=0, 'O5 Details by Class &amp; Accounts'!$E42, IF(AND(VLOOKUP($A42, 'E1 Categorization'!A33:E123, MATCH("Customer Component", 'E1 Categorization'!$A$33:$E$33,0), 0) &gt;0, VLOOKUP($A42, 'E1 Categorization'!A33:E123, MATCH("Customer Component", 'E1 Categorization'!$A$33:$E$33,0), 0)&lt;1), 'O5 Details by Class &amp; Accounts'!$E42*(1-VLOOKUP($A42, 'E1 Categorization'!A33:E123, MATCH("Customer Component", 'E1 Categorization'!$A$33:$E$33,0), 0)), 0)))</f>
        <v>0</v>
      </c>
      <c r="G42" s="1669">
        <f>IF(ISERROR(VLOOKUP($A42, 'E1 Categorization'!A33:E123, MATCH("Customer Component", 'E1 Categorization'!$A$33:$E$33,0), 0)),0, IF(VLOOKUP($A42, 'E1 Categorization'!A33:E123, MATCH("Customer Component", 'E1 Categorization'!$A$33:$E$33,0), 0)=0, 0, IF(AND(VLOOKUP($A42, 'E1 Categorization'!A33:E123, MATCH("Customer Component", 'E1 Categorization'!$A$33:$E$33,0), 0) &gt;0, VLOOKUP($A42, 'E1 Categorization'!A33:E123, MATCH("Customer Component", 'E1 Categorization'!$A$33:$E$33,0), 0)&lt;1), 'O5 Details by Class &amp; Accounts'!$E42*(VLOOKUP($A42, 'E1 Categorization'!A33:E123, MATCH("Customer Component", 'E1 Categorization'!$A$33:$E$33,0), 0)), 'O5 Details by Class &amp; Accounts'!$E42)))</f>
        <v>0</v>
      </c>
      <c r="H42" s="1334">
        <f t="shared" si="0"/>
        <v>0</v>
      </c>
      <c r="I42" s="1334">
        <f>IF(ISERROR(VLOOKUP(VLOOKUP($A42, 'E4 TB Allocation Details'!$A$18:$L$217, MATCH("Demand ID", 'E4 TB Allocation Details'!$A$18:$L$18, 0),FALSE), 'E2 Allocators'!$B$15:$W$361, MATCH('O5 Details by Class &amp; Accounts'!I$18, 'E2 Allocators'!$B$15:$W$15, 0),FALSE)*$F42), 0, VLOOKUP(VLOOKUP($A42, 'E4 TB Allocation Details'!$A$18:$L$217, MATCH("Demand ID", 'E4 TB Allocation Details'!$A$18:$L$18, 0),FALSE), 'E2 Allocators'!$B$15:$W$361, MATCH('O5 Details by Class &amp; Accounts'!I$18, 'E2 Allocators'!$B$15:$W$15, 0),FALSE)*$F42)</f>
        <v>0</v>
      </c>
      <c r="J42" s="1334">
        <f>IF(ISERROR(VLOOKUP(VLOOKUP($A42, 'E4 TB Allocation Details'!$A$18:$L$217, MATCH("Demand ID", 'E4 TB Allocation Details'!$A$18:$L$18, 0),FALSE), 'E2 Allocators'!$B$15:$W$361, MATCH('O5 Details by Class &amp; Accounts'!J$18, 'E2 Allocators'!$B$15:$W$15, 0),FALSE)*$F42), 0, VLOOKUP(VLOOKUP($A42, 'E4 TB Allocation Details'!$A$18:$L$217, MATCH("Demand ID", 'E4 TB Allocation Details'!$A$18:$L$18, 0),FALSE), 'E2 Allocators'!$B$15:$W$361, MATCH('O5 Details by Class &amp; Accounts'!J$18, 'E2 Allocators'!$B$15:$W$15, 0),FALSE)*$F42)</f>
        <v>0</v>
      </c>
      <c r="K42" s="1334">
        <f>IF(ISERROR(VLOOKUP(VLOOKUP($A42, 'E4 TB Allocation Details'!$A$18:$L$217, MATCH("Demand ID", 'E4 TB Allocation Details'!$A$18:$L$18, 0),FALSE), 'E2 Allocators'!$B$15:$W$361, MATCH('O5 Details by Class &amp; Accounts'!K$18, 'E2 Allocators'!$B$15:$W$15, 0),FALSE)*$F42), 0, VLOOKUP(VLOOKUP($A42, 'E4 TB Allocation Details'!$A$18:$L$217, MATCH("Demand ID", 'E4 TB Allocation Details'!$A$18:$L$18, 0),FALSE), 'E2 Allocators'!$B$15:$W$361, MATCH('O5 Details by Class &amp; Accounts'!K$18, 'E2 Allocators'!$B$15:$W$15, 0),FALSE)*$F42)</f>
        <v>0</v>
      </c>
      <c r="L42" s="1334">
        <f>IF(ISERROR(VLOOKUP(VLOOKUP($A42, 'E4 TB Allocation Details'!$A$18:$L$217, MATCH("Demand ID", 'E4 TB Allocation Details'!$A$18:$L$18, 0),FALSE), 'E2 Allocators'!$B$15:$W$361, MATCH('O5 Details by Class &amp; Accounts'!L$18, 'E2 Allocators'!$B$15:$W$15, 0),FALSE)*$F42), 0, VLOOKUP(VLOOKUP($A42, 'E4 TB Allocation Details'!$A$18:$L$217, MATCH("Demand ID", 'E4 TB Allocation Details'!$A$18:$L$18, 0),FALSE), 'E2 Allocators'!$B$15:$W$361, MATCH('O5 Details by Class &amp; Accounts'!L$18, 'E2 Allocators'!$B$15:$W$15, 0),FALSE)*$F42)</f>
        <v>0</v>
      </c>
      <c r="M42" s="1334">
        <f>IF(ISERROR(VLOOKUP(VLOOKUP($A42, 'E4 TB Allocation Details'!$A$18:$L$217, MATCH("Demand ID", 'E4 TB Allocation Details'!$A$18:$L$18, 0),FALSE), 'E2 Allocators'!$B$15:$W$361, MATCH('O5 Details by Class &amp; Accounts'!M$18, 'E2 Allocators'!$B$15:$W$15, 0),FALSE)*$F42), 0, VLOOKUP(VLOOKUP($A42, 'E4 TB Allocation Details'!$A$18:$L$217, MATCH("Demand ID", 'E4 TB Allocation Details'!$A$18:$L$18, 0),FALSE), 'E2 Allocators'!$B$15:$W$361, MATCH('O5 Details by Class &amp; Accounts'!M$18, 'E2 Allocators'!$B$15:$W$15, 0),FALSE)*$F42)</f>
        <v>0</v>
      </c>
      <c r="N42" s="1334">
        <f>IF(ISERROR(VLOOKUP(VLOOKUP($A42, 'E4 TB Allocation Details'!$A$18:$L$217, MATCH("Demand ID", 'E4 TB Allocation Details'!$A$18:$L$18, 0),FALSE), 'E2 Allocators'!$B$15:$W$361, MATCH('O5 Details by Class &amp; Accounts'!N$18, 'E2 Allocators'!$B$15:$W$15, 0),FALSE)*$F42), 0, VLOOKUP(VLOOKUP($A42, 'E4 TB Allocation Details'!$A$18:$L$217, MATCH("Demand ID", 'E4 TB Allocation Details'!$A$18:$L$18, 0),FALSE), 'E2 Allocators'!$B$15:$W$361, MATCH('O5 Details by Class &amp; Accounts'!N$18, 'E2 Allocators'!$B$15:$W$15, 0),FALSE)*$F42)</f>
        <v>0</v>
      </c>
      <c r="O42" s="1334">
        <f>IF(ISERROR(VLOOKUP(VLOOKUP($A42, 'E4 TB Allocation Details'!$A$18:$L$217, MATCH("Demand ID", 'E4 TB Allocation Details'!$A$18:$L$18, 0),FALSE), 'E2 Allocators'!$B$15:$W$361, MATCH('O5 Details by Class &amp; Accounts'!O$18, 'E2 Allocators'!$B$15:$W$15, 0),FALSE)*$F42), 0, VLOOKUP(VLOOKUP($A42, 'E4 TB Allocation Details'!$A$18:$L$217, MATCH("Demand ID", 'E4 TB Allocation Details'!$A$18:$L$18, 0),FALSE), 'E2 Allocators'!$B$15:$W$361, MATCH('O5 Details by Class &amp; Accounts'!O$18, 'E2 Allocators'!$B$15:$W$15, 0),FALSE)*$F42)</f>
        <v>0</v>
      </c>
      <c r="P42" s="1334">
        <f>IF(ISERROR(VLOOKUP(VLOOKUP($A42, 'E4 TB Allocation Details'!$A$18:$L$217, MATCH("Demand ID", 'E4 TB Allocation Details'!$A$18:$L$18, 0),FALSE), 'E2 Allocators'!$B$15:$W$361, MATCH('O5 Details by Class &amp; Accounts'!P$18, 'E2 Allocators'!$B$15:$W$15, 0),FALSE)*$F42), 0, VLOOKUP(VLOOKUP($A42, 'E4 TB Allocation Details'!$A$18:$L$217, MATCH("Demand ID", 'E4 TB Allocation Details'!$A$18:$L$18, 0),FALSE), 'E2 Allocators'!$B$15:$W$361, MATCH('O5 Details by Class &amp; Accounts'!P$18, 'E2 Allocators'!$B$15:$W$15, 0),FALSE)*$F42)</f>
        <v>0</v>
      </c>
      <c r="Q42" s="1334">
        <f>IF(ISERROR(VLOOKUP(VLOOKUP($A42, 'E4 TB Allocation Details'!$A$18:$L$217, MATCH("Demand ID", 'E4 TB Allocation Details'!$A$18:$L$18, 0),FALSE), 'E2 Allocators'!$B$15:$W$361, MATCH('O5 Details by Class &amp; Accounts'!Q$18, 'E2 Allocators'!$B$15:$W$15, 0),FALSE)*$F42), 0, VLOOKUP(VLOOKUP($A42, 'E4 TB Allocation Details'!$A$18:$L$217, MATCH("Demand ID", 'E4 TB Allocation Details'!$A$18:$L$18, 0),FALSE), 'E2 Allocators'!$B$15:$W$361, MATCH('O5 Details by Class &amp; Accounts'!Q$18, 'E2 Allocators'!$B$15:$W$15, 0),FALSE)*$F42)</f>
        <v>0</v>
      </c>
      <c r="R42" s="1334">
        <f>IF(ISERROR(VLOOKUP(VLOOKUP($A42, 'E4 TB Allocation Details'!$A$18:$L$217, MATCH("Demand ID", 'E4 TB Allocation Details'!$A$18:$L$18, 0),FALSE), 'E2 Allocators'!$B$15:$W$361, MATCH('O5 Details by Class &amp; Accounts'!R$18, 'E2 Allocators'!$B$15:$W$15, 0),FALSE)*$F42), 0, VLOOKUP(VLOOKUP($A42, 'E4 TB Allocation Details'!$A$18:$L$217, MATCH("Demand ID", 'E4 TB Allocation Details'!$A$18:$L$18, 0),FALSE), 'E2 Allocators'!$B$15:$W$361, MATCH('O5 Details by Class &amp; Accounts'!R$18, 'E2 Allocators'!$B$15:$W$15, 0),FALSE)*$F42)</f>
        <v>0</v>
      </c>
      <c r="S42" s="1334">
        <f>IF(ISERROR(VLOOKUP(VLOOKUP($A42, 'E4 TB Allocation Details'!$A$18:$L$217, MATCH("Demand ID", 'E4 TB Allocation Details'!$A$18:$L$18, 0),FALSE), 'E2 Allocators'!$B$15:$W$361, MATCH('O5 Details by Class &amp; Accounts'!S$18, 'E2 Allocators'!$B$15:$W$15, 0),FALSE)*$F42), 0, VLOOKUP(VLOOKUP($A42, 'E4 TB Allocation Details'!$A$18:$L$217, MATCH("Demand ID", 'E4 TB Allocation Details'!$A$18:$L$18, 0),FALSE), 'E2 Allocators'!$B$15:$W$361, MATCH('O5 Details by Class &amp; Accounts'!S$18, 'E2 Allocators'!$B$15:$W$15, 0),FALSE)*$F42)</f>
        <v>0</v>
      </c>
      <c r="T42" s="1334">
        <f>IF(ISERROR(VLOOKUP(VLOOKUP($A42, 'E4 TB Allocation Details'!$A$18:$L$217, MATCH("Demand ID", 'E4 TB Allocation Details'!$A$18:$L$18, 0),FALSE), 'E2 Allocators'!$B$15:$W$361, MATCH('O5 Details by Class &amp; Accounts'!T$18, 'E2 Allocators'!$B$15:$W$15, 0),FALSE)*$F42), 0, VLOOKUP(VLOOKUP($A42, 'E4 TB Allocation Details'!$A$18:$L$217, MATCH("Demand ID", 'E4 TB Allocation Details'!$A$18:$L$18, 0),FALSE), 'E2 Allocators'!$B$15:$W$361, MATCH('O5 Details by Class &amp; Accounts'!T$18, 'E2 Allocators'!$B$15:$W$15, 0),FALSE)*$F42)</f>
        <v>0</v>
      </c>
      <c r="U42" s="1334">
        <f>IF(ISERROR(VLOOKUP(VLOOKUP($A42, 'E4 TB Allocation Details'!$A$18:$L$217, MATCH("Demand ID", 'E4 TB Allocation Details'!$A$18:$L$18, 0),FALSE), 'E2 Allocators'!$B$15:$W$361, MATCH('O5 Details by Class &amp; Accounts'!U$18, 'E2 Allocators'!$B$15:$W$15, 0),FALSE)*$F42), 0, VLOOKUP(VLOOKUP($A42, 'E4 TB Allocation Details'!$A$18:$L$217, MATCH("Demand ID", 'E4 TB Allocation Details'!$A$18:$L$18, 0),FALSE), 'E2 Allocators'!$B$15:$W$361, MATCH('O5 Details by Class &amp; Accounts'!U$18, 'E2 Allocators'!$B$15:$W$15, 0),FALSE)*$F42)</f>
        <v>0</v>
      </c>
      <c r="V42" s="1334">
        <f>IF(ISERROR(VLOOKUP(VLOOKUP($A42, 'E4 TB Allocation Details'!$A$18:$L$217, MATCH("Demand ID", 'E4 TB Allocation Details'!$A$18:$L$18, 0),FALSE), 'E2 Allocators'!$B$15:$W$361, MATCH('O5 Details by Class &amp; Accounts'!V$18, 'E2 Allocators'!$B$15:$W$15, 0),FALSE)*$F42), 0, VLOOKUP(VLOOKUP($A42, 'E4 TB Allocation Details'!$A$18:$L$217, MATCH("Demand ID", 'E4 TB Allocation Details'!$A$18:$L$18, 0),FALSE), 'E2 Allocators'!$B$15:$W$361, MATCH('O5 Details by Class &amp; Accounts'!V$18, 'E2 Allocators'!$B$15:$W$15, 0),FALSE)*$F42)</f>
        <v>0</v>
      </c>
      <c r="W42" s="1334">
        <f>IF(ISERROR(VLOOKUP(VLOOKUP($A42, 'E4 TB Allocation Details'!$A$18:$L$217, MATCH("Demand ID", 'E4 TB Allocation Details'!$A$18:$L$18, 0),FALSE), 'E2 Allocators'!$B$15:$W$361, MATCH('O5 Details by Class &amp; Accounts'!W$18, 'E2 Allocators'!$B$15:$W$15, 0),FALSE)*$F42), 0, VLOOKUP(VLOOKUP($A42, 'E4 TB Allocation Details'!$A$18:$L$217, MATCH("Demand ID", 'E4 TB Allocation Details'!$A$18:$L$18, 0),FALSE), 'E2 Allocators'!$B$15:$W$361, MATCH('O5 Details by Class &amp; Accounts'!W$18, 'E2 Allocators'!$B$15:$W$15, 0),FALSE)*$F42)</f>
        <v>0</v>
      </c>
      <c r="X42" s="1334">
        <f>IF(ISERROR(VLOOKUP(VLOOKUP($A42, 'E4 TB Allocation Details'!$A$18:$L$217, MATCH("Demand ID", 'E4 TB Allocation Details'!$A$18:$L$18, 0),FALSE), 'E2 Allocators'!$B$15:$W$361, MATCH('O5 Details by Class &amp; Accounts'!X$18, 'E2 Allocators'!$B$15:$W$15, 0),FALSE)*$F42), 0, VLOOKUP(VLOOKUP($A42, 'E4 TB Allocation Details'!$A$18:$L$217, MATCH("Demand ID", 'E4 TB Allocation Details'!$A$18:$L$18, 0),FALSE), 'E2 Allocators'!$B$15:$W$361, MATCH('O5 Details by Class &amp; Accounts'!X$18, 'E2 Allocators'!$B$15:$W$15, 0),FALSE)*$F42)</f>
        <v>0</v>
      </c>
      <c r="Y42" s="1334">
        <f>IF(ISERROR(VLOOKUP(VLOOKUP($A42, 'E4 TB Allocation Details'!$A$18:$L$217, MATCH("Demand ID", 'E4 TB Allocation Details'!$A$18:$L$18, 0),FALSE), 'E2 Allocators'!$B$15:$W$361, MATCH('O5 Details by Class &amp; Accounts'!Y$18, 'E2 Allocators'!$B$15:$W$15, 0),FALSE)*$F42), 0, VLOOKUP(VLOOKUP($A42, 'E4 TB Allocation Details'!$A$18:$L$217, MATCH("Demand ID", 'E4 TB Allocation Details'!$A$18:$L$18, 0),FALSE), 'E2 Allocators'!$B$15:$W$361, MATCH('O5 Details by Class &amp; Accounts'!Y$18, 'E2 Allocators'!$B$15:$W$15, 0),FALSE)*$F42)</f>
        <v>0</v>
      </c>
      <c r="Z42" s="1334">
        <f>IF(ISERROR(VLOOKUP(VLOOKUP($A42, 'E4 TB Allocation Details'!$A$18:$L$217, MATCH("Demand ID", 'E4 TB Allocation Details'!$A$18:$L$18, 0),FALSE), 'E2 Allocators'!$B$15:$W$361, MATCH('O5 Details by Class &amp; Accounts'!Z$18, 'E2 Allocators'!$B$15:$W$15, 0),FALSE)*$F42), 0, VLOOKUP(VLOOKUP($A42, 'E4 TB Allocation Details'!$A$18:$L$217, MATCH("Demand ID", 'E4 TB Allocation Details'!$A$18:$L$18, 0),FALSE), 'E2 Allocators'!$B$15:$W$361, MATCH('O5 Details by Class &amp; Accounts'!Z$18, 'E2 Allocators'!$B$15:$W$15, 0),FALSE)*$F42)</f>
        <v>0</v>
      </c>
      <c r="AA42" s="1334">
        <f>IF(ISERROR(VLOOKUP(VLOOKUP($A42, 'E4 TB Allocation Details'!$A$18:$L$217, MATCH("Demand ID", 'E4 TB Allocation Details'!$A$18:$L$18, 0),FALSE), 'E2 Allocators'!$B$15:$W$361, MATCH('O5 Details by Class &amp; Accounts'!AA$18, 'E2 Allocators'!$B$15:$W$15, 0),FALSE)*$F42), 0, VLOOKUP(VLOOKUP($A42, 'E4 TB Allocation Details'!$A$18:$L$217, MATCH("Demand ID", 'E4 TB Allocation Details'!$A$18:$L$18, 0),FALSE), 'E2 Allocators'!$B$15:$W$361, MATCH('O5 Details by Class &amp; Accounts'!AA$18, 'E2 Allocators'!$B$15:$W$15, 0),FALSE)*$F42)</f>
        <v>0</v>
      </c>
      <c r="AB42" s="1334">
        <f>IF(ISERROR(VLOOKUP(VLOOKUP($A42, 'E4 TB Allocation Details'!$A$18:$L$217, MATCH("Demand ID", 'E4 TB Allocation Details'!$A$18:$L$18, 0),FALSE), 'E2 Allocators'!$B$15:$W$361, MATCH('O5 Details by Class &amp; Accounts'!AB$18, 'E2 Allocators'!$B$15:$W$15, 0),FALSE)*$F42), 0, VLOOKUP(VLOOKUP($A42, 'E4 TB Allocation Details'!$A$18:$L$217, MATCH("Demand ID", 'E4 TB Allocation Details'!$A$18:$L$18, 0),FALSE), 'E2 Allocators'!$B$15:$W$361, MATCH('O5 Details by Class &amp; Accounts'!AB$18, 'E2 Allocators'!$B$15:$W$15, 0),FALSE)*$F42)</f>
        <v>0</v>
      </c>
      <c r="AC42" s="1334">
        <f t="shared" si="1"/>
        <v>0</v>
      </c>
      <c r="AD42" s="1334">
        <f>IF(ISERROR(VLOOKUP(VLOOKUP($A42, 'E4 TB Allocation Details'!$A$18:$L$217, MATCH("Customer ID", 'E4 TB Allocation Details'!$A$18:$L$18, 0),FALSE), 'E2 Allocators'!$B$15:$W$361, MATCH('O5 Details by Class &amp; Accounts'!AD$18, 'E2 Allocators'!$B$15:$W$15, 0),FALSE)*$G42), 0, VLOOKUP(VLOOKUP($A42, 'E4 TB Allocation Details'!$A$18:$L$217, MATCH("Customer ID", 'E4 TB Allocation Details'!$A$18:$L$18, 0),FALSE), 'E2 Allocators'!$B$15:$W$361, MATCH('O5 Details by Class &amp; Accounts'!AD$18, 'E2 Allocators'!$B$15:$W$15, 0),FALSE)*$G42)</f>
        <v>0</v>
      </c>
      <c r="AE42" s="1334">
        <f>IF(ISERROR(VLOOKUP(VLOOKUP($A42, 'E4 TB Allocation Details'!$A$18:$L$217, MATCH("Customer ID", 'E4 TB Allocation Details'!$A$18:$L$18, 0),FALSE), 'E2 Allocators'!$B$15:$W$361, MATCH('O5 Details by Class &amp; Accounts'!AE$18, 'E2 Allocators'!$B$15:$W$15, 0),FALSE)*$G42), 0, VLOOKUP(VLOOKUP($A42, 'E4 TB Allocation Details'!$A$18:$L$217, MATCH("Customer ID", 'E4 TB Allocation Details'!$A$18:$L$18, 0),FALSE), 'E2 Allocators'!$B$15:$W$361, MATCH('O5 Details by Class &amp; Accounts'!AE$18, 'E2 Allocators'!$B$15:$W$15, 0),FALSE)*$G42)</f>
        <v>0</v>
      </c>
      <c r="AF42" s="1334">
        <f>IF(ISERROR(VLOOKUP(VLOOKUP($A42, 'E4 TB Allocation Details'!$A$18:$L$217, MATCH("Customer ID", 'E4 TB Allocation Details'!$A$18:$L$18, 0),FALSE), 'E2 Allocators'!$B$15:$W$361, MATCH('O5 Details by Class &amp; Accounts'!AF$18, 'E2 Allocators'!$B$15:$W$15, 0),FALSE)*$G42), 0, VLOOKUP(VLOOKUP($A42, 'E4 TB Allocation Details'!$A$18:$L$217, MATCH("Customer ID", 'E4 TB Allocation Details'!$A$18:$L$18, 0),FALSE), 'E2 Allocators'!$B$15:$W$361, MATCH('O5 Details by Class &amp; Accounts'!AF$18, 'E2 Allocators'!$B$15:$W$15, 0),FALSE)*$G42)</f>
        <v>0</v>
      </c>
      <c r="AG42" s="1334">
        <f>IF(ISERROR(VLOOKUP(VLOOKUP($A42, 'E4 TB Allocation Details'!$A$18:$L$217, MATCH("Customer ID", 'E4 TB Allocation Details'!$A$18:$L$18, 0),FALSE), 'E2 Allocators'!$B$15:$W$361, MATCH('O5 Details by Class &amp; Accounts'!AG$18, 'E2 Allocators'!$B$15:$W$15, 0),FALSE)*$G42), 0, VLOOKUP(VLOOKUP($A42, 'E4 TB Allocation Details'!$A$18:$L$217, MATCH("Customer ID", 'E4 TB Allocation Details'!$A$18:$L$18, 0),FALSE), 'E2 Allocators'!$B$15:$W$361, MATCH('O5 Details by Class &amp; Accounts'!AG$18, 'E2 Allocators'!$B$15:$W$15, 0),FALSE)*$G42)</f>
        <v>0</v>
      </c>
      <c r="AH42" s="1334">
        <f>IF(ISERROR(VLOOKUP(VLOOKUP($A42, 'E4 TB Allocation Details'!$A$18:$L$217, MATCH("Customer ID", 'E4 TB Allocation Details'!$A$18:$L$18, 0),FALSE), 'E2 Allocators'!$B$15:$W$361, MATCH('O5 Details by Class &amp; Accounts'!AH$18, 'E2 Allocators'!$B$15:$W$15, 0),FALSE)*$G42), 0, VLOOKUP(VLOOKUP($A42, 'E4 TB Allocation Details'!$A$18:$L$217, MATCH("Customer ID", 'E4 TB Allocation Details'!$A$18:$L$18, 0),FALSE), 'E2 Allocators'!$B$15:$W$361, MATCH('O5 Details by Class &amp; Accounts'!AH$18, 'E2 Allocators'!$B$15:$W$15, 0),FALSE)*$G42)</f>
        <v>0</v>
      </c>
      <c r="AI42" s="1334">
        <f>IF(ISERROR(VLOOKUP(VLOOKUP($A42, 'E4 TB Allocation Details'!$A$18:$L$217, MATCH("Customer ID", 'E4 TB Allocation Details'!$A$18:$L$18, 0),FALSE), 'E2 Allocators'!$B$15:$W$361, MATCH('O5 Details by Class &amp; Accounts'!AI$18, 'E2 Allocators'!$B$15:$W$15, 0),FALSE)*$G42), 0, VLOOKUP(VLOOKUP($A42, 'E4 TB Allocation Details'!$A$18:$L$217, MATCH("Customer ID", 'E4 TB Allocation Details'!$A$18:$L$18, 0),FALSE), 'E2 Allocators'!$B$15:$W$361, MATCH('O5 Details by Class &amp; Accounts'!AI$18, 'E2 Allocators'!$B$15:$W$15, 0),FALSE)*$G42)</f>
        <v>0</v>
      </c>
      <c r="AJ42" s="1334">
        <f>IF(ISERROR(VLOOKUP(VLOOKUP($A42, 'E4 TB Allocation Details'!$A$18:$L$217, MATCH("Customer ID", 'E4 TB Allocation Details'!$A$18:$L$18, 0),FALSE), 'E2 Allocators'!$B$15:$W$361, MATCH('O5 Details by Class &amp; Accounts'!AJ$18, 'E2 Allocators'!$B$15:$W$15, 0),FALSE)*$G42), 0, VLOOKUP(VLOOKUP($A42, 'E4 TB Allocation Details'!$A$18:$L$217, MATCH("Customer ID", 'E4 TB Allocation Details'!$A$18:$L$18, 0),FALSE), 'E2 Allocators'!$B$15:$W$361, MATCH('O5 Details by Class &amp; Accounts'!AJ$18, 'E2 Allocators'!$B$15:$W$15, 0),FALSE)*$G42)</f>
        <v>0</v>
      </c>
      <c r="AK42" s="1334">
        <f>IF(ISERROR(VLOOKUP(VLOOKUP($A42, 'E4 TB Allocation Details'!$A$18:$L$217, MATCH("Customer ID", 'E4 TB Allocation Details'!$A$18:$L$18, 0),FALSE), 'E2 Allocators'!$B$15:$W$361, MATCH('O5 Details by Class &amp; Accounts'!AK$18, 'E2 Allocators'!$B$15:$W$15, 0),FALSE)*$G42), 0, VLOOKUP(VLOOKUP($A42, 'E4 TB Allocation Details'!$A$18:$L$217, MATCH("Customer ID", 'E4 TB Allocation Details'!$A$18:$L$18, 0),FALSE), 'E2 Allocators'!$B$15:$W$361, MATCH('O5 Details by Class &amp; Accounts'!AK$18, 'E2 Allocators'!$B$15:$W$15, 0),FALSE)*$G42)</f>
        <v>0</v>
      </c>
      <c r="AL42" s="1334">
        <f>IF(ISERROR(VLOOKUP(VLOOKUP($A42, 'E4 TB Allocation Details'!$A$18:$L$217, MATCH("Customer ID", 'E4 TB Allocation Details'!$A$18:$L$18, 0),FALSE), 'E2 Allocators'!$B$15:$W$361, MATCH('O5 Details by Class &amp; Accounts'!AL$18, 'E2 Allocators'!$B$15:$W$15, 0),FALSE)*$G42), 0, VLOOKUP(VLOOKUP($A42, 'E4 TB Allocation Details'!$A$18:$L$217, MATCH("Customer ID", 'E4 TB Allocation Details'!$A$18:$L$18, 0),FALSE), 'E2 Allocators'!$B$15:$W$361, MATCH('O5 Details by Class &amp; Accounts'!AL$18, 'E2 Allocators'!$B$15:$W$15, 0),FALSE)*$G42)</f>
        <v>0</v>
      </c>
      <c r="AM42" s="1334">
        <f>IF(ISERROR(VLOOKUP(VLOOKUP($A42, 'E4 TB Allocation Details'!$A$18:$L$217, MATCH("Customer ID", 'E4 TB Allocation Details'!$A$18:$L$18, 0),FALSE), 'E2 Allocators'!$B$15:$W$361, MATCH('O5 Details by Class &amp; Accounts'!AM$18, 'E2 Allocators'!$B$15:$W$15, 0),FALSE)*$G42), 0, VLOOKUP(VLOOKUP($A42, 'E4 TB Allocation Details'!$A$18:$L$217, MATCH("Customer ID", 'E4 TB Allocation Details'!$A$18:$L$18, 0),FALSE), 'E2 Allocators'!$B$15:$W$361, MATCH('O5 Details by Class &amp; Accounts'!AM$18, 'E2 Allocators'!$B$15:$W$15, 0),FALSE)*$G42)</f>
        <v>0</v>
      </c>
      <c r="AN42" s="1334">
        <f>IF(ISERROR(VLOOKUP(VLOOKUP($A42, 'E4 TB Allocation Details'!$A$18:$L$217, MATCH("Customer ID", 'E4 TB Allocation Details'!$A$18:$L$18, 0),FALSE), 'E2 Allocators'!$B$15:$W$361, MATCH('O5 Details by Class &amp; Accounts'!AN$18, 'E2 Allocators'!$B$15:$W$15, 0),FALSE)*$G42), 0, VLOOKUP(VLOOKUP($A42, 'E4 TB Allocation Details'!$A$18:$L$217, MATCH("Customer ID", 'E4 TB Allocation Details'!$A$18:$L$18, 0),FALSE), 'E2 Allocators'!$B$15:$W$361, MATCH('O5 Details by Class &amp; Accounts'!AN$18, 'E2 Allocators'!$B$15:$W$15, 0),FALSE)*$G42)</f>
        <v>0</v>
      </c>
      <c r="AO42" s="1334">
        <f>IF(ISERROR(VLOOKUP(VLOOKUP($A42, 'E4 TB Allocation Details'!$A$18:$L$217, MATCH("Customer ID", 'E4 TB Allocation Details'!$A$18:$L$18, 0),FALSE), 'E2 Allocators'!$B$15:$W$361, MATCH('O5 Details by Class &amp; Accounts'!AO$18, 'E2 Allocators'!$B$15:$W$15, 0),FALSE)*$G42), 0, VLOOKUP(VLOOKUP($A42, 'E4 TB Allocation Details'!$A$18:$L$217, MATCH("Customer ID", 'E4 TB Allocation Details'!$A$18:$L$18, 0),FALSE), 'E2 Allocators'!$B$15:$W$361, MATCH('O5 Details by Class &amp; Accounts'!AO$18, 'E2 Allocators'!$B$15:$W$15, 0),FALSE)*$G42)</f>
        <v>0</v>
      </c>
      <c r="AP42" s="1334">
        <f>IF(ISERROR(VLOOKUP(VLOOKUP($A42, 'E4 TB Allocation Details'!$A$18:$L$217, MATCH("Customer ID", 'E4 TB Allocation Details'!$A$18:$L$18, 0),FALSE), 'E2 Allocators'!$B$15:$W$361, MATCH('O5 Details by Class &amp; Accounts'!AP$18, 'E2 Allocators'!$B$15:$W$15, 0),FALSE)*$G42), 0, VLOOKUP(VLOOKUP($A42, 'E4 TB Allocation Details'!$A$18:$L$217, MATCH("Customer ID", 'E4 TB Allocation Details'!$A$18:$L$18, 0),FALSE), 'E2 Allocators'!$B$15:$W$361, MATCH('O5 Details by Class &amp; Accounts'!AP$18, 'E2 Allocators'!$B$15:$W$15, 0),FALSE)*$G42)</f>
        <v>0</v>
      </c>
      <c r="AQ42" s="1334">
        <f>IF(ISERROR(VLOOKUP(VLOOKUP($A42, 'E4 TB Allocation Details'!$A$18:$L$217, MATCH("Customer ID", 'E4 TB Allocation Details'!$A$18:$L$18, 0),FALSE), 'E2 Allocators'!$B$15:$W$361, MATCH('O5 Details by Class &amp; Accounts'!AQ$18, 'E2 Allocators'!$B$15:$W$15, 0),FALSE)*$G42), 0, VLOOKUP(VLOOKUP($A42, 'E4 TB Allocation Details'!$A$18:$L$217, MATCH("Customer ID", 'E4 TB Allocation Details'!$A$18:$L$18, 0),FALSE), 'E2 Allocators'!$B$15:$W$361, MATCH('O5 Details by Class &amp; Accounts'!AQ$18, 'E2 Allocators'!$B$15:$W$15, 0),FALSE)*$G42)</f>
        <v>0</v>
      </c>
      <c r="AR42" s="1334">
        <f>IF(ISERROR(VLOOKUP(VLOOKUP($A42, 'E4 TB Allocation Details'!$A$18:$L$217, MATCH("Customer ID", 'E4 TB Allocation Details'!$A$18:$L$18, 0),FALSE), 'E2 Allocators'!$B$15:$W$361, MATCH('O5 Details by Class &amp; Accounts'!AR$18, 'E2 Allocators'!$B$15:$W$15, 0),FALSE)*$G42), 0, VLOOKUP(VLOOKUP($A42, 'E4 TB Allocation Details'!$A$18:$L$217, MATCH("Customer ID", 'E4 TB Allocation Details'!$A$18:$L$18, 0),FALSE), 'E2 Allocators'!$B$15:$W$361, MATCH('O5 Details by Class &amp; Accounts'!AR$18, 'E2 Allocators'!$B$15:$W$15, 0),FALSE)*$G42)</f>
        <v>0</v>
      </c>
      <c r="AS42" s="1334">
        <f>IF(ISERROR(VLOOKUP(VLOOKUP($A42, 'E4 TB Allocation Details'!$A$18:$L$217, MATCH("Customer ID", 'E4 TB Allocation Details'!$A$18:$L$18, 0),FALSE), 'E2 Allocators'!$B$15:$W$361, MATCH('O5 Details by Class &amp; Accounts'!AS$18, 'E2 Allocators'!$B$15:$W$15, 0),FALSE)*$G42), 0, VLOOKUP(VLOOKUP($A42, 'E4 TB Allocation Details'!$A$18:$L$217, MATCH("Customer ID", 'E4 TB Allocation Details'!$A$18:$L$18, 0),FALSE), 'E2 Allocators'!$B$15:$W$361, MATCH('O5 Details by Class &amp; Accounts'!AS$18, 'E2 Allocators'!$B$15:$W$15, 0),FALSE)*$G42)</f>
        <v>0</v>
      </c>
      <c r="AT42" s="1334">
        <f>IF(ISERROR(VLOOKUP(VLOOKUP($A42, 'E4 TB Allocation Details'!$A$18:$L$217, MATCH("Customer ID", 'E4 TB Allocation Details'!$A$18:$L$18, 0),FALSE), 'E2 Allocators'!$B$15:$W$361, MATCH('O5 Details by Class &amp; Accounts'!AT$18, 'E2 Allocators'!$B$15:$W$15, 0),FALSE)*$G42), 0, VLOOKUP(VLOOKUP($A42, 'E4 TB Allocation Details'!$A$18:$L$217, MATCH("Customer ID", 'E4 TB Allocation Details'!$A$18:$L$18, 0),FALSE), 'E2 Allocators'!$B$15:$W$361, MATCH('O5 Details by Class &amp; Accounts'!AT$18, 'E2 Allocators'!$B$15:$W$15, 0),FALSE)*$G42)</f>
        <v>0</v>
      </c>
      <c r="AU42" s="1334">
        <f>IF(ISERROR(VLOOKUP(VLOOKUP($A42, 'E4 TB Allocation Details'!$A$18:$L$217, MATCH("Customer ID", 'E4 TB Allocation Details'!$A$18:$L$18, 0),FALSE), 'E2 Allocators'!$B$15:$W$361, MATCH('O5 Details by Class &amp; Accounts'!AU$18, 'E2 Allocators'!$B$15:$W$15, 0),FALSE)*$G42), 0, VLOOKUP(VLOOKUP($A42, 'E4 TB Allocation Details'!$A$18:$L$217, MATCH("Customer ID", 'E4 TB Allocation Details'!$A$18:$L$18, 0),FALSE), 'E2 Allocators'!$B$15:$W$361, MATCH('O5 Details by Class &amp; Accounts'!AU$18, 'E2 Allocators'!$B$15:$W$15, 0),FALSE)*$G42)</f>
        <v>0</v>
      </c>
      <c r="AV42" s="1334">
        <f>IF(ISERROR(VLOOKUP(VLOOKUP($A42, 'E4 TB Allocation Details'!$A$18:$L$217, MATCH("Customer ID", 'E4 TB Allocation Details'!$A$18:$L$18, 0),FALSE), 'E2 Allocators'!$B$15:$W$361, MATCH('O5 Details by Class &amp; Accounts'!AV$18, 'E2 Allocators'!$B$15:$W$15, 0),FALSE)*$G42), 0, VLOOKUP(VLOOKUP($A42, 'E4 TB Allocation Details'!$A$18:$L$217, MATCH("Customer ID", 'E4 TB Allocation Details'!$A$18:$L$18, 0),FALSE), 'E2 Allocators'!$B$15:$W$361, MATCH('O5 Details by Class &amp; Accounts'!AV$18, 'E2 Allocators'!$B$15:$W$15, 0),FALSE)*$G42)</f>
        <v>0</v>
      </c>
      <c r="AW42" s="1334">
        <f>IF(ISERROR(VLOOKUP(VLOOKUP($A42, 'E4 TB Allocation Details'!$A$18:$L$217, MATCH("Customer ID", 'E4 TB Allocation Details'!$A$18:$L$18, 0),FALSE), 'E2 Allocators'!$B$15:$W$361, MATCH('O5 Details by Class &amp; Accounts'!AW$18, 'E2 Allocators'!$B$15:$W$15, 0),FALSE)*$G42), 0, VLOOKUP(VLOOKUP($A42, 'E4 TB Allocation Details'!$A$18:$L$217, MATCH("Customer ID", 'E4 TB Allocation Details'!$A$18:$L$18, 0),FALSE), 'E2 Allocators'!$B$15:$W$361, MATCH('O5 Details by Class &amp; Accounts'!AW$18, 'E2 Allocators'!$B$15:$W$15, 0),FALSE)*$G42)</f>
        <v>0</v>
      </c>
      <c r="AX42" s="1334">
        <f t="shared" si="2"/>
        <v>0</v>
      </c>
      <c r="AY42" s="1334">
        <f>IF(ISERROR(VLOOKUP(VLOOKUP($A42, 'E4 TB Allocation Details'!$A$18:$L$217, MATCH("Misc ID", 'E4 TB Allocation Details'!$A$18:$L$18, 0),FALSE), 'E2 Allocators'!$B$15:$W$361, MATCH('O5 Details by Class &amp; Accounts'!AY$18, 'E2 Allocators'!$B$15:$W$15, 0),FALSE)*$E42), 0, VLOOKUP(VLOOKUP($A42, 'E4 TB Allocation Details'!$A$18:$L$217, MATCH("Misc ID", 'E4 TB Allocation Details'!$A$18:$L$18, 0),FALSE), 'E2 Allocators'!$B$15:$W$361, MATCH('O5 Details by Class &amp; Accounts'!AY$18, 'E2 Allocators'!$B$15:$W$15, 0),FALSE)*$E42)</f>
        <v>0</v>
      </c>
      <c r="AZ42" s="1334">
        <f>IF(ISERROR(VLOOKUP(VLOOKUP($A42, 'E4 TB Allocation Details'!$A$18:$L$217, MATCH("Misc ID", 'E4 TB Allocation Details'!$A$18:$L$18, 0),FALSE), 'E2 Allocators'!$B$15:$W$361, MATCH('O5 Details by Class &amp; Accounts'!AZ$18, 'E2 Allocators'!$B$15:$W$15, 0),FALSE)*$E42), 0, VLOOKUP(VLOOKUP($A42, 'E4 TB Allocation Details'!$A$18:$L$217, MATCH("Misc ID", 'E4 TB Allocation Details'!$A$18:$L$18, 0),FALSE), 'E2 Allocators'!$B$15:$W$361, MATCH('O5 Details by Class &amp; Accounts'!AZ$18, 'E2 Allocators'!$B$15:$W$15, 0),FALSE)*$E42)</f>
        <v>0</v>
      </c>
      <c r="BA42" s="1334">
        <f>IF(ISERROR(VLOOKUP(VLOOKUP($A42, 'E4 TB Allocation Details'!$A$18:$L$217, MATCH("Misc ID", 'E4 TB Allocation Details'!$A$18:$L$18, 0),FALSE), 'E2 Allocators'!$B$15:$W$361, MATCH('O5 Details by Class &amp; Accounts'!BA$18, 'E2 Allocators'!$B$15:$W$15, 0),FALSE)*$E42), 0, VLOOKUP(VLOOKUP($A42, 'E4 TB Allocation Details'!$A$18:$L$217, MATCH("Misc ID", 'E4 TB Allocation Details'!$A$18:$L$18, 0),FALSE), 'E2 Allocators'!$B$15:$W$361, MATCH('O5 Details by Class &amp; Accounts'!BA$18, 'E2 Allocators'!$B$15:$W$15, 0),FALSE)*$E42)</f>
        <v>0</v>
      </c>
      <c r="BB42" s="1334">
        <f>IF(ISERROR(VLOOKUP(VLOOKUP($A42, 'E4 TB Allocation Details'!$A$18:$L$217, MATCH("Misc ID", 'E4 TB Allocation Details'!$A$18:$L$18, 0),FALSE), 'E2 Allocators'!$B$15:$W$361, MATCH('O5 Details by Class &amp; Accounts'!BB$18, 'E2 Allocators'!$B$15:$W$15, 0),FALSE)*$E42), 0, VLOOKUP(VLOOKUP($A42, 'E4 TB Allocation Details'!$A$18:$L$217, MATCH("Misc ID", 'E4 TB Allocation Details'!$A$18:$L$18, 0),FALSE), 'E2 Allocators'!$B$15:$W$361, MATCH('O5 Details by Class &amp; Accounts'!BB$18, 'E2 Allocators'!$B$15:$W$15, 0),FALSE)*$E42)</f>
        <v>0</v>
      </c>
      <c r="BC42" s="1334">
        <f>IF(ISERROR(VLOOKUP(VLOOKUP($A42, 'E4 TB Allocation Details'!$A$18:$L$217, MATCH("Misc ID", 'E4 TB Allocation Details'!$A$18:$L$18, 0),FALSE), 'E2 Allocators'!$B$15:$W$361, MATCH('O5 Details by Class &amp; Accounts'!BC$18, 'E2 Allocators'!$B$15:$W$15, 0),FALSE)*$E42), 0, VLOOKUP(VLOOKUP($A42, 'E4 TB Allocation Details'!$A$18:$L$217, MATCH("Misc ID", 'E4 TB Allocation Details'!$A$18:$L$18, 0),FALSE), 'E2 Allocators'!$B$15:$W$361, MATCH('O5 Details by Class &amp; Accounts'!BC$18, 'E2 Allocators'!$B$15:$W$15, 0),FALSE)*$E42)</f>
        <v>0</v>
      </c>
      <c r="BD42" s="1334">
        <f>IF(ISERROR(VLOOKUP(VLOOKUP($A42, 'E4 TB Allocation Details'!$A$18:$L$217, MATCH("Misc ID", 'E4 TB Allocation Details'!$A$18:$L$18, 0),FALSE), 'E2 Allocators'!$B$15:$W$361, MATCH('O5 Details by Class &amp; Accounts'!BD$18, 'E2 Allocators'!$B$15:$W$15, 0),FALSE)*$E42), 0, VLOOKUP(VLOOKUP($A42, 'E4 TB Allocation Details'!$A$18:$L$217, MATCH("Misc ID", 'E4 TB Allocation Details'!$A$18:$L$18, 0),FALSE), 'E2 Allocators'!$B$15:$W$361, MATCH('O5 Details by Class &amp; Accounts'!BD$18, 'E2 Allocators'!$B$15:$W$15, 0),FALSE)*$E42)</f>
        <v>0</v>
      </c>
      <c r="BE42" s="1334">
        <f>IF(ISERROR(VLOOKUP(VLOOKUP($A42, 'E4 TB Allocation Details'!$A$18:$L$217, MATCH("Misc ID", 'E4 TB Allocation Details'!$A$18:$L$18, 0),FALSE), 'E2 Allocators'!$B$15:$W$361, MATCH('O5 Details by Class &amp; Accounts'!BE$18, 'E2 Allocators'!$B$15:$W$15, 0),FALSE)*$E42), 0, VLOOKUP(VLOOKUP($A42, 'E4 TB Allocation Details'!$A$18:$L$217, MATCH("Misc ID", 'E4 TB Allocation Details'!$A$18:$L$18, 0),FALSE), 'E2 Allocators'!$B$15:$W$361, MATCH('O5 Details by Class &amp; Accounts'!BE$18, 'E2 Allocators'!$B$15:$W$15, 0),FALSE)*$E42)</f>
        <v>0</v>
      </c>
      <c r="BF42" s="1334">
        <f>IF(ISERROR(VLOOKUP(VLOOKUP($A42, 'E4 TB Allocation Details'!$A$18:$L$217, MATCH("Misc ID", 'E4 TB Allocation Details'!$A$18:$L$18, 0),FALSE), 'E2 Allocators'!$B$15:$W$361, MATCH('O5 Details by Class &amp; Accounts'!BF$18, 'E2 Allocators'!$B$15:$W$15, 0),FALSE)*$E42), 0, VLOOKUP(VLOOKUP($A42, 'E4 TB Allocation Details'!$A$18:$L$217, MATCH("Misc ID", 'E4 TB Allocation Details'!$A$18:$L$18, 0),FALSE), 'E2 Allocators'!$B$15:$W$361, MATCH('O5 Details by Class &amp; Accounts'!BF$18, 'E2 Allocators'!$B$15:$W$15, 0),FALSE)*$E42)</f>
        <v>0</v>
      </c>
      <c r="BG42" s="1334">
        <f>IF(ISERROR(VLOOKUP(VLOOKUP($A42, 'E4 TB Allocation Details'!$A$18:$L$217, MATCH("Misc ID", 'E4 TB Allocation Details'!$A$18:$L$18, 0),FALSE), 'E2 Allocators'!$B$15:$W$361, MATCH('O5 Details by Class &amp; Accounts'!BG$18, 'E2 Allocators'!$B$15:$W$15, 0),FALSE)*$E42), 0, VLOOKUP(VLOOKUP($A42, 'E4 TB Allocation Details'!$A$18:$L$217, MATCH("Misc ID", 'E4 TB Allocation Details'!$A$18:$L$18, 0),FALSE), 'E2 Allocators'!$B$15:$W$361, MATCH('O5 Details by Class &amp; Accounts'!BG$18, 'E2 Allocators'!$B$15:$W$15, 0),FALSE)*$E42)</f>
        <v>0</v>
      </c>
      <c r="BH42" s="1334">
        <f>IF(ISERROR(VLOOKUP(VLOOKUP($A42, 'E4 TB Allocation Details'!$A$18:$L$217, MATCH("Misc ID", 'E4 TB Allocation Details'!$A$18:$L$18, 0),FALSE), 'E2 Allocators'!$B$15:$W$361, MATCH('O5 Details by Class &amp; Accounts'!BH$18, 'E2 Allocators'!$B$15:$W$15, 0),FALSE)*$E42), 0, VLOOKUP(VLOOKUP($A42, 'E4 TB Allocation Details'!$A$18:$L$217, MATCH("Misc ID", 'E4 TB Allocation Details'!$A$18:$L$18, 0),FALSE), 'E2 Allocators'!$B$15:$W$361, MATCH('O5 Details by Class &amp; Accounts'!BH$18, 'E2 Allocators'!$B$15:$W$15, 0),FALSE)*$E42)</f>
        <v>0</v>
      </c>
      <c r="BI42" s="1334">
        <f>IF(ISERROR(VLOOKUP(VLOOKUP($A42, 'E4 TB Allocation Details'!$A$18:$L$217, MATCH("Misc ID", 'E4 TB Allocation Details'!$A$18:$L$18, 0),FALSE), 'E2 Allocators'!$B$15:$W$361, MATCH('O5 Details by Class &amp; Accounts'!BI$18, 'E2 Allocators'!$B$15:$W$15, 0),FALSE)*$E42), 0, VLOOKUP(VLOOKUP($A42, 'E4 TB Allocation Details'!$A$18:$L$217, MATCH("Misc ID", 'E4 TB Allocation Details'!$A$18:$L$18, 0),FALSE), 'E2 Allocators'!$B$15:$W$361, MATCH('O5 Details by Class &amp; Accounts'!BI$18, 'E2 Allocators'!$B$15:$W$15, 0),FALSE)*$E42)</f>
        <v>0</v>
      </c>
      <c r="BJ42" s="1334">
        <f>IF(ISERROR(VLOOKUP(VLOOKUP($A42, 'E4 TB Allocation Details'!$A$18:$L$217, MATCH("Misc ID", 'E4 TB Allocation Details'!$A$18:$L$18, 0),FALSE), 'E2 Allocators'!$B$15:$W$361, MATCH('O5 Details by Class &amp; Accounts'!BJ$18, 'E2 Allocators'!$B$15:$W$15, 0),FALSE)*$E42), 0, VLOOKUP(VLOOKUP($A42, 'E4 TB Allocation Details'!$A$18:$L$217, MATCH("Misc ID", 'E4 TB Allocation Details'!$A$18:$L$18, 0),FALSE), 'E2 Allocators'!$B$15:$W$361, MATCH('O5 Details by Class &amp; Accounts'!BJ$18, 'E2 Allocators'!$B$15:$W$15, 0),FALSE)*$E42)</f>
        <v>0</v>
      </c>
      <c r="BK42" s="1334">
        <f>IF(ISERROR(VLOOKUP(VLOOKUP($A42, 'E4 TB Allocation Details'!$A$18:$L$217, MATCH("Misc ID", 'E4 TB Allocation Details'!$A$18:$L$18, 0),FALSE), 'E2 Allocators'!$B$15:$W$361, MATCH('O5 Details by Class &amp; Accounts'!BK$18, 'E2 Allocators'!$B$15:$W$15, 0),FALSE)*$E42), 0, VLOOKUP(VLOOKUP($A42, 'E4 TB Allocation Details'!$A$18:$L$217, MATCH("Misc ID", 'E4 TB Allocation Details'!$A$18:$L$18, 0),FALSE), 'E2 Allocators'!$B$15:$W$361, MATCH('O5 Details by Class &amp; Accounts'!BK$18, 'E2 Allocators'!$B$15:$W$15, 0),FALSE)*$E42)</f>
        <v>0</v>
      </c>
      <c r="BL42" s="1334">
        <f>IF(ISERROR(VLOOKUP(VLOOKUP($A42, 'E4 TB Allocation Details'!$A$18:$L$217, MATCH("Misc ID", 'E4 TB Allocation Details'!$A$18:$L$18, 0),FALSE), 'E2 Allocators'!$B$15:$W$361, MATCH('O5 Details by Class &amp; Accounts'!BL$18, 'E2 Allocators'!$B$15:$W$15, 0),FALSE)*$E42), 0, VLOOKUP(VLOOKUP($A42, 'E4 TB Allocation Details'!$A$18:$L$217, MATCH("Misc ID", 'E4 TB Allocation Details'!$A$18:$L$18, 0),FALSE), 'E2 Allocators'!$B$15:$W$361, MATCH('O5 Details by Class &amp; Accounts'!BL$18, 'E2 Allocators'!$B$15:$W$15, 0),FALSE)*$E42)</f>
        <v>0</v>
      </c>
      <c r="BM42" s="1334">
        <f>IF(ISERROR(VLOOKUP(VLOOKUP($A42, 'E4 TB Allocation Details'!$A$18:$L$217, MATCH("Misc ID", 'E4 TB Allocation Details'!$A$18:$L$18, 0),FALSE), 'E2 Allocators'!$B$15:$W$361, MATCH('O5 Details by Class &amp; Accounts'!BM$18, 'E2 Allocators'!$B$15:$W$15, 0),FALSE)*$E42), 0, VLOOKUP(VLOOKUP($A42, 'E4 TB Allocation Details'!$A$18:$L$217, MATCH("Misc ID", 'E4 TB Allocation Details'!$A$18:$L$18, 0),FALSE), 'E2 Allocators'!$B$15:$W$361, MATCH('O5 Details by Class &amp; Accounts'!BM$18, 'E2 Allocators'!$B$15:$W$15, 0),FALSE)*$E42)</f>
        <v>0</v>
      </c>
      <c r="BN42" s="1334">
        <f>IF(ISERROR(VLOOKUP(VLOOKUP($A42, 'E4 TB Allocation Details'!$A$18:$L$217, MATCH("Misc ID", 'E4 TB Allocation Details'!$A$18:$L$18, 0),FALSE), 'E2 Allocators'!$B$15:$W$361, MATCH('O5 Details by Class &amp; Accounts'!BN$18, 'E2 Allocators'!$B$15:$W$15, 0),FALSE)*$E42), 0, VLOOKUP(VLOOKUP($A42, 'E4 TB Allocation Details'!$A$18:$L$217, MATCH("Misc ID", 'E4 TB Allocation Details'!$A$18:$L$18, 0),FALSE), 'E2 Allocators'!$B$15:$W$361, MATCH('O5 Details by Class &amp; Accounts'!BN$18, 'E2 Allocators'!$B$15:$W$15, 0),FALSE)*$E42)</f>
        <v>0</v>
      </c>
      <c r="BO42" s="1334">
        <f>IF(ISERROR(VLOOKUP(VLOOKUP($A42, 'E4 TB Allocation Details'!$A$18:$L$217, MATCH("Misc ID", 'E4 TB Allocation Details'!$A$18:$L$18, 0),FALSE), 'E2 Allocators'!$B$15:$W$361, MATCH('O5 Details by Class &amp; Accounts'!BO$18, 'E2 Allocators'!$B$15:$W$15, 0),FALSE)*$E42), 0, VLOOKUP(VLOOKUP($A42, 'E4 TB Allocation Details'!$A$18:$L$217, MATCH("Misc ID", 'E4 TB Allocation Details'!$A$18:$L$18, 0),FALSE), 'E2 Allocators'!$B$15:$W$361, MATCH('O5 Details by Class &amp; Accounts'!BO$18, 'E2 Allocators'!$B$15:$W$15, 0),FALSE)*$E42)</f>
        <v>0</v>
      </c>
      <c r="BP42" s="1334">
        <f>IF(ISERROR(VLOOKUP(VLOOKUP($A42, 'E4 TB Allocation Details'!$A$18:$L$217, MATCH("Misc ID", 'E4 TB Allocation Details'!$A$18:$L$18, 0),FALSE), 'E2 Allocators'!$B$15:$W$361, MATCH('O5 Details by Class &amp; Accounts'!BP$18, 'E2 Allocators'!$B$15:$W$15, 0),FALSE)*$E42), 0, VLOOKUP(VLOOKUP($A42, 'E4 TB Allocation Details'!$A$18:$L$217, MATCH("Misc ID", 'E4 TB Allocation Details'!$A$18:$L$18, 0),FALSE), 'E2 Allocators'!$B$15:$W$361, MATCH('O5 Details by Class &amp; Accounts'!BP$18, 'E2 Allocators'!$B$15:$W$15, 0),FALSE)*$E42)</f>
        <v>0</v>
      </c>
      <c r="BQ42" s="1334">
        <f>IF(ISERROR(VLOOKUP(VLOOKUP($A42, 'E4 TB Allocation Details'!$A$18:$L$217, MATCH("Misc ID", 'E4 TB Allocation Details'!$A$18:$L$18, 0),FALSE), 'E2 Allocators'!$B$15:$W$361, MATCH('O5 Details by Class &amp; Accounts'!BQ$18, 'E2 Allocators'!$B$15:$W$15, 0),FALSE)*$E42), 0, VLOOKUP(VLOOKUP($A42, 'E4 TB Allocation Details'!$A$18:$L$217, MATCH("Misc ID", 'E4 TB Allocation Details'!$A$18:$L$18, 0),FALSE), 'E2 Allocators'!$B$15:$W$361, MATCH('O5 Details by Class &amp; Accounts'!BQ$18, 'E2 Allocators'!$B$15:$W$15, 0),FALSE)*$E42)</f>
        <v>0</v>
      </c>
      <c r="BR42" s="1334">
        <f>IF(ISERROR(VLOOKUP(VLOOKUP($A42, 'E4 TB Allocation Details'!$A$18:$L$217, MATCH("Misc ID", 'E4 TB Allocation Details'!$A$18:$L$18, 0),FALSE), 'E2 Allocators'!$B$15:$W$361, MATCH('O5 Details by Class &amp; Accounts'!BR$18, 'E2 Allocators'!$B$15:$W$15, 0),FALSE)*$E42), 0, VLOOKUP(VLOOKUP($A42, 'E4 TB Allocation Details'!$A$18:$L$217, MATCH("Misc ID", 'E4 TB Allocation Details'!$A$18:$L$18, 0),FALSE), 'E2 Allocators'!$B$15:$W$361, MATCH('O5 Details by Class &amp; Accounts'!BR$18, 'E2 Allocators'!$B$15:$W$15, 0),FALSE)*$E42)</f>
        <v>0</v>
      </c>
      <c r="BS42" s="1334">
        <f t="shared" si="3"/>
        <v>0</v>
      </c>
      <c r="BT42" s="1334">
        <f>IF(ISERROR(VLOOKUP(VLOOKUP($A42, 'E4 TB Allocation Details'!$A$18:$L$217, MATCH("A &amp; G ID", 'E4 TB Allocation Details'!$A$18:$L$18, 0),FALSE), 'E2 Allocators'!$B$15:$W$361, MATCH('O5 Details by Class &amp; Accounts'!BT$18, 'E2 Allocators'!$B$15:$W$15, 0),FALSE)*$E42), 0, VLOOKUP(VLOOKUP($A42, 'E4 TB Allocation Details'!$A$18:$L$217, MATCH("A &amp; G ID", 'E4 TB Allocation Details'!$A$18:$L$18, 0),FALSE), 'E2 Allocators'!$B$15:$W$361, MATCH('O5 Details by Class &amp; Accounts'!BT$18, 'E2 Allocators'!$B$15:$W$15, 0),FALSE)*$E42)</f>
        <v>0</v>
      </c>
      <c r="BU42" s="1334">
        <f>IF(ISERROR(VLOOKUP(VLOOKUP($A42, 'E4 TB Allocation Details'!$A$18:$L$217, MATCH("A &amp; G ID", 'E4 TB Allocation Details'!$A$18:$L$18, 0),FALSE), 'E2 Allocators'!$B$15:$W$361, MATCH('O5 Details by Class &amp; Accounts'!BU$18, 'E2 Allocators'!$B$15:$W$15, 0),FALSE)*$E42), 0, VLOOKUP(VLOOKUP($A42, 'E4 TB Allocation Details'!$A$18:$L$217, MATCH("A &amp; G ID", 'E4 TB Allocation Details'!$A$18:$L$18, 0),FALSE), 'E2 Allocators'!$B$15:$W$361, MATCH('O5 Details by Class &amp; Accounts'!BU$18, 'E2 Allocators'!$B$15:$W$15, 0),FALSE)*$E42)</f>
        <v>0</v>
      </c>
      <c r="BV42" s="1334">
        <f>IF(ISERROR(VLOOKUP(VLOOKUP($A42, 'E4 TB Allocation Details'!$A$18:$L$217, MATCH("A &amp; G ID", 'E4 TB Allocation Details'!$A$18:$L$18, 0),FALSE), 'E2 Allocators'!$B$15:$W$361, MATCH('O5 Details by Class &amp; Accounts'!BV$18, 'E2 Allocators'!$B$15:$W$15, 0),FALSE)*$E42), 0, VLOOKUP(VLOOKUP($A42, 'E4 TB Allocation Details'!$A$18:$L$217, MATCH("A &amp; G ID", 'E4 TB Allocation Details'!$A$18:$L$18, 0),FALSE), 'E2 Allocators'!$B$15:$W$361, MATCH('O5 Details by Class &amp; Accounts'!BV$18, 'E2 Allocators'!$B$15:$W$15, 0),FALSE)*$E42)</f>
        <v>0</v>
      </c>
      <c r="BW42" s="1334">
        <f>IF(ISERROR(VLOOKUP(VLOOKUP($A42, 'E4 TB Allocation Details'!$A$18:$L$217, MATCH("A &amp; G ID", 'E4 TB Allocation Details'!$A$18:$L$18, 0),FALSE), 'E2 Allocators'!$B$15:$W$361, MATCH('O5 Details by Class &amp; Accounts'!BW$18, 'E2 Allocators'!$B$15:$W$15, 0),FALSE)*$E42), 0, VLOOKUP(VLOOKUP($A42, 'E4 TB Allocation Details'!$A$18:$L$217, MATCH("A &amp; G ID", 'E4 TB Allocation Details'!$A$18:$L$18, 0),FALSE), 'E2 Allocators'!$B$15:$W$361, MATCH('O5 Details by Class &amp; Accounts'!BW$18, 'E2 Allocators'!$B$15:$W$15, 0),FALSE)*$E42)</f>
        <v>0</v>
      </c>
      <c r="BX42" s="1334">
        <f>IF(ISERROR(VLOOKUP(VLOOKUP($A42, 'E4 TB Allocation Details'!$A$18:$L$217, MATCH("A &amp; G ID", 'E4 TB Allocation Details'!$A$18:$L$18, 0),FALSE), 'E2 Allocators'!$B$15:$W$361, MATCH('O5 Details by Class &amp; Accounts'!BX$18, 'E2 Allocators'!$B$15:$W$15, 0),FALSE)*$E42), 0, VLOOKUP(VLOOKUP($A42, 'E4 TB Allocation Details'!$A$18:$L$217, MATCH("A &amp; G ID", 'E4 TB Allocation Details'!$A$18:$L$18, 0),FALSE), 'E2 Allocators'!$B$15:$W$361, MATCH('O5 Details by Class &amp; Accounts'!BX$18, 'E2 Allocators'!$B$15:$W$15, 0),FALSE)*$E42)</f>
        <v>0</v>
      </c>
      <c r="BY42" s="1334">
        <f>IF(ISERROR(VLOOKUP(VLOOKUP($A42, 'E4 TB Allocation Details'!$A$18:$L$217, MATCH("A &amp; G ID", 'E4 TB Allocation Details'!$A$18:$L$18, 0),FALSE), 'E2 Allocators'!$B$15:$W$361, MATCH('O5 Details by Class &amp; Accounts'!BY$18, 'E2 Allocators'!$B$15:$W$15, 0),FALSE)*$E42), 0, VLOOKUP(VLOOKUP($A42, 'E4 TB Allocation Details'!$A$18:$L$217, MATCH("A &amp; G ID", 'E4 TB Allocation Details'!$A$18:$L$18, 0),FALSE), 'E2 Allocators'!$B$15:$W$361, MATCH('O5 Details by Class &amp; Accounts'!BY$18, 'E2 Allocators'!$B$15:$W$15, 0),FALSE)*$E42)</f>
        <v>0</v>
      </c>
      <c r="BZ42" s="1334">
        <f>IF(ISERROR(VLOOKUP(VLOOKUP($A42, 'E4 TB Allocation Details'!$A$18:$L$217, MATCH("A &amp; G ID", 'E4 TB Allocation Details'!$A$18:$L$18, 0),FALSE), 'E2 Allocators'!$B$15:$W$361, MATCH('O5 Details by Class &amp; Accounts'!BZ$18, 'E2 Allocators'!$B$15:$W$15, 0),FALSE)*$E42), 0, VLOOKUP(VLOOKUP($A42, 'E4 TB Allocation Details'!$A$18:$L$217, MATCH("A &amp; G ID", 'E4 TB Allocation Details'!$A$18:$L$18, 0),FALSE), 'E2 Allocators'!$B$15:$W$361, MATCH('O5 Details by Class &amp; Accounts'!BZ$18, 'E2 Allocators'!$B$15:$W$15, 0),FALSE)*$E42)</f>
        <v>0</v>
      </c>
      <c r="CA42" s="1334">
        <f>IF(ISERROR(VLOOKUP(VLOOKUP($A42, 'E4 TB Allocation Details'!$A$18:$L$217, MATCH("A &amp; G ID", 'E4 TB Allocation Details'!$A$18:$L$18, 0),FALSE), 'E2 Allocators'!$B$15:$W$361, MATCH('O5 Details by Class &amp; Accounts'!CA$18, 'E2 Allocators'!$B$15:$W$15, 0),FALSE)*$E42), 0, VLOOKUP(VLOOKUP($A42, 'E4 TB Allocation Details'!$A$18:$L$217, MATCH("A &amp; G ID", 'E4 TB Allocation Details'!$A$18:$L$18, 0),FALSE), 'E2 Allocators'!$B$15:$W$361, MATCH('O5 Details by Class &amp; Accounts'!CA$18, 'E2 Allocators'!$B$15:$W$15, 0),FALSE)*$E42)</f>
        <v>0</v>
      </c>
      <c r="CB42" s="1334">
        <f>IF(ISERROR(VLOOKUP(VLOOKUP($A42, 'E4 TB Allocation Details'!$A$18:$L$217, MATCH("A &amp; G ID", 'E4 TB Allocation Details'!$A$18:$L$18, 0),FALSE), 'E2 Allocators'!$B$15:$W$361, MATCH('O5 Details by Class &amp; Accounts'!CB$18, 'E2 Allocators'!$B$15:$W$15, 0),FALSE)*$E42), 0, VLOOKUP(VLOOKUP($A42, 'E4 TB Allocation Details'!$A$18:$L$217, MATCH("A &amp; G ID", 'E4 TB Allocation Details'!$A$18:$L$18, 0),FALSE), 'E2 Allocators'!$B$15:$W$361, MATCH('O5 Details by Class &amp; Accounts'!CB$18, 'E2 Allocators'!$B$15:$W$15, 0),FALSE)*$E42)</f>
        <v>0</v>
      </c>
      <c r="CC42" s="1334">
        <f>IF(ISERROR(VLOOKUP(VLOOKUP($A42, 'E4 TB Allocation Details'!$A$18:$L$217, MATCH("A &amp; G ID", 'E4 TB Allocation Details'!$A$18:$L$18, 0),FALSE), 'E2 Allocators'!$B$15:$W$361, MATCH('O5 Details by Class &amp; Accounts'!CC$18, 'E2 Allocators'!$B$15:$W$15, 0),FALSE)*$E42), 0, VLOOKUP(VLOOKUP($A42, 'E4 TB Allocation Details'!$A$18:$L$217, MATCH("A &amp; G ID", 'E4 TB Allocation Details'!$A$18:$L$18, 0),FALSE), 'E2 Allocators'!$B$15:$W$361, MATCH('O5 Details by Class &amp; Accounts'!CC$18, 'E2 Allocators'!$B$15:$W$15, 0),FALSE)*$E42)</f>
        <v>0</v>
      </c>
      <c r="CD42" s="1334">
        <f>IF(ISERROR(VLOOKUP(VLOOKUP($A42, 'E4 TB Allocation Details'!$A$18:$L$217, MATCH("A &amp; G ID", 'E4 TB Allocation Details'!$A$18:$L$18, 0),FALSE), 'E2 Allocators'!$B$15:$W$361, MATCH('O5 Details by Class &amp; Accounts'!CD$18, 'E2 Allocators'!$B$15:$W$15, 0),FALSE)*$E42), 0, VLOOKUP(VLOOKUP($A42, 'E4 TB Allocation Details'!$A$18:$L$217, MATCH("A &amp; G ID", 'E4 TB Allocation Details'!$A$18:$L$18, 0),FALSE), 'E2 Allocators'!$B$15:$W$361, MATCH('O5 Details by Class &amp; Accounts'!CD$18, 'E2 Allocators'!$B$15:$W$15, 0),FALSE)*$E42)</f>
        <v>0</v>
      </c>
      <c r="CE42" s="1334">
        <f>IF(ISERROR(VLOOKUP(VLOOKUP($A42, 'E4 TB Allocation Details'!$A$18:$L$217, MATCH("A &amp; G ID", 'E4 TB Allocation Details'!$A$18:$L$18, 0),FALSE), 'E2 Allocators'!$B$15:$W$361, MATCH('O5 Details by Class &amp; Accounts'!CE$18, 'E2 Allocators'!$B$15:$W$15, 0),FALSE)*$E42), 0, VLOOKUP(VLOOKUP($A42, 'E4 TB Allocation Details'!$A$18:$L$217, MATCH("A &amp; G ID", 'E4 TB Allocation Details'!$A$18:$L$18, 0),FALSE), 'E2 Allocators'!$B$15:$W$361, MATCH('O5 Details by Class &amp; Accounts'!CE$18, 'E2 Allocators'!$B$15:$W$15, 0),FALSE)*$E42)</f>
        <v>0</v>
      </c>
      <c r="CF42" s="1334">
        <f>IF(ISERROR(VLOOKUP(VLOOKUP($A42, 'E4 TB Allocation Details'!$A$18:$L$217, MATCH("A &amp; G ID", 'E4 TB Allocation Details'!$A$18:$L$18, 0),FALSE), 'E2 Allocators'!$B$15:$W$361, MATCH('O5 Details by Class &amp; Accounts'!CF$18, 'E2 Allocators'!$B$15:$W$15, 0),FALSE)*$E42), 0, VLOOKUP(VLOOKUP($A42, 'E4 TB Allocation Details'!$A$18:$L$217, MATCH("A &amp; G ID", 'E4 TB Allocation Details'!$A$18:$L$18, 0),FALSE), 'E2 Allocators'!$B$15:$W$361, MATCH('O5 Details by Class &amp; Accounts'!CF$18, 'E2 Allocators'!$B$15:$W$15, 0),FALSE)*$E42)</f>
        <v>0</v>
      </c>
      <c r="CG42" s="1334">
        <f>IF(ISERROR(VLOOKUP(VLOOKUP($A42, 'E4 TB Allocation Details'!$A$18:$L$217, MATCH("A &amp; G ID", 'E4 TB Allocation Details'!$A$18:$L$18, 0),FALSE), 'E2 Allocators'!$B$15:$W$361, MATCH('O5 Details by Class &amp; Accounts'!CG$18, 'E2 Allocators'!$B$15:$W$15, 0),FALSE)*$E42), 0, VLOOKUP(VLOOKUP($A42, 'E4 TB Allocation Details'!$A$18:$L$217, MATCH("A &amp; G ID", 'E4 TB Allocation Details'!$A$18:$L$18, 0),FALSE), 'E2 Allocators'!$B$15:$W$361, MATCH('O5 Details by Class &amp; Accounts'!CG$18, 'E2 Allocators'!$B$15:$W$15, 0),FALSE)*$E42)</f>
        <v>0</v>
      </c>
      <c r="CH42" s="1334">
        <f>IF(ISERROR(VLOOKUP(VLOOKUP($A42, 'E4 TB Allocation Details'!$A$18:$L$217, MATCH("A &amp; G ID", 'E4 TB Allocation Details'!$A$18:$L$18, 0),FALSE), 'E2 Allocators'!$B$15:$W$361, MATCH('O5 Details by Class &amp; Accounts'!CH$18, 'E2 Allocators'!$B$15:$W$15, 0),FALSE)*$E42), 0, VLOOKUP(VLOOKUP($A42, 'E4 TB Allocation Details'!$A$18:$L$217, MATCH("A &amp; G ID", 'E4 TB Allocation Details'!$A$18:$L$18, 0),FALSE), 'E2 Allocators'!$B$15:$W$361, MATCH('O5 Details by Class &amp; Accounts'!CH$18, 'E2 Allocators'!$B$15:$W$15, 0),FALSE)*$E42)</f>
        <v>0</v>
      </c>
      <c r="CI42" s="1334">
        <f>IF(ISERROR(VLOOKUP(VLOOKUP($A42, 'E4 TB Allocation Details'!$A$18:$L$217, MATCH("A &amp; G ID", 'E4 TB Allocation Details'!$A$18:$L$18, 0),FALSE), 'E2 Allocators'!$B$15:$W$361, MATCH('O5 Details by Class &amp; Accounts'!CI$18, 'E2 Allocators'!$B$15:$W$15, 0),FALSE)*$E42), 0, VLOOKUP(VLOOKUP($A42, 'E4 TB Allocation Details'!$A$18:$L$217, MATCH("A &amp; G ID", 'E4 TB Allocation Details'!$A$18:$L$18, 0),FALSE), 'E2 Allocators'!$B$15:$W$361, MATCH('O5 Details by Class &amp; Accounts'!CI$18, 'E2 Allocators'!$B$15:$W$15, 0),FALSE)*$E42)</f>
        <v>0</v>
      </c>
      <c r="CJ42" s="1334">
        <f>IF(ISERROR(VLOOKUP(VLOOKUP($A42, 'E4 TB Allocation Details'!$A$18:$L$217, MATCH("A &amp; G ID", 'E4 TB Allocation Details'!$A$18:$L$18, 0),FALSE), 'E2 Allocators'!$B$15:$W$361, MATCH('O5 Details by Class &amp; Accounts'!CJ$18, 'E2 Allocators'!$B$15:$W$15, 0),FALSE)*$E42), 0, VLOOKUP(VLOOKUP($A42, 'E4 TB Allocation Details'!$A$18:$L$217, MATCH("A &amp; G ID", 'E4 TB Allocation Details'!$A$18:$L$18, 0),FALSE), 'E2 Allocators'!$B$15:$W$361, MATCH('O5 Details by Class &amp; Accounts'!CJ$18, 'E2 Allocators'!$B$15:$W$15, 0),FALSE)*$E42)</f>
        <v>0</v>
      </c>
      <c r="CK42" s="1334">
        <f>IF(ISERROR(VLOOKUP(VLOOKUP($A42, 'E4 TB Allocation Details'!$A$18:$L$217, MATCH("A &amp; G ID", 'E4 TB Allocation Details'!$A$18:$L$18, 0),FALSE), 'E2 Allocators'!$B$15:$W$361, MATCH('O5 Details by Class &amp; Accounts'!CK$18, 'E2 Allocators'!$B$15:$W$15, 0),FALSE)*$E42), 0, VLOOKUP(VLOOKUP($A42, 'E4 TB Allocation Details'!$A$18:$L$217, MATCH("A &amp; G ID", 'E4 TB Allocation Details'!$A$18:$L$18, 0),FALSE), 'E2 Allocators'!$B$15:$W$361, MATCH('O5 Details by Class &amp; Accounts'!CK$18, 'E2 Allocators'!$B$15:$W$15, 0),FALSE)*$E42)</f>
        <v>0</v>
      </c>
      <c r="CL42" s="1334">
        <f>IF(ISERROR(VLOOKUP(VLOOKUP($A42, 'E4 TB Allocation Details'!$A$18:$L$217, MATCH("A &amp; G ID", 'E4 TB Allocation Details'!$A$18:$L$18, 0),FALSE), 'E2 Allocators'!$B$15:$W$361, MATCH('O5 Details by Class &amp; Accounts'!CL$18, 'E2 Allocators'!$B$15:$W$15, 0),FALSE)*$E42), 0, VLOOKUP(VLOOKUP($A42, 'E4 TB Allocation Details'!$A$18:$L$217, MATCH("A &amp; G ID", 'E4 TB Allocation Details'!$A$18:$L$18, 0),FALSE), 'E2 Allocators'!$B$15:$W$361, MATCH('O5 Details by Class &amp; Accounts'!CL$18, 'E2 Allocators'!$B$15:$W$15, 0),FALSE)*$E42)</f>
        <v>0</v>
      </c>
      <c r="CM42" s="1334">
        <f>IF(ISERROR(VLOOKUP(VLOOKUP($A42, 'E4 TB Allocation Details'!$A$18:$L$217, MATCH("A &amp; G ID", 'E4 TB Allocation Details'!$A$18:$L$18, 0),FALSE), 'E2 Allocators'!$B$15:$W$361, MATCH('O5 Details by Class &amp; Accounts'!CM$18, 'E2 Allocators'!$B$15:$W$15, 0),FALSE)*$E42), 0, VLOOKUP(VLOOKUP($A42, 'E4 TB Allocation Details'!$A$18:$L$217, MATCH("A &amp; G ID", 'E4 TB Allocation Details'!$A$18:$L$18, 0),FALSE), 'E2 Allocators'!$B$15:$W$361, MATCH('O5 Details by Class &amp; Accounts'!CM$18, 'E2 Allocators'!$B$15:$W$15, 0),FALSE)*$E42)</f>
        <v>0</v>
      </c>
      <c r="CN42" s="1334">
        <f t="shared" si="5"/>
        <v>0</v>
      </c>
      <c r="CO42" s="1670">
        <f t="shared" si="4"/>
        <v>0</v>
      </c>
      <c r="CQ42" s="1926" t="s">
        <v>1515</v>
      </c>
    </row>
    <row r="43" spans="1:95" s="64" customFormat="1" ht="12.75" x14ac:dyDescent="0.2">
      <c r="A43" s="1100" t="s">
        <v>872</v>
      </c>
      <c r="B43" s="1101" t="s">
        <v>372</v>
      </c>
      <c r="C43" s="1667">
        <f>IF(ISERROR(VLOOKUP($A43,'I3 TB Data'!$A$20:$H$465,MATCH('O5 Details by Class &amp; Accounts'!$C$18, 'I3 TB Data'!$A$20:$H$20,0),0)), 0, VLOOKUP($A43,'I3 TB Data'!$A$20:$H$465,MATCH('O5 Details by Class &amp; Accounts'!$C$18,'I3 TB Data'!$A$20:$H$20,0),0))</f>
        <v>0</v>
      </c>
      <c r="D43" s="1668">
        <f>'I4 BO ASSETS'!E40</f>
        <v>2136543.25605</v>
      </c>
      <c r="E43" s="1667">
        <f t="shared" si="6"/>
        <v>2136543.25605</v>
      </c>
      <c r="F43" s="1669">
        <f>IF(ISERROR(VLOOKUP($A43, 'E1 Categorization'!A33:E123, MATCH("Customer Component", 'E1 Categorization'!$A$33:$E$33,0), 0)), 0, IF(VLOOKUP($A43, 'E1 Categorization'!A33:E123, MATCH("Customer Component", 'E1 Categorization'!$A$33:$E$33,0), 0)=0, 'O5 Details by Class &amp; Accounts'!$E43, IF(AND(VLOOKUP($A43, 'E1 Categorization'!A33:E123, MATCH("Customer Component", 'E1 Categorization'!$A$33:$E$33,0), 0) &gt;0, VLOOKUP($A43, 'E1 Categorization'!A33:E123, MATCH("Customer Component", 'E1 Categorization'!$A$33:$E$33,0), 0)&lt;1), 'O5 Details by Class &amp; Accounts'!$E43*(1-VLOOKUP($A43, 'E1 Categorization'!A33:E123, MATCH("Customer Component", 'E1 Categorization'!$A$33:$E$33,0), 0)), 0)))</f>
        <v>1281925.9536299999</v>
      </c>
      <c r="G43" s="1669">
        <f>IF(ISERROR(VLOOKUP($A43, 'E1 Categorization'!A33:E123, MATCH("Customer Component", 'E1 Categorization'!$A$33:$E$33,0), 0)),0, IF(VLOOKUP($A43, 'E1 Categorization'!A33:E123, MATCH("Customer Component", 'E1 Categorization'!$A$33:$E$33,0), 0)=0, 0, IF(AND(VLOOKUP($A43, 'E1 Categorization'!A33:E123, MATCH("Customer Component", 'E1 Categorization'!$A$33:$E$33,0), 0) &gt;0, VLOOKUP($A43, 'E1 Categorization'!A33:E123, MATCH("Customer Component", 'E1 Categorization'!$A$33:$E$33,0), 0)&lt;1), 'O5 Details by Class &amp; Accounts'!$E43*(VLOOKUP($A43, 'E1 Categorization'!A33:E123, MATCH("Customer Component", 'E1 Categorization'!$A$33:$E$33,0), 0)), 'O5 Details by Class &amp; Accounts'!$E43)))</f>
        <v>854617.30242000008</v>
      </c>
      <c r="H43" s="1334">
        <f t="shared" si="0"/>
        <v>2136543.25605</v>
      </c>
      <c r="I43" s="1334">
        <f>IF(ISERROR(VLOOKUP(VLOOKUP($A43, 'E4 TB Allocation Details'!$A$18:$L$217, MATCH("Demand ID", 'E4 TB Allocation Details'!$A$18:$L$18, 0),FALSE), 'E2 Allocators'!$B$15:$W$361, MATCH('O5 Details by Class &amp; Accounts'!I$18, 'E2 Allocators'!$B$15:$W$15, 0),FALSE)*$F43), 0, VLOOKUP(VLOOKUP($A43, 'E4 TB Allocation Details'!$A$18:$L$217, MATCH("Demand ID", 'E4 TB Allocation Details'!$A$18:$L$18, 0),FALSE), 'E2 Allocators'!$B$15:$W$361, MATCH('O5 Details by Class &amp; Accounts'!I$18, 'E2 Allocators'!$B$15:$W$15, 0),FALSE)*$F43)</f>
        <v>372399.40021648153</v>
      </c>
      <c r="J43" s="1334">
        <f>IF(ISERROR(VLOOKUP(VLOOKUP($A43, 'E4 TB Allocation Details'!$A$18:$L$217, MATCH("Demand ID", 'E4 TB Allocation Details'!$A$18:$L$18, 0),FALSE), 'E2 Allocators'!$B$15:$W$361, MATCH('O5 Details by Class &amp; Accounts'!J$18, 'E2 Allocators'!$B$15:$W$15, 0),FALSE)*$F43), 0, VLOOKUP(VLOOKUP($A43, 'E4 TB Allocation Details'!$A$18:$L$217, MATCH("Demand ID", 'E4 TB Allocation Details'!$A$18:$L$18, 0),FALSE), 'E2 Allocators'!$B$15:$W$361, MATCH('O5 Details by Class &amp; Accounts'!J$18, 'E2 Allocators'!$B$15:$W$15, 0),FALSE)*$F43)</f>
        <v>128482.36980850722</v>
      </c>
      <c r="K43" s="1334">
        <f>IF(ISERROR(VLOOKUP(VLOOKUP($A43, 'E4 TB Allocation Details'!$A$18:$L$217, MATCH("Demand ID", 'E4 TB Allocation Details'!$A$18:$L$18, 0),FALSE), 'E2 Allocators'!$B$15:$W$361, MATCH('O5 Details by Class &amp; Accounts'!K$18, 'E2 Allocators'!$B$15:$W$15, 0),FALSE)*$F43), 0, VLOOKUP(VLOOKUP($A43, 'E4 TB Allocation Details'!$A$18:$L$217, MATCH("Demand ID", 'E4 TB Allocation Details'!$A$18:$L$18, 0),FALSE), 'E2 Allocators'!$B$15:$W$361, MATCH('O5 Details by Class &amp; Accounts'!K$18, 'E2 Allocators'!$B$15:$W$15, 0),FALSE)*$F43)</f>
        <v>303390.79624222952</v>
      </c>
      <c r="L43" s="1334">
        <f>IF(ISERROR(VLOOKUP(VLOOKUP($A43, 'E4 TB Allocation Details'!$A$18:$L$217, MATCH("Demand ID", 'E4 TB Allocation Details'!$A$18:$L$18, 0),FALSE), 'E2 Allocators'!$B$15:$W$361, MATCH('O5 Details by Class &amp; Accounts'!L$18, 'E2 Allocators'!$B$15:$W$15, 0),FALSE)*$F43), 0, VLOOKUP(VLOOKUP($A43, 'E4 TB Allocation Details'!$A$18:$L$217, MATCH("Demand ID", 'E4 TB Allocation Details'!$A$18:$L$18, 0),FALSE), 'E2 Allocators'!$B$15:$W$361, MATCH('O5 Details by Class &amp; Accounts'!L$18, 'E2 Allocators'!$B$15:$W$15, 0),FALSE)*$F43)</f>
        <v>0</v>
      </c>
      <c r="M43" s="1334">
        <f>IF(ISERROR(VLOOKUP(VLOOKUP($A43, 'E4 TB Allocation Details'!$A$18:$L$217, MATCH("Demand ID", 'E4 TB Allocation Details'!$A$18:$L$18, 0),FALSE), 'E2 Allocators'!$B$15:$W$361, MATCH('O5 Details by Class &amp; Accounts'!M$18, 'E2 Allocators'!$B$15:$W$15, 0),FALSE)*$F43), 0, VLOOKUP(VLOOKUP($A43, 'E4 TB Allocation Details'!$A$18:$L$217, MATCH("Demand ID", 'E4 TB Allocation Details'!$A$18:$L$18, 0),FALSE), 'E2 Allocators'!$B$15:$W$361, MATCH('O5 Details by Class &amp; Accounts'!M$18, 'E2 Allocators'!$B$15:$W$15, 0),FALSE)*$F43)</f>
        <v>193987.24151351061</v>
      </c>
      <c r="N43" s="1334">
        <f>IF(ISERROR(VLOOKUP(VLOOKUP($A43, 'E4 TB Allocation Details'!$A$18:$L$217, MATCH("Demand ID", 'E4 TB Allocation Details'!$A$18:$L$18, 0),FALSE), 'E2 Allocators'!$B$15:$W$361, MATCH('O5 Details by Class &amp; Accounts'!N$18, 'E2 Allocators'!$B$15:$W$15, 0),FALSE)*$F43), 0, VLOOKUP(VLOOKUP($A43, 'E4 TB Allocation Details'!$A$18:$L$217, MATCH("Demand ID", 'E4 TB Allocation Details'!$A$18:$L$18, 0),FALSE), 'E2 Allocators'!$B$15:$W$361, MATCH('O5 Details by Class &amp; Accounts'!N$18, 'E2 Allocators'!$B$15:$W$15, 0),FALSE)*$F43)</f>
        <v>282002.93131952744</v>
      </c>
      <c r="O43" s="1334">
        <f>IF(ISERROR(VLOOKUP(VLOOKUP($A43, 'E4 TB Allocation Details'!$A$18:$L$217, MATCH("Demand ID", 'E4 TB Allocation Details'!$A$18:$L$18, 0),FALSE), 'E2 Allocators'!$B$15:$W$361, MATCH('O5 Details by Class &amp; Accounts'!O$18, 'E2 Allocators'!$B$15:$W$15, 0),FALSE)*$F43), 0, VLOOKUP(VLOOKUP($A43, 'E4 TB Allocation Details'!$A$18:$L$217, MATCH("Demand ID", 'E4 TB Allocation Details'!$A$18:$L$18, 0),FALSE), 'E2 Allocators'!$B$15:$W$361, MATCH('O5 Details by Class &amp; Accounts'!O$18, 'E2 Allocators'!$B$15:$W$15, 0),FALSE)*$F43)</f>
        <v>0</v>
      </c>
      <c r="P43" s="1334">
        <f>IF(ISERROR(VLOOKUP(VLOOKUP($A43, 'E4 TB Allocation Details'!$A$18:$L$217, MATCH("Demand ID", 'E4 TB Allocation Details'!$A$18:$L$18, 0),FALSE), 'E2 Allocators'!$B$15:$W$361, MATCH('O5 Details by Class &amp; Accounts'!P$18, 'E2 Allocators'!$B$15:$W$15, 0),FALSE)*$F43), 0, VLOOKUP(VLOOKUP($A43, 'E4 TB Allocation Details'!$A$18:$L$217, MATCH("Demand ID", 'E4 TB Allocation Details'!$A$18:$L$18, 0),FALSE), 'E2 Allocators'!$B$15:$W$361, MATCH('O5 Details by Class &amp; Accounts'!P$18, 'E2 Allocators'!$B$15:$W$15, 0),FALSE)*$F43)</f>
        <v>145.25274504804975</v>
      </c>
      <c r="Q43" s="1334">
        <f>IF(ISERROR(VLOOKUP(VLOOKUP($A43, 'E4 TB Allocation Details'!$A$18:$L$217, MATCH("Demand ID", 'E4 TB Allocation Details'!$A$18:$L$18, 0),FALSE), 'E2 Allocators'!$B$15:$W$361, MATCH('O5 Details by Class &amp; Accounts'!Q$18, 'E2 Allocators'!$B$15:$W$15, 0),FALSE)*$F43), 0, VLOOKUP(VLOOKUP($A43, 'E4 TB Allocation Details'!$A$18:$L$217, MATCH("Demand ID", 'E4 TB Allocation Details'!$A$18:$L$18, 0),FALSE), 'E2 Allocators'!$B$15:$W$361, MATCH('O5 Details by Class &amp; Accounts'!Q$18, 'E2 Allocators'!$B$15:$W$15, 0),FALSE)*$F43)</f>
        <v>1517.9617846956112</v>
      </c>
      <c r="R43" s="1334">
        <f>IF(ISERROR(VLOOKUP(VLOOKUP($A43, 'E4 TB Allocation Details'!$A$18:$L$217, MATCH("Demand ID", 'E4 TB Allocation Details'!$A$18:$L$18, 0),FALSE), 'E2 Allocators'!$B$15:$W$361, MATCH('O5 Details by Class &amp; Accounts'!R$18, 'E2 Allocators'!$B$15:$W$15, 0),FALSE)*$F43), 0, VLOOKUP(VLOOKUP($A43, 'E4 TB Allocation Details'!$A$18:$L$217, MATCH("Demand ID", 'E4 TB Allocation Details'!$A$18:$L$18, 0),FALSE), 'E2 Allocators'!$B$15:$W$361, MATCH('O5 Details by Class &amp; Accounts'!R$18, 'E2 Allocators'!$B$15:$W$15, 0),FALSE)*$F43)</f>
        <v>0</v>
      </c>
      <c r="S43" s="1334">
        <f>IF(ISERROR(VLOOKUP(VLOOKUP($A43, 'E4 TB Allocation Details'!$A$18:$L$217, MATCH("Demand ID", 'E4 TB Allocation Details'!$A$18:$L$18, 0),FALSE), 'E2 Allocators'!$B$15:$W$361, MATCH('O5 Details by Class &amp; Accounts'!S$18, 'E2 Allocators'!$B$15:$W$15, 0),FALSE)*$F43), 0, VLOOKUP(VLOOKUP($A43, 'E4 TB Allocation Details'!$A$18:$L$217, MATCH("Demand ID", 'E4 TB Allocation Details'!$A$18:$L$18, 0),FALSE), 'E2 Allocators'!$B$15:$W$361, MATCH('O5 Details by Class &amp; Accounts'!S$18, 'E2 Allocators'!$B$15:$W$15, 0),FALSE)*$F43)</f>
        <v>0</v>
      </c>
      <c r="T43" s="1334">
        <f>IF(ISERROR(VLOOKUP(VLOOKUP($A43, 'E4 TB Allocation Details'!$A$18:$L$217, MATCH("Demand ID", 'E4 TB Allocation Details'!$A$18:$L$18, 0),FALSE), 'E2 Allocators'!$B$15:$W$361, MATCH('O5 Details by Class &amp; Accounts'!T$18, 'E2 Allocators'!$B$15:$W$15, 0),FALSE)*$F43), 0, VLOOKUP(VLOOKUP($A43, 'E4 TB Allocation Details'!$A$18:$L$217, MATCH("Demand ID", 'E4 TB Allocation Details'!$A$18:$L$18, 0),FALSE), 'E2 Allocators'!$B$15:$W$361, MATCH('O5 Details by Class &amp; Accounts'!T$18, 'E2 Allocators'!$B$15:$W$15, 0),FALSE)*$F43)</f>
        <v>0</v>
      </c>
      <c r="U43" s="1334">
        <f>IF(ISERROR(VLOOKUP(VLOOKUP($A43, 'E4 TB Allocation Details'!$A$18:$L$217, MATCH("Demand ID", 'E4 TB Allocation Details'!$A$18:$L$18, 0),FALSE), 'E2 Allocators'!$B$15:$W$361, MATCH('O5 Details by Class &amp; Accounts'!U$18, 'E2 Allocators'!$B$15:$W$15, 0),FALSE)*$F43), 0, VLOOKUP(VLOOKUP($A43, 'E4 TB Allocation Details'!$A$18:$L$217, MATCH("Demand ID", 'E4 TB Allocation Details'!$A$18:$L$18, 0),FALSE), 'E2 Allocators'!$B$15:$W$361, MATCH('O5 Details by Class &amp; Accounts'!U$18, 'E2 Allocators'!$B$15:$W$15, 0),FALSE)*$F43)</f>
        <v>0</v>
      </c>
      <c r="V43" s="1334">
        <f>IF(ISERROR(VLOOKUP(VLOOKUP($A43, 'E4 TB Allocation Details'!$A$18:$L$217, MATCH("Demand ID", 'E4 TB Allocation Details'!$A$18:$L$18, 0),FALSE), 'E2 Allocators'!$B$15:$W$361, MATCH('O5 Details by Class &amp; Accounts'!V$18, 'E2 Allocators'!$B$15:$W$15, 0),FALSE)*$F43), 0, VLOOKUP(VLOOKUP($A43, 'E4 TB Allocation Details'!$A$18:$L$217, MATCH("Demand ID", 'E4 TB Allocation Details'!$A$18:$L$18, 0),FALSE), 'E2 Allocators'!$B$15:$W$361, MATCH('O5 Details by Class &amp; Accounts'!V$18, 'E2 Allocators'!$B$15:$W$15, 0),FALSE)*$F43)</f>
        <v>0</v>
      </c>
      <c r="W43" s="1334">
        <f>IF(ISERROR(VLOOKUP(VLOOKUP($A43, 'E4 TB Allocation Details'!$A$18:$L$217, MATCH("Demand ID", 'E4 TB Allocation Details'!$A$18:$L$18, 0),FALSE), 'E2 Allocators'!$B$15:$W$361, MATCH('O5 Details by Class &amp; Accounts'!W$18, 'E2 Allocators'!$B$15:$W$15, 0),FALSE)*$F43), 0, VLOOKUP(VLOOKUP($A43, 'E4 TB Allocation Details'!$A$18:$L$217, MATCH("Demand ID", 'E4 TB Allocation Details'!$A$18:$L$18, 0),FALSE), 'E2 Allocators'!$B$15:$W$361, MATCH('O5 Details by Class &amp; Accounts'!W$18, 'E2 Allocators'!$B$15:$W$15, 0),FALSE)*$F43)</f>
        <v>0</v>
      </c>
      <c r="X43" s="1334">
        <f>IF(ISERROR(VLOOKUP(VLOOKUP($A43, 'E4 TB Allocation Details'!$A$18:$L$217, MATCH("Demand ID", 'E4 TB Allocation Details'!$A$18:$L$18, 0),FALSE), 'E2 Allocators'!$B$15:$W$361, MATCH('O5 Details by Class &amp; Accounts'!X$18, 'E2 Allocators'!$B$15:$W$15, 0),FALSE)*$F43), 0, VLOOKUP(VLOOKUP($A43, 'E4 TB Allocation Details'!$A$18:$L$217, MATCH("Demand ID", 'E4 TB Allocation Details'!$A$18:$L$18, 0),FALSE), 'E2 Allocators'!$B$15:$W$361, MATCH('O5 Details by Class &amp; Accounts'!X$18, 'E2 Allocators'!$B$15:$W$15, 0),FALSE)*$F43)</f>
        <v>0</v>
      </c>
      <c r="Y43" s="1334">
        <f>IF(ISERROR(VLOOKUP(VLOOKUP($A43, 'E4 TB Allocation Details'!$A$18:$L$217, MATCH("Demand ID", 'E4 TB Allocation Details'!$A$18:$L$18, 0),FALSE), 'E2 Allocators'!$B$15:$W$361, MATCH('O5 Details by Class &amp; Accounts'!Y$18, 'E2 Allocators'!$B$15:$W$15, 0),FALSE)*$F43), 0, VLOOKUP(VLOOKUP($A43, 'E4 TB Allocation Details'!$A$18:$L$217, MATCH("Demand ID", 'E4 TB Allocation Details'!$A$18:$L$18, 0),FALSE), 'E2 Allocators'!$B$15:$W$361, MATCH('O5 Details by Class &amp; Accounts'!Y$18, 'E2 Allocators'!$B$15:$W$15, 0),FALSE)*$F43)</f>
        <v>0</v>
      </c>
      <c r="Z43" s="1334">
        <f>IF(ISERROR(VLOOKUP(VLOOKUP($A43, 'E4 TB Allocation Details'!$A$18:$L$217, MATCH("Demand ID", 'E4 TB Allocation Details'!$A$18:$L$18, 0),FALSE), 'E2 Allocators'!$B$15:$W$361, MATCH('O5 Details by Class &amp; Accounts'!Z$18, 'E2 Allocators'!$B$15:$W$15, 0),FALSE)*$F43), 0, VLOOKUP(VLOOKUP($A43, 'E4 TB Allocation Details'!$A$18:$L$217, MATCH("Demand ID", 'E4 TB Allocation Details'!$A$18:$L$18, 0),FALSE), 'E2 Allocators'!$B$15:$W$361, MATCH('O5 Details by Class &amp; Accounts'!Z$18, 'E2 Allocators'!$B$15:$W$15, 0),FALSE)*$F43)</f>
        <v>0</v>
      </c>
      <c r="AA43" s="1334">
        <f>IF(ISERROR(VLOOKUP(VLOOKUP($A43, 'E4 TB Allocation Details'!$A$18:$L$217, MATCH("Demand ID", 'E4 TB Allocation Details'!$A$18:$L$18, 0),FALSE), 'E2 Allocators'!$B$15:$W$361, MATCH('O5 Details by Class &amp; Accounts'!AA$18, 'E2 Allocators'!$B$15:$W$15, 0),FALSE)*$F43), 0, VLOOKUP(VLOOKUP($A43, 'E4 TB Allocation Details'!$A$18:$L$217, MATCH("Demand ID", 'E4 TB Allocation Details'!$A$18:$L$18, 0),FALSE), 'E2 Allocators'!$B$15:$W$361, MATCH('O5 Details by Class &amp; Accounts'!AA$18, 'E2 Allocators'!$B$15:$W$15, 0),FALSE)*$F43)</f>
        <v>0</v>
      </c>
      <c r="AB43" s="1334">
        <f>IF(ISERROR(VLOOKUP(VLOOKUP($A43, 'E4 TB Allocation Details'!$A$18:$L$217, MATCH("Demand ID", 'E4 TB Allocation Details'!$A$18:$L$18, 0),FALSE), 'E2 Allocators'!$B$15:$W$361, MATCH('O5 Details by Class &amp; Accounts'!AB$18, 'E2 Allocators'!$B$15:$W$15, 0),FALSE)*$F43), 0, VLOOKUP(VLOOKUP($A43, 'E4 TB Allocation Details'!$A$18:$L$217, MATCH("Demand ID", 'E4 TB Allocation Details'!$A$18:$L$18, 0),FALSE), 'E2 Allocators'!$B$15:$W$361, MATCH('O5 Details by Class &amp; Accounts'!AB$18, 'E2 Allocators'!$B$15:$W$15, 0),FALSE)*$F43)</f>
        <v>0</v>
      </c>
      <c r="AC43" s="1334">
        <f t="shared" si="1"/>
        <v>1281925.9536299999</v>
      </c>
      <c r="AD43" s="1334">
        <f>IF(ISERROR(VLOOKUP(VLOOKUP($A43, 'E4 TB Allocation Details'!$A$18:$L$217, MATCH("Customer ID", 'E4 TB Allocation Details'!$A$18:$L$18, 0),FALSE), 'E2 Allocators'!$B$15:$W$361, MATCH('O5 Details by Class &amp; Accounts'!AD$18, 'E2 Allocators'!$B$15:$W$15, 0),FALSE)*$G43), 0, VLOOKUP(VLOOKUP($A43, 'E4 TB Allocation Details'!$A$18:$L$217, MATCH("Customer ID", 'E4 TB Allocation Details'!$A$18:$L$18, 0),FALSE), 'E2 Allocators'!$B$15:$W$361, MATCH('O5 Details by Class &amp; Accounts'!AD$18, 'E2 Allocators'!$B$15:$W$15, 0),FALSE)*$G43)</f>
        <v>623328.64804012724</v>
      </c>
      <c r="AE43" s="1334">
        <f>IF(ISERROR(VLOOKUP(VLOOKUP($A43, 'E4 TB Allocation Details'!$A$18:$L$217, MATCH("Customer ID", 'E4 TB Allocation Details'!$A$18:$L$18, 0),FALSE), 'E2 Allocators'!$B$15:$W$361, MATCH('O5 Details by Class &amp; Accounts'!AE$18, 'E2 Allocators'!$B$15:$W$15, 0),FALSE)*$G43), 0, VLOOKUP(VLOOKUP($A43, 'E4 TB Allocation Details'!$A$18:$L$217, MATCH("Customer ID", 'E4 TB Allocation Details'!$A$18:$L$18, 0),FALSE), 'E2 Allocators'!$B$15:$W$361, MATCH('O5 Details by Class &amp; Accounts'!AE$18, 'E2 Allocators'!$B$15:$W$15, 0),FALSE)*$G43)</f>
        <v>68771.456592186383</v>
      </c>
      <c r="AF43" s="1334">
        <f>IF(ISERROR(VLOOKUP(VLOOKUP($A43, 'E4 TB Allocation Details'!$A$18:$L$217, MATCH("Customer ID", 'E4 TB Allocation Details'!$A$18:$L$18, 0),FALSE), 'E2 Allocators'!$B$15:$W$361, MATCH('O5 Details by Class &amp; Accounts'!AF$18, 'E2 Allocators'!$B$15:$W$15, 0),FALSE)*$G43), 0, VLOOKUP(VLOOKUP($A43, 'E4 TB Allocation Details'!$A$18:$L$217, MATCH("Customer ID", 'E4 TB Allocation Details'!$A$18:$L$18, 0),FALSE), 'E2 Allocators'!$B$15:$W$361, MATCH('O5 Details by Class &amp; Accounts'!AF$18, 'E2 Allocators'!$B$15:$W$15, 0),FALSE)*$G43)</f>
        <v>8499.4068813142312</v>
      </c>
      <c r="AG43" s="1334">
        <f>IF(ISERROR(VLOOKUP(VLOOKUP($A43, 'E4 TB Allocation Details'!$A$18:$L$217, MATCH("Customer ID", 'E4 TB Allocation Details'!$A$18:$L$18, 0),FALSE), 'E2 Allocators'!$B$15:$W$361, MATCH('O5 Details by Class &amp; Accounts'!AG$18, 'E2 Allocators'!$B$15:$W$15, 0),FALSE)*$G43), 0, VLOOKUP(VLOOKUP($A43, 'E4 TB Allocation Details'!$A$18:$L$217, MATCH("Customer ID", 'E4 TB Allocation Details'!$A$18:$L$18, 0),FALSE), 'E2 Allocators'!$B$15:$W$361, MATCH('O5 Details by Class &amp; Accounts'!AG$18, 'E2 Allocators'!$B$15:$W$15, 0),FALSE)*$G43)</f>
        <v>0</v>
      </c>
      <c r="AH43" s="1334">
        <f>IF(ISERROR(VLOOKUP(VLOOKUP($A43, 'E4 TB Allocation Details'!$A$18:$L$217, MATCH("Customer ID", 'E4 TB Allocation Details'!$A$18:$L$18, 0),FALSE), 'E2 Allocators'!$B$15:$W$361, MATCH('O5 Details by Class &amp; Accounts'!AH$18, 'E2 Allocators'!$B$15:$W$15, 0),FALSE)*$G43), 0, VLOOKUP(VLOOKUP($A43, 'E4 TB Allocation Details'!$A$18:$L$217, MATCH("Customer ID", 'E4 TB Allocation Details'!$A$18:$L$18, 0),FALSE), 'E2 Allocators'!$B$15:$W$361, MATCH('O5 Details by Class &amp; Accounts'!AH$18, 'E2 Allocators'!$B$15:$W$15, 0),FALSE)*$G43)</f>
        <v>232.86046250175977</v>
      </c>
      <c r="AI43" s="1334">
        <f>IF(ISERROR(VLOOKUP(VLOOKUP($A43, 'E4 TB Allocation Details'!$A$18:$L$217, MATCH("Customer ID", 'E4 TB Allocation Details'!$A$18:$L$18, 0),FALSE), 'E2 Allocators'!$B$15:$W$361, MATCH('O5 Details by Class &amp; Accounts'!AI$18, 'E2 Allocators'!$B$15:$W$15, 0),FALSE)*$G43), 0, VLOOKUP(VLOOKUP($A43, 'E4 TB Allocation Details'!$A$18:$L$217, MATCH("Customer ID", 'E4 TB Allocation Details'!$A$18:$L$18, 0),FALSE), 'E2 Allocators'!$B$15:$W$361, MATCH('O5 Details by Class &amp; Accounts'!AI$18, 'E2 Allocators'!$B$15:$W$15, 0),FALSE)*$G43)</f>
        <v>58.215115625439942</v>
      </c>
      <c r="AJ43" s="1334">
        <f>IF(ISERROR(VLOOKUP(VLOOKUP($A43, 'E4 TB Allocation Details'!$A$18:$L$217, MATCH("Customer ID", 'E4 TB Allocation Details'!$A$18:$L$18, 0),FALSE), 'E2 Allocators'!$B$15:$W$361, MATCH('O5 Details by Class &amp; Accounts'!AJ$18, 'E2 Allocators'!$B$15:$W$15, 0),FALSE)*$G43), 0, VLOOKUP(VLOOKUP($A43, 'E4 TB Allocation Details'!$A$18:$L$217, MATCH("Customer ID", 'E4 TB Allocation Details'!$A$18:$L$18, 0),FALSE), 'E2 Allocators'!$B$15:$W$361, MATCH('O5 Details by Class &amp; Accounts'!AJ$18, 'E2 Allocators'!$B$15:$W$15, 0),FALSE)*$G43)</f>
        <v>140046.16315626667</v>
      </c>
      <c r="AK43" s="1334">
        <f>IF(ISERROR(VLOOKUP(VLOOKUP($A43, 'E4 TB Allocation Details'!$A$18:$L$217, MATCH("Customer ID", 'E4 TB Allocation Details'!$A$18:$L$18, 0),FALSE), 'E2 Allocators'!$B$15:$W$361, MATCH('O5 Details by Class &amp; Accounts'!AK$18, 'E2 Allocators'!$B$15:$W$15, 0),FALSE)*$G43), 0, VLOOKUP(VLOOKUP($A43, 'E4 TB Allocation Details'!$A$18:$L$217, MATCH("Customer ID", 'E4 TB Allocation Details'!$A$18:$L$18, 0),FALSE), 'E2 Allocators'!$B$15:$W$361, MATCH('O5 Details by Class &amp; Accounts'!AK$18, 'E2 Allocators'!$B$15:$W$15, 0),FALSE)*$G43)</f>
        <v>8635.2421511069242</v>
      </c>
      <c r="AL43" s="1334">
        <f>IF(ISERROR(VLOOKUP(VLOOKUP($A43, 'E4 TB Allocation Details'!$A$18:$L$217, MATCH("Customer ID", 'E4 TB Allocation Details'!$A$18:$L$18, 0),FALSE), 'E2 Allocators'!$B$15:$W$361, MATCH('O5 Details by Class &amp; Accounts'!AL$18, 'E2 Allocators'!$B$15:$W$15, 0),FALSE)*$G43), 0, VLOOKUP(VLOOKUP($A43, 'E4 TB Allocation Details'!$A$18:$L$217, MATCH("Customer ID", 'E4 TB Allocation Details'!$A$18:$L$18, 0),FALSE), 'E2 Allocators'!$B$15:$W$361, MATCH('O5 Details by Class &amp; Accounts'!AL$18, 'E2 Allocators'!$B$15:$W$15, 0),FALSE)*$G43)</f>
        <v>5045.3100208714613</v>
      </c>
      <c r="AM43" s="1334">
        <f>IF(ISERROR(VLOOKUP(VLOOKUP($A43, 'E4 TB Allocation Details'!$A$18:$L$217, MATCH("Customer ID", 'E4 TB Allocation Details'!$A$18:$L$18, 0),FALSE), 'E2 Allocators'!$B$15:$W$361, MATCH('O5 Details by Class &amp; Accounts'!AM$18, 'E2 Allocators'!$B$15:$W$15, 0),FALSE)*$G43), 0, VLOOKUP(VLOOKUP($A43, 'E4 TB Allocation Details'!$A$18:$L$217, MATCH("Customer ID", 'E4 TB Allocation Details'!$A$18:$L$18, 0),FALSE), 'E2 Allocators'!$B$15:$W$361, MATCH('O5 Details by Class &amp; Accounts'!AM$18, 'E2 Allocators'!$B$15:$W$15, 0),FALSE)*$G43)</f>
        <v>0</v>
      </c>
      <c r="AN43" s="1334">
        <f>IF(ISERROR(VLOOKUP(VLOOKUP($A43, 'E4 TB Allocation Details'!$A$18:$L$217, MATCH("Customer ID", 'E4 TB Allocation Details'!$A$18:$L$18, 0),FALSE), 'E2 Allocators'!$B$15:$W$361, MATCH('O5 Details by Class &amp; Accounts'!AN$18, 'E2 Allocators'!$B$15:$W$15, 0),FALSE)*$G43), 0, VLOOKUP(VLOOKUP($A43, 'E4 TB Allocation Details'!$A$18:$L$217, MATCH("Customer ID", 'E4 TB Allocation Details'!$A$18:$L$18, 0),FALSE), 'E2 Allocators'!$B$15:$W$361, MATCH('O5 Details by Class &amp; Accounts'!AN$18, 'E2 Allocators'!$B$15:$W$15, 0),FALSE)*$G43)</f>
        <v>0</v>
      </c>
      <c r="AO43" s="1334">
        <f>IF(ISERROR(VLOOKUP(VLOOKUP($A43, 'E4 TB Allocation Details'!$A$18:$L$217, MATCH("Customer ID", 'E4 TB Allocation Details'!$A$18:$L$18, 0),FALSE), 'E2 Allocators'!$B$15:$W$361, MATCH('O5 Details by Class &amp; Accounts'!AO$18, 'E2 Allocators'!$B$15:$W$15, 0),FALSE)*$G43), 0, VLOOKUP(VLOOKUP($A43, 'E4 TB Allocation Details'!$A$18:$L$217, MATCH("Customer ID", 'E4 TB Allocation Details'!$A$18:$L$18, 0),FALSE), 'E2 Allocators'!$B$15:$W$361, MATCH('O5 Details by Class &amp; Accounts'!AO$18, 'E2 Allocators'!$B$15:$W$15, 0),FALSE)*$G43)</f>
        <v>0</v>
      </c>
      <c r="AP43" s="1334">
        <f>IF(ISERROR(VLOOKUP(VLOOKUP($A43, 'E4 TB Allocation Details'!$A$18:$L$217, MATCH("Customer ID", 'E4 TB Allocation Details'!$A$18:$L$18, 0),FALSE), 'E2 Allocators'!$B$15:$W$361, MATCH('O5 Details by Class &amp; Accounts'!AP$18, 'E2 Allocators'!$B$15:$W$15, 0),FALSE)*$G43), 0, VLOOKUP(VLOOKUP($A43, 'E4 TB Allocation Details'!$A$18:$L$217, MATCH("Customer ID", 'E4 TB Allocation Details'!$A$18:$L$18, 0),FALSE), 'E2 Allocators'!$B$15:$W$361, MATCH('O5 Details by Class &amp; Accounts'!AP$18, 'E2 Allocators'!$B$15:$W$15, 0),FALSE)*$G43)</f>
        <v>0</v>
      </c>
      <c r="AQ43" s="1334">
        <f>IF(ISERROR(VLOOKUP(VLOOKUP($A43, 'E4 TB Allocation Details'!$A$18:$L$217, MATCH("Customer ID", 'E4 TB Allocation Details'!$A$18:$L$18, 0),FALSE), 'E2 Allocators'!$B$15:$W$361, MATCH('O5 Details by Class &amp; Accounts'!AQ$18, 'E2 Allocators'!$B$15:$W$15, 0),FALSE)*$G43), 0, VLOOKUP(VLOOKUP($A43, 'E4 TB Allocation Details'!$A$18:$L$217, MATCH("Customer ID", 'E4 TB Allocation Details'!$A$18:$L$18, 0),FALSE), 'E2 Allocators'!$B$15:$W$361, MATCH('O5 Details by Class &amp; Accounts'!AQ$18, 'E2 Allocators'!$B$15:$W$15, 0),FALSE)*$G43)</f>
        <v>0</v>
      </c>
      <c r="AR43" s="1334">
        <f>IF(ISERROR(VLOOKUP(VLOOKUP($A43, 'E4 TB Allocation Details'!$A$18:$L$217, MATCH("Customer ID", 'E4 TB Allocation Details'!$A$18:$L$18, 0),FALSE), 'E2 Allocators'!$B$15:$W$361, MATCH('O5 Details by Class &amp; Accounts'!AR$18, 'E2 Allocators'!$B$15:$W$15, 0),FALSE)*$G43), 0, VLOOKUP(VLOOKUP($A43, 'E4 TB Allocation Details'!$A$18:$L$217, MATCH("Customer ID", 'E4 TB Allocation Details'!$A$18:$L$18, 0),FALSE), 'E2 Allocators'!$B$15:$W$361, MATCH('O5 Details by Class &amp; Accounts'!AR$18, 'E2 Allocators'!$B$15:$W$15, 0),FALSE)*$G43)</f>
        <v>0</v>
      </c>
      <c r="AS43" s="1334">
        <f>IF(ISERROR(VLOOKUP(VLOOKUP($A43, 'E4 TB Allocation Details'!$A$18:$L$217, MATCH("Customer ID", 'E4 TB Allocation Details'!$A$18:$L$18, 0),FALSE), 'E2 Allocators'!$B$15:$W$361, MATCH('O5 Details by Class &amp; Accounts'!AS$18, 'E2 Allocators'!$B$15:$W$15, 0),FALSE)*$G43), 0, VLOOKUP(VLOOKUP($A43, 'E4 TB Allocation Details'!$A$18:$L$217, MATCH("Customer ID", 'E4 TB Allocation Details'!$A$18:$L$18, 0),FALSE), 'E2 Allocators'!$B$15:$W$361, MATCH('O5 Details by Class &amp; Accounts'!AS$18, 'E2 Allocators'!$B$15:$W$15, 0),FALSE)*$G43)</f>
        <v>0</v>
      </c>
      <c r="AT43" s="1334">
        <f>IF(ISERROR(VLOOKUP(VLOOKUP($A43, 'E4 TB Allocation Details'!$A$18:$L$217, MATCH("Customer ID", 'E4 TB Allocation Details'!$A$18:$L$18, 0),FALSE), 'E2 Allocators'!$B$15:$W$361, MATCH('O5 Details by Class &amp; Accounts'!AT$18, 'E2 Allocators'!$B$15:$W$15, 0),FALSE)*$G43), 0, VLOOKUP(VLOOKUP($A43, 'E4 TB Allocation Details'!$A$18:$L$217, MATCH("Customer ID", 'E4 TB Allocation Details'!$A$18:$L$18, 0),FALSE), 'E2 Allocators'!$B$15:$W$361, MATCH('O5 Details by Class &amp; Accounts'!AT$18, 'E2 Allocators'!$B$15:$W$15, 0),FALSE)*$G43)</f>
        <v>0</v>
      </c>
      <c r="AU43" s="1334">
        <f>IF(ISERROR(VLOOKUP(VLOOKUP($A43, 'E4 TB Allocation Details'!$A$18:$L$217, MATCH("Customer ID", 'E4 TB Allocation Details'!$A$18:$L$18, 0),FALSE), 'E2 Allocators'!$B$15:$W$361, MATCH('O5 Details by Class &amp; Accounts'!AU$18, 'E2 Allocators'!$B$15:$W$15, 0),FALSE)*$G43), 0, VLOOKUP(VLOOKUP($A43, 'E4 TB Allocation Details'!$A$18:$L$217, MATCH("Customer ID", 'E4 TB Allocation Details'!$A$18:$L$18, 0),FALSE), 'E2 Allocators'!$B$15:$W$361, MATCH('O5 Details by Class &amp; Accounts'!AU$18, 'E2 Allocators'!$B$15:$W$15, 0),FALSE)*$G43)</f>
        <v>0</v>
      </c>
      <c r="AV43" s="1334">
        <f>IF(ISERROR(VLOOKUP(VLOOKUP($A43, 'E4 TB Allocation Details'!$A$18:$L$217, MATCH("Customer ID", 'E4 TB Allocation Details'!$A$18:$L$18, 0),FALSE), 'E2 Allocators'!$B$15:$W$361, MATCH('O5 Details by Class &amp; Accounts'!AV$18, 'E2 Allocators'!$B$15:$W$15, 0),FALSE)*$G43), 0, VLOOKUP(VLOOKUP($A43, 'E4 TB Allocation Details'!$A$18:$L$217, MATCH("Customer ID", 'E4 TB Allocation Details'!$A$18:$L$18, 0),FALSE), 'E2 Allocators'!$B$15:$W$361, MATCH('O5 Details by Class &amp; Accounts'!AV$18, 'E2 Allocators'!$B$15:$W$15, 0),FALSE)*$G43)</f>
        <v>0</v>
      </c>
      <c r="AW43" s="1334">
        <f>IF(ISERROR(VLOOKUP(VLOOKUP($A43, 'E4 TB Allocation Details'!$A$18:$L$217, MATCH("Customer ID", 'E4 TB Allocation Details'!$A$18:$L$18, 0),FALSE), 'E2 Allocators'!$B$15:$W$361, MATCH('O5 Details by Class &amp; Accounts'!AW$18, 'E2 Allocators'!$B$15:$W$15, 0),FALSE)*$G43), 0, VLOOKUP(VLOOKUP($A43, 'E4 TB Allocation Details'!$A$18:$L$217, MATCH("Customer ID", 'E4 TB Allocation Details'!$A$18:$L$18, 0),FALSE), 'E2 Allocators'!$B$15:$W$361, MATCH('O5 Details by Class &amp; Accounts'!AW$18, 'E2 Allocators'!$B$15:$W$15, 0),FALSE)*$G43)</f>
        <v>0</v>
      </c>
      <c r="AX43" s="1334">
        <f t="shared" si="2"/>
        <v>854617.30242000008</v>
      </c>
      <c r="AY43" s="1334">
        <f>IF(ISERROR(VLOOKUP(VLOOKUP($A43, 'E4 TB Allocation Details'!$A$18:$L$217, MATCH("Misc ID", 'E4 TB Allocation Details'!$A$18:$L$18, 0),FALSE), 'E2 Allocators'!$B$15:$W$361, MATCH('O5 Details by Class &amp; Accounts'!AY$18, 'E2 Allocators'!$B$15:$W$15, 0),FALSE)*$E43), 0, VLOOKUP(VLOOKUP($A43, 'E4 TB Allocation Details'!$A$18:$L$217, MATCH("Misc ID", 'E4 TB Allocation Details'!$A$18:$L$18, 0),FALSE), 'E2 Allocators'!$B$15:$W$361, MATCH('O5 Details by Class &amp; Accounts'!AY$18, 'E2 Allocators'!$B$15:$W$15, 0),FALSE)*$E43)</f>
        <v>0</v>
      </c>
      <c r="AZ43" s="1334">
        <f>IF(ISERROR(VLOOKUP(VLOOKUP($A43, 'E4 TB Allocation Details'!$A$18:$L$217, MATCH("Misc ID", 'E4 TB Allocation Details'!$A$18:$L$18, 0),FALSE), 'E2 Allocators'!$B$15:$W$361, MATCH('O5 Details by Class &amp; Accounts'!AZ$18, 'E2 Allocators'!$B$15:$W$15, 0),FALSE)*$E43), 0, VLOOKUP(VLOOKUP($A43, 'E4 TB Allocation Details'!$A$18:$L$217, MATCH("Misc ID", 'E4 TB Allocation Details'!$A$18:$L$18, 0),FALSE), 'E2 Allocators'!$B$15:$W$361, MATCH('O5 Details by Class &amp; Accounts'!AZ$18, 'E2 Allocators'!$B$15:$W$15, 0),FALSE)*$E43)</f>
        <v>0</v>
      </c>
      <c r="BA43" s="1334">
        <f>IF(ISERROR(VLOOKUP(VLOOKUP($A43, 'E4 TB Allocation Details'!$A$18:$L$217, MATCH("Misc ID", 'E4 TB Allocation Details'!$A$18:$L$18, 0),FALSE), 'E2 Allocators'!$B$15:$W$361, MATCH('O5 Details by Class &amp; Accounts'!BA$18, 'E2 Allocators'!$B$15:$W$15, 0),FALSE)*$E43), 0, VLOOKUP(VLOOKUP($A43, 'E4 TB Allocation Details'!$A$18:$L$217, MATCH("Misc ID", 'E4 TB Allocation Details'!$A$18:$L$18, 0),FALSE), 'E2 Allocators'!$B$15:$W$361, MATCH('O5 Details by Class &amp; Accounts'!BA$18, 'E2 Allocators'!$B$15:$W$15, 0),FALSE)*$E43)</f>
        <v>0</v>
      </c>
      <c r="BB43" s="1334">
        <f>IF(ISERROR(VLOOKUP(VLOOKUP($A43, 'E4 TB Allocation Details'!$A$18:$L$217, MATCH("Misc ID", 'E4 TB Allocation Details'!$A$18:$L$18, 0),FALSE), 'E2 Allocators'!$B$15:$W$361, MATCH('O5 Details by Class &amp; Accounts'!BB$18, 'E2 Allocators'!$B$15:$W$15, 0),FALSE)*$E43), 0, VLOOKUP(VLOOKUP($A43, 'E4 TB Allocation Details'!$A$18:$L$217, MATCH("Misc ID", 'E4 TB Allocation Details'!$A$18:$L$18, 0),FALSE), 'E2 Allocators'!$B$15:$W$361, MATCH('O5 Details by Class &amp; Accounts'!BB$18, 'E2 Allocators'!$B$15:$W$15, 0),FALSE)*$E43)</f>
        <v>0</v>
      </c>
      <c r="BC43" s="1334">
        <f>IF(ISERROR(VLOOKUP(VLOOKUP($A43, 'E4 TB Allocation Details'!$A$18:$L$217, MATCH("Misc ID", 'E4 TB Allocation Details'!$A$18:$L$18, 0),FALSE), 'E2 Allocators'!$B$15:$W$361, MATCH('O5 Details by Class &amp; Accounts'!BC$18, 'E2 Allocators'!$B$15:$W$15, 0),FALSE)*$E43), 0, VLOOKUP(VLOOKUP($A43, 'E4 TB Allocation Details'!$A$18:$L$217, MATCH("Misc ID", 'E4 TB Allocation Details'!$A$18:$L$18, 0),FALSE), 'E2 Allocators'!$B$15:$W$361, MATCH('O5 Details by Class &amp; Accounts'!BC$18, 'E2 Allocators'!$B$15:$W$15, 0),FALSE)*$E43)</f>
        <v>0</v>
      </c>
      <c r="BD43" s="1334">
        <f>IF(ISERROR(VLOOKUP(VLOOKUP($A43, 'E4 TB Allocation Details'!$A$18:$L$217, MATCH("Misc ID", 'E4 TB Allocation Details'!$A$18:$L$18, 0),FALSE), 'E2 Allocators'!$B$15:$W$361, MATCH('O5 Details by Class &amp; Accounts'!BD$18, 'E2 Allocators'!$B$15:$W$15, 0),FALSE)*$E43), 0, VLOOKUP(VLOOKUP($A43, 'E4 TB Allocation Details'!$A$18:$L$217, MATCH("Misc ID", 'E4 TB Allocation Details'!$A$18:$L$18, 0),FALSE), 'E2 Allocators'!$B$15:$W$361, MATCH('O5 Details by Class &amp; Accounts'!BD$18, 'E2 Allocators'!$B$15:$W$15, 0),FALSE)*$E43)</f>
        <v>0</v>
      </c>
      <c r="BE43" s="1334">
        <f>IF(ISERROR(VLOOKUP(VLOOKUP($A43, 'E4 TB Allocation Details'!$A$18:$L$217, MATCH("Misc ID", 'E4 TB Allocation Details'!$A$18:$L$18, 0),FALSE), 'E2 Allocators'!$B$15:$W$361, MATCH('O5 Details by Class &amp; Accounts'!BE$18, 'E2 Allocators'!$B$15:$W$15, 0),FALSE)*$E43), 0, VLOOKUP(VLOOKUP($A43, 'E4 TB Allocation Details'!$A$18:$L$217, MATCH("Misc ID", 'E4 TB Allocation Details'!$A$18:$L$18, 0),FALSE), 'E2 Allocators'!$B$15:$W$361, MATCH('O5 Details by Class &amp; Accounts'!BE$18, 'E2 Allocators'!$B$15:$W$15, 0),FALSE)*$E43)</f>
        <v>0</v>
      </c>
      <c r="BF43" s="1334">
        <f>IF(ISERROR(VLOOKUP(VLOOKUP($A43, 'E4 TB Allocation Details'!$A$18:$L$217, MATCH("Misc ID", 'E4 TB Allocation Details'!$A$18:$L$18, 0),FALSE), 'E2 Allocators'!$B$15:$W$361, MATCH('O5 Details by Class &amp; Accounts'!BF$18, 'E2 Allocators'!$B$15:$W$15, 0),FALSE)*$E43), 0, VLOOKUP(VLOOKUP($A43, 'E4 TB Allocation Details'!$A$18:$L$217, MATCH("Misc ID", 'E4 TB Allocation Details'!$A$18:$L$18, 0),FALSE), 'E2 Allocators'!$B$15:$W$361, MATCH('O5 Details by Class &amp; Accounts'!BF$18, 'E2 Allocators'!$B$15:$W$15, 0),FALSE)*$E43)</f>
        <v>0</v>
      </c>
      <c r="BG43" s="1334">
        <f>IF(ISERROR(VLOOKUP(VLOOKUP($A43, 'E4 TB Allocation Details'!$A$18:$L$217, MATCH("Misc ID", 'E4 TB Allocation Details'!$A$18:$L$18, 0),FALSE), 'E2 Allocators'!$B$15:$W$361, MATCH('O5 Details by Class &amp; Accounts'!BG$18, 'E2 Allocators'!$B$15:$W$15, 0),FALSE)*$E43), 0, VLOOKUP(VLOOKUP($A43, 'E4 TB Allocation Details'!$A$18:$L$217, MATCH("Misc ID", 'E4 TB Allocation Details'!$A$18:$L$18, 0),FALSE), 'E2 Allocators'!$B$15:$W$361, MATCH('O5 Details by Class &amp; Accounts'!BG$18, 'E2 Allocators'!$B$15:$W$15, 0),FALSE)*$E43)</f>
        <v>0</v>
      </c>
      <c r="BH43" s="1334">
        <f>IF(ISERROR(VLOOKUP(VLOOKUP($A43, 'E4 TB Allocation Details'!$A$18:$L$217, MATCH("Misc ID", 'E4 TB Allocation Details'!$A$18:$L$18, 0),FALSE), 'E2 Allocators'!$B$15:$W$361, MATCH('O5 Details by Class &amp; Accounts'!BH$18, 'E2 Allocators'!$B$15:$W$15, 0),FALSE)*$E43), 0, VLOOKUP(VLOOKUP($A43, 'E4 TB Allocation Details'!$A$18:$L$217, MATCH("Misc ID", 'E4 TB Allocation Details'!$A$18:$L$18, 0),FALSE), 'E2 Allocators'!$B$15:$W$361, MATCH('O5 Details by Class &amp; Accounts'!BH$18, 'E2 Allocators'!$B$15:$W$15, 0),FALSE)*$E43)</f>
        <v>0</v>
      </c>
      <c r="BI43" s="1334">
        <f>IF(ISERROR(VLOOKUP(VLOOKUP($A43, 'E4 TB Allocation Details'!$A$18:$L$217, MATCH("Misc ID", 'E4 TB Allocation Details'!$A$18:$L$18, 0),FALSE), 'E2 Allocators'!$B$15:$W$361, MATCH('O5 Details by Class &amp; Accounts'!BI$18, 'E2 Allocators'!$B$15:$W$15, 0),FALSE)*$E43), 0, VLOOKUP(VLOOKUP($A43, 'E4 TB Allocation Details'!$A$18:$L$217, MATCH("Misc ID", 'E4 TB Allocation Details'!$A$18:$L$18, 0),FALSE), 'E2 Allocators'!$B$15:$W$361, MATCH('O5 Details by Class &amp; Accounts'!BI$18, 'E2 Allocators'!$B$15:$W$15, 0),FALSE)*$E43)</f>
        <v>0</v>
      </c>
      <c r="BJ43" s="1334">
        <f>IF(ISERROR(VLOOKUP(VLOOKUP($A43, 'E4 TB Allocation Details'!$A$18:$L$217, MATCH("Misc ID", 'E4 TB Allocation Details'!$A$18:$L$18, 0),FALSE), 'E2 Allocators'!$B$15:$W$361, MATCH('O5 Details by Class &amp; Accounts'!BJ$18, 'E2 Allocators'!$B$15:$W$15, 0),FALSE)*$E43), 0, VLOOKUP(VLOOKUP($A43, 'E4 TB Allocation Details'!$A$18:$L$217, MATCH("Misc ID", 'E4 TB Allocation Details'!$A$18:$L$18, 0),FALSE), 'E2 Allocators'!$B$15:$W$361, MATCH('O5 Details by Class &amp; Accounts'!BJ$18, 'E2 Allocators'!$B$15:$W$15, 0),FALSE)*$E43)</f>
        <v>0</v>
      </c>
      <c r="BK43" s="1334">
        <f>IF(ISERROR(VLOOKUP(VLOOKUP($A43, 'E4 TB Allocation Details'!$A$18:$L$217, MATCH("Misc ID", 'E4 TB Allocation Details'!$A$18:$L$18, 0),FALSE), 'E2 Allocators'!$B$15:$W$361, MATCH('O5 Details by Class &amp; Accounts'!BK$18, 'E2 Allocators'!$B$15:$W$15, 0),FALSE)*$E43), 0, VLOOKUP(VLOOKUP($A43, 'E4 TB Allocation Details'!$A$18:$L$217, MATCH("Misc ID", 'E4 TB Allocation Details'!$A$18:$L$18, 0),FALSE), 'E2 Allocators'!$B$15:$W$361, MATCH('O5 Details by Class &amp; Accounts'!BK$18, 'E2 Allocators'!$B$15:$W$15, 0),FALSE)*$E43)</f>
        <v>0</v>
      </c>
      <c r="BL43" s="1334">
        <f>IF(ISERROR(VLOOKUP(VLOOKUP($A43, 'E4 TB Allocation Details'!$A$18:$L$217, MATCH("Misc ID", 'E4 TB Allocation Details'!$A$18:$L$18, 0),FALSE), 'E2 Allocators'!$B$15:$W$361, MATCH('O5 Details by Class &amp; Accounts'!BL$18, 'E2 Allocators'!$B$15:$W$15, 0),FALSE)*$E43), 0, VLOOKUP(VLOOKUP($A43, 'E4 TB Allocation Details'!$A$18:$L$217, MATCH("Misc ID", 'E4 TB Allocation Details'!$A$18:$L$18, 0),FALSE), 'E2 Allocators'!$B$15:$W$361, MATCH('O5 Details by Class &amp; Accounts'!BL$18, 'E2 Allocators'!$B$15:$W$15, 0),FALSE)*$E43)</f>
        <v>0</v>
      </c>
      <c r="BM43" s="1334">
        <f>IF(ISERROR(VLOOKUP(VLOOKUP($A43, 'E4 TB Allocation Details'!$A$18:$L$217, MATCH("Misc ID", 'E4 TB Allocation Details'!$A$18:$L$18, 0),FALSE), 'E2 Allocators'!$B$15:$W$361, MATCH('O5 Details by Class &amp; Accounts'!BM$18, 'E2 Allocators'!$B$15:$W$15, 0),FALSE)*$E43), 0, VLOOKUP(VLOOKUP($A43, 'E4 TB Allocation Details'!$A$18:$L$217, MATCH("Misc ID", 'E4 TB Allocation Details'!$A$18:$L$18, 0),FALSE), 'E2 Allocators'!$B$15:$W$361, MATCH('O5 Details by Class &amp; Accounts'!BM$18, 'E2 Allocators'!$B$15:$W$15, 0),FALSE)*$E43)</f>
        <v>0</v>
      </c>
      <c r="BN43" s="1334">
        <f>IF(ISERROR(VLOOKUP(VLOOKUP($A43, 'E4 TB Allocation Details'!$A$18:$L$217, MATCH("Misc ID", 'E4 TB Allocation Details'!$A$18:$L$18, 0),FALSE), 'E2 Allocators'!$B$15:$W$361, MATCH('O5 Details by Class &amp; Accounts'!BN$18, 'E2 Allocators'!$B$15:$W$15, 0),FALSE)*$E43), 0, VLOOKUP(VLOOKUP($A43, 'E4 TB Allocation Details'!$A$18:$L$217, MATCH("Misc ID", 'E4 TB Allocation Details'!$A$18:$L$18, 0),FALSE), 'E2 Allocators'!$B$15:$W$361, MATCH('O5 Details by Class &amp; Accounts'!BN$18, 'E2 Allocators'!$B$15:$W$15, 0),FALSE)*$E43)</f>
        <v>0</v>
      </c>
      <c r="BO43" s="1334">
        <f>IF(ISERROR(VLOOKUP(VLOOKUP($A43, 'E4 TB Allocation Details'!$A$18:$L$217, MATCH("Misc ID", 'E4 TB Allocation Details'!$A$18:$L$18, 0),FALSE), 'E2 Allocators'!$B$15:$W$361, MATCH('O5 Details by Class &amp; Accounts'!BO$18, 'E2 Allocators'!$B$15:$W$15, 0),FALSE)*$E43), 0, VLOOKUP(VLOOKUP($A43, 'E4 TB Allocation Details'!$A$18:$L$217, MATCH("Misc ID", 'E4 TB Allocation Details'!$A$18:$L$18, 0),FALSE), 'E2 Allocators'!$B$15:$W$361, MATCH('O5 Details by Class &amp; Accounts'!BO$18, 'E2 Allocators'!$B$15:$W$15, 0),FALSE)*$E43)</f>
        <v>0</v>
      </c>
      <c r="BP43" s="1334">
        <f>IF(ISERROR(VLOOKUP(VLOOKUP($A43, 'E4 TB Allocation Details'!$A$18:$L$217, MATCH("Misc ID", 'E4 TB Allocation Details'!$A$18:$L$18, 0),FALSE), 'E2 Allocators'!$B$15:$W$361, MATCH('O5 Details by Class &amp; Accounts'!BP$18, 'E2 Allocators'!$B$15:$W$15, 0),FALSE)*$E43), 0, VLOOKUP(VLOOKUP($A43, 'E4 TB Allocation Details'!$A$18:$L$217, MATCH("Misc ID", 'E4 TB Allocation Details'!$A$18:$L$18, 0),FALSE), 'E2 Allocators'!$B$15:$W$361, MATCH('O5 Details by Class &amp; Accounts'!BP$18, 'E2 Allocators'!$B$15:$W$15, 0),FALSE)*$E43)</f>
        <v>0</v>
      </c>
      <c r="BQ43" s="1334">
        <f>IF(ISERROR(VLOOKUP(VLOOKUP($A43, 'E4 TB Allocation Details'!$A$18:$L$217, MATCH("Misc ID", 'E4 TB Allocation Details'!$A$18:$L$18, 0),FALSE), 'E2 Allocators'!$B$15:$W$361, MATCH('O5 Details by Class &amp; Accounts'!BQ$18, 'E2 Allocators'!$B$15:$W$15, 0),FALSE)*$E43), 0, VLOOKUP(VLOOKUP($A43, 'E4 TB Allocation Details'!$A$18:$L$217, MATCH("Misc ID", 'E4 TB Allocation Details'!$A$18:$L$18, 0),FALSE), 'E2 Allocators'!$B$15:$W$361, MATCH('O5 Details by Class &amp; Accounts'!BQ$18, 'E2 Allocators'!$B$15:$W$15, 0),FALSE)*$E43)</f>
        <v>0</v>
      </c>
      <c r="BR43" s="1334">
        <f>IF(ISERROR(VLOOKUP(VLOOKUP($A43, 'E4 TB Allocation Details'!$A$18:$L$217, MATCH("Misc ID", 'E4 TB Allocation Details'!$A$18:$L$18, 0),FALSE), 'E2 Allocators'!$B$15:$W$361, MATCH('O5 Details by Class &amp; Accounts'!BR$18, 'E2 Allocators'!$B$15:$W$15, 0),FALSE)*$E43), 0, VLOOKUP(VLOOKUP($A43, 'E4 TB Allocation Details'!$A$18:$L$217, MATCH("Misc ID", 'E4 TB Allocation Details'!$A$18:$L$18, 0),FALSE), 'E2 Allocators'!$B$15:$W$361, MATCH('O5 Details by Class &amp; Accounts'!BR$18, 'E2 Allocators'!$B$15:$W$15, 0),FALSE)*$E43)</f>
        <v>0</v>
      </c>
      <c r="BS43" s="1334">
        <f t="shared" si="3"/>
        <v>0</v>
      </c>
      <c r="BT43" s="1334">
        <f>IF(ISERROR(VLOOKUP(VLOOKUP($A43, 'E4 TB Allocation Details'!$A$18:$L$217, MATCH("A &amp; G ID", 'E4 TB Allocation Details'!$A$18:$L$18, 0),FALSE), 'E2 Allocators'!$B$15:$W$361, MATCH('O5 Details by Class &amp; Accounts'!BT$18, 'E2 Allocators'!$B$15:$W$15, 0),FALSE)*$E43), 0, VLOOKUP(VLOOKUP($A43, 'E4 TB Allocation Details'!$A$18:$L$217, MATCH("A &amp; G ID", 'E4 TB Allocation Details'!$A$18:$L$18, 0),FALSE), 'E2 Allocators'!$B$15:$W$361, MATCH('O5 Details by Class &amp; Accounts'!BT$18, 'E2 Allocators'!$B$15:$W$15, 0),FALSE)*$E43)</f>
        <v>0</v>
      </c>
      <c r="BU43" s="1334">
        <f>IF(ISERROR(VLOOKUP(VLOOKUP($A43, 'E4 TB Allocation Details'!$A$18:$L$217, MATCH("A &amp; G ID", 'E4 TB Allocation Details'!$A$18:$L$18, 0),FALSE), 'E2 Allocators'!$B$15:$W$361, MATCH('O5 Details by Class &amp; Accounts'!BU$18, 'E2 Allocators'!$B$15:$W$15, 0),FALSE)*$E43), 0, VLOOKUP(VLOOKUP($A43, 'E4 TB Allocation Details'!$A$18:$L$217, MATCH("A &amp; G ID", 'E4 TB Allocation Details'!$A$18:$L$18, 0),FALSE), 'E2 Allocators'!$B$15:$W$361, MATCH('O5 Details by Class &amp; Accounts'!BU$18, 'E2 Allocators'!$B$15:$W$15, 0),FALSE)*$E43)</f>
        <v>0</v>
      </c>
      <c r="BV43" s="1334">
        <f>IF(ISERROR(VLOOKUP(VLOOKUP($A43, 'E4 TB Allocation Details'!$A$18:$L$217, MATCH("A &amp; G ID", 'E4 TB Allocation Details'!$A$18:$L$18, 0),FALSE), 'E2 Allocators'!$B$15:$W$361, MATCH('O5 Details by Class &amp; Accounts'!BV$18, 'E2 Allocators'!$B$15:$W$15, 0),FALSE)*$E43), 0, VLOOKUP(VLOOKUP($A43, 'E4 TB Allocation Details'!$A$18:$L$217, MATCH("A &amp; G ID", 'E4 TB Allocation Details'!$A$18:$L$18, 0),FALSE), 'E2 Allocators'!$B$15:$W$361, MATCH('O5 Details by Class &amp; Accounts'!BV$18, 'E2 Allocators'!$B$15:$W$15, 0),FALSE)*$E43)</f>
        <v>0</v>
      </c>
      <c r="BW43" s="1334">
        <f>IF(ISERROR(VLOOKUP(VLOOKUP($A43, 'E4 TB Allocation Details'!$A$18:$L$217, MATCH("A &amp; G ID", 'E4 TB Allocation Details'!$A$18:$L$18, 0),FALSE), 'E2 Allocators'!$B$15:$W$361, MATCH('O5 Details by Class &amp; Accounts'!BW$18, 'E2 Allocators'!$B$15:$W$15, 0),FALSE)*$E43), 0, VLOOKUP(VLOOKUP($A43, 'E4 TB Allocation Details'!$A$18:$L$217, MATCH("A &amp; G ID", 'E4 TB Allocation Details'!$A$18:$L$18, 0),FALSE), 'E2 Allocators'!$B$15:$W$361, MATCH('O5 Details by Class &amp; Accounts'!BW$18, 'E2 Allocators'!$B$15:$W$15, 0),FALSE)*$E43)</f>
        <v>0</v>
      </c>
      <c r="BX43" s="1334">
        <f>IF(ISERROR(VLOOKUP(VLOOKUP($A43, 'E4 TB Allocation Details'!$A$18:$L$217, MATCH("A &amp; G ID", 'E4 TB Allocation Details'!$A$18:$L$18, 0),FALSE), 'E2 Allocators'!$B$15:$W$361, MATCH('O5 Details by Class &amp; Accounts'!BX$18, 'E2 Allocators'!$B$15:$W$15, 0),FALSE)*$E43), 0, VLOOKUP(VLOOKUP($A43, 'E4 TB Allocation Details'!$A$18:$L$217, MATCH("A &amp; G ID", 'E4 TB Allocation Details'!$A$18:$L$18, 0),FALSE), 'E2 Allocators'!$B$15:$W$361, MATCH('O5 Details by Class &amp; Accounts'!BX$18, 'E2 Allocators'!$B$15:$W$15, 0),FALSE)*$E43)</f>
        <v>0</v>
      </c>
      <c r="BY43" s="1334">
        <f>IF(ISERROR(VLOOKUP(VLOOKUP($A43, 'E4 TB Allocation Details'!$A$18:$L$217, MATCH("A &amp; G ID", 'E4 TB Allocation Details'!$A$18:$L$18, 0),FALSE), 'E2 Allocators'!$B$15:$W$361, MATCH('O5 Details by Class &amp; Accounts'!BY$18, 'E2 Allocators'!$B$15:$W$15, 0),FALSE)*$E43), 0, VLOOKUP(VLOOKUP($A43, 'E4 TB Allocation Details'!$A$18:$L$217, MATCH("A &amp; G ID", 'E4 TB Allocation Details'!$A$18:$L$18, 0),FALSE), 'E2 Allocators'!$B$15:$W$361, MATCH('O5 Details by Class &amp; Accounts'!BY$18, 'E2 Allocators'!$B$15:$W$15, 0),FALSE)*$E43)</f>
        <v>0</v>
      </c>
      <c r="BZ43" s="1334">
        <f>IF(ISERROR(VLOOKUP(VLOOKUP($A43, 'E4 TB Allocation Details'!$A$18:$L$217, MATCH("A &amp; G ID", 'E4 TB Allocation Details'!$A$18:$L$18, 0),FALSE), 'E2 Allocators'!$B$15:$W$361, MATCH('O5 Details by Class &amp; Accounts'!BZ$18, 'E2 Allocators'!$B$15:$W$15, 0),FALSE)*$E43), 0, VLOOKUP(VLOOKUP($A43, 'E4 TB Allocation Details'!$A$18:$L$217, MATCH("A &amp; G ID", 'E4 TB Allocation Details'!$A$18:$L$18, 0),FALSE), 'E2 Allocators'!$B$15:$W$361, MATCH('O5 Details by Class &amp; Accounts'!BZ$18, 'E2 Allocators'!$B$15:$W$15, 0),FALSE)*$E43)</f>
        <v>0</v>
      </c>
      <c r="CA43" s="1334">
        <f>IF(ISERROR(VLOOKUP(VLOOKUP($A43, 'E4 TB Allocation Details'!$A$18:$L$217, MATCH("A &amp; G ID", 'E4 TB Allocation Details'!$A$18:$L$18, 0),FALSE), 'E2 Allocators'!$B$15:$W$361, MATCH('O5 Details by Class &amp; Accounts'!CA$18, 'E2 Allocators'!$B$15:$W$15, 0),FALSE)*$E43), 0, VLOOKUP(VLOOKUP($A43, 'E4 TB Allocation Details'!$A$18:$L$217, MATCH("A &amp; G ID", 'E4 TB Allocation Details'!$A$18:$L$18, 0),FALSE), 'E2 Allocators'!$B$15:$W$361, MATCH('O5 Details by Class &amp; Accounts'!CA$18, 'E2 Allocators'!$B$15:$W$15, 0),FALSE)*$E43)</f>
        <v>0</v>
      </c>
      <c r="CB43" s="1334">
        <f>IF(ISERROR(VLOOKUP(VLOOKUP($A43, 'E4 TB Allocation Details'!$A$18:$L$217, MATCH("A &amp; G ID", 'E4 TB Allocation Details'!$A$18:$L$18, 0),FALSE), 'E2 Allocators'!$B$15:$W$361, MATCH('O5 Details by Class &amp; Accounts'!CB$18, 'E2 Allocators'!$B$15:$W$15, 0),FALSE)*$E43), 0, VLOOKUP(VLOOKUP($A43, 'E4 TB Allocation Details'!$A$18:$L$217, MATCH("A &amp; G ID", 'E4 TB Allocation Details'!$A$18:$L$18, 0),FALSE), 'E2 Allocators'!$B$15:$W$361, MATCH('O5 Details by Class &amp; Accounts'!CB$18, 'E2 Allocators'!$B$15:$W$15, 0),FALSE)*$E43)</f>
        <v>0</v>
      </c>
      <c r="CC43" s="1334">
        <f>IF(ISERROR(VLOOKUP(VLOOKUP($A43, 'E4 TB Allocation Details'!$A$18:$L$217, MATCH("A &amp; G ID", 'E4 TB Allocation Details'!$A$18:$L$18, 0),FALSE), 'E2 Allocators'!$B$15:$W$361, MATCH('O5 Details by Class &amp; Accounts'!CC$18, 'E2 Allocators'!$B$15:$W$15, 0),FALSE)*$E43), 0, VLOOKUP(VLOOKUP($A43, 'E4 TB Allocation Details'!$A$18:$L$217, MATCH("A &amp; G ID", 'E4 TB Allocation Details'!$A$18:$L$18, 0),FALSE), 'E2 Allocators'!$B$15:$W$361, MATCH('O5 Details by Class &amp; Accounts'!CC$18, 'E2 Allocators'!$B$15:$W$15, 0),FALSE)*$E43)</f>
        <v>0</v>
      </c>
      <c r="CD43" s="1334">
        <f>IF(ISERROR(VLOOKUP(VLOOKUP($A43, 'E4 TB Allocation Details'!$A$18:$L$217, MATCH("A &amp; G ID", 'E4 TB Allocation Details'!$A$18:$L$18, 0),FALSE), 'E2 Allocators'!$B$15:$W$361, MATCH('O5 Details by Class &amp; Accounts'!CD$18, 'E2 Allocators'!$B$15:$W$15, 0),FALSE)*$E43), 0, VLOOKUP(VLOOKUP($A43, 'E4 TB Allocation Details'!$A$18:$L$217, MATCH("A &amp; G ID", 'E4 TB Allocation Details'!$A$18:$L$18, 0),FALSE), 'E2 Allocators'!$B$15:$W$361, MATCH('O5 Details by Class &amp; Accounts'!CD$18, 'E2 Allocators'!$B$15:$W$15, 0),FALSE)*$E43)</f>
        <v>0</v>
      </c>
      <c r="CE43" s="1334">
        <f>IF(ISERROR(VLOOKUP(VLOOKUP($A43, 'E4 TB Allocation Details'!$A$18:$L$217, MATCH("A &amp; G ID", 'E4 TB Allocation Details'!$A$18:$L$18, 0),FALSE), 'E2 Allocators'!$B$15:$W$361, MATCH('O5 Details by Class &amp; Accounts'!CE$18, 'E2 Allocators'!$B$15:$W$15, 0),FALSE)*$E43), 0, VLOOKUP(VLOOKUP($A43, 'E4 TB Allocation Details'!$A$18:$L$217, MATCH("A &amp; G ID", 'E4 TB Allocation Details'!$A$18:$L$18, 0),FALSE), 'E2 Allocators'!$B$15:$W$361, MATCH('O5 Details by Class &amp; Accounts'!CE$18, 'E2 Allocators'!$B$15:$W$15, 0),FALSE)*$E43)</f>
        <v>0</v>
      </c>
      <c r="CF43" s="1334">
        <f>IF(ISERROR(VLOOKUP(VLOOKUP($A43, 'E4 TB Allocation Details'!$A$18:$L$217, MATCH("A &amp; G ID", 'E4 TB Allocation Details'!$A$18:$L$18, 0),FALSE), 'E2 Allocators'!$B$15:$W$361, MATCH('O5 Details by Class &amp; Accounts'!CF$18, 'E2 Allocators'!$B$15:$W$15, 0),FALSE)*$E43), 0, VLOOKUP(VLOOKUP($A43, 'E4 TB Allocation Details'!$A$18:$L$217, MATCH("A &amp; G ID", 'E4 TB Allocation Details'!$A$18:$L$18, 0),FALSE), 'E2 Allocators'!$B$15:$W$361, MATCH('O5 Details by Class &amp; Accounts'!CF$18, 'E2 Allocators'!$B$15:$W$15, 0),FALSE)*$E43)</f>
        <v>0</v>
      </c>
      <c r="CG43" s="1334">
        <f>IF(ISERROR(VLOOKUP(VLOOKUP($A43, 'E4 TB Allocation Details'!$A$18:$L$217, MATCH("A &amp; G ID", 'E4 TB Allocation Details'!$A$18:$L$18, 0),FALSE), 'E2 Allocators'!$B$15:$W$361, MATCH('O5 Details by Class &amp; Accounts'!CG$18, 'E2 Allocators'!$B$15:$W$15, 0),FALSE)*$E43), 0, VLOOKUP(VLOOKUP($A43, 'E4 TB Allocation Details'!$A$18:$L$217, MATCH("A &amp; G ID", 'E4 TB Allocation Details'!$A$18:$L$18, 0),FALSE), 'E2 Allocators'!$B$15:$W$361, MATCH('O5 Details by Class &amp; Accounts'!CG$18, 'E2 Allocators'!$B$15:$W$15, 0),FALSE)*$E43)</f>
        <v>0</v>
      </c>
      <c r="CH43" s="1334">
        <f>IF(ISERROR(VLOOKUP(VLOOKUP($A43, 'E4 TB Allocation Details'!$A$18:$L$217, MATCH("A &amp; G ID", 'E4 TB Allocation Details'!$A$18:$L$18, 0),FALSE), 'E2 Allocators'!$B$15:$W$361, MATCH('O5 Details by Class &amp; Accounts'!CH$18, 'E2 Allocators'!$B$15:$W$15, 0),FALSE)*$E43), 0, VLOOKUP(VLOOKUP($A43, 'E4 TB Allocation Details'!$A$18:$L$217, MATCH("A &amp; G ID", 'E4 TB Allocation Details'!$A$18:$L$18, 0),FALSE), 'E2 Allocators'!$B$15:$W$361, MATCH('O5 Details by Class &amp; Accounts'!CH$18, 'E2 Allocators'!$B$15:$W$15, 0),FALSE)*$E43)</f>
        <v>0</v>
      </c>
      <c r="CI43" s="1334">
        <f>IF(ISERROR(VLOOKUP(VLOOKUP($A43, 'E4 TB Allocation Details'!$A$18:$L$217, MATCH("A &amp; G ID", 'E4 TB Allocation Details'!$A$18:$L$18, 0),FALSE), 'E2 Allocators'!$B$15:$W$361, MATCH('O5 Details by Class &amp; Accounts'!CI$18, 'E2 Allocators'!$B$15:$W$15, 0),FALSE)*$E43), 0, VLOOKUP(VLOOKUP($A43, 'E4 TB Allocation Details'!$A$18:$L$217, MATCH("A &amp; G ID", 'E4 TB Allocation Details'!$A$18:$L$18, 0),FALSE), 'E2 Allocators'!$B$15:$W$361, MATCH('O5 Details by Class &amp; Accounts'!CI$18, 'E2 Allocators'!$B$15:$W$15, 0),FALSE)*$E43)</f>
        <v>0</v>
      </c>
      <c r="CJ43" s="1334">
        <f>IF(ISERROR(VLOOKUP(VLOOKUP($A43, 'E4 TB Allocation Details'!$A$18:$L$217, MATCH("A &amp; G ID", 'E4 TB Allocation Details'!$A$18:$L$18, 0),FALSE), 'E2 Allocators'!$B$15:$W$361, MATCH('O5 Details by Class &amp; Accounts'!CJ$18, 'E2 Allocators'!$B$15:$W$15, 0),FALSE)*$E43), 0, VLOOKUP(VLOOKUP($A43, 'E4 TB Allocation Details'!$A$18:$L$217, MATCH("A &amp; G ID", 'E4 TB Allocation Details'!$A$18:$L$18, 0),FALSE), 'E2 Allocators'!$B$15:$W$361, MATCH('O5 Details by Class &amp; Accounts'!CJ$18, 'E2 Allocators'!$B$15:$W$15, 0),FALSE)*$E43)</f>
        <v>0</v>
      </c>
      <c r="CK43" s="1334">
        <f>IF(ISERROR(VLOOKUP(VLOOKUP($A43, 'E4 TB Allocation Details'!$A$18:$L$217, MATCH("A &amp; G ID", 'E4 TB Allocation Details'!$A$18:$L$18, 0),FALSE), 'E2 Allocators'!$B$15:$W$361, MATCH('O5 Details by Class &amp; Accounts'!CK$18, 'E2 Allocators'!$B$15:$W$15, 0),FALSE)*$E43), 0, VLOOKUP(VLOOKUP($A43, 'E4 TB Allocation Details'!$A$18:$L$217, MATCH("A &amp; G ID", 'E4 TB Allocation Details'!$A$18:$L$18, 0),FALSE), 'E2 Allocators'!$B$15:$W$361, MATCH('O5 Details by Class &amp; Accounts'!CK$18, 'E2 Allocators'!$B$15:$W$15, 0),FALSE)*$E43)</f>
        <v>0</v>
      </c>
      <c r="CL43" s="1334">
        <f>IF(ISERROR(VLOOKUP(VLOOKUP($A43, 'E4 TB Allocation Details'!$A$18:$L$217, MATCH("A &amp; G ID", 'E4 TB Allocation Details'!$A$18:$L$18, 0),FALSE), 'E2 Allocators'!$B$15:$W$361, MATCH('O5 Details by Class &amp; Accounts'!CL$18, 'E2 Allocators'!$B$15:$W$15, 0),FALSE)*$E43), 0, VLOOKUP(VLOOKUP($A43, 'E4 TB Allocation Details'!$A$18:$L$217, MATCH("A &amp; G ID", 'E4 TB Allocation Details'!$A$18:$L$18, 0),FALSE), 'E2 Allocators'!$B$15:$W$361, MATCH('O5 Details by Class &amp; Accounts'!CL$18, 'E2 Allocators'!$B$15:$W$15, 0),FALSE)*$E43)</f>
        <v>0</v>
      </c>
      <c r="CM43" s="1334">
        <f>IF(ISERROR(VLOOKUP(VLOOKUP($A43, 'E4 TB Allocation Details'!$A$18:$L$217, MATCH("A &amp; G ID", 'E4 TB Allocation Details'!$A$18:$L$18, 0),FALSE), 'E2 Allocators'!$B$15:$W$361, MATCH('O5 Details by Class &amp; Accounts'!CM$18, 'E2 Allocators'!$B$15:$W$15, 0),FALSE)*$E43), 0, VLOOKUP(VLOOKUP($A43, 'E4 TB Allocation Details'!$A$18:$L$217, MATCH("A &amp; G ID", 'E4 TB Allocation Details'!$A$18:$L$18, 0),FALSE), 'E2 Allocators'!$B$15:$W$361, MATCH('O5 Details by Class &amp; Accounts'!CM$18, 'E2 Allocators'!$B$15:$W$15, 0),FALSE)*$E43)</f>
        <v>0</v>
      </c>
      <c r="CN43" s="1334">
        <f t="shared" si="5"/>
        <v>0</v>
      </c>
      <c r="CO43" s="1670">
        <f t="shared" si="4"/>
        <v>0</v>
      </c>
      <c r="CQ43" s="1926" t="s">
        <v>745</v>
      </c>
    </row>
    <row r="44" spans="1:95" s="64" customFormat="1" ht="12.75" x14ac:dyDescent="0.2">
      <c r="A44" s="1100" t="s">
        <v>873</v>
      </c>
      <c r="B44" s="1101" t="s">
        <v>395</v>
      </c>
      <c r="C44" s="1667">
        <f>IF(ISERROR(VLOOKUP($A44,'I3 TB Data'!$A$20:$H$465,MATCH('O5 Details by Class &amp; Accounts'!$C$18, 'I3 TB Data'!$A$20:$H$20,0),0)), 0, VLOOKUP($A44,'I3 TB Data'!$A$20:$H$465,MATCH('O5 Details by Class &amp; Accounts'!$C$18,'I3 TB Data'!$A$20:$H$20,0),0))</f>
        <v>0</v>
      </c>
      <c r="D44" s="1668">
        <f>'I4 BO ASSETS'!E41</f>
        <v>894014.55395000009</v>
      </c>
      <c r="E44" s="1667">
        <f t="shared" si="6"/>
        <v>894014.55395000009</v>
      </c>
      <c r="F44" s="1669">
        <f>IF(ISERROR(VLOOKUP($A44, 'E1 Categorization'!A33:E123, MATCH("Customer Component", 'E1 Categorization'!$A$33:$E$33,0), 0)), 0, IF(VLOOKUP($A44, 'E1 Categorization'!A33:E123, MATCH("Customer Component", 'E1 Categorization'!$A$33:$E$33,0), 0)=0, 'O5 Details by Class &amp; Accounts'!$E44, IF(AND(VLOOKUP($A44, 'E1 Categorization'!A33:E123, MATCH("Customer Component", 'E1 Categorization'!$A$33:$E$33,0), 0) &gt;0, VLOOKUP($A44, 'E1 Categorization'!A33:E123, MATCH("Customer Component", 'E1 Categorization'!$A$33:$E$33,0), 0)&lt;1), 'O5 Details by Class &amp; Accounts'!$E44*(1-VLOOKUP($A44, 'E1 Categorization'!A33:E123, MATCH("Customer Component", 'E1 Categorization'!$A$33:$E$33,0), 0)), 0)))</f>
        <v>536408.73236999998</v>
      </c>
      <c r="G44" s="1669">
        <f>IF(ISERROR(VLOOKUP($A44, 'E1 Categorization'!A33:E123, MATCH("Customer Component", 'E1 Categorization'!$A$33:$E$33,0), 0)),0, IF(VLOOKUP($A44, 'E1 Categorization'!A33:E123, MATCH("Customer Component", 'E1 Categorization'!$A$33:$E$33,0), 0)=0, 0, IF(AND(VLOOKUP($A44, 'E1 Categorization'!A33:E123, MATCH("Customer Component", 'E1 Categorization'!$A$33:$E$33,0), 0) &gt;0, VLOOKUP($A44, 'E1 Categorization'!A33:E123, MATCH("Customer Component", 'E1 Categorization'!$A$33:$E$33,0), 0)&lt;1), 'O5 Details by Class &amp; Accounts'!$E44*(VLOOKUP($A44, 'E1 Categorization'!A33:E123, MATCH("Customer Component", 'E1 Categorization'!$A$33:$E$33,0), 0)), 'O5 Details by Class &amp; Accounts'!$E44)))</f>
        <v>357605.82158000005</v>
      </c>
      <c r="H44" s="1334">
        <f t="shared" si="0"/>
        <v>894014.55395000009</v>
      </c>
      <c r="I44" s="1334">
        <f>IF(ISERROR(VLOOKUP(VLOOKUP($A44, 'E4 TB Allocation Details'!$A$18:$L$217, MATCH("Demand ID", 'E4 TB Allocation Details'!$A$18:$L$18, 0),FALSE), 'E2 Allocators'!$B$15:$W$361, MATCH('O5 Details by Class &amp; Accounts'!I$18, 'E2 Allocators'!$B$15:$W$15, 0),FALSE)*$F44), 0, VLOOKUP(VLOOKUP($A44, 'E4 TB Allocation Details'!$A$18:$L$217, MATCH("Demand ID", 'E4 TB Allocation Details'!$A$18:$L$18, 0),FALSE), 'E2 Allocators'!$B$15:$W$361, MATCH('O5 Details by Class &amp; Accounts'!I$18, 'E2 Allocators'!$B$15:$W$15, 0),FALSE)*$F44)</f>
        <v>262781.35001908947</v>
      </c>
      <c r="J44" s="1334">
        <f>IF(ISERROR(VLOOKUP(VLOOKUP($A44, 'E4 TB Allocation Details'!$A$18:$L$217, MATCH("Demand ID", 'E4 TB Allocation Details'!$A$18:$L$18, 0),FALSE), 'E2 Allocators'!$B$15:$W$361, MATCH('O5 Details by Class &amp; Accounts'!J$18, 'E2 Allocators'!$B$15:$W$15, 0),FALSE)*$F44), 0, VLOOKUP(VLOOKUP($A44, 'E4 TB Allocation Details'!$A$18:$L$217, MATCH("Demand ID", 'E4 TB Allocation Details'!$A$18:$L$18, 0),FALSE), 'E2 Allocators'!$B$15:$W$361, MATCH('O5 Details by Class &amp; Accounts'!J$18, 'E2 Allocators'!$B$15:$W$15, 0),FALSE)*$F44)</f>
        <v>90662.795300702972</v>
      </c>
      <c r="K44" s="1334">
        <f>IF(ISERROR(VLOOKUP(VLOOKUP($A44, 'E4 TB Allocation Details'!$A$18:$L$217, MATCH("Demand ID", 'E4 TB Allocation Details'!$A$18:$L$18, 0),FALSE), 'E2 Allocators'!$B$15:$W$361, MATCH('O5 Details by Class &amp; Accounts'!K$18, 'E2 Allocators'!$B$15:$W$15, 0),FALSE)*$F44), 0, VLOOKUP(VLOOKUP($A44, 'E4 TB Allocation Details'!$A$18:$L$217, MATCH("Demand ID", 'E4 TB Allocation Details'!$A$18:$L$18, 0),FALSE), 'E2 Allocators'!$B$15:$W$361, MATCH('O5 Details by Class &amp; Accounts'!K$18, 'E2 Allocators'!$B$15:$W$15, 0),FALSE)*$F44)</f>
        <v>171732.38587194955</v>
      </c>
      <c r="L44" s="1334">
        <f>IF(ISERROR(VLOOKUP(VLOOKUP($A44, 'E4 TB Allocation Details'!$A$18:$L$217, MATCH("Demand ID", 'E4 TB Allocation Details'!$A$18:$L$18, 0),FALSE), 'E2 Allocators'!$B$15:$W$361, MATCH('O5 Details by Class &amp; Accounts'!L$18, 'E2 Allocators'!$B$15:$W$15, 0),FALSE)*$F44), 0, VLOOKUP(VLOOKUP($A44, 'E4 TB Allocation Details'!$A$18:$L$217, MATCH("Demand ID", 'E4 TB Allocation Details'!$A$18:$L$18, 0),FALSE), 'E2 Allocators'!$B$15:$W$361, MATCH('O5 Details by Class &amp; Accounts'!L$18, 'E2 Allocators'!$B$15:$W$15, 0),FALSE)*$F44)</f>
        <v>0</v>
      </c>
      <c r="M44" s="1334">
        <f>IF(ISERROR(VLOOKUP(VLOOKUP($A44, 'E4 TB Allocation Details'!$A$18:$L$217, MATCH("Demand ID", 'E4 TB Allocation Details'!$A$18:$L$18, 0),FALSE), 'E2 Allocators'!$B$15:$W$361, MATCH('O5 Details by Class &amp; Accounts'!M$18, 'E2 Allocators'!$B$15:$W$15, 0),FALSE)*$F44), 0, VLOOKUP(VLOOKUP($A44, 'E4 TB Allocation Details'!$A$18:$L$217, MATCH("Demand ID", 'E4 TB Allocation Details'!$A$18:$L$18, 0),FALSE), 'E2 Allocators'!$B$15:$W$361, MATCH('O5 Details by Class &amp; Accounts'!M$18, 'E2 Allocators'!$B$15:$W$15, 0),FALSE)*$F44)</f>
        <v>10058.564058425625</v>
      </c>
      <c r="N44" s="1334">
        <f>IF(ISERROR(VLOOKUP(VLOOKUP($A44, 'E4 TB Allocation Details'!$A$18:$L$217, MATCH("Demand ID", 'E4 TB Allocation Details'!$A$18:$L$18, 0),FALSE), 'E2 Allocators'!$B$15:$W$361, MATCH('O5 Details by Class &amp; Accounts'!N$18, 'E2 Allocators'!$B$15:$W$15, 0),FALSE)*$F44), 0, VLOOKUP(VLOOKUP($A44, 'E4 TB Allocation Details'!$A$18:$L$217, MATCH("Demand ID", 'E4 TB Allocation Details'!$A$18:$L$18, 0),FALSE), 'E2 Allocators'!$B$15:$W$361, MATCH('O5 Details by Class &amp; Accounts'!N$18, 'E2 Allocators'!$B$15:$W$15, 0),FALSE)*$F44)</f>
        <v>0</v>
      </c>
      <c r="O44" s="1334">
        <f>IF(ISERROR(VLOOKUP(VLOOKUP($A44, 'E4 TB Allocation Details'!$A$18:$L$217, MATCH("Demand ID", 'E4 TB Allocation Details'!$A$18:$L$18, 0),FALSE), 'E2 Allocators'!$B$15:$W$361, MATCH('O5 Details by Class &amp; Accounts'!O$18, 'E2 Allocators'!$B$15:$W$15, 0),FALSE)*$F44), 0, VLOOKUP(VLOOKUP($A44, 'E4 TB Allocation Details'!$A$18:$L$217, MATCH("Demand ID", 'E4 TB Allocation Details'!$A$18:$L$18, 0),FALSE), 'E2 Allocators'!$B$15:$W$361, MATCH('O5 Details by Class &amp; Accounts'!O$18, 'E2 Allocators'!$B$15:$W$15, 0),FALSE)*$F44)</f>
        <v>0</v>
      </c>
      <c r="P44" s="1334">
        <f>IF(ISERROR(VLOOKUP(VLOOKUP($A44, 'E4 TB Allocation Details'!$A$18:$L$217, MATCH("Demand ID", 'E4 TB Allocation Details'!$A$18:$L$18, 0),FALSE), 'E2 Allocators'!$B$15:$W$361, MATCH('O5 Details by Class &amp; Accounts'!P$18, 'E2 Allocators'!$B$15:$W$15, 0),FALSE)*$F44), 0, VLOOKUP(VLOOKUP($A44, 'E4 TB Allocation Details'!$A$18:$L$217, MATCH("Demand ID", 'E4 TB Allocation Details'!$A$18:$L$18, 0),FALSE), 'E2 Allocators'!$B$15:$W$361, MATCH('O5 Details by Class &amp; Accounts'!P$18, 'E2 Allocators'!$B$15:$W$15, 0),FALSE)*$F44)</f>
        <v>102.49670760886424</v>
      </c>
      <c r="Q44" s="1334">
        <f>IF(ISERROR(VLOOKUP(VLOOKUP($A44, 'E4 TB Allocation Details'!$A$18:$L$217, MATCH("Demand ID", 'E4 TB Allocation Details'!$A$18:$L$18, 0),FALSE), 'E2 Allocators'!$B$15:$W$361, MATCH('O5 Details by Class &amp; Accounts'!Q$18, 'E2 Allocators'!$B$15:$W$15, 0),FALSE)*$F44), 0, VLOOKUP(VLOOKUP($A44, 'E4 TB Allocation Details'!$A$18:$L$217, MATCH("Demand ID", 'E4 TB Allocation Details'!$A$18:$L$18, 0),FALSE), 'E2 Allocators'!$B$15:$W$361, MATCH('O5 Details by Class &amp; Accounts'!Q$18, 'E2 Allocators'!$B$15:$W$15, 0),FALSE)*$F44)</f>
        <v>1071.1404122235883</v>
      </c>
      <c r="R44" s="1334">
        <f>IF(ISERROR(VLOOKUP(VLOOKUP($A44, 'E4 TB Allocation Details'!$A$18:$L$217, MATCH("Demand ID", 'E4 TB Allocation Details'!$A$18:$L$18, 0),FALSE), 'E2 Allocators'!$B$15:$W$361, MATCH('O5 Details by Class &amp; Accounts'!R$18, 'E2 Allocators'!$B$15:$W$15, 0),FALSE)*$F44), 0, VLOOKUP(VLOOKUP($A44, 'E4 TB Allocation Details'!$A$18:$L$217, MATCH("Demand ID", 'E4 TB Allocation Details'!$A$18:$L$18, 0),FALSE), 'E2 Allocators'!$B$15:$W$361, MATCH('O5 Details by Class &amp; Accounts'!R$18, 'E2 Allocators'!$B$15:$W$15, 0),FALSE)*$F44)</f>
        <v>0</v>
      </c>
      <c r="S44" s="1334">
        <f>IF(ISERROR(VLOOKUP(VLOOKUP($A44, 'E4 TB Allocation Details'!$A$18:$L$217, MATCH("Demand ID", 'E4 TB Allocation Details'!$A$18:$L$18, 0),FALSE), 'E2 Allocators'!$B$15:$W$361, MATCH('O5 Details by Class &amp; Accounts'!S$18, 'E2 Allocators'!$B$15:$W$15, 0),FALSE)*$F44), 0, VLOOKUP(VLOOKUP($A44, 'E4 TB Allocation Details'!$A$18:$L$217, MATCH("Demand ID", 'E4 TB Allocation Details'!$A$18:$L$18, 0),FALSE), 'E2 Allocators'!$B$15:$W$361, MATCH('O5 Details by Class &amp; Accounts'!S$18, 'E2 Allocators'!$B$15:$W$15, 0),FALSE)*$F44)</f>
        <v>0</v>
      </c>
      <c r="T44" s="1334">
        <f>IF(ISERROR(VLOOKUP(VLOOKUP($A44, 'E4 TB Allocation Details'!$A$18:$L$217, MATCH("Demand ID", 'E4 TB Allocation Details'!$A$18:$L$18, 0),FALSE), 'E2 Allocators'!$B$15:$W$361, MATCH('O5 Details by Class &amp; Accounts'!T$18, 'E2 Allocators'!$B$15:$W$15, 0),FALSE)*$F44), 0, VLOOKUP(VLOOKUP($A44, 'E4 TB Allocation Details'!$A$18:$L$217, MATCH("Demand ID", 'E4 TB Allocation Details'!$A$18:$L$18, 0),FALSE), 'E2 Allocators'!$B$15:$W$361, MATCH('O5 Details by Class &amp; Accounts'!T$18, 'E2 Allocators'!$B$15:$W$15, 0),FALSE)*$F44)</f>
        <v>0</v>
      </c>
      <c r="U44" s="1334">
        <f>IF(ISERROR(VLOOKUP(VLOOKUP($A44, 'E4 TB Allocation Details'!$A$18:$L$217, MATCH("Demand ID", 'E4 TB Allocation Details'!$A$18:$L$18, 0),FALSE), 'E2 Allocators'!$B$15:$W$361, MATCH('O5 Details by Class &amp; Accounts'!U$18, 'E2 Allocators'!$B$15:$W$15, 0),FALSE)*$F44), 0, VLOOKUP(VLOOKUP($A44, 'E4 TB Allocation Details'!$A$18:$L$217, MATCH("Demand ID", 'E4 TB Allocation Details'!$A$18:$L$18, 0),FALSE), 'E2 Allocators'!$B$15:$W$361, MATCH('O5 Details by Class &amp; Accounts'!U$18, 'E2 Allocators'!$B$15:$W$15, 0),FALSE)*$F44)</f>
        <v>0</v>
      </c>
      <c r="V44" s="1334">
        <f>IF(ISERROR(VLOOKUP(VLOOKUP($A44, 'E4 TB Allocation Details'!$A$18:$L$217, MATCH("Demand ID", 'E4 TB Allocation Details'!$A$18:$L$18, 0),FALSE), 'E2 Allocators'!$B$15:$W$361, MATCH('O5 Details by Class &amp; Accounts'!V$18, 'E2 Allocators'!$B$15:$W$15, 0),FALSE)*$F44), 0, VLOOKUP(VLOOKUP($A44, 'E4 TB Allocation Details'!$A$18:$L$217, MATCH("Demand ID", 'E4 TB Allocation Details'!$A$18:$L$18, 0),FALSE), 'E2 Allocators'!$B$15:$W$361, MATCH('O5 Details by Class &amp; Accounts'!V$18, 'E2 Allocators'!$B$15:$W$15, 0),FALSE)*$F44)</f>
        <v>0</v>
      </c>
      <c r="W44" s="1334">
        <f>IF(ISERROR(VLOOKUP(VLOOKUP($A44, 'E4 TB Allocation Details'!$A$18:$L$217, MATCH("Demand ID", 'E4 TB Allocation Details'!$A$18:$L$18, 0),FALSE), 'E2 Allocators'!$B$15:$W$361, MATCH('O5 Details by Class &amp; Accounts'!W$18, 'E2 Allocators'!$B$15:$W$15, 0),FALSE)*$F44), 0, VLOOKUP(VLOOKUP($A44, 'E4 TB Allocation Details'!$A$18:$L$217, MATCH("Demand ID", 'E4 TB Allocation Details'!$A$18:$L$18, 0),FALSE), 'E2 Allocators'!$B$15:$W$361, MATCH('O5 Details by Class &amp; Accounts'!W$18, 'E2 Allocators'!$B$15:$W$15, 0),FALSE)*$F44)</f>
        <v>0</v>
      </c>
      <c r="X44" s="1334">
        <f>IF(ISERROR(VLOOKUP(VLOOKUP($A44, 'E4 TB Allocation Details'!$A$18:$L$217, MATCH("Demand ID", 'E4 TB Allocation Details'!$A$18:$L$18, 0),FALSE), 'E2 Allocators'!$B$15:$W$361, MATCH('O5 Details by Class &amp; Accounts'!X$18, 'E2 Allocators'!$B$15:$W$15, 0),FALSE)*$F44), 0, VLOOKUP(VLOOKUP($A44, 'E4 TB Allocation Details'!$A$18:$L$217, MATCH("Demand ID", 'E4 TB Allocation Details'!$A$18:$L$18, 0),FALSE), 'E2 Allocators'!$B$15:$W$361, MATCH('O5 Details by Class &amp; Accounts'!X$18, 'E2 Allocators'!$B$15:$W$15, 0),FALSE)*$F44)</f>
        <v>0</v>
      </c>
      <c r="Y44" s="1334">
        <f>IF(ISERROR(VLOOKUP(VLOOKUP($A44, 'E4 TB Allocation Details'!$A$18:$L$217, MATCH("Demand ID", 'E4 TB Allocation Details'!$A$18:$L$18, 0),FALSE), 'E2 Allocators'!$B$15:$W$361, MATCH('O5 Details by Class &amp; Accounts'!Y$18, 'E2 Allocators'!$B$15:$W$15, 0),FALSE)*$F44), 0, VLOOKUP(VLOOKUP($A44, 'E4 TB Allocation Details'!$A$18:$L$217, MATCH("Demand ID", 'E4 TB Allocation Details'!$A$18:$L$18, 0),FALSE), 'E2 Allocators'!$B$15:$W$361, MATCH('O5 Details by Class &amp; Accounts'!Y$18, 'E2 Allocators'!$B$15:$W$15, 0),FALSE)*$F44)</f>
        <v>0</v>
      </c>
      <c r="Z44" s="1334">
        <f>IF(ISERROR(VLOOKUP(VLOOKUP($A44, 'E4 TB Allocation Details'!$A$18:$L$217, MATCH("Demand ID", 'E4 TB Allocation Details'!$A$18:$L$18, 0),FALSE), 'E2 Allocators'!$B$15:$W$361, MATCH('O5 Details by Class &amp; Accounts'!Z$18, 'E2 Allocators'!$B$15:$W$15, 0),FALSE)*$F44), 0, VLOOKUP(VLOOKUP($A44, 'E4 TB Allocation Details'!$A$18:$L$217, MATCH("Demand ID", 'E4 TB Allocation Details'!$A$18:$L$18, 0),FALSE), 'E2 Allocators'!$B$15:$W$361, MATCH('O5 Details by Class &amp; Accounts'!Z$18, 'E2 Allocators'!$B$15:$W$15, 0),FALSE)*$F44)</f>
        <v>0</v>
      </c>
      <c r="AA44" s="1334">
        <f>IF(ISERROR(VLOOKUP(VLOOKUP($A44, 'E4 TB Allocation Details'!$A$18:$L$217, MATCH("Demand ID", 'E4 TB Allocation Details'!$A$18:$L$18, 0),FALSE), 'E2 Allocators'!$B$15:$W$361, MATCH('O5 Details by Class &amp; Accounts'!AA$18, 'E2 Allocators'!$B$15:$W$15, 0),FALSE)*$F44), 0, VLOOKUP(VLOOKUP($A44, 'E4 TB Allocation Details'!$A$18:$L$217, MATCH("Demand ID", 'E4 TB Allocation Details'!$A$18:$L$18, 0),FALSE), 'E2 Allocators'!$B$15:$W$361, MATCH('O5 Details by Class &amp; Accounts'!AA$18, 'E2 Allocators'!$B$15:$W$15, 0),FALSE)*$F44)</f>
        <v>0</v>
      </c>
      <c r="AB44" s="1334">
        <f>IF(ISERROR(VLOOKUP(VLOOKUP($A44, 'E4 TB Allocation Details'!$A$18:$L$217, MATCH("Demand ID", 'E4 TB Allocation Details'!$A$18:$L$18, 0),FALSE), 'E2 Allocators'!$B$15:$W$361, MATCH('O5 Details by Class &amp; Accounts'!AB$18, 'E2 Allocators'!$B$15:$W$15, 0),FALSE)*$F44), 0, VLOOKUP(VLOOKUP($A44, 'E4 TB Allocation Details'!$A$18:$L$217, MATCH("Demand ID", 'E4 TB Allocation Details'!$A$18:$L$18, 0),FALSE), 'E2 Allocators'!$B$15:$W$361, MATCH('O5 Details by Class &amp; Accounts'!AB$18, 'E2 Allocators'!$B$15:$W$15, 0),FALSE)*$F44)</f>
        <v>0</v>
      </c>
      <c r="AC44" s="1334">
        <f t="shared" si="1"/>
        <v>536408.7323700001</v>
      </c>
      <c r="AD44" s="1334">
        <f>IF(ISERROR(VLOOKUP(VLOOKUP($A44, 'E4 TB Allocation Details'!$A$18:$L$217, MATCH("Customer ID", 'E4 TB Allocation Details'!$A$18:$L$18, 0),FALSE), 'E2 Allocators'!$B$15:$W$361, MATCH('O5 Details by Class &amp; Accounts'!AD$18, 'E2 Allocators'!$B$15:$W$15, 0),FALSE)*$G44), 0, VLOOKUP(VLOOKUP($A44, 'E4 TB Allocation Details'!$A$18:$L$217, MATCH("Customer ID", 'E4 TB Allocation Details'!$A$18:$L$18, 0),FALSE), 'E2 Allocators'!$B$15:$W$361, MATCH('O5 Details by Class &amp; Accounts'!AD$18, 'E2 Allocators'!$B$15:$W$15, 0),FALSE)*$G44)</f>
        <v>261009.18429431407</v>
      </c>
      <c r="AE44" s="1334">
        <f>IF(ISERROR(VLOOKUP(VLOOKUP($A44, 'E4 TB Allocation Details'!$A$18:$L$217, MATCH("Customer ID", 'E4 TB Allocation Details'!$A$18:$L$18, 0),FALSE), 'E2 Allocators'!$B$15:$W$361, MATCH('O5 Details by Class &amp; Accounts'!AE$18, 'E2 Allocators'!$B$15:$W$15, 0),FALSE)*$G44), 0, VLOOKUP(VLOOKUP($A44, 'E4 TB Allocation Details'!$A$18:$L$217, MATCH("Customer ID", 'E4 TB Allocation Details'!$A$18:$L$18, 0),FALSE), 'E2 Allocators'!$B$15:$W$361, MATCH('O5 Details by Class &amp; Accounts'!AE$18, 'E2 Allocators'!$B$15:$W$15, 0),FALSE)*$G44)</f>
        <v>28796.978679380143</v>
      </c>
      <c r="AF44" s="1334">
        <f>IF(ISERROR(VLOOKUP(VLOOKUP($A44, 'E4 TB Allocation Details'!$A$18:$L$217, MATCH("Customer ID", 'E4 TB Allocation Details'!$A$18:$L$18, 0),FALSE), 'E2 Allocators'!$B$15:$W$361, MATCH('O5 Details by Class &amp; Accounts'!AF$18, 'E2 Allocators'!$B$15:$W$15, 0),FALSE)*$G44), 0, VLOOKUP(VLOOKUP($A44, 'E4 TB Allocation Details'!$A$18:$L$217, MATCH("Customer ID", 'E4 TB Allocation Details'!$A$18:$L$18, 0),FALSE), 'E2 Allocators'!$B$15:$W$361, MATCH('O5 Details by Class &amp; Accounts'!AF$18, 'E2 Allocators'!$B$15:$W$15, 0),FALSE)*$G44)</f>
        <v>3428.9856102422182</v>
      </c>
      <c r="AG44" s="1334">
        <f>IF(ISERROR(VLOOKUP(VLOOKUP($A44, 'E4 TB Allocation Details'!$A$18:$L$217, MATCH("Customer ID", 'E4 TB Allocation Details'!$A$18:$L$18, 0),FALSE), 'E2 Allocators'!$B$15:$W$361, MATCH('O5 Details by Class &amp; Accounts'!AG$18, 'E2 Allocators'!$B$15:$W$15, 0),FALSE)*$G44), 0, VLOOKUP(VLOOKUP($A44, 'E4 TB Allocation Details'!$A$18:$L$217, MATCH("Customer ID", 'E4 TB Allocation Details'!$A$18:$L$18, 0),FALSE), 'E2 Allocators'!$B$15:$W$361, MATCH('O5 Details by Class &amp; Accounts'!AG$18, 'E2 Allocators'!$B$15:$W$15, 0),FALSE)*$G44)</f>
        <v>0</v>
      </c>
      <c r="AH44" s="1334">
        <f>IF(ISERROR(VLOOKUP(VLOOKUP($A44, 'E4 TB Allocation Details'!$A$18:$L$217, MATCH("Customer ID", 'E4 TB Allocation Details'!$A$18:$L$18, 0),FALSE), 'E2 Allocators'!$B$15:$W$361, MATCH('O5 Details by Class &amp; Accounts'!AH$18, 'E2 Allocators'!$B$15:$W$15, 0),FALSE)*$G44), 0, VLOOKUP(VLOOKUP($A44, 'E4 TB Allocation Details'!$A$18:$L$217, MATCH("Customer ID", 'E4 TB Allocation Details'!$A$18:$L$18, 0),FALSE), 'E2 Allocators'!$B$15:$W$361, MATCH('O5 Details by Class &amp; Accounts'!AH$18, 'E2 Allocators'!$B$15:$W$15, 0),FALSE)*$G44)</f>
        <v>0</v>
      </c>
      <c r="AI44" s="1334">
        <f>IF(ISERROR(VLOOKUP(VLOOKUP($A44, 'E4 TB Allocation Details'!$A$18:$L$217, MATCH("Customer ID", 'E4 TB Allocation Details'!$A$18:$L$18, 0),FALSE), 'E2 Allocators'!$B$15:$W$361, MATCH('O5 Details by Class &amp; Accounts'!AI$18, 'E2 Allocators'!$B$15:$W$15, 0),FALSE)*$G44), 0, VLOOKUP(VLOOKUP($A44, 'E4 TB Allocation Details'!$A$18:$L$217, MATCH("Customer ID", 'E4 TB Allocation Details'!$A$18:$L$18, 0),FALSE), 'E2 Allocators'!$B$15:$W$361, MATCH('O5 Details by Class &amp; Accounts'!AI$18, 'E2 Allocators'!$B$15:$W$15, 0),FALSE)*$G44)</f>
        <v>0</v>
      </c>
      <c r="AJ44" s="1334">
        <f>IF(ISERROR(VLOOKUP(VLOOKUP($A44, 'E4 TB Allocation Details'!$A$18:$L$217, MATCH("Customer ID", 'E4 TB Allocation Details'!$A$18:$L$18, 0),FALSE), 'E2 Allocators'!$B$15:$W$361, MATCH('O5 Details by Class &amp; Accounts'!AJ$18, 'E2 Allocators'!$B$15:$W$15, 0),FALSE)*$G44), 0, VLOOKUP(VLOOKUP($A44, 'E4 TB Allocation Details'!$A$18:$L$217, MATCH("Customer ID", 'E4 TB Allocation Details'!$A$18:$L$18, 0),FALSE), 'E2 Allocators'!$B$15:$W$361, MATCH('O5 Details by Class &amp; Accounts'!AJ$18, 'E2 Allocators'!$B$15:$W$15, 0),FALSE)*$G44)</f>
        <v>58642.154381796412</v>
      </c>
      <c r="AK44" s="1334">
        <f>IF(ISERROR(VLOOKUP(VLOOKUP($A44, 'E4 TB Allocation Details'!$A$18:$L$217, MATCH("Customer ID", 'E4 TB Allocation Details'!$A$18:$L$18, 0),FALSE), 'E2 Allocators'!$B$15:$W$361, MATCH('O5 Details by Class &amp; Accounts'!AK$18, 'E2 Allocators'!$B$15:$W$15, 0),FALSE)*$G44), 0, VLOOKUP(VLOOKUP($A44, 'E4 TB Allocation Details'!$A$18:$L$217, MATCH("Customer ID", 'E4 TB Allocation Details'!$A$18:$L$18, 0),FALSE), 'E2 Allocators'!$B$15:$W$361, MATCH('O5 Details by Class &amp; Accounts'!AK$18, 'E2 Allocators'!$B$15:$W$15, 0),FALSE)*$G44)</f>
        <v>3615.8734515587371</v>
      </c>
      <c r="AL44" s="1334">
        <f>IF(ISERROR(VLOOKUP(VLOOKUP($A44, 'E4 TB Allocation Details'!$A$18:$L$217, MATCH("Customer ID", 'E4 TB Allocation Details'!$A$18:$L$18, 0),FALSE), 'E2 Allocators'!$B$15:$W$361, MATCH('O5 Details by Class &amp; Accounts'!AL$18, 'E2 Allocators'!$B$15:$W$15, 0),FALSE)*$G44), 0, VLOOKUP(VLOOKUP($A44, 'E4 TB Allocation Details'!$A$18:$L$217, MATCH("Customer ID", 'E4 TB Allocation Details'!$A$18:$L$18, 0),FALSE), 'E2 Allocators'!$B$15:$W$361, MATCH('O5 Details by Class &amp; Accounts'!AL$18, 'E2 Allocators'!$B$15:$W$15, 0),FALSE)*$G44)</f>
        <v>2112.6451627084753</v>
      </c>
      <c r="AM44" s="1334">
        <f>IF(ISERROR(VLOOKUP(VLOOKUP($A44, 'E4 TB Allocation Details'!$A$18:$L$217, MATCH("Customer ID", 'E4 TB Allocation Details'!$A$18:$L$18, 0),FALSE), 'E2 Allocators'!$B$15:$W$361, MATCH('O5 Details by Class &amp; Accounts'!AM$18, 'E2 Allocators'!$B$15:$W$15, 0),FALSE)*$G44), 0, VLOOKUP(VLOOKUP($A44, 'E4 TB Allocation Details'!$A$18:$L$217, MATCH("Customer ID", 'E4 TB Allocation Details'!$A$18:$L$18, 0),FALSE), 'E2 Allocators'!$B$15:$W$361, MATCH('O5 Details by Class &amp; Accounts'!AM$18, 'E2 Allocators'!$B$15:$W$15, 0),FALSE)*$G44)</f>
        <v>0</v>
      </c>
      <c r="AN44" s="1334">
        <f>IF(ISERROR(VLOOKUP(VLOOKUP($A44, 'E4 TB Allocation Details'!$A$18:$L$217, MATCH("Customer ID", 'E4 TB Allocation Details'!$A$18:$L$18, 0),FALSE), 'E2 Allocators'!$B$15:$W$361, MATCH('O5 Details by Class &amp; Accounts'!AN$18, 'E2 Allocators'!$B$15:$W$15, 0),FALSE)*$G44), 0, VLOOKUP(VLOOKUP($A44, 'E4 TB Allocation Details'!$A$18:$L$217, MATCH("Customer ID", 'E4 TB Allocation Details'!$A$18:$L$18, 0),FALSE), 'E2 Allocators'!$B$15:$W$361, MATCH('O5 Details by Class &amp; Accounts'!AN$18, 'E2 Allocators'!$B$15:$W$15, 0),FALSE)*$G44)</f>
        <v>0</v>
      </c>
      <c r="AO44" s="1334">
        <f>IF(ISERROR(VLOOKUP(VLOOKUP($A44, 'E4 TB Allocation Details'!$A$18:$L$217, MATCH("Customer ID", 'E4 TB Allocation Details'!$A$18:$L$18, 0),FALSE), 'E2 Allocators'!$B$15:$W$361, MATCH('O5 Details by Class &amp; Accounts'!AO$18, 'E2 Allocators'!$B$15:$W$15, 0),FALSE)*$G44), 0, VLOOKUP(VLOOKUP($A44, 'E4 TB Allocation Details'!$A$18:$L$217, MATCH("Customer ID", 'E4 TB Allocation Details'!$A$18:$L$18, 0),FALSE), 'E2 Allocators'!$B$15:$W$361, MATCH('O5 Details by Class &amp; Accounts'!AO$18, 'E2 Allocators'!$B$15:$W$15, 0),FALSE)*$G44)</f>
        <v>0</v>
      </c>
      <c r="AP44" s="1334">
        <f>IF(ISERROR(VLOOKUP(VLOOKUP($A44, 'E4 TB Allocation Details'!$A$18:$L$217, MATCH("Customer ID", 'E4 TB Allocation Details'!$A$18:$L$18, 0),FALSE), 'E2 Allocators'!$B$15:$W$361, MATCH('O5 Details by Class &amp; Accounts'!AP$18, 'E2 Allocators'!$B$15:$W$15, 0),FALSE)*$G44), 0, VLOOKUP(VLOOKUP($A44, 'E4 TB Allocation Details'!$A$18:$L$217, MATCH("Customer ID", 'E4 TB Allocation Details'!$A$18:$L$18, 0),FALSE), 'E2 Allocators'!$B$15:$W$361, MATCH('O5 Details by Class &amp; Accounts'!AP$18, 'E2 Allocators'!$B$15:$W$15, 0),FALSE)*$G44)</f>
        <v>0</v>
      </c>
      <c r="AQ44" s="1334">
        <f>IF(ISERROR(VLOOKUP(VLOOKUP($A44, 'E4 TB Allocation Details'!$A$18:$L$217, MATCH("Customer ID", 'E4 TB Allocation Details'!$A$18:$L$18, 0),FALSE), 'E2 Allocators'!$B$15:$W$361, MATCH('O5 Details by Class &amp; Accounts'!AQ$18, 'E2 Allocators'!$B$15:$W$15, 0),FALSE)*$G44), 0, VLOOKUP(VLOOKUP($A44, 'E4 TB Allocation Details'!$A$18:$L$217, MATCH("Customer ID", 'E4 TB Allocation Details'!$A$18:$L$18, 0),FALSE), 'E2 Allocators'!$B$15:$W$361, MATCH('O5 Details by Class &amp; Accounts'!AQ$18, 'E2 Allocators'!$B$15:$W$15, 0),FALSE)*$G44)</f>
        <v>0</v>
      </c>
      <c r="AR44" s="1334">
        <f>IF(ISERROR(VLOOKUP(VLOOKUP($A44, 'E4 TB Allocation Details'!$A$18:$L$217, MATCH("Customer ID", 'E4 TB Allocation Details'!$A$18:$L$18, 0),FALSE), 'E2 Allocators'!$B$15:$W$361, MATCH('O5 Details by Class &amp; Accounts'!AR$18, 'E2 Allocators'!$B$15:$W$15, 0),FALSE)*$G44), 0, VLOOKUP(VLOOKUP($A44, 'E4 TB Allocation Details'!$A$18:$L$217, MATCH("Customer ID", 'E4 TB Allocation Details'!$A$18:$L$18, 0),FALSE), 'E2 Allocators'!$B$15:$W$361, MATCH('O5 Details by Class &amp; Accounts'!AR$18, 'E2 Allocators'!$B$15:$W$15, 0),FALSE)*$G44)</f>
        <v>0</v>
      </c>
      <c r="AS44" s="1334">
        <f>IF(ISERROR(VLOOKUP(VLOOKUP($A44, 'E4 TB Allocation Details'!$A$18:$L$217, MATCH("Customer ID", 'E4 TB Allocation Details'!$A$18:$L$18, 0),FALSE), 'E2 Allocators'!$B$15:$W$361, MATCH('O5 Details by Class &amp; Accounts'!AS$18, 'E2 Allocators'!$B$15:$W$15, 0),FALSE)*$G44), 0, VLOOKUP(VLOOKUP($A44, 'E4 TB Allocation Details'!$A$18:$L$217, MATCH("Customer ID", 'E4 TB Allocation Details'!$A$18:$L$18, 0),FALSE), 'E2 Allocators'!$B$15:$W$361, MATCH('O5 Details by Class &amp; Accounts'!AS$18, 'E2 Allocators'!$B$15:$W$15, 0),FALSE)*$G44)</f>
        <v>0</v>
      </c>
      <c r="AT44" s="1334">
        <f>IF(ISERROR(VLOOKUP(VLOOKUP($A44, 'E4 TB Allocation Details'!$A$18:$L$217, MATCH("Customer ID", 'E4 TB Allocation Details'!$A$18:$L$18, 0),FALSE), 'E2 Allocators'!$B$15:$W$361, MATCH('O5 Details by Class &amp; Accounts'!AT$18, 'E2 Allocators'!$B$15:$W$15, 0),FALSE)*$G44), 0, VLOOKUP(VLOOKUP($A44, 'E4 TB Allocation Details'!$A$18:$L$217, MATCH("Customer ID", 'E4 TB Allocation Details'!$A$18:$L$18, 0),FALSE), 'E2 Allocators'!$B$15:$W$361, MATCH('O5 Details by Class &amp; Accounts'!AT$18, 'E2 Allocators'!$B$15:$W$15, 0),FALSE)*$G44)</f>
        <v>0</v>
      </c>
      <c r="AU44" s="1334">
        <f>IF(ISERROR(VLOOKUP(VLOOKUP($A44, 'E4 TB Allocation Details'!$A$18:$L$217, MATCH("Customer ID", 'E4 TB Allocation Details'!$A$18:$L$18, 0),FALSE), 'E2 Allocators'!$B$15:$W$361, MATCH('O5 Details by Class &amp; Accounts'!AU$18, 'E2 Allocators'!$B$15:$W$15, 0),FALSE)*$G44), 0, VLOOKUP(VLOOKUP($A44, 'E4 TB Allocation Details'!$A$18:$L$217, MATCH("Customer ID", 'E4 TB Allocation Details'!$A$18:$L$18, 0),FALSE), 'E2 Allocators'!$B$15:$W$361, MATCH('O5 Details by Class &amp; Accounts'!AU$18, 'E2 Allocators'!$B$15:$W$15, 0),FALSE)*$G44)</f>
        <v>0</v>
      </c>
      <c r="AV44" s="1334">
        <f>IF(ISERROR(VLOOKUP(VLOOKUP($A44, 'E4 TB Allocation Details'!$A$18:$L$217, MATCH("Customer ID", 'E4 TB Allocation Details'!$A$18:$L$18, 0),FALSE), 'E2 Allocators'!$B$15:$W$361, MATCH('O5 Details by Class &amp; Accounts'!AV$18, 'E2 Allocators'!$B$15:$W$15, 0),FALSE)*$G44), 0, VLOOKUP(VLOOKUP($A44, 'E4 TB Allocation Details'!$A$18:$L$217, MATCH("Customer ID", 'E4 TB Allocation Details'!$A$18:$L$18, 0),FALSE), 'E2 Allocators'!$B$15:$W$361, MATCH('O5 Details by Class &amp; Accounts'!AV$18, 'E2 Allocators'!$B$15:$W$15, 0),FALSE)*$G44)</f>
        <v>0</v>
      </c>
      <c r="AW44" s="1334">
        <f>IF(ISERROR(VLOOKUP(VLOOKUP($A44, 'E4 TB Allocation Details'!$A$18:$L$217, MATCH("Customer ID", 'E4 TB Allocation Details'!$A$18:$L$18, 0),FALSE), 'E2 Allocators'!$B$15:$W$361, MATCH('O5 Details by Class &amp; Accounts'!AW$18, 'E2 Allocators'!$B$15:$W$15, 0),FALSE)*$G44), 0, VLOOKUP(VLOOKUP($A44, 'E4 TB Allocation Details'!$A$18:$L$217, MATCH("Customer ID", 'E4 TB Allocation Details'!$A$18:$L$18, 0),FALSE), 'E2 Allocators'!$B$15:$W$361, MATCH('O5 Details by Class &amp; Accounts'!AW$18, 'E2 Allocators'!$B$15:$W$15, 0),FALSE)*$G44)</f>
        <v>0</v>
      </c>
      <c r="AX44" s="1334">
        <f t="shared" si="2"/>
        <v>357605.82158000011</v>
      </c>
      <c r="AY44" s="1334">
        <f>IF(ISERROR(VLOOKUP(VLOOKUP($A44, 'E4 TB Allocation Details'!$A$18:$L$217, MATCH("Misc ID", 'E4 TB Allocation Details'!$A$18:$L$18, 0),FALSE), 'E2 Allocators'!$B$15:$W$361, MATCH('O5 Details by Class &amp; Accounts'!AY$18, 'E2 Allocators'!$B$15:$W$15, 0),FALSE)*$E44), 0, VLOOKUP(VLOOKUP($A44, 'E4 TB Allocation Details'!$A$18:$L$217, MATCH("Misc ID", 'E4 TB Allocation Details'!$A$18:$L$18, 0),FALSE), 'E2 Allocators'!$B$15:$W$361, MATCH('O5 Details by Class &amp; Accounts'!AY$18, 'E2 Allocators'!$B$15:$W$15, 0),FALSE)*$E44)</f>
        <v>0</v>
      </c>
      <c r="AZ44" s="1334">
        <f>IF(ISERROR(VLOOKUP(VLOOKUP($A44, 'E4 TB Allocation Details'!$A$18:$L$217, MATCH("Misc ID", 'E4 TB Allocation Details'!$A$18:$L$18, 0),FALSE), 'E2 Allocators'!$B$15:$W$361, MATCH('O5 Details by Class &amp; Accounts'!AZ$18, 'E2 Allocators'!$B$15:$W$15, 0),FALSE)*$E44), 0, VLOOKUP(VLOOKUP($A44, 'E4 TB Allocation Details'!$A$18:$L$217, MATCH("Misc ID", 'E4 TB Allocation Details'!$A$18:$L$18, 0),FALSE), 'E2 Allocators'!$B$15:$W$361, MATCH('O5 Details by Class &amp; Accounts'!AZ$18, 'E2 Allocators'!$B$15:$W$15, 0),FALSE)*$E44)</f>
        <v>0</v>
      </c>
      <c r="BA44" s="1334">
        <f>IF(ISERROR(VLOOKUP(VLOOKUP($A44, 'E4 TB Allocation Details'!$A$18:$L$217, MATCH("Misc ID", 'E4 TB Allocation Details'!$A$18:$L$18, 0),FALSE), 'E2 Allocators'!$B$15:$W$361, MATCH('O5 Details by Class &amp; Accounts'!BA$18, 'E2 Allocators'!$B$15:$W$15, 0),FALSE)*$E44), 0, VLOOKUP(VLOOKUP($A44, 'E4 TB Allocation Details'!$A$18:$L$217, MATCH("Misc ID", 'E4 TB Allocation Details'!$A$18:$L$18, 0),FALSE), 'E2 Allocators'!$B$15:$W$361, MATCH('O5 Details by Class &amp; Accounts'!BA$18, 'E2 Allocators'!$B$15:$W$15, 0),FALSE)*$E44)</f>
        <v>0</v>
      </c>
      <c r="BB44" s="1334">
        <f>IF(ISERROR(VLOOKUP(VLOOKUP($A44, 'E4 TB Allocation Details'!$A$18:$L$217, MATCH("Misc ID", 'E4 TB Allocation Details'!$A$18:$L$18, 0),FALSE), 'E2 Allocators'!$B$15:$W$361, MATCH('O5 Details by Class &amp; Accounts'!BB$18, 'E2 Allocators'!$B$15:$W$15, 0),FALSE)*$E44), 0, VLOOKUP(VLOOKUP($A44, 'E4 TB Allocation Details'!$A$18:$L$217, MATCH("Misc ID", 'E4 TB Allocation Details'!$A$18:$L$18, 0),FALSE), 'E2 Allocators'!$B$15:$W$361, MATCH('O5 Details by Class &amp; Accounts'!BB$18, 'E2 Allocators'!$B$15:$W$15, 0),FALSE)*$E44)</f>
        <v>0</v>
      </c>
      <c r="BC44" s="1334">
        <f>IF(ISERROR(VLOOKUP(VLOOKUP($A44, 'E4 TB Allocation Details'!$A$18:$L$217, MATCH("Misc ID", 'E4 TB Allocation Details'!$A$18:$L$18, 0),FALSE), 'E2 Allocators'!$B$15:$W$361, MATCH('O5 Details by Class &amp; Accounts'!BC$18, 'E2 Allocators'!$B$15:$W$15, 0),FALSE)*$E44), 0, VLOOKUP(VLOOKUP($A44, 'E4 TB Allocation Details'!$A$18:$L$217, MATCH("Misc ID", 'E4 TB Allocation Details'!$A$18:$L$18, 0),FALSE), 'E2 Allocators'!$B$15:$W$361, MATCH('O5 Details by Class &amp; Accounts'!BC$18, 'E2 Allocators'!$B$15:$W$15, 0),FALSE)*$E44)</f>
        <v>0</v>
      </c>
      <c r="BD44" s="1334">
        <f>IF(ISERROR(VLOOKUP(VLOOKUP($A44, 'E4 TB Allocation Details'!$A$18:$L$217, MATCH("Misc ID", 'E4 TB Allocation Details'!$A$18:$L$18, 0),FALSE), 'E2 Allocators'!$B$15:$W$361, MATCH('O5 Details by Class &amp; Accounts'!BD$18, 'E2 Allocators'!$B$15:$W$15, 0),FALSE)*$E44), 0, VLOOKUP(VLOOKUP($A44, 'E4 TB Allocation Details'!$A$18:$L$217, MATCH("Misc ID", 'E4 TB Allocation Details'!$A$18:$L$18, 0),FALSE), 'E2 Allocators'!$B$15:$W$361, MATCH('O5 Details by Class &amp; Accounts'!BD$18, 'E2 Allocators'!$B$15:$W$15, 0),FALSE)*$E44)</f>
        <v>0</v>
      </c>
      <c r="BE44" s="1334">
        <f>IF(ISERROR(VLOOKUP(VLOOKUP($A44, 'E4 TB Allocation Details'!$A$18:$L$217, MATCH("Misc ID", 'E4 TB Allocation Details'!$A$18:$L$18, 0),FALSE), 'E2 Allocators'!$B$15:$W$361, MATCH('O5 Details by Class &amp; Accounts'!BE$18, 'E2 Allocators'!$B$15:$W$15, 0),FALSE)*$E44), 0, VLOOKUP(VLOOKUP($A44, 'E4 TB Allocation Details'!$A$18:$L$217, MATCH("Misc ID", 'E4 TB Allocation Details'!$A$18:$L$18, 0),FALSE), 'E2 Allocators'!$B$15:$W$361, MATCH('O5 Details by Class &amp; Accounts'!BE$18, 'E2 Allocators'!$B$15:$W$15, 0),FALSE)*$E44)</f>
        <v>0</v>
      </c>
      <c r="BF44" s="1334">
        <f>IF(ISERROR(VLOOKUP(VLOOKUP($A44, 'E4 TB Allocation Details'!$A$18:$L$217, MATCH("Misc ID", 'E4 TB Allocation Details'!$A$18:$L$18, 0),FALSE), 'E2 Allocators'!$B$15:$W$361, MATCH('O5 Details by Class &amp; Accounts'!BF$18, 'E2 Allocators'!$B$15:$W$15, 0),FALSE)*$E44), 0, VLOOKUP(VLOOKUP($A44, 'E4 TB Allocation Details'!$A$18:$L$217, MATCH("Misc ID", 'E4 TB Allocation Details'!$A$18:$L$18, 0),FALSE), 'E2 Allocators'!$B$15:$W$361, MATCH('O5 Details by Class &amp; Accounts'!BF$18, 'E2 Allocators'!$B$15:$W$15, 0),FALSE)*$E44)</f>
        <v>0</v>
      </c>
      <c r="BG44" s="1334">
        <f>IF(ISERROR(VLOOKUP(VLOOKUP($A44, 'E4 TB Allocation Details'!$A$18:$L$217, MATCH("Misc ID", 'E4 TB Allocation Details'!$A$18:$L$18, 0),FALSE), 'E2 Allocators'!$B$15:$W$361, MATCH('O5 Details by Class &amp; Accounts'!BG$18, 'E2 Allocators'!$B$15:$W$15, 0),FALSE)*$E44), 0, VLOOKUP(VLOOKUP($A44, 'E4 TB Allocation Details'!$A$18:$L$217, MATCH("Misc ID", 'E4 TB Allocation Details'!$A$18:$L$18, 0),FALSE), 'E2 Allocators'!$B$15:$W$361, MATCH('O5 Details by Class &amp; Accounts'!BG$18, 'E2 Allocators'!$B$15:$W$15, 0),FALSE)*$E44)</f>
        <v>0</v>
      </c>
      <c r="BH44" s="1334">
        <f>IF(ISERROR(VLOOKUP(VLOOKUP($A44, 'E4 TB Allocation Details'!$A$18:$L$217, MATCH("Misc ID", 'E4 TB Allocation Details'!$A$18:$L$18, 0),FALSE), 'E2 Allocators'!$B$15:$W$361, MATCH('O5 Details by Class &amp; Accounts'!BH$18, 'E2 Allocators'!$B$15:$W$15, 0),FALSE)*$E44), 0, VLOOKUP(VLOOKUP($A44, 'E4 TB Allocation Details'!$A$18:$L$217, MATCH("Misc ID", 'E4 TB Allocation Details'!$A$18:$L$18, 0),FALSE), 'E2 Allocators'!$B$15:$W$361, MATCH('O5 Details by Class &amp; Accounts'!BH$18, 'E2 Allocators'!$B$15:$W$15, 0),FALSE)*$E44)</f>
        <v>0</v>
      </c>
      <c r="BI44" s="1334">
        <f>IF(ISERROR(VLOOKUP(VLOOKUP($A44, 'E4 TB Allocation Details'!$A$18:$L$217, MATCH("Misc ID", 'E4 TB Allocation Details'!$A$18:$L$18, 0),FALSE), 'E2 Allocators'!$B$15:$W$361, MATCH('O5 Details by Class &amp; Accounts'!BI$18, 'E2 Allocators'!$B$15:$W$15, 0),FALSE)*$E44), 0, VLOOKUP(VLOOKUP($A44, 'E4 TB Allocation Details'!$A$18:$L$217, MATCH("Misc ID", 'E4 TB Allocation Details'!$A$18:$L$18, 0),FALSE), 'E2 Allocators'!$B$15:$W$361, MATCH('O5 Details by Class &amp; Accounts'!BI$18, 'E2 Allocators'!$B$15:$W$15, 0),FALSE)*$E44)</f>
        <v>0</v>
      </c>
      <c r="BJ44" s="1334">
        <f>IF(ISERROR(VLOOKUP(VLOOKUP($A44, 'E4 TB Allocation Details'!$A$18:$L$217, MATCH("Misc ID", 'E4 TB Allocation Details'!$A$18:$L$18, 0),FALSE), 'E2 Allocators'!$B$15:$W$361, MATCH('O5 Details by Class &amp; Accounts'!BJ$18, 'E2 Allocators'!$B$15:$W$15, 0),FALSE)*$E44), 0, VLOOKUP(VLOOKUP($A44, 'E4 TB Allocation Details'!$A$18:$L$217, MATCH("Misc ID", 'E4 TB Allocation Details'!$A$18:$L$18, 0),FALSE), 'E2 Allocators'!$B$15:$W$361, MATCH('O5 Details by Class &amp; Accounts'!BJ$18, 'E2 Allocators'!$B$15:$W$15, 0),FALSE)*$E44)</f>
        <v>0</v>
      </c>
      <c r="BK44" s="1334">
        <f>IF(ISERROR(VLOOKUP(VLOOKUP($A44, 'E4 TB Allocation Details'!$A$18:$L$217, MATCH("Misc ID", 'E4 TB Allocation Details'!$A$18:$L$18, 0),FALSE), 'E2 Allocators'!$B$15:$W$361, MATCH('O5 Details by Class &amp; Accounts'!BK$18, 'E2 Allocators'!$B$15:$W$15, 0),FALSE)*$E44), 0, VLOOKUP(VLOOKUP($A44, 'E4 TB Allocation Details'!$A$18:$L$217, MATCH("Misc ID", 'E4 TB Allocation Details'!$A$18:$L$18, 0),FALSE), 'E2 Allocators'!$B$15:$W$361, MATCH('O5 Details by Class &amp; Accounts'!BK$18, 'E2 Allocators'!$B$15:$W$15, 0),FALSE)*$E44)</f>
        <v>0</v>
      </c>
      <c r="BL44" s="1334">
        <f>IF(ISERROR(VLOOKUP(VLOOKUP($A44, 'E4 TB Allocation Details'!$A$18:$L$217, MATCH("Misc ID", 'E4 TB Allocation Details'!$A$18:$L$18, 0),FALSE), 'E2 Allocators'!$B$15:$W$361, MATCH('O5 Details by Class &amp; Accounts'!BL$18, 'E2 Allocators'!$B$15:$W$15, 0),FALSE)*$E44), 0, VLOOKUP(VLOOKUP($A44, 'E4 TB Allocation Details'!$A$18:$L$217, MATCH("Misc ID", 'E4 TB Allocation Details'!$A$18:$L$18, 0),FALSE), 'E2 Allocators'!$B$15:$W$361, MATCH('O5 Details by Class &amp; Accounts'!BL$18, 'E2 Allocators'!$B$15:$W$15, 0),FALSE)*$E44)</f>
        <v>0</v>
      </c>
      <c r="BM44" s="1334">
        <f>IF(ISERROR(VLOOKUP(VLOOKUP($A44, 'E4 TB Allocation Details'!$A$18:$L$217, MATCH("Misc ID", 'E4 TB Allocation Details'!$A$18:$L$18, 0),FALSE), 'E2 Allocators'!$B$15:$W$361, MATCH('O5 Details by Class &amp; Accounts'!BM$18, 'E2 Allocators'!$B$15:$W$15, 0),FALSE)*$E44), 0, VLOOKUP(VLOOKUP($A44, 'E4 TB Allocation Details'!$A$18:$L$217, MATCH("Misc ID", 'E4 TB Allocation Details'!$A$18:$L$18, 0),FALSE), 'E2 Allocators'!$B$15:$W$361, MATCH('O5 Details by Class &amp; Accounts'!BM$18, 'E2 Allocators'!$B$15:$W$15, 0),FALSE)*$E44)</f>
        <v>0</v>
      </c>
      <c r="BN44" s="1334">
        <f>IF(ISERROR(VLOOKUP(VLOOKUP($A44, 'E4 TB Allocation Details'!$A$18:$L$217, MATCH("Misc ID", 'E4 TB Allocation Details'!$A$18:$L$18, 0),FALSE), 'E2 Allocators'!$B$15:$W$361, MATCH('O5 Details by Class &amp; Accounts'!BN$18, 'E2 Allocators'!$B$15:$W$15, 0),FALSE)*$E44), 0, VLOOKUP(VLOOKUP($A44, 'E4 TB Allocation Details'!$A$18:$L$217, MATCH("Misc ID", 'E4 TB Allocation Details'!$A$18:$L$18, 0),FALSE), 'E2 Allocators'!$B$15:$W$361, MATCH('O5 Details by Class &amp; Accounts'!BN$18, 'E2 Allocators'!$B$15:$W$15, 0),FALSE)*$E44)</f>
        <v>0</v>
      </c>
      <c r="BO44" s="1334">
        <f>IF(ISERROR(VLOOKUP(VLOOKUP($A44, 'E4 TB Allocation Details'!$A$18:$L$217, MATCH("Misc ID", 'E4 TB Allocation Details'!$A$18:$L$18, 0),FALSE), 'E2 Allocators'!$B$15:$W$361, MATCH('O5 Details by Class &amp; Accounts'!BO$18, 'E2 Allocators'!$B$15:$W$15, 0),FALSE)*$E44), 0, VLOOKUP(VLOOKUP($A44, 'E4 TB Allocation Details'!$A$18:$L$217, MATCH("Misc ID", 'E4 TB Allocation Details'!$A$18:$L$18, 0),FALSE), 'E2 Allocators'!$B$15:$W$361, MATCH('O5 Details by Class &amp; Accounts'!BO$18, 'E2 Allocators'!$B$15:$W$15, 0),FALSE)*$E44)</f>
        <v>0</v>
      </c>
      <c r="BP44" s="1334">
        <f>IF(ISERROR(VLOOKUP(VLOOKUP($A44, 'E4 TB Allocation Details'!$A$18:$L$217, MATCH("Misc ID", 'E4 TB Allocation Details'!$A$18:$L$18, 0),FALSE), 'E2 Allocators'!$B$15:$W$361, MATCH('O5 Details by Class &amp; Accounts'!BP$18, 'E2 Allocators'!$B$15:$W$15, 0),FALSE)*$E44), 0, VLOOKUP(VLOOKUP($A44, 'E4 TB Allocation Details'!$A$18:$L$217, MATCH("Misc ID", 'E4 TB Allocation Details'!$A$18:$L$18, 0),FALSE), 'E2 Allocators'!$B$15:$W$361, MATCH('O5 Details by Class &amp; Accounts'!BP$18, 'E2 Allocators'!$B$15:$W$15, 0),FALSE)*$E44)</f>
        <v>0</v>
      </c>
      <c r="BQ44" s="1334">
        <f>IF(ISERROR(VLOOKUP(VLOOKUP($A44, 'E4 TB Allocation Details'!$A$18:$L$217, MATCH("Misc ID", 'E4 TB Allocation Details'!$A$18:$L$18, 0),FALSE), 'E2 Allocators'!$B$15:$W$361, MATCH('O5 Details by Class &amp; Accounts'!BQ$18, 'E2 Allocators'!$B$15:$W$15, 0),FALSE)*$E44), 0, VLOOKUP(VLOOKUP($A44, 'E4 TB Allocation Details'!$A$18:$L$217, MATCH("Misc ID", 'E4 TB Allocation Details'!$A$18:$L$18, 0),FALSE), 'E2 Allocators'!$B$15:$W$361, MATCH('O5 Details by Class &amp; Accounts'!BQ$18, 'E2 Allocators'!$B$15:$W$15, 0),FALSE)*$E44)</f>
        <v>0</v>
      </c>
      <c r="BR44" s="1334">
        <f>IF(ISERROR(VLOOKUP(VLOOKUP($A44, 'E4 TB Allocation Details'!$A$18:$L$217, MATCH("Misc ID", 'E4 TB Allocation Details'!$A$18:$L$18, 0),FALSE), 'E2 Allocators'!$B$15:$W$361, MATCH('O5 Details by Class &amp; Accounts'!BR$18, 'E2 Allocators'!$B$15:$W$15, 0),FALSE)*$E44), 0, VLOOKUP(VLOOKUP($A44, 'E4 TB Allocation Details'!$A$18:$L$217, MATCH("Misc ID", 'E4 TB Allocation Details'!$A$18:$L$18, 0),FALSE), 'E2 Allocators'!$B$15:$W$361, MATCH('O5 Details by Class &amp; Accounts'!BR$18, 'E2 Allocators'!$B$15:$W$15, 0),FALSE)*$E44)</f>
        <v>0</v>
      </c>
      <c r="BS44" s="1334">
        <f t="shared" si="3"/>
        <v>0</v>
      </c>
      <c r="BT44" s="1334">
        <f>IF(ISERROR(VLOOKUP(VLOOKUP($A44, 'E4 TB Allocation Details'!$A$18:$L$217, MATCH("A &amp; G ID", 'E4 TB Allocation Details'!$A$18:$L$18, 0),FALSE), 'E2 Allocators'!$B$15:$W$361, MATCH('O5 Details by Class &amp; Accounts'!BT$18, 'E2 Allocators'!$B$15:$W$15, 0),FALSE)*$E44), 0, VLOOKUP(VLOOKUP($A44, 'E4 TB Allocation Details'!$A$18:$L$217, MATCH("A &amp; G ID", 'E4 TB Allocation Details'!$A$18:$L$18, 0),FALSE), 'E2 Allocators'!$B$15:$W$361, MATCH('O5 Details by Class &amp; Accounts'!BT$18, 'E2 Allocators'!$B$15:$W$15, 0),FALSE)*$E44)</f>
        <v>0</v>
      </c>
      <c r="BU44" s="1334">
        <f>IF(ISERROR(VLOOKUP(VLOOKUP($A44, 'E4 TB Allocation Details'!$A$18:$L$217, MATCH("A &amp; G ID", 'E4 TB Allocation Details'!$A$18:$L$18, 0),FALSE), 'E2 Allocators'!$B$15:$W$361, MATCH('O5 Details by Class &amp; Accounts'!BU$18, 'E2 Allocators'!$B$15:$W$15, 0),FALSE)*$E44), 0, VLOOKUP(VLOOKUP($A44, 'E4 TB Allocation Details'!$A$18:$L$217, MATCH("A &amp; G ID", 'E4 TB Allocation Details'!$A$18:$L$18, 0),FALSE), 'E2 Allocators'!$B$15:$W$361, MATCH('O5 Details by Class &amp; Accounts'!BU$18, 'E2 Allocators'!$B$15:$W$15, 0),FALSE)*$E44)</f>
        <v>0</v>
      </c>
      <c r="BV44" s="1334">
        <f>IF(ISERROR(VLOOKUP(VLOOKUP($A44, 'E4 TB Allocation Details'!$A$18:$L$217, MATCH("A &amp; G ID", 'E4 TB Allocation Details'!$A$18:$L$18, 0),FALSE), 'E2 Allocators'!$B$15:$W$361, MATCH('O5 Details by Class &amp; Accounts'!BV$18, 'E2 Allocators'!$B$15:$W$15, 0),FALSE)*$E44), 0, VLOOKUP(VLOOKUP($A44, 'E4 TB Allocation Details'!$A$18:$L$217, MATCH("A &amp; G ID", 'E4 TB Allocation Details'!$A$18:$L$18, 0),FALSE), 'E2 Allocators'!$B$15:$W$361, MATCH('O5 Details by Class &amp; Accounts'!BV$18, 'E2 Allocators'!$B$15:$W$15, 0),FALSE)*$E44)</f>
        <v>0</v>
      </c>
      <c r="BW44" s="1334">
        <f>IF(ISERROR(VLOOKUP(VLOOKUP($A44, 'E4 TB Allocation Details'!$A$18:$L$217, MATCH("A &amp; G ID", 'E4 TB Allocation Details'!$A$18:$L$18, 0),FALSE), 'E2 Allocators'!$B$15:$W$361, MATCH('O5 Details by Class &amp; Accounts'!BW$18, 'E2 Allocators'!$B$15:$W$15, 0),FALSE)*$E44), 0, VLOOKUP(VLOOKUP($A44, 'E4 TB Allocation Details'!$A$18:$L$217, MATCH("A &amp; G ID", 'E4 TB Allocation Details'!$A$18:$L$18, 0),FALSE), 'E2 Allocators'!$B$15:$W$361, MATCH('O5 Details by Class &amp; Accounts'!BW$18, 'E2 Allocators'!$B$15:$W$15, 0),FALSE)*$E44)</f>
        <v>0</v>
      </c>
      <c r="BX44" s="1334">
        <f>IF(ISERROR(VLOOKUP(VLOOKUP($A44, 'E4 TB Allocation Details'!$A$18:$L$217, MATCH("A &amp; G ID", 'E4 TB Allocation Details'!$A$18:$L$18, 0),FALSE), 'E2 Allocators'!$B$15:$W$361, MATCH('O5 Details by Class &amp; Accounts'!BX$18, 'E2 Allocators'!$B$15:$W$15, 0),FALSE)*$E44), 0, VLOOKUP(VLOOKUP($A44, 'E4 TB Allocation Details'!$A$18:$L$217, MATCH("A &amp; G ID", 'E4 TB Allocation Details'!$A$18:$L$18, 0),FALSE), 'E2 Allocators'!$B$15:$W$361, MATCH('O5 Details by Class &amp; Accounts'!BX$18, 'E2 Allocators'!$B$15:$W$15, 0),FALSE)*$E44)</f>
        <v>0</v>
      </c>
      <c r="BY44" s="1334">
        <f>IF(ISERROR(VLOOKUP(VLOOKUP($A44, 'E4 TB Allocation Details'!$A$18:$L$217, MATCH("A &amp; G ID", 'E4 TB Allocation Details'!$A$18:$L$18, 0),FALSE), 'E2 Allocators'!$B$15:$W$361, MATCH('O5 Details by Class &amp; Accounts'!BY$18, 'E2 Allocators'!$B$15:$W$15, 0),FALSE)*$E44), 0, VLOOKUP(VLOOKUP($A44, 'E4 TB Allocation Details'!$A$18:$L$217, MATCH("A &amp; G ID", 'E4 TB Allocation Details'!$A$18:$L$18, 0),FALSE), 'E2 Allocators'!$B$15:$W$361, MATCH('O5 Details by Class &amp; Accounts'!BY$18, 'E2 Allocators'!$B$15:$W$15, 0),FALSE)*$E44)</f>
        <v>0</v>
      </c>
      <c r="BZ44" s="1334">
        <f>IF(ISERROR(VLOOKUP(VLOOKUP($A44, 'E4 TB Allocation Details'!$A$18:$L$217, MATCH("A &amp; G ID", 'E4 TB Allocation Details'!$A$18:$L$18, 0),FALSE), 'E2 Allocators'!$B$15:$W$361, MATCH('O5 Details by Class &amp; Accounts'!BZ$18, 'E2 Allocators'!$B$15:$W$15, 0),FALSE)*$E44), 0, VLOOKUP(VLOOKUP($A44, 'E4 TB Allocation Details'!$A$18:$L$217, MATCH("A &amp; G ID", 'E4 TB Allocation Details'!$A$18:$L$18, 0),FALSE), 'E2 Allocators'!$B$15:$W$361, MATCH('O5 Details by Class &amp; Accounts'!BZ$18, 'E2 Allocators'!$B$15:$W$15, 0),FALSE)*$E44)</f>
        <v>0</v>
      </c>
      <c r="CA44" s="1334">
        <f>IF(ISERROR(VLOOKUP(VLOOKUP($A44, 'E4 TB Allocation Details'!$A$18:$L$217, MATCH("A &amp; G ID", 'E4 TB Allocation Details'!$A$18:$L$18, 0),FALSE), 'E2 Allocators'!$B$15:$W$361, MATCH('O5 Details by Class &amp; Accounts'!CA$18, 'E2 Allocators'!$B$15:$W$15, 0),FALSE)*$E44), 0, VLOOKUP(VLOOKUP($A44, 'E4 TB Allocation Details'!$A$18:$L$217, MATCH("A &amp; G ID", 'E4 TB Allocation Details'!$A$18:$L$18, 0),FALSE), 'E2 Allocators'!$B$15:$W$361, MATCH('O5 Details by Class &amp; Accounts'!CA$18, 'E2 Allocators'!$B$15:$W$15, 0),FALSE)*$E44)</f>
        <v>0</v>
      </c>
      <c r="CB44" s="1334">
        <f>IF(ISERROR(VLOOKUP(VLOOKUP($A44, 'E4 TB Allocation Details'!$A$18:$L$217, MATCH("A &amp; G ID", 'E4 TB Allocation Details'!$A$18:$L$18, 0),FALSE), 'E2 Allocators'!$B$15:$W$361, MATCH('O5 Details by Class &amp; Accounts'!CB$18, 'E2 Allocators'!$B$15:$W$15, 0),FALSE)*$E44), 0, VLOOKUP(VLOOKUP($A44, 'E4 TB Allocation Details'!$A$18:$L$217, MATCH("A &amp; G ID", 'E4 TB Allocation Details'!$A$18:$L$18, 0),FALSE), 'E2 Allocators'!$B$15:$W$361, MATCH('O5 Details by Class &amp; Accounts'!CB$18, 'E2 Allocators'!$B$15:$W$15, 0),FALSE)*$E44)</f>
        <v>0</v>
      </c>
      <c r="CC44" s="1334">
        <f>IF(ISERROR(VLOOKUP(VLOOKUP($A44, 'E4 TB Allocation Details'!$A$18:$L$217, MATCH("A &amp; G ID", 'E4 TB Allocation Details'!$A$18:$L$18, 0),FALSE), 'E2 Allocators'!$B$15:$W$361, MATCH('O5 Details by Class &amp; Accounts'!CC$18, 'E2 Allocators'!$B$15:$W$15, 0),FALSE)*$E44), 0, VLOOKUP(VLOOKUP($A44, 'E4 TB Allocation Details'!$A$18:$L$217, MATCH("A &amp; G ID", 'E4 TB Allocation Details'!$A$18:$L$18, 0),FALSE), 'E2 Allocators'!$B$15:$W$361, MATCH('O5 Details by Class &amp; Accounts'!CC$18, 'E2 Allocators'!$B$15:$W$15, 0),FALSE)*$E44)</f>
        <v>0</v>
      </c>
      <c r="CD44" s="1334">
        <f>IF(ISERROR(VLOOKUP(VLOOKUP($A44, 'E4 TB Allocation Details'!$A$18:$L$217, MATCH("A &amp; G ID", 'E4 TB Allocation Details'!$A$18:$L$18, 0),FALSE), 'E2 Allocators'!$B$15:$W$361, MATCH('O5 Details by Class &amp; Accounts'!CD$18, 'E2 Allocators'!$B$15:$W$15, 0),FALSE)*$E44), 0, VLOOKUP(VLOOKUP($A44, 'E4 TB Allocation Details'!$A$18:$L$217, MATCH("A &amp; G ID", 'E4 TB Allocation Details'!$A$18:$L$18, 0),FALSE), 'E2 Allocators'!$B$15:$W$361, MATCH('O5 Details by Class &amp; Accounts'!CD$18, 'E2 Allocators'!$B$15:$W$15, 0),FALSE)*$E44)</f>
        <v>0</v>
      </c>
      <c r="CE44" s="1334">
        <f>IF(ISERROR(VLOOKUP(VLOOKUP($A44, 'E4 TB Allocation Details'!$A$18:$L$217, MATCH("A &amp; G ID", 'E4 TB Allocation Details'!$A$18:$L$18, 0),FALSE), 'E2 Allocators'!$B$15:$W$361, MATCH('O5 Details by Class &amp; Accounts'!CE$18, 'E2 Allocators'!$B$15:$W$15, 0),FALSE)*$E44), 0, VLOOKUP(VLOOKUP($A44, 'E4 TB Allocation Details'!$A$18:$L$217, MATCH("A &amp; G ID", 'E4 TB Allocation Details'!$A$18:$L$18, 0),FALSE), 'E2 Allocators'!$B$15:$W$361, MATCH('O5 Details by Class &amp; Accounts'!CE$18, 'E2 Allocators'!$B$15:$W$15, 0),FALSE)*$E44)</f>
        <v>0</v>
      </c>
      <c r="CF44" s="1334">
        <f>IF(ISERROR(VLOOKUP(VLOOKUP($A44, 'E4 TB Allocation Details'!$A$18:$L$217, MATCH("A &amp; G ID", 'E4 TB Allocation Details'!$A$18:$L$18, 0),FALSE), 'E2 Allocators'!$B$15:$W$361, MATCH('O5 Details by Class &amp; Accounts'!CF$18, 'E2 Allocators'!$B$15:$W$15, 0),FALSE)*$E44), 0, VLOOKUP(VLOOKUP($A44, 'E4 TB Allocation Details'!$A$18:$L$217, MATCH("A &amp; G ID", 'E4 TB Allocation Details'!$A$18:$L$18, 0),FALSE), 'E2 Allocators'!$B$15:$W$361, MATCH('O5 Details by Class &amp; Accounts'!CF$18, 'E2 Allocators'!$B$15:$W$15, 0),FALSE)*$E44)</f>
        <v>0</v>
      </c>
      <c r="CG44" s="1334">
        <f>IF(ISERROR(VLOOKUP(VLOOKUP($A44, 'E4 TB Allocation Details'!$A$18:$L$217, MATCH("A &amp; G ID", 'E4 TB Allocation Details'!$A$18:$L$18, 0),FALSE), 'E2 Allocators'!$B$15:$W$361, MATCH('O5 Details by Class &amp; Accounts'!CG$18, 'E2 Allocators'!$B$15:$W$15, 0),FALSE)*$E44), 0, VLOOKUP(VLOOKUP($A44, 'E4 TB Allocation Details'!$A$18:$L$217, MATCH("A &amp; G ID", 'E4 TB Allocation Details'!$A$18:$L$18, 0),FALSE), 'E2 Allocators'!$B$15:$W$361, MATCH('O5 Details by Class &amp; Accounts'!CG$18, 'E2 Allocators'!$B$15:$W$15, 0),FALSE)*$E44)</f>
        <v>0</v>
      </c>
      <c r="CH44" s="1334">
        <f>IF(ISERROR(VLOOKUP(VLOOKUP($A44, 'E4 TB Allocation Details'!$A$18:$L$217, MATCH("A &amp; G ID", 'E4 TB Allocation Details'!$A$18:$L$18, 0),FALSE), 'E2 Allocators'!$B$15:$W$361, MATCH('O5 Details by Class &amp; Accounts'!CH$18, 'E2 Allocators'!$B$15:$W$15, 0),FALSE)*$E44), 0, VLOOKUP(VLOOKUP($A44, 'E4 TB Allocation Details'!$A$18:$L$217, MATCH("A &amp; G ID", 'E4 TB Allocation Details'!$A$18:$L$18, 0),FALSE), 'E2 Allocators'!$B$15:$W$361, MATCH('O5 Details by Class &amp; Accounts'!CH$18, 'E2 Allocators'!$B$15:$W$15, 0),FALSE)*$E44)</f>
        <v>0</v>
      </c>
      <c r="CI44" s="1334">
        <f>IF(ISERROR(VLOOKUP(VLOOKUP($A44, 'E4 TB Allocation Details'!$A$18:$L$217, MATCH("A &amp; G ID", 'E4 TB Allocation Details'!$A$18:$L$18, 0),FALSE), 'E2 Allocators'!$B$15:$W$361, MATCH('O5 Details by Class &amp; Accounts'!CI$18, 'E2 Allocators'!$B$15:$W$15, 0),FALSE)*$E44), 0, VLOOKUP(VLOOKUP($A44, 'E4 TB Allocation Details'!$A$18:$L$217, MATCH("A &amp; G ID", 'E4 TB Allocation Details'!$A$18:$L$18, 0),FALSE), 'E2 Allocators'!$B$15:$W$361, MATCH('O5 Details by Class &amp; Accounts'!CI$18, 'E2 Allocators'!$B$15:$W$15, 0),FALSE)*$E44)</f>
        <v>0</v>
      </c>
      <c r="CJ44" s="1334">
        <f>IF(ISERROR(VLOOKUP(VLOOKUP($A44, 'E4 TB Allocation Details'!$A$18:$L$217, MATCH("A &amp; G ID", 'E4 TB Allocation Details'!$A$18:$L$18, 0),FALSE), 'E2 Allocators'!$B$15:$W$361, MATCH('O5 Details by Class &amp; Accounts'!CJ$18, 'E2 Allocators'!$B$15:$W$15, 0),FALSE)*$E44), 0, VLOOKUP(VLOOKUP($A44, 'E4 TB Allocation Details'!$A$18:$L$217, MATCH("A &amp; G ID", 'E4 TB Allocation Details'!$A$18:$L$18, 0),FALSE), 'E2 Allocators'!$B$15:$W$361, MATCH('O5 Details by Class &amp; Accounts'!CJ$18, 'E2 Allocators'!$B$15:$W$15, 0),FALSE)*$E44)</f>
        <v>0</v>
      </c>
      <c r="CK44" s="1334">
        <f>IF(ISERROR(VLOOKUP(VLOOKUP($A44, 'E4 TB Allocation Details'!$A$18:$L$217, MATCH("A &amp; G ID", 'E4 TB Allocation Details'!$A$18:$L$18, 0),FALSE), 'E2 Allocators'!$B$15:$W$361, MATCH('O5 Details by Class &amp; Accounts'!CK$18, 'E2 Allocators'!$B$15:$W$15, 0),FALSE)*$E44), 0, VLOOKUP(VLOOKUP($A44, 'E4 TB Allocation Details'!$A$18:$L$217, MATCH("A &amp; G ID", 'E4 TB Allocation Details'!$A$18:$L$18, 0),FALSE), 'E2 Allocators'!$B$15:$W$361, MATCH('O5 Details by Class &amp; Accounts'!CK$18, 'E2 Allocators'!$B$15:$W$15, 0),FALSE)*$E44)</f>
        <v>0</v>
      </c>
      <c r="CL44" s="1334">
        <f>IF(ISERROR(VLOOKUP(VLOOKUP($A44, 'E4 TB Allocation Details'!$A$18:$L$217, MATCH("A &amp; G ID", 'E4 TB Allocation Details'!$A$18:$L$18, 0),FALSE), 'E2 Allocators'!$B$15:$W$361, MATCH('O5 Details by Class &amp; Accounts'!CL$18, 'E2 Allocators'!$B$15:$W$15, 0),FALSE)*$E44), 0, VLOOKUP(VLOOKUP($A44, 'E4 TB Allocation Details'!$A$18:$L$217, MATCH("A &amp; G ID", 'E4 TB Allocation Details'!$A$18:$L$18, 0),FALSE), 'E2 Allocators'!$B$15:$W$361, MATCH('O5 Details by Class &amp; Accounts'!CL$18, 'E2 Allocators'!$B$15:$W$15, 0),FALSE)*$E44)</f>
        <v>0</v>
      </c>
      <c r="CM44" s="1334">
        <f>IF(ISERROR(VLOOKUP(VLOOKUP($A44, 'E4 TB Allocation Details'!$A$18:$L$217, MATCH("A &amp; G ID", 'E4 TB Allocation Details'!$A$18:$L$18, 0),FALSE), 'E2 Allocators'!$B$15:$W$361, MATCH('O5 Details by Class &amp; Accounts'!CM$18, 'E2 Allocators'!$B$15:$W$15, 0),FALSE)*$E44), 0, VLOOKUP(VLOOKUP($A44, 'E4 TB Allocation Details'!$A$18:$L$217, MATCH("A &amp; G ID", 'E4 TB Allocation Details'!$A$18:$L$18, 0),FALSE), 'E2 Allocators'!$B$15:$W$361, MATCH('O5 Details by Class &amp; Accounts'!CM$18, 'E2 Allocators'!$B$15:$W$15, 0),FALSE)*$E44)</f>
        <v>0</v>
      </c>
      <c r="CN44" s="1334">
        <f t="shared" si="5"/>
        <v>0</v>
      </c>
      <c r="CO44" s="1670">
        <f t="shared" si="4"/>
        <v>-1.1641532182693481E-10</v>
      </c>
      <c r="CQ44" s="1926" t="s">
        <v>746</v>
      </c>
    </row>
    <row r="45" spans="1:95" s="64" customFormat="1" ht="12.75" x14ac:dyDescent="0.2">
      <c r="A45" s="1100">
        <v>1835</v>
      </c>
      <c r="B45" s="1101" t="s">
        <v>75</v>
      </c>
      <c r="C45" s="1667">
        <f>IF(ISERROR(VLOOKUP($A45,'I3 TB Data'!$A$20:$H$465,MATCH('O5 Details by Class &amp; Accounts'!$C$18, 'I3 TB Data'!$A$20:$H$20,0),0)), 0, VLOOKUP($A45,'I3 TB Data'!$A$20:$H$465,MATCH('O5 Details by Class &amp; Accounts'!$C$18,'I3 TB Data'!$A$20:$H$20,0),0))</f>
        <v>9910413</v>
      </c>
      <c r="D45" s="1668">
        <f>'I4 BO ASSETS'!E42</f>
        <v>-9910413</v>
      </c>
      <c r="E45" s="1667">
        <f t="shared" si="6"/>
        <v>0</v>
      </c>
      <c r="F45" s="1669">
        <f>IF(ISERROR(VLOOKUP($A45, 'E1 Categorization'!A33:E123, MATCH("Customer Component", 'E1 Categorization'!$A$33:$E$33,0), 0)), 0, IF(VLOOKUP($A45, 'E1 Categorization'!A33:E123, MATCH("Customer Component", 'E1 Categorization'!$A$33:$E$33,0), 0)=0, 'O5 Details by Class &amp; Accounts'!$E45, IF(AND(VLOOKUP($A45, 'E1 Categorization'!A33:E123, MATCH("Customer Component", 'E1 Categorization'!$A$33:$E$33,0), 0) &gt;0, VLOOKUP($A45, 'E1 Categorization'!A33:E123, MATCH("Customer Component", 'E1 Categorization'!$A$33:$E$33,0), 0)&lt;1), 'O5 Details by Class &amp; Accounts'!$E45*(1-VLOOKUP($A45, 'E1 Categorization'!A33:E123, MATCH("Customer Component", 'E1 Categorization'!$A$33:$E$33,0), 0)), 0)))</f>
        <v>0</v>
      </c>
      <c r="G45" s="1669">
        <f>IF(ISERROR(VLOOKUP($A45, 'E1 Categorization'!A33:E123, MATCH("Customer Component", 'E1 Categorization'!$A$33:$E$33,0), 0)),0, IF(VLOOKUP($A45, 'E1 Categorization'!A33:E123, MATCH("Customer Component", 'E1 Categorization'!$A$33:$E$33,0), 0)=0, 0, IF(AND(VLOOKUP($A45, 'E1 Categorization'!A33:E123, MATCH("Customer Component", 'E1 Categorization'!$A$33:$E$33,0), 0) &gt;0, VLOOKUP($A45, 'E1 Categorization'!A33:E123, MATCH("Customer Component", 'E1 Categorization'!$A$33:$E$33,0), 0)&lt;1), 'O5 Details by Class &amp; Accounts'!$E45*(VLOOKUP($A45, 'E1 Categorization'!A33:E123, MATCH("Customer Component", 'E1 Categorization'!$A$33:$E$33,0), 0)), 'O5 Details by Class &amp; Accounts'!$E45)))</f>
        <v>0</v>
      </c>
      <c r="H45" s="1334">
        <f t="shared" si="0"/>
        <v>0</v>
      </c>
      <c r="I45" s="1334">
        <f>IF(ISERROR(VLOOKUP(VLOOKUP($A45, 'E4 TB Allocation Details'!$A$18:$L$217, MATCH("Demand ID", 'E4 TB Allocation Details'!$A$18:$L$18, 0),FALSE), 'E2 Allocators'!$B$15:$W$361, MATCH('O5 Details by Class &amp; Accounts'!I$18, 'E2 Allocators'!$B$15:$W$15, 0),FALSE)*$F45), 0, VLOOKUP(VLOOKUP($A45, 'E4 TB Allocation Details'!$A$18:$L$217, MATCH("Demand ID", 'E4 TB Allocation Details'!$A$18:$L$18, 0),FALSE), 'E2 Allocators'!$B$15:$W$361, MATCH('O5 Details by Class &amp; Accounts'!I$18, 'E2 Allocators'!$B$15:$W$15, 0),FALSE)*$F45)</f>
        <v>0</v>
      </c>
      <c r="J45" s="1334">
        <f>IF(ISERROR(VLOOKUP(VLOOKUP($A45, 'E4 TB Allocation Details'!$A$18:$L$217, MATCH("Demand ID", 'E4 TB Allocation Details'!$A$18:$L$18, 0),FALSE), 'E2 Allocators'!$B$15:$W$361, MATCH('O5 Details by Class &amp; Accounts'!J$18, 'E2 Allocators'!$B$15:$W$15, 0),FALSE)*$F45), 0, VLOOKUP(VLOOKUP($A45, 'E4 TB Allocation Details'!$A$18:$L$217, MATCH("Demand ID", 'E4 TB Allocation Details'!$A$18:$L$18, 0),FALSE), 'E2 Allocators'!$B$15:$W$361, MATCH('O5 Details by Class &amp; Accounts'!J$18, 'E2 Allocators'!$B$15:$W$15, 0),FALSE)*$F45)</f>
        <v>0</v>
      </c>
      <c r="K45" s="1334">
        <f>IF(ISERROR(VLOOKUP(VLOOKUP($A45, 'E4 TB Allocation Details'!$A$18:$L$217, MATCH("Demand ID", 'E4 TB Allocation Details'!$A$18:$L$18, 0),FALSE), 'E2 Allocators'!$B$15:$W$361, MATCH('O5 Details by Class &amp; Accounts'!K$18, 'E2 Allocators'!$B$15:$W$15, 0),FALSE)*$F45), 0, VLOOKUP(VLOOKUP($A45, 'E4 TB Allocation Details'!$A$18:$L$217, MATCH("Demand ID", 'E4 TB Allocation Details'!$A$18:$L$18, 0),FALSE), 'E2 Allocators'!$B$15:$W$361, MATCH('O5 Details by Class &amp; Accounts'!K$18, 'E2 Allocators'!$B$15:$W$15, 0),FALSE)*$F45)</f>
        <v>0</v>
      </c>
      <c r="L45" s="1334">
        <f>IF(ISERROR(VLOOKUP(VLOOKUP($A45, 'E4 TB Allocation Details'!$A$18:$L$217, MATCH("Demand ID", 'E4 TB Allocation Details'!$A$18:$L$18, 0),FALSE), 'E2 Allocators'!$B$15:$W$361, MATCH('O5 Details by Class &amp; Accounts'!L$18, 'E2 Allocators'!$B$15:$W$15, 0),FALSE)*$F45), 0, VLOOKUP(VLOOKUP($A45, 'E4 TB Allocation Details'!$A$18:$L$217, MATCH("Demand ID", 'E4 TB Allocation Details'!$A$18:$L$18, 0),FALSE), 'E2 Allocators'!$B$15:$W$361, MATCH('O5 Details by Class &amp; Accounts'!L$18, 'E2 Allocators'!$B$15:$W$15, 0),FALSE)*$F45)</f>
        <v>0</v>
      </c>
      <c r="M45" s="1334">
        <f>IF(ISERROR(VLOOKUP(VLOOKUP($A45, 'E4 TB Allocation Details'!$A$18:$L$217, MATCH("Demand ID", 'E4 TB Allocation Details'!$A$18:$L$18, 0),FALSE), 'E2 Allocators'!$B$15:$W$361, MATCH('O5 Details by Class &amp; Accounts'!M$18, 'E2 Allocators'!$B$15:$W$15, 0),FALSE)*$F45), 0, VLOOKUP(VLOOKUP($A45, 'E4 TB Allocation Details'!$A$18:$L$217, MATCH("Demand ID", 'E4 TB Allocation Details'!$A$18:$L$18, 0),FALSE), 'E2 Allocators'!$B$15:$W$361, MATCH('O5 Details by Class &amp; Accounts'!M$18, 'E2 Allocators'!$B$15:$W$15, 0),FALSE)*$F45)</f>
        <v>0</v>
      </c>
      <c r="N45" s="1334">
        <f>IF(ISERROR(VLOOKUP(VLOOKUP($A45, 'E4 TB Allocation Details'!$A$18:$L$217, MATCH("Demand ID", 'E4 TB Allocation Details'!$A$18:$L$18, 0),FALSE), 'E2 Allocators'!$B$15:$W$361, MATCH('O5 Details by Class &amp; Accounts'!N$18, 'E2 Allocators'!$B$15:$W$15, 0),FALSE)*$F45), 0, VLOOKUP(VLOOKUP($A45, 'E4 TB Allocation Details'!$A$18:$L$217, MATCH("Demand ID", 'E4 TB Allocation Details'!$A$18:$L$18, 0),FALSE), 'E2 Allocators'!$B$15:$W$361, MATCH('O5 Details by Class &amp; Accounts'!N$18, 'E2 Allocators'!$B$15:$W$15, 0),FALSE)*$F45)</f>
        <v>0</v>
      </c>
      <c r="O45" s="1334">
        <f>IF(ISERROR(VLOOKUP(VLOOKUP($A45, 'E4 TB Allocation Details'!$A$18:$L$217, MATCH("Demand ID", 'E4 TB Allocation Details'!$A$18:$L$18, 0),FALSE), 'E2 Allocators'!$B$15:$W$361, MATCH('O5 Details by Class &amp; Accounts'!O$18, 'E2 Allocators'!$B$15:$W$15, 0),FALSE)*$F45), 0, VLOOKUP(VLOOKUP($A45, 'E4 TB Allocation Details'!$A$18:$L$217, MATCH("Demand ID", 'E4 TB Allocation Details'!$A$18:$L$18, 0),FALSE), 'E2 Allocators'!$B$15:$W$361, MATCH('O5 Details by Class &amp; Accounts'!O$18, 'E2 Allocators'!$B$15:$W$15, 0),FALSE)*$F45)</f>
        <v>0</v>
      </c>
      <c r="P45" s="1334">
        <f>IF(ISERROR(VLOOKUP(VLOOKUP($A45, 'E4 TB Allocation Details'!$A$18:$L$217, MATCH("Demand ID", 'E4 TB Allocation Details'!$A$18:$L$18, 0),FALSE), 'E2 Allocators'!$B$15:$W$361, MATCH('O5 Details by Class &amp; Accounts'!P$18, 'E2 Allocators'!$B$15:$W$15, 0),FALSE)*$F45), 0, VLOOKUP(VLOOKUP($A45, 'E4 TB Allocation Details'!$A$18:$L$217, MATCH("Demand ID", 'E4 TB Allocation Details'!$A$18:$L$18, 0),FALSE), 'E2 Allocators'!$B$15:$W$361, MATCH('O5 Details by Class &amp; Accounts'!P$18, 'E2 Allocators'!$B$15:$W$15, 0),FALSE)*$F45)</f>
        <v>0</v>
      </c>
      <c r="Q45" s="1334">
        <f>IF(ISERROR(VLOOKUP(VLOOKUP($A45, 'E4 TB Allocation Details'!$A$18:$L$217, MATCH("Demand ID", 'E4 TB Allocation Details'!$A$18:$L$18, 0),FALSE), 'E2 Allocators'!$B$15:$W$361, MATCH('O5 Details by Class &amp; Accounts'!Q$18, 'E2 Allocators'!$B$15:$W$15, 0),FALSE)*$F45), 0, VLOOKUP(VLOOKUP($A45, 'E4 TB Allocation Details'!$A$18:$L$217, MATCH("Demand ID", 'E4 TB Allocation Details'!$A$18:$L$18, 0),FALSE), 'E2 Allocators'!$B$15:$W$361, MATCH('O5 Details by Class &amp; Accounts'!Q$18, 'E2 Allocators'!$B$15:$W$15, 0),FALSE)*$F45)</f>
        <v>0</v>
      </c>
      <c r="R45" s="1334">
        <f>IF(ISERROR(VLOOKUP(VLOOKUP($A45, 'E4 TB Allocation Details'!$A$18:$L$217, MATCH("Demand ID", 'E4 TB Allocation Details'!$A$18:$L$18, 0),FALSE), 'E2 Allocators'!$B$15:$W$361, MATCH('O5 Details by Class &amp; Accounts'!R$18, 'E2 Allocators'!$B$15:$W$15, 0),FALSE)*$F45), 0, VLOOKUP(VLOOKUP($A45, 'E4 TB Allocation Details'!$A$18:$L$217, MATCH("Demand ID", 'E4 TB Allocation Details'!$A$18:$L$18, 0),FALSE), 'E2 Allocators'!$B$15:$W$361, MATCH('O5 Details by Class &amp; Accounts'!R$18, 'E2 Allocators'!$B$15:$W$15, 0),FALSE)*$F45)</f>
        <v>0</v>
      </c>
      <c r="S45" s="1334">
        <f>IF(ISERROR(VLOOKUP(VLOOKUP($A45, 'E4 TB Allocation Details'!$A$18:$L$217, MATCH("Demand ID", 'E4 TB Allocation Details'!$A$18:$L$18, 0),FALSE), 'E2 Allocators'!$B$15:$W$361, MATCH('O5 Details by Class &amp; Accounts'!S$18, 'E2 Allocators'!$B$15:$W$15, 0),FALSE)*$F45), 0, VLOOKUP(VLOOKUP($A45, 'E4 TB Allocation Details'!$A$18:$L$217, MATCH("Demand ID", 'E4 TB Allocation Details'!$A$18:$L$18, 0),FALSE), 'E2 Allocators'!$B$15:$W$361, MATCH('O5 Details by Class &amp; Accounts'!S$18, 'E2 Allocators'!$B$15:$W$15, 0),FALSE)*$F45)</f>
        <v>0</v>
      </c>
      <c r="T45" s="1334">
        <f>IF(ISERROR(VLOOKUP(VLOOKUP($A45, 'E4 TB Allocation Details'!$A$18:$L$217, MATCH("Demand ID", 'E4 TB Allocation Details'!$A$18:$L$18, 0),FALSE), 'E2 Allocators'!$B$15:$W$361, MATCH('O5 Details by Class &amp; Accounts'!T$18, 'E2 Allocators'!$B$15:$W$15, 0),FALSE)*$F45), 0, VLOOKUP(VLOOKUP($A45, 'E4 TB Allocation Details'!$A$18:$L$217, MATCH("Demand ID", 'E4 TB Allocation Details'!$A$18:$L$18, 0),FALSE), 'E2 Allocators'!$B$15:$W$361, MATCH('O5 Details by Class &amp; Accounts'!T$18, 'E2 Allocators'!$B$15:$W$15, 0),FALSE)*$F45)</f>
        <v>0</v>
      </c>
      <c r="U45" s="1334">
        <f>IF(ISERROR(VLOOKUP(VLOOKUP($A45, 'E4 TB Allocation Details'!$A$18:$L$217, MATCH("Demand ID", 'E4 TB Allocation Details'!$A$18:$L$18, 0),FALSE), 'E2 Allocators'!$B$15:$W$361, MATCH('O5 Details by Class &amp; Accounts'!U$18, 'E2 Allocators'!$B$15:$W$15, 0),FALSE)*$F45), 0, VLOOKUP(VLOOKUP($A45, 'E4 TB Allocation Details'!$A$18:$L$217, MATCH("Demand ID", 'E4 TB Allocation Details'!$A$18:$L$18, 0),FALSE), 'E2 Allocators'!$B$15:$W$361, MATCH('O5 Details by Class &amp; Accounts'!U$18, 'E2 Allocators'!$B$15:$W$15, 0),FALSE)*$F45)</f>
        <v>0</v>
      </c>
      <c r="V45" s="1334">
        <f>IF(ISERROR(VLOOKUP(VLOOKUP($A45, 'E4 TB Allocation Details'!$A$18:$L$217, MATCH("Demand ID", 'E4 TB Allocation Details'!$A$18:$L$18, 0),FALSE), 'E2 Allocators'!$B$15:$W$361, MATCH('O5 Details by Class &amp; Accounts'!V$18, 'E2 Allocators'!$B$15:$W$15, 0),FALSE)*$F45), 0, VLOOKUP(VLOOKUP($A45, 'E4 TB Allocation Details'!$A$18:$L$217, MATCH("Demand ID", 'E4 TB Allocation Details'!$A$18:$L$18, 0),FALSE), 'E2 Allocators'!$B$15:$W$361, MATCH('O5 Details by Class &amp; Accounts'!V$18, 'E2 Allocators'!$B$15:$W$15, 0),FALSE)*$F45)</f>
        <v>0</v>
      </c>
      <c r="W45" s="1334">
        <f>IF(ISERROR(VLOOKUP(VLOOKUP($A45, 'E4 TB Allocation Details'!$A$18:$L$217, MATCH("Demand ID", 'E4 TB Allocation Details'!$A$18:$L$18, 0),FALSE), 'E2 Allocators'!$B$15:$W$361, MATCH('O5 Details by Class &amp; Accounts'!W$18, 'E2 Allocators'!$B$15:$W$15, 0),FALSE)*$F45), 0, VLOOKUP(VLOOKUP($A45, 'E4 TB Allocation Details'!$A$18:$L$217, MATCH("Demand ID", 'E4 TB Allocation Details'!$A$18:$L$18, 0),FALSE), 'E2 Allocators'!$B$15:$W$361, MATCH('O5 Details by Class &amp; Accounts'!W$18, 'E2 Allocators'!$B$15:$W$15, 0),FALSE)*$F45)</f>
        <v>0</v>
      </c>
      <c r="X45" s="1334">
        <f>IF(ISERROR(VLOOKUP(VLOOKUP($A45, 'E4 TB Allocation Details'!$A$18:$L$217, MATCH("Demand ID", 'E4 TB Allocation Details'!$A$18:$L$18, 0),FALSE), 'E2 Allocators'!$B$15:$W$361, MATCH('O5 Details by Class &amp; Accounts'!X$18, 'E2 Allocators'!$B$15:$W$15, 0),FALSE)*$F45), 0, VLOOKUP(VLOOKUP($A45, 'E4 TB Allocation Details'!$A$18:$L$217, MATCH("Demand ID", 'E4 TB Allocation Details'!$A$18:$L$18, 0),FALSE), 'E2 Allocators'!$B$15:$W$361, MATCH('O5 Details by Class &amp; Accounts'!X$18, 'E2 Allocators'!$B$15:$W$15, 0),FALSE)*$F45)</f>
        <v>0</v>
      </c>
      <c r="Y45" s="1334">
        <f>IF(ISERROR(VLOOKUP(VLOOKUP($A45, 'E4 TB Allocation Details'!$A$18:$L$217, MATCH("Demand ID", 'E4 TB Allocation Details'!$A$18:$L$18, 0),FALSE), 'E2 Allocators'!$B$15:$W$361, MATCH('O5 Details by Class &amp; Accounts'!Y$18, 'E2 Allocators'!$B$15:$W$15, 0),FALSE)*$F45), 0, VLOOKUP(VLOOKUP($A45, 'E4 TB Allocation Details'!$A$18:$L$217, MATCH("Demand ID", 'E4 TB Allocation Details'!$A$18:$L$18, 0),FALSE), 'E2 Allocators'!$B$15:$W$361, MATCH('O5 Details by Class &amp; Accounts'!Y$18, 'E2 Allocators'!$B$15:$W$15, 0),FALSE)*$F45)</f>
        <v>0</v>
      </c>
      <c r="Z45" s="1334">
        <f>IF(ISERROR(VLOOKUP(VLOOKUP($A45, 'E4 TB Allocation Details'!$A$18:$L$217, MATCH("Demand ID", 'E4 TB Allocation Details'!$A$18:$L$18, 0),FALSE), 'E2 Allocators'!$B$15:$W$361, MATCH('O5 Details by Class &amp; Accounts'!Z$18, 'E2 Allocators'!$B$15:$W$15, 0),FALSE)*$F45), 0, VLOOKUP(VLOOKUP($A45, 'E4 TB Allocation Details'!$A$18:$L$217, MATCH("Demand ID", 'E4 TB Allocation Details'!$A$18:$L$18, 0),FALSE), 'E2 Allocators'!$B$15:$W$361, MATCH('O5 Details by Class &amp; Accounts'!Z$18, 'E2 Allocators'!$B$15:$W$15, 0),FALSE)*$F45)</f>
        <v>0</v>
      </c>
      <c r="AA45" s="1334">
        <f>IF(ISERROR(VLOOKUP(VLOOKUP($A45, 'E4 TB Allocation Details'!$A$18:$L$217, MATCH("Demand ID", 'E4 TB Allocation Details'!$A$18:$L$18, 0),FALSE), 'E2 Allocators'!$B$15:$W$361, MATCH('O5 Details by Class &amp; Accounts'!AA$18, 'E2 Allocators'!$B$15:$W$15, 0),FALSE)*$F45), 0, VLOOKUP(VLOOKUP($A45, 'E4 TB Allocation Details'!$A$18:$L$217, MATCH("Demand ID", 'E4 TB Allocation Details'!$A$18:$L$18, 0),FALSE), 'E2 Allocators'!$B$15:$W$361, MATCH('O5 Details by Class &amp; Accounts'!AA$18, 'E2 Allocators'!$B$15:$W$15, 0),FALSE)*$F45)</f>
        <v>0</v>
      </c>
      <c r="AB45" s="1334">
        <f>IF(ISERROR(VLOOKUP(VLOOKUP($A45, 'E4 TB Allocation Details'!$A$18:$L$217, MATCH("Demand ID", 'E4 TB Allocation Details'!$A$18:$L$18, 0),FALSE), 'E2 Allocators'!$B$15:$W$361, MATCH('O5 Details by Class &amp; Accounts'!AB$18, 'E2 Allocators'!$B$15:$W$15, 0),FALSE)*$F45), 0, VLOOKUP(VLOOKUP($A45, 'E4 TB Allocation Details'!$A$18:$L$217, MATCH("Demand ID", 'E4 TB Allocation Details'!$A$18:$L$18, 0),FALSE), 'E2 Allocators'!$B$15:$W$361, MATCH('O5 Details by Class &amp; Accounts'!AB$18, 'E2 Allocators'!$B$15:$W$15, 0),FALSE)*$F45)</f>
        <v>0</v>
      </c>
      <c r="AC45" s="1334">
        <f t="shared" si="1"/>
        <v>0</v>
      </c>
      <c r="AD45" s="1334">
        <f>IF(ISERROR(VLOOKUP(VLOOKUP($A45, 'E4 TB Allocation Details'!$A$18:$L$217, MATCH("Customer ID", 'E4 TB Allocation Details'!$A$18:$L$18, 0),FALSE), 'E2 Allocators'!$B$15:$W$361, MATCH('O5 Details by Class &amp; Accounts'!AD$18, 'E2 Allocators'!$B$15:$W$15, 0),FALSE)*$G45), 0, VLOOKUP(VLOOKUP($A45, 'E4 TB Allocation Details'!$A$18:$L$217, MATCH("Customer ID", 'E4 TB Allocation Details'!$A$18:$L$18, 0),FALSE), 'E2 Allocators'!$B$15:$W$361, MATCH('O5 Details by Class &amp; Accounts'!AD$18, 'E2 Allocators'!$B$15:$W$15, 0),FALSE)*$G45)</f>
        <v>0</v>
      </c>
      <c r="AE45" s="1334">
        <f>IF(ISERROR(VLOOKUP(VLOOKUP($A45, 'E4 TB Allocation Details'!$A$18:$L$217, MATCH("Customer ID", 'E4 TB Allocation Details'!$A$18:$L$18, 0),FALSE), 'E2 Allocators'!$B$15:$W$361, MATCH('O5 Details by Class &amp; Accounts'!AE$18, 'E2 Allocators'!$B$15:$W$15, 0),FALSE)*$G45), 0, VLOOKUP(VLOOKUP($A45, 'E4 TB Allocation Details'!$A$18:$L$217, MATCH("Customer ID", 'E4 TB Allocation Details'!$A$18:$L$18, 0),FALSE), 'E2 Allocators'!$B$15:$W$361, MATCH('O5 Details by Class &amp; Accounts'!AE$18, 'E2 Allocators'!$B$15:$W$15, 0),FALSE)*$G45)</f>
        <v>0</v>
      </c>
      <c r="AF45" s="1334">
        <f>IF(ISERROR(VLOOKUP(VLOOKUP($A45, 'E4 TB Allocation Details'!$A$18:$L$217, MATCH("Customer ID", 'E4 TB Allocation Details'!$A$18:$L$18, 0),FALSE), 'E2 Allocators'!$B$15:$W$361, MATCH('O5 Details by Class &amp; Accounts'!AF$18, 'E2 Allocators'!$B$15:$W$15, 0),FALSE)*$G45), 0, VLOOKUP(VLOOKUP($A45, 'E4 TB Allocation Details'!$A$18:$L$217, MATCH("Customer ID", 'E4 TB Allocation Details'!$A$18:$L$18, 0),FALSE), 'E2 Allocators'!$B$15:$W$361, MATCH('O5 Details by Class &amp; Accounts'!AF$18, 'E2 Allocators'!$B$15:$W$15, 0),FALSE)*$G45)</f>
        <v>0</v>
      </c>
      <c r="AG45" s="1334">
        <f>IF(ISERROR(VLOOKUP(VLOOKUP($A45, 'E4 TB Allocation Details'!$A$18:$L$217, MATCH("Customer ID", 'E4 TB Allocation Details'!$A$18:$L$18, 0),FALSE), 'E2 Allocators'!$B$15:$W$361, MATCH('O5 Details by Class &amp; Accounts'!AG$18, 'E2 Allocators'!$B$15:$W$15, 0),FALSE)*$G45), 0, VLOOKUP(VLOOKUP($A45, 'E4 TB Allocation Details'!$A$18:$L$217, MATCH("Customer ID", 'E4 TB Allocation Details'!$A$18:$L$18, 0),FALSE), 'E2 Allocators'!$B$15:$W$361, MATCH('O5 Details by Class &amp; Accounts'!AG$18, 'E2 Allocators'!$B$15:$W$15, 0),FALSE)*$G45)</f>
        <v>0</v>
      </c>
      <c r="AH45" s="1334">
        <f>IF(ISERROR(VLOOKUP(VLOOKUP($A45, 'E4 TB Allocation Details'!$A$18:$L$217, MATCH("Customer ID", 'E4 TB Allocation Details'!$A$18:$L$18, 0),FALSE), 'E2 Allocators'!$B$15:$W$361, MATCH('O5 Details by Class &amp; Accounts'!AH$18, 'E2 Allocators'!$B$15:$W$15, 0),FALSE)*$G45), 0, VLOOKUP(VLOOKUP($A45, 'E4 TB Allocation Details'!$A$18:$L$217, MATCH("Customer ID", 'E4 TB Allocation Details'!$A$18:$L$18, 0),FALSE), 'E2 Allocators'!$B$15:$W$361, MATCH('O5 Details by Class &amp; Accounts'!AH$18, 'E2 Allocators'!$B$15:$W$15, 0),FALSE)*$G45)</f>
        <v>0</v>
      </c>
      <c r="AI45" s="1334">
        <f>IF(ISERROR(VLOOKUP(VLOOKUP($A45, 'E4 TB Allocation Details'!$A$18:$L$217, MATCH("Customer ID", 'E4 TB Allocation Details'!$A$18:$L$18, 0),FALSE), 'E2 Allocators'!$B$15:$W$361, MATCH('O5 Details by Class &amp; Accounts'!AI$18, 'E2 Allocators'!$B$15:$W$15, 0),FALSE)*$G45), 0, VLOOKUP(VLOOKUP($A45, 'E4 TB Allocation Details'!$A$18:$L$217, MATCH("Customer ID", 'E4 TB Allocation Details'!$A$18:$L$18, 0),FALSE), 'E2 Allocators'!$B$15:$W$361, MATCH('O5 Details by Class &amp; Accounts'!AI$18, 'E2 Allocators'!$B$15:$W$15, 0),FALSE)*$G45)</f>
        <v>0</v>
      </c>
      <c r="AJ45" s="1334">
        <f>IF(ISERROR(VLOOKUP(VLOOKUP($A45, 'E4 TB Allocation Details'!$A$18:$L$217, MATCH("Customer ID", 'E4 TB Allocation Details'!$A$18:$L$18, 0),FALSE), 'E2 Allocators'!$B$15:$W$361, MATCH('O5 Details by Class &amp; Accounts'!AJ$18, 'E2 Allocators'!$B$15:$W$15, 0),FALSE)*$G45), 0, VLOOKUP(VLOOKUP($A45, 'E4 TB Allocation Details'!$A$18:$L$217, MATCH("Customer ID", 'E4 TB Allocation Details'!$A$18:$L$18, 0),FALSE), 'E2 Allocators'!$B$15:$W$361, MATCH('O5 Details by Class &amp; Accounts'!AJ$18, 'E2 Allocators'!$B$15:$W$15, 0),FALSE)*$G45)</f>
        <v>0</v>
      </c>
      <c r="AK45" s="1334">
        <f>IF(ISERROR(VLOOKUP(VLOOKUP($A45, 'E4 TB Allocation Details'!$A$18:$L$217, MATCH("Customer ID", 'E4 TB Allocation Details'!$A$18:$L$18, 0),FALSE), 'E2 Allocators'!$B$15:$W$361, MATCH('O5 Details by Class &amp; Accounts'!AK$18, 'E2 Allocators'!$B$15:$W$15, 0),FALSE)*$G45), 0, VLOOKUP(VLOOKUP($A45, 'E4 TB Allocation Details'!$A$18:$L$217, MATCH("Customer ID", 'E4 TB Allocation Details'!$A$18:$L$18, 0),FALSE), 'E2 Allocators'!$B$15:$W$361, MATCH('O5 Details by Class &amp; Accounts'!AK$18, 'E2 Allocators'!$B$15:$W$15, 0),FALSE)*$G45)</f>
        <v>0</v>
      </c>
      <c r="AL45" s="1334">
        <f>IF(ISERROR(VLOOKUP(VLOOKUP($A45, 'E4 TB Allocation Details'!$A$18:$L$217, MATCH("Customer ID", 'E4 TB Allocation Details'!$A$18:$L$18, 0),FALSE), 'E2 Allocators'!$B$15:$W$361, MATCH('O5 Details by Class &amp; Accounts'!AL$18, 'E2 Allocators'!$B$15:$W$15, 0),FALSE)*$G45), 0, VLOOKUP(VLOOKUP($A45, 'E4 TB Allocation Details'!$A$18:$L$217, MATCH("Customer ID", 'E4 TB Allocation Details'!$A$18:$L$18, 0),FALSE), 'E2 Allocators'!$B$15:$W$361, MATCH('O5 Details by Class &amp; Accounts'!AL$18, 'E2 Allocators'!$B$15:$W$15, 0),FALSE)*$G45)</f>
        <v>0</v>
      </c>
      <c r="AM45" s="1334">
        <f>IF(ISERROR(VLOOKUP(VLOOKUP($A45, 'E4 TB Allocation Details'!$A$18:$L$217, MATCH("Customer ID", 'E4 TB Allocation Details'!$A$18:$L$18, 0),FALSE), 'E2 Allocators'!$B$15:$W$361, MATCH('O5 Details by Class &amp; Accounts'!AM$18, 'E2 Allocators'!$B$15:$W$15, 0),FALSE)*$G45), 0, VLOOKUP(VLOOKUP($A45, 'E4 TB Allocation Details'!$A$18:$L$217, MATCH("Customer ID", 'E4 TB Allocation Details'!$A$18:$L$18, 0),FALSE), 'E2 Allocators'!$B$15:$W$361, MATCH('O5 Details by Class &amp; Accounts'!AM$18, 'E2 Allocators'!$B$15:$W$15, 0),FALSE)*$G45)</f>
        <v>0</v>
      </c>
      <c r="AN45" s="1334">
        <f>IF(ISERROR(VLOOKUP(VLOOKUP($A45, 'E4 TB Allocation Details'!$A$18:$L$217, MATCH("Customer ID", 'E4 TB Allocation Details'!$A$18:$L$18, 0),FALSE), 'E2 Allocators'!$B$15:$W$361, MATCH('O5 Details by Class &amp; Accounts'!AN$18, 'E2 Allocators'!$B$15:$W$15, 0),FALSE)*$G45), 0, VLOOKUP(VLOOKUP($A45, 'E4 TB Allocation Details'!$A$18:$L$217, MATCH("Customer ID", 'E4 TB Allocation Details'!$A$18:$L$18, 0),FALSE), 'E2 Allocators'!$B$15:$W$361, MATCH('O5 Details by Class &amp; Accounts'!AN$18, 'E2 Allocators'!$B$15:$W$15, 0),FALSE)*$G45)</f>
        <v>0</v>
      </c>
      <c r="AO45" s="1334">
        <f>IF(ISERROR(VLOOKUP(VLOOKUP($A45, 'E4 TB Allocation Details'!$A$18:$L$217, MATCH("Customer ID", 'E4 TB Allocation Details'!$A$18:$L$18, 0),FALSE), 'E2 Allocators'!$B$15:$W$361, MATCH('O5 Details by Class &amp; Accounts'!AO$18, 'E2 Allocators'!$B$15:$W$15, 0),FALSE)*$G45), 0, VLOOKUP(VLOOKUP($A45, 'E4 TB Allocation Details'!$A$18:$L$217, MATCH("Customer ID", 'E4 TB Allocation Details'!$A$18:$L$18, 0),FALSE), 'E2 Allocators'!$B$15:$W$361, MATCH('O5 Details by Class &amp; Accounts'!AO$18, 'E2 Allocators'!$B$15:$W$15, 0),FALSE)*$G45)</f>
        <v>0</v>
      </c>
      <c r="AP45" s="1334">
        <f>IF(ISERROR(VLOOKUP(VLOOKUP($A45, 'E4 TB Allocation Details'!$A$18:$L$217, MATCH("Customer ID", 'E4 TB Allocation Details'!$A$18:$L$18, 0),FALSE), 'E2 Allocators'!$B$15:$W$361, MATCH('O5 Details by Class &amp; Accounts'!AP$18, 'E2 Allocators'!$B$15:$W$15, 0),FALSE)*$G45), 0, VLOOKUP(VLOOKUP($A45, 'E4 TB Allocation Details'!$A$18:$L$217, MATCH("Customer ID", 'E4 TB Allocation Details'!$A$18:$L$18, 0),FALSE), 'E2 Allocators'!$B$15:$W$361, MATCH('O5 Details by Class &amp; Accounts'!AP$18, 'E2 Allocators'!$B$15:$W$15, 0),FALSE)*$G45)</f>
        <v>0</v>
      </c>
      <c r="AQ45" s="1334">
        <f>IF(ISERROR(VLOOKUP(VLOOKUP($A45, 'E4 TB Allocation Details'!$A$18:$L$217, MATCH("Customer ID", 'E4 TB Allocation Details'!$A$18:$L$18, 0),FALSE), 'E2 Allocators'!$B$15:$W$361, MATCH('O5 Details by Class &amp; Accounts'!AQ$18, 'E2 Allocators'!$B$15:$W$15, 0),FALSE)*$G45), 0, VLOOKUP(VLOOKUP($A45, 'E4 TB Allocation Details'!$A$18:$L$217, MATCH("Customer ID", 'E4 TB Allocation Details'!$A$18:$L$18, 0),FALSE), 'E2 Allocators'!$B$15:$W$361, MATCH('O5 Details by Class &amp; Accounts'!AQ$18, 'E2 Allocators'!$B$15:$W$15, 0),FALSE)*$G45)</f>
        <v>0</v>
      </c>
      <c r="AR45" s="1334">
        <f>IF(ISERROR(VLOOKUP(VLOOKUP($A45, 'E4 TB Allocation Details'!$A$18:$L$217, MATCH("Customer ID", 'E4 TB Allocation Details'!$A$18:$L$18, 0),FALSE), 'E2 Allocators'!$B$15:$W$361, MATCH('O5 Details by Class &amp; Accounts'!AR$18, 'E2 Allocators'!$B$15:$W$15, 0),FALSE)*$G45), 0, VLOOKUP(VLOOKUP($A45, 'E4 TB Allocation Details'!$A$18:$L$217, MATCH("Customer ID", 'E4 TB Allocation Details'!$A$18:$L$18, 0),FALSE), 'E2 Allocators'!$B$15:$W$361, MATCH('O5 Details by Class &amp; Accounts'!AR$18, 'E2 Allocators'!$B$15:$W$15, 0),FALSE)*$G45)</f>
        <v>0</v>
      </c>
      <c r="AS45" s="1334">
        <f>IF(ISERROR(VLOOKUP(VLOOKUP($A45, 'E4 TB Allocation Details'!$A$18:$L$217, MATCH("Customer ID", 'E4 TB Allocation Details'!$A$18:$L$18, 0),FALSE), 'E2 Allocators'!$B$15:$W$361, MATCH('O5 Details by Class &amp; Accounts'!AS$18, 'E2 Allocators'!$B$15:$W$15, 0),FALSE)*$G45), 0, VLOOKUP(VLOOKUP($A45, 'E4 TB Allocation Details'!$A$18:$L$217, MATCH("Customer ID", 'E4 TB Allocation Details'!$A$18:$L$18, 0),FALSE), 'E2 Allocators'!$B$15:$W$361, MATCH('O5 Details by Class &amp; Accounts'!AS$18, 'E2 Allocators'!$B$15:$W$15, 0),FALSE)*$G45)</f>
        <v>0</v>
      </c>
      <c r="AT45" s="1334">
        <f>IF(ISERROR(VLOOKUP(VLOOKUP($A45, 'E4 TB Allocation Details'!$A$18:$L$217, MATCH("Customer ID", 'E4 TB Allocation Details'!$A$18:$L$18, 0),FALSE), 'E2 Allocators'!$B$15:$W$361, MATCH('O5 Details by Class &amp; Accounts'!AT$18, 'E2 Allocators'!$B$15:$W$15, 0),FALSE)*$G45), 0, VLOOKUP(VLOOKUP($A45, 'E4 TB Allocation Details'!$A$18:$L$217, MATCH("Customer ID", 'E4 TB Allocation Details'!$A$18:$L$18, 0),FALSE), 'E2 Allocators'!$B$15:$W$361, MATCH('O5 Details by Class &amp; Accounts'!AT$18, 'E2 Allocators'!$B$15:$W$15, 0),FALSE)*$G45)</f>
        <v>0</v>
      </c>
      <c r="AU45" s="1334">
        <f>IF(ISERROR(VLOOKUP(VLOOKUP($A45, 'E4 TB Allocation Details'!$A$18:$L$217, MATCH("Customer ID", 'E4 TB Allocation Details'!$A$18:$L$18, 0),FALSE), 'E2 Allocators'!$B$15:$W$361, MATCH('O5 Details by Class &amp; Accounts'!AU$18, 'E2 Allocators'!$B$15:$W$15, 0),FALSE)*$G45), 0, VLOOKUP(VLOOKUP($A45, 'E4 TB Allocation Details'!$A$18:$L$217, MATCH("Customer ID", 'E4 TB Allocation Details'!$A$18:$L$18, 0),FALSE), 'E2 Allocators'!$B$15:$W$361, MATCH('O5 Details by Class &amp; Accounts'!AU$18, 'E2 Allocators'!$B$15:$W$15, 0),FALSE)*$G45)</f>
        <v>0</v>
      </c>
      <c r="AV45" s="1334">
        <f>IF(ISERROR(VLOOKUP(VLOOKUP($A45, 'E4 TB Allocation Details'!$A$18:$L$217, MATCH("Customer ID", 'E4 TB Allocation Details'!$A$18:$L$18, 0),FALSE), 'E2 Allocators'!$B$15:$W$361, MATCH('O5 Details by Class &amp; Accounts'!AV$18, 'E2 Allocators'!$B$15:$W$15, 0),FALSE)*$G45), 0, VLOOKUP(VLOOKUP($A45, 'E4 TB Allocation Details'!$A$18:$L$217, MATCH("Customer ID", 'E4 TB Allocation Details'!$A$18:$L$18, 0),FALSE), 'E2 Allocators'!$B$15:$W$361, MATCH('O5 Details by Class &amp; Accounts'!AV$18, 'E2 Allocators'!$B$15:$W$15, 0),FALSE)*$G45)</f>
        <v>0</v>
      </c>
      <c r="AW45" s="1334">
        <f>IF(ISERROR(VLOOKUP(VLOOKUP($A45, 'E4 TB Allocation Details'!$A$18:$L$217, MATCH("Customer ID", 'E4 TB Allocation Details'!$A$18:$L$18, 0),FALSE), 'E2 Allocators'!$B$15:$W$361, MATCH('O5 Details by Class &amp; Accounts'!AW$18, 'E2 Allocators'!$B$15:$W$15, 0),FALSE)*$G45), 0, VLOOKUP(VLOOKUP($A45, 'E4 TB Allocation Details'!$A$18:$L$217, MATCH("Customer ID", 'E4 TB Allocation Details'!$A$18:$L$18, 0),FALSE), 'E2 Allocators'!$B$15:$W$361, MATCH('O5 Details by Class &amp; Accounts'!AW$18, 'E2 Allocators'!$B$15:$W$15, 0),FALSE)*$G45)</f>
        <v>0</v>
      </c>
      <c r="AX45" s="1334">
        <f t="shared" si="2"/>
        <v>0</v>
      </c>
      <c r="AY45" s="1334">
        <f>IF(ISERROR(VLOOKUP(VLOOKUP($A45, 'E4 TB Allocation Details'!$A$18:$L$217, MATCH("Misc ID", 'E4 TB Allocation Details'!$A$18:$L$18, 0),FALSE), 'E2 Allocators'!$B$15:$W$361, MATCH('O5 Details by Class &amp; Accounts'!AY$18, 'E2 Allocators'!$B$15:$W$15, 0),FALSE)*$E45), 0, VLOOKUP(VLOOKUP($A45, 'E4 TB Allocation Details'!$A$18:$L$217, MATCH("Misc ID", 'E4 TB Allocation Details'!$A$18:$L$18, 0),FALSE), 'E2 Allocators'!$B$15:$W$361, MATCH('O5 Details by Class &amp; Accounts'!AY$18, 'E2 Allocators'!$B$15:$W$15, 0),FALSE)*$E45)</f>
        <v>0</v>
      </c>
      <c r="AZ45" s="1334">
        <f>IF(ISERROR(VLOOKUP(VLOOKUP($A45, 'E4 TB Allocation Details'!$A$18:$L$217, MATCH("Misc ID", 'E4 TB Allocation Details'!$A$18:$L$18, 0),FALSE), 'E2 Allocators'!$B$15:$W$361, MATCH('O5 Details by Class &amp; Accounts'!AZ$18, 'E2 Allocators'!$B$15:$W$15, 0),FALSE)*$E45), 0, VLOOKUP(VLOOKUP($A45, 'E4 TB Allocation Details'!$A$18:$L$217, MATCH("Misc ID", 'E4 TB Allocation Details'!$A$18:$L$18, 0),FALSE), 'E2 Allocators'!$B$15:$W$361, MATCH('O5 Details by Class &amp; Accounts'!AZ$18, 'E2 Allocators'!$B$15:$W$15, 0),FALSE)*$E45)</f>
        <v>0</v>
      </c>
      <c r="BA45" s="1334">
        <f>IF(ISERROR(VLOOKUP(VLOOKUP($A45, 'E4 TB Allocation Details'!$A$18:$L$217, MATCH("Misc ID", 'E4 TB Allocation Details'!$A$18:$L$18, 0),FALSE), 'E2 Allocators'!$B$15:$W$361, MATCH('O5 Details by Class &amp; Accounts'!BA$18, 'E2 Allocators'!$B$15:$W$15, 0),FALSE)*$E45), 0, VLOOKUP(VLOOKUP($A45, 'E4 TB Allocation Details'!$A$18:$L$217, MATCH("Misc ID", 'E4 TB Allocation Details'!$A$18:$L$18, 0),FALSE), 'E2 Allocators'!$B$15:$W$361, MATCH('O5 Details by Class &amp; Accounts'!BA$18, 'E2 Allocators'!$B$15:$W$15, 0),FALSE)*$E45)</f>
        <v>0</v>
      </c>
      <c r="BB45" s="1334">
        <f>IF(ISERROR(VLOOKUP(VLOOKUP($A45, 'E4 TB Allocation Details'!$A$18:$L$217, MATCH("Misc ID", 'E4 TB Allocation Details'!$A$18:$L$18, 0),FALSE), 'E2 Allocators'!$B$15:$W$361, MATCH('O5 Details by Class &amp; Accounts'!BB$18, 'E2 Allocators'!$B$15:$W$15, 0),FALSE)*$E45), 0, VLOOKUP(VLOOKUP($A45, 'E4 TB Allocation Details'!$A$18:$L$217, MATCH("Misc ID", 'E4 TB Allocation Details'!$A$18:$L$18, 0),FALSE), 'E2 Allocators'!$B$15:$W$361, MATCH('O5 Details by Class &amp; Accounts'!BB$18, 'E2 Allocators'!$B$15:$W$15, 0),FALSE)*$E45)</f>
        <v>0</v>
      </c>
      <c r="BC45" s="1334">
        <f>IF(ISERROR(VLOOKUP(VLOOKUP($A45, 'E4 TB Allocation Details'!$A$18:$L$217, MATCH("Misc ID", 'E4 TB Allocation Details'!$A$18:$L$18, 0),FALSE), 'E2 Allocators'!$B$15:$W$361, MATCH('O5 Details by Class &amp; Accounts'!BC$18, 'E2 Allocators'!$B$15:$W$15, 0),FALSE)*$E45), 0, VLOOKUP(VLOOKUP($A45, 'E4 TB Allocation Details'!$A$18:$L$217, MATCH("Misc ID", 'E4 TB Allocation Details'!$A$18:$L$18, 0),FALSE), 'E2 Allocators'!$B$15:$W$361, MATCH('O5 Details by Class &amp; Accounts'!BC$18, 'E2 Allocators'!$B$15:$W$15, 0),FALSE)*$E45)</f>
        <v>0</v>
      </c>
      <c r="BD45" s="1334">
        <f>IF(ISERROR(VLOOKUP(VLOOKUP($A45, 'E4 TB Allocation Details'!$A$18:$L$217, MATCH("Misc ID", 'E4 TB Allocation Details'!$A$18:$L$18, 0),FALSE), 'E2 Allocators'!$B$15:$W$361, MATCH('O5 Details by Class &amp; Accounts'!BD$18, 'E2 Allocators'!$B$15:$W$15, 0),FALSE)*$E45), 0, VLOOKUP(VLOOKUP($A45, 'E4 TB Allocation Details'!$A$18:$L$217, MATCH("Misc ID", 'E4 TB Allocation Details'!$A$18:$L$18, 0),FALSE), 'E2 Allocators'!$B$15:$W$361, MATCH('O5 Details by Class &amp; Accounts'!BD$18, 'E2 Allocators'!$B$15:$W$15, 0),FALSE)*$E45)</f>
        <v>0</v>
      </c>
      <c r="BE45" s="1334">
        <f>IF(ISERROR(VLOOKUP(VLOOKUP($A45, 'E4 TB Allocation Details'!$A$18:$L$217, MATCH("Misc ID", 'E4 TB Allocation Details'!$A$18:$L$18, 0),FALSE), 'E2 Allocators'!$B$15:$W$361, MATCH('O5 Details by Class &amp; Accounts'!BE$18, 'E2 Allocators'!$B$15:$W$15, 0),FALSE)*$E45), 0, VLOOKUP(VLOOKUP($A45, 'E4 TB Allocation Details'!$A$18:$L$217, MATCH("Misc ID", 'E4 TB Allocation Details'!$A$18:$L$18, 0),FALSE), 'E2 Allocators'!$B$15:$W$361, MATCH('O5 Details by Class &amp; Accounts'!BE$18, 'E2 Allocators'!$B$15:$W$15, 0),FALSE)*$E45)</f>
        <v>0</v>
      </c>
      <c r="BF45" s="1334">
        <f>IF(ISERROR(VLOOKUP(VLOOKUP($A45, 'E4 TB Allocation Details'!$A$18:$L$217, MATCH("Misc ID", 'E4 TB Allocation Details'!$A$18:$L$18, 0),FALSE), 'E2 Allocators'!$B$15:$W$361, MATCH('O5 Details by Class &amp; Accounts'!BF$18, 'E2 Allocators'!$B$15:$W$15, 0),FALSE)*$E45), 0, VLOOKUP(VLOOKUP($A45, 'E4 TB Allocation Details'!$A$18:$L$217, MATCH("Misc ID", 'E4 TB Allocation Details'!$A$18:$L$18, 0),FALSE), 'E2 Allocators'!$B$15:$W$361, MATCH('O5 Details by Class &amp; Accounts'!BF$18, 'E2 Allocators'!$B$15:$W$15, 0),FALSE)*$E45)</f>
        <v>0</v>
      </c>
      <c r="BG45" s="1334">
        <f>IF(ISERROR(VLOOKUP(VLOOKUP($A45, 'E4 TB Allocation Details'!$A$18:$L$217, MATCH("Misc ID", 'E4 TB Allocation Details'!$A$18:$L$18, 0),FALSE), 'E2 Allocators'!$B$15:$W$361, MATCH('O5 Details by Class &amp; Accounts'!BG$18, 'E2 Allocators'!$B$15:$W$15, 0),FALSE)*$E45), 0, VLOOKUP(VLOOKUP($A45, 'E4 TB Allocation Details'!$A$18:$L$217, MATCH("Misc ID", 'E4 TB Allocation Details'!$A$18:$L$18, 0),FALSE), 'E2 Allocators'!$B$15:$W$361, MATCH('O5 Details by Class &amp; Accounts'!BG$18, 'E2 Allocators'!$B$15:$W$15, 0),FALSE)*$E45)</f>
        <v>0</v>
      </c>
      <c r="BH45" s="1334">
        <f>IF(ISERROR(VLOOKUP(VLOOKUP($A45, 'E4 TB Allocation Details'!$A$18:$L$217, MATCH("Misc ID", 'E4 TB Allocation Details'!$A$18:$L$18, 0),FALSE), 'E2 Allocators'!$B$15:$W$361, MATCH('O5 Details by Class &amp; Accounts'!BH$18, 'E2 Allocators'!$B$15:$W$15, 0),FALSE)*$E45), 0, VLOOKUP(VLOOKUP($A45, 'E4 TB Allocation Details'!$A$18:$L$217, MATCH("Misc ID", 'E4 TB Allocation Details'!$A$18:$L$18, 0),FALSE), 'E2 Allocators'!$B$15:$W$361, MATCH('O5 Details by Class &amp; Accounts'!BH$18, 'E2 Allocators'!$B$15:$W$15, 0),FALSE)*$E45)</f>
        <v>0</v>
      </c>
      <c r="BI45" s="1334">
        <f>IF(ISERROR(VLOOKUP(VLOOKUP($A45, 'E4 TB Allocation Details'!$A$18:$L$217, MATCH("Misc ID", 'E4 TB Allocation Details'!$A$18:$L$18, 0),FALSE), 'E2 Allocators'!$B$15:$W$361, MATCH('O5 Details by Class &amp; Accounts'!BI$18, 'E2 Allocators'!$B$15:$W$15, 0),FALSE)*$E45), 0, VLOOKUP(VLOOKUP($A45, 'E4 TB Allocation Details'!$A$18:$L$217, MATCH("Misc ID", 'E4 TB Allocation Details'!$A$18:$L$18, 0),FALSE), 'E2 Allocators'!$B$15:$W$361, MATCH('O5 Details by Class &amp; Accounts'!BI$18, 'E2 Allocators'!$B$15:$W$15, 0),FALSE)*$E45)</f>
        <v>0</v>
      </c>
      <c r="BJ45" s="1334">
        <f>IF(ISERROR(VLOOKUP(VLOOKUP($A45, 'E4 TB Allocation Details'!$A$18:$L$217, MATCH("Misc ID", 'E4 TB Allocation Details'!$A$18:$L$18, 0),FALSE), 'E2 Allocators'!$B$15:$W$361, MATCH('O5 Details by Class &amp; Accounts'!BJ$18, 'E2 Allocators'!$B$15:$W$15, 0),FALSE)*$E45), 0, VLOOKUP(VLOOKUP($A45, 'E4 TB Allocation Details'!$A$18:$L$217, MATCH("Misc ID", 'E4 TB Allocation Details'!$A$18:$L$18, 0),FALSE), 'E2 Allocators'!$B$15:$W$361, MATCH('O5 Details by Class &amp; Accounts'!BJ$18, 'E2 Allocators'!$B$15:$W$15, 0),FALSE)*$E45)</f>
        <v>0</v>
      </c>
      <c r="BK45" s="1334">
        <f>IF(ISERROR(VLOOKUP(VLOOKUP($A45, 'E4 TB Allocation Details'!$A$18:$L$217, MATCH("Misc ID", 'E4 TB Allocation Details'!$A$18:$L$18, 0),FALSE), 'E2 Allocators'!$B$15:$W$361, MATCH('O5 Details by Class &amp; Accounts'!BK$18, 'E2 Allocators'!$B$15:$W$15, 0),FALSE)*$E45), 0, VLOOKUP(VLOOKUP($A45, 'E4 TB Allocation Details'!$A$18:$L$217, MATCH("Misc ID", 'E4 TB Allocation Details'!$A$18:$L$18, 0),FALSE), 'E2 Allocators'!$B$15:$W$361, MATCH('O5 Details by Class &amp; Accounts'!BK$18, 'E2 Allocators'!$B$15:$W$15, 0),FALSE)*$E45)</f>
        <v>0</v>
      </c>
      <c r="BL45" s="1334">
        <f>IF(ISERROR(VLOOKUP(VLOOKUP($A45, 'E4 TB Allocation Details'!$A$18:$L$217, MATCH("Misc ID", 'E4 TB Allocation Details'!$A$18:$L$18, 0),FALSE), 'E2 Allocators'!$B$15:$W$361, MATCH('O5 Details by Class &amp; Accounts'!BL$18, 'E2 Allocators'!$B$15:$W$15, 0),FALSE)*$E45), 0, VLOOKUP(VLOOKUP($A45, 'E4 TB Allocation Details'!$A$18:$L$217, MATCH("Misc ID", 'E4 TB Allocation Details'!$A$18:$L$18, 0),FALSE), 'E2 Allocators'!$B$15:$W$361, MATCH('O5 Details by Class &amp; Accounts'!BL$18, 'E2 Allocators'!$B$15:$W$15, 0),FALSE)*$E45)</f>
        <v>0</v>
      </c>
      <c r="BM45" s="1334">
        <f>IF(ISERROR(VLOOKUP(VLOOKUP($A45, 'E4 TB Allocation Details'!$A$18:$L$217, MATCH("Misc ID", 'E4 TB Allocation Details'!$A$18:$L$18, 0),FALSE), 'E2 Allocators'!$B$15:$W$361, MATCH('O5 Details by Class &amp; Accounts'!BM$18, 'E2 Allocators'!$B$15:$W$15, 0),FALSE)*$E45), 0, VLOOKUP(VLOOKUP($A45, 'E4 TB Allocation Details'!$A$18:$L$217, MATCH("Misc ID", 'E4 TB Allocation Details'!$A$18:$L$18, 0),FALSE), 'E2 Allocators'!$B$15:$W$361, MATCH('O5 Details by Class &amp; Accounts'!BM$18, 'E2 Allocators'!$B$15:$W$15, 0),FALSE)*$E45)</f>
        <v>0</v>
      </c>
      <c r="BN45" s="1334">
        <f>IF(ISERROR(VLOOKUP(VLOOKUP($A45, 'E4 TB Allocation Details'!$A$18:$L$217, MATCH("Misc ID", 'E4 TB Allocation Details'!$A$18:$L$18, 0),FALSE), 'E2 Allocators'!$B$15:$W$361, MATCH('O5 Details by Class &amp; Accounts'!BN$18, 'E2 Allocators'!$B$15:$W$15, 0),FALSE)*$E45), 0, VLOOKUP(VLOOKUP($A45, 'E4 TB Allocation Details'!$A$18:$L$217, MATCH("Misc ID", 'E4 TB Allocation Details'!$A$18:$L$18, 0),FALSE), 'E2 Allocators'!$B$15:$W$361, MATCH('O5 Details by Class &amp; Accounts'!BN$18, 'E2 Allocators'!$B$15:$W$15, 0),FALSE)*$E45)</f>
        <v>0</v>
      </c>
      <c r="BO45" s="1334">
        <f>IF(ISERROR(VLOOKUP(VLOOKUP($A45, 'E4 TB Allocation Details'!$A$18:$L$217, MATCH("Misc ID", 'E4 TB Allocation Details'!$A$18:$L$18, 0),FALSE), 'E2 Allocators'!$B$15:$W$361, MATCH('O5 Details by Class &amp; Accounts'!BO$18, 'E2 Allocators'!$B$15:$W$15, 0),FALSE)*$E45), 0, VLOOKUP(VLOOKUP($A45, 'E4 TB Allocation Details'!$A$18:$L$217, MATCH("Misc ID", 'E4 TB Allocation Details'!$A$18:$L$18, 0),FALSE), 'E2 Allocators'!$B$15:$W$361, MATCH('O5 Details by Class &amp; Accounts'!BO$18, 'E2 Allocators'!$B$15:$W$15, 0),FALSE)*$E45)</f>
        <v>0</v>
      </c>
      <c r="BP45" s="1334">
        <f>IF(ISERROR(VLOOKUP(VLOOKUP($A45, 'E4 TB Allocation Details'!$A$18:$L$217, MATCH("Misc ID", 'E4 TB Allocation Details'!$A$18:$L$18, 0),FALSE), 'E2 Allocators'!$B$15:$W$361, MATCH('O5 Details by Class &amp; Accounts'!BP$18, 'E2 Allocators'!$B$15:$W$15, 0),FALSE)*$E45), 0, VLOOKUP(VLOOKUP($A45, 'E4 TB Allocation Details'!$A$18:$L$217, MATCH("Misc ID", 'E4 TB Allocation Details'!$A$18:$L$18, 0),FALSE), 'E2 Allocators'!$B$15:$W$361, MATCH('O5 Details by Class &amp; Accounts'!BP$18, 'E2 Allocators'!$B$15:$W$15, 0),FALSE)*$E45)</f>
        <v>0</v>
      </c>
      <c r="BQ45" s="1334">
        <f>IF(ISERROR(VLOOKUP(VLOOKUP($A45, 'E4 TB Allocation Details'!$A$18:$L$217, MATCH("Misc ID", 'E4 TB Allocation Details'!$A$18:$L$18, 0),FALSE), 'E2 Allocators'!$B$15:$W$361, MATCH('O5 Details by Class &amp; Accounts'!BQ$18, 'E2 Allocators'!$B$15:$W$15, 0),FALSE)*$E45), 0, VLOOKUP(VLOOKUP($A45, 'E4 TB Allocation Details'!$A$18:$L$217, MATCH("Misc ID", 'E4 TB Allocation Details'!$A$18:$L$18, 0),FALSE), 'E2 Allocators'!$B$15:$W$361, MATCH('O5 Details by Class &amp; Accounts'!BQ$18, 'E2 Allocators'!$B$15:$W$15, 0),FALSE)*$E45)</f>
        <v>0</v>
      </c>
      <c r="BR45" s="1334">
        <f>IF(ISERROR(VLOOKUP(VLOOKUP($A45, 'E4 TB Allocation Details'!$A$18:$L$217, MATCH("Misc ID", 'E4 TB Allocation Details'!$A$18:$L$18, 0),FALSE), 'E2 Allocators'!$B$15:$W$361, MATCH('O5 Details by Class &amp; Accounts'!BR$18, 'E2 Allocators'!$B$15:$W$15, 0),FALSE)*$E45), 0, VLOOKUP(VLOOKUP($A45, 'E4 TB Allocation Details'!$A$18:$L$217, MATCH("Misc ID", 'E4 TB Allocation Details'!$A$18:$L$18, 0),FALSE), 'E2 Allocators'!$B$15:$W$361, MATCH('O5 Details by Class &amp; Accounts'!BR$18, 'E2 Allocators'!$B$15:$W$15, 0),FALSE)*$E45)</f>
        <v>0</v>
      </c>
      <c r="BS45" s="1334">
        <f t="shared" si="3"/>
        <v>0</v>
      </c>
      <c r="BT45" s="1334">
        <f>IF(ISERROR(VLOOKUP(VLOOKUP($A45, 'E4 TB Allocation Details'!$A$18:$L$217, MATCH("A &amp; G ID", 'E4 TB Allocation Details'!$A$18:$L$18, 0),FALSE), 'E2 Allocators'!$B$15:$W$361, MATCH('O5 Details by Class &amp; Accounts'!BT$18, 'E2 Allocators'!$B$15:$W$15, 0),FALSE)*$E45), 0, VLOOKUP(VLOOKUP($A45, 'E4 TB Allocation Details'!$A$18:$L$217, MATCH("A &amp; G ID", 'E4 TB Allocation Details'!$A$18:$L$18, 0),FALSE), 'E2 Allocators'!$B$15:$W$361, MATCH('O5 Details by Class &amp; Accounts'!BT$18, 'E2 Allocators'!$B$15:$W$15, 0),FALSE)*$E45)</f>
        <v>0</v>
      </c>
      <c r="BU45" s="1334">
        <f>IF(ISERROR(VLOOKUP(VLOOKUP($A45, 'E4 TB Allocation Details'!$A$18:$L$217, MATCH("A &amp; G ID", 'E4 TB Allocation Details'!$A$18:$L$18, 0),FALSE), 'E2 Allocators'!$B$15:$W$361, MATCH('O5 Details by Class &amp; Accounts'!BU$18, 'E2 Allocators'!$B$15:$W$15, 0),FALSE)*$E45), 0, VLOOKUP(VLOOKUP($A45, 'E4 TB Allocation Details'!$A$18:$L$217, MATCH("A &amp; G ID", 'E4 TB Allocation Details'!$A$18:$L$18, 0),FALSE), 'E2 Allocators'!$B$15:$W$361, MATCH('O5 Details by Class &amp; Accounts'!BU$18, 'E2 Allocators'!$B$15:$W$15, 0),FALSE)*$E45)</f>
        <v>0</v>
      </c>
      <c r="BV45" s="1334">
        <f>IF(ISERROR(VLOOKUP(VLOOKUP($A45, 'E4 TB Allocation Details'!$A$18:$L$217, MATCH("A &amp; G ID", 'E4 TB Allocation Details'!$A$18:$L$18, 0),FALSE), 'E2 Allocators'!$B$15:$W$361, MATCH('O5 Details by Class &amp; Accounts'!BV$18, 'E2 Allocators'!$B$15:$W$15, 0),FALSE)*$E45), 0, VLOOKUP(VLOOKUP($A45, 'E4 TB Allocation Details'!$A$18:$L$217, MATCH("A &amp; G ID", 'E4 TB Allocation Details'!$A$18:$L$18, 0),FALSE), 'E2 Allocators'!$B$15:$W$361, MATCH('O5 Details by Class &amp; Accounts'!BV$18, 'E2 Allocators'!$B$15:$W$15, 0),FALSE)*$E45)</f>
        <v>0</v>
      </c>
      <c r="BW45" s="1334">
        <f>IF(ISERROR(VLOOKUP(VLOOKUP($A45, 'E4 TB Allocation Details'!$A$18:$L$217, MATCH("A &amp; G ID", 'E4 TB Allocation Details'!$A$18:$L$18, 0),FALSE), 'E2 Allocators'!$B$15:$W$361, MATCH('O5 Details by Class &amp; Accounts'!BW$18, 'E2 Allocators'!$B$15:$W$15, 0),FALSE)*$E45), 0, VLOOKUP(VLOOKUP($A45, 'E4 TB Allocation Details'!$A$18:$L$217, MATCH("A &amp; G ID", 'E4 TB Allocation Details'!$A$18:$L$18, 0),FALSE), 'E2 Allocators'!$B$15:$W$361, MATCH('O5 Details by Class &amp; Accounts'!BW$18, 'E2 Allocators'!$B$15:$W$15, 0),FALSE)*$E45)</f>
        <v>0</v>
      </c>
      <c r="BX45" s="1334">
        <f>IF(ISERROR(VLOOKUP(VLOOKUP($A45, 'E4 TB Allocation Details'!$A$18:$L$217, MATCH("A &amp; G ID", 'E4 TB Allocation Details'!$A$18:$L$18, 0),FALSE), 'E2 Allocators'!$B$15:$W$361, MATCH('O5 Details by Class &amp; Accounts'!BX$18, 'E2 Allocators'!$B$15:$W$15, 0),FALSE)*$E45), 0, VLOOKUP(VLOOKUP($A45, 'E4 TB Allocation Details'!$A$18:$L$217, MATCH("A &amp; G ID", 'E4 TB Allocation Details'!$A$18:$L$18, 0),FALSE), 'E2 Allocators'!$B$15:$W$361, MATCH('O5 Details by Class &amp; Accounts'!BX$18, 'E2 Allocators'!$B$15:$W$15, 0),FALSE)*$E45)</f>
        <v>0</v>
      </c>
      <c r="BY45" s="1334">
        <f>IF(ISERROR(VLOOKUP(VLOOKUP($A45, 'E4 TB Allocation Details'!$A$18:$L$217, MATCH("A &amp; G ID", 'E4 TB Allocation Details'!$A$18:$L$18, 0),FALSE), 'E2 Allocators'!$B$15:$W$361, MATCH('O5 Details by Class &amp; Accounts'!BY$18, 'E2 Allocators'!$B$15:$W$15, 0),FALSE)*$E45), 0, VLOOKUP(VLOOKUP($A45, 'E4 TB Allocation Details'!$A$18:$L$217, MATCH("A &amp; G ID", 'E4 TB Allocation Details'!$A$18:$L$18, 0),FALSE), 'E2 Allocators'!$B$15:$W$361, MATCH('O5 Details by Class &amp; Accounts'!BY$18, 'E2 Allocators'!$B$15:$W$15, 0),FALSE)*$E45)</f>
        <v>0</v>
      </c>
      <c r="BZ45" s="1334">
        <f>IF(ISERROR(VLOOKUP(VLOOKUP($A45, 'E4 TB Allocation Details'!$A$18:$L$217, MATCH("A &amp; G ID", 'E4 TB Allocation Details'!$A$18:$L$18, 0),FALSE), 'E2 Allocators'!$B$15:$W$361, MATCH('O5 Details by Class &amp; Accounts'!BZ$18, 'E2 Allocators'!$B$15:$W$15, 0),FALSE)*$E45), 0, VLOOKUP(VLOOKUP($A45, 'E4 TB Allocation Details'!$A$18:$L$217, MATCH("A &amp; G ID", 'E4 TB Allocation Details'!$A$18:$L$18, 0),FALSE), 'E2 Allocators'!$B$15:$W$361, MATCH('O5 Details by Class &amp; Accounts'!BZ$18, 'E2 Allocators'!$B$15:$W$15, 0),FALSE)*$E45)</f>
        <v>0</v>
      </c>
      <c r="CA45" s="1334">
        <f>IF(ISERROR(VLOOKUP(VLOOKUP($A45, 'E4 TB Allocation Details'!$A$18:$L$217, MATCH("A &amp; G ID", 'E4 TB Allocation Details'!$A$18:$L$18, 0),FALSE), 'E2 Allocators'!$B$15:$W$361, MATCH('O5 Details by Class &amp; Accounts'!CA$18, 'E2 Allocators'!$B$15:$W$15, 0),FALSE)*$E45), 0, VLOOKUP(VLOOKUP($A45, 'E4 TB Allocation Details'!$A$18:$L$217, MATCH("A &amp; G ID", 'E4 TB Allocation Details'!$A$18:$L$18, 0),FALSE), 'E2 Allocators'!$B$15:$W$361, MATCH('O5 Details by Class &amp; Accounts'!CA$18, 'E2 Allocators'!$B$15:$W$15, 0),FALSE)*$E45)</f>
        <v>0</v>
      </c>
      <c r="CB45" s="1334">
        <f>IF(ISERROR(VLOOKUP(VLOOKUP($A45, 'E4 TB Allocation Details'!$A$18:$L$217, MATCH("A &amp; G ID", 'E4 TB Allocation Details'!$A$18:$L$18, 0),FALSE), 'E2 Allocators'!$B$15:$W$361, MATCH('O5 Details by Class &amp; Accounts'!CB$18, 'E2 Allocators'!$B$15:$W$15, 0),FALSE)*$E45), 0, VLOOKUP(VLOOKUP($A45, 'E4 TB Allocation Details'!$A$18:$L$217, MATCH("A &amp; G ID", 'E4 TB Allocation Details'!$A$18:$L$18, 0),FALSE), 'E2 Allocators'!$B$15:$W$361, MATCH('O5 Details by Class &amp; Accounts'!CB$18, 'E2 Allocators'!$B$15:$W$15, 0),FALSE)*$E45)</f>
        <v>0</v>
      </c>
      <c r="CC45" s="1334">
        <f>IF(ISERROR(VLOOKUP(VLOOKUP($A45, 'E4 TB Allocation Details'!$A$18:$L$217, MATCH("A &amp; G ID", 'E4 TB Allocation Details'!$A$18:$L$18, 0),FALSE), 'E2 Allocators'!$B$15:$W$361, MATCH('O5 Details by Class &amp; Accounts'!CC$18, 'E2 Allocators'!$B$15:$W$15, 0),FALSE)*$E45), 0, VLOOKUP(VLOOKUP($A45, 'E4 TB Allocation Details'!$A$18:$L$217, MATCH("A &amp; G ID", 'E4 TB Allocation Details'!$A$18:$L$18, 0),FALSE), 'E2 Allocators'!$B$15:$W$361, MATCH('O5 Details by Class &amp; Accounts'!CC$18, 'E2 Allocators'!$B$15:$W$15, 0),FALSE)*$E45)</f>
        <v>0</v>
      </c>
      <c r="CD45" s="1334">
        <f>IF(ISERROR(VLOOKUP(VLOOKUP($A45, 'E4 TB Allocation Details'!$A$18:$L$217, MATCH("A &amp; G ID", 'E4 TB Allocation Details'!$A$18:$L$18, 0),FALSE), 'E2 Allocators'!$B$15:$W$361, MATCH('O5 Details by Class &amp; Accounts'!CD$18, 'E2 Allocators'!$B$15:$W$15, 0),FALSE)*$E45), 0, VLOOKUP(VLOOKUP($A45, 'E4 TB Allocation Details'!$A$18:$L$217, MATCH("A &amp; G ID", 'E4 TB Allocation Details'!$A$18:$L$18, 0),FALSE), 'E2 Allocators'!$B$15:$W$361, MATCH('O5 Details by Class &amp; Accounts'!CD$18, 'E2 Allocators'!$B$15:$W$15, 0),FALSE)*$E45)</f>
        <v>0</v>
      </c>
      <c r="CE45" s="1334">
        <f>IF(ISERROR(VLOOKUP(VLOOKUP($A45, 'E4 TB Allocation Details'!$A$18:$L$217, MATCH("A &amp; G ID", 'E4 TB Allocation Details'!$A$18:$L$18, 0),FALSE), 'E2 Allocators'!$B$15:$W$361, MATCH('O5 Details by Class &amp; Accounts'!CE$18, 'E2 Allocators'!$B$15:$W$15, 0),FALSE)*$E45), 0, VLOOKUP(VLOOKUP($A45, 'E4 TB Allocation Details'!$A$18:$L$217, MATCH("A &amp; G ID", 'E4 TB Allocation Details'!$A$18:$L$18, 0),FALSE), 'E2 Allocators'!$B$15:$W$361, MATCH('O5 Details by Class &amp; Accounts'!CE$18, 'E2 Allocators'!$B$15:$W$15, 0),FALSE)*$E45)</f>
        <v>0</v>
      </c>
      <c r="CF45" s="1334">
        <f>IF(ISERROR(VLOOKUP(VLOOKUP($A45, 'E4 TB Allocation Details'!$A$18:$L$217, MATCH("A &amp; G ID", 'E4 TB Allocation Details'!$A$18:$L$18, 0),FALSE), 'E2 Allocators'!$B$15:$W$361, MATCH('O5 Details by Class &amp; Accounts'!CF$18, 'E2 Allocators'!$B$15:$W$15, 0),FALSE)*$E45), 0, VLOOKUP(VLOOKUP($A45, 'E4 TB Allocation Details'!$A$18:$L$217, MATCH("A &amp; G ID", 'E4 TB Allocation Details'!$A$18:$L$18, 0),FALSE), 'E2 Allocators'!$B$15:$W$361, MATCH('O5 Details by Class &amp; Accounts'!CF$18, 'E2 Allocators'!$B$15:$W$15, 0),FALSE)*$E45)</f>
        <v>0</v>
      </c>
      <c r="CG45" s="1334">
        <f>IF(ISERROR(VLOOKUP(VLOOKUP($A45, 'E4 TB Allocation Details'!$A$18:$L$217, MATCH("A &amp; G ID", 'E4 TB Allocation Details'!$A$18:$L$18, 0),FALSE), 'E2 Allocators'!$B$15:$W$361, MATCH('O5 Details by Class &amp; Accounts'!CG$18, 'E2 Allocators'!$B$15:$W$15, 0),FALSE)*$E45), 0, VLOOKUP(VLOOKUP($A45, 'E4 TB Allocation Details'!$A$18:$L$217, MATCH("A &amp; G ID", 'E4 TB Allocation Details'!$A$18:$L$18, 0),FALSE), 'E2 Allocators'!$B$15:$W$361, MATCH('O5 Details by Class &amp; Accounts'!CG$18, 'E2 Allocators'!$B$15:$W$15, 0),FALSE)*$E45)</f>
        <v>0</v>
      </c>
      <c r="CH45" s="1334">
        <f>IF(ISERROR(VLOOKUP(VLOOKUP($A45, 'E4 TB Allocation Details'!$A$18:$L$217, MATCH("A &amp; G ID", 'E4 TB Allocation Details'!$A$18:$L$18, 0),FALSE), 'E2 Allocators'!$B$15:$W$361, MATCH('O5 Details by Class &amp; Accounts'!CH$18, 'E2 Allocators'!$B$15:$W$15, 0),FALSE)*$E45), 0, VLOOKUP(VLOOKUP($A45, 'E4 TB Allocation Details'!$A$18:$L$217, MATCH("A &amp; G ID", 'E4 TB Allocation Details'!$A$18:$L$18, 0),FALSE), 'E2 Allocators'!$B$15:$W$361, MATCH('O5 Details by Class &amp; Accounts'!CH$18, 'E2 Allocators'!$B$15:$W$15, 0),FALSE)*$E45)</f>
        <v>0</v>
      </c>
      <c r="CI45" s="1334">
        <f>IF(ISERROR(VLOOKUP(VLOOKUP($A45, 'E4 TB Allocation Details'!$A$18:$L$217, MATCH("A &amp; G ID", 'E4 TB Allocation Details'!$A$18:$L$18, 0),FALSE), 'E2 Allocators'!$B$15:$W$361, MATCH('O5 Details by Class &amp; Accounts'!CI$18, 'E2 Allocators'!$B$15:$W$15, 0),FALSE)*$E45), 0, VLOOKUP(VLOOKUP($A45, 'E4 TB Allocation Details'!$A$18:$L$217, MATCH("A &amp; G ID", 'E4 TB Allocation Details'!$A$18:$L$18, 0),FALSE), 'E2 Allocators'!$B$15:$W$361, MATCH('O5 Details by Class &amp; Accounts'!CI$18, 'E2 Allocators'!$B$15:$W$15, 0),FALSE)*$E45)</f>
        <v>0</v>
      </c>
      <c r="CJ45" s="1334">
        <f>IF(ISERROR(VLOOKUP(VLOOKUP($A45, 'E4 TB Allocation Details'!$A$18:$L$217, MATCH("A &amp; G ID", 'E4 TB Allocation Details'!$A$18:$L$18, 0),FALSE), 'E2 Allocators'!$B$15:$W$361, MATCH('O5 Details by Class &amp; Accounts'!CJ$18, 'E2 Allocators'!$B$15:$W$15, 0),FALSE)*$E45), 0, VLOOKUP(VLOOKUP($A45, 'E4 TB Allocation Details'!$A$18:$L$217, MATCH("A &amp; G ID", 'E4 TB Allocation Details'!$A$18:$L$18, 0),FALSE), 'E2 Allocators'!$B$15:$W$361, MATCH('O5 Details by Class &amp; Accounts'!CJ$18, 'E2 Allocators'!$B$15:$W$15, 0),FALSE)*$E45)</f>
        <v>0</v>
      </c>
      <c r="CK45" s="1334">
        <f>IF(ISERROR(VLOOKUP(VLOOKUP($A45, 'E4 TB Allocation Details'!$A$18:$L$217, MATCH("A &amp; G ID", 'E4 TB Allocation Details'!$A$18:$L$18, 0),FALSE), 'E2 Allocators'!$B$15:$W$361, MATCH('O5 Details by Class &amp; Accounts'!CK$18, 'E2 Allocators'!$B$15:$W$15, 0),FALSE)*$E45), 0, VLOOKUP(VLOOKUP($A45, 'E4 TB Allocation Details'!$A$18:$L$217, MATCH("A &amp; G ID", 'E4 TB Allocation Details'!$A$18:$L$18, 0),FALSE), 'E2 Allocators'!$B$15:$W$361, MATCH('O5 Details by Class &amp; Accounts'!CK$18, 'E2 Allocators'!$B$15:$W$15, 0),FALSE)*$E45)</f>
        <v>0</v>
      </c>
      <c r="CL45" s="1334">
        <f>IF(ISERROR(VLOOKUP(VLOOKUP($A45, 'E4 TB Allocation Details'!$A$18:$L$217, MATCH("A &amp; G ID", 'E4 TB Allocation Details'!$A$18:$L$18, 0),FALSE), 'E2 Allocators'!$B$15:$W$361, MATCH('O5 Details by Class &amp; Accounts'!CL$18, 'E2 Allocators'!$B$15:$W$15, 0),FALSE)*$E45), 0, VLOOKUP(VLOOKUP($A45, 'E4 TB Allocation Details'!$A$18:$L$217, MATCH("A &amp; G ID", 'E4 TB Allocation Details'!$A$18:$L$18, 0),FALSE), 'E2 Allocators'!$B$15:$W$361, MATCH('O5 Details by Class &amp; Accounts'!CL$18, 'E2 Allocators'!$B$15:$W$15, 0),FALSE)*$E45)</f>
        <v>0</v>
      </c>
      <c r="CM45" s="1334">
        <f>IF(ISERROR(VLOOKUP(VLOOKUP($A45, 'E4 TB Allocation Details'!$A$18:$L$217, MATCH("A &amp; G ID", 'E4 TB Allocation Details'!$A$18:$L$18, 0),FALSE), 'E2 Allocators'!$B$15:$W$361, MATCH('O5 Details by Class &amp; Accounts'!CM$18, 'E2 Allocators'!$B$15:$W$15, 0),FALSE)*$E45), 0, VLOOKUP(VLOOKUP($A45, 'E4 TB Allocation Details'!$A$18:$L$217, MATCH("A &amp; G ID", 'E4 TB Allocation Details'!$A$18:$L$18, 0),FALSE), 'E2 Allocators'!$B$15:$W$361, MATCH('O5 Details by Class &amp; Accounts'!CM$18, 'E2 Allocators'!$B$15:$W$15, 0),FALSE)*$E45)</f>
        <v>0</v>
      </c>
      <c r="CN45" s="1334">
        <f t="shared" si="5"/>
        <v>0</v>
      </c>
      <c r="CO45" s="1670">
        <f t="shared" si="4"/>
        <v>0</v>
      </c>
      <c r="CQ45" s="1926" t="e">
        <v>#N/A</v>
      </c>
    </row>
    <row r="46" spans="1:95" s="64" customFormat="1" ht="25.5" x14ac:dyDescent="0.2">
      <c r="A46" s="1100" t="s">
        <v>874</v>
      </c>
      <c r="B46" s="1101" t="s">
        <v>396</v>
      </c>
      <c r="C46" s="1667">
        <f>IF(ISERROR(VLOOKUP($A46,'I3 TB Data'!$A$20:$H$465,MATCH('O5 Details by Class &amp; Accounts'!$C$18, 'I3 TB Data'!$A$20:$H$20,0),0)), 0, VLOOKUP($A46,'I3 TB Data'!$A$20:$H$465,MATCH('O5 Details by Class &amp; Accounts'!$C$18,'I3 TB Data'!$A$20:$H$20,0),0))</f>
        <v>0</v>
      </c>
      <c r="D46" s="1668">
        <f>'I4 BO ASSETS'!E43</f>
        <v>0</v>
      </c>
      <c r="E46" s="1667">
        <f t="shared" si="6"/>
        <v>0</v>
      </c>
      <c r="F46" s="1669">
        <f>IF(ISERROR(VLOOKUP($A46, 'E1 Categorization'!A33:E123, MATCH("Customer Component", 'E1 Categorization'!$A$33:$E$33,0), 0)), 0, IF(VLOOKUP($A46, 'E1 Categorization'!A33:E123, MATCH("Customer Component", 'E1 Categorization'!$A$33:$E$33,0), 0)=0, 'O5 Details by Class &amp; Accounts'!$E46, IF(AND(VLOOKUP($A46, 'E1 Categorization'!A33:E123, MATCH("Customer Component", 'E1 Categorization'!$A$33:$E$33,0), 0) &gt;0, VLOOKUP($A46, 'E1 Categorization'!A33:E123, MATCH("Customer Component", 'E1 Categorization'!$A$33:$E$33,0), 0)&lt;1), 'O5 Details by Class &amp; Accounts'!$E46*(1-VLOOKUP($A46, 'E1 Categorization'!A33:E123, MATCH("Customer Component", 'E1 Categorization'!$A$33:$E$33,0), 0)), 0)))</f>
        <v>0</v>
      </c>
      <c r="G46" s="1669">
        <f>IF(ISERROR(VLOOKUP($A46, 'E1 Categorization'!A33:E123, MATCH("Customer Component", 'E1 Categorization'!$A$33:$E$33,0), 0)),0, IF(VLOOKUP($A46, 'E1 Categorization'!A33:E123, MATCH("Customer Component", 'E1 Categorization'!$A$33:$E$33,0), 0)=0, 0, IF(AND(VLOOKUP($A46, 'E1 Categorization'!A33:E123, MATCH("Customer Component", 'E1 Categorization'!$A$33:$E$33,0), 0) &gt;0, VLOOKUP($A46, 'E1 Categorization'!A33:E123, MATCH("Customer Component", 'E1 Categorization'!$A$33:$E$33,0), 0)&lt;1), 'O5 Details by Class &amp; Accounts'!$E46*(VLOOKUP($A46, 'E1 Categorization'!A33:E123, MATCH("Customer Component", 'E1 Categorization'!$A$33:$E$33,0), 0)), 'O5 Details by Class &amp; Accounts'!$E46)))</f>
        <v>0</v>
      </c>
      <c r="H46" s="1334">
        <f t="shared" si="0"/>
        <v>0</v>
      </c>
      <c r="I46" s="1334">
        <f>IF(ISERROR(VLOOKUP(VLOOKUP($A46, 'E4 TB Allocation Details'!$A$18:$L$217, MATCH("Demand ID", 'E4 TB Allocation Details'!$A$18:$L$18, 0),FALSE), 'E2 Allocators'!$B$15:$W$361, MATCH('O5 Details by Class &amp; Accounts'!I$18, 'E2 Allocators'!$B$15:$W$15, 0),FALSE)*$F46), 0, VLOOKUP(VLOOKUP($A46, 'E4 TB Allocation Details'!$A$18:$L$217, MATCH("Demand ID", 'E4 TB Allocation Details'!$A$18:$L$18, 0),FALSE), 'E2 Allocators'!$B$15:$W$361, MATCH('O5 Details by Class &amp; Accounts'!I$18, 'E2 Allocators'!$B$15:$W$15, 0),FALSE)*$F46)</f>
        <v>0</v>
      </c>
      <c r="J46" s="1334">
        <f>IF(ISERROR(VLOOKUP(VLOOKUP($A46, 'E4 TB Allocation Details'!$A$18:$L$217, MATCH("Demand ID", 'E4 TB Allocation Details'!$A$18:$L$18, 0),FALSE), 'E2 Allocators'!$B$15:$W$361, MATCH('O5 Details by Class &amp; Accounts'!J$18, 'E2 Allocators'!$B$15:$W$15, 0),FALSE)*$F46), 0, VLOOKUP(VLOOKUP($A46, 'E4 TB Allocation Details'!$A$18:$L$217, MATCH("Demand ID", 'E4 TB Allocation Details'!$A$18:$L$18, 0),FALSE), 'E2 Allocators'!$B$15:$W$361, MATCH('O5 Details by Class &amp; Accounts'!J$18, 'E2 Allocators'!$B$15:$W$15, 0),FALSE)*$F46)</f>
        <v>0</v>
      </c>
      <c r="K46" s="1334">
        <f>IF(ISERROR(VLOOKUP(VLOOKUP($A46, 'E4 TB Allocation Details'!$A$18:$L$217, MATCH("Demand ID", 'E4 TB Allocation Details'!$A$18:$L$18, 0),FALSE), 'E2 Allocators'!$B$15:$W$361, MATCH('O5 Details by Class &amp; Accounts'!K$18, 'E2 Allocators'!$B$15:$W$15, 0),FALSE)*$F46), 0, VLOOKUP(VLOOKUP($A46, 'E4 TB Allocation Details'!$A$18:$L$217, MATCH("Demand ID", 'E4 TB Allocation Details'!$A$18:$L$18, 0),FALSE), 'E2 Allocators'!$B$15:$W$361, MATCH('O5 Details by Class &amp; Accounts'!K$18, 'E2 Allocators'!$B$15:$W$15, 0),FALSE)*$F46)</f>
        <v>0</v>
      </c>
      <c r="L46" s="1334">
        <f>IF(ISERROR(VLOOKUP(VLOOKUP($A46, 'E4 TB Allocation Details'!$A$18:$L$217, MATCH("Demand ID", 'E4 TB Allocation Details'!$A$18:$L$18, 0),FALSE), 'E2 Allocators'!$B$15:$W$361, MATCH('O5 Details by Class &amp; Accounts'!L$18, 'E2 Allocators'!$B$15:$W$15, 0),FALSE)*$F46), 0, VLOOKUP(VLOOKUP($A46, 'E4 TB Allocation Details'!$A$18:$L$217, MATCH("Demand ID", 'E4 TB Allocation Details'!$A$18:$L$18, 0),FALSE), 'E2 Allocators'!$B$15:$W$361, MATCH('O5 Details by Class &amp; Accounts'!L$18, 'E2 Allocators'!$B$15:$W$15, 0),FALSE)*$F46)</f>
        <v>0</v>
      </c>
      <c r="M46" s="1334">
        <f>IF(ISERROR(VLOOKUP(VLOOKUP($A46, 'E4 TB Allocation Details'!$A$18:$L$217, MATCH("Demand ID", 'E4 TB Allocation Details'!$A$18:$L$18, 0),FALSE), 'E2 Allocators'!$B$15:$W$361, MATCH('O5 Details by Class &amp; Accounts'!M$18, 'E2 Allocators'!$B$15:$W$15, 0),FALSE)*$F46), 0, VLOOKUP(VLOOKUP($A46, 'E4 TB Allocation Details'!$A$18:$L$217, MATCH("Demand ID", 'E4 TB Allocation Details'!$A$18:$L$18, 0),FALSE), 'E2 Allocators'!$B$15:$W$361, MATCH('O5 Details by Class &amp; Accounts'!M$18, 'E2 Allocators'!$B$15:$W$15, 0),FALSE)*$F46)</f>
        <v>0</v>
      </c>
      <c r="N46" s="1334">
        <f>IF(ISERROR(VLOOKUP(VLOOKUP($A46, 'E4 TB Allocation Details'!$A$18:$L$217, MATCH("Demand ID", 'E4 TB Allocation Details'!$A$18:$L$18, 0),FALSE), 'E2 Allocators'!$B$15:$W$361, MATCH('O5 Details by Class &amp; Accounts'!N$18, 'E2 Allocators'!$B$15:$W$15, 0),FALSE)*$F46), 0, VLOOKUP(VLOOKUP($A46, 'E4 TB Allocation Details'!$A$18:$L$217, MATCH("Demand ID", 'E4 TB Allocation Details'!$A$18:$L$18, 0),FALSE), 'E2 Allocators'!$B$15:$W$361, MATCH('O5 Details by Class &amp; Accounts'!N$18, 'E2 Allocators'!$B$15:$W$15, 0),FALSE)*$F46)</f>
        <v>0</v>
      </c>
      <c r="O46" s="1334">
        <f>IF(ISERROR(VLOOKUP(VLOOKUP($A46, 'E4 TB Allocation Details'!$A$18:$L$217, MATCH("Demand ID", 'E4 TB Allocation Details'!$A$18:$L$18, 0),FALSE), 'E2 Allocators'!$B$15:$W$361, MATCH('O5 Details by Class &amp; Accounts'!O$18, 'E2 Allocators'!$B$15:$W$15, 0),FALSE)*$F46), 0, VLOOKUP(VLOOKUP($A46, 'E4 TB Allocation Details'!$A$18:$L$217, MATCH("Demand ID", 'E4 TB Allocation Details'!$A$18:$L$18, 0),FALSE), 'E2 Allocators'!$B$15:$W$361, MATCH('O5 Details by Class &amp; Accounts'!O$18, 'E2 Allocators'!$B$15:$W$15, 0),FALSE)*$F46)</f>
        <v>0</v>
      </c>
      <c r="P46" s="1334">
        <f>IF(ISERROR(VLOOKUP(VLOOKUP($A46, 'E4 TB Allocation Details'!$A$18:$L$217, MATCH("Demand ID", 'E4 TB Allocation Details'!$A$18:$L$18, 0),FALSE), 'E2 Allocators'!$B$15:$W$361, MATCH('O5 Details by Class &amp; Accounts'!P$18, 'E2 Allocators'!$B$15:$W$15, 0),FALSE)*$F46), 0, VLOOKUP(VLOOKUP($A46, 'E4 TB Allocation Details'!$A$18:$L$217, MATCH("Demand ID", 'E4 TB Allocation Details'!$A$18:$L$18, 0),FALSE), 'E2 Allocators'!$B$15:$W$361, MATCH('O5 Details by Class &amp; Accounts'!P$18, 'E2 Allocators'!$B$15:$W$15, 0),FALSE)*$F46)</f>
        <v>0</v>
      </c>
      <c r="Q46" s="1334">
        <f>IF(ISERROR(VLOOKUP(VLOOKUP($A46, 'E4 TB Allocation Details'!$A$18:$L$217, MATCH("Demand ID", 'E4 TB Allocation Details'!$A$18:$L$18, 0),FALSE), 'E2 Allocators'!$B$15:$W$361, MATCH('O5 Details by Class &amp; Accounts'!Q$18, 'E2 Allocators'!$B$15:$W$15, 0),FALSE)*$F46), 0, VLOOKUP(VLOOKUP($A46, 'E4 TB Allocation Details'!$A$18:$L$217, MATCH("Demand ID", 'E4 TB Allocation Details'!$A$18:$L$18, 0),FALSE), 'E2 Allocators'!$B$15:$W$361, MATCH('O5 Details by Class &amp; Accounts'!Q$18, 'E2 Allocators'!$B$15:$W$15, 0),FALSE)*$F46)</f>
        <v>0</v>
      </c>
      <c r="R46" s="1334">
        <f>IF(ISERROR(VLOOKUP(VLOOKUP($A46, 'E4 TB Allocation Details'!$A$18:$L$217, MATCH("Demand ID", 'E4 TB Allocation Details'!$A$18:$L$18, 0),FALSE), 'E2 Allocators'!$B$15:$W$361, MATCH('O5 Details by Class &amp; Accounts'!R$18, 'E2 Allocators'!$B$15:$W$15, 0),FALSE)*$F46), 0, VLOOKUP(VLOOKUP($A46, 'E4 TB Allocation Details'!$A$18:$L$217, MATCH("Demand ID", 'E4 TB Allocation Details'!$A$18:$L$18, 0),FALSE), 'E2 Allocators'!$B$15:$W$361, MATCH('O5 Details by Class &amp; Accounts'!R$18, 'E2 Allocators'!$B$15:$W$15, 0),FALSE)*$F46)</f>
        <v>0</v>
      </c>
      <c r="S46" s="1334">
        <f>IF(ISERROR(VLOOKUP(VLOOKUP($A46, 'E4 TB Allocation Details'!$A$18:$L$217, MATCH("Demand ID", 'E4 TB Allocation Details'!$A$18:$L$18, 0),FALSE), 'E2 Allocators'!$B$15:$W$361, MATCH('O5 Details by Class &amp; Accounts'!S$18, 'E2 Allocators'!$B$15:$W$15, 0),FALSE)*$F46), 0, VLOOKUP(VLOOKUP($A46, 'E4 TB Allocation Details'!$A$18:$L$217, MATCH("Demand ID", 'E4 TB Allocation Details'!$A$18:$L$18, 0),FALSE), 'E2 Allocators'!$B$15:$W$361, MATCH('O5 Details by Class &amp; Accounts'!S$18, 'E2 Allocators'!$B$15:$W$15, 0),FALSE)*$F46)</f>
        <v>0</v>
      </c>
      <c r="T46" s="1334">
        <f>IF(ISERROR(VLOOKUP(VLOOKUP($A46, 'E4 TB Allocation Details'!$A$18:$L$217, MATCH("Demand ID", 'E4 TB Allocation Details'!$A$18:$L$18, 0),FALSE), 'E2 Allocators'!$B$15:$W$361, MATCH('O5 Details by Class &amp; Accounts'!T$18, 'E2 Allocators'!$B$15:$W$15, 0),FALSE)*$F46), 0, VLOOKUP(VLOOKUP($A46, 'E4 TB Allocation Details'!$A$18:$L$217, MATCH("Demand ID", 'E4 TB Allocation Details'!$A$18:$L$18, 0),FALSE), 'E2 Allocators'!$B$15:$W$361, MATCH('O5 Details by Class &amp; Accounts'!T$18, 'E2 Allocators'!$B$15:$W$15, 0),FALSE)*$F46)</f>
        <v>0</v>
      </c>
      <c r="U46" s="1334">
        <f>IF(ISERROR(VLOOKUP(VLOOKUP($A46, 'E4 TB Allocation Details'!$A$18:$L$217, MATCH("Demand ID", 'E4 TB Allocation Details'!$A$18:$L$18, 0),FALSE), 'E2 Allocators'!$B$15:$W$361, MATCH('O5 Details by Class &amp; Accounts'!U$18, 'E2 Allocators'!$B$15:$W$15, 0),FALSE)*$F46), 0, VLOOKUP(VLOOKUP($A46, 'E4 TB Allocation Details'!$A$18:$L$217, MATCH("Demand ID", 'E4 TB Allocation Details'!$A$18:$L$18, 0),FALSE), 'E2 Allocators'!$B$15:$W$361, MATCH('O5 Details by Class &amp; Accounts'!U$18, 'E2 Allocators'!$B$15:$W$15, 0),FALSE)*$F46)</f>
        <v>0</v>
      </c>
      <c r="V46" s="1334">
        <f>IF(ISERROR(VLOOKUP(VLOOKUP($A46, 'E4 TB Allocation Details'!$A$18:$L$217, MATCH("Demand ID", 'E4 TB Allocation Details'!$A$18:$L$18, 0),FALSE), 'E2 Allocators'!$B$15:$W$361, MATCH('O5 Details by Class &amp; Accounts'!V$18, 'E2 Allocators'!$B$15:$W$15, 0),FALSE)*$F46), 0, VLOOKUP(VLOOKUP($A46, 'E4 TB Allocation Details'!$A$18:$L$217, MATCH("Demand ID", 'E4 TB Allocation Details'!$A$18:$L$18, 0),FALSE), 'E2 Allocators'!$B$15:$W$361, MATCH('O5 Details by Class &amp; Accounts'!V$18, 'E2 Allocators'!$B$15:$W$15, 0),FALSE)*$F46)</f>
        <v>0</v>
      </c>
      <c r="W46" s="1334">
        <f>IF(ISERROR(VLOOKUP(VLOOKUP($A46, 'E4 TB Allocation Details'!$A$18:$L$217, MATCH("Demand ID", 'E4 TB Allocation Details'!$A$18:$L$18, 0),FALSE), 'E2 Allocators'!$B$15:$W$361, MATCH('O5 Details by Class &amp; Accounts'!W$18, 'E2 Allocators'!$B$15:$W$15, 0),FALSE)*$F46), 0, VLOOKUP(VLOOKUP($A46, 'E4 TB Allocation Details'!$A$18:$L$217, MATCH("Demand ID", 'E4 TB Allocation Details'!$A$18:$L$18, 0),FALSE), 'E2 Allocators'!$B$15:$W$361, MATCH('O5 Details by Class &amp; Accounts'!W$18, 'E2 Allocators'!$B$15:$W$15, 0),FALSE)*$F46)</f>
        <v>0</v>
      </c>
      <c r="X46" s="1334">
        <f>IF(ISERROR(VLOOKUP(VLOOKUP($A46, 'E4 TB Allocation Details'!$A$18:$L$217, MATCH("Demand ID", 'E4 TB Allocation Details'!$A$18:$L$18, 0),FALSE), 'E2 Allocators'!$B$15:$W$361, MATCH('O5 Details by Class &amp; Accounts'!X$18, 'E2 Allocators'!$B$15:$W$15, 0),FALSE)*$F46), 0, VLOOKUP(VLOOKUP($A46, 'E4 TB Allocation Details'!$A$18:$L$217, MATCH("Demand ID", 'E4 TB Allocation Details'!$A$18:$L$18, 0),FALSE), 'E2 Allocators'!$B$15:$W$361, MATCH('O5 Details by Class &amp; Accounts'!X$18, 'E2 Allocators'!$B$15:$W$15, 0),FALSE)*$F46)</f>
        <v>0</v>
      </c>
      <c r="Y46" s="1334">
        <f>IF(ISERROR(VLOOKUP(VLOOKUP($A46, 'E4 TB Allocation Details'!$A$18:$L$217, MATCH("Demand ID", 'E4 TB Allocation Details'!$A$18:$L$18, 0),FALSE), 'E2 Allocators'!$B$15:$W$361, MATCH('O5 Details by Class &amp; Accounts'!Y$18, 'E2 Allocators'!$B$15:$W$15, 0),FALSE)*$F46), 0, VLOOKUP(VLOOKUP($A46, 'E4 TB Allocation Details'!$A$18:$L$217, MATCH("Demand ID", 'E4 TB Allocation Details'!$A$18:$L$18, 0),FALSE), 'E2 Allocators'!$B$15:$W$361, MATCH('O5 Details by Class &amp; Accounts'!Y$18, 'E2 Allocators'!$B$15:$W$15, 0),FALSE)*$F46)</f>
        <v>0</v>
      </c>
      <c r="Z46" s="1334">
        <f>IF(ISERROR(VLOOKUP(VLOOKUP($A46, 'E4 TB Allocation Details'!$A$18:$L$217, MATCH("Demand ID", 'E4 TB Allocation Details'!$A$18:$L$18, 0),FALSE), 'E2 Allocators'!$B$15:$W$361, MATCH('O5 Details by Class &amp; Accounts'!Z$18, 'E2 Allocators'!$B$15:$W$15, 0),FALSE)*$F46), 0, VLOOKUP(VLOOKUP($A46, 'E4 TB Allocation Details'!$A$18:$L$217, MATCH("Demand ID", 'E4 TB Allocation Details'!$A$18:$L$18, 0),FALSE), 'E2 Allocators'!$B$15:$W$361, MATCH('O5 Details by Class &amp; Accounts'!Z$18, 'E2 Allocators'!$B$15:$W$15, 0),FALSE)*$F46)</f>
        <v>0</v>
      </c>
      <c r="AA46" s="1334">
        <f>IF(ISERROR(VLOOKUP(VLOOKUP($A46, 'E4 TB Allocation Details'!$A$18:$L$217, MATCH("Demand ID", 'E4 TB Allocation Details'!$A$18:$L$18, 0),FALSE), 'E2 Allocators'!$B$15:$W$361, MATCH('O5 Details by Class &amp; Accounts'!AA$18, 'E2 Allocators'!$B$15:$W$15, 0),FALSE)*$F46), 0, VLOOKUP(VLOOKUP($A46, 'E4 TB Allocation Details'!$A$18:$L$217, MATCH("Demand ID", 'E4 TB Allocation Details'!$A$18:$L$18, 0),FALSE), 'E2 Allocators'!$B$15:$W$361, MATCH('O5 Details by Class &amp; Accounts'!AA$18, 'E2 Allocators'!$B$15:$W$15, 0),FALSE)*$F46)</f>
        <v>0</v>
      </c>
      <c r="AB46" s="1334">
        <f>IF(ISERROR(VLOOKUP(VLOOKUP($A46, 'E4 TB Allocation Details'!$A$18:$L$217, MATCH("Demand ID", 'E4 TB Allocation Details'!$A$18:$L$18, 0),FALSE), 'E2 Allocators'!$B$15:$W$361, MATCH('O5 Details by Class &amp; Accounts'!AB$18, 'E2 Allocators'!$B$15:$W$15, 0),FALSE)*$F46), 0, VLOOKUP(VLOOKUP($A46, 'E4 TB Allocation Details'!$A$18:$L$217, MATCH("Demand ID", 'E4 TB Allocation Details'!$A$18:$L$18, 0),FALSE), 'E2 Allocators'!$B$15:$W$361, MATCH('O5 Details by Class &amp; Accounts'!AB$18, 'E2 Allocators'!$B$15:$W$15, 0),FALSE)*$F46)</f>
        <v>0</v>
      </c>
      <c r="AC46" s="1334">
        <f t="shared" si="1"/>
        <v>0</v>
      </c>
      <c r="AD46" s="1334">
        <f>IF(ISERROR(VLOOKUP(VLOOKUP($A46, 'E4 TB Allocation Details'!$A$18:$L$217, MATCH("Customer ID", 'E4 TB Allocation Details'!$A$18:$L$18, 0),FALSE), 'E2 Allocators'!$B$15:$W$361, MATCH('O5 Details by Class &amp; Accounts'!AD$18, 'E2 Allocators'!$B$15:$W$15, 0),FALSE)*$G46), 0, VLOOKUP(VLOOKUP($A46, 'E4 TB Allocation Details'!$A$18:$L$217, MATCH("Customer ID", 'E4 TB Allocation Details'!$A$18:$L$18, 0),FALSE), 'E2 Allocators'!$B$15:$W$361, MATCH('O5 Details by Class &amp; Accounts'!AD$18, 'E2 Allocators'!$B$15:$W$15, 0),FALSE)*$G46)</f>
        <v>0</v>
      </c>
      <c r="AE46" s="1334">
        <f>IF(ISERROR(VLOOKUP(VLOOKUP($A46, 'E4 TB Allocation Details'!$A$18:$L$217, MATCH("Customer ID", 'E4 TB Allocation Details'!$A$18:$L$18, 0),FALSE), 'E2 Allocators'!$B$15:$W$361, MATCH('O5 Details by Class &amp; Accounts'!AE$18, 'E2 Allocators'!$B$15:$W$15, 0),FALSE)*$G46), 0, VLOOKUP(VLOOKUP($A46, 'E4 TB Allocation Details'!$A$18:$L$217, MATCH("Customer ID", 'E4 TB Allocation Details'!$A$18:$L$18, 0),FALSE), 'E2 Allocators'!$B$15:$W$361, MATCH('O5 Details by Class &amp; Accounts'!AE$18, 'E2 Allocators'!$B$15:$W$15, 0),FALSE)*$G46)</f>
        <v>0</v>
      </c>
      <c r="AF46" s="1334">
        <f>IF(ISERROR(VLOOKUP(VLOOKUP($A46, 'E4 TB Allocation Details'!$A$18:$L$217, MATCH("Customer ID", 'E4 TB Allocation Details'!$A$18:$L$18, 0),FALSE), 'E2 Allocators'!$B$15:$W$361, MATCH('O5 Details by Class &amp; Accounts'!AF$18, 'E2 Allocators'!$B$15:$W$15, 0),FALSE)*$G46), 0, VLOOKUP(VLOOKUP($A46, 'E4 TB Allocation Details'!$A$18:$L$217, MATCH("Customer ID", 'E4 TB Allocation Details'!$A$18:$L$18, 0),FALSE), 'E2 Allocators'!$B$15:$W$361, MATCH('O5 Details by Class &amp; Accounts'!AF$18, 'E2 Allocators'!$B$15:$W$15, 0),FALSE)*$G46)</f>
        <v>0</v>
      </c>
      <c r="AG46" s="1334">
        <f>IF(ISERROR(VLOOKUP(VLOOKUP($A46, 'E4 TB Allocation Details'!$A$18:$L$217, MATCH("Customer ID", 'E4 TB Allocation Details'!$A$18:$L$18, 0),FALSE), 'E2 Allocators'!$B$15:$W$361, MATCH('O5 Details by Class &amp; Accounts'!AG$18, 'E2 Allocators'!$B$15:$W$15, 0),FALSE)*$G46), 0, VLOOKUP(VLOOKUP($A46, 'E4 TB Allocation Details'!$A$18:$L$217, MATCH("Customer ID", 'E4 TB Allocation Details'!$A$18:$L$18, 0),FALSE), 'E2 Allocators'!$B$15:$W$361, MATCH('O5 Details by Class &amp; Accounts'!AG$18, 'E2 Allocators'!$B$15:$W$15, 0),FALSE)*$G46)</f>
        <v>0</v>
      </c>
      <c r="AH46" s="1334">
        <f>IF(ISERROR(VLOOKUP(VLOOKUP($A46, 'E4 TB Allocation Details'!$A$18:$L$217, MATCH("Customer ID", 'E4 TB Allocation Details'!$A$18:$L$18, 0),FALSE), 'E2 Allocators'!$B$15:$W$361, MATCH('O5 Details by Class &amp; Accounts'!AH$18, 'E2 Allocators'!$B$15:$W$15, 0),FALSE)*$G46), 0, VLOOKUP(VLOOKUP($A46, 'E4 TB Allocation Details'!$A$18:$L$217, MATCH("Customer ID", 'E4 TB Allocation Details'!$A$18:$L$18, 0),FALSE), 'E2 Allocators'!$B$15:$W$361, MATCH('O5 Details by Class &amp; Accounts'!AH$18, 'E2 Allocators'!$B$15:$W$15, 0),FALSE)*$G46)</f>
        <v>0</v>
      </c>
      <c r="AI46" s="1334">
        <f>IF(ISERROR(VLOOKUP(VLOOKUP($A46, 'E4 TB Allocation Details'!$A$18:$L$217, MATCH("Customer ID", 'E4 TB Allocation Details'!$A$18:$L$18, 0),FALSE), 'E2 Allocators'!$B$15:$W$361, MATCH('O5 Details by Class &amp; Accounts'!AI$18, 'E2 Allocators'!$B$15:$W$15, 0),FALSE)*$G46), 0, VLOOKUP(VLOOKUP($A46, 'E4 TB Allocation Details'!$A$18:$L$217, MATCH("Customer ID", 'E4 TB Allocation Details'!$A$18:$L$18, 0),FALSE), 'E2 Allocators'!$B$15:$W$361, MATCH('O5 Details by Class &amp; Accounts'!AI$18, 'E2 Allocators'!$B$15:$W$15, 0),FALSE)*$G46)</f>
        <v>0</v>
      </c>
      <c r="AJ46" s="1334">
        <f>IF(ISERROR(VLOOKUP(VLOOKUP($A46, 'E4 TB Allocation Details'!$A$18:$L$217, MATCH("Customer ID", 'E4 TB Allocation Details'!$A$18:$L$18, 0),FALSE), 'E2 Allocators'!$B$15:$W$361, MATCH('O5 Details by Class &amp; Accounts'!AJ$18, 'E2 Allocators'!$B$15:$W$15, 0),FALSE)*$G46), 0, VLOOKUP(VLOOKUP($A46, 'E4 TB Allocation Details'!$A$18:$L$217, MATCH("Customer ID", 'E4 TB Allocation Details'!$A$18:$L$18, 0),FALSE), 'E2 Allocators'!$B$15:$W$361, MATCH('O5 Details by Class &amp; Accounts'!AJ$18, 'E2 Allocators'!$B$15:$W$15, 0),FALSE)*$G46)</f>
        <v>0</v>
      </c>
      <c r="AK46" s="1334">
        <f>IF(ISERROR(VLOOKUP(VLOOKUP($A46, 'E4 TB Allocation Details'!$A$18:$L$217, MATCH("Customer ID", 'E4 TB Allocation Details'!$A$18:$L$18, 0),FALSE), 'E2 Allocators'!$B$15:$W$361, MATCH('O5 Details by Class &amp; Accounts'!AK$18, 'E2 Allocators'!$B$15:$W$15, 0),FALSE)*$G46), 0, VLOOKUP(VLOOKUP($A46, 'E4 TB Allocation Details'!$A$18:$L$217, MATCH("Customer ID", 'E4 TB Allocation Details'!$A$18:$L$18, 0),FALSE), 'E2 Allocators'!$B$15:$W$361, MATCH('O5 Details by Class &amp; Accounts'!AK$18, 'E2 Allocators'!$B$15:$W$15, 0),FALSE)*$G46)</f>
        <v>0</v>
      </c>
      <c r="AL46" s="1334">
        <f>IF(ISERROR(VLOOKUP(VLOOKUP($A46, 'E4 TB Allocation Details'!$A$18:$L$217, MATCH("Customer ID", 'E4 TB Allocation Details'!$A$18:$L$18, 0),FALSE), 'E2 Allocators'!$B$15:$W$361, MATCH('O5 Details by Class &amp; Accounts'!AL$18, 'E2 Allocators'!$B$15:$W$15, 0),FALSE)*$G46), 0, VLOOKUP(VLOOKUP($A46, 'E4 TB Allocation Details'!$A$18:$L$217, MATCH("Customer ID", 'E4 TB Allocation Details'!$A$18:$L$18, 0),FALSE), 'E2 Allocators'!$B$15:$W$361, MATCH('O5 Details by Class &amp; Accounts'!AL$18, 'E2 Allocators'!$B$15:$W$15, 0),FALSE)*$G46)</f>
        <v>0</v>
      </c>
      <c r="AM46" s="1334">
        <f>IF(ISERROR(VLOOKUP(VLOOKUP($A46, 'E4 TB Allocation Details'!$A$18:$L$217, MATCH("Customer ID", 'E4 TB Allocation Details'!$A$18:$L$18, 0),FALSE), 'E2 Allocators'!$B$15:$W$361, MATCH('O5 Details by Class &amp; Accounts'!AM$18, 'E2 Allocators'!$B$15:$W$15, 0),FALSE)*$G46), 0, VLOOKUP(VLOOKUP($A46, 'E4 TB Allocation Details'!$A$18:$L$217, MATCH("Customer ID", 'E4 TB Allocation Details'!$A$18:$L$18, 0),FALSE), 'E2 Allocators'!$B$15:$W$361, MATCH('O5 Details by Class &amp; Accounts'!AM$18, 'E2 Allocators'!$B$15:$W$15, 0),FALSE)*$G46)</f>
        <v>0</v>
      </c>
      <c r="AN46" s="1334">
        <f>IF(ISERROR(VLOOKUP(VLOOKUP($A46, 'E4 TB Allocation Details'!$A$18:$L$217, MATCH("Customer ID", 'E4 TB Allocation Details'!$A$18:$L$18, 0),FALSE), 'E2 Allocators'!$B$15:$W$361, MATCH('O5 Details by Class &amp; Accounts'!AN$18, 'E2 Allocators'!$B$15:$W$15, 0),FALSE)*$G46), 0, VLOOKUP(VLOOKUP($A46, 'E4 TB Allocation Details'!$A$18:$L$217, MATCH("Customer ID", 'E4 TB Allocation Details'!$A$18:$L$18, 0),FALSE), 'E2 Allocators'!$B$15:$W$361, MATCH('O5 Details by Class &amp; Accounts'!AN$18, 'E2 Allocators'!$B$15:$W$15, 0),FALSE)*$G46)</f>
        <v>0</v>
      </c>
      <c r="AO46" s="1334">
        <f>IF(ISERROR(VLOOKUP(VLOOKUP($A46, 'E4 TB Allocation Details'!$A$18:$L$217, MATCH("Customer ID", 'E4 TB Allocation Details'!$A$18:$L$18, 0),FALSE), 'E2 Allocators'!$B$15:$W$361, MATCH('O5 Details by Class &amp; Accounts'!AO$18, 'E2 Allocators'!$B$15:$W$15, 0),FALSE)*$G46), 0, VLOOKUP(VLOOKUP($A46, 'E4 TB Allocation Details'!$A$18:$L$217, MATCH("Customer ID", 'E4 TB Allocation Details'!$A$18:$L$18, 0),FALSE), 'E2 Allocators'!$B$15:$W$361, MATCH('O5 Details by Class &amp; Accounts'!AO$18, 'E2 Allocators'!$B$15:$W$15, 0),FALSE)*$G46)</f>
        <v>0</v>
      </c>
      <c r="AP46" s="1334">
        <f>IF(ISERROR(VLOOKUP(VLOOKUP($A46, 'E4 TB Allocation Details'!$A$18:$L$217, MATCH("Customer ID", 'E4 TB Allocation Details'!$A$18:$L$18, 0),FALSE), 'E2 Allocators'!$B$15:$W$361, MATCH('O5 Details by Class &amp; Accounts'!AP$18, 'E2 Allocators'!$B$15:$W$15, 0),FALSE)*$G46), 0, VLOOKUP(VLOOKUP($A46, 'E4 TB Allocation Details'!$A$18:$L$217, MATCH("Customer ID", 'E4 TB Allocation Details'!$A$18:$L$18, 0),FALSE), 'E2 Allocators'!$B$15:$W$361, MATCH('O5 Details by Class &amp; Accounts'!AP$18, 'E2 Allocators'!$B$15:$W$15, 0),FALSE)*$G46)</f>
        <v>0</v>
      </c>
      <c r="AQ46" s="1334">
        <f>IF(ISERROR(VLOOKUP(VLOOKUP($A46, 'E4 TB Allocation Details'!$A$18:$L$217, MATCH("Customer ID", 'E4 TB Allocation Details'!$A$18:$L$18, 0),FALSE), 'E2 Allocators'!$B$15:$W$361, MATCH('O5 Details by Class &amp; Accounts'!AQ$18, 'E2 Allocators'!$B$15:$W$15, 0),FALSE)*$G46), 0, VLOOKUP(VLOOKUP($A46, 'E4 TB Allocation Details'!$A$18:$L$217, MATCH("Customer ID", 'E4 TB Allocation Details'!$A$18:$L$18, 0),FALSE), 'E2 Allocators'!$B$15:$W$361, MATCH('O5 Details by Class &amp; Accounts'!AQ$18, 'E2 Allocators'!$B$15:$W$15, 0),FALSE)*$G46)</f>
        <v>0</v>
      </c>
      <c r="AR46" s="1334">
        <f>IF(ISERROR(VLOOKUP(VLOOKUP($A46, 'E4 TB Allocation Details'!$A$18:$L$217, MATCH("Customer ID", 'E4 TB Allocation Details'!$A$18:$L$18, 0),FALSE), 'E2 Allocators'!$B$15:$W$361, MATCH('O5 Details by Class &amp; Accounts'!AR$18, 'E2 Allocators'!$B$15:$W$15, 0),FALSE)*$G46), 0, VLOOKUP(VLOOKUP($A46, 'E4 TB Allocation Details'!$A$18:$L$217, MATCH("Customer ID", 'E4 TB Allocation Details'!$A$18:$L$18, 0),FALSE), 'E2 Allocators'!$B$15:$W$361, MATCH('O5 Details by Class &amp; Accounts'!AR$18, 'E2 Allocators'!$B$15:$W$15, 0),FALSE)*$G46)</f>
        <v>0</v>
      </c>
      <c r="AS46" s="1334">
        <f>IF(ISERROR(VLOOKUP(VLOOKUP($A46, 'E4 TB Allocation Details'!$A$18:$L$217, MATCH("Customer ID", 'E4 TB Allocation Details'!$A$18:$L$18, 0),FALSE), 'E2 Allocators'!$B$15:$W$361, MATCH('O5 Details by Class &amp; Accounts'!AS$18, 'E2 Allocators'!$B$15:$W$15, 0),FALSE)*$G46), 0, VLOOKUP(VLOOKUP($A46, 'E4 TB Allocation Details'!$A$18:$L$217, MATCH("Customer ID", 'E4 TB Allocation Details'!$A$18:$L$18, 0),FALSE), 'E2 Allocators'!$B$15:$W$361, MATCH('O5 Details by Class &amp; Accounts'!AS$18, 'E2 Allocators'!$B$15:$W$15, 0),FALSE)*$G46)</f>
        <v>0</v>
      </c>
      <c r="AT46" s="1334">
        <f>IF(ISERROR(VLOOKUP(VLOOKUP($A46, 'E4 TB Allocation Details'!$A$18:$L$217, MATCH("Customer ID", 'E4 TB Allocation Details'!$A$18:$L$18, 0),FALSE), 'E2 Allocators'!$B$15:$W$361, MATCH('O5 Details by Class &amp; Accounts'!AT$18, 'E2 Allocators'!$B$15:$W$15, 0),FALSE)*$G46), 0, VLOOKUP(VLOOKUP($A46, 'E4 TB Allocation Details'!$A$18:$L$217, MATCH("Customer ID", 'E4 TB Allocation Details'!$A$18:$L$18, 0),FALSE), 'E2 Allocators'!$B$15:$W$361, MATCH('O5 Details by Class &amp; Accounts'!AT$18, 'E2 Allocators'!$B$15:$W$15, 0),FALSE)*$G46)</f>
        <v>0</v>
      </c>
      <c r="AU46" s="1334">
        <f>IF(ISERROR(VLOOKUP(VLOOKUP($A46, 'E4 TB Allocation Details'!$A$18:$L$217, MATCH("Customer ID", 'E4 TB Allocation Details'!$A$18:$L$18, 0),FALSE), 'E2 Allocators'!$B$15:$W$361, MATCH('O5 Details by Class &amp; Accounts'!AU$18, 'E2 Allocators'!$B$15:$W$15, 0),FALSE)*$G46), 0, VLOOKUP(VLOOKUP($A46, 'E4 TB Allocation Details'!$A$18:$L$217, MATCH("Customer ID", 'E4 TB Allocation Details'!$A$18:$L$18, 0),FALSE), 'E2 Allocators'!$B$15:$W$361, MATCH('O5 Details by Class &amp; Accounts'!AU$18, 'E2 Allocators'!$B$15:$W$15, 0),FALSE)*$G46)</f>
        <v>0</v>
      </c>
      <c r="AV46" s="1334">
        <f>IF(ISERROR(VLOOKUP(VLOOKUP($A46, 'E4 TB Allocation Details'!$A$18:$L$217, MATCH("Customer ID", 'E4 TB Allocation Details'!$A$18:$L$18, 0),FALSE), 'E2 Allocators'!$B$15:$W$361, MATCH('O5 Details by Class &amp; Accounts'!AV$18, 'E2 Allocators'!$B$15:$W$15, 0),FALSE)*$G46), 0, VLOOKUP(VLOOKUP($A46, 'E4 TB Allocation Details'!$A$18:$L$217, MATCH("Customer ID", 'E4 TB Allocation Details'!$A$18:$L$18, 0),FALSE), 'E2 Allocators'!$B$15:$W$361, MATCH('O5 Details by Class &amp; Accounts'!AV$18, 'E2 Allocators'!$B$15:$W$15, 0),FALSE)*$G46)</f>
        <v>0</v>
      </c>
      <c r="AW46" s="1334">
        <f>IF(ISERROR(VLOOKUP(VLOOKUP($A46, 'E4 TB Allocation Details'!$A$18:$L$217, MATCH("Customer ID", 'E4 TB Allocation Details'!$A$18:$L$18, 0),FALSE), 'E2 Allocators'!$B$15:$W$361, MATCH('O5 Details by Class &amp; Accounts'!AW$18, 'E2 Allocators'!$B$15:$W$15, 0),FALSE)*$G46), 0, VLOOKUP(VLOOKUP($A46, 'E4 TB Allocation Details'!$A$18:$L$217, MATCH("Customer ID", 'E4 TB Allocation Details'!$A$18:$L$18, 0),FALSE), 'E2 Allocators'!$B$15:$W$361, MATCH('O5 Details by Class &amp; Accounts'!AW$18, 'E2 Allocators'!$B$15:$W$15, 0),FALSE)*$G46)</f>
        <v>0</v>
      </c>
      <c r="AX46" s="1334">
        <f t="shared" si="2"/>
        <v>0</v>
      </c>
      <c r="AY46" s="1334">
        <f>IF(ISERROR(VLOOKUP(VLOOKUP($A46, 'E4 TB Allocation Details'!$A$18:$L$217, MATCH("Misc ID", 'E4 TB Allocation Details'!$A$18:$L$18, 0),FALSE), 'E2 Allocators'!$B$15:$W$361, MATCH('O5 Details by Class &amp; Accounts'!AY$18, 'E2 Allocators'!$B$15:$W$15, 0),FALSE)*$E46), 0, VLOOKUP(VLOOKUP($A46, 'E4 TB Allocation Details'!$A$18:$L$217, MATCH("Misc ID", 'E4 TB Allocation Details'!$A$18:$L$18, 0),FALSE), 'E2 Allocators'!$B$15:$W$361, MATCH('O5 Details by Class &amp; Accounts'!AY$18, 'E2 Allocators'!$B$15:$W$15, 0),FALSE)*$E46)</f>
        <v>0</v>
      </c>
      <c r="AZ46" s="1334">
        <f>IF(ISERROR(VLOOKUP(VLOOKUP($A46, 'E4 TB Allocation Details'!$A$18:$L$217, MATCH("Misc ID", 'E4 TB Allocation Details'!$A$18:$L$18, 0),FALSE), 'E2 Allocators'!$B$15:$W$361, MATCH('O5 Details by Class &amp; Accounts'!AZ$18, 'E2 Allocators'!$B$15:$W$15, 0),FALSE)*$E46), 0, VLOOKUP(VLOOKUP($A46, 'E4 TB Allocation Details'!$A$18:$L$217, MATCH("Misc ID", 'E4 TB Allocation Details'!$A$18:$L$18, 0),FALSE), 'E2 Allocators'!$B$15:$W$361, MATCH('O5 Details by Class &amp; Accounts'!AZ$18, 'E2 Allocators'!$B$15:$W$15, 0),FALSE)*$E46)</f>
        <v>0</v>
      </c>
      <c r="BA46" s="1334">
        <f>IF(ISERROR(VLOOKUP(VLOOKUP($A46, 'E4 TB Allocation Details'!$A$18:$L$217, MATCH("Misc ID", 'E4 TB Allocation Details'!$A$18:$L$18, 0),FALSE), 'E2 Allocators'!$B$15:$W$361, MATCH('O5 Details by Class &amp; Accounts'!BA$18, 'E2 Allocators'!$B$15:$W$15, 0),FALSE)*$E46), 0, VLOOKUP(VLOOKUP($A46, 'E4 TB Allocation Details'!$A$18:$L$217, MATCH("Misc ID", 'E4 TB Allocation Details'!$A$18:$L$18, 0),FALSE), 'E2 Allocators'!$B$15:$W$361, MATCH('O5 Details by Class &amp; Accounts'!BA$18, 'E2 Allocators'!$B$15:$W$15, 0),FALSE)*$E46)</f>
        <v>0</v>
      </c>
      <c r="BB46" s="1334">
        <f>IF(ISERROR(VLOOKUP(VLOOKUP($A46, 'E4 TB Allocation Details'!$A$18:$L$217, MATCH("Misc ID", 'E4 TB Allocation Details'!$A$18:$L$18, 0),FALSE), 'E2 Allocators'!$B$15:$W$361, MATCH('O5 Details by Class &amp; Accounts'!BB$18, 'E2 Allocators'!$B$15:$W$15, 0),FALSE)*$E46), 0, VLOOKUP(VLOOKUP($A46, 'E4 TB Allocation Details'!$A$18:$L$217, MATCH("Misc ID", 'E4 TB Allocation Details'!$A$18:$L$18, 0),FALSE), 'E2 Allocators'!$B$15:$W$361, MATCH('O5 Details by Class &amp; Accounts'!BB$18, 'E2 Allocators'!$B$15:$W$15, 0),FALSE)*$E46)</f>
        <v>0</v>
      </c>
      <c r="BC46" s="1334">
        <f>IF(ISERROR(VLOOKUP(VLOOKUP($A46, 'E4 TB Allocation Details'!$A$18:$L$217, MATCH("Misc ID", 'E4 TB Allocation Details'!$A$18:$L$18, 0),FALSE), 'E2 Allocators'!$B$15:$W$361, MATCH('O5 Details by Class &amp; Accounts'!BC$18, 'E2 Allocators'!$B$15:$W$15, 0),FALSE)*$E46), 0, VLOOKUP(VLOOKUP($A46, 'E4 TB Allocation Details'!$A$18:$L$217, MATCH("Misc ID", 'E4 TB Allocation Details'!$A$18:$L$18, 0),FALSE), 'E2 Allocators'!$B$15:$W$361, MATCH('O5 Details by Class &amp; Accounts'!BC$18, 'E2 Allocators'!$B$15:$W$15, 0),FALSE)*$E46)</f>
        <v>0</v>
      </c>
      <c r="BD46" s="1334">
        <f>IF(ISERROR(VLOOKUP(VLOOKUP($A46, 'E4 TB Allocation Details'!$A$18:$L$217, MATCH("Misc ID", 'E4 TB Allocation Details'!$A$18:$L$18, 0),FALSE), 'E2 Allocators'!$B$15:$W$361, MATCH('O5 Details by Class &amp; Accounts'!BD$18, 'E2 Allocators'!$B$15:$W$15, 0),FALSE)*$E46), 0, VLOOKUP(VLOOKUP($A46, 'E4 TB Allocation Details'!$A$18:$L$217, MATCH("Misc ID", 'E4 TB Allocation Details'!$A$18:$L$18, 0),FALSE), 'E2 Allocators'!$B$15:$W$361, MATCH('O5 Details by Class &amp; Accounts'!BD$18, 'E2 Allocators'!$B$15:$W$15, 0),FALSE)*$E46)</f>
        <v>0</v>
      </c>
      <c r="BE46" s="1334">
        <f>IF(ISERROR(VLOOKUP(VLOOKUP($A46, 'E4 TB Allocation Details'!$A$18:$L$217, MATCH("Misc ID", 'E4 TB Allocation Details'!$A$18:$L$18, 0),FALSE), 'E2 Allocators'!$B$15:$W$361, MATCH('O5 Details by Class &amp; Accounts'!BE$18, 'E2 Allocators'!$B$15:$W$15, 0),FALSE)*$E46), 0, VLOOKUP(VLOOKUP($A46, 'E4 TB Allocation Details'!$A$18:$L$217, MATCH("Misc ID", 'E4 TB Allocation Details'!$A$18:$L$18, 0),FALSE), 'E2 Allocators'!$B$15:$W$361, MATCH('O5 Details by Class &amp; Accounts'!BE$18, 'E2 Allocators'!$B$15:$W$15, 0),FALSE)*$E46)</f>
        <v>0</v>
      </c>
      <c r="BF46" s="1334">
        <f>IF(ISERROR(VLOOKUP(VLOOKUP($A46, 'E4 TB Allocation Details'!$A$18:$L$217, MATCH("Misc ID", 'E4 TB Allocation Details'!$A$18:$L$18, 0),FALSE), 'E2 Allocators'!$B$15:$W$361, MATCH('O5 Details by Class &amp; Accounts'!BF$18, 'E2 Allocators'!$B$15:$W$15, 0),FALSE)*$E46), 0, VLOOKUP(VLOOKUP($A46, 'E4 TB Allocation Details'!$A$18:$L$217, MATCH("Misc ID", 'E4 TB Allocation Details'!$A$18:$L$18, 0),FALSE), 'E2 Allocators'!$B$15:$W$361, MATCH('O5 Details by Class &amp; Accounts'!BF$18, 'E2 Allocators'!$B$15:$W$15, 0),FALSE)*$E46)</f>
        <v>0</v>
      </c>
      <c r="BG46" s="1334">
        <f>IF(ISERROR(VLOOKUP(VLOOKUP($A46, 'E4 TB Allocation Details'!$A$18:$L$217, MATCH("Misc ID", 'E4 TB Allocation Details'!$A$18:$L$18, 0),FALSE), 'E2 Allocators'!$B$15:$W$361, MATCH('O5 Details by Class &amp; Accounts'!BG$18, 'E2 Allocators'!$B$15:$W$15, 0),FALSE)*$E46), 0, VLOOKUP(VLOOKUP($A46, 'E4 TB Allocation Details'!$A$18:$L$217, MATCH("Misc ID", 'E4 TB Allocation Details'!$A$18:$L$18, 0),FALSE), 'E2 Allocators'!$B$15:$W$361, MATCH('O5 Details by Class &amp; Accounts'!BG$18, 'E2 Allocators'!$B$15:$W$15, 0),FALSE)*$E46)</f>
        <v>0</v>
      </c>
      <c r="BH46" s="1334">
        <f>IF(ISERROR(VLOOKUP(VLOOKUP($A46, 'E4 TB Allocation Details'!$A$18:$L$217, MATCH("Misc ID", 'E4 TB Allocation Details'!$A$18:$L$18, 0),FALSE), 'E2 Allocators'!$B$15:$W$361, MATCH('O5 Details by Class &amp; Accounts'!BH$18, 'E2 Allocators'!$B$15:$W$15, 0),FALSE)*$E46), 0, VLOOKUP(VLOOKUP($A46, 'E4 TB Allocation Details'!$A$18:$L$217, MATCH("Misc ID", 'E4 TB Allocation Details'!$A$18:$L$18, 0),FALSE), 'E2 Allocators'!$B$15:$W$361, MATCH('O5 Details by Class &amp; Accounts'!BH$18, 'E2 Allocators'!$B$15:$W$15, 0),FALSE)*$E46)</f>
        <v>0</v>
      </c>
      <c r="BI46" s="1334">
        <f>IF(ISERROR(VLOOKUP(VLOOKUP($A46, 'E4 TB Allocation Details'!$A$18:$L$217, MATCH("Misc ID", 'E4 TB Allocation Details'!$A$18:$L$18, 0),FALSE), 'E2 Allocators'!$B$15:$W$361, MATCH('O5 Details by Class &amp; Accounts'!BI$18, 'E2 Allocators'!$B$15:$W$15, 0),FALSE)*$E46), 0, VLOOKUP(VLOOKUP($A46, 'E4 TB Allocation Details'!$A$18:$L$217, MATCH("Misc ID", 'E4 TB Allocation Details'!$A$18:$L$18, 0),FALSE), 'E2 Allocators'!$B$15:$W$361, MATCH('O5 Details by Class &amp; Accounts'!BI$18, 'E2 Allocators'!$B$15:$W$15, 0),FALSE)*$E46)</f>
        <v>0</v>
      </c>
      <c r="BJ46" s="1334">
        <f>IF(ISERROR(VLOOKUP(VLOOKUP($A46, 'E4 TB Allocation Details'!$A$18:$L$217, MATCH("Misc ID", 'E4 TB Allocation Details'!$A$18:$L$18, 0),FALSE), 'E2 Allocators'!$B$15:$W$361, MATCH('O5 Details by Class &amp; Accounts'!BJ$18, 'E2 Allocators'!$B$15:$W$15, 0),FALSE)*$E46), 0, VLOOKUP(VLOOKUP($A46, 'E4 TB Allocation Details'!$A$18:$L$217, MATCH("Misc ID", 'E4 TB Allocation Details'!$A$18:$L$18, 0),FALSE), 'E2 Allocators'!$B$15:$W$361, MATCH('O5 Details by Class &amp; Accounts'!BJ$18, 'E2 Allocators'!$B$15:$W$15, 0),FALSE)*$E46)</f>
        <v>0</v>
      </c>
      <c r="BK46" s="1334">
        <f>IF(ISERROR(VLOOKUP(VLOOKUP($A46, 'E4 TB Allocation Details'!$A$18:$L$217, MATCH("Misc ID", 'E4 TB Allocation Details'!$A$18:$L$18, 0),FALSE), 'E2 Allocators'!$B$15:$W$361, MATCH('O5 Details by Class &amp; Accounts'!BK$18, 'E2 Allocators'!$B$15:$W$15, 0),FALSE)*$E46), 0, VLOOKUP(VLOOKUP($A46, 'E4 TB Allocation Details'!$A$18:$L$217, MATCH("Misc ID", 'E4 TB Allocation Details'!$A$18:$L$18, 0),FALSE), 'E2 Allocators'!$B$15:$W$361, MATCH('O5 Details by Class &amp; Accounts'!BK$18, 'E2 Allocators'!$B$15:$W$15, 0),FALSE)*$E46)</f>
        <v>0</v>
      </c>
      <c r="BL46" s="1334">
        <f>IF(ISERROR(VLOOKUP(VLOOKUP($A46, 'E4 TB Allocation Details'!$A$18:$L$217, MATCH("Misc ID", 'E4 TB Allocation Details'!$A$18:$L$18, 0),FALSE), 'E2 Allocators'!$B$15:$W$361, MATCH('O5 Details by Class &amp; Accounts'!BL$18, 'E2 Allocators'!$B$15:$W$15, 0),FALSE)*$E46), 0, VLOOKUP(VLOOKUP($A46, 'E4 TB Allocation Details'!$A$18:$L$217, MATCH("Misc ID", 'E4 TB Allocation Details'!$A$18:$L$18, 0),FALSE), 'E2 Allocators'!$B$15:$W$361, MATCH('O5 Details by Class &amp; Accounts'!BL$18, 'E2 Allocators'!$B$15:$W$15, 0),FALSE)*$E46)</f>
        <v>0</v>
      </c>
      <c r="BM46" s="1334">
        <f>IF(ISERROR(VLOOKUP(VLOOKUP($A46, 'E4 TB Allocation Details'!$A$18:$L$217, MATCH("Misc ID", 'E4 TB Allocation Details'!$A$18:$L$18, 0),FALSE), 'E2 Allocators'!$B$15:$W$361, MATCH('O5 Details by Class &amp; Accounts'!BM$18, 'E2 Allocators'!$B$15:$W$15, 0),FALSE)*$E46), 0, VLOOKUP(VLOOKUP($A46, 'E4 TB Allocation Details'!$A$18:$L$217, MATCH("Misc ID", 'E4 TB Allocation Details'!$A$18:$L$18, 0),FALSE), 'E2 Allocators'!$B$15:$W$361, MATCH('O5 Details by Class &amp; Accounts'!BM$18, 'E2 Allocators'!$B$15:$W$15, 0),FALSE)*$E46)</f>
        <v>0</v>
      </c>
      <c r="BN46" s="1334">
        <f>IF(ISERROR(VLOOKUP(VLOOKUP($A46, 'E4 TB Allocation Details'!$A$18:$L$217, MATCH("Misc ID", 'E4 TB Allocation Details'!$A$18:$L$18, 0),FALSE), 'E2 Allocators'!$B$15:$W$361, MATCH('O5 Details by Class &amp; Accounts'!BN$18, 'E2 Allocators'!$B$15:$W$15, 0),FALSE)*$E46), 0, VLOOKUP(VLOOKUP($A46, 'E4 TB Allocation Details'!$A$18:$L$217, MATCH("Misc ID", 'E4 TB Allocation Details'!$A$18:$L$18, 0),FALSE), 'E2 Allocators'!$B$15:$W$361, MATCH('O5 Details by Class &amp; Accounts'!BN$18, 'E2 Allocators'!$B$15:$W$15, 0),FALSE)*$E46)</f>
        <v>0</v>
      </c>
      <c r="BO46" s="1334">
        <f>IF(ISERROR(VLOOKUP(VLOOKUP($A46, 'E4 TB Allocation Details'!$A$18:$L$217, MATCH("Misc ID", 'E4 TB Allocation Details'!$A$18:$L$18, 0),FALSE), 'E2 Allocators'!$B$15:$W$361, MATCH('O5 Details by Class &amp; Accounts'!BO$18, 'E2 Allocators'!$B$15:$W$15, 0),FALSE)*$E46), 0, VLOOKUP(VLOOKUP($A46, 'E4 TB Allocation Details'!$A$18:$L$217, MATCH("Misc ID", 'E4 TB Allocation Details'!$A$18:$L$18, 0),FALSE), 'E2 Allocators'!$B$15:$W$361, MATCH('O5 Details by Class &amp; Accounts'!BO$18, 'E2 Allocators'!$B$15:$W$15, 0),FALSE)*$E46)</f>
        <v>0</v>
      </c>
      <c r="BP46" s="1334">
        <f>IF(ISERROR(VLOOKUP(VLOOKUP($A46, 'E4 TB Allocation Details'!$A$18:$L$217, MATCH("Misc ID", 'E4 TB Allocation Details'!$A$18:$L$18, 0),FALSE), 'E2 Allocators'!$B$15:$W$361, MATCH('O5 Details by Class &amp; Accounts'!BP$18, 'E2 Allocators'!$B$15:$W$15, 0),FALSE)*$E46), 0, VLOOKUP(VLOOKUP($A46, 'E4 TB Allocation Details'!$A$18:$L$217, MATCH("Misc ID", 'E4 TB Allocation Details'!$A$18:$L$18, 0),FALSE), 'E2 Allocators'!$B$15:$W$361, MATCH('O5 Details by Class &amp; Accounts'!BP$18, 'E2 Allocators'!$B$15:$W$15, 0),FALSE)*$E46)</f>
        <v>0</v>
      </c>
      <c r="BQ46" s="1334">
        <f>IF(ISERROR(VLOOKUP(VLOOKUP($A46, 'E4 TB Allocation Details'!$A$18:$L$217, MATCH("Misc ID", 'E4 TB Allocation Details'!$A$18:$L$18, 0),FALSE), 'E2 Allocators'!$B$15:$W$361, MATCH('O5 Details by Class &amp; Accounts'!BQ$18, 'E2 Allocators'!$B$15:$W$15, 0),FALSE)*$E46), 0, VLOOKUP(VLOOKUP($A46, 'E4 TB Allocation Details'!$A$18:$L$217, MATCH("Misc ID", 'E4 TB Allocation Details'!$A$18:$L$18, 0),FALSE), 'E2 Allocators'!$B$15:$W$361, MATCH('O5 Details by Class &amp; Accounts'!BQ$18, 'E2 Allocators'!$B$15:$W$15, 0),FALSE)*$E46)</f>
        <v>0</v>
      </c>
      <c r="BR46" s="1334">
        <f>IF(ISERROR(VLOOKUP(VLOOKUP($A46, 'E4 TB Allocation Details'!$A$18:$L$217, MATCH("Misc ID", 'E4 TB Allocation Details'!$A$18:$L$18, 0),FALSE), 'E2 Allocators'!$B$15:$W$361, MATCH('O5 Details by Class &amp; Accounts'!BR$18, 'E2 Allocators'!$B$15:$W$15, 0),FALSE)*$E46), 0, VLOOKUP(VLOOKUP($A46, 'E4 TB Allocation Details'!$A$18:$L$217, MATCH("Misc ID", 'E4 TB Allocation Details'!$A$18:$L$18, 0),FALSE), 'E2 Allocators'!$B$15:$W$361, MATCH('O5 Details by Class &amp; Accounts'!BR$18, 'E2 Allocators'!$B$15:$W$15, 0),FALSE)*$E46)</f>
        <v>0</v>
      </c>
      <c r="BS46" s="1334">
        <f t="shared" si="3"/>
        <v>0</v>
      </c>
      <c r="BT46" s="1334">
        <f>IF(ISERROR(VLOOKUP(VLOOKUP($A46, 'E4 TB Allocation Details'!$A$18:$L$217, MATCH("A &amp; G ID", 'E4 TB Allocation Details'!$A$18:$L$18, 0),FALSE), 'E2 Allocators'!$B$15:$W$361, MATCH('O5 Details by Class &amp; Accounts'!BT$18, 'E2 Allocators'!$B$15:$W$15, 0),FALSE)*$E46), 0, VLOOKUP(VLOOKUP($A46, 'E4 TB Allocation Details'!$A$18:$L$217, MATCH("A &amp; G ID", 'E4 TB Allocation Details'!$A$18:$L$18, 0),FALSE), 'E2 Allocators'!$B$15:$W$361, MATCH('O5 Details by Class &amp; Accounts'!BT$18, 'E2 Allocators'!$B$15:$W$15, 0),FALSE)*$E46)</f>
        <v>0</v>
      </c>
      <c r="BU46" s="1334">
        <f>IF(ISERROR(VLOOKUP(VLOOKUP($A46, 'E4 TB Allocation Details'!$A$18:$L$217, MATCH("A &amp; G ID", 'E4 TB Allocation Details'!$A$18:$L$18, 0),FALSE), 'E2 Allocators'!$B$15:$W$361, MATCH('O5 Details by Class &amp; Accounts'!BU$18, 'E2 Allocators'!$B$15:$W$15, 0),FALSE)*$E46), 0, VLOOKUP(VLOOKUP($A46, 'E4 TB Allocation Details'!$A$18:$L$217, MATCH("A &amp; G ID", 'E4 TB Allocation Details'!$A$18:$L$18, 0),FALSE), 'E2 Allocators'!$B$15:$W$361, MATCH('O5 Details by Class &amp; Accounts'!BU$18, 'E2 Allocators'!$B$15:$W$15, 0),FALSE)*$E46)</f>
        <v>0</v>
      </c>
      <c r="BV46" s="1334">
        <f>IF(ISERROR(VLOOKUP(VLOOKUP($A46, 'E4 TB Allocation Details'!$A$18:$L$217, MATCH("A &amp; G ID", 'E4 TB Allocation Details'!$A$18:$L$18, 0),FALSE), 'E2 Allocators'!$B$15:$W$361, MATCH('O5 Details by Class &amp; Accounts'!BV$18, 'E2 Allocators'!$B$15:$W$15, 0),FALSE)*$E46), 0, VLOOKUP(VLOOKUP($A46, 'E4 TB Allocation Details'!$A$18:$L$217, MATCH("A &amp; G ID", 'E4 TB Allocation Details'!$A$18:$L$18, 0),FALSE), 'E2 Allocators'!$B$15:$W$361, MATCH('O5 Details by Class &amp; Accounts'!BV$18, 'E2 Allocators'!$B$15:$W$15, 0),FALSE)*$E46)</f>
        <v>0</v>
      </c>
      <c r="BW46" s="1334">
        <f>IF(ISERROR(VLOOKUP(VLOOKUP($A46, 'E4 TB Allocation Details'!$A$18:$L$217, MATCH("A &amp; G ID", 'E4 TB Allocation Details'!$A$18:$L$18, 0),FALSE), 'E2 Allocators'!$B$15:$W$361, MATCH('O5 Details by Class &amp; Accounts'!BW$18, 'E2 Allocators'!$B$15:$W$15, 0),FALSE)*$E46), 0, VLOOKUP(VLOOKUP($A46, 'E4 TB Allocation Details'!$A$18:$L$217, MATCH("A &amp; G ID", 'E4 TB Allocation Details'!$A$18:$L$18, 0),FALSE), 'E2 Allocators'!$B$15:$W$361, MATCH('O5 Details by Class &amp; Accounts'!BW$18, 'E2 Allocators'!$B$15:$W$15, 0),FALSE)*$E46)</f>
        <v>0</v>
      </c>
      <c r="BX46" s="1334">
        <f>IF(ISERROR(VLOOKUP(VLOOKUP($A46, 'E4 TB Allocation Details'!$A$18:$L$217, MATCH("A &amp; G ID", 'E4 TB Allocation Details'!$A$18:$L$18, 0),FALSE), 'E2 Allocators'!$B$15:$W$361, MATCH('O5 Details by Class &amp; Accounts'!BX$18, 'E2 Allocators'!$B$15:$W$15, 0),FALSE)*$E46), 0, VLOOKUP(VLOOKUP($A46, 'E4 TB Allocation Details'!$A$18:$L$217, MATCH("A &amp; G ID", 'E4 TB Allocation Details'!$A$18:$L$18, 0),FALSE), 'E2 Allocators'!$B$15:$W$361, MATCH('O5 Details by Class &amp; Accounts'!BX$18, 'E2 Allocators'!$B$15:$W$15, 0),FALSE)*$E46)</f>
        <v>0</v>
      </c>
      <c r="BY46" s="1334">
        <f>IF(ISERROR(VLOOKUP(VLOOKUP($A46, 'E4 TB Allocation Details'!$A$18:$L$217, MATCH("A &amp; G ID", 'E4 TB Allocation Details'!$A$18:$L$18, 0),FALSE), 'E2 Allocators'!$B$15:$W$361, MATCH('O5 Details by Class &amp; Accounts'!BY$18, 'E2 Allocators'!$B$15:$W$15, 0),FALSE)*$E46), 0, VLOOKUP(VLOOKUP($A46, 'E4 TB Allocation Details'!$A$18:$L$217, MATCH("A &amp; G ID", 'E4 TB Allocation Details'!$A$18:$L$18, 0),FALSE), 'E2 Allocators'!$B$15:$W$361, MATCH('O5 Details by Class &amp; Accounts'!BY$18, 'E2 Allocators'!$B$15:$W$15, 0),FALSE)*$E46)</f>
        <v>0</v>
      </c>
      <c r="BZ46" s="1334">
        <f>IF(ISERROR(VLOOKUP(VLOOKUP($A46, 'E4 TB Allocation Details'!$A$18:$L$217, MATCH("A &amp; G ID", 'E4 TB Allocation Details'!$A$18:$L$18, 0),FALSE), 'E2 Allocators'!$B$15:$W$361, MATCH('O5 Details by Class &amp; Accounts'!BZ$18, 'E2 Allocators'!$B$15:$W$15, 0),FALSE)*$E46), 0, VLOOKUP(VLOOKUP($A46, 'E4 TB Allocation Details'!$A$18:$L$217, MATCH("A &amp; G ID", 'E4 TB Allocation Details'!$A$18:$L$18, 0),FALSE), 'E2 Allocators'!$B$15:$W$361, MATCH('O5 Details by Class &amp; Accounts'!BZ$18, 'E2 Allocators'!$B$15:$W$15, 0),FALSE)*$E46)</f>
        <v>0</v>
      </c>
      <c r="CA46" s="1334">
        <f>IF(ISERROR(VLOOKUP(VLOOKUP($A46, 'E4 TB Allocation Details'!$A$18:$L$217, MATCH("A &amp; G ID", 'E4 TB Allocation Details'!$A$18:$L$18, 0),FALSE), 'E2 Allocators'!$B$15:$W$361, MATCH('O5 Details by Class &amp; Accounts'!CA$18, 'E2 Allocators'!$B$15:$W$15, 0),FALSE)*$E46), 0, VLOOKUP(VLOOKUP($A46, 'E4 TB Allocation Details'!$A$18:$L$217, MATCH("A &amp; G ID", 'E4 TB Allocation Details'!$A$18:$L$18, 0),FALSE), 'E2 Allocators'!$B$15:$W$361, MATCH('O5 Details by Class &amp; Accounts'!CA$18, 'E2 Allocators'!$B$15:$W$15, 0),FALSE)*$E46)</f>
        <v>0</v>
      </c>
      <c r="CB46" s="1334">
        <f>IF(ISERROR(VLOOKUP(VLOOKUP($A46, 'E4 TB Allocation Details'!$A$18:$L$217, MATCH("A &amp; G ID", 'E4 TB Allocation Details'!$A$18:$L$18, 0),FALSE), 'E2 Allocators'!$B$15:$W$361, MATCH('O5 Details by Class &amp; Accounts'!CB$18, 'E2 Allocators'!$B$15:$W$15, 0),FALSE)*$E46), 0, VLOOKUP(VLOOKUP($A46, 'E4 TB Allocation Details'!$A$18:$L$217, MATCH("A &amp; G ID", 'E4 TB Allocation Details'!$A$18:$L$18, 0),FALSE), 'E2 Allocators'!$B$15:$W$361, MATCH('O5 Details by Class &amp; Accounts'!CB$18, 'E2 Allocators'!$B$15:$W$15, 0),FALSE)*$E46)</f>
        <v>0</v>
      </c>
      <c r="CC46" s="1334">
        <f>IF(ISERROR(VLOOKUP(VLOOKUP($A46, 'E4 TB Allocation Details'!$A$18:$L$217, MATCH("A &amp; G ID", 'E4 TB Allocation Details'!$A$18:$L$18, 0),FALSE), 'E2 Allocators'!$B$15:$W$361, MATCH('O5 Details by Class &amp; Accounts'!CC$18, 'E2 Allocators'!$B$15:$W$15, 0),FALSE)*$E46), 0, VLOOKUP(VLOOKUP($A46, 'E4 TB Allocation Details'!$A$18:$L$217, MATCH("A &amp; G ID", 'E4 TB Allocation Details'!$A$18:$L$18, 0),FALSE), 'E2 Allocators'!$B$15:$W$361, MATCH('O5 Details by Class &amp; Accounts'!CC$18, 'E2 Allocators'!$B$15:$W$15, 0),FALSE)*$E46)</f>
        <v>0</v>
      </c>
      <c r="CD46" s="1334">
        <f>IF(ISERROR(VLOOKUP(VLOOKUP($A46, 'E4 TB Allocation Details'!$A$18:$L$217, MATCH("A &amp; G ID", 'E4 TB Allocation Details'!$A$18:$L$18, 0),FALSE), 'E2 Allocators'!$B$15:$W$361, MATCH('O5 Details by Class &amp; Accounts'!CD$18, 'E2 Allocators'!$B$15:$W$15, 0),FALSE)*$E46), 0, VLOOKUP(VLOOKUP($A46, 'E4 TB Allocation Details'!$A$18:$L$217, MATCH("A &amp; G ID", 'E4 TB Allocation Details'!$A$18:$L$18, 0),FALSE), 'E2 Allocators'!$B$15:$W$361, MATCH('O5 Details by Class &amp; Accounts'!CD$18, 'E2 Allocators'!$B$15:$W$15, 0),FALSE)*$E46)</f>
        <v>0</v>
      </c>
      <c r="CE46" s="1334">
        <f>IF(ISERROR(VLOOKUP(VLOOKUP($A46, 'E4 TB Allocation Details'!$A$18:$L$217, MATCH("A &amp; G ID", 'E4 TB Allocation Details'!$A$18:$L$18, 0),FALSE), 'E2 Allocators'!$B$15:$W$361, MATCH('O5 Details by Class &amp; Accounts'!CE$18, 'E2 Allocators'!$B$15:$W$15, 0),FALSE)*$E46), 0, VLOOKUP(VLOOKUP($A46, 'E4 TB Allocation Details'!$A$18:$L$217, MATCH("A &amp; G ID", 'E4 TB Allocation Details'!$A$18:$L$18, 0),FALSE), 'E2 Allocators'!$B$15:$W$361, MATCH('O5 Details by Class &amp; Accounts'!CE$18, 'E2 Allocators'!$B$15:$W$15, 0),FALSE)*$E46)</f>
        <v>0</v>
      </c>
      <c r="CF46" s="1334">
        <f>IF(ISERROR(VLOOKUP(VLOOKUP($A46, 'E4 TB Allocation Details'!$A$18:$L$217, MATCH("A &amp; G ID", 'E4 TB Allocation Details'!$A$18:$L$18, 0),FALSE), 'E2 Allocators'!$B$15:$W$361, MATCH('O5 Details by Class &amp; Accounts'!CF$18, 'E2 Allocators'!$B$15:$W$15, 0),FALSE)*$E46), 0, VLOOKUP(VLOOKUP($A46, 'E4 TB Allocation Details'!$A$18:$L$217, MATCH("A &amp; G ID", 'E4 TB Allocation Details'!$A$18:$L$18, 0),FALSE), 'E2 Allocators'!$B$15:$W$361, MATCH('O5 Details by Class &amp; Accounts'!CF$18, 'E2 Allocators'!$B$15:$W$15, 0),FALSE)*$E46)</f>
        <v>0</v>
      </c>
      <c r="CG46" s="1334">
        <f>IF(ISERROR(VLOOKUP(VLOOKUP($A46, 'E4 TB Allocation Details'!$A$18:$L$217, MATCH("A &amp; G ID", 'E4 TB Allocation Details'!$A$18:$L$18, 0),FALSE), 'E2 Allocators'!$B$15:$W$361, MATCH('O5 Details by Class &amp; Accounts'!CG$18, 'E2 Allocators'!$B$15:$W$15, 0),FALSE)*$E46), 0, VLOOKUP(VLOOKUP($A46, 'E4 TB Allocation Details'!$A$18:$L$217, MATCH("A &amp; G ID", 'E4 TB Allocation Details'!$A$18:$L$18, 0),FALSE), 'E2 Allocators'!$B$15:$W$361, MATCH('O5 Details by Class &amp; Accounts'!CG$18, 'E2 Allocators'!$B$15:$W$15, 0),FALSE)*$E46)</f>
        <v>0</v>
      </c>
      <c r="CH46" s="1334">
        <f>IF(ISERROR(VLOOKUP(VLOOKUP($A46, 'E4 TB Allocation Details'!$A$18:$L$217, MATCH("A &amp; G ID", 'E4 TB Allocation Details'!$A$18:$L$18, 0),FALSE), 'E2 Allocators'!$B$15:$W$361, MATCH('O5 Details by Class &amp; Accounts'!CH$18, 'E2 Allocators'!$B$15:$W$15, 0),FALSE)*$E46), 0, VLOOKUP(VLOOKUP($A46, 'E4 TB Allocation Details'!$A$18:$L$217, MATCH("A &amp; G ID", 'E4 TB Allocation Details'!$A$18:$L$18, 0),FALSE), 'E2 Allocators'!$B$15:$W$361, MATCH('O5 Details by Class &amp; Accounts'!CH$18, 'E2 Allocators'!$B$15:$W$15, 0),FALSE)*$E46)</f>
        <v>0</v>
      </c>
      <c r="CI46" s="1334">
        <f>IF(ISERROR(VLOOKUP(VLOOKUP($A46, 'E4 TB Allocation Details'!$A$18:$L$217, MATCH("A &amp; G ID", 'E4 TB Allocation Details'!$A$18:$L$18, 0),FALSE), 'E2 Allocators'!$B$15:$W$361, MATCH('O5 Details by Class &amp; Accounts'!CI$18, 'E2 Allocators'!$B$15:$W$15, 0),FALSE)*$E46), 0, VLOOKUP(VLOOKUP($A46, 'E4 TB Allocation Details'!$A$18:$L$217, MATCH("A &amp; G ID", 'E4 TB Allocation Details'!$A$18:$L$18, 0),FALSE), 'E2 Allocators'!$B$15:$W$361, MATCH('O5 Details by Class &amp; Accounts'!CI$18, 'E2 Allocators'!$B$15:$W$15, 0),FALSE)*$E46)</f>
        <v>0</v>
      </c>
      <c r="CJ46" s="1334">
        <f>IF(ISERROR(VLOOKUP(VLOOKUP($A46, 'E4 TB Allocation Details'!$A$18:$L$217, MATCH("A &amp; G ID", 'E4 TB Allocation Details'!$A$18:$L$18, 0),FALSE), 'E2 Allocators'!$B$15:$W$361, MATCH('O5 Details by Class &amp; Accounts'!CJ$18, 'E2 Allocators'!$B$15:$W$15, 0),FALSE)*$E46), 0, VLOOKUP(VLOOKUP($A46, 'E4 TB Allocation Details'!$A$18:$L$217, MATCH("A &amp; G ID", 'E4 TB Allocation Details'!$A$18:$L$18, 0),FALSE), 'E2 Allocators'!$B$15:$W$361, MATCH('O5 Details by Class &amp; Accounts'!CJ$18, 'E2 Allocators'!$B$15:$W$15, 0),FALSE)*$E46)</f>
        <v>0</v>
      </c>
      <c r="CK46" s="1334">
        <f>IF(ISERROR(VLOOKUP(VLOOKUP($A46, 'E4 TB Allocation Details'!$A$18:$L$217, MATCH("A &amp; G ID", 'E4 TB Allocation Details'!$A$18:$L$18, 0),FALSE), 'E2 Allocators'!$B$15:$W$361, MATCH('O5 Details by Class &amp; Accounts'!CK$18, 'E2 Allocators'!$B$15:$W$15, 0),FALSE)*$E46), 0, VLOOKUP(VLOOKUP($A46, 'E4 TB Allocation Details'!$A$18:$L$217, MATCH("A &amp; G ID", 'E4 TB Allocation Details'!$A$18:$L$18, 0),FALSE), 'E2 Allocators'!$B$15:$W$361, MATCH('O5 Details by Class &amp; Accounts'!CK$18, 'E2 Allocators'!$B$15:$W$15, 0),FALSE)*$E46)</f>
        <v>0</v>
      </c>
      <c r="CL46" s="1334">
        <f>IF(ISERROR(VLOOKUP(VLOOKUP($A46, 'E4 TB Allocation Details'!$A$18:$L$217, MATCH("A &amp; G ID", 'E4 TB Allocation Details'!$A$18:$L$18, 0),FALSE), 'E2 Allocators'!$B$15:$W$361, MATCH('O5 Details by Class &amp; Accounts'!CL$18, 'E2 Allocators'!$B$15:$W$15, 0),FALSE)*$E46), 0, VLOOKUP(VLOOKUP($A46, 'E4 TB Allocation Details'!$A$18:$L$217, MATCH("A &amp; G ID", 'E4 TB Allocation Details'!$A$18:$L$18, 0),FALSE), 'E2 Allocators'!$B$15:$W$361, MATCH('O5 Details by Class &amp; Accounts'!CL$18, 'E2 Allocators'!$B$15:$W$15, 0),FALSE)*$E46)</f>
        <v>0</v>
      </c>
      <c r="CM46" s="1334">
        <f>IF(ISERROR(VLOOKUP(VLOOKUP($A46, 'E4 TB Allocation Details'!$A$18:$L$217, MATCH("A &amp; G ID", 'E4 TB Allocation Details'!$A$18:$L$18, 0),FALSE), 'E2 Allocators'!$B$15:$W$361, MATCH('O5 Details by Class &amp; Accounts'!CM$18, 'E2 Allocators'!$B$15:$W$15, 0),FALSE)*$E46), 0, VLOOKUP(VLOOKUP($A46, 'E4 TB Allocation Details'!$A$18:$L$217, MATCH("A &amp; G ID", 'E4 TB Allocation Details'!$A$18:$L$18, 0),FALSE), 'E2 Allocators'!$B$15:$W$361, MATCH('O5 Details by Class &amp; Accounts'!CM$18, 'E2 Allocators'!$B$15:$W$15, 0),FALSE)*$E46)</f>
        <v>0</v>
      </c>
      <c r="CN46" s="1334">
        <f t="shared" si="5"/>
        <v>0</v>
      </c>
      <c r="CO46" s="1670">
        <f t="shared" si="4"/>
        <v>0</v>
      </c>
      <c r="CQ46" s="1926" t="s">
        <v>1515</v>
      </c>
    </row>
    <row r="47" spans="1:95" s="64" customFormat="1" ht="12.75" x14ac:dyDescent="0.2">
      <c r="A47" s="1100" t="s">
        <v>875</v>
      </c>
      <c r="B47" s="1101" t="s">
        <v>397</v>
      </c>
      <c r="C47" s="1667">
        <f>IF(ISERROR(VLOOKUP($A47,'I3 TB Data'!$A$20:$H$465,MATCH('O5 Details by Class &amp; Accounts'!$C$18, 'I3 TB Data'!$A$20:$H$20,0),0)), 0, VLOOKUP($A47,'I3 TB Data'!$A$20:$H$465,MATCH('O5 Details by Class &amp; Accounts'!$C$18,'I3 TB Data'!$A$20:$H$20,0),0))</f>
        <v>0</v>
      </c>
      <c r="D47" s="1668">
        <f>'I4 BO ASSETS'!E44</f>
        <v>8622059.3100000005</v>
      </c>
      <c r="E47" s="1667">
        <f t="shared" si="6"/>
        <v>8622059.3100000005</v>
      </c>
      <c r="F47" s="1669">
        <f>IF(ISERROR(VLOOKUP($A47, 'E1 Categorization'!A33:E123, MATCH("Customer Component", 'E1 Categorization'!$A$33:$E$33,0), 0)), 0, IF(VLOOKUP($A47, 'E1 Categorization'!A33:E123, MATCH("Customer Component", 'E1 Categorization'!$A$33:$E$33,0), 0)=0, 'O5 Details by Class &amp; Accounts'!$E47, IF(AND(VLOOKUP($A47, 'E1 Categorization'!A33:E123, MATCH("Customer Component", 'E1 Categorization'!$A$33:$E$33,0), 0) &gt;0, VLOOKUP($A47, 'E1 Categorization'!A33:E123, MATCH("Customer Component", 'E1 Categorization'!$A$33:$E$33,0), 0)&lt;1), 'O5 Details by Class &amp; Accounts'!$E47*(1-VLOOKUP($A47, 'E1 Categorization'!A33:E123, MATCH("Customer Component", 'E1 Categorization'!$A$33:$E$33,0), 0)), 0)))</f>
        <v>5173235.5860000001</v>
      </c>
      <c r="G47" s="1669">
        <f>IF(ISERROR(VLOOKUP($A47, 'E1 Categorization'!A33:E123, MATCH("Customer Component", 'E1 Categorization'!$A$33:$E$33,0), 0)),0, IF(VLOOKUP($A47, 'E1 Categorization'!A33:E123, MATCH("Customer Component", 'E1 Categorization'!$A$33:$E$33,0), 0)=0, 0, IF(AND(VLOOKUP($A47, 'E1 Categorization'!A33:E123, MATCH("Customer Component", 'E1 Categorization'!$A$33:$E$33,0), 0) &gt;0, VLOOKUP($A47, 'E1 Categorization'!A33:E123, MATCH("Customer Component", 'E1 Categorization'!$A$33:$E$33,0), 0)&lt;1), 'O5 Details by Class &amp; Accounts'!$E47*(VLOOKUP($A47, 'E1 Categorization'!A33:E123, MATCH("Customer Component", 'E1 Categorization'!$A$33:$E$33,0), 0)), 'O5 Details by Class &amp; Accounts'!$E47)))</f>
        <v>3448823.7240000004</v>
      </c>
      <c r="H47" s="1334">
        <f t="shared" si="0"/>
        <v>8622059.3100000005</v>
      </c>
      <c r="I47" s="1334">
        <f>IF(ISERROR(VLOOKUP(VLOOKUP($A47, 'E4 TB Allocation Details'!$A$18:$L$217, MATCH("Demand ID", 'E4 TB Allocation Details'!$A$18:$L$18, 0),FALSE), 'E2 Allocators'!$B$15:$W$361, MATCH('O5 Details by Class &amp; Accounts'!I$18, 'E2 Allocators'!$B$15:$W$15, 0),FALSE)*$F47), 0, VLOOKUP(VLOOKUP($A47, 'E4 TB Allocation Details'!$A$18:$L$217, MATCH("Demand ID", 'E4 TB Allocation Details'!$A$18:$L$18, 0),FALSE), 'E2 Allocators'!$B$15:$W$361, MATCH('O5 Details by Class &amp; Accounts'!I$18, 'E2 Allocators'!$B$15:$W$15, 0),FALSE)*$F47)</f>
        <v>1502824.5773086234</v>
      </c>
      <c r="J47" s="1334">
        <f>IF(ISERROR(VLOOKUP(VLOOKUP($A47, 'E4 TB Allocation Details'!$A$18:$L$217, MATCH("Demand ID", 'E4 TB Allocation Details'!$A$18:$L$18, 0),FALSE), 'E2 Allocators'!$B$15:$W$361, MATCH('O5 Details by Class &amp; Accounts'!J$18, 'E2 Allocators'!$B$15:$W$15, 0),FALSE)*$F47), 0, VLOOKUP(VLOOKUP($A47, 'E4 TB Allocation Details'!$A$18:$L$217, MATCH("Demand ID", 'E4 TB Allocation Details'!$A$18:$L$18, 0),FALSE), 'E2 Allocators'!$B$15:$W$361, MATCH('O5 Details by Class &amp; Accounts'!J$18, 'E2 Allocators'!$B$15:$W$15, 0),FALSE)*$F47)</f>
        <v>518492.94866435323</v>
      </c>
      <c r="K47" s="1334">
        <f>IF(ISERROR(VLOOKUP(VLOOKUP($A47, 'E4 TB Allocation Details'!$A$18:$L$217, MATCH("Demand ID", 'E4 TB Allocation Details'!$A$18:$L$18, 0),FALSE), 'E2 Allocators'!$B$15:$W$361, MATCH('O5 Details by Class &amp; Accounts'!K$18, 'E2 Allocators'!$B$15:$W$15, 0),FALSE)*$F47), 0, VLOOKUP(VLOOKUP($A47, 'E4 TB Allocation Details'!$A$18:$L$217, MATCH("Demand ID", 'E4 TB Allocation Details'!$A$18:$L$18, 0),FALSE), 'E2 Allocators'!$B$15:$W$361, MATCH('O5 Details by Class &amp; Accounts'!K$18, 'E2 Allocators'!$B$15:$W$15, 0),FALSE)*$F47)</f>
        <v>1224339.0962955591</v>
      </c>
      <c r="L47" s="1334">
        <f>IF(ISERROR(VLOOKUP(VLOOKUP($A47, 'E4 TB Allocation Details'!$A$18:$L$217, MATCH("Demand ID", 'E4 TB Allocation Details'!$A$18:$L$18, 0),FALSE), 'E2 Allocators'!$B$15:$W$361, MATCH('O5 Details by Class &amp; Accounts'!L$18, 'E2 Allocators'!$B$15:$W$15, 0),FALSE)*$F47), 0, VLOOKUP(VLOOKUP($A47, 'E4 TB Allocation Details'!$A$18:$L$217, MATCH("Demand ID", 'E4 TB Allocation Details'!$A$18:$L$18, 0),FALSE), 'E2 Allocators'!$B$15:$W$361, MATCH('O5 Details by Class &amp; Accounts'!L$18, 'E2 Allocators'!$B$15:$W$15, 0),FALSE)*$F47)</f>
        <v>0</v>
      </c>
      <c r="M47" s="1334">
        <f>IF(ISERROR(VLOOKUP(VLOOKUP($A47, 'E4 TB Allocation Details'!$A$18:$L$217, MATCH("Demand ID", 'E4 TB Allocation Details'!$A$18:$L$18, 0),FALSE), 'E2 Allocators'!$B$15:$W$361, MATCH('O5 Details by Class &amp; Accounts'!M$18, 'E2 Allocators'!$B$15:$W$15, 0),FALSE)*$F47), 0, VLOOKUP(VLOOKUP($A47, 'E4 TB Allocation Details'!$A$18:$L$217, MATCH("Demand ID", 'E4 TB Allocation Details'!$A$18:$L$18, 0),FALSE), 'E2 Allocators'!$B$15:$W$361, MATCH('O5 Details by Class &amp; Accounts'!M$18, 'E2 Allocators'!$B$15:$W$15, 0),FALSE)*$F47)</f>
        <v>782839.05414814642</v>
      </c>
      <c r="N47" s="1334">
        <f>IF(ISERROR(VLOOKUP(VLOOKUP($A47, 'E4 TB Allocation Details'!$A$18:$L$217, MATCH("Demand ID", 'E4 TB Allocation Details'!$A$18:$L$18, 0),FALSE), 'E2 Allocators'!$B$15:$W$361, MATCH('O5 Details by Class &amp; Accounts'!N$18, 'E2 Allocators'!$B$15:$W$15, 0),FALSE)*$F47), 0, VLOOKUP(VLOOKUP($A47, 'E4 TB Allocation Details'!$A$18:$L$217, MATCH("Demand ID", 'E4 TB Allocation Details'!$A$18:$L$18, 0),FALSE), 'E2 Allocators'!$B$15:$W$361, MATCH('O5 Details by Class &amp; Accounts'!N$18, 'E2 Allocators'!$B$15:$W$15, 0),FALSE)*$F47)</f>
        <v>1138027.976988415</v>
      </c>
      <c r="O47" s="1334">
        <f>IF(ISERROR(VLOOKUP(VLOOKUP($A47, 'E4 TB Allocation Details'!$A$18:$L$217, MATCH("Demand ID", 'E4 TB Allocation Details'!$A$18:$L$18, 0),FALSE), 'E2 Allocators'!$B$15:$W$361, MATCH('O5 Details by Class &amp; Accounts'!O$18, 'E2 Allocators'!$B$15:$W$15, 0),FALSE)*$F47), 0, VLOOKUP(VLOOKUP($A47, 'E4 TB Allocation Details'!$A$18:$L$217, MATCH("Demand ID", 'E4 TB Allocation Details'!$A$18:$L$18, 0),FALSE), 'E2 Allocators'!$B$15:$W$361, MATCH('O5 Details by Class &amp; Accounts'!O$18, 'E2 Allocators'!$B$15:$W$15, 0),FALSE)*$F47)</f>
        <v>0</v>
      </c>
      <c r="P47" s="1334">
        <f>IF(ISERROR(VLOOKUP(VLOOKUP($A47, 'E4 TB Allocation Details'!$A$18:$L$217, MATCH("Demand ID", 'E4 TB Allocation Details'!$A$18:$L$18, 0),FALSE), 'E2 Allocators'!$B$15:$W$361, MATCH('O5 Details by Class &amp; Accounts'!P$18, 'E2 Allocators'!$B$15:$W$15, 0),FALSE)*$F47), 0, VLOOKUP(VLOOKUP($A47, 'E4 TB Allocation Details'!$A$18:$L$217, MATCH("Demand ID", 'E4 TB Allocation Details'!$A$18:$L$18, 0),FALSE), 'E2 Allocators'!$B$15:$W$361, MATCH('O5 Details by Class &amp; Accounts'!P$18, 'E2 Allocators'!$B$15:$W$15, 0),FALSE)*$F47)</f>
        <v>586.17010406799147</v>
      </c>
      <c r="Q47" s="1334">
        <f>IF(ISERROR(VLOOKUP(VLOOKUP($A47, 'E4 TB Allocation Details'!$A$18:$L$217, MATCH("Demand ID", 'E4 TB Allocation Details'!$A$18:$L$18, 0),FALSE), 'E2 Allocators'!$B$15:$W$361, MATCH('O5 Details by Class &amp; Accounts'!Q$18, 'E2 Allocators'!$B$15:$W$15, 0),FALSE)*$F47), 0, VLOOKUP(VLOOKUP($A47, 'E4 TB Allocation Details'!$A$18:$L$217, MATCH("Demand ID", 'E4 TB Allocation Details'!$A$18:$L$18, 0),FALSE), 'E2 Allocators'!$B$15:$W$361, MATCH('O5 Details by Class &amp; Accounts'!Q$18, 'E2 Allocators'!$B$15:$W$15, 0),FALSE)*$F47)</f>
        <v>6125.7624908356747</v>
      </c>
      <c r="R47" s="1334">
        <f>IF(ISERROR(VLOOKUP(VLOOKUP($A47, 'E4 TB Allocation Details'!$A$18:$L$217, MATCH("Demand ID", 'E4 TB Allocation Details'!$A$18:$L$18, 0),FALSE), 'E2 Allocators'!$B$15:$W$361, MATCH('O5 Details by Class &amp; Accounts'!R$18, 'E2 Allocators'!$B$15:$W$15, 0),FALSE)*$F47), 0, VLOOKUP(VLOOKUP($A47, 'E4 TB Allocation Details'!$A$18:$L$217, MATCH("Demand ID", 'E4 TB Allocation Details'!$A$18:$L$18, 0),FALSE), 'E2 Allocators'!$B$15:$W$361, MATCH('O5 Details by Class &amp; Accounts'!R$18, 'E2 Allocators'!$B$15:$W$15, 0),FALSE)*$F47)</f>
        <v>0</v>
      </c>
      <c r="S47" s="1334">
        <f>IF(ISERROR(VLOOKUP(VLOOKUP($A47, 'E4 TB Allocation Details'!$A$18:$L$217, MATCH("Demand ID", 'E4 TB Allocation Details'!$A$18:$L$18, 0),FALSE), 'E2 Allocators'!$B$15:$W$361, MATCH('O5 Details by Class &amp; Accounts'!S$18, 'E2 Allocators'!$B$15:$W$15, 0),FALSE)*$F47), 0, VLOOKUP(VLOOKUP($A47, 'E4 TB Allocation Details'!$A$18:$L$217, MATCH("Demand ID", 'E4 TB Allocation Details'!$A$18:$L$18, 0),FALSE), 'E2 Allocators'!$B$15:$W$361, MATCH('O5 Details by Class &amp; Accounts'!S$18, 'E2 Allocators'!$B$15:$W$15, 0),FALSE)*$F47)</f>
        <v>0</v>
      </c>
      <c r="T47" s="1334">
        <f>IF(ISERROR(VLOOKUP(VLOOKUP($A47, 'E4 TB Allocation Details'!$A$18:$L$217, MATCH("Demand ID", 'E4 TB Allocation Details'!$A$18:$L$18, 0),FALSE), 'E2 Allocators'!$B$15:$W$361, MATCH('O5 Details by Class &amp; Accounts'!T$18, 'E2 Allocators'!$B$15:$W$15, 0),FALSE)*$F47), 0, VLOOKUP(VLOOKUP($A47, 'E4 TB Allocation Details'!$A$18:$L$217, MATCH("Demand ID", 'E4 TB Allocation Details'!$A$18:$L$18, 0),FALSE), 'E2 Allocators'!$B$15:$W$361, MATCH('O5 Details by Class &amp; Accounts'!T$18, 'E2 Allocators'!$B$15:$W$15, 0),FALSE)*$F47)</f>
        <v>0</v>
      </c>
      <c r="U47" s="1334">
        <f>IF(ISERROR(VLOOKUP(VLOOKUP($A47, 'E4 TB Allocation Details'!$A$18:$L$217, MATCH("Demand ID", 'E4 TB Allocation Details'!$A$18:$L$18, 0),FALSE), 'E2 Allocators'!$B$15:$W$361, MATCH('O5 Details by Class &amp; Accounts'!U$18, 'E2 Allocators'!$B$15:$W$15, 0),FALSE)*$F47), 0, VLOOKUP(VLOOKUP($A47, 'E4 TB Allocation Details'!$A$18:$L$217, MATCH("Demand ID", 'E4 TB Allocation Details'!$A$18:$L$18, 0),FALSE), 'E2 Allocators'!$B$15:$W$361, MATCH('O5 Details by Class &amp; Accounts'!U$18, 'E2 Allocators'!$B$15:$W$15, 0),FALSE)*$F47)</f>
        <v>0</v>
      </c>
      <c r="V47" s="1334">
        <f>IF(ISERROR(VLOOKUP(VLOOKUP($A47, 'E4 TB Allocation Details'!$A$18:$L$217, MATCH("Demand ID", 'E4 TB Allocation Details'!$A$18:$L$18, 0),FALSE), 'E2 Allocators'!$B$15:$W$361, MATCH('O5 Details by Class &amp; Accounts'!V$18, 'E2 Allocators'!$B$15:$W$15, 0),FALSE)*$F47), 0, VLOOKUP(VLOOKUP($A47, 'E4 TB Allocation Details'!$A$18:$L$217, MATCH("Demand ID", 'E4 TB Allocation Details'!$A$18:$L$18, 0),FALSE), 'E2 Allocators'!$B$15:$W$361, MATCH('O5 Details by Class &amp; Accounts'!V$18, 'E2 Allocators'!$B$15:$W$15, 0),FALSE)*$F47)</f>
        <v>0</v>
      </c>
      <c r="W47" s="1334">
        <f>IF(ISERROR(VLOOKUP(VLOOKUP($A47, 'E4 TB Allocation Details'!$A$18:$L$217, MATCH("Demand ID", 'E4 TB Allocation Details'!$A$18:$L$18, 0),FALSE), 'E2 Allocators'!$B$15:$W$361, MATCH('O5 Details by Class &amp; Accounts'!W$18, 'E2 Allocators'!$B$15:$W$15, 0),FALSE)*$F47), 0, VLOOKUP(VLOOKUP($A47, 'E4 TB Allocation Details'!$A$18:$L$217, MATCH("Demand ID", 'E4 TB Allocation Details'!$A$18:$L$18, 0),FALSE), 'E2 Allocators'!$B$15:$W$361, MATCH('O5 Details by Class &amp; Accounts'!W$18, 'E2 Allocators'!$B$15:$W$15, 0),FALSE)*$F47)</f>
        <v>0</v>
      </c>
      <c r="X47" s="1334">
        <f>IF(ISERROR(VLOOKUP(VLOOKUP($A47, 'E4 TB Allocation Details'!$A$18:$L$217, MATCH("Demand ID", 'E4 TB Allocation Details'!$A$18:$L$18, 0),FALSE), 'E2 Allocators'!$B$15:$W$361, MATCH('O5 Details by Class &amp; Accounts'!X$18, 'E2 Allocators'!$B$15:$W$15, 0),FALSE)*$F47), 0, VLOOKUP(VLOOKUP($A47, 'E4 TB Allocation Details'!$A$18:$L$217, MATCH("Demand ID", 'E4 TB Allocation Details'!$A$18:$L$18, 0),FALSE), 'E2 Allocators'!$B$15:$W$361, MATCH('O5 Details by Class &amp; Accounts'!X$18, 'E2 Allocators'!$B$15:$W$15, 0),FALSE)*$F47)</f>
        <v>0</v>
      </c>
      <c r="Y47" s="1334">
        <f>IF(ISERROR(VLOOKUP(VLOOKUP($A47, 'E4 TB Allocation Details'!$A$18:$L$217, MATCH("Demand ID", 'E4 TB Allocation Details'!$A$18:$L$18, 0),FALSE), 'E2 Allocators'!$B$15:$W$361, MATCH('O5 Details by Class &amp; Accounts'!Y$18, 'E2 Allocators'!$B$15:$W$15, 0),FALSE)*$F47), 0, VLOOKUP(VLOOKUP($A47, 'E4 TB Allocation Details'!$A$18:$L$217, MATCH("Demand ID", 'E4 TB Allocation Details'!$A$18:$L$18, 0),FALSE), 'E2 Allocators'!$B$15:$W$361, MATCH('O5 Details by Class &amp; Accounts'!Y$18, 'E2 Allocators'!$B$15:$W$15, 0),FALSE)*$F47)</f>
        <v>0</v>
      </c>
      <c r="Z47" s="1334">
        <f>IF(ISERROR(VLOOKUP(VLOOKUP($A47, 'E4 TB Allocation Details'!$A$18:$L$217, MATCH("Demand ID", 'E4 TB Allocation Details'!$A$18:$L$18, 0),FALSE), 'E2 Allocators'!$B$15:$W$361, MATCH('O5 Details by Class &amp; Accounts'!Z$18, 'E2 Allocators'!$B$15:$W$15, 0),FALSE)*$F47), 0, VLOOKUP(VLOOKUP($A47, 'E4 TB Allocation Details'!$A$18:$L$217, MATCH("Demand ID", 'E4 TB Allocation Details'!$A$18:$L$18, 0),FALSE), 'E2 Allocators'!$B$15:$W$361, MATCH('O5 Details by Class &amp; Accounts'!Z$18, 'E2 Allocators'!$B$15:$W$15, 0),FALSE)*$F47)</f>
        <v>0</v>
      </c>
      <c r="AA47" s="1334">
        <f>IF(ISERROR(VLOOKUP(VLOOKUP($A47, 'E4 TB Allocation Details'!$A$18:$L$217, MATCH("Demand ID", 'E4 TB Allocation Details'!$A$18:$L$18, 0),FALSE), 'E2 Allocators'!$B$15:$W$361, MATCH('O5 Details by Class &amp; Accounts'!AA$18, 'E2 Allocators'!$B$15:$W$15, 0),FALSE)*$F47), 0, VLOOKUP(VLOOKUP($A47, 'E4 TB Allocation Details'!$A$18:$L$217, MATCH("Demand ID", 'E4 TB Allocation Details'!$A$18:$L$18, 0),FALSE), 'E2 Allocators'!$B$15:$W$361, MATCH('O5 Details by Class &amp; Accounts'!AA$18, 'E2 Allocators'!$B$15:$W$15, 0),FALSE)*$F47)</f>
        <v>0</v>
      </c>
      <c r="AB47" s="1334">
        <f>IF(ISERROR(VLOOKUP(VLOOKUP($A47, 'E4 TB Allocation Details'!$A$18:$L$217, MATCH("Demand ID", 'E4 TB Allocation Details'!$A$18:$L$18, 0),FALSE), 'E2 Allocators'!$B$15:$W$361, MATCH('O5 Details by Class &amp; Accounts'!AB$18, 'E2 Allocators'!$B$15:$W$15, 0),FALSE)*$F47), 0, VLOOKUP(VLOOKUP($A47, 'E4 TB Allocation Details'!$A$18:$L$217, MATCH("Demand ID", 'E4 TB Allocation Details'!$A$18:$L$18, 0),FALSE), 'E2 Allocators'!$B$15:$W$361, MATCH('O5 Details by Class &amp; Accounts'!AB$18, 'E2 Allocators'!$B$15:$W$15, 0),FALSE)*$F47)</f>
        <v>0</v>
      </c>
      <c r="AC47" s="1334">
        <f t="shared" si="1"/>
        <v>5173235.5860000011</v>
      </c>
      <c r="AD47" s="1334">
        <f>IF(ISERROR(VLOOKUP(VLOOKUP($A47, 'E4 TB Allocation Details'!$A$18:$L$217, MATCH("Customer ID", 'E4 TB Allocation Details'!$A$18:$L$18, 0),FALSE), 'E2 Allocators'!$B$15:$W$361, MATCH('O5 Details by Class &amp; Accounts'!AD$18, 'E2 Allocators'!$B$15:$W$15, 0),FALSE)*$G47), 0, VLOOKUP(VLOOKUP($A47, 'E4 TB Allocation Details'!$A$18:$L$217, MATCH("Customer ID", 'E4 TB Allocation Details'!$A$18:$L$18, 0),FALSE), 'E2 Allocators'!$B$15:$W$361, MATCH('O5 Details by Class &amp; Accounts'!AD$18, 'E2 Allocators'!$B$15:$W$15, 0),FALSE)*$G47)</f>
        <v>2515454.1373340301</v>
      </c>
      <c r="AE47" s="1334">
        <f>IF(ISERROR(VLOOKUP(VLOOKUP($A47, 'E4 TB Allocation Details'!$A$18:$L$217, MATCH("Customer ID", 'E4 TB Allocation Details'!$A$18:$L$18, 0),FALSE), 'E2 Allocators'!$B$15:$W$361, MATCH('O5 Details by Class &amp; Accounts'!AE$18, 'E2 Allocators'!$B$15:$W$15, 0),FALSE)*$G47), 0, VLOOKUP(VLOOKUP($A47, 'E4 TB Allocation Details'!$A$18:$L$217, MATCH("Customer ID", 'E4 TB Allocation Details'!$A$18:$L$18, 0),FALSE), 'E2 Allocators'!$B$15:$W$361, MATCH('O5 Details by Class &amp; Accounts'!AE$18, 'E2 Allocators'!$B$15:$W$15, 0),FALSE)*$G47)</f>
        <v>277528.46842387778</v>
      </c>
      <c r="AF47" s="1334">
        <f>IF(ISERROR(VLOOKUP(VLOOKUP($A47, 'E4 TB Allocation Details'!$A$18:$L$217, MATCH("Customer ID", 'E4 TB Allocation Details'!$A$18:$L$18, 0),FALSE), 'E2 Allocators'!$B$15:$W$361, MATCH('O5 Details by Class &amp; Accounts'!AF$18, 'E2 Allocators'!$B$15:$W$15, 0),FALSE)*$G47), 0, VLOOKUP(VLOOKUP($A47, 'E4 TB Allocation Details'!$A$18:$L$217, MATCH("Customer ID", 'E4 TB Allocation Details'!$A$18:$L$18, 0),FALSE), 'E2 Allocators'!$B$15:$W$361, MATCH('O5 Details by Class &amp; Accounts'!AF$18, 'E2 Allocators'!$B$15:$W$15, 0),FALSE)*$G47)</f>
        <v>34299.511616720789</v>
      </c>
      <c r="AG47" s="1334">
        <f>IF(ISERROR(VLOOKUP(VLOOKUP($A47, 'E4 TB Allocation Details'!$A$18:$L$217, MATCH("Customer ID", 'E4 TB Allocation Details'!$A$18:$L$18, 0),FALSE), 'E2 Allocators'!$B$15:$W$361, MATCH('O5 Details by Class &amp; Accounts'!AG$18, 'E2 Allocators'!$B$15:$W$15, 0),FALSE)*$G47), 0, VLOOKUP(VLOOKUP($A47, 'E4 TB Allocation Details'!$A$18:$L$217, MATCH("Customer ID", 'E4 TB Allocation Details'!$A$18:$L$18, 0),FALSE), 'E2 Allocators'!$B$15:$W$361, MATCH('O5 Details by Class &amp; Accounts'!AG$18, 'E2 Allocators'!$B$15:$W$15, 0),FALSE)*$G47)</f>
        <v>0</v>
      </c>
      <c r="AH47" s="1334">
        <f>IF(ISERROR(VLOOKUP(VLOOKUP($A47, 'E4 TB Allocation Details'!$A$18:$L$217, MATCH("Customer ID", 'E4 TB Allocation Details'!$A$18:$L$18, 0),FALSE), 'E2 Allocators'!$B$15:$W$361, MATCH('O5 Details by Class &amp; Accounts'!AH$18, 'E2 Allocators'!$B$15:$W$15, 0),FALSE)*$G47), 0, VLOOKUP(VLOOKUP($A47, 'E4 TB Allocation Details'!$A$18:$L$217, MATCH("Customer ID", 'E4 TB Allocation Details'!$A$18:$L$18, 0),FALSE), 'E2 Allocators'!$B$15:$W$361, MATCH('O5 Details by Class &amp; Accounts'!AH$18, 'E2 Allocators'!$B$15:$W$15, 0),FALSE)*$G47)</f>
        <v>939.71264703344627</v>
      </c>
      <c r="AI47" s="1334">
        <f>IF(ISERROR(VLOOKUP(VLOOKUP($A47, 'E4 TB Allocation Details'!$A$18:$L$217, MATCH("Customer ID", 'E4 TB Allocation Details'!$A$18:$L$18, 0),FALSE), 'E2 Allocators'!$B$15:$W$361, MATCH('O5 Details by Class &amp; Accounts'!AI$18, 'E2 Allocators'!$B$15:$W$15, 0),FALSE)*$G47), 0, VLOOKUP(VLOOKUP($A47, 'E4 TB Allocation Details'!$A$18:$L$217, MATCH("Customer ID", 'E4 TB Allocation Details'!$A$18:$L$18, 0),FALSE), 'E2 Allocators'!$B$15:$W$361, MATCH('O5 Details by Class &amp; Accounts'!AI$18, 'E2 Allocators'!$B$15:$W$15, 0),FALSE)*$G47)</f>
        <v>234.92816175836157</v>
      </c>
      <c r="AJ47" s="1334">
        <f>IF(ISERROR(VLOOKUP(VLOOKUP($A47, 'E4 TB Allocation Details'!$A$18:$L$217, MATCH("Customer ID", 'E4 TB Allocation Details'!$A$18:$L$18, 0),FALSE), 'E2 Allocators'!$B$15:$W$361, MATCH('O5 Details by Class &amp; Accounts'!AJ$18, 'E2 Allocators'!$B$15:$W$15, 0),FALSE)*$G47), 0, VLOOKUP(VLOOKUP($A47, 'E4 TB Allocation Details'!$A$18:$L$217, MATCH("Customer ID", 'E4 TB Allocation Details'!$A$18:$L$18, 0),FALSE), 'E2 Allocators'!$B$15:$W$361, MATCH('O5 Details by Class &amp; Accounts'!AJ$18, 'E2 Allocators'!$B$15:$W$15, 0),FALSE)*$G47)</f>
        <v>565158.84780336509</v>
      </c>
      <c r="AK47" s="1334">
        <f>IF(ISERROR(VLOOKUP(VLOOKUP($A47, 'E4 TB Allocation Details'!$A$18:$L$217, MATCH("Customer ID", 'E4 TB Allocation Details'!$A$18:$L$18, 0),FALSE), 'E2 Allocators'!$B$15:$W$361, MATCH('O5 Details by Class &amp; Accounts'!AK$18, 'E2 Allocators'!$B$15:$W$15, 0),FALSE)*$G47), 0, VLOOKUP(VLOOKUP($A47, 'E4 TB Allocation Details'!$A$18:$L$217, MATCH("Customer ID", 'E4 TB Allocation Details'!$A$18:$L$18, 0),FALSE), 'E2 Allocators'!$B$15:$W$361, MATCH('O5 Details by Class &amp; Accounts'!AK$18, 'E2 Allocators'!$B$15:$W$15, 0),FALSE)*$G47)</f>
        <v>34847.677327490295</v>
      </c>
      <c r="AL47" s="1334">
        <f>IF(ISERROR(VLOOKUP(VLOOKUP($A47, 'E4 TB Allocation Details'!$A$18:$L$217, MATCH("Customer ID", 'E4 TB Allocation Details'!$A$18:$L$18, 0),FALSE), 'E2 Allocators'!$B$15:$W$361, MATCH('O5 Details by Class &amp; Accounts'!AL$18, 'E2 Allocators'!$B$15:$W$15, 0),FALSE)*$G47), 0, VLOOKUP(VLOOKUP($A47, 'E4 TB Allocation Details'!$A$18:$L$217, MATCH("Customer ID", 'E4 TB Allocation Details'!$A$18:$L$18, 0),FALSE), 'E2 Allocators'!$B$15:$W$361, MATCH('O5 Details by Class &amp; Accounts'!AL$18, 'E2 Allocators'!$B$15:$W$15, 0),FALSE)*$G47)</f>
        <v>20360.440685724669</v>
      </c>
      <c r="AM47" s="1334">
        <f>IF(ISERROR(VLOOKUP(VLOOKUP($A47, 'E4 TB Allocation Details'!$A$18:$L$217, MATCH("Customer ID", 'E4 TB Allocation Details'!$A$18:$L$18, 0),FALSE), 'E2 Allocators'!$B$15:$W$361, MATCH('O5 Details by Class &amp; Accounts'!AM$18, 'E2 Allocators'!$B$15:$W$15, 0),FALSE)*$G47), 0, VLOOKUP(VLOOKUP($A47, 'E4 TB Allocation Details'!$A$18:$L$217, MATCH("Customer ID", 'E4 TB Allocation Details'!$A$18:$L$18, 0),FALSE), 'E2 Allocators'!$B$15:$W$361, MATCH('O5 Details by Class &amp; Accounts'!AM$18, 'E2 Allocators'!$B$15:$W$15, 0),FALSE)*$G47)</f>
        <v>0</v>
      </c>
      <c r="AN47" s="1334">
        <f>IF(ISERROR(VLOOKUP(VLOOKUP($A47, 'E4 TB Allocation Details'!$A$18:$L$217, MATCH("Customer ID", 'E4 TB Allocation Details'!$A$18:$L$18, 0),FALSE), 'E2 Allocators'!$B$15:$W$361, MATCH('O5 Details by Class &amp; Accounts'!AN$18, 'E2 Allocators'!$B$15:$W$15, 0),FALSE)*$G47), 0, VLOOKUP(VLOOKUP($A47, 'E4 TB Allocation Details'!$A$18:$L$217, MATCH("Customer ID", 'E4 TB Allocation Details'!$A$18:$L$18, 0),FALSE), 'E2 Allocators'!$B$15:$W$361, MATCH('O5 Details by Class &amp; Accounts'!AN$18, 'E2 Allocators'!$B$15:$W$15, 0),FALSE)*$G47)</f>
        <v>0</v>
      </c>
      <c r="AO47" s="1334">
        <f>IF(ISERROR(VLOOKUP(VLOOKUP($A47, 'E4 TB Allocation Details'!$A$18:$L$217, MATCH("Customer ID", 'E4 TB Allocation Details'!$A$18:$L$18, 0),FALSE), 'E2 Allocators'!$B$15:$W$361, MATCH('O5 Details by Class &amp; Accounts'!AO$18, 'E2 Allocators'!$B$15:$W$15, 0),FALSE)*$G47), 0, VLOOKUP(VLOOKUP($A47, 'E4 TB Allocation Details'!$A$18:$L$217, MATCH("Customer ID", 'E4 TB Allocation Details'!$A$18:$L$18, 0),FALSE), 'E2 Allocators'!$B$15:$W$361, MATCH('O5 Details by Class &amp; Accounts'!AO$18, 'E2 Allocators'!$B$15:$W$15, 0),FALSE)*$G47)</f>
        <v>0</v>
      </c>
      <c r="AP47" s="1334">
        <f>IF(ISERROR(VLOOKUP(VLOOKUP($A47, 'E4 TB Allocation Details'!$A$18:$L$217, MATCH("Customer ID", 'E4 TB Allocation Details'!$A$18:$L$18, 0),FALSE), 'E2 Allocators'!$B$15:$W$361, MATCH('O5 Details by Class &amp; Accounts'!AP$18, 'E2 Allocators'!$B$15:$W$15, 0),FALSE)*$G47), 0, VLOOKUP(VLOOKUP($A47, 'E4 TB Allocation Details'!$A$18:$L$217, MATCH("Customer ID", 'E4 TB Allocation Details'!$A$18:$L$18, 0),FALSE), 'E2 Allocators'!$B$15:$W$361, MATCH('O5 Details by Class &amp; Accounts'!AP$18, 'E2 Allocators'!$B$15:$W$15, 0),FALSE)*$G47)</f>
        <v>0</v>
      </c>
      <c r="AQ47" s="1334">
        <f>IF(ISERROR(VLOOKUP(VLOOKUP($A47, 'E4 TB Allocation Details'!$A$18:$L$217, MATCH("Customer ID", 'E4 TB Allocation Details'!$A$18:$L$18, 0),FALSE), 'E2 Allocators'!$B$15:$W$361, MATCH('O5 Details by Class &amp; Accounts'!AQ$18, 'E2 Allocators'!$B$15:$W$15, 0),FALSE)*$G47), 0, VLOOKUP(VLOOKUP($A47, 'E4 TB Allocation Details'!$A$18:$L$217, MATCH("Customer ID", 'E4 TB Allocation Details'!$A$18:$L$18, 0),FALSE), 'E2 Allocators'!$B$15:$W$361, MATCH('O5 Details by Class &amp; Accounts'!AQ$18, 'E2 Allocators'!$B$15:$W$15, 0),FALSE)*$G47)</f>
        <v>0</v>
      </c>
      <c r="AR47" s="1334">
        <f>IF(ISERROR(VLOOKUP(VLOOKUP($A47, 'E4 TB Allocation Details'!$A$18:$L$217, MATCH("Customer ID", 'E4 TB Allocation Details'!$A$18:$L$18, 0),FALSE), 'E2 Allocators'!$B$15:$W$361, MATCH('O5 Details by Class &amp; Accounts'!AR$18, 'E2 Allocators'!$B$15:$W$15, 0),FALSE)*$G47), 0, VLOOKUP(VLOOKUP($A47, 'E4 TB Allocation Details'!$A$18:$L$217, MATCH("Customer ID", 'E4 TB Allocation Details'!$A$18:$L$18, 0),FALSE), 'E2 Allocators'!$B$15:$W$361, MATCH('O5 Details by Class &amp; Accounts'!AR$18, 'E2 Allocators'!$B$15:$W$15, 0),FALSE)*$G47)</f>
        <v>0</v>
      </c>
      <c r="AS47" s="1334">
        <f>IF(ISERROR(VLOOKUP(VLOOKUP($A47, 'E4 TB Allocation Details'!$A$18:$L$217, MATCH("Customer ID", 'E4 TB Allocation Details'!$A$18:$L$18, 0),FALSE), 'E2 Allocators'!$B$15:$W$361, MATCH('O5 Details by Class &amp; Accounts'!AS$18, 'E2 Allocators'!$B$15:$W$15, 0),FALSE)*$G47), 0, VLOOKUP(VLOOKUP($A47, 'E4 TB Allocation Details'!$A$18:$L$217, MATCH("Customer ID", 'E4 TB Allocation Details'!$A$18:$L$18, 0),FALSE), 'E2 Allocators'!$B$15:$W$361, MATCH('O5 Details by Class &amp; Accounts'!AS$18, 'E2 Allocators'!$B$15:$W$15, 0),FALSE)*$G47)</f>
        <v>0</v>
      </c>
      <c r="AT47" s="1334">
        <f>IF(ISERROR(VLOOKUP(VLOOKUP($A47, 'E4 TB Allocation Details'!$A$18:$L$217, MATCH("Customer ID", 'E4 TB Allocation Details'!$A$18:$L$18, 0),FALSE), 'E2 Allocators'!$B$15:$W$361, MATCH('O5 Details by Class &amp; Accounts'!AT$18, 'E2 Allocators'!$B$15:$W$15, 0),FALSE)*$G47), 0, VLOOKUP(VLOOKUP($A47, 'E4 TB Allocation Details'!$A$18:$L$217, MATCH("Customer ID", 'E4 TB Allocation Details'!$A$18:$L$18, 0),FALSE), 'E2 Allocators'!$B$15:$W$361, MATCH('O5 Details by Class &amp; Accounts'!AT$18, 'E2 Allocators'!$B$15:$W$15, 0),FALSE)*$G47)</f>
        <v>0</v>
      </c>
      <c r="AU47" s="1334">
        <f>IF(ISERROR(VLOOKUP(VLOOKUP($A47, 'E4 TB Allocation Details'!$A$18:$L$217, MATCH("Customer ID", 'E4 TB Allocation Details'!$A$18:$L$18, 0),FALSE), 'E2 Allocators'!$B$15:$W$361, MATCH('O5 Details by Class &amp; Accounts'!AU$18, 'E2 Allocators'!$B$15:$W$15, 0),FALSE)*$G47), 0, VLOOKUP(VLOOKUP($A47, 'E4 TB Allocation Details'!$A$18:$L$217, MATCH("Customer ID", 'E4 TB Allocation Details'!$A$18:$L$18, 0),FALSE), 'E2 Allocators'!$B$15:$W$361, MATCH('O5 Details by Class &amp; Accounts'!AU$18, 'E2 Allocators'!$B$15:$W$15, 0),FALSE)*$G47)</f>
        <v>0</v>
      </c>
      <c r="AV47" s="1334">
        <f>IF(ISERROR(VLOOKUP(VLOOKUP($A47, 'E4 TB Allocation Details'!$A$18:$L$217, MATCH("Customer ID", 'E4 TB Allocation Details'!$A$18:$L$18, 0),FALSE), 'E2 Allocators'!$B$15:$W$361, MATCH('O5 Details by Class &amp; Accounts'!AV$18, 'E2 Allocators'!$B$15:$W$15, 0),FALSE)*$G47), 0, VLOOKUP(VLOOKUP($A47, 'E4 TB Allocation Details'!$A$18:$L$217, MATCH("Customer ID", 'E4 TB Allocation Details'!$A$18:$L$18, 0),FALSE), 'E2 Allocators'!$B$15:$W$361, MATCH('O5 Details by Class &amp; Accounts'!AV$18, 'E2 Allocators'!$B$15:$W$15, 0),FALSE)*$G47)</f>
        <v>0</v>
      </c>
      <c r="AW47" s="1334">
        <f>IF(ISERROR(VLOOKUP(VLOOKUP($A47, 'E4 TB Allocation Details'!$A$18:$L$217, MATCH("Customer ID", 'E4 TB Allocation Details'!$A$18:$L$18, 0),FALSE), 'E2 Allocators'!$B$15:$W$361, MATCH('O5 Details by Class &amp; Accounts'!AW$18, 'E2 Allocators'!$B$15:$W$15, 0),FALSE)*$G47), 0, VLOOKUP(VLOOKUP($A47, 'E4 TB Allocation Details'!$A$18:$L$217, MATCH("Customer ID", 'E4 TB Allocation Details'!$A$18:$L$18, 0),FALSE), 'E2 Allocators'!$B$15:$W$361, MATCH('O5 Details by Class &amp; Accounts'!AW$18, 'E2 Allocators'!$B$15:$W$15, 0),FALSE)*$G47)</f>
        <v>0</v>
      </c>
      <c r="AX47" s="1334">
        <f t="shared" si="2"/>
        <v>3448823.7240000009</v>
      </c>
      <c r="AY47" s="1334">
        <f>IF(ISERROR(VLOOKUP(VLOOKUP($A47, 'E4 TB Allocation Details'!$A$18:$L$217, MATCH("Misc ID", 'E4 TB Allocation Details'!$A$18:$L$18, 0),FALSE), 'E2 Allocators'!$B$15:$W$361, MATCH('O5 Details by Class &amp; Accounts'!AY$18, 'E2 Allocators'!$B$15:$W$15, 0),FALSE)*$E47), 0, VLOOKUP(VLOOKUP($A47, 'E4 TB Allocation Details'!$A$18:$L$217, MATCH("Misc ID", 'E4 TB Allocation Details'!$A$18:$L$18, 0),FALSE), 'E2 Allocators'!$B$15:$W$361, MATCH('O5 Details by Class &amp; Accounts'!AY$18, 'E2 Allocators'!$B$15:$W$15, 0),FALSE)*$E47)</f>
        <v>0</v>
      </c>
      <c r="AZ47" s="1334">
        <f>IF(ISERROR(VLOOKUP(VLOOKUP($A47, 'E4 TB Allocation Details'!$A$18:$L$217, MATCH("Misc ID", 'E4 TB Allocation Details'!$A$18:$L$18, 0),FALSE), 'E2 Allocators'!$B$15:$W$361, MATCH('O5 Details by Class &amp; Accounts'!AZ$18, 'E2 Allocators'!$B$15:$W$15, 0),FALSE)*$E47), 0, VLOOKUP(VLOOKUP($A47, 'E4 TB Allocation Details'!$A$18:$L$217, MATCH("Misc ID", 'E4 TB Allocation Details'!$A$18:$L$18, 0),FALSE), 'E2 Allocators'!$B$15:$W$361, MATCH('O5 Details by Class &amp; Accounts'!AZ$18, 'E2 Allocators'!$B$15:$W$15, 0),FALSE)*$E47)</f>
        <v>0</v>
      </c>
      <c r="BA47" s="1334">
        <f>IF(ISERROR(VLOOKUP(VLOOKUP($A47, 'E4 TB Allocation Details'!$A$18:$L$217, MATCH("Misc ID", 'E4 TB Allocation Details'!$A$18:$L$18, 0),FALSE), 'E2 Allocators'!$B$15:$W$361, MATCH('O5 Details by Class &amp; Accounts'!BA$18, 'E2 Allocators'!$B$15:$W$15, 0),FALSE)*$E47), 0, VLOOKUP(VLOOKUP($A47, 'E4 TB Allocation Details'!$A$18:$L$217, MATCH("Misc ID", 'E4 TB Allocation Details'!$A$18:$L$18, 0),FALSE), 'E2 Allocators'!$B$15:$W$361, MATCH('O5 Details by Class &amp; Accounts'!BA$18, 'E2 Allocators'!$B$15:$W$15, 0),FALSE)*$E47)</f>
        <v>0</v>
      </c>
      <c r="BB47" s="1334">
        <f>IF(ISERROR(VLOOKUP(VLOOKUP($A47, 'E4 TB Allocation Details'!$A$18:$L$217, MATCH("Misc ID", 'E4 TB Allocation Details'!$A$18:$L$18, 0),FALSE), 'E2 Allocators'!$B$15:$W$361, MATCH('O5 Details by Class &amp; Accounts'!BB$18, 'E2 Allocators'!$B$15:$W$15, 0),FALSE)*$E47), 0, VLOOKUP(VLOOKUP($A47, 'E4 TB Allocation Details'!$A$18:$L$217, MATCH("Misc ID", 'E4 TB Allocation Details'!$A$18:$L$18, 0),FALSE), 'E2 Allocators'!$B$15:$W$361, MATCH('O5 Details by Class &amp; Accounts'!BB$18, 'E2 Allocators'!$B$15:$W$15, 0),FALSE)*$E47)</f>
        <v>0</v>
      </c>
      <c r="BC47" s="1334">
        <f>IF(ISERROR(VLOOKUP(VLOOKUP($A47, 'E4 TB Allocation Details'!$A$18:$L$217, MATCH("Misc ID", 'E4 TB Allocation Details'!$A$18:$L$18, 0),FALSE), 'E2 Allocators'!$B$15:$W$361, MATCH('O5 Details by Class &amp; Accounts'!BC$18, 'E2 Allocators'!$B$15:$W$15, 0),FALSE)*$E47), 0, VLOOKUP(VLOOKUP($A47, 'E4 TB Allocation Details'!$A$18:$L$217, MATCH("Misc ID", 'E4 TB Allocation Details'!$A$18:$L$18, 0),FALSE), 'E2 Allocators'!$B$15:$W$361, MATCH('O5 Details by Class &amp; Accounts'!BC$18, 'E2 Allocators'!$B$15:$W$15, 0),FALSE)*$E47)</f>
        <v>0</v>
      </c>
      <c r="BD47" s="1334">
        <f>IF(ISERROR(VLOOKUP(VLOOKUP($A47, 'E4 TB Allocation Details'!$A$18:$L$217, MATCH("Misc ID", 'E4 TB Allocation Details'!$A$18:$L$18, 0),FALSE), 'E2 Allocators'!$B$15:$W$361, MATCH('O5 Details by Class &amp; Accounts'!BD$18, 'E2 Allocators'!$B$15:$W$15, 0),FALSE)*$E47), 0, VLOOKUP(VLOOKUP($A47, 'E4 TB Allocation Details'!$A$18:$L$217, MATCH("Misc ID", 'E4 TB Allocation Details'!$A$18:$L$18, 0),FALSE), 'E2 Allocators'!$B$15:$W$361, MATCH('O5 Details by Class &amp; Accounts'!BD$18, 'E2 Allocators'!$B$15:$W$15, 0),FALSE)*$E47)</f>
        <v>0</v>
      </c>
      <c r="BE47" s="1334">
        <f>IF(ISERROR(VLOOKUP(VLOOKUP($A47, 'E4 TB Allocation Details'!$A$18:$L$217, MATCH("Misc ID", 'E4 TB Allocation Details'!$A$18:$L$18, 0),FALSE), 'E2 Allocators'!$B$15:$W$361, MATCH('O5 Details by Class &amp; Accounts'!BE$18, 'E2 Allocators'!$B$15:$W$15, 0),FALSE)*$E47), 0, VLOOKUP(VLOOKUP($A47, 'E4 TB Allocation Details'!$A$18:$L$217, MATCH("Misc ID", 'E4 TB Allocation Details'!$A$18:$L$18, 0),FALSE), 'E2 Allocators'!$B$15:$W$361, MATCH('O5 Details by Class &amp; Accounts'!BE$18, 'E2 Allocators'!$B$15:$W$15, 0),FALSE)*$E47)</f>
        <v>0</v>
      </c>
      <c r="BF47" s="1334">
        <f>IF(ISERROR(VLOOKUP(VLOOKUP($A47, 'E4 TB Allocation Details'!$A$18:$L$217, MATCH("Misc ID", 'E4 TB Allocation Details'!$A$18:$L$18, 0),FALSE), 'E2 Allocators'!$B$15:$W$361, MATCH('O5 Details by Class &amp; Accounts'!BF$18, 'E2 Allocators'!$B$15:$W$15, 0),FALSE)*$E47), 0, VLOOKUP(VLOOKUP($A47, 'E4 TB Allocation Details'!$A$18:$L$217, MATCH("Misc ID", 'E4 TB Allocation Details'!$A$18:$L$18, 0),FALSE), 'E2 Allocators'!$B$15:$W$361, MATCH('O5 Details by Class &amp; Accounts'!BF$18, 'E2 Allocators'!$B$15:$W$15, 0),FALSE)*$E47)</f>
        <v>0</v>
      </c>
      <c r="BG47" s="1334">
        <f>IF(ISERROR(VLOOKUP(VLOOKUP($A47, 'E4 TB Allocation Details'!$A$18:$L$217, MATCH("Misc ID", 'E4 TB Allocation Details'!$A$18:$L$18, 0),FALSE), 'E2 Allocators'!$B$15:$W$361, MATCH('O5 Details by Class &amp; Accounts'!BG$18, 'E2 Allocators'!$B$15:$W$15, 0),FALSE)*$E47), 0, VLOOKUP(VLOOKUP($A47, 'E4 TB Allocation Details'!$A$18:$L$217, MATCH("Misc ID", 'E4 TB Allocation Details'!$A$18:$L$18, 0),FALSE), 'E2 Allocators'!$B$15:$W$361, MATCH('O5 Details by Class &amp; Accounts'!BG$18, 'E2 Allocators'!$B$15:$W$15, 0),FALSE)*$E47)</f>
        <v>0</v>
      </c>
      <c r="BH47" s="1334">
        <f>IF(ISERROR(VLOOKUP(VLOOKUP($A47, 'E4 TB Allocation Details'!$A$18:$L$217, MATCH("Misc ID", 'E4 TB Allocation Details'!$A$18:$L$18, 0),FALSE), 'E2 Allocators'!$B$15:$W$361, MATCH('O5 Details by Class &amp; Accounts'!BH$18, 'E2 Allocators'!$B$15:$W$15, 0),FALSE)*$E47), 0, VLOOKUP(VLOOKUP($A47, 'E4 TB Allocation Details'!$A$18:$L$217, MATCH("Misc ID", 'E4 TB Allocation Details'!$A$18:$L$18, 0),FALSE), 'E2 Allocators'!$B$15:$W$361, MATCH('O5 Details by Class &amp; Accounts'!BH$18, 'E2 Allocators'!$B$15:$W$15, 0),FALSE)*$E47)</f>
        <v>0</v>
      </c>
      <c r="BI47" s="1334">
        <f>IF(ISERROR(VLOOKUP(VLOOKUP($A47, 'E4 TB Allocation Details'!$A$18:$L$217, MATCH("Misc ID", 'E4 TB Allocation Details'!$A$18:$L$18, 0),FALSE), 'E2 Allocators'!$B$15:$W$361, MATCH('O5 Details by Class &amp; Accounts'!BI$18, 'E2 Allocators'!$B$15:$W$15, 0),FALSE)*$E47), 0, VLOOKUP(VLOOKUP($A47, 'E4 TB Allocation Details'!$A$18:$L$217, MATCH("Misc ID", 'E4 TB Allocation Details'!$A$18:$L$18, 0),FALSE), 'E2 Allocators'!$B$15:$W$361, MATCH('O5 Details by Class &amp; Accounts'!BI$18, 'E2 Allocators'!$B$15:$W$15, 0),FALSE)*$E47)</f>
        <v>0</v>
      </c>
      <c r="BJ47" s="1334">
        <f>IF(ISERROR(VLOOKUP(VLOOKUP($A47, 'E4 TB Allocation Details'!$A$18:$L$217, MATCH("Misc ID", 'E4 TB Allocation Details'!$A$18:$L$18, 0),FALSE), 'E2 Allocators'!$B$15:$W$361, MATCH('O5 Details by Class &amp; Accounts'!BJ$18, 'E2 Allocators'!$B$15:$W$15, 0),FALSE)*$E47), 0, VLOOKUP(VLOOKUP($A47, 'E4 TB Allocation Details'!$A$18:$L$217, MATCH("Misc ID", 'E4 TB Allocation Details'!$A$18:$L$18, 0),FALSE), 'E2 Allocators'!$B$15:$W$361, MATCH('O5 Details by Class &amp; Accounts'!BJ$18, 'E2 Allocators'!$B$15:$W$15, 0),FALSE)*$E47)</f>
        <v>0</v>
      </c>
      <c r="BK47" s="1334">
        <f>IF(ISERROR(VLOOKUP(VLOOKUP($A47, 'E4 TB Allocation Details'!$A$18:$L$217, MATCH("Misc ID", 'E4 TB Allocation Details'!$A$18:$L$18, 0),FALSE), 'E2 Allocators'!$B$15:$W$361, MATCH('O5 Details by Class &amp; Accounts'!BK$18, 'E2 Allocators'!$B$15:$W$15, 0),FALSE)*$E47), 0, VLOOKUP(VLOOKUP($A47, 'E4 TB Allocation Details'!$A$18:$L$217, MATCH("Misc ID", 'E4 TB Allocation Details'!$A$18:$L$18, 0),FALSE), 'E2 Allocators'!$B$15:$W$361, MATCH('O5 Details by Class &amp; Accounts'!BK$18, 'E2 Allocators'!$B$15:$W$15, 0),FALSE)*$E47)</f>
        <v>0</v>
      </c>
      <c r="BL47" s="1334">
        <f>IF(ISERROR(VLOOKUP(VLOOKUP($A47, 'E4 TB Allocation Details'!$A$18:$L$217, MATCH("Misc ID", 'E4 TB Allocation Details'!$A$18:$L$18, 0),FALSE), 'E2 Allocators'!$B$15:$W$361, MATCH('O5 Details by Class &amp; Accounts'!BL$18, 'E2 Allocators'!$B$15:$W$15, 0),FALSE)*$E47), 0, VLOOKUP(VLOOKUP($A47, 'E4 TB Allocation Details'!$A$18:$L$217, MATCH("Misc ID", 'E4 TB Allocation Details'!$A$18:$L$18, 0),FALSE), 'E2 Allocators'!$B$15:$W$361, MATCH('O5 Details by Class &amp; Accounts'!BL$18, 'E2 Allocators'!$B$15:$W$15, 0),FALSE)*$E47)</f>
        <v>0</v>
      </c>
      <c r="BM47" s="1334">
        <f>IF(ISERROR(VLOOKUP(VLOOKUP($A47, 'E4 TB Allocation Details'!$A$18:$L$217, MATCH("Misc ID", 'E4 TB Allocation Details'!$A$18:$L$18, 0),FALSE), 'E2 Allocators'!$B$15:$W$361, MATCH('O5 Details by Class &amp; Accounts'!BM$18, 'E2 Allocators'!$B$15:$W$15, 0),FALSE)*$E47), 0, VLOOKUP(VLOOKUP($A47, 'E4 TB Allocation Details'!$A$18:$L$217, MATCH("Misc ID", 'E4 TB Allocation Details'!$A$18:$L$18, 0),FALSE), 'E2 Allocators'!$B$15:$W$361, MATCH('O5 Details by Class &amp; Accounts'!BM$18, 'E2 Allocators'!$B$15:$W$15, 0),FALSE)*$E47)</f>
        <v>0</v>
      </c>
      <c r="BN47" s="1334">
        <f>IF(ISERROR(VLOOKUP(VLOOKUP($A47, 'E4 TB Allocation Details'!$A$18:$L$217, MATCH("Misc ID", 'E4 TB Allocation Details'!$A$18:$L$18, 0),FALSE), 'E2 Allocators'!$B$15:$W$361, MATCH('O5 Details by Class &amp; Accounts'!BN$18, 'E2 Allocators'!$B$15:$W$15, 0),FALSE)*$E47), 0, VLOOKUP(VLOOKUP($A47, 'E4 TB Allocation Details'!$A$18:$L$217, MATCH("Misc ID", 'E4 TB Allocation Details'!$A$18:$L$18, 0),FALSE), 'E2 Allocators'!$B$15:$W$361, MATCH('O5 Details by Class &amp; Accounts'!BN$18, 'E2 Allocators'!$B$15:$W$15, 0),FALSE)*$E47)</f>
        <v>0</v>
      </c>
      <c r="BO47" s="1334">
        <f>IF(ISERROR(VLOOKUP(VLOOKUP($A47, 'E4 TB Allocation Details'!$A$18:$L$217, MATCH("Misc ID", 'E4 TB Allocation Details'!$A$18:$L$18, 0),FALSE), 'E2 Allocators'!$B$15:$W$361, MATCH('O5 Details by Class &amp; Accounts'!BO$18, 'E2 Allocators'!$B$15:$W$15, 0),FALSE)*$E47), 0, VLOOKUP(VLOOKUP($A47, 'E4 TB Allocation Details'!$A$18:$L$217, MATCH("Misc ID", 'E4 TB Allocation Details'!$A$18:$L$18, 0),FALSE), 'E2 Allocators'!$B$15:$W$361, MATCH('O5 Details by Class &amp; Accounts'!BO$18, 'E2 Allocators'!$B$15:$W$15, 0),FALSE)*$E47)</f>
        <v>0</v>
      </c>
      <c r="BP47" s="1334">
        <f>IF(ISERROR(VLOOKUP(VLOOKUP($A47, 'E4 TB Allocation Details'!$A$18:$L$217, MATCH("Misc ID", 'E4 TB Allocation Details'!$A$18:$L$18, 0),FALSE), 'E2 Allocators'!$B$15:$W$361, MATCH('O5 Details by Class &amp; Accounts'!BP$18, 'E2 Allocators'!$B$15:$W$15, 0),FALSE)*$E47), 0, VLOOKUP(VLOOKUP($A47, 'E4 TB Allocation Details'!$A$18:$L$217, MATCH("Misc ID", 'E4 TB Allocation Details'!$A$18:$L$18, 0),FALSE), 'E2 Allocators'!$B$15:$W$361, MATCH('O5 Details by Class &amp; Accounts'!BP$18, 'E2 Allocators'!$B$15:$W$15, 0),FALSE)*$E47)</f>
        <v>0</v>
      </c>
      <c r="BQ47" s="1334">
        <f>IF(ISERROR(VLOOKUP(VLOOKUP($A47, 'E4 TB Allocation Details'!$A$18:$L$217, MATCH("Misc ID", 'E4 TB Allocation Details'!$A$18:$L$18, 0),FALSE), 'E2 Allocators'!$B$15:$W$361, MATCH('O5 Details by Class &amp; Accounts'!BQ$18, 'E2 Allocators'!$B$15:$W$15, 0),FALSE)*$E47), 0, VLOOKUP(VLOOKUP($A47, 'E4 TB Allocation Details'!$A$18:$L$217, MATCH("Misc ID", 'E4 TB Allocation Details'!$A$18:$L$18, 0),FALSE), 'E2 Allocators'!$B$15:$W$361, MATCH('O5 Details by Class &amp; Accounts'!BQ$18, 'E2 Allocators'!$B$15:$W$15, 0),FALSE)*$E47)</f>
        <v>0</v>
      </c>
      <c r="BR47" s="1334">
        <f>IF(ISERROR(VLOOKUP(VLOOKUP($A47, 'E4 TB Allocation Details'!$A$18:$L$217, MATCH("Misc ID", 'E4 TB Allocation Details'!$A$18:$L$18, 0),FALSE), 'E2 Allocators'!$B$15:$W$361, MATCH('O5 Details by Class &amp; Accounts'!BR$18, 'E2 Allocators'!$B$15:$W$15, 0),FALSE)*$E47), 0, VLOOKUP(VLOOKUP($A47, 'E4 TB Allocation Details'!$A$18:$L$217, MATCH("Misc ID", 'E4 TB Allocation Details'!$A$18:$L$18, 0),FALSE), 'E2 Allocators'!$B$15:$W$361, MATCH('O5 Details by Class &amp; Accounts'!BR$18, 'E2 Allocators'!$B$15:$W$15, 0),FALSE)*$E47)</f>
        <v>0</v>
      </c>
      <c r="BS47" s="1334">
        <f t="shared" si="3"/>
        <v>0</v>
      </c>
      <c r="BT47" s="1334">
        <f>IF(ISERROR(VLOOKUP(VLOOKUP($A47, 'E4 TB Allocation Details'!$A$18:$L$217, MATCH("A &amp; G ID", 'E4 TB Allocation Details'!$A$18:$L$18, 0),FALSE), 'E2 Allocators'!$B$15:$W$361, MATCH('O5 Details by Class &amp; Accounts'!BT$18, 'E2 Allocators'!$B$15:$W$15, 0),FALSE)*$E47), 0, VLOOKUP(VLOOKUP($A47, 'E4 TB Allocation Details'!$A$18:$L$217, MATCH("A &amp; G ID", 'E4 TB Allocation Details'!$A$18:$L$18, 0),FALSE), 'E2 Allocators'!$B$15:$W$361, MATCH('O5 Details by Class &amp; Accounts'!BT$18, 'E2 Allocators'!$B$15:$W$15, 0),FALSE)*$E47)</f>
        <v>0</v>
      </c>
      <c r="BU47" s="1334">
        <f>IF(ISERROR(VLOOKUP(VLOOKUP($A47, 'E4 TB Allocation Details'!$A$18:$L$217, MATCH("A &amp; G ID", 'E4 TB Allocation Details'!$A$18:$L$18, 0),FALSE), 'E2 Allocators'!$B$15:$W$361, MATCH('O5 Details by Class &amp; Accounts'!BU$18, 'E2 Allocators'!$B$15:$W$15, 0),FALSE)*$E47), 0, VLOOKUP(VLOOKUP($A47, 'E4 TB Allocation Details'!$A$18:$L$217, MATCH("A &amp; G ID", 'E4 TB Allocation Details'!$A$18:$L$18, 0),FALSE), 'E2 Allocators'!$B$15:$W$361, MATCH('O5 Details by Class &amp; Accounts'!BU$18, 'E2 Allocators'!$B$15:$W$15, 0),FALSE)*$E47)</f>
        <v>0</v>
      </c>
      <c r="BV47" s="1334">
        <f>IF(ISERROR(VLOOKUP(VLOOKUP($A47, 'E4 TB Allocation Details'!$A$18:$L$217, MATCH("A &amp; G ID", 'E4 TB Allocation Details'!$A$18:$L$18, 0),FALSE), 'E2 Allocators'!$B$15:$W$361, MATCH('O5 Details by Class &amp; Accounts'!BV$18, 'E2 Allocators'!$B$15:$W$15, 0),FALSE)*$E47), 0, VLOOKUP(VLOOKUP($A47, 'E4 TB Allocation Details'!$A$18:$L$217, MATCH("A &amp; G ID", 'E4 TB Allocation Details'!$A$18:$L$18, 0),FALSE), 'E2 Allocators'!$B$15:$W$361, MATCH('O5 Details by Class &amp; Accounts'!BV$18, 'E2 Allocators'!$B$15:$W$15, 0),FALSE)*$E47)</f>
        <v>0</v>
      </c>
      <c r="BW47" s="1334">
        <f>IF(ISERROR(VLOOKUP(VLOOKUP($A47, 'E4 TB Allocation Details'!$A$18:$L$217, MATCH("A &amp; G ID", 'E4 TB Allocation Details'!$A$18:$L$18, 0),FALSE), 'E2 Allocators'!$B$15:$W$361, MATCH('O5 Details by Class &amp; Accounts'!BW$18, 'E2 Allocators'!$B$15:$W$15, 0),FALSE)*$E47), 0, VLOOKUP(VLOOKUP($A47, 'E4 TB Allocation Details'!$A$18:$L$217, MATCH("A &amp; G ID", 'E4 TB Allocation Details'!$A$18:$L$18, 0),FALSE), 'E2 Allocators'!$B$15:$W$361, MATCH('O5 Details by Class &amp; Accounts'!BW$18, 'E2 Allocators'!$B$15:$W$15, 0),FALSE)*$E47)</f>
        <v>0</v>
      </c>
      <c r="BX47" s="1334">
        <f>IF(ISERROR(VLOOKUP(VLOOKUP($A47, 'E4 TB Allocation Details'!$A$18:$L$217, MATCH("A &amp; G ID", 'E4 TB Allocation Details'!$A$18:$L$18, 0),FALSE), 'E2 Allocators'!$B$15:$W$361, MATCH('O5 Details by Class &amp; Accounts'!BX$18, 'E2 Allocators'!$B$15:$W$15, 0),FALSE)*$E47), 0, VLOOKUP(VLOOKUP($A47, 'E4 TB Allocation Details'!$A$18:$L$217, MATCH("A &amp; G ID", 'E4 TB Allocation Details'!$A$18:$L$18, 0),FALSE), 'E2 Allocators'!$B$15:$W$361, MATCH('O5 Details by Class &amp; Accounts'!BX$18, 'E2 Allocators'!$B$15:$W$15, 0),FALSE)*$E47)</f>
        <v>0</v>
      </c>
      <c r="BY47" s="1334">
        <f>IF(ISERROR(VLOOKUP(VLOOKUP($A47, 'E4 TB Allocation Details'!$A$18:$L$217, MATCH("A &amp; G ID", 'E4 TB Allocation Details'!$A$18:$L$18, 0),FALSE), 'E2 Allocators'!$B$15:$W$361, MATCH('O5 Details by Class &amp; Accounts'!BY$18, 'E2 Allocators'!$B$15:$W$15, 0),FALSE)*$E47), 0, VLOOKUP(VLOOKUP($A47, 'E4 TB Allocation Details'!$A$18:$L$217, MATCH("A &amp; G ID", 'E4 TB Allocation Details'!$A$18:$L$18, 0),FALSE), 'E2 Allocators'!$B$15:$W$361, MATCH('O5 Details by Class &amp; Accounts'!BY$18, 'E2 Allocators'!$B$15:$W$15, 0),FALSE)*$E47)</f>
        <v>0</v>
      </c>
      <c r="BZ47" s="1334">
        <f>IF(ISERROR(VLOOKUP(VLOOKUP($A47, 'E4 TB Allocation Details'!$A$18:$L$217, MATCH("A &amp; G ID", 'E4 TB Allocation Details'!$A$18:$L$18, 0),FALSE), 'E2 Allocators'!$B$15:$W$361, MATCH('O5 Details by Class &amp; Accounts'!BZ$18, 'E2 Allocators'!$B$15:$W$15, 0),FALSE)*$E47), 0, VLOOKUP(VLOOKUP($A47, 'E4 TB Allocation Details'!$A$18:$L$217, MATCH("A &amp; G ID", 'E4 TB Allocation Details'!$A$18:$L$18, 0),FALSE), 'E2 Allocators'!$B$15:$W$361, MATCH('O5 Details by Class &amp; Accounts'!BZ$18, 'E2 Allocators'!$B$15:$W$15, 0),FALSE)*$E47)</f>
        <v>0</v>
      </c>
      <c r="CA47" s="1334">
        <f>IF(ISERROR(VLOOKUP(VLOOKUP($A47, 'E4 TB Allocation Details'!$A$18:$L$217, MATCH("A &amp; G ID", 'E4 TB Allocation Details'!$A$18:$L$18, 0),FALSE), 'E2 Allocators'!$B$15:$W$361, MATCH('O5 Details by Class &amp; Accounts'!CA$18, 'E2 Allocators'!$B$15:$W$15, 0),FALSE)*$E47), 0, VLOOKUP(VLOOKUP($A47, 'E4 TB Allocation Details'!$A$18:$L$217, MATCH("A &amp; G ID", 'E4 TB Allocation Details'!$A$18:$L$18, 0),FALSE), 'E2 Allocators'!$B$15:$W$361, MATCH('O5 Details by Class &amp; Accounts'!CA$18, 'E2 Allocators'!$B$15:$W$15, 0),FALSE)*$E47)</f>
        <v>0</v>
      </c>
      <c r="CB47" s="1334">
        <f>IF(ISERROR(VLOOKUP(VLOOKUP($A47, 'E4 TB Allocation Details'!$A$18:$L$217, MATCH("A &amp; G ID", 'E4 TB Allocation Details'!$A$18:$L$18, 0),FALSE), 'E2 Allocators'!$B$15:$W$361, MATCH('O5 Details by Class &amp; Accounts'!CB$18, 'E2 Allocators'!$B$15:$W$15, 0),FALSE)*$E47), 0, VLOOKUP(VLOOKUP($A47, 'E4 TB Allocation Details'!$A$18:$L$217, MATCH("A &amp; G ID", 'E4 TB Allocation Details'!$A$18:$L$18, 0),FALSE), 'E2 Allocators'!$B$15:$W$361, MATCH('O5 Details by Class &amp; Accounts'!CB$18, 'E2 Allocators'!$B$15:$W$15, 0),FALSE)*$E47)</f>
        <v>0</v>
      </c>
      <c r="CC47" s="1334">
        <f>IF(ISERROR(VLOOKUP(VLOOKUP($A47, 'E4 TB Allocation Details'!$A$18:$L$217, MATCH("A &amp; G ID", 'E4 TB Allocation Details'!$A$18:$L$18, 0),FALSE), 'E2 Allocators'!$B$15:$W$361, MATCH('O5 Details by Class &amp; Accounts'!CC$18, 'E2 Allocators'!$B$15:$W$15, 0),FALSE)*$E47), 0, VLOOKUP(VLOOKUP($A47, 'E4 TB Allocation Details'!$A$18:$L$217, MATCH("A &amp; G ID", 'E4 TB Allocation Details'!$A$18:$L$18, 0),FALSE), 'E2 Allocators'!$B$15:$W$361, MATCH('O5 Details by Class &amp; Accounts'!CC$18, 'E2 Allocators'!$B$15:$W$15, 0),FALSE)*$E47)</f>
        <v>0</v>
      </c>
      <c r="CD47" s="1334">
        <f>IF(ISERROR(VLOOKUP(VLOOKUP($A47, 'E4 TB Allocation Details'!$A$18:$L$217, MATCH("A &amp; G ID", 'E4 TB Allocation Details'!$A$18:$L$18, 0),FALSE), 'E2 Allocators'!$B$15:$W$361, MATCH('O5 Details by Class &amp; Accounts'!CD$18, 'E2 Allocators'!$B$15:$W$15, 0),FALSE)*$E47), 0, VLOOKUP(VLOOKUP($A47, 'E4 TB Allocation Details'!$A$18:$L$217, MATCH("A &amp; G ID", 'E4 TB Allocation Details'!$A$18:$L$18, 0),FALSE), 'E2 Allocators'!$B$15:$W$361, MATCH('O5 Details by Class &amp; Accounts'!CD$18, 'E2 Allocators'!$B$15:$W$15, 0),FALSE)*$E47)</f>
        <v>0</v>
      </c>
      <c r="CE47" s="1334">
        <f>IF(ISERROR(VLOOKUP(VLOOKUP($A47, 'E4 TB Allocation Details'!$A$18:$L$217, MATCH("A &amp; G ID", 'E4 TB Allocation Details'!$A$18:$L$18, 0),FALSE), 'E2 Allocators'!$B$15:$W$361, MATCH('O5 Details by Class &amp; Accounts'!CE$18, 'E2 Allocators'!$B$15:$W$15, 0),FALSE)*$E47), 0, VLOOKUP(VLOOKUP($A47, 'E4 TB Allocation Details'!$A$18:$L$217, MATCH("A &amp; G ID", 'E4 TB Allocation Details'!$A$18:$L$18, 0),FALSE), 'E2 Allocators'!$B$15:$W$361, MATCH('O5 Details by Class &amp; Accounts'!CE$18, 'E2 Allocators'!$B$15:$W$15, 0),FALSE)*$E47)</f>
        <v>0</v>
      </c>
      <c r="CF47" s="1334">
        <f>IF(ISERROR(VLOOKUP(VLOOKUP($A47, 'E4 TB Allocation Details'!$A$18:$L$217, MATCH("A &amp; G ID", 'E4 TB Allocation Details'!$A$18:$L$18, 0),FALSE), 'E2 Allocators'!$B$15:$W$361, MATCH('O5 Details by Class &amp; Accounts'!CF$18, 'E2 Allocators'!$B$15:$W$15, 0),FALSE)*$E47), 0, VLOOKUP(VLOOKUP($A47, 'E4 TB Allocation Details'!$A$18:$L$217, MATCH("A &amp; G ID", 'E4 TB Allocation Details'!$A$18:$L$18, 0),FALSE), 'E2 Allocators'!$B$15:$W$361, MATCH('O5 Details by Class &amp; Accounts'!CF$18, 'E2 Allocators'!$B$15:$W$15, 0),FALSE)*$E47)</f>
        <v>0</v>
      </c>
      <c r="CG47" s="1334">
        <f>IF(ISERROR(VLOOKUP(VLOOKUP($A47, 'E4 TB Allocation Details'!$A$18:$L$217, MATCH("A &amp; G ID", 'E4 TB Allocation Details'!$A$18:$L$18, 0),FALSE), 'E2 Allocators'!$B$15:$W$361, MATCH('O5 Details by Class &amp; Accounts'!CG$18, 'E2 Allocators'!$B$15:$W$15, 0),FALSE)*$E47), 0, VLOOKUP(VLOOKUP($A47, 'E4 TB Allocation Details'!$A$18:$L$217, MATCH("A &amp; G ID", 'E4 TB Allocation Details'!$A$18:$L$18, 0),FALSE), 'E2 Allocators'!$B$15:$W$361, MATCH('O5 Details by Class &amp; Accounts'!CG$18, 'E2 Allocators'!$B$15:$W$15, 0),FALSE)*$E47)</f>
        <v>0</v>
      </c>
      <c r="CH47" s="1334">
        <f>IF(ISERROR(VLOOKUP(VLOOKUP($A47, 'E4 TB Allocation Details'!$A$18:$L$217, MATCH("A &amp; G ID", 'E4 TB Allocation Details'!$A$18:$L$18, 0),FALSE), 'E2 Allocators'!$B$15:$W$361, MATCH('O5 Details by Class &amp; Accounts'!CH$18, 'E2 Allocators'!$B$15:$W$15, 0),FALSE)*$E47), 0, VLOOKUP(VLOOKUP($A47, 'E4 TB Allocation Details'!$A$18:$L$217, MATCH("A &amp; G ID", 'E4 TB Allocation Details'!$A$18:$L$18, 0),FALSE), 'E2 Allocators'!$B$15:$W$361, MATCH('O5 Details by Class &amp; Accounts'!CH$18, 'E2 Allocators'!$B$15:$W$15, 0),FALSE)*$E47)</f>
        <v>0</v>
      </c>
      <c r="CI47" s="1334">
        <f>IF(ISERROR(VLOOKUP(VLOOKUP($A47, 'E4 TB Allocation Details'!$A$18:$L$217, MATCH("A &amp; G ID", 'E4 TB Allocation Details'!$A$18:$L$18, 0),FALSE), 'E2 Allocators'!$B$15:$W$361, MATCH('O5 Details by Class &amp; Accounts'!CI$18, 'E2 Allocators'!$B$15:$W$15, 0),FALSE)*$E47), 0, VLOOKUP(VLOOKUP($A47, 'E4 TB Allocation Details'!$A$18:$L$217, MATCH("A &amp; G ID", 'E4 TB Allocation Details'!$A$18:$L$18, 0),FALSE), 'E2 Allocators'!$B$15:$W$361, MATCH('O5 Details by Class &amp; Accounts'!CI$18, 'E2 Allocators'!$B$15:$W$15, 0),FALSE)*$E47)</f>
        <v>0</v>
      </c>
      <c r="CJ47" s="1334">
        <f>IF(ISERROR(VLOOKUP(VLOOKUP($A47, 'E4 TB Allocation Details'!$A$18:$L$217, MATCH("A &amp; G ID", 'E4 TB Allocation Details'!$A$18:$L$18, 0),FALSE), 'E2 Allocators'!$B$15:$W$361, MATCH('O5 Details by Class &amp; Accounts'!CJ$18, 'E2 Allocators'!$B$15:$W$15, 0),FALSE)*$E47), 0, VLOOKUP(VLOOKUP($A47, 'E4 TB Allocation Details'!$A$18:$L$217, MATCH("A &amp; G ID", 'E4 TB Allocation Details'!$A$18:$L$18, 0),FALSE), 'E2 Allocators'!$B$15:$W$361, MATCH('O5 Details by Class &amp; Accounts'!CJ$18, 'E2 Allocators'!$B$15:$W$15, 0),FALSE)*$E47)</f>
        <v>0</v>
      </c>
      <c r="CK47" s="1334">
        <f>IF(ISERROR(VLOOKUP(VLOOKUP($A47, 'E4 TB Allocation Details'!$A$18:$L$217, MATCH("A &amp; G ID", 'E4 TB Allocation Details'!$A$18:$L$18, 0),FALSE), 'E2 Allocators'!$B$15:$W$361, MATCH('O5 Details by Class &amp; Accounts'!CK$18, 'E2 Allocators'!$B$15:$W$15, 0),FALSE)*$E47), 0, VLOOKUP(VLOOKUP($A47, 'E4 TB Allocation Details'!$A$18:$L$217, MATCH("A &amp; G ID", 'E4 TB Allocation Details'!$A$18:$L$18, 0),FALSE), 'E2 Allocators'!$B$15:$W$361, MATCH('O5 Details by Class &amp; Accounts'!CK$18, 'E2 Allocators'!$B$15:$W$15, 0),FALSE)*$E47)</f>
        <v>0</v>
      </c>
      <c r="CL47" s="1334">
        <f>IF(ISERROR(VLOOKUP(VLOOKUP($A47, 'E4 TB Allocation Details'!$A$18:$L$217, MATCH("A &amp; G ID", 'E4 TB Allocation Details'!$A$18:$L$18, 0),FALSE), 'E2 Allocators'!$B$15:$W$361, MATCH('O5 Details by Class &amp; Accounts'!CL$18, 'E2 Allocators'!$B$15:$W$15, 0),FALSE)*$E47), 0, VLOOKUP(VLOOKUP($A47, 'E4 TB Allocation Details'!$A$18:$L$217, MATCH("A &amp; G ID", 'E4 TB Allocation Details'!$A$18:$L$18, 0),FALSE), 'E2 Allocators'!$B$15:$W$361, MATCH('O5 Details by Class &amp; Accounts'!CL$18, 'E2 Allocators'!$B$15:$W$15, 0),FALSE)*$E47)</f>
        <v>0</v>
      </c>
      <c r="CM47" s="1334">
        <f>IF(ISERROR(VLOOKUP(VLOOKUP($A47, 'E4 TB Allocation Details'!$A$18:$L$217, MATCH("A &amp; G ID", 'E4 TB Allocation Details'!$A$18:$L$18, 0),FALSE), 'E2 Allocators'!$B$15:$W$361, MATCH('O5 Details by Class &amp; Accounts'!CM$18, 'E2 Allocators'!$B$15:$W$15, 0),FALSE)*$E47), 0, VLOOKUP(VLOOKUP($A47, 'E4 TB Allocation Details'!$A$18:$L$217, MATCH("A &amp; G ID", 'E4 TB Allocation Details'!$A$18:$L$18, 0),FALSE), 'E2 Allocators'!$B$15:$W$361, MATCH('O5 Details by Class &amp; Accounts'!CM$18, 'E2 Allocators'!$B$15:$W$15, 0),FALSE)*$E47)</f>
        <v>0</v>
      </c>
      <c r="CN47" s="1334">
        <f t="shared" si="5"/>
        <v>0</v>
      </c>
      <c r="CO47" s="1670">
        <f t="shared" si="4"/>
        <v>-1.3969838619232178E-9</v>
      </c>
      <c r="CQ47" s="1926" t="s">
        <v>745</v>
      </c>
    </row>
    <row r="48" spans="1:95" s="64" customFormat="1" ht="25.5" x14ac:dyDescent="0.2">
      <c r="A48" s="1100" t="s">
        <v>876</v>
      </c>
      <c r="B48" s="1101" t="s">
        <v>398</v>
      </c>
      <c r="C48" s="1667">
        <f>IF(ISERROR(VLOOKUP($A48,'I3 TB Data'!$A$20:$H$465,MATCH('O5 Details by Class &amp; Accounts'!$C$18, 'I3 TB Data'!$A$20:$H$20,0),0)), 0, VLOOKUP($A48,'I3 TB Data'!$A$20:$H$465,MATCH('O5 Details by Class &amp; Accounts'!$C$18,'I3 TB Data'!$A$20:$H$20,0),0))</f>
        <v>0</v>
      </c>
      <c r="D48" s="1668">
        <f>'I4 BO ASSETS'!E45</f>
        <v>1288353.69</v>
      </c>
      <c r="E48" s="1667">
        <f t="shared" si="6"/>
        <v>1288353.69</v>
      </c>
      <c r="F48" s="1669">
        <f>IF(ISERROR(VLOOKUP($A48, 'E1 Categorization'!A33:E123, MATCH("Customer Component", 'E1 Categorization'!$A$33:$E$33,0), 0)), 0, IF(VLOOKUP($A48, 'E1 Categorization'!A33:E123, MATCH("Customer Component", 'E1 Categorization'!$A$33:$E$33,0), 0)=0, 'O5 Details by Class &amp; Accounts'!$E48, IF(AND(VLOOKUP($A48, 'E1 Categorization'!A33:E123, MATCH("Customer Component", 'E1 Categorization'!$A$33:$E$33,0), 0) &gt;0, VLOOKUP($A48, 'E1 Categorization'!A33:E123, MATCH("Customer Component", 'E1 Categorization'!$A$33:$E$33,0), 0)&lt;1), 'O5 Details by Class &amp; Accounts'!$E48*(1-VLOOKUP($A48, 'E1 Categorization'!A33:E123, MATCH("Customer Component", 'E1 Categorization'!$A$33:$E$33,0), 0)), 0)))</f>
        <v>773012.21399999992</v>
      </c>
      <c r="G48" s="1669">
        <f>IF(ISERROR(VLOOKUP($A48, 'E1 Categorization'!A33:E123, MATCH("Customer Component", 'E1 Categorization'!$A$33:$E$33,0), 0)),0, IF(VLOOKUP($A48, 'E1 Categorization'!A33:E123, MATCH("Customer Component", 'E1 Categorization'!$A$33:$E$33,0), 0)=0, 0, IF(AND(VLOOKUP($A48, 'E1 Categorization'!A33:E123, MATCH("Customer Component", 'E1 Categorization'!$A$33:$E$33,0), 0) &gt;0, VLOOKUP($A48, 'E1 Categorization'!A33:E123, MATCH("Customer Component", 'E1 Categorization'!$A$33:$E$33,0), 0)&lt;1), 'O5 Details by Class &amp; Accounts'!$E48*(VLOOKUP($A48, 'E1 Categorization'!A33:E123, MATCH("Customer Component", 'E1 Categorization'!$A$33:$E$33,0), 0)), 'O5 Details by Class &amp; Accounts'!$E48)))</f>
        <v>515341.47600000002</v>
      </c>
      <c r="H48" s="1334">
        <f t="shared" si="0"/>
        <v>1288353.69</v>
      </c>
      <c r="I48" s="1334">
        <f>IF(ISERROR(VLOOKUP(VLOOKUP($A48, 'E4 TB Allocation Details'!$A$18:$L$217, MATCH("Demand ID", 'E4 TB Allocation Details'!$A$18:$L$18, 0),FALSE), 'E2 Allocators'!$B$15:$W$361, MATCH('O5 Details by Class &amp; Accounts'!I$18, 'E2 Allocators'!$B$15:$W$15, 0),FALSE)*$F48), 0, VLOOKUP(VLOOKUP($A48, 'E4 TB Allocation Details'!$A$18:$L$217, MATCH("Demand ID", 'E4 TB Allocation Details'!$A$18:$L$18, 0),FALSE), 'E2 Allocators'!$B$15:$W$361, MATCH('O5 Details by Class &amp; Accounts'!I$18, 'E2 Allocators'!$B$15:$W$15, 0),FALSE)*$F48)</f>
        <v>378691.06320970476</v>
      </c>
      <c r="J48" s="1334">
        <f>IF(ISERROR(VLOOKUP(VLOOKUP($A48, 'E4 TB Allocation Details'!$A$18:$L$217, MATCH("Demand ID", 'E4 TB Allocation Details'!$A$18:$L$18, 0),FALSE), 'E2 Allocators'!$B$15:$W$361, MATCH('O5 Details by Class &amp; Accounts'!J$18, 'E2 Allocators'!$B$15:$W$15, 0),FALSE)*$F48), 0, VLOOKUP(VLOOKUP($A48, 'E4 TB Allocation Details'!$A$18:$L$217, MATCH("Demand ID", 'E4 TB Allocation Details'!$A$18:$L$18, 0),FALSE), 'E2 Allocators'!$B$15:$W$361, MATCH('O5 Details by Class &amp; Accounts'!J$18, 'E2 Allocators'!$B$15:$W$15, 0),FALSE)*$F48)</f>
        <v>130653.07086478145</v>
      </c>
      <c r="K48" s="1334">
        <f>IF(ISERROR(VLOOKUP(VLOOKUP($A48, 'E4 TB Allocation Details'!$A$18:$L$217, MATCH("Demand ID", 'E4 TB Allocation Details'!$A$18:$L$18, 0),FALSE), 'E2 Allocators'!$B$15:$W$361, MATCH('O5 Details by Class &amp; Accounts'!K$18, 'E2 Allocators'!$B$15:$W$15, 0),FALSE)*$F48), 0, VLOOKUP(VLOOKUP($A48, 'E4 TB Allocation Details'!$A$18:$L$217, MATCH("Demand ID", 'E4 TB Allocation Details'!$A$18:$L$18, 0),FALSE), 'E2 Allocators'!$B$15:$W$361, MATCH('O5 Details by Class &amp; Accounts'!K$18, 'E2 Allocators'!$B$15:$W$15, 0),FALSE)*$F48)</f>
        <v>247481.48903513726</v>
      </c>
      <c r="L48" s="1334">
        <f>IF(ISERROR(VLOOKUP(VLOOKUP($A48, 'E4 TB Allocation Details'!$A$18:$L$217, MATCH("Demand ID", 'E4 TB Allocation Details'!$A$18:$L$18, 0),FALSE), 'E2 Allocators'!$B$15:$W$361, MATCH('O5 Details by Class &amp; Accounts'!L$18, 'E2 Allocators'!$B$15:$W$15, 0),FALSE)*$F48), 0, VLOOKUP(VLOOKUP($A48, 'E4 TB Allocation Details'!$A$18:$L$217, MATCH("Demand ID", 'E4 TB Allocation Details'!$A$18:$L$18, 0),FALSE), 'E2 Allocators'!$B$15:$W$361, MATCH('O5 Details by Class &amp; Accounts'!L$18, 'E2 Allocators'!$B$15:$W$15, 0),FALSE)*$F48)</f>
        <v>0</v>
      </c>
      <c r="M48" s="1334">
        <f>IF(ISERROR(VLOOKUP(VLOOKUP($A48, 'E4 TB Allocation Details'!$A$18:$L$217, MATCH("Demand ID", 'E4 TB Allocation Details'!$A$18:$L$18, 0),FALSE), 'E2 Allocators'!$B$15:$W$361, MATCH('O5 Details by Class &amp; Accounts'!M$18, 'E2 Allocators'!$B$15:$W$15, 0),FALSE)*$F48), 0, VLOOKUP(VLOOKUP($A48, 'E4 TB Allocation Details'!$A$18:$L$217, MATCH("Demand ID", 'E4 TB Allocation Details'!$A$18:$L$18, 0),FALSE), 'E2 Allocators'!$B$15:$W$361, MATCH('O5 Details by Class &amp; Accounts'!M$18, 'E2 Allocators'!$B$15:$W$15, 0),FALSE)*$F48)</f>
        <v>14495.276462242909</v>
      </c>
      <c r="N48" s="1334">
        <f>IF(ISERROR(VLOOKUP(VLOOKUP($A48, 'E4 TB Allocation Details'!$A$18:$L$217, MATCH("Demand ID", 'E4 TB Allocation Details'!$A$18:$L$18, 0),FALSE), 'E2 Allocators'!$B$15:$W$361, MATCH('O5 Details by Class &amp; Accounts'!N$18, 'E2 Allocators'!$B$15:$W$15, 0),FALSE)*$F48), 0, VLOOKUP(VLOOKUP($A48, 'E4 TB Allocation Details'!$A$18:$L$217, MATCH("Demand ID", 'E4 TB Allocation Details'!$A$18:$L$18, 0),FALSE), 'E2 Allocators'!$B$15:$W$361, MATCH('O5 Details by Class &amp; Accounts'!N$18, 'E2 Allocators'!$B$15:$W$15, 0),FALSE)*$F48)</f>
        <v>0</v>
      </c>
      <c r="O48" s="1334">
        <f>IF(ISERROR(VLOOKUP(VLOOKUP($A48, 'E4 TB Allocation Details'!$A$18:$L$217, MATCH("Demand ID", 'E4 TB Allocation Details'!$A$18:$L$18, 0),FALSE), 'E2 Allocators'!$B$15:$W$361, MATCH('O5 Details by Class &amp; Accounts'!O$18, 'E2 Allocators'!$B$15:$W$15, 0),FALSE)*$F48), 0, VLOOKUP(VLOOKUP($A48, 'E4 TB Allocation Details'!$A$18:$L$217, MATCH("Demand ID", 'E4 TB Allocation Details'!$A$18:$L$18, 0),FALSE), 'E2 Allocators'!$B$15:$W$361, MATCH('O5 Details by Class &amp; Accounts'!O$18, 'E2 Allocators'!$B$15:$W$15, 0),FALSE)*$F48)</f>
        <v>0</v>
      </c>
      <c r="P48" s="1334">
        <f>IF(ISERROR(VLOOKUP(VLOOKUP($A48, 'E4 TB Allocation Details'!$A$18:$L$217, MATCH("Demand ID", 'E4 TB Allocation Details'!$A$18:$L$18, 0),FALSE), 'E2 Allocators'!$B$15:$W$361, MATCH('O5 Details by Class &amp; Accounts'!P$18, 'E2 Allocators'!$B$15:$W$15, 0),FALSE)*$F48), 0, VLOOKUP(VLOOKUP($A48, 'E4 TB Allocation Details'!$A$18:$L$217, MATCH("Demand ID", 'E4 TB Allocation Details'!$A$18:$L$18, 0),FALSE), 'E2 Allocators'!$B$15:$W$361, MATCH('O5 Details by Class &amp; Accounts'!P$18, 'E2 Allocators'!$B$15:$W$15, 0),FALSE)*$F48)</f>
        <v>147.70678047386312</v>
      </c>
      <c r="Q48" s="1334">
        <f>IF(ISERROR(VLOOKUP(VLOOKUP($A48, 'E4 TB Allocation Details'!$A$18:$L$217, MATCH("Demand ID", 'E4 TB Allocation Details'!$A$18:$L$18, 0),FALSE), 'E2 Allocators'!$B$15:$W$361, MATCH('O5 Details by Class &amp; Accounts'!Q$18, 'E2 Allocators'!$B$15:$W$15, 0),FALSE)*$F48), 0, VLOOKUP(VLOOKUP($A48, 'E4 TB Allocation Details'!$A$18:$L$217, MATCH("Demand ID", 'E4 TB Allocation Details'!$A$18:$L$18, 0),FALSE), 'E2 Allocators'!$B$15:$W$361, MATCH('O5 Details by Class &amp; Accounts'!Q$18, 'E2 Allocators'!$B$15:$W$15, 0),FALSE)*$F48)</f>
        <v>1543.6076476597957</v>
      </c>
      <c r="R48" s="1334">
        <f>IF(ISERROR(VLOOKUP(VLOOKUP($A48, 'E4 TB Allocation Details'!$A$18:$L$217, MATCH("Demand ID", 'E4 TB Allocation Details'!$A$18:$L$18, 0),FALSE), 'E2 Allocators'!$B$15:$W$361, MATCH('O5 Details by Class &amp; Accounts'!R$18, 'E2 Allocators'!$B$15:$W$15, 0),FALSE)*$F48), 0, VLOOKUP(VLOOKUP($A48, 'E4 TB Allocation Details'!$A$18:$L$217, MATCH("Demand ID", 'E4 TB Allocation Details'!$A$18:$L$18, 0),FALSE), 'E2 Allocators'!$B$15:$W$361, MATCH('O5 Details by Class &amp; Accounts'!R$18, 'E2 Allocators'!$B$15:$W$15, 0),FALSE)*$F48)</f>
        <v>0</v>
      </c>
      <c r="S48" s="1334">
        <f>IF(ISERROR(VLOOKUP(VLOOKUP($A48, 'E4 TB Allocation Details'!$A$18:$L$217, MATCH("Demand ID", 'E4 TB Allocation Details'!$A$18:$L$18, 0),FALSE), 'E2 Allocators'!$B$15:$W$361, MATCH('O5 Details by Class &amp; Accounts'!S$18, 'E2 Allocators'!$B$15:$W$15, 0),FALSE)*$F48), 0, VLOOKUP(VLOOKUP($A48, 'E4 TB Allocation Details'!$A$18:$L$217, MATCH("Demand ID", 'E4 TB Allocation Details'!$A$18:$L$18, 0),FALSE), 'E2 Allocators'!$B$15:$W$361, MATCH('O5 Details by Class &amp; Accounts'!S$18, 'E2 Allocators'!$B$15:$W$15, 0),FALSE)*$F48)</f>
        <v>0</v>
      </c>
      <c r="T48" s="1334">
        <f>IF(ISERROR(VLOOKUP(VLOOKUP($A48, 'E4 TB Allocation Details'!$A$18:$L$217, MATCH("Demand ID", 'E4 TB Allocation Details'!$A$18:$L$18, 0),FALSE), 'E2 Allocators'!$B$15:$W$361, MATCH('O5 Details by Class &amp; Accounts'!T$18, 'E2 Allocators'!$B$15:$W$15, 0),FALSE)*$F48), 0, VLOOKUP(VLOOKUP($A48, 'E4 TB Allocation Details'!$A$18:$L$217, MATCH("Demand ID", 'E4 TB Allocation Details'!$A$18:$L$18, 0),FALSE), 'E2 Allocators'!$B$15:$W$361, MATCH('O5 Details by Class &amp; Accounts'!T$18, 'E2 Allocators'!$B$15:$W$15, 0),FALSE)*$F48)</f>
        <v>0</v>
      </c>
      <c r="U48" s="1334">
        <f>IF(ISERROR(VLOOKUP(VLOOKUP($A48, 'E4 TB Allocation Details'!$A$18:$L$217, MATCH("Demand ID", 'E4 TB Allocation Details'!$A$18:$L$18, 0),FALSE), 'E2 Allocators'!$B$15:$W$361, MATCH('O5 Details by Class &amp; Accounts'!U$18, 'E2 Allocators'!$B$15:$W$15, 0),FALSE)*$F48), 0, VLOOKUP(VLOOKUP($A48, 'E4 TB Allocation Details'!$A$18:$L$217, MATCH("Demand ID", 'E4 TB Allocation Details'!$A$18:$L$18, 0),FALSE), 'E2 Allocators'!$B$15:$W$361, MATCH('O5 Details by Class &amp; Accounts'!U$18, 'E2 Allocators'!$B$15:$W$15, 0),FALSE)*$F48)</f>
        <v>0</v>
      </c>
      <c r="V48" s="1334">
        <f>IF(ISERROR(VLOOKUP(VLOOKUP($A48, 'E4 TB Allocation Details'!$A$18:$L$217, MATCH("Demand ID", 'E4 TB Allocation Details'!$A$18:$L$18, 0),FALSE), 'E2 Allocators'!$B$15:$W$361, MATCH('O5 Details by Class &amp; Accounts'!V$18, 'E2 Allocators'!$B$15:$W$15, 0),FALSE)*$F48), 0, VLOOKUP(VLOOKUP($A48, 'E4 TB Allocation Details'!$A$18:$L$217, MATCH("Demand ID", 'E4 TB Allocation Details'!$A$18:$L$18, 0),FALSE), 'E2 Allocators'!$B$15:$W$361, MATCH('O5 Details by Class &amp; Accounts'!V$18, 'E2 Allocators'!$B$15:$W$15, 0),FALSE)*$F48)</f>
        <v>0</v>
      </c>
      <c r="W48" s="1334">
        <f>IF(ISERROR(VLOOKUP(VLOOKUP($A48, 'E4 TB Allocation Details'!$A$18:$L$217, MATCH("Demand ID", 'E4 TB Allocation Details'!$A$18:$L$18, 0),FALSE), 'E2 Allocators'!$B$15:$W$361, MATCH('O5 Details by Class &amp; Accounts'!W$18, 'E2 Allocators'!$B$15:$W$15, 0),FALSE)*$F48), 0, VLOOKUP(VLOOKUP($A48, 'E4 TB Allocation Details'!$A$18:$L$217, MATCH("Demand ID", 'E4 TB Allocation Details'!$A$18:$L$18, 0),FALSE), 'E2 Allocators'!$B$15:$W$361, MATCH('O5 Details by Class &amp; Accounts'!W$18, 'E2 Allocators'!$B$15:$W$15, 0),FALSE)*$F48)</f>
        <v>0</v>
      </c>
      <c r="X48" s="1334">
        <f>IF(ISERROR(VLOOKUP(VLOOKUP($A48, 'E4 TB Allocation Details'!$A$18:$L$217, MATCH("Demand ID", 'E4 TB Allocation Details'!$A$18:$L$18, 0),FALSE), 'E2 Allocators'!$B$15:$W$361, MATCH('O5 Details by Class &amp; Accounts'!X$18, 'E2 Allocators'!$B$15:$W$15, 0),FALSE)*$F48), 0, VLOOKUP(VLOOKUP($A48, 'E4 TB Allocation Details'!$A$18:$L$217, MATCH("Demand ID", 'E4 TB Allocation Details'!$A$18:$L$18, 0),FALSE), 'E2 Allocators'!$B$15:$W$361, MATCH('O5 Details by Class &amp; Accounts'!X$18, 'E2 Allocators'!$B$15:$W$15, 0),FALSE)*$F48)</f>
        <v>0</v>
      </c>
      <c r="Y48" s="1334">
        <f>IF(ISERROR(VLOOKUP(VLOOKUP($A48, 'E4 TB Allocation Details'!$A$18:$L$217, MATCH("Demand ID", 'E4 TB Allocation Details'!$A$18:$L$18, 0),FALSE), 'E2 Allocators'!$B$15:$W$361, MATCH('O5 Details by Class &amp; Accounts'!Y$18, 'E2 Allocators'!$B$15:$W$15, 0),FALSE)*$F48), 0, VLOOKUP(VLOOKUP($A48, 'E4 TB Allocation Details'!$A$18:$L$217, MATCH("Demand ID", 'E4 TB Allocation Details'!$A$18:$L$18, 0),FALSE), 'E2 Allocators'!$B$15:$W$361, MATCH('O5 Details by Class &amp; Accounts'!Y$18, 'E2 Allocators'!$B$15:$W$15, 0),FALSE)*$F48)</f>
        <v>0</v>
      </c>
      <c r="Z48" s="1334">
        <f>IF(ISERROR(VLOOKUP(VLOOKUP($A48, 'E4 TB Allocation Details'!$A$18:$L$217, MATCH("Demand ID", 'E4 TB Allocation Details'!$A$18:$L$18, 0),FALSE), 'E2 Allocators'!$B$15:$W$361, MATCH('O5 Details by Class &amp; Accounts'!Z$18, 'E2 Allocators'!$B$15:$W$15, 0),FALSE)*$F48), 0, VLOOKUP(VLOOKUP($A48, 'E4 TB Allocation Details'!$A$18:$L$217, MATCH("Demand ID", 'E4 TB Allocation Details'!$A$18:$L$18, 0),FALSE), 'E2 Allocators'!$B$15:$W$361, MATCH('O5 Details by Class &amp; Accounts'!Z$18, 'E2 Allocators'!$B$15:$W$15, 0),FALSE)*$F48)</f>
        <v>0</v>
      </c>
      <c r="AA48" s="1334">
        <f>IF(ISERROR(VLOOKUP(VLOOKUP($A48, 'E4 TB Allocation Details'!$A$18:$L$217, MATCH("Demand ID", 'E4 TB Allocation Details'!$A$18:$L$18, 0),FALSE), 'E2 Allocators'!$B$15:$W$361, MATCH('O5 Details by Class &amp; Accounts'!AA$18, 'E2 Allocators'!$B$15:$W$15, 0),FALSE)*$F48), 0, VLOOKUP(VLOOKUP($A48, 'E4 TB Allocation Details'!$A$18:$L$217, MATCH("Demand ID", 'E4 TB Allocation Details'!$A$18:$L$18, 0),FALSE), 'E2 Allocators'!$B$15:$W$361, MATCH('O5 Details by Class &amp; Accounts'!AA$18, 'E2 Allocators'!$B$15:$W$15, 0),FALSE)*$F48)</f>
        <v>0</v>
      </c>
      <c r="AB48" s="1334">
        <f>IF(ISERROR(VLOOKUP(VLOOKUP($A48, 'E4 TB Allocation Details'!$A$18:$L$217, MATCH("Demand ID", 'E4 TB Allocation Details'!$A$18:$L$18, 0),FALSE), 'E2 Allocators'!$B$15:$W$361, MATCH('O5 Details by Class &amp; Accounts'!AB$18, 'E2 Allocators'!$B$15:$W$15, 0),FALSE)*$F48), 0, VLOOKUP(VLOOKUP($A48, 'E4 TB Allocation Details'!$A$18:$L$217, MATCH("Demand ID", 'E4 TB Allocation Details'!$A$18:$L$18, 0),FALSE), 'E2 Allocators'!$B$15:$W$361, MATCH('O5 Details by Class &amp; Accounts'!AB$18, 'E2 Allocators'!$B$15:$W$15, 0),FALSE)*$F48)</f>
        <v>0</v>
      </c>
      <c r="AC48" s="1334">
        <f t="shared" si="1"/>
        <v>773012.21400000004</v>
      </c>
      <c r="AD48" s="1334">
        <f>IF(ISERROR(VLOOKUP(VLOOKUP($A48, 'E4 TB Allocation Details'!$A$18:$L$217, MATCH("Customer ID", 'E4 TB Allocation Details'!$A$18:$L$18, 0),FALSE), 'E2 Allocators'!$B$15:$W$361, MATCH('O5 Details by Class &amp; Accounts'!AD$18, 'E2 Allocators'!$B$15:$W$15, 0),FALSE)*$G48), 0, VLOOKUP(VLOOKUP($A48, 'E4 TB Allocation Details'!$A$18:$L$217, MATCH("Customer ID", 'E4 TB Allocation Details'!$A$18:$L$18, 0),FALSE), 'E2 Allocators'!$B$15:$W$361, MATCH('O5 Details by Class &amp; Accounts'!AD$18, 'E2 Allocators'!$B$15:$W$15, 0),FALSE)*$G48)</f>
        <v>376137.21636155422</v>
      </c>
      <c r="AE48" s="1334">
        <f>IF(ISERROR(VLOOKUP(VLOOKUP($A48, 'E4 TB Allocation Details'!$A$18:$L$217, MATCH("Customer ID", 'E4 TB Allocation Details'!$A$18:$L$18, 0),FALSE), 'E2 Allocators'!$B$15:$W$361, MATCH('O5 Details by Class &amp; Accounts'!AE$18, 'E2 Allocators'!$B$15:$W$15, 0),FALSE)*$G48), 0, VLOOKUP(VLOOKUP($A48, 'E4 TB Allocation Details'!$A$18:$L$217, MATCH("Customer ID", 'E4 TB Allocation Details'!$A$18:$L$18, 0),FALSE), 'E2 Allocators'!$B$15:$W$361, MATCH('O5 Details by Class &amp; Accounts'!AE$18, 'E2 Allocators'!$B$15:$W$15, 0),FALSE)*$G48)</f>
        <v>41498.981843762784</v>
      </c>
      <c r="AF48" s="1334">
        <f>IF(ISERROR(VLOOKUP(VLOOKUP($A48, 'E4 TB Allocation Details'!$A$18:$L$217, MATCH("Customer ID", 'E4 TB Allocation Details'!$A$18:$L$18, 0),FALSE), 'E2 Allocators'!$B$15:$W$361, MATCH('O5 Details by Class &amp; Accounts'!AF$18, 'E2 Allocators'!$B$15:$W$15, 0),FALSE)*$G48), 0, VLOOKUP(VLOOKUP($A48, 'E4 TB Allocation Details'!$A$18:$L$217, MATCH("Customer ID", 'E4 TB Allocation Details'!$A$18:$L$18, 0),FALSE), 'E2 Allocators'!$B$15:$W$361, MATCH('O5 Details by Class &amp; Accounts'!AF$18, 'E2 Allocators'!$B$15:$W$15, 0),FALSE)*$G48)</f>
        <v>4941.4701856850716</v>
      </c>
      <c r="AG48" s="1334">
        <f>IF(ISERROR(VLOOKUP(VLOOKUP($A48, 'E4 TB Allocation Details'!$A$18:$L$217, MATCH("Customer ID", 'E4 TB Allocation Details'!$A$18:$L$18, 0),FALSE), 'E2 Allocators'!$B$15:$W$361, MATCH('O5 Details by Class &amp; Accounts'!AG$18, 'E2 Allocators'!$B$15:$W$15, 0),FALSE)*$G48), 0, VLOOKUP(VLOOKUP($A48, 'E4 TB Allocation Details'!$A$18:$L$217, MATCH("Customer ID", 'E4 TB Allocation Details'!$A$18:$L$18, 0),FALSE), 'E2 Allocators'!$B$15:$W$361, MATCH('O5 Details by Class &amp; Accounts'!AG$18, 'E2 Allocators'!$B$15:$W$15, 0),FALSE)*$G48)</f>
        <v>0</v>
      </c>
      <c r="AH48" s="1334">
        <f>IF(ISERROR(VLOOKUP(VLOOKUP($A48, 'E4 TB Allocation Details'!$A$18:$L$217, MATCH("Customer ID", 'E4 TB Allocation Details'!$A$18:$L$18, 0),FALSE), 'E2 Allocators'!$B$15:$W$361, MATCH('O5 Details by Class &amp; Accounts'!AH$18, 'E2 Allocators'!$B$15:$W$15, 0),FALSE)*$G48), 0, VLOOKUP(VLOOKUP($A48, 'E4 TB Allocation Details'!$A$18:$L$217, MATCH("Customer ID", 'E4 TB Allocation Details'!$A$18:$L$18, 0),FALSE), 'E2 Allocators'!$B$15:$W$361, MATCH('O5 Details by Class &amp; Accounts'!AH$18, 'E2 Allocators'!$B$15:$W$15, 0),FALSE)*$G48)</f>
        <v>0</v>
      </c>
      <c r="AI48" s="1334">
        <f>IF(ISERROR(VLOOKUP(VLOOKUP($A48, 'E4 TB Allocation Details'!$A$18:$L$217, MATCH("Customer ID", 'E4 TB Allocation Details'!$A$18:$L$18, 0),FALSE), 'E2 Allocators'!$B$15:$W$361, MATCH('O5 Details by Class &amp; Accounts'!AI$18, 'E2 Allocators'!$B$15:$W$15, 0),FALSE)*$G48), 0, VLOOKUP(VLOOKUP($A48, 'E4 TB Allocation Details'!$A$18:$L$217, MATCH("Customer ID", 'E4 TB Allocation Details'!$A$18:$L$18, 0),FALSE), 'E2 Allocators'!$B$15:$W$361, MATCH('O5 Details by Class &amp; Accounts'!AI$18, 'E2 Allocators'!$B$15:$W$15, 0),FALSE)*$G48)</f>
        <v>0</v>
      </c>
      <c r="AJ48" s="1334">
        <f>IF(ISERROR(VLOOKUP(VLOOKUP($A48, 'E4 TB Allocation Details'!$A$18:$L$217, MATCH("Customer ID", 'E4 TB Allocation Details'!$A$18:$L$18, 0),FALSE), 'E2 Allocators'!$B$15:$W$361, MATCH('O5 Details by Class &amp; Accounts'!AJ$18, 'E2 Allocators'!$B$15:$W$15, 0),FALSE)*$G48), 0, VLOOKUP(VLOOKUP($A48, 'E4 TB Allocation Details'!$A$18:$L$217, MATCH("Customer ID", 'E4 TB Allocation Details'!$A$18:$L$18, 0),FALSE), 'E2 Allocators'!$B$15:$W$361, MATCH('O5 Details by Class &amp; Accounts'!AJ$18, 'E2 Allocators'!$B$15:$W$15, 0),FALSE)*$G48)</f>
        <v>84508.507891206536</v>
      </c>
      <c r="AK48" s="1334">
        <f>IF(ISERROR(VLOOKUP(VLOOKUP($A48, 'E4 TB Allocation Details'!$A$18:$L$217, MATCH("Customer ID", 'E4 TB Allocation Details'!$A$18:$L$18, 0),FALSE), 'E2 Allocators'!$B$15:$W$361, MATCH('O5 Details by Class &amp; Accounts'!AK$18, 'E2 Allocators'!$B$15:$W$15, 0),FALSE)*$G48), 0, VLOOKUP(VLOOKUP($A48, 'E4 TB Allocation Details'!$A$18:$L$217, MATCH("Customer ID", 'E4 TB Allocation Details'!$A$18:$L$18, 0),FALSE), 'E2 Allocators'!$B$15:$W$361, MATCH('O5 Details by Class &amp; Accounts'!AK$18, 'E2 Allocators'!$B$15:$W$15, 0),FALSE)*$G48)</f>
        <v>5210.7920204498978</v>
      </c>
      <c r="AL48" s="1334">
        <f>IF(ISERROR(VLOOKUP(VLOOKUP($A48, 'E4 TB Allocation Details'!$A$18:$L$217, MATCH("Customer ID", 'E4 TB Allocation Details'!$A$18:$L$18, 0),FALSE), 'E2 Allocators'!$B$15:$W$361, MATCH('O5 Details by Class &amp; Accounts'!AL$18, 'E2 Allocators'!$B$15:$W$15, 0),FALSE)*$G48), 0, VLOOKUP(VLOOKUP($A48, 'E4 TB Allocation Details'!$A$18:$L$217, MATCH("Customer ID", 'E4 TB Allocation Details'!$A$18:$L$18, 0),FALSE), 'E2 Allocators'!$B$15:$W$361, MATCH('O5 Details by Class &amp; Accounts'!AL$18, 'E2 Allocators'!$B$15:$W$15, 0),FALSE)*$G48)</f>
        <v>3044.5076973415134</v>
      </c>
      <c r="AM48" s="1334">
        <f>IF(ISERROR(VLOOKUP(VLOOKUP($A48, 'E4 TB Allocation Details'!$A$18:$L$217, MATCH("Customer ID", 'E4 TB Allocation Details'!$A$18:$L$18, 0),FALSE), 'E2 Allocators'!$B$15:$W$361, MATCH('O5 Details by Class &amp; Accounts'!AM$18, 'E2 Allocators'!$B$15:$W$15, 0),FALSE)*$G48), 0, VLOOKUP(VLOOKUP($A48, 'E4 TB Allocation Details'!$A$18:$L$217, MATCH("Customer ID", 'E4 TB Allocation Details'!$A$18:$L$18, 0),FALSE), 'E2 Allocators'!$B$15:$W$361, MATCH('O5 Details by Class &amp; Accounts'!AM$18, 'E2 Allocators'!$B$15:$W$15, 0),FALSE)*$G48)</f>
        <v>0</v>
      </c>
      <c r="AN48" s="1334">
        <f>IF(ISERROR(VLOOKUP(VLOOKUP($A48, 'E4 TB Allocation Details'!$A$18:$L$217, MATCH("Customer ID", 'E4 TB Allocation Details'!$A$18:$L$18, 0),FALSE), 'E2 Allocators'!$B$15:$W$361, MATCH('O5 Details by Class &amp; Accounts'!AN$18, 'E2 Allocators'!$B$15:$W$15, 0),FALSE)*$G48), 0, VLOOKUP(VLOOKUP($A48, 'E4 TB Allocation Details'!$A$18:$L$217, MATCH("Customer ID", 'E4 TB Allocation Details'!$A$18:$L$18, 0),FALSE), 'E2 Allocators'!$B$15:$W$361, MATCH('O5 Details by Class &amp; Accounts'!AN$18, 'E2 Allocators'!$B$15:$W$15, 0),FALSE)*$G48)</f>
        <v>0</v>
      </c>
      <c r="AO48" s="1334">
        <f>IF(ISERROR(VLOOKUP(VLOOKUP($A48, 'E4 TB Allocation Details'!$A$18:$L$217, MATCH("Customer ID", 'E4 TB Allocation Details'!$A$18:$L$18, 0),FALSE), 'E2 Allocators'!$B$15:$W$361, MATCH('O5 Details by Class &amp; Accounts'!AO$18, 'E2 Allocators'!$B$15:$W$15, 0),FALSE)*$G48), 0, VLOOKUP(VLOOKUP($A48, 'E4 TB Allocation Details'!$A$18:$L$217, MATCH("Customer ID", 'E4 TB Allocation Details'!$A$18:$L$18, 0),FALSE), 'E2 Allocators'!$B$15:$W$361, MATCH('O5 Details by Class &amp; Accounts'!AO$18, 'E2 Allocators'!$B$15:$W$15, 0),FALSE)*$G48)</f>
        <v>0</v>
      </c>
      <c r="AP48" s="1334">
        <f>IF(ISERROR(VLOOKUP(VLOOKUP($A48, 'E4 TB Allocation Details'!$A$18:$L$217, MATCH("Customer ID", 'E4 TB Allocation Details'!$A$18:$L$18, 0),FALSE), 'E2 Allocators'!$B$15:$W$361, MATCH('O5 Details by Class &amp; Accounts'!AP$18, 'E2 Allocators'!$B$15:$W$15, 0),FALSE)*$G48), 0, VLOOKUP(VLOOKUP($A48, 'E4 TB Allocation Details'!$A$18:$L$217, MATCH("Customer ID", 'E4 TB Allocation Details'!$A$18:$L$18, 0),FALSE), 'E2 Allocators'!$B$15:$W$361, MATCH('O5 Details by Class &amp; Accounts'!AP$18, 'E2 Allocators'!$B$15:$W$15, 0),FALSE)*$G48)</f>
        <v>0</v>
      </c>
      <c r="AQ48" s="1334">
        <f>IF(ISERROR(VLOOKUP(VLOOKUP($A48, 'E4 TB Allocation Details'!$A$18:$L$217, MATCH("Customer ID", 'E4 TB Allocation Details'!$A$18:$L$18, 0),FALSE), 'E2 Allocators'!$B$15:$W$361, MATCH('O5 Details by Class &amp; Accounts'!AQ$18, 'E2 Allocators'!$B$15:$W$15, 0),FALSE)*$G48), 0, VLOOKUP(VLOOKUP($A48, 'E4 TB Allocation Details'!$A$18:$L$217, MATCH("Customer ID", 'E4 TB Allocation Details'!$A$18:$L$18, 0),FALSE), 'E2 Allocators'!$B$15:$W$361, MATCH('O5 Details by Class &amp; Accounts'!AQ$18, 'E2 Allocators'!$B$15:$W$15, 0),FALSE)*$G48)</f>
        <v>0</v>
      </c>
      <c r="AR48" s="1334">
        <f>IF(ISERROR(VLOOKUP(VLOOKUP($A48, 'E4 TB Allocation Details'!$A$18:$L$217, MATCH("Customer ID", 'E4 TB Allocation Details'!$A$18:$L$18, 0),FALSE), 'E2 Allocators'!$B$15:$W$361, MATCH('O5 Details by Class &amp; Accounts'!AR$18, 'E2 Allocators'!$B$15:$W$15, 0),FALSE)*$G48), 0, VLOOKUP(VLOOKUP($A48, 'E4 TB Allocation Details'!$A$18:$L$217, MATCH("Customer ID", 'E4 TB Allocation Details'!$A$18:$L$18, 0),FALSE), 'E2 Allocators'!$B$15:$W$361, MATCH('O5 Details by Class &amp; Accounts'!AR$18, 'E2 Allocators'!$B$15:$W$15, 0),FALSE)*$G48)</f>
        <v>0</v>
      </c>
      <c r="AS48" s="1334">
        <f>IF(ISERROR(VLOOKUP(VLOOKUP($A48, 'E4 TB Allocation Details'!$A$18:$L$217, MATCH("Customer ID", 'E4 TB Allocation Details'!$A$18:$L$18, 0),FALSE), 'E2 Allocators'!$B$15:$W$361, MATCH('O5 Details by Class &amp; Accounts'!AS$18, 'E2 Allocators'!$B$15:$W$15, 0),FALSE)*$G48), 0, VLOOKUP(VLOOKUP($A48, 'E4 TB Allocation Details'!$A$18:$L$217, MATCH("Customer ID", 'E4 TB Allocation Details'!$A$18:$L$18, 0),FALSE), 'E2 Allocators'!$B$15:$W$361, MATCH('O5 Details by Class &amp; Accounts'!AS$18, 'E2 Allocators'!$B$15:$W$15, 0),FALSE)*$G48)</f>
        <v>0</v>
      </c>
      <c r="AT48" s="1334">
        <f>IF(ISERROR(VLOOKUP(VLOOKUP($A48, 'E4 TB Allocation Details'!$A$18:$L$217, MATCH("Customer ID", 'E4 TB Allocation Details'!$A$18:$L$18, 0),FALSE), 'E2 Allocators'!$B$15:$W$361, MATCH('O5 Details by Class &amp; Accounts'!AT$18, 'E2 Allocators'!$B$15:$W$15, 0),FALSE)*$G48), 0, VLOOKUP(VLOOKUP($A48, 'E4 TB Allocation Details'!$A$18:$L$217, MATCH("Customer ID", 'E4 TB Allocation Details'!$A$18:$L$18, 0),FALSE), 'E2 Allocators'!$B$15:$W$361, MATCH('O5 Details by Class &amp; Accounts'!AT$18, 'E2 Allocators'!$B$15:$W$15, 0),FALSE)*$G48)</f>
        <v>0</v>
      </c>
      <c r="AU48" s="1334">
        <f>IF(ISERROR(VLOOKUP(VLOOKUP($A48, 'E4 TB Allocation Details'!$A$18:$L$217, MATCH("Customer ID", 'E4 TB Allocation Details'!$A$18:$L$18, 0),FALSE), 'E2 Allocators'!$B$15:$W$361, MATCH('O5 Details by Class &amp; Accounts'!AU$18, 'E2 Allocators'!$B$15:$W$15, 0),FALSE)*$G48), 0, VLOOKUP(VLOOKUP($A48, 'E4 TB Allocation Details'!$A$18:$L$217, MATCH("Customer ID", 'E4 TB Allocation Details'!$A$18:$L$18, 0),FALSE), 'E2 Allocators'!$B$15:$W$361, MATCH('O5 Details by Class &amp; Accounts'!AU$18, 'E2 Allocators'!$B$15:$W$15, 0),FALSE)*$G48)</f>
        <v>0</v>
      </c>
      <c r="AV48" s="1334">
        <f>IF(ISERROR(VLOOKUP(VLOOKUP($A48, 'E4 TB Allocation Details'!$A$18:$L$217, MATCH("Customer ID", 'E4 TB Allocation Details'!$A$18:$L$18, 0),FALSE), 'E2 Allocators'!$B$15:$W$361, MATCH('O5 Details by Class &amp; Accounts'!AV$18, 'E2 Allocators'!$B$15:$W$15, 0),FALSE)*$G48), 0, VLOOKUP(VLOOKUP($A48, 'E4 TB Allocation Details'!$A$18:$L$217, MATCH("Customer ID", 'E4 TB Allocation Details'!$A$18:$L$18, 0),FALSE), 'E2 Allocators'!$B$15:$W$361, MATCH('O5 Details by Class &amp; Accounts'!AV$18, 'E2 Allocators'!$B$15:$W$15, 0),FALSE)*$G48)</f>
        <v>0</v>
      </c>
      <c r="AW48" s="1334">
        <f>IF(ISERROR(VLOOKUP(VLOOKUP($A48, 'E4 TB Allocation Details'!$A$18:$L$217, MATCH("Customer ID", 'E4 TB Allocation Details'!$A$18:$L$18, 0),FALSE), 'E2 Allocators'!$B$15:$W$361, MATCH('O5 Details by Class &amp; Accounts'!AW$18, 'E2 Allocators'!$B$15:$W$15, 0),FALSE)*$G48), 0, VLOOKUP(VLOOKUP($A48, 'E4 TB Allocation Details'!$A$18:$L$217, MATCH("Customer ID", 'E4 TB Allocation Details'!$A$18:$L$18, 0),FALSE), 'E2 Allocators'!$B$15:$W$361, MATCH('O5 Details by Class &amp; Accounts'!AW$18, 'E2 Allocators'!$B$15:$W$15, 0),FALSE)*$G48)</f>
        <v>0</v>
      </c>
      <c r="AX48" s="1334">
        <f t="shared" si="2"/>
        <v>515341.47600000002</v>
      </c>
      <c r="AY48" s="1334">
        <f>IF(ISERROR(VLOOKUP(VLOOKUP($A48, 'E4 TB Allocation Details'!$A$18:$L$217, MATCH("Misc ID", 'E4 TB Allocation Details'!$A$18:$L$18, 0),FALSE), 'E2 Allocators'!$B$15:$W$361, MATCH('O5 Details by Class &amp; Accounts'!AY$18, 'E2 Allocators'!$B$15:$W$15, 0),FALSE)*$E48), 0, VLOOKUP(VLOOKUP($A48, 'E4 TB Allocation Details'!$A$18:$L$217, MATCH("Misc ID", 'E4 TB Allocation Details'!$A$18:$L$18, 0),FALSE), 'E2 Allocators'!$B$15:$W$361, MATCH('O5 Details by Class &amp; Accounts'!AY$18, 'E2 Allocators'!$B$15:$W$15, 0),FALSE)*$E48)</f>
        <v>0</v>
      </c>
      <c r="AZ48" s="1334">
        <f>IF(ISERROR(VLOOKUP(VLOOKUP($A48, 'E4 TB Allocation Details'!$A$18:$L$217, MATCH("Misc ID", 'E4 TB Allocation Details'!$A$18:$L$18, 0),FALSE), 'E2 Allocators'!$B$15:$W$361, MATCH('O5 Details by Class &amp; Accounts'!AZ$18, 'E2 Allocators'!$B$15:$W$15, 0),FALSE)*$E48), 0, VLOOKUP(VLOOKUP($A48, 'E4 TB Allocation Details'!$A$18:$L$217, MATCH("Misc ID", 'E4 TB Allocation Details'!$A$18:$L$18, 0),FALSE), 'E2 Allocators'!$B$15:$W$361, MATCH('O5 Details by Class &amp; Accounts'!AZ$18, 'E2 Allocators'!$B$15:$W$15, 0),FALSE)*$E48)</f>
        <v>0</v>
      </c>
      <c r="BA48" s="1334">
        <f>IF(ISERROR(VLOOKUP(VLOOKUP($A48, 'E4 TB Allocation Details'!$A$18:$L$217, MATCH("Misc ID", 'E4 TB Allocation Details'!$A$18:$L$18, 0),FALSE), 'E2 Allocators'!$B$15:$W$361, MATCH('O5 Details by Class &amp; Accounts'!BA$18, 'E2 Allocators'!$B$15:$W$15, 0),FALSE)*$E48), 0, VLOOKUP(VLOOKUP($A48, 'E4 TB Allocation Details'!$A$18:$L$217, MATCH("Misc ID", 'E4 TB Allocation Details'!$A$18:$L$18, 0),FALSE), 'E2 Allocators'!$B$15:$W$361, MATCH('O5 Details by Class &amp; Accounts'!BA$18, 'E2 Allocators'!$B$15:$W$15, 0),FALSE)*$E48)</f>
        <v>0</v>
      </c>
      <c r="BB48" s="1334">
        <f>IF(ISERROR(VLOOKUP(VLOOKUP($A48, 'E4 TB Allocation Details'!$A$18:$L$217, MATCH("Misc ID", 'E4 TB Allocation Details'!$A$18:$L$18, 0),FALSE), 'E2 Allocators'!$B$15:$W$361, MATCH('O5 Details by Class &amp; Accounts'!BB$18, 'E2 Allocators'!$B$15:$W$15, 0),FALSE)*$E48), 0, VLOOKUP(VLOOKUP($A48, 'E4 TB Allocation Details'!$A$18:$L$217, MATCH("Misc ID", 'E4 TB Allocation Details'!$A$18:$L$18, 0),FALSE), 'E2 Allocators'!$B$15:$W$361, MATCH('O5 Details by Class &amp; Accounts'!BB$18, 'E2 Allocators'!$B$15:$W$15, 0),FALSE)*$E48)</f>
        <v>0</v>
      </c>
      <c r="BC48" s="1334">
        <f>IF(ISERROR(VLOOKUP(VLOOKUP($A48, 'E4 TB Allocation Details'!$A$18:$L$217, MATCH("Misc ID", 'E4 TB Allocation Details'!$A$18:$L$18, 0),FALSE), 'E2 Allocators'!$B$15:$W$361, MATCH('O5 Details by Class &amp; Accounts'!BC$18, 'E2 Allocators'!$B$15:$W$15, 0),FALSE)*$E48), 0, VLOOKUP(VLOOKUP($A48, 'E4 TB Allocation Details'!$A$18:$L$217, MATCH("Misc ID", 'E4 TB Allocation Details'!$A$18:$L$18, 0),FALSE), 'E2 Allocators'!$B$15:$W$361, MATCH('O5 Details by Class &amp; Accounts'!BC$18, 'E2 Allocators'!$B$15:$W$15, 0),FALSE)*$E48)</f>
        <v>0</v>
      </c>
      <c r="BD48" s="1334">
        <f>IF(ISERROR(VLOOKUP(VLOOKUP($A48, 'E4 TB Allocation Details'!$A$18:$L$217, MATCH("Misc ID", 'E4 TB Allocation Details'!$A$18:$L$18, 0),FALSE), 'E2 Allocators'!$B$15:$W$361, MATCH('O5 Details by Class &amp; Accounts'!BD$18, 'E2 Allocators'!$B$15:$W$15, 0),FALSE)*$E48), 0, VLOOKUP(VLOOKUP($A48, 'E4 TB Allocation Details'!$A$18:$L$217, MATCH("Misc ID", 'E4 TB Allocation Details'!$A$18:$L$18, 0),FALSE), 'E2 Allocators'!$B$15:$W$361, MATCH('O5 Details by Class &amp; Accounts'!BD$18, 'E2 Allocators'!$B$15:$W$15, 0),FALSE)*$E48)</f>
        <v>0</v>
      </c>
      <c r="BE48" s="1334">
        <f>IF(ISERROR(VLOOKUP(VLOOKUP($A48, 'E4 TB Allocation Details'!$A$18:$L$217, MATCH("Misc ID", 'E4 TB Allocation Details'!$A$18:$L$18, 0),FALSE), 'E2 Allocators'!$B$15:$W$361, MATCH('O5 Details by Class &amp; Accounts'!BE$18, 'E2 Allocators'!$B$15:$W$15, 0),FALSE)*$E48), 0, VLOOKUP(VLOOKUP($A48, 'E4 TB Allocation Details'!$A$18:$L$217, MATCH("Misc ID", 'E4 TB Allocation Details'!$A$18:$L$18, 0),FALSE), 'E2 Allocators'!$B$15:$W$361, MATCH('O5 Details by Class &amp; Accounts'!BE$18, 'E2 Allocators'!$B$15:$W$15, 0),FALSE)*$E48)</f>
        <v>0</v>
      </c>
      <c r="BF48" s="1334">
        <f>IF(ISERROR(VLOOKUP(VLOOKUP($A48, 'E4 TB Allocation Details'!$A$18:$L$217, MATCH("Misc ID", 'E4 TB Allocation Details'!$A$18:$L$18, 0),FALSE), 'E2 Allocators'!$B$15:$W$361, MATCH('O5 Details by Class &amp; Accounts'!BF$18, 'E2 Allocators'!$B$15:$W$15, 0),FALSE)*$E48), 0, VLOOKUP(VLOOKUP($A48, 'E4 TB Allocation Details'!$A$18:$L$217, MATCH("Misc ID", 'E4 TB Allocation Details'!$A$18:$L$18, 0),FALSE), 'E2 Allocators'!$B$15:$W$361, MATCH('O5 Details by Class &amp; Accounts'!BF$18, 'E2 Allocators'!$B$15:$W$15, 0),FALSE)*$E48)</f>
        <v>0</v>
      </c>
      <c r="BG48" s="1334">
        <f>IF(ISERROR(VLOOKUP(VLOOKUP($A48, 'E4 TB Allocation Details'!$A$18:$L$217, MATCH("Misc ID", 'E4 TB Allocation Details'!$A$18:$L$18, 0),FALSE), 'E2 Allocators'!$B$15:$W$361, MATCH('O5 Details by Class &amp; Accounts'!BG$18, 'E2 Allocators'!$B$15:$W$15, 0),FALSE)*$E48), 0, VLOOKUP(VLOOKUP($A48, 'E4 TB Allocation Details'!$A$18:$L$217, MATCH("Misc ID", 'E4 TB Allocation Details'!$A$18:$L$18, 0),FALSE), 'E2 Allocators'!$B$15:$W$361, MATCH('O5 Details by Class &amp; Accounts'!BG$18, 'E2 Allocators'!$B$15:$W$15, 0),FALSE)*$E48)</f>
        <v>0</v>
      </c>
      <c r="BH48" s="1334">
        <f>IF(ISERROR(VLOOKUP(VLOOKUP($A48, 'E4 TB Allocation Details'!$A$18:$L$217, MATCH("Misc ID", 'E4 TB Allocation Details'!$A$18:$L$18, 0),FALSE), 'E2 Allocators'!$B$15:$W$361, MATCH('O5 Details by Class &amp; Accounts'!BH$18, 'E2 Allocators'!$B$15:$W$15, 0),FALSE)*$E48), 0, VLOOKUP(VLOOKUP($A48, 'E4 TB Allocation Details'!$A$18:$L$217, MATCH("Misc ID", 'E4 TB Allocation Details'!$A$18:$L$18, 0),FALSE), 'E2 Allocators'!$B$15:$W$361, MATCH('O5 Details by Class &amp; Accounts'!BH$18, 'E2 Allocators'!$B$15:$W$15, 0),FALSE)*$E48)</f>
        <v>0</v>
      </c>
      <c r="BI48" s="1334">
        <f>IF(ISERROR(VLOOKUP(VLOOKUP($A48, 'E4 TB Allocation Details'!$A$18:$L$217, MATCH("Misc ID", 'E4 TB Allocation Details'!$A$18:$L$18, 0),FALSE), 'E2 Allocators'!$B$15:$W$361, MATCH('O5 Details by Class &amp; Accounts'!BI$18, 'E2 Allocators'!$B$15:$W$15, 0),FALSE)*$E48), 0, VLOOKUP(VLOOKUP($A48, 'E4 TB Allocation Details'!$A$18:$L$217, MATCH("Misc ID", 'E4 TB Allocation Details'!$A$18:$L$18, 0),FALSE), 'E2 Allocators'!$B$15:$W$361, MATCH('O5 Details by Class &amp; Accounts'!BI$18, 'E2 Allocators'!$B$15:$W$15, 0),FALSE)*$E48)</f>
        <v>0</v>
      </c>
      <c r="BJ48" s="1334">
        <f>IF(ISERROR(VLOOKUP(VLOOKUP($A48, 'E4 TB Allocation Details'!$A$18:$L$217, MATCH("Misc ID", 'E4 TB Allocation Details'!$A$18:$L$18, 0),FALSE), 'E2 Allocators'!$B$15:$W$361, MATCH('O5 Details by Class &amp; Accounts'!BJ$18, 'E2 Allocators'!$B$15:$W$15, 0),FALSE)*$E48), 0, VLOOKUP(VLOOKUP($A48, 'E4 TB Allocation Details'!$A$18:$L$217, MATCH("Misc ID", 'E4 TB Allocation Details'!$A$18:$L$18, 0),FALSE), 'E2 Allocators'!$B$15:$W$361, MATCH('O5 Details by Class &amp; Accounts'!BJ$18, 'E2 Allocators'!$B$15:$W$15, 0),FALSE)*$E48)</f>
        <v>0</v>
      </c>
      <c r="BK48" s="1334">
        <f>IF(ISERROR(VLOOKUP(VLOOKUP($A48, 'E4 TB Allocation Details'!$A$18:$L$217, MATCH("Misc ID", 'E4 TB Allocation Details'!$A$18:$L$18, 0),FALSE), 'E2 Allocators'!$B$15:$W$361, MATCH('O5 Details by Class &amp; Accounts'!BK$18, 'E2 Allocators'!$B$15:$W$15, 0),FALSE)*$E48), 0, VLOOKUP(VLOOKUP($A48, 'E4 TB Allocation Details'!$A$18:$L$217, MATCH("Misc ID", 'E4 TB Allocation Details'!$A$18:$L$18, 0),FALSE), 'E2 Allocators'!$B$15:$W$361, MATCH('O5 Details by Class &amp; Accounts'!BK$18, 'E2 Allocators'!$B$15:$W$15, 0),FALSE)*$E48)</f>
        <v>0</v>
      </c>
      <c r="BL48" s="1334">
        <f>IF(ISERROR(VLOOKUP(VLOOKUP($A48, 'E4 TB Allocation Details'!$A$18:$L$217, MATCH("Misc ID", 'E4 TB Allocation Details'!$A$18:$L$18, 0),FALSE), 'E2 Allocators'!$B$15:$W$361, MATCH('O5 Details by Class &amp; Accounts'!BL$18, 'E2 Allocators'!$B$15:$W$15, 0),FALSE)*$E48), 0, VLOOKUP(VLOOKUP($A48, 'E4 TB Allocation Details'!$A$18:$L$217, MATCH("Misc ID", 'E4 TB Allocation Details'!$A$18:$L$18, 0),FALSE), 'E2 Allocators'!$B$15:$W$361, MATCH('O5 Details by Class &amp; Accounts'!BL$18, 'E2 Allocators'!$B$15:$W$15, 0),FALSE)*$E48)</f>
        <v>0</v>
      </c>
      <c r="BM48" s="1334">
        <f>IF(ISERROR(VLOOKUP(VLOOKUP($A48, 'E4 TB Allocation Details'!$A$18:$L$217, MATCH("Misc ID", 'E4 TB Allocation Details'!$A$18:$L$18, 0),FALSE), 'E2 Allocators'!$B$15:$W$361, MATCH('O5 Details by Class &amp; Accounts'!BM$18, 'E2 Allocators'!$B$15:$W$15, 0),FALSE)*$E48), 0, VLOOKUP(VLOOKUP($A48, 'E4 TB Allocation Details'!$A$18:$L$217, MATCH("Misc ID", 'E4 TB Allocation Details'!$A$18:$L$18, 0),FALSE), 'E2 Allocators'!$B$15:$W$361, MATCH('O5 Details by Class &amp; Accounts'!BM$18, 'E2 Allocators'!$B$15:$W$15, 0),FALSE)*$E48)</f>
        <v>0</v>
      </c>
      <c r="BN48" s="1334">
        <f>IF(ISERROR(VLOOKUP(VLOOKUP($A48, 'E4 TB Allocation Details'!$A$18:$L$217, MATCH("Misc ID", 'E4 TB Allocation Details'!$A$18:$L$18, 0),FALSE), 'E2 Allocators'!$B$15:$W$361, MATCH('O5 Details by Class &amp; Accounts'!BN$18, 'E2 Allocators'!$B$15:$W$15, 0),FALSE)*$E48), 0, VLOOKUP(VLOOKUP($A48, 'E4 TB Allocation Details'!$A$18:$L$217, MATCH("Misc ID", 'E4 TB Allocation Details'!$A$18:$L$18, 0),FALSE), 'E2 Allocators'!$B$15:$W$361, MATCH('O5 Details by Class &amp; Accounts'!BN$18, 'E2 Allocators'!$B$15:$W$15, 0),FALSE)*$E48)</f>
        <v>0</v>
      </c>
      <c r="BO48" s="1334">
        <f>IF(ISERROR(VLOOKUP(VLOOKUP($A48, 'E4 TB Allocation Details'!$A$18:$L$217, MATCH("Misc ID", 'E4 TB Allocation Details'!$A$18:$L$18, 0),FALSE), 'E2 Allocators'!$B$15:$W$361, MATCH('O5 Details by Class &amp; Accounts'!BO$18, 'E2 Allocators'!$B$15:$W$15, 0),FALSE)*$E48), 0, VLOOKUP(VLOOKUP($A48, 'E4 TB Allocation Details'!$A$18:$L$217, MATCH("Misc ID", 'E4 TB Allocation Details'!$A$18:$L$18, 0),FALSE), 'E2 Allocators'!$B$15:$W$361, MATCH('O5 Details by Class &amp; Accounts'!BO$18, 'E2 Allocators'!$B$15:$W$15, 0),FALSE)*$E48)</f>
        <v>0</v>
      </c>
      <c r="BP48" s="1334">
        <f>IF(ISERROR(VLOOKUP(VLOOKUP($A48, 'E4 TB Allocation Details'!$A$18:$L$217, MATCH("Misc ID", 'E4 TB Allocation Details'!$A$18:$L$18, 0),FALSE), 'E2 Allocators'!$B$15:$W$361, MATCH('O5 Details by Class &amp; Accounts'!BP$18, 'E2 Allocators'!$B$15:$W$15, 0),FALSE)*$E48), 0, VLOOKUP(VLOOKUP($A48, 'E4 TB Allocation Details'!$A$18:$L$217, MATCH("Misc ID", 'E4 TB Allocation Details'!$A$18:$L$18, 0),FALSE), 'E2 Allocators'!$B$15:$W$361, MATCH('O5 Details by Class &amp; Accounts'!BP$18, 'E2 Allocators'!$B$15:$W$15, 0),FALSE)*$E48)</f>
        <v>0</v>
      </c>
      <c r="BQ48" s="1334">
        <f>IF(ISERROR(VLOOKUP(VLOOKUP($A48, 'E4 TB Allocation Details'!$A$18:$L$217, MATCH("Misc ID", 'E4 TB Allocation Details'!$A$18:$L$18, 0),FALSE), 'E2 Allocators'!$B$15:$W$361, MATCH('O5 Details by Class &amp; Accounts'!BQ$18, 'E2 Allocators'!$B$15:$W$15, 0),FALSE)*$E48), 0, VLOOKUP(VLOOKUP($A48, 'E4 TB Allocation Details'!$A$18:$L$217, MATCH("Misc ID", 'E4 TB Allocation Details'!$A$18:$L$18, 0),FALSE), 'E2 Allocators'!$B$15:$W$361, MATCH('O5 Details by Class &amp; Accounts'!BQ$18, 'E2 Allocators'!$B$15:$W$15, 0),FALSE)*$E48)</f>
        <v>0</v>
      </c>
      <c r="BR48" s="1334">
        <f>IF(ISERROR(VLOOKUP(VLOOKUP($A48, 'E4 TB Allocation Details'!$A$18:$L$217, MATCH("Misc ID", 'E4 TB Allocation Details'!$A$18:$L$18, 0),FALSE), 'E2 Allocators'!$B$15:$W$361, MATCH('O5 Details by Class &amp; Accounts'!BR$18, 'E2 Allocators'!$B$15:$W$15, 0),FALSE)*$E48), 0, VLOOKUP(VLOOKUP($A48, 'E4 TB Allocation Details'!$A$18:$L$217, MATCH("Misc ID", 'E4 TB Allocation Details'!$A$18:$L$18, 0),FALSE), 'E2 Allocators'!$B$15:$W$361, MATCH('O5 Details by Class &amp; Accounts'!BR$18, 'E2 Allocators'!$B$15:$W$15, 0),FALSE)*$E48)</f>
        <v>0</v>
      </c>
      <c r="BS48" s="1334">
        <f t="shared" si="3"/>
        <v>0</v>
      </c>
      <c r="BT48" s="1334">
        <f>IF(ISERROR(VLOOKUP(VLOOKUP($A48, 'E4 TB Allocation Details'!$A$18:$L$217, MATCH("A &amp; G ID", 'E4 TB Allocation Details'!$A$18:$L$18, 0),FALSE), 'E2 Allocators'!$B$15:$W$361, MATCH('O5 Details by Class &amp; Accounts'!BT$18, 'E2 Allocators'!$B$15:$W$15, 0),FALSE)*$E48), 0, VLOOKUP(VLOOKUP($A48, 'E4 TB Allocation Details'!$A$18:$L$217, MATCH("A &amp; G ID", 'E4 TB Allocation Details'!$A$18:$L$18, 0),FALSE), 'E2 Allocators'!$B$15:$W$361, MATCH('O5 Details by Class &amp; Accounts'!BT$18, 'E2 Allocators'!$B$15:$W$15, 0),FALSE)*$E48)</f>
        <v>0</v>
      </c>
      <c r="BU48" s="1334">
        <f>IF(ISERROR(VLOOKUP(VLOOKUP($A48, 'E4 TB Allocation Details'!$A$18:$L$217, MATCH("A &amp; G ID", 'E4 TB Allocation Details'!$A$18:$L$18, 0),FALSE), 'E2 Allocators'!$B$15:$W$361, MATCH('O5 Details by Class &amp; Accounts'!BU$18, 'E2 Allocators'!$B$15:$W$15, 0),FALSE)*$E48), 0, VLOOKUP(VLOOKUP($A48, 'E4 TB Allocation Details'!$A$18:$L$217, MATCH("A &amp; G ID", 'E4 TB Allocation Details'!$A$18:$L$18, 0),FALSE), 'E2 Allocators'!$B$15:$W$361, MATCH('O5 Details by Class &amp; Accounts'!BU$18, 'E2 Allocators'!$B$15:$W$15, 0),FALSE)*$E48)</f>
        <v>0</v>
      </c>
      <c r="BV48" s="1334">
        <f>IF(ISERROR(VLOOKUP(VLOOKUP($A48, 'E4 TB Allocation Details'!$A$18:$L$217, MATCH("A &amp; G ID", 'E4 TB Allocation Details'!$A$18:$L$18, 0),FALSE), 'E2 Allocators'!$B$15:$W$361, MATCH('O5 Details by Class &amp; Accounts'!BV$18, 'E2 Allocators'!$B$15:$W$15, 0),FALSE)*$E48), 0, VLOOKUP(VLOOKUP($A48, 'E4 TB Allocation Details'!$A$18:$L$217, MATCH("A &amp; G ID", 'E4 TB Allocation Details'!$A$18:$L$18, 0),FALSE), 'E2 Allocators'!$B$15:$W$361, MATCH('O5 Details by Class &amp; Accounts'!BV$18, 'E2 Allocators'!$B$15:$W$15, 0),FALSE)*$E48)</f>
        <v>0</v>
      </c>
      <c r="BW48" s="1334">
        <f>IF(ISERROR(VLOOKUP(VLOOKUP($A48, 'E4 TB Allocation Details'!$A$18:$L$217, MATCH("A &amp; G ID", 'E4 TB Allocation Details'!$A$18:$L$18, 0),FALSE), 'E2 Allocators'!$B$15:$W$361, MATCH('O5 Details by Class &amp; Accounts'!BW$18, 'E2 Allocators'!$B$15:$W$15, 0),FALSE)*$E48), 0, VLOOKUP(VLOOKUP($A48, 'E4 TB Allocation Details'!$A$18:$L$217, MATCH("A &amp; G ID", 'E4 TB Allocation Details'!$A$18:$L$18, 0),FALSE), 'E2 Allocators'!$B$15:$W$361, MATCH('O5 Details by Class &amp; Accounts'!BW$18, 'E2 Allocators'!$B$15:$W$15, 0),FALSE)*$E48)</f>
        <v>0</v>
      </c>
      <c r="BX48" s="1334">
        <f>IF(ISERROR(VLOOKUP(VLOOKUP($A48, 'E4 TB Allocation Details'!$A$18:$L$217, MATCH("A &amp; G ID", 'E4 TB Allocation Details'!$A$18:$L$18, 0),FALSE), 'E2 Allocators'!$B$15:$W$361, MATCH('O5 Details by Class &amp; Accounts'!BX$18, 'E2 Allocators'!$B$15:$W$15, 0),FALSE)*$E48), 0, VLOOKUP(VLOOKUP($A48, 'E4 TB Allocation Details'!$A$18:$L$217, MATCH("A &amp; G ID", 'E4 TB Allocation Details'!$A$18:$L$18, 0),FALSE), 'E2 Allocators'!$B$15:$W$361, MATCH('O5 Details by Class &amp; Accounts'!BX$18, 'E2 Allocators'!$B$15:$W$15, 0),FALSE)*$E48)</f>
        <v>0</v>
      </c>
      <c r="BY48" s="1334">
        <f>IF(ISERROR(VLOOKUP(VLOOKUP($A48, 'E4 TB Allocation Details'!$A$18:$L$217, MATCH("A &amp; G ID", 'E4 TB Allocation Details'!$A$18:$L$18, 0),FALSE), 'E2 Allocators'!$B$15:$W$361, MATCH('O5 Details by Class &amp; Accounts'!BY$18, 'E2 Allocators'!$B$15:$W$15, 0),FALSE)*$E48), 0, VLOOKUP(VLOOKUP($A48, 'E4 TB Allocation Details'!$A$18:$L$217, MATCH("A &amp; G ID", 'E4 TB Allocation Details'!$A$18:$L$18, 0),FALSE), 'E2 Allocators'!$B$15:$W$361, MATCH('O5 Details by Class &amp; Accounts'!BY$18, 'E2 Allocators'!$B$15:$W$15, 0),FALSE)*$E48)</f>
        <v>0</v>
      </c>
      <c r="BZ48" s="1334">
        <f>IF(ISERROR(VLOOKUP(VLOOKUP($A48, 'E4 TB Allocation Details'!$A$18:$L$217, MATCH("A &amp; G ID", 'E4 TB Allocation Details'!$A$18:$L$18, 0),FALSE), 'E2 Allocators'!$B$15:$W$361, MATCH('O5 Details by Class &amp; Accounts'!BZ$18, 'E2 Allocators'!$B$15:$W$15, 0),FALSE)*$E48), 0, VLOOKUP(VLOOKUP($A48, 'E4 TB Allocation Details'!$A$18:$L$217, MATCH("A &amp; G ID", 'E4 TB Allocation Details'!$A$18:$L$18, 0),FALSE), 'E2 Allocators'!$B$15:$W$361, MATCH('O5 Details by Class &amp; Accounts'!BZ$18, 'E2 Allocators'!$B$15:$W$15, 0),FALSE)*$E48)</f>
        <v>0</v>
      </c>
      <c r="CA48" s="1334">
        <f>IF(ISERROR(VLOOKUP(VLOOKUP($A48, 'E4 TB Allocation Details'!$A$18:$L$217, MATCH("A &amp; G ID", 'E4 TB Allocation Details'!$A$18:$L$18, 0),FALSE), 'E2 Allocators'!$B$15:$W$361, MATCH('O5 Details by Class &amp; Accounts'!CA$18, 'E2 Allocators'!$B$15:$W$15, 0),FALSE)*$E48), 0, VLOOKUP(VLOOKUP($A48, 'E4 TB Allocation Details'!$A$18:$L$217, MATCH("A &amp; G ID", 'E4 TB Allocation Details'!$A$18:$L$18, 0),FALSE), 'E2 Allocators'!$B$15:$W$361, MATCH('O5 Details by Class &amp; Accounts'!CA$18, 'E2 Allocators'!$B$15:$W$15, 0),FALSE)*$E48)</f>
        <v>0</v>
      </c>
      <c r="CB48" s="1334">
        <f>IF(ISERROR(VLOOKUP(VLOOKUP($A48, 'E4 TB Allocation Details'!$A$18:$L$217, MATCH("A &amp; G ID", 'E4 TB Allocation Details'!$A$18:$L$18, 0),FALSE), 'E2 Allocators'!$B$15:$W$361, MATCH('O5 Details by Class &amp; Accounts'!CB$18, 'E2 Allocators'!$B$15:$W$15, 0),FALSE)*$E48), 0, VLOOKUP(VLOOKUP($A48, 'E4 TB Allocation Details'!$A$18:$L$217, MATCH("A &amp; G ID", 'E4 TB Allocation Details'!$A$18:$L$18, 0),FALSE), 'E2 Allocators'!$B$15:$W$361, MATCH('O5 Details by Class &amp; Accounts'!CB$18, 'E2 Allocators'!$B$15:$W$15, 0),FALSE)*$E48)</f>
        <v>0</v>
      </c>
      <c r="CC48" s="1334">
        <f>IF(ISERROR(VLOOKUP(VLOOKUP($A48, 'E4 TB Allocation Details'!$A$18:$L$217, MATCH("A &amp; G ID", 'E4 TB Allocation Details'!$A$18:$L$18, 0),FALSE), 'E2 Allocators'!$B$15:$W$361, MATCH('O5 Details by Class &amp; Accounts'!CC$18, 'E2 Allocators'!$B$15:$W$15, 0),FALSE)*$E48), 0, VLOOKUP(VLOOKUP($A48, 'E4 TB Allocation Details'!$A$18:$L$217, MATCH("A &amp; G ID", 'E4 TB Allocation Details'!$A$18:$L$18, 0),FALSE), 'E2 Allocators'!$B$15:$W$361, MATCH('O5 Details by Class &amp; Accounts'!CC$18, 'E2 Allocators'!$B$15:$W$15, 0),FALSE)*$E48)</f>
        <v>0</v>
      </c>
      <c r="CD48" s="1334">
        <f>IF(ISERROR(VLOOKUP(VLOOKUP($A48, 'E4 TB Allocation Details'!$A$18:$L$217, MATCH("A &amp; G ID", 'E4 TB Allocation Details'!$A$18:$L$18, 0),FALSE), 'E2 Allocators'!$B$15:$W$361, MATCH('O5 Details by Class &amp; Accounts'!CD$18, 'E2 Allocators'!$B$15:$W$15, 0),FALSE)*$E48), 0, VLOOKUP(VLOOKUP($A48, 'E4 TB Allocation Details'!$A$18:$L$217, MATCH("A &amp; G ID", 'E4 TB Allocation Details'!$A$18:$L$18, 0),FALSE), 'E2 Allocators'!$B$15:$W$361, MATCH('O5 Details by Class &amp; Accounts'!CD$18, 'E2 Allocators'!$B$15:$W$15, 0),FALSE)*$E48)</f>
        <v>0</v>
      </c>
      <c r="CE48" s="1334">
        <f>IF(ISERROR(VLOOKUP(VLOOKUP($A48, 'E4 TB Allocation Details'!$A$18:$L$217, MATCH("A &amp; G ID", 'E4 TB Allocation Details'!$A$18:$L$18, 0),FALSE), 'E2 Allocators'!$B$15:$W$361, MATCH('O5 Details by Class &amp; Accounts'!CE$18, 'E2 Allocators'!$B$15:$W$15, 0),FALSE)*$E48), 0, VLOOKUP(VLOOKUP($A48, 'E4 TB Allocation Details'!$A$18:$L$217, MATCH("A &amp; G ID", 'E4 TB Allocation Details'!$A$18:$L$18, 0),FALSE), 'E2 Allocators'!$B$15:$W$361, MATCH('O5 Details by Class &amp; Accounts'!CE$18, 'E2 Allocators'!$B$15:$W$15, 0),FALSE)*$E48)</f>
        <v>0</v>
      </c>
      <c r="CF48" s="1334">
        <f>IF(ISERROR(VLOOKUP(VLOOKUP($A48, 'E4 TB Allocation Details'!$A$18:$L$217, MATCH("A &amp; G ID", 'E4 TB Allocation Details'!$A$18:$L$18, 0),FALSE), 'E2 Allocators'!$B$15:$W$361, MATCH('O5 Details by Class &amp; Accounts'!CF$18, 'E2 Allocators'!$B$15:$W$15, 0),FALSE)*$E48), 0, VLOOKUP(VLOOKUP($A48, 'E4 TB Allocation Details'!$A$18:$L$217, MATCH("A &amp; G ID", 'E4 TB Allocation Details'!$A$18:$L$18, 0),FALSE), 'E2 Allocators'!$B$15:$W$361, MATCH('O5 Details by Class &amp; Accounts'!CF$18, 'E2 Allocators'!$B$15:$W$15, 0),FALSE)*$E48)</f>
        <v>0</v>
      </c>
      <c r="CG48" s="1334">
        <f>IF(ISERROR(VLOOKUP(VLOOKUP($A48, 'E4 TB Allocation Details'!$A$18:$L$217, MATCH("A &amp; G ID", 'E4 TB Allocation Details'!$A$18:$L$18, 0),FALSE), 'E2 Allocators'!$B$15:$W$361, MATCH('O5 Details by Class &amp; Accounts'!CG$18, 'E2 Allocators'!$B$15:$W$15, 0),FALSE)*$E48), 0, VLOOKUP(VLOOKUP($A48, 'E4 TB Allocation Details'!$A$18:$L$217, MATCH("A &amp; G ID", 'E4 TB Allocation Details'!$A$18:$L$18, 0),FALSE), 'E2 Allocators'!$B$15:$W$361, MATCH('O5 Details by Class &amp; Accounts'!CG$18, 'E2 Allocators'!$B$15:$W$15, 0),FALSE)*$E48)</f>
        <v>0</v>
      </c>
      <c r="CH48" s="1334">
        <f>IF(ISERROR(VLOOKUP(VLOOKUP($A48, 'E4 TB Allocation Details'!$A$18:$L$217, MATCH("A &amp; G ID", 'E4 TB Allocation Details'!$A$18:$L$18, 0),FALSE), 'E2 Allocators'!$B$15:$W$361, MATCH('O5 Details by Class &amp; Accounts'!CH$18, 'E2 Allocators'!$B$15:$W$15, 0),FALSE)*$E48), 0, VLOOKUP(VLOOKUP($A48, 'E4 TB Allocation Details'!$A$18:$L$217, MATCH("A &amp; G ID", 'E4 TB Allocation Details'!$A$18:$L$18, 0),FALSE), 'E2 Allocators'!$B$15:$W$361, MATCH('O5 Details by Class &amp; Accounts'!CH$18, 'E2 Allocators'!$B$15:$W$15, 0),FALSE)*$E48)</f>
        <v>0</v>
      </c>
      <c r="CI48" s="1334">
        <f>IF(ISERROR(VLOOKUP(VLOOKUP($A48, 'E4 TB Allocation Details'!$A$18:$L$217, MATCH("A &amp; G ID", 'E4 TB Allocation Details'!$A$18:$L$18, 0),FALSE), 'E2 Allocators'!$B$15:$W$361, MATCH('O5 Details by Class &amp; Accounts'!CI$18, 'E2 Allocators'!$B$15:$W$15, 0),FALSE)*$E48), 0, VLOOKUP(VLOOKUP($A48, 'E4 TB Allocation Details'!$A$18:$L$217, MATCH("A &amp; G ID", 'E4 TB Allocation Details'!$A$18:$L$18, 0),FALSE), 'E2 Allocators'!$B$15:$W$361, MATCH('O5 Details by Class &amp; Accounts'!CI$18, 'E2 Allocators'!$B$15:$W$15, 0),FALSE)*$E48)</f>
        <v>0</v>
      </c>
      <c r="CJ48" s="1334">
        <f>IF(ISERROR(VLOOKUP(VLOOKUP($A48, 'E4 TB Allocation Details'!$A$18:$L$217, MATCH("A &amp; G ID", 'E4 TB Allocation Details'!$A$18:$L$18, 0),FALSE), 'E2 Allocators'!$B$15:$W$361, MATCH('O5 Details by Class &amp; Accounts'!CJ$18, 'E2 Allocators'!$B$15:$W$15, 0),FALSE)*$E48), 0, VLOOKUP(VLOOKUP($A48, 'E4 TB Allocation Details'!$A$18:$L$217, MATCH("A &amp; G ID", 'E4 TB Allocation Details'!$A$18:$L$18, 0),FALSE), 'E2 Allocators'!$B$15:$W$361, MATCH('O5 Details by Class &amp; Accounts'!CJ$18, 'E2 Allocators'!$B$15:$W$15, 0),FALSE)*$E48)</f>
        <v>0</v>
      </c>
      <c r="CK48" s="1334">
        <f>IF(ISERROR(VLOOKUP(VLOOKUP($A48, 'E4 TB Allocation Details'!$A$18:$L$217, MATCH("A &amp; G ID", 'E4 TB Allocation Details'!$A$18:$L$18, 0),FALSE), 'E2 Allocators'!$B$15:$W$361, MATCH('O5 Details by Class &amp; Accounts'!CK$18, 'E2 Allocators'!$B$15:$W$15, 0),FALSE)*$E48), 0, VLOOKUP(VLOOKUP($A48, 'E4 TB Allocation Details'!$A$18:$L$217, MATCH("A &amp; G ID", 'E4 TB Allocation Details'!$A$18:$L$18, 0),FALSE), 'E2 Allocators'!$B$15:$W$361, MATCH('O5 Details by Class &amp; Accounts'!CK$18, 'E2 Allocators'!$B$15:$W$15, 0),FALSE)*$E48)</f>
        <v>0</v>
      </c>
      <c r="CL48" s="1334">
        <f>IF(ISERROR(VLOOKUP(VLOOKUP($A48, 'E4 TB Allocation Details'!$A$18:$L$217, MATCH("A &amp; G ID", 'E4 TB Allocation Details'!$A$18:$L$18, 0),FALSE), 'E2 Allocators'!$B$15:$W$361, MATCH('O5 Details by Class &amp; Accounts'!CL$18, 'E2 Allocators'!$B$15:$W$15, 0),FALSE)*$E48), 0, VLOOKUP(VLOOKUP($A48, 'E4 TB Allocation Details'!$A$18:$L$217, MATCH("A &amp; G ID", 'E4 TB Allocation Details'!$A$18:$L$18, 0),FALSE), 'E2 Allocators'!$B$15:$W$361, MATCH('O5 Details by Class &amp; Accounts'!CL$18, 'E2 Allocators'!$B$15:$W$15, 0),FALSE)*$E48)</f>
        <v>0</v>
      </c>
      <c r="CM48" s="1334">
        <f>IF(ISERROR(VLOOKUP(VLOOKUP($A48, 'E4 TB Allocation Details'!$A$18:$L$217, MATCH("A &amp; G ID", 'E4 TB Allocation Details'!$A$18:$L$18, 0),FALSE), 'E2 Allocators'!$B$15:$W$361, MATCH('O5 Details by Class &amp; Accounts'!CM$18, 'E2 Allocators'!$B$15:$W$15, 0),FALSE)*$E48), 0, VLOOKUP(VLOOKUP($A48, 'E4 TB Allocation Details'!$A$18:$L$217, MATCH("A &amp; G ID", 'E4 TB Allocation Details'!$A$18:$L$18, 0),FALSE), 'E2 Allocators'!$B$15:$W$361, MATCH('O5 Details by Class &amp; Accounts'!CM$18, 'E2 Allocators'!$B$15:$W$15, 0),FALSE)*$E48)</f>
        <v>0</v>
      </c>
      <c r="CN48" s="1334">
        <f t="shared" si="5"/>
        <v>0</v>
      </c>
      <c r="CO48" s="1670">
        <f t="shared" si="4"/>
        <v>-1.1641532182693481E-10</v>
      </c>
      <c r="CQ48" s="1926" t="s">
        <v>746</v>
      </c>
    </row>
    <row r="49" spans="1:95" s="64" customFormat="1" ht="12.75" x14ac:dyDescent="0.2">
      <c r="A49" s="1100">
        <v>1840</v>
      </c>
      <c r="B49" s="1101" t="s">
        <v>76</v>
      </c>
      <c r="C49" s="1667">
        <f>IF(ISERROR(VLOOKUP($A49,'I3 TB Data'!$A$20:$H$465,MATCH('O5 Details by Class &amp; Accounts'!$C$18, 'I3 TB Data'!$A$20:$H$20,0),0)), 0, VLOOKUP($A49,'I3 TB Data'!$A$20:$H$465,MATCH('O5 Details by Class &amp; Accounts'!$C$18,'I3 TB Data'!$A$20:$H$20,0),0))</f>
        <v>990081.75</v>
      </c>
      <c r="D49" s="1668">
        <f>'I4 BO ASSETS'!E46</f>
        <v>-990081.75</v>
      </c>
      <c r="E49" s="1667">
        <f t="shared" si="6"/>
        <v>0</v>
      </c>
      <c r="F49" s="1669">
        <f>IF(ISERROR(VLOOKUP($A49, 'E1 Categorization'!A33:E123, MATCH("Customer Component", 'E1 Categorization'!$A$33:$E$33,0), 0)), 0, IF(VLOOKUP($A49, 'E1 Categorization'!A33:E123, MATCH("Customer Component", 'E1 Categorization'!$A$33:$E$33,0), 0)=0, 'O5 Details by Class &amp; Accounts'!$E49, IF(AND(VLOOKUP($A49, 'E1 Categorization'!A33:E123, MATCH("Customer Component", 'E1 Categorization'!$A$33:$E$33,0), 0) &gt;0, VLOOKUP($A49, 'E1 Categorization'!A33:E123, MATCH("Customer Component", 'E1 Categorization'!$A$33:$E$33,0), 0)&lt;1), 'O5 Details by Class &amp; Accounts'!$E49*(1-VLOOKUP($A49, 'E1 Categorization'!A33:E123, MATCH("Customer Component", 'E1 Categorization'!$A$33:$E$33,0), 0)), 0)))</f>
        <v>0</v>
      </c>
      <c r="G49" s="1669">
        <f>IF(ISERROR(VLOOKUP($A49, 'E1 Categorization'!A33:E123, MATCH("Customer Component", 'E1 Categorization'!$A$33:$E$33,0), 0)),0, IF(VLOOKUP($A49, 'E1 Categorization'!A33:E123, MATCH("Customer Component", 'E1 Categorization'!$A$33:$E$33,0), 0)=0, 0, IF(AND(VLOOKUP($A49, 'E1 Categorization'!A33:E123, MATCH("Customer Component", 'E1 Categorization'!$A$33:$E$33,0), 0) &gt;0, VLOOKUP($A49, 'E1 Categorization'!A33:E123, MATCH("Customer Component", 'E1 Categorization'!$A$33:$E$33,0), 0)&lt;1), 'O5 Details by Class &amp; Accounts'!$E49*(VLOOKUP($A49, 'E1 Categorization'!A33:E123, MATCH("Customer Component", 'E1 Categorization'!$A$33:$E$33,0), 0)), 'O5 Details by Class &amp; Accounts'!$E49)))</f>
        <v>0</v>
      </c>
      <c r="H49" s="1334">
        <f t="shared" si="0"/>
        <v>0</v>
      </c>
      <c r="I49" s="1334">
        <f>IF(ISERROR(VLOOKUP(VLOOKUP($A49, 'E4 TB Allocation Details'!$A$18:$L$217, MATCH("Demand ID", 'E4 TB Allocation Details'!$A$18:$L$18, 0),FALSE), 'E2 Allocators'!$B$15:$W$361, MATCH('O5 Details by Class &amp; Accounts'!I$18, 'E2 Allocators'!$B$15:$W$15, 0),FALSE)*$F49), 0, VLOOKUP(VLOOKUP($A49, 'E4 TB Allocation Details'!$A$18:$L$217, MATCH("Demand ID", 'E4 TB Allocation Details'!$A$18:$L$18, 0),FALSE), 'E2 Allocators'!$B$15:$W$361, MATCH('O5 Details by Class &amp; Accounts'!I$18, 'E2 Allocators'!$B$15:$W$15, 0),FALSE)*$F49)</f>
        <v>0</v>
      </c>
      <c r="J49" s="1334">
        <f>IF(ISERROR(VLOOKUP(VLOOKUP($A49, 'E4 TB Allocation Details'!$A$18:$L$217, MATCH("Demand ID", 'E4 TB Allocation Details'!$A$18:$L$18, 0),FALSE), 'E2 Allocators'!$B$15:$W$361, MATCH('O5 Details by Class &amp; Accounts'!J$18, 'E2 Allocators'!$B$15:$W$15, 0),FALSE)*$F49), 0, VLOOKUP(VLOOKUP($A49, 'E4 TB Allocation Details'!$A$18:$L$217, MATCH("Demand ID", 'E4 TB Allocation Details'!$A$18:$L$18, 0),FALSE), 'E2 Allocators'!$B$15:$W$361, MATCH('O5 Details by Class &amp; Accounts'!J$18, 'E2 Allocators'!$B$15:$W$15, 0),FALSE)*$F49)</f>
        <v>0</v>
      </c>
      <c r="K49" s="1334">
        <f>IF(ISERROR(VLOOKUP(VLOOKUP($A49, 'E4 TB Allocation Details'!$A$18:$L$217, MATCH("Demand ID", 'E4 TB Allocation Details'!$A$18:$L$18, 0),FALSE), 'E2 Allocators'!$B$15:$W$361, MATCH('O5 Details by Class &amp; Accounts'!K$18, 'E2 Allocators'!$B$15:$W$15, 0),FALSE)*$F49), 0, VLOOKUP(VLOOKUP($A49, 'E4 TB Allocation Details'!$A$18:$L$217, MATCH("Demand ID", 'E4 TB Allocation Details'!$A$18:$L$18, 0),FALSE), 'E2 Allocators'!$B$15:$W$361, MATCH('O5 Details by Class &amp; Accounts'!K$18, 'E2 Allocators'!$B$15:$W$15, 0),FALSE)*$F49)</f>
        <v>0</v>
      </c>
      <c r="L49" s="1334">
        <f>IF(ISERROR(VLOOKUP(VLOOKUP($A49, 'E4 TB Allocation Details'!$A$18:$L$217, MATCH("Demand ID", 'E4 TB Allocation Details'!$A$18:$L$18, 0),FALSE), 'E2 Allocators'!$B$15:$W$361, MATCH('O5 Details by Class &amp; Accounts'!L$18, 'E2 Allocators'!$B$15:$W$15, 0),FALSE)*$F49), 0, VLOOKUP(VLOOKUP($A49, 'E4 TB Allocation Details'!$A$18:$L$217, MATCH("Demand ID", 'E4 TB Allocation Details'!$A$18:$L$18, 0),FALSE), 'E2 Allocators'!$B$15:$W$361, MATCH('O5 Details by Class &amp; Accounts'!L$18, 'E2 Allocators'!$B$15:$W$15, 0),FALSE)*$F49)</f>
        <v>0</v>
      </c>
      <c r="M49" s="1334">
        <f>IF(ISERROR(VLOOKUP(VLOOKUP($A49, 'E4 TB Allocation Details'!$A$18:$L$217, MATCH("Demand ID", 'E4 TB Allocation Details'!$A$18:$L$18, 0),FALSE), 'E2 Allocators'!$B$15:$W$361, MATCH('O5 Details by Class &amp; Accounts'!M$18, 'E2 Allocators'!$B$15:$W$15, 0),FALSE)*$F49), 0, VLOOKUP(VLOOKUP($A49, 'E4 TB Allocation Details'!$A$18:$L$217, MATCH("Demand ID", 'E4 TB Allocation Details'!$A$18:$L$18, 0),FALSE), 'E2 Allocators'!$B$15:$W$361, MATCH('O5 Details by Class &amp; Accounts'!M$18, 'E2 Allocators'!$B$15:$W$15, 0),FALSE)*$F49)</f>
        <v>0</v>
      </c>
      <c r="N49" s="1334">
        <f>IF(ISERROR(VLOOKUP(VLOOKUP($A49, 'E4 TB Allocation Details'!$A$18:$L$217, MATCH("Demand ID", 'E4 TB Allocation Details'!$A$18:$L$18, 0),FALSE), 'E2 Allocators'!$B$15:$W$361, MATCH('O5 Details by Class &amp; Accounts'!N$18, 'E2 Allocators'!$B$15:$W$15, 0),FALSE)*$F49), 0, VLOOKUP(VLOOKUP($A49, 'E4 TB Allocation Details'!$A$18:$L$217, MATCH("Demand ID", 'E4 TB Allocation Details'!$A$18:$L$18, 0),FALSE), 'E2 Allocators'!$B$15:$W$361, MATCH('O5 Details by Class &amp; Accounts'!N$18, 'E2 Allocators'!$B$15:$W$15, 0),FALSE)*$F49)</f>
        <v>0</v>
      </c>
      <c r="O49" s="1334">
        <f>IF(ISERROR(VLOOKUP(VLOOKUP($A49, 'E4 TB Allocation Details'!$A$18:$L$217, MATCH("Demand ID", 'E4 TB Allocation Details'!$A$18:$L$18, 0),FALSE), 'E2 Allocators'!$B$15:$W$361, MATCH('O5 Details by Class &amp; Accounts'!O$18, 'E2 Allocators'!$B$15:$W$15, 0),FALSE)*$F49), 0, VLOOKUP(VLOOKUP($A49, 'E4 TB Allocation Details'!$A$18:$L$217, MATCH("Demand ID", 'E4 TB Allocation Details'!$A$18:$L$18, 0),FALSE), 'E2 Allocators'!$B$15:$W$361, MATCH('O5 Details by Class &amp; Accounts'!O$18, 'E2 Allocators'!$B$15:$W$15, 0),FALSE)*$F49)</f>
        <v>0</v>
      </c>
      <c r="P49" s="1334">
        <f>IF(ISERROR(VLOOKUP(VLOOKUP($A49, 'E4 TB Allocation Details'!$A$18:$L$217, MATCH("Demand ID", 'E4 TB Allocation Details'!$A$18:$L$18, 0),FALSE), 'E2 Allocators'!$B$15:$W$361, MATCH('O5 Details by Class &amp; Accounts'!P$18, 'E2 Allocators'!$B$15:$W$15, 0),FALSE)*$F49), 0, VLOOKUP(VLOOKUP($A49, 'E4 TB Allocation Details'!$A$18:$L$217, MATCH("Demand ID", 'E4 TB Allocation Details'!$A$18:$L$18, 0),FALSE), 'E2 Allocators'!$B$15:$W$361, MATCH('O5 Details by Class &amp; Accounts'!P$18, 'E2 Allocators'!$B$15:$W$15, 0),FALSE)*$F49)</f>
        <v>0</v>
      </c>
      <c r="Q49" s="1334">
        <f>IF(ISERROR(VLOOKUP(VLOOKUP($A49, 'E4 TB Allocation Details'!$A$18:$L$217, MATCH("Demand ID", 'E4 TB Allocation Details'!$A$18:$L$18, 0),FALSE), 'E2 Allocators'!$B$15:$W$361, MATCH('O5 Details by Class &amp; Accounts'!Q$18, 'E2 Allocators'!$B$15:$W$15, 0),FALSE)*$F49), 0, VLOOKUP(VLOOKUP($A49, 'E4 TB Allocation Details'!$A$18:$L$217, MATCH("Demand ID", 'E4 TB Allocation Details'!$A$18:$L$18, 0),FALSE), 'E2 Allocators'!$B$15:$W$361, MATCH('O5 Details by Class &amp; Accounts'!Q$18, 'E2 Allocators'!$B$15:$W$15, 0),FALSE)*$F49)</f>
        <v>0</v>
      </c>
      <c r="R49" s="1334">
        <f>IF(ISERROR(VLOOKUP(VLOOKUP($A49, 'E4 TB Allocation Details'!$A$18:$L$217, MATCH("Demand ID", 'E4 TB Allocation Details'!$A$18:$L$18, 0),FALSE), 'E2 Allocators'!$B$15:$W$361, MATCH('O5 Details by Class &amp; Accounts'!R$18, 'E2 Allocators'!$B$15:$W$15, 0),FALSE)*$F49), 0, VLOOKUP(VLOOKUP($A49, 'E4 TB Allocation Details'!$A$18:$L$217, MATCH("Demand ID", 'E4 TB Allocation Details'!$A$18:$L$18, 0),FALSE), 'E2 Allocators'!$B$15:$W$361, MATCH('O5 Details by Class &amp; Accounts'!R$18, 'E2 Allocators'!$B$15:$W$15, 0),FALSE)*$F49)</f>
        <v>0</v>
      </c>
      <c r="S49" s="1334">
        <f>IF(ISERROR(VLOOKUP(VLOOKUP($A49, 'E4 TB Allocation Details'!$A$18:$L$217, MATCH("Demand ID", 'E4 TB Allocation Details'!$A$18:$L$18, 0),FALSE), 'E2 Allocators'!$B$15:$W$361, MATCH('O5 Details by Class &amp; Accounts'!S$18, 'E2 Allocators'!$B$15:$W$15, 0),FALSE)*$F49), 0, VLOOKUP(VLOOKUP($A49, 'E4 TB Allocation Details'!$A$18:$L$217, MATCH("Demand ID", 'E4 TB Allocation Details'!$A$18:$L$18, 0),FALSE), 'E2 Allocators'!$B$15:$W$361, MATCH('O5 Details by Class &amp; Accounts'!S$18, 'E2 Allocators'!$B$15:$W$15, 0),FALSE)*$F49)</f>
        <v>0</v>
      </c>
      <c r="T49" s="1334">
        <f>IF(ISERROR(VLOOKUP(VLOOKUP($A49, 'E4 TB Allocation Details'!$A$18:$L$217, MATCH("Demand ID", 'E4 TB Allocation Details'!$A$18:$L$18, 0),FALSE), 'E2 Allocators'!$B$15:$W$361, MATCH('O5 Details by Class &amp; Accounts'!T$18, 'E2 Allocators'!$B$15:$W$15, 0),FALSE)*$F49), 0, VLOOKUP(VLOOKUP($A49, 'E4 TB Allocation Details'!$A$18:$L$217, MATCH("Demand ID", 'E4 TB Allocation Details'!$A$18:$L$18, 0),FALSE), 'E2 Allocators'!$B$15:$W$361, MATCH('O5 Details by Class &amp; Accounts'!T$18, 'E2 Allocators'!$B$15:$W$15, 0),FALSE)*$F49)</f>
        <v>0</v>
      </c>
      <c r="U49" s="1334">
        <f>IF(ISERROR(VLOOKUP(VLOOKUP($A49, 'E4 TB Allocation Details'!$A$18:$L$217, MATCH("Demand ID", 'E4 TB Allocation Details'!$A$18:$L$18, 0),FALSE), 'E2 Allocators'!$B$15:$W$361, MATCH('O5 Details by Class &amp; Accounts'!U$18, 'E2 Allocators'!$B$15:$W$15, 0),FALSE)*$F49), 0, VLOOKUP(VLOOKUP($A49, 'E4 TB Allocation Details'!$A$18:$L$217, MATCH("Demand ID", 'E4 TB Allocation Details'!$A$18:$L$18, 0),FALSE), 'E2 Allocators'!$B$15:$W$361, MATCH('O5 Details by Class &amp; Accounts'!U$18, 'E2 Allocators'!$B$15:$W$15, 0),FALSE)*$F49)</f>
        <v>0</v>
      </c>
      <c r="V49" s="1334">
        <f>IF(ISERROR(VLOOKUP(VLOOKUP($A49, 'E4 TB Allocation Details'!$A$18:$L$217, MATCH("Demand ID", 'E4 TB Allocation Details'!$A$18:$L$18, 0),FALSE), 'E2 Allocators'!$B$15:$W$361, MATCH('O5 Details by Class &amp; Accounts'!V$18, 'E2 Allocators'!$B$15:$W$15, 0),FALSE)*$F49), 0, VLOOKUP(VLOOKUP($A49, 'E4 TB Allocation Details'!$A$18:$L$217, MATCH("Demand ID", 'E4 TB Allocation Details'!$A$18:$L$18, 0),FALSE), 'E2 Allocators'!$B$15:$W$361, MATCH('O5 Details by Class &amp; Accounts'!V$18, 'E2 Allocators'!$B$15:$W$15, 0),FALSE)*$F49)</f>
        <v>0</v>
      </c>
      <c r="W49" s="1334">
        <f>IF(ISERROR(VLOOKUP(VLOOKUP($A49, 'E4 TB Allocation Details'!$A$18:$L$217, MATCH("Demand ID", 'E4 TB Allocation Details'!$A$18:$L$18, 0),FALSE), 'E2 Allocators'!$B$15:$W$361, MATCH('O5 Details by Class &amp; Accounts'!W$18, 'E2 Allocators'!$B$15:$W$15, 0),FALSE)*$F49), 0, VLOOKUP(VLOOKUP($A49, 'E4 TB Allocation Details'!$A$18:$L$217, MATCH("Demand ID", 'E4 TB Allocation Details'!$A$18:$L$18, 0),FALSE), 'E2 Allocators'!$B$15:$W$361, MATCH('O5 Details by Class &amp; Accounts'!W$18, 'E2 Allocators'!$B$15:$W$15, 0),FALSE)*$F49)</f>
        <v>0</v>
      </c>
      <c r="X49" s="1334">
        <f>IF(ISERROR(VLOOKUP(VLOOKUP($A49, 'E4 TB Allocation Details'!$A$18:$L$217, MATCH("Demand ID", 'E4 TB Allocation Details'!$A$18:$L$18, 0),FALSE), 'E2 Allocators'!$B$15:$W$361, MATCH('O5 Details by Class &amp; Accounts'!X$18, 'E2 Allocators'!$B$15:$W$15, 0),FALSE)*$F49), 0, VLOOKUP(VLOOKUP($A49, 'E4 TB Allocation Details'!$A$18:$L$217, MATCH("Demand ID", 'E4 TB Allocation Details'!$A$18:$L$18, 0),FALSE), 'E2 Allocators'!$B$15:$W$361, MATCH('O5 Details by Class &amp; Accounts'!X$18, 'E2 Allocators'!$B$15:$W$15, 0),FALSE)*$F49)</f>
        <v>0</v>
      </c>
      <c r="Y49" s="1334">
        <f>IF(ISERROR(VLOOKUP(VLOOKUP($A49, 'E4 TB Allocation Details'!$A$18:$L$217, MATCH("Demand ID", 'E4 TB Allocation Details'!$A$18:$L$18, 0),FALSE), 'E2 Allocators'!$B$15:$W$361, MATCH('O5 Details by Class &amp; Accounts'!Y$18, 'E2 Allocators'!$B$15:$W$15, 0),FALSE)*$F49), 0, VLOOKUP(VLOOKUP($A49, 'E4 TB Allocation Details'!$A$18:$L$217, MATCH("Demand ID", 'E4 TB Allocation Details'!$A$18:$L$18, 0),FALSE), 'E2 Allocators'!$B$15:$W$361, MATCH('O5 Details by Class &amp; Accounts'!Y$18, 'E2 Allocators'!$B$15:$W$15, 0),FALSE)*$F49)</f>
        <v>0</v>
      </c>
      <c r="Z49" s="1334">
        <f>IF(ISERROR(VLOOKUP(VLOOKUP($A49, 'E4 TB Allocation Details'!$A$18:$L$217, MATCH("Demand ID", 'E4 TB Allocation Details'!$A$18:$L$18, 0),FALSE), 'E2 Allocators'!$B$15:$W$361, MATCH('O5 Details by Class &amp; Accounts'!Z$18, 'E2 Allocators'!$B$15:$W$15, 0),FALSE)*$F49), 0, VLOOKUP(VLOOKUP($A49, 'E4 TB Allocation Details'!$A$18:$L$217, MATCH("Demand ID", 'E4 TB Allocation Details'!$A$18:$L$18, 0),FALSE), 'E2 Allocators'!$B$15:$W$361, MATCH('O5 Details by Class &amp; Accounts'!Z$18, 'E2 Allocators'!$B$15:$W$15, 0),FALSE)*$F49)</f>
        <v>0</v>
      </c>
      <c r="AA49" s="1334">
        <f>IF(ISERROR(VLOOKUP(VLOOKUP($A49, 'E4 TB Allocation Details'!$A$18:$L$217, MATCH("Demand ID", 'E4 TB Allocation Details'!$A$18:$L$18, 0),FALSE), 'E2 Allocators'!$B$15:$W$361, MATCH('O5 Details by Class &amp; Accounts'!AA$18, 'E2 Allocators'!$B$15:$W$15, 0),FALSE)*$F49), 0, VLOOKUP(VLOOKUP($A49, 'E4 TB Allocation Details'!$A$18:$L$217, MATCH("Demand ID", 'E4 TB Allocation Details'!$A$18:$L$18, 0),FALSE), 'E2 Allocators'!$B$15:$W$361, MATCH('O5 Details by Class &amp; Accounts'!AA$18, 'E2 Allocators'!$B$15:$W$15, 0),FALSE)*$F49)</f>
        <v>0</v>
      </c>
      <c r="AB49" s="1334">
        <f>IF(ISERROR(VLOOKUP(VLOOKUP($A49, 'E4 TB Allocation Details'!$A$18:$L$217, MATCH("Demand ID", 'E4 TB Allocation Details'!$A$18:$L$18, 0),FALSE), 'E2 Allocators'!$B$15:$W$361, MATCH('O5 Details by Class &amp; Accounts'!AB$18, 'E2 Allocators'!$B$15:$W$15, 0),FALSE)*$F49), 0, VLOOKUP(VLOOKUP($A49, 'E4 TB Allocation Details'!$A$18:$L$217, MATCH("Demand ID", 'E4 TB Allocation Details'!$A$18:$L$18, 0),FALSE), 'E2 Allocators'!$B$15:$W$361, MATCH('O5 Details by Class &amp; Accounts'!AB$18, 'E2 Allocators'!$B$15:$W$15, 0),FALSE)*$F49)</f>
        <v>0</v>
      </c>
      <c r="AC49" s="1334">
        <f t="shared" si="1"/>
        <v>0</v>
      </c>
      <c r="AD49" s="1334">
        <f>IF(ISERROR(VLOOKUP(VLOOKUP($A49, 'E4 TB Allocation Details'!$A$18:$L$217, MATCH("Customer ID", 'E4 TB Allocation Details'!$A$18:$L$18, 0),FALSE), 'E2 Allocators'!$B$15:$W$361, MATCH('O5 Details by Class &amp; Accounts'!AD$18, 'E2 Allocators'!$B$15:$W$15, 0),FALSE)*$G49), 0, VLOOKUP(VLOOKUP($A49, 'E4 TB Allocation Details'!$A$18:$L$217, MATCH("Customer ID", 'E4 TB Allocation Details'!$A$18:$L$18, 0),FALSE), 'E2 Allocators'!$B$15:$W$361, MATCH('O5 Details by Class &amp; Accounts'!AD$18, 'E2 Allocators'!$B$15:$W$15, 0),FALSE)*$G49)</f>
        <v>0</v>
      </c>
      <c r="AE49" s="1334">
        <f>IF(ISERROR(VLOOKUP(VLOOKUP($A49, 'E4 TB Allocation Details'!$A$18:$L$217, MATCH("Customer ID", 'E4 TB Allocation Details'!$A$18:$L$18, 0),FALSE), 'E2 Allocators'!$B$15:$W$361, MATCH('O5 Details by Class &amp; Accounts'!AE$18, 'E2 Allocators'!$B$15:$W$15, 0),FALSE)*$G49), 0, VLOOKUP(VLOOKUP($A49, 'E4 TB Allocation Details'!$A$18:$L$217, MATCH("Customer ID", 'E4 TB Allocation Details'!$A$18:$L$18, 0),FALSE), 'E2 Allocators'!$B$15:$W$361, MATCH('O5 Details by Class &amp; Accounts'!AE$18, 'E2 Allocators'!$B$15:$W$15, 0),FALSE)*$G49)</f>
        <v>0</v>
      </c>
      <c r="AF49" s="1334">
        <f>IF(ISERROR(VLOOKUP(VLOOKUP($A49, 'E4 TB Allocation Details'!$A$18:$L$217, MATCH("Customer ID", 'E4 TB Allocation Details'!$A$18:$L$18, 0),FALSE), 'E2 Allocators'!$B$15:$W$361, MATCH('O5 Details by Class &amp; Accounts'!AF$18, 'E2 Allocators'!$B$15:$W$15, 0),FALSE)*$G49), 0, VLOOKUP(VLOOKUP($A49, 'E4 TB Allocation Details'!$A$18:$L$217, MATCH("Customer ID", 'E4 TB Allocation Details'!$A$18:$L$18, 0),FALSE), 'E2 Allocators'!$B$15:$W$361, MATCH('O5 Details by Class &amp; Accounts'!AF$18, 'E2 Allocators'!$B$15:$W$15, 0),FALSE)*$G49)</f>
        <v>0</v>
      </c>
      <c r="AG49" s="1334">
        <f>IF(ISERROR(VLOOKUP(VLOOKUP($A49, 'E4 TB Allocation Details'!$A$18:$L$217, MATCH("Customer ID", 'E4 TB Allocation Details'!$A$18:$L$18, 0),FALSE), 'E2 Allocators'!$B$15:$W$361, MATCH('O5 Details by Class &amp; Accounts'!AG$18, 'E2 Allocators'!$B$15:$W$15, 0),FALSE)*$G49), 0, VLOOKUP(VLOOKUP($A49, 'E4 TB Allocation Details'!$A$18:$L$217, MATCH("Customer ID", 'E4 TB Allocation Details'!$A$18:$L$18, 0),FALSE), 'E2 Allocators'!$B$15:$W$361, MATCH('O5 Details by Class &amp; Accounts'!AG$18, 'E2 Allocators'!$B$15:$W$15, 0),FALSE)*$G49)</f>
        <v>0</v>
      </c>
      <c r="AH49" s="1334">
        <f>IF(ISERROR(VLOOKUP(VLOOKUP($A49, 'E4 TB Allocation Details'!$A$18:$L$217, MATCH("Customer ID", 'E4 TB Allocation Details'!$A$18:$L$18, 0),FALSE), 'E2 Allocators'!$B$15:$W$361, MATCH('O5 Details by Class &amp; Accounts'!AH$18, 'E2 Allocators'!$B$15:$W$15, 0),FALSE)*$G49), 0, VLOOKUP(VLOOKUP($A49, 'E4 TB Allocation Details'!$A$18:$L$217, MATCH("Customer ID", 'E4 TB Allocation Details'!$A$18:$L$18, 0),FALSE), 'E2 Allocators'!$B$15:$W$361, MATCH('O5 Details by Class &amp; Accounts'!AH$18, 'E2 Allocators'!$B$15:$W$15, 0),FALSE)*$G49)</f>
        <v>0</v>
      </c>
      <c r="AI49" s="1334">
        <f>IF(ISERROR(VLOOKUP(VLOOKUP($A49, 'E4 TB Allocation Details'!$A$18:$L$217, MATCH("Customer ID", 'E4 TB Allocation Details'!$A$18:$L$18, 0),FALSE), 'E2 Allocators'!$B$15:$W$361, MATCH('O5 Details by Class &amp; Accounts'!AI$18, 'E2 Allocators'!$B$15:$W$15, 0),FALSE)*$G49), 0, VLOOKUP(VLOOKUP($A49, 'E4 TB Allocation Details'!$A$18:$L$217, MATCH("Customer ID", 'E4 TB Allocation Details'!$A$18:$L$18, 0),FALSE), 'E2 Allocators'!$B$15:$W$361, MATCH('O5 Details by Class &amp; Accounts'!AI$18, 'E2 Allocators'!$B$15:$W$15, 0),FALSE)*$G49)</f>
        <v>0</v>
      </c>
      <c r="AJ49" s="1334">
        <f>IF(ISERROR(VLOOKUP(VLOOKUP($A49, 'E4 TB Allocation Details'!$A$18:$L$217, MATCH("Customer ID", 'E4 TB Allocation Details'!$A$18:$L$18, 0),FALSE), 'E2 Allocators'!$B$15:$W$361, MATCH('O5 Details by Class &amp; Accounts'!AJ$18, 'E2 Allocators'!$B$15:$W$15, 0),FALSE)*$G49), 0, VLOOKUP(VLOOKUP($A49, 'E4 TB Allocation Details'!$A$18:$L$217, MATCH("Customer ID", 'E4 TB Allocation Details'!$A$18:$L$18, 0),FALSE), 'E2 Allocators'!$B$15:$W$361, MATCH('O5 Details by Class &amp; Accounts'!AJ$18, 'E2 Allocators'!$B$15:$W$15, 0),FALSE)*$G49)</f>
        <v>0</v>
      </c>
      <c r="AK49" s="1334">
        <f>IF(ISERROR(VLOOKUP(VLOOKUP($A49, 'E4 TB Allocation Details'!$A$18:$L$217, MATCH("Customer ID", 'E4 TB Allocation Details'!$A$18:$L$18, 0),FALSE), 'E2 Allocators'!$B$15:$W$361, MATCH('O5 Details by Class &amp; Accounts'!AK$18, 'E2 Allocators'!$B$15:$W$15, 0),FALSE)*$G49), 0, VLOOKUP(VLOOKUP($A49, 'E4 TB Allocation Details'!$A$18:$L$217, MATCH("Customer ID", 'E4 TB Allocation Details'!$A$18:$L$18, 0),FALSE), 'E2 Allocators'!$B$15:$W$361, MATCH('O5 Details by Class &amp; Accounts'!AK$18, 'E2 Allocators'!$B$15:$W$15, 0),FALSE)*$G49)</f>
        <v>0</v>
      </c>
      <c r="AL49" s="1334">
        <f>IF(ISERROR(VLOOKUP(VLOOKUP($A49, 'E4 TB Allocation Details'!$A$18:$L$217, MATCH("Customer ID", 'E4 TB Allocation Details'!$A$18:$L$18, 0),FALSE), 'E2 Allocators'!$B$15:$W$361, MATCH('O5 Details by Class &amp; Accounts'!AL$18, 'E2 Allocators'!$B$15:$W$15, 0),FALSE)*$G49), 0, VLOOKUP(VLOOKUP($A49, 'E4 TB Allocation Details'!$A$18:$L$217, MATCH("Customer ID", 'E4 TB Allocation Details'!$A$18:$L$18, 0),FALSE), 'E2 Allocators'!$B$15:$W$361, MATCH('O5 Details by Class &amp; Accounts'!AL$18, 'E2 Allocators'!$B$15:$W$15, 0),FALSE)*$G49)</f>
        <v>0</v>
      </c>
      <c r="AM49" s="1334">
        <f>IF(ISERROR(VLOOKUP(VLOOKUP($A49, 'E4 TB Allocation Details'!$A$18:$L$217, MATCH("Customer ID", 'E4 TB Allocation Details'!$A$18:$L$18, 0),FALSE), 'E2 Allocators'!$B$15:$W$361, MATCH('O5 Details by Class &amp; Accounts'!AM$18, 'E2 Allocators'!$B$15:$W$15, 0),FALSE)*$G49), 0, VLOOKUP(VLOOKUP($A49, 'E4 TB Allocation Details'!$A$18:$L$217, MATCH("Customer ID", 'E4 TB Allocation Details'!$A$18:$L$18, 0),FALSE), 'E2 Allocators'!$B$15:$W$361, MATCH('O5 Details by Class &amp; Accounts'!AM$18, 'E2 Allocators'!$B$15:$W$15, 0),FALSE)*$G49)</f>
        <v>0</v>
      </c>
      <c r="AN49" s="1334">
        <f>IF(ISERROR(VLOOKUP(VLOOKUP($A49, 'E4 TB Allocation Details'!$A$18:$L$217, MATCH("Customer ID", 'E4 TB Allocation Details'!$A$18:$L$18, 0),FALSE), 'E2 Allocators'!$B$15:$W$361, MATCH('O5 Details by Class &amp; Accounts'!AN$18, 'E2 Allocators'!$B$15:$W$15, 0),FALSE)*$G49), 0, VLOOKUP(VLOOKUP($A49, 'E4 TB Allocation Details'!$A$18:$L$217, MATCH("Customer ID", 'E4 TB Allocation Details'!$A$18:$L$18, 0),FALSE), 'E2 Allocators'!$B$15:$W$361, MATCH('O5 Details by Class &amp; Accounts'!AN$18, 'E2 Allocators'!$B$15:$W$15, 0),FALSE)*$G49)</f>
        <v>0</v>
      </c>
      <c r="AO49" s="1334">
        <f>IF(ISERROR(VLOOKUP(VLOOKUP($A49, 'E4 TB Allocation Details'!$A$18:$L$217, MATCH("Customer ID", 'E4 TB Allocation Details'!$A$18:$L$18, 0),FALSE), 'E2 Allocators'!$B$15:$W$361, MATCH('O5 Details by Class &amp; Accounts'!AO$18, 'E2 Allocators'!$B$15:$W$15, 0),FALSE)*$G49), 0, VLOOKUP(VLOOKUP($A49, 'E4 TB Allocation Details'!$A$18:$L$217, MATCH("Customer ID", 'E4 TB Allocation Details'!$A$18:$L$18, 0),FALSE), 'E2 Allocators'!$B$15:$W$361, MATCH('O5 Details by Class &amp; Accounts'!AO$18, 'E2 Allocators'!$B$15:$W$15, 0),FALSE)*$G49)</f>
        <v>0</v>
      </c>
      <c r="AP49" s="1334">
        <f>IF(ISERROR(VLOOKUP(VLOOKUP($A49, 'E4 TB Allocation Details'!$A$18:$L$217, MATCH("Customer ID", 'E4 TB Allocation Details'!$A$18:$L$18, 0),FALSE), 'E2 Allocators'!$B$15:$W$361, MATCH('O5 Details by Class &amp; Accounts'!AP$18, 'E2 Allocators'!$B$15:$W$15, 0),FALSE)*$G49), 0, VLOOKUP(VLOOKUP($A49, 'E4 TB Allocation Details'!$A$18:$L$217, MATCH("Customer ID", 'E4 TB Allocation Details'!$A$18:$L$18, 0),FALSE), 'E2 Allocators'!$B$15:$W$361, MATCH('O5 Details by Class &amp; Accounts'!AP$18, 'E2 Allocators'!$B$15:$W$15, 0),FALSE)*$G49)</f>
        <v>0</v>
      </c>
      <c r="AQ49" s="1334">
        <f>IF(ISERROR(VLOOKUP(VLOOKUP($A49, 'E4 TB Allocation Details'!$A$18:$L$217, MATCH("Customer ID", 'E4 TB Allocation Details'!$A$18:$L$18, 0),FALSE), 'E2 Allocators'!$B$15:$W$361, MATCH('O5 Details by Class &amp; Accounts'!AQ$18, 'E2 Allocators'!$B$15:$W$15, 0),FALSE)*$G49), 0, VLOOKUP(VLOOKUP($A49, 'E4 TB Allocation Details'!$A$18:$L$217, MATCH("Customer ID", 'E4 TB Allocation Details'!$A$18:$L$18, 0),FALSE), 'E2 Allocators'!$B$15:$W$361, MATCH('O5 Details by Class &amp; Accounts'!AQ$18, 'E2 Allocators'!$B$15:$W$15, 0),FALSE)*$G49)</f>
        <v>0</v>
      </c>
      <c r="AR49" s="1334">
        <f>IF(ISERROR(VLOOKUP(VLOOKUP($A49, 'E4 TB Allocation Details'!$A$18:$L$217, MATCH("Customer ID", 'E4 TB Allocation Details'!$A$18:$L$18, 0),FALSE), 'E2 Allocators'!$B$15:$W$361, MATCH('O5 Details by Class &amp; Accounts'!AR$18, 'E2 Allocators'!$B$15:$W$15, 0),FALSE)*$G49), 0, VLOOKUP(VLOOKUP($A49, 'E4 TB Allocation Details'!$A$18:$L$217, MATCH("Customer ID", 'E4 TB Allocation Details'!$A$18:$L$18, 0),FALSE), 'E2 Allocators'!$B$15:$W$361, MATCH('O5 Details by Class &amp; Accounts'!AR$18, 'E2 Allocators'!$B$15:$W$15, 0),FALSE)*$G49)</f>
        <v>0</v>
      </c>
      <c r="AS49" s="1334">
        <f>IF(ISERROR(VLOOKUP(VLOOKUP($A49, 'E4 TB Allocation Details'!$A$18:$L$217, MATCH("Customer ID", 'E4 TB Allocation Details'!$A$18:$L$18, 0),FALSE), 'E2 Allocators'!$B$15:$W$361, MATCH('O5 Details by Class &amp; Accounts'!AS$18, 'E2 Allocators'!$B$15:$W$15, 0),FALSE)*$G49), 0, VLOOKUP(VLOOKUP($A49, 'E4 TB Allocation Details'!$A$18:$L$217, MATCH("Customer ID", 'E4 TB Allocation Details'!$A$18:$L$18, 0),FALSE), 'E2 Allocators'!$B$15:$W$361, MATCH('O5 Details by Class &amp; Accounts'!AS$18, 'E2 Allocators'!$B$15:$W$15, 0),FALSE)*$G49)</f>
        <v>0</v>
      </c>
      <c r="AT49" s="1334">
        <f>IF(ISERROR(VLOOKUP(VLOOKUP($A49, 'E4 TB Allocation Details'!$A$18:$L$217, MATCH("Customer ID", 'E4 TB Allocation Details'!$A$18:$L$18, 0),FALSE), 'E2 Allocators'!$B$15:$W$361, MATCH('O5 Details by Class &amp; Accounts'!AT$18, 'E2 Allocators'!$B$15:$W$15, 0),FALSE)*$G49), 0, VLOOKUP(VLOOKUP($A49, 'E4 TB Allocation Details'!$A$18:$L$217, MATCH("Customer ID", 'E4 TB Allocation Details'!$A$18:$L$18, 0),FALSE), 'E2 Allocators'!$B$15:$W$361, MATCH('O5 Details by Class &amp; Accounts'!AT$18, 'E2 Allocators'!$B$15:$W$15, 0),FALSE)*$G49)</f>
        <v>0</v>
      </c>
      <c r="AU49" s="1334">
        <f>IF(ISERROR(VLOOKUP(VLOOKUP($A49, 'E4 TB Allocation Details'!$A$18:$L$217, MATCH("Customer ID", 'E4 TB Allocation Details'!$A$18:$L$18, 0),FALSE), 'E2 Allocators'!$B$15:$W$361, MATCH('O5 Details by Class &amp; Accounts'!AU$18, 'E2 Allocators'!$B$15:$W$15, 0),FALSE)*$G49), 0, VLOOKUP(VLOOKUP($A49, 'E4 TB Allocation Details'!$A$18:$L$217, MATCH("Customer ID", 'E4 TB Allocation Details'!$A$18:$L$18, 0),FALSE), 'E2 Allocators'!$B$15:$W$361, MATCH('O5 Details by Class &amp; Accounts'!AU$18, 'E2 Allocators'!$B$15:$W$15, 0),FALSE)*$G49)</f>
        <v>0</v>
      </c>
      <c r="AV49" s="1334">
        <f>IF(ISERROR(VLOOKUP(VLOOKUP($A49, 'E4 TB Allocation Details'!$A$18:$L$217, MATCH("Customer ID", 'E4 TB Allocation Details'!$A$18:$L$18, 0),FALSE), 'E2 Allocators'!$B$15:$W$361, MATCH('O5 Details by Class &amp; Accounts'!AV$18, 'E2 Allocators'!$B$15:$W$15, 0),FALSE)*$G49), 0, VLOOKUP(VLOOKUP($A49, 'E4 TB Allocation Details'!$A$18:$L$217, MATCH("Customer ID", 'E4 TB Allocation Details'!$A$18:$L$18, 0),FALSE), 'E2 Allocators'!$B$15:$W$361, MATCH('O5 Details by Class &amp; Accounts'!AV$18, 'E2 Allocators'!$B$15:$W$15, 0),FALSE)*$G49)</f>
        <v>0</v>
      </c>
      <c r="AW49" s="1334">
        <f>IF(ISERROR(VLOOKUP(VLOOKUP($A49, 'E4 TB Allocation Details'!$A$18:$L$217, MATCH("Customer ID", 'E4 TB Allocation Details'!$A$18:$L$18, 0),FALSE), 'E2 Allocators'!$B$15:$W$361, MATCH('O5 Details by Class &amp; Accounts'!AW$18, 'E2 Allocators'!$B$15:$W$15, 0),FALSE)*$G49), 0, VLOOKUP(VLOOKUP($A49, 'E4 TB Allocation Details'!$A$18:$L$217, MATCH("Customer ID", 'E4 TB Allocation Details'!$A$18:$L$18, 0),FALSE), 'E2 Allocators'!$B$15:$W$361, MATCH('O5 Details by Class &amp; Accounts'!AW$18, 'E2 Allocators'!$B$15:$W$15, 0),FALSE)*$G49)</f>
        <v>0</v>
      </c>
      <c r="AX49" s="1334">
        <f t="shared" si="2"/>
        <v>0</v>
      </c>
      <c r="AY49" s="1334">
        <f>IF(ISERROR(VLOOKUP(VLOOKUP($A49, 'E4 TB Allocation Details'!$A$18:$L$217, MATCH("Misc ID", 'E4 TB Allocation Details'!$A$18:$L$18, 0),FALSE), 'E2 Allocators'!$B$15:$W$361, MATCH('O5 Details by Class &amp; Accounts'!AY$18, 'E2 Allocators'!$B$15:$W$15, 0),FALSE)*$E49), 0, VLOOKUP(VLOOKUP($A49, 'E4 TB Allocation Details'!$A$18:$L$217, MATCH("Misc ID", 'E4 TB Allocation Details'!$A$18:$L$18, 0),FALSE), 'E2 Allocators'!$B$15:$W$361, MATCH('O5 Details by Class &amp; Accounts'!AY$18, 'E2 Allocators'!$B$15:$W$15, 0),FALSE)*$E49)</f>
        <v>0</v>
      </c>
      <c r="AZ49" s="1334">
        <f>IF(ISERROR(VLOOKUP(VLOOKUP($A49, 'E4 TB Allocation Details'!$A$18:$L$217, MATCH("Misc ID", 'E4 TB Allocation Details'!$A$18:$L$18, 0),FALSE), 'E2 Allocators'!$B$15:$W$361, MATCH('O5 Details by Class &amp; Accounts'!AZ$18, 'E2 Allocators'!$B$15:$W$15, 0),FALSE)*$E49), 0, VLOOKUP(VLOOKUP($A49, 'E4 TB Allocation Details'!$A$18:$L$217, MATCH("Misc ID", 'E4 TB Allocation Details'!$A$18:$L$18, 0),FALSE), 'E2 Allocators'!$B$15:$W$361, MATCH('O5 Details by Class &amp; Accounts'!AZ$18, 'E2 Allocators'!$B$15:$W$15, 0),FALSE)*$E49)</f>
        <v>0</v>
      </c>
      <c r="BA49" s="1334">
        <f>IF(ISERROR(VLOOKUP(VLOOKUP($A49, 'E4 TB Allocation Details'!$A$18:$L$217, MATCH("Misc ID", 'E4 TB Allocation Details'!$A$18:$L$18, 0),FALSE), 'E2 Allocators'!$B$15:$W$361, MATCH('O5 Details by Class &amp; Accounts'!BA$18, 'E2 Allocators'!$B$15:$W$15, 0),FALSE)*$E49), 0, VLOOKUP(VLOOKUP($A49, 'E4 TB Allocation Details'!$A$18:$L$217, MATCH("Misc ID", 'E4 TB Allocation Details'!$A$18:$L$18, 0),FALSE), 'E2 Allocators'!$B$15:$W$361, MATCH('O5 Details by Class &amp; Accounts'!BA$18, 'E2 Allocators'!$B$15:$W$15, 0),FALSE)*$E49)</f>
        <v>0</v>
      </c>
      <c r="BB49" s="1334">
        <f>IF(ISERROR(VLOOKUP(VLOOKUP($A49, 'E4 TB Allocation Details'!$A$18:$L$217, MATCH("Misc ID", 'E4 TB Allocation Details'!$A$18:$L$18, 0),FALSE), 'E2 Allocators'!$B$15:$W$361, MATCH('O5 Details by Class &amp; Accounts'!BB$18, 'E2 Allocators'!$B$15:$W$15, 0),FALSE)*$E49), 0, VLOOKUP(VLOOKUP($A49, 'E4 TB Allocation Details'!$A$18:$L$217, MATCH("Misc ID", 'E4 TB Allocation Details'!$A$18:$L$18, 0),FALSE), 'E2 Allocators'!$B$15:$W$361, MATCH('O5 Details by Class &amp; Accounts'!BB$18, 'E2 Allocators'!$B$15:$W$15, 0),FALSE)*$E49)</f>
        <v>0</v>
      </c>
      <c r="BC49" s="1334">
        <f>IF(ISERROR(VLOOKUP(VLOOKUP($A49, 'E4 TB Allocation Details'!$A$18:$L$217, MATCH("Misc ID", 'E4 TB Allocation Details'!$A$18:$L$18, 0),FALSE), 'E2 Allocators'!$B$15:$W$361, MATCH('O5 Details by Class &amp; Accounts'!BC$18, 'E2 Allocators'!$B$15:$W$15, 0),FALSE)*$E49), 0, VLOOKUP(VLOOKUP($A49, 'E4 TB Allocation Details'!$A$18:$L$217, MATCH("Misc ID", 'E4 TB Allocation Details'!$A$18:$L$18, 0),FALSE), 'E2 Allocators'!$B$15:$W$361, MATCH('O5 Details by Class &amp; Accounts'!BC$18, 'E2 Allocators'!$B$15:$W$15, 0),FALSE)*$E49)</f>
        <v>0</v>
      </c>
      <c r="BD49" s="1334">
        <f>IF(ISERROR(VLOOKUP(VLOOKUP($A49, 'E4 TB Allocation Details'!$A$18:$L$217, MATCH("Misc ID", 'E4 TB Allocation Details'!$A$18:$L$18, 0),FALSE), 'E2 Allocators'!$B$15:$W$361, MATCH('O5 Details by Class &amp; Accounts'!BD$18, 'E2 Allocators'!$B$15:$W$15, 0),FALSE)*$E49), 0, VLOOKUP(VLOOKUP($A49, 'E4 TB Allocation Details'!$A$18:$L$217, MATCH("Misc ID", 'E4 TB Allocation Details'!$A$18:$L$18, 0),FALSE), 'E2 Allocators'!$B$15:$W$361, MATCH('O5 Details by Class &amp; Accounts'!BD$18, 'E2 Allocators'!$B$15:$W$15, 0),FALSE)*$E49)</f>
        <v>0</v>
      </c>
      <c r="BE49" s="1334">
        <f>IF(ISERROR(VLOOKUP(VLOOKUP($A49, 'E4 TB Allocation Details'!$A$18:$L$217, MATCH("Misc ID", 'E4 TB Allocation Details'!$A$18:$L$18, 0),FALSE), 'E2 Allocators'!$B$15:$W$361, MATCH('O5 Details by Class &amp; Accounts'!BE$18, 'E2 Allocators'!$B$15:$W$15, 0),FALSE)*$E49), 0, VLOOKUP(VLOOKUP($A49, 'E4 TB Allocation Details'!$A$18:$L$217, MATCH("Misc ID", 'E4 TB Allocation Details'!$A$18:$L$18, 0),FALSE), 'E2 Allocators'!$B$15:$W$361, MATCH('O5 Details by Class &amp; Accounts'!BE$18, 'E2 Allocators'!$B$15:$W$15, 0),FALSE)*$E49)</f>
        <v>0</v>
      </c>
      <c r="BF49" s="1334">
        <f>IF(ISERROR(VLOOKUP(VLOOKUP($A49, 'E4 TB Allocation Details'!$A$18:$L$217, MATCH("Misc ID", 'E4 TB Allocation Details'!$A$18:$L$18, 0),FALSE), 'E2 Allocators'!$B$15:$W$361, MATCH('O5 Details by Class &amp; Accounts'!BF$18, 'E2 Allocators'!$B$15:$W$15, 0),FALSE)*$E49), 0, VLOOKUP(VLOOKUP($A49, 'E4 TB Allocation Details'!$A$18:$L$217, MATCH("Misc ID", 'E4 TB Allocation Details'!$A$18:$L$18, 0),FALSE), 'E2 Allocators'!$B$15:$W$361, MATCH('O5 Details by Class &amp; Accounts'!BF$18, 'E2 Allocators'!$B$15:$W$15, 0),FALSE)*$E49)</f>
        <v>0</v>
      </c>
      <c r="BG49" s="1334">
        <f>IF(ISERROR(VLOOKUP(VLOOKUP($A49, 'E4 TB Allocation Details'!$A$18:$L$217, MATCH("Misc ID", 'E4 TB Allocation Details'!$A$18:$L$18, 0),FALSE), 'E2 Allocators'!$B$15:$W$361, MATCH('O5 Details by Class &amp; Accounts'!BG$18, 'E2 Allocators'!$B$15:$W$15, 0),FALSE)*$E49), 0, VLOOKUP(VLOOKUP($A49, 'E4 TB Allocation Details'!$A$18:$L$217, MATCH("Misc ID", 'E4 TB Allocation Details'!$A$18:$L$18, 0),FALSE), 'E2 Allocators'!$B$15:$W$361, MATCH('O5 Details by Class &amp; Accounts'!BG$18, 'E2 Allocators'!$B$15:$W$15, 0),FALSE)*$E49)</f>
        <v>0</v>
      </c>
      <c r="BH49" s="1334">
        <f>IF(ISERROR(VLOOKUP(VLOOKUP($A49, 'E4 TB Allocation Details'!$A$18:$L$217, MATCH("Misc ID", 'E4 TB Allocation Details'!$A$18:$L$18, 0),FALSE), 'E2 Allocators'!$B$15:$W$361, MATCH('O5 Details by Class &amp; Accounts'!BH$18, 'E2 Allocators'!$B$15:$W$15, 0),FALSE)*$E49), 0, VLOOKUP(VLOOKUP($A49, 'E4 TB Allocation Details'!$A$18:$L$217, MATCH("Misc ID", 'E4 TB Allocation Details'!$A$18:$L$18, 0),FALSE), 'E2 Allocators'!$B$15:$W$361, MATCH('O5 Details by Class &amp; Accounts'!BH$18, 'E2 Allocators'!$B$15:$W$15, 0),FALSE)*$E49)</f>
        <v>0</v>
      </c>
      <c r="BI49" s="1334">
        <f>IF(ISERROR(VLOOKUP(VLOOKUP($A49, 'E4 TB Allocation Details'!$A$18:$L$217, MATCH("Misc ID", 'E4 TB Allocation Details'!$A$18:$L$18, 0),FALSE), 'E2 Allocators'!$B$15:$W$361, MATCH('O5 Details by Class &amp; Accounts'!BI$18, 'E2 Allocators'!$B$15:$W$15, 0),FALSE)*$E49), 0, VLOOKUP(VLOOKUP($A49, 'E4 TB Allocation Details'!$A$18:$L$217, MATCH("Misc ID", 'E4 TB Allocation Details'!$A$18:$L$18, 0),FALSE), 'E2 Allocators'!$B$15:$W$361, MATCH('O5 Details by Class &amp; Accounts'!BI$18, 'E2 Allocators'!$B$15:$W$15, 0),FALSE)*$E49)</f>
        <v>0</v>
      </c>
      <c r="BJ49" s="1334">
        <f>IF(ISERROR(VLOOKUP(VLOOKUP($A49, 'E4 TB Allocation Details'!$A$18:$L$217, MATCH("Misc ID", 'E4 TB Allocation Details'!$A$18:$L$18, 0),FALSE), 'E2 Allocators'!$B$15:$W$361, MATCH('O5 Details by Class &amp; Accounts'!BJ$18, 'E2 Allocators'!$B$15:$W$15, 0),FALSE)*$E49), 0, VLOOKUP(VLOOKUP($A49, 'E4 TB Allocation Details'!$A$18:$L$217, MATCH("Misc ID", 'E4 TB Allocation Details'!$A$18:$L$18, 0),FALSE), 'E2 Allocators'!$B$15:$W$361, MATCH('O5 Details by Class &amp; Accounts'!BJ$18, 'E2 Allocators'!$B$15:$W$15, 0),FALSE)*$E49)</f>
        <v>0</v>
      </c>
      <c r="BK49" s="1334">
        <f>IF(ISERROR(VLOOKUP(VLOOKUP($A49, 'E4 TB Allocation Details'!$A$18:$L$217, MATCH("Misc ID", 'E4 TB Allocation Details'!$A$18:$L$18, 0),FALSE), 'E2 Allocators'!$B$15:$W$361, MATCH('O5 Details by Class &amp; Accounts'!BK$18, 'E2 Allocators'!$B$15:$W$15, 0),FALSE)*$E49), 0, VLOOKUP(VLOOKUP($A49, 'E4 TB Allocation Details'!$A$18:$L$217, MATCH("Misc ID", 'E4 TB Allocation Details'!$A$18:$L$18, 0),FALSE), 'E2 Allocators'!$B$15:$W$361, MATCH('O5 Details by Class &amp; Accounts'!BK$18, 'E2 Allocators'!$B$15:$W$15, 0),FALSE)*$E49)</f>
        <v>0</v>
      </c>
      <c r="BL49" s="1334">
        <f>IF(ISERROR(VLOOKUP(VLOOKUP($A49, 'E4 TB Allocation Details'!$A$18:$L$217, MATCH("Misc ID", 'E4 TB Allocation Details'!$A$18:$L$18, 0),FALSE), 'E2 Allocators'!$B$15:$W$361, MATCH('O5 Details by Class &amp; Accounts'!BL$18, 'E2 Allocators'!$B$15:$W$15, 0),FALSE)*$E49), 0, VLOOKUP(VLOOKUP($A49, 'E4 TB Allocation Details'!$A$18:$L$217, MATCH("Misc ID", 'E4 TB Allocation Details'!$A$18:$L$18, 0),FALSE), 'E2 Allocators'!$B$15:$W$361, MATCH('O5 Details by Class &amp; Accounts'!BL$18, 'E2 Allocators'!$B$15:$W$15, 0),FALSE)*$E49)</f>
        <v>0</v>
      </c>
      <c r="BM49" s="1334">
        <f>IF(ISERROR(VLOOKUP(VLOOKUP($A49, 'E4 TB Allocation Details'!$A$18:$L$217, MATCH("Misc ID", 'E4 TB Allocation Details'!$A$18:$L$18, 0),FALSE), 'E2 Allocators'!$B$15:$W$361, MATCH('O5 Details by Class &amp; Accounts'!BM$18, 'E2 Allocators'!$B$15:$W$15, 0),FALSE)*$E49), 0, VLOOKUP(VLOOKUP($A49, 'E4 TB Allocation Details'!$A$18:$L$217, MATCH("Misc ID", 'E4 TB Allocation Details'!$A$18:$L$18, 0),FALSE), 'E2 Allocators'!$B$15:$W$361, MATCH('O5 Details by Class &amp; Accounts'!BM$18, 'E2 Allocators'!$B$15:$W$15, 0),FALSE)*$E49)</f>
        <v>0</v>
      </c>
      <c r="BN49" s="1334">
        <f>IF(ISERROR(VLOOKUP(VLOOKUP($A49, 'E4 TB Allocation Details'!$A$18:$L$217, MATCH("Misc ID", 'E4 TB Allocation Details'!$A$18:$L$18, 0),FALSE), 'E2 Allocators'!$B$15:$W$361, MATCH('O5 Details by Class &amp; Accounts'!BN$18, 'E2 Allocators'!$B$15:$W$15, 0),FALSE)*$E49), 0, VLOOKUP(VLOOKUP($A49, 'E4 TB Allocation Details'!$A$18:$L$217, MATCH("Misc ID", 'E4 TB Allocation Details'!$A$18:$L$18, 0),FALSE), 'E2 Allocators'!$B$15:$W$361, MATCH('O5 Details by Class &amp; Accounts'!BN$18, 'E2 Allocators'!$B$15:$W$15, 0),FALSE)*$E49)</f>
        <v>0</v>
      </c>
      <c r="BO49" s="1334">
        <f>IF(ISERROR(VLOOKUP(VLOOKUP($A49, 'E4 TB Allocation Details'!$A$18:$L$217, MATCH("Misc ID", 'E4 TB Allocation Details'!$A$18:$L$18, 0),FALSE), 'E2 Allocators'!$B$15:$W$361, MATCH('O5 Details by Class &amp; Accounts'!BO$18, 'E2 Allocators'!$B$15:$W$15, 0),FALSE)*$E49), 0, VLOOKUP(VLOOKUP($A49, 'E4 TB Allocation Details'!$A$18:$L$217, MATCH("Misc ID", 'E4 TB Allocation Details'!$A$18:$L$18, 0),FALSE), 'E2 Allocators'!$B$15:$W$361, MATCH('O5 Details by Class &amp; Accounts'!BO$18, 'E2 Allocators'!$B$15:$W$15, 0),FALSE)*$E49)</f>
        <v>0</v>
      </c>
      <c r="BP49" s="1334">
        <f>IF(ISERROR(VLOOKUP(VLOOKUP($A49, 'E4 TB Allocation Details'!$A$18:$L$217, MATCH("Misc ID", 'E4 TB Allocation Details'!$A$18:$L$18, 0),FALSE), 'E2 Allocators'!$B$15:$W$361, MATCH('O5 Details by Class &amp; Accounts'!BP$18, 'E2 Allocators'!$B$15:$W$15, 0),FALSE)*$E49), 0, VLOOKUP(VLOOKUP($A49, 'E4 TB Allocation Details'!$A$18:$L$217, MATCH("Misc ID", 'E4 TB Allocation Details'!$A$18:$L$18, 0),FALSE), 'E2 Allocators'!$B$15:$W$361, MATCH('O5 Details by Class &amp; Accounts'!BP$18, 'E2 Allocators'!$B$15:$W$15, 0),FALSE)*$E49)</f>
        <v>0</v>
      </c>
      <c r="BQ49" s="1334">
        <f>IF(ISERROR(VLOOKUP(VLOOKUP($A49, 'E4 TB Allocation Details'!$A$18:$L$217, MATCH("Misc ID", 'E4 TB Allocation Details'!$A$18:$L$18, 0),FALSE), 'E2 Allocators'!$B$15:$W$361, MATCH('O5 Details by Class &amp; Accounts'!BQ$18, 'E2 Allocators'!$B$15:$W$15, 0),FALSE)*$E49), 0, VLOOKUP(VLOOKUP($A49, 'E4 TB Allocation Details'!$A$18:$L$217, MATCH("Misc ID", 'E4 TB Allocation Details'!$A$18:$L$18, 0),FALSE), 'E2 Allocators'!$B$15:$W$361, MATCH('O5 Details by Class &amp; Accounts'!BQ$18, 'E2 Allocators'!$B$15:$W$15, 0),FALSE)*$E49)</f>
        <v>0</v>
      </c>
      <c r="BR49" s="1334">
        <f>IF(ISERROR(VLOOKUP(VLOOKUP($A49, 'E4 TB Allocation Details'!$A$18:$L$217, MATCH("Misc ID", 'E4 TB Allocation Details'!$A$18:$L$18, 0),FALSE), 'E2 Allocators'!$B$15:$W$361, MATCH('O5 Details by Class &amp; Accounts'!BR$18, 'E2 Allocators'!$B$15:$W$15, 0),FALSE)*$E49), 0, VLOOKUP(VLOOKUP($A49, 'E4 TB Allocation Details'!$A$18:$L$217, MATCH("Misc ID", 'E4 TB Allocation Details'!$A$18:$L$18, 0),FALSE), 'E2 Allocators'!$B$15:$W$361, MATCH('O5 Details by Class &amp; Accounts'!BR$18, 'E2 Allocators'!$B$15:$W$15, 0),FALSE)*$E49)</f>
        <v>0</v>
      </c>
      <c r="BS49" s="1334">
        <f t="shared" si="3"/>
        <v>0</v>
      </c>
      <c r="BT49" s="1334">
        <f>IF(ISERROR(VLOOKUP(VLOOKUP($A49, 'E4 TB Allocation Details'!$A$18:$L$217, MATCH("A &amp; G ID", 'E4 TB Allocation Details'!$A$18:$L$18, 0),FALSE), 'E2 Allocators'!$B$15:$W$361, MATCH('O5 Details by Class &amp; Accounts'!BT$18, 'E2 Allocators'!$B$15:$W$15, 0),FALSE)*$E49), 0, VLOOKUP(VLOOKUP($A49, 'E4 TB Allocation Details'!$A$18:$L$217, MATCH("A &amp; G ID", 'E4 TB Allocation Details'!$A$18:$L$18, 0),FALSE), 'E2 Allocators'!$B$15:$W$361, MATCH('O5 Details by Class &amp; Accounts'!BT$18, 'E2 Allocators'!$B$15:$W$15, 0),FALSE)*$E49)</f>
        <v>0</v>
      </c>
      <c r="BU49" s="1334">
        <f>IF(ISERROR(VLOOKUP(VLOOKUP($A49, 'E4 TB Allocation Details'!$A$18:$L$217, MATCH("A &amp; G ID", 'E4 TB Allocation Details'!$A$18:$L$18, 0),FALSE), 'E2 Allocators'!$B$15:$W$361, MATCH('O5 Details by Class &amp; Accounts'!BU$18, 'E2 Allocators'!$B$15:$W$15, 0),FALSE)*$E49), 0, VLOOKUP(VLOOKUP($A49, 'E4 TB Allocation Details'!$A$18:$L$217, MATCH("A &amp; G ID", 'E4 TB Allocation Details'!$A$18:$L$18, 0),FALSE), 'E2 Allocators'!$B$15:$W$361, MATCH('O5 Details by Class &amp; Accounts'!BU$18, 'E2 Allocators'!$B$15:$W$15, 0),FALSE)*$E49)</f>
        <v>0</v>
      </c>
      <c r="BV49" s="1334">
        <f>IF(ISERROR(VLOOKUP(VLOOKUP($A49, 'E4 TB Allocation Details'!$A$18:$L$217, MATCH("A &amp; G ID", 'E4 TB Allocation Details'!$A$18:$L$18, 0),FALSE), 'E2 Allocators'!$B$15:$W$361, MATCH('O5 Details by Class &amp; Accounts'!BV$18, 'E2 Allocators'!$B$15:$W$15, 0),FALSE)*$E49), 0, VLOOKUP(VLOOKUP($A49, 'E4 TB Allocation Details'!$A$18:$L$217, MATCH("A &amp; G ID", 'E4 TB Allocation Details'!$A$18:$L$18, 0),FALSE), 'E2 Allocators'!$B$15:$W$361, MATCH('O5 Details by Class &amp; Accounts'!BV$18, 'E2 Allocators'!$B$15:$W$15, 0),FALSE)*$E49)</f>
        <v>0</v>
      </c>
      <c r="BW49" s="1334">
        <f>IF(ISERROR(VLOOKUP(VLOOKUP($A49, 'E4 TB Allocation Details'!$A$18:$L$217, MATCH("A &amp; G ID", 'E4 TB Allocation Details'!$A$18:$L$18, 0),FALSE), 'E2 Allocators'!$B$15:$W$361, MATCH('O5 Details by Class &amp; Accounts'!BW$18, 'E2 Allocators'!$B$15:$W$15, 0),FALSE)*$E49), 0, VLOOKUP(VLOOKUP($A49, 'E4 TB Allocation Details'!$A$18:$L$217, MATCH("A &amp; G ID", 'E4 TB Allocation Details'!$A$18:$L$18, 0),FALSE), 'E2 Allocators'!$B$15:$W$361, MATCH('O5 Details by Class &amp; Accounts'!BW$18, 'E2 Allocators'!$B$15:$W$15, 0),FALSE)*$E49)</f>
        <v>0</v>
      </c>
      <c r="BX49" s="1334">
        <f>IF(ISERROR(VLOOKUP(VLOOKUP($A49, 'E4 TB Allocation Details'!$A$18:$L$217, MATCH("A &amp; G ID", 'E4 TB Allocation Details'!$A$18:$L$18, 0),FALSE), 'E2 Allocators'!$B$15:$W$361, MATCH('O5 Details by Class &amp; Accounts'!BX$18, 'E2 Allocators'!$B$15:$W$15, 0),FALSE)*$E49), 0, VLOOKUP(VLOOKUP($A49, 'E4 TB Allocation Details'!$A$18:$L$217, MATCH("A &amp; G ID", 'E4 TB Allocation Details'!$A$18:$L$18, 0),FALSE), 'E2 Allocators'!$B$15:$W$361, MATCH('O5 Details by Class &amp; Accounts'!BX$18, 'E2 Allocators'!$B$15:$W$15, 0),FALSE)*$E49)</f>
        <v>0</v>
      </c>
      <c r="BY49" s="1334">
        <f>IF(ISERROR(VLOOKUP(VLOOKUP($A49, 'E4 TB Allocation Details'!$A$18:$L$217, MATCH("A &amp; G ID", 'E4 TB Allocation Details'!$A$18:$L$18, 0),FALSE), 'E2 Allocators'!$B$15:$W$361, MATCH('O5 Details by Class &amp; Accounts'!BY$18, 'E2 Allocators'!$B$15:$W$15, 0),FALSE)*$E49), 0, VLOOKUP(VLOOKUP($A49, 'E4 TB Allocation Details'!$A$18:$L$217, MATCH("A &amp; G ID", 'E4 TB Allocation Details'!$A$18:$L$18, 0),FALSE), 'E2 Allocators'!$B$15:$W$361, MATCH('O5 Details by Class &amp; Accounts'!BY$18, 'E2 Allocators'!$B$15:$W$15, 0),FALSE)*$E49)</f>
        <v>0</v>
      </c>
      <c r="BZ49" s="1334">
        <f>IF(ISERROR(VLOOKUP(VLOOKUP($A49, 'E4 TB Allocation Details'!$A$18:$L$217, MATCH("A &amp; G ID", 'E4 TB Allocation Details'!$A$18:$L$18, 0),FALSE), 'E2 Allocators'!$B$15:$W$361, MATCH('O5 Details by Class &amp; Accounts'!BZ$18, 'E2 Allocators'!$B$15:$W$15, 0),FALSE)*$E49), 0, VLOOKUP(VLOOKUP($A49, 'E4 TB Allocation Details'!$A$18:$L$217, MATCH("A &amp; G ID", 'E4 TB Allocation Details'!$A$18:$L$18, 0),FALSE), 'E2 Allocators'!$B$15:$W$361, MATCH('O5 Details by Class &amp; Accounts'!BZ$18, 'E2 Allocators'!$B$15:$W$15, 0),FALSE)*$E49)</f>
        <v>0</v>
      </c>
      <c r="CA49" s="1334">
        <f>IF(ISERROR(VLOOKUP(VLOOKUP($A49, 'E4 TB Allocation Details'!$A$18:$L$217, MATCH("A &amp; G ID", 'E4 TB Allocation Details'!$A$18:$L$18, 0),FALSE), 'E2 Allocators'!$B$15:$W$361, MATCH('O5 Details by Class &amp; Accounts'!CA$18, 'E2 Allocators'!$B$15:$W$15, 0),FALSE)*$E49), 0, VLOOKUP(VLOOKUP($A49, 'E4 TB Allocation Details'!$A$18:$L$217, MATCH("A &amp; G ID", 'E4 TB Allocation Details'!$A$18:$L$18, 0),FALSE), 'E2 Allocators'!$B$15:$W$361, MATCH('O5 Details by Class &amp; Accounts'!CA$18, 'E2 Allocators'!$B$15:$W$15, 0),FALSE)*$E49)</f>
        <v>0</v>
      </c>
      <c r="CB49" s="1334">
        <f>IF(ISERROR(VLOOKUP(VLOOKUP($A49, 'E4 TB Allocation Details'!$A$18:$L$217, MATCH("A &amp; G ID", 'E4 TB Allocation Details'!$A$18:$L$18, 0),FALSE), 'E2 Allocators'!$B$15:$W$361, MATCH('O5 Details by Class &amp; Accounts'!CB$18, 'E2 Allocators'!$B$15:$W$15, 0),FALSE)*$E49), 0, VLOOKUP(VLOOKUP($A49, 'E4 TB Allocation Details'!$A$18:$L$217, MATCH("A &amp; G ID", 'E4 TB Allocation Details'!$A$18:$L$18, 0),FALSE), 'E2 Allocators'!$B$15:$W$361, MATCH('O5 Details by Class &amp; Accounts'!CB$18, 'E2 Allocators'!$B$15:$W$15, 0),FALSE)*$E49)</f>
        <v>0</v>
      </c>
      <c r="CC49" s="1334">
        <f>IF(ISERROR(VLOOKUP(VLOOKUP($A49, 'E4 TB Allocation Details'!$A$18:$L$217, MATCH("A &amp; G ID", 'E4 TB Allocation Details'!$A$18:$L$18, 0),FALSE), 'E2 Allocators'!$B$15:$W$361, MATCH('O5 Details by Class &amp; Accounts'!CC$18, 'E2 Allocators'!$B$15:$W$15, 0),FALSE)*$E49), 0, VLOOKUP(VLOOKUP($A49, 'E4 TB Allocation Details'!$A$18:$L$217, MATCH("A &amp; G ID", 'E4 TB Allocation Details'!$A$18:$L$18, 0),FALSE), 'E2 Allocators'!$B$15:$W$361, MATCH('O5 Details by Class &amp; Accounts'!CC$18, 'E2 Allocators'!$B$15:$W$15, 0),FALSE)*$E49)</f>
        <v>0</v>
      </c>
      <c r="CD49" s="1334">
        <f>IF(ISERROR(VLOOKUP(VLOOKUP($A49, 'E4 TB Allocation Details'!$A$18:$L$217, MATCH("A &amp; G ID", 'E4 TB Allocation Details'!$A$18:$L$18, 0),FALSE), 'E2 Allocators'!$B$15:$W$361, MATCH('O5 Details by Class &amp; Accounts'!CD$18, 'E2 Allocators'!$B$15:$W$15, 0),FALSE)*$E49), 0, VLOOKUP(VLOOKUP($A49, 'E4 TB Allocation Details'!$A$18:$L$217, MATCH("A &amp; G ID", 'E4 TB Allocation Details'!$A$18:$L$18, 0),FALSE), 'E2 Allocators'!$B$15:$W$361, MATCH('O5 Details by Class &amp; Accounts'!CD$18, 'E2 Allocators'!$B$15:$W$15, 0),FALSE)*$E49)</f>
        <v>0</v>
      </c>
      <c r="CE49" s="1334">
        <f>IF(ISERROR(VLOOKUP(VLOOKUP($A49, 'E4 TB Allocation Details'!$A$18:$L$217, MATCH("A &amp; G ID", 'E4 TB Allocation Details'!$A$18:$L$18, 0),FALSE), 'E2 Allocators'!$B$15:$W$361, MATCH('O5 Details by Class &amp; Accounts'!CE$18, 'E2 Allocators'!$B$15:$W$15, 0),FALSE)*$E49), 0, VLOOKUP(VLOOKUP($A49, 'E4 TB Allocation Details'!$A$18:$L$217, MATCH("A &amp; G ID", 'E4 TB Allocation Details'!$A$18:$L$18, 0),FALSE), 'E2 Allocators'!$B$15:$W$361, MATCH('O5 Details by Class &amp; Accounts'!CE$18, 'E2 Allocators'!$B$15:$W$15, 0),FALSE)*$E49)</f>
        <v>0</v>
      </c>
      <c r="CF49" s="1334">
        <f>IF(ISERROR(VLOOKUP(VLOOKUP($A49, 'E4 TB Allocation Details'!$A$18:$L$217, MATCH("A &amp; G ID", 'E4 TB Allocation Details'!$A$18:$L$18, 0),FALSE), 'E2 Allocators'!$B$15:$W$361, MATCH('O5 Details by Class &amp; Accounts'!CF$18, 'E2 Allocators'!$B$15:$W$15, 0),FALSE)*$E49), 0, VLOOKUP(VLOOKUP($A49, 'E4 TB Allocation Details'!$A$18:$L$217, MATCH("A &amp; G ID", 'E4 TB Allocation Details'!$A$18:$L$18, 0),FALSE), 'E2 Allocators'!$B$15:$W$361, MATCH('O5 Details by Class &amp; Accounts'!CF$18, 'E2 Allocators'!$B$15:$W$15, 0),FALSE)*$E49)</f>
        <v>0</v>
      </c>
      <c r="CG49" s="1334">
        <f>IF(ISERROR(VLOOKUP(VLOOKUP($A49, 'E4 TB Allocation Details'!$A$18:$L$217, MATCH("A &amp; G ID", 'E4 TB Allocation Details'!$A$18:$L$18, 0),FALSE), 'E2 Allocators'!$B$15:$W$361, MATCH('O5 Details by Class &amp; Accounts'!CG$18, 'E2 Allocators'!$B$15:$W$15, 0),FALSE)*$E49), 0, VLOOKUP(VLOOKUP($A49, 'E4 TB Allocation Details'!$A$18:$L$217, MATCH("A &amp; G ID", 'E4 TB Allocation Details'!$A$18:$L$18, 0),FALSE), 'E2 Allocators'!$B$15:$W$361, MATCH('O5 Details by Class &amp; Accounts'!CG$18, 'E2 Allocators'!$B$15:$W$15, 0),FALSE)*$E49)</f>
        <v>0</v>
      </c>
      <c r="CH49" s="1334">
        <f>IF(ISERROR(VLOOKUP(VLOOKUP($A49, 'E4 TB Allocation Details'!$A$18:$L$217, MATCH("A &amp; G ID", 'E4 TB Allocation Details'!$A$18:$L$18, 0),FALSE), 'E2 Allocators'!$B$15:$W$361, MATCH('O5 Details by Class &amp; Accounts'!CH$18, 'E2 Allocators'!$B$15:$W$15, 0),FALSE)*$E49), 0, VLOOKUP(VLOOKUP($A49, 'E4 TB Allocation Details'!$A$18:$L$217, MATCH("A &amp; G ID", 'E4 TB Allocation Details'!$A$18:$L$18, 0),FALSE), 'E2 Allocators'!$B$15:$W$361, MATCH('O5 Details by Class &amp; Accounts'!CH$18, 'E2 Allocators'!$B$15:$W$15, 0),FALSE)*$E49)</f>
        <v>0</v>
      </c>
      <c r="CI49" s="1334">
        <f>IF(ISERROR(VLOOKUP(VLOOKUP($A49, 'E4 TB Allocation Details'!$A$18:$L$217, MATCH("A &amp; G ID", 'E4 TB Allocation Details'!$A$18:$L$18, 0),FALSE), 'E2 Allocators'!$B$15:$W$361, MATCH('O5 Details by Class &amp; Accounts'!CI$18, 'E2 Allocators'!$B$15:$W$15, 0),FALSE)*$E49), 0, VLOOKUP(VLOOKUP($A49, 'E4 TB Allocation Details'!$A$18:$L$217, MATCH("A &amp; G ID", 'E4 TB Allocation Details'!$A$18:$L$18, 0),FALSE), 'E2 Allocators'!$B$15:$W$361, MATCH('O5 Details by Class &amp; Accounts'!CI$18, 'E2 Allocators'!$B$15:$W$15, 0),FALSE)*$E49)</f>
        <v>0</v>
      </c>
      <c r="CJ49" s="1334">
        <f>IF(ISERROR(VLOOKUP(VLOOKUP($A49, 'E4 TB Allocation Details'!$A$18:$L$217, MATCH("A &amp; G ID", 'E4 TB Allocation Details'!$A$18:$L$18, 0),FALSE), 'E2 Allocators'!$B$15:$W$361, MATCH('O5 Details by Class &amp; Accounts'!CJ$18, 'E2 Allocators'!$B$15:$W$15, 0),FALSE)*$E49), 0, VLOOKUP(VLOOKUP($A49, 'E4 TB Allocation Details'!$A$18:$L$217, MATCH("A &amp; G ID", 'E4 TB Allocation Details'!$A$18:$L$18, 0),FALSE), 'E2 Allocators'!$B$15:$W$361, MATCH('O5 Details by Class &amp; Accounts'!CJ$18, 'E2 Allocators'!$B$15:$W$15, 0),FALSE)*$E49)</f>
        <v>0</v>
      </c>
      <c r="CK49" s="1334">
        <f>IF(ISERROR(VLOOKUP(VLOOKUP($A49, 'E4 TB Allocation Details'!$A$18:$L$217, MATCH("A &amp; G ID", 'E4 TB Allocation Details'!$A$18:$L$18, 0),FALSE), 'E2 Allocators'!$B$15:$W$361, MATCH('O5 Details by Class &amp; Accounts'!CK$18, 'E2 Allocators'!$B$15:$W$15, 0),FALSE)*$E49), 0, VLOOKUP(VLOOKUP($A49, 'E4 TB Allocation Details'!$A$18:$L$217, MATCH("A &amp; G ID", 'E4 TB Allocation Details'!$A$18:$L$18, 0),FALSE), 'E2 Allocators'!$B$15:$W$361, MATCH('O5 Details by Class &amp; Accounts'!CK$18, 'E2 Allocators'!$B$15:$W$15, 0),FALSE)*$E49)</f>
        <v>0</v>
      </c>
      <c r="CL49" s="1334">
        <f>IF(ISERROR(VLOOKUP(VLOOKUP($A49, 'E4 TB Allocation Details'!$A$18:$L$217, MATCH("A &amp; G ID", 'E4 TB Allocation Details'!$A$18:$L$18, 0),FALSE), 'E2 Allocators'!$B$15:$W$361, MATCH('O5 Details by Class &amp; Accounts'!CL$18, 'E2 Allocators'!$B$15:$W$15, 0),FALSE)*$E49), 0, VLOOKUP(VLOOKUP($A49, 'E4 TB Allocation Details'!$A$18:$L$217, MATCH("A &amp; G ID", 'E4 TB Allocation Details'!$A$18:$L$18, 0),FALSE), 'E2 Allocators'!$B$15:$W$361, MATCH('O5 Details by Class &amp; Accounts'!CL$18, 'E2 Allocators'!$B$15:$W$15, 0),FALSE)*$E49)</f>
        <v>0</v>
      </c>
      <c r="CM49" s="1334">
        <f>IF(ISERROR(VLOOKUP(VLOOKUP($A49, 'E4 TB Allocation Details'!$A$18:$L$217, MATCH("A &amp; G ID", 'E4 TB Allocation Details'!$A$18:$L$18, 0),FALSE), 'E2 Allocators'!$B$15:$W$361, MATCH('O5 Details by Class &amp; Accounts'!CM$18, 'E2 Allocators'!$B$15:$W$15, 0),FALSE)*$E49), 0, VLOOKUP(VLOOKUP($A49, 'E4 TB Allocation Details'!$A$18:$L$217, MATCH("A &amp; G ID", 'E4 TB Allocation Details'!$A$18:$L$18, 0),FALSE), 'E2 Allocators'!$B$15:$W$361, MATCH('O5 Details by Class &amp; Accounts'!CM$18, 'E2 Allocators'!$B$15:$W$15, 0),FALSE)*$E49)</f>
        <v>0</v>
      </c>
      <c r="CN49" s="1334">
        <f t="shared" si="5"/>
        <v>0</v>
      </c>
      <c r="CO49" s="1670">
        <f t="shared" si="4"/>
        <v>0</v>
      </c>
      <c r="CQ49" s="1926" t="e">
        <v>#N/A</v>
      </c>
    </row>
    <row r="50" spans="1:95" s="64" customFormat="1" ht="12.75" x14ac:dyDescent="0.2">
      <c r="A50" s="1100" t="s">
        <v>877</v>
      </c>
      <c r="B50" s="1101" t="s">
        <v>399</v>
      </c>
      <c r="C50" s="1667">
        <f>IF(ISERROR(VLOOKUP($A50,'I3 TB Data'!$A$20:$H$465,MATCH('O5 Details by Class &amp; Accounts'!$C$18, 'I3 TB Data'!$A$20:$H$20,0),0)), 0, VLOOKUP($A50,'I3 TB Data'!$A$20:$H$465,MATCH('O5 Details by Class &amp; Accounts'!$C$18,'I3 TB Data'!$A$20:$H$20,0),0))</f>
        <v>0</v>
      </c>
      <c r="D50" s="1668">
        <f>'I4 BO ASSETS'!E47</f>
        <v>0</v>
      </c>
      <c r="E50" s="1667">
        <f t="shared" si="6"/>
        <v>0</v>
      </c>
      <c r="F50" s="1669">
        <f>IF(ISERROR(VLOOKUP($A50, 'E1 Categorization'!A33:E123, MATCH("Customer Component", 'E1 Categorization'!$A$33:$E$33,0), 0)), 0, IF(VLOOKUP($A50, 'E1 Categorization'!A33:E123, MATCH("Customer Component", 'E1 Categorization'!$A$33:$E$33,0), 0)=0, 'O5 Details by Class &amp; Accounts'!$E50, IF(AND(VLOOKUP($A50, 'E1 Categorization'!A33:E123, MATCH("Customer Component", 'E1 Categorization'!$A$33:$E$33,0), 0) &gt;0, VLOOKUP($A50, 'E1 Categorization'!A33:E123, MATCH("Customer Component", 'E1 Categorization'!$A$33:$E$33,0), 0)&lt;1), 'O5 Details by Class &amp; Accounts'!$E50*(1-VLOOKUP($A50, 'E1 Categorization'!A33:E123, MATCH("Customer Component", 'E1 Categorization'!$A$33:$E$33,0), 0)), 0)))</f>
        <v>0</v>
      </c>
      <c r="G50" s="1669">
        <f>IF(ISERROR(VLOOKUP($A50, 'E1 Categorization'!A33:E123, MATCH("Customer Component", 'E1 Categorization'!$A$33:$E$33,0), 0)),0, IF(VLOOKUP($A50, 'E1 Categorization'!A33:E123, MATCH("Customer Component", 'E1 Categorization'!$A$33:$E$33,0), 0)=0, 0, IF(AND(VLOOKUP($A50, 'E1 Categorization'!A33:E123, MATCH("Customer Component", 'E1 Categorization'!$A$33:$E$33,0), 0) &gt;0, VLOOKUP($A50, 'E1 Categorization'!A33:E123, MATCH("Customer Component", 'E1 Categorization'!$A$33:$E$33,0), 0)&lt;1), 'O5 Details by Class &amp; Accounts'!$E50*(VLOOKUP($A50, 'E1 Categorization'!A33:E123, MATCH("Customer Component", 'E1 Categorization'!$A$33:$E$33,0), 0)), 'O5 Details by Class &amp; Accounts'!$E50)))</f>
        <v>0</v>
      </c>
      <c r="H50" s="1334">
        <f t="shared" si="0"/>
        <v>0</v>
      </c>
      <c r="I50" s="1334">
        <f>IF(ISERROR(VLOOKUP(VLOOKUP($A50, 'E4 TB Allocation Details'!$A$18:$L$217, MATCH("Demand ID", 'E4 TB Allocation Details'!$A$18:$L$18, 0),FALSE), 'E2 Allocators'!$B$15:$W$361, MATCH('O5 Details by Class &amp; Accounts'!I$18, 'E2 Allocators'!$B$15:$W$15, 0),FALSE)*$F50), 0, VLOOKUP(VLOOKUP($A50, 'E4 TB Allocation Details'!$A$18:$L$217, MATCH("Demand ID", 'E4 TB Allocation Details'!$A$18:$L$18, 0),FALSE), 'E2 Allocators'!$B$15:$W$361, MATCH('O5 Details by Class &amp; Accounts'!I$18, 'E2 Allocators'!$B$15:$W$15, 0),FALSE)*$F50)</f>
        <v>0</v>
      </c>
      <c r="J50" s="1334">
        <f>IF(ISERROR(VLOOKUP(VLOOKUP($A50, 'E4 TB Allocation Details'!$A$18:$L$217, MATCH("Demand ID", 'E4 TB Allocation Details'!$A$18:$L$18, 0),FALSE), 'E2 Allocators'!$B$15:$W$361, MATCH('O5 Details by Class &amp; Accounts'!J$18, 'E2 Allocators'!$B$15:$W$15, 0),FALSE)*$F50), 0, VLOOKUP(VLOOKUP($A50, 'E4 TB Allocation Details'!$A$18:$L$217, MATCH("Demand ID", 'E4 TB Allocation Details'!$A$18:$L$18, 0),FALSE), 'E2 Allocators'!$B$15:$W$361, MATCH('O5 Details by Class &amp; Accounts'!J$18, 'E2 Allocators'!$B$15:$W$15, 0),FALSE)*$F50)</f>
        <v>0</v>
      </c>
      <c r="K50" s="1334">
        <f>IF(ISERROR(VLOOKUP(VLOOKUP($A50, 'E4 TB Allocation Details'!$A$18:$L$217, MATCH("Demand ID", 'E4 TB Allocation Details'!$A$18:$L$18, 0),FALSE), 'E2 Allocators'!$B$15:$W$361, MATCH('O5 Details by Class &amp; Accounts'!K$18, 'E2 Allocators'!$B$15:$W$15, 0),FALSE)*$F50), 0, VLOOKUP(VLOOKUP($A50, 'E4 TB Allocation Details'!$A$18:$L$217, MATCH("Demand ID", 'E4 TB Allocation Details'!$A$18:$L$18, 0),FALSE), 'E2 Allocators'!$B$15:$W$361, MATCH('O5 Details by Class &amp; Accounts'!K$18, 'E2 Allocators'!$B$15:$W$15, 0),FALSE)*$F50)</f>
        <v>0</v>
      </c>
      <c r="L50" s="1334">
        <f>IF(ISERROR(VLOOKUP(VLOOKUP($A50, 'E4 TB Allocation Details'!$A$18:$L$217, MATCH("Demand ID", 'E4 TB Allocation Details'!$A$18:$L$18, 0),FALSE), 'E2 Allocators'!$B$15:$W$361, MATCH('O5 Details by Class &amp; Accounts'!L$18, 'E2 Allocators'!$B$15:$W$15, 0),FALSE)*$F50), 0, VLOOKUP(VLOOKUP($A50, 'E4 TB Allocation Details'!$A$18:$L$217, MATCH("Demand ID", 'E4 TB Allocation Details'!$A$18:$L$18, 0),FALSE), 'E2 Allocators'!$B$15:$W$361, MATCH('O5 Details by Class &amp; Accounts'!L$18, 'E2 Allocators'!$B$15:$W$15, 0),FALSE)*$F50)</f>
        <v>0</v>
      </c>
      <c r="M50" s="1334">
        <f>IF(ISERROR(VLOOKUP(VLOOKUP($A50, 'E4 TB Allocation Details'!$A$18:$L$217, MATCH("Demand ID", 'E4 TB Allocation Details'!$A$18:$L$18, 0),FALSE), 'E2 Allocators'!$B$15:$W$361, MATCH('O5 Details by Class &amp; Accounts'!M$18, 'E2 Allocators'!$B$15:$W$15, 0),FALSE)*$F50), 0, VLOOKUP(VLOOKUP($A50, 'E4 TB Allocation Details'!$A$18:$L$217, MATCH("Demand ID", 'E4 TB Allocation Details'!$A$18:$L$18, 0),FALSE), 'E2 Allocators'!$B$15:$W$361, MATCH('O5 Details by Class &amp; Accounts'!M$18, 'E2 Allocators'!$B$15:$W$15, 0),FALSE)*$F50)</f>
        <v>0</v>
      </c>
      <c r="N50" s="1334">
        <f>IF(ISERROR(VLOOKUP(VLOOKUP($A50, 'E4 TB Allocation Details'!$A$18:$L$217, MATCH("Demand ID", 'E4 TB Allocation Details'!$A$18:$L$18, 0),FALSE), 'E2 Allocators'!$B$15:$W$361, MATCH('O5 Details by Class &amp; Accounts'!N$18, 'E2 Allocators'!$B$15:$W$15, 0),FALSE)*$F50), 0, VLOOKUP(VLOOKUP($A50, 'E4 TB Allocation Details'!$A$18:$L$217, MATCH("Demand ID", 'E4 TB Allocation Details'!$A$18:$L$18, 0),FALSE), 'E2 Allocators'!$B$15:$W$361, MATCH('O5 Details by Class &amp; Accounts'!N$18, 'E2 Allocators'!$B$15:$W$15, 0),FALSE)*$F50)</f>
        <v>0</v>
      </c>
      <c r="O50" s="1334">
        <f>IF(ISERROR(VLOOKUP(VLOOKUP($A50, 'E4 TB Allocation Details'!$A$18:$L$217, MATCH("Demand ID", 'E4 TB Allocation Details'!$A$18:$L$18, 0),FALSE), 'E2 Allocators'!$B$15:$W$361, MATCH('O5 Details by Class &amp; Accounts'!O$18, 'E2 Allocators'!$B$15:$W$15, 0),FALSE)*$F50), 0, VLOOKUP(VLOOKUP($A50, 'E4 TB Allocation Details'!$A$18:$L$217, MATCH("Demand ID", 'E4 TB Allocation Details'!$A$18:$L$18, 0),FALSE), 'E2 Allocators'!$B$15:$W$361, MATCH('O5 Details by Class &amp; Accounts'!O$18, 'E2 Allocators'!$B$15:$W$15, 0),FALSE)*$F50)</f>
        <v>0</v>
      </c>
      <c r="P50" s="1334">
        <f>IF(ISERROR(VLOOKUP(VLOOKUP($A50, 'E4 TB Allocation Details'!$A$18:$L$217, MATCH("Demand ID", 'E4 TB Allocation Details'!$A$18:$L$18, 0),FALSE), 'E2 Allocators'!$B$15:$W$361, MATCH('O5 Details by Class &amp; Accounts'!P$18, 'E2 Allocators'!$B$15:$W$15, 0),FALSE)*$F50), 0, VLOOKUP(VLOOKUP($A50, 'E4 TB Allocation Details'!$A$18:$L$217, MATCH("Demand ID", 'E4 TB Allocation Details'!$A$18:$L$18, 0),FALSE), 'E2 Allocators'!$B$15:$W$361, MATCH('O5 Details by Class &amp; Accounts'!P$18, 'E2 Allocators'!$B$15:$W$15, 0),FALSE)*$F50)</f>
        <v>0</v>
      </c>
      <c r="Q50" s="1334">
        <f>IF(ISERROR(VLOOKUP(VLOOKUP($A50, 'E4 TB Allocation Details'!$A$18:$L$217, MATCH("Demand ID", 'E4 TB Allocation Details'!$A$18:$L$18, 0),FALSE), 'E2 Allocators'!$B$15:$W$361, MATCH('O5 Details by Class &amp; Accounts'!Q$18, 'E2 Allocators'!$B$15:$W$15, 0),FALSE)*$F50), 0, VLOOKUP(VLOOKUP($A50, 'E4 TB Allocation Details'!$A$18:$L$217, MATCH("Demand ID", 'E4 TB Allocation Details'!$A$18:$L$18, 0),FALSE), 'E2 Allocators'!$B$15:$W$361, MATCH('O5 Details by Class &amp; Accounts'!Q$18, 'E2 Allocators'!$B$15:$W$15, 0),FALSE)*$F50)</f>
        <v>0</v>
      </c>
      <c r="R50" s="1334">
        <f>IF(ISERROR(VLOOKUP(VLOOKUP($A50, 'E4 TB Allocation Details'!$A$18:$L$217, MATCH("Demand ID", 'E4 TB Allocation Details'!$A$18:$L$18, 0),FALSE), 'E2 Allocators'!$B$15:$W$361, MATCH('O5 Details by Class &amp; Accounts'!R$18, 'E2 Allocators'!$B$15:$W$15, 0),FALSE)*$F50), 0, VLOOKUP(VLOOKUP($A50, 'E4 TB Allocation Details'!$A$18:$L$217, MATCH("Demand ID", 'E4 TB Allocation Details'!$A$18:$L$18, 0),FALSE), 'E2 Allocators'!$B$15:$W$361, MATCH('O5 Details by Class &amp; Accounts'!R$18, 'E2 Allocators'!$B$15:$W$15, 0),FALSE)*$F50)</f>
        <v>0</v>
      </c>
      <c r="S50" s="1334">
        <f>IF(ISERROR(VLOOKUP(VLOOKUP($A50, 'E4 TB Allocation Details'!$A$18:$L$217, MATCH("Demand ID", 'E4 TB Allocation Details'!$A$18:$L$18, 0),FALSE), 'E2 Allocators'!$B$15:$W$361, MATCH('O5 Details by Class &amp; Accounts'!S$18, 'E2 Allocators'!$B$15:$W$15, 0),FALSE)*$F50), 0, VLOOKUP(VLOOKUP($A50, 'E4 TB Allocation Details'!$A$18:$L$217, MATCH("Demand ID", 'E4 TB Allocation Details'!$A$18:$L$18, 0),FALSE), 'E2 Allocators'!$B$15:$W$361, MATCH('O5 Details by Class &amp; Accounts'!S$18, 'E2 Allocators'!$B$15:$W$15, 0),FALSE)*$F50)</f>
        <v>0</v>
      </c>
      <c r="T50" s="1334">
        <f>IF(ISERROR(VLOOKUP(VLOOKUP($A50, 'E4 TB Allocation Details'!$A$18:$L$217, MATCH("Demand ID", 'E4 TB Allocation Details'!$A$18:$L$18, 0),FALSE), 'E2 Allocators'!$B$15:$W$361, MATCH('O5 Details by Class &amp; Accounts'!T$18, 'E2 Allocators'!$B$15:$W$15, 0),FALSE)*$F50), 0, VLOOKUP(VLOOKUP($A50, 'E4 TB Allocation Details'!$A$18:$L$217, MATCH("Demand ID", 'E4 TB Allocation Details'!$A$18:$L$18, 0),FALSE), 'E2 Allocators'!$B$15:$W$361, MATCH('O5 Details by Class &amp; Accounts'!T$18, 'E2 Allocators'!$B$15:$W$15, 0),FALSE)*$F50)</f>
        <v>0</v>
      </c>
      <c r="U50" s="1334">
        <f>IF(ISERROR(VLOOKUP(VLOOKUP($A50, 'E4 TB Allocation Details'!$A$18:$L$217, MATCH("Demand ID", 'E4 TB Allocation Details'!$A$18:$L$18, 0),FALSE), 'E2 Allocators'!$B$15:$W$361, MATCH('O5 Details by Class &amp; Accounts'!U$18, 'E2 Allocators'!$B$15:$W$15, 0),FALSE)*$F50), 0, VLOOKUP(VLOOKUP($A50, 'E4 TB Allocation Details'!$A$18:$L$217, MATCH("Demand ID", 'E4 TB Allocation Details'!$A$18:$L$18, 0),FALSE), 'E2 Allocators'!$B$15:$W$361, MATCH('O5 Details by Class &amp; Accounts'!U$18, 'E2 Allocators'!$B$15:$W$15, 0),FALSE)*$F50)</f>
        <v>0</v>
      </c>
      <c r="V50" s="1334">
        <f>IF(ISERROR(VLOOKUP(VLOOKUP($A50, 'E4 TB Allocation Details'!$A$18:$L$217, MATCH("Demand ID", 'E4 TB Allocation Details'!$A$18:$L$18, 0),FALSE), 'E2 Allocators'!$B$15:$W$361, MATCH('O5 Details by Class &amp; Accounts'!V$18, 'E2 Allocators'!$B$15:$W$15, 0),FALSE)*$F50), 0, VLOOKUP(VLOOKUP($A50, 'E4 TB Allocation Details'!$A$18:$L$217, MATCH("Demand ID", 'E4 TB Allocation Details'!$A$18:$L$18, 0),FALSE), 'E2 Allocators'!$B$15:$W$361, MATCH('O5 Details by Class &amp; Accounts'!V$18, 'E2 Allocators'!$B$15:$W$15, 0),FALSE)*$F50)</f>
        <v>0</v>
      </c>
      <c r="W50" s="1334">
        <f>IF(ISERROR(VLOOKUP(VLOOKUP($A50, 'E4 TB Allocation Details'!$A$18:$L$217, MATCH("Demand ID", 'E4 TB Allocation Details'!$A$18:$L$18, 0),FALSE), 'E2 Allocators'!$B$15:$W$361, MATCH('O5 Details by Class &amp; Accounts'!W$18, 'E2 Allocators'!$B$15:$W$15, 0),FALSE)*$F50), 0, VLOOKUP(VLOOKUP($A50, 'E4 TB Allocation Details'!$A$18:$L$217, MATCH("Demand ID", 'E4 TB Allocation Details'!$A$18:$L$18, 0),FALSE), 'E2 Allocators'!$B$15:$W$361, MATCH('O5 Details by Class &amp; Accounts'!W$18, 'E2 Allocators'!$B$15:$W$15, 0),FALSE)*$F50)</f>
        <v>0</v>
      </c>
      <c r="X50" s="1334">
        <f>IF(ISERROR(VLOOKUP(VLOOKUP($A50, 'E4 TB Allocation Details'!$A$18:$L$217, MATCH("Demand ID", 'E4 TB Allocation Details'!$A$18:$L$18, 0),FALSE), 'E2 Allocators'!$B$15:$W$361, MATCH('O5 Details by Class &amp; Accounts'!X$18, 'E2 Allocators'!$B$15:$W$15, 0),FALSE)*$F50), 0, VLOOKUP(VLOOKUP($A50, 'E4 TB Allocation Details'!$A$18:$L$217, MATCH("Demand ID", 'E4 TB Allocation Details'!$A$18:$L$18, 0),FALSE), 'E2 Allocators'!$B$15:$W$361, MATCH('O5 Details by Class &amp; Accounts'!X$18, 'E2 Allocators'!$B$15:$W$15, 0),FALSE)*$F50)</f>
        <v>0</v>
      </c>
      <c r="Y50" s="1334">
        <f>IF(ISERROR(VLOOKUP(VLOOKUP($A50, 'E4 TB Allocation Details'!$A$18:$L$217, MATCH("Demand ID", 'E4 TB Allocation Details'!$A$18:$L$18, 0),FALSE), 'E2 Allocators'!$B$15:$W$361, MATCH('O5 Details by Class &amp; Accounts'!Y$18, 'E2 Allocators'!$B$15:$W$15, 0),FALSE)*$F50), 0, VLOOKUP(VLOOKUP($A50, 'E4 TB Allocation Details'!$A$18:$L$217, MATCH("Demand ID", 'E4 TB Allocation Details'!$A$18:$L$18, 0),FALSE), 'E2 Allocators'!$B$15:$W$361, MATCH('O5 Details by Class &amp; Accounts'!Y$18, 'E2 Allocators'!$B$15:$W$15, 0),FALSE)*$F50)</f>
        <v>0</v>
      </c>
      <c r="Z50" s="1334">
        <f>IF(ISERROR(VLOOKUP(VLOOKUP($A50, 'E4 TB Allocation Details'!$A$18:$L$217, MATCH("Demand ID", 'E4 TB Allocation Details'!$A$18:$L$18, 0),FALSE), 'E2 Allocators'!$B$15:$W$361, MATCH('O5 Details by Class &amp; Accounts'!Z$18, 'E2 Allocators'!$B$15:$W$15, 0),FALSE)*$F50), 0, VLOOKUP(VLOOKUP($A50, 'E4 TB Allocation Details'!$A$18:$L$217, MATCH("Demand ID", 'E4 TB Allocation Details'!$A$18:$L$18, 0),FALSE), 'E2 Allocators'!$B$15:$W$361, MATCH('O5 Details by Class &amp; Accounts'!Z$18, 'E2 Allocators'!$B$15:$W$15, 0),FALSE)*$F50)</f>
        <v>0</v>
      </c>
      <c r="AA50" s="1334">
        <f>IF(ISERROR(VLOOKUP(VLOOKUP($A50, 'E4 TB Allocation Details'!$A$18:$L$217, MATCH("Demand ID", 'E4 TB Allocation Details'!$A$18:$L$18, 0),FALSE), 'E2 Allocators'!$B$15:$W$361, MATCH('O5 Details by Class &amp; Accounts'!AA$18, 'E2 Allocators'!$B$15:$W$15, 0),FALSE)*$F50), 0, VLOOKUP(VLOOKUP($A50, 'E4 TB Allocation Details'!$A$18:$L$217, MATCH("Demand ID", 'E4 TB Allocation Details'!$A$18:$L$18, 0),FALSE), 'E2 Allocators'!$B$15:$W$361, MATCH('O5 Details by Class &amp; Accounts'!AA$18, 'E2 Allocators'!$B$15:$W$15, 0),FALSE)*$F50)</f>
        <v>0</v>
      </c>
      <c r="AB50" s="1334">
        <f>IF(ISERROR(VLOOKUP(VLOOKUP($A50, 'E4 TB Allocation Details'!$A$18:$L$217, MATCH("Demand ID", 'E4 TB Allocation Details'!$A$18:$L$18, 0),FALSE), 'E2 Allocators'!$B$15:$W$361, MATCH('O5 Details by Class &amp; Accounts'!AB$18, 'E2 Allocators'!$B$15:$W$15, 0),FALSE)*$F50), 0, VLOOKUP(VLOOKUP($A50, 'E4 TB Allocation Details'!$A$18:$L$217, MATCH("Demand ID", 'E4 TB Allocation Details'!$A$18:$L$18, 0),FALSE), 'E2 Allocators'!$B$15:$W$361, MATCH('O5 Details by Class &amp; Accounts'!AB$18, 'E2 Allocators'!$B$15:$W$15, 0),FALSE)*$F50)</f>
        <v>0</v>
      </c>
      <c r="AC50" s="1334">
        <f t="shared" si="1"/>
        <v>0</v>
      </c>
      <c r="AD50" s="1334">
        <f>IF(ISERROR(VLOOKUP(VLOOKUP($A50, 'E4 TB Allocation Details'!$A$18:$L$217, MATCH("Customer ID", 'E4 TB Allocation Details'!$A$18:$L$18, 0),FALSE), 'E2 Allocators'!$B$15:$W$361, MATCH('O5 Details by Class &amp; Accounts'!AD$18, 'E2 Allocators'!$B$15:$W$15, 0),FALSE)*$G50), 0, VLOOKUP(VLOOKUP($A50, 'E4 TB Allocation Details'!$A$18:$L$217, MATCH("Customer ID", 'E4 TB Allocation Details'!$A$18:$L$18, 0),FALSE), 'E2 Allocators'!$B$15:$W$361, MATCH('O5 Details by Class &amp; Accounts'!AD$18, 'E2 Allocators'!$B$15:$W$15, 0),FALSE)*$G50)</f>
        <v>0</v>
      </c>
      <c r="AE50" s="1334">
        <f>IF(ISERROR(VLOOKUP(VLOOKUP($A50, 'E4 TB Allocation Details'!$A$18:$L$217, MATCH("Customer ID", 'E4 TB Allocation Details'!$A$18:$L$18, 0),FALSE), 'E2 Allocators'!$B$15:$W$361, MATCH('O5 Details by Class &amp; Accounts'!AE$18, 'E2 Allocators'!$B$15:$W$15, 0),FALSE)*$G50), 0, VLOOKUP(VLOOKUP($A50, 'E4 TB Allocation Details'!$A$18:$L$217, MATCH("Customer ID", 'E4 TB Allocation Details'!$A$18:$L$18, 0),FALSE), 'E2 Allocators'!$B$15:$W$361, MATCH('O5 Details by Class &amp; Accounts'!AE$18, 'E2 Allocators'!$B$15:$W$15, 0),FALSE)*$G50)</f>
        <v>0</v>
      </c>
      <c r="AF50" s="1334">
        <f>IF(ISERROR(VLOOKUP(VLOOKUP($A50, 'E4 TB Allocation Details'!$A$18:$L$217, MATCH("Customer ID", 'E4 TB Allocation Details'!$A$18:$L$18, 0),FALSE), 'E2 Allocators'!$B$15:$W$361, MATCH('O5 Details by Class &amp; Accounts'!AF$18, 'E2 Allocators'!$B$15:$W$15, 0),FALSE)*$G50), 0, VLOOKUP(VLOOKUP($A50, 'E4 TB Allocation Details'!$A$18:$L$217, MATCH("Customer ID", 'E4 TB Allocation Details'!$A$18:$L$18, 0),FALSE), 'E2 Allocators'!$B$15:$W$361, MATCH('O5 Details by Class &amp; Accounts'!AF$18, 'E2 Allocators'!$B$15:$W$15, 0),FALSE)*$G50)</f>
        <v>0</v>
      </c>
      <c r="AG50" s="1334">
        <f>IF(ISERROR(VLOOKUP(VLOOKUP($A50, 'E4 TB Allocation Details'!$A$18:$L$217, MATCH("Customer ID", 'E4 TB Allocation Details'!$A$18:$L$18, 0),FALSE), 'E2 Allocators'!$B$15:$W$361, MATCH('O5 Details by Class &amp; Accounts'!AG$18, 'E2 Allocators'!$B$15:$W$15, 0),FALSE)*$G50), 0, VLOOKUP(VLOOKUP($A50, 'E4 TB Allocation Details'!$A$18:$L$217, MATCH("Customer ID", 'E4 TB Allocation Details'!$A$18:$L$18, 0),FALSE), 'E2 Allocators'!$B$15:$W$361, MATCH('O5 Details by Class &amp; Accounts'!AG$18, 'E2 Allocators'!$B$15:$W$15, 0),FALSE)*$G50)</f>
        <v>0</v>
      </c>
      <c r="AH50" s="1334">
        <f>IF(ISERROR(VLOOKUP(VLOOKUP($A50, 'E4 TB Allocation Details'!$A$18:$L$217, MATCH("Customer ID", 'E4 TB Allocation Details'!$A$18:$L$18, 0),FALSE), 'E2 Allocators'!$B$15:$W$361, MATCH('O5 Details by Class &amp; Accounts'!AH$18, 'E2 Allocators'!$B$15:$W$15, 0),FALSE)*$G50), 0, VLOOKUP(VLOOKUP($A50, 'E4 TB Allocation Details'!$A$18:$L$217, MATCH("Customer ID", 'E4 TB Allocation Details'!$A$18:$L$18, 0),FALSE), 'E2 Allocators'!$B$15:$W$361, MATCH('O5 Details by Class &amp; Accounts'!AH$18, 'E2 Allocators'!$B$15:$W$15, 0),FALSE)*$G50)</f>
        <v>0</v>
      </c>
      <c r="AI50" s="1334">
        <f>IF(ISERROR(VLOOKUP(VLOOKUP($A50, 'E4 TB Allocation Details'!$A$18:$L$217, MATCH("Customer ID", 'E4 TB Allocation Details'!$A$18:$L$18, 0),FALSE), 'E2 Allocators'!$B$15:$W$361, MATCH('O5 Details by Class &amp; Accounts'!AI$18, 'E2 Allocators'!$B$15:$W$15, 0),FALSE)*$G50), 0, VLOOKUP(VLOOKUP($A50, 'E4 TB Allocation Details'!$A$18:$L$217, MATCH("Customer ID", 'E4 TB Allocation Details'!$A$18:$L$18, 0),FALSE), 'E2 Allocators'!$B$15:$W$361, MATCH('O5 Details by Class &amp; Accounts'!AI$18, 'E2 Allocators'!$B$15:$W$15, 0),FALSE)*$G50)</f>
        <v>0</v>
      </c>
      <c r="AJ50" s="1334">
        <f>IF(ISERROR(VLOOKUP(VLOOKUP($A50, 'E4 TB Allocation Details'!$A$18:$L$217, MATCH("Customer ID", 'E4 TB Allocation Details'!$A$18:$L$18, 0),FALSE), 'E2 Allocators'!$B$15:$W$361, MATCH('O5 Details by Class &amp; Accounts'!AJ$18, 'E2 Allocators'!$B$15:$W$15, 0),FALSE)*$G50), 0, VLOOKUP(VLOOKUP($A50, 'E4 TB Allocation Details'!$A$18:$L$217, MATCH("Customer ID", 'E4 TB Allocation Details'!$A$18:$L$18, 0),FALSE), 'E2 Allocators'!$B$15:$W$361, MATCH('O5 Details by Class &amp; Accounts'!AJ$18, 'E2 Allocators'!$B$15:$W$15, 0),FALSE)*$G50)</f>
        <v>0</v>
      </c>
      <c r="AK50" s="1334">
        <f>IF(ISERROR(VLOOKUP(VLOOKUP($A50, 'E4 TB Allocation Details'!$A$18:$L$217, MATCH("Customer ID", 'E4 TB Allocation Details'!$A$18:$L$18, 0),FALSE), 'E2 Allocators'!$B$15:$W$361, MATCH('O5 Details by Class &amp; Accounts'!AK$18, 'E2 Allocators'!$B$15:$W$15, 0),FALSE)*$G50), 0, VLOOKUP(VLOOKUP($A50, 'E4 TB Allocation Details'!$A$18:$L$217, MATCH("Customer ID", 'E4 TB Allocation Details'!$A$18:$L$18, 0),FALSE), 'E2 Allocators'!$B$15:$W$361, MATCH('O5 Details by Class &amp; Accounts'!AK$18, 'E2 Allocators'!$B$15:$W$15, 0),FALSE)*$G50)</f>
        <v>0</v>
      </c>
      <c r="AL50" s="1334">
        <f>IF(ISERROR(VLOOKUP(VLOOKUP($A50, 'E4 TB Allocation Details'!$A$18:$L$217, MATCH("Customer ID", 'E4 TB Allocation Details'!$A$18:$L$18, 0),FALSE), 'E2 Allocators'!$B$15:$W$361, MATCH('O5 Details by Class &amp; Accounts'!AL$18, 'E2 Allocators'!$B$15:$W$15, 0),FALSE)*$G50), 0, VLOOKUP(VLOOKUP($A50, 'E4 TB Allocation Details'!$A$18:$L$217, MATCH("Customer ID", 'E4 TB Allocation Details'!$A$18:$L$18, 0),FALSE), 'E2 Allocators'!$B$15:$W$361, MATCH('O5 Details by Class &amp; Accounts'!AL$18, 'E2 Allocators'!$B$15:$W$15, 0),FALSE)*$G50)</f>
        <v>0</v>
      </c>
      <c r="AM50" s="1334">
        <f>IF(ISERROR(VLOOKUP(VLOOKUP($A50, 'E4 TB Allocation Details'!$A$18:$L$217, MATCH("Customer ID", 'E4 TB Allocation Details'!$A$18:$L$18, 0),FALSE), 'E2 Allocators'!$B$15:$W$361, MATCH('O5 Details by Class &amp; Accounts'!AM$18, 'E2 Allocators'!$B$15:$W$15, 0),FALSE)*$G50), 0, VLOOKUP(VLOOKUP($A50, 'E4 TB Allocation Details'!$A$18:$L$217, MATCH("Customer ID", 'E4 TB Allocation Details'!$A$18:$L$18, 0),FALSE), 'E2 Allocators'!$B$15:$W$361, MATCH('O5 Details by Class &amp; Accounts'!AM$18, 'E2 Allocators'!$B$15:$W$15, 0),FALSE)*$G50)</f>
        <v>0</v>
      </c>
      <c r="AN50" s="1334">
        <f>IF(ISERROR(VLOOKUP(VLOOKUP($A50, 'E4 TB Allocation Details'!$A$18:$L$217, MATCH("Customer ID", 'E4 TB Allocation Details'!$A$18:$L$18, 0),FALSE), 'E2 Allocators'!$B$15:$W$361, MATCH('O5 Details by Class &amp; Accounts'!AN$18, 'E2 Allocators'!$B$15:$W$15, 0),FALSE)*$G50), 0, VLOOKUP(VLOOKUP($A50, 'E4 TB Allocation Details'!$A$18:$L$217, MATCH("Customer ID", 'E4 TB Allocation Details'!$A$18:$L$18, 0),FALSE), 'E2 Allocators'!$B$15:$W$361, MATCH('O5 Details by Class &amp; Accounts'!AN$18, 'E2 Allocators'!$B$15:$W$15, 0),FALSE)*$G50)</f>
        <v>0</v>
      </c>
      <c r="AO50" s="1334">
        <f>IF(ISERROR(VLOOKUP(VLOOKUP($A50, 'E4 TB Allocation Details'!$A$18:$L$217, MATCH("Customer ID", 'E4 TB Allocation Details'!$A$18:$L$18, 0),FALSE), 'E2 Allocators'!$B$15:$W$361, MATCH('O5 Details by Class &amp; Accounts'!AO$18, 'E2 Allocators'!$B$15:$W$15, 0),FALSE)*$G50), 0, VLOOKUP(VLOOKUP($A50, 'E4 TB Allocation Details'!$A$18:$L$217, MATCH("Customer ID", 'E4 TB Allocation Details'!$A$18:$L$18, 0),FALSE), 'E2 Allocators'!$B$15:$W$361, MATCH('O5 Details by Class &amp; Accounts'!AO$18, 'E2 Allocators'!$B$15:$W$15, 0),FALSE)*$G50)</f>
        <v>0</v>
      </c>
      <c r="AP50" s="1334">
        <f>IF(ISERROR(VLOOKUP(VLOOKUP($A50, 'E4 TB Allocation Details'!$A$18:$L$217, MATCH("Customer ID", 'E4 TB Allocation Details'!$A$18:$L$18, 0),FALSE), 'E2 Allocators'!$B$15:$W$361, MATCH('O5 Details by Class &amp; Accounts'!AP$18, 'E2 Allocators'!$B$15:$W$15, 0),FALSE)*$G50), 0, VLOOKUP(VLOOKUP($A50, 'E4 TB Allocation Details'!$A$18:$L$217, MATCH("Customer ID", 'E4 TB Allocation Details'!$A$18:$L$18, 0),FALSE), 'E2 Allocators'!$B$15:$W$361, MATCH('O5 Details by Class &amp; Accounts'!AP$18, 'E2 Allocators'!$B$15:$W$15, 0),FALSE)*$G50)</f>
        <v>0</v>
      </c>
      <c r="AQ50" s="1334">
        <f>IF(ISERROR(VLOOKUP(VLOOKUP($A50, 'E4 TB Allocation Details'!$A$18:$L$217, MATCH("Customer ID", 'E4 TB Allocation Details'!$A$18:$L$18, 0),FALSE), 'E2 Allocators'!$B$15:$W$361, MATCH('O5 Details by Class &amp; Accounts'!AQ$18, 'E2 Allocators'!$B$15:$W$15, 0),FALSE)*$G50), 0, VLOOKUP(VLOOKUP($A50, 'E4 TB Allocation Details'!$A$18:$L$217, MATCH("Customer ID", 'E4 TB Allocation Details'!$A$18:$L$18, 0),FALSE), 'E2 Allocators'!$B$15:$W$361, MATCH('O5 Details by Class &amp; Accounts'!AQ$18, 'E2 Allocators'!$B$15:$W$15, 0),FALSE)*$G50)</f>
        <v>0</v>
      </c>
      <c r="AR50" s="1334">
        <f>IF(ISERROR(VLOOKUP(VLOOKUP($A50, 'E4 TB Allocation Details'!$A$18:$L$217, MATCH("Customer ID", 'E4 TB Allocation Details'!$A$18:$L$18, 0),FALSE), 'E2 Allocators'!$B$15:$W$361, MATCH('O5 Details by Class &amp; Accounts'!AR$18, 'E2 Allocators'!$B$15:$W$15, 0),FALSE)*$G50), 0, VLOOKUP(VLOOKUP($A50, 'E4 TB Allocation Details'!$A$18:$L$217, MATCH("Customer ID", 'E4 TB Allocation Details'!$A$18:$L$18, 0),FALSE), 'E2 Allocators'!$B$15:$W$361, MATCH('O5 Details by Class &amp; Accounts'!AR$18, 'E2 Allocators'!$B$15:$W$15, 0),FALSE)*$G50)</f>
        <v>0</v>
      </c>
      <c r="AS50" s="1334">
        <f>IF(ISERROR(VLOOKUP(VLOOKUP($A50, 'E4 TB Allocation Details'!$A$18:$L$217, MATCH("Customer ID", 'E4 TB Allocation Details'!$A$18:$L$18, 0),FALSE), 'E2 Allocators'!$B$15:$W$361, MATCH('O5 Details by Class &amp; Accounts'!AS$18, 'E2 Allocators'!$B$15:$W$15, 0),FALSE)*$G50), 0, VLOOKUP(VLOOKUP($A50, 'E4 TB Allocation Details'!$A$18:$L$217, MATCH("Customer ID", 'E4 TB Allocation Details'!$A$18:$L$18, 0),FALSE), 'E2 Allocators'!$B$15:$W$361, MATCH('O5 Details by Class &amp; Accounts'!AS$18, 'E2 Allocators'!$B$15:$W$15, 0),FALSE)*$G50)</f>
        <v>0</v>
      </c>
      <c r="AT50" s="1334">
        <f>IF(ISERROR(VLOOKUP(VLOOKUP($A50, 'E4 TB Allocation Details'!$A$18:$L$217, MATCH("Customer ID", 'E4 TB Allocation Details'!$A$18:$L$18, 0),FALSE), 'E2 Allocators'!$B$15:$W$361, MATCH('O5 Details by Class &amp; Accounts'!AT$18, 'E2 Allocators'!$B$15:$W$15, 0),FALSE)*$G50), 0, VLOOKUP(VLOOKUP($A50, 'E4 TB Allocation Details'!$A$18:$L$217, MATCH("Customer ID", 'E4 TB Allocation Details'!$A$18:$L$18, 0),FALSE), 'E2 Allocators'!$B$15:$W$361, MATCH('O5 Details by Class &amp; Accounts'!AT$18, 'E2 Allocators'!$B$15:$W$15, 0),FALSE)*$G50)</f>
        <v>0</v>
      </c>
      <c r="AU50" s="1334">
        <f>IF(ISERROR(VLOOKUP(VLOOKUP($A50, 'E4 TB Allocation Details'!$A$18:$L$217, MATCH("Customer ID", 'E4 TB Allocation Details'!$A$18:$L$18, 0),FALSE), 'E2 Allocators'!$B$15:$W$361, MATCH('O5 Details by Class &amp; Accounts'!AU$18, 'E2 Allocators'!$B$15:$W$15, 0),FALSE)*$G50), 0, VLOOKUP(VLOOKUP($A50, 'E4 TB Allocation Details'!$A$18:$L$217, MATCH("Customer ID", 'E4 TB Allocation Details'!$A$18:$L$18, 0),FALSE), 'E2 Allocators'!$B$15:$W$361, MATCH('O5 Details by Class &amp; Accounts'!AU$18, 'E2 Allocators'!$B$15:$W$15, 0),FALSE)*$G50)</f>
        <v>0</v>
      </c>
      <c r="AV50" s="1334">
        <f>IF(ISERROR(VLOOKUP(VLOOKUP($A50, 'E4 TB Allocation Details'!$A$18:$L$217, MATCH("Customer ID", 'E4 TB Allocation Details'!$A$18:$L$18, 0),FALSE), 'E2 Allocators'!$B$15:$W$361, MATCH('O5 Details by Class &amp; Accounts'!AV$18, 'E2 Allocators'!$B$15:$W$15, 0),FALSE)*$G50), 0, VLOOKUP(VLOOKUP($A50, 'E4 TB Allocation Details'!$A$18:$L$217, MATCH("Customer ID", 'E4 TB Allocation Details'!$A$18:$L$18, 0),FALSE), 'E2 Allocators'!$B$15:$W$361, MATCH('O5 Details by Class &amp; Accounts'!AV$18, 'E2 Allocators'!$B$15:$W$15, 0),FALSE)*$G50)</f>
        <v>0</v>
      </c>
      <c r="AW50" s="1334">
        <f>IF(ISERROR(VLOOKUP(VLOOKUP($A50, 'E4 TB Allocation Details'!$A$18:$L$217, MATCH("Customer ID", 'E4 TB Allocation Details'!$A$18:$L$18, 0),FALSE), 'E2 Allocators'!$B$15:$W$361, MATCH('O5 Details by Class &amp; Accounts'!AW$18, 'E2 Allocators'!$B$15:$W$15, 0),FALSE)*$G50), 0, VLOOKUP(VLOOKUP($A50, 'E4 TB Allocation Details'!$A$18:$L$217, MATCH("Customer ID", 'E4 TB Allocation Details'!$A$18:$L$18, 0),FALSE), 'E2 Allocators'!$B$15:$W$361, MATCH('O5 Details by Class &amp; Accounts'!AW$18, 'E2 Allocators'!$B$15:$W$15, 0),FALSE)*$G50)</f>
        <v>0</v>
      </c>
      <c r="AX50" s="1334">
        <f t="shared" si="2"/>
        <v>0</v>
      </c>
      <c r="AY50" s="1334">
        <f>IF(ISERROR(VLOOKUP(VLOOKUP($A50, 'E4 TB Allocation Details'!$A$18:$L$217, MATCH("Misc ID", 'E4 TB Allocation Details'!$A$18:$L$18, 0),FALSE), 'E2 Allocators'!$B$15:$W$361, MATCH('O5 Details by Class &amp; Accounts'!AY$18, 'E2 Allocators'!$B$15:$W$15, 0),FALSE)*$E50), 0, VLOOKUP(VLOOKUP($A50, 'E4 TB Allocation Details'!$A$18:$L$217, MATCH("Misc ID", 'E4 TB Allocation Details'!$A$18:$L$18, 0),FALSE), 'E2 Allocators'!$B$15:$W$361, MATCH('O5 Details by Class &amp; Accounts'!AY$18, 'E2 Allocators'!$B$15:$W$15, 0),FALSE)*$E50)</f>
        <v>0</v>
      </c>
      <c r="AZ50" s="1334">
        <f>IF(ISERROR(VLOOKUP(VLOOKUP($A50, 'E4 TB Allocation Details'!$A$18:$L$217, MATCH("Misc ID", 'E4 TB Allocation Details'!$A$18:$L$18, 0),FALSE), 'E2 Allocators'!$B$15:$W$361, MATCH('O5 Details by Class &amp; Accounts'!AZ$18, 'E2 Allocators'!$B$15:$W$15, 0),FALSE)*$E50), 0, VLOOKUP(VLOOKUP($A50, 'E4 TB Allocation Details'!$A$18:$L$217, MATCH("Misc ID", 'E4 TB Allocation Details'!$A$18:$L$18, 0),FALSE), 'E2 Allocators'!$B$15:$W$361, MATCH('O5 Details by Class &amp; Accounts'!AZ$18, 'E2 Allocators'!$B$15:$W$15, 0),FALSE)*$E50)</f>
        <v>0</v>
      </c>
      <c r="BA50" s="1334">
        <f>IF(ISERROR(VLOOKUP(VLOOKUP($A50, 'E4 TB Allocation Details'!$A$18:$L$217, MATCH("Misc ID", 'E4 TB Allocation Details'!$A$18:$L$18, 0),FALSE), 'E2 Allocators'!$B$15:$W$361, MATCH('O5 Details by Class &amp; Accounts'!BA$18, 'E2 Allocators'!$B$15:$W$15, 0),FALSE)*$E50), 0, VLOOKUP(VLOOKUP($A50, 'E4 TB Allocation Details'!$A$18:$L$217, MATCH("Misc ID", 'E4 TB Allocation Details'!$A$18:$L$18, 0),FALSE), 'E2 Allocators'!$B$15:$W$361, MATCH('O5 Details by Class &amp; Accounts'!BA$18, 'E2 Allocators'!$B$15:$W$15, 0),FALSE)*$E50)</f>
        <v>0</v>
      </c>
      <c r="BB50" s="1334">
        <f>IF(ISERROR(VLOOKUP(VLOOKUP($A50, 'E4 TB Allocation Details'!$A$18:$L$217, MATCH("Misc ID", 'E4 TB Allocation Details'!$A$18:$L$18, 0),FALSE), 'E2 Allocators'!$B$15:$W$361, MATCH('O5 Details by Class &amp; Accounts'!BB$18, 'E2 Allocators'!$B$15:$W$15, 0),FALSE)*$E50), 0, VLOOKUP(VLOOKUP($A50, 'E4 TB Allocation Details'!$A$18:$L$217, MATCH("Misc ID", 'E4 TB Allocation Details'!$A$18:$L$18, 0),FALSE), 'E2 Allocators'!$B$15:$W$361, MATCH('O5 Details by Class &amp; Accounts'!BB$18, 'E2 Allocators'!$B$15:$W$15, 0),FALSE)*$E50)</f>
        <v>0</v>
      </c>
      <c r="BC50" s="1334">
        <f>IF(ISERROR(VLOOKUP(VLOOKUP($A50, 'E4 TB Allocation Details'!$A$18:$L$217, MATCH("Misc ID", 'E4 TB Allocation Details'!$A$18:$L$18, 0),FALSE), 'E2 Allocators'!$B$15:$W$361, MATCH('O5 Details by Class &amp; Accounts'!BC$18, 'E2 Allocators'!$B$15:$W$15, 0),FALSE)*$E50), 0, VLOOKUP(VLOOKUP($A50, 'E4 TB Allocation Details'!$A$18:$L$217, MATCH("Misc ID", 'E4 TB Allocation Details'!$A$18:$L$18, 0),FALSE), 'E2 Allocators'!$B$15:$W$361, MATCH('O5 Details by Class &amp; Accounts'!BC$18, 'E2 Allocators'!$B$15:$W$15, 0),FALSE)*$E50)</f>
        <v>0</v>
      </c>
      <c r="BD50" s="1334">
        <f>IF(ISERROR(VLOOKUP(VLOOKUP($A50, 'E4 TB Allocation Details'!$A$18:$L$217, MATCH("Misc ID", 'E4 TB Allocation Details'!$A$18:$L$18, 0),FALSE), 'E2 Allocators'!$B$15:$W$361, MATCH('O5 Details by Class &amp; Accounts'!BD$18, 'E2 Allocators'!$B$15:$W$15, 0),FALSE)*$E50), 0, VLOOKUP(VLOOKUP($A50, 'E4 TB Allocation Details'!$A$18:$L$217, MATCH("Misc ID", 'E4 TB Allocation Details'!$A$18:$L$18, 0),FALSE), 'E2 Allocators'!$B$15:$W$361, MATCH('O5 Details by Class &amp; Accounts'!BD$18, 'E2 Allocators'!$B$15:$W$15, 0),FALSE)*$E50)</f>
        <v>0</v>
      </c>
      <c r="BE50" s="1334">
        <f>IF(ISERROR(VLOOKUP(VLOOKUP($A50, 'E4 TB Allocation Details'!$A$18:$L$217, MATCH("Misc ID", 'E4 TB Allocation Details'!$A$18:$L$18, 0),FALSE), 'E2 Allocators'!$B$15:$W$361, MATCH('O5 Details by Class &amp; Accounts'!BE$18, 'E2 Allocators'!$B$15:$W$15, 0),FALSE)*$E50), 0, VLOOKUP(VLOOKUP($A50, 'E4 TB Allocation Details'!$A$18:$L$217, MATCH("Misc ID", 'E4 TB Allocation Details'!$A$18:$L$18, 0),FALSE), 'E2 Allocators'!$B$15:$W$361, MATCH('O5 Details by Class &amp; Accounts'!BE$18, 'E2 Allocators'!$B$15:$W$15, 0),FALSE)*$E50)</f>
        <v>0</v>
      </c>
      <c r="BF50" s="1334">
        <f>IF(ISERROR(VLOOKUP(VLOOKUP($A50, 'E4 TB Allocation Details'!$A$18:$L$217, MATCH("Misc ID", 'E4 TB Allocation Details'!$A$18:$L$18, 0),FALSE), 'E2 Allocators'!$B$15:$W$361, MATCH('O5 Details by Class &amp; Accounts'!BF$18, 'E2 Allocators'!$B$15:$W$15, 0),FALSE)*$E50), 0, VLOOKUP(VLOOKUP($A50, 'E4 TB Allocation Details'!$A$18:$L$217, MATCH("Misc ID", 'E4 TB Allocation Details'!$A$18:$L$18, 0),FALSE), 'E2 Allocators'!$B$15:$W$361, MATCH('O5 Details by Class &amp; Accounts'!BF$18, 'E2 Allocators'!$B$15:$W$15, 0),FALSE)*$E50)</f>
        <v>0</v>
      </c>
      <c r="BG50" s="1334">
        <f>IF(ISERROR(VLOOKUP(VLOOKUP($A50, 'E4 TB Allocation Details'!$A$18:$L$217, MATCH("Misc ID", 'E4 TB Allocation Details'!$A$18:$L$18, 0),FALSE), 'E2 Allocators'!$B$15:$W$361, MATCH('O5 Details by Class &amp; Accounts'!BG$18, 'E2 Allocators'!$B$15:$W$15, 0),FALSE)*$E50), 0, VLOOKUP(VLOOKUP($A50, 'E4 TB Allocation Details'!$A$18:$L$217, MATCH("Misc ID", 'E4 TB Allocation Details'!$A$18:$L$18, 0),FALSE), 'E2 Allocators'!$B$15:$W$361, MATCH('O5 Details by Class &amp; Accounts'!BG$18, 'E2 Allocators'!$B$15:$W$15, 0),FALSE)*$E50)</f>
        <v>0</v>
      </c>
      <c r="BH50" s="1334">
        <f>IF(ISERROR(VLOOKUP(VLOOKUP($A50, 'E4 TB Allocation Details'!$A$18:$L$217, MATCH("Misc ID", 'E4 TB Allocation Details'!$A$18:$L$18, 0),FALSE), 'E2 Allocators'!$B$15:$W$361, MATCH('O5 Details by Class &amp; Accounts'!BH$18, 'E2 Allocators'!$B$15:$W$15, 0),FALSE)*$E50), 0, VLOOKUP(VLOOKUP($A50, 'E4 TB Allocation Details'!$A$18:$L$217, MATCH("Misc ID", 'E4 TB Allocation Details'!$A$18:$L$18, 0),FALSE), 'E2 Allocators'!$B$15:$W$361, MATCH('O5 Details by Class &amp; Accounts'!BH$18, 'E2 Allocators'!$B$15:$W$15, 0),FALSE)*$E50)</f>
        <v>0</v>
      </c>
      <c r="BI50" s="1334">
        <f>IF(ISERROR(VLOOKUP(VLOOKUP($A50, 'E4 TB Allocation Details'!$A$18:$L$217, MATCH("Misc ID", 'E4 TB Allocation Details'!$A$18:$L$18, 0),FALSE), 'E2 Allocators'!$B$15:$W$361, MATCH('O5 Details by Class &amp; Accounts'!BI$18, 'E2 Allocators'!$B$15:$W$15, 0),FALSE)*$E50), 0, VLOOKUP(VLOOKUP($A50, 'E4 TB Allocation Details'!$A$18:$L$217, MATCH("Misc ID", 'E4 TB Allocation Details'!$A$18:$L$18, 0),FALSE), 'E2 Allocators'!$B$15:$W$361, MATCH('O5 Details by Class &amp; Accounts'!BI$18, 'E2 Allocators'!$B$15:$W$15, 0),FALSE)*$E50)</f>
        <v>0</v>
      </c>
      <c r="BJ50" s="1334">
        <f>IF(ISERROR(VLOOKUP(VLOOKUP($A50, 'E4 TB Allocation Details'!$A$18:$L$217, MATCH("Misc ID", 'E4 TB Allocation Details'!$A$18:$L$18, 0),FALSE), 'E2 Allocators'!$B$15:$W$361, MATCH('O5 Details by Class &amp; Accounts'!BJ$18, 'E2 Allocators'!$B$15:$W$15, 0),FALSE)*$E50), 0, VLOOKUP(VLOOKUP($A50, 'E4 TB Allocation Details'!$A$18:$L$217, MATCH("Misc ID", 'E4 TB Allocation Details'!$A$18:$L$18, 0),FALSE), 'E2 Allocators'!$B$15:$W$361, MATCH('O5 Details by Class &amp; Accounts'!BJ$18, 'E2 Allocators'!$B$15:$W$15, 0),FALSE)*$E50)</f>
        <v>0</v>
      </c>
      <c r="BK50" s="1334">
        <f>IF(ISERROR(VLOOKUP(VLOOKUP($A50, 'E4 TB Allocation Details'!$A$18:$L$217, MATCH("Misc ID", 'E4 TB Allocation Details'!$A$18:$L$18, 0),FALSE), 'E2 Allocators'!$B$15:$W$361, MATCH('O5 Details by Class &amp; Accounts'!BK$18, 'E2 Allocators'!$B$15:$W$15, 0),FALSE)*$E50), 0, VLOOKUP(VLOOKUP($A50, 'E4 TB Allocation Details'!$A$18:$L$217, MATCH("Misc ID", 'E4 TB Allocation Details'!$A$18:$L$18, 0),FALSE), 'E2 Allocators'!$B$15:$W$361, MATCH('O5 Details by Class &amp; Accounts'!BK$18, 'E2 Allocators'!$B$15:$W$15, 0),FALSE)*$E50)</f>
        <v>0</v>
      </c>
      <c r="BL50" s="1334">
        <f>IF(ISERROR(VLOOKUP(VLOOKUP($A50, 'E4 TB Allocation Details'!$A$18:$L$217, MATCH("Misc ID", 'E4 TB Allocation Details'!$A$18:$L$18, 0),FALSE), 'E2 Allocators'!$B$15:$W$361, MATCH('O5 Details by Class &amp; Accounts'!BL$18, 'E2 Allocators'!$B$15:$W$15, 0),FALSE)*$E50), 0, VLOOKUP(VLOOKUP($A50, 'E4 TB Allocation Details'!$A$18:$L$217, MATCH("Misc ID", 'E4 TB Allocation Details'!$A$18:$L$18, 0),FALSE), 'E2 Allocators'!$B$15:$W$361, MATCH('O5 Details by Class &amp; Accounts'!BL$18, 'E2 Allocators'!$B$15:$W$15, 0),FALSE)*$E50)</f>
        <v>0</v>
      </c>
      <c r="BM50" s="1334">
        <f>IF(ISERROR(VLOOKUP(VLOOKUP($A50, 'E4 TB Allocation Details'!$A$18:$L$217, MATCH("Misc ID", 'E4 TB Allocation Details'!$A$18:$L$18, 0),FALSE), 'E2 Allocators'!$B$15:$W$361, MATCH('O5 Details by Class &amp; Accounts'!BM$18, 'E2 Allocators'!$B$15:$W$15, 0),FALSE)*$E50), 0, VLOOKUP(VLOOKUP($A50, 'E4 TB Allocation Details'!$A$18:$L$217, MATCH("Misc ID", 'E4 TB Allocation Details'!$A$18:$L$18, 0),FALSE), 'E2 Allocators'!$B$15:$W$361, MATCH('O5 Details by Class &amp; Accounts'!BM$18, 'E2 Allocators'!$B$15:$W$15, 0),FALSE)*$E50)</f>
        <v>0</v>
      </c>
      <c r="BN50" s="1334">
        <f>IF(ISERROR(VLOOKUP(VLOOKUP($A50, 'E4 TB Allocation Details'!$A$18:$L$217, MATCH("Misc ID", 'E4 TB Allocation Details'!$A$18:$L$18, 0),FALSE), 'E2 Allocators'!$B$15:$W$361, MATCH('O5 Details by Class &amp; Accounts'!BN$18, 'E2 Allocators'!$B$15:$W$15, 0),FALSE)*$E50), 0, VLOOKUP(VLOOKUP($A50, 'E4 TB Allocation Details'!$A$18:$L$217, MATCH("Misc ID", 'E4 TB Allocation Details'!$A$18:$L$18, 0),FALSE), 'E2 Allocators'!$B$15:$W$361, MATCH('O5 Details by Class &amp; Accounts'!BN$18, 'E2 Allocators'!$B$15:$W$15, 0),FALSE)*$E50)</f>
        <v>0</v>
      </c>
      <c r="BO50" s="1334">
        <f>IF(ISERROR(VLOOKUP(VLOOKUP($A50, 'E4 TB Allocation Details'!$A$18:$L$217, MATCH("Misc ID", 'E4 TB Allocation Details'!$A$18:$L$18, 0),FALSE), 'E2 Allocators'!$B$15:$W$361, MATCH('O5 Details by Class &amp; Accounts'!BO$18, 'E2 Allocators'!$B$15:$W$15, 0),FALSE)*$E50), 0, VLOOKUP(VLOOKUP($A50, 'E4 TB Allocation Details'!$A$18:$L$217, MATCH("Misc ID", 'E4 TB Allocation Details'!$A$18:$L$18, 0),FALSE), 'E2 Allocators'!$B$15:$W$361, MATCH('O5 Details by Class &amp; Accounts'!BO$18, 'E2 Allocators'!$B$15:$W$15, 0),FALSE)*$E50)</f>
        <v>0</v>
      </c>
      <c r="BP50" s="1334">
        <f>IF(ISERROR(VLOOKUP(VLOOKUP($A50, 'E4 TB Allocation Details'!$A$18:$L$217, MATCH("Misc ID", 'E4 TB Allocation Details'!$A$18:$L$18, 0),FALSE), 'E2 Allocators'!$B$15:$W$361, MATCH('O5 Details by Class &amp; Accounts'!BP$18, 'E2 Allocators'!$B$15:$W$15, 0),FALSE)*$E50), 0, VLOOKUP(VLOOKUP($A50, 'E4 TB Allocation Details'!$A$18:$L$217, MATCH("Misc ID", 'E4 TB Allocation Details'!$A$18:$L$18, 0),FALSE), 'E2 Allocators'!$B$15:$W$361, MATCH('O5 Details by Class &amp; Accounts'!BP$18, 'E2 Allocators'!$B$15:$W$15, 0),FALSE)*$E50)</f>
        <v>0</v>
      </c>
      <c r="BQ50" s="1334">
        <f>IF(ISERROR(VLOOKUP(VLOOKUP($A50, 'E4 TB Allocation Details'!$A$18:$L$217, MATCH("Misc ID", 'E4 TB Allocation Details'!$A$18:$L$18, 0),FALSE), 'E2 Allocators'!$B$15:$W$361, MATCH('O5 Details by Class &amp; Accounts'!BQ$18, 'E2 Allocators'!$B$15:$W$15, 0),FALSE)*$E50), 0, VLOOKUP(VLOOKUP($A50, 'E4 TB Allocation Details'!$A$18:$L$217, MATCH("Misc ID", 'E4 TB Allocation Details'!$A$18:$L$18, 0),FALSE), 'E2 Allocators'!$B$15:$W$361, MATCH('O5 Details by Class &amp; Accounts'!BQ$18, 'E2 Allocators'!$B$15:$W$15, 0),FALSE)*$E50)</f>
        <v>0</v>
      </c>
      <c r="BR50" s="1334">
        <f>IF(ISERROR(VLOOKUP(VLOOKUP($A50, 'E4 TB Allocation Details'!$A$18:$L$217, MATCH("Misc ID", 'E4 TB Allocation Details'!$A$18:$L$18, 0),FALSE), 'E2 Allocators'!$B$15:$W$361, MATCH('O5 Details by Class &amp; Accounts'!BR$18, 'E2 Allocators'!$B$15:$W$15, 0),FALSE)*$E50), 0, VLOOKUP(VLOOKUP($A50, 'E4 TB Allocation Details'!$A$18:$L$217, MATCH("Misc ID", 'E4 TB Allocation Details'!$A$18:$L$18, 0),FALSE), 'E2 Allocators'!$B$15:$W$361, MATCH('O5 Details by Class &amp; Accounts'!BR$18, 'E2 Allocators'!$B$15:$W$15, 0),FALSE)*$E50)</f>
        <v>0</v>
      </c>
      <c r="BS50" s="1334">
        <f t="shared" si="3"/>
        <v>0</v>
      </c>
      <c r="BT50" s="1334">
        <f>IF(ISERROR(VLOOKUP(VLOOKUP($A50, 'E4 TB Allocation Details'!$A$18:$L$217, MATCH("A &amp; G ID", 'E4 TB Allocation Details'!$A$18:$L$18, 0),FALSE), 'E2 Allocators'!$B$15:$W$361, MATCH('O5 Details by Class &amp; Accounts'!BT$18, 'E2 Allocators'!$B$15:$W$15, 0),FALSE)*$E50), 0, VLOOKUP(VLOOKUP($A50, 'E4 TB Allocation Details'!$A$18:$L$217, MATCH("A &amp; G ID", 'E4 TB Allocation Details'!$A$18:$L$18, 0),FALSE), 'E2 Allocators'!$B$15:$W$361, MATCH('O5 Details by Class &amp; Accounts'!BT$18, 'E2 Allocators'!$B$15:$W$15, 0),FALSE)*$E50)</f>
        <v>0</v>
      </c>
      <c r="BU50" s="1334">
        <f>IF(ISERROR(VLOOKUP(VLOOKUP($A50, 'E4 TB Allocation Details'!$A$18:$L$217, MATCH("A &amp; G ID", 'E4 TB Allocation Details'!$A$18:$L$18, 0),FALSE), 'E2 Allocators'!$B$15:$W$361, MATCH('O5 Details by Class &amp; Accounts'!BU$18, 'E2 Allocators'!$B$15:$W$15, 0),FALSE)*$E50), 0, VLOOKUP(VLOOKUP($A50, 'E4 TB Allocation Details'!$A$18:$L$217, MATCH("A &amp; G ID", 'E4 TB Allocation Details'!$A$18:$L$18, 0),FALSE), 'E2 Allocators'!$B$15:$W$361, MATCH('O5 Details by Class &amp; Accounts'!BU$18, 'E2 Allocators'!$B$15:$W$15, 0),FALSE)*$E50)</f>
        <v>0</v>
      </c>
      <c r="BV50" s="1334">
        <f>IF(ISERROR(VLOOKUP(VLOOKUP($A50, 'E4 TB Allocation Details'!$A$18:$L$217, MATCH("A &amp; G ID", 'E4 TB Allocation Details'!$A$18:$L$18, 0),FALSE), 'E2 Allocators'!$B$15:$W$361, MATCH('O5 Details by Class &amp; Accounts'!BV$18, 'E2 Allocators'!$B$15:$W$15, 0),FALSE)*$E50), 0, VLOOKUP(VLOOKUP($A50, 'E4 TB Allocation Details'!$A$18:$L$217, MATCH("A &amp; G ID", 'E4 TB Allocation Details'!$A$18:$L$18, 0),FALSE), 'E2 Allocators'!$B$15:$W$361, MATCH('O5 Details by Class &amp; Accounts'!BV$18, 'E2 Allocators'!$B$15:$W$15, 0),FALSE)*$E50)</f>
        <v>0</v>
      </c>
      <c r="BW50" s="1334">
        <f>IF(ISERROR(VLOOKUP(VLOOKUP($A50, 'E4 TB Allocation Details'!$A$18:$L$217, MATCH("A &amp; G ID", 'E4 TB Allocation Details'!$A$18:$L$18, 0),FALSE), 'E2 Allocators'!$B$15:$W$361, MATCH('O5 Details by Class &amp; Accounts'!BW$18, 'E2 Allocators'!$B$15:$W$15, 0),FALSE)*$E50), 0, VLOOKUP(VLOOKUP($A50, 'E4 TB Allocation Details'!$A$18:$L$217, MATCH("A &amp; G ID", 'E4 TB Allocation Details'!$A$18:$L$18, 0),FALSE), 'E2 Allocators'!$B$15:$W$361, MATCH('O5 Details by Class &amp; Accounts'!BW$18, 'E2 Allocators'!$B$15:$W$15, 0),FALSE)*$E50)</f>
        <v>0</v>
      </c>
      <c r="BX50" s="1334">
        <f>IF(ISERROR(VLOOKUP(VLOOKUP($A50, 'E4 TB Allocation Details'!$A$18:$L$217, MATCH("A &amp; G ID", 'E4 TB Allocation Details'!$A$18:$L$18, 0),FALSE), 'E2 Allocators'!$B$15:$W$361, MATCH('O5 Details by Class &amp; Accounts'!BX$18, 'E2 Allocators'!$B$15:$W$15, 0),FALSE)*$E50), 0, VLOOKUP(VLOOKUP($A50, 'E4 TB Allocation Details'!$A$18:$L$217, MATCH("A &amp; G ID", 'E4 TB Allocation Details'!$A$18:$L$18, 0),FALSE), 'E2 Allocators'!$B$15:$W$361, MATCH('O5 Details by Class &amp; Accounts'!BX$18, 'E2 Allocators'!$B$15:$W$15, 0),FALSE)*$E50)</f>
        <v>0</v>
      </c>
      <c r="BY50" s="1334">
        <f>IF(ISERROR(VLOOKUP(VLOOKUP($A50, 'E4 TB Allocation Details'!$A$18:$L$217, MATCH("A &amp; G ID", 'E4 TB Allocation Details'!$A$18:$L$18, 0),FALSE), 'E2 Allocators'!$B$15:$W$361, MATCH('O5 Details by Class &amp; Accounts'!BY$18, 'E2 Allocators'!$B$15:$W$15, 0),FALSE)*$E50), 0, VLOOKUP(VLOOKUP($A50, 'E4 TB Allocation Details'!$A$18:$L$217, MATCH("A &amp; G ID", 'E4 TB Allocation Details'!$A$18:$L$18, 0),FALSE), 'E2 Allocators'!$B$15:$W$361, MATCH('O5 Details by Class &amp; Accounts'!BY$18, 'E2 Allocators'!$B$15:$W$15, 0),FALSE)*$E50)</f>
        <v>0</v>
      </c>
      <c r="BZ50" s="1334">
        <f>IF(ISERROR(VLOOKUP(VLOOKUP($A50, 'E4 TB Allocation Details'!$A$18:$L$217, MATCH("A &amp; G ID", 'E4 TB Allocation Details'!$A$18:$L$18, 0),FALSE), 'E2 Allocators'!$B$15:$W$361, MATCH('O5 Details by Class &amp; Accounts'!BZ$18, 'E2 Allocators'!$B$15:$W$15, 0),FALSE)*$E50), 0, VLOOKUP(VLOOKUP($A50, 'E4 TB Allocation Details'!$A$18:$L$217, MATCH("A &amp; G ID", 'E4 TB Allocation Details'!$A$18:$L$18, 0),FALSE), 'E2 Allocators'!$B$15:$W$361, MATCH('O5 Details by Class &amp; Accounts'!BZ$18, 'E2 Allocators'!$B$15:$W$15, 0),FALSE)*$E50)</f>
        <v>0</v>
      </c>
      <c r="CA50" s="1334">
        <f>IF(ISERROR(VLOOKUP(VLOOKUP($A50, 'E4 TB Allocation Details'!$A$18:$L$217, MATCH("A &amp; G ID", 'E4 TB Allocation Details'!$A$18:$L$18, 0),FALSE), 'E2 Allocators'!$B$15:$W$361, MATCH('O5 Details by Class &amp; Accounts'!CA$18, 'E2 Allocators'!$B$15:$W$15, 0),FALSE)*$E50), 0, VLOOKUP(VLOOKUP($A50, 'E4 TB Allocation Details'!$A$18:$L$217, MATCH("A &amp; G ID", 'E4 TB Allocation Details'!$A$18:$L$18, 0),FALSE), 'E2 Allocators'!$B$15:$W$361, MATCH('O5 Details by Class &amp; Accounts'!CA$18, 'E2 Allocators'!$B$15:$W$15, 0),FALSE)*$E50)</f>
        <v>0</v>
      </c>
      <c r="CB50" s="1334">
        <f>IF(ISERROR(VLOOKUP(VLOOKUP($A50, 'E4 TB Allocation Details'!$A$18:$L$217, MATCH("A &amp; G ID", 'E4 TB Allocation Details'!$A$18:$L$18, 0),FALSE), 'E2 Allocators'!$B$15:$W$361, MATCH('O5 Details by Class &amp; Accounts'!CB$18, 'E2 Allocators'!$B$15:$W$15, 0),FALSE)*$E50), 0, VLOOKUP(VLOOKUP($A50, 'E4 TB Allocation Details'!$A$18:$L$217, MATCH("A &amp; G ID", 'E4 TB Allocation Details'!$A$18:$L$18, 0),FALSE), 'E2 Allocators'!$B$15:$W$361, MATCH('O5 Details by Class &amp; Accounts'!CB$18, 'E2 Allocators'!$B$15:$W$15, 0),FALSE)*$E50)</f>
        <v>0</v>
      </c>
      <c r="CC50" s="1334">
        <f>IF(ISERROR(VLOOKUP(VLOOKUP($A50, 'E4 TB Allocation Details'!$A$18:$L$217, MATCH("A &amp; G ID", 'E4 TB Allocation Details'!$A$18:$L$18, 0),FALSE), 'E2 Allocators'!$B$15:$W$361, MATCH('O5 Details by Class &amp; Accounts'!CC$18, 'E2 Allocators'!$B$15:$W$15, 0),FALSE)*$E50), 0, VLOOKUP(VLOOKUP($A50, 'E4 TB Allocation Details'!$A$18:$L$217, MATCH("A &amp; G ID", 'E4 TB Allocation Details'!$A$18:$L$18, 0),FALSE), 'E2 Allocators'!$B$15:$W$361, MATCH('O5 Details by Class &amp; Accounts'!CC$18, 'E2 Allocators'!$B$15:$W$15, 0),FALSE)*$E50)</f>
        <v>0</v>
      </c>
      <c r="CD50" s="1334">
        <f>IF(ISERROR(VLOOKUP(VLOOKUP($A50, 'E4 TB Allocation Details'!$A$18:$L$217, MATCH("A &amp; G ID", 'E4 TB Allocation Details'!$A$18:$L$18, 0),FALSE), 'E2 Allocators'!$B$15:$W$361, MATCH('O5 Details by Class &amp; Accounts'!CD$18, 'E2 Allocators'!$B$15:$W$15, 0),FALSE)*$E50), 0, VLOOKUP(VLOOKUP($A50, 'E4 TB Allocation Details'!$A$18:$L$217, MATCH("A &amp; G ID", 'E4 TB Allocation Details'!$A$18:$L$18, 0),FALSE), 'E2 Allocators'!$B$15:$W$361, MATCH('O5 Details by Class &amp; Accounts'!CD$18, 'E2 Allocators'!$B$15:$W$15, 0),FALSE)*$E50)</f>
        <v>0</v>
      </c>
      <c r="CE50" s="1334">
        <f>IF(ISERROR(VLOOKUP(VLOOKUP($A50, 'E4 TB Allocation Details'!$A$18:$L$217, MATCH("A &amp; G ID", 'E4 TB Allocation Details'!$A$18:$L$18, 0),FALSE), 'E2 Allocators'!$B$15:$W$361, MATCH('O5 Details by Class &amp; Accounts'!CE$18, 'E2 Allocators'!$B$15:$W$15, 0),FALSE)*$E50), 0, VLOOKUP(VLOOKUP($A50, 'E4 TB Allocation Details'!$A$18:$L$217, MATCH("A &amp; G ID", 'E4 TB Allocation Details'!$A$18:$L$18, 0),FALSE), 'E2 Allocators'!$B$15:$W$361, MATCH('O5 Details by Class &amp; Accounts'!CE$18, 'E2 Allocators'!$B$15:$W$15, 0),FALSE)*$E50)</f>
        <v>0</v>
      </c>
      <c r="CF50" s="1334">
        <f>IF(ISERROR(VLOOKUP(VLOOKUP($A50, 'E4 TB Allocation Details'!$A$18:$L$217, MATCH("A &amp; G ID", 'E4 TB Allocation Details'!$A$18:$L$18, 0),FALSE), 'E2 Allocators'!$B$15:$W$361, MATCH('O5 Details by Class &amp; Accounts'!CF$18, 'E2 Allocators'!$B$15:$W$15, 0),FALSE)*$E50), 0, VLOOKUP(VLOOKUP($A50, 'E4 TB Allocation Details'!$A$18:$L$217, MATCH("A &amp; G ID", 'E4 TB Allocation Details'!$A$18:$L$18, 0),FALSE), 'E2 Allocators'!$B$15:$W$361, MATCH('O5 Details by Class &amp; Accounts'!CF$18, 'E2 Allocators'!$B$15:$W$15, 0),FALSE)*$E50)</f>
        <v>0</v>
      </c>
      <c r="CG50" s="1334">
        <f>IF(ISERROR(VLOOKUP(VLOOKUP($A50, 'E4 TB Allocation Details'!$A$18:$L$217, MATCH("A &amp; G ID", 'E4 TB Allocation Details'!$A$18:$L$18, 0),FALSE), 'E2 Allocators'!$B$15:$W$361, MATCH('O5 Details by Class &amp; Accounts'!CG$18, 'E2 Allocators'!$B$15:$W$15, 0),FALSE)*$E50), 0, VLOOKUP(VLOOKUP($A50, 'E4 TB Allocation Details'!$A$18:$L$217, MATCH("A &amp; G ID", 'E4 TB Allocation Details'!$A$18:$L$18, 0),FALSE), 'E2 Allocators'!$B$15:$W$361, MATCH('O5 Details by Class &amp; Accounts'!CG$18, 'E2 Allocators'!$B$15:$W$15, 0),FALSE)*$E50)</f>
        <v>0</v>
      </c>
      <c r="CH50" s="1334">
        <f>IF(ISERROR(VLOOKUP(VLOOKUP($A50, 'E4 TB Allocation Details'!$A$18:$L$217, MATCH("A &amp; G ID", 'E4 TB Allocation Details'!$A$18:$L$18, 0),FALSE), 'E2 Allocators'!$B$15:$W$361, MATCH('O5 Details by Class &amp; Accounts'!CH$18, 'E2 Allocators'!$B$15:$W$15, 0),FALSE)*$E50), 0, VLOOKUP(VLOOKUP($A50, 'E4 TB Allocation Details'!$A$18:$L$217, MATCH("A &amp; G ID", 'E4 TB Allocation Details'!$A$18:$L$18, 0),FALSE), 'E2 Allocators'!$B$15:$W$361, MATCH('O5 Details by Class &amp; Accounts'!CH$18, 'E2 Allocators'!$B$15:$W$15, 0),FALSE)*$E50)</f>
        <v>0</v>
      </c>
      <c r="CI50" s="1334">
        <f>IF(ISERROR(VLOOKUP(VLOOKUP($A50, 'E4 TB Allocation Details'!$A$18:$L$217, MATCH("A &amp; G ID", 'E4 TB Allocation Details'!$A$18:$L$18, 0),FALSE), 'E2 Allocators'!$B$15:$W$361, MATCH('O5 Details by Class &amp; Accounts'!CI$18, 'E2 Allocators'!$B$15:$W$15, 0),FALSE)*$E50), 0, VLOOKUP(VLOOKUP($A50, 'E4 TB Allocation Details'!$A$18:$L$217, MATCH("A &amp; G ID", 'E4 TB Allocation Details'!$A$18:$L$18, 0),FALSE), 'E2 Allocators'!$B$15:$W$361, MATCH('O5 Details by Class &amp; Accounts'!CI$18, 'E2 Allocators'!$B$15:$W$15, 0),FALSE)*$E50)</f>
        <v>0</v>
      </c>
      <c r="CJ50" s="1334">
        <f>IF(ISERROR(VLOOKUP(VLOOKUP($A50, 'E4 TB Allocation Details'!$A$18:$L$217, MATCH("A &amp; G ID", 'E4 TB Allocation Details'!$A$18:$L$18, 0),FALSE), 'E2 Allocators'!$B$15:$W$361, MATCH('O5 Details by Class &amp; Accounts'!CJ$18, 'E2 Allocators'!$B$15:$W$15, 0),FALSE)*$E50), 0, VLOOKUP(VLOOKUP($A50, 'E4 TB Allocation Details'!$A$18:$L$217, MATCH("A &amp; G ID", 'E4 TB Allocation Details'!$A$18:$L$18, 0),FALSE), 'E2 Allocators'!$B$15:$W$361, MATCH('O5 Details by Class &amp; Accounts'!CJ$18, 'E2 Allocators'!$B$15:$W$15, 0),FALSE)*$E50)</f>
        <v>0</v>
      </c>
      <c r="CK50" s="1334">
        <f>IF(ISERROR(VLOOKUP(VLOOKUP($A50, 'E4 TB Allocation Details'!$A$18:$L$217, MATCH("A &amp; G ID", 'E4 TB Allocation Details'!$A$18:$L$18, 0),FALSE), 'E2 Allocators'!$B$15:$W$361, MATCH('O5 Details by Class &amp; Accounts'!CK$18, 'E2 Allocators'!$B$15:$W$15, 0),FALSE)*$E50), 0, VLOOKUP(VLOOKUP($A50, 'E4 TB Allocation Details'!$A$18:$L$217, MATCH("A &amp; G ID", 'E4 TB Allocation Details'!$A$18:$L$18, 0),FALSE), 'E2 Allocators'!$B$15:$W$361, MATCH('O5 Details by Class &amp; Accounts'!CK$18, 'E2 Allocators'!$B$15:$W$15, 0),FALSE)*$E50)</f>
        <v>0</v>
      </c>
      <c r="CL50" s="1334">
        <f>IF(ISERROR(VLOOKUP(VLOOKUP($A50, 'E4 TB Allocation Details'!$A$18:$L$217, MATCH("A &amp; G ID", 'E4 TB Allocation Details'!$A$18:$L$18, 0),FALSE), 'E2 Allocators'!$B$15:$W$361, MATCH('O5 Details by Class &amp; Accounts'!CL$18, 'E2 Allocators'!$B$15:$W$15, 0),FALSE)*$E50), 0, VLOOKUP(VLOOKUP($A50, 'E4 TB Allocation Details'!$A$18:$L$217, MATCH("A &amp; G ID", 'E4 TB Allocation Details'!$A$18:$L$18, 0),FALSE), 'E2 Allocators'!$B$15:$W$361, MATCH('O5 Details by Class &amp; Accounts'!CL$18, 'E2 Allocators'!$B$15:$W$15, 0),FALSE)*$E50)</f>
        <v>0</v>
      </c>
      <c r="CM50" s="1334">
        <f>IF(ISERROR(VLOOKUP(VLOOKUP($A50, 'E4 TB Allocation Details'!$A$18:$L$217, MATCH("A &amp; G ID", 'E4 TB Allocation Details'!$A$18:$L$18, 0),FALSE), 'E2 Allocators'!$B$15:$W$361, MATCH('O5 Details by Class &amp; Accounts'!CM$18, 'E2 Allocators'!$B$15:$W$15, 0),FALSE)*$E50), 0, VLOOKUP(VLOOKUP($A50, 'E4 TB Allocation Details'!$A$18:$L$217, MATCH("A &amp; G ID", 'E4 TB Allocation Details'!$A$18:$L$18, 0),FALSE), 'E2 Allocators'!$B$15:$W$361, MATCH('O5 Details by Class &amp; Accounts'!CM$18, 'E2 Allocators'!$B$15:$W$15, 0),FALSE)*$E50)</f>
        <v>0</v>
      </c>
      <c r="CN50" s="1334">
        <f t="shared" si="5"/>
        <v>0</v>
      </c>
      <c r="CO50" s="1670">
        <f t="shared" si="4"/>
        <v>0</v>
      </c>
      <c r="CQ50" s="1926" t="s">
        <v>1515</v>
      </c>
    </row>
    <row r="51" spans="1:95" s="64" customFormat="1" ht="12.75" x14ac:dyDescent="0.2">
      <c r="A51" s="1100" t="s">
        <v>878</v>
      </c>
      <c r="B51" s="1101" t="s">
        <v>400</v>
      </c>
      <c r="C51" s="1667">
        <f>IF(ISERROR(VLOOKUP($A51,'I3 TB Data'!$A$20:$H$465,MATCH('O5 Details by Class &amp; Accounts'!$C$18, 'I3 TB Data'!$A$20:$H$20,0),0)), 0, VLOOKUP($A51,'I3 TB Data'!$A$20:$H$465,MATCH('O5 Details by Class &amp; Accounts'!$C$18,'I3 TB Data'!$A$20:$H$20,0),0))</f>
        <v>0</v>
      </c>
      <c r="D51" s="1668">
        <f>'I4 BO ASSETS'!E48</f>
        <v>326726.97750000004</v>
      </c>
      <c r="E51" s="1667">
        <f t="shared" si="6"/>
        <v>326726.97750000004</v>
      </c>
      <c r="F51" s="1669">
        <f>IF(ISERROR(VLOOKUP($A51, 'E1 Categorization'!A33:E123, MATCH("Customer Component", 'E1 Categorization'!$A$33:$E$33,0), 0)), 0, IF(VLOOKUP($A51, 'E1 Categorization'!A33:E123, MATCH("Customer Component", 'E1 Categorization'!$A$33:$E$33,0), 0)=0, 'O5 Details by Class &amp; Accounts'!$E51, IF(AND(VLOOKUP($A51, 'E1 Categorization'!A33:E123, MATCH("Customer Component", 'E1 Categorization'!$A$33:$E$33,0), 0) &gt;0, VLOOKUP($A51, 'E1 Categorization'!A33:E123, MATCH("Customer Component", 'E1 Categorization'!$A$33:$E$33,0), 0)&lt;1), 'O5 Details by Class &amp; Accounts'!$E51*(1-VLOOKUP($A51, 'E1 Categorization'!A33:E123, MATCH("Customer Component", 'E1 Categorization'!$A$33:$E$33,0), 0)), 0)))</f>
        <v>196036.18650000001</v>
      </c>
      <c r="G51" s="1669">
        <f>IF(ISERROR(VLOOKUP($A51, 'E1 Categorization'!A33:E123, MATCH("Customer Component", 'E1 Categorization'!$A$33:$E$33,0), 0)),0, IF(VLOOKUP($A51, 'E1 Categorization'!A33:E123, MATCH("Customer Component", 'E1 Categorization'!$A$33:$E$33,0), 0)=0, 0, IF(AND(VLOOKUP($A51, 'E1 Categorization'!A33:E123, MATCH("Customer Component", 'E1 Categorization'!$A$33:$E$33,0), 0) &gt;0, VLOOKUP($A51, 'E1 Categorization'!A33:E123, MATCH("Customer Component", 'E1 Categorization'!$A$33:$E$33,0), 0)&lt;1), 'O5 Details by Class &amp; Accounts'!$E51*(VLOOKUP($A51, 'E1 Categorization'!A33:E123, MATCH("Customer Component", 'E1 Categorization'!$A$33:$E$33,0), 0)), 'O5 Details by Class &amp; Accounts'!$E51)))</f>
        <v>130690.79100000003</v>
      </c>
      <c r="H51" s="1334">
        <f t="shared" si="0"/>
        <v>326726.97750000004</v>
      </c>
      <c r="I51" s="1334">
        <f>IF(ISERROR(VLOOKUP(VLOOKUP($A51, 'E4 TB Allocation Details'!$A$18:$L$217, MATCH("Demand ID", 'E4 TB Allocation Details'!$A$18:$L$18, 0),FALSE), 'E2 Allocators'!$B$15:$W$361, MATCH('O5 Details by Class &amp; Accounts'!I$18, 'E2 Allocators'!$B$15:$W$15, 0),FALSE)*$F51), 0, VLOOKUP(VLOOKUP($A51, 'E4 TB Allocation Details'!$A$18:$L$217, MATCH("Demand ID", 'E4 TB Allocation Details'!$A$18:$L$18, 0),FALSE), 'E2 Allocators'!$B$15:$W$361, MATCH('O5 Details by Class &amp; Accounts'!I$18, 'E2 Allocators'!$B$15:$W$15, 0),FALSE)*$F51)</f>
        <v>56948.498520217392</v>
      </c>
      <c r="J51" s="1334">
        <f>IF(ISERROR(VLOOKUP(VLOOKUP($A51, 'E4 TB Allocation Details'!$A$18:$L$217, MATCH("Demand ID", 'E4 TB Allocation Details'!$A$18:$L$18, 0),FALSE), 'E2 Allocators'!$B$15:$W$361, MATCH('O5 Details by Class &amp; Accounts'!J$18, 'E2 Allocators'!$B$15:$W$15, 0),FALSE)*$F51), 0, VLOOKUP(VLOOKUP($A51, 'E4 TB Allocation Details'!$A$18:$L$217, MATCH("Demand ID", 'E4 TB Allocation Details'!$A$18:$L$18, 0),FALSE), 'E2 Allocators'!$B$15:$W$361, MATCH('O5 Details by Class &amp; Accounts'!J$18, 'E2 Allocators'!$B$15:$W$15, 0),FALSE)*$F51)</f>
        <v>19647.931878140465</v>
      </c>
      <c r="K51" s="1334">
        <f>IF(ISERROR(VLOOKUP(VLOOKUP($A51, 'E4 TB Allocation Details'!$A$18:$L$217, MATCH("Demand ID", 'E4 TB Allocation Details'!$A$18:$L$18, 0),FALSE), 'E2 Allocators'!$B$15:$W$361, MATCH('O5 Details by Class &amp; Accounts'!K$18, 'E2 Allocators'!$B$15:$W$15, 0),FALSE)*$F51), 0, VLOOKUP(VLOOKUP($A51, 'E4 TB Allocation Details'!$A$18:$L$217, MATCH("Demand ID", 'E4 TB Allocation Details'!$A$18:$L$18, 0),FALSE), 'E2 Allocators'!$B$15:$W$361, MATCH('O5 Details by Class &amp; Accounts'!K$18, 'E2 Allocators'!$B$15:$W$15, 0),FALSE)*$F51)</f>
        <v>46395.483722058685</v>
      </c>
      <c r="L51" s="1334">
        <f>IF(ISERROR(VLOOKUP(VLOOKUP($A51, 'E4 TB Allocation Details'!$A$18:$L$217, MATCH("Demand ID", 'E4 TB Allocation Details'!$A$18:$L$18, 0),FALSE), 'E2 Allocators'!$B$15:$W$361, MATCH('O5 Details by Class &amp; Accounts'!L$18, 'E2 Allocators'!$B$15:$W$15, 0),FALSE)*$F51), 0, VLOOKUP(VLOOKUP($A51, 'E4 TB Allocation Details'!$A$18:$L$217, MATCH("Demand ID", 'E4 TB Allocation Details'!$A$18:$L$18, 0),FALSE), 'E2 Allocators'!$B$15:$W$361, MATCH('O5 Details by Class &amp; Accounts'!L$18, 'E2 Allocators'!$B$15:$W$15, 0),FALSE)*$F51)</f>
        <v>0</v>
      </c>
      <c r="M51" s="1334">
        <f>IF(ISERROR(VLOOKUP(VLOOKUP($A51, 'E4 TB Allocation Details'!$A$18:$L$217, MATCH("Demand ID", 'E4 TB Allocation Details'!$A$18:$L$18, 0),FALSE), 'E2 Allocators'!$B$15:$W$361, MATCH('O5 Details by Class &amp; Accounts'!M$18, 'E2 Allocators'!$B$15:$W$15, 0),FALSE)*$F51), 0, VLOOKUP(VLOOKUP($A51, 'E4 TB Allocation Details'!$A$18:$L$217, MATCH("Demand ID", 'E4 TB Allocation Details'!$A$18:$L$18, 0),FALSE), 'E2 Allocators'!$B$15:$W$361, MATCH('O5 Details by Class &amp; Accounts'!M$18, 'E2 Allocators'!$B$15:$W$15, 0),FALSE)*$F51)</f>
        <v>29665.144814549265</v>
      </c>
      <c r="N51" s="1334">
        <f>IF(ISERROR(VLOOKUP(VLOOKUP($A51, 'E4 TB Allocation Details'!$A$18:$L$217, MATCH("Demand ID", 'E4 TB Allocation Details'!$A$18:$L$18, 0),FALSE), 'E2 Allocators'!$B$15:$W$361, MATCH('O5 Details by Class &amp; Accounts'!N$18, 'E2 Allocators'!$B$15:$W$15, 0),FALSE)*$F51), 0, VLOOKUP(VLOOKUP($A51, 'E4 TB Allocation Details'!$A$18:$L$217, MATCH("Demand ID", 'E4 TB Allocation Details'!$A$18:$L$18, 0),FALSE), 'E2 Allocators'!$B$15:$W$361, MATCH('O5 Details by Class &amp; Accounts'!N$18, 'E2 Allocators'!$B$15:$W$15, 0),FALSE)*$F51)</f>
        <v>43124.783519015764</v>
      </c>
      <c r="O51" s="1334">
        <f>IF(ISERROR(VLOOKUP(VLOOKUP($A51, 'E4 TB Allocation Details'!$A$18:$L$217, MATCH("Demand ID", 'E4 TB Allocation Details'!$A$18:$L$18, 0),FALSE), 'E2 Allocators'!$B$15:$W$361, MATCH('O5 Details by Class &amp; Accounts'!O$18, 'E2 Allocators'!$B$15:$W$15, 0),FALSE)*$F51), 0, VLOOKUP(VLOOKUP($A51, 'E4 TB Allocation Details'!$A$18:$L$217, MATCH("Demand ID", 'E4 TB Allocation Details'!$A$18:$L$18, 0),FALSE), 'E2 Allocators'!$B$15:$W$361, MATCH('O5 Details by Class &amp; Accounts'!O$18, 'E2 Allocators'!$B$15:$W$15, 0),FALSE)*$F51)</f>
        <v>0</v>
      </c>
      <c r="P51" s="1334">
        <f>IF(ISERROR(VLOOKUP(VLOOKUP($A51, 'E4 TB Allocation Details'!$A$18:$L$217, MATCH("Demand ID", 'E4 TB Allocation Details'!$A$18:$L$18, 0),FALSE), 'E2 Allocators'!$B$15:$W$361, MATCH('O5 Details by Class &amp; Accounts'!P$18, 'E2 Allocators'!$B$15:$W$15, 0),FALSE)*$F51), 0, VLOOKUP(VLOOKUP($A51, 'E4 TB Allocation Details'!$A$18:$L$217, MATCH("Demand ID", 'E4 TB Allocation Details'!$A$18:$L$18, 0),FALSE), 'E2 Allocators'!$B$15:$W$361, MATCH('O5 Details by Class &amp; Accounts'!P$18, 'E2 Allocators'!$B$15:$W$15, 0),FALSE)*$F51)</f>
        <v>22.212510899904178</v>
      </c>
      <c r="Q51" s="1334">
        <f>IF(ISERROR(VLOOKUP(VLOOKUP($A51, 'E4 TB Allocation Details'!$A$18:$L$217, MATCH("Demand ID", 'E4 TB Allocation Details'!$A$18:$L$18, 0),FALSE), 'E2 Allocators'!$B$15:$W$361, MATCH('O5 Details by Class &amp; Accounts'!Q$18, 'E2 Allocators'!$B$15:$W$15, 0),FALSE)*$F51), 0, VLOOKUP(VLOOKUP($A51, 'E4 TB Allocation Details'!$A$18:$L$217, MATCH("Demand ID", 'E4 TB Allocation Details'!$A$18:$L$18, 0),FALSE), 'E2 Allocators'!$B$15:$W$361, MATCH('O5 Details by Class &amp; Accounts'!Q$18, 'E2 Allocators'!$B$15:$W$15, 0),FALSE)*$F51)</f>
        <v>232.13153511856456</v>
      </c>
      <c r="R51" s="1334">
        <f>IF(ISERROR(VLOOKUP(VLOOKUP($A51, 'E4 TB Allocation Details'!$A$18:$L$217, MATCH("Demand ID", 'E4 TB Allocation Details'!$A$18:$L$18, 0),FALSE), 'E2 Allocators'!$B$15:$W$361, MATCH('O5 Details by Class &amp; Accounts'!R$18, 'E2 Allocators'!$B$15:$W$15, 0),FALSE)*$F51), 0, VLOOKUP(VLOOKUP($A51, 'E4 TB Allocation Details'!$A$18:$L$217, MATCH("Demand ID", 'E4 TB Allocation Details'!$A$18:$L$18, 0),FALSE), 'E2 Allocators'!$B$15:$W$361, MATCH('O5 Details by Class &amp; Accounts'!R$18, 'E2 Allocators'!$B$15:$W$15, 0),FALSE)*$F51)</f>
        <v>0</v>
      </c>
      <c r="S51" s="1334">
        <f>IF(ISERROR(VLOOKUP(VLOOKUP($A51, 'E4 TB Allocation Details'!$A$18:$L$217, MATCH("Demand ID", 'E4 TB Allocation Details'!$A$18:$L$18, 0),FALSE), 'E2 Allocators'!$B$15:$W$361, MATCH('O5 Details by Class &amp; Accounts'!S$18, 'E2 Allocators'!$B$15:$W$15, 0),FALSE)*$F51), 0, VLOOKUP(VLOOKUP($A51, 'E4 TB Allocation Details'!$A$18:$L$217, MATCH("Demand ID", 'E4 TB Allocation Details'!$A$18:$L$18, 0),FALSE), 'E2 Allocators'!$B$15:$W$361, MATCH('O5 Details by Class &amp; Accounts'!S$18, 'E2 Allocators'!$B$15:$W$15, 0),FALSE)*$F51)</f>
        <v>0</v>
      </c>
      <c r="T51" s="1334">
        <f>IF(ISERROR(VLOOKUP(VLOOKUP($A51, 'E4 TB Allocation Details'!$A$18:$L$217, MATCH("Demand ID", 'E4 TB Allocation Details'!$A$18:$L$18, 0),FALSE), 'E2 Allocators'!$B$15:$W$361, MATCH('O5 Details by Class &amp; Accounts'!T$18, 'E2 Allocators'!$B$15:$W$15, 0),FALSE)*$F51), 0, VLOOKUP(VLOOKUP($A51, 'E4 TB Allocation Details'!$A$18:$L$217, MATCH("Demand ID", 'E4 TB Allocation Details'!$A$18:$L$18, 0),FALSE), 'E2 Allocators'!$B$15:$W$361, MATCH('O5 Details by Class &amp; Accounts'!T$18, 'E2 Allocators'!$B$15:$W$15, 0),FALSE)*$F51)</f>
        <v>0</v>
      </c>
      <c r="U51" s="1334">
        <f>IF(ISERROR(VLOOKUP(VLOOKUP($A51, 'E4 TB Allocation Details'!$A$18:$L$217, MATCH("Demand ID", 'E4 TB Allocation Details'!$A$18:$L$18, 0),FALSE), 'E2 Allocators'!$B$15:$W$361, MATCH('O5 Details by Class &amp; Accounts'!U$18, 'E2 Allocators'!$B$15:$W$15, 0),FALSE)*$F51), 0, VLOOKUP(VLOOKUP($A51, 'E4 TB Allocation Details'!$A$18:$L$217, MATCH("Demand ID", 'E4 TB Allocation Details'!$A$18:$L$18, 0),FALSE), 'E2 Allocators'!$B$15:$W$361, MATCH('O5 Details by Class &amp; Accounts'!U$18, 'E2 Allocators'!$B$15:$W$15, 0),FALSE)*$F51)</f>
        <v>0</v>
      </c>
      <c r="V51" s="1334">
        <f>IF(ISERROR(VLOOKUP(VLOOKUP($A51, 'E4 TB Allocation Details'!$A$18:$L$217, MATCH("Demand ID", 'E4 TB Allocation Details'!$A$18:$L$18, 0),FALSE), 'E2 Allocators'!$B$15:$W$361, MATCH('O5 Details by Class &amp; Accounts'!V$18, 'E2 Allocators'!$B$15:$W$15, 0),FALSE)*$F51), 0, VLOOKUP(VLOOKUP($A51, 'E4 TB Allocation Details'!$A$18:$L$217, MATCH("Demand ID", 'E4 TB Allocation Details'!$A$18:$L$18, 0),FALSE), 'E2 Allocators'!$B$15:$W$361, MATCH('O5 Details by Class &amp; Accounts'!V$18, 'E2 Allocators'!$B$15:$W$15, 0),FALSE)*$F51)</f>
        <v>0</v>
      </c>
      <c r="W51" s="1334">
        <f>IF(ISERROR(VLOOKUP(VLOOKUP($A51, 'E4 TB Allocation Details'!$A$18:$L$217, MATCH("Demand ID", 'E4 TB Allocation Details'!$A$18:$L$18, 0),FALSE), 'E2 Allocators'!$B$15:$W$361, MATCH('O5 Details by Class &amp; Accounts'!W$18, 'E2 Allocators'!$B$15:$W$15, 0),FALSE)*$F51), 0, VLOOKUP(VLOOKUP($A51, 'E4 TB Allocation Details'!$A$18:$L$217, MATCH("Demand ID", 'E4 TB Allocation Details'!$A$18:$L$18, 0),FALSE), 'E2 Allocators'!$B$15:$W$361, MATCH('O5 Details by Class &amp; Accounts'!W$18, 'E2 Allocators'!$B$15:$W$15, 0),FALSE)*$F51)</f>
        <v>0</v>
      </c>
      <c r="X51" s="1334">
        <f>IF(ISERROR(VLOOKUP(VLOOKUP($A51, 'E4 TB Allocation Details'!$A$18:$L$217, MATCH("Demand ID", 'E4 TB Allocation Details'!$A$18:$L$18, 0),FALSE), 'E2 Allocators'!$B$15:$W$361, MATCH('O5 Details by Class &amp; Accounts'!X$18, 'E2 Allocators'!$B$15:$W$15, 0),FALSE)*$F51), 0, VLOOKUP(VLOOKUP($A51, 'E4 TB Allocation Details'!$A$18:$L$217, MATCH("Demand ID", 'E4 TB Allocation Details'!$A$18:$L$18, 0),FALSE), 'E2 Allocators'!$B$15:$W$361, MATCH('O5 Details by Class &amp; Accounts'!X$18, 'E2 Allocators'!$B$15:$W$15, 0),FALSE)*$F51)</f>
        <v>0</v>
      </c>
      <c r="Y51" s="1334">
        <f>IF(ISERROR(VLOOKUP(VLOOKUP($A51, 'E4 TB Allocation Details'!$A$18:$L$217, MATCH("Demand ID", 'E4 TB Allocation Details'!$A$18:$L$18, 0),FALSE), 'E2 Allocators'!$B$15:$W$361, MATCH('O5 Details by Class &amp; Accounts'!Y$18, 'E2 Allocators'!$B$15:$W$15, 0),FALSE)*$F51), 0, VLOOKUP(VLOOKUP($A51, 'E4 TB Allocation Details'!$A$18:$L$217, MATCH("Demand ID", 'E4 TB Allocation Details'!$A$18:$L$18, 0),FALSE), 'E2 Allocators'!$B$15:$W$361, MATCH('O5 Details by Class &amp; Accounts'!Y$18, 'E2 Allocators'!$B$15:$W$15, 0),FALSE)*$F51)</f>
        <v>0</v>
      </c>
      <c r="Z51" s="1334">
        <f>IF(ISERROR(VLOOKUP(VLOOKUP($A51, 'E4 TB Allocation Details'!$A$18:$L$217, MATCH("Demand ID", 'E4 TB Allocation Details'!$A$18:$L$18, 0),FALSE), 'E2 Allocators'!$B$15:$W$361, MATCH('O5 Details by Class &amp; Accounts'!Z$18, 'E2 Allocators'!$B$15:$W$15, 0),FALSE)*$F51), 0, VLOOKUP(VLOOKUP($A51, 'E4 TB Allocation Details'!$A$18:$L$217, MATCH("Demand ID", 'E4 TB Allocation Details'!$A$18:$L$18, 0),FALSE), 'E2 Allocators'!$B$15:$W$361, MATCH('O5 Details by Class &amp; Accounts'!Z$18, 'E2 Allocators'!$B$15:$W$15, 0),FALSE)*$F51)</f>
        <v>0</v>
      </c>
      <c r="AA51" s="1334">
        <f>IF(ISERROR(VLOOKUP(VLOOKUP($A51, 'E4 TB Allocation Details'!$A$18:$L$217, MATCH("Demand ID", 'E4 TB Allocation Details'!$A$18:$L$18, 0),FALSE), 'E2 Allocators'!$B$15:$W$361, MATCH('O5 Details by Class &amp; Accounts'!AA$18, 'E2 Allocators'!$B$15:$W$15, 0),FALSE)*$F51), 0, VLOOKUP(VLOOKUP($A51, 'E4 TB Allocation Details'!$A$18:$L$217, MATCH("Demand ID", 'E4 TB Allocation Details'!$A$18:$L$18, 0),FALSE), 'E2 Allocators'!$B$15:$W$361, MATCH('O5 Details by Class &amp; Accounts'!AA$18, 'E2 Allocators'!$B$15:$W$15, 0),FALSE)*$F51)</f>
        <v>0</v>
      </c>
      <c r="AB51" s="1334">
        <f>IF(ISERROR(VLOOKUP(VLOOKUP($A51, 'E4 TB Allocation Details'!$A$18:$L$217, MATCH("Demand ID", 'E4 TB Allocation Details'!$A$18:$L$18, 0),FALSE), 'E2 Allocators'!$B$15:$W$361, MATCH('O5 Details by Class &amp; Accounts'!AB$18, 'E2 Allocators'!$B$15:$W$15, 0),FALSE)*$F51), 0, VLOOKUP(VLOOKUP($A51, 'E4 TB Allocation Details'!$A$18:$L$217, MATCH("Demand ID", 'E4 TB Allocation Details'!$A$18:$L$18, 0),FALSE), 'E2 Allocators'!$B$15:$W$361, MATCH('O5 Details by Class &amp; Accounts'!AB$18, 'E2 Allocators'!$B$15:$W$15, 0),FALSE)*$F51)</f>
        <v>0</v>
      </c>
      <c r="AC51" s="1334">
        <f t="shared" si="1"/>
        <v>196036.18650000004</v>
      </c>
      <c r="AD51" s="1334">
        <f>IF(ISERROR(VLOOKUP(VLOOKUP($A51, 'E4 TB Allocation Details'!$A$18:$L$217, MATCH("Customer ID", 'E4 TB Allocation Details'!$A$18:$L$18, 0),FALSE), 'E2 Allocators'!$B$15:$W$361, MATCH('O5 Details by Class &amp; Accounts'!AD$18, 'E2 Allocators'!$B$15:$W$15, 0),FALSE)*$G51), 0, VLOOKUP(VLOOKUP($A51, 'E4 TB Allocation Details'!$A$18:$L$217, MATCH("Customer ID", 'E4 TB Allocation Details'!$A$18:$L$18, 0),FALSE), 'E2 Allocators'!$B$15:$W$361, MATCH('O5 Details by Class &amp; Accounts'!AD$18, 'E2 Allocators'!$B$15:$W$15, 0),FALSE)*$G51)</f>
        <v>95321.39571086035</v>
      </c>
      <c r="AE51" s="1334">
        <f>IF(ISERROR(VLOOKUP(VLOOKUP($A51, 'E4 TB Allocation Details'!$A$18:$L$217, MATCH("Customer ID", 'E4 TB Allocation Details'!$A$18:$L$18, 0),FALSE), 'E2 Allocators'!$B$15:$W$361, MATCH('O5 Details by Class &amp; Accounts'!AE$18, 'E2 Allocators'!$B$15:$W$15, 0),FALSE)*$G51), 0, VLOOKUP(VLOOKUP($A51, 'E4 TB Allocation Details'!$A$18:$L$217, MATCH("Customer ID", 'E4 TB Allocation Details'!$A$18:$L$18, 0),FALSE), 'E2 Allocators'!$B$15:$W$361, MATCH('O5 Details by Class &amp; Accounts'!AE$18, 'E2 Allocators'!$B$15:$W$15, 0),FALSE)*$G51)</f>
        <v>10516.749467632435</v>
      </c>
      <c r="AF51" s="1334">
        <f>IF(ISERROR(VLOOKUP(VLOOKUP($A51, 'E4 TB Allocation Details'!$A$18:$L$217, MATCH("Customer ID", 'E4 TB Allocation Details'!$A$18:$L$18, 0),FALSE), 'E2 Allocators'!$B$15:$W$361, MATCH('O5 Details by Class &amp; Accounts'!AF$18, 'E2 Allocators'!$B$15:$W$15, 0),FALSE)*$G51), 0, VLOOKUP(VLOOKUP($A51, 'E4 TB Allocation Details'!$A$18:$L$217, MATCH("Customer ID", 'E4 TB Allocation Details'!$A$18:$L$18, 0),FALSE), 'E2 Allocators'!$B$15:$W$361, MATCH('O5 Details by Class &amp; Accounts'!AF$18, 'E2 Allocators'!$B$15:$W$15, 0),FALSE)*$G51)</f>
        <v>1299.7562829636024</v>
      </c>
      <c r="AG51" s="1334">
        <f>IF(ISERROR(VLOOKUP(VLOOKUP($A51, 'E4 TB Allocation Details'!$A$18:$L$217, MATCH("Customer ID", 'E4 TB Allocation Details'!$A$18:$L$18, 0),FALSE), 'E2 Allocators'!$B$15:$W$361, MATCH('O5 Details by Class &amp; Accounts'!AG$18, 'E2 Allocators'!$B$15:$W$15, 0),FALSE)*$G51), 0, VLOOKUP(VLOOKUP($A51, 'E4 TB Allocation Details'!$A$18:$L$217, MATCH("Customer ID", 'E4 TB Allocation Details'!$A$18:$L$18, 0),FALSE), 'E2 Allocators'!$B$15:$W$361, MATCH('O5 Details by Class &amp; Accounts'!AG$18, 'E2 Allocators'!$B$15:$W$15, 0),FALSE)*$G51)</f>
        <v>0</v>
      </c>
      <c r="AH51" s="1334">
        <f>IF(ISERROR(VLOOKUP(VLOOKUP($A51, 'E4 TB Allocation Details'!$A$18:$L$217, MATCH("Customer ID", 'E4 TB Allocation Details'!$A$18:$L$18, 0),FALSE), 'E2 Allocators'!$B$15:$W$361, MATCH('O5 Details by Class &amp; Accounts'!AH$18, 'E2 Allocators'!$B$15:$W$15, 0),FALSE)*$G51), 0, VLOOKUP(VLOOKUP($A51, 'E4 TB Allocation Details'!$A$18:$L$217, MATCH("Customer ID", 'E4 TB Allocation Details'!$A$18:$L$18, 0),FALSE), 'E2 Allocators'!$B$15:$W$361, MATCH('O5 Details by Class &amp; Accounts'!AH$18, 'E2 Allocators'!$B$15:$W$15, 0),FALSE)*$G51)</f>
        <v>35.609761177084998</v>
      </c>
      <c r="AI51" s="1334">
        <f>IF(ISERROR(VLOOKUP(VLOOKUP($A51, 'E4 TB Allocation Details'!$A$18:$L$217, MATCH("Customer ID", 'E4 TB Allocation Details'!$A$18:$L$18, 0),FALSE), 'E2 Allocators'!$B$15:$W$361, MATCH('O5 Details by Class &amp; Accounts'!AI$18, 'E2 Allocators'!$B$15:$W$15, 0),FALSE)*$G51), 0, VLOOKUP(VLOOKUP($A51, 'E4 TB Allocation Details'!$A$18:$L$217, MATCH("Customer ID", 'E4 TB Allocation Details'!$A$18:$L$18, 0),FALSE), 'E2 Allocators'!$B$15:$W$361, MATCH('O5 Details by Class &amp; Accounts'!AI$18, 'E2 Allocators'!$B$15:$W$15, 0),FALSE)*$G51)</f>
        <v>8.9024402942712495</v>
      </c>
      <c r="AJ51" s="1334">
        <f>IF(ISERROR(VLOOKUP(VLOOKUP($A51, 'E4 TB Allocation Details'!$A$18:$L$217, MATCH("Customer ID", 'E4 TB Allocation Details'!$A$18:$L$18, 0),FALSE), 'E2 Allocators'!$B$15:$W$361, MATCH('O5 Details by Class &amp; Accounts'!AJ$18, 'E2 Allocators'!$B$15:$W$15, 0),FALSE)*$G51), 0, VLOOKUP(VLOOKUP($A51, 'E4 TB Allocation Details'!$A$18:$L$217, MATCH("Customer ID", 'E4 TB Allocation Details'!$A$18:$L$18, 0),FALSE), 'E2 Allocators'!$B$15:$W$361, MATCH('O5 Details by Class &amp; Accounts'!AJ$18, 'E2 Allocators'!$B$15:$W$15, 0),FALSE)*$G51)</f>
        <v>21416.303867918534</v>
      </c>
      <c r="AK51" s="1334">
        <f>IF(ISERROR(VLOOKUP(VLOOKUP($A51, 'E4 TB Allocation Details'!$A$18:$L$217, MATCH("Customer ID", 'E4 TB Allocation Details'!$A$18:$L$18, 0),FALSE), 'E2 Allocators'!$B$15:$W$361, MATCH('O5 Details by Class &amp; Accounts'!AK$18, 'E2 Allocators'!$B$15:$W$15, 0),FALSE)*$G51), 0, VLOOKUP(VLOOKUP($A51, 'E4 TB Allocation Details'!$A$18:$L$217, MATCH("Customer ID", 'E4 TB Allocation Details'!$A$18:$L$18, 0),FALSE), 'E2 Allocators'!$B$15:$W$361, MATCH('O5 Details by Class &amp; Accounts'!AK$18, 'E2 Allocators'!$B$15:$W$15, 0),FALSE)*$G51)</f>
        <v>1320.5286436502354</v>
      </c>
      <c r="AL51" s="1334">
        <f>IF(ISERROR(VLOOKUP(VLOOKUP($A51, 'E4 TB Allocation Details'!$A$18:$L$217, MATCH("Customer ID", 'E4 TB Allocation Details'!$A$18:$L$18, 0),FALSE), 'E2 Allocators'!$B$15:$W$361, MATCH('O5 Details by Class &amp; Accounts'!AL$18, 'E2 Allocators'!$B$15:$W$15, 0),FALSE)*$G51), 0, VLOOKUP(VLOOKUP($A51, 'E4 TB Allocation Details'!$A$18:$L$217, MATCH("Customer ID", 'E4 TB Allocation Details'!$A$18:$L$18, 0),FALSE), 'E2 Allocators'!$B$15:$W$361, MATCH('O5 Details by Class &amp; Accounts'!AL$18, 'E2 Allocators'!$B$15:$W$15, 0),FALSE)*$G51)</f>
        <v>771.54482550350826</v>
      </c>
      <c r="AM51" s="1334">
        <f>IF(ISERROR(VLOOKUP(VLOOKUP($A51, 'E4 TB Allocation Details'!$A$18:$L$217, MATCH("Customer ID", 'E4 TB Allocation Details'!$A$18:$L$18, 0),FALSE), 'E2 Allocators'!$B$15:$W$361, MATCH('O5 Details by Class &amp; Accounts'!AM$18, 'E2 Allocators'!$B$15:$W$15, 0),FALSE)*$G51), 0, VLOOKUP(VLOOKUP($A51, 'E4 TB Allocation Details'!$A$18:$L$217, MATCH("Customer ID", 'E4 TB Allocation Details'!$A$18:$L$18, 0),FALSE), 'E2 Allocators'!$B$15:$W$361, MATCH('O5 Details by Class &amp; Accounts'!AM$18, 'E2 Allocators'!$B$15:$W$15, 0),FALSE)*$G51)</f>
        <v>0</v>
      </c>
      <c r="AN51" s="1334">
        <f>IF(ISERROR(VLOOKUP(VLOOKUP($A51, 'E4 TB Allocation Details'!$A$18:$L$217, MATCH("Customer ID", 'E4 TB Allocation Details'!$A$18:$L$18, 0),FALSE), 'E2 Allocators'!$B$15:$W$361, MATCH('O5 Details by Class &amp; Accounts'!AN$18, 'E2 Allocators'!$B$15:$W$15, 0),FALSE)*$G51), 0, VLOOKUP(VLOOKUP($A51, 'E4 TB Allocation Details'!$A$18:$L$217, MATCH("Customer ID", 'E4 TB Allocation Details'!$A$18:$L$18, 0),FALSE), 'E2 Allocators'!$B$15:$W$361, MATCH('O5 Details by Class &amp; Accounts'!AN$18, 'E2 Allocators'!$B$15:$W$15, 0),FALSE)*$G51)</f>
        <v>0</v>
      </c>
      <c r="AO51" s="1334">
        <f>IF(ISERROR(VLOOKUP(VLOOKUP($A51, 'E4 TB Allocation Details'!$A$18:$L$217, MATCH("Customer ID", 'E4 TB Allocation Details'!$A$18:$L$18, 0),FALSE), 'E2 Allocators'!$B$15:$W$361, MATCH('O5 Details by Class &amp; Accounts'!AO$18, 'E2 Allocators'!$B$15:$W$15, 0),FALSE)*$G51), 0, VLOOKUP(VLOOKUP($A51, 'E4 TB Allocation Details'!$A$18:$L$217, MATCH("Customer ID", 'E4 TB Allocation Details'!$A$18:$L$18, 0),FALSE), 'E2 Allocators'!$B$15:$W$361, MATCH('O5 Details by Class &amp; Accounts'!AO$18, 'E2 Allocators'!$B$15:$W$15, 0),FALSE)*$G51)</f>
        <v>0</v>
      </c>
      <c r="AP51" s="1334">
        <f>IF(ISERROR(VLOOKUP(VLOOKUP($A51, 'E4 TB Allocation Details'!$A$18:$L$217, MATCH("Customer ID", 'E4 TB Allocation Details'!$A$18:$L$18, 0),FALSE), 'E2 Allocators'!$B$15:$W$361, MATCH('O5 Details by Class &amp; Accounts'!AP$18, 'E2 Allocators'!$B$15:$W$15, 0),FALSE)*$G51), 0, VLOOKUP(VLOOKUP($A51, 'E4 TB Allocation Details'!$A$18:$L$217, MATCH("Customer ID", 'E4 TB Allocation Details'!$A$18:$L$18, 0),FALSE), 'E2 Allocators'!$B$15:$W$361, MATCH('O5 Details by Class &amp; Accounts'!AP$18, 'E2 Allocators'!$B$15:$W$15, 0),FALSE)*$G51)</f>
        <v>0</v>
      </c>
      <c r="AQ51" s="1334">
        <f>IF(ISERROR(VLOOKUP(VLOOKUP($A51, 'E4 TB Allocation Details'!$A$18:$L$217, MATCH("Customer ID", 'E4 TB Allocation Details'!$A$18:$L$18, 0),FALSE), 'E2 Allocators'!$B$15:$W$361, MATCH('O5 Details by Class &amp; Accounts'!AQ$18, 'E2 Allocators'!$B$15:$W$15, 0),FALSE)*$G51), 0, VLOOKUP(VLOOKUP($A51, 'E4 TB Allocation Details'!$A$18:$L$217, MATCH("Customer ID", 'E4 TB Allocation Details'!$A$18:$L$18, 0),FALSE), 'E2 Allocators'!$B$15:$W$361, MATCH('O5 Details by Class &amp; Accounts'!AQ$18, 'E2 Allocators'!$B$15:$W$15, 0),FALSE)*$G51)</f>
        <v>0</v>
      </c>
      <c r="AR51" s="1334">
        <f>IF(ISERROR(VLOOKUP(VLOOKUP($A51, 'E4 TB Allocation Details'!$A$18:$L$217, MATCH("Customer ID", 'E4 TB Allocation Details'!$A$18:$L$18, 0),FALSE), 'E2 Allocators'!$B$15:$W$361, MATCH('O5 Details by Class &amp; Accounts'!AR$18, 'E2 Allocators'!$B$15:$W$15, 0),FALSE)*$G51), 0, VLOOKUP(VLOOKUP($A51, 'E4 TB Allocation Details'!$A$18:$L$217, MATCH("Customer ID", 'E4 TB Allocation Details'!$A$18:$L$18, 0),FALSE), 'E2 Allocators'!$B$15:$W$361, MATCH('O5 Details by Class &amp; Accounts'!AR$18, 'E2 Allocators'!$B$15:$W$15, 0),FALSE)*$G51)</f>
        <v>0</v>
      </c>
      <c r="AS51" s="1334">
        <f>IF(ISERROR(VLOOKUP(VLOOKUP($A51, 'E4 TB Allocation Details'!$A$18:$L$217, MATCH("Customer ID", 'E4 TB Allocation Details'!$A$18:$L$18, 0),FALSE), 'E2 Allocators'!$B$15:$W$361, MATCH('O5 Details by Class &amp; Accounts'!AS$18, 'E2 Allocators'!$B$15:$W$15, 0),FALSE)*$G51), 0, VLOOKUP(VLOOKUP($A51, 'E4 TB Allocation Details'!$A$18:$L$217, MATCH("Customer ID", 'E4 TB Allocation Details'!$A$18:$L$18, 0),FALSE), 'E2 Allocators'!$B$15:$W$361, MATCH('O5 Details by Class &amp; Accounts'!AS$18, 'E2 Allocators'!$B$15:$W$15, 0),FALSE)*$G51)</f>
        <v>0</v>
      </c>
      <c r="AT51" s="1334">
        <f>IF(ISERROR(VLOOKUP(VLOOKUP($A51, 'E4 TB Allocation Details'!$A$18:$L$217, MATCH("Customer ID", 'E4 TB Allocation Details'!$A$18:$L$18, 0),FALSE), 'E2 Allocators'!$B$15:$W$361, MATCH('O5 Details by Class &amp; Accounts'!AT$18, 'E2 Allocators'!$B$15:$W$15, 0),FALSE)*$G51), 0, VLOOKUP(VLOOKUP($A51, 'E4 TB Allocation Details'!$A$18:$L$217, MATCH("Customer ID", 'E4 TB Allocation Details'!$A$18:$L$18, 0),FALSE), 'E2 Allocators'!$B$15:$W$361, MATCH('O5 Details by Class &amp; Accounts'!AT$18, 'E2 Allocators'!$B$15:$W$15, 0),FALSE)*$G51)</f>
        <v>0</v>
      </c>
      <c r="AU51" s="1334">
        <f>IF(ISERROR(VLOOKUP(VLOOKUP($A51, 'E4 TB Allocation Details'!$A$18:$L$217, MATCH("Customer ID", 'E4 TB Allocation Details'!$A$18:$L$18, 0),FALSE), 'E2 Allocators'!$B$15:$W$361, MATCH('O5 Details by Class &amp; Accounts'!AU$18, 'E2 Allocators'!$B$15:$W$15, 0),FALSE)*$G51), 0, VLOOKUP(VLOOKUP($A51, 'E4 TB Allocation Details'!$A$18:$L$217, MATCH("Customer ID", 'E4 TB Allocation Details'!$A$18:$L$18, 0),FALSE), 'E2 Allocators'!$B$15:$W$361, MATCH('O5 Details by Class &amp; Accounts'!AU$18, 'E2 Allocators'!$B$15:$W$15, 0),FALSE)*$G51)</f>
        <v>0</v>
      </c>
      <c r="AV51" s="1334">
        <f>IF(ISERROR(VLOOKUP(VLOOKUP($A51, 'E4 TB Allocation Details'!$A$18:$L$217, MATCH("Customer ID", 'E4 TB Allocation Details'!$A$18:$L$18, 0),FALSE), 'E2 Allocators'!$B$15:$W$361, MATCH('O5 Details by Class &amp; Accounts'!AV$18, 'E2 Allocators'!$B$15:$W$15, 0),FALSE)*$G51), 0, VLOOKUP(VLOOKUP($A51, 'E4 TB Allocation Details'!$A$18:$L$217, MATCH("Customer ID", 'E4 TB Allocation Details'!$A$18:$L$18, 0),FALSE), 'E2 Allocators'!$B$15:$W$361, MATCH('O5 Details by Class &amp; Accounts'!AV$18, 'E2 Allocators'!$B$15:$W$15, 0),FALSE)*$G51)</f>
        <v>0</v>
      </c>
      <c r="AW51" s="1334">
        <f>IF(ISERROR(VLOOKUP(VLOOKUP($A51, 'E4 TB Allocation Details'!$A$18:$L$217, MATCH("Customer ID", 'E4 TB Allocation Details'!$A$18:$L$18, 0),FALSE), 'E2 Allocators'!$B$15:$W$361, MATCH('O5 Details by Class &amp; Accounts'!AW$18, 'E2 Allocators'!$B$15:$W$15, 0),FALSE)*$G51), 0, VLOOKUP(VLOOKUP($A51, 'E4 TB Allocation Details'!$A$18:$L$217, MATCH("Customer ID", 'E4 TB Allocation Details'!$A$18:$L$18, 0),FALSE), 'E2 Allocators'!$B$15:$W$361, MATCH('O5 Details by Class &amp; Accounts'!AW$18, 'E2 Allocators'!$B$15:$W$15, 0),FALSE)*$G51)</f>
        <v>0</v>
      </c>
      <c r="AX51" s="1334">
        <f t="shared" si="2"/>
        <v>130690.79100000003</v>
      </c>
      <c r="AY51" s="1334">
        <f>IF(ISERROR(VLOOKUP(VLOOKUP($A51, 'E4 TB Allocation Details'!$A$18:$L$217, MATCH("Misc ID", 'E4 TB Allocation Details'!$A$18:$L$18, 0),FALSE), 'E2 Allocators'!$B$15:$W$361, MATCH('O5 Details by Class &amp; Accounts'!AY$18, 'E2 Allocators'!$B$15:$W$15, 0),FALSE)*$E51), 0, VLOOKUP(VLOOKUP($A51, 'E4 TB Allocation Details'!$A$18:$L$217, MATCH("Misc ID", 'E4 TB Allocation Details'!$A$18:$L$18, 0),FALSE), 'E2 Allocators'!$B$15:$W$361, MATCH('O5 Details by Class &amp; Accounts'!AY$18, 'E2 Allocators'!$B$15:$W$15, 0),FALSE)*$E51)</f>
        <v>0</v>
      </c>
      <c r="AZ51" s="1334">
        <f>IF(ISERROR(VLOOKUP(VLOOKUP($A51, 'E4 TB Allocation Details'!$A$18:$L$217, MATCH("Misc ID", 'E4 TB Allocation Details'!$A$18:$L$18, 0),FALSE), 'E2 Allocators'!$B$15:$W$361, MATCH('O5 Details by Class &amp; Accounts'!AZ$18, 'E2 Allocators'!$B$15:$W$15, 0),FALSE)*$E51), 0, VLOOKUP(VLOOKUP($A51, 'E4 TB Allocation Details'!$A$18:$L$217, MATCH("Misc ID", 'E4 TB Allocation Details'!$A$18:$L$18, 0),FALSE), 'E2 Allocators'!$B$15:$W$361, MATCH('O5 Details by Class &amp; Accounts'!AZ$18, 'E2 Allocators'!$B$15:$W$15, 0),FALSE)*$E51)</f>
        <v>0</v>
      </c>
      <c r="BA51" s="1334">
        <f>IF(ISERROR(VLOOKUP(VLOOKUP($A51, 'E4 TB Allocation Details'!$A$18:$L$217, MATCH("Misc ID", 'E4 TB Allocation Details'!$A$18:$L$18, 0),FALSE), 'E2 Allocators'!$B$15:$W$361, MATCH('O5 Details by Class &amp; Accounts'!BA$18, 'E2 Allocators'!$B$15:$W$15, 0),FALSE)*$E51), 0, VLOOKUP(VLOOKUP($A51, 'E4 TB Allocation Details'!$A$18:$L$217, MATCH("Misc ID", 'E4 TB Allocation Details'!$A$18:$L$18, 0),FALSE), 'E2 Allocators'!$B$15:$W$361, MATCH('O5 Details by Class &amp; Accounts'!BA$18, 'E2 Allocators'!$B$15:$W$15, 0),FALSE)*$E51)</f>
        <v>0</v>
      </c>
      <c r="BB51" s="1334">
        <f>IF(ISERROR(VLOOKUP(VLOOKUP($A51, 'E4 TB Allocation Details'!$A$18:$L$217, MATCH("Misc ID", 'E4 TB Allocation Details'!$A$18:$L$18, 0),FALSE), 'E2 Allocators'!$B$15:$W$361, MATCH('O5 Details by Class &amp; Accounts'!BB$18, 'E2 Allocators'!$B$15:$W$15, 0),FALSE)*$E51), 0, VLOOKUP(VLOOKUP($A51, 'E4 TB Allocation Details'!$A$18:$L$217, MATCH("Misc ID", 'E4 TB Allocation Details'!$A$18:$L$18, 0),FALSE), 'E2 Allocators'!$B$15:$W$361, MATCH('O5 Details by Class &amp; Accounts'!BB$18, 'E2 Allocators'!$B$15:$W$15, 0),FALSE)*$E51)</f>
        <v>0</v>
      </c>
      <c r="BC51" s="1334">
        <f>IF(ISERROR(VLOOKUP(VLOOKUP($A51, 'E4 TB Allocation Details'!$A$18:$L$217, MATCH("Misc ID", 'E4 TB Allocation Details'!$A$18:$L$18, 0),FALSE), 'E2 Allocators'!$B$15:$W$361, MATCH('O5 Details by Class &amp; Accounts'!BC$18, 'E2 Allocators'!$B$15:$W$15, 0),FALSE)*$E51), 0, VLOOKUP(VLOOKUP($A51, 'E4 TB Allocation Details'!$A$18:$L$217, MATCH("Misc ID", 'E4 TB Allocation Details'!$A$18:$L$18, 0),FALSE), 'E2 Allocators'!$B$15:$W$361, MATCH('O5 Details by Class &amp; Accounts'!BC$18, 'E2 Allocators'!$B$15:$W$15, 0),FALSE)*$E51)</f>
        <v>0</v>
      </c>
      <c r="BD51" s="1334">
        <f>IF(ISERROR(VLOOKUP(VLOOKUP($A51, 'E4 TB Allocation Details'!$A$18:$L$217, MATCH("Misc ID", 'E4 TB Allocation Details'!$A$18:$L$18, 0),FALSE), 'E2 Allocators'!$B$15:$W$361, MATCH('O5 Details by Class &amp; Accounts'!BD$18, 'E2 Allocators'!$B$15:$W$15, 0),FALSE)*$E51), 0, VLOOKUP(VLOOKUP($A51, 'E4 TB Allocation Details'!$A$18:$L$217, MATCH("Misc ID", 'E4 TB Allocation Details'!$A$18:$L$18, 0),FALSE), 'E2 Allocators'!$B$15:$W$361, MATCH('O5 Details by Class &amp; Accounts'!BD$18, 'E2 Allocators'!$B$15:$W$15, 0),FALSE)*$E51)</f>
        <v>0</v>
      </c>
      <c r="BE51" s="1334">
        <f>IF(ISERROR(VLOOKUP(VLOOKUP($A51, 'E4 TB Allocation Details'!$A$18:$L$217, MATCH("Misc ID", 'E4 TB Allocation Details'!$A$18:$L$18, 0),FALSE), 'E2 Allocators'!$B$15:$W$361, MATCH('O5 Details by Class &amp; Accounts'!BE$18, 'E2 Allocators'!$B$15:$W$15, 0),FALSE)*$E51), 0, VLOOKUP(VLOOKUP($A51, 'E4 TB Allocation Details'!$A$18:$L$217, MATCH("Misc ID", 'E4 TB Allocation Details'!$A$18:$L$18, 0),FALSE), 'E2 Allocators'!$B$15:$W$361, MATCH('O5 Details by Class &amp; Accounts'!BE$18, 'E2 Allocators'!$B$15:$W$15, 0),FALSE)*$E51)</f>
        <v>0</v>
      </c>
      <c r="BF51" s="1334">
        <f>IF(ISERROR(VLOOKUP(VLOOKUP($A51, 'E4 TB Allocation Details'!$A$18:$L$217, MATCH("Misc ID", 'E4 TB Allocation Details'!$A$18:$L$18, 0),FALSE), 'E2 Allocators'!$B$15:$W$361, MATCH('O5 Details by Class &amp; Accounts'!BF$18, 'E2 Allocators'!$B$15:$W$15, 0),FALSE)*$E51), 0, VLOOKUP(VLOOKUP($A51, 'E4 TB Allocation Details'!$A$18:$L$217, MATCH("Misc ID", 'E4 TB Allocation Details'!$A$18:$L$18, 0),FALSE), 'E2 Allocators'!$B$15:$W$361, MATCH('O5 Details by Class &amp; Accounts'!BF$18, 'E2 Allocators'!$B$15:$W$15, 0),FALSE)*$E51)</f>
        <v>0</v>
      </c>
      <c r="BG51" s="1334">
        <f>IF(ISERROR(VLOOKUP(VLOOKUP($A51, 'E4 TB Allocation Details'!$A$18:$L$217, MATCH("Misc ID", 'E4 TB Allocation Details'!$A$18:$L$18, 0),FALSE), 'E2 Allocators'!$B$15:$W$361, MATCH('O5 Details by Class &amp; Accounts'!BG$18, 'E2 Allocators'!$B$15:$W$15, 0),FALSE)*$E51), 0, VLOOKUP(VLOOKUP($A51, 'E4 TB Allocation Details'!$A$18:$L$217, MATCH("Misc ID", 'E4 TB Allocation Details'!$A$18:$L$18, 0),FALSE), 'E2 Allocators'!$B$15:$W$361, MATCH('O5 Details by Class &amp; Accounts'!BG$18, 'E2 Allocators'!$B$15:$W$15, 0),FALSE)*$E51)</f>
        <v>0</v>
      </c>
      <c r="BH51" s="1334">
        <f>IF(ISERROR(VLOOKUP(VLOOKUP($A51, 'E4 TB Allocation Details'!$A$18:$L$217, MATCH("Misc ID", 'E4 TB Allocation Details'!$A$18:$L$18, 0),FALSE), 'E2 Allocators'!$B$15:$W$361, MATCH('O5 Details by Class &amp; Accounts'!BH$18, 'E2 Allocators'!$B$15:$W$15, 0),FALSE)*$E51), 0, VLOOKUP(VLOOKUP($A51, 'E4 TB Allocation Details'!$A$18:$L$217, MATCH("Misc ID", 'E4 TB Allocation Details'!$A$18:$L$18, 0),FALSE), 'E2 Allocators'!$B$15:$W$361, MATCH('O5 Details by Class &amp; Accounts'!BH$18, 'E2 Allocators'!$B$15:$W$15, 0),FALSE)*$E51)</f>
        <v>0</v>
      </c>
      <c r="BI51" s="1334">
        <f>IF(ISERROR(VLOOKUP(VLOOKUP($A51, 'E4 TB Allocation Details'!$A$18:$L$217, MATCH("Misc ID", 'E4 TB Allocation Details'!$A$18:$L$18, 0),FALSE), 'E2 Allocators'!$B$15:$W$361, MATCH('O5 Details by Class &amp; Accounts'!BI$18, 'E2 Allocators'!$B$15:$W$15, 0),FALSE)*$E51), 0, VLOOKUP(VLOOKUP($A51, 'E4 TB Allocation Details'!$A$18:$L$217, MATCH("Misc ID", 'E4 TB Allocation Details'!$A$18:$L$18, 0),FALSE), 'E2 Allocators'!$B$15:$W$361, MATCH('O5 Details by Class &amp; Accounts'!BI$18, 'E2 Allocators'!$B$15:$W$15, 0),FALSE)*$E51)</f>
        <v>0</v>
      </c>
      <c r="BJ51" s="1334">
        <f>IF(ISERROR(VLOOKUP(VLOOKUP($A51, 'E4 TB Allocation Details'!$A$18:$L$217, MATCH("Misc ID", 'E4 TB Allocation Details'!$A$18:$L$18, 0),FALSE), 'E2 Allocators'!$B$15:$W$361, MATCH('O5 Details by Class &amp; Accounts'!BJ$18, 'E2 Allocators'!$B$15:$W$15, 0),FALSE)*$E51), 0, VLOOKUP(VLOOKUP($A51, 'E4 TB Allocation Details'!$A$18:$L$217, MATCH("Misc ID", 'E4 TB Allocation Details'!$A$18:$L$18, 0),FALSE), 'E2 Allocators'!$B$15:$W$361, MATCH('O5 Details by Class &amp; Accounts'!BJ$18, 'E2 Allocators'!$B$15:$W$15, 0),FALSE)*$E51)</f>
        <v>0</v>
      </c>
      <c r="BK51" s="1334">
        <f>IF(ISERROR(VLOOKUP(VLOOKUP($A51, 'E4 TB Allocation Details'!$A$18:$L$217, MATCH("Misc ID", 'E4 TB Allocation Details'!$A$18:$L$18, 0),FALSE), 'E2 Allocators'!$B$15:$W$361, MATCH('O5 Details by Class &amp; Accounts'!BK$18, 'E2 Allocators'!$B$15:$W$15, 0),FALSE)*$E51), 0, VLOOKUP(VLOOKUP($A51, 'E4 TB Allocation Details'!$A$18:$L$217, MATCH("Misc ID", 'E4 TB Allocation Details'!$A$18:$L$18, 0),FALSE), 'E2 Allocators'!$B$15:$W$361, MATCH('O5 Details by Class &amp; Accounts'!BK$18, 'E2 Allocators'!$B$15:$W$15, 0),FALSE)*$E51)</f>
        <v>0</v>
      </c>
      <c r="BL51" s="1334">
        <f>IF(ISERROR(VLOOKUP(VLOOKUP($A51, 'E4 TB Allocation Details'!$A$18:$L$217, MATCH("Misc ID", 'E4 TB Allocation Details'!$A$18:$L$18, 0),FALSE), 'E2 Allocators'!$B$15:$W$361, MATCH('O5 Details by Class &amp; Accounts'!BL$18, 'E2 Allocators'!$B$15:$W$15, 0),FALSE)*$E51), 0, VLOOKUP(VLOOKUP($A51, 'E4 TB Allocation Details'!$A$18:$L$217, MATCH("Misc ID", 'E4 TB Allocation Details'!$A$18:$L$18, 0),FALSE), 'E2 Allocators'!$B$15:$W$361, MATCH('O5 Details by Class &amp; Accounts'!BL$18, 'E2 Allocators'!$B$15:$W$15, 0),FALSE)*$E51)</f>
        <v>0</v>
      </c>
      <c r="BM51" s="1334">
        <f>IF(ISERROR(VLOOKUP(VLOOKUP($A51, 'E4 TB Allocation Details'!$A$18:$L$217, MATCH("Misc ID", 'E4 TB Allocation Details'!$A$18:$L$18, 0),FALSE), 'E2 Allocators'!$B$15:$W$361, MATCH('O5 Details by Class &amp; Accounts'!BM$18, 'E2 Allocators'!$B$15:$W$15, 0),FALSE)*$E51), 0, VLOOKUP(VLOOKUP($A51, 'E4 TB Allocation Details'!$A$18:$L$217, MATCH("Misc ID", 'E4 TB Allocation Details'!$A$18:$L$18, 0),FALSE), 'E2 Allocators'!$B$15:$W$361, MATCH('O5 Details by Class &amp; Accounts'!BM$18, 'E2 Allocators'!$B$15:$W$15, 0),FALSE)*$E51)</f>
        <v>0</v>
      </c>
      <c r="BN51" s="1334">
        <f>IF(ISERROR(VLOOKUP(VLOOKUP($A51, 'E4 TB Allocation Details'!$A$18:$L$217, MATCH("Misc ID", 'E4 TB Allocation Details'!$A$18:$L$18, 0),FALSE), 'E2 Allocators'!$B$15:$W$361, MATCH('O5 Details by Class &amp; Accounts'!BN$18, 'E2 Allocators'!$B$15:$W$15, 0),FALSE)*$E51), 0, VLOOKUP(VLOOKUP($A51, 'E4 TB Allocation Details'!$A$18:$L$217, MATCH("Misc ID", 'E4 TB Allocation Details'!$A$18:$L$18, 0),FALSE), 'E2 Allocators'!$B$15:$W$361, MATCH('O5 Details by Class &amp; Accounts'!BN$18, 'E2 Allocators'!$B$15:$W$15, 0),FALSE)*$E51)</f>
        <v>0</v>
      </c>
      <c r="BO51" s="1334">
        <f>IF(ISERROR(VLOOKUP(VLOOKUP($A51, 'E4 TB Allocation Details'!$A$18:$L$217, MATCH("Misc ID", 'E4 TB Allocation Details'!$A$18:$L$18, 0),FALSE), 'E2 Allocators'!$B$15:$W$361, MATCH('O5 Details by Class &amp; Accounts'!BO$18, 'E2 Allocators'!$B$15:$W$15, 0),FALSE)*$E51), 0, VLOOKUP(VLOOKUP($A51, 'E4 TB Allocation Details'!$A$18:$L$217, MATCH("Misc ID", 'E4 TB Allocation Details'!$A$18:$L$18, 0),FALSE), 'E2 Allocators'!$B$15:$W$361, MATCH('O5 Details by Class &amp; Accounts'!BO$18, 'E2 Allocators'!$B$15:$W$15, 0),FALSE)*$E51)</f>
        <v>0</v>
      </c>
      <c r="BP51" s="1334">
        <f>IF(ISERROR(VLOOKUP(VLOOKUP($A51, 'E4 TB Allocation Details'!$A$18:$L$217, MATCH("Misc ID", 'E4 TB Allocation Details'!$A$18:$L$18, 0),FALSE), 'E2 Allocators'!$B$15:$W$361, MATCH('O5 Details by Class &amp; Accounts'!BP$18, 'E2 Allocators'!$B$15:$W$15, 0),FALSE)*$E51), 0, VLOOKUP(VLOOKUP($A51, 'E4 TB Allocation Details'!$A$18:$L$217, MATCH("Misc ID", 'E4 TB Allocation Details'!$A$18:$L$18, 0),FALSE), 'E2 Allocators'!$B$15:$W$361, MATCH('O5 Details by Class &amp; Accounts'!BP$18, 'E2 Allocators'!$B$15:$W$15, 0),FALSE)*$E51)</f>
        <v>0</v>
      </c>
      <c r="BQ51" s="1334">
        <f>IF(ISERROR(VLOOKUP(VLOOKUP($A51, 'E4 TB Allocation Details'!$A$18:$L$217, MATCH("Misc ID", 'E4 TB Allocation Details'!$A$18:$L$18, 0),FALSE), 'E2 Allocators'!$B$15:$W$361, MATCH('O5 Details by Class &amp; Accounts'!BQ$18, 'E2 Allocators'!$B$15:$W$15, 0),FALSE)*$E51), 0, VLOOKUP(VLOOKUP($A51, 'E4 TB Allocation Details'!$A$18:$L$217, MATCH("Misc ID", 'E4 TB Allocation Details'!$A$18:$L$18, 0),FALSE), 'E2 Allocators'!$B$15:$W$361, MATCH('O5 Details by Class &amp; Accounts'!BQ$18, 'E2 Allocators'!$B$15:$W$15, 0),FALSE)*$E51)</f>
        <v>0</v>
      </c>
      <c r="BR51" s="1334">
        <f>IF(ISERROR(VLOOKUP(VLOOKUP($A51, 'E4 TB Allocation Details'!$A$18:$L$217, MATCH("Misc ID", 'E4 TB Allocation Details'!$A$18:$L$18, 0),FALSE), 'E2 Allocators'!$B$15:$W$361, MATCH('O5 Details by Class &amp; Accounts'!BR$18, 'E2 Allocators'!$B$15:$W$15, 0),FALSE)*$E51), 0, VLOOKUP(VLOOKUP($A51, 'E4 TB Allocation Details'!$A$18:$L$217, MATCH("Misc ID", 'E4 TB Allocation Details'!$A$18:$L$18, 0),FALSE), 'E2 Allocators'!$B$15:$W$361, MATCH('O5 Details by Class &amp; Accounts'!BR$18, 'E2 Allocators'!$B$15:$W$15, 0),FALSE)*$E51)</f>
        <v>0</v>
      </c>
      <c r="BS51" s="1334">
        <f t="shared" si="3"/>
        <v>0</v>
      </c>
      <c r="BT51" s="1334">
        <f>IF(ISERROR(VLOOKUP(VLOOKUP($A51, 'E4 TB Allocation Details'!$A$18:$L$217, MATCH("A &amp; G ID", 'E4 TB Allocation Details'!$A$18:$L$18, 0),FALSE), 'E2 Allocators'!$B$15:$W$361, MATCH('O5 Details by Class &amp; Accounts'!BT$18, 'E2 Allocators'!$B$15:$W$15, 0),FALSE)*$E51), 0, VLOOKUP(VLOOKUP($A51, 'E4 TB Allocation Details'!$A$18:$L$217, MATCH("A &amp; G ID", 'E4 TB Allocation Details'!$A$18:$L$18, 0),FALSE), 'E2 Allocators'!$B$15:$W$361, MATCH('O5 Details by Class &amp; Accounts'!BT$18, 'E2 Allocators'!$B$15:$W$15, 0),FALSE)*$E51)</f>
        <v>0</v>
      </c>
      <c r="BU51" s="1334">
        <f>IF(ISERROR(VLOOKUP(VLOOKUP($A51, 'E4 TB Allocation Details'!$A$18:$L$217, MATCH("A &amp; G ID", 'E4 TB Allocation Details'!$A$18:$L$18, 0),FALSE), 'E2 Allocators'!$B$15:$W$361, MATCH('O5 Details by Class &amp; Accounts'!BU$18, 'E2 Allocators'!$B$15:$W$15, 0),FALSE)*$E51), 0, VLOOKUP(VLOOKUP($A51, 'E4 TB Allocation Details'!$A$18:$L$217, MATCH("A &amp; G ID", 'E4 TB Allocation Details'!$A$18:$L$18, 0),FALSE), 'E2 Allocators'!$B$15:$W$361, MATCH('O5 Details by Class &amp; Accounts'!BU$18, 'E2 Allocators'!$B$15:$W$15, 0),FALSE)*$E51)</f>
        <v>0</v>
      </c>
      <c r="BV51" s="1334">
        <f>IF(ISERROR(VLOOKUP(VLOOKUP($A51, 'E4 TB Allocation Details'!$A$18:$L$217, MATCH("A &amp; G ID", 'E4 TB Allocation Details'!$A$18:$L$18, 0),FALSE), 'E2 Allocators'!$B$15:$W$361, MATCH('O5 Details by Class &amp; Accounts'!BV$18, 'E2 Allocators'!$B$15:$W$15, 0),FALSE)*$E51), 0, VLOOKUP(VLOOKUP($A51, 'E4 TB Allocation Details'!$A$18:$L$217, MATCH("A &amp; G ID", 'E4 TB Allocation Details'!$A$18:$L$18, 0),FALSE), 'E2 Allocators'!$B$15:$W$361, MATCH('O5 Details by Class &amp; Accounts'!BV$18, 'E2 Allocators'!$B$15:$W$15, 0),FALSE)*$E51)</f>
        <v>0</v>
      </c>
      <c r="BW51" s="1334">
        <f>IF(ISERROR(VLOOKUP(VLOOKUP($A51, 'E4 TB Allocation Details'!$A$18:$L$217, MATCH("A &amp; G ID", 'E4 TB Allocation Details'!$A$18:$L$18, 0),FALSE), 'E2 Allocators'!$B$15:$W$361, MATCH('O5 Details by Class &amp; Accounts'!BW$18, 'E2 Allocators'!$B$15:$W$15, 0),FALSE)*$E51), 0, VLOOKUP(VLOOKUP($A51, 'E4 TB Allocation Details'!$A$18:$L$217, MATCH("A &amp; G ID", 'E4 TB Allocation Details'!$A$18:$L$18, 0),FALSE), 'E2 Allocators'!$B$15:$W$361, MATCH('O5 Details by Class &amp; Accounts'!BW$18, 'E2 Allocators'!$B$15:$W$15, 0),FALSE)*$E51)</f>
        <v>0</v>
      </c>
      <c r="BX51" s="1334">
        <f>IF(ISERROR(VLOOKUP(VLOOKUP($A51, 'E4 TB Allocation Details'!$A$18:$L$217, MATCH("A &amp; G ID", 'E4 TB Allocation Details'!$A$18:$L$18, 0),FALSE), 'E2 Allocators'!$B$15:$W$361, MATCH('O5 Details by Class &amp; Accounts'!BX$18, 'E2 Allocators'!$B$15:$W$15, 0),FALSE)*$E51), 0, VLOOKUP(VLOOKUP($A51, 'E4 TB Allocation Details'!$A$18:$L$217, MATCH("A &amp; G ID", 'E4 TB Allocation Details'!$A$18:$L$18, 0),FALSE), 'E2 Allocators'!$B$15:$W$361, MATCH('O5 Details by Class &amp; Accounts'!BX$18, 'E2 Allocators'!$B$15:$W$15, 0),FALSE)*$E51)</f>
        <v>0</v>
      </c>
      <c r="BY51" s="1334">
        <f>IF(ISERROR(VLOOKUP(VLOOKUP($A51, 'E4 TB Allocation Details'!$A$18:$L$217, MATCH("A &amp; G ID", 'E4 TB Allocation Details'!$A$18:$L$18, 0),FALSE), 'E2 Allocators'!$B$15:$W$361, MATCH('O5 Details by Class &amp; Accounts'!BY$18, 'E2 Allocators'!$B$15:$W$15, 0),FALSE)*$E51), 0, VLOOKUP(VLOOKUP($A51, 'E4 TB Allocation Details'!$A$18:$L$217, MATCH("A &amp; G ID", 'E4 TB Allocation Details'!$A$18:$L$18, 0),FALSE), 'E2 Allocators'!$B$15:$W$361, MATCH('O5 Details by Class &amp; Accounts'!BY$18, 'E2 Allocators'!$B$15:$W$15, 0),FALSE)*$E51)</f>
        <v>0</v>
      </c>
      <c r="BZ51" s="1334">
        <f>IF(ISERROR(VLOOKUP(VLOOKUP($A51, 'E4 TB Allocation Details'!$A$18:$L$217, MATCH("A &amp; G ID", 'E4 TB Allocation Details'!$A$18:$L$18, 0),FALSE), 'E2 Allocators'!$B$15:$W$361, MATCH('O5 Details by Class &amp; Accounts'!BZ$18, 'E2 Allocators'!$B$15:$W$15, 0),FALSE)*$E51), 0, VLOOKUP(VLOOKUP($A51, 'E4 TB Allocation Details'!$A$18:$L$217, MATCH("A &amp; G ID", 'E4 TB Allocation Details'!$A$18:$L$18, 0),FALSE), 'E2 Allocators'!$B$15:$W$361, MATCH('O5 Details by Class &amp; Accounts'!BZ$18, 'E2 Allocators'!$B$15:$W$15, 0),FALSE)*$E51)</f>
        <v>0</v>
      </c>
      <c r="CA51" s="1334">
        <f>IF(ISERROR(VLOOKUP(VLOOKUP($A51, 'E4 TB Allocation Details'!$A$18:$L$217, MATCH("A &amp; G ID", 'E4 TB Allocation Details'!$A$18:$L$18, 0),FALSE), 'E2 Allocators'!$B$15:$W$361, MATCH('O5 Details by Class &amp; Accounts'!CA$18, 'E2 Allocators'!$B$15:$W$15, 0),FALSE)*$E51), 0, VLOOKUP(VLOOKUP($A51, 'E4 TB Allocation Details'!$A$18:$L$217, MATCH("A &amp; G ID", 'E4 TB Allocation Details'!$A$18:$L$18, 0),FALSE), 'E2 Allocators'!$B$15:$W$361, MATCH('O5 Details by Class &amp; Accounts'!CA$18, 'E2 Allocators'!$B$15:$W$15, 0),FALSE)*$E51)</f>
        <v>0</v>
      </c>
      <c r="CB51" s="1334">
        <f>IF(ISERROR(VLOOKUP(VLOOKUP($A51, 'E4 TB Allocation Details'!$A$18:$L$217, MATCH("A &amp; G ID", 'E4 TB Allocation Details'!$A$18:$L$18, 0),FALSE), 'E2 Allocators'!$B$15:$W$361, MATCH('O5 Details by Class &amp; Accounts'!CB$18, 'E2 Allocators'!$B$15:$W$15, 0),FALSE)*$E51), 0, VLOOKUP(VLOOKUP($A51, 'E4 TB Allocation Details'!$A$18:$L$217, MATCH("A &amp; G ID", 'E4 TB Allocation Details'!$A$18:$L$18, 0),FALSE), 'E2 Allocators'!$B$15:$W$361, MATCH('O5 Details by Class &amp; Accounts'!CB$18, 'E2 Allocators'!$B$15:$W$15, 0),FALSE)*$E51)</f>
        <v>0</v>
      </c>
      <c r="CC51" s="1334">
        <f>IF(ISERROR(VLOOKUP(VLOOKUP($A51, 'E4 TB Allocation Details'!$A$18:$L$217, MATCH("A &amp; G ID", 'E4 TB Allocation Details'!$A$18:$L$18, 0),FALSE), 'E2 Allocators'!$B$15:$W$361, MATCH('O5 Details by Class &amp; Accounts'!CC$18, 'E2 Allocators'!$B$15:$W$15, 0),FALSE)*$E51), 0, VLOOKUP(VLOOKUP($A51, 'E4 TB Allocation Details'!$A$18:$L$217, MATCH("A &amp; G ID", 'E4 TB Allocation Details'!$A$18:$L$18, 0),FALSE), 'E2 Allocators'!$B$15:$W$361, MATCH('O5 Details by Class &amp; Accounts'!CC$18, 'E2 Allocators'!$B$15:$W$15, 0),FALSE)*$E51)</f>
        <v>0</v>
      </c>
      <c r="CD51" s="1334">
        <f>IF(ISERROR(VLOOKUP(VLOOKUP($A51, 'E4 TB Allocation Details'!$A$18:$L$217, MATCH("A &amp; G ID", 'E4 TB Allocation Details'!$A$18:$L$18, 0),FALSE), 'E2 Allocators'!$B$15:$W$361, MATCH('O5 Details by Class &amp; Accounts'!CD$18, 'E2 Allocators'!$B$15:$W$15, 0),FALSE)*$E51), 0, VLOOKUP(VLOOKUP($A51, 'E4 TB Allocation Details'!$A$18:$L$217, MATCH("A &amp; G ID", 'E4 TB Allocation Details'!$A$18:$L$18, 0),FALSE), 'E2 Allocators'!$B$15:$W$361, MATCH('O5 Details by Class &amp; Accounts'!CD$18, 'E2 Allocators'!$B$15:$W$15, 0),FALSE)*$E51)</f>
        <v>0</v>
      </c>
      <c r="CE51" s="1334">
        <f>IF(ISERROR(VLOOKUP(VLOOKUP($A51, 'E4 TB Allocation Details'!$A$18:$L$217, MATCH("A &amp; G ID", 'E4 TB Allocation Details'!$A$18:$L$18, 0),FALSE), 'E2 Allocators'!$B$15:$W$361, MATCH('O5 Details by Class &amp; Accounts'!CE$18, 'E2 Allocators'!$B$15:$W$15, 0),FALSE)*$E51), 0, VLOOKUP(VLOOKUP($A51, 'E4 TB Allocation Details'!$A$18:$L$217, MATCH("A &amp; G ID", 'E4 TB Allocation Details'!$A$18:$L$18, 0),FALSE), 'E2 Allocators'!$B$15:$W$361, MATCH('O5 Details by Class &amp; Accounts'!CE$18, 'E2 Allocators'!$B$15:$W$15, 0),FALSE)*$E51)</f>
        <v>0</v>
      </c>
      <c r="CF51" s="1334">
        <f>IF(ISERROR(VLOOKUP(VLOOKUP($A51, 'E4 TB Allocation Details'!$A$18:$L$217, MATCH("A &amp; G ID", 'E4 TB Allocation Details'!$A$18:$L$18, 0),FALSE), 'E2 Allocators'!$B$15:$W$361, MATCH('O5 Details by Class &amp; Accounts'!CF$18, 'E2 Allocators'!$B$15:$W$15, 0),FALSE)*$E51), 0, VLOOKUP(VLOOKUP($A51, 'E4 TB Allocation Details'!$A$18:$L$217, MATCH("A &amp; G ID", 'E4 TB Allocation Details'!$A$18:$L$18, 0),FALSE), 'E2 Allocators'!$B$15:$W$361, MATCH('O5 Details by Class &amp; Accounts'!CF$18, 'E2 Allocators'!$B$15:$W$15, 0),FALSE)*$E51)</f>
        <v>0</v>
      </c>
      <c r="CG51" s="1334">
        <f>IF(ISERROR(VLOOKUP(VLOOKUP($A51, 'E4 TB Allocation Details'!$A$18:$L$217, MATCH("A &amp; G ID", 'E4 TB Allocation Details'!$A$18:$L$18, 0),FALSE), 'E2 Allocators'!$B$15:$W$361, MATCH('O5 Details by Class &amp; Accounts'!CG$18, 'E2 Allocators'!$B$15:$W$15, 0),FALSE)*$E51), 0, VLOOKUP(VLOOKUP($A51, 'E4 TB Allocation Details'!$A$18:$L$217, MATCH("A &amp; G ID", 'E4 TB Allocation Details'!$A$18:$L$18, 0),FALSE), 'E2 Allocators'!$B$15:$W$361, MATCH('O5 Details by Class &amp; Accounts'!CG$18, 'E2 Allocators'!$B$15:$W$15, 0),FALSE)*$E51)</f>
        <v>0</v>
      </c>
      <c r="CH51" s="1334">
        <f>IF(ISERROR(VLOOKUP(VLOOKUP($A51, 'E4 TB Allocation Details'!$A$18:$L$217, MATCH("A &amp; G ID", 'E4 TB Allocation Details'!$A$18:$L$18, 0),FALSE), 'E2 Allocators'!$B$15:$W$361, MATCH('O5 Details by Class &amp; Accounts'!CH$18, 'E2 Allocators'!$B$15:$W$15, 0),FALSE)*$E51), 0, VLOOKUP(VLOOKUP($A51, 'E4 TB Allocation Details'!$A$18:$L$217, MATCH("A &amp; G ID", 'E4 TB Allocation Details'!$A$18:$L$18, 0),FALSE), 'E2 Allocators'!$B$15:$W$361, MATCH('O5 Details by Class &amp; Accounts'!CH$18, 'E2 Allocators'!$B$15:$W$15, 0),FALSE)*$E51)</f>
        <v>0</v>
      </c>
      <c r="CI51" s="1334">
        <f>IF(ISERROR(VLOOKUP(VLOOKUP($A51, 'E4 TB Allocation Details'!$A$18:$L$217, MATCH("A &amp; G ID", 'E4 TB Allocation Details'!$A$18:$L$18, 0),FALSE), 'E2 Allocators'!$B$15:$W$361, MATCH('O5 Details by Class &amp; Accounts'!CI$18, 'E2 Allocators'!$B$15:$W$15, 0),FALSE)*$E51), 0, VLOOKUP(VLOOKUP($A51, 'E4 TB Allocation Details'!$A$18:$L$217, MATCH("A &amp; G ID", 'E4 TB Allocation Details'!$A$18:$L$18, 0),FALSE), 'E2 Allocators'!$B$15:$W$361, MATCH('O5 Details by Class &amp; Accounts'!CI$18, 'E2 Allocators'!$B$15:$W$15, 0),FALSE)*$E51)</f>
        <v>0</v>
      </c>
      <c r="CJ51" s="1334">
        <f>IF(ISERROR(VLOOKUP(VLOOKUP($A51, 'E4 TB Allocation Details'!$A$18:$L$217, MATCH("A &amp; G ID", 'E4 TB Allocation Details'!$A$18:$L$18, 0),FALSE), 'E2 Allocators'!$B$15:$W$361, MATCH('O5 Details by Class &amp; Accounts'!CJ$18, 'E2 Allocators'!$B$15:$W$15, 0),FALSE)*$E51), 0, VLOOKUP(VLOOKUP($A51, 'E4 TB Allocation Details'!$A$18:$L$217, MATCH("A &amp; G ID", 'E4 TB Allocation Details'!$A$18:$L$18, 0),FALSE), 'E2 Allocators'!$B$15:$W$361, MATCH('O5 Details by Class &amp; Accounts'!CJ$18, 'E2 Allocators'!$B$15:$W$15, 0),FALSE)*$E51)</f>
        <v>0</v>
      </c>
      <c r="CK51" s="1334">
        <f>IF(ISERROR(VLOOKUP(VLOOKUP($A51, 'E4 TB Allocation Details'!$A$18:$L$217, MATCH("A &amp; G ID", 'E4 TB Allocation Details'!$A$18:$L$18, 0),FALSE), 'E2 Allocators'!$B$15:$W$361, MATCH('O5 Details by Class &amp; Accounts'!CK$18, 'E2 Allocators'!$B$15:$W$15, 0),FALSE)*$E51), 0, VLOOKUP(VLOOKUP($A51, 'E4 TB Allocation Details'!$A$18:$L$217, MATCH("A &amp; G ID", 'E4 TB Allocation Details'!$A$18:$L$18, 0),FALSE), 'E2 Allocators'!$B$15:$W$361, MATCH('O5 Details by Class &amp; Accounts'!CK$18, 'E2 Allocators'!$B$15:$W$15, 0),FALSE)*$E51)</f>
        <v>0</v>
      </c>
      <c r="CL51" s="1334">
        <f>IF(ISERROR(VLOOKUP(VLOOKUP($A51, 'E4 TB Allocation Details'!$A$18:$L$217, MATCH("A &amp; G ID", 'E4 TB Allocation Details'!$A$18:$L$18, 0),FALSE), 'E2 Allocators'!$B$15:$W$361, MATCH('O5 Details by Class &amp; Accounts'!CL$18, 'E2 Allocators'!$B$15:$W$15, 0),FALSE)*$E51), 0, VLOOKUP(VLOOKUP($A51, 'E4 TB Allocation Details'!$A$18:$L$217, MATCH("A &amp; G ID", 'E4 TB Allocation Details'!$A$18:$L$18, 0),FALSE), 'E2 Allocators'!$B$15:$W$361, MATCH('O5 Details by Class &amp; Accounts'!CL$18, 'E2 Allocators'!$B$15:$W$15, 0),FALSE)*$E51)</f>
        <v>0</v>
      </c>
      <c r="CM51" s="1334">
        <f>IF(ISERROR(VLOOKUP(VLOOKUP($A51, 'E4 TB Allocation Details'!$A$18:$L$217, MATCH("A &amp; G ID", 'E4 TB Allocation Details'!$A$18:$L$18, 0),FALSE), 'E2 Allocators'!$B$15:$W$361, MATCH('O5 Details by Class &amp; Accounts'!CM$18, 'E2 Allocators'!$B$15:$W$15, 0),FALSE)*$E51), 0, VLOOKUP(VLOOKUP($A51, 'E4 TB Allocation Details'!$A$18:$L$217, MATCH("A &amp; G ID", 'E4 TB Allocation Details'!$A$18:$L$18, 0),FALSE), 'E2 Allocators'!$B$15:$W$361, MATCH('O5 Details by Class &amp; Accounts'!CM$18, 'E2 Allocators'!$B$15:$W$15, 0),FALSE)*$E51)</f>
        <v>0</v>
      </c>
      <c r="CN51" s="1334">
        <f t="shared" si="5"/>
        <v>0</v>
      </c>
      <c r="CO51" s="1670">
        <f t="shared" si="4"/>
        <v>-2.9103830456733704E-11</v>
      </c>
      <c r="CQ51" s="1926" t="s">
        <v>745</v>
      </c>
    </row>
    <row r="52" spans="1:95" s="64" customFormat="1" ht="12.75" x14ac:dyDescent="0.2">
      <c r="A52" s="1100" t="s">
        <v>879</v>
      </c>
      <c r="B52" s="1101" t="s">
        <v>401</v>
      </c>
      <c r="C52" s="1667">
        <f>IF(ISERROR(VLOOKUP($A52,'I3 TB Data'!$A$20:$H$465,MATCH('O5 Details by Class &amp; Accounts'!$C$18, 'I3 TB Data'!$A$20:$H$20,0),0)), 0, VLOOKUP($A52,'I3 TB Data'!$A$20:$H$465,MATCH('O5 Details by Class &amp; Accounts'!$C$18,'I3 TB Data'!$A$20:$H$20,0),0))</f>
        <v>0</v>
      </c>
      <c r="D52" s="1668">
        <f>'I4 BO ASSETS'!E49</f>
        <v>663354.77249999996</v>
      </c>
      <c r="E52" s="1667">
        <f t="shared" si="6"/>
        <v>663354.77249999996</v>
      </c>
      <c r="F52" s="1669">
        <f>IF(ISERROR(VLOOKUP($A52, 'E1 Categorization'!A33:E123, MATCH("Customer Component", 'E1 Categorization'!$A$33:$E$33,0), 0)), 0, IF(VLOOKUP($A52, 'E1 Categorization'!A33:E123, MATCH("Customer Component", 'E1 Categorization'!$A$33:$E$33,0), 0)=0, 'O5 Details by Class &amp; Accounts'!$E52, IF(AND(VLOOKUP($A52, 'E1 Categorization'!A33:E123, MATCH("Customer Component", 'E1 Categorization'!$A$33:$E$33,0), 0) &gt;0, VLOOKUP($A52, 'E1 Categorization'!A33:E123, MATCH("Customer Component", 'E1 Categorization'!$A$33:$E$33,0), 0)&lt;1), 'O5 Details by Class &amp; Accounts'!$E52*(1-VLOOKUP($A52, 'E1 Categorization'!A33:E123, MATCH("Customer Component", 'E1 Categorization'!$A$33:$E$33,0), 0)), 0)))</f>
        <v>398012.86349999998</v>
      </c>
      <c r="G52" s="1669">
        <f>IF(ISERROR(VLOOKUP($A52, 'E1 Categorization'!A33:E123, MATCH("Customer Component", 'E1 Categorization'!$A$33:$E$33,0), 0)),0, IF(VLOOKUP($A52, 'E1 Categorization'!A33:E123, MATCH("Customer Component", 'E1 Categorization'!$A$33:$E$33,0), 0)=0, 0, IF(AND(VLOOKUP($A52, 'E1 Categorization'!A33:E123, MATCH("Customer Component", 'E1 Categorization'!$A$33:$E$33,0), 0) &gt;0, VLOOKUP($A52, 'E1 Categorization'!A33:E123, MATCH("Customer Component", 'E1 Categorization'!$A$33:$E$33,0), 0)&lt;1), 'O5 Details by Class &amp; Accounts'!$E52*(VLOOKUP($A52, 'E1 Categorization'!A33:E123, MATCH("Customer Component", 'E1 Categorization'!$A$33:$E$33,0), 0)), 'O5 Details by Class &amp; Accounts'!$E52)))</f>
        <v>265341.90899999999</v>
      </c>
      <c r="H52" s="1334">
        <f t="shared" si="0"/>
        <v>663354.77249999996</v>
      </c>
      <c r="I52" s="1334">
        <f>IF(ISERROR(VLOOKUP(VLOOKUP($A52, 'E4 TB Allocation Details'!$A$18:$L$217, MATCH("Demand ID", 'E4 TB Allocation Details'!$A$18:$L$18, 0),FALSE), 'E2 Allocators'!$B$15:$W$361, MATCH('O5 Details by Class &amp; Accounts'!I$18, 'E2 Allocators'!$B$15:$W$15, 0),FALSE)*$F52), 0, VLOOKUP(VLOOKUP($A52, 'E4 TB Allocation Details'!$A$18:$L$217, MATCH("Demand ID", 'E4 TB Allocation Details'!$A$18:$L$18, 0),FALSE), 'E2 Allocators'!$B$15:$W$361, MATCH('O5 Details by Class &amp; Accounts'!I$18, 'E2 Allocators'!$B$15:$W$15, 0),FALSE)*$F52)</f>
        <v>194982.57817948799</v>
      </c>
      <c r="J52" s="1334">
        <f>IF(ISERROR(VLOOKUP(VLOOKUP($A52, 'E4 TB Allocation Details'!$A$18:$L$217, MATCH("Demand ID", 'E4 TB Allocation Details'!$A$18:$L$18, 0),FALSE), 'E2 Allocators'!$B$15:$W$361, MATCH('O5 Details by Class &amp; Accounts'!J$18, 'E2 Allocators'!$B$15:$W$15, 0),FALSE)*$F52), 0, VLOOKUP(VLOOKUP($A52, 'E4 TB Allocation Details'!$A$18:$L$217, MATCH("Demand ID", 'E4 TB Allocation Details'!$A$18:$L$18, 0),FALSE), 'E2 Allocators'!$B$15:$W$361, MATCH('O5 Details by Class &amp; Accounts'!J$18, 'E2 Allocators'!$B$15:$W$15, 0),FALSE)*$F52)</f>
        <v>67271.385779112781</v>
      </c>
      <c r="K52" s="1334">
        <f>IF(ISERROR(VLOOKUP(VLOOKUP($A52, 'E4 TB Allocation Details'!$A$18:$L$217, MATCH("Demand ID", 'E4 TB Allocation Details'!$A$18:$L$18, 0),FALSE), 'E2 Allocators'!$B$15:$W$361, MATCH('O5 Details by Class &amp; Accounts'!K$18, 'E2 Allocators'!$B$15:$W$15, 0),FALSE)*$F52), 0, VLOOKUP(VLOOKUP($A52, 'E4 TB Allocation Details'!$A$18:$L$217, MATCH("Demand ID", 'E4 TB Allocation Details'!$A$18:$L$18, 0),FALSE), 'E2 Allocators'!$B$15:$W$361, MATCH('O5 Details by Class &amp; Accounts'!K$18, 'E2 Allocators'!$B$15:$W$15, 0),FALSE)*$F52)</f>
        <v>127424.65685557568</v>
      </c>
      <c r="L52" s="1334">
        <f>IF(ISERROR(VLOOKUP(VLOOKUP($A52, 'E4 TB Allocation Details'!$A$18:$L$217, MATCH("Demand ID", 'E4 TB Allocation Details'!$A$18:$L$18, 0),FALSE), 'E2 Allocators'!$B$15:$W$361, MATCH('O5 Details by Class &amp; Accounts'!L$18, 'E2 Allocators'!$B$15:$W$15, 0),FALSE)*$F52), 0, VLOOKUP(VLOOKUP($A52, 'E4 TB Allocation Details'!$A$18:$L$217, MATCH("Demand ID", 'E4 TB Allocation Details'!$A$18:$L$18, 0),FALSE), 'E2 Allocators'!$B$15:$W$361, MATCH('O5 Details by Class &amp; Accounts'!L$18, 'E2 Allocators'!$B$15:$W$15, 0),FALSE)*$F52)</f>
        <v>0</v>
      </c>
      <c r="M52" s="1334">
        <f>IF(ISERROR(VLOOKUP(VLOOKUP($A52, 'E4 TB Allocation Details'!$A$18:$L$217, MATCH("Demand ID", 'E4 TB Allocation Details'!$A$18:$L$18, 0),FALSE), 'E2 Allocators'!$B$15:$W$361, MATCH('O5 Details by Class &amp; Accounts'!M$18, 'E2 Allocators'!$B$15:$W$15, 0),FALSE)*$F52), 0, VLOOKUP(VLOOKUP($A52, 'E4 TB Allocation Details'!$A$18:$L$217, MATCH("Demand ID", 'E4 TB Allocation Details'!$A$18:$L$18, 0),FALSE), 'E2 Allocators'!$B$15:$W$361, MATCH('O5 Details by Class &amp; Accounts'!M$18, 'E2 Allocators'!$B$15:$W$15, 0),FALSE)*$F52)</f>
        <v>7463.4092288242291</v>
      </c>
      <c r="N52" s="1334">
        <f>IF(ISERROR(VLOOKUP(VLOOKUP($A52, 'E4 TB Allocation Details'!$A$18:$L$217, MATCH("Demand ID", 'E4 TB Allocation Details'!$A$18:$L$18, 0),FALSE), 'E2 Allocators'!$B$15:$W$361, MATCH('O5 Details by Class &amp; Accounts'!N$18, 'E2 Allocators'!$B$15:$W$15, 0),FALSE)*$F52), 0, VLOOKUP(VLOOKUP($A52, 'E4 TB Allocation Details'!$A$18:$L$217, MATCH("Demand ID", 'E4 TB Allocation Details'!$A$18:$L$18, 0),FALSE), 'E2 Allocators'!$B$15:$W$361, MATCH('O5 Details by Class &amp; Accounts'!N$18, 'E2 Allocators'!$B$15:$W$15, 0),FALSE)*$F52)</f>
        <v>0</v>
      </c>
      <c r="O52" s="1334">
        <f>IF(ISERROR(VLOOKUP(VLOOKUP($A52, 'E4 TB Allocation Details'!$A$18:$L$217, MATCH("Demand ID", 'E4 TB Allocation Details'!$A$18:$L$18, 0),FALSE), 'E2 Allocators'!$B$15:$W$361, MATCH('O5 Details by Class &amp; Accounts'!O$18, 'E2 Allocators'!$B$15:$W$15, 0),FALSE)*$F52), 0, VLOOKUP(VLOOKUP($A52, 'E4 TB Allocation Details'!$A$18:$L$217, MATCH("Demand ID", 'E4 TB Allocation Details'!$A$18:$L$18, 0),FALSE), 'E2 Allocators'!$B$15:$W$361, MATCH('O5 Details by Class &amp; Accounts'!O$18, 'E2 Allocators'!$B$15:$W$15, 0),FALSE)*$F52)</f>
        <v>0</v>
      </c>
      <c r="P52" s="1334">
        <f>IF(ISERROR(VLOOKUP(VLOOKUP($A52, 'E4 TB Allocation Details'!$A$18:$L$217, MATCH("Demand ID", 'E4 TB Allocation Details'!$A$18:$L$18, 0),FALSE), 'E2 Allocators'!$B$15:$W$361, MATCH('O5 Details by Class &amp; Accounts'!P$18, 'E2 Allocators'!$B$15:$W$15, 0),FALSE)*$F52), 0, VLOOKUP(VLOOKUP($A52, 'E4 TB Allocation Details'!$A$18:$L$217, MATCH("Demand ID", 'E4 TB Allocation Details'!$A$18:$L$18, 0),FALSE), 'E2 Allocators'!$B$15:$W$361, MATCH('O5 Details by Class &amp; Accounts'!P$18, 'E2 Allocators'!$B$15:$W$15, 0),FALSE)*$F52)</f>
        <v>76.052095413292079</v>
      </c>
      <c r="Q52" s="1334">
        <f>IF(ISERROR(VLOOKUP(VLOOKUP($A52, 'E4 TB Allocation Details'!$A$18:$L$217, MATCH("Demand ID", 'E4 TB Allocation Details'!$A$18:$L$18, 0),FALSE), 'E2 Allocators'!$B$15:$W$361, MATCH('O5 Details by Class &amp; Accounts'!Q$18, 'E2 Allocators'!$B$15:$W$15, 0),FALSE)*$F52), 0, VLOOKUP(VLOOKUP($A52, 'E4 TB Allocation Details'!$A$18:$L$217, MATCH("Demand ID", 'E4 TB Allocation Details'!$A$18:$L$18, 0),FALSE), 'E2 Allocators'!$B$15:$W$361, MATCH('O5 Details by Class &amp; Accounts'!Q$18, 'E2 Allocators'!$B$15:$W$15, 0),FALSE)*$F52)</f>
        <v>794.78136158605946</v>
      </c>
      <c r="R52" s="1334">
        <f>IF(ISERROR(VLOOKUP(VLOOKUP($A52, 'E4 TB Allocation Details'!$A$18:$L$217, MATCH("Demand ID", 'E4 TB Allocation Details'!$A$18:$L$18, 0),FALSE), 'E2 Allocators'!$B$15:$W$361, MATCH('O5 Details by Class &amp; Accounts'!R$18, 'E2 Allocators'!$B$15:$W$15, 0),FALSE)*$F52), 0, VLOOKUP(VLOOKUP($A52, 'E4 TB Allocation Details'!$A$18:$L$217, MATCH("Demand ID", 'E4 TB Allocation Details'!$A$18:$L$18, 0),FALSE), 'E2 Allocators'!$B$15:$W$361, MATCH('O5 Details by Class &amp; Accounts'!R$18, 'E2 Allocators'!$B$15:$W$15, 0),FALSE)*$F52)</f>
        <v>0</v>
      </c>
      <c r="S52" s="1334">
        <f>IF(ISERROR(VLOOKUP(VLOOKUP($A52, 'E4 TB Allocation Details'!$A$18:$L$217, MATCH("Demand ID", 'E4 TB Allocation Details'!$A$18:$L$18, 0),FALSE), 'E2 Allocators'!$B$15:$W$361, MATCH('O5 Details by Class &amp; Accounts'!S$18, 'E2 Allocators'!$B$15:$W$15, 0),FALSE)*$F52), 0, VLOOKUP(VLOOKUP($A52, 'E4 TB Allocation Details'!$A$18:$L$217, MATCH("Demand ID", 'E4 TB Allocation Details'!$A$18:$L$18, 0),FALSE), 'E2 Allocators'!$B$15:$W$361, MATCH('O5 Details by Class &amp; Accounts'!S$18, 'E2 Allocators'!$B$15:$W$15, 0),FALSE)*$F52)</f>
        <v>0</v>
      </c>
      <c r="T52" s="1334">
        <f>IF(ISERROR(VLOOKUP(VLOOKUP($A52, 'E4 TB Allocation Details'!$A$18:$L$217, MATCH("Demand ID", 'E4 TB Allocation Details'!$A$18:$L$18, 0),FALSE), 'E2 Allocators'!$B$15:$W$361, MATCH('O5 Details by Class &amp; Accounts'!T$18, 'E2 Allocators'!$B$15:$W$15, 0),FALSE)*$F52), 0, VLOOKUP(VLOOKUP($A52, 'E4 TB Allocation Details'!$A$18:$L$217, MATCH("Demand ID", 'E4 TB Allocation Details'!$A$18:$L$18, 0),FALSE), 'E2 Allocators'!$B$15:$W$361, MATCH('O5 Details by Class &amp; Accounts'!T$18, 'E2 Allocators'!$B$15:$W$15, 0),FALSE)*$F52)</f>
        <v>0</v>
      </c>
      <c r="U52" s="1334">
        <f>IF(ISERROR(VLOOKUP(VLOOKUP($A52, 'E4 TB Allocation Details'!$A$18:$L$217, MATCH("Demand ID", 'E4 TB Allocation Details'!$A$18:$L$18, 0),FALSE), 'E2 Allocators'!$B$15:$W$361, MATCH('O5 Details by Class &amp; Accounts'!U$18, 'E2 Allocators'!$B$15:$W$15, 0),FALSE)*$F52), 0, VLOOKUP(VLOOKUP($A52, 'E4 TB Allocation Details'!$A$18:$L$217, MATCH("Demand ID", 'E4 TB Allocation Details'!$A$18:$L$18, 0),FALSE), 'E2 Allocators'!$B$15:$W$361, MATCH('O5 Details by Class &amp; Accounts'!U$18, 'E2 Allocators'!$B$15:$W$15, 0),FALSE)*$F52)</f>
        <v>0</v>
      </c>
      <c r="V52" s="1334">
        <f>IF(ISERROR(VLOOKUP(VLOOKUP($A52, 'E4 TB Allocation Details'!$A$18:$L$217, MATCH("Demand ID", 'E4 TB Allocation Details'!$A$18:$L$18, 0),FALSE), 'E2 Allocators'!$B$15:$W$361, MATCH('O5 Details by Class &amp; Accounts'!V$18, 'E2 Allocators'!$B$15:$W$15, 0),FALSE)*$F52), 0, VLOOKUP(VLOOKUP($A52, 'E4 TB Allocation Details'!$A$18:$L$217, MATCH("Demand ID", 'E4 TB Allocation Details'!$A$18:$L$18, 0),FALSE), 'E2 Allocators'!$B$15:$W$361, MATCH('O5 Details by Class &amp; Accounts'!V$18, 'E2 Allocators'!$B$15:$W$15, 0),FALSE)*$F52)</f>
        <v>0</v>
      </c>
      <c r="W52" s="1334">
        <f>IF(ISERROR(VLOOKUP(VLOOKUP($A52, 'E4 TB Allocation Details'!$A$18:$L$217, MATCH("Demand ID", 'E4 TB Allocation Details'!$A$18:$L$18, 0),FALSE), 'E2 Allocators'!$B$15:$W$361, MATCH('O5 Details by Class &amp; Accounts'!W$18, 'E2 Allocators'!$B$15:$W$15, 0),FALSE)*$F52), 0, VLOOKUP(VLOOKUP($A52, 'E4 TB Allocation Details'!$A$18:$L$217, MATCH("Demand ID", 'E4 TB Allocation Details'!$A$18:$L$18, 0),FALSE), 'E2 Allocators'!$B$15:$W$361, MATCH('O5 Details by Class &amp; Accounts'!W$18, 'E2 Allocators'!$B$15:$W$15, 0),FALSE)*$F52)</f>
        <v>0</v>
      </c>
      <c r="X52" s="1334">
        <f>IF(ISERROR(VLOOKUP(VLOOKUP($A52, 'E4 TB Allocation Details'!$A$18:$L$217, MATCH("Demand ID", 'E4 TB Allocation Details'!$A$18:$L$18, 0),FALSE), 'E2 Allocators'!$B$15:$W$361, MATCH('O5 Details by Class &amp; Accounts'!X$18, 'E2 Allocators'!$B$15:$W$15, 0),FALSE)*$F52), 0, VLOOKUP(VLOOKUP($A52, 'E4 TB Allocation Details'!$A$18:$L$217, MATCH("Demand ID", 'E4 TB Allocation Details'!$A$18:$L$18, 0),FALSE), 'E2 Allocators'!$B$15:$W$361, MATCH('O5 Details by Class &amp; Accounts'!X$18, 'E2 Allocators'!$B$15:$W$15, 0),FALSE)*$F52)</f>
        <v>0</v>
      </c>
      <c r="Y52" s="1334">
        <f>IF(ISERROR(VLOOKUP(VLOOKUP($A52, 'E4 TB Allocation Details'!$A$18:$L$217, MATCH("Demand ID", 'E4 TB Allocation Details'!$A$18:$L$18, 0),FALSE), 'E2 Allocators'!$B$15:$W$361, MATCH('O5 Details by Class &amp; Accounts'!Y$18, 'E2 Allocators'!$B$15:$W$15, 0),FALSE)*$F52), 0, VLOOKUP(VLOOKUP($A52, 'E4 TB Allocation Details'!$A$18:$L$217, MATCH("Demand ID", 'E4 TB Allocation Details'!$A$18:$L$18, 0),FALSE), 'E2 Allocators'!$B$15:$W$361, MATCH('O5 Details by Class &amp; Accounts'!Y$18, 'E2 Allocators'!$B$15:$W$15, 0),FALSE)*$F52)</f>
        <v>0</v>
      </c>
      <c r="Z52" s="1334">
        <f>IF(ISERROR(VLOOKUP(VLOOKUP($A52, 'E4 TB Allocation Details'!$A$18:$L$217, MATCH("Demand ID", 'E4 TB Allocation Details'!$A$18:$L$18, 0),FALSE), 'E2 Allocators'!$B$15:$W$361, MATCH('O5 Details by Class &amp; Accounts'!Z$18, 'E2 Allocators'!$B$15:$W$15, 0),FALSE)*$F52), 0, VLOOKUP(VLOOKUP($A52, 'E4 TB Allocation Details'!$A$18:$L$217, MATCH("Demand ID", 'E4 TB Allocation Details'!$A$18:$L$18, 0),FALSE), 'E2 Allocators'!$B$15:$W$361, MATCH('O5 Details by Class &amp; Accounts'!Z$18, 'E2 Allocators'!$B$15:$W$15, 0),FALSE)*$F52)</f>
        <v>0</v>
      </c>
      <c r="AA52" s="1334">
        <f>IF(ISERROR(VLOOKUP(VLOOKUP($A52, 'E4 TB Allocation Details'!$A$18:$L$217, MATCH("Demand ID", 'E4 TB Allocation Details'!$A$18:$L$18, 0),FALSE), 'E2 Allocators'!$B$15:$W$361, MATCH('O5 Details by Class &amp; Accounts'!AA$18, 'E2 Allocators'!$B$15:$W$15, 0),FALSE)*$F52), 0, VLOOKUP(VLOOKUP($A52, 'E4 TB Allocation Details'!$A$18:$L$217, MATCH("Demand ID", 'E4 TB Allocation Details'!$A$18:$L$18, 0),FALSE), 'E2 Allocators'!$B$15:$W$361, MATCH('O5 Details by Class &amp; Accounts'!AA$18, 'E2 Allocators'!$B$15:$W$15, 0),FALSE)*$F52)</f>
        <v>0</v>
      </c>
      <c r="AB52" s="1334">
        <f>IF(ISERROR(VLOOKUP(VLOOKUP($A52, 'E4 TB Allocation Details'!$A$18:$L$217, MATCH("Demand ID", 'E4 TB Allocation Details'!$A$18:$L$18, 0),FALSE), 'E2 Allocators'!$B$15:$W$361, MATCH('O5 Details by Class &amp; Accounts'!AB$18, 'E2 Allocators'!$B$15:$W$15, 0),FALSE)*$F52), 0, VLOOKUP(VLOOKUP($A52, 'E4 TB Allocation Details'!$A$18:$L$217, MATCH("Demand ID", 'E4 TB Allocation Details'!$A$18:$L$18, 0),FALSE), 'E2 Allocators'!$B$15:$W$361, MATCH('O5 Details by Class &amp; Accounts'!AB$18, 'E2 Allocators'!$B$15:$W$15, 0),FALSE)*$F52)</f>
        <v>0</v>
      </c>
      <c r="AC52" s="1334">
        <f t="shared" si="1"/>
        <v>398012.86350000004</v>
      </c>
      <c r="AD52" s="1334">
        <f>IF(ISERROR(VLOOKUP(VLOOKUP($A52, 'E4 TB Allocation Details'!$A$18:$L$217, MATCH("Customer ID", 'E4 TB Allocation Details'!$A$18:$L$18, 0),FALSE), 'E2 Allocators'!$B$15:$W$361, MATCH('O5 Details by Class &amp; Accounts'!AD$18, 'E2 Allocators'!$B$15:$W$15, 0),FALSE)*$G52), 0, VLOOKUP(VLOOKUP($A52, 'E4 TB Allocation Details'!$A$18:$L$217, MATCH("Customer ID", 'E4 TB Allocation Details'!$A$18:$L$18, 0),FALSE), 'E2 Allocators'!$B$15:$W$361, MATCH('O5 Details by Class &amp; Accounts'!AD$18, 'E2 Allocators'!$B$15:$W$15, 0),FALSE)*$G52)</f>
        <v>193667.63919331969</v>
      </c>
      <c r="AE52" s="1334">
        <f>IF(ISERROR(VLOOKUP(VLOOKUP($A52, 'E4 TB Allocation Details'!$A$18:$L$217, MATCH("Customer ID", 'E4 TB Allocation Details'!$A$18:$L$18, 0),FALSE), 'E2 Allocators'!$B$15:$W$361, MATCH('O5 Details by Class &amp; Accounts'!AE$18, 'E2 Allocators'!$B$15:$W$15, 0),FALSE)*$G52), 0, VLOOKUP(VLOOKUP($A52, 'E4 TB Allocation Details'!$A$18:$L$217, MATCH("Customer ID", 'E4 TB Allocation Details'!$A$18:$L$18, 0),FALSE), 'E2 Allocators'!$B$15:$W$361, MATCH('O5 Details by Class &amp; Accounts'!AE$18, 'E2 Allocators'!$B$15:$W$15, 0),FALSE)*$G52)</f>
        <v>21367.228482072256</v>
      </c>
      <c r="AF52" s="1334">
        <f>IF(ISERROR(VLOOKUP(VLOOKUP($A52, 'E4 TB Allocation Details'!$A$18:$L$217, MATCH("Customer ID", 'E4 TB Allocation Details'!$A$18:$L$18, 0),FALSE), 'E2 Allocators'!$B$15:$W$361, MATCH('O5 Details by Class &amp; Accounts'!AF$18, 'E2 Allocators'!$B$15:$W$15, 0),FALSE)*$G52), 0, VLOOKUP(VLOOKUP($A52, 'E4 TB Allocation Details'!$A$18:$L$217, MATCH("Customer ID", 'E4 TB Allocation Details'!$A$18:$L$18, 0),FALSE), 'E2 Allocators'!$B$15:$W$361, MATCH('O5 Details by Class &amp; Accounts'!AF$18, 'E2 Allocators'!$B$15:$W$15, 0),FALSE)*$G52)</f>
        <v>2544.2918790729377</v>
      </c>
      <c r="AG52" s="1334">
        <f>IF(ISERROR(VLOOKUP(VLOOKUP($A52, 'E4 TB Allocation Details'!$A$18:$L$217, MATCH("Customer ID", 'E4 TB Allocation Details'!$A$18:$L$18, 0),FALSE), 'E2 Allocators'!$B$15:$W$361, MATCH('O5 Details by Class &amp; Accounts'!AG$18, 'E2 Allocators'!$B$15:$W$15, 0),FALSE)*$G52), 0, VLOOKUP(VLOOKUP($A52, 'E4 TB Allocation Details'!$A$18:$L$217, MATCH("Customer ID", 'E4 TB Allocation Details'!$A$18:$L$18, 0),FALSE), 'E2 Allocators'!$B$15:$W$361, MATCH('O5 Details by Class &amp; Accounts'!AG$18, 'E2 Allocators'!$B$15:$W$15, 0),FALSE)*$G52)</f>
        <v>0</v>
      </c>
      <c r="AH52" s="1334">
        <f>IF(ISERROR(VLOOKUP(VLOOKUP($A52, 'E4 TB Allocation Details'!$A$18:$L$217, MATCH("Customer ID", 'E4 TB Allocation Details'!$A$18:$L$18, 0),FALSE), 'E2 Allocators'!$B$15:$W$361, MATCH('O5 Details by Class &amp; Accounts'!AH$18, 'E2 Allocators'!$B$15:$W$15, 0),FALSE)*$G52), 0, VLOOKUP(VLOOKUP($A52, 'E4 TB Allocation Details'!$A$18:$L$217, MATCH("Customer ID", 'E4 TB Allocation Details'!$A$18:$L$18, 0),FALSE), 'E2 Allocators'!$B$15:$W$361, MATCH('O5 Details by Class &amp; Accounts'!AH$18, 'E2 Allocators'!$B$15:$W$15, 0),FALSE)*$G52)</f>
        <v>0</v>
      </c>
      <c r="AI52" s="1334">
        <f>IF(ISERROR(VLOOKUP(VLOOKUP($A52, 'E4 TB Allocation Details'!$A$18:$L$217, MATCH("Customer ID", 'E4 TB Allocation Details'!$A$18:$L$18, 0),FALSE), 'E2 Allocators'!$B$15:$W$361, MATCH('O5 Details by Class &amp; Accounts'!AI$18, 'E2 Allocators'!$B$15:$W$15, 0),FALSE)*$G52), 0, VLOOKUP(VLOOKUP($A52, 'E4 TB Allocation Details'!$A$18:$L$217, MATCH("Customer ID", 'E4 TB Allocation Details'!$A$18:$L$18, 0),FALSE), 'E2 Allocators'!$B$15:$W$361, MATCH('O5 Details by Class &amp; Accounts'!AI$18, 'E2 Allocators'!$B$15:$W$15, 0),FALSE)*$G52)</f>
        <v>0</v>
      </c>
      <c r="AJ52" s="1334">
        <f>IF(ISERROR(VLOOKUP(VLOOKUP($A52, 'E4 TB Allocation Details'!$A$18:$L$217, MATCH("Customer ID", 'E4 TB Allocation Details'!$A$18:$L$18, 0),FALSE), 'E2 Allocators'!$B$15:$W$361, MATCH('O5 Details by Class &amp; Accounts'!AJ$18, 'E2 Allocators'!$B$15:$W$15, 0),FALSE)*$G52), 0, VLOOKUP(VLOOKUP($A52, 'E4 TB Allocation Details'!$A$18:$L$217, MATCH("Customer ID", 'E4 TB Allocation Details'!$A$18:$L$18, 0),FALSE), 'E2 Allocators'!$B$15:$W$361, MATCH('O5 Details by Class &amp; Accounts'!AJ$18, 'E2 Allocators'!$B$15:$W$15, 0),FALSE)*$G52)</f>
        <v>43512.214434287656</v>
      </c>
      <c r="AK52" s="1334">
        <f>IF(ISERROR(VLOOKUP(VLOOKUP($A52, 'E4 TB Allocation Details'!$A$18:$L$217, MATCH("Customer ID", 'E4 TB Allocation Details'!$A$18:$L$18, 0),FALSE), 'E2 Allocators'!$B$15:$W$361, MATCH('O5 Details by Class &amp; Accounts'!AK$18, 'E2 Allocators'!$B$15:$W$15, 0),FALSE)*$G52), 0, VLOOKUP(VLOOKUP($A52, 'E4 TB Allocation Details'!$A$18:$L$217, MATCH("Customer ID", 'E4 TB Allocation Details'!$A$18:$L$18, 0),FALSE), 'E2 Allocators'!$B$15:$W$361, MATCH('O5 Details by Class &amp; Accounts'!AK$18, 'E2 Allocators'!$B$15:$W$15, 0),FALSE)*$G52)</f>
        <v>2682.9618156100883</v>
      </c>
      <c r="AL52" s="1334">
        <f>IF(ISERROR(VLOOKUP(VLOOKUP($A52, 'E4 TB Allocation Details'!$A$18:$L$217, MATCH("Customer ID", 'E4 TB Allocation Details'!$A$18:$L$18, 0),FALSE), 'E2 Allocators'!$B$15:$W$361, MATCH('O5 Details by Class &amp; Accounts'!AL$18, 'E2 Allocators'!$B$15:$W$15, 0),FALSE)*$G52), 0, VLOOKUP(VLOOKUP($A52, 'E4 TB Allocation Details'!$A$18:$L$217, MATCH("Customer ID", 'E4 TB Allocation Details'!$A$18:$L$18, 0),FALSE), 'E2 Allocators'!$B$15:$W$361, MATCH('O5 Details by Class &amp; Accounts'!AL$18, 'E2 Allocators'!$B$15:$W$15, 0),FALSE)*$G52)</f>
        <v>1567.573195637355</v>
      </c>
      <c r="AM52" s="1334">
        <f>IF(ISERROR(VLOOKUP(VLOOKUP($A52, 'E4 TB Allocation Details'!$A$18:$L$217, MATCH("Customer ID", 'E4 TB Allocation Details'!$A$18:$L$18, 0),FALSE), 'E2 Allocators'!$B$15:$W$361, MATCH('O5 Details by Class &amp; Accounts'!AM$18, 'E2 Allocators'!$B$15:$W$15, 0),FALSE)*$G52), 0, VLOOKUP(VLOOKUP($A52, 'E4 TB Allocation Details'!$A$18:$L$217, MATCH("Customer ID", 'E4 TB Allocation Details'!$A$18:$L$18, 0),FALSE), 'E2 Allocators'!$B$15:$W$361, MATCH('O5 Details by Class &amp; Accounts'!AM$18, 'E2 Allocators'!$B$15:$W$15, 0),FALSE)*$G52)</f>
        <v>0</v>
      </c>
      <c r="AN52" s="1334">
        <f>IF(ISERROR(VLOOKUP(VLOOKUP($A52, 'E4 TB Allocation Details'!$A$18:$L$217, MATCH("Customer ID", 'E4 TB Allocation Details'!$A$18:$L$18, 0),FALSE), 'E2 Allocators'!$B$15:$W$361, MATCH('O5 Details by Class &amp; Accounts'!AN$18, 'E2 Allocators'!$B$15:$W$15, 0),FALSE)*$G52), 0, VLOOKUP(VLOOKUP($A52, 'E4 TB Allocation Details'!$A$18:$L$217, MATCH("Customer ID", 'E4 TB Allocation Details'!$A$18:$L$18, 0),FALSE), 'E2 Allocators'!$B$15:$W$361, MATCH('O5 Details by Class &amp; Accounts'!AN$18, 'E2 Allocators'!$B$15:$W$15, 0),FALSE)*$G52)</f>
        <v>0</v>
      </c>
      <c r="AO52" s="1334">
        <f>IF(ISERROR(VLOOKUP(VLOOKUP($A52, 'E4 TB Allocation Details'!$A$18:$L$217, MATCH("Customer ID", 'E4 TB Allocation Details'!$A$18:$L$18, 0),FALSE), 'E2 Allocators'!$B$15:$W$361, MATCH('O5 Details by Class &amp; Accounts'!AO$18, 'E2 Allocators'!$B$15:$W$15, 0),FALSE)*$G52), 0, VLOOKUP(VLOOKUP($A52, 'E4 TB Allocation Details'!$A$18:$L$217, MATCH("Customer ID", 'E4 TB Allocation Details'!$A$18:$L$18, 0),FALSE), 'E2 Allocators'!$B$15:$W$361, MATCH('O5 Details by Class &amp; Accounts'!AO$18, 'E2 Allocators'!$B$15:$W$15, 0),FALSE)*$G52)</f>
        <v>0</v>
      </c>
      <c r="AP52" s="1334">
        <f>IF(ISERROR(VLOOKUP(VLOOKUP($A52, 'E4 TB Allocation Details'!$A$18:$L$217, MATCH("Customer ID", 'E4 TB Allocation Details'!$A$18:$L$18, 0),FALSE), 'E2 Allocators'!$B$15:$W$361, MATCH('O5 Details by Class &amp; Accounts'!AP$18, 'E2 Allocators'!$B$15:$W$15, 0),FALSE)*$G52), 0, VLOOKUP(VLOOKUP($A52, 'E4 TB Allocation Details'!$A$18:$L$217, MATCH("Customer ID", 'E4 TB Allocation Details'!$A$18:$L$18, 0),FALSE), 'E2 Allocators'!$B$15:$W$361, MATCH('O5 Details by Class &amp; Accounts'!AP$18, 'E2 Allocators'!$B$15:$W$15, 0),FALSE)*$G52)</f>
        <v>0</v>
      </c>
      <c r="AQ52" s="1334">
        <f>IF(ISERROR(VLOOKUP(VLOOKUP($A52, 'E4 TB Allocation Details'!$A$18:$L$217, MATCH("Customer ID", 'E4 TB Allocation Details'!$A$18:$L$18, 0),FALSE), 'E2 Allocators'!$B$15:$W$361, MATCH('O5 Details by Class &amp; Accounts'!AQ$18, 'E2 Allocators'!$B$15:$W$15, 0),FALSE)*$G52), 0, VLOOKUP(VLOOKUP($A52, 'E4 TB Allocation Details'!$A$18:$L$217, MATCH("Customer ID", 'E4 TB Allocation Details'!$A$18:$L$18, 0),FALSE), 'E2 Allocators'!$B$15:$W$361, MATCH('O5 Details by Class &amp; Accounts'!AQ$18, 'E2 Allocators'!$B$15:$W$15, 0),FALSE)*$G52)</f>
        <v>0</v>
      </c>
      <c r="AR52" s="1334">
        <f>IF(ISERROR(VLOOKUP(VLOOKUP($A52, 'E4 TB Allocation Details'!$A$18:$L$217, MATCH("Customer ID", 'E4 TB Allocation Details'!$A$18:$L$18, 0),FALSE), 'E2 Allocators'!$B$15:$W$361, MATCH('O5 Details by Class &amp; Accounts'!AR$18, 'E2 Allocators'!$B$15:$W$15, 0),FALSE)*$G52), 0, VLOOKUP(VLOOKUP($A52, 'E4 TB Allocation Details'!$A$18:$L$217, MATCH("Customer ID", 'E4 TB Allocation Details'!$A$18:$L$18, 0),FALSE), 'E2 Allocators'!$B$15:$W$361, MATCH('O5 Details by Class &amp; Accounts'!AR$18, 'E2 Allocators'!$B$15:$W$15, 0),FALSE)*$G52)</f>
        <v>0</v>
      </c>
      <c r="AS52" s="1334">
        <f>IF(ISERROR(VLOOKUP(VLOOKUP($A52, 'E4 TB Allocation Details'!$A$18:$L$217, MATCH("Customer ID", 'E4 TB Allocation Details'!$A$18:$L$18, 0),FALSE), 'E2 Allocators'!$B$15:$W$361, MATCH('O5 Details by Class &amp; Accounts'!AS$18, 'E2 Allocators'!$B$15:$W$15, 0),FALSE)*$G52), 0, VLOOKUP(VLOOKUP($A52, 'E4 TB Allocation Details'!$A$18:$L$217, MATCH("Customer ID", 'E4 TB Allocation Details'!$A$18:$L$18, 0),FALSE), 'E2 Allocators'!$B$15:$W$361, MATCH('O5 Details by Class &amp; Accounts'!AS$18, 'E2 Allocators'!$B$15:$W$15, 0),FALSE)*$G52)</f>
        <v>0</v>
      </c>
      <c r="AT52" s="1334">
        <f>IF(ISERROR(VLOOKUP(VLOOKUP($A52, 'E4 TB Allocation Details'!$A$18:$L$217, MATCH("Customer ID", 'E4 TB Allocation Details'!$A$18:$L$18, 0),FALSE), 'E2 Allocators'!$B$15:$W$361, MATCH('O5 Details by Class &amp; Accounts'!AT$18, 'E2 Allocators'!$B$15:$W$15, 0),FALSE)*$G52), 0, VLOOKUP(VLOOKUP($A52, 'E4 TB Allocation Details'!$A$18:$L$217, MATCH("Customer ID", 'E4 TB Allocation Details'!$A$18:$L$18, 0),FALSE), 'E2 Allocators'!$B$15:$W$361, MATCH('O5 Details by Class &amp; Accounts'!AT$18, 'E2 Allocators'!$B$15:$W$15, 0),FALSE)*$G52)</f>
        <v>0</v>
      </c>
      <c r="AU52" s="1334">
        <f>IF(ISERROR(VLOOKUP(VLOOKUP($A52, 'E4 TB Allocation Details'!$A$18:$L$217, MATCH("Customer ID", 'E4 TB Allocation Details'!$A$18:$L$18, 0),FALSE), 'E2 Allocators'!$B$15:$W$361, MATCH('O5 Details by Class &amp; Accounts'!AU$18, 'E2 Allocators'!$B$15:$W$15, 0),FALSE)*$G52), 0, VLOOKUP(VLOOKUP($A52, 'E4 TB Allocation Details'!$A$18:$L$217, MATCH("Customer ID", 'E4 TB Allocation Details'!$A$18:$L$18, 0),FALSE), 'E2 Allocators'!$B$15:$W$361, MATCH('O5 Details by Class &amp; Accounts'!AU$18, 'E2 Allocators'!$B$15:$W$15, 0),FALSE)*$G52)</f>
        <v>0</v>
      </c>
      <c r="AV52" s="1334">
        <f>IF(ISERROR(VLOOKUP(VLOOKUP($A52, 'E4 TB Allocation Details'!$A$18:$L$217, MATCH("Customer ID", 'E4 TB Allocation Details'!$A$18:$L$18, 0),FALSE), 'E2 Allocators'!$B$15:$W$361, MATCH('O5 Details by Class &amp; Accounts'!AV$18, 'E2 Allocators'!$B$15:$W$15, 0),FALSE)*$G52), 0, VLOOKUP(VLOOKUP($A52, 'E4 TB Allocation Details'!$A$18:$L$217, MATCH("Customer ID", 'E4 TB Allocation Details'!$A$18:$L$18, 0),FALSE), 'E2 Allocators'!$B$15:$W$361, MATCH('O5 Details by Class &amp; Accounts'!AV$18, 'E2 Allocators'!$B$15:$W$15, 0),FALSE)*$G52)</f>
        <v>0</v>
      </c>
      <c r="AW52" s="1334">
        <f>IF(ISERROR(VLOOKUP(VLOOKUP($A52, 'E4 TB Allocation Details'!$A$18:$L$217, MATCH("Customer ID", 'E4 TB Allocation Details'!$A$18:$L$18, 0),FALSE), 'E2 Allocators'!$B$15:$W$361, MATCH('O5 Details by Class &amp; Accounts'!AW$18, 'E2 Allocators'!$B$15:$W$15, 0),FALSE)*$G52), 0, VLOOKUP(VLOOKUP($A52, 'E4 TB Allocation Details'!$A$18:$L$217, MATCH("Customer ID", 'E4 TB Allocation Details'!$A$18:$L$18, 0),FALSE), 'E2 Allocators'!$B$15:$W$361, MATCH('O5 Details by Class &amp; Accounts'!AW$18, 'E2 Allocators'!$B$15:$W$15, 0),FALSE)*$G52)</f>
        <v>0</v>
      </c>
      <c r="AX52" s="1334">
        <f t="shared" si="2"/>
        <v>265341.90899999999</v>
      </c>
      <c r="AY52" s="1334">
        <f>IF(ISERROR(VLOOKUP(VLOOKUP($A52, 'E4 TB Allocation Details'!$A$18:$L$217, MATCH("Misc ID", 'E4 TB Allocation Details'!$A$18:$L$18, 0),FALSE), 'E2 Allocators'!$B$15:$W$361, MATCH('O5 Details by Class &amp; Accounts'!AY$18, 'E2 Allocators'!$B$15:$W$15, 0),FALSE)*$E52), 0, VLOOKUP(VLOOKUP($A52, 'E4 TB Allocation Details'!$A$18:$L$217, MATCH("Misc ID", 'E4 TB Allocation Details'!$A$18:$L$18, 0),FALSE), 'E2 Allocators'!$B$15:$W$361, MATCH('O5 Details by Class &amp; Accounts'!AY$18, 'E2 Allocators'!$B$15:$W$15, 0),FALSE)*$E52)</f>
        <v>0</v>
      </c>
      <c r="AZ52" s="1334">
        <f>IF(ISERROR(VLOOKUP(VLOOKUP($A52, 'E4 TB Allocation Details'!$A$18:$L$217, MATCH("Misc ID", 'E4 TB Allocation Details'!$A$18:$L$18, 0),FALSE), 'E2 Allocators'!$B$15:$W$361, MATCH('O5 Details by Class &amp; Accounts'!AZ$18, 'E2 Allocators'!$B$15:$W$15, 0),FALSE)*$E52), 0, VLOOKUP(VLOOKUP($A52, 'E4 TB Allocation Details'!$A$18:$L$217, MATCH("Misc ID", 'E4 TB Allocation Details'!$A$18:$L$18, 0),FALSE), 'E2 Allocators'!$B$15:$W$361, MATCH('O5 Details by Class &amp; Accounts'!AZ$18, 'E2 Allocators'!$B$15:$W$15, 0),FALSE)*$E52)</f>
        <v>0</v>
      </c>
      <c r="BA52" s="1334">
        <f>IF(ISERROR(VLOOKUP(VLOOKUP($A52, 'E4 TB Allocation Details'!$A$18:$L$217, MATCH("Misc ID", 'E4 TB Allocation Details'!$A$18:$L$18, 0),FALSE), 'E2 Allocators'!$B$15:$W$361, MATCH('O5 Details by Class &amp; Accounts'!BA$18, 'E2 Allocators'!$B$15:$W$15, 0),FALSE)*$E52), 0, VLOOKUP(VLOOKUP($A52, 'E4 TB Allocation Details'!$A$18:$L$217, MATCH("Misc ID", 'E4 TB Allocation Details'!$A$18:$L$18, 0),FALSE), 'E2 Allocators'!$B$15:$W$361, MATCH('O5 Details by Class &amp; Accounts'!BA$18, 'E2 Allocators'!$B$15:$W$15, 0),FALSE)*$E52)</f>
        <v>0</v>
      </c>
      <c r="BB52" s="1334">
        <f>IF(ISERROR(VLOOKUP(VLOOKUP($A52, 'E4 TB Allocation Details'!$A$18:$L$217, MATCH("Misc ID", 'E4 TB Allocation Details'!$A$18:$L$18, 0),FALSE), 'E2 Allocators'!$B$15:$W$361, MATCH('O5 Details by Class &amp; Accounts'!BB$18, 'E2 Allocators'!$B$15:$W$15, 0),FALSE)*$E52), 0, VLOOKUP(VLOOKUP($A52, 'E4 TB Allocation Details'!$A$18:$L$217, MATCH("Misc ID", 'E4 TB Allocation Details'!$A$18:$L$18, 0),FALSE), 'E2 Allocators'!$B$15:$W$361, MATCH('O5 Details by Class &amp; Accounts'!BB$18, 'E2 Allocators'!$B$15:$W$15, 0),FALSE)*$E52)</f>
        <v>0</v>
      </c>
      <c r="BC52" s="1334">
        <f>IF(ISERROR(VLOOKUP(VLOOKUP($A52, 'E4 TB Allocation Details'!$A$18:$L$217, MATCH("Misc ID", 'E4 TB Allocation Details'!$A$18:$L$18, 0),FALSE), 'E2 Allocators'!$B$15:$W$361, MATCH('O5 Details by Class &amp; Accounts'!BC$18, 'E2 Allocators'!$B$15:$W$15, 0),FALSE)*$E52), 0, VLOOKUP(VLOOKUP($A52, 'E4 TB Allocation Details'!$A$18:$L$217, MATCH("Misc ID", 'E4 TB Allocation Details'!$A$18:$L$18, 0),FALSE), 'E2 Allocators'!$B$15:$W$361, MATCH('O5 Details by Class &amp; Accounts'!BC$18, 'E2 Allocators'!$B$15:$W$15, 0),FALSE)*$E52)</f>
        <v>0</v>
      </c>
      <c r="BD52" s="1334">
        <f>IF(ISERROR(VLOOKUP(VLOOKUP($A52, 'E4 TB Allocation Details'!$A$18:$L$217, MATCH("Misc ID", 'E4 TB Allocation Details'!$A$18:$L$18, 0),FALSE), 'E2 Allocators'!$B$15:$W$361, MATCH('O5 Details by Class &amp; Accounts'!BD$18, 'E2 Allocators'!$B$15:$W$15, 0),FALSE)*$E52), 0, VLOOKUP(VLOOKUP($A52, 'E4 TB Allocation Details'!$A$18:$L$217, MATCH("Misc ID", 'E4 TB Allocation Details'!$A$18:$L$18, 0),FALSE), 'E2 Allocators'!$B$15:$W$361, MATCH('O5 Details by Class &amp; Accounts'!BD$18, 'E2 Allocators'!$B$15:$W$15, 0),FALSE)*$E52)</f>
        <v>0</v>
      </c>
      <c r="BE52" s="1334">
        <f>IF(ISERROR(VLOOKUP(VLOOKUP($A52, 'E4 TB Allocation Details'!$A$18:$L$217, MATCH("Misc ID", 'E4 TB Allocation Details'!$A$18:$L$18, 0),FALSE), 'E2 Allocators'!$B$15:$W$361, MATCH('O5 Details by Class &amp; Accounts'!BE$18, 'E2 Allocators'!$B$15:$W$15, 0),FALSE)*$E52), 0, VLOOKUP(VLOOKUP($A52, 'E4 TB Allocation Details'!$A$18:$L$217, MATCH("Misc ID", 'E4 TB Allocation Details'!$A$18:$L$18, 0),FALSE), 'E2 Allocators'!$B$15:$W$361, MATCH('O5 Details by Class &amp; Accounts'!BE$18, 'E2 Allocators'!$B$15:$W$15, 0),FALSE)*$E52)</f>
        <v>0</v>
      </c>
      <c r="BF52" s="1334">
        <f>IF(ISERROR(VLOOKUP(VLOOKUP($A52, 'E4 TB Allocation Details'!$A$18:$L$217, MATCH("Misc ID", 'E4 TB Allocation Details'!$A$18:$L$18, 0),FALSE), 'E2 Allocators'!$B$15:$W$361, MATCH('O5 Details by Class &amp; Accounts'!BF$18, 'E2 Allocators'!$B$15:$W$15, 0),FALSE)*$E52), 0, VLOOKUP(VLOOKUP($A52, 'E4 TB Allocation Details'!$A$18:$L$217, MATCH("Misc ID", 'E4 TB Allocation Details'!$A$18:$L$18, 0),FALSE), 'E2 Allocators'!$B$15:$W$361, MATCH('O5 Details by Class &amp; Accounts'!BF$18, 'E2 Allocators'!$B$15:$W$15, 0),FALSE)*$E52)</f>
        <v>0</v>
      </c>
      <c r="BG52" s="1334">
        <f>IF(ISERROR(VLOOKUP(VLOOKUP($A52, 'E4 TB Allocation Details'!$A$18:$L$217, MATCH("Misc ID", 'E4 TB Allocation Details'!$A$18:$L$18, 0),FALSE), 'E2 Allocators'!$B$15:$W$361, MATCH('O5 Details by Class &amp; Accounts'!BG$18, 'E2 Allocators'!$B$15:$W$15, 0),FALSE)*$E52), 0, VLOOKUP(VLOOKUP($A52, 'E4 TB Allocation Details'!$A$18:$L$217, MATCH("Misc ID", 'E4 TB Allocation Details'!$A$18:$L$18, 0),FALSE), 'E2 Allocators'!$B$15:$W$361, MATCH('O5 Details by Class &amp; Accounts'!BG$18, 'E2 Allocators'!$B$15:$W$15, 0),FALSE)*$E52)</f>
        <v>0</v>
      </c>
      <c r="BH52" s="1334">
        <f>IF(ISERROR(VLOOKUP(VLOOKUP($A52, 'E4 TB Allocation Details'!$A$18:$L$217, MATCH("Misc ID", 'E4 TB Allocation Details'!$A$18:$L$18, 0),FALSE), 'E2 Allocators'!$B$15:$W$361, MATCH('O5 Details by Class &amp; Accounts'!BH$18, 'E2 Allocators'!$B$15:$W$15, 0),FALSE)*$E52), 0, VLOOKUP(VLOOKUP($A52, 'E4 TB Allocation Details'!$A$18:$L$217, MATCH("Misc ID", 'E4 TB Allocation Details'!$A$18:$L$18, 0),FALSE), 'E2 Allocators'!$B$15:$W$361, MATCH('O5 Details by Class &amp; Accounts'!BH$18, 'E2 Allocators'!$B$15:$W$15, 0),FALSE)*$E52)</f>
        <v>0</v>
      </c>
      <c r="BI52" s="1334">
        <f>IF(ISERROR(VLOOKUP(VLOOKUP($A52, 'E4 TB Allocation Details'!$A$18:$L$217, MATCH("Misc ID", 'E4 TB Allocation Details'!$A$18:$L$18, 0),FALSE), 'E2 Allocators'!$B$15:$W$361, MATCH('O5 Details by Class &amp; Accounts'!BI$18, 'E2 Allocators'!$B$15:$W$15, 0),FALSE)*$E52), 0, VLOOKUP(VLOOKUP($A52, 'E4 TB Allocation Details'!$A$18:$L$217, MATCH("Misc ID", 'E4 TB Allocation Details'!$A$18:$L$18, 0),FALSE), 'E2 Allocators'!$B$15:$W$361, MATCH('O5 Details by Class &amp; Accounts'!BI$18, 'E2 Allocators'!$B$15:$W$15, 0),FALSE)*$E52)</f>
        <v>0</v>
      </c>
      <c r="BJ52" s="1334">
        <f>IF(ISERROR(VLOOKUP(VLOOKUP($A52, 'E4 TB Allocation Details'!$A$18:$L$217, MATCH("Misc ID", 'E4 TB Allocation Details'!$A$18:$L$18, 0),FALSE), 'E2 Allocators'!$B$15:$W$361, MATCH('O5 Details by Class &amp; Accounts'!BJ$18, 'E2 Allocators'!$B$15:$W$15, 0),FALSE)*$E52), 0, VLOOKUP(VLOOKUP($A52, 'E4 TB Allocation Details'!$A$18:$L$217, MATCH("Misc ID", 'E4 TB Allocation Details'!$A$18:$L$18, 0),FALSE), 'E2 Allocators'!$B$15:$W$361, MATCH('O5 Details by Class &amp; Accounts'!BJ$18, 'E2 Allocators'!$B$15:$W$15, 0),FALSE)*$E52)</f>
        <v>0</v>
      </c>
      <c r="BK52" s="1334">
        <f>IF(ISERROR(VLOOKUP(VLOOKUP($A52, 'E4 TB Allocation Details'!$A$18:$L$217, MATCH("Misc ID", 'E4 TB Allocation Details'!$A$18:$L$18, 0),FALSE), 'E2 Allocators'!$B$15:$W$361, MATCH('O5 Details by Class &amp; Accounts'!BK$18, 'E2 Allocators'!$B$15:$W$15, 0),FALSE)*$E52), 0, VLOOKUP(VLOOKUP($A52, 'E4 TB Allocation Details'!$A$18:$L$217, MATCH("Misc ID", 'E4 TB Allocation Details'!$A$18:$L$18, 0),FALSE), 'E2 Allocators'!$B$15:$W$361, MATCH('O5 Details by Class &amp; Accounts'!BK$18, 'E2 Allocators'!$B$15:$W$15, 0),FALSE)*$E52)</f>
        <v>0</v>
      </c>
      <c r="BL52" s="1334">
        <f>IF(ISERROR(VLOOKUP(VLOOKUP($A52, 'E4 TB Allocation Details'!$A$18:$L$217, MATCH("Misc ID", 'E4 TB Allocation Details'!$A$18:$L$18, 0),FALSE), 'E2 Allocators'!$B$15:$W$361, MATCH('O5 Details by Class &amp; Accounts'!BL$18, 'E2 Allocators'!$B$15:$W$15, 0),FALSE)*$E52), 0, VLOOKUP(VLOOKUP($A52, 'E4 TB Allocation Details'!$A$18:$L$217, MATCH("Misc ID", 'E4 TB Allocation Details'!$A$18:$L$18, 0),FALSE), 'E2 Allocators'!$B$15:$W$361, MATCH('O5 Details by Class &amp; Accounts'!BL$18, 'E2 Allocators'!$B$15:$W$15, 0),FALSE)*$E52)</f>
        <v>0</v>
      </c>
      <c r="BM52" s="1334">
        <f>IF(ISERROR(VLOOKUP(VLOOKUP($A52, 'E4 TB Allocation Details'!$A$18:$L$217, MATCH("Misc ID", 'E4 TB Allocation Details'!$A$18:$L$18, 0),FALSE), 'E2 Allocators'!$B$15:$W$361, MATCH('O5 Details by Class &amp; Accounts'!BM$18, 'E2 Allocators'!$B$15:$W$15, 0),FALSE)*$E52), 0, VLOOKUP(VLOOKUP($A52, 'E4 TB Allocation Details'!$A$18:$L$217, MATCH("Misc ID", 'E4 TB Allocation Details'!$A$18:$L$18, 0),FALSE), 'E2 Allocators'!$B$15:$W$361, MATCH('O5 Details by Class &amp; Accounts'!BM$18, 'E2 Allocators'!$B$15:$W$15, 0),FALSE)*$E52)</f>
        <v>0</v>
      </c>
      <c r="BN52" s="1334">
        <f>IF(ISERROR(VLOOKUP(VLOOKUP($A52, 'E4 TB Allocation Details'!$A$18:$L$217, MATCH("Misc ID", 'E4 TB Allocation Details'!$A$18:$L$18, 0),FALSE), 'E2 Allocators'!$B$15:$W$361, MATCH('O5 Details by Class &amp; Accounts'!BN$18, 'E2 Allocators'!$B$15:$W$15, 0),FALSE)*$E52), 0, VLOOKUP(VLOOKUP($A52, 'E4 TB Allocation Details'!$A$18:$L$217, MATCH("Misc ID", 'E4 TB Allocation Details'!$A$18:$L$18, 0),FALSE), 'E2 Allocators'!$B$15:$W$361, MATCH('O5 Details by Class &amp; Accounts'!BN$18, 'E2 Allocators'!$B$15:$W$15, 0),FALSE)*$E52)</f>
        <v>0</v>
      </c>
      <c r="BO52" s="1334">
        <f>IF(ISERROR(VLOOKUP(VLOOKUP($A52, 'E4 TB Allocation Details'!$A$18:$L$217, MATCH("Misc ID", 'E4 TB Allocation Details'!$A$18:$L$18, 0),FALSE), 'E2 Allocators'!$B$15:$W$361, MATCH('O5 Details by Class &amp; Accounts'!BO$18, 'E2 Allocators'!$B$15:$W$15, 0),FALSE)*$E52), 0, VLOOKUP(VLOOKUP($A52, 'E4 TB Allocation Details'!$A$18:$L$217, MATCH("Misc ID", 'E4 TB Allocation Details'!$A$18:$L$18, 0),FALSE), 'E2 Allocators'!$B$15:$W$361, MATCH('O5 Details by Class &amp; Accounts'!BO$18, 'E2 Allocators'!$B$15:$W$15, 0),FALSE)*$E52)</f>
        <v>0</v>
      </c>
      <c r="BP52" s="1334">
        <f>IF(ISERROR(VLOOKUP(VLOOKUP($A52, 'E4 TB Allocation Details'!$A$18:$L$217, MATCH("Misc ID", 'E4 TB Allocation Details'!$A$18:$L$18, 0),FALSE), 'E2 Allocators'!$B$15:$W$361, MATCH('O5 Details by Class &amp; Accounts'!BP$18, 'E2 Allocators'!$B$15:$W$15, 0),FALSE)*$E52), 0, VLOOKUP(VLOOKUP($A52, 'E4 TB Allocation Details'!$A$18:$L$217, MATCH("Misc ID", 'E4 TB Allocation Details'!$A$18:$L$18, 0),FALSE), 'E2 Allocators'!$B$15:$W$361, MATCH('O5 Details by Class &amp; Accounts'!BP$18, 'E2 Allocators'!$B$15:$W$15, 0),FALSE)*$E52)</f>
        <v>0</v>
      </c>
      <c r="BQ52" s="1334">
        <f>IF(ISERROR(VLOOKUP(VLOOKUP($A52, 'E4 TB Allocation Details'!$A$18:$L$217, MATCH("Misc ID", 'E4 TB Allocation Details'!$A$18:$L$18, 0),FALSE), 'E2 Allocators'!$B$15:$W$361, MATCH('O5 Details by Class &amp; Accounts'!BQ$18, 'E2 Allocators'!$B$15:$W$15, 0),FALSE)*$E52), 0, VLOOKUP(VLOOKUP($A52, 'E4 TB Allocation Details'!$A$18:$L$217, MATCH("Misc ID", 'E4 TB Allocation Details'!$A$18:$L$18, 0),FALSE), 'E2 Allocators'!$B$15:$W$361, MATCH('O5 Details by Class &amp; Accounts'!BQ$18, 'E2 Allocators'!$B$15:$W$15, 0),FALSE)*$E52)</f>
        <v>0</v>
      </c>
      <c r="BR52" s="1334">
        <f>IF(ISERROR(VLOOKUP(VLOOKUP($A52, 'E4 TB Allocation Details'!$A$18:$L$217, MATCH("Misc ID", 'E4 TB Allocation Details'!$A$18:$L$18, 0),FALSE), 'E2 Allocators'!$B$15:$W$361, MATCH('O5 Details by Class &amp; Accounts'!BR$18, 'E2 Allocators'!$B$15:$W$15, 0),FALSE)*$E52), 0, VLOOKUP(VLOOKUP($A52, 'E4 TB Allocation Details'!$A$18:$L$217, MATCH("Misc ID", 'E4 TB Allocation Details'!$A$18:$L$18, 0),FALSE), 'E2 Allocators'!$B$15:$W$361, MATCH('O5 Details by Class &amp; Accounts'!BR$18, 'E2 Allocators'!$B$15:$W$15, 0),FALSE)*$E52)</f>
        <v>0</v>
      </c>
      <c r="BS52" s="1334">
        <f t="shared" si="3"/>
        <v>0</v>
      </c>
      <c r="BT52" s="1334">
        <f>IF(ISERROR(VLOOKUP(VLOOKUP($A52, 'E4 TB Allocation Details'!$A$18:$L$217, MATCH("A &amp; G ID", 'E4 TB Allocation Details'!$A$18:$L$18, 0),FALSE), 'E2 Allocators'!$B$15:$W$361, MATCH('O5 Details by Class &amp; Accounts'!BT$18, 'E2 Allocators'!$B$15:$W$15, 0),FALSE)*$E52), 0, VLOOKUP(VLOOKUP($A52, 'E4 TB Allocation Details'!$A$18:$L$217, MATCH("A &amp; G ID", 'E4 TB Allocation Details'!$A$18:$L$18, 0),FALSE), 'E2 Allocators'!$B$15:$W$361, MATCH('O5 Details by Class &amp; Accounts'!BT$18, 'E2 Allocators'!$B$15:$W$15, 0),FALSE)*$E52)</f>
        <v>0</v>
      </c>
      <c r="BU52" s="1334">
        <f>IF(ISERROR(VLOOKUP(VLOOKUP($A52, 'E4 TB Allocation Details'!$A$18:$L$217, MATCH("A &amp; G ID", 'E4 TB Allocation Details'!$A$18:$L$18, 0),FALSE), 'E2 Allocators'!$B$15:$W$361, MATCH('O5 Details by Class &amp; Accounts'!BU$18, 'E2 Allocators'!$B$15:$W$15, 0),FALSE)*$E52), 0, VLOOKUP(VLOOKUP($A52, 'E4 TB Allocation Details'!$A$18:$L$217, MATCH("A &amp; G ID", 'E4 TB Allocation Details'!$A$18:$L$18, 0),FALSE), 'E2 Allocators'!$B$15:$W$361, MATCH('O5 Details by Class &amp; Accounts'!BU$18, 'E2 Allocators'!$B$15:$W$15, 0),FALSE)*$E52)</f>
        <v>0</v>
      </c>
      <c r="BV52" s="1334">
        <f>IF(ISERROR(VLOOKUP(VLOOKUP($A52, 'E4 TB Allocation Details'!$A$18:$L$217, MATCH("A &amp; G ID", 'E4 TB Allocation Details'!$A$18:$L$18, 0),FALSE), 'E2 Allocators'!$B$15:$W$361, MATCH('O5 Details by Class &amp; Accounts'!BV$18, 'E2 Allocators'!$B$15:$W$15, 0),FALSE)*$E52), 0, VLOOKUP(VLOOKUP($A52, 'E4 TB Allocation Details'!$A$18:$L$217, MATCH("A &amp; G ID", 'E4 TB Allocation Details'!$A$18:$L$18, 0),FALSE), 'E2 Allocators'!$B$15:$W$361, MATCH('O5 Details by Class &amp; Accounts'!BV$18, 'E2 Allocators'!$B$15:$W$15, 0),FALSE)*$E52)</f>
        <v>0</v>
      </c>
      <c r="BW52" s="1334">
        <f>IF(ISERROR(VLOOKUP(VLOOKUP($A52, 'E4 TB Allocation Details'!$A$18:$L$217, MATCH("A &amp; G ID", 'E4 TB Allocation Details'!$A$18:$L$18, 0),FALSE), 'E2 Allocators'!$B$15:$W$361, MATCH('O5 Details by Class &amp; Accounts'!BW$18, 'E2 Allocators'!$B$15:$W$15, 0),FALSE)*$E52), 0, VLOOKUP(VLOOKUP($A52, 'E4 TB Allocation Details'!$A$18:$L$217, MATCH("A &amp; G ID", 'E4 TB Allocation Details'!$A$18:$L$18, 0),FALSE), 'E2 Allocators'!$B$15:$W$361, MATCH('O5 Details by Class &amp; Accounts'!BW$18, 'E2 Allocators'!$B$15:$W$15, 0),FALSE)*$E52)</f>
        <v>0</v>
      </c>
      <c r="BX52" s="1334">
        <f>IF(ISERROR(VLOOKUP(VLOOKUP($A52, 'E4 TB Allocation Details'!$A$18:$L$217, MATCH("A &amp; G ID", 'E4 TB Allocation Details'!$A$18:$L$18, 0),FALSE), 'E2 Allocators'!$B$15:$W$361, MATCH('O5 Details by Class &amp; Accounts'!BX$18, 'E2 Allocators'!$B$15:$W$15, 0),FALSE)*$E52), 0, VLOOKUP(VLOOKUP($A52, 'E4 TB Allocation Details'!$A$18:$L$217, MATCH("A &amp; G ID", 'E4 TB Allocation Details'!$A$18:$L$18, 0),FALSE), 'E2 Allocators'!$B$15:$W$361, MATCH('O5 Details by Class &amp; Accounts'!BX$18, 'E2 Allocators'!$B$15:$W$15, 0),FALSE)*$E52)</f>
        <v>0</v>
      </c>
      <c r="BY52" s="1334">
        <f>IF(ISERROR(VLOOKUP(VLOOKUP($A52, 'E4 TB Allocation Details'!$A$18:$L$217, MATCH("A &amp; G ID", 'E4 TB Allocation Details'!$A$18:$L$18, 0),FALSE), 'E2 Allocators'!$B$15:$W$361, MATCH('O5 Details by Class &amp; Accounts'!BY$18, 'E2 Allocators'!$B$15:$W$15, 0),FALSE)*$E52), 0, VLOOKUP(VLOOKUP($A52, 'E4 TB Allocation Details'!$A$18:$L$217, MATCH("A &amp; G ID", 'E4 TB Allocation Details'!$A$18:$L$18, 0),FALSE), 'E2 Allocators'!$B$15:$W$361, MATCH('O5 Details by Class &amp; Accounts'!BY$18, 'E2 Allocators'!$B$15:$W$15, 0),FALSE)*$E52)</f>
        <v>0</v>
      </c>
      <c r="BZ52" s="1334">
        <f>IF(ISERROR(VLOOKUP(VLOOKUP($A52, 'E4 TB Allocation Details'!$A$18:$L$217, MATCH("A &amp; G ID", 'E4 TB Allocation Details'!$A$18:$L$18, 0),FALSE), 'E2 Allocators'!$B$15:$W$361, MATCH('O5 Details by Class &amp; Accounts'!BZ$18, 'E2 Allocators'!$B$15:$W$15, 0),FALSE)*$E52), 0, VLOOKUP(VLOOKUP($A52, 'E4 TB Allocation Details'!$A$18:$L$217, MATCH("A &amp; G ID", 'E4 TB Allocation Details'!$A$18:$L$18, 0),FALSE), 'E2 Allocators'!$B$15:$W$361, MATCH('O5 Details by Class &amp; Accounts'!BZ$18, 'E2 Allocators'!$B$15:$W$15, 0),FALSE)*$E52)</f>
        <v>0</v>
      </c>
      <c r="CA52" s="1334">
        <f>IF(ISERROR(VLOOKUP(VLOOKUP($A52, 'E4 TB Allocation Details'!$A$18:$L$217, MATCH("A &amp; G ID", 'E4 TB Allocation Details'!$A$18:$L$18, 0),FALSE), 'E2 Allocators'!$B$15:$W$361, MATCH('O5 Details by Class &amp; Accounts'!CA$18, 'E2 Allocators'!$B$15:$W$15, 0),FALSE)*$E52), 0, VLOOKUP(VLOOKUP($A52, 'E4 TB Allocation Details'!$A$18:$L$217, MATCH("A &amp; G ID", 'E4 TB Allocation Details'!$A$18:$L$18, 0),FALSE), 'E2 Allocators'!$B$15:$W$361, MATCH('O5 Details by Class &amp; Accounts'!CA$18, 'E2 Allocators'!$B$15:$W$15, 0),FALSE)*$E52)</f>
        <v>0</v>
      </c>
      <c r="CB52" s="1334">
        <f>IF(ISERROR(VLOOKUP(VLOOKUP($A52, 'E4 TB Allocation Details'!$A$18:$L$217, MATCH("A &amp; G ID", 'E4 TB Allocation Details'!$A$18:$L$18, 0),FALSE), 'E2 Allocators'!$B$15:$W$361, MATCH('O5 Details by Class &amp; Accounts'!CB$18, 'E2 Allocators'!$B$15:$W$15, 0),FALSE)*$E52), 0, VLOOKUP(VLOOKUP($A52, 'E4 TB Allocation Details'!$A$18:$L$217, MATCH("A &amp; G ID", 'E4 TB Allocation Details'!$A$18:$L$18, 0),FALSE), 'E2 Allocators'!$B$15:$W$361, MATCH('O5 Details by Class &amp; Accounts'!CB$18, 'E2 Allocators'!$B$15:$W$15, 0),FALSE)*$E52)</f>
        <v>0</v>
      </c>
      <c r="CC52" s="1334">
        <f>IF(ISERROR(VLOOKUP(VLOOKUP($A52, 'E4 TB Allocation Details'!$A$18:$L$217, MATCH("A &amp; G ID", 'E4 TB Allocation Details'!$A$18:$L$18, 0),FALSE), 'E2 Allocators'!$B$15:$W$361, MATCH('O5 Details by Class &amp; Accounts'!CC$18, 'E2 Allocators'!$B$15:$W$15, 0),FALSE)*$E52), 0, VLOOKUP(VLOOKUP($A52, 'E4 TB Allocation Details'!$A$18:$L$217, MATCH("A &amp; G ID", 'E4 TB Allocation Details'!$A$18:$L$18, 0),FALSE), 'E2 Allocators'!$B$15:$W$361, MATCH('O5 Details by Class &amp; Accounts'!CC$18, 'E2 Allocators'!$B$15:$W$15, 0),FALSE)*$E52)</f>
        <v>0</v>
      </c>
      <c r="CD52" s="1334">
        <f>IF(ISERROR(VLOOKUP(VLOOKUP($A52, 'E4 TB Allocation Details'!$A$18:$L$217, MATCH("A &amp; G ID", 'E4 TB Allocation Details'!$A$18:$L$18, 0),FALSE), 'E2 Allocators'!$B$15:$W$361, MATCH('O5 Details by Class &amp; Accounts'!CD$18, 'E2 Allocators'!$B$15:$W$15, 0),FALSE)*$E52), 0, VLOOKUP(VLOOKUP($A52, 'E4 TB Allocation Details'!$A$18:$L$217, MATCH("A &amp; G ID", 'E4 TB Allocation Details'!$A$18:$L$18, 0),FALSE), 'E2 Allocators'!$B$15:$W$361, MATCH('O5 Details by Class &amp; Accounts'!CD$18, 'E2 Allocators'!$B$15:$W$15, 0),FALSE)*$E52)</f>
        <v>0</v>
      </c>
      <c r="CE52" s="1334">
        <f>IF(ISERROR(VLOOKUP(VLOOKUP($A52, 'E4 TB Allocation Details'!$A$18:$L$217, MATCH("A &amp; G ID", 'E4 TB Allocation Details'!$A$18:$L$18, 0),FALSE), 'E2 Allocators'!$B$15:$W$361, MATCH('O5 Details by Class &amp; Accounts'!CE$18, 'E2 Allocators'!$B$15:$W$15, 0),FALSE)*$E52), 0, VLOOKUP(VLOOKUP($A52, 'E4 TB Allocation Details'!$A$18:$L$217, MATCH("A &amp; G ID", 'E4 TB Allocation Details'!$A$18:$L$18, 0),FALSE), 'E2 Allocators'!$B$15:$W$361, MATCH('O5 Details by Class &amp; Accounts'!CE$18, 'E2 Allocators'!$B$15:$W$15, 0),FALSE)*$E52)</f>
        <v>0</v>
      </c>
      <c r="CF52" s="1334">
        <f>IF(ISERROR(VLOOKUP(VLOOKUP($A52, 'E4 TB Allocation Details'!$A$18:$L$217, MATCH("A &amp; G ID", 'E4 TB Allocation Details'!$A$18:$L$18, 0),FALSE), 'E2 Allocators'!$B$15:$W$361, MATCH('O5 Details by Class &amp; Accounts'!CF$18, 'E2 Allocators'!$B$15:$W$15, 0),FALSE)*$E52), 0, VLOOKUP(VLOOKUP($A52, 'E4 TB Allocation Details'!$A$18:$L$217, MATCH("A &amp; G ID", 'E4 TB Allocation Details'!$A$18:$L$18, 0),FALSE), 'E2 Allocators'!$B$15:$W$361, MATCH('O5 Details by Class &amp; Accounts'!CF$18, 'E2 Allocators'!$B$15:$W$15, 0),FALSE)*$E52)</f>
        <v>0</v>
      </c>
      <c r="CG52" s="1334">
        <f>IF(ISERROR(VLOOKUP(VLOOKUP($A52, 'E4 TB Allocation Details'!$A$18:$L$217, MATCH("A &amp; G ID", 'E4 TB Allocation Details'!$A$18:$L$18, 0),FALSE), 'E2 Allocators'!$B$15:$W$361, MATCH('O5 Details by Class &amp; Accounts'!CG$18, 'E2 Allocators'!$B$15:$W$15, 0),FALSE)*$E52), 0, VLOOKUP(VLOOKUP($A52, 'E4 TB Allocation Details'!$A$18:$L$217, MATCH("A &amp; G ID", 'E4 TB Allocation Details'!$A$18:$L$18, 0),FALSE), 'E2 Allocators'!$B$15:$W$361, MATCH('O5 Details by Class &amp; Accounts'!CG$18, 'E2 Allocators'!$B$15:$W$15, 0),FALSE)*$E52)</f>
        <v>0</v>
      </c>
      <c r="CH52" s="1334">
        <f>IF(ISERROR(VLOOKUP(VLOOKUP($A52, 'E4 TB Allocation Details'!$A$18:$L$217, MATCH("A &amp; G ID", 'E4 TB Allocation Details'!$A$18:$L$18, 0),FALSE), 'E2 Allocators'!$B$15:$W$361, MATCH('O5 Details by Class &amp; Accounts'!CH$18, 'E2 Allocators'!$B$15:$W$15, 0),FALSE)*$E52), 0, VLOOKUP(VLOOKUP($A52, 'E4 TB Allocation Details'!$A$18:$L$217, MATCH("A &amp; G ID", 'E4 TB Allocation Details'!$A$18:$L$18, 0),FALSE), 'E2 Allocators'!$B$15:$W$361, MATCH('O5 Details by Class &amp; Accounts'!CH$18, 'E2 Allocators'!$B$15:$W$15, 0),FALSE)*$E52)</f>
        <v>0</v>
      </c>
      <c r="CI52" s="1334">
        <f>IF(ISERROR(VLOOKUP(VLOOKUP($A52, 'E4 TB Allocation Details'!$A$18:$L$217, MATCH("A &amp; G ID", 'E4 TB Allocation Details'!$A$18:$L$18, 0),FALSE), 'E2 Allocators'!$B$15:$W$361, MATCH('O5 Details by Class &amp; Accounts'!CI$18, 'E2 Allocators'!$B$15:$W$15, 0),FALSE)*$E52), 0, VLOOKUP(VLOOKUP($A52, 'E4 TB Allocation Details'!$A$18:$L$217, MATCH("A &amp; G ID", 'E4 TB Allocation Details'!$A$18:$L$18, 0),FALSE), 'E2 Allocators'!$B$15:$W$361, MATCH('O5 Details by Class &amp; Accounts'!CI$18, 'E2 Allocators'!$B$15:$W$15, 0),FALSE)*$E52)</f>
        <v>0</v>
      </c>
      <c r="CJ52" s="1334">
        <f>IF(ISERROR(VLOOKUP(VLOOKUP($A52, 'E4 TB Allocation Details'!$A$18:$L$217, MATCH("A &amp; G ID", 'E4 TB Allocation Details'!$A$18:$L$18, 0),FALSE), 'E2 Allocators'!$B$15:$W$361, MATCH('O5 Details by Class &amp; Accounts'!CJ$18, 'E2 Allocators'!$B$15:$W$15, 0),FALSE)*$E52), 0, VLOOKUP(VLOOKUP($A52, 'E4 TB Allocation Details'!$A$18:$L$217, MATCH("A &amp; G ID", 'E4 TB Allocation Details'!$A$18:$L$18, 0),FALSE), 'E2 Allocators'!$B$15:$W$361, MATCH('O5 Details by Class &amp; Accounts'!CJ$18, 'E2 Allocators'!$B$15:$W$15, 0),FALSE)*$E52)</f>
        <v>0</v>
      </c>
      <c r="CK52" s="1334">
        <f>IF(ISERROR(VLOOKUP(VLOOKUP($A52, 'E4 TB Allocation Details'!$A$18:$L$217, MATCH("A &amp; G ID", 'E4 TB Allocation Details'!$A$18:$L$18, 0),FALSE), 'E2 Allocators'!$B$15:$W$361, MATCH('O5 Details by Class &amp; Accounts'!CK$18, 'E2 Allocators'!$B$15:$W$15, 0),FALSE)*$E52), 0, VLOOKUP(VLOOKUP($A52, 'E4 TB Allocation Details'!$A$18:$L$217, MATCH("A &amp; G ID", 'E4 TB Allocation Details'!$A$18:$L$18, 0),FALSE), 'E2 Allocators'!$B$15:$W$361, MATCH('O5 Details by Class &amp; Accounts'!CK$18, 'E2 Allocators'!$B$15:$W$15, 0),FALSE)*$E52)</f>
        <v>0</v>
      </c>
      <c r="CL52" s="1334">
        <f>IF(ISERROR(VLOOKUP(VLOOKUP($A52, 'E4 TB Allocation Details'!$A$18:$L$217, MATCH("A &amp; G ID", 'E4 TB Allocation Details'!$A$18:$L$18, 0),FALSE), 'E2 Allocators'!$B$15:$W$361, MATCH('O5 Details by Class &amp; Accounts'!CL$18, 'E2 Allocators'!$B$15:$W$15, 0),FALSE)*$E52), 0, VLOOKUP(VLOOKUP($A52, 'E4 TB Allocation Details'!$A$18:$L$217, MATCH("A &amp; G ID", 'E4 TB Allocation Details'!$A$18:$L$18, 0),FALSE), 'E2 Allocators'!$B$15:$W$361, MATCH('O5 Details by Class &amp; Accounts'!CL$18, 'E2 Allocators'!$B$15:$W$15, 0),FALSE)*$E52)</f>
        <v>0</v>
      </c>
      <c r="CM52" s="1334">
        <f>IF(ISERROR(VLOOKUP(VLOOKUP($A52, 'E4 TB Allocation Details'!$A$18:$L$217, MATCH("A &amp; G ID", 'E4 TB Allocation Details'!$A$18:$L$18, 0),FALSE), 'E2 Allocators'!$B$15:$W$361, MATCH('O5 Details by Class &amp; Accounts'!CM$18, 'E2 Allocators'!$B$15:$W$15, 0),FALSE)*$E52), 0, VLOOKUP(VLOOKUP($A52, 'E4 TB Allocation Details'!$A$18:$L$217, MATCH("A &amp; G ID", 'E4 TB Allocation Details'!$A$18:$L$18, 0),FALSE), 'E2 Allocators'!$B$15:$W$361, MATCH('O5 Details by Class &amp; Accounts'!CM$18, 'E2 Allocators'!$B$15:$W$15, 0),FALSE)*$E52)</f>
        <v>0</v>
      </c>
      <c r="CN52" s="1334">
        <f t="shared" si="5"/>
        <v>0</v>
      </c>
      <c r="CO52" s="1670">
        <f t="shared" si="4"/>
        <v>-5.8207660913467407E-11</v>
      </c>
      <c r="CQ52" s="1926" t="s">
        <v>746</v>
      </c>
    </row>
    <row r="53" spans="1:95" s="64" customFormat="1" ht="12.75" x14ac:dyDescent="0.2">
      <c r="A53" s="1100">
        <v>1845</v>
      </c>
      <c r="B53" s="1101" t="s">
        <v>84</v>
      </c>
      <c r="C53" s="1667">
        <f>IF(ISERROR(VLOOKUP($A53,'I3 TB Data'!$A$20:$H$465,MATCH('O5 Details by Class &amp; Accounts'!$C$18, 'I3 TB Data'!$A$20:$H$20,0),0)), 0, VLOOKUP($A53,'I3 TB Data'!$A$20:$H$465,MATCH('O5 Details by Class &amp; Accounts'!$C$18,'I3 TB Data'!$A$20:$H$20,0),0))</f>
        <v>8199397.4199999999</v>
      </c>
      <c r="D53" s="1668">
        <f>'I4 BO ASSETS'!E50</f>
        <v>-8199397.419999999</v>
      </c>
      <c r="E53" s="1667">
        <f t="shared" si="6"/>
        <v>0</v>
      </c>
      <c r="F53" s="1669">
        <f>IF(ISERROR(VLOOKUP($A53, 'E1 Categorization'!A33:E123, MATCH("Customer Component", 'E1 Categorization'!$A$33:$E$33,0), 0)), 0, IF(VLOOKUP($A53, 'E1 Categorization'!A33:E123, MATCH("Customer Component", 'E1 Categorization'!$A$33:$E$33,0), 0)=0, 'O5 Details by Class &amp; Accounts'!$E53, IF(AND(VLOOKUP($A53, 'E1 Categorization'!A33:E123, MATCH("Customer Component", 'E1 Categorization'!$A$33:$E$33,0), 0) &gt;0, VLOOKUP($A53, 'E1 Categorization'!A33:E123, MATCH("Customer Component", 'E1 Categorization'!$A$33:$E$33,0), 0)&lt;1), 'O5 Details by Class &amp; Accounts'!$E53*(1-VLOOKUP($A53, 'E1 Categorization'!A33:E123, MATCH("Customer Component", 'E1 Categorization'!$A$33:$E$33,0), 0)), 0)))</f>
        <v>0</v>
      </c>
      <c r="G53" s="1669">
        <f>IF(ISERROR(VLOOKUP($A53, 'E1 Categorization'!A33:E123, MATCH("Customer Component", 'E1 Categorization'!$A$33:$E$33,0), 0)),0, IF(VLOOKUP($A53, 'E1 Categorization'!A33:E123, MATCH("Customer Component", 'E1 Categorization'!$A$33:$E$33,0), 0)=0, 0, IF(AND(VLOOKUP($A53, 'E1 Categorization'!A33:E123, MATCH("Customer Component", 'E1 Categorization'!$A$33:$E$33,0), 0) &gt;0, VLOOKUP($A53, 'E1 Categorization'!A33:E123, MATCH("Customer Component", 'E1 Categorization'!$A$33:$E$33,0), 0)&lt;1), 'O5 Details by Class &amp; Accounts'!$E53*(VLOOKUP($A53, 'E1 Categorization'!A33:E123, MATCH("Customer Component", 'E1 Categorization'!$A$33:$E$33,0), 0)), 'O5 Details by Class &amp; Accounts'!$E53)))</f>
        <v>0</v>
      </c>
      <c r="H53" s="1334">
        <f t="shared" si="0"/>
        <v>0</v>
      </c>
      <c r="I53" s="1334">
        <f>IF(ISERROR(VLOOKUP(VLOOKUP($A53, 'E4 TB Allocation Details'!$A$18:$L$217, MATCH("Demand ID", 'E4 TB Allocation Details'!$A$18:$L$18, 0),FALSE), 'E2 Allocators'!$B$15:$W$361, MATCH('O5 Details by Class &amp; Accounts'!I$18, 'E2 Allocators'!$B$15:$W$15, 0),FALSE)*$F53), 0, VLOOKUP(VLOOKUP($A53, 'E4 TB Allocation Details'!$A$18:$L$217, MATCH("Demand ID", 'E4 TB Allocation Details'!$A$18:$L$18, 0),FALSE), 'E2 Allocators'!$B$15:$W$361, MATCH('O5 Details by Class &amp; Accounts'!I$18, 'E2 Allocators'!$B$15:$W$15, 0),FALSE)*$F53)</f>
        <v>0</v>
      </c>
      <c r="J53" s="1334">
        <f>IF(ISERROR(VLOOKUP(VLOOKUP($A53, 'E4 TB Allocation Details'!$A$18:$L$217, MATCH("Demand ID", 'E4 TB Allocation Details'!$A$18:$L$18, 0),FALSE), 'E2 Allocators'!$B$15:$W$361, MATCH('O5 Details by Class &amp; Accounts'!J$18, 'E2 Allocators'!$B$15:$W$15, 0),FALSE)*$F53), 0, VLOOKUP(VLOOKUP($A53, 'E4 TB Allocation Details'!$A$18:$L$217, MATCH("Demand ID", 'E4 TB Allocation Details'!$A$18:$L$18, 0),FALSE), 'E2 Allocators'!$B$15:$W$361, MATCH('O5 Details by Class &amp; Accounts'!J$18, 'E2 Allocators'!$B$15:$W$15, 0),FALSE)*$F53)</f>
        <v>0</v>
      </c>
      <c r="K53" s="1334">
        <f>IF(ISERROR(VLOOKUP(VLOOKUP($A53, 'E4 TB Allocation Details'!$A$18:$L$217, MATCH("Demand ID", 'E4 TB Allocation Details'!$A$18:$L$18, 0),FALSE), 'E2 Allocators'!$B$15:$W$361, MATCH('O5 Details by Class &amp; Accounts'!K$18, 'E2 Allocators'!$B$15:$W$15, 0),FALSE)*$F53), 0, VLOOKUP(VLOOKUP($A53, 'E4 TB Allocation Details'!$A$18:$L$217, MATCH("Demand ID", 'E4 TB Allocation Details'!$A$18:$L$18, 0),FALSE), 'E2 Allocators'!$B$15:$W$361, MATCH('O5 Details by Class &amp; Accounts'!K$18, 'E2 Allocators'!$B$15:$W$15, 0),FALSE)*$F53)</f>
        <v>0</v>
      </c>
      <c r="L53" s="1334">
        <f>IF(ISERROR(VLOOKUP(VLOOKUP($A53, 'E4 TB Allocation Details'!$A$18:$L$217, MATCH("Demand ID", 'E4 TB Allocation Details'!$A$18:$L$18, 0),FALSE), 'E2 Allocators'!$B$15:$W$361, MATCH('O5 Details by Class &amp; Accounts'!L$18, 'E2 Allocators'!$B$15:$W$15, 0),FALSE)*$F53), 0, VLOOKUP(VLOOKUP($A53, 'E4 TB Allocation Details'!$A$18:$L$217, MATCH("Demand ID", 'E4 TB Allocation Details'!$A$18:$L$18, 0),FALSE), 'E2 Allocators'!$B$15:$W$361, MATCH('O5 Details by Class &amp; Accounts'!L$18, 'E2 Allocators'!$B$15:$W$15, 0),FALSE)*$F53)</f>
        <v>0</v>
      </c>
      <c r="M53" s="1334">
        <f>IF(ISERROR(VLOOKUP(VLOOKUP($A53, 'E4 TB Allocation Details'!$A$18:$L$217, MATCH("Demand ID", 'E4 TB Allocation Details'!$A$18:$L$18, 0),FALSE), 'E2 Allocators'!$B$15:$W$361, MATCH('O5 Details by Class &amp; Accounts'!M$18, 'E2 Allocators'!$B$15:$W$15, 0),FALSE)*$F53), 0, VLOOKUP(VLOOKUP($A53, 'E4 TB Allocation Details'!$A$18:$L$217, MATCH("Demand ID", 'E4 TB Allocation Details'!$A$18:$L$18, 0),FALSE), 'E2 Allocators'!$B$15:$W$361, MATCH('O5 Details by Class &amp; Accounts'!M$18, 'E2 Allocators'!$B$15:$W$15, 0),FALSE)*$F53)</f>
        <v>0</v>
      </c>
      <c r="N53" s="1334">
        <f>IF(ISERROR(VLOOKUP(VLOOKUP($A53, 'E4 TB Allocation Details'!$A$18:$L$217, MATCH("Demand ID", 'E4 TB Allocation Details'!$A$18:$L$18, 0),FALSE), 'E2 Allocators'!$B$15:$W$361, MATCH('O5 Details by Class &amp; Accounts'!N$18, 'E2 Allocators'!$B$15:$W$15, 0),FALSE)*$F53), 0, VLOOKUP(VLOOKUP($A53, 'E4 TB Allocation Details'!$A$18:$L$217, MATCH("Demand ID", 'E4 TB Allocation Details'!$A$18:$L$18, 0),FALSE), 'E2 Allocators'!$B$15:$W$361, MATCH('O5 Details by Class &amp; Accounts'!N$18, 'E2 Allocators'!$B$15:$W$15, 0),FALSE)*$F53)</f>
        <v>0</v>
      </c>
      <c r="O53" s="1334">
        <f>IF(ISERROR(VLOOKUP(VLOOKUP($A53, 'E4 TB Allocation Details'!$A$18:$L$217, MATCH("Demand ID", 'E4 TB Allocation Details'!$A$18:$L$18, 0),FALSE), 'E2 Allocators'!$B$15:$W$361, MATCH('O5 Details by Class &amp; Accounts'!O$18, 'E2 Allocators'!$B$15:$W$15, 0),FALSE)*$F53), 0, VLOOKUP(VLOOKUP($A53, 'E4 TB Allocation Details'!$A$18:$L$217, MATCH("Demand ID", 'E4 TB Allocation Details'!$A$18:$L$18, 0),FALSE), 'E2 Allocators'!$B$15:$W$361, MATCH('O5 Details by Class &amp; Accounts'!O$18, 'E2 Allocators'!$B$15:$W$15, 0),FALSE)*$F53)</f>
        <v>0</v>
      </c>
      <c r="P53" s="1334">
        <f>IF(ISERROR(VLOOKUP(VLOOKUP($A53, 'E4 TB Allocation Details'!$A$18:$L$217, MATCH("Demand ID", 'E4 TB Allocation Details'!$A$18:$L$18, 0),FALSE), 'E2 Allocators'!$B$15:$W$361, MATCH('O5 Details by Class &amp; Accounts'!P$18, 'E2 Allocators'!$B$15:$W$15, 0),FALSE)*$F53), 0, VLOOKUP(VLOOKUP($A53, 'E4 TB Allocation Details'!$A$18:$L$217, MATCH("Demand ID", 'E4 TB Allocation Details'!$A$18:$L$18, 0),FALSE), 'E2 Allocators'!$B$15:$W$361, MATCH('O5 Details by Class &amp; Accounts'!P$18, 'E2 Allocators'!$B$15:$W$15, 0),FALSE)*$F53)</f>
        <v>0</v>
      </c>
      <c r="Q53" s="1334">
        <f>IF(ISERROR(VLOOKUP(VLOOKUP($A53, 'E4 TB Allocation Details'!$A$18:$L$217, MATCH("Demand ID", 'E4 TB Allocation Details'!$A$18:$L$18, 0),FALSE), 'E2 Allocators'!$B$15:$W$361, MATCH('O5 Details by Class &amp; Accounts'!Q$18, 'E2 Allocators'!$B$15:$W$15, 0),FALSE)*$F53), 0, VLOOKUP(VLOOKUP($A53, 'E4 TB Allocation Details'!$A$18:$L$217, MATCH("Demand ID", 'E4 TB Allocation Details'!$A$18:$L$18, 0),FALSE), 'E2 Allocators'!$B$15:$W$361, MATCH('O5 Details by Class &amp; Accounts'!Q$18, 'E2 Allocators'!$B$15:$W$15, 0),FALSE)*$F53)</f>
        <v>0</v>
      </c>
      <c r="R53" s="1334">
        <f>IF(ISERROR(VLOOKUP(VLOOKUP($A53, 'E4 TB Allocation Details'!$A$18:$L$217, MATCH("Demand ID", 'E4 TB Allocation Details'!$A$18:$L$18, 0),FALSE), 'E2 Allocators'!$B$15:$W$361, MATCH('O5 Details by Class &amp; Accounts'!R$18, 'E2 Allocators'!$B$15:$W$15, 0),FALSE)*$F53), 0, VLOOKUP(VLOOKUP($A53, 'E4 TB Allocation Details'!$A$18:$L$217, MATCH("Demand ID", 'E4 TB Allocation Details'!$A$18:$L$18, 0),FALSE), 'E2 Allocators'!$B$15:$W$361, MATCH('O5 Details by Class &amp; Accounts'!R$18, 'E2 Allocators'!$B$15:$W$15, 0),FALSE)*$F53)</f>
        <v>0</v>
      </c>
      <c r="S53" s="1334">
        <f>IF(ISERROR(VLOOKUP(VLOOKUP($A53, 'E4 TB Allocation Details'!$A$18:$L$217, MATCH("Demand ID", 'E4 TB Allocation Details'!$A$18:$L$18, 0),FALSE), 'E2 Allocators'!$B$15:$W$361, MATCH('O5 Details by Class &amp; Accounts'!S$18, 'E2 Allocators'!$B$15:$W$15, 0),FALSE)*$F53), 0, VLOOKUP(VLOOKUP($A53, 'E4 TB Allocation Details'!$A$18:$L$217, MATCH("Demand ID", 'E4 TB Allocation Details'!$A$18:$L$18, 0),FALSE), 'E2 Allocators'!$B$15:$W$361, MATCH('O5 Details by Class &amp; Accounts'!S$18, 'E2 Allocators'!$B$15:$W$15, 0),FALSE)*$F53)</f>
        <v>0</v>
      </c>
      <c r="T53" s="1334">
        <f>IF(ISERROR(VLOOKUP(VLOOKUP($A53, 'E4 TB Allocation Details'!$A$18:$L$217, MATCH("Demand ID", 'E4 TB Allocation Details'!$A$18:$L$18, 0),FALSE), 'E2 Allocators'!$B$15:$W$361, MATCH('O5 Details by Class &amp; Accounts'!T$18, 'E2 Allocators'!$B$15:$W$15, 0),FALSE)*$F53), 0, VLOOKUP(VLOOKUP($A53, 'E4 TB Allocation Details'!$A$18:$L$217, MATCH("Demand ID", 'E4 TB Allocation Details'!$A$18:$L$18, 0),FALSE), 'E2 Allocators'!$B$15:$W$361, MATCH('O5 Details by Class &amp; Accounts'!T$18, 'E2 Allocators'!$B$15:$W$15, 0),FALSE)*$F53)</f>
        <v>0</v>
      </c>
      <c r="U53" s="1334">
        <f>IF(ISERROR(VLOOKUP(VLOOKUP($A53, 'E4 TB Allocation Details'!$A$18:$L$217, MATCH("Demand ID", 'E4 TB Allocation Details'!$A$18:$L$18, 0),FALSE), 'E2 Allocators'!$B$15:$W$361, MATCH('O5 Details by Class &amp; Accounts'!U$18, 'E2 Allocators'!$B$15:$W$15, 0),FALSE)*$F53), 0, VLOOKUP(VLOOKUP($A53, 'E4 TB Allocation Details'!$A$18:$L$217, MATCH("Demand ID", 'E4 TB Allocation Details'!$A$18:$L$18, 0),FALSE), 'E2 Allocators'!$B$15:$W$361, MATCH('O5 Details by Class &amp; Accounts'!U$18, 'E2 Allocators'!$B$15:$W$15, 0),FALSE)*$F53)</f>
        <v>0</v>
      </c>
      <c r="V53" s="1334">
        <f>IF(ISERROR(VLOOKUP(VLOOKUP($A53, 'E4 TB Allocation Details'!$A$18:$L$217, MATCH("Demand ID", 'E4 TB Allocation Details'!$A$18:$L$18, 0),FALSE), 'E2 Allocators'!$B$15:$W$361, MATCH('O5 Details by Class &amp; Accounts'!V$18, 'E2 Allocators'!$B$15:$W$15, 0),FALSE)*$F53), 0, VLOOKUP(VLOOKUP($A53, 'E4 TB Allocation Details'!$A$18:$L$217, MATCH("Demand ID", 'E4 TB Allocation Details'!$A$18:$L$18, 0),FALSE), 'E2 Allocators'!$B$15:$W$361, MATCH('O5 Details by Class &amp; Accounts'!V$18, 'E2 Allocators'!$B$15:$W$15, 0),FALSE)*$F53)</f>
        <v>0</v>
      </c>
      <c r="W53" s="1334">
        <f>IF(ISERROR(VLOOKUP(VLOOKUP($A53, 'E4 TB Allocation Details'!$A$18:$L$217, MATCH("Demand ID", 'E4 TB Allocation Details'!$A$18:$L$18, 0),FALSE), 'E2 Allocators'!$B$15:$W$361, MATCH('O5 Details by Class &amp; Accounts'!W$18, 'E2 Allocators'!$B$15:$W$15, 0),FALSE)*$F53), 0, VLOOKUP(VLOOKUP($A53, 'E4 TB Allocation Details'!$A$18:$L$217, MATCH("Demand ID", 'E4 TB Allocation Details'!$A$18:$L$18, 0),FALSE), 'E2 Allocators'!$B$15:$W$361, MATCH('O5 Details by Class &amp; Accounts'!W$18, 'E2 Allocators'!$B$15:$W$15, 0),FALSE)*$F53)</f>
        <v>0</v>
      </c>
      <c r="X53" s="1334">
        <f>IF(ISERROR(VLOOKUP(VLOOKUP($A53, 'E4 TB Allocation Details'!$A$18:$L$217, MATCH("Demand ID", 'E4 TB Allocation Details'!$A$18:$L$18, 0),FALSE), 'E2 Allocators'!$B$15:$W$361, MATCH('O5 Details by Class &amp; Accounts'!X$18, 'E2 Allocators'!$B$15:$W$15, 0),FALSE)*$F53), 0, VLOOKUP(VLOOKUP($A53, 'E4 TB Allocation Details'!$A$18:$L$217, MATCH("Demand ID", 'E4 TB Allocation Details'!$A$18:$L$18, 0),FALSE), 'E2 Allocators'!$B$15:$W$361, MATCH('O5 Details by Class &amp; Accounts'!X$18, 'E2 Allocators'!$B$15:$W$15, 0),FALSE)*$F53)</f>
        <v>0</v>
      </c>
      <c r="Y53" s="1334">
        <f>IF(ISERROR(VLOOKUP(VLOOKUP($A53, 'E4 TB Allocation Details'!$A$18:$L$217, MATCH("Demand ID", 'E4 TB Allocation Details'!$A$18:$L$18, 0),FALSE), 'E2 Allocators'!$B$15:$W$361, MATCH('O5 Details by Class &amp; Accounts'!Y$18, 'E2 Allocators'!$B$15:$W$15, 0),FALSE)*$F53), 0, VLOOKUP(VLOOKUP($A53, 'E4 TB Allocation Details'!$A$18:$L$217, MATCH("Demand ID", 'E4 TB Allocation Details'!$A$18:$L$18, 0),FALSE), 'E2 Allocators'!$B$15:$W$361, MATCH('O5 Details by Class &amp; Accounts'!Y$18, 'E2 Allocators'!$B$15:$W$15, 0),FALSE)*$F53)</f>
        <v>0</v>
      </c>
      <c r="Z53" s="1334">
        <f>IF(ISERROR(VLOOKUP(VLOOKUP($A53, 'E4 TB Allocation Details'!$A$18:$L$217, MATCH("Demand ID", 'E4 TB Allocation Details'!$A$18:$L$18, 0),FALSE), 'E2 Allocators'!$B$15:$W$361, MATCH('O5 Details by Class &amp; Accounts'!Z$18, 'E2 Allocators'!$B$15:$W$15, 0),FALSE)*$F53), 0, VLOOKUP(VLOOKUP($A53, 'E4 TB Allocation Details'!$A$18:$L$217, MATCH("Demand ID", 'E4 TB Allocation Details'!$A$18:$L$18, 0),FALSE), 'E2 Allocators'!$B$15:$W$361, MATCH('O5 Details by Class &amp; Accounts'!Z$18, 'E2 Allocators'!$B$15:$W$15, 0),FALSE)*$F53)</f>
        <v>0</v>
      </c>
      <c r="AA53" s="1334">
        <f>IF(ISERROR(VLOOKUP(VLOOKUP($A53, 'E4 TB Allocation Details'!$A$18:$L$217, MATCH("Demand ID", 'E4 TB Allocation Details'!$A$18:$L$18, 0),FALSE), 'E2 Allocators'!$B$15:$W$361, MATCH('O5 Details by Class &amp; Accounts'!AA$18, 'E2 Allocators'!$B$15:$W$15, 0),FALSE)*$F53), 0, VLOOKUP(VLOOKUP($A53, 'E4 TB Allocation Details'!$A$18:$L$217, MATCH("Demand ID", 'E4 TB Allocation Details'!$A$18:$L$18, 0),FALSE), 'E2 Allocators'!$B$15:$W$361, MATCH('O5 Details by Class &amp; Accounts'!AA$18, 'E2 Allocators'!$B$15:$W$15, 0),FALSE)*$F53)</f>
        <v>0</v>
      </c>
      <c r="AB53" s="1334">
        <f>IF(ISERROR(VLOOKUP(VLOOKUP($A53, 'E4 TB Allocation Details'!$A$18:$L$217, MATCH("Demand ID", 'E4 TB Allocation Details'!$A$18:$L$18, 0),FALSE), 'E2 Allocators'!$B$15:$W$361, MATCH('O5 Details by Class &amp; Accounts'!AB$18, 'E2 Allocators'!$B$15:$W$15, 0),FALSE)*$F53), 0, VLOOKUP(VLOOKUP($A53, 'E4 TB Allocation Details'!$A$18:$L$217, MATCH("Demand ID", 'E4 TB Allocation Details'!$A$18:$L$18, 0),FALSE), 'E2 Allocators'!$B$15:$W$361, MATCH('O5 Details by Class &amp; Accounts'!AB$18, 'E2 Allocators'!$B$15:$W$15, 0),FALSE)*$F53)</f>
        <v>0</v>
      </c>
      <c r="AC53" s="1334">
        <f t="shared" si="1"/>
        <v>0</v>
      </c>
      <c r="AD53" s="1334">
        <f>IF(ISERROR(VLOOKUP(VLOOKUP($A53, 'E4 TB Allocation Details'!$A$18:$L$217, MATCH("Customer ID", 'E4 TB Allocation Details'!$A$18:$L$18, 0),FALSE), 'E2 Allocators'!$B$15:$W$361, MATCH('O5 Details by Class &amp; Accounts'!AD$18, 'E2 Allocators'!$B$15:$W$15, 0),FALSE)*$G53), 0, VLOOKUP(VLOOKUP($A53, 'E4 TB Allocation Details'!$A$18:$L$217, MATCH("Customer ID", 'E4 TB Allocation Details'!$A$18:$L$18, 0),FALSE), 'E2 Allocators'!$B$15:$W$361, MATCH('O5 Details by Class &amp; Accounts'!AD$18, 'E2 Allocators'!$B$15:$W$15, 0),FALSE)*$G53)</f>
        <v>0</v>
      </c>
      <c r="AE53" s="1334">
        <f>IF(ISERROR(VLOOKUP(VLOOKUP($A53, 'E4 TB Allocation Details'!$A$18:$L$217, MATCH("Customer ID", 'E4 TB Allocation Details'!$A$18:$L$18, 0),FALSE), 'E2 Allocators'!$B$15:$W$361, MATCH('O5 Details by Class &amp; Accounts'!AE$18, 'E2 Allocators'!$B$15:$W$15, 0),FALSE)*$G53), 0, VLOOKUP(VLOOKUP($A53, 'E4 TB Allocation Details'!$A$18:$L$217, MATCH("Customer ID", 'E4 TB Allocation Details'!$A$18:$L$18, 0),FALSE), 'E2 Allocators'!$B$15:$W$361, MATCH('O5 Details by Class &amp; Accounts'!AE$18, 'E2 Allocators'!$B$15:$W$15, 0),FALSE)*$G53)</f>
        <v>0</v>
      </c>
      <c r="AF53" s="1334">
        <f>IF(ISERROR(VLOOKUP(VLOOKUP($A53, 'E4 TB Allocation Details'!$A$18:$L$217, MATCH("Customer ID", 'E4 TB Allocation Details'!$A$18:$L$18, 0),FALSE), 'E2 Allocators'!$B$15:$W$361, MATCH('O5 Details by Class &amp; Accounts'!AF$18, 'E2 Allocators'!$B$15:$W$15, 0),FALSE)*$G53), 0, VLOOKUP(VLOOKUP($A53, 'E4 TB Allocation Details'!$A$18:$L$217, MATCH("Customer ID", 'E4 TB Allocation Details'!$A$18:$L$18, 0),FALSE), 'E2 Allocators'!$B$15:$W$361, MATCH('O5 Details by Class &amp; Accounts'!AF$18, 'E2 Allocators'!$B$15:$W$15, 0),FALSE)*$G53)</f>
        <v>0</v>
      </c>
      <c r="AG53" s="1334">
        <f>IF(ISERROR(VLOOKUP(VLOOKUP($A53, 'E4 TB Allocation Details'!$A$18:$L$217, MATCH("Customer ID", 'E4 TB Allocation Details'!$A$18:$L$18, 0),FALSE), 'E2 Allocators'!$B$15:$W$361, MATCH('O5 Details by Class &amp; Accounts'!AG$18, 'E2 Allocators'!$B$15:$W$15, 0),FALSE)*$G53), 0, VLOOKUP(VLOOKUP($A53, 'E4 TB Allocation Details'!$A$18:$L$217, MATCH("Customer ID", 'E4 TB Allocation Details'!$A$18:$L$18, 0),FALSE), 'E2 Allocators'!$B$15:$W$361, MATCH('O5 Details by Class &amp; Accounts'!AG$18, 'E2 Allocators'!$B$15:$W$15, 0),FALSE)*$G53)</f>
        <v>0</v>
      </c>
      <c r="AH53" s="1334">
        <f>IF(ISERROR(VLOOKUP(VLOOKUP($A53, 'E4 TB Allocation Details'!$A$18:$L$217, MATCH("Customer ID", 'E4 TB Allocation Details'!$A$18:$L$18, 0),FALSE), 'E2 Allocators'!$B$15:$W$361, MATCH('O5 Details by Class &amp; Accounts'!AH$18, 'E2 Allocators'!$B$15:$W$15, 0),FALSE)*$G53), 0, VLOOKUP(VLOOKUP($A53, 'E4 TB Allocation Details'!$A$18:$L$217, MATCH("Customer ID", 'E4 TB Allocation Details'!$A$18:$L$18, 0),FALSE), 'E2 Allocators'!$B$15:$W$361, MATCH('O5 Details by Class &amp; Accounts'!AH$18, 'E2 Allocators'!$B$15:$W$15, 0),FALSE)*$G53)</f>
        <v>0</v>
      </c>
      <c r="AI53" s="1334">
        <f>IF(ISERROR(VLOOKUP(VLOOKUP($A53, 'E4 TB Allocation Details'!$A$18:$L$217, MATCH("Customer ID", 'E4 TB Allocation Details'!$A$18:$L$18, 0),FALSE), 'E2 Allocators'!$B$15:$W$361, MATCH('O5 Details by Class &amp; Accounts'!AI$18, 'E2 Allocators'!$B$15:$W$15, 0),FALSE)*$G53), 0, VLOOKUP(VLOOKUP($A53, 'E4 TB Allocation Details'!$A$18:$L$217, MATCH("Customer ID", 'E4 TB Allocation Details'!$A$18:$L$18, 0),FALSE), 'E2 Allocators'!$B$15:$W$361, MATCH('O5 Details by Class &amp; Accounts'!AI$18, 'E2 Allocators'!$B$15:$W$15, 0),FALSE)*$G53)</f>
        <v>0</v>
      </c>
      <c r="AJ53" s="1334">
        <f>IF(ISERROR(VLOOKUP(VLOOKUP($A53, 'E4 TB Allocation Details'!$A$18:$L$217, MATCH("Customer ID", 'E4 TB Allocation Details'!$A$18:$L$18, 0),FALSE), 'E2 Allocators'!$B$15:$W$361, MATCH('O5 Details by Class &amp; Accounts'!AJ$18, 'E2 Allocators'!$B$15:$W$15, 0),FALSE)*$G53), 0, VLOOKUP(VLOOKUP($A53, 'E4 TB Allocation Details'!$A$18:$L$217, MATCH("Customer ID", 'E4 TB Allocation Details'!$A$18:$L$18, 0),FALSE), 'E2 Allocators'!$B$15:$W$361, MATCH('O5 Details by Class &amp; Accounts'!AJ$18, 'E2 Allocators'!$B$15:$W$15, 0),FALSE)*$G53)</f>
        <v>0</v>
      </c>
      <c r="AK53" s="1334">
        <f>IF(ISERROR(VLOOKUP(VLOOKUP($A53, 'E4 TB Allocation Details'!$A$18:$L$217, MATCH("Customer ID", 'E4 TB Allocation Details'!$A$18:$L$18, 0),FALSE), 'E2 Allocators'!$B$15:$W$361, MATCH('O5 Details by Class &amp; Accounts'!AK$18, 'E2 Allocators'!$B$15:$W$15, 0),FALSE)*$G53), 0, VLOOKUP(VLOOKUP($A53, 'E4 TB Allocation Details'!$A$18:$L$217, MATCH("Customer ID", 'E4 TB Allocation Details'!$A$18:$L$18, 0),FALSE), 'E2 Allocators'!$B$15:$W$361, MATCH('O5 Details by Class &amp; Accounts'!AK$18, 'E2 Allocators'!$B$15:$W$15, 0),FALSE)*$G53)</f>
        <v>0</v>
      </c>
      <c r="AL53" s="1334">
        <f>IF(ISERROR(VLOOKUP(VLOOKUP($A53, 'E4 TB Allocation Details'!$A$18:$L$217, MATCH("Customer ID", 'E4 TB Allocation Details'!$A$18:$L$18, 0),FALSE), 'E2 Allocators'!$B$15:$W$361, MATCH('O5 Details by Class &amp; Accounts'!AL$18, 'E2 Allocators'!$B$15:$W$15, 0),FALSE)*$G53), 0, VLOOKUP(VLOOKUP($A53, 'E4 TB Allocation Details'!$A$18:$L$217, MATCH("Customer ID", 'E4 TB Allocation Details'!$A$18:$L$18, 0),FALSE), 'E2 Allocators'!$B$15:$W$361, MATCH('O5 Details by Class &amp; Accounts'!AL$18, 'E2 Allocators'!$B$15:$W$15, 0),FALSE)*$G53)</f>
        <v>0</v>
      </c>
      <c r="AM53" s="1334">
        <f>IF(ISERROR(VLOOKUP(VLOOKUP($A53, 'E4 TB Allocation Details'!$A$18:$L$217, MATCH("Customer ID", 'E4 TB Allocation Details'!$A$18:$L$18, 0),FALSE), 'E2 Allocators'!$B$15:$W$361, MATCH('O5 Details by Class &amp; Accounts'!AM$18, 'E2 Allocators'!$B$15:$W$15, 0),FALSE)*$G53), 0, VLOOKUP(VLOOKUP($A53, 'E4 TB Allocation Details'!$A$18:$L$217, MATCH("Customer ID", 'E4 TB Allocation Details'!$A$18:$L$18, 0),FALSE), 'E2 Allocators'!$B$15:$W$361, MATCH('O5 Details by Class &amp; Accounts'!AM$18, 'E2 Allocators'!$B$15:$W$15, 0),FALSE)*$G53)</f>
        <v>0</v>
      </c>
      <c r="AN53" s="1334">
        <f>IF(ISERROR(VLOOKUP(VLOOKUP($A53, 'E4 TB Allocation Details'!$A$18:$L$217, MATCH("Customer ID", 'E4 TB Allocation Details'!$A$18:$L$18, 0),FALSE), 'E2 Allocators'!$B$15:$W$361, MATCH('O5 Details by Class &amp; Accounts'!AN$18, 'E2 Allocators'!$B$15:$W$15, 0),FALSE)*$G53), 0, VLOOKUP(VLOOKUP($A53, 'E4 TB Allocation Details'!$A$18:$L$217, MATCH("Customer ID", 'E4 TB Allocation Details'!$A$18:$L$18, 0),FALSE), 'E2 Allocators'!$B$15:$W$361, MATCH('O5 Details by Class &amp; Accounts'!AN$18, 'E2 Allocators'!$B$15:$W$15, 0),FALSE)*$G53)</f>
        <v>0</v>
      </c>
      <c r="AO53" s="1334">
        <f>IF(ISERROR(VLOOKUP(VLOOKUP($A53, 'E4 TB Allocation Details'!$A$18:$L$217, MATCH("Customer ID", 'E4 TB Allocation Details'!$A$18:$L$18, 0),FALSE), 'E2 Allocators'!$B$15:$W$361, MATCH('O5 Details by Class &amp; Accounts'!AO$18, 'E2 Allocators'!$B$15:$W$15, 0),FALSE)*$G53), 0, VLOOKUP(VLOOKUP($A53, 'E4 TB Allocation Details'!$A$18:$L$217, MATCH("Customer ID", 'E4 TB Allocation Details'!$A$18:$L$18, 0),FALSE), 'E2 Allocators'!$B$15:$W$361, MATCH('O5 Details by Class &amp; Accounts'!AO$18, 'E2 Allocators'!$B$15:$W$15, 0),FALSE)*$G53)</f>
        <v>0</v>
      </c>
      <c r="AP53" s="1334">
        <f>IF(ISERROR(VLOOKUP(VLOOKUP($A53, 'E4 TB Allocation Details'!$A$18:$L$217, MATCH("Customer ID", 'E4 TB Allocation Details'!$A$18:$L$18, 0),FALSE), 'E2 Allocators'!$B$15:$W$361, MATCH('O5 Details by Class &amp; Accounts'!AP$18, 'E2 Allocators'!$B$15:$W$15, 0),FALSE)*$G53), 0, VLOOKUP(VLOOKUP($A53, 'E4 TB Allocation Details'!$A$18:$L$217, MATCH("Customer ID", 'E4 TB Allocation Details'!$A$18:$L$18, 0),FALSE), 'E2 Allocators'!$B$15:$W$361, MATCH('O5 Details by Class &amp; Accounts'!AP$18, 'E2 Allocators'!$B$15:$W$15, 0),FALSE)*$G53)</f>
        <v>0</v>
      </c>
      <c r="AQ53" s="1334">
        <f>IF(ISERROR(VLOOKUP(VLOOKUP($A53, 'E4 TB Allocation Details'!$A$18:$L$217, MATCH("Customer ID", 'E4 TB Allocation Details'!$A$18:$L$18, 0),FALSE), 'E2 Allocators'!$B$15:$W$361, MATCH('O5 Details by Class &amp; Accounts'!AQ$18, 'E2 Allocators'!$B$15:$W$15, 0),FALSE)*$G53), 0, VLOOKUP(VLOOKUP($A53, 'E4 TB Allocation Details'!$A$18:$L$217, MATCH("Customer ID", 'E4 TB Allocation Details'!$A$18:$L$18, 0),FALSE), 'E2 Allocators'!$B$15:$W$361, MATCH('O5 Details by Class &amp; Accounts'!AQ$18, 'E2 Allocators'!$B$15:$W$15, 0),FALSE)*$G53)</f>
        <v>0</v>
      </c>
      <c r="AR53" s="1334">
        <f>IF(ISERROR(VLOOKUP(VLOOKUP($A53, 'E4 TB Allocation Details'!$A$18:$L$217, MATCH("Customer ID", 'E4 TB Allocation Details'!$A$18:$L$18, 0),FALSE), 'E2 Allocators'!$B$15:$W$361, MATCH('O5 Details by Class &amp; Accounts'!AR$18, 'E2 Allocators'!$B$15:$W$15, 0),FALSE)*$G53), 0, VLOOKUP(VLOOKUP($A53, 'E4 TB Allocation Details'!$A$18:$L$217, MATCH("Customer ID", 'E4 TB Allocation Details'!$A$18:$L$18, 0),FALSE), 'E2 Allocators'!$B$15:$W$361, MATCH('O5 Details by Class &amp; Accounts'!AR$18, 'E2 Allocators'!$B$15:$W$15, 0),FALSE)*$G53)</f>
        <v>0</v>
      </c>
      <c r="AS53" s="1334">
        <f>IF(ISERROR(VLOOKUP(VLOOKUP($A53, 'E4 TB Allocation Details'!$A$18:$L$217, MATCH("Customer ID", 'E4 TB Allocation Details'!$A$18:$L$18, 0),FALSE), 'E2 Allocators'!$B$15:$W$361, MATCH('O5 Details by Class &amp; Accounts'!AS$18, 'E2 Allocators'!$B$15:$W$15, 0),FALSE)*$G53), 0, VLOOKUP(VLOOKUP($A53, 'E4 TB Allocation Details'!$A$18:$L$217, MATCH("Customer ID", 'E4 TB Allocation Details'!$A$18:$L$18, 0),FALSE), 'E2 Allocators'!$B$15:$W$361, MATCH('O5 Details by Class &amp; Accounts'!AS$18, 'E2 Allocators'!$B$15:$W$15, 0),FALSE)*$G53)</f>
        <v>0</v>
      </c>
      <c r="AT53" s="1334">
        <f>IF(ISERROR(VLOOKUP(VLOOKUP($A53, 'E4 TB Allocation Details'!$A$18:$L$217, MATCH("Customer ID", 'E4 TB Allocation Details'!$A$18:$L$18, 0),FALSE), 'E2 Allocators'!$B$15:$W$361, MATCH('O5 Details by Class &amp; Accounts'!AT$18, 'E2 Allocators'!$B$15:$W$15, 0),FALSE)*$G53), 0, VLOOKUP(VLOOKUP($A53, 'E4 TB Allocation Details'!$A$18:$L$217, MATCH("Customer ID", 'E4 TB Allocation Details'!$A$18:$L$18, 0),FALSE), 'E2 Allocators'!$B$15:$W$361, MATCH('O5 Details by Class &amp; Accounts'!AT$18, 'E2 Allocators'!$B$15:$W$15, 0),FALSE)*$G53)</f>
        <v>0</v>
      </c>
      <c r="AU53" s="1334">
        <f>IF(ISERROR(VLOOKUP(VLOOKUP($A53, 'E4 TB Allocation Details'!$A$18:$L$217, MATCH("Customer ID", 'E4 TB Allocation Details'!$A$18:$L$18, 0),FALSE), 'E2 Allocators'!$B$15:$W$361, MATCH('O5 Details by Class &amp; Accounts'!AU$18, 'E2 Allocators'!$B$15:$W$15, 0),FALSE)*$G53), 0, VLOOKUP(VLOOKUP($A53, 'E4 TB Allocation Details'!$A$18:$L$217, MATCH("Customer ID", 'E4 TB Allocation Details'!$A$18:$L$18, 0),FALSE), 'E2 Allocators'!$B$15:$W$361, MATCH('O5 Details by Class &amp; Accounts'!AU$18, 'E2 Allocators'!$B$15:$W$15, 0),FALSE)*$G53)</f>
        <v>0</v>
      </c>
      <c r="AV53" s="1334">
        <f>IF(ISERROR(VLOOKUP(VLOOKUP($A53, 'E4 TB Allocation Details'!$A$18:$L$217, MATCH("Customer ID", 'E4 TB Allocation Details'!$A$18:$L$18, 0),FALSE), 'E2 Allocators'!$B$15:$W$361, MATCH('O5 Details by Class &amp; Accounts'!AV$18, 'E2 Allocators'!$B$15:$W$15, 0),FALSE)*$G53), 0, VLOOKUP(VLOOKUP($A53, 'E4 TB Allocation Details'!$A$18:$L$217, MATCH("Customer ID", 'E4 TB Allocation Details'!$A$18:$L$18, 0),FALSE), 'E2 Allocators'!$B$15:$W$361, MATCH('O5 Details by Class &amp; Accounts'!AV$18, 'E2 Allocators'!$B$15:$W$15, 0),FALSE)*$G53)</f>
        <v>0</v>
      </c>
      <c r="AW53" s="1334">
        <f>IF(ISERROR(VLOOKUP(VLOOKUP($A53, 'E4 TB Allocation Details'!$A$18:$L$217, MATCH("Customer ID", 'E4 TB Allocation Details'!$A$18:$L$18, 0),FALSE), 'E2 Allocators'!$B$15:$W$361, MATCH('O5 Details by Class &amp; Accounts'!AW$18, 'E2 Allocators'!$B$15:$W$15, 0),FALSE)*$G53), 0, VLOOKUP(VLOOKUP($A53, 'E4 TB Allocation Details'!$A$18:$L$217, MATCH("Customer ID", 'E4 TB Allocation Details'!$A$18:$L$18, 0),FALSE), 'E2 Allocators'!$B$15:$W$361, MATCH('O5 Details by Class &amp; Accounts'!AW$18, 'E2 Allocators'!$B$15:$W$15, 0),FALSE)*$G53)</f>
        <v>0</v>
      </c>
      <c r="AX53" s="1334">
        <f t="shared" si="2"/>
        <v>0</v>
      </c>
      <c r="AY53" s="1334">
        <f>IF(ISERROR(VLOOKUP(VLOOKUP($A53, 'E4 TB Allocation Details'!$A$18:$L$217, MATCH("Misc ID", 'E4 TB Allocation Details'!$A$18:$L$18, 0),FALSE), 'E2 Allocators'!$B$15:$W$361, MATCH('O5 Details by Class &amp; Accounts'!AY$18, 'E2 Allocators'!$B$15:$W$15, 0),FALSE)*$E53), 0, VLOOKUP(VLOOKUP($A53, 'E4 TB Allocation Details'!$A$18:$L$217, MATCH("Misc ID", 'E4 TB Allocation Details'!$A$18:$L$18, 0),FALSE), 'E2 Allocators'!$B$15:$W$361, MATCH('O5 Details by Class &amp; Accounts'!AY$18, 'E2 Allocators'!$B$15:$W$15, 0),FALSE)*$E53)</f>
        <v>0</v>
      </c>
      <c r="AZ53" s="1334">
        <f>IF(ISERROR(VLOOKUP(VLOOKUP($A53, 'E4 TB Allocation Details'!$A$18:$L$217, MATCH("Misc ID", 'E4 TB Allocation Details'!$A$18:$L$18, 0),FALSE), 'E2 Allocators'!$B$15:$W$361, MATCH('O5 Details by Class &amp; Accounts'!AZ$18, 'E2 Allocators'!$B$15:$W$15, 0),FALSE)*$E53), 0, VLOOKUP(VLOOKUP($A53, 'E4 TB Allocation Details'!$A$18:$L$217, MATCH("Misc ID", 'E4 TB Allocation Details'!$A$18:$L$18, 0),FALSE), 'E2 Allocators'!$B$15:$W$361, MATCH('O5 Details by Class &amp; Accounts'!AZ$18, 'E2 Allocators'!$B$15:$W$15, 0),FALSE)*$E53)</f>
        <v>0</v>
      </c>
      <c r="BA53" s="1334">
        <f>IF(ISERROR(VLOOKUP(VLOOKUP($A53, 'E4 TB Allocation Details'!$A$18:$L$217, MATCH("Misc ID", 'E4 TB Allocation Details'!$A$18:$L$18, 0),FALSE), 'E2 Allocators'!$B$15:$W$361, MATCH('O5 Details by Class &amp; Accounts'!BA$18, 'E2 Allocators'!$B$15:$W$15, 0),FALSE)*$E53), 0, VLOOKUP(VLOOKUP($A53, 'E4 TB Allocation Details'!$A$18:$L$217, MATCH("Misc ID", 'E4 TB Allocation Details'!$A$18:$L$18, 0),FALSE), 'E2 Allocators'!$B$15:$W$361, MATCH('O5 Details by Class &amp; Accounts'!BA$18, 'E2 Allocators'!$B$15:$W$15, 0),FALSE)*$E53)</f>
        <v>0</v>
      </c>
      <c r="BB53" s="1334">
        <f>IF(ISERROR(VLOOKUP(VLOOKUP($A53, 'E4 TB Allocation Details'!$A$18:$L$217, MATCH("Misc ID", 'E4 TB Allocation Details'!$A$18:$L$18, 0),FALSE), 'E2 Allocators'!$B$15:$W$361, MATCH('O5 Details by Class &amp; Accounts'!BB$18, 'E2 Allocators'!$B$15:$W$15, 0),FALSE)*$E53), 0, VLOOKUP(VLOOKUP($A53, 'E4 TB Allocation Details'!$A$18:$L$217, MATCH("Misc ID", 'E4 TB Allocation Details'!$A$18:$L$18, 0),FALSE), 'E2 Allocators'!$B$15:$W$361, MATCH('O5 Details by Class &amp; Accounts'!BB$18, 'E2 Allocators'!$B$15:$W$15, 0),FALSE)*$E53)</f>
        <v>0</v>
      </c>
      <c r="BC53" s="1334">
        <f>IF(ISERROR(VLOOKUP(VLOOKUP($A53, 'E4 TB Allocation Details'!$A$18:$L$217, MATCH("Misc ID", 'E4 TB Allocation Details'!$A$18:$L$18, 0),FALSE), 'E2 Allocators'!$B$15:$W$361, MATCH('O5 Details by Class &amp; Accounts'!BC$18, 'E2 Allocators'!$B$15:$W$15, 0),FALSE)*$E53), 0, VLOOKUP(VLOOKUP($A53, 'E4 TB Allocation Details'!$A$18:$L$217, MATCH("Misc ID", 'E4 TB Allocation Details'!$A$18:$L$18, 0),FALSE), 'E2 Allocators'!$B$15:$W$361, MATCH('O5 Details by Class &amp; Accounts'!BC$18, 'E2 Allocators'!$B$15:$W$15, 0),FALSE)*$E53)</f>
        <v>0</v>
      </c>
      <c r="BD53" s="1334">
        <f>IF(ISERROR(VLOOKUP(VLOOKUP($A53, 'E4 TB Allocation Details'!$A$18:$L$217, MATCH("Misc ID", 'E4 TB Allocation Details'!$A$18:$L$18, 0),FALSE), 'E2 Allocators'!$B$15:$W$361, MATCH('O5 Details by Class &amp; Accounts'!BD$18, 'E2 Allocators'!$B$15:$W$15, 0),FALSE)*$E53), 0, VLOOKUP(VLOOKUP($A53, 'E4 TB Allocation Details'!$A$18:$L$217, MATCH("Misc ID", 'E4 TB Allocation Details'!$A$18:$L$18, 0),FALSE), 'E2 Allocators'!$B$15:$W$361, MATCH('O5 Details by Class &amp; Accounts'!BD$18, 'E2 Allocators'!$B$15:$W$15, 0),FALSE)*$E53)</f>
        <v>0</v>
      </c>
      <c r="BE53" s="1334">
        <f>IF(ISERROR(VLOOKUP(VLOOKUP($A53, 'E4 TB Allocation Details'!$A$18:$L$217, MATCH("Misc ID", 'E4 TB Allocation Details'!$A$18:$L$18, 0),FALSE), 'E2 Allocators'!$B$15:$W$361, MATCH('O5 Details by Class &amp; Accounts'!BE$18, 'E2 Allocators'!$B$15:$W$15, 0),FALSE)*$E53), 0, VLOOKUP(VLOOKUP($A53, 'E4 TB Allocation Details'!$A$18:$L$217, MATCH("Misc ID", 'E4 TB Allocation Details'!$A$18:$L$18, 0),FALSE), 'E2 Allocators'!$B$15:$W$361, MATCH('O5 Details by Class &amp; Accounts'!BE$18, 'E2 Allocators'!$B$15:$W$15, 0),FALSE)*$E53)</f>
        <v>0</v>
      </c>
      <c r="BF53" s="1334">
        <f>IF(ISERROR(VLOOKUP(VLOOKUP($A53, 'E4 TB Allocation Details'!$A$18:$L$217, MATCH("Misc ID", 'E4 TB Allocation Details'!$A$18:$L$18, 0),FALSE), 'E2 Allocators'!$B$15:$W$361, MATCH('O5 Details by Class &amp; Accounts'!BF$18, 'E2 Allocators'!$B$15:$W$15, 0),FALSE)*$E53), 0, VLOOKUP(VLOOKUP($A53, 'E4 TB Allocation Details'!$A$18:$L$217, MATCH("Misc ID", 'E4 TB Allocation Details'!$A$18:$L$18, 0),FALSE), 'E2 Allocators'!$B$15:$W$361, MATCH('O5 Details by Class &amp; Accounts'!BF$18, 'E2 Allocators'!$B$15:$W$15, 0),FALSE)*$E53)</f>
        <v>0</v>
      </c>
      <c r="BG53" s="1334">
        <f>IF(ISERROR(VLOOKUP(VLOOKUP($A53, 'E4 TB Allocation Details'!$A$18:$L$217, MATCH("Misc ID", 'E4 TB Allocation Details'!$A$18:$L$18, 0),FALSE), 'E2 Allocators'!$B$15:$W$361, MATCH('O5 Details by Class &amp; Accounts'!BG$18, 'E2 Allocators'!$B$15:$W$15, 0),FALSE)*$E53), 0, VLOOKUP(VLOOKUP($A53, 'E4 TB Allocation Details'!$A$18:$L$217, MATCH("Misc ID", 'E4 TB Allocation Details'!$A$18:$L$18, 0),FALSE), 'E2 Allocators'!$B$15:$W$361, MATCH('O5 Details by Class &amp; Accounts'!BG$18, 'E2 Allocators'!$B$15:$W$15, 0),FALSE)*$E53)</f>
        <v>0</v>
      </c>
      <c r="BH53" s="1334">
        <f>IF(ISERROR(VLOOKUP(VLOOKUP($A53, 'E4 TB Allocation Details'!$A$18:$L$217, MATCH("Misc ID", 'E4 TB Allocation Details'!$A$18:$L$18, 0),FALSE), 'E2 Allocators'!$B$15:$W$361, MATCH('O5 Details by Class &amp; Accounts'!BH$18, 'E2 Allocators'!$B$15:$W$15, 0),FALSE)*$E53), 0, VLOOKUP(VLOOKUP($A53, 'E4 TB Allocation Details'!$A$18:$L$217, MATCH("Misc ID", 'E4 TB Allocation Details'!$A$18:$L$18, 0),FALSE), 'E2 Allocators'!$B$15:$W$361, MATCH('O5 Details by Class &amp; Accounts'!BH$18, 'E2 Allocators'!$B$15:$W$15, 0),FALSE)*$E53)</f>
        <v>0</v>
      </c>
      <c r="BI53" s="1334">
        <f>IF(ISERROR(VLOOKUP(VLOOKUP($A53, 'E4 TB Allocation Details'!$A$18:$L$217, MATCH("Misc ID", 'E4 TB Allocation Details'!$A$18:$L$18, 0),FALSE), 'E2 Allocators'!$B$15:$W$361, MATCH('O5 Details by Class &amp; Accounts'!BI$18, 'E2 Allocators'!$B$15:$W$15, 0),FALSE)*$E53), 0, VLOOKUP(VLOOKUP($A53, 'E4 TB Allocation Details'!$A$18:$L$217, MATCH("Misc ID", 'E4 TB Allocation Details'!$A$18:$L$18, 0),FALSE), 'E2 Allocators'!$B$15:$W$361, MATCH('O5 Details by Class &amp; Accounts'!BI$18, 'E2 Allocators'!$B$15:$W$15, 0),FALSE)*$E53)</f>
        <v>0</v>
      </c>
      <c r="BJ53" s="1334">
        <f>IF(ISERROR(VLOOKUP(VLOOKUP($A53, 'E4 TB Allocation Details'!$A$18:$L$217, MATCH("Misc ID", 'E4 TB Allocation Details'!$A$18:$L$18, 0),FALSE), 'E2 Allocators'!$B$15:$W$361, MATCH('O5 Details by Class &amp; Accounts'!BJ$18, 'E2 Allocators'!$B$15:$W$15, 0),FALSE)*$E53), 0, VLOOKUP(VLOOKUP($A53, 'E4 TB Allocation Details'!$A$18:$L$217, MATCH("Misc ID", 'E4 TB Allocation Details'!$A$18:$L$18, 0),FALSE), 'E2 Allocators'!$B$15:$W$361, MATCH('O5 Details by Class &amp; Accounts'!BJ$18, 'E2 Allocators'!$B$15:$W$15, 0),FALSE)*$E53)</f>
        <v>0</v>
      </c>
      <c r="BK53" s="1334">
        <f>IF(ISERROR(VLOOKUP(VLOOKUP($A53, 'E4 TB Allocation Details'!$A$18:$L$217, MATCH("Misc ID", 'E4 TB Allocation Details'!$A$18:$L$18, 0),FALSE), 'E2 Allocators'!$B$15:$W$361, MATCH('O5 Details by Class &amp; Accounts'!BK$18, 'E2 Allocators'!$B$15:$W$15, 0),FALSE)*$E53), 0, VLOOKUP(VLOOKUP($A53, 'E4 TB Allocation Details'!$A$18:$L$217, MATCH("Misc ID", 'E4 TB Allocation Details'!$A$18:$L$18, 0),FALSE), 'E2 Allocators'!$B$15:$W$361, MATCH('O5 Details by Class &amp; Accounts'!BK$18, 'E2 Allocators'!$B$15:$W$15, 0),FALSE)*$E53)</f>
        <v>0</v>
      </c>
      <c r="BL53" s="1334">
        <f>IF(ISERROR(VLOOKUP(VLOOKUP($A53, 'E4 TB Allocation Details'!$A$18:$L$217, MATCH("Misc ID", 'E4 TB Allocation Details'!$A$18:$L$18, 0),FALSE), 'E2 Allocators'!$B$15:$W$361, MATCH('O5 Details by Class &amp; Accounts'!BL$18, 'E2 Allocators'!$B$15:$W$15, 0),FALSE)*$E53), 0, VLOOKUP(VLOOKUP($A53, 'E4 TB Allocation Details'!$A$18:$L$217, MATCH("Misc ID", 'E4 TB Allocation Details'!$A$18:$L$18, 0),FALSE), 'E2 Allocators'!$B$15:$W$361, MATCH('O5 Details by Class &amp; Accounts'!BL$18, 'E2 Allocators'!$B$15:$W$15, 0),FALSE)*$E53)</f>
        <v>0</v>
      </c>
      <c r="BM53" s="1334">
        <f>IF(ISERROR(VLOOKUP(VLOOKUP($A53, 'E4 TB Allocation Details'!$A$18:$L$217, MATCH("Misc ID", 'E4 TB Allocation Details'!$A$18:$L$18, 0),FALSE), 'E2 Allocators'!$B$15:$W$361, MATCH('O5 Details by Class &amp; Accounts'!BM$18, 'E2 Allocators'!$B$15:$W$15, 0),FALSE)*$E53), 0, VLOOKUP(VLOOKUP($A53, 'E4 TB Allocation Details'!$A$18:$L$217, MATCH("Misc ID", 'E4 TB Allocation Details'!$A$18:$L$18, 0),FALSE), 'E2 Allocators'!$B$15:$W$361, MATCH('O5 Details by Class &amp; Accounts'!BM$18, 'E2 Allocators'!$B$15:$W$15, 0),FALSE)*$E53)</f>
        <v>0</v>
      </c>
      <c r="BN53" s="1334">
        <f>IF(ISERROR(VLOOKUP(VLOOKUP($A53, 'E4 TB Allocation Details'!$A$18:$L$217, MATCH("Misc ID", 'E4 TB Allocation Details'!$A$18:$L$18, 0),FALSE), 'E2 Allocators'!$B$15:$W$361, MATCH('O5 Details by Class &amp; Accounts'!BN$18, 'E2 Allocators'!$B$15:$W$15, 0),FALSE)*$E53), 0, VLOOKUP(VLOOKUP($A53, 'E4 TB Allocation Details'!$A$18:$L$217, MATCH("Misc ID", 'E4 TB Allocation Details'!$A$18:$L$18, 0),FALSE), 'E2 Allocators'!$B$15:$W$361, MATCH('O5 Details by Class &amp; Accounts'!BN$18, 'E2 Allocators'!$B$15:$W$15, 0),FALSE)*$E53)</f>
        <v>0</v>
      </c>
      <c r="BO53" s="1334">
        <f>IF(ISERROR(VLOOKUP(VLOOKUP($A53, 'E4 TB Allocation Details'!$A$18:$L$217, MATCH("Misc ID", 'E4 TB Allocation Details'!$A$18:$L$18, 0),FALSE), 'E2 Allocators'!$B$15:$W$361, MATCH('O5 Details by Class &amp; Accounts'!BO$18, 'E2 Allocators'!$B$15:$W$15, 0),FALSE)*$E53), 0, VLOOKUP(VLOOKUP($A53, 'E4 TB Allocation Details'!$A$18:$L$217, MATCH("Misc ID", 'E4 TB Allocation Details'!$A$18:$L$18, 0),FALSE), 'E2 Allocators'!$B$15:$W$361, MATCH('O5 Details by Class &amp; Accounts'!BO$18, 'E2 Allocators'!$B$15:$W$15, 0),FALSE)*$E53)</f>
        <v>0</v>
      </c>
      <c r="BP53" s="1334">
        <f>IF(ISERROR(VLOOKUP(VLOOKUP($A53, 'E4 TB Allocation Details'!$A$18:$L$217, MATCH("Misc ID", 'E4 TB Allocation Details'!$A$18:$L$18, 0),FALSE), 'E2 Allocators'!$B$15:$W$361, MATCH('O5 Details by Class &amp; Accounts'!BP$18, 'E2 Allocators'!$B$15:$W$15, 0),FALSE)*$E53), 0, VLOOKUP(VLOOKUP($A53, 'E4 TB Allocation Details'!$A$18:$L$217, MATCH("Misc ID", 'E4 TB Allocation Details'!$A$18:$L$18, 0),FALSE), 'E2 Allocators'!$B$15:$W$361, MATCH('O5 Details by Class &amp; Accounts'!BP$18, 'E2 Allocators'!$B$15:$W$15, 0),FALSE)*$E53)</f>
        <v>0</v>
      </c>
      <c r="BQ53" s="1334">
        <f>IF(ISERROR(VLOOKUP(VLOOKUP($A53, 'E4 TB Allocation Details'!$A$18:$L$217, MATCH("Misc ID", 'E4 TB Allocation Details'!$A$18:$L$18, 0),FALSE), 'E2 Allocators'!$B$15:$W$361, MATCH('O5 Details by Class &amp; Accounts'!BQ$18, 'E2 Allocators'!$B$15:$W$15, 0),FALSE)*$E53), 0, VLOOKUP(VLOOKUP($A53, 'E4 TB Allocation Details'!$A$18:$L$217, MATCH("Misc ID", 'E4 TB Allocation Details'!$A$18:$L$18, 0),FALSE), 'E2 Allocators'!$B$15:$W$361, MATCH('O5 Details by Class &amp; Accounts'!BQ$18, 'E2 Allocators'!$B$15:$W$15, 0),FALSE)*$E53)</f>
        <v>0</v>
      </c>
      <c r="BR53" s="1334">
        <f>IF(ISERROR(VLOOKUP(VLOOKUP($A53, 'E4 TB Allocation Details'!$A$18:$L$217, MATCH("Misc ID", 'E4 TB Allocation Details'!$A$18:$L$18, 0),FALSE), 'E2 Allocators'!$B$15:$W$361, MATCH('O5 Details by Class &amp; Accounts'!BR$18, 'E2 Allocators'!$B$15:$W$15, 0),FALSE)*$E53), 0, VLOOKUP(VLOOKUP($A53, 'E4 TB Allocation Details'!$A$18:$L$217, MATCH("Misc ID", 'E4 TB Allocation Details'!$A$18:$L$18, 0),FALSE), 'E2 Allocators'!$B$15:$W$361, MATCH('O5 Details by Class &amp; Accounts'!BR$18, 'E2 Allocators'!$B$15:$W$15, 0),FALSE)*$E53)</f>
        <v>0</v>
      </c>
      <c r="BS53" s="1334">
        <f t="shared" si="3"/>
        <v>0</v>
      </c>
      <c r="BT53" s="1334">
        <f>IF(ISERROR(VLOOKUP(VLOOKUP($A53, 'E4 TB Allocation Details'!$A$18:$L$217, MATCH("A &amp; G ID", 'E4 TB Allocation Details'!$A$18:$L$18, 0),FALSE), 'E2 Allocators'!$B$15:$W$361, MATCH('O5 Details by Class &amp; Accounts'!BT$18, 'E2 Allocators'!$B$15:$W$15, 0),FALSE)*$E53), 0, VLOOKUP(VLOOKUP($A53, 'E4 TB Allocation Details'!$A$18:$L$217, MATCH("A &amp; G ID", 'E4 TB Allocation Details'!$A$18:$L$18, 0),FALSE), 'E2 Allocators'!$B$15:$W$361, MATCH('O5 Details by Class &amp; Accounts'!BT$18, 'E2 Allocators'!$B$15:$W$15, 0),FALSE)*$E53)</f>
        <v>0</v>
      </c>
      <c r="BU53" s="1334">
        <f>IF(ISERROR(VLOOKUP(VLOOKUP($A53, 'E4 TB Allocation Details'!$A$18:$L$217, MATCH("A &amp; G ID", 'E4 TB Allocation Details'!$A$18:$L$18, 0),FALSE), 'E2 Allocators'!$B$15:$W$361, MATCH('O5 Details by Class &amp; Accounts'!BU$18, 'E2 Allocators'!$B$15:$W$15, 0),FALSE)*$E53), 0, VLOOKUP(VLOOKUP($A53, 'E4 TB Allocation Details'!$A$18:$L$217, MATCH("A &amp; G ID", 'E4 TB Allocation Details'!$A$18:$L$18, 0),FALSE), 'E2 Allocators'!$B$15:$W$361, MATCH('O5 Details by Class &amp; Accounts'!BU$18, 'E2 Allocators'!$B$15:$W$15, 0),FALSE)*$E53)</f>
        <v>0</v>
      </c>
      <c r="BV53" s="1334">
        <f>IF(ISERROR(VLOOKUP(VLOOKUP($A53, 'E4 TB Allocation Details'!$A$18:$L$217, MATCH("A &amp; G ID", 'E4 TB Allocation Details'!$A$18:$L$18, 0),FALSE), 'E2 Allocators'!$B$15:$W$361, MATCH('O5 Details by Class &amp; Accounts'!BV$18, 'E2 Allocators'!$B$15:$W$15, 0),FALSE)*$E53), 0, VLOOKUP(VLOOKUP($A53, 'E4 TB Allocation Details'!$A$18:$L$217, MATCH("A &amp; G ID", 'E4 TB Allocation Details'!$A$18:$L$18, 0),FALSE), 'E2 Allocators'!$B$15:$W$361, MATCH('O5 Details by Class &amp; Accounts'!BV$18, 'E2 Allocators'!$B$15:$W$15, 0),FALSE)*$E53)</f>
        <v>0</v>
      </c>
      <c r="BW53" s="1334">
        <f>IF(ISERROR(VLOOKUP(VLOOKUP($A53, 'E4 TB Allocation Details'!$A$18:$L$217, MATCH("A &amp; G ID", 'E4 TB Allocation Details'!$A$18:$L$18, 0),FALSE), 'E2 Allocators'!$B$15:$W$361, MATCH('O5 Details by Class &amp; Accounts'!BW$18, 'E2 Allocators'!$B$15:$W$15, 0),FALSE)*$E53), 0, VLOOKUP(VLOOKUP($A53, 'E4 TB Allocation Details'!$A$18:$L$217, MATCH("A &amp; G ID", 'E4 TB Allocation Details'!$A$18:$L$18, 0),FALSE), 'E2 Allocators'!$B$15:$W$361, MATCH('O5 Details by Class &amp; Accounts'!BW$18, 'E2 Allocators'!$B$15:$W$15, 0),FALSE)*$E53)</f>
        <v>0</v>
      </c>
      <c r="BX53" s="1334">
        <f>IF(ISERROR(VLOOKUP(VLOOKUP($A53, 'E4 TB Allocation Details'!$A$18:$L$217, MATCH("A &amp; G ID", 'E4 TB Allocation Details'!$A$18:$L$18, 0),FALSE), 'E2 Allocators'!$B$15:$W$361, MATCH('O5 Details by Class &amp; Accounts'!BX$18, 'E2 Allocators'!$B$15:$W$15, 0),FALSE)*$E53), 0, VLOOKUP(VLOOKUP($A53, 'E4 TB Allocation Details'!$A$18:$L$217, MATCH("A &amp; G ID", 'E4 TB Allocation Details'!$A$18:$L$18, 0),FALSE), 'E2 Allocators'!$B$15:$W$361, MATCH('O5 Details by Class &amp; Accounts'!BX$18, 'E2 Allocators'!$B$15:$W$15, 0),FALSE)*$E53)</f>
        <v>0</v>
      </c>
      <c r="BY53" s="1334">
        <f>IF(ISERROR(VLOOKUP(VLOOKUP($A53, 'E4 TB Allocation Details'!$A$18:$L$217, MATCH("A &amp; G ID", 'E4 TB Allocation Details'!$A$18:$L$18, 0),FALSE), 'E2 Allocators'!$B$15:$W$361, MATCH('O5 Details by Class &amp; Accounts'!BY$18, 'E2 Allocators'!$B$15:$W$15, 0),FALSE)*$E53), 0, VLOOKUP(VLOOKUP($A53, 'E4 TB Allocation Details'!$A$18:$L$217, MATCH("A &amp; G ID", 'E4 TB Allocation Details'!$A$18:$L$18, 0),FALSE), 'E2 Allocators'!$B$15:$W$361, MATCH('O5 Details by Class &amp; Accounts'!BY$18, 'E2 Allocators'!$B$15:$W$15, 0),FALSE)*$E53)</f>
        <v>0</v>
      </c>
      <c r="BZ53" s="1334">
        <f>IF(ISERROR(VLOOKUP(VLOOKUP($A53, 'E4 TB Allocation Details'!$A$18:$L$217, MATCH("A &amp; G ID", 'E4 TB Allocation Details'!$A$18:$L$18, 0),FALSE), 'E2 Allocators'!$B$15:$W$361, MATCH('O5 Details by Class &amp; Accounts'!BZ$18, 'E2 Allocators'!$B$15:$W$15, 0),FALSE)*$E53), 0, VLOOKUP(VLOOKUP($A53, 'E4 TB Allocation Details'!$A$18:$L$217, MATCH("A &amp; G ID", 'E4 TB Allocation Details'!$A$18:$L$18, 0),FALSE), 'E2 Allocators'!$B$15:$W$361, MATCH('O5 Details by Class &amp; Accounts'!BZ$18, 'E2 Allocators'!$B$15:$W$15, 0),FALSE)*$E53)</f>
        <v>0</v>
      </c>
      <c r="CA53" s="1334">
        <f>IF(ISERROR(VLOOKUP(VLOOKUP($A53, 'E4 TB Allocation Details'!$A$18:$L$217, MATCH("A &amp; G ID", 'E4 TB Allocation Details'!$A$18:$L$18, 0),FALSE), 'E2 Allocators'!$B$15:$W$361, MATCH('O5 Details by Class &amp; Accounts'!CA$18, 'E2 Allocators'!$B$15:$W$15, 0),FALSE)*$E53), 0, VLOOKUP(VLOOKUP($A53, 'E4 TB Allocation Details'!$A$18:$L$217, MATCH("A &amp; G ID", 'E4 TB Allocation Details'!$A$18:$L$18, 0),FALSE), 'E2 Allocators'!$B$15:$W$361, MATCH('O5 Details by Class &amp; Accounts'!CA$18, 'E2 Allocators'!$B$15:$W$15, 0),FALSE)*$E53)</f>
        <v>0</v>
      </c>
      <c r="CB53" s="1334">
        <f>IF(ISERROR(VLOOKUP(VLOOKUP($A53, 'E4 TB Allocation Details'!$A$18:$L$217, MATCH("A &amp; G ID", 'E4 TB Allocation Details'!$A$18:$L$18, 0),FALSE), 'E2 Allocators'!$B$15:$W$361, MATCH('O5 Details by Class &amp; Accounts'!CB$18, 'E2 Allocators'!$B$15:$W$15, 0),FALSE)*$E53), 0, VLOOKUP(VLOOKUP($A53, 'E4 TB Allocation Details'!$A$18:$L$217, MATCH("A &amp; G ID", 'E4 TB Allocation Details'!$A$18:$L$18, 0),FALSE), 'E2 Allocators'!$B$15:$W$361, MATCH('O5 Details by Class &amp; Accounts'!CB$18, 'E2 Allocators'!$B$15:$W$15, 0),FALSE)*$E53)</f>
        <v>0</v>
      </c>
      <c r="CC53" s="1334">
        <f>IF(ISERROR(VLOOKUP(VLOOKUP($A53, 'E4 TB Allocation Details'!$A$18:$L$217, MATCH("A &amp; G ID", 'E4 TB Allocation Details'!$A$18:$L$18, 0),FALSE), 'E2 Allocators'!$B$15:$W$361, MATCH('O5 Details by Class &amp; Accounts'!CC$18, 'E2 Allocators'!$B$15:$W$15, 0),FALSE)*$E53), 0, VLOOKUP(VLOOKUP($A53, 'E4 TB Allocation Details'!$A$18:$L$217, MATCH("A &amp; G ID", 'E4 TB Allocation Details'!$A$18:$L$18, 0),FALSE), 'E2 Allocators'!$B$15:$W$361, MATCH('O5 Details by Class &amp; Accounts'!CC$18, 'E2 Allocators'!$B$15:$W$15, 0),FALSE)*$E53)</f>
        <v>0</v>
      </c>
      <c r="CD53" s="1334">
        <f>IF(ISERROR(VLOOKUP(VLOOKUP($A53, 'E4 TB Allocation Details'!$A$18:$L$217, MATCH("A &amp; G ID", 'E4 TB Allocation Details'!$A$18:$L$18, 0),FALSE), 'E2 Allocators'!$B$15:$W$361, MATCH('O5 Details by Class &amp; Accounts'!CD$18, 'E2 Allocators'!$B$15:$W$15, 0),FALSE)*$E53), 0, VLOOKUP(VLOOKUP($A53, 'E4 TB Allocation Details'!$A$18:$L$217, MATCH("A &amp; G ID", 'E4 TB Allocation Details'!$A$18:$L$18, 0),FALSE), 'E2 Allocators'!$B$15:$W$361, MATCH('O5 Details by Class &amp; Accounts'!CD$18, 'E2 Allocators'!$B$15:$W$15, 0),FALSE)*$E53)</f>
        <v>0</v>
      </c>
      <c r="CE53" s="1334">
        <f>IF(ISERROR(VLOOKUP(VLOOKUP($A53, 'E4 TB Allocation Details'!$A$18:$L$217, MATCH("A &amp; G ID", 'E4 TB Allocation Details'!$A$18:$L$18, 0),FALSE), 'E2 Allocators'!$B$15:$W$361, MATCH('O5 Details by Class &amp; Accounts'!CE$18, 'E2 Allocators'!$B$15:$W$15, 0),FALSE)*$E53), 0, VLOOKUP(VLOOKUP($A53, 'E4 TB Allocation Details'!$A$18:$L$217, MATCH("A &amp; G ID", 'E4 TB Allocation Details'!$A$18:$L$18, 0),FALSE), 'E2 Allocators'!$B$15:$W$361, MATCH('O5 Details by Class &amp; Accounts'!CE$18, 'E2 Allocators'!$B$15:$W$15, 0),FALSE)*$E53)</f>
        <v>0</v>
      </c>
      <c r="CF53" s="1334">
        <f>IF(ISERROR(VLOOKUP(VLOOKUP($A53, 'E4 TB Allocation Details'!$A$18:$L$217, MATCH("A &amp; G ID", 'E4 TB Allocation Details'!$A$18:$L$18, 0),FALSE), 'E2 Allocators'!$B$15:$W$361, MATCH('O5 Details by Class &amp; Accounts'!CF$18, 'E2 Allocators'!$B$15:$W$15, 0),FALSE)*$E53), 0, VLOOKUP(VLOOKUP($A53, 'E4 TB Allocation Details'!$A$18:$L$217, MATCH("A &amp; G ID", 'E4 TB Allocation Details'!$A$18:$L$18, 0),FALSE), 'E2 Allocators'!$B$15:$W$361, MATCH('O5 Details by Class &amp; Accounts'!CF$18, 'E2 Allocators'!$B$15:$W$15, 0),FALSE)*$E53)</f>
        <v>0</v>
      </c>
      <c r="CG53" s="1334">
        <f>IF(ISERROR(VLOOKUP(VLOOKUP($A53, 'E4 TB Allocation Details'!$A$18:$L$217, MATCH("A &amp; G ID", 'E4 TB Allocation Details'!$A$18:$L$18, 0),FALSE), 'E2 Allocators'!$B$15:$W$361, MATCH('O5 Details by Class &amp; Accounts'!CG$18, 'E2 Allocators'!$B$15:$W$15, 0),FALSE)*$E53), 0, VLOOKUP(VLOOKUP($A53, 'E4 TB Allocation Details'!$A$18:$L$217, MATCH("A &amp; G ID", 'E4 TB Allocation Details'!$A$18:$L$18, 0),FALSE), 'E2 Allocators'!$B$15:$W$361, MATCH('O5 Details by Class &amp; Accounts'!CG$18, 'E2 Allocators'!$B$15:$W$15, 0),FALSE)*$E53)</f>
        <v>0</v>
      </c>
      <c r="CH53" s="1334">
        <f>IF(ISERROR(VLOOKUP(VLOOKUP($A53, 'E4 TB Allocation Details'!$A$18:$L$217, MATCH("A &amp; G ID", 'E4 TB Allocation Details'!$A$18:$L$18, 0),FALSE), 'E2 Allocators'!$B$15:$W$361, MATCH('O5 Details by Class &amp; Accounts'!CH$18, 'E2 Allocators'!$B$15:$W$15, 0),FALSE)*$E53), 0, VLOOKUP(VLOOKUP($A53, 'E4 TB Allocation Details'!$A$18:$L$217, MATCH("A &amp; G ID", 'E4 TB Allocation Details'!$A$18:$L$18, 0),FALSE), 'E2 Allocators'!$B$15:$W$361, MATCH('O5 Details by Class &amp; Accounts'!CH$18, 'E2 Allocators'!$B$15:$W$15, 0),FALSE)*$E53)</f>
        <v>0</v>
      </c>
      <c r="CI53" s="1334">
        <f>IF(ISERROR(VLOOKUP(VLOOKUP($A53, 'E4 TB Allocation Details'!$A$18:$L$217, MATCH("A &amp; G ID", 'E4 TB Allocation Details'!$A$18:$L$18, 0),FALSE), 'E2 Allocators'!$B$15:$W$361, MATCH('O5 Details by Class &amp; Accounts'!CI$18, 'E2 Allocators'!$B$15:$W$15, 0),FALSE)*$E53), 0, VLOOKUP(VLOOKUP($A53, 'E4 TB Allocation Details'!$A$18:$L$217, MATCH("A &amp; G ID", 'E4 TB Allocation Details'!$A$18:$L$18, 0),FALSE), 'E2 Allocators'!$B$15:$W$361, MATCH('O5 Details by Class &amp; Accounts'!CI$18, 'E2 Allocators'!$B$15:$W$15, 0),FALSE)*$E53)</f>
        <v>0</v>
      </c>
      <c r="CJ53" s="1334">
        <f>IF(ISERROR(VLOOKUP(VLOOKUP($A53, 'E4 TB Allocation Details'!$A$18:$L$217, MATCH("A &amp; G ID", 'E4 TB Allocation Details'!$A$18:$L$18, 0),FALSE), 'E2 Allocators'!$B$15:$W$361, MATCH('O5 Details by Class &amp; Accounts'!CJ$18, 'E2 Allocators'!$B$15:$W$15, 0),FALSE)*$E53), 0, VLOOKUP(VLOOKUP($A53, 'E4 TB Allocation Details'!$A$18:$L$217, MATCH("A &amp; G ID", 'E4 TB Allocation Details'!$A$18:$L$18, 0),FALSE), 'E2 Allocators'!$B$15:$W$361, MATCH('O5 Details by Class &amp; Accounts'!CJ$18, 'E2 Allocators'!$B$15:$W$15, 0),FALSE)*$E53)</f>
        <v>0</v>
      </c>
      <c r="CK53" s="1334">
        <f>IF(ISERROR(VLOOKUP(VLOOKUP($A53, 'E4 TB Allocation Details'!$A$18:$L$217, MATCH("A &amp; G ID", 'E4 TB Allocation Details'!$A$18:$L$18, 0),FALSE), 'E2 Allocators'!$B$15:$W$361, MATCH('O5 Details by Class &amp; Accounts'!CK$18, 'E2 Allocators'!$B$15:$W$15, 0),FALSE)*$E53), 0, VLOOKUP(VLOOKUP($A53, 'E4 TB Allocation Details'!$A$18:$L$217, MATCH("A &amp; G ID", 'E4 TB Allocation Details'!$A$18:$L$18, 0),FALSE), 'E2 Allocators'!$B$15:$W$361, MATCH('O5 Details by Class &amp; Accounts'!CK$18, 'E2 Allocators'!$B$15:$W$15, 0),FALSE)*$E53)</f>
        <v>0</v>
      </c>
      <c r="CL53" s="1334">
        <f>IF(ISERROR(VLOOKUP(VLOOKUP($A53, 'E4 TB Allocation Details'!$A$18:$L$217, MATCH("A &amp; G ID", 'E4 TB Allocation Details'!$A$18:$L$18, 0),FALSE), 'E2 Allocators'!$B$15:$W$361, MATCH('O5 Details by Class &amp; Accounts'!CL$18, 'E2 Allocators'!$B$15:$W$15, 0),FALSE)*$E53), 0, VLOOKUP(VLOOKUP($A53, 'E4 TB Allocation Details'!$A$18:$L$217, MATCH("A &amp; G ID", 'E4 TB Allocation Details'!$A$18:$L$18, 0),FALSE), 'E2 Allocators'!$B$15:$W$361, MATCH('O5 Details by Class &amp; Accounts'!CL$18, 'E2 Allocators'!$B$15:$W$15, 0),FALSE)*$E53)</f>
        <v>0</v>
      </c>
      <c r="CM53" s="1334">
        <f>IF(ISERROR(VLOOKUP(VLOOKUP($A53, 'E4 TB Allocation Details'!$A$18:$L$217, MATCH("A &amp; G ID", 'E4 TB Allocation Details'!$A$18:$L$18, 0),FALSE), 'E2 Allocators'!$B$15:$W$361, MATCH('O5 Details by Class &amp; Accounts'!CM$18, 'E2 Allocators'!$B$15:$W$15, 0),FALSE)*$E53), 0, VLOOKUP(VLOOKUP($A53, 'E4 TB Allocation Details'!$A$18:$L$217, MATCH("A &amp; G ID", 'E4 TB Allocation Details'!$A$18:$L$18, 0),FALSE), 'E2 Allocators'!$B$15:$W$361, MATCH('O5 Details by Class &amp; Accounts'!CM$18, 'E2 Allocators'!$B$15:$W$15, 0),FALSE)*$E53)</f>
        <v>0</v>
      </c>
      <c r="CN53" s="1334">
        <f t="shared" si="5"/>
        <v>0</v>
      </c>
      <c r="CO53" s="1670">
        <f t="shared" si="4"/>
        <v>0</v>
      </c>
      <c r="CQ53" s="1926" t="e">
        <v>#N/A</v>
      </c>
    </row>
    <row r="54" spans="1:95" s="64" customFormat="1" ht="25.5" x14ac:dyDescent="0.2">
      <c r="A54" s="1100" t="s">
        <v>880</v>
      </c>
      <c r="B54" s="1101" t="s">
        <v>402</v>
      </c>
      <c r="C54" s="1667">
        <f>IF(ISERROR(VLOOKUP($A54,'I3 TB Data'!$A$20:$H$465,MATCH('O5 Details by Class &amp; Accounts'!$C$18, 'I3 TB Data'!$A$20:$H$20,0),0)), 0, VLOOKUP($A54,'I3 TB Data'!$A$20:$H$465,MATCH('O5 Details by Class &amp; Accounts'!$C$18,'I3 TB Data'!$A$20:$H$20,0),0))</f>
        <v>0</v>
      </c>
      <c r="D54" s="1668">
        <f>'I4 BO ASSETS'!E51</f>
        <v>0</v>
      </c>
      <c r="E54" s="1667">
        <f t="shared" si="6"/>
        <v>0</v>
      </c>
      <c r="F54" s="1669">
        <f>IF(ISERROR(VLOOKUP($A54, 'E1 Categorization'!A33:E123, MATCH("Customer Component", 'E1 Categorization'!$A$33:$E$33,0), 0)), 0, IF(VLOOKUP($A54, 'E1 Categorization'!A33:E123, MATCH("Customer Component", 'E1 Categorization'!$A$33:$E$33,0), 0)=0, 'O5 Details by Class &amp; Accounts'!$E54, IF(AND(VLOOKUP($A54, 'E1 Categorization'!A33:E123, MATCH("Customer Component", 'E1 Categorization'!$A$33:$E$33,0), 0) &gt;0, VLOOKUP($A54, 'E1 Categorization'!A33:E123, MATCH("Customer Component", 'E1 Categorization'!$A$33:$E$33,0), 0)&lt;1), 'O5 Details by Class &amp; Accounts'!$E54*(1-VLOOKUP($A54, 'E1 Categorization'!A33:E123, MATCH("Customer Component", 'E1 Categorization'!$A$33:$E$33,0), 0)), 0)))</f>
        <v>0</v>
      </c>
      <c r="G54" s="1669">
        <f>IF(ISERROR(VLOOKUP($A54, 'E1 Categorization'!A33:E123, MATCH("Customer Component", 'E1 Categorization'!$A$33:$E$33,0), 0)),0, IF(VLOOKUP($A54, 'E1 Categorization'!A33:E123, MATCH("Customer Component", 'E1 Categorization'!$A$33:$E$33,0), 0)=0, 0, IF(AND(VLOOKUP($A54, 'E1 Categorization'!A33:E123, MATCH("Customer Component", 'E1 Categorization'!$A$33:$E$33,0), 0) &gt;0, VLOOKUP($A54, 'E1 Categorization'!A33:E123, MATCH("Customer Component", 'E1 Categorization'!$A$33:$E$33,0), 0)&lt;1), 'O5 Details by Class &amp; Accounts'!$E54*(VLOOKUP($A54, 'E1 Categorization'!A33:E123, MATCH("Customer Component", 'E1 Categorization'!$A$33:$E$33,0), 0)), 'O5 Details by Class &amp; Accounts'!$E54)))</f>
        <v>0</v>
      </c>
      <c r="H54" s="1334">
        <f t="shared" si="0"/>
        <v>0</v>
      </c>
      <c r="I54" s="1334">
        <f>IF(ISERROR(VLOOKUP(VLOOKUP($A54, 'E4 TB Allocation Details'!$A$18:$L$217, MATCH("Demand ID", 'E4 TB Allocation Details'!$A$18:$L$18, 0),FALSE), 'E2 Allocators'!$B$15:$W$361, MATCH('O5 Details by Class &amp; Accounts'!I$18, 'E2 Allocators'!$B$15:$W$15, 0),FALSE)*$F54), 0, VLOOKUP(VLOOKUP($A54, 'E4 TB Allocation Details'!$A$18:$L$217, MATCH("Demand ID", 'E4 TB Allocation Details'!$A$18:$L$18, 0),FALSE), 'E2 Allocators'!$B$15:$W$361, MATCH('O5 Details by Class &amp; Accounts'!I$18, 'E2 Allocators'!$B$15:$W$15, 0),FALSE)*$F54)</f>
        <v>0</v>
      </c>
      <c r="J54" s="1334">
        <f>IF(ISERROR(VLOOKUP(VLOOKUP($A54, 'E4 TB Allocation Details'!$A$18:$L$217, MATCH("Demand ID", 'E4 TB Allocation Details'!$A$18:$L$18, 0),FALSE), 'E2 Allocators'!$B$15:$W$361, MATCH('O5 Details by Class &amp; Accounts'!J$18, 'E2 Allocators'!$B$15:$W$15, 0),FALSE)*$F54), 0, VLOOKUP(VLOOKUP($A54, 'E4 TB Allocation Details'!$A$18:$L$217, MATCH("Demand ID", 'E4 TB Allocation Details'!$A$18:$L$18, 0),FALSE), 'E2 Allocators'!$B$15:$W$361, MATCH('O5 Details by Class &amp; Accounts'!J$18, 'E2 Allocators'!$B$15:$W$15, 0),FALSE)*$F54)</f>
        <v>0</v>
      </c>
      <c r="K54" s="1334">
        <f>IF(ISERROR(VLOOKUP(VLOOKUP($A54, 'E4 TB Allocation Details'!$A$18:$L$217, MATCH("Demand ID", 'E4 TB Allocation Details'!$A$18:$L$18, 0),FALSE), 'E2 Allocators'!$B$15:$W$361, MATCH('O5 Details by Class &amp; Accounts'!K$18, 'E2 Allocators'!$B$15:$W$15, 0),FALSE)*$F54), 0, VLOOKUP(VLOOKUP($A54, 'E4 TB Allocation Details'!$A$18:$L$217, MATCH("Demand ID", 'E4 TB Allocation Details'!$A$18:$L$18, 0),FALSE), 'E2 Allocators'!$B$15:$W$361, MATCH('O5 Details by Class &amp; Accounts'!K$18, 'E2 Allocators'!$B$15:$W$15, 0),FALSE)*$F54)</f>
        <v>0</v>
      </c>
      <c r="L54" s="1334">
        <f>IF(ISERROR(VLOOKUP(VLOOKUP($A54, 'E4 TB Allocation Details'!$A$18:$L$217, MATCH("Demand ID", 'E4 TB Allocation Details'!$A$18:$L$18, 0),FALSE), 'E2 Allocators'!$B$15:$W$361, MATCH('O5 Details by Class &amp; Accounts'!L$18, 'E2 Allocators'!$B$15:$W$15, 0),FALSE)*$F54), 0, VLOOKUP(VLOOKUP($A54, 'E4 TB Allocation Details'!$A$18:$L$217, MATCH("Demand ID", 'E4 TB Allocation Details'!$A$18:$L$18, 0),FALSE), 'E2 Allocators'!$B$15:$W$361, MATCH('O5 Details by Class &amp; Accounts'!L$18, 'E2 Allocators'!$B$15:$W$15, 0),FALSE)*$F54)</f>
        <v>0</v>
      </c>
      <c r="M54" s="1334">
        <f>IF(ISERROR(VLOOKUP(VLOOKUP($A54, 'E4 TB Allocation Details'!$A$18:$L$217, MATCH("Demand ID", 'E4 TB Allocation Details'!$A$18:$L$18, 0),FALSE), 'E2 Allocators'!$B$15:$W$361, MATCH('O5 Details by Class &amp; Accounts'!M$18, 'E2 Allocators'!$B$15:$W$15, 0),FALSE)*$F54), 0, VLOOKUP(VLOOKUP($A54, 'E4 TB Allocation Details'!$A$18:$L$217, MATCH("Demand ID", 'E4 TB Allocation Details'!$A$18:$L$18, 0),FALSE), 'E2 Allocators'!$B$15:$W$361, MATCH('O5 Details by Class &amp; Accounts'!M$18, 'E2 Allocators'!$B$15:$W$15, 0),FALSE)*$F54)</f>
        <v>0</v>
      </c>
      <c r="N54" s="1334">
        <f>IF(ISERROR(VLOOKUP(VLOOKUP($A54, 'E4 TB Allocation Details'!$A$18:$L$217, MATCH("Demand ID", 'E4 TB Allocation Details'!$A$18:$L$18, 0),FALSE), 'E2 Allocators'!$B$15:$W$361, MATCH('O5 Details by Class &amp; Accounts'!N$18, 'E2 Allocators'!$B$15:$W$15, 0),FALSE)*$F54), 0, VLOOKUP(VLOOKUP($A54, 'E4 TB Allocation Details'!$A$18:$L$217, MATCH("Demand ID", 'E4 TB Allocation Details'!$A$18:$L$18, 0),FALSE), 'E2 Allocators'!$B$15:$W$361, MATCH('O5 Details by Class &amp; Accounts'!N$18, 'E2 Allocators'!$B$15:$W$15, 0),FALSE)*$F54)</f>
        <v>0</v>
      </c>
      <c r="O54" s="1334">
        <f>IF(ISERROR(VLOOKUP(VLOOKUP($A54, 'E4 TB Allocation Details'!$A$18:$L$217, MATCH("Demand ID", 'E4 TB Allocation Details'!$A$18:$L$18, 0),FALSE), 'E2 Allocators'!$B$15:$W$361, MATCH('O5 Details by Class &amp; Accounts'!O$18, 'E2 Allocators'!$B$15:$W$15, 0),FALSE)*$F54), 0, VLOOKUP(VLOOKUP($A54, 'E4 TB Allocation Details'!$A$18:$L$217, MATCH("Demand ID", 'E4 TB Allocation Details'!$A$18:$L$18, 0),FALSE), 'E2 Allocators'!$B$15:$W$361, MATCH('O5 Details by Class &amp; Accounts'!O$18, 'E2 Allocators'!$B$15:$W$15, 0),FALSE)*$F54)</f>
        <v>0</v>
      </c>
      <c r="P54" s="1334">
        <f>IF(ISERROR(VLOOKUP(VLOOKUP($A54, 'E4 TB Allocation Details'!$A$18:$L$217, MATCH("Demand ID", 'E4 TB Allocation Details'!$A$18:$L$18, 0),FALSE), 'E2 Allocators'!$B$15:$W$361, MATCH('O5 Details by Class &amp; Accounts'!P$18, 'E2 Allocators'!$B$15:$W$15, 0),FALSE)*$F54), 0, VLOOKUP(VLOOKUP($A54, 'E4 TB Allocation Details'!$A$18:$L$217, MATCH("Demand ID", 'E4 TB Allocation Details'!$A$18:$L$18, 0),FALSE), 'E2 Allocators'!$B$15:$W$361, MATCH('O5 Details by Class &amp; Accounts'!P$18, 'E2 Allocators'!$B$15:$W$15, 0),FALSE)*$F54)</f>
        <v>0</v>
      </c>
      <c r="Q54" s="1334">
        <f>IF(ISERROR(VLOOKUP(VLOOKUP($A54, 'E4 TB Allocation Details'!$A$18:$L$217, MATCH("Demand ID", 'E4 TB Allocation Details'!$A$18:$L$18, 0),FALSE), 'E2 Allocators'!$B$15:$W$361, MATCH('O5 Details by Class &amp; Accounts'!Q$18, 'E2 Allocators'!$B$15:$W$15, 0),FALSE)*$F54), 0, VLOOKUP(VLOOKUP($A54, 'E4 TB Allocation Details'!$A$18:$L$217, MATCH("Demand ID", 'E4 TB Allocation Details'!$A$18:$L$18, 0),FALSE), 'E2 Allocators'!$B$15:$W$361, MATCH('O5 Details by Class &amp; Accounts'!Q$18, 'E2 Allocators'!$B$15:$W$15, 0),FALSE)*$F54)</f>
        <v>0</v>
      </c>
      <c r="R54" s="1334">
        <f>IF(ISERROR(VLOOKUP(VLOOKUP($A54, 'E4 TB Allocation Details'!$A$18:$L$217, MATCH("Demand ID", 'E4 TB Allocation Details'!$A$18:$L$18, 0),FALSE), 'E2 Allocators'!$B$15:$W$361, MATCH('O5 Details by Class &amp; Accounts'!R$18, 'E2 Allocators'!$B$15:$W$15, 0),FALSE)*$F54), 0, VLOOKUP(VLOOKUP($A54, 'E4 TB Allocation Details'!$A$18:$L$217, MATCH("Demand ID", 'E4 TB Allocation Details'!$A$18:$L$18, 0),FALSE), 'E2 Allocators'!$B$15:$W$361, MATCH('O5 Details by Class &amp; Accounts'!R$18, 'E2 Allocators'!$B$15:$W$15, 0),FALSE)*$F54)</f>
        <v>0</v>
      </c>
      <c r="S54" s="1334">
        <f>IF(ISERROR(VLOOKUP(VLOOKUP($A54, 'E4 TB Allocation Details'!$A$18:$L$217, MATCH("Demand ID", 'E4 TB Allocation Details'!$A$18:$L$18, 0),FALSE), 'E2 Allocators'!$B$15:$W$361, MATCH('O5 Details by Class &amp; Accounts'!S$18, 'E2 Allocators'!$B$15:$W$15, 0),FALSE)*$F54), 0, VLOOKUP(VLOOKUP($A54, 'E4 TB Allocation Details'!$A$18:$L$217, MATCH("Demand ID", 'E4 TB Allocation Details'!$A$18:$L$18, 0),FALSE), 'E2 Allocators'!$B$15:$W$361, MATCH('O5 Details by Class &amp; Accounts'!S$18, 'E2 Allocators'!$B$15:$W$15, 0),FALSE)*$F54)</f>
        <v>0</v>
      </c>
      <c r="T54" s="1334">
        <f>IF(ISERROR(VLOOKUP(VLOOKUP($A54, 'E4 TB Allocation Details'!$A$18:$L$217, MATCH("Demand ID", 'E4 TB Allocation Details'!$A$18:$L$18, 0),FALSE), 'E2 Allocators'!$B$15:$W$361, MATCH('O5 Details by Class &amp; Accounts'!T$18, 'E2 Allocators'!$B$15:$W$15, 0),FALSE)*$F54), 0, VLOOKUP(VLOOKUP($A54, 'E4 TB Allocation Details'!$A$18:$L$217, MATCH("Demand ID", 'E4 TB Allocation Details'!$A$18:$L$18, 0),FALSE), 'E2 Allocators'!$B$15:$W$361, MATCH('O5 Details by Class &amp; Accounts'!T$18, 'E2 Allocators'!$B$15:$W$15, 0),FALSE)*$F54)</f>
        <v>0</v>
      </c>
      <c r="U54" s="1334">
        <f>IF(ISERROR(VLOOKUP(VLOOKUP($A54, 'E4 TB Allocation Details'!$A$18:$L$217, MATCH("Demand ID", 'E4 TB Allocation Details'!$A$18:$L$18, 0),FALSE), 'E2 Allocators'!$B$15:$W$361, MATCH('O5 Details by Class &amp; Accounts'!U$18, 'E2 Allocators'!$B$15:$W$15, 0),FALSE)*$F54), 0, VLOOKUP(VLOOKUP($A54, 'E4 TB Allocation Details'!$A$18:$L$217, MATCH("Demand ID", 'E4 TB Allocation Details'!$A$18:$L$18, 0),FALSE), 'E2 Allocators'!$B$15:$W$361, MATCH('O5 Details by Class &amp; Accounts'!U$18, 'E2 Allocators'!$B$15:$W$15, 0),FALSE)*$F54)</f>
        <v>0</v>
      </c>
      <c r="V54" s="1334">
        <f>IF(ISERROR(VLOOKUP(VLOOKUP($A54, 'E4 TB Allocation Details'!$A$18:$L$217, MATCH("Demand ID", 'E4 TB Allocation Details'!$A$18:$L$18, 0),FALSE), 'E2 Allocators'!$B$15:$W$361, MATCH('O5 Details by Class &amp; Accounts'!V$18, 'E2 Allocators'!$B$15:$W$15, 0),FALSE)*$F54), 0, VLOOKUP(VLOOKUP($A54, 'E4 TB Allocation Details'!$A$18:$L$217, MATCH("Demand ID", 'E4 TB Allocation Details'!$A$18:$L$18, 0),FALSE), 'E2 Allocators'!$B$15:$W$361, MATCH('O5 Details by Class &amp; Accounts'!V$18, 'E2 Allocators'!$B$15:$W$15, 0),FALSE)*$F54)</f>
        <v>0</v>
      </c>
      <c r="W54" s="1334">
        <f>IF(ISERROR(VLOOKUP(VLOOKUP($A54, 'E4 TB Allocation Details'!$A$18:$L$217, MATCH("Demand ID", 'E4 TB Allocation Details'!$A$18:$L$18, 0),FALSE), 'E2 Allocators'!$B$15:$W$361, MATCH('O5 Details by Class &amp; Accounts'!W$18, 'E2 Allocators'!$B$15:$W$15, 0),FALSE)*$F54), 0, VLOOKUP(VLOOKUP($A54, 'E4 TB Allocation Details'!$A$18:$L$217, MATCH("Demand ID", 'E4 TB Allocation Details'!$A$18:$L$18, 0),FALSE), 'E2 Allocators'!$B$15:$W$361, MATCH('O5 Details by Class &amp; Accounts'!W$18, 'E2 Allocators'!$B$15:$W$15, 0),FALSE)*$F54)</f>
        <v>0</v>
      </c>
      <c r="X54" s="1334">
        <f>IF(ISERROR(VLOOKUP(VLOOKUP($A54, 'E4 TB Allocation Details'!$A$18:$L$217, MATCH("Demand ID", 'E4 TB Allocation Details'!$A$18:$L$18, 0),FALSE), 'E2 Allocators'!$B$15:$W$361, MATCH('O5 Details by Class &amp; Accounts'!X$18, 'E2 Allocators'!$B$15:$W$15, 0),FALSE)*$F54), 0, VLOOKUP(VLOOKUP($A54, 'E4 TB Allocation Details'!$A$18:$L$217, MATCH("Demand ID", 'E4 TB Allocation Details'!$A$18:$L$18, 0),FALSE), 'E2 Allocators'!$B$15:$W$361, MATCH('O5 Details by Class &amp; Accounts'!X$18, 'E2 Allocators'!$B$15:$W$15, 0),FALSE)*$F54)</f>
        <v>0</v>
      </c>
      <c r="Y54" s="1334">
        <f>IF(ISERROR(VLOOKUP(VLOOKUP($A54, 'E4 TB Allocation Details'!$A$18:$L$217, MATCH("Demand ID", 'E4 TB Allocation Details'!$A$18:$L$18, 0),FALSE), 'E2 Allocators'!$B$15:$W$361, MATCH('O5 Details by Class &amp; Accounts'!Y$18, 'E2 Allocators'!$B$15:$W$15, 0),FALSE)*$F54), 0, VLOOKUP(VLOOKUP($A54, 'E4 TB Allocation Details'!$A$18:$L$217, MATCH("Demand ID", 'E4 TB Allocation Details'!$A$18:$L$18, 0),FALSE), 'E2 Allocators'!$B$15:$W$361, MATCH('O5 Details by Class &amp; Accounts'!Y$18, 'E2 Allocators'!$B$15:$W$15, 0),FALSE)*$F54)</f>
        <v>0</v>
      </c>
      <c r="Z54" s="1334">
        <f>IF(ISERROR(VLOOKUP(VLOOKUP($A54, 'E4 TB Allocation Details'!$A$18:$L$217, MATCH("Demand ID", 'E4 TB Allocation Details'!$A$18:$L$18, 0),FALSE), 'E2 Allocators'!$B$15:$W$361, MATCH('O5 Details by Class &amp; Accounts'!Z$18, 'E2 Allocators'!$B$15:$W$15, 0),FALSE)*$F54), 0, VLOOKUP(VLOOKUP($A54, 'E4 TB Allocation Details'!$A$18:$L$217, MATCH("Demand ID", 'E4 TB Allocation Details'!$A$18:$L$18, 0),FALSE), 'E2 Allocators'!$B$15:$W$361, MATCH('O5 Details by Class &amp; Accounts'!Z$18, 'E2 Allocators'!$B$15:$W$15, 0),FALSE)*$F54)</f>
        <v>0</v>
      </c>
      <c r="AA54" s="1334">
        <f>IF(ISERROR(VLOOKUP(VLOOKUP($A54, 'E4 TB Allocation Details'!$A$18:$L$217, MATCH("Demand ID", 'E4 TB Allocation Details'!$A$18:$L$18, 0),FALSE), 'E2 Allocators'!$B$15:$W$361, MATCH('O5 Details by Class &amp; Accounts'!AA$18, 'E2 Allocators'!$B$15:$W$15, 0),FALSE)*$F54), 0, VLOOKUP(VLOOKUP($A54, 'E4 TB Allocation Details'!$A$18:$L$217, MATCH("Demand ID", 'E4 TB Allocation Details'!$A$18:$L$18, 0),FALSE), 'E2 Allocators'!$B$15:$W$361, MATCH('O5 Details by Class &amp; Accounts'!AA$18, 'E2 Allocators'!$B$15:$W$15, 0),FALSE)*$F54)</f>
        <v>0</v>
      </c>
      <c r="AB54" s="1334">
        <f>IF(ISERROR(VLOOKUP(VLOOKUP($A54, 'E4 TB Allocation Details'!$A$18:$L$217, MATCH("Demand ID", 'E4 TB Allocation Details'!$A$18:$L$18, 0),FALSE), 'E2 Allocators'!$B$15:$W$361, MATCH('O5 Details by Class &amp; Accounts'!AB$18, 'E2 Allocators'!$B$15:$W$15, 0),FALSE)*$F54), 0, VLOOKUP(VLOOKUP($A54, 'E4 TB Allocation Details'!$A$18:$L$217, MATCH("Demand ID", 'E4 TB Allocation Details'!$A$18:$L$18, 0),FALSE), 'E2 Allocators'!$B$15:$W$361, MATCH('O5 Details by Class &amp; Accounts'!AB$18, 'E2 Allocators'!$B$15:$W$15, 0),FALSE)*$F54)</f>
        <v>0</v>
      </c>
      <c r="AC54" s="1334">
        <f t="shared" si="1"/>
        <v>0</v>
      </c>
      <c r="AD54" s="1334">
        <f>IF(ISERROR(VLOOKUP(VLOOKUP($A54, 'E4 TB Allocation Details'!$A$18:$L$217, MATCH("Customer ID", 'E4 TB Allocation Details'!$A$18:$L$18, 0),FALSE), 'E2 Allocators'!$B$15:$W$361, MATCH('O5 Details by Class &amp; Accounts'!AD$18, 'E2 Allocators'!$B$15:$W$15, 0),FALSE)*$G54), 0, VLOOKUP(VLOOKUP($A54, 'E4 TB Allocation Details'!$A$18:$L$217, MATCH("Customer ID", 'E4 TB Allocation Details'!$A$18:$L$18, 0),FALSE), 'E2 Allocators'!$B$15:$W$361, MATCH('O5 Details by Class &amp; Accounts'!AD$18, 'E2 Allocators'!$B$15:$W$15, 0),FALSE)*$G54)</f>
        <v>0</v>
      </c>
      <c r="AE54" s="1334">
        <f>IF(ISERROR(VLOOKUP(VLOOKUP($A54, 'E4 TB Allocation Details'!$A$18:$L$217, MATCH("Customer ID", 'E4 TB Allocation Details'!$A$18:$L$18, 0),FALSE), 'E2 Allocators'!$B$15:$W$361, MATCH('O5 Details by Class &amp; Accounts'!AE$18, 'E2 Allocators'!$B$15:$W$15, 0),FALSE)*$G54), 0, VLOOKUP(VLOOKUP($A54, 'E4 TB Allocation Details'!$A$18:$L$217, MATCH("Customer ID", 'E4 TB Allocation Details'!$A$18:$L$18, 0),FALSE), 'E2 Allocators'!$B$15:$W$361, MATCH('O5 Details by Class &amp; Accounts'!AE$18, 'E2 Allocators'!$B$15:$W$15, 0),FALSE)*$G54)</f>
        <v>0</v>
      </c>
      <c r="AF54" s="1334">
        <f>IF(ISERROR(VLOOKUP(VLOOKUP($A54, 'E4 TB Allocation Details'!$A$18:$L$217, MATCH("Customer ID", 'E4 TB Allocation Details'!$A$18:$L$18, 0),FALSE), 'E2 Allocators'!$B$15:$W$361, MATCH('O5 Details by Class &amp; Accounts'!AF$18, 'E2 Allocators'!$B$15:$W$15, 0),FALSE)*$G54), 0, VLOOKUP(VLOOKUP($A54, 'E4 TB Allocation Details'!$A$18:$L$217, MATCH("Customer ID", 'E4 TB Allocation Details'!$A$18:$L$18, 0),FALSE), 'E2 Allocators'!$B$15:$W$361, MATCH('O5 Details by Class &amp; Accounts'!AF$18, 'E2 Allocators'!$B$15:$W$15, 0),FALSE)*$G54)</f>
        <v>0</v>
      </c>
      <c r="AG54" s="1334">
        <f>IF(ISERROR(VLOOKUP(VLOOKUP($A54, 'E4 TB Allocation Details'!$A$18:$L$217, MATCH("Customer ID", 'E4 TB Allocation Details'!$A$18:$L$18, 0),FALSE), 'E2 Allocators'!$B$15:$W$361, MATCH('O5 Details by Class &amp; Accounts'!AG$18, 'E2 Allocators'!$B$15:$W$15, 0),FALSE)*$G54), 0, VLOOKUP(VLOOKUP($A54, 'E4 TB Allocation Details'!$A$18:$L$217, MATCH("Customer ID", 'E4 TB Allocation Details'!$A$18:$L$18, 0),FALSE), 'E2 Allocators'!$B$15:$W$361, MATCH('O5 Details by Class &amp; Accounts'!AG$18, 'E2 Allocators'!$B$15:$W$15, 0),FALSE)*$G54)</f>
        <v>0</v>
      </c>
      <c r="AH54" s="1334">
        <f>IF(ISERROR(VLOOKUP(VLOOKUP($A54, 'E4 TB Allocation Details'!$A$18:$L$217, MATCH("Customer ID", 'E4 TB Allocation Details'!$A$18:$L$18, 0),FALSE), 'E2 Allocators'!$B$15:$W$361, MATCH('O5 Details by Class &amp; Accounts'!AH$18, 'E2 Allocators'!$B$15:$W$15, 0),FALSE)*$G54), 0, VLOOKUP(VLOOKUP($A54, 'E4 TB Allocation Details'!$A$18:$L$217, MATCH("Customer ID", 'E4 TB Allocation Details'!$A$18:$L$18, 0),FALSE), 'E2 Allocators'!$B$15:$W$361, MATCH('O5 Details by Class &amp; Accounts'!AH$18, 'E2 Allocators'!$B$15:$W$15, 0),FALSE)*$G54)</f>
        <v>0</v>
      </c>
      <c r="AI54" s="1334">
        <f>IF(ISERROR(VLOOKUP(VLOOKUP($A54, 'E4 TB Allocation Details'!$A$18:$L$217, MATCH("Customer ID", 'E4 TB Allocation Details'!$A$18:$L$18, 0),FALSE), 'E2 Allocators'!$B$15:$W$361, MATCH('O5 Details by Class &amp; Accounts'!AI$18, 'E2 Allocators'!$B$15:$W$15, 0),FALSE)*$G54), 0, VLOOKUP(VLOOKUP($A54, 'E4 TB Allocation Details'!$A$18:$L$217, MATCH("Customer ID", 'E4 TB Allocation Details'!$A$18:$L$18, 0),FALSE), 'E2 Allocators'!$B$15:$W$361, MATCH('O5 Details by Class &amp; Accounts'!AI$18, 'E2 Allocators'!$B$15:$W$15, 0),FALSE)*$G54)</f>
        <v>0</v>
      </c>
      <c r="AJ54" s="1334">
        <f>IF(ISERROR(VLOOKUP(VLOOKUP($A54, 'E4 TB Allocation Details'!$A$18:$L$217, MATCH("Customer ID", 'E4 TB Allocation Details'!$A$18:$L$18, 0),FALSE), 'E2 Allocators'!$B$15:$W$361, MATCH('O5 Details by Class &amp; Accounts'!AJ$18, 'E2 Allocators'!$B$15:$W$15, 0),FALSE)*$G54), 0, VLOOKUP(VLOOKUP($A54, 'E4 TB Allocation Details'!$A$18:$L$217, MATCH("Customer ID", 'E4 TB Allocation Details'!$A$18:$L$18, 0),FALSE), 'E2 Allocators'!$B$15:$W$361, MATCH('O5 Details by Class &amp; Accounts'!AJ$18, 'E2 Allocators'!$B$15:$W$15, 0),FALSE)*$G54)</f>
        <v>0</v>
      </c>
      <c r="AK54" s="1334">
        <f>IF(ISERROR(VLOOKUP(VLOOKUP($A54, 'E4 TB Allocation Details'!$A$18:$L$217, MATCH("Customer ID", 'E4 TB Allocation Details'!$A$18:$L$18, 0),FALSE), 'E2 Allocators'!$B$15:$W$361, MATCH('O5 Details by Class &amp; Accounts'!AK$18, 'E2 Allocators'!$B$15:$W$15, 0),FALSE)*$G54), 0, VLOOKUP(VLOOKUP($A54, 'E4 TB Allocation Details'!$A$18:$L$217, MATCH("Customer ID", 'E4 TB Allocation Details'!$A$18:$L$18, 0),FALSE), 'E2 Allocators'!$B$15:$W$361, MATCH('O5 Details by Class &amp; Accounts'!AK$18, 'E2 Allocators'!$B$15:$W$15, 0),FALSE)*$G54)</f>
        <v>0</v>
      </c>
      <c r="AL54" s="1334">
        <f>IF(ISERROR(VLOOKUP(VLOOKUP($A54, 'E4 TB Allocation Details'!$A$18:$L$217, MATCH("Customer ID", 'E4 TB Allocation Details'!$A$18:$L$18, 0),FALSE), 'E2 Allocators'!$B$15:$W$361, MATCH('O5 Details by Class &amp; Accounts'!AL$18, 'E2 Allocators'!$B$15:$W$15, 0),FALSE)*$G54), 0, VLOOKUP(VLOOKUP($A54, 'E4 TB Allocation Details'!$A$18:$L$217, MATCH("Customer ID", 'E4 TB Allocation Details'!$A$18:$L$18, 0),FALSE), 'E2 Allocators'!$B$15:$W$361, MATCH('O5 Details by Class &amp; Accounts'!AL$18, 'E2 Allocators'!$B$15:$W$15, 0),FALSE)*$G54)</f>
        <v>0</v>
      </c>
      <c r="AM54" s="1334">
        <f>IF(ISERROR(VLOOKUP(VLOOKUP($A54, 'E4 TB Allocation Details'!$A$18:$L$217, MATCH("Customer ID", 'E4 TB Allocation Details'!$A$18:$L$18, 0),FALSE), 'E2 Allocators'!$B$15:$W$361, MATCH('O5 Details by Class &amp; Accounts'!AM$18, 'E2 Allocators'!$B$15:$W$15, 0),FALSE)*$G54), 0, VLOOKUP(VLOOKUP($A54, 'E4 TB Allocation Details'!$A$18:$L$217, MATCH("Customer ID", 'E4 TB Allocation Details'!$A$18:$L$18, 0),FALSE), 'E2 Allocators'!$B$15:$W$361, MATCH('O5 Details by Class &amp; Accounts'!AM$18, 'E2 Allocators'!$B$15:$W$15, 0),FALSE)*$G54)</f>
        <v>0</v>
      </c>
      <c r="AN54" s="1334">
        <f>IF(ISERROR(VLOOKUP(VLOOKUP($A54, 'E4 TB Allocation Details'!$A$18:$L$217, MATCH("Customer ID", 'E4 TB Allocation Details'!$A$18:$L$18, 0),FALSE), 'E2 Allocators'!$B$15:$W$361, MATCH('O5 Details by Class &amp; Accounts'!AN$18, 'E2 Allocators'!$B$15:$W$15, 0),FALSE)*$G54), 0, VLOOKUP(VLOOKUP($A54, 'E4 TB Allocation Details'!$A$18:$L$217, MATCH("Customer ID", 'E4 TB Allocation Details'!$A$18:$L$18, 0),FALSE), 'E2 Allocators'!$B$15:$W$361, MATCH('O5 Details by Class &amp; Accounts'!AN$18, 'E2 Allocators'!$B$15:$W$15, 0),FALSE)*$G54)</f>
        <v>0</v>
      </c>
      <c r="AO54" s="1334">
        <f>IF(ISERROR(VLOOKUP(VLOOKUP($A54, 'E4 TB Allocation Details'!$A$18:$L$217, MATCH("Customer ID", 'E4 TB Allocation Details'!$A$18:$L$18, 0),FALSE), 'E2 Allocators'!$B$15:$W$361, MATCH('O5 Details by Class &amp; Accounts'!AO$18, 'E2 Allocators'!$B$15:$W$15, 0),FALSE)*$G54), 0, VLOOKUP(VLOOKUP($A54, 'E4 TB Allocation Details'!$A$18:$L$217, MATCH("Customer ID", 'E4 TB Allocation Details'!$A$18:$L$18, 0),FALSE), 'E2 Allocators'!$B$15:$W$361, MATCH('O5 Details by Class &amp; Accounts'!AO$18, 'E2 Allocators'!$B$15:$W$15, 0),FALSE)*$G54)</f>
        <v>0</v>
      </c>
      <c r="AP54" s="1334">
        <f>IF(ISERROR(VLOOKUP(VLOOKUP($A54, 'E4 TB Allocation Details'!$A$18:$L$217, MATCH("Customer ID", 'E4 TB Allocation Details'!$A$18:$L$18, 0),FALSE), 'E2 Allocators'!$B$15:$W$361, MATCH('O5 Details by Class &amp; Accounts'!AP$18, 'E2 Allocators'!$B$15:$W$15, 0),FALSE)*$G54), 0, VLOOKUP(VLOOKUP($A54, 'E4 TB Allocation Details'!$A$18:$L$217, MATCH("Customer ID", 'E4 TB Allocation Details'!$A$18:$L$18, 0),FALSE), 'E2 Allocators'!$B$15:$W$361, MATCH('O5 Details by Class &amp; Accounts'!AP$18, 'E2 Allocators'!$B$15:$W$15, 0),FALSE)*$G54)</f>
        <v>0</v>
      </c>
      <c r="AQ54" s="1334">
        <f>IF(ISERROR(VLOOKUP(VLOOKUP($A54, 'E4 TB Allocation Details'!$A$18:$L$217, MATCH("Customer ID", 'E4 TB Allocation Details'!$A$18:$L$18, 0),FALSE), 'E2 Allocators'!$B$15:$W$361, MATCH('O5 Details by Class &amp; Accounts'!AQ$18, 'E2 Allocators'!$B$15:$W$15, 0),FALSE)*$G54), 0, VLOOKUP(VLOOKUP($A54, 'E4 TB Allocation Details'!$A$18:$L$217, MATCH("Customer ID", 'E4 TB Allocation Details'!$A$18:$L$18, 0),FALSE), 'E2 Allocators'!$B$15:$W$361, MATCH('O5 Details by Class &amp; Accounts'!AQ$18, 'E2 Allocators'!$B$15:$W$15, 0),FALSE)*$G54)</f>
        <v>0</v>
      </c>
      <c r="AR54" s="1334">
        <f>IF(ISERROR(VLOOKUP(VLOOKUP($A54, 'E4 TB Allocation Details'!$A$18:$L$217, MATCH("Customer ID", 'E4 TB Allocation Details'!$A$18:$L$18, 0),FALSE), 'E2 Allocators'!$B$15:$W$361, MATCH('O5 Details by Class &amp; Accounts'!AR$18, 'E2 Allocators'!$B$15:$W$15, 0),FALSE)*$G54), 0, VLOOKUP(VLOOKUP($A54, 'E4 TB Allocation Details'!$A$18:$L$217, MATCH("Customer ID", 'E4 TB Allocation Details'!$A$18:$L$18, 0),FALSE), 'E2 Allocators'!$B$15:$W$361, MATCH('O5 Details by Class &amp; Accounts'!AR$18, 'E2 Allocators'!$B$15:$W$15, 0),FALSE)*$G54)</f>
        <v>0</v>
      </c>
      <c r="AS54" s="1334">
        <f>IF(ISERROR(VLOOKUP(VLOOKUP($A54, 'E4 TB Allocation Details'!$A$18:$L$217, MATCH("Customer ID", 'E4 TB Allocation Details'!$A$18:$L$18, 0),FALSE), 'E2 Allocators'!$B$15:$W$361, MATCH('O5 Details by Class &amp; Accounts'!AS$18, 'E2 Allocators'!$B$15:$W$15, 0),FALSE)*$G54), 0, VLOOKUP(VLOOKUP($A54, 'E4 TB Allocation Details'!$A$18:$L$217, MATCH("Customer ID", 'E4 TB Allocation Details'!$A$18:$L$18, 0),FALSE), 'E2 Allocators'!$B$15:$W$361, MATCH('O5 Details by Class &amp; Accounts'!AS$18, 'E2 Allocators'!$B$15:$W$15, 0),FALSE)*$G54)</f>
        <v>0</v>
      </c>
      <c r="AT54" s="1334">
        <f>IF(ISERROR(VLOOKUP(VLOOKUP($A54, 'E4 TB Allocation Details'!$A$18:$L$217, MATCH("Customer ID", 'E4 TB Allocation Details'!$A$18:$L$18, 0),FALSE), 'E2 Allocators'!$B$15:$W$361, MATCH('O5 Details by Class &amp; Accounts'!AT$18, 'E2 Allocators'!$B$15:$W$15, 0),FALSE)*$G54), 0, VLOOKUP(VLOOKUP($A54, 'E4 TB Allocation Details'!$A$18:$L$217, MATCH("Customer ID", 'E4 TB Allocation Details'!$A$18:$L$18, 0),FALSE), 'E2 Allocators'!$B$15:$W$361, MATCH('O5 Details by Class &amp; Accounts'!AT$18, 'E2 Allocators'!$B$15:$W$15, 0),FALSE)*$G54)</f>
        <v>0</v>
      </c>
      <c r="AU54" s="1334">
        <f>IF(ISERROR(VLOOKUP(VLOOKUP($A54, 'E4 TB Allocation Details'!$A$18:$L$217, MATCH("Customer ID", 'E4 TB Allocation Details'!$A$18:$L$18, 0),FALSE), 'E2 Allocators'!$B$15:$W$361, MATCH('O5 Details by Class &amp; Accounts'!AU$18, 'E2 Allocators'!$B$15:$W$15, 0),FALSE)*$G54), 0, VLOOKUP(VLOOKUP($A54, 'E4 TB Allocation Details'!$A$18:$L$217, MATCH("Customer ID", 'E4 TB Allocation Details'!$A$18:$L$18, 0),FALSE), 'E2 Allocators'!$B$15:$W$361, MATCH('O5 Details by Class &amp; Accounts'!AU$18, 'E2 Allocators'!$B$15:$W$15, 0),FALSE)*$G54)</f>
        <v>0</v>
      </c>
      <c r="AV54" s="1334">
        <f>IF(ISERROR(VLOOKUP(VLOOKUP($A54, 'E4 TB Allocation Details'!$A$18:$L$217, MATCH("Customer ID", 'E4 TB Allocation Details'!$A$18:$L$18, 0),FALSE), 'E2 Allocators'!$B$15:$W$361, MATCH('O5 Details by Class &amp; Accounts'!AV$18, 'E2 Allocators'!$B$15:$W$15, 0),FALSE)*$G54), 0, VLOOKUP(VLOOKUP($A54, 'E4 TB Allocation Details'!$A$18:$L$217, MATCH("Customer ID", 'E4 TB Allocation Details'!$A$18:$L$18, 0),FALSE), 'E2 Allocators'!$B$15:$W$361, MATCH('O5 Details by Class &amp; Accounts'!AV$18, 'E2 Allocators'!$B$15:$W$15, 0),FALSE)*$G54)</f>
        <v>0</v>
      </c>
      <c r="AW54" s="1334">
        <f>IF(ISERROR(VLOOKUP(VLOOKUP($A54, 'E4 TB Allocation Details'!$A$18:$L$217, MATCH("Customer ID", 'E4 TB Allocation Details'!$A$18:$L$18, 0),FALSE), 'E2 Allocators'!$B$15:$W$361, MATCH('O5 Details by Class &amp; Accounts'!AW$18, 'E2 Allocators'!$B$15:$W$15, 0),FALSE)*$G54), 0, VLOOKUP(VLOOKUP($A54, 'E4 TB Allocation Details'!$A$18:$L$217, MATCH("Customer ID", 'E4 TB Allocation Details'!$A$18:$L$18, 0),FALSE), 'E2 Allocators'!$B$15:$W$361, MATCH('O5 Details by Class &amp; Accounts'!AW$18, 'E2 Allocators'!$B$15:$W$15, 0),FALSE)*$G54)</f>
        <v>0</v>
      </c>
      <c r="AX54" s="1334">
        <f t="shared" si="2"/>
        <v>0</v>
      </c>
      <c r="AY54" s="1334">
        <f>IF(ISERROR(VLOOKUP(VLOOKUP($A54, 'E4 TB Allocation Details'!$A$18:$L$217, MATCH("Misc ID", 'E4 TB Allocation Details'!$A$18:$L$18, 0),FALSE), 'E2 Allocators'!$B$15:$W$361, MATCH('O5 Details by Class &amp; Accounts'!AY$18, 'E2 Allocators'!$B$15:$W$15, 0),FALSE)*$E54), 0, VLOOKUP(VLOOKUP($A54, 'E4 TB Allocation Details'!$A$18:$L$217, MATCH("Misc ID", 'E4 TB Allocation Details'!$A$18:$L$18, 0),FALSE), 'E2 Allocators'!$B$15:$W$361, MATCH('O5 Details by Class &amp; Accounts'!AY$18, 'E2 Allocators'!$B$15:$W$15, 0),FALSE)*$E54)</f>
        <v>0</v>
      </c>
      <c r="AZ54" s="1334">
        <f>IF(ISERROR(VLOOKUP(VLOOKUP($A54, 'E4 TB Allocation Details'!$A$18:$L$217, MATCH("Misc ID", 'E4 TB Allocation Details'!$A$18:$L$18, 0),FALSE), 'E2 Allocators'!$B$15:$W$361, MATCH('O5 Details by Class &amp; Accounts'!AZ$18, 'E2 Allocators'!$B$15:$W$15, 0),FALSE)*$E54), 0, VLOOKUP(VLOOKUP($A54, 'E4 TB Allocation Details'!$A$18:$L$217, MATCH("Misc ID", 'E4 TB Allocation Details'!$A$18:$L$18, 0),FALSE), 'E2 Allocators'!$B$15:$W$361, MATCH('O5 Details by Class &amp; Accounts'!AZ$18, 'E2 Allocators'!$B$15:$W$15, 0),FALSE)*$E54)</f>
        <v>0</v>
      </c>
      <c r="BA54" s="1334">
        <f>IF(ISERROR(VLOOKUP(VLOOKUP($A54, 'E4 TB Allocation Details'!$A$18:$L$217, MATCH("Misc ID", 'E4 TB Allocation Details'!$A$18:$L$18, 0),FALSE), 'E2 Allocators'!$B$15:$W$361, MATCH('O5 Details by Class &amp; Accounts'!BA$18, 'E2 Allocators'!$B$15:$W$15, 0),FALSE)*$E54), 0, VLOOKUP(VLOOKUP($A54, 'E4 TB Allocation Details'!$A$18:$L$217, MATCH("Misc ID", 'E4 TB Allocation Details'!$A$18:$L$18, 0),FALSE), 'E2 Allocators'!$B$15:$W$361, MATCH('O5 Details by Class &amp; Accounts'!BA$18, 'E2 Allocators'!$B$15:$W$15, 0),FALSE)*$E54)</f>
        <v>0</v>
      </c>
      <c r="BB54" s="1334">
        <f>IF(ISERROR(VLOOKUP(VLOOKUP($A54, 'E4 TB Allocation Details'!$A$18:$L$217, MATCH("Misc ID", 'E4 TB Allocation Details'!$A$18:$L$18, 0),FALSE), 'E2 Allocators'!$B$15:$W$361, MATCH('O5 Details by Class &amp; Accounts'!BB$18, 'E2 Allocators'!$B$15:$W$15, 0),FALSE)*$E54), 0, VLOOKUP(VLOOKUP($A54, 'E4 TB Allocation Details'!$A$18:$L$217, MATCH("Misc ID", 'E4 TB Allocation Details'!$A$18:$L$18, 0),FALSE), 'E2 Allocators'!$B$15:$W$361, MATCH('O5 Details by Class &amp; Accounts'!BB$18, 'E2 Allocators'!$B$15:$W$15, 0),FALSE)*$E54)</f>
        <v>0</v>
      </c>
      <c r="BC54" s="1334">
        <f>IF(ISERROR(VLOOKUP(VLOOKUP($A54, 'E4 TB Allocation Details'!$A$18:$L$217, MATCH("Misc ID", 'E4 TB Allocation Details'!$A$18:$L$18, 0),FALSE), 'E2 Allocators'!$B$15:$W$361, MATCH('O5 Details by Class &amp; Accounts'!BC$18, 'E2 Allocators'!$B$15:$W$15, 0),FALSE)*$E54), 0, VLOOKUP(VLOOKUP($A54, 'E4 TB Allocation Details'!$A$18:$L$217, MATCH("Misc ID", 'E4 TB Allocation Details'!$A$18:$L$18, 0),FALSE), 'E2 Allocators'!$B$15:$W$361, MATCH('O5 Details by Class &amp; Accounts'!BC$18, 'E2 Allocators'!$B$15:$W$15, 0),FALSE)*$E54)</f>
        <v>0</v>
      </c>
      <c r="BD54" s="1334">
        <f>IF(ISERROR(VLOOKUP(VLOOKUP($A54, 'E4 TB Allocation Details'!$A$18:$L$217, MATCH("Misc ID", 'E4 TB Allocation Details'!$A$18:$L$18, 0),FALSE), 'E2 Allocators'!$B$15:$W$361, MATCH('O5 Details by Class &amp; Accounts'!BD$18, 'E2 Allocators'!$B$15:$W$15, 0),FALSE)*$E54), 0, VLOOKUP(VLOOKUP($A54, 'E4 TB Allocation Details'!$A$18:$L$217, MATCH("Misc ID", 'E4 TB Allocation Details'!$A$18:$L$18, 0),FALSE), 'E2 Allocators'!$B$15:$W$361, MATCH('O5 Details by Class &amp; Accounts'!BD$18, 'E2 Allocators'!$B$15:$W$15, 0),FALSE)*$E54)</f>
        <v>0</v>
      </c>
      <c r="BE54" s="1334">
        <f>IF(ISERROR(VLOOKUP(VLOOKUP($A54, 'E4 TB Allocation Details'!$A$18:$L$217, MATCH("Misc ID", 'E4 TB Allocation Details'!$A$18:$L$18, 0),FALSE), 'E2 Allocators'!$B$15:$W$361, MATCH('O5 Details by Class &amp; Accounts'!BE$18, 'E2 Allocators'!$B$15:$W$15, 0),FALSE)*$E54), 0, VLOOKUP(VLOOKUP($A54, 'E4 TB Allocation Details'!$A$18:$L$217, MATCH("Misc ID", 'E4 TB Allocation Details'!$A$18:$L$18, 0),FALSE), 'E2 Allocators'!$B$15:$W$361, MATCH('O5 Details by Class &amp; Accounts'!BE$18, 'E2 Allocators'!$B$15:$W$15, 0),FALSE)*$E54)</f>
        <v>0</v>
      </c>
      <c r="BF54" s="1334">
        <f>IF(ISERROR(VLOOKUP(VLOOKUP($A54, 'E4 TB Allocation Details'!$A$18:$L$217, MATCH("Misc ID", 'E4 TB Allocation Details'!$A$18:$L$18, 0),FALSE), 'E2 Allocators'!$B$15:$W$361, MATCH('O5 Details by Class &amp; Accounts'!BF$18, 'E2 Allocators'!$B$15:$W$15, 0),FALSE)*$E54), 0, VLOOKUP(VLOOKUP($A54, 'E4 TB Allocation Details'!$A$18:$L$217, MATCH("Misc ID", 'E4 TB Allocation Details'!$A$18:$L$18, 0),FALSE), 'E2 Allocators'!$B$15:$W$361, MATCH('O5 Details by Class &amp; Accounts'!BF$18, 'E2 Allocators'!$B$15:$W$15, 0),FALSE)*$E54)</f>
        <v>0</v>
      </c>
      <c r="BG54" s="1334">
        <f>IF(ISERROR(VLOOKUP(VLOOKUP($A54, 'E4 TB Allocation Details'!$A$18:$L$217, MATCH("Misc ID", 'E4 TB Allocation Details'!$A$18:$L$18, 0),FALSE), 'E2 Allocators'!$B$15:$W$361, MATCH('O5 Details by Class &amp; Accounts'!BG$18, 'E2 Allocators'!$B$15:$W$15, 0),FALSE)*$E54), 0, VLOOKUP(VLOOKUP($A54, 'E4 TB Allocation Details'!$A$18:$L$217, MATCH("Misc ID", 'E4 TB Allocation Details'!$A$18:$L$18, 0),FALSE), 'E2 Allocators'!$B$15:$W$361, MATCH('O5 Details by Class &amp; Accounts'!BG$18, 'E2 Allocators'!$B$15:$W$15, 0),FALSE)*$E54)</f>
        <v>0</v>
      </c>
      <c r="BH54" s="1334">
        <f>IF(ISERROR(VLOOKUP(VLOOKUP($A54, 'E4 TB Allocation Details'!$A$18:$L$217, MATCH("Misc ID", 'E4 TB Allocation Details'!$A$18:$L$18, 0),FALSE), 'E2 Allocators'!$B$15:$W$361, MATCH('O5 Details by Class &amp; Accounts'!BH$18, 'E2 Allocators'!$B$15:$W$15, 0),FALSE)*$E54), 0, VLOOKUP(VLOOKUP($A54, 'E4 TB Allocation Details'!$A$18:$L$217, MATCH("Misc ID", 'E4 TB Allocation Details'!$A$18:$L$18, 0),FALSE), 'E2 Allocators'!$B$15:$W$361, MATCH('O5 Details by Class &amp; Accounts'!BH$18, 'E2 Allocators'!$B$15:$W$15, 0),FALSE)*$E54)</f>
        <v>0</v>
      </c>
      <c r="BI54" s="1334">
        <f>IF(ISERROR(VLOOKUP(VLOOKUP($A54, 'E4 TB Allocation Details'!$A$18:$L$217, MATCH("Misc ID", 'E4 TB Allocation Details'!$A$18:$L$18, 0),FALSE), 'E2 Allocators'!$B$15:$W$361, MATCH('O5 Details by Class &amp; Accounts'!BI$18, 'E2 Allocators'!$B$15:$W$15, 0),FALSE)*$E54), 0, VLOOKUP(VLOOKUP($A54, 'E4 TB Allocation Details'!$A$18:$L$217, MATCH("Misc ID", 'E4 TB Allocation Details'!$A$18:$L$18, 0),FALSE), 'E2 Allocators'!$B$15:$W$361, MATCH('O5 Details by Class &amp; Accounts'!BI$18, 'E2 Allocators'!$B$15:$W$15, 0),FALSE)*$E54)</f>
        <v>0</v>
      </c>
      <c r="BJ54" s="1334">
        <f>IF(ISERROR(VLOOKUP(VLOOKUP($A54, 'E4 TB Allocation Details'!$A$18:$L$217, MATCH("Misc ID", 'E4 TB Allocation Details'!$A$18:$L$18, 0),FALSE), 'E2 Allocators'!$B$15:$W$361, MATCH('O5 Details by Class &amp; Accounts'!BJ$18, 'E2 Allocators'!$B$15:$W$15, 0),FALSE)*$E54), 0, VLOOKUP(VLOOKUP($A54, 'E4 TB Allocation Details'!$A$18:$L$217, MATCH("Misc ID", 'E4 TB Allocation Details'!$A$18:$L$18, 0),FALSE), 'E2 Allocators'!$B$15:$W$361, MATCH('O5 Details by Class &amp; Accounts'!BJ$18, 'E2 Allocators'!$B$15:$W$15, 0),FALSE)*$E54)</f>
        <v>0</v>
      </c>
      <c r="BK54" s="1334">
        <f>IF(ISERROR(VLOOKUP(VLOOKUP($A54, 'E4 TB Allocation Details'!$A$18:$L$217, MATCH("Misc ID", 'E4 TB Allocation Details'!$A$18:$L$18, 0),FALSE), 'E2 Allocators'!$B$15:$W$361, MATCH('O5 Details by Class &amp; Accounts'!BK$18, 'E2 Allocators'!$B$15:$W$15, 0),FALSE)*$E54), 0, VLOOKUP(VLOOKUP($A54, 'E4 TB Allocation Details'!$A$18:$L$217, MATCH("Misc ID", 'E4 TB Allocation Details'!$A$18:$L$18, 0),FALSE), 'E2 Allocators'!$B$15:$W$361, MATCH('O5 Details by Class &amp; Accounts'!BK$18, 'E2 Allocators'!$B$15:$W$15, 0),FALSE)*$E54)</f>
        <v>0</v>
      </c>
      <c r="BL54" s="1334">
        <f>IF(ISERROR(VLOOKUP(VLOOKUP($A54, 'E4 TB Allocation Details'!$A$18:$L$217, MATCH("Misc ID", 'E4 TB Allocation Details'!$A$18:$L$18, 0),FALSE), 'E2 Allocators'!$B$15:$W$361, MATCH('O5 Details by Class &amp; Accounts'!BL$18, 'E2 Allocators'!$B$15:$W$15, 0),FALSE)*$E54), 0, VLOOKUP(VLOOKUP($A54, 'E4 TB Allocation Details'!$A$18:$L$217, MATCH("Misc ID", 'E4 TB Allocation Details'!$A$18:$L$18, 0),FALSE), 'E2 Allocators'!$B$15:$W$361, MATCH('O5 Details by Class &amp; Accounts'!BL$18, 'E2 Allocators'!$B$15:$W$15, 0),FALSE)*$E54)</f>
        <v>0</v>
      </c>
      <c r="BM54" s="1334">
        <f>IF(ISERROR(VLOOKUP(VLOOKUP($A54, 'E4 TB Allocation Details'!$A$18:$L$217, MATCH("Misc ID", 'E4 TB Allocation Details'!$A$18:$L$18, 0),FALSE), 'E2 Allocators'!$B$15:$W$361, MATCH('O5 Details by Class &amp; Accounts'!BM$18, 'E2 Allocators'!$B$15:$W$15, 0),FALSE)*$E54), 0, VLOOKUP(VLOOKUP($A54, 'E4 TB Allocation Details'!$A$18:$L$217, MATCH("Misc ID", 'E4 TB Allocation Details'!$A$18:$L$18, 0),FALSE), 'E2 Allocators'!$B$15:$W$361, MATCH('O5 Details by Class &amp; Accounts'!BM$18, 'E2 Allocators'!$B$15:$W$15, 0),FALSE)*$E54)</f>
        <v>0</v>
      </c>
      <c r="BN54" s="1334">
        <f>IF(ISERROR(VLOOKUP(VLOOKUP($A54, 'E4 TB Allocation Details'!$A$18:$L$217, MATCH("Misc ID", 'E4 TB Allocation Details'!$A$18:$L$18, 0),FALSE), 'E2 Allocators'!$B$15:$W$361, MATCH('O5 Details by Class &amp; Accounts'!BN$18, 'E2 Allocators'!$B$15:$W$15, 0),FALSE)*$E54), 0, VLOOKUP(VLOOKUP($A54, 'E4 TB Allocation Details'!$A$18:$L$217, MATCH("Misc ID", 'E4 TB Allocation Details'!$A$18:$L$18, 0),FALSE), 'E2 Allocators'!$B$15:$W$361, MATCH('O5 Details by Class &amp; Accounts'!BN$18, 'E2 Allocators'!$B$15:$W$15, 0),FALSE)*$E54)</f>
        <v>0</v>
      </c>
      <c r="BO54" s="1334">
        <f>IF(ISERROR(VLOOKUP(VLOOKUP($A54, 'E4 TB Allocation Details'!$A$18:$L$217, MATCH("Misc ID", 'E4 TB Allocation Details'!$A$18:$L$18, 0),FALSE), 'E2 Allocators'!$B$15:$W$361, MATCH('O5 Details by Class &amp; Accounts'!BO$18, 'E2 Allocators'!$B$15:$W$15, 0),FALSE)*$E54), 0, VLOOKUP(VLOOKUP($A54, 'E4 TB Allocation Details'!$A$18:$L$217, MATCH("Misc ID", 'E4 TB Allocation Details'!$A$18:$L$18, 0),FALSE), 'E2 Allocators'!$B$15:$W$361, MATCH('O5 Details by Class &amp; Accounts'!BO$18, 'E2 Allocators'!$B$15:$W$15, 0),FALSE)*$E54)</f>
        <v>0</v>
      </c>
      <c r="BP54" s="1334">
        <f>IF(ISERROR(VLOOKUP(VLOOKUP($A54, 'E4 TB Allocation Details'!$A$18:$L$217, MATCH("Misc ID", 'E4 TB Allocation Details'!$A$18:$L$18, 0),FALSE), 'E2 Allocators'!$B$15:$W$361, MATCH('O5 Details by Class &amp; Accounts'!BP$18, 'E2 Allocators'!$B$15:$W$15, 0),FALSE)*$E54), 0, VLOOKUP(VLOOKUP($A54, 'E4 TB Allocation Details'!$A$18:$L$217, MATCH("Misc ID", 'E4 TB Allocation Details'!$A$18:$L$18, 0),FALSE), 'E2 Allocators'!$B$15:$W$361, MATCH('O5 Details by Class &amp; Accounts'!BP$18, 'E2 Allocators'!$B$15:$W$15, 0),FALSE)*$E54)</f>
        <v>0</v>
      </c>
      <c r="BQ54" s="1334">
        <f>IF(ISERROR(VLOOKUP(VLOOKUP($A54, 'E4 TB Allocation Details'!$A$18:$L$217, MATCH("Misc ID", 'E4 TB Allocation Details'!$A$18:$L$18, 0),FALSE), 'E2 Allocators'!$B$15:$W$361, MATCH('O5 Details by Class &amp; Accounts'!BQ$18, 'E2 Allocators'!$B$15:$W$15, 0),FALSE)*$E54), 0, VLOOKUP(VLOOKUP($A54, 'E4 TB Allocation Details'!$A$18:$L$217, MATCH("Misc ID", 'E4 TB Allocation Details'!$A$18:$L$18, 0),FALSE), 'E2 Allocators'!$B$15:$W$361, MATCH('O5 Details by Class &amp; Accounts'!BQ$18, 'E2 Allocators'!$B$15:$W$15, 0),FALSE)*$E54)</f>
        <v>0</v>
      </c>
      <c r="BR54" s="1334">
        <f>IF(ISERROR(VLOOKUP(VLOOKUP($A54, 'E4 TB Allocation Details'!$A$18:$L$217, MATCH("Misc ID", 'E4 TB Allocation Details'!$A$18:$L$18, 0),FALSE), 'E2 Allocators'!$B$15:$W$361, MATCH('O5 Details by Class &amp; Accounts'!BR$18, 'E2 Allocators'!$B$15:$W$15, 0),FALSE)*$E54), 0, VLOOKUP(VLOOKUP($A54, 'E4 TB Allocation Details'!$A$18:$L$217, MATCH("Misc ID", 'E4 TB Allocation Details'!$A$18:$L$18, 0),FALSE), 'E2 Allocators'!$B$15:$W$361, MATCH('O5 Details by Class &amp; Accounts'!BR$18, 'E2 Allocators'!$B$15:$W$15, 0),FALSE)*$E54)</f>
        <v>0</v>
      </c>
      <c r="BS54" s="1334">
        <f t="shared" si="3"/>
        <v>0</v>
      </c>
      <c r="BT54" s="1334">
        <f>IF(ISERROR(VLOOKUP(VLOOKUP($A54, 'E4 TB Allocation Details'!$A$18:$L$217, MATCH("A &amp; G ID", 'E4 TB Allocation Details'!$A$18:$L$18, 0),FALSE), 'E2 Allocators'!$B$15:$W$361, MATCH('O5 Details by Class &amp; Accounts'!BT$18, 'E2 Allocators'!$B$15:$W$15, 0),FALSE)*$E54), 0, VLOOKUP(VLOOKUP($A54, 'E4 TB Allocation Details'!$A$18:$L$217, MATCH("A &amp; G ID", 'E4 TB Allocation Details'!$A$18:$L$18, 0),FALSE), 'E2 Allocators'!$B$15:$W$361, MATCH('O5 Details by Class &amp; Accounts'!BT$18, 'E2 Allocators'!$B$15:$W$15, 0),FALSE)*$E54)</f>
        <v>0</v>
      </c>
      <c r="BU54" s="1334">
        <f>IF(ISERROR(VLOOKUP(VLOOKUP($A54, 'E4 TB Allocation Details'!$A$18:$L$217, MATCH("A &amp; G ID", 'E4 TB Allocation Details'!$A$18:$L$18, 0),FALSE), 'E2 Allocators'!$B$15:$W$361, MATCH('O5 Details by Class &amp; Accounts'!BU$18, 'E2 Allocators'!$B$15:$W$15, 0),FALSE)*$E54), 0, VLOOKUP(VLOOKUP($A54, 'E4 TB Allocation Details'!$A$18:$L$217, MATCH("A &amp; G ID", 'E4 TB Allocation Details'!$A$18:$L$18, 0),FALSE), 'E2 Allocators'!$B$15:$W$361, MATCH('O5 Details by Class &amp; Accounts'!BU$18, 'E2 Allocators'!$B$15:$W$15, 0),FALSE)*$E54)</f>
        <v>0</v>
      </c>
      <c r="BV54" s="1334">
        <f>IF(ISERROR(VLOOKUP(VLOOKUP($A54, 'E4 TB Allocation Details'!$A$18:$L$217, MATCH("A &amp; G ID", 'E4 TB Allocation Details'!$A$18:$L$18, 0),FALSE), 'E2 Allocators'!$B$15:$W$361, MATCH('O5 Details by Class &amp; Accounts'!BV$18, 'E2 Allocators'!$B$15:$W$15, 0),FALSE)*$E54), 0, VLOOKUP(VLOOKUP($A54, 'E4 TB Allocation Details'!$A$18:$L$217, MATCH("A &amp; G ID", 'E4 TB Allocation Details'!$A$18:$L$18, 0),FALSE), 'E2 Allocators'!$B$15:$W$361, MATCH('O5 Details by Class &amp; Accounts'!BV$18, 'E2 Allocators'!$B$15:$W$15, 0),FALSE)*$E54)</f>
        <v>0</v>
      </c>
      <c r="BW54" s="1334">
        <f>IF(ISERROR(VLOOKUP(VLOOKUP($A54, 'E4 TB Allocation Details'!$A$18:$L$217, MATCH("A &amp; G ID", 'E4 TB Allocation Details'!$A$18:$L$18, 0),FALSE), 'E2 Allocators'!$B$15:$W$361, MATCH('O5 Details by Class &amp; Accounts'!BW$18, 'E2 Allocators'!$B$15:$W$15, 0),FALSE)*$E54), 0, VLOOKUP(VLOOKUP($A54, 'E4 TB Allocation Details'!$A$18:$L$217, MATCH("A &amp; G ID", 'E4 TB Allocation Details'!$A$18:$L$18, 0),FALSE), 'E2 Allocators'!$B$15:$W$361, MATCH('O5 Details by Class &amp; Accounts'!BW$18, 'E2 Allocators'!$B$15:$W$15, 0),FALSE)*$E54)</f>
        <v>0</v>
      </c>
      <c r="BX54" s="1334">
        <f>IF(ISERROR(VLOOKUP(VLOOKUP($A54, 'E4 TB Allocation Details'!$A$18:$L$217, MATCH("A &amp; G ID", 'E4 TB Allocation Details'!$A$18:$L$18, 0),FALSE), 'E2 Allocators'!$B$15:$W$361, MATCH('O5 Details by Class &amp; Accounts'!BX$18, 'E2 Allocators'!$B$15:$W$15, 0),FALSE)*$E54), 0, VLOOKUP(VLOOKUP($A54, 'E4 TB Allocation Details'!$A$18:$L$217, MATCH("A &amp; G ID", 'E4 TB Allocation Details'!$A$18:$L$18, 0),FALSE), 'E2 Allocators'!$B$15:$W$361, MATCH('O5 Details by Class &amp; Accounts'!BX$18, 'E2 Allocators'!$B$15:$W$15, 0),FALSE)*$E54)</f>
        <v>0</v>
      </c>
      <c r="BY54" s="1334">
        <f>IF(ISERROR(VLOOKUP(VLOOKUP($A54, 'E4 TB Allocation Details'!$A$18:$L$217, MATCH("A &amp; G ID", 'E4 TB Allocation Details'!$A$18:$L$18, 0),FALSE), 'E2 Allocators'!$B$15:$W$361, MATCH('O5 Details by Class &amp; Accounts'!BY$18, 'E2 Allocators'!$B$15:$W$15, 0),FALSE)*$E54), 0, VLOOKUP(VLOOKUP($A54, 'E4 TB Allocation Details'!$A$18:$L$217, MATCH("A &amp; G ID", 'E4 TB Allocation Details'!$A$18:$L$18, 0),FALSE), 'E2 Allocators'!$B$15:$W$361, MATCH('O5 Details by Class &amp; Accounts'!BY$18, 'E2 Allocators'!$B$15:$W$15, 0),FALSE)*$E54)</f>
        <v>0</v>
      </c>
      <c r="BZ54" s="1334">
        <f>IF(ISERROR(VLOOKUP(VLOOKUP($A54, 'E4 TB Allocation Details'!$A$18:$L$217, MATCH("A &amp; G ID", 'E4 TB Allocation Details'!$A$18:$L$18, 0),FALSE), 'E2 Allocators'!$B$15:$W$361, MATCH('O5 Details by Class &amp; Accounts'!BZ$18, 'E2 Allocators'!$B$15:$W$15, 0),FALSE)*$E54), 0, VLOOKUP(VLOOKUP($A54, 'E4 TB Allocation Details'!$A$18:$L$217, MATCH("A &amp; G ID", 'E4 TB Allocation Details'!$A$18:$L$18, 0),FALSE), 'E2 Allocators'!$B$15:$W$361, MATCH('O5 Details by Class &amp; Accounts'!BZ$18, 'E2 Allocators'!$B$15:$W$15, 0),FALSE)*$E54)</f>
        <v>0</v>
      </c>
      <c r="CA54" s="1334">
        <f>IF(ISERROR(VLOOKUP(VLOOKUP($A54, 'E4 TB Allocation Details'!$A$18:$L$217, MATCH("A &amp; G ID", 'E4 TB Allocation Details'!$A$18:$L$18, 0),FALSE), 'E2 Allocators'!$B$15:$W$361, MATCH('O5 Details by Class &amp; Accounts'!CA$18, 'E2 Allocators'!$B$15:$W$15, 0),FALSE)*$E54), 0, VLOOKUP(VLOOKUP($A54, 'E4 TB Allocation Details'!$A$18:$L$217, MATCH("A &amp; G ID", 'E4 TB Allocation Details'!$A$18:$L$18, 0),FALSE), 'E2 Allocators'!$B$15:$W$361, MATCH('O5 Details by Class &amp; Accounts'!CA$18, 'E2 Allocators'!$B$15:$W$15, 0),FALSE)*$E54)</f>
        <v>0</v>
      </c>
      <c r="CB54" s="1334">
        <f>IF(ISERROR(VLOOKUP(VLOOKUP($A54, 'E4 TB Allocation Details'!$A$18:$L$217, MATCH("A &amp; G ID", 'E4 TB Allocation Details'!$A$18:$L$18, 0),FALSE), 'E2 Allocators'!$B$15:$W$361, MATCH('O5 Details by Class &amp; Accounts'!CB$18, 'E2 Allocators'!$B$15:$W$15, 0),FALSE)*$E54), 0, VLOOKUP(VLOOKUP($A54, 'E4 TB Allocation Details'!$A$18:$L$217, MATCH("A &amp; G ID", 'E4 TB Allocation Details'!$A$18:$L$18, 0),FALSE), 'E2 Allocators'!$B$15:$W$361, MATCH('O5 Details by Class &amp; Accounts'!CB$18, 'E2 Allocators'!$B$15:$W$15, 0),FALSE)*$E54)</f>
        <v>0</v>
      </c>
      <c r="CC54" s="1334">
        <f>IF(ISERROR(VLOOKUP(VLOOKUP($A54, 'E4 TB Allocation Details'!$A$18:$L$217, MATCH("A &amp; G ID", 'E4 TB Allocation Details'!$A$18:$L$18, 0),FALSE), 'E2 Allocators'!$B$15:$W$361, MATCH('O5 Details by Class &amp; Accounts'!CC$18, 'E2 Allocators'!$B$15:$W$15, 0),FALSE)*$E54), 0, VLOOKUP(VLOOKUP($A54, 'E4 TB Allocation Details'!$A$18:$L$217, MATCH("A &amp; G ID", 'E4 TB Allocation Details'!$A$18:$L$18, 0),FALSE), 'E2 Allocators'!$B$15:$W$361, MATCH('O5 Details by Class &amp; Accounts'!CC$18, 'E2 Allocators'!$B$15:$W$15, 0),FALSE)*$E54)</f>
        <v>0</v>
      </c>
      <c r="CD54" s="1334">
        <f>IF(ISERROR(VLOOKUP(VLOOKUP($A54, 'E4 TB Allocation Details'!$A$18:$L$217, MATCH("A &amp; G ID", 'E4 TB Allocation Details'!$A$18:$L$18, 0),FALSE), 'E2 Allocators'!$B$15:$W$361, MATCH('O5 Details by Class &amp; Accounts'!CD$18, 'E2 Allocators'!$B$15:$W$15, 0),FALSE)*$E54), 0, VLOOKUP(VLOOKUP($A54, 'E4 TB Allocation Details'!$A$18:$L$217, MATCH("A &amp; G ID", 'E4 TB Allocation Details'!$A$18:$L$18, 0),FALSE), 'E2 Allocators'!$B$15:$W$361, MATCH('O5 Details by Class &amp; Accounts'!CD$18, 'E2 Allocators'!$B$15:$W$15, 0),FALSE)*$E54)</f>
        <v>0</v>
      </c>
      <c r="CE54" s="1334">
        <f>IF(ISERROR(VLOOKUP(VLOOKUP($A54, 'E4 TB Allocation Details'!$A$18:$L$217, MATCH("A &amp; G ID", 'E4 TB Allocation Details'!$A$18:$L$18, 0),FALSE), 'E2 Allocators'!$B$15:$W$361, MATCH('O5 Details by Class &amp; Accounts'!CE$18, 'E2 Allocators'!$B$15:$W$15, 0),FALSE)*$E54), 0, VLOOKUP(VLOOKUP($A54, 'E4 TB Allocation Details'!$A$18:$L$217, MATCH("A &amp; G ID", 'E4 TB Allocation Details'!$A$18:$L$18, 0),FALSE), 'E2 Allocators'!$B$15:$W$361, MATCH('O5 Details by Class &amp; Accounts'!CE$18, 'E2 Allocators'!$B$15:$W$15, 0),FALSE)*$E54)</f>
        <v>0</v>
      </c>
      <c r="CF54" s="1334">
        <f>IF(ISERROR(VLOOKUP(VLOOKUP($A54, 'E4 TB Allocation Details'!$A$18:$L$217, MATCH("A &amp; G ID", 'E4 TB Allocation Details'!$A$18:$L$18, 0),FALSE), 'E2 Allocators'!$B$15:$W$361, MATCH('O5 Details by Class &amp; Accounts'!CF$18, 'E2 Allocators'!$B$15:$W$15, 0),FALSE)*$E54), 0, VLOOKUP(VLOOKUP($A54, 'E4 TB Allocation Details'!$A$18:$L$217, MATCH("A &amp; G ID", 'E4 TB Allocation Details'!$A$18:$L$18, 0),FALSE), 'E2 Allocators'!$B$15:$W$361, MATCH('O5 Details by Class &amp; Accounts'!CF$18, 'E2 Allocators'!$B$15:$W$15, 0),FALSE)*$E54)</f>
        <v>0</v>
      </c>
      <c r="CG54" s="1334">
        <f>IF(ISERROR(VLOOKUP(VLOOKUP($A54, 'E4 TB Allocation Details'!$A$18:$L$217, MATCH("A &amp; G ID", 'E4 TB Allocation Details'!$A$18:$L$18, 0),FALSE), 'E2 Allocators'!$B$15:$W$361, MATCH('O5 Details by Class &amp; Accounts'!CG$18, 'E2 Allocators'!$B$15:$W$15, 0),FALSE)*$E54), 0, VLOOKUP(VLOOKUP($A54, 'E4 TB Allocation Details'!$A$18:$L$217, MATCH("A &amp; G ID", 'E4 TB Allocation Details'!$A$18:$L$18, 0),FALSE), 'E2 Allocators'!$B$15:$W$361, MATCH('O5 Details by Class &amp; Accounts'!CG$18, 'E2 Allocators'!$B$15:$W$15, 0),FALSE)*$E54)</f>
        <v>0</v>
      </c>
      <c r="CH54" s="1334">
        <f>IF(ISERROR(VLOOKUP(VLOOKUP($A54, 'E4 TB Allocation Details'!$A$18:$L$217, MATCH("A &amp; G ID", 'E4 TB Allocation Details'!$A$18:$L$18, 0),FALSE), 'E2 Allocators'!$B$15:$W$361, MATCH('O5 Details by Class &amp; Accounts'!CH$18, 'E2 Allocators'!$B$15:$W$15, 0),FALSE)*$E54), 0, VLOOKUP(VLOOKUP($A54, 'E4 TB Allocation Details'!$A$18:$L$217, MATCH("A &amp; G ID", 'E4 TB Allocation Details'!$A$18:$L$18, 0),FALSE), 'E2 Allocators'!$B$15:$W$361, MATCH('O5 Details by Class &amp; Accounts'!CH$18, 'E2 Allocators'!$B$15:$W$15, 0),FALSE)*$E54)</f>
        <v>0</v>
      </c>
      <c r="CI54" s="1334">
        <f>IF(ISERROR(VLOOKUP(VLOOKUP($A54, 'E4 TB Allocation Details'!$A$18:$L$217, MATCH("A &amp; G ID", 'E4 TB Allocation Details'!$A$18:$L$18, 0),FALSE), 'E2 Allocators'!$B$15:$W$361, MATCH('O5 Details by Class &amp; Accounts'!CI$18, 'E2 Allocators'!$B$15:$W$15, 0),FALSE)*$E54), 0, VLOOKUP(VLOOKUP($A54, 'E4 TB Allocation Details'!$A$18:$L$217, MATCH("A &amp; G ID", 'E4 TB Allocation Details'!$A$18:$L$18, 0),FALSE), 'E2 Allocators'!$B$15:$W$361, MATCH('O5 Details by Class &amp; Accounts'!CI$18, 'E2 Allocators'!$B$15:$W$15, 0),FALSE)*$E54)</f>
        <v>0</v>
      </c>
      <c r="CJ54" s="1334">
        <f>IF(ISERROR(VLOOKUP(VLOOKUP($A54, 'E4 TB Allocation Details'!$A$18:$L$217, MATCH("A &amp; G ID", 'E4 TB Allocation Details'!$A$18:$L$18, 0),FALSE), 'E2 Allocators'!$B$15:$W$361, MATCH('O5 Details by Class &amp; Accounts'!CJ$18, 'E2 Allocators'!$B$15:$W$15, 0),FALSE)*$E54), 0, VLOOKUP(VLOOKUP($A54, 'E4 TB Allocation Details'!$A$18:$L$217, MATCH("A &amp; G ID", 'E4 TB Allocation Details'!$A$18:$L$18, 0),FALSE), 'E2 Allocators'!$B$15:$W$361, MATCH('O5 Details by Class &amp; Accounts'!CJ$18, 'E2 Allocators'!$B$15:$W$15, 0),FALSE)*$E54)</f>
        <v>0</v>
      </c>
      <c r="CK54" s="1334">
        <f>IF(ISERROR(VLOOKUP(VLOOKUP($A54, 'E4 TB Allocation Details'!$A$18:$L$217, MATCH("A &amp; G ID", 'E4 TB Allocation Details'!$A$18:$L$18, 0),FALSE), 'E2 Allocators'!$B$15:$W$361, MATCH('O5 Details by Class &amp; Accounts'!CK$18, 'E2 Allocators'!$B$15:$W$15, 0),FALSE)*$E54), 0, VLOOKUP(VLOOKUP($A54, 'E4 TB Allocation Details'!$A$18:$L$217, MATCH("A &amp; G ID", 'E4 TB Allocation Details'!$A$18:$L$18, 0),FALSE), 'E2 Allocators'!$B$15:$W$361, MATCH('O5 Details by Class &amp; Accounts'!CK$18, 'E2 Allocators'!$B$15:$W$15, 0),FALSE)*$E54)</f>
        <v>0</v>
      </c>
      <c r="CL54" s="1334">
        <f>IF(ISERROR(VLOOKUP(VLOOKUP($A54, 'E4 TB Allocation Details'!$A$18:$L$217, MATCH("A &amp; G ID", 'E4 TB Allocation Details'!$A$18:$L$18, 0),FALSE), 'E2 Allocators'!$B$15:$W$361, MATCH('O5 Details by Class &amp; Accounts'!CL$18, 'E2 Allocators'!$B$15:$W$15, 0),FALSE)*$E54), 0, VLOOKUP(VLOOKUP($A54, 'E4 TB Allocation Details'!$A$18:$L$217, MATCH("A &amp; G ID", 'E4 TB Allocation Details'!$A$18:$L$18, 0),FALSE), 'E2 Allocators'!$B$15:$W$361, MATCH('O5 Details by Class &amp; Accounts'!CL$18, 'E2 Allocators'!$B$15:$W$15, 0),FALSE)*$E54)</f>
        <v>0</v>
      </c>
      <c r="CM54" s="1334">
        <f>IF(ISERROR(VLOOKUP(VLOOKUP($A54, 'E4 TB Allocation Details'!$A$18:$L$217, MATCH("A &amp; G ID", 'E4 TB Allocation Details'!$A$18:$L$18, 0),FALSE), 'E2 Allocators'!$B$15:$W$361, MATCH('O5 Details by Class &amp; Accounts'!CM$18, 'E2 Allocators'!$B$15:$W$15, 0),FALSE)*$E54), 0, VLOOKUP(VLOOKUP($A54, 'E4 TB Allocation Details'!$A$18:$L$217, MATCH("A &amp; G ID", 'E4 TB Allocation Details'!$A$18:$L$18, 0),FALSE), 'E2 Allocators'!$B$15:$W$361, MATCH('O5 Details by Class &amp; Accounts'!CM$18, 'E2 Allocators'!$B$15:$W$15, 0),FALSE)*$E54)</f>
        <v>0</v>
      </c>
      <c r="CN54" s="1334">
        <f t="shared" si="5"/>
        <v>0</v>
      </c>
      <c r="CO54" s="1670">
        <f t="shared" si="4"/>
        <v>0</v>
      </c>
      <c r="CQ54" s="1926" t="s">
        <v>1515</v>
      </c>
    </row>
    <row r="55" spans="1:95" s="64" customFormat="1" ht="25.5" x14ac:dyDescent="0.2">
      <c r="A55" s="1100" t="s">
        <v>881</v>
      </c>
      <c r="B55" s="1101" t="s">
        <v>403</v>
      </c>
      <c r="C55" s="1667">
        <f>IF(ISERROR(VLOOKUP($A55,'I3 TB Data'!$A$20:$H$465,MATCH('O5 Details by Class &amp; Accounts'!$C$18, 'I3 TB Data'!$A$20:$H$20,0),0)), 0, VLOOKUP($A55,'I3 TB Data'!$A$20:$H$465,MATCH('O5 Details by Class &amp; Accounts'!$C$18,'I3 TB Data'!$A$20:$H$20,0),0))</f>
        <v>0</v>
      </c>
      <c r="D55" s="1668">
        <f>'I4 BO ASSETS'!E52</f>
        <v>2705801.1486</v>
      </c>
      <c r="E55" s="1667">
        <f t="shared" si="6"/>
        <v>2705801.1486</v>
      </c>
      <c r="F55" s="1669">
        <f>IF(ISERROR(VLOOKUP($A55, 'E1 Categorization'!A33:E123, MATCH("Customer Component", 'E1 Categorization'!$A$33:$E$33,0), 0)), 0, IF(VLOOKUP($A55, 'E1 Categorization'!A33:E123, MATCH("Customer Component", 'E1 Categorization'!$A$33:$E$33,0), 0)=0, 'O5 Details by Class &amp; Accounts'!$E55, IF(AND(VLOOKUP($A55, 'E1 Categorization'!A33:E123, MATCH("Customer Component", 'E1 Categorization'!$A$33:$E$33,0), 0) &gt;0, VLOOKUP($A55, 'E1 Categorization'!A33:E123, MATCH("Customer Component", 'E1 Categorization'!$A$33:$E$33,0), 0)&lt;1), 'O5 Details by Class &amp; Accounts'!$E55*(1-VLOOKUP($A55, 'E1 Categorization'!A33:E123, MATCH("Customer Component", 'E1 Categorization'!$A$33:$E$33,0), 0)), 0)))</f>
        <v>1623480.6891599998</v>
      </c>
      <c r="G55" s="1669">
        <f>IF(ISERROR(VLOOKUP($A55, 'E1 Categorization'!A33:E123, MATCH("Customer Component", 'E1 Categorization'!$A$33:$E$33,0), 0)),0, IF(VLOOKUP($A55, 'E1 Categorization'!A33:E123, MATCH("Customer Component", 'E1 Categorization'!$A$33:$E$33,0), 0)=0, 0, IF(AND(VLOOKUP($A55, 'E1 Categorization'!A33:E123, MATCH("Customer Component", 'E1 Categorization'!$A$33:$E$33,0), 0) &gt;0, VLOOKUP($A55, 'E1 Categorization'!A33:E123, MATCH("Customer Component", 'E1 Categorization'!$A$33:$E$33,0), 0)&lt;1), 'O5 Details by Class &amp; Accounts'!$E55*(VLOOKUP($A55, 'E1 Categorization'!A33:E123, MATCH("Customer Component", 'E1 Categorization'!$A$33:$E$33,0), 0)), 'O5 Details by Class &amp; Accounts'!$E55)))</f>
        <v>1082320.4594400001</v>
      </c>
      <c r="H55" s="1334">
        <f t="shared" si="0"/>
        <v>2705801.1486</v>
      </c>
      <c r="I55" s="1334">
        <f>IF(ISERROR(VLOOKUP(VLOOKUP($A55, 'E4 TB Allocation Details'!$A$18:$L$217, MATCH("Demand ID", 'E4 TB Allocation Details'!$A$18:$L$18, 0),FALSE), 'E2 Allocators'!$B$15:$W$361, MATCH('O5 Details by Class &amp; Accounts'!I$18, 'E2 Allocators'!$B$15:$W$15, 0),FALSE)*$F55), 0, VLOOKUP(VLOOKUP($A55, 'E4 TB Allocation Details'!$A$18:$L$217, MATCH("Demand ID", 'E4 TB Allocation Details'!$A$18:$L$18, 0),FALSE), 'E2 Allocators'!$B$15:$W$361, MATCH('O5 Details by Class &amp; Accounts'!I$18, 'E2 Allocators'!$B$15:$W$15, 0),FALSE)*$F55)</f>
        <v>471621.02709149447</v>
      </c>
      <c r="J55" s="1334">
        <f>IF(ISERROR(VLOOKUP(VLOOKUP($A55, 'E4 TB Allocation Details'!$A$18:$L$217, MATCH("Demand ID", 'E4 TB Allocation Details'!$A$18:$L$18, 0),FALSE), 'E2 Allocators'!$B$15:$W$361, MATCH('O5 Details by Class &amp; Accounts'!J$18, 'E2 Allocators'!$B$15:$W$15, 0),FALSE)*$F55), 0, VLOOKUP(VLOOKUP($A55, 'E4 TB Allocation Details'!$A$18:$L$217, MATCH("Demand ID", 'E4 TB Allocation Details'!$A$18:$L$18, 0),FALSE), 'E2 Allocators'!$B$15:$W$361, MATCH('O5 Details by Class &amp; Accounts'!J$18, 'E2 Allocators'!$B$15:$W$15, 0),FALSE)*$F55)</f>
        <v>162715.05049957809</v>
      </c>
      <c r="K55" s="1334">
        <f>IF(ISERROR(VLOOKUP(VLOOKUP($A55, 'E4 TB Allocation Details'!$A$18:$L$217, MATCH("Demand ID", 'E4 TB Allocation Details'!$A$18:$L$18, 0),FALSE), 'E2 Allocators'!$B$15:$W$361, MATCH('O5 Details by Class &amp; Accounts'!K$18, 'E2 Allocators'!$B$15:$W$15, 0),FALSE)*$F55), 0, VLOOKUP(VLOOKUP($A55, 'E4 TB Allocation Details'!$A$18:$L$217, MATCH("Demand ID", 'E4 TB Allocation Details'!$A$18:$L$18, 0),FALSE), 'E2 Allocators'!$B$15:$W$361, MATCH('O5 Details by Class &amp; Accounts'!K$18, 'E2 Allocators'!$B$15:$W$15, 0),FALSE)*$F55)</f>
        <v>384225.85764286626</v>
      </c>
      <c r="L55" s="1334">
        <f>IF(ISERROR(VLOOKUP(VLOOKUP($A55, 'E4 TB Allocation Details'!$A$18:$L$217, MATCH("Demand ID", 'E4 TB Allocation Details'!$A$18:$L$18, 0),FALSE), 'E2 Allocators'!$B$15:$W$361, MATCH('O5 Details by Class &amp; Accounts'!L$18, 'E2 Allocators'!$B$15:$W$15, 0),FALSE)*$F55), 0, VLOOKUP(VLOOKUP($A55, 'E4 TB Allocation Details'!$A$18:$L$217, MATCH("Demand ID", 'E4 TB Allocation Details'!$A$18:$L$18, 0),FALSE), 'E2 Allocators'!$B$15:$W$361, MATCH('O5 Details by Class &amp; Accounts'!L$18, 'E2 Allocators'!$B$15:$W$15, 0),FALSE)*$F55)</f>
        <v>0</v>
      </c>
      <c r="M55" s="1334">
        <f>IF(ISERROR(VLOOKUP(VLOOKUP($A55, 'E4 TB Allocation Details'!$A$18:$L$217, MATCH("Demand ID", 'E4 TB Allocation Details'!$A$18:$L$18, 0),FALSE), 'E2 Allocators'!$B$15:$W$361, MATCH('O5 Details by Class &amp; Accounts'!M$18, 'E2 Allocators'!$B$15:$W$15, 0),FALSE)*$F55), 0, VLOOKUP(VLOOKUP($A55, 'E4 TB Allocation Details'!$A$18:$L$217, MATCH("Demand ID", 'E4 TB Allocation Details'!$A$18:$L$18, 0),FALSE), 'E2 Allocators'!$B$15:$W$361, MATCH('O5 Details by Class &amp; Accounts'!M$18, 'E2 Allocators'!$B$15:$W$15, 0),FALSE)*$F55)</f>
        <v>245672.95766873955</v>
      </c>
      <c r="N55" s="1334">
        <f>IF(ISERROR(VLOOKUP(VLOOKUP($A55, 'E4 TB Allocation Details'!$A$18:$L$217, MATCH("Demand ID", 'E4 TB Allocation Details'!$A$18:$L$18, 0),FALSE), 'E2 Allocators'!$B$15:$W$361, MATCH('O5 Details by Class &amp; Accounts'!N$18, 'E2 Allocators'!$B$15:$W$15, 0),FALSE)*$F55), 0, VLOOKUP(VLOOKUP($A55, 'E4 TB Allocation Details'!$A$18:$L$217, MATCH("Demand ID", 'E4 TB Allocation Details'!$A$18:$L$18, 0),FALSE), 'E2 Allocators'!$B$15:$W$361, MATCH('O5 Details by Class &amp; Accounts'!N$18, 'E2 Allocators'!$B$15:$W$15, 0),FALSE)*$F55)</f>
        <v>357139.43694434961</v>
      </c>
      <c r="O55" s="1334">
        <f>IF(ISERROR(VLOOKUP(VLOOKUP($A55, 'E4 TB Allocation Details'!$A$18:$L$217, MATCH("Demand ID", 'E4 TB Allocation Details'!$A$18:$L$18, 0),FALSE), 'E2 Allocators'!$B$15:$W$361, MATCH('O5 Details by Class &amp; Accounts'!O$18, 'E2 Allocators'!$B$15:$W$15, 0),FALSE)*$F55), 0, VLOOKUP(VLOOKUP($A55, 'E4 TB Allocation Details'!$A$18:$L$217, MATCH("Demand ID", 'E4 TB Allocation Details'!$A$18:$L$18, 0),FALSE), 'E2 Allocators'!$B$15:$W$361, MATCH('O5 Details by Class &amp; Accounts'!O$18, 'E2 Allocators'!$B$15:$W$15, 0),FALSE)*$F55)</f>
        <v>0</v>
      </c>
      <c r="P55" s="1334">
        <f>IF(ISERROR(VLOOKUP(VLOOKUP($A55, 'E4 TB Allocation Details'!$A$18:$L$217, MATCH("Demand ID", 'E4 TB Allocation Details'!$A$18:$L$18, 0),FALSE), 'E2 Allocators'!$B$15:$W$361, MATCH('O5 Details by Class &amp; Accounts'!P$18, 'E2 Allocators'!$B$15:$W$15, 0),FALSE)*$F55), 0, VLOOKUP(VLOOKUP($A55, 'E4 TB Allocation Details'!$A$18:$L$217, MATCH("Demand ID", 'E4 TB Allocation Details'!$A$18:$L$18, 0),FALSE), 'E2 Allocators'!$B$15:$W$361, MATCH('O5 Details by Class &amp; Accounts'!P$18, 'E2 Allocators'!$B$15:$W$15, 0),FALSE)*$F55)</f>
        <v>183.95370338297437</v>
      </c>
      <c r="Q55" s="1334">
        <f>IF(ISERROR(VLOOKUP(VLOOKUP($A55, 'E4 TB Allocation Details'!$A$18:$L$217, MATCH("Demand ID", 'E4 TB Allocation Details'!$A$18:$L$18, 0),FALSE), 'E2 Allocators'!$B$15:$W$361, MATCH('O5 Details by Class &amp; Accounts'!Q$18, 'E2 Allocators'!$B$15:$W$15, 0),FALSE)*$F55), 0, VLOOKUP(VLOOKUP($A55, 'E4 TB Allocation Details'!$A$18:$L$217, MATCH("Demand ID", 'E4 TB Allocation Details'!$A$18:$L$18, 0),FALSE), 'E2 Allocators'!$B$15:$W$361, MATCH('O5 Details by Class &amp; Accounts'!Q$18, 'E2 Allocators'!$B$15:$W$15, 0),FALSE)*$F55)</f>
        <v>1922.4056095891044</v>
      </c>
      <c r="R55" s="1334">
        <f>IF(ISERROR(VLOOKUP(VLOOKUP($A55, 'E4 TB Allocation Details'!$A$18:$L$217, MATCH("Demand ID", 'E4 TB Allocation Details'!$A$18:$L$18, 0),FALSE), 'E2 Allocators'!$B$15:$W$361, MATCH('O5 Details by Class &amp; Accounts'!R$18, 'E2 Allocators'!$B$15:$W$15, 0),FALSE)*$F55), 0, VLOOKUP(VLOOKUP($A55, 'E4 TB Allocation Details'!$A$18:$L$217, MATCH("Demand ID", 'E4 TB Allocation Details'!$A$18:$L$18, 0),FALSE), 'E2 Allocators'!$B$15:$W$361, MATCH('O5 Details by Class &amp; Accounts'!R$18, 'E2 Allocators'!$B$15:$W$15, 0),FALSE)*$F55)</f>
        <v>0</v>
      </c>
      <c r="S55" s="1334">
        <f>IF(ISERROR(VLOOKUP(VLOOKUP($A55, 'E4 TB Allocation Details'!$A$18:$L$217, MATCH("Demand ID", 'E4 TB Allocation Details'!$A$18:$L$18, 0),FALSE), 'E2 Allocators'!$B$15:$W$361, MATCH('O5 Details by Class &amp; Accounts'!S$18, 'E2 Allocators'!$B$15:$W$15, 0),FALSE)*$F55), 0, VLOOKUP(VLOOKUP($A55, 'E4 TB Allocation Details'!$A$18:$L$217, MATCH("Demand ID", 'E4 TB Allocation Details'!$A$18:$L$18, 0),FALSE), 'E2 Allocators'!$B$15:$W$361, MATCH('O5 Details by Class &amp; Accounts'!S$18, 'E2 Allocators'!$B$15:$W$15, 0),FALSE)*$F55)</f>
        <v>0</v>
      </c>
      <c r="T55" s="1334">
        <f>IF(ISERROR(VLOOKUP(VLOOKUP($A55, 'E4 TB Allocation Details'!$A$18:$L$217, MATCH("Demand ID", 'E4 TB Allocation Details'!$A$18:$L$18, 0),FALSE), 'E2 Allocators'!$B$15:$W$361, MATCH('O5 Details by Class &amp; Accounts'!T$18, 'E2 Allocators'!$B$15:$W$15, 0),FALSE)*$F55), 0, VLOOKUP(VLOOKUP($A55, 'E4 TB Allocation Details'!$A$18:$L$217, MATCH("Demand ID", 'E4 TB Allocation Details'!$A$18:$L$18, 0),FALSE), 'E2 Allocators'!$B$15:$W$361, MATCH('O5 Details by Class &amp; Accounts'!T$18, 'E2 Allocators'!$B$15:$W$15, 0),FALSE)*$F55)</f>
        <v>0</v>
      </c>
      <c r="U55" s="1334">
        <f>IF(ISERROR(VLOOKUP(VLOOKUP($A55, 'E4 TB Allocation Details'!$A$18:$L$217, MATCH("Demand ID", 'E4 TB Allocation Details'!$A$18:$L$18, 0),FALSE), 'E2 Allocators'!$B$15:$W$361, MATCH('O5 Details by Class &amp; Accounts'!U$18, 'E2 Allocators'!$B$15:$W$15, 0),FALSE)*$F55), 0, VLOOKUP(VLOOKUP($A55, 'E4 TB Allocation Details'!$A$18:$L$217, MATCH("Demand ID", 'E4 TB Allocation Details'!$A$18:$L$18, 0),FALSE), 'E2 Allocators'!$B$15:$W$361, MATCH('O5 Details by Class &amp; Accounts'!U$18, 'E2 Allocators'!$B$15:$W$15, 0),FALSE)*$F55)</f>
        <v>0</v>
      </c>
      <c r="V55" s="1334">
        <f>IF(ISERROR(VLOOKUP(VLOOKUP($A55, 'E4 TB Allocation Details'!$A$18:$L$217, MATCH("Demand ID", 'E4 TB Allocation Details'!$A$18:$L$18, 0),FALSE), 'E2 Allocators'!$B$15:$W$361, MATCH('O5 Details by Class &amp; Accounts'!V$18, 'E2 Allocators'!$B$15:$W$15, 0),FALSE)*$F55), 0, VLOOKUP(VLOOKUP($A55, 'E4 TB Allocation Details'!$A$18:$L$217, MATCH("Demand ID", 'E4 TB Allocation Details'!$A$18:$L$18, 0),FALSE), 'E2 Allocators'!$B$15:$W$361, MATCH('O5 Details by Class &amp; Accounts'!V$18, 'E2 Allocators'!$B$15:$W$15, 0),FALSE)*$F55)</f>
        <v>0</v>
      </c>
      <c r="W55" s="1334">
        <f>IF(ISERROR(VLOOKUP(VLOOKUP($A55, 'E4 TB Allocation Details'!$A$18:$L$217, MATCH("Demand ID", 'E4 TB Allocation Details'!$A$18:$L$18, 0),FALSE), 'E2 Allocators'!$B$15:$W$361, MATCH('O5 Details by Class &amp; Accounts'!W$18, 'E2 Allocators'!$B$15:$W$15, 0),FALSE)*$F55), 0, VLOOKUP(VLOOKUP($A55, 'E4 TB Allocation Details'!$A$18:$L$217, MATCH("Demand ID", 'E4 TB Allocation Details'!$A$18:$L$18, 0),FALSE), 'E2 Allocators'!$B$15:$W$361, MATCH('O5 Details by Class &amp; Accounts'!W$18, 'E2 Allocators'!$B$15:$W$15, 0),FALSE)*$F55)</f>
        <v>0</v>
      </c>
      <c r="X55" s="1334">
        <f>IF(ISERROR(VLOOKUP(VLOOKUP($A55, 'E4 TB Allocation Details'!$A$18:$L$217, MATCH("Demand ID", 'E4 TB Allocation Details'!$A$18:$L$18, 0),FALSE), 'E2 Allocators'!$B$15:$W$361, MATCH('O5 Details by Class &amp; Accounts'!X$18, 'E2 Allocators'!$B$15:$W$15, 0),FALSE)*$F55), 0, VLOOKUP(VLOOKUP($A55, 'E4 TB Allocation Details'!$A$18:$L$217, MATCH("Demand ID", 'E4 TB Allocation Details'!$A$18:$L$18, 0),FALSE), 'E2 Allocators'!$B$15:$W$361, MATCH('O5 Details by Class &amp; Accounts'!X$18, 'E2 Allocators'!$B$15:$W$15, 0),FALSE)*$F55)</f>
        <v>0</v>
      </c>
      <c r="Y55" s="1334">
        <f>IF(ISERROR(VLOOKUP(VLOOKUP($A55, 'E4 TB Allocation Details'!$A$18:$L$217, MATCH("Demand ID", 'E4 TB Allocation Details'!$A$18:$L$18, 0),FALSE), 'E2 Allocators'!$B$15:$W$361, MATCH('O5 Details by Class &amp; Accounts'!Y$18, 'E2 Allocators'!$B$15:$W$15, 0),FALSE)*$F55), 0, VLOOKUP(VLOOKUP($A55, 'E4 TB Allocation Details'!$A$18:$L$217, MATCH("Demand ID", 'E4 TB Allocation Details'!$A$18:$L$18, 0),FALSE), 'E2 Allocators'!$B$15:$W$361, MATCH('O5 Details by Class &amp; Accounts'!Y$18, 'E2 Allocators'!$B$15:$W$15, 0),FALSE)*$F55)</f>
        <v>0</v>
      </c>
      <c r="Z55" s="1334">
        <f>IF(ISERROR(VLOOKUP(VLOOKUP($A55, 'E4 TB Allocation Details'!$A$18:$L$217, MATCH("Demand ID", 'E4 TB Allocation Details'!$A$18:$L$18, 0),FALSE), 'E2 Allocators'!$B$15:$W$361, MATCH('O5 Details by Class &amp; Accounts'!Z$18, 'E2 Allocators'!$B$15:$W$15, 0),FALSE)*$F55), 0, VLOOKUP(VLOOKUP($A55, 'E4 TB Allocation Details'!$A$18:$L$217, MATCH("Demand ID", 'E4 TB Allocation Details'!$A$18:$L$18, 0),FALSE), 'E2 Allocators'!$B$15:$W$361, MATCH('O5 Details by Class &amp; Accounts'!Z$18, 'E2 Allocators'!$B$15:$W$15, 0),FALSE)*$F55)</f>
        <v>0</v>
      </c>
      <c r="AA55" s="1334">
        <f>IF(ISERROR(VLOOKUP(VLOOKUP($A55, 'E4 TB Allocation Details'!$A$18:$L$217, MATCH("Demand ID", 'E4 TB Allocation Details'!$A$18:$L$18, 0),FALSE), 'E2 Allocators'!$B$15:$W$361, MATCH('O5 Details by Class &amp; Accounts'!AA$18, 'E2 Allocators'!$B$15:$W$15, 0),FALSE)*$F55), 0, VLOOKUP(VLOOKUP($A55, 'E4 TB Allocation Details'!$A$18:$L$217, MATCH("Demand ID", 'E4 TB Allocation Details'!$A$18:$L$18, 0),FALSE), 'E2 Allocators'!$B$15:$W$361, MATCH('O5 Details by Class &amp; Accounts'!AA$18, 'E2 Allocators'!$B$15:$W$15, 0),FALSE)*$F55)</f>
        <v>0</v>
      </c>
      <c r="AB55" s="1334">
        <f>IF(ISERROR(VLOOKUP(VLOOKUP($A55, 'E4 TB Allocation Details'!$A$18:$L$217, MATCH("Demand ID", 'E4 TB Allocation Details'!$A$18:$L$18, 0),FALSE), 'E2 Allocators'!$B$15:$W$361, MATCH('O5 Details by Class &amp; Accounts'!AB$18, 'E2 Allocators'!$B$15:$W$15, 0),FALSE)*$F55), 0, VLOOKUP(VLOOKUP($A55, 'E4 TB Allocation Details'!$A$18:$L$217, MATCH("Demand ID", 'E4 TB Allocation Details'!$A$18:$L$18, 0),FALSE), 'E2 Allocators'!$B$15:$W$361, MATCH('O5 Details by Class &amp; Accounts'!AB$18, 'E2 Allocators'!$B$15:$W$15, 0),FALSE)*$F55)</f>
        <v>0</v>
      </c>
      <c r="AC55" s="1334">
        <f t="shared" si="1"/>
        <v>1623480.6891600001</v>
      </c>
      <c r="AD55" s="1334">
        <f>IF(ISERROR(VLOOKUP(VLOOKUP($A55, 'E4 TB Allocation Details'!$A$18:$L$217, MATCH("Customer ID", 'E4 TB Allocation Details'!$A$18:$L$18, 0),FALSE), 'E2 Allocators'!$B$15:$W$361, MATCH('O5 Details by Class &amp; Accounts'!AD$18, 'E2 Allocators'!$B$15:$W$15, 0),FALSE)*$G55), 0, VLOOKUP(VLOOKUP($A55, 'E4 TB Allocation Details'!$A$18:$L$217, MATCH("Customer ID", 'E4 TB Allocation Details'!$A$18:$L$18, 0),FALSE), 'E2 Allocators'!$B$15:$W$361, MATCH('O5 Details by Class &amp; Accounts'!AD$18, 'E2 Allocators'!$B$15:$W$15, 0),FALSE)*$G55)</f>
        <v>789407.54747012293</v>
      </c>
      <c r="AE55" s="1334">
        <f>IF(ISERROR(VLOOKUP(VLOOKUP($A55, 'E4 TB Allocation Details'!$A$18:$L$217, MATCH("Customer ID", 'E4 TB Allocation Details'!$A$18:$L$18, 0),FALSE), 'E2 Allocators'!$B$15:$W$361, MATCH('O5 Details by Class &amp; Accounts'!AE$18, 'E2 Allocators'!$B$15:$W$15, 0),FALSE)*$G55), 0, VLOOKUP(VLOOKUP($A55, 'E4 TB Allocation Details'!$A$18:$L$217, MATCH("Customer ID", 'E4 TB Allocation Details'!$A$18:$L$18, 0),FALSE), 'E2 Allocators'!$B$15:$W$361, MATCH('O5 Details by Class &amp; Accounts'!AE$18, 'E2 Allocators'!$B$15:$W$15, 0),FALSE)*$G55)</f>
        <v>87094.836816951487</v>
      </c>
      <c r="AF55" s="1334">
        <f>IF(ISERROR(VLOOKUP(VLOOKUP($A55, 'E4 TB Allocation Details'!$A$18:$L$217, MATCH("Customer ID", 'E4 TB Allocation Details'!$A$18:$L$18, 0),FALSE), 'E2 Allocators'!$B$15:$W$361, MATCH('O5 Details by Class &amp; Accounts'!AF$18, 'E2 Allocators'!$B$15:$W$15, 0),FALSE)*$G55), 0, VLOOKUP(VLOOKUP($A55, 'E4 TB Allocation Details'!$A$18:$L$217, MATCH("Customer ID", 'E4 TB Allocation Details'!$A$18:$L$18, 0),FALSE), 'E2 Allocators'!$B$15:$W$361, MATCH('O5 Details by Class &amp; Accounts'!AF$18, 'E2 Allocators'!$B$15:$W$15, 0),FALSE)*$G55)</f>
        <v>10763.97813934107</v>
      </c>
      <c r="AG55" s="1334">
        <f>IF(ISERROR(VLOOKUP(VLOOKUP($A55, 'E4 TB Allocation Details'!$A$18:$L$217, MATCH("Customer ID", 'E4 TB Allocation Details'!$A$18:$L$18, 0),FALSE), 'E2 Allocators'!$B$15:$W$361, MATCH('O5 Details by Class &amp; Accounts'!AG$18, 'E2 Allocators'!$B$15:$W$15, 0),FALSE)*$G55), 0, VLOOKUP(VLOOKUP($A55, 'E4 TB Allocation Details'!$A$18:$L$217, MATCH("Customer ID", 'E4 TB Allocation Details'!$A$18:$L$18, 0),FALSE), 'E2 Allocators'!$B$15:$W$361, MATCH('O5 Details by Class &amp; Accounts'!AG$18, 'E2 Allocators'!$B$15:$W$15, 0),FALSE)*$G55)</f>
        <v>0</v>
      </c>
      <c r="AH55" s="1334">
        <f>IF(ISERROR(VLOOKUP(VLOOKUP($A55, 'E4 TB Allocation Details'!$A$18:$L$217, MATCH("Customer ID", 'E4 TB Allocation Details'!$A$18:$L$18, 0),FALSE), 'E2 Allocators'!$B$15:$W$361, MATCH('O5 Details by Class &amp; Accounts'!AH$18, 'E2 Allocators'!$B$15:$W$15, 0),FALSE)*$G55), 0, VLOOKUP(VLOOKUP($A55, 'E4 TB Allocation Details'!$A$18:$L$217, MATCH("Customer ID", 'E4 TB Allocation Details'!$A$18:$L$18, 0),FALSE), 'E2 Allocators'!$B$15:$W$361, MATCH('O5 Details by Class &amp; Accounts'!AH$18, 'E2 Allocators'!$B$15:$W$15, 0),FALSE)*$G55)</f>
        <v>294.90351066687862</v>
      </c>
      <c r="AI55" s="1334">
        <f>IF(ISERROR(VLOOKUP(VLOOKUP($A55, 'E4 TB Allocation Details'!$A$18:$L$217, MATCH("Customer ID", 'E4 TB Allocation Details'!$A$18:$L$18, 0),FALSE), 'E2 Allocators'!$B$15:$W$361, MATCH('O5 Details by Class &amp; Accounts'!AI$18, 'E2 Allocators'!$B$15:$W$15, 0),FALSE)*$G55), 0, VLOOKUP(VLOOKUP($A55, 'E4 TB Allocation Details'!$A$18:$L$217, MATCH("Customer ID", 'E4 TB Allocation Details'!$A$18:$L$18, 0),FALSE), 'E2 Allocators'!$B$15:$W$361, MATCH('O5 Details by Class &amp; Accounts'!AI$18, 'E2 Allocators'!$B$15:$W$15, 0),FALSE)*$G55)</f>
        <v>73.725877666719654</v>
      </c>
      <c r="AJ55" s="1334">
        <f>IF(ISERROR(VLOOKUP(VLOOKUP($A55, 'E4 TB Allocation Details'!$A$18:$L$217, MATCH("Customer ID", 'E4 TB Allocation Details'!$A$18:$L$18, 0),FALSE), 'E2 Allocators'!$B$15:$W$361, MATCH('O5 Details by Class &amp; Accounts'!AJ$18, 'E2 Allocators'!$B$15:$W$15, 0),FALSE)*$G55), 0, VLOOKUP(VLOOKUP($A55, 'E4 TB Allocation Details'!$A$18:$L$217, MATCH("Customer ID", 'E4 TB Allocation Details'!$A$18:$L$18, 0),FALSE), 'E2 Allocators'!$B$15:$W$361, MATCH('O5 Details by Class &amp; Accounts'!AJ$18, 'E2 Allocators'!$B$15:$W$15, 0),FALSE)*$G55)</f>
        <v>177359.88637357191</v>
      </c>
      <c r="AK55" s="1334">
        <f>IF(ISERROR(VLOOKUP(VLOOKUP($A55, 'E4 TB Allocation Details'!$A$18:$L$217, MATCH("Customer ID", 'E4 TB Allocation Details'!$A$18:$L$18, 0),FALSE), 'E2 Allocators'!$B$15:$W$361, MATCH('O5 Details by Class &amp; Accounts'!AK$18, 'E2 Allocators'!$B$15:$W$15, 0),FALSE)*$G55), 0, VLOOKUP(VLOOKUP($A55, 'E4 TB Allocation Details'!$A$18:$L$217, MATCH("Customer ID", 'E4 TB Allocation Details'!$A$18:$L$18, 0),FALSE), 'E2 Allocators'!$B$15:$W$361, MATCH('O5 Details by Class &amp; Accounts'!AK$18, 'E2 Allocators'!$B$15:$W$15, 0),FALSE)*$G55)</f>
        <v>10936.005187230083</v>
      </c>
      <c r="AL55" s="1334">
        <f>IF(ISERROR(VLOOKUP(VLOOKUP($A55, 'E4 TB Allocation Details'!$A$18:$L$217, MATCH("Customer ID", 'E4 TB Allocation Details'!$A$18:$L$18, 0),FALSE), 'E2 Allocators'!$B$15:$W$361, MATCH('O5 Details by Class &amp; Accounts'!AL$18, 'E2 Allocators'!$B$15:$W$15, 0),FALSE)*$G55), 0, VLOOKUP(VLOOKUP($A55, 'E4 TB Allocation Details'!$A$18:$L$217, MATCH("Customer ID", 'E4 TB Allocation Details'!$A$18:$L$18, 0),FALSE), 'E2 Allocators'!$B$15:$W$361, MATCH('O5 Details by Class &amp; Accounts'!AL$18, 'E2 Allocators'!$B$15:$W$15, 0),FALSE)*$G55)</f>
        <v>6389.5760644490365</v>
      </c>
      <c r="AM55" s="1334">
        <f>IF(ISERROR(VLOOKUP(VLOOKUP($A55, 'E4 TB Allocation Details'!$A$18:$L$217, MATCH("Customer ID", 'E4 TB Allocation Details'!$A$18:$L$18, 0),FALSE), 'E2 Allocators'!$B$15:$W$361, MATCH('O5 Details by Class &amp; Accounts'!AM$18, 'E2 Allocators'!$B$15:$W$15, 0),FALSE)*$G55), 0, VLOOKUP(VLOOKUP($A55, 'E4 TB Allocation Details'!$A$18:$L$217, MATCH("Customer ID", 'E4 TB Allocation Details'!$A$18:$L$18, 0),FALSE), 'E2 Allocators'!$B$15:$W$361, MATCH('O5 Details by Class &amp; Accounts'!AM$18, 'E2 Allocators'!$B$15:$W$15, 0),FALSE)*$G55)</f>
        <v>0</v>
      </c>
      <c r="AN55" s="1334">
        <f>IF(ISERROR(VLOOKUP(VLOOKUP($A55, 'E4 TB Allocation Details'!$A$18:$L$217, MATCH("Customer ID", 'E4 TB Allocation Details'!$A$18:$L$18, 0),FALSE), 'E2 Allocators'!$B$15:$W$361, MATCH('O5 Details by Class &amp; Accounts'!AN$18, 'E2 Allocators'!$B$15:$W$15, 0),FALSE)*$G55), 0, VLOOKUP(VLOOKUP($A55, 'E4 TB Allocation Details'!$A$18:$L$217, MATCH("Customer ID", 'E4 TB Allocation Details'!$A$18:$L$18, 0),FALSE), 'E2 Allocators'!$B$15:$W$361, MATCH('O5 Details by Class &amp; Accounts'!AN$18, 'E2 Allocators'!$B$15:$W$15, 0),FALSE)*$G55)</f>
        <v>0</v>
      </c>
      <c r="AO55" s="1334">
        <f>IF(ISERROR(VLOOKUP(VLOOKUP($A55, 'E4 TB Allocation Details'!$A$18:$L$217, MATCH("Customer ID", 'E4 TB Allocation Details'!$A$18:$L$18, 0),FALSE), 'E2 Allocators'!$B$15:$W$361, MATCH('O5 Details by Class &amp; Accounts'!AO$18, 'E2 Allocators'!$B$15:$W$15, 0),FALSE)*$G55), 0, VLOOKUP(VLOOKUP($A55, 'E4 TB Allocation Details'!$A$18:$L$217, MATCH("Customer ID", 'E4 TB Allocation Details'!$A$18:$L$18, 0),FALSE), 'E2 Allocators'!$B$15:$W$361, MATCH('O5 Details by Class &amp; Accounts'!AO$18, 'E2 Allocators'!$B$15:$W$15, 0),FALSE)*$G55)</f>
        <v>0</v>
      </c>
      <c r="AP55" s="1334">
        <f>IF(ISERROR(VLOOKUP(VLOOKUP($A55, 'E4 TB Allocation Details'!$A$18:$L$217, MATCH("Customer ID", 'E4 TB Allocation Details'!$A$18:$L$18, 0),FALSE), 'E2 Allocators'!$B$15:$W$361, MATCH('O5 Details by Class &amp; Accounts'!AP$18, 'E2 Allocators'!$B$15:$W$15, 0),FALSE)*$G55), 0, VLOOKUP(VLOOKUP($A55, 'E4 TB Allocation Details'!$A$18:$L$217, MATCH("Customer ID", 'E4 TB Allocation Details'!$A$18:$L$18, 0),FALSE), 'E2 Allocators'!$B$15:$W$361, MATCH('O5 Details by Class &amp; Accounts'!AP$18, 'E2 Allocators'!$B$15:$W$15, 0),FALSE)*$G55)</f>
        <v>0</v>
      </c>
      <c r="AQ55" s="1334">
        <f>IF(ISERROR(VLOOKUP(VLOOKUP($A55, 'E4 TB Allocation Details'!$A$18:$L$217, MATCH("Customer ID", 'E4 TB Allocation Details'!$A$18:$L$18, 0),FALSE), 'E2 Allocators'!$B$15:$W$361, MATCH('O5 Details by Class &amp; Accounts'!AQ$18, 'E2 Allocators'!$B$15:$W$15, 0),FALSE)*$G55), 0, VLOOKUP(VLOOKUP($A55, 'E4 TB Allocation Details'!$A$18:$L$217, MATCH("Customer ID", 'E4 TB Allocation Details'!$A$18:$L$18, 0),FALSE), 'E2 Allocators'!$B$15:$W$361, MATCH('O5 Details by Class &amp; Accounts'!AQ$18, 'E2 Allocators'!$B$15:$W$15, 0),FALSE)*$G55)</f>
        <v>0</v>
      </c>
      <c r="AR55" s="1334">
        <f>IF(ISERROR(VLOOKUP(VLOOKUP($A55, 'E4 TB Allocation Details'!$A$18:$L$217, MATCH("Customer ID", 'E4 TB Allocation Details'!$A$18:$L$18, 0),FALSE), 'E2 Allocators'!$B$15:$W$361, MATCH('O5 Details by Class &amp; Accounts'!AR$18, 'E2 Allocators'!$B$15:$W$15, 0),FALSE)*$G55), 0, VLOOKUP(VLOOKUP($A55, 'E4 TB Allocation Details'!$A$18:$L$217, MATCH("Customer ID", 'E4 TB Allocation Details'!$A$18:$L$18, 0),FALSE), 'E2 Allocators'!$B$15:$W$361, MATCH('O5 Details by Class &amp; Accounts'!AR$18, 'E2 Allocators'!$B$15:$W$15, 0),FALSE)*$G55)</f>
        <v>0</v>
      </c>
      <c r="AS55" s="1334">
        <f>IF(ISERROR(VLOOKUP(VLOOKUP($A55, 'E4 TB Allocation Details'!$A$18:$L$217, MATCH("Customer ID", 'E4 TB Allocation Details'!$A$18:$L$18, 0),FALSE), 'E2 Allocators'!$B$15:$W$361, MATCH('O5 Details by Class &amp; Accounts'!AS$18, 'E2 Allocators'!$B$15:$W$15, 0),FALSE)*$G55), 0, VLOOKUP(VLOOKUP($A55, 'E4 TB Allocation Details'!$A$18:$L$217, MATCH("Customer ID", 'E4 TB Allocation Details'!$A$18:$L$18, 0),FALSE), 'E2 Allocators'!$B$15:$W$361, MATCH('O5 Details by Class &amp; Accounts'!AS$18, 'E2 Allocators'!$B$15:$W$15, 0),FALSE)*$G55)</f>
        <v>0</v>
      </c>
      <c r="AT55" s="1334">
        <f>IF(ISERROR(VLOOKUP(VLOOKUP($A55, 'E4 TB Allocation Details'!$A$18:$L$217, MATCH("Customer ID", 'E4 TB Allocation Details'!$A$18:$L$18, 0),FALSE), 'E2 Allocators'!$B$15:$W$361, MATCH('O5 Details by Class &amp; Accounts'!AT$18, 'E2 Allocators'!$B$15:$W$15, 0),FALSE)*$G55), 0, VLOOKUP(VLOOKUP($A55, 'E4 TB Allocation Details'!$A$18:$L$217, MATCH("Customer ID", 'E4 TB Allocation Details'!$A$18:$L$18, 0),FALSE), 'E2 Allocators'!$B$15:$W$361, MATCH('O5 Details by Class &amp; Accounts'!AT$18, 'E2 Allocators'!$B$15:$W$15, 0),FALSE)*$G55)</f>
        <v>0</v>
      </c>
      <c r="AU55" s="1334">
        <f>IF(ISERROR(VLOOKUP(VLOOKUP($A55, 'E4 TB Allocation Details'!$A$18:$L$217, MATCH("Customer ID", 'E4 TB Allocation Details'!$A$18:$L$18, 0),FALSE), 'E2 Allocators'!$B$15:$W$361, MATCH('O5 Details by Class &amp; Accounts'!AU$18, 'E2 Allocators'!$B$15:$W$15, 0),FALSE)*$G55), 0, VLOOKUP(VLOOKUP($A55, 'E4 TB Allocation Details'!$A$18:$L$217, MATCH("Customer ID", 'E4 TB Allocation Details'!$A$18:$L$18, 0),FALSE), 'E2 Allocators'!$B$15:$W$361, MATCH('O5 Details by Class &amp; Accounts'!AU$18, 'E2 Allocators'!$B$15:$W$15, 0),FALSE)*$G55)</f>
        <v>0</v>
      </c>
      <c r="AV55" s="1334">
        <f>IF(ISERROR(VLOOKUP(VLOOKUP($A55, 'E4 TB Allocation Details'!$A$18:$L$217, MATCH("Customer ID", 'E4 TB Allocation Details'!$A$18:$L$18, 0),FALSE), 'E2 Allocators'!$B$15:$W$361, MATCH('O5 Details by Class &amp; Accounts'!AV$18, 'E2 Allocators'!$B$15:$W$15, 0),FALSE)*$G55), 0, VLOOKUP(VLOOKUP($A55, 'E4 TB Allocation Details'!$A$18:$L$217, MATCH("Customer ID", 'E4 TB Allocation Details'!$A$18:$L$18, 0),FALSE), 'E2 Allocators'!$B$15:$W$361, MATCH('O5 Details by Class &amp; Accounts'!AV$18, 'E2 Allocators'!$B$15:$W$15, 0),FALSE)*$G55)</f>
        <v>0</v>
      </c>
      <c r="AW55" s="1334">
        <f>IF(ISERROR(VLOOKUP(VLOOKUP($A55, 'E4 TB Allocation Details'!$A$18:$L$217, MATCH("Customer ID", 'E4 TB Allocation Details'!$A$18:$L$18, 0),FALSE), 'E2 Allocators'!$B$15:$W$361, MATCH('O5 Details by Class &amp; Accounts'!AW$18, 'E2 Allocators'!$B$15:$W$15, 0),FALSE)*$G55), 0, VLOOKUP(VLOOKUP($A55, 'E4 TB Allocation Details'!$A$18:$L$217, MATCH("Customer ID", 'E4 TB Allocation Details'!$A$18:$L$18, 0),FALSE), 'E2 Allocators'!$B$15:$W$361, MATCH('O5 Details by Class &amp; Accounts'!AW$18, 'E2 Allocators'!$B$15:$W$15, 0),FALSE)*$G55)</f>
        <v>0</v>
      </c>
      <c r="AX55" s="1334">
        <f t="shared" si="2"/>
        <v>1082320.4594400004</v>
      </c>
      <c r="AY55" s="1334">
        <f>IF(ISERROR(VLOOKUP(VLOOKUP($A55, 'E4 TB Allocation Details'!$A$18:$L$217, MATCH("Misc ID", 'E4 TB Allocation Details'!$A$18:$L$18, 0),FALSE), 'E2 Allocators'!$B$15:$W$361, MATCH('O5 Details by Class &amp; Accounts'!AY$18, 'E2 Allocators'!$B$15:$W$15, 0),FALSE)*$E55), 0, VLOOKUP(VLOOKUP($A55, 'E4 TB Allocation Details'!$A$18:$L$217, MATCH("Misc ID", 'E4 TB Allocation Details'!$A$18:$L$18, 0),FALSE), 'E2 Allocators'!$B$15:$W$361, MATCH('O5 Details by Class &amp; Accounts'!AY$18, 'E2 Allocators'!$B$15:$W$15, 0),FALSE)*$E55)</f>
        <v>0</v>
      </c>
      <c r="AZ55" s="1334">
        <f>IF(ISERROR(VLOOKUP(VLOOKUP($A55, 'E4 TB Allocation Details'!$A$18:$L$217, MATCH("Misc ID", 'E4 TB Allocation Details'!$A$18:$L$18, 0),FALSE), 'E2 Allocators'!$B$15:$W$361, MATCH('O5 Details by Class &amp; Accounts'!AZ$18, 'E2 Allocators'!$B$15:$W$15, 0),FALSE)*$E55), 0, VLOOKUP(VLOOKUP($A55, 'E4 TB Allocation Details'!$A$18:$L$217, MATCH("Misc ID", 'E4 TB Allocation Details'!$A$18:$L$18, 0),FALSE), 'E2 Allocators'!$B$15:$W$361, MATCH('O5 Details by Class &amp; Accounts'!AZ$18, 'E2 Allocators'!$B$15:$W$15, 0),FALSE)*$E55)</f>
        <v>0</v>
      </c>
      <c r="BA55" s="1334">
        <f>IF(ISERROR(VLOOKUP(VLOOKUP($A55, 'E4 TB Allocation Details'!$A$18:$L$217, MATCH("Misc ID", 'E4 TB Allocation Details'!$A$18:$L$18, 0),FALSE), 'E2 Allocators'!$B$15:$W$361, MATCH('O5 Details by Class &amp; Accounts'!BA$18, 'E2 Allocators'!$B$15:$W$15, 0),FALSE)*$E55), 0, VLOOKUP(VLOOKUP($A55, 'E4 TB Allocation Details'!$A$18:$L$217, MATCH("Misc ID", 'E4 TB Allocation Details'!$A$18:$L$18, 0),FALSE), 'E2 Allocators'!$B$15:$W$361, MATCH('O5 Details by Class &amp; Accounts'!BA$18, 'E2 Allocators'!$B$15:$W$15, 0),FALSE)*$E55)</f>
        <v>0</v>
      </c>
      <c r="BB55" s="1334">
        <f>IF(ISERROR(VLOOKUP(VLOOKUP($A55, 'E4 TB Allocation Details'!$A$18:$L$217, MATCH("Misc ID", 'E4 TB Allocation Details'!$A$18:$L$18, 0),FALSE), 'E2 Allocators'!$B$15:$W$361, MATCH('O5 Details by Class &amp; Accounts'!BB$18, 'E2 Allocators'!$B$15:$W$15, 0),FALSE)*$E55), 0, VLOOKUP(VLOOKUP($A55, 'E4 TB Allocation Details'!$A$18:$L$217, MATCH("Misc ID", 'E4 TB Allocation Details'!$A$18:$L$18, 0),FALSE), 'E2 Allocators'!$B$15:$W$361, MATCH('O5 Details by Class &amp; Accounts'!BB$18, 'E2 Allocators'!$B$15:$W$15, 0),FALSE)*$E55)</f>
        <v>0</v>
      </c>
      <c r="BC55" s="1334">
        <f>IF(ISERROR(VLOOKUP(VLOOKUP($A55, 'E4 TB Allocation Details'!$A$18:$L$217, MATCH("Misc ID", 'E4 TB Allocation Details'!$A$18:$L$18, 0),FALSE), 'E2 Allocators'!$B$15:$W$361, MATCH('O5 Details by Class &amp; Accounts'!BC$18, 'E2 Allocators'!$B$15:$W$15, 0),FALSE)*$E55), 0, VLOOKUP(VLOOKUP($A55, 'E4 TB Allocation Details'!$A$18:$L$217, MATCH("Misc ID", 'E4 TB Allocation Details'!$A$18:$L$18, 0),FALSE), 'E2 Allocators'!$B$15:$W$361, MATCH('O5 Details by Class &amp; Accounts'!BC$18, 'E2 Allocators'!$B$15:$W$15, 0),FALSE)*$E55)</f>
        <v>0</v>
      </c>
      <c r="BD55" s="1334">
        <f>IF(ISERROR(VLOOKUP(VLOOKUP($A55, 'E4 TB Allocation Details'!$A$18:$L$217, MATCH("Misc ID", 'E4 TB Allocation Details'!$A$18:$L$18, 0),FALSE), 'E2 Allocators'!$B$15:$W$361, MATCH('O5 Details by Class &amp; Accounts'!BD$18, 'E2 Allocators'!$B$15:$W$15, 0),FALSE)*$E55), 0, VLOOKUP(VLOOKUP($A55, 'E4 TB Allocation Details'!$A$18:$L$217, MATCH("Misc ID", 'E4 TB Allocation Details'!$A$18:$L$18, 0),FALSE), 'E2 Allocators'!$B$15:$W$361, MATCH('O5 Details by Class &amp; Accounts'!BD$18, 'E2 Allocators'!$B$15:$W$15, 0),FALSE)*$E55)</f>
        <v>0</v>
      </c>
      <c r="BE55" s="1334">
        <f>IF(ISERROR(VLOOKUP(VLOOKUP($A55, 'E4 TB Allocation Details'!$A$18:$L$217, MATCH("Misc ID", 'E4 TB Allocation Details'!$A$18:$L$18, 0),FALSE), 'E2 Allocators'!$B$15:$W$361, MATCH('O5 Details by Class &amp; Accounts'!BE$18, 'E2 Allocators'!$B$15:$W$15, 0),FALSE)*$E55), 0, VLOOKUP(VLOOKUP($A55, 'E4 TB Allocation Details'!$A$18:$L$217, MATCH("Misc ID", 'E4 TB Allocation Details'!$A$18:$L$18, 0),FALSE), 'E2 Allocators'!$B$15:$W$361, MATCH('O5 Details by Class &amp; Accounts'!BE$18, 'E2 Allocators'!$B$15:$W$15, 0),FALSE)*$E55)</f>
        <v>0</v>
      </c>
      <c r="BF55" s="1334">
        <f>IF(ISERROR(VLOOKUP(VLOOKUP($A55, 'E4 TB Allocation Details'!$A$18:$L$217, MATCH("Misc ID", 'E4 TB Allocation Details'!$A$18:$L$18, 0),FALSE), 'E2 Allocators'!$B$15:$W$361, MATCH('O5 Details by Class &amp; Accounts'!BF$18, 'E2 Allocators'!$B$15:$W$15, 0),FALSE)*$E55), 0, VLOOKUP(VLOOKUP($A55, 'E4 TB Allocation Details'!$A$18:$L$217, MATCH("Misc ID", 'E4 TB Allocation Details'!$A$18:$L$18, 0),FALSE), 'E2 Allocators'!$B$15:$W$361, MATCH('O5 Details by Class &amp; Accounts'!BF$18, 'E2 Allocators'!$B$15:$W$15, 0),FALSE)*$E55)</f>
        <v>0</v>
      </c>
      <c r="BG55" s="1334">
        <f>IF(ISERROR(VLOOKUP(VLOOKUP($A55, 'E4 TB Allocation Details'!$A$18:$L$217, MATCH("Misc ID", 'E4 TB Allocation Details'!$A$18:$L$18, 0),FALSE), 'E2 Allocators'!$B$15:$W$361, MATCH('O5 Details by Class &amp; Accounts'!BG$18, 'E2 Allocators'!$B$15:$W$15, 0),FALSE)*$E55), 0, VLOOKUP(VLOOKUP($A55, 'E4 TB Allocation Details'!$A$18:$L$217, MATCH("Misc ID", 'E4 TB Allocation Details'!$A$18:$L$18, 0),FALSE), 'E2 Allocators'!$B$15:$W$361, MATCH('O5 Details by Class &amp; Accounts'!BG$18, 'E2 Allocators'!$B$15:$W$15, 0),FALSE)*$E55)</f>
        <v>0</v>
      </c>
      <c r="BH55" s="1334">
        <f>IF(ISERROR(VLOOKUP(VLOOKUP($A55, 'E4 TB Allocation Details'!$A$18:$L$217, MATCH("Misc ID", 'E4 TB Allocation Details'!$A$18:$L$18, 0),FALSE), 'E2 Allocators'!$B$15:$W$361, MATCH('O5 Details by Class &amp; Accounts'!BH$18, 'E2 Allocators'!$B$15:$W$15, 0),FALSE)*$E55), 0, VLOOKUP(VLOOKUP($A55, 'E4 TB Allocation Details'!$A$18:$L$217, MATCH("Misc ID", 'E4 TB Allocation Details'!$A$18:$L$18, 0),FALSE), 'E2 Allocators'!$B$15:$W$361, MATCH('O5 Details by Class &amp; Accounts'!BH$18, 'E2 Allocators'!$B$15:$W$15, 0),FALSE)*$E55)</f>
        <v>0</v>
      </c>
      <c r="BI55" s="1334">
        <f>IF(ISERROR(VLOOKUP(VLOOKUP($A55, 'E4 TB Allocation Details'!$A$18:$L$217, MATCH("Misc ID", 'E4 TB Allocation Details'!$A$18:$L$18, 0),FALSE), 'E2 Allocators'!$B$15:$W$361, MATCH('O5 Details by Class &amp; Accounts'!BI$18, 'E2 Allocators'!$B$15:$W$15, 0),FALSE)*$E55), 0, VLOOKUP(VLOOKUP($A55, 'E4 TB Allocation Details'!$A$18:$L$217, MATCH("Misc ID", 'E4 TB Allocation Details'!$A$18:$L$18, 0),FALSE), 'E2 Allocators'!$B$15:$W$361, MATCH('O5 Details by Class &amp; Accounts'!BI$18, 'E2 Allocators'!$B$15:$W$15, 0),FALSE)*$E55)</f>
        <v>0</v>
      </c>
      <c r="BJ55" s="1334">
        <f>IF(ISERROR(VLOOKUP(VLOOKUP($A55, 'E4 TB Allocation Details'!$A$18:$L$217, MATCH("Misc ID", 'E4 TB Allocation Details'!$A$18:$L$18, 0),FALSE), 'E2 Allocators'!$B$15:$W$361, MATCH('O5 Details by Class &amp; Accounts'!BJ$18, 'E2 Allocators'!$B$15:$W$15, 0),FALSE)*$E55), 0, VLOOKUP(VLOOKUP($A55, 'E4 TB Allocation Details'!$A$18:$L$217, MATCH("Misc ID", 'E4 TB Allocation Details'!$A$18:$L$18, 0),FALSE), 'E2 Allocators'!$B$15:$W$361, MATCH('O5 Details by Class &amp; Accounts'!BJ$18, 'E2 Allocators'!$B$15:$W$15, 0),FALSE)*$E55)</f>
        <v>0</v>
      </c>
      <c r="BK55" s="1334">
        <f>IF(ISERROR(VLOOKUP(VLOOKUP($A55, 'E4 TB Allocation Details'!$A$18:$L$217, MATCH("Misc ID", 'E4 TB Allocation Details'!$A$18:$L$18, 0),FALSE), 'E2 Allocators'!$B$15:$W$361, MATCH('O5 Details by Class &amp; Accounts'!BK$18, 'E2 Allocators'!$B$15:$W$15, 0),FALSE)*$E55), 0, VLOOKUP(VLOOKUP($A55, 'E4 TB Allocation Details'!$A$18:$L$217, MATCH("Misc ID", 'E4 TB Allocation Details'!$A$18:$L$18, 0),FALSE), 'E2 Allocators'!$B$15:$W$361, MATCH('O5 Details by Class &amp; Accounts'!BK$18, 'E2 Allocators'!$B$15:$W$15, 0),FALSE)*$E55)</f>
        <v>0</v>
      </c>
      <c r="BL55" s="1334">
        <f>IF(ISERROR(VLOOKUP(VLOOKUP($A55, 'E4 TB Allocation Details'!$A$18:$L$217, MATCH("Misc ID", 'E4 TB Allocation Details'!$A$18:$L$18, 0),FALSE), 'E2 Allocators'!$B$15:$W$361, MATCH('O5 Details by Class &amp; Accounts'!BL$18, 'E2 Allocators'!$B$15:$W$15, 0),FALSE)*$E55), 0, VLOOKUP(VLOOKUP($A55, 'E4 TB Allocation Details'!$A$18:$L$217, MATCH("Misc ID", 'E4 TB Allocation Details'!$A$18:$L$18, 0),FALSE), 'E2 Allocators'!$B$15:$W$361, MATCH('O5 Details by Class &amp; Accounts'!BL$18, 'E2 Allocators'!$B$15:$W$15, 0),FALSE)*$E55)</f>
        <v>0</v>
      </c>
      <c r="BM55" s="1334">
        <f>IF(ISERROR(VLOOKUP(VLOOKUP($A55, 'E4 TB Allocation Details'!$A$18:$L$217, MATCH("Misc ID", 'E4 TB Allocation Details'!$A$18:$L$18, 0),FALSE), 'E2 Allocators'!$B$15:$W$361, MATCH('O5 Details by Class &amp; Accounts'!BM$18, 'E2 Allocators'!$B$15:$W$15, 0),FALSE)*$E55), 0, VLOOKUP(VLOOKUP($A55, 'E4 TB Allocation Details'!$A$18:$L$217, MATCH("Misc ID", 'E4 TB Allocation Details'!$A$18:$L$18, 0),FALSE), 'E2 Allocators'!$B$15:$W$361, MATCH('O5 Details by Class &amp; Accounts'!BM$18, 'E2 Allocators'!$B$15:$W$15, 0),FALSE)*$E55)</f>
        <v>0</v>
      </c>
      <c r="BN55" s="1334">
        <f>IF(ISERROR(VLOOKUP(VLOOKUP($A55, 'E4 TB Allocation Details'!$A$18:$L$217, MATCH("Misc ID", 'E4 TB Allocation Details'!$A$18:$L$18, 0),FALSE), 'E2 Allocators'!$B$15:$W$361, MATCH('O5 Details by Class &amp; Accounts'!BN$18, 'E2 Allocators'!$B$15:$W$15, 0),FALSE)*$E55), 0, VLOOKUP(VLOOKUP($A55, 'E4 TB Allocation Details'!$A$18:$L$217, MATCH("Misc ID", 'E4 TB Allocation Details'!$A$18:$L$18, 0),FALSE), 'E2 Allocators'!$B$15:$W$361, MATCH('O5 Details by Class &amp; Accounts'!BN$18, 'E2 Allocators'!$B$15:$W$15, 0),FALSE)*$E55)</f>
        <v>0</v>
      </c>
      <c r="BO55" s="1334">
        <f>IF(ISERROR(VLOOKUP(VLOOKUP($A55, 'E4 TB Allocation Details'!$A$18:$L$217, MATCH("Misc ID", 'E4 TB Allocation Details'!$A$18:$L$18, 0),FALSE), 'E2 Allocators'!$B$15:$W$361, MATCH('O5 Details by Class &amp; Accounts'!BO$18, 'E2 Allocators'!$B$15:$W$15, 0),FALSE)*$E55), 0, VLOOKUP(VLOOKUP($A55, 'E4 TB Allocation Details'!$A$18:$L$217, MATCH("Misc ID", 'E4 TB Allocation Details'!$A$18:$L$18, 0),FALSE), 'E2 Allocators'!$B$15:$W$361, MATCH('O5 Details by Class &amp; Accounts'!BO$18, 'E2 Allocators'!$B$15:$W$15, 0),FALSE)*$E55)</f>
        <v>0</v>
      </c>
      <c r="BP55" s="1334">
        <f>IF(ISERROR(VLOOKUP(VLOOKUP($A55, 'E4 TB Allocation Details'!$A$18:$L$217, MATCH("Misc ID", 'E4 TB Allocation Details'!$A$18:$L$18, 0),FALSE), 'E2 Allocators'!$B$15:$W$361, MATCH('O5 Details by Class &amp; Accounts'!BP$18, 'E2 Allocators'!$B$15:$W$15, 0),FALSE)*$E55), 0, VLOOKUP(VLOOKUP($A55, 'E4 TB Allocation Details'!$A$18:$L$217, MATCH("Misc ID", 'E4 TB Allocation Details'!$A$18:$L$18, 0),FALSE), 'E2 Allocators'!$B$15:$W$361, MATCH('O5 Details by Class &amp; Accounts'!BP$18, 'E2 Allocators'!$B$15:$W$15, 0),FALSE)*$E55)</f>
        <v>0</v>
      </c>
      <c r="BQ55" s="1334">
        <f>IF(ISERROR(VLOOKUP(VLOOKUP($A55, 'E4 TB Allocation Details'!$A$18:$L$217, MATCH("Misc ID", 'E4 TB Allocation Details'!$A$18:$L$18, 0),FALSE), 'E2 Allocators'!$B$15:$W$361, MATCH('O5 Details by Class &amp; Accounts'!BQ$18, 'E2 Allocators'!$B$15:$W$15, 0),FALSE)*$E55), 0, VLOOKUP(VLOOKUP($A55, 'E4 TB Allocation Details'!$A$18:$L$217, MATCH("Misc ID", 'E4 TB Allocation Details'!$A$18:$L$18, 0),FALSE), 'E2 Allocators'!$B$15:$W$361, MATCH('O5 Details by Class &amp; Accounts'!BQ$18, 'E2 Allocators'!$B$15:$W$15, 0),FALSE)*$E55)</f>
        <v>0</v>
      </c>
      <c r="BR55" s="1334">
        <f>IF(ISERROR(VLOOKUP(VLOOKUP($A55, 'E4 TB Allocation Details'!$A$18:$L$217, MATCH("Misc ID", 'E4 TB Allocation Details'!$A$18:$L$18, 0),FALSE), 'E2 Allocators'!$B$15:$W$361, MATCH('O5 Details by Class &amp; Accounts'!BR$18, 'E2 Allocators'!$B$15:$W$15, 0),FALSE)*$E55), 0, VLOOKUP(VLOOKUP($A55, 'E4 TB Allocation Details'!$A$18:$L$217, MATCH("Misc ID", 'E4 TB Allocation Details'!$A$18:$L$18, 0),FALSE), 'E2 Allocators'!$B$15:$W$361, MATCH('O5 Details by Class &amp; Accounts'!BR$18, 'E2 Allocators'!$B$15:$W$15, 0),FALSE)*$E55)</f>
        <v>0</v>
      </c>
      <c r="BS55" s="1334">
        <f t="shared" si="3"/>
        <v>0</v>
      </c>
      <c r="BT55" s="1334">
        <f>IF(ISERROR(VLOOKUP(VLOOKUP($A55, 'E4 TB Allocation Details'!$A$18:$L$217, MATCH("A &amp; G ID", 'E4 TB Allocation Details'!$A$18:$L$18, 0),FALSE), 'E2 Allocators'!$B$15:$W$361, MATCH('O5 Details by Class &amp; Accounts'!BT$18, 'E2 Allocators'!$B$15:$W$15, 0),FALSE)*$E55), 0, VLOOKUP(VLOOKUP($A55, 'E4 TB Allocation Details'!$A$18:$L$217, MATCH("A &amp; G ID", 'E4 TB Allocation Details'!$A$18:$L$18, 0),FALSE), 'E2 Allocators'!$B$15:$W$361, MATCH('O5 Details by Class &amp; Accounts'!BT$18, 'E2 Allocators'!$B$15:$W$15, 0),FALSE)*$E55)</f>
        <v>0</v>
      </c>
      <c r="BU55" s="1334">
        <f>IF(ISERROR(VLOOKUP(VLOOKUP($A55, 'E4 TB Allocation Details'!$A$18:$L$217, MATCH("A &amp; G ID", 'E4 TB Allocation Details'!$A$18:$L$18, 0),FALSE), 'E2 Allocators'!$B$15:$W$361, MATCH('O5 Details by Class &amp; Accounts'!BU$18, 'E2 Allocators'!$B$15:$W$15, 0),FALSE)*$E55), 0, VLOOKUP(VLOOKUP($A55, 'E4 TB Allocation Details'!$A$18:$L$217, MATCH("A &amp; G ID", 'E4 TB Allocation Details'!$A$18:$L$18, 0),FALSE), 'E2 Allocators'!$B$15:$W$361, MATCH('O5 Details by Class &amp; Accounts'!BU$18, 'E2 Allocators'!$B$15:$W$15, 0),FALSE)*$E55)</f>
        <v>0</v>
      </c>
      <c r="BV55" s="1334">
        <f>IF(ISERROR(VLOOKUP(VLOOKUP($A55, 'E4 TB Allocation Details'!$A$18:$L$217, MATCH("A &amp; G ID", 'E4 TB Allocation Details'!$A$18:$L$18, 0),FALSE), 'E2 Allocators'!$B$15:$W$361, MATCH('O5 Details by Class &amp; Accounts'!BV$18, 'E2 Allocators'!$B$15:$W$15, 0),FALSE)*$E55), 0, VLOOKUP(VLOOKUP($A55, 'E4 TB Allocation Details'!$A$18:$L$217, MATCH("A &amp; G ID", 'E4 TB Allocation Details'!$A$18:$L$18, 0),FALSE), 'E2 Allocators'!$B$15:$W$361, MATCH('O5 Details by Class &amp; Accounts'!BV$18, 'E2 Allocators'!$B$15:$W$15, 0),FALSE)*$E55)</f>
        <v>0</v>
      </c>
      <c r="BW55" s="1334">
        <f>IF(ISERROR(VLOOKUP(VLOOKUP($A55, 'E4 TB Allocation Details'!$A$18:$L$217, MATCH("A &amp; G ID", 'E4 TB Allocation Details'!$A$18:$L$18, 0),FALSE), 'E2 Allocators'!$B$15:$W$361, MATCH('O5 Details by Class &amp; Accounts'!BW$18, 'E2 Allocators'!$B$15:$W$15, 0),FALSE)*$E55), 0, VLOOKUP(VLOOKUP($A55, 'E4 TB Allocation Details'!$A$18:$L$217, MATCH("A &amp; G ID", 'E4 TB Allocation Details'!$A$18:$L$18, 0),FALSE), 'E2 Allocators'!$B$15:$W$361, MATCH('O5 Details by Class &amp; Accounts'!BW$18, 'E2 Allocators'!$B$15:$W$15, 0),FALSE)*$E55)</f>
        <v>0</v>
      </c>
      <c r="BX55" s="1334">
        <f>IF(ISERROR(VLOOKUP(VLOOKUP($A55, 'E4 TB Allocation Details'!$A$18:$L$217, MATCH("A &amp; G ID", 'E4 TB Allocation Details'!$A$18:$L$18, 0),FALSE), 'E2 Allocators'!$B$15:$W$361, MATCH('O5 Details by Class &amp; Accounts'!BX$18, 'E2 Allocators'!$B$15:$W$15, 0),FALSE)*$E55), 0, VLOOKUP(VLOOKUP($A55, 'E4 TB Allocation Details'!$A$18:$L$217, MATCH("A &amp; G ID", 'E4 TB Allocation Details'!$A$18:$L$18, 0),FALSE), 'E2 Allocators'!$B$15:$W$361, MATCH('O5 Details by Class &amp; Accounts'!BX$18, 'E2 Allocators'!$B$15:$W$15, 0),FALSE)*$E55)</f>
        <v>0</v>
      </c>
      <c r="BY55" s="1334">
        <f>IF(ISERROR(VLOOKUP(VLOOKUP($A55, 'E4 TB Allocation Details'!$A$18:$L$217, MATCH("A &amp; G ID", 'E4 TB Allocation Details'!$A$18:$L$18, 0),FALSE), 'E2 Allocators'!$B$15:$W$361, MATCH('O5 Details by Class &amp; Accounts'!BY$18, 'E2 Allocators'!$B$15:$W$15, 0),FALSE)*$E55), 0, VLOOKUP(VLOOKUP($A55, 'E4 TB Allocation Details'!$A$18:$L$217, MATCH("A &amp; G ID", 'E4 TB Allocation Details'!$A$18:$L$18, 0),FALSE), 'E2 Allocators'!$B$15:$W$361, MATCH('O5 Details by Class &amp; Accounts'!BY$18, 'E2 Allocators'!$B$15:$W$15, 0),FALSE)*$E55)</f>
        <v>0</v>
      </c>
      <c r="BZ55" s="1334">
        <f>IF(ISERROR(VLOOKUP(VLOOKUP($A55, 'E4 TB Allocation Details'!$A$18:$L$217, MATCH("A &amp; G ID", 'E4 TB Allocation Details'!$A$18:$L$18, 0),FALSE), 'E2 Allocators'!$B$15:$W$361, MATCH('O5 Details by Class &amp; Accounts'!BZ$18, 'E2 Allocators'!$B$15:$W$15, 0),FALSE)*$E55), 0, VLOOKUP(VLOOKUP($A55, 'E4 TB Allocation Details'!$A$18:$L$217, MATCH("A &amp; G ID", 'E4 TB Allocation Details'!$A$18:$L$18, 0),FALSE), 'E2 Allocators'!$B$15:$W$361, MATCH('O5 Details by Class &amp; Accounts'!BZ$18, 'E2 Allocators'!$B$15:$W$15, 0),FALSE)*$E55)</f>
        <v>0</v>
      </c>
      <c r="CA55" s="1334">
        <f>IF(ISERROR(VLOOKUP(VLOOKUP($A55, 'E4 TB Allocation Details'!$A$18:$L$217, MATCH("A &amp; G ID", 'E4 TB Allocation Details'!$A$18:$L$18, 0),FALSE), 'E2 Allocators'!$B$15:$W$361, MATCH('O5 Details by Class &amp; Accounts'!CA$18, 'E2 Allocators'!$B$15:$W$15, 0),FALSE)*$E55), 0, VLOOKUP(VLOOKUP($A55, 'E4 TB Allocation Details'!$A$18:$L$217, MATCH("A &amp; G ID", 'E4 TB Allocation Details'!$A$18:$L$18, 0),FALSE), 'E2 Allocators'!$B$15:$W$361, MATCH('O5 Details by Class &amp; Accounts'!CA$18, 'E2 Allocators'!$B$15:$W$15, 0),FALSE)*$E55)</f>
        <v>0</v>
      </c>
      <c r="CB55" s="1334">
        <f>IF(ISERROR(VLOOKUP(VLOOKUP($A55, 'E4 TB Allocation Details'!$A$18:$L$217, MATCH("A &amp; G ID", 'E4 TB Allocation Details'!$A$18:$L$18, 0),FALSE), 'E2 Allocators'!$B$15:$W$361, MATCH('O5 Details by Class &amp; Accounts'!CB$18, 'E2 Allocators'!$B$15:$W$15, 0),FALSE)*$E55), 0, VLOOKUP(VLOOKUP($A55, 'E4 TB Allocation Details'!$A$18:$L$217, MATCH("A &amp; G ID", 'E4 TB Allocation Details'!$A$18:$L$18, 0),FALSE), 'E2 Allocators'!$B$15:$W$361, MATCH('O5 Details by Class &amp; Accounts'!CB$18, 'E2 Allocators'!$B$15:$W$15, 0),FALSE)*$E55)</f>
        <v>0</v>
      </c>
      <c r="CC55" s="1334">
        <f>IF(ISERROR(VLOOKUP(VLOOKUP($A55, 'E4 TB Allocation Details'!$A$18:$L$217, MATCH("A &amp; G ID", 'E4 TB Allocation Details'!$A$18:$L$18, 0),FALSE), 'E2 Allocators'!$B$15:$W$361, MATCH('O5 Details by Class &amp; Accounts'!CC$18, 'E2 Allocators'!$B$15:$W$15, 0),FALSE)*$E55), 0, VLOOKUP(VLOOKUP($A55, 'E4 TB Allocation Details'!$A$18:$L$217, MATCH("A &amp; G ID", 'E4 TB Allocation Details'!$A$18:$L$18, 0),FALSE), 'E2 Allocators'!$B$15:$W$361, MATCH('O5 Details by Class &amp; Accounts'!CC$18, 'E2 Allocators'!$B$15:$W$15, 0),FALSE)*$E55)</f>
        <v>0</v>
      </c>
      <c r="CD55" s="1334">
        <f>IF(ISERROR(VLOOKUP(VLOOKUP($A55, 'E4 TB Allocation Details'!$A$18:$L$217, MATCH("A &amp; G ID", 'E4 TB Allocation Details'!$A$18:$L$18, 0),FALSE), 'E2 Allocators'!$B$15:$W$361, MATCH('O5 Details by Class &amp; Accounts'!CD$18, 'E2 Allocators'!$B$15:$W$15, 0),FALSE)*$E55), 0, VLOOKUP(VLOOKUP($A55, 'E4 TB Allocation Details'!$A$18:$L$217, MATCH("A &amp; G ID", 'E4 TB Allocation Details'!$A$18:$L$18, 0),FALSE), 'E2 Allocators'!$B$15:$W$361, MATCH('O5 Details by Class &amp; Accounts'!CD$18, 'E2 Allocators'!$B$15:$W$15, 0),FALSE)*$E55)</f>
        <v>0</v>
      </c>
      <c r="CE55" s="1334">
        <f>IF(ISERROR(VLOOKUP(VLOOKUP($A55, 'E4 TB Allocation Details'!$A$18:$L$217, MATCH("A &amp; G ID", 'E4 TB Allocation Details'!$A$18:$L$18, 0),FALSE), 'E2 Allocators'!$B$15:$W$361, MATCH('O5 Details by Class &amp; Accounts'!CE$18, 'E2 Allocators'!$B$15:$W$15, 0),FALSE)*$E55), 0, VLOOKUP(VLOOKUP($A55, 'E4 TB Allocation Details'!$A$18:$L$217, MATCH("A &amp; G ID", 'E4 TB Allocation Details'!$A$18:$L$18, 0),FALSE), 'E2 Allocators'!$B$15:$W$361, MATCH('O5 Details by Class &amp; Accounts'!CE$18, 'E2 Allocators'!$B$15:$W$15, 0),FALSE)*$E55)</f>
        <v>0</v>
      </c>
      <c r="CF55" s="1334">
        <f>IF(ISERROR(VLOOKUP(VLOOKUP($A55, 'E4 TB Allocation Details'!$A$18:$L$217, MATCH("A &amp; G ID", 'E4 TB Allocation Details'!$A$18:$L$18, 0),FALSE), 'E2 Allocators'!$B$15:$W$361, MATCH('O5 Details by Class &amp; Accounts'!CF$18, 'E2 Allocators'!$B$15:$W$15, 0),FALSE)*$E55), 0, VLOOKUP(VLOOKUP($A55, 'E4 TB Allocation Details'!$A$18:$L$217, MATCH("A &amp; G ID", 'E4 TB Allocation Details'!$A$18:$L$18, 0),FALSE), 'E2 Allocators'!$B$15:$W$361, MATCH('O5 Details by Class &amp; Accounts'!CF$18, 'E2 Allocators'!$B$15:$W$15, 0),FALSE)*$E55)</f>
        <v>0</v>
      </c>
      <c r="CG55" s="1334">
        <f>IF(ISERROR(VLOOKUP(VLOOKUP($A55, 'E4 TB Allocation Details'!$A$18:$L$217, MATCH("A &amp; G ID", 'E4 TB Allocation Details'!$A$18:$L$18, 0),FALSE), 'E2 Allocators'!$B$15:$W$361, MATCH('O5 Details by Class &amp; Accounts'!CG$18, 'E2 Allocators'!$B$15:$W$15, 0),FALSE)*$E55), 0, VLOOKUP(VLOOKUP($A55, 'E4 TB Allocation Details'!$A$18:$L$217, MATCH("A &amp; G ID", 'E4 TB Allocation Details'!$A$18:$L$18, 0),FALSE), 'E2 Allocators'!$B$15:$W$361, MATCH('O5 Details by Class &amp; Accounts'!CG$18, 'E2 Allocators'!$B$15:$W$15, 0),FALSE)*$E55)</f>
        <v>0</v>
      </c>
      <c r="CH55" s="1334">
        <f>IF(ISERROR(VLOOKUP(VLOOKUP($A55, 'E4 TB Allocation Details'!$A$18:$L$217, MATCH("A &amp; G ID", 'E4 TB Allocation Details'!$A$18:$L$18, 0),FALSE), 'E2 Allocators'!$B$15:$W$361, MATCH('O5 Details by Class &amp; Accounts'!CH$18, 'E2 Allocators'!$B$15:$W$15, 0),FALSE)*$E55), 0, VLOOKUP(VLOOKUP($A55, 'E4 TB Allocation Details'!$A$18:$L$217, MATCH("A &amp; G ID", 'E4 TB Allocation Details'!$A$18:$L$18, 0),FALSE), 'E2 Allocators'!$B$15:$W$361, MATCH('O5 Details by Class &amp; Accounts'!CH$18, 'E2 Allocators'!$B$15:$W$15, 0),FALSE)*$E55)</f>
        <v>0</v>
      </c>
      <c r="CI55" s="1334">
        <f>IF(ISERROR(VLOOKUP(VLOOKUP($A55, 'E4 TB Allocation Details'!$A$18:$L$217, MATCH("A &amp; G ID", 'E4 TB Allocation Details'!$A$18:$L$18, 0),FALSE), 'E2 Allocators'!$B$15:$W$361, MATCH('O5 Details by Class &amp; Accounts'!CI$18, 'E2 Allocators'!$B$15:$W$15, 0),FALSE)*$E55), 0, VLOOKUP(VLOOKUP($A55, 'E4 TB Allocation Details'!$A$18:$L$217, MATCH("A &amp; G ID", 'E4 TB Allocation Details'!$A$18:$L$18, 0),FALSE), 'E2 Allocators'!$B$15:$W$361, MATCH('O5 Details by Class &amp; Accounts'!CI$18, 'E2 Allocators'!$B$15:$W$15, 0),FALSE)*$E55)</f>
        <v>0</v>
      </c>
      <c r="CJ55" s="1334">
        <f>IF(ISERROR(VLOOKUP(VLOOKUP($A55, 'E4 TB Allocation Details'!$A$18:$L$217, MATCH("A &amp; G ID", 'E4 TB Allocation Details'!$A$18:$L$18, 0),FALSE), 'E2 Allocators'!$B$15:$W$361, MATCH('O5 Details by Class &amp; Accounts'!CJ$18, 'E2 Allocators'!$B$15:$W$15, 0),FALSE)*$E55), 0, VLOOKUP(VLOOKUP($A55, 'E4 TB Allocation Details'!$A$18:$L$217, MATCH("A &amp; G ID", 'E4 TB Allocation Details'!$A$18:$L$18, 0),FALSE), 'E2 Allocators'!$B$15:$W$361, MATCH('O5 Details by Class &amp; Accounts'!CJ$18, 'E2 Allocators'!$B$15:$W$15, 0),FALSE)*$E55)</f>
        <v>0</v>
      </c>
      <c r="CK55" s="1334">
        <f>IF(ISERROR(VLOOKUP(VLOOKUP($A55, 'E4 TB Allocation Details'!$A$18:$L$217, MATCH("A &amp; G ID", 'E4 TB Allocation Details'!$A$18:$L$18, 0),FALSE), 'E2 Allocators'!$B$15:$W$361, MATCH('O5 Details by Class &amp; Accounts'!CK$18, 'E2 Allocators'!$B$15:$W$15, 0),FALSE)*$E55), 0, VLOOKUP(VLOOKUP($A55, 'E4 TB Allocation Details'!$A$18:$L$217, MATCH("A &amp; G ID", 'E4 TB Allocation Details'!$A$18:$L$18, 0),FALSE), 'E2 Allocators'!$B$15:$W$361, MATCH('O5 Details by Class &amp; Accounts'!CK$18, 'E2 Allocators'!$B$15:$W$15, 0),FALSE)*$E55)</f>
        <v>0</v>
      </c>
      <c r="CL55" s="1334">
        <f>IF(ISERROR(VLOOKUP(VLOOKUP($A55, 'E4 TB Allocation Details'!$A$18:$L$217, MATCH("A &amp; G ID", 'E4 TB Allocation Details'!$A$18:$L$18, 0),FALSE), 'E2 Allocators'!$B$15:$W$361, MATCH('O5 Details by Class &amp; Accounts'!CL$18, 'E2 Allocators'!$B$15:$W$15, 0),FALSE)*$E55), 0, VLOOKUP(VLOOKUP($A55, 'E4 TB Allocation Details'!$A$18:$L$217, MATCH("A &amp; G ID", 'E4 TB Allocation Details'!$A$18:$L$18, 0),FALSE), 'E2 Allocators'!$B$15:$W$361, MATCH('O5 Details by Class &amp; Accounts'!CL$18, 'E2 Allocators'!$B$15:$W$15, 0),FALSE)*$E55)</f>
        <v>0</v>
      </c>
      <c r="CM55" s="1334">
        <f>IF(ISERROR(VLOOKUP(VLOOKUP($A55, 'E4 TB Allocation Details'!$A$18:$L$217, MATCH("A &amp; G ID", 'E4 TB Allocation Details'!$A$18:$L$18, 0),FALSE), 'E2 Allocators'!$B$15:$W$361, MATCH('O5 Details by Class &amp; Accounts'!CM$18, 'E2 Allocators'!$B$15:$W$15, 0),FALSE)*$E55), 0, VLOOKUP(VLOOKUP($A55, 'E4 TB Allocation Details'!$A$18:$L$217, MATCH("A &amp; G ID", 'E4 TB Allocation Details'!$A$18:$L$18, 0),FALSE), 'E2 Allocators'!$B$15:$W$361, MATCH('O5 Details by Class &amp; Accounts'!CM$18, 'E2 Allocators'!$B$15:$W$15, 0),FALSE)*$E55)</f>
        <v>0</v>
      </c>
      <c r="CN55" s="1334">
        <f t="shared" si="5"/>
        <v>0</v>
      </c>
      <c r="CO55" s="1670">
        <f t="shared" si="4"/>
        <v>-4.6566128730773926E-10</v>
      </c>
      <c r="CQ55" s="1926" t="s">
        <v>745</v>
      </c>
    </row>
    <row r="56" spans="1:95" s="64" customFormat="1" ht="25.5" x14ac:dyDescent="0.2">
      <c r="A56" s="1100" t="s">
        <v>882</v>
      </c>
      <c r="B56" s="1101" t="s">
        <v>676</v>
      </c>
      <c r="C56" s="1667">
        <f>IF(ISERROR(VLOOKUP($A56,'I3 TB Data'!$A$20:$H$465,MATCH('O5 Details by Class &amp; Accounts'!$C$18, 'I3 TB Data'!$A$20:$H$20,0),0)), 0, VLOOKUP($A56,'I3 TB Data'!$A$20:$H$465,MATCH('O5 Details by Class &amp; Accounts'!$C$18,'I3 TB Data'!$A$20:$H$20,0),0))</f>
        <v>0</v>
      </c>
      <c r="D56" s="1668">
        <f>'I4 BO ASSETS'!E53</f>
        <v>5493596.271399999</v>
      </c>
      <c r="E56" s="1667">
        <f t="shared" si="6"/>
        <v>5493596.271399999</v>
      </c>
      <c r="F56" s="1669">
        <f>IF(ISERROR(VLOOKUP($A56, 'E1 Categorization'!A33:E123, MATCH("Customer Component", 'E1 Categorization'!$A$33:$E$33,0), 0)), 0, IF(VLOOKUP($A56, 'E1 Categorization'!A33:E123, MATCH("Customer Component", 'E1 Categorization'!$A$33:$E$33,0), 0)=0, 'O5 Details by Class &amp; Accounts'!$E56, IF(AND(VLOOKUP($A56, 'E1 Categorization'!A33:E123, MATCH("Customer Component", 'E1 Categorization'!$A$33:$E$33,0), 0) &gt;0, VLOOKUP($A56, 'E1 Categorization'!A33:E123, MATCH("Customer Component", 'E1 Categorization'!$A$33:$E$33,0), 0)&lt;1), 'O5 Details by Class &amp; Accounts'!$E56*(1-VLOOKUP($A56, 'E1 Categorization'!A33:E123, MATCH("Customer Component", 'E1 Categorization'!$A$33:$E$33,0), 0)), 0)))</f>
        <v>3296157.7628399995</v>
      </c>
      <c r="G56" s="1669">
        <f>IF(ISERROR(VLOOKUP($A56, 'E1 Categorization'!A33:E123, MATCH("Customer Component", 'E1 Categorization'!$A$33:$E$33,0), 0)),0, IF(VLOOKUP($A56, 'E1 Categorization'!A33:E123, MATCH("Customer Component", 'E1 Categorization'!$A$33:$E$33,0), 0)=0, 0, IF(AND(VLOOKUP($A56, 'E1 Categorization'!A33:E123, MATCH("Customer Component", 'E1 Categorization'!$A$33:$E$33,0), 0) &gt;0, VLOOKUP($A56, 'E1 Categorization'!A33:E123, MATCH("Customer Component", 'E1 Categorization'!$A$33:$E$33,0), 0)&lt;1), 'O5 Details by Class &amp; Accounts'!$E56*(VLOOKUP($A56, 'E1 Categorization'!A33:E123, MATCH("Customer Component", 'E1 Categorization'!$A$33:$E$33,0), 0)), 'O5 Details by Class &amp; Accounts'!$E56)))</f>
        <v>2197438.5085599995</v>
      </c>
      <c r="H56" s="1334">
        <f t="shared" si="0"/>
        <v>5493596.271399999</v>
      </c>
      <c r="I56" s="1334">
        <f>IF(ISERROR(VLOOKUP(VLOOKUP($A56, 'E4 TB Allocation Details'!$A$18:$L$217, MATCH("Demand ID", 'E4 TB Allocation Details'!$A$18:$L$18, 0),FALSE), 'E2 Allocators'!$B$15:$W$361, MATCH('O5 Details by Class &amp; Accounts'!I$18, 'E2 Allocators'!$B$15:$W$15, 0),FALSE)*$F56), 0, VLOOKUP(VLOOKUP($A56, 'E4 TB Allocation Details'!$A$18:$L$217, MATCH("Demand ID", 'E4 TB Allocation Details'!$A$18:$L$18, 0),FALSE), 'E2 Allocators'!$B$15:$W$361, MATCH('O5 Details by Class &amp; Accounts'!I$18, 'E2 Allocators'!$B$15:$W$15, 0),FALSE)*$F56)</f>
        <v>1614755.1941744627</v>
      </c>
      <c r="J56" s="1334">
        <f>IF(ISERROR(VLOOKUP(VLOOKUP($A56, 'E4 TB Allocation Details'!$A$18:$L$217, MATCH("Demand ID", 'E4 TB Allocation Details'!$A$18:$L$18, 0),FALSE), 'E2 Allocators'!$B$15:$W$361, MATCH('O5 Details by Class &amp; Accounts'!J$18, 'E2 Allocators'!$B$15:$W$15, 0),FALSE)*$F56), 0, VLOOKUP(VLOOKUP($A56, 'E4 TB Allocation Details'!$A$18:$L$217, MATCH("Demand ID", 'E4 TB Allocation Details'!$A$18:$L$18, 0),FALSE), 'E2 Allocators'!$B$15:$W$361, MATCH('O5 Details by Class &amp; Accounts'!J$18, 'E2 Allocators'!$B$15:$W$15, 0),FALSE)*$F56)</f>
        <v>557110.38709387579</v>
      </c>
      <c r="K56" s="1334">
        <f>IF(ISERROR(VLOOKUP(VLOOKUP($A56, 'E4 TB Allocation Details'!$A$18:$L$217, MATCH("Demand ID", 'E4 TB Allocation Details'!$A$18:$L$18, 0),FALSE), 'E2 Allocators'!$B$15:$W$361, MATCH('O5 Details by Class &amp; Accounts'!K$18, 'E2 Allocators'!$B$15:$W$15, 0),FALSE)*$F56), 0, VLOOKUP(VLOOKUP($A56, 'E4 TB Allocation Details'!$A$18:$L$217, MATCH("Demand ID", 'E4 TB Allocation Details'!$A$18:$L$18, 0),FALSE), 'E2 Allocators'!$B$15:$W$361, MATCH('O5 Details by Class &amp; Accounts'!K$18, 'E2 Allocators'!$B$15:$W$15, 0),FALSE)*$F56)</f>
        <v>1055271.8527192248</v>
      </c>
      <c r="L56" s="1334">
        <f>IF(ISERROR(VLOOKUP(VLOOKUP($A56, 'E4 TB Allocation Details'!$A$18:$L$217, MATCH("Demand ID", 'E4 TB Allocation Details'!$A$18:$L$18, 0),FALSE), 'E2 Allocators'!$B$15:$W$361, MATCH('O5 Details by Class &amp; Accounts'!L$18, 'E2 Allocators'!$B$15:$W$15, 0),FALSE)*$F56), 0, VLOOKUP(VLOOKUP($A56, 'E4 TB Allocation Details'!$A$18:$L$217, MATCH("Demand ID", 'E4 TB Allocation Details'!$A$18:$L$18, 0),FALSE), 'E2 Allocators'!$B$15:$W$361, MATCH('O5 Details by Class &amp; Accounts'!L$18, 'E2 Allocators'!$B$15:$W$15, 0),FALSE)*$F56)</f>
        <v>0</v>
      </c>
      <c r="M56" s="1334">
        <f>IF(ISERROR(VLOOKUP(VLOOKUP($A56, 'E4 TB Allocation Details'!$A$18:$L$217, MATCH("Demand ID", 'E4 TB Allocation Details'!$A$18:$L$18, 0),FALSE), 'E2 Allocators'!$B$15:$W$361, MATCH('O5 Details by Class &amp; Accounts'!M$18, 'E2 Allocators'!$B$15:$W$15, 0),FALSE)*$F56), 0, VLOOKUP(VLOOKUP($A56, 'E4 TB Allocation Details'!$A$18:$L$217, MATCH("Demand ID", 'E4 TB Allocation Details'!$A$18:$L$18, 0),FALSE), 'E2 Allocators'!$B$15:$W$361, MATCH('O5 Details by Class &amp; Accounts'!M$18, 'E2 Allocators'!$B$15:$W$15, 0),FALSE)*$F56)</f>
        <v>61808.490435487343</v>
      </c>
      <c r="N56" s="1334">
        <f>IF(ISERROR(VLOOKUP(VLOOKUP($A56, 'E4 TB Allocation Details'!$A$18:$L$217, MATCH("Demand ID", 'E4 TB Allocation Details'!$A$18:$L$18, 0),FALSE), 'E2 Allocators'!$B$15:$W$361, MATCH('O5 Details by Class &amp; Accounts'!N$18, 'E2 Allocators'!$B$15:$W$15, 0),FALSE)*$F56), 0, VLOOKUP(VLOOKUP($A56, 'E4 TB Allocation Details'!$A$18:$L$217, MATCH("Demand ID", 'E4 TB Allocation Details'!$A$18:$L$18, 0),FALSE), 'E2 Allocators'!$B$15:$W$361, MATCH('O5 Details by Class &amp; Accounts'!N$18, 'E2 Allocators'!$B$15:$W$15, 0),FALSE)*$F56)</f>
        <v>0</v>
      </c>
      <c r="O56" s="1334">
        <f>IF(ISERROR(VLOOKUP(VLOOKUP($A56, 'E4 TB Allocation Details'!$A$18:$L$217, MATCH("Demand ID", 'E4 TB Allocation Details'!$A$18:$L$18, 0),FALSE), 'E2 Allocators'!$B$15:$W$361, MATCH('O5 Details by Class &amp; Accounts'!O$18, 'E2 Allocators'!$B$15:$W$15, 0),FALSE)*$F56), 0, VLOOKUP(VLOOKUP($A56, 'E4 TB Allocation Details'!$A$18:$L$217, MATCH("Demand ID", 'E4 TB Allocation Details'!$A$18:$L$18, 0),FALSE), 'E2 Allocators'!$B$15:$W$361, MATCH('O5 Details by Class &amp; Accounts'!O$18, 'E2 Allocators'!$B$15:$W$15, 0),FALSE)*$F56)</f>
        <v>0</v>
      </c>
      <c r="P56" s="1334">
        <f>IF(ISERROR(VLOOKUP(VLOOKUP($A56, 'E4 TB Allocation Details'!$A$18:$L$217, MATCH("Demand ID", 'E4 TB Allocation Details'!$A$18:$L$18, 0),FALSE), 'E2 Allocators'!$B$15:$W$361, MATCH('O5 Details by Class &amp; Accounts'!P$18, 'E2 Allocators'!$B$15:$W$15, 0),FALSE)*$F56), 0, VLOOKUP(VLOOKUP($A56, 'E4 TB Allocation Details'!$A$18:$L$217, MATCH("Demand ID", 'E4 TB Allocation Details'!$A$18:$L$18, 0),FALSE), 'E2 Allocators'!$B$15:$W$361, MATCH('O5 Details by Class &amp; Accounts'!P$18, 'E2 Allocators'!$B$15:$W$15, 0),FALSE)*$F56)</f>
        <v>629.82814794570334</v>
      </c>
      <c r="Q56" s="1334">
        <f>IF(ISERROR(VLOOKUP(VLOOKUP($A56, 'E4 TB Allocation Details'!$A$18:$L$217, MATCH("Demand ID", 'E4 TB Allocation Details'!$A$18:$L$18, 0),FALSE), 'E2 Allocators'!$B$15:$W$361, MATCH('O5 Details by Class &amp; Accounts'!Q$18, 'E2 Allocators'!$B$15:$W$15, 0),FALSE)*$F56), 0, VLOOKUP(VLOOKUP($A56, 'E4 TB Allocation Details'!$A$18:$L$217, MATCH("Demand ID", 'E4 TB Allocation Details'!$A$18:$L$18, 0),FALSE), 'E2 Allocators'!$B$15:$W$361, MATCH('O5 Details by Class &amp; Accounts'!Q$18, 'E2 Allocators'!$B$15:$W$15, 0),FALSE)*$F56)</f>
        <v>6582.0102690033646</v>
      </c>
      <c r="R56" s="1334">
        <f>IF(ISERROR(VLOOKUP(VLOOKUP($A56, 'E4 TB Allocation Details'!$A$18:$L$217, MATCH("Demand ID", 'E4 TB Allocation Details'!$A$18:$L$18, 0),FALSE), 'E2 Allocators'!$B$15:$W$361, MATCH('O5 Details by Class &amp; Accounts'!R$18, 'E2 Allocators'!$B$15:$W$15, 0),FALSE)*$F56), 0, VLOOKUP(VLOOKUP($A56, 'E4 TB Allocation Details'!$A$18:$L$217, MATCH("Demand ID", 'E4 TB Allocation Details'!$A$18:$L$18, 0),FALSE), 'E2 Allocators'!$B$15:$W$361, MATCH('O5 Details by Class &amp; Accounts'!R$18, 'E2 Allocators'!$B$15:$W$15, 0),FALSE)*$F56)</f>
        <v>0</v>
      </c>
      <c r="S56" s="1334">
        <f>IF(ISERROR(VLOOKUP(VLOOKUP($A56, 'E4 TB Allocation Details'!$A$18:$L$217, MATCH("Demand ID", 'E4 TB Allocation Details'!$A$18:$L$18, 0),FALSE), 'E2 Allocators'!$B$15:$W$361, MATCH('O5 Details by Class &amp; Accounts'!S$18, 'E2 Allocators'!$B$15:$W$15, 0),FALSE)*$F56), 0, VLOOKUP(VLOOKUP($A56, 'E4 TB Allocation Details'!$A$18:$L$217, MATCH("Demand ID", 'E4 TB Allocation Details'!$A$18:$L$18, 0),FALSE), 'E2 Allocators'!$B$15:$W$361, MATCH('O5 Details by Class &amp; Accounts'!S$18, 'E2 Allocators'!$B$15:$W$15, 0),FALSE)*$F56)</f>
        <v>0</v>
      </c>
      <c r="T56" s="1334">
        <f>IF(ISERROR(VLOOKUP(VLOOKUP($A56, 'E4 TB Allocation Details'!$A$18:$L$217, MATCH("Demand ID", 'E4 TB Allocation Details'!$A$18:$L$18, 0),FALSE), 'E2 Allocators'!$B$15:$W$361, MATCH('O5 Details by Class &amp; Accounts'!T$18, 'E2 Allocators'!$B$15:$W$15, 0),FALSE)*$F56), 0, VLOOKUP(VLOOKUP($A56, 'E4 TB Allocation Details'!$A$18:$L$217, MATCH("Demand ID", 'E4 TB Allocation Details'!$A$18:$L$18, 0),FALSE), 'E2 Allocators'!$B$15:$W$361, MATCH('O5 Details by Class &amp; Accounts'!T$18, 'E2 Allocators'!$B$15:$W$15, 0),FALSE)*$F56)</f>
        <v>0</v>
      </c>
      <c r="U56" s="1334">
        <f>IF(ISERROR(VLOOKUP(VLOOKUP($A56, 'E4 TB Allocation Details'!$A$18:$L$217, MATCH("Demand ID", 'E4 TB Allocation Details'!$A$18:$L$18, 0),FALSE), 'E2 Allocators'!$B$15:$W$361, MATCH('O5 Details by Class &amp; Accounts'!U$18, 'E2 Allocators'!$B$15:$W$15, 0),FALSE)*$F56), 0, VLOOKUP(VLOOKUP($A56, 'E4 TB Allocation Details'!$A$18:$L$217, MATCH("Demand ID", 'E4 TB Allocation Details'!$A$18:$L$18, 0),FALSE), 'E2 Allocators'!$B$15:$W$361, MATCH('O5 Details by Class &amp; Accounts'!U$18, 'E2 Allocators'!$B$15:$W$15, 0),FALSE)*$F56)</f>
        <v>0</v>
      </c>
      <c r="V56" s="1334">
        <f>IF(ISERROR(VLOOKUP(VLOOKUP($A56, 'E4 TB Allocation Details'!$A$18:$L$217, MATCH("Demand ID", 'E4 TB Allocation Details'!$A$18:$L$18, 0),FALSE), 'E2 Allocators'!$B$15:$W$361, MATCH('O5 Details by Class &amp; Accounts'!V$18, 'E2 Allocators'!$B$15:$W$15, 0),FALSE)*$F56), 0, VLOOKUP(VLOOKUP($A56, 'E4 TB Allocation Details'!$A$18:$L$217, MATCH("Demand ID", 'E4 TB Allocation Details'!$A$18:$L$18, 0),FALSE), 'E2 Allocators'!$B$15:$W$361, MATCH('O5 Details by Class &amp; Accounts'!V$18, 'E2 Allocators'!$B$15:$W$15, 0),FALSE)*$F56)</f>
        <v>0</v>
      </c>
      <c r="W56" s="1334">
        <f>IF(ISERROR(VLOOKUP(VLOOKUP($A56, 'E4 TB Allocation Details'!$A$18:$L$217, MATCH("Demand ID", 'E4 TB Allocation Details'!$A$18:$L$18, 0),FALSE), 'E2 Allocators'!$B$15:$W$361, MATCH('O5 Details by Class &amp; Accounts'!W$18, 'E2 Allocators'!$B$15:$W$15, 0),FALSE)*$F56), 0, VLOOKUP(VLOOKUP($A56, 'E4 TB Allocation Details'!$A$18:$L$217, MATCH("Demand ID", 'E4 TB Allocation Details'!$A$18:$L$18, 0),FALSE), 'E2 Allocators'!$B$15:$W$361, MATCH('O5 Details by Class &amp; Accounts'!W$18, 'E2 Allocators'!$B$15:$W$15, 0),FALSE)*$F56)</f>
        <v>0</v>
      </c>
      <c r="X56" s="1334">
        <f>IF(ISERROR(VLOOKUP(VLOOKUP($A56, 'E4 TB Allocation Details'!$A$18:$L$217, MATCH("Demand ID", 'E4 TB Allocation Details'!$A$18:$L$18, 0),FALSE), 'E2 Allocators'!$B$15:$W$361, MATCH('O5 Details by Class &amp; Accounts'!X$18, 'E2 Allocators'!$B$15:$W$15, 0),FALSE)*$F56), 0, VLOOKUP(VLOOKUP($A56, 'E4 TB Allocation Details'!$A$18:$L$217, MATCH("Demand ID", 'E4 TB Allocation Details'!$A$18:$L$18, 0),FALSE), 'E2 Allocators'!$B$15:$W$361, MATCH('O5 Details by Class &amp; Accounts'!X$18, 'E2 Allocators'!$B$15:$W$15, 0),FALSE)*$F56)</f>
        <v>0</v>
      </c>
      <c r="Y56" s="1334">
        <f>IF(ISERROR(VLOOKUP(VLOOKUP($A56, 'E4 TB Allocation Details'!$A$18:$L$217, MATCH("Demand ID", 'E4 TB Allocation Details'!$A$18:$L$18, 0),FALSE), 'E2 Allocators'!$B$15:$W$361, MATCH('O5 Details by Class &amp; Accounts'!Y$18, 'E2 Allocators'!$B$15:$W$15, 0),FALSE)*$F56), 0, VLOOKUP(VLOOKUP($A56, 'E4 TB Allocation Details'!$A$18:$L$217, MATCH("Demand ID", 'E4 TB Allocation Details'!$A$18:$L$18, 0),FALSE), 'E2 Allocators'!$B$15:$W$361, MATCH('O5 Details by Class &amp; Accounts'!Y$18, 'E2 Allocators'!$B$15:$W$15, 0),FALSE)*$F56)</f>
        <v>0</v>
      </c>
      <c r="Z56" s="1334">
        <f>IF(ISERROR(VLOOKUP(VLOOKUP($A56, 'E4 TB Allocation Details'!$A$18:$L$217, MATCH("Demand ID", 'E4 TB Allocation Details'!$A$18:$L$18, 0),FALSE), 'E2 Allocators'!$B$15:$W$361, MATCH('O5 Details by Class &amp; Accounts'!Z$18, 'E2 Allocators'!$B$15:$W$15, 0),FALSE)*$F56), 0, VLOOKUP(VLOOKUP($A56, 'E4 TB Allocation Details'!$A$18:$L$217, MATCH("Demand ID", 'E4 TB Allocation Details'!$A$18:$L$18, 0),FALSE), 'E2 Allocators'!$B$15:$W$361, MATCH('O5 Details by Class &amp; Accounts'!Z$18, 'E2 Allocators'!$B$15:$W$15, 0),FALSE)*$F56)</f>
        <v>0</v>
      </c>
      <c r="AA56" s="1334">
        <f>IF(ISERROR(VLOOKUP(VLOOKUP($A56, 'E4 TB Allocation Details'!$A$18:$L$217, MATCH("Demand ID", 'E4 TB Allocation Details'!$A$18:$L$18, 0),FALSE), 'E2 Allocators'!$B$15:$W$361, MATCH('O5 Details by Class &amp; Accounts'!AA$18, 'E2 Allocators'!$B$15:$W$15, 0),FALSE)*$F56), 0, VLOOKUP(VLOOKUP($A56, 'E4 TB Allocation Details'!$A$18:$L$217, MATCH("Demand ID", 'E4 TB Allocation Details'!$A$18:$L$18, 0),FALSE), 'E2 Allocators'!$B$15:$W$361, MATCH('O5 Details by Class &amp; Accounts'!AA$18, 'E2 Allocators'!$B$15:$W$15, 0),FALSE)*$F56)</f>
        <v>0</v>
      </c>
      <c r="AB56" s="1334">
        <f>IF(ISERROR(VLOOKUP(VLOOKUP($A56, 'E4 TB Allocation Details'!$A$18:$L$217, MATCH("Demand ID", 'E4 TB Allocation Details'!$A$18:$L$18, 0),FALSE), 'E2 Allocators'!$B$15:$W$361, MATCH('O5 Details by Class &amp; Accounts'!AB$18, 'E2 Allocators'!$B$15:$W$15, 0),FALSE)*$F56), 0, VLOOKUP(VLOOKUP($A56, 'E4 TB Allocation Details'!$A$18:$L$217, MATCH("Demand ID", 'E4 TB Allocation Details'!$A$18:$L$18, 0),FALSE), 'E2 Allocators'!$B$15:$W$361, MATCH('O5 Details by Class &amp; Accounts'!AB$18, 'E2 Allocators'!$B$15:$W$15, 0),FALSE)*$F56)</f>
        <v>0</v>
      </c>
      <c r="AC56" s="1334">
        <f t="shared" si="1"/>
        <v>3296157.76284</v>
      </c>
      <c r="AD56" s="1334">
        <f>IF(ISERROR(VLOOKUP(VLOOKUP($A56, 'E4 TB Allocation Details'!$A$18:$L$217, MATCH("Customer ID", 'E4 TB Allocation Details'!$A$18:$L$18, 0),FALSE), 'E2 Allocators'!$B$15:$W$361, MATCH('O5 Details by Class &amp; Accounts'!AD$18, 'E2 Allocators'!$B$15:$W$15, 0),FALSE)*$G56), 0, VLOOKUP(VLOOKUP($A56, 'E4 TB Allocation Details'!$A$18:$L$217, MATCH("Customer ID", 'E4 TB Allocation Details'!$A$18:$L$18, 0),FALSE), 'E2 Allocators'!$B$15:$W$361, MATCH('O5 Details by Class &amp; Accounts'!AD$18, 'E2 Allocators'!$B$15:$W$15, 0),FALSE)*$G56)</f>
        <v>1603865.4799355671</v>
      </c>
      <c r="AE56" s="1334">
        <f>IF(ISERROR(VLOOKUP(VLOOKUP($A56, 'E4 TB Allocation Details'!$A$18:$L$217, MATCH("Customer ID", 'E4 TB Allocation Details'!$A$18:$L$18, 0),FALSE), 'E2 Allocators'!$B$15:$W$361, MATCH('O5 Details by Class &amp; Accounts'!AE$18, 'E2 Allocators'!$B$15:$W$15, 0),FALSE)*$G56), 0, VLOOKUP(VLOOKUP($A56, 'E4 TB Allocation Details'!$A$18:$L$217, MATCH("Customer ID", 'E4 TB Allocation Details'!$A$18:$L$18, 0),FALSE), 'E2 Allocators'!$B$15:$W$361, MATCH('O5 Details by Class &amp; Accounts'!AE$18, 'E2 Allocators'!$B$15:$W$15, 0),FALSE)*$G56)</f>
        <v>176953.46681064845</v>
      </c>
      <c r="AF56" s="1334">
        <f>IF(ISERROR(VLOOKUP(VLOOKUP($A56, 'E4 TB Allocation Details'!$A$18:$L$217, MATCH("Customer ID", 'E4 TB Allocation Details'!$A$18:$L$18, 0),FALSE), 'E2 Allocators'!$B$15:$W$361, MATCH('O5 Details by Class &amp; Accounts'!AF$18, 'E2 Allocators'!$B$15:$W$15, 0),FALSE)*$G56), 0, VLOOKUP(VLOOKUP($A56, 'E4 TB Allocation Details'!$A$18:$L$217, MATCH("Customer ID", 'E4 TB Allocation Details'!$A$18:$L$18, 0),FALSE), 'E2 Allocators'!$B$15:$W$361, MATCH('O5 Details by Class &amp; Accounts'!AF$18, 'E2 Allocators'!$B$15:$W$15, 0),FALSE)*$G56)</f>
        <v>21070.644185692337</v>
      </c>
      <c r="AG56" s="1334">
        <f>IF(ISERROR(VLOOKUP(VLOOKUP($A56, 'E4 TB Allocation Details'!$A$18:$L$217, MATCH("Customer ID", 'E4 TB Allocation Details'!$A$18:$L$18, 0),FALSE), 'E2 Allocators'!$B$15:$W$361, MATCH('O5 Details by Class &amp; Accounts'!AG$18, 'E2 Allocators'!$B$15:$W$15, 0),FALSE)*$G56), 0, VLOOKUP(VLOOKUP($A56, 'E4 TB Allocation Details'!$A$18:$L$217, MATCH("Customer ID", 'E4 TB Allocation Details'!$A$18:$L$18, 0),FALSE), 'E2 Allocators'!$B$15:$W$361, MATCH('O5 Details by Class &amp; Accounts'!AG$18, 'E2 Allocators'!$B$15:$W$15, 0),FALSE)*$G56)</f>
        <v>0</v>
      </c>
      <c r="AH56" s="1334">
        <f>IF(ISERROR(VLOOKUP(VLOOKUP($A56, 'E4 TB Allocation Details'!$A$18:$L$217, MATCH("Customer ID", 'E4 TB Allocation Details'!$A$18:$L$18, 0),FALSE), 'E2 Allocators'!$B$15:$W$361, MATCH('O5 Details by Class &amp; Accounts'!AH$18, 'E2 Allocators'!$B$15:$W$15, 0),FALSE)*$G56), 0, VLOOKUP(VLOOKUP($A56, 'E4 TB Allocation Details'!$A$18:$L$217, MATCH("Customer ID", 'E4 TB Allocation Details'!$A$18:$L$18, 0),FALSE), 'E2 Allocators'!$B$15:$W$361, MATCH('O5 Details by Class &amp; Accounts'!AH$18, 'E2 Allocators'!$B$15:$W$15, 0),FALSE)*$G56)</f>
        <v>0</v>
      </c>
      <c r="AI56" s="1334">
        <f>IF(ISERROR(VLOOKUP(VLOOKUP($A56, 'E4 TB Allocation Details'!$A$18:$L$217, MATCH("Customer ID", 'E4 TB Allocation Details'!$A$18:$L$18, 0),FALSE), 'E2 Allocators'!$B$15:$W$361, MATCH('O5 Details by Class &amp; Accounts'!AI$18, 'E2 Allocators'!$B$15:$W$15, 0),FALSE)*$G56), 0, VLOOKUP(VLOOKUP($A56, 'E4 TB Allocation Details'!$A$18:$L$217, MATCH("Customer ID", 'E4 TB Allocation Details'!$A$18:$L$18, 0),FALSE), 'E2 Allocators'!$B$15:$W$361, MATCH('O5 Details by Class &amp; Accounts'!AI$18, 'E2 Allocators'!$B$15:$W$15, 0),FALSE)*$G56)</f>
        <v>0</v>
      </c>
      <c r="AJ56" s="1334">
        <f>IF(ISERROR(VLOOKUP(VLOOKUP($A56, 'E4 TB Allocation Details'!$A$18:$L$217, MATCH("Customer ID", 'E4 TB Allocation Details'!$A$18:$L$18, 0),FALSE), 'E2 Allocators'!$B$15:$W$361, MATCH('O5 Details by Class &amp; Accounts'!AJ$18, 'E2 Allocators'!$B$15:$W$15, 0),FALSE)*$G56), 0, VLOOKUP(VLOOKUP($A56, 'E4 TB Allocation Details'!$A$18:$L$217, MATCH("Customer ID", 'E4 TB Allocation Details'!$A$18:$L$18, 0),FALSE), 'E2 Allocators'!$B$15:$W$361, MATCH('O5 Details by Class &amp; Accounts'!AJ$18, 'E2 Allocators'!$B$15:$W$15, 0),FALSE)*$G56)</f>
        <v>360347.95992450614</v>
      </c>
      <c r="AK56" s="1334">
        <f>IF(ISERROR(VLOOKUP(VLOOKUP($A56, 'E4 TB Allocation Details'!$A$18:$L$217, MATCH("Customer ID", 'E4 TB Allocation Details'!$A$18:$L$18, 0),FALSE), 'E2 Allocators'!$B$15:$W$361, MATCH('O5 Details by Class &amp; Accounts'!AK$18, 'E2 Allocators'!$B$15:$W$15, 0),FALSE)*$G56), 0, VLOOKUP(VLOOKUP($A56, 'E4 TB Allocation Details'!$A$18:$L$217, MATCH("Customer ID", 'E4 TB Allocation Details'!$A$18:$L$18, 0),FALSE), 'E2 Allocators'!$B$15:$W$361, MATCH('O5 Details by Class &amp; Accounts'!AK$18, 'E2 Allocators'!$B$15:$W$15, 0),FALSE)*$G56)</f>
        <v>22219.044224249028</v>
      </c>
      <c r="AL56" s="1334">
        <f>IF(ISERROR(VLOOKUP(VLOOKUP($A56, 'E4 TB Allocation Details'!$A$18:$L$217, MATCH("Customer ID", 'E4 TB Allocation Details'!$A$18:$L$18, 0),FALSE), 'E2 Allocators'!$B$15:$W$361, MATCH('O5 Details by Class &amp; Accounts'!AL$18, 'E2 Allocators'!$B$15:$W$15, 0),FALSE)*$G56), 0, VLOOKUP(VLOOKUP($A56, 'E4 TB Allocation Details'!$A$18:$L$217, MATCH("Customer ID", 'E4 TB Allocation Details'!$A$18:$L$18, 0),FALSE), 'E2 Allocators'!$B$15:$W$361, MATCH('O5 Details by Class &amp; Accounts'!AL$18, 'E2 Allocators'!$B$15:$W$15, 0),FALSE)*$G56)</f>
        <v>12981.91347933651</v>
      </c>
      <c r="AM56" s="1334">
        <f>IF(ISERROR(VLOOKUP(VLOOKUP($A56, 'E4 TB Allocation Details'!$A$18:$L$217, MATCH("Customer ID", 'E4 TB Allocation Details'!$A$18:$L$18, 0),FALSE), 'E2 Allocators'!$B$15:$W$361, MATCH('O5 Details by Class &amp; Accounts'!AM$18, 'E2 Allocators'!$B$15:$W$15, 0),FALSE)*$G56), 0, VLOOKUP(VLOOKUP($A56, 'E4 TB Allocation Details'!$A$18:$L$217, MATCH("Customer ID", 'E4 TB Allocation Details'!$A$18:$L$18, 0),FALSE), 'E2 Allocators'!$B$15:$W$361, MATCH('O5 Details by Class &amp; Accounts'!AM$18, 'E2 Allocators'!$B$15:$W$15, 0),FALSE)*$G56)</f>
        <v>0</v>
      </c>
      <c r="AN56" s="1334">
        <f>IF(ISERROR(VLOOKUP(VLOOKUP($A56, 'E4 TB Allocation Details'!$A$18:$L$217, MATCH("Customer ID", 'E4 TB Allocation Details'!$A$18:$L$18, 0),FALSE), 'E2 Allocators'!$B$15:$W$361, MATCH('O5 Details by Class &amp; Accounts'!AN$18, 'E2 Allocators'!$B$15:$W$15, 0),FALSE)*$G56), 0, VLOOKUP(VLOOKUP($A56, 'E4 TB Allocation Details'!$A$18:$L$217, MATCH("Customer ID", 'E4 TB Allocation Details'!$A$18:$L$18, 0),FALSE), 'E2 Allocators'!$B$15:$W$361, MATCH('O5 Details by Class &amp; Accounts'!AN$18, 'E2 Allocators'!$B$15:$W$15, 0),FALSE)*$G56)</f>
        <v>0</v>
      </c>
      <c r="AO56" s="1334">
        <f>IF(ISERROR(VLOOKUP(VLOOKUP($A56, 'E4 TB Allocation Details'!$A$18:$L$217, MATCH("Customer ID", 'E4 TB Allocation Details'!$A$18:$L$18, 0),FALSE), 'E2 Allocators'!$B$15:$W$361, MATCH('O5 Details by Class &amp; Accounts'!AO$18, 'E2 Allocators'!$B$15:$W$15, 0),FALSE)*$G56), 0, VLOOKUP(VLOOKUP($A56, 'E4 TB Allocation Details'!$A$18:$L$217, MATCH("Customer ID", 'E4 TB Allocation Details'!$A$18:$L$18, 0),FALSE), 'E2 Allocators'!$B$15:$W$361, MATCH('O5 Details by Class &amp; Accounts'!AO$18, 'E2 Allocators'!$B$15:$W$15, 0),FALSE)*$G56)</f>
        <v>0</v>
      </c>
      <c r="AP56" s="1334">
        <f>IF(ISERROR(VLOOKUP(VLOOKUP($A56, 'E4 TB Allocation Details'!$A$18:$L$217, MATCH("Customer ID", 'E4 TB Allocation Details'!$A$18:$L$18, 0),FALSE), 'E2 Allocators'!$B$15:$W$361, MATCH('O5 Details by Class &amp; Accounts'!AP$18, 'E2 Allocators'!$B$15:$W$15, 0),FALSE)*$G56), 0, VLOOKUP(VLOOKUP($A56, 'E4 TB Allocation Details'!$A$18:$L$217, MATCH("Customer ID", 'E4 TB Allocation Details'!$A$18:$L$18, 0),FALSE), 'E2 Allocators'!$B$15:$W$361, MATCH('O5 Details by Class &amp; Accounts'!AP$18, 'E2 Allocators'!$B$15:$W$15, 0),FALSE)*$G56)</f>
        <v>0</v>
      </c>
      <c r="AQ56" s="1334">
        <f>IF(ISERROR(VLOOKUP(VLOOKUP($A56, 'E4 TB Allocation Details'!$A$18:$L$217, MATCH("Customer ID", 'E4 TB Allocation Details'!$A$18:$L$18, 0),FALSE), 'E2 Allocators'!$B$15:$W$361, MATCH('O5 Details by Class &amp; Accounts'!AQ$18, 'E2 Allocators'!$B$15:$W$15, 0),FALSE)*$G56), 0, VLOOKUP(VLOOKUP($A56, 'E4 TB Allocation Details'!$A$18:$L$217, MATCH("Customer ID", 'E4 TB Allocation Details'!$A$18:$L$18, 0),FALSE), 'E2 Allocators'!$B$15:$W$361, MATCH('O5 Details by Class &amp; Accounts'!AQ$18, 'E2 Allocators'!$B$15:$W$15, 0),FALSE)*$G56)</f>
        <v>0</v>
      </c>
      <c r="AR56" s="1334">
        <f>IF(ISERROR(VLOOKUP(VLOOKUP($A56, 'E4 TB Allocation Details'!$A$18:$L$217, MATCH("Customer ID", 'E4 TB Allocation Details'!$A$18:$L$18, 0),FALSE), 'E2 Allocators'!$B$15:$W$361, MATCH('O5 Details by Class &amp; Accounts'!AR$18, 'E2 Allocators'!$B$15:$W$15, 0),FALSE)*$G56), 0, VLOOKUP(VLOOKUP($A56, 'E4 TB Allocation Details'!$A$18:$L$217, MATCH("Customer ID", 'E4 TB Allocation Details'!$A$18:$L$18, 0),FALSE), 'E2 Allocators'!$B$15:$W$361, MATCH('O5 Details by Class &amp; Accounts'!AR$18, 'E2 Allocators'!$B$15:$W$15, 0),FALSE)*$G56)</f>
        <v>0</v>
      </c>
      <c r="AS56" s="1334">
        <f>IF(ISERROR(VLOOKUP(VLOOKUP($A56, 'E4 TB Allocation Details'!$A$18:$L$217, MATCH("Customer ID", 'E4 TB Allocation Details'!$A$18:$L$18, 0),FALSE), 'E2 Allocators'!$B$15:$W$361, MATCH('O5 Details by Class &amp; Accounts'!AS$18, 'E2 Allocators'!$B$15:$W$15, 0),FALSE)*$G56), 0, VLOOKUP(VLOOKUP($A56, 'E4 TB Allocation Details'!$A$18:$L$217, MATCH("Customer ID", 'E4 TB Allocation Details'!$A$18:$L$18, 0),FALSE), 'E2 Allocators'!$B$15:$W$361, MATCH('O5 Details by Class &amp; Accounts'!AS$18, 'E2 Allocators'!$B$15:$W$15, 0),FALSE)*$G56)</f>
        <v>0</v>
      </c>
      <c r="AT56" s="1334">
        <f>IF(ISERROR(VLOOKUP(VLOOKUP($A56, 'E4 TB Allocation Details'!$A$18:$L$217, MATCH("Customer ID", 'E4 TB Allocation Details'!$A$18:$L$18, 0),FALSE), 'E2 Allocators'!$B$15:$W$361, MATCH('O5 Details by Class &amp; Accounts'!AT$18, 'E2 Allocators'!$B$15:$W$15, 0),FALSE)*$G56), 0, VLOOKUP(VLOOKUP($A56, 'E4 TB Allocation Details'!$A$18:$L$217, MATCH("Customer ID", 'E4 TB Allocation Details'!$A$18:$L$18, 0),FALSE), 'E2 Allocators'!$B$15:$W$361, MATCH('O5 Details by Class &amp; Accounts'!AT$18, 'E2 Allocators'!$B$15:$W$15, 0),FALSE)*$G56)</f>
        <v>0</v>
      </c>
      <c r="AU56" s="1334">
        <f>IF(ISERROR(VLOOKUP(VLOOKUP($A56, 'E4 TB Allocation Details'!$A$18:$L$217, MATCH("Customer ID", 'E4 TB Allocation Details'!$A$18:$L$18, 0),FALSE), 'E2 Allocators'!$B$15:$W$361, MATCH('O5 Details by Class &amp; Accounts'!AU$18, 'E2 Allocators'!$B$15:$W$15, 0),FALSE)*$G56), 0, VLOOKUP(VLOOKUP($A56, 'E4 TB Allocation Details'!$A$18:$L$217, MATCH("Customer ID", 'E4 TB Allocation Details'!$A$18:$L$18, 0),FALSE), 'E2 Allocators'!$B$15:$W$361, MATCH('O5 Details by Class &amp; Accounts'!AU$18, 'E2 Allocators'!$B$15:$W$15, 0),FALSE)*$G56)</f>
        <v>0</v>
      </c>
      <c r="AV56" s="1334">
        <f>IF(ISERROR(VLOOKUP(VLOOKUP($A56, 'E4 TB Allocation Details'!$A$18:$L$217, MATCH("Customer ID", 'E4 TB Allocation Details'!$A$18:$L$18, 0),FALSE), 'E2 Allocators'!$B$15:$W$361, MATCH('O5 Details by Class &amp; Accounts'!AV$18, 'E2 Allocators'!$B$15:$W$15, 0),FALSE)*$G56), 0, VLOOKUP(VLOOKUP($A56, 'E4 TB Allocation Details'!$A$18:$L$217, MATCH("Customer ID", 'E4 TB Allocation Details'!$A$18:$L$18, 0),FALSE), 'E2 Allocators'!$B$15:$W$361, MATCH('O5 Details by Class &amp; Accounts'!AV$18, 'E2 Allocators'!$B$15:$W$15, 0),FALSE)*$G56)</f>
        <v>0</v>
      </c>
      <c r="AW56" s="1334">
        <f>IF(ISERROR(VLOOKUP(VLOOKUP($A56, 'E4 TB Allocation Details'!$A$18:$L$217, MATCH("Customer ID", 'E4 TB Allocation Details'!$A$18:$L$18, 0),FALSE), 'E2 Allocators'!$B$15:$W$361, MATCH('O5 Details by Class &amp; Accounts'!AW$18, 'E2 Allocators'!$B$15:$W$15, 0),FALSE)*$G56), 0, VLOOKUP(VLOOKUP($A56, 'E4 TB Allocation Details'!$A$18:$L$217, MATCH("Customer ID", 'E4 TB Allocation Details'!$A$18:$L$18, 0),FALSE), 'E2 Allocators'!$B$15:$W$361, MATCH('O5 Details by Class &amp; Accounts'!AW$18, 'E2 Allocators'!$B$15:$W$15, 0),FALSE)*$G56)</f>
        <v>0</v>
      </c>
      <c r="AX56" s="1334">
        <f t="shared" si="2"/>
        <v>2197438.50856</v>
      </c>
      <c r="AY56" s="1334">
        <f>IF(ISERROR(VLOOKUP(VLOOKUP($A56, 'E4 TB Allocation Details'!$A$18:$L$217, MATCH("Misc ID", 'E4 TB Allocation Details'!$A$18:$L$18, 0),FALSE), 'E2 Allocators'!$B$15:$W$361, MATCH('O5 Details by Class &amp; Accounts'!AY$18, 'E2 Allocators'!$B$15:$W$15, 0),FALSE)*$E56), 0, VLOOKUP(VLOOKUP($A56, 'E4 TB Allocation Details'!$A$18:$L$217, MATCH("Misc ID", 'E4 TB Allocation Details'!$A$18:$L$18, 0),FALSE), 'E2 Allocators'!$B$15:$W$361, MATCH('O5 Details by Class &amp; Accounts'!AY$18, 'E2 Allocators'!$B$15:$W$15, 0),FALSE)*$E56)</f>
        <v>0</v>
      </c>
      <c r="AZ56" s="1334">
        <f>IF(ISERROR(VLOOKUP(VLOOKUP($A56, 'E4 TB Allocation Details'!$A$18:$L$217, MATCH("Misc ID", 'E4 TB Allocation Details'!$A$18:$L$18, 0),FALSE), 'E2 Allocators'!$B$15:$W$361, MATCH('O5 Details by Class &amp; Accounts'!AZ$18, 'E2 Allocators'!$B$15:$W$15, 0),FALSE)*$E56), 0, VLOOKUP(VLOOKUP($A56, 'E4 TB Allocation Details'!$A$18:$L$217, MATCH("Misc ID", 'E4 TB Allocation Details'!$A$18:$L$18, 0),FALSE), 'E2 Allocators'!$B$15:$W$361, MATCH('O5 Details by Class &amp; Accounts'!AZ$18, 'E2 Allocators'!$B$15:$W$15, 0),FALSE)*$E56)</f>
        <v>0</v>
      </c>
      <c r="BA56" s="1334">
        <f>IF(ISERROR(VLOOKUP(VLOOKUP($A56, 'E4 TB Allocation Details'!$A$18:$L$217, MATCH("Misc ID", 'E4 TB Allocation Details'!$A$18:$L$18, 0),FALSE), 'E2 Allocators'!$B$15:$W$361, MATCH('O5 Details by Class &amp; Accounts'!BA$18, 'E2 Allocators'!$B$15:$W$15, 0),FALSE)*$E56), 0, VLOOKUP(VLOOKUP($A56, 'E4 TB Allocation Details'!$A$18:$L$217, MATCH("Misc ID", 'E4 TB Allocation Details'!$A$18:$L$18, 0),FALSE), 'E2 Allocators'!$B$15:$W$361, MATCH('O5 Details by Class &amp; Accounts'!BA$18, 'E2 Allocators'!$B$15:$W$15, 0),FALSE)*$E56)</f>
        <v>0</v>
      </c>
      <c r="BB56" s="1334">
        <f>IF(ISERROR(VLOOKUP(VLOOKUP($A56, 'E4 TB Allocation Details'!$A$18:$L$217, MATCH("Misc ID", 'E4 TB Allocation Details'!$A$18:$L$18, 0),FALSE), 'E2 Allocators'!$B$15:$W$361, MATCH('O5 Details by Class &amp; Accounts'!BB$18, 'E2 Allocators'!$B$15:$W$15, 0),FALSE)*$E56), 0, VLOOKUP(VLOOKUP($A56, 'E4 TB Allocation Details'!$A$18:$L$217, MATCH("Misc ID", 'E4 TB Allocation Details'!$A$18:$L$18, 0),FALSE), 'E2 Allocators'!$B$15:$W$361, MATCH('O5 Details by Class &amp; Accounts'!BB$18, 'E2 Allocators'!$B$15:$W$15, 0),FALSE)*$E56)</f>
        <v>0</v>
      </c>
      <c r="BC56" s="1334">
        <f>IF(ISERROR(VLOOKUP(VLOOKUP($A56, 'E4 TB Allocation Details'!$A$18:$L$217, MATCH("Misc ID", 'E4 TB Allocation Details'!$A$18:$L$18, 0),FALSE), 'E2 Allocators'!$B$15:$W$361, MATCH('O5 Details by Class &amp; Accounts'!BC$18, 'E2 Allocators'!$B$15:$W$15, 0),FALSE)*$E56), 0, VLOOKUP(VLOOKUP($A56, 'E4 TB Allocation Details'!$A$18:$L$217, MATCH("Misc ID", 'E4 TB Allocation Details'!$A$18:$L$18, 0),FALSE), 'E2 Allocators'!$B$15:$W$361, MATCH('O5 Details by Class &amp; Accounts'!BC$18, 'E2 Allocators'!$B$15:$W$15, 0),FALSE)*$E56)</f>
        <v>0</v>
      </c>
      <c r="BD56" s="1334">
        <f>IF(ISERROR(VLOOKUP(VLOOKUP($A56, 'E4 TB Allocation Details'!$A$18:$L$217, MATCH("Misc ID", 'E4 TB Allocation Details'!$A$18:$L$18, 0),FALSE), 'E2 Allocators'!$B$15:$W$361, MATCH('O5 Details by Class &amp; Accounts'!BD$18, 'E2 Allocators'!$B$15:$W$15, 0),FALSE)*$E56), 0, VLOOKUP(VLOOKUP($A56, 'E4 TB Allocation Details'!$A$18:$L$217, MATCH("Misc ID", 'E4 TB Allocation Details'!$A$18:$L$18, 0),FALSE), 'E2 Allocators'!$B$15:$W$361, MATCH('O5 Details by Class &amp; Accounts'!BD$18, 'E2 Allocators'!$B$15:$W$15, 0),FALSE)*$E56)</f>
        <v>0</v>
      </c>
      <c r="BE56" s="1334">
        <f>IF(ISERROR(VLOOKUP(VLOOKUP($A56, 'E4 TB Allocation Details'!$A$18:$L$217, MATCH("Misc ID", 'E4 TB Allocation Details'!$A$18:$L$18, 0),FALSE), 'E2 Allocators'!$B$15:$W$361, MATCH('O5 Details by Class &amp; Accounts'!BE$18, 'E2 Allocators'!$B$15:$W$15, 0),FALSE)*$E56), 0, VLOOKUP(VLOOKUP($A56, 'E4 TB Allocation Details'!$A$18:$L$217, MATCH("Misc ID", 'E4 TB Allocation Details'!$A$18:$L$18, 0),FALSE), 'E2 Allocators'!$B$15:$W$361, MATCH('O5 Details by Class &amp; Accounts'!BE$18, 'E2 Allocators'!$B$15:$W$15, 0),FALSE)*$E56)</f>
        <v>0</v>
      </c>
      <c r="BF56" s="1334">
        <f>IF(ISERROR(VLOOKUP(VLOOKUP($A56, 'E4 TB Allocation Details'!$A$18:$L$217, MATCH("Misc ID", 'E4 TB Allocation Details'!$A$18:$L$18, 0),FALSE), 'E2 Allocators'!$B$15:$W$361, MATCH('O5 Details by Class &amp; Accounts'!BF$18, 'E2 Allocators'!$B$15:$W$15, 0),FALSE)*$E56), 0, VLOOKUP(VLOOKUP($A56, 'E4 TB Allocation Details'!$A$18:$L$217, MATCH("Misc ID", 'E4 TB Allocation Details'!$A$18:$L$18, 0),FALSE), 'E2 Allocators'!$B$15:$W$361, MATCH('O5 Details by Class &amp; Accounts'!BF$18, 'E2 Allocators'!$B$15:$W$15, 0),FALSE)*$E56)</f>
        <v>0</v>
      </c>
      <c r="BG56" s="1334">
        <f>IF(ISERROR(VLOOKUP(VLOOKUP($A56, 'E4 TB Allocation Details'!$A$18:$L$217, MATCH("Misc ID", 'E4 TB Allocation Details'!$A$18:$L$18, 0),FALSE), 'E2 Allocators'!$B$15:$W$361, MATCH('O5 Details by Class &amp; Accounts'!BG$18, 'E2 Allocators'!$B$15:$W$15, 0),FALSE)*$E56), 0, VLOOKUP(VLOOKUP($A56, 'E4 TB Allocation Details'!$A$18:$L$217, MATCH("Misc ID", 'E4 TB Allocation Details'!$A$18:$L$18, 0),FALSE), 'E2 Allocators'!$B$15:$W$361, MATCH('O5 Details by Class &amp; Accounts'!BG$18, 'E2 Allocators'!$B$15:$W$15, 0),FALSE)*$E56)</f>
        <v>0</v>
      </c>
      <c r="BH56" s="1334">
        <f>IF(ISERROR(VLOOKUP(VLOOKUP($A56, 'E4 TB Allocation Details'!$A$18:$L$217, MATCH("Misc ID", 'E4 TB Allocation Details'!$A$18:$L$18, 0),FALSE), 'E2 Allocators'!$B$15:$W$361, MATCH('O5 Details by Class &amp; Accounts'!BH$18, 'E2 Allocators'!$B$15:$W$15, 0),FALSE)*$E56), 0, VLOOKUP(VLOOKUP($A56, 'E4 TB Allocation Details'!$A$18:$L$217, MATCH("Misc ID", 'E4 TB Allocation Details'!$A$18:$L$18, 0),FALSE), 'E2 Allocators'!$B$15:$W$361, MATCH('O5 Details by Class &amp; Accounts'!BH$18, 'E2 Allocators'!$B$15:$W$15, 0),FALSE)*$E56)</f>
        <v>0</v>
      </c>
      <c r="BI56" s="1334">
        <f>IF(ISERROR(VLOOKUP(VLOOKUP($A56, 'E4 TB Allocation Details'!$A$18:$L$217, MATCH("Misc ID", 'E4 TB Allocation Details'!$A$18:$L$18, 0),FALSE), 'E2 Allocators'!$B$15:$W$361, MATCH('O5 Details by Class &amp; Accounts'!BI$18, 'E2 Allocators'!$B$15:$W$15, 0),FALSE)*$E56), 0, VLOOKUP(VLOOKUP($A56, 'E4 TB Allocation Details'!$A$18:$L$217, MATCH("Misc ID", 'E4 TB Allocation Details'!$A$18:$L$18, 0),FALSE), 'E2 Allocators'!$B$15:$W$361, MATCH('O5 Details by Class &amp; Accounts'!BI$18, 'E2 Allocators'!$B$15:$W$15, 0),FALSE)*$E56)</f>
        <v>0</v>
      </c>
      <c r="BJ56" s="1334">
        <f>IF(ISERROR(VLOOKUP(VLOOKUP($A56, 'E4 TB Allocation Details'!$A$18:$L$217, MATCH("Misc ID", 'E4 TB Allocation Details'!$A$18:$L$18, 0),FALSE), 'E2 Allocators'!$B$15:$W$361, MATCH('O5 Details by Class &amp; Accounts'!BJ$18, 'E2 Allocators'!$B$15:$W$15, 0),FALSE)*$E56), 0, VLOOKUP(VLOOKUP($A56, 'E4 TB Allocation Details'!$A$18:$L$217, MATCH("Misc ID", 'E4 TB Allocation Details'!$A$18:$L$18, 0),FALSE), 'E2 Allocators'!$B$15:$W$361, MATCH('O5 Details by Class &amp; Accounts'!BJ$18, 'E2 Allocators'!$B$15:$W$15, 0),FALSE)*$E56)</f>
        <v>0</v>
      </c>
      <c r="BK56" s="1334">
        <f>IF(ISERROR(VLOOKUP(VLOOKUP($A56, 'E4 TB Allocation Details'!$A$18:$L$217, MATCH("Misc ID", 'E4 TB Allocation Details'!$A$18:$L$18, 0),FALSE), 'E2 Allocators'!$B$15:$W$361, MATCH('O5 Details by Class &amp; Accounts'!BK$18, 'E2 Allocators'!$B$15:$W$15, 0),FALSE)*$E56), 0, VLOOKUP(VLOOKUP($A56, 'E4 TB Allocation Details'!$A$18:$L$217, MATCH("Misc ID", 'E4 TB Allocation Details'!$A$18:$L$18, 0),FALSE), 'E2 Allocators'!$B$15:$W$361, MATCH('O5 Details by Class &amp; Accounts'!BK$18, 'E2 Allocators'!$B$15:$W$15, 0),FALSE)*$E56)</f>
        <v>0</v>
      </c>
      <c r="BL56" s="1334">
        <f>IF(ISERROR(VLOOKUP(VLOOKUP($A56, 'E4 TB Allocation Details'!$A$18:$L$217, MATCH("Misc ID", 'E4 TB Allocation Details'!$A$18:$L$18, 0),FALSE), 'E2 Allocators'!$B$15:$W$361, MATCH('O5 Details by Class &amp; Accounts'!BL$18, 'E2 Allocators'!$B$15:$W$15, 0),FALSE)*$E56), 0, VLOOKUP(VLOOKUP($A56, 'E4 TB Allocation Details'!$A$18:$L$217, MATCH("Misc ID", 'E4 TB Allocation Details'!$A$18:$L$18, 0),FALSE), 'E2 Allocators'!$B$15:$W$361, MATCH('O5 Details by Class &amp; Accounts'!BL$18, 'E2 Allocators'!$B$15:$W$15, 0),FALSE)*$E56)</f>
        <v>0</v>
      </c>
      <c r="BM56" s="1334">
        <f>IF(ISERROR(VLOOKUP(VLOOKUP($A56, 'E4 TB Allocation Details'!$A$18:$L$217, MATCH("Misc ID", 'E4 TB Allocation Details'!$A$18:$L$18, 0),FALSE), 'E2 Allocators'!$B$15:$W$361, MATCH('O5 Details by Class &amp; Accounts'!BM$18, 'E2 Allocators'!$B$15:$W$15, 0),FALSE)*$E56), 0, VLOOKUP(VLOOKUP($A56, 'E4 TB Allocation Details'!$A$18:$L$217, MATCH("Misc ID", 'E4 TB Allocation Details'!$A$18:$L$18, 0),FALSE), 'E2 Allocators'!$B$15:$W$361, MATCH('O5 Details by Class &amp; Accounts'!BM$18, 'E2 Allocators'!$B$15:$W$15, 0),FALSE)*$E56)</f>
        <v>0</v>
      </c>
      <c r="BN56" s="1334">
        <f>IF(ISERROR(VLOOKUP(VLOOKUP($A56, 'E4 TB Allocation Details'!$A$18:$L$217, MATCH("Misc ID", 'E4 TB Allocation Details'!$A$18:$L$18, 0),FALSE), 'E2 Allocators'!$B$15:$W$361, MATCH('O5 Details by Class &amp; Accounts'!BN$18, 'E2 Allocators'!$B$15:$W$15, 0),FALSE)*$E56), 0, VLOOKUP(VLOOKUP($A56, 'E4 TB Allocation Details'!$A$18:$L$217, MATCH("Misc ID", 'E4 TB Allocation Details'!$A$18:$L$18, 0),FALSE), 'E2 Allocators'!$B$15:$W$361, MATCH('O5 Details by Class &amp; Accounts'!BN$18, 'E2 Allocators'!$B$15:$W$15, 0),FALSE)*$E56)</f>
        <v>0</v>
      </c>
      <c r="BO56" s="1334">
        <f>IF(ISERROR(VLOOKUP(VLOOKUP($A56, 'E4 TB Allocation Details'!$A$18:$L$217, MATCH("Misc ID", 'E4 TB Allocation Details'!$A$18:$L$18, 0),FALSE), 'E2 Allocators'!$B$15:$W$361, MATCH('O5 Details by Class &amp; Accounts'!BO$18, 'E2 Allocators'!$B$15:$W$15, 0),FALSE)*$E56), 0, VLOOKUP(VLOOKUP($A56, 'E4 TB Allocation Details'!$A$18:$L$217, MATCH("Misc ID", 'E4 TB Allocation Details'!$A$18:$L$18, 0),FALSE), 'E2 Allocators'!$B$15:$W$361, MATCH('O5 Details by Class &amp; Accounts'!BO$18, 'E2 Allocators'!$B$15:$W$15, 0),FALSE)*$E56)</f>
        <v>0</v>
      </c>
      <c r="BP56" s="1334">
        <f>IF(ISERROR(VLOOKUP(VLOOKUP($A56, 'E4 TB Allocation Details'!$A$18:$L$217, MATCH("Misc ID", 'E4 TB Allocation Details'!$A$18:$L$18, 0),FALSE), 'E2 Allocators'!$B$15:$W$361, MATCH('O5 Details by Class &amp; Accounts'!BP$18, 'E2 Allocators'!$B$15:$W$15, 0),FALSE)*$E56), 0, VLOOKUP(VLOOKUP($A56, 'E4 TB Allocation Details'!$A$18:$L$217, MATCH("Misc ID", 'E4 TB Allocation Details'!$A$18:$L$18, 0),FALSE), 'E2 Allocators'!$B$15:$W$361, MATCH('O5 Details by Class &amp; Accounts'!BP$18, 'E2 Allocators'!$B$15:$W$15, 0),FALSE)*$E56)</f>
        <v>0</v>
      </c>
      <c r="BQ56" s="1334">
        <f>IF(ISERROR(VLOOKUP(VLOOKUP($A56, 'E4 TB Allocation Details'!$A$18:$L$217, MATCH("Misc ID", 'E4 TB Allocation Details'!$A$18:$L$18, 0),FALSE), 'E2 Allocators'!$B$15:$W$361, MATCH('O5 Details by Class &amp; Accounts'!BQ$18, 'E2 Allocators'!$B$15:$W$15, 0),FALSE)*$E56), 0, VLOOKUP(VLOOKUP($A56, 'E4 TB Allocation Details'!$A$18:$L$217, MATCH("Misc ID", 'E4 TB Allocation Details'!$A$18:$L$18, 0),FALSE), 'E2 Allocators'!$B$15:$W$361, MATCH('O5 Details by Class &amp; Accounts'!BQ$18, 'E2 Allocators'!$B$15:$W$15, 0),FALSE)*$E56)</f>
        <v>0</v>
      </c>
      <c r="BR56" s="1334">
        <f>IF(ISERROR(VLOOKUP(VLOOKUP($A56, 'E4 TB Allocation Details'!$A$18:$L$217, MATCH("Misc ID", 'E4 TB Allocation Details'!$A$18:$L$18, 0),FALSE), 'E2 Allocators'!$B$15:$W$361, MATCH('O5 Details by Class &amp; Accounts'!BR$18, 'E2 Allocators'!$B$15:$W$15, 0),FALSE)*$E56), 0, VLOOKUP(VLOOKUP($A56, 'E4 TB Allocation Details'!$A$18:$L$217, MATCH("Misc ID", 'E4 TB Allocation Details'!$A$18:$L$18, 0),FALSE), 'E2 Allocators'!$B$15:$W$361, MATCH('O5 Details by Class &amp; Accounts'!BR$18, 'E2 Allocators'!$B$15:$W$15, 0),FALSE)*$E56)</f>
        <v>0</v>
      </c>
      <c r="BS56" s="1334">
        <f t="shared" si="3"/>
        <v>0</v>
      </c>
      <c r="BT56" s="1334">
        <f>IF(ISERROR(VLOOKUP(VLOOKUP($A56, 'E4 TB Allocation Details'!$A$18:$L$217, MATCH("A &amp; G ID", 'E4 TB Allocation Details'!$A$18:$L$18, 0),FALSE), 'E2 Allocators'!$B$15:$W$361, MATCH('O5 Details by Class &amp; Accounts'!BT$18, 'E2 Allocators'!$B$15:$W$15, 0),FALSE)*$E56), 0, VLOOKUP(VLOOKUP($A56, 'E4 TB Allocation Details'!$A$18:$L$217, MATCH("A &amp; G ID", 'E4 TB Allocation Details'!$A$18:$L$18, 0),FALSE), 'E2 Allocators'!$B$15:$W$361, MATCH('O5 Details by Class &amp; Accounts'!BT$18, 'E2 Allocators'!$B$15:$W$15, 0),FALSE)*$E56)</f>
        <v>0</v>
      </c>
      <c r="BU56" s="1334">
        <f>IF(ISERROR(VLOOKUP(VLOOKUP($A56, 'E4 TB Allocation Details'!$A$18:$L$217, MATCH("A &amp; G ID", 'E4 TB Allocation Details'!$A$18:$L$18, 0),FALSE), 'E2 Allocators'!$B$15:$W$361, MATCH('O5 Details by Class &amp; Accounts'!BU$18, 'E2 Allocators'!$B$15:$W$15, 0),FALSE)*$E56), 0, VLOOKUP(VLOOKUP($A56, 'E4 TB Allocation Details'!$A$18:$L$217, MATCH("A &amp; G ID", 'E4 TB Allocation Details'!$A$18:$L$18, 0),FALSE), 'E2 Allocators'!$B$15:$W$361, MATCH('O5 Details by Class &amp; Accounts'!BU$18, 'E2 Allocators'!$B$15:$W$15, 0),FALSE)*$E56)</f>
        <v>0</v>
      </c>
      <c r="BV56" s="1334">
        <f>IF(ISERROR(VLOOKUP(VLOOKUP($A56, 'E4 TB Allocation Details'!$A$18:$L$217, MATCH("A &amp; G ID", 'E4 TB Allocation Details'!$A$18:$L$18, 0),FALSE), 'E2 Allocators'!$B$15:$W$361, MATCH('O5 Details by Class &amp; Accounts'!BV$18, 'E2 Allocators'!$B$15:$W$15, 0),FALSE)*$E56), 0, VLOOKUP(VLOOKUP($A56, 'E4 TB Allocation Details'!$A$18:$L$217, MATCH("A &amp; G ID", 'E4 TB Allocation Details'!$A$18:$L$18, 0),FALSE), 'E2 Allocators'!$B$15:$W$361, MATCH('O5 Details by Class &amp; Accounts'!BV$18, 'E2 Allocators'!$B$15:$W$15, 0),FALSE)*$E56)</f>
        <v>0</v>
      </c>
      <c r="BW56" s="1334">
        <f>IF(ISERROR(VLOOKUP(VLOOKUP($A56, 'E4 TB Allocation Details'!$A$18:$L$217, MATCH("A &amp; G ID", 'E4 TB Allocation Details'!$A$18:$L$18, 0),FALSE), 'E2 Allocators'!$B$15:$W$361, MATCH('O5 Details by Class &amp; Accounts'!BW$18, 'E2 Allocators'!$B$15:$W$15, 0),FALSE)*$E56), 0, VLOOKUP(VLOOKUP($A56, 'E4 TB Allocation Details'!$A$18:$L$217, MATCH("A &amp; G ID", 'E4 TB Allocation Details'!$A$18:$L$18, 0),FALSE), 'E2 Allocators'!$B$15:$W$361, MATCH('O5 Details by Class &amp; Accounts'!BW$18, 'E2 Allocators'!$B$15:$W$15, 0),FALSE)*$E56)</f>
        <v>0</v>
      </c>
      <c r="BX56" s="1334">
        <f>IF(ISERROR(VLOOKUP(VLOOKUP($A56, 'E4 TB Allocation Details'!$A$18:$L$217, MATCH("A &amp; G ID", 'E4 TB Allocation Details'!$A$18:$L$18, 0),FALSE), 'E2 Allocators'!$B$15:$W$361, MATCH('O5 Details by Class &amp; Accounts'!BX$18, 'E2 Allocators'!$B$15:$W$15, 0),FALSE)*$E56), 0, VLOOKUP(VLOOKUP($A56, 'E4 TB Allocation Details'!$A$18:$L$217, MATCH("A &amp; G ID", 'E4 TB Allocation Details'!$A$18:$L$18, 0),FALSE), 'E2 Allocators'!$B$15:$W$361, MATCH('O5 Details by Class &amp; Accounts'!BX$18, 'E2 Allocators'!$B$15:$W$15, 0),FALSE)*$E56)</f>
        <v>0</v>
      </c>
      <c r="BY56" s="1334">
        <f>IF(ISERROR(VLOOKUP(VLOOKUP($A56, 'E4 TB Allocation Details'!$A$18:$L$217, MATCH("A &amp; G ID", 'E4 TB Allocation Details'!$A$18:$L$18, 0),FALSE), 'E2 Allocators'!$B$15:$W$361, MATCH('O5 Details by Class &amp; Accounts'!BY$18, 'E2 Allocators'!$B$15:$W$15, 0),FALSE)*$E56), 0, VLOOKUP(VLOOKUP($A56, 'E4 TB Allocation Details'!$A$18:$L$217, MATCH("A &amp; G ID", 'E4 TB Allocation Details'!$A$18:$L$18, 0),FALSE), 'E2 Allocators'!$B$15:$W$361, MATCH('O5 Details by Class &amp; Accounts'!BY$18, 'E2 Allocators'!$B$15:$W$15, 0),FALSE)*$E56)</f>
        <v>0</v>
      </c>
      <c r="BZ56" s="1334">
        <f>IF(ISERROR(VLOOKUP(VLOOKUP($A56, 'E4 TB Allocation Details'!$A$18:$L$217, MATCH("A &amp; G ID", 'E4 TB Allocation Details'!$A$18:$L$18, 0),FALSE), 'E2 Allocators'!$B$15:$W$361, MATCH('O5 Details by Class &amp; Accounts'!BZ$18, 'E2 Allocators'!$B$15:$W$15, 0),FALSE)*$E56), 0, VLOOKUP(VLOOKUP($A56, 'E4 TB Allocation Details'!$A$18:$L$217, MATCH("A &amp; G ID", 'E4 TB Allocation Details'!$A$18:$L$18, 0),FALSE), 'E2 Allocators'!$B$15:$W$361, MATCH('O5 Details by Class &amp; Accounts'!BZ$18, 'E2 Allocators'!$B$15:$W$15, 0),FALSE)*$E56)</f>
        <v>0</v>
      </c>
      <c r="CA56" s="1334">
        <f>IF(ISERROR(VLOOKUP(VLOOKUP($A56, 'E4 TB Allocation Details'!$A$18:$L$217, MATCH("A &amp; G ID", 'E4 TB Allocation Details'!$A$18:$L$18, 0),FALSE), 'E2 Allocators'!$B$15:$W$361, MATCH('O5 Details by Class &amp; Accounts'!CA$18, 'E2 Allocators'!$B$15:$W$15, 0),FALSE)*$E56), 0, VLOOKUP(VLOOKUP($A56, 'E4 TB Allocation Details'!$A$18:$L$217, MATCH("A &amp; G ID", 'E4 TB Allocation Details'!$A$18:$L$18, 0),FALSE), 'E2 Allocators'!$B$15:$W$361, MATCH('O5 Details by Class &amp; Accounts'!CA$18, 'E2 Allocators'!$B$15:$W$15, 0),FALSE)*$E56)</f>
        <v>0</v>
      </c>
      <c r="CB56" s="1334">
        <f>IF(ISERROR(VLOOKUP(VLOOKUP($A56, 'E4 TB Allocation Details'!$A$18:$L$217, MATCH("A &amp; G ID", 'E4 TB Allocation Details'!$A$18:$L$18, 0),FALSE), 'E2 Allocators'!$B$15:$W$361, MATCH('O5 Details by Class &amp; Accounts'!CB$18, 'E2 Allocators'!$B$15:$W$15, 0),FALSE)*$E56), 0, VLOOKUP(VLOOKUP($A56, 'E4 TB Allocation Details'!$A$18:$L$217, MATCH("A &amp; G ID", 'E4 TB Allocation Details'!$A$18:$L$18, 0),FALSE), 'E2 Allocators'!$B$15:$W$361, MATCH('O5 Details by Class &amp; Accounts'!CB$18, 'E2 Allocators'!$B$15:$W$15, 0),FALSE)*$E56)</f>
        <v>0</v>
      </c>
      <c r="CC56" s="1334">
        <f>IF(ISERROR(VLOOKUP(VLOOKUP($A56, 'E4 TB Allocation Details'!$A$18:$L$217, MATCH("A &amp; G ID", 'E4 TB Allocation Details'!$A$18:$L$18, 0),FALSE), 'E2 Allocators'!$B$15:$W$361, MATCH('O5 Details by Class &amp; Accounts'!CC$18, 'E2 Allocators'!$B$15:$W$15, 0),FALSE)*$E56), 0, VLOOKUP(VLOOKUP($A56, 'E4 TB Allocation Details'!$A$18:$L$217, MATCH("A &amp; G ID", 'E4 TB Allocation Details'!$A$18:$L$18, 0),FALSE), 'E2 Allocators'!$B$15:$W$361, MATCH('O5 Details by Class &amp; Accounts'!CC$18, 'E2 Allocators'!$B$15:$W$15, 0),FALSE)*$E56)</f>
        <v>0</v>
      </c>
      <c r="CD56" s="1334">
        <f>IF(ISERROR(VLOOKUP(VLOOKUP($A56, 'E4 TB Allocation Details'!$A$18:$L$217, MATCH("A &amp; G ID", 'E4 TB Allocation Details'!$A$18:$L$18, 0),FALSE), 'E2 Allocators'!$B$15:$W$361, MATCH('O5 Details by Class &amp; Accounts'!CD$18, 'E2 Allocators'!$B$15:$W$15, 0),FALSE)*$E56), 0, VLOOKUP(VLOOKUP($A56, 'E4 TB Allocation Details'!$A$18:$L$217, MATCH("A &amp; G ID", 'E4 TB Allocation Details'!$A$18:$L$18, 0),FALSE), 'E2 Allocators'!$B$15:$W$361, MATCH('O5 Details by Class &amp; Accounts'!CD$18, 'E2 Allocators'!$B$15:$W$15, 0),FALSE)*$E56)</f>
        <v>0</v>
      </c>
      <c r="CE56" s="1334">
        <f>IF(ISERROR(VLOOKUP(VLOOKUP($A56, 'E4 TB Allocation Details'!$A$18:$L$217, MATCH("A &amp; G ID", 'E4 TB Allocation Details'!$A$18:$L$18, 0),FALSE), 'E2 Allocators'!$B$15:$W$361, MATCH('O5 Details by Class &amp; Accounts'!CE$18, 'E2 Allocators'!$B$15:$W$15, 0),FALSE)*$E56), 0, VLOOKUP(VLOOKUP($A56, 'E4 TB Allocation Details'!$A$18:$L$217, MATCH("A &amp; G ID", 'E4 TB Allocation Details'!$A$18:$L$18, 0),FALSE), 'E2 Allocators'!$B$15:$W$361, MATCH('O5 Details by Class &amp; Accounts'!CE$18, 'E2 Allocators'!$B$15:$W$15, 0),FALSE)*$E56)</f>
        <v>0</v>
      </c>
      <c r="CF56" s="1334">
        <f>IF(ISERROR(VLOOKUP(VLOOKUP($A56, 'E4 TB Allocation Details'!$A$18:$L$217, MATCH("A &amp; G ID", 'E4 TB Allocation Details'!$A$18:$L$18, 0),FALSE), 'E2 Allocators'!$B$15:$W$361, MATCH('O5 Details by Class &amp; Accounts'!CF$18, 'E2 Allocators'!$B$15:$W$15, 0),FALSE)*$E56), 0, VLOOKUP(VLOOKUP($A56, 'E4 TB Allocation Details'!$A$18:$L$217, MATCH("A &amp; G ID", 'E4 TB Allocation Details'!$A$18:$L$18, 0),FALSE), 'E2 Allocators'!$B$15:$W$361, MATCH('O5 Details by Class &amp; Accounts'!CF$18, 'E2 Allocators'!$B$15:$W$15, 0),FALSE)*$E56)</f>
        <v>0</v>
      </c>
      <c r="CG56" s="1334">
        <f>IF(ISERROR(VLOOKUP(VLOOKUP($A56, 'E4 TB Allocation Details'!$A$18:$L$217, MATCH("A &amp; G ID", 'E4 TB Allocation Details'!$A$18:$L$18, 0),FALSE), 'E2 Allocators'!$B$15:$W$361, MATCH('O5 Details by Class &amp; Accounts'!CG$18, 'E2 Allocators'!$B$15:$W$15, 0),FALSE)*$E56), 0, VLOOKUP(VLOOKUP($A56, 'E4 TB Allocation Details'!$A$18:$L$217, MATCH("A &amp; G ID", 'E4 TB Allocation Details'!$A$18:$L$18, 0),FALSE), 'E2 Allocators'!$B$15:$W$361, MATCH('O5 Details by Class &amp; Accounts'!CG$18, 'E2 Allocators'!$B$15:$W$15, 0),FALSE)*$E56)</f>
        <v>0</v>
      </c>
      <c r="CH56" s="1334">
        <f>IF(ISERROR(VLOOKUP(VLOOKUP($A56, 'E4 TB Allocation Details'!$A$18:$L$217, MATCH("A &amp; G ID", 'E4 TB Allocation Details'!$A$18:$L$18, 0),FALSE), 'E2 Allocators'!$B$15:$W$361, MATCH('O5 Details by Class &amp; Accounts'!CH$18, 'E2 Allocators'!$B$15:$W$15, 0),FALSE)*$E56), 0, VLOOKUP(VLOOKUP($A56, 'E4 TB Allocation Details'!$A$18:$L$217, MATCH("A &amp; G ID", 'E4 TB Allocation Details'!$A$18:$L$18, 0),FALSE), 'E2 Allocators'!$B$15:$W$361, MATCH('O5 Details by Class &amp; Accounts'!CH$18, 'E2 Allocators'!$B$15:$W$15, 0),FALSE)*$E56)</f>
        <v>0</v>
      </c>
      <c r="CI56" s="1334">
        <f>IF(ISERROR(VLOOKUP(VLOOKUP($A56, 'E4 TB Allocation Details'!$A$18:$L$217, MATCH("A &amp; G ID", 'E4 TB Allocation Details'!$A$18:$L$18, 0),FALSE), 'E2 Allocators'!$B$15:$W$361, MATCH('O5 Details by Class &amp; Accounts'!CI$18, 'E2 Allocators'!$B$15:$W$15, 0),FALSE)*$E56), 0, VLOOKUP(VLOOKUP($A56, 'E4 TB Allocation Details'!$A$18:$L$217, MATCH("A &amp; G ID", 'E4 TB Allocation Details'!$A$18:$L$18, 0),FALSE), 'E2 Allocators'!$B$15:$W$361, MATCH('O5 Details by Class &amp; Accounts'!CI$18, 'E2 Allocators'!$B$15:$W$15, 0),FALSE)*$E56)</f>
        <v>0</v>
      </c>
      <c r="CJ56" s="1334">
        <f>IF(ISERROR(VLOOKUP(VLOOKUP($A56, 'E4 TB Allocation Details'!$A$18:$L$217, MATCH("A &amp; G ID", 'E4 TB Allocation Details'!$A$18:$L$18, 0),FALSE), 'E2 Allocators'!$B$15:$W$361, MATCH('O5 Details by Class &amp; Accounts'!CJ$18, 'E2 Allocators'!$B$15:$W$15, 0),FALSE)*$E56), 0, VLOOKUP(VLOOKUP($A56, 'E4 TB Allocation Details'!$A$18:$L$217, MATCH("A &amp; G ID", 'E4 TB Allocation Details'!$A$18:$L$18, 0),FALSE), 'E2 Allocators'!$B$15:$W$361, MATCH('O5 Details by Class &amp; Accounts'!CJ$18, 'E2 Allocators'!$B$15:$W$15, 0),FALSE)*$E56)</f>
        <v>0</v>
      </c>
      <c r="CK56" s="1334">
        <f>IF(ISERROR(VLOOKUP(VLOOKUP($A56, 'E4 TB Allocation Details'!$A$18:$L$217, MATCH("A &amp; G ID", 'E4 TB Allocation Details'!$A$18:$L$18, 0),FALSE), 'E2 Allocators'!$B$15:$W$361, MATCH('O5 Details by Class &amp; Accounts'!CK$18, 'E2 Allocators'!$B$15:$W$15, 0),FALSE)*$E56), 0, VLOOKUP(VLOOKUP($A56, 'E4 TB Allocation Details'!$A$18:$L$217, MATCH("A &amp; G ID", 'E4 TB Allocation Details'!$A$18:$L$18, 0),FALSE), 'E2 Allocators'!$B$15:$W$361, MATCH('O5 Details by Class &amp; Accounts'!CK$18, 'E2 Allocators'!$B$15:$W$15, 0),FALSE)*$E56)</f>
        <v>0</v>
      </c>
      <c r="CL56" s="1334">
        <f>IF(ISERROR(VLOOKUP(VLOOKUP($A56, 'E4 TB Allocation Details'!$A$18:$L$217, MATCH("A &amp; G ID", 'E4 TB Allocation Details'!$A$18:$L$18, 0),FALSE), 'E2 Allocators'!$B$15:$W$361, MATCH('O5 Details by Class &amp; Accounts'!CL$18, 'E2 Allocators'!$B$15:$W$15, 0),FALSE)*$E56), 0, VLOOKUP(VLOOKUP($A56, 'E4 TB Allocation Details'!$A$18:$L$217, MATCH("A &amp; G ID", 'E4 TB Allocation Details'!$A$18:$L$18, 0),FALSE), 'E2 Allocators'!$B$15:$W$361, MATCH('O5 Details by Class &amp; Accounts'!CL$18, 'E2 Allocators'!$B$15:$W$15, 0),FALSE)*$E56)</f>
        <v>0</v>
      </c>
      <c r="CM56" s="1334">
        <f>IF(ISERROR(VLOOKUP(VLOOKUP($A56, 'E4 TB Allocation Details'!$A$18:$L$217, MATCH("A &amp; G ID", 'E4 TB Allocation Details'!$A$18:$L$18, 0),FALSE), 'E2 Allocators'!$B$15:$W$361, MATCH('O5 Details by Class &amp; Accounts'!CM$18, 'E2 Allocators'!$B$15:$W$15, 0),FALSE)*$E56), 0, VLOOKUP(VLOOKUP($A56, 'E4 TB Allocation Details'!$A$18:$L$217, MATCH("A &amp; G ID", 'E4 TB Allocation Details'!$A$18:$L$18, 0),FALSE), 'E2 Allocators'!$B$15:$W$361, MATCH('O5 Details by Class &amp; Accounts'!CM$18, 'E2 Allocators'!$B$15:$W$15, 0),FALSE)*$E56)</f>
        <v>0</v>
      </c>
      <c r="CN56" s="1334">
        <f t="shared" si="5"/>
        <v>0</v>
      </c>
      <c r="CO56" s="1670">
        <f t="shared" si="4"/>
        <v>-9.3132257461547852E-10</v>
      </c>
      <c r="CQ56" s="1926" t="s">
        <v>746</v>
      </c>
    </row>
    <row r="57" spans="1:95" s="64" customFormat="1" ht="12.75" x14ac:dyDescent="0.2">
      <c r="A57" s="1100">
        <v>1850</v>
      </c>
      <c r="B57" s="1101" t="s">
        <v>90</v>
      </c>
      <c r="C57" s="1667">
        <f>IF(ISERROR(VLOOKUP($A57,'I3 TB Data'!$A$20:$H$465,MATCH('O5 Details by Class &amp; Accounts'!$C$18, 'I3 TB Data'!$A$20:$H$20,0),0)), 0, VLOOKUP($A57,'I3 TB Data'!$A$20:$H$465,MATCH('O5 Details by Class &amp; Accounts'!$C$18,'I3 TB Data'!$A$20:$H$20,0),0))</f>
        <v>6680532.9399999995</v>
      </c>
      <c r="D57" s="1668">
        <f>'I4 BO ASSETS'!E54</f>
        <v>0</v>
      </c>
      <c r="E57" s="1667">
        <f t="shared" si="6"/>
        <v>6680532.9399999995</v>
      </c>
      <c r="F57" s="1669">
        <f>IF(ISERROR(VLOOKUP($A57, 'E1 Categorization'!A33:E123, MATCH("Customer Component", 'E1 Categorization'!$A$33:$E$33,0), 0)), 0, IF(VLOOKUP($A57, 'E1 Categorization'!A33:E123, MATCH("Customer Component", 'E1 Categorization'!$A$33:$E$33,0), 0)=0, 'O5 Details by Class &amp; Accounts'!$E57, IF(AND(VLOOKUP($A57, 'E1 Categorization'!A33:E123, MATCH("Customer Component", 'E1 Categorization'!$A$33:$E$33,0), 0) &gt;0, VLOOKUP($A57, 'E1 Categorization'!A33:E123, MATCH("Customer Component", 'E1 Categorization'!$A$33:$E$33,0), 0)&lt;1), 'O5 Details by Class &amp; Accounts'!$E57*(1-VLOOKUP($A57, 'E1 Categorization'!A33:E123, MATCH("Customer Component", 'E1 Categorization'!$A$33:$E$33,0), 0)), 0)))</f>
        <v>4008319.7639999995</v>
      </c>
      <c r="G57" s="1669">
        <f>IF(ISERROR(VLOOKUP($A57, 'E1 Categorization'!A33:E123, MATCH("Customer Component", 'E1 Categorization'!$A$33:$E$33,0), 0)),0, IF(VLOOKUP($A57, 'E1 Categorization'!A33:E123, MATCH("Customer Component", 'E1 Categorization'!$A$33:$E$33,0), 0)=0, 0, IF(AND(VLOOKUP($A57, 'E1 Categorization'!A33:E123, MATCH("Customer Component", 'E1 Categorization'!$A$33:$E$33,0), 0) &gt;0, VLOOKUP($A57, 'E1 Categorization'!A33:E123, MATCH("Customer Component", 'E1 Categorization'!$A$33:$E$33,0), 0)&lt;1), 'O5 Details by Class &amp; Accounts'!$E57*(VLOOKUP($A57, 'E1 Categorization'!A33:E123, MATCH("Customer Component", 'E1 Categorization'!$A$33:$E$33,0), 0)), 'O5 Details by Class &amp; Accounts'!$E57)))</f>
        <v>2672213.176</v>
      </c>
      <c r="H57" s="1334">
        <f>F57+G57</f>
        <v>6680532.9399999995</v>
      </c>
      <c r="I57" s="1334">
        <f>IF(ISERROR(VLOOKUP(VLOOKUP($A57, 'E4 TB Allocation Details'!$A$18:$L$217, MATCH("Demand ID", 'E4 TB Allocation Details'!$A$18:$L$18, 0),FALSE), 'E2 Allocators'!$B$15:$W$361, MATCH('O5 Details by Class &amp; Accounts'!I$18, 'E2 Allocators'!$B$15:$W$15, 0),FALSE)*$F57), 0, VLOOKUP(VLOOKUP($A57, 'E4 TB Allocation Details'!$A$18:$L$217, MATCH("Demand ID", 'E4 TB Allocation Details'!$A$18:$L$18, 0),FALSE), 'E2 Allocators'!$B$15:$W$361, MATCH('O5 Details by Class &amp; Accounts'!I$18, 'E2 Allocators'!$B$15:$W$15, 0),FALSE)*$F57)</f>
        <v>1963636.3379811135</v>
      </c>
      <c r="J57" s="1334">
        <f>IF(ISERROR(VLOOKUP(VLOOKUP($A57, 'E4 TB Allocation Details'!$A$18:$L$217, MATCH("Demand ID", 'E4 TB Allocation Details'!$A$18:$L$18, 0),FALSE), 'E2 Allocators'!$B$15:$W$361, MATCH('O5 Details by Class &amp; Accounts'!J$18, 'E2 Allocators'!$B$15:$W$15, 0),FALSE)*$F57), 0, VLOOKUP(VLOOKUP($A57, 'E4 TB Allocation Details'!$A$18:$L$217, MATCH("Demand ID", 'E4 TB Allocation Details'!$A$18:$L$18, 0),FALSE), 'E2 Allocators'!$B$15:$W$361, MATCH('O5 Details by Class &amp; Accounts'!J$18, 'E2 Allocators'!$B$15:$W$15, 0),FALSE)*$F57)</f>
        <v>677478.66940508143</v>
      </c>
      <c r="K57" s="1334">
        <f>IF(ISERROR(VLOOKUP(VLOOKUP($A57, 'E4 TB Allocation Details'!$A$18:$L$217, MATCH("Demand ID", 'E4 TB Allocation Details'!$A$18:$L$18, 0),FALSE), 'E2 Allocators'!$B$15:$W$361, MATCH('O5 Details by Class &amp; Accounts'!K$18, 'E2 Allocators'!$B$15:$W$15, 0),FALSE)*$F57), 0, VLOOKUP(VLOOKUP($A57, 'E4 TB Allocation Details'!$A$18:$L$217, MATCH("Demand ID", 'E4 TB Allocation Details'!$A$18:$L$18, 0),FALSE), 'E2 Allocators'!$B$15:$W$361, MATCH('O5 Details by Class &amp; Accounts'!K$18, 'E2 Allocators'!$B$15:$W$15, 0),FALSE)*$F57)</f>
        <v>1283272.0179033158</v>
      </c>
      <c r="L57" s="1334">
        <f>IF(ISERROR(VLOOKUP(VLOOKUP($A57, 'E4 TB Allocation Details'!$A$18:$L$217, MATCH("Demand ID", 'E4 TB Allocation Details'!$A$18:$L$18, 0),FALSE), 'E2 Allocators'!$B$15:$W$361, MATCH('O5 Details by Class &amp; Accounts'!L$18, 'E2 Allocators'!$B$15:$W$15, 0),FALSE)*$F57), 0, VLOOKUP(VLOOKUP($A57, 'E4 TB Allocation Details'!$A$18:$L$217, MATCH("Demand ID", 'E4 TB Allocation Details'!$A$18:$L$18, 0),FALSE), 'E2 Allocators'!$B$15:$W$361, MATCH('O5 Details by Class &amp; Accounts'!L$18, 'E2 Allocators'!$B$15:$W$15, 0),FALSE)*$F57)</f>
        <v>0</v>
      </c>
      <c r="M57" s="1334">
        <f>IF(ISERROR(VLOOKUP(VLOOKUP($A57, 'E4 TB Allocation Details'!$A$18:$L$217, MATCH("Demand ID", 'E4 TB Allocation Details'!$A$18:$L$18, 0),FALSE), 'E2 Allocators'!$B$15:$W$361, MATCH('O5 Details by Class &amp; Accounts'!M$18, 'E2 Allocators'!$B$15:$W$15, 0),FALSE)*$F57), 0, VLOOKUP(VLOOKUP($A57, 'E4 TB Allocation Details'!$A$18:$L$217, MATCH("Demand ID", 'E4 TB Allocation Details'!$A$18:$L$18, 0),FALSE), 'E2 Allocators'!$B$15:$W$361, MATCH('O5 Details by Class &amp; Accounts'!M$18, 'E2 Allocators'!$B$15:$W$15, 0),FALSE)*$F57)</f>
        <v>75162.723273932963</v>
      </c>
      <c r="N57" s="1334">
        <f>IF(ISERROR(VLOOKUP(VLOOKUP($A57, 'E4 TB Allocation Details'!$A$18:$L$217, MATCH("Demand ID", 'E4 TB Allocation Details'!$A$18:$L$18, 0),FALSE), 'E2 Allocators'!$B$15:$W$361, MATCH('O5 Details by Class &amp; Accounts'!N$18, 'E2 Allocators'!$B$15:$W$15, 0),FALSE)*$F57), 0, VLOOKUP(VLOOKUP($A57, 'E4 TB Allocation Details'!$A$18:$L$217, MATCH("Demand ID", 'E4 TB Allocation Details'!$A$18:$L$18, 0),FALSE), 'E2 Allocators'!$B$15:$W$361, MATCH('O5 Details by Class &amp; Accounts'!N$18, 'E2 Allocators'!$B$15:$W$15, 0),FALSE)*$F57)</f>
        <v>0</v>
      </c>
      <c r="O57" s="1334">
        <f>IF(ISERROR(VLOOKUP(VLOOKUP($A57, 'E4 TB Allocation Details'!$A$18:$L$217, MATCH("Demand ID", 'E4 TB Allocation Details'!$A$18:$L$18, 0),FALSE), 'E2 Allocators'!$B$15:$W$361, MATCH('O5 Details by Class &amp; Accounts'!O$18, 'E2 Allocators'!$B$15:$W$15, 0),FALSE)*$F57), 0, VLOOKUP(VLOOKUP($A57, 'E4 TB Allocation Details'!$A$18:$L$217, MATCH("Demand ID", 'E4 TB Allocation Details'!$A$18:$L$18, 0),FALSE), 'E2 Allocators'!$B$15:$W$361, MATCH('O5 Details by Class &amp; Accounts'!O$18, 'E2 Allocators'!$B$15:$W$15, 0),FALSE)*$F57)</f>
        <v>0</v>
      </c>
      <c r="P57" s="1334">
        <f>IF(ISERROR(VLOOKUP(VLOOKUP($A57, 'E4 TB Allocation Details'!$A$18:$L$217, MATCH("Demand ID", 'E4 TB Allocation Details'!$A$18:$L$18, 0),FALSE), 'E2 Allocators'!$B$15:$W$361, MATCH('O5 Details by Class &amp; Accounts'!P$18, 'E2 Allocators'!$B$15:$W$15, 0),FALSE)*$F57), 0, VLOOKUP(VLOOKUP($A57, 'E4 TB Allocation Details'!$A$18:$L$217, MATCH("Demand ID", 'E4 TB Allocation Details'!$A$18:$L$18, 0),FALSE), 'E2 Allocators'!$B$15:$W$361, MATCH('O5 Details by Class &amp; Accounts'!P$18, 'E2 Allocators'!$B$15:$W$15, 0),FALSE)*$F57)</f>
        <v>765.90770071609097</v>
      </c>
      <c r="Q57" s="1334">
        <f>IF(ISERROR(VLOOKUP(VLOOKUP($A57, 'E4 TB Allocation Details'!$A$18:$L$217, MATCH("Demand ID", 'E4 TB Allocation Details'!$A$18:$L$18, 0),FALSE), 'E2 Allocators'!$B$15:$W$361, MATCH('O5 Details by Class &amp; Accounts'!Q$18, 'E2 Allocators'!$B$15:$W$15, 0),FALSE)*$F57), 0, VLOOKUP(VLOOKUP($A57, 'E4 TB Allocation Details'!$A$18:$L$217, MATCH("Demand ID", 'E4 TB Allocation Details'!$A$18:$L$18, 0),FALSE), 'E2 Allocators'!$B$15:$W$361, MATCH('O5 Details by Class &amp; Accounts'!Q$18, 'E2 Allocators'!$B$15:$W$15, 0),FALSE)*$F57)</f>
        <v>8004.1077358401317</v>
      </c>
      <c r="R57" s="1334">
        <f>IF(ISERROR(VLOOKUP(VLOOKUP($A57, 'E4 TB Allocation Details'!$A$18:$L$217, MATCH("Demand ID", 'E4 TB Allocation Details'!$A$18:$L$18, 0),FALSE), 'E2 Allocators'!$B$15:$W$361, MATCH('O5 Details by Class &amp; Accounts'!R$18, 'E2 Allocators'!$B$15:$W$15, 0),FALSE)*$F57), 0, VLOOKUP(VLOOKUP($A57, 'E4 TB Allocation Details'!$A$18:$L$217, MATCH("Demand ID", 'E4 TB Allocation Details'!$A$18:$L$18, 0),FALSE), 'E2 Allocators'!$B$15:$W$361, MATCH('O5 Details by Class &amp; Accounts'!R$18, 'E2 Allocators'!$B$15:$W$15, 0),FALSE)*$F57)</f>
        <v>0</v>
      </c>
      <c r="S57" s="1334">
        <f>IF(ISERROR(VLOOKUP(VLOOKUP($A57, 'E4 TB Allocation Details'!$A$18:$L$217, MATCH("Demand ID", 'E4 TB Allocation Details'!$A$18:$L$18, 0),FALSE), 'E2 Allocators'!$B$15:$W$361, MATCH('O5 Details by Class &amp; Accounts'!S$18, 'E2 Allocators'!$B$15:$W$15, 0),FALSE)*$F57), 0, VLOOKUP(VLOOKUP($A57, 'E4 TB Allocation Details'!$A$18:$L$217, MATCH("Demand ID", 'E4 TB Allocation Details'!$A$18:$L$18, 0),FALSE), 'E2 Allocators'!$B$15:$W$361, MATCH('O5 Details by Class &amp; Accounts'!S$18, 'E2 Allocators'!$B$15:$W$15, 0),FALSE)*$F57)</f>
        <v>0</v>
      </c>
      <c r="T57" s="1334">
        <f>IF(ISERROR(VLOOKUP(VLOOKUP($A57, 'E4 TB Allocation Details'!$A$18:$L$217, MATCH("Demand ID", 'E4 TB Allocation Details'!$A$18:$L$18, 0),FALSE), 'E2 Allocators'!$B$15:$W$361, MATCH('O5 Details by Class &amp; Accounts'!T$18, 'E2 Allocators'!$B$15:$W$15, 0),FALSE)*$F57), 0, VLOOKUP(VLOOKUP($A57, 'E4 TB Allocation Details'!$A$18:$L$217, MATCH("Demand ID", 'E4 TB Allocation Details'!$A$18:$L$18, 0),FALSE), 'E2 Allocators'!$B$15:$W$361, MATCH('O5 Details by Class &amp; Accounts'!T$18, 'E2 Allocators'!$B$15:$W$15, 0),FALSE)*$F57)</f>
        <v>0</v>
      </c>
      <c r="U57" s="1334">
        <f>IF(ISERROR(VLOOKUP(VLOOKUP($A57, 'E4 TB Allocation Details'!$A$18:$L$217, MATCH("Demand ID", 'E4 TB Allocation Details'!$A$18:$L$18, 0),FALSE), 'E2 Allocators'!$B$15:$W$361, MATCH('O5 Details by Class &amp; Accounts'!U$18, 'E2 Allocators'!$B$15:$W$15, 0),FALSE)*$F57), 0, VLOOKUP(VLOOKUP($A57, 'E4 TB Allocation Details'!$A$18:$L$217, MATCH("Demand ID", 'E4 TB Allocation Details'!$A$18:$L$18, 0),FALSE), 'E2 Allocators'!$B$15:$W$361, MATCH('O5 Details by Class &amp; Accounts'!U$18, 'E2 Allocators'!$B$15:$W$15, 0),FALSE)*$F57)</f>
        <v>0</v>
      </c>
      <c r="V57" s="1334">
        <f>IF(ISERROR(VLOOKUP(VLOOKUP($A57, 'E4 TB Allocation Details'!$A$18:$L$217, MATCH("Demand ID", 'E4 TB Allocation Details'!$A$18:$L$18, 0),FALSE), 'E2 Allocators'!$B$15:$W$361, MATCH('O5 Details by Class &amp; Accounts'!V$18, 'E2 Allocators'!$B$15:$W$15, 0),FALSE)*$F57), 0, VLOOKUP(VLOOKUP($A57, 'E4 TB Allocation Details'!$A$18:$L$217, MATCH("Demand ID", 'E4 TB Allocation Details'!$A$18:$L$18, 0),FALSE), 'E2 Allocators'!$B$15:$W$361, MATCH('O5 Details by Class &amp; Accounts'!V$18, 'E2 Allocators'!$B$15:$W$15, 0),FALSE)*$F57)</f>
        <v>0</v>
      </c>
      <c r="W57" s="1334">
        <f>IF(ISERROR(VLOOKUP(VLOOKUP($A57, 'E4 TB Allocation Details'!$A$18:$L$217, MATCH("Demand ID", 'E4 TB Allocation Details'!$A$18:$L$18, 0),FALSE), 'E2 Allocators'!$B$15:$W$361, MATCH('O5 Details by Class &amp; Accounts'!W$18, 'E2 Allocators'!$B$15:$W$15, 0),FALSE)*$F57), 0, VLOOKUP(VLOOKUP($A57, 'E4 TB Allocation Details'!$A$18:$L$217, MATCH("Demand ID", 'E4 TB Allocation Details'!$A$18:$L$18, 0),FALSE), 'E2 Allocators'!$B$15:$W$361, MATCH('O5 Details by Class &amp; Accounts'!W$18, 'E2 Allocators'!$B$15:$W$15, 0),FALSE)*$F57)</f>
        <v>0</v>
      </c>
      <c r="X57" s="1334">
        <f>IF(ISERROR(VLOOKUP(VLOOKUP($A57, 'E4 TB Allocation Details'!$A$18:$L$217, MATCH("Demand ID", 'E4 TB Allocation Details'!$A$18:$L$18, 0),FALSE), 'E2 Allocators'!$B$15:$W$361, MATCH('O5 Details by Class &amp; Accounts'!X$18, 'E2 Allocators'!$B$15:$W$15, 0),FALSE)*$F57), 0, VLOOKUP(VLOOKUP($A57, 'E4 TB Allocation Details'!$A$18:$L$217, MATCH("Demand ID", 'E4 TB Allocation Details'!$A$18:$L$18, 0),FALSE), 'E2 Allocators'!$B$15:$W$361, MATCH('O5 Details by Class &amp; Accounts'!X$18, 'E2 Allocators'!$B$15:$W$15, 0),FALSE)*$F57)</f>
        <v>0</v>
      </c>
      <c r="Y57" s="1334">
        <f>IF(ISERROR(VLOOKUP(VLOOKUP($A57, 'E4 TB Allocation Details'!$A$18:$L$217, MATCH("Demand ID", 'E4 TB Allocation Details'!$A$18:$L$18, 0),FALSE), 'E2 Allocators'!$B$15:$W$361, MATCH('O5 Details by Class &amp; Accounts'!Y$18, 'E2 Allocators'!$B$15:$W$15, 0),FALSE)*$F57), 0, VLOOKUP(VLOOKUP($A57, 'E4 TB Allocation Details'!$A$18:$L$217, MATCH("Demand ID", 'E4 TB Allocation Details'!$A$18:$L$18, 0),FALSE), 'E2 Allocators'!$B$15:$W$361, MATCH('O5 Details by Class &amp; Accounts'!Y$18, 'E2 Allocators'!$B$15:$W$15, 0),FALSE)*$F57)</f>
        <v>0</v>
      </c>
      <c r="Z57" s="1334">
        <f>IF(ISERROR(VLOOKUP(VLOOKUP($A57, 'E4 TB Allocation Details'!$A$18:$L$217, MATCH("Demand ID", 'E4 TB Allocation Details'!$A$18:$L$18, 0),FALSE), 'E2 Allocators'!$B$15:$W$361, MATCH('O5 Details by Class &amp; Accounts'!Z$18, 'E2 Allocators'!$B$15:$W$15, 0),FALSE)*$F57), 0, VLOOKUP(VLOOKUP($A57, 'E4 TB Allocation Details'!$A$18:$L$217, MATCH("Demand ID", 'E4 TB Allocation Details'!$A$18:$L$18, 0),FALSE), 'E2 Allocators'!$B$15:$W$361, MATCH('O5 Details by Class &amp; Accounts'!Z$18, 'E2 Allocators'!$B$15:$W$15, 0),FALSE)*$F57)</f>
        <v>0</v>
      </c>
      <c r="AA57" s="1334">
        <f>IF(ISERROR(VLOOKUP(VLOOKUP($A57, 'E4 TB Allocation Details'!$A$18:$L$217, MATCH("Demand ID", 'E4 TB Allocation Details'!$A$18:$L$18, 0),FALSE), 'E2 Allocators'!$B$15:$W$361, MATCH('O5 Details by Class &amp; Accounts'!AA$18, 'E2 Allocators'!$B$15:$W$15, 0),FALSE)*$F57), 0, VLOOKUP(VLOOKUP($A57, 'E4 TB Allocation Details'!$A$18:$L$217, MATCH("Demand ID", 'E4 TB Allocation Details'!$A$18:$L$18, 0),FALSE), 'E2 Allocators'!$B$15:$W$361, MATCH('O5 Details by Class &amp; Accounts'!AA$18, 'E2 Allocators'!$B$15:$W$15, 0),FALSE)*$F57)</f>
        <v>0</v>
      </c>
      <c r="AB57" s="1334">
        <f>IF(ISERROR(VLOOKUP(VLOOKUP($A57, 'E4 TB Allocation Details'!$A$18:$L$217, MATCH("Demand ID", 'E4 TB Allocation Details'!$A$18:$L$18, 0),FALSE), 'E2 Allocators'!$B$15:$W$361, MATCH('O5 Details by Class &amp; Accounts'!AB$18, 'E2 Allocators'!$B$15:$W$15, 0),FALSE)*$F57), 0, VLOOKUP(VLOOKUP($A57, 'E4 TB Allocation Details'!$A$18:$L$217, MATCH("Demand ID", 'E4 TB Allocation Details'!$A$18:$L$18, 0),FALSE), 'E2 Allocators'!$B$15:$W$361, MATCH('O5 Details by Class &amp; Accounts'!AB$18, 'E2 Allocators'!$B$15:$W$15, 0),FALSE)*$F57)</f>
        <v>0</v>
      </c>
      <c r="AC57" s="1334">
        <f t="shared" si="1"/>
        <v>4008319.764</v>
      </c>
      <c r="AD57" s="1334">
        <f>IF(ISERROR(VLOOKUP(VLOOKUP($A57, 'E4 TB Allocation Details'!$A$18:$L$217, MATCH("Customer ID", 'E4 TB Allocation Details'!$A$18:$L$18, 0),FALSE), 'E2 Allocators'!$B$15:$W$361, MATCH('O5 Details by Class &amp; Accounts'!AD$18, 'E2 Allocators'!$B$15:$W$15, 0),FALSE)*$G57), 0, VLOOKUP(VLOOKUP($A57, 'E4 TB Allocation Details'!$A$18:$L$217, MATCH("Customer ID", 'E4 TB Allocation Details'!$A$18:$L$18, 0),FALSE), 'E2 Allocators'!$B$15:$W$361, MATCH('O5 Details by Class &amp; Accounts'!AD$18, 'E2 Allocators'!$B$15:$W$15, 0),FALSE)*$G57)</f>
        <v>1950393.8113945012</v>
      </c>
      <c r="AE57" s="1334">
        <f>IF(ISERROR(VLOOKUP(VLOOKUP($A57, 'E4 TB Allocation Details'!$A$18:$L$217, MATCH("Customer ID", 'E4 TB Allocation Details'!$A$18:$L$18, 0),FALSE), 'E2 Allocators'!$B$15:$W$361, MATCH('O5 Details by Class &amp; Accounts'!AE$18, 'E2 Allocators'!$B$15:$W$15, 0),FALSE)*$G57), 0, VLOOKUP(VLOOKUP($A57, 'E4 TB Allocation Details'!$A$18:$L$217, MATCH("Customer ID", 'E4 TB Allocation Details'!$A$18:$L$18, 0),FALSE), 'E2 Allocators'!$B$15:$W$361, MATCH('O5 Details by Class &amp; Accounts'!AE$18, 'E2 Allocators'!$B$15:$W$15, 0),FALSE)*$G57)</f>
        <v>215185.71905803226</v>
      </c>
      <c r="AF57" s="1334">
        <f>IF(ISERROR(VLOOKUP(VLOOKUP($A57, 'E4 TB Allocation Details'!$A$18:$L$217, MATCH("Customer ID", 'E4 TB Allocation Details'!$A$18:$L$18, 0),FALSE), 'E2 Allocators'!$B$15:$W$361, MATCH('O5 Details by Class &amp; Accounts'!AF$18, 'E2 Allocators'!$B$15:$W$15, 0),FALSE)*$G57), 0, VLOOKUP(VLOOKUP($A57, 'E4 TB Allocation Details'!$A$18:$L$217, MATCH("Customer ID", 'E4 TB Allocation Details'!$A$18:$L$18, 0),FALSE), 'E2 Allocators'!$B$15:$W$361, MATCH('O5 Details by Class &amp; Accounts'!AF$18, 'E2 Allocators'!$B$15:$W$15, 0),FALSE)*$G57)</f>
        <v>25623.130203862758</v>
      </c>
      <c r="AG57" s="1334">
        <f>IF(ISERROR(VLOOKUP(VLOOKUP($A57, 'E4 TB Allocation Details'!$A$18:$L$217, MATCH("Customer ID", 'E4 TB Allocation Details'!$A$18:$L$18, 0),FALSE), 'E2 Allocators'!$B$15:$W$361, MATCH('O5 Details by Class &amp; Accounts'!AG$18, 'E2 Allocators'!$B$15:$W$15, 0),FALSE)*$G57), 0, VLOOKUP(VLOOKUP($A57, 'E4 TB Allocation Details'!$A$18:$L$217, MATCH("Customer ID", 'E4 TB Allocation Details'!$A$18:$L$18, 0),FALSE), 'E2 Allocators'!$B$15:$W$361, MATCH('O5 Details by Class &amp; Accounts'!AG$18, 'E2 Allocators'!$B$15:$W$15, 0),FALSE)*$G57)</f>
        <v>0</v>
      </c>
      <c r="AH57" s="1334">
        <f>IF(ISERROR(VLOOKUP(VLOOKUP($A57, 'E4 TB Allocation Details'!$A$18:$L$217, MATCH("Customer ID", 'E4 TB Allocation Details'!$A$18:$L$18, 0),FALSE), 'E2 Allocators'!$B$15:$W$361, MATCH('O5 Details by Class &amp; Accounts'!AH$18, 'E2 Allocators'!$B$15:$W$15, 0),FALSE)*$G57), 0, VLOOKUP(VLOOKUP($A57, 'E4 TB Allocation Details'!$A$18:$L$217, MATCH("Customer ID", 'E4 TB Allocation Details'!$A$18:$L$18, 0),FALSE), 'E2 Allocators'!$B$15:$W$361, MATCH('O5 Details by Class &amp; Accounts'!AH$18, 'E2 Allocators'!$B$15:$W$15, 0),FALSE)*$G57)</f>
        <v>0</v>
      </c>
      <c r="AI57" s="1334">
        <f>IF(ISERROR(VLOOKUP(VLOOKUP($A57, 'E4 TB Allocation Details'!$A$18:$L$217, MATCH("Customer ID", 'E4 TB Allocation Details'!$A$18:$L$18, 0),FALSE), 'E2 Allocators'!$B$15:$W$361, MATCH('O5 Details by Class &amp; Accounts'!AI$18, 'E2 Allocators'!$B$15:$W$15, 0),FALSE)*$G57), 0, VLOOKUP(VLOOKUP($A57, 'E4 TB Allocation Details'!$A$18:$L$217, MATCH("Customer ID", 'E4 TB Allocation Details'!$A$18:$L$18, 0),FALSE), 'E2 Allocators'!$B$15:$W$361, MATCH('O5 Details by Class &amp; Accounts'!AI$18, 'E2 Allocators'!$B$15:$W$15, 0),FALSE)*$G57)</f>
        <v>0</v>
      </c>
      <c r="AJ57" s="1334">
        <f>IF(ISERROR(VLOOKUP(VLOOKUP($A57, 'E4 TB Allocation Details'!$A$18:$L$217, MATCH("Customer ID", 'E4 TB Allocation Details'!$A$18:$L$18, 0),FALSE), 'E2 Allocators'!$B$15:$W$361, MATCH('O5 Details by Class &amp; Accounts'!AJ$18, 'E2 Allocators'!$B$15:$W$15, 0),FALSE)*$G57), 0, VLOOKUP(VLOOKUP($A57, 'E4 TB Allocation Details'!$A$18:$L$217, MATCH("Customer ID", 'E4 TB Allocation Details'!$A$18:$L$18, 0),FALSE), 'E2 Allocators'!$B$15:$W$361, MATCH('O5 Details by Class &amp; Accounts'!AJ$18, 'E2 Allocators'!$B$15:$W$15, 0),FALSE)*$G57)</f>
        <v>438204.10114046803</v>
      </c>
      <c r="AK57" s="1334">
        <f>IF(ISERROR(VLOOKUP(VLOOKUP($A57, 'E4 TB Allocation Details'!$A$18:$L$217, MATCH("Customer ID", 'E4 TB Allocation Details'!$A$18:$L$18, 0),FALSE), 'E2 Allocators'!$B$15:$W$361, MATCH('O5 Details by Class &amp; Accounts'!AK$18, 'E2 Allocators'!$B$15:$W$15, 0),FALSE)*$G57), 0, VLOOKUP(VLOOKUP($A57, 'E4 TB Allocation Details'!$A$18:$L$217, MATCH("Customer ID", 'E4 TB Allocation Details'!$A$18:$L$18, 0),FALSE), 'E2 Allocators'!$B$15:$W$361, MATCH('O5 Details by Class &amp; Accounts'!AK$18, 'E2 Allocators'!$B$15:$W$15, 0),FALSE)*$G57)</f>
        <v>27019.651518291295</v>
      </c>
      <c r="AL57" s="1334">
        <f>IF(ISERROR(VLOOKUP(VLOOKUP($A57, 'E4 TB Allocation Details'!$A$18:$L$217, MATCH("Customer ID", 'E4 TB Allocation Details'!$A$18:$L$18, 0),FALSE), 'E2 Allocators'!$B$15:$W$361, MATCH('O5 Details by Class &amp; Accounts'!AL$18, 'E2 Allocators'!$B$15:$W$15, 0),FALSE)*$G57), 0, VLOOKUP(VLOOKUP($A57, 'E4 TB Allocation Details'!$A$18:$L$217, MATCH("Customer ID", 'E4 TB Allocation Details'!$A$18:$L$18, 0),FALSE), 'E2 Allocators'!$B$15:$W$361, MATCH('O5 Details by Class &amp; Accounts'!AL$18, 'E2 Allocators'!$B$15:$W$15, 0),FALSE)*$G57)</f>
        <v>15786.762684844352</v>
      </c>
      <c r="AM57" s="1334">
        <f>IF(ISERROR(VLOOKUP(VLOOKUP($A57, 'E4 TB Allocation Details'!$A$18:$L$217, MATCH("Customer ID", 'E4 TB Allocation Details'!$A$18:$L$18, 0),FALSE), 'E2 Allocators'!$B$15:$W$361, MATCH('O5 Details by Class &amp; Accounts'!AM$18, 'E2 Allocators'!$B$15:$W$15, 0),FALSE)*$G57), 0, VLOOKUP(VLOOKUP($A57, 'E4 TB Allocation Details'!$A$18:$L$217, MATCH("Customer ID", 'E4 TB Allocation Details'!$A$18:$L$18, 0),FALSE), 'E2 Allocators'!$B$15:$W$361, MATCH('O5 Details by Class &amp; Accounts'!AM$18, 'E2 Allocators'!$B$15:$W$15, 0),FALSE)*$G57)</f>
        <v>0</v>
      </c>
      <c r="AN57" s="1334">
        <f>IF(ISERROR(VLOOKUP(VLOOKUP($A57, 'E4 TB Allocation Details'!$A$18:$L$217, MATCH("Customer ID", 'E4 TB Allocation Details'!$A$18:$L$18, 0),FALSE), 'E2 Allocators'!$B$15:$W$361, MATCH('O5 Details by Class &amp; Accounts'!AN$18, 'E2 Allocators'!$B$15:$W$15, 0),FALSE)*$G57), 0, VLOOKUP(VLOOKUP($A57, 'E4 TB Allocation Details'!$A$18:$L$217, MATCH("Customer ID", 'E4 TB Allocation Details'!$A$18:$L$18, 0),FALSE), 'E2 Allocators'!$B$15:$W$361, MATCH('O5 Details by Class &amp; Accounts'!AN$18, 'E2 Allocators'!$B$15:$W$15, 0),FALSE)*$G57)</f>
        <v>0</v>
      </c>
      <c r="AO57" s="1334">
        <f>IF(ISERROR(VLOOKUP(VLOOKUP($A57, 'E4 TB Allocation Details'!$A$18:$L$217, MATCH("Customer ID", 'E4 TB Allocation Details'!$A$18:$L$18, 0),FALSE), 'E2 Allocators'!$B$15:$W$361, MATCH('O5 Details by Class &amp; Accounts'!AO$18, 'E2 Allocators'!$B$15:$W$15, 0),FALSE)*$G57), 0, VLOOKUP(VLOOKUP($A57, 'E4 TB Allocation Details'!$A$18:$L$217, MATCH("Customer ID", 'E4 TB Allocation Details'!$A$18:$L$18, 0),FALSE), 'E2 Allocators'!$B$15:$W$361, MATCH('O5 Details by Class &amp; Accounts'!AO$18, 'E2 Allocators'!$B$15:$W$15, 0),FALSE)*$G57)</f>
        <v>0</v>
      </c>
      <c r="AP57" s="1334">
        <f>IF(ISERROR(VLOOKUP(VLOOKUP($A57, 'E4 TB Allocation Details'!$A$18:$L$217, MATCH("Customer ID", 'E4 TB Allocation Details'!$A$18:$L$18, 0),FALSE), 'E2 Allocators'!$B$15:$W$361, MATCH('O5 Details by Class &amp; Accounts'!AP$18, 'E2 Allocators'!$B$15:$W$15, 0),FALSE)*$G57), 0, VLOOKUP(VLOOKUP($A57, 'E4 TB Allocation Details'!$A$18:$L$217, MATCH("Customer ID", 'E4 TB Allocation Details'!$A$18:$L$18, 0),FALSE), 'E2 Allocators'!$B$15:$W$361, MATCH('O5 Details by Class &amp; Accounts'!AP$18, 'E2 Allocators'!$B$15:$W$15, 0),FALSE)*$G57)</f>
        <v>0</v>
      </c>
      <c r="AQ57" s="1334">
        <f>IF(ISERROR(VLOOKUP(VLOOKUP($A57, 'E4 TB Allocation Details'!$A$18:$L$217, MATCH("Customer ID", 'E4 TB Allocation Details'!$A$18:$L$18, 0),FALSE), 'E2 Allocators'!$B$15:$W$361, MATCH('O5 Details by Class &amp; Accounts'!AQ$18, 'E2 Allocators'!$B$15:$W$15, 0),FALSE)*$G57), 0, VLOOKUP(VLOOKUP($A57, 'E4 TB Allocation Details'!$A$18:$L$217, MATCH("Customer ID", 'E4 TB Allocation Details'!$A$18:$L$18, 0),FALSE), 'E2 Allocators'!$B$15:$W$361, MATCH('O5 Details by Class &amp; Accounts'!AQ$18, 'E2 Allocators'!$B$15:$W$15, 0),FALSE)*$G57)</f>
        <v>0</v>
      </c>
      <c r="AR57" s="1334">
        <f>IF(ISERROR(VLOOKUP(VLOOKUP($A57, 'E4 TB Allocation Details'!$A$18:$L$217, MATCH("Customer ID", 'E4 TB Allocation Details'!$A$18:$L$18, 0),FALSE), 'E2 Allocators'!$B$15:$W$361, MATCH('O5 Details by Class &amp; Accounts'!AR$18, 'E2 Allocators'!$B$15:$W$15, 0),FALSE)*$G57), 0, VLOOKUP(VLOOKUP($A57, 'E4 TB Allocation Details'!$A$18:$L$217, MATCH("Customer ID", 'E4 TB Allocation Details'!$A$18:$L$18, 0),FALSE), 'E2 Allocators'!$B$15:$W$361, MATCH('O5 Details by Class &amp; Accounts'!AR$18, 'E2 Allocators'!$B$15:$W$15, 0),FALSE)*$G57)</f>
        <v>0</v>
      </c>
      <c r="AS57" s="1334">
        <f>IF(ISERROR(VLOOKUP(VLOOKUP($A57, 'E4 TB Allocation Details'!$A$18:$L$217, MATCH("Customer ID", 'E4 TB Allocation Details'!$A$18:$L$18, 0),FALSE), 'E2 Allocators'!$B$15:$W$361, MATCH('O5 Details by Class &amp; Accounts'!AS$18, 'E2 Allocators'!$B$15:$W$15, 0),FALSE)*$G57), 0, VLOOKUP(VLOOKUP($A57, 'E4 TB Allocation Details'!$A$18:$L$217, MATCH("Customer ID", 'E4 TB Allocation Details'!$A$18:$L$18, 0),FALSE), 'E2 Allocators'!$B$15:$W$361, MATCH('O5 Details by Class &amp; Accounts'!AS$18, 'E2 Allocators'!$B$15:$W$15, 0),FALSE)*$G57)</f>
        <v>0</v>
      </c>
      <c r="AT57" s="1334">
        <f>IF(ISERROR(VLOOKUP(VLOOKUP($A57, 'E4 TB Allocation Details'!$A$18:$L$217, MATCH("Customer ID", 'E4 TB Allocation Details'!$A$18:$L$18, 0),FALSE), 'E2 Allocators'!$B$15:$W$361, MATCH('O5 Details by Class &amp; Accounts'!AT$18, 'E2 Allocators'!$B$15:$W$15, 0),FALSE)*$G57), 0, VLOOKUP(VLOOKUP($A57, 'E4 TB Allocation Details'!$A$18:$L$217, MATCH("Customer ID", 'E4 TB Allocation Details'!$A$18:$L$18, 0),FALSE), 'E2 Allocators'!$B$15:$W$361, MATCH('O5 Details by Class &amp; Accounts'!AT$18, 'E2 Allocators'!$B$15:$W$15, 0),FALSE)*$G57)</f>
        <v>0</v>
      </c>
      <c r="AU57" s="1334">
        <f>IF(ISERROR(VLOOKUP(VLOOKUP($A57, 'E4 TB Allocation Details'!$A$18:$L$217, MATCH("Customer ID", 'E4 TB Allocation Details'!$A$18:$L$18, 0),FALSE), 'E2 Allocators'!$B$15:$W$361, MATCH('O5 Details by Class &amp; Accounts'!AU$18, 'E2 Allocators'!$B$15:$W$15, 0),FALSE)*$G57), 0, VLOOKUP(VLOOKUP($A57, 'E4 TB Allocation Details'!$A$18:$L$217, MATCH("Customer ID", 'E4 TB Allocation Details'!$A$18:$L$18, 0),FALSE), 'E2 Allocators'!$B$15:$W$361, MATCH('O5 Details by Class &amp; Accounts'!AU$18, 'E2 Allocators'!$B$15:$W$15, 0),FALSE)*$G57)</f>
        <v>0</v>
      </c>
      <c r="AV57" s="1334">
        <f>IF(ISERROR(VLOOKUP(VLOOKUP($A57, 'E4 TB Allocation Details'!$A$18:$L$217, MATCH("Customer ID", 'E4 TB Allocation Details'!$A$18:$L$18, 0),FALSE), 'E2 Allocators'!$B$15:$W$361, MATCH('O5 Details by Class &amp; Accounts'!AV$18, 'E2 Allocators'!$B$15:$W$15, 0),FALSE)*$G57), 0, VLOOKUP(VLOOKUP($A57, 'E4 TB Allocation Details'!$A$18:$L$217, MATCH("Customer ID", 'E4 TB Allocation Details'!$A$18:$L$18, 0),FALSE), 'E2 Allocators'!$B$15:$W$361, MATCH('O5 Details by Class &amp; Accounts'!AV$18, 'E2 Allocators'!$B$15:$W$15, 0),FALSE)*$G57)</f>
        <v>0</v>
      </c>
      <c r="AW57" s="1334">
        <f>IF(ISERROR(VLOOKUP(VLOOKUP($A57, 'E4 TB Allocation Details'!$A$18:$L$217, MATCH("Customer ID", 'E4 TB Allocation Details'!$A$18:$L$18, 0),FALSE), 'E2 Allocators'!$B$15:$W$361, MATCH('O5 Details by Class &amp; Accounts'!AW$18, 'E2 Allocators'!$B$15:$W$15, 0),FALSE)*$G57), 0, VLOOKUP(VLOOKUP($A57, 'E4 TB Allocation Details'!$A$18:$L$217, MATCH("Customer ID", 'E4 TB Allocation Details'!$A$18:$L$18, 0),FALSE), 'E2 Allocators'!$B$15:$W$361, MATCH('O5 Details by Class &amp; Accounts'!AW$18, 'E2 Allocators'!$B$15:$W$15, 0),FALSE)*$G57)</f>
        <v>0</v>
      </c>
      <c r="AX57" s="1334">
        <f t="shared" si="2"/>
        <v>2672213.176</v>
      </c>
      <c r="AY57" s="1334">
        <f>IF(ISERROR(VLOOKUP(VLOOKUP($A57, 'E4 TB Allocation Details'!$A$18:$L$217, MATCH("Misc ID", 'E4 TB Allocation Details'!$A$18:$L$18, 0),FALSE), 'E2 Allocators'!$B$15:$W$361, MATCH('O5 Details by Class &amp; Accounts'!AY$18, 'E2 Allocators'!$B$15:$W$15, 0),FALSE)*$E57), 0, VLOOKUP(VLOOKUP($A57, 'E4 TB Allocation Details'!$A$18:$L$217, MATCH("Misc ID", 'E4 TB Allocation Details'!$A$18:$L$18, 0),FALSE), 'E2 Allocators'!$B$15:$W$361, MATCH('O5 Details by Class &amp; Accounts'!AY$18, 'E2 Allocators'!$B$15:$W$15, 0),FALSE)*$E57)</f>
        <v>0</v>
      </c>
      <c r="AZ57" s="1334">
        <f>IF(ISERROR(VLOOKUP(VLOOKUP($A57, 'E4 TB Allocation Details'!$A$18:$L$217, MATCH("Misc ID", 'E4 TB Allocation Details'!$A$18:$L$18, 0),FALSE), 'E2 Allocators'!$B$15:$W$361, MATCH('O5 Details by Class &amp; Accounts'!AZ$18, 'E2 Allocators'!$B$15:$W$15, 0),FALSE)*$E57), 0, VLOOKUP(VLOOKUP($A57, 'E4 TB Allocation Details'!$A$18:$L$217, MATCH("Misc ID", 'E4 TB Allocation Details'!$A$18:$L$18, 0),FALSE), 'E2 Allocators'!$B$15:$W$361, MATCH('O5 Details by Class &amp; Accounts'!AZ$18, 'E2 Allocators'!$B$15:$W$15, 0),FALSE)*$E57)</f>
        <v>0</v>
      </c>
      <c r="BA57" s="1334">
        <f>IF(ISERROR(VLOOKUP(VLOOKUP($A57, 'E4 TB Allocation Details'!$A$18:$L$217, MATCH("Misc ID", 'E4 TB Allocation Details'!$A$18:$L$18, 0),FALSE), 'E2 Allocators'!$B$15:$W$361, MATCH('O5 Details by Class &amp; Accounts'!BA$18, 'E2 Allocators'!$B$15:$W$15, 0),FALSE)*$E57), 0, VLOOKUP(VLOOKUP($A57, 'E4 TB Allocation Details'!$A$18:$L$217, MATCH("Misc ID", 'E4 TB Allocation Details'!$A$18:$L$18, 0),FALSE), 'E2 Allocators'!$B$15:$W$361, MATCH('O5 Details by Class &amp; Accounts'!BA$18, 'E2 Allocators'!$B$15:$W$15, 0),FALSE)*$E57)</f>
        <v>0</v>
      </c>
      <c r="BB57" s="1334">
        <f>IF(ISERROR(VLOOKUP(VLOOKUP($A57, 'E4 TB Allocation Details'!$A$18:$L$217, MATCH("Misc ID", 'E4 TB Allocation Details'!$A$18:$L$18, 0),FALSE), 'E2 Allocators'!$B$15:$W$361, MATCH('O5 Details by Class &amp; Accounts'!BB$18, 'E2 Allocators'!$B$15:$W$15, 0),FALSE)*$E57), 0, VLOOKUP(VLOOKUP($A57, 'E4 TB Allocation Details'!$A$18:$L$217, MATCH("Misc ID", 'E4 TB Allocation Details'!$A$18:$L$18, 0),FALSE), 'E2 Allocators'!$B$15:$W$361, MATCH('O5 Details by Class &amp; Accounts'!BB$18, 'E2 Allocators'!$B$15:$W$15, 0),FALSE)*$E57)</f>
        <v>0</v>
      </c>
      <c r="BC57" s="1334">
        <f>IF(ISERROR(VLOOKUP(VLOOKUP($A57, 'E4 TB Allocation Details'!$A$18:$L$217, MATCH("Misc ID", 'E4 TB Allocation Details'!$A$18:$L$18, 0),FALSE), 'E2 Allocators'!$B$15:$W$361, MATCH('O5 Details by Class &amp; Accounts'!BC$18, 'E2 Allocators'!$B$15:$W$15, 0),FALSE)*$E57), 0, VLOOKUP(VLOOKUP($A57, 'E4 TB Allocation Details'!$A$18:$L$217, MATCH("Misc ID", 'E4 TB Allocation Details'!$A$18:$L$18, 0),FALSE), 'E2 Allocators'!$B$15:$W$361, MATCH('O5 Details by Class &amp; Accounts'!BC$18, 'E2 Allocators'!$B$15:$W$15, 0),FALSE)*$E57)</f>
        <v>0</v>
      </c>
      <c r="BD57" s="1334">
        <f>IF(ISERROR(VLOOKUP(VLOOKUP($A57, 'E4 TB Allocation Details'!$A$18:$L$217, MATCH("Misc ID", 'E4 TB Allocation Details'!$A$18:$L$18, 0),FALSE), 'E2 Allocators'!$B$15:$W$361, MATCH('O5 Details by Class &amp; Accounts'!BD$18, 'E2 Allocators'!$B$15:$W$15, 0),FALSE)*$E57), 0, VLOOKUP(VLOOKUP($A57, 'E4 TB Allocation Details'!$A$18:$L$217, MATCH("Misc ID", 'E4 TB Allocation Details'!$A$18:$L$18, 0),FALSE), 'E2 Allocators'!$B$15:$W$361, MATCH('O5 Details by Class &amp; Accounts'!BD$18, 'E2 Allocators'!$B$15:$W$15, 0),FALSE)*$E57)</f>
        <v>0</v>
      </c>
      <c r="BE57" s="1334">
        <f>IF(ISERROR(VLOOKUP(VLOOKUP($A57, 'E4 TB Allocation Details'!$A$18:$L$217, MATCH("Misc ID", 'E4 TB Allocation Details'!$A$18:$L$18, 0),FALSE), 'E2 Allocators'!$B$15:$W$361, MATCH('O5 Details by Class &amp; Accounts'!BE$18, 'E2 Allocators'!$B$15:$W$15, 0),FALSE)*$E57), 0, VLOOKUP(VLOOKUP($A57, 'E4 TB Allocation Details'!$A$18:$L$217, MATCH("Misc ID", 'E4 TB Allocation Details'!$A$18:$L$18, 0),FALSE), 'E2 Allocators'!$B$15:$W$361, MATCH('O5 Details by Class &amp; Accounts'!BE$18, 'E2 Allocators'!$B$15:$W$15, 0),FALSE)*$E57)</f>
        <v>0</v>
      </c>
      <c r="BF57" s="1334">
        <f>IF(ISERROR(VLOOKUP(VLOOKUP($A57, 'E4 TB Allocation Details'!$A$18:$L$217, MATCH("Misc ID", 'E4 TB Allocation Details'!$A$18:$L$18, 0),FALSE), 'E2 Allocators'!$B$15:$W$361, MATCH('O5 Details by Class &amp; Accounts'!BF$18, 'E2 Allocators'!$B$15:$W$15, 0),FALSE)*$E57), 0, VLOOKUP(VLOOKUP($A57, 'E4 TB Allocation Details'!$A$18:$L$217, MATCH("Misc ID", 'E4 TB Allocation Details'!$A$18:$L$18, 0),FALSE), 'E2 Allocators'!$B$15:$W$361, MATCH('O5 Details by Class &amp; Accounts'!BF$18, 'E2 Allocators'!$B$15:$W$15, 0),FALSE)*$E57)</f>
        <v>0</v>
      </c>
      <c r="BG57" s="1334">
        <f>IF(ISERROR(VLOOKUP(VLOOKUP($A57, 'E4 TB Allocation Details'!$A$18:$L$217, MATCH("Misc ID", 'E4 TB Allocation Details'!$A$18:$L$18, 0),FALSE), 'E2 Allocators'!$B$15:$W$361, MATCH('O5 Details by Class &amp; Accounts'!BG$18, 'E2 Allocators'!$B$15:$W$15, 0),FALSE)*$E57), 0, VLOOKUP(VLOOKUP($A57, 'E4 TB Allocation Details'!$A$18:$L$217, MATCH("Misc ID", 'E4 TB Allocation Details'!$A$18:$L$18, 0),FALSE), 'E2 Allocators'!$B$15:$W$361, MATCH('O5 Details by Class &amp; Accounts'!BG$18, 'E2 Allocators'!$B$15:$W$15, 0),FALSE)*$E57)</f>
        <v>0</v>
      </c>
      <c r="BH57" s="1334">
        <f>IF(ISERROR(VLOOKUP(VLOOKUP($A57, 'E4 TB Allocation Details'!$A$18:$L$217, MATCH("Misc ID", 'E4 TB Allocation Details'!$A$18:$L$18, 0),FALSE), 'E2 Allocators'!$B$15:$W$361, MATCH('O5 Details by Class &amp; Accounts'!BH$18, 'E2 Allocators'!$B$15:$W$15, 0),FALSE)*$E57), 0, VLOOKUP(VLOOKUP($A57, 'E4 TB Allocation Details'!$A$18:$L$217, MATCH("Misc ID", 'E4 TB Allocation Details'!$A$18:$L$18, 0),FALSE), 'E2 Allocators'!$B$15:$W$361, MATCH('O5 Details by Class &amp; Accounts'!BH$18, 'E2 Allocators'!$B$15:$W$15, 0),FALSE)*$E57)</f>
        <v>0</v>
      </c>
      <c r="BI57" s="1334">
        <f>IF(ISERROR(VLOOKUP(VLOOKUP($A57, 'E4 TB Allocation Details'!$A$18:$L$217, MATCH("Misc ID", 'E4 TB Allocation Details'!$A$18:$L$18, 0),FALSE), 'E2 Allocators'!$B$15:$W$361, MATCH('O5 Details by Class &amp; Accounts'!BI$18, 'E2 Allocators'!$B$15:$W$15, 0),FALSE)*$E57), 0, VLOOKUP(VLOOKUP($A57, 'E4 TB Allocation Details'!$A$18:$L$217, MATCH("Misc ID", 'E4 TB Allocation Details'!$A$18:$L$18, 0),FALSE), 'E2 Allocators'!$B$15:$W$361, MATCH('O5 Details by Class &amp; Accounts'!BI$18, 'E2 Allocators'!$B$15:$W$15, 0),FALSE)*$E57)</f>
        <v>0</v>
      </c>
      <c r="BJ57" s="1334">
        <f>IF(ISERROR(VLOOKUP(VLOOKUP($A57, 'E4 TB Allocation Details'!$A$18:$L$217, MATCH("Misc ID", 'E4 TB Allocation Details'!$A$18:$L$18, 0),FALSE), 'E2 Allocators'!$B$15:$W$361, MATCH('O5 Details by Class &amp; Accounts'!BJ$18, 'E2 Allocators'!$B$15:$W$15, 0),FALSE)*$E57), 0, VLOOKUP(VLOOKUP($A57, 'E4 TB Allocation Details'!$A$18:$L$217, MATCH("Misc ID", 'E4 TB Allocation Details'!$A$18:$L$18, 0),FALSE), 'E2 Allocators'!$B$15:$W$361, MATCH('O5 Details by Class &amp; Accounts'!BJ$18, 'E2 Allocators'!$B$15:$W$15, 0),FALSE)*$E57)</f>
        <v>0</v>
      </c>
      <c r="BK57" s="1334">
        <f>IF(ISERROR(VLOOKUP(VLOOKUP($A57, 'E4 TB Allocation Details'!$A$18:$L$217, MATCH("Misc ID", 'E4 TB Allocation Details'!$A$18:$L$18, 0),FALSE), 'E2 Allocators'!$B$15:$W$361, MATCH('O5 Details by Class &amp; Accounts'!BK$18, 'E2 Allocators'!$B$15:$W$15, 0),FALSE)*$E57), 0, VLOOKUP(VLOOKUP($A57, 'E4 TB Allocation Details'!$A$18:$L$217, MATCH("Misc ID", 'E4 TB Allocation Details'!$A$18:$L$18, 0),FALSE), 'E2 Allocators'!$B$15:$W$361, MATCH('O5 Details by Class &amp; Accounts'!BK$18, 'E2 Allocators'!$B$15:$W$15, 0),FALSE)*$E57)</f>
        <v>0</v>
      </c>
      <c r="BL57" s="1334">
        <f>IF(ISERROR(VLOOKUP(VLOOKUP($A57, 'E4 TB Allocation Details'!$A$18:$L$217, MATCH("Misc ID", 'E4 TB Allocation Details'!$A$18:$L$18, 0),FALSE), 'E2 Allocators'!$B$15:$W$361, MATCH('O5 Details by Class &amp; Accounts'!BL$18, 'E2 Allocators'!$B$15:$W$15, 0),FALSE)*$E57), 0, VLOOKUP(VLOOKUP($A57, 'E4 TB Allocation Details'!$A$18:$L$217, MATCH("Misc ID", 'E4 TB Allocation Details'!$A$18:$L$18, 0),FALSE), 'E2 Allocators'!$B$15:$W$361, MATCH('O5 Details by Class &amp; Accounts'!BL$18, 'E2 Allocators'!$B$15:$W$15, 0),FALSE)*$E57)</f>
        <v>0</v>
      </c>
      <c r="BM57" s="1334">
        <f>IF(ISERROR(VLOOKUP(VLOOKUP($A57, 'E4 TB Allocation Details'!$A$18:$L$217, MATCH("Misc ID", 'E4 TB Allocation Details'!$A$18:$L$18, 0),FALSE), 'E2 Allocators'!$B$15:$W$361, MATCH('O5 Details by Class &amp; Accounts'!BM$18, 'E2 Allocators'!$B$15:$W$15, 0),FALSE)*$E57), 0, VLOOKUP(VLOOKUP($A57, 'E4 TB Allocation Details'!$A$18:$L$217, MATCH("Misc ID", 'E4 TB Allocation Details'!$A$18:$L$18, 0),FALSE), 'E2 Allocators'!$B$15:$W$361, MATCH('O5 Details by Class &amp; Accounts'!BM$18, 'E2 Allocators'!$B$15:$W$15, 0),FALSE)*$E57)</f>
        <v>0</v>
      </c>
      <c r="BN57" s="1334">
        <f>IF(ISERROR(VLOOKUP(VLOOKUP($A57, 'E4 TB Allocation Details'!$A$18:$L$217, MATCH("Misc ID", 'E4 TB Allocation Details'!$A$18:$L$18, 0),FALSE), 'E2 Allocators'!$B$15:$W$361, MATCH('O5 Details by Class &amp; Accounts'!BN$18, 'E2 Allocators'!$B$15:$W$15, 0),FALSE)*$E57), 0, VLOOKUP(VLOOKUP($A57, 'E4 TB Allocation Details'!$A$18:$L$217, MATCH("Misc ID", 'E4 TB Allocation Details'!$A$18:$L$18, 0),FALSE), 'E2 Allocators'!$B$15:$W$361, MATCH('O5 Details by Class &amp; Accounts'!BN$18, 'E2 Allocators'!$B$15:$W$15, 0),FALSE)*$E57)</f>
        <v>0</v>
      </c>
      <c r="BO57" s="1334">
        <f>IF(ISERROR(VLOOKUP(VLOOKUP($A57, 'E4 TB Allocation Details'!$A$18:$L$217, MATCH("Misc ID", 'E4 TB Allocation Details'!$A$18:$L$18, 0),FALSE), 'E2 Allocators'!$B$15:$W$361, MATCH('O5 Details by Class &amp; Accounts'!BO$18, 'E2 Allocators'!$B$15:$W$15, 0),FALSE)*$E57), 0, VLOOKUP(VLOOKUP($A57, 'E4 TB Allocation Details'!$A$18:$L$217, MATCH("Misc ID", 'E4 TB Allocation Details'!$A$18:$L$18, 0),FALSE), 'E2 Allocators'!$B$15:$W$361, MATCH('O5 Details by Class &amp; Accounts'!BO$18, 'E2 Allocators'!$B$15:$W$15, 0),FALSE)*$E57)</f>
        <v>0</v>
      </c>
      <c r="BP57" s="1334">
        <f>IF(ISERROR(VLOOKUP(VLOOKUP($A57, 'E4 TB Allocation Details'!$A$18:$L$217, MATCH("Misc ID", 'E4 TB Allocation Details'!$A$18:$L$18, 0),FALSE), 'E2 Allocators'!$B$15:$W$361, MATCH('O5 Details by Class &amp; Accounts'!BP$18, 'E2 Allocators'!$B$15:$W$15, 0),FALSE)*$E57), 0, VLOOKUP(VLOOKUP($A57, 'E4 TB Allocation Details'!$A$18:$L$217, MATCH("Misc ID", 'E4 TB Allocation Details'!$A$18:$L$18, 0),FALSE), 'E2 Allocators'!$B$15:$W$361, MATCH('O5 Details by Class &amp; Accounts'!BP$18, 'E2 Allocators'!$B$15:$W$15, 0),FALSE)*$E57)</f>
        <v>0</v>
      </c>
      <c r="BQ57" s="1334">
        <f>IF(ISERROR(VLOOKUP(VLOOKUP($A57, 'E4 TB Allocation Details'!$A$18:$L$217, MATCH("Misc ID", 'E4 TB Allocation Details'!$A$18:$L$18, 0),FALSE), 'E2 Allocators'!$B$15:$W$361, MATCH('O5 Details by Class &amp; Accounts'!BQ$18, 'E2 Allocators'!$B$15:$W$15, 0),FALSE)*$E57), 0, VLOOKUP(VLOOKUP($A57, 'E4 TB Allocation Details'!$A$18:$L$217, MATCH("Misc ID", 'E4 TB Allocation Details'!$A$18:$L$18, 0),FALSE), 'E2 Allocators'!$B$15:$W$361, MATCH('O5 Details by Class &amp; Accounts'!BQ$18, 'E2 Allocators'!$B$15:$W$15, 0),FALSE)*$E57)</f>
        <v>0</v>
      </c>
      <c r="BR57" s="1334">
        <f>IF(ISERROR(VLOOKUP(VLOOKUP($A57, 'E4 TB Allocation Details'!$A$18:$L$217, MATCH("Misc ID", 'E4 TB Allocation Details'!$A$18:$L$18, 0),FALSE), 'E2 Allocators'!$B$15:$W$361, MATCH('O5 Details by Class &amp; Accounts'!BR$18, 'E2 Allocators'!$B$15:$W$15, 0),FALSE)*$E57), 0, VLOOKUP(VLOOKUP($A57, 'E4 TB Allocation Details'!$A$18:$L$217, MATCH("Misc ID", 'E4 TB Allocation Details'!$A$18:$L$18, 0),FALSE), 'E2 Allocators'!$B$15:$W$361, MATCH('O5 Details by Class &amp; Accounts'!BR$18, 'E2 Allocators'!$B$15:$W$15, 0),FALSE)*$E57)</f>
        <v>0</v>
      </c>
      <c r="BS57" s="1334">
        <f t="shared" si="3"/>
        <v>0</v>
      </c>
      <c r="BT57" s="1334">
        <f>IF(ISERROR(VLOOKUP(VLOOKUP($A57, 'E4 TB Allocation Details'!$A$18:$L$217, MATCH("A &amp; G ID", 'E4 TB Allocation Details'!$A$18:$L$18, 0),FALSE), 'E2 Allocators'!$B$15:$W$361, MATCH('O5 Details by Class &amp; Accounts'!BT$18, 'E2 Allocators'!$B$15:$W$15, 0),FALSE)*$E57), 0, VLOOKUP(VLOOKUP($A57, 'E4 TB Allocation Details'!$A$18:$L$217, MATCH("A &amp; G ID", 'E4 TB Allocation Details'!$A$18:$L$18, 0),FALSE), 'E2 Allocators'!$B$15:$W$361, MATCH('O5 Details by Class &amp; Accounts'!BT$18, 'E2 Allocators'!$B$15:$W$15, 0),FALSE)*$E57)</f>
        <v>0</v>
      </c>
      <c r="BU57" s="1334">
        <f>IF(ISERROR(VLOOKUP(VLOOKUP($A57, 'E4 TB Allocation Details'!$A$18:$L$217, MATCH("A &amp; G ID", 'E4 TB Allocation Details'!$A$18:$L$18, 0),FALSE), 'E2 Allocators'!$B$15:$W$361, MATCH('O5 Details by Class &amp; Accounts'!BU$18, 'E2 Allocators'!$B$15:$W$15, 0),FALSE)*$E57), 0, VLOOKUP(VLOOKUP($A57, 'E4 TB Allocation Details'!$A$18:$L$217, MATCH("A &amp; G ID", 'E4 TB Allocation Details'!$A$18:$L$18, 0),FALSE), 'E2 Allocators'!$B$15:$W$361, MATCH('O5 Details by Class &amp; Accounts'!BU$18, 'E2 Allocators'!$B$15:$W$15, 0),FALSE)*$E57)</f>
        <v>0</v>
      </c>
      <c r="BV57" s="1334">
        <f>IF(ISERROR(VLOOKUP(VLOOKUP($A57, 'E4 TB Allocation Details'!$A$18:$L$217, MATCH("A &amp; G ID", 'E4 TB Allocation Details'!$A$18:$L$18, 0),FALSE), 'E2 Allocators'!$B$15:$W$361, MATCH('O5 Details by Class &amp; Accounts'!BV$18, 'E2 Allocators'!$B$15:$W$15, 0),FALSE)*$E57), 0, VLOOKUP(VLOOKUP($A57, 'E4 TB Allocation Details'!$A$18:$L$217, MATCH("A &amp; G ID", 'E4 TB Allocation Details'!$A$18:$L$18, 0),FALSE), 'E2 Allocators'!$B$15:$W$361, MATCH('O5 Details by Class &amp; Accounts'!BV$18, 'E2 Allocators'!$B$15:$W$15, 0),FALSE)*$E57)</f>
        <v>0</v>
      </c>
      <c r="BW57" s="1334">
        <f>IF(ISERROR(VLOOKUP(VLOOKUP($A57, 'E4 TB Allocation Details'!$A$18:$L$217, MATCH("A &amp; G ID", 'E4 TB Allocation Details'!$A$18:$L$18, 0),FALSE), 'E2 Allocators'!$B$15:$W$361, MATCH('O5 Details by Class &amp; Accounts'!BW$18, 'E2 Allocators'!$B$15:$W$15, 0),FALSE)*$E57), 0, VLOOKUP(VLOOKUP($A57, 'E4 TB Allocation Details'!$A$18:$L$217, MATCH("A &amp; G ID", 'E4 TB Allocation Details'!$A$18:$L$18, 0),FALSE), 'E2 Allocators'!$B$15:$W$361, MATCH('O5 Details by Class &amp; Accounts'!BW$18, 'E2 Allocators'!$B$15:$W$15, 0),FALSE)*$E57)</f>
        <v>0</v>
      </c>
      <c r="BX57" s="1334">
        <f>IF(ISERROR(VLOOKUP(VLOOKUP($A57, 'E4 TB Allocation Details'!$A$18:$L$217, MATCH("A &amp; G ID", 'E4 TB Allocation Details'!$A$18:$L$18, 0),FALSE), 'E2 Allocators'!$B$15:$W$361, MATCH('O5 Details by Class &amp; Accounts'!BX$18, 'E2 Allocators'!$B$15:$W$15, 0),FALSE)*$E57), 0, VLOOKUP(VLOOKUP($A57, 'E4 TB Allocation Details'!$A$18:$L$217, MATCH("A &amp; G ID", 'E4 TB Allocation Details'!$A$18:$L$18, 0),FALSE), 'E2 Allocators'!$B$15:$W$361, MATCH('O5 Details by Class &amp; Accounts'!BX$18, 'E2 Allocators'!$B$15:$W$15, 0),FALSE)*$E57)</f>
        <v>0</v>
      </c>
      <c r="BY57" s="1334">
        <f>IF(ISERROR(VLOOKUP(VLOOKUP($A57, 'E4 TB Allocation Details'!$A$18:$L$217, MATCH("A &amp; G ID", 'E4 TB Allocation Details'!$A$18:$L$18, 0),FALSE), 'E2 Allocators'!$B$15:$W$361, MATCH('O5 Details by Class &amp; Accounts'!BY$18, 'E2 Allocators'!$B$15:$W$15, 0),FALSE)*$E57), 0, VLOOKUP(VLOOKUP($A57, 'E4 TB Allocation Details'!$A$18:$L$217, MATCH("A &amp; G ID", 'E4 TB Allocation Details'!$A$18:$L$18, 0),FALSE), 'E2 Allocators'!$B$15:$W$361, MATCH('O5 Details by Class &amp; Accounts'!BY$18, 'E2 Allocators'!$B$15:$W$15, 0),FALSE)*$E57)</f>
        <v>0</v>
      </c>
      <c r="BZ57" s="1334">
        <f>IF(ISERROR(VLOOKUP(VLOOKUP($A57, 'E4 TB Allocation Details'!$A$18:$L$217, MATCH("A &amp; G ID", 'E4 TB Allocation Details'!$A$18:$L$18, 0),FALSE), 'E2 Allocators'!$B$15:$W$361, MATCH('O5 Details by Class &amp; Accounts'!BZ$18, 'E2 Allocators'!$B$15:$W$15, 0),FALSE)*$E57), 0, VLOOKUP(VLOOKUP($A57, 'E4 TB Allocation Details'!$A$18:$L$217, MATCH("A &amp; G ID", 'E4 TB Allocation Details'!$A$18:$L$18, 0),FALSE), 'E2 Allocators'!$B$15:$W$361, MATCH('O5 Details by Class &amp; Accounts'!BZ$18, 'E2 Allocators'!$B$15:$W$15, 0),FALSE)*$E57)</f>
        <v>0</v>
      </c>
      <c r="CA57" s="1334">
        <f>IF(ISERROR(VLOOKUP(VLOOKUP($A57, 'E4 TB Allocation Details'!$A$18:$L$217, MATCH("A &amp; G ID", 'E4 TB Allocation Details'!$A$18:$L$18, 0),FALSE), 'E2 Allocators'!$B$15:$W$361, MATCH('O5 Details by Class &amp; Accounts'!CA$18, 'E2 Allocators'!$B$15:$W$15, 0),FALSE)*$E57), 0, VLOOKUP(VLOOKUP($A57, 'E4 TB Allocation Details'!$A$18:$L$217, MATCH("A &amp; G ID", 'E4 TB Allocation Details'!$A$18:$L$18, 0),FALSE), 'E2 Allocators'!$B$15:$W$361, MATCH('O5 Details by Class &amp; Accounts'!CA$18, 'E2 Allocators'!$B$15:$W$15, 0),FALSE)*$E57)</f>
        <v>0</v>
      </c>
      <c r="CB57" s="1334">
        <f>IF(ISERROR(VLOOKUP(VLOOKUP($A57, 'E4 TB Allocation Details'!$A$18:$L$217, MATCH("A &amp; G ID", 'E4 TB Allocation Details'!$A$18:$L$18, 0),FALSE), 'E2 Allocators'!$B$15:$W$361, MATCH('O5 Details by Class &amp; Accounts'!CB$18, 'E2 Allocators'!$B$15:$W$15, 0),FALSE)*$E57), 0, VLOOKUP(VLOOKUP($A57, 'E4 TB Allocation Details'!$A$18:$L$217, MATCH("A &amp; G ID", 'E4 TB Allocation Details'!$A$18:$L$18, 0),FALSE), 'E2 Allocators'!$B$15:$W$361, MATCH('O5 Details by Class &amp; Accounts'!CB$18, 'E2 Allocators'!$B$15:$W$15, 0),FALSE)*$E57)</f>
        <v>0</v>
      </c>
      <c r="CC57" s="1334">
        <f>IF(ISERROR(VLOOKUP(VLOOKUP($A57, 'E4 TB Allocation Details'!$A$18:$L$217, MATCH("A &amp; G ID", 'E4 TB Allocation Details'!$A$18:$L$18, 0),FALSE), 'E2 Allocators'!$B$15:$W$361, MATCH('O5 Details by Class &amp; Accounts'!CC$18, 'E2 Allocators'!$B$15:$W$15, 0),FALSE)*$E57), 0, VLOOKUP(VLOOKUP($A57, 'E4 TB Allocation Details'!$A$18:$L$217, MATCH("A &amp; G ID", 'E4 TB Allocation Details'!$A$18:$L$18, 0),FALSE), 'E2 Allocators'!$B$15:$W$361, MATCH('O5 Details by Class &amp; Accounts'!CC$18, 'E2 Allocators'!$B$15:$W$15, 0),FALSE)*$E57)</f>
        <v>0</v>
      </c>
      <c r="CD57" s="1334">
        <f>IF(ISERROR(VLOOKUP(VLOOKUP($A57, 'E4 TB Allocation Details'!$A$18:$L$217, MATCH("A &amp; G ID", 'E4 TB Allocation Details'!$A$18:$L$18, 0),FALSE), 'E2 Allocators'!$B$15:$W$361, MATCH('O5 Details by Class &amp; Accounts'!CD$18, 'E2 Allocators'!$B$15:$W$15, 0),FALSE)*$E57), 0, VLOOKUP(VLOOKUP($A57, 'E4 TB Allocation Details'!$A$18:$L$217, MATCH("A &amp; G ID", 'E4 TB Allocation Details'!$A$18:$L$18, 0),FALSE), 'E2 Allocators'!$B$15:$W$361, MATCH('O5 Details by Class &amp; Accounts'!CD$18, 'E2 Allocators'!$B$15:$W$15, 0),FALSE)*$E57)</f>
        <v>0</v>
      </c>
      <c r="CE57" s="1334">
        <f>IF(ISERROR(VLOOKUP(VLOOKUP($A57, 'E4 TB Allocation Details'!$A$18:$L$217, MATCH("A &amp; G ID", 'E4 TB Allocation Details'!$A$18:$L$18, 0),FALSE), 'E2 Allocators'!$B$15:$W$361, MATCH('O5 Details by Class &amp; Accounts'!CE$18, 'E2 Allocators'!$B$15:$W$15, 0),FALSE)*$E57), 0, VLOOKUP(VLOOKUP($A57, 'E4 TB Allocation Details'!$A$18:$L$217, MATCH("A &amp; G ID", 'E4 TB Allocation Details'!$A$18:$L$18, 0),FALSE), 'E2 Allocators'!$B$15:$W$361, MATCH('O5 Details by Class &amp; Accounts'!CE$18, 'E2 Allocators'!$B$15:$W$15, 0),FALSE)*$E57)</f>
        <v>0</v>
      </c>
      <c r="CF57" s="1334">
        <f>IF(ISERROR(VLOOKUP(VLOOKUP($A57, 'E4 TB Allocation Details'!$A$18:$L$217, MATCH("A &amp; G ID", 'E4 TB Allocation Details'!$A$18:$L$18, 0),FALSE), 'E2 Allocators'!$B$15:$W$361, MATCH('O5 Details by Class &amp; Accounts'!CF$18, 'E2 Allocators'!$B$15:$W$15, 0),FALSE)*$E57), 0, VLOOKUP(VLOOKUP($A57, 'E4 TB Allocation Details'!$A$18:$L$217, MATCH("A &amp; G ID", 'E4 TB Allocation Details'!$A$18:$L$18, 0),FALSE), 'E2 Allocators'!$B$15:$W$361, MATCH('O5 Details by Class &amp; Accounts'!CF$18, 'E2 Allocators'!$B$15:$W$15, 0),FALSE)*$E57)</f>
        <v>0</v>
      </c>
      <c r="CG57" s="1334">
        <f>IF(ISERROR(VLOOKUP(VLOOKUP($A57, 'E4 TB Allocation Details'!$A$18:$L$217, MATCH("A &amp; G ID", 'E4 TB Allocation Details'!$A$18:$L$18, 0),FALSE), 'E2 Allocators'!$B$15:$W$361, MATCH('O5 Details by Class &amp; Accounts'!CG$18, 'E2 Allocators'!$B$15:$W$15, 0),FALSE)*$E57), 0, VLOOKUP(VLOOKUP($A57, 'E4 TB Allocation Details'!$A$18:$L$217, MATCH("A &amp; G ID", 'E4 TB Allocation Details'!$A$18:$L$18, 0),FALSE), 'E2 Allocators'!$B$15:$W$361, MATCH('O5 Details by Class &amp; Accounts'!CG$18, 'E2 Allocators'!$B$15:$W$15, 0),FALSE)*$E57)</f>
        <v>0</v>
      </c>
      <c r="CH57" s="1334">
        <f>IF(ISERROR(VLOOKUP(VLOOKUP($A57, 'E4 TB Allocation Details'!$A$18:$L$217, MATCH("A &amp; G ID", 'E4 TB Allocation Details'!$A$18:$L$18, 0),FALSE), 'E2 Allocators'!$B$15:$W$361, MATCH('O5 Details by Class &amp; Accounts'!CH$18, 'E2 Allocators'!$B$15:$W$15, 0),FALSE)*$E57), 0, VLOOKUP(VLOOKUP($A57, 'E4 TB Allocation Details'!$A$18:$L$217, MATCH("A &amp; G ID", 'E4 TB Allocation Details'!$A$18:$L$18, 0),FALSE), 'E2 Allocators'!$B$15:$W$361, MATCH('O5 Details by Class &amp; Accounts'!CH$18, 'E2 Allocators'!$B$15:$W$15, 0),FALSE)*$E57)</f>
        <v>0</v>
      </c>
      <c r="CI57" s="1334">
        <f>IF(ISERROR(VLOOKUP(VLOOKUP($A57, 'E4 TB Allocation Details'!$A$18:$L$217, MATCH("A &amp; G ID", 'E4 TB Allocation Details'!$A$18:$L$18, 0),FALSE), 'E2 Allocators'!$B$15:$W$361, MATCH('O5 Details by Class &amp; Accounts'!CI$18, 'E2 Allocators'!$B$15:$W$15, 0),FALSE)*$E57), 0, VLOOKUP(VLOOKUP($A57, 'E4 TB Allocation Details'!$A$18:$L$217, MATCH("A &amp; G ID", 'E4 TB Allocation Details'!$A$18:$L$18, 0),FALSE), 'E2 Allocators'!$B$15:$W$361, MATCH('O5 Details by Class &amp; Accounts'!CI$18, 'E2 Allocators'!$B$15:$W$15, 0),FALSE)*$E57)</f>
        <v>0</v>
      </c>
      <c r="CJ57" s="1334">
        <f>IF(ISERROR(VLOOKUP(VLOOKUP($A57, 'E4 TB Allocation Details'!$A$18:$L$217, MATCH("A &amp; G ID", 'E4 TB Allocation Details'!$A$18:$L$18, 0),FALSE), 'E2 Allocators'!$B$15:$W$361, MATCH('O5 Details by Class &amp; Accounts'!CJ$18, 'E2 Allocators'!$B$15:$W$15, 0),FALSE)*$E57), 0, VLOOKUP(VLOOKUP($A57, 'E4 TB Allocation Details'!$A$18:$L$217, MATCH("A &amp; G ID", 'E4 TB Allocation Details'!$A$18:$L$18, 0),FALSE), 'E2 Allocators'!$B$15:$W$361, MATCH('O5 Details by Class &amp; Accounts'!CJ$18, 'E2 Allocators'!$B$15:$W$15, 0),FALSE)*$E57)</f>
        <v>0</v>
      </c>
      <c r="CK57" s="1334">
        <f>IF(ISERROR(VLOOKUP(VLOOKUP($A57, 'E4 TB Allocation Details'!$A$18:$L$217, MATCH("A &amp; G ID", 'E4 TB Allocation Details'!$A$18:$L$18, 0),FALSE), 'E2 Allocators'!$B$15:$W$361, MATCH('O5 Details by Class &amp; Accounts'!CK$18, 'E2 Allocators'!$B$15:$W$15, 0),FALSE)*$E57), 0, VLOOKUP(VLOOKUP($A57, 'E4 TB Allocation Details'!$A$18:$L$217, MATCH("A &amp; G ID", 'E4 TB Allocation Details'!$A$18:$L$18, 0),FALSE), 'E2 Allocators'!$B$15:$W$361, MATCH('O5 Details by Class &amp; Accounts'!CK$18, 'E2 Allocators'!$B$15:$W$15, 0),FALSE)*$E57)</f>
        <v>0</v>
      </c>
      <c r="CL57" s="1334">
        <f>IF(ISERROR(VLOOKUP(VLOOKUP($A57, 'E4 TB Allocation Details'!$A$18:$L$217, MATCH("A &amp; G ID", 'E4 TB Allocation Details'!$A$18:$L$18, 0),FALSE), 'E2 Allocators'!$B$15:$W$361, MATCH('O5 Details by Class &amp; Accounts'!CL$18, 'E2 Allocators'!$B$15:$W$15, 0),FALSE)*$E57), 0, VLOOKUP(VLOOKUP($A57, 'E4 TB Allocation Details'!$A$18:$L$217, MATCH("A &amp; G ID", 'E4 TB Allocation Details'!$A$18:$L$18, 0),FALSE), 'E2 Allocators'!$B$15:$W$361, MATCH('O5 Details by Class &amp; Accounts'!CL$18, 'E2 Allocators'!$B$15:$W$15, 0),FALSE)*$E57)</f>
        <v>0</v>
      </c>
      <c r="CM57" s="1334">
        <f>IF(ISERROR(VLOOKUP(VLOOKUP($A57, 'E4 TB Allocation Details'!$A$18:$L$217, MATCH("A &amp; G ID", 'E4 TB Allocation Details'!$A$18:$L$18, 0),FALSE), 'E2 Allocators'!$B$15:$W$361, MATCH('O5 Details by Class &amp; Accounts'!CM$18, 'E2 Allocators'!$B$15:$W$15, 0),FALSE)*$E57), 0, VLOOKUP(VLOOKUP($A57, 'E4 TB Allocation Details'!$A$18:$L$217, MATCH("A &amp; G ID", 'E4 TB Allocation Details'!$A$18:$L$18, 0),FALSE), 'E2 Allocators'!$B$15:$W$361, MATCH('O5 Details by Class &amp; Accounts'!CM$18, 'E2 Allocators'!$B$15:$W$15, 0),FALSE)*$E57)</f>
        <v>0</v>
      </c>
      <c r="CN57" s="1334">
        <f t="shared" si="5"/>
        <v>0</v>
      </c>
      <c r="CO57" s="1670">
        <f t="shared" ref="CO57:CO81" si="7">+E57-AC57-AX57-BS57-CN57</f>
        <v>-4.6566128730773926E-10</v>
      </c>
      <c r="CQ57" s="1926" t="s">
        <v>1143</v>
      </c>
    </row>
    <row r="58" spans="1:95" s="64" customFormat="1" ht="12.75" x14ac:dyDescent="0.2">
      <c r="A58" s="1100">
        <v>1855</v>
      </c>
      <c r="B58" s="1101" t="s">
        <v>92</v>
      </c>
      <c r="C58" s="1667">
        <f>IF(ISERROR(VLOOKUP($A58,'I3 TB Data'!$A$20:$H$465,MATCH('O5 Details by Class &amp; Accounts'!$C$18, 'I3 TB Data'!$A$20:$H$20,0),0)), 0, VLOOKUP($A58,'I3 TB Data'!$A$20:$H$465,MATCH('O5 Details by Class &amp; Accounts'!$C$18,'I3 TB Data'!$A$20:$H$20,0),0))</f>
        <v>441098.1</v>
      </c>
      <c r="D58" s="1668">
        <f>'I4 BO ASSETS'!E55</f>
        <v>0</v>
      </c>
      <c r="E58" s="1667">
        <f t="shared" si="6"/>
        <v>441098.1</v>
      </c>
      <c r="F58" s="1669">
        <f>IF(ISERROR(VLOOKUP($A58, 'E1 Categorization'!A33:E123, MATCH("Customer Component", 'E1 Categorization'!$A$33:$E$33,0), 0)), 0, IF(VLOOKUP($A58, 'E1 Categorization'!A33:E123, MATCH("Customer Component", 'E1 Categorization'!$A$33:$E$33,0), 0)=0, 'O5 Details by Class &amp; Accounts'!$E58, IF(AND(VLOOKUP($A58, 'E1 Categorization'!A33:E123, MATCH("Customer Component", 'E1 Categorization'!$A$33:$E$33,0), 0) &gt;0, VLOOKUP($A58, 'E1 Categorization'!A33:E123, MATCH("Customer Component", 'E1 Categorization'!$A$33:$E$33,0), 0)&lt;1), 'O5 Details by Class &amp; Accounts'!$E58*(1-VLOOKUP($A58, 'E1 Categorization'!A33:E123, MATCH("Customer Component", 'E1 Categorization'!$A$33:$E$33,0), 0)), 0)))</f>
        <v>0</v>
      </c>
      <c r="G58" s="1669">
        <f>IF(ISERROR(VLOOKUP($A58, 'E1 Categorization'!A33:E123, MATCH("Customer Component", 'E1 Categorization'!$A$33:$E$33,0), 0)),0, IF(VLOOKUP($A58, 'E1 Categorization'!A33:E123, MATCH("Customer Component", 'E1 Categorization'!$A$33:$E$33,0), 0)=0, 0, IF(AND(VLOOKUP($A58, 'E1 Categorization'!A33:E123, MATCH("Customer Component", 'E1 Categorization'!$A$33:$E$33,0), 0) &gt;0, VLOOKUP($A58, 'E1 Categorization'!A33:E123, MATCH("Customer Component", 'E1 Categorization'!$A$33:$E$33,0), 0)&lt;1), 'O5 Details by Class &amp; Accounts'!$E58*(VLOOKUP($A58, 'E1 Categorization'!A33:E123, MATCH("Customer Component", 'E1 Categorization'!$A$33:$E$33,0), 0)), 'O5 Details by Class &amp; Accounts'!$E58)))</f>
        <v>441098.1</v>
      </c>
      <c r="H58" s="1334">
        <f>F58+G58</f>
        <v>441098.1</v>
      </c>
      <c r="I58" s="1334">
        <f>IF(ISERROR(VLOOKUP(VLOOKUP($A58, 'E4 TB Allocation Details'!$A$18:$L$217, MATCH("Demand ID", 'E4 TB Allocation Details'!$A$18:$L$18, 0),FALSE), 'E2 Allocators'!$B$15:$W$361, MATCH('O5 Details by Class &amp; Accounts'!I$18, 'E2 Allocators'!$B$15:$W$15, 0),FALSE)*$F58), 0, VLOOKUP(VLOOKUP($A58, 'E4 TB Allocation Details'!$A$18:$L$217, MATCH("Demand ID", 'E4 TB Allocation Details'!$A$18:$L$18, 0),FALSE), 'E2 Allocators'!$B$15:$W$361, MATCH('O5 Details by Class &amp; Accounts'!I$18, 'E2 Allocators'!$B$15:$W$15, 0),FALSE)*$F58)</f>
        <v>0</v>
      </c>
      <c r="J58" s="1334">
        <f>IF(ISERROR(VLOOKUP(VLOOKUP($A58, 'E4 TB Allocation Details'!$A$18:$L$217, MATCH("Demand ID", 'E4 TB Allocation Details'!$A$18:$L$18, 0),FALSE), 'E2 Allocators'!$B$15:$W$361, MATCH('O5 Details by Class &amp; Accounts'!J$18, 'E2 Allocators'!$B$15:$W$15, 0),FALSE)*$F58), 0, VLOOKUP(VLOOKUP($A58, 'E4 TB Allocation Details'!$A$18:$L$217, MATCH("Demand ID", 'E4 TB Allocation Details'!$A$18:$L$18, 0),FALSE), 'E2 Allocators'!$B$15:$W$361, MATCH('O5 Details by Class &amp; Accounts'!J$18, 'E2 Allocators'!$B$15:$W$15, 0),FALSE)*$F58)</f>
        <v>0</v>
      </c>
      <c r="K58" s="1334">
        <f>IF(ISERROR(VLOOKUP(VLOOKUP($A58, 'E4 TB Allocation Details'!$A$18:$L$217, MATCH("Demand ID", 'E4 TB Allocation Details'!$A$18:$L$18, 0),FALSE), 'E2 Allocators'!$B$15:$W$361, MATCH('O5 Details by Class &amp; Accounts'!K$18, 'E2 Allocators'!$B$15:$W$15, 0),FALSE)*$F58), 0, VLOOKUP(VLOOKUP($A58, 'E4 TB Allocation Details'!$A$18:$L$217, MATCH("Demand ID", 'E4 TB Allocation Details'!$A$18:$L$18, 0),FALSE), 'E2 Allocators'!$B$15:$W$361, MATCH('O5 Details by Class &amp; Accounts'!K$18, 'E2 Allocators'!$B$15:$W$15, 0),FALSE)*$F58)</f>
        <v>0</v>
      </c>
      <c r="L58" s="1334">
        <f>IF(ISERROR(VLOOKUP(VLOOKUP($A58, 'E4 TB Allocation Details'!$A$18:$L$217, MATCH("Demand ID", 'E4 TB Allocation Details'!$A$18:$L$18, 0),FALSE), 'E2 Allocators'!$B$15:$W$361, MATCH('O5 Details by Class &amp; Accounts'!L$18, 'E2 Allocators'!$B$15:$W$15, 0),FALSE)*$F58), 0, VLOOKUP(VLOOKUP($A58, 'E4 TB Allocation Details'!$A$18:$L$217, MATCH("Demand ID", 'E4 TB Allocation Details'!$A$18:$L$18, 0),FALSE), 'E2 Allocators'!$B$15:$W$361, MATCH('O5 Details by Class &amp; Accounts'!L$18, 'E2 Allocators'!$B$15:$W$15, 0),FALSE)*$F58)</f>
        <v>0</v>
      </c>
      <c r="M58" s="1334">
        <f>IF(ISERROR(VLOOKUP(VLOOKUP($A58, 'E4 TB Allocation Details'!$A$18:$L$217, MATCH("Demand ID", 'E4 TB Allocation Details'!$A$18:$L$18, 0),FALSE), 'E2 Allocators'!$B$15:$W$361, MATCH('O5 Details by Class &amp; Accounts'!M$18, 'E2 Allocators'!$B$15:$W$15, 0),FALSE)*$F58), 0, VLOOKUP(VLOOKUP($A58, 'E4 TB Allocation Details'!$A$18:$L$217, MATCH("Demand ID", 'E4 TB Allocation Details'!$A$18:$L$18, 0),FALSE), 'E2 Allocators'!$B$15:$W$361, MATCH('O5 Details by Class &amp; Accounts'!M$18, 'E2 Allocators'!$B$15:$W$15, 0),FALSE)*$F58)</f>
        <v>0</v>
      </c>
      <c r="N58" s="1334">
        <f>IF(ISERROR(VLOOKUP(VLOOKUP($A58, 'E4 TB Allocation Details'!$A$18:$L$217, MATCH("Demand ID", 'E4 TB Allocation Details'!$A$18:$L$18, 0),FALSE), 'E2 Allocators'!$B$15:$W$361, MATCH('O5 Details by Class &amp; Accounts'!N$18, 'E2 Allocators'!$B$15:$W$15, 0),FALSE)*$F58), 0, VLOOKUP(VLOOKUP($A58, 'E4 TB Allocation Details'!$A$18:$L$217, MATCH("Demand ID", 'E4 TB Allocation Details'!$A$18:$L$18, 0),FALSE), 'E2 Allocators'!$B$15:$W$361, MATCH('O5 Details by Class &amp; Accounts'!N$18, 'E2 Allocators'!$B$15:$W$15, 0),FALSE)*$F58)</f>
        <v>0</v>
      </c>
      <c r="O58" s="1334">
        <f>IF(ISERROR(VLOOKUP(VLOOKUP($A58, 'E4 TB Allocation Details'!$A$18:$L$217, MATCH("Demand ID", 'E4 TB Allocation Details'!$A$18:$L$18, 0),FALSE), 'E2 Allocators'!$B$15:$W$361, MATCH('O5 Details by Class &amp; Accounts'!O$18, 'E2 Allocators'!$B$15:$W$15, 0),FALSE)*$F58), 0, VLOOKUP(VLOOKUP($A58, 'E4 TB Allocation Details'!$A$18:$L$217, MATCH("Demand ID", 'E4 TB Allocation Details'!$A$18:$L$18, 0),FALSE), 'E2 Allocators'!$B$15:$W$361, MATCH('O5 Details by Class &amp; Accounts'!O$18, 'E2 Allocators'!$B$15:$W$15, 0),FALSE)*$F58)</f>
        <v>0</v>
      </c>
      <c r="P58" s="1334">
        <f>IF(ISERROR(VLOOKUP(VLOOKUP($A58, 'E4 TB Allocation Details'!$A$18:$L$217, MATCH("Demand ID", 'E4 TB Allocation Details'!$A$18:$L$18, 0),FALSE), 'E2 Allocators'!$B$15:$W$361, MATCH('O5 Details by Class &amp; Accounts'!P$18, 'E2 Allocators'!$B$15:$W$15, 0),FALSE)*$F58), 0, VLOOKUP(VLOOKUP($A58, 'E4 TB Allocation Details'!$A$18:$L$217, MATCH("Demand ID", 'E4 TB Allocation Details'!$A$18:$L$18, 0),FALSE), 'E2 Allocators'!$B$15:$W$361, MATCH('O5 Details by Class &amp; Accounts'!P$18, 'E2 Allocators'!$B$15:$W$15, 0),FALSE)*$F58)</f>
        <v>0</v>
      </c>
      <c r="Q58" s="1334">
        <f>IF(ISERROR(VLOOKUP(VLOOKUP($A58, 'E4 TB Allocation Details'!$A$18:$L$217, MATCH("Demand ID", 'E4 TB Allocation Details'!$A$18:$L$18, 0),FALSE), 'E2 Allocators'!$B$15:$W$361, MATCH('O5 Details by Class &amp; Accounts'!Q$18, 'E2 Allocators'!$B$15:$W$15, 0),FALSE)*$F58), 0, VLOOKUP(VLOOKUP($A58, 'E4 TB Allocation Details'!$A$18:$L$217, MATCH("Demand ID", 'E4 TB Allocation Details'!$A$18:$L$18, 0),FALSE), 'E2 Allocators'!$B$15:$W$361, MATCH('O5 Details by Class &amp; Accounts'!Q$18, 'E2 Allocators'!$B$15:$W$15, 0),FALSE)*$F58)</f>
        <v>0</v>
      </c>
      <c r="R58" s="1334">
        <f>IF(ISERROR(VLOOKUP(VLOOKUP($A58, 'E4 TB Allocation Details'!$A$18:$L$217, MATCH("Demand ID", 'E4 TB Allocation Details'!$A$18:$L$18, 0),FALSE), 'E2 Allocators'!$B$15:$W$361, MATCH('O5 Details by Class &amp; Accounts'!R$18, 'E2 Allocators'!$B$15:$W$15, 0),FALSE)*$F58), 0, VLOOKUP(VLOOKUP($A58, 'E4 TB Allocation Details'!$A$18:$L$217, MATCH("Demand ID", 'E4 TB Allocation Details'!$A$18:$L$18, 0),FALSE), 'E2 Allocators'!$B$15:$W$361, MATCH('O5 Details by Class &amp; Accounts'!R$18, 'E2 Allocators'!$B$15:$W$15, 0),FALSE)*$F58)</f>
        <v>0</v>
      </c>
      <c r="S58" s="1334">
        <f>IF(ISERROR(VLOOKUP(VLOOKUP($A58, 'E4 TB Allocation Details'!$A$18:$L$217, MATCH("Demand ID", 'E4 TB Allocation Details'!$A$18:$L$18, 0),FALSE), 'E2 Allocators'!$B$15:$W$361, MATCH('O5 Details by Class &amp; Accounts'!S$18, 'E2 Allocators'!$B$15:$W$15, 0),FALSE)*$F58), 0, VLOOKUP(VLOOKUP($A58, 'E4 TB Allocation Details'!$A$18:$L$217, MATCH("Demand ID", 'E4 TB Allocation Details'!$A$18:$L$18, 0),FALSE), 'E2 Allocators'!$B$15:$W$361, MATCH('O5 Details by Class &amp; Accounts'!S$18, 'E2 Allocators'!$B$15:$W$15, 0),FALSE)*$F58)</f>
        <v>0</v>
      </c>
      <c r="T58" s="1334">
        <f>IF(ISERROR(VLOOKUP(VLOOKUP($A58, 'E4 TB Allocation Details'!$A$18:$L$217, MATCH("Demand ID", 'E4 TB Allocation Details'!$A$18:$L$18, 0),FALSE), 'E2 Allocators'!$B$15:$W$361, MATCH('O5 Details by Class &amp; Accounts'!T$18, 'E2 Allocators'!$B$15:$W$15, 0),FALSE)*$F58), 0, VLOOKUP(VLOOKUP($A58, 'E4 TB Allocation Details'!$A$18:$L$217, MATCH("Demand ID", 'E4 TB Allocation Details'!$A$18:$L$18, 0),FALSE), 'E2 Allocators'!$B$15:$W$361, MATCH('O5 Details by Class &amp; Accounts'!T$18, 'E2 Allocators'!$B$15:$W$15, 0),FALSE)*$F58)</f>
        <v>0</v>
      </c>
      <c r="U58" s="1334">
        <f>IF(ISERROR(VLOOKUP(VLOOKUP($A58, 'E4 TB Allocation Details'!$A$18:$L$217, MATCH("Demand ID", 'E4 TB Allocation Details'!$A$18:$L$18, 0),FALSE), 'E2 Allocators'!$B$15:$W$361, MATCH('O5 Details by Class &amp; Accounts'!U$18, 'E2 Allocators'!$B$15:$W$15, 0),FALSE)*$F58), 0, VLOOKUP(VLOOKUP($A58, 'E4 TB Allocation Details'!$A$18:$L$217, MATCH("Demand ID", 'E4 TB Allocation Details'!$A$18:$L$18, 0),FALSE), 'E2 Allocators'!$B$15:$W$361, MATCH('O5 Details by Class &amp; Accounts'!U$18, 'E2 Allocators'!$B$15:$W$15, 0),FALSE)*$F58)</f>
        <v>0</v>
      </c>
      <c r="V58" s="1334">
        <f>IF(ISERROR(VLOOKUP(VLOOKUP($A58, 'E4 TB Allocation Details'!$A$18:$L$217, MATCH("Demand ID", 'E4 TB Allocation Details'!$A$18:$L$18, 0),FALSE), 'E2 Allocators'!$B$15:$W$361, MATCH('O5 Details by Class &amp; Accounts'!V$18, 'E2 Allocators'!$B$15:$W$15, 0),FALSE)*$F58), 0, VLOOKUP(VLOOKUP($A58, 'E4 TB Allocation Details'!$A$18:$L$217, MATCH("Demand ID", 'E4 TB Allocation Details'!$A$18:$L$18, 0),FALSE), 'E2 Allocators'!$B$15:$W$361, MATCH('O5 Details by Class &amp; Accounts'!V$18, 'E2 Allocators'!$B$15:$W$15, 0),FALSE)*$F58)</f>
        <v>0</v>
      </c>
      <c r="W58" s="1334">
        <f>IF(ISERROR(VLOOKUP(VLOOKUP($A58, 'E4 TB Allocation Details'!$A$18:$L$217, MATCH("Demand ID", 'E4 TB Allocation Details'!$A$18:$L$18, 0),FALSE), 'E2 Allocators'!$B$15:$W$361, MATCH('O5 Details by Class &amp; Accounts'!W$18, 'E2 Allocators'!$B$15:$W$15, 0),FALSE)*$F58), 0, VLOOKUP(VLOOKUP($A58, 'E4 TB Allocation Details'!$A$18:$L$217, MATCH("Demand ID", 'E4 TB Allocation Details'!$A$18:$L$18, 0),FALSE), 'E2 Allocators'!$B$15:$W$361, MATCH('O5 Details by Class &amp; Accounts'!W$18, 'E2 Allocators'!$B$15:$W$15, 0),FALSE)*$F58)</f>
        <v>0</v>
      </c>
      <c r="X58" s="1334">
        <f>IF(ISERROR(VLOOKUP(VLOOKUP($A58, 'E4 TB Allocation Details'!$A$18:$L$217, MATCH("Demand ID", 'E4 TB Allocation Details'!$A$18:$L$18, 0),FALSE), 'E2 Allocators'!$B$15:$W$361, MATCH('O5 Details by Class &amp; Accounts'!X$18, 'E2 Allocators'!$B$15:$W$15, 0),FALSE)*$F58), 0, VLOOKUP(VLOOKUP($A58, 'E4 TB Allocation Details'!$A$18:$L$217, MATCH("Demand ID", 'E4 TB Allocation Details'!$A$18:$L$18, 0),FALSE), 'E2 Allocators'!$B$15:$W$361, MATCH('O5 Details by Class &amp; Accounts'!X$18, 'E2 Allocators'!$B$15:$W$15, 0),FALSE)*$F58)</f>
        <v>0</v>
      </c>
      <c r="Y58" s="1334">
        <f>IF(ISERROR(VLOOKUP(VLOOKUP($A58, 'E4 TB Allocation Details'!$A$18:$L$217, MATCH("Demand ID", 'E4 TB Allocation Details'!$A$18:$L$18, 0),FALSE), 'E2 Allocators'!$B$15:$W$361, MATCH('O5 Details by Class &amp; Accounts'!Y$18, 'E2 Allocators'!$B$15:$W$15, 0),FALSE)*$F58), 0, VLOOKUP(VLOOKUP($A58, 'E4 TB Allocation Details'!$A$18:$L$217, MATCH("Demand ID", 'E4 TB Allocation Details'!$A$18:$L$18, 0),FALSE), 'E2 Allocators'!$B$15:$W$361, MATCH('O5 Details by Class &amp; Accounts'!Y$18, 'E2 Allocators'!$B$15:$W$15, 0),FALSE)*$F58)</f>
        <v>0</v>
      </c>
      <c r="Z58" s="1334">
        <f>IF(ISERROR(VLOOKUP(VLOOKUP($A58, 'E4 TB Allocation Details'!$A$18:$L$217, MATCH("Demand ID", 'E4 TB Allocation Details'!$A$18:$L$18, 0),FALSE), 'E2 Allocators'!$B$15:$W$361, MATCH('O5 Details by Class &amp; Accounts'!Z$18, 'E2 Allocators'!$B$15:$W$15, 0),FALSE)*$F58), 0, VLOOKUP(VLOOKUP($A58, 'E4 TB Allocation Details'!$A$18:$L$217, MATCH("Demand ID", 'E4 TB Allocation Details'!$A$18:$L$18, 0),FALSE), 'E2 Allocators'!$B$15:$W$361, MATCH('O5 Details by Class &amp; Accounts'!Z$18, 'E2 Allocators'!$B$15:$W$15, 0),FALSE)*$F58)</f>
        <v>0</v>
      </c>
      <c r="AA58" s="1334">
        <f>IF(ISERROR(VLOOKUP(VLOOKUP($A58, 'E4 TB Allocation Details'!$A$18:$L$217, MATCH("Demand ID", 'E4 TB Allocation Details'!$A$18:$L$18, 0),FALSE), 'E2 Allocators'!$B$15:$W$361, MATCH('O5 Details by Class &amp; Accounts'!AA$18, 'E2 Allocators'!$B$15:$W$15, 0),FALSE)*$F58), 0, VLOOKUP(VLOOKUP($A58, 'E4 TB Allocation Details'!$A$18:$L$217, MATCH("Demand ID", 'E4 TB Allocation Details'!$A$18:$L$18, 0),FALSE), 'E2 Allocators'!$B$15:$W$361, MATCH('O5 Details by Class &amp; Accounts'!AA$18, 'E2 Allocators'!$B$15:$W$15, 0),FALSE)*$F58)</f>
        <v>0</v>
      </c>
      <c r="AB58" s="1334">
        <f>IF(ISERROR(VLOOKUP(VLOOKUP($A58, 'E4 TB Allocation Details'!$A$18:$L$217, MATCH("Demand ID", 'E4 TB Allocation Details'!$A$18:$L$18, 0),FALSE), 'E2 Allocators'!$B$15:$W$361, MATCH('O5 Details by Class &amp; Accounts'!AB$18, 'E2 Allocators'!$B$15:$W$15, 0),FALSE)*$F58), 0, VLOOKUP(VLOOKUP($A58, 'E4 TB Allocation Details'!$A$18:$L$217, MATCH("Demand ID", 'E4 TB Allocation Details'!$A$18:$L$18, 0),FALSE), 'E2 Allocators'!$B$15:$W$361, MATCH('O5 Details by Class &amp; Accounts'!AB$18, 'E2 Allocators'!$B$15:$W$15, 0),FALSE)*$F58)</f>
        <v>0</v>
      </c>
      <c r="AC58" s="1334">
        <f>SUM(I58:AB58)</f>
        <v>0</v>
      </c>
      <c r="AD58" s="1334">
        <f>IF(ISERROR(VLOOKUP(VLOOKUP($A58, 'E4 TB Allocation Details'!$A$18:$L$217, MATCH("Customer ID", 'E4 TB Allocation Details'!$A$18:$L$18, 0),FALSE), 'E2 Allocators'!$B$15:$W$361, MATCH('O5 Details by Class &amp; Accounts'!AD$18, 'E2 Allocators'!$B$15:$W$15, 0),FALSE)*$G58), 0, VLOOKUP(VLOOKUP($A58, 'E4 TB Allocation Details'!$A$18:$L$217, MATCH("Customer ID", 'E4 TB Allocation Details'!$A$18:$L$18, 0),FALSE), 'E2 Allocators'!$B$15:$W$361, MATCH('O5 Details by Class &amp; Accounts'!AD$18, 'E2 Allocators'!$B$15:$W$15, 0),FALSE)*$G58)</f>
        <v>441098.1</v>
      </c>
      <c r="AE58" s="1334">
        <f>IF(ISERROR(VLOOKUP(VLOOKUP($A58, 'E4 TB Allocation Details'!$A$18:$L$217, MATCH("Customer ID", 'E4 TB Allocation Details'!$A$18:$L$18, 0),FALSE), 'E2 Allocators'!$B$15:$W$361, MATCH('O5 Details by Class &amp; Accounts'!AE$18, 'E2 Allocators'!$B$15:$W$15, 0),FALSE)*$G58), 0, VLOOKUP(VLOOKUP($A58, 'E4 TB Allocation Details'!$A$18:$L$217, MATCH("Customer ID", 'E4 TB Allocation Details'!$A$18:$L$18, 0),FALSE), 'E2 Allocators'!$B$15:$W$361, MATCH('O5 Details by Class &amp; Accounts'!AE$18, 'E2 Allocators'!$B$15:$W$15, 0),FALSE)*$G58)</f>
        <v>0</v>
      </c>
      <c r="AF58" s="1334">
        <f>IF(ISERROR(VLOOKUP(VLOOKUP($A58, 'E4 TB Allocation Details'!$A$18:$L$217, MATCH("Customer ID", 'E4 TB Allocation Details'!$A$18:$L$18, 0),FALSE), 'E2 Allocators'!$B$15:$W$361, MATCH('O5 Details by Class &amp; Accounts'!AF$18, 'E2 Allocators'!$B$15:$W$15, 0),FALSE)*$G58), 0, VLOOKUP(VLOOKUP($A58, 'E4 TB Allocation Details'!$A$18:$L$217, MATCH("Customer ID", 'E4 TB Allocation Details'!$A$18:$L$18, 0),FALSE), 'E2 Allocators'!$B$15:$W$361, MATCH('O5 Details by Class &amp; Accounts'!AF$18, 'E2 Allocators'!$B$15:$W$15, 0),FALSE)*$G58)</f>
        <v>0</v>
      </c>
      <c r="AG58" s="1334">
        <f>IF(ISERROR(VLOOKUP(VLOOKUP($A58, 'E4 TB Allocation Details'!$A$18:$L$217, MATCH("Customer ID", 'E4 TB Allocation Details'!$A$18:$L$18, 0),FALSE), 'E2 Allocators'!$B$15:$W$361, MATCH('O5 Details by Class &amp; Accounts'!AG$18, 'E2 Allocators'!$B$15:$W$15, 0),FALSE)*$G58), 0, VLOOKUP(VLOOKUP($A58, 'E4 TB Allocation Details'!$A$18:$L$217, MATCH("Customer ID", 'E4 TB Allocation Details'!$A$18:$L$18, 0),FALSE), 'E2 Allocators'!$B$15:$W$361, MATCH('O5 Details by Class &amp; Accounts'!AG$18, 'E2 Allocators'!$B$15:$W$15, 0),FALSE)*$G58)</f>
        <v>0</v>
      </c>
      <c r="AH58" s="1334">
        <f>IF(ISERROR(VLOOKUP(VLOOKUP($A58, 'E4 TB Allocation Details'!$A$18:$L$217, MATCH("Customer ID", 'E4 TB Allocation Details'!$A$18:$L$18, 0),FALSE), 'E2 Allocators'!$B$15:$W$361, MATCH('O5 Details by Class &amp; Accounts'!AH$18, 'E2 Allocators'!$B$15:$W$15, 0),FALSE)*$G58), 0, VLOOKUP(VLOOKUP($A58, 'E4 TB Allocation Details'!$A$18:$L$217, MATCH("Customer ID", 'E4 TB Allocation Details'!$A$18:$L$18, 0),FALSE), 'E2 Allocators'!$B$15:$W$361, MATCH('O5 Details by Class &amp; Accounts'!AH$18, 'E2 Allocators'!$B$15:$W$15, 0),FALSE)*$G58)</f>
        <v>0</v>
      </c>
      <c r="AI58" s="1334">
        <f>IF(ISERROR(VLOOKUP(VLOOKUP($A58, 'E4 TB Allocation Details'!$A$18:$L$217, MATCH("Customer ID", 'E4 TB Allocation Details'!$A$18:$L$18, 0),FALSE), 'E2 Allocators'!$B$15:$W$361, MATCH('O5 Details by Class &amp; Accounts'!AI$18, 'E2 Allocators'!$B$15:$W$15, 0),FALSE)*$G58), 0, VLOOKUP(VLOOKUP($A58, 'E4 TB Allocation Details'!$A$18:$L$217, MATCH("Customer ID", 'E4 TB Allocation Details'!$A$18:$L$18, 0),FALSE), 'E2 Allocators'!$B$15:$W$361, MATCH('O5 Details by Class &amp; Accounts'!AI$18, 'E2 Allocators'!$B$15:$W$15, 0),FALSE)*$G58)</f>
        <v>0</v>
      </c>
      <c r="AJ58" s="1334">
        <f>IF(ISERROR(VLOOKUP(VLOOKUP($A58, 'E4 TB Allocation Details'!$A$18:$L$217, MATCH("Customer ID", 'E4 TB Allocation Details'!$A$18:$L$18, 0),FALSE), 'E2 Allocators'!$B$15:$W$361, MATCH('O5 Details by Class &amp; Accounts'!AJ$18, 'E2 Allocators'!$B$15:$W$15, 0),FALSE)*$G58), 0, VLOOKUP(VLOOKUP($A58, 'E4 TB Allocation Details'!$A$18:$L$217, MATCH("Customer ID", 'E4 TB Allocation Details'!$A$18:$L$18, 0),FALSE), 'E2 Allocators'!$B$15:$W$361, MATCH('O5 Details by Class &amp; Accounts'!AJ$18, 'E2 Allocators'!$B$15:$W$15, 0),FALSE)*$G58)</f>
        <v>0</v>
      </c>
      <c r="AK58" s="1334">
        <f>IF(ISERROR(VLOOKUP(VLOOKUP($A58, 'E4 TB Allocation Details'!$A$18:$L$217, MATCH("Customer ID", 'E4 TB Allocation Details'!$A$18:$L$18, 0),FALSE), 'E2 Allocators'!$B$15:$W$361, MATCH('O5 Details by Class &amp; Accounts'!AK$18, 'E2 Allocators'!$B$15:$W$15, 0),FALSE)*$G58), 0, VLOOKUP(VLOOKUP($A58, 'E4 TB Allocation Details'!$A$18:$L$217, MATCH("Customer ID", 'E4 TB Allocation Details'!$A$18:$L$18, 0),FALSE), 'E2 Allocators'!$B$15:$W$361, MATCH('O5 Details by Class &amp; Accounts'!AK$18, 'E2 Allocators'!$B$15:$W$15, 0),FALSE)*$G58)</f>
        <v>0</v>
      </c>
      <c r="AL58" s="1334">
        <f>IF(ISERROR(VLOOKUP(VLOOKUP($A58, 'E4 TB Allocation Details'!$A$18:$L$217, MATCH("Customer ID", 'E4 TB Allocation Details'!$A$18:$L$18, 0),FALSE), 'E2 Allocators'!$B$15:$W$361, MATCH('O5 Details by Class &amp; Accounts'!AL$18, 'E2 Allocators'!$B$15:$W$15, 0),FALSE)*$G58), 0, VLOOKUP(VLOOKUP($A58, 'E4 TB Allocation Details'!$A$18:$L$217, MATCH("Customer ID", 'E4 TB Allocation Details'!$A$18:$L$18, 0),FALSE), 'E2 Allocators'!$B$15:$W$361, MATCH('O5 Details by Class &amp; Accounts'!AL$18, 'E2 Allocators'!$B$15:$W$15, 0),FALSE)*$G58)</f>
        <v>0</v>
      </c>
      <c r="AM58" s="1334">
        <f>IF(ISERROR(VLOOKUP(VLOOKUP($A58, 'E4 TB Allocation Details'!$A$18:$L$217, MATCH("Customer ID", 'E4 TB Allocation Details'!$A$18:$L$18, 0),FALSE), 'E2 Allocators'!$B$15:$W$361, MATCH('O5 Details by Class &amp; Accounts'!AM$18, 'E2 Allocators'!$B$15:$W$15, 0),FALSE)*$G58), 0, VLOOKUP(VLOOKUP($A58, 'E4 TB Allocation Details'!$A$18:$L$217, MATCH("Customer ID", 'E4 TB Allocation Details'!$A$18:$L$18, 0),FALSE), 'E2 Allocators'!$B$15:$W$361, MATCH('O5 Details by Class &amp; Accounts'!AM$18, 'E2 Allocators'!$B$15:$W$15, 0),FALSE)*$G58)</f>
        <v>0</v>
      </c>
      <c r="AN58" s="1334">
        <f>IF(ISERROR(VLOOKUP(VLOOKUP($A58, 'E4 TB Allocation Details'!$A$18:$L$217, MATCH("Customer ID", 'E4 TB Allocation Details'!$A$18:$L$18, 0),FALSE), 'E2 Allocators'!$B$15:$W$361, MATCH('O5 Details by Class &amp; Accounts'!AN$18, 'E2 Allocators'!$B$15:$W$15, 0),FALSE)*$G58), 0, VLOOKUP(VLOOKUP($A58, 'E4 TB Allocation Details'!$A$18:$L$217, MATCH("Customer ID", 'E4 TB Allocation Details'!$A$18:$L$18, 0),FALSE), 'E2 Allocators'!$B$15:$W$361, MATCH('O5 Details by Class &amp; Accounts'!AN$18, 'E2 Allocators'!$B$15:$W$15, 0),FALSE)*$G58)</f>
        <v>0</v>
      </c>
      <c r="AO58" s="1334">
        <f>IF(ISERROR(VLOOKUP(VLOOKUP($A58, 'E4 TB Allocation Details'!$A$18:$L$217, MATCH("Customer ID", 'E4 TB Allocation Details'!$A$18:$L$18, 0),FALSE), 'E2 Allocators'!$B$15:$W$361, MATCH('O5 Details by Class &amp; Accounts'!AO$18, 'E2 Allocators'!$B$15:$W$15, 0),FALSE)*$G58), 0, VLOOKUP(VLOOKUP($A58, 'E4 TB Allocation Details'!$A$18:$L$217, MATCH("Customer ID", 'E4 TB Allocation Details'!$A$18:$L$18, 0),FALSE), 'E2 Allocators'!$B$15:$W$361, MATCH('O5 Details by Class &amp; Accounts'!AO$18, 'E2 Allocators'!$B$15:$W$15, 0),FALSE)*$G58)</f>
        <v>0</v>
      </c>
      <c r="AP58" s="1334">
        <f>IF(ISERROR(VLOOKUP(VLOOKUP($A58, 'E4 TB Allocation Details'!$A$18:$L$217, MATCH("Customer ID", 'E4 TB Allocation Details'!$A$18:$L$18, 0),FALSE), 'E2 Allocators'!$B$15:$W$361, MATCH('O5 Details by Class &amp; Accounts'!AP$18, 'E2 Allocators'!$B$15:$W$15, 0),FALSE)*$G58), 0, VLOOKUP(VLOOKUP($A58, 'E4 TB Allocation Details'!$A$18:$L$217, MATCH("Customer ID", 'E4 TB Allocation Details'!$A$18:$L$18, 0),FALSE), 'E2 Allocators'!$B$15:$W$361, MATCH('O5 Details by Class &amp; Accounts'!AP$18, 'E2 Allocators'!$B$15:$W$15, 0),FALSE)*$G58)</f>
        <v>0</v>
      </c>
      <c r="AQ58" s="1334">
        <f>IF(ISERROR(VLOOKUP(VLOOKUP($A58, 'E4 TB Allocation Details'!$A$18:$L$217, MATCH("Customer ID", 'E4 TB Allocation Details'!$A$18:$L$18, 0),FALSE), 'E2 Allocators'!$B$15:$W$361, MATCH('O5 Details by Class &amp; Accounts'!AQ$18, 'E2 Allocators'!$B$15:$W$15, 0),FALSE)*$G58), 0, VLOOKUP(VLOOKUP($A58, 'E4 TB Allocation Details'!$A$18:$L$217, MATCH("Customer ID", 'E4 TB Allocation Details'!$A$18:$L$18, 0),FALSE), 'E2 Allocators'!$B$15:$W$361, MATCH('O5 Details by Class &amp; Accounts'!AQ$18, 'E2 Allocators'!$B$15:$W$15, 0),FALSE)*$G58)</f>
        <v>0</v>
      </c>
      <c r="AR58" s="1334">
        <f>IF(ISERROR(VLOOKUP(VLOOKUP($A58, 'E4 TB Allocation Details'!$A$18:$L$217, MATCH("Customer ID", 'E4 TB Allocation Details'!$A$18:$L$18, 0),FALSE), 'E2 Allocators'!$B$15:$W$361, MATCH('O5 Details by Class &amp; Accounts'!AR$18, 'E2 Allocators'!$B$15:$W$15, 0),FALSE)*$G58), 0, VLOOKUP(VLOOKUP($A58, 'E4 TB Allocation Details'!$A$18:$L$217, MATCH("Customer ID", 'E4 TB Allocation Details'!$A$18:$L$18, 0),FALSE), 'E2 Allocators'!$B$15:$W$361, MATCH('O5 Details by Class &amp; Accounts'!AR$18, 'E2 Allocators'!$B$15:$W$15, 0),FALSE)*$G58)</f>
        <v>0</v>
      </c>
      <c r="AS58" s="1334">
        <f>IF(ISERROR(VLOOKUP(VLOOKUP($A58, 'E4 TB Allocation Details'!$A$18:$L$217, MATCH("Customer ID", 'E4 TB Allocation Details'!$A$18:$L$18, 0),FALSE), 'E2 Allocators'!$B$15:$W$361, MATCH('O5 Details by Class &amp; Accounts'!AS$18, 'E2 Allocators'!$B$15:$W$15, 0),FALSE)*$G58), 0, VLOOKUP(VLOOKUP($A58, 'E4 TB Allocation Details'!$A$18:$L$217, MATCH("Customer ID", 'E4 TB Allocation Details'!$A$18:$L$18, 0),FALSE), 'E2 Allocators'!$B$15:$W$361, MATCH('O5 Details by Class &amp; Accounts'!AS$18, 'E2 Allocators'!$B$15:$W$15, 0),FALSE)*$G58)</f>
        <v>0</v>
      </c>
      <c r="AT58" s="1334">
        <f>IF(ISERROR(VLOOKUP(VLOOKUP($A58, 'E4 TB Allocation Details'!$A$18:$L$217, MATCH("Customer ID", 'E4 TB Allocation Details'!$A$18:$L$18, 0),FALSE), 'E2 Allocators'!$B$15:$W$361, MATCH('O5 Details by Class &amp; Accounts'!AT$18, 'E2 Allocators'!$B$15:$W$15, 0),FALSE)*$G58), 0, VLOOKUP(VLOOKUP($A58, 'E4 TB Allocation Details'!$A$18:$L$217, MATCH("Customer ID", 'E4 TB Allocation Details'!$A$18:$L$18, 0),FALSE), 'E2 Allocators'!$B$15:$W$361, MATCH('O5 Details by Class &amp; Accounts'!AT$18, 'E2 Allocators'!$B$15:$W$15, 0),FALSE)*$G58)</f>
        <v>0</v>
      </c>
      <c r="AU58" s="1334">
        <f>IF(ISERROR(VLOOKUP(VLOOKUP($A58, 'E4 TB Allocation Details'!$A$18:$L$217, MATCH("Customer ID", 'E4 TB Allocation Details'!$A$18:$L$18, 0),FALSE), 'E2 Allocators'!$B$15:$W$361, MATCH('O5 Details by Class &amp; Accounts'!AU$18, 'E2 Allocators'!$B$15:$W$15, 0),FALSE)*$G58), 0, VLOOKUP(VLOOKUP($A58, 'E4 TB Allocation Details'!$A$18:$L$217, MATCH("Customer ID", 'E4 TB Allocation Details'!$A$18:$L$18, 0),FALSE), 'E2 Allocators'!$B$15:$W$361, MATCH('O5 Details by Class &amp; Accounts'!AU$18, 'E2 Allocators'!$B$15:$W$15, 0),FALSE)*$G58)</f>
        <v>0</v>
      </c>
      <c r="AV58" s="1334">
        <f>IF(ISERROR(VLOOKUP(VLOOKUP($A58, 'E4 TB Allocation Details'!$A$18:$L$217, MATCH("Customer ID", 'E4 TB Allocation Details'!$A$18:$L$18, 0),FALSE), 'E2 Allocators'!$B$15:$W$361, MATCH('O5 Details by Class &amp; Accounts'!AV$18, 'E2 Allocators'!$B$15:$W$15, 0),FALSE)*$G58), 0, VLOOKUP(VLOOKUP($A58, 'E4 TB Allocation Details'!$A$18:$L$217, MATCH("Customer ID", 'E4 TB Allocation Details'!$A$18:$L$18, 0),FALSE), 'E2 Allocators'!$B$15:$W$361, MATCH('O5 Details by Class &amp; Accounts'!AV$18, 'E2 Allocators'!$B$15:$W$15, 0),FALSE)*$G58)</f>
        <v>0</v>
      </c>
      <c r="AW58" s="1334">
        <f>IF(ISERROR(VLOOKUP(VLOOKUP($A58, 'E4 TB Allocation Details'!$A$18:$L$217, MATCH("Customer ID", 'E4 TB Allocation Details'!$A$18:$L$18, 0),FALSE), 'E2 Allocators'!$B$15:$W$361, MATCH('O5 Details by Class &amp; Accounts'!AW$18, 'E2 Allocators'!$B$15:$W$15, 0),FALSE)*$G58), 0, VLOOKUP(VLOOKUP($A58, 'E4 TB Allocation Details'!$A$18:$L$217, MATCH("Customer ID", 'E4 TB Allocation Details'!$A$18:$L$18, 0),FALSE), 'E2 Allocators'!$B$15:$W$361, MATCH('O5 Details by Class &amp; Accounts'!AW$18, 'E2 Allocators'!$B$15:$W$15, 0),FALSE)*$G58)</f>
        <v>0</v>
      </c>
      <c r="AX58" s="1334">
        <f>SUM(AD58:AW58)</f>
        <v>441098.1</v>
      </c>
      <c r="AY58" s="1334">
        <f>IF(ISERROR(VLOOKUP(VLOOKUP($A58, 'E4 TB Allocation Details'!$A$18:$L$217, MATCH("Misc ID", 'E4 TB Allocation Details'!$A$18:$L$18, 0),FALSE), 'E2 Allocators'!$B$15:$W$361, MATCH('O5 Details by Class &amp; Accounts'!AY$18, 'E2 Allocators'!$B$15:$W$15, 0),FALSE)*$E58), 0, VLOOKUP(VLOOKUP($A58, 'E4 TB Allocation Details'!$A$18:$L$217, MATCH("Misc ID", 'E4 TB Allocation Details'!$A$18:$L$18, 0),FALSE), 'E2 Allocators'!$B$15:$W$361, MATCH('O5 Details by Class &amp; Accounts'!AY$18, 'E2 Allocators'!$B$15:$W$15, 0),FALSE)*$E58)</f>
        <v>0</v>
      </c>
      <c r="AZ58" s="1334">
        <f>IF(ISERROR(VLOOKUP(VLOOKUP($A58, 'E4 TB Allocation Details'!$A$18:$L$217, MATCH("Misc ID", 'E4 TB Allocation Details'!$A$18:$L$18, 0),FALSE), 'E2 Allocators'!$B$15:$W$361, MATCH('O5 Details by Class &amp; Accounts'!AZ$18, 'E2 Allocators'!$B$15:$W$15, 0),FALSE)*$E58), 0, VLOOKUP(VLOOKUP($A58, 'E4 TB Allocation Details'!$A$18:$L$217, MATCH("Misc ID", 'E4 TB Allocation Details'!$A$18:$L$18, 0),FALSE), 'E2 Allocators'!$B$15:$W$361, MATCH('O5 Details by Class &amp; Accounts'!AZ$18, 'E2 Allocators'!$B$15:$W$15, 0),FALSE)*$E58)</f>
        <v>0</v>
      </c>
      <c r="BA58" s="1334">
        <f>IF(ISERROR(VLOOKUP(VLOOKUP($A58, 'E4 TB Allocation Details'!$A$18:$L$217, MATCH("Misc ID", 'E4 TB Allocation Details'!$A$18:$L$18, 0),FALSE), 'E2 Allocators'!$B$15:$W$361, MATCH('O5 Details by Class &amp; Accounts'!BA$18, 'E2 Allocators'!$B$15:$W$15, 0),FALSE)*$E58), 0, VLOOKUP(VLOOKUP($A58, 'E4 TB Allocation Details'!$A$18:$L$217, MATCH("Misc ID", 'E4 TB Allocation Details'!$A$18:$L$18, 0),FALSE), 'E2 Allocators'!$B$15:$W$361, MATCH('O5 Details by Class &amp; Accounts'!BA$18, 'E2 Allocators'!$B$15:$W$15, 0),FALSE)*$E58)</f>
        <v>0</v>
      </c>
      <c r="BB58" s="1334">
        <f>IF(ISERROR(VLOOKUP(VLOOKUP($A58, 'E4 TB Allocation Details'!$A$18:$L$217, MATCH("Misc ID", 'E4 TB Allocation Details'!$A$18:$L$18, 0),FALSE), 'E2 Allocators'!$B$15:$W$361, MATCH('O5 Details by Class &amp; Accounts'!BB$18, 'E2 Allocators'!$B$15:$W$15, 0),FALSE)*$E58), 0, VLOOKUP(VLOOKUP($A58, 'E4 TB Allocation Details'!$A$18:$L$217, MATCH("Misc ID", 'E4 TB Allocation Details'!$A$18:$L$18, 0),FALSE), 'E2 Allocators'!$B$15:$W$361, MATCH('O5 Details by Class &amp; Accounts'!BB$18, 'E2 Allocators'!$B$15:$W$15, 0),FALSE)*$E58)</f>
        <v>0</v>
      </c>
      <c r="BC58" s="1334">
        <f>IF(ISERROR(VLOOKUP(VLOOKUP($A58, 'E4 TB Allocation Details'!$A$18:$L$217, MATCH("Misc ID", 'E4 TB Allocation Details'!$A$18:$L$18, 0),FALSE), 'E2 Allocators'!$B$15:$W$361, MATCH('O5 Details by Class &amp; Accounts'!BC$18, 'E2 Allocators'!$B$15:$W$15, 0),FALSE)*$E58), 0, VLOOKUP(VLOOKUP($A58, 'E4 TB Allocation Details'!$A$18:$L$217, MATCH("Misc ID", 'E4 TB Allocation Details'!$A$18:$L$18, 0),FALSE), 'E2 Allocators'!$B$15:$W$361, MATCH('O5 Details by Class &amp; Accounts'!BC$18, 'E2 Allocators'!$B$15:$W$15, 0),FALSE)*$E58)</f>
        <v>0</v>
      </c>
      <c r="BD58" s="1334">
        <f>IF(ISERROR(VLOOKUP(VLOOKUP($A58, 'E4 TB Allocation Details'!$A$18:$L$217, MATCH("Misc ID", 'E4 TB Allocation Details'!$A$18:$L$18, 0),FALSE), 'E2 Allocators'!$B$15:$W$361, MATCH('O5 Details by Class &amp; Accounts'!BD$18, 'E2 Allocators'!$B$15:$W$15, 0),FALSE)*$E58), 0, VLOOKUP(VLOOKUP($A58, 'E4 TB Allocation Details'!$A$18:$L$217, MATCH("Misc ID", 'E4 TB Allocation Details'!$A$18:$L$18, 0),FALSE), 'E2 Allocators'!$B$15:$W$361, MATCH('O5 Details by Class &amp; Accounts'!BD$18, 'E2 Allocators'!$B$15:$W$15, 0),FALSE)*$E58)</f>
        <v>0</v>
      </c>
      <c r="BE58" s="1334">
        <f>IF(ISERROR(VLOOKUP(VLOOKUP($A58, 'E4 TB Allocation Details'!$A$18:$L$217, MATCH("Misc ID", 'E4 TB Allocation Details'!$A$18:$L$18, 0),FALSE), 'E2 Allocators'!$B$15:$W$361, MATCH('O5 Details by Class &amp; Accounts'!BE$18, 'E2 Allocators'!$B$15:$W$15, 0),FALSE)*$E58), 0, VLOOKUP(VLOOKUP($A58, 'E4 TB Allocation Details'!$A$18:$L$217, MATCH("Misc ID", 'E4 TB Allocation Details'!$A$18:$L$18, 0),FALSE), 'E2 Allocators'!$B$15:$W$361, MATCH('O5 Details by Class &amp; Accounts'!BE$18, 'E2 Allocators'!$B$15:$W$15, 0),FALSE)*$E58)</f>
        <v>0</v>
      </c>
      <c r="BF58" s="1334">
        <f>IF(ISERROR(VLOOKUP(VLOOKUP($A58, 'E4 TB Allocation Details'!$A$18:$L$217, MATCH("Misc ID", 'E4 TB Allocation Details'!$A$18:$L$18, 0),FALSE), 'E2 Allocators'!$B$15:$W$361, MATCH('O5 Details by Class &amp; Accounts'!BF$18, 'E2 Allocators'!$B$15:$W$15, 0),FALSE)*$E58), 0, VLOOKUP(VLOOKUP($A58, 'E4 TB Allocation Details'!$A$18:$L$217, MATCH("Misc ID", 'E4 TB Allocation Details'!$A$18:$L$18, 0),FALSE), 'E2 Allocators'!$B$15:$W$361, MATCH('O5 Details by Class &amp; Accounts'!BF$18, 'E2 Allocators'!$B$15:$W$15, 0),FALSE)*$E58)</f>
        <v>0</v>
      </c>
      <c r="BG58" s="1334">
        <f>IF(ISERROR(VLOOKUP(VLOOKUP($A58, 'E4 TB Allocation Details'!$A$18:$L$217, MATCH("Misc ID", 'E4 TB Allocation Details'!$A$18:$L$18, 0),FALSE), 'E2 Allocators'!$B$15:$W$361, MATCH('O5 Details by Class &amp; Accounts'!BG$18, 'E2 Allocators'!$B$15:$W$15, 0),FALSE)*$E58), 0, VLOOKUP(VLOOKUP($A58, 'E4 TB Allocation Details'!$A$18:$L$217, MATCH("Misc ID", 'E4 TB Allocation Details'!$A$18:$L$18, 0),FALSE), 'E2 Allocators'!$B$15:$W$361, MATCH('O5 Details by Class &amp; Accounts'!BG$18, 'E2 Allocators'!$B$15:$W$15, 0),FALSE)*$E58)</f>
        <v>0</v>
      </c>
      <c r="BH58" s="1334">
        <f>IF(ISERROR(VLOOKUP(VLOOKUP($A58, 'E4 TB Allocation Details'!$A$18:$L$217, MATCH("Misc ID", 'E4 TB Allocation Details'!$A$18:$L$18, 0),FALSE), 'E2 Allocators'!$B$15:$W$361, MATCH('O5 Details by Class &amp; Accounts'!BH$18, 'E2 Allocators'!$B$15:$W$15, 0),FALSE)*$E58), 0, VLOOKUP(VLOOKUP($A58, 'E4 TB Allocation Details'!$A$18:$L$217, MATCH("Misc ID", 'E4 TB Allocation Details'!$A$18:$L$18, 0),FALSE), 'E2 Allocators'!$B$15:$W$361, MATCH('O5 Details by Class &amp; Accounts'!BH$18, 'E2 Allocators'!$B$15:$W$15, 0),FALSE)*$E58)</f>
        <v>0</v>
      </c>
      <c r="BI58" s="1334">
        <f>IF(ISERROR(VLOOKUP(VLOOKUP($A58, 'E4 TB Allocation Details'!$A$18:$L$217, MATCH("Misc ID", 'E4 TB Allocation Details'!$A$18:$L$18, 0),FALSE), 'E2 Allocators'!$B$15:$W$361, MATCH('O5 Details by Class &amp; Accounts'!BI$18, 'E2 Allocators'!$B$15:$W$15, 0),FALSE)*$E58), 0, VLOOKUP(VLOOKUP($A58, 'E4 TB Allocation Details'!$A$18:$L$217, MATCH("Misc ID", 'E4 TB Allocation Details'!$A$18:$L$18, 0),FALSE), 'E2 Allocators'!$B$15:$W$361, MATCH('O5 Details by Class &amp; Accounts'!BI$18, 'E2 Allocators'!$B$15:$W$15, 0),FALSE)*$E58)</f>
        <v>0</v>
      </c>
      <c r="BJ58" s="1334">
        <f>IF(ISERROR(VLOOKUP(VLOOKUP($A58, 'E4 TB Allocation Details'!$A$18:$L$217, MATCH("Misc ID", 'E4 TB Allocation Details'!$A$18:$L$18, 0),FALSE), 'E2 Allocators'!$B$15:$W$361, MATCH('O5 Details by Class &amp; Accounts'!BJ$18, 'E2 Allocators'!$B$15:$W$15, 0),FALSE)*$E58), 0, VLOOKUP(VLOOKUP($A58, 'E4 TB Allocation Details'!$A$18:$L$217, MATCH("Misc ID", 'E4 TB Allocation Details'!$A$18:$L$18, 0),FALSE), 'E2 Allocators'!$B$15:$W$361, MATCH('O5 Details by Class &amp; Accounts'!BJ$18, 'E2 Allocators'!$B$15:$W$15, 0),FALSE)*$E58)</f>
        <v>0</v>
      </c>
      <c r="BK58" s="1334">
        <f>IF(ISERROR(VLOOKUP(VLOOKUP($A58, 'E4 TB Allocation Details'!$A$18:$L$217, MATCH("Misc ID", 'E4 TB Allocation Details'!$A$18:$L$18, 0),FALSE), 'E2 Allocators'!$B$15:$W$361, MATCH('O5 Details by Class &amp; Accounts'!BK$18, 'E2 Allocators'!$B$15:$W$15, 0),FALSE)*$E58), 0, VLOOKUP(VLOOKUP($A58, 'E4 TB Allocation Details'!$A$18:$L$217, MATCH("Misc ID", 'E4 TB Allocation Details'!$A$18:$L$18, 0),FALSE), 'E2 Allocators'!$B$15:$W$361, MATCH('O5 Details by Class &amp; Accounts'!BK$18, 'E2 Allocators'!$B$15:$W$15, 0),FALSE)*$E58)</f>
        <v>0</v>
      </c>
      <c r="BL58" s="1334">
        <f>IF(ISERROR(VLOOKUP(VLOOKUP($A58, 'E4 TB Allocation Details'!$A$18:$L$217, MATCH("Misc ID", 'E4 TB Allocation Details'!$A$18:$L$18, 0),FALSE), 'E2 Allocators'!$B$15:$W$361, MATCH('O5 Details by Class &amp; Accounts'!BL$18, 'E2 Allocators'!$B$15:$W$15, 0),FALSE)*$E58), 0, VLOOKUP(VLOOKUP($A58, 'E4 TB Allocation Details'!$A$18:$L$217, MATCH("Misc ID", 'E4 TB Allocation Details'!$A$18:$L$18, 0),FALSE), 'E2 Allocators'!$B$15:$W$361, MATCH('O5 Details by Class &amp; Accounts'!BL$18, 'E2 Allocators'!$B$15:$W$15, 0),FALSE)*$E58)</f>
        <v>0</v>
      </c>
      <c r="BM58" s="1334">
        <f>IF(ISERROR(VLOOKUP(VLOOKUP($A58, 'E4 TB Allocation Details'!$A$18:$L$217, MATCH("Misc ID", 'E4 TB Allocation Details'!$A$18:$L$18, 0),FALSE), 'E2 Allocators'!$B$15:$W$361, MATCH('O5 Details by Class &amp; Accounts'!BM$18, 'E2 Allocators'!$B$15:$W$15, 0),FALSE)*$E58), 0, VLOOKUP(VLOOKUP($A58, 'E4 TB Allocation Details'!$A$18:$L$217, MATCH("Misc ID", 'E4 TB Allocation Details'!$A$18:$L$18, 0),FALSE), 'E2 Allocators'!$B$15:$W$361, MATCH('O5 Details by Class &amp; Accounts'!BM$18, 'E2 Allocators'!$B$15:$W$15, 0),FALSE)*$E58)</f>
        <v>0</v>
      </c>
      <c r="BN58" s="1334">
        <f>IF(ISERROR(VLOOKUP(VLOOKUP($A58, 'E4 TB Allocation Details'!$A$18:$L$217, MATCH("Misc ID", 'E4 TB Allocation Details'!$A$18:$L$18, 0),FALSE), 'E2 Allocators'!$B$15:$W$361, MATCH('O5 Details by Class &amp; Accounts'!BN$18, 'E2 Allocators'!$B$15:$W$15, 0),FALSE)*$E58), 0, VLOOKUP(VLOOKUP($A58, 'E4 TB Allocation Details'!$A$18:$L$217, MATCH("Misc ID", 'E4 TB Allocation Details'!$A$18:$L$18, 0),FALSE), 'E2 Allocators'!$B$15:$W$361, MATCH('O5 Details by Class &amp; Accounts'!BN$18, 'E2 Allocators'!$B$15:$W$15, 0),FALSE)*$E58)</f>
        <v>0</v>
      </c>
      <c r="BO58" s="1334">
        <f>IF(ISERROR(VLOOKUP(VLOOKUP($A58, 'E4 TB Allocation Details'!$A$18:$L$217, MATCH("Misc ID", 'E4 TB Allocation Details'!$A$18:$L$18, 0),FALSE), 'E2 Allocators'!$B$15:$W$361, MATCH('O5 Details by Class &amp; Accounts'!BO$18, 'E2 Allocators'!$B$15:$W$15, 0),FALSE)*$E58), 0, VLOOKUP(VLOOKUP($A58, 'E4 TB Allocation Details'!$A$18:$L$217, MATCH("Misc ID", 'E4 TB Allocation Details'!$A$18:$L$18, 0),FALSE), 'E2 Allocators'!$B$15:$W$361, MATCH('O5 Details by Class &amp; Accounts'!BO$18, 'E2 Allocators'!$B$15:$W$15, 0),FALSE)*$E58)</f>
        <v>0</v>
      </c>
      <c r="BP58" s="1334">
        <f>IF(ISERROR(VLOOKUP(VLOOKUP($A58, 'E4 TB Allocation Details'!$A$18:$L$217, MATCH("Misc ID", 'E4 TB Allocation Details'!$A$18:$L$18, 0),FALSE), 'E2 Allocators'!$B$15:$W$361, MATCH('O5 Details by Class &amp; Accounts'!BP$18, 'E2 Allocators'!$B$15:$W$15, 0),FALSE)*$E58), 0, VLOOKUP(VLOOKUP($A58, 'E4 TB Allocation Details'!$A$18:$L$217, MATCH("Misc ID", 'E4 TB Allocation Details'!$A$18:$L$18, 0),FALSE), 'E2 Allocators'!$B$15:$W$361, MATCH('O5 Details by Class &amp; Accounts'!BP$18, 'E2 Allocators'!$B$15:$W$15, 0),FALSE)*$E58)</f>
        <v>0</v>
      </c>
      <c r="BQ58" s="1334">
        <f>IF(ISERROR(VLOOKUP(VLOOKUP($A58, 'E4 TB Allocation Details'!$A$18:$L$217, MATCH("Misc ID", 'E4 TB Allocation Details'!$A$18:$L$18, 0),FALSE), 'E2 Allocators'!$B$15:$W$361, MATCH('O5 Details by Class &amp; Accounts'!BQ$18, 'E2 Allocators'!$B$15:$W$15, 0),FALSE)*$E58), 0, VLOOKUP(VLOOKUP($A58, 'E4 TB Allocation Details'!$A$18:$L$217, MATCH("Misc ID", 'E4 TB Allocation Details'!$A$18:$L$18, 0),FALSE), 'E2 Allocators'!$B$15:$W$361, MATCH('O5 Details by Class &amp; Accounts'!BQ$18, 'E2 Allocators'!$B$15:$W$15, 0),FALSE)*$E58)</f>
        <v>0</v>
      </c>
      <c r="BR58" s="1334">
        <f>IF(ISERROR(VLOOKUP(VLOOKUP($A58, 'E4 TB Allocation Details'!$A$18:$L$217, MATCH("Misc ID", 'E4 TB Allocation Details'!$A$18:$L$18, 0),FALSE), 'E2 Allocators'!$B$15:$W$361, MATCH('O5 Details by Class &amp; Accounts'!BR$18, 'E2 Allocators'!$B$15:$W$15, 0),FALSE)*$E58), 0, VLOOKUP(VLOOKUP($A58, 'E4 TB Allocation Details'!$A$18:$L$217, MATCH("Misc ID", 'E4 TB Allocation Details'!$A$18:$L$18, 0),FALSE), 'E2 Allocators'!$B$15:$W$361, MATCH('O5 Details by Class &amp; Accounts'!BR$18, 'E2 Allocators'!$B$15:$W$15, 0),FALSE)*$E58)</f>
        <v>0</v>
      </c>
      <c r="BS58" s="1334">
        <f>SUM(AY58:BR58)</f>
        <v>0</v>
      </c>
      <c r="BT58" s="1334">
        <f>IF(ISERROR(VLOOKUP(VLOOKUP($A58, 'E4 TB Allocation Details'!$A$18:$L$217, MATCH("A &amp; G ID", 'E4 TB Allocation Details'!$A$18:$L$18, 0),FALSE), 'E2 Allocators'!$B$15:$W$361, MATCH('O5 Details by Class &amp; Accounts'!BT$18, 'E2 Allocators'!$B$15:$W$15, 0),FALSE)*$E58), 0, VLOOKUP(VLOOKUP($A58, 'E4 TB Allocation Details'!$A$18:$L$217, MATCH("A &amp; G ID", 'E4 TB Allocation Details'!$A$18:$L$18, 0),FALSE), 'E2 Allocators'!$B$15:$W$361, MATCH('O5 Details by Class &amp; Accounts'!BT$18, 'E2 Allocators'!$B$15:$W$15, 0),FALSE)*$E58)</f>
        <v>0</v>
      </c>
      <c r="BU58" s="1334">
        <f>IF(ISERROR(VLOOKUP(VLOOKUP($A58, 'E4 TB Allocation Details'!$A$18:$L$217, MATCH("A &amp; G ID", 'E4 TB Allocation Details'!$A$18:$L$18, 0),FALSE), 'E2 Allocators'!$B$15:$W$361, MATCH('O5 Details by Class &amp; Accounts'!BU$18, 'E2 Allocators'!$B$15:$W$15, 0),FALSE)*$E58), 0, VLOOKUP(VLOOKUP($A58, 'E4 TB Allocation Details'!$A$18:$L$217, MATCH("A &amp; G ID", 'E4 TB Allocation Details'!$A$18:$L$18, 0),FALSE), 'E2 Allocators'!$B$15:$W$361, MATCH('O5 Details by Class &amp; Accounts'!BU$18, 'E2 Allocators'!$B$15:$W$15, 0),FALSE)*$E58)</f>
        <v>0</v>
      </c>
      <c r="BV58" s="1334">
        <f>IF(ISERROR(VLOOKUP(VLOOKUP($A58, 'E4 TB Allocation Details'!$A$18:$L$217, MATCH("A &amp; G ID", 'E4 TB Allocation Details'!$A$18:$L$18, 0),FALSE), 'E2 Allocators'!$B$15:$W$361, MATCH('O5 Details by Class &amp; Accounts'!BV$18, 'E2 Allocators'!$B$15:$W$15, 0),FALSE)*$E58), 0, VLOOKUP(VLOOKUP($A58, 'E4 TB Allocation Details'!$A$18:$L$217, MATCH("A &amp; G ID", 'E4 TB Allocation Details'!$A$18:$L$18, 0),FALSE), 'E2 Allocators'!$B$15:$W$361, MATCH('O5 Details by Class &amp; Accounts'!BV$18, 'E2 Allocators'!$B$15:$W$15, 0),FALSE)*$E58)</f>
        <v>0</v>
      </c>
      <c r="BW58" s="1334">
        <f>IF(ISERROR(VLOOKUP(VLOOKUP($A58, 'E4 TB Allocation Details'!$A$18:$L$217, MATCH("A &amp; G ID", 'E4 TB Allocation Details'!$A$18:$L$18, 0),FALSE), 'E2 Allocators'!$B$15:$W$361, MATCH('O5 Details by Class &amp; Accounts'!BW$18, 'E2 Allocators'!$B$15:$W$15, 0),FALSE)*$E58), 0, VLOOKUP(VLOOKUP($A58, 'E4 TB Allocation Details'!$A$18:$L$217, MATCH("A &amp; G ID", 'E4 TB Allocation Details'!$A$18:$L$18, 0),FALSE), 'E2 Allocators'!$B$15:$W$361, MATCH('O5 Details by Class &amp; Accounts'!BW$18, 'E2 Allocators'!$B$15:$W$15, 0),FALSE)*$E58)</f>
        <v>0</v>
      </c>
      <c r="BX58" s="1334">
        <f>IF(ISERROR(VLOOKUP(VLOOKUP($A58, 'E4 TB Allocation Details'!$A$18:$L$217, MATCH("A &amp; G ID", 'E4 TB Allocation Details'!$A$18:$L$18, 0),FALSE), 'E2 Allocators'!$B$15:$W$361, MATCH('O5 Details by Class &amp; Accounts'!BX$18, 'E2 Allocators'!$B$15:$W$15, 0),FALSE)*$E58), 0, VLOOKUP(VLOOKUP($A58, 'E4 TB Allocation Details'!$A$18:$L$217, MATCH("A &amp; G ID", 'E4 TB Allocation Details'!$A$18:$L$18, 0),FALSE), 'E2 Allocators'!$B$15:$W$361, MATCH('O5 Details by Class &amp; Accounts'!BX$18, 'E2 Allocators'!$B$15:$W$15, 0),FALSE)*$E58)</f>
        <v>0</v>
      </c>
      <c r="BY58" s="1334">
        <f>IF(ISERROR(VLOOKUP(VLOOKUP($A58, 'E4 TB Allocation Details'!$A$18:$L$217, MATCH("A &amp; G ID", 'E4 TB Allocation Details'!$A$18:$L$18, 0),FALSE), 'E2 Allocators'!$B$15:$W$361, MATCH('O5 Details by Class &amp; Accounts'!BY$18, 'E2 Allocators'!$B$15:$W$15, 0),FALSE)*$E58), 0, VLOOKUP(VLOOKUP($A58, 'E4 TB Allocation Details'!$A$18:$L$217, MATCH("A &amp; G ID", 'E4 TB Allocation Details'!$A$18:$L$18, 0),FALSE), 'E2 Allocators'!$B$15:$W$361, MATCH('O5 Details by Class &amp; Accounts'!BY$18, 'E2 Allocators'!$B$15:$W$15, 0),FALSE)*$E58)</f>
        <v>0</v>
      </c>
      <c r="BZ58" s="1334">
        <f>IF(ISERROR(VLOOKUP(VLOOKUP($A58, 'E4 TB Allocation Details'!$A$18:$L$217, MATCH("A &amp; G ID", 'E4 TB Allocation Details'!$A$18:$L$18, 0),FALSE), 'E2 Allocators'!$B$15:$W$361, MATCH('O5 Details by Class &amp; Accounts'!BZ$18, 'E2 Allocators'!$B$15:$W$15, 0),FALSE)*$E58), 0, VLOOKUP(VLOOKUP($A58, 'E4 TB Allocation Details'!$A$18:$L$217, MATCH("A &amp; G ID", 'E4 TB Allocation Details'!$A$18:$L$18, 0),FALSE), 'E2 Allocators'!$B$15:$W$361, MATCH('O5 Details by Class &amp; Accounts'!BZ$18, 'E2 Allocators'!$B$15:$W$15, 0),FALSE)*$E58)</f>
        <v>0</v>
      </c>
      <c r="CA58" s="1334">
        <f>IF(ISERROR(VLOOKUP(VLOOKUP($A58, 'E4 TB Allocation Details'!$A$18:$L$217, MATCH("A &amp; G ID", 'E4 TB Allocation Details'!$A$18:$L$18, 0),FALSE), 'E2 Allocators'!$B$15:$W$361, MATCH('O5 Details by Class &amp; Accounts'!CA$18, 'E2 Allocators'!$B$15:$W$15, 0),FALSE)*$E58), 0, VLOOKUP(VLOOKUP($A58, 'E4 TB Allocation Details'!$A$18:$L$217, MATCH("A &amp; G ID", 'E4 TB Allocation Details'!$A$18:$L$18, 0),FALSE), 'E2 Allocators'!$B$15:$W$361, MATCH('O5 Details by Class &amp; Accounts'!CA$18, 'E2 Allocators'!$B$15:$W$15, 0),FALSE)*$E58)</f>
        <v>0</v>
      </c>
      <c r="CB58" s="1334">
        <f>IF(ISERROR(VLOOKUP(VLOOKUP($A58, 'E4 TB Allocation Details'!$A$18:$L$217, MATCH("A &amp; G ID", 'E4 TB Allocation Details'!$A$18:$L$18, 0),FALSE), 'E2 Allocators'!$B$15:$W$361, MATCH('O5 Details by Class &amp; Accounts'!CB$18, 'E2 Allocators'!$B$15:$W$15, 0),FALSE)*$E58), 0, VLOOKUP(VLOOKUP($A58, 'E4 TB Allocation Details'!$A$18:$L$217, MATCH("A &amp; G ID", 'E4 TB Allocation Details'!$A$18:$L$18, 0),FALSE), 'E2 Allocators'!$B$15:$W$361, MATCH('O5 Details by Class &amp; Accounts'!CB$18, 'E2 Allocators'!$B$15:$W$15, 0),FALSE)*$E58)</f>
        <v>0</v>
      </c>
      <c r="CC58" s="1334">
        <f>IF(ISERROR(VLOOKUP(VLOOKUP($A58, 'E4 TB Allocation Details'!$A$18:$L$217, MATCH("A &amp; G ID", 'E4 TB Allocation Details'!$A$18:$L$18, 0),FALSE), 'E2 Allocators'!$B$15:$W$361, MATCH('O5 Details by Class &amp; Accounts'!CC$18, 'E2 Allocators'!$B$15:$W$15, 0),FALSE)*$E58), 0, VLOOKUP(VLOOKUP($A58, 'E4 TB Allocation Details'!$A$18:$L$217, MATCH("A &amp; G ID", 'E4 TB Allocation Details'!$A$18:$L$18, 0),FALSE), 'E2 Allocators'!$B$15:$W$361, MATCH('O5 Details by Class &amp; Accounts'!CC$18, 'E2 Allocators'!$B$15:$W$15, 0),FALSE)*$E58)</f>
        <v>0</v>
      </c>
      <c r="CD58" s="1334">
        <f>IF(ISERROR(VLOOKUP(VLOOKUP($A58, 'E4 TB Allocation Details'!$A$18:$L$217, MATCH("A &amp; G ID", 'E4 TB Allocation Details'!$A$18:$L$18, 0),FALSE), 'E2 Allocators'!$B$15:$W$361, MATCH('O5 Details by Class &amp; Accounts'!CD$18, 'E2 Allocators'!$B$15:$W$15, 0),FALSE)*$E58), 0, VLOOKUP(VLOOKUP($A58, 'E4 TB Allocation Details'!$A$18:$L$217, MATCH("A &amp; G ID", 'E4 TB Allocation Details'!$A$18:$L$18, 0),FALSE), 'E2 Allocators'!$B$15:$W$361, MATCH('O5 Details by Class &amp; Accounts'!CD$18, 'E2 Allocators'!$B$15:$W$15, 0),FALSE)*$E58)</f>
        <v>0</v>
      </c>
      <c r="CE58" s="1334">
        <f>IF(ISERROR(VLOOKUP(VLOOKUP($A58, 'E4 TB Allocation Details'!$A$18:$L$217, MATCH("A &amp; G ID", 'E4 TB Allocation Details'!$A$18:$L$18, 0),FALSE), 'E2 Allocators'!$B$15:$W$361, MATCH('O5 Details by Class &amp; Accounts'!CE$18, 'E2 Allocators'!$B$15:$W$15, 0),FALSE)*$E58), 0, VLOOKUP(VLOOKUP($A58, 'E4 TB Allocation Details'!$A$18:$L$217, MATCH("A &amp; G ID", 'E4 TB Allocation Details'!$A$18:$L$18, 0),FALSE), 'E2 Allocators'!$B$15:$W$361, MATCH('O5 Details by Class &amp; Accounts'!CE$18, 'E2 Allocators'!$B$15:$W$15, 0),FALSE)*$E58)</f>
        <v>0</v>
      </c>
      <c r="CF58" s="1334">
        <f>IF(ISERROR(VLOOKUP(VLOOKUP($A58, 'E4 TB Allocation Details'!$A$18:$L$217, MATCH("A &amp; G ID", 'E4 TB Allocation Details'!$A$18:$L$18, 0),FALSE), 'E2 Allocators'!$B$15:$W$361, MATCH('O5 Details by Class &amp; Accounts'!CF$18, 'E2 Allocators'!$B$15:$W$15, 0),FALSE)*$E58), 0, VLOOKUP(VLOOKUP($A58, 'E4 TB Allocation Details'!$A$18:$L$217, MATCH("A &amp; G ID", 'E4 TB Allocation Details'!$A$18:$L$18, 0),FALSE), 'E2 Allocators'!$B$15:$W$361, MATCH('O5 Details by Class &amp; Accounts'!CF$18, 'E2 Allocators'!$B$15:$W$15, 0),FALSE)*$E58)</f>
        <v>0</v>
      </c>
      <c r="CG58" s="1334">
        <f>IF(ISERROR(VLOOKUP(VLOOKUP($A58, 'E4 TB Allocation Details'!$A$18:$L$217, MATCH("A &amp; G ID", 'E4 TB Allocation Details'!$A$18:$L$18, 0),FALSE), 'E2 Allocators'!$B$15:$W$361, MATCH('O5 Details by Class &amp; Accounts'!CG$18, 'E2 Allocators'!$B$15:$W$15, 0),FALSE)*$E58), 0, VLOOKUP(VLOOKUP($A58, 'E4 TB Allocation Details'!$A$18:$L$217, MATCH("A &amp; G ID", 'E4 TB Allocation Details'!$A$18:$L$18, 0),FALSE), 'E2 Allocators'!$B$15:$W$361, MATCH('O5 Details by Class &amp; Accounts'!CG$18, 'E2 Allocators'!$B$15:$W$15, 0),FALSE)*$E58)</f>
        <v>0</v>
      </c>
      <c r="CH58" s="1334">
        <f>IF(ISERROR(VLOOKUP(VLOOKUP($A58, 'E4 TB Allocation Details'!$A$18:$L$217, MATCH("A &amp; G ID", 'E4 TB Allocation Details'!$A$18:$L$18, 0),FALSE), 'E2 Allocators'!$B$15:$W$361, MATCH('O5 Details by Class &amp; Accounts'!CH$18, 'E2 Allocators'!$B$15:$W$15, 0),FALSE)*$E58), 0, VLOOKUP(VLOOKUP($A58, 'E4 TB Allocation Details'!$A$18:$L$217, MATCH("A &amp; G ID", 'E4 TB Allocation Details'!$A$18:$L$18, 0),FALSE), 'E2 Allocators'!$B$15:$W$361, MATCH('O5 Details by Class &amp; Accounts'!CH$18, 'E2 Allocators'!$B$15:$W$15, 0),FALSE)*$E58)</f>
        <v>0</v>
      </c>
      <c r="CI58" s="1334">
        <f>IF(ISERROR(VLOOKUP(VLOOKUP($A58, 'E4 TB Allocation Details'!$A$18:$L$217, MATCH("A &amp; G ID", 'E4 TB Allocation Details'!$A$18:$L$18, 0),FALSE), 'E2 Allocators'!$B$15:$W$361, MATCH('O5 Details by Class &amp; Accounts'!CI$18, 'E2 Allocators'!$B$15:$W$15, 0),FALSE)*$E58), 0, VLOOKUP(VLOOKUP($A58, 'E4 TB Allocation Details'!$A$18:$L$217, MATCH("A &amp; G ID", 'E4 TB Allocation Details'!$A$18:$L$18, 0),FALSE), 'E2 Allocators'!$B$15:$W$361, MATCH('O5 Details by Class &amp; Accounts'!CI$18, 'E2 Allocators'!$B$15:$W$15, 0),FALSE)*$E58)</f>
        <v>0</v>
      </c>
      <c r="CJ58" s="1334">
        <f>IF(ISERROR(VLOOKUP(VLOOKUP($A58, 'E4 TB Allocation Details'!$A$18:$L$217, MATCH("A &amp; G ID", 'E4 TB Allocation Details'!$A$18:$L$18, 0),FALSE), 'E2 Allocators'!$B$15:$W$361, MATCH('O5 Details by Class &amp; Accounts'!CJ$18, 'E2 Allocators'!$B$15:$W$15, 0),FALSE)*$E58), 0, VLOOKUP(VLOOKUP($A58, 'E4 TB Allocation Details'!$A$18:$L$217, MATCH("A &amp; G ID", 'E4 TB Allocation Details'!$A$18:$L$18, 0),FALSE), 'E2 Allocators'!$B$15:$W$361, MATCH('O5 Details by Class &amp; Accounts'!CJ$18, 'E2 Allocators'!$B$15:$W$15, 0),FALSE)*$E58)</f>
        <v>0</v>
      </c>
      <c r="CK58" s="1334">
        <f>IF(ISERROR(VLOOKUP(VLOOKUP($A58, 'E4 TB Allocation Details'!$A$18:$L$217, MATCH("A &amp; G ID", 'E4 TB Allocation Details'!$A$18:$L$18, 0),FALSE), 'E2 Allocators'!$B$15:$W$361, MATCH('O5 Details by Class &amp; Accounts'!CK$18, 'E2 Allocators'!$B$15:$W$15, 0),FALSE)*$E58), 0, VLOOKUP(VLOOKUP($A58, 'E4 TB Allocation Details'!$A$18:$L$217, MATCH("A &amp; G ID", 'E4 TB Allocation Details'!$A$18:$L$18, 0),FALSE), 'E2 Allocators'!$B$15:$W$361, MATCH('O5 Details by Class &amp; Accounts'!CK$18, 'E2 Allocators'!$B$15:$W$15, 0),FALSE)*$E58)</f>
        <v>0</v>
      </c>
      <c r="CL58" s="1334">
        <f>IF(ISERROR(VLOOKUP(VLOOKUP($A58, 'E4 TB Allocation Details'!$A$18:$L$217, MATCH("A &amp; G ID", 'E4 TB Allocation Details'!$A$18:$L$18, 0),FALSE), 'E2 Allocators'!$B$15:$W$361, MATCH('O5 Details by Class &amp; Accounts'!CL$18, 'E2 Allocators'!$B$15:$W$15, 0),FALSE)*$E58), 0, VLOOKUP(VLOOKUP($A58, 'E4 TB Allocation Details'!$A$18:$L$217, MATCH("A &amp; G ID", 'E4 TB Allocation Details'!$A$18:$L$18, 0),FALSE), 'E2 Allocators'!$B$15:$W$361, MATCH('O5 Details by Class &amp; Accounts'!CL$18, 'E2 Allocators'!$B$15:$W$15, 0),FALSE)*$E58)</f>
        <v>0</v>
      </c>
      <c r="CM58" s="1334">
        <f>IF(ISERROR(VLOOKUP(VLOOKUP($A58, 'E4 TB Allocation Details'!$A$18:$L$217, MATCH("A &amp; G ID", 'E4 TB Allocation Details'!$A$18:$L$18, 0),FALSE), 'E2 Allocators'!$B$15:$W$361, MATCH('O5 Details by Class &amp; Accounts'!CM$18, 'E2 Allocators'!$B$15:$W$15, 0),FALSE)*$E58), 0, VLOOKUP(VLOOKUP($A58, 'E4 TB Allocation Details'!$A$18:$L$217, MATCH("A &amp; G ID", 'E4 TB Allocation Details'!$A$18:$L$18, 0),FALSE), 'E2 Allocators'!$B$15:$W$361, MATCH('O5 Details by Class &amp; Accounts'!CM$18, 'E2 Allocators'!$B$15:$W$15, 0),FALSE)*$E58)</f>
        <v>0</v>
      </c>
      <c r="CN58" s="1334">
        <f t="shared" si="5"/>
        <v>0</v>
      </c>
      <c r="CO58" s="1670">
        <f t="shared" si="7"/>
        <v>0</v>
      </c>
      <c r="CQ58" s="1926" t="s">
        <v>1362</v>
      </c>
    </row>
    <row r="59" spans="1:95" s="64" customFormat="1" ht="12.75" x14ac:dyDescent="0.2">
      <c r="A59" s="1100">
        <v>1860</v>
      </c>
      <c r="B59" s="1101" t="s">
        <v>93</v>
      </c>
      <c r="C59" s="1667">
        <f>IF(ISERROR(VLOOKUP($A59,'I3 TB Data'!$A$20:$H$465,MATCH('O5 Details by Class &amp; Accounts'!$C$18, 'I3 TB Data'!$A$20:$H$20,0),0)), 0, VLOOKUP($A59,'I3 TB Data'!$A$20:$H$465,MATCH('O5 Details by Class &amp; Accounts'!$C$18,'I3 TB Data'!$A$20:$H$20,0),0))</f>
        <v>5080613.16</v>
      </c>
      <c r="D59" s="1668">
        <f>'I4 BO ASSETS'!E56</f>
        <v>0</v>
      </c>
      <c r="E59" s="1667">
        <f t="shared" si="6"/>
        <v>5080613.16</v>
      </c>
      <c r="F59" s="1669">
        <f>IF(ISERROR(VLOOKUP($A59, 'E1 Categorization'!A33:E123, MATCH("Customer Component", 'E1 Categorization'!$A$33:$E$33,0), 0)), 0, IF(VLOOKUP($A59, 'E1 Categorization'!A33:E123, MATCH("Customer Component", 'E1 Categorization'!$A$33:$E$33,0), 0)=0, 'O5 Details by Class &amp; Accounts'!$E59, IF(AND(VLOOKUP($A59, 'E1 Categorization'!A33:E123, MATCH("Customer Component", 'E1 Categorization'!$A$33:$E$33,0), 0) &gt;0, VLOOKUP($A59, 'E1 Categorization'!A33:E123, MATCH("Customer Component", 'E1 Categorization'!$A$33:$E$33,0), 0)&lt;1), 'O5 Details by Class &amp; Accounts'!$E59*(1-VLOOKUP($A59, 'E1 Categorization'!A33:E123, MATCH("Customer Component", 'E1 Categorization'!$A$33:$E$33,0), 0)), 0)))</f>
        <v>0</v>
      </c>
      <c r="G59" s="1669">
        <f>IF(ISERROR(VLOOKUP($A59, 'E1 Categorization'!A33:E123, MATCH("Customer Component", 'E1 Categorization'!$A$33:$E$33,0), 0)),0, IF(VLOOKUP($A59, 'E1 Categorization'!A33:E123, MATCH("Customer Component", 'E1 Categorization'!$A$33:$E$33,0), 0)=0, 0, IF(AND(VLOOKUP($A59, 'E1 Categorization'!A33:E123, MATCH("Customer Component", 'E1 Categorization'!$A$33:$E$33,0), 0) &gt;0, VLOOKUP($A59, 'E1 Categorization'!A33:E123, MATCH("Customer Component", 'E1 Categorization'!$A$33:$E$33,0), 0)&lt;1), 'O5 Details by Class &amp; Accounts'!$E59*(VLOOKUP($A59, 'E1 Categorization'!A33:E123, MATCH("Customer Component", 'E1 Categorization'!$A$33:$E$33,0), 0)), 'O5 Details by Class &amp; Accounts'!$E59)))</f>
        <v>5080613.16</v>
      </c>
      <c r="H59" s="1334">
        <f>F59+G59</f>
        <v>5080613.16</v>
      </c>
      <c r="I59" s="1334">
        <f>IF(ISERROR(VLOOKUP(VLOOKUP($A59, 'E4 TB Allocation Details'!$A$18:$L$217, MATCH("Demand ID", 'E4 TB Allocation Details'!$A$18:$L$18, 0),FALSE), 'E2 Allocators'!$B$15:$W$361, MATCH('O5 Details by Class &amp; Accounts'!I$18, 'E2 Allocators'!$B$15:$W$15, 0),FALSE)*$F59), 0, VLOOKUP(VLOOKUP($A59, 'E4 TB Allocation Details'!$A$18:$L$217, MATCH("Demand ID", 'E4 TB Allocation Details'!$A$18:$L$18, 0),FALSE), 'E2 Allocators'!$B$15:$W$361, MATCH('O5 Details by Class &amp; Accounts'!I$18, 'E2 Allocators'!$B$15:$W$15, 0),FALSE)*$F59)</f>
        <v>0</v>
      </c>
      <c r="J59" s="1334">
        <f>IF(ISERROR(VLOOKUP(VLOOKUP($A59, 'E4 TB Allocation Details'!$A$18:$L$217, MATCH("Demand ID", 'E4 TB Allocation Details'!$A$18:$L$18, 0),FALSE), 'E2 Allocators'!$B$15:$W$361, MATCH('O5 Details by Class &amp; Accounts'!J$18, 'E2 Allocators'!$B$15:$W$15, 0),FALSE)*$F59), 0, VLOOKUP(VLOOKUP($A59, 'E4 TB Allocation Details'!$A$18:$L$217, MATCH("Demand ID", 'E4 TB Allocation Details'!$A$18:$L$18, 0),FALSE), 'E2 Allocators'!$B$15:$W$361, MATCH('O5 Details by Class &amp; Accounts'!J$18, 'E2 Allocators'!$B$15:$W$15, 0),FALSE)*$F59)</f>
        <v>0</v>
      </c>
      <c r="K59" s="1334">
        <f>IF(ISERROR(VLOOKUP(VLOOKUP($A59, 'E4 TB Allocation Details'!$A$18:$L$217, MATCH("Demand ID", 'E4 TB Allocation Details'!$A$18:$L$18, 0),FALSE), 'E2 Allocators'!$B$15:$W$361, MATCH('O5 Details by Class &amp; Accounts'!K$18, 'E2 Allocators'!$B$15:$W$15, 0),FALSE)*$F59), 0, VLOOKUP(VLOOKUP($A59, 'E4 TB Allocation Details'!$A$18:$L$217, MATCH("Demand ID", 'E4 TB Allocation Details'!$A$18:$L$18, 0),FALSE), 'E2 Allocators'!$B$15:$W$361, MATCH('O5 Details by Class &amp; Accounts'!K$18, 'E2 Allocators'!$B$15:$W$15, 0),FALSE)*$F59)</f>
        <v>0</v>
      </c>
      <c r="L59" s="1334">
        <f>IF(ISERROR(VLOOKUP(VLOOKUP($A59, 'E4 TB Allocation Details'!$A$18:$L$217, MATCH("Demand ID", 'E4 TB Allocation Details'!$A$18:$L$18, 0),FALSE), 'E2 Allocators'!$B$15:$W$361, MATCH('O5 Details by Class &amp; Accounts'!L$18, 'E2 Allocators'!$B$15:$W$15, 0),FALSE)*$F59), 0, VLOOKUP(VLOOKUP($A59, 'E4 TB Allocation Details'!$A$18:$L$217, MATCH("Demand ID", 'E4 TB Allocation Details'!$A$18:$L$18, 0),FALSE), 'E2 Allocators'!$B$15:$W$361, MATCH('O5 Details by Class &amp; Accounts'!L$18, 'E2 Allocators'!$B$15:$W$15, 0),FALSE)*$F59)</f>
        <v>0</v>
      </c>
      <c r="M59" s="1334">
        <f>IF(ISERROR(VLOOKUP(VLOOKUP($A59, 'E4 TB Allocation Details'!$A$18:$L$217, MATCH("Demand ID", 'E4 TB Allocation Details'!$A$18:$L$18, 0),FALSE), 'E2 Allocators'!$B$15:$W$361, MATCH('O5 Details by Class &amp; Accounts'!M$18, 'E2 Allocators'!$B$15:$W$15, 0),FALSE)*$F59), 0, VLOOKUP(VLOOKUP($A59, 'E4 TB Allocation Details'!$A$18:$L$217, MATCH("Demand ID", 'E4 TB Allocation Details'!$A$18:$L$18, 0),FALSE), 'E2 Allocators'!$B$15:$W$361, MATCH('O5 Details by Class &amp; Accounts'!M$18, 'E2 Allocators'!$B$15:$W$15, 0),FALSE)*$F59)</f>
        <v>0</v>
      </c>
      <c r="N59" s="1334">
        <f>IF(ISERROR(VLOOKUP(VLOOKUP($A59, 'E4 TB Allocation Details'!$A$18:$L$217, MATCH("Demand ID", 'E4 TB Allocation Details'!$A$18:$L$18, 0),FALSE), 'E2 Allocators'!$B$15:$W$361, MATCH('O5 Details by Class &amp; Accounts'!N$18, 'E2 Allocators'!$B$15:$W$15, 0),FALSE)*$F59), 0, VLOOKUP(VLOOKUP($A59, 'E4 TB Allocation Details'!$A$18:$L$217, MATCH("Demand ID", 'E4 TB Allocation Details'!$A$18:$L$18, 0),FALSE), 'E2 Allocators'!$B$15:$W$361, MATCH('O5 Details by Class &amp; Accounts'!N$18, 'E2 Allocators'!$B$15:$W$15, 0),FALSE)*$F59)</f>
        <v>0</v>
      </c>
      <c r="O59" s="1334">
        <f>IF(ISERROR(VLOOKUP(VLOOKUP($A59, 'E4 TB Allocation Details'!$A$18:$L$217, MATCH("Demand ID", 'E4 TB Allocation Details'!$A$18:$L$18, 0),FALSE), 'E2 Allocators'!$B$15:$W$361, MATCH('O5 Details by Class &amp; Accounts'!O$18, 'E2 Allocators'!$B$15:$W$15, 0),FALSE)*$F59), 0, VLOOKUP(VLOOKUP($A59, 'E4 TB Allocation Details'!$A$18:$L$217, MATCH("Demand ID", 'E4 TB Allocation Details'!$A$18:$L$18, 0),FALSE), 'E2 Allocators'!$B$15:$W$361, MATCH('O5 Details by Class &amp; Accounts'!O$18, 'E2 Allocators'!$B$15:$W$15, 0),FALSE)*$F59)</f>
        <v>0</v>
      </c>
      <c r="P59" s="1334">
        <f>IF(ISERROR(VLOOKUP(VLOOKUP($A59, 'E4 TB Allocation Details'!$A$18:$L$217, MATCH("Demand ID", 'E4 TB Allocation Details'!$A$18:$L$18, 0),FALSE), 'E2 Allocators'!$B$15:$W$361, MATCH('O5 Details by Class &amp; Accounts'!P$18, 'E2 Allocators'!$B$15:$W$15, 0),FALSE)*$F59), 0, VLOOKUP(VLOOKUP($A59, 'E4 TB Allocation Details'!$A$18:$L$217, MATCH("Demand ID", 'E4 TB Allocation Details'!$A$18:$L$18, 0),FALSE), 'E2 Allocators'!$B$15:$W$361, MATCH('O5 Details by Class &amp; Accounts'!P$18, 'E2 Allocators'!$B$15:$W$15, 0),FALSE)*$F59)</f>
        <v>0</v>
      </c>
      <c r="Q59" s="1334">
        <f>IF(ISERROR(VLOOKUP(VLOOKUP($A59, 'E4 TB Allocation Details'!$A$18:$L$217, MATCH("Demand ID", 'E4 TB Allocation Details'!$A$18:$L$18, 0),FALSE), 'E2 Allocators'!$B$15:$W$361, MATCH('O5 Details by Class &amp; Accounts'!Q$18, 'E2 Allocators'!$B$15:$W$15, 0),FALSE)*$F59), 0, VLOOKUP(VLOOKUP($A59, 'E4 TB Allocation Details'!$A$18:$L$217, MATCH("Demand ID", 'E4 TB Allocation Details'!$A$18:$L$18, 0),FALSE), 'E2 Allocators'!$B$15:$W$361, MATCH('O5 Details by Class &amp; Accounts'!Q$18, 'E2 Allocators'!$B$15:$W$15, 0),FALSE)*$F59)</f>
        <v>0</v>
      </c>
      <c r="R59" s="1334">
        <f>IF(ISERROR(VLOOKUP(VLOOKUP($A59, 'E4 TB Allocation Details'!$A$18:$L$217, MATCH("Demand ID", 'E4 TB Allocation Details'!$A$18:$L$18, 0),FALSE), 'E2 Allocators'!$B$15:$W$361, MATCH('O5 Details by Class &amp; Accounts'!R$18, 'E2 Allocators'!$B$15:$W$15, 0),FALSE)*$F59), 0, VLOOKUP(VLOOKUP($A59, 'E4 TB Allocation Details'!$A$18:$L$217, MATCH("Demand ID", 'E4 TB Allocation Details'!$A$18:$L$18, 0),FALSE), 'E2 Allocators'!$B$15:$W$361, MATCH('O5 Details by Class &amp; Accounts'!R$18, 'E2 Allocators'!$B$15:$W$15, 0),FALSE)*$F59)</f>
        <v>0</v>
      </c>
      <c r="S59" s="1334">
        <f>IF(ISERROR(VLOOKUP(VLOOKUP($A59, 'E4 TB Allocation Details'!$A$18:$L$217, MATCH("Demand ID", 'E4 TB Allocation Details'!$A$18:$L$18, 0),FALSE), 'E2 Allocators'!$B$15:$W$361, MATCH('O5 Details by Class &amp; Accounts'!S$18, 'E2 Allocators'!$B$15:$W$15, 0),FALSE)*$F59), 0, VLOOKUP(VLOOKUP($A59, 'E4 TB Allocation Details'!$A$18:$L$217, MATCH("Demand ID", 'E4 TB Allocation Details'!$A$18:$L$18, 0),FALSE), 'E2 Allocators'!$B$15:$W$361, MATCH('O5 Details by Class &amp; Accounts'!S$18, 'E2 Allocators'!$B$15:$W$15, 0),FALSE)*$F59)</f>
        <v>0</v>
      </c>
      <c r="T59" s="1334">
        <f>IF(ISERROR(VLOOKUP(VLOOKUP($A59, 'E4 TB Allocation Details'!$A$18:$L$217, MATCH("Demand ID", 'E4 TB Allocation Details'!$A$18:$L$18, 0),FALSE), 'E2 Allocators'!$B$15:$W$361, MATCH('O5 Details by Class &amp; Accounts'!T$18, 'E2 Allocators'!$B$15:$W$15, 0),FALSE)*$F59), 0, VLOOKUP(VLOOKUP($A59, 'E4 TB Allocation Details'!$A$18:$L$217, MATCH("Demand ID", 'E4 TB Allocation Details'!$A$18:$L$18, 0),FALSE), 'E2 Allocators'!$B$15:$W$361, MATCH('O5 Details by Class &amp; Accounts'!T$18, 'E2 Allocators'!$B$15:$W$15, 0),FALSE)*$F59)</f>
        <v>0</v>
      </c>
      <c r="U59" s="1334">
        <f>IF(ISERROR(VLOOKUP(VLOOKUP($A59, 'E4 TB Allocation Details'!$A$18:$L$217, MATCH("Demand ID", 'E4 TB Allocation Details'!$A$18:$L$18, 0),FALSE), 'E2 Allocators'!$B$15:$W$361, MATCH('O5 Details by Class &amp; Accounts'!U$18, 'E2 Allocators'!$B$15:$W$15, 0),FALSE)*$F59), 0, VLOOKUP(VLOOKUP($A59, 'E4 TB Allocation Details'!$A$18:$L$217, MATCH("Demand ID", 'E4 TB Allocation Details'!$A$18:$L$18, 0),FALSE), 'E2 Allocators'!$B$15:$W$361, MATCH('O5 Details by Class &amp; Accounts'!U$18, 'E2 Allocators'!$B$15:$W$15, 0),FALSE)*$F59)</f>
        <v>0</v>
      </c>
      <c r="V59" s="1334">
        <f>IF(ISERROR(VLOOKUP(VLOOKUP($A59, 'E4 TB Allocation Details'!$A$18:$L$217, MATCH("Demand ID", 'E4 TB Allocation Details'!$A$18:$L$18, 0),FALSE), 'E2 Allocators'!$B$15:$W$361, MATCH('O5 Details by Class &amp; Accounts'!V$18, 'E2 Allocators'!$B$15:$W$15, 0),FALSE)*$F59), 0, VLOOKUP(VLOOKUP($A59, 'E4 TB Allocation Details'!$A$18:$L$217, MATCH("Demand ID", 'E4 TB Allocation Details'!$A$18:$L$18, 0),FALSE), 'E2 Allocators'!$B$15:$W$361, MATCH('O5 Details by Class &amp; Accounts'!V$18, 'E2 Allocators'!$B$15:$W$15, 0),FALSE)*$F59)</f>
        <v>0</v>
      </c>
      <c r="W59" s="1334">
        <f>IF(ISERROR(VLOOKUP(VLOOKUP($A59, 'E4 TB Allocation Details'!$A$18:$L$217, MATCH("Demand ID", 'E4 TB Allocation Details'!$A$18:$L$18, 0),FALSE), 'E2 Allocators'!$B$15:$W$361, MATCH('O5 Details by Class &amp; Accounts'!W$18, 'E2 Allocators'!$B$15:$W$15, 0),FALSE)*$F59), 0, VLOOKUP(VLOOKUP($A59, 'E4 TB Allocation Details'!$A$18:$L$217, MATCH("Demand ID", 'E4 TB Allocation Details'!$A$18:$L$18, 0),FALSE), 'E2 Allocators'!$B$15:$W$361, MATCH('O5 Details by Class &amp; Accounts'!W$18, 'E2 Allocators'!$B$15:$W$15, 0),FALSE)*$F59)</f>
        <v>0</v>
      </c>
      <c r="X59" s="1334">
        <f>IF(ISERROR(VLOOKUP(VLOOKUP($A59, 'E4 TB Allocation Details'!$A$18:$L$217, MATCH("Demand ID", 'E4 TB Allocation Details'!$A$18:$L$18, 0),FALSE), 'E2 Allocators'!$B$15:$W$361, MATCH('O5 Details by Class &amp; Accounts'!X$18, 'E2 Allocators'!$B$15:$W$15, 0),FALSE)*$F59), 0, VLOOKUP(VLOOKUP($A59, 'E4 TB Allocation Details'!$A$18:$L$217, MATCH("Demand ID", 'E4 TB Allocation Details'!$A$18:$L$18, 0),FALSE), 'E2 Allocators'!$B$15:$W$361, MATCH('O5 Details by Class &amp; Accounts'!X$18, 'E2 Allocators'!$B$15:$W$15, 0),FALSE)*$F59)</f>
        <v>0</v>
      </c>
      <c r="Y59" s="1334">
        <f>IF(ISERROR(VLOOKUP(VLOOKUP($A59, 'E4 TB Allocation Details'!$A$18:$L$217, MATCH("Demand ID", 'E4 TB Allocation Details'!$A$18:$L$18, 0),FALSE), 'E2 Allocators'!$B$15:$W$361, MATCH('O5 Details by Class &amp; Accounts'!Y$18, 'E2 Allocators'!$B$15:$W$15, 0),FALSE)*$F59), 0, VLOOKUP(VLOOKUP($A59, 'E4 TB Allocation Details'!$A$18:$L$217, MATCH("Demand ID", 'E4 TB Allocation Details'!$A$18:$L$18, 0),FALSE), 'E2 Allocators'!$B$15:$W$361, MATCH('O5 Details by Class &amp; Accounts'!Y$18, 'E2 Allocators'!$B$15:$W$15, 0),FALSE)*$F59)</f>
        <v>0</v>
      </c>
      <c r="Z59" s="1334">
        <f>IF(ISERROR(VLOOKUP(VLOOKUP($A59, 'E4 TB Allocation Details'!$A$18:$L$217, MATCH("Demand ID", 'E4 TB Allocation Details'!$A$18:$L$18, 0),FALSE), 'E2 Allocators'!$B$15:$W$361, MATCH('O5 Details by Class &amp; Accounts'!Z$18, 'E2 Allocators'!$B$15:$W$15, 0),FALSE)*$F59), 0, VLOOKUP(VLOOKUP($A59, 'E4 TB Allocation Details'!$A$18:$L$217, MATCH("Demand ID", 'E4 TB Allocation Details'!$A$18:$L$18, 0),FALSE), 'E2 Allocators'!$B$15:$W$361, MATCH('O5 Details by Class &amp; Accounts'!Z$18, 'E2 Allocators'!$B$15:$W$15, 0),FALSE)*$F59)</f>
        <v>0</v>
      </c>
      <c r="AA59" s="1334">
        <f>IF(ISERROR(VLOOKUP(VLOOKUP($A59, 'E4 TB Allocation Details'!$A$18:$L$217, MATCH("Demand ID", 'E4 TB Allocation Details'!$A$18:$L$18, 0),FALSE), 'E2 Allocators'!$B$15:$W$361, MATCH('O5 Details by Class &amp; Accounts'!AA$18, 'E2 Allocators'!$B$15:$W$15, 0),FALSE)*$F59), 0, VLOOKUP(VLOOKUP($A59, 'E4 TB Allocation Details'!$A$18:$L$217, MATCH("Demand ID", 'E4 TB Allocation Details'!$A$18:$L$18, 0),FALSE), 'E2 Allocators'!$B$15:$W$361, MATCH('O5 Details by Class &amp; Accounts'!AA$18, 'E2 Allocators'!$B$15:$W$15, 0),FALSE)*$F59)</f>
        <v>0</v>
      </c>
      <c r="AB59" s="1334">
        <f>IF(ISERROR(VLOOKUP(VLOOKUP($A59, 'E4 TB Allocation Details'!$A$18:$L$217, MATCH("Demand ID", 'E4 TB Allocation Details'!$A$18:$L$18, 0),FALSE), 'E2 Allocators'!$B$15:$W$361, MATCH('O5 Details by Class &amp; Accounts'!AB$18, 'E2 Allocators'!$B$15:$W$15, 0),FALSE)*$F59), 0, VLOOKUP(VLOOKUP($A59, 'E4 TB Allocation Details'!$A$18:$L$217, MATCH("Demand ID", 'E4 TB Allocation Details'!$A$18:$L$18, 0),FALSE), 'E2 Allocators'!$B$15:$W$361, MATCH('O5 Details by Class &amp; Accounts'!AB$18, 'E2 Allocators'!$B$15:$W$15, 0),FALSE)*$F59)</f>
        <v>0</v>
      </c>
      <c r="AC59" s="1334">
        <f>SUM(I59:AB59)</f>
        <v>0</v>
      </c>
      <c r="AD59" s="1334">
        <f>IF(ISERROR(VLOOKUP(VLOOKUP($A59, 'E4 TB Allocation Details'!$A$18:$L$217, MATCH("Customer ID", 'E4 TB Allocation Details'!$A$18:$L$18, 0),FALSE), 'E2 Allocators'!$B$15:$W$361, MATCH('O5 Details by Class &amp; Accounts'!AD$18, 'E2 Allocators'!$B$15:$W$15, 0),FALSE)*$G59), 0, VLOOKUP(VLOOKUP($A59, 'E4 TB Allocation Details'!$A$18:$L$217, MATCH("Customer ID", 'E4 TB Allocation Details'!$A$18:$L$18, 0),FALSE), 'E2 Allocators'!$B$15:$W$361, MATCH('O5 Details by Class &amp; Accounts'!AD$18, 'E2 Allocators'!$B$15:$W$15, 0),FALSE)*$G59)</f>
        <v>3328447.7075007949</v>
      </c>
      <c r="AE59" s="1334">
        <f>IF(ISERROR(VLOOKUP(VLOOKUP($A59, 'E4 TB Allocation Details'!$A$18:$L$217, MATCH("Customer ID", 'E4 TB Allocation Details'!$A$18:$L$18, 0),FALSE), 'E2 Allocators'!$B$15:$W$361, MATCH('O5 Details by Class &amp; Accounts'!AE$18, 'E2 Allocators'!$B$15:$W$15, 0),FALSE)*$G59), 0, VLOOKUP(VLOOKUP($A59, 'E4 TB Allocation Details'!$A$18:$L$217, MATCH("Customer ID", 'E4 TB Allocation Details'!$A$18:$L$18, 0),FALSE), 'E2 Allocators'!$B$15:$W$361, MATCH('O5 Details by Class &amp; Accounts'!AE$18, 'E2 Allocators'!$B$15:$W$15, 0),FALSE)*$G59)</f>
        <v>1417606.4421810338</v>
      </c>
      <c r="AF59" s="1334">
        <f>IF(ISERROR(VLOOKUP(VLOOKUP($A59, 'E4 TB Allocation Details'!$A$18:$L$217, MATCH("Customer ID", 'E4 TB Allocation Details'!$A$18:$L$18, 0),FALSE), 'E2 Allocators'!$B$15:$W$361, MATCH('O5 Details by Class &amp; Accounts'!AF$18, 'E2 Allocators'!$B$15:$W$15, 0),FALSE)*$G59), 0, VLOOKUP(VLOOKUP($A59, 'E4 TB Allocation Details'!$A$18:$L$217, MATCH("Customer ID", 'E4 TB Allocation Details'!$A$18:$L$18, 0),FALSE), 'E2 Allocators'!$B$15:$W$361, MATCH('O5 Details by Class &amp; Accounts'!AF$18, 'E2 Allocators'!$B$15:$W$15, 0),FALSE)*$G59)</f>
        <v>153731.22071836409</v>
      </c>
      <c r="AG59" s="1334">
        <f>IF(ISERROR(VLOOKUP(VLOOKUP($A59, 'E4 TB Allocation Details'!$A$18:$L$217, MATCH("Customer ID", 'E4 TB Allocation Details'!$A$18:$L$18, 0),FALSE), 'E2 Allocators'!$B$15:$W$361, MATCH('O5 Details by Class &amp; Accounts'!AG$18, 'E2 Allocators'!$B$15:$W$15, 0),FALSE)*$G59), 0, VLOOKUP(VLOOKUP($A59, 'E4 TB Allocation Details'!$A$18:$L$217, MATCH("Customer ID", 'E4 TB Allocation Details'!$A$18:$L$18, 0),FALSE), 'E2 Allocators'!$B$15:$W$361, MATCH('O5 Details by Class &amp; Accounts'!AG$18, 'E2 Allocators'!$B$15:$W$15, 0),FALSE)*$G59)</f>
        <v>0</v>
      </c>
      <c r="AH59" s="1334">
        <f>IF(ISERROR(VLOOKUP(VLOOKUP($A59, 'E4 TB Allocation Details'!$A$18:$L$217, MATCH("Customer ID", 'E4 TB Allocation Details'!$A$18:$L$18, 0),FALSE), 'E2 Allocators'!$B$15:$W$361, MATCH('O5 Details by Class &amp; Accounts'!AH$18, 'E2 Allocators'!$B$15:$W$15, 0),FALSE)*$G59), 0, VLOOKUP(VLOOKUP($A59, 'E4 TB Allocation Details'!$A$18:$L$217, MATCH("Customer ID", 'E4 TB Allocation Details'!$A$18:$L$18, 0),FALSE), 'E2 Allocators'!$B$15:$W$361, MATCH('O5 Details by Class &amp; Accounts'!AH$18, 'E2 Allocators'!$B$15:$W$15, 0),FALSE)*$G59)</f>
        <v>136974.03146762948</v>
      </c>
      <c r="AI59" s="1334">
        <f>IF(ISERROR(VLOOKUP(VLOOKUP($A59, 'E4 TB Allocation Details'!$A$18:$L$217, MATCH("Customer ID", 'E4 TB Allocation Details'!$A$18:$L$18, 0),FALSE), 'E2 Allocators'!$B$15:$W$361, MATCH('O5 Details by Class &amp; Accounts'!AI$18, 'E2 Allocators'!$B$15:$W$15, 0),FALSE)*$G59), 0, VLOOKUP(VLOOKUP($A59, 'E4 TB Allocation Details'!$A$18:$L$217, MATCH("Customer ID", 'E4 TB Allocation Details'!$A$18:$L$18, 0),FALSE), 'E2 Allocators'!$B$15:$W$361, MATCH('O5 Details by Class &amp; Accounts'!AI$18, 'E2 Allocators'!$B$15:$W$15, 0),FALSE)*$G59)</f>
        <v>43853.758132178482</v>
      </c>
      <c r="AJ59" s="1334">
        <f>IF(ISERROR(VLOOKUP(VLOOKUP($A59, 'E4 TB Allocation Details'!$A$18:$L$217, MATCH("Customer ID", 'E4 TB Allocation Details'!$A$18:$L$18, 0),FALSE), 'E2 Allocators'!$B$15:$W$361, MATCH('O5 Details by Class &amp; Accounts'!AJ$18, 'E2 Allocators'!$B$15:$W$15, 0),FALSE)*$G59), 0, VLOOKUP(VLOOKUP($A59, 'E4 TB Allocation Details'!$A$18:$L$217, MATCH("Customer ID", 'E4 TB Allocation Details'!$A$18:$L$18, 0),FALSE), 'E2 Allocators'!$B$15:$W$361, MATCH('O5 Details by Class &amp; Accounts'!AJ$18, 'E2 Allocators'!$B$15:$W$15, 0),FALSE)*$G59)</f>
        <v>0</v>
      </c>
      <c r="AK59" s="1334">
        <f>IF(ISERROR(VLOOKUP(VLOOKUP($A59, 'E4 TB Allocation Details'!$A$18:$L$217, MATCH("Customer ID", 'E4 TB Allocation Details'!$A$18:$L$18, 0),FALSE), 'E2 Allocators'!$B$15:$W$361, MATCH('O5 Details by Class &amp; Accounts'!AK$18, 'E2 Allocators'!$B$15:$W$15, 0),FALSE)*$G59), 0, VLOOKUP(VLOOKUP($A59, 'E4 TB Allocation Details'!$A$18:$L$217, MATCH("Customer ID", 'E4 TB Allocation Details'!$A$18:$L$18, 0),FALSE), 'E2 Allocators'!$B$15:$W$361, MATCH('O5 Details by Class &amp; Accounts'!AK$18, 'E2 Allocators'!$B$15:$W$15, 0),FALSE)*$G59)</f>
        <v>0</v>
      </c>
      <c r="AL59" s="1334">
        <f>IF(ISERROR(VLOOKUP(VLOOKUP($A59, 'E4 TB Allocation Details'!$A$18:$L$217, MATCH("Customer ID", 'E4 TB Allocation Details'!$A$18:$L$18, 0),FALSE), 'E2 Allocators'!$B$15:$W$361, MATCH('O5 Details by Class &amp; Accounts'!AL$18, 'E2 Allocators'!$B$15:$W$15, 0),FALSE)*$G59), 0, VLOOKUP(VLOOKUP($A59, 'E4 TB Allocation Details'!$A$18:$L$217, MATCH("Customer ID", 'E4 TB Allocation Details'!$A$18:$L$18, 0),FALSE), 'E2 Allocators'!$B$15:$W$361, MATCH('O5 Details by Class &amp; Accounts'!AL$18, 'E2 Allocators'!$B$15:$W$15, 0),FALSE)*$G59)</f>
        <v>0</v>
      </c>
      <c r="AM59" s="1334">
        <f>IF(ISERROR(VLOOKUP(VLOOKUP($A59, 'E4 TB Allocation Details'!$A$18:$L$217, MATCH("Customer ID", 'E4 TB Allocation Details'!$A$18:$L$18, 0),FALSE), 'E2 Allocators'!$B$15:$W$361, MATCH('O5 Details by Class &amp; Accounts'!AM$18, 'E2 Allocators'!$B$15:$W$15, 0),FALSE)*$G59), 0, VLOOKUP(VLOOKUP($A59, 'E4 TB Allocation Details'!$A$18:$L$217, MATCH("Customer ID", 'E4 TB Allocation Details'!$A$18:$L$18, 0),FALSE), 'E2 Allocators'!$B$15:$W$361, MATCH('O5 Details by Class &amp; Accounts'!AM$18, 'E2 Allocators'!$B$15:$W$15, 0),FALSE)*$G59)</f>
        <v>0</v>
      </c>
      <c r="AN59" s="1334">
        <f>IF(ISERROR(VLOOKUP(VLOOKUP($A59, 'E4 TB Allocation Details'!$A$18:$L$217, MATCH("Customer ID", 'E4 TB Allocation Details'!$A$18:$L$18, 0),FALSE), 'E2 Allocators'!$B$15:$W$361, MATCH('O5 Details by Class &amp; Accounts'!AN$18, 'E2 Allocators'!$B$15:$W$15, 0),FALSE)*$G59), 0, VLOOKUP(VLOOKUP($A59, 'E4 TB Allocation Details'!$A$18:$L$217, MATCH("Customer ID", 'E4 TB Allocation Details'!$A$18:$L$18, 0),FALSE), 'E2 Allocators'!$B$15:$W$361, MATCH('O5 Details by Class &amp; Accounts'!AN$18, 'E2 Allocators'!$B$15:$W$15, 0),FALSE)*$G59)</f>
        <v>0</v>
      </c>
      <c r="AO59" s="1334">
        <f>IF(ISERROR(VLOOKUP(VLOOKUP($A59, 'E4 TB Allocation Details'!$A$18:$L$217, MATCH("Customer ID", 'E4 TB Allocation Details'!$A$18:$L$18, 0),FALSE), 'E2 Allocators'!$B$15:$W$361, MATCH('O5 Details by Class &amp; Accounts'!AO$18, 'E2 Allocators'!$B$15:$W$15, 0),FALSE)*$G59), 0, VLOOKUP(VLOOKUP($A59, 'E4 TB Allocation Details'!$A$18:$L$217, MATCH("Customer ID", 'E4 TB Allocation Details'!$A$18:$L$18, 0),FALSE), 'E2 Allocators'!$B$15:$W$361, MATCH('O5 Details by Class &amp; Accounts'!AO$18, 'E2 Allocators'!$B$15:$W$15, 0),FALSE)*$G59)</f>
        <v>0</v>
      </c>
      <c r="AP59" s="1334">
        <f>IF(ISERROR(VLOOKUP(VLOOKUP($A59, 'E4 TB Allocation Details'!$A$18:$L$217, MATCH("Customer ID", 'E4 TB Allocation Details'!$A$18:$L$18, 0),FALSE), 'E2 Allocators'!$B$15:$W$361, MATCH('O5 Details by Class &amp; Accounts'!AP$18, 'E2 Allocators'!$B$15:$W$15, 0),FALSE)*$G59), 0, VLOOKUP(VLOOKUP($A59, 'E4 TB Allocation Details'!$A$18:$L$217, MATCH("Customer ID", 'E4 TB Allocation Details'!$A$18:$L$18, 0),FALSE), 'E2 Allocators'!$B$15:$W$361, MATCH('O5 Details by Class &amp; Accounts'!AP$18, 'E2 Allocators'!$B$15:$W$15, 0),FALSE)*$G59)</f>
        <v>0</v>
      </c>
      <c r="AQ59" s="1334">
        <f>IF(ISERROR(VLOOKUP(VLOOKUP($A59, 'E4 TB Allocation Details'!$A$18:$L$217, MATCH("Customer ID", 'E4 TB Allocation Details'!$A$18:$L$18, 0),FALSE), 'E2 Allocators'!$B$15:$W$361, MATCH('O5 Details by Class &amp; Accounts'!AQ$18, 'E2 Allocators'!$B$15:$W$15, 0),FALSE)*$G59), 0, VLOOKUP(VLOOKUP($A59, 'E4 TB Allocation Details'!$A$18:$L$217, MATCH("Customer ID", 'E4 TB Allocation Details'!$A$18:$L$18, 0),FALSE), 'E2 Allocators'!$B$15:$W$361, MATCH('O5 Details by Class &amp; Accounts'!AQ$18, 'E2 Allocators'!$B$15:$W$15, 0),FALSE)*$G59)</f>
        <v>0</v>
      </c>
      <c r="AR59" s="1334">
        <f>IF(ISERROR(VLOOKUP(VLOOKUP($A59, 'E4 TB Allocation Details'!$A$18:$L$217, MATCH("Customer ID", 'E4 TB Allocation Details'!$A$18:$L$18, 0),FALSE), 'E2 Allocators'!$B$15:$W$361, MATCH('O5 Details by Class &amp; Accounts'!AR$18, 'E2 Allocators'!$B$15:$W$15, 0),FALSE)*$G59), 0, VLOOKUP(VLOOKUP($A59, 'E4 TB Allocation Details'!$A$18:$L$217, MATCH("Customer ID", 'E4 TB Allocation Details'!$A$18:$L$18, 0),FALSE), 'E2 Allocators'!$B$15:$W$361, MATCH('O5 Details by Class &amp; Accounts'!AR$18, 'E2 Allocators'!$B$15:$W$15, 0),FALSE)*$G59)</f>
        <v>0</v>
      </c>
      <c r="AS59" s="1334">
        <f>IF(ISERROR(VLOOKUP(VLOOKUP($A59, 'E4 TB Allocation Details'!$A$18:$L$217, MATCH("Customer ID", 'E4 TB Allocation Details'!$A$18:$L$18, 0),FALSE), 'E2 Allocators'!$B$15:$W$361, MATCH('O5 Details by Class &amp; Accounts'!AS$18, 'E2 Allocators'!$B$15:$W$15, 0),FALSE)*$G59), 0, VLOOKUP(VLOOKUP($A59, 'E4 TB Allocation Details'!$A$18:$L$217, MATCH("Customer ID", 'E4 TB Allocation Details'!$A$18:$L$18, 0),FALSE), 'E2 Allocators'!$B$15:$W$361, MATCH('O5 Details by Class &amp; Accounts'!AS$18, 'E2 Allocators'!$B$15:$W$15, 0),FALSE)*$G59)</f>
        <v>0</v>
      </c>
      <c r="AT59" s="1334">
        <f>IF(ISERROR(VLOOKUP(VLOOKUP($A59, 'E4 TB Allocation Details'!$A$18:$L$217, MATCH("Customer ID", 'E4 TB Allocation Details'!$A$18:$L$18, 0),FALSE), 'E2 Allocators'!$B$15:$W$361, MATCH('O5 Details by Class &amp; Accounts'!AT$18, 'E2 Allocators'!$B$15:$W$15, 0),FALSE)*$G59), 0, VLOOKUP(VLOOKUP($A59, 'E4 TB Allocation Details'!$A$18:$L$217, MATCH("Customer ID", 'E4 TB Allocation Details'!$A$18:$L$18, 0),FALSE), 'E2 Allocators'!$B$15:$W$361, MATCH('O5 Details by Class &amp; Accounts'!AT$18, 'E2 Allocators'!$B$15:$W$15, 0),FALSE)*$G59)</f>
        <v>0</v>
      </c>
      <c r="AU59" s="1334">
        <f>IF(ISERROR(VLOOKUP(VLOOKUP($A59, 'E4 TB Allocation Details'!$A$18:$L$217, MATCH("Customer ID", 'E4 TB Allocation Details'!$A$18:$L$18, 0),FALSE), 'E2 Allocators'!$B$15:$W$361, MATCH('O5 Details by Class &amp; Accounts'!AU$18, 'E2 Allocators'!$B$15:$W$15, 0),FALSE)*$G59), 0, VLOOKUP(VLOOKUP($A59, 'E4 TB Allocation Details'!$A$18:$L$217, MATCH("Customer ID", 'E4 TB Allocation Details'!$A$18:$L$18, 0),FALSE), 'E2 Allocators'!$B$15:$W$361, MATCH('O5 Details by Class &amp; Accounts'!AU$18, 'E2 Allocators'!$B$15:$W$15, 0),FALSE)*$G59)</f>
        <v>0</v>
      </c>
      <c r="AV59" s="1334">
        <f>IF(ISERROR(VLOOKUP(VLOOKUP($A59, 'E4 TB Allocation Details'!$A$18:$L$217, MATCH("Customer ID", 'E4 TB Allocation Details'!$A$18:$L$18, 0),FALSE), 'E2 Allocators'!$B$15:$W$361, MATCH('O5 Details by Class &amp; Accounts'!AV$18, 'E2 Allocators'!$B$15:$W$15, 0),FALSE)*$G59), 0, VLOOKUP(VLOOKUP($A59, 'E4 TB Allocation Details'!$A$18:$L$217, MATCH("Customer ID", 'E4 TB Allocation Details'!$A$18:$L$18, 0),FALSE), 'E2 Allocators'!$B$15:$W$361, MATCH('O5 Details by Class &amp; Accounts'!AV$18, 'E2 Allocators'!$B$15:$W$15, 0),FALSE)*$G59)</f>
        <v>0</v>
      </c>
      <c r="AW59" s="1334">
        <f>IF(ISERROR(VLOOKUP(VLOOKUP($A59, 'E4 TB Allocation Details'!$A$18:$L$217, MATCH("Customer ID", 'E4 TB Allocation Details'!$A$18:$L$18, 0),FALSE), 'E2 Allocators'!$B$15:$W$361, MATCH('O5 Details by Class &amp; Accounts'!AW$18, 'E2 Allocators'!$B$15:$W$15, 0),FALSE)*$G59), 0, VLOOKUP(VLOOKUP($A59, 'E4 TB Allocation Details'!$A$18:$L$217, MATCH("Customer ID", 'E4 TB Allocation Details'!$A$18:$L$18, 0),FALSE), 'E2 Allocators'!$B$15:$W$361, MATCH('O5 Details by Class &amp; Accounts'!AW$18, 'E2 Allocators'!$B$15:$W$15, 0),FALSE)*$G59)</f>
        <v>0</v>
      </c>
      <c r="AX59" s="1334">
        <f>SUM(AD59:AW59)</f>
        <v>5080613.1600000011</v>
      </c>
      <c r="AY59" s="1334">
        <f>IF(ISERROR(VLOOKUP(VLOOKUP($A59, 'E4 TB Allocation Details'!$A$18:$L$217, MATCH("Misc ID", 'E4 TB Allocation Details'!$A$18:$L$18, 0),FALSE), 'E2 Allocators'!$B$15:$W$361, MATCH('O5 Details by Class &amp; Accounts'!AY$18, 'E2 Allocators'!$B$15:$W$15, 0),FALSE)*$E59), 0, VLOOKUP(VLOOKUP($A59, 'E4 TB Allocation Details'!$A$18:$L$217, MATCH("Misc ID", 'E4 TB Allocation Details'!$A$18:$L$18, 0),FALSE), 'E2 Allocators'!$B$15:$W$361, MATCH('O5 Details by Class &amp; Accounts'!AY$18, 'E2 Allocators'!$B$15:$W$15, 0),FALSE)*$E59)</f>
        <v>0</v>
      </c>
      <c r="AZ59" s="1334">
        <f>IF(ISERROR(VLOOKUP(VLOOKUP($A59, 'E4 TB Allocation Details'!$A$18:$L$217, MATCH("Misc ID", 'E4 TB Allocation Details'!$A$18:$L$18, 0),FALSE), 'E2 Allocators'!$B$15:$W$361, MATCH('O5 Details by Class &amp; Accounts'!AZ$18, 'E2 Allocators'!$B$15:$W$15, 0),FALSE)*$E59), 0, VLOOKUP(VLOOKUP($A59, 'E4 TB Allocation Details'!$A$18:$L$217, MATCH("Misc ID", 'E4 TB Allocation Details'!$A$18:$L$18, 0),FALSE), 'E2 Allocators'!$B$15:$W$361, MATCH('O5 Details by Class &amp; Accounts'!AZ$18, 'E2 Allocators'!$B$15:$W$15, 0),FALSE)*$E59)</f>
        <v>0</v>
      </c>
      <c r="BA59" s="1334">
        <f>IF(ISERROR(VLOOKUP(VLOOKUP($A59, 'E4 TB Allocation Details'!$A$18:$L$217, MATCH("Misc ID", 'E4 TB Allocation Details'!$A$18:$L$18, 0),FALSE), 'E2 Allocators'!$B$15:$W$361, MATCH('O5 Details by Class &amp; Accounts'!BA$18, 'E2 Allocators'!$B$15:$W$15, 0),FALSE)*$E59), 0, VLOOKUP(VLOOKUP($A59, 'E4 TB Allocation Details'!$A$18:$L$217, MATCH("Misc ID", 'E4 TB Allocation Details'!$A$18:$L$18, 0),FALSE), 'E2 Allocators'!$B$15:$W$361, MATCH('O5 Details by Class &amp; Accounts'!BA$18, 'E2 Allocators'!$B$15:$W$15, 0),FALSE)*$E59)</f>
        <v>0</v>
      </c>
      <c r="BB59" s="1334">
        <f>IF(ISERROR(VLOOKUP(VLOOKUP($A59, 'E4 TB Allocation Details'!$A$18:$L$217, MATCH("Misc ID", 'E4 TB Allocation Details'!$A$18:$L$18, 0),FALSE), 'E2 Allocators'!$B$15:$W$361, MATCH('O5 Details by Class &amp; Accounts'!BB$18, 'E2 Allocators'!$B$15:$W$15, 0),FALSE)*$E59), 0, VLOOKUP(VLOOKUP($A59, 'E4 TB Allocation Details'!$A$18:$L$217, MATCH("Misc ID", 'E4 TB Allocation Details'!$A$18:$L$18, 0),FALSE), 'E2 Allocators'!$B$15:$W$361, MATCH('O5 Details by Class &amp; Accounts'!BB$18, 'E2 Allocators'!$B$15:$W$15, 0),FALSE)*$E59)</f>
        <v>0</v>
      </c>
      <c r="BC59" s="1334">
        <f>IF(ISERROR(VLOOKUP(VLOOKUP($A59, 'E4 TB Allocation Details'!$A$18:$L$217, MATCH("Misc ID", 'E4 TB Allocation Details'!$A$18:$L$18, 0),FALSE), 'E2 Allocators'!$B$15:$W$361, MATCH('O5 Details by Class &amp; Accounts'!BC$18, 'E2 Allocators'!$B$15:$W$15, 0),FALSE)*$E59), 0, VLOOKUP(VLOOKUP($A59, 'E4 TB Allocation Details'!$A$18:$L$217, MATCH("Misc ID", 'E4 TB Allocation Details'!$A$18:$L$18, 0),FALSE), 'E2 Allocators'!$B$15:$W$361, MATCH('O5 Details by Class &amp; Accounts'!BC$18, 'E2 Allocators'!$B$15:$W$15, 0),FALSE)*$E59)</f>
        <v>0</v>
      </c>
      <c r="BD59" s="1334">
        <f>IF(ISERROR(VLOOKUP(VLOOKUP($A59, 'E4 TB Allocation Details'!$A$18:$L$217, MATCH("Misc ID", 'E4 TB Allocation Details'!$A$18:$L$18, 0),FALSE), 'E2 Allocators'!$B$15:$W$361, MATCH('O5 Details by Class &amp; Accounts'!BD$18, 'E2 Allocators'!$B$15:$W$15, 0),FALSE)*$E59), 0, VLOOKUP(VLOOKUP($A59, 'E4 TB Allocation Details'!$A$18:$L$217, MATCH("Misc ID", 'E4 TB Allocation Details'!$A$18:$L$18, 0),FALSE), 'E2 Allocators'!$B$15:$W$361, MATCH('O5 Details by Class &amp; Accounts'!BD$18, 'E2 Allocators'!$B$15:$W$15, 0),FALSE)*$E59)</f>
        <v>0</v>
      </c>
      <c r="BE59" s="1334">
        <f>IF(ISERROR(VLOOKUP(VLOOKUP($A59, 'E4 TB Allocation Details'!$A$18:$L$217, MATCH("Misc ID", 'E4 TB Allocation Details'!$A$18:$L$18, 0),FALSE), 'E2 Allocators'!$B$15:$W$361, MATCH('O5 Details by Class &amp; Accounts'!BE$18, 'E2 Allocators'!$B$15:$W$15, 0),FALSE)*$E59), 0, VLOOKUP(VLOOKUP($A59, 'E4 TB Allocation Details'!$A$18:$L$217, MATCH("Misc ID", 'E4 TB Allocation Details'!$A$18:$L$18, 0),FALSE), 'E2 Allocators'!$B$15:$W$361, MATCH('O5 Details by Class &amp; Accounts'!BE$18, 'E2 Allocators'!$B$15:$W$15, 0),FALSE)*$E59)</f>
        <v>0</v>
      </c>
      <c r="BF59" s="1334">
        <f>IF(ISERROR(VLOOKUP(VLOOKUP($A59, 'E4 TB Allocation Details'!$A$18:$L$217, MATCH("Misc ID", 'E4 TB Allocation Details'!$A$18:$L$18, 0),FALSE), 'E2 Allocators'!$B$15:$W$361, MATCH('O5 Details by Class &amp; Accounts'!BF$18, 'E2 Allocators'!$B$15:$W$15, 0),FALSE)*$E59), 0, VLOOKUP(VLOOKUP($A59, 'E4 TB Allocation Details'!$A$18:$L$217, MATCH("Misc ID", 'E4 TB Allocation Details'!$A$18:$L$18, 0),FALSE), 'E2 Allocators'!$B$15:$W$361, MATCH('O5 Details by Class &amp; Accounts'!BF$18, 'E2 Allocators'!$B$15:$W$15, 0),FALSE)*$E59)</f>
        <v>0</v>
      </c>
      <c r="BG59" s="1334">
        <f>IF(ISERROR(VLOOKUP(VLOOKUP($A59, 'E4 TB Allocation Details'!$A$18:$L$217, MATCH("Misc ID", 'E4 TB Allocation Details'!$A$18:$L$18, 0),FALSE), 'E2 Allocators'!$B$15:$W$361, MATCH('O5 Details by Class &amp; Accounts'!BG$18, 'E2 Allocators'!$B$15:$W$15, 0),FALSE)*$E59), 0, VLOOKUP(VLOOKUP($A59, 'E4 TB Allocation Details'!$A$18:$L$217, MATCH("Misc ID", 'E4 TB Allocation Details'!$A$18:$L$18, 0),FALSE), 'E2 Allocators'!$B$15:$W$361, MATCH('O5 Details by Class &amp; Accounts'!BG$18, 'E2 Allocators'!$B$15:$W$15, 0),FALSE)*$E59)</f>
        <v>0</v>
      </c>
      <c r="BH59" s="1334">
        <f>IF(ISERROR(VLOOKUP(VLOOKUP($A59, 'E4 TB Allocation Details'!$A$18:$L$217, MATCH("Misc ID", 'E4 TB Allocation Details'!$A$18:$L$18, 0),FALSE), 'E2 Allocators'!$B$15:$W$361, MATCH('O5 Details by Class &amp; Accounts'!BH$18, 'E2 Allocators'!$B$15:$W$15, 0),FALSE)*$E59), 0, VLOOKUP(VLOOKUP($A59, 'E4 TB Allocation Details'!$A$18:$L$217, MATCH("Misc ID", 'E4 TB Allocation Details'!$A$18:$L$18, 0),FALSE), 'E2 Allocators'!$B$15:$W$361, MATCH('O5 Details by Class &amp; Accounts'!BH$18, 'E2 Allocators'!$B$15:$W$15, 0),FALSE)*$E59)</f>
        <v>0</v>
      </c>
      <c r="BI59" s="1334">
        <f>IF(ISERROR(VLOOKUP(VLOOKUP($A59, 'E4 TB Allocation Details'!$A$18:$L$217, MATCH("Misc ID", 'E4 TB Allocation Details'!$A$18:$L$18, 0),FALSE), 'E2 Allocators'!$B$15:$W$361, MATCH('O5 Details by Class &amp; Accounts'!BI$18, 'E2 Allocators'!$B$15:$W$15, 0),FALSE)*$E59), 0, VLOOKUP(VLOOKUP($A59, 'E4 TB Allocation Details'!$A$18:$L$217, MATCH("Misc ID", 'E4 TB Allocation Details'!$A$18:$L$18, 0),FALSE), 'E2 Allocators'!$B$15:$W$361, MATCH('O5 Details by Class &amp; Accounts'!BI$18, 'E2 Allocators'!$B$15:$W$15, 0),FALSE)*$E59)</f>
        <v>0</v>
      </c>
      <c r="BJ59" s="1334">
        <f>IF(ISERROR(VLOOKUP(VLOOKUP($A59, 'E4 TB Allocation Details'!$A$18:$L$217, MATCH("Misc ID", 'E4 TB Allocation Details'!$A$18:$L$18, 0),FALSE), 'E2 Allocators'!$B$15:$W$361, MATCH('O5 Details by Class &amp; Accounts'!BJ$18, 'E2 Allocators'!$B$15:$W$15, 0),FALSE)*$E59), 0, VLOOKUP(VLOOKUP($A59, 'E4 TB Allocation Details'!$A$18:$L$217, MATCH("Misc ID", 'E4 TB Allocation Details'!$A$18:$L$18, 0),FALSE), 'E2 Allocators'!$B$15:$W$361, MATCH('O5 Details by Class &amp; Accounts'!BJ$18, 'E2 Allocators'!$B$15:$W$15, 0),FALSE)*$E59)</f>
        <v>0</v>
      </c>
      <c r="BK59" s="1334">
        <f>IF(ISERROR(VLOOKUP(VLOOKUP($A59, 'E4 TB Allocation Details'!$A$18:$L$217, MATCH("Misc ID", 'E4 TB Allocation Details'!$A$18:$L$18, 0),FALSE), 'E2 Allocators'!$B$15:$W$361, MATCH('O5 Details by Class &amp; Accounts'!BK$18, 'E2 Allocators'!$B$15:$W$15, 0),FALSE)*$E59), 0, VLOOKUP(VLOOKUP($A59, 'E4 TB Allocation Details'!$A$18:$L$217, MATCH("Misc ID", 'E4 TB Allocation Details'!$A$18:$L$18, 0),FALSE), 'E2 Allocators'!$B$15:$W$361, MATCH('O5 Details by Class &amp; Accounts'!BK$18, 'E2 Allocators'!$B$15:$W$15, 0),FALSE)*$E59)</f>
        <v>0</v>
      </c>
      <c r="BL59" s="1334">
        <f>IF(ISERROR(VLOOKUP(VLOOKUP($A59, 'E4 TB Allocation Details'!$A$18:$L$217, MATCH("Misc ID", 'E4 TB Allocation Details'!$A$18:$L$18, 0),FALSE), 'E2 Allocators'!$B$15:$W$361, MATCH('O5 Details by Class &amp; Accounts'!BL$18, 'E2 Allocators'!$B$15:$W$15, 0),FALSE)*$E59), 0, VLOOKUP(VLOOKUP($A59, 'E4 TB Allocation Details'!$A$18:$L$217, MATCH("Misc ID", 'E4 TB Allocation Details'!$A$18:$L$18, 0),FALSE), 'E2 Allocators'!$B$15:$W$361, MATCH('O5 Details by Class &amp; Accounts'!BL$18, 'E2 Allocators'!$B$15:$W$15, 0),FALSE)*$E59)</f>
        <v>0</v>
      </c>
      <c r="BM59" s="1334">
        <f>IF(ISERROR(VLOOKUP(VLOOKUP($A59, 'E4 TB Allocation Details'!$A$18:$L$217, MATCH("Misc ID", 'E4 TB Allocation Details'!$A$18:$L$18, 0),FALSE), 'E2 Allocators'!$B$15:$W$361, MATCH('O5 Details by Class &amp; Accounts'!BM$18, 'E2 Allocators'!$B$15:$W$15, 0),FALSE)*$E59), 0, VLOOKUP(VLOOKUP($A59, 'E4 TB Allocation Details'!$A$18:$L$217, MATCH("Misc ID", 'E4 TB Allocation Details'!$A$18:$L$18, 0),FALSE), 'E2 Allocators'!$B$15:$W$361, MATCH('O5 Details by Class &amp; Accounts'!BM$18, 'E2 Allocators'!$B$15:$W$15, 0),FALSE)*$E59)</f>
        <v>0</v>
      </c>
      <c r="BN59" s="1334">
        <f>IF(ISERROR(VLOOKUP(VLOOKUP($A59, 'E4 TB Allocation Details'!$A$18:$L$217, MATCH("Misc ID", 'E4 TB Allocation Details'!$A$18:$L$18, 0),FALSE), 'E2 Allocators'!$B$15:$W$361, MATCH('O5 Details by Class &amp; Accounts'!BN$18, 'E2 Allocators'!$B$15:$W$15, 0),FALSE)*$E59), 0, VLOOKUP(VLOOKUP($A59, 'E4 TB Allocation Details'!$A$18:$L$217, MATCH("Misc ID", 'E4 TB Allocation Details'!$A$18:$L$18, 0),FALSE), 'E2 Allocators'!$B$15:$W$361, MATCH('O5 Details by Class &amp; Accounts'!BN$18, 'E2 Allocators'!$B$15:$W$15, 0),FALSE)*$E59)</f>
        <v>0</v>
      </c>
      <c r="BO59" s="1334">
        <f>IF(ISERROR(VLOOKUP(VLOOKUP($A59, 'E4 TB Allocation Details'!$A$18:$L$217, MATCH("Misc ID", 'E4 TB Allocation Details'!$A$18:$L$18, 0),FALSE), 'E2 Allocators'!$B$15:$W$361, MATCH('O5 Details by Class &amp; Accounts'!BO$18, 'E2 Allocators'!$B$15:$W$15, 0),FALSE)*$E59), 0, VLOOKUP(VLOOKUP($A59, 'E4 TB Allocation Details'!$A$18:$L$217, MATCH("Misc ID", 'E4 TB Allocation Details'!$A$18:$L$18, 0),FALSE), 'E2 Allocators'!$B$15:$W$361, MATCH('O5 Details by Class &amp; Accounts'!BO$18, 'E2 Allocators'!$B$15:$W$15, 0),FALSE)*$E59)</f>
        <v>0</v>
      </c>
      <c r="BP59" s="1334">
        <f>IF(ISERROR(VLOOKUP(VLOOKUP($A59, 'E4 TB Allocation Details'!$A$18:$L$217, MATCH("Misc ID", 'E4 TB Allocation Details'!$A$18:$L$18, 0),FALSE), 'E2 Allocators'!$B$15:$W$361, MATCH('O5 Details by Class &amp; Accounts'!BP$18, 'E2 Allocators'!$B$15:$W$15, 0),FALSE)*$E59), 0, VLOOKUP(VLOOKUP($A59, 'E4 TB Allocation Details'!$A$18:$L$217, MATCH("Misc ID", 'E4 TB Allocation Details'!$A$18:$L$18, 0),FALSE), 'E2 Allocators'!$B$15:$W$361, MATCH('O5 Details by Class &amp; Accounts'!BP$18, 'E2 Allocators'!$B$15:$W$15, 0),FALSE)*$E59)</f>
        <v>0</v>
      </c>
      <c r="BQ59" s="1334">
        <f>IF(ISERROR(VLOOKUP(VLOOKUP($A59, 'E4 TB Allocation Details'!$A$18:$L$217, MATCH("Misc ID", 'E4 TB Allocation Details'!$A$18:$L$18, 0),FALSE), 'E2 Allocators'!$B$15:$W$361, MATCH('O5 Details by Class &amp; Accounts'!BQ$18, 'E2 Allocators'!$B$15:$W$15, 0),FALSE)*$E59), 0, VLOOKUP(VLOOKUP($A59, 'E4 TB Allocation Details'!$A$18:$L$217, MATCH("Misc ID", 'E4 TB Allocation Details'!$A$18:$L$18, 0),FALSE), 'E2 Allocators'!$B$15:$W$361, MATCH('O5 Details by Class &amp; Accounts'!BQ$18, 'E2 Allocators'!$B$15:$W$15, 0),FALSE)*$E59)</f>
        <v>0</v>
      </c>
      <c r="BR59" s="1334">
        <f>IF(ISERROR(VLOOKUP(VLOOKUP($A59, 'E4 TB Allocation Details'!$A$18:$L$217, MATCH("Misc ID", 'E4 TB Allocation Details'!$A$18:$L$18, 0),FALSE), 'E2 Allocators'!$B$15:$W$361, MATCH('O5 Details by Class &amp; Accounts'!BR$18, 'E2 Allocators'!$B$15:$W$15, 0),FALSE)*$E59), 0, VLOOKUP(VLOOKUP($A59, 'E4 TB Allocation Details'!$A$18:$L$217, MATCH("Misc ID", 'E4 TB Allocation Details'!$A$18:$L$18, 0),FALSE), 'E2 Allocators'!$B$15:$W$361, MATCH('O5 Details by Class &amp; Accounts'!BR$18, 'E2 Allocators'!$B$15:$W$15, 0),FALSE)*$E59)</f>
        <v>0</v>
      </c>
      <c r="BS59" s="1334">
        <f>SUM(AY59:BR59)</f>
        <v>0</v>
      </c>
      <c r="BT59" s="1334">
        <f>IF(ISERROR(VLOOKUP(VLOOKUP($A59, 'E4 TB Allocation Details'!$A$18:$L$217, MATCH("A &amp; G ID", 'E4 TB Allocation Details'!$A$18:$L$18, 0),FALSE), 'E2 Allocators'!$B$15:$W$361, MATCH('O5 Details by Class &amp; Accounts'!BT$18, 'E2 Allocators'!$B$15:$W$15, 0),FALSE)*$E59), 0, VLOOKUP(VLOOKUP($A59, 'E4 TB Allocation Details'!$A$18:$L$217, MATCH("A &amp; G ID", 'E4 TB Allocation Details'!$A$18:$L$18, 0),FALSE), 'E2 Allocators'!$B$15:$W$361, MATCH('O5 Details by Class &amp; Accounts'!BT$18, 'E2 Allocators'!$B$15:$W$15, 0),FALSE)*$E59)</f>
        <v>0</v>
      </c>
      <c r="BU59" s="1334">
        <f>IF(ISERROR(VLOOKUP(VLOOKUP($A59, 'E4 TB Allocation Details'!$A$18:$L$217, MATCH("A &amp; G ID", 'E4 TB Allocation Details'!$A$18:$L$18, 0),FALSE), 'E2 Allocators'!$B$15:$W$361, MATCH('O5 Details by Class &amp; Accounts'!BU$18, 'E2 Allocators'!$B$15:$W$15, 0),FALSE)*$E59), 0, VLOOKUP(VLOOKUP($A59, 'E4 TB Allocation Details'!$A$18:$L$217, MATCH("A &amp; G ID", 'E4 TB Allocation Details'!$A$18:$L$18, 0),FALSE), 'E2 Allocators'!$B$15:$W$361, MATCH('O5 Details by Class &amp; Accounts'!BU$18, 'E2 Allocators'!$B$15:$W$15, 0),FALSE)*$E59)</f>
        <v>0</v>
      </c>
      <c r="BV59" s="1334">
        <f>IF(ISERROR(VLOOKUP(VLOOKUP($A59, 'E4 TB Allocation Details'!$A$18:$L$217, MATCH("A &amp; G ID", 'E4 TB Allocation Details'!$A$18:$L$18, 0),FALSE), 'E2 Allocators'!$B$15:$W$361, MATCH('O5 Details by Class &amp; Accounts'!BV$18, 'E2 Allocators'!$B$15:$W$15, 0),FALSE)*$E59), 0, VLOOKUP(VLOOKUP($A59, 'E4 TB Allocation Details'!$A$18:$L$217, MATCH("A &amp; G ID", 'E4 TB Allocation Details'!$A$18:$L$18, 0),FALSE), 'E2 Allocators'!$B$15:$W$361, MATCH('O5 Details by Class &amp; Accounts'!BV$18, 'E2 Allocators'!$B$15:$W$15, 0),FALSE)*$E59)</f>
        <v>0</v>
      </c>
      <c r="BW59" s="1334">
        <f>IF(ISERROR(VLOOKUP(VLOOKUP($A59, 'E4 TB Allocation Details'!$A$18:$L$217, MATCH("A &amp; G ID", 'E4 TB Allocation Details'!$A$18:$L$18, 0),FALSE), 'E2 Allocators'!$B$15:$W$361, MATCH('O5 Details by Class &amp; Accounts'!BW$18, 'E2 Allocators'!$B$15:$W$15, 0),FALSE)*$E59), 0, VLOOKUP(VLOOKUP($A59, 'E4 TB Allocation Details'!$A$18:$L$217, MATCH("A &amp; G ID", 'E4 TB Allocation Details'!$A$18:$L$18, 0),FALSE), 'E2 Allocators'!$B$15:$W$361, MATCH('O5 Details by Class &amp; Accounts'!BW$18, 'E2 Allocators'!$B$15:$W$15, 0),FALSE)*$E59)</f>
        <v>0</v>
      </c>
      <c r="BX59" s="1334">
        <f>IF(ISERROR(VLOOKUP(VLOOKUP($A59, 'E4 TB Allocation Details'!$A$18:$L$217, MATCH("A &amp; G ID", 'E4 TB Allocation Details'!$A$18:$L$18, 0),FALSE), 'E2 Allocators'!$B$15:$W$361, MATCH('O5 Details by Class &amp; Accounts'!BX$18, 'E2 Allocators'!$B$15:$W$15, 0),FALSE)*$E59), 0, VLOOKUP(VLOOKUP($A59, 'E4 TB Allocation Details'!$A$18:$L$217, MATCH("A &amp; G ID", 'E4 TB Allocation Details'!$A$18:$L$18, 0),FALSE), 'E2 Allocators'!$B$15:$W$361, MATCH('O5 Details by Class &amp; Accounts'!BX$18, 'E2 Allocators'!$B$15:$W$15, 0),FALSE)*$E59)</f>
        <v>0</v>
      </c>
      <c r="BY59" s="1334">
        <f>IF(ISERROR(VLOOKUP(VLOOKUP($A59, 'E4 TB Allocation Details'!$A$18:$L$217, MATCH("A &amp; G ID", 'E4 TB Allocation Details'!$A$18:$L$18, 0),FALSE), 'E2 Allocators'!$B$15:$W$361, MATCH('O5 Details by Class &amp; Accounts'!BY$18, 'E2 Allocators'!$B$15:$W$15, 0),FALSE)*$E59), 0, VLOOKUP(VLOOKUP($A59, 'E4 TB Allocation Details'!$A$18:$L$217, MATCH("A &amp; G ID", 'E4 TB Allocation Details'!$A$18:$L$18, 0),FALSE), 'E2 Allocators'!$B$15:$W$361, MATCH('O5 Details by Class &amp; Accounts'!BY$18, 'E2 Allocators'!$B$15:$W$15, 0),FALSE)*$E59)</f>
        <v>0</v>
      </c>
      <c r="BZ59" s="1334">
        <f>IF(ISERROR(VLOOKUP(VLOOKUP($A59, 'E4 TB Allocation Details'!$A$18:$L$217, MATCH("A &amp; G ID", 'E4 TB Allocation Details'!$A$18:$L$18, 0),FALSE), 'E2 Allocators'!$B$15:$W$361, MATCH('O5 Details by Class &amp; Accounts'!BZ$18, 'E2 Allocators'!$B$15:$W$15, 0),FALSE)*$E59), 0, VLOOKUP(VLOOKUP($A59, 'E4 TB Allocation Details'!$A$18:$L$217, MATCH("A &amp; G ID", 'E4 TB Allocation Details'!$A$18:$L$18, 0),FALSE), 'E2 Allocators'!$B$15:$W$361, MATCH('O5 Details by Class &amp; Accounts'!BZ$18, 'E2 Allocators'!$B$15:$W$15, 0),FALSE)*$E59)</f>
        <v>0</v>
      </c>
      <c r="CA59" s="1334">
        <f>IF(ISERROR(VLOOKUP(VLOOKUP($A59, 'E4 TB Allocation Details'!$A$18:$L$217, MATCH("A &amp; G ID", 'E4 TB Allocation Details'!$A$18:$L$18, 0),FALSE), 'E2 Allocators'!$B$15:$W$361, MATCH('O5 Details by Class &amp; Accounts'!CA$18, 'E2 Allocators'!$B$15:$W$15, 0),FALSE)*$E59), 0, VLOOKUP(VLOOKUP($A59, 'E4 TB Allocation Details'!$A$18:$L$217, MATCH("A &amp; G ID", 'E4 TB Allocation Details'!$A$18:$L$18, 0),FALSE), 'E2 Allocators'!$B$15:$W$361, MATCH('O5 Details by Class &amp; Accounts'!CA$18, 'E2 Allocators'!$B$15:$W$15, 0),FALSE)*$E59)</f>
        <v>0</v>
      </c>
      <c r="CB59" s="1334">
        <f>IF(ISERROR(VLOOKUP(VLOOKUP($A59, 'E4 TB Allocation Details'!$A$18:$L$217, MATCH("A &amp; G ID", 'E4 TB Allocation Details'!$A$18:$L$18, 0),FALSE), 'E2 Allocators'!$B$15:$W$361, MATCH('O5 Details by Class &amp; Accounts'!CB$18, 'E2 Allocators'!$B$15:$W$15, 0),FALSE)*$E59), 0, VLOOKUP(VLOOKUP($A59, 'E4 TB Allocation Details'!$A$18:$L$217, MATCH("A &amp; G ID", 'E4 TB Allocation Details'!$A$18:$L$18, 0),FALSE), 'E2 Allocators'!$B$15:$W$361, MATCH('O5 Details by Class &amp; Accounts'!CB$18, 'E2 Allocators'!$B$15:$W$15, 0),FALSE)*$E59)</f>
        <v>0</v>
      </c>
      <c r="CC59" s="1334">
        <f>IF(ISERROR(VLOOKUP(VLOOKUP($A59, 'E4 TB Allocation Details'!$A$18:$L$217, MATCH("A &amp; G ID", 'E4 TB Allocation Details'!$A$18:$L$18, 0),FALSE), 'E2 Allocators'!$B$15:$W$361, MATCH('O5 Details by Class &amp; Accounts'!CC$18, 'E2 Allocators'!$B$15:$W$15, 0),FALSE)*$E59), 0, VLOOKUP(VLOOKUP($A59, 'E4 TB Allocation Details'!$A$18:$L$217, MATCH("A &amp; G ID", 'E4 TB Allocation Details'!$A$18:$L$18, 0),FALSE), 'E2 Allocators'!$B$15:$W$361, MATCH('O5 Details by Class &amp; Accounts'!CC$18, 'E2 Allocators'!$B$15:$W$15, 0),FALSE)*$E59)</f>
        <v>0</v>
      </c>
      <c r="CD59" s="1334">
        <f>IF(ISERROR(VLOOKUP(VLOOKUP($A59, 'E4 TB Allocation Details'!$A$18:$L$217, MATCH("A &amp; G ID", 'E4 TB Allocation Details'!$A$18:$L$18, 0),FALSE), 'E2 Allocators'!$B$15:$W$361, MATCH('O5 Details by Class &amp; Accounts'!CD$18, 'E2 Allocators'!$B$15:$W$15, 0),FALSE)*$E59), 0, VLOOKUP(VLOOKUP($A59, 'E4 TB Allocation Details'!$A$18:$L$217, MATCH("A &amp; G ID", 'E4 TB Allocation Details'!$A$18:$L$18, 0),FALSE), 'E2 Allocators'!$B$15:$W$361, MATCH('O5 Details by Class &amp; Accounts'!CD$18, 'E2 Allocators'!$B$15:$W$15, 0),FALSE)*$E59)</f>
        <v>0</v>
      </c>
      <c r="CE59" s="1334">
        <f>IF(ISERROR(VLOOKUP(VLOOKUP($A59, 'E4 TB Allocation Details'!$A$18:$L$217, MATCH("A &amp; G ID", 'E4 TB Allocation Details'!$A$18:$L$18, 0),FALSE), 'E2 Allocators'!$B$15:$W$361, MATCH('O5 Details by Class &amp; Accounts'!CE$18, 'E2 Allocators'!$B$15:$W$15, 0),FALSE)*$E59), 0, VLOOKUP(VLOOKUP($A59, 'E4 TB Allocation Details'!$A$18:$L$217, MATCH("A &amp; G ID", 'E4 TB Allocation Details'!$A$18:$L$18, 0),FALSE), 'E2 Allocators'!$B$15:$W$361, MATCH('O5 Details by Class &amp; Accounts'!CE$18, 'E2 Allocators'!$B$15:$W$15, 0),FALSE)*$E59)</f>
        <v>0</v>
      </c>
      <c r="CF59" s="1334">
        <f>IF(ISERROR(VLOOKUP(VLOOKUP($A59, 'E4 TB Allocation Details'!$A$18:$L$217, MATCH("A &amp; G ID", 'E4 TB Allocation Details'!$A$18:$L$18, 0),FALSE), 'E2 Allocators'!$B$15:$W$361, MATCH('O5 Details by Class &amp; Accounts'!CF$18, 'E2 Allocators'!$B$15:$W$15, 0),FALSE)*$E59), 0, VLOOKUP(VLOOKUP($A59, 'E4 TB Allocation Details'!$A$18:$L$217, MATCH("A &amp; G ID", 'E4 TB Allocation Details'!$A$18:$L$18, 0),FALSE), 'E2 Allocators'!$B$15:$W$361, MATCH('O5 Details by Class &amp; Accounts'!CF$18, 'E2 Allocators'!$B$15:$W$15, 0),FALSE)*$E59)</f>
        <v>0</v>
      </c>
      <c r="CG59" s="1334">
        <f>IF(ISERROR(VLOOKUP(VLOOKUP($A59, 'E4 TB Allocation Details'!$A$18:$L$217, MATCH("A &amp; G ID", 'E4 TB Allocation Details'!$A$18:$L$18, 0),FALSE), 'E2 Allocators'!$B$15:$W$361, MATCH('O5 Details by Class &amp; Accounts'!CG$18, 'E2 Allocators'!$B$15:$W$15, 0),FALSE)*$E59), 0, VLOOKUP(VLOOKUP($A59, 'E4 TB Allocation Details'!$A$18:$L$217, MATCH("A &amp; G ID", 'E4 TB Allocation Details'!$A$18:$L$18, 0),FALSE), 'E2 Allocators'!$B$15:$W$361, MATCH('O5 Details by Class &amp; Accounts'!CG$18, 'E2 Allocators'!$B$15:$W$15, 0),FALSE)*$E59)</f>
        <v>0</v>
      </c>
      <c r="CH59" s="1334">
        <f>IF(ISERROR(VLOOKUP(VLOOKUP($A59, 'E4 TB Allocation Details'!$A$18:$L$217, MATCH("A &amp; G ID", 'E4 TB Allocation Details'!$A$18:$L$18, 0),FALSE), 'E2 Allocators'!$B$15:$W$361, MATCH('O5 Details by Class &amp; Accounts'!CH$18, 'E2 Allocators'!$B$15:$W$15, 0),FALSE)*$E59), 0, VLOOKUP(VLOOKUP($A59, 'E4 TB Allocation Details'!$A$18:$L$217, MATCH("A &amp; G ID", 'E4 TB Allocation Details'!$A$18:$L$18, 0),FALSE), 'E2 Allocators'!$B$15:$W$361, MATCH('O5 Details by Class &amp; Accounts'!CH$18, 'E2 Allocators'!$B$15:$W$15, 0),FALSE)*$E59)</f>
        <v>0</v>
      </c>
      <c r="CI59" s="1334">
        <f>IF(ISERROR(VLOOKUP(VLOOKUP($A59, 'E4 TB Allocation Details'!$A$18:$L$217, MATCH("A &amp; G ID", 'E4 TB Allocation Details'!$A$18:$L$18, 0),FALSE), 'E2 Allocators'!$B$15:$W$361, MATCH('O5 Details by Class &amp; Accounts'!CI$18, 'E2 Allocators'!$B$15:$W$15, 0),FALSE)*$E59), 0, VLOOKUP(VLOOKUP($A59, 'E4 TB Allocation Details'!$A$18:$L$217, MATCH("A &amp; G ID", 'E4 TB Allocation Details'!$A$18:$L$18, 0),FALSE), 'E2 Allocators'!$B$15:$W$361, MATCH('O5 Details by Class &amp; Accounts'!CI$18, 'E2 Allocators'!$B$15:$W$15, 0),FALSE)*$E59)</f>
        <v>0</v>
      </c>
      <c r="CJ59" s="1334">
        <f>IF(ISERROR(VLOOKUP(VLOOKUP($A59, 'E4 TB Allocation Details'!$A$18:$L$217, MATCH("A &amp; G ID", 'E4 TB Allocation Details'!$A$18:$L$18, 0),FALSE), 'E2 Allocators'!$B$15:$W$361, MATCH('O5 Details by Class &amp; Accounts'!CJ$18, 'E2 Allocators'!$B$15:$W$15, 0),FALSE)*$E59), 0, VLOOKUP(VLOOKUP($A59, 'E4 TB Allocation Details'!$A$18:$L$217, MATCH("A &amp; G ID", 'E4 TB Allocation Details'!$A$18:$L$18, 0),FALSE), 'E2 Allocators'!$B$15:$W$361, MATCH('O5 Details by Class &amp; Accounts'!CJ$18, 'E2 Allocators'!$B$15:$W$15, 0),FALSE)*$E59)</f>
        <v>0</v>
      </c>
      <c r="CK59" s="1334">
        <f>IF(ISERROR(VLOOKUP(VLOOKUP($A59, 'E4 TB Allocation Details'!$A$18:$L$217, MATCH("A &amp; G ID", 'E4 TB Allocation Details'!$A$18:$L$18, 0),FALSE), 'E2 Allocators'!$B$15:$W$361, MATCH('O5 Details by Class &amp; Accounts'!CK$18, 'E2 Allocators'!$B$15:$W$15, 0),FALSE)*$E59), 0, VLOOKUP(VLOOKUP($A59, 'E4 TB Allocation Details'!$A$18:$L$217, MATCH("A &amp; G ID", 'E4 TB Allocation Details'!$A$18:$L$18, 0),FALSE), 'E2 Allocators'!$B$15:$W$361, MATCH('O5 Details by Class &amp; Accounts'!CK$18, 'E2 Allocators'!$B$15:$W$15, 0),FALSE)*$E59)</f>
        <v>0</v>
      </c>
      <c r="CL59" s="1334">
        <f>IF(ISERROR(VLOOKUP(VLOOKUP($A59, 'E4 TB Allocation Details'!$A$18:$L$217, MATCH("A &amp; G ID", 'E4 TB Allocation Details'!$A$18:$L$18, 0),FALSE), 'E2 Allocators'!$B$15:$W$361, MATCH('O5 Details by Class &amp; Accounts'!CL$18, 'E2 Allocators'!$B$15:$W$15, 0),FALSE)*$E59), 0, VLOOKUP(VLOOKUP($A59, 'E4 TB Allocation Details'!$A$18:$L$217, MATCH("A &amp; G ID", 'E4 TB Allocation Details'!$A$18:$L$18, 0),FALSE), 'E2 Allocators'!$B$15:$W$361, MATCH('O5 Details by Class &amp; Accounts'!CL$18, 'E2 Allocators'!$B$15:$W$15, 0),FALSE)*$E59)</f>
        <v>0</v>
      </c>
      <c r="CM59" s="1334">
        <f>IF(ISERROR(VLOOKUP(VLOOKUP($A59, 'E4 TB Allocation Details'!$A$18:$L$217, MATCH("A &amp; G ID", 'E4 TB Allocation Details'!$A$18:$L$18, 0),FALSE), 'E2 Allocators'!$B$15:$W$361, MATCH('O5 Details by Class &amp; Accounts'!CM$18, 'E2 Allocators'!$B$15:$W$15, 0),FALSE)*$E59), 0, VLOOKUP(VLOOKUP($A59, 'E4 TB Allocation Details'!$A$18:$L$217, MATCH("A &amp; G ID", 'E4 TB Allocation Details'!$A$18:$L$18, 0),FALSE), 'E2 Allocators'!$B$15:$W$361, MATCH('O5 Details by Class &amp; Accounts'!CM$18, 'E2 Allocators'!$B$15:$W$15, 0),FALSE)*$E59)</f>
        <v>0</v>
      </c>
      <c r="CN59" s="1334">
        <f t="shared" si="5"/>
        <v>0</v>
      </c>
      <c r="CO59" s="1670">
        <f t="shared" si="7"/>
        <v>-9.3132257461547852E-10</v>
      </c>
      <c r="CQ59" s="1926" t="s">
        <v>820</v>
      </c>
    </row>
    <row r="60" spans="1:95" s="64" customFormat="1" ht="12.75" x14ac:dyDescent="0.2">
      <c r="A60" s="1100">
        <v>9999</v>
      </c>
      <c r="B60" s="1101" t="s">
        <v>490</v>
      </c>
      <c r="C60" s="1667">
        <f>IF(ISERROR(VLOOKUP($A60,'I3 TB Data'!$A$20:$H$465,MATCH('O5 Details by Class &amp; Accounts'!$C$18, 'I3 TB Data'!$A$20:$H$20,0),0)), 0, VLOOKUP($A60,'I3 TB Data'!$A$20:$H$465,MATCH('O5 Details by Class &amp; Accounts'!$C$18,'I3 TB Data'!$A$20:$H$20,0),0))</f>
        <v>364881</v>
      </c>
      <c r="D60" s="1668">
        <f>'I4 BO ASSETS'!E57</f>
        <v>0</v>
      </c>
      <c r="E60" s="1667">
        <f>C60+D60</f>
        <v>364881</v>
      </c>
      <c r="F60" s="1669">
        <f>IF(ISERROR(VLOOKUP($A60, 'E1 Categorization'!A34:E124, MATCH("Customer Component", 'E1 Categorization'!$A$33:$E$33,0), 0)), 0, IF(VLOOKUP($A60, 'E1 Categorization'!A34:E124, MATCH("Customer Component", 'E1 Categorization'!$A$33:$E$33,0), 0)=0, 'O5 Details by Class &amp; Accounts'!$E60, IF(AND(VLOOKUP($A60, 'E1 Categorization'!A34:E124, MATCH("Customer Component", 'E1 Categorization'!$A$33:$E$33,0), 0) &gt;0, VLOOKUP($A60, 'E1 Categorization'!A34:E124, MATCH("Customer Component", 'E1 Categorization'!$A$33:$E$33,0), 0)&lt;1), 'O5 Details by Class &amp; Accounts'!$E60*(1-VLOOKUP($A60, 'E1 Categorization'!A34:E124, MATCH("Customer Component", 'E1 Categorization'!$A$33:$E$33,0), 0)), 0)))</f>
        <v>0</v>
      </c>
      <c r="G60" s="1669">
        <f>IF(ISERROR(VLOOKUP($A60, 'E1 Categorization'!A34:E124, MATCH("Customer Component", 'E1 Categorization'!$A$33:$E$33,0), 0)),0, IF(VLOOKUP($A60, 'E1 Categorization'!A34:E124, MATCH("Customer Component", 'E1 Categorization'!$A$33:$E$33,0), 0)=0, 0, IF(AND(VLOOKUP($A60, 'E1 Categorization'!A34:E124, MATCH("Customer Component", 'E1 Categorization'!$A$33:$E$33,0), 0) &gt;0, VLOOKUP($A60, 'E1 Categorization'!A34:E124, MATCH("Customer Component", 'E1 Categorization'!$A$33:$E$33,0), 0)&lt;1), 'O5 Details by Class &amp; Accounts'!$E60*(VLOOKUP($A60, 'E1 Categorization'!A34:E124, MATCH("Customer Component", 'E1 Categorization'!$A$33:$E$33,0), 0)), 'O5 Details by Class &amp; Accounts'!$E60)))</f>
        <v>364881</v>
      </c>
      <c r="H60" s="1334">
        <f>F60+G60</f>
        <v>364881</v>
      </c>
      <c r="I60" s="1334">
        <f>IF(ISERROR(VLOOKUP(VLOOKUP($A60, 'E4 TB Allocation Details'!$A$18:$L$217, MATCH("Demand ID", 'E4 TB Allocation Details'!$A$18:$L$18, 0),FALSE), 'E2 Allocators'!$B$15:$W$361, MATCH('O5 Details by Class &amp; Accounts'!I$18, 'E2 Allocators'!$B$15:$W$15, 0),FALSE)*$F60), 0, VLOOKUP(VLOOKUP($A60, 'E4 TB Allocation Details'!$A$18:$L$217, MATCH("Demand ID", 'E4 TB Allocation Details'!$A$18:$L$18, 0),FALSE), 'E2 Allocators'!$B$15:$W$361, MATCH('O5 Details by Class &amp; Accounts'!I$18, 'E2 Allocators'!$B$15:$W$15, 0),FALSE)*$F60)</f>
        <v>0</v>
      </c>
      <c r="J60" s="1334">
        <f>IF(ISERROR(VLOOKUP(VLOOKUP($A60, 'E4 TB Allocation Details'!$A$18:$L$217, MATCH("Demand ID", 'E4 TB Allocation Details'!$A$18:$L$18, 0),FALSE), 'E2 Allocators'!$B$15:$W$361, MATCH('O5 Details by Class &amp; Accounts'!J$18, 'E2 Allocators'!$B$15:$W$15, 0),FALSE)*$F60), 0, VLOOKUP(VLOOKUP($A60, 'E4 TB Allocation Details'!$A$18:$L$217, MATCH("Demand ID", 'E4 TB Allocation Details'!$A$18:$L$18, 0),FALSE), 'E2 Allocators'!$B$15:$W$361, MATCH('O5 Details by Class &amp; Accounts'!J$18, 'E2 Allocators'!$B$15:$W$15, 0),FALSE)*$F60)</f>
        <v>0</v>
      </c>
      <c r="K60" s="1334">
        <f>IF(ISERROR(VLOOKUP(VLOOKUP($A60, 'E4 TB Allocation Details'!$A$18:$L$217, MATCH("Demand ID", 'E4 TB Allocation Details'!$A$18:$L$18, 0),FALSE), 'E2 Allocators'!$B$15:$W$361, MATCH('O5 Details by Class &amp; Accounts'!K$18, 'E2 Allocators'!$B$15:$W$15, 0),FALSE)*$F60), 0, VLOOKUP(VLOOKUP($A60, 'E4 TB Allocation Details'!$A$18:$L$217, MATCH("Demand ID", 'E4 TB Allocation Details'!$A$18:$L$18, 0),FALSE), 'E2 Allocators'!$B$15:$W$361, MATCH('O5 Details by Class &amp; Accounts'!K$18, 'E2 Allocators'!$B$15:$W$15, 0),FALSE)*$F60)</f>
        <v>0</v>
      </c>
      <c r="L60" s="1334">
        <f>IF(ISERROR(VLOOKUP(VLOOKUP($A60, 'E4 TB Allocation Details'!$A$18:$L$217, MATCH("Demand ID", 'E4 TB Allocation Details'!$A$18:$L$18, 0),FALSE), 'E2 Allocators'!$B$15:$W$361, MATCH('O5 Details by Class &amp; Accounts'!L$18, 'E2 Allocators'!$B$15:$W$15, 0),FALSE)*$F60), 0, VLOOKUP(VLOOKUP($A60, 'E4 TB Allocation Details'!$A$18:$L$217, MATCH("Demand ID", 'E4 TB Allocation Details'!$A$18:$L$18, 0),FALSE), 'E2 Allocators'!$B$15:$W$361, MATCH('O5 Details by Class &amp; Accounts'!L$18, 'E2 Allocators'!$B$15:$W$15, 0),FALSE)*$F60)</f>
        <v>0</v>
      </c>
      <c r="M60" s="1334">
        <f>IF(ISERROR(VLOOKUP(VLOOKUP($A60, 'E4 TB Allocation Details'!$A$18:$L$217, MATCH("Demand ID", 'E4 TB Allocation Details'!$A$18:$L$18, 0),FALSE), 'E2 Allocators'!$B$15:$W$361, MATCH('O5 Details by Class &amp; Accounts'!M$18, 'E2 Allocators'!$B$15:$W$15, 0),FALSE)*$F60), 0, VLOOKUP(VLOOKUP($A60, 'E4 TB Allocation Details'!$A$18:$L$217, MATCH("Demand ID", 'E4 TB Allocation Details'!$A$18:$L$18, 0),FALSE), 'E2 Allocators'!$B$15:$W$361, MATCH('O5 Details by Class &amp; Accounts'!M$18, 'E2 Allocators'!$B$15:$W$15, 0),FALSE)*$F60)</f>
        <v>0</v>
      </c>
      <c r="N60" s="1334">
        <f>IF(ISERROR(VLOOKUP(VLOOKUP($A60, 'E4 TB Allocation Details'!$A$18:$L$217, MATCH("Demand ID", 'E4 TB Allocation Details'!$A$18:$L$18, 0),FALSE), 'E2 Allocators'!$B$15:$W$361, MATCH('O5 Details by Class &amp; Accounts'!N$18, 'E2 Allocators'!$B$15:$W$15, 0),FALSE)*$F60), 0, VLOOKUP(VLOOKUP($A60, 'E4 TB Allocation Details'!$A$18:$L$217, MATCH("Demand ID", 'E4 TB Allocation Details'!$A$18:$L$18, 0),FALSE), 'E2 Allocators'!$B$15:$W$361, MATCH('O5 Details by Class &amp; Accounts'!N$18, 'E2 Allocators'!$B$15:$W$15, 0),FALSE)*$F60)</f>
        <v>0</v>
      </c>
      <c r="O60" s="1334">
        <f>IF(ISERROR(VLOOKUP(VLOOKUP($A60, 'E4 TB Allocation Details'!$A$18:$L$217, MATCH("Demand ID", 'E4 TB Allocation Details'!$A$18:$L$18, 0),FALSE), 'E2 Allocators'!$B$15:$W$361, MATCH('O5 Details by Class &amp; Accounts'!O$18, 'E2 Allocators'!$B$15:$W$15, 0),FALSE)*$F60), 0, VLOOKUP(VLOOKUP($A60, 'E4 TB Allocation Details'!$A$18:$L$217, MATCH("Demand ID", 'E4 TB Allocation Details'!$A$18:$L$18, 0),FALSE), 'E2 Allocators'!$B$15:$W$361, MATCH('O5 Details by Class &amp; Accounts'!O$18, 'E2 Allocators'!$B$15:$W$15, 0),FALSE)*$F60)</f>
        <v>0</v>
      </c>
      <c r="P60" s="1334">
        <f>IF(ISERROR(VLOOKUP(VLOOKUP($A60, 'E4 TB Allocation Details'!$A$18:$L$217, MATCH("Demand ID", 'E4 TB Allocation Details'!$A$18:$L$18, 0),FALSE), 'E2 Allocators'!$B$15:$W$361, MATCH('O5 Details by Class &amp; Accounts'!P$18, 'E2 Allocators'!$B$15:$W$15, 0),FALSE)*$F60), 0, VLOOKUP(VLOOKUP($A60, 'E4 TB Allocation Details'!$A$18:$L$217, MATCH("Demand ID", 'E4 TB Allocation Details'!$A$18:$L$18, 0),FALSE), 'E2 Allocators'!$B$15:$W$361, MATCH('O5 Details by Class &amp; Accounts'!P$18, 'E2 Allocators'!$B$15:$W$15, 0),FALSE)*$F60)</f>
        <v>0</v>
      </c>
      <c r="Q60" s="1334">
        <f>IF(ISERROR(VLOOKUP(VLOOKUP($A60, 'E4 TB Allocation Details'!$A$18:$L$217, MATCH("Demand ID", 'E4 TB Allocation Details'!$A$18:$L$18, 0),FALSE), 'E2 Allocators'!$B$15:$W$361, MATCH('O5 Details by Class &amp; Accounts'!Q$18, 'E2 Allocators'!$B$15:$W$15, 0),FALSE)*$F60), 0, VLOOKUP(VLOOKUP($A60, 'E4 TB Allocation Details'!$A$18:$L$217, MATCH("Demand ID", 'E4 TB Allocation Details'!$A$18:$L$18, 0),FALSE), 'E2 Allocators'!$B$15:$W$361, MATCH('O5 Details by Class &amp; Accounts'!Q$18, 'E2 Allocators'!$B$15:$W$15, 0),FALSE)*$F60)</f>
        <v>0</v>
      </c>
      <c r="R60" s="1334">
        <f>IF(ISERROR(VLOOKUP(VLOOKUP($A60, 'E4 TB Allocation Details'!$A$18:$L$217, MATCH("Demand ID", 'E4 TB Allocation Details'!$A$18:$L$18, 0),FALSE), 'E2 Allocators'!$B$15:$W$361, MATCH('O5 Details by Class &amp; Accounts'!R$18, 'E2 Allocators'!$B$15:$W$15, 0),FALSE)*$F60), 0, VLOOKUP(VLOOKUP($A60, 'E4 TB Allocation Details'!$A$18:$L$217, MATCH("Demand ID", 'E4 TB Allocation Details'!$A$18:$L$18, 0),FALSE), 'E2 Allocators'!$B$15:$W$361, MATCH('O5 Details by Class &amp; Accounts'!R$18, 'E2 Allocators'!$B$15:$W$15, 0),FALSE)*$F60)</f>
        <v>0</v>
      </c>
      <c r="S60" s="1334">
        <f>IF(ISERROR(VLOOKUP(VLOOKUP($A60, 'E4 TB Allocation Details'!$A$18:$L$217, MATCH("Demand ID", 'E4 TB Allocation Details'!$A$18:$L$18, 0),FALSE), 'E2 Allocators'!$B$15:$W$361, MATCH('O5 Details by Class &amp; Accounts'!S$18, 'E2 Allocators'!$B$15:$W$15, 0),FALSE)*$F60), 0, VLOOKUP(VLOOKUP($A60, 'E4 TB Allocation Details'!$A$18:$L$217, MATCH("Demand ID", 'E4 TB Allocation Details'!$A$18:$L$18, 0),FALSE), 'E2 Allocators'!$B$15:$W$361, MATCH('O5 Details by Class &amp; Accounts'!S$18, 'E2 Allocators'!$B$15:$W$15, 0),FALSE)*$F60)</f>
        <v>0</v>
      </c>
      <c r="T60" s="1334">
        <f>IF(ISERROR(VLOOKUP(VLOOKUP($A60, 'E4 TB Allocation Details'!$A$18:$L$217, MATCH("Demand ID", 'E4 TB Allocation Details'!$A$18:$L$18, 0),FALSE), 'E2 Allocators'!$B$15:$W$361, MATCH('O5 Details by Class &amp; Accounts'!T$18, 'E2 Allocators'!$B$15:$W$15, 0),FALSE)*$F60), 0, VLOOKUP(VLOOKUP($A60, 'E4 TB Allocation Details'!$A$18:$L$217, MATCH("Demand ID", 'E4 TB Allocation Details'!$A$18:$L$18, 0),FALSE), 'E2 Allocators'!$B$15:$W$361, MATCH('O5 Details by Class &amp; Accounts'!T$18, 'E2 Allocators'!$B$15:$W$15, 0),FALSE)*$F60)</f>
        <v>0</v>
      </c>
      <c r="U60" s="1334">
        <f>IF(ISERROR(VLOOKUP(VLOOKUP($A60, 'E4 TB Allocation Details'!$A$18:$L$217, MATCH("Demand ID", 'E4 TB Allocation Details'!$A$18:$L$18, 0),FALSE), 'E2 Allocators'!$B$15:$W$361, MATCH('O5 Details by Class &amp; Accounts'!U$18, 'E2 Allocators'!$B$15:$W$15, 0),FALSE)*$F60), 0, VLOOKUP(VLOOKUP($A60, 'E4 TB Allocation Details'!$A$18:$L$217, MATCH("Demand ID", 'E4 TB Allocation Details'!$A$18:$L$18, 0),FALSE), 'E2 Allocators'!$B$15:$W$361, MATCH('O5 Details by Class &amp; Accounts'!U$18, 'E2 Allocators'!$B$15:$W$15, 0),FALSE)*$F60)</f>
        <v>0</v>
      </c>
      <c r="V60" s="1334">
        <f>IF(ISERROR(VLOOKUP(VLOOKUP($A60, 'E4 TB Allocation Details'!$A$18:$L$217, MATCH("Demand ID", 'E4 TB Allocation Details'!$A$18:$L$18, 0),FALSE), 'E2 Allocators'!$B$15:$W$361, MATCH('O5 Details by Class &amp; Accounts'!V$18, 'E2 Allocators'!$B$15:$W$15, 0),FALSE)*$F60), 0, VLOOKUP(VLOOKUP($A60, 'E4 TB Allocation Details'!$A$18:$L$217, MATCH("Demand ID", 'E4 TB Allocation Details'!$A$18:$L$18, 0),FALSE), 'E2 Allocators'!$B$15:$W$361, MATCH('O5 Details by Class &amp; Accounts'!V$18, 'E2 Allocators'!$B$15:$W$15, 0),FALSE)*$F60)</f>
        <v>0</v>
      </c>
      <c r="W60" s="1334">
        <f>IF(ISERROR(VLOOKUP(VLOOKUP($A60, 'E4 TB Allocation Details'!$A$18:$L$217, MATCH("Demand ID", 'E4 TB Allocation Details'!$A$18:$L$18, 0),FALSE), 'E2 Allocators'!$B$15:$W$361, MATCH('O5 Details by Class &amp; Accounts'!W$18, 'E2 Allocators'!$B$15:$W$15, 0),FALSE)*$F60), 0, VLOOKUP(VLOOKUP($A60, 'E4 TB Allocation Details'!$A$18:$L$217, MATCH("Demand ID", 'E4 TB Allocation Details'!$A$18:$L$18, 0),FALSE), 'E2 Allocators'!$B$15:$W$361, MATCH('O5 Details by Class &amp; Accounts'!W$18, 'E2 Allocators'!$B$15:$W$15, 0),FALSE)*$F60)</f>
        <v>0</v>
      </c>
      <c r="X60" s="1334">
        <f>IF(ISERROR(VLOOKUP(VLOOKUP($A60, 'E4 TB Allocation Details'!$A$18:$L$217, MATCH("Demand ID", 'E4 TB Allocation Details'!$A$18:$L$18, 0),FALSE), 'E2 Allocators'!$B$15:$W$361, MATCH('O5 Details by Class &amp; Accounts'!X$18, 'E2 Allocators'!$B$15:$W$15, 0),FALSE)*$F60), 0, VLOOKUP(VLOOKUP($A60, 'E4 TB Allocation Details'!$A$18:$L$217, MATCH("Demand ID", 'E4 TB Allocation Details'!$A$18:$L$18, 0),FALSE), 'E2 Allocators'!$B$15:$W$361, MATCH('O5 Details by Class &amp; Accounts'!X$18, 'E2 Allocators'!$B$15:$W$15, 0),FALSE)*$F60)</f>
        <v>0</v>
      </c>
      <c r="Y60" s="1334">
        <f>IF(ISERROR(VLOOKUP(VLOOKUP($A60, 'E4 TB Allocation Details'!$A$18:$L$217, MATCH("Demand ID", 'E4 TB Allocation Details'!$A$18:$L$18, 0),FALSE), 'E2 Allocators'!$B$15:$W$361, MATCH('O5 Details by Class &amp; Accounts'!Y$18, 'E2 Allocators'!$B$15:$W$15, 0),FALSE)*$F60), 0, VLOOKUP(VLOOKUP($A60, 'E4 TB Allocation Details'!$A$18:$L$217, MATCH("Demand ID", 'E4 TB Allocation Details'!$A$18:$L$18, 0),FALSE), 'E2 Allocators'!$B$15:$W$361, MATCH('O5 Details by Class &amp; Accounts'!Y$18, 'E2 Allocators'!$B$15:$W$15, 0),FALSE)*$F60)</f>
        <v>0</v>
      </c>
      <c r="Z60" s="1334">
        <f>IF(ISERROR(VLOOKUP(VLOOKUP($A60, 'E4 TB Allocation Details'!$A$18:$L$217, MATCH("Demand ID", 'E4 TB Allocation Details'!$A$18:$L$18, 0),FALSE), 'E2 Allocators'!$B$15:$W$361, MATCH('O5 Details by Class &amp; Accounts'!Z$18, 'E2 Allocators'!$B$15:$W$15, 0),FALSE)*$F60), 0, VLOOKUP(VLOOKUP($A60, 'E4 TB Allocation Details'!$A$18:$L$217, MATCH("Demand ID", 'E4 TB Allocation Details'!$A$18:$L$18, 0),FALSE), 'E2 Allocators'!$B$15:$W$361, MATCH('O5 Details by Class &amp; Accounts'!Z$18, 'E2 Allocators'!$B$15:$W$15, 0),FALSE)*$F60)</f>
        <v>0</v>
      </c>
      <c r="AA60" s="1334">
        <f>IF(ISERROR(VLOOKUP(VLOOKUP($A60, 'E4 TB Allocation Details'!$A$18:$L$217, MATCH("Demand ID", 'E4 TB Allocation Details'!$A$18:$L$18, 0),FALSE), 'E2 Allocators'!$B$15:$W$361, MATCH('O5 Details by Class &amp; Accounts'!AA$18, 'E2 Allocators'!$B$15:$W$15, 0),FALSE)*$F60), 0, VLOOKUP(VLOOKUP($A60, 'E4 TB Allocation Details'!$A$18:$L$217, MATCH("Demand ID", 'E4 TB Allocation Details'!$A$18:$L$18, 0),FALSE), 'E2 Allocators'!$B$15:$W$361, MATCH('O5 Details by Class &amp; Accounts'!AA$18, 'E2 Allocators'!$B$15:$W$15, 0),FALSE)*$F60)</f>
        <v>0</v>
      </c>
      <c r="AB60" s="1334">
        <f>IF(ISERROR(VLOOKUP(VLOOKUP($A60, 'E4 TB Allocation Details'!$A$18:$L$217, MATCH("Demand ID", 'E4 TB Allocation Details'!$A$18:$L$18, 0),FALSE), 'E2 Allocators'!$B$15:$W$361, MATCH('O5 Details by Class &amp; Accounts'!AB$18, 'E2 Allocators'!$B$15:$W$15, 0),FALSE)*$F60), 0, VLOOKUP(VLOOKUP($A60, 'E4 TB Allocation Details'!$A$18:$L$217, MATCH("Demand ID", 'E4 TB Allocation Details'!$A$18:$L$18, 0),FALSE), 'E2 Allocators'!$B$15:$W$361, MATCH('O5 Details by Class &amp; Accounts'!AB$18, 'E2 Allocators'!$B$15:$W$15, 0),FALSE)*$F60)</f>
        <v>0</v>
      </c>
      <c r="AC60" s="1334">
        <f>SUM(I60:AB60)</f>
        <v>0</v>
      </c>
      <c r="AD60" s="1334">
        <f>IF(ISERROR(VLOOKUP(VLOOKUP($A60, 'E4 TB Allocation Details'!$A$18:$L$217, MATCH("Customer ID", 'E4 TB Allocation Details'!$A$18:$L$18, 0),FALSE), 'E2 Allocators'!$B$15:$W$361, MATCH('O5 Details by Class &amp; Accounts'!AD$18, 'E2 Allocators'!$B$15:$W$15, 0),FALSE)*$G60), 0, VLOOKUP(VLOOKUP($A60, 'E4 TB Allocation Details'!$A$18:$L$217, MATCH("Customer ID", 'E4 TB Allocation Details'!$A$18:$L$18, 0),FALSE), 'E2 Allocators'!$B$15:$W$361, MATCH('O5 Details by Class &amp; Accounts'!AD$18, 'E2 Allocators'!$B$15:$W$15, 0),FALSE)*$G60)</f>
        <v>189694.31313154101</v>
      </c>
      <c r="AE60" s="1334">
        <f>IF(ISERROR(VLOOKUP(VLOOKUP($A60, 'E4 TB Allocation Details'!$A$18:$L$217, MATCH("Customer ID", 'E4 TB Allocation Details'!$A$18:$L$18, 0),FALSE), 'E2 Allocators'!$B$15:$W$361, MATCH('O5 Details by Class &amp; Accounts'!AE$18, 'E2 Allocators'!$B$15:$W$15, 0),FALSE)*$G60), 0, VLOOKUP(VLOOKUP($A60, 'E4 TB Allocation Details'!$A$18:$L$217, MATCH("Customer ID", 'E4 TB Allocation Details'!$A$18:$L$18, 0),FALSE), 'E2 Allocators'!$B$15:$W$361, MATCH('O5 Details by Class &amp; Accounts'!AE$18, 'E2 Allocators'!$B$15:$W$15, 0),FALSE)*$G60)</f>
        <v>48050.585740646042</v>
      </c>
      <c r="AF60" s="1334">
        <f>IF(ISERROR(VLOOKUP(VLOOKUP($A60, 'E4 TB Allocation Details'!$A$18:$L$217, MATCH("Customer ID", 'E4 TB Allocation Details'!$A$18:$L$18, 0),FALSE), 'E2 Allocators'!$B$15:$W$361, MATCH('O5 Details by Class &amp; Accounts'!AF$18, 'E2 Allocators'!$B$15:$W$15, 0),FALSE)*$G60), 0, VLOOKUP(VLOOKUP($A60, 'E4 TB Allocation Details'!$A$18:$L$217, MATCH("Customer ID", 'E4 TB Allocation Details'!$A$18:$L$18, 0),FALSE), 'E2 Allocators'!$B$15:$W$361, MATCH('O5 Details by Class &amp; Accounts'!AF$18, 'E2 Allocators'!$B$15:$W$15, 0),FALSE)*$G60)</f>
        <v>57433.956448508528</v>
      </c>
      <c r="AG60" s="1334">
        <f>IF(ISERROR(VLOOKUP(VLOOKUP($A60, 'E4 TB Allocation Details'!$A$18:$L$217, MATCH("Customer ID", 'E4 TB Allocation Details'!$A$18:$L$18, 0),FALSE), 'E2 Allocators'!$B$15:$W$361, MATCH('O5 Details by Class &amp; Accounts'!AG$18, 'E2 Allocators'!$B$15:$W$15, 0),FALSE)*$G60), 0, VLOOKUP(VLOOKUP($A60, 'E4 TB Allocation Details'!$A$18:$L$217, MATCH("Customer ID", 'E4 TB Allocation Details'!$A$18:$L$18, 0),FALSE), 'E2 Allocators'!$B$15:$W$361, MATCH('O5 Details by Class &amp; Accounts'!AG$18, 'E2 Allocators'!$B$15:$W$15, 0),FALSE)*$G60)</f>
        <v>0</v>
      </c>
      <c r="AH60" s="1334">
        <f>IF(ISERROR(VLOOKUP(VLOOKUP($A60, 'E4 TB Allocation Details'!$A$18:$L$217, MATCH("Customer ID", 'E4 TB Allocation Details'!$A$18:$L$18, 0),FALSE), 'E2 Allocators'!$B$15:$W$361, MATCH('O5 Details by Class &amp; Accounts'!AH$18, 'E2 Allocators'!$B$15:$W$15, 0),FALSE)*$G60), 0, VLOOKUP(VLOOKUP($A60, 'E4 TB Allocation Details'!$A$18:$L$217, MATCH("Customer ID", 'E4 TB Allocation Details'!$A$18:$L$18, 0),FALSE), 'E2 Allocators'!$B$15:$W$361, MATCH('O5 Details by Class &amp; Accounts'!AH$18, 'E2 Allocators'!$B$15:$W$15, 0),FALSE)*$G60)</f>
        <v>21273.131147173248</v>
      </c>
      <c r="AI60" s="1334">
        <f>IF(ISERROR(VLOOKUP(VLOOKUP($A60, 'E4 TB Allocation Details'!$A$18:$L$217, MATCH("Customer ID", 'E4 TB Allocation Details'!$A$18:$L$18, 0),FALSE), 'E2 Allocators'!$B$15:$W$361, MATCH('O5 Details by Class &amp; Accounts'!AI$18, 'E2 Allocators'!$B$15:$W$15, 0),FALSE)*$G60), 0, VLOOKUP(VLOOKUP($A60, 'E4 TB Allocation Details'!$A$18:$L$217, MATCH("Customer ID", 'E4 TB Allocation Details'!$A$18:$L$18, 0),FALSE), 'E2 Allocators'!$B$15:$W$361, MATCH('O5 Details by Class &amp; Accounts'!AI$18, 'E2 Allocators'!$B$15:$W$15, 0),FALSE)*$G60)</f>
        <v>27949.122505276995</v>
      </c>
      <c r="AJ60" s="1334">
        <f>IF(ISERROR(VLOOKUP(VLOOKUP($A60, 'E4 TB Allocation Details'!$A$18:$L$217, MATCH("Customer ID", 'E4 TB Allocation Details'!$A$18:$L$18, 0),FALSE), 'E2 Allocators'!$B$15:$W$361, MATCH('O5 Details by Class &amp; Accounts'!AJ$18, 'E2 Allocators'!$B$15:$W$15, 0),FALSE)*$G60), 0, VLOOKUP(VLOOKUP($A60, 'E4 TB Allocation Details'!$A$18:$L$217, MATCH("Customer ID", 'E4 TB Allocation Details'!$A$18:$L$18, 0),FALSE), 'E2 Allocators'!$B$15:$W$361, MATCH('O5 Details by Class &amp; Accounts'!AJ$18, 'E2 Allocators'!$B$15:$W$15, 0),FALSE)*$G60)</f>
        <v>18322.837065060834</v>
      </c>
      <c r="AK60" s="1334">
        <f>IF(ISERROR(VLOOKUP(VLOOKUP($A60, 'E4 TB Allocation Details'!$A$18:$L$217, MATCH("Customer ID", 'E4 TB Allocation Details'!$A$18:$L$18, 0),FALSE), 'E2 Allocators'!$B$15:$W$361, MATCH('O5 Details by Class &amp; Accounts'!AK$18, 'E2 Allocators'!$B$15:$W$15, 0),FALSE)*$G60), 0, VLOOKUP(VLOOKUP($A60, 'E4 TB Allocation Details'!$A$18:$L$217, MATCH("Customer ID", 'E4 TB Allocation Details'!$A$18:$L$18, 0),FALSE), 'E2 Allocators'!$B$15:$W$361, MATCH('O5 Details by Class &amp; Accounts'!AK$18, 'E2 Allocators'!$B$15:$W$15, 0),FALSE)*$G60)</f>
        <v>1157.6722039940626</v>
      </c>
      <c r="AL60" s="1334">
        <f>IF(ISERROR(VLOOKUP(VLOOKUP($A60, 'E4 TB Allocation Details'!$A$18:$L$217, MATCH("Customer ID", 'E4 TB Allocation Details'!$A$18:$L$18, 0),FALSE), 'E2 Allocators'!$B$15:$W$361, MATCH('O5 Details by Class &amp; Accounts'!AL$18, 'E2 Allocators'!$B$15:$W$15, 0),FALSE)*$G60), 0, VLOOKUP(VLOOKUP($A60, 'E4 TB Allocation Details'!$A$18:$L$217, MATCH("Customer ID", 'E4 TB Allocation Details'!$A$18:$L$18, 0),FALSE), 'E2 Allocators'!$B$15:$W$361, MATCH('O5 Details by Class &amp; Accounts'!AL$18, 'E2 Allocators'!$B$15:$W$15, 0),FALSE)*$G60)</f>
        <v>999.38175779921926</v>
      </c>
      <c r="AM60" s="1334">
        <f>IF(ISERROR(VLOOKUP(VLOOKUP($A60, 'E4 TB Allocation Details'!$A$18:$L$217, MATCH("Customer ID", 'E4 TB Allocation Details'!$A$18:$L$18, 0),FALSE), 'E2 Allocators'!$B$15:$W$361, MATCH('O5 Details by Class &amp; Accounts'!AM$18, 'E2 Allocators'!$B$15:$W$15, 0),FALSE)*$G60), 0, VLOOKUP(VLOOKUP($A60, 'E4 TB Allocation Details'!$A$18:$L$217, MATCH("Customer ID", 'E4 TB Allocation Details'!$A$18:$L$18, 0),FALSE), 'E2 Allocators'!$B$15:$W$361, MATCH('O5 Details by Class &amp; Accounts'!AM$18, 'E2 Allocators'!$B$15:$W$15, 0),FALSE)*$G60)</f>
        <v>0</v>
      </c>
      <c r="AN60" s="1334">
        <f>IF(ISERROR(VLOOKUP(VLOOKUP($A60, 'E4 TB Allocation Details'!$A$18:$L$217, MATCH("Customer ID", 'E4 TB Allocation Details'!$A$18:$L$18, 0),FALSE), 'E2 Allocators'!$B$15:$W$361, MATCH('O5 Details by Class &amp; Accounts'!AN$18, 'E2 Allocators'!$B$15:$W$15, 0),FALSE)*$G60), 0, VLOOKUP(VLOOKUP($A60, 'E4 TB Allocation Details'!$A$18:$L$217, MATCH("Customer ID", 'E4 TB Allocation Details'!$A$18:$L$18, 0),FALSE), 'E2 Allocators'!$B$15:$W$361, MATCH('O5 Details by Class &amp; Accounts'!AN$18, 'E2 Allocators'!$B$15:$W$15, 0),FALSE)*$G60)</f>
        <v>0</v>
      </c>
      <c r="AO60" s="1334">
        <f>IF(ISERROR(VLOOKUP(VLOOKUP($A60, 'E4 TB Allocation Details'!$A$18:$L$217, MATCH("Customer ID", 'E4 TB Allocation Details'!$A$18:$L$18, 0),FALSE), 'E2 Allocators'!$B$15:$W$361, MATCH('O5 Details by Class &amp; Accounts'!AO$18, 'E2 Allocators'!$B$15:$W$15, 0),FALSE)*$G60), 0, VLOOKUP(VLOOKUP($A60, 'E4 TB Allocation Details'!$A$18:$L$217, MATCH("Customer ID", 'E4 TB Allocation Details'!$A$18:$L$18, 0),FALSE), 'E2 Allocators'!$B$15:$W$361, MATCH('O5 Details by Class &amp; Accounts'!AO$18, 'E2 Allocators'!$B$15:$W$15, 0),FALSE)*$G60)</f>
        <v>0</v>
      </c>
      <c r="AP60" s="1334">
        <f>IF(ISERROR(VLOOKUP(VLOOKUP($A60, 'E4 TB Allocation Details'!$A$18:$L$217, MATCH("Customer ID", 'E4 TB Allocation Details'!$A$18:$L$18, 0),FALSE), 'E2 Allocators'!$B$15:$W$361, MATCH('O5 Details by Class &amp; Accounts'!AP$18, 'E2 Allocators'!$B$15:$W$15, 0),FALSE)*$G60), 0, VLOOKUP(VLOOKUP($A60, 'E4 TB Allocation Details'!$A$18:$L$217, MATCH("Customer ID", 'E4 TB Allocation Details'!$A$18:$L$18, 0),FALSE), 'E2 Allocators'!$B$15:$W$361, MATCH('O5 Details by Class &amp; Accounts'!AP$18, 'E2 Allocators'!$B$15:$W$15, 0),FALSE)*$G60)</f>
        <v>0</v>
      </c>
      <c r="AQ60" s="1334">
        <f>IF(ISERROR(VLOOKUP(VLOOKUP($A60, 'E4 TB Allocation Details'!$A$18:$L$217, MATCH("Customer ID", 'E4 TB Allocation Details'!$A$18:$L$18, 0),FALSE), 'E2 Allocators'!$B$15:$W$361, MATCH('O5 Details by Class &amp; Accounts'!AQ$18, 'E2 Allocators'!$B$15:$W$15, 0),FALSE)*$G60), 0, VLOOKUP(VLOOKUP($A60, 'E4 TB Allocation Details'!$A$18:$L$217, MATCH("Customer ID", 'E4 TB Allocation Details'!$A$18:$L$18, 0),FALSE), 'E2 Allocators'!$B$15:$W$361, MATCH('O5 Details by Class &amp; Accounts'!AQ$18, 'E2 Allocators'!$B$15:$W$15, 0),FALSE)*$G60)</f>
        <v>0</v>
      </c>
      <c r="AR60" s="1334">
        <f>IF(ISERROR(VLOOKUP(VLOOKUP($A60, 'E4 TB Allocation Details'!$A$18:$L$217, MATCH("Customer ID", 'E4 TB Allocation Details'!$A$18:$L$18, 0),FALSE), 'E2 Allocators'!$B$15:$W$361, MATCH('O5 Details by Class &amp; Accounts'!AR$18, 'E2 Allocators'!$B$15:$W$15, 0),FALSE)*$G60), 0, VLOOKUP(VLOOKUP($A60, 'E4 TB Allocation Details'!$A$18:$L$217, MATCH("Customer ID", 'E4 TB Allocation Details'!$A$18:$L$18, 0),FALSE), 'E2 Allocators'!$B$15:$W$361, MATCH('O5 Details by Class &amp; Accounts'!AR$18, 'E2 Allocators'!$B$15:$W$15, 0),FALSE)*$G60)</f>
        <v>0</v>
      </c>
      <c r="AS60" s="1334">
        <f>IF(ISERROR(VLOOKUP(VLOOKUP($A60, 'E4 TB Allocation Details'!$A$18:$L$217, MATCH("Customer ID", 'E4 TB Allocation Details'!$A$18:$L$18, 0),FALSE), 'E2 Allocators'!$B$15:$W$361, MATCH('O5 Details by Class &amp; Accounts'!AS$18, 'E2 Allocators'!$B$15:$W$15, 0),FALSE)*$G60), 0, VLOOKUP(VLOOKUP($A60, 'E4 TB Allocation Details'!$A$18:$L$217, MATCH("Customer ID", 'E4 TB Allocation Details'!$A$18:$L$18, 0),FALSE), 'E2 Allocators'!$B$15:$W$361, MATCH('O5 Details by Class &amp; Accounts'!AS$18, 'E2 Allocators'!$B$15:$W$15, 0),FALSE)*$G60)</f>
        <v>0</v>
      </c>
      <c r="AT60" s="1334">
        <f>IF(ISERROR(VLOOKUP(VLOOKUP($A60, 'E4 TB Allocation Details'!$A$18:$L$217, MATCH("Customer ID", 'E4 TB Allocation Details'!$A$18:$L$18, 0),FALSE), 'E2 Allocators'!$B$15:$W$361, MATCH('O5 Details by Class &amp; Accounts'!AT$18, 'E2 Allocators'!$B$15:$W$15, 0),FALSE)*$G60), 0, VLOOKUP(VLOOKUP($A60, 'E4 TB Allocation Details'!$A$18:$L$217, MATCH("Customer ID", 'E4 TB Allocation Details'!$A$18:$L$18, 0),FALSE), 'E2 Allocators'!$B$15:$W$361, MATCH('O5 Details by Class &amp; Accounts'!AT$18, 'E2 Allocators'!$B$15:$W$15, 0),FALSE)*$G60)</f>
        <v>0</v>
      </c>
      <c r="AU60" s="1334">
        <f>IF(ISERROR(VLOOKUP(VLOOKUP($A60, 'E4 TB Allocation Details'!$A$18:$L$217, MATCH("Customer ID", 'E4 TB Allocation Details'!$A$18:$L$18, 0),FALSE), 'E2 Allocators'!$B$15:$W$361, MATCH('O5 Details by Class &amp; Accounts'!AU$18, 'E2 Allocators'!$B$15:$W$15, 0),FALSE)*$G60), 0, VLOOKUP(VLOOKUP($A60, 'E4 TB Allocation Details'!$A$18:$L$217, MATCH("Customer ID", 'E4 TB Allocation Details'!$A$18:$L$18, 0),FALSE), 'E2 Allocators'!$B$15:$W$361, MATCH('O5 Details by Class &amp; Accounts'!AU$18, 'E2 Allocators'!$B$15:$W$15, 0),FALSE)*$G60)</f>
        <v>0</v>
      </c>
      <c r="AV60" s="1334">
        <f>IF(ISERROR(VLOOKUP(VLOOKUP($A60, 'E4 TB Allocation Details'!$A$18:$L$217, MATCH("Customer ID", 'E4 TB Allocation Details'!$A$18:$L$18, 0),FALSE), 'E2 Allocators'!$B$15:$W$361, MATCH('O5 Details by Class &amp; Accounts'!AV$18, 'E2 Allocators'!$B$15:$W$15, 0),FALSE)*$G60), 0, VLOOKUP(VLOOKUP($A60, 'E4 TB Allocation Details'!$A$18:$L$217, MATCH("Customer ID", 'E4 TB Allocation Details'!$A$18:$L$18, 0),FALSE), 'E2 Allocators'!$B$15:$W$361, MATCH('O5 Details by Class &amp; Accounts'!AV$18, 'E2 Allocators'!$B$15:$W$15, 0),FALSE)*$G60)</f>
        <v>0</v>
      </c>
      <c r="AW60" s="1334">
        <f>IF(ISERROR(VLOOKUP(VLOOKUP($A60, 'E4 TB Allocation Details'!$A$18:$L$217, MATCH("Customer ID", 'E4 TB Allocation Details'!$A$18:$L$18, 0),FALSE), 'E2 Allocators'!$B$15:$W$361, MATCH('O5 Details by Class &amp; Accounts'!AW$18, 'E2 Allocators'!$B$15:$W$15, 0),FALSE)*$G60), 0, VLOOKUP(VLOOKUP($A60, 'E4 TB Allocation Details'!$A$18:$L$217, MATCH("Customer ID", 'E4 TB Allocation Details'!$A$18:$L$18, 0),FALSE), 'E2 Allocators'!$B$15:$W$361, MATCH('O5 Details by Class &amp; Accounts'!AW$18, 'E2 Allocators'!$B$15:$W$15, 0),FALSE)*$G60)</f>
        <v>0</v>
      </c>
      <c r="AX60" s="1334">
        <f>SUM(AD60:AW60)</f>
        <v>364881</v>
      </c>
      <c r="AY60" s="1334">
        <f>IF(ISERROR(VLOOKUP(VLOOKUP($A60, 'E4 TB Allocation Details'!$A$18:$L$217, MATCH("Misc ID", 'E4 TB Allocation Details'!$A$18:$L$18, 0),FALSE), 'E2 Allocators'!$B$15:$W$361, MATCH('O5 Details by Class &amp; Accounts'!AY$18, 'E2 Allocators'!$B$15:$W$15, 0),FALSE)*$E60), 0, VLOOKUP(VLOOKUP($A60, 'E4 TB Allocation Details'!$A$18:$L$217, MATCH("Misc ID", 'E4 TB Allocation Details'!$A$18:$L$18, 0),FALSE), 'E2 Allocators'!$B$15:$W$361, MATCH('O5 Details by Class &amp; Accounts'!AY$18, 'E2 Allocators'!$B$15:$W$15, 0),FALSE)*$E60)</f>
        <v>0</v>
      </c>
      <c r="AZ60" s="1334">
        <f>IF(ISERROR(VLOOKUP(VLOOKUP($A60, 'E4 TB Allocation Details'!$A$18:$L$217, MATCH("Misc ID", 'E4 TB Allocation Details'!$A$18:$L$18, 0),FALSE), 'E2 Allocators'!$B$15:$W$361, MATCH('O5 Details by Class &amp; Accounts'!AZ$18, 'E2 Allocators'!$B$15:$W$15, 0),FALSE)*$E60), 0, VLOOKUP(VLOOKUP($A60, 'E4 TB Allocation Details'!$A$18:$L$217, MATCH("Misc ID", 'E4 TB Allocation Details'!$A$18:$L$18, 0),FALSE), 'E2 Allocators'!$B$15:$W$361, MATCH('O5 Details by Class &amp; Accounts'!AZ$18, 'E2 Allocators'!$B$15:$W$15, 0),FALSE)*$E60)</f>
        <v>0</v>
      </c>
      <c r="BA60" s="1334">
        <f>IF(ISERROR(VLOOKUP(VLOOKUP($A60, 'E4 TB Allocation Details'!$A$18:$L$217, MATCH("Misc ID", 'E4 TB Allocation Details'!$A$18:$L$18, 0),FALSE), 'E2 Allocators'!$B$15:$W$361, MATCH('O5 Details by Class &amp; Accounts'!BA$18, 'E2 Allocators'!$B$15:$W$15, 0),FALSE)*$E60), 0, VLOOKUP(VLOOKUP($A60, 'E4 TB Allocation Details'!$A$18:$L$217, MATCH("Misc ID", 'E4 TB Allocation Details'!$A$18:$L$18, 0),FALSE), 'E2 Allocators'!$B$15:$W$361, MATCH('O5 Details by Class &amp; Accounts'!BA$18, 'E2 Allocators'!$B$15:$W$15, 0),FALSE)*$E60)</f>
        <v>0</v>
      </c>
      <c r="BB60" s="1334">
        <f>IF(ISERROR(VLOOKUP(VLOOKUP($A60, 'E4 TB Allocation Details'!$A$18:$L$217, MATCH("Misc ID", 'E4 TB Allocation Details'!$A$18:$L$18, 0),FALSE), 'E2 Allocators'!$B$15:$W$361, MATCH('O5 Details by Class &amp; Accounts'!BB$18, 'E2 Allocators'!$B$15:$W$15, 0),FALSE)*$E60), 0, VLOOKUP(VLOOKUP($A60, 'E4 TB Allocation Details'!$A$18:$L$217, MATCH("Misc ID", 'E4 TB Allocation Details'!$A$18:$L$18, 0),FALSE), 'E2 Allocators'!$B$15:$W$361, MATCH('O5 Details by Class &amp; Accounts'!BB$18, 'E2 Allocators'!$B$15:$W$15, 0),FALSE)*$E60)</f>
        <v>0</v>
      </c>
      <c r="BC60" s="1334">
        <f>IF(ISERROR(VLOOKUP(VLOOKUP($A60, 'E4 TB Allocation Details'!$A$18:$L$217, MATCH("Misc ID", 'E4 TB Allocation Details'!$A$18:$L$18, 0),FALSE), 'E2 Allocators'!$B$15:$W$361, MATCH('O5 Details by Class &amp; Accounts'!BC$18, 'E2 Allocators'!$B$15:$W$15, 0),FALSE)*$E60), 0, VLOOKUP(VLOOKUP($A60, 'E4 TB Allocation Details'!$A$18:$L$217, MATCH("Misc ID", 'E4 TB Allocation Details'!$A$18:$L$18, 0),FALSE), 'E2 Allocators'!$B$15:$W$361, MATCH('O5 Details by Class &amp; Accounts'!BC$18, 'E2 Allocators'!$B$15:$W$15, 0),FALSE)*$E60)</f>
        <v>0</v>
      </c>
      <c r="BD60" s="1334">
        <f>IF(ISERROR(VLOOKUP(VLOOKUP($A60, 'E4 TB Allocation Details'!$A$18:$L$217, MATCH("Misc ID", 'E4 TB Allocation Details'!$A$18:$L$18, 0),FALSE), 'E2 Allocators'!$B$15:$W$361, MATCH('O5 Details by Class &amp; Accounts'!BD$18, 'E2 Allocators'!$B$15:$W$15, 0),FALSE)*$E60), 0, VLOOKUP(VLOOKUP($A60, 'E4 TB Allocation Details'!$A$18:$L$217, MATCH("Misc ID", 'E4 TB Allocation Details'!$A$18:$L$18, 0),FALSE), 'E2 Allocators'!$B$15:$W$361, MATCH('O5 Details by Class &amp; Accounts'!BD$18, 'E2 Allocators'!$B$15:$W$15, 0),FALSE)*$E60)</f>
        <v>0</v>
      </c>
      <c r="BE60" s="1334">
        <f>IF(ISERROR(VLOOKUP(VLOOKUP($A60, 'E4 TB Allocation Details'!$A$18:$L$217, MATCH("Misc ID", 'E4 TB Allocation Details'!$A$18:$L$18, 0),FALSE), 'E2 Allocators'!$B$15:$W$361, MATCH('O5 Details by Class &amp; Accounts'!BE$18, 'E2 Allocators'!$B$15:$W$15, 0),FALSE)*$E60), 0, VLOOKUP(VLOOKUP($A60, 'E4 TB Allocation Details'!$A$18:$L$217, MATCH("Misc ID", 'E4 TB Allocation Details'!$A$18:$L$18, 0),FALSE), 'E2 Allocators'!$B$15:$W$361, MATCH('O5 Details by Class &amp; Accounts'!BE$18, 'E2 Allocators'!$B$15:$W$15, 0),FALSE)*$E60)</f>
        <v>0</v>
      </c>
      <c r="BF60" s="1334">
        <f>IF(ISERROR(VLOOKUP(VLOOKUP($A60, 'E4 TB Allocation Details'!$A$18:$L$217, MATCH("Misc ID", 'E4 TB Allocation Details'!$A$18:$L$18, 0),FALSE), 'E2 Allocators'!$B$15:$W$361, MATCH('O5 Details by Class &amp; Accounts'!BF$18, 'E2 Allocators'!$B$15:$W$15, 0),FALSE)*$E60), 0, VLOOKUP(VLOOKUP($A60, 'E4 TB Allocation Details'!$A$18:$L$217, MATCH("Misc ID", 'E4 TB Allocation Details'!$A$18:$L$18, 0),FALSE), 'E2 Allocators'!$B$15:$W$361, MATCH('O5 Details by Class &amp; Accounts'!BF$18, 'E2 Allocators'!$B$15:$W$15, 0),FALSE)*$E60)</f>
        <v>0</v>
      </c>
      <c r="BG60" s="1334">
        <f>IF(ISERROR(VLOOKUP(VLOOKUP($A60, 'E4 TB Allocation Details'!$A$18:$L$217, MATCH("Misc ID", 'E4 TB Allocation Details'!$A$18:$L$18, 0),FALSE), 'E2 Allocators'!$B$15:$W$361, MATCH('O5 Details by Class &amp; Accounts'!BG$18, 'E2 Allocators'!$B$15:$W$15, 0),FALSE)*$E60), 0, VLOOKUP(VLOOKUP($A60, 'E4 TB Allocation Details'!$A$18:$L$217, MATCH("Misc ID", 'E4 TB Allocation Details'!$A$18:$L$18, 0),FALSE), 'E2 Allocators'!$B$15:$W$361, MATCH('O5 Details by Class &amp; Accounts'!BG$18, 'E2 Allocators'!$B$15:$W$15, 0),FALSE)*$E60)</f>
        <v>0</v>
      </c>
      <c r="BH60" s="1334">
        <f>IF(ISERROR(VLOOKUP(VLOOKUP($A60, 'E4 TB Allocation Details'!$A$18:$L$217, MATCH("Misc ID", 'E4 TB Allocation Details'!$A$18:$L$18, 0),FALSE), 'E2 Allocators'!$B$15:$W$361, MATCH('O5 Details by Class &amp; Accounts'!BH$18, 'E2 Allocators'!$B$15:$W$15, 0),FALSE)*$E60), 0, VLOOKUP(VLOOKUP($A60, 'E4 TB Allocation Details'!$A$18:$L$217, MATCH("Misc ID", 'E4 TB Allocation Details'!$A$18:$L$18, 0),FALSE), 'E2 Allocators'!$B$15:$W$361, MATCH('O5 Details by Class &amp; Accounts'!BH$18, 'E2 Allocators'!$B$15:$W$15, 0),FALSE)*$E60)</f>
        <v>0</v>
      </c>
      <c r="BI60" s="1334">
        <f>IF(ISERROR(VLOOKUP(VLOOKUP($A60, 'E4 TB Allocation Details'!$A$18:$L$217, MATCH("Misc ID", 'E4 TB Allocation Details'!$A$18:$L$18, 0),FALSE), 'E2 Allocators'!$B$15:$W$361, MATCH('O5 Details by Class &amp; Accounts'!BI$18, 'E2 Allocators'!$B$15:$W$15, 0),FALSE)*$E60), 0, VLOOKUP(VLOOKUP($A60, 'E4 TB Allocation Details'!$A$18:$L$217, MATCH("Misc ID", 'E4 TB Allocation Details'!$A$18:$L$18, 0),FALSE), 'E2 Allocators'!$B$15:$W$361, MATCH('O5 Details by Class &amp; Accounts'!BI$18, 'E2 Allocators'!$B$15:$W$15, 0),FALSE)*$E60)</f>
        <v>0</v>
      </c>
      <c r="BJ60" s="1334">
        <f>IF(ISERROR(VLOOKUP(VLOOKUP($A60, 'E4 TB Allocation Details'!$A$18:$L$217, MATCH("Misc ID", 'E4 TB Allocation Details'!$A$18:$L$18, 0),FALSE), 'E2 Allocators'!$B$15:$W$361, MATCH('O5 Details by Class &amp; Accounts'!BJ$18, 'E2 Allocators'!$B$15:$W$15, 0),FALSE)*$E60), 0, VLOOKUP(VLOOKUP($A60, 'E4 TB Allocation Details'!$A$18:$L$217, MATCH("Misc ID", 'E4 TB Allocation Details'!$A$18:$L$18, 0),FALSE), 'E2 Allocators'!$B$15:$W$361, MATCH('O5 Details by Class &amp; Accounts'!BJ$18, 'E2 Allocators'!$B$15:$W$15, 0),FALSE)*$E60)</f>
        <v>0</v>
      </c>
      <c r="BK60" s="1334">
        <f>IF(ISERROR(VLOOKUP(VLOOKUP($A60, 'E4 TB Allocation Details'!$A$18:$L$217, MATCH("Misc ID", 'E4 TB Allocation Details'!$A$18:$L$18, 0),FALSE), 'E2 Allocators'!$B$15:$W$361, MATCH('O5 Details by Class &amp; Accounts'!BK$18, 'E2 Allocators'!$B$15:$W$15, 0),FALSE)*$E60), 0, VLOOKUP(VLOOKUP($A60, 'E4 TB Allocation Details'!$A$18:$L$217, MATCH("Misc ID", 'E4 TB Allocation Details'!$A$18:$L$18, 0),FALSE), 'E2 Allocators'!$B$15:$W$361, MATCH('O5 Details by Class &amp; Accounts'!BK$18, 'E2 Allocators'!$B$15:$W$15, 0),FALSE)*$E60)</f>
        <v>0</v>
      </c>
      <c r="BL60" s="1334">
        <f>IF(ISERROR(VLOOKUP(VLOOKUP($A60, 'E4 TB Allocation Details'!$A$18:$L$217, MATCH("Misc ID", 'E4 TB Allocation Details'!$A$18:$L$18, 0),FALSE), 'E2 Allocators'!$B$15:$W$361, MATCH('O5 Details by Class &amp; Accounts'!BL$18, 'E2 Allocators'!$B$15:$W$15, 0),FALSE)*$E60), 0, VLOOKUP(VLOOKUP($A60, 'E4 TB Allocation Details'!$A$18:$L$217, MATCH("Misc ID", 'E4 TB Allocation Details'!$A$18:$L$18, 0),FALSE), 'E2 Allocators'!$B$15:$W$361, MATCH('O5 Details by Class &amp; Accounts'!BL$18, 'E2 Allocators'!$B$15:$W$15, 0),FALSE)*$E60)</f>
        <v>0</v>
      </c>
      <c r="BM60" s="1334">
        <f>IF(ISERROR(VLOOKUP(VLOOKUP($A60, 'E4 TB Allocation Details'!$A$18:$L$217, MATCH("Misc ID", 'E4 TB Allocation Details'!$A$18:$L$18, 0),FALSE), 'E2 Allocators'!$B$15:$W$361, MATCH('O5 Details by Class &amp; Accounts'!BM$18, 'E2 Allocators'!$B$15:$W$15, 0),FALSE)*$E60), 0, VLOOKUP(VLOOKUP($A60, 'E4 TB Allocation Details'!$A$18:$L$217, MATCH("Misc ID", 'E4 TB Allocation Details'!$A$18:$L$18, 0),FALSE), 'E2 Allocators'!$B$15:$W$361, MATCH('O5 Details by Class &amp; Accounts'!BM$18, 'E2 Allocators'!$B$15:$W$15, 0),FALSE)*$E60)</f>
        <v>0</v>
      </c>
      <c r="BN60" s="1334">
        <f>IF(ISERROR(VLOOKUP(VLOOKUP($A60, 'E4 TB Allocation Details'!$A$18:$L$217, MATCH("Misc ID", 'E4 TB Allocation Details'!$A$18:$L$18, 0),FALSE), 'E2 Allocators'!$B$15:$W$361, MATCH('O5 Details by Class &amp; Accounts'!BN$18, 'E2 Allocators'!$B$15:$W$15, 0),FALSE)*$E60), 0, VLOOKUP(VLOOKUP($A60, 'E4 TB Allocation Details'!$A$18:$L$217, MATCH("Misc ID", 'E4 TB Allocation Details'!$A$18:$L$18, 0),FALSE), 'E2 Allocators'!$B$15:$W$361, MATCH('O5 Details by Class &amp; Accounts'!BN$18, 'E2 Allocators'!$B$15:$W$15, 0),FALSE)*$E60)</f>
        <v>0</v>
      </c>
      <c r="BO60" s="1334">
        <f>IF(ISERROR(VLOOKUP(VLOOKUP($A60, 'E4 TB Allocation Details'!$A$18:$L$217, MATCH("Misc ID", 'E4 TB Allocation Details'!$A$18:$L$18, 0),FALSE), 'E2 Allocators'!$B$15:$W$361, MATCH('O5 Details by Class &amp; Accounts'!BO$18, 'E2 Allocators'!$B$15:$W$15, 0),FALSE)*$E60), 0, VLOOKUP(VLOOKUP($A60, 'E4 TB Allocation Details'!$A$18:$L$217, MATCH("Misc ID", 'E4 TB Allocation Details'!$A$18:$L$18, 0),FALSE), 'E2 Allocators'!$B$15:$W$361, MATCH('O5 Details by Class &amp; Accounts'!BO$18, 'E2 Allocators'!$B$15:$W$15, 0),FALSE)*$E60)</f>
        <v>0</v>
      </c>
      <c r="BP60" s="1334">
        <f>IF(ISERROR(VLOOKUP(VLOOKUP($A60, 'E4 TB Allocation Details'!$A$18:$L$217, MATCH("Misc ID", 'E4 TB Allocation Details'!$A$18:$L$18, 0),FALSE), 'E2 Allocators'!$B$15:$W$361, MATCH('O5 Details by Class &amp; Accounts'!BP$18, 'E2 Allocators'!$B$15:$W$15, 0),FALSE)*$E60), 0, VLOOKUP(VLOOKUP($A60, 'E4 TB Allocation Details'!$A$18:$L$217, MATCH("Misc ID", 'E4 TB Allocation Details'!$A$18:$L$18, 0),FALSE), 'E2 Allocators'!$B$15:$W$361, MATCH('O5 Details by Class &amp; Accounts'!BP$18, 'E2 Allocators'!$B$15:$W$15, 0),FALSE)*$E60)</f>
        <v>0</v>
      </c>
      <c r="BQ60" s="1334">
        <f>IF(ISERROR(VLOOKUP(VLOOKUP($A60, 'E4 TB Allocation Details'!$A$18:$L$217, MATCH("Misc ID", 'E4 TB Allocation Details'!$A$18:$L$18, 0),FALSE), 'E2 Allocators'!$B$15:$W$361, MATCH('O5 Details by Class &amp; Accounts'!BQ$18, 'E2 Allocators'!$B$15:$W$15, 0),FALSE)*$E60), 0, VLOOKUP(VLOOKUP($A60, 'E4 TB Allocation Details'!$A$18:$L$217, MATCH("Misc ID", 'E4 TB Allocation Details'!$A$18:$L$18, 0),FALSE), 'E2 Allocators'!$B$15:$W$361, MATCH('O5 Details by Class &amp; Accounts'!BQ$18, 'E2 Allocators'!$B$15:$W$15, 0),FALSE)*$E60)</f>
        <v>0</v>
      </c>
      <c r="BR60" s="1334">
        <f>IF(ISERROR(VLOOKUP(VLOOKUP($A60, 'E4 TB Allocation Details'!$A$18:$L$217, MATCH("Misc ID", 'E4 TB Allocation Details'!$A$18:$L$18, 0),FALSE), 'E2 Allocators'!$B$15:$W$361, MATCH('O5 Details by Class &amp; Accounts'!BR$18, 'E2 Allocators'!$B$15:$W$15, 0),FALSE)*$E60), 0, VLOOKUP(VLOOKUP($A60, 'E4 TB Allocation Details'!$A$18:$L$217, MATCH("Misc ID", 'E4 TB Allocation Details'!$A$18:$L$18, 0),FALSE), 'E2 Allocators'!$B$15:$W$361, MATCH('O5 Details by Class &amp; Accounts'!BR$18, 'E2 Allocators'!$B$15:$W$15, 0),FALSE)*$E60)</f>
        <v>0</v>
      </c>
      <c r="BS60" s="1334">
        <f>SUM(AY60:BR60)</f>
        <v>0</v>
      </c>
      <c r="BT60" s="1334">
        <f>IF(ISERROR(VLOOKUP(VLOOKUP($A60, 'E4 TB Allocation Details'!$A$18:$L$217, MATCH("A &amp; G ID", 'E4 TB Allocation Details'!$A$18:$L$18, 0),FALSE), 'E2 Allocators'!$B$15:$W$361, MATCH('O5 Details by Class &amp; Accounts'!BT$18, 'E2 Allocators'!$B$15:$W$15, 0),FALSE)*$E60), 0, VLOOKUP(VLOOKUP($A60, 'E4 TB Allocation Details'!$A$18:$L$217, MATCH("A &amp; G ID", 'E4 TB Allocation Details'!$A$18:$L$18, 0),FALSE), 'E2 Allocators'!$B$15:$W$361, MATCH('O5 Details by Class &amp; Accounts'!BT$18, 'E2 Allocators'!$B$15:$W$15, 0),FALSE)*$E60)</f>
        <v>0</v>
      </c>
      <c r="BU60" s="1334">
        <f>IF(ISERROR(VLOOKUP(VLOOKUP($A60, 'E4 TB Allocation Details'!$A$18:$L$217, MATCH("A &amp; G ID", 'E4 TB Allocation Details'!$A$18:$L$18, 0),FALSE), 'E2 Allocators'!$B$15:$W$361, MATCH('O5 Details by Class &amp; Accounts'!BU$18, 'E2 Allocators'!$B$15:$W$15, 0),FALSE)*$E60), 0, VLOOKUP(VLOOKUP($A60, 'E4 TB Allocation Details'!$A$18:$L$217, MATCH("A &amp; G ID", 'E4 TB Allocation Details'!$A$18:$L$18, 0),FALSE), 'E2 Allocators'!$B$15:$W$361, MATCH('O5 Details by Class &amp; Accounts'!BU$18, 'E2 Allocators'!$B$15:$W$15, 0),FALSE)*$E60)</f>
        <v>0</v>
      </c>
      <c r="BV60" s="1334">
        <f>IF(ISERROR(VLOOKUP(VLOOKUP($A60, 'E4 TB Allocation Details'!$A$18:$L$217, MATCH("A &amp; G ID", 'E4 TB Allocation Details'!$A$18:$L$18, 0),FALSE), 'E2 Allocators'!$B$15:$W$361, MATCH('O5 Details by Class &amp; Accounts'!BV$18, 'E2 Allocators'!$B$15:$W$15, 0),FALSE)*$E60), 0, VLOOKUP(VLOOKUP($A60, 'E4 TB Allocation Details'!$A$18:$L$217, MATCH("A &amp; G ID", 'E4 TB Allocation Details'!$A$18:$L$18, 0),FALSE), 'E2 Allocators'!$B$15:$W$361, MATCH('O5 Details by Class &amp; Accounts'!BV$18, 'E2 Allocators'!$B$15:$W$15, 0),FALSE)*$E60)</f>
        <v>0</v>
      </c>
      <c r="BW60" s="1334">
        <f>IF(ISERROR(VLOOKUP(VLOOKUP($A60, 'E4 TB Allocation Details'!$A$18:$L$217, MATCH("A &amp; G ID", 'E4 TB Allocation Details'!$A$18:$L$18, 0),FALSE), 'E2 Allocators'!$B$15:$W$361, MATCH('O5 Details by Class &amp; Accounts'!BW$18, 'E2 Allocators'!$B$15:$W$15, 0),FALSE)*$E60), 0, VLOOKUP(VLOOKUP($A60, 'E4 TB Allocation Details'!$A$18:$L$217, MATCH("A &amp; G ID", 'E4 TB Allocation Details'!$A$18:$L$18, 0),FALSE), 'E2 Allocators'!$B$15:$W$361, MATCH('O5 Details by Class &amp; Accounts'!BW$18, 'E2 Allocators'!$B$15:$W$15, 0),FALSE)*$E60)</f>
        <v>0</v>
      </c>
      <c r="BX60" s="1334">
        <f>IF(ISERROR(VLOOKUP(VLOOKUP($A60, 'E4 TB Allocation Details'!$A$18:$L$217, MATCH("A &amp; G ID", 'E4 TB Allocation Details'!$A$18:$L$18, 0),FALSE), 'E2 Allocators'!$B$15:$W$361, MATCH('O5 Details by Class &amp; Accounts'!BX$18, 'E2 Allocators'!$B$15:$W$15, 0),FALSE)*$E60), 0, VLOOKUP(VLOOKUP($A60, 'E4 TB Allocation Details'!$A$18:$L$217, MATCH("A &amp; G ID", 'E4 TB Allocation Details'!$A$18:$L$18, 0),FALSE), 'E2 Allocators'!$B$15:$W$361, MATCH('O5 Details by Class &amp; Accounts'!BX$18, 'E2 Allocators'!$B$15:$W$15, 0),FALSE)*$E60)</f>
        <v>0</v>
      </c>
      <c r="BY60" s="1334">
        <f>IF(ISERROR(VLOOKUP(VLOOKUP($A60, 'E4 TB Allocation Details'!$A$18:$L$217, MATCH("A &amp; G ID", 'E4 TB Allocation Details'!$A$18:$L$18, 0),FALSE), 'E2 Allocators'!$B$15:$W$361, MATCH('O5 Details by Class &amp; Accounts'!BY$18, 'E2 Allocators'!$B$15:$W$15, 0),FALSE)*$E60), 0, VLOOKUP(VLOOKUP($A60, 'E4 TB Allocation Details'!$A$18:$L$217, MATCH("A &amp; G ID", 'E4 TB Allocation Details'!$A$18:$L$18, 0),FALSE), 'E2 Allocators'!$B$15:$W$361, MATCH('O5 Details by Class &amp; Accounts'!BY$18, 'E2 Allocators'!$B$15:$W$15, 0),FALSE)*$E60)</f>
        <v>0</v>
      </c>
      <c r="BZ60" s="1334">
        <f>IF(ISERROR(VLOOKUP(VLOOKUP($A60, 'E4 TB Allocation Details'!$A$18:$L$217, MATCH("A &amp; G ID", 'E4 TB Allocation Details'!$A$18:$L$18, 0),FALSE), 'E2 Allocators'!$B$15:$W$361, MATCH('O5 Details by Class &amp; Accounts'!BZ$18, 'E2 Allocators'!$B$15:$W$15, 0),FALSE)*$E60), 0, VLOOKUP(VLOOKUP($A60, 'E4 TB Allocation Details'!$A$18:$L$217, MATCH("A &amp; G ID", 'E4 TB Allocation Details'!$A$18:$L$18, 0),FALSE), 'E2 Allocators'!$B$15:$W$361, MATCH('O5 Details by Class &amp; Accounts'!BZ$18, 'E2 Allocators'!$B$15:$W$15, 0),FALSE)*$E60)</f>
        <v>0</v>
      </c>
      <c r="CA60" s="1334">
        <f>IF(ISERROR(VLOOKUP(VLOOKUP($A60, 'E4 TB Allocation Details'!$A$18:$L$217, MATCH("A &amp; G ID", 'E4 TB Allocation Details'!$A$18:$L$18, 0),FALSE), 'E2 Allocators'!$B$15:$W$361, MATCH('O5 Details by Class &amp; Accounts'!CA$18, 'E2 Allocators'!$B$15:$W$15, 0),FALSE)*$E60), 0, VLOOKUP(VLOOKUP($A60, 'E4 TB Allocation Details'!$A$18:$L$217, MATCH("A &amp; G ID", 'E4 TB Allocation Details'!$A$18:$L$18, 0),FALSE), 'E2 Allocators'!$B$15:$W$361, MATCH('O5 Details by Class &amp; Accounts'!CA$18, 'E2 Allocators'!$B$15:$W$15, 0),FALSE)*$E60)</f>
        <v>0</v>
      </c>
      <c r="CB60" s="1334">
        <f>IF(ISERROR(VLOOKUP(VLOOKUP($A60, 'E4 TB Allocation Details'!$A$18:$L$217, MATCH("A &amp; G ID", 'E4 TB Allocation Details'!$A$18:$L$18, 0),FALSE), 'E2 Allocators'!$B$15:$W$361, MATCH('O5 Details by Class &amp; Accounts'!CB$18, 'E2 Allocators'!$B$15:$W$15, 0),FALSE)*$E60), 0, VLOOKUP(VLOOKUP($A60, 'E4 TB Allocation Details'!$A$18:$L$217, MATCH("A &amp; G ID", 'E4 TB Allocation Details'!$A$18:$L$18, 0),FALSE), 'E2 Allocators'!$B$15:$W$361, MATCH('O5 Details by Class &amp; Accounts'!CB$18, 'E2 Allocators'!$B$15:$W$15, 0),FALSE)*$E60)</f>
        <v>0</v>
      </c>
      <c r="CC60" s="1334">
        <f>IF(ISERROR(VLOOKUP(VLOOKUP($A60, 'E4 TB Allocation Details'!$A$18:$L$217, MATCH("A &amp; G ID", 'E4 TB Allocation Details'!$A$18:$L$18, 0),FALSE), 'E2 Allocators'!$B$15:$W$361, MATCH('O5 Details by Class &amp; Accounts'!CC$18, 'E2 Allocators'!$B$15:$W$15, 0),FALSE)*$E60), 0, VLOOKUP(VLOOKUP($A60, 'E4 TB Allocation Details'!$A$18:$L$217, MATCH("A &amp; G ID", 'E4 TB Allocation Details'!$A$18:$L$18, 0),FALSE), 'E2 Allocators'!$B$15:$W$361, MATCH('O5 Details by Class &amp; Accounts'!CC$18, 'E2 Allocators'!$B$15:$W$15, 0),FALSE)*$E60)</f>
        <v>0</v>
      </c>
      <c r="CD60" s="1334">
        <f>IF(ISERROR(VLOOKUP(VLOOKUP($A60, 'E4 TB Allocation Details'!$A$18:$L$217, MATCH("A &amp; G ID", 'E4 TB Allocation Details'!$A$18:$L$18, 0),FALSE), 'E2 Allocators'!$B$15:$W$361, MATCH('O5 Details by Class &amp; Accounts'!CD$18, 'E2 Allocators'!$B$15:$W$15, 0),FALSE)*$E60), 0, VLOOKUP(VLOOKUP($A60, 'E4 TB Allocation Details'!$A$18:$L$217, MATCH("A &amp; G ID", 'E4 TB Allocation Details'!$A$18:$L$18, 0),FALSE), 'E2 Allocators'!$B$15:$W$361, MATCH('O5 Details by Class &amp; Accounts'!CD$18, 'E2 Allocators'!$B$15:$W$15, 0),FALSE)*$E60)</f>
        <v>0</v>
      </c>
      <c r="CE60" s="1334">
        <f>IF(ISERROR(VLOOKUP(VLOOKUP($A60, 'E4 TB Allocation Details'!$A$18:$L$217, MATCH("A &amp; G ID", 'E4 TB Allocation Details'!$A$18:$L$18, 0),FALSE), 'E2 Allocators'!$B$15:$W$361, MATCH('O5 Details by Class &amp; Accounts'!CE$18, 'E2 Allocators'!$B$15:$W$15, 0),FALSE)*$E60), 0, VLOOKUP(VLOOKUP($A60, 'E4 TB Allocation Details'!$A$18:$L$217, MATCH("A &amp; G ID", 'E4 TB Allocation Details'!$A$18:$L$18, 0),FALSE), 'E2 Allocators'!$B$15:$W$361, MATCH('O5 Details by Class &amp; Accounts'!CE$18, 'E2 Allocators'!$B$15:$W$15, 0),FALSE)*$E60)</f>
        <v>0</v>
      </c>
      <c r="CF60" s="1334">
        <f>IF(ISERROR(VLOOKUP(VLOOKUP($A60, 'E4 TB Allocation Details'!$A$18:$L$217, MATCH("A &amp; G ID", 'E4 TB Allocation Details'!$A$18:$L$18, 0),FALSE), 'E2 Allocators'!$B$15:$W$361, MATCH('O5 Details by Class &amp; Accounts'!CF$18, 'E2 Allocators'!$B$15:$W$15, 0),FALSE)*$E60), 0, VLOOKUP(VLOOKUP($A60, 'E4 TB Allocation Details'!$A$18:$L$217, MATCH("A &amp; G ID", 'E4 TB Allocation Details'!$A$18:$L$18, 0),FALSE), 'E2 Allocators'!$B$15:$W$361, MATCH('O5 Details by Class &amp; Accounts'!CF$18, 'E2 Allocators'!$B$15:$W$15, 0),FALSE)*$E60)</f>
        <v>0</v>
      </c>
      <c r="CG60" s="1334">
        <f>IF(ISERROR(VLOOKUP(VLOOKUP($A60, 'E4 TB Allocation Details'!$A$18:$L$217, MATCH("A &amp; G ID", 'E4 TB Allocation Details'!$A$18:$L$18, 0),FALSE), 'E2 Allocators'!$B$15:$W$361, MATCH('O5 Details by Class &amp; Accounts'!CG$18, 'E2 Allocators'!$B$15:$W$15, 0),FALSE)*$E60), 0, VLOOKUP(VLOOKUP($A60, 'E4 TB Allocation Details'!$A$18:$L$217, MATCH("A &amp; G ID", 'E4 TB Allocation Details'!$A$18:$L$18, 0),FALSE), 'E2 Allocators'!$B$15:$W$361, MATCH('O5 Details by Class &amp; Accounts'!CG$18, 'E2 Allocators'!$B$15:$W$15, 0),FALSE)*$E60)</f>
        <v>0</v>
      </c>
      <c r="CH60" s="1334">
        <f>IF(ISERROR(VLOOKUP(VLOOKUP($A60, 'E4 TB Allocation Details'!$A$18:$L$217, MATCH("A &amp; G ID", 'E4 TB Allocation Details'!$A$18:$L$18, 0),FALSE), 'E2 Allocators'!$B$15:$W$361, MATCH('O5 Details by Class &amp; Accounts'!CH$18, 'E2 Allocators'!$B$15:$W$15, 0),FALSE)*$E60), 0, VLOOKUP(VLOOKUP($A60, 'E4 TB Allocation Details'!$A$18:$L$217, MATCH("A &amp; G ID", 'E4 TB Allocation Details'!$A$18:$L$18, 0),FALSE), 'E2 Allocators'!$B$15:$W$361, MATCH('O5 Details by Class &amp; Accounts'!CH$18, 'E2 Allocators'!$B$15:$W$15, 0),FALSE)*$E60)</f>
        <v>0</v>
      </c>
      <c r="CI60" s="1334">
        <f>IF(ISERROR(VLOOKUP(VLOOKUP($A60, 'E4 TB Allocation Details'!$A$18:$L$217, MATCH("A &amp; G ID", 'E4 TB Allocation Details'!$A$18:$L$18, 0),FALSE), 'E2 Allocators'!$B$15:$W$361, MATCH('O5 Details by Class &amp; Accounts'!CI$18, 'E2 Allocators'!$B$15:$W$15, 0),FALSE)*$E60), 0, VLOOKUP(VLOOKUP($A60, 'E4 TB Allocation Details'!$A$18:$L$217, MATCH("A &amp; G ID", 'E4 TB Allocation Details'!$A$18:$L$18, 0),FALSE), 'E2 Allocators'!$B$15:$W$361, MATCH('O5 Details by Class &amp; Accounts'!CI$18, 'E2 Allocators'!$B$15:$W$15, 0),FALSE)*$E60)</f>
        <v>0</v>
      </c>
      <c r="CJ60" s="1334">
        <f>IF(ISERROR(VLOOKUP(VLOOKUP($A60, 'E4 TB Allocation Details'!$A$18:$L$217, MATCH("A &amp; G ID", 'E4 TB Allocation Details'!$A$18:$L$18, 0),FALSE), 'E2 Allocators'!$B$15:$W$361, MATCH('O5 Details by Class &amp; Accounts'!CJ$18, 'E2 Allocators'!$B$15:$W$15, 0),FALSE)*$E60), 0, VLOOKUP(VLOOKUP($A60, 'E4 TB Allocation Details'!$A$18:$L$217, MATCH("A &amp; G ID", 'E4 TB Allocation Details'!$A$18:$L$18, 0),FALSE), 'E2 Allocators'!$B$15:$W$361, MATCH('O5 Details by Class &amp; Accounts'!CJ$18, 'E2 Allocators'!$B$15:$W$15, 0),FALSE)*$E60)</f>
        <v>0</v>
      </c>
      <c r="CK60" s="1334">
        <f>IF(ISERROR(VLOOKUP(VLOOKUP($A60, 'E4 TB Allocation Details'!$A$18:$L$217, MATCH("A &amp; G ID", 'E4 TB Allocation Details'!$A$18:$L$18, 0),FALSE), 'E2 Allocators'!$B$15:$W$361, MATCH('O5 Details by Class &amp; Accounts'!CK$18, 'E2 Allocators'!$B$15:$W$15, 0),FALSE)*$E60), 0, VLOOKUP(VLOOKUP($A60, 'E4 TB Allocation Details'!$A$18:$L$217, MATCH("A &amp; G ID", 'E4 TB Allocation Details'!$A$18:$L$18, 0),FALSE), 'E2 Allocators'!$B$15:$W$361, MATCH('O5 Details by Class &amp; Accounts'!CK$18, 'E2 Allocators'!$B$15:$W$15, 0),FALSE)*$E60)</f>
        <v>0</v>
      </c>
      <c r="CL60" s="1334">
        <f>IF(ISERROR(VLOOKUP(VLOOKUP($A60, 'E4 TB Allocation Details'!$A$18:$L$217, MATCH("A &amp; G ID", 'E4 TB Allocation Details'!$A$18:$L$18, 0),FALSE), 'E2 Allocators'!$B$15:$W$361, MATCH('O5 Details by Class &amp; Accounts'!CL$18, 'E2 Allocators'!$B$15:$W$15, 0),FALSE)*$E60), 0, VLOOKUP(VLOOKUP($A60, 'E4 TB Allocation Details'!$A$18:$L$217, MATCH("A &amp; G ID", 'E4 TB Allocation Details'!$A$18:$L$18, 0),FALSE), 'E2 Allocators'!$B$15:$W$361, MATCH('O5 Details by Class &amp; Accounts'!CL$18, 'E2 Allocators'!$B$15:$W$15, 0),FALSE)*$E60)</f>
        <v>0</v>
      </c>
      <c r="CM60" s="1334">
        <f>IF(ISERROR(VLOOKUP(VLOOKUP($A60, 'E4 TB Allocation Details'!$A$18:$L$217, MATCH("A &amp; G ID", 'E4 TB Allocation Details'!$A$18:$L$18, 0),FALSE), 'E2 Allocators'!$B$15:$W$361, MATCH('O5 Details by Class &amp; Accounts'!CM$18, 'E2 Allocators'!$B$15:$W$15, 0),FALSE)*$E60), 0, VLOOKUP(VLOOKUP($A60, 'E4 TB Allocation Details'!$A$18:$L$217, MATCH("A &amp; G ID", 'E4 TB Allocation Details'!$A$18:$L$18, 0),FALSE), 'E2 Allocators'!$B$15:$W$361, MATCH('O5 Details by Class &amp; Accounts'!CM$18, 'E2 Allocators'!$B$15:$W$15, 0),FALSE)*$E60)</f>
        <v>0</v>
      </c>
      <c r="CN60" s="1334">
        <f>SUM(BT60:CM60)</f>
        <v>0</v>
      </c>
      <c r="CO60" s="1670">
        <f>+E60-AC60-AX60-BS60-CN60</f>
        <v>0</v>
      </c>
      <c r="CQ60" s="1926" t="s">
        <v>820</v>
      </c>
    </row>
    <row r="61" spans="1:95" s="64" customFormat="1" ht="12.75" x14ac:dyDescent="0.2">
      <c r="A61" s="2226">
        <v>1905</v>
      </c>
      <c r="B61" s="2176" t="s">
        <v>285</v>
      </c>
      <c r="C61" s="1667">
        <f>IF(ISERROR(VLOOKUP($A61,'I3 TB Data'!$A$20:$H$465,MATCH('O5 Details by Class &amp; Accounts'!$C$18, 'I3 TB Data'!$A$20:$H$20,0),0)), 0, VLOOKUP($A61,'I3 TB Data'!$A$20:$H$465,MATCH('O5 Details by Class &amp; Accounts'!$C$18,'I3 TB Data'!$A$20:$H$20,0),0))</f>
        <v>0</v>
      </c>
      <c r="D61" s="1668">
        <f>'I4 BO ASSETS'!E62</f>
        <v>0</v>
      </c>
      <c r="E61" s="1667">
        <f t="shared" si="6"/>
        <v>0</v>
      </c>
      <c r="F61" s="1669">
        <f>IF(ISERROR(VLOOKUP($A61, 'E1 Categorization'!A33:E123, MATCH("Customer Component", 'E1 Categorization'!$A$33:$E$33,0), 0)), 0, IF(VLOOKUP($A61, 'E1 Categorization'!A33:E123, MATCH("Customer Component", 'E1 Categorization'!$A$33:$E$33,0), 0)=0, 'O5 Details by Class &amp; Accounts'!$E61, IF(AND(VLOOKUP($A61, 'E1 Categorization'!A33:E123, MATCH("Customer Component", 'E1 Categorization'!$A$33:$E$33,0), 0) &gt;0, VLOOKUP($A61, 'E1 Categorization'!A33:E123, MATCH("Customer Component", 'E1 Categorization'!$A$33:$E$33,0), 0)&lt;1), 'O5 Details by Class &amp; Accounts'!$E61*(1-VLOOKUP($A61, 'E1 Categorization'!A33:E123, MATCH("Customer Component", 'E1 Categorization'!$A$33:$E$33,0), 0)), 0)))</f>
        <v>0</v>
      </c>
      <c r="G61" s="1669">
        <f>IF(ISERROR(VLOOKUP($A61, 'E1 Categorization'!A33:E123, MATCH("Customer Component", 'E1 Categorization'!$A$33:$E$33,0), 0)),0, IF(VLOOKUP($A61, 'E1 Categorization'!A33:E123, MATCH("Customer Component", 'E1 Categorization'!$A$33:$E$33,0), 0)=0, 0, IF(AND(VLOOKUP($A61, 'E1 Categorization'!A33:E123, MATCH("Customer Component", 'E1 Categorization'!$A$33:$E$33,0), 0) &gt;0, VLOOKUP($A61, 'E1 Categorization'!A33:E123, MATCH("Customer Component", 'E1 Categorization'!$A$33:$E$33,0), 0)&lt;1), 'O5 Details by Class &amp; Accounts'!$E61*(VLOOKUP($A61, 'E1 Categorization'!A33:E123, MATCH("Customer Component", 'E1 Categorization'!$A$33:$E$33,0), 0)), 'O5 Details by Class &amp; Accounts'!$E61)))</f>
        <v>0</v>
      </c>
      <c r="H61" s="1334">
        <f t="shared" ref="H61:H81" si="8">F61+G61</f>
        <v>0</v>
      </c>
      <c r="I61" s="1334">
        <f>IF(ISERROR(VLOOKUP(VLOOKUP($A61, 'E4 TB Allocation Details'!$A$18:$L$217, MATCH("Demand ID", 'E4 TB Allocation Details'!$A$18:$L$18, 0),FALSE), 'E2 Allocators'!$B$15:$W$361, MATCH('O5 Details by Class &amp; Accounts'!I$18, 'E2 Allocators'!$B$15:$W$15, 0),FALSE)*$F61), 0, VLOOKUP(VLOOKUP($A61, 'E4 TB Allocation Details'!$A$18:$L$217, MATCH("Demand ID", 'E4 TB Allocation Details'!$A$18:$L$18, 0),FALSE), 'E2 Allocators'!$B$15:$W$361, MATCH('O5 Details by Class &amp; Accounts'!I$18, 'E2 Allocators'!$B$15:$W$15, 0),FALSE)*$F61)</f>
        <v>0</v>
      </c>
      <c r="J61" s="1334">
        <f>IF(ISERROR(VLOOKUP(VLOOKUP($A61, 'E4 TB Allocation Details'!$A$18:$L$217, MATCH("Demand ID", 'E4 TB Allocation Details'!$A$18:$L$18, 0),FALSE), 'E2 Allocators'!$B$15:$W$361, MATCH('O5 Details by Class &amp; Accounts'!J$18, 'E2 Allocators'!$B$15:$W$15, 0),FALSE)*$F61), 0, VLOOKUP(VLOOKUP($A61, 'E4 TB Allocation Details'!$A$18:$L$217, MATCH("Demand ID", 'E4 TB Allocation Details'!$A$18:$L$18, 0),FALSE), 'E2 Allocators'!$B$15:$W$361, MATCH('O5 Details by Class &amp; Accounts'!J$18, 'E2 Allocators'!$B$15:$W$15, 0),FALSE)*$F61)</f>
        <v>0</v>
      </c>
      <c r="K61" s="1334">
        <f>IF(ISERROR(VLOOKUP(VLOOKUP($A61, 'E4 TB Allocation Details'!$A$18:$L$217, MATCH("Demand ID", 'E4 TB Allocation Details'!$A$18:$L$18, 0),FALSE), 'E2 Allocators'!$B$15:$W$361, MATCH('O5 Details by Class &amp; Accounts'!K$18, 'E2 Allocators'!$B$15:$W$15, 0),FALSE)*$F61), 0, VLOOKUP(VLOOKUP($A61, 'E4 TB Allocation Details'!$A$18:$L$217, MATCH("Demand ID", 'E4 TB Allocation Details'!$A$18:$L$18, 0),FALSE), 'E2 Allocators'!$B$15:$W$361, MATCH('O5 Details by Class &amp; Accounts'!K$18, 'E2 Allocators'!$B$15:$W$15, 0),FALSE)*$F61)</f>
        <v>0</v>
      </c>
      <c r="L61" s="1334">
        <f>IF(ISERROR(VLOOKUP(VLOOKUP($A61, 'E4 TB Allocation Details'!$A$18:$L$217, MATCH("Demand ID", 'E4 TB Allocation Details'!$A$18:$L$18, 0),FALSE), 'E2 Allocators'!$B$15:$W$361, MATCH('O5 Details by Class &amp; Accounts'!L$18, 'E2 Allocators'!$B$15:$W$15, 0),FALSE)*$F61), 0, VLOOKUP(VLOOKUP($A61, 'E4 TB Allocation Details'!$A$18:$L$217, MATCH("Demand ID", 'E4 TB Allocation Details'!$A$18:$L$18, 0),FALSE), 'E2 Allocators'!$B$15:$W$361, MATCH('O5 Details by Class &amp; Accounts'!L$18, 'E2 Allocators'!$B$15:$W$15, 0),FALSE)*$F61)</f>
        <v>0</v>
      </c>
      <c r="M61" s="1334">
        <f>IF(ISERROR(VLOOKUP(VLOOKUP($A61, 'E4 TB Allocation Details'!$A$18:$L$217, MATCH("Demand ID", 'E4 TB Allocation Details'!$A$18:$L$18, 0),FALSE), 'E2 Allocators'!$B$15:$W$361, MATCH('O5 Details by Class &amp; Accounts'!M$18, 'E2 Allocators'!$B$15:$W$15, 0),FALSE)*$F61), 0, VLOOKUP(VLOOKUP($A61, 'E4 TB Allocation Details'!$A$18:$L$217, MATCH("Demand ID", 'E4 TB Allocation Details'!$A$18:$L$18, 0),FALSE), 'E2 Allocators'!$B$15:$W$361, MATCH('O5 Details by Class &amp; Accounts'!M$18, 'E2 Allocators'!$B$15:$W$15, 0),FALSE)*$F61)</f>
        <v>0</v>
      </c>
      <c r="N61" s="1334">
        <f>IF(ISERROR(VLOOKUP(VLOOKUP($A61, 'E4 TB Allocation Details'!$A$18:$L$217, MATCH("Demand ID", 'E4 TB Allocation Details'!$A$18:$L$18, 0),FALSE), 'E2 Allocators'!$B$15:$W$361, MATCH('O5 Details by Class &amp; Accounts'!N$18, 'E2 Allocators'!$B$15:$W$15, 0),FALSE)*$F61), 0, VLOOKUP(VLOOKUP($A61, 'E4 TB Allocation Details'!$A$18:$L$217, MATCH("Demand ID", 'E4 TB Allocation Details'!$A$18:$L$18, 0),FALSE), 'E2 Allocators'!$B$15:$W$361, MATCH('O5 Details by Class &amp; Accounts'!N$18, 'E2 Allocators'!$B$15:$W$15, 0),FALSE)*$F61)</f>
        <v>0</v>
      </c>
      <c r="O61" s="1334">
        <f>IF(ISERROR(VLOOKUP(VLOOKUP($A61, 'E4 TB Allocation Details'!$A$18:$L$217, MATCH("Demand ID", 'E4 TB Allocation Details'!$A$18:$L$18, 0),FALSE), 'E2 Allocators'!$B$15:$W$361, MATCH('O5 Details by Class &amp; Accounts'!O$18, 'E2 Allocators'!$B$15:$W$15, 0),FALSE)*$F61), 0, VLOOKUP(VLOOKUP($A61, 'E4 TB Allocation Details'!$A$18:$L$217, MATCH("Demand ID", 'E4 TB Allocation Details'!$A$18:$L$18, 0),FALSE), 'E2 Allocators'!$B$15:$W$361, MATCH('O5 Details by Class &amp; Accounts'!O$18, 'E2 Allocators'!$B$15:$W$15, 0),FALSE)*$F61)</f>
        <v>0</v>
      </c>
      <c r="P61" s="1334">
        <f>IF(ISERROR(VLOOKUP(VLOOKUP($A61, 'E4 TB Allocation Details'!$A$18:$L$217, MATCH("Demand ID", 'E4 TB Allocation Details'!$A$18:$L$18, 0),FALSE), 'E2 Allocators'!$B$15:$W$361, MATCH('O5 Details by Class &amp; Accounts'!P$18, 'E2 Allocators'!$B$15:$W$15, 0),FALSE)*$F61), 0, VLOOKUP(VLOOKUP($A61, 'E4 TB Allocation Details'!$A$18:$L$217, MATCH("Demand ID", 'E4 TB Allocation Details'!$A$18:$L$18, 0),FALSE), 'E2 Allocators'!$B$15:$W$361, MATCH('O5 Details by Class &amp; Accounts'!P$18, 'E2 Allocators'!$B$15:$W$15, 0),FALSE)*$F61)</f>
        <v>0</v>
      </c>
      <c r="Q61" s="1334">
        <f>IF(ISERROR(VLOOKUP(VLOOKUP($A61, 'E4 TB Allocation Details'!$A$18:$L$217, MATCH("Demand ID", 'E4 TB Allocation Details'!$A$18:$L$18, 0),FALSE), 'E2 Allocators'!$B$15:$W$361, MATCH('O5 Details by Class &amp; Accounts'!Q$18, 'E2 Allocators'!$B$15:$W$15, 0),FALSE)*$F61), 0, VLOOKUP(VLOOKUP($A61, 'E4 TB Allocation Details'!$A$18:$L$217, MATCH("Demand ID", 'E4 TB Allocation Details'!$A$18:$L$18, 0),FALSE), 'E2 Allocators'!$B$15:$W$361, MATCH('O5 Details by Class &amp; Accounts'!Q$18, 'E2 Allocators'!$B$15:$W$15, 0),FALSE)*$F61)</f>
        <v>0</v>
      </c>
      <c r="R61" s="1334">
        <f>IF(ISERROR(VLOOKUP(VLOOKUP($A61, 'E4 TB Allocation Details'!$A$18:$L$217, MATCH("Demand ID", 'E4 TB Allocation Details'!$A$18:$L$18, 0),FALSE), 'E2 Allocators'!$B$15:$W$361, MATCH('O5 Details by Class &amp; Accounts'!R$18, 'E2 Allocators'!$B$15:$W$15, 0),FALSE)*$F61), 0, VLOOKUP(VLOOKUP($A61, 'E4 TB Allocation Details'!$A$18:$L$217, MATCH("Demand ID", 'E4 TB Allocation Details'!$A$18:$L$18, 0),FALSE), 'E2 Allocators'!$B$15:$W$361, MATCH('O5 Details by Class &amp; Accounts'!R$18, 'E2 Allocators'!$B$15:$W$15, 0),FALSE)*$F61)</f>
        <v>0</v>
      </c>
      <c r="S61" s="1334">
        <f>IF(ISERROR(VLOOKUP(VLOOKUP($A61, 'E4 TB Allocation Details'!$A$18:$L$217, MATCH("Demand ID", 'E4 TB Allocation Details'!$A$18:$L$18, 0),FALSE), 'E2 Allocators'!$B$15:$W$361, MATCH('O5 Details by Class &amp; Accounts'!S$18, 'E2 Allocators'!$B$15:$W$15, 0),FALSE)*$F61), 0, VLOOKUP(VLOOKUP($A61, 'E4 TB Allocation Details'!$A$18:$L$217, MATCH("Demand ID", 'E4 TB Allocation Details'!$A$18:$L$18, 0),FALSE), 'E2 Allocators'!$B$15:$W$361, MATCH('O5 Details by Class &amp; Accounts'!S$18, 'E2 Allocators'!$B$15:$W$15, 0),FALSE)*$F61)</f>
        <v>0</v>
      </c>
      <c r="T61" s="1334">
        <f>IF(ISERROR(VLOOKUP(VLOOKUP($A61, 'E4 TB Allocation Details'!$A$18:$L$217, MATCH("Demand ID", 'E4 TB Allocation Details'!$A$18:$L$18, 0),FALSE), 'E2 Allocators'!$B$15:$W$361, MATCH('O5 Details by Class &amp; Accounts'!T$18, 'E2 Allocators'!$B$15:$W$15, 0),FALSE)*$F61), 0, VLOOKUP(VLOOKUP($A61, 'E4 TB Allocation Details'!$A$18:$L$217, MATCH("Demand ID", 'E4 TB Allocation Details'!$A$18:$L$18, 0),FALSE), 'E2 Allocators'!$B$15:$W$361, MATCH('O5 Details by Class &amp; Accounts'!T$18, 'E2 Allocators'!$B$15:$W$15, 0),FALSE)*$F61)</f>
        <v>0</v>
      </c>
      <c r="U61" s="1334">
        <f>IF(ISERROR(VLOOKUP(VLOOKUP($A61, 'E4 TB Allocation Details'!$A$18:$L$217, MATCH("Demand ID", 'E4 TB Allocation Details'!$A$18:$L$18, 0),FALSE), 'E2 Allocators'!$B$15:$W$361, MATCH('O5 Details by Class &amp; Accounts'!U$18, 'E2 Allocators'!$B$15:$W$15, 0),FALSE)*$F61), 0, VLOOKUP(VLOOKUP($A61, 'E4 TB Allocation Details'!$A$18:$L$217, MATCH("Demand ID", 'E4 TB Allocation Details'!$A$18:$L$18, 0),FALSE), 'E2 Allocators'!$B$15:$W$361, MATCH('O5 Details by Class &amp; Accounts'!U$18, 'E2 Allocators'!$B$15:$W$15, 0),FALSE)*$F61)</f>
        <v>0</v>
      </c>
      <c r="V61" s="1334">
        <f>IF(ISERROR(VLOOKUP(VLOOKUP($A61, 'E4 TB Allocation Details'!$A$18:$L$217, MATCH("Demand ID", 'E4 TB Allocation Details'!$A$18:$L$18, 0),FALSE), 'E2 Allocators'!$B$15:$W$361, MATCH('O5 Details by Class &amp; Accounts'!V$18, 'E2 Allocators'!$B$15:$W$15, 0),FALSE)*$F61), 0, VLOOKUP(VLOOKUP($A61, 'E4 TB Allocation Details'!$A$18:$L$217, MATCH("Demand ID", 'E4 TB Allocation Details'!$A$18:$L$18, 0),FALSE), 'E2 Allocators'!$B$15:$W$361, MATCH('O5 Details by Class &amp; Accounts'!V$18, 'E2 Allocators'!$B$15:$W$15, 0),FALSE)*$F61)</f>
        <v>0</v>
      </c>
      <c r="W61" s="1334">
        <f>IF(ISERROR(VLOOKUP(VLOOKUP($A61, 'E4 TB Allocation Details'!$A$18:$L$217, MATCH("Demand ID", 'E4 TB Allocation Details'!$A$18:$L$18, 0),FALSE), 'E2 Allocators'!$B$15:$W$361, MATCH('O5 Details by Class &amp; Accounts'!W$18, 'E2 Allocators'!$B$15:$W$15, 0),FALSE)*$F61), 0, VLOOKUP(VLOOKUP($A61, 'E4 TB Allocation Details'!$A$18:$L$217, MATCH("Demand ID", 'E4 TB Allocation Details'!$A$18:$L$18, 0),FALSE), 'E2 Allocators'!$B$15:$W$361, MATCH('O5 Details by Class &amp; Accounts'!W$18, 'E2 Allocators'!$B$15:$W$15, 0),FALSE)*$F61)</f>
        <v>0</v>
      </c>
      <c r="X61" s="1334">
        <f>IF(ISERROR(VLOOKUP(VLOOKUP($A61, 'E4 TB Allocation Details'!$A$18:$L$217, MATCH("Demand ID", 'E4 TB Allocation Details'!$A$18:$L$18, 0),FALSE), 'E2 Allocators'!$B$15:$W$361, MATCH('O5 Details by Class &amp; Accounts'!X$18, 'E2 Allocators'!$B$15:$W$15, 0),FALSE)*$F61), 0, VLOOKUP(VLOOKUP($A61, 'E4 TB Allocation Details'!$A$18:$L$217, MATCH("Demand ID", 'E4 TB Allocation Details'!$A$18:$L$18, 0),FALSE), 'E2 Allocators'!$B$15:$W$361, MATCH('O5 Details by Class &amp; Accounts'!X$18, 'E2 Allocators'!$B$15:$W$15, 0),FALSE)*$F61)</f>
        <v>0</v>
      </c>
      <c r="Y61" s="1334">
        <f>IF(ISERROR(VLOOKUP(VLOOKUP($A61, 'E4 TB Allocation Details'!$A$18:$L$217, MATCH("Demand ID", 'E4 TB Allocation Details'!$A$18:$L$18, 0),FALSE), 'E2 Allocators'!$B$15:$W$361, MATCH('O5 Details by Class &amp; Accounts'!Y$18, 'E2 Allocators'!$B$15:$W$15, 0),FALSE)*$F61), 0, VLOOKUP(VLOOKUP($A61, 'E4 TB Allocation Details'!$A$18:$L$217, MATCH("Demand ID", 'E4 TB Allocation Details'!$A$18:$L$18, 0),FALSE), 'E2 Allocators'!$B$15:$W$361, MATCH('O5 Details by Class &amp; Accounts'!Y$18, 'E2 Allocators'!$B$15:$W$15, 0),FALSE)*$F61)</f>
        <v>0</v>
      </c>
      <c r="Z61" s="1334">
        <f>IF(ISERROR(VLOOKUP(VLOOKUP($A61, 'E4 TB Allocation Details'!$A$18:$L$217, MATCH("Demand ID", 'E4 TB Allocation Details'!$A$18:$L$18, 0),FALSE), 'E2 Allocators'!$B$15:$W$361, MATCH('O5 Details by Class &amp; Accounts'!Z$18, 'E2 Allocators'!$B$15:$W$15, 0),FALSE)*$F61), 0, VLOOKUP(VLOOKUP($A61, 'E4 TB Allocation Details'!$A$18:$L$217, MATCH("Demand ID", 'E4 TB Allocation Details'!$A$18:$L$18, 0),FALSE), 'E2 Allocators'!$B$15:$W$361, MATCH('O5 Details by Class &amp; Accounts'!Z$18, 'E2 Allocators'!$B$15:$W$15, 0),FALSE)*$F61)</f>
        <v>0</v>
      </c>
      <c r="AA61" s="1334">
        <f>IF(ISERROR(VLOOKUP(VLOOKUP($A61, 'E4 TB Allocation Details'!$A$18:$L$217, MATCH("Demand ID", 'E4 TB Allocation Details'!$A$18:$L$18, 0),FALSE), 'E2 Allocators'!$B$15:$W$361, MATCH('O5 Details by Class &amp; Accounts'!AA$18, 'E2 Allocators'!$B$15:$W$15, 0),FALSE)*$F61), 0, VLOOKUP(VLOOKUP($A61, 'E4 TB Allocation Details'!$A$18:$L$217, MATCH("Demand ID", 'E4 TB Allocation Details'!$A$18:$L$18, 0),FALSE), 'E2 Allocators'!$B$15:$W$361, MATCH('O5 Details by Class &amp; Accounts'!AA$18, 'E2 Allocators'!$B$15:$W$15, 0),FALSE)*$F61)</f>
        <v>0</v>
      </c>
      <c r="AB61" s="1334">
        <f>IF(ISERROR(VLOOKUP(VLOOKUP($A61, 'E4 TB Allocation Details'!$A$18:$L$217, MATCH("Demand ID", 'E4 TB Allocation Details'!$A$18:$L$18, 0),FALSE), 'E2 Allocators'!$B$15:$W$361, MATCH('O5 Details by Class &amp; Accounts'!AB$18, 'E2 Allocators'!$B$15:$W$15, 0),FALSE)*$F61), 0, VLOOKUP(VLOOKUP($A61, 'E4 TB Allocation Details'!$A$18:$L$217, MATCH("Demand ID", 'E4 TB Allocation Details'!$A$18:$L$18, 0),FALSE), 'E2 Allocators'!$B$15:$W$361, MATCH('O5 Details by Class &amp; Accounts'!AB$18, 'E2 Allocators'!$B$15:$W$15, 0),FALSE)*$F61)</f>
        <v>0</v>
      </c>
      <c r="AC61" s="1334">
        <f t="shared" ref="AC61:AC81" si="9">SUM(I61:AB61)</f>
        <v>0</v>
      </c>
      <c r="AD61" s="1334">
        <f>IF(ISERROR(VLOOKUP(VLOOKUP($A61, 'E4 TB Allocation Details'!$A$18:$L$217, MATCH("Customer ID", 'E4 TB Allocation Details'!$A$18:$L$18, 0),FALSE), 'E2 Allocators'!$B$15:$W$361, MATCH('O5 Details by Class &amp; Accounts'!AD$18, 'E2 Allocators'!$B$15:$W$15, 0),FALSE)*$G61), 0, VLOOKUP(VLOOKUP($A61, 'E4 TB Allocation Details'!$A$18:$L$217, MATCH("Customer ID", 'E4 TB Allocation Details'!$A$18:$L$18, 0),FALSE), 'E2 Allocators'!$B$15:$W$361, MATCH('O5 Details by Class &amp; Accounts'!AD$18, 'E2 Allocators'!$B$15:$W$15, 0),FALSE)*$G61)</f>
        <v>0</v>
      </c>
      <c r="AE61" s="1334">
        <f>IF(ISERROR(VLOOKUP(VLOOKUP($A61, 'E4 TB Allocation Details'!$A$18:$L$217, MATCH("Customer ID", 'E4 TB Allocation Details'!$A$18:$L$18, 0),FALSE), 'E2 Allocators'!$B$15:$W$361, MATCH('O5 Details by Class &amp; Accounts'!AE$18, 'E2 Allocators'!$B$15:$W$15, 0),FALSE)*$G61), 0, VLOOKUP(VLOOKUP($A61, 'E4 TB Allocation Details'!$A$18:$L$217, MATCH("Customer ID", 'E4 TB Allocation Details'!$A$18:$L$18, 0),FALSE), 'E2 Allocators'!$B$15:$W$361, MATCH('O5 Details by Class &amp; Accounts'!AE$18, 'E2 Allocators'!$B$15:$W$15, 0),FALSE)*$G61)</f>
        <v>0</v>
      </c>
      <c r="AF61" s="1334">
        <f>IF(ISERROR(VLOOKUP(VLOOKUP($A61, 'E4 TB Allocation Details'!$A$18:$L$217, MATCH("Customer ID", 'E4 TB Allocation Details'!$A$18:$L$18, 0),FALSE), 'E2 Allocators'!$B$15:$W$361, MATCH('O5 Details by Class &amp; Accounts'!AF$18, 'E2 Allocators'!$B$15:$W$15, 0),FALSE)*$G61), 0, VLOOKUP(VLOOKUP($A61, 'E4 TB Allocation Details'!$A$18:$L$217, MATCH("Customer ID", 'E4 TB Allocation Details'!$A$18:$L$18, 0),FALSE), 'E2 Allocators'!$B$15:$W$361, MATCH('O5 Details by Class &amp; Accounts'!AF$18, 'E2 Allocators'!$B$15:$W$15, 0),FALSE)*$G61)</f>
        <v>0</v>
      </c>
      <c r="AG61" s="1334">
        <f>IF(ISERROR(VLOOKUP(VLOOKUP($A61, 'E4 TB Allocation Details'!$A$18:$L$217, MATCH("Customer ID", 'E4 TB Allocation Details'!$A$18:$L$18, 0),FALSE), 'E2 Allocators'!$B$15:$W$361, MATCH('O5 Details by Class &amp; Accounts'!AG$18, 'E2 Allocators'!$B$15:$W$15, 0),FALSE)*$G61), 0, VLOOKUP(VLOOKUP($A61, 'E4 TB Allocation Details'!$A$18:$L$217, MATCH("Customer ID", 'E4 TB Allocation Details'!$A$18:$L$18, 0),FALSE), 'E2 Allocators'!$B$15:$W$361, MATCH('O5 Details by Class &amp; Accounts'!AG$18, 'E2 Allocators'!$B$15:$W$15, 0),FALSE)*$G61)</f>
        <v>0</v>
      </c>
      <c r="AH61" s="1334">
        <f>IF(ISERROR(VLOOKUP(VLOOKUP($A61, 'E4 TB Allocation Details'!$A$18:$L$217, MATCH("Customer ID", 'E4 TB Allocation Details'!$A$18:$L$18, 0),FALSE), 'E2 Allocators'!$B$15:$W$361, MATCH('O5 Details by Class &amp; Accounts'!AH$18, 'E2 Allocators'!$B$15:$W$15, 0),FALSE)*$G61), 0, VLOOKUP(VLOOKUP($A61, 'E4 TB Allocation Details'!$A$18:$L$217, MATCH("Customer ID", 'E4 TB Allocation Details'!$A$18:$L$18, 0),FALSE), 'E2 Allocators'!$B$15:$W$361, MATCH('O5 Details by Class &amp; Accounts'!AH$18, 'E2 Allocators'!$B$15:$W$15, 0),FALSE)*$G61)</f>
        <v>0</v>
      </c>
      <c r="AI61" s="1334">
        <f>IF(ISERROR(VLOOKUP(VLOOKUP($A61, 'E4 TB Allocation Details'!$A$18:$L$217, MATCH("Customer ID", 'E4 TB Allocation Details'!$A$18:$L$18, 0),FALSE), 'E2 Allocators'!$B$15:$W$361, MATCH('O5 Details by Class &amp; Accounts'!AI$18, 'E2 Allocators'!$B$15:$W$15, 0),FALSE)*$G61), 0, VLOOKUP(VLOOKUP($A61, 'E4 TB Allocation Details'!$A$18:$L$217, MATCH("Customer ID", 'E4 TB Allocation Details'!$A$18:$L$18, 0),FALSE), 'E2 Allocators'!$B$15:$W$361, MATCH('O5 Details by Class &amp; Accounts'!AI$18, 'E2 Allocators'!$B$15:$W$15, 0),FALSE)*$G61)</f>
        <v>0</v>
      </c>
      <c r="AJ61" s="1334">
        <f>IF(ISERROR(VLOOKUP(VLOOKUP($A61, 'E4 TB Allocation Details'!$A$18:$L$217, MATCH("Customer ID", 'E4 TB Allocation Details'!$A$18:$L$18, 0),FALSE), 'E2 Allocators'!$B$15:$W$361, MATCH('O5 Details by Class &amp; Accounts'!AJ$18, 'E2 Allocators'!$B$15:$W$15, 0),FALSE)*$G61), 0, VLOOKUP(VLOOKUP($A61, 'E4 TB Allocation Details'!$A$18:$L$217, MATCH("Customer ID", 'E4 TB Allocation Details'!$A$18:$L$18, 0),FALSE), 'E2 Allocators'!$B$15:$W$361, MATCH('O5 Details by Class &amp; Accounts'!AJ$18, 'E2 Allocators'!$B$15:$W$15, 0),FALSE)*$G61)</f>
        <v>0</v>
      </c>
      <c r="AK61" s="1334">
        <f>IF(ISERROR(VLOOKUP(VLOOKUP($A61, 'E4 TB Allocation Details'!$A$18:$L$217, MATCH("Customer ID", 'E4 TB Allocation Details'!$A$18:$L$18, 0),FALSE), 'E2 Allocators'!$B$15:$W$361, MATCH('O5 Details by Class &amp; Accounts'!AK$18, 'E2 Allocators'!$B$15:$W$15, 0),FALSE)*$G61), 0, VLOOKUP(VLOOKUP($A61, 'E4 TB Allocation Details'!$A$18:$L$217, MATCH("Customer ID", 'E4 TB Allocation Details'!$A$18:$L$18, 0),FALSE), 'E2 Allocators'!$B$15:$W$361, MATCH('O5 Details by Class &amp; Accounts'!AK$18, 'E2 Allocators'!$B$15:$W$15, 0),FALSE)*$G61)</f>
        <v>0</v>
      </c>
      <c r="AL61" s="1334">
        <f>IF(ISERROR(VLOOKUP(VLOOKUP($A61, 'E4 TB Allocation Details'!$A$18:$L$217, MATCH("Customer ID", 'E4 TB Allocation Details'!$A$18:$L$18, 0),FALSE), 'E2 Allocators'!$B$15:$W$361, MATCH('O5 Details by Class &amp; Accounts'!AL$18, 'E2 Allocators'!$B$15:$W$15, 0),FALSE)*$G61), 0, VLOOKUP(VLOOKUP($A61, 'E4 TB Allocation Details'!$A$18:$L$217, MATCH("Customer ID", 'E4 TB Allocation Details'!$A$18:$L$18, 0),FALSE), 'E2 Allocators'!$B$15:$W$361, MATCH('O5 Details by Class &amp; Accounts'!AL$18, 'E2 Allocators'!$B$15:$W$15, 0),FALSE)*$G61)</f>
        <v>0</v>
      </c>
      <c r="AM61" s="1334">
        <f>IF(ISERROR(VLOOKUP(VLOOKUP($A61, 'E4 TB Allocation Details'!$A$18:$L$217, MATCH("Customer ID", 'E4 TB Allocation Details'!$A$18:$L$18, 0),FALSE), 'E2 Allocators'!$B$15:$W$361, MATCH('O5 Details by Class &amp; Accounts'!AM$18, 'E2 Allocators'!$B$15:$W$15, 0),FALSE)*$G61), 0, VLOOKUP(VLOOKUP($A61, 'E4 TB Allocation Details'!$A$18:$L$217, MATCH("Customer ID", 'E4 TB Allocation Details'!$A$18:$L$18, 0),FALSE), 'E2 Allocators'!$B$15:$W$361, MATCH('O5 Details by Class &amp; Accounts'!AM$18, 'E2 Allocators'!$B$15:$W$15, 0),FALSE)*$G61)</f>
        <v>0</v>
      </c>
      <c r="AN61" s="1334">
        <f>IF(ISERROR(VLOOKUP(VLOOKUP($A61, 'E4 TB Allocation Details'!$A$18:$L$217, MATCH("Customer ID", 'E4 TB Allocation Details'!$A$18:$L$18, 0),FALSE), 'E2 Allocators'!$B$15:$W$361, MATCH('O5 Details by Class &amp; Accounts'!AN$18, 'E2 Allocators'!$B$15:$W$15, 0),FALSE)*$G61), 0, VLOOKUP(VLOOKUP($A61, 'E4 TB Allocation Details'!$A$18:$L$217, MATCH("Customer ID", 'E4 TB Allocation Details'!$A$18:$L$18, 0),FALSE), 'E2 Allocators'!$B$15:$W$361, MATCH('O5 Details by Class &amp; Accounts'!AN$18, 'E2 Allocators'!$B$15:$W$15, 0),FALSE)*$G61)</f>
        <v>0</v>
      </c>
      <c r="AO61" s="1334">
        <f>IF(ISERROR(VLOOKUP(VLOOKUP($A61, 'E4 TB Allocation Details'!$A$18:$L$217, MATCH("Customer ID", 'E4 TB Allocation Details'!$A$18:$L$18, 0),FALSE), 'E2 Allocators'!$B$15:$W$361, MATCH('O5 Details by Class &amp; Accounts'!AO$18, 'E2 Allocators'!$B$15:$W$15, 0),FALSE)*$G61), 0, VLOOKUP(VLOOKUP($A61, 'E4 TB Allocation Details'!$A$18:$L$217, MATCH("Customer ID", 'E4 TB Allocation Details'!$A$18:$L$18, 0),FALSE), 'E2 Allocators'!$B$15:$W$361, MATCH('O5 Details by Class &amp; Accounts'!AO$18, 'E2 Allocators'!$B$15:$W$15, 0),FALSE)*$G61)</f>
        <v>0</v>
      </c>
      <c r="AP61" s="1334">
        <f>IF(ISERROR(VLOOKUP(VLOOKUP($A61, 'E4 TB Allocation Details'!$A$18:$L$217, MATCH("Customer ID", 'E4 TB Allocation Details'!$A$18:$L$18, 0),FALSE), 'E2 Allocators'!$B$15:$W$361, MATCH('O5 Details by Class &amp; Accounts'!AP$18, 'E2 Allocators'!$B$15:$W$15, 0),FALSE)*$G61), 0, VLOOKUP(VLOOKUP($A61, 'E4 TB Allocation Details'!$A$18:$L$217, MATCH("Customer ID", 'E4 TB Allocation Details'!$A$18:$L$18, 0),FALSE), 'E2 Allocators'!$B$15:$W$361, MATCH('O5 Details by Class &amp; Accounts'!AP$18, 'E2 Allocators'!$B$15:$W$15, 0),FALSE)*$G61)</f>
        <v>0</v>
      </c>
      <c r="AQ61" s="1334">
        <f>IF(ISERROR(VLOOKUP(VLOOKUP($A61, 'E4 TB Allocation Details'!$A$18:$L$217, MATCH("Customer ID", 'E4 TB Allocation Details'!$A$18:$L$18, 0),FALSE), 'E2 Allocators'!$B$15:$W$361, MATCH('O5 Details by Class &amp; Accounts'!AQ$18, 'E2 Allocators'!$B$15:$W$15, 0),FALSE)*$G61), 0, VLOOKUP(VLOOKUP($A61, 'E4 TB Allocation Details'!$A$18:$L$217, MATCH("Customer ID", 'E4 TB Allocation Details'!$A$18:$L$18, 0),FALSE), 'E2 Allocators'!$B$15:$W$361, MATCH('O5 Details by Class &amp; Accounts'!AQ$18, 'E2 Allocators'!$B$15:$W$15, 0),FALSE)*$G61)</f>
        <v>0</v>
      </c>
      <c r="AR61" s="1334">
        <f>IF(ISERROR(VLOOKUP(VLOOKUP($A61, 'E4 TB Allocation Details'!$A$18:$L$217, MATCH("Customer ID", 'E4 TB Allocation Details'!$A$18:$L$18, 0),FALSE), 'E2 Allocators'!$B$15:$W$361, MATCH('O5 Details by Class &amp; Accounts'!AR$18, 'E2 Allocators'!$B$15:$W$15, 0),FALSE)*$G61), 0, VLOOKUP(VLOOKUP($A61, 'E4 TB Allocation Details'!$A$18:$L$217, MATCH("Customer ID", 'E4 TB Allocation Details'!$A$18:$L$18, 0),FALSE), 'E2 Allocators'!$B$15:$W$361, MATCH('O5 Details by Class &amp; Accounts'!AR$18, 'E2 Allocators'!$B$15:$W$15, 0),FALSE)*$G61)</f>
        <v>0</v>
      </c>
      <c r="AS61" s="1334">
        <f>IF(ISERROR(VLOOKUP(VLOOKUP($A61, 'E4 TB Allocation Details'!$A$18:$L$217, MATCH("Customer ID", 'E4 TB Allocation Details'!$A$18:$L$18, 0),FALSE), 'E2 Allocators'!$B$15:$W$361, MATCH('O5 Details by Class &amp; Accounts'!AS$18, 'E2 Allocators'!$B$15:$W$15, 0),FALSE)*$G61), 0, VLOOKUP(VLOOKUP($A61, 'E4 TB Allocation Details'!$A$18:$L$217, MATCH("Customer ID", 'E4 TB Allocation Details'!$A$18:$L$18, 0),FALSE), 'E2 Allocators'!$B$15:$W$361, MATCH('O5 Details by Class &amp; Accounts'!AS$18, 'E2 Allocators'!$B$15:$W$15, 0),FALSE)*$G61)</f>
        <v>0</v>
      </c>
      <c r="AT61" s="1334">
        <f>IF(ISERROR(VLOOKUP(VLOOKUP($A61, 'E4 TB Allocation Details'!$A$18:$L$217, MATCH("Customer ID", 'E4 TB Allocation Details'!$A$18:$L$18, 0),FALSE), 'E2 Allocators'!$B$15:$W$361, MATCH('O5 Details by Class &amp; Accounts'!AT$18, 'E2 Allocators'!$B$15:$W$15, 0),FALSE)*$G61), 0, VLOOKUP(VLOOKUP($A61, 'E4 TB Allocation Details'!$A$18:$L$217, MATCH("Customer ID", 'E4 TB Allocation Details'!$A$18:$L$18, 0),FALSE), 'E2 Allocators'!$B$15:$W$361, MATCH('O5 Details by Class &amp; Accounts'!AT$18, 'E2 Allocators'!$B$15:$W$15, 0),FALSE)*$G61)</f>
        <v>0</v>
      </c>
      <c r="AU61" s="1334">
        <f>IF(ISERROR(VLOOKUP(VLOOKUP($A61, 'E4 TB Allocation Details'!$A$18:$L$217, MATCH("Customer ID", 'E4 TB Allocation Details'!$A$18:$L$18, 0),FALSE), 'E2 Allocators'!$B$15:$W$361, MATCH('O5 Details by Class &amp; Accounts'!AU$18, 'E2 Allocators'!$B$15:$W$15, 0),FALSE)*$G61), 0, VLOOKUP(VLOOKUP($A61, 'E4 TB Allocation Details'!$A$18:$L$217, MATCH("Customer ID", 'E4 TB Allocation Details'!$A$18:$L$18, 0),FALSE), 'E2 Allocators'!$B$15:$W$361, MATCH('O5 Details by Class &amp; Accounts'!AU$18, 'E2 Allocators'!$B$15:$W$15, 0),FALSE)*$G61)</f>
        <v>0</v>
      </c>
      <c r="AV61" s="1334">
        <f>IF(ISERROR(VLOOKUP(VLOOKUP($A61, 'E4 TB Allocation Details'!$A$18:$L$217, MATCH("Customer ID", 'E4 TB Allocation Details'!$A$18:$L$18, 0),FALSE), 'E2 Allocators'!$B$15:$W$361, MATCH('O5 Details by Class &amp; Accounts'!AV$18, 'E2 Allocators'!$B$15:$W$15, 0),FALSE)*$G61), 0, VLOOKUP(VLOOKUP($A61, 'E4 TB Allocation Details'!$A$18:$L$217, MATCH("Customer ID", 'E4 TB Allocation Details'!$A$18:$L$18, 0),FALSE), 'E2 Allocators'!$B$15:$W$361, MATCH('O5 Details by Class &amp; Accounts'!AV$18, 'E2 Allocators'!$B$15:$W$15, 0),FALSE)*$G61)</f>
        <v>0</v>
      </c>
      <c r="AW61" s="1334">
        <f>IF(ISERROR(VLOOKUP(VLOOKUP($A61, 'E4 TB Allocation Details'!$A$18:$L$217, MATCH("Customer ID", 'E4 TB Allocation Details'!$A$18:$L$18, 0),FALSE), 'E2 Allocators'!$B$15:$W$361, MATCH('O5 Details by Class &amp; Accounts'!AW$18, 'E2 Allocators'!$B$15:$W$15, 0),FALSE)*$G61), 0, VLOOKUP(VLOOKUP($A61, 'E4 TB Allocation Details'!$A$18:$L$217, MATCH("Customer ID", 'E4 TB Allocation Details'!$A$18:$L$18, 0),FALSE), 'E2 Allocators'!$B$15:$W$361, MATCH('O5 Details by Class &amp; Accounts'!AW$18, 'E2 Allocators'!$B$15:$W$15, 0),FALSE)*$G61)</f>
        <v>0</v>
      </c>
      <c r="AX61" s="1334">
        <f t="shared" ref="AX61:AX81" si="10">SUM(AD61:AW61)</f>
        <v>0</v>
      </c>
      <c r="AY61" s="1334">
        <f>IF(ISERROR(VLOOKUP(VLOOKUP($A61, 'E4 TB Allocation Details'!$A$18:$L$217, MATCH("Misc ID", 'E4 TB Allocation Details'!$A$18:$L$18, 0),FALSE), 'E2 Allocators'!$B$15:$W$361, MATCH('O5 Details by Class &amp; Accounts'!AY$18, 'E2 Allocators'!$B$15:$W$15, 0),FALSE)*$E61), 0, VLOOKUP(VLOOKUP($A61, 'E4 TB Allocation Details'!$A$18:$L$217, MATCH("Misc ID", 'E4 TB Allocation Details'!$A$18:$L$18, 0),FALSE), 'E2 Allocators'!$B$15:$W$361, MATCH('O5 Details by Class &amp; Accounts'!AY$18, 'E2 Allocators'!$B$15:$W$15, 0),FALSE)*$E61)</f>
        <v>0</v>
      </c>
      <c r="AZ61" s="1334">
        <f>IF(ISERROR(VLOOKUP(VLOOKUP($A61, 'E4 TB Allocation Details'!$A$18:$L$217, MATCH("Misc ID", 'E4 TB Allocation Details'!$A$18:$L$18, 0),FALSE), 'E2 Allocators'!$B$15:$W$361, MATCH('O5 Details by Class &amp; Accounts'!AZ$18, 'E2 Allocators'!$B$15:$W$15, 0),FALSE)*$E61), 0, VLOOKUP(VLOOKUP($A61, 'E4 TB Allocation Details'!$A$18:$L$217, MATCH("Misc ID", 'E4 TB Allocation Details'!$A$18:$L$18, 0),FALSE), 'E2 Allocators'!$B$15:$W$361, MATCH('O5 Details by Class &amp; Accounts'!AZ$18, 'E2 Allocators'!$B$15:$W$15, 0),FALSE)*$E61)</f>
        <v>0</v>
      </c>
      <c r="BA61" s="1334">
        <f>IF(ISERROR(VLOOKUP(VLOOKUP($A61, 'E4 TB Allocation Details'!$A$18:$L$217, MATCH("Misc ID", 'E4 TB Allocation Details'!$A$18:$L$18, 0),FALSE), 'E2 Allocators'!$B$15:$W$361, MATCH('O5 Details by Class &amp; Accounts'!BA$18, 'E2 Allocators'!$B$15:$W$15, 0),FALSE)*$E61), 0, VLOOKUP(VLOOKUP($A61, 'E4 TB Allocation Details'!$A$18:$L$217, MATCH("Misc ID", 'E4 TB Allocation Details'!$A$18:$L$18, 0),FALSE), 'E2 Allocators'!$B$15:$W$361, MATCH('O5 Details by Class &amp; Accounts'!BA$18, 'E2 Allocators'!$B$15:$W$15, 0),FALSE)*$E61)</f>
        <v>0</v>
      </c>
      <c r="BB61" s="1334">
        <f>IF(ISERROR(VLOOKUP(VLOOKUP($A61, 'E4 TB Allocation Details'!$A$18:$L$217, MATCH("Misc ID", 'E4 TB Allocation Details'!$A$18:$L$18, 0),FALSE), 'E2 Allocators'!$B$15:$W$361, MATCH('O5 Details by Class &amp; Accounts'!BB$18, 'E2 Allocators'!$B$15:$W$15, 0),FALSE)*$E61), 0, VLOOKUP(VLOOKUP($A61, 'E4 TB Allocation Details'!$A$18:$L$217, MATCH("Misc ID", 'E4 TB Allocation Details'!$A$18:$L$18, 0),FALSE), 'E2 Allocators'!$B$15:$W$361, MATCH('O5 Details by Class &amp; Accounts'!BB$18, 'E2 Allocators'!$B$15:$W$15, 0),FALSE)*$E61)</f>
        <v>0</v>
      </c>
      <c r="BC61" s="1334">
        <f>IF(ISERROR(VLOOKUP(VLOOKUP($A61, 'E4 TB Allocation Details'!$A$18:$L$217, MATCH("Misc ID", 'E4 TB Allocation Details'!$A$18:$L$18, 0),FALSE), 'E2 Allocators'!$B$15:$W$361, MATCH('O5 Details by Class &amp; Accounts'!BC$18, 'E2 Allocators'!$B$15:$W$15, 0),FALSE)*$E61), 0, VLOOKUP(VLOOKUP($A61, 'E4 TB Allocation Details'!$A$18:$L$217, MATCH("Misc ID", 'E4 TB Allocation Details'!$A$18:$L$18, 0),FALSE), 'E2 Allocators'!$B$15:$W$361, MATCH('O5 Details by Class &amp; Accounts'!BC$18, 'E2 Allocators'!$B$15:$W$15, 0),FALSE)*$E61)</f>
        <v>0</v>
      </c>
      <c r="BD61" s="1334">
        <f>IF(ISERROR(VLOOKUP(VLOOKUP($A61, 'E4 TB Allocation Details'!$A$18:$L$217, MATCH("Misc ID", 'E4 TB Allocation Details'!$A$18:$L$18, 0),FALSE), 'E2 Allocators'!$B$15:$W$361, MATCH('O5 Details by Class &amp; Accounts'!BD$18, 'E2 Allocators'!$B$15:$W$15, 0),FALSE)*$E61), 0, VLOOKUP(VLOOKUP($A61, 'E4 TB Allocation Details'!$A$18:$L$217, MATCH("Misc ID", 'E4 TB Allocation Details'!$A$18:$L$18, 0),FALSE), 'E2 Allocators'!$B$15:$W$361, MATCH('O5 Details by Class &amp; Accounts'!BD$18, 'E2 Allocators'!$B$15:$W$15, 0),FALSE)*$E61)</f>
        <v>0</v>
      </c>
      <c r="BE61" s="1334">
        <f>IF(ISERROR(VLOOKUP(VLOOKUP($A61, 'E4 TB Allocation Details'!$A$18:$L$217, MATCH("Misc ID", 'E4 TB Allocation Details'!$A$18:$L$18, 0),FALSE), 'E2 Allocators'!$B$15:$W$361, MATCH('O5 Details by Class &amp; Accounts'!BE$18, 'E2 Allocators'!$B$15:$W$15, 0),FALSE)*$E61), 0, VLOOKUP(VLOOKUP($A61, 'E4 TB Allocation Details'!$A$18:$L$217, MATCH("Misc ID", 'E4 TB Allocation Details'!$A$18:$L$18, 0),FALSE), 'E2 Allocators'!$B$15:$W$361, MATCH('O5 Details by Class &amp; Accounts'!BE$18, 'E2 Allocators'!$B$15:$W$15, 0),FALSE)*$E61)</f>
        <v>0</v>
      </c>
      <c r="BF61" s="1334">
        <f>IF(ISERROR(VLOOKUP(VLOOKUP($A61, 'E4 TB Allocation Details'!$A$18:$L$217, MATCH("Misc ID", 'E4 TB Allocation Details'!$A$18:$L$18, 0),FALSE), 'E2 Allocators'!$B$15:$W$361, MATCH('O5 Details by Class &amp; Accounts'!BF$18, 'E2 Allocators'!$B$15:$W$15, 0),FALSE)*$E61), 0, VLOOKUP(VLOOKUP($A61, 'E4 TB Allocation Details'!$A$18:$L$217, MATCH("Misc ID", 'E4 TB Allocation Details'!$A$18:$L$18, 0),FALSE), 'E2 Allocators'!$B$15:$W$361, MATCH('O5 Details by Class &amp; Accounts'!BF$18, 'E2 Allocators'!$B$15:$W$15, 0),FALSE)*$E61)</f>
        <v>0</v>
      </c>
      <c r="BG61" s="1334">
        <f>IF(ISERROR(VLOOKUP(VLOOKUP($A61, 'E4 TB Allocation Details'!$A$18:$L$217, MATCH("Misc ID", 'E4 TB Allocation Details'!$A$18:$L$18, 0),FALSE), 'E2 Allocators'!$B$15:$W$361, MATCH('O5 Details by Class &amp; Accounts'!BG$18, 'E2 Allocators'!$B$15:$W$15, 0),FALSE)*$E61), 0, VLOOKUP(VLOOKUP($A61, 'E4 TB Allocation Details'!$A$18:$L$217, MATCH("Misc ID", 'E4 TB Allocation Details'!$A$18:$L$18, 0),FALSE), 'E2 Allocators'!$B$15:$W$361, MATCH('O5 Details by Class &amp; Accounts'!BG$18, 'E2 Allocators'!$B$15:$W$15, 0),FALSE)*$E61)</f>
        <v>0</v>
      </c>
      <c r="BH61" s="1334">
        <f>IF(ISERROR(VLOOKUP(VLOOKUP($A61, 'E4 TB Allocation Details'!$A$18:$L$217, MATCH("Misc ID", 'E4 TB Allocation Details'!$A$18:$L$18, 0),FALSE), 'E2 Allocators'!$B$15:$W$361, MATCH('O5 Details by Class &amp; Accounts'!BH$18, 'E2 Allocators'!$B$15:$W$15, 0),FALSE)*$E61), 0, VLOOKUP(VLOOKUP($A61, 'E4 TB Allocation Details'!$A$18:$L$217, MATCH("Misc ID", 'E4 TB Allocation Details'!$A$18:$L$18, 0),FALSE), 'E2 Allocators'!$B$15:$W$361, MATCH('O5 Details by Class &amp; Accounts'!BH$18, 'E2 Allocators'!$B$15:$W$15, 0),FALSE)*$E61)</f>
        <v>0</v>
      </c>
      <c r="BI61" s="1334">
        <f>IF(ISERROR(VLOOKUP(VLOOKUP($A61, 'E4 TB Allocation Details'!$A$18:$L$217, MATCH("Misc ID", 'E4 TB Allocation Details'!$A$18:$L$18, 0),FALSE), 'E2 Allocators'!$B$15:$W$361, MATCH('O5 Details by Class &amp; Accounts'!BI$18, 'E2 Allocators'!$B$15:$W$15, 0),FALSE)*$E61), 0, VLOOKUP(VLOOKUP($A61, 'E4 TB Allocation Details'!$A$18:$L$217, MATCH("Misc ID", 'E4 TB Allocation Details'!$A$18:$L$18, 0),FALSE), 'E2 Allocators'!$B$15:$W$361, MATCH('O5 Details by Class &amp; Accounts'!BI$18, 'E2 Allocators'!$B$15:$W$15, 0),FALSE)*$E61)</f>
        <v>0</v>
      </c>
      <c r="BJ61" s="1334">
        <f>IF(ISERROR(VLOOKUP(VLOOKUP($A61, 'E4 TB Allocation Details'!$A$18:$L$217, MATCH("Misc ID", 'E4 TB Allocation Details'!$A$18:$L$18, 0),FALSE), 'E2 Allocators'!$B$15:$W$361, MATCH('O5 Details by Class &amp; Accounts'!BJ$18, 'E2 Allocators'!$B$15:$W$15, 0),FALSE)*$E61), 0, VLOOKUP(VLOOKUP($A61, 'E4 TB Allocation Details'!$A$18:$L$217, MATCH("Misc ID", 'E4 TB Allocation Details'!$A$18:$L$18, 0),FALSE), 'E2 Allocators'!$B$15:$W$361, MATCH('O5 Details by Class &amp; Accounts'!BJ$18, 'E2 Allocators'!$B$15:$W$15, 0),FALSE)*$E61)</f>
        <v>0</v>
      </c>
      <c r="BK61" s="1334">
        <f>IF(ISERROR(VLOOKUP(VLOOKUP($A61, 'E4 TB Allocation Details'!$A$18:$L$217, MATCH("Misc ID", 'E4 TB Allocation Details'!$A$18:$L$18, 0),FALSE), 'E2 Allocators'!$B$15:$W$361, MATCH('O5 Details by Class &amp; Accounts'!BK$18, 'E2 Allocators'!$B$15:$W$15, 0),FALSE)*$E61), 0, VLOOKUP(VLOOKUP($A61, 'E4 TB Allocation Details'!$A$18:$L$217, MATCH("Misc ID", 'E4 TB Allocation Details'!$A$18:$L$18, 0),FALSE), 'E2 Allocators'!$B$15:$W$361, MATCH('O5 Details by Class &amp; Accounts'!BK$18, 'E2 Allocators'!$B$15:$W$15, 0),FALSE)*$E61)</f>
        <v>0</v>
      </c>
      <c r="BL61" s="1334">
        <f>IF(ISERROR(VLOOKUP(VLOOKUP($A61, 'E4 TB Allocation Details'!$A$18:$L$217, MATCH("Misc ID", 'E4 TB Allocation Details'!$A$18:$L$18, 0),FALSE), 'E2 Allocators'!$B$15:$W$361, MATCH('O5 Details by Class &amp; Accounts'!BL$18, 'E2 Allocators'!$B$15:$W$15, 0),FALSE)*$E61), 0, VLOOKUP(VLOOKUP($A61, 'E4 TB Allocation Details'!$A$18:$L$217, MATCH("Misc ID", 'E4 TB Allocation Details'!$A$18:$L$18, 0),FALSE), 'E2 Allocators'!$B$15:$W$361, MATCH('O5 Details by Class &amp; Accounts'!BL$18, 'E2 Allocators'!$B$15:$W$15, 0),FALSE)*$E61)</f>
        <v>0</v>
      </c>
      <c r="BM61" s="1334">
        <f>IF(ISERROR(VLOOKUP(VLOOKUP($A61, 'E4 TB Allocation Details'!$A$18:$L$217, MATCH("Misc ID", 'E4 TB Allocation Details'!$A$18:$L$18, 0),FALSE), 'E2 Allocators'!$B$15:$W$361, MATCH('O5 Details by Class &amp; Accounts'!BM$18, 'E2 Allocators'!$B$15:$W$15, 0),FALSE)*$E61), 0, VLOOKUP(VLOOKUP($A61, 'E4 TB Allocation Details'!$A$18:$L$217, MATCH("Misc ID", 'E4 TB Allocation Details'!$A$18:$L$18, 0),FALSE), 'E2 Allocators'!$B$15:$W$361, MATCH('O5 Details by Class &amp; Accounts'!BM$18, 'E2 Allocators'!$B$15:$W$15, 0),FALSE)*$E61)</f>
        <v>0</v>
      </c>
      <c r="BN61" s="1334">
        <f>IF(ISERROR(VLOOKUP(VLOOKUP($A61, 'E4 TB Allocation Details'!$A$18:$L$217, MATCH("Misc ID", 'E4 TB Allocation Details'!$A$18:$L$18, 0),FALSE), 'E2 Allocators'!$B$15:$W$361, MATCH('O5 Details by Class &amp; Accounts'!BN$18, 'E2 Allocators'!$B$15:$W$15, 0),FALSE)*$E61), 0, VLOOKUP(VLOOKUP($A61, 'E4 TB Allocation Details'!$A$18:$L$217, MATCH("Misc ID", 'E4 TB Allocation Details'!$A$18:$L$18, 0),FALSE), 'E2 Allocators'!$B$15:$W$361, MATCH('O5 Details by Class &amp; Accounts'!BN$18, 'E2 Allocators'!$B$15:$W$15, 0),FALSE)*$E61)</f>
        <v>0</v>
      </c>
      <c r="BO61" s="1334">
        <f>IF(ISERROR(VLOOKUP(VLOOKUP($A61, 'E4 TB Allocation Details'!$A$18:$L$217, MATCH("Misc ID", 'E4 TB Allocation Details'!$A$18:$L$18, 0),FALSE), 'E2 Allocators'!$B$15:$W$361, MATCH('O5 Details by Class &amp; Accounts'!BO$18, 'E2 Allocators'!$B$15:$W$15, 0),FALSE)*$E61), 0, VLOOKUP(VLOOKUP($A61, 'E4 TB Allocation Details'!$A$18:$L$217, MATCH("Misc ID", 'E4 TB Allocation Details'!$A$18:$L$18, 0),FALSE), 'E2 Allocators'!$B$15:$W$361, MATCH('O5 Details by Class &amp; Accounts'!BO$18, 'E2 Allocators'!$B$15:$W$15, 0),FALSE)*$E61)</f>
        <v>0</v>
      </c>
      <c r="BP61" s="1334">
        <f>IF(ISERROR(VLOOKUP(VLOOKUP($A61, 'E4 TB Allocation Details'!$A$18:$L$217, MATCH("Misc ID", 'E4 TB Allocation Details'!$A$18:$L$18, 0),FALSE), 'E2 Allocators'!$B$15:$W$361, MATCH('O5 Details by Class &amp; Accounts'!BP$18, 'E2 Allocators'!$B$15:$W$15, 0),FALSE)*$E61), 0, VLOOKUP(VLOOKUP($A61, 'E4 TB Allocation Details'!$A$18:$L$217, MATCH("Misc ID", 'E4 TB Allocation Details'!$A$18:$L$18, 0),FALSE), 'E2 Allocators'!$B$15:$W$361, MATCH('O5 Details by Class &amp; Accounts'!BP$18, 'E2 Allocators'!$B$15:$W$15, 0),FALSE)*$E61)</f>
        <v>0</v>
      </c>
      <c r="BQ61" s="1334">
        <f>IF(ISERROR(VLOOKUP(VLOOKUP($A61, 'E4 TB Allocation Details'!$A$18:$L$217, MATCH("Misc ID", 'E4 TB Allocation Details'!$A$18:$L$18, 0),FALSE), 'E2 Allocators'!$B$15:$W$361, MATCH('O5 Details by Class &amp; Accounts'!BQ$18, 'E2 Allocators'!$B$15:$W$15, 0),FALSE)*$E61), 0, VLOOKUP(VLOOKUP($A61, 'E4 TB Allocation Details'!$A$18:$L$217, MATCH("Misc ID", 'E4 TB Allocation Details'!$A$18:$L$18, 0),FALSE), 'E2 Allocators'!$B$15:$W$361, MATCH('O5 Details by Class &amp; Accounts'!BQ$18, 'E2 Allocators'!$B$15:$W$15, 0),FALSE)*$E61)</f>
        <v>0</v>
      </c>
      <c r="BR61" s="1334">
        <f>IF(ISERROR(VLOOKUP(VLOOKUP($A61, 'E4 TB Allocation Details'!$A$18:$L$217, MATCH("Misc ID", 'E4 TB Allocation Details'!$A$18:$L$18, 0),FALSE), 'E2 Allocators'!$B$15:$W$361, MATCH('O5 Details by Class &amp; Accounts'!BR$18, 'E2 Allocators'!$B$15:$W$15, 0),FALSE)*$E61), 0, VLOOKUP(VLOOKUP($A61, 'E4 TB Allocation Details'!$A$18:$L$217, MATCH("Misc ID", 'E4 TB Allocation Details'!$A$18:$L$18, 0),FALSE), 'E2 Allocators'!$B$15:$W$361, MATCH('O5 Details by Class &amp; Accounts'!BR$18, 'E2 Allocators'!$B$15:$W$15, 0),FALSE)*$E61)</f>
        <v>0</v>
      </c>
      <c r="BS61" s="1334">
        <f t="shared" ref="BS61:BS81" si="11">SUM(AY61:BR61)</f>
        <v>0</v>
      </c>
      <c r="BT61" s="1334">
        <f>IF(ISERROR(VLOOKUP(VLOOKUP($A61, 'E4 TB Allocation Details'!$A$18:$L$217, MATCH("A &amp; G ID", 'E4 TB Allocation Details'!$A$18:$L$18, 0),FALSE), 'E2 Allocators'!$B$15:$W$361, MATCH('O5 Details by Class &amp; Accounts'!BT$18, 'E2 Allocators'!$B$15:$W$15, 0),FALSE)*$E61), 0, VLOOKUP(VLOOKUP($A61, 'E4 TB Allocation Details'!$A$18:$L$217, MATCH("A &amp; G ID", 'E4 TB Allocation Details'!$A$18:$L$18, 0),FALSE), 'E2 Allocators'!$B$15:$W$361, MATCH('O5 Details by Class &amp; Accounts'!BT$18, 'E2 Allocators'!$B$15:$W$15, 0),FALSE)*$E61)</f>
        <v>0</v>
      </c>
      <c r="BU61" s="1334">
        <f>IF(ISERROR(VLOOKUP(VLOOKUP($A61, 'E4 TB Allocation Details'!$A$18:$L$217, MATCH("A &amp; G ID", 'E4 TB Allocation Details'!$A$18:$L$18, 0),FALSE), 'E2 Allocators'!$B$15:$W$361, MATCH('O5 Details by Class &amp; Accounts'!BU$18, 'E2 Allocators'!$B$15:$W$15, 0),FALSE)*$E61), 0, VLOOKUP(VLOOKUP($A61, 'E4 TB Allocation Details'!$A$18:$L$217, MATCH("A &amp; G ID", 'E4 TB Allocation Details'!$A$18:$L$18, 0),FALSE), 'E2 Allocators'!$B$15:$W$361, MATCH('O5 Details by Class &amp; Accounts'!BU$18, 'E2 Allocators'!$B$15:$W$15, 0),FALSE)*$E61)</f>
        <v>0</v>
      </c>
      <c r="BV61" s="1334">
        <f>IF(ISERROR(VLOOKUP(VLOOKUP($A61, 'E4 TB Allocation Details'!$A$18:$L$217, MATCH("A &amp; G ID", 'E4 TB Allocation Details'!$A$18:$L$18, 0),FALSE), 'E2 Allocators'!$B$15:$W$361, MATCH('O5 Details by Class &amp; Accounts'!BV$18, 'E2 Allocators'!$B$15:$W$15, 0),FALSE)*$E61), 0, VLOOKUP(VLOOKUP($A61, 'E4 TB Allocation Details'!$A$18:$L$217, MATCH("A &amp; G ID", 'E4 TB Allocation Details'!$A$18:$L$18, 0),FALSE), 'E2 Allocators'!$B$15:$W$361, MATCH('O5 Details by Class &amp; Accounts'!BV$18, 'E2 Allocators'!$B$15:$W$15, 0),FALSE)*$E61)</f>
        <v>0</v>
      </c>
      <c r="BW61" s="1334">
        <f>IF(ISERROR(VLOOKUP(VLOOKUP($A61, 'E4 TB Allocation Details'!$A$18:$L$217, MATCH("A &amp; G ID", 'E4 TB Allocation Details'!$A$18:$L$18, 0),FALSE), 'E2 Allocators'!$B$15:$W$361, MATCH('O5 Details by Class &amp; Accounts'!BW$18, 'E2 Allocators'!$B$15:$W$15, 0),FALSE)*$E61), 0, VLOOKUP(VLOOKUP($A61, 'E4 TB Allocation Details'!$A$18:$L$217, MATCH("A &amp; G ID", 'E4 TB Allocation Details'!$A$18:$L$18, 0),FALSE), 'E2 Allocators'!$B$15:$W$361, MATCH('O5 Details by Class &amp; Accounts'!BW$18, 'E2 Allocators'!$B$15:$W$15, 0),FALSE)*$E61)</f>
        <v>0</v>
      </c>
      <c r="BX61" s="1334">
        <f>IF(ISERROR(VLOOKUP(VLOOKUP($A61, 'E4 TB Allocation Details'!$A$18:$L$217, MATCH("A &amp; G ID", 'E4 TB Allocation Details'!$A$18:$L$18, 0),FALSE), 'E2 Allocators'!$B$15:$W$361, MATCH('O5 Details by Class &amp; Accounts'!BX$18, 'E2 Allocators'!$B$15:$W$15, 0),FALSE)*$E61), 0, VLOOKUP(VLOOKUP($A61, 'E4 TB Allocation Details'!$A$18:$L$217, MATCH("A &amp; G ID", 'E4 TB Allocation Details'!$A$18:$L$18, 0),FALSE), 'E2 Allocators'!$B$15:$W$361, MATCH('O5 Details by Class &amp; Accounts'!BX$18, 'E2 Allocators'!$B$15:$W$15, 0),FALSE)*$E61)</f>
        <v>0</v>
      </c>
      <c r="BY61" s="1334">
        <f>IF(ISERROR(VLOOKUP(VLOOKUP($A61, 'E4 TB Allocation Details'!$A$18:$L$217, MATCH("A &amp; G ID", 'E4 TB Allocation Details'!$A$18:$L$18, 0),FALSE), 'E2 Allocators'!$B$15:$W$361, MATCH('O5 Details by Class &amp; Accounts'!BY$18, 'E2 Allocators'!$B$15:$W$15, 0),FALSE)*$E61), 0, VLOOKUP(VLOOKUP($A61, 'E4 TB Allocation Details'!$A$18:$L$217, MATCH("A &amp; G ID", 'E4 TB Allocation Details'!$A$18:$L$18, 0),FALSE), 'E2 Allocators'!$B$15:$W$361, MATCH('O5 Details by Class &amp; Accounts'!BY$18, 'E2 Allocators'!$B$15:$W$15, 0),FALSE)*$E61)</f>
        <v>0</v>
      </c>
      <c r="BZ61" s="1334">
        <f>IF(ISERROR(VLOOKUP(VLOOKUP($A61, 'E4 TB Allocation Details'!$A$18:$L$217, MATCH("A &amp; G ID", 'E4 TB Allocation Details'!$A$18:$L$18, 0),FALSE), 'E2 Allocators'!$B$15:$W$361, MATCH('O5 Details by Class &amp; Accounts'!BZ$18, 'E2 Allocators'!$B$15:$W$15, 0),FALSE)*$E61), 0, VLOOKUP(VLOOKUP($A61, 'E4 TB Allocation Details'!$A$18:$L$217, MATCH("A &amp; G ID", 'E4 TB Allocation Details'!$A$18:$L$18, 0),FALSE), 'E2 Allocators'!$B$15:$W$361, MATCH('O5 Details by Class &amp; Accounts'!BZ$18, 'E2 Allocators'!$B$15:$W$15, 0),FALSE)*$E61)</f>
        <v>0</v>
      </c>
      <c r="CA61" s="1334">
        <f>IF(ISERROR(VLOOKUP(VLOOKUP($A61, 'E4 TB Allocation Details'!$A$18:$L$217, MATCH("A &amp; G ID", 'E4 TB Allocation Details'!$A$18:$L$18, 0),FALSE), 'E2 Allocators'!$B$15:$W$361, MATCH('O5 Details by Class &amp; Accounts'!CA$18, 'E2 Allocators'!$B$15:$W$15, 0),FALSE)*$E61), 0, VLOOKUP(VLOOKUP($A61, 'E4 TB Allocation Details'!$A$18:$L$217, MATCH("A &amp; G ID", 'E4 TB Allocation Details'!$A$18:$L$18, 0),FALSE), 'E2 Allocators'!$B$15:$W$361, MATCH('O5 Details by Class &amp; Accounts'!CA$18, 'E2 Allocators'!$B$15:$W$15, 0),FALSE)*$E61)</f>
        <v>0</v>
      </c>
      <c r="CB61" s="1334">
        <f>IF(ISERROR(VLOOKUP(VLOOKUP($A61, 'E4 TB Allocation Details'!$A$18:$L$217, MATCH("A &amp; G ID", 'E4 TB Allocation Details'!$A$18:$L$18, 0),FALSE), 'E2 Allocators'!$B$15:$W$361, MATCH('O5 Details by Class &amp; Accounts'!CB$18, 'E2 Allocators'!$B$15:$W$15, 0),FALSE)*$E61), 0, VLOOKUP(VLOOKUP($A61, 'E4 TB Allocation Details'!$A$18:$L$217, MATCH("A &amp; G ID", 'E4 TB Allocation Details'!$A$18:$L$18, 0),FALSE), 'E2 Allocators'!$B$15:$W$361, MATCH('O5 Details by Class &amp; Accounts'!CB$18, 'E2 Allocators'!$B$15:$W$15, 0),FALSE)*$E61)</f>
        <v>0</v>
      </c>
      <c r="CC61" s="1334">
        <f>IF(ISERROR(VLOOKUP(VLOOKUP($A61, 'E4 TB Allocation Details'!$A$18:$L$217, MATCH("A &amp; G ID", 'E4 TB Allocation Details'!$A$18:$L$18, 0),FALSE), 'E2 Allocators'!$B$15:$W$361, MATCH('O5 Details by Class &amp; Accounts'!CC$18, 'E2 Allocators'!$B$15:$W$15, 0),FALSE)*$E61), 0, VLOOKUP(VLOOKUP($A61, 'E4 TB Allocation Details'!$A$18:$L$217, MATCH("A &amp; G ID", 'E4 TB Allocation Details'!$A$18:$L$18, 0),FALSE), 'E2 Allocators'!$B$15:$W$361, MATCH('O5 Details by Class &amp; Accounts'!CC$18, 'E2 Allocators'!$B$15:$W$15, 0),FALSE)*$E61)</f>
        <v>0</v>
      </c>
      <c r="CD61" s="1334">
        <f>IF(ISERROR(VLOOKUP(VLOOKUP($A61, 'E4 TB Allocation Details'!$A$18:$L$217, MATCH("A &amp; G ID", 'E4 TB Allocation Details'!$A$18:$L$18, 0),FALSE), 'E2 Allocators'!$B$15:$W$361, MATCH('O5 Details by Class &amp; Accounts'!CD$18, 'E2 Allocators'!$B$15:$W$15, 0),FALSE)*$E61), 0, VLOOKUP(VLOOKUP($A61, 'E4 TB Allocation Details'!$A$18:$L$217, MATCH("A &amp; G ID", 'E4 TB Allocation Details'!$A$18:$L$18, 0),FALSE), 'E2 Allocators'!$B$15:$W$361, MATCH('O5 Details by Class &amp; Accounts'!CD$18, 'E2 Allocators'!$B$15:$W$15, 0),FALSE)*$E61)</f>
        <v>0</v>
      </c>
      <c r="CE61" s="1334">
        <f>IF(ISERROR(VLOOKUP(VLOOKUP($A61, 'E4 TB Allocation Details'!$A$18:$L$217, MATCH("A &amp; G ID", 'E4 TB Allocation Details'!$A$18:$L$18, 0),FALSE), 'E2 Allocators'!$B$15:$W$361, MATCH('O5 Details by Class &amp; Accounts'!CE$18, 'E2 Allocators'!$B$15:$W$15, 0),FALSE)*$E61), 0, VLOOKUP(VLOOKUP($A61, 'E4 TB Allocation Details'!$A$18:$L$217, MATCH("A &amp; G ID", 'E4 TB Allocation Details'!$A$18:$L$18, 0),FALSE), 'E2 Allocators'!$B$15:$W$361, MATCH('O5 Details by Class &amp; Accounts'!CE$18, 'E2 Allocators'!$B$15:$W$15, 0),FALSE)*$E61)</f>
        <v>0</v>
      </c>
      <c r="CF61" s="1334">
        <f>IF(ISERROR(VLOOKUP(VLOOKUP($A61, 'E4 TB Allocation Details'!$A$18:$L$217, MATCH("A &amp; G ID", 'E4 TB Allocation Details'!$A$18:$L$18, 0),FALSE), 'E2 Allocators'!$B$15:$W$361, MATCH('O5 Details by Class &amp; Accounts'!CF$18, 'E2 Allocators'!$B$15:$W$15, 0),FALSE)*$E61), 0, VLOOKUP(VLOOKUP($A61, 'E4 TB Allocation Details'!$A$18:$L$217, MATCH("A &amp; G ID", 'E4 TB Allocation Details'!$A$18:$L$18, 0),FALSE), 'E2 Allocators'!$B$15:$W$361, MATCH('O5 Details by Class &amp; Accounts'!CF$18, 'E2 Allocators'!$B$15:$W$15, 0),FALSE)*$E61)</f>
        <v>0</v>
      </c>
      <c r="CG61" s="1334">
        <f>IF(ISERROR(VLOOKUP(VLOOKUP($A61, 'E4 TB Allocation Details'!$A$18:$L$217, MATCH("A &amp; G ID", 'E4 TB Allocation Details'!$A$18:$L$18, 0),FALSE), 'E2 Allocators'!$B$15:$W$361, MATCH('O5 Details by Class &amp; Accounts'!CG$18, 'E2 Allocators'!$B$15:$W$15, 0),FALSE)*$E61), 0, VLOOKUP(VLOOKUP($A61, 'E4 TB Allocation Details'!$A$18:$L$217, MATCH("A &amp; G ID", 'E4 TB Allocation Details'!$A$18:$L$18, 0),FALSE), 'E2 Allocators'!$B$15:$W$361, MATCH('O5 Details by Class &amp; Accounts'!CG$18, 'E2 Allocators'!$B$15:$W$15, 0),FALSE)*$E61)</f>
        <v>0</v>
      </c>
      <c r="CH61" s="1334">
        <f>IF(ISERROR(VLOOKUP(VLOOKUP($A61, 'E4 TB Allocation Details'!$A$18:$L$217, MATCH("A &amp; G ID", 'E4 TB Allocation Details'!$A$18:$L$18, 0),FALSE), 'E2 Allocators'!$B$15:$W$361, MATCH('O5 Details by Class &amp; Accounts'!CH$18, 'E2 Allocators'!$B$15:$W$15, 0),FALSE)*$E61), 0, VLOOKUP(VLOOKUP($A61, 'E4 TB Allocation Details'!$A$18:$L$217, MATCH("A &amp; G ID", 'E4 TB Allocation Details'!$A$18:$L$18, 0),FALSE), 'E2 Allocators'!$B$15:$W$361, MATCH('O5 Details by Class &amp; Accounts'!CH$18, 'E2 Allocators'!$B$15:$W$15, 0),FALSE)*$E61)</f>
        <v>0</v>
      </c>
      <c r="CI61" s="1334">
        <f>IF(ISERROR(VLOOKUP(VLOOKUP($A61, 'E4 TB Allocation Details'!$A$18:$L$217, MATCH("A &amp; G ID", 'E4 TB Allocation Details'!$A$18:$L$18, 0),FALSE), 'E2 Allocators'!$B$15:$W$361, MATCH('O5 Details by Class &amp; Accounts'!CI$18, 'E2 Allocators'!$B$15:$W$15, 0),FALSE)*$E61), 0, VLOOKUP(VLOOKUP($A61, 'E4 TB Allocation Details'!$A$18:$L$217, MATCH("A &amp; G ID", 'E4 TB Allocation Details'!$A$18:$L$18, 0),FALSE), 'E2 Allocators'!$B$15:$W$361, MATCH('O5 Details by Class &amp; Accounts'!CI$18, 'E2 Allocators'!$B$15:$W$15, 0),FALSE)*$E61)</f>
        <v>0</v>
      </c>
      <c r="CJ61" s="1334">
        <f>IF(ISERROR(VLOOKUP(VLOOKUP($A61, 'E4 TB Allocation Details'!$A$18:$L$217, MATCH("A &amp; G ID", 'E4 TB Allocation Details'!$A$18:$L$18, 0),FALSE), 'E2 Allocators'!$B$15:$W$361, MATCH('O5 Details by Class &amp; Accounts'!CJ$18, 'E2 Allocators'!$B$15:$W$15, 0),FALSE)*$E61), 0, VLOOKUP(VLOOKUP($A61, 'E4 TB Allocation Details'!$A$18:$L$217, MATCH("A &amp; G ID", 'E4 TB Allocation Details'!$A$18:$L$18, 0),FALSE), 'E2 Allocators'!$B$15:$W$361, MATCH('O5 Details by Class &amp; Accounts'!CJ$18, 'E2 Allocators'!$B$15:$W$15, 0),FALSE)*$E61)</f>
        <v>0</v>
      </c>
      <c r="CK61" s="1334">
        <f>IF(ISERROR(VLOOKUP(VLOOKUP($A61, 'E4 TB Allocation Details'!$A$18:$L$217, MATCH("A &amp; G ID", 'E4 TB Allocation Details'!$A$18:$L$18, 0),FALSE), 'E2 Allocators'!$B$15:$W$361, MATCH('O5 Details by Class &amp; Accounts'!CK$18, 'E2 Allocators'!$B$15:$W$15, 0),FALSE)*$E61), 0, VLOOKUP(VLOOKUP($A61, 'E4 TB Allocation Details'!$A$18:$L$217, MATCH("A &amp; G ID", 'E4 TB Allocation Details'!$A$18:$L$18, 0),FALSE), 'E2 Allocators'!$B$15:$W$361, MATCH('O5 Details by Class &amp; Accounts'!CK$18, 'E2 Allocators'!$B$15:$W$15, 0),FALSE)*$E61)</f>
        <v>0</v>
      </c>
      <c r="CL61" s="1334">
        <f>IF(ISERROR(VLOOKUP(VLOOKUP($A61, 'E4 TB Allocation Details'!$A$18:$L$217, MATCH("A &amp; G ID", 'E4 TB Allocation Details'!$A$18:$L$18, 0),FALSE), 'E2 Allocators'!$B$15:$W$361, MATCH('O5 Details by Class &amp; Accounts'!CL$18, 'E2 Allocators'!$B$15:$W$15, 0),FALSE)*$E61), 0, VLOOKUP(VLOOKUP($A61, 'E4 TB Allocation Details'!$A$18:$L$217, MATCH("A &amp; G ID", 'E4 TB Allocation Details'!$A$18:$L$18, 0),FALSE), 'E2 Allocators'!$B$15:$W$361, MATCH('O5 Details by Class &amp; Accounts'!CL$18, 'E2 Allocators'!$B$15:$W$15, 0),FALSE)*$E61)</f>
        <v>0</v>
      </c>
      <c r="CM61" s="1334">
        <f>IF(ISERROR(VLOOKUP(VLOOKUP($A61, 'E4 TB Allocation Details'!$A$18:$L$217, MATCH("A &amp; G ID", 'E4 TB Allocation Details'!$A$18:$L$18, 0),FALSE), 'E2 Allocators'!$B$15:$W$361, MATCH('O5 Details by Class &amp; Accounts'!CM$18, 'E2 Allocators'!$B$15:$W$15, 0),FALSE)*$E61), 0, VLOOKUP(VLOOKUP($A61, 'E4 TB Allocation Details'!$A$18:$L$217, MATCH("A &amp; G ID", 'E4 TB Allocation Details'!$A$18:$L$18, 0),FALSE), 'E2 Allocators'!$B$15:$W$361, MATCH('O5 Details by Class &amp; Accounts'!CM$18, 'E2 Allocators'!$B$15:$W$15, 0),FALSE)*$E61)</f>
        <v>0</v>
      </c>
      <c r="CN61" s="1334">
        <f t="shared" ref="CN61:CN81" si="12">SUM(BT61:CM61)</f>
        <v>0</v>
      </c>
      <c r="CO61" s="1670">
        <f t="shared" si="7"/>
        <v>0</v>
      </c>
      <c r="CQ61" s="1926" t="s">
        <v>5</v>
      </c>
    </row>
    <row r="62" spans="1:95" s="64" customFormat="1" ht="12.75" x14ac:dyDescent="0.2">
      <c r="A62" s="2226">
        <v>1906</v>
      </c>
      <c r="B62" s="2176" t="s">
        <v>286</v>
      </c>
      <c r="C62" s="1667">
        <f>IF(ISERROR(VLOOKUP($A62,'I3 TB Data'!$A$20:$H$465,MATCH('O5 Details by Class &amp; Accounts'!$C$18, 'I3 TB Data'!$A$20:$H$20,0),0)), 0, VLOOKUP($A62,'I3 TB Data'!$A$20:$H$465,MATCH('O5 Details by Class &amp; Accounts'!$C$18,'I3 TB Data'!$A$20:$H$20,0),0))</f>
        <v>144418</v>
      </c>
      <c r="D62" s="1668">
        <f>'I4 BO ASSETS'!E63</f>
        <v>0</v>
      </c>
      <c r="E62" s="1667">
        <f t="shared" si="6"/>
        <v>144418</v>
      </c>
      <c r="F62" s="1669">
        <f>IF(ISERROR(VLOOKUP($A62, 'E1 Categorization'!A33:E123, MATCH("Customer Component", 'E1 Categorization'!$A$33:$E$33,0), 0)), 0, IF(VLOOKUP($A62, 'E1 Categorization'!A33:E123, MATCH("Customer Component", 'E1 Categorization'!$A$33:$E$33,0), 0)=0, 'O5 Details by Class &amp; Accounts'!$E62, IF(AND(VLOOKUP($A62, 'E1 Categorization'!A33:E123, MATCH("Customer Component", 'E1 Categorization'!$A$33:$E$33,0), 0) &gt;0, VLOOKUP($A62, 'E1 Categorization'!A33:E123, MATCH("Customer Component", 'E1 Categorization'!$A$33:$E$33,0), 0)&lt;1), 'O5 Details by Class &amp; Accounts'!$E62*(1-VLOOKUP($A62, 'E1 Categorization'!A33:E123, MATCH("Customer Component", 'E1 Categorization'!$A$33:$E$33,0), 0)), 0)))</f>
        <v>0</v>
      </c>
      <c r="G62" s="1669">
        <f>IF(ISERROR(VLOOKUP($A62, 'E1 Categorization'!A33:E123, MATCH("Customer Component", 'E1 Categorization'!$A$33:$E$33,0), 0)),0, IF(VLOOKUP($A62, 'E1 Categorization'!A33:E123, MATCH("Customer Component", 'E1 Categorization'!$A$33:$E$33,0), 0)=0, 0, IF(AND(VLOOKUP($A62, 'E1 Categorization'!A33:E123, MATCH("Customer Component", 'E1 Categorization'!$A$33:$E$33,0), 0) &gt;0, VLOOKUP($A62, 'E1 Categorization'!A33:E123, MATCH("Customer Component", 'E1 Categorization'!$A$33:$E$33,0), 0)&lt;1), 'O5 Details by Class &amp; Accounts'!$E62*(VLOOKUP($A62, 'E1 Categorization'!A33:E123, MATCH("Customer Component", 'E1 Categorization'!$A$33:$E$33,0), 0)), 'O5 Details by Class &amp; Accounts'!$E62)))</f>
        <v>0</v>
      </c>
      <c r="H62" s="1334">
        <f t="shared" si="8"/>
        <v>0</v>
      </c>
      <c r="I62" s="1334">
        <f>IF(ISERROR(VLOOKUP(VLOOKUP($A62, 'E4 TB Allocation Details'!$A$18:$L$217, MATCH("Demand ID", 'E4 TB Allocation Details'!$A$18:$L$18, 0),FALSE), 'E2 Allocators'!$B$15:$W$361, MATCH('O5 Details by Class &amp; Accounts'!I$18, 'E2 Allocators'!$B$15:$W$15, 0),FALSE)*$F62), 0, VLOOKUP(VLOOKUP($A62, 'E4 TB Allocation Details'!$A$18:$L$217, MATCH("Demand ID", 'E4 TB Allocation Details'!$A$18:$L$18, 0),FALSE), 'E2 Allocators'!$B$15:$W$361, MATCH('O5 Details by Class &amp; Accounts'!I$18, 'E2 Allocators'!$B$15:$W$15, 0),FALSE)*$F62)</f>
        <v>0</v>
      </c>
      <c r="J62" s="1334">
        <f>IF(ISERROR(VLOOKUP(VLOOKUP($A62, 'E4 TB Allocation Details'!$A$18:$L$217, MATCH("Demand ID", 'E4 TB Allocation Details'!$A$18:$L$18, 0),FALSE), 'E2 Allocators'!$B$15:$W$361, MATCH('O5 Details by Class &amp; Accounts'!J$18, 'E2 Allocators'!$B$15:$W$15, 0),FALSE)*$F62), 0, VLOOKUP(VLOOKUP($A62, 'E4 TB Allocation Details'!$A$18:$L$217, MATCH("Demand ID", 'E4 TB Allocation Details'!$A$18:$L$18, 0),FALSE), 'E2 Allocators'!$B$15:$W$361, MATCH('O5 Details by Class &amp; Accounts'!J$18, 'E2 Allocators'!$B$15:$W$15, 0),FALSE)*$F62)</f>
        <v>0</v>
      </c>
      <c r="K62" s="1334">
        <f>IF(ISERROR(VLOOKUP(VLOOKUP($A62, 'E4 TB Allocation Details'!$A$18:$L$217, MATCH("Demand ID", 'E4 TB Allocation Details'!$A$18:$L$18, 0),FALSE), 'E2 Allocators'!$B$15:$W$361, MATCH('O5 Details by Class &amp; Accounts'!K$18, 'E2 Allocators'!$B$15:$W$15, 0),FALSE)*$F62), 0, VLOOKUP(VLOOKUP($A62, 'E4 TB Allocation Details'!$A$18:$L$217, MATCH("Demand ID", 'E4 TB Allocation Details'!$A$18:$L$18, 0),FALSE), 'E2 Allocators'!$B$15:$W$361, MATCH('O5 Details by Class &amp; Accounts'!K$18, 'E2 Allocators'!$B$15:$W$15, 0),FALSE)*$F62)</f>
        <v>0</v>
      </c>
      <c r="L62" s="1334">
        <f>IF(ISERROR(VLOOKUP(VLOOKUP($A62, 'E4 TB Allocation Details'!$A$18:$L$217, MATCH("Demand ID", 'E4 TB Allocation Details'!$A$18:$L$18, 0),FALSE), 'E2 Allocators'!$B$15:$W$361, MATCH('O5 Details by Class &amp; Accounts'!L$18, 'E2 Allocators'!$B$15:$W$15, 0),FALSE)*$F62), 0, VLOOKUP(VLOOKUP($A62, 'E4 TB Allocation Details'!$A$18:$L$217, MATCH("Demand ID", 'E4 TB Allocation Details'!$A$18:$L$18, 0),FALSE), 'E2 Allocators'!$B$15:$W$361, MATCH('O5 Details by Class &amp; Accounts'!L$18, 'E2 Allocators'!$B$15:$W$15, 0),FALSE)*$F62)</f>
        <v>0</v>
      </c>
      <c r="M62" s="1334">
        <f>IF(ISERROR(VLOOKUP(VLOOKUP($A62, 'E4 TB Allocation Details'!$A$18:$L$217, MATCH("Demand ID", 'E4 TB Allocation Details'!$A$18:$L$18, 0),FALSE), 'E2 Allocators'!$B$15:$W$361, MATCH('O5 Details by Class &amp; Accounts'!M$18, 'E2 Allocators'!$B$15:$W$15, 0),FALSE)*$F62), 0, VLOOKUP(VLOOKUP($A62, 'E4 TB Allocation Details'!$A$18:$L$217, MATCH("Demand ID", 'E4 TB Allocation Details'!$A$18:$L$18, 0),FALSE), 'E2 Allocators'!$B$15:$W$361, MATCH('O5 Details by Class &amp; Accounts'!M$18, 'E2 Allocators'!$B$15:$W$15, 0),FALSE)*$F62)</f>
        <v>0</v>
      </c>
      <c r="N62" s="1334">
        <f>IF(ISERROR(VLOOKUP(VLOOKUP($A62, 'E4 TB Allocation Details'!$A$18:$L$217, MATCH("Demand ID", 'E4 TB Allocation Details'!$A$18:$L$18, 0),FALSE), 'E2 Allocators'!$B$15:$W$361, MATCH('O5 Details by Class &amp; Accounts'!N$18, 'E2 Allocators'!$B$15:$W$15, 0),FALSE)*$F62), 0, VLOOKUP(VLOOKUP($A62, 'E4 TB Allocation Details'!$A$18:$L$217, MATCH("Demand ID", 'E4 TB Allocation Details'!$A$18:$L$18, 0),FALSE), 'E2 Allocators'!$B$15:$W$361, MATCH('O5 Details by Class &amp; Accounts'!N$18, 'E2 Allocators'!$B$15:$W$15, 0),FALSE)*$F62)</f>
        <v>0</v>
      </c>
      <c r="O62" s="1334">
        <f>IF(ISERROR(VLOOKUP(VLOOKUP($A62, 'E4 TB Allocation Details'!$A$18:$L$217, MATCH("Demand ID", 'E4 TB Allocation Details'!$A$18:$L$18, 0),FALSE), 'E2 Allocators'!$B$15:$W$361, MATCH('O5 Details by Class &amp; Accounts'!O$18, 'E2 Allocators'!$B$15:$W$15, 0),FALSE)*$F62), 0, VLOOKUP(VLOOKUP($A62, 'E4 TB Allocation Details'!$A$18:$L$217, MATCH("Demand ID", 'E4 TB Allocation Details'!$A$18:$L$18, 0),FALSE), 'E2 Allocators'!$B$15:$W$361, MATCH('O5 Details by Class &amp; Accounts'!O$18, 'E2 Allocators'!$B$15:$W$15, 0),FALSE)*$F62)</f>
        <v>0</v>
      </c>
      <c r="P62" s="1334">
        <f>IF(ISERROR(VLOOKUP(VLOOKUP($A62, 'E4 TB Allocation Details'!$A$18:$L$217, MATCH("Demand ID", 'E4 TB Allocation Details'!$A$18:$L$18, 0),FALSE), 'E2 Allocators'!$B$15:$W$361, MATCH('O5 Details by Class &amp; Accounts'!P$18, 'E2 Allocators'!$B$15:$W$15, 0),FALSE)*$F62), 0, VLOOKUP(VLOOKUP($A62, 'E4 TB Allocation Details'!$A$18:$L$217, MATCH("Demand ID", 'E4 TB Allocation Details'!$A$18:$L$18, 0),FALSE), 'E2 Allocators'!$B$15:$W$361, MATCH('O5 Details by Class &amp; Accounts'!P$18, 'E2 Allocators'!$B$15:$W$15, 0),FALSE)*$F62)</f>
        <v>0</v>
      </c>
      <c r="Q62" s="1334">
        <f>IF(ISERROR(VLOOKUP(VLOOKUP($A62, 'E4 TB Allocation Details'!$A$18:$L$217, MATCH("Demand ID", 'E4 TB Allocation Details'!$A$18:$L$18, 0),FALSE), 'E2 Allocators'!$B$15:$W$361, MATCH('O5 Details by Class &amp; Accounts'!Q$18, 'E2 Allocators'!$B$15:$W$15, 0),FALSE)*$F62), 0, VLOOKUP(VLOOKUP($A62, 'E4 TB Allocation Details'!$A$18:$L$217, MATCH("Demand ID", 'E4 TB Allocation Details'!$A$18:$L$18, 0),FALSE), 'E2 Allocators'!$B$15:$W$361, MATCH('O5 Details by Class &amp; Accounts'!Q$18, 'E2 Allocators'!$B$15:$W$15, 0),FALSE)*$F62)</f>
        <v>0</v>
      </c>
      <c r="R62" s="1334">
        <f>IF(ISERROR(VLOOKUP(VLOOKUP($A62, 'E4 TB Allocation Details'!$A$18:$L$217, MATCH("Demand ID", 'E4 TB Allocation Details'!$A$18:$L$18, 0),FALSE), 'E2 Allocators'!$B$15:$W$361, MATCH('O5 Details by Class &amp; Accounts'!R$18, 'E2 Allocators'!$B$15:$W$15, 0),FALSE)*$F62), 0, VLOOKUP(VLOOKUP($A62, 'E4 TB Allocation Details'!$A$18:$L$217, MATCH("Demand ID", 'E4 TB Allocation Details'!$A$18:$L$18, 0),FALSE), 'E2 Allocators'!$B$15:$W$361, MATCH('O5 Details by Class &amp; Accounts'!R$18, 'E2 Allocators'!$B$15:$W$15, 0),FALSE)*$F62)</f>
        <v>0</v>
      </c>
      <c r="S62" s="1334">
        <f>IF(ISERROR(VLOOKUP(VLOOKUP($A62, 'E4 TB Allocation Details'!$A$18:$L$217, MATCH("Demand ID", 'E4 TB Allocation Details'!$A$18:$L$18, 0),FALSE), 'E2 Allocators'!$B$15:$W$361, MATCH('O5 Details by Class &amp; Accounts'!S$18, 'E2 Allocators'!$B$15:$W$15, 0),FALSE)*$F62), 0, VLOOKUP(VLOOKUP($A62, 'E4 TB Allocation Details'!$A$18:$L$217, MATCH("Demand ID", 'E4 TB Allocation Details'!$A$18:$L$18, 0),FALSE), 'E2 Allocators'!$B$15:$W$361, MATCH('O5 Details by Class &amp; Accounts'!S$18, 'E2 Allocators'!$B$15:$W$15, 0),FALSE)*$F62)</f>
        <v>0</v>
      </c>
      <c r="T62" s="1334">
        <f>IF(ISERROR(VLOOKUP(VLOOKUP($A62, 'E4 TB Allocation Details'!$A$18:$L$217, MATCH("Demand ID", 'E4 TB Allocation Details'!$A$18:$L$18, 0),FALSE), 'E2 Allocators'!$B$15:$W$361, MATCH('O5 Details by Class &amp; Accounts'!T$18, 'E2 Allocators'!$B$15:$W$15, 0),FALSE)*$F62), 0, VLOOKUP(VLOOKUP($A62, 'E4 TB Allocation Details'!$A$18:$L$217, MATCH("Demand ID", 'E4 TB Allocation Details'!$A$18:$L$18, 0),FALSE), 'E2 Allocators'!$B$15:$W$361, MATCH('O5 Details by Class &amp; Accounts'!T$18, 'E2 Allocators'!$B$15:$W$15, 0),FALSE)*$F62)</f>
        <v>0</v>
      </c>
      <c r="U62" s="1334">
        <f>IF(ISERROR(VLOOKUP(VLOOKUP($A62, 'E4 TB Allocation Details'!$A$18:$L$217, MATCH("Demand ID", 'E4 TB Allocation Details'!$A$18:$L$18, 0),FALSE), 'E2 Allocators'!$B$15:$W$361, MATCH('O5 Details by Class &amp; Accounts'!U$18, 'E2 Allocators'!$B$15:$W$15, 0),FALSE)*$F62), 0, VLOOKUP(VLOOKUP($A62, 'E4 TB Allocation Details'!$A$18:$L$217, MATCH("Demand ID", 'E4 TB Allocation Details'!$A$18:$L$18, 0),FALSE), 'E2 Allocators'!$B$15:$W$361, MATCH('O5 Details by Class &amp; Accounts'!U$18, 'E2 Allocators'!$B$15:$W$15, 0),FALSE)*$F62)</f>
        <v>0</v>
      </c>
      <c r="V62" s="1334">
        <f>IF(ISERROR(VLOOKUP(VLOOKUP($A62, 'E4 TB Allocation Details'!$A$18:$L$217, MATCH("Demand ID", 'E4 TB Allocation Details'!$A$18:$L$18, 0),FALSE), 'E2 Allocators'!$B$15:$W$361, MATCH('O5 Details by Class &amp; Accounts'!V$18, 'E2 Allocators'!$B$15:$W$15, 0),FALSE)*$F62), 0, VLOOKUP(VLOOKUP($A62, 'E4 TB Allocation Details'!$A$18:$L$217, MATCH("Demand ID", 'E4 TB Allocation Details'!$A$18:$L$18, 0),FALSE), 'E2 Allocators'!$B$15:$W$361, MATCH('O5 Details by Class &amp; Accounts'!V$18, 'E2 Allocators'!$B$15:$W$15, 0),FALSE)*$F62)</f>
        <v>0</v>
      </c>
      <c r="W62" s="1334">
        <f>IF(ISERROR(VLOOKUP(VLOOKUP($A62, 'E4 TB Allocation Details'!$A$18:$L$217, MATCH("Demand ID", 'E4 TB Allocation Details'!$A$18:$L$18, 0),FALSE), 'E2 Allocators'!$B$15:$W$361, MATCH('O5 Details by Class &amp; Accounts'!W$18, 'E2 Allocators'!$B$15:$W$15, 0),FALSE)*$F62), 0, VLOOKUP(VLOOKUP($A62, 'E4 TB Allocation Details'!$A$18:$L$217, MATCH("Demand ID", 'E4 TB Allocation Details'!$A$18:$L$18, 0),FALSE), 'E2 Allocators'!$B$15:$W$361, MATCH('O5 Details by Class &amp; Accounts'!W$18, 'E2 Allocators'!$B$15:$W$15, 0),FALSE)*$F62)</f>
        <v>0</v>
      </c>
      <c r="X62" s="1334">
        <f>IF(ISERROR(VLOOKUP(VLOOKUP($A62, 'E4 TB Allocation Details'!$A$18:$L$217, MATCH("Demand ID", 'E4 TB Allocation Details'!$A$18:$L$18, 0),FALSE), 'E2 Allocators'!$B$15:$W$361, MATCH('O5 Details by Class &amp; Accounts'!X$18, 'E2 Allocators'!$B$15:$W$15, 0),FALSE)*$F62), 0, VLOOKUP(VLOOKUP($A62, 'E4 TB Allocation Details'!$A$18:$L$217, MATCH("Demand ID", 'E4 TB Allocation Details'!$A$18:$L$18, 0),FALSE), 'E2 Allocators'!$B$15:$W$361, MATCH('O5 Details by Class &amp; Accounts'!X$18, 'E2 Allocators'!$B$15:$W$15, 0),FALSE)*$F62)</f>
        <v>0</v>
      </c>
      <c r="Y62" s="1334">
        <f>IF(ISERROR(VLOOKUP(VLOOKUP($A62, 'E4 TB Allocation Details'!$A$18:$L$217, MATCH("Demand ID", 'E4 TB Allocation Details'!$A$18:$L$18, 0),FALSE), 'E2 Allocators'!$B$15:$W$361, MATCH('O5 Details by Class &amp; Accounts'!Y$18, 'E2 Allocators'!$B$15:$W$15, 0),FALSE)*$F62), 0, VLOOKUP(VLOOKUP($A62, 'E4 TB Allocation Details'!$A$18:$L$217, MATCH("Demand ID", 'E4 TB Allocation Details'!$A$18:$L$18, 0),FALSE), 'E2 Allocators'!$B$15:$W$361, MATCH('O5 Details by Class &amp; Accounts'!Y$18, 'E2 Allocators'!$B$15:$W$15, 0),FALSE)*$F62)</f>
        <v>0</v>
      </c>
      <c r="Z62" s="1334">
        <f>IF(ISERROR(VLOOKUP(VLOOKUP($A62, 'E4 TB Allocation Details'!$A$18:$L$217, MATCH("Demand ID", 'E4 TB Allocation Details'!$A$18:$L$18, 0),FALSE), 'E2 Allocators'!$B$15:$W$361, MATCH('O5 Details by Class &amp; Accounts'!Z$18, 'E2 Allocators'!$B$15:$W$15, 0),FALSE)*$F62), 0, VLOOKUP(VLOOKUP($A62, 'E4 TB Allocation Details'!$A$18:$L$217, MATCH("Demand ID", 'E4 TB Allocation Details'!$A$18:$L$18, 0),FALSE), 'E2 Allocators'!$B$15:$W$361, MATCH('O5 Details by Class &amp; Accounts'!Z$18, 'E2 Allocators'!$B$15:$W$15, 0),FALSE)*$F62)</f>
        <v>0</v>
      </c>
      <c r="AA62" s="1334">
        <f>IF(ISERROR(VLOOKUP(VLOOKUP($A62, 'E4 TB Allocation Details'!$A$18:$L$217, MATCH("Demand ID", 'E4 TB Allocation Details'!$A$18:$L$18, 0),FALSE), 'E2 Allocators'!$B$15:$W$361, MATCH('O5 Details by Class &amp; Accounts'!AA$18, 'E2 Allocators'!$B$15:$W$15, 0),FALSE)*$F62), 0, VLOOKUP(VLOOKUP($A62, 'E4 TB Allocation Details'!$A$18:$L$217, MATCH("Demand ID", 'E4 TB Allocation Details'!$A$18:$L$18, 0),FALSE), 'E2 Allocators'!$B$15:$W$361, MATCH('O5 Details by Class &amp; Accounts'!AA$18, 'E2 Allocators'!$B$15:$W$15, 0),FALSE)*$F62)</f>
        <v>0</v>
      </c>
      <c r="AB62" s="1334">
        <f>IF(ISERROR(VLOOKUP(VLOOKUP($A62, 'E4 TB Allocation Details'!$A$18:$L$217, MATCH("Demand ID", 'E4 TB Allocation Details'!$A$18:$L$18, 0),FALSE), 'E2 Allocators'!$B$15:$W$361, MATCH('O5 Details by Class &amp; Accounts'!AB$18, 'E2 Allocators'!$B$15:$W$15, 0),FALSE)*$F62), 0, VLOOKUP(VLOOKUP($A62, 'E4 TB Allocation Details'!$A$18:$L$217, MATCH("Demand ID", 'E4 TB Allocation Details'!$A$18:$L$18, 0),FALSE), 'E2 Allocators'!$B$15:$W$361, MATCH('O5 Details by Class &amp; Accounts'!AB$18, 'E2 Allocators'!$B$15:$W$15, 0),FALSE)*$F62)</f>
        <v>0</v>
      </c>
      <c r="AC62" s="1334">
        <f t="shared" si="9"/>
        <v>0</v>
      </c>
      <c r="AD62" s="1334">
        <f>IF(ISERROR(VLOOKUP(VLOOKUP($A62, 'E4 TB Allocation Details'!$A$18:$L$217, MATCH("Customer ID", 'E4 TB Allocation Details'!$A$18:$L$18, 0),FALSE), 'E2 Allocators'!$B$15:$W$361, MATCH('O5 Details by Class &amp; Accounts'!AD$18, 'E2 Allocators'!$B$15:$W$15, 0),FALSE)*$G62), 0, VLOOKUP(VLOOKUP($A62, 'E4 TB Allocation Details'!$A$18:$L$217, MATCH("Customer ID", 'E4 TB Allocation Details'!$A$18:$L$18, 0),FALSE), 'E2 Allocators'!$B$15:$W$361, MATCH('O5 Details by Class &amp; Accounts'!AD$18, 'E2 Allocators'!$B$15:$W$15, 0),FALSE)*$G62)</f>
        <v>0</v>
      </c>
      <c r="AE62" s="1334">
        <f>IF(ISERROR(VLOOKUP(VLOOKUP($A62, 'E4 TB Allocation Details'!$A$18:$L$217, MATCH("Customer ID", 'E4 TB Allocation Details'!$A$18:$L$18, 0),FALSE), 'E2 Allocators'!$B$15:$W$361, MATCH('O5 Details by Class &amp; Accounts'!AE$18, 'E2 Allocators'!$B$15:$W$15, 0),FALSE)*$G62), 0, VLOOKUP(VLOOKUP($A62, 'E4 TB Allocation Details'!$A$18:$L$217, MATCH("Customer ID", 'E4 TB Allocation Details'!$A$18:$L$18, 0),FALSE), 'E2 Allocators'!$B$15:$W$361, MATCH('O5 Details by Class &amp; Accounts'!AE$18, 'E2 Allocators'!$B$15:$W$15, 0),FALSE)*$G62)</f>
        <v>0</v>
      </c>
      <c r="AF62" s="1334">
        <f>IF(ISERROR(VLOOKUP(VLOOKUP($A62, 'E4 TB Allocation Details'!$A$18:$L$217, MATCH("Customer ID", 'E4 TB Allocation Details'!$A$18:$L$18, 0),FALSE), 'E2 Allocators'!$B$15:$W$361, MATCH('O5 Details by Class &amp; Accounts'!AF$18, 'E2 Allocators'!$B$15:$W$15, 0),FALSE)*$G62), 0, VLOOKUP(VLOOKUP($A62, 'E4 TB Allocation Details'!$A$18:$L$217, MATCH("Customer ID", 'E4 TB Allocation Details'!$A$18:$L$18, 0),FALSE), 'E2 Allocators'!$B$15:$W$361, MATCH('O5 Details by Class &amp; Accounts'!AF$18, 'E2 Allocators'!$B$15:$W$15, 0),FALSE)*$G62)</f>
        <v>0</v>
      </c>
      <c r="AG62" s="1334">
        <f>IF(ISERROR(VLOOKUP(VLOOKUP($A62, 'E4 TB Allocation Details'!$A$18:$L$217, MATCH("Customer ID", 'E4 TB Allocation Details'!$A$18:$L$18, 0),FALSE), 'E2 Allocators'!$B$15:$W$361, MATCH('O5 Details by Class &amp; Accounts'!AG$18, 'E2 Allocators'!$B$15:$W$15, 0),FALSE)*$G62), 0, VLOOKUP(VLOOKUP($A62, 'E4 TB Allocation Details'!$A$18:$L$217, MATCH("Customer ID", 'E4 TB Allocation Details'!$A$18:$L$18, 0),FALSE), 'E2 Allocators'!$B$15:$W$361, MATCH('O5 Details by Class &amp; Accounts'!AG$18, 'E2 Allocators'!$B$15:$W$15, 0),FALSE)*$G62)</f>
        <v>0</v>
      </c>
      <c r="AH62" s="1334">
        <f>IF(ISERROR(VLOOKUP(VLOOKUP($A62, 'E4 TB Allocation Details'!$A$18:$L$217, MATCH("Customer ID", 'E4 TB Allocation Details'!$A$18:$L$18, 0),FALSE), 'E2 Allocators'!$B$15:$W$361, MATCH('O5 Details by Class &amp; Accounts'!AH$18, 'E2 Allocators'!$B$15:$W$15, 0),FALSE)*$G62), 0, VLOOKUP(VLOOKUP($A62, 'E4 TB Allocation Details'!$A$18:$L$217, MATCH("Customer ID", 'E4 TB Allocation Details'!$A$18:$L$18, 0),FALSE), 'E2 Allocators'!$B$15:$W$361, MATCH('O5 Details by Class &amp; Accounts'!AH$18, 'E2 Allocators'!$B$15:$W$15, 0),FALSE)*$G62)</f>
        <v>0</v>
      </c>
      <c r="AI62" s="1334">
        <f>IF(ISERROR(VLOOKUP(VLOOKUP($A62, 'E4 TB Allocation Details'!$A$18:$L$217, MATCH("Customer ID", 'E4 TB Allocation Details'!$A$18:$L$18, 0),FALSE), 'E2 Allocators'!$B$15:$W$361, MATCH('O5 Details by Class &amp; Accounts'!AI$18, 'E2 Allocators'!$B$15:$W$15, 0),FALSE)*$G62), 0, VLOOKUP(VLOOKUP($A62, 'E4 TB Allocation Details'!$A$18:$L$217, MATCH("Customer ID", 'E4 TB Allocation Details'!$A$18:$L$18, 0),FALSE), 'E2 Allocators'!$B$15:$W$361, MATCH('O5 Details by Class &amp; Accounts'!AI$18, 'E2 Allocators'!$B$15:$W$15, 0),FALSE)*$G62)</f>
        <v>0</v>
      </c>
      <c r="AJ62" s="1334">
        <f>IF(ISERROR(VLOOKUP(VLOOKUP($A62, 'E4 TB Allocation Details'!$A$18:$L$217, MATCH("Customer ID", 'E4 TB Allocation Details'!$A$18:$L$18, 0),FALSE), 'E2 Allocators'!$B$15:$W$361, MATCH('O5 Details by Class &amp; Accounts'!AJ$18, 'E2 Allocators'!$B$15:$W$15, 0),FALSE)*$G62), 0, VLOOKUP(VLOOKUP($A62, 'E4 TB Allocation Details'!$A$18:$L$217, MATCH("Customer ID", 'E4 TB Allocation Details'!$A$18:$L$18, 0),FALSE), 'E2 Allocators'!$B$15:$W$361, MATCH('O5 Details by Class &amp; Accounts'!AJ$18, 'E2 Allocators'!$B$15:$W$15, 0),FALSE)*$G62)</f>
        <v>0</v>
      </c>
      <c r="AK62" s="1334">
        <f>IF(ISERROR(VLOOKUP(VLOOKUP($A62, 'E4 TB Allocation Details'!$A$18:$L$217, MATCH("Customer ID", 'E4 TB Allocation Details'!$A$18:$L$18, 0),FALSE), 'E2 Allocators'!$B$15:$W$361, MATCH('O5 Details by Class &amp; Accounts'!AK$18, 'E2 Allocators'!$B$15:$W$15, 0),FALSE)*$G62), 0, VLOOKUP(VLOOKUP($A62, 'E4 TB Allocation Details'!$A$18:$L$217, MATCH("Customer ID", 'E4 TB Allocation Details'!$A$18:$L$18, 0),FALSE), 'E2 Allocators'!$B$15:$W$361, MATCH('O5 Details by Class &amp; Accounts'!AK$18, 'E2 Allocators'!$B$15:$W$15, 0),FALSE)*$G62)</f>
        <v>0</v>
      </c>
      <c r="AL62" s="1334">
        <f>IF(ISERROR(VLOOKUP(VLOOKUP($A62, 'E4 TB Allocation Details'!$A$18:$L$217, MATCH("Customer ID", 'E4 TB Allocation Details'!$A$18:$L$18, 0),FALSE), 'E2 Allocators'!$B$15:$W$361, MATCH('O5 Details by Class &amp; Accounts'!AL$18, 'E2 Allocators'!$B$15:$W$15, 0),FALSE)*$G62), 0, VLOOKUP(VLOOKUP($A62, 'E4 TB Allocation Details'!$A$18:$L$217, MATCH("Customer ID", 'E4 TB Allocation Details'!$A$18:$L$18, 0),FALSE), 'E2 Allocators'!$B$15:$W$361, MATCH('O5 Details by Class &amp; Accounts'!AL$18, 'E2 Allocators'!$B$15:$W$15, 0),FALSE)*$G62)</f>
        <v>0</v>
      </c>
      <c r="AM62" s="1334">
        <f>IF(ISERROR(VLOOKUP(VLOOKUP($A62, 'E4 TB Allocation Details'!$A$18:$L$217, MATCH("Customer ID", 'E4 TB Allocation Details'!$A$18:$L$18, 0),FALSE), 'E2 Allocators'!$B$15:$W$361, MATCH('O5 Details by Class &amp; Accounts'!AM$18, 'E2 Allocators'!$B$15:$W$15, 0),FALSE)*$G62), 0, VLOOKUP(VLOOKUP($A62, 'E4 TB Allocation Details'!$A$18:$L$217, MATCH("Customer ID", 'E4 TB Allocation Details'!$A$18:$L$18, 0),FALSE), 'E2 Allocators'!$B$15:$W$361, MATCH('O5 Details by Class &amp; Accounts'!AM$18, 'E2 Allocators'!$B$15:$W$15, 0),FALSE)*$G62)</f>
        <v>0</v>
      </c>
      <c r="AN62" s="1334">
        <f>IF(ISERROR(VLOOKUP(VLOOKUP($A62, 'E4 TB Allocation Details'!$A$18:$L$217, MATCH("Customer ID", 'E4 TB Allocation Details'!$A$18:$L$18, 0),FALSE), 'E2 Allocators'!$B$15:$W$361, MATCH('O5 Details by Class &amp; Accounts'!AN$18, 'E2 Allocators'!$B$15:$W$15, 0),FALSE)*$G62), 0, VLOOKUP(VLOOKUP($A62, 'E4 TB Allocation Details'!$A$18:$L$217, MATCH("Customer ID", 'E4 TB Allocation Details'!$A$18:$L$18, 0),FALSE), 'E2 Allocators'!$B$15:$W$361, MATCH('O5 Details by Class &amp; Accounts'!AN$18, 'E2 Allocators'!$B$15:$W$15, 0),FALSE)*$G62)</f>
        <v>0</v>
      </c>
      <c r="AO62" s="1334">
        <f>IF(ISERROR(VLOOKUP(VLOOKUP($A62, 'E4 TB Allocation Details'!$A$18:$L$217, MATCH("Customer ID", 'E4 TB Allocation Details'!$A$18:$L$18, 0),FALSE), 'E2 Allocators'!$B$15:$W$361, MATCH('O5 Details by Class &amp; Accounts'!AO$18, 'E2 Allocators'!$B$15:$W$15, 0),FALSE)*$G62), 0, VLOOKUP(VLOOKUP($A62, 'E4 TB Allocation Details'!$A$18:$L$217, MATCH("Customer ID", 'E4 TB Allocation Details'!$A$18:$L$18, 0),FALSE), 'E2 Allocators'!$B$15:$W$361, MATCH('O5 Details by Class &amp; Accounts'!AO$18, 'E2 Allocators'!$B$15:$W$15, 0),FALSE)*$G62)</f>
        <v>0</v>
      </c>
      <c r="AP62" s="1334">
        <f>IF(ISERROR(VLOOKUP(VLOOKUP($A62, 'E4 TB Allocation Details'!$A$18:$L$217, MATCH("Customer ID", 'E4 TB Allocation Details'!$A$18:$L$18, 0),FALSE), 'E2 Allocators'!$B$15:$W$361, MATCH('O5 Details by Class &amp; Accounts'!AP$18, 'E2 Allocators'!$B$15:$W$15, 0),FALSE)*$G62), 0, VLOOKUP(VLOOKUP($A62, 'E4 TB Allocation Details'!$A$18:$L$217, MATCH("Customer ID", 'E4 TB Allocation Details'!$A$18:$L$18, 0),FALSE), 'E2 Allocators'!$B$15:$W$361, MATCH('O5 Details by Class &amp; Accounts'!AP$18, 'E2 Allocators'!$B$15:$W$15, 0),FALSE)*$G62)</f>
        <v>0</v>
      </c>
      <c r="AQ62" s="1334">
        <f>IF(ISERROR(VLOOKUP(VLOOKUP($A62, 'E4 TB Allocation Details'!$A$18:$L$217, MATCH("Customer ID", 'E4 TB Allocation Details'!$A$18:$L$18, 0),FALSE), 'E2 Allocators'!$B$15:$W$361, MATCH('O5 Details by Class &amp; Accounts'!AQ$18, 'E2 Allocators'!$B$15:$W$15, 0),FALSE)*$G62), 0, VLOOKUP(VLOOKUP($A62, 'E4 TB Allocation Details'!$A$18:$L$217, MATCH("Customer ID", 'E4 TB Allocation Details'!$A$18:$L$18, 0),FALSE), 'E2 Allocators'!$B$15:$W$361, MATCH('O5 Details by Class &amp; Accounts'!AQ$18, 'E2 Allocators'!$B$15:$W$15, 0),FALSE)*$G62)</f>
        <v>0</v>
      </c>
      <c r="AR62" s="1334">
        <f>IF(ISERROR(VLOOKUP(VLOOKUP($A62, 'E4 TB Allocation Details'!$A$18:$L$217, MATCH("Customer ID", 'E4 TB Allocation Details'!$A$18:$L$18, 0),FALSE), 'E2 Allocators'!$B$15:$W$361, MATCH('O5 Details by Class &amp; Accounts'!AR$18, 'E2 Allocators'!$B$15:$W$15, 0),FALSE)*$G62), 0, VLOOKUP(VLOOKUP($A62, 'E4 TB Allocation Details'!$A$18:$L$217, MATCH("Customer ID", 'E4 TB Allocation Details'!$A$18:$L$18, 0),FALSE), 'E2 Allocators'!$B$15:$W$361, MATCH('O5 Details by Class &amp; Accounts'!AR$18, 'E2 Allocators'!$B$15:$W$15, 0),FALSE)*$G62)</f>
        <v>0</v>
      </c>
      <c r="AS62" s="1334">
        <f>IF(ISERROR(VLOOKUP(VLOOKUP($A62, 'E4 TB Allocation Details'!$A$18:$L$217, MATCH("Customer ID", 'E4 TB Allocation Details'!$A$18:$L$18, 0),FALSE), 'E2 Allocators'!$B$15:$W$361, MATCH('O5 Details by Class &amp; Accounts'!AS$18, 'E2 Allocators'!$B$15:$W$15, 0),FALSE)*$G62), 0, VLOOKUP(VLOOKUP($A62, 'E4 TB Allocation Details'!$A$18:$L$217, MATCH("Customer ID", 'E4 TB Allocation Details'!$A$18:$L$18, 0),FALSE), 'E2 Allocators'!$B$15:$W$361, MATCH('O5 Details by Class &amp; Accounts'!AS$18, 'E2 Allocators'!$B$15:$W$15, 0),FALSE)*$G62)</f>
        <v>0</v>
      </c>
      <c r="AT62" s="1334">
        <f>IF(ISERROR(VLOOKUP(VLOOKUP($A62, 'E4 TB Allocation Details'!$A$18:$L$217, MATCH("Customer ID", 'E4 TB Allocation Details'!$A$18:$L$18, 0),FALSE), 'E2 Allocators'!$B$15:$W$361, MATCH('O5 Details by Class &amp; Accounts'!AT$18, 'E2 Allocators'!$B$15:$W$15, 0),FALSE)*$G62), 0, VLOOKUP(VLOOKUP($A62, 'E4 TB Allocation Details'!$A$18:$L$217, MATCH("Customer ID", 'E4 TB Allocation Details'!$A$18:$L$18, 0),FALSE), 'E2 Allocators'!$B$15:$W$361, MATCH('O5 Details by Class &amp; Accounts'!AT$18, 'E2 Allocators'!$B$15:$W$15, 0),FALSE)*$G62)</f>
        <v>0</v>
      </c>
      <c r="AU62" s="1334">
        <f>IF(ISERROR(VLOOKUP(VLOOKUP($A62, 'E4 TB Allocation Details'!$A$18:$L$217, MATCH("Customer ID", 'E4 TB Allocation Details'!$A$18:$L$18, 0),FALSE), 'E2 Allocators'!$B$15:$W$361, MATCH('O5 Details by Class &amp; Accounts'!AU$18, 'E2 Allocators'!$B$15:$W$15, 0),FALSE)*$G62), 0, VLOOKUP(VLOOKUP($A62, 'E4 TB Allocation Details'!$A$18:$L$217, MATCH("Customer ID", 'E4 TB Allocation Details'!$A$18:$L$18, 0),FALSE), 'E2 Allocators'!$B$15:$W$361, MATCH('O5 Details by Class &amp; Accounts'!AU$18, 'E2 Allocators'!$B$15:$W$15, 0),FALSE)*$G62)</f>
        <v>0</v>
      </c>
      <c r="AV62" s="1334">
        <f>IF(ISERROR(VLOOKUP(VLOOKUP($A62, 'E4 TB Allocation Details'!$A$18:$L$217, MATCH("Customer ID", 'E4 TB Allocation Details'!$A$18:$L$18, 0),FALSE), 'E2 Allocators'!$B$15:$W$361, MATCH('O5 Details by Class &amp; Accounts'!AV$18, 'E2 Allocators'!$B$15:$W$15, 0),FALSE)*$G62), 0, VLOOKUP(VLOOKUP($A62, 'E4 TB Allocation Details'!$A$18:$L$217, MATCH("Customer ID", 'E4 TB Allocation Details'!$A$18:$L$18, 0),FALSE), 'E2 Allocators'!$B$15:$W$361, MATCH('O5 Details by Class &amp; Accounts'!AV$18, 'E2 Allocators'!$B$15:$W$15, 0),FALSE)*$G62)</f>
        <v>0</v>
      </c>
      <c r="AW62" s="1334">
        <f>IF(ISERROR(VLOOKUP(VLOOKUP($A62, 'E4 TB Allocation Details'!$A$18:$L$217, MATCH("Customer ID", 'E4 TB Allocation Details'!$A$18:$L$18, 0),FALSE), 'E2 Allocators'!$B$15:$W$361, MATCH('O5 Details by Class &amp; Accounts'!AW$18, 'E2 Allocators'!$B$15:$W$15, 0),FALSE)*$G62), 0, VLOOKUP(VLOOKUP($A62, 'E4 TB Allocation Details'!$A$18:$L$217, MATCH("Customer ID", 'E4 TB Allocation Details'!$A$18:$L$18, 0),FALSE), 'E2 Allocators'!$B$15:$W$361, MATCH('O5 Details by Class &amp; Accounts'!AW$18, 'E2 Allocators'!$B$15:$W$15, 0),FALSE)*$G62)</f>
        <v>0</v>
      </c>
      <c r="AX62" s="1334">
        <f t="shared" si="10"/>
        <v>0</v>
      </c>
      <c r="AY62" s="1334">
        <f>IF(ISERROR(VLOOKUP(VLOOKUP($A62, 'E4 TB Allocation Details'!$A$18:$L$217, MATCH("Misc ID", 'E4 TB Allocation Details'!$A$18:$L$18, 0),FALSE), 'E2 Allocators'!$B$15:$W$361, MATCH('O5 Details by Class &amp; Accounts'!AY$18, 'E2 Allocators'!$B$15:$W$15, 0),FALSE)*$E62), 0, VLOOKUP(VLOOKUP($A62, 'E4 TB Allocation Details'!$A$18:$L$217, MATCH("Misc ID", 'E4 TB Allocation Details'!$A$18:$L$18, 0),FALSE), 'E2 Allocators'!$B$15:$W$361, MATCH('O5 Details by Class &amp; Accounts'!AY$18, 'E2 Allocators'!$B$15:$W$15, 0),FALSE)*$E62)</f>
        <v>0</v>
      </c>
      <c r="AZ62" s="1334">
        <f>IF(ISERROR(VLOOKUP(VLOOKUP($A62, 'E4 TB Allocation Details'!$A$18:$L$217, MATCH("Misc ID", 'E4 TB Allocation Details'!$A$18:$L$18, 0),FALSE), 'E2 Allocators'!$B$15:$W$361, MATCH('O5 Details by Class &amp; Accounts'!AZ$18, 'E2 Allocators'!$B$15:$W$15, 0),FALSE)*$E62), 0, VLOOKUP(VLOOKUP($A62, 'E4 TB Allocation Details'!$A$18:$L$217, MATCH("Misc ID", 'E4 TB Allocation Details'!$A$18:$L$18, 0),FALSE), 'E2 Allocators'!$B$15:$W$361, MATCH('O5 Details by Class &amp; Accounts'!AZ$18, 'E2 Allocators'!$B$15:$W$15, 0),FALSE)*$E62)</f>
        <v>0</v>
      </c>
      <c r="BA62" s="1334">
        <f>IF(ISERROR(VLOOKUP(VLOOKUP($A62, 'E4 TB Allocation Details'!$A$18:$L$217, MATCH("Misc ID", 'E4 TB Allocation Details'!$A$18:$L$18, 0),FALSE), 'E2 Allocators'!$B$15:$W$361, MATCH('O5 Details by Class &amp; Accounts'!BA$18, 'E2 Allocators'!$B$15:$W$15, 0),FALSE)*$E62), 0, VLOOKUP(VLOOKUP($A62, 'E4 TB Allocation Details'!$A$18:$L$217, MATCH("Misc ID", 'E4 TB Allocation Details'!$A$18:$L$18, 0),FALSE), 'E2 Allocators'!$B$15:$W$361, MATCH('O5 Details by Class &amp; Accounts'!BA$18, 'E2 Allocators'!$B$15:$W$15, 0),FALSE)*$E62)</f>
        <v>0</v>
      </c>
      <c r="BB62" s="1334">
        <f>IF(ISERROR(VLOOKUP(VLOOKUP($A62, 'E4 TB Allocation Details'!$A$18:$L$217, MATCH("Misc ID", 'E4 TB Allocation Details'!$A$18:$L$18, 0),FALSE), 'E2 Allocators'!$B$15:$W$361, MATCH('O5 Details by Class &amp; Accounts'!BB$18, 'E2 Allocators'!$B$15:$W$15, 0),FALSE)*$E62), 0, VLOOKUP(VLOOKUP($A62, 'E4 TB Allocation Details'!$A$18:$L$217, MATCH("Misc ID", 'E4 TB Allocation Details'!$A$18:$L$18, 0),FALSE), 'E2 Allocators'!$B$15:$W$361, MATCH('O5 Details by Class &amp; Accounts'!BB$18, 'E2 Allocators'!$B$15:$W$15, 0),FALSE)*$E62)</f>
        <v>0</v>
      </c>
      <c r="BC62" s="1334">
        <f>IF(ISERROR(VLOOKUP(VLOOKUP($A62, 'E4 TB Allocation Details'!$A$18:$L$217, MATCH("Misc ID", 'E4 TB Allocation Details'!$A$18:$L$18, 0),FALSE), 'E2 Allocators'!$B$15:$W$361, MATCH('O5 Details by Class &amp; Accounts'!BC$18, 'E2 Allocators'!$B$15:$W$15, 0),FALSE)*$E62), 0, VLOOKUP(VLOOKUP($A62, 'E4 TB Allocation Details'!$A$18:$L$217, MATCH("Misc ID", 'E4 TB Allocation Details'!$A$18:$L$18, 0),FALSE), 'E2 Allocators'!$B$15:$W$361, MATCH('O5 Details by Class &amp; Accounts'!BC$18, 'E2 Allocators'!$B$15:$W$15, 0),FALSE)*$E62)</f>
        <v>0</v>
      </c>
      <c r="BD62" s="1334">
        <f>IF(ISERROR(VLOOKUP(VLOOKUP($A62, 'E4 TB Allocation Details'!$A$18:$L$217, MATCH("Misc ID", 'E4 TB Allocation Details'!$A$18:$L$18, 0),FALSE), 'E2 Allocators'!$B$15:$W$361, MATCH('O5 Details by Class &amp; Accounts'!BD$18, 'E2 Allocators'!$B$15:$W$15, 0),FALSE)*$E62), 0, VLOOKUP(VLOOKUP($A62, 'E4 TB Allocation Details'!$A$18:$L$217, MATCH("Misc ID", 'E4 TB Allocation Details'!$A$18:$L$18, 0),FALSE), 'E2 Allocators'!$B$15:$W$361, MATCH('O5 Details by Class &amp; Accounts'!BD$18, 'E2 Allocators'!$B$15:$W$15, 0),FALSE)*$E62)</f>
        <v>0</v>
      </c>
      <c r="BE62" s="1334">
        <f>IF(ISERROR(VLOOKUP(VLOOKUP($A62, 'E4 TB Allocation Details'!$A$18:$L$217, MATCH("Misc ID", 'E4 TB Allocation Details'!$A$18:$L$18, 0),FALSE), 'E2 Allocators'!$B$15:$W$361, MATCH('O5 Details by Class &amp; Accounts'!BE$18, 'E2 Allocators'!$B$15:$W$15, 0),FALSE)*$E62), 0, VLOOKUP(VLOOKUP($A62, 'E4 TB Allocation Details'!$A$18:$L$217, MATCH("Misc ID", 'E4 TB Allocation Details'!$A$18:$L$18, 0),FALSE), 'E2 Allocators'!$B$15:$W$361, MATCH('O5 Details by Class &amp; Accounts'!BE$18, 'E2 Allocators'!$B$15:$W$15, 0),FALSE)*$E62)</f>
        <v>0</v>
      </c>
      <c r="BF62" s="1334">
        <f>IF(ISERROR(VLOOKUP(VLOOKUP($A62, 'E4 TB Allocation Details'!$A$18:$L$217, MATCH("Misc ID", 'E4 TB Allocation Details'!$A$18:$L$18, 0),FALSE), 'E2 Allocators'!$B$15:$W$361, MATCH('O5 Details by Class &amp; Accounts'!BF$18, 'E2 Allocators'!$B$15:$W$15, 0),FALSE)*$E62), 0, VLOOKUP(VLOOKUP($A62, 'E4 TB Allocation Details'!$A$18:$L$217, MATCH("Misc ID", 'E4 TB Allocation Details'!$A$18:$L$18, 0),FALSE), 'E2 Allocators'!$B$15:$W$361, MATCH('O5 Details by Class &amp; Accounts'!BF$18, 'E2 Allocators'!$B$15:$W$15, 0),FALSE)*$E62)</f>
        <v>0</v>
      </c>
      <c r="BG62" s="1334">
        <f>IF(ISERROR(VLOOKUP(VLOOKUP($A62, 'E4 TB Allocation Details'!$A$18:$L$217, MATCH("Misc ID", 'E4 TB Allocation Details'!$A$18:$L$18, 0),FALSE), 'E2 Allocators'!$B$15:$W$361, MATCH('O5 Details by Class &amp; Accounts'!BG$18, 'E2 Allocators'!$B$15:$W$15, 0),FALSE)*$E62), 0, VLOOKUP(VLOOKUP($A62, 'E4 TB Allocation Details'!$A$18:$L$217, MATCH("Misc ID", 'E4 TB Allocation Details'!$A$18:$L$18, 0),FALSE), 'E2 Allocators'!$B$15:$W$361, MATCH('O5 Details by Class &amp; Accounts'!BG$18, 'E2 Allocators'!$B$15:$W$15, 0),FALSE)*$E62)</f>
        <v>0</v>
      </c>
      <c r="BH62" s="1334">
        <f>IF(ISERROR(VLOOKUP(VLOOKUP($A62, 'E4 TB Allocation Details'!$A$18:$L$217, MATCH("Misc ID", 'E4 TB Allocation Details'!$A$18:$L$18, 0),FALSE), 'E2 Allocators'!$B$15:$W$361, MATCH('O5 Details by Class &amp; Accounts'!BH$18, 'E2 Allocators'!$B$15:$W$15, 0),FALSE)*$E62), 0, VLOOKUP(VLOOKUP($A62, 'E4 TB Allocation Details'!$A$18:$L$217, MATCH("Misc ID", 'E4 TB Allocation Details'!$A$18:$L$18, 0),FALSE), 'E2 Allocators'!$B$15:$W$361, MATCH('O5 Details by Class &amp; Accounts'!BH$18, 'E2 Allocators'!$B$15:$W$15, 0),FALSE)*$E62)</f>
        <v>0</v>
      </c>
      <c r="BI62" s="1334">
        <f>IF(ISERROR(VLOOKUP(VLOOKUP($A62, 'E4 TB Allocation Details'!$A$18:$L$217, MATCH("Misc ID", 'E4 TB Allocation Details'!$A$18:$L$18, 0),FALSE), 'E2 Allocators'!$B$15:$W$361, MATCH('O5 Details by Class &amp; Accounts'!BI$18, 'E2 Allocators'!$B$15:$W$15, 0),FALSE)*$E62), 0, VLOOKUP(VLOOKUP($A62, 'E4 TB Allocation Details'!$A$18:$L$217, MATCH("Misc ID", 'E4 TB Allocation Details'!$A$18:$L$18, 0),FALSE), 'E2 Allocators'!$B$15:$W$361, MATCH('O5 Details by Class &amp; Accounts'!BI$18, 'E2 Allocators'!$B$15:$W$15, 0),FALSE)*$E62)</f>
        <v>0</v>
      </c>
      <c r="BJ62" s="1334">
        <f>IF(ISERROR(VLOOKUP(VLOOKUP($A62, 'E4 TB Allocation Details'!$A$18:$L$217, MATCH("Misc ID", 'E4 TB Allocation Details'!$A$18:$L$18, 0),FALSE), 'E2 Allocators'!$B$15:$W$361, MATCH('O5 Details by Class &amp; Accounts'!BJ$18, 'E2 Allocators'!$B$15:$W$15, 0),FALSE)*$E62), 0, VLOOKUP(VLOOKUP($A62, 'E4 TB Allocation Details'!$A$18:$L$217, MATCH("Misc ID", 'E4 TB Allocation Details'!$A$18:$L$18, 0),FALSE), 'E2 Allocators'!$B$15:$W$361, MATCH('O5 Details by Class &amp; Accounts'!BJ$18, 'E2 Allocators'!$B$15:$W$15, 0),FALSE)*$E62)</f>
        <v>0</v>
      </c>
      <c r="BK62" s="1334">
        <f>IF(ISERROR(VLOOKUP(VLOOKUP($A62, 'E4 TB Allocation Details'!$A$18:$L$217, MATCH("Misc ID", 'E4 TB Allocation Details'!$A$18:$L$18, 0),FALSE), 'E2 Allocators'!$B$15:$W$361, MATCH('O5 Details by Class &amp; Accounts'!BK$18, 'E2 Allocators'!$B$15:$W$15, 0),FALSE)*$E62), 0, VLOOKUP(VLOOKUP($A62, 'E4 TB Allocation Details'!$A$18:$L$217, MATCH("Misc ID", 'E4 TB Allocation Details'!$A$18:$L$18, 0),FALSE), 'E2 Allocators'!$B$15:$W$361, MATCH('O5 Details by Class &amp; Accounts'!BK$18, 'E2 Allocators'!$B$15:$W$15, 0),FALSE)*$E62)</f>
        <v>0</v>
      </c>
      <c r="BL62" s="1334">
        <f>IF(ISERROR(VLOOKUP(VLOOKUP($A62, 'E4 TB Allocation Details'!$A$18:$L$217, MATCH("Misc ID", 'E4 TB Allocation Details'!$A$18:$L$18, 0),FALSE), 'E2 Allocators'!$B$15:$W$361, MATCH('O5 Details by Class &amp; Accounts'!BL$18, 'E2 Allocators'!$B$15:$W$15, 0),FALSE)*$E62), 0, VLOOKUP(VLOOKUP($A62, 'E4 TB Allocation Details'!$A$18:$L$217, MATCH("Misc ID", 'E4 TB Allocation Details'!$A$18:$L$18, 0),FALSE), 'E2 Allocators'!$B$15:$W$361, MATCH('O5 Details by Class &amp; Accounts'!BL$18, 'E2 Allocators'!$B$15:$W$15, 0),FALSE)*$E62)</f>
        <v>0</v>
      </c>
      <c r="BM62" s="1334">
        <f>IF(ISERROR(VLOOKUP(VLOOKUP($A62, 'E4 TB Allocation Details'!$A$18:$L$217, MATCH("Misc ID", 'E4 TB Allocation Details'!$A$18:$L$18, 0),FALSE), 'E2 Allocators'!$B$15:$W$361, MATCH('O5 Details by Class &amp; Accounts'!BM$18, 'E2 Allocators'!$B$15:$W$15, 0),FALSE)*$E62), 0, VLOOKUP(VLOOKUP($A62, 'E4 TB Allocation Details'!$A$18:$L$217, MATCH("Misc ID", 'E4 TB Allocation Details'!$A$18:$L$18, 0),FALSE), 'E2 Allocators'!$B$15:$W$361, MATCH('O5 Details by Class &amp; Accounts'!BM$18, 'E2 Allocators'!$B$15:$W$15, 0),FALSE)*$E62)</f>
        <v>0</v>
      </c>
      <c r="BN62" s="1334">
        <f>IF(ISERROR(VLOOKUP(VLOOKUP($A62, 'E4 TB Allocation Details'!$A$18:$L$217, MATCH("Misc ID", 'E4 TB Allocation Details'!$A$18:$L$18, 0),FALSE), 'E2 Allocators'!$B$15:$W$361, MATCH('O5 Details by Class &amp; Accounts'!BN$18, 'E2 Allocators'!$B$15:$W$15, 0),FALSE)*$E62), 0, VLOOKUP(VLOOKUP($A62, 'E4 TB Allocation Details'!$A$18:$L$217, MATCH("Misc ID", 'E4 TB Allocation Details'!$A$18:$L$18, 0),FALSE), 'E2 Allocators'!$B$15:$W$361, MATCH('O5 Details by Class &amp; Accounts'!BN$18, 'E2 Allocators'!$B$15:$W$15, 0),FALSE)*$E62)</f>
        <v>0</v>
      </c>
      <c r="BO62" s="1334">
        <f>IF(ISERROR(VLOOKUP(VLOOKUP($A62, 'E4 TB Allocation Details'!$A$18:$L$217, MATCH("Misc ID", 'E4 TB Allocation Details'!$A$18:$L$18, 0),FALSE), 'E2 Allocators'!$B$15:$W$361, MATCH('O5 Details by Class &amp; Accounts'!BO$18, 'E2 Allocators'!$B$15:$W$15, 0),FALSE)*$E62), 0, VLOOKUP(VLOOKUP($A62, 'E4 TB Allocation Details'!$A$18:$L$217, MATCH("Misc ID", 'E4 TB Allocation Details'!$A$18:$L$18, 0),FALSE), 'E2 Allocators'!$B$15:$W$361, MATCH('O5 Details by Class &amp; Accounts'!BO$18, 'E2 Allocators'!$B$15:$W$15, 0),FALSE)*$E62)</f>
        <v>0</v>
      </c>
      <c r="BP62" s="1334">
        <f>IF(ISERROR(VLOOKUP(VLOOKUP($A62, 'E4 TB Allocation Details'!$A$18:$L$217, MATCH("Misc ID", 'E4 TB Allocation Details'!$A$18:$L$18, 0),FALSE), 'E2 Allocators'!$B$15:$W$361, MATCH('O5 Details by Class &amp; Accounts'!BP$18, 'E2 Allocators'!$B$15:$W$15, 0),FALSE)*$E62), 0, VLOOKUP(VLOOKUP($A62, 'E4 TB Allocation Details'!$A$18:$L$217, MATCH("Misc ID", 'E4 TB Allocation Details'!$A$18:$L$18, 0),FALSE), 'E2 Allocators'!$B$15:$W$361, MATCH('O5 Details by Class &amp; Accounts'!BP$18, 'E2 Allocators'!$B$15:$W$15, 0),FALSE)*$E62)</f>
        <v>0</v>
      </c>
      <c r="BQ62" s="1334">
        <f>IF(ISERROR(VLOOKUP(VLOOKUP($A62, 'E4 TB Allocation Details'!$A$18:$L$217, MATCH("Misc ID", 'E4 TB Allocation Details'!$A$18:$L$18, 0),FALSE), 'E2 Allocators'!$B$15:$W$361, MATCH('O5 Details by Class &amp; Accounts'!BQ$18, 'E2 Allocators'!$B$15:$W$15, 0),FALSE)*$E62), 0, VLOOKUP(VLOOKUP($A62, 'E4 TB Allocation Details'!$A$18:$L$217, MATCH("Misc ID", 'E4 TB Allocation Details'!$A$18:$L$18, 0),FALSE), 'E2 Allocators'!$B$15:$W$361, MATCH('O5 Details by Class &amp; Accounts'!BQ$18, 'E2 Allocators'!$B$15:$W$15, 0),FALSE)*$E62)</f>
        <v>0</v>
      </c>
      <c r="BR62" s="1334">
        <f>IF(ISERROR(VLOOKUP(VLOOKUP($A62, 'E4 TB Allocation Details'!$A$18:$L$217, MATCH("Misc ID", 'E4 TB Allocation Details'!$A$18:$L$18, 0),FALSE), 'E2 Allocators'!$B$15:$W$361, MATCH('O5 Details by Class &amp; Accounts'!BR$18, 'E2 Allocators'!$B$15:$W$15, 0),FALSE)*$E62), 0, VLOOKUP(VLOOKUP($A62, 'E4 TB Allocation Details'!$A$18:$L$217, MATCH("Misc ID", 'E4 TB Allocation Details'!$A$18:$L$18, 0),FALSE), 'E2 Allocators'!$B$15:$W$361, MATCH('O5 Details by Class &amp; Accounts'!BR$18, 'E2 Allocators'!$B$15:$W$15, 0),FALSE)*$E62)</f>
        <v>0</v>
      </c>
      <c r="BS62" s="1334">
        <f t="shared" si="11"/>
        <v>0</v>
      </c>
      <c r="BT62" s="1334">
        <f>IF(ISERROR(VLOOKUP(VLOOKUP($A62, 'E4 TB Allocation Details'!$A$18:$L$217, MATCH("A &amp; G ID", 'E4 TB Allocation Details'!$A$18:$L$18, 0),FALSE), 'E2 Allocators'!$B$15:$W$361, MATCH('O5 Details by Class &amp; Accounts'!BT$18, 'E2 Allocators'!$B$15:$W$15, 0),FALSE)*$E62), 0, VLOOKUP(VLOOKUP($A62, 'E4 TB Allocation Details'!$A$18:$L$217, MATCH("A &amp; G ID", 'E4 TB Allocation Details'!$A$18:$L$18, 0),FALSE), 'E2 Allocators'!$B$15:$W$361, MATCH('O5 Details by Class &amp; Accounts'!BT$18, 'E2 Allocators'!$B$15:$W$15, 0),FALSE)*$E62)</f>
        <v>75256.486249499358</v>
      </c>
      <c r="BU62" s="1334">
        <f>IF(ISERROR(VLOOKUP(VLOOKUP($A62, 'E4 TB Allocation Details'!$A$18:$L$217, MATCH("A &amp; G ID", 'E4 TB Allocation Details'!$A$18:$L$18, 0),FALSE), 'E2 Allocators'!$B$15:$W$361, MATCH('O5 Details by Class &amp; Accounts'!BU$18, 'E2 Allocators'!$B$15:$W$15, 0),FALSE)*$E62), 0, VLOOKUP(VLOOKUP($A62, 'E4 TB Allocation Details'!$A$18:$L$217, MATCH("A &amp; G ID", 'E4 TB Allocation Details'!$A$18:$L$18, 0),FALSE), 'E2 Allocators'!$B$15:$W$361, MATCH('O5 Details by Class &amp; Accounts'!BU$18, 'E2 Allocators'!$B$15:$W$15, 0),FALSE)*$E62)</f>
        <v>18967.996761161394</v>
      </c>
      <c r="BV62" s="1334">
        <f>IF(ISERROR(VLOOKUP(VLOOKUP($A62, 'E4 TB Allocation Details'!$A$18:$L$217, MATCH("A &amp; G ID", 'E4 TB Allocation Details'!$A$18:$L$18, 0),FALSE), 'E2 Allocators'!$B$15:$W$361, MATCH('O5 Details by Class &amp; Accounts'!BV$18, 'E2 Allocators'!$B$15:$W$15, 0),FALSE)*$E62), 0, VLOOKUP(VLOOKUP($A62, 'E4 TB Allocation Details'!$A$18:$L$217, MATCH("A &amp; G ID", 'E4 TB Allocation Details'!$A$18:$L$18, 0),FALSE), 'E2 Allocators'!$B$15:$W$361, MATCH('O5 Details by Class &amp; Accounts'!BV$18, 'E2 Allocators'!$B$15:$W$15, 0),FALSE)*$E62)</f>
        <v>22782.581959133935</v>
      </c>
      <c r="BW62" s="1334">
        <f>IF(ISERROR(VLOOKUP(VLOOKUP($A62, 'E4 TB Allocation Details'!$A$18:$L$217, MATCH("A &amp; G ID", 'E4 TB Allocation Details'!$A$18:$L$18, 0),FALSE), 'E2 Allocators'!$B$15:$W$361, MATCH('O5 Details by Class &amp; Accounts'!BW$18, 'E2 Allocators'!$B$15:$W$15, 0),FALSE)*$E62), 0, VLOOKUP(VLOOKUP($A62, 'E4 TB Allocation Details'!$A$18:$L$217, MATCH("A &amp; G ID", 'E4 TB Allocation Details'!$A$18:$L$18, 0),FALSE), 'E2 Allocators'!$B$15:$W$361, MATCH('O5 Details by Class &amp; Accounts'!BW$18, 'E2 Allocators'!$B$15:$W$15, 0),FALSE)*$E62)</f>
        <v>0</v>
      </c>
      <c r="BX62" s="1334">
        <f>IF(ISERROR(VLOOKUP(VLOOKUP($A62, 'E4 TB Allocation Details'!$A$18:$L$217, MATCH("A &amp; G ID", 'E4 TB Allocation Details'!$A$18:$L$18, 0),FALSE), 'E2 Allocators'!$B$15:$W$361, MATCH('O5 Details by Class &amp; Accounts'!BX$18, 'E2 Allocators'!$B$15:$W$15, 0),FALSE)*$E62), 0, VLOOKUP(VLOOKUP($A62, 'E4 TB Allocation Details'!$A$18:$L$217, MATCH("A &amp; G ID", 'E4 TB Allocation Details'!$A$18:$L$18, 0),FALSE), 'E2 Allocators'!$B$15:$W$361, MATCH('O5 Details by Class &amp; Accounts'!BX$18, 'E2 Allocators'!$B$15:$W$15, 0),FALSE)*$E62)</f>
        <v>8334.1836891340299</v>
      </c>
      <c r="BY62" s="1334">
        <f>IF(ISERROR(VLOOKUP(VLOOKUP($A62, 'E4 TB Allocation Details'!$A$18:$L$217, MATCH("A &amp; G ID", 'E4 TB Allocation Details'!$A$18:$L$18, 0),FALSE), 'E2 Allocators'!$B$15:$W$361, MATCH('O5 Details by Class &amp; Accounts'!BY$18, 'E2 Allocators'!$B$15:$W$15, 0),FALSE)*$E62), 0, VLOOKUP(VLOOKUP($A62, 'E4 TB Allocation Details'!$A$18:$L$217, MATCH("A &amp; G ID", 'E4 TB Allocation Details'!$A$18:$L$18, 0),FALSE), 'E2 Allocators'!$B$15:$W$361, MATCH('O5 Details by Class &amp; Accounts'!BY$18, 'E2 Allocators'!$B$15:$W$15, 0),FALSE)*$E62)</f>
        <v>10927.648901193061</v>
      </c>
      <c r="BZ62" s="1334">
        <f>IF(ISERROR(VLOOKUP(VLOOKUP($A62, 'E4 TB Allocation Details'!$A$18:$L$217, MATCH("A &amp; G ID", 'E4 TB Allocation Details'!$A$18:$L$18, 0),FALSE), 'E2 Allocators'!$B$15:$W$361, MATCH('O5 Details by Class &amp; Accounts'!BZ$18, 'E2 Allocators'!$B$15:$W$15, 0),FALSE)*$E62), 0, VLOOKUP(VLOOKUP($A62, 'E4 TB Allocation Details'!$A$18:$L$217, MATCH("A &amp; G ID", 'E4 TB Allocation Details'!$A$18:$L$18, 0),FALSE), 'E2 Allocators'!$B$15:$W$361, MATCH('O5 Details by Class &amp; Accounts'!BZ$18, 'E2 Allocators'!$B$15:$W$15, 0),FALSE)*$E62)</f>
        <v>7291.2056129156517</v>
      </c>
      <c r="CA62" s="1334">
        <f>IF(ISERROR(VLOOKUP(VLOOKUP($A62, 'E4 TB Allocation Details'!$A$18:$L$217, MATCH("A &amp; G ID", 'E4 TB Allocation Details'!$A$18:$L$18, 0),FALSE), 'E2 Allocators'!$B$15:$W$361, MATCH('O5 Details by Class &amp; Accounts'!CA$18, 'E2 Allocators'!$B$15:$W$15, 0),FALSE)*$E62), 0, VLOOKUP(VLOOKUP($A62, 'E4 TB Allocation Details'!$A$18:$L$217, MATCH("A &amp; G ID", 'E4 TB Allocation Details'!$A$18:$L$18, 0),FALSE), 'E2 Allocators'!$B$15:$W$361, MATCH('O5 Details by Class &amp; Accounts'!CA$18, 'E2 Allocators'!$B$15:$W$15, 0),FALSE)*$E62)</f>
        <v>460.67815635052432</v>
      </c>
      <c r="CB62" s="1334">
        <f>IF(ISERROR(VLOOKUP(VLOOKUP($A62, 'E4 TB Allocation Details'!$A$18:$L$217, MATCH("A &amp; G ID", 'E4 TB Allocation Details'!$A$18:$L$18, 0),FALSE), 'E2 Allocators'!$B$15:$W$361, MATCH('O5 Details by Class &amp; Accounts'!CB$18, 'E2 Allocators'!$B$15:$W$15, 0),FALSE)*$E62), 0, VLOOKUP(VLOOKUP($A62, 'E4 TB Allocation Details'!$A$18:$L$217, MATCH("A &amp; G ID", 'E4 TB Allocation Details'!$A$18:$L$18, 0),FALSE), 'E2 Allocators'!$B$15:$W$361, MATCH('O5 Details by Class &amp; Accounts'!CB$18, 'E2 Allocators'!$B$15:$W$15, 0),FALSE)*$E62)</f>
        <v>397.21867061203051</v>
      </c>
      <c r="CC62" s="1334">
        <f>IF(ISERROR(VLOOKUP(VLOOKUP($A62, 'E4 TB Allocation Details'!$A$18:$L$217, MATCH("A &amp; G ID", 'E4 TB Allocation Details'!$A$18:$L$18, 0),FALSE), 'E2 Allocators'!$B$15:$W$361, MATCH('O5 Details by Class &amp; Accounts'!CC$18, 'E2 Allocators'!$B$15:$W$15, 0),FALSE)*$E62), 0, VLOOKUP(VLOOKUP($A62, 'E4 TB Allocation Details'!$A$18:$L$217, MATCH("A &amp; G ID", 'E4 TB Allocation Details'!$A$18:$L$18, 0),FALSE), 'E2 Allocators'!$B$15:$W$361, MATCH('O5 Details by Class &amp; Accounts'!CC$18, 'E2 Allocators'!$B$15:$W$15, 0),FALSE)*$E62)</f>
        <v>0</v>
      </c>
      <c r="CD62" s="1334">
        <f>IF(ISERROR(VLOOKUP(VLOOKUP($A62, 'E4 TB Allocation Details'!$A$18:$L$217, MATCH("A &amp; G ID", 'E4 TB Allocation Details'!$A$18:$L$18, 0),FALSE), 'E2 Allocators'!$B$15:$W$361, MATCH('O5 Details by Class &amp; Accounts'!CD$18, 'E2 Allocators'!$B$15:$W$15, 0),FALSE)*$E62), 0, VLOOKUP(VLOOKUP($A62, 'E4 TB Allocation Details'!$A$18:$L$217, MATCH("A &amp; G ID", 'E4 TB Allocation Details'!$A$18:$L$18, 0),FALSE), 'E2 Allocators'!$B$15:$W$361, MATCH('O5 Details by Class &amp; Accounts'!CD$18, 'E2 Allocators'!$B$15:$W$15, 0),FALSE)*$E62)</f>
        <v>0</v>
      </c>
      <c r="CE62" s="1334">
        <f>IF(ISERROR(VLOOKUP(VLOOKUP($A62, 'E4 TB Allocation Details'!$A$18:$L$217, MATCH("A &amp; G ID", 'E4 TB Allocation Details'!$A$18:$L$18, 0),FALSE), 'E2 Allocators'!$B$15:$W$361, MATCH('O5 Details by Class &amp; Accounts'!CE$18, 'E2 Allocators'!$B$15:$W$15, 0),FALSE)*$E62), 0, VLOOKUP(VLOOKUP($A62, 'E4 TB Allocation Details'!$A$18:$L$217, MATCH("A &amp; G ID", 'E4 TB Allocation Details'!$A$18:$L$18, 0),FALSE), 'E2 Allocators'!$B$15:$W$361, MATCH('O5 Details by Class &amp; Accounts'!CE$18, 'E2 Allocators'!$B$15:$W$15, 0),FALSE)*$E62)</f>
        <v>0</v>
      </c>
      <c r="CF62" s="1334">
        <f>IF(ISERROR(VLOOKUP(VLOOKUP($A62, 'E4 TB Allocation Details'!$A$18:$L$217, MATCH("A &amp; G ID", 'E4 TB Allocation Details'!$A$18:$L$18, 0),FALSE), 'E2 Allocators'!$B$15:$W$361, MATCH('O5 Details by Class &amp; Accounts'!CF$18, 'E2 Allocators'!$B$15:$W$15, 0),FALSE)*$E62), 0, VLOOKUP(VLOOKUP($A62, 'E4 TB Allocation Details'!$A$18:$L$217, MATCH("A &amp; G ID", 'E4 TB Allocation Details'!$A$18:$L$18, 0),FALSE), 'E2 Allocators'!$B$15:$W$361, MATCH('O5 Details by Class &amp; Accounts'!CF$18, 'E2 Allocators'!$B$15:$W$15, 0),FALSE)*$E62)</f>
        <v>0</v>
      </c>
      <c r="CG62" s="1334">
        <f>IF(ISERROR(VLOOKUP(VLOOKUP($A62, 'E4 TB Allocation Details'!$A$18:$L$217, MATCH("A &amp; G ID", 'E4 TB Allocation Details'!$A$18:$L$18, 0),FALSE), 'E2 Allocators'!$B$15:$W$361, MATCH('O5 Details by Class &amp; Accounts'!CG$18, 'E2 Allocators'!$B$15:$W$15, 0),FALSE)*$E62), 0, VLOOKUP(VLOOKUP($A62, 'E4 TB Allocation Details'!$A$18:$L$217, MATCH("A &amp; G ID", 'E4 TB Allocation Details'!$A$18:$L$18, 0),FALSE), 'E2 Allocators'!$B$15:$W$361, MATCH('O5 Details by Class &amp; Accounts'!CG$18, 'E2 Allocators'!$B$15:$W$15, 0),FALSE)*$E62)</f>
        <v>0</v>
      </c>
      <c r="CH62" s="1334">
        <f>IF(ISERROR(VLOOKUP(VLOOKUP($A62, 'E4 TB Allocation Details'!$A$18:$L$217, MATCH("A &amp; G ID", 'E4 TB Allocation Details'!$A$18:$L$18, 0),FALSE), 'E2 Allocators'!$B$15:$W$361, MATCH('O5 Details by Class &amp; Accounts'!CH$18, 'E2 Allocators'!$B$15:$W$15, 0),FALSE)*$E62), 0, VLOOKUP(VLOOKUP($A62, 'E4 TB Allocation Details'!$A$18:$L$217, MATCH("A &amp; G ID", 'E4 TB Allocation Details'!$A$18:$L$18, 0),FALSE), 'E2 Allocators'!$B$15:$W$361, MATCH('O5 Details by Class &amp; Accounts'!CH$18, 'E2 Allocators'!$B$15:$W$15, 0),FALSE)*$E62)</f>
        <v>0</v>
      </c>
      <c r="CI62" s="1334">
        <f>IF(ISERROR(VLOOKUP(VLOOKUP($A62, 'E4 TB Allocation Details'!$A$18:$L$217, MATCH("A &amp; G ID", 'E4 TB Allocation Details'!$A$18:$L$18, 0),FALSE), 'E2 Allocators'!$B$15:$W$361, MATCH('O5 Details by Class &amp; Accounts'!CI$18, 'E2 Allocators'!$B$15:$W$15, 0),FALSE)*$E62), 0, VLOOKUP(VLOOKUP($A62, 'E4 TB Allocation Details'!$A$18:$L$217, MATCH("A &amp; G ID", 'E4 TB Allocation Details'!$A$18:$L$18, 0),FALSE), 'E2 Allocators'!$B$15:$W$361, MATCH('O5 Details by Class &amp; Accounts'!CI$18, 'E2 Allocators'!$B$15:$W$15, 0),FALSE)*$E62)</f>
        <v>0</v>
      </c>
      <c r="CJ62" s="1334">
        <f>IF(ISERROR(VLOOKUP(VLOOKUP($A62, 'E4 TB Allocation Details'!$A$18:$L$217, MATCH("A &amp; G ID", 'E4 TB Allocation Details'!$A$18:$L$18, 0),FALSE), 'E2 Allocators'!$B$15:$W$361, MATCH('O5 Details by Class &amp; Accounts'!CJ$18, 'E2 Allocators'!$B$15:$W$15, 0),FALSE)*$E62), 0, VLOOKUP(VLOOKUP($A62, 'E4 TB Allocation Details'!$A$18:$L$217, MATCH("A &amp; G ID", 'E4 TB Allocation Details'!$A$18:$L$18, 0),FALSE), 'E2 Allocators'!$B$15:$W$361, MATCH('O5 Details by Class &amp; Accounts'!CJ$18, 'E2 Allocators'!$B$15:$W$15, 0),FALSE)*$E62)</f>
        <v>0</v>
      </c>
      <c r="CK62" s="1334">
        <f>IF(ISERROR(VLOOKUP(VLOOKUP($A62, 'E4 TB Allocation Details'!$A$18:$L$217, MATCH("A &amp; G ID", 'E4 TB Allocation Details'!$A$18:$L$18, 0),FALSE), 'E2 Allocators'!$B$15:$W$361, MATCH('O5 Details by Class &amp; Accounts'!CK$18, 'E2 Allocators'!$B$15:$W$15, 0),FALSE)*$E62), 0, VLOOKUP(VLOOKUP($A62, 'E4 TB Allocation Details'!$A$18:$L$217, MATCH("A &amp; G ID", 'E4 TB Allocation Details'!$A$18:$L$18, 0),FALSE), 'E2 Allocators'!$B$15:$W$361, MATCH('O5 Details by Class &amp; Accounts'!CK$18, 'E2 Allocators'!$B$15:$W$15, 0),FALSE)*$E62)</f>
        <v>0</v>
      </c>
      <c r="CL62" s="1334">
        <f>IF(ISERROR(VLOOKUP(VLOOKUP($A62, 'E4 TB Allocation Details'!$A$18:$L$217, MATCH("A &amp; G ID", 'E4 TB Allocation Details'!$A$18:$L$18, 0),FALSE), 'E2 Allocators'!$B$15:$W$361, MATCH('O5 Details by Class &amp; Accounts'!CL$18, 'E2 Allocators'!$B$15:$W$15, 0),FALSE)*$E62), 0, VLOOKUP(VLOOKUP($A62, 'E4 TB Allocation Details'!$A$18:$L$217, MATCH("A &amp; G ID", 'E4 TB Allocation Details'!$A$18:$L$18, 0),FALSE), 'E2 Allocators'!$B$15:$W$361, MATCH('O5 Details by Class &amp; Accounts'!CL$18, 'E2 Allocators'!$B$15:$W$15, 0),FALSE)*$E62)</f>
        <v>0</v>
      </c>
      <c r="CM62" s="1334">
        <f>IF(ISERROR(VLOOKUP(VLOOKUP($A62, 'E4 TB Allocation Details'!$A$18:$L$217, MATCH("A &amp; G ID", 'E4 TB Allocation Details'!$A$18:$L$18, 0),FALSE), 'E2 Allocators'!$B$15:$W$361, MATCH('O5 Details by Class &amp; Accounts'!CM$18, 'E2 Allocators'!$B$15:$W$15, 0),FALSE)*$E62), 0, VLOOKUP(VLOOKUP($A62, 'E4 TB Allocation Details'!$A$18:$L$217, MATCH("A &amp; G ID", 'E4 TB Allocation Details'!$A$18:$L$18, 0),FALSE), 'E2 Allocators'!$B$15:$W$361, MATCH('O5 Details by Class &amp; Accounts'!CM$18, 'E2 Allocators'!$B$15:$W$15, 0),FALSE)*$E62)</f>
        <v>0</v>
      </c>
      <c r="CN62" s="1334">
        <f t="shared" si="12"/>
        <v>144418</v>
      </c>
      <c r="CO62" s="1670">
        <f t="shared" si="7"/>
        <v>0</v>
      </c>
      <c r="CQ62" s="1926" t="s">
        <v>5</v>
      </c>
    </row>
    <row r="63" spans="1:95" s="64" customFormat="1" ht="12.75" x14ac:dyDescent="0.2">
      <c r="A63" s="2226">
        <v>1908</v>
      </c>
      <c r="B63" s="2176" t="s">
        <v>287</v>
      </c>
      <c r="C63" s="1667">
        <f>IF(ISERROR(VLOOKUP($A63,'I3 TB Data'!$A$20:$H$465,MATCH('O5 Details by Class &amp; Accounts'!$C$18, 'I3 TB Data'!$A$20:$H$20,0),0)), 0, VLOOKUP($A63,'I3 TB Data'!$A$20:$H$465,MATCH('O5 Details by Class &amp; Accounts'!$C$18,'I3 TB Data'!$A$20:$H$20,0),0))</f>
        <v>6082839</v>
      </c>
      <c r="D63" s="1668">
        <f>'I4 BO ASSETS'!E64</f>
        <v>0</v>
      </c>
      <c r="E63" s="1667">
        <f t="shared" si="6"/>
        <v>6082839</v>
      </c>
      <c r="F63" s="1669">
        <f>IF(ISERROR(VLOOKUP($A63, 'E1 Categorization'!A33:E123, MATCH("Customer Component", 'E1 Categorization'!$A$33:$E$33,0), 0)), 0, IF(VLOOKUP($A63, 'E1 Categorization'!A33:E123, MATCH("Customer Component", 'E1 Categorization'!$A$33:$E$33,0), 0)=0, 'O5 Details by Class &amp; Accounts'!$E63, IF(AND(VLOOKUP($A63, 'E1 Categorization'!A33:E123, MATCH("Customer Component", 'E1 Categorization'!$A$33:$E$33,0), 0) &gt;0, VLOOKUP($A63, 'E1 Categorization'!A33:E123, MATCH("Customer Component", 'E1 Categorization'!$A$33:$E$33,0), 0)&lt;1), 'O5 Details by Class &amp; Accounts'!$E63*(1-VLOOKUP($A63, 'E1 Categorization'!A33:E123, MATCH("Customer Component", 'E1 Categorization'!$A$33:$E$33,0), 0)), 0)))</f>
        <v>0</v>
      </c>
      <c r="G63" s="1669">
        <f>IF(ISERROR(VLOOKUP($A63, 'E1 Categorization'!A33:E123, MATCH("Customer Component", 'E1 Categorization'!$A$33:$E$33,0), 0)),0, IF(VLOOKUP($A63, 'E1 Categorization'!A33:E123, MATCH("Customer Component", 'E1 Categorization'!$A$33:$E$33,0), 0)=0, 0, IF(AND(VLOOKUP($A63, 'E1 Categorization'!A33:E123, MATCH("Customer Component", 'E1 Categorization'!$A$33:$E$33,0), 0) &gt;0, VLOOKUP($A63, 'E1 Categorization'!A33:E123, MATCH("Customer Component", 'E1 Categorization'!$A$33:$E$33,0), 0)&lt;1), 'O5 Details by Class &amp; Accounts'!$E63*(VLOOKUP($A63, 'E1 Categorization'!A33:E123, MATCH("Customer Component", 'E1 Categorization'!$A$33:$E$33,0), 0)), 'O5 Details by Class &amp; Accounts'!$E63)))</f>
        <v>0</v>
      </c>
      <c r="H63" s="1334">
        <f t="shared" si="8"/>
        <v>0</v>
      </c>
      <c r="I63" s="1334">
        <f>IF(ISERROR(VLOOKUP(VLOOKUP($A63, 'E4 TB Allocation Details'!$A$18:$L$217, MATCH("Demand ID", 'E4 TB Allocation Details'!$A$18:$L$18, 0),FALSE), 'E2 Allocators'!$B$15:$W$361, MATCH('O5 Details by Class &amp; Accounts'!I$18, 'E2 Allocators'!$B$15:$W$15, 0),FALSE)*$F63), 0, VLOOKUP(VLOOKUP($A63, 'E4 TB Allocation Details'!$A$18:$L$217, MATCH("Demand ID", 'E4 TB Allocation Details'!$A$18:$L$18, 0),FALSE), 'E2 Allocators'!$B$15:$W$361, MATCH('O5 Details by Class &amp; Accounts'!I$18, 'E2 Allocators'!$B$15:$W$15, 0),FALSE)*$F63)</f>
        <v>0</v>
      </c>
      <c r="J63" s="1334">
        <f>IF(ISERROR(VLOOKUP(VLOOKUP($A63, 'E4 TB Allocation Details'!$A$18:$L$217, MATCH("Demand ID", 'E4 TB Allocation Details'!$A$18:$L$18, 0),FALSE), 'E2 Allocators'!$B$15:$W$361, MATCH('O5 Details by Class &amp; Accounts'!J$18, 'E2 Allocators'!$B$15:$W$15, 0),FALSE)*$F63), 0, VLOOKUP(VLOOKUP($A63, 'E4 TB Allocation Details'!$A$18:$L$217, MATCH("Demand ID", 'E4 TB Allocation Details'!$A$18:$L$18, 0),FALSE), 'E2 Allocators'!$B$15:$W$361, MATCH('O5 Details by Class &amp; Accounts'!J$18, 'E2 Allocators'!$B$15:$W$15, 0),FALSE)*$F63)</f>
        <v>0</v>
      </c>
      <c r="K63" s="1334">
        <f>IF(ISERROR(VLOOKUP(VLOOKUP($A63, 'E4 TB Allocation Details'!$A$18:$L$217, MATCH("Demand ID", 'E4 TB Allocation Details'!$A$18:$L$18, 0),FALSE), 'E2 Allocators'!$B$15:$W$361, MATCH('O5 Details by Class &amp; Accounts'!K$18, 'E2 Allocators'!$B$15:$W$15, 0),FALSE)*$F63), 0, VLOOKUP(VLOOKUP($A63, 'E4 TB Allocation Details'!$A$18:$L$217, MATCH("Demand ID", 'E4 TB Allocation Details'!$A$18:$L$18, 0),FALSE), 'E2 Allocators'!$B$15:$W$361, MATCH('O5 Details by Class &amp; Accounts'!K$18, 'E2 Allocators'!$B$15:$W$15, 0),FALSE)*$F63)</f>
        <v>0</v>
      </c>
      <c r="L63" s="1334">
        <f>IF(ISERROR(VLOOKUP(VLOOKUP($A63, 'E4 TB Allocation Details'!$A$18:$L$217, MATCH("Demand ID", 'E4 TB Allocation Details'!$A$18:$L$18, 0),FALSE), 'E2 Allocators'!$B$15:$W$361, MATCH('O5 Details by Class &amp; Accounts'!L$18, 'E2 Allocators'!$B$15:$W$15, 0),FALSE)*$F63), 0, VLOOKUP(VLOOKUP($A63, 'E4 TB Allocation Details'!$A$18:$L$217, MATCH("Demand ID", 'E4 TB Allocation Details'!$A$18:$L$18, 0),FALSE), 'E2 Allocators'!$B$15:$W$361, MATCH('O5 Details by Class &amp; Accounts'!L$18, 'E2 Allocators'!$B$15:$W$15, 0),FALSE)*$F63)</f>
        <v>0</v>
      </c>
      <c r="M63" s="1334">
        <f>IF(ISERROR(VLOOKUP(VLOOKUP($A63, 'E4 TB Allocation Details'!$A$18:$L$217, MATCH("Demand ID", 'E4 TB Allocation Details'!$A$18:$L$18, 0),FALSE), 'E2 Allocators'!$B$15:$W$361, MATCH('O5 Details by Class &amp; Accounts'!M$18, 'E2 Allocators'!$B$15:$W$15, 0),FALSE)*$F63), 0, VLOOKUP(VLOOKUP($A63, 'E4 TB Allocation Details'!$A$18:$L$217, MATCH("Demand ID", 'E4 TB Allocation Details'!$A$18:$L$18, 0),FALSE), 'E2 Allocators'!$B$15:$W$361, MATCH('O5 Details by Class &amp; Accounts'!M$18, 'E2 Allocators'!$B$15:$W$15, 0),FALSE)*$F63)</f>
        <v>0</v>
      </c>
      <c r="N63" s="1334">
        <f>IF(ISERROR(VLOOKUP(VLOOKUP($A63, 'E4 TB Allocation Details'!$A$18:$L$217, MATCH("Demand ID", 'E4 TB Allocation Details'!$A$18:$L$18, 0),FALSE), 'E2 Allocators'!$B$15:$W$361, MATCH('O5 Details by Class &amp; Accounts'!N$18, 'E2 Allocators'!$B$15:$W$15, 0),FALSE)*$F63), 0, VLOOKUP(VLOOKUP($A63, 'E4 TB Allocation Details'!$A$18:$L$217, MATCH("Demand ID", 'E4 TB Allocation Details'!$A$18:$L$18, 0),FALSE), 'E2 Allocators'!$B$15:$W$361, MATCH('O5 Details by Class &amp; Accounts'!N$18, 'E2 Allocators'!$B$15:$W$15, 0),FALSE)*$F63)</f>
        <v>0</v>
      </c>
      <c r="O63" s="1334">
        <f>IF(ISERROR(VLOOKUP(VLOOKUP($A63, 'E4 TB Allocation Details'!$A$18:$L$217, MATCH("Demand ID", 'E4 TB Allocation Details'!$A$18:$L$18, 0),FALSE), 'E2 Allocators'!$B$15:$W$361, MATCH('O5 Details by Class &amp; Accounts'!O$18, 'E2 Allocators'!$B$15:$W$15, 0),FALSE)*$F63), 0, VLOOKUP(VLOOKUP($A63, 'E4 TB Allocation Details'!$A$18:$L$217, MATCH("Demand ID", 'E4 TB Allocation Details'!$A$18:$L$18, 0),FALSE), 'E2 Allocators'!$B$15:$W$361, MATCH('O5 Details by Class &amp; Accounts'!O$18, 'E2 Allocators'!$B$15:$W$15, 0),FALSE)*$F63)</f>
        <v>0</v>
      </c>
      <c r="P63" s="1334">
        <f>IF(ISERROR(VLOOKUP(VLOOKUP($A63, 'E4 TB Allocation Details'!$A$18:$L$217, MATCH("Demand ID", 'E4 TB Allocation Details'!$A$18:$L$18, 0),FALSE), 'E2 Allocators'!$B$15:$W$361, MATCH('O5 Details by Class &amp; Accounts'!P$18, 'E2 Allocators'!$B$15:$W$15, 0),FALSE)*$F63), 0, VLOOKUP(VLOOKUP($A63, 'E4 TB Allocation Details'!$A$18:$L$217, MATCH("Demand ID", 'E4 TB Allocation Details'!$A$18:$L$18, 0),FALSE), 'E2 Allocators'!$B$15:$W$361, MATCH('O5 Details by Class &amp; Accounts'!P$18, 'E2 Allocators'!$B$15:$W$15, 0),FALSE)*$F63)</f>
        <v>0</v>
      </c>
      <c r="Q63" s="1334">
        <f>IF(ISERROR(VLOOKUP(VLOOKUP($A63, 'E4 TB Allocation Details'!$A$18:$L$217, MATCH("Demand ID", 'E4 TB Allocation Details'!$A$18:$L$18, 0),FALSE), 'E2 Allocators'!$B$15:$W$361, MATCH('O5 Details by Class &amp; Accounts'!Q$18, 'E2 Allocators'!$B$15:$W$15, 0),FALSE)*$F63), 0, VLOOKUP(VLOOKUP($A63, 'E4 TB Allocation Details'!$A$18:$L$217, MATCH("Demand ID", 'E4 TB Allocation Details'!$A$18:$L$18, 0),FALSE), 'E2 Allocators'!$B$15:$W$361, MATCH('O5 Details by Class &amp; Accounts'!Q$18, 'E2 Allocators'!$B$15:$W$15, 0),FALSE)*$F63)</f>
        <v>0</v>
      </c>
      <c r="R63" s="1334">
        <f>IF(ISERROR(VLOOKUP(VLOOKUP($A63, 'E4 TB Allocation Details'!$A$18:$L$217, MATCH("Demand ID", 'E4 TB Allocation Details'!$A$18:$L$18, 0),FALSE), 'E2 Allocators'!$B$15:$W$361, MATCH('O5 Details by Class &amp; Accounts'!R$18, 'E2 Allocators'!$B$15:$W$15, 0),FALSE)*$F63), 0, VLOOKUP(VLOOKUP($A63, 'E4 TB Allocation Details'!$A$18:$L$217, MATCH("Demand ID", 'E4 TB Allocation Details'!$A$18:$L$18, 0),FALSE), 'E2 Allocators'!$B$15:$W$361, MATCH('O5 Details by Class &amp; Accounts'!R$18, 'E2 Allocators'!$B$15:$W$15, 0),FALSE)*$F63)</f>
        <v>0</v>
      </c>
      <c r="S63" s="1334">
        <f>IF(ISERROR(VLOOKUP(VLOOKUP($A63, 'E4 TB Allocation Details'!$A$18:$L$217, MATCH("Demand ID", 'E4 TB Allocation Details'!$A$18:$L$18, 0),FALSE), 'E2 Allocators'!$B$15:$W$361, MATCH('O5 Details by Class &amp; Accounts'!S$18, 'E2 Allocators'!$B$15:$W$15, 0),FALSE)*$F63), 0, VLOOKUP(VLOOKUP($A63, 'E4 TB Allocation Details'!$A$18:$L$217, MATCH("Demand ID", 'E4 TB Allocation Details'!$A$18:$L$18, 0),FALSE), 'E2 Allocators'!$B$15:$W$361, MATCH('O5 Details by Class &amp; Accounts'!S$18, 'E2 Allocators'!$B$15:$W$15, 0),FALSE)*$F63)</f>
        <v>0</v>
      </c>
      <c r="T63" s="1334">
        <f>IF(ISERROR(VLOOKUP(VLOOKUP($A63, 'E4 TB Allocation Details'!$A$18:$L$217, MATCH("Demand ID", 'E4 TB Allocation Details'!$A$18:$L$18, 0),FALSE), 'E2 Allocators'!$B$15:$W$361, MATCH('O5 Details by Class &amp; Accounts'!T$18, 'E2 Allocators'!$B$15:$W$15, 0),FALSE)*$F63), 0, VLOOKUP(VLOOKUP($A63, 'E4 TB Allocation Details'!$A$18:$L$217, MATCH("Demand ID", 'E4 TB Allocation Details'!$A$18:$L$18, 0),FALSE), 'E2 Allocators'!$B$15:$W$361, MATCH('O5 Details by Class &amp; Accounts'!T$18, 'E2 Allocators'!$B$15:$W$15, 0),FALSE)*$F63)</f>
        <v>0</v>
      </c>
      <c r="U63" s="1334">
        <f>IF(ISERROR(VLOOKUP(VLOOKUP($A63, 'E4 TB Allocation Details'!$A$18:$L$217, MATCH("Demand ID", 'E4 TB Allocation Details'!$A$18:$L$18, 0),FALSE), 'E2 Allocators'!$B$15:$W$361, MATCH('O5 Details by Class &amp; Accounts'!U$18, 'E2 Allocators'!$B$15:$W$15, 0),FALSE)*$F63), 0, VLOOKUP(VLOOKUP($A63, 'E4 TB Allocation Details'!$A$18:$L$217, MATCH("Demand ID", 'E4 TB Allocation Details'!$A$18:$L$18, 0),FALSE), 'E2 Allocators'!$B$15:$W$361, MATCH('O5 Details by Class &amp; Accounts'!U$18, 'E2 Allocators'!$B$15:$W$15, 0),FALSE)*$F63)</f>
        <v>0</v>
      </c>
      <c r="V63" s="1334">
        <f>IF(ISERROR(VLOOKUP(VLOOKUP($A63, 'E4 TB Allocation Details'!$A$18:$L$217, MATCH("Demand ID", 'E4 TB Allocation Details'!$A$18:$L$18, 0),FALSE), 'E2 Allocators'!$B$15:$W$361, MATCH('O5 Details by Class &amp; Accounts'!V$18, 'E2 Allocators'!$B$15:$W$15, 0),FALSE)*$F63), 0, VLOOKUP(VLOOKUP($A63, 'E4 TB Allocation Details'!$A$18:$L$217, MATCH("Demand ID", 'E4 TB Allocation Details'!$A$18:$L$18, 0),FALSE), 'E2 Allocators'!$B$15:$W$361, MATCH('O5 Details by Class &amp; Accounts'!V$18, 'E2 Allocators'!$B$15:$W$15, 0),FALSE)*$F63)</f>
        <v>0</v>
      </c>
      <c r="W63" s="1334">
        <f>IF(ISERROR(VLOOKUP(VLOOKUP($A63, 'E4 TB Allocation Details'!$A$18:$L$217, MATCH("Demand ID", 'E4 TB Allocation Details'!$A$18:$L$18, 0),FALSE), 'E2 Allocators'!$B$15:$W$361, MATCH('O5 Details by Class &amp; Accounts'!W$18, 'E2 Allocators'!$B$15:$W$15, 0),FALSE)*$F63), 0, VLOOKUP(VLOOKUP($A63, 'E4 TB Allocation Details'!$A$18:$L$217, MATCH("Demand ID", 'E4 TB Allocation Details'!$A$18:$L$18, 0),FALSE), 'E2 Allocators'!$B$15:$W$361, MATCH('O5 Details by Class &amp; Accounts'!W$18, 'E2 Allocators'!$B$15:$W$15, 0),FALSE)*$F63)</f>
        <v>0</v>
      </c>
      <c r="X63" s="1334">
        <f>IF(ISERROR(VLOOKUP(VLOOKUP($A63, 'E4 TB Allocation Details'!$A$18:$L$217, MATCH("Demand ID", 'E4 TB Allocation Details'!$A$18:$L$18, 0),FALSE), 'E2 Allocators'!$B$15:$W$361, MATCH('O5 Details by Class &amp; Accounts'!X$18, 'E2 Allocators'!$B$15:$W$15, 0),FALSE)*$F63), 0, VLOOKUP(VLOOKUP($A63, 'E4 TB Allocation Details'!$A$18:$L$217, MATCH("Demand ID", 'E4 TB Allocation Details'!$A$18:$L$18, 0),FALSE), 'E2 Allocators'!$B$15:$W$361, MATCH('O5 Details by Class &amp; Accounts'!X$18, 'E2 Allocators'!$B$15:$W$15, 0),FALSE)*$F63)</f>
        <v>0</v>
      </c>
      <c r="Y63" s="1334">
        <f>IF(ISERROR(VLOOKUP(VLOOKUP($A63, 'E4 TB Allocation Details'!$A$18:$L$217, MATCH("Demand ID", 'E4 TB Allocation Details'!$A$18:$L$18, 0),FALSE), 'E2 Allocators'!$B$15:$W$361, MATCH('O5 Details by Class &amp; Accounts'!Y$18, 'E2 Allocators'!$B$15:$W$15, 0),FALSE)*$F63), 0, VLOOKUP(VLOOKUP($A63, 'E4 TB Allocation Details'!$A$18:$L$217, MATCH("Demand ID", 'E4 TB Allocation Details'!$A$18:$L$18, 0),FALSE), 'E2 Allocators'!$B$15:$W$361, MATCH('O5 Details by Class &amp; Accounts'!Y$18, 'E2 Allocators'!$B$15:$W$15, 0),FALSE)*$F63)</f>
        <v>0</v>
      </c>
      <c r="Z63" s="1334">
        <f>IF(ISERROR(VLOOKUP(VLOOKUP($A63, 'E4 TB Allocation Details'!$A$18:$L$217, MATCH("Demand ID", 'E4 TB Allocation Details'!$A$18:$L$18, 0),FALSE), 'E2 Allocators'!$B$15:$W$361, MATCH('O5 Details by Class &amp; Accounts'!Z$18, 'E2 Allocators'!$B$15:$W$15, 0),FALSE)*$F63), 0, VLOOKUP(VLOOKUP($A63, 'E4 TB Allocation Details'!$A$18:$L$217, MATCH("Demand ID", 'E4 TB Allocation Details'!$A$18:$L$18, 0),FALSE), 'E2 Allocators'!$B$15:$W$361, MATCH('O5 Details by Class &amp; Accounts'!Z$18, 'E2 Allocators'!$B$15:$W$15, 0),FALSE)*$F63)</f>
        <v>0</v>
      </c>
      <c r="AA63" s="1334">
        <f>IF(ISERROR(VLOOKUP(VLOOKUP($A63, 'E4 TB Allocation Details'!$A$18:$L$217, MATCH("Demand ID", 'E4 TB Allocation Details'!$A$18:$L$18, 0),FALSE), 'E2 Allocators'!$B$15:$W$361, MATCH('O5 Details by Class &amp; Accounts'!AA$18, 'E2 Allocators'!$B$15:$W$15, 0),FALSE)*$F63), 0, VLOOKUP(VLOOKUP($A63, 'E4 TB Allocation Details'!$A$18:$L$217, MATCH("Demand ID", 'E4 TB Allocation Details'!$A$18:$L$18, 0),FALSE), 'E2 Allocators'!$B$15:$W$361, MATCH('O5 Details by Class &amp; Accounts'!AA$18, 'E2 Allocators'!$B$15:$W$15, 0),FALSE)*$F63)</f>
        <v>0</v>
      </c>
      <c r="AB63" s="1334">
        <f>IF(ISERROR(VLOOKUP(VLOOKUP($A63, 'E4 TB Allocation Details'!$A$18:$L$217, MATCH("Demand ID", 'E4 TB Allocation Details'!$A$18:$L$18, 0),FALSE), 'E2 Allocators'!$B$15:$W$361, MATCH('O5 Details by Class &amp; Accounts'!AB$18, 'E2 Allocators'!$B$15:$W$15, 0),FALSE)*$F63), 0, VLOOKUP(VLOOKUP($A63, 'E4 TB Allocation Details'!$A$18:$L$217, MATCH("Demand ID", 'E4 TB Allocation Details'!$A$18:$L$18, 0),FALSE), 'E2 Allocators'!$B$15:$W$361, MATCH('O5 Details by Class &amp; Accounts'!AB$18, 'E2 Allocators'!$B$15:$W$15, 0),FALSE)*$F63)</f>
        <v>0</v>
      </c>
      <c r="AC63" s="1334">
        <f t="shared" si="9"/>
        <v>0</v>
      </c>
      <c r="AD63" s="1334">
        <f>IF(ISERROR(VLOOKUP(VLOOKUP($A63, 'E4 TB Allocation Details'!$A$18:$L$217, MATCH("Customer ID", 'E4 TB Allocation Details'!$A$18:$L$18, 0),FALSE), 'E2 Allocators'!$B$15:$W$361, MATCH('O5 Details by Class &amp; Accounts'!AD$18, 'E2 Allocators'!$B$15:$W$15, 0),FALSE)*$G63), 0, VLOOKUP(VLOOKUP($A63, 'E4 TB Allocation Details'!$A$18:$L$217, MATCH("Customer ID", 'E4 TB Allocation Details'!$A$18:$L$18, 0),FALSE), 'E2 Allocators'!$B$15:$W$361, MATCH('O5 Details by Class &amp; Accounts'!AD$18, 'E2 Allocators'!$B$15:$W$15, 0),FALSE)*$G63)</f>
        <v>0</v>
      </c>
      <c r="AE63" s="1334">
        <f>IF(ISERROR(VLOOKUP(VLOOKUP($A63, 'E4 TB Allocation Details'!$A$18:$L$217, MATCH("Customer ID", 'E4 TB Allocation Details'!$A$18:$L$18, 0),FALSE), 'E2 Allocators'!$B$15:$W$361, MATCH('O5 Details by Class &amp; Accounts'!AE$18, 'E2 Allocators'!$B$15:$W$15, 0),FALSE)*$G63), 0, VLOOKUP(VLOOKUP($A63, 'E4 TB Allocation Details'!$A$18:$L$217, MATCH("Customer ID", 'E4 TB Allocation Details'!$A$18:$L$18, 0),FALSE), 'E2 Allocators'!$B$15:$W$361, MATCH('O5 Details by Class &amp; Accounts'!AE$18, 'E2 Allocators'!$B$15:$W$15, 0),FALSE)*$G63)</f>
        <v>0</v>
      </c>
      <c r="AF63" s="1334">
        <f>IF(ISERROR(VLOOKUP(VLOOKUP($A63, 'E4 TB Allocation Details'!$A$18:$L$217, MATCH("Customer ID", 'E4 TB Allocation Details'!$A$18:$L$18, 0),FALSE), 'E2 Allocators'!$B$15:$W$361, MATCH('O5 Details by Class &amp; Accounts'!AF$18, 'E2 Allocators'!$B$15:$W$15, 0),FALSE)*$G63), 0, VLOOKUP(VLOOKUP($A63, 'E4 TB Allocation Details'!$A$18:$L$217, MATCH("Customer ID", 'E4 TB Allocation Details'!$A$18:$L$18, 0),FALSE), 'E2 Allocators'!$B$15:$W$361, MATCH('O5 Details by Class &amp; Accounts'!AF$18, 'E2 Allocators'!$B$15:$W$15, 0),FALSE)*$G63)</f>
        <v>0</v>
      </c>
      <c r="AG63" s="1334">
        <f>IF(ISERROR(VLOOKUP(VLOOKUP($A63, 'E4 TB Allocation Details'!$A$18:$L$217, MATCH("Customer ID", 'E4 TB Allocation Details'!$A$18:$L$18, 0),FALSE), 'E2 Allocators'!$B$15:$W$361, MATCH('O5 Details by Class &amp; Accounts'!AG$18, 'E2 Allocators'!$B$15:$W$15, 0),FALSE)*$G63), 0, VLOOKUP(VLOOKUP($A63, 'E4 TB Allocation Details'!$A$18:$L$217, MATCH("Customer ID", 'E4 TB Allocation Details'!$A$18:$L$18, 0),FALSE), 'E2 Allocators'!$B$15:$W$361, MATCH('O5 Details by Class &amp; Accounts'!AG$18, 'E2 Allocators'!$B$15:$W$15, 0),FALSE)*$G63)</f>
        <v>0</v>
      </c>
      <c r="AH63" s="1334">
        <f>IF(ISERROR(VLOOKUP(VLOOKUP($A63, 'E4 TB Allocation Details'!$A$18:$L$217, MATCH("Customer ID", 'E4 TB Allocation Details'!$A$18:$L$18, 0),FALSE), 'E2 Allocators'!$B$15:$W$361, MATCH('O5 Details by Class &amp; Accounts'!AH$18, 'E2 Allocators'!$B$15:$W$15, 0),FALSE)*$G63), 0, VLOOKUP(VLOOKUP($A63, 'E4 TB Allocation Details'!$A$18:$L$217, MATCH("Customer ID", 'E4 TB Allocation Details'!$A$18:$L$18, 0),FALSE), 'E2 Allocators'!$B$15:$W$361, MATCH('O5 Details by Class &amp; Accounts'!AH$18, 'E2 Allocators'!$B$15:$W$15, 0),FALSE)*$G63)</f>
        <v>0</v>
      </c>
      <c r="AI63" s="1334">
        <f>IF(ISERROR(VLOOKUP(VLOOKUP($A63, 'E4 TB Allocation Details'!$A$18:$L$217, MATCH("Customer ID", 'E4 TB Allocation Details'!$A$18:$L$18, 0),FALSE), 'E2 Allocators'!$B$15:$W$361, MATCH('O5 Details by Class &amp; Accounts'!AI$18, 'E2 Allocators'!$B$15:$W$15, 0),FALSE)*$G63), 0, VLOOKUP(VLOOKUP($A63, 'E4 TB Allocation Details'!$A$18:$L$217, MATCH("Customer ID", 'E4 TB Allocation Details'!$A$18:$L$18, 0),FALSE), 'E2 Allocators'!$B$15:$W$361, MATCH('O5 Details by Class &amp; Accounts'!AI$18, 'E2 Allocators'!$B$15:$W$15, 0),FALSE)*$G63)</f>
        <v>0</v>
      </c>
      <c r="AJ63" s="1334">
        <f>IF(ISERROR(VLOOKUP(VLOOKUP($A63, 'E4 TB Allocation Details'!$A$18:$L$217, MATCH("Customer ID", 'E4 TB Allocation Details'!$A$18:$L$18, 0),FALSE), 'E2 Allocators'!$B$15:$W$361, MATCH('O5 Details by Class &amp; Accounts'!AJ$18, 'E2 Allocators'!$B$15:$W$15, 0),FALSE)*$G63), 0, VLOOKUP(VLOOKUP($A63, 'E4 TB Allocation Details'!$A$18:$L$217, MATCH("Customer ID", 'E4 TB Allocation Details'!$A$18:$L$18, 0),FALSE), 'E2 Allocators'!$B$15:$W$361, MATCH('O5 Details by Class &amp; Accounts'!AJ$18, 'E2 Allocators'!$B$15:$W$15, 0),FALSE)*$G63)</f>
        <v>0</v>
      </c>
      <c r="AK63" s="1334">
        <f>IF(ISERROR(VLOOKUP(VLOOKUP($A63, 'E4 TB Allocation Details'!$A$18:$L$217, MATCH("Customer ID", 'E4 TB Allocation Details'!$A$18:$L$18, 0),FALSE), 'E2 Allocators'!$B$15:$W$361, MATCH('O5 Details by Class &amp; Accounts'!AK$18, 'E2 Allocators'!$B$15:$W$15, 0),FALSE)*$G63), 0, VLOOKUP(VLOOKUP($A63, 'E4 TB Allocation Details'!$A$18:$L$217, MATCH("Customer ID", 'E4 TB Allocation Details'!$A$18:$L$18, 0),FALSE), 'E2 Allocators'!$B$15:$W$361, MATCH('O5 Details by Class &amp; Accounts'!AK$18, 'E2 Allocators'!$B$15:$W$15, 0),FALSE)*$G63)</f>
        <v>0</v>
      </c>
      <c r="AL63" s="1334">
        <f>IF(ISERROR(VLOOKUP(VLOOKUP($A63, 'E4 TB Allocation Details'!$A$18:$L$217, MATCH("Customer ID", 'E4 TB Allocation Details'!$A$18:$L$18, 0),FALSE), 'E2 Allocators'!$B$15:$W$361, MATCH('O5 Details by Class &amp; Accounts'!AL$18, 'E2 Allocators'!$B$15:$W$15, 0),FALSE)*$G63), 0, VLOOKUP(VLOOKUP($A63, 'E4 TB Allocation Details'!$A$18:$L$217, MATCH("Customer ID", 'E4 TB Allocation Details'!$A$18:$L$18, 0),FALSE), 'E2 Allocators'!$B$15:$W$361, MATCH('O5 Details by Class &amp; Accounts'!AL$18, 'E2 Allocators'!$B$15:$W$15, 0),FALSE)*$G63)</f>
        <v>0</v>
      </c>
      <c r="AM63" s="1334">
        <f>IF(ISERROR(VLOOKUP(VLOOKUP($A63, 'E4 TB Allocation Details'!$A$18:$L$217, MATCH("Customer ID", 'E4 TB Allocation Details'!$A$18:$L$18, 0),FALSE), 'E2 Allocators'!$B$15:$W$361, MATCH('O5 Details by Class &amp; Accounts'!AM$18, 'E2 Allocators'!$B$15:$W$15, 0),FALSE)*$G63), 0, VLOOKUP(VLOOKUP($A63, 'E4 TB Allocation Details'!$A$18:$L$217, MATCH("Customer ID", 'E4 TB Allocation Details'!$A$18:$L$18, 0),FALSE), 'E2 Allocators'!$B$15:$W$361, MATCH('O5 Details by Class &amp; Accounts'!AM$18, 'E2 Allocators'!$B$15:$W$15, 0),FALSE)*$G63)</f>
        <v>0</v>
      </c>
      <c r="AN63" s="1334">
        <f>IF(ISERROR(VLOOKUP(VLOOKUP($A63, 'E4 TB Allocation Details'!$A$18:$L$217, MATCH("Customer ID", 'E4 TB Allocation Details'!$A$18:$L$18, 0),FALSE), 'E2 Allocators'!$B$15:$W$361, MATCH('O5 Details by Class &amp; Accounts'!AN$18, 'E2 Allocators'!$B$15:$W$15, 0),FALSE)*$G63), 0, VLOOKUP(VLOOKUP($A63, 'E4 TB Allocation Details'!$A$18:$L$217, MATCH("Customer ID", 'E4 TB Allocation Details'!$A$18:$L$18, 0),FALSE), 'E2 Allocators'!$B$15:$W$361, MATCH('O5 Details by Class &amp; Accounts'!AN$18, 'E2 Allocators'!$B$15:$W$15, 0),FALSE)*$G63)</f>
        <v>0</v>
      </c>
      <c r="AO63" s="1334">
        <f>IF(ISERROR(VLOOKUP(VLOOKUP($A63, 'E4 TB Allocation Details'!$A$18:$L$217, MATCH("Customer ID", 'E4 TB Allocation Details'!$A$18:$L$18, 0),FALSE), 'E2 Allocators'!$B$15:$W$361, MATCH('O5 Details by Class &amp; Accounts'!AO$18, 'E2 Allocators'!$B$15:$W$15, 0),FALSE)*$G63), 0, VLOOKUP(VLOOKUP($A63, 'E4 TB Allocation Details'!$A$18:$L$217, MATCH("Customer ID", 'E4 TB Allocation Details'!$A$18:$L$18, 0),FALSE), 'E2 Allocators'!$B$15:$W$361, MATCH('O5 Details by Class &amp; Accounts'!AO$18, 'E2 Allocators'!$B$15:$W$15, 0),FALSE)*$G63)</f>
        <v>0</v>
      </c>
      <c r="AP63" s="1334">
        <f>IF(ISERROR(VLOOKUP(VLOOKUP($A63, 'E4 TB Allocation Details'!$A$18:$L$217, MATCH("Customer ID", 'E4 TB Allocation Details'!$A$18:$L$18, 0),FALSE), 'E2 Allocators'!$B$15:$W$361, MATCH('O5 Details by Class &amp; Accounts'!AP$18, 'E2 Allocators'!$B$15:$W$15, 0),FALSE)*$G63), 0, VLOOKUP(VLOOKUP($A63, 'E4 TB Allocation Details'!$A$18:$L$217, MATCH("Customer ID", 'E4 TB Allocation Details'!$A$18:$L$18, 0),FALSE), 'E2 Allocators'!$B$15:$W$361, MATCH('O5 Details by Class &amp; Accounts'!AP$18, 'E2 Allocators'!$B$15:$W$15, 0),FALSE)*$G63)</f>
        <v>0</v>
      </c>
      <c r="AQ63" s="1334">
        <f>IF(ISERROR(VLOOKUP(VLOOKUP($A63, 'E4 TB Allocation Details'!$A$18:$L$217, MATCH("Customer ID", 'E4 TB Allocation Details'!$A$18:$L$18, 0),FALSE), 'E2 Allocators'!$B$15:$W$361, MATCH('O5 Details by Class &amp; Accounts'!AQ$18, 'E2 Allocators'!$B$15:$W$15, 0),FALSE)*$G63), 0, VLOOKUP(VLOOKUP($A63, 'E4 TB Allocation Details'!$A$18:$L$217, MATCH("Customer ID", 'E4 TB Allocation Details'!$A$18:$L$18, 0),FALSE), 'E2 Allocators'!$B$15:$W$361, MATCH('O5 Details by Class &amp; Accounts'!AQ$18, 'E2 Allocators'!$B$15:$W$15, 0),FALSE)*$G63)</f>
        <v>0</v>
      </c>
      <c r="AR63" s="1334">
        <f>IF(ISERROR(VLOOKUP(VLOOKUP($A63, 'E4 TB Allocation Details'!$A$18:$L$217, MATCH("Customer ID", 'E4 TB Allocation Details'!$A$18:$L$18, 0),FALSE), 'E2 Allocators'!$B$15:$W$361, MATCH('O5 Details by Class &amp; Accounts'!AR$18, 'E2 Allocators'!$B$15:$W$15, 0),FALSE)*$G63), 0, VLOOKUP(VLOOKUP($A63, 'E4 TB Allocation Details'!$A$18:$L$217, MATCH("Customer ID", 'E4 TB Allocation Details'!$A$18:$L$18, 0),FALSE), 'E2 Allocators'!$B$15:$W$361, MATCH('O5 Details by Class &amp; Accounts'!AR$18, 'E2 Allocators'!$B$15:$W$15, 0),FALSE)*$G63)</f>
        <v>0</v>
      </c>
      <c r="AS63" s="1334">
        <f>IF(ISERROR(VLOOKUP(VLOOKUP($A63, 'E4 TB Allocation Details'!$A$18:$L$217, MATCH("Customer ID", 'E4 TB Allocation Details'!$A$18:$L$18, 0),FALSE), 'E2 Allocators'!$B$15:$W$361, MATCH('O5 Details by Class &amp; Accounts'!AS$18, 'E2 Allocators'!$B$15:$W$15, 0),FALSE)*$G63), 0, VLOOKUP(VLOOKUP($A63, 'E4 TB Allocation Details'!$A$18:$L$217, MATCH("Customer ID", 'E4 TB Allocation Details'!$A$18:$L$18, 0),FALSE), 'E2 Allocators'!$B$15:$W$361, MATCH('O5 Details by Class &amp; Accounts'!AS$18, 'E2 Allocators'!$B$15:$W$15, 0),FALSE)*$G63)</f>
        <v>0</v>
      </c>
      <c r="AT63" s="1334">
        <f>IF(ISERROR(VLOOKUP(VLOOKUP($A63, 'E4 TB Allocation Details'!$A$18:$L$217, MATCH("Customer ID", 'E4 TB Allocation Details'!$A$18:$L$18, 0),FALSE), 'E2 Allocators'!$B$15:$W$361, MATCH('O5 Details by Class &amp; Accounts'!AT$18, 'E2 Allocators'!$B$15:$W$15, 0),FALSE)*$G63), 0, VLOOKUP(VLOOKUP($A63, 'E4 TB Allocation Details'!$A$18:$L$217, MATCH("Customer ID", 'E4 TB Allocation Details'!$A$18:$L$18, 0),FALSE), 'E2 Allocators'!$B$15:$W$361, MATCH('O5 Details by Class &amp; Accounts'!AT$18, 'E2 Allocators'!$B$15:$W$15, 0),FALSE)*$G63)</f>
        <v>0</v>
      </c>
      <c r="AU63" s="1334">
        <f>IF(ISERROR(VLOOKUP(VLOOKUP($A63, 'E4 TB Allocation Details'!$A$18:$L$217, MATCH("Customer ID", 'E4 TB Allocation Details'!$A$18:$L$18, 0),FALSE), 'E2 Allocators'!$B$15:$W$361, MATCH('O5 Details by Class &amp; Accounts'!AU$18, 'E2 Allocators'!$B$15:$W$15, 0),FALSE)*$G63), 0, VLOOKUP(VLOOKUP($A63, 'E4 TB Allocation Details'!$A$18:$L$217, MATCH("Customer ID", 'E4 TB Allocation Details'!$A$18:$L$18, 0),FALSE), 'E2 Allocators'!$B$15:$W$361, MATCH('O5 Details by Class &amp; Accounts'!AU$18, 'E2 Allocators'!$B$15:$W$15, 0),FALSE)*$G63)</f>
        <v>0</v>
      </c>
      <c r="AV63" s="1334">
        <f>IF(ISERROR(VLOOKUP(VLOOKUP($A63, 'E4 TB Allocation Details'!$A$18:$L$217, MATCH("Customer ID", 'E4 TB Allocation Details'!$A$18:$L$18, 0),FALSE), 'E2 Allocators'!$B$15:$W$361, MATCH('O5 Details by Class &amp; Accounts'!AV$18, 'E2 Allocators'!$B$15:$W$15, 0),FALSE)*$G63), 0, VLOOKUP(VLOOKUP($A63, 'E4 TB Allocation Details'!$A$18:$L$217, MATCH("Customer ID", 'E4 TB Allocation Details'!$A$18:$L$18, 0),FALSE), 'E2 Allocators'!$B$15:$W$361, MATCH('O5 Details by Class &amp; Accounts'!AV$18, 'E2 Allocators'!$B$15:$W$15, 0),FALSE)*$G63)</f>
        <v>0</v>
      </c>
      <c r="AW63" s="1334">
        <f>IF(ISERROR(VLOOKUP(VLOOKUP($A63, 'E4 TB Allocation Details'!$A$18:$L$217, MATCH("Customer ID", 'E4 TB Allocation Details'!$A$18:$L$18, 0),FALSE), 'E2 Allocators'!$B$15:$W$361, MATCH('O5 Details by Class &amp; Accounts'!AW$18, 'E2 Allocators'!$B$15:$W$15, 0),FALSE)*$G63), 0, VLOOKUP(VLOOKUP($A63, 'E4 TB Allocation Details'!$A$18:$L$217, MATCH("Customer ID", 'E4 TB Allocation Details'!$A$18:$L$18, 0),FALSE), 'E2 Allocators'!$B$15:$W$361, MATCH('O5 Details by Class &amp; Accounts'!AW$18, 'E2 Allocators'!$B$15:$W$15, 0),FALSE)*$G63)</f>
        <v>0</v>
      </c>
      <c r="AX63" s="1334">
        <f t="shared" si="10"/>
        <v>0</v>
      </c>
      <c r="AY63" s="1334">
        <f>IF(ISERROR(VLOOKUP(VLOOKUP($A63, 'E4 TB Allocation Details'!$A$18:$L$217, MATCH("Misc ID", 'E4 TB Allocation Details'!$A$18:$L$18, 0),FALSE), 'E2 Allocators'!$B$15:$W$361, MATCH('O5 Details by Class &amp; Accounts'!AY$18, 'E2 Allocators'!$B$15:$W$15, 0),FALSE)*$E63), 0, VLOOKUP(VLOOKUP($A63, 'E4 TB Allocation Details'!$A$18:$L$217, MATCH("Misc ID", 'E4 TB Allocation Details'!$A$18:$L$18, 0),FALSE), 'E2 Allocators'!$B$15:$W$361, MATCH('O5 Details by Class &amp; Accounts'!AY$18, 'E2 Allocators'!$B$15:$W$15, 0),FALSE)*$E63)</f>
        <v>0</v>
      </c>
      <c r="AZ63" s="1334">
        <f>IF(ISERROR(VLOOKUP(VLOOKUP($A63, 'E4 TB Allocation Details'!$A$18:$L$217, MATCH("Misc ID", 'E4 TB Allocation Details'!$A$18:$L$18, 0),FALSE), 'E2 Allocators'!$B$15:$W$361, MATCH('O5 Details by Class &amp; Accounts'!AZ$18, 'E2 Allocators'!$B$15:$W$15, 0),FALSE)*$E63), 0, VLOOKUP(VLOOKUP($A63, 'E4 TB Allocation Details'!$A$18:$L$217, MATCH("Misc ID", 'E4 TB Allocation Details'!$A$18:$L$18, 0),FALSE), 'E2 Allocators'!$B$15:$W$361, MATCH('O5 Details by Class &amp; Accounts'!AZ$18, 'E2 Allocators'!$B$15:$W$15, 0),FALSE)*$E63)</f>
        <v>0</v>
      </c>
      <c r="BA63" s="1334">
        <f>IF(ISERROR(VLOOKUP(VLOOKUP($A63, 'E4 TB Allocation Details'!$A$18:$L$217, MATCH("Misc ID", 'E4 TB Allocation Details'!$A$18:$L$18, 0),FALSE), 'E2 Allocators'!$B$15:$W$361, MATCH('O5 Details by Class &amp; Accounts'!BA$18, 'E2 Allocators'!$B$15:$W$15, 0),FALSE)*$E63), 0, VLOOKUP(VLOOKUP($A63, 'E4 TB Allocation Details'!$A$18:$L$217, MATCH("Misc ID", 'E4 TB Allocation Details'!$A$18:$L$18, 0),FALSE), 'E2 Allocators'!$B$15:$W$361, MATCH('O5 Details by Class &amp; Accounts'!BA$18, 'E2 Allocators'!$B$15:$W$15, 0),FALSE)*$E63)</f>
        <v>0</v>
      </c>
      <c r="BB63" s="1334">
        <f>IF(ISERROR(VLOOKUP(VLOOKUP($A63, 'E4 TB Allocation Details'!$A$18:$L$217, MATCH("Misc ID", 'E4 TB Allocation Details'!$A$18:$L$18, 0),FALSE), 'E2 Allocators'!$B$15:$W$361, MATCH('O5 Details by Class &amp; Accounts'!BB$18, 'E2 Allocators'!$B$15:$W$15, 0),FALSE)*$E63), 0, VLOOKUP(VLOOKUP($A63, 'E4 TB Allocation Details'!$A$18:$L$217, MATCH("Misc ID", 'E4 TB Allocation Details'!$A$18:$L$18, 0),FALSE), 'E2 Allocators'!$B$15:$W$361, MATCH('O5 Details by Class &amp; Accounts'!BB$18, 'E2 Allocators'!$B$15:$W$15, 0),FALSE)*$E63)</f>
        <v>0</v>
      </c>
      <c r="BC63" s="1334">
        <f>IF(ISERROR(VLOOKUP(VLOOKUP($A63, 'E4 TB Allocation Details'!$A$18:$L$217, MATCH("Misc ID", 'E4 TB Allocation Details'!$A$18:$L$18, 0),FALSE), 'E2 Allocators'!$B$15:$W$361, MATCH('O5 Details by Class &amp; Accounts'!BC$18, 'E2 Allocators'!$B$15:$W$15, 0),FALSE)*$E63), 0, VLOOKUP(VLOOKUP($A63, 'E4 TB Allocation Details'!$A$18:$L$217, MATCH("Misc ID", 'E4 TB Allocation Details'!$A$18:$L$18, 0),FALSE), 'E2 Allocators'!$B$15:$W$361, MATCH('O5 Details by Class &amp; Accounts'!BC$18, 'E2 Allocators'!$B$15:$W$15, 0),FALSE)*$E63)</f>
        <v>0</v>
      </c>
      <c r="BD63" s="1334">
        <f>IF(ISERROR(VLOOKUP(VLOOKUP($A63, 'E4 TB Allocation Details'!$A$18:$L$217, MATCH("Misc ID", 'E4 TB Allocation Details'!$A$18:$L$18, 0),FALSE), 'E2 Allocators'!$B$15:$W$361, MATCH('O5 Details by Class &amp; Accounts'!BD$18, 'E2 Allocators'!$B$15:$W$15, 0),FALSE)*$E63), 0, VLOOKUP(VLOOKUP($A63, 'E4 TB Allocation Details'!$A$18:$L$217, MATCH("Misc ID", 'E4 TB Allocation Details'!$A$18:$L$18, 0),FALSE), 'E2 Allocators'!$B$15:$W$361, MATCH('O5 Details by Class &amp; Accounts'!BD$18, 'E2 Allocators'!$B$15:$W$15, 0),FALSE)*$E63)</f>
        <v>0</v>
      </c>
      <c r="BE63" s="1334">
        <f>IF(ISERROR(VLOOKUP(VLOOKUP($A63, 'E4 TB Allocation Details'!$A$18:$L$217, MATCH("Misc ID", 'E4 TB Allocation Details'!$A$18:$L$18, 0),FALSE), 'E2 Allocators'!$B$15:$W$361, MATCH('O5 Details by Class &amp; Accounts'!BE$18, 'E2 Allocators'!$B$15:$W$15, 0),FALSE)*$E63), 0, VLOOKUP(VLOOKUP($A63, 'E4 TB Allocation Details'!$A$18:$L$217, MATCH("Misc ID", 'E4 TB Allocation Details'!$A$18:$L$18, 0),FALSE), 'E2 Allocators'!$B$15:$W$361, MATCH('O5 Details by Class &amp; Accounts'!BE$18, 'E2 Allocators'!$B$15:$W$15, 0),FALSE)*$E63)</f>
        <v>0</v>
      </c>
      <c r="BF63" s="1334">
        <f>IF(ISERROR(VLOOKUP(VLOOKUP($A63, 'E4 TB Allocation Details'!$A$18:$L$217, MATCH("Misc ID", 'E4 TB Allocation Details'!$A$18:$L$18, 0),FALSE), 'E2 Allocators'!$B$15:$W$361, MATCH('O5 Details by Class &amp; Accounts'!BF$18, 'E2 Allocators'!$B$15:$W$15, 0),FALSE)*$E63), 0, VLOOKUP(VLOOKUP($A63, 'E4 TB Allocation Details'!$A$18:$L$217, MATCH("Misc ID", 'E4 TB Allocation Details'!$A$18:$L$18, 0),FALSE), 'E2 Allocators'!$B$15:$W$361, MATCH('O5 Details by Class &amp; Accounts'!BF$18, 'E2 Allocators'!$B$15:$W$15, 0),FALSE)*$E63)</f>
        <v>0</v>
      </c>
      <c r="BG63" s="1334">
        <f>IF(ISERROR(VLOOKUP(VLOOKUP($A63, 'E4 TB Allocation Details'!$A$18:$L$217, MATCH("Misc ID", 'E4 TB Allocation Details'!$A$18:$L$18, 0),FALSE), 'E2 Allocators'!$B$15:$W$361, MATCH('O5 Details by Class &amp; Accounts'!BG$18, 'E2 Allocators'!$B$15:$W$15, 0),FALSE)*$E63), 0, VLOOKUP(VLOOKUP($A63, 'E4 TB Allocation Details'!$A$18:$L$217, MATCH("Misc ID", 'E4 TB Allocation Details'!$A$18:$L$18, 0),FALSE), 'E2 Allocators'!$B$15:$W$361, MATCH('O5 Details by Class &amp; Accounts'!BG$18, 'E2 Allocators'!$B$15:$W$15, 0),FALSE)*$E63)</f>
        <v>0</v>
      </c>
      <c r="BH63" s="1334">
        <f>IF(ISERROR(VLOOKUP(VLOOKUP($A63, 'E4 TB Allocation Details'!$A$18:$L$217, MATCH("Misc ID", 'E4 TB Allocation Details'!$A$18:$L$18, 0),FALSE), 'E2 Allocators'!$B$15:$W$361, MATCH('O5 Details by Class &amp; Accounts'!BH$18, 'E2 Allocators'!$B$15:$W$15, 0),FALSE)*$E63), 0, VLOOKUP(VLOOKUP($A63, 'E4 TB Allocation Details'!$A$18:$L$217, MATCH("Misc ID", 'E4 TB Allocation Details'!$A$18:$L$18, 0),FALSE), 'E2 Allocators'!$B$15:$W$361, MATCH('O5 Details by Class &amp; Accounts'!BH$18, 'E2 Allocators'!$B$15:$W$15, 0),FALSE)*$E63)</f>
        <v>0</v>
      </c>
      <c r="BI63" s="1334">
        <f>IF(ISERROR(VLOOKUP(VLOOKUP($A63, 'E4 TB Allocation Details'!$A$18:$L$217, MATCH("Misc ID", 'E4 TB Allocation Details'!$A$18:$L$18, 0),FALSE), 'E2 Allocators'!$B$15:$W$361, MATCH('O5 Details by Class &amp; Accounts'!BI$18, 'E2 Allocators'!$B$15:$W$15, 0),FALSE)*$E63), 0, VLOOKUP(VLOOKUP($A63, 'E4 TB Allocation Details'!$A$18:$L$217, MATCH("Misc ID", 'E4 TB Allocation Details'!$A$18:$L$18, 0),FALSE), 'E2 Allocators'!$B$15:$W$361, MATCH('O5 Details by Class &amp; Accounts'!BI$18, 'E2 Allocators'!$B$15:$W$15, 0),FALSE)*$E63)</f>
        <v>0</v>
      </c>
      <c r="BJ63" s="1334">
        <f>IF(ISERROR(VLOOKUP(VLOOKUP($A63, 'E4 TB Allocation Details'!$A$18:$L$217, MATCH("Misc ID", 'E4 TB Allocation Details'!$A$18:$L$18, 0),FALSE), 'E2 Allocators'!$B$15:$W$361, MATCH('O5 Details by Class &amp; Accounts'!BJ$18, 'E2 Allocators'!$B$15:$W$15, 0),FALSE)*$E63), 0, VLOOKUP(VLOOKUP($A63, 'E4 TB Allocation Details'!$A$18:$L$217, MATCH("Misc ID", 'E4 TB Allocation Details'!$A$18:$L$18, 0),FALSE), 'E2 Allocators'!$B$15:$W$361, MATCH('O5 Details by Class &amp; Accounts'!BJ$18, 'E2 Allocators'!$B$15:$W$15, 0),FALSE)*$E63)</f>
        <v>0</v>
      </c>
      <c r="BK63" s="1334">
        <f>IF(ISERROR(VLOOKUP(VLOOKUP($A63, 'E4 TB Allocation Details'!$A$18:$L$217, MATCH("Misc ID", 'E4 TB Allocation Details'!$A$18:$L$18, 0),FALSE), 'E2 Allocators'!$B$15:$W$361, MATCH('O5 Details by Class &amp; Accounts'!BK$18, 'E2 Allocators'!$B$15:$W$15, 0),FALSE)*$E63), 0, VLOOKUP(VLOOKUP($A63, 'E4 TB Allocation Details'!$A$18:$L$217, MATCH("Misc ID", 'E4 TB Allocation Details'!$A$18:$L$18, 0),FALSE), 'E2 Allocators'!$B$15:$W$361, MATCH('O5 Details by Class &amp; Accounts'!BK$18, 'E2 Allocators'!$B$15:$W$15, 0),FALSE)*$E63)</f>
        <v>0</v>
      </c>
      <c r="BL63" s="1334">
        <f>IF(ISERROR(VLOOKUP(VLOOKUP($A63, 'E4 TB Allocation Details'!$A$18:$L$217, MATCH("Misc ID", 'E4 TB Allocation Details'!$A$18:$L$18, 0),FALSE), 'E2 Allocators'!$B$15:$W$361, MATCH('O5 Details by Class &amp; Accounts'!BL$18, 'E2 Allocators'!$B$15:$W$15, 0),FALSE)*$E63), 0, VLOOKUP(VLOOKUP($A63, 'E4 TB Allocation Details'!$A$18:$L$217, MATCH("Misc ID", 'E4 TB Allocation Details'!$A$18:$L$18, 0),FALSE), 'E2 Allocators'!$B$15:$W$361, MATCH('O5 Details by Class &amp; Accounts'!BL$18, 'E2 Allocators'!$B$15:$W$15, 0),FALSE)*$E63)</f>
        <v>0</v>
      </c>
      <c r="BM63" s="1334">
        <f>IF(ISERROR(VLOOKUP(VLOOKUP($A63, 'E4 TB Allocation Details'!$A$18:$L$217, MATCH("Misc ID", 'E4 TB Allocation Details'!$A$18:$L$18, 0),FALSE), 'E2 Allocators'!$B$15:$W$361, MATCH('O5 Details by Class &amp; Accounts'!BM$18, 'E2 Allocators'!$B$15:$W$15, 0),FALSE)*$E63), 0, VLOOKUP(VLOOKUP($A63, 'E4 TB Allocation Details'!$A$18:$L$217, MATCH("Misc ID", 'E4 TB Allocation Details'!$A$18:$L$18, 0),FALSE), 'E2 Allocators'!$B$15:$W$361, MATCH('O5 Details by Class &amp; Accounts'!BM$18, 'E2 Allocators'!$B$15:$W$15, 0),FALSE)*$E63)</f>
        <v>0</v>
      </c>
      <c r="BN63" s="1334">
        <f>IF(ISERROR(VLOOKUP(VLOOKUP($A63, 'E4 TB Allocation Details'!$A$18:$L$217, MATCH("Misc ID", 'E4 TB Allocation Details'!$A$18:$L$18, 0),FALSE), 'E2 Allocators'!$B$15:$W$361, MATCH('O5 Details by Class &amp; Accounts'!BN$18, 'E2 Allocators'!$B$15:$W$15, 0),FALSE)*$E63), 0, VLOOKUP(VLOOKUP($A63, 'E4 TB Allocation Details'!$A$18:$L$217, MATCH("Misc ID", 'E4 TB Allocation Details'!$A$18:$L$18, 0),FALSE), 'E2 Allocators'!$B$15:$W$361, MATCH('O5 Details by Class &amp; Accounts'!BN$18, 'E2 Allocators'!$B$15:$W$15, 0),FALSE)*$E63)</f>
        <v>0</v>
      </c>
      <c r="BO63" s="1334">
        <f>IF(ISERROR(VLOOKUP(VLOOKUP($A63, 'E4 TB Allocation Details'!$A$18:$L$217, MATCH("Misc ID", 'E4 TB Allocation Details'!$A$18:$L$18, 0),FALSE), 'E2 Allocators'!$B$15:$W$361, MATCH('O5 Details by Class &amp; Accounts'!BO$18, 'E2 Allocators'!$B$15:$W$15, 0),FALSE)*$E63), 0, VLOOKUP(VLOOKUP($A63, 'E4 TB Allocation Details'!$A$18:$L$217, MATCH("Misc ID", 'E4 TB Allocation Details'!$A$18:$L$18, 0),FALSE), 'E2 Allocators'!$B$15:$W$361, MATCH('O5 Details by Class &amp; Accounts'!BO$18, 'E2 Allocators'!$B$15:$W$15, 0),FALSE)*$E63)</f>
        <v>0</v>
      </c>
      <c r="BP63" s="1334">
        <f>IF(ISERROR(VLOOKUP(VLOOKUP($A63, 'E4 TB Allocation Details'!$A$18:$L$217, MATCH("Misc ID", 'E4 TB Allocation Details'!$A$18:$L$18, 0),FALSE), 'E2 Allocators'!$B$15:$W$361, MATCH('O5 Details by Class &amp; Accounts'!BP$18, 'E2 Allocators'!$B$15:$W$15, 0),FALSE)*$E63), 0, VLOOKUP(VLOOKUP($A63, 'E4 TB Allocation Details'!$A$18:$L$217, MATCH("Misc ID", 'E4 TB Allocation Details'!$A$18:$L$18, 0),FALSE), 'E2 Allocators'!$B$15:$W$361, MATCH('O5 Details by Class &amp; Accounts'!BP$18, 'E2 Allocators'!$B$15:$W$15, 0),FALSE)*$E63)</f>
        <v>0</v>
      </c>
      <c r="BQ63" s="1334">
        <f>IF(ISERROR(VLOOKUP(VLOOKUP($A63, 'E4 TB Allocation Details'!$A$18:$L$217, MATCH("Misc ID", 'E4 TB Allocation Details'!$A$18:$L$18, 0),FALSE), 'E2 Allocators'!$B$15:$W$361, MATCH('O5 Details by Class &amp; Accounts'!BQ$18, 'E2 Allocators'!$B$15:$W$15, 0),FALSE)*$E63), 0, VLOOKUP(VLOOKUP($A63, 'E4 TB Allocation Details'!$A$18:$L$217, MATCH("Misc ID", 'E4 TB Allocation Details'!$A$18:$L$18, 0),FALSE), 'E2 Allocators'!$B$15:$W$361, MATCH('O5 Details by Class &amp; Accounts'!BQ$18, 'E2 Allocators'!$B$15:$W$15, 0),FALSE)*$E63)</f>
        <v>0</v>
      </c>
      <c r="BR63" s="1334">
        <f>IF(ISERROR(VLOOKUP(VLOOKUP($A63, 'E4 TB Allocation Details'!$A$18:$L$217, MATCH("Misc ID", 'E4 TB Allocation Details'!$A$18:$L$18, 0),FALSE), 'E2 Allocators'!$B$15:$W$361, MATCH('O5 Details by Class &amp; Accounts'!BR$18, 'E2 Allocators'!$B$15:$W$15, 0),FALSE)*$E63), 0, VLOOKUP(VLOOKUP($A63, 'E4 TB Allocation Details'!$A$18:$L$217, MATCH("Misc ID", 'E4 TB Allocation Details'!$A$18:$L$18, 0),FALSE), 'E2 Allocators'!$B$15:$W$361, MATCH('O5 Details by Class &amp; Accounts'!BR$18, 'E2 Allocators'!$B$15:$W$15, 0),FALSE)*$E63)</f>
        <v>0</v>
      </c>
      <c r="BS63" s="1334">
        <f t="shared" si="11"/>
        <v>0</v>
      </c>
      <c r="BT63" s="1334">
        <f>IF(ISERROR(VLOOKUP(VLOOKUP($A63, 'E4 TB Allocation Details'!$A$18:$L$217, MATCH("A &amp; G ID", 'E4 TB Allocation Details'!$A$18:$L$18, 0),FALSE), 'E2 Allocators'!$B$15:$W$361, MATCH('O5 Details by Class &amp; Accounts'!BT$18, 'E2 Allocators'!$B$15:$W$15, 0),FALSE)*$E63), 0, VLOOKUP(VLOOKUP($A63, 'E4 TB Allocation Details'!$A$18:$L$217, MATCH("A &amp; G ID", 'E4 TB Allocation Details'!$A$18:$L$18, 0),FALSE), 'E2 Allocators'!$B$15:$W$361, MATCH('O5 Details by Class &amp; Accounts'!BT$18, 'E2 Allocators'!$B$15:$W$15, 0),FALSE)*$E63)</f>
        <v>3169778.6256659036</v>
      </c>
      <c r="BU63" s="1334">
        <f>IF(ISERROR(VLOOKUP(VLOOKUP($A63, 'E4 TB Allocation Details'!$A$18:$L$217, MATCH("A &amp; G ID", 'E4 TB Allocation Details'!$A$18:$L$18, 0),FALSE), 'E2 Allocators'!$B$15:$W$361, MATCH('O5 Details by Class &amp; Accounts'!BU$18, 'E2 Allocators'!$B$15:$W$15, 0),FALSE)*$E63), 0, VLOOKUP(VLOOKUP($A63, 'E4 TB Allocation Details'!$A$18:$L$217, MATCH("A &amp; G ID", 'E4 TB Allocation Details'!$A$18:$L$18, 0),FALSE), 'E2 Allocators'!$B$15:$W$361, MATCH('O5 Details by Class &amp; Accounts'!BU$18, 'E2 Allocators'!$B$15:$W$15, 0),FALSE)*$E63)</f>
        <v>798925.8295410974</v>
      </c>
      <c r="BV63" s="1334">
        <f>IF(ISERROR(VLOOKUP(VLOOKUP($A63, 'E4 TB Allocation Details'!$A$18:$L$217, MATCH("A &amp; G ID", 'E4 TB Allocation Details'!$A$18:$L$18, 0),FALSE), 'E2 Allocators'!$B$15:$W$361, MATCH('O5 Details by Class &amp; Accounts'!BV$18, 'E2 Allocators'!$B$15:$W$15, 0),FALSE)*$E63), 0, VLOOKUP(VLOOKUP($A63, 'E4 TB Allocation Details'!$A$18:$L$217, MATCH("A &amp; G ID", 'E4 TB Allocation Details'!$A$18:$L$18, 0),FALSE), 'E2 Allocators'!$B$15:$W$361, MATCH('O5 Details by Class &amp; Accounts'!BV$18, 'E2 Allocators'!$B$15:$W$15, 0),FALSE)*$E63)</f>
        <v>959594.91241892497</v>
      </c>
      <c r="BW63" s="1334">
        <f>IF(ISERROR(VLOOKUP(VLOOKUP($A63, 'E4 TB Allocation Details'!$A$18:$L$217, MATCH("A &amp; G ID", 'E4 TB Allocation Details'!$A$18:$L$18, 0),FALSE), 'E2 Allocators'!$B$15:$W$361, MATCH('O5 Details by Class &amp; Accounts'!BW$18, 'E2 Allocators'!$B$15:$W$15, 0),FALSE)*$E63), 0, VLOOKUP(VLOOKUP($A63, 'E4 TB Allocation Details'!$A$18:$L$217, MATCH("A &amp; G ID", 'E4 TB Allocation Details'!$A$18:$L$18, 0),FALSE), 'E2 Allocators'!$B$15:$W$361, MATCH('O5 Details by Class &amp; Accounts'!BW$18, 'E2 Allocators'!$B$15:$W$15, 0),FALSE)*$E63)</f>
        <v>0</v>
      </c>
      <c r="BX63" s="1334">
        <f>IF(ISERROR(VLOOKUP(VLOOKUP($A63, 'E4 TB Allocation Details'!$A$18:$L$217, MATCH("A &amp; G ID", 'E4 TB Allocation Details'!$A$18:$L$18, 0),FALSE), 'E2 Allocators'!$B$15:$W$361, MATCH('O5 Details by Class &amp; Accounts'!BX$18, 'E2 Allocators'!$B$15:$W$15, 0),FALSE)*$E63), 0, VLOOKUP(VLOOKUP($A63, 'E4 TB Allocation Details'!$A$18:$L$217, MATCH("A &amp; G ID", 'E4 TB Allocation Details'!$A$18:$L$18, 0),FALSE), 'E2 Allocators'!$B$15:$W$361, MATCH('O5 Details by Class &amp; Accounts'!BX$18, 'E2 Allocators'!$B$15:$W$15, 0),FALSE)*$E63)</f>
        <v>351033.09544120781</v>
      </c>
      <c r="BY63" s="1334">
        <f>IF(ISERROR(VLOOKUP(VLOOKUP($A63, 'E4 TB Allocation Details'!$A$18:$L$217, MATCH("A &amp; G ID", 'E4 TB Allocation Details'!$A$18:$L$18, 0),FALSE), 'E2 Allocators'!$B$15:$W$361, MATCH('O5 Details by Class &amp; Accounts'!BY$18, 'E2 Allocators'!$B$15:$W$15, 0),FALSE)*$E63), 0, VLOOKUP(VLOOKUP($A63, 'E4 TB Allocation Details'!$A$18:$L$217, MATCH("A &amp; G ID", 'E4 TB Allocation Details'!$A$18:$L$18, 0),FALSE), 'E2 Allocators'!$B$15:$W$361, MATCH('O5 Details by Class &amp; Accounts'!BY$18, 'E2 Allocators'!$B$15:$W$15, 0),FALSE)*$E63)</f>
        <v>460269.00327164412</v>
      </c>
      <c r="BZ63" s="1334">
        <f>IF(ISERROR(VLOOKUP(VLOOKUP($A63, 'E4 TB Allocation Details'!$A$18:$L$217, MATCH("A &amp; G ID", 'E4 TB Allocation Details'!$A$18:$L$18, 0),FALSE), 'E2 Allocators'!$B$15:$W$361, MATCH('O5 Details by Class &amp; Accounts'!BZ$18, 'E2 Allocators'!$B$15:$W$15, 0),FALSE)*$E63), 0, VLOOKUP(VLOOKUP($A63, 'E4 TB Allocation Details'!$A$18:$L$217, MATCH("A &amp; G ID", 'E4 TB Allocation Details'!$A$18:$L$18, 0),FALSE), 'E2 Allocators'!$B$15:$W$361, MATCH('O5 Details by Class &amp; Accounts'!BZ$18, 'E2 Allocators'!$B$15:$W$15, 0),FALSE)*$E63)</f>
        <v>307103.1994575623</v>
      </c>
      <c r="CA63" s="1334">
        <f>IF(ISERROR(VLOOKUP(VLOOKUP($A63, 'E4 TB Allocation Details'!$A$18:$L$217, MATCH("A &amp; G ID", 'E4 TB Allocation Details'!$A$18:$L$18, 0),FALSE), 'E2 Allocators'!$B$15:$W$361, MATCH('O5 Details by Class &amp; Accounts'!CA$18, 'E2 Allocators'!$B$15:$W$15, 0),FALSE)*$E63), 0, VLOOKUP(VLOOKUP($A63, 'E4 TB Allocation Details'!$A$18:$L$217, MATCH("A &amp; G ID", 'E4 TB Allocation Details'!$A$18:$L$18, 0),FALSE), 'E2 Allocators'!$B$15:$W$361, MATCH('O5 Details by Class &amp; Accounts'!CA$18, 'E2 Allocators'!$B$15:$W$15, 0),FALSE)*$E63)</f>
        <v>19403.613510068462</v>
      </c>
      <c r="CB63" s="1334">
        <f>IF(ISERROR(VLOOKUP(VLOOKUP($A63, 'E4 TB Allocation Details'!$A$18:$L$217, MATCH("A &amp; G ID", 'E4 TB Allocation Details'!$A$18:$L$18, 0),FALSE), 'E2 Allocators'!$B$15:$W$361, MATCH('O5 Details by Class &amp; Accounts'!CB$18, 'E2 Allocators'!$B$15:$W$15, 0),FALSE)*$E63), 0, VLOOKUP(VLOOKUP($A63, 'E4 TB Allocation Details'!$A$18:$L$217, MATCH("A &amp; G ID", 'E4 TB Allocation Details'!$A$18:$L$18, 0),FALSE), 'E2 Allocators'!$B$15:$W$361, MATCH('O5 Details by Class &amp; Accounts'!CB$18, 'E2 Allocators'!$B$15:$W$15, 0),FALSE)*$E63)</f>
        <v>16730.720693590916</v>
      </c>
      <c r="CC63" s="1334">
        <f>IF(ISERROR(VLOOKUP(VLOOKUP($A63, 'E4 TB Allocation Details'!$A$18:$L$217, MATCH("A &amp; G ID", 'E4 TB Allocation Details'!$A$18:$L$18, 0),FALSE), 'E2 Allocators'!$B$15:$W$361, MATCH('O5 Details by Class &amp; Accounts'!CC$18, 'E2 Allocators'!$B$15:$W$15, 0),FALSE)*$E63), 0, VLOOKUP(VLOOKUP($A63, 'E4 TB Allocation Details'!$A$18:$L$217, MATCH("A &amp; G ID", 'E4 TB Allocation Details'!$A$18:$L$18, 0),FALSE), 'E2 Allocators'!$B$15:$W$361, MATCH('O5 Details by Class &amp; Accounts'!CC$18, 'E2 Allocators'!$B$15:$W$15, 0),FALSE)*$E63)</f>
        <v>0</v>
      </c>
      <c r="CD63" s="1334">
        <f>IF(ISERROR(VLOOKUP(VLOOKUP($A63, 'E4 TB Allocation Details'!$A$18:$L$217, MATCH("A &amp; G ID", 'E4 TB Allocation Details'!$A$18:$L$18, 0),FALSE), 'E2 Allocators'!$B$15:$W$361, MATCH('O5 Details by Class &amp; Accounts'!CD$18, 'E2 Allocators'!$B$15:$W$15, 0),FALSE)*$E63), 0, VLOOKUP(VLOOKUP($A63, 'E4 TB Allocation Details'!$A$18:$L$217, MATCH("A &amp; G ID", 'E4 TB Allocation Details'!$A$18:$L$18, 0),FALSE), 'E2 Allocators'!$B$15:$W$361, MATCH('O5 Details by Class &amp; Accounts'!CD$18, 'E2 Allocators'!$B$15:$W$15, 0),FALSE)*$E63)</f>
        <v>0</v>
      </c>
      <c r="CE63" s="1334">
        <f>IF(ISERROR(VLOOKUP(VLOOKUP($A63, 'E4 TB Allocation Details'!$A$18:$L$217, MATCH("A &amp; G ID", 'E4 TB Allocation Details'!$A$18:$L$18, 0),FALSE), 'E2 Allocators'!$B$15:$W$361, MATCH('O5 Details by Class &amp; Accounts'!CE$18, 'E2 Allocators'!$B$15:$W$15, 0),FALSE)*$E63), 0, VLOOKUP(VLOOKUP($A63, 'E4 TB Allocation Details'!$A$18:$L$217, MATCH("A &amp; G ID", 'E4 TB Allocation Details'!$A$18:$L$18, 0),FALSE), 'E2 Allocators'!$B$15:$W$361, MATCH('O5 Details by Class &amp; Accounts'!CE$18, 'E2 Allocators'!$B$15:$W$15, 0),FALSE)*$E63)</f>
        <v>0</v>
      </c>
      <c r="CF63" s="1334">
        <f>IF(ISERROR(VLOOKUP(VLOOKUP($A63, 'E4 TB Allocation Details'!$A$18:$L$217, MATCH("A &amp; G ID", 'E4 TB Allocation Details'!$A$18:$L$18, 0),FALSE), 'E2 Allocators'!$B$15:$W$361, MATCH('O5 Details by Class &amp; Accounts'!CF$18, 'E2 Allocators'!$B$15:$W$15, 0),FALSE)*$E63), 0, VLOOKUP(VLOOKUP($A63, 'E4 TB Allocation Details'!$A$18:$L$217, MATCH("A &amp; G ID", 'E4 TB Allocation Details'!$A$18:$L$18, 0),FALSE), 'E2 Allocators'!$B$15:$W$361, MATCH('O5 Details by Class &amp; Accounts'!CF$18, 'E2 Allocators'!$B$15:$W$15, 0),FALSE)*$E63)</f>
        <v>0</v>
      </c>
      <c r="CG63" s="1334">
        <f>IF(ISERROR(VLOOKUP(VLOOKUP($A63, 'E4 TB Allocation Details'!$A$18:$L$217, MATCH("A &amp; G ID", 'E4 TB Allocation Details'!$A$18:$L$18, 0),FALSE), 'E2 Allocators'!$B$15:$W$361, MATCH('O5 Details by Class &amp; Accounts'!CG$18, 'E2 Allocators'!$B$15:$W$15, 0),FALSE)*$E63), 0, VLOOKUP(VLOOKUP($A63, 'E4 TB Allocation Details'!$A$18:$L$217, MATCH("A &amp; G ID", 'E4 TB Allocation Details'!$A$18:$L$18, 0),FALSE), 'E2 Allocators'!$B$15:$W$361, MATCH('O5 Details by Class &amp; Accounts'!CG$18, 'E2 Allocators'!$B$15:$W$15, 0),FALSE)*$E63)</f>
        <v>0</v>
      </c>
      <c r="CH63" s="1334">
        <f>IF(ISERROR(VLOOKUP(VLOOKUP($A63, 'E4 TB Allocation Details'!$A$18:$L$217, MATCH("A &amp; G ID", 'E4 TB Allocation Details'!$A$18:$L$18, 0),FALSE), 'E2 Allocators'!$B$15:$W$361, MATCH('O5 Details by Class &amp; Accounts'!CH$18, 'E2 Allocators'!$B$15:$W$15, 0),FALSE)*$E63), 0, VLOOKUP(VLOOKUP($A63, 'E4 TB Allocation Details'!$A$18:$L$217, MATCH("A &amp; G ID", 'E4 TB Allocation Details'!$A$18:$L$18, 0),FALSE), 'E2 Allocators'!$B$15:$W$361, MATCH('O5 Details by Class &amp; Accounts'!CH$18, 'E2 Allocators'!$B$15:$W$15, 0),FALSE)*$E63)</f>
        <v>0</v>
      </c>
      <c r="CI63" s="1334">
        <f>IF(ISERROR(VLOOKUP(VLOOKUP($A63, 'E4 TB Allocation Details'!$A$18:$L$217, MATCH("A &amp; G ID", 'E4 TB Allocation Details'!$A$18:$L$18, 0),FALSE), 'E2 Allocators'!$B$15:$W$361, MATCH('O5 Details by Class &amp; Accounts'!CI$18, 'E2 Allocators'!$B$15:$W$15, 0),FALSE)*$E63), 0, VLOOKUP(VLOOKUP($A63, 'E4 TB Allocation Details'!$A$18:$L$217, MATCH("A &amp; G ID", 'E4 TB Allocation Details'!$A$18:$L$18, 0),FALSE), 'E2 Allocators'!$B$15:$W$361, MATCH('O5 Details by Class &amp; Accounts'!CI$18, 'E2 Allocators'!$B$15:$W$15, 0),FALSE)*$E63)</f>
        <v>0</v>
      </c>
      <c r="CJ63" s="1334">
        <f>IF(ISERROR(VLOOKUP(VLOOKUP($A63, 'E4 TB Allocation Details'!$A$18:$L$217, MATCH("A &amp; G ID", 'E4 TB Allocation Details'!$A$18:$L$18, 0),FALSE), 'E2 Allocators'!$B$15:$W$361, MATCH('O5 Details by Class &amp; Accounts'!CJ$18, 'E2 Allocators'!$B$15:$W$15, 0),FALSE)*$E63), 0, VLOOKUP(VLOOKUP($A63, 'E4 TB Allocation Details'!$A$18:$L$217, MATCH("A &amp; G ID", 'E4 TB Allocation Details'!$A$18:$L$18, 0),FALSE), 'E2 Allocators'!$B$15:$W$361, MATCH('O5 Details by Class &amp; Accounts'!CJ$18, 'E2 Allocators'!$B$15:$W$15, 0),FALSE)*$E63)</f>
        <v>0</v>
      </c>
      <c r="CK63" s="1334">
        <f>IF(ISERROR(VLOOKUP(VLOOKUP($A63, 'E4 TB Allocation Details'!$A$18:$L$217, MATCH("A &amp; G ID", 'E4 TB Allocation Details'!$A$18:$L$18, 0),FALSE), 'E2 Allocators'!$B$15:$W$361, MATCH('O5 Details by Class &amp; Accounts'!CK$18, 'E2 Allocators'!$B$15:$W$15, 0),FALSE)*$E63), 0, VLOOKUP(VLOOKUP($A63, 'E4 TB Allocation Details'!$A$18:$L$217, MATCH("A &amp; G ID", 'E4 TB Allocation Details'!$A$18:$L$18, 0),FALSE), 'E2 Allocators'!$B$15:$W$361, MATCH('O5 Details by Class &amp; Accounts'!CK$18, 'E2 Allocators'!$B$15:$W$15, 0),FALSE)*$E63)</f>
        <v>0</v>
      </c>
      <c r="CL63" s="1334">
        <f>IF(ISERROR(VLOOKUP(VLOOKUP($A63, 'E4 TB Allocation Details'!$A$18:$L$217, MATCH("A &amp; G ID", 'E4 TB Allocation Details'!$A$18:$L$18, 0),FALSE), 'E2 Allocators'!$B$15:$W$361, MATCH('O5 Details by Class &amp; Accounts'!CL$18, 'E2 Allocators'!$B$15:$W$15, 0),FALSE)*$E63), 0, VLOOKUP(VLOOKUP($A63, 'E4 TB Allocation Details'!$A$18:$L$217, MATCH("A &amp; G ID", 'E4 TB Allocation Details'!$A$18:$L$18, 0),FALSE), 'E2 Allocators'!$B$15:$W$361, MATCH('O5 Details by Class &amp; Accounts'!CL$18, 'E2 Allocators'!$B$15:$W$15, 0),FALSE)*$E63)</f>
        <v>0</v>
      </c>
      <c r="CM63" s="1334">
        <f>IF(ISERROR(VLOOKUP(VLOOKUP($A63, 'E4 TB Allocation Details'!$A$18:$L$217, MATCH("A &amp; G ID", 'E4 TB Allocation Details'!$A$18:$L$18, 0),FALSE), 'E2 Allocators'!$B$15:$W$361, MATCH('O5 Details by Class &amp; Accounts'!CM$18, 'E2 Allocators'!$B$15:$W$15, 0),FALSE)*$E63), 0, VLOOKUP(VLOOKUP($A63, 'E4 TB Allocation Details'!$A$18:$L$217, MATCH("A &amp; G ID", 'E4 TB Allocation Details'!$A$18:$L$18, 0),FALSE), 'E2 Allocators'!$B$15:$W$361, MATCH('O5 Details by Class &amp; Accounts'!CM$18, 'E2 Allocators'!$B$15:$W$15, 0),FALSE)*$E63)</f>
        <v>0</v>
      </c>
      <c r="CN63" s="1334">
        <f t="shared" si="12"/>
        <v>6082839</v>
      </c>
      <c r="CO63" s="1670">
        <f t="shared" si="7"/>
        <v>0</v>
      </c>
      <c r="CQ63" s="1926" t="s">
        <v>5</v>
      </c>
    </row>
    <row r="64" spans="1:95" s="64" customFormat="1" ht="12.75" x14ac:dyDescent="0.2">
      <c r="A64" s="2226">
        <v>1910</v>
      </c>
      <c r="B64" s="2176" t="s">
        <v>288</v>
      </c>
      <c r="C64" s="1667">
        <f>IF(ISERROR(VLOOKUP($A64,'I3 TB Data'!$A$20:$H$465,MATCH('O5 Details by Class &amp; Accounts'!$C$18, 'I3 TB Data'!$A$20:$H$20,0),0)), 0, VLOOKUP($A64,'I3 TB Data'!$A$20:$H$465,MATCH('O5 Details by Class &amp; Accounts'!$C$18,'I3 TB Data'!$A$20:$H$20,0),0))</f>
        <v>0</v>
      </c>
      <c r="D64" s="1668">
        <f>'I4 BO ASSETS'!E65</f>
        <v>0</v>
      </c>
      <c r="E64" s="1667">
        <f t="shared" si="6"/>
        <v>0</v>
      </c>
      <c r="F64" s="1669">
        <f>IF(ISERROR(VLOOKUP($A64, 'E1 Categorization'!A33:E123, MATCH("Customer Component", 'E1 Categorization'!$A$33:$E$33,0), 0)), 0, IF(VLOOKUP($A64, 'E1 Categorization'!A33:E123, MATCH("Customer Component", 'E1 Categorization'!$A$33:$E$33,0), 0)=0, 'O5 Details by Class &amp; Accounts'!$E64, IF(AND(VLOOKUP($A64, 'E1 Categorization'!A33:E123, MATCH("Customer Component", 'E1 Categorization'!$A$33:$E$33,0), 0) &gt;0, VLOOKUP($A64, 'E1 Categorization'!A33:E123, MATCH("Customer Component", 'E1 Categorization'!$A$33:$E$33,0), 0)&lt;1), 'O5 Details by Class &amp; Accounts'!$E64*(1-VLOOKUP($A64, 'E1 Categorization'!A33:E123, MATCH("Customer Component", 'E1 Categorization'!$A$33:$E$33,0), 0)), 0)))</f>
        <v>0</v>
      </c>
      <c r="G64" s="1669">
        <f>IF(ISERROR(VLOOKUP($A64, 'E1 Categorization'!A33:E123, MATCH("Customer Component", 'E1 Categorization'!$A$33:$E$33,0), 0)),0, IF(VLOOKUP($A64, 'E1 Categorization'!A33:E123, MATCH("Customer Component", 'E1 Categorization'!$A$33:$E$33,0), 0)=0, 0, IF(AND(VLOOKUP($A64, 'E1 Categorization'!A33:E123, MATCH("Customer Component", 'E1 Categorization'!$A$33:$E$33,0), 0) &gt;0, VLOOKUP($A64, 'E1 Categorization'!A33:E123, MATCH("Customer Component", 'E1 Categorization'!$A$33:$E$33,0), 0)&lt;1), 'O5 Details by Class &amp; Accounts'!$E64*(VLOOKUP($A64, 'E1 Categorization'!A33:E123, MATCH("Customer Component", 'E1 Categorization'!$A$33:$E$33,0), 0)), 'O5 Details by Class &amp; Accounts'!$E64)))</f>
        <v>0</v>
      </c>
      <c r="H64" s="1334">
        <f t="shared" si="8"/>
        <v>0</v>
      </c>
      <c r="I64" s="1334">
        <f>IF(ISERROR(VLOOKUP(VLOOKUP($A64, 'E4 TB Allocation Details'!$A$18:$L$217, MATCH("Demand ID", 'E4 TB Allocation Details'!$A$18:$L$18, 0),FALSE), 'E2 Allocators'!$B$15:$W$361, MATCH('O5 Details by Class &amp; Accounts'!I$18, 'E2 Allocators'!$B$15:$W$15, 0),FALSE)*$F64), 0, VLOOKUP(VLOOKUP($A64, 'E4 TB Allocation Details'!$A$18:$L$217, MATCH("Demand ID", 'E4 TB Allocation Details'!$A$18:$L$18, 0),FALSE), 'E2 Allocators'!$B$15:$W$361, MATCH('O5 Details by Class &amp; Accounts'!I$18, 'E2 Allocators'!$B$15:$W$15, 0),FALSE)*$F64)</f>
        <v>0</v>
      </c>
      <c r="J64" s="1334">
        <f>IF(ISERROR(VLOOKUP(VLOOKUP($A64, 'E4 TB Allocation Details'!$A$18:$L$217, MATCH("Demand ID", 'E4 TB Allocation Details'!$A$18:$L$18, 0),FALSE), 'E2 Allocators'!$B$15:$W$361, MATCH('O5 Details by Class &amp; Accounts'!J$18, 'E2 Allocators'!$B$15:$W$15, 0),FALSE)*$F64), 0, VLOOKUP(VLOOKUP($A64, 'E4 TB Allocation Details'!$A$18:$L$217, MATCH("Demand ID", 'E4 TB Allocation Details'!$A$18:$L$18, 0),FALSE), 'E2 Allocators'!$B$15:$W$361, MATCH('O5 Details by Class &amp; Accounts'!J$18, 'E2 Allocators'!$B$15:$W$15, 0),FALSE)*$F64)</f>
        <v>0</v>
      </c>
      <c r="K64" s="1334">
        <f>IF(ISERROR(VLOOKUP(VLOOKUP($A64, 'E4 TB Allocation Details'!$A$18:$L$217, MATCH("Demand ID", 'E4 TB Allocation Details'!$A$18:$L$18, 0),FALSE), 'E2 Allocators'!$B$15:$W$361, MATCH('O5 Details by Class &amp; Accounts'!K$18, 'E2 Allocators'!$B$15:$W$15, 0),FALSE)*$F64), 0, VLOOKUP(VLOOKUP($A64, 'E4 TB Allocation Details'!$A$18:$L$217, MATCH("Demand ID", 'E4 TB Allocation Details'!$A$18:$L$18, 0),FALSE), 'E2 Allocators'!$B$15:$W$361, MATCH('O5 Details by Class &amp; Accounts'!K$18, 'E2 Allocators'!$B$15:$W$15, 0),FALSE)*$F64)</f>
        <v>0</v>
      </c>
      <c r="L64" s="1334">
        <f>IF(ISERROR(VLOOKUP(VLOOKUP($A64, 'E4 TB Allocation Details'!$A$18:$L$217, MATCH("Demand ID", 'E4 TB Allocation Details'!$A$18:$L$18, 0),FALSE), 'E2 Allocators'!$B$15:$W$361, MATCH('O5 Details by Class &amp; Accounts'!L$18, 'E2 Allocators'!$B$15:$W$15, 0),FALSE)*$F64), 0, VLOOKUP(VLOOKUP($A64, 'E4 TB Allocation Details'!$A$18:$L$217, MATCH("Demand ID", 'E4 TB Allocation Details'!$A$18:$L$18, 0),FALSE), 'E2 Allocators'!$B$15:$W$361, MATCH('O5 Details by Class &amp; Accounts'!L$18, 'E2 Allocators'!$B$15:$W$15, 0),FALSE)*$F64)</f>
        <v>0</v>
      </c>
      <c r="M64" s="1334">
        <f>IF(ISERROR(VLOOKUP(VLOOKUP($A64, 'E4 TB Allocation Details'!$A$18:$L$217, MATCH("Demand ID", 'E4 TB Allocation Details'!$A$18:$L$18, 0),FALSE), 'E2 Allocators'!$B$15:$W$361, MATCH('O5 Details by Class &amp; Accounts'!M$18, 'E2 Allocators'!$B$15:$W$15, 0),FALSE)*$F64), 0, VLOOKUP(VLOOKUP($A64, 'E4 TB Allocation Details'!$A$18:$L$217, MATCH("Demand ID", 'E4 TB Allocation Details'!$A$18:$L$18, 0),FALSE), 'E2 Allocators'!$B$15:$W$361, MATCH('O5 Details by Class &amp; Accounts'!M$18, 'E2 Allocators'!$B$15:$W$15, 0),FALSE)*$F64)</f>
        <v>0</v>
      </c>
      <c r="N64" s="1334">
        <f>IF(ISERROR(VLOOKUP(VLOOKUP($A64, 'E4 TB Allocation Details'!$A$18:$L$217, MATCH("Demand ID", 'E4 TB Allocation Details'!$A$18:$L$18, 0),FALSE), 'E2 Allocators'!$B$15:$W$361, MATCH('O5 Details by Class &amp; Accounts'!N$18, 'E2 Allocators'!$B$15:$W$15, 0),FALSE)*$F64), 0, VLOOKUP(VLOOKUP($A64, 'E4 TB Allocation Details'!$A$18:$L$217, MATCH("Demand ID", 'E4 TB Allocation Details'!$A$18:$L$18, 0),FALSE), 'E2 Allocators'!$B$15:$W$361, MATCH('O5 Details by Class &amp; Accounts'!N$18, 'E2 Allocators'!$B$15:$W$15, 0),FALSE)*$F64)</f>
        <v>0</v>
      </c>
      <c r="O64" s="1334">
        <f>IF(ISERROR(VLOOKUP(VLOOKUP($A64, 'E4 TB Allocation Details'!$A$18:$L$217, MATCH("Demand ID", 'E4 TB Allocation Details'!$A$18:$L$18, 0),FALSE), 'E2 Allocators'!$B$15:$W$361, MATCH('O5 Details by Class &amp; Accounts'!O$18, 'E2 Allocators'!$B$15:$W$15, 0),FALSE)*$F64), 0, VLOOKUP(VLOOKUP($A64, 'E4 TB Allocation Details'!$A$18:$L$217, MATCH("Demand ID", 'E4 TB Allocation Details'!$A$18:$L$18, 0),FALSE), 'E2 Allocators'!$B$15:$W$361, MATCH('O5 Details by Class &amp; Accounts'!O$18, 'E2 Allocators'!$B$15:$W$15, 0),FALSE)*$F64)</f>
        <v>0</v>
      </c>
      <c r="P64" s="1334">
        <f>IF(ISERROR(VLOOKUP(VLOOKUP($A64, 'E4 TB Allocation Details'!$A$18:$L$217, MATCH("Demand ID", 'E4 TB Allocation Details'!$A$18:$L$18, 0),FALSE), 'E2 Allocators'!$B$15:$W$361, MATCH('O5 Details by Class &amp; Accounts'!P$18, 'E2 Allocators'!$B$15:$W$15, 0),FALSE)*$F64), 0, VLOOKUP(VLOOKUP($A64, 'E4 TB Allocation Details'!$A$18:$L$217, MATCH("Demand ID", 'E4 TB Allocation Details'!$A$18:$L$18, 0),FALSE), 'E2 Allocators'!$B$15:$W$361, MATCH('O5 Details by Class &amp; Accounts'!P$18, 'E2 Allocators'!$B$15:$W$15, 0),FALSE)*$F64)</f>
        <v>0</v>
      </c>
      <c r="Q64" s="1334">
        <f>IF(ISERROR(VLOOKUP(VLOOKUP($A64, 'E4 TB Allocation Details'!$A$18:$L$217, MATCH("Demand ID", 'E4 TB Allocation Details'!$A$18:$L$18, 0),FALSE), 'E2 Allocators'!$B$15:$W$361, MATCH('O5 Details by Class &amp; Accounts'!Q$18, 'E2 Allocators'!$B$15:$W$15, 0),FALSE)*$F64), 0, VLOOKUP(VLOOKUP($A64, 'E4 TB Allocation Details'!$A$18:$L$217, MATCH("Demand ID", 'E4 TB Allocation Details'!$A$18:$L$18, 0),FALSE), 'E2 Allocators'!$B$15:$W$361, MATCH('O5 Details by Class &amp; Accounts'!Q$18, 'E2 Allocators'!$B$15:$W$15, 0),FALSE)*$F64)</f>
        <v>0</v>
      </c>
      <c r="R64" s="1334">
        <f>IF(ISERROR(VLOOKUP(VLOOKUP($A64, 'E4 TB Allocation Details'!$A$18:$L$217, MATCH("Demand ID", 'E4 TB Allocation Details'!$A$18:$L$18, 0),FALSE), 'E2 Allocators'!$B$15:$W$361, MATCH('O5 Details by Class &amp; Accounts'!R$18, 'E2 Allocators'!$B$15:$W$15, 0),FALSE)*$F64), 0, VLOOKUP(VLOOKUP($A64, 'E4 TB Allocation Details'!$A$18:$L$217, MATCH("Demand ID", 'E4 TB Allocation Details'!$A$18:$L$18, 0),FALSE), 'E2 Allocators'!$B$15:$W$361, MATCH('O5 Details by Class &amp; Accounts'!R$18, 'E2 Allocators'!$B$15:$W$15, 0),FALSE)*$F64)</f>
        <v>0</v>
      </c>
      <c r="S64" s="1334">
        <f>IF(ISERROR(VLOOKUP(VLOOKUP($A64, 'E4 TB Allocation Details'!$A$18:$L$217, MATCH("Demand ID", 'E4 TB Allocation Details'!$A$18:$L$18, 0),FALSE), 'E2 Allocators'!$B$15:$W$361, MATCH('O5 Details by Class &amp; Accounts'!S$18, 'E2 Allocators'!$B$15:$W$15, 0),FALSE)*$F64), 0, VLOOKUP(VLOOKUP($A64, 'E4 TB Allocation Details'!$A$18:$L$217, MATCH("Demand ID", 'E4 TB Allocation Details'!$A$18:$L$18, 0),FALSE), 'E2 Allocators'!$B$15:$W$361, MATCH('O5 Details by Class &amp; Accounts'!S$18, 'E2 Allocators'!$B$15:$W$15, 0),FALSE)*$F64)</f>
        <v>0</v>
      </c>
      <c r="T64" s="1334">
        <f>IF(ISERROR(VLOOKUP(VLOOKUP($A64, 'E4 TB Allocation Details'!$A$18:$L$217, MATCH("Demand ID", 'E4 TB Allocation Details'!$A$18:$L$18, 0),FALSE), 'E2 Allocators'!$B$15:$W$361, MATCH('O5 Details by Class &amp; Accounts'!T$18, 'E2 Allocators'!$B$15:$W$15, 0),FALSE)*$F64), 0, VLOOKUP(VLOOKUP($A64, 'E4 TB Allocation Details'!$A$18:$L$217, MATCH("Demand ID", 'E4 TB Allocation Details'!$A$18:$L$18, 0),FALSE), 'E2 Allocators'!$B$15:$W$361, MATCH('O5 Details by Class &amp; Accounts'!T$18, 'E2 Allocators'!$B$15:$W$15, 0),FALSE)*$F64)</f>
        <v>0</v>
      </c>
      <c r="U64" s="1334">
        <f>IF(ISERROR(VLOOKUP(VLOOKUP($A64, 'E4 TB Allocation Details'!$A$18:$L$217, MATCH("Demand ID", 'E4 TB Allocation Details'!$A$18:$L$18, 0),FALSE), 'E2 Allocators'!$B$15:$W$361, MATCH('O5 Details by Class &amp; Accounts'!U$18, 'E2 Allocators'!$B$15:$W$15, 0),FALSE)*$F64), 0, VLOOKUP(VLOOKUP($A64, 'E4 TB Allocation Details'!$A$18:$L$217, MATCH("Demand ID", 'E4 TB Allocation Details'!$A$18:$L$18, 0),FALSE), 'E2 Allocators'!$B$15:$W$361, MATCH('O5 Details by Class &amp; Accounts'!U$18, 'E2 Allocators'!$B$15:$W$15, 0),FALSE)*$F64)</f>
        <v>0</v>
      </c>
      <c r="V64" s="1334">
        <f>IF(ISERROR(VLOOKUP(VLOOKUP($A64, 'E4 TB Allocation Details'!$A$18:$L$217, MATCH("Demand ID", 'E4 TB Allocation Details'!$A$18:$L$18, 0),FALSE), 'E2 Allocators'!$B$15:$W$361, MATCH('O5 Details by Class &amp; Accounts'!V$18, 'E2 Allocators'!$B$15:$W$15, 0),FALSE)*$F64), 0, VLOOKUP(VLOOKUP($A64, 'E4 TB Allocation Details'!$A$18:$L$217, MATCH("Demand ID", 'E4 TB Allocation Details'!$A$18:$L$18, 0),FALSE), 'E2 Allocators'!$B$15:$W$361, MATCH('O5 Details by Class &amp; Accounts'!V$18, 'E2 Allocators'!$B$15:$W$15, 0),FALSE)*$F64)</f>
        <v>0</v>
      </c>
      <c r="W64" s="1334">
        <f>IF(ISERROR(VLOOKUP(VLOOKUP($A64, 'E4 TB Allocation Details'!$A$18:$L$217, MATCH("Demand ID", 'E4 TB Allocation Details'!$A$18:$L$18, 0),FALSE), 'E2 Allocators'!$B$15:$W$361, MATCH('O5 Details by Class &amp; Accounts'!W$18, 'E2 Allocators'!$B$15:$W$15, 0),FALSE)*$F64), 0, VLOOKUP(VLOOKUP($A64, 'E4 TB Allocation Details'!$A$18:$L$217, MATCH("Demand ID", 'E4 TB Allocation Details'!$A$18:$L$18, 0),FALSE), 'E2 Allocators'!$B$15:$W$361, MATCH('O5 Details by Class &amp; Accounts'!W$18, 'E2 Allocators'!$B$15:$W$15, 0),FALSE)*$F64)</f>
        <v>0</v>
      </c>
      <c r="X64" s="1334">
        <f>IF(ISERROR(VLOOKUP(VLOOKUP($A64, 'E4 TB Allocation Details'!$A$18:$L$217, MATCH("Demand ID", 'E4 TB Allocation Details'!$A$18:$L$18, 0),FALSE), 'E2 Allocators'!$B$15:$W$361, MATCH('O5 Details by Class &amp; Accounts'!X$18, 'E2 Allocators'!$B$15:$W$15, 0),FALSE)*$F64), 0, VLOOKUP(VLOOKUP($A64, 'E4 TB Allocation Details'!$A$18:$L$217, MATCH("Demand ID", 'E4 TB Allocation Details'!$A$18:$L$18, 0),FALSE), 'E2 Allocators'!$B$15:$W$361, MATCH('O5 Details by Class &amp; Accounts'!X$18, 'E2 Allocators'!$B$15:$W$15, 0),FALSE)*$F64)</f>
        <v>0</v>
      </c>
      <c r="Y64" s="1334">
        <f>IF(ISERROR(VLOOKUP(VLOOKUP($A64, 'E4 TB Allocation Details'!$A$18:$L$217, MATCH("Demand ID", 'E4 TB Allocation Details'!$A$18:$L$18, 0),FALSE), 'E2 Allocators'!$B$15:$W$361, MATCH('O5 Details by Class &amp; Accounts'!Y$18, 'E2 Allocators'!$B$15:$W$15, 0),FALSE)*$F64), 0, VLOOKUP(VLOOKUP($A64, 'E4 TB Allocation Details'!$A$18:$L$217, MATCH("Demand ID", 'E4 TB Allocation Details'!$A$18:$L$18, 0),FALSE), 'E2 Allocators'!$B$15:$W$361, MATCH('O5 Details by Class &amp; Accounts'!Y$18, 'E2 Allocators'!$B$15:$W$15, 0),FALSE)*$F64)</f>
        <v>0</v>
      </c>
      <c r="Z64" s="1334">
        <f>IF(ISERROR(VLOOKUP(VLOOKUP($A64, 'E4 TB Allocation Details'!$A$18:$L$217, MATCH("Demand ID", 'E4 TB Allocation Details'!$A$18:$L$18, 0),FALSE), 'E2 Allocators'!$B$15:$W$361, MATCH('O5 Details by Class &amp; Accounts'!Z$18, 'E2 Allocators'!$B$15:$W$15, 0),FALSE)*$F64), 0, VLOOKUP(VLOOKUP($A64, 'E4 TB Allocation Details'!$A$18:$L$217, MATCH("Demand ID", 'E4 TB Allocation Details'!$A$18:$L$18, 0),FALSE), 'E2 Allocators'!$B$15:$W$361, MATCH('O5 Details by Class &amp; Accounts'!Z$18, 'E2 Allocators'!$B$15:$W$15, 0),FALSE)*$F64)</f>
        <v>0</v>
      </c>
      <c r="AA64" s="1334">
        <f>IF(ISERROR(VLOOKUP(VLOOKUP($A64, 'E4 TB Allocation Details'!$A$18:$L$217, MATCH("Demand ID", 'E4 TB Allocation Details'!$A$18:$L$18, 0),FALSE), 'E2 Allocators'!$B$15:$W$361, MATCH('O5 Details by Class &amp; Accounts'!AA$18, 'E2 Allocators'!$B$15:$W$15, 0),FALSE)*$F64), 0, VLOOKUP(VLOOKUP($A64, 'E4 TB Allocation Details'!$A$18:$L$217, MATCH("Demand ID", 'E4 TB Allocation Details'!$A$18:$L$18, 0),FALSE), 'E2 Allocators'!$B$15:$W$361, MATCH('O5 Details by Class &amp; Accounts'!AA$18, 'E2 Allocators'!$B$15:$W$15, 0),FALSE)*$F64)</f>
        <v>0</v>
      </c>
      <c r="AB64" s="1334">
        <f>IF(ISERROR(VLOOKUP(VLOOKUP($A64, 'E4 TB Allocation Details'!$A$18:$L$217, MATCH("Demand ID", 'E4 TB Allocation Details'!$A$18:$L$18, 0),FALSE), 'E2 Allocators'!$B$15:$W$361, MATCH('O5 Details by Class &amp; Accounts'!AB$18, 'E2 Allocators'!$B$15:$W$15, 0),FALSE)*$F64), 0, VLOOKUP(VLOOKUP($A64, 'E4 TB Allocation Details'!$A$18:$L$217, MATCH("Demand ID", 'E4 TB Allocation Details'!$A$18:$L$18, 0),FALSE), 'E2 Allocators'!$B$15:$W$361, MATCH('O5 Details by Class &amp; Accounts'!AB$18, 'E2 Allocators'!$B$15:$W$15, 0),FALSE)*$F64)</f>
        <v>0</v>
      </c>
      <c r="AC64" s="1334">
        <f t="shared" si="9"/>
        <v>0</v>
      </c>
      <c r="AD64" s="1334">
        <f>IF(ISERROR(VLOOKUP(VLOOKUP($A64, 'E4 TB Allocation Details'!$A$18:$L$217, MATCH("Customer ID", 'E4 TB Allocation Details'!$A$18:$L$18, 0),FALSE), 'E2 Allocators'!$B$15:$W$361, MATCH('O5 Details by Class &amp; Accounts'!AD$18, 'E2 Allocators'!$B$15:$W$15, 0),FALSE)*$G64), 0, VLOOKUP(VLOOKUP($A64, 'E4 TB Allocation Details'!$A$18:$L$217, MATCH("Customer ID", 'E4 TB Allocation Details'!$A$18:$L$18, 0),FALSE), 'E2 Allocators'!$B$15:$W$361, MATCH('O5 Details by Class &amp; Accounts'!AD$18, 'E2 Allocators'!$B$15:$W$15, 0),FALSE)*$G64)</f>
        <v>0</v>
      </c>
      <c r="AE64" s="1334">
        <f>IF(ISERROR(VLOOKUP(VLOOKUP($A64, 'E4 TB Allocation Details'!$A$18:$L$217, MATCH("Customer ID", 'E4 TB Allocation Details'!$A$18:$L$18, 0),FALSE), 'E2 Allocators'!$B$15:$W$361, MATCH('O5 Details by Class &amp; Accounts'!AE$18, 'E2 Allocators'!$B$15:$W$15, 0),FALSE)*$G64), 0, VLOOKUP(VLOOKUP($A64, 'E4 TB Allocation Details'!$A$18:$L$217, MATCH("Customer ID", 'E4 TB Allocation Details'!$A$18:$L$18, 0),FALSE), 'E2 Allocators'!$B$15:$W$361, MATCH('O5 Details by Class &amp; Accounts'!AE$18, 'E2 Allocators'!$B$15:$W$15, 0),FALSE)*$G64)</f>
        <v>0</v>
      </c>
      <c r="AF64" s="1334">
        <f>IF(ISERROR(VLOOKUP(VLOOKUP($A64, 'E4 TB Allocation Details'!$A$18:$L$217, MATCH("Customer ID", 'E4 TB Allocation Details'!$A$18:$L$18, 0),FALSE), 'E2 Allocators'!$B$15:$W$361, MATCH('O5 Details by Class &amp; Accounts'!AF$18, 'E2 Allocators'!$B$15:$W$15, 0),FALSE)*$G64), 0, VLOOKUP(VLOOKUP($A64, 'E4 TB Allocation Details'!$A$18:$L$217, MATCH("Customer ID", 'E4 TB Allocation Details'!$A$18:$L$18, 0),FALSE), 'E2 Allocators'!$B$15:$W$361, MATCH('O5 Details by Class &amp; Accounts'!AF$18, 'E2 Allocators'!$B$15:$W$15, 0),FALSE)*$G64)</f>
        <v>0</v>
      </c>
      <c r="AG64" s="1334">
        <f>IF(ISERROR(VLOOKUP(VLOOKUP($A64, 'E4 TB Allocation Details'!$A$18:$L$217, MATCH("Customer ID", 'E4 TB Allocation Details'!$A$18:$L$18, 0),FALSE), 'E2 Allocators'!$B$15:$W$361, MATCH('O5 Details by Class &amp; Accounts'!AG$18, 'E2 Allocators'!$B$15:$W$15, 0),FALSE)*$G64), 0, VLOOKUP(VLOOKUP($A64, 'E4 TB Allocation Details'!$A$18:$L$217, MATCH("Customer ID", 'E4 TB Allocation Details'!$A$18:$L$18, 0),FALSE), 'E2 Allocators'!$B$15:$W$361, MATCH('O5 Details by Class &amp; Accounts'!AG$18, 'E2 Allocators'!$B$15:$W$15, 0),FALSE)*$G64)</f>
        <v>0</v>
      </c>
      <c r="AH64" s="1334">
        <f>IF(ISERROR(VLOOKUP(VLOOKUP($A64, 'E4 TB Allocation Details'!$A$18:$L$217, MATCH("Customer ID", 'E4 TB Allocation Details'!$A$18:$L$18, 0),FALSE), 'E2 Allocators'!$B$15:$W$361, MATCH('O5 Details by Class &amp; Accounts'!AH$18, 'E2 Allocators'!$B$15:$W$15, 0),FALSE)*$G64), 0, VLOOKUP(VLOOKUP($A64, 'E4 TB Allocation Details'!$A$18:$L$217, MATCH("Customer ID", 'E4 TB Allocation Details'!$A$18:$L$18, 0),FALSE), 'E2 Allocators'!$B$15:$W$361, MATCH('O5 Details by Class &amp; Accounts'!AH$18, 'E2 Allocators'!$B$15:$W$15, 0),FALSE)*$G64)</f>
        <v>0</v>
      </c>
      <c r="AI64" s="1334">
        <f>IF(ISERROR(VLOOKUP(VLOOKUP($A64, 'E4 TB Allocation Details'!$A$18:$L$217, MATCH("Customer ID", 'E4 TB Allocation Details'!$A$18:$L$18, 0),FALSE), 'E2 Allocators'!$B$15:$W$361, MATCH('O5 Details by Class &amp; Accounts'!AI$18, 'E2 Allocators'!$B$15:$W$15, 0),FALSE)*$G64), 0, VLOOKUP(VLOOKUP($A64, 'E4 TB Allocation Details'!$A$18:$L$217, MATCH("Customer ID", 'E4 TB Allocation Details'!$A$18:$L$18, 0),FALSE), 'E2 Allocators'!$B$15:$W$361, MATCH('O5 Details by Class &amp; Accounts'!AI$18, 'E2 Allocators'!$B$15:$W$15, 0),FALSE)*$G64)</f>
        <v>0</v>
      </c>
      <c r="AJ64" s="1334">
        <f>IF(ISERROR(VLOOKUP(VLOOKUP($A64, 'E4 TB Allocation Details'!$A$18:$L$217, MATCH("Customer ID", 'E4 TB Allocation Details'!$A$18:$L$18, 0),FALSE), 'E2 Allocators'!$B$15:$W$361, MATCH('O5 Details by Class &amp; Accounts'!AJ$18, 'E2 Allocators'!$B$15:$W$15, 0),FALSE)*$G64), 0, VLOOKUP(VLOOKUP($A64, 'E4 TB Allocation Details'!$A$18:$L$217, MATCH("Customer ID", 'E4 TB Allocation Details'!$A$18:$L$18, 0),FALSE), 'E2 Allocators'!$B$15:$W$361, MATCH('O5 Details by Class &amp; Accounts'!AJ$18, 'E2 Allocators'!$B$15:$W$15, 0),FALSE)*$G64)</f>
        <v>0</v>
      </c>
      <c r="AK64" s="1334">
        <f>IF(ISERROR(VLOOKUP(VLOOKUP($A64, 'E4 TB Allocation Details'!$A$18:$L$217, MATCH("Customer ID", 'E4 TB Allocation Details'!$A$18:$L$18, 0),FALSE), 'E2 Allocators'!$B$15:$W$361, MATCH('O5 Details by Class &amp; Accounts'!AK$18, 'E2 Allocators'!$B$15:$W$15, 0),FALSE)*$G64), 0, VLOOKUP(VLOOKUP($A64, 'E4 TB Allocation Details'!$A$18:$L$217, MATCH("Customer ID", 'E4 TB Allocation Details'!$A$18:$L$18, 0),FALSE), 'E2 Allocators'!$B$15:$W$361, MATCH('O5 Details by Class &amp; Accounts'!AK$18, 'E2 Allocators'!$B$15:$W$15, 0),FALSE)*$G64)</f>
        <v>0</v>
      </c>
      <c r="AL64" s="1334">
        <f>IF(ISERROR(VLOOKUP(VLOOKUP($A64, 'E4 TB Allocation Details'!$A$18:$L$217, MATCH("Customer ID", 'E4 TB Allocation Details'!$A$18:$L$18, 0),FALSE), 'E2 Allocators'!$B$15:$W$361, MATCH('O5 Details by Class &amp; Accounts'!AL$18, 'E2 Allocators'!$B$15:$W$15, 0),FALSE)*$G64), 0, VLOOKUP(VLOOKUP($A64, 'E4 TB Allocation Details'!$A$18:$L$217, MATCH("Customer ID", 'E4 TB Allocation Details'!$A$18:$L$18, 0),FALSE), 'E2 Allocators'!$B$15:$W$361, MATCH('O5 Details by Class &amp; Accounts'!AL$18, 'E2 Allocators'!$B$15:$W$15, 0),FALSE)*$G64)</f>
        <v>0</v>
      </c>
      <c r="AM64" s="1334">
        <f>IF(ISERROR(VLOOKUP(VLOOKUP($A64, 'E4 TB Allocation Details'!$A$18:$L$217, MATCH("Customer ID", 'E4 TB Allocation Details'!$A$18:$L$18, 0),FALSE), 'E2 Allocators'!$B$15:$W$361, MATCH('O5 Details by Class &amp; Accounts'!AM$18, 'E2 Allocators'!$B$15:$W$15, 0),FALSE)*$G64), 0, VLOOKUP(VLOOKUP($A64, 'E4 TB Allocation Details'!$A$18:$L$217, MATCH("Customer ID", 'E4 TB Allocation Details'!$A$18:$L$18, 0),FALSE), 'E2 Allocators'!$B$15:$W$361, MATCH('O5 Details by Class &amp; Accounts'!AM$18, 'E2 Allocators'!$B$15:$W$15, 0),FALSE)*$G64)</f>
        <v>0</v>
      </c>
      <c r="AN64" s="1334">
        <f>IF(ISERROR(VLOOKUP(VLOOKUP($A64, 'E4 TB Allocation Details'!$A$18:$L$217, MATCH("Customer ID", 'E4 TB Allocation Details'!$A$18:$L$18, 0),FALSE), 'E2 Allocators'!$B$15:$W$361, MATCH('O5 Details by Class &amp; Accounts'!AN$18, 'E2 Allocators'!$B$15:$W$15, 0),FALSE)*$G64), 0, VLOOKUP(VLOOKUP($A64, 'E4 TB Allocation Details'!$A$18:$L$217, MATCH("Customer ID", 'E4 TB Allocation Details'!$A$18:$L$18, 0),FALSE), 'E2 Allocators'!$B$15:$W$361, MATCH('O5 Details by Class &amp; Accounts'!AN$18, 'E2 Allocators'!$B$15:$W$15, 0),FALSE)*$G64)</f>
        <v>0</v>
      </c>
      <c r="AO64" s="1334">
        <f>IF(ISERROR(VLOOKUP(VLOOKUP($A64, 'E4 TB Allocation Details'!$A$18:$L$217, MATCH("Customer ID", 'E4 TB Allocation Details'!$A$18:$L$18, 0),FALSE), 'E2 Allocators'!$B$15:$W$361, MATCH('O5 Details by Class &amp; Accounts'!AO$18, 'E2 Allocators'!$B$15:$W$15, 0),FALSE)*$G64), 0, VLOOKUP(VLOOKUP($A64, 'E4 TB Allocation Details'!$A$18:$L$217, MATCH("Customer ID", 'E4 TB Allocation Details'!$A$18:$L$18, 0),FALSE), 'E2 Allocators'!$B$15:$W$361, MATCH('O5 Details by Class &amp; Accounts'!AO$18, 'E2 Allocators'!$B$15:$W$15, 0),FALSE)*$G64)</f>
        <v>0</v>
      </c>
      <c r="AP64" s="1334">
        <f>IF(ISERROR(VLOOKUP(VLOOKUP($A64, 'E4 TB Allocation Details'!$A$18:$L$217, MATCH("Customer ID", 'E4 TB Allocation Details'!$A$18:$L$18, 0),FALSE), 'E2 Allocators'!$B$15:$W$361, MATCH('O5 Details by Class &amp; Accounts'!AP$18, 'E2 Allocators'!$B$15:$W$15, 0),FALSE)*$G64), 0, VLOOKUP(VLOOKUP($A64, 'E4 TB Allocation Details'!$A$18:$L$217, MATCH("Customer ID", 'E4 TB Allocation Details'!$A$18:$L$18, 0),FALSE), 'E2 Allocators'!$B$15:$W$361, MATCH('O5 Details by Class &amp; Accounts'!AP$18, 'E2 Allocators'!$B$15:$W$15, 0),FALSE)*$G64)</f>
        <v>0</v>
      </c>
      <c r="AQ64" s="1334">
        <f>IF(ISERROR(VLOOKUP(VLOOKUP($A64, 'E4 TB Allocation Details'!$A$18:$L$217, MATCH("Customer ID", 'E4 TB Allocation Details'!$A$18:$L$18, 0),FALSE), 'E2 Allocators'!$B$15:$W$361, MATCH('O5 Details by Class &amp; Accounts'!AQ$18, 'E2 Allocators'!$B$15:$W$15, 0),FALSE)*$G64), 0, VLOOKUP(VLOOKUP($A64, 'E4 TB Allocation Details'!$A$18:$L$217, MATCH("Customer ID", 'E4 TB Allocation Details'!$A$18:$L$18, 0),FALSE), 'E2 Allocators'!$B$15:$W$361, MATCH('O5 Details by Class &amp; Accounts'!AQ$18, 'E2 Allocators'!$B$15:$W$15, 0),FALSE)*$G64)</f>
        <v>0</v>
      </c>
      <c r="AR64" s="1334">
        <f>IF(ISERROR(VLOOKUP(VLOOKUP($A64, 'E4 TB Allocation Details'!$A$18:$L$217, MATCH("Customer ID", 'E4 TB Allocation Details'!$A$18:$L$18, 0),FALSE), 'E2 Allocators'!$B$15:$W$361, MATCH('O5 Details by Class &amp; Accounts'!AR$18, 'E2 Allocators'!$B$15:$W$15, 0),FALSE)*$G64), 0, VLOOKUP(VLOOKUP($A64, 'E4 TB Allocation Details'!$A$18:$L$217, MATCH("Customer ID", 'E4 TB Allocation Details'!$A$18:$L$18, 0),FALSE), 'E2 Allocators'!$B$15:$W$361, MATCH('O5 Details by Class &amp; Accounts'!AR$18, 'E2 Allocators'!$B$15:$W$15, 0),FALSE)*$G64)</f>
        <v>0</v>
      </c>
      <c r="AS64" s="1334">
        <f>IF(ISERROR(VLOOKUP(VLOOKUP($A64, 'E4 TB Allocation Details'!$A$18:$L$217, MATCH("Customer ID", 'E4 TB Allocation Details'!$A$18:$L$18, 0),FALSE), 'E2 Allocators'!$B$15:$W$361, MATCH('O5 Details by Class &amp; Accounts'!AS$18, 'E2 Allocators'!$B$15:$W$15, 0),FALSE)*$G64), 0, VLOOKUP(VLOOKUP($A64, 'E4 TB Allocation Details'!$A$18:$L$217, MATCH("Customer ID", 'E4 TB Allocation Details'!$A$18:$L$18, 0),FALSE), 'E2 Allocators'!$B$15:$W$361, MATCH('O5 Details by Class &amp; Accounts'!AS$18, 'E2 Allocators'!$B$15:$W$15, 0),FALSE)*$G64)</f>
        <v>0</v>
      </c>
      <c r="AT64" s="1334">
        <f>IF(ISERROR(VLOOKUP(VLOOKUP($A64, 'E4 TB Allocation Details'!$A$18:$L$217, MATCH("Customer ID", 'E4 TB Allocation Details'!$A$18:$L$18, 0),FALSE), 'E2 Allocators'!$B$15:$W$361, MATCH('O5 Details by Class &amp; Accounts'!AT$18, 'E2 Allocators'!$B$15:$W$15, 0),FALSE)*$G64), 0, VLOOKUP(VLOOKUP($A64, 'E4 TB Allocation Details'!$A$18:$L$217, MATCH("Customer ID", 'E4 TB Allocation Details'!$A$18:$L$18, 0),FALSE), 'E2 Allocators'!$B$15:$W$361, MATCH('O5 Details by Class &amp; Accounts'!AT$18, 'E2 Allocators'!$B$15:$W$15, 0),FALSE)*$G64)</f>
        <v>0</v>
      </c>
      <c r="AU64" s="1334">
        <f>IF(ISERROR(VLOOKUP(VLOOKUP($A64, 'E4 TB Allocation Details'!$A$18:$L$217, MATCH("Customer ID", 'E4 TB Allocation Details'!$A$18:$L$18, 0),FALSE), 'E2 Allocators'!$B$15:$W$361, MATCH('O5 Details by Class &amp; Accounts'!AU$18, 'E2 Allocators'!$B$15:$W$15, 0),FALSE)*$G64), 0, VLOOKUP(VLOOKUP($A64, 'E4 TB Allocation Details'!$A$18:$L$217, MATCH("Customer ID", 'E4 TB Allocation Details'!$A$18:$L$18, 0),FALSE), 'E2 Allocators'!$B$15:$W$361, MATCH('O5 Details by Class &amp; Accounts'!AU$18, 'E2 Allocators'!$B$15:$W$15, 0),FALSE)*$G64)</f>
        <v>0</v>
      </c>
      <c r="AV64" s="1334">
        <f>IF(ISERROR(VLOOKUP(VLOOKUP($A64, 'E4 TB Allocation Details'!$A$18:$L$217, MATCH("Customer ID", 'E4 TB Allocation Details'!$A$18:$L$18, 0),FALSE), 'E2 Allocators'!$B$15:$W$361, MATCH('O5 Details by Class &amp; Accounts'!AV$18, 'E2 Allocators'!$B$15:$W$15, 0),FALSE)*$G64), 0, VLOOKUP(VLOOKUP($A64, 'E4 TB Allocation Details'!$A$18:$L$217, MATCH("Customer ID", 'E4 TB Allocation Details'!$A$18:$L$18, 0),FALSE), 'E2 Allocators'!$B$15:$W$361, MATCH('O5 Details by Class &amp; Accounts'!AV$18, 'E2 Allocators'!$B$15:$W$15, 0),FALSE)*$G64)</f>
        <v>0</v>
      </c>
      <c r="AW64" s="1334">
        <f>IF(ISERROR(VLOOKUP(VLOOKUP($A64, 'E4 TB Allocation Details'!$A$18:$L$217, MATCH("Customer ID", 'E4 TB Allocation Details'!$A$18:$L$18, 0),FALSE), 'E2 Allocators'!$B$15:$W$361, MATCH('O5 Details by Class &amp; Accounts'!AW$18, 'E2 Allocators'!$B$15:$W$15, 0),FALSE)*$G64), 0, VLOOKUP(VLOOKUP($A64, 'E4 TB Allocation Details'!$A$18:$L$217, MATCH("Customer ID", 'E4 TB Allocation Details'!$A$18:$L$18, 0),FALSE), 'E2 Allocators'!$B$15:$W$361, MATCH('O5 Details by Class &amp; Accounts'!AW$18, 'E2 Allocators'!$B$15:$W$15, 0),FALSE)*$G64)</f>
        <v>0</v>
      </c>
      <c r="AX64" s="1334">
        <f t="shared" si="10"/>
        <v>0</v>
      </c>
      <c r="AY64" s="1334">
        <f>IF(ISERROR(VLOOKUP(VLOOKUP($A64, 'E4 TB Allocation Details'!$A$18:$L$217, MATCH("Misc ID", 'E4 TB Allocation Details'!$A$18:$L$18, 0),FALSE), 'E2 Allocators'!$B$15:$W$361, MATCH('O5 Details by Class &amp; Accounts'!AY$18, 'E2 Allocators'!$B$15:$W$15, 0),FALSE)*$E64), 0, VLOOKUP(VLOOKUP($A64, 'E4 TB Allocation Details'!$A$18:$L$217, MATCH("Misc ID", 'E4 TB Allocation Details'!$A$18:$L$18, 0),FALSE), 'E2 Allocators'!$B$15:$W$361, MATCH('O5 Details by Class &amp; Accounts'!AY$18, 'E2 Allocators'!$B$15:$W$15, 0),FALSE)*$E64)</f>
        <v>0</v>
      </c>
      <c r="AZ64" s="1334">
        <f>IF(ISERROR(VLOOKUP(VLOOKUP($A64, 'E4 TB Allocation Details'!$A$18:$L$217, MATCH("Misc ID", 'E4 TB Allocation Details'!$A$18:$L$18, 0),FALSE), 'E2 Allocators'!$B$15:$W$361, MATCH('O5 Details by Class &amp; Accounts'!AZ$18, 'E2 Allocators'!$B$15:$W$15, 0),FALSE)*$E64), 0, VLOOKUP(VLOOKUP($A64, 'E4 TB Allocation Details'!$A$18:$L$217, MATCH("Misc ID", 'E4 TB Allocation Details'!$A$18:$L$18, 0),FALSE), 'E2 Allocators'!$B$15:$W$361, MATCH('O5 Details by Class &amp; Accounts'!AZ$18, 'E2 Allocators'!$B$15:$W$15, 0),FALSE)*$E64)</f>
        <v>0</v>
      </c>
      <c r="BA64" s="1334">
        <f>IF(ISERROR(VLOOKUP(VLOOKUP($A64, 'E4 TB Allocation Details'!$A$18:$L$217, MATCH("Misc ID", 'E4 TB Allocation Details'!$A$18:$L$18, 0),FALSE), 'E2 Allocators'!$B$15:$W$361, MATCH('O5 Details by Class &amp; Accounts'!BA$18, 'E2 Allocators'!$B$15:$W$15, 0),FALSE)*$E64), 0, VLOOKUP(VLOOKUP($A64, 'E4 TB Allocation Details'!$A$18:$L$217, MATCH("Misc ID", 'E4 TB Allocation Details'!$A$18:$L$18, 0),FALSE), 'E2 Allocators'!$B$15:$W$361, MATCH('O5 Details by Class &amp; Accounts'!BA$18, 'E2 Allocators'!$B$15:$W$15, 0),FALSE)*$E64)</f>
        <v>0</v>
      </c>
      <c r="BB64" s="1334">
        <f>IF(ISERROR(VLOOKUP(VLOOKUP($A64, 'E4 TB Allocation Details'!$A$18:$L$217, MATCH("Misc ID", 'E4 TB Allocation Details'!$A$18:$L$18, 0),FALSE), 'E2 Allocators'!$B$15:$W$361, MATCH('O5 Details by Class &amp; Accounts'!BB$18, 'E2 Allocators'!$B$15:$W$15, 0),FALSE)*$E64), 0, VLOOKUP(VLOOKUP($A64, 'E4 TB Allocation Details'!$A$18:$L$217, MATCH("Misc ID", 'E4 TB Allocation Details'!$A$18:$L$18, 0),FALSE), 'E2 Allocators'!$B$15:$W$361, MATCH('O5 Details by Class &amp; Accounts'!BB$18, 'E2 Allocators'!$B$15:$W$15, 0),FALSE)*$E64)</f>
        <v>0</v>
      </c>
      <c r="BC64" s="1334">
        <f>IF(ISERROR(VLOOKUP(VLOOKUP($A64, 'E4 TB Allocation Details'!$A$18:$L$217, MATCH("Misc ID", 'E4 TB Allocation Details'!$A$18:$L$18, 0),FALSE), 'E2 Allocators'!$B$15:$W$361, MATCH('O5 Details by Class &amp; Accounts'!BC$18, 'E2 Allocators'!$B$15:$W$15, 0),FALSE)*$E64), 0, VLOOKUP(VLOOKUP($A64, 'E4 TB Allocation Details'!$A$18:$L$217, MATCH("Misc ID", 'E4 TB Allocation Details'!$A$18:$L$18, 0),FALSE), 'E2 Allocators'!$B$15:$W$361, MATCH('O5 Details by Class &amp; Accounts'!BC$18, 'E2 Allocators'!$B$15:$W$15, 0),FALSE)*$E64)</f>
        <v>0</v>
      </c>
      <c r="BD64" s="1334">
        <f>IF(ISERROR(VLOOKUP(VLOOKUP($A64, 'E4 TB Allocation Details'!$A$18:$L$217, MATCH("Misc ID", 'E4 TB Allocation Details'!$A$18:$L$18, 0),FALSE), 'E2 Allocators'!$B$15:$W$361, MATCH('O5 Details by Class &amp; Accounts'!BD$18, 'E2 Allocators'!$B$15:$W$15, 0),FALSE)*$E64), 0, VLOOKUP(VLOOKUP($A64, 'E4 TB Allocation Details'!$A$18:$L$217, MATCH("Misc ID", 'E4 TB Allocation Details'!$A$18:$L$18, 0),FALSE), 'E2 Allocators'!$B$15:$W$361, MATCH('O5 Details by Class &amp; Accounts'!BD$18, 'E2 Allocators'!$B$15:$W$15, 0),FALSE)*$E64)</f>
        <v>0</v>
      </c>
      <c r="BE64" s="1334">
        <f>IF(ISERROR(VLOOKUP(VLOOKUP($A64, 'E4 TB Allocation Details'!$A$18:$L$217, MATCH("Misc ID", 'E4 TB Allocation Details'!$A$18:$L$18, 0),FALSE), 'E2 Allocators'!$B$15:$W$361, MATCH('O5 Details by Class &amp; Accounts'!BE$18, 'E2 Allocators'!$B$15:$W$15, 0),FALSE)*$E64), 0, VLOOKUP(VLOOKUP($A64, 'E4 TB Allocation Details'!$A$18:$L$217, MATCH("Misc ID", 'E4 TB Allocation Details'!$A$18:$L$18, 0),FALSE), 'E2 Allocators'!$B$15:$W$361, MATCH('O5 Details by Class &amp; Accounts'!BE$18, 'E2 Allocators'!$B$15:$W$15, 0),FALSE)*$E64)</f>
        <v>0</v>
      </c>
      <c r="BF64" s="1334">
        <f>IF(ISERROR(VLOOKUP(VLOOKUP($A64, 'E4 TB Allocation Details'!$A$18:$L$217, MATCH("Misc ID", 'E4 TB Allocation Details'!$A$18:$L$18, 0),FALSE), 'E2 Allocators'!$B$15:$W$361, MATCH('O5 Details by Class &amp; Accounts'!BF$18, 'E2 Allocators'!$B$15:$W$15, 0),FALSE)*$E64), 0, VLOOKUP(VLOOKUP($A64, 'E4 TB Allocation Details'!$A$18:$L$217, MATCH("Misc ID", 'E4 TB Allocation Details'!$A$18:$L$18, 0),FALSE), 'E2 Allocators'!$B$15:$W$361, MATCH('O5 Details by Class &amp; Accounts'!BF$18, 'E2 Allocators'!$B$15:$W$15, 0),FALSE)*$E64)</f>
        <v>0</v>
      </c>
      <c r="BG64" s="1334">
        <f>IF(ISERROR(VLOOKUP(VLOOKUP($A64, 'E4 TB Allocation Details'!$A$18:$L$217, MATCH("Misc ID", 'E4 TB Allocation Details'!$A$18:$L$18, 0),FALSE), 'E2 Allocators'!$B$15:$W$361, MATCH('O5 Details by Class &amp; Accounts'!BG$18, 'E2 Allocators'!$B$15:$W$15, 0),FALSE)*$E64), 0, VLOOKUP(VLOOKUP($A64, 'E4 TB Allocation Details'!$A$18:$L$217, MATCH("Misc ID", 'E4 TB Allocation Details'!$A$18:$L$18, 0),FALSE), 'E2 Allocators'!$B$15:$W$361, MATCH('O5 Details by Class &amp; Accounts'!BG$18, 'E2 Allocators'!$B$15:$W$15, 0),FALSE)*$E64)</f>
        <v>0</v>
      </c>
      <c r="BH64" s="1334">
        <f>IF(ISERROR(VLOOKUP(VLOOKUP($A64, 'E4 TB Allocation Details'!$A$18:$L$217, MATCH("Misc ID", 'E4 TB Allocation Details'!$A$18:$L$18, 0),FALSE), 'E2 Allocators'!$B$15:$W$361, MATCH('O5 Details by Class &amp; Accounts'!BH$18, 'E2 Allocators'!$B$15:$W$15, 0),FALSE)*$E64), 0, VLOOKUP(VLOOKUP($A64, 'E4 TB Allocation Details'!$A$18:$L$217, MATCH("Misc ID", 'E4 TB Allocation Details'!$A$18:$L$18, 0),FALSE), 'E2 Allocators'!$B$15:$W$361, MATCH('O5 Details by Class &amp; Accounts'!BH$18, 'E2 Allocators'!$B$15:$W$15, 0),FALSE)*$E64)</f>
        <v>0</v>
      </c>
      <c r="BI64" s="1334">
        <f>IF(ISERROR(VLOOKUP(VLOOKUP($A64, 'E4 TB Allocation Details'!$A$18:$L$217, MATCH("Misc ID", 'E4 TB Allocation Details'!$A$18:$L$18, 0),FALSE), 'E2 Allocators'!$B$15:$W$361, MATCH('O5 Details by Class &amp; Accounts'!BI$18, 'E2 Allocators'!$B$15:$W$15, 0),FALSE)*$E64), 0, VLOOKUP(VLOOKUP($A64, 'E4 TB Allocation Details'!$A$18:$L$217, MATCH("Misc ID", 'E4 TB Allocation Details'!$A$18:$L$18, 0),FALSE), 'E2 Allocators'!$B$15:$W$361, MATCH('O5 Details by Class &amp; Accounts'!BI$18, 'E2 Allocators'!$B$15:$W$15, 0),FALSE)*$E64)</f>
        <v>0</v>
      </c>
      <c r="BJ64" s="1334">
        <f>IF(ISERROR(VLOOKUP(VLOOKUP($A64, 'E4 TB Allocation Details'!$A$18:$L$217, MATCH("Misc ID", 'E4 TB Allocation Details'!$A$18:$L$18, 0),FALSE), 'E2 Allocators'!$B$15:$W$361, MATCH('O5 Details by Class &amp; Accounts'!BJ$18, 'E2 Allocators'!$B$15:$W$15, 0),FALSE)*$E64), 0, VLOOKUP(VLOOKUP($A64, 'E4 TB Allocation Details'!$A$18:$L$217, MATCH("Misc ID", 'E4 TB Allocation Details'!$A$18:$L$18, 0),FALSE), 'E2 Allocators'!$B$15:$W$361, MATCH('O5 Details by Class &amp; Accounts'!BJ$18, 'E2 Allocators'!$B$15:$W$15, 0),FALSE)*$E64)</f>
        <v>0</v>
      </c>
      <c r="BK64" s="1334">
        <f>IF(ISERROR(VLOOKUP(VLOOKUP($A64, 'E4 TB Allocation Details'!$A$18:$L$217, MATCH("Misc ID", 'E4 TB Allocation Details'!$A$18:$L$18, 0),FALSE), 'E2 Allocators'!$B$15:$W$361, MATCH('O5 Details by Class &amp; Accounts'!BK$18, 'E2 Allocators'!$B$15:$W$15, 0),FALSE)*$E64), 0, VLOOKUP(VLOOKUP($A64, 'E4 TB Allocation Details'!$A$18:$L$217, MATCH("Misc ID", 'E4 TB Allocation Details'!$A$18:$L$18, 0),FALSE), 'E2 Allocators'!$B$15:$W$361, MATCH('O5 Details by Class &amp; Accounts'!BK$18, 'E2 Allocators'!$B$15:$W$15, 0),FALSE)*$E64)</f>
        <v>0</v>
      </c>
      <c r="BL64" s="1334">
        <f>IF(ISERROR(VLOOKUP(VLOOKUP($A64, 'E4 TB Allocation Details'!$A$18:$L$217, MATCH("Misc ID", 'E4 TB Allocation Details'!$A$18:$L$18, 0),FALSE), 'E2 Allocators'!$B$15:$W$361, MATCH('O5 Details by Class &amp; Accounts'!BL$18, 'E2 Allocators'!$B$15:$W$15, 0),FALSE)*$E64), 0, VLOOKUP(VLOOKUP($A64, 'E4 TB Allocation Details'!$A$18:$L$217, MATCH("Misc ID", 'E4 TB Allocation Details'!$A$18:$L$18, 0),FALSE), 'E2 Allocators'!$B$15:$W$361, MATCH('O5 Details by Class &amp; Accounts'!BL$18, 'E2 Allocators'!$B$15:$W$15, 0),FALSE)*$E64)</f>
        <v>0</v>
      </c>
      <c r="BM64" s="1334">
        <f>IF(ISERROR(VLOOKUP(VLOOKUP($A64, 'E4 TB Allocation Details'!$A$18:$L$217, MATCH("Misc ID", 'E4 TB Allocation Details'!$A$18:$L$18, 0),FALSE), 'E2 Allocators'!$B$15:$W$361, MATCH('O5 Details by Class &amp; Accounts'!BM$18, 'E2 Allocators'!$B$15:$W$15, 0),FALSE)*$E64), 0, VLOOKUP(VLOOKUP($A64, 'E4 TB Allocation Details'!$A$18:$L$217, MATCH("Misc ID", 'E4 TB Allocation Details'!$A$18:$L$18, 0),FALSE), 'E2 Allocators'!$B$15:$W$361, MATCH('O5 Details by Class &amp; Accounts'!BM$18, 'E2 Allocators'!$B$15:$W$15, 0),FALSE)*$E64)</f>
        <v>0</v>
      </c>
      <c r="BN64" s="1334">
        <f>IF(ISERROR(VLOOKUP(VLOOKUP($A64, 'E4 TB Allocation Details'!$A$18:$L$217, MATCH("Misc ID", 'E4 TB Allocation Details'!$A$18:$L$18, 0),FALSE), 'E2 Allocators'!$B$15:$W$361, MATCH('O5 Details by Class &amp; Accounts'!BN$18, 'E2 Allocators'!$B$15:$W$15, 0),FALSE)*$E64), 0, VLOOKUP(VLOOKUP($A64, 'E4 TB Allocation Details'!$A$18:$L$217, MATCH("Misc ID", 'E4 TB Allocation Details'!$A$18:$L$18, 0),FALSE), 'E2 Allocators'!$B$15:$W$361, MATCH('O5 Details by Class &amp; Accounts'!BN$18, 'E2 Allocators'!$B$15:$W$15, 0),FALSE)*$E64)</f>
        <v>0</v>
      </c>
      <c r="BO64" s="1334">
        <f>IF(ISERROR(VLOOKUP(VLOOKUP($A64, 'E4 TB Allocation Details'!$A$18:$L$217, MATCH("Misc ID", 'E4 TB Allocation Details'!$A$18:$L$18, 0),FALSE), 'E2 Allocators'!$B$15:$W$361, MATCH('O5 Details by Class &amp; Accounts'!BO$18, 'E2 Allocators'!$B$15:$W$15, 0),FALSE)*$E64), 0, VLOOKUP(VLOOKUP($A64, 'E4 TB Allocation Details'!$A$18:$L$217, MATCH("Misc ID", 'E4 TB Allocation Details'!$A$18:$L$18, 0),FALSE), 'E2 Allocators'!$B$15:$W$361, MATCH('O5 Details by Class &amp; Accounts'!BO$18, 'E2 Allocators'!$B$15:$W$15, 0),FALSE)*$E64)</f>
        <v>0</v>
      </c>
      <c r="BP64" s="1334">
        <f>IF(ISERROR(VLOOKUP(VLOOKUP($A64, 'E4 TB Allocation Details'!$A$18:$L$217, MATCH("Misc ID", 'E4 TB Allocation Details'!$A$18:$L$18, 0),FALSE), 'E2 Allocators'!$B$15:$W$361, MATCH('O5 Details by Class &amp; Accounts'!BP$18, 'E2 Allocators'!$B$15:$W$15, 0),FALSE)*$E64), 0, VLOOKUP(VLOOKUP($A64, 'E4 TB Allocation Details'!$A$18:$L$217, MATCH("Misc ID", 'E4 TB Allocation Details'!$A$18:$L$18, 0),FALSE), 'E2 Allocators'!$B$15:$W$361, MATCH('O5 Details by Class &amp; Accounts'!BP$18, 'E2 Allocators'!$B$15:$W$15, 0),FALSE)*$E64)</f>
        <v>0</v>
      </c>
      <c r="BQ64" s="1334">
        <f>IF(ISERROR(VLOOKUP(VLOOKUP($A64, 'E4 TB Allocation Details'!$A$18:$L$217, MATCH("Misc ID", 'E4 TB Allocation Details'!$A$18:$L$18, 0),FALSE), 'E2 Allocators'!$B$15:$W$361, MATCH('O5 Details by Class &amp; Accounts'!BQ$18, 'E2 Allocators'!$B$15:$W$15, 0),FALSE)*$E64), 0, VLOOKUP(VLOOKUP($A64, 'E4 TB Allocation Details'!$A$18:$L$217, MATCH("Misc ID", 'E4 TB Allocation Details'!$A$18:$L$18, 0),FALSE), 'E2 Allocators'!$B$15:$W$361, MATCH('O5 Details by Class &amp; Accounts'!BQ$18, 'E2 Allocators'!$B$15:$W$15, 0),FALSE)*$E64)</f>
        <v>0</v>
      </c>
      <c r="BR64" s="1334">
        <f>IF(ISERROR(VLOOKUP(VLOOKUP($A64, 'E4 TB Allocation Details'!$A$18:$L$217, MATCH("Misc ID", 'E4 TB Allocation Details'!$A$18:$L$18, 0),FALSE), 'E2 Allocators'!$B$15:$W$361, MATCH('O5 Details by Class &amp; Accounts'!BR$18, 'E2 Allocators'!$B$15:$W$15, 0),FALSE)*$E64), 0, VLOOKUP(VLOOKUP($A64, 'E4 TB Allocation Details'!$A$18:$L$217, MATCH("Misc ID", 'E4 TB Allocation Details'!$A$18:$L$18, 0),FALSE), 'E2 Allocators'!$B$15:$W$361, MATCH('O5 Details by Class &amp; Accounts'!BR$18, 'E2 Allocators'!$B$15:$W$15, 0),FALSE)*$E64)</f>
        <v>0</v>
      </c>
      <c r="BS64" s="1334">
        <f t="shared" si="11"/>
        <v>0</v>
      </c>
      <c r="BT64" s="1334">
        <f>IF(ISERROR(VLOOKUP(VLOOKUP($A64, 'E4 TB Allocation Details'!$A$18:$L$217, MATCH("A &amp; G ID", 'E4 TB Allocation Details'!$A$18:$L$18, 0),FALSE), 'E2 Allocators'!$B$15:$W$361, MATCH('O5 Details by Class &amp; Accounts'!BT$18, 'E2 Allocators'!$B$15:$W$15, 0),FALSE)*$E64), 0, VLOOKUP(VLOOKUP($A64, 'E4 TB Allocation Details'!$A$18:$L$217, MATCH("A &amp; G ID", 'E4 TB Allocation Details'!$A$18:$L$18, 0),FALSE), 'E2 Allocators'!$B$15:$W$361, MATCH('O5 Details by Class &amp; Accounts'!BT$18, 'E2 Allocators'!$B$15:$W$15, 0),FALSE)*$E64)</f>
        <v>0</v>
      </c>
      <c r="BU64" s="1334">
        <f>IF(ISERROR(VLOOKUP(VLOOKUP($A64, 'E4 TB Allocation Details'!$A$18:$L$217, MATCH("A &amp; G ID", 'E4 TB Allocation Details'!$A$18:$L$18, 0),FALSE), 'E2 Allocators'!$B$15:$W$361, MATCH('O5 Details by Class &amp; Accounts'!BU$18, 'E2 Allocators'!$B$15:$W$15, 0),FALSE)*$E64), 0, VLOOKUP(VLOOKUP($A64, 'E4 TB Allocation Details'!$A$18:$L$217, MATCH("A &amp; G ID", 'E4 TB Allocation Details'!$A$18:$L$18, 0),FALSE), 'E2 Allocators'!$B$15:$W$361, MATCH('O5 Details by Class &amp; Accounts'!BU$18, 'E2 Allocators'!$B$15:$W$15, 0),FALSE)*$E64)</f>
        <v>0</v>
      </c>
      <c r="BV64" s="1334">
        <f>IF(ISERROR(VLOOKUP(VLOOKUP($A64, 'E4 TB Allocation Details'!$A$18:$L$217, MATCH("A &amp; G ID", 'E4 TB Allocation Details'!$A$18:$L$18, 0),FALSE), 'E2 Allocators'!$B$15:$W$361, MATCH('O5 Details by Class &amp; Accounts'!BV$18, 'E2 Allocators'!$B$15:$W$15, 0),FALSE)*$E64), 0, VLOOKUP(VLOOKUP($A64, 'E4 TB Allocation Details'!$A$18:$L$217, MATCH("A &amp; G ID", 'E4 TB Allocation Details'!$A$18:$L$18, 0),FALSE), 'E2 Allocators'!$B$15:$W$361, MATCH('O5 Details by Class &amp; Accounts'!BV$18, 'E2 Allocators'!$B$15:$W$15, 0),FALSE)*$E64)</f>
        <v>0</v>
      </c>
      <c r="BW64" s="1334">
        <f>IF(ISERROR(VLOOKUP(VLOOKUP($A64, 'E4 TB Allocation Details'!$A$18:$L$217, MATCH("A &amp; G ID", 'E4 TB Allocation Details'!$A$18:$L$18, 0),FALSE), 'E2 Allocators'!$B$15:$W$361, MATCH('O5 Details by Class &amp; Accounts'!BW$18, 'E2 Allocators'!$B$15:$W$15, 0),FALSE)*$E64), 0, VLOOKUP(VLOOKUP($A64, 'E4 TB Allocation Details'!$A$18:$L$217, MATCH("A &amp; G ID", 'E4 TB Allocation Details'!$A$18:$L$18, 0),FALSE), 'E2 Allocators'!$B$15:$W$361, MATCH('O5 Details by Class &amp; Accounts'!BW$18, 'E2 Allocators'!$B$15:$W$15, 0),FALSE)*$E64)</f>
        <v>0</v>
      </c>
      <c r="BX64" s="1334">
        <f>IF(ISERROR(VLOOKUP(VLOOKUP($A64, 'E4 TB Allocation Details'!$A$18:$L$217, MATCH("A &amp; G ID", 'E4 TB Allocation Details'!$A$18:$L$18, 0),FALSE), 'E2 Allocators'!$B$15:$W$361, MATCH('O5 Details by Class &amp; Accounts'!BX$18, 'E2 Allocators'!$B$15:$W$15, 0),FALSE)*$E64), 0, VLOOKUP(VLOOKUP($A64, 'E4 TB Allocation Details'!$A$18:$L$217, MATCH("A &amp; G ID", 'E4 TB Allocation Details'!$A$18:$L$18, 0),FALSE), 'E2 Allocators'!$B$15:$W$361, MATCH('O5 Details by Class &amp; Accounts'!BX$18, 'E2 Allocators'!$B$15:$W$15, 0),FALSE)*$E64)</f>
        <v>0</v>
      </c>
      <c r="BY64" s="1334">
        <f>IF(ISERROR(VLOOKUP(VLOOKUP($A64, 'E4 TB Allocation Details'!$A$18:$L$217, MATCH("A &amp; G ID", 'E4 TB Allocation Details'!$A$18:$L$18, 0),FALSE), 'E2 Allocators'!$B$15:$W$361, MATCH('O5 Details by Class &amp; Accounts'!BY$18, 'E2 Allocators'!$B$15:$W$15, 0),FALSE)*$E64), 0, VLOOKUP(VLOOKUP($A64, 'E4 TB Allocation Details'!$A$18:$L$217, MATCH("A &amp; G ID", 'E4 TB Allocation Details'!$A$18:$L$18, 0),FALSE), 'E2 Allocators'!$B$15:$W$361, MATCH('O5 Details by Class &amp; Accounts'!BY$18, 'E2 Allocators'!$B$15:$W$15, 0),FALSE)*$E64)</f>
        <v>0</v>
      </c>
      <c r="BZ64" s="1334">
        <f>IF(ISERROR(VLOOKUP(VLOOKUP($A64, 'E4 TB Allocation Details'!$A$18:$L$217, MATCH("A &amp; G ID", 'E4 TB Allocation Details'!$A$18:$L$18, 0),FALSE), 'E2 Allocators'!$B$15:$W$361, MATCH('O5 Details by Class &amp; Accounts'!BZ$18, 'E2 Allocators'!$B$15:$W$15, 0),FALSE)*$E64), 0, VLOOKUP(VLOOKUP($A64, 'E4 TB Allocation Details'!$A$18:$L$217, MATCH("A &amp; G ID", 'E4 TB Allocation Details'!$A$18:$L$18, 0),FALSE), 'E2 Allocators'!$B$15:$W$361, MATCH('O5 Details by Class &amp; Accounts'!BZ$18, 'E2 Allocators'!$B$15:$W$15, 0),FALSE)*$E64)</f>
        <v>0</v>
      </c>
      <c r="CA64" s="1334">
        <f>IF(ISERROR(VLOOKUP(VLOOKUP($A64, 'E4 TB Allocation Details'!$A$18:$L$217, MATCH("A &amp; G ID", 'E4 TB Allocation Details'!$A$18:$L$18, 0),FALSE), 'E2 Allocators'!$B$15:$W$361, MATCH('O5 Details by Class &amp; Accounts'!CA$18, 'E2 Allocators'!$B$15:$W$15, 0),FALSE)*$E64), 0, VLOOKUP(VLOOKUP($A64, 'E4 TB Allocation Details'!$A$18:$L$217, MATCH("A &amp; G ID", 'E4 TB Allocation Details'!$A$18:$L$18, 0),FALSE), 'E2 Allocators'!$B$15:$W$361, MATCH('O5 Details by Class &amp; Accounts'!CA$18, 'E2 Allocators'!$B$15:$W$15, 0),FALSE)*$E64)</f>
        <v>0</v>
      </c>
      <c r="CB64" s="1334">
        <f>IF(ISERROR(VLOOKUP(VLOOKUP($A64, 'E4 TB Allocation Details'!$A$18:$L$217, MATCH("A &amp; G ID", 'E4 TB Allocation Details'!$A$18:$L$18, 0),FALSE), 'E2 Allocators'!$B$15:$W$361, MATCH('O5 Details by Class &amp; Accounts'!CB$18, 'E2 Allocators'!$B$15:$W$15, 0),FALSE)*$E64), 0, VLOOKUP(VLOOKUP($A64, 'E4 TB Allocation Details'!$A$18:$L$217, MATCH("A &amp; G ID", 'E4 TB Allocation Details'!$A$18:$L$18, 0),FALSE), 'E2 Allocators'!$B$15:$W$361, MATCH('O5 Details by Class &amp; Accounts'!CB$18, 'E2 Allocators'!$B$15:$W$15, 0),FALSE)*$E64)</f>
        <v>0</v>
      </c>
      <c r="CC64" s="1334">
        <f>IF(ISERROR(VLOOKUP(VLOOKUP($A64, 'E4 TB Allocation Details'!$A$18:$L$217, MATCH("A &amp; G ID", 'E4 TB Allocation Details'!$A$18:$L$18, 0),FALSE), 'E2 Allocators'!$B$15:$W$361, MATCH('O5 Details by Class &amp; Accounts'!CC$18, 'E2 Allocators'!$B$15:$W$15, 0),FALSE)*$E64), 0, VLOOKUP(VLOOKUP($A64, 'E4 TB Allocation Details'!$A$18:$L$217, MATCH("A &amp; G ID", 'E4 TB Allocation Details'!$A$18:$L$18, 0),FALSE), 'E2 Allocators'!$B$15:$W$361, MATCH('O5 Details by Class &amp; Accounts'!CC$18, 'E2 Allocators'!$B$15:$W$15, 0),FALSE)*$E64)</f>
        <v>0</v>
      </c>
      <c r="CD64" s="1334">
        <f>IF(ISERROR(VLOOKUP(VLOOKUP($A64, 'E4 TB Allocation Details'!$A$18:$L$217, MATCH("A &amp; G ID", 'E4 TB Allocation Details'!$A$18:$L$18, 0),FALSE), 'E2 Allocators'!$B$15:$W$361, MATCH('O5 Details by Class &amp; Accounts'!CD$18, 'E2 Allocators'!$B$15:$W$15, 0),FALSE)*$E64), 0, VLOOKUP(VLOOKUP($A64, 'E4 TB Allocation Details'!$A$18:$L$217, MATCH("A &amp; G ID", 'E4 TB Allocation Details'!$A$18:$L$18, 0),FALSE), 'E2 Allocators'!$B$15:$W$361, MATCH('O5 Details by Class &amp; Accounts'!CD$18, 'E2 Allocators'!$B$15:$W$15, 0),FALSE)*$E64)</f>
        <v>0</v>
      </c>
      <c r="CE64" s="1334">
        <f>IF(ISERROR(VLOOKUP(VLOOKUP($A64, 'E4 TB Allocation Details'!$A$18:$L$217, MATCH("A &amp; G ID", 'E4 TB Allocation Details'!$A$18:$L$18, 0),FALSE), 'E2 Allocators'!$B$15:$W$361, MATCH('O5 Details by Class &amp; Accounts'!CE$18, 'E2 Allocators'!$B$15:$W$15, 0),FALSE)*$E64), 0, VLOOKUP(VLOOKUP($A64, 'E4 TB Allocation Details'!$A$18:$L$217, MATCH("A &amp; G ID", 'E4 TB Allocation Details'!$A$18:$L$18, 0),FALSE), 'E2 Allocators'!$B$15:$W$361, MATCH('O5 Details by Class &amp; Accounts'!CE$18, 'E2 Allocators'!$B$15:$W$15, 0),FALSE)*$E64)</f>
        <v>0</v>
      </c>
      <c r="CF64" s="1334">
        <f>IF(ISERROR(VLOOKUP(VLOOKUP($A64, 'E4 TB Allocation Details'!$A$18:$L$217, MATCH("A &amp; G ID", 'E4 TB Allocation Details'!$A$18:$L$18, 0),FALSE), 'E2 Allocators'!$B$15:$W$361, MATCH('O5 Details by Class &amp; Accounts'!CF$18, 'E2 Allocators'!$B$15:$W$15, 0),FALSE)*$E64), 0, VLOOKUP(VLOOKUP($A64, 'E4 TB Allocation Details'!$A$18:$L$217, MATCH("A &amp; G ID", 'E4 TB Allocation Details'!$A$18:$L$18, 0),FALSE), 'E2 Allocators'!$B$15:$W$361, MATCH('O5 Details by Class &amp; Accounts'!CF$18, 'E2 Allocators'!$B$15:$W$15, 0),FALSE)*$E64)</f>
        <v>0</v>
      </c>
      <c r="CG64" s="1334">
        <f>IF(ISERROR(VLOOKUP(VLOOKUP($A64, 'E4 TB Allocation Details'!$A$18:$L$217, MATCH("A &amp; G ID", 'E4 TB Allocation Details'!$A$18:$L$18, 0),FALSE), 'E2 Allocators'!$B$15:$W$361, MATCH('O5 Details by Class &amp; Accounts'!CG$18, 'E2 Allocators'!$B$15:$W$15, 0),FALSE)*$E64), 0, VLOOKUP(VLOOKUP($A64, 'E4 TB Allocation Details'!$A$18:$L$217, MATCH("A &amp; G ID", 'E4 TB Allocation Details'!$A$18:$L$18, 0),FALSE), 'E2 Allocators'!$B$15:$W$361, MATCH('O5 Details by Class &amp; Accounts'!CG$18, 'E2 Allocators'!$B$15:$W$15, 0),FALSE)*$E64)</f>
        <v>0</v>
      </c>
      <c r="CH64" s="1334">
        <f>IF(ISERROR(VLOOKUP(VLOOKUP($A64, 'E4 TB Allocation Details'!$A$18:$L$217, MATCH("A &amp; G ID", 'E4 TB Allocation Details'!$A$18:$L$18, 0),FALSE), 'E2 Allocators'!$B$15:$W$361, MATCH('O5 Details by Class &amp; Accounts'!CH$18, 'E2 Allocators'!$B$15:$W$15, 0),FALSE)*$E64), 0, VLOOKUP(VLOOKUP($A64, 'E4 TB Allocation Details'!$A$18:$L$217, MATCH("A &amp; G ID", 'E4 TB Allocation Details'!$A$18:$L$18, 0),FALSE), 'E2 Allocators'!$B$15:$W$361, MATCH('O5 Details by Class &amp; Accounts'!CH$18, 'E2 Allocators'!$B$15:$W$15, 0),FALSE)*$E64)</f>
        <v>0</v>
      </c>
      <c r="CI64" s="1334">
        <f>IF(ISERROR(VLOOKUP(VLOOKUP($A64, 'E4 TB Allocation Details'!$A$18:$L$217, MATCH("A &amp; G ID", 'E4 TB Allocation Details'!$A$18:$L$18, 0),FALSE), 'E2 Allocators'!$B$15:$W$361, MATCH('O5 Details by Class &amp; Accounts'!CI$18, 'E2 Allocators'!$B$15:$W$15, 0),FALSE)*$E64), 0, VLOOKUP(VLOOKUP($A64, 'E4 TB Allocation Details'!$A$18:$L$217, MATCH("A &amp; G ID", 'E4 TB Allocation Details'!$A$18:$L$18, 0),FALSE), 'E2 Allocators'!$B$15:$W$361, MATCH('O5 Details by Class &amp; Accounts'!CI$18, 'E2 Allocators'!$B$15:$W$15, 0),FALSE)*$E64)</f>
        <v>0</v>
      </c>
      <c r="CJ64" s="1334">
        <f>IF(ISERROR(VLOOKUP(VLOOKUP($A64, 'E4 TB Allocation Details'!$A$18:$L$217, MATCH("A &amp; G ID", 'E4 TB Allocation Details'!$A$18:$L$18, 0),FALSE), 'E2 Allocators'!$B$15:$W$361, MATCH('O5 Details by Class &amp; Accounts'!CJ$18, 'E2 Allocators'!$B$15:$W$15, 0),FALSE)*$E64), 0, VLOOKUP(VLOOKUP($A64, 'E4 TB Allocation Details'!$A$18:$L$217, MATCH("A &amp; G ID", 'E4 TB Allocation Details'!$A$18:$L$18, 0),FALSE), 'E2 Allocators'!$B$15:$W$361, MATCH('O5 Details by Class &amp; Accounts'!CJ$18, 'E2 Allocators'!$B$15:$W$15, 0),FALSE)*$E64)</f>
        <v>0</v>
      </c>
      <c r="CK64" s="1334">
        <f>IF(ISERROR(VLOOKUP(VLOOKUP($A64, 'E4 TB Allocation Details'!$A$18:$L$217, MATCH("A &amp; G ID", 'E4 TB Allocation Details'!$A$18:$L$18, 0),FALSE), 'E2 Allocators'!$B$15:$W$361, MATCH('O5 Details by Class &amp; Accounts'!CK$18, 'E2 Allocators'!$B$15:$W$15, 0),FALSE)*$E64), 0, VLOOKUP(VLOOKUP($A64, 'E4 TB Allocation Details'!$A$18:$L$217, MATCH("A &amp; G ID", 'E4 TB Allocation Details'!$A$18:$L$18, 0),FALSE), 'E2 Allocators'!$B$15:$W$361, MATCH('O5 Details by Class &amp; Accounts'!CK$18, 'E2 Allocators'!$B$15:$W$15, 0),FALSE)*$E64)</f>
        <v>0</v>
      </c>
      <c r="CL64" s="1334">
        <f>IF(ISERROR(VLOOKUP(VLOOKUP($A64, 'E4 TB Allocation Details'!$A$18:$L$217, MATCH("A &amp; G ID", 'E4 TB Allocation Details'!$A$18:$L$18, 0),FALSE), 'E2 Allocators'!$B$15:$W$361, MATCH('O5 Details by Class &amp; Accounts'!CL$18, 'E2 Allocators'!$B$15:$W$15, 0),FALSE)*$E64), 0, VLOOKUP(VLOOKUP($A64, 'E4 TB Allocation Details'!$A$18:$L$217, MATCH("A &amp; G ID", 'E4 TB Allocation Details'!$A$18:$L$18, 0),FALSE), 'E2 Allocators'!$B$15:$W$361, MATCH('O5 Details by Class &amp; Accounts'!CL$18, 'E2 Allocators'!$B$15:$W$15, 0),FALSE)*$E64)</f>
        <v>0</v>
      </c>
      <c r="CM64" s="1334">
        <f>IF(ISERROR(VLOOKUP(VLOOKUP($A64, 'E4 TB Allocation Details'!$A$18:$L$217, MATCH("A &amp; G ID", 'E4 TB Allocation Details'!$A$18:$L$18, 0),FALSE), 'E2 Allocators'!$B$15:$W$361, MATCH('O5 Details by Class &amp; Accounts'!CM$18, 'E2 Allocators'!$B$15:$W$15, 0),FALSE)*$E64), 0, VLOOKUP(VLOOKUP($A64, 'E4 TB Allocation Details'!$A$18:$L$217, MATCH("A &amp; G ID", 'E4 TB Allocation Details'!$A$18:$L$18, 0),FALSE), 'E2 Allocators'!$B$15:$W$361, MATCH('O5 Details by Class &amp; Accounts'!CM$18, 'E2 Allocators'!$B$15:$W$15, 0),FALSE)*$E64)</f>
        <v>0</v>
      </c>
      <c r="CN64" s="1334">
        <f t="shared" si="12"/>
        <v>0</v>
      </c>
      <c r="CO64" s="1670">
        <f t="shared" si="7"/>
        <v>0</v>
      </c>
      <c r="CQ64" s="1926" t="s">
        <v>5</v>
      </c>
    </row>
    <row r="65" spans="1:95" s="64" customFormat="1" ht="12.75" x14ac:dyDescent="0.2">
      <c r="A65" s="2226">
        <v>1915</v>
      </c>
      <c r="B65" s="2176" t="s">
        <v>539</v>
      </c>
      <c r="C65" s="1667">
        <f>IF(ISERROR(VLOOKUP($A65,'I3 TB Data'!$A$20:$H$465,MATCH('O5 Details by Class &amp; Accounts'!$C$18, 'I3 TB Data'!$A$20:$H$20,0),0)), 0, VLOOKUP($A65,'I3 TB Data'!$A$20:$H$465,MATCH('O5 Details by Class &amp; Accounts'!$C$18,'I3 TB Data'!$A$20:$H$20,0),0))</f>
        <v>298510</v>
      </c>
      <c r="D65" s="1668">
        <f>'I4 BO ASSETS'!E66</f>
        <v>0</v>
      </c>
      <c r="E65" s="1667">
        <f t="shared" si="6"/>
        <v>298510</v>
      </c>
      <c r="F65" s="1669">
        <f>IF(ISERROR(VLOOKUP($A65, 'E1 Categorization'!A33:E123, MATCH("Customer Component", 'E1 Categorization'!$A$33:$E$33,0), 0)), 0, IF(VLOOKUP($A65, 'E1 Categorization'!A33:E123, MATCH("Customer Component", 'E1 Categorization'!$A$33:$E$33,0), 0)=0, 'O5 Details by Class &amp; Accounts'!$E65, IF(AND(VLOOKUP($A65, 'E1 Categorization'!A33:E123, MATCH("Customer Component", 'E1 Categorization'!$A$33:$E$33,0), 0) &gt;0, VLOOKUP($A65, 'E1 Categorization'!A33:E123, MATCH("Customer Component", 'E1 Categorization'!$A$33:$E$33,0), 0)&lt;1), 'O5 Details by Class &amp; Accounts'!$E65*(1-VLOOKUP($A65, 'E1 Categorization'!A33:E123, MATCH("Customer Component", 'E1 Categorization'!$A$33:$E$33,0), 0)), 0)))</f>
        <v>0</v>
      </c>
      <c r="G65" s="1669">
        <f>IF(ISERROR(VLOOKUP($A65, 'E1 Categorization'!A33:E123, MATCH("Customer Component", 'E1 Categorization'!$A$33:$E$33,0), 0)),0, IF(VLOOKUP($A65, 'E1 Categorization'!A33:E123, MATCH("Customer Component", 'E1 Categorization'!$A$33:$E$33,0), 0)=0, 0, IF(AND(VLOOKUP($A65, 'E1 Categorization'!A33:E123, MATCH("Customer Component", 'E1 Categorization'!$A$33:$E$33,0), 0) &gt;0, VLOOKUP($A65, 'E1 Categorization'!A33:E123, MATCH("Customer Component", 'E1 Categorization'!$A$33:$E$33,0), 0)&lt;1), 'O5 Details by Class &amp; Accounts'!$E65*(VLOOKUP($A65, 'E1 Categorization'!A33:E123, MATCH("Customer Component", 'E1 Categorization'!$A$33:$E$33,0), 0)), 'O5 Details by Class &amp; Accounts'!$E65)))</f>
        <v>0</v>
      </c>
      <c r="H65" s="1334">
        <f t="shared" si="8"/>
        <v>0</v>
      </c>
      <c r="I65" s="1334">
        <f>IF(ISERROR(VLOOKUP(VLOOKUP($A65, 'E4 TB Allocation Details'!$A$18:$L$217, MATCH("Demand ID", 'E4 TB Allocation Details'!$A$18:$L$18, 0),FALSE), 'E2 Allocators'!$B$15:$W$361, MATCH('O5 Details by Class &amp; Accounts'!I$18, 'E2 Allocators'!$B$15:$W$15, 0),FALSE)*$F65), 0, VLOOKUP(VLOOKUP($A65, 'E4 TB Allocation Details'!$A$18:$L$217, MATCH("Demand ID", 'E4 TB Allocation Details'!$A$18:$L$18, 0),FALSE), 'E2 Allocators'!$B$15:$W$361, MATCH('O5 Details by Class &amp; Accounts'!I$18, 'E2 Allocators'!$B$15:$W$15, 0),FALSE)*$F65)</f>
        <v>0</v>
      </c>
      <c r="J65" s="1334">
        <f>IF(ISERROR(VLOOKUP(VLOOKUP($A65, 'E4 TB Allocation Details'!$A$18:$L$217, MATCH("Demand ID", 'E4 TB Allocation Details'!$A$18:$L$18, 0),FALSE), 'E2 Allocators'!$B$15:$W$361, MATCH('O5 Details by Class &amp; Accounts'!J$18, 'E2 Allocators'!$B$15:$W$15, 0),FALSE)*$F65), 0, VLOOKUP(VLOOKUP($A65, 'E4 TB Allocation Details'!$A$18:$L$217, MATCH("Demand ID", 'E4 TB Allocation Details'!$A$18:$L$18, 0),FALSE), 'E2 Allocators'!$B$15:$W$361, MATCH('O5 Details by Class &amp; Accounts'!J$18, 'E2 Allocators'!$B$15:$W$15, 0),FALSE)*$F65)</f>
        <v>0</v>
      </c>
      <c r="K65" s="1334">
        <f>IF(ISERROR(VLOOKUP(VLOOKUP($A65, 'E4 TB Allocation Details'!$A$18:$L$217, MATCH("Demand ID", 'E4 TB Allocation Details'!$A$18:$L$18, 0),FALSE), 'E2 Allocators'!$B$15:$W$361, MATCH('O5 Details by Class &amp; Accounts'!K$18, 'E2 Allocators'!$B$15:$W$15, 0),FALSE)*$F65), 0, VLOOKUP(VLOOKUP($A65, 'E4 TB Allocation Details'!$A$18:$L$217, MATCH("Demand ID", 'E4 TB Allocation Details'!$A$18:$L$18, 0),FALSE), 'E2 Allocators'!$B$15:$W$361, MATCH('O5 Details by Class &amp; Accounts'!K$18, 'E2 Allocators'!$B$15:$W$15, 0),FALSE)*$F65)</f>
        <v>0</v>
      </c>
      <c r="L65" s="1334">
        <f>IF(ISERROR(VLOOKUP(VLOOKUP($A65, 'E4 TB Allocation Details'!$A$18:$L$217, MATCH("Demand ID", 'E4 TB Allocation Details'!$A$18:$L$18, 0),FALSE), 'E2 Allocators'!$B$15:$W$361, MATCH('O5 Details by Class &amp; Accounts'!L$18, 'E2 Allocators'!$B$15:$W$15, 0),FALSE)*$F65), 0, VLOOKUP(VLOOKUP($A65, 'E4 TB Allocation Details'!$A$18:$L$217, MATCH("Demand ID", 'E4 TB Allocation Details'!$A$18:$L$18, 0),FALSE), 'E2 Allocators'!$B$15:$W$361, MATCH('O5 Details by Class &amp; Accounts'!L$18, 'E2 Allocators'!$B$15:$W$15, 0),FALSE)*$F65)</f>
        <v>0</v>
      </c>
      <c r="M65" s="1334">
        <f>IF(ISERROR(VLOOKUP(VLOOKUP($A65, 'E4 TB Allocation Details'!$A$18:$L$217, MATCH("Demand ID", 'E4 TB Allocation Details'!$A$18:$L$18, 0),FALSE), 'E2 Allocators'!$B$15:$W$361, MATCH('O5 Details by Class &amp; Accounts'!M$18, 'E2 Allocators'!$B$15:$W$15, 0),FALSE)*$F65), 0, VLOOKUP(VLOOKUP($A65, 'E4 TB Allocation Details'!$A$18:$L$217, MATCH("Demand ID", 'E4 TB Allocation Details'!$A$18:$L$18, 0),FALSE), 'E2 Allocators'!$B$15:$W$361, MATCH('O5 Details by Class &amp; Accounts'!M$18, 'E2 Allocators'!$B$15:$W$15, 0),FALSE)*$F65)</f>
        <v>0</v>
      </c>
      <c r="N65" s="1334">
        <f>IF(ISERROR(VLOOKUP(VLOOKUP($A65, 'E4 TB Allocation Details'!$A$18:$L$217, MATCH("Demand ID", 'E4 TB Allocation Details'!$A$18:$L$18, 0),FALSE), 'E2 Allocators'!$B$15:$W$361, MATCH('O5 Details by Class &amp; Accounts'!N$18, 'E2 Allocators'!$B$15:$W$15, 0),FALSE)*$F65), 0, VLOOKUP(VLOOKUP($A65, 'E4 TB Allocation Details'!$A$18:$L$217, MATCH("Demand ID", 'E4 TB Allocation Details'!$A$18:$L$18, 0),FALSE), 'E2 Allocators'!$B$15:$W$361, MATCH('O5 Details by Class &amp; Accounts'!N$18, 'E2 Allocators'!$B$15:$W$15, 0),FALSE)*$F65)</f>
        <v>0</v>
      </c>
      <c r="O65" s="1334">
        <f>IF(ISERROR(VLOOKUP(VLOOKUP($A65, 'E4 TB Allocation Details'!$A$18:$L$217, MATCH("Demand ID", 'E4 TB Allocation Details'!$A$18:$L$18, 0),FALSE), 'E2 Allocators'!$B$15:$W$361, MATCH('O5 Details by Class &amp; Accounts'!O$18, 'E2 Allocators'!$B$15:$W$15, 0),FALSE)*$F65), 0, VLOOKUP(VLOOKUP($A65, 'E4 TB Allocation Details'!$A$18:$L$217, MATCH("Demand ID", 'E4 TB Allocation Details'!$A$18:$L$18, 0),FALSE), 'E2 Allocators'!$B$15:$W$361, MATCH('O5 Details by Class &amp; Accounts'!O$18, 'E2 Allocators'!$B$15:$W$15, 0),FALSE)*$F65)</f>
        <v>0</v>
      </c>
      <c r="P65" s="1334">
        <f>IF(ISERROR(VLOOKUP(VLOOKUP($A65, 'E4 TB Allocation Details'!$A$18:$L$217, MATCH("Demand ID", 'E4 TB Allocation Details'!$A$18:$L$18, 0),FALSE), 'E2 Allocators'!$B$15:$W$361, MATCH('O5 Details by Class &amp; Accounts'!P$18, 'E2 Allocators'!$B$15:$W$15, 0),FALSE)*$F65), 0, VLOOKUP(VLOOKUP($A65, 'E4 TB Allocation Details'!$A$18:$L$217, MATCH("Demand ID", 'E4 TB Allocation Details'!$A$18:$L$18, 0),FALSE), 'E2 Allocators'!$B$15:$W$361, MATCH('O5 Details by Class &amp; Accounts'!P$18, 'E2 Allocators'!$B$15:$W$15, 0),FALSE)*$F65)</f>
        <v>0</v>
      </c>
      <c r="Q65" s="1334">
        <f>IF(ISERROR(VLOOKUP(VLOOKUP($A65, 'E4 TB Allocation Details'!$A$18:$L$217, MATCH("Demand ID", 'E4 TB Allocation Details'!$A$18:$L$18, 0),FALSE), 'E2 Allocators'!$B$15:$W$361, MATCH('O5 Details by Class &amp; Accounts'!Q$18, 'E2 Allocators'!$B$15:$W$15, 0),FALSE)*$F65), 0, VLOOKUP(VLOOKUP($A65, 'E4 TB Allocation Details'!$A$18:$L$217, MATCH("Demand ID", 'E4 TB Allocation Details'!$A$18:$L$18, 0),FALSE), 'E2 Allocators'!$B$15:$W$361, MATCH('O5 Details by Class &amp; Accounts'!Q$18, 'E2 Allocators'!$B$15:$W$15, 0),FALSE)*$F65)</f>
        <v>0</v>
      </c>
      <c r="R65" s="1334">
        <f>IF(ISERROR(VLOOKUP(VLOOKUP($A65, 'E4 TB Allocation Details'!$A$18:$L$217, MATCH("Demand ID", 'E4 TB Allocation Details'!$A$18:$L$18, 0),FALSE), 'E2 Allocators'!$B$15:$W$361, MATCH('O5 Details by Class &amp; Accounts'!R$18, 'E2 Allocators'!$B$15:$W$15, 0),FALSE)*$F65), 0, VLOOKUP(VLOOKUP($A65, 'E4 TB Allocation Details'!$A$18:$L$217, MATCH("Demand ID", 'E4 TB Allocation Details'!$A$18:$L$18, 0),FALSE), 'E2 Allocators'!$B$15:$W$361, MATCH('O5 Details by Class &amp; Accounts'!R$18, 'E2 Allocators'!$B$15:$W$15, 0),FALSE)*$F65)</f>
        <v>0</v>
      </c>
      <c r="S65" s="1334">
        <f>IF(ISERROR(VLOOKUP(VLOOKUP($A65, 'E4 TB Allocation Details'!$A$18:$L$217, MATCH("Demand ID", 'E4 TB Allocation Details'!$A$18:$L$18, 0),FALSE), 'E2 Allocators'!$B$15:$W$361, MATCH('O5 Details by Class &amp; Accounts'!S$18, 'E2 Allocators'!$B$15:$W$15, 0),FALSE)*$F65), 0, VLOOKUP(VLOOKUP($A65, 'E4 TB Allocation Details'!$A$18:$L$217, MATCH("Demand ID", 'E4 TB Allocation Details'!$A$18:$L$18, 0),FALSE), 'E2 Allocators'!$B$15:$W$361, MATCH('O5 Details by Class &amp; Accounts'!S$18, 'E2 Allocators'!$B$15:$W$15, 0),FALSE)*$F65)</f>
        <v>0</v>
      </c>
      <c r="T65" s="1334">
        <f>IF(ISERROR(VLOOKUP(VLOOKUP($A65, 'E4 TB Allocation Details'!$A$18:$L$217, MATCH("Demand ID", 'E4 TB Allocation Details'!$A$18:$L$18, 0),FALSE), 'E2 Allocators'!$B$15:$W$361, MATCH('O5 Details by Class &amp; Accounts'!T$18, 'E2 Allocators'!$B$15:$W$15, 0),FALSE)*$F65), 0, VLOOKUP(VLOOKUP($A65, 'E4 TB Allocation Details'!$A$18:$L$217, MATCH("Demand ID", 'E4 TB Allocation Details'!$A$18:$L$18, 0),FALSE), 'E2 Allocators'!$B$15:$W$361, MATCH('O5 Details by Class &amp; Accounts'!T$18, 'E2 Allocators'!$B$15:$W$15, 0),FALSE)*$F65)</f>
        <v>0</v>
      </c>
      <c r="U65" s="1334">
        <f>IF(ISERROR(VLOOKUP(VLOOKUP($A65, 'E4 TB Allocation Details'!$A$18:$L$217, MATCH("Demand ID", 'E4 TB Allocation Details'!$A$18:$L$18, 0),FALSE), 'E2 Allocators'!$B$15:$W$361, MATCH('O5 Details by Class &amp; Accounts'!U$18, 'E2 Allocators'!$B$15:$W$15, 0),FALSE)*$F65), 0, VLOOKUP(VLOOKUP($A65, 'E4 TB Allocation Details'!$A$18:$L$217, MATCH("Demand ID", 'E4 TB Allocation Details'!$A$18:$L$18, 0),FALSE), 'E2 Allocators'!$B$15:$W$361, MATCH('O5 Details by Class &amp; Accounts'!U$18, 'E2 Allocators'!$B$15:$W$15, 0),FALSE)*$F65)</f>
        <v>0</v>
      </c>
      <c r="V65" s="1334">
        <f>IF(ISERROR(VLOOKUP(VLOOKUP($A65, 'E4 TB Allocation Details'!$A$18:$L$217, MATCH("Demand ID", 'E4 TB Allocation Details'!$A$18:$L$18, 0),FALSE), 'E2 Allocators'!$B$15:$W$361, MATCH('O5 Details by Class &amp; Accounts'!V$18, 'E2 Allocators'!$B$15:$W$15, 0),FALSE)*$F65), 0, VLOOKUP(VLOOKUP($A65, 'E4 TB Allocation Details'!$A$18:$L$217, MATCH("Demand ID", 'E4 TB Allocation Details'!$A$18:$L$18, 0),FALSE), 'E2 Allocators'!$B$15:$W$361, MATCH('O5 Details by Class &amp; Accounts'!V$18, 'E2 Allocators'!$B$15:$W$15, 0),FALSE)*$F65)</f>
        <v>0</v>
      </c>
      <c r="W65" s="1334">
        <f>IF(ISERROR(VLOOKUP(VLOOKUP($A65, 'E4 TB Allocation Details'!$A$18:$L$217, MATCH("Demand ID", 'E4 TB Allocation Details'!$A$18:$L$18, 0),FALSE), 'E2 Allocators'!$B$15:$W$361, MATCH('O5 Details by Class &amp; Accounts'!W$18, 'E2 Allocators'!$B$15:$W$15, 0),FALSE)*$F65), 0, VLOOKUP(VLOOKUP($A65, 'E4 TB Allocation Details'!$A$18:$L$217, MATCH("Demand ID", 'E4 TB Allocation Details'!$A$18:$L$18, 0),FALSE), 'E2 Allocators'!$B$15:$W$361, MATCH('O5 Details by Class &amp; Accounts'!W$18, 'E2 Allocators'!$B$15:$W$15, 0),FALSE)*$F65)</f>
        <v>0</v>
      </c>
      <c r="X65" s="1334">
        <f>IF(ISERROR(VLOOKUP(VLOOKUP($A65, 'E4 TB Allocation Details'!$A$18:$L$217, MATCH("Demand ID", 'E4 TB Allocation Details'!$A$18:$L$18, 0),FALSE), 'E2 Allocators'!$B$15:$W$361, MATCH('O5 Details by Class &amp; Accounts'!X$18, 'E2 Allocators'!$B$15:$W$15, 0),FALSE)*$F65), 0, VLOOKUP(VLOOKUP($A65, 'E4 TB Allocation Details'!$A$18:$L$217, MATCH("Demand ID", 'E4 TB Allocation Details'!$A$18:$L$18, 0),FALSE), 'E2 Allocators'!$B$15:$W$361, MATCH('O5 Details by Class &amp; Accounts'!X$18, 'E2 Allocators'!$B$15:$W$15, 0),FALSE)*$F65)</f>
        <v>0</v>
      </c>
      <c r="Y65" s="1334">
        <f>IF(ISERROR(VLOOKUP(VLOOKUP($A65, 'E4 TB Allocation Details'!$A$18:$L$217, MATCH("Demand ID", 'E4 TB Allocation Details'!$A$18:$L$18, 0),FALSE), 'E2 Allocators'!$B$15:$W$361, MATCH('O5 Details by Class &amp; Accounts'!Y$18, 'E2 Allocators'!$B$15:$W$15, 0),FALSE)*$F65), 0, VLOOKUP(VLOOKUP($A65, 'E4 TB Allocation Details'!$A$18:$L$217, MATCH("Demand ID", 'E4 TB Allocation Details'!$A$18:$L$18, 0),FALSE), 'E2 Allocators'!$B$15:$W$361, MATCH('O5 Details by Class &amp; Accounts'!Y$18, 'E2 Allocators'!$B$15:$W$15, 0),FALSE)*$F65)</f>
        <v>0</v>
      </c>
      <c r="Z65" s="1334">
        <f>IF(ISERROR(VLOOKUP(VLOOKUP($A65, 'E4 TB Allocation Details'!$A$18:$L$217, MATCH("Demand ID", 'E4 TB Allocation Details'!$A$18:$L$18, 0),FALSE), 'E2 Allocators'!$B$15:$W$361, MATCH('O5 Details by Class &amp; Accounts'!Z$18, 'E2 Allocators'!$B$15:$W$15, 0),FALSE)*$F65), 0, VLOOKUP(VLOOKUP($A65, 'E4 TB Allocation Details'!$A$18:$L$217, MATCH("Demand ID", 'E4 TB Allocation Details'!$A$18:$L$18, 0),FALSE), 'E2 Allocators'!$B$15:$W$361, MATCH('O5 Details by Class &amp; Accounts'!Z$18, 'E2 Allocators'!$B$15:$W$15, 0),FALSE)*$F65)</f>
        <v>0</v>
      </c>
      <c r="AA65" s="1334">
        <f>IF(ISERROR(VLOOKUP(VLOOKUP($A65, 'E4 TB Allocation Details'!$A$18:$L$217, MATCH("Demand ID", 'E4 TB Allocation Details'!$A$18:$L$18, 0),FALSE), 'E2 Allocators'!$B$15:$W$361, MATCH('O5 Details by Class &amp; Accounts'!AA$18, 'E2 Allocators'!$B$15:$W$15, 0),FALSE)*$F65), 0, VLOOKUP(VLOOKUP($A65, 'E4 TB Allocation Details'!$A$18:$L$217, MATCH("Demand ID", 'E4 TB Allocation Details'!$A$18:$L$18, 0),FALSE), 'E2 Allocators'!$B$15:$W$361, MATCH('O5 Details by Class &amp; Accounts'!AA$18, 'E2 Allocators'!$B$15:$W$15, 0),FALSE)*$F65)</f>
        <v>0</v>
      </c>
      <c r="AB65" s="1334">
        <f>IF(ISERROR(VLOOKUP(VLOOKUP($A65, 'E4 TB Allocation Details'!$A$18:$L$217, MATCH("Demand ID", 'E4 TB Allocation Details'!$A$18:$L$18, 0),FALSE), 'E2 Allocators'!$B$15:$W$361, MATCH('O5 Details by Class &amp; Accounts'!AB$18, 'E2 Allocators'!$B$15:$W$15, 0),FALSE)*$F65), 0, VLOOKUP(VLOOKUP($A65, 'E4 TB Allocation Details'!$A$18:$L$217, MATCH("Demand ID", 'E4 TB Allocation Details'!$A$18:$L$18, 0),FALSE), 'E2 Allocators'!$B$15:$W$361, MATCH('O5 Details by Class &amp; Accounts'!AB$18, 'E2 Allocators'!$B$15:$W$15, 0),FALSE)*$F65)</f>
        <v>0</v>
      </c>
      <c r="AC65" s="1334">
        <f t="shared" si="9"/>
        <v>0</v>
      </c>
      <c r="AD65" s="1334">
        <f>IF(ISERROR(VLOOKUP(VLOOKUP($A65, 'E4 TB Allocation Details'!$A$18:$L$217, MATCH("Customer ID", 'E4 TB Allocation Details'!$A$18:$L$18, 0),FALSE), 'E2 Allocators'!$B$15:$W$361, MATCH('O5 Details by Class &amp; Accounts'!AD$18, 'E2 Allocators'!$B$15:$W$15, 0),FALSE)*$G65), 0, VLOOKUP(VLOOKUP($A65, 'E4 TB Allocation Details'!$A$18:$L$217, MATCH("Customer ID", 'E4 TB Allocation Details'!$A$18:$L$18, 0),FALSE), 'E2 Allocators'!$B$15:$W$361, MATCH('O5 Details by Class &amp; Accounts'!AD$18, 'E2 Allocators'!$B$15:$W$15, 0),FALSE)*$G65)</f>
        <v>0</v>
      </c>
      <c r="AE65" s="1334">
        <f>IF(ISERROR(VLOOKUP(VLOOKUP($A65, 'E4 TB Allocation Details'!$A$18:$L$217, MATCH("Customer ID", 'E4 TB Allocation Details'!$A$18:$L$18, 0),FALSE), 'E2 Allocators'!$B$15:$W$361, MATCH('O5 Details by Class &amp; Accounts'!AE$18, 'E2 Allocators'!$B$15:$W$15, 0),FALSE)*$G65), 0, VLOOKUP(VLOOKUP($A65, 'E4 TB Allocation Details'!$A$18:$L$217, MATCH("Customer ID", 'E4 TB Allocation Details'!$A$18:$L$18, 0),FALSE), 'E2 Allocators'!$B$15:$W$361, MATCH('O5 Details by Class &amp; Accounts'!AE$18, 'E2 Allocators'!$B$15:$W$15, 0),FALSE)*$G65)</f>
        <v>0</v>
      </c>
      <c r="AF65" s="1334">
        <f>IF(ISERROR(VLOOKUP(VLOOKUP($A65, 'E4 TB Allocation Details'!$A$18:$L$217, MATCH("Customer ID", 'E4 TB Allocation Details'!$A$18:$L$18, 0),FALSE), 'E2 Allocators'!$B$15:$W$361, MATCH('O5 Details by Class &amp; Accounts'!AF$18, 'E2 Allocators'!$B$15:$W$15, 0),FALSE)*$G65), 0, VLOOKUP(VLOOKUP($A65, 'E4 TB Allocation Details'!$A$18:$L$217, MATCH("Customer ID", 'E4 TB Allocation Details'!$A$18:$L$18, 0),FALSE), 'E2 Allocators'!$B$15:$W$361, MATCH('O5 Details by Class &amp; Accounts'!AF$18, 'E2 Allocators'!$B$15:$W$15, 0),FALSE)*$G65)</f>
        <v>0</v>
      </c>
      <c r="AG65" s="1334">
        <f>IF(ISERROR(VLOOKUP(VLOOKUP($A65, 'E4 TB Allocation Details'!$A$18:$L$217, MATCH("Customer ID", 'E4 TB Allocation Details'!$A$18:$L$18, 0),FALSE), 'E2 Allocators'!$B$15:$W$361, MATCH('O5 Details by Class &amp; Accounts'!AG$18, 'E2 Allocators'!$B$15:$W$15, 0),FALSE)*$G65), 0, VLOOKUP(VLOOKUP($A65, 'E4 TB Allocation Details'!$A$18:$L$217, MATCH("Customer ID", 'E4 TB Allocation Details'!$A$18:$L$18, 0),FALSE), 'E2 Allocators'!$B$15:$W$361, MATCH('O5 Details by Class &amp; Accounts'!AG$18, 'E2 Allocators'!$B$15:$W$15, 0),FALSE)*$G65)</f>
        <v>0</v>
      </c>
      <c r="AH65" s="1334">
        <f>IF(ISERROR(VLOOKUP(VLOOKUP($A65, 'E4 TB Allocation Details'!$A$18:$L$217, MATCH("Customer ID", 'E4 TB Allocation Details'!$A$18:$L$18, 0),FALSE), 'E2 Allocators'!$B$15:$W$361, MATCH('O5 Details by Class &amp; Accounts'!AH$18, 'E2 Allocators'!$B$15:$W$15, 0),FALSE)*$G65), 0, VLOOKUP(VLOOKUP($A65, 'E4 TB Allocation Details'!$A$18:$L$217, MATCH("Customer ID", 'E4 TB Allocation Details'!$A$18:$L$18, 0),FALSE), 'E2 Allocators'!$B$15:$W$361, MATCH('O5 Details by Class &amp; Accounts'!AH$18, 'E2 Allocators'!$B$15:$W$15, 0),FALSE)*$G65)</f>
        <v>0</v>
      </c>
      <c r="AI65" s="1334">
        <f>IF(ISERROR(VLOOKUP(VLOOKUP($A65, 'E4 TB Allocation Details'!$A$18:$L$217, MATCH("Customer ID", 'E4 TB Allocation Details'!$A$18:$L$18, 0),FALSE), 'E2 Allocators'!$B$15:$W$361, MATCH('O5 Details by Class &amp; Accounts'!AI$18, 'E2 Allocators'!$B$15:$W$15, 0),FALSE)*$G65), 0, VLOOKUP(VLOOKUP($A65, 'E4 TB Allocation Details'!$A$18:$L$217, MATCH("Customer ID", 'E4 TB Allocation Details'!$A$18:$L$18, 0),FALSE), 'E2 Allocators'!$B$15:$W$361, MATCH('O5 Details by Class &amp; Accounts'!AI$18, 'E2 Allocators'!$B$15:$W$15, 0),FALSE)*$G65)</f>
        <v>0</v>
      </c>
      <c r="AJ65" s="1334">
        <f>IF(ISERROR(VLOOKUP(VLOOKUP($A65, 'E4 TB Allocation Details'!$A$18:$L$217, MATCH("Customer ID", 'E4 TB Allocation Details'!$A$18:$L$18, 0),FALSE), 'E2 Allocators'!$B$15:$W$361, MATCH('O5 Details by Class &amp; Accounts'!AJ$18, 'E2 Allocators'!$B$15:$W$15, 0),FALSE)*$G65), 0, VLOOKUP(VLOOKUP($A65, 'E4 TB Allocation Details'!$A$18:$L$217, MATCH("Customer ID", 'E4 TB Allocation Details'!$A$18:$L$18, 0),FALSE), 'E2 Allocators'!$B$15:$W$361, MATCH('O5 Details by Class &amp; Accounts'!AJ$18, 'E2 Allocators'!$B$15:$W$15, 0),FALSE)*$G65)</f>
        <v>0</v>
      </c>
      <c r="AK65" s="1334">
        <f>IF(ISERROR(VLOOKUP(VLOOKUP($A65, 'E4 TB Allocation Details'!$A$18:$L$217, MATCH("Customer ID", 'E4 TB Allocation Details'!$A$18:$L$18, 0),FALSE), 'E2 Allocators'!$B$15:$W$361, MATCH('O5 Details by Class &amp; Accounts'!AK$18, 'E2 Allocators'!$B$15:$W$15, 0),FALSE)*$G65), 0, VLOOKUP(VLOOKUP($A65, 'E4 TB Allocation Details'!$A$18:$L$217, MATCH("Customer ID", 'E4 TB Allocation Details'!$A$18:$L$18, 0),FALSE), 'E2 Allocators'!$B$15:$W$361, MATCH('O5 Details by Class &amp; Accounts'!AK$18, 'E2 Allocators'!$B$15:$W$15, 0),FALSE)*$G65)</f>
        <v>0</v>
      </c>
      <c r="AL65" s="1334">
        <f>IF(ISERROR(VLOOKUP(VLOOKUP($A65, 'E4 TB Allocation Details'!$A$18:$L$217, MATCH("Customer ID", 'E4 TB Allocation Details'!$A$18:$L$18, 0),FALSE), 'E2 Allocators'!$B$15:$W$361, MATCH('O5 Details by Class &amp; Accounts'!AL$18, 'E2 Allocators'!$B$15:$W$15, 0),FALSE)*$G65), 0, VLOOKUP(VLOOKUP($A65, 'E4 TB Allocation Details'!$A$18:$L$217, MATCH("Customer ID", 'E4 TB Allocation Details'!$A$18:$L$18, 0),FALSE), 'E2 Allocators'!$B$15:$W$361, MATCH('O5 Details by Class &amp; Accounts'!AL$18, 'E2 Allocators'!$B$15:$W$15, 0),FALSE)*$G65)</f>
        <v>0</v>
      </c>
      <c r="AM65" s="1334">
        <f>IF(ISERROR(VLOOKUP(VLOOKUP($A65, 'E4 TB Allocation Details'!$A$18:$L$217, MATCH("Customer ID", 'E4 TB Allocation Details'!$A$18:$L$18, 0),FALSE), 'E2 Allocators'!$B$15:$W$361, MATCH('O5 Details by Class &amp; Accounts'!AM$18, 'E2 Allocators'!$B$15:$W$15, 0),FALSE)*$G65), 0, VLOOKUP(VLOOKUP($A65, 'E4 TB Allocation Details'!$A$18:$L$217, MATCH("Customer ID", 'E4 TB Allocation Details'!$A$18:$L$18, 0),FALSE), 'E2 Allocators'!$B$15:$W$361, MATCH('O5 Details by Class &amp; Accounts'!AM$18, 'E2 Allocators'!$B$15:$W$15, 0),FALSE)*$G65)</f>
        <v>0</v>
      </c>
      <c r="AN65" s="1334">
        <f>IF(ISERROR(VLOOKUP(VLOOKUP($A65, 'E4 TB Allocation Details'!$A$18:$L$217, MATCH("Customer ID", 'E4 TB Allocation Details'!$A$18:$L$18, 0),FALSE), 'E2 Allocators'!$B$15:$W$361, MATCH('O5 Details by Class &amp; Accounts'!AN$18, 'E2 Allocators'!$B$15:$W$15, 0),FALSE)*$G65), 0, VLOOKUP(VLOOKUP($A65, 'E4 TB Allocation Details'!$A$18:$L$217, MATCH("Customer ID", 'E4 TB Allocation Details'!$A$18:$L$18, 0),FALSE), 'E2 Allocators'!$B$15:$W$361, MATCH('O5 Details by Class &amp; Accounts'!AN$18, 'E2 Allocators'!$B$15:$W$15, 0),FALSE)*$G65)</f>
        <v>0</v>
      </c>
      <c r="AO65" s="1334">
        <f>IF(ISERROR(VLOOKUP(VLOOKUP($A65, 'E4 TB Allocation Details'!$A$18:$L$217, MATCH("Customer ID", 'E4 TB Allocation Details'!$A$18:$L$18, 0),FALSE), 'E2 Allocators'!$B$15:$W$361, MATCH('O5 Details by Class &amp; Accounts'!AO$18, 'E2 Allocators'!$B$15:$W$15, 0),FALSE)*$G65), 0, VLOOKUP(VLOOKUP($A65, 'E4 TB Allocation Details'!$A$18:$L$217, MATCH("Customer ID", 'E4 TB Allocation Details'!$A$18:$L$18, 0),FALSE), 'E2 Allocators'!$B$15:$W$361, MATCH('O5 Details by Class &amp; Accounts'!AO$18, 'E2 Allocators'!$B$15:$W$15, 0),FALSE)*$G65)</f>
        <v>0</v>
      </c>
      <c r="AP65" s="1334">
        <f>IF(ISERROR(VLOOKUP(VLOOKUP($A65, 'E4 TB Allocation Details'!$A$18:$L$217, MATCH("Customer ID", 'E4 TB Allocation Details'!$A$18:$L$18, 0),FALSE), 'E2 Allocators'!$B$15:$W$361, MATCH('O5 Details by Class &amp; Accounts'!AP$18, 'E2 Allocators'!$B$15:$W$15, 0),FALSE)*$G65), 0, VLOOKUP(VLOOKUP($A65, 'E4 TB Allocation Details'!$A$18:$L$217, MATCH("Customer ID", 'E4 TB Allocation Details'!$A$18:$L$18, 0),FALSE), 'E2 Allocators'!$B$15:$W$361, MATCH('O5 Details by Class &amp; Accounts'!AP$18, 'E2 Allocators'!$B$15:$W$15, 0),FALSE)*$G65)</f>
        <v>0</v>
      </c>
      <c r="AQ65" s="1334">
        <f>IF(ISERROR(VLOOKUP(VLOOKUP($A65, 'E4 TB Allocation Details'!$A$18:$L$217, MATCH("Customer ID", 'E4 TB Allocation Details'!$A$18:$L$18, 0),FALSE), 'E2 Allocators'!$B$15:$W$361, MATCH('O5 Details by Class &amp; Accounts'!AQ$18, 'E2 Allocators'!$B$15:$W$15, 0),FALSE)*$G65), 0, VLOOKUP(VLOOKUP($A65, 'E4 TB Allocation Details'!$A$18:$L$217, MATCH("Customer ID", 'E4 TB Allocation Details'!$A$18:$L$18, 0),FALSE), 'E2 Allocators'!$B$15:$W$361, MATCH('O5 Details by Class &amp; Accounts'!AQ$18, 'E2 Allocators'!$B$15:$W$15, 0),FALSE)*$G65)</f>
        <v>0</v>
      </c>
      <c r="AR65" s="1334">
        <f>IF(ISERROR(VLOOKUP(VLOOKUP($A65, 'E4 TB Allocation Details'!$A$18:$L$217, MATCH("Customer ID", 'E4 TB Allocation Details'!$A$18:$L$18, 0),FALSE), 'E2 Allocators'!$B$15:$W$361, MATCH('O5 Details by Class &amp; Accounts'!AR$18, 'E2 Allocators'!$B$15:$W$15, 0),FALSE)*$G65), 0, VLOOKUP(VLOOKUP($A65, 'E4 TB Allocation Details'!$A$18:$L$217, MATCH("Customer ID", 'E4 TB Allocation Details'!$A$18:$L$18, 0),FALSE), 'E2 Allocators'!$B$15:$W$361, MATCH('O5 Details by Class &amp; Accounts'!AR$18, 'E2 Allocators'!$B$15:$W$15, 0),FALSE)*$G65)</f>
        <v>0</v>
      </c>
      <c r="AS65" s="1334">
        <f>IF(ISERROR(VLOOKUP(VLOOKUP($A65, 'E4 TB Allocation Details'!$A$18:$L$217, MATCH("Customer ID", 'E4 TB Allocation Details'!$A$18:$L$18, 0),FALSE), 'E2 Allocators'!$B$15:$W$361, MATCH('O5 Details by Class &amp; Accounts'!AS$18, 'E2 Allocators'!$B$15:$W$15, 0),FALSE)*$G65), 0, VLOOKUP(VLOOKUP($A65, 'E4 TB Allocation Details'!$A$18:$L$217, MATCH("Customer ID", 'E4 TB Allocation Details'!$A$18:$L$18, 0),FALSE), 'E2 Allocators'!$B$15:$W$361, MATCH('O5 Details by Class &amp; Accounts'!AS$18, 'E2 Allocators'!$B$15:$W$15, 0),FALSE)*$G65)</f>
        <v>0</v>
      </c>
      <c r="AT65" s="1334">
        <f>IF(ISERROR(VLOOKUP(VLOOKUP($A65, 'E4 TB Allocation Details'!$A$18:$L$217, MATCH("Customer ID", 'E4 TB Allocation Details'!$A$18:$L$18, 0),FALSE), 'E2 Allocators'!$B$15:$W$361, MATCH('O5 Details by Class &amp; Accounts'!AT$18, 'E2 Allocators'!$B$15:$W$15, 0),FALSE)*$G65), 0, VLOOKUP(VLOOKUP($A65, 'E4 TB Allocation Details'!$A$18:$L$217, MATCH("Customer ID", 'E4 TB Allocation Details'!$A$18:$L$18, 0),FALSE), 'E2 Allocators'!$B$15:$W$361, MATCH('O5 Details by Class &amp; Accounts'!AT$18, 'E2 Allocators'!$B$15:$W$15, 0),FALSE)*$G65)</f>
        <v>0</v>
      </c>
      <c r="AU65" s="1334">
        <f>IF(ISERROR(VLOOKUP(VLOOKUP($A65, 'E4 TB Allocation Details'!$A$18:$L$217, MATCH("Customer ID", 'E4 TB Allocation Details'!$A$18:$L$18, 0),FALSE), 'E2 Allocators'!$B$15:$W$361, MATCH('O5 Details by Class &amp; Accounts'!AU$18, 'E2 Allocators'!$B$15:$W$15, 0),FALSE)*$G65), 0, VLOOKUP(VLOOKUP($A65, 'E4 TB Allocation Details'!$A$18:$L$217, MATCH("Customer ID", 'E4 TB Allocation Details'!$A$18:$L$18, 0),FALSE), 'E2 Allocators'!$B$15:$W$361, MATCH('O5 Details by Class &amp; Accounts'!AU$18, 'E2 Allocators'!$B$15:$W$15, 0),FALSE)*$G65)</f>
        <v>0</v>
      </c>
      <c r="AV65" s="1334">
        <f>IF(ISERROR(VLOOKUP(VLOOKUP($A65, 'E4 TB Allocation Details'!$A$18:$L$217, MATCH("Customer ID", 'E4 TB Allocation Details'!$A$18:$L$18, 0),FALSE), 'E2 Allocators'!$B$15:$W$361, MATCH('O5 Details by Class &amp; Accounts'!AV$18, 'E2 Allocators'!$B$15:$W$15, 0),FALSE)*$G65), 0, VLOOKUP(VLOOKUP($A65, 'E4 TB Allocation Details'!$A$18:$L$217, MATCH("Customer ID", 'E4 TB Allocation Details'!$A$18:$L$18, 0),FALSE), 'E2 Allocators'!$B$15:$W$361, MATCH('O5 Details by Class &amp; Accounts'!AV$18, 'E2 Allocators'!$B$15:$W$15, 0),FALSE)*$G65)</f>
        <v>0</v>
      </c>
      <c r="AW65" s="1334">
        <f>IF(ISERROR(VLOOKUP(VLOOKUP($A65, 'E4 TB Allocation Details'!$A$18:$L$217, MATCH("Customer ID", 'E4 TB Allocation Details'!$A$18:$L$18, 0),FALSE), 'E2 Allocators'!$B$15:$W$361, MATCH('O5 Details by Class &amp; Accounts'!AW$18, 'E2 Allocators'!$B$15:$W$15, 0),FALSE)*$G65), 0, VLOOKUP(VLOOKUP($A65, 'E4 TB Allocation Details'!$A$18:$L$217, MATCH("Customer ID", 'E4 TB Allocation Details'!$A$18:$L$18, 0),FALSE), 'E2 Allocators'!$B$15:$W$361, MATCH('O5 Details by Class &amp; Accounts'!AW$18, 'E2 Allocators'!$B$15:$W$15, 0),FALSE)*$G65)</f>
        <v>0</v>
      </c>
      <c r="AX65" s="1334">
        <f t="shared" si="10"/>
        <v>0</v>
      </c>
      <c r="AY65" s="1334">
        <f>IF(ISERROR(VLOOKUP(VLOOKUP($A65, 'E4 TB Allocation Details'!$A$18:$L$217, MATCH("Misc ID", 'E4 TB Allocation Details'!$A$18:$L$18, 0),FALSE), 'E2 Allocators'!$B$15:$W$361, MATCH('O5 Details by Class &amp; Accounts'!AY$18, 'E2 Allocators'!$B$15:$W$15, 0),FALSE)*$E65), 0, VLOOKUP(VLOOKUP($A65, 'E4 TB Allocation Details'!$A$18:$L$217, MATCH("Misc ID", 'E4 TB Allocation Details'!$A$18:$L$18, 0),FALSE), 'E2 Allocators'!$B$15:$W$361, MATCH('O5 Details by Class &amp; Accounts'!AY$18, 'E2 Allocators'!$B$15:$W$15, 0),FALSE)*$E65)</f>
        <v>0</v>
      </c>
      <c r="AZ65" s="1334">
        <f>IF(ISERROR(VLOOKUP(VLOOKUP($A65, 'E4 TB Allocation Details'!$A$18:$L$217, MATCH("Misc ID", 'E4 TB Allocation Details'!$A$18:$L$18, 0),FALSE), 'E2 Allocators'!$B$15:$W$361, MATCH('O5 Details by Class &amp; Accounts'!AZ$18, 'E2 Allocators'!$B$15:$W$15, 0),FALSE)*$E65), 0, VLOOKUP(VLOOKUP($A65, 'E4 TB Allocation Details'!$A$18:$L$217, MATCH("Misc ID", 'E4 TB Allocation Details'!$A$18:$L$18, 0),FALSE), 'E2 Allocators'!$B$15:$W$361, MATCH('O5 Details by Class &amp; Accounts'!AZ$18, 'E2 Allocators'!$B$15:$W$15, 0),FALSE)*$E65)</f>
        <v>0</v>
      </c>
      <c r="BA65" s="1334">
        <f>IF(ISERROR(VLOOKUP(VLOOKUP($A65, 'E4 TB Allocation Details'!$A$18:$L$217, MATCH("Misc ID", 'E4 TB Allocation Details'!$A$18:$L$18, 0),FALSE), 'E2 Allocators'!$B$15:$W$361, MATCH('O5 Details by Class &amp; Accounts'!BA$18, 'E2 Allocators'!$B$15:$W$15, 0),FALSE)*$E65), 0, VLOOKUP(VLOOKUP($A65, 'E4 TB Allocation Details'!$A$18:$L$217, MATCH("Misc ID", 'E4 TB Allocation Details'!$A$18:$L$18, 0),FALSE), 'E2 Allocators'!$B$15:$W$361, MATCH('O5 Details by Class &amp; Accounts'!BA$18, 'E2 Allocators'!$B$15:$W$15, 0),FALSE)*$E65)</f>
        <v>0</v>
      </c>
      <c r="BB65" s="1334">
        <f>IF(ISERROR(VLOOKUP(VLOOKUP($A65, 'E4 TB Allocation Details'!$A$18:$L$217, MATCH("Misc ID", 'E4 TB Allocation Details'!$A$18:$L$18, 0),FALSE), 'E2 Allocators'!$B$15:$W$361, MATCH('O5 Details by Class &amp; Accounts'!BB$18, 'E2 Allocators'!$B$15:$W$15, 0),FALSE)*$E65), 0, VLOOKUP(VLOOKUP($A65, 'E4 TB Allocation Details'!$A$18:$L$217, MATCH("Misc ID", 'E4 TB Allocation Details'!$A$18:$L$18, 0),FALSE), 'E2 Allocators'!$B$15:$W$361, MATCH('O5 Details by Class &amp; Accounts'!BB$18, 'E2 Allocators'!$B$15:$W$15, 0),FALSE)*$E65)</f>
        <v>0</v>
      </c>
      <c r="BC65" s="1334">
        <f>IF(ISERROR(VLOOKUP(VLOOKUP($A65, 'E4 TB Allocation Details'!$A$18:$L$217, MATCH("Misc ID", 'E4 TB Allocation Details'!$A$18:$L$18, 0),FALSE), 'E2 Allocators'!$B$15:$W$361, MATCH('O5 Details by Class &amp; Accounts'!BC$18, 'E2 Allocators'!$B$15:$W$15, 0),FALSE)*$E65), 0, VLOOKUP(VLOOKUP($A65, 'E4 TB Allocation Details'!$A$18:$L$217, MATCH("Misc ID", 'E4 TB Allocation Details'!$A$18:$L$18, 0),FALSE), 'E2 Allocators'!$B$15:$W$361, MATCH('O5 Details by Class &amp; Accounts'!BC$18, 'E2 Allocators'!$B$15:$W$15, 0),FALSE)*$E65)</f>
        <v>0</v>
      </c>
      <c r="BD65" s="1334">
        <f>IF(ISERROR(VLOOKUP(VLOOKUP($A65, 'E4 TB Allocation Details'!$A$18:$L$217, MATCH("Misc ID", 'E4 TB Allocation Details'!$A$18:$L$18, 0),FALSE), 'E2 Allocators'!$B$15:$W$361, MATCH('O5 Details by Class &amp; Accounts'!BD$18, 'E2 Allocators'!$B$15:$W$15, 0),FALSE)*$E65), 0, VLOOKUP(VLOOKUP($A65, 'E4 TB Allocation Details'!$A$18:$L$217, MATCH("Misc ID", 'E4 TB Allocation Details'!$A$18:$L$18, 0),FALSE), 'E2 Allocators'!$B$15:$W$361, MATCH('O5 Details by Class &amp; Accounts'!BD$18, 'E2 Allocators'!$B$15:$W$15, 0),FALSE)*$E65)</f>
        <v>0</v>
      </c>
      <c r="BE65" s="1334">
        <f>IF(ISERROR(VLOOKUP(VLOOKUP($A65, 'E4 TB Allocation Details'!$A$18:$L$217, MATCH("Misc ID", 'E4 TB Allocation Details'!$A$18:$L$18, 0),FALSE), 'E2 Allocators'!$B$15:$W$361, MATCH('O5 Details by Class &amp; Accounts'!BE$18, 'E2 Allocators'!$B$15:$W$15, 0),FALSE)*$E65), 0, VLOOKUP(VLOOKUP($A65, 'E4 TB Allocation Details'!$A$18:$L$217, MATCH("Misc ID", 'E4 TB Allocation Details'!$A$18:$L$18, 0),FALSE), 'E2 Allocators'!$B$15:$W$361, MATCH('O5 Details by Class &amp; Accounts'!BE$18, 'E2 Allocators'!$B$15:$W$15, 0),FALSE)*$E65)</f>
        <v>0</v>
      </c>
      <c r="BF65" s="1334">
        <f>IF(ISERROR(VLOOKUP(VLOOKUP($A65, 'E4 TB Allocation Details'!$A$18:$L$217, MATCH("Misc ID", 'E4 TB Allocation Details'!$A$18:$L$18, 0),FALSE), 'E2 Allocators'!$B$15:$W$361, MATCH('O5 Details by Class &amp; Accounts'!BF$18, 'E2 Allocators'!$B$15:$W$15, 0),FALSE)*$E65), 0, VLOOKUP(VLOOKUP($A65, 'E4 TB Allocation Details'!$A$18:$L$217, MATCH("Misc ID", 'E4 TB Allocation Details'!$A$18:$L$18, 0),FALSE), 'E2 Allocators'!$B$15:$W$361, MATCH('O5 Details by Class &amp; Accounts'!BF$18, 'E2 Allocators'!$B$15:$W$15, 0),FALSE)*$E65)</f>
        <v>0</v>
      </c>
      <c r="BG65" s="1334">
        <f>IF(ISERROR(VLOOKUP(VLOOKUP($A65, 'E4 TB Allocation Details'!$A$18:$L$217, MATCH("Misc ID", 'E4 TB Allocation Details'!$A$18:$L$18, 0),FALSE), 'E2 Allocators'!$B$15:$W$361, MATCH('O5 Details by Class &amp; Accounts'!BG$18, 'E2 Allocators'!$B$15:$W$15, 0),FALSE)*$E65), 0, VLOOKUP(VLOOKUP($A65, 'E4 TB Allocation Details'!$A$18:$L$217, MATCH("Misc ID", 'E4 TB Allocation Details'!$A$18:$L$18, 0),FALSE), 'E2 Allocators'!$B$15:$W$361, MATCH('O5 Details by Class &amp; Accounts'!BG$18, 'E2 Allocators'!$B$15:$W$15, 0),FALSE)*$E65)</f>
        <v>0</v>
      </c>
      <c r="BH65" s="1334">
        <f>IF(ISERROR(VLOOKUP(VLOOKUP($A65, 'E4 TB Allocation Details'!$A$18:$L$217, MATCH("Misc ID", 'E4 TB Allocation Details'!$A$18:$L$18, 0),FALSE), 'E2 Allocators'!$B$15:$W$361, MATCH('O5 Details by Class &amp; Accounts'!BH$18, 'E2 Allocators'!$B$15:$W$15, 0),FALSE)*$E65), 0, VLOOKUP(VLOOKUP($A65, 'E4 TB Allocation Details'!$A$18:$L$217, MATCH("Misc ID", 'E4 TB Allocation Details'!$A$18:$L$18, 0),FALSE), 'E2 Allocators'!$B$15:$W$361, MATCH('O5 Details by Class &amp; Accounts'!BH$18, 'E2 Allocators'!$B$15:$W$15, 0),FALSE)*$E65)</f>
        <v>0</v>
      </c>
      <c r="BI65" s="1334">
        <f>IF(ISERROR(VLOOKUP(VLOOKUP($A65, 'E4 TB Allocation Details'!$A$18:$L$217, MATCH("Misc ID", 'E4 TB Allocation Details'!$A$18:$L$18, 0),FALSE), 'E2 Allocators'!$B$15:$W$361, MATCH('O5 Details by Class &amp; Accounts'!BI$18, 'E2 Allocators'!$B$15:$W$15, 0),FALSE)*$E65), 0, VLOOKUP(VLOOKUP($A65, 'E4 TB Allocation Details'!$A$18:$L$217, MATCH("Misc ID", 'E4 TB Allocation Details'!$A$18:$L$18, 0),FALSE), 'E2 Allocators'!$B$15:$W$361, MATCH('O5 Details by Class &amp; Accounts'!BI$18, 'E2 Allocators'!$B$15:$W$15, 0),FALSE)*$E65)</f>
        <v>0</v>
      </c>
      <c r="BJ65" s="1334">
        <f>IF(ISERROR(VLOOKUP(VLOOKUP($A65, 'E4 TB Allocation Details'!$A$18:$L$217, MATCH("Misc ID", 'E4 TB Allocation Details'!$A$18:$L$18, 0),FALSE), 'E2 Allocators'!$B$15:$W$361, MATCH('O5 Details by Class &amp; Accounts'!BJ$18, 'E2 Allocators'!$B$15:$W$15, 0),FALSE)*$E65), 0, VLOOKUP(VLOOKUP($A65, 'E4 TB Allocation Details'!$A$18:$L$217, MATCH("Misc ID", 'E4 TB Allocation Details'!$A$18:$L$18, 0),FALSE), 'E2 Allocators'!$B$15:$W$361, MATCH('O5 Details by Class &amp; Accounts'!BJ$18, 'E2 Allocators'!$B$15:$W$15, 0),FALSE)*$E65)</f>
        <v>0</v>
      </c>
      <c r="BK65" s="1334">
        <f>IF(ISERROR(VLOOKUP(VLOOKUP($A65, 'E4 TB Allocation Details'!$A$18:$L$217, MATCH("Misc ID", 'E4 TB Allocation Details'!$A$18:$L$18, 0),FALSE), 'E2 Allocators'!$B$15:$W$361, MATCH('O5 Details by Class &amp; Accounts'!BK$18, 'E2 Allocators'!$B$15:$W$15, 0),FALSE)*$E65), 0, VLOOKUP(VLOOKUP($A65, 'E4 TB Allocation Details'!$A$18:$L$217, MATCH("Misc ID", 'E4 TB Allocation Details'!$A$18:$L$18, 0),FALSE), 'E2 Allocators'!$B$15:$W$361, MATCH('O5 Details by Class &amp; Accounts'!BK$18, 'E2 Allocators'!$B$15:$W$15, 0),FALSE)*$E65)</f>
        <v>0</v>
      </c>
      <c r="BL65" s="1334">
        <f>IF(ISERROR(VLOOKUP(VLOOKUP($A65, 'E4 TB Allocation Details'!$A$18:$L$217, MATCH("Misc ID", 'E4 TB Allocation Details'!$A$18:$L$18, 0),FALSE), 'E2 Allocators'!$B$15:$W$361, MATCH('O5 Details by Class &amp; Accounts'!BL$18, 'E2 Allocators'!$B$15:$W$15, 0),FALSE)*$E65), 0, VLOOKUP(VLOOKUP($A65, 'E4 TB Allocation Details'!$A$18:$L$217, MATCH("Misc ID", 'E4 TB Allocation Details'!$A$18:$L$18, 0),FALSE), 'E2 Allocators'!$B$15:$W$361, MATCH('O5 Details by Class &amp; Accounts'!BL$18, 'E2 Allocators'!$B$15:$W$15, 0),FALSE)*$E65)</f>
        <v>0</v>
      </c>
      <c r="BM65" s="1334">
        <f>IF(ISERROR(VLOOKUP(VLOOKUP($A65, 'E4 TB Allocation Details'!$A$18:$L$217, MATCH("Misc ID", 'E4 TB Allocation Details'!$A$18:$L$18, 0),FALSE), 'E2 Allocators'!$B$15:$W$361, MATCH('O5 Details by Class &amp; Accounts'!BM$18, 'E2 Allocators'!$B$15:$W$15, 0),FALSE)*$E65), 0, VLOOKUP(VLOOKUP($A65, 'E4 TB Allocation Details'!$A$18:$L$217, MATCH("Misc ID", 'E4 TB Allocation Details'!$A$18:$L$18, 0),FALSE), 'E2 Allocators'!$B$15:$W$361, MATCH('O5 Details by Class &amp; Accounts'!BM$18, 'E2 Allocators'!$B$15:$W$15, 0),FALSE)*$E65)</f>
        <v>0</v>
      </c>
      <c r="BN65" s="1334">
        <f>IF(ISERROR(VLOOKUP(VLOOKUP($A65, 'E4 TB Allocation Details'!$A$18:$L$217, MATCH("Misc ID", 'E4 TB Allocation Details'!$A$18:$L$18, 0),FALSE), 'E2 Allocators'!$B$15:$W$361, MATCH('O5 Details by Class &amp; Accounts'!BN$18, 'E2 Allocators'!$B$15:$W$15, 0),FALSE)*$E65), 0, VLOOKUP(VLOOKUP($A65, 'E4 TB Allocation Details'!$A$18:$L$217, MATCH("Misc ID", 'E4 TB Allocation Details'!$A$18:$L$18, 0),FALSE), 'E2 Allocators'!$B$15:$W$361, MATCH('O5 Details by Class &amp; Accounts'!BN$18, 'E2 Allocators'!$B$15:$W$15, 0),FALSE)*$E65)</f>
        <v>0</v>
      </c>
      <c r="BO65" s="1334">
        <f>IF(ISERROR(VLOOKUP(VLOOKUP($A65, 'E4 TB Allocation Details'!$A$18:$L$217, MATCH("Misc ID", 'E4 TB Allocation Details'!$A$18:$L$18, 0),FALSE), 'E2 Allocators'!$B$15:$W$361, MATCH('O5 Details by Class &amp; Accounts'!BO$18, 'E2 Allocators'!$B$15:$W$15, 0),FALSE)*$E65), 0, VLOOKUP(VLOOKUP($A65, 'E4 TB Allocation Details'!$A$18:$L$217, MATCH("Misc ID", 'E4 TB Allocation Details'!$A$18:$L$18, 0),FALSE), 'E2 Allocators'!$B$15:$W$361, MATCH('O5 Details by Class &amp; Accounts'!BO$18, 'E2 Allocators'!$B$15:$W$15, 0),FALSE)*$E65)</f>
        <v>0</v>
      </c>
      <c r="BP65" s="1334">
        <f>IF(ISERROR(VLOOKUP(VLOOKUP($A65, 'E4 TB Allocation Details'!$A$18:$L$217, MATCH("Misc ID", 'E4 TB Allocation Details'!$A$18:$L$18, 0),FALSE), 'E2 Allocators'!$B$15:$W$361, MATCH('O5 Details by Class &amp; Accounts'!BP$18, 'E2 Allocators'!$B$15:$W$15, 0),FALSE)*$E65), 0, VLOOKUP(VLOOKUP($A65, 'E4 TB Allocation Details'!$A$18:$L$217, MATCH("Misc ID", 'E4 TB Allocation Details'!$A$18:$L$18, 0),FALSE), 'E2 Allocators'!$B$15:$W$361, MATCH('O5 Details by Class &amp; Accounts'!BP$18, 'E2 Allocators'!$B$15:$W$15, 0),FALSE)*$E65)</f>
        <v>0</v>
      </c>
      <c r="BQ65" s="1334">
        <f>IF(ISERROR(VLOOKUP(VLOOKUP($A65, 'E4 TB Allocation Details'!$A$18:$L$217, MATCH("Misc ID", 'E4 TB Allocation Details'!$A$18:$L$18, 0),FALSE), 'E2 Allocators'!$B$15:$W$361, MATCH('O5 Details by Class &amp; Accounts'!BQ$18, 'E2 Allocators'!$B$15:$W$15, 0),FALSE)*$E65), 0, VLOOKUP(VLOOKUP($A65, 'E4 TB Allocation Details'!$A$18:$L$217, MATCH("Misc ID", 'E4 TB Allocation Details'!$A$18:$L$18, 0),FALSE), 'E2 Allocators'!$B$15:$W$361, MATCH('O5 Details by Class &amp; Accounts'!BQ$18, 'E2 Allocators'!$B$15:$W$15, 0),FALSE)*$E65)</f>
        <v>0</v>
      </c>
      <c r="BR65" s="1334">
        <f>IF(ISERROR(VLOOKUP(VLOOKUP($A65, 'E4 TB Allocation Details'!$A$18:$L$217, MATCH("Misc ID", 'E4 TB Allocation Details'!$A$18:$L$18, 0),FALSE), 'E2 Allocators'!$B$15:$W$361, MATCH('O5 Details by Class &amp; Accounts'!BR$18, 'E2 Allocators'!$B$15:$W$15, 0),FALSE)*$E65), 0, VLOOKUP(VLOOKUP($A65, 'E4 TB Allocation Details'!$A$18:$L$217, MATCH("Misc ID", 'E4 TB Allocation Details'!$A$18:$L$18, 0),FALSE), 'E2 Allocators'!$B$15:$W$361, MATCH('O5 Details by Class &amp; Accounts'!BR$18, 'E2 Allocators'!$B$15:$W$15, 0),FALSE)*$E65)</f>
        <v>0</v>
      </c>
      <c r="BS65" s="1334">
        <f t="shared" si="11"/>
        <v>0</v>
      </c>
      <c r="BT65" s="1334">
        <f>IF(ISERROR(VLOOKUP(VLOOKUP($A65, 'E4 TB Allocation Details'!$A$18:$L$217, MATCH("A &amp; G ID", 'E4 TB Allocation Details'!$A$18:$L$18, 0),FALSE), 'E2 Allocators'!$B$15:$W$361, MATCH('O5 Details by Class &amp; Accounts'!BT$18, 'E2 Allocators'!$B$15:$W$15, 0),FALSE)*$E65), 0, VLOOKUP(VLOOKUP($A65, 'E4 TB Allocation Details'!$A$18:$L$217, MATCH("A &amp; G ID", 'E4 TB Allocation Details'!$A$18:$L$18, 0),FALSE), 'E2 Allocators'!$B$15:$W$361, MATCH('O5 Details by Class &amp; Accounts'!BT$18, 'E2 Allocators'!$B$15:$W$15, 0),FALSE)*$E65)</f>
        <v>155554.11174741414</v>
      </c>
      <c r="BU65" s="1334">
        <f>IF(ISERROR(VLOOKUP(VLOOKUP($A65, 'E4 TB Allocation Details'!$A$18:$L$217, MATCH("A &amp; G ID", 'E4 TB Allocation Details'!$A$18:$L$18, 0),FALSE), 'E2 Allocators'!$B$15:$W$361, MATCH('O5 Details by Class &amp; Accounts'!BU$18, 'E2 Allocators'!$B$15:$W$15, 0),FALSE)*$E65), 0, VLOOKUP(VLOOKUP($A65, 'E4 TB Allocation Details'!$A$18:$L$217, MATCH("A &amp; G ID", 'E4 TB Allocation Details'!$A$18:$L$18, 0),FALSE), 'E2 Allocators'!$B$15:$W$361, MATCH('O5 Details by Class &amp; Accounts'!BU$18, 'E2 Allocators'!$B$15:$W$15, 0),FALSE)*$E65)</f>
        <v>39206.585835382619</v>
      </c>
      <c r="BV65" s="1334">
        <f>IF(ISERROR(VLOOKUP(VLOOKUP($A65, 'E4 TB Allocation Details'!$A$18:$L$217, MATCH("A &amp; G ID", 'E4 TB Allocation Details'!$A$18:$L$18, 0),FALSE), 'E2 Allocators'!$B$15:$W$361, MATCH('O5 Details by Class &amp; Accounts'!BV$18, 'E2 Allocators'!$B$15:$W$15, 0),FALSE)*$E65), 0, VLOOKUP(VLOOKUP($A65, 'E4 TB Allocation Details'!$A$18:$L$217, MATCH("A &amp; G ID", 'E4 TB Allocation Details'!$A$18:$L$18, 0),FALSE), 'E2 Allocators'!$B$15:$W$361, MATCH('O5 Details by Class &amp; Accounts'!BV$18, 'E2 Allocators'!$B$15:$W$15, 0),FALSE)*$E65)</f>
        <v>47091.28045410593</v>
      </c>
      <c r="BW65" s="1334">
        <f>IF(ISERROR(VLOOKUP(VLOOKUP($A65, 'E4 TB Allocation Details'!$A$18:$L$217, MATCH("A &amp; G ID", 'E4 TB Allocation Details'!$A$18:$L$18, 0),FALSE), 'E2 Allocators'!$B$15:$W$361, MATCH('O5 Details by Class &amp; Accounts'!BW$18, 'E2 Allocators'!$B$15:$W$15, 0),FALSE)*$E65), 0, VLOOKUP(VLOOKUP($A65, 'E4 TB Allocation Details'!$A$18:$L$217, MATCH("A &amp; G ID", 'E4 TB Allocation Details'!$A$18:$L$18, 0),FALSE), 'E2 Allocators'!$B$15:$W$361, MATCH('O5 Details by Class &amp; Accounts'!BW$18, 'E2 Allocators'!$B$15:$W$15, 0),FALSE)*$E65)</f>
        <v>0</v>
      </c>
      <c r="BX65" s="1334">
        <f>IF(ISERROR(VLOOKUP(VLOOKUP($A65, 'E4 TB Allocation Details'!$A$18:$L$217, MATCH("A &amp; G ID", 'E4 TB Allocation Details'!$A$18:$L$18, 0),FALSE), 'E2 Allocators'!$B$15:$W$361, MATCH('O5 Details by Class &amp; Accounts'!BX$18, 'E2 Allocators'!$B$15:$W$15, 0),FALSE)*$E65), 0, VLOOKUP(VLOOKUP($A65, 'E4 TB Allocation Details'!$A$18:$L$217, MATCH("A &amp; G ID", 'E4 TB Allocation Details'!$A$18:$L$18, 0),FALSE), 'E2 Allocators'!$B$15:$W$361, MATCH('O5 Details by Class &amp; Accounts'!BX$18, 'E2 Allocators'!$B$15:$W$15, 0),FALSE)*$E65)</f>
        <v>17226.641921667655</v>
      </c>
      <c r="BY65" s="1334">
        <f>IF(ISERROR(VLOOKUP(VLOOKUP($A65, 'E4 TB Allocation Details'!$A$18:$L$217, MATCH("A &amp; G ID", 'E4 TB Allocation Details'!$A$18:$L$18, 0),FALSE), 'E2 Allocators'!$B$15:$W$361, MATCH('O5 Details by Class &amp; Accounts'!BY$18, 'E2 Allocators'!$B$15:$W$15, 0),FALSE)*$E65), 0, VLOOKUP(VLOOKUP($A65, 'E4 TB Allocation Details'!$A$18:$L$217, MATCH("A &amp; G ID", 'E4 TB Allocation Details'!$A$18:$L$18, 0),FALSE), 'E2 Allocators'!$B$15:$W$361, MATCH('O5 Details by Class &amp; Accounts'!BY$18, 'E2 Allocators'!$B$15:$W$15, 0),FALSE)*$E65)</f>
        <v>22587.298491151661</v>
      </c>
      <c r="BZ65" s="1334">
        <f>IF(ISERROR(VLOOKUP(VLOOKUP($A65, 'E4 TB Allocation Details'!$A$18:$L$217, MATCH("A &amp; G ID", 'E4 TB Allocation Details'!$A$18:$L$18, 0),FALSE), 'E2 Allocators'!$B$15:$W$361, MATCH('O5 Details by Class &amp; Accounts'!BZ$18, 'E2 Allocators'!$B$15:$W$15, 0),FALSE)*$E65), 0, VLOOKUP(VLOOKUP($A65, 'E4 TB Allocation Details'!$A$18:$L$217, MATCH("A &amp; G ID", 'E4 TB Allocation Details'!$A$18:$L$18, 0),FALSE), 'E2 Allocators'!$B$15:$W$361, MATCH('O5 Details by Class &amp; Accounts'!BZ$18, 'E2 Allocators'!$B$15:$W$15, 0),FALSE)*$E65)</f>
        <v>15070.820725335147</v>
      </c>
      <c r="CA65" s="1334">
        <f>IF(ISERROR(VLOOKUP(VLOOKUP($A65, 'E4 TB Allocation Details'!$A$18:$L$217, MATCH("A &amp; G ID", 'E4 TB Allocation Details'!$A$18:$L$18, 0),FALSE), 'E2 Allocators'!$B$15:$W$361, MATCH('O5 Details by Class &amp; Accounts'!CA$18, 'E2 Allocators'!$B$15:$W$15, 0),FALSE)*$E65), 0, VLOOKUP(VLOOKUP($A65, 'E4 TB Allocation Details'!$A$18:$L$217, MATCH("A &amp; G ID", 'E4 TB Allocation Details'!$A$18:$L$18, 0),FALSE), 'E2 Allocators'!$B$15:$W$361, MATCH('O5 Details by Class &amp; Accounts'!CA$18, 'E2 Allocators'!$B$15:$W$15, 0),FALSE)*$E65)</f>
        <v>952.2153502485495</v>
      </c>
      <c r="CB65" s="1334">
        <f>IF(ISERROR(VLOOKUP(VLOOKUP($A65, 'E4 TB Allocation Details'!$A$18:$L$217, MATCH("A &amp; G ID", 'E4 TB Allocation Details'!$A$18:$L$18, 0),FALSE), 'E2 Allocators'!$B$15:$W$361, MATCH('O5 Details by Class &amp; Accounts'!CB$18, 'E2 Allocators'!$B$15:$W$15, 0),FALSE)*$E65), 0, VLOOKUP(VLOOKUP($A65, 'E4 TB Allocation Details'!$A$18:$L$217, MATCH("A &amp; G ID", 'E4 TB Allocation Details'!$A$18:$L$18, 0),FALSE), 'E2 Allocators'!$B$15:$W$361, MATCH('O5 Details by Class &amp; Accounts'!CB$18, 'E2 Allocators'!$B$15:$W$15, 0),FALSE)*$E65)</f>
        <v>821.04547469427098</v>
      </c>
      <c r="CC65" s="1334">
        <f>IF(ISERROR(VLOOKUP(VLOOKUP($A65, 'E4 TB Allocation Details'!$A$18:$L$217, MATCH("A &amp; G ID", 'E4 TB Allocation Details'!$A$18:$L$18, 0),FALSE), 'E2 Allocators'!$B$15:$W$361, MATCH('O5 Details by Class &amp; Accounts'!CC$18, 'E2 Allocators'!$B$15:$W$15, 0),FALSE)*$E65), 0, VLOOKUP(VLOOKUP($A65, 'E4 TB Allocation Details'!$A$18:$L$217, MATCH("A &amp; G ID", 'E4 TB Allocation Details'!$A$18:$L$18, 0),FALSE), 'E2 Allocators'!$B$15:$W$361, MATCH('O5 Details by Class &amp; Accounts'!CC$18, 'E2 Allocators'!$B$15:$W$15, 0),FALSE)*$E65)</f>
        <v>0</v>
      </c>
      <c r="CD65" s="1334">
        <f>IF(ISERROR(VLOOKUP(VLOOKUP($A65, 'E4 TB Allocation Details'!$A$18:$L$217, MATCH("A &amp; G ID", 'E4 TB Allocation Details'!$A$18:$L$18, 0),FALSE), 'E2 Allocators'!$B$15:$W$361, MATCH('O5 Details by Class &amp; Accounts'!CD$18, 'E2 Allocators'!$B$15:$W$15, 0),FALSE)*$E65), 0, VLOOKUP(VLOOKUP($A65, 'E4 TB Allocation Details'!$A$18:$L$217, MATCH("A &amp; G ID", 'E4 TB Allocation Details'!$A$18:$L$18, 0),FALSE), 'E2 Allocators'!$B$15:$W$361, MATCH('O5 Details by Class &amp; Accounts'!CD$18, 'E2 Allocators'!$B$15:$W$15, 0),FALSE)*$E65)</f>
        <v>0</v>
      </c>
      <c r="CE65" s="1334">
        <f>IF(ISERROR(VLOOKUP(VLOOKUP($A65, 'E4 TB Allocation Details'!$A$18:$L$217, MATCH("A &amp; G ID", 'E4 TB Allocation Details'!$A$18:$L$18, 0),FALSE), 'E2 Allocators'!$B$15:$W$361, MATCH('O5 Details by Class &amp; Accounts'!CE$18, 'E2 Allocators'!$B$15:$W$15, 0),FALSE)*$E65), 0, VLOOKUP(VLOOKUP($A65, 'E4 TB Allocation Details'!$A$18:$L$217, MATCH("A &amp; G ID", 'E4 TB Allocation Details'!$A$18:$L$18, 0),FALSE), 'E2 Allocators'!$B$15:$W$361, MATCH('O5 Details by Class &amp; Accounts'!CE$18, 'E2 Allocators'!$B$15:$W$15, 0),FALSE)*$E65)</f>
        <v>0</v>
      </c>
      <c r="CF65" s="1334">
        <f>IF(ISERROR(VLOOKUP(VLOOKUP($A65, 'E4 TB Allocation Details'!$A$18:$L$217, MATCH("A &amp; G ID", 'E4 TB Allocation Details'!$A$18:$L$18, 0),FALSE), 'E2 Allocators'!$B$15:$W$361, MATCH('O5 Details by Class &amp; Accounts'!CF$18, 'E2 Allocators'!$B$15:$W$15, 0),FALSE)*$E65), 0, VLOOKUP(VLOOKUP($A65, 'E4 TB Allocation Details'!$A$18:$L$217, MATCH("A &amp; G ID", 'E4 TB Allocation Details'!$A$18:$L$18, 0),FALSE), 'E2 Allocators'!$B$15:$W$361, MATCH('O5 Details by Class &amp; Accounts'!CF$18, 'E2 Allocators'!$B$15:$W$15, 0),FALSE)*$E65)</f>
        <v>0</v>
      </c>
      <c r="CG65" s="1334">
        <f>IF(ISERROR(VLOOKUP(VLOOKUP($A65, 'E4 TB Allocation Details'!$A$18:$L$217, MATCH("A &amp; G ID", 'E4 TB Allocation Details'!$A$18:$L$18, 0),FALSE), 'E2 Allocators'!$B$15:$W$361, MATCH('O5 Details by Class &amp; Accounts'!CG$18, 'E2 Allocators'!$B$15:$W$15, 0),FALSE)*$E65), 0, VLOOKUP(VLOOKUP($A65, 'E4 TB Allocation Details'!$A$18:$L$217, MATCH("A &amp; G ID", 'E4 TB Allocation Details'!$A$18:$L$18, 0),FALSE), 'E2 Allocators'!$B$15:$W$361, MATCH('O5 Details by Class &amp; Accounts'!CG$18, 'E2 Allocators'!$B$15:$W$15, 0),FALSE)*$E65)</f>
        <v>0</v>
      </c>
      <c r="CH65" s="1334">
        <f>IF(ISERROR(VLOOKUP(VLOOKUP($A65, 'E4 TB Allocation Details'!$A$18:$L$217, MATCH("A &amp; G ID", 'E4 TB Allocation Details'!$A$18:$L$18, 0),FALSE), 'E2 Allocators'!$B$15:$W$361, MATCH('O5 Details by Class &amp; Accounts'!CH$18, 'E2 Allocators'!$B$15:$W$15, 0),FALSE)*$E65), 0, VLOOKUP(VLOOKUP($A65, 'E4 TB Allocation Details'!$A$18:$L$217, MATCH("A &amp; G ID", 'E4 TB Allocation Details'!$A$18:$L$18, 0),FALSE), 'E2 Allocators'!$B$15:$W$361, MATCH('O5 Details by Class &amp; Accounts'!CH$18, 'E2 Allocators'!$B$15:$W$15, 0),FALSE)*$E65)</f>
        <v>0</v>
      </c>
      <c r="CI65" s="1334">
        <f>IF(ISERROR(VLOOKUP(VLOOKUP($A65, 'E4 TB Allocation Details'!$A$18:$L$217, MATCH("A &amp; G ID", 'E4 TB Allocation Details'!$A$18:$L$18, 0),FALSE), 'E2 Allocators'!$B$15:$W$361, MATCH('O5 Details by Class &amp; Accounts'!CI$18, 'E2 Allocators'!$B$15:$W$15, 0),FALSE)*$E65), 0, VLOOKUP(VLOOKUP($A65, 'E4 TB Allocation Details'!$A$18:$L$217, MATCH("A &amp; G ID", 'E4 TB Allocation Details'!$A$18:$L$18, 0),FALSE), 'E2 Allocators'!$B$15:$W$361, MATCH('O5 Details by Class &amp; Accounts'!CI$18, 'E2 Allocators'!$B$15:$W$15, 0),FALSE)*$E65)</f>
        <v>0</v>
      </c>
      <c r="CJ65" s="1334">
        <f>IF(ISERROR(VLOOKUP(VLOOKUP($A65, 'E4 TB Allocation Details'!$A$18:$L$217, MATCH("A &amp; G ID", 'E4 TB Allocation Details'!$A$18:$L$18, 0),FALSE), 'E2 Allocators'!$B$15:$W$361, MATCH('O5 Details by Class &amp; Accounts'!CJ$18, 'E2 Allocators'!$B$15:$W$15, 0),FALSE)*$E65), 0, VLOOKUP(VLOOKUP($A65, 'E4 TB Allocation Details'!$A$18:$L$217, MATCH("A &amp; G ID", 'E4 TB Allocation Details'!$A$18:$L$18, 0),FALSE), 'E2 Allocators'!$B$15:$W$361, MATCH('O5 Details by Class &amp; Accounts'!CJ$18, 'E2 Allocators'!$B$15:$W$15, 0),FALSE)*$E65)</f>
        <v>0</v>
      </c>
      <c r="CK65" s="1334">
        <f>IF(ISERROR(VLOOKUP(VLOOKUP($A65, 'E4 TB Allocation Details'!$A$18:$L$217, MATCH("A &amp; G ID", 'E4 TB Allocation Details'!$A$18:$L$18, 0),FALSE), 'E2 Allocators'!$B$15:$W$361, MATCH('O5 Details by Class &amp; Accounts'!CK$18, 'E2 Allocators'!$B$15:$W$15, 0),FALSE)*$E65), 0, VLOOKUP(VLOOKUP($A65, 'E4 TB Allocation Details'!$A$18:$L$217, MATCH("A &amp; G ID", 'E4 TB Allocation Details'!$A$18:$L$18, 0),FALSE), 'E2 Allocators'!$B$15:$W$361, MATCH('O5 Details by Class &amp; Accounts'!CK$18, 'E2 Allocators'!$B$15:$W$15, 0),FALSE)*$E65)</f>
        <v>0</v>
      </c>
      <c r="CL65" s="1334">
        <f>IF(ISERROR(VLOOKUP(VLOOKUP($A65, 'E4 TB Allocation Details'!$A$18:$L$217, MATCH("A &amp; G ID", 'E4 TB Allocation Details'!$A$18:$L$18, 0),FALSE), 'E2 Allocators'!$B$15:$W$361, MATCH('O5 Details by Class &amp; Accounts'!CL$18, 'E2 Allocators'!$B$15:$W$15, 0),FALSE)*$E65), 0, VLOOKUP(VLOOKUP($A65, 'E4 TB Allocation Details'!$A$18:$L$217, MATCH("A &amp; G ID", 'E4 TB Allocation Details'!$A$18:$L$18, 0),FALSE), 'E2 Allocators'!$B$15:$W$361, MATCH('O5 Details by Class &amp; Accounts'!CL$18, 'E2 Allocators'!$B$15:$W$15, 0),FALSE)*$E65)</f>
        <v>0</v>
      </c>
      <c r="CM65" s="1334">
        <f>IF(ISERROR(VLOOKUP(VLOOKUP($A65, 'E4 TB Allocation Details'!$A$18:$L$217, MATCH("A &amp; G ID", 'E4 TB Allocation Details'!$A$18:$L$18, 0),FALSE), 'E2 Allocators'!$B$15:$W$361, MATCH('O5 Details by Class &amp; Accounts'!CM$18, 'E2 Allocators'!$B$15:$W$15, 0),FALSE)*$E65), 0, VLOOKUP(VLOOKUP($A65, 'E4 TB Allocation Details'!$A$18:$L$217, MATCH("A &amp; G ID", 'E4 TB Allocation Details'!$A$18:$L$18, 0),FALSE), 'E2 Allocators'!$B$15:$W$361, MATCH('O5 Details by Class &amp; Accounts'!CM$18, 'E2 Allocators'!$B$15:$W$15, 0),FALSE)*$E65)</f>
        <v>0</v>
      </c>
      <c r="CN65" s="1334">
        <f t="shared" si="12"/>
        <v>298510</v>
      </c>
      <c r="CO65" s="1670">
        <f t="shared" si="7"/>
        <v>0</v>
      </c>
      <c r="CQ65" s="1926" t="s">
        <v>5</v>
      </c>
    </row>
    <row r="66" spans="1:95" s="64" customFormat="1" ht="12.75" x14ac:dyDescent="0.2">
      <c r="A66" s="2226">
        <v>1920</v>
      </c>
      <c r="B66" s="2176" t="s">
        <v>540</v>
      </c>
      <c r="C66" s="1667">
        <f>IF(ISERROR(VLOOKUP($A66,'I3 TB Data'!$A$20:$H$465,MATCH('O5 Details by Class &amp; Accounts'!$C$18, 'I3 TB Data'!$A$20:$H$20,0),0)), 0, VLOOKUP($A66,'I3 TB Data'!$A$20:$H$465,MATCH('O5 Details by Class &amp; Accounts'!$C$18,'I3 TB Data'!$A$20:$H$20,0),0))</f>
        <v>2818197</v>
      </c>
      <c r="D66" s="1668">
        <f>'I4 BO ASSETS'!E67</f>
        <v>0</v>
      </c>
      <c r="E66" s="1667">
        <f t="shared" si="6"/>
        <v>2818197</v>
      </c>
      <c r="F66" s="1669">
        <f>IF(ISERROR(VLOOKUP($A66, 'E1 Categorization'!A33:E123, MATCH("Customer Component", 'E1 Categorization'!$A$33:$E$33,0), 0)), 0, IF(VLOOKUP($A66, 'E1 Categorization'!A33:E123, MATCH("Customer Component", 'E1 Categorization'!$A$33:$E$33,0), 0)=0, 'O5 Details by Class &amp; Accounts'!$E66, IF(AND(VLOOKUP($A66, 'E1 Categorization'!A33:E123, MATCH("Customer Component", 'E1 Categorization'!$A$33:$E$33,0), 0) &gt;0, VLOOKUP($A66, 'E1 Categorization'!A33:E123, MATCH("Customer Component", 'E1 Categorization'!$A$33:$E$33,0), 0)&lt;1), 'O5 Details by Class &amp; Accounts'!$E66*(1-VLOOKUP($A66, 'E1 Categorization'!A33:E123, MATCH("Customer Component", 'E1 Categorization'!$A$33:$E$33,0), 0)), 0)))</f>
        <v>0</v>
      </c>
      <c r="G66" s="1669">
        <f>IF(ISERROR(VLOOKUP($A66, 'E1 Categorization'!A33:E123, MATCH("Customer Component", 'E1 Categorization'!$A$33:$E$33,0), 0)),0, IF(VLOOKUP($A66, 'E1 Categorization'!A33:E123, MATCH("Customer Component", 'E1 Categorization'!$A$33:$E$33,0), 0)=0, 0, IF(AND(VLOOKUP($A66, 'E1 Categorization'!A33:E123, MATCH("Customer Component", 'E1 Categorization'!$A$33:$E$33,0), 0) &gt;0, VLOOKUP($A66, 'E1 Categorization'!A33:E123, MATCH("Customer Component", 'E1 Categorization'!$A$33:$E$33,0), 0)&lt;1), 'O5 Details by Class &amp; Accounts'!$E66*(VLOOKUP($A66, 'E1 Categorization'!A33:E123, MATCH("Customer Component", 'E1 Categorization'!$A$33:$E$33,0), 0)), 'O5 Details by Class &amp; Accounts'!$E66)))</f>
        <v>0</v>
      </c>
      <c r="H66" s="1334">
        <f t="shared" si="8"/>
        <v>0</v>
      </c>
      <c r="I66" s="1334">
        <f>IF(ISERROR(VLOOKUP(VLOOKUP($A66, 'E4 TB Allocation Details'!$A$18:$L$217, MATCH("Demand ID", 'E4 TB Allocation Details'!$A$18:$L$18, 0),FALSE), 'E2 Allocators'!$B$15:$W$361, MATCH('O5 Details by Class &amp; Accounts'!I$18, 'E2 Allocators'!$B$15:$W$15, 0),FALSE)*$F66), 0, VLOOKUP(VLOOKUP($A66, 'E4 TB Allocation Details'!$A$18:$L$217, MATCH("Demand ID", 'E4 TB Allocation Details'!$A$18:$L$18, 0),FALSE), 'E2 Allocators'!$B$15:$W$361, MATCH('O5 Details by Class &amp; Accounts'!I$18, 'E2 Allocators'!$B$15:$W$15, 0),FALSE)*$F66)</f>
        <v>0</v>
      </c>
      <c r="J66" s="1334">
        <f>IF(ISERROR(VLOOKUP(VLOOKUP($A66, 'E4 TB Allocation Details'!$A$18:$L$217, MATCH("Demand ID", 'E4 TB Allocation Details'!$A$18:$L$18, 0),FALSE), 'E2 Allocators'!$B$15:$W$361, MATCH('O5 Details by Class &amp; Accounts'!J$18, 'E2 Allocators'!$B$15:$W$15, 0),FALSE)*$F66), 0, VLOOKUP(VLOOKUP($A66, 'E4 TB Allocation Details'!$A$18:$L$217, MATCH("Demand ID", 'E4 TB Allocation Details'!$A$18:$L$18, 0),FALSE), 'E2 Allocators'!$B$15:$W$361, MATCH('O5 Details by Class &amp; Accounts'!J$18, 'E2 Allocators'!$B$15:$W$15, 0),FALSE)*$F66)</f>
        <v>0</v>
      </c>
      <c r="K66" s="1334">
        <f>IF(ISERROR(VLOOKUP(VLOOKUP($A66, 'E4 TB Allocation Details'!$A$18:$L$217, MATCH("Demand ID", 'E4 TB Allocation Details'!$A$18:$L$18, 0),FALSE), 'E2 Allocators'!$B$15:$W$361, MATCH('O5 Details by Class &amp; Accounts'!K$18, 'E2 Allocators'!$B$15:$W$15, 0),FALSE)*$F66), 0, VLOOKUP(VLOOKUP($A66, 'E4 TB Allocation Details'!$A$18:$L$217, MATCH("Demand ID", 'E4 TB Allocation Details'!$A$18:$L$18, 0),FALSE), 'E2 Allocators'!$B$15:$W$361, MATCH('O5 Details by Class &amp; Accounts'!K$18, 'E2 Allocators'!$B$15:$W$15, 0),FALSE)*$F66)</f>
        <v>0</v>
      </c>
      <c r="L66" s="1334">
        <f>IF(ISERROR(VLOOKUP(VLOOKUP($A66, 'E4 TB Allocation Details'!$A$18:$L$217, MATCH("Demand ID", 'E4 TB Allocation Details'!$A$18:$L$18, 0),FALSE), 'E2 Allocators'!$B$15:$W$361, MATCH('O5 Details by Class &amp; Accounts'!L$18, 'E2 Allocators'!$B$15:$W$15, 0),FALSE)*$F66), 0, VLOOKUP(VLOOKUP($A66, 'E4 TB Allocation Details'!$A$18:$L$217, MATCH("Demand ID", 'E4 TB Allocation Details'!$A$18:$L$18, 0),FALSE), 'E2 Allocators'!$B$15:$W$361, MATCH('O5 Details by Class &amp; Accounts'!L$18, 'E2 Allocators'!$B$15:$W$15, 0),FALSE)*$F66)</f>
        <v>0</v>
      </c>
      <c r="M66" s="1334">
        <f>IF(ISERROR(VLOOKUP(VLOOKUP($A66, 'E4 TB Allocation Details'!$A$18:$L$217, MATCH("Demand ID", 'E4 TB Allocation Details'!$A$18:$L$18, 0),FALSE), 'E2 Allocators'!$B$15:$W$361, MATCH('O5 Details by Class &amp; Accounts'!M$18, 'E2 Allocators'!$B$15:$W$15, 0),FALSE)*$F66), 0, VLOOKUP(VLOOKUP($A66, 'E4 TB Allocation Details'!$A$18:$L$217, MATCH("Demand ID", 'E4 TB Allocation Details'!$A$18:$L$18, 0),FALSE), 'E2 Allocators'!$B$15:$W$361, MATCH('O5 Details by Class &amp; Accounts'!M$18, 'E2 Allocators'!$B$15:$W$15, 0),FALSE)*$F66)</f>
        <v>0</v>
      </c>
      <c r="N66" s="1334">
        <f>IF(ISERROR(VLOOKUP(VLOOKUP($A66, 'E4 TB Allocation Details'!$A$18:$L$217, MATCH("Demand ID", 'E4 TB Allocation Details'!$A$18:$L$18, 0),FALSE), 'E2 Allocators'!$B$15:$W$361, MATCH('O5 Details by Class &amp; Accounts'!N$18, 'E2 Allocators'!$B$15:$W$15, 0),FALSE)*$F66), 0, VLOOKUP(VLOOKUP($A66, 'E4 TB Allocation Details'!$A$18:$L$217, MATCH("Demand ID", 'E4 TB Allocation Details'!$A$18:$L$18, 0),FALSE), 'E2 Allocators'!$B$15:$W$361, MATCH('O5 Details by Class &amp; Accounts'!N$18, 'E2 Allocators'!$B$15:$W$15, 0),FALSE)*$F66)</f>
        <v>0</v>
      </c>
      <c r="O66" s="1334">
        <f>IF(ISERROR(VLOOKUP(VLOOKUP($A66, 'E4 TB Allocation Details'!$A$18:$L$217, MATCH("Demand ID", 'E4 TB Allocation Details'!$A$18:$L$18, 0),FALSE), 'E2 Allocators'!$B$15:$W$361, MATCH('O5 Details by Class &amp; Accounts'!O$18, 'E2 Allocators'!$B$15:$W$15, 0),FALSE)*$F66), 0, VLOOKUP(VLOOKUP($A66, 'E4 TB Allocation Details'!$A$18:$L$217, MATCH("Demand ID", 'E4 TB Allocation Details'!$A$18:$L$18, 0),FALSE), 'E2 Allocators'!$B$15:$W$361, MATCH('O5 Details by Class &amp; Accounts'!O$18, 'E2 Allocators'!$B$15:$W$15, 0),FALSE)*$F66)</f>
        <v>0</v>
      </c>
      <c r="P66" s="1334">
        <f>IF(ISERROR(VLOOKUP(VLOOKUP($A66, 'E4 TB Allocation Details'!$A$18:$L$217, MATCH("Demand ID", 'E4 TB Allocation Details'!$A$18:$L$18, 0),FALSE), 'E2 Allocators'!$B$15:$W$361, MATCH('O5 Details by Class &amp; Accounts'!P$18, 'E2 Allocators'!$B$15:$W$15, 0),FALSE)*$F66), 0, VLOOKUP(VLOOKUP($A66, 'E4 TB Allocation Details'!$A$18:$L$217, MATCH("Demand ID", 'E4 TB Allocation Details'!$A$18:$L$18, 0),FALSE), 'E2 Allocators'!$B$15:$W$361, MATCH('O5 Details by Class &amp; Accounts'!P$18, 'E2 Allocators'!$B$15:$W$15, 0),FALSE)*$F66)</f>
        <v>0</v>
      </c>
      <c r="Q66" s="1334">
        <f>IF(ISERROR(VLOOKUP(VLOOKUP($A66, 'E4 TB Allocation Details'!$A$18:$L$217, MATCH("Demand ID", 'E4 TB Allocation Details'!$A$18:$L$18, 0),FALSE), 'E2 Allocators'!$B$15:$W$361, MATCH('O5 Details by Class &amp; Accounts'!Q$18, 'E2 Allocators'!$B$15:$W$15, 0),FALSE)*$F66), 0, VLOOKUP(VLOOKUP($A66, 'E4 TB Allocation Details'!$A$18:$L$217, MATCH("Demand ID", 'E4 TB Allocation Details'!$A$18:$L$18, 0),FALSE), 'E2 Allocators'!$B$15:$W$361, MATCH('O5 Details by Class &amp; Accounts'!Q$18, 'E2 Allocators'!$B$15:$W$15, 0),FALSE)*$F66)</f>
        <v>0</v>
      </c>
      <c r="R66" s="1334">
        <f>IF(ISERROR(VLOOKUP(VLOOKUP($A66, 'E4 TB Allocation Details'!$A$18:$L$217, MATCH("Demand ID", 'E4 TB Allocation Details'!$A$18:$L$18, 0),FALSE), 'E2 Allocators'!$B$15:$W$361, MATCH('O5 Details by Class &amp; Accounts'!R$18, 'E2 Allocators'!$B$15:$W$15, 0),FALSE)*$F66), 0, VLOOKUP(VLOOKUP($A66, 'E4 TB Allocation Details'!$A$18:$L$217, MATCH("Demand ID", 'E4 TB Allocation Details'!$A$18:$L$18, 0),FALSE), 'E2 Allocators'!$B$15:$W$361, MATCH('O5 Details by Class &amp; Accounts'!R$18, 'E2 Allocators'!$B$15:$W$15, 0),FALSE)*$F66)</f>
        <v>0</v>
      </c>
      <c r="S66" s="1334">
        <f>IF(ISERROR(VLOOKUP(VLOOKUP($A66, 'E4 TB Allocation Details'!$A$18:$L$217, MATCH("Demand ID", 'E4 TB Allocation Details'!$A$18:$L$18, 0),FALSE), 'E2 Allocators'!$B$15:$W$361, MATCH('O5 Details by Class &amp; Accounts'!S$18, 'E2 Allocators'!$B$15:$W$15, 0),FALSE)*$F66), 0, VLOOKUP(VLOOKUP($A66, 'E4 TB Allocation Details'!$A$18:$L$217, MATCH("Demand ID", 'E4 TB Allocation Details'!$A$18:$L$18, 0),FALSE), 'E2 Allocators'!$B$15:$W$361, MATCH('O5 Details by Class &amp; Accounts'!S$18, 'E2 Allocators'!$B$15:$W$15, 0),FALSE)*$F66)</f>
        <v>0</v>
      </c>
      <c r="T66" s="1334">
        <f>IF(ISERROR(VLOOKUP(VLOOKUP($A66, 'E4 TB Allocation Details'!$A$18:$L$217, MATCH("Demand ID", 'E4 TB Allocation Details'!$A$18:$L$18, 0),FALSE), 'E2 Allocators'!$B$15:$W$361, MATCH('O5 Details by Class &amp; Accounts'!T$18, 'E2 Allocators'!$B$15:$W$15, 0),FALSE)*$F66), 0, VLOOKUP(VLOOKUP($A66, 'E4 TB Allocation Details'!$A$18:$L$217, MATCH("Demand ID", 'E4 TB Allocation Details'!$A$18:$L$18, 0),FALSE), 'E2 Allocators'!$B$15:$W$361, MATCH('O5 Details by Class &amp; Accounts'!T$18, 'E2 Allocators'!$B$15:$W$15, 0),FALSE)*$F66)</f>
        <v>0</v>
      </c>
      <c r="U66" s="1334">
        <f>IF(ISERROR(VLOOKUP(VLOOKUP($A66, 'E4 TB Allocation Details'!$A$18:$L$217, MATCH("Demand ID", 'E4 TB Allocation Details'!$A$18:$L$18, 0),FALSE), 'E2 Allocators'!$B$15:$W$361, MATCH('O5 Details by Class &amp; Accounts'!U$18, 'E2 Allocators'!$B$15:$W$15, 0),FALSE)*$F66), 0, VLOOKUP(VLOOKUP($A66, 'E4 TB Allocation Details'!$A$18:$L$217, MATCH("Demand ID", 'E4 TB Allocation Details'!$A$18:$L$18, 0),FALSE), 'E2 Allocators'!$B$15:$W$361, MATCH('O5 Details by Class &amp; Accounts'!U$18, 'E2 Allocators'!$B$15:$W$15, 0),FALSE)*$F66)</f>
        <v>0</v>
      </c>
      <c r="V66" s="1334">
        <f>IF(ISERROR(VLOOKUP(VLOOKUP($A66, 'E4 TB Allocation Details'!$A$18:$L$217, MATCH("Demand ID", 'E4 TB Allocation Details'!$A$18:$L$18, 0),FALSE), 'E2 Allocators'!$B$15:$W$361, MATCH('O5 Details by Class &amp; Accounts'!V$18, 'E2 Allocators'!$B$15:$W$15, 0),FALSE)*$F66), 0, VLOOKUP(VLOOKUP($A66, 'E4 TB Allocation Details'!$A$18:$L$217, MATCH("Demand ID", 'E4 TB Allocation Details'!$A$18:$L$18, 0),FALSE), 'E2 Allocators'!$B$15:$W$361, MATCH('O5 Details by Class &amp; Accounts'!V$18, 'E2 Allocators'!$B$15:$W$15, 0),FALSE)*$F66)</f>
        <v>0</v>
      </c>
      <c r="W66" s="1334">
        <f>IF(ISERROR(VLOOKUP(VLOOKUP($A66, 'E4 TB Allocation Details'!$A$18:$L$217, MATCH("Demand ID", 'E4 TB Allocation Details'!$A$18:$L$18, 0),FALSE), 'E2 Allocators'!$B$15:$W$361, MATCH('O5 Details by Class &amp; Accounts'!W$18, 'E2 Allocators'!$B$15:$W$15, 0),FALSE)*$F66), 0, VLOOKUP(VLOOKUP($A66, 'E4 TB Allocation Details'!$A$18:$L$217, MATCH("Demand ID", 'E4 TB Allocation Details'!$A$18:$L$18, 0),FALSE), 'E2 Allocators'!$B$15:$W$361, MATCH('O5 Details by Class &amp; Accounts'!W$18, 'E2 Allocators'!$B$15:$W$15, 0),FALSE)*$F66)</f>
        <v>0</v>
      </c>
      <c r="X66" s="1334">
        <f>IF(ISERROR(VLOOKUP(VLOOKUP($A66, 'E4 TB Allocation Details'!$A$18:$L$217, MATCH("Demand ID", 'E4 TB Allocation Details'!$A$18:$L$18, 0),FALSE), 'E2 Allocators'!$B$15:$W$361, MATCH('O5 Details by Class &amp; Accounts'!X$18, 'E2 Allocators'!$B$15:$W$15, 0),FALSE)*$F66), 0, VLOOKUP(VLOOKUP($A66, 'E4 TB Allocation Details'!$A$18:$L$217, MATCH("Demand ID", 'E4 TB Allocation Details'!$A$18:$L$18, 0),FALSE), 'E2 Allocators'!$B$15:$W$361, MATCH('O5 Details by Class &amp; Accounts'!X$18, 'E2 Allocators'!$B$15:$W$15, 0),FALSE)*$F66)</f>
        <v>0</v>
      </c>
      <c r="Y66" s="1334">
        <f>IF(ISERROR(VLOOKUP(VLOOKUP($A66, 'E4 TB Allocation Details'!$A$18:$L$217, MATCH("Demand ID", 'E4 TB Allocation Details'!$A$18:$L$18, 0),FALSE), 'E2 Allocators'!$B$15:$W$361, MATCH('O5 Details by Class &amp; Accounts'!Y$18, 'E2 Allocators'!$B$15:$W$15, 0),FALSE)*$F66), 0, VLOOKUP(VLOOKUP($A66, 'E4 TB Allocation Details'!$A$18:$L$217, MATCH("Demand ID", 'E4 TB Allocation Details'!$A$18:$L$18, 0),FALSE), 'E2 Allocators'!$B$15:$W$361, MATCH('O5 Details by Class &amp; Accounts'!Y$18, 'E2 Allocators'!$B$15:$W$15, 0),FALSE)*$F66)</f>
        <v>0</v>
      </c>
      <c r="Z66" s="1334">
        <f>IF(ISERROR(VLOOKUP(VLOOKUP($A66, 'E4 TB Allocation Details'!$A$18:$L$217, MATCH("Demand ID", 'E4 TB Allocation Details'!$A$18:$L$18, 0),FALSE), 'E2 Allocators'!$B$15:$W$361, MATCH('O5 Details by Class &amp; Accounts'!Z$18, 'E2 Allocators'!$B$15:$W$15, 0),FALSE)*$F66), 0, VLOOKUP(VLOOKUP($A66, 'E4 TB Allocation Details'!$A$18:$L$217, MATCH("Demand ID", 'E4 TB Allocation Details'!$A$18:$L$18, 0),FALSE), 'E2 Allocators'!$B$15:$W$361, MATCH('O5 Details by Class &amp; Accounts'!Z$18, 'E2 Allocators'!$B$15:$W$15, 0),FALSE)*$F66)</f>
        <v>0</v>
      </c>
      <c r="AA66" s="1334">
        <f>IF(ISERROR(VLOOKUP(VLOOKUP($A66, 'E4 TB Allocation Details'!$A$18:$L$217, MATCH("Demand ID", 'E4 TB Allocation Details'!$A$18:$L$18, 0),FALSE), 'E2 Allocators'!$B$15:$W$361, MATCH('O5 Details by Class &amp; Accounts'!AA$18, 'E2 Allocators'!$B$15:$W$15, 0),FALSE)*$F66), 0, VLOOKUP(VLOOKUP($A66, 'E4 TB Allocation Details'!$A$18:$L$217, MATCH("Demand ID", 'E4 TB Allocation Details'!$A$18:$L$18, 0),FALSE), 'E2 Allocators'!$B$15:$W$361, MATCH('O5 Details by Class &amp; Accounts'!AA$18, 'E2 Allocators'!$B$15:$W$15, 0),FALSE)*$F66)</f>
        <v>0</v>
      </c>
      <c r="AB66" s="1334">
        <f>IF(ISERROR(VLOOKUP(VLOOKUP($A66, 'E4 TB Allocation Details'!$A$18:$L$217, MATCH("Demand ID", 'E4 TB Allocation Details'!$A$18:$L$18, 0),FALSE), 'E2 Allocators'!$B$15:$W$361, MATCH('O5 Details by Class &amp; Accounts'!AB$18, 'E2 Allocators'!$B$15:$W$15, 0),FALSE)*$F66), 0, VLOOKUP(VLOOKUP($A66, 'E4 TB Allocation Details'!$A$18:$L$217, MATCH("Demand ID", 'E4 TB Allocation Details'!$A$18:$L$18, 0),FALSE), 'E2 Allocators'!$B$15:$W$361, MATCH('O5 Details by Class &amp; Accounts'!AB$18, 'E2 Allocators'!$B$15:$W$15, 0),FALSE)*$F66)</f>
        <v>0</v>
      </c>
      <c r="AC66" s="1334">
        <f t="shared" si="9"/>
        <v>0</v>
      </c>
      <c r="AD66" s="1334">
        <f>IF(ISERROR(VLOOKUP(VLOOKUP($A66, 'E4 TB Allocation Details'!$A$18:$L$217, MATCH("Customer ID", 'E4 TB Allocation Details'!$A$18:$L$18, 0),FALSE), 'E2 Allocators'!$B$15:$W$361, MATCH('O5 Details by Class &amp; Accounts'!AD$18, 'E2 Allocators'!$B$15:$W$15, 0),FALSE)*$G66), 0, VLOOKUP(VLOOKUP($A66, 'E4 TB Allocation Details'!$A$18:$L$217, MATCH("Customer ID", 'E4 TB Allocation Details'!$A$18:$L$18, 0),FALSE), 'E2 Allocators'!$B$15:$W$361, MATCH('O5 Details by Class &amp; Accounts'!AD$18, 'E2 Allocators'!$B$15:$W$15, 0),FALSE)*$G66)</f>
        <v>0</v>
      </c>
      <c r="AE66" s="1334">
        <f>IF(ISERROR(VLOOKUP(VLOOKUP($A66, 'E4 TB Allocation Details'!$A$18:$L$217, MATCH("Customer ID", 'E4 TB Allocation Details'!$A$18:$L$18, 0),FALSE), 'E2 Allocators'!$B$15:$W$361, MATCH('O5 Details by Class &amp; Accounts'!AE$18, 'E2 Allocators'!$B$15:$W$15, 0),FALSE)*$G66), 0, VLOOKUP(VLOOKUP($A66, 'E4 TB Allocation Details'!$A$18:$L$217, MATCH("Customer ID", 'E4 TB Allocation Details'!$A$18:$L$18, 0),FALSE), 'E2 Allocators'!$B$15:$W$361, MATCH('O5 Details by Class &amp; Accounts'!AE$18, 'E2 Allocators'!$B$15:$W$15, 0),FALSE)*$G66)</f>
        <v>0</v>
      </c>
      <c r="AF66" s="1334">
        <f>IF(ISERROR(VLOOKUP(VLOOKUP($A66, 'E4 TB Allocation Details'!$A$18:$L$217, MATCH("Customer ID", 'E4 TB Allocation Details'!$A$18:$L$18, 0),FALSE), 'E2 Allocators'!$B$15:$W$361, MATCH('O5 Details by Class &amp; Accounts'!AF$18, 'E2 Allocators'!$B$15:$W$15, 0),FALSE)*$G66), 0, VLOOKUP(VLOOKUP($A66, 'E4 TB Allocation Details'!$A$18:$L$217, MATCH("Customer ID", 'E4 TB Allocation Details'!$A$18:$L$18, 0),FALSE), 'E2 Allocators'!$B$15:$W$361, MATCH('O5 Details by Class &amp; Accounts'!AF$18, 'E2 Allocators'!$B$15:$W$15, 0),FALSE)*$G66)</f>
        <v>0</v>
      </c>
      <c r="AG66" s="1334">
        <f>IF(ISERROR(VLOOKUP(VLOOKUP($A66, 'E4 TB Allocation Details'!$A$18:$L$217, MATCH("Customer ID", 'E4 TB Allocation Details'!$A$18:$L$18, 0),FALSE), 'E2 Allocators'!$B$15:$W$361, MATCH('O5 Details by Class &amp; Accounts'!AG$18, 'E2 Allocators'!$B$15:$W$15, 0),FALSE)*$G66), 0, VLOOKUP(VLOOKUP($A66, 'E4 TB Allocation Details'!$A$18:$L$217, MATCH("Customer ID", 'E4 TB Allocation Details'!$A$18:$L$18, 0),FALSE), 'E2 Allocators'!$B$15:$W$361, MATCH('O5 Details by Class &amp; Accounts'!AG$18, 'E2 Allocators'!$B$15:$W$15, 0),FALSE)*$G66)</f>
        <v>0</v>
      </c>
      <c r="AH66" s="1334">
        <f>IF(ISERROR(VLOOKUP(VLOOKUP($A66, 'E4 TB Allocation Details'!$A$18:$L$217, MATCH("Customer ID", 'E4 TB Allocation Details'!$A$18:$L$18, 0),FALSE), 'E2 Allocators'!$B$15:$W$361, MATCH('O5 Details by Class &amp; Accounts'!AH$18, 'E2 Allocators'!$B$15:$W$15, 0),FALSE)*$G66), 0, VLOOKUP(VLOOKUP($A66, 'E4 TB Allocation Details'!$A$18:$L$217, MATCH("Customer ID", 'E4 TB Allocation Details'!$A$18:$L$18, 0),FALSE), 'E2 Allocators'!$B$15:$W$361, MATCH('O5 Details by Class &amp; Accounts'!AH$18, 'E2 Allocators'!$B$15:$W$15, 0),FALSE)*$G66)</f>
        <v>0</v>
      </c>
      <c r="AI66" s="1334">
        <f>IF(ISERROR(VLOOKUP(VLOOKUP($A66, 'E4 TB Allocation Details'!$A$18:$L$217, MATCH("Customer ID", 'E4 TB Allocation Details'!$A$18:$L$18, 0),FALSE), 'E2 Allocators'!$B$15:$W$361, MATCH('O5 Details by Class &amp; Accounts'!AI$18, 'E2 Allocators'!$B$15:$W$15, 0),FALSE)*$G66), 0, VLOOKUP(VLOOKUP($A66, 'E4 TB Allocation Details'!$A$18:$L$217, MATCH("Customer ID", 'E4 TB Allocation Details'!$A$18:$L$18, 0),FALSE), 'E2 Allocators'!$B$15:$W$361, MATCH('O5 Details by Class &amp; Accounts'!AI$18, 'E2 Allocators'!$B$15:$W$15, 0),FALSE)*$G66)</f>
        <v>0</v>
      </c>
      <c r="AJ66" s="1334">
        <f>IF(ISERROR(VLOOKUP(VLOOKUP($A66, 'E4 TB Allocation Details'!$A$18:$L$217, MATCH("Customer ID", 'E4 TB Allocation Details'!$A$18:$L$18, 0),FALSE), 'E2 Allocators'!$B$15:$W$361, MATCH('O5 Details by Class &amp; Accounts'!AJ$18, 'E2 Allocators'!$B$15:$W$15, 0),FALSE)*$G66), 0, VLOOKUP(VLOOKUP($A66, 'E4 TB Allocation Details'!$A$18:$L$217, MATCH("Customer ID", 'E4 TB Allocation Details'!$A$18:$L$18, 0),FALSE), 'E2 Allocators'!$B$15:$W$361, MATCH('O5 Details by Class &amp; Accounts'!AJ$18, 'E2 Allocators'!$B$15:$W$15, 0),FALSE)*$G66)</f>
        <v>0</v>
      </c>
      <c r="AK66" s="1334">
        <f>IF(ISERROR(VLOOKUP(VLOOKUP($A66, 'E4 TB Allocation Details'!$A$18:$L$217, MATCH("Customer ID", 'E4 TB Allocation Details'!$A$18:$L$18, 0),FALSE), 'E2 Allocators'!$B$15:$W$361, MATCH('O5 Details by Class &amp; Accounts'!AK$18, 'E2 Allocators'!$B$15:$W$15, 0),FALSE)*$G66), 0, VLOOKUP(VLOOKUP($A66, 'E4 TB Allocation Details'!$A$18:$L$217, MATCH("Customer ID", 'E4 TB Allocation Details'!$A$18:$L$18, 0),FALSE), 'E2 Allocators'!$B$15:$W$361, MATCH('O5 Details by Class &amp; Accounts'!AK$18, 'E2 Allocators'!$B$15:$W$15, 0),FALSE)*$G66)</f>
        <v>0</v>
      </c>
      <c r="AL66" s="1334">
        <f>IF(ISERROR(VLOOKUP(VLOOKUP($A66, 'E4 TB Allocation Details'!$A$18:$L$217, MATCH("Customer ID", 'E4 TB Allocation Details'!$A$18:$L$18, 0),FALSE), 'E2 Allocators'!$B$15:$W$361, MATCH('O5 Details by Class &amp; Accounts'!AL$18, 'E2 Allocators'!$B$15:$W$15, 0),FALSE)*$G66), 0, VLOOKUP(VLOOKUP($A66, 'E4 TB Allocation Details'!$A$18:$L$217, MATCH("Customer ID", 'E4 TB Allocation Details'!$A$18:$L$18, 0),FALSE), 'E2 Allocators'!$B$15:$W$361, MATCH('O5 Details by Class &amp; Accounts'!AL$18, 'E2 Allocators'!$B$15:$W$15, 0),FALSE)*$G66)</f>
        <v>0</v>
      </c>
      <c r="AM66" s="1334">
        <f>IF(ISERROR(VLOOKUP(VLOOKUP($A66, 'E4 TB Allocation Details'!$A$18:$L$217, MATCH("Customer ID", 'E4 TB Allocation Details'!$A$18:$L$18, 0),FALSE), 'E2 Allocators'!$B$15:$W$361, MATCH('O5 Details by Class &amp; Accounts'!AM$18, 'E2 Allocators'!$B$15:$W$15, 0),FALSE)*$G66), 0, VLOOKUP(VLOOKUP($A66, 'E4 TB Allocation Details'!$A$18:$L$217, MATCH("Customer ID", 'E4 TB Allocation Details'!$A$18:$L$18, 0),FALSE), 'E2 Allocators'!$B$15:$W$361, MATCH('O5 Details by Class &amp; Accounts'!AM$18, 'E2 Allocators'!$B$15:$W$15, 0),FALSE)*$G66)</f>
        <v>0</v>
      </c>
      <c r="AN66" s="1334">
        <f>IF(ISERROR(VLOOKUP(VLOOKUP($A66, 'E4 TB Allocation Details'!$A$18:$L$217, MATCH("Customer ID", 'E4 TB Allocation Details'!$A$18:$L$18, 0),FALSE), 'E2 Allocators'!$B$15:$W$361, MATCH('O5 Details by Class &amp; Accounts'!AN$18, 'E2 Allocators'!$B$15:$W$15, 0),FALSE)*$G66), 0, VLOOKUP(VLOOKUP($A66, 'E4 TB Allocation Details'!$A$18:$L$217, MATCH("Customer ID", 'E4 TB Allocation Details'!$A$18:$L$18, 0),FALSE), 'E2 Allocators'!$B$15:$W$361, MATCH('O5 Details by Class &amp; Accounts'!AN$18, 'E2 Allocators'!$B$15:$W$15, 0),FALSE)*$G66)</f>
        <v>0</v>
      </c>
      <c r="AO66" s="1334">
        <f>IF(ISERROR(VLOOKUP(VLOOKUP($A66, 'E4 TB Allocation Details'!$A$18:$L$217, MATCH("Customer ID", 'E4 TB Allocation Details'!$A$18:$L$18, 0),FALSE), 'E2 Allocators'!$B$15:$W$361, MATCH('O5 Details by Class &amp; Accounts'!AO$18, 'E2 Allocators'!$B$15:$W$15, 0),FALSE)*$G66), 0, VLOOKUP(VLOOKUP($A66, 'E4 TB Allocation Details'!$A$18:$L$217, MATCH("Customer ID", 'E4 TB Allocation Details'!$A$18:$L$18, 0),FALSE), 'E2 Allocators'!$B$15:$W$361, MATCH('O5 Details by Class &amp; Accounts'!AO$18, 'E2 Allocators'!$B$15:$W$15, 0),FALSE)*$G66)</f>
        <v>0</v>
      </c>
      <c r="AP66" s="1334">
        <f>IF(ISERROR(VLOOKUP(VLOOKUP($A66, 'E4 TB Allocation Details'!$A$18:$L$217, MATCH("Customer ID", 'E4 TB Allocation Details'!$A$18:$L$18, 0),FALSE), 'E2 Allocators'!$B$15:$W$361, MATCH('O5 Details by Class &amp; Accounts'!AP$18, 'E2 Allocators'!$B$15:$W$15, 0),FALSE)*$G66), 0, VLOOKUP(VLOOKUP($A66, 'E4 TB Allocation Details'!$A$18:$L$217, MATCH("Customer ID", 'E4 TB Allocation Details'!$A$18:$L$18, 0),FALSE), 'E2 Allocators'!$B$15:$W$361, MATCH('O5 Details by Class &amp; Accounts'!AP$18, 'E2 Allocators'!$B$15:$W$15, 0),FALSE)*$G66)</f>
        <v>0</v>
      </c>
      <c r="AQ66" s="1334">
        <f>IF(ISERROR(VLOOKUP(VLOOKUP($A66, 'E4 TB Allocation Details'!$A$18:$L$217, MATCH("Customer ID", 'E4 TB Allocation Details'!$A$18:$L$18, 0),FALSE), 'E2 Allocators'!$B$15:$W$361, MATCH('O5 Details by Class &amp; Accounts'!AQ$18, 'E2 Allocators'!$B$15:$W$15, 0),FALSE)*$G66), 0, VLOOKUP(VLOOKUP($A66, 'E4 TB Allocation Details'!$A$18:$L$217, MATCH("Customer ID", 'E4 TB Allocation Details'!$A$18:$L$18, 0),FALSE), 'E2 Allocators'!$B$15:$W$361, MATCH('O5 Details by Class &amp; Accounts'!AQ$18, 'E2 Allocators'!$B$15:$W$15, 0),FALSE)*$G66)</f>
        <v>0</v>
      </c>
      <c r="AR66" s="1334">
        <f>IF(ISERROR(VLOOKUP(VLOOKUP($A66, 'E4 TB Allocation Details'!$A$18:$L$217, MATCH("Customer ID", 'E4 TB Allocation Details'!$A$18:$L$18, 0),FALSE), 'E2 Allocators'!$B$15:$W$361, MATCH('O5 Details by Class &amp; Accounts'!AR$18, 'E2 Allocators'!$B$15:$W$15, 0),FALSE)*$G66), 0, VLOOKUP(VLOOKUP($A66, 'E4 TB Allocation Details'!$A$18:$L$217, MATCH("Customer ID", 'E4 TB Allocation Details'!$A$18:$L$18, 0),FALSE), 'E2 Allocators'!$B$15:$W$361, MATCH('O5 Details by Class &amp; Accounts'!AR$18, 'E2 Allocators'!$B$15:$W$15, 0),FALSE)*$G66)</f>
        <v>0</v>
      </c>
      <c r="AS66" s="1334">
        <f>IF(ISERROR(VLOOKUP(VLOOKUP($A66, 'E4 TB Allocation Details'!$A$18:$L$217, MATCH("Customer ID", 'E4 TB Allocation Details'!$A$18:$L$18, 0),FALSE), 'E2 Allocators'!$B$15:$W$361, MATCH('O5 Details by Class &amp; Accounts'!AS$18, 'E2 Allocators'!$B$15:$W$15, 0),FALSE)*$G66), 0, VLOOKUP(VLOOKUP($A66, 'E4 TB Allocation Details'!$A$18:$L$217, MATCH("Customer ID", 'E4 TB Allocation Details'!$A$18:$L$18, 0),FALSE), 'E2 Allocators'!$B$15:$W$361, MATCH('O5 Details by Class &amp; Accounts'!AS$18, 'E2 Allocators'!$B$15:$W$15, 0),FALSE)*$G66)</f>
        <v>0</v>
      </c>
      <c r="AT66" s="1334">
        <f>IF(ISERROR(VLOOKUP(VLOOKUP($A66, 'E4 TB Allocation Details'!$A$18:$L$217, MATCH("Customer ID", 'E4 TB Allocation Details'!$A$18:$L$18, 0),FALSE), 'E2 Allocators'!$B$15:$W$361, MATCH('O5 Details by Class &amp; Accounts'!AT$18, 'E2 Allocators'!$B$15:$W$15, 0),FALSE)*$G66), 0, VLOOKUP(VLOOKUP($A66, 'E4 TB Allocation Details'!$A$18:$L$217, MATCH("Customer ID", 'E4 TB Allocation Details'!$A$18:$L$18, 0),FALSE), 'E2 Allocators'!$B$15:$W$361, MATCH('O5 Details by Class &amp; Accounts'!AT$18, 'E2 Allocators'!$B$15:$W$15, 0),FALSE)*$G66)</f>
        <v>0</v>
      </c>
      <c r="AU66" s="1334">
        <f>IF(ISERROR(VLOOKUP(VLOOKUP($A66, 'E4 TB Allocation Details'!$A$18:$L$217, MATCH("Customer ID", 'E4 TB Allocation Details'!$A$18:$L$18, 0),FALSE), 'E2 Allocators'!$B$15:$W$361, MATCH('O5 Details by Class &amp; Accounts'!AU$18, 'E2 Allocators'!$B$15:$W$15, 0),FALSE)*$G66), 0, VLOOKUP(VLOOKUP($A66, 'E4 TB Allocation Details'!$A$18:$L$217, MATCH("Customer ID", 'E4 TB Allocation Details'!$A$18:$L$18, 0),FALSE), 'E2 Allocators'!$B$15:$W$361, MATCH('O5 Details by Class &amp; Accounts'!AU$18, 'E2 Allocators'!$B$15:$W$15, 0),FALSE)*$G66)</f>
        <v>0</v>
      </c>
      <c r="AV66" s="1334">
        <f>IF(ISERROR(VLOOKUP(VLOOKUP($A66, 'E4 TB Allocation Details'!$A$18:$L$217, MATCH("Customer ID", 'E4 TB Allocation Details'!$A$18:$L$18, 0),FALSE), 'E2 Allocators'!$B$15:$W$361, MATCH('O5 Details by Class &amp; Accounts'!AV$18, 'E2 Allocators'!$B$15:$W$15, 0),FALSE)*$G66), 0, VLOOKUP(VLOOKUP($A66, 'E4 TB Allocation Details'!$A$18:$L$217, MATCH("Customer ID", 'E4 TB Allocation Details'!$A$18:$L$18, 0),FALSE), 'E2 Allocators'!$B$15:$W$361, MATCH('O5 Details by Class &amp; Accounts'!AV$18, 'E2 Allocators'!$B$15:$W$15, 0),FALSE)*$G66)</f>
        <v>0</v>
      </c>
      <c r="AW66" s="1334">
        <f>IF(ISERROR(VLOOKUP(VLOOKUP($A66, 'E4 TB Allocation Details'!$A$18:$L$217, MATCH("Customer ID", 'E4 TB Allocation Details'!$A$18:$L$18, 0),FALSE), 'E2 Allocators'!$B$15:$W$361, MATCH('O5 Details by Class &amp; Accounts'!AW$18, 'E2 Allocators'!$B$15:$W$15, 0),FALSE)*$G66), 0, VLOOKUP(VLOOKUP($A66, 'E4 TB Allocation Details'!$A$18:$L$217, MATCH("Customer ID", 'E4 TB Allocation Details'!$A$18:$L$18, 0),FALSE), 'E2 Allocators'!$B$15:$W$361, MATCH('O5 Details by Class &amp; Accounts'!AW$18, 'E2 Allocators'!$B$15:$W$15, 0),FALSE)*$G66)</f>
        <v>0</v>
      </c>
      <c r="AX66" s="1334">
        <f t="shared" si="10"/>
        <v>0</v>
      </c>
      <c r="AY66" s="1334">
        <f>IF(ISERROR(VLOOKUP(VLOOKUP($A66, 'E4 TB Allocation Details'!$A$18:$L$217, MATCH("Misc ID", 'E4 TB Allocation Details'!$A$18:$L$18, 0),FALSE), 'E2 Allocators'!$B$15:$W$361, MATCH('O5 Details by Class &amp; Accounts'!AY$18, 'E2 Allocators'!$B$15:$W$15, 0),FALSE)*$E66), 0, VLOOKUP(VLOOKUP($A66, 'E4 TB Allocation Details'!$A$18:$L$217, MATCH("Misc ID", 'E4 TB Allocation Details'!$A$18:$L$18, 0),FALSE), 'E2 Allocators'!$B$15:$W$361, MATCH('O5 Details by Class &amp; Accounts'!AY$18, 'E2 Allocators'!$B$15:$W$15, 0),FALSE)*$E66)</f>
        <v>0</v>
      </c>
      <c r="AZ66" s="1334">
        <f>IF(ISERROR(VLOOKUP(VLOOKUP($A66, 'E4 TB Allocation Details'!$A$18:$L$217, MATCH("Misc ID", 'E4 TB Allocation Details'!$A$18:$L$18, 0),FALSE), 'E2 Allocators'!$B$15:$W$361, MATCH('O5 Details by Class &amp; Accounts'!AZ$18, 'E2 Allocators'!$B$15:$W$15, 0),FALSE)*$E66), 0, VLOOKUP(VLOOKUP($A66, 'E4 TB Allocation Details'!$A$18:$L$217, MATCH("Misc ID", 'E4 TB Allocation Details'!$A$18:$L$18, 0),FALSE), 'E2 Allocators'!$B$15:$W$361, MATCH('O5 Details by Class &amp; Accounts'!AZ$18, 'E2 Allocators'!$B$15:$W$15, 0),FALSE)*$E66)</f>
        <v>0</v>
      </c>
      <c r="BA66" s="1334">
        <f>IF(ISERROR(VLOOKUP(VLOOKUP($A66, 'E4 TB Allocation Details'!$A$18:$L$217, MATCH("Misc ID", 'E4 TB Allocation Details'!$A$18:$L$18, 0),FALSE), 'E2 Allocators'!$B$15:$W$361, MATCH('O5 Details by Class &amp; Accounts'!BA$18, 'E2 Allocators'!$B$15:$W$15, 0),FALSE)*$E66), 0, VLOOKUP(VLOOKUP($A66, 'E4 TB Allocation Details'!$A$18:$L$217, MATCH("Misc ID", 'E4 TB Allocation Details'!$A$18:$L$18, 0),FALSE), 'E2 Allocators'!$B$15:$W$361, MATCH('O5 Details by Class &amp; Accounts'!BA$18, 'E2 Allocators'!$B$15:$W$15, 0),FALSE)*$E66)</f>
        <v>0</v>
      </c>
      <c r="BB66" s="1334">
        <f>IF(ISERROR(VLOOKUP(VLOOKUP($A66, 'E4 TB Allocation Details'!$A$18:$L$217, MATCH("Misc ID", 'E4 TB Allocation Details'!$A$18:$L$18, 0),FALSE), 'E2 Allocators'!$B$15:$W$361, MATCH('O5 Details by Class &amp; Accounts'!BB$18, 'E2 Allocators'!$B$15:$W$15, 0),FALSE)*$E66), 0, VLOOKUP(VLOOKUP($A66, 'E4 TB Allocation Details'!$A$18:$L$217, MATCH("Misc ID", 'E4 TB Allocation Details'!$A$18:$L$18, 0),FALSE), 'E2 Allocators'!$B$15:$W$361, MATCH('O5 Details by Class &amp; Accounts'!BB$18, 'E2 Allocators'!$B$15:$W$15, 0),FALSE)*$E66)</f>
        <v>0</v>
      </c>
      <c r="BC66" s="1334">
        <f>IF(ISERROR(VLOOKUP(VLOOKUP($A66, 'E4 TB Allocation Details'!$A$18:$L$217, MATCH("Misc ID", 'E4 TB Allocation Details'!$A$18:$L$18, 0),FALSE), 'E2 Allocators'!$B$15:$W$361, MATCH('O5 Details by Class &amp; Accounts'!BC$18, 'E2 Allocators'!$B$15:$W$15, 0),FALSE)*$E66), 0, VLOOKUP(VLOOKUP($A66, 'E4 TB Allocation Details'!$A$18:$L$217, MATCH("Misc ID", 'E4 TB Allocation Details'!$A$18:$L$18, 0),FALSE), 'E2 Allocators'!$B$15:$W$361, MATCH('O5 Details by Class &amp; Accounts'!BC$18, 'E2 Allocators'!$B$15:$W$15, 0),FALSE)*$E66)</f>
        <v>0</v>
      </c>
      <c r="BD66" s="1334">
        <f>IF(ISERROR(VLOOKUP(VLOOKUP($A66, 'E4 TB Allocation Details'!$A$18:$L$217, MATCH("Misc ID", 'E4 TB Allocation Details'!$A$18:$L$18, 0),FALSE), 'E2 Allocators'!$B$15:$W$361, MATCH('O5 Details by Class &amp; Accounts'!BD$18, 'E2 Allocators'!$B$15:$W$15, 0),FALSE)*$E66), 0, VLOOKUP(VLOOKUP($A66, 'E4 TB Allocation Details'!$A$18:$L$217, MATCH("Misc ID", 'E4 TB Allocation Details'!$A$18:$L$18, 0),FALSE), 'E2 Allocators'!$B$15:$W$361, MATCH('O5 Details by Class &amp; Accounts'!BD$18, 'E2 Allocators'!$B$15:$W$15, 0),FALSE)*$E66)</f>
        <v>0</v>
      </c>
      <c r="BE66" s="1334">
        <f>IF(ISERROR(VLOOKUP(VLOOKUP($A66, 'E4 TB Allocation Details'!$A$18:$L$217, MATCH("Misc ID", 'E4 TB Allocation Details'!$A$18:$L$18, 0),FALSE), 'E2 Allocators'!$B$15:$W$361, MATCH('O5 Details by Class &amp; Accounts'!BE$18, 'E2 Allocators'!$B$15:$W$15, 0),FALSE)*$E66), 0, VLOOKUP(VLOOKUP($A66, 'E4 TB Allocation Details'!$A$18:$L$217, MATCH("Misc ID", 'E4 TB Allocation Details'!$A$18:$L$18, 0),FALSE), 'E2 Allocators'!$B$15:$W$361, MATCH('O5 Details by Class &amp; Accounts'!BE$18, 'E2 Allocators'!$B$15:$W$15, 0),FALSE)*$E66)</f>
        <v>0</v>
      </c>
      <c r="BF66" s="1334">
        <f>IF(ISERROR(VLOOKUP(VLOOKUP($A66, 'E4 TB Allocation Details'!$A$18:$L$217, MATCH("Misc ID", 'E4 TB Allocation Details'!$A$18:$L$18, 0),FALSE), 'E2 Allocators'!$B$15:$W$361, MATCH('O5 Details by Class &amp; Accounts'!BF$18, 'E2 Allocators'!$B$15:$W$15, 0),FALSE)*$E66), 0, VLOOKUP(VLOOKUP($A66, 'E4 TB Allocation Details'!$A$18:$L$217, MATCH("Misc ID", 'E4 TB Allocation Details'!$A$18:$L$18, 0),FALSE), 'E2 Allocators'!$B$15:$W$361, MATCH('O5 Details by Class &amp; Accounts'!BF$18, 'E2 Allocators'!$B$15:$W$15, 0),FALSE)*$E66)</f>
        <v>0</v>
      </c>
      <c r="BG66" s="1334">
        <f>IF(ISERROR(VLOOKUP(VLOOKUP($A66, 'E4 TB Allocation Details'!$A$18:$L$217, MATCH("Misc ID", 'E4 TB Allocation Details'!$A$18:$L$18, 0),FALSE), 'E2 Allocators'!$B$15:$W$361, MATCH('O5 Details by Class &amp; Accounts'!BG$18, 'E2 Allocators'!$B$15:$W$15, 0),FALSE)*$E66), 0, VLOOKUP(VLOOKUP($A66, 'E4 TB Allocation Details'!$A$18:$L$217, MATCH("Misc ID", 'E4 TB Allocation Details'!$A$18:$L$18, 0),FALSE), 'E2 Allocators'!$B$15:$W$361, MATCH('O5 Details by Class &amp; Accounts'!BG$18, 'E2 Allocators'!$B$15:$W$15, 0),FALSE)*$E66)</f>
        <v>0</v>
      </c>
      <c r="BH66" s="1334">
        <f>IF(ISERROR(VLOOKUP(VLOOKUP($A66, 'E4 TB Allocation Details'!$A$18:$L$217, MATCH("Misc ID", 'E4 TB Allocation Details'!$A$18:$L$18, 0),FALSE), 'E2 Allocators'!$B$15:$W$361, MATCH('O5 Details by Class &amp; Accounts'!BH$18, 'E2 Allocators'!$B$15:$W$15, 0),FALSE)*$E66), 0, VLOOKUP(VLOOKUP($A66, 'E4 TB Allocation Details'!$A$18:$L$217, MATCH("Misc ID", 'E4 TB Allocation Details'!$A$18:$L$18, 0),FALSE), 'E2 Allocators'!$B$15:$W$361, MATCH('O5 Details by Class &amp; Accounts'!BH$18, 'E2 Allocators'!$B$15:$W$15, 0),FALSE)*$E66)</f>
        <v>0</v>
      </c>
      <c r="BI66" s="1334">
        <f>IF(ISERROR(VLOOKUP(VLOOKUP($A66, 'E4 TB Allocation Details'!$A$18:$L$217, MATCH("Misc ID", 'E4 TB Allocation Details'!$A$18:$L$18, 0),FALSE), 'E2 Allocators'!$B$15:$W$361, MATCH('O5 Details by Class &amp; Accounts'!BI$18, 'E2 Allocators'!$B$15:$W$15, 0),FALSE)*$E66), 0, VLOOKUP(VLOOKUP($A66, 'E4 TB Allocation Details'!$A$18:$L$217, MATCH("Misc ID", 'E4 TB Allocation Details'!$A$18:$L$18, 0),FALSE), 'E2 Allocators'!$B$15:$W$361, MATCH('O5 Details by Class &amp; Accounts'!BI$18, 'E2 Allocators'!$B$15:$W$15, 0),FALSE)*$E66)</f>
        <v>0</v>
      </c>
      <c r="BJ66" s="1334">
        <f>IF(ISERROR(VLOOKUP(VLOOKUP($A66, 'E4 TB Allocation Details'!$A$18:$L$217, MATCH("Misc ID", 'E4 TB Allocation Details'!$A$18:$L$18, 0),FALSE), 'E2 Allocators'!$B$15:$W$361, MATCH('O5 Details by Class &amp; Accounts'!BJ$18, 'E2 Allocators'!$B$15:$W$15, 0),FALSE)*$E66), 0, VLOOKUP(VLOOKUP($A66, 'E4 TB Allocation Details'!$A$18:$L$217, MATCH("Misc ID", 'E4 TB Allocation Details'!$A$18:$L$18, 0),FALSE), 'E2 Allocators'!$B$15:$W$361, MATCH('O5 Details by Class &amp; Accounts'!BJ$18, 'E2 Allocators'!$B$15:$W$15, 0),FALSE)*$E66)</f>
        <v>0</v>
      </c>
      <c r="BK66" s="1334">
        <f>IF(ISERROR(VLOOKUP(VLOOKUP($A66, 'E4 TB Allocation Details'!$A$18:$L$217, MATCH("Misc ID", 'E4 TB Allocation Details'!$A$18:$L$18, 0),FALSE), 'E2 Allocators'!$B$15:$W$361, MATCH('O5 Details by Class &amp; Accounts'!BK$18, 'E2 Allocators'!$B$15:$W$15, 0),FALSE)*$E66), 0, VLOOKUP(VLOOKUP($A66, 'E4 TB Allocation Details'!$A$18:$L$217, MATCH("Misc ID", 'E4 TB Allocation Details'!$A$18:$L$18, 0),FALSE), 'E2 Allocators'!$B$15:$W$361, MATCH('O5 Details by Class &amp; Accounts'!BK$18, 'E2 Allocators'!$B$15:$W$15, 0),FALSE)*$E66)</f>
        <v>0</v>
      </c>
      <c r="BL66" s="1334">
        <f>IF(ISERROR(VLOOKUP(VLOOKUP($A66, 'E4 TB Allocation Details'!$A$18:$L$217, MATCH("Misc ID", 'E4 TB Allocation Details'!$A$18:$L$18, 0),FALSE), 'E2 Allocators'!$B$15:$W$361, MATCH('O5 Details by Class &amp; Accounts'!BL$18, 'E2 Allocators'!$B$15:$W$15, 0),FALSE)*$E66), 0, VLOOKUP(VLOOKUP($A66, 'E4 TB Allocation Details'!$A$18:$L$217, MATCH("Misc ID", 'E4 TB Allocation Details'!$A$18:$L$18, 0),FALSE), 'E2 Allocators'!$B$15:$W$361, MATCH('O5 Details by Class &amp; Accounts'!BL$18, 'E2 Allocators'!$B$15:$W$15, 0),FALSE)*$E66)</f>
        <v>0</v>
      </c>
      <c r="BM66" s="1334">
        <f>IF(ISERROR(VLOOKUP(VLOOKUP($A66, 'E4 TB Allocation Details'!$A$18:$L$217, MATCH("Misc ID", 'E4 TB Allocation Details'!$A$18:$L$18, 0),FALSE), 'E2 Allocators'!$B$15:$W$361, MATCH('O5 Details by Class &amp; Accounts'!BM$18, 'E2 Allocators'!$B$15:$W$15, 0),FALSE)*$E66), 0, VLOOKUP(VLOOKUP($A66, 'E4 TB Allocation Details'!$A$18:$L$217, MATCH("Misc ID", 'E4 TB Allocation Details'!$A$18:$L$18, 0),FALSE), 'E2 Allocators'!$B$15:$W$361, MATCH('O5 Details by Class &amp; Accounts'!BM$18, 'E2 Allocators'!$B$15:$W$15, 0),FALSE)*$E66)</f>
        <v>0</v>
      </c>
      <c r="BN66" s="1334">
        <f>IF(ISERROR(VLOOKUP(VLOOKUP($A66, 'E4 TB Allocation Details'!$A$18:$L$217, MATCH("Misc ID", 'E4 TB Allocation Details'!$A$18:$L$18, 0),FALSE), 'E2 Allocators'!$B$15:$W$361, MATCH('O5 Details by Class &amp; Accounts'!BN$18, 'E2 Allocators'!$B$15:$W$15, 0),FALSE)*$E66), 0, VLOOKUP(VLOOKUP($A66, 'E4 TB Allocation Details'!$A$18:$L$217, MATCH("Misc ID", 'E4 TB Allocation Details'!$A$18:$L$18, 0),FALSE), 'E2 Allocators'!$B$15:$W$361, MATCH('O5 Details by Class &amp; Accounts'!BN$18, 'E2 Allocators'!$B$15:$W$15, 0),FALSE)*$E66)</f>
        <v>0</v>
      </c>
      <c r="BO66" s="1334">
        <f>IF(ISERROR(VLOOKUP(VLOOKUP($A66, 'E4 TB Allocation Details'!$A$18:$L$217, MATCH("Misc ID", 'E4 TB Allocation Details'!$A$18:$L$18, 0),FALSE), 'E2 Allocators'!$B$15:$W$361, MATCH('O5 Details by Class &amp; Accounts'!BO$18, 'E2 Allocators'!$B$15:$W$15, 0),FALSE)*$E66), 0, VLOOKUP(VLOOKUP($A66, 'E4 TB Allocation Details'!$A$18:$L$217, MATCH("Misc ID", 'E4 TB Allocation Details'!$A$18:$L$18, 0),FALSE), 'E2 Allocators'!$B$15:$W$361, MATCH('O5 Details by Class &amp; Accounts'!BO$18, 'E2 Allocators'!$B$15:$W$15, 0),FALSE)*$E66)</f>
        <v>0</v>
      </c>
      <c r="BP66" s="1334">
        <f>IF(ISERROR(VLOOKUP(VLOOKUP($A66, 'E4 TB Allocation Details'!$A$18:$L$217, MATCH("Misc ID", 'E4 TB Allocation Details'!$A$18:$L$18, 0),FALSE), 'E2 Allocators'!$B$15:$W$361, MATCH('O5 Details by Class &amp; Accounts'!BP$18, 'E2 Allocators'!$B$15:$W$15, 0),FALSE)*$E66), 0, VLOOKUP(VLOOKUP($A66, 'E4 TB Allocation Details'!$A$18:$L$217, MATCH("Misc ID", 'E4 TB Allocation Details'!$A$18:$L$18, 0),FALSE), 'E2 Allocators'!$B$15:$W$361, MATCH('O5 Details by Class &amp; Accounts'!BP$18, 'E2 Allocators'!$B$15:$W$15, 0),FALSE)*$E66)</f>
        <v>0</v>
      </c>
      <c r="BQ66" s="1334">
        <f>IF(ISERROR(VLOOKUP(VLOOKUP($A66, 'E4 TB Allocation Details'!$A$18:$L$217, MATCH("Misc ID", 'E4 TB Allocation Details'!$A$18:$L$18, 0),FALSE), 'E2 Allocators'!$B$15:$W$361, MATCH('O5 Details by Class &amp; Accounts'!BQ$18, 'E2 Allocators'!$B$15:$W$15, 0),FALSE)*$E66), 0, VLOOKUP(VLOOKUP($A66, 'E4 TB Allocation Details'!$A$18:$L$217, MATCH("Misc ID", 'E4 TB Allocation Details'!$A$18:$L$18, 0),FALSE), 'E2 Allocators'!$B$15:$W$361, MATCH('O5 Details by Class &amp; Accounts'!BQ$18, 'E2 Allocators'!$B$15:$W$15, 0),FALSE)*$E66)</f>
        <v>0</v>
      </c>
      <c r="BR66" s="1334">
        <f>IF(ISERROR(VLOOKUP(VLOOKUP($A66, 'E4 TB Allocation Details'!$A$18:$L$217, MATCH("Misc ID", 'E4 TB Allocation Details'!$A$18:$L$18, 0),FALSE), 'E2 Allocators'!$B$15:$W$361, MATCH('O5 Details by Class &amp; Accounts'!BR$18, 'E2 Allocators'!$B$15:$W$15, 0),FALSE)*$E66), 0, VLOOKUP(VLOOKUP($A66, 'E4 TB Allocation Details'!$A$18:$L$217, MATCH("Misc ID", 'E4 TB Allocation Details'!$A$18:$L$18, 0),FALSE), 'E2 Allocators'!$B$15:$W$361, MATCH('O5 Details by Class &amp; Accounts'!BR$18, 'E2 Allocators'!$B$15:$W$15, 0),FALSE)*$E66)</f>
        <v>0</v>
      </c>
      <c r="BS66" s="1334">
        <f t="shared" si="11"/>
        <v>0</v>
      </c>
      <c r="BT66" s="1334">
        <f>IF(ISERROR(VLOOKUP(VLOOKUP($A66, 'E4 TB Allocation Details'!$A$18:$L$217, MATCH("A &amp; G ID", 'E4 TB Allocation Details'!$A$18:$L$18, 0),FALSE), 'E2 Allocators'!$B$15:$W$361, MATCH('O5 Details by Class &amp; Accounts'!BT$18, 'E2 Allocators'!$B$15:$W$15, 0),FALSE)*$E66), 0, VLOOKUP(VLOOKUP($A66, 'E4 TB Allocation Details'!$A$18:$L$217, MATCH("A &amp; G ID", 'E4 TB Allocation Details'!$A$18:$L$18, 0),FALSE), 'E2 Allocators'!$B$15:$W$361, MATCH('O5 Details by Class &amp; Accounts'!BT$18, 'E2 Allocators'!$B$15:$W$15, 0),FALSE)*$E66)</f>
        <v>1468567.6562400833</v>
      </c>
      <c r="BU66" s="1334">
        <f>IF(ISERROR(VLOOKUP(VLOOKUP($A66, 'E4 TB Allocation Details'!$A$18:$L$217, MATCH("A &amp; G ID", 'E4 TB Allocation Details'!$A$18:$L$18, 0),FALSE), 'E2 Allocators'!$B$15:$W$361, MATCH('O5 Details by Class &amp; Accounts'!BU$18, 'E2 Allocators'!$B$15:$W$15, 0),FALSE)*$E66), 0, VLOOKUP(VLOOKUP($A66, 'E4 TB Allocation Details'!$A$18:$L$217, MATCH("A &amp; G ID", 'E4 TB Allocation Details'!$A$18:$L$18, 0),FALSE), 'E2 Allocators'!$B$15:$W$361, MATCH('O5 Details by Class &amp; Accounts'!BU$18, 'E2 Allocators'!$B$15:$W$15, 0),FALSE)*$E66)</f>
        <v>370144.66041847103</v>
      </c>
      <c r="BV66" s="1334">
        <f>IF(ISERROR(VLOOKUP(VLOOKUP($A66, 'E4 TB Allocation Details'!$A$18:$L$217, MATCH("A &amp; G ID", 'E4 TB Allocation Details'!$A$18:$L$18, 0),FALSE), 'E2 Allocators'!$B$15:$W$361, MATCH('O5 Details by Class &amp; Accounts'!BV$18, 'E2 Allocators'!$B$15:$W$15, 0),FALSE)*$E66), 0, VLOOKUP(VLOOKUP($A66, 'E4 TB Allocation Details'!$A$18:$L$217, MATCH("A &amp; G ID", 'E4 TB Allocation Details'!$A$18:$L$18, 0),FALSE), 'E2 Allocators'!$B$15:$W$361, MATCH('O5 Details by Class &amp; Accounts'!BV$18, 'E2 Allocators'!$B$15:$W$15, 0),FALSE)*$E66)</f>
        <v>444583.11380496458</v>
      </c>
      <c r="BW66" s="1334">
        <f>IF(ISERROR(VLOOKUP(VLOOKUP($A66, 'E4 TB Allocation Details'!$A$18:$L$217, MATCH("A &amp; G ID", 'E4 TB Allocation Details'!$A$18:$L$18, 0),FALSE), 'E2 Allocators'!$B$15:$W$361, MATCH('O5 Details by Class &amp; Accounts'!BW$18, 'E2 Allocators'!$B$15:$W$15, 0),FALSE)*$E66), 0, VLOOKUP(VLOOKUP($A66, 'E4 TB Allocation Details'!$A$18:$L$217, MATCH("A &amp; G ID", 'E4 TB Allocation Details'!$A$18:$L$18, 0),FALSE), 'E2 Allocators'!$B$15:$W$361, MATCH('O5 Details by Class &amp; Accounts'!BW$18, 'E2 Allocators'!$B$15:$W$15, 0),FALSE)*$E66)</f>
        <v>0</v>
      </c>
      <c r="BX66" s="1334">
        <f>IF(ISERROR(VLOOKUP(VLOOKUP($A66, 'E4 TB Allocation Details'!$A$18:$L$217, MATCH("A &amp; G ID", 'E4 TB Allocation Details'!$A$18:$L$18, 0),FALSE), 'E2 Allocators'!$B$15:$W$361, MATCH('O5 Details by Class &amp; Accounts'!BX$18, 'E2 Allocators'!$B$15:$W$15, 0),FALSE)*$E66), 0, VLOOKUP(VLOOKUP($A66, 'E4 TB Allocation Details'!$A$18:$L$217, MATCH("A &amp; G ID", 'E4 TB Allocation Details'!$A$18:$L$18, 0),FALSE), 'E2 Allocators'!$B$15:$W$361, MATCH('O5 Details by Class &amp; Accounts'!BX$18, 'E2 Allocators'!$B$15:$W$15, 0),FALSE)*$E66)</f>
        <v>162634.65406089585</v>
      </c>
      <c r="BY66" s="1334">
        <f>IF(ISERROR(VLOOKUP(VLOOKUP($A66, 'E4 TB Allocation Details'!$A$18:$L$217, MATCH("A &amp; G ID", 'E4 TB Allocation Details'!$A$18:$L$18, 0),FALSE), 'E2 Allocators'!$B$15:$W$361, MATCH('O5 Details by Class &amp; Accounts'!BY$18, 'E2 Allocators'!$B$15:$W$15, 0),FALSE)*$E66), 0, VLOOKUP(VLOOKUP($A66, 'E4 TB Allocation Details'!$A$18:$L$217, MATCH("A &amp; G ID", 'E4 TB Allocation Details'!$A$18:$L$18, 0),FALSE), 'E2 Allocators'!$B$15:$W$361, MATCH('O5 Details by Class &amp; Accounts'!BY$18, 'E2 Allocators'!$B$15:$W$15, 0),FALSE)*$E66)</f>
        <v>213243.96785993146</v>
      </c>
      <c r="BZ66" s="1334">
        <f>IF(ISERROR(VLOOKUP(VLOOKUP($A66, 'E4 TB Allocation Details'!$A$18:$L$217, MATCH("A &amp; G ID", 'E4 TB Allocation Details'!$A$18:$L$18, 0),FALSE), 'E2 Allocators'!$B$15:$W$361, MATCH('O5 Details by Class &amp; Accounts'!BZ$18, 'E2 Allocators'!$B$15:$W$15, 0),FALSE)*$E66), 0, VLOOKUP(VLOOKUP($A66, 'E4 TB Allocation Details'!$A$18:$L$217, MATCH("A &amp; G ID", 'E4 TB Allocation Details'!$A$18:$L$18, 0),FALSE), 'E2 Allocators'!$B$15:$W$361, MATCH('O5 Details by Class &amp; Accounts'!BZ$18, 'E2 Allocators'!$B$15:$W$15, 0),FALSE)*$E66)</f>
        <v>142281.80548617244</v>
      </c>
      <c r="CA66" s="1334">
        <f>IF(ISERROR(VLOOKUP(VLOOKUP($A66, 'E4 TB Allocation Details'!$A$18:$L$217, MATCH("A &amp; G ID", 'E4 TB Allocation Details'!$A$18:$L$18, 0),FALSE), 'E2 Allocators'!$B$15:$W$361, MATCH('O5 Details by Class &amp; Accounts'!CA$18, 'E2 Allocators'!$B$15:$W$15, 0),FALSE)*$E66), 0, VLOOKUP(VLOOKUP($A66, 'E4 TB Allocation Details'!$A$18:$L$217, MATCH("A &amp; G ID", 'E4 TB Allocation Details'!$A$18:$L$18, 0),FALSE), 'E2 Allocators'!$B$15:$W$361, MATCH('O5 Details by Class &amp; Accounts'!CA$18, 'E2 Allocators'!$B$15:$W$15, 0),FALSE)*$E66)</f>
        <v>8989.7505725919109</v>
      </c>
      <c r="CB66" s="1334">
        <f>IF(ISERROR(VLOOKUP(VLOOKUP($A66, 'E4 TB Allocation Details'!$A$18:$L$217, MATCH("A &amp; G ID", 'E4 TB Allocation Details'!$A$18:$L$18, 0),FALSE), 'E2 Allocators'!$B$15:$W$361, MATCH('O5 Details by Class &amp; Accounts'!CB$18, 'E2 Allocators'!$B$15:$W$15, 0),FALSE)*$E66), 0, VLOOKUP(VLOOKUP($A66, 'E4 TB Allocation Details'!$A$18:$L$217, MATCH("A &amp; G ID", 'E4 TB Allocation Details'!$A$18:$L$18, 0),FALSE), 'E2 Allocators'!$B$15:$W$361, MATCH('O5 Details by Class &amp; Accounts'!CB$18, 'E2 Allocators'!$B$15:$W$15, 0),FALSE)*$E66)</f>
        <v>7751.3915568891171</v>
      </c>
      <c r="CC66" s="1334">
        <f>IF(ISERROR(VLOOKUP(VLOOKUP($A66, 'E4 TB Allocation Details'!$A$18:$L$217, MATCH("A &amp; G ID", 'E4 TB Allocation Details'!$A$18:$L$18, 0),FALSE), 'E2 Allocators'!$B$15:$W$361, MATCH('O5 Details by Class &amp; Accounts'!CC$18, 'E2 Allocators'!$B$15:$W$15, 0),FALSE)*$E66), 0, VLOOKUP(VLOOKUP($A66, 'E4 TB Allocation Details'!$A$18:$L$217, MATCH("A &amp; G ID", 'E4 TB Allocation Details'!$A$18:$L$18, 0),FALSE), 'E2 Allocators'!$B$15:$W$361, MATCH('O5 Details by Class &amp; Accounts'!CC$18, 'E2 Allocators'!$B$15:$W$15, 0),FALSE)*$E66)</f>
        <v>0</v>
      </c>
      <c r="CD66" s="1334">
        <f>IF(ISERROR(VLOOKUP(VLOOKUP($A66, 'E4 TB Allocation Details'!$A$18:$L$217, MATCH("A &amp; G ID", 'E4 TB Allocation Details'!$A$18:$L$18, 0),FALSE), 'E2 Allocators'!$B$15:$W$361, MATCH('O5 Details by Class &amp; Accounts'!CD$18, 'E2 Allocators'!$B$15:$W$15, 0),FALSE)*$E66), 0, VLOOKUP(VLOOKUP($A66, 'E4 TB Allocation Details'!$A$18:$L$217, MATCH("A &amp; G ID", 'E4 TB Allocation Details'!$A$18:$L$18, 0),FALSE), 'E2 Allocators'!$B$15:$W$361, MATCH('O5 Details by Class &amp; Accounts'!CD$18, 'E2 Allocators'!$B$15:$W$15, 0),FALSE)*$E66)</f>
        <v>0</v>
      </c>
      <c r="CE66" s="1334">
        <f>IF(ISERROR(VLOOKUP(VLOOKUP($A66, 'E4 TB Allocation Details'!$A$18:$L$217, MATCH("A &amp; G ID", 'E4 TB Allocation Details'!$A$18:$L$18, 0),FALSE), 'E2 Allocators'!$B$15:$W$361, MATCH('O5 Details by Class &amp; Accounts'!CE$18, 'E2 Allocators'!$B$15:$W$15, 0),FALSE)*$E66), 0, VLOOKUP(VLOOKUP($A66, 'E4 TB Allocation Details'!$A$18:$L$217, MATCH("A &amp; G ID", 'E4 TB Allocation Details'!$A$18:$L$18, 0),FALSE), 'E2 Allocators'!$B$15:$W$361, MATCH('O5 Details by Class &amp; Accounts'!CE$18, 'E2 Allocators'!$B$15:$W$15, 0),FALSE)*$E66)</f>
        <v>0</v>
      </c>
      <c r="CF66" s="1334">
        <f>IF(ISERROR(VLOOKUP(VLOOKUP($A66, 'E4 TB Allocation Details'!$A$18:$L$217, MATCH("A &amp; G ID", 'E4 TB Allocation Details'!$A$18:$L$18, 0),FALSE), 'E2 Allocators'!$B$15:$W$361, MATCH('O5 Details by Class &amp; Accounts'!CF$18, 'E2 Allocators'!$B$15:$W$15, 0),FALSE)*$E66), 0, VLOOKUP(VLOOKUP($A66, 'E4 TB Allocation Details'!$A$18:$L$217, MATCH("A &amp; G ID", 'E4 TB Allocation Details'!$A$18:$L$18, 0),FALSE), 'E2 Allocators'!$B$15:$W$361, MATCH('O5 Details by Class &amp; Accounts'!CF$18, 'E2 Allocators'!$B$15:$W$15, 0),FALSE)*$E66)</f>
        <v>0</v>
      </c>
      <c r="CG66" s="1334">
        <f>IF(ISERROR(VLOOKUP(VLOOKUP($A66, 'E4 TB Allocation Details'!$A$18:$L$217, MATCH("A &amp; G ID", 'E4 TB Allocation Details'!$A$18:$L$18, 0),FALSE), 'E2 Allocators'!$B$15:$W$361, MATCH('O5 Details by Class &amp; Accounts'!CG$18, 'E2 Allocators'!$B$15:$W$15, 0),FALSE)*$E66), 0, VLOOKUP(VLOOKUP($A66, 'E4 TB Allocation Details'!$A$18:$L$217, MATCH("A &amp; G ID", 'E4 TB Allocation Details'!$A$18:$L$18, 0),FALSE), 'E2 Allocators'!$B$15:$W$361, MATCH('O5 Details by Class &amp; Accounts'!CG$18, 'E2 Allocators'!$B$15:$W$15, 0),FALSE)*$E66)</f>
        <v>0</v>
      </c>
      <c r="CH66" s="1334">
        <f>IF(ISERROR(VLOOKUP(VLOOKUP($A66, 'E4 TB Allocation Details'!$A$18:$L$217, MATCH("A &amp; G ID", 'E4 TB Allocation Details'!$A$18:$L$18, 0),FALSE), 'E2 Allocators'!$B$15:$W$361, MATCH('O5 Details by Class &amp; Accounts'!CH$18, 'E2 Allocators'!$B$15:$W$15, 0),FALSE)*$E66), 0, VLOOKUP(VLOOKUP($A66, 'E4 TB Allocation Details'!$A$18:$L$217, MATCH("A &amp; G ID", 'E4 TB Allocation Details'!$A$18:$L$18, 0),FALSE), 'E2 Allocators'!$B$15:$W$361, MATCH('O5 Details by Class &amp; Accounts'!CH$18, 'E2 Allocators'!$B$15:$W$15, 0),FALSE)*$E66)</f>
        <v>0</v>
      </c>
      <c r="CI66" s="1334">
        <f>IF(ISERROR(VLOOKUP(VLOOKUP($A66, 'E4 TB Allocation Details'!$A$18:$L$217, MATCH("A &amp; G ID", 'E4 TB Allocation Details'!$A$18:$L$18, 0),FALSE), 'E2 Allocators'!$B$15:$W$361, MATCH('O5 Details by Class &amp; Accounts'!CI$18, 'E2 Allocators'!$B$15:$W$15, 0),FALSE)*$E66), 0, VLOOKUP(VLOOKUP($A66, 'E4 TB Allocation Details'!$A$18:$L$217, MATCH("A &amp; G ID", 'E4 TB Allocation Details'!$A$18:$L$18, 0),FALSE), 'E2 Allocators'!$B$15:$W$361, MATCH('O5 Details by Class &amp; Accounts'!CI$18, 'E2 Allocators'!$B$15:$W$15, 0),FALSE)*$E66)</f>
        <v>0</v>
      </c>
      <c r="CJ66" s="1334">
        <f>IF(ISERROR(VLOOKUP(VLOOKUP($A66, 'E4 TB Allocation Details'!$A$18:$L$217, MATCH("A &amp; G ID", 'E4 TB Allocation Details'!$A$18:$L$18, 0),FALSE), 'E2 Allocators'!$B$15:$W$361, MATCH('O5 Details by Class &amp; Accounts'!CJ$18, 'E2 Allocators'!$B$15:$W$15, 0),FALSE)*$E66), 0, VLOOKUP(VLOOKUP($A66, 'E4 TB Allocation Details'!$A$18:$L$217, MATCH("A &amp; G ID", 'E4 TB Allocation Details'!$A$18:$L$18, 0),FALSE), 'E2 Allocators'!$B$15:$W$361, MATCH('O5 Details by Class &amp; Accounts'!CJ$18, 'E2 Allocators'!$B$15:$W$15, 0),FALSE)*$E66)</f>
        <v>0</v>
      </c>
      <c r="CK66" s="1334">
        <f>IF(ISERROR(VLOOKUP(VLOOKUP($A66, 'E4 TB Allocation Details'!$A$18:$L$217, MATCH("A &amp; G ID", 'E4 TB Allocation Details'!$A$18:$L$18, 0),FALSE), 'E2 Allocators'!$B$15:$W$361, MATCH('O5 Details by Class &amp; Accounts'!CK$18, 'E2 Allocators'!$B$15:$W$15, 0),FALSE)*$E66), 0, VLOOKUP(VLOOKUP($A66, 'E4 TB Allocation Details'!$A$18:$L$217, MATCH("A &amp; G ID", 'E4 TB Allocation Details'!$A$18:$L$18, 0),FALSE), 'E2 Allocators'!$B$15:$W$361, MATCH('O5 Details by Class &amp; Accounts'!CK$18, 'E2 Allocators'!$B$15:$W$15, 0),FALSE)*$E66)</f>
        <v>0</v>
      </c>
      <c r="CL66" s="1334">
        <f>IF(ISERROR(VLOOKUP(VLOOKUP($A66, 'E4 TB Allocation Details'!$A$18:$L$217, MATCH("A &amp; G ID", 'E4 TB Allocation Details'!$A$18:$L$18, 0),FALSE), 'E2 Allocators'!$B$15:$W$361, MATCH('O5 Details by Class &amp; Accounts'!CL$18, 'E2 Allocators'!$B$15:$W$15, 0),FALSE)*$E66), 0, VLOOKUP(VLOOKUP($A66, 'E4 TB Allocation Details'!$A$18:$L$217, MATCH("A &amp; G ID", 'E4 TB Allocation Details'!$A$18:$L$18, 0),FALSE), 'E2 Allocators'!$B$15:$W$361, MATCH('O5 Details by Class &amp; Accounts'!CL$18, 'E2 Allocators'!$B$15:$W$15, 0),FALSE)*$E66)</f>
        <v>0</v>
      </c>
      <c r="CM66" s="1334">
        <f>IF(ISERROR(VLOOKUP(VLOOKUP($A66, 'E4 TB Allocation Details'!$A$18:$L$217, MATCH("A &amp; G ID", 'E4 TB Allocation Details'!$A$18:$L$18, 0),FALSE), 'E2 Allocators'!$B$15:$W$361, MATCH('O5 Details by Class &amp; Accounts'!CM$18, 'E2 Allocators'!$B$15:$W$15, 0),FALSE)*$E66), 0, VLOOKUP(VLOOKUP($A66, 'E4 TB Allocation Details'!$A$18:$L$217, MATCH("A &amp; G ID", 'E4 TB Allocation Details'!$A$18:$L$18, 0),FALSE), 'E2 Allocators'!$B$15:$W$361, MATCH('O5 Details by Class &amp; Accounts'!CM$18, 'E2 Allocators'!$B$15:$W$15, 0),FALSE)*$E66)</f>
        <v>0</v>
      </c>
      <c r="CN66" s="1334">
        <f t="shared" si="12"/>
        <v>2818197</v>
      </c>
      <c r="CO66" s="1670">
        <f t="shared" si="7"/>
        <v>0</v>
      </c>
      <c r="CQ66" s="1926" t="s">
        <v>5</v>
      </c>
    </row>
    <row r="67" spans="1:95" s="64" customFormat="1" ht="12.75" x14ac:dyDescent="0.2">
      <c r="A67" s="2226">
        <v>1925</v>
      </c>
      <c r="B67" s="2176" t="s">
        <v>541</v>
      </c>
      <c r="C67" s="1667">
        <f>IF(ISERROR(VLOOKUP($A67,'I3 TB Data'!$A$20:$H$465,MATCH('O5 Details by Class &amp; Accounts'!$C$18, 'I3 TB Data'!$A$20:$H$20,0),0)), 0, VLOOKUP($A67,'I3 TB Data'!$A$20:$H$465,MATCH('O5 Details by Class &amp; Accounts'!$C$18,'I3 TB Data'!$A$20:$H$20,0),0))</f>
        <v>9132874</v>
      </c>
      <c r="D67" s="1668">
        <f>'I4 BO ASSETS'!E68</f>
        <v>0</v>
      </c>
      <c r="E67" s="1667">
        <f t="shared" si="6"/>
        <v>9132874</v>
      </c>
      <c r="F67" s="1669">
        <f>IF(ISERROR(VLOOKUP($A67, 'E1 Categorization'!A33:E123, MATCH("Customer Component", 'E1 Categorization'!$A$33:$E$33,0), 0)), 0, IF(VLOOKUP($A67, 'E1 Categorization'!A33:E123, MATCH("Customer Component", 'E1 Categorization'!$A$33:$E$33,0), 0)=0, 'O5 Details by Class &amp; Accounts'!$E67, IF(AND(VLOOKUP($A67, 'E1 Categorization'!A33:E123, MATCH("Customer Component", 'E1 Categorization'!$A$33:$E$33,0), 0) &gt;0, VLOOKUP($A67, 'E1 Categorization'!A33:E123, MATCH("Customer Component", 'E1 Categorization'!$A$33:$E$33,0), 0)&lt;1), 'O5 Details by Class &amp; Accounts'!$E67*(1-VLOOKUP($A67, 'E1 Categorization'!A33:E123, MATCH("Customer Component", 'E1 Categorization'!$A$33:$E$33,0), 0)), 0)))</f>
        <v>0</v>
      </c>
      <c r="G67" s="1669">
        <f>IF(ISERROR(VLOOKUP($A67, 'E1 Categorization'!A33:E123, MATCH("Customer Component", 'E1 Categorization'!$A$33:$E$33,0), 0)),0, IF(VLOOKUP($A67, 'E1 Categorization'!A33:E123, MATCH("Customer Component", 'E1 Categorization'!$A$33:$E$33,0), 0)=0, 0, IF(AND(VLOOKUP($A67, 'E1 Categorization'!A33:E123, MATCH("Customer Component", 'E1 Categorization'!$A$33:$E$33,0), 0) &gt;0, VLOOKUP($A67, 'E1 Categorization'!A33:E123, MATCH("Customer Component", 'E1 Categorization'!$A$33:$E$33,0), 0)&lt;1), 'O5 Details by Class &amp; Accounts'!$E67*(VLOOKUP($A67, 'E1 Categorization'!A33:E123, MATCH("Customer Component", 'E1 Categorization'!$A$33:$E$33,0), 0)), 'O5 Details by Class &amp; Accounts'!$E67)))</f>
        <v>0</v>
      </c>
      <c r="H67" s="1334">
        <f t="shared" si="8"/>
        <v>0</v>
      </c>
      <c r="I67" s="1334">
        <f>IF(ISERROR(VLOOKUP(VLOOKUP($A67, 'E4 TB Allocation Details'!$A$18:$L$217, MATCH("Demand ID", 'E4 TB Allocation Details'!$A$18:$L$18, 0),FALSE), 'E2 Allocators'!$B$15:$W$361, MATCH('O5 Details by Class &amp; Accounts'!I$18, 'E2 Allocators'!$B$15:$W$15, 0),FALSE)*$F67), 0, VLOOKUP(VLOOKUP($A67, 'E4 TB Allocation Details'!$A$18:$L$217, MATCH("Demand ID", 'E4 TB Allocation Details'!$A$18:$L$18, 0),FALSE), 'E2 Allocators'!$B$15:$W$361, MATCH('O5 Details by Class &amp; Accounts'!I$18, 'E2 Allocators'!$B$15:$W$15, 0),FALSE)*$F67)</f>
        <v>0</v>
      </c>
      <c r="J67" s="1334">
        <f>IF(ISERROR(VLOOKUP(VLOOKUP($A67, 'E4 TB Allocation Details'!$A$18:$L$217, MATCH("Demand ID", 'E4 TB Allocation Details'!$A$18:$L$18, 0),FALSE), 'E2 Allocators'!$B$15:$W$361, MATCH('O5 Details by Class &amp; Accounts'!J$18, 'E2 Allocators'!$B$15:$W$15, 0),FALSE)*$F67), 0, VLOOKUP(VLOOKUP($A67, 'E4 TB Allocation Details'!$A$18:$L$217, MATCH("Demand ID", 'E4 TB Allocation Details'!$A$18:$L$18, 0),FALSE), 'E2 Allocators'!$B$15:$W$361, MATCH('O5 Details by Class &amp; Accounts'!J$18, 'E2 Allocators'!$B$15:$W$15, 0),FALSE)*$F67)</f>
        <v>0</v>
      </c>
      <c r="K67" s="1334">
        <f>IF(ISERROR(VLOOKUP(VLOOKUP($A67, 'E4 TB Allocation Details'!$A$18:$L$217, MATCH("Demand ID", 'E4 TB Allocation Details'!$A$18:$L$18, 0),FALSE), 'E2 Allocators'!$B$15:$W$361, MATCH('O5 Details by Class &amp; Accounts'!K$18, 'E2 Allocators'!$B$15:$W$15, 0),FALSE)*$F67), 0, VLOOKUP(VLOOKUP($A67, 'E4 TB Allocation Details'!$A$18:$L$217, MATCH("Demand ID", 'E4 TB Allocation Details'!$A$18:$L$18, 0),FALSE), 'E2 Allocators'!$B$15:$W$361, MATCH('O5 Details by Class &amp; Accounts'!K$18, 'E2 Allocators'!$B$15:$W$15, 0),FALSE)*$F67)</f>
        <v>0</v>
      </c>
      <c r="L67" s="1334">
        <f>IF(ISERROR(VLOOKUP(VLOOKUP($A67, 'E4 TB Allocation Details'!$A$18:$L$217, MATCH("Demand ID", 'E4 TB Allocation Details'!$A$18:$L$18, 0),FALSE), 'E2 Allocators'!$B$15:$W$361, MATCH('O5 Details by Class &amp; Accounts'!L$18, 'E2 Allocators'!$B$15:$W$15, 0),FALSE)*$F67), 0, VLOOKUP(VLOOKUP($A67, 'E4 TB Allocation Details'!$A$18:$L$217, MATCH("Demand ID", 'E4 TB Allocation Details'!$A$18:$L$18, 0),FALSE), 'E2 Allocators'!$B$15:$W$361, MATCH('O5 Details by Class &amp; Accounts'!L$18, 'E2 Allocators'!$B$15:$W$15, 0),FALSE)*$F67)</f>
        <v>0</v>
      </c>
      <c r="M67" s="1334">
        <f>IF(ISERROR(VLOOKUP(VLOOKUP($A67, 'E4 TB Allocation Details'!$A$18:$L$217, MATCH("Demand ID", 'E4 TB Allocation Details'!$A$18:$L$18, 0),FALSE), 'E2 Allocators'!$B$15:$W$361, MATCH('O5 Details by Class &amp; Accounts'!M$18, 'E2 Allocators'!$B$15:$W$15, 0),FALSE)*$F67), 0, VLOOKUP(VLOOKUP($A67, 'E4 TB Allocation Details'!$A$18:$L$217, MATCH("Demand ID", 'E4 TB Allocation Details'!$A$18:$L$18, 0),FALSE), 'E2 Allocators'!$B$15:$W$361, MATCH('O5 Details by Class &amp; Accounts'!M$18, 'E2 Allocators'!$B$15:$W$15, 0),FALSE)*$F67)</f>
        <v>0</v>
      </c>
      <c r="N67" s="1334">
        <f>IF(ISERROR(VLOOKUP(VLOOKUP($A67, 'E4 TB Allocation Details'!$A$18:$L$217, MATCH("Demand ID", 'E4 TB Allocation Details'!$A$18:$L$18, 0),FALSE), 'E2 Allocators'!$B$15:$W$361, MATCH('O5 Details by Class &amp; Accounts'!N$18, 'E2 Allocators'!$B$15:$W$15, 0),FALSE)*$F67), 0, VLOOKUP(VLOOKUP($A67, 'E4 TB Allocation Details'!$A$18:$L$217, MATCH("Demand ID", 'E4 TB Allocation Details'!$A$18:$L$18, 0),FALSE), 'E2 Allocators'!$B$15:$W$361, MATCH('O5 Details by Class &amp; Accounts'!N$18, 'E2 Allocators'!$B$15:$W$15, 0),FALSE)*$F67)</f>
        <v>0</v>
      </c>
      <c r="O67" s="1334">
        <f>IF(ISERROR(VLOOKUP(VLOOKUP($A67, 'E4 TB Allocation Details'!$A$18:$L$217, MATCH("Demand ID", 'E4 TB Allocation Details'!$A$18:$L$18, 0),FALSE), 'E2 Allocators'!$B$15:$W$361, MATCH('O5 Details by Class &amp; Accounts'!O$18, 'E2 Allocators'!$B$15:$W$15, 0),FALSE)*$F67), 0, VLOOKUP(VLOOKUP($A67, 'E4 TB Allocation Details'!$A$18:$L$217, MATCH("Demand ID", 'E4 TB Allocation Details'!$A$18:$L$18, 0),FALSE), 'E2 Allocators'!$B$15:$W$361, MATCH('O5 Details by Class &amp; Accounts'!O$18, 'E2 Allocators'!$B$15:$W$15, 0),FALSE)*$F67)</f>
        <v>0</v>
      </c>
      <c r="P67" s="1334">
        <f>IF(ISERROR(VLOOKUP(VLOOKUP($A67, 'E4 TB Allocation Details'!$A$18:$L$217, MATCH("Demand ID", 'E4 TB Allocation Details'!$A$18:$L$18, 0),FALSE), 'E2 Allocators'!$B$15:$W$361, MATCH('O5 Details by Class &amp; Accounts'!P$18, 'E2 Allocators'!$B$15:$W$15, 0),FALSE)*$F67), 0, VLOOKUP(VLOOKUP($A67, 'E4 TB Allocation Details'!$A$18:$L$217, MATCH("Demand ID", 'E4 TB Allocation Details'!$A$18:$L$18, 0),FALSE), 'E2 Allocators'!$B$15:$W$361, MATCH('O5 Details by Class &amp; Accounts'!P$18, 'E2 Allocators'!$B$15:$W$15, 0),FALSE)*$F67)</f>
        <v>0</v>
      </c>
      <c r="Q67" s="1334">
        <f>IF(ISERROR(VLOOKUP(VLOOKUP($A67, 'E4 TB Allocation Details'!$A$18:$L$217, MATCH("Demand ID", 'E4 TB Allocation Details'!$A$18:$L$18, 0),FALSE), 'E2 Allocators'!$B$15:$W$361, MATCH('O5 Details by Class &amp; Accounts'!Q$18, 'E2 Allocators'!$B$15:$W$15, 0),FALSE)*$F67), 0, VLOOKUP(VLOOKUP($A67, 'E4 TB Allocation Details'!$A$18:$L$217, MATCH("Demand ID", 'E4 TB Allocation Details'!$A$18:$L$18, 0),FALSE), 'E2 Allocators'!$B$15:$W$361, MATCH('O5 Details by Class &amp; Accounts'!Q$18, 'E2 Allocators'!$B$15:$W$15, 0),FALSE)*$F67)</f>
        <v>0</v>
      </c>
      <c r="R67" s="1334">
        <f>IF(ISERROR(VLOOKUP(VLOOKUP($A67, 'E4 TB Allocation Details'!$A$18:$L$217, MATCH("Demand ID", 'E4 TB Allocation Details'!$A$18:$L$18, 0),FALSE), 'E2 Allocators'!$B$15:$W$361, MATCH('O5 Details by Class &amp; Accounts'!R$18, 'E2 Allocators'!$B$15:$W$15, 0),FALSE)*$F67), 0, VLOOKUP(VLOOKUP($A67, 'E4 TB Allocation Details'!$A$18:$L$217, MATCH("Demand ID", 'E4 TB Allocation Details'!$A$18:$L$18, 0),FALSE), 'E2 Allocators'!$B$15:$W$361, MATCH('O5 Details by Class &amp; Accounts'!R$18, 'E2 Allocators'!$B$15:$W$15, 0),FALSE)*$F67)</f>
        <v>0</v>
      </c>
      <c r="S67" s="1334">
        <f>IF(ISERROR(VLOOKUP(VLOOKUP($A67, 'E4 TB Allocation Details'!$A$18:$L$217, MATCH("Demand ID", 'E4 TB Allocation Details'!$A$18:$L$18, 0),FALSE), 'E2 Allocators'!$B$15:$W$361, MATCH('O5 Details by Class &amp; Accounts'!S$18, 'E2 Allocators'!$B$15:$W$15, 0),FALSE)*$F67), 0, VLOOKUP(VLOOKUP($A67, 'E4 TB Allocation Details'!$A$18:$L$217, MATCH("Demand ID", 'E4 TB Allocation Details'!$A$18:$L$18, 0),FALSE), 'E2 Allocators'!$B$15:$W$361, MATCH('O5 Details by Class &amp; Accounts'!S$18, 'E2 Allocators'!$B$15:$W$15, 0),FALSE)*$F67)</f>
        <v>0</v>
      </c>
      <c r="T67" s="1334">
        <f>IF(ISERROR(VLOOKUP(VLOOKUP($A67, 'E4 TB Allocation Details'!$A$18:$L$217, MATCH("Demand ID", 'E4 TB Allocation Details'!$A$18:$L$18, 0),FALSE), 'E2 Allocators'!$B$15:$W$361, MATCH('O5 Details by Class &amp; Accounts'!T$18, 'E2 Allocators'!$B$15:$W$15, 0),FALSE)*$F67), 0, VLOOKUP(VLOOKUP($A67, 'E4 TB Allocation Details'!$A$18:$L$217, MATCH("Demand ID", 'E4 TB Allocation Details'!$A$18:$L$18, 0),FALSE), 'E2 Allocators'!$B$15:$W$361, MATCH('O5 Details by Class &amp; Accounts'!T$18, 'E2 Allocators'!$B$15:$W$15, 0),FALSE)*$F67)</f>
        <v>0</v>
      </c>
      <c r="U67" s="1334">
        <f>IF(ISERROR(VLOOKUP(VLOOKUP($A67, 'E4 TB Allocation Details'!$A$18:$L$217, MATCH("Demand ID", 'E4 TB Allocation Details'!$A$18:$L$18, 0),FALSE), 'E2 Allocators'!$B$15:$W$361, MATCH('O5 Details by Class &amp; Accounts'!U$18, 'E2 Allocators'!$B$15:$W$15, 0),FALSE)*$F67), 0, VLOOKUP(VLOOKUP($A67, 'E4 TB Allocation Details'!$A$18:$L$217, MATCH("Demand ID", 'E4 TB Allocation Details'!$A$18:$L$18, 0),FALSE), 'E2 Allocators'!$B$15:$W$361, MATCH('O5 Details by Class &amp; Accounts'!U$18, 'E2 Allocators'!$B$15:$W$15, 0),FALSE)*$F67)</f>
        <v>0</v>
      </c>
      <c r="V67" s="1334">
        <f>IF(ISERROR(VLOOKUP(VLOOKUP($A67, 'E4 TB Allocation Details'!$A$18:$L$217, MATCH("Demand ID", 'E4 TB Allocation Details'!$A$18:$L$18, 0),FALSE), 'E2 Allocators'!$B$15:$W$361, MATCH('O5 Details by Class &amp; Accounts'!V$18, 'E2 Allocators'!$B$15:$W$15, 0),FALSE)*$F67), 0, VLOOKUP(VLOOKUP($A67, 'E4 TB Allocation Details'!$A$18:$L$217, MATCH("Demand ID", 'E4 TB Allocation Details'!$A$18:$L$18, 0),FALSE), 'E2 Allocators'!$B$15:$W$361, MATCH('O5 Details by Class &amp; Accounts'!V$18, 'E2 Allocators'!$B$15:$W$15, 0),FALSE)*$F67)</f>
        <v>0</v>
      </c>
      <c r="W67" s="1334">
        <f>IF(ISERROR(VLOOKUP(VLOOKUP($A67, 'E4 TB Allocation Details'!$A$18:$L$217, MATCH("Demand ID", 'E4 TB Allocation Details'!$A$18:$L$18, 0),FALSE), 'E2 Allocators'!$B$15:$W$361, MATCH('O5 Details by Class &amp; Accounts'!W$18, 'E2 Allocators'!$B$15:$W$15, 0),FALSE)*$F67), 0, VLOOKUP(VLOOKUP($A67, 'E4 TB Allocation Details'!$A$18:$L$217, MATCH("Demand ID", 'E4 TB Allocation Details'!$A$18:$L$18, 0),FALSE), 'E2 Allocators'!$B$15:$W$361, MATCH('O5 Details by Class &amp; Accounts'!W$18, 'E2 Allocators'!$B$15:$W$15, 0),FALSE)*$F67)</f>
        <v>0</v>
      </c>
      <c r="X67" s="1334">
        <f>IF(ISERROR(VLOOKUP(VLOOKUP($A67, 'E4 TB Allocation Details'!$A$18:$L$217, MATCH("Demand ID", 'E4 TB Allocation Details'!$A$18:$L$18, 0),FALSE), 'E2 Allocators'!$B$15:$W$361, MATCH('O5 Details by Class &amp; Accounts'!X$18, 'E2 Allocators'!$B$15:$W$15, 0),FALSE)*$F67), 0, VLOOKUP(VLOOKUP($A67, 'E4 TB Allocation Details'!$A$18:$L$217, MATCH("Demand ID", 'E4 TB Allocation Details'!$A$18:$L$18, 0),FALSE), 'E2 Allocators'!$B$15:$W$361, MATCH('O5 Details by Class &amp; Accounts'!X$18, 'E2 Allocators'!$B$15:$W$15, 0),FALSE)*$F67)</f>
        <v>0</v>
      </c>
      <c r="Y67" s="1334">
        <f>IF(ISERROR(VLOOKUP(VLOOKUP($A67, 'E4 TB Allocation Details'!$A$18:$L$217, MATCH("Demand ID", 'E4 TB Allocation Details'!$A$18:$L$18, 0),FALSE), 'E2 Allocators'!$B$15:$W$361, MATCH('O5 Details by Class &amp; Accounts'!Y$18, 'E2 Allocators'!$B$15:$W$15, 0),FALSE)*$F67), 0, VLOOKUP(VLOOKUP($A67, 'E4 TB Allocation Details'!$A$18:$L$217, MATCH("Demand ID", 'E4 TB Allocation Details'!$A$18:$L$18, 0),FALSE), 'E2 Allocators'!$B$15:$W$361, MATCH('O5 Details by Class &amp; Accounts'!Y$18, 'E2 Allocators'!$B$15:$W$15, 0),FALSE)*$F67)</f>
        <v>0</v>
      </c>
      <c r="Z67" s="1334">
        <f>IF(ISERROR(VLOOKUP(VLOOKUP($A67, 'E4 TB Allocation Details'!$A$18:$L$217, MATCH("Demand ID", 'E4 TB Allocation Details'!$A$18:$L$18, 0),FALSE), 'E2 Allocators'!$B$15:$W$361, MATCH('O5 Details by Class &amp; Accounts'!Z$18, 'E2 Allocators'!$B$15:$W$15, 0),FALSE)*$F67), 0, VLOOKUP(VLOOKUP($A67, 'E4 TB Allocation Details'!$A$18:$L$217, MATCH("Demand ID", 'E4 TB Allocation Details'!$A$18:$L$18, 0),FALSE), 'E2 Allocators'!$B$15:$W$361, MATCH('O5 Details by Class &amp; Accounts'!Z$18, 'E2 Allocators'!$B$15:$W$15, 0),FALSE)*$F67)</f>
        <v>0</v>
      </c>
      <c r="AA67" s="1334">
        <f>IF(ISERROR(VLOOKUP(VLOOKUP($A67, 'E4 TB Allocation Details'!$A$18:$L$217, MATCH("Demand ID", 'E4 TB Allocation Details'!$A$18:$L$18, 0),FALSE), 'E2 Allocators'!$B$15:$W$361, MATCH('O5 Details by Class &amp; Accounts'!AA$18, 'E2 Allocators'!$B$15:$W$15, 0),FALSE)*$F67), 0, VLOOKUP(VLOOKUP($A67, 'E4 TB Allocation Details'!$A$18:$L$217, MATCH("Demand ID", 'E4 TB Allocation Details'!$A$18:$L$18, 0),FALSE), 'E2 Allocators'!$B$15:$W$361, MATCH('O5 Details by Class &amp; Accounts'!AA$18, 'E2 Allocators'!$B$15:$W$15, 0),FALSE)*$F67)</f>
        <v>0</v>
      </c>
      <c r="AB67" s="1334">
        <f>IF(ISERROR(VLOOKUP(VLOOKUP($A67, 'E4 TB Allocation Details'!$A$18:$L$217, MATCH("Demand ID", 'E4 TB Allocation Details'!$A$18:$L$18, 0),FALSE), 'E2 Allocators'!$B$15:$W$361, MATCH('O5 Details by Class &amp; Accounts'!AB$18, 'E2 Allocators'!$B$15:$W$15, 0),FALSE)*$F67), 0, VLOOKUP(VLOOKUP($A67, 'E4 TB Allocation Details'!$A$18:$L$217, MATCH("Demand ID", 'E4 TB Allocation Details'!$A$18:$L$18, 0),FALSE), 'E2 Allocators'!$B$15:$W$361, MATCH('O5 Details by Class &amp; Accounts'!AB$18, 'E2 Allocators'!$B$15:$W$15, 0),FALSE)*$F67)</f>
        <v>0</v>
      </c>
      <c r="AC67" s="1334">
        <f t="shared" si="9"/>
        <v>0</v>
      </c>
      <c r="AD67" s="1334">
        <f>IF(ISERROR(VLOOKUP(VLOOKUP($A67, 'E4 TB Allocation Details'!$A$18:$L$217, MATCH("Customer ID", 'E4 TB Allocation Details'!$A$18:$L$18, 0),FALSE), 'E2 Allocators'!$B$15:$W$361, MATCH('O5 Details by Class &amp; Accounts'!AD$18, 'E2 Allocators'!$B$15:$W$15, 0),FALSE)*$G67), 0, VLOOKUP(VLOOKUP($A67, 'E4 TB Allocation Details'!$A$18:$L$217, MATCH("Customer ID", 'E4 TB Allocation Details'!$A$18:$L$18, 0),FALSE), 'E2 Allocators'!$B$15:$W$361, MATCH('O5 Details by Class &amp; Accounts'!AD$18, 'E2 Allocators'!$B$15:$W$15, 0),FALSE)*$G67)</f>
        <v>0</v>
      </c>
      <c r="AE67" s="1334">
        <f>IF(ISERROR(VLOOKUP(VLOOKUP($A67, 'E4 TB Allocation Details'!$A$18:$L$217, MATCH("Customer ID", 'E4 TB Allocation Details'!$A$18:$L$18, 0),FALSE), 'E2 Allocators'!$B$15:$W$361, MATCH('O5 Details by Class &amp; Accounts'!AE$18, 'E2 Allocators'!$B$15:$W$15, 0),FALSE)*$G67), 0, VLOOKUP(VLOOKUP($A67, 'E4 TB Allocation Details'!$A$18:$L$217, MATCH("Customer ID", 'E4 TB Allocation Details'!$A$18:$L$18, 0),FALSE), 'E2 Allocators'!$B$15:$W$361, MATCH('O5 Details by Class &amp; Accounts'!AE$18, 'E2 Allocators'!$B$15:$W$15, 0),FALSE)*$G67)</f>
        <v>0</v>
      </c>
      <c r="AF67" s="1334">
        <f>IF(ISERROR(VLOOKUP(VLOOKUP($A67, 'E4 TB Allocation Details'!$A$18:$L$217, MATCH("Customer ID", 'E4 TB Allocation Details'!$A$18:$L$18, 0),FALSE), 'E2 Allocators'!$B$15:$W$361, MATCH('O5 Details by Class &amp; Accounts'!AF$18, 'E2 Allocators'!$B$15:$W$15, 0),FALSE)*$G67), 0, VLOOKUP(VLOOKUP($A67, 'E4 TB Allocation Details'!$A$18:$L$217, MATCH("Customer ID", 'E4 TB Allocation Details'!$A$18:$L$18, 0),FALSE), 'E2 Allocators'!$B$15:$W$361, MATCH('O5 Details by Class &amp; Accounts'!AF$18, 'E2 Allocators'!$B$15:$W$15, 0),FALSE)*$G67)</f>
        <v>0</v>
      </c>
      <c r="AG67" s="1334">
        <f>IF(ISERROR(VLOOKUP(VLOOKUP($A67, 'E4 TB Allocation Details'!$A$18:$L$217, MATCH("Customer ID", 'E4 TB Allocation Details'!$A$18:$L$18, 0),FALSE), 'E2 Allocators'!$B$15:$W$361, MATCH('O5 Details by Class &amp; Accounts'!AG$18, 'E2 Allocators'!$B$15:$W$15, 0),FALSE)*$G67), 0, VLOOKUP(VLOOKUP($A67, 'E4 TB Allocation Details'!$A$18:$L$217, MATCH("Customer ID", 'E4 TB Allocation Details'!$A$18:$L$18, 0),FALSE), 'E2 Allocators'!$B$15:$W$361, MATCH('O5 Details by Class &amp; Accounts'!AG$18, 'E2 Allocators'!$B$15:$W$15, 0),FALSE)*$G67)</f>
        <v>0</v>
      </c>
      <c r="AH67" s="1334">
        <f>IF(ISERROR(VLOOKUP(VLOOKUP($A67, 'E4 TB Allocation Details'!$A$18:$L$217, MATCH("Customer ID", 'E4 TB Allocation Details'!$A$18:$L$18, 0),FALSE), 'E2 Allocators'!$B$15:$W$361, MATCH('O5 Details by Class &amp; Accounts'!AH$18, 'E2 Allocators'!$B$15:$W$15, 0),FALSE)*$G67), 0, VLOOKUP(VLOOKUP($A67, 'E4 TB Allocation Details'!$A$18:$L$217, MATCH("Customer ID", 'E4 TB Allocation Details'!$A$18:$L$18, 0),FALSE), 'E2 Allocators'!$B$15:$W$361, MATCH('O5 Details by Class &amp; Accounts'!AH$18, 'E2 Allocators'!$B$15:$W$15, 0),FALSE)*$G67)</f>
        <v>0</v>
      </c>
      <c r="AI67" s="1334">
        <f>IF(ISERROR(VLOOKUP(VLOOKUP($A67, 'E4 TB Allocation Details'!$A$18:$L$217, MATCH("Customer ID", 'E4 TB Allocation Details'!$A$18:$L$18, 0),FALSE), 'E2 Allocators'!$B$15:$W$361, MATCH('O5 Details by Class &amp; Accounts'!AI$18, 'E2 Allocators'!$B$15:$W$15, 0),FALSE)*$G67), 0, VLOOKUP(VLOOKUP($A67, 'E4 TB Allocation Details'!$A$18:$L$217, MATCH("Customer ID", 'E4 TB Allocation Details'!$A$18:$L$18, 0),FALSE), 'E2 Allocators'!$B$15:$W$361, MATCH('O5 Details by Class &amp; Accounts'!AI$18, 'E2 Allocators'!$B$15:$W$15, 0),FALSE)*$G67)</f>
        <v>0</v>
      </c>
      <c r="AJ67" s="1334">
        <f>IF(ISERROR(VLOOKUP(VLOOKUP($A67, 'E4 TB Allocation Details'!$A$18:$L$217, MATCH("Customer ID", 'E4 TB Allocation Details'!$A$18:$L$18, 0),FALSE), 'E2 Allocators'!$B$15:$W$361, MATCH('O5 Details by Class &amp; Accounts'!AJ$18, 'E2 Allocators'!$B$15:$W$15, 0),FALSE)*$G67), 0, VLOOKUP(VLOOKUP($A67, 'E4 TB Allocation Details'!$A$18:$L$217, MATCH("Customer ID", 'E4 TB Allocation Details'!$A$18:$L$18, 0),FALSE), 'E2 Allocators'!$B$15:$W$361, MATCH('O5 Details by Class &amp; Accounts'!AJ$18, 'E2 Allocators'!$B$15:$W$15, 0),FALSE)*$G67)</f>
        <v>0</v>
      </c>
      <c r="AK67" s="1334">
        <f>IF(ISERROR(VLOOKUP(VLOOKUP($A67, 'E4 TB Allocation Details'!$A$18:$L$217, MATCH("Customer ID", 'E4 TB Allocation Details'!$A$18:$L$18, 0),FALSE), 'E2 Allocators'!$B$15:$W$361, MATCH('O5 Details by Class &amp; Accounts'!AK$18, 'E2 Allocators'!$B$15:$W$15, 0),FALSE)*$G67), 0, VLOOKUP(VLOOKUP($A67, 'E4 TB Allocation Details'!$A$18:$L$217, MATCH("Customer ID", 'E4 TB Allocation Details'!$A$18:$L$18, 0),FALSE), 'E2 Allocators'!$B$15:$W$361, MATCH('O5 Details by Class &amp; Accounts'!AK$18, 'E2 Allocators'!$B$15:$W$15, 0),FALSE)*$G67)</f>
        <v>0</v>
      </c>
      <c r="AL67" s="1334">
        <f>IF(ISERROR(VLOOKUP(VLOOKUP($A67, 'E4 TB Allocation Details'!$A$18:$L$217, MATCH("Customer ID", 'E4 TB Allocation Details'!$A$18:$L$18, 0),FALSE), 'E2 Allocators'!$B$15:$W$361, MATCH('O5 Details by Class &amp; Accounts'!AL$18, 'E2 Allocators'!$B$15:$W$15, 0),FALSE)*$G67), 0, VLOOKUP(VLOOKUP($A67, 'E4 TB Allocation Details'!$A$18:$L$217, MATCH("Customer ID", 'E4 TB Allocation Details'!$A$18:$L$18, 0),FALSE), 'E2 Allocators'!$B$15:$W$361, MATCH('O5 Details by Class &amp; Accounts'!AL$18, 'E2 Allocators'!$B$15:$W$15, 0),FALSE)*$G67)</f>
        <v>0</v>
      </c>
      <c r="AM67" s="1334">
        <f>IF(ISERROR(VLOOKUP(VLOOKUP($A67, 'E4 TB Allocation Details'!$A$18:$L$217, MATCH("Customer ID", 'E4 TB Allocation Details'!$A$18:$L$18, 0),FALSE), 'E2 Allocators'!$B$15:$W$361, MATCH('O5 Details by Class &amp; Accounts'!AM$18, 'E2 Allocators'!$B$15:$W$15, 0),FALSE)*$G67), 0, VLOOKUP(VLOOKUP($A67, 'E4 TB Allocation Details'!$A$18:$L$217, MATCH("Customer ID", 'E4 TB Allocation Details'!$A$18:$L$18, 0),FALSE), 'E2 Allocators'!$B$15:$W$361, MATCH('O5 Details by Class &amp; Accounts'!AM$18, 'E2 Allocators'!$B$15:$W$15, 0),FALSE)*$G67)</f>
        <v>0</v>
      </c>
      <c r="AN67" s="1334">
        <f>IF(ISERROR(VLOOKUP(VLOOKUP($A67, 'E4 TB Allocation Details'!$A$18:$L$217, MATCH("Customer ID", 'E4 TB Allocation Details'!$A$18:$L$18, 0),FALSE), 'E2 Allocators'!$B$15:$W$361, MATCH('O5 Details by Class &amp; Accounts'!AN$18, 'E2 Allocators'!$B$15:$W$15, 0),FALSE)*$G67), 0, VLOOKUP(VLOOKUP($A67, 'E4 TB Allocation Details'!$A$18:$L$217, MATCH("Customer ID", 'E4 TB Allocation Details'!$A$18:$L$18, 0),FALSE), 'E2 Allocators'!$B$15:$W$361, MATCH('O5 Details by Class &amp; Accounts'!AN$18, 'E2 Allocators'!$B$15:$W$15, 0),FALSE)*$G67)</f>
        <v>0</v>
      </c>
      <c r="AO67" s="1334">
        <f>IF(ISERROR(VLOOKUP(VLOOKUP($A67, 'E4 TB Allocation Details'!$A$18:$L$217, MATCH("Customer ID", 'E4 TB Allocation Details'!$A$18:$L$18, 0),FALSE), 'E2 Allocators'!$B$15:$W$361, MATCH('O5 Details by Class &amp; Accounts'!AO$18, 'E2 Allocators'!$B$15:$W$15, 0),FALSE)*$G67), 0, VLOOKUP(VLOOKUP($A67, 'E4 TB Allocation Details'!$A$18:$L$217, MATCH("Customer ID", 'E4 TB Allocation Details'!$A$18:$L$18, 0),FALSE), 'E2 Allocators'!$B$15:$W$361, MATCH('O5 Details by Class &amp; Accounts'!AO$18, 'E2 Allocators'!$B$15:$W$15, 0),FALSE)*$G67)</f>
        <v>0</v>
      </c>
      <c r="AP67" s="1334">
        <f>IF(ISERROR(VLOOKUP(VLOOKUP($A67, 'E4 TB Allocation Details'!$A$18:$L$217, MATCH("Customer ID", 'E4 TB Allocation Details'!$A$18:$L$18, 0),FALSE), 'E2 Allocators'!$B$15:$W$361, MATCH('O5 Details by Class &amp; Accounts'!AP$18, 'E2 Allocators'!$B$15:$W$15, 0),FALSE)*$G67), 0, VLOOKUP(VLOOKUP($A67, 'E4 TB Allocation Details'!$A$18:$L$217, MATCH("Customer ID", 'E4 TB Allocation Details'!$A$18:$L$18, 0),FALSE), 'E2 Allocators'!$B$15:$W$361, MATCH('O5 Details by Class &amp; Accounts'!AP$18, 'E2 Allocators'!$B$15:$W$15, 0),FALSE)*$G67)</f>
        <v>0</v>
      </c>
      <c r="AQ67" s="1334">
        <f>IF(ISERROR(VLOOKUP(VLOOKUP($A67, 'E4 TB Allocation Details'!$A$18:$L$217, MATCH("Customer ID", 'E4 TB Allocation Details'!$A$18:$L$18, 0),FALSE), 'E2 Allocators'!$B$15:$W$361, MATCH('O5 Details by Class &amp; Accounts'!AQ$18, 'E2 Allocators'!$B$15:$W$15, 0),FALSE)*$G67), 0, VLOOKUP(VLOOKUP($A67, 'E4 TB Allocation Details'!$A$18:$L$217, MATCH("Customer ID", 'E4 TB Allocation Details'!$A$18:$L$18, 0),FALSE), 'E2 Allocators'!$B$15:$W$361, MATCH('O5 Details by Class &amp; Accounts'!AQ$18, 'E2 Allocators'!$B$15:$W$15, 0),FALSE)*$G67)</f>
        <v>0</v>
      </c>
      <c r="AR67" s="1334">
        <f>IF(ISERROR(VLOOKUP(VLOOKUP($A67, 'E4 TB Allocation Details'!$A$18:$L$217, MATCH("Customer ID", 'E4 TB Allocation Details'!$A$18:$L$18, 0),FALSE), 'E2 Allocators'!$B$15:$W$361, MATCH('O5 Details by Class &amp; Accounts'!AR$18, 'E2 Allocators'!$B$15:$W$15, 0),FALSE)*$G67), 0, VLOOKUP(VLOOKUP($A67, 'E4 TB Allocation Details'!$A$18:$L$217, MATCH("Customer ID", 'E4 TB Allocation Details'!$A$18:$L$18, 0),FALSE), 'E2 Allocators'!$B$15:$W$361, MATCH('O5 Details by Class &amp; Accounts'!AR$18, 'E2 Allocators'!$B$15:$W$15, 0),FALSE)*$G67)</f>
        <v>0</v>
      </c>
      <c r="AS67" s="1334">
        <f>IF(ISERROR(VLOOKUP(VLOOKUP($A67, 'E4 TB Allocation Details'!$A$18:$L$217, MATCH("Customer ID", 'E4 TB Allocation Details'!$A$18:$L$18, 0),FALSE), 'E2 Allocators'!$B$15:$W$361, MATCH('O5 Details by Class &amp; Accounts'!AS$18, 'E2 Allocators'!$B$15:$W$15, 0),FALSE)*$G67), 0, VLOOKUP(VLOOKUP($A67, 'E4 TB Allocation Details'!$A$18:$L$217, MATCH("Customer ID", 'E4 TB Allocation Details'!$A$18:$L$18, 0),FALSE), 'E2 Allocators'!$B$15:$W$361, MATCH('O5 Details by Class &amp; Accounts'!AS$18, 'E2 Allocators'!$B$15:$W$15, 0),FALSE)*$G67)</f>
        <v>0</v>
      </c>
      <c r="AT67" s="1334">
        <f>IF(ISERROR(VLOOKUP(VLOOKUP($A67, 'E4 TB Allocation Details'!$A$18:$L$217, MATCH("Customer ID", 'E4 TB Allocation Details'!$A$18:$L$18, 0),FALSE), 'E2 Allocators'!$B$15:$W$361, MATCH('O5 Details by Class &amp; Accounts'!AT$18, 'E2 Allocators'!$B$15:$W$15, 0),FALSE)*$G67), 0, VLOOKUP(VLOOKUP($A67, 'E4 TB Allocation Details'!$A$18:$L$217, MATCH("Customer ID", 'E4 TB Allocation Details'!$A$18:$L$18, 0),FALSE), 'E2 Allocators'!$B$15:$W$361, MATCH('O5 Details by Class &amp; Accounts'!AT$18, 'E2 Allocators'!$B$15:$W$15, 0),FALSE)*$G67)</f>
        <v>0</v>
      </c>
      <c r="AU67" s="1334">
        <f>IF(ISERROR(VLOOKUP(VLOOKUP($A67, 'E4 TB Allocation Details'!$A$18:$L$217, MATCH("Customer ID", 'E4 TB Allocation Details'!$A$18:$L$18, 0),FALSE), 'E2 Allocators'!$B$15:$W$361, MATCH('O5 Details by Class &amp; Accounts'!AU$18, 'E2 Allocators'!$B$15:$W$15, 0),FALSE)*$G67), 0, VLOOKUP(VLOOKUP($A67, 'E4 TB Allocation Details'!$A$18:$L$217, MATCH("Customer ID", 'E4 TB Allocation Details'!$A$18:$L$18, 0),FALSE), 'E2 Allocators'!$B$15:$W$361, MATCH('O5 Details by Class &amp; Accounts'!AU$18, 'E2 Allocators'!$B$15:$W$15, 0),FALSE)*$G67)</f>
        <v>0</v>
      </c>
      <c r="AV67" s="1334">
        <f>IF(ISERROR(VLOOKUP(VLOOKUP($A67, 'E4 TB Allocation Details'!$A$18:$L$217, MATCH("Customer ID", 'E4 TB Allocation Details'!$A$18:$L$18, 0),FALSE), 'E2 Allocators'!$B$15:$W$361, MATCH('O5 Details by Class &amp; Accounts'!AV$18, 'E2 Allocators'!$B$15:$W$15, 0),FALSE)*$G67), 0, VLOOKUP(VLOOKUP($A67, 'E4 TB Allocation Details'!$A$18:$L$217, MATCH("Customer ID", 'E4 TB Allocation Details'!$A$18:$L$18, 0),FALSE), 'E2 Allocators'!$B$15:$W$361, MATCH('O5 Details by Class &amp; Accounts'!AV$18, 'E2 Allocators'!$B$15:$W$15, 0),FALSE)*$G67)</f>
        <v>0</v>
      </c>
      <c r="AW67" s="1334">
        <f>IF(ISERROR(VLOOKUP(VLOOKUP($A67, 'E4 TB Allocation Details'!$A$18:$L$217, MATCH("Customer ID", 'E4 TB Allocation Details'!$A$18:$L$18, 0),FALSE), 'E2 Allocators'!$B$15:$W$361, MATCH('O5 Details by Class &amp; Accounts'!AW$18, 'E2 Allocators'!$B$15:$W$15, 0),FALSE)*$G67), 0, VLOOKUP(VLOOKUP($A67, 'E4 TB Allocation Details'!$A$18:$L$217, MATCH("Customer ID", 'E4 TB Allocation Details'!$A$18:$L$18, 0),FALSE), 'E2 Allocators'!$B$15:$W$361, MATCH('O5 Details by Class &amp; Accounts'!AW$18, 'E2 Allocators'!$B$15:$W$15, 0),FALSE)*$G67)</f>
        <v>0</v>
      </c>
      <c r="AX67" s="1334">
        <f t="shared" si="10"/>
        <v>0</v>
      </c>
      <c r="AY67" s="1334">
        <f>IF(ISERROR(VLOOKUP(VLOOKUP($A67, 'E4 TB Allocation Details'!$A$18:$L$217, MATCH("Misc ID", 'E4 TB Allocation Details'!$A$18:$L$18, 0),FALSE), 'E2 Allocators'!$B$15:$W$361, MATCH('O5 Details by Class &amp; Accounts'!AY$18, 'E2 Allocators'!$B$15:$W$15, 0),FALSE)*$E67), 0, VLOOKUP(VLOOKUP($A67, 'E4 TB Allocation Details'!$A$18:$L$217, MATCH("Misc ID", 'E4 TB Allocation Details'!$A$18:$L$18, 0),FALSE), 'E2 Allocators'!$B$15:$W$361, MATCH('O5 Details by Class &amp; Accounts'!AY$18, 'E2 Allocators'!$B$15:$W$15, 0),FALSE)*$E67)</f>
        <v>0</v>
      </c>
      <c r="AZ67" s="1334">
        <f>IF(ISERROR(VLOOKUP(VLOOKUP($A67, 'E4 TB Allocation Details'!$A$18:$L$217, MATCH("Misc ID", 'E4 TB Allocation Details'!$A$18:$L$18, 0),FALSE), 'E2 Allocators'!$B$15:$W$361, MATCH('O5 Details by Class &amp; Accounts'!AZ$18, 'E2 Allocators'!$B$15:$W$15, 0),FALSE)*$E67), 0, VLOOKUP(VLOOKUP($A67, 'E4 TB Allocation Details'!$A$18:$L$217, MATCH("Misc ID", 'E4 TB Allocation Details'!$A$18:$L$18, 0),FALSE), 'E2 Allocators'!$B$15:$W$361, MATCH('O5 Details by Class &amp; Accounts'!AZ$18, 'E2 Allocators'!$B$15:$W$15, 0),FALSE)*$E67)</f>
        <v>0</v>
      </c>
      <c r="BA67" s="1334">
        <f>IF(ISERROR(VLOOKUP(VLOOKUP($A67, 'E4 TB Allocation Details'!$A$18:$L$217, MATCH("Misc ID", 'E4 TB Allocation Details'!$A$18:$L$18, 0),FALSE), 'E2 Allocators'!$B$15:$W$361, MATCH('O5 Details by Class &amp; Accounts'!BA$18, 'E2 Allocators'!$B$15:$W$15, 0),FALSE)*$E67), 0, VLOOKUP(VLOOKUP($A67, 'E4 TB Allocation Details'!$A$18:$L$217, MATCH("Misc ID", 'E4 TB Allocation Details'!$A$18:$L$18, 0),FALSE), 'E2 Allocators'!$B$15:$W$361, MATCH('O5 Details by Class &amp; Accounts'!BA$18, 'E2 Allocators'!$B$15:$W$15, 0),FALSE)*$E67)</f>
        <v>0</v>
      </c>
      <c r="BB67" s="1334">
        <f>IF(ISERROR(VLOOKUP(VLOOKUP($A67, 'E4 TB Allocation Details'!$A$18:$L$217, MATCH("Misc ID", 'E4 TB Allocation Details'!$A$18:$L$18, 0),FALSE), 'E2 Allocators'!$B$15:$W$361, MATCH('O5 Details by Class &amp; Accounts'!BB$18, 'E2 Allocators'!$B$15:$W$15, 0),FALSE)*$E67), 0, VLOOKUP(VLOOKUP($A67, 'E4 TB Allocation Details'!$A$18:$L$217, MATCH("Misc ID", 'E4 TB Allocation Details'!$A$18:$L$18, 0),FALSE), 'E2 Allocators'!$B$15:$W$361, MATCH('O5 Details by Class &amp; Accounts'!BB$18, 'E2 Allocators'!$B$15:$W$15, 0),FALSE)*$E67)</f>
        <v>0</v>
      </c>
      <c r="BC67" s="1334">
        <f>IF(ISERROR(VLOOKUP(VLOOKUP($A67, 'E4 TB Allocation Details'!$A$18:$L$217, MATCH("Misc ID", 'E4 TB Allocation Details'!$A$18:$L$18, 0),FALSE), 'E2 Allocators'!$B$15:$W$361, MATCH('O5 Details by Class &amp; Accounts'!BC$18, 'E2 Allocators'!$B$15:$W$15, 0),FALSE)*$E67), 0, VLOOKUP(VLOOKUP($A67, 'E4 TB Allocation Details'!$A$18:$L$217, MATCH("Misc ID", 'E4 TB Allocation Details'!$A$18:$L$18, 0),FALSE), 'E2 Allocators'!$B$15:$W$361, MATCH('O5 Details by Class &amp; Accounts'!BC$18, 'E2 Allocators'!$B$15:$W$15, 0),FALSE)*$E67)</f>
        <v>0</v>
      </c>
      <c r="BD67" s="1334">
        <f>IF(ISERROR(VLOOKUP(VLOOKUP($A67, 'E4 TB Allocation Details'!$A$18:$L$217, MATCH("Misc ID", 'E4 TB Allocation Details'!$A$18:$L$18, 0),FALSE), 'E2 Allocators'!$B$15:$W$361, MATCH('O5 Details by Class &amp; Accounts'!BD$18, 'E2 Allocators'!$B$15:$W$15, 0),FALSE)*$E67), 0, VLOOKUP(VLOOKUP($A67, 'E4 TB Allocation Details'!$A$18:$L$217, MATCH("Misc ID", 'E4 TB Allocation Details'!$A$18:$L$18, 0),FALSE), 'E2 Allocators'!$B$15:$W$361, MATCH('O5 Details by Class &amp; Accounts'!BD$18, 'E2 Allocators'!$B$15:$W$15, 0),FALSE)*$E67)</f>
        <v>0</v>
      </c>
      <c r="BE67" s="1334">
        <f>IF(ISERROR(VLOOKUP(VLOOKUP($A67, 'E4 TB Allocation Details'!$A$18:$L$217, MATCH("Misc ID", 'E4 TB Allocation Details'!$A$18:$L$18, 0),FALSE), 'E2 Allocators'!$B$15:$W$361, MATCH('O5 Details by Class &amp; Accounts'!BE$18, 'E2 Allocators'!$B$15:$W$15, 0),FALSE)*$E67), 0, VLOOKUP(VLOOKUP($A67, 'E4 TB Allocation Details'!$A$18:$L$217, MATCH("Misc ID", 'E4 TB Allocation Details'!$A$18:$L$18, 0),FALSE), 'E2 Allocators'!$B$15:$W$361, MATCH('O5 Details by Class &amp; Accounts'!BE$18, 'E2 Allocators'!$B$15:$W$15, 0),FALSE)*$E67)</f>
        <v>0</v>
      </c>
      <c r="BF67" s="1334">
        <f>IF(ISERROR(VLOOKUP(VLOOKUP($A67, 'E4 TB Allocation Details'!$A$18:$L$217, MATCH("Misc ID", 'E4 TB Allocation Details'!$A$18:$L$18, 0),FALSE), 'E2 Allocators'!$B$15:$W$361, MATCH('O5 Details by Class &amp; Accounts'!BF$18, 'E2 Allocators'!$B$15:$W$15, 0),FALSE)*$E67), 0, VLOOKUP(VLOOKUP($A67, 'E4 TB Allocation Details'!$A$18:$L$217, MATCH("Misc ID", 'E4 TB Allocation Details'!$A$18:$L$18, 0),FALSE), 'E2 Allocators'!$B$15:$W$361, MATCH('O5 Details by Class &amp; Accounts'!BF$18, 'E2 Allocators'!$B$15:$W$15, 0),FALSE)*$E67)</f>
        <v>0</v>
      </c>
      <c r="BG67" s="1334">
        <f>IF(ISERROR(VLOOKUP(VLOOKUP($A67, 'E4 TB Allocation Details'!$A$18:$L$217, MATCH("Misc ID", 'E4 TB Allocation Details'!$A$18:$L$18, 0),FALSE), 'E2 Allocators'!$B$15:$W$361, MATCH('O5 Details by Class &amp; Accounts'!BG$18, 'E2 Allocators'!$B$15:$W$15, 0),FALSE)*$E67), 0, VLOOKUP(VLOOKUP($A67, 'E4 TB Allocation Details'!$A$18:$L$217, MATCH("Misc ID", 'E4 TB Allocation Details'!$A$18:$L$18, 0),FALSE), 'E2 Allocators'!$B$15:$W$361, MATCH('O5 Details by Class &amp; Accounts'!BG$18, 'E2 Allocators'!$B$15:$W$15, 0),FALSE)*$E67)</f>
        <v>0</v>
      </c>
      <c r="BH67" s="1334">
        <f>IF(ISERROR(VLOOKUP(VLOOKUP($A67, 'E4 TB Allocation Details'!$A$18:$L$217, MATCH("Misc ID", 'E4 TB Allocation Details'!$A$18:$L$18, 0),FALSE), 'E2 Allocators'!$B$15:$W$361, MATCH('O5 Details by Class &amp; Accounts'!BH$18, 'E2 Allocators'!$B$15:$W$15, 0),FALSE)*$E67), 0, VLOOKUP(VLOOKUP($A67, 'E4 TB Allocation Details'!$A$18:$L$217, MATCH("Misc ID", 'E4 TB Allocation Details'!$A$18:$L$18, 0),FALSE), 'E2 Allocators'!$B$15:$W$361, MATCH('O5 Details by Class &amp; Accounts'!BH$18, 'E2 Allocators'!$B$15:$W$15, 0),FALSE)*$E67)</f>
        <v>0</v>
      </c>
      <c r="BI67" s="1334">
        <f>IF(ISERROR(VLOOKUP(VLOOKUP($A67, 'E4 TB Allocation Details'!$A$18:$L$217, MATCH("Misc ID", 'E4 TB Allocation Details'!$A$18:$L$18, 0),FALSE), 'E2 Allocators'!$B$15:$W$361, MATCH('O5 Details by Class &amp; Accounts'!BI$18, 'E2 Allocators'!$B$15:$W$15, 0),FALSE)*$E67), 0, VLOOKUP(VLOOKUP($A67, 'E4 TB Allocation Details'!$A$18:$L$217, MATCH("Misc ID", 'E4 TB Allocation Details'!$A$18:$L$18, 0),FALSE), 'E2 Allocators'!$B$15:$W$361, MATCH('O5 Details by Class &amp; Accounts'!BI$18, 'E2 Allocators'!$B$15:$W$15, 0),FALSE)*$E67)</f>
        <v>0</v>
      </c>
      <c r="BJ67" s="1334">
        <f>IF(ISERROR(VLOOKUP(VLOOKUP($A67, 'E4 TB Allocation Details'!$A$18:$L$217, MATCH("Misc ID", 'E4 TB Allocation Details'!$A$18:$L$18, 0),FALSE), 'E2 Allocators'!$B$15:$W$361, MATCH('O5 Details by Class &amp; Accounts'!BJ$18, 'E2 Allocators'!$B$15:$W$15, 0),FALSE)*$E67), 0, VLOOKUP(VLOOKUP($A67, 'E4 TB Allocation Details'!$A$18:$L$217, MATCH("Misc ID", 'E4 TB Allocation Details'!$A$18:$L$18, 0),FALSE), 'E2 Allocators'!$B$15:$W$361, MATCH('O5 Details by Class &amp; Accounts'!BJ$18, 'E2 Allocators'!$B$15:$W$15, 0),FALSE)*$E67)</f>
        <v>0</v>
      </c>
      <c r="BK67" s="1334">
        <f>IF(ISERROR(VLOOKUP(VLOOKUP($A67, 'E4 TB Allocation Details'!$A$18:$L$217, MATCH("Misc ID", 'E4 TB Allocation Details'!$A$18:$L$18, 0),FALSE), 'E2 Allocators'!$B$15:$W$361, MATCH('O5 Details by Class &amp; Accounts'!BK$18, 'E2 Allocators'!$B$15:$W$15, 0),FALSE)*$E67), 0, VLOOKUP(VLOOKUP($A67, 'E4 TB Allocation Details'!$A$18:$L$217, MATCH("Misc ID", 'E4 TB Allocation Details'!$A$18:$L$18, 0),FALSE), 'E2 Allocators'!$B$15:$W$361, MATCH('O5 Details by Class &amp; Accounts'!BK$18, 'E2 Allocators'!$B$15:$W$15, 0),FALSE)*$E67)</f>
        <v>0</v>
      </c>
      <c r="BL67" s="1334">
        <f>IF(ISERROR(VLOOKUP(VLOOKUP($A67, 'E4 TB Allocation Details'!$A$18:$L$217, MATCH("Misc ID", 'E4 TB Allocation Details'!$A$18:$L$18, 0),FALSE), 'E2 Allocators'!$B$15:$W$361, MATCH('O5 Details by Class &amp; Accounts'!BL$18, 'E2 Allocators'!$B$15:$W$15, 0),FALSE)*$E67), 0, VLOOKUP(VLOOKUP($A67, 'E4 TB Allocation Details'!$A$18:$L$217, MATCH("Misc ID", 'E4 TB Allocation Details'!$A$18:$L$18, 0),FALSE), 'E2 Allocators'!$B$15:$W$361, MATCH('O5 Details by Class &amp; Accounts'!BL$18, 'E2 Allocators'!$B$15:$W$15, 0),FALSE)*$E67)</f>
        <v>0</v>
      </c>
      <c r="BM67" s="1334">
        <f>IF(ISERROR(VLOOKUP(VLOOKUP($A67, 'E4 TB Allocation Details'!$A$18:$L$217, MATCH("Misc ID", 'E4 TB Allocation Details'!$A$18:$L$18, 0),FALSE), 'E2 Allocators'!$B$15:$W$361, MATCH('O5 Details by Class &amp; Accounts'!BM$18, 'E2 Allocators'!$B$15:$W$15, 0),FALSE)*$E67), 0, VLOOKUP(VLOOKUP($A67, 'E4 TB Allocation Details'!$A$18:$L$217, MATCH("Misc ID", 'E4 TB Allocation Details'!$A$18:$L$18, 0),FALSE), 'E2 Allocators'!$B$15:$W$361, MATCH('O5 Details by Class &amp; Accounts'!BM$18, 'E2 Allocators'!$B$15:$W$15, 0),FALSE)*$E67)</f>
        <v>0</v>
      </c>
      <c r="BN67" s="1334">
        <f>IF(ISERROR(VLOOKUP(VLOOKUP($A67, 'E4 TB Allocation Details'!$A$18:$L$217, MATCH("Misc ID", 'E4 TB Allocation Details'!$A$18:$L$18, 0),FALSE), 'E2 Allocators'!$B$15:$W$361, MATCH('O5 Details by Class &amp; Accounts'!BN$18, 'E2 Allocators'!$B$15:$W$15, 0),FALSE)*$E67), 0, VLOOKUP(VLOOKUP($A67, 'E4 TB Allocation Details'!$A$18:$L$217, MATCH("Misc ID", 'E4 TB Allocation Details'!$A$18:$L$18, 0),FALSE), 'E2 Allocators'!$B$15:$W$361, MATCH('O5 Details by Class &amp; Accounts'!BN$18, 'E2 Allocators'!$B$15:$W$15, 0),FALSE)*$E67)</f>
        <v>0</v>
      </c>
      <c r="BO67" s="1334">
        <f>IF(ISERROR(VLOOKUP(VLOOKUP($A67, 'E4 TB Allocation Details'!$A$18:$L$217, MATCH("Misc ID", 'E4 TB Allocation Details'!$A$18:$L$18, 0),FALSE), 'E2 Allocators'!$B$15:$W$361, MATCH('O5 Details by Class &amp; Accounts'!BO$18, 'E2 Allocators'!$B$15:$W$15, 0),FALSE)*$E67), 0, VLOOKUP(VLOOKUP($A67, 'E4 TB Allocation Details'!$A$18:$L$217, MATCH("Misc ID", 'E4 TB Allocation Details'!$A$18:$L$18, 0),FALSE), 'E2 Allocators'!$B$15:$W$361, MATCH('O5 Details by Class &amp; Accounts'!BO$18, 'E2 Allocators'!$B$15:$W$15, 0),FALSE)*$E67)</f>
        <v>0</v>
      </c>
      <c r="BP67" s="1334">
        <f>IF(ISERROR(VLOOKUP(VLOOKUP($A67, 'E4 TB Allocation Details'!$A$18:$L$217, MATCH("Misc ID", 'E4 TB Allocation Details'!$A$18:$L$18, 0),FALSE), 'E2 Allocators'!$B$15:$W$361, MATCH('O5 Details by Class &amp; Accounts'!BP$18, 'E2 Allocators'!$B$15:$W$15, 0),FALSE)*$E67), 0, VLOOKUP(VLOOKUP($A67, 'E4 TB Allocation Details'!$A$18:$L$217, MATCH("Misc ID", 'E4 TB Allocation Details'!$A$18:$L$18, 0),FALSE), 'E2 Allocators'!$B$15:$W$361, MATCH('O5 Details by Class &amp; Accounts'!BP$18, 'E2 Allocators'!$B$15:$W$15, 0),FALSE)*$E67)</f>
        <v>0</v>
      </c>
      <c r="BQ67" s="1334">
        <f>IF(ISERROR(VLOOKUP(VLOOKUP($A67, 'E4 TB Allocation Details'!$A$18:$L$217, MATCH("Misc ID", 'E4 TB Allocation Details'!$A$18:$L$18, 0),FALSE), 'E2 Allocators'!$B$15:$W$361, MATCH('O5 Details by Class &amp; Accounts'!BQ$18, 'E2 Allocators'!$B$15:$W$15, 0),FALSE)*$E67), 0, VLOOKUP(VLOOKUP($A67, 'E4 TB Allocation Details'!$A$18:$L$217, MATCH("Misc ID", 'E4 TB Allocation Details'!$A$18:$L$18, 0),FALSE), 'E2 Allocators'!$B$15:$W$361, MATCH('O5 Details by Class &amp; Accounts'!BQ$18, 'E2 Allocators'!$B$15:$W$15, 0),FALSE)*$E67)</f>
        <v>0</v>
      </c>
      <c r="BR67" s="1334">
        <f>IF(ISERROR(VLOOKUP(VLOOKUP($A67, 'E4 TB Allocation Details'!$A$18:$L$217, MATCH("Misc ID", 'E4 TB Allocation Details'!$A$18:$L$18, 0),FALSE), 'E2 Allocators'!$B$15:$W$361, MATCH('O5 Details by Class &amp; Accounts'!BR$18, 'E2 Allocators'!$B$15:$W$15, 0),FALSE)*$E67), 0, VLOOKUP(VLOOKUP($A67, 'E4 TB Allocation Details'!$A$18:$L$217, MATCH("Misc ID", 'E4 TB Allocation Details'!$A$18:$L$18, 0),FALSE), 'E2 Allocators'!$B$15:$W$361, MATCH('O5 Details by Class &amp; Accounts'!BR$18, 'E2 Allocators'!$B$15:$W$15, 0),FALSE)*$E67)</f>
        <v>0</v>
      </c>
      <c r="BS67" s="1334">
        <f t="shared" si="11"/>
        <v>0</v>
      </c>
      <c r="BT67" s="1334">
        <f>IF(ISERROR(VLOOKUP(VLOOKUP($A67, 'E4 TB Allocation Details'!$A$18:$L$217, MATCH("A &amp; G ID", 'E4 TB Allocation Details'!$A$18:$L$18, 0),FALSE), 'E2 Allocators'!$B$15:$W$361, MATCH('O5 Details by Class &amp; Accounts'!BT$18, 'E2 Allocators'!$B$15:$W$15, 0),FALSE)*$E67), 0, VLOOKUP(VLOOKUP($A67, 'E4 TB Allocation Details'!$A$18:$L$217, MATCH("A &amp; G ID", 'E4 TB Allocation Details'!$A$18:$L$18, 0),FALSE), 'E2 Allocators'!$B$15:$W$361, MATCH('O5 Details by Class &amp; Accounts'!BT$18, 'E2 Allocators'!$B$15:$W$15, 0),FALSE)*$E67)</f>
        <v>4759157.4914443502</v>
      </c>
      <c r="BU67" s="1334">
        <f>IF(ISERROR(VLOOKUP(VLOOKUP($A67, 'E4 TB Allocation Details'!$A$18:$L$217, MATCH("A &amp; G ID", 'E4 TB Allocation Details'!$A$18:$L$18, 0),FALSE), 'E2 Allocators'!$B$15:$W$361, MATCH('O5 Details by Class &amp; Accounts'!BU$18, 'E2 Allocators'!$B$15:$W$15, 0),FALSE)*$E67), 0, VLOOKUP(VLOOKUP($A67, 'E4 TB Allocation Details'!$A$18:$L$217, MATCH("A &amp; G ID", 'E4 TB Allocation Details'!$A$18:$L$18, 0),FALSE), 'E2 Allocators'!$B$15:$W$361, MATCH('O5 Details by Class &amp; Accounts'!BU$18, 'E2 Allocators'!$B$15:$W$15, 0),FALSE)*$E67)</f>
        <v>1199520.3122332057</v>
      </c>
      <c r="BV67" s="1334">
        <f>IF(ISERROR(VLOOKUP(VLOOKUP($A67, 'E4 TB Allocation Details'!$A$18:$L$217, MATCH("A &amp; G ID", 'E4 TB Allocation Details'!$A$18:$L$18, 0),FALSE), 'E2 Allocators'!$B$15:$W$361, MATCH('O5 Details by Class &amp; Accounts'!BV$18, 'E2 Allocators'!$B$15:$W$15, 0),FALSE)*$E67), 0, VLOOKUP(VLOOKUP($A67, 'E4 TB Allocation Details'!$A$18:$L$217, MATCH("A &amp; G ID", 'E4 TB Allocation Details'!$A$18:$L$18, 0),FALSE), 'E2 Allocators'!$B$15:$W$361, MATCH('O5 Details by Class &amp; Accounts'!BV$18, 'E2 Allocators'!$B$15:$W$15, 0),FALSE)*$E67)</f>
        <v>1440751.5020803735</v>
      </c>
      <c r="BW67" s="1334">
        <f>IF(ISERROR(VLOOKUP(VLOOKUP($A67, 'E4 TB Allocation Details'!$A$18:$L$217, MATCH("A &amp; G ID", 'E4 TB Allocation Details'!$A$18:$L$18, 0),FALSE), 'E2 Allocators'!$B$15:$W$361, MATCH('O5 Details by Class &amp; Accounts'!BW$18, 'E2 Allocators'!$B$15:$W$15, 0),FALSE)*$E67), 0, VLOOKUP(VLOOKUP($A67, 'E4 TB Allocation Details'!$A$18:$L$217, MATCH("A &amp; G ID", 'E4 TB Allocation Details'!$A$18:$L$18, 0),FALSE), 'E2 Allocators'!$B$15:$W$361, MATCH('O5 Details by Class &amp; Accounts'!BW$18, 'E2 Allocators'!$B$15:$W$15, 0),FALSE)*$E67)</f>
        <v>0</v>
      </c>
      <c r="BX67" s="1334">
        <f>IF(ISERROR(VLOOKUP(VLOOKUP($A67, 'E4 TB Allocation Details'!$A$18:$L$217, MATCH("A &amp; G ID", 'E4 TB Allocation Details'!$A$18:$L$18, 0),FALSE), 'E2 Allocators'!$B$15:$W$361, MATCH('O5 Details by Class &amp; Accounts'!BX$18, 'E2 Allocators'!$B$15:$W$15, 0),FALSE)*$E67), 0, VLOOKUP(VLOOKUP($A67, 'E4 TB Allocation Details'!$A$18:$L$217, MATCH("A &amp; G ID", 'E4 TB Allocation Details'!$A$18:$L$18, 0),FALSE), 'E2 Allocators'!$B$15:$W$361, MATCH('O5 Details by Class &amp; Accounts'!BX$18, 'E2 Allocators'!$B$15:$W$15, 0),FALSE)*$E67)</f>
        <v>527046.83298284328</v>
      </c>
      <c r="BY67" s="1334">
        <f>IF(ISERROR(VLOOKUP(VLOOKUP($A67, 'E4 TB Allocation Details'!$A$18:$L$217, MATCH("A &amp; G ID", 'E4 TB Allocation Details'!$A$18:$L$18, 0),FALSE), 'E2 Allocators'!$B$15:$W$361, MATCH('O5 Details by Class &amp; Accounts'!BY$18, 'E2 Allocators'!$B$15:$W$15, 0),FALSE)*$E67), 0, VLOOKUP(VLOOKUP($A67, 'E4 TB Allocation Details'!$A$18:$L$217, MATCH("A &amp; G ID", 'E4 TB Allocation Details'!$A$18:$L$18, 0),FALSE), 'E2 Allocators'!$B$15:$W$361, MATCH('O5 Details by Class &amp; Accounts'!BY$18, 'E2 Allocators'!$B$15:$W$15, 0),FALSE)*$E67)</f>
        <v>691055.41228125768</v>
      </c>
      <c r="BZ67" s="1334">
        <f>IF(ISERROR(VLOOKUP(VLOOKUP($A67, 'E4 TB Allocation Details'!$A$18:$L$217, MATCH("A &amp; G ID", 'E4 TB Allocation Details'!$A$18:$L$18, 0),FALSE), 'E2 Allocators'!$B$15:$W$361, MATCH('O5 Details by Class &amp; Accounts'!BZ$18, 'E2 Allocators'!$B$15:$W$15, 0),FALSE)*$E67), 0, VLOOKUP(VLOOKUP($A67, 'E4 TB Allocation Details'!$A$18:$L$217, MATCH("A &amp; G ID", 'E4 TB Allocation Details'!$A$18:$L$18, 0),FALSE), 'E2 Allocators'!$B$15:$W$361, MATCH('O5 Details by Class &amp; Accounts'!BZ$18, 'E2 Allocators'!$B$15:$W$15, 0),FALSE)*$E67)</f>
        <v>461089.76838656829</v>
      </c>
      <c r="CA67" s="1334">
        <f>IF(ISERROR(VLOOKUP(VLOOKUP($A67, 'E4 TB Allocation Details'!$A$18:$L$217, MATCH("A &amp; G ID", 'E4 TB Allocation Details'!$A$18:$L$18, 0),FALSE), 'E2 Allocators'!$B$15:$W$361, MATCH('O5 Details by Class &amp; Accounts'!CA$18, 'E2 Allocators'!$B$15:$W$15, 0),FALSE)*$E67), 0, VLOOKUP(VLOOKUP($A67, 'E4 TB Allocation Details'!$A$18:$L$217, MATCH("A &amp; G ID", 'E4 TB Allocation Details'!$A$18:$L$18, 0),FALSE), 'E2 Allocators'!$B$15:$W$361, MATCH('O5 Details by Class &amp; Accounts'!CA$18, 'E2 Allocators'!$B$15:$W$15, 0),FALSE)*$E67)</f>
        <v>29132.902799523872</v>
      </c>
      <c r="CB67" s="1334">
        <f>IF(ISERROR(VLOOKUP(VLOOKUP($A67, 'E4 TB Allocation Details'!$A$18:$L$217, MATCH("A &amp; G ID", 'E4 TB Allocation Details'!$A$18:$L$18, 0),FALSE), 'E2 Allocators'!$B$15:$W$361, MATCH('O5 Details by Class &amp; Accounts'!CB$18, 'E2 Allocators'!$B$15:$W$15, 0),FALSE)*$E67), 0, VLOOKUP(VLOOKUP($A67, 'E4 TB Allocation Details'!$A$18:$L$217, MATCH("A &amp; G ID", 'E4 TB Allocation Details'!$A$18:$L$18, 0),FALSE), 'E2 Allocators'!$B$15:$W$361, MATCH('O5 Details by Class &amp; Accounts'!CB$18, 'E2 Allocators'!$B$15:$W$15, 0),FALSE)*$E67)</f>
        <v>25119.7777918762</v>
      </c>
      <c r="CC67" s="1334">
        <f>IF(ISERROR(VLOOKUP(VLOOKUP($A67, 'E4 TB Allocation Details'!$A$18:$L$217, MATCH("A &amp; G ID", 'E4 TB Allocation Details'!$A$18:$L$18, 0),FALSE), 'E2 Allocators'!$B$15:$W$361, MATCH('O5 Details by Class &amp; Accounts'!CC$18, 'E2 Allocators'!$B$15:$W$15, 0),FALSE)*$E67), 0, VLOOKUP(VLOOKUP($A67, 'E4 TB Allocation Details'!$A$18:$L$217, MATCH("A &amp; G ID", 'E4 TB Allocation Details'!$A$18:$L$18, 0),FALSE), 'E2 Allocators'!$B$15:$W$361, MATCH('O5 Details by Class &amp; Accounts'!CC$18, 'E2 Allocators'!$B$15:$W$15, 0),FALSE)*$E67)</f>
        <v>0</v>
      </c>
      <c r="CD67" s="1334">
        <f>IF(ISERROR(VLOOKUP(VLOOKUP($A67, 'E4 TB Allocation Details'!$A$18:$L$217, MATCH("A &amp; G ID", 'E4 TB Allocation Details'!$A$18:$L$18, 0),FALSE), 'E2 Allocators'!$B$15:$W$361, MATCH('O5 Details by Class &amp; Accounts'!CD$18, 'E2 Allocators'!$B$15:$W$15, 0),FALSE)*$E67), 0, VLOOKUP(VLOOKUP($A67, 'E4 TB Allocation Details'!$A$18:$L$217, MATCH("A &amp; G ID", 'E4 TB Allocation Details'!$A$18:$L$18, 0),FALSE), 'E2 Allocators'!$B$15:$W$361, MATCH('O5 Details by Class &amp; Accounts'!CD$18, 'E2 Allocators'!$B$15:$W$15, 0),FALSE)*$E67)</f>
        <v>0</v>
      </c>
      <c r="CE67" s="1334">
        <f>IF(ISERROR(VLOOKUP(VLOOKUP($A67, 'E4 TB Allocation Details'!$A$18:$L$217, MATCH("A &amp; G ID", 'E4 TB Allocation Details'!$A$18:$L$18, 0),FALSE), 'E2 Allocators'!$B$15:$W$361, MATCH('O5 Details by Class &amp; Accounts'!CE$18, 'E2 Allocators'!$B$15:$W$15, 0),FALSE)*$E67), 0, VLOOKUP(VLOOKUP($A67, 'E4 TB Allocation Details'!$A$18:$L$217, MATCH("A &amp; G ID", 'E4 TB Allocation Details'!$A$18:$L$18, 0),FALSE), 'E2 Allocators'!$B$15:$W$361, MATCH('O5 Details by Class &amp; Accounts'!CE$18, 'E2 Allocators'!$B$15:$W$15, 0),FALSE)*$E67)</f>
        <v>0</v>
      </c>
      <c r="CF67" s="1334">
        <f>IF(ISERROR(VLOOKUP(VLOOKUP($A67, 'E4 TB Allocation Details'!$A$18:$L$217, MATCH("A &amp; G ID", 'E4 TB Allocation Details'!$A$18:$L$18, 0),FALSE), 'E2 Allocators'!$B$15:$W$361, MATCH('O5 Details by Class &amp; Accounts'!CF$18, 'E2 Allocators'!$B$15:$W$15, 0),FALSE)*$E67), 0, VLOOKUP(VLOOKUP($A67, 'E4 TB Allocation Details'!$A$18:$L$217, MATCH("A &amp; G ID", 'E4 TB Allocation Details'!$A$18:$L$18, 0),FALSE), 'E2 Allocators'!$B$15:$W$361, MATCH('O5 Details by Class &amp; Accounts'!CF$18, 'E2 Allocators'!$B$15:$W$15, 0),FALSE)*$E67)</f>
        <v>0</v>
      </c>
      <c r="CG67" s="1334">
        <f>IF(ISERROR(VLOOKUP(VLOOKUP($A67, 'E4 TB Allocation Details'!$A$18:$L$217, MATCH("A &amp; G ID", 'E4 TB Allocation Details'!$A$18:$L$18, 0),FALSE), 'E2 Allocators'!$B$15:$W$361, MATCH('O5 Details by Class &amp; Accounts'!CG$18, 'E2 Allocators'!$B$15:$W$15, 0),FALSE)*$E67), 0, VLOOKUP(VLOOKUP($A67, 'E4 TB Allocation Details'!$A$18:$L$217, MATCH("A &amp; G ID", 'E4 TB Allocation Details'!$A$18:$L$18, 0),FALSE), 'E2 Allocators'!$B$15:$W$361, MATCH('O5 Details by Class &amp; Accounts'!CG$18, 'E2 Allocators'!$B$15:$W$15, 0),FALSE)*$E67)</f>
        <v>0</v>
      </c>
      <c r="CH67" s="1334">
        <f>IF(ISERROR(VLOOKUP(VLOOKUP($A67, 'E4 TB Allocation Details'!$A$18:$L$217, MATCH("A &amp; G ID", 'E4 TB Allocation Details'!$A$18:$L$18, 0),FALSE), 'E2 Allocators'!$B$15:$W$361, MATCH('O5 Details by Class &amp; Accounts'!CH$18, 'E2 Allocators'!$B$15:$W$15, 0),FALSE)*$E67), 0, VLOOKUP(VLOOKUP($A67, 'E4 TB Allocation Details'!$A$18:$L$217, MATCH("A &amp; G ID", 'E4 TB Allocation Details'!$A$18:$L$18, 0),FALSE), 'E2 Allocators'!$B$15:$W$361, MATCH('O5 Details by Class &amp; Accounts'!CH$18, 'E2 Allocators'!$B$15:$W$15, 0),FALSE)*$E67)</f>
        <v>0</v>
      </c>
      <c r="CI67" s="1334">
        <f>IF(ISERROR(VLOOKUP(VLOOKUP($A67, 'E4 TB Allocation Details'!$A$18:$L$217, MATCH("A &amp; G ID", 'E4 TB Allocation Details'!$A$18:$L$18, 0),FALSE), 'E2 Allocators'!$B$15:$W$361, MATCH('O5 Details by Class &amp; Accounts'!CI$18, 'E2 Allocators'!$B$15:$W$15, 0),FALSE)*$E67), 0, VLOOKUP(VLOOKUP($A67, 'E4 TB Allocation Details'!$A$18:$L$217, MATCH("A &amp; G ID", 'E4 TB Allocation Details'!$A$18:$L$18, 0),FALSE), 'E2 Allocators'!$B$15:$W$361, MATCH('O5 Details by Class &amp; Accounts'!CI$18, 'E2 Allocators'!$B$15:$W$15, 0),FALSE)*$E67)</f>
        <v>0</v>
      </c>
      <c r="CJ67" s="1334">
        <f>IF(ISERROR(VLOOKUP(VLOOKUP($A67, 'E4 TB Allocation Details'!$A$18:$L$217, MATCH("A &amp; G ID", 'E4 TB Allocation Details'!$A$18:$L$18, 0),FALSE), 'E2 Allocators'!$B$15:$W$361, MATCH('O5 Details by Class &amp; Accounts'!CJ$18, 'E2 Allocators'!$B$15:$W$15, 0),FALSE)*$E67), 0, VLOOKUP(VLOOKUP($A67, 'E4 TB Allocation Details'!$A$18:$L$217, MATCH("A &amp; G ID", 'E4 TB Allocation Details'!$A$18:$L$18, 0),FALSE), 'E2 Allocators'!$B$15:$W$361, MATCH('O5 Details by Class &amp; Accounts'!CJ$18, 'E2 Allocators'!$B$15:$W$15, 0),FALSE)*$E67)</f>
        <v>0</v>
      </c>
      <c r="CK67" s="1334">
        <f>IF(ISERROR(VLOOKUP(VLOOKUP($A67, 'E4 TB Allocation Details'!$A$18:$L$217, MATCH("A &amp; G ID", 'E4 TB Allocation Details'!$A$18:$L$18, 0),FALSE), 'E2 Allocators'!$B$15:$W$361, MATCH('O5 Details by Class &amp; Accounts'!CK$18, 'E2 Allocators'!$B$15:$W$15, 0),FALSE)*$E67), 0, VLOOKUP(VLOOKUP($A67, 'E4 TB Allocation Details'!$A$18:$L$217, MATCH("A &amp; G ID", 'E4 TB Allocation Details'!$A$18:$L$18, 0),FALSE), 'E2 Allocators'!$B$15:$W$361, MATCH('O5 Details by Class &amp; Accounts'!CK$18, 'E2 Allocators'!$B$15:$W$15, 0),FALSE)*$E67)</f>
        <v>0</v>
      </c>
      <c r="CL67" s="1334">
        <f>IF(ISERROR(VLOOKUP(VLOOKUP($A67, 'E4 TB Allocation Details'!$A$18:$L$217, MATCH("A &amp; G ID", 'E4 TB Allocation Details'!$A$18:$L$18, 0),FALSE), 'E2 Allocators'!$B$15:$W$361, MATCH('O5 Details by Class &amp; Accounts'!CL$18, 'E2 Allocators'!$B$15:$W$15, 0),FALSE)*$E67), 0, VLOOKUP(VLOOKUP($A67, 'E4 TB Allocation Details'!$A$18:$L$217, MATCH("A &amp; G ID", 'E4 TB Allocation Details'!$A$18:$L$18, 0),FALSE), 'E2 Allocators'!$B$15:$W$361, MATCH('O5 Details by Class &amp; Accounts'!CL$18, 'E2 Allocators'!$B$15:$W$15, 0),FALSE)*$E67)</f>
        <v>0</v>
      </c>
      <c r="CM67" s="1334">
        <f>IF(ISERROR(VLOOKUP(VLOOKUP($A67, 'E4 TB Allocation Details'!$A$18:$L$217, MATCH("A &amp; G ID", 'E4 TB Allocation Details'!$A$18:$L$18, 0),FALSE), 'E2 Allocators'!$B$15:$W$361, MATCH('O5 Details by Class &amp; Accounts'!CM$18, 'E2 Allocators'!$B$15:$W$15, 0),FALSE)*$E67), 0, VLOOKUP(VLOOKUP($A67, 'E4 TB Allocation Details'!$A$18:$L$217, MATCH("A &amp; G ID", 'E4 TB Allocation Details'!$A$18:$L$18, 0),FALSE), 'E2 Allocators'!$B$15:$W$361, MATCH('O5 Details by Class &amp; Accounts'!CM$18, 'E2 Allocators'!$B$15:$W$15, 0),FALSE)*$E67)</f>
        <v>0</v>
      </c>
      <c r="CN67" s="1334">
        <f t="shared" si="12"/>
        <v>9132874</v>
      </c>
      <c r="CO67" s="1670">
        <f t="shared" si="7"/>
        <v>0</v>
      </c>
      <c r="CQ67" s="1926" t="s">
        <v>5</v>
      </c>
    </row>
    <row r="68" spans="1:95" s="64" customFormat="1" ht="12.75" x14ac:dyDescent="0.2">
      <c r="A68" s="2226">
        <v>1930</v>
      </c>
      <c r="B68" s="2176" t="s">
        <v>542</v>
      </c>
      <c r="C68" s="1667">
        <f>IF(ISERROR(VLOOKUP($A68,'I3 TB Data'!$A$20:$H$465,MATCH('O5 Details by Class &amp; Accounts'!$C$18, 'I3 TB Data'!$A$20:$H$20,0),0)), 0, VLOOKUP($A68,'I3 TB Data'!$A$20:$H$465,MATCH('O5 Details by Class &amp; Accounts'!$C$18,'I3 TB Data'!$A$20:$H$20,0),0))</f>
        <v>2331015.3499999996</v>
      </c>
      <c r="D68" s="1668">
        <f>'I4 BO ASSETS'!E69</f>
        <v>0</v>
      </c>
      <c r="E68" s="1667">
        <f t="shared" si="6"/>
        <v>2331015.3499999996</v>
      </c>
      <c r="F68" s="1669">
        <f>IF(ISERROR(VLOOKUP($A68, 'E1 Categorization'!A33:E123, MATCH("Customer Component", 'E1 Categorization'!$A$33:$E$33,0), 0)), 0, IF(VLOOKUP($A68, 'E1 Categorization'!A33:E123, MATCH("Customer Component", 'E1 Categorization'!$A$33:$E$33,0), 0)=0, 'O5 Details by Class &amp; Accounts'!$E68, IF(AND(VLOOKUP($A68, 'E1 Categorization'!A33:E123, MATCH("Customer Component", 'E1 Categorization'!$A$33:$E$33,0), 0) &gt;0, VLOOKUP($A68, 'E1 Categorization'!A33:E123, MATCH("Customer Component", 'E1 Categorization'!$A$33:$E$33,0), 0)&lt;1), 'O5 Details by Class &amp; Accounts'!$E68*(1-VLOOKUP($A68, 'E1 Categorization'!A33:E123, MATCH("Customer Component", 'E1 Categorization'!$A$33:$E$33,0), 0)), 0)))</f>
        <v>0</v>
      </c>
      <c r="G68" s="1669">
        <f>IF(ISERROR(VLOOKUP($A68, 'E1 Categorization'!A33:E123, MATCH("Customer Component", 'E1 Categorization'!$A$33:$E$33,0), 0)),0, IF(VLOOKUP($A68, 'E1 Categorization'!A33:E123, MATCH("Customer Component", 'E1 Categorization'!$A$33:$E$33,0), 0)=0, 0, IF(AND(VLOOKUP($A68, 'E1 Categorization'!A33:E123, MATCH("Customer Component", 'E1 Categorization'!$A$33:$E$33,0), 0) &gt;0, VLOOKUP($A68, 'E1 Categorization'!A33:E123, MATCH("Customer Component", 'E1 Categorization'!$A$33:$E$33,0), 0)&lt;1), 'O5 Details by Class &amp; Accounts'!$E68*(VLOOKUP($A68, 'E1 Categorization'!A33:E123, MATCH("Customer Component", 'E1 Categorization'!$A$33:$E$33,0), 0)), 'O5 Details by Class &amp; Accounts'!$E68)))</f>
        <v>0</v>
      </c>
      <c r="H68" s="1334">
        <f t="shared" si="8"/>
        <v>0</v>
      </c>
      <c r="I68" s="1334">
        <f>IF(ISERROR(VLOOKUP(VLOOKUP($A68, 'E4 TB Allocation Details'!$A$18:$L$217, MATCH("Demand ID", 'E4 TB Allocation Details'!$A$18:$L$18, 0),FALSE), 'E2 Allocators'!$B$15:$W$361, MATCH('O5 Details by Class &amp; Accounts'!I$18, 'E2 Allocators'!$B$15:$W$15, 0),FALSE)*$F68), 0, VLOOKUP(VLOOKUP($A68, 'E4 TB Allocation Details'!$A$18:$L$217, MATCH("Demand ID", 'E4 TB Allocation Details'!$A$18:$L$18, 0),FALSE), 'E2 Allocators'!$B$15:$W$361, MATCH('O5 Details by Class &amp; Accounts'!I$18, 'E2 Allocators'!$B$15:$W$15, 0),FALSE)*$F68)</f>
        <v>0</v>
      </c>
      <c r="J68" s="1334">
        <f>IF(ISERROR(VLOOKUP(VLOOKUP($A68, 'E4 TB Allocation Details'!$A$18:$L$217, MATCH("Demand ID", 'E4 TB Allocation Details'!$A$18:$L$18, 0),FALSE), 'E2 Allocators'!$B$15:$W$361, MATCH('O5 Details by Class &amp; Accounts'!J$18, 'E2 Allocators'!$B$15:$W$15, 0),FALSE)*$F68), 0, VLOOKUP(VLOOKUP($A68, 'E4 TB Allocation Details'!$A$18:$L$217, MATCH("Demand ID", 'E4 TB Allocation Details'!$A$18:$L$18, 0),FALSE), 'E2 Allocators'!$B$15:$W$361, MATCH('O5 Details by Class &amp; Accounts'!J$18, 'E2 Allocators'!$B$15:$W$15, 0),FALSE)*$F68)</f>
        <v>0</v>
      </c>
      <c r="K68" s="1334">
        <f>IF(ISERROR(VLOOKUP(VLOOKUP($A68, 'E4 TB Allocation Details'!$A$18:$L$217, MATCH("Demand ID", 'E4 TB Allocation Details'!$A$18:$L$18, 0),FALSE), 'E2 Allocators'!$B$15:$W$361, MATCH('O5 Details by Class &amp; Accounts'!K$18, 'E2 Allocators'!$B$15:$W$15, 0),FALSE)*$F68), 0, VLOOKUP(VLOOKUP($A68, 'E4 TB Allocation Details'!$A$18:$L$217, MATCH("Demand ID", 'E4 TB Allocation Details'!$A$18:$L$18, 0),FALSE), 'E2 Allocators'!$B$15:$W$361, MATCH('O5 Details by Class &amp; Accounts'!K$18, 'E2 Allocators'!$B$15:$W$15, 0),FALSE)*$F68)</f>
        <v>0</v>
      </c>
      <c r="L68" s="1334">
        <f>IF(ISERROR(VLOOKUP(VLOOKUP($A68, 'E4 TB Allocation Details'!$A$18:$L$217, MATCH("Demand ID", 'E4 TB Allocation Details'!$A$18:$L$18, 0),FALSE), 'E2 Allocators'!$B$15:$W$361, MATCH('O5 Details by Class &amp; Accounts'!L$18, 'E2 Allocators'!$B$15:$W$15, 0),FALSE)*$F68), 0, VLOOKUP(VLOOKUP($A68, 'E4 TB Allocation Details'!$A$18:$L$217, MATCH("Demand ID", 'E4 TB Allocation Details'!$A$18:$L$18, 0),FALSE), 'E2 Allocators'!$B$15:$W$361, MATCH('O5 Details by Class &amp; Accounts'!L$18, 'E2 Allocators'!$B$15:$W$15, 0),FALSE)*$F68)</f>
        <v>0</v>
      </c>
      <c r="M68" s="1334">
        <f>IF(ISERROR(VLOOKUP(VLOOKUP($A68, 'E4 TB Allocation Details'!$A$18:$L$217, MATCH("Demand ID", 'E4 TB Allocation Details'!$A$18:$L$18, 0),FALSE), 'E2 Allocators'!$B$15:$W$361, MATCH('O5 Details by Class &amp; Accounts'!M$18, 'E2 Allocators'!$B$15:$W$15, 0),FALSE)*$F68), 0, VLOOKUP(VLOOKUP($A68, 'E4 TB Allocation Details'!$A$18:$L$217, MATCH("Demand ID", 'E4 TB Allocation Details'!$A$18:$L$18, 0),FALSE), 'E2 Allocators'!$B$15:$W$361, MATCH('O5 Details by Class &amp; Accounts'!M$18, 'E2 Allocators'!$B$15:$W$15, 0),FALSE)*$F68)</f>
        <v>0</v>
      </c>
      <c r="N68" s="1334">
        <f>IF(ISERROR(VLOOKUP(VLOOKUP($A68, 'E4 TB Allocation Details'!$A$18:$L$217, MATCH("Demand ID", 'E4 TB Allocation Details'!$A$18:$L$18, 0),FALSE), 'E2 Allocators'!$B$15:$W$361, MATCH('O5 Details by Class &amp; Accounts'!N$18, 'E2 Allocators'!$B$15:$W$15, 0),FALSE)*$F68), 0, VLOOKUP(VLOOKUP($A68, 'E4 TB Allocation Details'!$A$18:$L$217, MATCH("Demand ID", 'E4 TB Allocation Details'!$A$18:$L$18, 0),FALSE), 'E2 Allocators'!$B$15:$W$361, MATCH('O5 Details by Class &amp; Accounts'!N$18, 'E2 Allocators'!$B$15:$W$15, 0),FALSE)*$F68)</f>
        <v>0</v>
      </c>
      <c r="O68" s="1334">
        <f>IF(ISERROR(VLOOKUP(VLOOKUP($A68, 'E4 TB Allocation Details'!$A$18:$L$217, MATCH("Demand ID", 'E4 TB Allocation Details'!$A$18:$L$18, 0),FALSE), 'E2 Allocators'!$B$15:$W$361, MATCH('O5 Details by Class &amp; Accounts'!O$18, 'E2 Allocators'!$B$15:$W$15, 0),FALSE)*$F68), 0, VLOOKUP(VLOOKUP($A68, 'E4 TB Allocation Details'!$A$18:$L$217, MATCH("Demand ID", 'E4 TB Allocation Details'!$A$18:$L$18, 0),FALSE), 'E2 Allocators'!$B$15:$W$361, MATCH('O5 Details by Class &amp; Accounts'!O$18, 'E2 Allocators'!$B$15:$W$15, 0),FALSE)*$F68)</f>
        <v>0</v>
      </c>
      <c r="P68" s="1334">
        <f>IF(ISERROR(VLOOKUP(VLOOKUP($A68, 'E4 TB Allocation Details'!$A$18:$L$217, MATCH("Demand ID", 'E4 TB Allocation Details'!$A$18:$L$18, 0),FALSE), 'E2 Allocators'!$B$15:$W$361, MATCH('O5 Details by Class &amp; Accounts'!P$18, 'E2 Allocators'!$B$15:$W$15, 0),FALSE)*$F68), 0, VLOOKUP(VLOOKUP($A68, 'E4 TB Allocation Details'!$A$18:$L$217, MATCH("Demand ID", 'E4 TB Allocation Details'!$A$18:$L$18, 0),FALSE), 'E2 Allocators'!$B$15:$W$361, MATCH('O5 Details by Class &amp; Accounts'!P$18, 'E2 Allocators'!$B$15:$W$15, 0),FALSE)*$F68)</f>
        <v>0</v>
      </c>
      <c r="Q68" s="1334">
        <f>IF(ISERROR(VLOOKUP(VLOOKUP($A68, 'E4 TB Allocation Details'!$A$18:$L$217, MATCH("Demand ID", 'E4 TB Allocation Details'!$A$18:$L$18, 0),FALSE), 'E2 Allocators'!$B$15:$W$361, MATCH('O5 Details by Class &amp; Accounts'!Q$18, 'E2 Allocators'!$B$15:$W$15, 0),FALSE)*$F68), 0, VLOOKUP(VLOOKUP($A68, 'E4 TB Allocation Details'!$A$18:$L$217, MATCH("Demand ID", 'E4 TB Allocation Details'!$A$18:$L$18, 0),FALSE), 'E2 Allocators'!$B$15:$W$361, MATCH('O5 Details by Class &amp; Accounts'!Q$18, 'E2 Allocators'!$B$15:$W$15, 0),FALSE)*$F68)</f>
        <v>0</v>
      </c>
      <c r="R68" s="1334">
        <f>IF(ISERROR(VLOOKUP(VLOOKUP($A68, 'E4 TB Allocation Details'!$A$18:$L$217, MATCH("Demand ID", 'E4 TB Allocation Details'!$A$18:$L$18, 0),FALSE), 'E2 Allocators'!$B$15:$W$361, MATCH('O5 Details by Class &amp; Accounts'!R$18, 'E2 Allocators'!$B$15:$W$15, 0),FALSE)*$F68), 0, VLOOKUP(VLOOKUP($A68, 'E4 TB Allocation Details'!$A$18:$L$217, MATCH("Demand ID", 'E4 TB Allocation Details'!$A$18:$L$18, 0),FALSE), 'E2 Allocators'!$B$15:$W$361, MATCH('O5 Details by Class &amp; Accounts'!R$18, 'E2 Allocators'!$B$15:$W$15, 0),FALSE)*$F68)</f>
        <v>0</v>
      </c>
      <c r="S68" s="1334">
        <f>IF(ISERROR(VLOOKUP(VLOOKUP($A68, 'E4 TB Allocation Details'!$A$18:$L$217, MATCH("Demand ID", 'E4 TB Allocation Details'!$A$18:$L$18, 0),FALSE), 'E2 Allocators'!$B$15:$W$361, MATCH('O5 Details by Class &amp; Accounts'!S$18, 'E2 Allocators'!$B$15:$W$15, 0),FALSE)*$F68), 0, VLOOKUP(VLOOKUP($A68, 'E4 TB Allocation Details'!$A$18:$L$217, MATCH("Demand ID", 'E4 TB Allocation Details'!$A$18:$L$18, 0),FALSE), 'E2 Allocators'!$B$15:$W$361, MATCH('O5 Details by Class &amp; Accounts'!S$18, 'E2 Allocators'!$B$15:$W$15, 0),FALSE)*$F68)</f>
        <v>0</v>
      </c>
      <c r="T68" s="1334">
        <f>IF(ISERROR(VLOOKUP(VLOOKUP($A68, 'E4 TB Allocation Details'!$A$18:$L$217, MATCH("Demand ID", 'E4 TB Allocation Details'!$A$18:$L$18, 0),FALSE), 'E2 Allocators'!$B$15:$W$361, MATCH('O5 Details by Class &amp; Accounts'!T$18, 'E2 Allocators'!$B$15:$W$15, 0),FALSE)*$F68), 0, VLOOKUP(VLOOKUP($A68, 'E4 TB Allocation Details'!$A$18:$L$217, MATCH("Demand ID", 'E4 TB Allocation Details'!$A$18:$L$18, 0),FALSE), 'E2 Allocators'!$B$15:$W$361, MATCH('O5 Details by Class &amp; Accounts'!T$18, 'E2 Allocators'!$B$15:$W$15, 0),FALSE)*$F68)</f>
        <v>0</v>
      </c>
      <c r="U68" s="1334">
        <f>IF(ISERROR(VLOOKUP(VLOOKUP($A68, 'E4 TB Allocation Details'!$A$18:$L$217, MATCH("Demand ID", 'E4 TB Allocation Details'!$A$18:$L$18, 0),FALSE), 'E2 Allocators'!$B$15:$W$361, MATCH('O5 Details by Class &amp; Accounts'!U$18, 'E2 Allocators'!$B$15:$W$15, 0),FALSE)*$F68), 0, VLOOKUP(VLOOKUP($A68, 'E4 TB Allocation Details'!$A$18:$L$217, MATCH("Demand ID", 'E4 TB Allocation Details'!$A$18:$L$18, 0),FALSE), 'E2 Allocators'!$B$15:$W$361, MATCH('O5 Details by Class &amp; Accounts'!U$18, 'E2 Allocators'!$B$15:$W$15, 0),FALSE)*$F68)</f>
        <v>0</v>
      </c>
      <c r="V68" s="1334">
        <f>IF(ISERROR(VLOOKUP(VLOOKUP($A68, 'E4 TB Allocation Details'!$A$18:$L$217, MATCH("Demand ID", 'E4 TB Allocation Details'!$A$18:$L$18, 0),FALSE), 'E2 Allocators'!$B$15:$W$361, MATCH('O5 Details by Class &amp; Accounts'!V$18, 'E2 Allocators'!$B$15:$W$15, 0),FALSE)*$F68), 0, VLOOKUP(VLOOKUP($A68, 'E4 TB Allocation Details'!$A$18:$L$217, MATCH("Demand ID", 'E4 TB Allocation Details'!$A$18:$L$18, 0),FALSE), 'E2 Allocators'!$B$15:$W$361, MATCH('O5 Details by Class &amp; Accounts'!V$18, 'E2 Allocators'!$B$15:$W$15, 0),FALSE)*$F68)</f>
        <v>0</v>
      </c>
      <c r="W68" s="1334">
        <f>IF(ISERROR(VLOOKUP(VLOOKUP($A68, 'E4 TB Allocation Details'!$A$18:$L$217, MATCH("Demand ID", 'E4 TB Allocation Details'!$A$18:$L$18, 0),FALSE), 'E2 Allocators'!$B$15:$W$361, MATCH('O5 Details by Class &amp; Accounts'!W$18, 'E2 Allocators'!$B$15:$W$15, 0),FALSE)*$F68), 0, VLOOKUP(VLOOKUP($A68, 'E4 TB Allocation Details'!$A$18:$L$217, MATCH("Demand ID", 'E4 TB Allocation Details'!$A$18:$L$18, 0),FALSE), 'E2 Allocators'!$B$15:$W$361, MATCH('O5 Details by Class &amp; Accounts'!W$18, 'E2 Allocators'!$B$15:$W$15, 0),FALSE)*$F68)</f>
        <v>0</v>
      </c>
      <c r="X68" s="1334">
        <f>IF(ISERROR(VLOOKUP(VLOOKUP($A68, 'E4 TB Allocation Details'!$A$18:$L$217, MATCH("Demand ID", 'E4 TB Allocation Details'!$A$18:$L$18, 0),FALSE), 'E2 Allocators'!$B$15:$W$361, MATCH('O5 Details by Class &amp; Accounts'!X$18, 'E2 Allocators'!$B$15:$W$15, 0),FALSE)*$F68), 0, VLOOKUP(VLOOKUP($A68, 'E4 TB Allocation Details'!$A$18:$L$217, MATCH("Demand ID", 'E4 TB Allocation Details'!$A$18:$L$18, 0),FALSE), 'E2 Allocators'!$B$15:$W$361, MATCH('O5 Details by Class &amp; Accounts'!X$18, 'E2 Allocators'!$B$15:$W$15, 0),FALSE)*$F68)</f>
        <v>0</v>
      </c>
      <c r="Y68" s="1334">
        <f>IF(ISERROR(VLOOKUP(VLOOKUP($A68, 'E4 TB Allocation Details'!$A$18:$L$217, MATCH("Demand ID", 'E4 TB Allocation Details'!$A$18:$L$18, 0),FALSE), 'E2 Allocators'!$B$15:$W$361, MATCH('O5 Details by Class &amp; Accounts'!Y$18, 'E2 Allocators'!$B$15:$W$15, 0),FALSE)*$F68), 0, VLOOKUP(VLOOKUP($A68, 'E4 TB Allocation Details'!$A$18:$L$217, MATCH("Demand ID", 'E4 TB Allocation Details'!$A$18:$L$18, 0),FALSE), 'E2 Allocators'!$B$15:$W$361, MATCH('O5 Details by Class &amp; Accounts'!Y$18, 'E2 Allocators'!$B$15:$W$15, 0),FALSE)*$F68)</f>
        <v>0</v>
      </c>
      <c r="Z68" s="1334">
        <f>IF(ISERROR(VLOOKUP(VLOOKUP($A68, 'E4 TB Allocation Details'!$A$18:$L$217, MATCH("Demand ID", 'E4 TB Allocation Details'!$A$18:$L$18, 0),FALSE), 'E2 Allocators'!$B$15:$W$361, MATCH('O5 Details by Class &amp; Accounts'!Z$18, 'E2 Allocators'!$B$15:$W$15, 0),FALSE)*$F68), 0, VLOOKUP(VLOOKUP($A68, 'E4 TB Allocation Details'!$A$18:$L$217, MATCH("Demand ID", 'E4 TB Allocation Details'!$A$18:$L$18, 0),FALSE), 'E2 Allocators'!$B$15:$W$361, MATCH('O5 Details by Class &amp; Accounts'!Z$18, 'E2 Allocators'!$B$15:$W$15, 0),FALSE)*$F68)</f>
        <v>0</v>
      </c>
      <c r="AA68" s="1334">
        <f>IF(ISERROR(VLOOKUP(VLOOKUP($A68, 'E4 TB Allocation Details'!$A$18:$L$217, MATCH("Demand ID", 'E4 TB Allocation Details'!$A$18:$L$18, 0),FALSE), 'E2 Allocators'!$B$15:$W$361, MATCH('O5 Details by Class &amp; Accounts'!AA$18, 'E2 Allocators'!$B$15:$W$15, 0),FALSE)*$F68), 0, VLOOKUP(VLOOKUP($A68, 'E4 TB Allocation Details'!$A$18:$L$217, MATCH("Demand ID", 'E4 TB Allocation Details'!$A$18:$L$18, 0),FALSE), 'E2 Allocators'!$B$15:$W$361, MATCH('O5 Details by Class &amp; Accounts'!AA$18, 'E2 Allocators'!$B$15:$W$15, 0),FALSE)*$F68)</f>
        <v>0</v>
      </c>
      <c r="AB68" s="1334">
        <f>IF(ISERROR(VLOOKUP(VLOOKUP($A68, 'E4 TB Allocation Details'!$A$18:$L$217, MATCH("Demand ID", 'E4 TB Allocation Details'!$A$18:$L$18, 0),FALSE), 'E2 Allocators'!$B$15:$W$361, MATCH('O5 Details by Class &amp; Accounts'!AB$18, 'E2 Allocators'!$B$15:$W$15, 0),FALSE)*$F68), 0, VLOOKUP(VLOOKUP($A68, 'E4 TB Allocation Details'!$A$18:$L$217, MATCH("Demand ID", 'E4 TB Allocation Details'!$A$18:$L$18, 0),FALSE), 'E2 Allocators'!$B$15:$W$361, MATCH('O5 Details by Class &amp; Accounts'!AB$18, 'E2 Allocators'!$B$15:$W$15, 0),FALSE)*$F68)</f>
        <v>0</v>
      </c>
      <c r="AC68" s="1334">
        <f t="shared" si="9"/>
        <v>0</v>
      </c>
      <c r="AD68" s="1334">
        <f>IF(ISERROR(VLOOKUP(VLOOKUP($A68, 'E4 TB Allocation Details'!$A$18:$L$217, MATCH("Customer ID", 'E4 TB Allocation Details'!$A$18:$L$18, 0),FALSE), 'E2 Allocators'!$B$15:$W$361, MATCH('O5 Details by Class &amp; Accounts'!AD$18, 'E2 Allocators'!$B$15:$W$15, 0),FALSE)*$G68), 0, VLOOKUP(VLOOKUP($A68, 'E4 TB Allocation Details'!$A$18:$L$217, MATCH("Customer ID", 'E4 TB Allocation Details'!$A$18:$L$18, 0),FALSE), 'E2 Allocators'!$B$15:$W$361, MATCH('O5 Details by Class &amp; Accounts'!AD$18, 'E2 Allocators'!$B$15:$W$15, 0),FALSE)*$G68)</f>
        <v>0</v>
      </c>
      <c r="AE68" s="1334">
        <f>IF(ISERROR(VLOOKUP(VLOOKUP($A68, 'E4 TB Allocation Details'!$A$18:$L$217, MATCH("Customer ID", 'E4 TB Allocation Details'!$A$18:$L$18, 0),FALSE), 'E2 Allocators'!$B$15:$W$361, MATCH('O5 Details by Class &amp; Accounts'!AE$18, 'E2 Allocators'!$B$15:$W$15, 0),FALSE)*$G68), 0, VLOOKUP(VLOOKUP($A68, 'E4 TB Allocation Details'!$A$18:$L$217, MATCH("Customer ID", 'E4 TB Allocation Details'!$A$18:$L$18, 0),FALSE), 'E2 Allocators'!$B$15:$W$361, MATCH('O5 Details by Class &amp; Accounts'!AE$18, 'E2 Allocators'!$B$15:$W$15, 0),FALSE)*$G68)</f>
        <v>0</v>
      </c>
      <c r="AF68" s="1334">
        <f>IF(ISERROR(VLOOKUP(VLOOKUP($A68, 'E4 TB Allocation Details'!$A$18:$L$217, MATCH("Customer ID", 'E4 TB Allocation Details'!$A$18:$L$18, 0),FALSE), 'E2 Allocators'!$B$15:$W$361, MATCH('O5 Details by Class &amp; Accounts'!AF$18, 'E2 Allocators'!$B$15:$W$15, 0),FALSE)*$G68), 0, VLOOKUP(VLOOKUP($A68, 'E4 TB Allocation Details'!$A$18:$L$217, MATCH("Customer ID", 'E4 TB Allocation Details'!$A$18:$L$18, 0),FALSE), 'E2 Allocators'!$B$15:$W$361, MATCH('O5 Details by Class &amp; Accounts'!AF$18, 'E2 Allocators'!$B$15:$W$15, 0),FALSE)*$G68)</f>
        <v>0</v>
      </c>
      <c r="AG68" s="1334">
        <f>IF(ISERROR(VLOOKUP(VLOOKUP($A68, 'E4 TB Allocation Details'!$A$18:$L$217, MATCH("Customer ID", 'E4 TB Allocation Details'!$A$18:$L$18, 0),FALSE), 'E2 Allocators'!$B$15:$W$361, MATCH('O5 Details by Class &amp; Accounts'!AG$18, 'E2 Allocators'!$B$15:$W$15, 0),FALSE)*$G68), 0, VLOOKUP(VLOOKUP($A68, 'E4 TB Allocation Details'!$A$18:$L$217, MATCH("Customer ID", 'E4 TB Allocation Details'!$A$18:$L$18, 0),FALSE), 'E2 Allocators'!$B$15:$W$361, MATCH('O5 Details by Class &amp; Accounts'!AG$18, 'E2 Allocators'!$B$15:$W$15, 0),FALSE)*$G68)</f>
        <v>0</v>
      </c>
      <c r="AH68" s="1334">
        <f>IF(ISERROR(VLOOKUP(VLOOKUP($A68, 'E4 TB Allocation Details'!$A$18:$L$217, MATCH("Customer ID", 'E4 TB Allocation Details'!$A$18:$L$18, 0),FALSE), 'E2 Allocators'!$B$15:$W$361, MATCH('O5 Details by Class &amp; Accounts'!AH$18, 'E2 Allocators'!$B$15:$W$15, 0),FALSE)*$G68), 0, VLOOKUP(VLOOKUP($A68, 'E4 TB Allocation Details'!$A$18:$L$217, MATCH("Customer ID", 'E4 TB Allocation Details'!$A$18:$L$18, 0),FALSE), 'E2 Allocators'!$B$15:$W$361, MATCH('O5 Details by Class &amp; Accounts'!AH$18, 'E2 Allocators'!$B$15:$W$15, 0),FALSE)*$G68)</f>
        <v>0</v>
      </c>
      <c r="AI68" s="1334">
        <f>IF(ISERROR(VLOOKUP(VLOOKUP($A68, 'E4 TB Allocation Details'!$A$18:$L$217, MATCH("Customer ID", 'E4 TB Allocation Details'!$A$18:$L$18, 0),FALSE), 'E2 Allocators'!$B$15:$W$361, MATCH('O5 Details by Class &amp; Accounts'!AI$18, 'E2 Allocators'!$B$15:$W$15, 0),FALSE)*$G68), 0, VLOOKUP(VLOOKUP($A68, 'E4 TB Allocation Details'!$A$18:$L$217, MATCH("Customer ID", 'E4 TB Allocation Details'!$A$18:$L$18, 0),FALSE), 'E2 Allocators'!$B$15:$W$361, MATCH('O5 Details by Class &amp; Accounts'!AI$18, 'E2 Allocators'!$B$15:$W$15, 0),FALSE)*$G68)</f>
        <v>0</v>
      </c>
      <c r="AJ68" s="1334">
        <f>IF(ISERROR(VLOOKUP(VLOOKUP($A68, 'E4 TB Allocation Details'!$A$18:$L$217, MATCH("Customer ID", 'E4 TB Allocation Details'!$A$18:$L$18, 0),FALSE), 'E2 Allocators'!$B$15:$W$361, MATCH('O5 Details by Class &amp; Accounts'!AJ$18, 'E2 Allocators'!$B$15:$W$15, 0),FALSE)*$G68), 0, VLOOKUP(VLOOKUP($A68, 'E4 TB Allocation Details'!$A$18:$L$217, MATCH("Customer ID", 'E4 TB Allocation Details'!$A$18:$L$18, 0),FALSE), 'E2 Allocators'!$B$15:$W$361, MATCH('O5 Details by Class &amp; Accounts'!AJ$18, 'E2 Allocators'!$B$15:$W$15, 0),FALSE)*$G68)</f>
        <v>0</v>
      </c>
      <c r="AK68" s="1334">
        <f>IF(ISERROR(VLOOKUP(VLOOKUP($A68, 'E4 TB Allocation Details'!$A$18:$L$217, MATCH("Customer ID", 'E4 TB Allocation Details'!$A$18:$L$18, 0),FALSE), 'E2 Allocators'!$B$15:$W$361, MATCH('O5 Details by Class &amp; Accounts'!AK$18, 'E2 Allocators'!$B$15:$W$15, 0),FALSE)*$G68), 0, VLOOKUP(VLOOKUP($A68, 'E4 TB Allocation Details'!$A$18:$L$217, MATCH("Customer ID", 'E4 TB Allocation Details'!$A$18:$L$18, 0),FALSE), 'E2 Allocators'!$B$15:$W$361, MATCH('O5 Details by Class &amp; Accounts'!AK$18, 'E2 Allocators'!$B$15:$W$15, 0),FALSE)*$G68)</f>
        <v>0</v>
      </c>
      <c r="AL68" s="1334">
        <f>IF(ISERROR(VLOOKUP(VLOOKUP($A68, 'E4 TB Allocation Details'!$A$18:$L$217, MATCH("Customer ID", 'E4 TB Allocation Details'!$A$18:$L$18, 0),FALSE), 'E2 Allocators'!$B$15:$W$361, MATCH('O5 Details by Class &amp; Accounts'!AL$18, 'E2 Allocators'!$B$15:$W$15, 0),FALSE)*$G68), 0, VLOOKUP(VLOOKUP($A68, 'E4 TB Allocation Details'!$A$18:$L$217, MATCH("Customer ID", 'E4 TB Allocation Details'!$A$18:$L$18, 0),FALSE), 'E2 Allocators'!$B$15:$W$361, MATCH('O5 Details by Class &amp; Accounts'!AL$18, 'E2 Allocators'!$B$15:$W$15, 0),FALSE)*$G68)</f>
        <v>0</v>
      </c>
      <c r="AM68" s="1334">
        <f>IF(ISERROR(VLOOKUP(VLOOKUP($A68, 'E4 TB Allocation Details'!$A$18:$L$217, MATCH("Customer ID", 'E4 TB Allocation Details'!$A$18:$L$18, 0),FALSE), 'E2 Allocators'!$B$15:$W$361, MATCH('O5 Details by Class &amp; Accounts'!AM$18, 'E2 Allocators'!$B$15:$W$15, 0),FALSE)*$G68), 0, VLOOKUP(VLOOKUP($A68, 'E4 TB Allocation Details'!$A$18:$L$217, MATCH("Customer ID", 'E4 TB Allocation Details'!$A$18:$L$18, 0),FALSE), 'E2 Allocators'!$B$15:$W$361, MATCH('O5 Details by Class &amp; Accounts'!AM$18, 'E2 Allocators'!$B$15:$W$15, 0),FALSE)*$G68)</f>
        <v>0</v>
      </c>
      <c r="AN68" s="1334">
        <f>IF(ISERROR(VLOOKUP(VLOOKUP($A68, 'E4 TB Allocation Details'!$A$18:$L$217, MATCH("Customer ID", 'E4 TB Allocation Details'!$A$18:$L$18, 0),FALSE), 'E2 Allocators'!$B$15:$W$361, MATCH('O5 Details by Class &amp; Accounts'!AN$18, 'E2 Allocators'!$B$15:$W$15, 0),FALSE)*$G68), 0, VLOOKUP(VLOOKUP($A68, 'E4 TB Allocation Details'!$A$18:$L$217, MATCH("Customer ID", 'E4 TB Allocation Details'!$A$18:$L$18, 0),FALSE), 'E2 Allocators'!$B$15:$W$361, MATCH('O5 Details by Class &amp; Accounts'!AN$18, 'E2 Allocators'!$B$15:$W$15, 0),FALSE)*$G68)</f>
        <v>0</v>
      </c>
      <c r="AO68" s="1334">
        <f>IF(ISERROR(VLOOKUP(VLOOKUP($A68, 'E4 TB Allocation Details'!$A$18:$L$217, MATCH("Customer ID", 'E4 TB Allocation Details'!$A$18:$L$18, 0),FALSE), 'E2 Allocators'!$B$15:$W$361, MATCH('O5 Details by Class &amp; Accounts'!AO$18, 'E2 Allocators'!$B$15:$W$15, 0),FALSE)*$G68), 0, VLOOKUP(VLOOKUP($A68, 'E4 TB Allocation Details'!$A$18:$L$217, MATCH("Customer ID", 'E4 TB Allocation Details'!$A$18:$L$18, 0),FALSE), 'E2 Allocators'!$B$15:$W$361, MATCH('O5 Details by Class &amp; Accounts'!AO$18, 'E2 Allocators'!$B$15:$W$15, 0),FALSE)*$G68)</f>
        <v>0</v>
      </c>
      <c r="AP68" s="1334">
        <f>IF(ISERROR(VLOOKUP(VLOOKUP($A68, 'E4 TB Allocation Details'!$A$18:$L$217, MATCH("Customer ID", 'E4 TB Allocation Details'!$A$18:$L$18, 0),FALSE), 'E2 Allocators'!$B$15:$W$361, MATCH('O5 Details by Class &amp; Accounts'!AP$18, 'E2 Allocators'!$B$15:$W$15, 0),FALSE)*$G68), 0, VLOOKUP(VLOOKUP($A68, 'E4 TB Allocation Details'!$A$18:$L$217, MATCH("Customer ID", 'E4 TB Allocation Details'!$A$18:$L$18, 0),FALSE), 'E2 Allocators'!$B$15:$W$361, MATCH('O5 Details by Class &amp; Accounts'!AP$18, 'E2 Allocators'!$B$15:$W$15, 0),FALSE)*$G68)</f>
        <v>0</v>
      </c>
      <c r="AQ68" s="1334">
        <f>IF(ISERROR(VLOOKUP(VLOOKUP($A68, 'E4 TB Allocation Details'!$A$18:$L$217, MATCH("Customer ID", 'E4 TB Allocation Details'!$A$18:$L$18, 0),FALSE), 'E2 Allocators'!$B$15:$W$361, MATCH('O5 Details by Class &amp; Accounts'!AQ$18, 'E2 Allocators'!$B$15:$W$15, 0),FALSE)*$G68), 0, VLOOKUP(VLOOKUP($A68, 'E4 TB Allocation Details'!$A$18:$L$217, MATCH("Customer ID", 'E4 TB Allocation Details'!$A$18:$L$18, 0),FALSE), 'E2 Allocators'!$B$15:$W$361, MATCH('O5 Details by Class &amp; Accounts'!AQ$18, 'E2 Allocators'!$B$15:$W$15, 0),FALSE)*$G68)</f>
        <v>0</v>
      </c>
      <c r="AR68" s="1334">
        <f>IF(ISERROR(VLOOKUP(VLOOKUP($A68, 'E4 TB Allocation Details'!$A$18:$L$217, MATCH("Customer ID", 'E4 TB Allocation Details'!$A$18:$L$18, 0),FALSE), 'E2 Allocators'!$B$15:$W$361, MATCH('O5 Details by Class &amp; Accounts'!AR$18, 'E2 Allocators'!$B$15:$W$15, 0),FALSE)*$G68), 0, VLOOKUP(VLOOKUP($A68, 'E4 TB Allocation Details'!$A$18:$L$217, MATCH("Customer ID", 'E4 TB Allocation Details'!$A$18:$L$18, 0),FALSE), 'E2 Allocators'!$B$15:$W$361, MATCH('O5 Details by Class &amp; Accounts'!AR$18, 'E2 Allocators'!$B$15:$W$15, 0),FALSE)*$G68)</f>
        <v>0</v>
      </c>
      <c r="AS68" s="1334">
        <f>IF(ISERROR(VLOOKUP(VLOOKUP($A68, 'E4 TB Allocation Details'!$A$18:$L$217, MATCH("Customer ID", 'E4 TB Allocation Details'!$A$18:$L$18, 0),FALSE), 'E2 Allocators'!$B$15:$W$361, MATCH('O5 Details by Class &amp; Accounts'!AS$18, 'E2 Allocators'!$B$15:$W$15, 0),FALSE)*$G68), 0, VLOOKUP(VLOOKUP($A68, 'E4 TB Allocation Details'!$A$18:$L$217, MATCH("Customer ID", 'E4 TB Allocation Details'!$A$18:$L$18, 0),FALSE), 'E2 Allocators'!$B$15:$W$361, MATCH('O5 Details by Class &amp; Accounts'!AS$18, 'E2 Allocators'!$B$15:$W$15, 0),FALSE)*$G68)</f>
        <v>0</v>
      </c>
      <c r="AT68" s="1334">
        <f>IF(ISERROR(VLOOKUP(VLOOKUP($A68, 'E4 TB Allocation Details'!$A$18:$L$217, MATCH("Customer ID", 'E4 TB Allocation Details'!$A$18:$L$18, 0),FALSE), 'E2 Allocators'!$B$15:$W$361, MATCH('O5 Details by Class &amp; Accounts'!AT$18, 'E2 Allocators'!$B$15:$W$15, 0),FALSE)*$G68), 0, VLOOKUP(VLOOKUP($A68, 'E4 TB Allocation Details'!$A$18:$L$217, MATCH("Customer ID", 'E4 TB Allocation Details'!$A$18:$L$18, 0),FALSE), 'E2 Allocators'!$B$15:$W$361, MATCH('O5 Details by Class &amp; Accounts'!AT$18, 'E2 Allocators'!$B$15:$W$15, 0),FALSE)*$G68)</f>
        <v>0</v>
      </c>
      <c r="AU68" s="1334">
        <f>IF(ISERROR(VLOOKUP(VLOOKUP($A68, 'E4 TB Allocation Details'!$A$18:$L$217, MATCH("Customer ID", 'E4 TB Allocation Details'!$A$18:$L$18, 0),FALSE), 'E2 Allocators'!$B$15:$W$361, MATCH('O5 Details by Class &amp; Accounts'!AU$18, 'E2 Allocators'!$B$15:$W$15, 0),FALSE)*$G68), 0, VLOOKUP(VLOOKUP($A68, 'E4 TB Allocation Details'!$A$18:$L$217, MATCH("Customer ID", 'E4 TB Allocation Details'!$A$18:$L$18, 0),FALSE), 'E2 Allocators'!$B$15:$W$361, MATCH('O5 Details by Class &amp; Accounts'!AU$18, 'E2 Allocators'!$B$15:$W$15, 0),FALSE)*$G68)</f>
        <v>0</v>
      </c>
      <c r="AV68" s="1334">
        <f>IF(ISERROR(VLOOKUP(VLOOKUP($A68, 'E4 TB Allocation Details'!$A$18:$L$217, MATCH("Customer ID", 'E4 TB Allocation Details'!$A$18:$L$18, 0),FALSE), 'E2 Allocators'!$B$15:$W$361, MATCH('O5 Details by Class &amp; Accounts'!AV$18, 'E2 Allocators'!$B$15:$W$15, 0),FALSE)*$G68), 0, VLOOKUP(VLOOKUP($A68, 'E4 TB Allocation Details'!$A$18:$L$217, MATCH("Customer ID", 'E4 TB Allocation Details'!$A$18:$L$18, 0),FALSE), 'E2 Allocators'!$B$15:$W$361, MATCH('O5 Details by Class &amp; Accounts'!AV$18, 'E2 Allocators'!$B$15:$W$15, 0),FALSE)*$G68)</f>
        <v>0</v>
      </c>
      <c r="AW68" s="1334">
        <f>IF(ISERROR(VLOOKUP(VLOOKUP($A68, 'E4 TB Allocation Details'!$A$18:$L$217, MATCH("Customer ID", 'E4 TB Allocation Details'!$A$18:$L$18, 0),FALSE), 'E2 Allocators'!$B$15:$W$361, MATCH('O5 Details by Class &amp; Accounts'!AW$18, 'E2 Allocators'!$B$15:$W$15, 0),FALSE)*$G68), 0, VLOOKUP(VLOOKUP($A68, 'E4 TB Allocation Details'!$A$18:$L$217, MATCH("Customer ID", 'E4 TB Allocation Details'!$A$18:$L$18, 0),FALSE), 'E2 Allocators'!$B$15:$W$361, MATCH('O5 Details by Class &amp; Accounts'!AW$18, 'E2 Allocators'!$B$15:$W$15, 0),FALSE)*$G68)</f>
        <v>0</v>
      </c>
      <c r="AX68" s="1334">
        <f t="shared" si="10"/>
        <v>0</v>
      </c>
      <c r="AY68" s="1334">
        <f>IF(ISERROR(VLOOKUP(VLOOKUP($A68, 'E4 TB Allocation Details'!$A$18:$L$217, MATCH("Misc ID", 'E4 TB Allocation Details'!$A$18:$L$18, 0),FALSE), 'E2 Allocators'!$B$15:$W$361, MATCH('O5 Details by Class &amp; Accounts'!AY$18, 'E2 Allocators'!$B$15:$W$15, 0),FALSE)*$E68), 0, VLOOKUP(VLOOKUP($A68, 'E4 TB Allocation Details'!$A$18:$L$217, MATCH("Misc ID", 'E4 TB Allocation Details'!$A$18:$L$18, 0),FALSE), 'E2 Allocators'!$B$15:$W$361, MATCH('O5 Details by Class &amp; Accounts'!AY$18, 'E2 Allocators'!$B$15:$W$15, 0),FALSE)*$E68)</f>
        <v>0</v>
      </c>
      <c r="AZ68" s="1334">
        <f>IF(ISERROR(VLOOKUP(VLOOKUP($A68, 'E4 TB Allocation Details'!$A$18:$L$217, MATCH("Misc ID", 'E4 TB Allocation Details'!$A$18:$L$18, 0),FALSE), 'E2 Allocators'!$B$15:$W$361, MATCH('O5 Details by Class &amp; Accounts'!AZ$18, 'E2 Allocators'!$B$15:$W$15, 0),FALSE)*$E68), 0, VLOOKUP(VLOOKUP($A68, 'E4 TB Allocation Details'!$A$18:$L$217, MATCH("Misc ID", 'E4 TB Allocation Details'!$A$18:$L$18, 0),FALSE), 'E2 Allocators'!$B$15:$W$361, MATCH('O5 Details by Class &amp; Accounts'!AZ$18, 'E2 Allocators'!$B$15:$W$15, 0),FALSE)*$E68)</f>
        <v>0</v>
      </c>
      <c r="BA68" s="1334">
        <f>IF(ISERROR(VLOOKUP(VLOOKUP($A68, 'E4 TB Allocation Details'!$A$18:$L$217, MATCH("Misc ID", 'E4 TB Allocation Details'!$A$18:$L$18, 0),FALSE), 'E2 Allocators'!$B$15:$W$361, MATCH('O5 Details by Class &amp; Accounts'!BA$18, 'E2 Allocators'!$B$15:$W$15, 0),FALSE)*$E68), 0, VLOOKUP(VLOOKUP($A68, 'E4 TB Allocation Details'!$A$18:$L$217, MATCH("Misc ID", 'E4 TB Allocation Details'!$A$18:$L$18, 0),FALSE), 'E2 Allocators'!$B$15:$W$361, MATCH('O5 Details by Class &amp; Accounts'!BA$18, 'E2 Allocators'!$B$15:$W$15, 0),FALSE)*$E68)</f>
        <v>0</v>
      </c>
      <c r="BB68" s="1334">
        <f>IF(ISERROR(VLOOKUP(VLOOKUP($A68, 'E4 TB Allocation Details'!$A$18:$L$217, MATCH("Misc ID", 'E4 TB Allocation Details'!$A$18:$L$18, 0),FALSE), 'E2 Allocators'!$B$15:$W$361, MATCH('O5 Details by Class &amp; Accounts'!BB$18, 'E2 Allocators'!$B$15:$W$15, 0),FALSE)*$E68), 0, VLOOKUP(VLOOKUP($A68, 'E4 TB Allocation Details'!$A$18:$L$217, MATCH("Misc ID", 'E4 TB Allocation Details'!$A$18:$L$18, 0),FALSE), 'E2 Allocators'!$B$15:$W$361, MATCH('O5 Details by Class &amp; Accounts'!BB$18, 'E2 Allocators'!$B$15:$W$15, 0),FALSE)*$E68)</f>
        <v>0</v>
      </c>
      <c r="BC68" s="1334">
        <f>IF(ISERROR(VLOOKUP(VLOOKUP($A68, 'E4 TB Allocation Details'!$A$18:$L$217, MATCH("Misc ID", 'E4 TB Allocation Details'!$A$18:$L$18, 0),FALSE), 'E2 Allocators'!$B$15:$W$361, MATCH('O5 Details by Class &amp; Accounts'!BC$18, 'E2 Allocators'!$B$15:$W$15, 0),FALSE)*$E68), 0, VLOOKUP(VLOOKUP($A68, 'E4 TB Allocation Details'!$A$18:$L$217, MATCH("Misc ID", 'E4 TB Allocation Details'!$A$18:$L$18, 0),FALSE), 'E2 Allocators'!$B$15:$W$361, MATCH('O5 Details by Class &amp; Accounts'!BC$18, 'E2 Allocators'!$B$15:$W$15, 0),FALSE)*$E68)</f>
        <v>0</v>
      </c>
      <c r="BD68" s="1334">
        <f>IF(ISERROR(VLOOKUP(VLOOKUP($A68, 'E4 TB Allocation Details'!$A$18:$L$217, MATCH("Misc ID", 'E4 TB Allocation Details'!$A$18:$L$18, 0),FALSE), 'E2 Allocators'!$B$15:$W$361, MATCH('O5 Details by Class &amp; Accounts'!BD$18, 'E2 Allocators'!$B$15:$W$15, 0),FALSE)*$E68), 0, VLOOKUP(VLOOKUP($A68, 'E4 TB Allocation Details'!$A$18:$L$217, MATCH("Misc ID", 'E4 TB Allocation Details'!$A$18:$L$18, 0),FALSE), 'E2 Allocators'!$B$15:$W$361, MATCH('O5 Details by Class &amp; Accounts'!BD$18, 'E2 Allocators'!$B$15:$W$15, 0),FALSE)*$E68)</f>
        <v>0</v>
      </c>
      <c r="BE68" s="1334">
        <f>IF(ISERROR(VLOOKUP(VLOOKUP($A68, 'E4 TB Allocation Details'!$A$18:$L$217, MATCH("Misc ID", 'E4 TB Allocation Details'!$A$18:$L$18, 0),FALSE), 'E2 Allocators'!$B$15:$W$361, MATCH('O5 Details by Class &amp; Accounts'!BE$18, 'E2 Allocators'!$B$15:$W$15, 0),FALSE)*$E68), 0, VLOOKUP(VLOOKUP($A68, 'E4 TB Allocation Details'!$A$18:$L$217, MATCH("Misc ID", 'E4 TB Allocation Details'!$A$18:$L$18, 0),FALSE), 'E2 Allocators'!$B$15:$W$361, MATCH('O5 Details by Class &amp; Accounts'!BE$18, 'E2 Allocators'!$B$15:$W$15, 0),FALSE)*$E68)</f>
        <v>0</v>
      </c>
      <c r="BF68" s="1334">
        <f>IF(ISERROR(VLOOKUP(VLOOKUP($A68, 'E4 TB Allocation Details'!$A$18:$L$217, MATCH("Misc ID", 'E4 TB Allocation Details'!$A$18:$L$18, 0),FALSE), 'E2 Allocators'!$B$15:$W$361, MATCH('O5 Details by Class &amp; Accounts'!BF$18, 'E2 Allocators'!$B$15:$W$15, 0),FALSE)*$E68), 0, VLOOKUP(VLOOKUP($A68, 'E4 TB Allocation Details'!$A$18:$L$217, MATCH("Misc ID", 'E4 TB Allocation Details'!$A$18:$L$18, 0),FALSE), 'E2 Allocators'!$B$15:$W$361, MATCH('O5 Details by Class &amp; Accounts'!BF$18, 'E2 Allocators'!$B$15:$W$15, 0),FALSE)*$E68)</f>
        <v>0</v>
      </c>
      <c r="BG68" s="1334">
        <f>IF(ISERROR(VLOOKUP(VLOOKUP($A68, 'E4 TB Allocation Details'!$A$18:$L$217, MATCH("Misc ID", 'E4 TB Allocation Details'!$A$18:$L$18, 0),FALSE), 'E2 Allocators'!$B$15:$W$361, MATCH('O5 Details by Class &amp; Accounts'!BG$18, 'E2 Allocators'!$B$15:$W$15, 0),FALSE)*$E68), 0, VLOOKUP(VLOOKUP($A68, 'E4 TB Allocation Details'!$A$18:$L$217, MATCH("Misc ID", 'E4 TB Allocation Details'!$A$18:$L$18, 0),FALSE), 'E2 Allocators'!$B$15:$W$361, MATCH('O5 Details by Class &amp; Accounts'!BG$18, 'E2 Allocators'!$B$15:$W$15, 0),FALSE)*$E68)</f>
        <v>0</v>
      </c>
      <c r="BH68" s="1334">
        <f>IF(ISERROR(VLOOKUP(VLOOKUP($A68, 'E4 TB Allocation Details'!$A$18:$L$217, MATCH("Misc ID", 'E4 TB Allocation Details'!$A$18:$L$18, 0),FALSE), 'E2 Allocators'!$B$15:$W$361, MATCH('O5 Details by Class &amp; Accounts'!BH$18, 'E2 Allocators'!$B$15:$W$15, 0),FALSE)*$E68), 0, VLOOKUP(VLOOKUP($A68, 'E4 TB Allocation Details'!$A$18:$L$217, MATCH("Misc ID", 'E4 TB Allocation Details'!$A$18:$L$18, 0),FALSE), 'E2 Allocators'!$B$15:$W$361, MATCH('O5 Details by Class &amp; Accounts'!BH$18, 'E2 Allocators'!$B$15:$W$15, 0),FALSE)*$E68)</f>
        <v>0</v>
      </c>
      <c r="BI68" s="1334">
        <f>IF(ISERROR(VLOOKUP(VLOOKUP($A68, 'E4 TB Allocation Details'!$A$18:$L$217, MATCH("Misc ID", 'E4 TB Allocation Details'!$A$18:$L$18, 0),FALSE), 'E2 Allocators'!$B$15:$W$361, MATCH('O5 Details by Class &amp; Accounts'!BI$18, 'E2 Allocators'!$B$15:$W$15, 0),FALSE)*$E68), 0, VLOOKUP(VLOOKUP($A68, 'E4 TB Allocation Details'!$A$18:$L$217, MATCH("Misc ID", 'E4 TB Allocation Details'!$A$18:$L$18, 0),FALSE), 'E2 Allocators'!$B$15:$W$361, MATCH('O5 Details by Class &amp; Accounts'!BI$18, 'E2 Allocators'!$B$15:$W$15, 0),FALSE)*$E68)</f>
        <v>0</v>
      </c>
      <c r="BJ68" s="1334">
        <f>IF(ISERROR(VLOOKUP(VLOOKUP($A68, 'E4 TB Allocation Details'!$A$18:$L$217, MATCH("Misc ID", 'E4 TB Allocation Details'!$A$18:$L$18, 0),FALSE), 'E2 Allocators'!$B$15:$W$361, MATCH('O5 Details by Class &amp; Accounts'!BJ$18, 'E2 Allocators'!$B$15:$W$15, 0),FALSE)*$E68), 0, VLOOKUP(VLOOKUP($A68, 'E4 TB Allocation Details'!$A$18:$L$217, MATCH("Misc ID", 'E4 TB Allocation Details'!$A$18:$L$18, 0),FALSE), 'E2 Allocators'!$B$15:$W$361, MATCH('O5 Details by Class &amp; Accounts'!BJ$18, 'E2 Allocators'!$B$15:$W$15, 0),FALSE)*$E68)</f>
        <v>0</v>
      </c>
      <c r="BK68" s="1334">
        <f>IF(ISERROR(VLOOKUP(VLOOKUP($A68, 'E4 TB Allocation Details'!$A$18:$L$217, MATCH("Misc ID", 'E4 TB Allocation Details'!$A$18:$L$18, 0),FALSE), 'E2 Allocators'!$B$15:$W$361, MATCH('O5 Details by Class &amp; Accounts'!BK$18, 'E2 Allocators'!$B$15:$W$15, 0),FALSE)*$E68), 0, VLOOKUP(VLOOKUP($A68, 'E4 TB Allocation Details'!$A$18:$L$217, MATCH("Misc ID", 'E4 TB Allocation Details'!$A$18:$L$18, 0),FALSE), 'E2 Allocators'!$B$15:$W$361, MATCH('O5 Details by Class &amp; Accounts'!BK$18, 'E2 Allocators'!$B$15:$W$15, 0),FALSE)*$E68)</f>
        <v>0</v>
      </c>
      <c r="BL68" s="1334">
        <f>IF(ISERROR(VLOOKUP(VLOOKUP($A68, 'E4 TB Allocation Details'!$A$18:$L$217, MATCH("Misc ID", 'E4 TB Allocation Details'!$A$18:$L$18, 0),FALSE), 'E2 Allocators'!$B$15:$W$361, MATCH('O5 Details by Class &amp; Accounts'!BL$18, 'E2 Allocators'!$B$15:$W$15, 0),FALSE)*$E68), 0, VLOOKUP(VLOOKUP($A68, 'E4 TB Allocation Details'!$A$18:$L$217, MATCH("Misc ID", 'E4 TB Allocation Details'!$A$18:$L$18, 0),FALSE), 'E2 Allocators'!$B$15:$W$361, MATCH('O5 Details by Class &amp; Accounts'!BL$18, 'E2 Allocators'!$B$15:$W$15, 0),FALSE)*$E68)</f>
        <v>0</v>
      </c>
      <c r="BM68" s="1334">
        <f>IF(ISERROR(VLOOKUP(VLOOKUP($A68, 'E4 TB Allocation Details'!$A$18:$L$217, MATCH("Misc ID", 'E4 TB Allocation Details'!$A$18:$L$18, 0),FALSE), 'E2 Allocators'!$B$15:$W$361, MATCH('O5 Details by Class &amp; Accounts'!BM$18, 'E2 Allocators'!$B$15:$W$15, 0),FALSE)*$E68), 0, VLOOKUP(VLOOKUP($A68, 'E4 TB Allocation Details'!$A$18:$L$217, MATCH("Misc ID", 'E4 TB Allocation Details'!$A$18:$L$18, 0),FALSE), 'E2 Allocators'!$B$15:$W$361, MATCH('O5 Details by Class &amp; Accounts'!BM$18, 'E2 Allocators'!$B$15:$W$15, 0),FALSE)*$E68)</f>
        <v>0</v>
      </c>
      <c r="BN68" s="1334">
        <f>IF(ISERROR(VLOOKUP(VLOOKUP($A68, 'E4 TB Allocation Details'!$A$18:$L$217, MATCH("Misc ID", 'E4 TB Allocation Details'!$A$18:$L$18, 0),FALSE), 'E2 Allocators'!$B$15:$W$361, MATCH('O5 Details by Class &amp; Accounts'!BN$18, 'E2 Allocators'!$B$15:$W$15, 0),FALSE)*$E68), 0, VLOOKUP(VLOOKUP($A68, 'E4 TB Allocation Details'!$A$18:$L$217, MATCH("Misc ID", 'E4 TB Allocation Details'!$A$18:$L$18, 0),FALSE), 'E2 Allocators'!$B$15:$W$361, MATCH('O5 Details by Class &amp; Accounts'!BN$18, 'E2 Allocators'!$B$15:$W$15, 0),FALSE)*$E68)</f>
        <v>0</v>
      </c>
      <c r="BO68" s="1334">
        <f>IF(ISERROR(VLOOKUP(VLOOKUP($A68, 'E4 TB Allocation Details'!$A$18:$L$217, MATCH("Misc ID", 'E4 TB Allocation Details'!$A$18:$L$18, 0),FALSE), 'E2 Allocators'!$B$15:$W$361, MATCH('O5 Details by Class &amp; Accounts'!BO$18, 'E2 Allocators'!$B$15:$W$15, 0),FALSE)*$E68), 0, VLOOKUP(VLOOKUP($A68, 'E4 TB Allocation Details'!$A$18:$L$217, MATCH("Misc ID", 'E4 TB Allocation Details'!$A$18:$L$18, 0),FALSE), 'E2 Allocators'!$B$15:$W$361, MATCH('O5 Details by Class &amp; Accounts'!BO$18, 'E2 Allocators'!$B$15:$W$15, 0),FALSE)*$E68)</f>
        <v>0</v>
      </c>
      <c r="BP68" s="1334">
        <f>IF(ISERROR(VLOOKUP(VLOOKUP($A68, 'E4 TB Allocation Details'!$A$18:$L$217, MATCH("Misc ID", 'E4 TB Allocation Details'!$A$18:$L$18, 0),FALSE), 'E2 Allocators'!$B$15:$W$361, MATCH('O5 Details by Class &amp; Accounts'!BP$18, 'E2 Allocators'!$B$15:$W$15, 0),FALSE)*$E68), 0, VLOOKUP(VLOOKUP($A68, 'E4 TB Allocation Details'!$A$18:$L$217, MATCH("Misc ID", 'E4 TB Allocation Details'!$A$18:$L$18, 0),FALSE), 'E2 Allocators'!$B$15:$W$361, MATCH('O5 Details by Class &amp; Accounts'!BP$18, 'E2 Allocators'!$B$15:$W$15, 0),FALSE)*$E68)</f>
        <v>0</v>
      </c>
      <c r="BQ68" s="1334">
        <f>IF(ISERROR(VLOOKUP(VLOOKUP($A68, 'E4 TB Allocation Details'!$A$18:$L$217, MATCH("Misc ID", 'E4 TB Allocation Details'!$A$18:$L$18, 0),FALSE), 'E2 Allocators'!$B$15:$W$361, MATCH('O5 Details by Class &amp; Accounts'!BQ$18, 'E2 Allocators'!$B$15:$W$15, 0),FALSE)*$E68), 0, VLOOKUP(VLOOKUP($A68, 'E4 TB Allocation Details'!$A$18:$L$217, MATCH("Misc ID", 'E4 TB Allocation Details'!$A$18:$L$18, 0),FALSE), 'E2 Allocators'!$B$15:$W$361, MATCH('O5 Details by Class &amp; Accounts'!BQ$18, 'E2 Allocators'!$B$15:$W$15, 0),FALSE)*$E68)</f>
        <v>0</v>
      </c>
      <c r="BR68" s="1334">
        <f>IF(ISERROR(VLOOKUP(VLOOKUP($A68, 'E4 TB Allocation Details'!$A$18:$L$217, MATCH("Misc ID", 'E4 TB Allocation Details'!$A$18:$L$18, 0),FALSE), 'E2 Allocators'!$B$15:$W$361, MATCH('O5 Details by Class &amp; Accounts'!BR$18, 'E2 Allocators'!$B$15:$W$15, 0),FALSE)*$E68), 0, VLOOKUP(VLOOKUP($A68, 'E4 TB Allocation Details'!$A$18:$L$217, MATCH("Misc ID", 'E4 TB Allocation Details'!$A$18:$L$18, 0),FALSE), 'E2 Allocators'!$B$15:$W$361, MATCH('O5 Details by Class &amp; Accounts'!BR$18, 'E2 Allocators'!$B$15:$W$15, 0),FALSE)*$E68)</f>
        <v>0</v>
      </c>
      <c r="BS68" s="1334">
        <f t="shared" si="11"/>
        <v>0</v>
      </c>
      <c r="BT68" s="1334">
        <f>IF(ISERROR(VLOOKUP(VLOOKUP($A68, 'E4 TB Allocation Details'!$A$18:$L$217, MATCH("A &amp; G ID", 'E4 TB Allocation Details'!$A$18:$L$18, 0),FALSE), 'E2 Allocators'!$B$15:$W$361, MATCH('O5 Details by Class &amp; Accounts'!BT$18, 'E2 Allocators'!$B$15:$W$15, 0),FALSE)*$E68), 0, VLOOKUP(VLOOKUP($A68, 'E4 TB Allocation Details'!$A$18:$L$217, MATCH("A &amp; G ID", 'E4 TB Allocation Details'!$A$18:$L$18, 0),FALSE), 'E2 Allocators'!$B$15:$W$361, MATCH('O5 Details by Class &amp; Accounts'!BT$18, 'E2 Allocators'!$B$15:$W$15, 0),FALSE)*$E68)</f>
        <v>1214696.3995807094</v>
      </c>
      <c r="BU68" s="1334">
        <f>IF(ISERROR(VLOOKUP(VLOOKUP($A68, 'E4 TB Allocation Details'!$A$18:$L$217, MATCH("A &amp; G ID", 'E4 TB Allocation Details'!$A$18:$L$18, 0),FALSE), 'E2 Allocators'!$B$15:$W$361, MATCH('O5 Details by Class &amp; Accounts'!BU$18, 'E2 Allocators'!$B$15:$W$15, 0),FALSE)*$E68), 0, VLOOKUP(VLOOKUP($A68, 'E4 TB Allocation Details'!$A$18:$L$217, MATCH("A &amp; G ID", 'E4 TB Allocation Details'!$A$18:$L$18, 0),FALSE), 'E2 Allocators'!$B$15:$W$361, MATCH('O5 Details by Class &amp; Accounts'!BU$18, 'E2 Allocators'!$B$15:$W$15, 0),FALSE)*$E68)</f>
        <v>306157.76156031439</v>
      </c>
      <c r="BV68" s="1334">
        <f>IF(ISERROR(VLOOKUP(VLOOKUP($A68, 'E4 TB Allocation Details'!$A$18:$L$217, MATCH("A &amp; G ID", 'E4 TB Allocation Details'!$A$18:$L$18, 0),FALSE), 'E2 Allocators'!$B$15:$W$361, MATCH('O5 Details by Class &amp; Accounts'!BV$18, 'E2 Allocators'!$B$15:$W$15, 0),FALSE)*$E68), 0, VLOOKUP(VLOOKUP($A68, 'E4 TB Allocation Details'!$A$18:$L$217, MATCH("A &amp; G ID", 'E4 TB Allocation Details'!$A$18:$L$18, 0),FALSE), 'E2 Allocators'!$B$15:$W$361, MATCH('O5 Details by Class &amp; Accounts'!BV$18, 'E2 Allocators'!$B$15:$W$15, 0),FALSE)*$E68)</f>
        <v>367728.04123706371</v>
      </c>
      <c r="BW68" s="1334">
        <f>IF(ISERROR(VLOOKUP(VLOOKUP($A68, 'E4 TB Allocation Details'!$A$18:$L$217, MATCH("A &amp; G ID", 'E4 TB Allocation Details'!$A$18:$L$18, 0),FALSE), 'E2 Allocators'!$B$15:$W$361, MATCH('O5 Details by Class &amp; Accounts'!BW$18, 'E2 Allocators'!$B$15:$W$15, 0),FALSE)*$E68), 0, VLOOKUP(VLOOKUP($A68, 'E4 TB Allocation Details'!$A$18:$L$217, MATCH("A &amp; G ID", 'E4 TB Allocation Details'!$A$18:$L$18, 0),FALSE), 'E2 Allocators'!$B$15:$W$361, MATCH('O5 Details by Class &amp; Accounts'!BW$18, 'E2 Allocators'!$B$15:$W$15, 0),FALSE)*$E68)</f>
        <v>0</v>
      </c>
      <c r="BX68" s="1334">
        <f>IF(ISERROR(VLOOKUP(VLOOKUP($A68, 'E4 TB Allocation Details'!$A$18:$L$217, MATCH("A &amp; G ID", 'E4 TB Allocation Details'!$A$18:$L$18, 0),FALSE), 'E2 Allocators'!$B$15:$W$361, MATCH('O5 Details by Class &amp; Accounts'!BX$18, 'E2 Allocators'!$B$15:$W$15, 0),FALSE)*$E68), 0, VLOOKUP(VLOOKUP($A68, 'E4 TB Allocation Details'!$A$18:$L$217, MATCH("A &amp; G ID", 'E4 TB Allocation Details'!$A$18:$L$18, 0),FALSE), 'E2 Allocators'!$B$15:$W$361, MATCH('O5 Details by Class &amp; Accounts'!BX$18, 'E2 Allocators'!$B$15:$W$15, 0),FALSE)*$E68)</f>
        <v>134520.00518696455</v>
      </c>
      <c r="BY68" s="1334">
        <f>IF(ISERROR(VLOOKUP(VLOOKUP($A68, 'E4 TB Allocation Details'!$A$18:$L$217, MATCH("A &amp; G ID", 'E4 TB Allocation Details'!$A$18:$L$18, 0),FALSE), 'E2 Allocators'!$B$15:$W$361, MATCH('O5 Details by Class &amp; Accounts'!BY$18, 'E2 Allocators'!$B$15:$W$15, 0),FALSE)*$E68), 0, VLOOKUP(VLOOKUP($A68, 'E4 TB Allocation Details'!$A$18:$L$217, MATCH("A &amp; G ID", 'E4 TB Allocation Details'!$A$18:$L$18, 0),FALSE), 'E2 Allocators'!$B$15:$W$361, MATCH('O5 Details by Class &amp; Accounts'!BY$18, 'E2 Allocators'!$B$15:$W$15, 0),FALSE)*$E68)</f>
        <v>176380.48808383758</v>
      </c>
      <c r="BZ68" s="1334">
        <f>IF(ISERROR(VLOOKUP(VLOOKUP($A68, 'E4 TB Allocation Details'!$A$18:$L$217, MATCH("A &amp; G ID", 'E4 TB Allocation Details'!$A$18:$L$18, 0),FALSE), 'E2 Allocators'!$B$15:$W$361, MATCH('O5 Details by Class &amp; Accounts'!BZ$18, 'E2 Allocators'!$B$15:$W$15, 0),FALSE)*$E68), 0, VLOOKUP(VLOOKUP($A68, 'E4 TB Allocation Details'!$A$18:$L$217, MATCH("A &amp; G ID", 'E4 TB Allocation Details'!$A$18:$L$18, 0),FALSE), 'E2 Allocators'!$B$15:$W$361, MATCH('O5 Details by Class &amp; Accounts'!BZ$18, 'E2 Allocators'!$B$15:$W$15, 0),FALSE)*$E68)</f>
        <v>117685.55307311098</v>
      </c>
      <c r="CA68" s="1334">
        <f>IF(ISERROR(VLOOKUP(VLOOKUP($A68, 'E4 TB Allocation Details'!$A$18:$L$217, MATCH("A &amp; G ID", 'E4 TB Allocation Details'!$A$18:$L$18, 0),FALSE), 'E2 Allocators'!$B$15:$W$361, MATCH('O5 Details by Class &amp; Accounts'!CA$18, 'E2 Allocators'!$B$15:$W$15, 0),FALSE)*$E68), 0, VLOOKUP(VLOOKUP($A68, 'E4 TB Allocation Details'!$A$18:$L$217, MATCH("A &amp; G ID", 'E4 TB Allocation Details'!$A$18:$L$18, 0),FALSE), 'E2 Allocators'!$B$15:$W$361, MATCH('O5 Details by Class &amp; Accounts'!CA$18, 'E2 Allocators'!$B$15:$W$15, 0),FALSE)*$E68)</f>
        <v>7435.692599695135</v>
      </c>
      <c r="CB68" s="1334">
        <f>IF(ISERROR(VLOOKUP(VLOOKUP($A68, 'E4 TB Allocation Details'!$A$18:$L$217, MATCH("A &amp; G ID", 'E4 TB Allocation Details'!$A$18:$L$18, 0),FALSE), 'E2 Allocators'!$B$15:$W$361, MATCH('O5 Details by Class &amp; Accounts'!CB$18, 'E2 Allocators'!$B$15:$W$15, 0),FALSE)*$E68), 0, VLOOKUP(VLOOKUP($A68, 'E4 TB Allocation Details'!$A$18:$L$217, MATCH("A &amp; G ID", 'E4 TB Allocation Details'!$A$18:$L$18, 0),FALSE), 'E2 Allocators'!$B$15:$W$361, MATCH('O5 Details by Class &amp; Accounts'!CB$18, 'E2 Allocators'!$B$15:$W$15, 0),FALSE)*$E68)</f>
        <v>6411.4086783035136</v>
      </c>
      <c r="CC68" s="1334">
        <f>IF(ISERROR(VLOOKUP(VLOOKUP($A68, 'E4 TB Allocation Details'!$A$18:$L$217, MATCH("A &amp; G ID", 'E4 TB Allocation Details'!$A$18:$L$18, 0),FALSE), 'E2 Allocators'!$B$15:$W$361, MATCH('O5 Details by Class &amp; Accounts'!CC$18, 'E2 Allocators'!$B$15:$W$15, 0),FALSE)*$E68), 0, VLOOKUP(VLOOKUP($A68, 'E4 TB Allocation Details'!$A$18:$L$217, MATCH("A &amp; G ID", 'E4 TB Allocation Details'!$A$18:$L$18, 0),FALSE), 'E2 Allocators'!$B$15:$W$361, MATCH('O5 Details by Class &amp; Accounts'!CC$18, 'E2 Allocators'!$B$15:$W$15, 0),FALSE)*$E68)</f>
        <v>0</v>
      </c>
      <c r="CD68" s="1334">
        <f>IF(ISERROR(VLOOKUP(VLOOKUP($A68, 'E4 TB Allocation Details'!$A$18:$L$217, MATCH("A &amp; G ID", 'E4 TB Allocation Details'!$A$18:$L$18, 0),FALSE), 'E2 Allocators'!$B$15:$W$361, MATCH('O5 Details by Class &amp; Accounts'!CD$18, 'E2 Allocators'!$B$15:$W$15, 0),FALSE)*$E68), 0, VLOOKUP(VLOOKUP($A68, 'E4 TB Allocation Details'!$A$18:$L$217, MATCH("A &amp; G ID", 'E4 TB Allocation Details'!$A$18:$L$18, 0),FALSE), 'E2 Allocators'!$B$15:$W$361, MATCH('O5 Details by Class &amp; Accounts'!CD$18, 'E2 Allocators'!$B$15:$W$15, 0),FALSE)*$E68)</f>
        <v>0</v>
      </c>
      <c r="CE68" s="1334">
        <f>IF(ISERROR(VLOOKUP(VLOOKUP($A68, 'E4 TB Allocation Details'!$A$18:$L$217, MATCH("A &amp; G ID", 'E4 TB Allocation Details'!$A$18:$L$18, 0),FALSE), 'E2 Allocators'!$B$15:$W$361, MATCH('O5 Details by Class &amp; Accounts'!CE$18, 'E2 Allocators'!$B$15:$W$15, 0),FALSE)*$E68), 0, VLOOKUP(VLOOKUP($A68, 'E4 TB Allocation Details'!$A$18:$L$217, MATCH("A &amp; G ID", 'E4 TB Allocation Details'!$A$18:$L$18, 0),FALSE), 'E2 Allocators'!$B$15:$W$361, MATCH('O5 Details by Class &amp; Accounts'!CE$18, 'E2 Allocators'!$B$15:$W$15, 0),FALSE)*$E68)</f>
        <v>0</v>
      </c>
      <c r="CF68" s="1334">
        <f>IF(ISERROR(VLOOKUP(VLOOKUP($A68, 'E4 TB Allocation Details'!$A$18:$L$217, MATCH("A &amp; G ID", 'E4 TB Allocation Details'!$A$18:$L$18, 0),FALSE), 'E2 Allocators'!$B$15:$W$361, MATCH('O5 Details by Class &amp; Accounts'!CF$18, 'E2 Allocators'!$B$15:$W$15, 0),FALSE)*$E68), 0, VLOOKUP(VLOOKUP($A68, 'E4 TB Allocation Details'!$A$18:$L$217, MATCH("A &amp; G ID", 'E4 TB Allocation Details'!$A$18:$L$18, 0),FALSE), 'E2 Allocators'!$B$15:$W$361, MATCH('O5 Details by Class &amp; Accounts'!CF$18, 'E2 Allocators'!$B$15:$W$15, 0),FALSE)*$E68)</f>
        <v>0</v>
      </c>
      <c r="CG68" s="1334">
        <f>IF(ISERROR(VLOOKUP(VLOOKUP($A68, 'E4 TB Allocation Details'!$A$18:$L$217, MATCH("A &amp; G ID", 'E4 TB Allocation Details'!$A$18:$L$18, 0),FALSE), 'E2 Allocators'!$B$15:$W$361, MATCH('O5 Details by Class &amp; Accounts'!CG$18, 'E2 Allocators'!$B$15:$W$15, 0),FALSE)*$E68), 0, VLOOKUP(VLOOKUP($A68, 'E4 TB Allocation Details'!$A$18:$L$217, MATCH("A &amp; G ID", 'E4 TB Allocation Details'!$A$18:$L$18, 0),FALSE), 'E2 Allocators'!$B$15:$W$361, MATCH('O5 Details by Class &amp; Accounts'!CG$18, 'E2 Allocators'!$B$15:$W$15, 0),FALSE)*$E68)</f>
        <v>0</v>
      </c>
      <c r="CH68" s="1334">
        <f>IF(ISERROR(VLOOKUP(VLOOKUP($A68, 'E4 TB Allocation Details'!$A$18:$L$217, MATCH("A &amp; G ID", 'E4 TB Allocation Details'!$A$18:$L$18, 0),FALSE), 'E2 Allocators'!$B$15:$W$361, MATCH('O5 Details by Class &amp; Accounts'!CH$18, 'E2 Allocators'!$B$15:$W$15, 0),FALSE)*$E68), 0, VLOOKUP(VLOOKUP($A68, 'E4 TB Allocation Details'!$A$18:$L$217, MATCH("A &amp; G ID", 'E4 TB Allocation Details'!$A$18:$L$18, 0),FALSE), 'E2 Allocators'!$B$15:$W$361, MATCH('O5 Details by Class &amp; Accounts'!CH$18, 'E2 Allocators'!$B$15:$W$15, 0),FALSE)*$E68)</f>
        <v>0</v>
      </c>
      <c r="CI68" s="1334">
        <f>IF(ISERROR(VLOOKUP(VLOOKUP($A68, 'E4 TB Allocation Details'!$A$18:$L$217, MATCH("A &amp; G ID", 'E4 TB Allocation Details'!$A$18:$L$18, 0),FALSE), 'E2 Allocators'!$B$15:$W$361, MATCH('O5 Details by Class &amp; Accounts'!CI$18, 'E2 Allocators'!$B$15:$W$15, 0),FALSE)*$E68), 0, VLOOKUP(VLOOKUP($A68, 'E4 TB Allocation Details'!$A$18:$L$217, MATCH("A &amp; G ID", 'E4 TB Allocation Details'!$A$18:$L$18, 0),FALSE), 'E2 Allocators'!$B$15:$W$361, MATCH('O5 Details by Class &amp; Accounts'!CI$18, 'E2 Allocators'!$B$15:$W$15, 0),FALSE)*$E68)</f>
        <v>0</v>
      </c>
      <c r="CJ68" s="1334">
        <f>IF(ISERROR(VLOOKUP(VLOOKUP($A68, 'E4 TB Allocation Details'!$A$18:$L$217, MATCH("A &amp; G ID", 'E4 TB Allocation Details'!$A$18:$L$18, 0),FALSE), 'E2 Allocators'!$B$15:$W$361, MATCH('O5 Details by Class &amp; Accounts'!CJ$18, 'E2 Allocators'!$B$15:$W$15, 0),FALSE)*$E68), 0, VLOOKUP(VLOOKUP($A68, 'E4 TB Allocation Details'!$A$18:$L$217, MATCH("A &amp; G ID", 'E4 TB Allocation Details'!$A$18:$L$18, 0),FALSE), 'E2 Allocators'!$B$15:$W$361, MATCH('O5 Details by Class &amp; Accounts'!CJ$18, 'E2 Allocators'!$B$15:$W$15, 0),FALSE)*$E68)</f>
        <v>0</v>
      </c>
      <c r="CK68" s="1334">
        <f>IF(ISERROR(VLOOKUP(VLOOKUP($A68, 'E4 TB Allocation Details'!$A$18:$L$217, MATCH("A &amp; G ID", 'E4 TB Allocation Details'!$A$18:$L$18, 0),FALSE), 'E2 Allocators'!$B$15:$W$361, MATCH('O5 Details by Class &amp; Accounts'!CK$18, 'E2 Allocators'!$B$15:$W$15, 0),FALSE)*$E68), 0, VLOOKUP(VLOOKUP($A68, 'E4 TB Allocation Details'!$A$18:$L$217, MATCH("A &amp; G ID", 'E4 TB Allocation Details'!$A$18:$L$18, 0),FALSE), 'E2 Allocators'!$B$15:$W$361, MATCH('O5 Details by Class &amp; Accounts'!CK$18, 'E2 Allocators'!$B$15:$W$15, 0),FALSE)*$E68)</f>
        <v>0</v>
      </c>
      <c r="CL68" s="1334">
        <f>IF(ISERROR(VLOOKUP(VLOOKUP($A68, 'E4 TB Allocation Details'!$A$18:$L$217, MATCH("A &amp; G ID", 'E4 TB Allocation Details'!$A$18:$L$18, 0),FALSE), 'E2 Allocators'!$B$15:$W$361, MATCH('O5 Details by Class &amp; Accounts'!CL$18, 'E2 Allocators'!$B$15:$W$15, 0),FALSE)*$E68), 0, VLOOKUP(VLOOKUP($A68, 'E4 TB Allocation Details'!$A$18:$L$217, MATCH("A &amp; G ID", 'E4 TB Allocation Details'!$A$18:$L$18, 0),FALSE), 'E2 Allocators'!$B$15:$W$361, MATCH('O5 Details by Class &amp; Accounts'!CL$18, 'E2 Allocators'!$B$15:$W$15, 0),FALSE)*$E68)</f>
        <v>0</v>
      </c>
      <c r="CM68" s="1334">
        <f>IF(ISERROR(VLOOKUP(VLOOKUP($A68, 'E4 TB Allocation Details'!$A$18:$L$217, MATCH("A &amp; G ID", 'E4 TB Allocation Details'!$A$18:$L$18, 0),FALSE), 'E2 Allocators'!$B$15:$W$361, MATCH('O5 Details by Class &amp; Accounts'!CM$18, 'E2 Allocators'!$B$15:$W$15, 0),FALSE)*$E68), 0, VLOOKUP(VLOOKUP($A68, 'E4 TB Allocation Details'!$A$18:$L$217, MATCH("A &amp; G ID", 'E4 TB Allocation Details'!$A$18:$L$18, 0),FALSE), 'E2 Allocators'!$B$15:$W$361, MATCH('O5 Details by Class &amp; Accounts'!CM$18, 'E2 Allocators'!$B$15:$W$15, 0),FALSE)*$E68)</f>
        <v>0</v>
      </c>
      <c r="CN68" s="1334">
        <f t="shared" si="12"/>
        <v>2331015.3499999992</v>
      </c>
      <c r="CO68" s="1670">
        <f t="shared" si="7"/>
        <v>0</v>
      </c>
      <c r="CQ68" s="1926" t="s">
        <v>5</v>
      </c>
    </row>
    <row r="69" spans="1:95" s="64" customFormat="1" ht="12.75" x14ac:dyDescent="0.2">
      <c r="A69" s="2226">
        <v>1935</v>
      </c>
      <c r="B69" s="2176" t="s">
        <v>543</v>
      </c>
      <c r="C69" s="1667">
        <f>IF(ISERROR(VLOOKUP($A69,'I3 TB Data'!$A$20:$H$465,MATCH('O5 Details by Class &amp; Accounts'!$C$18, 'I3 TB Data'!$A$20:$H$20,0),0)), 0, VLOOKUP($A69,'I3 TB Data'!$A$20:$H$465,MATCH('O5 Details by Class &amp; Accounts'!$C$18,'I3 TB Data'!$A$20:$H$20,0),0))</f>
        <v>9853.5899999999965</v>
      </c>
      <c r="D69" s="1668">
        <f>'I4 BO ASSETS'!E70</f>
        <v>0</v>
      </c>
      <c r="E69" s="1667">
        <f t="shared" si="6"/>
        <v>9853.5899999999965</v>
      </c>
      <c r="F69" s="1669">
        <f>IF(ISERROR(VLOOKUP($A69, 'E1 Categorization'!A33:E123, MATCH("Customer Component", 'E1 Categorization'!$A$33:$E$33,0), 0)), 0, IF(VLOOKUP($A69, 'E1 Categorization'!A33:E123, MATCH("Customer Component", 'E1 Categorization'!$A$33:$E$33,0), 0)=0, 'O5 Details by Class &amp; Accounts'!$E69, IF(AND(VLOOKUP($A69, 'E1 Categorization'!A33:E123, MATCH("Customer Component", 'E1 Categorization'!$A$33:$E$33,0), 0) &gt;0, VLOOKUP($A69, 'E1 Categorization'!A33:E123, MATCH("Customer Component", 'E1 Categorization'!$A$33:$E$33,0), 0)&lt;1), 'O5 Details by Class &amp; Accounts'!$E69*(1-VLOOKUP($A69, 'E1 Categorization'!A33:E123, MATCH("Customer Component", 'E1 Categorization'!$A$33:$E$33,0), 0)), 0)))</f>
        <v>0</v>
      </c>
      <c r="G69" s="1669">
        <f>IF(ISERROR(VLOOKUP($A69, 'E1 Categorization'!A33:E123, MATCH("Customer Component", 'E1 Categorization'!$A$33:$E$33,0), 0)),0, IF(VLOOKUP($A69, 'E1 Categorization'!A33:E123, MATCH("Customer Component", 'E1 Categorization'!$A$33:$E$33,0), 0)=0, 0, IF(AND(VLOOKUP($A69, 'E1 Categorization'!A33:E123, MATCH("Customer Component", 'E1 Categorization'!$A$33:$E$33,0), 0) &gt;0, VLOOKUP($A69, 'E1 Categorization'!A33:E123, MATCH("Customer Component", 'E1 Categorization'!$A$33:$E$33,0), 0)&lt;1), 'O5 Details by Class &amp; Accounts'!$E69*(VLOOKUP($A69, 'E1 Categorization'!A33:E123, MATCH("Customer Component", 'E1 Categorization'!$A$33:$E$33,0), 0)), 'O5 Details by Class &amp; Accounts'!$E69)))</f>
        <v>0</v>
      </c>
      <c r="H69" s="1334">
        <f t="shared" si="8"/>
        <v>0</v>
      </c>
      <c r="I69" s="1334">
        <f>IF(ISERROR(VLOOKUP(VLOOKUP($A69, 'E4 TB Allocation Details'!$A$18:$L$217, MATCH("Demand ID", 'E4 TB Allocation Details'!$A$18:$L$18, 0),FALSE), 'E2 Allocators'!$B$15:$W$361, MATCH('O5 Details by Class &amp; Accounts'!I$18, 'E2 Allocators'!$B$15:$W$15, 0),FALSE)*$F69), 0, VLOOKUP(VLOOKUP($A69, 'E4 TB Allocation Details'!$A$18:$L$217, MATCH("Demand ID", 'E4 TB Allocation Details'!$A$18:$L$18, 0),FALSE), 'E2 Allocators'!$B$15:$W$361, MATCH('O5 Details by Class &amp; Accounts'!I$18, 'E2 Allocators'!$B$15:$W$15, 0),FALSE)*$F69)</f>
        <v>0</v>
      </c>
      <c r="J69" s="1334">
        <f>IF(ISERROR(VLOOKUP(VLOOKUP($A69, 'E4 TB Allocation Details'!$A$18:$L$217, MATCH("Demand ID", 'E4 TB Allocation Details'!$A$18:$L$18, 0),FALSE), 'E2 Allocators'!$B$15:$W$361, MATCH('O5 Details by Class &amp; Accounts'!J$18, 'E2 Allocators'!$B$15:$W$15, 0),FALSE)*$F69), 0, VLOOKUP(VLOOKUP($A69, 'E4 TB Allocation Details'!$A$18:$L$217, MATCH("Demand ID", 'E4 TB Allocation Details'!$A$18:$L$18, 0),FALSE), 'E2 Allocators'!$B$15:$W$361, MATCH('O5 Details by Class &amp; Accounts'!J$18, 'E2 Allocators'!$B$15:$W$15, 0),FALSE)*$F69)</f>
        <v>0</v>
      </c>
      <c r="K69" s="1334">
        <f>IF(ISERROR(VLOOKUP(VLOOKUP($A69, 'E4 TB Allocation Details'!$A$18:$L$217, MATCH("Demand ID", 'E4 TB Allocation Details'!$A$18:$L$18, 0),FALSE), 'E2 Allocators'!$B$15:$W$361, MATCH('O5 Details by Class &amp; Accounts'!K$18, 'E2 Allocators'!$B$15:$W$15, 0),FALSE)*$F69), 0, VLOOKUP(VLOOKUP($A69, 'E4 TB Allocation Details'!$A$18:$L$217, MATCH("Demand ID", 'E4 TB Allocation Details'!$A$18:$L$18, 0),FALSE), 'E2 Allocators'!$B$15:$W$361, MATCH('O5 Details by Class &amp; Accounts'!K$18, 'E2 Allocators'!$B$15:$W$15, 0),FALSE)*$F69)</f>
        <v>0</v>
      </c>
      <c r="L69" s="1334">
        <f>IF(ISERROR(VLOOKUP(VLOOKUP($A69, 'E4 TB Allocation Details'!$A$18:$L$217, MATCH("Demand ID", 'E4 TB Allocation Details'!$A$18:$L$18, 0),FALSE), 'E2 Allocators'!$B$15:$W$361, MATCH('O5 Details by Class &amp; Accounts'!L$18, 'E2 Allocators'!$B$15:$W$15, 0),FALSE)*$F69), 0, VLOOKUP(VLOOKUP($A69, 'E4 TB Allocation Details'!$A$18:$L$217, MATCH("Demand ID", 'E4 TB Allocation Details'!$A$18:$L$18, 0),FALSE), 'E2 Allocators'!$B$15:$W$361, MATCH('O5 Details by Class &amp; Accounts'!L$18, 'E2 Allocators'!$B$15:$W$15, 0),FALSE)*$F69)</f>
        <v>0</v>
      </c>
      <c r="M69" s="1334">
        <f>IF(ISERROR(VLOOKUP(VLOOKUP($A69, 'E4 TB Allocation Details'!$A$18:$L$217, MATCH("Demand ID", 'E4 TB Allocation Details'!$A$18:$L$18, 0),FALSE), 'E2 Allocators'!$B$15:$W$361, MATCH('O5 Details by Class &amp; Accounts'!M$18, 'E2 Allocators'!$B$15:$W$15, 0),FALSE)*$F69), 0, VLOOKUP(VLOOKUP($A69, 'E4 TB Allocation Details'!$A$18:$L$217, MATCH("Demand ID", 'E4 TB Allocation Details'!$A$18:$L$18, 0),FALSE), 'E2 Allocators'!$B$15:$W$361, MATCH('O5 Details by Class &amp; Accounts'!M$18, 'E2 Allocators'!$B$15:$W$15, 0),FALSE)*$F69)</f>
        <v>0</v>
      </c>
      <c r="N69" s="1334">
        <f>IF(ISERROR(VLOOKUP(VLOOKUP($A69, 'E4 TB Allocation Details'!$A$18:$L$217, MATCH("Demand ID", 'E4 TB Allocation Details'!$A$18:$L$18, 0),FALSE), 'E2 Allocators'!$B$15:$W$361, MATCH('O5 Details by Class &amp; Accounts'!N$18, 'E2 Allocators'!$B$15:$W$15, 0),FALSE)*$F69), 0, VLOOKUP(VLOOKUP($A69, 'E4 TB Allocation Details'!$A$18:$L$217, MATCH("Demand ID", 'E4 TB Allocation Details'!$A$18:$L$18, 0),FALSE), 'E2 Allocators'!$B$15:$W$361, MATCH('O5 Details by Class &amp; Accounts'!N$18, 'E2 Allocators'!$B$15:$W$15, 0),FALSE)*$F69)</f>
        <v>0</v>
      </c>
      <c r="O69" s="1334">
        <f>IF(ISERROR(VLOOKUP(VLOOKUP($A69, 'E4 TB Allocation Details'!$A$18:$L$217, MATCH("Demand ID", 'E4 TB Allocation Details'!$A$18:$L$18, 0),FALSE), 'E2 Allocators'!$B$15:$W$361, MATCH('O5 Details by Class &amp; Accounts'!O$18, 'E2 Allocators'!$B$15:$W$15, 0),FALSE)*$F69), 0, VLOOKUP(VLOOKUP($A69, 'E4 TB Allocation Details'!$A$18:$L$217, MATCH("Demand ID", 'E4 TB Allocation Details'!$A$18:$L$18, 0),FALSE), 'E2 Allocators'!$B$15:$W$361, MATCH('O5 Details by Class &amp; Accounts'!O$18, 'E2 Allocators'!$B$15:$W$15, 0),FALSE)*$F69)</f>
        <v>0</v>
      </c>
      <c r="P69" s="1334">
        <f>IF(ISERROR(VLOOKUP(VLOOKUP($A69, 'E4 TB Allocation Details'!$A$18:$L$217, MATCH("Demand ID", 'E4 TB Allocation Details'!$A$18:$L$18, 0),FALSE), 'E2 Allocators'!$B$15:$W$361, MATCH('O5 Details by Class &amp; Accounts'!P$18, 'E2 Allocators'!$B$15:$W$15, 0),FALSE)*$F69), 0, VLOOKUP(VLOOKUP($A69, 'E4 TB Allocation Details'!$A$18:$L$217, MATCH("Demand ID", 'E4 TB Allocation Details'!$A$18:$L$18, 0),FALSE), 'E2 Allocators'!$B$15:$W$361, MATCH('O5 Details by Class &amp; Accounts'!P$18, 'E2 Allocators'!$B$15:$W$15, 0),FALSE)*$F69)</f>
        <v>0</v>
      </c>
      <c r="Q69" s="1334">
        <f>IF(ISERROR(VLOOKUP(VLOOKUP($A69, 'E4 TB Allocation Details'!$A$18:$L$217, MATCH("Demand ID", 'E4 TB Allocation Details'!$A$18:$L$18, 0),FALSE), 'E2 Allocators'!$B$15:$W$361, MATCH('O5 Details by Class &amp; Accounts'!Q$18, 'E2 Allocators'!$B$15:$W$15, 0),FALSE)*$F69), 0, VLOOKUP(VLOOKUP($A69, 'E4 TB Allocation Details'!$A$18:$L$217, MATCH("Demand ID", 'E4 TB Allocation Details'!$A$18:$L$18, 0),FALSE), 'E2 Allocators'!$B$15:$W$361, MATCH('O5 Details by Class &amp; Accounts'!Q$18, 'E2 Allocators'!$B$15:$W$15, 0),FALSE)*$F69)</f>
        <v>0</v>
      </c>
      <c r="R69" s="1334">
        <f>IF(ISERROR(VLOOKUP(VLOOKUP($A69, 'E4 TB Allocation Details'!$A$18:$L$217, MATCH("Demand ID", 'E4 TB Allocation Details'!$A$18:$L$18, 0),FALSE), 'E2 Allocators'!$B$15:$W$361, MATCH('O5 Details by Class &amp; Accounts'!R$18, 'E2 Allocators'!$B$15:$W$15, 0),FALSE)*$F69), 0, VLOOKUP(VLOOKUP($A69, 'E4 TB Allocation Details'!$A$18:$L$217, MATCH("Demand ID", 'E4 TB Allocation Details'!$A$18:$L$18, 0),FALSE), 'E2 Allocators'!$B$15:$W$361, MATCH('O5 Details by Class &amp; Accounts'!R$18, 'E2 Allocators'!$B$15:$W$15, 0),FALSE)*$F69)</f>
        <v>0</v>
      </c>
      <c r="S69" s="1334">
        <f>IF(ISERROR(VLOOKUP(VLOOKUP($A69, 'E4 TB Allocation Details'!$A$18:$L$217, MATCH("Demand ID", 'E4 TB Allocation Details'!$A$18:$L$18, 0),FALSE), 'E2 Allocators'!$B$15:$W$361, MATCH('O5 Details by Class &amp; Accounts'!S$18, 'E2 Allocators'!$B$15:$W$15, 0),FALSE)*$F69), 0, VLOOKUP(VLOOKUP($A69, 'E4 TB Allocation Details'!$A$18:$L$217, MATCH("Demand ID", 'E4 TB Allocation Details'!$A$18:$L$18, 0),FALSE), 'E2 Allocators'!$B$15:$W$361, MATCH('O5 Details by Class &amp; Accounts'!S$18, 'E2 Allocators'!$B$15:$W$15, 0),FALSE)*$F69)</f>
        <v>0</v>
      </c>
      <c r="T69" s="1334">
        <f>IF(ISERROR(VLOOKUP(VLOOKUP($A69, 'E4 TB Allocation Details'!$A$18:$L$217, MATCH("Demand ID", 'E4 TB Allocation Details'!$A$18:$L$18, 0),FALSE), 'E2 Allocators'!$B$15:$W$361, MATCH('O5 Details by Class &amp; Accounts'!T$18, 'E2 Allocators'!$B$15:$W$15, 0),FALSE)*$F69), 0, VLOOKUP(VLOOKUP($A69, 'E4 TB Allocation Details'!$A$18:$L$217, MATCH("Demand ID", 'E4 TB Allocation Details'!$A$18:$L$18, 0),FALSE), 'E2 Allocators'!$B$15:$W$361, MATCH('O5 Details by Class &amp; Accounts'!T$18, 'E2 Allocators'!$B$15:$W$15, 0),FALSE)*$F69)</f>
        <v>0</v>
      </c>
      <c r="U69" s="1334">
        <f>IF(ISERROR(VLOOKUP(VLOOKUP($A69, 'E4 TB Allocation Details'!$A$18:$L$217, MATCH("Demand ID", 'E4 TB Allocation Details'!$A$18:$L$18, 0),FALSE), 'E2 Allocators'!$B$15:$W$361, MATCH('O5 Details by Class &amp; Accounts'!U$18, 'E2 Allocators'!$B$15:$W$15, 0),FALSE)*$F69), 0, VLOOKUP(VLOOKUP($A69, 'E4 TB Allocation Details'!$A$18:$L$217, MATCH("Demand ID", 'E4 TB Allocation Details'!$A$18:$L$18, 0),FALSE), 'E2 Allocators'!$B$15:$W$361, MATCH('O5 Details by Class &amp; Accounts'!U$18, 'E2 Allocators'!$B$15:$W$15, 0),FALSE)*$F69)</f>
        <v>0</v>
      </c>
      <c r="V69" s="1334">
        <f>IF(ISERROR(VLOOKUP(VLOOKUP($A69, 'E4 TB Allocation Details'!$A$18:$L$217, MATCH("Demand ID", 'E4 TB Allocation Details'!$A$18:$L$18, 0),FALSE), 'E2 Allocators'!$B$15:$W$361, MATCH('O5 Details by Class &amp; Accounts'!V$18, 'E2 Allocators'!$B$15:$W$15, 0),FALSE)*$F69), 0, VLOOKUP(VLOOKUP($A69, 'E4 TB Allocation Details'!$A$18:$L$217, MATCH("Demand ID", 'E4 TB Allocation Details'!$A$18:$L$18, 0),FALSE), 'E2 Allocators'!$B$15:$W$361, MATCH('O5 Details by Class &amp; Accounts'!V$18, 'E2 Allocators'!$B$15:$W$15, 0),FALSE)*$F69)</f>
        <v>0</v>
      </c>
      <c r="W69" s="1334">
        <f>IF(ISERROR(VLOOKUP(VLOOKUP($A69, 'E4 TB Allocation Details'!$A$18:$L$217, MATCH("Demand ID", 'E4 TB Allocation Details'!$A$18:$L$18, 0),FALSE), 'E2 Allocators'!$B$15:$W$361, MATCH('O5 Details by Class &amp; Accounts'!W$18, 'E2 Allocators'!$B$15:$W$15, 0),FALSE)*$F69), 0, VLOOKUP(VLOOKUP($A69, 'E4 TB Allocation Details'!$A$18:$L$217, MATCH("Demand ID", 'E4 TB Allocation Details'!$A$18:$L$18, 0),FALSE), 'E2 Allocators'!$B$15:$W$361, MATCH('O5 Details by Class &amp; Accounts'!W$18, 'E2 Allocators'!$B$15:$W$15, 0),FALSE)*$F69)</f>
        <v>0</v>
      </c>
      <c r="X69" s="1334">
        <f>IF(ISERROR(VLOOKUP(VLOOKUP($A69, 'E4 TB Allocation Details'!$A$18:$L$217, MATCH("Demand ID", 'E4 TB Allocation Details'!$A$18:$L$18, 0),FALSE), 'E2 Allocators'!$B$15:$W$361, MATCH('O5 Details by Class &amp; Accounts'!X$18, 'E2 Allocators'!$B$15:$W$15, 0),FALSE)*$F69), 0, VLOOKUP(VLOOKUP($A69, 'E4 TB Allocation Details'!$A$18:$L$217, MATCH("Demand ID", 'E4 TB Allocation Details'!$A$18:$L$18, 0),FALSE), 'E2 Allocators'!$B$15:$W$361, MATCH('O5 Details by Class &amp; Accounts'!X$18, 'E2 Allocators'!$B$15:$W$15, 0),FALSE)*$F69)</f>
        <v>0</v>
      </c>
      <c r="Y69" s="1334">
        <f>IF(ISERROR(VLOOKUP(VLOOKUP($A69, 'E4 TB Allocation Details'!$A$18:$L$217, MATCH("Demand ID", 'E4 TB Allocation Details'!$A$18:$L$18, 0),FALSE), 'E2 Allocators'!$B$15:$W$361, MATCH('O5 Details by Class &amp; Accounts'!Y$18, 'E2 Allocators'!$B$15:$W$15, 0),FALSE)*$F69), 0, VLOOKUP(VLOOKUP($A69, 'E4 TB Allocation Details'!$A$18:$L$217, MATCH("Demand ID", 'E4 TB Allocation Details'!$A$18:$L$18, 0),FALSE), 'E2 Allocators'!$B$15:$W$361, MATCH('O5 Details by Class &amp; Accounts'!Y$18, 'E2 Allocators'!$B$15:$W$15, 0),FALSE)*$F69)</f>
        <v>0</v>
      </c>
      <c r="Z69" s="1334">
        <f>IF(ISERROR(VLOOKUP(VLOOKUP($A69, 'E4 TB Allocation Details'!$A$18:$L$217, MATCH("Demand ID", 'E4 TB Allocation Details'!$A$18:$L$18, 0),FALSE), 'E2 Allocators'!$B$15:$W$361, MATCH('O5 Details by Class &amp; Accounts'!Z$18, 'E2 Allocators'!$B$15:$W$15, 0),FALSE)*$F69), 0, VLOOKUP(VLOOKUP($A69, 'E4 TB Allocation Details'!$A$18:$L$217, MATCH("Demand ID", 'E4 TB Allocation Details'!$A$18:$L$18, 0),FALSE), 'E2 Allocators'!$B$15:$W$361, MATCH('O5 Details by Class &amp; Accounts'!Z$18, 'E2 Allocators'!$B$15:$W$15, 0),FALSE)*$F69)</f>
        <v>0</v>
      </c>
      <c r="AA69" s="1334">
        <f>IF(ISERROR(VLOOKUP(VLOOKUP($A69, 'E4 TB Allocation Details'!$A$18:$L$217, MATCH("Demand ID", 'E4 TB Allocation Details'!$A$18:$L$18, 0),FALSE), 'E2 Allocators'!$B$15:$W$361, MATCH('O5 Details by Class &amp; Accounts'!AA$18, 'E2 Allocators'!$B$15:$W$15, 0),FALSE)*$F69), 0, VLOOKUP(VLOOKUP($A69, 'E4 TB Allocation Details'!$A$18:$L$217, MATCH("Demand ID", 'E4 TB Allocation Details'!$A$18:$L$18, 0),FALSE), 'E2 Allocators'!$B$15:$W$361, MATCH('O5 Details by Class &amp; Accounts'!AA$18, 'E2 Allocators'!$B$15:$W$15, 0),FALSE)*$F69)</f>
        <v>0</v>
      </c>
      <c r="AB69" s="1334">
        <f>IF(ISERROR(VLOOKUP(VLOOKUP($A69, 'E4 TB Allocation Details'!$A$18:$L$217, MATCH("Demand ID", 'E4 TB Allocation Details'!$A$18:$L$18, 0),FALSE), 'E2 Allocators'!$B$15:$W$361, MATCH('O5 Details by Class &amp; Accounts'!AB$18, 'E2 Allocators'!$B$15:$W$15, 0),FALSE)*$F69), 0, VLOOKUP(VLOOKUP($A69, 'E4 TB Allocation Details'!$A$18:$L$217, MATCH("Demand ID", 'E4 TB Allocation Details'!$A$18:$L$18, 0),FALSE), 'E2 Allocators'!$B$15:$W$361, MATCH('O5 Details by Class &amp; Accounts'!AB$18, 'E2 Allocators'!$B$15:$W$15, 0),FALSE)*$F69)</f>
        <v>0</v>
      </c>
      <c r="AC69" s="1334">
        <f t="shared" si="9"/>
        <v>0</v>
      </c>
      <c r="AD69" s="1334">
        <f>IF(ISERROR(VLOOKUP(VLOOKUP($A69, 'E4 TB Allocation Details'!$A$18:$L$217, MATCH("Customer ID", 'E4 TB Allocation Details'!$A$18:$L$18, 0),FALSE), 'E2 Allocators'!$B$15:$W$361, MATCH('O5 Details by Class &amp; Accounts'!AD$18, 'E2 Allocators'!$B$15:$W$15, 0),FALSE)*$G69), 0, VLOOKUP(VLOOKUP($A69, 'E4 TB Allocation Details'!$A$18:$L$217, MATCH("Customer ID", 'E4 TB Allocation Details'!$A$18:$L$18, 0),FALSE), 'E2 Allocators'!$B$15:$W$361, MATCH('O5 Details by Class &amp; Accounts'!AD$18, 'E2 Allocators'!$B$15:$W$15, 0),FALSE)*$G69)</f>
        <v>0</v>
      </c>
      <c r="AE69" s="1334">
        <f>IF(ISERROR(VLOOKUP(VLOOKUP($A69, 'E4 TB Allocation Details'!$A$18:$L$217, MATCH("Customer ID", 'E4 TB Allocation Details'!$A$18:$L$18, 0),FALSE), 'E2 Allocators'!$B$15:$W$361, MATCH('O5 Details by Class &amp; Accounts'!AE$18, 'E2 Allocators'!$B$15:$W$15, 0),FALSE)*$G69), 0, VLOOKUP(VLOOKUP($A69, 'E4 TB Allocation Details'!$A$18:$L$217, MATCH("Customer ID", 'E4 TB Allocation Details'!$A$18:$L$18, 0),FALSE), 'E2 Allocators'!$B$15:$W$361, MATCH('O5 Details by Class &amp; Accounts'!AE$18, 'E2 Allocators'!$B$15:$W$15, 0),FALSE)*$G69)</f>
        <v>0</v>
      </c>
      <c r="AF69" s="1334">
        <f>IF(ISERROR(VLOOKUP(VLOOKUP($A69, 'E4 TB Allocation Details'!$A$18:$L$217, MATCH("Customer ID", 'E4 TB Allocation Details'!$A$18:$L$18, 0),FALSE), 'E2 Allocators'!$B$15:$W$361, MATCH('O5 Details by Class &amp; Accounts'!AF$18, 'E2 Allocators'!$B$15:$W$15, 0),FALSE)*$G69), 0, VLOOKUP(VLOOKUP($A69, 'E4 TB Allocation Details'!$A$18:$L$217, MATCH("Customer ID", 'E4 TB Allocation Details'!$A$18:$L$18, 0),FALSE), 'E2 Allocators'!$B$15:$W$361, MATCH('O5 Details by Class &amp; Accounts'!AF$18, 'E2 Allocators'!$B$15:$W$15, 0),FALSE)*$G69)</f>
        <v>0</v>
      </c>
      <c r="AG69" s="1334">
        <f>IF(ISERROR(VLOOKUP(VLOOKUP($A69, 'E4 TB Allocation Details'!$A$18:$L$217, MATCH("Customer ID", 'E4 TB Allocation Details'!$A$18:$L$18, 0),FALSE), 'E2 Allocators'!$B$15:$W$361, MATCH('O5 Details by Class &amp; Accounts'!AG$18, 'E2 Allocators'!$B$15:$W$15, 0),FALSE)*$G69), 0, VLOOKUP(VLOOKUP($A69, 'E4 TB Allocation Details'!$A$18:$L$217, MATCH("Customer ID", 'E4 TB Allocation Details'!$A$18:$L$18, 0),FALSE), 'E2 Allocators'!$B$15:$W$361, MATCH('O5 Details by Class &amp; Accounts'!AG$18, 'E2 Allocators'!$B$15:$W$15, 0),FALSE)*$G69)</f>
        <v>0</v>
      </c>
      <c r="AH69" s="1334">
        <f>IF(ISERROR(VLOOKUP(VLOOKUP($A69, 'E4 TB Allocation Details'!$A$18:$L$217, MATCH("Customer ID", 'E4 TB Allocation Details'!$A$18:$L$18, 0),FALSE), 'E2 Allocators'!$B$15:$W$361, MATCH('O5 Details by Class &amp; Accounts'!AH$18, 'E2 Allocators'!$B$15:$W$15, 0),FALSE)*$G69), 0, VLOOKUP(VLOOKUP($A69, 'E4 TB Allocation Details'!$A$18:$L$217, MATCH("Customer ID", 'E4 TB Allocation Details'!$A$18:$L$18, 0),FALSE), 'E2 Allocators'!$B$15:$W$361, MATCH('O5 Details by Class &amp; Accounts'!AH$18, 'E2 Allocators'!$B$15:$W$15, 0),FALSE)*$G69)</f>
        <v>0</v>
      </c>
      <c r="AI69" s="1334">
        <f>IF(ISERROR(VLOOKUP(VLOOKUP($A69, 'E4 TB Allocation Details'!$A$18:$L$217, MATCH("Customer ID", 'E4 TB Allocation Details'!$A$18:$L$18, 0),FALSE), 'E2 Allocators'!$B$15:$W$361, MATCH('O5 Details by Class &amp; Accounts'!AI$18, 'E2 Allocators'!$B$15:$W$15, 0),FALSE)*$G69), 0, VLOOKUP(VLOOKUP($A69, 'E4 TB Allocation Details'!$A$18:$L$217, MATCH("Customer ID", 'E4 TB Allocation Details'!$A$18:$L$18, 0),FALSE), 'E2 Allocators'!$B$15:$W$361, MATCH('O5 Details by Class &amp; Accounts'!AI$18, 'E2 Allocators'!$B$15:$W$15, 0),FALSE)*$G69)</f>
        <v>0</v>
      </c>
      <c r="AJ69" s="1334">
        <f>IF(ISERROR(VLOOKUP(VLOOKUP($A69, 'E4 TB Allocation Details'!$A$18:$L$217, MATCH("Customer ID", 'E4 TB Allocation Details'!$A$18:$L$18, 0),FALSE), 'E2 Allocators'!$B$15:$W$361, MATCH('O5 Details by Class &amp; Accounts'!AJ$18, 'E2 Allocators'!$B$15:$W$15, 0),FALSE)*$G69), 0, VLOOKUP(VLOOKUP($A69, 'E4 TB Allocation Details'!$A$18:$L$217, MATCH("Customer ID", 'E4 TB Allocation Details'!$A$18:$L$18, 0),FALSE), 'E2 Allocators'!$B$15:$W$361, MATCH('O5 Details by Class &amp; Accounts'!AJ$18, 'E2 Allocators'!$B$15:$W$15, 0),FALSE)*$G69)</f>
        <v>0</v>
      </c>
      <c r="AK69" s="1334">
        <f>IF(ISERROR(VLOOKUP(VLOOKUP($A69, 'E4 TB Allocation Details'!$A$18:$L$217, MATCH("Customer ID", 'E4 TB Allocation Details'!$A$18:$L$18, 0),FALSE), 'E2 Allocators'!$B$15:$W$361, MATCH('O5 Details by Class &amp; Accounts'!AK$18, 'E2 Allocators'!$B$15:$W$15, 0),FALSE)*$G69), 0, VLOOKUP(VLOOKUP($A69, 'E4 TB Allocation Details'!$A$18:$L$217, MATCH("Customer ID", 'E4 TB Allocation Details'!$A$18:$L$18, 0),FALSE), 'E2 Allocators'!$B$15:$W$361, MATCH('O5 Details by Class &amp; Accounts'!AK$18, 'E2 Allocators'!$B$15:$W$15, 0),FALSE)*$G69)</f>
        <v>0</v>
      </c>
      <c r="AL69" s="1334">
        <f>IF(ISERROR(VLOOKUP(VLOOKUP($A69, 'E4 TB Allocation Details'!$A$18:$L$217, MATCH("Customer ID", 'E4 TB Allocation Details'!$A$18:$L$18, 0),FALSE), 'E2 Allocators'!$B$15:$W$361, MATCH('O5 Details by Class &amp; Accounts'!AL$18, 'E2 Allocators'!$B$15:$W$15, 0),FALSE)*$G69), 0, VLOOKUP(VLOOKUP($A69, 'E4 TB Allocation Details'!$A$18:$L$217, MATCH("Customer ID", 'E4 TB Allocation Details'!$A$18:$L$18, 0),FALSE), 'E2 Allocators'!$B$15:$W$361, MATCH('O5 Details by Class &amp; Accounts'!AL$18, 'E2 Allocators'!$B$15:$W$15, 0),FALSE)*$G69)</f>
        <v>0</v>
      </c>
      <c r="AM69" s="1334">
        <f>IF(ISERROR(VLOOKUP(VLOOKUP($A69, 'E4 TB Allocation Details'!$A$18:$L$217, MATCH("Customer ID", 'E4 TB Allocation Details'!$A$18:$L$18, 0),FALSE), 'E2 Allocators'!$B$15:$W$361, MATCH('O5 Details by Class &amp; Accounts'!AM$18, 'E2 Allocators'!$B$15:$W$15, 0),FALSE)*$G69), 0, VLOOKUP(VLOOKUP($A69, 'E4 TB Allocation Details'!$A$18:$L$217, MATCH("Customer ID", 'E4 TB Allocation Details'!$A$18:$L$18, 0),FALSE), 'E2 Allocators'!$B$15:$W$361, MATCH('O5 Details by Class &amp; Accounts'!AM$18, 'E2 Allocators'!$B$15:$W$15, 0),FALSE)*$G69)</f>
        <v>0</v>
      </c>
      <c r="AN69" s="1334">
        <f>IF(ISERROR(VLOOKUP(VLOOKUP($A69, 'E4 TB Allocation Details'!$A$18:$L$217, MATCH("Customer ID", 'E4 TB Allocation Details'!$A$18:$L$18, 0),FALSE), 'E2 Allocators'!$B$15:$W$361, MATCH('O5 Details by Class &amp; Accounts'!AN$18, 'E2 Allocators'!$B$15:$W$15, 0),FALSE)*$G69), 0, VLOOKUP(VLOOKUP($A69, 'E4 TB Allocation Details'!$A$18:$L$217, MATCH("Customer ID", 'E4 TB Allocation Details'!$A$18:$L$18, 0),FALSE), 'E2 Allocators'!$B$15:$W$361, MATCH('O5 Details by Class &amp; Accounts'!AN$18, 'E2 Allocators'!$B$15:$W$15, 0),FALSE)*$G69)</f>
        <v>0</v>
      </c>
      <c r="AO69" s="1334">
        <f>IF(ISERROR(VLOOKUP(VLOOKUP($A69, 'E4 TB Allocation Details'!$A$18:$L$217, MATCH("Customer ID", 'E4 TB Allocation Details'!$A$18:$L$18, 0),FALSE), 'E2 Allocators'!$B$15:$W$361, MATCH('O5 Details by Class &amp; Accounts'!AO$18, 'E2 Allocators'!$B$15:$W$15, 0),FALSE)*$G69), 0, VLOOKUP(VLOOKUP($A69, 'E4 TB Allocation Details'!$A$18:$L$217, MATCH("Customer ID", 'E4 TB Allocation Details'!$A$18:$L$18, 0),FALSE), 'E2 Allocators'!$B$15:$W$361, MATCH('O5 Details by Class &amp; Accounts'!AO$18, 'E2 Allocators'!$B$15:$W$15, 0),FALSE)*$G69)</f>
        <v>0</v>
      </c>
      <c r="AP69" s="1334">
        <f>IF(ISERROR(VLOOKUP(VLOOKUP($A69, 'E4 TB Allocation Details'!$A$18:$L$217, MATCH("Customer ID", 'E4 TB Allocation Details'!$A$18:$L$18, 0),FALSE), 'E2 Allocators'!$B$15:$W$361, MATCH('O5 Details by Class &amp; Accounts'!AP$18, 'E2 Allocators'!$B$15:$W$15, 0),FALSE)*$G69), 0, VLOOKUP(VLOOKUP($A69, 'E4 TB Allocation Details'!$A$18:$L$217, MATCH("Customer ID", 'E4 TB Allocation Details'!$A$18:$L$18, 0),FALSE), 'E2 Allocators'!$B$15:$W$361, MATCH('O5 Details by Class &amp; Accounts'!AP$18, 'E2 Allocators'!$B$15:$W$15, 0),FALSE)*$G69)</f>
        <v>0</v>
      </c>
      <c r="AQ69" s="1334">
        <f>IF(ISERROR(VLOOKUP(VLOOKUP($A69, 'E4 TB Allocation Details'!$A$18:$L$217, MATCH("Customer ID", 'E4 TB Allocation Details'!$A$18:$L$18, 0),FALSE), 'E2 Allocators'!$B$15:$W$361, MATCH('O5 Details by Class &amp; Accounts'!AQ$18, 'E2 Allocators'!$B$15:$W$15, 0),FALSE)*$G69), 0, VLOOKUP(VLOOKUP($A69, 'E4 TB Allocation Details'!$A$18:$L$217, MATCH("Customer ID", 'E4 TB Allocation Details'!$A$18:$L$18, 0),FALSE), 'E2 Allocators'!$B$15:$W$361, MATCH('O5 Details by Class &amp; Accounts'!AQ$18, 'E2 Allocators'!$B$15:$W$15, 0),FALSE)*$G69)</f>
        <v>0</v>
      </c>
      <c r="AR69" s="1334">
        <f>IF(ISERROR(VLOOKUP(VLOOKUP($A69, 'E4 TB Allocation Details'!$A$18:$L$217, MATCH("Customer ID", 'E4 TB Allocation Details'!$A$18:$L$18, 0),FALSE), 'E2 Allocators'!$B$15:$W$361, MATCH('O5 Details by Class &amp; Accounts'!AR$18, 'E2 Allocators'!$B$15:$W$15, 0),FALSE)*$G69), 0, VLOOKUP(VLOOKUP($A69, 'E4 TB Allocation Details'!$A$18:$L$217, MATCH("Customer ID", 'E4 TB Allocation Details'!$A$18:$L$18, 0),FALSE), 'E2 Allocators'!$B$15:$W$361, MATCH('O5 Details by Class &amp; Accounts'!AR$18, 'E2 Allocators'!$B$15:$W$15, 0),FALSE)*$G69)</f>
        <v>0</v>
      </c>
      <c r="AS69" s="1334">
        <f>IF(ISERROR(VLOOKUP(VLOOKUP($A69, 'E4 TB Allocation Details'!$A$18:$L$217, MATCH("Customer ID", 'E4 TB Allocation Details'!$A$18:$L$18, 0),FALSE), 'E2 Allocators'!$B$15:$W$361, MATCH('O5 Details by Class &amp; Accounts'!AS$18, 'E2 Allocators'!$B$15:$W$15, 0),FALSE)*$G69), 0, VLOOKUP(VLOOKUP($A69, 'E4 TB Allocation Details'!$A$18:$L$217, MATCH("Customer ID", 'E4 TB Allocation Details'!$A$18:$L$18, 0),FALSE), 'E2 Allocators'!$B$15:$W$361, MATCH('O5 Details by Class &amp; Accounts'!AS$18, 'E2 Allocators'!$B$15:$W$15, 0),FALSE)*$G69)</f>
        <v>0</v>
      </c>
      <c r="AT69" s="1334">
        <f>IF(ISERROR(VLOOKUP(VLOOKUP($A69, 'E4 TB Allocation Details'!$A$18:$L$217, MATCH("Customer ID", 'E4 TB Allocation Details'!$A$18:$L$18, 0),FALSE), 'E2 Allocators'!$B$15:$W$361, MATCH('O5 Details by Class &amp; Accounts'!AT$18, 'E2 Allocators'!$B$15:$W$15, 0),FALSE)*$G69), 0, VLOOKUP(VLOOKUP($A69, 'E4 TB Allocation Details'!$A$18:$L$217, MATCH("Customer ID", 'E4 TB Allocation Details'!$A$18:$L$18, 0),FALSE), 'E2 Allocators'!$B$15:$W$361, MATCH('O5 Details by Class &amp; Accounts'!AT$18, 'E2 Allocators'!$B$15:$W$15, 0),FALSE)*$G69)</f>
        <v>0</v>
      </c>
      <c r="AU69" s="1334">
        <f>IF(ISERROR(VLOOKUP(VLOOKUP($A69, 'E4 TB Allocation Details'!$A$18:$L$217, MATCH("Customer ID", 'E4 TB Allocation Details'!$A$18:$L$18, 0),FALSE), 'E2 Allocators'!$B$15:$W$361, MATCH('O5 Details by Class &amp; Accounts'!AU$18, 'E2 Allocators'!$B$15:$W$15, 0),FALSE)*$G69), 0, VLOOKUP(VLOOKUP($A69, 'E4 TB Allocation Details'!$A$18:$L$217, MATCH("Customer ID", 'E4 TB Allocation Details'!$A$18:$L$18, 0),FALSE), 'E2 Allocators'!$B$15:$W$361, MATCH('O5 Details by Class &amp; Accounts'!AU$18, 'E2 Allocators'!$B$15:$W$15, 0),FALSE)*$G69)</f>
        <v>0</v>
      </c>
      <c r="AV69" s="1334">
        <f>IF(ISERROR(VLOOKUP(VLOOKUP($A69, 'E4 TB Allocation Details'!$A$18:$L$217, MATCH("Customer ID", 'E4 TB Allocation Details'!$A$18:$L$18, 0),FALSE), 'E2 Allocators'!$B$15:$W$361, MATCH('O5 Details by Class &amp; Accounts'!AV$18, 'E2 Allocators'!$B$15:$W$15, 0),FALSE)*$G69), 0, VLOOKUP(VLOOKUP($A69, 'E4 TB Allocation Details'!$A$18:$L$217, MATCH("Customer ID", 'E4 TB Allocation Details'!$A$18:$L$18, 0),FALSE), 'E2 Allocators'!$B$15:$W$361, MATCH('O5 Details by Class &amp; Accounts'!AV$18, 'E2 Allocators'!$B$15:$W$15, 0),FALSE)*$G69)</f>
        <v>0</v>
      </c>
      <c r="AW69" s="1334">
        <f>IF(ISERROR(VLOOKUP(VLOOKUP($A69, 'E4 TB Allocation Details'!$A$18:$L$217, MATCH("Customer ID", 'E4 TB Allocation Details'!$A$18:$L$18, 0),FALSE), 'E2 Allocators'!$B$15:$W$361, MATCH('O5 Details by Class &amp; Accounts'!AW$18, 'E2 Allocators'!$B$15:$W$15, 0),FALSE)*$G69), 0, VLOOKUP(VLOOKUP($A69, 'E4 TB Allocation Details'!$A$18:$L$217, MATCH("Customer ID", 'E4 TB Allocation Details'!$A$18:$L$18, 0),FALSE), 'E2 Allocators'!$B$15:$W$361, MATCH('O5 Details by Class &amp; Accounts'!AW$18, 'E2 Allocators'!$B$15:$W$15, 0),FALSE)*$G69)</f>
        <v>0</v>
      </c>
      <c r="AX69" s="1334">
        <f t="shared" si="10"/>
        <v>0</v>
      </c>
      <c r="AY69" s="1334">
        <f>IF(ISERROR(VLOOKUP(VLOOKUP($A69, 'E4 TB Allocation Details'!$A$18:$L$217, MATCH("Misc ID", 'E4 TB Allocation Details'!$A$18:$L$18, 0),FALSE), 'E2 Allocators'!$B$15:$W$361, MATCH('O5 Details by Class &amp; Accounts'!AY$18, 'E2 Allocators'!$B$15:$W$15, 0),FALSE)*$E69), 0, VLOOKUP(VLOOKUP($A69, 'E4 TB Allocation Details'!$A$18:$L$217, MATCH("Misc ID", 'E4 TB Allocation Details'!$A$18:$L$18, 0),FALSE), 'E2 Allocators'!$B$15:$W$361, MATCH('O5 Details by Class &amp; Accounts'!AY$18, 'E2 Allocators'!$B$15:$W$15, 0),FALSE)*$E69)</f>
        <v>0</v>
      </c>
      <c r="AZ69" s="1334">
        <f>IF(ISERROR(VLOOKUP(VLOOKUP($A69, 'E4 TB Allocation Details'!$A$18:$L$217, MATCH("Misc ID", 'E4 TB Allocation Details'!$A$18:$L$18, 0),FALSE), 'E2 Allocators'!$B$15:$W$361, MATCH('O5 Details by Class &amp; Accounts'!AZ$18, 'E2 Allocators'!$B$15:$W$15, 0),FALSE)*$E69), 0, VLOOKUP(VLOOKUP($A69, 'E4 TB Allocation Details'!$A$18:$L$217, MATCH("Misc ID", 'E4 TB Allocation Details'!$A$18:$L$18, 0),FALSE), 'E2 Allocators'!$B$15:$W$361, MATCH('O5 Details by Class &amp; Accounts'!AZ$18, 'E2 Allocators'!$B$15:$W$15, 0),FALSE)*$E69)</f>
        <v>0</v>
      </c>
      <c r="BA69" s="1334">
        <f>IF(ISERROR(VLOOKUP(VLOOKUP($A69, 'E4 TB Allocation Details'!$A$18:$L$217, MATCH("Misc ID", 'E4 TB Allocation Details'!$A$18:$L$18, 0),FALSE), 'E2 Allocators'!$B$15:$W$361, MATCH('O5 Details by Class &amp; Accounts'!BA$18, 'E2 Allocators'!$B$15:$W$15, 0),FALSE)*$E69), 0, VLOOKUP(VLOOKUP($A69, 'E4 TB Allocation Details'!$A$18:$L$217, MATCH("Misc ID", 'E4 TB Allocation Details'!$A$18:$L$18, 0),FALSE), 'E2 Allocators'!$B$15:$W$361, MATCH('O5 Details by Class &amp; Accounts'!BA$18, 'E2 Allocators'!$B$15:$W$15, 0),FALSE)*$E69)</f>
        <v>0</v>
      </c>
      <c r="BB69" s="1334">
        <f>IF(ISERROR(VLOOKUP(VLOOKUP($A69, 'E4 TB Allocation Details'!$A$18:$L$217, MATCH("Misc ID", 'E4 TB Allocation Details'!$A$18:$L$18, 0),FALSE), 'E2 Allocators'!$B$15:$W$361, MATCH('O5 Details by Class &amp; Accounts'!BB$18, 'E2 Allocators'!$B$15:$W$15, 0),FALSE)*$E69), 0, VLOOKUP(VLOOKUP($A69, 'E4 TB Allocation Details'!$A$18:$L$217, MATCH("Misc ID", 'E4 TB Allocation Details'!$A$18:$L$18, 0),FALSE), 'E2 Allocators'!$B$15:$W$361, MATCH('O5 Details by Class &amp; Accounts'!BB$18, 'E2 Allocators'!$B$15:$W$15, 0),FALSE)*$E69)</f>
        <v>0</v>
      </c>
      <c r="BC69" s="1334">
        <f>IF(ISERROR(VLOOKUP(VLOOKUP($A69, 'E4 TB Allocation Details'!$A$18:$L$217, MATCH("Misc ID", 'E4 TB Allocation Details'!$A$18:$L$18, 0),FALSE), 'E2 Allocators'!$B$15:$W$361, MATCH('O5 Details by Class &amp; Accounts'!BC$18, 'E2 Allocators'!$B$15:$W$15, 0),FALSE)*$E69), 0, VLOOKUP(VLOOKUP($A69, 'E4 TB Allocation Details'!$A$18:$L$217, MATCH("Misc ID", 'E4 TB Allocation Details'!$A$18:$L$18, 0),FALSE), 'E2 Allocators'!$B$15:$W$361, MATCH('O5 Details by Class &amp; Accounts'!BC$18, 'E2 Allocators'!$B$15:$W$15, 0),FALSE)*$E69)</f>
        <v>0</v>
      </c>
      <c r="BD69" s="1334">
        <f>IF(ISERROR(VLOOKUP(VLOOKUP($A69, 'E4 TB Allocation Details'!$A$18:$L$217, MATCH("Misc ID", 'E4 TB Allocation Details'!$A$18:$L$18, 0),FALSE), 'E2 Allocators'!$B$15:$W$361, MATCH('O5 Details by Class &amp; Accounts'!BD$18, 'E2 Allocators'!$B$15:$W$15, 0),FALSE)*$E69), 0, VLOOKUP(VLOOKUP($A69, 'E4 TB Allocation Details'!$A$18:$L$217, MATCH("Misc ID", 'E4 TB Allocation Details'!$A$18:$L$18, 0),FALSE), 'E2 Allocators'!$B$15:$W$361, MATCH('O5 Details by Class &amp; Accounts'!BD$18, 'E2 Allocators'!$B$15:$W$15, 0),FALSE)*$E69)</f>
        <v>0</v>
      </c>
      <c r="BE69" s="1334">
        <f>IF(ISERROR(VLOOKUP(VLOOKUP($A69, 'E4 TB Allocation Details'!$A$18:$L$217, MATCH("Misc ID", 'E4 TB Allocation Details'!$A$18:$L$18, 0),FALSE), 'E2 Allocators'!$B$15:$W$361, MATCH('O5 Details by Class &amp; Accounts'!BE$18, 'E2 Allocators'!$B$15:$W$15, 0),FALSE)*$E69), 0, VLOOKUP(VLOOKUP($A69, 'E4 TB Allocation Details'!$A$18:$L$217, MATCH("Misc ID", 'E4 TB Allocation Details'!$A$18:$L$18, 0),FALSE), 'E2 Allocators'!$B$15:$W$361, MATCH('O5 Details by Class &amp; Accounts'!BE$18, 'E2 Allocators'!$B$15:$W$15, 0),FALSE)*$E69)</f>
        <v>0</v>
      </c>
      <c r="BF69" s="1334">
        <f>IF(ISERROR(VLOOKUP(VLOOKUP($A69, 'E4 TB Allocation Details'!$A$18:$L$217, MATCH("Misc ID", 'E4 TB Allocation Details'!$A$18:$L$18, 0),FALSE), 'E2 Allocators'!$B$15:$W$361, MATCH('O5 Details by Class &amp; Accounts'!BF$18, 'E2 Allocators'!$B$15:$W$15, 0),FALSE)*$E69), 0, VLOOKUP(VLOOKUP($A69, 'E4 TB Allocation Details'!$A$18:$L$217, MATCH("Misc ID", 'E4 TB Allocation Details'!$A$18:$L$18, 0),FALSE), 'E2 Allocators'!$B$15:$W$361, MATCH('O5 Details by Class &amp; Accounts'!BF$18, 'E2 Allocators'!$B$15:$W$15, 0),FALSE)*$E69)</f>
        <v>0</v>
      </c>
      <c r="BG69" s="1334">
        <f>IF(ISERROR(VLOOKUP(VLOOKUP($A69, 'E4 TB Allocation Details'!$A$18:$L$217, MATCH("Misc ID", 'E4 TB Allocation Details'!$A$18:$L$18, 0),FALSE), 'E2 Allocators'!$B$15:$W$361, MATCH('O5 Details by Class &amp; Accounts'!BG$18, 'E2 Allocators'!$B$15:$W$15, 0),FALSE)*$E69), 0, VLOOKUP(VLOOKUP($A69, 'E4 TB Allocation Details'!$A$18:$L$217, MATCH("Misc ID", 'E4 TB Allocation Details'!$A$18:$L$18, 0),FALSE), 'E2 Allocators'!$B$15:$W$361, MATCH('O5 Details by Class &amp; Accounts'!BG$18, 'E2 Allocators'!$B$15:$W$15, 0),FALSE)*$E69)</f>
        <v>0</v>
      </c>
      <c r="BH69" s="1334">
        <f>IF(ISERROR(VLOOKUP(VLOOKUP($A69, 'E4 TB Allocation Details'!$A$18:$L$217, MATCH("Misc ID", 'E4 TB Allocation Details'!$A$18:$L$18, 0),FALSE), 'E2 Allocators'!$B$15:$W$361, MATCH('O5 Details by Class &amp; Accounts'!BH$18, 'E2 Allocators'!$B$15:$W$15, 0),FALSE)*$E69), 0, VLOOKUP(VLOOKUP($A69, 'E4 TB Allocation Details'!$A$18:$L$217, MATCH("Misc ID", 'E4 TB Allocation Details'!$A$18:$L$18, 0),FALSE), 'E2 Allocators'!$B$15:$W$361, MATCH('O5 Details by Class &amp; Accounts'!BH$18, 'E2 Allocators'!$B$15:$W$15, 0),FALSE)*$E69)</f>
        <v>0</v>
      </c>
      <c r="BI69" s="1334">
        <f>IF(ISERROR(VLOOKUP(VLOOKUP($A69, 'E4 TB Allocation Details'!$A$18:$L$217, MATCH("Misc ID", 'E4 TB Allocation Details'!$A$18:$L$18, 0),FALSE), 'E2 Allocators'!$B$15:$W$361, MATCH('O5 Details by Class &amp; Accounts'!BI$18, 'E2 Allocators'!$B$15:$W$15, 0),FALSE)*$E69), 0, VLOOKUP(VLOOKUP($A69, 'E4 TB Allocation Details'!$A$18:$L$217, MATCH("Misc ID", 'E4 TB Allocation Details'!$A$18:$L$18, 0),FALSE), 'E2 Allocators'!$B$15:$W$361, MATCH('O5 Details by Class &amp; Accounts'!BI$18, 'E2 Allocators'!$B$15:$W$15, 0),FALSE)*$E69)</f>
        <v>0</v>
      </c>
      <c r="BJ69" s="1334">
        <f>IF(ISERROR(VLOOKUP(VLOOKUP($A69, 'E4 TB Allocation Details'!$A$18:$L$217, MATCH("Misc ID", 'E4 TB Allocation Details'!$A$18:$L$18, 0),FALSE), 'E2 Allocators'!$B$15:$W$361, MATCH('O5 Details by Class &amp; Accounts'!BJ$18, 'E2 Allocators'!$B$15:$W$15, 0),FALSE)*$E69), 0, VLOOKUP(VLOOKUP($A69, 'E4 TB Allocation Details'!$A$18:$L$217, MATCH("Misc ID", 'E4 TB Allocation Details'!$A$18:$L$18, 0),FALSE), 'E2 Allocators'!$B$15:$W$361, MATCH('O5 Details by Class &amp; Accounts'!BJ$18, 'E2 Allocators'!$B$15:$W$15, 0),FALSE)*$E69)</f>
        <v>0</v>
      </c>
      <c r="BK69" s="1334">
        <f>IF(ISERROR(VLOOKUP(VLOOKUP($A69, 'E4 TB Allocation Details'!$A$18:$L$217, MATCH("Misc ID", 'E4 TB Allocation Details'!$A$18:$L$18, 0),FALSE), 'E2 Allocators'!$B$15:$W$361, MATCH('O5 Details by Class &amp; Accounts'!BK$18, 'E2 Allocators'!$B$15:$W$15, 0),FALSE)*$E69), 0, VLOOKUP(VLOOKUP($A69, 'E4 TB Allocation Details'!$A$18:$L$217, MATCH("Misc ID", 'E4 TB Allocation Details'!$A$18:$L$18, 0),FALSE), 'E2 Allocators'!$B$15:$W$361, MATCH('O5 Details by Class &amp; Accounts'!BK$18, 'E2 Allocators'!$B$15:$W$15, 0),FALSE)*$E69)</f>
        <v>0</v>
      </c>
      <c r="BL69" s="1334">
        <f>IF(ISERROR(VLOOKUP(VLOOKUP($A69, 'E4 TB Allocation Details'!$A$18:$L$217, MATCH("Misc ID", 'E4 TB Allocation Details'!$A$18:$L$18, 0),FALSE), 'E2 Allocators'!$B$15:$W$361, MATCH('O5 Details by Class &amp; Accounts'!BL$18, 'E2 Allocators'!$B$15:$W$15, 0),FALSE)*$E69), 0, VLOOKUP(VLOOKUP($A69, 'E4 TB Allocation Details'!$A$18:$L$217, MATCH("Misc ID", 'E4 TB Allocation Details'!$A$18:$L$18, 0),FALSE), 'E2 Allocators'!$B$15:$W$361, MATCH('O5 Details by Class &amp; Accounts'!BL$18, 'E2 Allocators'!$B$15:$W$15, 0),FALSE)*$E69)</f>
        <v>0</v>
      </c>
      <c r="BM69" s="1334">
        <f>IF(ISERROR(VLOOKUP(VLOOKUP($A69, 'E4 TB Allocation Details'!$A$18:$L$217, MATCH("Misc ID", 'E4 TB Allocation Details'!$A$18:$L$18, 0),FALSE), 'E2 Allocators'!$B$15:$W$361, MATCH('O5 Details by Class &amp; Accounts'!BM$18, 'E2 Allocators'!$B$15:$W$15, 0),FALSE)*$E69), 0, VLOOKUP(VLOOKUP($A69, 'E4 TB Allocation Details'!$A$18:$L$217, MATCH("Misc ID", 'E4 TB Allocation Details'!$A$18:$L$18, 0),FALSE), 'E2 Allocators'!$B$15:$W$361, MATCH('O5 Details by Class &amp; Accounts'!BM$18, 'E2 Allocators'!$B$15:$W$15, 0),FALSE)*$E69)</f>
        <v>0</v>
      </c>
      <c r="BN69" s="1334">
        <f>IF(ISERROR(VLOOKUP(VLOOKUP($A69, 'E4 TB Allocation Details'!$A$18:$L$217, MATCH("Misc ID", 'E4 TB Allocation Details'!$A$18:$L$18, 0),FALSE), 'E2 Allocators'!$B$15:$W$361, MATCH('O5 Details by Class &amp; Accounts'!BN$18, 'E2 Allocators'!$B$15:$W$15, 0),FALSE)*$E69), 0, VLOOKUP(VLOOKUP($A69, 'E4 TB Allocation Details'!$A$18:$L$217, MATCH("Misc ID", 'E4 TB Allocation Details'!$A$18:$L$18, 0),FALSE), 'E2 Allocators'!$B$15:$W$361, MATCH('O5 Details by Class &amp; Accounts'!BN$18, 'E2 Allocators'!$B$15:$W$15, 0),FALSE)*$E69)</f>
        <v>0</v>
      </c>
      <c r="BO69" s="1334">
        <f>IF(ISERROR(VLOOKUP(VLOOKUP($A69, 'E4 TB Allocation Details'!$A$18:$L$217, MATCH("Misc ID", 'E4 TB Allocation Details'!$A$18:$L$18, 0),FALSE), 'E2 Allocators'!$B$15:$W$361, MATCH('O5 Details by Class &amp; Accounts'!BO$18, 'E2 Allocators'!$B$15:$W$15, 0),FALSE)*$E69), 0, VLOOKUP(VLOOKUP($A69, 'E4 TB Allocation Details'!$A$18:$L$217, MATCH("Misc ID", 'E4 TB Allocation Details'!$A$18:$L$18, 0),FALSE), 'E2 Allocators'!$B$15:$W$361, MATCH('O5 Details by Class &amp; Accounts'!BO$18, 'E2 Allocators'!$B$15:$W$15, 0),FALSE)*$E69)</f>
        <v>0</v>
      </c>
      <c r="BP69" s="1334">
        <f>IF(ISERROR(VLOOKUP(VLOOKUP($A69, 'E4 TB Allocation Details'!$A$18:$L$217, MATCH("Misc ID", 'E4 TB Allocation Details'!$A$18:$L$18, 0),FALSE), 'E2 Allocators'!$B$15:$W$361, MATCH('O5 Details by Class &amp; Accounts'!BP$18, 'E2 Allocators'!$B$15:$W$15, 0),FALSE)*$E69), 0, VLOOKUP(VLOOKUP($A69, 'E4 TB Allocation Details'!$A$18:$L$217, MATCH("Misc ID", 'E4 TB Allocation Details'!$A$18:$L$18, 0),FALSE), 'E2 Allocators'!$B$15:$W$361, MATCH('O5 Details by Class &amp; Accounts'!BP$18, 'E2 Allocators'!$B$15:$W$15, 0),FALSE)*$E69)</f>
        <v>0</v>
      </c>
      <c r="BQ69" s="1334">
        <f>IF(ISERROR(VLOOKUP(VLOOKUP($A69, 'E4 TB Allocation Details'!$A$18:$L$217, MATCH("Misc ID", 'E4 TB Allocation Details'!$A$18:$L$18, 0),FALSE), 'E2 Allocators'!$B$15:$W$361, MATCH('O5 Details by Class &amp; Accounts'!BQ$18, 'E2 Allocators'!$B$15:$W$15, 0),FALSE)*$E69), 0, VLOOKUP(VLOOKUP($A69, 'E4 TB Allocation Details'!$A$18:$L$217, MATCH("Misc ID", 'E4 TB Allocation Details'!$A$18:$L$18, 0),FALSE), 'E2 Allocators'!$B$15:$W$361, MATCH('O5 Details by Class &amp; Accounts'!BQ$18, 'E2 Allocators'!$B$15:$W$15, 0),FALSE)*$E69)</f>
        <v>0</v>
      </c>
      <c r="BR69" s="1334">
        <f>IF(ISERROR(VLOOKUP(VLOOKUP($A69, 'E4 TB Allocation Details'!$A$18:$L$217, MATCH("Misc ID", 'E4 TB Allocation Details'!$A$18:$L$18, 0),FALSE), 'E2 Allocators'!$B$15:$W$361, MATCH('O5 Details by Class &amp; Accounts'!BR$18, 'E2 Allocators'!$B$15:$W$15, 0),FALSE)*$E69), 0, VLOOKUP(VLOOKUP($A69, 'E4 TB Allocation Details'!$A$18:$L$217, MATCH("Misc ID", 'E4 TB Allocation Details'!$A$18:$L$18, 0),FALSE), 'E2 Allocators'!$B$15:$W$361, MATCH('O5 Details by Class &amp; Accounts'!BR$18, 'E2 Allocators'!$B$15:$W$15, 0),FALSE)*$E69)</f>
        <v>0</v>
      </c>
      <c r="BS69" s="1334">
        <f t="shared" si="11"/>
        <v>0</v>
      </c>
      <c r="BT69" s="1334">
        <f>IF(ISERROR(VLOOKUP(VLOOKUP($A69, 'E4 TB Allocation Details'!$A$18:$L$217, MATCH("A &amp; G ID", 'E4 TB Allocation Details'!$A$18:$L$18, 0),FALSE), 'E2 Allocators'!$B$15:$W$361, MATCH('O5 Details by Class &amp; Accounts'!BT$18, 'E2 Allocators'!$B$15:$W$15, 0),FALSE)*$E69), 0, VLOOKUP(VLOOKUP($A69, 'E4 TB Allocation Details'!$A$18:$L$217, MATCH("A &amp; G ID", 'E4 TB Allocation Details'!$A$18:$L$18, 0),FALSE), 'E2 Allocators'!$B$15:$W$361, MATCH('O5 Details by Class &amp; Accounts'!BT$18, 'E2 Allocators'!$B$15:$W$15, 0),FALSE)*$E69)</f>
        <v>5134.7239287568318</v>
      </c>
      <c r="BU69" s="1334">
        <f>IF(ISERROR(VLOOKUP(VLOOKUP($A69, 'E4 TB Allocation Details'!$A$18:$L$217, MATCH("A &amp; G ID", 'E4 TB Allocation Details'!$A$18:$L$18, 0),FALSE), 'E2 Allocators'!$B$15:$W$361, MATCH('O5 Details by Class &amp; Accounts'!BU$18, 'E2 Allocators'!$B$15:$W$15, 0),FALSE)*$E69), 0, VLOOKUP(VLOOKUP($A69, 'E4 TB Allocation Details'!$A$18:$L$217, MATCH("A &amp; G ID", 'E4 TB Allocation Details'!$A$18:$L$18, 0),FALSE), 'E2 Allocators'!$B$15:$W$361, MATCH('O5 Details by Class &amp; Accounts'!BU$18, 'E2 Allocators'!$B$15:$W$15, 0),FALSE)*$E69)</f>
        <v>1294.1798335790013</v>
      </c>
      <c r="BV69" s="1334">
        <f>IF(ISERROR(VLOOKUP(VLOOKUP($A69, 'E4 TB Allocation Details'!$A$18:$L$217, MATCH("A &amp; G ID", 'E4 TB Allocation Details'!$A$18:$L$18, 0),FALSE), 'E2 Allocators'!$B$15:$W$361, MATCH('O5 Details by Class &amp; Accounts'!BV$18, 'E2 Allocators'!$B$15:$W$15, 0),FALSE)*$E69), 0, VLOOKUP(VLOOKUP($A69, 'E4 TB Allocation Details'!$A$18:$L$217, MATCH("A &amp; G ID", 'E4 TB Allocation Details'!$A$18:$L$18, 0),FALSE), 'E2 Allocators'!$B$15:$W$361, MATCH('O5 Details by Class &amp; Accounts'!BV$18, 'E2 Allocators'!$B$15:$W$15, 0),FALSE)*$E69)</f>
        <v>1554.4476572636545</v>
      </c>
      <c r="BW69" s="1334">
        <f>IF(ISERROR(VLOOKUP(VLOOKUP($A69, 'E4 TB Allocation Details'!$A$18:$L$217, MATCH("A &amp; G ID", 'E4 TB Allocation Details'!$A$18:$L$18, 0),FALSE), 'E2 Allocators'!$B$15:$W$361, MATCH('O5 Details by Class &amp; Accounts'!BW$18, 'E2 Allocators'!$B$15:$W$15, 0),FALSE)*$E69), 0, VLOOKUP(VLOOKUP($A69, 'E4 TB Allocation Details'!$A$18:$L$217, MATCH("A &amp; G ID", 'E4 TB Allocation Details'!$A$18:$L$18, 0),FALSE), 'E2 Allocators'!$B$15:$W$361, MATCH('O5 Details by Class &amp; Accounts'!BW$18, 'E2 Allocators'!$B$15:$W$15, 0),FALSE)*$E69)</f>
        <v>0</v>
      </c>
      <c r="BX69" s="1334">
        <f>IF(ISERROR(VLOOKUP(VLOOKUP($A69, 'E4 TB Allocation Details'!$A$18:$L$217, MATCH("A &amp; G ID", 'E4 TB Allocation Details'!$A$18:$L$18, 0),FALSE), 'E2 Allocators'!$B$15:$W$361, MATCH('O5 Details by Class &amp; Accounts'!BX$18, 'E2 Allocators'!$B$15:$W$15, 0),FALSE)*$E69), 0, VLOOKUP(VLOOKUP($A69, 'E4 TB Allocation Details'!$A$18:$L$217, MATCH("A &amp; G ID", 'E4 TB Allocation Details'!$A$18:$L$18, 0),FALSE), 'E2 Allocators'!$B$15:$W$361, MATCH('O5 Details by Class &amp; Accounts'!BX$18, 'E2 Allocators'!$B$15:$W$15, 0),FALSE)*$E69)</f>
        <v>568.63845959239256</v>
      </c>
      <c r="BY69" s="1334">
        <f>IF(ISERROR(VLOOKUP(VLOOKUP($A69, 'E4 TB Allocation Details'!$A$18:$L$217, MATCH("A &amp; G ID", 'E4 TB Allocation Details'!$A$18:$L$18, 0),FALSE), 'E2 Allocators'!$B$15:$W$361, MATCH('O5 Details by Class &amp; Accounts'!BY$18, 'E2 Allocators'!$B$15:$W$15, 0),FALSE)*$E69), 0, VLOOKUP(VLOOKUP($A69, 'E4 TB Allocation Details'!$A$18:$L$217, MATCH("A &amp; G ID", 'E4 TB Allocation Details'!$A$18:$L$18, 0),FALSE), 'E2 Allocators'!$B$15:$W$361, MATCH('O5 Details by Class &amp; Accounts'!BY$18, 'E2 Allocators'!$B$15:$W$15, 0),FALSE)*$E69)</f>
        <v>745.58969059471042</v>
      </c>
      <c r="BZ69" s="1334">
        <f>IF(ISERROR(VLOOKUP(VLOOKUP($A69, 'E4 TB Allocation Details'!$A$18:$L$217, MATCH("A &amp; G ID", 'E4 TB Allocation Details'!$A$18:$L$18, 0),FALSE), 'E2 Allocators'!$B$15:$W$361, MATCH('O5 Details by Class &amp; Accounts'!BZ$18, 'E2 Allocators'!$B$15:$W$15, 0),FALSE)*$E69), 0, VLOOKUP(VLOOKUP($A69, 'E4 TB Allocation Details'!$A$18:$L$217, MATCH("A &amp; G ID", 'E4 TB Allocation Details'!$A$18:$L$18, 0),FALSE), 'E2 Allocators'!$B$15:$W$361, MATCH('O5 Details by Class &amp; Accounts'!BZ$18, 'E2 Allocators'!$B$15:$W$15, 0),FALSE)*$E69)</f>
        <v>497.47642756006536</v>
      </c>
      <c r="CA69" s="1334">
        <f>IF(ISERROR(VLOOKUP(VLOOKUP($A69, 'E4 TB Allocation Details'!$A$18:$L$217, MATCH("A &amp; G ID", 'E4 TB Allocation Details'!$A$18:$L$18, 0),FALSE), 'E2 Allocators'!$B$15:$W$361, MATCH('O5 Details by Class &amp; Accounts'!CA$18, 'E2 Allocators'!$B$15:$W$15, 0),FALSE)*$E69), 0, VLOOKUP(VLOOKUP($A69, 'E4 TB Allocation Details'!$A$18:$L$217, MATCH("A &amp; G ID", 'E4 TB Allocation Details'!$A$18:$L$18, 0),FALSE), 'E2 Allocators'!$B$15:$W$361, MATCH('O5 Details by Class &amp; Accounts'!CA$18, 'E2 Allocators'!$B$15:$W$15, 0),FALSE)*$E69)</f>
        <v>31.4319106664956</v>
      </c>
      <c r="CB69" s="1334">
        <f>IF(ISERROR(VLOOKUP(VLOOKUP($A69, 'E4 TB Allocation Details'!$A$18:$L$217, MATCH("A &amp; G ID", 'E4 TB Allocation Details'!$A$18:$L$18, 0),FALSE), 'E2 Allocators'!$B$15:$W$361, MATCH('O5 Details by Class &amp; Accounts'!CB$18, 'E2 Allocators'!$B$15:$W$15, 0),FALSE)*$E69), 0, VLOOKUP(VLOOKUP($A69, 'E4 TB Allocation Details'!$A$18:$L$217, MATCH("A &amp; G ID", 'E4 TB Allocation Details'!$A$18:$L$18, 0),FALSE), 'E2 Allocators'!$B$15:$W$361, MATCH('O5 Details by Class &amp; Accounts'!CB$18, 'E2 Allocators'!$B$15:$W$15, 0),FALSE)*$E69)</f>
        <v>27.102091986843718</v>
      </c>
      <c r="CC69" s="1334">
        <f>IF(ISERROR(VLOOKUP(VLOOKUP($A69, 'E4 TB Allocation Details'!$A$18:$L$217, MATCH("A &amp; G ID", 'E4 TB Allocation Details'!$A$18:$L$18, 0),FALSE), 'E2 Allocators'!$B$15:$W$361, MATCH('O5 Details by Class &amp; Accounts'!CC$18, 'E2 Allocators'!$B$15:$W$15, 0),FALSE)*$E69), 0, VLOOKUP(VLOOKUP($A69, 'E4 TB Allocation Details'!$A$18:$L$217, MATCH("A &amp; G ID", 'E4 TB Allocation Details'!$A$18:$L$18, 0),FALSE), 'E2 Allocators'!$B$15:$W$361, MATCH('O5 Details by Class &amp; Accounts'!CC$18, 'E2 Allocators'!$B$15:$W$15, 0),FALSE)*$E69)</f>
        <v>0</v>
      </c>
      <c r="CD69" s="1334">
        <f>IF(ISERROR(VLOOKUP(VLOOKUP($A69, 'E4 TB Allocation Details'!$A$18:$L$217, MATCH("A &amp; G ID", 'E4 TB Allocation Details'!$A$18:$L$18, 0),FALSE), 'E2 Allocators'!$B$15:$W$361, MATCH('O5 Details by Class &amp; Accounts'!CD$18, 'E2 Allocators'!$B$15:$W$15, 0),FALSE)*$E69), 0, VLOOKUP(VLOOKUP($A69, 'E4 TB Allocation Details'!$A$18:$L$217, MATCH("A &amp; G ID", 'E4 TB Allocation Details'!$A$18:$L$18, 0),FALSE), 'E2 Allocators'!$B$15:$W$361, MATCH('O5 Details by Class &amp; Accounts'!CD$18, 'E2 Allocators'!$B$15:$W$15, 0),FALSE)*$E69)</f>
        <v>0</v>
      </c>
      <c r="CE69" s="1334">
        <f>IF(ISERROR(VLOOKUP(VLOOKUP($A69, 'E4 TB Allocation Details'!$A$18:$L$217, MATCH("A &amp; G ID", 'E4 TB Allocation Details'!$A$18:$L$18, 0),FALSE), 'E2 Allocators'!$B$15:$W$361, MATCH('O5 Details by Class &amp; Accounts'!CE$18, 'E2 Allocators'!$B$15:$W$15, 0),FALSE)*$E69), 0, VLOOKUP(VLOOKUP($A69, 'E4 TB Allocation Details'!$A$18:$L$217, MATCH("A &amp; G ID", 'E4 TB Allocation Details'!$A$18:$L$18, 0),FALSE), 'E2 Allocators'!$B$15:$W$361, MATCH('O5 Details by Class &amp; Accounts'!CE$18, 'E2 Allocators'!$B$15:$W$15, 0),FALSE)*$E69)</f>
        <v>0</v>
      </c>
      <c r="CF69" s="1334">
        <f>IF(ISERROR(VLOOKUP(VLOOKUP($A69, 'E4 TB Allocation Details'!$A$18:$L$217, MATCH("A &amp; G ID", 'E4 TB Allocation Details'!$A$18:$L$18, 0),FALSE), 'E2 Allocators'!$B$15:$W$361, MATCH('O5 Details by Class &amp; Accounts'!CF$18, 'E2 Allocators'!$B$15:$W$15, 0),FALSE)*$E69), 0, VLOOKUP(VLOOKUP($A69, 'E4 TB Allocation Details'!$A$18:$L$217, MATCH("A &amp; G ID", 'E4 TB Allocation Details'!$A$18:$L$18, 0),FALSE), 'E2 Allocators'!$B$15:$W$361, MATCH('O5 Details by Class &amp; Accounts'!CF$18, 'E2 Allocators'!$B$15:$W$15, 0),FALSE)*$E69)</f>
        <v>0</v>
      </c>
      <c r="CG69" s="1334">
        <f>IF(ISERROR(VLOOKUP(VLOOKUP($A69, 'E4 TB Allocation Details'!$A$18:$L$217, MATCH("A &amp; G ID", 'E4 TB Allocation Details'!$A$18:$L$18, 0),FALSE), 'E2 Allocators'!$B$15:$W$361, MATCH('O5 Details by Class &amp; Accounts'!CG$18, 'E2 Allocators'!$B$15:$W$15, 0),FALSE)*$E69), 0, VLOOKUP(VLOOKUP($A69, 'E4 TB Allocation Details'!$A$18:$L$217, MATCH("A &amp; G ID", 'E4 TB Allocation Details'!$A$18:$L$18, 0),FALSE), 'E2 Allocators'!$B$15:$W$361, MATCH('O5 Details by Class &amp; Accounts'!CG$18, 'E2 Allocators'!$B$15:$W$15, 0),FALSE)*$E69)</f>
        <v>0</v>
      </c>
      <c r="CH69" s="1334">
        <f>IF(ISERROR(VLOOKUP(VLOOKUP($A69, 'E4 TB Allocation Details'!$A$18:$L$217, MATCH("A &amp; G ID", 'E4 TB Allocation Details'!$A$18:$L$18, 0),FALSE), 'E2 Allocators'!$B$15:$W$361, MATCH('O5 Details by Class &amp; Accounts'!CH$18, 'E2 Allocators'!$B$15:$W$15, 0),FALSE)*$E69), 0, VLOOKUP(VLOOKUP($A69, 'E4 TB Allocation Details'!$A$18:$L$217, MATCH("A &amp; G ID", 'E4 TB Allocation Details'!$A$18:$L$18, 0),FALSE), 'E2 Allocators'!$B$15:$W$361, MATCH('O5 Details by Class &amp; Accounts'!CH$18, 'E2 Allocators'!$B$15:$W$15, 0),FALSE)*$E69)</f>
        <v>0</v>
      </c>
      <c r="CI69" s="1334">
        <f>IF(ISERROR(VLOOKUP(VLOOKUP($A69, 'E4 TB Allocation Details'!$A$18:$L$217, MATCH("A &amp; G ID", 'E4 TB Allocation Details'!$A$18:$L$18, 0),FALSE), 'E2 Allocators'!$B$15:$W$361, MATCH('O5 Details by Class &amp; Accounts'!CI$18, 'E2 Allocators'!$B$15:$W$15, 0),FALSE)*$E69), 0, VLOOKUP(VLOOKUP($A69, 'E4 TB Allocation Details'!$A$18:$L$217, MATCH("A &amp; G ID", 'E4 TB Allocation Details'!$A$18:$L$18, 0),FALSE), 'E2 Allocators'!$B$15:$W$361, MATCH('O5 Details by Class &amp; Accounts'!CI$18, 'E2 Allocators'!$B$15:$W$15, 0),FALSE)*$E69)</f>
        <v>0</v>
      </c>
      <c r="CJ69" s="1334">
        <f>IF(ISERROR(VLOOKUP(VLOOKUP($A69, 'E4 TB Allocation Details'!$A$18:$L$217, MATCH("A &amp; G ID", 'E4 TB Allocation Details'!$A$18:$L$18, 0),FALSE), 'E2 Allocators'!$B$15:$W$361, MATCH('O5 Details by Class &amp; Accounts'!CJ$18, 'E2 Allocators'!$B$15:$W$15, 0),FALSE)*$E69), 0, VLOOKUP(VLOOKUP($A69, 'E4 TB Allocation Details'!$A$18:$L$217, MATCH("A &amp; G ID", 'E4 TB Allocation Details'!$A$18:$L$18, 0),FALSE), 'E2 Allocators'!$B$15:$W$361, MATCH('O5 Details by Class &amp; Accounts'!CJ$18, 'E2 Allocators'!$B$15:$W$15, 0),FALSE)*$E69)</f>
        <v>0</v>
      </c>
      <c r="CK69" s="1334">
        <f>IF(ISERROR(VLOOKUP(VLOOKUP($A69, 'E4 TB Allocation Details'!$A$18:$L$217, MATCH("A &amp; G ID", 'E4 TB Allocation Details'!$A$18:$L$18, 0),FALSE), 'E2 Allocators'!$B$15:$W$361, MATCH('O5 Details by Class &amp; Accounts'!CK$18, 'E2 Allocators'!$B$15:$W$15, 0),FALSE)*$E69), 0, VLOOKUP(VLOOKUP($A69, 'E4 TB Allocation Details'!$A$18:$L$217, MATCH("A &amp; G ID", 'E4 TB Allocation Details'!$A$18:$L$18, 0),FALSE), 'E2 Allocators'!$B$15:$W$361, MATCH('O5 Details by Class &amp; Accounts'!CK$18, 'E2 Allocators'!$B$15:$W$15, 0),FALSE)*$E69)</f>
        <v>0</v>
      </c>
      <c r="CL69" s="1334">
        <f>IF(ISERROR(VLOOKUP(VLOOKUP($A69, 'E4 TB Allocation Details'!$A$18:$L$217, MATCH("A &amp; G ID", 'E4 TB Allocation Details'!$A$18:$L$18, 0),FALSE), 'E2 Allocators'!$B$15:$W$361, MATCH('O5 Details by Class &amp; Accounts'!CL$18, 'E2 Allocators'!$B$15:$W$15, 0),FALSE)*$E69), 0, VLOOKUP(VLOOKUP($A69, 'E4 TB Allocation Details'!$A$18:$L$217, MATCH("A &amp; G ID", 'E4 TB Allocation Details'!$A$18:$L$18, 0),FALSE), 'E2 Allocators'!$B$15:$W$361, MATCH('O5 Details by Class &amp; Accounts'!CL$18, 'E2 Allocators'!$B$15:$W$15, 0),FALSE)*$E69)</f>
        <v>0</v>
      </c>
      <c r="CM69" s="1334">
        <f>IF(ISERROR(VLOOKUP(VLOOKUP($A69, 'E4 TB Allocation Details'!$A$18:$L$217, MATCH("A &amp; G ID", 'E4 TB Allocation Details'!$A$18:$L$18, 0),FALSE), 'E2 Allocators'!$B$15:$W$361, MATCH('O5 Details by Class &amp; Accounts'!CM$18, 'E2 Allocators'!$B$15:$W$15, 0),FALSE)*$E69), 0, VLOOKUP(VLOOKUP($A69, 'E4 TB Allocation Details'!$A$18:$L$217, MATCH("A &amp; G ID", 'E4 TB Allocation Details'!$A$18:$L$18, 0),FALSE), 'E2 Allocators'!$B$15:$W$361, MATCH('O5 Details by Class &amp; Accounts'!CM$18, 'E2 Allocators'!$B$15:$W$15, 0),FALSE)*$E69)</f>
        <v>0</v>
      </c>
      <c r="CN69" s="1334">
        <f t="shared" si="12"/>
        <v>9853.5899999999929</v>
      </c>
      <c r="CO69" s="1670">
        <f t="shared" si="7"/>
        <v>0</v>
      </c>
      <c r="CQ69" s="1926" t="s">
        <v>5</v>
      </c>
    </row>
    <row r="70" spans="1:95" s="64" customFormat="1" ht="12.75" x14ac:dyDescent="0.2">
      <c r="A70" s="2226">
        <v>1940</v>
      </c>
      <c r="B70" s="2176" t="s">
        <v>544</v>
      </c>
      <c r="C70" s="1667">
        <f>IF(ISERROR(VLOOKUP($A70,'I3 TB Data'!$A$20:$H$465,MATCH('O5 Details by Class &amp; Accounts'!$C$18, 'I3 TB Data'!$A$20:$H$20,0),0)), 0, VLOOKUP($A70,'I3 TB Data'!$A$20:$H$465,MATCH('O5 Details by Class &amp; Accounts'!$C$18,'I3 TB Data'!$A$20:$H$20,0),0))</f>
        <v>350668.72</v>
      </c>
      <c r="D70" s="1668">
        <f>'I4 BO ASSETS'!E71</f>
        <v>0</v>
      </c>
      <c r="E70" s="1667">
        <f t="shared" si="6"/>
        <v>350668.72</v>
      </c>
      <c r="F70" s="1669">
        <f>IF(ISERROR(VLOOKUP($A70, 'E1 Categorization'!A33:E123, MATCH("Customer Component", 'E1 Categorization'!$A$33:$E$33,0), 0)), 0, IF(VLOOKUP($A70, 'E1 Categorization'!A33:E123, MATCH("Customer Component", 'E1 Categorization'!$A$33:$E$33,0), 0)=0, 'O5 Details by Class &amp; Accounts'!$E70, IF(AND(VLOOKUP($A70, 'E1 Categorization'!A33:E123, MATCH("Customer Component", 'E1 Categorization'!$A$33:$E$33,0), 0) &gt;0, VLOOKUP($A70, 'E1 Categorization'!A33:E123, MATCH("Customer Component", 'E1 Categorization'!$A$33:$E$33,0), 0)&lt;1), 'O5 Details by Class &amp; Accounts'!$E70*(1-VLOOKUP($A70, 'E1 Categorization'!A33:E123, MATCH("Customer Component", 'E1 Categorization'!$A$33:$E$33,0), 0)), 0)))</f>
        <v>0</v>
      </c>
      <c r="G70" s="1669">
        <f>IF(ISERROR(VLOOKUP($A70, 'E1 Categorization'!A33:E123, MATCH("Customer Component", 'E1 Categorization'!$A$33:$E$33,0), 0)),0, IF(VLOOKUP($A70, 'E1 Categorization'!A33:E123, MATCH("Customer Component", 'E1 Categorization'!$A$33:$E$33,0), 0)=0, 0, IF(AND(VLOOKUP($A70, 'E1 Categorization'!A33:E123, MATCH("Customer Component", 'E1 Categorization'!$A$33:$E$33,0), 0) &gt;0, VLOOKUP($A70, 'E1 Categorization'!A33:E123, MATCH("Customer Component", 'E1 Categorization'!$A$33:$E$33,0), 0)&lt;1), 'O5 Details by Class &amp; Accounts'!$E70*(VLOOKUP($A70, 'E1 Categorization'!A33:E123, MATCH("Customer Component", 'E1 Categorization'!$A$33:$E$33,0), 0)), 'O5 Details by Class &amp; Accounts'!$E70)))</f>
        <v>0</v>
      </c>
      <c r="H70" s="1334">
        <f t="shared" si="8"/>
        <v>0</v>
      </c>
      <c r="I70" s="1334">
        <f>IF(ISERROR(VLOOKUP(VLOOKUP($A70, 'E4 TB Allocation Details'!$A$18:$L$217, MATCH("Demand ID", 'E4 TB Allocation Details'!$A$18:$L$18, 0),FALSE), 'E2 Allocators'!$B$15:$W$361, MATCH('O5 Details by Class &amp; Accounts'!I$18, 'E2 Allocators'!$B$15:$W$15, 0),FALSE)*$F70), 0, VLOOKUP(VLOOKUP($A70, 'E4 TB Allocation Details'!$A$18:$L$217, MATCH("Demand ID", 'E4 TB Allocation Details'!$A$18:$L$18, 0),FALSE), 'E2 Allocators'!$B$15:$W$361, MATCH('O5 Details by Class &amp; Accounts'!I$18, 'E2 Allocators'!$B$15:$W$15, 0),FALSE)*$F70)</f>
        <v>0</v>
      </c>
      <c r="J70" s="1334">
        <f>IF(ISERROR(VLOOKUP(VLOOKUP($A70, 'E4 TB Allocation Details'!$A$18:$L$217, MATCH("Demand ID", 'E4 TB Allocation Details'!$A$18:$L$18, 0),FALSE), 'E2 Allocators'!$B$15:$W$361, MATCH('O5 Details by Class &amp; Accounts'!J$18, 'E2 Allocators'!$B$15:$W$15, 0),FALSE)*$F70), 0, VLOOKUP(VLOOKUP($A70, 'E4 TB Allocation Details'!$A$18:$L$217, MATCH("Demand ID", 'E4 TB Allocation Details'!$A$18:$L$18, 0),FALSE), 'E2 Allocators'!$B$15:$W$361, MATCH('O5 Details by Class &amp; Accounts'!J$18, 'E2 Allocators'!$B$15:$W$15, 0),FALSE)*$F70)</f>
        <v>0</v>
      </c>
      <c r="K70" s="1334">
        <f>IF(ISERROR(VLOOKUP(VLOOKUP($A70, 'E4 TB Allocation Details'!$A$18:$L$217, MATCH("Demand ID", 'E4 TB Allocation Details'!$A$18:$L$18, 0),FALSE), 'E2 Allocators'!$B$15:$W$361, MATCH('O5 Details by Class &amp; Accounts'!K$18, 'E2 Allocators'!$B$15:$W$15, 0),FALSE)*$F70), 0, VLOOKUP(VLOOKUP($A70, 'E4 TB Allocation Details'!$A$18:$L$217, MATCH("Demand ID", 'E4 TB Allocation Details'!$A$18:$L$18, 0),FALSE), 'E2 Allocators'!$B$15:$W$361, MATCH('O5 Details by Class &amp; Accounts'!K$18, 'E2 Allocators'!$B$15:$W$15, 0),FALSE)*$F70)</f>
        <v>0</v>
      </c>
      <c r="L70" s="1334">
        <f>IF(ISERROR(VLOOKUP(VLOOKUP($A70, 'E4 TB Allocation Details'!$A$18:$L$217, MATCH("Demand ID", 'E4 TB Allocation Details'!$A$18:$L$18, 0),FALSE), 'E2 Allocators'!$B$15:$W$361, MATCH('O5 Details by Class &amp; Accounts'!L$18, 'E2 Allocators'!$B$15:$W$15, 0),FALSE)*$F70), 0, VLOOKUP(VLOOKUP($A70, 'E4 TB Allocation Details'!$A$18:$L$217, MATCH("Demand ID", 'E4 TB Allocation Details'!$A$18:$L$18, 0),FALSE), 'E2 Allocators'!$B$15:$W$361, MATCH('O5 Details by Class &amp; Accounts'!L$18, 'E2 Allocators'!$B$15:$W$15, 0),FALSE)*$F70)</f>
        <v>0</v>
      </c>
      <c r="M70" s="1334">
        <f>IF(ISERROR(VLOOKUP(VLOOKUP($A70, 'E4 TB Allocation Details'!$A$18:$L$217, MATCH("Demand ID", 'E4 TB Allocation Details'!$A$18:$L$18, 0),FALSE), 'E2 Allocators'!$B$15:$W$361, MATCH('O5 Details by Class &amp; Accounts'!M$18, 'E2 Allocators'!$B$15:$W$15, 0),FALSE)*$F70), 0, VLOOKUP(VLOOKUP($A70, 'E4 TB Allocation Details'!$A$18:$L$217, MATCH("Demand ID", 'E4 TB Allocation Details'!$A$18:$L$18, 0),FALSE), 'E2 Allocators'!$B$15:$W$361, MATCH('O5 Details by Class &amp; Accounts'!M$18, 'E2 Allocators'!$B$15:$W$15, 0),FALSE)*$F70)</f>
        <v>0</v>
      </c>
      <c r="N70" s="1334">
        <f>IF(ISERROR(VLOOKUP(VLOOKUP($A70, 'E4 TB Allocation Details'!$A$18:$L$217, MATCH("Demand ID", 'E4 TB Allocation Details'!$A$18:$L$18, 0),FALSE), 'E2 Allocators'!$B$15:$W$361, MATCH('O5 Details by Class &amp; Accounts'!N$18, 'E2 Allocators'!$B$15:$W$15, 0),FALSE)*$F70), 0, VLOOKUP(VLOOKUP($A70, 'E4 TB Allocation Details'!$A$18:$L$217, MATCH("Demand ID", 'E4 TB Allocation Details'!$A$18:$L$18, 0),FALSE), 'E2 Allocators'!$B$15:$W$361, MATCH('O5 Details by Class &amp; Accounts'!N$18, 'E2 Allocators'!$B$15:$W$15, 0),FALSE)*$F70)</f>
        <v>0</v>
      </c>
      <c r="O70" s="1334">
        <f>IF(ISERROR(VLOOKUP(VLOOKUP($A70, 'E4 TB Allocation Details'!$A$18:$L$217, MATCH("Demand ID", 'E4 TB Allocation Details'!$A$18:$L$18, 0),FALSE), 'E2 Allocators'!$B$15:$W$361, MATCH('O5 Details by Class &amp; Accounts'!O$18, 'E2 Allocators'!$B$15:$W$15, 0),FALSE)*$F70), 0, VLOOKUP(VLOOKUP($A70, 'E4 TB Allocation Details'!$A$18:$L$217, MATCH("Demand ID", 'E4 TB Allocation Details'!$A$18:$L$18, 0),FALSE), 'E2 Allocators'!$B$15:$W$361, MATCH('O5 Details by Class &amp; Accounts'!O$18, 'E2 Allocators'!$B$15:$W$15, 0),FALSE)*$F70)</f>
        <v>0</v>
      </c>
      <c r="P70" s="1334">
        <f>IF(ISERROR(VLOOKUP(VLOOKUP($A70, 'E4 TB Allocation Details'!$A$18:$L$217, MATCH("Demand ID", 'E4 TB Allocation Details'!$A$18:$L$18, 0),FALSE), 'E2 Allocators'!$B$15:$W$361, MATCH('O5 Details by Class &amp; Accounts'!P$18, 'E2 Allocators'!$B$15:$W$15, 0),FALSE)*$F70), 0, VLOOKUP(VLOOKUP($A70, 'E4 TB Allocation Details'!$A$18:$L$217, MATCH("Demand ID", 'E4 TB Allocation Details'!$A$18:$L$18, 0),FALSE), 'E2 Allocators'!$B$15:$W$361, MATCH('O5 Details by Class &amp; Accounts'!P$18, 'E2 Allocators'!$B$15:$W$15, 0),FALSE)*$F70)</f>
        <v>0</v>
      </c>
      <c r="Q70" s="1334">
        <f>IF(ISERROR(VLOOKUP(VLOOKUP($A70, 'E4 TB Allocation Details'!$A$18:$L$217, MATCH("Demand ID", 'E4 TB Allocation Details'!$A$18:$L$18, 0),FALSE), 'E2 Allocators'!$B$15:$W$361, MATCH('O5 Details by Class &amp; Accounts'!Q$18, 'E2 Allocators'!$B$15:$W$15, 0),FALSE)*$F70), 0, VLOOKUP(VLOOKUP($A70, 'E4 TB Allocation Details'!$A$18:$L$217, MATCH("Demand ID", 'E4 TB Allocation Details'!$A$18:$L$18, 0),FALSE), 'E2 Allocators'!$B$15:$W$361, MATCH('O5 Details by Class &amp; Accounts'!Q$18, 'E2 Allocators'!$B$15:$W$15, 0),FALSE)*$F70)</f>
        <v>0</v>
      </c>
      <c r="R70" s="1334">
        <f>IF(ISERROR(VLOOKUP(VLOOKUP($A70, 'E4 TB Allocation Details'!$A$18:$L$217, MATCH("Demand ID", 'E4 TB Allocation Details'!$A$18:$L$18, 0),FALSE), 'E2 Allocators'!$B$15:$W$361, MATCH('O5 Details by Class &amp; Accounts'!R$18, 'E2 Allocators'!$B$15:$W$15, 0),FALSE)*$F70), 0, VLOOKUP(VLOOKUP($A70, 'E4 TB Allocation Details'!$A$18:$L$217, MATCH("Demand ID", 'E4 TB Allocation Details'!$A$18:$L$18, 0),FALSE), 'E2 Allocators'!$B$15:$W$361, MATCH('O5 Details by Class &amp; Accounts'!R$18, 'E2 Allocators'!$B$15:$W$15, 0),FALSE)*$F70)</f>
        <v>0</v>
      </c>
      <c r="S70" s="1334">
        <f>IF(ISERROR(VLOOKUP(VLOOKUP($A70, 'E4 TB Allocation Details'!$A$18:$L$217, MATCH("Demand ID", 'E4 TB Allocation Details'!$A$18:$L$18, 0),FALSE), 'E2 Allocators'!$B$15:$W$361, MATCH('O5 Details by Class &amp; Accounts'!S$18, 'E2 Allocators'!$B$15:$W$15, 0),FALSE)*$F70), 0, VLOOKUP(VLOOKUP($A70, 'E4 TB Allocation Details'!$A$18:$L$217, MATCH("Demand ID", 'E4 TB Allocation Details'!$A$18:$L$18, 0),FALSE), 'E2 Allocators'!$B$15:$W$361, MATCH('O5 Details by Class &amp; Accounts'!S$18, 'E2 Allocators'!$B$15:$W$15, 0),FALSE)*$F70)</f>
        <v>0</v>
      </c>
      <c r="T70" s="1334">
        <f>IF(ISERROR(VLOOKUP(VLOOKUP($A70, 'E4 TB Allocation Details'!$A$18:$L$217, MATCH("Demand ID", 'E4 TB Allocation Details'!$A$18:$L$18, 0),FALSE), 'E2 Allocators'!$B$15:$W$361, MATCH('O5 Details by Class &amp; Accounts'!T$18, 'E2 Allocators'!$B$15:$W$15, 0),FALSE)*$F70), 0, VLOOKUP(VLOOKUP($A70, 'E4 TB Allocation Details'!$A$18:$L$217, MATCH("Demand ID", 'E4 TB Allocation Details'!$A$18:$L$18, 0),FALSE), 'E2 Allocators'!$B$15:$W$361, MATCH('O5 Details by Class &amp; Accounts'!T$18, 'E2 Allocators'!$B$15:$W$15, 0),FALSE)*$F70)</f>
        <v>0</v>
      </c>
      <c r="U70" s="1334">
        <f>IF(ISERROR(VLOOKUP(VLOOKUP($A70, 'E4 TB Allocation Details'!$A$18:$L$217, MATCH("Demand ID", 'E4 TB Allocation Details'!$A$18:$L$18, 0),FALSE), 'E2 Allocators'!$B$15:$W$361, MATCH('O5 Details by Class &amp; Accounts'!U$18, 'E2 Allocators'!$B$15:$W$15, 0),FALSE)*$F70), 0, VLOOKUP(VLOOKUP($A70, 'E4 TB Allocation Details'!$A$18:$L$217, MATCH("Demand ID", 'E4 TB Allocation Details'!$A$18:$L$18, 0),FALSE), 'E2 Allocators'!$B$15:$W$361, MATCH('O5 Details by Class &amp; Accounts'!U$18, 'E2 Allocators'!$B$15:$W$15, 0),FALSE)*$F70)</f>
        <v>0</v>
      </c>
      <c r="V70" s="1334">
        <f>IF(ISERROR(VLOOKUP(VLOOKUP($A70, 'E4 TB Allocation Details'!$A$18:$L$217, MATCH("Demand ID", 'E4 TB Allocation Details'!$A$18:$L$18, 0),FALSE), 'E2 Allocators'!$B$15:$W$361, MATCH('O5 Details by Class &amp; Accounts'!V$18, 'E2 Allocators'!$B$15:$W$15, 0),FALSE)*$F70), 0, VLOOKUP(VLOOKUP($A70, 'E4 TB Allocation Details'!$A$18:$L$217, MATCH("Demand ID", 'E4 TB Allocation Details'!$A$18:$L$18, 0),FALSE), 'E2 Allocators'!$B$15:$W$361, MATCH('O5 Details by Class &amp; Accounts'!V$18, 'E2 Allocators'!$B$15:$W$15, 0),FALSE)*$F70)</f>
        <v>0</v>
      </c>
      <c r="W70" s="1334">
        <f>IF(ISERROR(VLOOKUP(VLOOKUP($A70, 'E4 TB Allocation Details'!$A$18:$L$217, MATCH("Demand ID", 'E4 TB Allocation Details'!$A$18:$L$18, 0),FALSE), 'E2 Allocators'!$B$15:$W$361, MATCH('O5 Details by Class &amp; Accounts'!W$18, 'E2 Allocators'!$B$15:$W$15, 0),FALSE)*$F70), 0, VLOOKUP(VLOOKUP($A70, 'E4 TB Allocation Details'!$A$18:$L$217, MATCH("Demand ID", 'E4 TB Allocation Details'!$A$18:$L$18, 0),FALSE), 'E2 Allocators'!$B$15:$W$361, MATCH('O5 Details by Class &amp; Accounts'!W$18, 'E2 Allocators'!$B$15:$W$15, 0),FALSE)*$F70)</f>
        <v>0</v>
      </c>
      <c r="X70" s="1334">
        <f>IF(ISERROR(VLOOKUP(VLOOKUP($A70, 'E4 TB Allocation Details'!$A$18:$L$217, MATCH("Demand ID", 'E4 TB Allocation Details'!$A$18:$L$18, 0),FALSE), 'E2 Allocators'!$B$15:$W$361, MATCH('O5 Details by Class &amp; Accounts'!X$18, 'E2 Allocators'!$B$15:$W$15, 0),FALSE)*$F70), 0, VLOOKUP(VLOOKUP($A70, 'E4 TB Allocation Details'!$A$18:$L$217, MATCH("Demand ID", 'E4 TB Allocation Details'!$A$18:$L$18, 0),FALSE), 'E2 Allocators'!$B$15:$W$361, MATCH('O5 Details by Class &amp; Accounts'!X$18, 'E2 Allocators'!$B$15:$W$15, 0),FALSE)*$F70)</f>
        <v>0</v>
      </c>
      <c r="Y70" s="1334">
        <f>IF(ISERROR(VLOOKUP(VLOOKUP($A70, 'E4 TB Allocation Details'!$A$18:$L$217, MATCH("Demand ID", 'E4 TB Allocation Details'!$A$18:$L$18, 0),FALSE), 'E2 Allocators'!$B$15:$W$361, MATCH('O5 Details by Class &amp; Accounts'!Y$18, 'E2 Allocators'!$B$15:$W$15, 0),FALSE)*$F70), 0, VLOOKUP(VLOOKUP($A70, 'E4 TB Allocation Details'!$A$18:$L$217, MATCH("Demand ID", 'E4 TB Allocation Details'!$A$18:$L$18, 0),FALSE), 'E2 Allocators'!$B$15:$W$361, MATCH('O5 Details by Class &amp; Accounts'!Y$18, 'E2 Allocators'!$B$15:$W$15, 0),FALSE)*$F70)</f>
        <v>0</v>
      </c>
      <c r="Z70" s="1334">
        <f>IF(ISERROR(VLOOKUP(VLOOKUP($A70, 'E4 TB Allocation Details'!$A$18:$L$217, MATCH("Demand ID", 'E4 TB Allocation Details'!$A$18:$L$18, 0),FALSE), 'E2 Allocators'!$B$15:$W$361, MATCH('O5 Details by Class &amp; Accounts'!Z$18, 'E2 Allocators'!$B$15:$W$15, 0),FALSE)*$F70), 0, VLOOKUP(VLOOKUP($A70, 'E4 TB Allocation Details'!$A$18:$L$217, MATCH("Demand ID", 'E4 TB Allocation Details'!$A$18:$L$18, 0),FALSE), 'E2 Allocators'!$B$15:$W$361, MATCH('O5 Details by Class &amp; Accounts'!Z$18, 'E2 Allocators'!$B$15:$W$15, 0),FALSE)*$F70)</f>
        <v>0</v>
      </c>
      <c r="AA70" s="1334">
        <f>IF(ISERROR(VLOOKUP(VLOOKUP($A70, 'E4 TB Allocation Details'!$A$18:$L$217, MATCH("Demand ID", 'E4 TB Allocation Details'!$A$18:$L$18, 0),FALSE), 'E2 Allocators'!$B$15:$W$361, MATCH('O5 Details by Class &amp; Accounts'!AA$18, 'E2 Allocators'!$B$15:$W$15, 0),FALSE)*$F70), 0, VLOOKUP(VLOOKUP($A70, 'E4 TB Allocation Details'!$A$18:$L$217, MATCH("Demand ID", 'E4 TB Allocation Details'!$A$18:$L$18, 0),FALSE), 'E2 Allocators'!$B$15:$W$361, MATCH('O5 Details by Class &amp; Accounts'!AA$18, 'E2 Allocators'!$B$15:$W$15, 0),FALSE)*$F70)</f>
        <v>0</v>
      </c>
      <c r="AB70" s="1334">
        <f>IF(ISERROR(VLOOKUP(VLOOKUP($A70, 'E4 TB Allocation Details'!$A$18:$L$217, MATCH("Demand ID", 'E4 TB Allocation Details'!$A$18:$L$18, 0),FALSE), 'E2 Allocators'!$B$15:$W$361, MATCH('O5 Details by Class &amp; Accounts'!AB$18, 'E2 Allocators'!$B$15:$W$15, 0),FALSE)*$F70), 0, VLOOKUP(VLOOKUP($A70, 'E4 TB Allocation Details'!$A$18:$L$217, MATCH("Demand ID", 'E4 TB Allocation Details'!$A$18:$L$18, 0),FALSE), 'E2 Allocators'!$B$15:$W$361, MATCH('O5 Details by Class &amp; Accounts'!AB$18, 'E2 Allocators'!$B$15:$W$15, 0),FALSE)*$F70)</f>
        <v>0</v>
      </c>
      <c r="AC70" s="1334">
        <f t="shared" si="9"/>
        <v>0</v>
      </c>
      <c r="AD70" s="1334">
        <f>IF(ISERROR(VLOOKUP(VLOOKUP($A70, 'E4 TB Allocation Details'!$A$18:$L$217, MATCH("Customer ID", 'E4 TB Allocation Details'!$A$18:$L$18, 0),FALSE), 'E2 Allocators'!$B$15:$W$361, MATCH('O5 Details by Class &amp; Accounts'!AD$18, 'E2 Allocators'!$B$15:$W$15, 0),FALSE)*$G70), 0, VLOOKUP(VLOOKUP($A70, 'E4 TB Allocation Details'!$A$18:$L$217, MATCH("Customer ID", 'E4 TB Allocation Details'!$A$18:$L$18, 0),FALSE), 'E2 Allocators'!$B$15:$W$361, MATCH('O5 Details by Class &amp; Accounts'!AD$18, 'E2 Allocators'!$B$15:$W$15, 0),FALSE)*$G70)</f>
        <v>0</v>
      </c>
      <c r="AE70" s="1334">
        <f>IF(ISERROR(VLOOKUP(VLOOKUP($A70, 'E4 TB Allocation Details'!$A$18:$L$217, MATCH("Customer ID", 'E4 TB Allocation Details'!$A$18:$L$18, 0),FALSE), 'E2 Allocators'!$B$15:$W$361, MATCH('O5 Details by Class &amp; Accounts'!AE$18, 'E2 Allocators'!$B$15:$W$15, 0),FALSE)*$G70), 0, VLOOKUP(VLOOKUP($A70, 'E4 TB Allocation Details'!$A$18:$L$217, MATCH("Customer ID", 'E4 TB Allocation Details'!$A$18:$L$18, 0),FALSE), 'E2 Allocators'!$B$15:$W$361, MATCH('O5 Details by Class &amp; Accounts'!AE$18, 'E2 Allocators'!$B$15:$W$15, 0),FALSE)*$G70)</f>
        <v>0</v>
      </c>
      <c r="AF70" s="1334">
        <f>IF(ISERROR(VLOOKUP(VLOOKUP($A70, 'E4 TB Allocation Details'!$A$18:$L$217, MATCH("Customer ID", 'E4 TB Allocation Details'!$A$18:$L$18, 0),FALSE), 'E2 Allocators'!$B$15:$W$361, MATCH('O5 Details by Class &amp; Accounts'!AF$18, 'E2 Allocators'!$B$15:$W$15, 0),FALSE)*$G70), 0, VLOOKUP(VLOOKUP($A70, 'E4 TB Allocation Details'!$A$18:$L$217, MATCH("Customer ID", 'E4 TB Allocation Details'!$A$18:$L$18, 0),FALSE), 'E2 Allocators'!$B$15:$W$361, MATCH('O5 Details by Class &amp; Accounts'!AF$18, 'E2 Allocators'!$B$15:$W$15, 0),FALSE)*$G70)</f>
        <v>0</v>
      </c>
      <c r="AG70" s="1334">
        <f>IF(ISERROR(VLOOKUP(VLOOKUP($A70, 'E4 TB Allocation Details'!$A$18:$L$217, MATCH("Customer ID", 'E4 TB Allocation Details'!$A$18:$L$18, 0),FALSE), 'E2 Allocators'!$B$15:$W$361, MATCH('O5 Details by Class &amp; Accounts'!AG$18, 'E2 Allocators'!$B$15:$W$15, 0),FALSE)*$G70), 0, VLOOKUP(VLOOKUP($A70, 'E4 TB Allocation Details'!$A$18:$L$217, MATCH("Customer ID", 'E4 TB Allocation Details'!$A$18:$L$18, 0),FALSE), 'E2 Allocators'!$B$15:$W$361, MATCH('O5 Details by Class &amp; Accounts'!AG$18, 'E2 Allocators'!$B$15:$W$15, 0),FALSE)*$G70)</f>
        <v>0</v>
      </c>
      <c r="AH70" s="1334">
        <f>IF(ISERROR(VLOOKUP(VLOOKUP($A70, 'E4 TB Allocation Details'!$A$18:$L$217, MATCH("Customer ID", 'E4 TB Allocation Details'!$A$18:$L$18, 0),FALSE), 'E2 Allocators'!$B$15:$W$361, MATCH('O5 Details by Class &amp; Accounts'!AH$18, 'E2 Allocators'!$B$15:$W$15, 0),FALSE)*$G70), 0, VLOOKUP(VLOOKUP($A70, 'E4 TB Allocation Details'!$A$18:$L$217, MATCH("Customer ID", 'E4 TB Allocation Details'!$A$18:$L$18, 0),FALSE), 'E2 Allocators'!$B$15:$W$361, MATCH('O5 Details by Class &amp; Accounts'!AH$18, 'E2 Allocators'!$B$15:$W$15, 0),FALSE)*$G70)</f>
        <v>0</v>
      </c>
      <c r="AI70" s="1334">
        <f>IF(ISERROR(VLOOKUP(VLOOKUP($A70, 'E4 TB Allocation Details'!$A$18:$L$217, MATCH("Customer ID", 'E4 TB Allocation Details'!$A$18:$L$18, 0),FALSE), 'E2 Allocators'!$B$15:$W$361, MATCH('O5 Details by Class &amp; Accounts'!AI$18, 'E2 Allocators'!$B$15:$W$15, 0),FALSE)*$G70), 0, VLOOKUP(VLOOKUP($A70, 'E4 TB Allocation Details'!$A$18:$L$217, MATCH("Customer ID", 'E4 TB Allocation Details'!$A$18:$L$18, 0),FALSE), 'E2 Allocators'!$B$15:$W$361, MATCH('O5 Details by Class &amp; Accounts'!AI$18, 'E2 Allocators'!$B$15:$W$15, 0),FALSE)*$G70)</f>
        <v>0</v>
      </c>
      <c r="AJ70" s="1334">
        <f>IF(ISERROR(VLOOKUP(VLOOKUP($A70, 'E4 TB Allocation Details'!$A$18:$L$217, MATCH("Customer ID", 'E4 TB Allocation Details'!$A$18:$L$18, 0),FALSE), 'E2 Allocators'!$B$15:$W$361, MATCH('O5 Details by Class &amp; Accounts'!AJ$18, 'E2 Allocators'!$B$15:$W$15, 0),FALSE)*$G70), 0, VLOOKUP(VLOOKUP($A70, 'E4 TB Allocation Details'!$A$18:$L$217, MATCH("Customer ID", 'E4 TB Allocation Details'!$A$18:$L$18, 0),FALSE), 'E2 Allocators'!$B$15:$W$361, MATCH('O5 Details by Class &amp; Accounts'!AJ$18, 'E2 Allocators'!$B$15:$W$15, 0),FALSE)*$G70)</f>
        <v>0</v>
      </c>
      <c r="AK70" s="1334">
        <f>IF(ISERROR(VLOOKUP(VLOOKUP($A70, 'E4 TB Allocation Details'!$A$18:$L$217, MATCH("Customer ID", 'E4 TB Allocation Details'!$A$18:$L$18, 0),FALSE), 'E2 Allocators'!$B$15:$W$361, MATCH('O5 Details by Class &amp; Accounts'!AK$18, 'E2 Allocators'!$B$15:$W$15, 0),FALSE)*$G70), 0, VLOOKUP(VLOOKUP($A70, 'E4 TB Allocation Details'!$A$18:$L$217, MATCH("Customer ID", 'E4 TB Allocation Details'!$A$18:$L$18, 0),FALSE), 'E2 Allocators'!$B$15:$W$361, MATCH('O5 Details by Class &amp; Accounts'!AK$18, 'E2 Allocators'!$B$15:$W$15, 0),FALSE)*$G70)</f>
        <v>0</v>
      </c>
      <c r="AL70" s="1334">
        <f>IF(ISERROR(VLOOKUP(VLOOKUP($A70, 'E4 TB Allocation Details'!$A$18:$L$217, MATCH("Customer ID", 'E4 TB Allocation Details'!$A$18:$L$18, 0),FALSE), 'E2 Allocators'!$B$15:$W$361, MATCH('O5 Details by Class &amp; Accounts'!AL$18, 'E2 Allocators'!$B$15:$W$15, 0),FALSE)*$G70), 0, VLOOKUP(VLOOKUP($A70, 'E4 TB Allocation Details'!$A$18:$L$217, MATCH("Customer ID", 'E4 TB Allocation Details'!$A$18:$L$18, 0),FALSE), 'E2 Allocators'!$B$15:$W$361, MATCH('O5 Details by Class &amp; Accounts'!AL$18, 'E2 Allocators'!$B$15:$W$15, 0),FALSE)*$G70)</f>
        <v>0</v>
      </c>
      <c r="AM70" s="1334">
        <f>IF(ISERROR(VLOOKUP(VLOOKUP($A70, 'E4 TB Allocation Details'!$A$18:$L$217, MATCH("Customer ID", 'E4 TB Allocation Details'!$A$18:$L$18, 0),FALSE), 'E2 Allocators'!$B$15:$W$361, MATCH('O5 Details by Class &amp; Accounts'!AM$18, 'E2 Allocators'!$B$15:$W$15, 0),FALSE)*$G70), 0, VLOOKUP(VLOOKUP($A70, 'E4 TB Allocation Details'!$A$18:$L$217, MATCH("Customer ID", 'E4 TB Allocation Details'!$A$18:$L$18, 0),FALSE), 'E2 Allocators'!$B$15:$W$361, MATCH('O5 Details by Class &amp; Accounts'!AM$18, 'E2 Allocators'!$B$15:$W$15, 0),FALSE)*$G70)</f>
        <v>0</v>
      </c>
      <c r="AN70" s="1334">
        <f>IF(ISERROR(VLOOKUP(VLOOKUP($A70, 'E4 TB Allocation Details'!$A$18:$L$217, MATCH("Customer ID", 'E4 TB Allocation Details'!$A$18:$L$18, 0),FALSE), 'E2 Allocators'!$B$15:$W$361, MATCH('O5 Details by Class &amp; Accounts'!AN$18, 'E2 Allocators'!$B$15:$W$15, 0),FALSE)*$G70), 0, VLOOKUP(VLOOKUP($A70, 'E4 TB Allocation Details'!$A$18:$L$217, MATCH("Customer ID", 'E4 TB Allocation Details'!$A$18:$L$18, 0),FALSE), 'E2 Allocators'!$B$15:$W$361, MATCH('O5 Details by Class &amp; Accounts'!AN$18, 'E2 Allocators'!$B$15:$W$15, 0),FALSE)*$G70)</f>
        <v>0</v>
      </c>
      <c r="AO70" s="1334">
        <f>IF(ISERROR(VLOOKUP(VLOOKUP($A70, 'E4 TB Allocation Details'!$A$18:$L$217, MATCH("Customer ID", 'E4 TB Allocation Details'!$A$18:$L$18, 0),FALSE), 'E2 Allocators'!$B$15:$W$361, MATCH('O5 Details by Class &amp; Accounts'!AO$18, 'E2 Allocators'!$B$15:$W$15, 0),FALSE)*$G70), 0, VLOOKUP(VLOOKUP($A70, 'E4 TB Allocation Details'!$A$18:$L$217, MATCH("Customer ID", 'E4 TB Allocation Details'!$A$18:$L$18, 0),FALSE), 'E2 Allocators'!$B$15:$W$361, MATCH('O5 Details by Class &amp; Accounts'!AO$18, 'E2 Allocators'!$B$15:$W$15, 0),FALSE)*$G70)</f>
        <v>0</v>
      </c>
      <c r="AP70" s="1334">
        <f>IF(ISERROR(VLOOKUP(VLOOKUP($A70, 'E4 TB Allocation Details'!$A$18:$L$217, MATCH("Customer ID", 'E4 TB Allocation Details'!$A$18:$L$18, 0),FALSE), 'E2 Allocators'!$B$15:$W$361, MATCH('O5 Details by Class &amp; Accounts'!AP$18, 'E2 Allocators'!$B$15:$W$15, 0),FALSE)*$G70), 0, VLOOKUP(VLOOKUP($A70, 'E4 TB Allocation Details'!$A$18:$L$217, MATCH("Customer ID", 'E4 TB Allocation Details'!$A$18:$L$18, 0),FALSE), 'E2 Allocators'!$B$15:$W$361, MATCH('O5 Details by Class &amp; Accounts'!AP$18, 'E2 Allocators'!$B$15:$W$15, 0),FALSE)*$G70)</f>
        <v>0</v>
      </c>
      <c r="AQ70" s="1334">
        <f>IF(ISERROR(VLOOKUP(VLOOKUP($A70, 'E4 TB Allocation Details'!$A$18:$L$217, MATCH("Customer ID", 'E4 TB Allocation Details'!$A$18:$L$18, 0),FALSE), 'E2 Allocators'!$B$15:$W$361, MATCH('O5 Details by Class &amp; Accounts'!AQ$18, 'E2 Allocators'!$B$15:$W$15, 0),FALSE)*$G70), 0, VLOOKUP(VLOOKUP($A70, 'E4 TB Allocation Details'!$A$18:$L$217, MATCH("Customer ID", 'E4 TB Allocation Details'!$A$18:$L$18, 0),FALSE), 'E2 Allocators'!$B$15:$W$361, MATCH('O5 Details by Class &amp; Accounts'!AQ$18, 'E2 Allocators'!$B$15:$W$15, 0),FALSE)*$G70)</f>
        <v>0</v>
      </c>
      <c r="AR70" s="1334">
        <f>IF(ISERROR(VLOOKUP(VLOOKUP($A70, 'E4 TB Allocation Details'!$A$18:$L$217, MATCH("Customer ID", 'E4 TB Allocation Details'!$A$18:$L$18, 0),FALSE), 'E2 Allocators'!$B$15:$W$361, MATCH('O5 Details by Class &amp; Accounts'!AR$18, 'E2 Allocators'!$B$15:$W$15, 0),FALSE)*$G70), 0, VLOOKUP(VLOOKUP($A70, 'E4 TB Allocation Details'!$A$18:$L$217, MATCH("Customer ID", 'E4 TB Allocation Details'!$A$18:$L$18, 0),FALSE), 'E2 Allocators'!$B$15:$W$361, MATCH('O5 Details by Class &amp; Accounts'!AR$18, 'E2 Allocators'!$B$15:$W$15, 0),FALSE)*$G70)</f>
        <v>0</v>
      </c>
      <c r="AS70" s="1334">
        <f>IF(ISERROR(VLOOKUP(VLOOKUP($A70, 'E4 TB Allocation Details'!$A$18:$L$217, MATCH("Customer ID", 'E4 TB Allocation Details'!$A$18:$L$18, 0),FALSE), 'E2 Allocators'!$B$15:$W$361, MATCH('O5 Details by Class &amp; Accounts'!AS$18, 'E2 Allocators'!$B$15:$W$15, 0),FALSE)*$G70), 0, VLOOKUP(VLOOKUP($A70, 'E4 TB Allocation Details'!$A$18:$L$217, MATCH("Customer ID", 'E4 TB Allocation Details'!$A$18:$L$18, 0),FALSE), 'E2 Allocators'!$B$15:$W$361, MATCH('O5 Details by Class &amp; Accounts'!AS$18, 'E2 Allocators'!$B$15:$W$15, 0),FALSE)*$G70)</f>
        <v>0</v>
      </c>
      <c r="AT70" s="1334">
        <f>IF(ISERROR(VLOOKUP(VLOOKUP($A70, 'E4 TB Allocation Details'!$A$18:$L$217, MATCH("Customer ID", 'E4 TB Allocation Details'!$A$18:$L$18, 0),FALSE), 'E2 Allocators'!$B$15:$W$361, MATCH('O5 Details by Class &amp; Accounts'!AT$18, 'E2 Allocators'!$B$15:$W$15, 0),FALSE)*$G70), 0, VLOOKUP(VLOOKUP($A70, 'E4 TB Allocation Details'!$A$18:$L$217, MATCH("Customer ID", 'E4 TB Allocation Details'!$A$18:$L$18, 0),FALSE), 'E2 Allocators'!$B$15:$W$361, MATCH('O5 Details by Class &amp; Accounts'!AT$18, 'E2 Allocators'!$B$15:$W$15, 0),FALSE)*$G70)</f>
        <v>0</v>
      </c>
      <c r="AU70" s="1334">
        <f>IF(ISERROR(VLOOKUP(VLOOKUP($A70, 'E4 TB Allocation Details'!$A$18:$L$217, MATCH("Customer ID", 'E4 TB Allocation Details'!$A$18:$L$18, 0),FALSE), 'E2 Allocators'!$B$15:$W$361, MATCH('O5 Details by Class &amp; Accounts'!AU$18, 'E2 Allocators'!$B$15:$W$15, 0),FALSE)*$G70), 0, VLOOKUP(VLOOKUP($A70, 'E4 TB Allocation Details'!$A$18:$L$217, MATCH("Customer ID", 'E4 TB Allocation Details'!$A$18:$L$18, 0),FALSE), 'E2 Allocators'!$B$15:$W$361, MATCH('O5 Details by Class &amp; Accounts'!AU$18, 'E2 Allocators'!$B$15:$W$15, 0),FALSE)*$G70)</f>
        <v>0</v>
      </c>
      <c r="AV70" s="1334">
        <f>IF(ISERROR(VLOOKUP(VLOOKUP($A70, 'E4 TB Allocation Details'!$A$18:$L$217, MATCH("Customer ID", 'E4 TB Allocation Details'!$A$18:$L$18, 0),FALSE), 'E2 Allocators'!$B$15:$W$361, MATCH('O5 Details by Class &amp; Accounts'!AV$18, 'E2 Allocators'!$B$15:$W$15, 0),FALSE)*$G70), 0, VLOOKUP(VLOOKUP($A70, 'E4 TB Allocation Details'!$A$18:$L$217, MATCH("Customer ID", 'E4 TB Allocation Details'!$A$18:$L$18, 0),FALSE), 'E2 Allocators'!$B$15:$W$361, MATCH('O5 Details by Class &amp; Accounts'!AV$18, 'E2 Allocators'!$B$15:$W$15, 0),FALSE)*$G70)</f>
        <v>0</v>
      </c>
      <c r="AW70" s="1334">
        <f>IF(ISERROR(VLOOKUP(VLOOKUP($A70, 'E4 TB Allocation Details'!$A$18:$L$217, MATCH("Customer ID", 'E4 TB Allocation Details'!$A$18:$L$18, 0),FALSE), 'E2 Allocators'!$B$15:$W$361, MATCH('O5 Details by Class &amp; Accounts'!AW$18, 'E2 Allocators'!$B$15:$W$15, 0),FALSE)*$G70), 0, VLOOKUP(VLOOKUP($A70, 'E4 TB Allocation Details'!$A$18:$L$217, MATCH("Customer ID", 'E4 TB Allocation Details'!$A$18:$L$18, 0),FALSE), 'E2 Allocators'!$B$15:$W$361, MATCH('O5 Details by Class &amp; Accounts'!AW$18, 'E2 Allocators'!$B$15:$W$15, 0),FALSE)*$G70)</f>
        <v>0</v>
      </c>
      <c r="AX70" s="1334">
        <f t="shared" si="10"/>
        <v>0</v>
      </c>
      <c r="AY70" s="1334">
        <f>IF(ISERROR(VLOOKUP(VLOOKUP($A70, 'E4 TB Allocation Details'!$A$18:$L$217, MATCH("Misc ID", 'E4 TB Allocation Details'!$A$18:$L$18, 0),FALSE), 'E2 Allocators'!$B$15:$W$361, MATCH('O5 Details by Class &amp; Accounts'!AY$18, 'E2 Allocators'!$B$15:$W$15, 0),FALSE)*$E70), 0, VLOOKUP(VLOOKUP($A70, 'E4 TB Allocation Details'!$A$18:$L$217, MATCH("Misc ID", 'E4 TB Allocation Details'!$A$18:$L$18, 0),FALSE), 'E2 Allocators'!$B$15:$W$361, MATCH('O5 Details by Class &amp; Accounts'!AY$18, 'E2 Allocators'!$B$15:$W$15, 0),FALSE)*$E70)</f>
        <v>0</v>
      </c>
      <c r="AZ70" s="1334">
        <f>IF(ISERROR(VLOOKUP(VLOOKUP($A70, 'E4 TB Allocation Details'!$A$18:$L$217, MATCH("Misc ID", 'E4 TB Allocation Details'!$A$18:$L$18, 0),FALSE), 'E2 Allocators'!$B$15:$W$361, MATCH('O5 Details by Class &amp; Accounts'!AZ$18, 'E2 Allocators'!$B$15:$W$15, 0),FALSE)*$E70), 0, VLOOKUP(VLOOKUP($A70, 'E4 TB Allocation Details'!$A$18:$L$217, MATCH("Misc ID", 'E4 TB Allocation Details'!$A$18:$L$18, 0),FALSE), 'E2 Allocators'!$B$15:$W$361, MATCH('O5 Details by Class &amp; Accounts'!AZ$18, 'E2 Allocators'!$B$15:$W$15, 0),FALSE)*$E70)</f>
        <v>0</v>
      </c>
      <c r="BA70" s="1334">
        <f>IF(ISERROR(VLOOKUP(VLOOKUP($A70, 'E4 TB Allocation Details'!$A$18:$L$217, MATCH("Misc ID", 'E4 TB Allocation Details'!$A$18:$L$18, 0),FALSE), 'E2 Allocators'!$B$15:$W$361, MATCH('O5 Details by Class &amp; Accounts'!BA$18, 'E2 Allocators'!$B$15:$W$15, 0),FALSE)*$E70), 0, VLOOKUP(VLOOKUP($A70, 'E4 TB Allocation Details'!$A$18:$L$217, MATCH("Misc ID", 'E4 TB Allocation Details'!$A$18:$L$18, 0),FALSE), 'E2 Allocators'!$B$15:$W$361, MATCH('O5 Details by Class &amp; Accounts'!BA$18, 'E2 Allocators'!$B$15:$W$15, 0),FALSE)*$E70)</f>
        <v>0</v>
      </c>
      <c r="BB70" s="1334">
        <f>IF(ISERROR(VLOOKUP(VLOOKUP($A70, 'E4 TB Allocation Details'!$A$18:$L$217, MATCH("Misc ID", 'E4 TB Allocation Details'!$A$18:$L$18, 0),FALSE), 'E2 Allocators'!$B$15:$W$361, MATCH('O5 Details by Class &amp; Accounts'!BB$18, 'E2 Allocators'!$B$15:$W$15, 0),FALSE)*$E70), 0, VLOOKUP(VLOOKUP($A70, 'E4 TB Allocation Details'!$A$18:$L$217, MATCH("Misc ID", 'E4 TB Allocation Details'!$A$18:$L$18, 0),FALSE), 'E2 Allocators'!$B$15:$W$361, MATCH('O5 Details by Class &amp; Accounts'!BB$18, 'E2 Allocators'!$B$15:$W$15, 0),FALSE)*$E70)</f>
        <v>0</v>
      </c>
      <c r="BC70" s="1334">
        <f>IF(ISERROR(VLOOKUP(VLOOKUP($A70, 'E4 TB Allocation Details'!$A$18:$L$217, MATCH("Misc ID", 'E4 TB Allocation Details'!$A$18:$L$18, 0),FALSE), 'E2 Allocators'!$B$15:$W$361, MATCH('O5 Details by Class &amp; Accounts'!BC$18, 'E2 Allocators'!$B$15:$W$15, 0),FALSE)*$E70), 0, VLOOKUP(VLOOKUP($A70, 'E4 TB Allocation Details'!$A$18:$L$217, MATCH("Misc ID", 'E4 TB Allocation Details'!$A$18:$L$18, 0),FALSE), 'E2 Allocators'!$B$15:$W$361, MATCH('O5 Details by Class &amp; Accounts'!BC$18, 'E2 Allocators'!$B$15:$W$15, 0),FALSE)*$E70)</f>
        <v>0</v>
      </c>
      <c r="BD70" s="1334">
        <f>IF(ISERROR(VLOOKUP(VLOOKUP($A70, 'E4 TB Allocation Details'!$A$18:$L$217, MATCH("Misc ID", 'E4 TB Allocation Details'!$A$18:$L$18, 0),FALSE), 'E2 Allocators'!$B$15:$W$361, MATCH('O5 Details by Class &amp; Accounts'!BD$18, 'E2 Allocators'!$B$15:$W$15, 0),FALSE)*$E70), 0, VLOOKUP(VLOOKUP($A70, 'E4 TB Allocation Details'!$A$18:$L$217, MATCH("Misc ID", 'E4 TB Allocation Details'!$A$18:$L$18, 0),FALSE), 'E2 Allocators'!$B$15:$W$361, MATCH('O5 Details by Class &amp; Accounts'!BD$18, 'E2 Allocators'!$B$15:$W$15, 0),FALSE)*$E70)</f>
        <v>0</v>
      </c>
      <c r="BE70" s="1334">
        <f>IF(ISERROR(VLOOKUP(VLOOKUP($A70, 'E4 TB Allocation Details'!$A$18:$L$217, MATCH("Misc ID", 'E4 TB Allocation Details'!$A$18:$L$18, 0),FALSE), 'E2 Allocators'!$B$15:$W$361, MATCH('O5 Details by Class &amp; Accounts'!BE$18, 'E2 Allocators'!$B$15:$W$15, 0),FALSE)*$E70), 0, VLOOKUP(VLOOKUP($A70, 'E4 TB Allocation Details'!$A$18:$L$217, MATCH("Misc ID", 'E4 TB Allocation Details'!$A$18:$L$18, 0),FALSE), 'E2 Allocators'!$B$15:$W$361, MATCH('O5 Details by Class &amp; Accounts'!BE$18, 'E2 Allocators'!$B$15:$W$15, 0),FALSE)*$E70)</f>
        <v>0</v>
      </c>
      <c r="BF70" s="1334">
        <f>IF(ISERROR(VLOOKUP(VLOOKUP($A70, 'E4 TB Allocation Details'!$A$18:$L$217, MATCH("Misc ID", 'E4 TB Allocation Details'!$A$18:$L$18, 0),FALSE), 'E2 Allocators'!$B$15:$W$361, MATCH('O5 Details by Class &amp; Accounts'!BF$18, 'E2 Allocators'!$B$15:$W$15, 0),FALSE)*$E70), 0, VLOOKUP(VLOOKUP($A70, 'E4 TB Allocation Details'!$A$18:$L$217, MATCH("Misc ID", 'E4 TB Allocation Details'!$A$18:$L$18, 0),FALSE), 'E2 Allocators'!$B$15:$W$361, MATCH('O5 Details by Class &amp; Accounts'!BF$18, 'E2 Allocators'!$B$15:$W$15, 0),FALSE)*$E70)</f>
        <v>0</v>
      </c>
      <c r="BG70" s="1334">
        <f>IF(ISERROR(VLOOKUP(VLOOKUP($A70, 'E4 TB Allocation Details'!$A$18:$L$217, MATCH("Misc ID", 'E4 TB Allocation Details'!$A$18:$L$18, 0),FALSE), 'E2 Allocators'!$B$15:$W$361, MATCH('O5 Details by Class &amp; Accounts'!BG$18, 'E2 Allocators'!$B$15:$W$15, 0),FALSE)*$E70), 0, VLOOKUP(VLOOKUP($A70, 'E4 TB Allocation Details'!$A$18:$L$217, MATCH("Misc ID", 'E4 TB Allocation Details'!$A$18:$L$18, 0),FALSE), 'E2 Allocators'!$B$15:$W$361, MATCH('O5 Details by Class &amp; Accounts'!BG$18, 'E2 Allocators'!$B$15:$W$15, 0),FALSE)*$E70)</f>
        <v>0</v>
      </c>
      <c r="BH70" s="1334">
        <f>IF(ISERROR(VLOOKUP(VLOOKUP($A70, 'E4 TB Allocation Details'!$A$18:$L$217, MATCH("Misc ID", 'E4 TB Allocation Details'!$A$18:$L$18, 0),FALSE), 'E2 Allocators'!$B$15:$W$361, MATCH('O5 Details by Class &amp; Accounts'!BH$18, 'E2 Allocators'!$B$15:$W$15, 0),FALSE)*$E70), 0, VLOOKUP(VLOOKUP($A70, 'E4 TB Allocation Details'!$A$18:$L$217, MATCH("Misc ID", 'E4 TB Allocation Details'!$A$18:$L$18, 0),FALSE), 'E2 Allocators'!$B$15:$W$361, MATCH('O5 Details by Class &amp; Accounts'!BH$18, 'E2 Allocators'!$B$15:$W$15, 0),FALSE)*$E70)</f>
        <v>0</v>
      </c>
      <c r="BI70" s="1334">
        <f>IF(ISERROR(VLOOKUP(VLOOKUP($A70, 'E4 TB Allocation Details'!$A$18:$L$217, MATCH("Misc ID", 'E4 TB Allocation Details'!$A$18:$L$18, 0),FALSE), 'E2 Allocators'!$B$15:$W$361, MATCH('O5 Details by Class &amp; Accounts'!BI$18, 'E2 Allocators'!$B$15:$W$15, 0),FALSE)*$E70), 0, VLOOKUP(VLOOKUP($A70, 'E4 TB Allocation Details'!$A$18:$L$217, MATCH("Misc ID", 'E4 TB Allocation Details'!$A$18:$L$18, 0),FALSE), 'E2 Allocators'!$B$15:$W$361, MATCH('O5 Details by Class &amp; Accounts'!BI$18, 'E2 Allocators'!$B$15:$W$15, 0),FALSE)*$E70)</f>
        <v>0</v>
      </c>
      <c r="BJ70" s="1334">
        <f>IF(ISERROR(VLOOKUP(VLOOKUP($A70, 'E4 TB Allocation Details'!$A$18:$L$217, MATCH("Misc ID", 'E4 TB Allocation Details'!$A$18:$L$18, 0),FALSE), 'E2 Allocators'!$B$15:$W$361, MATCH('O5 Details by Class &amp; Accounts'!BJ$18, 'E2 Allocators'!$B$15:$W$15, 0),FALSE)*$E70), 0, VLOOKUP(VLOOKUP($A70, 'E4 TB Allocation Details'!$A$18:$L$217, MATCH("Misc ID", 'E4 TB Allocation Details'!$A$18:$L$18, 0),FALSE), 'E2 Allocators'!$B$15:$W$361, MATCH('O5 Details by Class &amp; Accounts'!BJ$18, 'E2 Allocators'!$B$15:$W$15, 0),FALSE)*$E70)</f>
        <v>0</v>
      </c>
      <c r="BK70" s="1334">
        <f>IF(ISERROR(VLOOKUP(VLOOKUP($A70, 'E4 TB Allocation Details'!$A$18:$L$217, MATCH("Misc ID", 'E4 TB Allocation Details'!$A$18:$L$18, 0),FALSE), 'E2 Allocators'!$B$15:$W$361, MATCH('O5 Details by Class &amp; Accounts'!BK$18, 'E2 Allocators'!$B$15:$W$15, 0),FALSE)*$E70), 0, VLOOKUP(VLOOKUP($A70, 'E4 TB Allocation Details'!$A$18:$L$217, MATCH("Misc ID", 'E4 TB Allocation Details'!$A$18:$L$18, 0),FALSE), 'E2 Allocators'!$B$15:$W$361, MATCH('O5 Details by Class &amp; Accounts'!BK$18, 'E2 Allocators'!$B$15:$W$15, 0),FALSE)*$E70)</f>
        <v>0</v>
      </c>
      <c r="BL70" s="1334">
        <f>IF(ISERROR(VLOOKUP(VLOOKUP($A70, 'E4 TB Allocation Details'!$A$18:$L$217, MATCH("Misc ID", 'E4 TB Allocation Details'!$A$18:$L$18, 0),FALSE), 'E2 Allocators'!$B$15:$W$361, MATCH('O5 Details by Class &amp; Accounts'!BL$18, 'E2 Allocators'!$B$15:$W$15, 0),FALSE)*$E70), 0, VLOOKUP(VLOOKUP($A70, 'E4 TB Allocation Details'!$A$18:$L$217, MATCH("Misc ID", 'E4 TB Allocation Details'!$A$18:$L$18, 0),FALSE), 'E2 Allocators'!$B$15:$W$361, MATCH('O5 Details by Class &amp; Accounts'!BL$18, 'E2 Allocators'!$B$15:$W$15, 0),FALSE)*$E70)</f>
        <v>0</v>
      </c>
      <c r="BM70" s="1334">
        <f>IF(ISERROR(VLOOKUP(VLOOKUP($A70, 'E4 TB Allocation Details'!$A$18:$L$217, MATCH("Misc ID", 'E4 TB Allocation Details'!$A$18:$L$18, 0),FALSE), 'E2 Allocators'!$B$15:$W$361, MATCH('O5 Details by Class &amp; Accounts'!BM$18, 'E2 Allocators'!$B$15:$W$15, 0),FALSE)*$E70), 0, VLOOKUP(VLOOKUP($A70, 'E4 TB Allocation Details'!$A$18:$L$217, MATCH("Misc ID", 'E4 TB Allocation Details'!$A$18:$L$18, 0),FALSE), 'E2 Allocators'!$B$15:$W$361, MATCH('O5 Details by Class &amp; Accounts'!BM$18, 'E2 Allocators'!$B$15:$W$15, 0),FALSE)*$E70)</f>
        <v>0</v>
      </c>
      <c r="BN70" s="1334">
        <f>IF(ISERROR(VLOOKUP(VLOOKUP($A70, 'E4 TB Allocation Details'!$A$18:$L$217, MATCH("Misc ID", 'E4 TB Allocation Details'!$A$18:$L$18, 0),FALSE), 'E2 Allocators'!$B$15:$W$361, MATCH('O5 Details by Class &amp; Accounts'!BN$18, 'E2 Allocators'!$B$15:$W$15, 0),FALSE)*$E70), 0, VLOOKUP(VLOOKUP($A70, 'E4 TB Allocation Details'!$A$18:$L$217, MATCH("Misc ID", 'E4 TB Allocation Details'!$A$18:$L$18, 0),FALSE), 'E2 Allocators'!$B$15:$W$361, MATCH('O5 Details by Class &amp; Accounts'!BN$18, 'E2 Allocators'!$B$15:$W$15, 0),FALSE)*$E70)</f>
        <v>0</v>
      </c>
      <c r="BO70" s="1334">
        <f>IF(ISERROR(VLOOKUP(VLOOKUP($A70, 'E4 TB Allocation Details'!$A$18:$L$217, MATCH("Misc ID", 'E4 TB Allocation Details'!$A$18:$L$18, 0),FALSE), 'E2 Allocators'!$B$15:$W$361, MATCH('O5 Details by Class &amp; Accounts'!BO$18, 'E2 Allocators'!$B$15:$W$15, 0),FALSE)*$E70), 0, VLOOKUP(VLOOKUP($A70, 'E4 TB Allocation Details'!$A$18:$L$217, MATCH("Misc ID", 'E4 TB Allocation Details'!$A$18:$L$18, 0),FALSE), 'E2 Allocators'!$B$15:$W$361, MATCH('O5 Details by Class &amp; Accounts'!BO$18, 'E2 Allocators'!$B$15:$W$15, 0),FALSE)*$E70)</f>
        <v>0</v>
      </c>
      <c r="BP70" s="1334">
        <f>IF(ISERROR(VLOOKUP(VLOOKUP($A70, 'E4 TB Allocation Details'!$A$18:$L$217, MATCH("Misc ID", 'E4 TB Allocation Details'!$A$18:$L$18, 0),FALSE), 'E2 Allocators'!$B$15:$W$361, MATCH('O5 Details by Class &amp; Accounts'!BP$18, 'E2 Allocators'!$B$15:$W$15, 0),FALSE)*$E70), 0, VLOOKUP(VLOOKUP($A70, 'E4 TB Allocation Details'!$A$18:$L$217, MATCH("Misc ID", 'E4 TB Allocation Details'!$A$18:$L$18, 0),FALSE), 'E2 Allocators'!$B$15:$W$361, MATCH('O5 Details by Class &amp; Accounts'!BP$18, 'E2 Allocators'!$B$15:$W$15, 0),FALSE)*$E70)</f>
        <v>0</v>
      </c>
      <c r="BQ70" s="1334">
        <f>IF(ISERROR(VLOOKUP(VLOOKUP($A70, 'E4 TB Allocation Details'!$A$18:$L$217, MATCH("Misc ID", 'E4 TB Allocation Details'!$A$18:$L$18, 0),FALSE), 'E2 Allocators'!$B$15:$W$361, MATCH('O5 Details by Class &amp; Accounts'!BQ$18, 'E2 Allocators'!$B$15:$W$15, 0),FALSE)*$E70), 0, VLOOKUP(VLOOKUP($A70, 'E4 TB Allocation Details'!$A$18:$L$217, MATCH("Misc ID", 'E4 TB Allocation Details'!$A$18:$L$18, 0),FALSE), 'E2 Allocators'!$B$15:$W$361, MATCH('O5 Details by Class &amp; Accounts'!BQ$18, 'E2 Allocators'!$B$15:$W$15, 0),FALSE)*$E70)</f>
        <v>0</v>
      </c>
      <c r="BR70" s="1334">
        <f>IF(ISERROR(VLOOKUP(VLOOKUP($A70, 'E4 TB Allocation Details'!$A$18:$L$217, MATCH("Misc ID", 'E4 TB Allocation Details'!$A$18:$L$18, 0),FALSE), 'E2 Allocators'!$B$15:$W$361, MATCH('O5 Details by Class &amp; Accounts'!BR$18, 'E2 Allocators'!$B$15:$W$15, 0),FALSE)*$E70), 0, VLOOKUP(VLOOKUP($A70, 'E4 TB Allocation Details'!$A$18:$L$217, MATCH("Misc ID", 'E4 TB Allocation Details'!$A$18:$L$18, 0),FALSE), 'E2 Allocators'!$B$15:$W$361, MATCH('O5 Details by Class &amp; Accounts'!BR$18, 'E2 Allocators'!$B$15:$W$15, 0),FALSE)*$E70)</f>
        <v>0</v>
      </c>
      <c r="BS70" s="1334">
        <f t="shared" si="11"/>
        <v>0</v>
      </c>
      <c r="BT70" s="1334">
        <f>IF(ISERROR(VLOOKUP(VLOOKUP($A70, 'E4 TB Allocation Details'!$A$18:$L$217, MATCH("A &amp; G ID", 'E4 TB Allocation Details'!$A$18:$L$18, 0),FALSE), 'E2 Allocators'!$B$15:$W$361, MATCH('O5 Details by Class &amp; Accounts'!BT$18, 'E2 Allocators'!$B$15:$W$15, 0),FALSE)*$E70), 0, VLOOKUP(VLOOKUP($A70, 'E4 TB Allocation Details'!$A$18:$L$217, MATCH("A &amp; G ID", 'E4 TB Allocation Details'!$A$18:$L$18, 0),FALSE), 'E2 Allocators'!$B$15:$W$361, MATCH('O5 Details by Class &amp; Accounts'!BT$18, 'E2 Allocators'!$B$15:$W$15, 0),FALSE)*$E70)</f>
        <v>182734.11697163468</v>
      </c>
      <c r="BU70" s="1334">
        <f>IF(ISERROR(VLOOKUP(VLOOKUP($A70, 'E4 TB Allocation Details'!$A$18:$L$217, MATCH("A &amp; G ID", 'E4 TB Allocation Details'!$A$18:$L$18, 0),FALSE), 'E2 Allocators'!$B$15:$W$361, MATCH('O5 Details by Class &amp; Accounts'!BU$18, 'E2 Allocators'!$B$15:$W$15, 0),FALSE)*$E70), 0, VLOOKUP(VLOOKUP($A70, 'E4 TB Allocation Details'!$A$18:$L$217, MATCH("A &amp; G ID", 'E4 TB Allocation Details'!$A$18:$L$18, 0),FALSE), 'E2 Allocators'!$B$15:$W$361, MATCH('O5 Details by Class &amp; Accounts'!BU$18, 'E2 Allocators'!$B$15:$W$15, 0),FALSE)*$E70)</f>
        <v>46057.161470181076</v>
      </c>
      <c r="BV70" s="1334">
        <f>IF(ISERROR(VLOOKUP(VLOOKUP($A70, 'E4 TB Allocation Details'!$A$18:$L$217, MATCH("A &amp; G ID", 'E4 TB Allocation Details'!$A$18:$L$18, 0),FALSE), 'E2 Allocators'!$B$15:$W$361, MATCH('O5 Details by Class &amp; Accounts'!BV$18, 'E2 Allocators'!$B$15:$W$15, 0),FALSE)*$E70), 0, VLOOKUP(VLOOKUP($A70, 'E4 TB Allocation Details'!$A$18:$L$217, MATCH("A &amp; G ID", 'E4 TB Allocation Details'!$A$18:$L$18, 0),FALSE), 'E2 Allocators'!$B$15:$W$361, MATCH('O5 Details by Class &amp; Accounts'!BV$18, 'E2 Allocators'!$B$15:$W$15, 0),FALSE)*$E70)</f>
        <v>55319.550567828031</v>
      </c>
      <c r="BW70" s="1334">
        <f>IF(ISERROR(VLOOKUP(VLOOKUP($A70, 'E4 TB Allocation Details'!$A$18:$L$217, MATCH("A &amp; G ID", 'E4 TB Allocation Details'!$A$18:$L$18, 0),FALSE), 'E2 Allocators'!$B$15:$W$361, MATCH('O5 Details by Class &amp; Accounts'!BW$18, 'E2 Allocators'!$B$15:$W$15, 0),FALSE)*$E70), 0, VLOOKUP(VLOOKUP($A70, 'E4 TB Allocation Details'!$A$18:$L$217, MATCH("A &amp; G ID", 'E4 TB Allocation Details'!$A$18:$L$18, 0),FALSE), 'E2 Allocators'!$B$15:$W$361, MATCH('O5 Details by Class &amp; Accounts'!BW$18, 'E2 Allocators'!$B$15:$W$15, 0),FALSE)*$E70)</f>
        <v>0</v>
      </c>
      <c r="BX70" s="1334">
        <f>IF(ISERROR(VLOOKUP(VLOOKUP($A70, 'E4 TB Allocation Details'!$A$18:$L$217, MATCH("A &amp; G ID", 'E4 TB Allocation Details'!$A$18:$L$18, 0),FALSE), 'E2 Allocators'!$B$15:$W$361, MATCH('O5 Details by Class &amp; Accounts'!BX$18, 'E2 Allocators'!$B$15:$W$15, 0),FALSE)*$E70), 0, VLOOKUP(VLOOKUP($A70, 'E4 TB Allocation Details'!$A$18:$L$217, MATCH("A &amp; G ID", 'E4 TB Allocation Details'!$A$18:$L$18, 0),FALSE), 'E2 Allocators'!$B$15:$W$361, MATCH('O5 Details by Class &amp; Accounts'!BX$18, 'E2 Allocators'!$B$15:$W$15, 0),FALSE)*$E70)</f>
        <v>20236.656971523687</v>
      </c>
      <c r="BY70" s="1334">
        <f>IF(ISERROR(VLOOKUP(VLOOKUP($A70, 'E4 TB Allocation Details'!$A$18:$L$217, MATCH("A &amp; G ID", 'E4 TB Allocation Details'!$A$18:$L$18, 0),FALSE), 'E2 Allocators'!$B$15:$W$361, MATCH('O5 Details by Class &amp; Accounts'!BY$18, 'E2 Allocators'!$B$15:$W$15, 0),FALSE)*$E70), 0, VLOOKUP(VLOOKUP($A70, 'E4 TB Allocation Details'!$A$18:$L$217, MATCH("A &amp; G ID", 'E4 TB Allocation Details'!$A$18:$L$18, 0),FALSE), 'E2 Allocators'!$B$15:$W$361, MATCH('O5 Details by Class &amp; Accounts'!BY$18, 'E2 Allocators'!$B$15:$W$15, 0),FALSE)*$E70)</f>
        <v>26533.982279153406</v>
      </c>
      <c r="BZ70" s="1334">
        <f>IF(ISERROR(VLOOKUP(VLOOKUP($A70, 'E4 TB Allocation Details'!$A$18:$L$217, MATCH("A &amp; G ID", 'E4 TB Allocation Details'!$A$18:$L$18, 0),FALSE), 'E2 Allocators'!$B$15:$W$361, MATCH('O5 Details by Class &amp; Accounts'!BZ$18, 'E2 Allocators'!$B$15:$W$15, 0),FALSE)*$E70), 0, VLOOKUP(VLOOKUP($A70, 'E4 TB Allocation Details'!$A$18:$L$217, MATCH("A &amp; G ID", 'E4 TB Allocation Details'!$A$18:$L$18, 0),FALSE), 'E2 Allocators'!$B$15:$W$361, MATCH('O5 Details by Class &amp; Accounts'!BZ$18, 'E2 Allocators'!$B$15:$W$15, 0),FALSE)*$E70)</f>
        <v>17704.148648630689</v>
      </c>
      <c r="CA70" s="1334">
        <f>IF(ISERROR(VLOOKUP(VLOOKUP($A70, 'E4 TB Allocation Details'!$A$18:$L$217, MATCH("A &amp; G ID", 'E4 TB Allocation Details'!$A$18:$L$18, 0),FALSE), 'E2 Allocators'!$B$15:$W$361, MATCH('O5 Details by Class &amp; Accounts'!CA$18, 'E2 Allocators'!$B$15:$W$15, 0),FALSE)*$E70), 0, VLOOKUP(VLOOKUP($A70, 'E4 TB Allocation Details'!$A$18:$L$217, MATCH("A &amp; G ID", 'E4 TB Allocation Details'!$A$18:$L$18, 0),FALSE), 'E2 Allocators'!$B$15:$W$361, MATCH('O5 Details by Class &amp; Accounts'!CA$18, 'E2 Allocators'!$B$15:$W$15, 0),FALSE)*$E70)</f>
        <v>1118.5961543533231</v>
      </c>
      <c r="CB70" s="1334">
        <f>IF(ISERROR(VLOOKUP(VLOOKUP($A70, 'E4 TB Allocation Details'!$A$18:$L$217, MATCH("A &amp; G ID", 'E4 TB Allocation Details'!$A$18:$L$18, 0),FALSE), 'E2 Allocators'!$B$15:$W$361, MATCH('O5 Details by Class &amp; Accounts'!CB$18, 'E2 Allocators'!$B$15:$W$15, 0),FALSE)*$E70), 0, VLOOKUP(VLOOKUP($A70, 'E4 TB Allocation Details'!$A$18:$L$217, MATCH("A &amp; G ID", 'E4 TB Allocation Details'!$A$18:$L$18, 0),FALSE), 'E2 Allocators'!$B$15:$W$361, MATCH('O5 Details by Class &amp; Accounts'!CB$18, 'E2 Allocators'!$B$15:$W$15, 0),FALSE)*$E70)</f>
        <v>964.50693669502652</v>
      </c>
      <c r="CC70" s="1334">
        <f>IF(ISERROR(VLOOKUP(VLOOKUP($A70, 'E4 TB Allocation Details'!$A$18:$L$217, MATCH("A &amp; G ID", 'E4 TB Allocation Details'!$A$18:$L$18, 0),FALSE), 'E2 Allocators'!$B$15:$W$361, MATCH('O5 Details by Class &amp; Accounts'!CC$18, 'E2 Allocators'!$B$15:$W$15, 0),FALSE)*$E70), 0, VLOOKUP(VLOOKUP($A70, 'E4 TB Allocation Details'!$A$18:$L$217, MATCH("A &amp; G ID", 'E4 TB Allocation Details'!$A$18:$L$18, 0),FALSE), 'E2 Allocators'!$B$15:$W$361, MATCH('O5 Details by Class &amp; Accounts'!CC$18, 'E2 Allocators'!$B$15:$W$15, 0),FALSE)*$E70)</f>
        <v>0</v>
      </c>
      <c r="CD70" s="1334">
        <f>IF(ISERROR(VLOOKUP(VLOOKUP($A70, 'E4 TB Allocation Details'!$A$18:$L$217, MATCH("A &amp; G ID", 'E4 TB Allocation Details'!$A$18:$L$18, 0),FALSE), 'E2 Allocators'!$B$15:$W$361, MATCH('O5 Details by Class &amp; Accounts'!CD$18, 'E2 Allocators'!$B$15:$W$15, 0),FALSE)*$E70), 0, VLOOKUP(VLOOKUP($A70, 'E4 TB Allocation Details'!$A$18:$L$217, MATCH("A &amp; G ID", 'E4 TB Allocation Details'!$A$18:$L$18, 0),FALSE), 'E2 Allocators'!$B$15:$W$361, MATCH('O5 Details by Class &amp; Accounts'!CD$18, 'E2 Allocators'!$B$15:$W$15, 0),FALSE)*$E70)</f>
        <v>0</v>
      </c>
      <c r="CE70" s="1334">
        <f>IF(ISERROR(VLOOKUP(VLOOKUP($A70, 'E4 TB Allocation Details'!$A$18:$L$217, MATCH("A &amp; G ID", 'E4 TB Allocation Details'!$A$18:$L$18, 0),FALSE), 'E2 Allocators'!$B$15:$W$361, MATCH('O5 Details by Class &amp; Accounts'!CE$18, 'E2 Allocators'!$B$15:$W$15, 0),FALSE)*$E70), 0, VLOOKUP(VLOOKUP($A70, 'E4 TB Allocation Details'!$A$18:$L$217, MATCH("A &amp; G ID", 'E4 TB Allocation Details'!$A$18:$L$18, 0),FALSE), 'E2 Allocators'!$B$15:$W$361, MATCH('O5 Details by Class &amp; Accounts'!CE$18, 'E2 Allocators'!$B$15:$W$15, 0),FALSE)*$E70)</f>
        <v>0</v>
      </c>
      <c r="CF70" s="1334">
        <f>IF(ISERROR(VLOOKUP(VLOOKUP($A70, 'E4 TB Allocation Details'!$A$18:$L$217, MATCH("A &amp; G ID", 'E4 TB Allocation Details'!$A$18:$L$18, 0),FALSE), 'E2 Allocators'!$B$15:$W$361, MATCH('O5 Details by Class &amp; Accounts'!CF$18, 'E2 Allocators'!$B$15:$W$15, 0),FALSE)*$E70), 0, VLOOKUP(VLOOKUP($A70, 'E4 TB Allocation Details'!$A$18:$L$217, MATCH("A &amp; G ID", 'E4 TB Allocation Details'!$A$18:$L$18, 0),FALSE), 'E2 Allocators'!$B$15:$W$361, MATCH('O5 Details by Class &amp; Accounts'!CF$18, 'E2 Allocators'!$B$15:$W$15, 0),FALSE)*$E70)</f>
        <v>0</v>
      </c>
      <c r="CG70" s="1334">
        <f>IF(ISERROR(VLOOKUP(VLOOKUP($A70, 'E4 TB Allocation Details'!$A$18:$L$217, MATCH("A &amp; G ID", 'E4 TB Allocation Details'!$A$18:$L$18, 0),FALSE), 'E2 Allocators'!$B$15:$W$361, MATCH('O5 Details by Class &amp; Accounts'!CG$18, 'E2 Allocators'!$B$15:$W$15, 0),FALSE)*$E70), 0, VLOOKUP(VLOOKUP($A70, 'E4 TB Allocation Details'!$A$18:$L$217, MATCH("A &amp; G ID", 'E4 TB Allocation Details'!$A$18:$L$18, 0),FALSE), 'E2 Allocators'!$B$15:$W$361, MATCH('O5 Details by Class &amp; Accounts'!CG$18, 'E2 Allocators'!$B$15:$W$15, 0),FALSE)*$E70)</f>
        <v>0</v>
      </c>
      <c r="CH70" s="1334">
        <f>IF(ISERROR(VLOOKUP(VLOOKUP($A70, 'E4 TB Allocation Details'!$A$18:$L$217, MATCH("A &amp; G ID", 'E4 TB Allocation Details'!$A$18:$L$18, 0),FALSE), 'E2 Allocators'!$B$15:$W$361, MATCH('O5 Details by Class &amp; Accounts'!CH$18, 'E2 Allocators'!$B$15:$W$15, 0),FALSE)*$E70), 0, VLOOKUP(VLOOKUP($A70, 'E4 TB Allocation Details'!$A$18:$L$217, MATCH("A &amp; G ID", 'E4 TB Allocation Details'!$A$18:$L$18, 0),FALSE), 'E2 Allocators'!$B$15:$W$361, MATCH('O5 Details by Class &amp; Accounts'!CH$18, 'E2 Allocators'!$B$15:$W$15, 0),FALSE)*$E70)</f>
        <v>0</v>
      </c>
      <c r="CI70" s="1334">
        <f>IF(ISERROR(VLOOKUP(VLOOKUP($A70, 'E4 TB Allocation Details'!$A$18:$L$217, MATCH("A &amp; G ID", 'E4 TB Allocation Details'!$A$18:$L$18, 0),FALSE), 'E2 Allocators'!$B$15:$W$361, MATCH('O5 Details by Class &amp; Accounts'!CI$18, 'E2 Allocators'!$B$15:$W$15, 0),FALSE)*$E70), 0, VLOOKUP(VLOOKUP($A70, 'E4 TB Allocation Details'!$A$18:$L$217, MATCH("A &amp; G ID", 'E4 TB Allocation Details'!$A$18:$L$18, 0),FALSE), 'E2 Allocators'!$B$15:$W$361, MATCH('O5 Details by Class &amp; Accounts'!CI$18, 'E2 Allocators'!$B$15:$W$15, 0),FALSE)*$E70)</f>
        <v>0</v>
      </c>
      <c r="CJ70" s="1334">
        <f>IF(ISERROR(VLOOKUP(VLOOKUP($A70, 'E4 TB Allocation Details'!$A$18:$L$217, MATCH("A &amp; G ID", 'E4 TB Allocation Details'!$A$18:$L$18, 0),FALSE), 'E2 Allocators'!$B$15:$W$361, MATCH('O5 Details by Class &amp; Accounts'!CJ$18, 'E2 Allocators'!$B$15:$W$15, 0),FALSE)*$E70), 0, VLOOKUP(VLOOKUP($A70, 'E4 TB Allocation Details'!$A$18:$L$217, MATCH("A &amp; G ID", 'E4 TB Allocation Details'!$A$18:$L$18, 0),FALSE), 'E2 Allocators'!$B$15:$W$361, MATCH('O5 Details by Class &amp; Accounts'!CJ$18, 'E2 Allocators'!$B$15:$W$15, 0),FALSE)*$E70)</f>
        <v>0</v>
      </c>
      <c r="CK70" s="1334">
        <f>IF(ISERROR(VLOOKUP(VLOOKUP($A70, 'E4 TB Allocation Details'!$A$18:$L$217, MATCH("A &amp; G ID", 'E4 TB Allocation Details'!$A$18:$L$18, 0),FALSE), 'E2 Allocators'!$B$15:$W$361, MATCH('O5 Details by Class &amp; Accounts'!CK$18, 'E2 Allocators'!$B$15:$W$15, 0),FALSE)*$E70), 0, VLOOKUP(VLOOKUP($A70, 'E4 TB Allocation Details'!$A$18:$L$217, MATCH("A &amp; G ID", 'E4 TB Allocation Details'!$A$18:$L$18, 0),FALSE), 'E2 Allocators'!$B$15:$W$361, MATCH('O5 Details by Class &amp; Accounts'!CK$18, 'E2 Allocators'!$B$15:$W$15, 0),FALSE)*$E70)</f>
        <v>0</v>
      </c>
      <c r="CL70" s="1334">
        <f>IF(ISERROR(VLOOKUP(VLOOKUP($A70, 'E4 TB Allocation Details'!$A$18:$L$217, MATCH("A &amp; G ID", 'E4 TB Allocation Details'!$A$18:$L$18, 0),FALSE), 'E2 Allocators'!$B$15:$W$361, MATCH('O5 Details by Class &amp; Accounts'!CL$18, 'E2 Allocators'!$B$15:$W$15, 0),FALSE)*$E70), 0, VLOOKUP(VLOOKUP($A70, 'E4 TB Allocation Details'!$A$18:$L$217, MATCH("A &amp; G ID", 'E4 TB Allocation Details'!$A$18:$L$18, 0),FALSE), 'E2 Allocators'!$B$15:$W$361, MATCH('O5 Details by Class &amp; Accounts'!CL$18, 'E2 Allocators'!$B$15:$W$15, 0),FALSE)*$E70)</f>
        <v>0</v>
      </c>
      <c r="CM70" s="1334">
        <f>IF(ISERROR(VLOOKUP(VLOOKUP($A70, 'E4 TB Allocation Details'!$A$18:$L$217, MATCH("A &amp; G ID", 'E4 TB Allocation Details'!$A$18:$L$18, 0),FALSE), 'E2 Allocators'!$B$15:$W$361, MATCH('O5 Details by Class &amp; Accounts'!CM$18, 'E2 Allocators'!$B$15:$W$15, 0),FALSE)*$E70), 0, VLOOKUP(VLOOKUP($A70, 'E4 TB Allocation Details'!$A$18:$L$217, MATCH("A &amp; G ID", 'E4 TB Allocation Details'!$A$18:$L$18, 0),FALSE), 'E2 Allocators'!$B$15:$W$361, MATCH('O5 Details by Class &amp; Accounts'!CM$18, 'E2 Allocators'!$B$15:$W$15, 0),FALSE)*$E70)</f>
        <v>0</v>
      </c>
      <c r="CN70" s="1334">
        <f t="shared" si="12"/>
        <v>350668.72</v>
      </c>
      <c r="CO70" s="1670">
        <f t="shared" si="7"/>
        <v>0</v>
      </c>
      <c r="CQ70" s="1926" t="s">
        <v>5</v>
      </c>
    </row>
    <row r="71" spans="1:95" s="64" customFormat="1" ht="12.75" x14ac:dyDescent="0.2">
      <c r="A71" s="2226">
        <v>1945</v>
      </c>
      <c r="B71" s="2176" t="s">
        <v>545</v>
      </c>
      <c r="C71" s="1667">
        <f>IF(ISERROR(VLOOKUP($A71,'I3 TB Data'!$A$20:$H$465,MATCH('O5 Details by Class &amp; Accounts'!$C$18, 'I3 TB Data'!$A$20:$H$20,0),0)), 0, VLOOKUP($A71,'I3 TB Data'!$A$20:$H$465,MATCH('O5 Details by Class &amp; Accounts'!$C$18,'I3 TB Data'!$A$20:$H$20,0),0))</f>
        <v>167001</v>
      </c>
      <c r="D71" s="1668">
        <f>'I4 BO ASSETS'!E72</f>
        <v>0</v>
      </c>
      <c r="E71" s="1667">
        <f t="shared" si="6"/>
        <v>167001</v>
      </c>
      <c r="F71" s="1669">
        <f>IF(ISERROR(VLOOKUP($A71, 'E1 Categorization'!A33:E123, MATCH("Customer Component", 'E1 Categorization'!$A$33:$E$33,0), 0)), 0, IF(VLOOKUP($A71, 'E1 Categorization'!A33:E123, MATCH("Customer Component", 'E1 Categorization'!$A$33:$E$33,0), 0)=0, 'O5 Details by Class &amp; Accounts'!$E71, IF(AND(VLOOKUP($A71, 'E1 Categorization'!A33:E123, MATCH("Customer Component", 'E1 Categorization'!$A$33:$E$33,0), 0) &gt;0, VLOOKUP($A71, 'E1 Categorization'!A33:E123, MATCH("Customer Component", 'E1 Categorization'!$A$33:$E$33,0), 0)&lt;1), 'O5 Details by Class &amp; Accounts'!$E71*(1-VLOOKUP($A71, 'E1 Categorization'!A33:E123, MATCH("Customer Component", 'E1 Categorization'!$A$33:$E$33,0), 0)), 0)))</f>
        <v>0</v>
      </c>
      <c r="G71" s="1669">
        <f>IF(ISERROR(VLOOKUP($A71, 'E1 Categorization'!A33:E123, MATCH("Customer Component", 'E1 Categorization'!$A$33:$E$33,0), 0)),0, IF(VLOOKUP($A71, 'E1 Categorization'!A33:E123, MATCH("Customer Component", 'E1 Categorization'!$A$33:$E$33,0), 0)=0, 0, IF(AND(VLOOKUP($A71, 'E1 Categorization'!A33:E123, MATCH("Customer Component", 'E1 Categorization'!$A$33:$E$33,0), 0) &gt;0, VLOOKUP($A71, 'E1 Categorization'!A33:E123, MATCH("Customer Component", 'E1 Categorization'!$A$33:$E$33,0), 0)&lt;1), 'O5 Details by Class &amp; Accounts'!$E71*(VLOOKUP($A71, 'E1 Categorization'!A33:E123, MATCH("Customer Component", 'E1 Categorization'!$A$33:$E$33,0), 0)), 'O5 Details by Class &amp; Accounts'!$E71)))</f>
        <v>0</v>
      </c>
      <c r="H71" s="1334">
        <f t="shared" si="8"/>
        <v>0</v>
      </c>
      <c r="I71" s="1334">
        <f>IF(ISERROR(VLOOKUP(VLOOKUP($A71, 'E4 TB Allocation Details'!$A$18:$L$217, MATCH("Demand ID", 'E4 TB Allocation Details'!$A$18:$L$18, 0),FALSE), 'E2 Allocators'!$B$15:$W$361, MATCH('O5 Details by Class &amp; Accounts'!I$18, 'E2 Allocators'!$B$15:$W$15, 0),FALSE)*$F71), 0, VLOOKUP(VLOOKUP($A71, 'E4 TB Allocation Details'!$A$18:$L$217, MATCH("Demand ID", 'E4 TB Allocation Details'!$A$18:$L$18, 0),FALSE), 'E2 Allocators'!$B$15:$W$361, MATCH('O5 Details by Class &amp; Accounts'!I$18, 'E2 Allocators'!$B$15:$W$15, 0),FALSE)*$F71)</f>
        <v>0</v>
      </c>
      <c r="J71" s="1334">
        <f>IF(ISERROR(VLOOKUP(VLOOKUP($A71, 'E4 TB Allocation Details'!$A$18:$L$217, MATCH("Demand ID", 'E4 TB Allocation Details'!$A$18:$L$18, 0),FALSE), 'E2 Allocators'!$B$15:$W$361, MATCH('O5 Details by Class &amp; Accounts'!J$18, 'E2 Allocators'!$B$15:$W$15, 0),FALSE)*$F71), 0, VLOOKUP(VLOOKUP($A71, 'E4 TB Allocation Details'!$A$18:$L$217, MATCH("Demand ID", 'E4 TB Allocation Details'!$A$18:$L$18, 0),FALSE), 'E2 Allocators'!$B$15:$W$361, MATCH('O5 Details by Class &amp; Accounts'!J$18, 'E2 Allocators'!$B$15:$W$15, 0),FALSE)*$F71)</f>
        <v>0</v>
      </c>
      <c r="K71" s="1334">
        <f>IF(ISERROR(VLOOKUP(VLOOKUP($A71, 'E4 TB Allocation Details'!$A$18:$L$217, MATCH("Demand ID", 'E4 TB Allocation Details'!$A$18:$L$18, 0),FALSE), 'E2 Allocators'!$B$15:$W$361, MATCH('O5 Details by Class &amp; Accounts'!K$18, 'E2 Allocators'!$B$15:$W$15, 0),FALSE)*$F71), 0, VLOOKUP(VLOOKUP($A71, 'E4 TB Allocation Details'!$A$18:$L$217, MATCH("Demand ID", 'E4 TB Allocation Details'!$A$18:$L$18, 0),FALSE), 'E2 Allocators'!$B$15:$W$361, MATCH('O5 Details by Class &amp; Accounts'!K$18, 'E2 Allocators'!$B$15:$W$15, 0),FALSE)*$F71)</f>
        <v>0</v>
      </c>
      <c r="L71" s="1334">
        <f>IF(ISERROR(VLOOKUP(VLOOKUP($A71, 'E4 TB Allocation Details'!$A$18:$L$217, MATCH("Demand ID", 'E4 TB Allocation Details'!$A$18:$L$18, 0),FALSE), 'E2 Allocators'!$B$15:$W$361, MATCH('O5 Details by Class &amp; Accounts'!L$18, 'E2 Allocators'!$B$15:$W$15, 0),FALSE)*$F71), 0, VLOOKUP(VLOOKUP($A71, 'E4 TB Allocation Details'!$A$18:$L$217, MATCH("Demand ID", 'E4 TB Allocation Details'!$A$18:$L$18, 0),FALSE), 'E2 Allocators'!$B$15:$W$361, MATCH('O5 Details by Class &amp; Accounts'!L$18, 'E2 Allocators'!$B$15:$W$15, 0),FALSE)*$F71)</f>
        <v>0</v>
      </c>
      <c r="M71" s="1334">
        <f>IF(ISERROR(VLOOKUP(VLOOKUP($A71, 'E4 TB Allocation Details'!$A$18:$L$217, MATCH("Demand ID", 'E4 TB Allocation Details'!$A$18:$L$18, 0),FALSE), 'E2 Allocators'!$B$15:$W$361, MATCH('O5 Details by Class &amp; Accounts'!M$18, 'E2 Allocators'!$B$15:$W$15, 0),FALSE)*$F71), 0, VLOOKUP(VLOOKUP($A71, 'E4 TB Allocation Details'!$A$18:$L$217, MATCH("Demand ID", 'E4 TB Allocation Details'!$A$18:$L$18, 0),FALSE), 'E2 Allocators'!$B$15:$W$361, MATCH('O5 Details by Class &amp; Accounts'!M$18, 'E2 Allocators'!$B$15:$W$15, 0),FALSE)*$F71)</f>
        <v>0</v>
      </c>
      <c r="N71" s="1334">
        <f>IF(ISERROR(VLOOKUP(VLOOKUP($A71, 'E4 TB Allocation Details'!$A$18:$L$217, MATCH("Demand ID", 'E4 TB Allocation Details'!$A$18:$L$18, 0),FALSE), 'E2 Allocators'!$B$15:$W$361, MATCH('O5 Details by Class &amp; Accounts'!N$18, 'E2 Allocators'!$B$15:$W$15, 0),FALSE)*$F71), 0, VLOOKUP(VLOOKUP($A71, 'E4 TB Allocation Details'!$A$18:$L$217, MATCH("Demand ID", 'E4 TB Allocation Details'!$A$18:$L$18, 0),FALSE), 'E2 Allocators'!$B$15:$W$361, MATCH('O5 Details by Class &amp; Accounts'!N$18, 'E2 Allocators'!$B$15:$W$15, 0),FALSE)*$F71)</f>
        <v>0</v>
      </c>
      <c r="O71" s="1334">
        <f>IF(ISERROR(VLOOKUP(VLOOKUP($A71, 'E4 TB Allocation Details'!$A$18:$L$217, MATCH("Demand ID", 'E4 TB Allocation Details'!$A$18:$L$18, 0),FALSE), 'E2 Allocators'!$B$15:$W$361, MATCH('O5 Details by Class &amp; Accounts'!O$18, 'E2 Allocators'!$B$15:$W$15, 0),FALSE)*$F71), 0, VLOOKUP(VLOOKUP($A71, 'E4 TB Allocation Details'!$A$18:$L$217, MATCH("Demand ID", 'E4 TB Allocation Details'!$A$18:$L$18, 0),FALSE), 'E2 Allocators'!$B$15:$W$361, MATCH('O5 Details by Class &amp; Accounts'!O$18, 'E2 Allocators'!$B$15:$W$15, 0),FALSE)*$F71)</f>
        <v>0</v>
      </c>
      <c r="P71" s="1334">
        <f>IF(ISERROR(VLOOKUP(VLOOKUP($A71, 'E4 TB Allocation Details'!$A$18:$L$217, MATCH("Demand ID", 'E4 TB Allocation Details'!$A$18:$L$18, 0),FALSE), 'E2 Allocators'!$B$15:$W$361, MATCH('O5 Details by Class &amp; Accounts'!P$18, 'E2 Allocators'!$B$15:$W$15, 0),FALSE)*$F71), 0, VLOOKUP(VLOOKUP($A71, 'E4 TB Allocation Details'!$A$18:$L$217, MATCH("Demand ID", 'E4 TB Allocation Details'!$A$18:$L$18, 0),FALSE), 'E2 Allocators'!$B$15:$W$361, MATCH('O5 Details by Class &amp; Accounts'!P$18, 'E2 Allocators'!$B$15:$W$15, 0),FALSE)*$F71)</f>
        <v>0</v>
      </c>
      <c r="Q71" s="1334">
        <f>IF(ISERROR(VLOOKUP(VLOOKUP($A71, 'E4 TB Allocation Details'!$A$18:$L$217, MATCH("Demand ID", 'E4 TB Allocation Details'!$A$18:$L$18, 0),FALSE), 'E2 Allocators'!$B$15:$W$361, MATCH('O5 Details by Class &amp; Accounts'!Q$18, 'E2 Allocators'!$B$15:$W$15, 0),FALSE)*$F71), 0, VLOOKUP(VLOOKUP($A71, 'E4 TB Allocation Details'!$A$18:$L$217, MATCH("Demand ID", 'E4 TB Allocation Details'!$A$18:$L$18, 0),FALSE), 'E2 Allocators'!$B$15:$W$361, MATCH('O5 Details by Class &amp; Accounts'!Q$18, 'E2 Allocators'!$B$15:$W$15, 0),FALSE)*$F71)</f>
        <v>0</v>
      </c>
      <c r="R71" s="1334">
        <f>IF(ISERROR(VLOOKUP(VLOOKUP($A71, 'E4 TB Allocation Details'!$A$18:$L$217, MATCH("Demand ID", 'E4 TB Allocation Details'!$A$18:$L$18, 0),FALSE), 'E2 Allocators'!$B$15:$W$361, MATCH('O5 Details by Class &amp; Accounts'!R$18, 'E2 Allocators'!$B$15:$W$15, 0),FALSE)*$F71), 0, VLOOKUP(VLOOKUP($A71, 'E4 TB Allocation Details'!$A$18:$L$217, MATCH("Demand ID", 'E4 TB Allocation Details'!$A$18:$L$18, 0),FALSE), 'E2 Allocators'!$B$15:$W$361, MATCH('O5 Details by Class &amp; Accounts'!R$18, 'E2 Allocators'!$B$15:$W$15, 0),FALSE)*$F71)</f>
        <v>0</v>
      </c>
      <c r="S71" s="1334">
        <f>IF(ISERROR(VLOOKUP(VLOOKUP($A71, 'E4 TB Allocation Details'!$A$18:$L$217, MATCH("Demand ID", 'E4 TB Allocation Details'!$A$18:$L$18, 0),FALSE), 'E2 Allocators'!$B$15:$W$361, MATCH('O5 Details by Class &amp; Accounts'!S$18, 'E2 Allocators'!$B$15:$W$15, 0),FALSE)*$F71), 0, VLOOKUP(VLOOKUP($A71, 'E4 TB Allocation Details'!$A$18:$L$217, MATCH("Demand ID", 'E4 TB Allocation Details'!$A$18:$L$18, 0),FALSE), 'E2 Allocators'!$B$15:$W$361, MATCH('O5 Details by Class &amp; Accounts'!S$18, 'E2 Allocators'!$B$15:$W$15, 0),FALSE)*$F71)</f>
        <v>0</v>
      </c>
      <c r="T71" s="1334">
        <f>IF(ISERROR(VLOOKUP(VLOOKUP($A71, 'E4 TB Allocation Details'!$A$18:$L$217, MATCH("Demand ID", 'E4 TB Allocation Details'!$A$18:$L$18, 0),FALSE), 'E2 Allocators'!$B$15:$W$361, MATCH('O5 Details by Class &amp; Accounts'!T$18, 'E2 Allocators'!$B$15:$W$15, 0),FALSE)*$F71), 0, VLOOKUP(VLOOKUP($A71, 'E4 TB Allocation Details'!$A$18:$L$217, MATCH("Demand ID", 'E4 TB Allocation Details'!$A$18:$L$18, 0),FALSE), 'E2 Allocators'!$B$15:$W$361, MATCH('O5 Details by Class &amp; Accounts'!T$18, 'E2 Allocators'!$B$15:$W$15, 0),FALSE)*$F71)</f>
        <v>0</v>
      </c>
      <c r="U71" s="1334">
        <f>IF(ISERROR(VLOOKUP(VLOOKUP($A71, 'E4 TB Allocation Details'!$A$18:$L$217, MATCH("Demand ID", 'E4 TB Allocation Details'!$A$18:$L$18, 0),FALSE), 'E2 Allocators'!$B$15:$W$361, MATCH('O5 Details by Class &amp; Accounts'!U$18, 'E2 Allocators'!$B$15:$W$15, 0),FALSE)*$F71), 0, VLOOKUP(VLOOKUP($A71, 'E4 TB Allocation Details'!$A$18:$L$217, MATCH("Demand ID", 'E4 TB Allocation Details'!$A$18:$L$18, 0),FALSE), 'E2 Allocators'!$B$15:$W$361, MATCH('O5 Details by Class &amp; Accounts'!U$18, 'E2 Allocators'!$B$15:$W$15, 0),FALSE)*$F71)</f>
        <v>0</v>
      </c>
      <c r="V71" s="1334">
        <f>IF(ISERROR(VLOOKUP(VLOOKUP($A71, 'E4 TB Allocation Details'!$A$18:$L$217, MATCH("Demand ID", 'E4 TB Allocation Details'!$A$18:$L$18, 0),FALSE), 'E2 Allocators'!$B$15:$W$361, MATCH('O5 Details by Class &amp; Accounts'!V$18, 'E2 Allocators'!$B$15:$W$15, 0),FALSE)*$F71), 0, VLOOKUP(VLOOKUP($A71, 'E4 TB Allocation Details'!$A$18:$L$217, MATCH("Demand ID", 'E4 TB Allocation Details'!$A$18:$L$18, 0),FALSE), 'E2 Allocators'!$B$15:$W$361, MATCH('O5 Details by Class &amp; Accounts'!V$18, 'E2 Allocators'!$B$15:$W$15, 0),FALSE)*$F71)</f>
        <v>0</v>
      </c>
      <c r="W71" s="1334">
        <f>IF(ISERROR(VLOOKUP(VLOOKUP($A71, 'E4 TB Allocation Details'!$A$18:$L$217, MATCH("Demand ID", 'E4 TB Allocation Details'!$A$18:$L$18, 0),FALSE), 'E2 Allocators'!$B$15:$W$361, MATCH('O5 Details by Class &amp; Accounts'!W$18, 'E2 Allocators'!$B$15:$W$15, 0),FALSE)*$F71), 0, VLOOKUP(VLOOKUP($A71, 'E4 TB Allocation Details'!$A$18:$L$217, MATCH("Demand ID", 'E4 TB Allocation Details'!$A$18:$L$18, 0),FALSE), 'E2 Allocators'!$B$15:$W$361, MATCH('O5 Details by Class &amp; Accounts'!W$18, 'E2 Allocators'!$B$15:$W$15, 0),FALSE)*$F71)</f>
        <v>0</v>
      </c>
      <c r="X71" s="1334">
        <f>IF(ISERROR(VLOOKUP(VLOOKUP($A71, 'E4 TB Allocation Details'!$A$18:$L$217, MATCH("Demand ID", 'E4 TB Allocation Details'!$A$18:$L$18, 0),FALSE), 'E2 Allocators'!$B$15:$W$361, MATCH('O5 Details by Class &amp; Accounts'!X$18, 'E2 Allocators'!$B$15:$W$15, 0),FALSE)*$F71), 0, VLOOKUP(VLOOKUP($A71, 'E4 TB Allocation Details'!$A$18:$L$217, MATCH("Demand ID", 'E4 TB Allocation Details'!$A$18:$L$18, 0),FALSE), 'E2 Allocators'!$B$15:$W$361, MATCH('O5 Details by Class &amp; Accounts'!X$18, 'E2 Allocators'!$B$15:$W$15, 0),FALSE)*$F71)</f>
        <v>0</v>
      </c>
      <c r="Y71" s="1334">
        <f>IF(ISERROR(VLOOKUP(VLOOKUP($A71, 'E4 TB Allocation Details'!$A$18:$L$217, MATCH("Demand ID", 'E4 TB Allocation Details'!$A$18:$L$18, 0),FALSE), 'E2 Allocators'!$B$15:$W$361, MATCH('O5 Details by Class &amp; Accounts'!Y$18, 'E2 Allocators'!$B$15:$W$15, 0),FALSE)*$F71), 0, VLOOKUP(VLOOKUP($A71, 'E4 TB Allocation Details'!$A$18:$L$217, MATCH("Demand ID", 'E4 TB Allocation Details'!$A$18:$L$18, 0),FALSE), 'E2 Allocators'!$B$15:$W$361, MATCH('O5 Details by Class &amp; Accounts'!Y$18, 'E2 Allocators'!$B$15:$W$15, 0),FALSE)*$F71)</f>
        <v>0</v>
      </c>
      <c r="Z71" s="1334">
        <f>IF(ISERROR(VLOOKUP(VLOOKUP($A71, 'E4 TB Allocation Details'!$A$18:$L$217, MATCH("Demand ID", 'E4 TB Allocation Details'!$A$18:$L$18, 0),FALSE), 'E2 Allocators'!$B$15:$W$361, MATCH('O5 Details by Class &amp; Accounts'!Z$18, 'E2 Allocators'!$B$15:$W$15, 0),FALSE)*$F71), 0, VLOOKUP(VLOOKUP($A71, 'E4 TB Allocation Details'!$A$18:$L$217, MATCH("Demand ID", 'E4 TB Allocation Details'!$A$18:$L$18, 0),FALSE), 'E2 Allocators'!$B$15:$W$361, MATCH('O5 Details by Class &amp; Accounts'!Z$18, 'E2 Allocators'!$B$15:$W$15, 0),FALSE)*$F71)</f>
        <v>0</v>
      </c>
      <c r="AA71" s="1334">
        <f>IF(ISERROR(VLOOKUP(VLOOKUP($A71, 'E4 TB Allocation Details'!$A$18:$L$217, MATCH("Demand ID", 'E4 TB Allocation Details'!$A$18:$L$18, 0),FALSE), 'E2 Allocators'!$B$15:$W$361, MATCH('O5 Details by Class &amp; Accounts'!AA$18, 'E2 Allocators'!$B$15:$W$15, 0),FALSE)*$F71), 0, VLOOKUP(VLOOKUP($A71, 'E4 TB Allocation Details'!$A$18:$L$217, MATCH("Demand ID", 'E4 TB Allocation Details'!$A$18:$L$18, 0),FALSE), 'E2 Allocators'!$B$15:$W$361, MATCH('O5 Details by Class &amp; Accounts'!AA$18, 'E2 Allocators'!$B$15:$W$15, 0),FALSE)*$F71)</f>
        <v>0</v>
      </c>
      <c r="AB71" s="1334">
        <f>IF(ISERROR(VLOOKUP(VLOOKUP($A71, 'E4 TB Allocation Details'!$A$18:$L$217, MATCH("Demand ID", 'E4 TB Allocation Details'!$A$18:$L$18, 0),FALSE), 'E2 Allocators'!$B$15:$W$361, MATCH('O5 Details by Class &amp; Accounts'!AB$18, 'E2 Allocators'!$B$15:$W$15, 0),FALSE)*$F71), 0, VLOOKUP(VLOOKUP($A71, 'E4 TB Allocation Details'!$A$18:$L$217, MATCH("Demand ID", 'E4 TB Allocation Details'!$A$18:$L$18, 0),FALSE), 'E2 Allocators'!$B$15:$W$361, MATCH('O5 Details by Class &amp; Accounts'!AB$18, 'E2 Allocators'!$B$15:$W$15, 0),FALSE)*$F71)</f>
        <v>0</v>
      </c>
      <c r="AC71" s="1334">
        <f t="shared" si="9"/>
        <v>0</v>
      </c>
      <c r="AD71" s="1334">
        <f>IF(ISERROR(VLOOKUP(VLOOKUP($A71, 'E4 TB Allocation Details'!$A$18:$L$217, MATCH("Customer ID", 'E4 TB Allocation Details'!$A$18:$L$18, 0),FALSE), 'E2 Allocators'!$B$15:$W$361, MATCH('O5 Details by Class &amp; Accounts'!AD$18, 'E2 Allocators'!$B$15:$W$15, 0),FALSE)*$G71), 0, VLOOKUP(VLOOKUP($A71, 'E4 TB Allocation Details'!$A$18:$L$217, MATCH("Customer ID", 'E4 TB Allocation Details'!$A$18:$L$18, 0),FALSE), 'E2 Allocators'!$B$15:$W$361, MATCH('O5 Details by Class &amp; Accounts'!AD$18, 'E2 Allocators'!$B$15:$W$15, 0),FALSE)*$G71)</f>
        <v>0</v>
      </c>
      <c r="AE71" s="1334">
        <f>IF(ISERROR(VLOOKUP(VLOOKUP($A71, 'E4 TB Allocation Details'!$A$18:$L$217, MATCH("Customer ID", 'E4 TB Allocation Details'!$A$18:$L$18, 0),FALSE), 'E2 Allocators'!$B$15:$W$361, MATCH('O5 Details by Class &amp; Accounts'!AE$18, 'E2 Allocators'!$B$15:$W$15, 0),FALSE)*$G71), 0, VLOOKUP(VLOOKUP($A71, 'E4 TB Allocation Details'!$A$18:$L$217, MATCH("Customer ID", 'E4 TB Allocation Details'!$A$18:$L$18, 0),FALSE), 'E2 Allocators'!$B$15:$W$361, MATCH('O5 Details by Class &amp; Accounts'!AE$18, 'E2 Allocators'!$B$15:$W$15, 0),FALSE)*$G71)</f>
        <v>0</v>
      </c>
      <c r="AF71" s="1334">
        <f>IF(ISERROR(VLOOKUP(VLOOKUP($A71, 'E4 TB Allocation Details'!$A$18:$L$217, MATCH("Customer ID", 'E4 TB Allocation Details'!$A$18:$L$18, 0),FALSE), 'E2 Allocators'!$B$15:$W$361, MATCH('O5 Details by Class &amp; Accounts'!AF$18, 'E2 Allocators'!$B$15:$W$15, 0),FALSE)*$G71), 0, VLOOKUP(VLOOKUP($A71, 'E4 TB Allocation Details'!$A$18:$L$217, MATCH("Customer ID", 'E4 TB Allocation Details'!$A$18:$L$18, 0),FALSE), 'E2 Allocators'!$B$15:$W$361, MATCH('O5 Details by Class &amp; Accounts'!AF$18, 'E2 Allocators'!$B$15:$W$15, 0),FALSE)*$G71)</f>
        <v>0</v>
      </c>
      <c r="AG71" s="1334">
        <f>IF(ISERROR(VLOOKUP(VLOOKUP($A71, 'E4 TB Allocation Details'!$A$18:$L$217, MATCH("Customer ID", 'E4 TB Allocation Details'!$A$18:$L$18, 0),FALSE), 'E2 Allocators'!$B$15:$W$361, MATCH('O5 Details by Class &amp; Accounts'!AG$18, 'E2 Allocators'!$B$15:$W$15, 0),FALSE)*$G71), 0, VLOOKUP(VLOOKUP($A71, 'E4 TB Allocation Details'!$A$18:$L$217, MATCH("Customer ID", 'E4 TB Allocation Details'!$A$18:$L$18, 0),FALSE), 'E2 Allocators'!$B$15:$W$361, MATCH('O5 Details by Class &amp; Accounts'!AG$18, 'E2 Allocators'!$B$15:$W$15, 0),FALSE)*$G71)</f>
        <v>0</v>
      </c>
      <c r="AH71" s="1334">
        <f>IF(ISERROR(VLOOKUP(VLOOKUP($A71, 'E4 TB Allocation Details'!$A$18:$L$217, MATCH("Customer ID", 'E4 TB Allocation Details'!$A$18:$L$18, 0),FALSE), 'E2 Allocators'!$B$15:$W$361, MATCH('O5 Details by Class &amp; Accounts'!AH$18, 'E2 Allocators'!$B$15:$W$15, 0),FALSE)*$G71), 0, VLOOKUP(VLOOKUP($A71, 'E4 TB Allocation Details'!$A$18:$L$217, MATCH("Customer ID", 'E4 TB Allocation Details'!$A$18:$L$18, 0),FALSE), 'E2 Allocators'!$B$15:$W$361, MATCH('O5 Details by Class &amp; Accounts'!AH$18, 'E2 Allocators'!$B$15:$W$15, 0),FALSE)*$G71)</f>
        <v>0</v>
      </c>
      <c r="AI71" s="1334">
        <f>IF(ISERROR(VLOOKUP(VLOOKUP($A71, 'E4 TB Allocation Details'!$A$18:$L$217, MATCH("Customer ID", 'E4 TB Allocation Details'!$A$18:$L$18, 0),FALSE), 'E2 Allocators'!$B$15:$W$361, MATCH('O5 Details by Class &amp; Accounts'!AI$18, 'E2 Allocators'!$B$15:$W$15, 0),FALSE)*$G71), 0, VLOOKUP(VLOOKUP($A71, 'E4 TB Allocation Details'!$A$18:$L$217, MATCH("Customer ID", 'E4 TB Allocation Details'!$A$18:$L$18, 0),FALSE), 'E2 Allocators'!$B$15:$W$361, MATCH('O5 Details by Class &amp; Accounts'!AI$18, 'E2 Allocators'!$B$15:$W$15, 0),FALSE)*$G71)</f>
        <v>0</v>
      </c>
      <c r="AJ71" s="1334">
        <f>IF(ISERROR(VLOOKUP(VLOOKUP($A71, 'E4 TB Allocation Details'!$A$18:$L$217, MATCH("Customer ID", 'E4 TB Allocation Details'!$A$18:$L$18, 0),FALSE), 'E2 Allocators'!$B$15:$W$361, MATCH('O5 Details by Class &amp; Accounts'!AJ$18, 'E2 Allocators'!$B$15:$W$15, 0),FALSE)*$G71), 0, VLOOKUP(VLOOKUP($A71, 'E4 TB Allocation Details'!$A$18:$L$217, MATCH("Customer ID", 'E4 TB Allocation Details'!$A$18:$L$18, 0),FALSE), 'E2 Allocators'!$B$15:$W$361, MATCH('O5 Details by Class &amp; Accounts'!AJ$18, 'E2 Allocators'!$B$15:$W$15, 0),FALSE)*$G71)</f>
        <v>0</v>
      </c>
      <c r="AK71" s="1334">
        <f>IF(ISERROR(VLOOKUP(VLOOKUP($A71, 'E4 TB Allocation Details'!$A$18:$L$217, MATCH("Customer ID", 'E4 TB Allocation Details'!$A$18:$L$18, 0),FALSE), 'E2 Allocators'!$B$15:$W$361, MATCH('O5 Details by Class &amp; Accounts'!AK$18, 'E2 Allocators'!$B$15:$W$15, 0),FALSE)*$G71), 0, VLOOKUP(VLOOKUP($A71, 'E4 TB Allocation Details'!$A$18:$L$217, MATCH("Customer ID", 'E4 TB Allocation Details'!$A$18:$L$18, 0),FALSE), 'E2 Allocators'!$B$15:$W$361, MATCH('O5 Details by Class &amp; Accounts'!AK$18, 'E2 Allocators'!$B$15:$W$15, 0),FALSE)*$G71)</f>
        <v>0</v>
      </c>
      <c r="AL71" s="1334">
        <f>IF(ISERROR(VLOOKUP(VLOOKUP($A71, 'E4 TB Allocation Details'!$A$18:$L$217, MATCH("Customer ID", 'E4 TB Allocation Details'!$A$18:$L$18, 0),FALSE), 'E2 Allocators'!$B$15:$W$361, MATCH('O5 Details by Class &amp; Accounts'!AL$18, 'E2 Allocators'!$B$15:$W$15, 0),FALSE)*$G71), 0, VLOOKUP(VLOOKUP($A71, 'E4 TB Allocation Details'!$A$18:$L$217, MATCH("Customer ID", 'E4 TB Allocation Details'!$A$18:$L$18, 0),FALSE), 'E2 Allocators'!$B$15:$W$361, MATCH('O5 Details by Class &amp; Accounts'!AL$18, 'E2 Allocators'!$B$15:$W$15, 0),FALSE)*$G71)</f>
        <v>0</v>
      </c>
      <c r="AM71" s="1334">
        <f>IF(ISERROR(VLOOKUP(VLOOKUP($A71, 'E4 TB Allocation Details'!$A$18:$L$217, MATCH("Customer ID", 'E4 TB Allocation Details'!$A$18:$L$18, 0),FALSE), 'E2 Allocators'!$B$15:$W$361, MATCH('O5 Details by Class &amp; Accounts'!AM$18, 'E2 Allocators'!$B$15:$W$15, 0),FALSE)*$G71), 0, VLOOKUP(VLOOKUP($A71, 'E4 TB Allocation Details'!$A$18:$L$217, MATCH("Customer ID", 'E4 TB Allocation Details'!$A$18:$L$18, 0),FALSE), 'E2 Allocators'!$B$15:$W$361, MATCH('O5 Details by Class &amp; Accounts'!AM$18, 'E2 Allocators'!$B$15:$W$15, 0),FALSE)*$G71)</f>
        <v>0</v>
      </c>
      <c r="AN71" s="1334">
        <f>IF(ISERROR(VLOOKUP(VLOOKUP($A71, 'E4 TB Allocation Details'!$A$18:$L$217, MATCH("Customer ID", 'E4 TB Allocation Details'!$A$18:$L$18, 0),FALSE), 'E2 Allocators'!$B$15:$W$361, MATCH('O5 Details by Class &amp; Accounts'!AN$18, 'E2 Allocators'!$B$15:$W$15, 0),FALSE)*$G71), 0, VLOOKUP(VLOOKUP($A71, 'E4 TB Allocation Details'!$A$18:$L$217, MATCH("Customer ID", 'E4 TB Allocation Details'!$A$18:$L$18, 0),FALSE), 'E2 Allocators'!$B$15:$W$361, MATCH('O5 Details by Class &amp; Accounts'!AN$18, 'E2 Allocators'!$B$15:$W$15, 0),FALSE)*$G71)</f>
        <v>0</v>
      </c>
      <c r="AO71" s="1334">
        <f>IF(ISERROR(VLOOKUP(VLOOKUP($A71, 'E4 TB Allocation Details'!$A$18:$L$217, MATCH("Customer ID", 'E4 TB Allocation Details'!$A$18:$L$18, 0),FALSE), 'E2 Allocators'!$B$15:$W$361, MATCH('O5 Details by Class &amp; Accounts'!AO$18, 'E2 Allocators'!$B$15:$W$15, 0),FALSE)*$G71), 0, VLOOKUP(VLOOKUP($A71, 'E4 TB Allocation Details'!$A$18:$L$217, MATCH("Customer ID", 'E4 TB Allocation Details'!$A$18:$L$18, 0),FALSE), 'E2 Allocators'!$B$15:$W$361, MATCH('O5 Details by Class &amp; Accounts'!AO$18, 'E2 Allocators'!$B$15:$W$15, 0),FALSE)*$G71)</f>
        <v>0</v>
      </c>
      <c r="AP71" s="1334">
        <f>IF(ISERROR(VLOOKUP(VLOOKUP($A71, 'E4 TB Allocation Details'!$A$18:$L$217, MATCH("Customer ID", 'E4 TB Allocation Details'!$A$18:$L$18, 0),FALSE), 'E2 Allocators'!$B$15:$W$361, MATCH('O5 Details by Class &amp; Accounts'!AP$18, 'E2 Allocators'!$B$15:$W$15, 0),FALSE)*$G71), 0, VLOOKUP(VLOOKUP($A71, 'E4 TB Allocation Details'!$A$18:$L$217, MATCH("Customer ID", 'E4 TB Allocation Details'!$A$18:$L$18, 0),FALSE), 'E2 Allocators'!$B$15:$W$361, MATCH('O5 Details by Class &amp; Accounts'!AP$18, 'E2 Allocators'!$B$15:$W$15, 0),FALSE)*$G71)</f>
        <v>0</v>
      </c>
      <c r="AQ71" s="1334">
        <f>IF(ISERROR(VLOOKUP(VLOOKUP($A71, 'E4 TB Allocation Details'!$A$18:$L$217, MATCH("Customer ID", 'E4 TB Allocation Details'!$A$18:$L$18, 0),FALSE), 'E2 Allocators'!$B$15:$W$361, MATCH('O5 Details by Class &amp; Accounts'!AQ$18, 'E2 Allocators'!$B$15:$W$15, 0),FALSE)*$G71), 0, VLOOKUP(VLOOKUP($A71, 'E4 TB Allocation Details'!$A$18:$L$217, MATCH("Customer ID", 'E4 TB Allocation Details'!$A$18:$L$18, 0),FALSE), 'E2 Allocators'!$B$15:$W$361, MATCH('O5 Details by Class &amp; Accounts'!AQ$18, 'E2 Allocators'!$B$15:$W$15, 0),FALSE)*$G71)</f>
        <v>0</v>
      </c>
      <c r="AR71" s="1334">
        <f>IF(ISERROR(VLOOKUP(VLOOKUP($A71, 'E4 TB Allocation Details'!$A$18:$L$217, MATCH("Customer ID", 'E4 TB Allocation Details'!$A$18:$L$18, 0),FALSE), 'E2 Allocators'!$B$15:$W$361, MATCH('O5 Details by Class &amp; Accounts'!AR$18, 'E2 Allocators'!$B$15:$W$15, 0),FALSE)*$G71), 0, VLOOKUP(VLOOKUP($A71, 'E4 TB Allocation Details'!$A$18:$L$217, MATCH("Customer ID", 'E4 TB Allocation Details'!$A$18:$L$18, 0),FALSE), 'E2 Allocators'!$B$15:$W$361, MATCH('O5 Details by Class &amp; Accounts'!AR$18, 'E2 Allocators'!$B$15:$W$15, 0),FALSE)*$G71)</f>
        <v>0</v>
      </c>
      <c r="AS71" s="1334">
        <f>IF(ISERROR(VLOOKUP(VLOOKUP($A71, 'E4 TB Allocation Details'!$A$18:$L$217, MATCH("Customer ID", 'E4 TB Allocation Details'!$A$18:$L$18, 0),FALSE), 'E2 Allocators'!$B$15:$W$361, MATCH('O5 Details by Class &amp; Accounts'!AS$18, 'E2 Allocators'!$B$15:$W$15, 0),FALSE)*$G71), 0, VLOOKUP(VLOOKUP($A71, 'E4 TB Allocation Details'!$A$18:$L$217, MATCH("Customer ID", 'E4 TB Allocation Details'!$A$18:$L$18, 0),FALSE), 'E2 Allocators'!$B$15:$W$361, MATCH('O5 Details by Class &amp; Accounts'!AS$18, 'E2 Allocators'!$B$15:$W$15, 0),FALSE)*$G71)</f>
        <v>0</v>
      </c>
      <c r="AT71" s="1334">
        <f>IF(ISERROR(VLOOKUP(VLOOKUP($A71, 'E4 TB Allocation Details'!$A$18:$L$217, MATCH("Customer ID", 'E4 TB Allocation Details'!$A$18:$L$18, 0),FALSE), 'E2 Allocators'!$B$15:$W$361, MATCH('O5 Details by Class &amp; Accounts'!AT$18, 'E2 Allocators'!$B$15:$W$15, 0),FALSE)*$G71), 0, VLOOKUP(VLOOKUP($A71, 'E4 TB Allocation Details'!$A$18:$L$217, MATCH("Customer ID", 'E4 TB Allocation Details'!$A$18:$L$18, 0),FALSE), 'E2 Allocators'!$B$15:$W$361, MATCH('O5 Details by Class &amp; Accounts'!AT$18, 'E2 Allocators'!$B$15:$W$15, 0),FALSE)*$G71)</f>
        <v>0</v>
      </c>
      <c r="AU71" s="1334">
        <f>IF(ISERROR(VLOOKUP(VLOOKUP($A71, 'E4 TB Allocation Details'!$A$18:$L$217, MATCH("Customer ID", 'E4 TB Allocation Details'!$A$18:$L$18, 0),FALSE), 'E2 Allocators'!$B$15:$W$361, MATCH('O5 Details by Class &amp; Accounts'!AU$18, 'E2 Allocators'!$B$15:$W$15, 0),FALSE)*$G71), 0, VLOOKUP(VLOOKUP($A71, 'E4 TB Allocation Details'!$A$18:$L$217, MATCH("Customer ID", 'E4 TB Allocation Details'!$A$18:$L$18, 0),FALSE), 'E2 Allocators'!$B$15:$W$361, MATCH('O5 Details by Class &amp; Accounts'!AU$18, 'E2 Allocators'!$B$15:$W$15, 0),FALSE)*$G71)</f>
        <v>0</v>
      </c>
      <c r="AV71" s="1334">
        <f>IF(ISERROR(VLOOKUP(VLOOKUP($A71, 'E4 TB Allocation Details'!$A$18:$L$217, MATCH("Customer ID", 'E4 TB Allocation Details'!$A$18:$L$18, 0),FALSE), 'E2 Allocators'!$B$15:$W$361, MATCH('O5 Details by Class &amp; Accounts'!AV$18, 'E2 Allocators'!$B$15:$W$15, 0),FALSE)*$G71), 0, VLOOKUP(VLOOKUP($A71, 'E4 TB Allocation Details'!$A$18:$L$217, MATCH("Customer ID", 'E4 TB Allocation Details'!$A$18:$L$18, 0),FALSE), 'E2 Allocators'!$B$15:$W$361, MATCH('O5 Details by Class &amp; Accounts'!AV$18, 'E2 Allocators'!$B$15:$W$15, 0),FALSE)*$G71)</f>
        <v>0</v>
      </c>
      <c r="AW71" s="1334">
        <f>IF(ISERROR(VLOOKUP(VLOOKUP($A71, 'E4 TB Allocation Details'!$A$18:$L$217, MATCH("Customer ID", 'E4 TB Allocation Details'!$A$18:$L$18, 0),FALSE), 'E2 Allocators'!$B$15:$W$361, MATCH('O5 Details by Class &amp; Accounts'!AW$18, 'E2 Allocators'!$B$15:$W$15, 0),FALSE)*$G71), 0, VLOOKUP(VLOOKUP($A71, 'E4 TB Allocation Details'!$A$18:$L$217, MATCH("Customer ID", 'E4 TB Allocation Details'!$A$18:$L$18, 0),FALSE), 'E2 Allocators'!$B$15:$W$361, MATCH('O5 Details by Class &amp; Accounts'!AW$18, 'E2 Allocators'!$B$15:$W$15, 0),FALSE)*$G71)</f>
        <v>0</v>
      </c>
      <c r="AX71" s="1334">
        <f t="shared" si="10"/>
        <v>0</v>
      </c>
      <c r="AY71" s="1334">
        <f>IF(ISERROR(VLOOKUP(VLOOKUP($A71, 'E4 TB Allocation Details'!$A$18:$L$217, MATCH("Misc ID", 'E4 TB Allocation Details'!$A$18:$L$18, 0),FALSE), 'E2 Allocators'!$B$15:$W$361, MATCH('O5 Details by Class &amp; Accounts'!AY$18, 'E2 Allocators'!$B$15:$W$15, 0),FALSE)*$E71), 0, VLOOKUP(VLOOKUP($A71, 'E4 TB Allocation Details'!$A$18:$L$217, MATCH("Misc ID", 'E4 TB Allocation Details'!$A$18:$L$18, 0),FALSE), 'E2 Allocators'!$B$15:$W$361, MATCH('O5 Details by Class &amp; Accounts'!AY$18, 'E2 Allocators'!$B$15:$W$15, 0),FALSE)*$E71)</f>
        <v>0</v>
      </c>
      <c r="AZ71" s="1334">
        <f>IF(ISERROR(VLOOKUP(VLOOKUP($A71, 'E4 TB Allocation Details'!$A$18:$L$217, MATCH("Misc ID", 'E4 TB Allocation Details'!$A$18:$L$18, 0),FALSE), 'E2 Allocators'!$B$15:$W$361, MATCH('O5 Details by Class &amp; Accounts'!AZ$18, 'E2 Allocators'!$B$15:$W$15, 0),FALSE)*$E71), 0, VLOOKUP(VLOOKUP($A71, 'E4 TB Allocation Details'!$A$18:$L$217, MATCH("Misc ID", 'E4 TB Allocation Details'!$A$18:$L$18, 0),FALSE), 'E2 Allocators'!$B$15:$W$361, MATCH('O5 Details by Class &amp; Accounts'!AZ$18, 'E2 Allocators'!$B$15:$W$15, 0),FALSE)*$E71)</f>
        <v>0</v>
      </c>
      <c r="BA71" s="1334">
        <f>IF(ISERROR(VLOOKUP(VLOOKUP($A71, 'E4 TB Allocation Details'!$A$18:$L$217, MATCH("Misc ID", 'E4 TB Allocation Details'!$A$18:$L$18, 0),FALSE), 'E2 Allocators'!$B$15:$W$361, MATCH('O5 Details by Class &amp; Accounts'!BA$18, 'E2 Allocators'!$B$15:$W$15, 0),FALSE)*$E71), 0, VLOOKUP(VLOOKUP($A71, 'E4 TB Allocation Details'!$A$18:$L$217, MATCH("Misc ID", 'E4 TB Allocation Details'!$A$18:$L$18, 0),FALSE), 'E2 Allocators'!$B$15:$W$361, MATCH('O5 Details by Class &amp; Accounts'!BA$18, 'E2 Allocators'!$B$15:$W$15, 0),FALSE)*$E71)</f>
        <v>0</v>
      </c>
      <c r="BB71" s="1334">
        <f>IF(ISERROR(VLOOKUP(VLOOKUP($A71, 'E4 TB Allocation Details'!$A$18:$L$217, MATCH("Misc ID", 'E4 TB Allocation Details'!$A$18:$L$18, 0),FALSE), 'E2 Allocators'!$B$15:$W$361, MATCH('O5 Details by Class &amp; Accounts'!BB$18, 'E2 Allocators'!$B$15:$W$15, 0),FALSE)*$E71), 0, VLOOKUP(VLOOKUP($A71, 'E4 TB Allocation Details'!$A$18:$L$217, MATCH("Misc ID", 'E4 TB Allocation Details'!$A$18:$L$18, 0),FALSE), 'E2 Allocators'!$B$15:$W$361, MATCH('O5 Details by Class &amp; Accounts'!BB$18, 'E2 Allocators'!$B$15:$W$15, 0),FALSE)*$E71)</f>
        <v>0</v>
      </c>
      <c r="BC71" s="1334">
        <f>IF(ISERROR(VLOOKUP(VLOOKUP($A71, 'E4 TB Allocation Details'!$A$18:$L$217, MATCH("Misc ID", 'E4 TB Allocation Details'!$A$18:$L$18, 0),FALSE), 'E2 Allocators'!$B$15:$W$361, MATCH('O5 Details by Class &amp; Accounts'!BC$18, 'E2 Allocators'!$B$15:$W$15, 0),FALSE)*$E71), 0, VLOOKUP(VLOOKUP($A71, 'E4 TB Allocation Details'!$A$18:$L$217, MATCH("Misc ID", 'E4 TB Allocation Details'!$A$18:$L$18, 0),FALSE), 'E2 Allocators'!$B$15:$W$361, MATCH('O5 Details by Class &amp; Accounts'!BC$18, 'E2 Allocators'!$B$15:$W$15, 0),FALSE)*$E71)</f>
        <v>0</v>
      </c>
      <c r="BD71" s="1334">
        <f>IF(ISERROR(VLOOKUP(VLOOKUP($A71, 'E4 TB Allocation Details'!$A$18:$L$217, MATCH("Misc ID", 'E4 TB Allocation Details'!$A$18:$L$18, 0),FALSE), 'E2 Allocators'!$B$15:$W$361, MATCH('O5 Details by Class &amp; Accounts'!BD$18, 'E2 Allocators'!$B$15:$W$15, 0),FALSE)*$E71), 0, VLOOKUP(VLOOKUP($A71, 'E4 TB Allocation Details'!$A$18:$L$217, MATCH("Misc ID", 'E4 TB Allocation Details'!$A$18:$L$18, 0),FALSE), 'E2 Allocators'!$B$15:$W$361, MATCH('O5 Details by Class &amp; Accounts'!BD$18, 'E2 Allocators'!$B$15:$W$15, 0),FALSE)*$E71)</f>
        <v>0</v>
      </c>
      <c r="BE71" s="1334">
        <f>IF(ISERROR(VLOOKUP(VLOOKUP($A71, 'E4 TB Allocation Details'!$A$18:$L$217, MATCH("Misc ID", 'E4 TB Allocation Details'!$A$18:$L$18, 0),FALSE), 'E2 Allocators'!$B$15:$W$361, MATCH('O5 Details by Class &amp; Accounts'!BE$18, 'E2 Allocators'!$B$15:$W$15, 0),FALSE)*$E71), 0, VLOOKUP(VLOOKUP($A71, 'E4 TB Allocation Details'!$A$18:$L$217, MATCH("Misc ID", 'E4 TB Allocation Details'!$A$18:$L$18, 0),FALSE), 'E2 Allocators'!$B$15:$W$361, MATCH('O5 Details by Class &amp; Accounts'!BE$18, 'E2 Allocators'!$B$15:$W$15, 0),FALSE)*$E71)</f>
        <v>0</v>
      </c>
      <c r="BF71" s="1334">
        <f>IF(ISERROR(VLOOKUP(VLOOKUP($A71, 'E4 TB Allocation Details'!$A$18:$L$217, MATCH("Misc ID", 'E4 TB Allocation Details'!$A$18:$L$18, 0),FALSE), 'E2 Allocators'!$B$15:$W$361, MATCH('O5 Details by Class &amp; Accounts'!BF$18, 'E2 Allocators'!$B$15:$W$15, 0),FALSE)*$E71), 0, VLOOKUP(VLOOKUP($A71, 'E4 TB Allocation Details'!$A$18:$L$217, MATCH("Misc ID", 'E4 TB Allocation Details'!$A$18:$L$18, 0),FALSE), 'E2 Allocators'!$B$15:$W$361, MATCH('O5 Details by Class &amp; Accounts'!BF$18, 'E2 Allocators'!$B$15:$W$15, 0),FALSE)*$E71)</f>
        <v>0</v>
      </c>
      <c r="BG71" s="1334">
        <f>IF(ISERROR(VLOOKUP(VLOOKUP($A71, 'E4 TB Allocation Details'!$A$18:$L$217, MATCH("Misc ID", 'E4 TB Allocation Details'!$A$18:$L$18, 0),FALSE), 'E2 Allocators'!$B$15:$W$361, MATCH('O5 Details by Class &amp; Accounts'!BG$18, 'E2 Allocators'!$B$15:$W$15, 0),FALSE)*$E71), 0, VLOOKUP(VLOOKUP($A71, 'E4 TB Allocation Details'!$A$18:$L$217, MATCH("Misc ID", 'E4 TB Allocation Details'!$A$18:$L$18, 0),FALSE), 'E2 Allocators'!$B$15:$W$361, MATCH('O5 Details by Class &amp; Accounts'!BG$18, 'E2 Allocators'!$B$15:$W$15, 0),FALSE)*$E71)</f>
        <v>0</v>
      </c>
      <c r="BH71" s="1334">
        <f>IF(ISERROR(VLOOKUP(VLOOKUP($A71, 'E4 TB Allocation Details'!$A$18:$L$217, MATCH("Misc ID", 'E4 TB Allocation Details'!$A$18:$L$18, 0),FALSE), 'E2 Allocators'!$B$15:$W$361, MATCH('O5 Details by Class &amp; Accounts'!BH$18, 'E2 Allocators'!$B$15:$W$15, 0),FALSE)*$E71), 0, VLOOKUP(VLOOKUP($A71, 'E4 TB Allocation Details'!$A$18:$L$217, MATCH("Misc ID", 'E4 TB Allocation Details'!$A$18:$L$18, 0),FALSE), 'E2 Allocators'!$B$15:$W$361, MATCH('O5 Details by Class &amp; Accounts'!BH$18, 'E2 Allocators'!$B$15:$W$15, 0),FALSE)*$E71)</f>
        <v>0</v>
      </c>
      <c r="BI71" s="1334">
        <f>IF(ISERROR(VLOOKUP(VLOOKUP($A71, 'E4 TB Allocation Details'!$A$18:$L$217, MATCH("Misc ID", 'E4 TB Allocation Details'!$A$18:$L$18, 0),FALSE), 'E2 Allocators'!$B$15:$W$361, MATCH('O5 Details by Class &amp; Accounts'!BI$18, 'E2 Allocators'!$B$15:$W$15, 0),FALSE)*$E71), 0, VLOOKUP(VLOOKUP($A71, 'E4 TB Allocation Details'!$A$18:$L$217, MATCH("Misc ID", 'E4 TB Allocation Details'!$A$18:$L$18, 0),FALSE), 'E2 Allocators'!$B$15:$W$361, MATCH('O5 Details by Class &amp; Accounts'!BI$18, 'E2 Allocators'!$B$15:$W$15, 0),FALSE)*$E71)</f>
        <v>0</v>
      </c>
      <c r="BJ71" s="1334">
        <f>IF(ISERROR(VLOOKUP(VLOOKUP($A71, 'E4 TB Allocation Details'!$A$18:$L$217, MATCH("Misc ID", 'E4 TB Allocation Details'!$A$18:$L$18, 0),FALSE), 'E2 Allocators'!$B$15:$W$361, MATCH('O5 Details by Class &amp; Accounts'!BJ$18, 'E2 Allocators'!$B$15:$W$15, 0),FALSE)*$E71), 0, VLOOKUP(VLOOKUP($A71, 'E4 TB Allocation Details'!$A$18:$L$217, MATCH("Misc ID", 'E4 TB Allocation Details'!$A$18:$L$18, 0),FALSE), 'E2 Allocators'!$B$15:$W$361, MATCH('O5 Details by Class &amp; Accounts'!BJ$18, 'E2 Allocators'!$B$15:$W$15, 0),FALSE)*$E71)</f>
        <v>0</v>
      </c>
      <c r="BK71" s="1334">
        <f>IF(ISERROR(VLOOKUP(VLOOKUP($A71, 'E4 TB Allocation Details'!$A$18:$L$217, MATCH("Misc ID", 'E4 TB Allocation Details'!$A$18:$L$18, 0),FALSE), 'E2 Allocators'!$B$15:$W$361, MATCH('O5 Details by Class &amp; Accounts'!BK$18, 'E2 Allocators'!$B$15:$W$15, 0),FALSE)*$E71), 0, VLOOKUP(VLOOKUP($A71, 'E4 TB Allocation Details'!$A$18:$L$217, MATCH("Misc ID", 'E4 TB Allocation Details'!$A$18:$L$18, 0),FALSE), 'E2 Allocators'!$B$15:$W$361, MATCH('O5 Details by Class &amp; Accounts'!BK$18, 'E2 Allocators'!$B$15:$W$15, 0),FALSE)*$E71)</f>
        <v>0</v>
      </c>
      <c r="BL71" s="1334">
        <f>IF(ISERROR(VLOOKUP(VLOOKUP($A71, 'E4 TB Allocation Details'!$A$18:$L$217, MATCH("Misc ID", 'E4 TB Allocation Details'!$A$18:$L$18, 0),FALSE), 'E2 Allocators'!$B$15:$W$361, MATCH('O5 Details by Class &amp; Accounts'!BL$18, 'E2 Allocators'!$B$15:$W$15, 0),FALSE)*$E71), 0, VLOOKUP(VLOOKUP($A71, 'E4 TB Allocation Details'!$A$18:$L$217, MATCH("Misc ID", 'E4 TB Allocation Details'!$A$18:$L$18, 0),FALSE), 'E2 Allocators'!$B$15:$W$361, MATCH('O5 Details by Class &amp; Accounts'!BL$18, 'E2 Allocators'!$B$15:$W$15, 0),FALSE)*$E71)</f>
        <v>0</v>
      </c>
      <c r="BM71" s="1334">
        <f>IF(ISERROR(VLOOKUP(VLOOKUP($A71, 'E4 TB Allocation Details'!$A$18:$L$217, MATCH("Misc ID", 'E4 TB Allocation Details'!$A$18:$L$18, 0),FALSE), 'E2 Allocators'!$B$15:$W$361, MATCH('O5 Details by Class &amp; Accounts'!BM$18, 'E2 Allocators'!$B$15:$W$15, 0),FALSE)*$E71), 0, VLOOKUP(VLOOKUP($A71, 'E4 TB Allocation Details'!$A$18:$L$217, MATCH("Misc ID", 'E4 TB Allocation Details'!$A$18:$L$18, 0),FALSE), 'E2 Allocators'!$B$15:$W$361, MATCH('O5 Details by Class &amp; Accounts'!BM$18, 'E2 Allocators'!$B$15:$W$15, 0),FALSE)*$E71)</f>
        <v>0</v>
      </c>
      <c r="BN71" s="1334">
        <f>IF(ISERROR(VLOOKUP(VLOOKUP($A71, 'E4 TB Allocation Details'!$A$18:$L$217, MATCH("Misc ID", 'E4 TB Allocation Details'!$A$18:$L$18, 0),FALSE), 'E2 Allocators'!$B$15:$W$361, MATCH('O5 Details by Class &amp; Accounts'!BN$18, 'E2 Allocators'!$B$15:$W$15, 0),FALSE)*$E71), 0, VLOOKUP(VLOOKUP($A71, 'E4 TB Allocation Details'!$A$18:$L$217, MATCH("Misc ID", 'E4 TB Allocation Details'!$A$18:$L$18, 0),FALSE), 'E2 Allocators'!$B$15:$W$361, MATCH('O5 Details by Class &amp; Accounts'!BN$18, 'E2 Allocators'!$B$15:$W$15, 0),FALSE)*$E71)</f>
        <v>0</v>
      </c>
      <c r="BO71" s="1334">
        <f>IF(ISERROR(VLOOKUP(VLOOKUP($A71, 'E4 TB Allocation Details'!$A$18:$L$217, MATCH("Misc ID", 'E4 TB Allocation Details'!$A$18:$L$18, 0),FALSE), 'E2 Allocators'!$B$15:$W$361, MATCH('O5 Details by Class &amp; Accounts'!BO$18, 'E2 Allocators'!$B$15:$W$15, 0),FALSE)*$E71), 0, VLOOKUP(VLOOKUP($A71, 'E4 TB Allocation Details'!$A$18:$L$217, MATCH("Misc ID", 'E4 TB Allocation Details'!$A$18:$L$18, 0),FALSE), 'E2 Allocators'!$B$15:$W$361, MATCH('O5 Details by Class &amp; Accounts'!BO$18, 'E2 Allocators'!$B$15:$W$15, 0),FALSE)*$E71)</f>
        <v>0</v>
      </c>
      <c r="BP71" s="1334">
        <f>IF(ISERROR(VLOOKUP(VLOOKUP($A71, 'E4 TB Allocation Details'!$A$18:$L$217, MATCH("Misc ID", 'E4 TB Allocation Details'!$A$18:$L$18, 0),FALSE), 'E2 Allocators'!$B$15:$W$361, MATCH('O5 Details by Class &amp; Accounts'!BP$18, 'E2 Allocators'!$B$15:$W$15, 0),FALSE)*$E71), 0, VLOOKUP(VLOOKUP($A71, 'E4 TB Allocation Details'!$A$18:$L$217, MATCH("Misc ID", 'E4 TB Allocation Details'!$A$18:$L$18, 0),FALSE), 'E2 Allocators'!$B$15:$W$361, MATCH('O5 Details by Class &amp; Accounts'!BP$18, 'E2 Allocators'!$B$15:$W$15, 0),FALSE)*$E71)</f>
        <v>0</v>
      </c>
      <c r="BQ71" s="1334">
        <f>IF(ISERROR(VLOOKUP(VLOOKUP($A71, 'E4 TB Allocation Details'!$A$18:$L$217, MATCH("Misc ID", 'E4 TB Allocation Details'!$A$18:$L$18, 0),FALSE), 'E2 Allocators'!$B$15:$W$361, MATCH('O5 Details by Class &amp; Accounts'!BQ$18, 'E2 Allocators'!$B$15:$W$15, 0),FALSE)*$E71), 0, VLOOKUP(VLOOKUP($A71, 'E4 TB Allocation Details'!$A$18:$L$217, MATCH("Misc ID", 'E4 TB Allocation Details'!$A$18:$L$18, 0),FALSE), 'E2 Allocators'!$B$15:$W$361, MATCH('O5 Details by Class &amp; Accounts'!BQ$18, 'E2 Allocators'!$B$15:$W$15, 0),FALSE)*$E71)</f>
        <v>0</v>
      </c>
      <c r="BR71" s="1334">
        <f>IF(ISERROR(VLOOKUP(VLOOKUP($A71, 'E4 TB Allocation Details'!$A$18:$L$217, MATCH("Misc ID", 'E4 TB Allocation Details'!$A$18:$L$18, 0),FALSE), 'E2 Allocators'!$B$15:$W$361, MATCH('O5 Details by Class &amp; Accounts'!BR$18, 'E2 Allocators'!$B$15:$W$15, 0),FALSE)*$E71), 0, VLOOKUP(VLOOKUP($A71, 'E4 TB Allocation Details'!$A$18:$L$217, MATCH("Misc ID", 'E4 TB Allocation Details'!$A$18:$L$18, 0),FALSE), 'E2 Allocators'!$B$15:$W$361, MATCH('O5 Details by Class &amp; Accounts'!BR$18, 'E2 Allocators'!$B$15:$W$15, 0),FALSE)*$E71)</f>
        <v>0</v>
      </c>
      <c r="BS71" s="1334">
        <f t="shared" si="11"/>
        <v>0</v>
      </c>
      <c r="BT71" s="1334">
        <f>IF(ISERROR(VLOOKUP(VLOOKUP($A71, 'E4 TB Allocation Details'!$A$18:$L$217, MATCH("A &amp; G ID", 'E4 TB Allocation Details'!$A$18:$L$18, 0),FALSE), 'E2 Allocators'!$B$15:$W$361, MATCH('O5 Details by Class &amp; Accounts'!BT$18, 'E2 Allocators'!$B$15:$W$15, 0),FALSE)*$E71), 0, VLOOKUP(VLOOKUP($A71, 'E4 TB Allocation Details'!$A$18:$L$217, MATCH("A &amp; G ID", 'E4 TB Allocation Details'!$A$18:$L$18, 0),FALSE), 'E2 Allocators'!$B$15:$W$361, MATCH('O5 Details by Class &amp; Accounts'!BT$18, 'E2 Allocators'!$B$15:$W$15, 0),FALSE)*$E71)</f>
        <v>87024.529214866867</v>
      </c>
      <c r="BU71" s="1334">
        <f>IF(ISERROR(VLOOKUP(VLOOKUP($A71, 'E4 TB Allocation Details'!$A$18:$L$217, MATCH("A &amp; G ID", 'E4 TB Allocation Details'!$A$18:$L$18, 0),FALSE), 'E2 Allocators'!$B$15:$W$361, MATCH('O5 Details by Class &amp; Accounts'!BU$18, 'E2 Allocators'!$B$15:$W$15, 0),FALSE)*$E71), 0, VLOOKUP(VLOOKUP($A71, 'E4 TB Allocation Details'!$A$18:$L$217, MATCH("A &amp; G ID", 'E4 TB Allocation Details'!$A$18:$L$18, 0),FALSE), 'E2 Allocators'!$B$15:$W$361, MATCH('O5 Details by Class &amp; Accounts'!BU$18, 'E2 Allocators'!$B$15:$W$15, 0),FALSE)*$E71)</f>
        <v>21934.069348077897</v>
      </c>
      <c r="BV71" s="1334">
        <f>IF(ISERROR(VLOOKUP(VLOOKUP($A71, 'E4 TB Allocation Details'!$A$18:$L$217, MATCH("A &amp; G ID", 'E4 TB Allocation Details'!$A$18:$L$18, 0),FALSE), 'E2 Allocators'!$B$15:$W$361, MATCH('O5 Details by Class &amp; Accounts'!BV$18, 'E2 Allocators'!$B$15:$W$15, 0),FALSE)*$E71), 0, VLOOKUP(VLOOKUP($A71, 'E4 TB Allocation Details'!$A$18:$L$217, MATCH("A &amp; G ID", 'E4 TB Allocation Details'!$A$18:$L$18, 0),FALSE), 'E2 Allocators'!$B$15:$W$361, MATCH('O5 Details by Class &amp; Accounts'!BV$18, 'E2 Allocators'!$B$15:$W$15, 0),FALSE)*$E71)</f>
        <v>26345.150672058375</v>
      </c>
      <c r="BW71" s="1334">
        <f>IF(ISERROR(VLOOKUP(VLOOKUP($A71, 'E4 TB Allocation Details'!$A$18:$L$217, MATCH("A &amp; G ID", 'E4 TB Allocation Details'!$A$18:$L$18, 0),FALSE), 'E2 Allocators'!$B$15:$W$361, MATCH('O5 Details by Class &amp; Accounts'!BW$18, 'E2 Allocators'!$B$15:$W$15, 0),FALSE)*$E71), 0, VLOOKUP(VLOOKUP($A71, 'E4 TB Allocation Details'!$A$18:$L$217, MATCH("A &amp; G ID", 'E4 TB Allocation Details'!$A$18:$L$18, 0),FALSE), 'E2 Allocators'!$B$15:$W$361, MATCH('O5 Details by Class &amp; Accounts'!BW$18, 'E2 Allocators'!$B$15:$W$15, 0),FALSE)*$E71)</f>
        <v>0</v>
      </c>
      <c r="BX71" s="1334">
        <f>IF(ISERROR(VLOOKUP(VLOOKUP($A71, 'E4 TB Allocation Details'!$A$18:$L$217, MATCH("A &amp; G ID", 'E4 TB Allocation Details'!$A$18:$L$18, 0),FALSE), 'E2 Allocators'!$B$15:$W$361, MATCH('O5 Details by Class &amp; Accounts'!BX$18, 'E2 Allocators'!$B$15:$W$15, 0),FALSE)*$E71), 0, VLOOKUP(VLOOKUP($A71, 'E4 TB Allocation Details'!$A$18:$L$217, MATCH("A &amp; G ID", 'E4 TB Allocation Details'!$A$18:$L$18, 0),FALSE), 'E2 Allocators'!$B$15:$W$361, MATCH('O5 Details by Class &amp; Accounts'!BX$18, 'E2 Allocators'!$B$15:$W$15, 0),FALSE)*$E71)</f>
        <v>9637.4206142521853</v>
      </c>
      <c r="BY71" s="1334">
        <f>IF(ISERROR(VLOOKUP(VLOOKUP($A71, 'E4 TB Allocation Details'!$A$18:$L$217, MATCH("A &amp; G ID", 'E4 TB Allocation Details'!$A$18:$L$18, 0),FALSE), 'E2 Allocators'!$B$15:$W$361, MATCH('O5 Details by Class &amp; Accounts'!BY$18, 'E2 Allocators'!$B$15:$W$15, 0),FALSE)*$E71), 0, VLOOKUP(VLOOKUP($A71, 'E4 TB Allocation Details'!$A$18:$L$217, MATCH("A &amp; G ID", 'E4 TB Allocation Details'!$A$18:$L$18, 0),FALSE), 'E2 Allocators'!$B$15:$W$361, MATCH('O5 Details by Class &amp; Accounts'!BY$18, 'E2 Allocators'!$B$15:$W$15, 0),FALSE)*$E71)</f>
        <v>12636.432398649353</v>
      </c>
      <c r="BZ71" s="1334">
        <f>IF(ISERROR(VLOOKUP(VLOOKUP($A71, 'E4 TB Allocation Details'!$A$18:$L$217, MATCH("A &amp; G ID", 'E4 TB Allocation Details'!$A$18:$L$18, 0),FALSE), 'E2 Allocators'!$B$15:$W$361, MATCH('O5 Details by Class &amp; Accounts'!BZ$18, 'E2 Allocators'!$B$15:$W$15, 0),FALSE)*$E71), 0, VLOOKUP(VLOOKUP($A71, 'E4 TB Allocation Details'!$A$18:$L$217, MATCH("A &amp; G ID", 'E4 TB Allocation Details'!$A$18:$L$18, 0),FALSE), 'E2 Allocators'!$B$15:$W$361, MATCH('O5 Details by Class &amp; Accounts'!BZ$18, 'E2 Allocators'!$B$15:$W$15, 0),FALSE)*$E71)</f>
        <v>8431.3494755676365</v>
      </c>
      <c r="CA71" s="1334">
        <f>IF(ISERROR(VLOOKUP(VLOOKUP($A71, 'E4 TB Allocation Details'!$A$18:$L$217, MATCH("A &amp; G ID", 'E4 TB Allocation Details'!$A$18:$L$18, 0),FALSE), 'E2 Allocators'!$B$15:$W$361, MATCH('O5 Details by Class &amp; Accounts'!CA$18, 'E2 Allocators'!$B$15:$W$15, 0),FALSE)*$E71), 0, VLOOKUP(VLOOKUP($A71, 'E4 TB Allocation Details'!$A$18:$L$217, MATCH("A &amp; G ID", 'E4 TB Allocation Details'!$A$18:$L$18, 0),FALSE), 'E2 Allocators'!$B$15:$W$361, MATCH('O5 Details by Class &amp; Accounts'!CA$18, 'E2 Allocators'!$B$15:$W$15, 0),FALSE)*$E71)</f>
        <v>532.7155395358883</v>
      </c>
      <c r="CB71" s="1334">
        <f>IF(ISERROR(VLOOKUP(VLOOKUP($A71, 'E4 TB Allocation Details'!$A$18:$L$217, MATCH("A &amp; G ID", 'E4 TB Allocation Details'!$A$18:$L$18, 0),FALSE), 'E2 Allocators'!$B$15:$W$361, MATCH('O5 Details by Class &amp; Accounts'!CB$18, 'E2 Allocators'!$B$15:$W$15, 0),FALSE)*$E71), 0, VLOOKUP(VLOOKUP($A71, 'E4 TB Allocation Details'!$A$18:$L$217, MATCH("A &amp; G ID", 'E4 TB Allocation Details'!$A$18:$L$18, 0),FALSE), 'E2 Allocators'!$B$15:$W$361, MATCH('O5 Details by Class &amp; Accounts'!CB$18, 'E2 Allocators'!$B$15:$W$15, 0),FALSE)*$E71)</f>
        <v>459.33273699178568</v>
      </c>
      <c r="CC71" s="1334">
        <f>IF(ISERROR(VLOOKUP(VLOOKUP($A71, 'E4 TB Allocation Details'!$A$18:$L$217, MATCH("A &amp; G ID", 'E4 TB Allocation Details'!$A$18:$L$18, 0),FALSE), 'E2 Allocators'!$B$15:$W$361, MATCH('O5 Details by Class &amp; Accounts'!CC$18, 'E2 Allocators'!$B$15:$W$15, 0),FALSE)*$E71), 0, VLOOKUP(VLOOKUP($A71, 'E4 TB Allocation Details'!$A$18:$L$217, MATCH("A &amp; G ID", 'E4 TB Allocation Details'!$A$18:$L$18, 0),FALSE), 'E2 Allocators'!$B$15:$W$361, MATCH('O5 Details by Class &amp; Accounts'!CC$18, 'E2 Allocators'!$B$15:$W$15, 0),FALSE)*$E71)</f>
        <v>0</v>
      </c>
      <c r="CD71" s="1334">
        <f>IF(ISERROR(VLOOKUP(VLOOKUP($A71, 'E4 TB Allocation Details'!$A$18:$L$217, MATCH("A &amp; G ID", 'E4 TB Allocation Details'!$A$18:$L$18, 0),FALSE), 'E2 Allocators'!$B$15:$W$361, MATCH('O5 Details by Class &amp; Accounts'!CD$18, 'E2 Allocators'!$B$15:$W$15, 0),FALSE)*$E71), 0, VLOOKUP(VLOOKUP($A71, 'E4 TB Allocation Details'!$A$18:$L$217, MATCH("A &amp; G ID", 'E4 TB Allocation Details'!$A$18:$L$18, 0),FALSE), 'E2 Allocators'!$B$15:$W$361, MATCH('O5 Details by Class &amp; Accounts'!CD$18, 'E2 Allocators'!$B$15:$W$15, 0),FALSE)*$E71)</f>
        <v>0</v>
      </c>
      <c r="CE71" s="1334">
        <f>IF(ISERROR(VLOOKUP(VLOOKUP($A71, 'E4 TB Allocation Details'!$A$18:$L$217, MATCH("A &amp; G ID", 'E4 TB Allocation Details'!$A$18:$L$18, 0),FALSE), 'E2 Allocators'!$B$15:$W$361, MATCH('O5 Details by Class &amp; Accounts'!CE$18, 'E2 Allocators'!$B$15:$W$15, 0),FALSE)*$E71), 0, VLOOKUP(VLOOKUP($A71, 'E4 TB Allocation Details'!$A$18:$L$217, MATCH("A &amp; G ID", 'E4 TB Allocation Details'!$A$18:$L$18, 0),FALSE), 'E2 Allocators'!$B$15:$W$361, MATCH('O5 Details by Class &amp; Accounts'!CE$18, 'E2 Allocators'!$B$15:$W$15, 0),FALSE)*$E71)</f>
        <v>0</v>
      </c>
      <c r="CF71" s="1334">
        <f>IF(ISERROR(VLOOKUP(VLOOKUP($A71, 'E4 TB Allocation Details'!$A$18:$L$217, MATCH("A &amp; G ID", 'E4 TB Allocation Details'!$A$18:$L$18, 0),FALSE), 'E2 Allocators'!$B$15:$W$361, MATCH('O5 Details by Class &amp; Accounts'!CF$18, 'E2 Allocators'!$B$15:$W$15, 0),FALSE)*$E71), 0, VLOOKUP(VLOOKUP($A71, 'E4 TB Allocation Details'!$A$18:$L$217, MATCH("A &amp; G ID", 'E4 TB Allocation Details'!$A$18:$L$18, 0),FALSE), 'E2 Allocators'!$B$15:$W$361, MATCH('O5 Details by Class &amp; Accounts'!CF$18, 'E2 Allocators'!$B$15:$W$15, 0),FALSE)*$E71)</f>
        <v>0</v>
      </c>
      <c r="CG71" s="1334">
        <f>IF(ISERROR(VLOOKUP(VLOOKUP($A71, 'E4 TB Allocation Details'!$A$18:$L$217, MATCH("A &amp; G ID", 'E4 TB Allocation Details'!$A$18:$L$18, 0),FALSE), 'E2 Allocators'!$B$15:$W$361, MATCH('O5 Details by Class &amp; Accounts'!CG$18, 'E2 Allocators'!$B$15:$W$15, 0),FALSE)*$E71), 0, VLOOKUP(VLOOKUP($A71, 'E4 TB Allocation Details'!$A$18:$L$217, MATCH("A &amp; G ID", 'E4 TB Allocation Details'!$A$18:$L$18, 0),FALSE), 'E2 Allocators'!$B$15:$W$361, MATCH('O5 Details by Class &amp; Accounts'!CG$18, 'E2 Allocators'!$B$15:$W$15, 0),FALSE)*$E71)</f>
        <v>0</v>
      </c>
      <c r="CH71" s="1334">
        <f>IF(ISERROR(VLOOKUP(VLOOKUP($A71, 'E4 TB Allocation Details'!$A$18:$L$217, MATCH("A &amp; G ID", 'E4 TB Allocation Details'!$A$18:$L$18, 0),FALSE), 'E2 Allocators'!$B$15:$W$361, MATCH('O5 Details by Class &amp; Accounts'!CH$18, 'E2 Allocators'!$B$15:$W$15, 0),FALSE)*$E71), 0, VLOOKUP(VLOOKUP($A71, 'E4 TB Allocation Details'!$A$18:$L$217, MATCH("A &amp; G ID", 'E4 TB Allocation Details'!$A$18:$L$18, 0),FALSE), 'E2 Allocators'!$B$15:$W$361, MATCH('O5 Details by Class &amp; Accounts'!CH$18, 'E2 Allocators'!$B$15:$W$15, 0),FALSE)*$E71)</f>
        <v>0</v>
      </c>
      <c r="CI71" s="1334">
        <f>IF(ISERROR(VLOOKUP(VLOOKUP($A71, 'E4 TB Allocation Details'!$A$18:$L$217, MATCH("A &amp; G ID", 'E4 TB Allocation Details'!$A$18:$L$18, 0),FALSE), 'E2 Allocators'!$B$15:$W$361, MATCH('O5 Details by Class &amp; Accounts'!CI$18, 'E2 Allocators'!$B$15:$W$15, 0),FALSE)*$E71), 0, VLOOKUP(VLOOKUP($A71, 'E4 TB Allocation Details'!$A$18:$L$217, MATCH("A &amp; G ID", 'E4 TB Allocation Details'!$A$18:$L$18, 0),FALSE), 'E2 Allocators'!$B$15:$W$361, MATCH('O5 Details by Class &amp; Accounts'!CI$18, 'E2 Allocators'!$B$15:$W$15, 0),FALSE)*$E71)</f>
        <v>0</v>
      </c>
      <c r="CJ71" s="1334">
        <f>IF(ISERROR(VLOOKUP(VLOOKUP($A71, 'E4 TB Allocation Details'!$A$18:$L$217, MATCH("A &amp; G ID", 'E4 TB Allocation Details'!$A$18:$L$18, 0),FALSE), 'E2 Allocators'!$B$15:$W$361, MATCH('O5 Details by Class &amp; Accounts'!CJ$18, 'E2 Allocators'!$B$15:$W$15, 0),FALSE)*$E71), 0, VLOOKUP(VLOOKUP($A71, 'E4 TB Allocation Details'!$A$18:$L$217, MATCH("A &amp; G ID", 'E4 TB Allocation Details'!$A$18:$L$18, 0),FALSE), 'E2 Allocators'!$B$15:$W$361, MATCH('O5 Details by Class &amp; Accounts'!CJ$18, 'E2 Allocators'!$B$15:$W$15, 0),FALSE)*$E71)</f>
        <v>0</v>
      </c>
      <c r="CK71" s="1334">
        <f>IF(ISERROR(VLOOKUP(VLOOKUP($A71, 'E4 TB Allocation Details'!$A$18:$L$217, MATCH("A &amp; G ID", 'E4 TB Allocation Details'!$A$18:$L$18, 0),FALSE), 'E2 Allocators'!$B$15:$W$361, MATCH('O5 Details by Class &amp; Accounts'!CK$18, 'E2 Allocators'!$B$15:$W$15, 0),FALSE)*$E71), 0, VLOOKUP(VLOOKUP($A71, 'E4 TB Allocation Details'!$A$18:$L$217, MATCH("A &amp; G ID", 'E4 TB Allocation Details'!$A$18:$L$18, 0),FALSE), 'E2 Allocators'!$B$15:$W$361, MATCH('O5 Details by Class &amp; Accounts'!CK$18, 'E2 Allocators'!$B$15:$W$15, 0),FALSE)*$E71)</f>
        <v>0</v>
      </c>
      <c r="CL71" s="1334">
        <f>IF(ISERROR(VLOOKUP(VLOOKUP($A71, 'E4 TB Allocation Details'!$A$18:$L$217, MATCH("A &amp; G ID", 'E4 TB Allocation Details'!$A$18:$L$18, 0),FALSE), 'E2 Allocators'!$B$15:$W$361, MATCH('O5 Details by Class &amp; Accounts'!CL$18, 'E2 Allocators'!$B$15:$W$15, 0),FALSE)*$E71), 0, VLOOKUP(VLOOKUP($A71, 'E4 TB Allocation Details'!$A$18:$L$217, MATCH("A &amp; G ID", 'E4 TB Allocation Details'!$A$18:$L$18, 0),FALSE), 'E2 Allocators'!$B$15:$W$361, MATCH('O5 Details by Class &amp; Accounts'!CL$18, 'E2 Allocators'!$B$15:$W$15, 0),FALSE)*$E71)</f>
        <v>0</v>
      </c>
      <c r="CM71" s="1334">
        <f>IF(ISERROR(VLOOKUP(VLOOKUP($A71, 'E4 TB Allocation Details'!$A$18:$L$217, MATCH("A &amp; G ID", 'E4 TB Allocation Details'!$A$18:$L$18, 0),FALSE), 'E2 Allocators'!$B$15:$W$361, MATCH('O5 Details by Class &amp; Accounts'!CM$18, 'E2 Allocators'!$B$15:$W$15, 0),FALSE)*$E71), 0, VLOOKUP(VLOOKUP($A71, 'E4 TB Allocation Details'!$A$18:$L$217, MATCH("A &amp; G ID", 'E4 TB Allocation Details'!$A$18:$L$18, 0),FALSE), 'E2 Allocators'!$B$15:$W$361, MATCH('O5 Details by Class &amp; Accounts'!CM$18, 'E2 Allocators'!$B$15:$W$15, 0),FALSE)*$E71)</f>
        <v>0</v>
      </c>
      <c r="CN71" s="1334">
        <f t="shared" si="12"/>
        <v>167000.99999999997</v>
      </c>
      <c r="CO71" s="1670">
        <f t="shared" si="7"/>
        <v>0</v>
      </c>
      <c r="CQ71" s="1926" t="s">
        <v>5</v>
      </c>
    </row>
    <row r="72" spans="1:95" s="64" customFormat="1" ht="12.75" x14ac:dyDescent="0.2">
      <c r="A72" s="2226">
        <v>1950</v>
      </c>
      <c r="B72" s="2176" t="s">
        <v>546</v>
      </c>
      <c r="C72" s="1667">
        <f>IF(ISERROR(VLOOKUP($A72,'I3 TB Data'!$A$20:$H$465,MATCH('O5 Details by Class &amp; Accounts'!$C$18, 'I3 TB Data'!$A$20:$H$20,0),0)), 0, VLOOKUP($A72,'I3 TB Data'!$A$20:$H$465,MATCH('O5 Details by Class &amp; Accounts'!$C$18,'I3 TB Data'!$A$20:$H$20,0),0))</f>
        <v>0</v>
      </c>
      <c r="D72" s="1668">
        <f>'I4 BO ASSETS'!E73</f>
        <v>0</v>
      </c>
      <c r="E72" s="1667">
        <f t="shared" si="6"/>
        <v>0</v>
      </c>
      <c r="F72" s="1669">
        <f>IF(ISERROR(VLOOKUP($A72, 'E1 Categorization'!A33:E123, MATCH("Customer Component", 'E1 Categorization'!$A$33:$E$33,0), 0)), 0, IF(VLOOKUP($A72, 'E1 Categorization'!A33:E123, MATCH("Customer Component", 'E1 Categorization'!$A$33:$E$33,0), 0)=0, 'O5 Details by Class &amp; Accounts'!$E72, IF(AND(VLOOKUP($A72, 'E1 Categorization'!A33:E123, MATCH("Customer Component", 'E1 Categorization'!$A$33:$E$33,0), 0) &gt;0, VLOOKUP($A72, 'E1 Categorization'!A33:E123, MATCH("Customer Component", 'E1 Categorization'!$A$33:$E$33,0), 0)&lt;1), 'O5 Details by Class &amp; Accounts'!$E72*(1-VLOOKUP($A72, 'E1 Categorization'!A33:E123, MATCH("Customer Component", 'E1 Categorization'!$A$33:$E$33,0), 0)), 0)))</f>
        <v>0</v>
      </c>
      <c r="G72" s="1669">
        <f>IF(ISERROR(VLOOKUP($A72, 'E1 Categorization'!A33:E123, MATCH("Customer Component", 'E1 Categorization'!$A$33:$E$33,0), 0)),0, IF(VLOOKUP($A72, 'E1 Categorization'!A33:E123, MATCH("Customer Component", 'E1 Categorization'!$A$33:$E$33,0), 0)=0, 0, IF(AND(VLOOKUP($A72, 'E1 Categorization'!A33:E123, MATCH("Customer Component", 'E1 Categorization'!$A$33:$E$33,0), 0) &gt;0, VLOOKUP($A72, 'E1 Categorization'!A33:E123, MATCH("Customer Component", 'E1 Categorization'!$A$33:$E$33,0), 0)&lt;1), 'O5 Details by Class &amp; Accounts'!$E72*(VLOOKUP($A72, 'E1 Categorization'!A33:E123, MATCH("Customer Component", 'E1 Categorization'!$A$33:$E$33,0), 0)), 'O5 Details by Class &amp; Accounts'!$E72)))</f>
        <v>0</v>
      </c>
      <c r="H72" s="1334">
        <f t="shared" si="8"/>
        <v>0</v>
      </c>
      <c r="I72" s="1334">
        <f>IF(ISERROR(VLOOKUP(VLOOKUP($A72, 'E4 TB Allocation Details'!$A$18:$L$217, MATCH("Demand ID", 'E4 TB Allocation Details'!$A$18:$L$18, 0),FALSE), 'E2 Allocators'!$B$15:$W$361, MATCH('O5 Details by Class &amp; Accounts'!I$18, 'E2 Allocators'!$B$15:$W$15, 0),FALSE)*$F72), 0, VLOOKUP(VLOOKUP($A72, 'E4 TB Allocation Details'!$A$18:$L$217, MATCH("Demand ID", 'E4 TB Allocation Details'!$A$18:$L$18, 0),FALSE), 'E2 Allocators'!$B$15:$W$361, MATCH('O5 Details by Class &amp; Accounts'!I$18, 'E2 Allocators'!$B$15:$W$15, 0),FALSE)*$F72)</f>
        <v>0</v>
      </c>
      <c r="J72" s="1334">
        <f>IF(ISERROR(VLOOKUP(VLOOKUP($A72, 'E4 TB Allocation Details'!$A$18:$L$217, MATCH("Demand ID", 'E4 TB Allocation Details'!$A$18:$L$18, 0),FALSE), 'E2 Allocators'!$B$15:$W$361, MATCH('O5 Details by Class &amp; Accounts'!J$18, 'E2 Allocators'!$B$15:$W$15, 0),FALSE)*$F72), 0, VLOOKUP(VLOOKUP($A72, 'E4 TB Allocation Details'!$A$18:$L$217, MATCH("Demand ID", 'E4 TB Allocation Details'!$A$18:$L$18, 0),FALSE), 'E2 Allocators'!$B$15:$W$361, MATCH('O5 Details by Class &amp; Accounts'!J$18, 'E2 Allocators'!$B$15:$W$15, 0),FALSE)*$F72)</f>
        <v>0</v>
      </c>
      <c r="K72" s="1334">
        <f>IF(ISERROR(VLOOKUP(VLOOKUP($A72, 'E4 TB Allocation Details'!$A$18:$L$217, MATCH("Demand ID", 'E4 TB Allocation Details'!$A$18:$L$18, 0),FALSE), 'E2 Allocators'!$B$15:$W$361, MATCH('O5 Details by Class &amp; Accounts'!K$18, 'E2 Allocators'!$B$15:$W$15, 0),FALSE)*$F72), 0, VLOOKUP(VLOOKUP($A72, 'E4 TB Allocation Details'!$A$18:$L$217, MATCH("Demand ID", 'E4 TB Allocation Details'!$A$18:$L$18, 0),FALSE), 'E2 Allocators'!$B$15:$W$361, MATCH('O5 Details by Class &amp; Accounts'!K$18, 'E2 Allocators'!$B$15:$W$15, 0),FALSE)*$F72)</f>
        <v>0</v>
      </c>
      <c r="L72" s="1334">
        <f>IF(ISERROR(VLOOKUP(VLOOKUP($A72, 'E4 TB Allocation Details'!$A$18:$L$217, MATCH("Demand ID", 'E4 TB Allocation Details'!$A$18:$L$18, 0),FALSE), 'E2 Allocators'!$B$15:$W$361, MATCH('O5 Details by Class &amp; Accounts'!L$18, 'E2 Allocators'!$B$15:$W$15, 0),FALSE)*$F72), 0, VLOOKUP(VLOOKUP($A72, 'E4 TB Allocation Details'!$A$18:$L$217, MATCH("Demand ID", 'E4 TB Allocation Details'!$A$18:$L$18, 0),FALSE), 'E2 Allocators'!$B$15:$W$361, MATCH('O5 Details by Class &amp; Accounts'!L$18, 'E2 Allocators'!$B$15:$W$15, 0),FALSE)*$F72)</f>
        <v>0</v>
      </c>
      <c r="M72" s="1334">
        <f>IF(ISERROR(VLOOKUP(VLOOKUP($A72, 'E4 TB Allocation Details'!$A$18:$L$217, MATCH("Demand ID", 'E4 TB Allocation Details'!$A$18:$L$18, 0),FALSE), 'E2 Allocators'!$B$15:$W$361, MATCH('O5 Details by Class &amp; Accounts'!M$18, 'E2 Allocators'!$B$15:$W$15, 0),FALSE)*$F72), 0, VLOOKUP(VLOOKUP($A72, 'E4 TB Allocation Details'!$A$18:$L$217, MATCH("Demand ID", 'E4 TB Allocation Details'!$A$18:$L$18, 0),FALSE), 'E2 Allocators'!$B$15:$W$361, MATCH('O5 Details by Class &amp; Accounts'!M$18, 'E2 Allocators'!$B$15:$W$15, 0),FALSE)*$F72)</f>
        <v>0</v>
      </c>
      <c r="N72" s="1334">
        <f>IF(ISERROR(VLOOKUP(VLOOKUP($A72, 'E4 TB Allocation Details'!$A$18:$L$217, MATCH("Demand ID", 'E4 TB Allocation Details'!$A$18:$L$18, 0),FALSE), 'E2 Allocators'!$B$15:$W$361, MATCH('O5 Details by Class &amp; Accounts'!N$18, 'E2 Allocators'!$B$15:$W$15, 0),FALSE)*$F72), 0, VLOOKUP(VLOOKUP($A72, 'E4 TB Allocation Details'!$A$18:$L$217, MATCH("Demand ID", 'E4 TB Allocation Details'!$A$18:$L$18, 0),FALSE), 'E2 Allocators'!$B$15:$W$361, MATCH('O5 Details by Class &amp; Accounts'!N$18, 'E2 Allocators'!$B$15:$W$15, 0),FALSE)*$F72)</f>
        <v>0</v>
      </c>
      <c r="O72" s="1334">
        <f>IF(ISERROR(VLOOKUP(VLOOKUP($A72, 'E4 TB Allocation Details'!$A$18:$L$217, MATCH("Demand ID", 'E4 TB Allocation Details'!$A$18:$L$18, 0),FALSE), 'E2 Allocators'!$B$15:$W$361, MATCH('O5 Details by Class &amp; Accounts'!O$18, 'E2 Allocators'!$B$15:$W$15, 0),FALSE)*$F72), 0, VLOOKUP(VLOOKUP($A72, 'E4 TB Allocation Details'!$A$18:$L$217, MATCH("Demand ID", 'E4 TB Allocation Details'!$A$18:$L$18, 0),FALSE), 'E2 Allocators'!$B$15:$W$361, MATCH('O5 Details by Class &amp; Accounts'!O$18, 'E2 Allocators'!$B$15:$W$15, 0),FALSE)*$F72)</f>
        <v>0</v>
      </c>
      <c r="P72" s="1334">
        <f>IF(ISERROR(VLOOKUP(VLOOKUP($A72, 'E4 TB Allocation Details'!$A$18:$L$217, MATCH("Demand ID", 'E4 TB Allocation Details'!$A$18:$L$18, 0),FALSE), 'E2 Allocators'!$B$15:$W$361, MATCH('O5 Details by Class &amp; Accounts'!P$18, 'E2 Allocators'!$B$15:$W$15, 0),FALSE)*$F72), 0, VLOOKUP(VLOOKUP($A72, 'E4 TB Allocation Details'!$A$18:$L$217, MATCH("Demand ID", 'E4 TB Allocation Details'!$A$18:$L$18, 0),FALSE), 'E2 Allocators'!$B$15:$W$361, MATCH('O5 Details by Class &amp; Accounts'!P$18, 'E2 Allocators'!$B$15:$W$15, 0),FALSE)*$F72)</f>
        <v>0</v>
      </c>
      <c r="Q72" s="1334">
        <f>IF(ISERROR(VLOOKUP(VLOOKUP($A72, 'E4 TB Allocation Details'!$A$18:$L$217, MATCH("Demand ID", 'E4 TB Allocation Details'!$A$18:$L$18, 0),FALSE), 'E2 Allocators'!$B$15:$W$361, MATCH('O5 Details by Class &amp; Accounts'!Q$18, 'E2 Allocators'!$B$15:$W$15, 0),FALSE)*$F72), 0, VLOOKUP(VLOOKUP($A72, 'E4 TB Allocation Details'!$A$18:$L$217, MATCH("Demand ID", 'E4 TB Allocation Details'!$A$18:$L$18, 0),FALSE), 'E2 Allocators'!$B$15:$W$361, MATCH('O5 Details by Class &amp; Accounts'!Q$18, 'E2 Allocators'!$B$15:$W$15, 0),FALSE)*$F72)</f>
        <v>0</v>
      </c>
      <c r="R72" s="1334">
        <f>IF(ISERROR(VLOOKUP(VLOOKUP($A72, 'E4 TB Allocation Details'!$A$18:$L$217, MATCH("Demand ID", 'E4 TB Allocation Details'!$A$18:$L$18, 0),FALSE), 'E2 Allocators'!$B$15:$W$361, MATCH('O5 Details by Class &amp; Accounts'!R$18, 'E2 Allocators'!$B$15:$W$15, 0),FALSE)*$F72), 0, VLOOKUP(VLOOKUP($A72, 'E4 TB Allocation Details'!$A$18:$L$217, MATCH("Demand ID", 'E4 TB Allocation Details'!$A$18:$L$18, 0),FALSE), 'E2 Allocators'!$B$15:$W$361, MATCH('O5 Details by Class &amp; Accounts'!R$18, 'E2 Allocators'!$B$15:$W$15, 0),FALSE)*$F72)</f>
        <v>0</v>
      </c>
      <c r="S72" s="1334">
        <f>IF(ISERROR(VLOOKUP(VLOOKUP($A72, 'E4 TB Allocation Details'!$A$18:$L$217, MATCH("Demand ID", 'E4 TB Allocation Details'!$A$18:$L$18, 0),FALSE), 'E2 Allocators'!$B$15:$W$361, MATCH('O5 Details by Class &amp; Accounts'!S$18, 'E2 Allocators'!$B$15:$W$15, 0),FALSE)*$F72), 0, VLOOKUP(VLOOKUP($A72, 'E4 TB Allocation Details'!$A$18:$L$217, MATCH("Demand ID", 'E4 TB Allocation Details'!$A$18:$L$18, 0),FALSE), 'E2 Allocators'!$B$15:$W$361, MATCH('O5 Details by Class &amp; Accounts'!S$18, 'E2 Allocators'!$B$15:$W$15, 0),FALSE)*$F72)</f>
        <v>0</v>
      </c>
      <c r="T72" s="1334">
        <f>IF(ISERROR(VLOOKUP(VLOOKUP($A72, 'E4 TB Allocation Details'!$A$18:$L$217, MATCH("Demand ID", 'E4 TB Allocation Details'!$A$18:$L$18, 0),FALSE), 'E2 Allocators'!$B$15:$W$361, MATCH('O5 Details by Class &amp; Accounts'!T$18, 'E2 Allocators'!$B$15:$W$15, 0),FALSE)*$F72), 0, VLOOKUP(VLOOKUP($A72, 'E4 TB Allocation Details'!$A$18:$L$217, MATCH("Demand ID", 'E4 TB Allocation Details'!$A$18:$L$18, 0),FALSE), 'E2 Allocators'!$B$15:$W$361, MATCH('O5 Details by Class &amp; Accounts'!T$18, 'E2 Allocators'!$B$15:$W$15, 0),FALSE)*$F72)</f>
        <v>0</v>
      </c>
      <c r="U72" s="1334">
        <f>IF(ISERROR(VLOOKUP(VLOOKUP($A72, 'E4 TB Allocation Details'!$A$18:$L$217, MATCH("Demand ID", 'E4 TB Allocation Details'!$A$18:$L$18, 0),FALSE), 'E2 Allocators'!$B$15:$W$361, MATCH('O5 Details by Class &amp; Accounts'!U$18, 'E2 Allocators'!$B$15:$W$15, 0),FALSE)*$F72), 0, VLOOKUP(VLOOKUP($A72, 'E4 TB Allocation Details'!$A$18:$L$217, MATCH("Demand ID", 'E4 TB Allocation Details'!$A$18:$L$18, 0),FALSE), 'E2 Allocators'!$B$15:$W$361, MATCH('O5 Details by Class &amp; Accounts'!U$18, 'E2 Allocators'!$B$15:$W$15, 0),FALSE)*$F72)</f>
        <v>0</v>
      </c>
      <c r="V72" s="1334">
        <f>IF(ISERROR(VLOOKUP(VLOOKUP($A72, 'E4 TB Allocation Details'!$A$18:$L$217, MATCH("Demand ID", 'E4 TB Allocation Details'!$A$18:$L$18, 0),FALSE), 'E2 Allocators'!$B$15:$W$361, MATCH('O5 Details by Class &amp; Accounts'!V$18, 'E2 Allocators'!$B$15:$W$15, 0),FALSE)*$F72), 0, VLOOKUP(VLOOKUP($A72, 'E4 TB Allocation Details'!$A$18:$L$217, MATCH("Demand ID", 'E4 TB Allocation Details'!$A$18:$L$18, 0),FALSE), 'E2 Allocators'!$B$15:$W$361, MATCH('O5 Details by Class &amp; Accounts'!V$18, 'E2 Allocators'!$B$15:$W$15, 0),FALSE)*$F72)</f>
        <v>0</v>
      </c>
      <c r="W72" s="1334">
        <f>IF(ISERROR(VLOOKUP(VLOOKUP($A72, 'E4 TB Allocation Details'!$A$18:$L$217, MATCH("Demand ID", 'E4 TB Allocation Details'!$A$18:$L$18, 0),FALSE), 'E2 Allocators'!$B$15:$W$361, MATCH('O5 Details by Class &amp; Accounts'!W$18, 'E2 Allocators'!$B$15:$W$15, 0),FALSE)*$F72), 0, VLOOKUP(VLOOKUP($A72, 'E4 TB Allocation Details'!$A$18:$L$217, MATCH("Demand ID", 'E4 TB Allocation Details'!$A$18:$L$18, 0),FALSE), 'E2 Allocators'!$B$15:$W$361, MATCH('O5 Details by Class &amp; Accounts'!W$18, 'E2 Allocators'!$B$15:$W$15, 0),FALSE)*$F72)</f>
        <v>0</v>
      </c>
      <c r="X72" s="1334">
        <f>IF(ISERROR(VLOOKUP(VLOOKUP($A72, 'E4 TB Allocation Details'!$A$18:$L$217, MATCH("Demand ID", 'E4 TB Allocation Details'!$A$18:$L$18, 0),FALSE), 'E2 Allocators'!$B$15:$W$361, MATCH('O5 Details by Class &amp; Accounts'!X$18, 'E2 Allocators'!$B$15:$W$15, 0),FALSE)*$F72), 0, VLOOKUP(VLOOKUP($A72, 'E4 TB Allocation Details'!$A$18:$L$217, MATCH("Demand ID", 'E4 TB Allocation Details'!$A$18:$L$18, 0),FALSE), 'E2 Allocators'!$B$15:$W$361, MATCH('O5 Details by Class &amp; Accounts'!X$18, 'E2 Allocators'!$B$15:$W$15, 0),FALSE)*$F72)</f>
        <v>0</v>
      </c>
      <c r="Y72" s="1334">
        <f>IF(ISERROR(VLOOKUP(VLOOKUP($A72, 'E4 TB Allocation Details'!$A$18:$L$217, MATCH("Demand ID", 'E4 TB Allocation Details'!$A$18:$L$18, 0),FALSE), 'E2 Allocators'!$B$15:$W$361, MATCH('O5 Details by Class &amp; Accounts'!Y$18, 'E2 Allocators'!$B$15:$W$15, 0),FALSE)*$F72), 0, VLOOKUP(VLOOKUP($A72, 'E4 TB Allocation Details'!$A$18:$L$217, MATCH("Demand ID", 'E4 TB Allocation Details'!$A$18:$L$18, 0),FALSE), 'E2 Allocators'!$B$15:$W$361, MATCH('O5 Details by Class &amp; Accounts'!Y$18, 'E2 Allocators'!$B$15:$W$15, 0),FALSE)*$F72)</f>
        <v>0</v>
      </c>
      <c r="Z72" s="1334">
        <f>IF(ISERROR(VLOOKUP(VLOOKUP($A72, 'E4 TB Allocation Details'!$A$18:$L$217, MATCH("Demand ID", 'E4 TB Allocation Details'!$A$18:$L$18, 0),FALSE), 'E2 Allocators'!$B$15:$W$361, MATCH('O5 Details by Class &amp; Accounts'!Z$18, 'E2 Allocators'!$B$15:$W$15, 0),FALSE)*$F72), 0, VLOOKUP(VLOOKUP($A72, 'E4 TB Allocation Details'!$A$18:$L$217, MATCH("Demand ID", 'E4 TB Allocation Details'!$A$18:$L$18, 0),FALSE), 'E2 Allocators'!$B$15:$W$361, MATCH('O5 Details by Class &amp; Accounts'!Z$18, 'E2 Allocators'!$B$15:$W$15, 0),FALSE)*$F72)</f>
        <v>0</v>
      </c>
      <c r="AA72" s="1334">
        <f>IF(ISERROR(VLOOKUP(VLOOKUP($A72, 'E4 TB Allocation Details'!$A$18:$L$217, MATCH("Demand ID", 'E4 TB Allocation Details'!$A$18:$L$18, 0),FALSE), 'E2 Allocators'!$B$15:$W$361, MATCH('O5 Details by Class &amp; Accounts'!AA$18, 'E2 Allocators'!$B$15:$W$15, 0),FALSE)*$F72), 0, VLOOKUP(VLOOKUP($A72, 'E4 TB Allocation Details'!$A$18:$L$217, MATCH("Demand ID", 'E4 TB Allocation Details'!$A$18:$L$18, 0),FALSE), 'E2 Allocators'!$B$15:$W$361, MATCH('O5 Details by Class &amp; Accounts'!AA$18, 'E2 Allocators'!$B$15:$W$15, 0),FALSE)*$F72)</f>
        <v>0</v>
      </c>
      <c r="AB72" s="1334">
        <f>IF(ISERROR(VLOOKUP(VLOOKUP($A72, 'E4 TB Allocation Details'!$A$18:$L$217, MATCH("Demand ID", 'E4 TB Allocation Details'!$A$18:$L$18, 0),FALSE), 'E2 Allocators'!$B$15:$W$361, MATCH('O5 Details by Class &amp; Accounts'!AB$18, 'E2 Allocators'!$B$15:$W$15, 0),FALSE)*$F72), 0, VLOOKUP(VLOOKUP($A72, 'E4 TB Allocation Details'!$A$18:$L$217, MATCH("Demand ID", 'E4 TB Allocation Details'!$A$18:$L$18, 0),FALSE), 'E2 Allocators'!$B$15:$W$361, MATCH('O5 Details by Class &amp; Accounts'!AB$18, 'E2 Allocators'!$B$15:$W$15, 0),FALSE)*$F72)</f>
        <v>0</v>
      </c>
      <c r="AC72" s="1334">
        <f t="shared" si="9"/>
        <v>0</v>
      </c>
      <c r="AD72" s="1334">
        <f>IF(ISERROR(VLOOKUP(VLOOKUP($A72, 'E4 TB Allocation Details'!$A$18:$L$217, MATCH("Customer ID", 'E4 TB Allocation Details'!$A$18:$L$18, 0),FALSE), 'E2 Allocators'!$B$15:$W$361, MATCH('O5 Details by Class &amp; Accounts'!AD$18, 'E2 Allocators'!$B$15:$W$15, 0),FALSE)*$G72), 0, VLOOKUP(VLOOKUP($A72, 'E4 TB Allocation Details'!$A$18:$L$217, MATCH("Customer ID", 'E4 TB Allocation Details'!$A$18:$L$18, 0),FALSE), 'E2 Allocators'!$B$15:$W$361, MATCH('O5 Details by Class &amp; Accounts'!AD$18, 'E2 Allocators'!$B$15:$W$15, 0),FALSE)*$G72)</f>
        <v>0</v>
      </c>
      <c r="AE72" s="1334">
        <f>IF(ISERROR(VLOOKUP(VLOOKUP($A72, 'E4 TB Allocation Details'!$A$18:$L$217, MATCH("Customer ID", 'E4 TB Allocation Details'!$A$18:$L$18, 0),FALSE), 'E2 Allocators'!$B$15:$W$361, MATCH('O5 Details by Class &amp; Accounts'!AE$18, 'E2 Allocators'!$B$15:$W$15, 0),FALSE)*$G72), 0, VLOOKUP(VLOOKUP($A72, 'E4 TB Allocation Details'!$A$18:$L$217, MATCH("Customer ID", 'E4 TB Allocation Details'!$A$18:$L$18, 0),FALSE), 'E2 Allocators'!$B$15:$W$361, MATCH('O5 Details by Class &amp; Accounts'!AE$18, 'E2 Allocators'!$B$15:$W$15, 0),FALSE)*$G72)</f>
        <v>0</v>
      </c>
      <c r="AF72" s="1334">
        <f>IF(ISERROR(VLOOKUP(VLOOKUP($A72, 'E4 TB Allocation Details'!$A$18:$L$217, MATCH("Customer ID", 'E4 TB Allocation Details'!$A$18:$L$18, 0),FALSE), 'E2 Allocators'!$B$15:$W$361, MATCH('O5 Details by Class &amp; Accounts'!AF$18, 'E2 Allocators'!$B$15:$W$15, 0),FALSE)*$G72), 0, VLOOKUP(VLOOKUP($A72, 'E4 TB Allocation Details'!$A$18:$L$217, MATCH("Customer ID", 'E4 TB Allocation Details'!$A$18:$L$18, 0),FALSE), 'E2 Allocators'!$B$15:$W$361, MATCH('O5 Details by Class &amp; Accounts'!AF$18, 'E2 Allocators'!$B$15:$W$15, 0),FALSE)*$G72)</f>
        <v>0</v>
      </c>
      <c r="AG72" s="1334">
        <f>IF(ISERROR(VLOOKUP(VLOOKUP($A72, 'E4 TB Allocation Details'!$A$18:$L$217, MATCH("Customer ID", 'E4 TB Allocation Details'!$A$18:$L$18, 0),FALSE), 'E2 Allocators'!$B$15:$W$361, MATCH('O5 Details by Class &amp; Accounts'!AG$18, 'E2 Allocators'!$B$15:$W$15, 0),FALSE)*$G72), 0, VLOOKUP(VLOOKUP($A72, 'E4 TB Allocation Details'!$A$18:$L$217, MATCH("Customer ID", 'E4 TB Allocation Details'!$A$18:$L$18, 0),FALSE), 'E2 Allocators'!$B$15:$W$361, MATCH('O5 Details by Class &amp; Accounts'!AG$18, 'E2 Allocators'!$B$15:$W$15, 0),FALSE)*$G72)</f>
        <v>0</v>
      </c>
      <c r="AH72" s="1334">
        <f>IF(ISERROR(VLOOKUP(VLOOKUP($A72, 'E4 TB Allocation Details'!$A$18:$L$217, MATCH("Customer ID", 'E4 TB Allocation Details'!$A$18:$L$18, 0),FALSE), 'E2 Allocators'!$B$15:$W$361, MATCH('O5 Details by Class &amp; Accounts'!AH$18, 'E2 Allocators'!$B$15:$W$15, 0),FALSE)*$G72), 0, VLOOKUP(VLOOKUP($A72, 'E4 TB Allocation Details'!$A$18:$L$217, MATCH("Customer ID", 'E4 TB Allocation Details'!$A$18:$L$18, 0),FALSE), 'E2 Allocators'!$B$15:$W$361, MATCH('O5 Details by Class &amp; Accounts'!AH$18, 'E2 Allocators'!$B$15:$W$15, 0),FALSE)*$G72)</f>
        <v>0</v>
      </c>
      <c r="AI72" s="1334">
        <f>IF(ISERROR(VLOOKUP(VLOOKUP($A72, 'E4 TB Allocation Details'!$A$18:$L$217, MATCH("Customer ID", 'E4 TB Allocation Details'!$A$18:$L$18, 0),FALSE), 'E2 Allocators'!$B$15:$W$361, MATCH('O5 Details by Class &amp; Accounts'!AI$18, 'E2 Allocators'!$B$15:$W$15, 0),FALSE)*$G72), 0, VLOOKUP(VLOOKUP($A72, 'E4 TB Allocation Details'!$A$18:$L$217, MATCH("Customer ID", 'E4 TB Allocation Details'!$A$18:$L$18, 0),FALSE), 'E2 Allocators'!$B$15:$W$361, MATCH('O5 Details by Class &amp; Accounts'!AI$18, 'E2 Allocators'!$B$15:$W$15, 0),FALSE)*$G72)</f>
        <v>0</v>
      </c>
      <c r="AJ72" s="1334">
        <f>IF(ISERROR(VLOOKUP(VLOOKUP($A72, 'E4 TB Allocation Details'!$A$18:$L$217, MATCH("Customer ID", 'E4 TB Allocation Details'!$A$18:$L$18, 0),FALSE), 'E2 Allocators'!$B$15:$W$361, MATCH('O5 Details by Class &amp; Accounts'!AJ$18, 'E2 Allocators'!$B$15:$W$15, 0),FALSE)*$G72), 0, VLOOKUP(VLOOKUP($A72, 'E4 TB Allocation Details'!$A$18:$L$217, MATCH("Customer ID", 'E4 TB Allocation Details'!$A$18:$L$18, 0),FALSE), 'E2 Allocators'!$B$15:$W$361, MATCH('O5 Details by Class &amp; Accounts'!AJ$18, 'E2 Allocators'!$B$15:$W$15, 0),FALSE)*$G72)</f>
        <v>0</v>
      </c>
      <c r="AK72" s="1334">
        <f>IF(ISERROR(VLOOKUP(VLOOKUP($A72, 'E4 TB Allocation Details'!$A$18:$L$217, MATCH("Customer ID", 'E4 TB Allocation Details'!$A$18:$L$18, 0),FALSE), 'E2 Allocators'!$B$15:$W$361, MATCH('O5 Details by Class &amp; Accounts'!AK$18, 'E2 Allocators'!$B$15:$W$15, 0),FALSE)*$G72), 0, VLOOKUP(VLOOKUP($A72, 'E4 TB Allocation Details'!$A$18:$L$217, MATCH("Customer ID", 'E4 TB Allocation Details'!$A$18:$L$18, 0),FALSE), 'E2 Allocators'!$B$15:$W$361, MATCH('O5 Details by Class &amp; Accounts'!AK$18, 'E2 Allocators'!$B$15:$W$15, 0),FALSE)*$G72)</f>
        <v>0</v>
      </c>
      <c r="AL72" s="1334">
        <f>IF(ISERROR(VLOOKUP(VLOOKUP($A72, 'E4 TB Allocation Details'!$A$18:$L$217, MATCH("Customer ID", 'E4 TB Allocation Details'!$A$18:$L$18, 0),FALSE), 'E2 Allocators'!$B$15:$W$361, MATCH('O5 Details by Class &amp; Accounts'!AL$18, 'E2 Allocators'!$B$15:$W$15, 0),FALSE)*$G72), 0, VLOOKUP(VLOOKUP($A72, 'E4 TB Allocation Details'!$A$18:$L$217, MATCH("Customer ID", 'E4 TB Allocation Details'!$A$18:$L$18, 0),FALSE), 'E2 Allocators'!$B$15:$W$361, MATCH('O5 Details by Class &amp; Accounts'!AL$18, 'E2 Allocators'!$B$15:$W$15, 0),FALSE)*$G72)</f>
        <v>0</v>
      </c>
      <c r="AM72" s="1334">
        <f>IF(ISERROR(VLOOKUP(VLOOKUP($A72, 'E4 TB Allocation Details'!$A$18:$L$217, MATCH("Customer ID", 'E4 TB Allocation Details'!$A$18:$L$18, 0),FALSE), 'E2 Allocators'!$B$15:$W$361, MATCH('O5 Details by Class &amp; Accounts'!AM$18, 'E2 Allocators'!$B$15:$W$15, 0),FALSE)*$G72), 0, VLOOKUP(VLOOKUP($A72, 'E4 TB Allocation Details'!$A$18:$L$217, MATCH("Customer ID", 'E4 TB Allocation Details'!$A$18:$L$18, 0),FALSE), 'E2 Allocators'!$B$15:$W$361, MATCH('O5 Details by Class &amp; Accounts'!AM$18, 'E2 Allocators'!$B$15:$W$15, 0),FALSE)*$G72)</f>
        <v>0</v>
      </c>
      <c r="AN72" s="1334">
        <f>IF(ISERROR(VLOOKUP(VLOOKUP($A72, 'E4 TB Allocation Details'!$A$18:$L$217, MATCH("Customer ID", 'E4 TB Allocation Details'!$A$18:$L$18, 0),FALSE), 'E2 Allocators'!$B$15:$W$361, MATCH('O5 Details by Class &amp; Accounts'!AN$18, 'E2 Allocators'!$B$15:$W$15, 0),FALSE)*$G72), 0, VLOOKUP(VLOOKUP($A72, 'E4 TB Allocation Details'!$A$18:$L$217, MATCH("Customer ID", 'E4 TB Allocation Details'!$A$18:$L$18, 0),FALSE), 'E2 Allocators'!$B$15:$W$361, MATCH('O5 Details by Class &amp; Accounts'!AN$18, 'E2 Allocators'!$B$15:$W$15, 0),FALSE)*$G72)</f>
        <v>0</v>
      </c>
      <c r="AO72" s="1334">
        <f>IF(ISERROR(VLOOKUP(VLOOKUP($A72, 'E4 TB Allocation Details'!$A$18:$L$217, MATCH("Customer ID", 'E4 TB Allocation Details'!$A$18:$L$18, 0),FALSE), 'E2 Allocators'!$B$15:$W$361, MATCH('O5 Details by Class &amp; Accounts'!AO$18, 'E2 Allocators'!$B$15:$W$15, 0),FALSE)*$G72), 0, VLOOKUP(VLOOKUP($A72, 'E4 TB Allocation Details'!$A$18:$L$217, MATCH("Customer ID", 'E4 TB Allocation Details'!$A$18:$L$18, 0),FALSE), 'E2 Allocators'!$B$15:$W$361, MATCH('O5 Details by Class &amp; Accounts'!AO$18, 'E2 Allocators'!$B$15:$W$15, 0),FALSE)*$G72)</f>
        <v>0</v>
      </c>
      <c r="AP72" s="1334">
        <f>IF(ISERROR(VLOOKUP(VLOOKUP($A72, 'E4 TB Allocation Details'!$A$18:$L$217, MATCH("Customer ID", 'E4 TB Allocation Details'!$A$18:$L$18, 0),FALSE), 'E2 Allocators'!$B$15:$W$361, MATCH('O5 Details by Class &amp; Accounts'!AP$18, 'E2 Allocators'!$B$15:$W$15, 0),FALSE)*$G72), 0, VLOOKUP(VLOOKUP($A72, 'E4 TB Allocation Details'!$A$18:$L$217, MATCH("Customer ID", 'E4 TB Allocation Details'!$A$18:$L$18, 0),FALSE), 'E2 Allocators'!$B$15:$W$361, MATCH('O5 Details by Class &amp; Accounts'!AP$18, 'E2 Allocators'!$B$15:$W$15, 0),FALSE)*$G72)</f>
        <v>0</v>
      </c>
      <c r="AQ72" s="1334">
        <f>IF(ISERROR(VLOOKUP(VLOOKUP($A72, 'E4 TB Allocation Details'!$A$18:$L$217, MATCH("Customer ID", 'E4 TB Allocation Details'!$A$18:$L$18, 0),FALSE), 'E2 Allocators'!$B$15:$W$361, MATCH('O5 Details by Class &amp; Accounts'!AQ$18, 'E2 Allocators'!$B$15:$W$15, 0),FALSE)*$G72), 0, VLOOKUP(VLOOKUP($A72, 'E4 TB Allocation Details'!$A$18:$L$217, MATCH("Customer ID", 'E4 TB Allocation Details'!$A$18:$L$18, 0),FALSE), 'E2 Allocators'!$B$15:$W$361, MATCH('O5 Details by Class &amp; Accounts'!AQ$18, 'E2 Allocators'!$B$15:$W$15, 0),FALSE)*$G72)</f>
        <v>0</v>
      </c>
      <c r="AR72" s="1334">
        <f>IF(ISERROR(VLOOKUP(VLOOKUP($A72, 'E4 TB Allocation Details'!$A$18:$L$217, MATCH("Customer ID", 'E4 TB Allocation Details'!$A$18:$L$18, 0),FALSE), 'E2 Allocators'!$B$15:$W$361, MATCH('O5 Details by Class &amp; Accounts'!AR$18, 'E2 Allocators'!$B$15:$W$15, 0),FALSE)*$G72), 0, VLOOKUP(VLOOKUP($A72, 'E4 TB Allocation Details'!$A$18:$L$217, MATCH("Customer ID", 'E4 TB Allocation Details'!$A$18:$L$18, 0),FALSE), 'E2 Allocators'!$B$15:$W$361, MATCH('O5 Details by Class &amp; Accounts'!AR$18, 'E2 Allocators'!$B$15:$W$15, 0),FALSE)*$G72)</f>
        <v>0</v>
      </c>
      <c r="AS72" s="1334">
        <f>IF(ISERROR(VLOOKUP(VLOOKUP($A72, 'E4 TB Allocation Details'!$A$18:$L$217, MATCH("Customer ID", 'E4 TB Allocation Details'!$A$18:$L$18, 0),FALSE), 'E2 Allocators'!$B$15:$W$361, MATCH('O5 Details by Class &amp; Accounts'!AS$18, 'E2 Allocators'!$B$15:$W$15, 0),FALSE)*$G72), 0, VLOOKUP(VLOOKUP($A72, 'E4 TB Allocation Details'!$A$18:$L$217, MATCH("Customer ID", 'E4 TB Allocation Details'!$A$18:$L$18, 0),FALSE), 'E2 Allocators'!$B$15:$W$361, MATCH('O5 Details by Class &amp; Accounts'!AS$18, 'E2 Allocators'!$B$15:$W$15, 0),FALSE)*$G72)</f>
        <v>0</v>
      </c>
      <c r="AT72" s="1334">
        <f>IF(ISERROR(VLOOKUP(VLOOKUP($A72, 'E4 TB Allocation Details'!$A$18:$L$217, MATCH("Customer ID", 'E4 TB Allocation Details'!$A$18:$L$18, 0),FALSE), 'E2 Allocators'!$B$15:$W$361, MATCH('O5 Details by Class &amp; Accounts'!AT$18, 'E2 Allocators'!$B$15:$W$15, 0),FALSE)*$G72), 0, VLOOKUP(VLOOKUP($A72, 'E4 TB Allocation Details'!$A$18:$L$217, MATCH("Customer ID", 'E4 TB Allocation Details'!$A$18:$L$18, 0),FALSE), 'E2 Allocators'!$B$15:$W$361, MATCH('O5 Details by Class &amp; Accounts'!AT$18, 'E2 Allocators'!$B$15:$W$15, 0),FALSE)*$G72)</f>
        <v>0</v>
      </c>
      <c r="AU72" s="1334">
        <f>IF(ISERROR(VLOOKUP(VLOOKUP($A72, 'E4 TB Allocation Details'!$A$18:$L$217, MATCH("Customer ID", 'E4 TB Allocation Details'!$A$18:$L$18, 0),FALSE), 'E2 Allocators'!$B$15:$W$361, MATCH('O5 Details by Class &amp; Accounts'!AU$18, 'E2 Allocators'!$B$15:$W$15, 0),FALSE)*$G72), 0, VLOOKUP(VLOOKUP($A72, 'E4 TB Allocation Details'!$A$18:$L$217, MATCH("Customer ID", 'E4 TB Allocation Details'!$A$18:$L$18, 0),FALSE), 'E2 Allocators'!$B$15:$W$361, MATCH('O5 Details by Class &amp; Accounts'!AU$18, 'E2 Allocators'!$B$15:$W$15, 0),FALSE)*$G72)</f>
        <v>0</v>
      </c>
      <c r="AV72" s="1334">
        <f>IF(ISERROR(VLOOKUP(VLOOKUP($A72, 'E4 TB Allocation Details'!$A$18:$L$217, MATCH("Customer ID", 'E4 TB Allocation Details'!$A$18:$L$18, 0),FALSE), 'E2 Allocators'!$B$15:$W$361, MATCH('O5 Details by Class &amp; Accounts'!AV$18, 'E2 Allocators'!$B$15:$W$15, 0),FALSE)*$G72), 0, VLOOKUP(VLOOKUP($A72, 'E4 TB Allocation Details'!$A$18:$L$217, MATCH("Customer ID", 'E4 TB Allocation Details'!$A$18:$L$18, 0),FALSE), 'E2 Allocators'!$B$15:$W$361, MATCH('O5 Details by Class &amp; Accounts'!AV$18, 'E2 Allocators'!$B$15:$W$15, 0),FALSE)*$G72)</f>
        <v>0</v>
      </c>
      <c r="AW72" s="1334">
        <f>IF(ISERROR(VLOOKUP(VLOOKUP($A72, 'E4 TB Allocation Details'!$A$18:$L$217, MATCH("Customer ID", 'E4 TB Allocation Details'!$A$18:$L$18, 0),FALSE), 'E2 Allocators'!$B$15:$W$361, MATCH('O5 Details by Class &amp; Accounts'!AW$18, 'E2 Allocators'!$B$15:$W$15, 0),FALSE)*$G72), 0, VLOOKUP(VLOOKUP($A72, 'E4 TB Allocation Details'!$A$18:$L$217, MATCH("Customer ID", 'E4 TB Allocation Details'!$A$18:$L$18, 0),FALSE), 'E2 Allocators'!$B$15:$W$361, MATCH('O5 Details by Class &amp; Accounts'!AW$18, 'E2 Allocators'!$B$15:$W$15, 0),FALSE)*$G72)</f>
        <v>0</v>
      </c>
      <c r="AX72" s="1334">
        <f t="shared" si="10"/>
        <v>0</v>
      </c>
      <c r="AY72" s="1334">
        <f>IF(ISERROR(VLOOKUP(VLOOKUP($A72, 'E4 TB Allocation Details'!$A$18:$L$217, MATCH("Misc ID", 'E4 TB Allocation Details'!$A$18:$L$18, 0),FALSE), 'E2 Allocators'!$B$15:$W$361, MATCH('O5 Details by Class &amp; Accounts'!AY$18, 'E2 Allocators'!$B$15:$W$15, 0),FALSE)*$E72), 0, VLOOKUP(VLOOKUP($A72, 'E4 TB Allocation Details'!$A$18:$L$217, MATCH("Misc ID", 'E4 TB Allocation Details'!$A$18:$L$18, 0),FALSE), 'E2 Allocators'!$B$15:$W$361, MATCH('O5 Details by Class &amp; Accounts'!AY$18, 'E2 Allocators'!$B$15:$W$15, 0),FALSE)*$E72)</f>
        <v>0</v>
      </c>
      <c r="AZ72" s="1334">
        <f>IF(ISERROR(VLOOKUP(VLOOKUP($A72, 'E4 TB Allocation Details'!$A$18:$L$217, MATCH("Misc ID", 'E4 TB Allocation Details'!$A$18:$L$18, 0),FALSE), 'E2 Allocators'!$B$15:$W$361, MATCH('O5 Details by Class &amp; Accounts'!AZ$18, 'E2 Allocators'!$B$15:$W$15, 0),FALSE)*$E72), 0, VLOOKUP(VLOOKUP($A72, 'E4 TB Allocation Details'!$A$18:$L$217, MATCH("Misc ID", 'E4 TB Allocation Details'!$A$18:$L$18, 0),FALSE), 'E2 Allocators'!$B$15:$W$361, MATCH('O5 Details by Class &amp; Accounts'!AZ$18, 'E2 Allocators'!$B$15:$W$15, 0),FALSE)*$E72)</f>
        <v>0</v>
      </c>
      <c r="BA72" s="1334">
        <f>IF(ISERROR(VLOOKUP(VLOOKUP($A72, 'E4 TB Allocation Details'!$A$18:$L$217, MATCH("Misc ID", 'E4 TB Allocation Details'!$A$18:$L$18, 0),FALSE), 'E2 Allocators'!$B$15:$W$361, MATCH('O5 Details by Class &amp; Accounts'!BA$18, 'E2 Allocators'!$B$15:$W$15, 0),FALSE)*$E72), 0, VLOOKUP(VLOOKUP($A72, 'E4 TB Allocation Details'!$A$18:$L$217, MATCH("Misc ID", 'E4 TB Allocation Details'!$A$18:$L$18, 0),FALSE), 'E2 Allocators'!$B$15:$W$361, MATCH('O5 Details by Class &amp; Accounts'!BA$18, 'E2 Allocators'!$B$15:$W$15, 0),FALSE)*$E72)</f>
        <v>0</v>
      </c>
      <c r="BB72" s="1334">
        <f>IF(ISERROR(VLOOKUP(VLOOKUP($A72, 'E4 TB Allocation Details'!$A$18:$L$217, MATCH("Misc ID", 'E4 TB Allocation Details'!$A$18:$L$18, 0),FALSE), 'E2 Allocators'!$B$15:$W$361, MATCH('O5 Details by Class &amp; Accounts'!BB$18, 'E2 Allocators'!$B$15:$W$15, 0),FALSE)*$E72), 0, VLOOKUP(VLOOKUP($A72, 'E4 TB Allocation Details'!$A$18:$L$217, MATCH("Misc ID", 'E4 TB Allocation Details'!$A$18:$L$18, 0),FALSE), 'E2 Allocators'!$B$15:$W$361, MATCH('O5 Details by Class &amp; Accounts'!BB$18, 'E2 Allocators'!$B$15:$W$15, 0),FALSE)*$E72)</f>
        <v>0</v>
      </c>
      <c r="BC72" s="1334">
        <f>IF(ISERROR(VLOOKUP(VLOOKUP($A72, 'E4 TB Allocation Details'!$A$18:$L$217, MATCH("Misc ID", 'E4 TB Allocation Details'!$A$18:$L$18, 0),FALSE), 'E2 Allocators'!$B$15:$W$361, MATCH('O5 Details by Class &amp; Accounts'!BC$18, 'E2 Allocators'!$B$15:$W$15, 0),FALSE)*$E72), 0, VLOOKUP(VLOOKUP($A72, 'E4 TB Allocation Details'!$A$18:$L$217, MATCH("Misc ID", 'E4 TB Allocation Details'!$A$18:$L$18, 0),FALSE), 'E2 Allocators'!$B$15:$W$361, MATCH('O5 Details by Class &amp; Accounts'!BC$18, 'E2 Allocators'!$B$15:$W$15, 0),FALSE)*$E72)</f>
        <v>0</v>
      </c>
      <c r="BD72" s="1334">
        <f>IF(ISERROR(VLOOKUP(VLOOKUP($A72, 'E4 TB Allocation Details'!$A$18:$L$217, MATCH("Misc ID", 'E4 TB Allocation Details'!$A$18:$L$18, 0),FALSE), 'E2 Allocators'!$B$15:$W$361, MATCH('O5 Details by Class &amp; Accounts'!BD$18, 'E2 Allocators'!$B$15:$W$15, 0),FALSE)*$E72), 0, VLOOKUP(VLOOKUP($A72, 'E4 TB Allocation Details'!$A$18:$L$217, MATCH("Misc ID", 'E4 TB Allocation Details'!$A$18:$L$18, 0),FALSE), 'E2 Allocators'!$B$15:$W$361, MATCH('O5 Details by Class &amp; Accounts'!BD$18, 'E2 Allocators'!$B$15:$W$15, 0),FALSE)*$E72)</f>
        <v>0</v>
      </c>
      <c r="BE72" s="1334">
        <f>IF(ISERROR(VLOOKUP(VLOOKUP($A72, 'E4 TB Allocation Details'!$A$18:$L$217, MATCH("Misc ID", 'E4 TB Allocation Details'!$A$18:$L$18, 0),FALSE), 'E2 Allocators'!$B$15:$W$361, MATCH('O5 Details by Class &amp; Accounts'!BE$18, 'E2 Allocators'!$B$15:$W$15, 0),FALSE)*$E72), 0, VLOOKUP(VLOOKUP($A72, 'E4 TB Allocation Details'!$A$18:$L$217, MATCH("Misc ID", 'E4 TB Allocation Details'!$A$18:$L$18, 0),FALSE), 'E2 Allocators'!$B$15:$W$361, MATCH('O5 Details by Class &amp; Accounts'!BE$18, 'E2 Allocators'!$B$15:$W$15, 0),FALSE)*$E72)</f>
        <v>0</v>
      </c>
      <c r="BF72" s="1334">
        <f>IF(ISERROR(VLOOKUP(VLOOKUP($A72, 'E4 TB Allocation Details'!$A$18:$L$217, MATCH("Misc ID", 'E4 TB Allocation Details'!$A$18:$L$18, 0),FALSE), 'E2 Allocators'!$B$15:$W$361, MATCH('O5 Details by Class &amp; Accounts'!BF$18, 'E2 Allocators'!$B$15:$W$15, 0),FALSE)*$E72), 0, VLOOKUP(VLOOKUP($A72, 'E4 TB Allocation Details'!$A$18:$L$217, MATCH("Misc ID", 'E4 TB Allocation Details'!$A$18:$L$18, 0),FALSE), 'E2 Allocators'!$B$15:$W$361, MATCH('O5 Details by Class &amp; Accounts'!BF$18, 'E2 Allocators'!$B$15:$W$15, 0),FALSE)*$E72)</f>
        <v>0</v>
      </c>
      <c r="BG72" s="1334">
        <f>IF(ISERROR(VLOOKUP(VLOOKUP($A72, 'E4 TB Allocation Details'!$A$18:$L$217, MATCH("Misc ID", 'E4 TB Allocation Details'!$A$18:$L$18, 0),FALSE), 'E2 Allocators'!$B$15:$W$361, MATCH('O5 Details by Class &amp; Accounts'!BG$18, 'E2 Allocators'!$B$15:$W$15, 0),FALSE)*$E72), 0, VLOOKUP(VLOOKUP($A72, 'E4 TB Allocation Details'!$A$18:$L$217, MATCH("Misc ID", 'E4 TB Allocation Details'!$A$18:$L$18, 0),FALSE), 'E2 Allocators'!$B$15:$W$361, MATCH('O5 Details by Class &amp; Accounts'!BG$18, 'E2 Allocators'!$B$15:$W$15, 0),FALSE)*$E72)</f>
        <v>0</v>
      </c>
      <c r="BH72" s="1334">
        <f>IF(ISERROR(VLOOKUP(VLOOKUP($A72, 'E4 TB Allocation Details'!$A$18:$L$217, MATCH("Misc ID", 'E4 TB Allocation Details'!$A$18:$L$18, 0),FALSE), 'E2 Allocators'!$B$15:$W$361, MATCH('O5 Details by Class &amp; Accounts'!BH$18, 'E2 Allocators'!$B$15:$W$15, 0),FALSE)*$E72), 0, VLOOKUP(VLOOKUP($A72, 'E4 TB Allocation Details'!$A$18:$L$217, MATCH("Misc ID", 'E4 TB Allocation Details'!$A$18:$L$18, 0),FALSE), 'E2 Allocators'!$B$15:$W$361, MATCH('O5 Details by Class &amp; Accounts'!BH$18, 'E2 Allocators'!$B$15:$W$15, 0),FALSE)*$E72)</f>
        <v>0</v>
      </c>
      <c r="BI72" s="1334">
        <f>IF(ISERROR(VLOOKUP(VLOOKUP($A72, 'E4 TB Allocation Details'!$A$18:$L$217, MATCH("Misc ID", 'E4 TB Allocation Details'!$A$18:$L$18, 0),FALSE), 'E2 Allocators'!$B$15:$W$361, MATCH('O5 Details by Class &amp; Accounts'!BI$18, 'E2 Allocators'!$B$15:$W$15, 0),FALSE)*$E72), 0, VLOOKUP(VLOOKUP($A72, 'E4 TB Allocation Details'!$A$18:$L$217, MATCH("Misc ID", 'E4 TB Allocation Details'!$A$18:$L$18, 0),FALSE), 'E2 Allocators'!$B$15:$W$361, MATCH('O5 Details by Class &amp; Accounts'!BI$18, 'E2 Allocators'!$B$15:$W$15, 0),FALSE)*$E72)</f>
        <v>0</v>
      </c>
      <c r="BJ72" s="1334">
        <f>IF(ISERROR(VLOOKUP(VLOOKUP($A72, 'E4 TB Allocation Details'!$A$18:$L$217, MATCH("Misc ID", 'E4 TB Allocation Details'!$A$18:$L$18, 0),FALSE), 'E2 Allocators'!$B$15:$W$361, MATCH('O5 Details by Class &amp; Accounts'!BJ$18, 'E2 Allocators'!$B$15:$W$15, 0),FALSE)*$E72), 0, VLOOKUP(VLOOKUP($A72, 'E4 TB Allocation Details'!$A$18:$L$217, MATCH("Misc ID", 'E4 TB Allocation Details'!$A$18:$L$18, 0),FALSE), 'E2 Allocators'!$B$15:$W$361, MATCH('O5 Details by Class &amp; Accounts'!BJ$18, 'E2 Allocators'!$B$15:$W$15, 0),FALSE)*$E72)</f>
        <v>0</v>
      </c>
      <c r="BK72" s="1334">
        <f>IF(ISERROR(VLOOKUP(VLOOKUP($A72, 'E4 TB Allocation Details'!$A$18:$L$217, MATCH("Misc ID", 'E4 TB Allocation Details'!$A$18:$L$18, 0),FALSE), 'E2 Allocators'!$B$15:$W$361, MATCH('O5 Details by Class &amp; Accounts'!BK$18, 'E2 Allocators'!$B$15:$W$15, 0),FALSE)*$E72), 0, VLOOKUP(VLOOKUP($A72, 'E4 TB Allocation Details'!$A$18:$L$217, MATCH("Misc ID", 'E4 TB Allocation Details'!$A$18:$L$18, 0),FALSE), 'E2 Allocators'!$B$15:$W$361, MATCH('O5 Details by Class &amp; Accounts'!BK$18, 'E2 Allocators'!$B$15:$W$15, 0),FALSE)*$E72)</f>
        <v>0</v>
      </c>
      <c r="BL72" s="1334">
        <f>IF(ISERROR(VLOOKUP(VLOOKUP($A72, 'E4 TB Allocation Details'!$A$18:$L$217, MATCH("Misc ID", 'E4 TB Allocation Details'!$A$18:$L$18, 0),FALSE), 'E2 Allocators'!$B$15:$W$361, MATCH('O5 Details by Class &amp; Accounts'!BL$18, 'E2 Allocators'!$B$15:$W$15, 0),FALSE)*$E72), 0, VLOOKUP(VLOOKUP($A72, 'E4 TB Allocation Details'!$A$18:$L$217, MATCH("Misc ID", 'E4 TB Allocation Details'!$A$18:$L$18, 0),FALSE), 'E2 Allocators'!$B$15:$W$361, MATCH('O5 Details by Class &amp; Accounts'!BL$18, 'E2 Allocators'!$B$15:$W$15, 0),FALSE)*$E72)</f>
        <v>0</v>
      </c>
      <c r="BM72" s="1334">
        <f>IF(ISERROR(VLOOKUP(VLOOKUP($A72, 'E4 TB Allocation Details'!$A$18:$L$217, MATCH("Misc ID", 'E4 TB Allocation Details'!$A$18:$L$18, 0),FALSE), 'E2 Allocators'!$B$15:$W$361, MATCH('O5 Details by Class &amp; Accounts'!BM$18, 'E2 Allocators'!$B$15:$W$15, 0),FALSE)*$E72), 0, VLOOKUP(VLOOKUP($A72, 'E4 TB Allocation Details'!$A$18:$L$217, MATCH("Misc ID", 'E4 TB Allocation Details'!$A$18:$L$18, 0),FALSE), 'E2 Allocators'!$B$15:$W$361, MATCH('O5 Details by Class &amp; Accounts'!BM$18, 'E2 Allocators'!$B$15:$W$15, 0),FALSE)*$E72)</f>
        <v>0</v>
      </c>
      <c r="BN72" s="1334">
        <f>IF(ISERROR(VLOOKUP(VLOOKUP($A72, 'E4 TB Allocation Details'!$A$18:$L$217, MATCH("Misc ID", 'E4 TB Allocation Details'!$A$18:$L$18, 0),FALSE), 'E2 Allocators'!$B$15:$W$361, MATCH('O5 Details by Class &amp; Accounts'!BN$18, 'E2 Allocators'!$B$15:$W$15, 0),FALSE)*$E72), 0, VLOOKUP(VLOOKUP($A72, 'E4 TB Allocation Details'!$A$18:$L$217, MATCH("Misc ID", 'E4 TB Allocation Details'!$A$18:$L$18, 0),FALSE), 'E2 Allocators'!$B$15:$W$361, MATCH('O5 Details by Class &amp; Accounts'!BN$18, 'E2 Allocators'!$B$15:$W$15, 0),FALSE)*$E72)</f>
        <v>0</v>
      </c>
      <c r="BO72" s="1334">
        <f>IF(ISERROR(VLOOKUP(VLOOKUP($A72, 'E4 TB Allocation Details'!$A$18:$L$217, MATCH("Misc ID", 'E4 TB Allocation Details'!$A$18:$L$18, 0),FALSE), 'E2 Allocators'!$B$15:$W$361, MATCH('O5 Details by Class &amp; Accounts'!BO$18, 'E2 Allocators'!$B$15:$W$15, 0),FALSE)*$E72), 0, VLOOKUP(VLOOKUP($A72, 'E4 TB Allocation Details'!$A$18:$L$217, MATCH("Misc ID", 'E4 TB Allocation Details'!$A$18:$L$18, 0),FALSE), 'E2 Allocators'!$B$15:$W$361, MATCH('O5 Details by Class &amp; Accounts'!BO$18, 'E2 Allocators'!$B$15:$W$15, 0),FALSE)*$E72)</f>
        <v>0</v>
      </c>
      <c r="BP72" s="1334">
        <f>IF(ISERROR(VLOOKUP(VLOOKUP($A72, 'E4 TB Allocation Details'!$A$18:$L$217, MATCH("Misc ID", 'E4 TB Allocation Details'!$A$18:$L$18, 0),FALSE), 'E2 Allocators'!$B$15:$W$361, MATCH('O5 Details by Class &amp; Accounts'!BP$18, 'E2 Allocators'!$B$15:$W$15, 0),FALSE)*$E72), 0, VLOOKUP(VLOOKUP($A72, 'E4 TB Allocation Details'!$A$18:$L$217, MATCH("Misc ID", 'E4 TB Allocation Details'!$A$18:$L$18, 0),FALSE), 'E2 Allocators'!$B$15:$W$361, MATCH('O5 Details by Class &amp; Accounts'!BP$18, 'E2 Allocators'!$B$15:$W$15, 0),FALSE)*$E72)</f>
        <v>0</v>
      </c>
      <c r="BQ72" s="1334">
        <f>IF(ISERROR(VLOOKUP(VLOOKUP($A72, 'E4 TB Allocation Details'!$A$18:$L$217, MATCH("Misc ID", 'E4 TB Allocation Details'!$A$18:$L$18, 0),FALSE), 'E2 Allocators'!$B$15:$W$361, MATCH('O5 Details by Class &amp; Accounts'!BQ$18, 'E2 Allocators'!$B$15:$W$15, 0),FALSE)*$E72), 0, VLOOKUP(VLOOKUP($A72, 'E4 TB Allocation Details'!$A$18:$L$217, MATCH("Misc ID", 'E4 TB Allocation Details'!$A$18:$L$18, 0),FALSE), 'E2 Allocators'!$B$15:$W$361, MATCH('O5 Details by Class &amp; Accounts'!BQ$18, 'E2 Allocators'!$B$15:$W$15, 0),FALSE)*$E72)</f>
        <v>0</v>
      </c>
      <c r="BR72" s="1334">
        <f>IF(ISERROR(VLOOKUP(VLOOKUP($A72, 'E4 TB Allocation Details'!$A$18:$L$217, MATCH("Misc ID", 'E4 TB Allocation Details'!$A$18:$L$18, 0),FALSE), 'E2 Allocators'!$B$15:$W$361, MATCH('O5 Details by Class &amp; Accounts'!BR$18, 'E2 Allocators'!$B$15:$W$15, 0),FALSE)*$E72), 0, VLOOKUP(VLOOKUP($A72, 'E4 TB Allocation Details'!$A$18:$L$217, MATCH("Misc ID", 'E4 TB Allocation Details'!$A$18:$L$18, 0),FALSE), 'E2 Allocators'!$B$15:$W$361, MATCH('O5 Details by Class &amp; Accounts'!BR$18, 'E2 Allocators'!$B$15:$W$15, 0),FALSE)*$E72)</f>
        <v>0</v>
      </c>
      <c r="BS72" s="1334">
        <f t="shared" si="11"/>
        <v>0</v>
      </c>
      <c r="BT72" s="1334">
        <f>IF(ISERROR(VLOOKUP(VLOOKUP($A72, 'E4 TB Allocation Details'!$A$18:$L$217, MATCH("A &amp; G ID", 'E4 TB Allocation Details'!$A$18:$L$18, 0),FALSE), 'E2 Allocators'!$B$15:$W$361, MATCH('O5 Details by Class &amp; Accounts'!BT$18, 'E2 Allocators'!$B$15:$W$15, 0),FALSE)*$E72), 0, VLOOKUP(VLOOKUP($A72, 'E4 TB Allocation Details'!$A$18:$L$217, MATCH("A &amp; G ID", 'E4 TB Allocation Details'!$A$18:$L$18, 0),FALSE), 'E2 Allocators'!$B$15:$W$361, MATCH('O5 Details by Class &amp; Accounts'!BT$18, 'E2 Allocators'!$B$15:$W$15, 0),FALSE)*$E72)</f>
        <v>0</v>
      </c>
      <c r="BU72" s="1334">
        <f>IF(ISERROR(VLOOKUP(VLOOKUP($A72, 'E4 TB Allocation Details'!$A$18:$L$217, MATCH("A &amp; G ID", 'E4 TB Allocation Details'!$A$18:$L$18, 0),FALSE), 'E2 Allocators'!$B$15:$W$361, MATCH('O5 Details by Class &amp; Accounts'!BU$18, 'E2 Allocators'!$B$15:$W$15, 0),FALSE)*$E72), 0, VLOOKUP(VLOOKUP($A72, 'E4 TB Allocation Details'!$A$18:$L$217, MATCH("A &amp; G ID", 'E4 TB Allocation Details'!$A$18:$L$18, 0),FALSE), 'E2 Allocators'!$B$15:$W$361, MATCH('O5 Details by Class &amp; Accounts'!BU$18, 'E2 Allocators'!$B$15:$W$15, 0),FALSE)*$E72)</f>
        <v>0</v>
      </c>
      <c r="BV72" s="1334">
        <f>IF(ISERROR(VLOOKUP(VLOOKUP($A72, 'E4 TB Allocation Details'!$A$18:$L$217, MATCH("A &amp; G ID", 'E4 TB Allocation Details'!$A$18:$L$18, 0),FALSE), 'E2 Allocators'!$B$15:$W$361, MATCH('O5 Details by Class &amp; Accounts'!BV$18, 'E2 Allocators'!$B$15:$W$15, 0),FALSE)*$E72), 0, VLOOKUP(VLOOKUP($A72, 'E4 TB Allocation Details'!$A$18:$L$217, MATCH("A &amp; G ID", 'E4 TB Allocation Details'!$A$18:$L$18, 0),FALSE), 'E2 Allocators'!$B$15:$W$361, MATCH('O5 Details by Class &amp; Accounts'!BV$18, 'E2 Allocators'!$B$15:$W$15, 0),FALSE)*$E72)</f>
        <v>0</v>
      </c>
      <c r="BW72" s="1334">
        <f>IF(ISERROR(VLOOKUP(VLOOKUP($A72, 'E4 TB Allocation Details'!$A$18:$L$217, MATCH("A &amp; G ID", 'E4 TB Allocation Details'!$A$18:$L$18, 0),FALSE), 'E2 Allocators'!$B$15:$W$361, MATCH('O5 Details by Class &amp; Accounts'!BW$18, 'E2 Allocators'!$B$15:$W$15, 0),FALSE)*$E72), 0, VLOOKUP(VLOOKUP($A72, 'E4 TB Allocation Details'!$A$18:$L$217, MATCH("A &amp; G ID", 'E4 TB Allocation Details'!$A$18:$L$18, 0),FALSE), 'E2 Allocators'!$B$15:$W$361, MATCH('O5 Details by Class &amp; Accounts'!BW$18, 'E2 Allocators'!$B$15:$W$15, 0),FALSE)*$E72)</f>
        <v>0</v>
      </c>
      <c r="BX72" s="1334">
        <f>IF(ISERROR(VLOOKUP(VLOOKUP($A72, 'E4 TB Allocation Details'!$A$18:$L$217, MATCH("A &amp; G ID", 'E4 TB Allocation Details'!$A$18:$L$18, 0),FALSE), 'E2 Allocators'!$B$15:$W$361, MATCH('O5 Details by Class &amp; Accounts'!BX$18, 'E2 Allocators'!$B$15:$W$15, 0),FALSE)*$E72), 0, VLOOKUP(VLOOKUP($A72, 'E4 TB Allocation Details'!$A$18:$L$217, MATCH("A &amp; G ID", 'E4 TB Allocation Details'!$A$18:$L$18, 0),FALSE), 'E2 Allocators'!$B$15:$W$361, MATCH('O5 Details by Class &amp; Accounts'!BX$18, 'E2 Allocators'!$B$15:$W$15, 0),FALSE)*$E72)</f>
        <v>0</v>
      </c>
      <c r="BY72" s="1334">
        <f>IF(ISERROR(VLOOKUP(VLOOKUP($A72, 'E4 TB Allocation Details'!$A$18:$L$217, MATCH("A &amp; G ID", 'E4 TB Allocation Details'!$A$18:$L$18, 0),FALSE), 'E2 Allocators'!$B$15:$W$361, MATCH('O5 Details by Class &amp; Accounts'!BY$18, 'E2 Allocators'!$B$15:$W$15, 0),FALSE)*$E72), 0, VLOOKUP(VLOOKUP($A72, 'E4 TB Allocation Details'!$A$18:$L$217, MATCH("A &amp; G ID", 'E4 TB Allocation Details'!$A$18:$L$18, 0),FALSE), 'E2 Allocators'!$B$15:$W$361, MATCH('O5 Details by Class &amp; Accounts'!BY$18, 'E2 Allocators'!$B$15:$W$15, 0),FALSE)*$E72)</f>
        <v>0</v>
      </c>
      <c r="BZ72" s="1334">
        <f>IF(ISERROR(VLOOKUP(VLOOKUP($A72, 'E4 TB Allocation Details'!$A$18:$L$217, MATCH("A &amp; G ID", 'E4 TB Allocation Details'!$A$18:$L$18, 0),FALSE), 'E2 Allocators'!$B$15:$W$361, MATCH('O5 Details by Class &amp; Accounts'!BZ$18, 'E2 Allocators'!$B$15:$W$15, 0),FALSE)*$E72), 0, VLOOKUP(VLOOKUP($A72, 'E4 TB Allocation Details'!$A$18:$L$217, MATCH("A &amp; G ID", 'E4 TB Allocation Details'!$A$18:$L$18, 0),FALSE), 'E2 Allocators'!$B$15:$W$361, MATCH('O5 Details by Class &amp; Accounts'!BZ$18, 'E2 Allocators'!$B$15:$W$15, 0),FALSE)*$E72)</f>
        <v>0</v>
      </c>
      <c r="CA72" s="1334">
        <f>IF(ISERROR(VLOOKUP(VLOOKUP($A72, 'E4 TB Allocation Details'!$A$18:$L$217, MATCH("A &amp; G ID", 'E4 TB Allocation Details'!$A$18:$L$18, 0),FALSE), 'E2 Allocators'!$B$15:$W$361, MATCH('O5 Details by Class &amp; Accounts'!CA$18, 'E2 Allocators'!$B$15:$W$15, 0),FALSE)*$E72), 0, VLOOKUP(VLOOKUP($A72, 'E4 TB Allocation Details'!$A$18:$L$217, MATCH("A &amp; G ID", 'E4 TB Allocation Details'!$A$18:$L$18, 0),FALSE), 'E2 Allocators'!$B$15:$W$361, MATCH('O5 Details by Class &amp; Accounts'!CA$18, 'E2 Allocators'!$B$15:$W$15, 0),FALSE)*$E72)</f>
        <v>0</v>
      </c>
      <c r="CB72" s="1334">
        <f>IF(ISERROR(VLOOKUP(VLOOKUP($A72, 'E4 TB Allocation Details'!$A$18:$L$217, MATCH("A &amp; G ID", 'E4 TB Allocation Details'!$A$18:$L$18, 0),FALSE), 'E2 Allocators'!$B$15:$W$361, MATCH('O5 Details by Class &amp; Accounts'!CB$18, 'E2 Allocators'!$B$15:$W$15, 0),FALSE)*$E72), 0, VLOOKUP(VLOOKUP($A72, 'E4 TB Allocation Details'!$A$18:$L$217, MATCH("A &amp; G ID", 'E4 TB Allocation Details'!$A$18:$L$18, 0),FALSE), 'E2 Allocators'!$B$15:$W$361, MATCH('O5 Details by Class &amp; Accounts'!CB$18, 'E2 Allocators'!$B$15:$W$15, 0),FALSE)*$E72)</f>
        <v>0</v>
      </c>
      <c r="CC72" s="1334">
        <f>IF(ISERROR(VLOOKUP(VLOOKUP($A72, 'E4 TB Allocation Details'!$A$18:$L$217, MATCH("A &amp; G ID", 'E4 TB Allocation Details'!$A$18:$L$18, 0),FALSE), 'E2 Allocators'!$B$15:$W$361, MATCH('O5 Details by Class &amp; Accounts'!CC$18, 'E2 Allocators'!$B$15:$W$15, 0),FALSE)*$E72), 0, VLOOKUP(VLOOKUP($A72, 'E4 TB Allocation Details'!$A$18:$L$217, MATCH("A &amp; G ID", 'E4 TB Allocation Details'!$A$18:$L$18, 0),FALSE), 'E2 Allocators'!$B$15:$W$361, MATCH('O5 Details by Class &amp; Accounts'!CC$18, 'E2 Allocators'!$B$15:$W$15, 0),FALSE)*$E72)</f>
        <v>0</v>
      </c>
      <c r="CD72" s="1334">
        <f>IF(ISERROR(VLOOKUP(VLOOKUP($A72, 'E4 TB Allocation Details'!$A$18:$L$217, MATCH("A &amp; G ID", 'E4 TB Allocation Details'!$A$18:$L$18, 0),FALSE), 'E2 Allocators'!$B$15:$W$361, MATCH('O5 Details by Class &amp; Accounts'!CD$18, 'E2 Allocators'!$B$15:$W$15, 0),FALSE)*$E72), 0, VLOOKUP(VLOOKUP($A72, 'E4 TB Allocation Details'!$A$18:$L$217, MATCH("A &amp; G ID", 'E4 TB Allocation Details'!$A$18:$L$18, 0),FALSE), 'E2 Allocators'!$B$15:$W$361, MATCH('O5 Details by Class &amp; Accounts'!CD$18, 'E2 Allocators'!$B$15:$W$15, 0),FALSE)*$E72)</f>
        <v>0</v>
      </c>
      <c r="CE72" s="1334">
        <f>IF(ISERROR(VLOOKUP(VLOOKUP($A72, 'E4 TB Allocation Details'!$A$18:$L$217, MATCH("A &amp; G ID", 'E4 TB Allocation Details'!$A$18:$L$18, 0),FALSE), 'E2 Allocators'!$B$15:$W$361, MATCH('O5 Details by Class &amp; Accounts'!CE$18, 'E2 Allocators'!$B$15:$W$15, 0),FALSE)*$E72), 0, VLOOKUP(VLOOKUP($A72, 'E4 TB Allocation Details'!$A$18:$L$217, MATCH("A &amp; G ID", 'E4 TB Allocation Details'!$A$18:$L$18, 0),FALSE), 'E2 Allocators'!$B$15:$W$361, MATCH('O5 Details by Class &amp; Accounts'!CE$18, 'E2 Allocators'!$B$15:$W$15, 0),FALSE)*$E72)</f>
        <v>0</v>
      </c>
      <c r="CF72" s="1334">
        <f>IF(ISERROR(VLOOKUP(VLOOKUP($A72, 'E4 TB Allocation Details'!$A$18:$L$217, MATCH("A &amp; G ID", 'E4 TB Allocation Details'!$A$18:$L$18, 0),FALSE), 'E2 Allocators'!$B$15:$W$361, MATCH('O5 Details by Class &amp; Accounts'!CF$18, 'E2 Allocators'!$B$15:$W$15, 0),FALSE)*$E72), 0, VLOOKUP(VLOOKUP($A72, 'E4 TB Allocation Details'!$A$18:$L$217, MATCH("A &amp; G ID", 'E4 TB Allocation Details'!$A$18:$L$18, 0),FALSE), 'E2 Allocators'!$B$15:$W$361, MATCH('O5 Details by Class &amp; Accounts'!CF$18, 'E2 Allocators'!$B$15:$W$15, 0),FALSE)*$E72)</f>
        <v>0</v>
      </c>
      <c r="CG72" s="1334">
        <f>IF(ISERROR(VLOOKUP(VLOOKUP($A72, 'E4 TB Allocation Details'!$A$18:$L$217, MATCH("A &amp; G ID", 'E4 TB Allocation Details'!$A$18:$L$18, 0),FALSE), 'E2 Allocators'!$B$15:$W$361, MATCH('O5 Details by Class &amp; Accounts'!CG$18, 'E2 Allocators'!$B$15:$W$15, 0),FALSE)*$E72), 0, VLOOKUP(VLOOKUP($A72, 'E4 TB Allocation Details'!$A$18:$L$217, MATCH("A &amp; G ID", 'E4 TB Allocation Details'!$A$18:$L$18, 0),FALSE), 'E2 Allocators'!$B$15:$W$361, MATCH('O5 Details by Class &amp; Accounts'!CG$18, 'E2 Allocators'!$B$15:$W$15, 0),FALSE)*$E72)</f>
        <v>0</v>
      </c>
      <c r="CH72" s="1334">
        <f>IF(ISERROR(VLOOKUP(VLOOKUP($A72, 'E4 TB Allocation Details'!$A$18:$L$217, MATCH("A &amp; G ID", 'E4 TB Allocation Details'!$A$18:$L$18, 0),FALSE), 'E2 Allocators'!$B$15:$W$361, MATCH('O5 Details by Class &amp; Accounts'!CH$18, 'E2 Allocators'!$B$15:$W$15, 0),FALSE)*$E72), 0, VLOOKUP(VLOOKUP($A72, 'E4 TB Allocation Details'!$A$18:$L$217, MATCH("A &amp; G ID", 'E4 TB Allocation Details'!$A$18:$L$18, 0),FALSE), 'E2 Allocators'!$B$15:$W$361, MATCH('O5 Details by Class &amp; Accounts'!CH$18, 'E2 Allocators'!$B$15:$W$15, 0),FALSE)*$E72)</f>
        <v>0</v>
      </c>
      <c r="CI72" s="1334">
        <f>IF(ISERROR(VLOOKUP(VLOOKUP($A72, 'E4 TB Allocation Details'!$A$18:$L$217, MATCH("A &amp; G ID", 'E4 TB Allocation Details'!$A$18:$L$18, 0),FALSE), 'E2 Allocators'!$B$15:$W$361, MATCH('O5 Details by Class &amp; Accounts'!CI$18, 'E2 Allocators'!$B$15:$W$15, 0),FALSE)*$E72), 0, VLOOKUP(VLOOKUP($A72, 'E4 TB Allocation Details'!$A$18:$L$217, MATCH("A &amp; G ID", 'E4 TB Allocation Details'!$A$18:$L$18, 0),FALSE), 'E2 Allocators'!$B$15:$W$361, MATCH('O5 Details by Class &amp; Accounts'!CI$18, 'E2 Allocators'!$B$15:$W$15, 0),FALSE)*$E72)</f>
        <v>0</v>
      </c>
      <c r="CJ72" s="1334">
        <f>IF(ISERROR(VLOOKUP(VLOOKUP($A72, 'E4 TB Allocation Details'!$A$18:$L$217, MATCH("A &amp; G ID", 'E4 TB Allocation Details'!$A$18:$L$18, 0),FALSE), 'E2 Allocators'!$B$15:$W$361, MATCH('O5 Details by Class &amp; Accounts'!CJ$18, 'E2 Allocators'!$B$15:$W$15, 0),FALSE)*$E72), 0, VLOOKUP(VLOOKUP($A72, 'E4 TB Allocation Details'!$A$18:$L$217, MATCH("A &amp; G ID", 'E4 TB Allocation Details'!$A$18:$L$18, 0),FALSE), 'E2 Allocators'!$B$15:$W$361, MATCH('O5 Details by Class &amp; Accounts'!CJ$18, 'E2 Allocators'!$B$15:$W$15, 0),FALSE)*$E72)</f>
        <v>0</v>
      </c>
      <c r="CK72" s="1334">
        <f>IF(ISERROR(VLOOKUP(VLOOKUP($A72, 'E4 TB Allocation Details'!$A$18:$L$217, MATCH("A &amp; G ID", 'E4 TB Allocation Details'!$A$18:$L$18, 0),FALSE), 'E2 Allocators'!$B$15:$W$361, MATCH('O5 Details by Class &amp; Accounts'!CK$18, 'E2 Allocators'!$B$15:$W$15, 0),FALSE)*$E72), 0, VLOOKUP(VLOOKUP($A72, 'E4 TB Allocation Details'!$A$18:$L$217, MATCH("A &amp; G ID", 'E4 TB Allocation Details'!$A$18:$L$18, 0),FALSE), 'E2 Allocators'!$B$15:$W$361, MATCH('O5 Details by Class &amp; Accounts'!CK$18, 'E2 Allocators'!$B$15:$W$15, 0),FALSE)*$E72)</f>
        <v>0</v>
      </c>
      <c r="CL72" s="1334">
        <f>IF(ISERROR(VLOOKUP(VLOOKUP($A72, 'E4 TB Allocation Details'!$A$18:$L$217, MATCH("A &amp; G ID", 'E4 TB Allocation Details'!$A$18:$L$18, 0),FALSE), 'E2 Allocators'!$B$15:$W$361, MATCH('O5 Details by Class &amp; Accounts'!CL$18, 'E2 Allocators'!$B$15:$W$15, 0),FALSE)*$E72), 0, VLOOKUP(VLOOKUP($A72, 'E4 TB Allocation Details'!$A$18:$L$217, MATCH("A &amp; G ID", 'E4 TB Allocation Details'!$A$18:$L$18, 0),FALSE), 'E2 Allocators'!$B$15:$W$361, MATCH('O5 Details by Class &amp; Accounts'!CL$18, 'E2 Allocators'!$B$15:$W$15, 0),FALSE)*$E72)</f>
        <v>0</v>
      </c>
      <c r="CM72" s="1334">
        <f>IF(ISERROR(VLOOKUP(VLOOKUP($A72, 'E4 TB Allocation Details'!$A$18:$L$217, MATCH("A &amp; G ID", 'E4 TB Allocation Details'!$A$18:$L$18, 0),FALSE), 'E2 Allocators'!$B$15:$W$361, MATCH('O5 Details by Class &amp; Accounts'!CM$18, 'E2 Allocators'!$B$15:$W$15, 0),FALSE)*$E72), 0, VLOOKUP(VLOOKUP($A72, 'E4 TB Allocation Details'!$A$18:$L$217, MATCH("A &amp; G ID", 'E4 TB Allocation Details'!$A$18:$L$18, 0),FALSE), 'E2 Allocators'!$B$15:$W$361, MATCH('O5 Details by Class &amp; Accounts'!CM$18, 'E2 Allocators'!$B$15:$W$15, 0),FALSE)*$E72)</f>
        <v>0</v>
      </c>
      <c r="CN72" s="1334">
        <f t="shared" si="12"/>
        <v>0</v>
      </c>
      <c r="CO72" s="1670">
        <f t="shared" si="7"/>
        <v>0</v>
      </c>
      <c r="CQ72" s="1926" t="s">
        <v>5</v>
      </c>
    </row>
    <row r="73" spans="1:95" s="64" customFormat="1" ht="12.75" x14ac:dyDescent="0.2">
      <c r="A73" s="2226">
        <v>1955</v>
      </c>
      <c r="B73" s="2176" t="s">
        <v>276</v>
      </c>
      <c r="C73" s="1667">
        <f>IF(ISERROR(VLOOKUP($A73,'I3 TB Data'!$A$20:$H$465,MATCH('O5 Details by Class &amp; Accounts'!$C$18, 'I3 TB Data'!$A$20:$H$20,0),0)), 0, VLOOKUP($A73,'I3 TB Data'!$A$20:$H$465,MATCH('O5 Details by Class &amp; Accounts'!$C$18,'I3 TB Data'!$A$20:$H$20,0),0))</f>
        <v>91082.13</v>
      </c>
      <c r="D73" s="1668">
        <f>'I4 BO ASSETS'!E74</f>
        <v>0</v>
      </c>
      <c r="E73" s="1667">
        <f t="shared" si="6"/>
        <v>91082.13</v>
      </c>
      <c r="F73" s="1669">
        <f>IF(ISERROR(VLOOKUP($A73, 'E1 Categorization'!A33:E123, MATCH("Customer Component", 'E1 Categorization'!$A$33:$E$33,0), 0)), 0, IF(VLOOKUP($A73, 'E1 Categorization'!A33:E123, MATCH("Customer Component", 'E1 Categorization'!$A$33:$E$33,0), 0)=0, 'O5 Details by Class &amp; Accounts'!$E73, IF(AND(VLOOKUP($A73, 'E1 Categorization'!A33:E123, MATCH("Customer Component", 'E1 Categorization'!$A$33:$E$33,0), 0) &gt;0, VLOOKUP($A73, 'E1 Categorization'!A33:E123, MATCH("Customer Component", 'E1 Categorization'!$A$33:$E$33,0), 0)&lt;1), 'O5 Details by Class &amp; Accounts'!$E73*(1-VLOOKUP($A73, 'E1 Categorization'!A33:E123, MATCH("Customer Component", 'E1 Categorization'!$A$33:$E$33,0), 0)), 0)))</f>
        <v>0</v>
      </c>
      <c r="G73" s="1669">
        <f>IF(ISERROR(VLOOKUP($A73, 'E1 Categorization'!A33:E123, MATCH("Customer Component", 'E1 Categorization'!$A$33:$E$33,0), 0)),0, IF(VLOOKUP($A73, 'E1 Categorization'!A33:E123, MATCH("Customer Component", 'E1 Categorization'!$A$33:$E$33,0), 0)=0, 0, IF(AND(VLOOKUP($A73, 'E1 Categorization'!A33:E123, MATCH("Customer Component", 'E1 Categorization'!$A$33:$E$33,0), 0) &gt;0, VLOOKUP($A73, 'E1 Categorization'!A33:E123, MATCH("Customer Component", 'E1 Categorization'!$A$33:$E$33,0), 0)&lt;1), 'O5 Details by Class &amp; Accounts'!$E73*(VLOOKUP($A73, 'E1 Categorization'!A33:E123, MATCH("Customer Component", 'E1 Categorization'!$A$33:$E$33,0), 0)), 'O5 Details by Class &amp; Accounts'!$E73)))</f>
        <v>0</v>
      </c>
      <c r="H73" s="1334">
        <f t="shared" si="8"/>
        <v>0</v>
      </c>
      <c r="I73" s="1334">
        <f>IF(ISERROR(VLOOKUP(VLOOKUP($A73, 'E4 TB Allocation Details'!$A$18:$L$217, MATCH("Demand ID", 'E4 TB Allocation Details'!$A$18:$L$18, 0),FALSE), 'E2 Allocators'!$B$15:$W$361, MATCH('O5 Details by Class &amp; Accounts'!I$18, 'E2 Allocators'!$B$15:$W$15, 0),FALSE)*$F73), 0, VLOOKUP(VLOOKUP($A73, 'E4 TB Allocation Details'!$A$18:$L$217, MATCH("Demand ID", 'E4 TB Allocation Details'!$A$18:$L$18, 0),FALSE), 'E2 Allocators'!$B$15:$W$361, MATCH('O5 Details by Class &amp; Accounts'!I$18, 'E2 Allocators'!$B$15:$W$15, 0),FALSE)*$F73)</f>
        <v>0</v>
      </c>
      <c r="J73" s="1334">
        <f>IF(ISERROR(VLOOKUP(VLOOKUP($A73, 'E4 TB Allocation Details'!$A$18:$L$217, MATCH("Demand ID", 'E4 TB Allocation Details'!$A$18:$L$18, 0),FALSE), 'E2 Allocators'!$B$15:$W$361, MATCH('O5 Details by Class &amp; Accounts'!J$18, 'E2 Allocators'!$B$15:$W$15, 0),FALSE)*$F73), 0, VLOOKUP(VLOOKUP($A73, 'E4 TB Allocation Details'!$A$18:$L$217, MATCH("Demand ID", 'E4 TB Allocation Details'!$A$18:$L$18, 0),FALSE), 'E2 Allocators'!$B$15:$W$361, MATCH('O5 Details by Class &amp; Accounts'!J$18, 'E2 Allocators'!$B$15:$W$15, 0),FALSE)*$F73)</f>
        <v>0</v>
      </c>
      <c r="K73" s="1334">
        <f>IF(ISERROR(VLOOKUP(VLOOKUP($A73, 'E4 TB Allocation Details'!$A$18:$L$217, MATCH("Demand ID", 'E4 TB Allocation Details'!$A$18:$L$18, 0),FALSE), 'E2 Allocators'!$B$15:$W$361, MATCH('O5 Details by Class &amp; Accounts'!K$18, 'E2 Allocators'!$B$15:$W$15, 0),FALSE)*$F73), 0, VLOOKUP(VLOOKUP($A73, 'E4 TB Allocation Details'!$A$18:$L$217, MATCH("Demand ID", 'E4 TB Allocation Details'!$A$18:$L$18, 0),FALSE), 'E2 Allocators'!$B$15:$W$361, MATCH('O5 Details by Class &amp; Accounts'!K$18, 'E2 Allocators'!$B$15:$W$15, 0),FALSE)*$F73)</f>
        <v>0</v>
      </c>
      <c r="L73" s="1334">
        <f>IF(ISERROR(VLOOKUP(VLOOKUP($A73, 'E4 TB Allocation Details'!$A$18:$L$217, MATCH("Demand ID", 'E4 TB Allocation Details'!$A$18:$L$18, 0),FALSE), 'E2 Allocators'!$B$15:$W$361, MATCH('O5 Details by Class &amp; Accounts'!L$18, 'E2 Allocators'!$B$15:$W$15, 0),FALSE)*$F73), 0, VLOOKUP(VLOOKUP($A73, 'E4 TB Allocation Details'!$A$18:$L$217, MATCH("Demand ID", 'E4 TB Allocation Details'!$A$18:$L$18, 0),FALSE), 'E2 Allocators'!$B$15:$W$361, MATCH('O5 Details by Class &amp; Accounts'!L$18, 'E2 Allocators'!$B$15:$W$15, 0),FALSE)*$F73)</f>
        <v>0</v>
      </c>
      <c r="M73" s="1334">
        <f>IF(ISERROR(VLOOKUP(VLOOKUP($A73, 'E4 TB Allocation Details'!$A$18:$L$217, MATCH("Demand ID", 'E4 TB Allocation Details'!$A$18:$L$18, 0),FALSE), 'E2 Allocators'!$B$15:$W$361, MATCH('O5 Details by Class &amp; Accounts'!M$18, 'E2 Allocators'!$B$15:$W$15, 0),FALSE)*$F73), 0, VLOOKUP(VLOOKUP($A73, 'E4 TB Allocation Details'!$A$18:$L$217, MATCH("Demand ID", 'E4 TB Allocation Details'!$A$18:$L$18, 0),FALSE), 'E2 Allocators'!$B$15:$W$361, MATCH('O5 Details by Class &amp; Accounts'!M$18, 'E2 Allocators'!$B$15:$W$15, 0),FALSE)*$F73)</f>
        <v>0</v>
      </c>
      <c r="N73" s="1334">
        <f>IF(ISERROR(VLOOKUP(VLOOKUP($A73, 'E4 TB Allocation Details'!$A$18:$L$217, MATCH("Demand ID", 'E4 TB Allocation Details'!$A$18:$L$18, 0),FALSE), 'E2 Allocators'!$B$15:$W$361, MATCH('O5 Details by Class &amp; Accounts'!N$18, 'E2 Allocators'!$B$15:$W$15, 0),FALSE)*$F73), 0, VLOOKUP(VLOOKUP($A73, 'E4 TB Allocation Details'!$A$18:$L$217, MATCH("Demand ID", 'E4 TB Allocation Details'!$A$18:$L$18, 0),FALSE), 'E2 Allocators'!$B$15:$W$361, MATCH('O5 Details by Class &amp; Accounts'!N$18, 'E2 Allocators'!$B$15:$W$15, 0),FALSE)*$F73)</f>
        <v>0</v>
      </c>
      <c r="O73" s="1334">
        <f>IF(ISERROR(VLOOKUP(VLOOKUP($A73, 'E4 TB Allocation Details'!$A$18:$L$217, MATCH("Demand ID", 'E4 TB Allocation Details'!$A$18:$L$18, 0),FALSE), 'E2 Allocators'!$B$15:$W$361, MATCH('O5 Details by Class &amp; Accounts'!O$18, 'E2 Allocators'!$B$15:$W$15, 0),FALSE)*$F73), 0, VLOOKUP(VLOOKUP($A73, 'E4 TB Allocation Details'!$A$18:$L$217, MATCH("Demand ID", 'E4 TB Allocation Details'!$A$18:$L$18, 0),FALSE), 'E2 Allocators'!$B$15:$W$361, MATCH('O5 Details by Class &amp; Accounts'!O$18, 'E2 Allocators'!$B$15:$W$15, 0),FALSE)*$F73)</f>
        <v>0</v>
      </c>
      <c r="P73" s="1334">
        <f>IF(ISERROR(VLOOKUP(VLOOKUP($A73, 'E4 TB Allocation Details'!$A$18:$L$217, MATCH("Demand ID", 'E4 TB Allocation Details'!$A$18:$L$18, 0),FALSE), 'E2 Allocators'!$B$15:$W$361, MATCH('O5 Details by Class &amp; Accounts'!P$18, 'E2 Allocators'!$B$15:$W$15, 0),FALSE)*$F73), 0, VLOOKUP(VLOOKUP($A73, 'E4 TB Allocation Details'!$A$18:$L$217, MATCH("Demand ID", 'E4 TB Allocation Details'!$A$18:$L$18, 0),FALSE), 'E2 Allocators'!$B$15:$W$361, MATCH('O5 Details by Class &amp; Accounts'!P$18, 'E2 Allocators'!$B$15:$W$15, 0),FALSE)*$F73)</f>
        <v>0</v>
      </c>
      <c r="Q73" s="1334">
        <f>IF(ISERROR(VLOOKUP(VLOOKUP($A73, 'E4 TB Allocation Details'!$A$18:$L$217, MATCH("Demand ID", 'E4 TB Allocation Details'!$A$18:$L$18, 0),FALSE), 'E2 Allocators'!$B$15:$W$361, MATCH('O5 Details by Class &amp; Accounts'!Q$18, 'E2 Allocators'!$B$15:$W$15, 0),FALSE)*$F73), 0, VLOOKUP(VLOOKUP($A73, 'E4 TB Allocation Details'!$A$18:$L$217, MATCH("Demand ID", 'E4 TB Allocation Details'!$A$18:$L$18, 0),FALSE), 'E2 Allocators'!$B$15:$W$361, MATCH('O5 Details by Class &amp; Accounts'!Q$18, 'E2 Allocators'!$B$15:$W$15, 0),FALSE)*$F73)</f>
        <v>0</v>
      </c>
      <c r="R73" s="1334">
        <f>IF(ISERROR(VLOOKUP(VLOOKUP($A73, 'E4 TB Allocation Details'!$A$18:$L$217, MATCH("Demand ID", 'E4 TB Allocation Details'!$A$18:$L$18, 0),FALSE), 'E2 Allocators'!$B$15:$W$361, MATCH('O5 Details by Class &amp; Accounts'!R$18, 'E2 Allocators'!$B$15:$W$15, 0),FALSE)*$F73), 0, VLOOKUP(VLOOKUP($A73, 'E4 TB Allocation Details'!$A$18:$L$217, MATCH("Demand ID", 'E4 TB Allocation Details'!$A$18:$L$18, 0),FALSE), 'E2 Allocators'!$B$15:$W$361, MATCH('O5 Details by Class &amp; Accounts'!R$18, 'E2 Allocators'!$B$15:$W$15, 0),FALSE)*$F73)</f>
        <v>0</v>
      </c>
      <c r="S73" s="1334">
        <f>IF(ISERROR(VLOOKUP(VLOOKUP($A73, 'E4 TB Allocation Details'!$A$18:$L$217, MATCH("Demand ID", 'E4 TB Allocation Details'!$A$18:$L$18, 0),FALSE), 'E2 Allocators'!$B$15:$W$361, MATCH('O5 Details by Class &amp; Accounts'!S$18, 'E2 Allocators'!$B$15:$W$15, 0),FALSE)*$F73), 0, VLOOKUP(VLOOKUP($A73, 'E4 TB Allocation Details'!$A$18:$L$217, MATCH("Demand ID", 'E4 TB Allocation Details'!$A$18:$L$18, 0),FALSE), 'E2 Allocators'!$B$15:$W$361, MATCH('O5 Details by Class &amp; Accounts'!S$18, 'E2 Allocators'!$B$15:$W$15, 0),FALSE)*$F73)</f>
        <v>0</v>
      </c>
      <c r="T73" s="1334">
        <f>IF(ISERROR(VLOOKUP(VLOOKUP($A73, 'E4 TB Allocation Details'!$A$18:$L$217, MATCH("Demand ID", 'E4 TB Allocation Details'!$A$18:$L$18, 0),FALSE), 'E2 Allocators'!$B$15:$W$361, MATCH('O5 Details by Class &amp; Accounts'!T$18, 'E2 Allocators'!$B$15:$W$15, 0),FALSE)*$F73), 0, VLOOKUP(VLOOKUP($A73, 'E4 TB Allocation Details'!$A$18:$L$217, MATCH("Demand ID", 'E4 TB Allocation Details'!$A$18:$L$18, 0),FALSE), 'E2 Allocators'!$B$15:$W$361, MATCH('O5 Details by Class &amp; Accounts'!T$18, 'E2 Allocators'!$B$15:$W$15, 0),FALSE)*$F73)</f>
        <v>0</v>
      </c>
      <c r="U73" s="1334">
        <f>IF(ISERROR(VLOOKUP(VLOOKUP($A73, 'E4 TB Allocation Details'!$A$18:$L$217, MATCH("Demand ID", 'E4 TB Allocation Details'!$A$18:$L$18, 0),FALSE), 'E2 Allocators'!$B$15:$W$361, MATCH('O5 Details by Class &amp; Accounts'!U$18, 'E2 Allocators'!$B$15:$W$15, 0),FALSE)*$F73), 0, VLOOKUP(VLOOKUP($A73, 'E4 TB Allocation Details'!$A$18:$L$217, MATCH("Demand ID", 'E4 TB Allocation Details'!$A$18:$L$18, 0),FALSE), 'E2 Allocators'!$B$15:$W$361, MATCH('O5 Details by Class &amp; Accounts'!U$18, 'E2 Allocators'!$B$15:$W$15, 0),FALSE)*$F73)</f>
        <v>0</v>
      </c>
      <c r="V73" s="1334">
        <f>IF(ISERROR(VLOOKUP(VLOOKUP($A73, 'E4 TB Allocation Details'!$A$18:$L$217, MATCH("Demand ID", 'E4 TB Allocation Details'!$A$18:$L$18, 0),FALSE), 'E2 Allocators'!$B$15:$W$361, MATCH('O5 Details by Class &amp; Accounts'!V$18, 'E2 Allocators'!$B$15:$W$15, 0),FALSE)*$F73), 0, VLOOKUP(VLOOKUP($A73, 'E4 TB Allocation Details'!$A$18:$L$217, MATCH("Demand ID", 'E4 TB Allocation Details'!$A$18:$L$18, 0),FALSE), 'E2 Allocators'!$B$15:$W$361, MATCH('O5 Details by Class &amp; Accounts'!V$18, 'E2 Allocators'!$B$15:$W$15, 0),FALSE)*$F73)</f>
        <v>0</v>
      </c>
      <c r="W73" s="1334">
        <f>IF(ISERROR(VLOOKUP(VLOOKUP($A73, 'E4 TB Allocation Details'!$A$18:$L$217, MATCH("Demand ID", 'E4 TB Allocation Details'!$A$18:$L$18, 0),FALSE), 'E2 Allocators'!$B$15:$W$361, MATCH('O5 Details by Class &amp; Accounts'!W$18, 'E2 Allocators'!$B$15:$W$15, 0),FALSE)*$F73), 0, VLOOKUP(VLOOKUP($A73, 'E4 TB Allocation Details'!$A$18:$L$217, MATCH("Demand ID", 'E4 TB Allocation Details'!$A$18:$L$18, 0),FALSE), 'E2 Allocators'!$B$15:$W$361, MATCH('O5 Details by Class &amp; Accounts'!W$18, 'E2 Allocators'!$B$15:$W$15, 0),FALSE)*$F73)</f>
        <v>0</v>
      </c>
      <c r="X73" s="1334">
        <f>IF(ISERROR(VLOOKUP(VLOOKUP($A73, 'E4 TB Allocation Details'!$A$18:$L$217, MATCH("Demand ID", 'E4 TB Allocation Details'!$A$18:$L$18, 0),FALSE), 'E2 Allocators'!$B$15:$W$361, MATCH('O5 Details by Class &amp; Accounts'!X$18, 'E2 Allocators'!$B$15:$W$15, 0),FALSE)*$F73), 0, VLOOKUP(VLOOKUP($A73, 'E4 TB Allocation Details'!$A$18:$L$217, MATCH("Demand ID", 'E4 TB Allocation Details'!$A$18:$L$18, 0),FALSE), 'E2 Allocators'!$B$15:$W$361, MATCH('O5 Details by Class &amp; Accounts'!X$18, 'E2 Allocators'!$B$15:$W$15, 0),FALSE)*$F73)</f>
        <v>0</v>
      </c>
      <c r="Y73" s="1334">
        <f>IF(ISERROR(VLOOKUP(VLOOKUP($A73, 'E4 TB Allocation Details'!$A$18:$L$217, MATCH("Demand ID", 'E4 TB Allocation Details'!$A$18:$L$18, 0),FALSE), 'E2 Allocators'!$B$15:$W$361, MATCH('O5 Details by Class &amp; Accounts'!Y$18, 'E2 Allocators'!$B$15:$W$15, 0),FALSE)*$F73), 0, VLOOKUP(VLOOKUP($A73, 'E4 TB Allocation Details'!$A$18:$L$217, MATCH("Demand ID", 'E4 TB Allocation Details'!$A$18:$L$18, 0),FALSE), 'E2 Allocators'!$B$15:$W$361, MATCH('O5 Details by Class &amp; Accounts'!Y$18, 'E2 Allocators'!$B$15:$W$15, 0),FALSE)*$F73)</f>
        <v>0</v>
      </c>
      <c r="Z73" s="1334">
        <f>IF(ISERROR(VLOOKUP(VLOOKUP($A73, 'E4 TB Allocation Details'!$A$18:$L$217, MATCH("Demand ID", 'E4 TB Allocation Details'!$A$18:$L$18, 0),FALSE), 'E2 Allocators'!$B$15:$W$361, MATCH('O5 Details by Class &amp; Accounts'!Z$18, 'E2 Allocators'!$B$15:$W$15, 0),FALSE)*$F73), 0, VLOOKUP(VLOOKUP($A73, 'E4 TB Allocation Details'!$A$18:$L$217, MATCH("Demand ID", 'E4 TB Allocation Details'!$A$18:$L$18, 0),FALSE), 'E2 Allocators'!$B$15:$W$361, MATCH('O5 Details by Class &amp; Accounts'!Z$18, 'E2 Allocators'!$B$15:$W$15, 0),FALSE)*$F73)</f>
        <v>0</v>
      </c>
      <c r="AA73" s="1334">
        <f>IF(ISERROR(VLOOKUP(VLOOKUP($A73, 'E4 TB Allocation Details'!$A$18:$L$217, MATCH("Demand ID", 'E4 TB Allocation Details'!$A$18:$L$18, 0),FALSE), 'E2 Allocators'!$B$15:$W$361, MATCH('O5 Details by Class &amp; Accounts'!AA$18, 'E2 Allocators'!$B$15:$W$15, 0),FALSE)*$F73), 0, VLOOKUP(VLOOKUP($A73, 'E4 TB Allocation Details'!$A$18:$L$217, MATCH("Demand ID", 'E4 TB Allocation Details'!$A$18:$L$18, 0),FALSE), 'E2 Allocators'!$B$15:$W$361, MATCH('O5 Details by Class &amp; Accounts'!AA$18, 'E2 Allocators'!$B$15:$W$15, 0),FALSE)*$F73)</f>
        <v>0</v>
      </c>
      <c r="AB73" s="1334">
        <f>IF(ISERROR(VLOOKUP(VLOOKUP($A73, 'E4 TB Allocation Details'!$A$18:$L$217, MATCH("Demand ID", 'E4 TB Allocation Details'!$A$18:$L$18, 0),FALSE), 'E2 Allocators'!$B$15:$W$361, MATCH('O5 Details by Class &amp; Accounts'!AB$18, 'E2 Allocators'!$B$15:$W$15, 0),FALSE)*$F73), 0, VLOOKUP(VLOOKUP($A73, 'E4 TB Allocation Details'!$A$18:$L$217, MATCH("Demand ID", 'E4 TB Allocation Details'!$A$18:$L$18, 0),FALSE), 'E2 Allocators'!$B$15:$W$361, MATCH('O5 Details by Class &amp; Accounts'!AB$18, 'E2 Allocators'!$B$15:$W$15, 0),FALSE)*$F73)</f>
        <v>0</v>
      </c>
      <c r="AC73" s="1334">
        <f t="shared" si="9"/>
        <v>0</v>
      </c>
      <c r="AD73" s="1334">
        <f>IF(ISERROR(VLOOKUP(VLOOKUP($A73, 'E4 TB Allocation Details'!$A$18:$L$217, MATCH("Customer ID", 'E4 TB Allocation Details'!$A$18:$L$18, 0),FALSE), 'E2 Allocators'!$B$15:$W$361, MATCH('O5 Details by Class &amp; Accounts'!AD$18, 'E2 Allocators'!$B$15:$W$15, 0),FALSE)*$G73), 0, VLOOKUP(VLOOKUP($A73, 'E4 TB Allocation Details'!$A$18:$L$217, MATCH("Customer ID", 'E4 TB Allocation Details'!$A$18:$L$18, 0),FALSE), 'E2 Allocators'!$B$15:$W$361, MATCH('O5 Details by Class &amp; Accounts'!AD$18, 'E2 Allocators'!$B$15:$W$15, 0),FALSE)*$G73)</f>
        <v>0</v>
      </c>
      <c r="AE73" s="1334">
        <f>IF(ISERROR(VLOOKUP(VLOOKUP($A73, 'E4 TB Allocation Details'!$A$18:$L$217, MATCH("Customer ID", 'E4 TB Allocation Details'!$A$18:$L$18, 0),FALSE), 'E2 Allocators'!$B$15:$W$361, MATCH('O5 Details by Class &amp; Accounts'!AE$18, 'E2 Allocators'!$B$15:$W$15, 0),FALSE)*$G73), 0, VLOOKUP(VLOOKUP($A73, 'E4 TB Allocation Details'!$A$18:$L$217, MATCH("Customer ID", 'E4 TB Allocation Details'!$A$18:$L$18, 0),FALSE), 'E2 Allocators'!$B$15:$W$361, MATCH('O5 Details by Class &amp; Accounts'!AE$18, 'E2 Allocators'!$B$15:$W$15, 0),FALSE)*$G73)</f>
        <v>0</v>
      </c>
      <c r="AF73" s="1334">
        <f>IF(ISERROR(VLOOKUP(VLOOKUP($A73, 'E4 TB Allocation Details'!$A$18:$L$217, MATCH("Customer ID", 'E4 TB Allocation Details'!$A$18:$L$18, 0),FALSE), 'E2 Allocators'!$B$15:$W$361, MATCH('O5 Details by Class &amp; Accounts'!AF$18, 'E2 Allocators'!$B$15:$W$15, 0),FALSE)*$G73), 0, VLOOKUP(VLOOKUP($A73, 'E4 TB Allocation Details'!$A$18:$L$217, MATCH("Customer ID", 'E4 TB Allocation Details'!$A$18:$L$18, 0),FALSE), 'E2 Allocators'!$B$15:$W$361, MATCH('O5 Details by Class &amp; Accounts'!AF$18, 'E2 Allocators'!$B$15:$W$15, 0),FALSE)*$G73)</f>
        <v>0</v>
      </c>
      <c r="AG73" s="1334">
        <f>IF(ISERROR(VLOOKUP(VLOOKUP($A73, 'E4 TB Allocation Details'!$A$18:$L$217, MATCH("Customer ID", 'E4 TB Allocation Details'!$A$18:$L$18, 0),FALSE), 'E2 Allocators'!$B$15:$W$361, MATCH('O5 Details by Class &amp; Accounts'!AG$18, 'E2 Allocators'!$B$15:$W$15, 0),FALSE)*$G73), 0, VLOOKUP(VLOOKUP($A73, 'E4 TB Allocation Details'!$A$18:$L$217, MATCH("Customer ID", 'E4 TB Allocation Details'!$A$18:$L$18, 0),FALSE), 'E2 Allocators'!$B$15:$W$361, MATCH('O5 Details by Class &amp; Accounts'!AG$18, 'E2 Allocators'!$B$15:$W$15, 0),FALSE)*$G73)</f>
        <v>0</v>
      </c>
      <c r="AH73" s="1334">
        <f>IF(ISERROR(VLOOKUP(VLOOKUP($A73, 'E4 TB Allocation Details'!$A$18:$L$217, MATCH("Customer ID", 'E4 TB Allocation Details'!$A$18:$L$18, 0),FALSE), 'E2 Allocators'!$B$15:$W$361, MATCH('O5 Details by Class &amp; Accounts'!AH$18, 'E2 Allocators'!$B$15:$W$15, 0),FALSE)*$G73), 0, VLOOKUP(VLOOKUP($A73, 'E4 TB Allocation Details'!$A$18:$L$217, MATCH("Customer ID", 'E4 TB Allocation Details'!$A$18:$L$18, 0),FALSE), 'E2 Allocators'!$B$15:$W$361, MATCH('O5 Details by Class &amp; Accounts'!AH$18, 'E2 Allocators'!$B$15:$W$15, 0),FALSE)*$G73)</f>
        <v>0</v>
      </c>
      <c r="AI73" s="1334">
        <f>IF(ISERROR(VLOOKUP(VLOOKUP($A73, 'E4 TB Allocation Details'!$A$18:$L$217, MATCH("Customer ID", 'E4 TB Allocation Details'!$A$18:$L$18, 0),FALSE), 'E2 Allocators'!$B$15:$W$361, MATCH('O5 Details by Class &amp; Accounts'!AI$18, 'E2 Allocators'!$B$15:$W$15, 0),FALSE)*$G73), 0, VLOOKUP(VLOOKUP($A73, 'E4 TB Allocation Details'!$A$18:$L$217, MATCH("Customer ID", 'E4 TB Allocation Details'!$A$18:$L$18, 0),FALSE), 'E2 Allocators'!$B$15:$W$361, MATCH('O5 Details by Class &amp; Accounts'!AI$18, 'E2 Allocators'!$B$15:$W$15, 0),FALSE)*$G73)</f>
        <v>0</v>
      </c>
      <c r="AJ73" s="1334">
        <f>IF(ISERROR(VLOOKUP(VLOOKUP($A73, 'E4 TB Allocation Details'!$A$18:$L$217, MATCH("Customer ID", 'E4 TB Allocation Details'!$A$18:$L$18, 0),FALSE), 'E2 Allocators'!$B$15:$W$361, MATCH('O5 Details by Class &amp; Accounts'!AJ$18, 'E2 Allocators'!$B$15:$W$15, 0),FALSE)*$G73), 0, VLOOKUP(VLOOKUP($A73, 'E4 TB Allocation Details'!$A$18:$L$217, MATCH("Customer ID", 'E4 TB Allocation Details'!$A$18:$L$18, 0),FALSE), 'E2 Allocators'!$B$15:$W$361, MATCH('O5 Details by Class &amp; Accounts'!AJ$18, 'E2 Allocators'!$B$15:$W$15, 0),FALSE)*$G73)</f>
        <v>0</v>
      </c>
      <c r="AK73" s="1334">
        <f>IF(ISERROR(VLOOKUP(VLOOKUP($A73, 'E4 TB Allocation Details'!$A$18:$L$217, MATCH("Customer ID", 'E4 TB Allocation Details'!$A$18:$L$18, 0),FALSE), 'E2 Allocators'!$B$15:$W$361, MATCH('O5 Details by Class &amp; Accounts'!AK$18, 'E2 Allocators'!$B$15:$W$15, 0),FALSE)*$G73), 0, VLOOKUP(VLOOKUP($A73, 'E4 TB Allocation Details'!$A$18:$L$217, MATCH("Customer ID", 'E4 TB Allocation Details'!$A$18:$L$18, 0),FALSE), 'E2 Allocators'!$B$15:$W$361, MATCH('O5 Details by Class &amp; Accounts'!AK$18, 'E2 Allocators'!$B$15:$W$15, 0),FALSE)*$G73)</f>
        <v>0</v>
      </c>
      <c r="AL73" s="1334">
        <f>IF(ISERROR(VLOOKUP(VLOOKUP($A73, 'E4 TB Allocation Details'!$A$18:$L$217, MATCH("Customer ID", 'E4 TB Allocation Details'!$A$18:$L$18, 0),FALSE), 'E2 Allocators'!$B$15:$W$361, MATCH('O5 Details by Class &amp; Accounts'!AL$18, 'E2 Allocators'!$B$15:$W$15, 0),FALSE)*$G73), 0, VLOOKUP(VLOOKUP($A73, 'E4 TB Allocation Details'!$A$18:$L$217, MATCH("Customer ID", 'E4 TB Allocation Details'!$A$18:$L$18, 0),FALSE), 'E2 Allocators'!$B$15:$W$361, MATCH('O5 Details by Class &amp; Accounts'!AL$18, 'E2 Allocators'!$B$15:$W$15, 0),FALSE)*$G73)</f>
        <v>0</v>
      </c>
      <c r="AM73" s="1334">
        <f>IF(ISERROR(VLOOKUP(VLOOKUP($A73, 'E4 TB Allocation Details'!$A$18:$L$217, MATCH("Customer ID", 'E4 TB Allocation Details'!$A$18:$L$18, 0),FALSE), 'E2 Allocators'!$B$15:$W$361, MATCH('O5 Details by Class &amp; Accounts'!AM$18, 'E2 Allocators'!$B$15:$W$15, 0),FALSE)*$G73), 0, VLOOKUP(VLOOKUP($A73, 'E4 TB Allocation Details'!$A$18:$L$217, MATCH("Customer ID", 'E4 TB Allocation Details'!$A$18:$L$18, 0),FALSE), 'E2 Allocators'!$B$15:$W$361, MATCH('O5 Details by Class &amp; Accounts'!AM$18, 'E2 Allocators'!$B$15:$W$15, 0),FALSE)*$G73)</f>
        <v>0</v>
      </c>
      <c r="AN73" s="1334">
        <f>IF(ISERROR(VLOOKUP(VLOOKUP($A73, 'E4 TB Allocation Details'!$A$18:$L$217, MATCH("Customer ID", 'E4 TB Allocation Details'!$A$18:$L$18, 0),FALSE), 'E2 Allocators'!$B$15:$W$361, MATCH('O5 Details by Class &amp; Accounts'!AN$18, 'E2 Allocators'!$B$15:$W$15, 0),FALSE)*$G73), 0, VLOOKUP(VLOOKUP($A73, 'E4 TB Allocation Details'!$A$18:$L$217, MATCH("Customer ID", 'E4 TB Allocation Details'!$A$18:$L$18, 0),FALSE), 'E2 Allocators'!$B$15:$W$361, MATCH('O5 Details by Class &amp; Accounts'!AN$18, 'E2 Allocators'!$B$15:$W$15, 0),FALSE)*$G73)</f>
        <v>0</v>
      </c>
      <c r="AO73" s="1334">
        <f>IF(ISERROR(VLOOKUP(VLOOKUP($A73, 'E4 TB Allocation Details'!$A$18:$L$217, MATCH("Customer ID", 'E4 TB Allocation Details'!$A$18:$L$18, 0),FALSE), 'E2 Allocators'!$B$15:$W$361, MATCH('O5 Details by Class &amp; Accounts'!AO$18, 'E2 Allocators'!$B$15:$W$15, 0),FALSE)*$G73), 0, VLOOKUP(VLOOKUP($A73, 'E4 TB Allocation Details'!$A$18:$L$217, MATCH("Customer ID", 'E4 TB Allocation Details'!$A$18:$L$18, 0),FALSE), 'E2 Allocators'!$B$15:$W$361, MATCH('O5 Details by Class &amp; Accounts'!AO$18, 'E2 Allocators'!$B$15:$W$15, 0),FALSE)*$G73)</f>
        <v>0</v>
      </c>
      <c r="AP73" s="1334">
        <f>IF(ISERROR(VLOOKUP(VLOOKUP($A73, 'E4 TB Allocation Details'!$A$18:$L$217, MATCH("Customer ID", 'E4 TB Allocation Details'!$A$18:$L$18, 0),FALSE), 'E2 Allocators'!$B$15:$W$361, MATCH('O5 Details by Class &amp; Accounts'!AP$18, 'E2 Allocators'!$B$15:$W$15, 0),FALSE)*$G73), 0, VLOOKUP(VLOOKUP($A73, 'E4 TB Allocation Details'!$A$18:$L$217, MATCH("Customer ID", 'E4 TB Allocation Details'!$A$18:$L$18, 0),FALSE), 'E2 Allocators'!$B$15:$W$361, MATCH('O5 Details by Class &amp; Accounts'!AP$18, 'E2 Allocators'!$B$15:$W$15, 0),FALSE)*$G73)</f>
        <v>0</v>
      </c>
      <c r="AQ73" s="1334">
        <f>IF(ISERROR(VLOOKUP(VLOOKUP($A73, 'E4 TB Allocation Details'!$A$18:$L$217, MATCH("Customer ID", 'E4 TB Allocation Details'!$A$18:$L$18, 0),FALSE), 'E2 Allocators'!$B$15:$W$361, MATCH('O5 Details by Class &amp; Accounts'!AQ$18, 'E2 Allocators'!$B$15:$W$15, 0),FALSE)*$G73), 0, VLOOKUP(VLOOKUP($A73, 'E4 TB Allocation Details'!$A$18:$L$217, MATCH("Customer ID", 'E4 TB Allocation Details'!$A$18:$L$18, 0),FALSE), 'E2 Allocators'!$B$15:$W$361, MATCH('O5 Details by Class &amp; Accounts'!AQ$18, 'E2 Allocators'!$B$15:$W$15, 0),FALSE)*$G73)</f>
        <v>0</v>
      </c>
      <c r="AR73" s="1334">
        <f>IF(ISERROR(VLOOKUP(VLOOKUP($A73, 'E4 TB Allocation Details'!$A$18:$L$217, MATCH("Customer ID", 'E4 TB Allocation Details'!$A$18:$L$18, 0),FALSE), 'E2 Allocators'!$B$15:$W$361, MATCH('O5 Details by Class &amp; Accounts'!AR$18, 'E2 Allocators'!$B$15:$W$15, 0),FALSE)*$G73), 0, VLOOKUP(VLOOKUP($A73, 'E4 TB Allocation Details'!$A$18:$L$217, MATCH("Customer ID", 'E4 TB Allocation Details'!$A$18:$L$18, 0),FALSE), 'E2 Allocators'!$B$15:$W$361, MATCH('O5 Details by Class &amp; Accounts'!AR$18, 'E2 Allocators'!$B$15:$W$15, 0),FALSE)*$G73)</f>
        <v>0</v>
      </c>
      <c r="AS73" s="1334">
        <f>IF(ISERROR(VLOOKUP(VLOOKUP($A73, 'E4 TB Allocation Details'!$A$18:$L$217, MATCH("Customer ID", 'E4 TB Allocation Details'!$A$18:$L$18, 0),FALSE), 'E2 Allocators'!$B$15:$W$361, MATCH('O5 Details by Class &amp; Accounts'!AS$18, 'E2 Allocators'!$B$15:$W$15, 0),FALSE)*$G73), 0, VLOOKUP(VLOOKUP($A73, 'E4 TB Allocation Details'!$A$18:$L$217, MATCH("Customer ID", 'E4 TB Allocation Details'!$A$18:$L$18, 0),FALSE), 'E2 Allocators'!$B$15:$W$361, MATCH('O5 Details by Class &amp; Accounts'!AS$18, 'E2 Allocators'!$B$15:$W$15, 0),FALSE)*$G73)</f>
        <v>0</v>
      </c>
      <c r="AT73" s="1334">
        <f>IF(ISERROR(VLOOKUP(VLOOKUP($A73, 'E4 TB Allocation Details'!$A$18:$L$217, MATCH("Customer ID", 'E4 TB Allocation Details'!$A$18:$L$18, 0),FALSE), 'E2 Allocators'!$B$15:$W$361, MATCH('O5 Details by Class &amp; Accounts'!AT$18, 'E2 Allocators'!$B$15:$W$15, 0),FALSE)*$G73), 0, VLOOKUP(VLOOKUP($A73, 'E4 TB Allocation Details'!$A$18:$L$217, MATCH("Customer ID", 'E4 TB Allocation Details'!$A$18:$L$18, 0),FALSE), 'E2 Allocators'!$B$15:$W$361, MATCH('O5 Details by Class &amp; Accounts'!AT$18, 'E2 Allocators'!$B$15:$W$15, 0),FALSE)*$G73)</f>
        <v>0</v>
      </c>
      <c r="AU73" s="1334">
        <f>IF(ISERROR(VLOOKUP(VLOOKUP($A73, 'E4 TB Allocation Details'!$A$18:$L$217, MATCH("Customer ID", 'E4 TB Allocation Details'!$A$18:$L$18, 0),FALSE), 'E2 Allocators'!$B$15:$W$361, MATCH('O5 Details by Class &amp; Accounts'!AU$18, 'E2 Allocators'!$B$15:$W$15, 0),FALSE)*$G73), 0, VLOOKUP(VLOOKUP($A73, 'E4 TB Allocation Details'!$A$18:$L$217, MATCH("Customer ID", 'E4 TB Allocation Details'!$A$18:$L$18, 0),FALSE), 'E2 Allocators'!$B$15:$W$361, MATCH('O5 Details by Class &amp; Accounts'!AU$18, 'E2 Allocators'!$B$15:$W$15, 0),FALSE)*$G73)</f>
        <v>0</v>
      </c>
      <c r="AV73" s="1334">
        <f>IF(ISERROR(VLOOKUP(VLOOKUP($A73, 'E4 TB Allocation Details'!$A$18:$L$217, MATCH("Customer ID", 'E4 TB Allocation Details'!$A$18:$L$18, 0),FALSE), 'E2 Allocators'!$B$15:$W$361, MATCH('O5 Details by Class &amp; Accounts'!AV$18, 'E2 Allocators'!$B$15:$W$15, 0),FALSE)*$G73), 0, VLOOKUP(VLOOKUP($A73, 'E4 TB Allocation Details'!$A$18:$L$217, MATCH("Customer ID", 'E4 TB Allocation Details'!$A$18:$L$18, 0),FALSE), 'E2 Allocators'!$B$15:$W$361, MATCH('O5 Details by Class &amp; Accounts'!AV$18, 'E2 Allocators'!$B$15:$W$15, 0),FALSE)*$G73)</f>
        <v>0</v>
      </c>
      <c r="AW73" s="1334">
        <f>IF(ISERROR(VLOOKUP(VLOOKUP($A73, 'E4 TB Allocation Details'!$A$18:$L$217, MATCH("Customer ID", 'E4 TB Allocation Details'!$A$18:$L$18, 0),FALSE), 'E2 Allocators'!$B$15:$W$361, MATCH('O5 Details by Class &amp; Accounts'!AW$18, 'E2 Allocators'!$B$15:$W$15, 0),FALSE)*$G73), 0, VLOOKUP(VLOOKUP($A73, 'E4 TB Allocation Details'!$A$18:$L$217, MATCH("Customer ID", 'E4 TB Allocation Details'!$A$18:$L$18, 0),FALSE), 'E2 Allocators'!$B$15:$W$361, MATCH('O5 Details by Class &amp; Accounts'!AW$18, 'E2 Allocators'!$B$15:$W$15, 0),FALSE)*$G73)</f>
        <v>0</v>
      </c>
      <c r="AX73" s="1334">
        <f t="shared" si="10"/>
        <v>0</v>
      </c>
      <c r="AY73" s="1334">
        <f>IF(ISERROR(VLOOKUP(VLOOKUP($A73, 'E4 TB Allocation Details'!$A$18:$L$217, MATCH("Misc ID", 'E4 TB Allocation Details'!$A$18:$L$18, 0),FALSE), 'E2 Allocators'!$B$15:$W$361, MATCH('O5 Details by Class &amp; Accounts'!AY$18, 'E2 Allocators'!$B$15:$W$15, 0),FALSE)*$E73), 0, VLOOKUP(VLOOKUP($A73, 'E4 TB Allocation Details'!$A$18:$L$217, MATCH("Misc ID", 'E4 TB Allocation Details'!$A$18:$L$18, 0),FALSE), 'E2 Allocators'!$B$15:$W$361, MATCH('O5 Details by Class &amp; Accounts'!AY$18, 'E2 Allocators'!$B$15:$W$15, 0),FALSE)*$E73)</f>
        <v>0</v>
      </c>
      <c r="AZ73" s="1334">
        <f>IF(ISERROR(VLOOKUP(VLOOKUP($A73, 'E4 TB Allocation Details'!$A$18:$L$217, MATCH("Misc ID", 'E4 TB Allocation Details'!$A$18:$L$18, 0),FALSE), 'E2 Allocators'!$B$15:$W$361, MATCH('O5 Details by Class &amp; Accounts'!AZ$18, 'E2 Allocators'!$B$15:$W$15, 0),FALSE)*$E73), 0, VLOOKUP(VLOOKUP($A73, 'E4 TB Allocation Details'!$A$18:$L$217, MATCH("Misc ID", 'E4 TB Allocation Details'!$A$18:$L$18, 0),FALSE), 'E2 Allocators'!$B$15:$W$361, MATCH('O5 Details by Class &amp; Accounts'!AZ$18, 'E2 Allocators'!$B$15:$W$15, 0),FALSE)*$E73)</f>
        <v>0</v>
      </c>
      <c r="BA73" s="1334">
        <f>IF(ISERROR(VLOOKUP(VLOOKUP($A73, 'E4 TB Allocation Details'!$A$18:$L$217, MATCH("Misc ID", 'E4 TB Allocation Details'!$A$18:$L$18, 0),FALSE), 'E2 Allocators'!$B$15:$W$361, MATCH('O5 Details by Class &amp; Accounts'!BA$18, 'E2 Allocators'!$B$15:$W$15, 0),FALSE)*$E73), 0, VLOOKUP(VLOOKUP($A73, 'E4 TB Allocation Details'!$A$18:$L$217, MATCH("Misc ID", 'E4 TB Allocation Details'!$A$18:$L$18, 0),FALSE), 'E2 Allocators'!$B$15:$W$361, MATCH('O5 Details by Class &amp; Accounts'!BA$18, 'E2 Allocators'!$B$15:$W$15, 0),FALSE)*$E73)</f>
        <v>0</v>
      </c>
      <c r="BB73" s="1334">
        <f>IF(ISERROR(VLOOKUP(VLOOKUP($A73, 'E4 TB Allocation Details'!$A$18:$L$217, MATCH("Misc ID", 'E4 TB Allocation Details'!$A$18:$L$18, 0),FALSE), 'E2 Allocators'!$B$15:$W$361, MATCH('O5 Details by Class &amp; Accounts'!BB$18, 'E2 Allocators'!$B$15:$W$15, 0),FALSE)*$E73), 0, VLOOKUP(VLOOKUP($A73, 'E4 TB Allocation Details'!$A$18:$L$217, MATCH("Misc ID", 'E4 TB Allocation Details'!$A$18:$L$18, 0),FALSE), 'E2 Allocators'!$B$15:$W$361, MATCH('O5 Details by Class &amp; Accounts'!BB$18, 'E2 Allocators'!$B$15:$W$15, 0),FALSE)*$E73)</f>
        <v>0</v>
      </c>
      <c r="BC73" s="1334">
        <f>IF(ISERROR(VLOOKUP(VLOOKUP($A73, 'E4 TB Allocation Details'!$A$18:$L$217, MATCH("Misc ID", 'E4 TB Allocation Details'!$A$18:$L$18, 0),FALSE), 'E2 Allocators'!$B$15:$W$361, MATCH('O5 Details by Class &amp; Accounts'!BC$18, 'E2 Allocators'!$B$15:$W$15, 0),FALSE)*$E73), 0, VLOOKUP(VLOOKUP($A73, 'E4 TB Allocation Details'!$A$18:$L$217, MATCH("Misc ID", 'E4 TB Allocation Details'!$A$18:$L$18, 0),FALSE), 'E2 Allocators'!$B$15:$W$361, MATCH('O5 Details by Class &amp; Accounts'!BC$18, 'E2 Allocators'!$B$15:$W$15, 0),FALSE)*$E73)</f>
        <v>0</v>
      </c>
      <c r="BD73" s="1334">
        <f>IF(ISERROR(VLOOKUP(VLOOKUP($A73, 'E4 TB Allocation Details'!$A$18:$L$217, MATCH("Misc ID", 'E4 TB Allocation Details'!$A$18:$L$18, 0),FALSE), 'E2 Allocators'!$B$15:$W$361, MATCH('O5 Details by Class &amp; Accounts'!BD$18, 'E2 Allocators'!$B$15:$W$15, 0),FALSE)*$E73), 0, VLOOKUP(VLOOKUP($A73, 'E4 TB Allocation Details'!$A$18:$L$217, MATCH("Misc ID", 'E4 TB Allocation Details'!$A$18:$L$18, 0),FALSE), 'E2 Allocators'!$B$15:$W$361, MATCH('O5 Details by Class &amp; Accounts'!BD$18, 'E2 Allocators'!$B$15:$W$15, 0),FALSE)*$E73)</f>
        <v>0</v>
      </c>
      <c r="BE73" s="1334">
        <f>IF(ISERROR(VLOOKUP(VLOOKUP($A73, 'E4 TB Allocation Details'!$A$18:$L$217, MATCH("Misc ID", 'E4 TB Allocation Details'!$A$18:$L$18, 0),FALSE), 'E2 Allocators'!$B$15:$W$361, MATCH('O5 Details by Class &amp; Accounts'!BE$18, 'E2 Allocators'!$B$15:$W$15, 0),FALSE)*$E73), 0, VLOOKUP(VLOOKUP($A73, 'E4 TB Allocation Details'!$A$18:$L$217, MATCH("Misc ID", 'E4 TB Allocation Details'!$A$18:$L$18, 0),FALSE), 'E2 Allocators'!$B$15:$W$361, MATCH('O5 Details by Class &amp; Accounts'!BE$18, 'E2 Allocators'!$B$15:$W$15, 0),FALSE)*$E73)</f>
        <v>0</v>
      </c>
      <c r="BF73" s="1334">
        <f>IF(ISERROR(VLOOKUP(VLOOKUP($A73, 'E4 TB Allocation Details'!$A$18:$L$217, MATCH("Misc ID", 'E4 TB Allocation Details'!$A$18:$L$18, 0),FALSE), 'E2 Allocators'!$B$15:$W$361, MATCH('O5 Details by Class &amp; Accounts'!BF$18, 'E2 Allocators'!$B$15:$W$15, 0),FALSE)*$E73), 0, VLOOKUP(VLOOKUP($A73, 'E4 TB Allocation Details'!$A$18:$L$217, MATCH("Misc ID", 'E4 TB Allocation Details'!$A$18:$L$18, 0),FALSE), 'E2 Allocators'!$B$15:$W$361, MATCH('O5 Details by Class &amp; Accounts'!BF$18, 'E2 Allocators'!$B$15:$W$15, 0),FALSE)*$E73)</f>
        <v>0</v>
      </c>
      <c r="BG73" s="1334">
        <f>IF(ISERROR(VLOOKUP(VLOOKUP($A73, 'E4 TB Allocation Details'!$A$18:$L$217, MATCH("Misc ID", 'E4 TB Allocation Details'!$A$18:$L$18, 0),FALSE), 'E2 Allocators'!$B$15:$W$361, MATCH('O5 Details by Class &amp; Accounts'!BG$18, 'E2 Allocators'!$B$15:$W$15, 0),FALSE)*$E73), 0, VLOOKUP(VLOOKUP($A73, 'E4 TB Allocation Details'!$A$18:$L$217, MATCH("Misc ID", 'E4 TB Allocation Details'!$A$18:$L$18, 0),FALSE), 'E2 Allocators'!$B$15:$W$361, MATCH('O5 Details by Class &amp; Accounts'!BG$18, 'E2 Allocators'!$B$15:$W$15, 0),FALSE)*$E73)</f>
        <v>0</v>
      </c>
      <c r="BH73" s="1334">
        <f>IF(ISERROR(VLOOKUP(VLOOKUP($A73, 'E4 TB Allocation Details'!$A$18:$L$217, MATCH("Misc ID", 'E4 TB Allocation Details'!$A$18:$L$18, 0),FALSE), 'E2 Allocators'!$B$15:$W$361, MATCH('O5 Details by Class &amp; Accounts'!BH$18, 'E2 Allocators'!$B$15:$W$15, 0),FALSE)*$E73), 0, VLOOKUP(VLOOKUP($A73, 'E4 TB Allocation Details'!$A$18:$L$217, MATCH("Misc ID", 'E4 TB Allocation Details'!$A$18:$L$18, 0),FALSE), 'E2 Allocators'!$B$15:$W$361, MATCH('O5 Details by Class &amp; Accounts'!BH$18, 'E2 Allocators'!$B$15:$W$15, 0),FALSE)*$E73)</f>
        <v>0</v>
      </c>
      <c r="BI73" s="1334">
        <f>IF(ISERROR(VLOOKUP(VLOOKUP($A73, 'E4 TB Allocation Details'!$A$18:$L$217, MATCH("Misc ID", 'E4 TB Allocation Details'!$A$18:$L$18, 0),FALSE), 'E2 Allocators'!$B$15:$W$361, MATCH('O5 Details by Class &amp; Accounts'!BI$18, 'E2 Allocators'!$B$15:$W$15, 0),FALSE)*$E73), 0, VLOOKUP(VLOOKUP($A73, 'E4 TB Allocation Details'!$A$18:$L$217, MATCH("Misc ID", 'E4 TB Allocation Details'!$A$18:$L$18, 0),FALSE), 'E2 Allocators'!$B$15:$W$361, MATCH('O5 Details by Class &amp; Accounts'!BI$18, 'E2 Allocators'!$B$15:$W$15, 0),FALSE)*$E73)</f>
        <v>0</v>
      </c>
      <c r="BJ73" s="1334">
        <f>IF(ISERROR(VLOOKUP(VLOOKUP($A73, 'E4 TB Allocation Details'!$A$18:$L$217, MATCH("Misc ID", 'E4 TB Allocation Details'!$A$18:$L$18, 0),FALSE), 'E2 Allocators'!$B$15:$W$361, MATCH('O5 Details by Class &amp; Accounts'!BJ$18, 'E2 Allocators'!$B$15:$W$15, 0),FALSE)*$E73), 0, VLOOKUP(VLOOKUP($A73, 'E4 TB Allocation Details'!$A$18:$L$217, MATCH("Misc ID", 'E4 TB Allocation Details'!$A$18:$L$18, 0),FALSE), 'E2 Allocators'!$B$15:$W$361, MATCH('O5 Details by Class &amp; Accounts'!BJ$18, 'E2 Allocators'!$B$15:$W$15, 0),FALSE)*$E73)</f>
        <v>0</v>
      </c>
      <c r="BK73" s="1334">
        <f>IF(ISERROR(VLOOKUP(VLOOKUP($A73, 'E4 TB Allocation Details'!$A$18:$L$217, MATCH("Misc ID", 'E4 TB Allocation Details'!$A$18:$L$18, 0),FALSE), 'E2 Allocators'!$B$15:$W$361, MATCH('O5 Details by Class &amp; Accounts'!BK$18, 'E2 Allocators'!$B$15:$W$15, 0),FALSE)*$E73), 0, VLOOKUP(VLOOKUP($A73, 'E4 TB Allocation Details'!$A$18:$L$217, MATCH("Misc ID", 'E4 TB Allocation Details'!$A$18:$L$18, 0),FALSE), 'E2 Allocators'!$B$15:$W$361, MATCH('O5 Details by Class &amp; Accounts'!BK$18, 'E2 Allocators'!$B$15:$W$15, 0),FALSE)*$E73)</f>
        <v>0</v>
      </c>
      <c r="BL73" s="1334">
        <f>IF(ISERROR(VLOOKUP(VLOOKUP($A73, 'E4 TB Allocation Details'!$A$18:$L$217, MATCH("Misc ID", 'E4 TB Allocation Details'!$A$18:$L$18, 0),FALSE), 'E2 Allocators'!$B$15:$W$361, MATCH('O5 Details by Class &amp; Accounts'!BL$18, 'E2 Allocators'!$B$15:$W$15, 0),FALSE)*$E73), 0, VLOOKUP(VLOOKUP($A73, 'E4 TB Allocation Details'!$A$18:$L$217, MATCH("Misc ID", 'E4 TB Allocation Details'!$A$18:$L$18, 0),FALSE), 'E2 Allocators'!$B$15:$W$361, MATCH('O5 Details by Class &amp; Accounts'!BL$18, 'E2 Allocators'!$B$15:$W$15, 0),FALSE)*$E73)</f>
        <v>0</v>
      </c>
      <c r="BM73" s="1334">
        <f>IF(ISERROR(VLOOKUP(VLOOKUP($A73, 'E4 TB Allocation Details'!$A$18:$L$217, MATCH("Misc ID", 'E4 TB Allocation Details'!$A$18:$L$18, 0),FALSE), 'E2 Allocators'!$B$15:$W$361, MATCH('O5 Details by Class &amp; Accounts'!BM$18, 'E2 Allocators'!$B$15:$W$15, 0),FALSE)*$E73), 0, VLOOKUP(VLOOKUP($A73, 'E4 TB Allocation Details'!$A$18:$L$217, MATCH("Misc ID", 'E4 TB Allocation Details'!$A$18:$L$18, 0),FALSE), 'E2 Allocators'!$B$15:$W$361, MATCH('O5 Details by Class &amp; Accounts'!BM$18, 'E2 Allocators'!$B$15:$W$15, 0),FALSE)*$E73)</f>
        <v>0</v>
      </c>
      <c r="BN73" s="1334">
        <f>IF(ISERROR(VLOOKUP(VLOOKUP($A73, 'E4 TB Allocation Details'!$A$18:$L$217, MATCH("Misc ID", 'E4 TB Allocation Details'!$A$18:$L$18, 0),FALSE), 'E2 Allocators'!$B$15:$W$361, MATCH('O5 Details by Class &amp; Accounts'!BN$18, 'E2 Allocators'!$B$15:$W$15, 0),FALSE)*$E73), 0, VLOOKUP(VLOOKUP($A73, 'E4 TB Allocation Details'!$A$18:$L$217, MATCH("Misc ID", 'E4 TB Allocation Details'!$A$18:$L$18, 0),FALSE), 'E2 Allocators'!$B$15:$W$361, MATCH('O5 Details by Class &amp; Accounts'!BN$18, 'E2 Allocators'!$B$15:$W$15, 0),FALSE)*$E73)</f>
        <v>0</v>
      </c>
      <c r="BO73" s="1334">
        <f>IF(ISERROR(VLOOKUP(VLOOKUP($A73, 'E4 TB Allocation Details'!$A$18:$L$217, MATCH("Misc ID", 'E4 TB Allocation Details'!$A$18:$L$18, 0),FALSE), 'E2 Allocators'!$B$15:$W$361, MATCH('O5 Details by Class &amp; Accounts'!BO$18, 'E2 Allocators'!$B$15:$W$15, 0),FALSE)*$E73), 0, VLOOKUP(VLOOKUP($A73, 'E4 TB Allocation Details'!$A$18:$L$217, MATCH("Misc ID", 'E4 TB Allocation Details'!$A$18:$L$18, 0),FALSE), 'E2 Allocators'!$B$15:$W$361, MATCH('O5 Details by Class &amp; Accounts'!BO$18, 'E2 Allocators'!$B$15:$W$15, 0),FALSE)*$E73)</f>
        <v>0</v>
      </c>
      <c r="BP73" s="1334">
        <f>IF(ISERROR(VLOOKUP(VLOOKUP($A73, 'E4 TB Allocation Details'!$A$18:$L$217, MATCH("Misc ID", 'E4 TB Allocation Details'!$A$18:$L$18, 0),FALSE), 'E2 Allocators'!$B$15:$W$361, MATCH('O5 Details by Class &amp; Accounts'!BP$18, 'E2 Allocators'!$B$15:$W$15, 0),FALSE)*$E73), 0, VLOOKUP(VLOOKUP($A73, 'E4 TB Allocation Details'!$A$18:$L$217, MATCH("Misc ID", 'E4 TB Allocation Details'!$A$18:$L$18, 0),FALSE), 'E2 Allocators'!$B$15:$W$361, MATCH('O5 Details by Class &amp; Accounts'!BP$18, 'E2 Allocators'!$B$15:$W$15, 0),FALSE)*$E73)</f>
        <v>0</v>
      </c>
      <c r="BQ73" s="1334">
        <f>IF(ISERROR(VLOOKUP(VLOOKUP($A73, 'E4 TB Allocation Details'!$A$18:$L$217, MATCH("Misc ID", 'E4 TB Allocation Details'!$A$18:$L$18, 0),FALSE), 'E2 Allocators'!$B$15:$W$361, MATCH('O5 Details by Class &amp; Accounts'!BQ$18, 'E2 Allocators'!$B$15:$W$15, 0),FALSE)*$E73), 0, VLOOKUP(VLOOKUP($A73, 'E4 TB Allocation Details'!$A$18:$L$217, MATCH("Misc ID", 'E4 TB Allocation Details'!$A$18:$L$18, 0),FALSE), 'E2 Allocators'!$B$15:$W$361, MATCH('O5 Details by Class &amp; Accounts'!BQ$18, 'E2 Allocators'!$B$15:$W$15, 0),FALSE)*$E73)</f>
        <v>0</v>
      </c>
      <c r="BR73" s="1334">
        <f>IF(ISERROR(VLOOKUP(VLOOKUP($A73, 'E4 TB Allocation Details'!$A$18:$L$217, MATCH("Misc ID", 'E4 TB Allocation Details'!$A$18:$L$18, 0),FALSE), 'E2 Allocators'!$B$15:$W$361, MATCH('O5 Details by Class &amp; Accounts'!BR$18, 'E2 Allocators'!$B$15:$W$15, 0),FALSE)*$E73), 0, VLOOKUP(VLOOKUP($A73, 'E4 TB Allocation Details'!$A$18:$L$217, MATCH("Misc ID", 'E4 TB Allocation Details'!$A$18:$L$18, 0),FALSE), 'E2 Allocators'!$B$15:$W$361, MATCH('O5 Details by Class &amp; Accounts'!BR$18, 'E2 Allocators'!$B$15:$W$15, 0),FALSE)*$E73)</f>
        <v>0</v>
      </c>
      <c r="BS73" s="1334">
        <f t="shared" si="11"/>
        <v>0</v>
      </c>
      <c r="BT73" s="1334">
        <f>IF(ISERROR(VLOOKUP(VLOOKUP($A73, 'E4 TB Allocation Details'!$A$18:$L$217, MATCH("A &amp; G ID", 'E4 TB Allocation Details'!$A$18:$L$18, 0),FALSE), 'E2 Allocators'!$B$15:$W$361, MATCH('O5 Details by Class &amp; Accounts'!BT$18, 'E2 Allocators'!$B$15:$W$15, 0),FALSE)*$E73), 0, VLOOKUP(VLOOKUP($A73, 'E4 TB Allocation Details'!$A$18:$L$217, MATCH("A &amp; G ID", 'E4 TB Allocation Details'!$A$18:$L$18, 0),FALSE), 'E2 Allocators'!$B$15:$W$361, MATCH('O5 Details by Class &amp; Accounts'!BT$18, 'E2 Allocators'!$B$15:$W$15, 0),FALSE)*$E73)</f>
        <v>47463.065988450981</v>
      </c>
      <c r="BU73" s="1334">
        <f>IF(ISERROR(VLOOKUP(VLOOKUP($A73, 'E4 TB Allocation Details'!$A$18:$L$217, MATCH("A &amp; G ID", 'E4 TB Allocation Details'!$A$18:$L$18, 0),FALSE), 'E2 Allocators'!$B$15:$W$361, MATCH('O5 Details by Class &amp; Accounts'!BU$18, 'E2 Allocators'!$B$15:$W$15, 0),FALSE)*$E73), 0, VLOOKUP(VLOOKUP($A73, 'E4 TB Allocation Details'!$A$18:$L$217, MATCH("A &amp; G ID", 'E4 TB Allocation Details'!$A$18:$L$18, 0),FALSE), 'E2 Allocators'!$B$15:$W$361, MATCH('O5 Details by Class &amp; Accounts'!BU$18, 'E2 Allocators'!$B$15:$W$15, 0),FALSE)*$E73)</f>
        <v>11962.813131601884</v>
      </c>
      <c r="BV73" s="1334">
        <f>IF(ISERROR(VLOOKUP(VLOOKUP($A73, 'E4 TB Allocation Details'!$A$18:$L$217, MATCH("A &amp; G ID", 'E4 TB Allocation Details'!$A$18:$L$18, 0),FALSE), 'E2 Allocators'!$B$15:$W$361, MATCH('O5 Details by Class &amp; Accounts'!BV$18, 'E2 Allocators'!$B$15:$W$15, 0),FALSE)*$E73), 0, VLOOKUP(VLOOKUP($A73, 'E4 TB Allocation Details'!$A$18:$L$217, MATCH("A &amp; G ID", 'E4 TB Allocation Details'!$A$18:$L$18, 0),FALSE), 'E2 Allocators'!$B$15:$W$361, MATCH('O5 Details by Class &amp; Accounts'!BV$18, 'E2 Allocators'!$B$15:$W$15, 0),FALSE)*$E73)</f>
        <v>14368.611196232407</v>
      </c>
      <c r="BW73" s="1334">
        <f>IF(ISERROR(VLOOKUP(VLOOKUP($A73, 'E4 TB Allocation Details'!$A$18:$L$217, MATCH("A &amp; G ID", 'E4 TB Allocation Details'!$A$18:$L$18, 0),FALSE), 'E2 Allocators'!$B$15:$W$361, MATCH('O5 Details by Class &amp; Accounts'!BW$18, 'E2 Allocators'!$B$15:$W$15, 0),FALSE)*$E73), 0, VLOOKUP(VLOOKUP($A73, 'E4 TB Allocation Details'!$A$18:$L$217, MATCH("A &amp; G ID", 'E4 TB Allocation Details'!$A$18:$L$18, 0),FALSE), 'E2 Allocators'!$B$15:$W$361, MATCH('O5 Details by Class &amp; Accounts'!BW$18, 'E2 Allocators'!$B$15:$W$15, 0),FALSE)*$E73)</f>
        <v>0</v>
      </c>
      <c r="BX73" s="1334">
        <f>IF(ISERROR(VLOOKUP(VLOOKUP($A73, 'E4 TB Allocation Details'!$A$18:$L$217, MATCH("A &amp; G ID", 'E4 TB Allocation Details'!$A$18:$L$18, 0),FALSE), 'E2 Allocators'!$B$15:$W$361, MATCH('O5 Details by Class &amp; Accounts'!BX$18, 'E2 Allocators'!$B$15:$W$15, 0),FALSE)*$E73), 0, VLOOKUP(VLOOKUP($A73, 'E4 TB Allocation Details'!$A$18:$L$217, MATCH("A &amp; G ID", 'E4 TB Allocation Details'!$A$18:$L$18, 0),FALSE), 'E2 Allocators'!$B$15:$W$361, MATCH('O5 Details by Class &amp; Accounts'!BX$18, 'E2 Allocators'!$B$15:$W$15, 0),FALSE)*$E73)</f>
        <v>5256.2367725462564</v>
      </c>
      <c r="BY73" s="1334">
        <f>IF(ISERROR(VLOOKUP(VLOOKUP($A73, 'E4 TB Allocation Details'!$A$18:$L$217, MATCH("A &amp; G ID", 'E4 TB Allocation Details'!$A$18:$L$18, 0),FALSE), 'E2 Allocators'!$B$15:$W$361, MATCH('O5 Details by Class &amp; Accounts'!BY$18, 'E2 Allocators'!$B$15:$W$15, 0),FALSE)*$E73), 0, VLOOKUP(VLOOKUP($A73, 'E4 TB Allocation Details'!$A$18:$L$217, MATCH("A &amp; G ID", 'E4 TB Allocation Details'!$A$18:$L$18, 0),FALSE), 'E2 Allocators'!$B$15:$W$361, MATCH('O5 Details by Class &amp; Accounts'!BY$18, 'E2 Allocators'!$B$15:$W$15, 0),FALSE)*$E73)</f>
        <v>6891.8939315931775</v>
      </c>
      <c r="BZ73" s="1334">
        <f>IF(ISERROR(VLOOKUP(VLOOKUP($A73, 'E4 TB Allocation Details'!$A$18:$L$217, MATCH("A &amp; G ID", 'E4 TB Allocation Details'!$A$18:$L$18, 0),FALSE), 'E2 Allocators'!$B$15:$W$361, MATCH('O5 Details by Class &amp; Accounts'!BZ$18, 'E2 Allocators'!$B$15:$W$15, 0),FALSE)*$E73), 0, VLOOKUP(VLOOKUP($A73, 'E4 TB Allocation Details'!$A$18:$L$217, MATCH("A &amp; G ID", 'E4 TB Allocation Details'!$A$18:$L$18, 0),FALSE), 'E2 Allocators'!$B$15:$W$361, MATCH('O5 Details by Class &amp; Accounts'!BZ$18, 'E2 Allocators'!$B$15:$W$15, 0),FALSE)*$E73)</f>
        <v>4598.4471291134978</v>
      </c>
      <c r="CA73" s="1334">
        <f>IF(ISERROR(VLOOKUP(VLOOKUP($A73, 'E4 TB Allocation Details'!$A$18:$L$217, MATCH("A &amp; G ID", 'E4 TB Allocation Details'!$A$18:$L$18, 0),FALSE), 'E2 Allocators'!$B$15:$W$361, MATCH('O5 Details by Class &amp; Accounts'!CA$18, 'E2 Allocators'!$B$15:$W$15, 0),FALSE)*$E73), 0, VLOOKUP(VLOOKUP($A73, 'E4 TB Allocation Details'!$A$18:$L$217, MATCH("A &amp; G ID", 'E4 TB Allocation Details'!$A$18:$L$18, 0),FALSE), 'E2 Allocators'!$B$15:$W$361, MATCH('O5 Details by Class &amp; Accounts'!CA$18, 'E2 Allocators'!$B$15:$W$15, 0),FALSE)*$E73)</f>
        <v>290.5423681596393</v>
      </c>
      <c r="CB73" s="1334">
        <f>IF(ISERROR(VLOOKUP(VLOOKUP($A73, 'E4 TB Allocation Details'!$A$18:$L$217, MATCH("A &amp; G ID", 'E4 TB Allocation Details'!$A$18:$L$18, 0),FALSE), 'E2 Allocators'!$B$15:$W$361, MATCH('O5 Details by Class &amp; Accounts'!CB$18, 'E2 Allocators'!$B$15:$W$15, 0),FALSE)*$E73), 0, VLOOKUP(VLOOKUP($A73, 'E4 TB Allocation Details'!$A$18:$L$217, MATCH("A &amp; G ID", 'E4 TB Allocation Details'!$A$18:$L$18, 0),FALSE), 'E2 Allocators'!$B$15:$W$361, MATCH('O5 Details by Class &amp; Accounts'!CB$18, 'E2 Allocators'!$B$15:$W$15, 0),FALSE)*$E73)</f>
        <v>250.51948230215169</v>
      </c>
      <c r="CC73" s="1334">
        <f>IF(ISERROR(VLOOKUP(VLOOKUP($A73, 'E4 TB Allocation Details'!$A$18:$L$217, MATCH("A &amp; G ID", 'E4 TB Allocation Details'!$A$18:$L$18, 0),FALSE), 'E2 Allocators'!$B$15:$W$361, MATCH('O5 Details by Class &amp; Accounts'!CC$18, 'E2 Allocators'!$B$15:$W$15, 0),FALSE)*$E73), 0, VLOOKUP(VLOOKUP($A73, 'E4 TB Allocation Details'!$A$18:$L$217, MATCH("A &amp; G ID", 'E4 TB Allocation Details'!$A$18:$L$18, 0),FALSE), 'E2 Allocators'!$B$15:$W$361, MATCH('O5 Details by Class &amp; Accounts'!CC$18, 'E2 Allocators'!$B$15:$W$15, 0),FALSE)*$E73)</f>
        <v>0</v>
      </c>
      <c r="CD73" s="1334">
        <f>IF(ISERROR(VLOOKUP(VLOOKUP($A73, 'E4 TB Allocation Details'!$A$18:$L$217, MATCH("A &amp; G ID", 'E4 TB Allocation Details'!$A$18:$L$18, 0),FALSE), 'E2 Allocators'!$B$15:$W$361, MATCH('O5 Details by Class &amp; Accounts'!CD$18, 'E2 Allocators'!$B$15:$W$15, 0),FALSE)*$E73), 0, VLOOKUP(VLOOKUP($A73, 'E4 TB Allocation Details'!$A$18:$L$217, MATCH("A &amp; G ID", 'E4 TB Allocation Details'!$A$18:$L$18, 0),FALSE), 'E2 Allocators'!$B$15:$W$361, MATCH('O5 Details by Class &amp; Accounts'!CD$18, 'E2 Allocators'!$B$15:$W$15, 0),FALSE)*$E73)</f>
        <v>0</v>
      </c>
      <c r="CE73" s="1334">
        <f>IF(ISERROR(VLOOKUP(VLOOKUP($A73, 'E4 TB Allocation Details'!$A$18:$L$217, MATCH("A &amp; G ID", 'E4 TB Allocation Details'!$A$18:$L$18, 0),FALSE), 'E2 Allocators'!$B$15:$W$361, MATCH('O5 Details by Class &amp; Accounts'!CE$18, 'E2 Allocators'!$B$15:$W$15, 0),FALSE)*$E73), 0, VLOOKUP(VLOOKUP($A73, 'E4 TB Allocation Details'!$A$18:$L$217, MATCH("A &amp; G ID", 'E4 TB Allocation Details'!$A$18:$L$18, 0),FALSE), 'E2 Allocators'!$B$15:$W$361, MATCH('O5 Details by Class &amp; Accounts'!CE$18, 'E2 Allocators'!$B$15:$W$15, 0),FALSE)*$E73)</f>
        <v>0</v>
      </c>
      <c r="CF73" s="1334">
        <f>IF(ISERROR(VLOOKUP(VLOOKUP($A73, 'E4 TB Allocation Details'!$A$18:$L$217, MATCH("A &amp; G ID", 'E4 TB Allocation Details'!$A$18:$L$18, 0),FALSE), 'E2 Allocators'!$B$15:$W$361, MATCH('O5 Details by Class &amp; Accounts'!CF$18, 'E2 Allocators'!$B$15:$W$15, 0),FALSE)*$E73), 0, VLOOKUP(VLOOKUP($A73, 'E4 TB Allocation Details'!$A$18:$L$217, MATCH("A &amp; G ID", 'E4 TB Allocation Details'!$A$18:$L$18, 0),FALSE), 'E2 Allocators'!$B$15:$W$361, MATCH('O5 Details by Class &amp; Accounts'!CF$18, 'E2 Allocators'!$B$15:$W$15, 0),FALSE)*$E73)</f>
        <v>0</v>
      </c>
      <c r="CG73" s="1334">
        <f>IF(ISERROR(VLOOKUP(VLOOKUP($A73, 'E4 TB Allocation Details'!$A$18:$L$217, MATCH("A &amp; G ID", 'E4 TB Allocation Details'!$A$18:$L$18, 0),FALSE), 'E2 Allocators'!$B$15:$W$361, MATCH('O5 Details by Class &amp; Accounts'!CG$18, 'E2 Allocators'!$B$15:$W$15, 0),FALSE)*$E73), 0, VLOOKUP(VLOOKUP($A73, 'E4 TB Allocation Details'!$A$18:$L$217, MATCH("A &amp; G ID", 'E4 TB Allocation Details'!$A$18:$L$18, 0),FALSE), 'E2 Allocators'!$B$15:$W$361, MATCH('O5 Details by Class &amp; Accounts'!CG$18, 'E2 Allocators'!$B$15:$W$15, 0),FALSE)*$E73)</f>
        <v>0</v>
      </c>
      <c r="CH73" s="1334">
        <f>IF(ISERROR(VLOOKUP(VLOOKUP($A73, 'E4 TB Allocation Details'!$A$18:$L$217, MATCH("A &amp; G ID", 'E4 TB Allocation Details'!$A$18:$L$18, 0),FALSE), 'E2 Allocators'!$B$15:$W$361, MATCH('O5 Details by Class &amp; Accounts'!CH$18, 'E2 Allocators'!$B$15:$W$15, 0),FALSE)*$E73), 0, VLOOKUP(VLOOKUP($A73, 'E4 TB Allocation Details'!$A$18:$L$217, MATCH("A &amp; G ID", 'E4 TB Allocation Details'!$A$18:$L$18, 0),FALSE), 'E2 Allocators'!$B$15:$W$361, MATCH('O5 Details by Class &amp; Accounts'!CH$18, 'E2 Allocators'!$B$15:$W$15, 0),FALSE)*$E73)</f>
        <v>0</v>
      </c>
      <c r="CI73" s="1334">
        <f>IF(ISERROR(VLOOKUP(VLOOKUP($A73, 'E4 TB Allocation Details'!$A$18:$L$217, MATCH("A &amp; G ID", 'E4 TB Allocation Details'!$A$18:$L$18, 0),FALSE), 'E2 Allocators'!$B$15:$W$361, MATCH('O5 Details by Class &amp; Accounts'!CI$18, 'E2 Allocators'!$B$15:$W$15, 0),FALSE)*$E73), 0, VLOOKUP(VLOOKUP($A73, 'E4 TB Allocation Details'!$A$18:$L$217, MATCH("A &amp; G ID", 'E4 TB Allocation Details'!$A$18:$L$18, 0),FALSE), 'E2 Allocators'!$B$15:$W$361, MATCH('O5 Details by Class &amp; Accounts'!CI$18, 'E2 Allocators'!$B$15:$W$15, 0),FALSE)*$E73)</f>
        <v>0</v>
      </c>
      <c r="CJ73" s="1334">
        <f>IF(ISERROR(VLOOKUP(VLOOKUP($A73, 'E4 TB Allocation Details'!$A$18:$L$217, MATCH("A &amp; G ID", 'E4 TB Allocation Details'!$A$18:$L$18, 0),FALSE), 'E2 Allocators'!$B$15:$W$361, MATCH('O5 Details by Class &amp; Accounts'!CJ$18, 'E2 Allocators'!$B$15:$W$15, 0),FALSE)*$E73), 0, VLOOKUP(VLOOKUP($A73, 'E4 TB Allocation Details'!$A$18:$L$217, MATCH("A &amp; G ID", 'E4 TB Allocation Details'!$A$18:$L$18, 0),FALSE), 'E2 Allocators'!$B$15:$W$361, MATCH('O5 Details by Class &amp; Accounts'!CJ$18, 'E2 Allocators'!$B$15:$W$15, 0),FALSE)*$E73)</f>
        <v>0</v>
      </c>
      <c r="CK73" s="1334">
        <f>IF(ISERROR(VLOOKUP(VLOOKUP($A73, 'E4 TB Allocation Details'!$A$18:$L$217, MATCH("A &amp; G ID", 'E4 TB Allocation Details'!$A$18:$L$18, 0),FALSE), 'E2 Allocators'!$B$15:$W$361, MATCH('O5 Details by Class &amp; Accounts'!CK$18, 'E2 Allocators'!$B$15:$W$15, 0),FALSE)*$E73), 0, VLOOKUP(VLOOKUP($A73, 'E4 TB Allocation Details'!$A$18:$L$217, MATCH("A &amp; G ID", 'E4 TB Allocation Details'!$A$18:$L$18, 0),FALSE), 'E2 Allocators'!$B$15:$W$361, MATCH('O5 Details by Class &amp; Accounts'!CK$18, 'E2 Allocators'!$B$15:$W$15, 0),FALSE)*$E73)</f>
        <v>0</v>
      </c>
      <c r="CL73" s="1334">
        <f>IF(ISERROR(VLOOKUP(VLOOKUP($A73, 'E4 TB Allocation Details'!$A$18:$L$217, MATCH("A &amp; G ID", 'E4 TB Allocation Details'!$A$18:$L$18, 0),FALSE), 'E2 Allocators'!$B$15:$W$361, MATCH('O5 Details by Class &amp; Accounts'!CL$18, 'E2 Allocators'!$B$15:$W$15, 0),FALSE)*$E73), 0, VLOOKUP(VLOOKUP($A73, 'E4 TB Allocation Details'!$A$18:$L$217, MATCH("A &amp; G ID", 'E4 TB Allocation Details'!$A$18:$L$18, 0),FALSE), 'E2 Allocators'!$B$15:$W$361, MATCH('O5 Details by Class &amp; Accounts'!CL$18, 'E2 Allocators'!$B$15:$W$15, 0),FALSE)*$E73)</f>
        <v>0</v>
      </c>
      <c r="CM73" s="1334">
        <f>IF(ISERROR(VLOOKUP(VLOOKUP($A73, 'E4 TB Allocation Details'!$A$18:$L$217, MATCH("A &amp; G ID", 'E4 TB Allocation Details'!$A$18:$L$18, 0),FALSE), 'E2 Allocators'!$B$15:$W$361, MATCH('O5 Details by Class &amp; Accounts'!CM$18, 'E2 Allocators'!$B$15:$W$15, 0),FALSE)*$E73), 0, VLOOKUP(VLOOKUP($A73, 'E4 TB Allocation Details'!$A$18:$L$217, MATCH("A &amp; G ID", 'E4 TB Allocation Details'!$A$18:$L$18, 0),FALSE), 'E2 Allocators'!$B$15:$W$361, MATCH('O5 Details by Class &amp; Accounts'!CM$18, 'E2 Allocators'!$B$15:$W$15, 0),FALSE)*$E73)</f>
        <v>0</v>
      </c>
      <c r="CN73" s="1334">
        <f t="shared" si="12"/>
        <v>91082.12999999999</v>
      </c>
      <c r="CO73" s="1670">
        <f t="shared" si="7"/>
        <v>0</v>
      </c>
      <c r="CQ73" s="1926" t="s">
        <v>5</v>
      </c>
    </row>
    <row r="74" spans="1:95" s="64" customFormat="1" ht="12.75" x14ac:dyDescent="0.2">
      <c r="A74" s="2226">
        <v>1960</v>
      </c>
      <c r="B74" s="2176" t="s">
        <v>277</v>
      </c>
      <c r="C74" s="1667">
        <f>IF(ISERROR(VLOOKUP($A74,'I3 TB Data'!$A$20:$H$465,MATCH('O5 Details by Class &amp; Accounts'!$C$18, 'I3 TB Data'!$A$20:$H$20,0),0)), 0, VLOOKUP($A74,'I3 TB Data'!$A$20:$H$465,MATCH('O5 Details by Class &amp; Accounts'!$C$18,'I3 TB Data'!$A$20:$H$20,0),0))</f>
        <v>72207.099999999977</v>
      </c>
      <c r="D74" s="1668">
        <f>'I4 BO ASSETS'!E75</f>
        <v>0</v>
      </c>
      <c r="E74" s="1667">
        <f t="shared" si="6"/>
        <v>72207.099999999977</v>
      </c>
      <c r="F74" s="1669">
        <f>IF(ISERROR(VLOOKUP($A74, 'E1 Categorization'!A33:E123, MATCH("Customer Component", 'E1 Categorization'!$A$33:$E$33,0), 0)), 0, IF(VLOOKUP($A74, 'E1 Categorization'!A33:E123, MATCH("Customer Component", 'E1 Categorization'!$A$33:$E$33,0), 0)=0, 'O5 Details by Class &amp; Accounts'!$E74, IF(AND(VLOOKUP($A74, 'E1 Categorization'!A33:E123, MATCH("Customer Component", 'E1 Categorization'!$A$33:$E$33,0), 0) &gt;0, VLOOKUP($A74, 'E1 Categorization'!A33:E123, MATCH("Customer Component", 'E1 Categorization'!$A$33:$E$33,0), 0)&lt;1), 'O5 Details by Class &amp; Accounts'!$E74*(1-VLOOKUP($A74, 'E1 Categorization'!A33:E123, MATCH("Customer Component", 'E1 Categorization'!$A$33:$E$33,0), 0)), 0)))</f>
        <v>0</v>
      </c>
      <c r="G74" s="1669">
        <f>IF(ISERROR(VLOOKUP($A74, 'E1 Categorization'!A33:E123, MATCH("Customer Component", 'E1 Categorization'!$A$33:$E$33,0), 0)),0, IF(VLOOKUP($A74, 'E1 Categorization'!A33:E123, MATCH("Customer Component", 'E1 Categorization'!$A$33:$E$33,0), 0)=0, 0, IF(AND(VLOOKUP($A74, 'E1 Categorization'!A33:E123, MATCH("Customer Component", 'E1 Categorization'!$A$33:$E$33,0), 0) &gt;0, VLOOKUP($A74, 'E1 Categorization'!A33:E123, MATCH("Customer Component", 'E1 Categorization'!$A$33:$E$33,0), 0)&lt;1), 'O5 Details by Class &amp; Accounts'!$E74*(VLOOKUP($A74, 'E1 Categorization'!A33:E123, MATCH("Customer Component", 'E1 Categorization'!$A$33:$E$33,0), 0)), 'O5 Details by Class &amp; Accounts'!$E74)))</f>
        <v>0</v>
      </c>
      <c r="H74" s="1334">
        <f t="shared" si="8"/>
        <v>0</v>
      </c>
      <c r="I74" s="1334">
        <f>IF(ISERROR(VLOOKUP(VLOOKUP($A74, 'E4 TB Allocation Details'!$A$18:$L$217, MATCH("Demand ID", 'E4 TB Allocation Details'!$A$18:$L$18, 0),FALSE), 'E2 Allocators'!$B$15:$W$361, MATCH('O5 Details by Class &amp; Accounts'!I$18, 'E2 Allocators'!$B$15:$W$15, 0),FALSE)*$F74), 0, VLOOKUP(VLOOKUP($A74, 'E4 TB Allocation Details'!$A$18:$L$217, MATCH("Demand ID", 'E4 TB Allocation Details'!$A$18:$L$18, 0),FALSE), 'E2 Allocators'!$B$15:$W$361, MATCH('O5 Details by Class &amp; Accounts'!I$18, 'E2 Allocators'!$B$15:$W$15, 0),FALSE)*$F74)</f>
        <v>0</v>
      </c>
      <c r="J74" s="1334">
        <f>IF(ISERROR(VLOOKUP(VLOOKUP($A74, 'E4 TB Allocation Details'!$A$18:$L$217, MATCH("Demand ID", 'E4 TB Allocation Details'!$A$18:$L$18, 0),FALSE), 'E2 Allocators'!$B$15:$W$361, MATCH('O5 Details by Class &amp; Accounts'!J$18, 'E2 Allocators'!$B$15:$W$15, 0),FALSE)*$F74), 0, VLOOKUP(VLOOKUP($A74, 'E4 TB Allocation Details'!$A$18:$L$217, MATCH("Demand ID", 'E4 TB Allocation Details'!$A$18:$L$18, 0),FALSE), 'E2 Allocators'!$B$15:$W$361, MATCH('O5 Details by Class &amp; Accounts'!J$18, 'E2 Allocators'!$B$15:$W$15, 0),FALSE)*$F74)</f>
        <v>0</v>
      </c>
      <c r="K74" s="1334">
        <f>IF(ISERROR(VLOOKUP(VLOOKUP($A74, 'E4 TB Allocation Details'!$A$18:$L$217, MATCH("Demand ID", 'E4 TB Allocation Details'!$A$18:$L$18, 0),FALSE), 'E2 Allocators'!$B$15:$W$361, MATCH('O5 Details by Class &amp; Accounts'!K$18, 'E2 Allocators'!$B$15:$W$15, 0),FALSE)*$F74), 0, VLOOKUP(VLOOKUP($A74, 'E4 TB Allocation Details'!$A$18:$L$217, MATCH("Demand ID", 'E4 TB Allocation Details'!$A$18:$L$18, 0),FALSE), 'E2 Allocators'!$B$15:$W$361, MATCH('O5 Details by Class &amp; Accounts'!K$18, 'E2 Allocators'!$B$15:$W$15, 0),FALSE)*$F74)</f>
        <v>0</v>
      </c>
      <c r="L74" s="1334">
        <f>IF(ISERROR(VLOOKUP(VLOOKUP($A74, 'E4 TB Allocation Details'!$A$18:$L$217, MATCH("Demand ID", 'E4 TB Allocation Details'!$A$18:$L$18, 0),FALSE), 'E2 Allocators'!$B$15:$W$361, MATCH('O5 Details by Class &amp; Accounts'!L$18, 'E2 Allocators'!$B$15:$W$15, 0),FALSE)*$F74), 0, VLOOKUP(VLOOKUP($A74, 'E4 TB Allocation Details'!$A$18:$L$217, MATCH("Demand ID", 'E4 TB Allocation Details'!$A$18:$L$18, 0),FALSE), 'E2 Allocators'!$B$15:$W$361, MATCH('O5 Details by Class &amp; Accounts'!L$18, 'E2 Allocators'!$B$15:$W$15, 0),FALSE)*$F74)</f>
        <v>0</v>
      </c>
      <c r="M74" s="1334">
        <f>IF(ISERROR(VLOOKUP(VLOOKUP($A74, 'E4 TB Allocation Details'!$A$18:$L$217, MATCH("Demand ID", 'E4 TB Allocation Details'!$A$18:$L$18, 0),FALSE), 'E2 Allocators'!$B$15:$W$361, MATCH('O5 Details by Class &amp; Accounts'!M$18, 'E2 Allocators'!$B$15:$W$15, 0),FALSE)*$F74), 0, VLOOKUP(VLOOKUP($A74, 'E4 TB Allocation Details'!$A$18:$L$217, MATCH("Demand ID", 'E4 TB Allocation Details'!$A$18:$L$18, 0),FALSE), 'E2 Allocators'!$B$15:$W$361, MATCH('O5 Details by Class &amp; Accounts'!M$18, 'E2 Allocators'!$B$15:$W$15, 0),FALSE)*$F74)</f>
        <v>0</v>
      </c>
      <c r="N74" s="1334">
        <f>IF(ISERROR(VLOOKUP(VLOOKUP($A74, 'E4 TB Allocation Details'!$A$18:$L$217, MATCH("Demand ID", 'E4 TB Allocation Details'!$A$18:$L$18, 0),FALSE), 'E2 Allocators'!$B$15:$W$361, MATCH('O5 Details by Class &amp; Accounts'!N$18, 'E2 Allocators'!$B$15:$W$15, 0),FALSE)*$F74), 0, VLOOKUP(VLOOKUP($A74, 'E4 TB Allocation Details'!$A$18:$L$217, MATCH("Demand ID", 'E4 TB Allocation Details'!$A$18:$L$18, 0),FALSE), 'E2 Allocators'!$B$15:$W$361, MATCH('O5 Details by Class &amp; Accounts'!N$18, 'E2 Allocators'!$B$15:$W$15, 0),FALSE)*$F74)</f>
        <v>0</v>
      </c>
      <c r="O74" s="1334">
        <f>IF(ISERROR(VLOOKUP(VLOOKUP($A74, 'E4 TB Allocation Details'!$A$18:$L$217, MATCH("Demand ID", 'E4 TB Allocation Details'!$A$18:$L$18, 0),FALSE), 'E2 Allocators'!$B$15:$W$361, MATCH('O5 Details by Class &amp; Accounts'!O$18, 'E2 Allocators'!$B$15:$W$15, 0),FALSE)*$F74), 0, VLOOKUP(VLOOKUP($A74, 'E4 TB Allocation Details'!$A$18:$L$217, MATCH("Demand ID", 'E4 TB Allocation Details'!$A$18:$L$18, 0),FALSE), 'E2 Allocators'!$B$15:$W$361, MATCH('O5 Details by Class &amp; Accounts'!O$18, 'E2 Allocators'!$B$15:$W$15, 0),FALSE)*$F74)</f>
        <v>0</v>
      </c>
      <c r="P74" s="1334">
        <f>IF(ISERROR(VLOOKUP(VLOOKUP($A74, 'E4 TB Allocation Details'!$A$18:$L$217, MATCH("Demand ID", 'E4 TB Allocation Details'!$A$18:$L$18, 0),FALSE), 'E2 Allocators'!$B$15:$W$361, MATCH('O5 Details by Class &amp; Accounts'!P$18, 'E2 Allocators'!$B$15:$W$15, 0),FALSE)*$F74), 0, VLOOKUP(VLOOKUP($A74, 'E4 TB Allocation Details'!$A$18:$L$217, MATCH("Demand ID", 'E4 TB Allocation Details'!$A$18:$L$18, 0),FALSE), 'E2 Allocators'!$B$15:$W$361, MATCH('O5 Details by Class &amp; Accounts'!P$18, 'E2 Allocators'!$B$15:$W$15, 0),FALSE)*$F74)</f>
        <v>0</v>
      </c>
      <c r="Q74" s="1334">
        <f>IF(ISERROR(VLOOKUP(VLOOKUP($A74, 'E4 TB Allocation Details'!$A$18:$L$217, MATCH("Demand ID", 'E4 TB Allocation Details'!$A$18:$L$18, 0),FALSE), 'E2 Allocators'!$B$15:$W$361, MATCH('O5 Details by Class &amp; Accounts'!Q$18, 'E2 Allocators'!$B$15:$W$15, 0),FALSE)*$F74), 0, VLOOKUP(VLOOKUP($A74, 'E4 TB Allocation Details'!$A$18:$L$217, MATCH("Demand ID", 'E4 TB Allocation Details'!$A$18:$L$18, 0),FALSE), 'E2 Allocators'!$B$15:$W$361, MATCH('O5 Details by Class &amp; Accounts'!Q$18, 'E2 Allocators'!$B$15:$W$15, 0),FALSE)*$F74)</f>
        <v>0</v>
      </c>
      <c r="R74" s="1334">
        <f>IF(ISERROR(VLOOKUP(VLOOKUP($A74, 'E4 TB Allocation Details'!$A$18:$L$217, MATCH("Demand ID", 'E4 TB Allocation Details'!$A$18:$L$18, 0),FALSE), 'E2 Allocators'!$B$15:$W$361, MATCH('O5 Details by Class &amp; Accounts'!R$18, 'E2 Allocators'!$B$15:$W$15, 0),FALSE)*$F74), 0, VLOOKUP(VLOOKUP($A74, 'E4 TB Allocation Details'!$A$18:$L$217, MATCH("Demand ID", 'E4 TB Allocation Details'!$A$18:$L$18, 0),FALSE), 'E2 Allocators'!$B$15:$W$361, MATCH('O5 Details by Class &amp; Accounts'!R$18, 'E2 Allocators'!$B$15:$W$15, 0),FALSE)*$F74)</f>
        <v>0</v>
      </c>
      <c r="S74" s="1334">
        <f>IF(ISERROR(VLOOKUP(VLOOKUP($A74, 'E4 TB Allocation Details'!$A$18:$L$217, MATCH("Demand ID", 'E4 TB Allocation Details'!$A$18:$L$18, 0),FALSE), 'E2 Allocators'!$B$15:$W$361, MATCH('O5 Details by Class &amp; Accounts'!S$18, 'E2 Allocators'!$B$15:$W$15, 0),FALSE)*$F74), 0, VLOOKUP(VLOOKUP($A74, 'E4 TB Allocation Details'!$A$18:$L$217, MATCH("Demand ID", 'E4 TB Allocation Details'!$A$18:$L$18, 0),FALSE), 'E2 Allocators'!$B$15:$W$361, MATCH('O5 Details by Class &amp; Accounts'!S$18, 'E2 Allocators'!$B$15:$W$15, 0),FALSE)*$F74)</f>
        <v>0</v>
      </c>
      <c r="T74" s="1334">
        <f>IF(ISERROR(VLOOKUP(VLOOKUP($A74, 'E4 TB Allocation Details'!$A$18:$L$217, MATCH("Demand ID", 'E4 TB Allocation Details'!$A$18:$L$18, 0),FALSE), 'E2 Allocators'!$B$15:$W$361, MATCH('O5 Details by Class &amp; Accounts'!T$18, 'E2 Allocators'!$B$15:$W$15, 0),FALSE)*$F74), 0, VLOOKUP(VLOOKUP($A74, 'E4 TB Allocation Details'!$A$18:$L$217, MATCH("Demand ID", 'E4 TB Allocation Details'!$A$18:$L$18, 0),FALSE), 'E2 Allocators'!$B$15:$W$361, MATCH('O5 Details by Class &amp; Accounts'!T$18, 'E2 Allocators'!$B$15:$W$15, 0),FALSE)*$F74)</f>
        <v>0</v>
      </c>
      <c r="U74" s="1334">
        <f>IF(ISERROR(VLOOKUP(VLOOKUP($A74, 'E4 TB Allocation Details'!$A$18:$L$217, MATCH("Demand ID", 'E4 TB Allocation Details'!$A$18:$L$18, 0),FALSE), 'E2 Allocators'!$B$15:$W$361, MATCH('O5 Details by Class &amp; Accounts'!U$18, 'E2 Allocators'!$B$15:$W$15, 0),FALSE)*$F74), 0, VLOOKUP(VLOOKUP($A74, 'E4 TB Allocation Details'!$A$18:$L$217, MATCH("Demand ID", 'E4 TB Allocation Details'!$A$18:$L$18, 0),FALSE), 'E2 Allocators'!$B$15:$W$361, MATCH('O5 Details by Class &amp; Accounts'!U$18, 'E2 Allocators'!$B$15:$W$15, 0),FALSE)*$F74)</f>
        <v>0</v>
      </c>
      <c r="V74" s="1334">
        <f>IF(ISERROR(VLOOKUP(VLOOKUP($A74, 'E4 TB Allocation Details'!$A$18:$L$217, MATCH("Demand ID", 'E4 TB Allocation Details'!$A$18:$L$18, 0),FALSE), 'E2 Allocators'!$B$15:$W$361, MATCH('O5 Details by Class &amp; Accounts'!V$18, 'E2 Allocators'!$B$15:$W$15, 0),FALSE)*$F74), 0, VLOOKUP(VLOOKUP($A74, 'E4 TB Allocation Details'!$A$18:$L$217, MATCH("Demand ID", 'E4 TB Allocation Details'!$A$18:$L$18, 0),FALSE), 'E2 Allocators'!$B$15:$W$361, MATCH('O5 Details by Class &amp; Accounts'!V$18, 'E2 Allocators'!$B$15:$W$15, 0),FALSE)*$F74)</f>
        <v>0</v>
      </c>
      <c r="W74" s="1334">
        <f>IF(ISERROR(VLOOKUP(VLOOKUP($A74, 'E4 TB Allocation Details'!$A$18:$L$217, MATCH("Demand ID", 'E4 TB Allocation Details'!$A$18:$L$18, 0),FALSE), 'E2 Allocators'!$B$15:$W$361, MATCH('O5 Details by Class &amp; Accounts'!W$18, 'E2 Allocators'!$B$15:$W$15, 0),FALSE)*$F74), 0, VLOOKUP(VLOOKUP($A74, 'E4 TB Allocation Details'!$A$18:$L$217, MATCH("Demand ID", 'E4 TB Allocation Details'!$A$18:$L$18, 0),FALSE), 'E2 Allocators'!$B$15:$W$361, MATCH('O5 Details by Class &amp; Accounts'!W$18, 'E2 Allocators'!$B$15:$W$15, 0),FALSE)*$F74)</f>
        <v>0</v>
      </c>
      <c r="X74" s="1334">
        <f>IF(ISERROR(VLOOKUP(VLOOKUP($A74, 'E4 TB Allocation Details'!$A$18:$L$217, MATCH("Demand ID", 'E4 TB Allocation Details'!$A$18:$L$18, 0),FALSE), 'E2 Allocators'!$B$15:$W$361, MATCH('O5 Details by Class &amp; Accounts'!X$18, 'E2 Allocators'!$B$15:$W$15, 0),FALSE)*$F74), 0, VLOOKUP(VLOOKUP($A74, 'E4 TB Allocation Details'!$A$18:$L$217, MATCH("Demand ID", 'E4 TB Allocation Details'!$A$18:$L$18, 0),FALSE), 'E2 Allocators'!$B$15:$W$361, MATCH('O5 Details by Class &amp; Accounts'!X$18, 'E2 Allocators'!$B$15:$W$15, 0),FALSE)*$F74)</f>
        <v>0</v>
      </c>
      <c r="Y74" s="1334">
        <f>IF(ISERROR(VLOOKUP(VLOOKUP($A74, 'E4 TB Allocation Details'!$A$18:$L$217, MATCH("Demand ID", 'E4 TB Allocation Details'!$A$18:$L$18, 0),FALSE), 'E2 Allocators'!$B$15:$W$361, MATCH('O5 Details by Class &amp; Accounts'!Y$18, 'E2 Allocators'!$B$15:$W$15, 0),FALSE)*$F74), 0, VLOOKUP(VLOOKUP($A74, 'E4 TB Allocation Details'!$A$18:$L$217, MATCH("Demand ID", 'E4 TB Allocation Details'!$A$18:$L$18, 0),FALSE), 'E2 Allocators'!$B$15:$W$361, MATCH('O5 Details by Class &amp; Accounts'!Y$18, 'E2 Allocators'!$B$15:$W$15, 0),FALSE)*$F74)</f>
        <v>0</v>
      </c>
      <c r="Z74" s="1334">
        <f>IF(ISERROR(VLOOKUP(VLOOKUP($A74, 'E4 TB Allocation Details'!$A$18:$L$217, MATCH("Demand ID", 'E4 TB Allocation Details'!$A$18:$L$18, 0),FALSE), 'E2 Allocators'!$B$15:$W$361, MATCH('O5 Details by Class &amp; Accounts'!Z$18, 'E2 Allocators'!$B$15:$W$15, 0),FALSE)*$F74), 0, VLOOKUP(VLOOKUP($A74, 'E4 TB Allocation Details'!$A$18:$L$217, MATCH("Demand ID", 'E4 TB Allocation Details'!$A$18:$L$18, 0),FALSE), 'E2 Allocators'!$B$15:$W$361, MATCH('O5 Details by Class &amp; Accounts'!Z$18, 'E2 Allocators'!$B$15:$W$15, 0),FALSE)*$F74)</f>
        <v>0</v>
      </c>
      <c r="AA74" s="1334">
        <f>IF(ISERROR(VLOOKUP(VLOOKUP($A74, 'E4 TB Allocation Details'!$A$18:$L$217, MATCH("Demand ID", 'E4 TB Allocation Details'!$A$18:$L$18, 0),FALSE), 'E2 Allocators'!$B$15:$W$361, MATCH('O5 Details by Class &amp; Accounts'!AA$18, 'E2 Allocators'!$B$15:$W$15, 0),FALSE)*$F74), 0, VLOOKUP(VLOOKUP($A74, 'E4 TB Allocation Details'!$A$18:$L$217, MATCH("Demand ID", 'E4 TB Allocation Details'!$A$18:$L$18, 0),FALSE), 'E2 Allocators'!$B$15:$W$361, MATCH('O5 Details by Class &amp; Accounts'!AA$18, 'E2 Allocators'!$B$15:$W$15, 0),FALSE)*$F74)</f>
        <v>0</v>
      </c>
      <c r="AB74" s="1334">
        <f>IF(ISERROR(VLOOKUP(VLOOKUP($A74, 'E4 TB Allocation Details'!$A$18:$L$217, MATCH("Demand ID", 'E4 TB Allocation Details'!$A$18:$L$18, 0),FALSE), 'E2 Allocators'!$B$15:$W$361, MATCH('O5 Details by Class &amp; Accounts'!AB$18, 'E2 Allocators'!$B$15:$W$15, 0),FALSE)*$F74), 0, VLOOKUP(VLOOKUP($A74, 'E4 TB Allocation Details'!$A$18:$L$217, MATCH("Demand ID", 'E4 TB Allocation Details'!$A$18:$L$18, 0),FALSE), 'E2 Allocators'!$B$15:$W$361, MATCH('O5 Details by Class &amp; Accounts'!AB$18, 'E2 Allocators'!$B$15:$W$15, 0),FALSE)*$F74)</f>
        <v>0</v>
      </c>
      <c r="AC74" s="1334">
        <f t="shared" si="9"/>
        <v>0</v>
      </c>
      <c r="AD74" s="1334">
        <f>IF(ISERROR(VLOOKUP(VLOOKUP($A74, 'E4 TB Allocation Details'!$A$18:$L$217, MATCH("Customer ID", 'E4 TB Allocation Details'!$A$18:$L$18, 0),FALSE), 'E2 Allocators'!$B$15:$W$361, MATCH('O5 Details by Class &amp; Accounts'!AD$18, 'E2 Allocators'!$B$15:$W$15, 0),FALSE)*$G74), 0, VLOOKUP(VLOOKUP($A74, 'E4 TB Allocation Details'!$A$18:$L$217, MATCH("Customer ID", 'E4 TB Allocation Details'!$A$18:$L$18, 0),FALSE), 'E2 Allocators'!$B$15:$W$361, MATCH('O5 Details by Class &amp; Accounts'!AD$18, 'E2 Allocators'!$B$15:$W$15, 0),FALSE)*$G74)</f>
        <v>0</v>
      </c>
      <c r="AE74" s="1334">
        <f>IF(ISERROR(VLOOKUP(VLOOKUP($A74, 'E4 TB Allocation Details'!$A$18:$L$217, MATCH("Customer ID", 'E4 TB Allocation Details'!$A$18:$L$18, 0),FALSE), 'E2 Allocators'!$B$15:$W$361, MATCH('O5 Details by Class &amp; Accounts'!AE$18, 'E2 Allocators'!$B$15:$W$15, 0),FALSE)*$G74), 0, VLOOKUP(VLOOKUP($A74, 'E4 TB Allocation Details'!$A$18:$L$217, MATCH("Customer ID", 'E4 TB Allocation Details'!$A$18:$L$18, 0),FALSE), 'E2 Allocators'!$B$15:$W$361, MATCH('O5 Details by Class &amp; Accounts'!AE$18, 'E2 Allocators'!$B$15:$W$15, 0),FALSE)*$G74)</f>
        <v>0</v>
      </c>
      <c r="AF74" s="1334">
        <f>IF(ISERROR(VLOOKUP(VLOOKUP($A74, 'E4 TB Allocation Details'!$A$18:$L$217, MATCH("Customer ID", 'E4 TB Allocation Details'!$A$18:$L$18, 0),FALSE), 'E2 Allocators'!$B$15:$W$361, MATCH('O5 Details by Class &amp; Accounts'!AF$18, 'E2 Allocators'!$B$15:$W$15, 0),FALSE)*$G74), 0, VLOOKUP(VLOOKUP($A74, 'E4 TB Allocation Details'!$A$18:$L$217, MATCH("Customer ID", 'E4 TB Allocation Details'!$A$18:$L$18, 0),FALSE), 'E2 Allocators'!$B$15:$W$361, MATCH('O5 Details by Class &amp; Accounts'!AF$18, 'E2 Allocators'!$B$15:$W$15, 0),FALSE)*$G74)</f>
        <v>0</v>
      </c>
      <c r="AG74" s="1334">
        <f>IF(ISERROR(VLOOKUP(VLOOKUP($A74, 'E4 TB Allocation Details'!$A$18:$L$217, MATCH("Customer ID", 'E4 TB Allocation Details'!$A$18:$L$18, 0),FALSE), 'E2 Allocators'!$B$15:$W$361, MATCH('O5 Details by Class &amp; Accounts'!AG$18, 'E2 Allocators'!$B$15:$W$15, 0),FALSE)*$G74), 0, VLOOKUP(VLOOKUP($A74, 'E4 TB Allocation Details'!$A$18:$L$217, MATCH("Customer ID", 'E4 TB Allocation Details'!$A$18:$L$18, 0),FALSE), 'E2 Allocators'!$B$15:$W$361, MATCH('O5 Details by Class &amp; Accounts'!AG$18, 'E2 Allocators'!$B$15:$W$15, 0),FALSE)*$G74)</f>
        <v>0</v>
      </c>
      <c r="AH74" s="1334">
        <f>IF(ISERROR(VLOOKUP(VLOOKUP($A74, 'E4 TB Allocation Details'!$A$18:$L$217, MATCH("Customer ID", 'E4 TB Allocation Details'!$A$18:$L$18, 0),FALSE), 'E2 Allocators'!$B$15:$W$361, MATCH('O5 Details by Class &amp; Accounts'!AH$18, 'E2 Allocators'!$B$15:$W$15, 0),FALSE)*$G74), 0, VLOOKUP(VLOOKUP($A74, 'E4 TB Allocation Details'!$A$18:$L$217, MATCH("Customer ID", 'E4 TB Allocation Details'!$A$18:$L$18, 0),FALSE), 'E2 Allocators'!$B$15:$W$361, MATCH('O5 Details by Class &amp; Accounts'!AH$18, 'E2 Allocators'!$B$15:$W$15, 0),FALSE)*$G74)</f>
        <v>0</v>
      </c>
      <c r="AI74" s="1334">
        <f>IF(ISERROR(VLOOKUP(VLOOKUP($A74, 'E4 TB Allocation Details'!$A$18:$L$217, MATCH("Customer ID", 'E4 TB Allocation Details'!$A$18:$L$18, 0),FALSE), 'E2 Allocators'!$B$15:$W$361, MATCH('O5 Details by Class &amp; Accounts'!AI$18, 'E2 Allocators'!$B$15:$W$15, 0),FALSE)*$G74), 0, VLOOKUP(VLOOKUP($A74, 'E4 TB Allocation Details'!$A$18:$L$217, MATCH("Customer ID", 'E4 TB Allocation Details'!$A$18:$L$18, 0),FALSE), 'E2 Allocators'!$B$15:$W$361, MATCH('O5 Details by Class &amp; Accounts'!AI$18, 'E2 Allocators'!$B$15:$W$15, 0),FALSE)*$G74)</f>
        <v>0</v>
      </c>
      <c r="AJ74" s="1334">
        <f>IF(ISERROR(VLOOKUP(VLOOKUP($A74, 'E4 TB Allocation Details'!$A$18:$L$217, MATCH("Customer ID", 'E4 TB Allocation Details'!$A$18:$L$18, 0),FALSE), 'E2 Allocators'!$B$15:$W$361, MATCH('O5 Details by Class &amp; Accounts'!AJ$18, 'E2 Allocators'!$B$15:$W$15, 0),FALSE)*$G74), 0, VLOOKUP(VLOOKUP($A74, 'E4 TB Allocation Details'!$A$18:$L$217, MATCH("Customer ID", 'E4 TB Allocation Details'!$A$18:$L$18, 0),FALSE), 'E2 Allocators'!$B$15:$W$361, MATCH('O5 Details by Class &amp; Accounts'!AJ$18, 'E2 Allocators'!$B$15:$W$15, 0),FALSE)*$G74)</f>
        <v>0</v>
      </c>
      <c r="AK74" s="1334">
        <f>IF(ISERROR(VLOOKUP(VLOOKUP($A74, 'E4 TB Allocation Details'!$A$18:$L$217, MATCH("Customer ID", 'E4 TB Allocation Details'!$A$18:$L$18, 0),FALSE), 'E2 Allocators'!$B$15:$W$361, MATCH('O5 Details by Class &amp; Accounts'!AK$18, 'E2 Allocators'!$B$15:$W$15, 0),FALSE)*$G74), 0, VLOOKUP(VLOOKUP($A74, 'E4 TB Allocation Details'!$A$18:$L$217, MATCH("Customer ID", 'E4 TB Allocation Details'!$A$18:$L$18, 0),FALSE), 'E2 Allocators'!$B$15:$W$361, MATCH('O5 Details by Class &amp; Accounts'!AK$18, 'E2 Allocators'!$B$15:$W$15, 0),FALSE)*$G74)</f>
        <v>0</v>
      </c>
      <c r="AL74" s="1334">
        <f>IF(ISERROR(VLOOKUP(VLOOKUP($A74, 'E4 TB Allocation Details'!$A$18:$L$217, MATCH("Customer ID", 'E4 TB Allocation Details'!$A$18:$L$18, 0),FALSE), 'E2 Allocators'!$B$15:$W$361, MATCH('O5 Details by Class &amp; Accounts'!AL$18, 'E2 Allocators'!$B$15:$W$15, 0),FALSE)*$G74), 0, VLOOKUP(VLOOKUP($A74, 'E4 TB Allocation Details'!$A$18:$L$217, MATCH("Customer ID", 'E4 TB Allocation Details'!$A$18:$L$18, 0),FALSE), 'E2 Allocators'!$B$15:$W$361, MATCH('O5 Details by Class &amp; Accounts'!AL$18, 'E2 Allocators'!$B$15:$W$15, 0),FALSE)*$G74)</f>
        <v>0</v>
      </c>
      <c r="AM74" s="1334">
        <f>IF(ISERROR(VLOOKUP(VLOOKUP($A74, 'E4 TB Allocation Details'!$A$18:$L$217, MATCH("Customer ID", 'E4 TB Allocation Details'!$A$18:$L$18, 0),FALSE), 'E2 Allocators'!$B$15:$W$361, MATCH('O5 Details by Class &amp; Accounts'!AM$18, 'E2 Allocators'!$B$15:$W$15, 0),FALSE)*$G74), 0, VLOOKUP(VLOOKUP($A74, 'E4 TB Allocation Details'!$A$18:$L$217, MATCH("Customer ID", 'E4 TB Allocation Details'!$A$18:$L$18, 0),FALSE), 'E2 Allocators'!$B$15:$W$361, MATCH('O5 Details by Class &amp; Accounts'!AM$18, 'E2 Allocators'!$B$15:$W$15, 0),FALSE)*$G74)</f>
        <v>0</v>
      </c>
      <c r="AN74" s="1334">
        <f>IF(ISERROR(VLOOKUP(VLOOKUP($A74, 'E4 TB Allocation Details'!$A$18:$L$217, MATCH("Customer ID", 'E4 TB Allocation Details'!$A$18:$L$18, 0),FALSE), 'E2 Allocators'!$B$15:$W$361, MATCH('O5 Details by Class &amp; Accounts'!AN$18, 'E2 Allocators'!$B$15:$W$15, 0),FALSE)*$G74), 0, VLOOKUP(VLOOKUP($A74, 'E4 TB Allocation Details'!$A$18:$L$217, MATCH("Customer ID", 'E4 TB Allocation Details'!$A$18:$L$18, 0),FALSE), 'E2 Allocators'!$B$15:$W$361, MATCH('O5 Details by Class &amp; Accounts'!AN$18, 'E2 Allocators'!$B$15:$W$15, 0),FALSE)*$G74)</f>
        <v>0</v>
      </c>
      <c r="AO74" s="1334">
        <f>IF(ISERROR(VLOOKUP(VLOOKUP($A74, 'E4 TB Allocation Details'!$A$18:$L$217, MATCH("Customer ID", 'E4 TB Allocation Details'!$A$18:$L$18, 0),FALSE), 'E2 Allocators'!$B$15:$W$361, MATCH('O5 Details by Class &amp; Accounts'!AO$18, 'E2 Allocators'!$B$15:$W$15, 0),FALSE)*$G74), 0, VLOOKUP(VLOOKUP($A74, 'E4 TB Allocation Details'!$A$18:$L$217, MATCH("Customer ID", 'E4 TB Allocation Details'!$A$18:$L$18, 0),FALSE), 'E2 Allocators'!$B$15:$W$361, MATCH('O5 Details by Class &amp; Accounts'!AO$18, 'E2 Allocators'!$B$15:$W$15, 0),FALSE)*$G74)</f>
        <v>0</v>
      </c>
      <c r="AP74" s="1334">
        <f>IF(ISERROR(VLOOKUP(VLOOKUP($A74, 'E4 TB Allocation Details'!$A$18:$L$217, MATCH("Customer ID", 'E4 TB Allocation Details'!$A$18:$L$18, 0),FALSE), 'E2 Allocators'!$B$15:$W$361, MATCH('O5 Details by Class &amp; Accounts'!AP$18, 'E2 Allocators'!$B$15:$W$15, 0),FALSE)*$G74), 0, VLOOKUP(VLOOKUP($A74, 'E4 TB Allocation Details'!$A$18:$L$217, MATCH("Customer ID", 'E4 TB Allocation Details'!$A$18:$L$18, 0),FALSE), 'E2 Allocators'!$B$15:$W$361, MATCH('O5 Details by Class &amp; Accounts'!AP$18, 'E2 Allocators'!$B$15:$W$15, 0),FALSE)*$G74)</f>
        <v>0</v>
      </c>
      <c r="AQ74" s="1334">
        <f>IF(ISERROR(VLOOKUP(VLOOKUP($A74, 'E4 TB Allocation Details'!$A$18:$L$217, MATCH("Customer ID", 'E4 TB Allocation Details'!$A$18:$L$18, 0),FALSE), 'E2 Allocators'!$B$15:$W$361, MATCH('O5 Details by Class &amp; Accounts'!AQ$18, 'E2 Allocators'!$B$15:$W$15, 0),FALSE)*$G74), 0, VLOOKUP(VLOOKUP($A74, 'E4 TB Allocation Details'!$A$18:$L$217, MATCH("Customer ID", 'E4 TB Allocation Details'!$A$18:$L$18, 0),FALSE), 'E2 Allocators'!$B$15:$W$361, MATCH('O5 Details by Class &amp; Accounts'!AQ$18, 'E2 Allocators'!$B$15:$W$15, 0),FALSE)*$G74)</f>
        <v>0</v>
      </c>
      <c r="AR74" s="1334">
        <f>IF(ISERROR(VLOOKUP(VLOOKUP($A74, 'E4 TB Allocation Details'!$A$18:$L$217, MATCH("Customer ID", 'E4 TB Allocation Details'!$A$18:$L$18, 0),FALSE), 'E2 Allocators'!$B$15:$W$361, MATCH('O5 Details by Class &amp; Accounts'!AR$18, 'E2 Allocators'!$B$15:$W$15, 0),FALSE)*$G74), 0, VLOOKUP(VLOOKUP($A74, 'E4 TB Allocation Details'!$A$18:$L$217, MATCH("Customer ID", 'E4 TB Allocation Details'!$A$18:$L$18, 0),FALSE), 'E2 Allocators'!$B$15:$W$361, MATCH('O5 Details by Class &amp; Accounts'!AR$18, 'E2 Allocators'!$B$15:$W$15, 0),FALSE)*$G74)</f>
        <v>0</v>
      </c>
      <c r="AS74" s="1334">
        <f>IF(ISERROR(VLOOKUP(VLOOKUP($A74, 'E4 TB Allocation Details'!$A$18:$L$217, MATCH("Customer ID", 'E4 TB Allocation Details'!$A$18:$L$18, 0),FALSE), 'E2 Allocators'!$B$15:$W$361, MATCH('O5 Details by Class &amp; Accounts'!AS$18, 'E2 Allocators'!$B$15:$W$15, 0),FALSE)*$G74), 0, VLOOKUP(VLOOKUP($A74, 'E4 TB Allocation Details'!$A$18:$L$217, MATCH("Customer ID", 'E4 TB Allocation Details'!$A$18:$L$18, 0),FALSE), 'E2 Allocators'!$B$15:$W$361, MATCH('O5 Details by Class &amp; Accounts'!AS$18, 'E2 Allocators'!$B$15:$W$15, 0),FALSE)*$G74)</f>
        <v>0</v>
      </c>
      <c r="AT74" s="1334">
        <f>IF(ISERROR(VLOOKUP(VLOOKUP($A74, 'E4 TB Allocation Details'!$A$18:$L$217, MATCH("Customer ID", 'E4 TB Allocation Details'!$A$18:$L$18, 0),FALSE), 'E2 Allocators'!$B$15:$W$361, MATCH('O5 Details by Class &amp; Accounts'!AT$18, 'E2 Allocators'!$B$15:$W$15, 0),FALSE)*$G74), 0, VLOOKUP(VLOOKUP($A74, 'E4 TB Allocation Details'!$A$18:$L$217, MATCH("Customer ID", 'E4 TB Allocation Details'!$A$18:$L$18, 0),FALSE), 'E2 Allocators'!$B$15:$W$361, MATCH('O5 Details by Class &amp; Accounts'!AT$18, 'E2 Allocators'!$B$15:$W$15, 0),FALSE)*$G74)</f>
        <v>0</v>
      </c>
      <c r="AU74" s="1334">
        <f>IF(ISERROR(VLOOKUP(VLOOKUP($A74, 'E4 TB Allocation Details'!$A$18:$L$217, MATCH("Customer ID", 'E4 TB Allocation Details'!$A$18:$L$18, 0),FALSE), 'E2 Allocators'!$B$15:$W$361, MATCH('O5 Details by Class &amp; Accounts'!AU$18, 'E2 Allocators'!$B$15:$W$15, 0),FALSE)*$G74), 0, VLOOKUP(VLOOKUP($A74, 'E4 TB Allocation Details'!$A$18:$L$217, MATCH("Customer ID", 'E4 TB Allocation Details'!$A$18:$L$18, 0),FALSE), 'E2 Allocators'!$B$15:$W$361, MATCH('O5 Details by Class &amp; Accounts'!AU$18, 'E2 Allocators'!$B$15:$W$15, 0),FALSE)*$G74)</f>
        <v>0</v>
      </c>
      <c r="AV74" s="1334">
        <f>IF(ISERROR(VLOOKUP(VLOOKUP($A74, 'E4 TB Allocation Details'!$A$18:$L$217, MATCH("Customer ID", 'E4 TB Allocation Details'!$A$18:$L$18, 0),FALSE), 'E2 Allocators'!$B$15:$W$361, MATCH('O5 Details by Class &amp; Accounts'!AV$18, 'E2 Allocators'!$B$15:$W$15, 0),FALSE)*$G74), 0, VLOOKUP(VLOOKUP($A74, 'E4 TB Allocation Details'!$A$18:$L$217, MATCH("Customer ID", 'E4 TB Allocation Details'!$A$18:$L$18, 0),FALSE), 'E2 Allocators'!$B$15:$W$361, MATCH('O5 Details by Class &amp; Accounts'!AV$18, 'E2 Allocators'!$B$15:$W$15, 0),FALSE)*$G74)</f>
        <v>0</v>
      </c>
      <c r="AW74" s="1334">
        <f>IF(ISERROR(VLOOKUP(VLOOKUP($A74, 'E4 TB Allocation Details'!$A$18:$L$217, MATCH("Customer ID", 'E4 TB Allocation Details'!$A$18:$L$18, 0),FALSE), 'E2 Allocators'!$B$15:$W$361, MATCH('O5 Details by Class &amp; Accounts'!AW$18, 'E2 Allocators'!$B$15:$W$15, 0),FALSE)*$G74), 0, VLOOKUP(VLOOKUP($A74, 'E4 TB Allocation Details'!$A$18:$L$217, MATCH("Customer ID", 'E4 TB Allocation Details'!$A$18:$L$18, 0),FALSE), 'E2 Allocators'!$B$15:$W$361, MATCH('O5 Details by Class &amp; Accounts'!AW$18, 'E2 Allocators'!$B$15:$W$15, 0),FALSE)*$G74)</f>
        <v>0</v>
      </c>
      <c r="AX74" s="1334">
        <f t="shared" si="10"/>
        <v>0</v>
      </c>
      <c r="AY74" s="1334">
        <f>IF(ISERROR(VLOOKUP(VLOOKUP($A74, 'E4 TB Allocation Details'!$A$18:$L$217, MATCH("Misc ID", 'E4 TB Allocation Details'!$A$18:$L$18, 0),FALSE), 'E2 Allocators'!$B$15:$W$361, MATCH('O5 Details by Class &amp; Accounts'!AY$18, 'E2 Allocators'!$B$15:$W$15, 0),FALSE)*$E74), 0, VLOOKUP(VLOOKUP($A74, 'E4 TB Allocation Details'!$A$18:$L$217, MATCH("Misc ID", 'E4 TB Allocation Details'!$A$18:$L$18, 0),FALSE), 'E2 Allocators'!$B$15:$W$361, MATCH('O5 Details by Class &amp; Accounts'!AY$18, 'E2 Allocators'!$B$15:$W$15, 0),FALSE)*$E74)</f>
        <v>0</v>
      </c>
      <c r="AZ74" s="1334">
        <f>IF(ISERROR(VLOOKUP(VLOOKUP($A74, 'E4 TB Allocation Details'!$A$18:$L$217, MATCH("Misc ID", 'E4 TB Allocation Details'!$A$18:$L$18, 0),FALSE), 'E2 Allocators'!$B$15:$W$361, MATCH('O5 Details by Class &amp; Accounts'!AZ$18, 'E2 Allocators'!$B$15:$W$15, 0),FALSE)*$E74), 0, VLOOKUP(VLOOKUP($A74, 'E4 TB Allocation Details'!$A$18:$L$217, MATCH("Misc ID", 'E4 TB Allocation Details'!$A$18:$L$18, 0),FALSE), 'E2 Allocators'!$B$15:$W$361, MATCH('O5 Details by Class &amp; Accounts'!AZ$18, 'E2 Allocators'!$B$15:$W$15, 0),FALSE)*$E74)</f>
        <v>0</v>
      </c>
      <c r="BA74" s="1334">
        <f>IF(ISERROR(VLOOKUP(VLOOKUP($A74, 'E4 TB Allocation Details'!$A$18:$L$217, MATCH("Misc ID", 'E4 TB Allocation Details'!$A$18:$L$18, 0),FALSE), 'E2 Allocators'!$B$15:$W$361, MATCH('O5 Details by Class &amp; Accounts'!BA$18, 'E2 Allocators'!$B$15:$W$15, 0),FALSE)*$E74), 0, VLOOKUP(VLOOKUP($A74, 'E4 TB Allocation Details'!$A$18:$L$217, MATCH("Misc ID", 'E4 TB Allocation Details'!$A$18:$L$18, 0),FALSE), 'E2 Allocators'!$B$15:$W$361, MATCH('O5 Details by Class &amp; Accounts'!BA$18, 'E2 Allocators'!$B$15:$W$15, 0),FALSE)*$E74)</f>
        <v>0</v>
      </c>
      <c r="BB74" s="1334">
        <f>IF(ISERROR(VLOOKUP(VLOOKUP($A74, 'E4 TB Allocation Details'!$A$18:$L$217, MATCH("Misc ID", 'E4 TB Allocation Details'!$A$18:$L$18, 0),FALSE), 'E2 Allocators'!$B$15:$W$361, MATCH('O5 Details by Class &amp; Accounts'!BB$18, 'E2 Allocators'!$B$15:$W$15, 0),FALSE)*$E74), 0, VLOOKUP(VLOOKUP($A74, 'E4 TB Allocation Details'!$A$18:$L$217, MATCH("Misc ID", 'E4 TB Allocation Details'!$A$18:$L$18, 0),FALSE), 'E2 Allocators'!$B$15:$W$361, MATCH('O5 Details by Class &amp; Accounts'!BB$18, 'E2 Allocators'!$B$15:$W$15, 0),FALSE)*$E74)</f>
        <v>0</v>
      </c>
      <c r="BC74" s="1334">
        <f>IF(ISERROR(VLOOKUP(VLOOKUP($A74, 'E4 TB Allocation Details'!$A$18:$L$217, MATCH("Misc ID", 'E4 TB Allocation Details'!$A$18:$L$18, 0),FALSE), 'E2 Allocators'!$B$15:$W$361, MATCH('O5 Details by Class &amp; Accounts'!BC$18, 'E2 Allocators'!$B$15:$W$15, 0),FALSE)*$E74), 0, VLOOKUP(VLOOKUP($A74, 'E4 TB Allocation Details'!$A$18:$L$217, MATCH("Misc ID", 'E4 TB Allocation Details'!$A$18:$L$18, 0),FALSE), 'E2 Allocators'!$B$15:$W$361, MATCH('O5 Details by Class &amp; Accounts'!BC$18, 'E2 Allocators'!$B$15:$W$15, 0),FALSE)*$E74)</f>
        <v>0</v>
      </c>
      <c r="BD74" s="1334">
        <f>IF(ISERROR(VLOOKUP(VLOOKUP($A74, 'E4 TB Allocation Details'!$A$18:$L$217, MATCH("Misc ID", 'E4 TB Allocation Details'!$A$18:$L$18, 0),FALSE), 'E2 Allocators'!$B$15:$W$361, MATCH('O5 Details by Class &amp; Accounts'!BD$18, 'E2 Allocators'!$B$15:$W$15, 0),FALSE)*$E74), 0, VLOOKUP(VLOOKUP($A74, 'E4 TB Allocation Details'!$A$18:$L$217, MATCH("Misc ID", 'E4 TB Allocation Details'!$A$18:$L$18, 0),FALSE), 'E2 Allocators'!$B$15:$W$361, MATCH('O5 Details by Class &amp; Accounts'!BD$18, 'E2 Allocators'!$B$15:$W$15, 0),FALSE)*$E74)</f>
        <v>0</v>
      </c>
      <c r="BE74" s="1334">
        <f>IF(ISERROR(VLOOKUP(VLOOKUP($A74, 'E4 TB Allocation Details'!$A$18:$L$217, MATCH("Misc ID", 'E4 TB Allocation Details'!$A$18:$L$18, 0),FALSE), 'E2 Allocators'!$B$15:$W$361, MATCH('O5 Details by Class &amp; Accounts'!BE$18, 'E2 Allocators'!$B$15:$W$15, 0),FALSE)*$E74), 0, VLOOKUP(VLOOKUP($A74, 'E4 TB Allocation Details'!$A$18:$L$217, MATCH("Misc ID", 'E4 TB Allocation Details'!$A$18:$L$18, 0),FALSE), 'E2 Allocators'!$B$15:$W$361, MATCH('O5 Details by Class &amp; Accounts'!BE$18, 'E2 Allocators'!$B$15:$W$15, 0),FALSE)*$E74)</f>
        <v>0</v>
      </c>
      <c r="BF74" s="1334">
        <f>IF(ISERROR(VLOOKUP(VLOOKUP($A74, 'E4 TB Allocation Details'!$A$18:$L$217, MATCH("Misc ID", 'E4 TB Allocation Details'!$A$18:$L$18, 0),FALSE), 'E2 Allocators'!$B$15:$W$361, MATCH('O5 Details by Class &amp; Accounts'!BF$18, 'E2 Allocators'!$B$15:$W$15, 0),FALSE)*$E74), 0, VLOOKUP(VLOOKUP($A74, 'E4 TB Allocation Details'!$A$18:$L$217, MATCH("Misc ID", 'E4 TB Allocation Details'!$A$18:$L$18, 0),FALSE), 'E2 Allocators'!$B$15:$W$361, MATCH('O5 Details by Class &amp; Accounts'!BF$18, 'E2 Allocators'!$B$15:$W$15, 0),FALSE)*$E74)</f>
        <v>0</v>
      </c>
      <c r="BG74" s="1334">
        <f>IF(ISERROR(VLOOKUP(VLOOKUP($A74, 'E4 TB Allocation Details'!$A$18:$L$217, MATCH("Misc ID", 'E4 TB Allocation Details'!$A$18:$L$18, 0),FALSE), 'E2 Allocators'!$B$15:$W$361, MATCH('O5 Details by Class &amp; Accounts'!BG$18, 'E2 Allocators'!$B$15:$W$15, 0),FALSE)*$E74), 0, VLOOKUP(VLOOKUP($A74, 'E4 TB Allocation Details'!$A$18:$L$217, MATCH("Misc ID", 'E4 TB Allocation Details'!$A$18:$L$18, 0),FALSE), 'E2 Allocators'!$B$15:$W$361, MATCH('O5 Details by Class &amp; Accounts'!BG$18, 'E2 Allocators'!$B$15:$W$15, 0),FALSE)*$E74)</f>
        <v>0</v>
      </c>
      <c r="BH74" s="1334">
        <f>IF(ISERROR(VLOOKUP(VLOOKUP($A74, 'E4 TB Allocation Details'!$A$18:$L$217, MATCH("Misc ID", 'E4 TB Allocation Details'!$A$18:$L$18, 0),FALSE), 'E2 Allocators'!$B$15:$W$361, MATCH('O5 Details by Class &amp; Accounts'!BH$18, 'E2 Allocators'!$B$15:$W$15, 0),FALSE)*$E74), 0, VLOOKUP(VLOOKUP($A74, 'E4 TB Allocation Details'!$A$18:$L$217, MATCH("Misc ID", 'E4 TB Allocation Details'!$A$18:$L$18, 0),FALSE), 'E2 Allocators'!$B$15:$W$361, MATCH('O5 Details by Class &amp; Accounts'!BH$18, 'E2 Allocators'!$B$15:$W$15, 0),FALSE)*$E74)</f>
        <v>0</v>
      </c>
      <c r="BI74" s="1334">
        <f>IF(ISERROR(VLOOKUP(VLOOKUP($A74, 'E4 TB Allocation Details'!$A$18:$L$217, MATCH("Misc ID", 'E4 TB Allocation Details'!$A$18:$L$18, 0),FALSE), 'E2 Allocators'!$B$15:$W$361, MATCH('O5 Details by Class &amp; Accounts'!BI$18, 'E2 Allocators'!$B$15:$W$15, 0),FALSE)*$E74), 0, VLOOKUP(VLOOKUP($A74, 'E4 TB Allocation Details'!$A$18:$L$217, MATCH("Misc ID", 'E4 TB Allocation Details'!$A$18:$L$18, 0),FALSE), 'E2 Allocators'!$B$15:$W$361, MATCH('O5 Details by Class &amp; Accounts'!BI$18, 'E2 Allocators'!$B$15:$W$15, 0),FALSE)*$E74)</f>
        <v>0</v>
      </c>
      <c r="BJ74" s="1334">
        <f>IF(ISERROR(VLOOKUP(VLOOKUP($A74, 'E4 TB Allocation Details'!$A$18:$L$217, MATCH("Misc ID", 'E4 TB Allocation Details'!$A$18:$L$18, 0),FALSE), 'E2 Allocators'!$B$15:$W$361, MATCH('O5 Details by Class &amp; Accounts'!BJ$18, 'E2 Allocators'!$B$15:$W$15, 0),FALSE)*$E74), 0, VLOOKUP(VLOOKUP($A74, 'E4 TB Allocation Details'!$A$18:$L$217, MATCH("Misc ID", 'E4 TB Allocation Details'!$A$18:$L$18, 0),FALSE), 'E2 Allocators'!$B$15:$W$361, MATCH('O5 Details by Class &amp; Accounts'!BJ$18, 'E2 Allocators'!$B$15:$W$15, 0),FALSE)*$E74)</f>
        <v>0</v>
      </c>
      <c r="BK74" s="1334">
        <f>IF(ISERROR(VLOOKUP(VLOOKUP($A74, 'E4 TB Allocation Details'!$A$18:$L$217, MATCH("Misc ID", 'E4 TB Allocation Details'!$A$18:$L$18, 0),FALSE), 'E2 Allocators'!$B$15:$W$361, MATCH('O5 Details by Class &amp; Accounts'!BK$18, 'E2 Allocators'!$B$15:$W$15, 0),FALSE)*$E74), 0, VLOOKUP(VLOOKUP($A74, 'E4 TB Allocation Details'!$A$18:$L$217, MATCH("Misc ID", 'E4 TB Allocation Details'!$A$18:$L$18, 0),FALSE), 'E2 Allocators'!$B$15:$W$361, MATCH('O5 Details by Class &amp; Accounts'!BK$18, 'E2 Allocators'!$B$15:$W$15, 0),FALSE)*$E74)</f>
        <v>0</v>
      </c>
      <c r="BL74" s="1334">
        <f>IF(ISERROR(VLOOKUP(VLOOKUP($A74, 'E4 TB Allocation Details'!$A$18:$L$217, MATCH("Misc ID", 'E4 TB Allocation Details'!$A$18:$L$18, 0),FALSE), 'E2 Allocators'!$B$15:$W$361, MATCH('O5 Details by Class &amp; Accounts'!BL$18, 'E2 Allocators'!$B$15:$W$15, 0),FALSE)*$E74), 0, VLOOKUP(VLOOKUP($A74, 'E4 TB Allocation Details'!$A$18:$L$217, MATCH("Misc ID", 'E4 TB Allocation Details'!$A$18:$L$18, 0),FALSE), 'E2 Allocators'!$B$15:$W$361, MATCH('O5 Details by Class &amp; Accounts'!BL$18, 'E2 Allocators'!$B$15:$W$15, 0),FALSE)*$E74)</f>
        <v>0</v>
      </c>
      <c r="BM74" s="1334">
        <f>IF(ISERROR(VLOOKUP(VLOOKUP($A74, 'E4 TB Allocation Details'!$A$18:$L$217, MATCH("Misc ID", 'E4 TB Allocation Details'!$A$18:$L$18, 0),FALSE), 'E2 Allocators'!$B$15:$W$361, MATCH('O5 Details by Class &amp; Accounts'!BM$18, 'E2 Allocators'!$B$15:$W$15, 0),FALSE)*$E74), 0, VLOOKUP(VLOOKUP($A74, 'E4 TB Allocation Details'!$A$18:$L$217, MATCH("Misc ID", 'E4 TB Allocation Details'!$A$18:$L$18, 0),FALSE), 'E2 Allocators'!$B$15:$W$361, MATCH('O5 Details by Class &amp; Accounts'!BM$18, 'E2 Allocators'!$B$15:$W$15, 0),FALSE)*$E74)</f>
        <v>0</v>
      </c>
      <c r="BN74" s="1334">
        <f>IF(ISERROR(VLOOKUP(VLOOKUP($A74, 'E4 TB Allocation Details'!$A$18:$L$217, MATCH("Misc ID", 'E4 TB Allocation Details'!$A$18:$L$18, 0),FALSE), 'E2 Allocators'!$B$15:$W$361, MATCH('O5 Details by Class &amp; Accounts'!BN$18, 'E2 Allocators'!$B$15:$W$15, 0),FALSE)*$E74), 0, VLOOKUP(VLOOKUP($A74, 'E4 TB Allocation Details'!$A$18:$L$217, MATCH("Misc ID", 'E4 TB Allocation Details'!$A$18:$L$18, 0),FALSE), 'E2 Allocators'!$B$15:$W$361, MATCH('O5 Details by Class &amp; Accounts'!BN$18, 'E2 Allocators'!$B$15:$W$15, 0),FALSE)*$E74)</f>
        <v>0</v>
      </c>
      <c r="BO74" s="1334">
        <f>IF(ISERROR(VLOOKUP(VLOOKUP($A74, 'E4 TB Allocation Details'!$A$18:$L$217, MATCH("Misc ID", 'E4 TB Allocation Details'!$A$18:$L$18, 0),FALSE), 'E2 Allocators'!$B$15:$W$361, MATCH('O5 Details by Class &amp; Accounts'!BO$18, 'E2 Allocators'!$B$15:$W$15, 0),FALSE)*$E74), 0, VLOOKUP(VLOOKUP($A74, 'E4 TB Allocation Details'!$A$18:$L$217, MATCH("Misc ID", 'E4 TB Allocation Details'!$A$18:$L$18, 0),FALSE), 'E2 Allocators'!$B$15:$W$361, MATCH('O5 Details by Class &amp; Accounts'!BO$18, 'E2 Allocators'!$B$15:$W$15, 0),FALSE)*$E74)</f>
        <v>0</v>
      </c>
      <c r="BP74" s="1334">
        <f>IF(ISERROR(VLOOKUP(VLOOKUP($A74, 'E4 TB Allocation Details'!$A$18:$L$217, MATCH("Misc ID", 'E4 TB Allocation Details'!$A$18:$L$18, 0),FALSE), 'E2 Allocators'!$B$15:$W$361, MATCH('O5 Details by Class &amp; Accounts'!BP$18, 'E2 Allocators'!$B$15:$W$15, 0),FALSE)*$E74), 0, VLOOKUP(VLOOKUP($A74, 'E4 TB Allocation Details'!$A$18:$L$217, MATCH("Misc ID", 'E4 TB Allocation Details'!$A$18:$L$18, 0),FALSE), 'E2 Allocators'!$B$15:$W$361, MATCH('O5 Details by Class &amp; Accounts'!BP$18, 'E2 Allocators'!$B$15:$W$15, 0),FALSE)*$E74)</f>
        <v>0</v>
      </c>
      <c r="BQ74" s="1334">
        <f>IF(ISERROR(VLOOKUP(VLOOKUP($A74, 'E4 TB Allocation Details'!$A$18:$L$217, MATCH("Misc ID", 'E4 TB Allocation Details'!$A$18:$L$18, 0),FALSE), 'E2 Allocators'!$B$15:$W$361, MATCH('O5 Details by Class &amp; Accounts'!BQ$18, 'E2 Allocators'!$B$15:$W$15, 0),FALSE)*$E74), 0, VLOOKUP(VLOOKUP($A74, 'E4 TB Allocation Details'!$A$18:$L$217, MATCH("Misc ID", 'E4 TB Allocation Details'!$A$18:$L$18, 0),FALSE), 'E2 Allocators'!$B$15:$W$361, MATCH('O5 Details by Class &amp; Accounts'!BQ$18, 'E2 Allocators'!$B$15:$W$15, 0),FALSE)*$E74)</f>
        <v>0</v>
      </c>
      <c r="BR74" s="1334">
        <f>IF(ISERROR(VLOOKUP(VLOOKUP($A74, 'E4 TB Allocation Details'!$A$18:$L$217, MATCH("Misc ID", 'E4 TB Allocation Details'!$A$18:$L$18, 0),FALSE), 'E2 Allocators'!$B$15:$W$361, MATCH('O5 Details by Class &amp; Accounts'!BR$18, 'E2 Allocators'!$B$15:$W$15, 0),FALSE)*$E74), 0, VLOOKUP(VLOOKUP($A74, 'E4 TB Allocation Details'!$A$18:$L$217, MATCH("Misc ID", 'E4 TB Allocation Details'!$A$18:$L$18, 0),FALSE), 'E2 Allocators'!$B$15:$W$361, MATCH('O5 Details by Class &amp; Accounts'!BR$18, 'E2 Allocators'!$B$15:$W$15, 0),FALSE)*$E74)</f>
        <v>0</v>
      </c>
      <c r="BS74" s="1334">
        <f t="shared" si="11"/>
        <v>0</v>
      </c>
      <c r="BT74" s="1334">
        <f>IF(ISERROR(VLOOKUP(VLOOKUP($A74, 'E4 TB Allocation Details'!$A$18:$L$217, MATCH("A &amp; G ID", 'E4 TB Allocation Details'!$A$18:$L$18, 0),FALSE), 'E2 Allocators'!$B$15:$W$361, MATCH('O5 Details by Class &amp; Accounts'!BT$18, 'E2 Allocators'!$B$15:$W$15, 0),FALSE)*$E74), 0, VLOOKUP(VLOOKUP($A74, 'E4 TB Allocation Details'!$A$18:$L$217, MATCH("A &amp; G ID", 'E4 TB Allocation Details'!$A$18:$L$18, 0),FALSE), 'E2 Allocators'!$B$15:$W$361, MATCH('O5 Details by Class &amp; Accounts'!BT$18, 'E2 Allocators'!$B$15:$W$15, 0),FALSE)*$E74)</f>
        <v>37627.253031244189</v>
      </c>
      <c r="BU74" s="1334">
        <f>IF(ISERROR(VLOOKUP(VLOOKUP($A74, 'E4 TB Allocation Details'!$A$18:$L$217, MATCH("A &amp; G ID", 'E4 TB Allocation Details'!$A$18:$L$18, 0),FALSE), 'E2 Allocators'!$B$15:$W$361, MATCH('O5 Details by Class &amp; Accounts'!BU$18, 'E2 Allocators'!$B$15:$W$15, 0),FALSE)*$E74), 0, VLOOKUP(VLOOKUP($A74, 'E4 TB Allocation Details'!$A$18:$L$217, MATCH("A &amp; G ID", 'E4 TB Allocation Details'!$A$18:$L$18, 0),FALSE), 'E2 Allocators'!$B$15:$W$361, MATCH('O5 Details by Class &amp; Accounts'!BU$18, 'E2 Allocators'!$B$15:$W$15, 0),FALSE)*$E74)</f>
        <v>9483.7488327830069</v>
      </c>
      <c r="BV74" s="1334">
        <f>IF(ISERROR(VLOOKUP(VLOOKUP($A74, 'E4 TB Allocation Details'!$A$18:$L$217, MATCH("A &amp; G ID", 'E4 TB Allocation Details'!$A$18:$L$18, 0),FALSE), 'E2 Allocators'!$B$15:$W$361, MATCH('O5 Details by Class &amp; Accounts'!BV$18, 'E2 Allocators'!$B$15:$W$15, 0),FALSE)*$E74), 0, VLOOKUP(VLOOKUP($A74, 'E4 TB Allocation Details'!$A$18:$L$217, MATCH("A &amp; G ID", 'E4 TB Allocation Details'!$A$18:$L$18, 0),FALSE), 'E2 Allocators'!$B$15:$W$361, MATCH('O5 Details by Class &amp; Accounts'!BV$18, 'E2 Allocators'!$B$15:$W$15, 0),FALSE)*$E74)</f>
        <v>11390.991246114607</v>
      </c>
      <c r="BW74" s="1334">
        <f>IF(ISERROR(VLOOKUP(VLOOKUP($A74, 'E4 TB Allocation Details'!$A$18:$L$217, MATCH("A &amp; G ID", 'E4 TB Allocation Details'!$A$18:$L$18, 0),FALSE), 'E2 Allocators'!$B$15:$W$361, MATCH('O5 Details by Class &amp; Accounts'!BW$18, 'E2 Allocators'!$B$15:$W$15, 0),FALSE)*$E74), 0, VLOOKUP(VLOOKUP($A74, 'E4 TB Allocation Details'!$A$18:$L$217, MATCH("A &amp; G ID", 'E4 TB Allocation Details'!$A$18:$L$18, 0),FALSE), 'E2 Allocators'!$B$15:$W$361, MATCH('O5 Details by Class &amp; Accounts'!BW$18, 'E2 Allocators'!$B$15:$W$15, 0),FALSE)*$E74)</f>
        <v>0</v>
      </c>
      <c r="BX74" s="1334">
        <f>IF(ISERROR(VLOOKUP(VLOOKUP($A74, 'E4 TB Allocation Details'!$A$18:$L$217, MATCH("A &amp; G ID", 'E4 TB Allocation Details'!$A$18:$L$18, 0),FALSE), 'E2 Allocators'!$B$15:$W$361, MATCH('O5 Details by Class &amp; Accounts'!BX$18, 'E2 Allocators'!$B$15:$W$15, 0),FALSE)*$E74), 0, VLOOKUP(VLOOKUP($A74, 'E4 TB Allocation Details'!$A$18:$L$217, MATCH("A &amp; G ID", 'E4 TB Allocation Details'!$A$18:$L$18, 0),FALSE), 'E2 Allocators'!$B$15:$W$361, MATCH('O5 Details by Class &amp; Accounts'!BX$18, 'E2 Allocators'!$B$15:$W$15, 0),FALSE)*$E74)</f>
        <v>4166.9821979231783</v>
      </c>
      <c r="BY74" s="1334">
        <f>IF(ISERROR(VLOOKUP(VLOOKUP($A74, 'E4 TB Allocation Details'!$A$18:$L$217, MATCH("A &amp; G ID", 'E4 TB Allocation Details'!$A$18:$L$18, 0),FALSE), 'E2 Allocators'!$B$15:$W$361, MATCH('O5 Details by Class &amp; Accounts'!BY$18, 'E2 Allocators'!$B$15:$W$15, 0),FALSE)*$E74), 0, VLOOKUP(VLOOKUP($A74, 'E4 TB Allocation Details'!$A$18:$L$217, MATCH("A &amp; G ID", 'E4 TB Allocation Details'!$A$18:$L$18, 0),FALSE), 'E2 Allocators'!$B$15:$W$361, MATCH('O5 Details by Class &amp; Accounts'!BY$18, 'E2 Allocators'!$B$15:$W$15, 0),FALSE)*$E74)</f>
        <v>5463.6806836636515</v>
      </c>
      <c r="BZ74" s="1334">
        <f>IF(ISERROR(VLOOKUP(VLOOKUP($A74, 'E4 TB Allocation Details'!$A$18:$L$217, MATCH("A &amp; G ID", 'E4 TB Allocation Details'!$A$18:$L$18, 0),FALSE), 'E2 Allocators'!$B$15:$W$361, MATCH('O5 Details by Class &amp; Accounts'!BZ$18, 'E2 Allocators'!$B$15:$W$15, 0),FALSE)*$E74), 0, VLOOKUP(VLOOKUP($A74, 'E4 TB Allocation Details'!$A$18:$L$217, MATCH("A &amp; G ID", 'E4 TB Allocation Details'!$A$18:$L$18, 0),FALSE), 'E2 Allocators'!$B$15:$W$361, MATCH('O5 Details by Class &amp; Accounts'!BZ$18, 'E2 Allocators'!$B$15:$W$15, 0),FALSE)*$E74)</f>
        <v>3645.5068814992701</v>
      </c>
      <c r="CA74" s="1334">
        <f>IF(ISERROR(VLOOKUP(VLOOKUP($A74, 'E4 TB Allocation Details'!$A$18:$L$217, MATCH("A &amp; G ID", 'E4 TB Allocation Details'!$A$18:$L$18, 0),FALSE), 'E2 Allocators'!$B$15:$W$361, MATCH('O5 Details by Class &amp; Accounts'!CA$18, 'E2 Allocators'!$B$15:$W$15, 0),FALSE)*$E74), 0, VLOOKUP(VLOOKUP($A74, 'E4 TB Allocation Details'!$A$18:$L$217, MATCH("A &amp; G ID", 'E4 TB Allocation Details'!$A$18:$L$18, 0),FALSE), 'E2 Allocators'!$B$15:$W$361, MATCH('O5 Details by Class &amp; Accounts'!CA$18, 'E2 Allocators'!$B$15:$W$15, 0),FALSE)*$E74)</f>
        <v>230.33301737607457</v>
      </c>
      <c r="CB74" s="1334">
        <f>IF(ISERROR(VLOOKUP(VLOOKUP($A74, 'E4 TB Allocation Details'!$A$18:$L$217, MATCH("A &amp; G ID", 'E4 TB Allocation Details'!$A$18:$L$18, 0),FALSE), 'E2 Allocators'!$B$15:$W$361, MATCH('O5 Details by Class &amp; Accounts'!CB$18, 'E2 Allocators'!$B$15:$W$15, 0),FALSE)*$E74), 0, VLOOKUP(VLOOKUP($A74, 'E4 TB Allocation Details'!$A$18:$L$217, MATCH("A &amp; G ID", 'E4 TB Allocation Details'!$A$18:$L$18, 0),FALSE), 'E2 Allocators'!$B$15:$W$361, MATCH('O5 Details by Class &amp; Accounts'!CB$18, 'E2 Allocators'!$B$15:$W$15, 0),FALSE)*$E74)</f>
        <v>198.60410939598898</v>
      </c>
      <c r="CC74" s="1334">
        <f>IF(ISERROR(VLOOKUP(VLOOKUP($A74, 'E4 TB Allocation Details'!$A$18:$L$217, MATCH("A &amp; G ID", 'E4 TB Allocation Details'!$A$18:$L$18, 0),FALSE), 'E2 Allocators'!$B$15:$W$361, MATCH('O5 Details by Class &amp; Accounts'!CC$18, 'E2 Allocators'!$B$15:$W$15, 0),FALSE)*$E74), 0, VLOOKUP(VLOOKUP($A74, 'E4 TB Allocation Details'!$A$18:$L$217, MATCH("A &amp; G ID", 'E4 TB Allocation Details'!$A$18:$L$18, 0),FALSE), 'E2 Allocators'!$B$15:$W$361, MATCH('O5 Details by Class &amp; Accounts'!CC$18, 'E2 Allocators'!$B$15:$W$15, 0),FALSE)*$E74)</f>
        <v>0</v>
      </c>
      <c r="CD74" s="1334">
        <f>IF(ISERROR(VLOOKUP(VLOOKUP($A74, 'E4 TB Allocation Details'!$A$18:$L$217, MATCH("A &amp; G ID", 'E4 TB Allocation Details'!$A$18:$L$18, 0),FALSE), 'E2 Allocators'!$B$15:$W$361, MATCH('O5 Details by Class &amp; Accounts'!CD$18, 'E2 Allocators'!$B$15:$W$15, 0),FALSE)*$E74), 0, VLOOKUP(VLOOKUP($A74, 'E4 TB Allocation Details'!$A$18:$L$217, MATCH("A &amp; G ID", 'E4 TB Allocation Details'!$A$18:$L$18, 0),FALSE), 'E2 Allocators'!$B$15:$W$361, MATCH('O5 Details by Class &amp; Accounts'!CD$18, 'E2 Allocators'!$B$15:$W$15, 0),FALSE)*$E74)</f>
        <v>0</v>
      </c>
      <c r="CE74" s="1334">
        <f>IF(ISERROR(VLOOKUP(VLOOKUP($A74, 'E4 TB Allocation Details'!$A$18:$L$217, MATCH("A &amp; G ID", 'E4 TB Allocation Details'!$A$18:$L$18, 0),FALSE), 'E2 Allocators'!$B$15:$W$361, MATCH('O5 Details by Class &amp; Accounts'!CE$18, 'E2 Allocators'!$B$15:$W$15, 0),FALSE)*$E74), 0, VLOOKUP(VLOOKUP($A74, 'E4 TB Allocation Details'!$A$18:$L$217, MATCH("A &amp; G ID", 'E4 TB Allocation Details'!$A$18:$L$18, 0),FALSE), 'E2 Allocators'!$B$15:$W$361, MATCH('O5 Details by Class &amp; Accounts'!CE$18, 'E2 Allocators'!$B$15:$W$15, 0),FALSE)*$E74)</f>
        <v>0</v>
      </c>
      <c r="CF74" s="1334">
        <f>IF(ISERROR(VLOOKUP(VLOOKUP($A74, 'E4 TB Allocation Details'!$A$18:$L$217, MATCH("A &amp; G ID", 'E4 TB Allocation Details'!$A$18:$L$18, 0),FALSE), 'E2 Allocators'!$B$15:$W$361, MATCH('O5 Details by Class &amp; Accounts'!CF$18, 'E2 Allocators'!$B$15:$W$15, 0),FALSE)*$E74), 0, VLOOKUP(VLOOKUP($A74, 'E4 TB Allocation Details'!$A$18:$L$217, MATCH("A &amp; G ID", 'E4 TB Allocation Details'!$A$18:$L$18, 0),FALSE), 'E2 Allocators'!$B$15:$W$361, MATCH('O5 Details by Class &amp; Accounts'!CF$18, 'E2 Allocators'!$B$15:$W$15, 0),FALSE)*$E74)</f>
        <v>0</v>
      </c>
      <c r="CG74" s="1334">
        <f>IF(ISERROR(VLOOKUP(VLOOKUP($A74, 'E4 TB Allocation Details'!$A$18:$L$217, MATCH("A &amp; G ID", 'E4 TB Allocation Details'!$A$18:$L$18, 0),FALSE), 'E2 Allocators'!$B$15:$W$361, MATCH('O5 Details by Class &amp; Accounts'!CG$18, 'E2 Allocators'!$B$15:$W$15, 0),FALSE)*$E74), 0, VLOOKUP(VLOOKUP($A74, 'E4 TB Allocation Details'!$A$18:$L$217, MATCH("A &amp; G ID", 'E4 TB Allocation Details'!$A$18:$L$18, 0),FALSE), 'E2 Allocators'!$B$15:$W$361, MATCH('O5 Details by Class &amp; Accounts'!CG$18, 'E2 Allocators'!$B$15:$W$15, 0),FALSE)*$E74)</f>
        <v>0</v>
      </c>
      <c r="CH74" s="1334">
        <f>IF(ISERROR(VLOOKUP(VLOOKUP($A74, 'E4 TB Allocation Details'!$A$18:$L$217, MATCH("A &amp; G ID", 'E4 TB Allocation Details'!$A$18:$L$18, 0),FALSE), 'E2 Allocators'!$B$15:$W$361, MATCH('O5 Details by Class &amp; Accounts'!CH$18, 'E2 Allocators'!$B$15:$W$15, 0),FALSE)*$E74), 0, VLOOKUP(VLOOKUP($A74, 'E4 TB Allocation Details'!$A$18:$L$217, MATCH("A &amp; G ID", 'E4 TB Allocation Details'!$A$18:$L$18, 0),FALSE), 'E2 Allocators'!$B$15:$W$361, MATCH('O5 Details by Class &amp; Accounts'!CH$18, 'E2 Allocators'!$B$15:$W$15, 0),FALSE)*$E74)</f>
        <v>0</v>
      </c>
      <c r="CI74" s="1334">
        <f>IF(ISERROR(VLOOKUP(VLOOKUP($A74, 'E4 TB Allocation Details'!$A$18:$L$217, MATCH("A &amp; G ID", 'E4 TB Allocation Details'!$A$18:$L$18, 0),FALSE), 'E2 Allocators'!$B$15:$W$361, MATCH('O5 Details by Class &amp; Accounts'!CI$18, 'E2 Allocators'!$B$15:$W$15, 0),FALSE)*$E74), 0, VLOOKUP(VLOOKUP($A74, 'E4 TB Allocation Details'!$A$18:$L$217, MATCH("A &amp; G ID", 'E4 TB Allocation Details'!$A$18:$L$18, 0),FALSE), 'E2 Allocators'!$B$15:$W$361, MATCH('O5 Details by Class &amp; Accounts'!CI$18, 'E2 Allocators'!$B$15:$W$15, 0),FALSE)*$E74)</f>
        <v>0</v>
      </c>
      <c r="CJ74" s="1334">
        <f>IF(ISERROR(VLOOKUP(VLOOKUP($A74, 'E4 TB Allocation Details'!$A$18:$L$217, MATCH("A &amp; G ID", 'E4 TB Allocation Details'!$A$18:$L$18, 0),FALSE), 'E2 Allocators'!$B$15:$W$361, MATCH('O5 Details by Class &amp; Accounts'!CJ$18, 'E2 Allocators'!$B$15:$W$15, 0),FALSE)*$E74), 0, VLOOKUP(VLOOKUP($A74, 'E4 TB Allocation Details'!$A$18:$L$217, MATCH("A &amp; G ID", 'E4 TB Allocation Details'!$A$18:$L$18, 0),FALSE), 'E2 Allocators'!$B$15:$W$361, MATCH('O5 Details by Class &amp; Accounts'!CJ$18, 'E2 Allocators'!$B$15:$W$15, 0),FALSE)*$E74)</f>
        <v>0</v>
      </c>
      <c r="CK74" s="1334">
        <f>IF(ISERROR(VLOOKUP(VLOOKUP($A74, 'E4 TB Allocation Details'!$A$18:$L$217, MATCH("A &amp; G ID", 'E4 TB Allocation Details'!$A$18:$L$18, 0),FALSE), 'E2 Allocators'!$B$15:$W$361, MATCH('O5 Details by Class &amp; Accounts'!CK$18, 'E2 Allocators'!$B$15:$W$15, 0),FALSE)*$E74), 0, VLOOKUP(VLOOKUP($A74, 'E4 TB Allocation Details'!$A$18:$L$217, MATCH("A &amp; G ID", 'E4 TB Allocation Details'!$A$18:$L$18, 0),FALSE), 'E2 Allocators'!$B$15:$W$361, MATCH('O5 Details by Class &amp; Accounts'!CK$18, 'E2 Allocators'!$B$15:$W$15, 0),FALSE)*$E74)</f>
        <v>0</v>
      </c>
      <c r="CL74" s="1334">
        <f>IF(ISERROR(VLOOKUP(VLOOKUP($A74, 'E4 TB Allocation Details'!$A$18:$L$217, MATCH("A &amp; G ID", 'E4 TB Allocation Details'!$A$18:$L$18, 0),FALSE), 'E2 Allocators'!$B$15:$W$361, MATCH('O5 Details by Class &amp; Accounts'!CL$18, 'E2 Allocators'!$B$15:$W$15, 0),FALSE)*$E74), 0, VLOOKUP(VLOOKUP($A74, 'E4 TB Allocation Details'!$A$18:$L$217, MATCH("A &amp; G ID", 'E4 TB Allocation Details'!$A$18:$L$18, 0),FALSE), 'E2 Allocators'!$B$15:$W$361, MATCH('O5 Details by Class &amp; Accounts'!CL$18, 'E2 Allocators'!$B$15:$W$15, 0),FALSE)*$E74)</f>
        <v>0</v>
      </c>
      <c r="CM74" s="1334">
        <f>IF(ISERROR(VLOOKUP(VLOOKUP($A74, 'E4 TB Allocation Details'!$A$18:$L$217, MATCH("A &amp; G ID", 'E4 TB Allocation Details'!$A$18:$L$18, 0),FALSE), 'E2 Allocators'!$B$15:$W$361, MATCH('O5 Details by Class &amp; Accounts'!CM$18, 'E2 Allocators'!$B$15:$W$15, 0),FALSE)*$E74), 0, VLOOKUP(VLOOKUP($A74, 'E4 TB Allocation Details'!$A$18:$L$217, MATCH("A &amp; G ID", 'E4 TB Allocation Details'!$A$18:$L$18, 0),FALSE), 'E2 Allocators'!$B$15:$W$361, MATCH('O5 Details by Class &amp; Accounts'!CM$18, 'E2 Allocators'!$B$15:$W$15, 0),FALSE)*$E74)</f>
        <v>0</v>
      </c>
      <c r="CN74" s="1334">
        <f t="shared" si="12"/>
        <v>72207.099999999977</v>
      </c>
      <c r="CO74" s="1670">
        <f t="shared" si="7"/>
        <v>0</v>
      </c>
      <c r="CQ74" s="1926" t="s">
        <v>5</v>
      </c>
    </row>
    <row r="75" spans="1:95" s="64" customFormat="1" ht="25.5" x14ac:dyDescent="0.2">
      <c r="A75" s="2226">
        <v>1970</v>
      </c>
      <c r="B75" s="2176" t="s">
        <v>279</v>
      </c>
      <c r="C75" s="1667">
        <f>IF(ISERROR(VLOOKUP($A75,'I3 TB Data'!$A$20:$H$465,MATCH('O5 Details by Class &amp; Accounts'!$C$18, 'I3 TB Data'!$A$20:$H$20,0),0)), 0, VLOOKUP($A75,'I3 TB Data'!$A$20:$H$465,MATCH('O5 Details by Class &amp; Accounts'!$C$18,'I3 TB Data'!$A$20:$H$20,0),0))</f>
        <v>0</v>
      </c>
      <c r="D75" s="1668">
        <f>'I4 BO ASSETS'!E76</f>
        <v>0</v>
      </c>
      <c r="E75" s="1667">
        <f t="shared" si="6"/>
        <v>0</v>
      </c>
      <c r="F75" s="1669">
        <f>IF(ISERROR(VLOOKUP($A75, 'E1 Categorization'!A33:E123, MATCH("Customer Component", 'E1 Categorization'!$A$33:$E$33,0), 0)), 0, IF(VLOOKUP($A75, 'E1 Categorization'!A33:E123, MATCH("Customer Component", 'E1 Categorization'!$A$33:$E$33,0), 0)=0, 'O5 Details by Class &amp; Accounts'!$E75, IF(AND(VLOOKUP($A75, 'E1 Categorization'!A33:E123, MATCH("Customer Component", 'E1 Categorization'!$A$33:$E$33,0), 0) &gt;0, VLOOKUP($A75, 'E1 Categorization'!A33:E123, MATCH("Customer Component", 'E1 Categorization'!$A$33:$E$33,0), 0)&lt;1), 'O5 Details by Class &amp; Accounts'!$E75*(1-VLOOKUP($A75, 'E1 Categorization'!A33:E123, MATCH("Customer Component", 'E1 Categorization'!$A$33:$E$33,0), 0)), 0)))</f>
        <v>0</v>
      </c>
      <c r="G75" s="1669">
        <f>IF(ISERROR(VLOOKUP($A75, 'E1 Categorization'!A33:E123, MATCH("Customer Component", 'E1 Categorization'!$A$33:$E$33,0), 0)),0, IF(VLOOKUP($A75, 'E1 Categorization'!A33:E123, MATCH("Customer Component", 'E1 Categorization'!$A$33:$E$33,0), 0)=0, 0, IF(AND(VLOOKUP($A75, 'E1 Categorization'!A33:E123, MATCH("Customer Component", 'E1 Categorization'!$A$33:$E$33,0), 0) &gt;0, VLOOKUP($A75, 'E1 Categorization'!A33:E123, MATCH("Customer Component", 'E1 Categorization'!$A$33:$E$33,0), 0)&lt;1), 'O5 Details by Class &amp; Accounts'!$E75*(VLOOKUP($A75, 'E1 Categorization'!A33:E123, MATCH("Customer Component", 'E1 Categorization'!$A$33:$E$33,0), 0)), 'O5 Details by Class &amp; Accounts'!$E75)))</f>
        <v>0</v>
      </c>
      <c r="H75" s="1334">
        <f t="shared" si="8"/>
        <v>0</v>
      </c>
      <c r="I75" s="1334">
        <f>IF(ISERROR(VLOOKUP(VLOOKUP($A75, 'E4 TB Allocation Details'!$A$18:$L$217, MATCH("Demand ID", 'E4 TB Allocation Details'!$A$18:$L$18, 0),FALSE), 'E2 Allocators'!$B$15:$W$361, MATCH('O5 Details by Class &amp; Accounts'!I$18, 'E2 Allocators'!$B$15:$W$15, 0),FALSE)*$F75), 0, VLOOKUP(VLOOKUP($A75, 'E4 TB Allocation Details'!$A$18:$L$217, MATCH("Demand ID", 'E4 TB Allocation Details'!$A$18:$L$18, 0),FALSE), 'E2 Allocators'!$B$15:$W$361, MATCH('O5 Details by Class &amp; Accounts'!I$18, 'E2 Allocators'!$B$15:$W$15, 0),FALSE)*$F75)</f>
        <v>0</v>
      </c>
      <c r="J75" s="1334">
        <f>IF(ISERROR(VLOOKUP(VLOOKUP($A75, 'E4 TB Allocation Details'!$A$18:$L$217, MATCH("Demand ID", 'E4 TB Allocation Details'!$A$18:$L$18, 0),FALSE), 'E2 Allocators'!$B$15:$W$361, MATCH('O5 Details by Class &amp; Accounts'!J$18, 'E2 Allocators'!$B$15:$W$15, 0),FALSE)*$F75), 0, VLOOKUP(VLOOKUP($A75, 'E4 TB Allocation Details'!$A$18:$L$217, MATCH("Demand ID", 'E4 TB Allocation Details'!$A$18:$L$18, 0),FALSE), 'E2 Allocators'!$B$15:$W$361, MATCH('O5 Details by Class &amp; Accounts'!J$18, 'E2 Allocators'!$B$15:$W$15, 0),FALSE)*$F75)</f>
        <v>0</v>
      </c>
      <c r="K75" s="1334">
        <f>IF(ISERROR(VLOOKUP(VLOOKUP($A75, 'E4 TB Allocation Details'!$A$18:$L$217, MATCH("Demand ID", 'E4 TB Allocation Details'!$A$18:$L$18, 0),FALSE), 'E2 Allocators'!$B$15:$W$361, MATCH('O5 Details by Class &amp; Accounts'!K$18, 'E2 Allocators'!$B$15:$W$15, 0),FALSE)*$F75), 0, VLOOKUP(VLOOKUP($A75, 'E4 TB Allocation Details'!$A$18:$L$217, MATCH("Demand ID", 'E4 TB Allocation Details'!$A$18:$L$18, 0),FALSE), 'E2 Allocators'!$B$15:$W$361, MATCH('O5 Details by Class &amp; Accounts'!K$18, 'E2 Allocators'!$B$15:$W$15, 0),FALSE)*$F75)</f>
        <v>0</v>
      </c>
      <c r="L75" s="1334">
        <f>IF(ISERROR(VLOOKUP(VLOOKUP($A75, 'E4 TB Allocation Details'!$A$18:$L$217, MATCH("Demand ID", 'E4 TB Allocation Details'!$A$18:$L$18, 0),FALSE), 'E2 Allocators'!$B$15:$W$361, MATCH('O5 Details by Class &amp; Accounts'!L$18, 'E2 Allocators'!$B$15:$W$15, 0),FALSE)*$F75), 0, VLOOKUP(VLOOKUP($A75, 'E4 TB Allocation Details'!$A$18:$L$217, MATCH("Demand ID", 'E4 TB Allocation Details'!$A$18:$L$18, 0),FALSE), 'E2 Allocators'!$B$15:$W$361, MATCH('O5 Details by Class &amp; Accounts'!L$18, 'E2 Allocators'!$B$15:$W$15, 0),FALSE)*$F75)</f>
        <v>0</v>
      </c>
      <c r="M75" s="1334">
        <f>IF(ISERROR(VLOOKUP(VLOOKUP($A75, 'E4 TB Allocation Details'!$A$18:$L$217, MATCH("Demand ID", 'E4 TB Allocation Details'!$A$18:$L$18, 0),FALSE), 'E2 Allocators'!$B$15:$W$361, MATCH('O5 Details by Class &amp; Accounts'!M$18, 'E2 Allocators'!$B$15:$W$15, 0),FALSE)*$F75), 0, VLOOKUP(VLOOKUP($A75, 'E4 TB Allocation Details'!$A$18:$L$217, MATCH("Demand ID", 'E4 TB Allocation Details'!$A$18:$L$18, 0),FALSE), 'E2 Allocators'!$B$15:$W$361, MATCH('O5 Details by Class &amp; Accounts'!M$18, 'E2 Allocators'!$B$15:$W$15, 0),FALSE)*$F75)</f>
        <v>0</v>
      </c>
      <c r="N75" s="1334">
        <f>IF(ISERROR(VLOOKUP(VLOOKUP($A75, 'E4 TB Allocation Details'!$A$18:$L$217, MATCH("Demand ID", 'E4 TB Allocation Details'!$A$18:$L$18, 0),FALSE), 'E2 Allocators'!$B$15:$W$361, MATCH('O5 Details by Class &amp; Accounts'!N$18, 'E2 Allocators'!$B$15:$W$15, 0),FALSE)*$F75), 0, VLOOKUP(VLOOKUP($A75, 'E4 TB Allocation Details'!$A$18:$L$217, MATCH("Demand ID", 'E4 TB Allocation Details'!$A$18:$L$18, 0),FALSE), 'E2 Allocators'!$B$15:$W$361, MATCH('O5 Details by Class &amp; Accounts'!N$18, 'E2 Allocators'!$B$15:$W$15, 0),FALSE)*$F75)</f>
        <v>0</v>
      </c>
      <c r="O75" s="1334">
        <f>IF(ISERROR(VLOOKUP(VLOOKUP($A75, 'E4 TB Allocation Details'!$A$18:$L$217, MATCH("Demand ID", 'E4 TB Allocation Details'!$A$18:$L$18, 0),FALSE), 'E2 Allocators'!$B$15:$W$361, MATCH('O5 Details by Class &amp; Accounts'!O$18, 'E2 Allocators'!$B$15:$W$15, 0),FALSE)*$F75), 0, VLOOKUP(VLOOKUP($A75, 'E4 TB Allocation Details'!$A$18:$L$217, MATCH("Demand ID", 'E4 TB Allocation Details'!$A$18:$L$18, 0),FALSE), 'E2 Allocators'!$B$15:$W$361, MATCH('O5 Details by Class &amp; Accounts'!O$18, 'E2 Allocators'!$B$15:$W$15, 0),FALSE)*$F75)</f>
        <v>0</v>
      </c>
      <c r="P75" s="1334">
        <f>IF(ISERROR(VLOOKUP(VLOOKUP($A75, 'E4 TB Allocation Details'!$A$18:$L$217, MATCH("Demand ID", 'E4 TB Allocation Details'!$A$18:$L$18, 0),FALSE), 'E2 Allocators'!$B$15:$W$361, MATCH('O5 Details by Class &amp; Accounts'!P$18, 'E2 Allocators'!$B$15:$W$15, 0),FALSE)*$F75), 0, VLOOKUP(VLOOKUP($A75, 'E4 TB Allocation Details'!$A$18:$L$217, MATCH("Demand ID", 'E4 TB Allocation Details'!$A$18:$L$18, 0),FALSE), 'E2 Allocators'!$B$15:$W$361, MATCH('O5 Details by Class &amp; Accounts'!P$18, 'E2 Allocators'!$B$15:$W$15, 0),FALSE)*$F75)</f>
        <v>0</v>
      </c>
      <c r="Q75" s="1334">
        <f>IF(ISERROR(VLOOKUP(VLOOKUP($A75, 'E4 TB Allocation Details'!$A$18:$L$217, MATCH("Demand ID", 'E4 TB Allocation Details'!$A$18:$L$18, 0),FALSE), 'E2 Allocators'!$B$15:$W$361, MATCH('O5 Details by Class &amp; Accounts'!Q$18, 'E2 Allocators'!$B$15:$W$15, 0),FALSE)*$F75), 0, VLOOKUP(VLOOKUP($A75, 'E4 TB Allocation Details'!$A$18:$L$217, MATCH("Demand ID", 'E4 TB Allocation Details'!$A$18:$L$18, 0),FALSE), 'E2 Allocators'!$B$15:$W$361, MATCH('O5 Details by Class &amp; Accounts'!Q$18, 'E2 Allocators'!$B$15:$W$15, 0),FALSE)*$F75)</f>
        <v>0</v>
      </c>
      <c r="R75" s="1334">
        <f>IF(ISERROR(VLOOKUP(VLOOKUP($A75, 'E4 TB Allocation Details'!$A$18:$L$217, MATCH("Demand ID", 'E4 TB Allocation Details'!$A$18:$L$18, 0),FALSE), 'E2 Allocators'!$B$15:$W$361, MATCH('O5 Details by Class &amp; Accounts'!R$18, 'E2 Allocators'!$B$15:$W$15, 0),FALSE)*$F75), 0, VLOOKUP(VLOOKUP($A75, 'E4 TB Allocation Details'!$A$18:$L$217, MATCH("Demand ID", 'E4 TB Allocation Details'!$A$18:$L$18, 0),FALSE), 'E2 Allocators'!$B$15:$W$361, MATCH('O5 Details by Class &amp; Accounts'!R$18, 'E2 Allocators'!$B$15:$W$15, 0),FALSE)*$F75)</f>
        <v>0</v>
      </c>
      <c r="S75" s="1334">
        <f>IF(ISERROR(VLOOKUP(VLOOKUP($A75, 'E4 TB Allocation Details'!$A$18:$L$217, MATCH("Demand ID", 'E4 TB Allocation Details'!$A$18:$L$18, 0),FALSE), 'E2 Allocators'!$B$15:$W$361, MATCH('O5 Details by Class &amp; Accounts'!S$18, 'E2 Allocators'!$B$15:$W$15, 0),FALSE)*$F75), 0, VLOOKUP(VLOOKUP($A75, 'E4 TB Allocation Details'!$A$18:$L$217, MATCH("Demand ID", 'E4 TB Allocation Details'!$A$18:$L$18, 0),FALSE), 'E2 Allocators'!$B$15:$W$361, MATCH('O5 Details by Class &amp; Accounts'!S$18, 'E2 Allocators'!$B$15:$W$15, 0),FALSE)*$F75)</f>
        <v>0</v>
      </c>
      <c r="T75" s="1334">
        <f>IF(ISERROR(VLOOKUP(VLOOKUP($A75, 'E4 TB Allocation Details'!$A$18:$L$217, MATCH("Demand ID", 'E4 TB Allocation Details'!$A$18:$L$18, 0),FALSE), 'E2 Allocators'!$B$15:$W$361, MATCH('O5 Details by Class &amp; Accounts'!T$18, 'E2 Allocators'!$B$15:$W$15, 0),FALSE)*$F75), 0, VLOOKUP(VLOOKUP($A75, 'E4 TB Allocation Details'!$A$18:$L$217, MATCH("Demand ID", 'E4 TB Allocation Details'!$A$18:$L$18, 0),FALSE), 'E2 Allocators'!$B$15:$W$361, MATCH('O5 Details by Class &amp; Accounts'!T$18, 'E2 Allocators'!$B$15:$W$15, 0),FALSE)*$F75)</f>
        <v>0</v>
      </c>
      <c r="U75" s="1334">
        <f>IF(ISERROR(VLOOKUP(VLOOKUP($A75, 'E4 TB Allocation Details'!$A$18:$L$217, MATCH("Demand ID", 'E4 TB Allocation Details'!$A$18:$L$18, 0),FALSE), 'E2 Allocators'!$B$15:$W$361, MATCH('O5 Details by Class &amp; Accounts'!U$18, 'E2 Allocators'!$B$15:$W$15, 0),FALSE)*$F75), 0, VLOOKUP(VLOOKUP($A75, 'E4 TB Allocation Details'!$A$18:$L$217, MATCH("Demand ID", 'E4 TB Allocation Details'!$A$18:$L$18, 0),FALSE), 'E2 Allocators'!$B$15:$W$361, MATCH('O5 Details by Class &amp; Accounts'!U$18, 'E2 Allocators'!$B$15:$W$15, 0),FALSE)*$F75)</f>
        <v>0</v>
      </c>
      <c r="V75" s="1334">
        <f>IF(ISERROR(VLOOKUP(VLOOKUP($A75, 'E4 TB Allocation Details'!$A$18:$L$217, MATCH("Demand ID", 'E4 TB Allocation Details'!$A$18:$L$18, 0),FALSE), 'E2 Allocators'!$B$15:$W$361, MATCH('O5 Details by Class &amp; Accounts'!V$18, 'E2 Allocators'!$B$15:$W$15, 0),FALSE)*$F75), 0, VLOOKUP(VLOOKUP($A75, 'E4 TB Allocation Details'!$A$18:$L$217, MATCH("Demand ID", 'E4 TB Allocation Details'!$A$18:$L$18, 0),FALSE), 'E2 Allocators'!$B$15:$W$361, MATCH('O5 Details by Class &amp; Accounts'!V$18, 'E2 Allocators'!$B$15:$W$15, 0),FALSE)*$F75)</f>
        <v>0</v>
      </c>
      <c r="W75" s="1334">
        <f>IF(ISERROR(VLOOKUP(VLOOKUP($A75, 'E4 TB Allocation Details'!$A$18:$L$217, MATCH("Demand ID", 'E4 TB Allocation Details'!$A$18:$L$18, 0),FALSE), 'E2 Allocators'!$B$15:$W$361, MATCH('O5 Details by Class &amp; Accounts'!W$18, 'E2 Allocators'!$B$15:$W$15, 0),FALSE)*$F75), 0, VLOOKUP(VLOOKUP($A75, 'E4 TB Allocation Details'!$A$18:$L$217, MATCH("Demand ID", 'E4 TB Allocation Details'!$A$18:$L$18, 0),FALSE), 'E2 Allocators'!$B$15:$W$361, MATCH('O5 Details by Class &amp; Accounts'!W$18, 'E2 Allocators'!$B$15:$W$15, 0),FALSE)*$F75)</f>
        <v>0</v>
      </c>
      <c r="X75" s="1334">
        <f>IF(ISERROR(VLOOKUP(VLOOKUP($A75, 'E4 TB Allocation Details'!$A$18:$L$217, MATCH("Demand ID", 'E4 TB Allocation Details'!$A$18:$L$18, 0),FALSE), 'E2 Allocators'!$B$15:$W$361, MATCH('O5 Details by Class &amp; Accounts'!X$18, 'E2 Allocators'!$B$15:$W$15, 0),FALSE)*$F75), 0, VLOOKUP(VLOOKUP($A75, 'E4 TB Allocation Details'!$A$18:$L$217, MATCH("Demand ID", 'E4 TB Allocation Details'!$A$18:$L$18, 0),FALSE), 'E2 Allocators'!$B$15:$W$361, MATCH('O5 Details by Class &amp; Accounts'!X$18, 'E2 Allocators'!$B$15:$W$15, 0),FALSE)*$F75)</f>
        <v>0</v>
      </c>
      <c r="Y75" s="1334">
        <f>IF(ISERROR(VLOOKUP(VLOOKUP($A75, 'E4 TB Allocation Details'!$A$18:$L$217, MATCH("Demand ID", 'E4 TB Allocation Details'!$A$18:$L$18, 0),FALSE), 'E2 Allocators'!$B$15:$W$361, MATCH('O5 Details by Class &amp; Accounts'!Y$18, 'E2 Allocators'!$B$15:$W$15, 0),FALSE)*$F75), 0, VLOOKUP(VLOOKUP($A75, 'E4 TB Allocation Details'!$A$18:$L$217, MATCH("Demand ID", 'E4 TB Allocation Details'!$A$18:$L$18, 0),FALSE), 'E2 Allocators'!$B$15:$W$361, MATCH('O5 Details by Class &amp; Accounts'!Y$18, 'E2 Allocators'!$B$15:$W$15, 0),FALSE)*$F75)</f>
        <v>0</v>
      </c>
      <c r="Z75" s="1334">
        <f>IF(ISERROR(VLOOKUP(VLOOKUP($A75, 'E4 TB Allocation Details'!$A$18:$L$217, MATCH("Demand ID", 'E4 TB Allocation Details'!$A$18:$L$18, 0),FALSE), 'E2 Allocators'!$B$15:$W$361, MATCH('O5 Details by Class &amp; Accounts'!Z$18, 'E2 Allocators'!$B$15:$W$15, 0),FALSE)*$F75), 0, VLOOKUP(VLOOKUP($A75, 'E4 TB Allocation Details'!$A$18:$L$217, MATCH("Demand ID", 'E4 TB Allocation Details'!$A$18:$L$18, 0),FALSE), 'E2 Allocators'!$B$15:$W$361, MATCH('O5 Details by Class &amp; Accounts'!Z$18, 'E2 Allocators'!$B$15:$W$15, 0),FALSE)*$F75)</f>
        <v>0</v>
      </c>
      <c r="AA75" s="1334">
        <f>IF(ISERROR(VLOOKUP(VLOOKUP($A75, 'E4 TB Allocation Details'!$A$18:$L$217, MATCH("Demand ID", 'E4 TB Allocation Details'!$A$18:$L$18, 0),FALSE), 'E2 Allocators'!$B$15:$W$361, MATCH('O5 Details by Class &amp; Accounts'!AA$18, 'E2 Allocators'!$B$15:$W$15, 0),FALSE)*$F75), 0, VLOOKUP(VLOOKUP($A75, 'E4 TB Allocation Details'!$A$18:$L$217, MATCH("Demand ID", 'E4 TB Allocation Details'!$A$18:$L$18, 0),FALSE), 'E2 Allocators'!$B$15:$W$361, MATCH('O5 Details by Class &amp; Accounts'!AA$18, 'E2 Allocators'!$B$15:$W$15, 0),FALSE)*$F75)</f>
        <v>0</v>
      </c>
      <c r="AB75" s="1334">
        <f>IF(ISERROR(VLOOKUP(VLOOKUP($A75, 'E4 TB Allocation Details'!$A$18:$L$217, MATCH("Demand ID", 'E4 TB Allocation Details'!$A$18:$L$18, 0),FALSE), 'E2 Allocators'!$B$15:$W$361, MATCH('O5 Details by Class &amp; Accounts'!AB$18, 'E2 Allocators'!$B$15:$W$15, 0),FALSE)*$F75), 0, VLOOKUP(VLOOKUP($A75, 'E4 TB Allocation Details'!$A$18:$L$217, MATCH("Demand ID", 'E4 TB Allocation Details'!$A$18:$L$18, 0),FALSE), 'E2 Allocators'!$B$15:$W$361, MATCH('O5 Details by Class &amp; Accounts'!AB$18, 'E2 Allocators'!$B$15:$W$15, 0),FALSE)*$F75)</f>
        <v>0</v>
      </c>
      <c r="AC75" s="1334">
        <f t="shared" si="9"/>
        <v>0</v>
      </c>
      <c r="AD75" s="1334">
        <f>IF(ISERROR(VLOOKUP(VLOOKUP($A75, 'E4 TB Allocation Details'!$A$18:$L$217, MATCH("Customer ID", 'E4 TB Allocation Details'!$A$18:$L$18, 0),FALSE), 'E2 Allocators'!$B$15:$W$361, MATCH('O5 Details by Class &amp; Accounts'!AD$18, 'E2 Allocators'!$B$15:$W$15, 0),FALSE)*$G75), 0, VLOOKUP(VLOOKUP($A75, 'E4 TB Allocation Details'!$A$18:$L$217, MATCH("Customer ID", 'E4 TB Allocation Details'!$A$18:$L$18, 0),FALSE), 'E2 Allocators'!$B$15:$W$361, MATCH('O5 Details by Class &amp; Accounts'!AD$18, 'E2 Allocators'!$B$15:$W$15, 0),FALSE)*$G75)</f>
        <v>0</v>
      </c>
      <c r="AE75" s="1334">
        <f>IF(ISERROR(VLOOKUP(VLOOKUP($A75, 'E4 TB Allocation Details'!$A$18:$L$217, MATCH("Customer ID", 'E4 TB Allocation Details'!$A$18:$L$18, 0),FALSE), 'E2 Allocators'!$B$15:$W$361, MATCH('O5 Details by Class &amp; Accounts'!AE$18, 'E2 Allocators'!$B$15:$W$15, 0),FALSE)*$G75), 0, VLOOKUP(VLOOKUP($A75, 'E4 TB Allocation Details'!$A$18:$L$217, MATCH("Customer ID", 'E4 TB Allocation Details'!$A$18:$L$18, 0),FALSE), 'E2 Allocators'!$B$15:$W$361, MATCH('O5 Details by Class &amp; Accounts'!AE$18, 'E2 Allocators'!$B$15:$W$15, 0),FALSE)*$G75)</f>
        <v>0</v>
      </c>
      <c r="AF75" s="1334">
        <f>IF(ISERROR(VLOOKUP(VLOOKUP($A75, 'E4 TB Allocation Details'!$A$18:$L$217, MATCH("Customer ID", 'E4 TB Allocation Details'!$A$18:$L$18, 0),FALSE), 'E2 Allocators'!$B$15:$W$361, MATCH('O5 Details by Class &amp; Accounts'!AF$18, 'E2 Allocators'!$B$15:$W$15, 0),FALSE)*$G75), 0, VLOOKUP(VLOOKUP($A75, 'E4 TB Allocation Details'!$A$18:$L$217, MATCH("Customer ID", 'E4 TB Allocation Details'!$A$18:$L$18, 0),FALSE), 'E2 Allocators'!$B$15:$W$361, MATCH('O5 Details by Class &amp; Accounts'!AF$18, 'E2 Allocators'!$B$15:$W$15, 0),FALSE)*$G75)</f>
        <v>0</v>
      </c>
      <c r="AG75" s="1334">
        <f>IF(ISERROR(VLOOKUP(VLOOKUP($A75, 'E4 TB Allocation Details'!$A$18:$L$217, MATCH("Customer ID", 'E4 TB Allocation Details'!$A$18:$L$18, 0),FALSE), 'E2 Allocators'!$B$15:$W$361, MATCH('O5 Details by Class &amp; Accounts'!AG$18, 'E2 Allocators'!$B$15:$W$15, 0),FALSE)*$G75), 0, VLOOKUP(VLOOKUP($A75, 'E4 TB Allocation Details'!$A$18:$L$217, MATCH("Customer ID", 'E4 TB Allocation Details'!$A$18:$L$18, 0),FALSE), 'E2 Allocators'!$B$15:$W$361, MATCH('O5 Details by Class &amp; Accounts'!AG$18, 'E2 Allocators'!$B$15:$W$15, 0),FALSE)*$G75)</f>
        <v>0</v>
      </c>
      <c r="AH75" s="1334">
        <f>IF(ISERROR(VLOOKUP(VLOOKUP($A75, 'E4 TB Allocation Details'!$A$18:$L$217, MATCH("Customer ID", 'E4 TB Allocation Details'!$A$18:$L$18, 0),FALSE), 'E2 Allocators'!$B$15:$W$361, MATCH('O5 Details by Class &amp; Accounts'!AH$18, 'E2 Allocators'!$B$15:$W$15, 0),FALSE)*$G75), 0, VLOOKUP(VLOOKUP($A75, 'E4 TB Allocation Details'!$A$18:$L$217, MATCH("Customer ID", 'E4 TB Allocation Details'!$A$18:$L$18, 0),FALSE), 'E2 Allocators'!$B$15:$W$361, MATCH('O5 Details by Class &amp; Accounts'!AH$18, 'E2 Allocators'!$B$15:$W$15, 0),FALSE)*$G75)</f>
        <v>0</v>
      </c>
      <c r="AI75" s="1334">
        <f>IF(ISERROR(VLOOKUP(VLOOKUP($A75, 'E4 TB Allocation Details'!$A$18:$L$217, MATCH("Customer ID", 'E4 TB Allocation Details'!$A$18:$L$18, 0),FALSE), 'E2 Allocators'!$B$15:$W$361, MATCH('O5 Details by Class &amp; Accounts'!AI$18, 'E2 Allocators'!$B$15:$W$15, 0),FALSE)*$G75), 0, VLOOKUP(VLOOKUP($A75, 'E4 TB Allocation Details'!$A$18:$L$217, MATCH("Customer ID", 'E4 TB Allocation Details'!$A$18:$L$18, 0),FALSE), 'E2 Allocators'!$B$15:$W$361, MATCH('O5 Details by Class &amp; Accounts'!AI$18, 'E2 Allocators'!$B$15:$W$15, 0),FALSE)*$G75)</f>
        <v>0</v>
      </c>
      <c r="AJ75" s="1334">
        <f>IF(ISERROR(VLOOKUP(VLOOKUP($A75, 'E4 TB Allocation Details'!$A$18:$L$217, MATCH("Customer ID", 'E4 TB Allocation Details'!$A$18:$L$18, 0),FALSE), 'E2 Allocators'!$B$15:$W$361, MATCH('O5 Details by Class &amp; Accounts'!AJ$18, 'E2 Allocators'!$B$15:$W$15, 0),FALSE)*$G75), 0, VLOOKUP(VLOOKUP($A75, 'E4 TB Allocation Details'!$A$18:$L$217, MATCH("Customer ID", 'E4 TB Allocation Details'!$A$18:$L$18, 0),FALSE), 'E2 Allocators'!$B$15:$W$361, MATCH('O5 Details by Class &amp; Accounts'!AJ$18, 'E2 Allocators'!$B$15:$W$15, 0),FALSE)*$G75)</f>
        <v>0</v>
      </c>
      <c r="AK75" s="1334">
        <f>IF(ISERROR(VLOOKUP(VLOOKUP($A75, 'E4 TB Allocation Details'!$A$18:$L$217, MATCH("Customer ID", 'E4 TB Allocation Details'!$A$18:$L$18, 0),FALSE), 'E2 Allocators'!$B$15:$W$361, MATCH('O5 Details by Class &amp; Accounts'!AK$18, 'E2 Allocators'!$B$15:$W$15, 0),FALSE)*$G75), 0, VLOOKUP(VLOOKUP($A75, 'E4 TB Allocation Details'!$A$18:$L$217, MATCH("Customer ID", 'E4 TB Allocation Details'!$A$18:$L$18, 0),FALSE), 'E2 Allocators'!$B$15:$W$361, MATCH('O5 Details by Class &amp; Accounts'!AK$18, 'E2 Allocators'!$B$15:$W$15, 0),FALSE)*$G75)</f>
        <v>0</v>
      </c>
      <c r="AL75" s="1334">
        <f>IF(ISERROR(VLOOKUP(VLOOKUP($A75, 'E4 TB Allocation Details'!$A$18:$L$217, MATCH("Customer ID", 'E4 TB Allocation Details'!$A$18:$L$18, 0),FALSE), 'E2 Allocators'!$B$15:$W$361, MATCH('O5 Details by Class &amp; Accounts'!AL$18, 'E2 Allocators'!$B$15:$W$15, 0),FALSE)*$G75), 0, VLOOKUP(VLOOKUP($A75, 'E4 TB Allocation Details'!$A$18:$L$217, MATCH("Customer ID", 'E4 TB Allocation Details'!$A$18:$L$18, 0),FALSE), 'E2 Allocators'!$B$15:$W$361, MATCH('O5 Details by Class &amp; Accounts'!AL$18, 'E2 Allocators'!$B$15:$W$15, 0),FALSE)*$G75)</f>
        <v>0</v>
      </c>
      <c r="AM75" s="1334">
        <f>IF(ISERROR(VLOOKUP(VLOOKUP($A75, 'E4 TB Allocation Details'!$A$18:$L$217, MATCH("Customer ID", 'E4 TB Allocation Details'!$A$18:$L$18, 0),FALSE), 'E2 Allocators'!$B$15:$W$361, MATCH('O5 Details by Class &amp; Accounts'!AM$18, 'E2 Allocators'!$B$15:$W$15, 0),FALSE)*$G75), 0, VLOOKUP(VLOOKUP($A75, 'E4 TB Allocation Details'!$A$18:$L$217, MATCH("Customer ID", 'E4 TB Allocation Details'!$A$18:$L$18, 0),FALSE), 'E2 Allocators'!$B$15:$W$361, MATCH('O5 Details by Class &amp; Accounts'!AM$18, 'E2 Allocators'!$B$15:$W$15, 0),FALSE)*$G75)</f>
        <v>0</v>
      </c>
      <c r="AN75" s="1334">
        <f>IF(ISERROR(VLOOKUP(VLOOKUP($A75, 'E4 TB Allocation Details'!$A$18:$L$217, MATCH("Customer ID", 'E4 TB Allocation Details'!$A$18:$L$18, 0),FALSE), 'E2 Allocators'!$B$15:$W$361, MATCH('O5 Details by Class &amp; Accounts'!AN$18, 'E2 Allocators'!$B$15:$W$15, 0),FALSE)*$G75), 0, VLOOKUP(VLOOKUP($A75, 'E4 TB Allocation Details'!$A$18:$L$217, MATCH("Customer ID", 'E4 TB Allocation Details'!$A$18:$L$18, 0),FALSE), 'E2 Allocators'!$B$15:$W$361, MATCH('O5 Details by Class &amp; Accounts'!AN$18, 'E2 Allocators'!$B$15:$W$15, 0),FALSE)*$G75)</f>
        <v>0</v>
      </c>
      <c r="AO75" s="1334">
        <f>IF(ISERROR(VLOOKUP(VLOOKUP($A75, 'E4 TB Allocation Details'!$A$18:$L$217, MATCH("Customer ID", 'E4 TB Allocation Details'!$A$18:$L$18, 0),FALSE), 'E2 Allocators'!$B$15:$W$361, MATCH('O5 Details by Class &amp; Accounts'!AO$18, 'E2 Allocators'!$B$15:$W$15, 0),FALSE)*$G75), 0, VLOOKUP(VLOOKUP($A75, 'E4 TB Allocation Details'!$A$18:$L$217, MATCH("Customer ID", 'E4 TB Allocation Details'!$A$18:$L$18, 0),FALSE), 'E2 Allocators'!$B$15:$W$361, MATCH('O5 Details by Class &amp; Accounts'!AO$18, 'E2 Allocators'!$B$15:$W$15, 0),FALSE)*$G75)</f>
        <v>0</v>
      </c>
      <c r="AP75" s="1334">
        <f>IF(ISERROR(VLOOKUP(VLOOKUP($A75, 'E4 TB Allocation Details'!$A$18:$L$217, MATCH("Customer ID", 'E4 TB Allocation Details'!$A$18:$L$18, 0),FALSE), 'E2 Allocators'!$B$15:$W$361, MATCH('O5 Details by Class &amp; Accounts'!AP$18, 'E2 Allocators'!$B$15:$W$15, 0),FALSE)*$G75), 0, VLOOKUP(VLOOKUP($A75, 'E4 TB Allocation Details'!$A$18:$L$217, MATCH("Customer ID", 'E4 TB Allocation Details'!$A$18:$L$18, 0),FALSE), 'E2 Allocators'!$B$15:$W$361, MATCH('O5 Details by Class &amp; Accounts'!AP$18, 'E2 Allocators'!$B$15:$W$15, 0),FALSE)*$G75)</f>
        <v>0</v>
      </c>
      <c r="AQ75" s="1334">
        <f>IF(ISERROR(VLOOKUP(VLOOKUP($A75, 'E4 TB Allocation Details'!$A$18:$L$217, MATCH("Customer ID", 'E4 TB Allocation Details'!$A$18:$L$18, 0),FALSE), 'E2 Allocators'!$B$15:$W$361, MATCH('O5 Details by Class &amp; Accounts'!AQ$18, 'E2 Allocators'!$B$15:$W$15, 0),FALSE)*$G75), 0, VLOOKUP(VLOOKUP($A75, 'E4 TB Allocation Details'!$A$18:$L$217, MATCH("Customer ID", 'E4 TB Allocation Details'!$A$18:$L$18, 0),FALSE), 'E2 Allocators'!$B$15:$W$361, MATCH('O5 Details by Class &amp; Accounts'!AQ$18, 'E2 Allocators'!$B$15:$W$15, 0),FALSE)*$G75)</f>
        <v>0</v>
      </c>
      <c r="AR75" s="1334">
        <f>IF(ISERROR(VLOOKUP(VLOOKUP($A75, 'E4 TB Allocation Details'!$A$18:$L$217, MATCH("Customer ID", 'E4 TB Allocation Details'!$A$18:$L$18, 0),FALSE), 'E2 Allocators'!$B$15:$W$361, MATCH('O5 Details by Class &amp; Accounts'!AR$18, 'E2 Allocators'!$B$15:$W$15, 0),FALSE)*$G75), 0, VLOOKUP(VLOOKUP($A75, 'E4 TB Allocation Details'!$A$18:$L$217, MATCH("Customer ID", 'E4 TB Allocation Details'!$A$18:$L$18, 0),FALSE), 'E2 Allocators'!$B$15:$W$361, MATCH('O5 Details by Class &amp; Accounts'!AR$18, 'E2 Allocators'!$B$15:$W$15, 0),FALSE)*$G75)</f>
        <v>0</v>
      </c>
      <c r="AS75" s="1334">
        <f>IF(ISERROR(VLOOKUP(VLOOKUP($A75, 'E4 TB Allocation Details'!$A$18:$L$217, MATCH("Customer ID", 'E4 TB Allocation Details'!$A$18:$L$18, 0),FALSE), 'E2 Allocators'!$B$15:$W$361, MATCH('O5 Details by Class &amp; Accounts'!AS$18, 'E2 Allocators'!$B$15:$W$15, 0),FALSE)*$G75), 0, VLOOKUP(VLOOKUP($A75, 'E4 TB Allocation Details'!$A$18:$L$217, MATCH("Customer ID", 'E4 TB Allocation Details'!$A$18:$L$18, 0),FALSE), 'E2 Allocators'!$B$15:$W$361, MATCH('O5 Details by Class &amp; Accounts'!AS$18, 'E2 Allocators'!$B$15:$W$15, 0),FALSE)*$G75)</f>
        <v>0</v>
      </c>
      <c r="AT75" s="1334">
        <f>IF(ISERROR(VLOOKUP(VLOOKUP($A75, 'E4 TB Allocation Details'!$A$18:$L$217, MATCH("Customer ID", 'E4 TB Allocation Details'!$A$18:$L$18, 0),FALSE), 'E2 Allocators'!$B$15:$W$361, MATCH('O5 Details by Class &amp; Accounts'!AT$18, 'E2 Allocators'!$B$15:$W$15, 0),FALSE)*$G75), 0, VLOOKUP(VLOOKUP($A75, 'E4 TB Allocation Details'!$A$18:$L$217, MATCH("Customer ID", 'E4 TB Allocation Details'!$A$18:$L$18, 0),FALSE), 'E2 Allocators'!$B$15:$W$361, MATCH('O5 Details by Class &amp; Accounts'!AT$18, 'E2 Allocators'!$B$15:$W$15, 0),FALSE)*$G75)</f>
        <v>0</v>
      </c>
      <c r="AU75" s="1334">
        <f>IF(ISERROR(VLOOKUP(VLOOKUP($A75, 'E4 TB Allocation Details'!$A$18:$L$217, MATCH("Customer ID", 'E4 TB Allocation Details'!$A$18:$L$18, 0),FALSE), 'E2 Allocators'!$B$15:$W$361, MATCH('O5 Details by Class &amp; Accounts'!AU$18, 'E2 Allocators'!$B$15:$W$15, 0),FALSE)*$G75), 0, VLOOKUP(VLOOKUP($A75, 'E4 TB Allocation Details'!$A$18:$L$217, MATCH("Customer ID", 'E4 TB Allocation Details'!$A$18:$L$18, 0),FALSE), 'E2 Allocators'!$B$15:$W$361, MATCH('O5 Details by Class &amp; Accounts'!AU$18, 'E2 Allocators'!$B$15:$W$15, 0),FALSE)*$G75)</f>
        <v>0</v>
      </c>
      <c r="AV75" s="1334">
        <f>IF(ISERROR(VLOOKUP(VLOOKUP($A75, 'E4 TB Allocation Details'!$A$18:$L$217, MATCH("Customer ID", 'E4 TB Allocation Details'!$A$18:$L$18, 0),FALSE), 'E2 Allocators'!$B$15:$W$361, MATCH('O5 Details by Class &amp; Accounts'!AV$18, 'E2 Allocators'!$B$15:$W$15, 0),FALSE)*$G75), 0, VLOOKUP(VLOOKUP($A75, 'E4 TB Allocation Details'!$A$18:$L$217, MATCH("Customer ID", 'E4 TB Allocation Details'!$A$18:$L$18, 0),FALSE), 'E2 Allocators'!$B$15:$W$361, MATCH('O5 Details by Class &amp; Accounts'!AV$18, 'E2 Allocators'!$B$15:$W$15, 0),FALSE)*$G75)</f>
        <v>0</v>
      </c>
      <c r="AW75" s="1334">
        <f>IF(ISERROR(VLOOKUP(VLOOKUP($A75, 'E4 TB Allocation Details'!$A$18:$L$217, MATCH("Customer ID", 'E4 TB Allocation Details'!$A$18:$L$18, 0),FALSE), 'E2 Allocators'!$B$15:$W$361, MATCH('O5 Details by Class &amp; Accounts'!AW$18, 'E2 Allocators'!$B$15:$W$15, 0),FALSE)*$G75), 0, VLOOKUP(VLOOKUP($A75, 'E4 TB Allocation Details'!$A$18:$L$217, MATCH("Customer ID", 'E4 TB Allocation Details'!$A$18:$L$18, 0),FALSE), 'E2 Allocators'!$B$15:$W$361, MATCH('O5 Details by Class &amp; Accounts'!AW$18, 'E2 Allocators'!$B$15:$W$15, 0),FALSE)*$G75)</f>
        <v>0</v>
      </c>
      <c r="AX75" s="1334">
        <f t="shared" si="10"/>
        <v>0</v>
      </c>
      <c r="AY75" s="1334">
        <f>IF(ISERROR(VLOOKUP(VLOOKUP($A75, 'E4 TB Allocation Details'!$A$18:$L$217, MATCH("Misc ID", 'E4 TB Allocation Details'!$A$18:$L$18, 0),FALSE), 'E2 Allocators'!$B$15:$W$361, MATCH('O5 Details by Class &amp; Accounts'!AY$18, 'E2 Allocators'!$B$15:$W$15, 0),FALSE)*$E75), 0, VLOOKUP(VLOOKUP($A75, 'E4 TB Allocation Details'!$A$18:$L$217, MATCH("Misc ID", 'E4 TB Allocation Details'!$A$18:$L$18, 0),FALSE), 'E2 Allocators'!$B$15:$W$361, MATCH('O5 Details by Class &amp; Accounts'!AY$18, 'E2 Allocators'!$B$15:$W$15, 0),FALSE)*$E75)</f>
        <v>0</v>
      </c>
      <c r="AZ75" s="1334">
        <f>IF(ISERROR(VLOOKUP(VLOOKUP($A75, 'E4 TB Allocation Details'!$A$18:$L$217, MATCH("Misc ID", 'E4 TB Allocation Details'!$A$18:$L$18, 0),FALSE), 'E2 Allocators'!$B$15:$W$361, MATCH('O5 Details by Class &amp; Accounts'!AZ$18, 'E2 Allocators'!$B$15:$W$15, 0),FALSE)*$E75), 0, VLOOKUP(VLOOKUP($A75, 'E4 TB Allocation Details'!$A$18:$L$217, MATCH("Misc ID", 'E4 TB Allocation Details'!$A$18:$L$18, 0),FALSE), 'E2 Allocators'!$B$15:$W$361, MATCH('O5 Details by Class &amp; Accounts'!AZ$18, 'E2 Allocators'!$B$15:$W$15, 0),FALSE)*$E75)</f>
        <v>0</v>
      </c>
      <c r="BA75" s="1334">
        <f>IF(ISERROR(VLOOKUP(VLOOKUP($A75, 'E4 TB Allocation Details'!$A$18:$L$217, MATCH("Misc ID", 'E4 TB Allocation Details'!$A$18:$L$18, 0),FALSE), 'E2 Allocators'!$B$15:$W$361, MATCH('O5 Details by Class &amp; Accounts'!BA$18, 'E2 Allocators'!$B$15:$W$15, 0),FALSE)*$E75), 0, VLOOKUP(VLOOKUP($A75, 'E4 TB Allocation Details'!$A$18:$L$217, MATCH("Misc ID", 'E4 TB Allocation Details'!$A$18:$L$18, 0),FALSE), 'E2 Allocators'!$B$15:$W$361, MATCH('O5 Details by Class &amp; Accounts'!BA$18, 'E2 Allocators'!$B$15:$W$15, 0),FALSE)*$E75)</f>
        <v>0</v>
      </c>
      <c r="BB75" s="1334">
        <f>IF(ISERROR(VLOOKUP(VLOOKUP($A75, 'E4 TB Allocation Details'!$A$18:$L$217, MATCH("Misc ID", 'E4 TB Allocation Details'!$A$18:$L$18, 0),FALSE), 'E2 Allocators'!$B$15:$W$361, MATCH('O5 Details by Class &amp; Accounts'!BB$18, 'E2 Allocators'!$B$15:$W$15, 0),FALSE)*$E75), 0, VLOOKUP(VLOOKUP($A75, 'E4 TB Allocation Details'!$A$18:$L$217, MATCH("Misc ID", 'E4 TB Allocation Details'!$A$18:$L$18, 0),FALSE), 'E2 Allocators'!$B$15:$W$361, MATCH('O5 Details by Class &amp; Accounts'!BB$18, 'E2 Allocators'!$B$15:$W$15, 0),FALSE)*$E75)</f>
        <v>0</v>
      </c>
      <c r="BC75" s="1334">
        <f>IF(ISERROR(VLOOKUP(VLOOKUP($A75, 'E4 TB Allocation Details'!$A$18:$L$217, MATCH("Misc ID", 'E4 TB Allocation Details'!$A$18:$L$18, 0),FALSE), 'E2 Allocators'!$B$15:$W$361, MATCH('O5 Details by Class &amp; Accounts'!BC$18, 'E2 Allocators'!$B$15:$W$15, 0),FALSE)*$E75), 0, VLOOKUP(VLOOKUP($A75, 'E4 TB Allocation Details'!$A$18:$L$217, MATCH("Misc ID", 'E4 TB Allocation Details'!$A$18:$L$18, 0),FALSE), 'E2 Allocators'!$B$15:$W$361, MATCH('O5 Details by Class &amp; Accounts'!BC$18, 'E2 Allocators'!$B$15:$W$15, 0),FALSE)*$E75)</f>
        <v>0</v>
      </c>
      <c r="BD75" s="1334">
        <f>IF(ISERROR(VLOOKUP(VLOOKUP($A75, 'E4 TB Allocation Details'!$A$18:$L$217, MATCH("Misc ID", 'E4 TB Allocation Details'!$A$18:$L$18, 0),FALSE), 'E2 Allocators'!$B$15:$W$361, MATCH('O5 Details by Class &amp; Accounts'!BD$18, 'E2 Allocators'!$B$15:$W$15, 0),FALSE)*$E75), 0, VLOOKUP(VLOOKUP($A75, 'E4 TB Allocation Details'!$A$18:$L$217, MATCH("Misc ID", 'E4 TB Allocation Details'!$A$18:$L$18, 0),FALSE), 'E2 Allocators'!$B$15:$W$361, MATCH('O5 Details by Class &amp; Accounts'!BD$18, 'E2 Allocators'!$B$15:$W$15, 0),FALSE)*$E75)</f>
        <v>0</v>
      </c>
      <c r="BE75" s="1334">
        <f>IF(ISERROR(VLOOKUP(VLOOKUP($A75, 'E4 TB Allocation Details'!$A$18:$L$217, MATCH("Misc ID", 'E4 TB Allocation Details'!$A$18:$L$18, 0),FALSE), 'E2 Allocators'!$B$15:$W$361, MATCH('O5 Details by Class &amp; Accounts'!BE$18, 'E2 Allocators'!$B$15:$W$15, 0),FALSE)*$E75), 0, VLOOKUP(VLOOKUP($A75, 'E4 TB Allocation Details'!$A$18:$L$217, MATCH("Misc ID", 'E4 TB Allocation Details'!$A$18:$L$18, 0),FALSE), 'E2 Allocators'!$B$15:$W$361, MATCH('O5 Details by Class &amp; Accounts'!BE$18, 'E2 Allocators'!$B$15:$W$15, 0),FALSE)*$E75)</f>
        <v>0</v>
      </c>
      <c r="BF75" s="1334">
        <f>IF(ISERROR(VLOOKUP(VLOOKUP($A75, 'E4 TB Allocation Details'!$A$18:$L$217, MATCH("Misc ID", 'E4 TB Allocation Details'!$A$18:$L$18, 0),FALSE), 'E2 Allocators'!$B$15:$W$361, MATCH('O5 Details by Class &amp; Accounts'!BF$18, 'E2 Allocators'!$B$15:$W$15, 0),FALSE)*$E75), 0, VLOOKUP(VLOOKUP($A75, 'E4 TB Allocation Details'!$A$18:$L$217, MATCH("Misc ID", 'E4 TB Allocation Details'!$A$18:$L$18, 0),FALSE), 'E2 Allocators'!$B$15:$W$361, MATCH('O5 Details by Class &amp; Accounts'!BF$18, 'E2 Allocators'!$B$15:$W$15, 0),FALSE)*$E75)</f>
        <v>0</v>
      </c>
      <c r="BG75" s="1334">
        <f>IF(ISERROR(VLOOKUP(VLOOKUP($A75, 'E4 TB Allocation Details'!$A$18:$L$217, MATCH("Misc ID", 'E4 TB Allocation Details'!$A$18:$L$18, 0),FALSE), 'E2 Allocators'!$B$15:$W$361, MATCH('O5 Details by Class &amp; Accounts'!BG$18, 'E2 Allocators'!$B$15:$W$15, 0),FALSE)*$E75), 0, VLOOKUP(VLOOKUP($A75, 'E4 TB Allocation Details'!$A$18:$L$217, MATCH("Misc ID", 'E4 TB Allocation Details'!$A$18:$L$18, 0),FALSE), 'E2 Allocators'!$B$15:$W$361, MATCH('O5 Details by Class &amp; Accounts'!BG$18, 'E2 Allocators'!$B$15:$W$15, 0),FALSE)*$E75)</f>
        <v>0</v>
      </c>
      <c r="BH75" s="1334">
        <f>IF(ISERROR(VLOOKUP(VLOOKUP($A75, 'E4 TB Allocation Details'!$A$18:$L$217, MATCH("Misc ID", 'E4 TB Allocation Details'!$A$18:$L$18, 0),FALSE), 'E2 Allocators'!$B$15:$W$361, MATCH('O5 Details by Class &amp; Accounts'!BH$18, 'E2 Allocators'!$B$15:$W$15, 0),FALSE)*$E75), 0, VLOOKUP(VLOOKUP($A75, 'E4 TB Allocation Details'!$A$18:$L$217, MATCH("Misc ID", 'E4 TB Allocation Details'!$A$18:$L$18, 0),FALSE), 'E2 Allocators'!$B$15:$W$361, MATCH('O5 Details by Class &amp; Accounts'!BH$18, 'E2 Allocators'!$B$15:$W$15, 0),FALSE)*$E75)</f>
        <v>0</v>
      </c>
      <c r="BI75" s="1334">
        <f>IF(ISERROR(VLOOKUP(VLOOKUP($A75, 'E4 TB Allocation Details'!$A$18:$L$217, MATCH("Misc ID", 'E4 TB Allocation Details'!$A$18:$L$18, 0),FALSE), 'E2 Allocators'!$B$15:$W$361, MATCH('O5 Details by Class &amp; Accounts'!BI$18, 'E2 Allocators'!$B$15:$W$15, 0),FALSE)*$E75), 0, VLOOKUP(VLOOKUP($A75, 'E4 TB Allocation Details'!$A$18:$L$217, MATCH("Misc ID", 'E4 TB Allocation Details'!$A$18:$L$18, 0),FALSE), 'E2 Allocators'!$B$15:$W$361, MATCH('O5 Details by Class &amp; Accounts'!BI$18, 'E2 Allocators'!$B$15:$W$15, 0),FALSE)*$E75)</f>
        <v>0</v>
      </c>
      <c r="BJ75" s="1334">
        <f>IF(ISERROR(VLOOKUP(VLOOKUP($A75, 'E4 TB Allocation Details'!$A$18:$L$217, MATCH("Misc ID", 'E4 TB Allocation Details'!$A$18:$L$18, 0),FALSE), 'E2 Allocators'!$B$15:$W$361, MATCH('O5 Details by Class &amp; Accounts'!BJ$18, 'E2 Allocators'!$B$15:$W$15, 0),FALSE)*$E75), 0, VLOOKUP(VLOOKUP($A75, 'E4 TB Allocation Details'!$A$18:$L$217, MATCH("Misc ID", 'E4 TB Allocation Details'!$A$18:$L$18, 0),FALSE), 'E2 Allocators'!$B$15:$W$361, MATCH('O5 Details by Class &amp; Accounts'!BJ$18, 'E2 Allocators'!$B$15:$W$15, 0),FALSE)*$E75)</f>
        <v>0</v>
      </c>
      <c r="BK75" s="1334">
        <f>IF(ISERROR(VLOOKUP(VLOOKUP($A75, 'E4 TB Allocation Details'!$A$18:$L$217, MATCH("Misc ID", 'E4 TB Allocation Details'!$A$18:$L$18, 0),FALSE), 'E2 Allocators'!$B$15:$W$361, MATCH('O5 Details by Class &amp; Accounts'!BK$18, 'E2 Allocators'!$B$15:$W$15, 0),FALSE)*$E75), 0, VLOOKUP(VLOOKUP($A75, 'E4 TB Allocation Details'!$A$18:$L$217, MATCH("Misc ID", 'E4 TB Allocation Details'!$A$18:$L$18, 0),FALSE), 'E2 Allocators'!$B$15:$W$361, MATCH('O5 Details by Class &amp; Accounts'!BK$18, 'E2 Allocators'!$B$15:$W$15, 0),FALSE)*$E75)</f>
        <v>0</v>
      </c>
      <c r="BL75" s="1334">
        <f>IF(ISERROR(VLOOKUP(VLOOKUP($A75, 'E4 TB Allocation Details'!$A$18:$L$217, MATCH("Misc ID", 'E4 TB Allocation Details'!$A$18:$L$18, 0),FALSE), 'E2 Allocators'!$B$15:$W$361, MATCH('O5 Details by Class &amp; Accounts'!BL$18, 'E2 Allocators'!$B$15:$W$15, 0),FALSE)*$E75), 0, VLOOKUP(VLOOKUP($A75, 'E4 TB Allocation Details'!$A$18:$L$217, MATCH("Misc ID", 'E4 TB Allocation Details'!$A$18:$L$18, 0),FALSE), 'E2 Allocators'!$B$15:$W$361, MATCH('O5 Details by Class &amp; Accounts'!BL$18, 'E2 Allocators'!$B$15:$W$15, 0),FALSE)*$E75)</f>
        <v>0</v>
      </c>
      <c r="BM75" s="1334">
        <f>IF(ISERROR(VLOOKUP(VLOOKUP($A75, 'E4 TB Allocation Details'!$A$18:$L$217, MATCH("Misc ID", 'E4 TB Allocation Details'!$A$18:$L$18, 0),FALSE), 'E2 Allocators'!$B$15:$W$361, MATCH('O5 Details by Class &amp; Accounts'!BM$18, 'E2 Allocators'!$B$15:$W$15, 0),FALSE)*$E75), 0, VLOOKUP(VLOOKUP($A75, 'E4 TB Allocation Details'!$A$18:$L$217, MATCH("Misc ID", 'E4 TB Allocation Details'!$A$18:$L$18, 0),FALSE), 'E2 Allocators'!$B$15:$W$361, MATCH('O5 Details by Class &amp; Accounts'!BM$18, 'E2 Allocators'!$B$15:$W$15, 0),FALSE)*$E75)</f>
        <v>0</v>
      </c>
      <c r="BN75" s="1334">
        <f>IF(ISERROR(VLOOKUP(VLOOKUP($A75, 'E4 TB Allocation Details'!$A$18:$L$217, MATCH("Misc ID", 'E4 TB Allocation Details'!$A$18:$L$18, 0),FALSE), 'E2 Allocators'!$B$15:$W$361, MATCH('O5 Details by Class &amp; Accounts'!BN$18, 'E2 Allocators'!$B$15:$W$15, 0),FALSE)*$E75), 0, VLOOKUP(VLOOKUP($A75, 'E4 TB Allocation Details'!$A$18:$L$217, MATCH("Misc ID", 'E4 TB Allocation Details'!$A$18:$L$18, 0),FALSE), 'E2 Allocators'!$B$15:$W$361, MATCH('O5 Details by Class &amp; Accounts'!BN$18, 'E2 Allocators'!$B$15:$W$15, 0),FALSE)*$E75)</f>
        <v>0</v>
      </c>
      <c r="BO75" s="1334">
        <f>IF(ISERROR(VLOOKUP(VLOOKUP($A75, 'E4 TB Allocation Details'!$A$18:$L$217, MATCH("Misc ID", 'E4 TB Allocation Details'!$A$18:$L$18, 0),FALSE), 'E2 Allocators'!$B$15:$W$361, MATCH('O5 Details by Class &amp; Accounts'!BO$18, 'E2 Allocators'!$B$15:$W$15, 0),FALSE)*$E75), 0, VLOOKUP(VLOOKUP($A75, 'E4 TB Allocation Details'!$A$18:$L$217, MATCH("Misc ID", 'E4 TB Allocation Details'!$A$18:$L$18, 0),FALSE), 'E2 Allocators'!$B$15:$W$361, MATCH('O5 Details by Class &amp; Accounts'!BO$18, 'E2 Allocators'!$B$15:$W$15, 0),FALSE)*$E75)</f>
        <v>0</v>
      </c>
      <c r="BP75" s="1334">
        <f>IF(ISERROR(VLOOKUP(VLOOKUP($A75, 'E4 TB Allocation Details'!$A$18:$L$217, MATCH("Misc ID", 'E4 TB Allocation Details'!$A$18:$L$18, 0),FALSE), 'E2 Allocators'!$B$15:$W$361, MATCH('O5 Details by Class &amp; Accounts'!BP$18, 'E2 Allocators'!$B$15:$W$15, 0),FALSE)*$E75), 0, VLOOKUP(VLOOKUP($A75, 'E4 TB Allocation Details'!$A$18:$L$217, MATCH("Misc ID", 'E4 TB Allocation Details'!$A$18:$L$18, 0),FALSE), 'E2 Allocators'!$B$15:$W$361, MATCH('O5 Details by Class &amp; Accounts'!BP$18, 'E2 Allocators'!$B$15:$W$15, 0),FALSE)*$E75)</f>
        <v>0</v>
      </c>
      <c r="BQ75" s="1334">
        <f>IF(ISERROR(VLOOKUP(VLOOKUP($A75, 'E4 TB Allocation Details'!$A$18:$L$217, MATCH("Misc ID", 'E4 TB Allocation Details'!$A$18:$L$18, 0),FALSE), 'E2 Allocators'!$B$15:$W$361, MATCH('O5 Details by Class &amp; Accounts'!BQ$18, 'E2 Allocators'!$B$15:$W$15, 0),FALSE)*$E75), 0, VLOOKUP(VLOOKUP($A75, 'E4 TB Allocation Details'!$A$18:$L$217, MATCH("Misc ID", 'E4 TB Allocation Details'!$A$18:$L$18, 0),FALSE), 'E2 Allocators'!$B$15:$W$361, MATCH('O5 Details by Class &amp; Accounts'!BQ$18, 'E2 Allocators'!$B$15:$W$15, 0),FALSE)*$E75)</f>
        <v>0</v>
      </c>
      <c r="BR75" s="1334">
        <f>IF(ISERROR(VLOOKUP(VLOOKUP($A75, 'E4 TB Allocation Details'!$A$18:$L$217, MATCH("Misc ID", 'E4 TB Allocation Details'!$A$18:$L$18, 0),FALSE), 'E2 Allocators'!$B$15:$W$361, MATCH('O5 Details by Class &amp; Accounts'!BR$18, 'E2 Allocators'!$B$15:$W$15, 0),FALSE)*$E75), 0, VLOOKUP(VLOOKUP($A75, 'E4 TB Allocation Details'!$A$18:$L$217, MATCH("Misc ID", 'E4 TB Allocation Details'!$A$18:$L$18, 0),FALSE), 'E2 Allocators'!$B$15:$W$361, MATCH('O5 Details by Class &amp; Accounts'!BR$18, 'E2 Allocators'!$B$15:$W$15, 0),FALSE)*$E75)</f>
        <v>0</v>
      </c>
      <c r="BS75" s="1334">
        <f t="shared" si="11"/>
        <v>0</v>
      </c>
      <c r="BT75" s="1334">
        <f>IF(ISERROR(VLOOKUP(VLOOKUP($A75, 'E4 TB Allocation Details'!$A$18:$L$217, MATCH("A &amp; G ID", 'E4 TB Allocation Details'!$A$18:$L$18, 0),FALSE), 'E2 Allocators'!$B$15:$W$361, MATCH('O5 Details by Class &amp; Accounts'!BT$18, 'E2 Allocators'!$B$15:$W$15, 0),FALSE)*$E75), 0, VLOOKUP(VLOOKUP($A75, 'E4 TB Allocation Details'!$A$18:$L$217, MATCH("A &amp; G ID", 'E4 TB Allocation Details'!$A$18:$L$18, 0),FALSE), 'E2 Allocators'!$B$15:$W$361, MATCH('O5 Details by Class &amp; Accounts'!BT$18, 'E2 Allocators'!$B$15:$W$15, 0),FALSE)*$E75)</f>
        <v>0</v>
      </c>
      <c r="BU75" s="1334">
        <f>IF(ISERROR(VLOOKUP(VLOOKUP($A75, 'E4 TB Allocation Details'!$A$18:$L$217, MATCH("A &amp; G ID", 'E4 TB Allocation Details'!$A$18:$L$18, 0),FALSE), 'E2 Allocators'!$B$15:$W$361, MATCH('O5 Details by Class &amp; Accounts'!BU$18, 'E2 Allocators'!$B$15:$W$15, 0),FALSE)*$E75), 0, VLOOKUP(VLOOKUP($A75, 'E4 TB Allocation Details'!$A$18:$L$217, MATCH("A &amp; G ID", 'E4 TB Allocation Details'!$A$18:$L$18, 0),FALSE), 'E2 Allocators'!$B$15:$W$361, MATCH('O5 Details by Class &amp; Accounts'!BU$18, 'E2 Allocators'!$B$15:$W$15, 0),FALSE)*$E75)</f>
        <v>0</v>
      </c>
      <c r="BV75" s="1334">
        <f>IF(ISERROR(VLOOKUP(VLOOKUP($A75, 'E4 TB Allocation Details'!$A$18:$L$217, MATCH("A &amp; G ID", 'E4 TB Allocation Details'!$A$18:$L$18, 0),FALSE), 'E2 Allocators'!$B$15:$W$361, MATCH('O5 Details by Class &amp; Accounts'!BV$18, 'E2 Allocators'!$B$15:$W$15, 0),FALSE)*$E75), 0, VLOOKUP(VLOOKUP($A75, 'E4 TB Allocation Details'!$A$18:$L$217, MATCH("A &amp; G ID", 'E4 TB Allocation Details'!$A$18:$L$18, 0),FALSE), 'E2 Allocators'!$B$15:$W$361, MATCH('O5 Details by Class &amp; Accounts'!BV$18, 'E2 Allocators'!$B$15:$W$15, 0),FALSE)*$E75)</f>
        <v>0</v>
      </c>
      <c r="BW75" s="1334">
        <f>IF(ISERROR(VLOOKUP(VLOOKUP($A75, 'E4 TB Allocation Details'!$A$18:$L$217, MATCH("A &amp; G ID", 'E4 TB Allocation Details'!$A$18:$L$18, 0),FALSE), 'E2 Allocators'!$B$15:$W$361, MATCH('O5 Details by Class &amp; Accounts'!BW$18, 'E2 Allocators'!$B$15:$W$15, 0),FALSE)*$E75), 0, VLOOKUP(VLOOKUP($A75, 'E4 TB Allocation Details'!$A$18:$L$217, MATCH("A &amp; G ID", 'E4 TB Allocation Details'!$A$18:$L$18, 0),FALSE), 'E2 Allocators'!$B$15:$W$361, MATCH('O5 Details by Class &amp; Accounts'!BW$18, 'E2 Allocators'!$B$15:$W$15, 0),FALSE)*$E75)</f>
        <v>0</v>
      </c>
      <c r="BX75" s="1334">
        <f>IF(ISERROR(VLOOKUP(VLOOKUP($A75, 'E4 TB Allocation Details'!$A$18:$L$217, MATCH("A &amp; G ID", 'E4 TB Allocation Details'!$A$18:$L$18, 0),FALSE), 'E2 Allocators'!$B$15:$W$361, MATCH('O5 Details by Class &amp; Accounts'!BX$18, 'E2 Allocators'!$B$15:$W$15, 0),FALSE)*$E75), 0, VLOOKUP(VLOOKUP($A75, 'E4 TB Allocation Details'!$A$18:$L$217, MATCH("A &amp; G ID", 'E4 TB Allocation Details'!$A$18:$L$18, 0),FALSE), 'E2 Allocators'!$B$15:$W$361, MATCH('O5 Details by Class &amp; Accounts'!BX$18, 'E2 Allocators'!$B$15:$W$15, 0),FALSE)*$E75)</f>
        <v>0</v>
      </c>
      <c r="BY75" s="1334">
        <f>IF(ISERROR(VLOOKUP(VLOOKUP($A75, 'E4 TB Allocation Details'!$A$18:$L$217, MATCH("A &amp; G ID", 'E4 TB Allocation Details'!$A$18:$L$18, 0),FALSE), 'E2 Allocators'!$B$15:$W$361, MATCH('O5 Details by Class &amp; Accounts'!BY$18, 'E2 Allocators'!$B$15:$W$15, 0),FALSE)*$E75), 0, VLOOKUP(VLOOKUP($A75, 'E4 TB Allocation Details'!$A$18:$L$217, MATCH("A &amp; G ID", 'E4 TB Allocation Details'!$A$18:$L$18, 0),FALSE), 'E2 Allocators'!$B$15:$W$361, MATCH('O5 Details by Class &amp; Accounts'!BY$18, 'E2 Allocators'!$B$15:$W$15, 0),FALSE)*$E75)</f>
        <v>0</v>
      </c>
      <c r="BZ75" s="1334">
        <f>IF(ISERROR(VLOOKUP(VLOOKUP($A75, 'E4 TB Allocation Details'!$A$18:$L$217, MATCH("A &amp; G ID", 'E4 TB Allocation Details'!$A$18:$L$18, 0),FALSE), 'E2 Allocators'!$B$15:$W$361, MATCH('O5 Details by Class &amp; Accounts'!BZ$18, 'E2 Allocators'!$B$15:$W$15, 0),FALSE)*$E75), 0, VLOOKUP(VLOOKUP($A75, 'E4 TB Allocation Details'!$A$18:$L$217, MATCH("A &amp; G ID", 'E4 TB Allocation Details'!$A$18:$L$18, 0),FALSE), 'E2 Allocators'!$B$15:$W$361, MATCH('O5 Details by Class &amp; Accounts'!BZ$18, 'E2 Allocators'!$B$15:$W$15, 0),FALSE)*$E75)</f>
        <v>0</v>
      </c>
      <c r="CA75" s="1334">
        <f>IF(ISERROR(VLOOKUP(VLOOKUP($A75, 'E4 TB Allocation Details'!$A$18:$L$217, MATCH("A &amp; G ID", 'E4 TB Allocation Details'!$A$18:$L$18, 0),FALSE), 'E2 Allocators'!$B$15:$W$361, MATCH('O5 Details by Class &amp; Accounts'!CA$18, 'E2 Allocators'!$B$15:$W$15, 0),FALSE)*$E75), 0, VLOOKUP(VLOOKUP($A75, 'E4 TB Allocation Details'!$A$18:$L$217, MATCH("A &amp; G ID", 'E4 TB Allocation Details'!$A$18:$L$18, 0),FALSE), 'E2 Allocators'!$B$15:$W$361, MATCH('O5 Details by Class &amp; Accounts'!CA$18, 'E2 Allocators'!$B$15:$W$15, 0),FALSE)*$E75)</f>
        <v>0</v>
      </c>
      <c r="CB75" s="1334">
        <f>IF(ISERROR(VLOOKUP(VLOOKUP($A75, 'E4 TB Allocation Details'!$A$18:$L$217, MATCH("A &amp; G ID", 'E4 TB Allocation Details'!$A$18:$L$18, 0),FALSE), 'E2 Allocators'!$B$15:$W$361, MATCH('O5 Details by Class &amp; Accounts'!CB$18, 'E2 Allocators'!$B$15:$W$15, 0),FALSE)*$E75), 0, VLOOKUP(VLOOKUP($A75, 'E4 TB Allocation Details'!$A$18:$L$217, MATCH("A &amp; G ID", 'E4 TB Allocation Details'!$A$18:$L$18, 0),FALSE), 'E2 Allocators'!$B$15:$W$361, MATCH('O5 Details by Class &amp; Accounts'!CB$18, 'E2 Allocators'!$B$15:$W$15, 0),FALSE)*$E75)</f>
        <v>0</v>
      </c>
      <c r="CC75" s="1334">
        <f>IF(ISERROR(VLOOKUP(VLOOKUP($A75, 'E4 TB Allocation Details'!$A$18:$L$217, MATCH("A &amp; G ID", 'E4 TB Allocation Details'!$A$18:$L$18, 0),FALSE), 'E2 Allocators'!$B$15:$W$361, MATCH('O5 Details by Class &amp; Accounts'!CC$18, 'E2 Allocators'!$B$15:$W$15, 0),FALSE)*$E75), 0, VLOOKUP(VLOOKUP($A75, 'E4 TB Allocation Details'!$A$18:$L$217, MATCH("A &amp; G ID", 'E4 TB Allocation Details'!$A$18:$L$18, 0),FALSE), 'E2 Allocators'!$B$15:$W$361, MATCH('O5 Details by Class &amp; Accounts'!CC$18, 'E2 Allocators'!$B$15:$W$15, 0),FALSE)*$E75)</f>
        <v>0</v>
      </c>
      <c r="CD75" s="1334">
        <f>IF(ISERROR(VLOOKUP(VLOOKUP($A75, 'E4 TB Allocation Details'!$A$18:$L$217, MATCH("A &amp; G ID", 'E4 TB Allocation Details'!$A$18:$L$18, 0),FALSE), 'E2 Allocators'!$B$15:$W$361, MATCH('O5 Details by Class &amp; Accounts'!CD$18, 'E2 Allocators'!$B$15:$W$15, 0),FALSE)*$E75), 0, VLOOKUP(VLOOKUP($A75, 'E4 TB Allocation Details'!$A$18:$L$217, MATCH("A &amp; G ID", 'E4 TB Allocation Details'!$A$18:$L$18, 0),FALSE), 'E2 Allocators'!$B$15:$W$361, MATCH('O5 Details by Class &amp; Accounts'!CD$18, 'E2 Allocators'!$B$15:$W$15, 0),FALSE)*$E75)</f>
        <v>0</v>
      </c>
      <c r="CE75" s="1334">
        <f>IF(ISERROR(VLOOKUP(VLOOKUP($A75, 'E4 TB Allocation Details'!$A$18:$L$217, MATCH("A &amp; G ID", 'E4 TB Allocation Details'!$A$18:$L$18, 0),FALSE), 'E2 Allocators'!$B$15:$W$361, MATCH('O5 Details by Class &amp; Accounts'!CE$18, 'E2 Allocators'!$B$15:$W$15, 0),FALSE)*$E75), 0, VLOOKUP(VLOOKUP($A75, 'E4 TB Allocation Details'!$A$18:$L$217, MATCH("A &amp; G ID", 'E4 TB Allocation Details'!$A$18:$L$18, 0),FALSE), 'E2 Allocators'!$B$15:$W$361, MATCH('O5 Details by Class &amp; Accounts'!CE$18, 'E2 Allocators'!$B$15:$W$15, 0),FALSE)*$E75)</f>
        <v>0</v>
      </c>
      <c r="CF75" s="1334">
        <f>IF(ISERROR(VLOOKUP(VLOOKUP($A75, 'E4 TB Allocation Details'!$A$18:$L$217, MATCH("A &amp; G ID", 'E4 TB Allocation Details'!$A$18:$L$18, 0),FALSE), 'E2 Allocators'!$B$15:$W$361, MATCH('O5 Details by Class &amp; Accounts'!CF$18, 'E2 Allocators'!$B$15:$W$15, 0),FALSE)*$E75), 0, VLOOKUP(VLOOKUP($A75, 'E4 TB Allocation Details'!$A$18:$L$217, MATCH("A &amp; G ID", 'E4 TB Allocation Details'!$A$18:$L$18, 0),FALSE), 'E2 Allocators'!$B$15:$W$361, MATCH('O5 Details by Class &amp; Accounts'!CF$18, 'E2 Allocators'!$B$15:$W$15, 0),FALSE)*$E75)</f>
        <v>0</v>
      </c>
      <c r="CG75" s="1334">
        <f>IF(ISERROR(VLOOKUP(VLOOKUP($A75, 'E4 TB Allocation Details'!$A$18:$L$217, MATCH("A &amp; G ID", 'E4 TB Allocation Details'!$A$18:$L$18, 0),FALSE), 'E2 Allocators'!$B$15:$W$361, MATCH('O5 Details by Class &amp; Accounts'!CG$18, 'E2 Allocators'!$B$15:$W$15, 0),FALSE)*$E75), 0, VLOOKUP(VLOOKUP($A75, 'E4 TB Allocation Details'!$A$18:$L$217, MATCH("A &amp; G ID", 'E4 TB Allocation Details'!$A$18:$L$18, 0),FALSE), 'E2 Allocators'!$B$15:$W$361, MATCH('O5 Details by Class &amp; Accounts'!CG$18, 'E2 Allocators'!$B$15:$W$15, 0),FALSE)*$E75)</f>
        <v>0</v>
      </c>
      <c r="CH75" s="1334">
        <f>IF(ISERROR(VLOOKUP(VLOOKUP($A75, 'E4 TB Allocation Details'!$A$18:$L$217, MATCH("A &amp; G ID", 'E4 TB Allocation Details'!$A$18:$L$18, 0),FALSE), 'E2 Allocators'!$B$15:$W$361, MATCH('O5 Details by Class &amp; Accounts'!CH$18, 'E2 Allocators'!$B$15:$W$15, 0),FALSE)*$E75), 0, VLOOKUP(VLOOKUP($A75, 'E4 TB Allocation Details'!$A$18:$L$217, MATCH("A &amp; G ID", 'E4 TB Allocation Details'!$A$18:$L$18, 0),FALSE), 'E2 Allocators'!$B$15:$W$361, MATCH('O5 Details by Class &amp; Accounts'!CH$18, 'E2 Allocators'!$B$15:$W$15, 0),FALSE)*$E75)</f>
        <v>0</v>
      </c>
      <c r="CI75" s="1334">
        <f>IF(ISERROR(VLOOKUP(VLOOKUP($A75, 'E4 TB Allocation Details'!$A$18:$L$217, MATCH("A &amp; G ID", 'E4 TB Allocation Details'!$A$18:$L$18, 0),FALSE), 'E2 Allocators'!$B$15:$W$361, MATCH('O5 Details by Class &amp; Accounts'!CI$18, 'E2 Allocators'!$B$15:$W$15, 0),FALSE)*$E75), 0, VLOOKUP(VLOOKUP($A75, 'E4 TB Allocation Details'!$A$18:$L$217, MATCH("A &amp; G ID", 'E4 TB Allocation Details'!$A$18:$L$18, 0),FALSE), 'E2 Allocators'!$B$15:$W$361, MATCH('O5 Details by Class &amp; Accounts'!CI$18, 'E2 Allocators'!$B$15:$W$15, 0),FALSE)*$E75)</f>
        <v>0</v>
      </c>
      <c r="CJ75" s="1334">
        <f>IF(ISERROR(VLOOKUP(VLOOKUP($A75, 'E4 TB Allocation Details'!$A$18:$L$217, MATCH("A &amp; G ID", 'E4 TB Allocation Details'!$A$18:$L$18, 0),FALSE), 'E2 Allocators'!$B$15:$W$361, MATCH('O5 Details by Class &amp; Accounts'!CJ$18, 'E2 Allocators'!$B$15:$W$15, 0),FALSE)*$E75), 0, VLOOKUP(VLOOKUP($A75, 'E4 TB Allocation Details'!$A$18:$L$217, MATCH("A &amp; G ID", 'E4 TB Allocation Details'!$A$18:$L$18, 0),FALSE), 'E2 Allocators'!$B$15:$W$361, MATCH('O5 Details by Class &amp; Accounts'!CJ$18, 'E2 Allocators'!$B$15:$W$15, 0),FALSE)*$E75)</f>
        <v>0</v>
      </c>
      <c r="CK75" s="1334">
        <f>IF(ISERROR(VLOOKUP(VLOOKUP($A75, 'E4 TB Allocation Details'!$A$18:$L$217, MATCH("A &amp; G ID", 'E4 TB Allocation Details'!$A$18:$L$18, 0),FALSE), 'E2 Allocators'!$B$15:$W$361, MATCH('O5 Details by Class &amp; Accounts'!CK$18, 'E2 Allocators'!$B$15:$W$15, 0),FALSE)*$E75), 0, VLOOKUP(VLOOKUP($A75, 'E4 TB Allocation Details'!$A$18:$L$217, MATCH("A &amp; G ID", 'E4 TB Allocation Details'!$A$18:$L$18, 0),FALSE), 'E2 Allocators'!$B$15:$W$361, MATCH('O5 Details by Class &amp; Accounts'!CK$18, 'E2 Allocators'!$B$15:$W$15, 0),FALSE)*$E75)</f>
        <v>0</v>
      </c>
      <c r="CL75" s="1334">
        <f>IF(ISERROR(VLOOKUP(VLOOKUP($A75, 'E4 TB Allocation Details'!$A$18:$L$217, MATCH("A &amp; G ID", 'E4 TB Allocation Details'!$A$18:$L$18, 0),FALSE), 'E2 Allocators'!$B$15:$W$361, MATCH('O5 Details by Class &amp; Accounts'!CL$18, 'E2 Allocators'!$B$15:$W$15, 0),FALSE)*$E75), 0, VLOOKUP(VLOOKUP($A75, 'E4 TB Allocation Details'!$A$18:$L$217, MATCH("A &amp; G ID", 'E4 TB Allocation Details'!$A$18:$L$18, 0),FALSE), 'E2 Allocators'!$B$15:$W$361, MATCH('O5 Details by Class &amp; Accounts'!CL$18, 'E2 Allocators'!$B$15:$W$15, 0),FALSE)*$E75)</f>
        <v>0</v>
      </c>
      <c r="CM75" s="1334">
        <f>IF(ISERROR(VLOOKUP(VLOOKUP($A75, 'E4 TB Allocation Details'!$A$18:$L$217, MATCH("A &amp; G ID", 'E4 TB Allocation Details'!$A$18:$L$18, 0),FALSE), 'E2 Allocators'!$B$15:$W$361, MATCH('O5 Details by Class &amp; Accounts'!CM$18, 'E2 Allocators'!$B$15:$W$15, 0),FALSE)*$E75), 0, VLOOKUP(VLOOKUP($A75, 'E4 TB Allocation Details'!$A$18:$L$217, MATCH("A &amp; G ID", 'E4 TB Allocation Details'!$A$18:$L$18, 0),FALSE), 'E2 Allocators'!$B$15:$W$361, MATCH('O5 Details by Class &amp; Accounts'!CM$18, 'E2 Allocators'!$B$15:$W$15, 0),FALSE)*$E75)</f>
        <v>0</v>
      </c>
      <c r="CN75" s="1334">
        <f t="shared" si="12"/>
        <v>0</v>
      </c>
      <c r="CO75" s="1670">
        <f t="shared" si="7"/>
        <v>0</v>
      </c>
      <c r="CQ75" s="1926" t="s">
        <v>5</v>
      </c>
    </row>
    <row r="76" spans="1:95" s="64" customFormat="1" ht="25.5" x14ac:dyDescent="0.2">
      <c r="A76" s="2226">
        <v>1975</v>
      </c>
      <c r="B76" s="2176" t="s">
        <v>1650</v>
      </c>
      <c r="C76" s="1667">
        <f>IF(ISERROR(VLOOKUP($A76,'I3 TB Data'!$A$20:$H$465,MATCH('O5 Details by Class &amp; Accounts'!$C$18, 'I3 TB Data'!$A$20:$H$20,0),0)), 0, VLOOKUP($A76,'I3 TB Data'!$A$20:$H$465,MATCH('O5 Details by Class &amp; Accounts'!$C$18,'I3 TB Data'!$A$20:$H$20,0),0))</f>
        <v>0</v>
      </c>
      <c r="D76" s="1668">
        <f>'I4 BO ASSETS'!E77</f>
        <v>0</v>
      </c>
      <c r="E76" s="1667">
        <f t="shared" si="6"/>
        <v>0</v>
      </c>
      <c r="F76" s="1669">
        <f>IF(ISERROR(VLOOKUP($A76, 'E1 Categorization'!A33:E123, MATCH("Customer Component", 'E1 Categorization'!$A$33:$E$33,0), 0)), 0, IF(VLOOKUP($A76, 'E1 Categorization'!A33:E123, MATCH("Customer Component", 'E1 Categorization'!$A$33:$E$33,0), 0)=0, 'O5 Details by Class &amp; Accounts'!$E76, IF(AND(VLOOKUP($A76, 'E1 Categorization'!A33:E123, MATCH("Customer Component", 'E1 Categorization'!$A$33:$E$33,0), 0) &gt;0, VLOOKUP($A76, 'E1 Categorization'!A33:E123, MATCH("Customer Component", 'E1 Categorization'!$A$33:$E$33,0), 0)&lt;1), 'O5 Details by Class &amp; Accounts'!$E76*(1-VLOOKUP($A76, 'E1 Categorization'!A33:E123, MATCH("Customer Component", 'E1 Categorization'!$A$33:$E$33,0), 0)), 0)))</f>
        <v>0</v>
      </c>
      <c r="G76" s="1669">
        <f>IF(ISERROR(VLOOKUP($A76, 'E1 Categorization'!A33:E123, MATCH("Customer Component", 'E1 Categorization'!$A$33:$E$33,0), 0)),0, IF(VLOOKUP($A76, 'E1 Categorization'!A33:E123, MATCH("Customer Component", 'E1 Categorization'!$A$33:$E$33,0), 0)=0, 0, IF(AND(VLOOKUP($A76, 'E1 Categorization'!A33:E123, MATCH("Customer Component", 'E1 Categorization'!$A$33:$E$33,0), 0) &gt;0, VLOOKUP($A76, 'E1 Categorization'!A33:E123, MATCH("Customer Component", 'E1 Categorization'!$A$33:$E$33,0), 0)&lt;1), 'O5 Details by Class &amp; Accounts'!$E76*(VLOOKUP($A76, 'E1 Categorization'!A33:E123, MATCH("Customer Component", 'E1 Categorization'!$A$33:$E$33,0), 0)), 'O5 Details by Class &amp; Accounts'!$E76)))</f>
        <v>0</v>
      </c>
      <c r="H76" s="1334">
        <f t="shared" si="8"/>
        <v>0</v>
      </c>
      <c r="I76" s="1334">
        <f>IF(ISERROR(VLOOKUP(VLOOKUP($A76, 'E4 TB Allocation Details'!$A$18:$L$217, MATCH("Demand ID", 'E4 TB Allocation Details'!$A$18:$L$18, 0),FALSE), 'E2 Allocators'!$B$15:$W$361, MATCH('O5 Details by Class &amp; Accounts'!I$18, 'E2 Allocators'!$B$15:$W$15, 0),FALSE)*$F76), 0, VLOOKUP(VLOOKUP($A76, 'E4 TB Allocation Details'!$A$18:$L$217, MATCH("Demand ID", 'E4 TB Allocation Details'!$A$18:$L$18, 0),FALSE), 'E2 Allocators'!$B$15:$W$361, MATCH('O5 Details by Class &amp; Accounts'!I$18, 'E2 Allocators'!$B$15:$W$15, 0),FALSE)*$F76)</f>
        <v>0</v>
      </c>
      <c r="J76" s="1334">
        <f>IF(ISERROR(VLOOKUP(VLOOKUP($A76, 'E4 TB Allocation Details'!$A$18:$L$217, MATCH("Demand ID", 'E4 TB Allocation Details'!$A$18:$L$18, 0),FALSE), 'E2 Allocators'!$B$15:$W$361, MATCH('O5 Details by Class &amp; Accounts'!J$18, 'E2 Allocators'!$B$15:$W$15, 0),FALSE)*$F76), 0, VLOOKUP(VLOOKUP($A76, 'E4 TB Allocation Details'!$A$18:$L$217, MATCH("Demand ID", 'E4 TB Allocation Details'!$A$18:$L$18, 0),FALSE), 'E2 Allocators'!$B$15:$W$361, MATCH('O5 Details by Class &amp; Accounts'!J$18, 'E2 Allocators'!$B$15:$W$15, 0),FALSE)*$F76)</f>
        <v>0</v>
      </c>
      <c r="K76" s="1334">
        <f>IF(ISERROR(VLOOKUP(VLOOKUP($A76, 'E4 TB Allocation Details'!$A$18:$L$217, MATCH("Demand ID", 'E4 TB Allocation Details'!$A$18:$L$18, 0),FALSE), 'E2 Allocators'!$B$15:$W$361, MATCH('O5 Details by Class &amp; Accounts'!K$18, 'E2 Allocators'!$B$15:$W$15, 0),FALSE)*$F76), 0, VLOOKUP(VLOOKUP($A76, 'E4 TB Allocation Details'!$A$18:$L$217, MATCH("Demand ID", 'E4 TB Allocation Details'!$A$18:$L$18, 0),FALSE), 'E2 Allocators'!$B$15:$W$361, MATCH('O5 Details by Class &amp; Accounts'!K$18, 'E2 Allocators'!$B$15:$W$15, 0),FALSE)*$F76)</f>
        <v>0</v>
      </c>
      <c r="L76" s="1334">
        <f>IF(ISERROR(VLOOKUP(VLOOKUP($A76, 'E4 TB Allocation Details'!$A$18:$L$217, MATCH("Demand ID", 'E4 TB Allocation Details'!$A$18:$L$18, 0),FALSE), 'E2 Allocators'!$B$15:$W$361, MATCH('O5 Details by Class &amp; Accounts'!L$18, 'E2 Allocators'!$B$15:$W$15, 0),FALSE)*$F76), 0, VLOOKUP(VLOOKUP($A76, 'E4 TB Allocation Details'!$A$18:$L$217, MATCH("Demand ID", 'E4 TB Allocation Details'!$A$18:$L$18, 0),FALSE), 'E2 Allocators'!$B$15:$W$361, MATCH('O5 Details by Class &amp; Accounts'!L$18, 'E2 Allocators'!$B$15:$W$15, 0),FALSE)*$F76)</f>
        <v>0</v>
      </c>
      <c r="M76" s="1334">
        <f>IF(ISERROR(VLOOKUP(VLOOKUP($A76, 'E4 TB Allocation Details'!$A$18:$L$217, MATCH("Demand ID", 'E4 TB Allocation Details'!$A$18:$L$18, 0),FALSE), 'E2 Allocators'!$B$15:$W$361, MATCH('O5 Details by Class &amp; Accounts'!M$18, 'E2 Allocators'!$B$15:$W$15, 0),FALSE)*$F76), 0, VLOOKUP(VLOOKUP($A76, 'E4 TB Allocation Details'!$A$18:$L$217, MATCH("Demand ID", 'E4 TB Allocation Details'!$A$18:$L$18, 0),FALSE), 'E2 Allocators'!$B$15:$W$361, MATCH('O5 Details by Class &amp; Accounts'!M$18, 'E2 Allocators'!$B$15:$W$15, 0),FALSE)*$F76)</f>
        <v>0</v>
      </c>
      <c r="N76" s="1334">
        <f>IF(ISERROR(VLOOKUP(VLOOKUP($A76, 'E4 TB Allocation Details'!$A$18:$L$217, MATCH("Demand ID", 'E4 TB Allocation Details'!$A$18:$L$18, 0),FALSE), 'E2 Allocators'!$B$15:$W$361, MATCH('O5 Details by Class &amp; Accounts'!N$18, 'E2 Allocators'!$B$15:$W$15, 0),FALSE)*$F76), 0, VLOOKUP(VLOOKUP($A76, 'E4 TB Allocation Details'!$A$18:$L$217, MATCH("Demand ID", 'E4 TB Allocation Details'!$A$18:$L$18, 0),FALSE), 'E2 Allocators'!$B$15:$W$361, MATCH('O5 Details by Class &amp; Accounts'!N$18, 'E2 Allocators'!$B$15:$W$15, 0),FALSE)*$F76)</f>
        <v>0</v>
      </c>
      <c r="O76" s="1334">
        <f>IF(ISERROR(VLOOKUP(VLOOKUP($A76, 'E4 TB Allocation Details'!$A$18:$L$217, MATCH("Demand ID", 'E4 TB Allocation Details'!$A$18:$L$18, 0),FALSE), 'E2 Allocators'!$B$15:$W$361, MATCH('O5 Details by Class &amp; Accounts'!O$18, 'E2 Allocators'!$B$15:$W$15, 0),FALSE)*$F76), 0, VLOOKUP(VLOOKUP($A76, 'E4 TB Allocation Details'!$A$18:$L$217, MATCH("Demand ID", 'E4 TB Allocation Details'!$A$18:$L$18, 0),FALSE), 'E2 Allocators'!$B$15:$W$361, MATCH('O5 Details by Class &amp; Accounts'!O$18, 'E2 Allocators'!$B$15:$W$15, 0),FALSE)*$F76)</f>
        <v>0</v>
      </c>
      <c r="P76" s="1334">
        <f>IF(ISERROR(VLOOKUP(VLOOKUP($A76, 'E4 TB Allocation Details'!$A$18:$L$217, MATCH("Demand ID", 'E4 TB Allocation Details'!$A$18:$L$18, 0),FALSE), 'E2 Allocators'!$B$15:$W$361, MATCH('O5 Details by Class &amp; Accounts'!P$18, 'E2 Allocators'!$B$15:$W$15, 0),FALSE)*$F76), 0, VLOOKUP(VLOOKUP($A76, 'E4 TB Allocation Details'!$A$18:$L$217, MATCH("Demand ID", 'E4 TB Allocation Details'!$A$18:$L$18, 0),FALSE), 'E2 Allocators'!$B$15:$W$361, MATCH('O5 Details by Class &amp; Accounts'!P$18, 'E2 Allocators'!$B$15:$W$15, 0),FALSE)*$F76)</f>
        <v>0</v>
      </c>
      <c r="Q76" s="1334">
        <f>IF(ISERROR(VLOOKUP(VLOOKUP($A76, 'E4 TB Allocation Details'!$A$18:$L$217, MATCH("Demand ID", 'E4 TB Allocation Details'!$A$18:$L$18, 0),FALSE), 'E2 Allocators'!$B$15:$W$361, MATCH('O5 Details by Class &amp; Accounts'!Q$18, 'E2 Allocators'!$B$15:$W$15, 0),FALSE)*$F76), 0, VLOOKUP(VLOOKUP($A76, 'E4 TB Allocation Details'!$A$18:$L$217, MATCH("Demand ID", 'E4 TB Allocation Details'!$A$18:$L$18, 0),FALSE), 'E2 Allocators'!$B$15:$W$361, MATCH('O5 Details by Class &amp; Accounts'!Q$18, 'E2 Allocators'!$B$15:$W$15, 0),FALSE)*$F76)</f>
        <v>0</v>
      </c>
      <c r="R76" s="1334">
        <f>IF(ISERROR(VLOOKUP(VLOOKUP($A76, 'E4 TB Allocation Details'!$A$18:$L$217, MATCH("Demand ID", 'E4 TB Allocation Details'!$A$18:$L$18, 0),FALSE), 'E2 Allocators'!$B$15:$W$361, MATCH('O5 Details by Class &amp; Accounts'!R$18, 'E2 Allocators'!$B$15:$W$15, 0),FALSE)*$F76), 0, VLOOKUP(VLOOKUP($A76, 'E4 TB Allocation Details'!$A$18:$L$217, MATCH("Demand ID", 'E4 TB Allocation Details'!$A$18:$L$18, 0),FALSE), 'E2 Allocators'!$B$15:$W$361, MATCH('O5 Details by Class &amp; Accounts'!R$18, 'E2 Allocators'!$B$15:$W$15, 0),FALSE)*$F76)</f>
        <v>0</v>
      </c>
      <c r="S76" s="1334">
        <f>IF(ISERROR(VLOOKUP(VLOOKUP($A76, 'E4 TB Allocation Details'!$A$18:$L$217, MATCH("Demand ID", 'E4 TB Allocation Details'!$A$18:$L$18, 0),FALSE), 'E2 Allocators'!$B$15:$W$361, MATCH('O5 Details by Class &amp; Accounts'!S$18, 'E2 Allocators'!$B$15:$W$15, 0),FALSE)*$F76), 0, VLOOKUP(VLOOKUP($A76, 'E4 TB Allocation Details'!$A$18:$L$217, MATCH("Demand ID", 'E4 TB Allocation Details'!$A$18:$L$18, 0),FALSE), 'E2 Allocators'!$B$15:$W$361, MATCH('O5 Details by Class &amp; Accounts'!S$18, 'E2 Allocators'!$B$15:$W$15, 0),FALSE)*$F76)</f>
        <v>0</v>
      </c>
      <c r="T76" s="1334">
        <f>IF(ISERROR(VLOOKUP(VLOOKUP($A76, 'E4 TB Allocation Details'!$A$18:$L$217, MATCH("Demand ID", 'E4 TB Allocation Details'!$A$18:$L$18, 0),FALSE), 'E2 Allocators'!$B$15:$W$361, MATCH('O5 Details by Class &amp; Accounts'!T$18, 'E2 Allocators'!$B$15:$W$15, 0),FALSE)*$F76), 0, VLOOKUP(VLOOKUP($A76, 'E4 TB Allocation Details'!$A$18:$L$217, MATCH("Demand ID", 'E4 TB Allocation Details'!$A$18:$L$18, 0),FALSE), 'E2 Allocators'!$B$15:$W$361, MATCH('O5 Details by Class &amp; Accounts'!T$18, 'E2 Allocators'!$B$15:$W$15, 0),FALSE)*$F76)</f>
        <v>0</v>
      </c>
      <c r="U76" s="1334">
        <f>IF(ISERROR(VLOOKUP(VLOOKUP($A76, 'E4 TB Allocation Details'!$A$18:$L$217, MATCH("Demand ID", 'E4 TB Allocation Details'!$A$18:$L$18, 0),FALSE), 'E2 Allocators'!$B$15:$W$361, MATCH('O5 Details by Class &amp; Accounts'!U$18, 'E2 Allocators'!$B$15:$W$15, 0),FALSE)*$F76), 0, VLOOKUP(VLOOKUP($A76, 'E4 TB Allocation Details'!$A$18:$L$217, MATCH("Demand ID", 'E4 TB Allocation Details'!$A$18:$L$18, 0),FALSE), 'E2 Allocators'!$B$15:$W$361, MATCH('O5 Details by Class &amp; Accounts'!U$18, 'E2 Allocators'!$B$15:$W$15, 0),FALSE)*$F76)</f>
        <v>0</v>
      </c>
      <c r="V76" s="1334">
        <f>IF(ISERROR(VLOOKUP(VLOOKUP($A76, 'E4 TB Allocation Details'!$A$18:$L$217, MATCH("Demand ID", 'E4 TB Allocation Details'!$A$18:$L$18, 0),FALSE), 'E2 Allocators'!$B$15:$W$361, MATCH('O5 Details by Class &amp; Accounts'!V$18, 'E2 Allocators'!$B$15:$W$15, 0),FALSE)*$F76), 0, VLOOKUP(VLOOKUP($A76, 'E4 TB Allocation Details'!$A$18:$L$217, MATCH("Demand ID", 'E4 TB Allocation Details'!$A$18:$L$18, 0),FALSE), 'E2 Allocators'!$B$15:$W$361, MATCH('O5 Details by Class &amp; Accounts'!V$18, 'E2 Allocators'!$B$15:$W$15, 0),FALSE)*$F76)</f>
        <v>0</v>
      </c>
      <c r="W76" s="1334">
        <f>IF(ISERROR(VLOOKUP(VLOOKUP($A76, 'E4 TB Allocation Details'!$A$18:$L$217, MATCH("Demand ID", 'E4 TB Allocation Details'!$A$18:$L$18, 0),FALSE), 'E2 Allocators'!$B$15:$W$361, MATCH('O5 Details by Class &amp; Accounts'!W$18, 'E2 Allocators'!$B$15:$W$15, 0),FALSE)*$F76), 0, VLOOKUP(VLOOKUP($A76, 'E4 TB Allocation Details'!$A$18:$L$217, MATCH("Demand ID", 'E4 TB Allocation Details'!$A$18:$L$18, 0),FALSE), 'E2 Allocators'!$B$15:$W$361, MATCH('O5 Details by Class &amp; Accounts'!W$18, 'E2 Allocators'!$B$15:$W$15, 0),FALSE)*$F76)</f>
        <v>0</v>
      </c>
      <c r="X76" s="1334">
        <f>IF(ISERROR(VLOOKUP(VLOOKUP($A76, 'E4 TB Allocation Details'!$A$18:$L$217, MATCH("Demand ID", 'E4 TB Allocation Details'!$A$18:$L$18, 0),FALSE), 'E2 Allocators'!$B$15:$W$361, MATCH('O5 Details by Class &amp; Accounts'!X$18, 'E2 Allocators'!$B$15:$W$15, 0),FALSE)*$F76), 0, VLOOKUP(VLOOKUP($A76, 'E4 TB Allocation Details'!$A$18:$L$217, MATCH("Demand ID", 'E4 TB Allocation Details'!$A$18:$L$18, 0),FALSE), 'E2 Allocators'!$B$15:$W$361, MATCH('O5 Details by Class &amp; Accounts'!X$18, 'E2 Allocators'!$B$15:$W$15, 0),FALSE)*$F76)</f>
        <v>0</v>
      </c>
      <c r="Y76" s="1334">
        <f>IF(ISERROR(VLOOKUP(VLOOKUP($A76, 'E4 TB Allocation Details'!$A$18:$L$217, MATCH("Demand ID", 'E4 TB Allocation Details'!$A$18:$L$18, 0),FALSE), 'E2 Allocators'!$B$15:$W$361, MATCH('O5 Details by Class &amp; Accounts'!Y$18, 'E2 Allocators'!$B$15:$W$15, 0),FALSE)*$F76), 0, VLOOKUP(VLOOKUP($A76, 'E4 TB Allocation Details'!$A$18:$L$217, MATCH("Demand ID", 'E4 TB Allocation Details'!$A$18:$L$18, 0),FALSE), 'E2 Allocators'!$B$15:$W$361, MATCH('O5 Details by Class &amp; Accounts'!Y$18, 'E2 Allocators'!$B$15:$W$15, 0),FALSE)*$F76)</f>
        <v>0</v>
      </c>
      <c r="Z76" s="1334">
        <f>IF(ISERROR(VLOOKUP(VLOOKUP($A76, 'E4 TB Allocation Details'!$A$18:$L$217, MATCH("Demand ID", 'E4 TB Allocation Details'!$A$18:$L$18, 0),FALSE), 'E2 Allocators'!$B$15:$W$361, MATCH('O5 Details by Class &amp; Accounts'!Z$18, 'E2 Allocators'!$B$15:$W$15, 0),FALSE)*$F76), 0, VLOOKUP(VLOOKUP($A76, 'E4 TB Allocation Details'!$A$18:$L$217, MATCH("Demand ID", 'E4 TB Allocation Details'!$A$18:$L$18, 0),FALSE), 'E2 Allocators'!$B$15:$W$361, MATCH('O5 Details by Class &amp; Accounts'!Z$18, 'E2 Allocators'!$B$15:$W$15, 0),FALSE)*$F76)</f>
        <v>0</v>
      </c>
      <c r="AA76" s="1334">
        <f>IF(ISERROR(VLOOKUP(VLOOKUP($A76, 'E4 TB Allocation Details'!$A$18:$L$217, MATCH("Demand ID", 'E4 TB Allocation Details'!$A$18:$L$18, 0),FALSE), 'E2 Allocators'!$B$15:$W$361, MATCH('O5 Details by Class &amp; Accounts'!AA$18, 'E2 Allocators'!$B$15:$W$15, 0),FALSE)*$F76), 0, VLOOKUP(VLOOKUP($A76, 'E4 TB Allocation Details'!$A$18:$L$217, MATCH("Demand ID", 'E4 TB Allocation Details'!$A$18:$L$18, 0),FALSE), 'E2 Allocators'!$B$15:$W$361, MATCH('O5 Details by Class &amp; Accounts'!AA$18, 'E2 Allocators'!$B$15:$W$15, 0),FALSE)*$F76)</f>
        <v>0</v>
      </c>
      <c r="AB76" s="1334">
        <f>IF(ISERROR(VLOOKUP(VLOOKUP($A76, 'E4 TB Allocation Details'!$A$18:$L$217, MATCH("Demand ID", 'E4 TB Allocation Details'!$A$18:$L$18, 0),FALSE), 'E2 Allocators'!$B$15:$W$361, MATCH('O5 Details by Class &amp; Accounts'!AB$18, 'E2 Allocators'!$B$15:$W$15, 0),FALSE)*$F76), 0, VLOOKUP(VLOOKUP($A76, 'E4 TB Allocation Details'!$A$18:$L$217, MATCH("Demand ID", 'E4 TB Allocation Details'!$A$18:$L$18, 0),FALSE), 'E2 Allocators'!$B$15:$W$361, MATCH('O5 Details by Class &amp; Accounts'!AB$18, 'E2 Allocators'!$B$15:$W$15, 0),FALSE)*$F76)</f>
        <v>0</v>
      </c>
      <c r="AC76" s="1334">
        <f t="shared" si="9"/>
        <v>0</v>
      </c>
      <c r="AD76" s="1334">
        <f>IF(ISERROR(VLOOKUP(VLOOKUP($A76, 'E4 TB Allocation Details'!$A$18:$L$217, MATCH("Customer ID", 'E4 TB Allocation Details'!$A$18:$L$18, 0),FALSE), 'E2 Allocators'!$B$15:$W$361, MATCH('O5 Details by Class &amp; Accounts'!AD$18, 'E2 Allocators'!$B$15:$W$15, 0),FALSE)*$G76), 0, VLOOKUP(VLOOKUP($A76, 'E4 TB Allocation Details'!$A$18:$L$217, MATCH("Customer ID", 'E4 TB Allocation Details'!$A$18:$L$18, 0),FALSE), 'E2 Allocators'!$B$15:$W$361, MATCH('O5 Details by Class &amp; Accounts'!AD$18, 'E2 Allocators'!$B$15:$W$15, 0),FALSE)*$G76)</f>
        <v>0</v>
      </c>
      <c r="AE76" s="1334">
        <f>IF(ISERROR(VLOOKUP(VLOOKUP($A76, 'E4 TB Allocation Details'!$A$18:$L$217, MATCH("Customer ID", 'E4 TB Allocation Details'!$A$18:$L$18, 0),FALSE), 'E2 Allocators'!$B$15:$W$361, MATCH('O5 Details by Class &amp; Accounts'!AE$18, 'E2 Allocators'!$B$15:$W$15, 0),FALSE)*$G76), 0, VLOOKUP(VLOOKUP($A76, 'E4 TB Allocation Details'!$A$18:$L$217, MATCH("Customer ID", 'E4 TB Allocation Details'!$A$18:$L$18, 0),FALSE), 'E2 Allocators'!$B$15:$W$361, MATCH('O5 Details by Class &amp; Accounts'!AE$18, 'E2 Allocators'!$B$15:$W$15, 0),FALSE)*$G76)</f>
        <v>0</v>
      </c>
      <c r="AF76" s="1334">
        <f>IF(ISERROR(VLOOKUP(VLOOKUP($A76, 'E4 TB Allocation Details'!$A$18:$L$217, MATCH("Customer ID", 'E4 TB Allocation Details'!$A$18:$L$18, 0),FALSE), 'E2 Allocators'!$B$15:$W$361, MATCH('O5 Details by Class &amp; Accounts'!AF$18, 'E2 Allocators'!$B$15:$W$15, 0),FALSE)*$G76), 0, VLOOKUP(VLOOKUP($A76, 'E4 TB Allocation Details'!$A$18:$L$217, MATCH("Customer ID", 'E4 TB Allocation Details'!$A$18:$L$18, 0),FALSE), 'E2 Allocators'!$B$15:$W$361, MATCH('O5 Details by Class &amp; Accounts'!AF$18, 'E2 Allocators'!$B$15:$W$15, 0),FALSE)*$G76)</f>
        <v>0</v>
      </c>
      <c r="AG76" s="1334">
        <f>IF(ISERROR(VLOOKUP(VLOOKUP($A76, 'E4 TB Allocation Details'!$A$18:$L$217, MATCH("Customer ID", 'E4 TB Allocation Details'!$A$18:$L$18, 0),FALSE), 'E2 Allocators'!$B$15:$W$361, MATCH('O5 Details by Class &amp; Accounts'!AG$18, 'E2 Allocators'!$B$15:$W$15, 0),FALSE)*$G76), 0, VLOOKUP(VLOOKUP($A76, 'E4 TB Allocation Details'!$A$18:$L$217, MATCH("Customer ID", 'E4 TB Allocation Details'!$A$18:$L$18, 0),FALSE), 'E2 Allocators'!$B$15:$W$361, MATCH('O5 Details by Class &amp; Accounts'!AG$18, 'E2 Allocators'!$B$15:$W$15, 0),FALSE)*$G76)</f>
        <v>0</v>
      </c>
      <c r="AH76" s="1334">
        <f>IF(ISERROR(VLOOKUP(VLOOKUP($A76, 'E4 TB Allocation Details'!$A$18:$L$217, MATCH("Customer ID", 'E4 TB Allocation Details'!$A$18:$L$18, 0),FALSE), 'E2 Allocators'!$B$15:$W$361, MATCH('O5 Details by Class &amp; Accounts'!AH$18, 'E2 Allocators'!$B$15:$W$15, 0),FALSE)*$G76), 0, VLOOKUP(VLOOKUP($A76, 'E4 TB Allocation Details'!$A$18:$L$217, MATCH("Customer ID", 'E4 TB Allocation Details'!$A$18:$L$18, 0),FALSE), 'E2 Allocators'!$B$15:$W$361, MATCH('O5 Details by Class &amp; Accounts'!AH$18, 'E2 Allocators'!$B$15:$W$15, 0),FALSE)*$G76)</f>
        <v>0</v>
      </c>
      <c r="AI76" s="1334">
        <f>IF(ISERROR(VLOOKUP(VLOOKUP($A76, 'E4 TB Allocation Details'!$A$18:$L$217, MATCH("Customer ID", 'E4 TB Allocation Details'!$A$18:$L$18, 0),FALSE), 'E2 Allocators'!$B$15:$W$361, MATCH('O5 Details by Class &amp; Accounts'!AI$18, 'E2 Allocators'!$B$15:$W$15, 0),FALSE)*$G76), 0, VLOOKUP(VLOOKUP($A76, 'E4 TB Allocation Details'!$A$18:$L$217, MATCH("Customer ID", 'E4 TB Allocation Details'!$A$18:$L$18, 0),FALSE), 'E2 Allocators'!$B$15:$W$361, MATCH('O5 Details by Class &amp; Accounts'!AI$18, 'E2 Allocators'!$B$15:$W$15, 0),FALSE)*$G76)</f>
        <v>0</v>
      </c>
      <c r="AJ76" s="1334">
        <f>IF(ISERROR(VLOOKUP(VLOOKUP($A76, 'E4 TB Allocation Details'!$A$18:$L$217, MATCH("Customer ID", 'E4 TB Allocation Details'!$A$18:$L$18, 0),FALSE), 'E2 Allocators'!$B$15:$W$361, MATCH('O5 Details by Class &amp; Accounts'!AJ$18, 'E2 Allocators'!$B$15:$W$15, 0),FALSE)*$G76), 0, VLOOKUP(VLOOKUP($A76, 'E4 TB Allocation Details'!$A$18:$L$217, MATCH("Customer ID", 'E4 TB Allocation Details'!$A$18:$L$18, 0),FALSE), 'E2 Allocators'!$B$15:$W$361, MATCH('O5 Details by Class &amp; Accounts'!AJ$18, 'E2 Allocators'!$B$15:$W$15, 0),FALSE)*$G76)</f>
        <v>0</v>
      </c>
      <c r="AK76" s="1334">
        <f>IF(ISERROR(VLOOKUP(VLOOKUP($A76, 'E4 TB Allocation Details'!$A$18:$L$217, MATCH("Customer ID", 'E4 TB Allocation Details'!$A$18:$L$18, 0),FALSE), 'E2 Allocators'!$B$15:$W$361, MATCH('O5 Details by Class &amp; Accounts'!AK$18, 'E2 Allocators'!$B$15:$W$15, 0),FALSE)*$G76), 0, VLOOKUP(VLOOKUP($A76, 'E4 TB Allocation Details'!$A$18:$L$217, MATCH("Customer ID", 'E4 TB Allocation Details'!$A$18:$L$18, 0),FALSE), 'E2 Allocators'!$B$15:$W$361, MATCH('O5 Details by Class &amp; Accounts'!AK$18, 'E2 Allocators'!$B$15:$W$15, 0),FALSE)*$G76)</f>
        <v>0</v>
      </c>
      <c r="AL76" s="1334">
        <f>IF(ISERROR(VLOOKUP(VLOOKUP($A76, 'E4 TB Allocation Details'!$A$18:$L$217, MATCH("Customer ID", 'E4 TB Allocation Details'!$A$18:$L$18, 0),FALSE), 'E2 Allocators'!$B$15:$W$361, MATCH('O5 Details by Class &amp; Accounts'!AL$18, 'E2 Allocators'!$B$15:$W$15, 0),FALSE)*$G76), 0, VLOOKUP(VLOOKUP($A76, 'E4 TB Allocation Details'!$A$18:$L$217, MATCH("Customer ID", 'E4 TB Allocation Details'!$A$18:$L$18, 0),FALSE), 'E2 Allocators'!$B$15:$W$361, MATCH('O5 Details by Class &amp; Accounts'!AL$18, 'E2 Allocators'!$B$15:$W$15, 0),FALSE)*$G76)</f>
        <v>0</v>
      </c>
      <c r="AM76" s="1334">
        <f>IF(ISERROR(VLOOKUP(VLOOKUP($A76, 'E4 TB Allocation Details'!$A$18:$L$217, MATCH("Customer ID", 'E4 TB Allocation Details'!$A$18:$L$18, 0),FALSE), 'E2 Allocators'!$B$15:$W$361, MATCH('O5 Details by Class &amp; Accounts'!AM$18, 'E2 Allocators'!$B$15:$W$15, 0),FALSE)*$G76), 0, VLOOKUP(VLOOKUP($A76, 'E4 TB Allocation Details'!$A$18:$L$217, MATCH("Customer ID", 'E4 TB Allocation Details'!$A$18:$L$18, 0),FALSE), 'E2 Allocators'!$B$15:$W$361, MATCH('O5 Details by Class &amp; Accounts'!AM$18, 'E2 Allocators'!$B$15:$W$15, 0),FALSE)*$G76)</f>
        <v>0</v>
      </c>
      <c r="AN76" s="1334">
        <f>IF(ISERROR(VLOOKUP(VLOOKUP($A76, 'E4 TB Allocation Details'!$A$18:$L$217, MATCH("Customer ID", 'E4 TB Allocation Details'!$A$18:$L$18, 0),FALSE), 'E2 Allocators'!$B$15:$W$361, MATCH('O5 Details by Class &amp; Accounts'!AN$18, 'E2 Allocators'!$B$15:$W$15, 0),FALSE)*$G76), 0, VLOOKUP(VLOOKUP($A76, 'E4 TB Allocation Details'!$A$18:$L$217, MATCH("Customer ID", 'E4 TB Allocation Details'!$A$18:$L$18, 0),FALSE), 'E2 Allocators'!$B$15:$W$361, MATCH('O5 Details by Class &amp; Accounts'!AN$18, 'E2 Allocators'!$B$15:$W$15, 0),FALSE)*$G76)</f>
        <v>0</v>
      </c>
      <c r="AO76" s="1334">
        <f>IF(ISERROR(VLOOKUP(VLOOKUP($A76, 'E4 TB Allocation Details'!$A$18:$L$217, MATCH("Customer ID", 'E4 TB Allocation Details'!$A$18:$L$18, 0),FALSE), 'E2 Allocators'!$B$15:$W$361, MATCH('O5 Details by Class &amp; Accounts'!AO$18, 'E2 Allocators'!$B$15:$W$15, 0),FALSE)*$G76), 0, VLOOKUP(VLOOKUP($A76, 'E4 TB Allocation Details'!$A$18:$L$217, MATCH("Customer ID", 'E4 TB Allocation Details'!$A$18:$L$18, 0),FALSE), 'E2 Allocators'!$B$15:$W$361, MATCH('O5 Details by Class &amp; Accounts'!AO$18, 'E2 Allocators'!$B$15:$W$15, 0),FALSE)*$G76)</f>
        <v>0</v>
      </c>
      <c r="AP76" s="1334">
        <f>IF(ISERROR(VLOOKUP(VLOOKUP($A76, 'E4 TB Allocation Details'!$A$18:$L$217, MATCH("Customer ID", 'E4 TB Allocation Details'!$A$18:$L$18, 0),FALSE), 'E2 Allocators'!$B$15:$W$361, MATCH('O5 Details by Class &amp; Accounts'!AP$18, 'E2 Allocators'!$B$15:$W$15, 0),FALSE)*$G76), 0, VLOOKUP(VLOOKUP($A76, 'E4 TB Allocation Details'!$A$18:$L$217, MATCH("Customer ID", 'E4 TB Allocation Details'!$A$18:$L$18, 0),FALSE), 'E2 Allocators'!$B$15:$W$361, MATCH('O5 Details by Class &amp; Accounts'!AP$18, 'E2 Allocators'!$B$15:$W$15, 0),FALSE)*$G76)</f>
        <v>0</v>
      </c>
      <c r="AQ76" s="1334">
        <f>IF(ISERROR(VLOOKUP(VLOOKUP($A76, 'E4 TB Allocation Details'!$A$18:$L$217, MATCH("Customer ID", 'E4 TB Allocation Details'!$A$18:$L$18, 0),FALSE), 'E2 Allocators'!$B$15:$W$361, MATCH('O5 Details by Class &amp; Accounts'!AQ$18, 'E2 Allocators'!$B$15:$W$15, 0),FALSE)*$G76), 0, VLOOKUP(VLOOKUP($A76, 'E4 TB Allocation Details'!$A$18:$L$217, MATCH("Customer ID", 'E4 TB Allocation Details'!$A$18:$L$18, 0),FALSE), 'E2 Allocators'!$B$15:$W$361, MATCH('O5 Details by Class &amp; Accounts'!AQ$18, 'E2 Allocators'!$B$15:$W$15, 0),FALSE)*$G76)</f>
        <v>0</v>
      </c>
      <c r="AR76" s="1334">
        <f>IF(ISERROR(VLOOKUP(VLOOKUP($A76, 'E4 TB Allocation Details'!$A$18:$L$217, MATCH("Customer ID", 'E4 TB Allocation Details'!$A$18:$L$18, 0),FALSE), 'E2 Allocators'!$B$15:$W$361, MATCH('O5 Details by Class &amp; Accounts'!AR$18, 'E2 Allocators'!$B$15:$W$15, 0),FALSE)*$G76), 0, VLOOKUP(VLOOKUP($A76, 'E4 TB Allocation Details'!$A$18:$L$217, MATCH("Customer ID", 'E4 TB Allocation Details'!$A$18:$L$18, 0),FALSE), 'E2 Allocators'!$B$15:$W$361, MATCH('O5 Details by Class &amp; Accounts'!AR$18, 'E2 Allocators'!$B$15:$W$15, 0),FALSE)*$G76)</f>
        <v>0</v>
      </c>
      <c r="AS76" s="1334">
        <f>IF(ISERROR(VLOOKUP(VLOOKUP($A76, 'E4 TB Allocation Details'!$A$18:$L$217, MATCH("Customer ID", 'E4 TB Allocation Details'!$A$18:$L$18, 0),FALSE), 'E2 Allocators'!$B$15:$W$361, MATCH('O5 Details by Class &amp; Accounts'!AS$18, 'E2 Allocators'!$B$15:$W$15, 0),FALSE)*$G76), 0, VLOOKUP(VLOOKUP($A76, 'E4 TB Allocation Details'!$A$18:$L$217, MATCH("Customer ID", 'E4 TB Allocation Details'!$A$18:$L$18, 0),FALSE), 'E2 Allocators'!$B$15:$W$361, MATCH('O5 Details by Class &amp; Accounts'!AS$18, 'E2 Allocators'!$B$15:$W$15, 0),FALSE)*$G76)</f>
        <v>0</v>
      </c>
      <c r="AT76" s="1334">
        <f>IF(ISERROR(VLOOKUP(VLOOKUP($A76, 'E4 TB Allocation Details'!$A$18:$L$217, MATCH("Customer ID", 'E4 TB Allocation Details'!$A$18:$L$18, 0),FALSE), 'E2 Allocators'!$B$15:$W$361, MATCH('O5 Details by Class &amp; Accounts'!AT$18, 'E2 Allocators'!$B$15:$W$15, 0),FALSE)*$G76), 0, VLOOKUP(VLOOKUP($A76, 'E4 TB Allocation Details'!$A$18:$L$217, MATCH("Customer ID", 'E4 TB Allocation Details'!$A$18:$L$18, 0),FALSE), 'E2 Allocators'!$B$15:$W$361, MATCH('O5 Details by Class &amp; Accounts'!AT$18, 'E2 Allocators'!$B$15:$W$15, 0),FALSE)*$G76)</f>
        <v>0</v>
      </c>
      <c r="AU76" s="1334">
        <f>IF(ISERROR(VLOOKUP(VLOOKUP($A76, 'E4 TB Allocation Details'!$A$18:$L$217, MATCH("Customer ID", 'E4 TB Allocation Details'!$A$18:$L$18, 0),FALSE), 'E2 Allocators'!$B$15:$W$361, MATCH('O5 Details by Class &amp; Accounts'!AU$18, 'E2 Allocators'!$B$15:$W$15, 0),FALSE)*$G76), 0, VLOOKUP(VLOOKUP($A76, 'E4 TB Allocation Details'!$A$18:$L$217, MATCH("Customer ID", 'E4 TB Allocation Details'!$A$18:$L$18, 0),FALSE), 'E2 Allocators'!$B$15:$W$361, MATCH('O5 Details by Class &amp; Accounts'!AU$18, 'E2 Allocators'!$B$15:$W$15, 0),FALSE)*$G76)</f>
        <v>0</v>
      </c>
      <c r="AV76" s="1334">
        <f>IF(ISERROR(VLOOKUP(VLOOKUP($A76, 'E4 TB Allocation Details'!$A$18:$L$217, MATCH("Customer ID", 'E4 TB Allocation Details'!$A$18:$L$18, 0),FALSE), 'E2 Allocators'!$B$15:$W$361, MATCH('O5 Details by Class &amp; Accounts'!AV$18, 'E2 Allocators'!$B$15:$W$15, 0),FALSE)*$G76), 0, VLOOKUP(VLOOKUP($A76, 'E4 TB Allocation Details'!$A$18:$L$217, MATCH("Customer ID", 'E4 TB Allocation Details'!$A$18:$L$18, 0),FALSE), 'E2 Allocators'!$B$15:$W$361, MATCH('O5 Details by Class &amp; Accounts'!AV$18, 'E2 Allocators'!$B$15:$W$15, 0),FALSE)*$G76)</f>
        <v>0</v>
      </c>
      <c r="AW76" s="1334">
        <f>IF(ISERROR(VLOOKUP(VLOOKUP($A76, 'E4 TB Allocation Details'!$A$18:$L$217, MATCH("Customer ID", 'E4 TB Allocation Details'!$A$18:$L$18, 0),FALSE), 'E2 Allocators'!$B$15:$W$361, MATCH('O5 Details by Class &amp; Accounts'!AW$18, 'E2 Allocators'!$B$15:$W$15, 0),FALSE)*$G76), 0, VLOOKUP(VLOOKUP($A76, 'E4 TB Allocation Details'!$A$18:$L$217, MATCH("Customer ID", 'E4 TB Allocation Details'!$A$18:$L$18, 0),FALSE), 'E2 Allocators'!$B$15:$W$361, MATCH('O5 Details by Class &amp; Accounts'!AW$18, 'E2 Allocators'!$B$15:$W$15, 0),FALSE)*$G76)</f>
        <v>0</v>
      </c>
      <c r="AX76" s="1334">
        <f t="shared" si="10"/>
        <v>0</v>
      </c>
      <c r="AY76" s="1334">
        <f>IF(ISERROR(VLOOKUP(VLOOKUP($A76, 'E4 TB Allocation Details'!$A$18:$L$217, MATCH("Misc ID", 'E4 TB Allocation Details'!$A$18:$L$18, 0),FALSE), 'E2 Allocators'!$B$15:$W$361, MATCH('O5 Details by Class &amp; Accounts'!AY$18, 'E2 Allocators'!$B$15:$W$15, 0),FALSE)*$E76), 0, VLOOKUP(VLOOKUP($A76, 'E4 TB Allocation Details'!$A$18:$L$217, MATCH("Misc ID", 'E4 TB Allocation Details'!$A$18:$L$18, 0),FALSE), 'E2 Allocators'!$B$15:$W$361, MATCH('O5 Details by Class &amp; Accounts'!AY$18, 'E2 Allocators'!$B$15:$W$15, 0),FALSE)*$E76)</f>
        <v>0</v>
      </c>
      <c r="AZ76" s="1334">
        <f>IF(ISERROR(VLOOKUP(VLOOKUP($A76, 'E4 TB Allocation Details'!$A$18:$L$217, MATCH("Misc ID", 'E4 TB Allocation Details'!$A$18:$L$18, 0),FALSE), 'E2 Allocators'!$B$15:$W$361, MATCH('O5 Details by Class &amp; Accounts'!AZ$18, 'E2 Allocators'!$B$15:$W$15, 0),FALSE)*$E76), 0, VLOOKUP(VLOOKUP($A76, 'E4 TB Allocation Details'!$A$18:$L$217, MATCH("Misc ID", 'E4 TB Allocation Details'!$A$18:$L$18, 0),FALSE), 'E2 Allocators'!$B$15:$W$361, MATCH('O5 Details by Class &amp; Accounts'!AZ$18, 'E2 Allocators'!$B$15:$W$15, 0),FALSE)*$E76)</f>
        <v>0</v>
      </c>
      <c r="BA76" s="1334">
        <f>IF(ISERROR(VLOOKUP(VLOOKUP($A76, 'E4 TB Allocation Details'!$A$18:$L$217, MATCH("Misc ID", 'E4 TB Allocation Details'!$A$18:$L$18, 0),FALSE), 'E2 Allocators'!$B$15:$W$361, MATCH('O5 Details by Class &amp; Accounts'!BA$18, 'E2 Allocators'!$B$15:$W$15, 0),FALSE)*$E76), 0, VLOOKUP(VLOOKUP($A76, 'E4 TB Allocation Details'!$A$18:$L$217, MATCH("Misc ID", 'E4 TB Allocation Details'!$A$18:$L$18, 0),FALSE), 'E2 Allocators'!$B$15:$W$361, MATCH('O5 Details by Class &amp; Accounts'!BA$18, 'E2 Allocators'!$B$15:$W$15, 0),FALSE)*$E76)</f>
        <v>0</v>
      </c>
      <c r="BB76" s="1334">
        <f>IF(ISERROR(VLOOKUP(VLOOKUP($A76, 'E4 TB Allocation Details'!$A$18:$L$217, MATCH("Misc ID", 'E4 TB Allocation Details'!$A$18:$L$18, 0),FALSE), 'E2 Allocators'!$B$15:$W$361, MATCH('O5 Details by Class &amp; Accounts'!BB$18, 'E2 Allocators'!$B$15:$W$15, 0),FALSE)*$E76), 0, VLOOKUP(VLOOKUP($A76, 'E4 TB Allocation Details'!$A$18:$L$217, MATCH("Misc ID", 'E4 TB Allocation Details'!$A$18:$L$18, 0),FALSE), 'E2 Allocators'!$B$15:$W$361, MATCH('O5 Details by Class &amp; Accounts'!BB$18, 'E2 Allocators'!$B$15:$W$15, 0),FALSE)*$E76)</f>
        <v>0</v>
      </c>
      <c r="BC76" s="1334">
        <f>IF(ISERROR(VLOOKUP(VLOOKUP($A76, 'E4 TB Allocation Details'!$A$18:$L$217, MATCH("Misc ID", 'E4 TB Allocation Details'!$A$18:$L$18, 0),FALSE), 'E2 Allocators'!$B$15:$W$361, MATCH('O5 Details by Class &amp; Accounts'!BC$18, 'E2 Allocators'!$B$15:$W$15, 0),FALSE)*$E76), 0, VLOOKUP(VLOOKUP($A76, 'E4 TB Allocation Details'!$A$18:$L$217, MATCH("Misc ID", 'E4 TB Allocation Details'!$A$18:$L$18, 0),FALSE), 'E2 Allocators'!$B$15:$W$361, MATCH('O5 Details by Class &amp; Accounts'!BC$18, 'E2 Allocators'!$B$15:$W$15, 0),FALSE)*$E76)</f>
        <v>0</v>
      </c>
      <c r="BD76" s="1334">
        <f>IF(ISERROR(VLOOKUP(VLOOKUP($A76, 'E4 TB Allocation Details'!$A$18:$L$217, MATCH("Misc ID", 'E4 TB Allocation Details'!$A$18:$L$18, 0),FALSE), 'E2 Allocators'!$B$15:$W$361, MATCH('O5 Details by Class &amp; Accounts'!BD$18, 'E2 Allocators'!$B$15:$W$15, 0),FALSE)*$E76), 0, VLOOKUP(VLOOKUP($A76, 'E4 TB Allocation Details'!$A$18:$L$217, MATCH("Misc ID", 'E4 TB Allocation Details'!$A$18:$L$18, 0),FALSE), 'E2 Allocators'!$B$15:$W$361, MATCH('O5 Details by Class &amp; Accounts'!BD$18, 'E2 Allocators'!$B$15:$W$15, 0),FALSE)*$E76)</f>
        <v>0</v>
      </c>
      <c r="BE76" s="1334">
        <f>IF(ISERROR(VLOOKUP(VLOOKUP($A76, 'E4 TB Allocation Details'!$A$18:$L$217, MATCH("Misc ID", 'E4 TB Allocation Details'!$A$18:$L$18, 0),FALSE), 'E2 Allocators'!$B$15:$W$361, MATCH('O5 Details by Class &amp; Accounts'!BE$18, 'E2 Allocators'!$B$15:$W$15, 0),FALSE)*$E76), 0, VLOOKUP(VLOOKUP($A76, 'E4 TB Allocation Details'!$A$18:$L$217, MATCH("Misc ID", 'E4 TB Allocation Details'!$A$18:$L$18, 0),FALSE), 'E2 Allocators'!$B$15:$W$361, MATCH('O5 Details by Class &amp; Accounts'!BE$18, 'E2 Allocators'!$B$15:$W$15, 0),FALSE)*$E76)</f>
        <v>0</v>
      </c>
      <c r="BF76" s="1334">
        <f>IF(ISERROR(VLOOKUP(VLOOKUP($A76, 'E4 TB Allocation Details'!$A$18:$L$217, MATCH("Misc ID", 'E4 TB Allocation Details'!$A$18:$L$18, 0),FALSE), 'E2 Allocators'!$B$15:$W$361, MATCH('O5 Details by Class &amp; Accounts'!BF$18, 'E2 Allocators'!$B$15:$W$15, 0),FALSE)*$E76), 0, VLOOKUP(VLOOKUP($A76, 'E4 TB Allocation Details'!$A$18:$L$217, MATCH("Misc ID", 'E4 TB Allocation Details'!$A$18:$L$18, 0),FALSE), 'E2 Allocators'!$B$15:$W$361, MATCH('O5 Details by Class &amp; Accounts'!BF$18, 'E2 Allocators'!$B$15:$W$15, 0),FALSE)*$E76)</f>
        <v>0</v>
      </c>
      <c r="BG76" s="1334">
        <f>IF(ISERROR(VLOOKUP(VLOOKUP($A76, 'E4 TB Allocation Details'!$A$18:$L$217, MATCH("Misc ID", 'E4 TB Allocation Details'!$A$18:$L$18, 0),FALSE), 'E2 Allocators'!$B$15:$W$361, MATCH('O5 Details by Class &amp; Accounts'!BG$18, 'E2 Allocators'!$B$15:$W$15, 0),FALSE)*$E76), 0, VLOOKUP(VLOOKUP($A76, 'E4 TB Allocation Details'!$A$18:$L$217, MATCH("Misc ID", 'E4 TB Allocation Details'!$A$18:$L$18, 0),FALSE), 'E2 Allocators'!$B$15:$W$361, MATCH('O5 Details by Class &amp; Accounts'!BG$18, 'E2 Allocators'!$B$15:$W$15, 0),FALSE)*$E76)</f>
        <v>0</v>
      </c>
      <c r="BH76" s="1334">
        <f>IF(ISERROR(VLOOKUP(VLOOKUP($A76, 'E4 TB Allocation Details'!$A$18:$L$217, MATCH("Misc ID", 'E4 TB Allocation Details'!$A$18:$L$18, 0),FALSE), 'E2 Allocators'!$B$15:$W$361, MATCH('O5 Details by Class &amp; Accounts'!BH$18, 'E2 Allocators'!$B$15:$W$15, 0),FALSE)*$E76), 0, VLOOKUP(VLOOKUP($A76, 'E4 TB Allocation Details'!$A$18:$L$217, MATCH("Misc ID", 'E4 TB Allocation Details'!$A$18:$L$18, 0),FALSE), 'E2 Allocators'!$B$15:$W$361, MATCH('O5 Details by Class &amp; Accounts'!BH$18, 'E2 Allocators'!$B$15:$W$15, 0),FALSE)*$E76)</f>
        <v>0</v>
      </c>
      <c r="BI76" s="1334">
        <f>IF(ISERROR(VLOOKUP(VLOOKUP($A76, 'E4 TB Allocation Details'!$A$18:$L$217, MATCH("Misc ID", 'E4 TB Allocation Details'!$A$18:$L$18, 0),FALSE), 'E2 Allocators'!$B$15:$W$361, MATCH('O5 Details by Class &amp; Accounts'!BI$18, 'E2 Allocators'!$B$15:$W$15, 0),FALSE)*$E76), 0, VLOOKUP(VLOOKUP($A76, 'E4 TB Allocation Details'!$A$18:$L$217, MATCH("Misc ID", 'E4 TB Allocation Details'!$A$18:$L$18, 0),FALSE), 'E2 Allocators'!$B$15:$W$361, MATCH('O5 Details by Class &amp; Accounts'!BI$18, 'E2 Allocators'!$B$15:$W$15, 0),FALSE)*$E76)</f>
        <v>0</v>
      </c>
      <c r="BJ76" s="1334">
        <f>IF(ISERROR(VLOOKUP(VLOOKUP($A76, 'E4 TB Allocation Details'!$A$18:$L$217, MATCH("Misc ID", 'E4 TB Allocation Details'!$A$18:$L$18, 0),FALSE), 'E2 Allocators'!$B$15:$W$361, MATCH('O5 Details by Class &amp; Accounts'!BJ$18, 'E2 Allocators'!$B$15:$W$15, 0),FALSE)*$E76), 0, VLOOKUP(VLOOKUP($A76, 'E4 TB Allocation Details'!$A$18:$L$217, MATCH("Misc ID", 'E4 TB Allocation Details'!$A$18:$L$18, 0),FALSE), 'E2 Allocators'!$B$15:$W$361, MATCH('O5 Details by Class &amp; Accounts'!BJ$18, 'E2 Allocators'!$B$15:$W$15, 0),FALSE)*$E76)</f>
        <v>0</v>
      </c>
      <c r="BK76" s="1334">
        <f>IF(ISERROR(VLOOKUP(VLOOKUP($A76, 'E4 TB Allocation Details'!$A$18:$L$217, MATCH("Misc ID", 'E4 TB Allocation Details'!$A$18:$L$18, 0),FALSE), 'E2 Allocators'!$B$15:$W$361, MATCH('O5 Details by Class &amp; Accounts'!BK$18, 'E2 Allocators'!$B$15:$W$15, 0),FALSE)*$E76), 0, VLOOKUP(VLOOKUP($A76, 'E4 TB Allocation Details'!$A$18:$L$217, MATCH("Misc ID", 'E4 TB Allocation Details'!$A$18:$L$18, 0),FALSE), 'E2 Allocators'!$B$15:$W$361, MATCH('O5 Details by Class &amp; Accounts'!BK$18, 'E2 Allocators'!$B$15:$W$15, 0),FALSE)*$E76)</f>
        <v>0</v>
      </c>
      <c r="BL76" s="1334">
        <f>IF(ISERROR(VLOOKUP(VLOOKUP($A76, 'E4 TB Allocation Details'!$A$18:$L$217, MATCH("Misc ID", 'E4 TB Allocation Details'!$A$18:$L$18, 0),FALSE), 'E2 Allocators'!$B$15:$W$361, MATCH('O5 Details by Class &amp; Accounts'!BL$18, 'E2 Allocators'!$B$15:$W$15, 0),FALSE)*$E76), 0, VLOOKUP(VLOOKUP($A76, 'E4 TB Allocation Details'!$A$18:$L$217, MATCH("Misc ID", 'E4 TB Allocation Details'!$A$18:$L$18, 0),FALSE), 'E2 Allocators'!$B$15:$W$361, MATCH('O5 Details by Class &amp; Accounts'!BL$18, 'E2 Allocators'!$B$15:$W$15, 0),FALSE)*$E76)</f>
        <v>0</v>
      </c>
      <c r="BM76" s="1334">
        <f>IF(ISERROR(VLOOKUP(VLOOKUP($A76, 'E4 TB Allocation Details'!$A$18:$L$217, MATCH("Misc ID", 'E4 TB Allocation Details'!$A$18:$L$18, 0),FALSE), 'E2 Allocators'!$B$15:$W$361, MATCH('O5 Details by Class &amp; Accounts'!BM$18, 'E2 Allocators'!$B$15:$W$15, 0),FALSE)*$E76), 0, VLOOKUP(VLOOKUP($A76, 'E4 TB Allocation Details'!$A$18:$L$217, MATCH("Misc ID", 'E4 TB Allocation Details'!$A$18:$L$18, 0),FALSE), 'E2 Allocators'!$B$15:$W$361, MATCH('O5 Details by Class &amp; Accounts'!BM$18, 'E2 Allocators'!$B$15:$W$15, 0),FALSE)*$E76)</f>
        <v>0</v>
      </c>
      <c r="BN76" s="1334">
        <f>IF(ISERROR(VLOOKUP(VLOOKUP($A76, 'E4 TB Allocation Details'!$A$18:$L$217, MATCH("Misc ID", 'E4 TB Allocation Details'!$A$18:$L$18, 0),FALSE), 'E2 Allocators'!$B$15:$W$361, MATCH('O5 Details by Class &amp; Accounts'!BN$18, 'E2 Allocators'!$B$15:$W$15, 0),FALSE)*$E76), 0, VLOOKUP(VLOOKUP($A76, 'E4 TB Allocation Details'!$A$18:$L$217, MATCH("Misc ID", 'E4 TB Allocation Details'!$A$18:$L$18, 0),FALSE), 'E2 Allocators'!$B$15:$W$361, MATCH('O5 Details by Class &amp; Accounts'!BN$18, 'E2 Allocators'!$B$15:$W$15, 0),FALSE)*$E76)</f>
        <v>0</v>
      </c>
      <c r="BO76" s="1334">
        <f>IF(ISERROR(VLOOKUP(VLOOKUP($A76, 'E4 TB Allocation Details'!$A$18:$L$217, MATCH("Misc ID", 'E4 TB Allocation Details'!$A$18:$L$18, 0),FALSE), 'E2 Allocators'!$B$15:$W$361, MATCH('O5 Details by Class &amp; Accounts'!BO$18, 'E2 Allocators'!$B$15:$W$15, 0),FALSE)*$E76), 0, VLOOKUP(VLOOKUP($A76, 'E4 TB Allocation Details'!$A$18:$L$217, MATCH("Misc ID", 'E4 TB Allocation Details'!$A$18:$L$18, 0),FALSE), 'E2 Allocators'!$B$15:$W$361, MATCH('O5 Details by Class &amp; Accounts'!BO$18, 'E2 Allocators'!$B$15:$W$15, 0),FALSE)*$E76)</f>
        <v>0</v>
      </c>
      <c r="BP76" s="1334">
        <f>IF(ISERROR(VLOOKUP(VLOOKUP($A76, 'E4 TB Allocation Details'!$A$18:$L$217, MATCH("Misc ID", 'E4 TB Allocation Details'!$A$18:$L$18, 0),FALSE), 'E2 Allocators'!$B$15:$W$361, MATCH('O5 Details by Class &amp; Accounts'!BP$18, 'E2 Allocators'!$B$15:$W$15, 0),FALSE)*$E76), 0, VLOOKUP(VLOOKUP($A76, 'E4 TB Allocation Details'!$A$18:$L$217, MATCH("Misc ID", 'E4 TB Allocation Details'!$A$18:$L$18, 0),FALSE), 'E2 Allocators'!$B$15:$W$361, MATCH('O5 Details by Class &amp; Accounts'!BP$18, 'E2 Allocators'!$B$15:$W$15, 0),FALSE)*$E76)</f>
        <v>0</v>
      </c>
      <c r="BQ76" s="1334">
        <f>IF(ISERROR(VLOOKUP(VLOOKUP($A76, 'E4 TB Allocation Details'!$A$18:$L$217, MATCH("Misc ID", 'E4 TB Allocation Details'!$A$18:$L$18, 0),FALSE), 'E2 Allocators'!$B$15:$W$361, MATCH('O5 Details by Class &amp; Accounts'!BQ$18, 'E2 Allocators'!$B$15:$W$15, 0),FALSE)*$E76), 0, VLOOKUP(VLOOKUP($A76, 'E4 TB Allocation Details'!$A$18:$L$217, MATCH("Misc ID", 'E4 TB Allocation Details'!$A$18:$L$18, 0),FALSE), 'E2 Allocators'!$B$15:$W$361, MATCH('O5 Details by Class &amp; Accounts'!BQ$18, 'E2 Allocators'!$B$15:$W$15, 0),FALSE)*$E76)</f>
        <v>0</v>
      </c>
      <c r="BR76" s="1334">
        <f>IF(ISERROR(VLOOKUP(VLOOKUP($A76, 'E4 TB Allocation Details'!$A$18:$L$217, MATCH("Misc ID", 'E4 TB Allocation Details'!$A$18:$L$18, 0),FALSE), 'E2 Allocators'!$B$15:$W$361, MATCH('O5 Details by Class &amp; Accounts'!BR$18, 'E2 Allocators'!$B$15:$W$15, 0),FALSE)*$E76), 0, VLOOKUP(VLOOKUP($A76, 'E4 TB Allocation Details'!$A$18:$L$217, MATCH("Misc ID", 'E4 TB Allocation Details'!$A$18:$L$18, 0),FALSE), 'E2 Allocators'!$B$15:$W$361, MATCH('O5 Details by Class &amp; Accounts'!BR$18, 'E2 Allocators'!$B$15:$W$15, 0),FALSE)*$E76)</f>
        <v>0</v>
      </c>
      <c r="BS76" s="1334">
        <f t="shared" si="11"/>
        <v>0</v>
      </c>
      <c r="BT76" s="1334">
        <f>IF(ISERROR(VLOOKUP(VLOOKUP($A76, 'E4 TB Allocation Details'!$A$18:$L$217, MATCH("A &amp; G ID", 'E4 TB Allocation Details'!$A$18:$L$18, 0),FALSE), 'E2 Allocators'!$B$15:$W$361, MATCH('O5 Details by Class &amp; Accounts'!BT$18, 'E2 Allocators'!$B$15:$W$15, 0),FALSE)*$E76), 0, VLOOKUP(VLOOKUP($A76, 'E4 TB Allocation Details'!$A$18:$L$217, MATCH("A &amp; G ID", 'E4 TB Allocation Details'!$A$18:$L$18, 0),FALSE), 'E2 Allocators'!$B$15:$W$361, MATCH('O5 Details by Class &amp; Accounts'!BT$18, 'E2 Allocators'!$B$15:$W$15, 0),FALSE)*$E76)</f>
        <v>0</v>
      </c>
      <c r="BU76" s="1334">
        <f>IF(ISERROR(VLOOKUP(VLOOKUP($A76, 'E4 TB Allocation Details'!$A$18:$L$217, MATCH("A &amp; G ID", 'E4 TB Allocation Details'!$A$18:$L$18, 0),FALSE), 'E2 Allocators'!$B$15:$W$361, MATCH('O5 Details by Class &amp; Accounts'!BU$18, 'E2 Allocators'!$B$15:$W$15, 0),FALSE)*$E76), 0, VLOOKUP(VLOOKUP($A76, 'E4 TB Allocation Details'!$A$18:$L$217, MATCH("A &amp; G ID", 'E4 TB Allocation Details'!$A$18:$L$18, 0),FALSE), 'E2 Allocators'!$B$15:$W$361, MATCH('O5 Details by Class &amp; Accounts'!BU$18, 'E2 Allocators'!$B$15:$W$15, 0),FALSE)*$E76)</f>
        <v>0</v>
      </c>
      <c r="BV76" s="1334">
        <f>IF(ISERROR(VLOOKUP(VLOOKUP($A76, 'E4 TB Allocation Details'!$A$18:$L$217, MATCH("A &amp; G ID", 'E4 TB Allocation Details'!$A$18:$L$18, 0),FALSE), 'E2 Allocators'!$B$15:$W$361, MATCH('O5 Details by Class &amp; Accounts'!BV$18, 'E2 Allocators'!$B$15:$W$15, 0),FALSE)*$E76), 0, VLOOKUP(VLOOKUP($A76, 'E4 TB Allocation Details'!$A$18:$L$217, MATCH("A &amp; G ID", 'E4 TB Allocation Details'!$A$18:$L$18, 0),FALSE), 'E2 Allocators'!$B$15:$W$361, MATCH('O5 Details by Class &amp; Accounts'!BV$18, 'E2 Allocators'!$B$15:$W$15, 0),FALSE)*$E76)</f>
        <v>0</v>
      </c>
      <c r="BW76" s="1334">
        <f>IF(ISERROR(VLOOKUP(VLOOKUP($A76, 'E4 TB Allocation Details'!$A$18:$L$217, MATCH("A &amp; G ID", 'E4 TB Allocation Details'!$A$18:$L$18, 0),FALSE), 'E2 Allocators'!$B$15:$W$361, MATCH('O5 Details by Class &amp; Accounts'!BW$18, 'E2 Allocators'!$B$15:$W$15, 0),FALSE)*$E76), 0, VLOOKUP(VLOOKUP($A76, 'E4 TB Allocation Details'!$A$18:$L$217, MATCH("A &amp; G ID", 'E4 TB Allocation Details'!$A$18:$L$18, 0),FALSE), 'E2 Allocators'!$B$15:$W$361, MATCH('O5 Details by Class &amp; Accounts'!BW$18, 'E2 Allocators'!$B$15:$W$15, 0),FALSE)*$E76)</f>
        <v>0</v>
      </c>
      <c r="BX76" s="1334">
        <f>IF(ISERROR(VLOOKUP(VLOOKUP($A76, 'E4 TB Allocation Details'!$A$18:$L$217, MATCH("A &amp; G ID", 'E4 TB Allocation Details'!$A$18:$L$18, 0),FALSE), 'E2 Allocators'!$B$15:$W$361, MATCH('O5 Details by Class &amp; Accounts'!BX$18, 'E2 Allocators'!$B$15:$W$15, 0),FALSE)*$E76), 0, VLOOKUP(VLOOKUP($A76, 'E4 TB Allocation Details'!$A$18:$L$217, MATCH("A &amp; G ID", 'E4 TB Allocation Details'!$A$18:$L$18, 0),FALSE), 'E2 Allocators'!$B$15:$W$361, MATCH('O5 Details by Class &amp; Accounts'!BX$18, 'E2 Allocators'!$B$15:$W$15, 0),FALSE)*$E76)</f>
        <v>0</v>
      </c>
      <c r="BY76" s="1334">
        <f>IF(ISERROR(VLOOKUP(VLOOKUP($A76, 'E4 TB Allocation Details'!$A$18:$L$217, MATCH("A &amp; G ID", 'E4 TB Allocation Details'!$A$18:$L$18, 0),FALSE), 'E2 Allocators'!$B$15:$W$361, MATCH('O5 Details by Class &amp; Accounts'!BY$18, 'E2 Allocators'!$B$15:$W$15, 0),FALSE)*$E76), 0, VLOOKUP(VLOOKUP($A76, 'E4 TB Allocation Details'!$A$18:$L$217, MATCH("A &amp; G ID", 'E4 TB Allocation Details'!$A$18:$L$18, 0),FALSE), 'E2 Allocators'!$B$15:$W$361, MATCH('O5 Details by Class &amp; Accounts'!BY$18, 'E2 Allocators'!$B$15:$W$15, 0),FALSE)*$E76)</f>
        <v>0</v>
      </c>
      <c r="BZ76" s="1334">
        <f>IF(ISERROR(VLOOKUP(VLOOKUP($A76, 'E4 TB Allocation Details'!$A$18:$L$217, MATCH("A &amp; G ID", 'E4 TB Allocation Details'!$A$18:$L$18, 0),FALSE), 'E2 Allocators'!$B$15:$W$361, MATCH('O5 Details by Class &amp; Accounts'!BZ$18, 'E2 Allocators'!$B$15:$W$15, 0),FALSE)*$E76), 0, VLOOKUP(VLOOKUP($A76, 'E4 TB Allocation Details'!$A$18:$L$217, MATCH("A &amp; G ID", 'E4 TB Allocation Details'!$A$18:$L$18, 0),FALSE), 'E2 Allocators'!$B$15:$W$361, MATCH('O5 Details by Class &amp; Accounts'!BZ$18, 'E2 Allocators'!$B$15:$W$15, 0),FALSE)*$E76)</f>
        <v>0</v>
      </c>
      <c r="CA76" s="1334">
        <f>IF(ISERROR(VLOOKUP(VLOOKUP($A76, 'E4 TB Allocation Details'!$A$18:$L$217, MATCH("A &amp; G ID", 'E4 TB Allocation Details'!$A$18:$L$18, 0),FALSE), 'E2 Allocators'!$B$15:$W$361, MATCH('O5 Details by Class &amp; Accounts'!CA$18, 'E2 Allocators'!$B$15:$W$15, 0),FALSE)*$E76), 0, VLOOKUP(VLOOKUP($A76, 'E4 TB Allocation Details'!$A$18:$L$217, MATCH("A &amp; G ID", 'E4 TB Allocation Details'!$A$18:$L$18, 0),FALSE), 'E2 Allocators'!$B$15:$W$361, MATCH('O5 Details by Class &amp; Accounts'!CA$18, 'E2 Allocators'!$B$15:$W$15, 0),FALSE)*$E76)</f>
        <v>0</v>
      </c>
      <c r="CB76" s="1334">
        <f>IF(ISERROR(VLOOKUP(VLOOKUP($A76, 'E4 TB Allocation Details'!$A$18:$L$217, MATCH("A &amp; G ID", 'E4 TB Allocation Details'!$A$18:$L$18, 0),FALSE), 'E2 Allocators'!$B$15:$W$361, MATCH('O5 Details by Class &amp; Accounts'!CB$18, 'E2 Allocators'!$B$15:$W$15, 0),FALSE)*$E76), 0, VLOOKUP(VLOOKUP($A76, 'E4 TB Allocation Details'!$A$18:$L$217, MATCH("A &amp; G ID", 'E4 TB Allocation Details'!$A$18:$L$18, 0),FALSE), 'E2 Allocators'!$B$15:$W$361, MATCH('O5 Details by Class &amp; Accounts'!CB$18, 'E2 Allocators'!$B$15:$W$15, 0),FALSE)*$E76)</f>
        <v>0</v>
      </c>
      <c r="CC76" s="1334">
        <f>IF(ISERROR(VLOOKUP(VLOOKUP($A76, 'E4 TB Allocation Details'!$A$18:$L$217, MATCH("A &amp; G ID", 'E4 TB Allocation Details'!$A$18:$L$18, 0),FALSE), 'E2 Allocators'!$B$15:$W$361, MATCH('O5 Details by Class &amp; Accounts'!CC$18, 'E2 Allocators'!$B$15:$W$15, 0),FALSE)*$E76), 0, VLOOKUP(VLOOKUP($A76, 'E4 TB Allocation Details'!$A$18:$L$217, MATCH("A &amp; G ID", 'E4 TB Allocation Details'!$A$18:$L$18, 0),FALSE), 'E2 Allocators'!$B$15:$W$361, MATCH('O5 Details by Class &amp; Accounts'!CC$18, 'E2 Allocators'!$B$15:$W$15, 0),FALSE)*$E76)</f>
        <v>0</v>
      </c>
      <c r="CD76" s="1334">
        <f>IF(ISERROR(VLOOKUP(VLOOKUP($A76, 'E4 TB Allocation Details'!$A$18:$L$217, MATCH("A &amp; G ID", 'E4 TB Allocation Details'!$A$18:$L$18, 0),FALSE), 'E2 Allocators'!$B$15:$W$361, MATCH('O5 Details by Class &amp; Accounts'!CD$18, 'E2 Allocators'!$B$15:$W$15, 0),FALSE)*$E76), 0, VLOOKUP(VLOOKUP($A76, 'E4 TB Allocation Details'!$A$18:$L$217, MATCH("A &amp; G ID", 'E4 TB Allocation Details'!$A$18:$L$18, 0),FALSE), 'E2 Allocators'!$B$15:$W$361, MATCH('O5 Details by Class &amp; Accounts'!CD$18, 'E2 Allocators'!$B$15:$W$15, 0),FALSE)*$E76)</f>
        <v>0</v>
      </c>
      <c r="CE76" s="1334">
        <f>IF(ISERROR(VLOOKUP(VLOOKUP($A76, 'E4 TB Allocation Details'!$A$18:$L$217, MATCH("A &amp; G ID", 'E4 TB Allocation Details'!$A$18:$L$18, 0),FALSE), 'E2 Allocators'!$B$15:$W$361, MATCH('O5 Details by Class &amp; Accounts'!CE$18, 'E2 Allocators'!$B$15:$W$15, 0),FALSE)*$E76), 0, VLOOKUP(VLOOKUP($A76, 'E4 TB Allocation Details'!$A$18:$L$217, MATCH("A &amp; G ID", 'E4 TB Allocation Details'!$A$18:$L$18, 0),FALSE), 'E2 Allocators'!$B$15:$W$361, MATCH('O5 Details by Class &amp; Accounts'!CE$18, 'E2 Allocators'!$B$15:$W$15, 0),FALSE)*$E76)</f>
        <v>0</v>
      </c>
      <c r="CF76" s="1334">
        <f>IF(ISERROR(VLOOKUP(VLOOKUP($A76, 'E4 TB Allocation Details'!$A$18:$L$217, MATCH("A &amp; G ID", 'E4 TB Allocation Details'!$A$18:$L$18, 0),FALSE), 'E2 Allocators'!$B$15:$W$361, MATCH('O5 Details by Class &amp; Accounts'!CF$18, 'E2 Allocators'!$B$15:$W$15, 0),FALSE)*$E76), 0, VLOOKUP(VLOOKUP($A76, 'E4 TB Allocation Details'!$A$18:$L$217, MATCH("A &amp; G ID", 'E4 TB Allocation Details'!$A$18:$L$18, 0),FALSE), 'E2 Allocators'!$B$15:$W$361, MATCH('O5 Details by Class &amp; Accounts'!CF$18, 'E2 Allocators'!$B$15:$W$15, 0),FALSE)*$E76)</f>
        <v>0</v>
      </c>
      <c r="CG76" s="1334">
        <f>IF(ISERROR(VLOOKUP(VLOOKUP($A76, 'E4 TB Allocation Details'!$A$18:$L$217, MATCH("A &amp; G ID", 'E4 TB Allocation Details'!$A$18:$L$18, 0),FALSE), 'E2 Allocators'!$B$15:$W$361, MATCH('O5 Details by Class &amp; Accounts'!CG$18, 'E2 Allocators'!$B$15:$W$15, 0),FALSE)*$E76), 0, VLOOKUP(VLOOKUP($A76, 'E4 TB Allocation Details'!$A$18:$L$217, MATCH("A &amp; G ID", 'E4 TB Allocation Details'!$A$18:$L$18, 0),FALSE), 'E2 Allocators'!$B$15:$W$361, MATCH('O5 Details by Class &amp; Accounts'!CG$18, 'E2 Allocators'!$B$15:$W$15, 0),FALSE)*$E76)</f>
        <v>0</v>
      </c>
      <c r="CH76" s="1334">
        <f>IF(ISERROR(VLOOKUP(VLOOKUP($A76, 'E4 TB Allocation Details'!$A$18:$L$217, MATCH("A &amp; G ID", 'E4 TB Allocation Details'!$A$18:$L$18, 0),FALSE), 'E2 Allocators'!$B$15:$W$361, MATCH('O5 Details by Class &amp; Accounts'!CH$18, 'E2 Allocators'!$B$15:$W$15, 0),FALSE)*$E76), 0, VLOOKUP(VLOOKUP($A76, 'E4 TB Allocation Details'!$A$18:$L$217, MATCH("A &amp; G ID", 'E4 TB Allocation Details'!$A$18:$L$18, 0),FALSE), 'E2 Allocators'!$B$15:$W$361, MATCH('O5 Details by Class &amp; Accounts'!CH$18, 'E2 Allocators'!$B$15:$W$15, 0),FALSE)*$E76)</f>
        <v>0</v>
      </c>
      <c r="CI76" s="1334">
        <f>IF(ISERROR(VLOOKUP(VLOOKUP($A76, 'E4 TB Allocation Details'!$A$18:$L$217, MATCH("A &amp; G ID", 'E4 TB Allocation Details'!$A$18:$L$18, 0),FALSE), 'E2 Allocators'!$B$15:$W$361, MATCH('O5 Details by Class &amp; Accounts'!CI$18, 'E2 Allocators'!$B$15:$W$15, 0),FALSE)*$E76), 0, VLOOKUP(VLOOKUP($A76, 'E4 TB Allocation Details'!$A$18:$L$217, MATCH("A &amp; G ID", 'E4 TB Allocation Details'!$A$18:$L$18, 0),FALSE), 'E2 Allocators'!$B$15:$W$361, MATCH('O5 Details by Class &amp; Accounts'!CI$18, 'E2 Allocators'!$B$15:$W$15, 0),FALSE)*$E76)</f>
        <v>0</v>
      </c>
      <c r="CJ76" s="1334">
        <f>IF(ISERROR(VLOOKUP(VLOOKUP($A76, 'E4 TB Allocation Details'!$A$18:$L$217, MATCH("A &amp; G ID", 'E4 TB Allocation Details'!$A$18:$L$18, 0),FALSE), 'E2 Allocators'!$B$15:$W$361, MATCH('O5 Details by Class &amp; Accounts'!CJ$18, 'E2 Allocators'!$B$15:$W$15, 0),FALSE)*$E76), 0, VLOOKUP(VLOOKUP($A76, 'E4 TB Allocation Details'!$A$18:$L$217, MATCH("A &amp; G ID", 'E4 TB Allocation Details'!$A$18:$L$18, 0),FALSE), 'E2 Allocators'!$B$15:$W$361, MATCH('O5 Details by Class &amp; Accounts'!CJ$18, 'E2 Allocators'!$B$15:$W$15, 0),FALSE)*$E76)</f>
        <v>0</v>
      </c>
      <c r="CK76" s="1334">
        <f>IF(ISERROR(VLOOKUP(VLOOKUP($A76, 'E4 TB Allocation Details'!$A$18:$L$217, MATCH("A &amp; G ID", 'E4 TB Allocation Details'!$A$18:$L$18, 0),FALSE), 'E2 Allocators'!$B$15:$W$361, MATCH('O5 Details by Class &amp; Accounts'!CK$18, 'E2 Allocators'!$B$15:$W$15, 0),FALSE)*$E76), 0, VLOOKUP(VLOOKUP($A76, 'E4 TB Allocation Details'!$A$18:$L$217, MATCH("A &amp; G ID", 'E4 TB Allocation Details'!$A$18:$L$18, 0),FALSE), 'E2 Allocators'!$B$15:$W$361, MATCH('O5 Details by Class &amp; Accounts'!CK$18, 'E2 Allocators'!$B$15:$W$15, 0),FALSE)*$E76)</f>
        <v>0</v>
      </c>
      <c r="CL76" s="1334">
        <f>IF(ISERROR(VLOOKUP(VLOOKUP($A76, 'E4 TB Allocation Details'!$A$18:$L$217, MATCH("A &amp; G ID", 'E4 TB Allocation Details'!$A$18:$L$18, 0),FALSE), 'E2 Allocators'!$B$15:$W$361, MATCH('O5 Details by Class &amp; Accounts'!CL$18, 'E2 Allocators'!$B$15:$W$15, 0),FALSE)*$E76), 0, VLOOKUP(VLOOKUP($A76, 'E4 TB Allocation Details'!$A$18:$L$217, MATCH("A &amp; G ID", 'E4 TB Allocation Details'!$A$18:$L$18, 0),FALSE), 'E2 Allocators'!$B$15:$W$361, MATCH('O5 Details by Class &amp; Accounts'!CL$18, 'E2 Allocators'!$B$15:$W$15, 0),FALSE)*$E76)</f>
        <v>0</v>
      </c>
      <c r="CM76" s="1334">
        <f>IF(ISERROR(VLOOKUP(VLOOKUP($A76, 'E4 TB Allocation Details'!$A$18:$L$217, MATCH("A &amp; G ID", 'E4 TB Allocation Details'!$A$18:$L$18, 0),FALSE), 'E2 Allocators'!$B$15:$W$361, MATCH('O5 Details by Class &amp; Accounts'!CM$18, 'E2 Allocators'!$B$15:$W$15, 0),FALSE)*$E76), 0, VLOOKUP(VLOOKUP($A76, 'E4 TB Allocation Details'!$A$18:$L$217, MATCH("A &amp; G ID", 'E4 TB Allocation Details'!$A$18:$L$18, 0),FALSE), 'E2 Allocators'!$B$15:$W$361, MATCH('O5 Details by Class &amp; Accounts'!CM$18, 'E2 Allocators'!$B$15:$W$15, 0),FALSE)*$E76)</f>
        <v>0</v>
      </c>
      <c r="CN76" s="1334">
        <f t="shared" si="12"/>
        <v>0</v>
      </c>
      <c r="CO76" s="1670">
        <f t="shared" si="7"/>
        <v>0</v>
      </c>
      <c r="CQ76" s="1926" t="s">
        <v>5</v>
      </c>
    </row>
    <row r="77" spans="1:95" s="64" customFormat="1" ht="12.75" x14ac:dyDescent="0.2">
      <c r="A77" s="2226">
        <v>1980</v>
      </c>
      <c r="B77" s="2176" t="s">
        <v>1125</v>
      </c>
      <c r="C77" s="1667">
        <f>IF(ISERROR(VLOOKUP($A77,'I3 TB Data'!$A$20:$H$465,MATCH('O5 Details by Class &amp; Accounts'!$C$18, 'I3 TB Data'!$A$20:$H$20,0),0)), 0, VLOOKUP($A77,'I3 TB Data'!$A$20:$H$465,MATCH('O5 Details by Class &amp; Accounts'!$C$18,'I3 TB Data'!$A$20:$H$20,0),0))</f>
        <v>454006.62</v>
      </c>
      <c r="D77" s="1668">
        <f>'I4 BO ASSETS'!E78</f>
        <v>0</v>
      </c>
      <c r="E77" s="1667">
        <f t="shared" si="6"/>
        <v>454006.62</v>
      </c>
      <c r="F77" s="1669">
        <f>IF(ISERROR(VLOOKUP($A77, 'E1 Categorization'!A33:E123, MATCH("Customer Component", 'E1 Categorization'!$A$33:$E$33,0), 0)), 0, IF(VLOOKUP($A77, 'E1 Categorization'!A33:E123, MATCH("Customer Component", 'E1 Categorization'!$A$33:$E$33,0), 0)=0, 'O5 Details by Class &amp; Accounts'!$E77, IF(AND(VLOOKUP($A77, 'E1 Categorization'!A33:E123, MATCH("Customer Component", 'E1 Categorization'!$A$33:$E$33,0), 0) &gt;0, VLOOKUP($A77, 'E1 Categorization'!A33:E123, MATCH("Customer Component", 'E1 Categorization'!$A$33:$E$33,0), 0)&lt;1), 'O5 Details by Class &amp; Accounts'!$E77*(1-VLOOKUP($A77, 'E1 Categorization'!A33:E123, MATCH("Customer Component", 'E1 Categorization'!$A$33:$E$33,0), 0)), 0)))</f>
        <v>0</v>
      </c>
      <c r="G77" s="1669">
        <f>IF(ISERROR(VLOOKUP($A77, 'E1 Categorization'!A33:E123, MATCH("Customer Component", 'E1 Categorization'!$A$33:$E$33,0), 0)),0, IF(VLOOKUP($A77, 'E1 Categorization'!A33:E123, MATCH("Customer Component", 'E1 Categorization'!$A$33:$E$33,0), 0)=0, 0, IF(AND(VLOOKUP($A77, 'E1 Categorization'!A33:E123, MATCH("Customer Component", 'E1 Categorization'!$A$33:$E$33,0), 0) &gt;0, VLOOKUP($A77, 'E1 Categorization'!A33:E123, MATCH("Customer Component", 'E1 Categorization'!$A$33:$E$33,0), 0)&lt;1), 'O5 Details by Class &amp; Accounts'!$E77*(VLOOKUP($A77, 'E1 Categorization'!A33:E123, MATCH("Customer Component", 'E1 Categorization'!$A$33:$E$33,0), 0)), 'O5 Details by Class &amp; Accounts'!$E77)))</f>
        <v>0</v>
      </c>
      <c r="H77" s="1334">
        <f t="shared" si="8"/>
        <v>0</v>
      </c>
      <c r="I77" s="1334">
        <f>IF(ISERROR(VLOOKUP(VLOOKUP($A77, 'E4 TB Allocation Details'!$A$18:$L$217, MATCH("Demand ID", 'E4 TB Allocation Details'!$A$18:$L$18, 0),FALSE), 'E2 Allocators'!$B$15:$W$361, MATCH('O5 Details by Class &amp; Accounts'!I$18, 'E2 Allocators'!$B$15:$W$15, 0),FALSE)*$F77), 0, VLOOKUP(VLOOKUP($A77, 'E4 TB Allocation Details'!$A$18:$L$217, MATCH("Demand ID", 'E4 TB Allocation Details'!$A$18:$L$18, 0),FALSE), 'E2 Allocators'!$B$15:$W$361, MATCH('O5 Details by Class &amp; Accounts'!I$18, 'E2 Allocators'!$B$15:$W$15, 0),FALSE)*$F77)</f>
        <v>0</v>
      </c>
      <c r="J77" s="1334">
        <f>IF(ISERROR(VLOOKUP(VLOOKUP($A77, 'E4 TB Allocation Details'!$A$18:$L$217, MATCH("Demand ID", 'E4 TB Allocation Details'!$A$18:$L$18, 0),FALSE), 'E2 Allocators'!$B$15:$W$361, MATCH('O5 Details by Class &amp; Accounts'!J$18, 'E2 Allocators'!$B$15:$W$15, 0),FALSE)*$F77), 0, VLOOKUP(VLOOKUP($A77, 'E4 TB Allocation Details'!$A$18:$L$217, MATCH("Demand ID", 'E4 TB Allocation Details'!$A$18:$L$18, 0),FALSE), 'E2 Allocators'!$B$15:$W$361, MATCH('O5 Details by Class &amp; Accounts'!J$18, 'E2 Allocators'!$B$15:$W$15, 0),FALSE)*$F77)</f>
        <v>0</v>
      </c>
      <c r="K77" s="1334">
        <f>IF(ISERROR(VLOOKUP(VLOOKUP($A77, 'E4 TB Allocation Details'!$A$18:$L$217, MATCH("Demand ID", 'E4 TB Allocation Details'!$A$18:$L$18, 0),FALSE), 'E2 Allocators'!$B$15:$W$361, MATCH('O5 Details by Class &amp; Accounts'!K$18, 'E2 Allocators'!$B$15:$W$15, 0),FALSE)*$F77), 0, VLOOKUP(VLOOKUP($A77, 'E4 TB Allocation Details'!$A$18:$L$217, MATCH("Demand ID", 'E4 TB Allocation Details'!$A$18:$L$18, 0),FALSE), 'E2 Allocators'!$B$15:$W$361, MATCH('O5 Details by Class &amp; Accounts'!K$18, 'E2 Allocators'!$B$15:$W$15, 0),FALSE)*$F77)</f>
        <v>0</v>
      </c>
      <c r="L77" s="1334">
        <f>IF(ISERROR(VLOOKUP(VLOOKUP($A77, 'E4 TB Allocation Details'!$A$18:$L$217, MATCH("Demand ID", 'E4 TB Allocation Details'!$A$18:$L$18, 0),FALSE), 'E2 Allocators'!$B$15:$W$361, MATCH('O5 Details by Class &amp; Accounts'!L$18, 'E2 Allocators'!$B$15:$W$15, 0),FALSE)*$F77), 0, VLOOKUP(VLOOKUP($A77, 'E4 TB Allocation Details'!$A$18:$L$217, MATCH("Demand ID", 'E4 TB Allocation Details'!$A$18:$L$18, 0),FALSE), 'E2 Allocators'!$B$15:$W$361, MATCH('O5 Details by Class &amp; Accounts'!L$18, 'E2 Allocators'!$B$15:$W$15, 0),FALSE)*$F77)</f>
        <v>0</v>
      </c>
      <c r="M77" s="1334">
        <f>IF(ISERROR(VLOOKUP(VLOOKUP($A77, 'E4 TB Allocation Details'!$A$18:$L$217, MATCH("Demand ID", 'E4 TB Allocation Details'!$A$18:$L$18, 0),FALSE), 'E2 Allocators'!$B$15:$W$361, MATCH('O5 Details by Class &amp; Accounts'!M$18, 'E2 Allocators'!$B$15:$W$15, 0),FALSE)*$F77), 0, VLOOKUP(VLOOKUP($A77, 'E4 TB Allocation Details'!$A$18:$L$217, MATCH("Demand ID", 'E4 TB Allocation Details'!$A$18:$L$18, 0),FALSE), 'E2 Allocators'!$B$15:$W$361, MATCH('O5 Details by Class &amp; Accounts'!M$18, 'E2 Allocators'!$B$15:$W$15, 0),FALSE)*$F77)</f>
        <v>0</v>
      </c>
      <c r="N77" s="1334">
        <f>IF(ISERROR(VLOOKUP(VLOOKUP($A77, 'E4 TB Allocation Details'!$A$18:$L$217, MATCH("Demand ID", 'E4 TB Allocation Details'!$A$18:$L$18, 0),FALSE), 'E2 Allocators'!$B$15:$W$361, MATCH('O5 Details by Class &amp; Accounts'!N$18, 'E2 Allocators'!$B$15:$W$15, 0),FALSE)*$F77), 0, VLOOKUP(VLOOKUP($A77, 'E4 TB Allocation Details'!$A$18:$L$217, MATCH("Demand ID", 'E4 TB Allocation Details'!$A$18:$L$18, 0),FALSE), 'E2 Allocators'!$B$15:$W$361, MATCH('O5 Details by Class &amp; Accounts'!N$18, 'E2 Allocators'!$B$15:$W$15, 0),FALSE)*$F77)</f>
        <v>0</v>
      </c>
      <c r="O77" s="1334">
        <f>IF(ISERROR(VLOOKUP(VLOOKUP($A77, 'E4 TB Allocation Details'!$A$18:$L$217, MATCH("Demand ID", 'E4 TB Allocation Details'!$A$18:$L$18, 0),FALSE), 'E2 Allocators'!$B$15:$W$361, MATCH('O5 Details by Class &amp; Accounts'!O$18, 'E2 Allocators'!$B$15:$W$15, 0),FALSE)*$F77), 0, VLOOKUP(VLOOKUP($A77, 'E4 TB Allocation Details'!$A$18:$L$217, MATCH("Demand ID", 'E4 TB Allocation Details'!$A$18:$L$18, 0),FALSE), 'E2 Allocators'!$B$15:$W$361, MATCH('O5 Details by Class &amp; Accounts'!O$18, 'E2 Allocators'!$B$15:$W$15, 0),FALSE)*$F77)</f>
        <v>0</v>
      </c>
      <c r="P77" s="1334">
        <f>IF(ISERROR(VLOOKUP(VLOOKUP($A77, 'E4 TB Allocation Details'!$A$18:$L$217, MATCH("Demand ID", 'E4 TB Allocation Details'!$A$18:$L$18, 0),FALSE), 'E2 Allocators'!$B$15:$W$361, MATCH('O5 Details by Class &amp; Accounts'!P$18, 'E2 Allocators'!$B$15:$W$15, 0),FALSE)*$F77), 0, VLOOKUP(VLOOKUP($A77, 'E4 TB Allocation Details'!$A$18:$L$217, MATCH("Demand ID", 'E4 TB Allocation Details'!$A$18:$L$18, 0),FALSE), 'E2 Allocators'!$B$15:$W$361, MATCH('O5 Details by Class &amp; Accounts'!P$18, 'E2 Allocators'!$B$15:$W$15, 0),FALSE)*$F77)</f>
        <v>0</v>
      </c>
      <c r="Q77" s="1334">
        <f>IF(ISERROR(VLOOKUP(VLOOKUP($A77, 'E4 TB Allocation Details'!$A$18:$L$217, MATCH("Demand ID", 'E4 TB Allocation Details'!$A$18:$L$18, 0),FALSE), 'E2 Allocators'!$B$15:$W$361, MATCH('O5 Details by Class &amp; Accounts'!Q$18, 'E2 Allocators'!$B$15:$W$15, 0),FALSE)*$F77), 0, VLOOKUP(VLOOKUP($A77, 'E4 TB Allocation Details'!$A$18:$L$217, MATCH("Demand ID", 'E4 TB Allocation Details'!$A$18:$L$18, 0),FALSE), 'E2 Allocators'!$B$15:$W$361, MATCH('O5 Details by Class &amp; Accounts'!Q$18, 'E2 Allocators'!$B$15:$W$15, 0),FALSE)*$F77)</f>
        <v>0</v>
      </c>
      <c r="R77" s="1334">
        <f>IF(ISERROR(VLOOKUP(VLOOKUP($A77, 'E4 TB Allocation Details'!$A$18:$L$217, MATCH("Demand ID", 'E4 TB Allocation Details'!$A$18:$L$18, 0),FALSE), 'E2 Allocators'!$B$15:$W$361, MATCH('O5 Details by Class &amp; Accounts'!R$18, 'E2 Allocators'!$B$15:$W$15, 0),FALSE)*$F77), 0, VLOOKUP(VLOOKUP($A77, 'E4 TB Allocation Details'!$A$18:$L$217, MATCH("Demand ID", 'E4 TB Allocation Details'!$A$18:$L$18, 0),FALSE), 'E2 Allocators'!$B$15:$W$361, MATCH('O5 Details by Class &amp; Accounts'!R$18, 'E2 Allocators'!$B$15:$W$15, 0),FALSE)*$F77)</f>
        <v>0</v>
      </c>
      <c r="S77" s="1334">
        <f>IF(ISERROR(VLOOKUP(VLOOKUP($A77, 'E4 TB Allocation Details'!$A$18:$L$217, MATCH("Demand ID", 'E4 TB Allocation Details'!$A$18:$L$18, 0),FALSE), 'E2 Allocators'!$B$15:$W$361, MATCH('O5 Details by Class &amp; Accounts'!S$18, 'E2 Allocators'!$B$15:$W$15, 0),FALSE)*$F77), 0, VLOOKUP(VLOOKUP($A77, 'E4 TB Allocation Details'!$A$18:$L$217, MATCH("Demand ID", 'E4 TB Allocation Details'!$A$18:$L$18, 0),FALSE), 'E2 Allocators'!$B$15:$W$361, MATCH('O5 Details by Class &amp; Accounts'!S$18, 'E2 Allocators'!$B$15:$W$15, 0),FALSE)*$F77)</f>
        <v>0</v>
      </c>
      <c r="T77" s="1334">
        <f>IF(ISERROR(VLOOKUP(VLOOKUP($A77, 'E4 TB Allocation Details'!$A$18:$L$217, MATCH("Demand ID", 'E4 TB Allocation Details'!$A$18:$L$18, 0),FALSE), 'E2 Allocators'!$B$15:$W$361, MATCH('O5 Details by Class &amp; Accounts'!T$18, 'E2 Allocators'!$B$15:$W$15, 0),FALSE)*$F77), 0, VLOOKUP(VLOOKUP($A77, 'E4 TB Allocation Details'!$A$18:$L$217, MATCH("Demand ID", 'E4 TB Allocation Details'!$A$18:$L$18, 0),FALSE), 'E2 Allocators'!$B$15:$W$361, MATCH('O5 Details by Class &amp; Accounts'!T$18, 'E2 Allocators'!$B$15:$W$15, 0),FALSE)*$F77)</f>
        <v>0</v>
      </c>
      <c r="U77" s="1334">
        <f>IF(ISERROR(VLOOKUP(VLOOKUP($A77, 'E4 TB Allocation Details'!$A$18:$L$217, MATCH("Demand ID", 'E4 TB Allocation Details'!$A$18:$L$18, 0),FALSE), 'E2 Allocators'!$B$15:$W$361, MATCH('O5 Details by Class &amp; Accounts'!U$18, 'E2 Allocators'!$B$15:$W$15, 0),FALSE)*$F77), 0, VLOOKUP(VLOOKUP($A77, 'E4 TB Allocation Details'!$A$18:$L$217, MATCH("Demand ID", 'E4 TB Allocation Details'!$A$18:$L$18, 0),FALSE), 'E2 Allocators'!$B$15:$W$361, MATCH('O5 Details by Class &amp; Accounts'!U$18, 'E2 Allocators'!$B$15:$W$15, 0),FALSE)*$F77)</f>
        <v>0</v>
      </c>
      <c r="V77" s="1334">
        <f>IF(ISERROR(VLOOKUP(VLOOKUP($A77, 'E4 TB Allocation Details'!$A$18:$L$217, MATCH("Demand ID", 'E4 TB Allocation Details'!$A$18:$L$18, 0),FALSE), 'E2 Allocators'!$B$15:$W$361, MATCH('O5 Details by Class &amp; Accounts'!V$18, 'E2 Allocators'!$B$15:$W$15, 0),FALSE)*$F77), 0, VLOOKUP(VLOOKUP($A77, 'E4 TB Allocation Details'!$A$18:$L$217, MATCH("Demand ID", 'E4 TB Allocation Details'!$A$18:$L$18, 0),FALSE), 'E2 Allocators'!$B$15:$W$361, MATCH('O5 Details by Class &amp; Accounts'!V$18, 'E2 Allocators'!$B$15:$W$15, 0),FALSE)*$F77)</f>
        <v>0</v>
      </c>
      <c r="W77" s="1334">
        <f>IF(ISERROR(VLOOKUP(VLOOKUP($A77, 'E4 TB Allocation Details'!$A$18:$L$217, MATCH("Demand ID", 'E4 TB Allocation Details'!$A$18:$L$18, 0),FALSE), 'E2 Allocators'!$B$15:$W$361, MATCH('O5 Details by Class &amp; Accounts'!W$18, 'E2 Allocators'!$B$15:$W$15, 0),FALSE)*$F77), 0, VLOOKUP(VLOOKUP($A77, 'E4 TB Allocation Details'!$A$18:$L$217, MATCH("Demand ID", 'E4 TB Allocation Details'!$A$18:$L$18, 0),FALSE), 'E2 Allocators'!$B$15:$W$361, MATCH('O5 Details by Class &amp; Accounts'!W$18, 'E2 Allocators'!$B$15:$W$15, 0),FALSE)*$F77)</f>
        <v>0</v>
      </c>
      <c r="X77" s="1334">
        <f>IF(ISERROR(VLOOKUP(VLOOKUP($A77, 'E4 TB Allocation Details'!$A$18:$L$217, MATCH("Demand ID", 'E4 TB Allocation Details'!$A$18:$L$18, 0),FALSE), 'E2 Allocators'!$B$15:$W$361, MATCH('O5 Details by Class &amp; Accounts'!X$18, 'E2 Allocators'!$B$15:$W$15, 0),FALSE)*$F77), 0, VLOOKUP(VLOOKUP($A77, 'E4 TB Allocation Details'!$A$18:$L$217, MATCH("Demand ID", 'E4 TB Allocation Details'!$A$18:$L$18, 0),FALSE), 'E2 Allocators'!$B$15:$W$361, MATCH('O5 Details by Class &amp; Accounts'!X$18, 'E2 Allocators'!$B$15:$W$15, 0),FALSE)*$F77)</f>
        <v>0</v>
      </c>
      <c r="Y77" s="1334">
        <f>IF(ISERROR(VLOOKUP(VLOOKUP($A77, 'E4 TB Allocation Details'!$A$18:$L$217, MATCH("Demand ID", 'E4 TB Allocation Details'!$A$18:$L$18, 0),FALSE), 'E2 Allocators'!$B$15:$W$361, MATCH('O5 Details by Class &amp; Accounts'!Y$18, 'E2 Allocators'!$B$15:$W$15, 0),FALSE)*$F77), 0, VLOOKUP(VLOOKUP($A77, 'E4 TB Allocation Details'!$A$18:$L$217, MATCH("Demand ID", 'E4 TB Allocation Details'!$A$18:$L$18, 0),FALSE), 'E2 Allocators'!$B$15:$W$361, MATCH('O5 Details by Class &amp; Accounts'!Y$18, 'E2 Allocators'!$B$15:$W$15, 0),FALSE)*$F77)</f>
        <v>0</v>
      </c>
      <c r="Z77" s="1334">
        <f>IF(ISERROR(VLOOKUP(VLOOKUP($A77, 'E4 TB Allocation Details'!$A$18:$L$217, MATCH("Demand ID", 'E4 TB Allocation Details'!$A$18:$L$18, 0),FALSE), 'E2 Allocators'!$B$15:$W$361, MATCH('O5 Details by Class &amp; Accounts'!Z$18, 'E2 Allocators'!$B$15:$W$15, 0),FALSE)*$F77), 0, VLOOKUP(VLOOKUP($A77, 'E4 TB Allocation Details'!$A$18:$L$217, MATCH("Demand ID", 'E4 TB Allocation Details'!$A$18:$L$18, 0),FALSE), 'E2 Allocators'!$B$15:$W$361, MATCH('O5 Details by Class &amp; Accounts'!Z$18, 'E2 Allocators'!$B$15:$W$15, 0),FALSE)*$F77)</f>
        <v>0</v>
      </c>
      <c r="AA77" s="1334">
        <f>IF(ISERROR(VLOOKUP(VLOOKUP($A77, 'E4 TB Allocation Details'!$A$18:$L$217, MATCH("Demand ID", 'E4 TB Allocation Details'!$A$18:$L$18, 0),FALSE), 'E2 Allocators'!$B$15:$W$361, MATCH('O5 Details by Class &amp; Accounts'!AA$18, 'E2 Allocators'!$B$15:$W$15, 0),FALSE)*$F77), 0, VLOOKUP(VLOOKUP($A77, 'E4 TB Allocation Details'!$A$18:$L$217, MATCH("Demand ID", 'E4 TB Allocation Details'!$A$18:$L$18, 0),FALSE), 'E2 Allocators'!$B$15:$W$361, MATCH('O5 Details by Class &amp; Accounts'!AA$18, 'E2 Allocators'!$B$15:$W$15, 0),FALSE)*$F77)</f>
        <v>0</v>
      </c>
      <c r="AB77" s="1334">
        <f>IF(ISERROR(VLOOKUP(VLOOKUP($A77, 'E4 TB Allocation Details'!$A$18:$L$217, MATCH("Demand ID", 'E4 TB Allocation Details'!$A$18:$L$18, 0),FALSE), 'E2 Allocators'!$B$15:$W$361, MATCH('O5 Details by Class &amp; Accounts'!AB$18, 'E2 Allocators'!$B$15:$W$15, 0),FALSE)*$F77), 0, VLOOKUP(VLOOKUP($A77, 'E4 TB Allocation Details'!$A$18:$L$217, MATCH("Demand ID", 'E4 TB Allocation Details'!$A$18:$L$18, 0),FALSE), 'E2 Allocators'!$B$15:$W$361, MATCH('O5 Details by Class &amp; Accounts'!AB$18, 'E2 Allocators'!$B$15:$W$15, 0),FALSE)*$F77)</f>
        <v>0</v>
      </c>
      <c r="AC77" s="1334">
        <f t="shared" si="9"/>
        <v>0</v>
      </c>
      <c r="AD77" s="1334">
        <f>IF(ISERROR(VLOOKUP(VLOOKUP($A77, 'E4 TB Allocation Details'!$A$18:$L$217, MATCH("Customer ID", 'E4 TB Allocation Details'!$A$18:$L$18, 0),FALSE), 'E2 Allocators'!$B$15:$W$361, MATCH('O5 Details by Class &amp; Accounts'!AD$18, 'E2 Allocators'!$B$15:$W$15, 0),FALSE)*$G77), 0, VLOOKUP(VLOOKUP($A77, 'E4 TB Allocation Details'!$A$18:$L$217, MATCH("Customer ID", 'E4 TB Allocation Details'!$A$18:$L$18, 0),FALSE), 'E2 Allocators'!$B$15:$W$361, MATCH('O5 Details by Class &amp; Accounts'!AD$18, 'E2 Allocators'!$B$15:$W$15, 0),FALSE)*$G77)</f>
        <v>0</v>
      </c>
      <c r="AE77" s="1334">
        <f>IF(ISERROR(VLOOKUP(VLOOKUP($A77, 'E4 TB Allocation Details'!$A$18:$L$217, MATCH("Customer ID", 'E4 TB Allocation Details'!$A$18:$L$18, 0),FALSE), 'E2 Allocators'!$B$15:$W$361, MATCH('O5 Details by Class &amp; Accounts'!AE$18, 'E2 Allocators'!$B$15:$W$15, 0),FALSE)*$G77), 0, VLOOKUP(VLOOKUP($A77, 'E4 TB Allocation Details'!$A$18:$L$217, MATCH("Customer ID", 'E4 TB Allocation Details'!$A$18:$L$18, 0),FALSE), 'E2 Allocators'!$B$15:$W$361, MATCH('O5 Details by Class &amp; Accounts'!AE$18, 'E2 Allocators'!$B$15:$W$15, 0),FALSE)*$G77)</f>
        <v>0</v>
      </c>
      <c r="AF77" s="1334">
        <f>IF(ISERROR(VLOOKUP(VLOOKUP($A77, 'E4 TB Allocation Details'!$A$18:$L$217, MATCH("Customer ID", 'E4 TB Allocation Details'!$A$18:$L$18, 0),FALSE), 'E2 Allocators'!$B$15:$W$361, MATCH('O5 Details by Class &amp; Accounts'!AF$18, 'E2 Allocators'!$B$15:$W$15, 0),FALSE)*$G77), 0, VLOOKUP(VLOOKUP($A77, 'E4 TB Allocation Details'!$A$18:$L$217, MATCH("Customer ID", 'E4 TB Allocation Details'!$A$18:$L$18, 0),FALSE), 'E2 Allocators'!$B$15:$W$361, MATCH('O5 Details by Class &amp; Accounts'!AF$18, 'E2 Allocators'!$B$15:$W$15, 0),FALSE)*$G77)</f>
        <v>0</v>
      </c>
      <c r="AG77" s="1334">
        <f>IF(ISERROR(VLOOKUP(VLOOKUP($A77, 'E4 TB Allocation Details'!$A$18:$L$217, MATCH("Customer ID", 'E4 TB Allocation Details'!$A$18:$L$18, 0),FALSE), 'E2 Allocators'!$B$15:$W$361, MATCH('O5 Details by Class &amp; Accounts'!AG$18, 'E2 Allocators'!$B$15:$W$15, 0),FALSE)*$G77), 0, VLOOKUP(VLOOKUP($A77, 'E4 TB Allocation Details'!$A$18:$L$217, MATCH("Customer ID", 'E4 TB Allocation Details'!$A$18:$L$18, 0),FALSE), 'E2 Allocators'!$B$15:$W$361, MATCH('O5 Details by Class &amp; Accounts'!AG$18, 'E2 Allocators'!$B$15:$W$15, 0),FALSE)*$G77)</f>
        <v>0</v>
      </c>
      <c r="AH77" s="1334">
        <f>IF(ISERROR(VLOOKUP(VLOOKUP($A77, 'E4 TB Allocation Details'!$A$18:$L$217, MATCH("Customer ID", 'E4 TB Allocation Details'!$A$18:$L$18, 0),FALSE), 'E2 Allocators'!$B$15:$W$361, MATCH('O5 Details by Class &amp; Accounts'!AH$18, 'E2 Allocators'!$B$15:$W$15, 0),FALSE)*$G77), 0, VLOOKUP(VLOOKUP($A77, 'E4 TB Allocation Details'!$A$18:$L$217, MATCH("Customer ID", 'E4 TB Allocation Details'!$A$18:$L$18, 0),FALSE), 'E2 Allocators'!$B$15:$W$361, MATCH('O5 Details by Class &amp; Accounts'!AH$18, 'E2 Allocators'!$B$15:$W$15, 0),FALSE)*$G77)</f>
        <v>0</v>
      </c>
      <c r="AI77" s="1334">
        <f>IF(ISERROR(VLOOKUP(VLOOKUP($A77, 'E4 TB Allocation Details'!$A$18:$L$217, MATCH("Customer ID", 'E4 TB Allocation Details'!$A$18:$L$18, 0),FALSE), 'E2 Allocators'!$B$15:$W$361, MATCH('O5 Details by Class &amp; Accounts'!AI$18, 'E2 Allocators'!$B$15:$W$15, 0),FALSE)*$G77), 0, VLOOKUP(VLOOKUP($A77, 'E4 TB Allocation Details'!$A$18:$L$217, MATCH("Customer ID", 'E4 TB Allocation Details'!$A$18:$L$18, 0),FALSE), 'E2 Allocators'!$B$15:$W$361, MATCH('O5 Details by Class &amp; Accounts'!AI$18, 'E2 Allocators'!$B$15:$W$15, 0),FALSE)*$G77)</f>
        <v>0</v>
      </c>
      <c r="AJ77" s="1334">
        <f>IF(ISERROR(VLOOKUP(VLOOKUP($A77, 'E4 TB Allocation Details'!$A$18:$L$217, MATCH("Customer ID", 'E4 TB Allocation Details'!$A$18:$L$18, 0),FALSE), 'E2 Allocators'!$B$15:$W$361, MATCH('O5 Details by Class &amp; Accounts'!AJ$18, 'E2 Allocators'!$B$15:$W$15, 0),FALSE)*$G77), 0, VLOOKUP(VLOOKUP($A77, 'E4 TB Allocation Details'!$A$18:$L$217, MATCH("Customer ID", 'E4 TB Allocation Details'!$A$18:$L$18, 0),FALSE), 'E2 Allocators'!$B$15:$W$361, MATCH('O5 Details by Class &amp; Accounts'!AJ$18, 'E2 Allocators'!$B$15:$W$15, 0),FALSE)*$G77)</f>
        <v>0</v>
      </c>
      <c r="AK77" s="1334">
        <f>IF(ISERROR(VLOOKUP(VLOOKUP($A77, 'E4 TB Allocation Details'!$A$18:$L$217, MATCH("Customer ID", 'E4 TB Allocation Details'!$A$18:$L$18, 0),FALSE), 'E2 Allocators'!$B$15:$W$361, MATCH('O5 Details by Class &amp; Accounts'!AK$18, 'E2 Allocators'!$B$15:$W$15, 0),FALSE)*$G77), 0, VLOOKUP(VLOOKUP($A77, 'E4 TB Allocation Details'!$A$18:$L$217, MATCH("Customer ID", 'E4 TB Allocation Details'!$A$18:$L$18, 0),FALSE), 'E2 Allocators'!$B$15:$W$361, MATCH('O5 Details by Class &amp; Accounts'!AK$18, 'E2 Allocators'!$B$15:$W$15, 0),FALSE)*$G77)</f>
        <v>0</v>
      </c>
      <c r="AL77" s="1334">
        <f>IF(ISERROR(VLOOKUP(VLOOKUP($A77, 'E4 TB Allocation Details'!$A$18:$L$217, MATCH("Customer ID", 'E4 TB Allocation Details'!$A$18:$L$18, 0),FALSE), 'E2 Allocators'!$B$15:$W$361, MATCH('O5 Details by Class &amp; Accounts'!AL$18, 'E2 Allocators'!$B$15:$W$15, 0),FALSE)*$G77), 0, VLOOKUP(VLOOKUP($A77, 'E4 TB Allocation Details'!$A$18:$L$217, MATCH("Customer ID", 'E4 TB Allocation Details'!$A$18:$L$18, 0),FALSE), 'E2 Allocators'!$B$15:$W$361, MATCH('O5 Details by Class &amp; Accounts'!AL$18, 'E2 Allocators'!$B$15:$W$15, 0),FALSE)*$G77)</f>
        <v>0</v>
      </c>
      <c r="AM77" s="1334">
        <f>IF(ISERROR(VLOOKUP(VLOOKUP($A77, 'E4 TB Allocation Details'!$A$18:$L$217, MATCH("Customer ID", 'E4 TB Allocation Details'!$A$18:$L$18, 0),FALSE), 'E2 Allocators'!$B$15:$W$361, MATCH('O5 Details by Class &amp; Accounts'!AM$18, 'E2 Allocators'!$B$15:$W$15, 0),FALSE)*$G77), 0, VLOOKUP(VLOOKUP($A77, 'E4 TB Allocation Details'!$A$18:$L$217, MATCH("Customer ID", 'E4 TB Allocation Details'!$A$18:$L$18, 0),FALSE), 'E2 Allocators'!$B$15:$W$361, MATCH('O5 Details by Class &amp; Accounts'!AM$18, 'E2 Allocators'!$B$15:$W$15, 0),FALSE)*$G77)</f>
        <v>0</v>
      </c>
      <c r="AN77" s="1334">
        <f>IF(ISERROR(VLOOKUP(VLOOKUP($A77, 'E4 TB Allocation Details'!$A$18:$L$217, MATCH("Customer ID", 'E4 TB Allocation Details'!$A$18:$L$18, 0),FALSE), 'E2 Allocators'!$B$15:$W$361, MATCH('O5 Details by Class &amp; Accounts'!AN$18, 'E2 Allocators'!$B$15:$W$15, 0),FALSE)*$G77), 0, VLOOKUP(VLOOKUP($A77, 'E4 TB Allocation Details'!$A$18:$L$217, MATCH("Customer ID", 'E4 TB Allocation Details'!$A$18:$L$18, 0),FALSE), 'E2 Allocators'!$B$15:$W$361, MATCH('O5 Details by Class &amp; Accounts'!AN$18, 'E2 Allocators'!$B$15:$W$15, 0),FALSE)*$G77)</f>
        <v>0</v>
      </c>
      <c r="AO77" s="1334">
        <f>IF(ISERROR(VLOOKUP(VLOOKUP($A77, 'E4 TB Allocation Details'!$A$18:$L$217, MATCH("Customer ID", 'E4 TB Allocation Details'!$A$18:$L$18, 0),FALSE), 'E2 Allocators'!$B$15:$W$361, MATCH('O5 Details by Class &amp; Accounts'!AO$18, 'E2 Allocators'!$B$15:$W$15, 0),FALSE)*$G77), 0, VLOOKUP(VLOOKUP($A77, 'E4 TB Allocation Details'!$A$18:$L$217, MATCH("Customer ID", 'E4 TB Allocation Details'!$A$18:$L$18, 0),FALSE), 'E2 Allocators'!$B$15:$W$361, MATCH('O5 Details by Class &amp; Accounts'!AO$18, 'E2 Allocators'!$B$15:$W$15, 0),FALSE)*$G77)</f>
        <v>0</v>
      </c>
      <c r="AP77" s="1334">
        <f>IF(ISERROR(VLOOKUP(VLOOKUP($A77, 'E4 TB Allocation Details'!$A$18:$L$217, MATCH("Customer ID", 'E4 TB Allocation Details'!$A$18:$L$18, 0),FALSE), 'E2 Allocators'!$B$15:$W$361, MATCH('O5 Details by Class &amp; Accounts'!AP$18, 'E2 Allocators'!$B$15:$W$15, 0),FALSE)*$G77), 0, VLOOKUP(VLOOKUP($A77, 'E4 TB Allocation Details'!$A$18:$L$217, MATCH("Customer ID", 'E4 TB Allocation Details'!$A$18:$L$18, 0),FALSE), 'E2 Allocators'!$B$15:$W$361, MATCH('O5 Details by Class &amp; Accounts'!AP$18, 'E2 Allocators'!$B$15:$W$15, 0),FALSE)*$G77)</f>
        <v>0</v>
      </c>
      <c r="AQ77" s="1334">
        <f>IF(ISERROR(VLOOKUP(VLOOKUP($A77, 'E4 TB Allocation Details'!$A$18:$L$217, MATCH("Customer ID", 'E4 TB Allocation Details'!$A$18:$L$18, 0),FALSE), 'E2 Allocators'!$B$15:$W$361, MATCH('O5 Details by Class &amp; Accounts'!AQ$18, 'E2 Allocators'!$B$15:$W$15, 0),FALSE)*$G77), 0, VLOOKUP(VLOOKUP($A77, 'E4 TB Allocation Details'!$A$18:$L$217, MATCH("Customer ID", 'E4 TB Allocation Details'!$A$18:$L$18, 0),FALSE), 'E2 Allocators'!$B$15:$W$361, MATCH('O5 Details by Class &amp; Accounts'!AQ$18, 'E2 Allocators'!$B$15:$W$15, 0),FALSE)*$G77)</f>
        <v>0</v>
      </c>
      <c r="AR77" s="1334">
        <f>IF(ISERROR(VLOOKUP(VLOOKUP($A77, 'E4 TB Allocation Details'!$A$18:$L$217, MATCH("Customer ID", 'E4 TB Allocation Details'!$A$18:$L$18, 0),FALSE), 'E2 Allocators'!$B$15:$W$361, MATCH('O5 Details by Class &amp; Accounts'!AR$18, 'E2 Allocators'!$B$15:$W$15, 0),FALSE)*$G77), 0, VLOOKUP(VLOOKUP($A77, 'E4 TB Allocation Details'!$A$18:$L$217, MATCH("Customer ID", 'E4 TB Allocation Details'!$A$18:$L$18, 0),FALSE), 'E2 Allocators'!$B$15:$W$361, MATCH('O5 Details by Class &amp; Accounts'!AR$18, 'E2 Allocators'!$B$15:$W$15, 0),FALSE)*$G77)</f>
        <v>0</v>
      </c>
      <c r="AS77" s="1334">
        <f>IF(ISERROR(VLOOKUP(VLOOKUP($A77, 'E4 TB Allocation Details'!$A$18:$L$217, MATCH("Customer ID", 'E4 TB Allocation Details'!$A$18:$L$18, 0),FALSE), 'E2 Allocators'!$B$15:$W$361, MATCH('O5 Details by Class &amp; Accounts'!AS$18, 'E2 Allocators'!$B$15:$W$15, 0),FALSE)*$G77), 0, VLOOKUP(VLOOKUP($A77, 'E4 TB Allocation Details'!$A$18:$L$217, MATCH("Customer ID", 'E4 TB Allocation Details'!$A$18:$L$18, 0),FALSE), 'E2 Allocators'!$B$15:$W$361, MATCH('O5 Details by Class &amp; Accounts'!AS$18, 'E2 Allocators'!$B$15:$W$15, 0),FALSE)*$G77)</f>
        <v>0</v>
      </c>
      <c r="AT77" s="1334">
        <f>IF(ISERROR(VLOOKUP(VLOOKUP($A77, 'E4 TB Allocation Details'!$A$18:$L$217, MATCH("Customer ID", 'E4 TB Allocation Details'!$A$18:$L$18, 0),FALSE), 'E2 Allocators'!$B$15:$W$361, MATCH('O5 Details by Class &amp; Accounts'!AT$18, 'E2 Allocators'!$B$15:$W$15, 0),FALSE)*$G77), 0, VLOOKUP(VLOOKUP($A77, 'E4 TB Allocation Details'!$A$18:$L$217, MATCH("Customer ID", 'E4 TB Allocation Details'!$A$18:$L$18, 0),FALSE), 'E2 Allocators'!$B$15:$W$361, MATCH('O5 Details by Class &amp; Accounts'!AT$18, 'E2 Allocators'!$B$15:$W$15, 0),FALSE)*$G77)</f>
        <v>0</v>
      </c>
      <c r="AU77" s="1334">
        <f>IF(ISERROR(VLOOKUP(VLOOKUP($A77, 'E4 TB Allocation Details'!$A$18:$L$217, MATCH("Customer ID", 'E4 TB Allocation Details'!$A$18:$L$18, 0),FALSE), 'E2 Allocators'!$B$15:$W$361, MATCH('O5 Details by Class &amp; Accounts'!AU$18, 'E2 Allocators'!$B$15:$W$15, 0),FALSE)*$G77), 0, VLOOKUP(VLOOKUP($A77, 'E4 TB Allocation Details'!$A$18:$L$217, MATCH("Customer ID", 'E4 TB Allocation Details'!$A$18:$L$18, 0),FALSE), 'E2 Allocators'!$B$15:$W$361, MATCH('O5 Details by Class &amp; Accounts'!AU$18, 'E2 Allocators'!$B$15:$W$15, 0),FALSE)*$G77)</f>
        <v>0</v>
      </c>
      <c r="AV77" s="1334">
        <f>IF(ISERROR(VLOOKUP(VLOOKUP($A77, 'E4 TB Allocation Details'!$A$18:$L$217, MATCH("Customer ID", 'E4 TB Allocation Details'!$A$18:$L$18, 0),FALSE), 'E2 Allocators'!$B$15:$W$361, MATCH('O5 Details by Class &amp; Accounts'!AV$18, 'E2 Allocators'!$B$15:$W$15, 0),FALSE)*$G77), 0, VLOOKUP(VLOOKUP($A77, 'E4 TB Allocation Details'!$A$18:$L$217, MATCH("Customer ID", 'E4 TB Allocation Details'!$A$18:$L$18, 0),FALSE), 'E2 Allocators'!$B$15:$W$361, MATCH('O5 Details by Class &amp; Accounts'!AV$18, 'E2 Allocators'!$B$15:$W$15, 0),FALSE)*$G77)</f>
        <v>0</v>
      </c>
      <c r="AW77" s="1334">
        <f>IF(ISERROR(VLOOKUP(VLOOKUP($A77, 'E4 TB Allocation Details'!$A$18:$L$217, MATCH("Customer ID", 'E4 TB Allocation Details'!$A$18:$L$18, 0),FALSE), 'E2 Allocators'!$B$15:$W$361, MATCH('O5 Details by Class &amp; Accounts'!AW$18, 'E2 Allocators'!$B$15:$W$15, 0),FALSE)*$G77), 0, VLOOKUP(VLOOKUP($A77, 'E4 TB Allocation Details'!$A$18:$L$217, MATCH("Customer ID", 'E4 TB Allocation Details'!$A$18:$L$18, 0),FALSE), 'E2 Allocators'!$B$15:$W$361, MATCH('O5 Details by Class &amp; Accounts'!AW$18, 'E2 Allocators'!$B$15:$W$15, 0),FALSE)*$G77)</f>
        <v>0</v>
      </c>
      <c r="AX77" s="1334">
        <f t="shared" si="10"/>
        <v>0</v>
      </c>
      <c r="AY77" s="1334">
        <f>IF(ISERROR(VLOOKUP(VLOOKUP($A77, 'E4 TB Allocation Details'!$A$18:$L$217, MATCH("Misc ID", 'E4 TB Allocation Details'!$A$18:$L$18, 0),FALSE), 'E2 Allocators'!$B$15:$W$361, MATCH('O5 Details by Class &amp; Accounts'!AY$18, 'E2 Allocators'!$B$15:$W$15, 0),FALSE)*$E77), 0, VLOOKUP(VLOOKUP($A77, 'E4 TB Allocation Details'!$A$18:$L$217, MATCH("Misc ID", 'E4 TB Allocation Details'!$A$18:$L$18, 0),FALSE), 'E2 Allocators'!$B$15:$W$361, MATCH('O5 Details by Class &amp; Accounts'!AY$18, 'E2 Allocators'!$B$15:$W$15, 0),FALSE)*$E77)</f>
        <v>0</v>
      </c>
      <c r="AZ77" s="1334">
        <f>IF(ISERROR(VLOOKUP(VLOOKUP($A77, 'E4 TB Allocation Details'!$A$18:$L$217, MATCH("Misc ID", 'E4 TB Allocation Details'!$A$18:$L$18, 0),FALSE), 'E2 Allocators'!$B$15:$W$361, MATCH('O5 Details by Class &amp; Accounts'!AZ$18, 'E2 Allocators'!$B$15:$W$15, 0),FALSE)*$E77), 0, VLOOKUP(VLOOKUP($A77, 'E4 TB Allocation Details'!$A$18:$L$217, MATCH("Misc ID", 'E4 TB Allocation Details'!$A$18:$L$18, 0),FALSE), 'E2 Allocators'!$B$15:$W$361, MATCH('O5 Details by Class &amp; Accounts'!AZ$18, 'E2 Allocators'!$B$15:$W$15, 0),FALSE)*$E77)</f>
        <v>0</v>
      </c>
      <c r="BA77" s="1334">
        <f>IF(ISERROR(VLOOKUP(VLOOKUP($A77, 'E4 TB Allocation Details'!$A$18:$L$217, MATCH("Misc ID", 'E4 TB Allocation Details'!$A$18:$L$18, 0),FALSE), 'E2 Allocators'!$B$15:$W$361, MATCH('O5 Details by Class &amp; Accounts'!BA$18, 'E2 Allocators'!$B$15:$W$15, 0),FALSE)*$E77), 0, VLOOKUP(VLOOKUP($A77, 'E4 TB Allocation Details'!$A$18:$L$217, MATCH("Misc ID", 'E4 TB Allocation Details'!$A$18:$L$18, 0),FALSE), 'E2 Allocators'!$B$15:$W$361, MATCH('O5 Details by Class &amp; Accounts'!BA$18, 'E2 Allocators'!$B$15:$W$15, 0),FALSE)*$E77)</f>
        <v>0</v>
      </c>
      <c r="BB77" s="1334">
        <f>IF(ISERROR(VLOOKUP(VLOOKUP($A77, 'E4 TB Allocation Details'!$A$18:$L$217, MATCH("Misc ID", 'E4 TB Allocation Details'!$A$18:$L$18, 0),FALSE), 'E2 Allocators'!$B$15:$W$361, MATCH('O5 Details by Class &amp; Accounts'!BB$18, 'E2 Allocators'!$B$15:$W$15, 0),FALSE)*$E77), 0, VLOOKUP(VLOOKUP($A77, 'E4 TB Allocation Details'!$A$18:$L$217, MATCH("Misc ID", 'E4 TB Allocation Details'!$A$18:$L$18, 0),FALSE), 'E2 Allocators'!$B$15:$W$361, MATCH('O5 Details by Class &amp; Accounts'!BB$18, 'E2 Allocators'!$B$15:$W$15, 0),FALSE)*$E77)</f>
        <v>0</v>
      </c>
      <c r="BC77" s="1334">
        <f>IF(ISERROR(VLOOKUP(VLOOKUP($A77, 'E4 TB Allocation Details'!$A$18:$L$217, MATCH("Misc ID", 'E4 TB Allocation Details'!$A$18:$L$18, 0),FALSE), 'E2 Allocators'!$B$15:$W$361, MATCH('O5 Details by Class &amp; Accounts'!BC$18, 'E2 Allocators'!$B$15:$W$15, 0),FALSE)*$E77), 0, VLOOKUP(VLOOKUP($A77, 'E4 TB Allocation Details'!$A$18:$L$217, MATCH("Misc ID", 'E4 TB Allocation Details'!$A$18:$L$18, 0),FALSE), 'E2 Allocators'!$B$15:$W$361, MATCH('O5 Details by Class &amp; Accounts'!BC$18, 'E2 Allocators'!$B$15:$W$15, 0),FALSE)*$E77)</f>
        <v>0</v>
      </c>
      <c r="BD77" s="1334">
        <f>IF(ISERROR(VLOOKUP(VLOOKUP($A77, 'E4 TB Allocation Details'!$A$18:$L$217, MATCH("Misc ID", 'E4 TB Allocation Details'!$A$18:$L$18, 0),FALSE), 'E2 Allocators'!$B$15:$W$361, MATCH('O5 Details by Class &amp; Accounts'!BD$18, 'E2 Allocators'!$B$15:$W$15, 0),FALSE)*$E77), 0, VLOOKUP(VLOOKUP($A77, 'E4 TB Allocation Details'!$A$18:$L$217, MATCH("Misc ID", 'E4 TB Allocation Details'!$A$18:$L$18, 0),FALSE), 'E2 Allocators'!$B$15:$W$361, MATCH('O5 Details by Class &amp; Accounts'!BD$18, 'E2 Allocators'!$B$15:$W$15, 0),FALSE)*$E77)</f>
        <v>0</v>
      </c>
      <c r="BE77" s="1334">
        <f>IF(ISERROR(VLOOKUP(VLOOKUP($A77, 'E4 TB Allocation Details'!$A$18:$L$217, MATCH("Misc ID", 'E4 TB Allocation Details'!$A$18:$L$18, 0),FALSE), 'E2 Allocators'!$B$15:$W$361, MATCH('O5 Details by Class &amp; Accounts'!BE$18, 'E2 Allocators'!$B$15:$W$15, 0),FALSE)*$E77), 0, VLOOKUP(VLOOKUP($A77, 'E4 TB Allocation Details'!$A$18:$L$217, MATCH("Misc ID", 'E4 TB Allocation Details'!$A$18:$L$18, 0),FALSE), 'E2 Allocators'!$B$15:$W$361, MATCH('O5 Details by Class &amp; Accounts'!BE$18, 'E2 Allocators'!$B$15:$W$15, 0),FALSE)*$E77)</f>
        <v>0</v>
      </c>
      <c r="BF77" s="1334">
        <f>IF(ISERROR(VLOOKUP(VLOOKUP($A77, 'E4 TB Allocation Details'!$A$18:$L$217, MATCH("Misc ID", 'E4 TB Allocation Details'!$A$18:$L$18, 0),FALSE), 'E2 Allocators'!$B$15:$W$361, MATCH('O5 Details by Class &amp; Accounts'!BF$18, 'E2 Allocators'!$B$15:$W$15, 0),FALSE)*$E77), 0, VLOOKUP(VLOOKUP($A77, 'E4 TB Allocation Details'!$A$18:$L$217, MATCH("Misc ID", 'E4 TB Allocation Details'!$A$18:$L$18, 0),FALSE), 'E2 Allocators'!$B$15:$W$361, MATCH('O5 Details by Class &amp; Accounts'!BF$18, 'E2 Allocators'!$B$15:$W$15, 0),FALSE)*$E77)</f>
        <v>0</v>
      </c>
      <c r="BG77" s="1334">
        <f>IF(ISERROR(VLOOKUP(VLOOKUP($A77, 'E4 TB Allocation Details'!$A$18:$L$217, MATCH("Misc ID", 'E4 TB Allocation Details'!$A$18:$L$18, 0),FALSE), 'E2 Allocators'!$B$15:$W$361, MATCH('O5 Details by Class &amp; Accounts'!BG$18, 'E2 Allocators'!$B$15:$W$15, 0),FALSE)*$E77), 0, VLOOKUP(VLOOKUP($A77, 'E4 TB Allocation Details'!$A$18:$L$217, MATCH("Misc ID", 'E4 TB Allocation Details'!$A$18:$L$18, 0),FALSE), 'E2 Allocators'!$B$15:$W$361, MATCH('O5 Details by Class &amp; Accounts'!BG$18, 'E2 Allocators'!$B$15:$W$15, 0),FALSE)*$E77)</f>
        <v>0</v>
      </c>
      <c r="BH77" s="1334">
        <f>IF(ISERROR(VLOOKUP(VLOOKUP($A77, 'E4 TB Allocation Details'!$A$18:$L$217, MATCH("Misc ID", 'E4 TB Allocation Details'!$A$18:$L$18, 0),FALSE), 'E2 Allocators'!$B$15:$W$361, MATCH('O5 Details by Class &amp; Accounts'!BH$18, 'E2 Allocators'!$B$15:$W$15, 0),FALSE)*$E77), 0, VLOOKUP(VLOOKUP($A77, 'E4 TB Allocation Details'!$A$18:$L$217, MATCH("Misc ID", 'E4 TB Allocation Details'!$A$18:$L$18, 0),FALSE), 'E2 Allocators'!$B$15:$W$361, MATCH('O5 Details by Class &amp; Accounts'!BH$18, 'E2 Allocators'!$B$15:$W$15, 0),FALSE)*$E77)</f>
        <v>0</v>
      </c>
      <c r="BI77" s="1334">
        <f>IF(ISERROR(VLOOKUP(VLOOKUP($A77, 'E4 TB Allocation Details'!$A$18:$L$217, MATCH("Misc ID", 'E4 TB Allocation Details'!$A$18:$L$18, 0),FALSE), 'E2 Allocators'!$B$15:$W$361, MATCH('O5 Details by Class &amp; Accounts'!BI$18, 'E2 Allocators'!$B$15:$W$15, 0),FALSE)*$E77), 0, VLOOKUP(VLOOKUP($A77, 'E4 TB Allocation Details'!$A$18:$L$217, MATCH("Misc ID", 'E4 TB Allocation Details'!$A$18:$L$18, 0),FALSE), 'E2 Allocators'!$B$15:$W$361, MATCH('O5 Details by Class &amp; Accounts'!BI$18, 'E2 Allocators'!$B$15:$W$15, 0),FALSE)*$E77)</f>
        <v>0</v>
      </c>
      <c r="BJ77" s="1334">
        <f>IF(ISERROR(VLOOKUP(VLOOKUP($A77, 'E4 TB Allocation Details'!$A$18:$L$217, MATCH("Misc ID", 'E4 TB Allocation Details'!$A$18:$L$18, 0),FALSE), 'E2 Allocators'!$B$15:$W$361, MATCH('O5 Details by Class &amp; Accounts'!BJ$18, 'E2 Allocators'!$B$15:$W$15, 0),FALSE)*$E77), 0, VLOOKUP(VLOOKUP($A77, 'E4 TB Allocation Details'!$A$18:$L$217, MATCH("Misc ID", 'E4 TB Allocation Details'!$A$18:$L$18, 0),FALSE), 'E2 Allocators'!$B$15:$W$361, MATCH('O5 Details by Class &amp; Accounts'!BJ$18, 'E2 Allocators'!$B$15:$W$15, 0),FALSE)*$E77)</f>
        <v>0</v>
      </c>
      <c r="BK77" s="1334">
        <f>IF(ISERROR(VLOOKUP(VLOOKUP($A77, 'E4 TB Allocation Details'!$A$18:$L$217, MATCH("Misc ID", 'E4 TB Allocation Details'!$A$18:$L$18, 0),FALSE), 'E2 Allocators'!$B$15:$W$361, MATCH('O5 Details by Class &amp; Accounts'!BK$18, 'E2 Allocators'!$B$15:$W$15, 0),FALSE)*$E77), 0, VLOOKUP(VLOOKUP($A77, 'E4 TB Allocation Details'!$A$18:$L$217, MATCH("Misc ID", 'E4 TB Allocation Details'!$A$18:$L$18, 0),FALSE), 'E2 Allocators'!$B$15:$W$361, MATCH('O5 Details by Class &amp; Accounts'!BK$18, 'E2 Allocators'!$B$15:$W$15, 0),FALSE)*$E77)</f>
        <v>0</v>
      </c>
      <c r="BL77" s="1334">
        <f>IF(ISERROR(VLOOKUP(VLOOKUP($A77, 'E4 TB Allocation Details'!$A$18:$L$217, MATCH("Misc ID", 'E4 TB Allocation Details'!$A$18:$L$18, 0),FALSE), 'E2 Allocators'!$B$15:$W$361, MATCH('O5 Details by Class &amp; Accounts'!BL$18, 'E2 Allocators'!$B$15:$W$15, 0),FALSE)*$E77), 0, VLOOKUP(VLOOKUP($A77, 'E4 TB Allocation Details'!$A$18:$L$217, MATCH("Misc ID", 'E4 TB Allocation Details'!$A$18:$L$18, 0),FALSE), 'E2 Allocators'!$B$15:$W$361, MATCH('O5 Details by Class &amp; Accounts'!BL$18, 'E2 Allocators'!$B$15:$W$15, 0),FALSE)*$E77)</f>
        <v>0</v>
      </c>
      <c r="BM77" s="1334">
        <f>IF(ISERROR(VLOOKUP(VLOOKUP($A77, 'E4 TB Allocation Details'!$A$18:$L$217, MATCH("Misc ID", 'E4 TB Allocation Details'!$A$18:$L$18, 0),FALSE), 'E2 Allocators'!$B$15:$W$361, MATCH('O5 Details by Class &amp; Accounts'!BM$18, 'E2 Allocators'!$B$15:$W$15, 0),FALSE)*$E77), 0, VLOOKUP(VLOOKUP($A77, 'E4 TB Allocation Details'!$A$18:$L$217, MATCH("Misc ID", 'E4 TB Allocation Details'!$A$18:$L$18, 0),FALSE), 'E2 Allocators'!$B$15:$W$361, MATCH('O5 Details by Class &amp; Accounts'!BM$18, 'E2 Allocators'!$B$15:$W$15, 0),FALSE)*$E77)</f>
        <v>0</v>
      </c>
      <c r="BN77" s="1334">
        <f>IF(ISERROR(VLOOKUP(VLOOKUP($A77, 'E4 TB Allocation Details'!$A$18:$L$217, MATCH("Misc ID", 'E4 TB Allocation Details'!$A$18:$L$18, 0),FALSE), 'E2 Allocators'!$B$15:$W$361, MATCH('O5 Details by Class &amp; Accounts'!BN$18, 'E2 Allocators'!$B$15:$W$15, 0),FALSE)*$E77), 0, VLOOKUP(VLOOKUP($A77, 'E4 TB Allocation Details'!$A$18:$L$217, MATCH("Misc ID", 'E4 TB Allocation Details'!$A$18:$L$18, 0),FALSE), 'E2 Allocators'!$B$15:$W$361, MATCH('O5 Details by Class &amp; Accounts'!BN$18, 'E2 Allocators'!$B$15:$W$15, 0),FALSE)*$E77)</f>
        <v>0</v>
      </c>
      <c r="BO77" s="1334">
        <f>IF(ISERROR(VLOOKUP(VLOOKUP($A77, 'E4 TB Allocation Details'!$A$18:$L$217, MATCH("Misc ID", 'E4 TB Allocation Details'!$A$18:$L$18, 0),FALSE), 'E2 Allocators'!$B$15:$W$361, MATCH('O5 Details by Class &amp; Accounts'!BO$18, 'E2 Allocators'!$B$15:$W$15, 0),FALSE)*$E77), 0, VLOOKUP(VLOOKUP($A77, 'E4 TB Allocation Details'!$A$18:$L$217, MATCH("Misc ID", 'E4 TB Allocation Details'!$A$18:$L$18, 0),FALSE), 'E2 Allocators'!$B$15:$W$361, MATCH('O5 Details by Class &amp; Accounts'!BO$18, 'E2 Allocators'!$B$15:$W$15, 0),FALSE)*$E77)</f>
        <v>0</v>
      </c>
      <c r="BP77" s="1334">
        <f>IF(ISERROR(VLOOKUP(VLOOKUP($A77, 'E4 TB Allocation Details'!$A$18:$L$217, MATCH("Misc ID", 'E4 TB Allocation Details'!$A$18:$L$18, 0),FALSE), 'E2 Allocators'!$B$15:$W$361, MATCH('O5 Details by Class &amp; Accounts'!BP$18, 'E2 Allocators'!$B$15:$W$15, 0),FALSE)*$E77), 0, VLOOKUP(VLOOKUP($A77, 'E4 TB Allocation Details'!$A$18:$L$217, MATCH("Misc ID", 'E4 TB Allocation Details'!$A$18:$L$18, 0),FALSE), 'E2 Allocators'!$B$15:$W$361, MATCH('O5 Details by Class &amp; Accounts'!BP$18, 'E2 Allocators'!$B$15:$W$15, 0),FALSE)*$E77)</f>
        <v>0</v>
      </c>
      <c r="BQ77" s="1334">
        <f>IF(ISERROR(VLOOKUP(VLOOKUP($A77, 'E4 TB Allocation Details'!$A$18:$L$217, MATCH("Misc ID", 'E4 TB Allocation Details'!$A$18:$L$18, 0),FALSE), 'E2 Allocators'!$B$15:$W$361, MATCH('O5 Details by Class &amp; Accounts'!BQ$18, 'E2 Allocators'!$B$15:$W$15, 0),FALSE)*$E77), 0, VLOOKUP(VLOOKUP($A77, 'E4 TB Allocation Details'!$A$18:$L$217, MATCH("Misc ID", 'E4 TB Allocation Details'!$A$18:$L$18, 0),FALSE), 'E2 Allocators'!$B$15:$W$361, MATCH('O5 Details by Class &amp; Accounts'!BQ$18, 'E2 Allocators'!$B$15:$W$15, 0),FALSE)*$E77)</f>
        <v>0</v>
      </c>
      <c r="BR77" s="1334">
        <f>IF(ISERROR(VLOOKUP(VLOOKUP($A77, 'E4 TB Allocation Details'!$A$18:$L$217, MATCH("Misc ID", 'E4 TB Allocation Details'!$A$18:$L$18, 0),FALSE), 'E2 Allocators'!$B$15:$W$361, MATCH('O5 Details by Class &amp; Accounts'!BR$18, 'E2 Allocators'!$B$15:$W$15, 0),FALSE)*$E77), 0, VLOOKUP(VLOOKUP($A77, 'E4 TB Allocation Details'!$A$18:$L$217, MATCH("Misc ID", 'E4 TB Allocation Details'!$A$18:$L$18, 0),FALSE), 'E2 Allocators'!$B$15:$W$361, MATCH('O5 Details by Class &amp; Accounts'!BR$18, 'E2 Allocators'!$B$15:$W$15, 0),FALSE)*$E77)</f>
        <v>0</v>
      </c>
      <c r="BS77" s="1334">
        <f t="shared" si="11"/>
        <v>0</v>
      </c>
      <c r="BT77" s="1334">
        <f>IF(ISERROR(VLOOKUP(VLOOKUP($A77, 'E4 TB Allocation Details'!$A$18:$L$217, MATCH("A &amp; G ID", 'E4 TB Allocation Details'!$A$18:$L$18, 0),FALSE), 'E2 Allocators'!$B$15:$W$361, MATCH('O5 Details by Class &amp; Accounts'!BT$18, 'E2 Allocators'!$B$15:$W$15, 0),FALSE)*$E77), 0, VLOOKUP(VLOOKUP($A77, 'E4 TB Allocation Details'!$A$18:$L$217, MATCH("A &amp; G ID", 'E4 TB Allocation Details'!$A$18:$L$18, 0),FALSE), 'E2 Allocators'!$B$15:$W$361, MATCH('O5 Details by Class &amp; Accounts'!BT$18, 'E2 Allocators'!$B$15:$W$15, 0),FALSE)*$E77)</f>
        <v>236583.68731883616</v>
      </c>
      <c r="BU77" s="1334">
        <f>IF(ISERROR(VLOOKUP(VLOOKUP($A77, 'E4 TB Allocation Details'!$A$18:$L$217, MATCH("A &amp; G ID", 'E4 TB Allocation Details'!$A$18:$L$18, 0),FALSE), 'E2 Allocators'!$B$15:$W$361, MATCH('O5 Details by Class &amp; Accounts'!BU$18, 'E2 Allocators'!$B$15:$W$15, 0),FALSE)*$E77), 0, VLOOKUP(VLOOKUP($A77, 'E4 TB Allocation Details'!$A$18:$L$217, MATCH("A &amp; G ID", 'E4 TB Allocation Details'!$A$18:$L$18, 0),FALSE), 'E2 Allocators'!$B$15:$W$361, MATCH('O5 Details by Class &amp; Accounts'!BU$18, 'E2 Allocators'!$B$15:$W$15, 0),FALSE)*$E77)</f>
        <v>59629.659029385744</v>
      </c>
      <c r="BV77" s="1334">
        <f>IF(ISERROR(VLOOKUP(VLOOKUP($A77, 'E4 TB Allocation Details'!$A$18:$L$217, MATCH("A &amp; G ID", 'E4 TB Allocation Details'!$A$18:$L$18, 0),FALSE), 'E2 Allocators'!$B$15:$W$361, MATCH('O5 Details by Class &amp; Accounts'!BV$18, 'E2 Allocators'!$B$15:$W$15, 0),FALSE)*$E77), 0, VLOOKUP(VLOOKUP($A77, 'E4 TB Allocation Details'!$A$18:$L$217, MATCH("A &amp; G ID", 'E4 TB Allocation Details'!$A$18:$L$18, 0),FALSE), 'E2 Allocators'!$B$15:$W$361, MATCH('O5 Details by Class &amp; Accounts'!BV$18, 'E2 Allocators'!$B$15:$W$15, 0),FALSE)*$E77)</f>
        <v>71621.564002682324</v>
      </c>
      <c r="BW77" s="1334">
        <f>IF(ISERROR(VLOOKUP(VLOOKUP($A77, 'E4 TB Allocation Details'!$A$18:$L$217, MATCH("A &amp; G ID", 'E4 TB Allocation Details'!$A$18:$L$18, 0),FALSE), 'E2 Allocators'!$B$15:$W$361, MATCH('O5 Details by Class &amp; Accounts'!BW$18, 'E2 Allocators'!$B$15:$W$15, 0),FALSE)*$E77), 0, VLOOKUP(VLOOKUP($A77, 'E4 TB Allocation Details'!$A$18:$L$217, MATCH("A &amp; G ID", 'E4 TB Allocation Details'!$A$18:$L$18, 0),FALSE), 'E2 Allocators'!$B$15:$W$361, MATCH('O5 Details by Class &amp; Accounts'!BW$18, 'E2 Allocators'!$B$15:$W$15, 0),FALSE)*$E77)</f>
        <v>0</v>
      </c>
      <c r="BX77" s="1334">
        <f>IF(ISERROR(VLOOKUP(VLOOKUP($A77, 'E4 TB Allocation Details'!$A$18:$L$217, MATCH("A &amp; G ID", 'E4 TB Allocation Details'!$A$18:$L$18, 0),FALSE), 'E2 Allocators'!$B$15:$W$361, MATCH('O5 Details by Class &amp; Accounts'!BX$18, 'E2 Allocators'!$B$15:$W$15, 0),FALSE)*$E77), 0, VLOOKUP(VLOOKUP($A77, 'E4 TB Allocation Details'!$A$18:$L$217, MATCH("A &amp; G ID", 'E4 TB Allocation Details'!$A$18:$L$18, 0),FALSE), 'E2 Allocators'!$B$15:$W$361, MATCH('O5 Details by Class &amp; Accounts'!BX$18, 'E2 Allocators'!$B$15:$W$15, 0),FALSE)*$E77)</f>
        <v>26200.159032550455</v>
      </c>
      <c r="BY77" s="1334">
        <f>IF(ISERROR(VLOOKUP(VLOOKUP($A77, 'E4 TB Allocation Details'!$A$18:$L$217, MATCH("A &amp; G ID", 'E4 TB Allocation Details'!$A$18:$L$18, 0),FALSE), 'E2 Allocators'!$B$15:$W$361, MATCH('O5 Details by Class &amp; Accounts'!BY$18, 'E2 Allocators'!$B$15:$W$15, 0),FALSE)*$E77), 0, VLOOKUP(VLOOKUP($A77, 'E4 TB Allocation Details'!$A$18:$L$217, MATCH("A &amp; G ID", 'E4 TB Allocation Details'!$A$18:$L$18, 0),FALSE), 'E2 Allocators'!$B$15:$W$361, MATCH('O5 Details by Class &amp; Accounts'!BY$18, 'E2 Allocators'!$B$15:$W$15, 0),FALSE)*$E77)</f>
        <v>34353.231191246072</v>
      </c>
      <c r="BZ77" s="1334">
        <f>IF(ISERROR(VLOOKUP(VLOOKUP($A77, 'E4 TB Allocation Details'!$A$18:$L$217, MATCH("A &amp; G ID", 'E4 TB Allocation Details'!$A$18:$L$18, 0),FALSE), 'E2 Allocators'!$B$15:$W$361, MATCH('O5 Details by Class &amp; Accounts'!BZ$18, 'E2 Allocators'!$B$15:$W$15, 0),FALSE)*$E77), 0, VLOOKUP(VLOOKUP($A77, 'E4 TB Allocation Details'!$A$18:$L$217, MATCH("A &amp; G ID", 'E4 TB Allocation Details'!$A$18:$L$18, 0),FALSE), 'E2 Allocators'!$B$15:$W$361, MATCH('O5 Details by Class &amp; Accounts'!BZ$18, 'E2 Allocators'!$B$15:$W$15, 0),FALSE)*$E77)</f>
        <v>22921.350635273051</v>
      </c>
      <c r="CA77" s="1334">
        <f>IF(ISERROR(VLOOKUP(VLOOKUP($A77, 'E4 TB Allocation Details'!$A$18:$L$217, MATCH("A &amp; G ID", 'E4 TB Allocation Details'!$A$18:$L$18, 0),FALSE), 'E2 Allocators'!$B$15:$W$361, MATCH('O5 Details by Class &amp; Accounts'!CA$18, 'E2 Allocators'!$B$15:$W$15, 0),FALSE)*$E77), 0, VLOOKUP(VLOOKUP($A77, 'E4 TB Allocation Details'!$A$18:$L$217, MATCH("A &amp; G ID", 'E4 TB Allocation Details'!$A$18:$L$18, 0),FALSE), 'E2 Allocators'!$B$15:$W$361, MATCH('O5 Details by Class &amp; Accounts'!CA$18, 'E2 Allocators'!$B$15:$W$15, 0),FALSE)*$E77)</f>
        <v>1448.2331334912067</v>
      </c>
      <c r="CB77" s="1334">
        <f>IF(ISERROR(VLOOKUP(VLOOKUP($A77, 'E4 TB Allocation Details'!$A$18:$L$217, MATCH("A &amp; G ID", 'E4 TB Allocation Details'!$A$18:$L$18, 0),FALSE), 'E2 Allocators'!$B$15:$W$361, MATCH('O5 Details by Class &amp; Accounts'!CB$18, 'E2 Allocators'!$B$15:$W$15, 0),FALSE)*$E77), 0, VLOOKUP(VLOOKUP($A77, 'E4 TB Allocation Details'!$A$18:$L$217, MATCH("A &amp; G ID", 'E4 TB Allocation Details'!$A$18:$L$18, 0),FALSE), 'E2 Allocators'!$B$15:$W$361, MATCH('O5 Details by Class &amp; Accounts'!CB$18, 'E2 Allocators'!$B$15:$W$15, 0),FALSE)*$E77)</f>
        <v>1248.7356565349285</v>
      </c>
      <c r="CC77" s="1334">
        <f>IF(ISERROR(VLOOKUP(VLOOKUP($A77, 'E4 TB Allocation Details'!$A$18:$L$217, MATCH("A &amp; G ID", 'E4 TB Allocation Details'!$A$18:$L$18, 0),FALSE), 'E2 Allocators'!$B$15:$W$361, MATCH('O5 Details by Class &amp; Accounts'!CC$18, 'E2 Allocators'!$B$15:$W$15, 0),FALSE)*$E77), 0, VLOOKUP(VLOOKUP($A77, 'E4 TB Allocation Details'!$A$18:$L$217, MATCH("A &amp; G ID", 'E4 TB Allocation Details'!$A$18:$L$18, 0),FALSE), 'E2 Allocators'!$B$15:$W$361, MATCH('O5 Details by Class &amp; Accounts'!CC$18, 'E2 Allocators'!$B$15:$W$15, 0),FALSE)*$E77)</f>
        <v>0</v>
      </c>
      <c r="CD77" s="1334">
        <f>IF(ISERROR(VLOOKUP(VLOOKUP($A77, 'E4 TB Allocation Details'!$A$18:$L$217, MATCH("A &amp; G ID", 'E4 TB Allocation Details'!$A$18:$L$18, 0),FALSE), 'E2 Allocators'!$B$15:$W$361, MATCH('O5 Details by Class &amp; Accounts'!CD$18, 'E2 Allocators'!$B$15:$W$15, 0),FALSE)*$E77), 0, VLOOKUP(VLOOKUP($A77, 'E4 TB Allocation Details'!$A$18:$L$217, MATCH("A &amp; G ID", 'E4 TB Allocation Details'!$A$18:$L$18, 0),FALSE), 'E2 Allocators'!$B$15:$W$361, MATCH('O5 Details by Class &amp; Accounts'!CD$18, 'E2 Allocators'!$B$15:$W$15, 0),FALSE)*$E77)</f>
        <v>0</v>
      </c>
      <c r="CE77" s="1334">
        <f>IF(ISERROR(VLOOKUP(VLOOKUP($A77, 'E4 TB Allocation Details'!$A$18:$L$217, MATCH("A &amp; G ID", 'E4 TB Allocation Details'!$A$18:$L$18, 0),FALSE), 'E2 Allocators'!$B$15:$W$361, MATCH('O5 Details by Class &amp; Accounts'!CE$18, 'E2 Allocators'!$B$15:$W$15, 0),FALSE)*$E77), 0, VLOOKUP(VLOOKUP($A77, 'E4 TB Allocation Details'!$A$18:$L$217, MATCH("A &amp; G ID", 'E4 TB Allocation Details'!$A$18:$L$18, 0),FALSE), 'E2 Allocators'!$B$15:$W$361, MATCH('O5 Details by Class &amp; Accounts'!CE$18, 'E2 Allocators'!$B$15:$W$15, 0),FALSE)*$E77)</f>
        <v>0</v>
      </c>
      <c r="CF77" s="1334">
        <f>IF(ISERROR(VLOOKUP(VLOOKUP($A77, 'E4 TB Allocation Details'!$A$18:$L$217, MATCH("A &amp; G ID", 'E4 TB Allocation Details'!$A$18:$L$18, 0),FALSE), 'E2 Allocators'!$B$15:$W$361, MATCH('O5 Details by Class &amp; Accounts'!CF$18, 'E2 Allocators'!$B$15:$W$15, 0),FALSE)*$E77), 0, VLOOKUP(VLOOKUP($A77, 'E4 TB Allocation Details'!$A$18:$L$217, MATCH("A &amp; G ID", 'E4 TB Allocation Details'!$A$18:$L$18, 0),FALSE), 'E2 Allocators'!$B$15:$W$361, MATCH('O5 Details by Class &amp; Accounts'!CF$18, 'E2 Allocators'!$B$15:$W$15, 0),FALSE)*$E77)</f>
        <v>0</v>
      </c>
      <c r="CG77" s="1334">
        <f>IF(ISERROR(VLOOKUP(VLOOKUP($A77, 'E4 TB Allocation Details'!$A$18:$L$217, MATCH("A &amp; G ID", 'E4 TB Allocation Details'!$A$18:$L$18, 0),FALSE), 'E2 Allocators'!$B$15:$W$361, MATCH('O5 Details by Class &amp; Accounts'!CG$18, 'E2 Allocators'!$B$15:$W$15, 0),FALSE)*$E77), 0, VLOOKUP(VLOOKUP($A77, 'E4 TB Allocation Details'!$A$18:$L$217, MATCH("A &amp; G ID", 'E4 TB Allocation Details'!$A$18:$L$18, 0),FALSE), 'E2 Allocators'!$B$15:$W$361, MATCH('O5 Details by Class &amp; Accounts'!CG$18, 'E2 Allocators'!$B$15:$W$15, 0),FALSE)*$E77)</f>
        <v>0</v>
      </c>
      <c r="CH77" s="1334">
        <f>IF(ISERROR(VLOOKUP(VLOOKUP($A77, 'E4 TB Allocation Details'!$A$18:$L$217, MATCH("A &amp; G ID", 'E4 TB Allocation Details'!$A$18:$L$18, 0),FALSE), 'E2 Allocators'!$B$15:$W$361, MATCH('O5 Details by Class &amp; Accounts'!CH$18, 'E2 Allocators'!$B$15:$W$15, 0),FALSE)*$E77), 0, VLOOKUP(VLOOKUP($A77, 'E4 TB Allocation Details'!$A$18:$L$217, MATCH("A &amp; G ID", 'E4 TB Allocation Details'!$A$18:$L$18, 0),FALSE), 'E2 Allocators'!$B$15:$W$361, MATCH('O5 Details by Class &amp; Accounts'!CH$18, 'E2 Allocators'!$B$15:$W$15, 0),FALSE)*$E77)</f>
        <v>0</v>
      </c>
      <c r="CI77" s="1334">
        <f>IF(ISERROR(VLOOKUP(VLOOKUP($A77, 'E4 TB Allocation Details'!$A$18:$L$217, MATCH("A &amp; G ID", 'E4 TB Allocation Details'!$A$18:$L$18, 0),FALSE), 'E2 Allocators'!$B$15:$W$361, MATCH('O5 Details by Class &amp; Accounts'!CI$18, 'E2 Allocators'!$B$15:$W$15, 0),FALSE)*$E77), 0, VLOOKUP(VLOOKUP($A77, 'E4 TB Allocation Details'!$A$18:$L$217, MATCH("A &amp; G ID", 'E4 TB Allocation Details'!$A$18:$L$18, 0),FALSE), 'E2 Allocators'!$B$15:$W$361, MATCH('O5 Details by Class &amp; Accounts'!CI$18, 'E2 Allocators'!$B$15:$W$15, 0),FALSE)*$E77)</f>
        <v>0</v>
      </c>
      <c r="CJ77" s="1334">
        <f>IF(ISERROR(VLOOKUP(VLOOKUP($A77, 'E4 TB Allocation Details'!$A$18:$L$217, MATCH("A &amp; G ID", 'E4 TB Allocation Details'!$A$18:$L$18, 0),FALSE), 'E2 Allocators'!$B$15:$W$361, MATCH('O5 Details by Class &amp; Accounts'!CJ$18, 'E2 Allocators'!$B$15:$W$15, 0),FALSE)*$E77), 0, VLOOKUP(VLOOKUP($A77, 'E4 TB Allocation Details'!$A$18:$L$217, MATCH("A &amp; G ID", 'E4 TB Allocation Details'!$A$18:$L$18, 0),FALSE), 'E2 Allocators'!$B$15:$W$361, MATCH('O5 Details by Class &amp; Accounts'!CJ$18, 'E2 Allocators'!$B$15:$W$15, 0),FALSE)*$E77)</f>
        <v>0</v>
      </c>
      <c r="CK77" s="1334">
        <f>IF(ISERROR(VLOOKUP(VLOOKUP($A77, 'E4 TB Allocation Details'!$A$18:$L$217, MATCH("A &amp; G ID", 'E4 TB Allocation Details'!$A$18:$L$18, 0),FALSE), 'E2 Allocators'!$B$15:$W$361, MATCH('O5 Details by Class &amp; Accounts'!CK$18, 'E2 Allocators'!$B$15:$W$15, 0),FALSE)*$E77), 0, VLOOKUP(VLOOKUP($A77, 'E4 TB Allocation Details'!$A$18:$L$217, MATCH("A &amp; G ID", 'E4 TB Allocation Details'!$A$18:$L$18, 0),FALSE), 'E2 Allocators'!$B$15:$W$361, MATCH('O5 Details by Class &amp; Accounts'!CK$18, 'E2 Allocators'!$B$15:$W$15, 0),FALSE)*$E77)</f>
        <v>0</v>
      </c>
      <c r="CL77" s="1334">
        <f>IF(ISERROR(VLOOKUP(VLOOKUP($A77, 'E4 TB Allocation Details'!$A$18:$L$217, MATCH("A &amp; G ID", 'E4 TB Allocation Details'!$A$18:$L$18, 0),FALSE), 'E2 Allocators'!$B$15:$W$361, MATCH('O5 Details by Class &amp; Accounts'!CL$18, 'E2 Allocators'!$B$15:$W$15, 0),FALSE)*$E77), 0, VLOOKUP(VLOOKUP($A77, 'E4 TB Allocation Details'!$A$18:$L$217, MATCH("A &amp; G ID", 'E4 TB Allocation Details'!$A$18:$L$18, 0),FALSE), 'E2 Allocators'!$B$15:$W$361, MATCH('O5 Details by Class &amp; Accounts'!CL$18, 'E2 Allocators'!$B$15:$W$15, 0),FALSE)*$E77)</f>
        <v>0</v>
      </c>
      <c r="CM77" s="1334">
        <f>IF(ISERROR(VLOOKUP(VLOOKUP($A77, 'E4 TB Allocation Details'!$A$18:$L$217, MATCH("A &amp; G ID", 'E4 TB Allocation Details'!$A$18:$L$18, 0),FALSE), 'E2 Allocators'!$B$15:$W$361, MATCH('O5 Details by Class &amp; Accounts'!CM$18, 'E2 Allocators'!$B$15:$W$15, 0),FALSE)*$E77), 0, VLOOKUP(VLOOKUP($A77, 'E4 TB Allocation Details'!$A$18:$L$217, MATCH("A &amp; G ID", 'E4 TB Allocation Details'!$A$18:$L$18, 0),FALSE), 'E2 Allocators'!$B$15:$W$361, MATCH('O5 Details by Class &amp; Accounts'!CM$18, 'E2 Allocators'!$B$15:$W$15, 0),FALSE)*$E77)</f>
        <v>0</v>
      </c>
      <c r="CN77" s="1334">
        <f t="shared" si="12"/>
        <v>454006.61999999988</v>
      </c>
      <c r="CO77" s="1670">
        <f t="shared" si="7"/>
        <v>0</v>
      </c>
      <c r="CQ77" s="1926" t="s">
        <v>5</v>
      </c>
    </row>
    <row r="78" spans="1:95" s="64" customFormat="1" ht="12.75" x14ac:dyDescent="0.2">
      <c r="A78" s="2226">
        <v>1990</v>
      </c>
      <c r="B78" s="2176" t="s">
        <v>1127</v>
      </c>
      <c r="C78" s="1667">
        <f>IF(ISERROR(VLOOKUP($A78,'I3 TB Data'!$A$20:$H$465,MATCH('O5 Details by Class &amp; Accounts'!$C$18, 'I3 TB Data'!$A$20:$H$20,0),0)), 0, VLOOKUP($A78,'I3 TB Data'!$A$20:$H$465,MATCH('O5 Details by Class &amp; Accounts'!$C$18,'I3 TB Data'!$A$20:$H$20,0),0))</f>
        <v>567497</v>
      </c>
      <c r="D78" s="1668">
        <f>'I4 BO ASSETS'!E79</f>
        <v>0</v>
      </c>
      <c r="E78" s="1667">
        <f t="shared" si="6"/>
        <v>567497</v>
      </c>
      <c r="F78" s="1669">
        <f>IF(ISERROR(VLOOKUP($A78, 'E1 Categorization'!A33:E123, MATCH("Customer Component", 'E1 Categorization'!$A$33:$E$33,0), 0)), 0, IF(VLOOKUP($A78, 'E1 Categorization'!A33:E123, MATCH("Customer Component", 'E1 Categorization'!$A$33:$E$33,0), 0)=0, 'O5 Details by Class &amp; Accounts'!$E78, IF(AND(VLOOKUP($A78, 'E1 Categorization'!A33:E123, MATCH("Customer Component", 'E1 Categorization'!$A$33:$E$33,0), 0) &gt;0, VLOOKUP($A78, 'E1 Categorization'!A33:E123, MATCH("Customer Component", 'E1 Categorization'!$A$33:$E$33,0), 0)&lt;1), 'O5 Details by Class &amp; Accounts'!$E78*(1-VLOOKUP($A78, 'E1 Categorization'!A33:E123, MATCH("Customer Component", 'E1 Categorization'!$A$33:$E$33,0), 0)), 0)))</f>
        <v>0</v>
      </c>
      <c r="G78" s="1669">
        <f>IF(ISERROR(VLOOKUP($A78, 'E1 Categorization'!A33:E123, MATCH("Customer Component", 'E1 Categorization'!$A$33:$E$33,0), 0)),0, IF(VLOOKUP($A78, 'E1 Categorization'!A33:E123, MATCH("Customer Component", 'E1 Categorization'!$A$33:$E$33,0), 0)=0, 0, IF(AND(VLOOKUP($A78, 'E1 Categorization'!A33:E123, MATCH("Customer Component", 'E1 Categorization'!$A$33:$E$33,0), 0) &gt;0, VLOOKUP($A78, 'E1 Categorization'!A33:E123, MATCH("Customer Component", 'E1 Categorization'!$A$33:$E$33,0), 0)&lt;1), 'O5 Details by Class &amp; Accounts'!$E78*(VLOOKUP($A78, 'E1 Categorization'!A33:E123, MATCH("Customer Component", 'E1 Categorization'!$A$33:$E$33,0), 0)), 'O5 Details by Class &amp; Accounts'!$E78)))</f>
        <v>0</v>
      </c>
      <c r="H78" s="1334">
        <f t="shared" si="8"/>
        <v>0</v>
      </c>
      <c r="I78" s="1334">
        <f>IF(ISERROR(VLOOKUP(VLOOKUP($A78, 'E4 TB Allocation Details'!$A$18:$L$217, MATCH("Demand ID", 'E4 TB Allocation Details'!$A$18:$L$18, 0),FALSE), 'E2 Allocators'!$B$15:$W$361, MATCH('O5 Details by Class &amp; Accounts'!I$18, 'E2 Allocators'!$B$15:$W$15, 0),FALSE)*$F78), 0, VLOOKUP(VLOOKUP($A78, 'E4 TB Allocation Details'!$A$18:$L$217, MATCH("Demand ID", 'E4 TB Allocation Details'!$A$18:$L$18, 0),FALSE), 'E2 Allocators'!$B$15:$W$361, MATCH('O5 Details by Class &amp; Accounts'!I$18, 'E2 Allocators'!$B$15:$W$15, 0),FALSE)*$F78)</f>
        <v>0</v>
      </c>
      <c r="J78" s="1334">
        <f>IF(ISERROR(VLOOKUP(VLOOKUP($A78, 'E4 TB Allocation Details'!$A$18:$L$217, MATCH("Demand ID", 'E4 TB Allocation Details'!$A$18:$L$18, 0),FALSE), 'E2 Allocators'!$B$15:$W$361, MATCH('O5 Details by Class &amp; Accounts'!J$18, 'E2 Allocators'!$B$15:$W$15, 0),FALSE)*$F78), 0, VLOOKUP(VLOOKUP($A78, 'E4 TB Allocation Details'!$A$18:$L$217, MATCH("Demand ID", 'E4 TB Allocation Details'!$A$18:$L$18, 0),FALSE), 'E2 Allocators'!$B$15:$W$361, MATCH('O5 Details by Class &amp; Accounts'!J$18, 'E2 Allocators'!$B$15:$W$15, 0),FALSE)*$F78)</f>
        <v>0</v>
      </c>
      <c r="K78" s="1334">
        <f>IF(ISERROR(VLOOKUP(VLOOKUP($A78, 'E4 TB Allocation Details'!$A$18:$L$217, MATCH("Demand ID", 'E4 TB Allocation Details'!$A$18:$L$18, 0),FALSE), 'E2 Allocators'!$B$15:$W$361, MATCH('O5 Details by Class &amp; Accounts'!K$18, 'E2 Allocators'!$B$15:$W$15, 0),FALSE)*$F78), 0, VLOOKUP(VLOOKUP($A78, 'E4 TB Allocation Details'!$A$18:$L$217, MATCH("Demand ID", 'E4 TB Allocation Details'!$A$18:$L$18, 0),FALSE), 'E2 Allocators'!$B$15:$W$361, MATCH('O5 Details by Class &amp; Accounts'!K$18, 'E2 Allocators'!$B$15:$W$15, 0),FALSE)*$F78)</f>
        <v>0</v>
      </c>
      <c r="L78" s="1334">
        <f>IF(ISERROR(VLOOKUP(VLOOKUP($A78, 'E4 TB Allocation Details'!$A$18:$L$217, MATCH("Demand ID", 'E4 TB Allocation Details'!$A$18:$L$18, 0),FALSE), 'E2 Allocators'!$B$15:$W$361, MATCH('O5 Details by Class &amp; Accounts'!L$18, 'E2 Allocators'!$B$15:$W$15, 0),FALSE)*$F78), 0, VLOOKUP(VLOOKUP($A78, 'E4 TB Allocation Details'!$A$18:$L$217, MATCH("Demand ID", 'E4 TB Allocation Details'!$A$18:$L$18, 0),FALSE), 'E2 Allocators'!$B$15:$W$361, MATCH('O5 Details by Class &amp; Accounts'!L$18, 'E2 Allocators'!$B$15:$W$15, 0),FALSE)*$F78)</f>
        <v>0</v>
      </c>
      <c r="M78" s="1334">
        <f>IF(ISERROR(VLOOKUP(VLOOKUP($A78, 'E4 TB Allocation Details'!$A$18:$L$217, MATCH("Demand ID", 'E4 TB Allocation Details'!$A$18:$L$18, 0),FALSE), 'E2 Allocators'!$B$15:$W$361, MATCH('O5 Details by Class &amp; Accounts'!M$18, 'E2 Allocators'!$B$15:$W$15, 0),FALSE)*$F78), 0, VLOOKUP(VLOOKUP($A78, 'E4 TB Allocation Details'!$A$18:$L$217, MATCH("Demand ID", 'E4 TB Allocation Details'!$A$18:$L$18, 0),FALSE), 'E2 Allocators'!$B$15:$W$361, MATCH('O5 Details by Class &amp; Accounts'!M$18, 'E2 Allocators'!$B$15:$W$15, 0),FALSE)*$F78)</f>
        <v>0</v>
      </c>
      <c r="N78" s="1334">
        <f>IF(ISERROR(VLOOKUP(VLOOKUP($A78, 'E4 TB Allocation Details'!$A$18:$L$217, MATCH("Demand ID", 'E4 TB Allocation Details'!$A$18:$L$18, 0),FALSE), 'E2 Allocators'!$B$15:$W$361, MATCH('O5 Details by Class &amp; Accounts'!N$18, 'E2 Allocators'!$B$15:$W$15, 0),FALSE)*$F78), 0, VLOOKUP(VLOOKUP($A78, 'E4 TB Allocation Details'!$A$18:$L$217, MATCH("Demand ID", 'E4 TB Allocation Details'!$A$18:$L$18, 0),FALSE), 'E2 Allocators'!$B$15:$W$361, MATCH('O5 Details by Class &amp; Accounts'!N$18, 'E2 Allocators'!$B$15:$W$15, 0),FALSE)*$F78)</f>
        <v>0</v>
      </c>
      <c r="O78" s="1334">
        <f>IF(ISERROR(VLOOKUP(VLOOKUP($A78, 'E4 TB Allocation Details'!$A$18:$L$217, MATCH("Demand ID", 'E4 TB Allocation Details'!$A$18:$L$18, 0),FALSE), 'E2 Allocators'!$B$15:$W$361, MATCH('O5 Details by Class &amp; Accounts'!O$18, 'E2 Allocators'!$B$15:$W$15, 0),FALSE)*$F78), 0, VLOOKUP(VLOOKUP($A78, 'E4 TB Allocation Details'!$A$18:$L$217, MATCH("Demand ID", 'E4 TB Allocation Details'!$A$18:$L$18, 0),FALSE), 'E2 Allocators'!$B$15:$W$361, MATCH('O5 Details by Class &amp; Accounts'!O$18, 'E2 Allocators'!$B$15:$W$15, 0),FALSE)*$F78)</f>
        <v>0</v>
      </c>
      <c r="P78" s="1334">
        <f>IF(ISERROR(VLOOKUP(VLOOKUP($A78, 'E4 TB Allocation Details'!$A$18:$L$217, MATCH("Demand ID", 'E4 TB Allocation Details'!$A$18:$L$18, 0),FALSE), 'E2 Allocators'!$B$15:$W$361, MATCH('O5 Details by Class &amp; Accounts'!P$18, 'E2 Allocators'!$B$15:$W$15, 0),FALSE)*$F78), 0, VLOOKUP(VLOOKUP($A78, 'E4 TB Allocation Details'!$A$18:$L$217, MATCH("Demand ID", 'E4 TB Allocation Details'!$A$18:$L$18, 0),FALSE), 'E2 Allocators'!$B$15:$W$361, MATCH('O5 Details by Class &amp; Accounts'!P$18, 'E2 Allocators'!$B$15:$W$15, 0),FALSE)*$F78)</f>
        <v>0</v>
      </c>
      <c r="Q78" s="1334">
        <f>IF(ISERROR(VLOOKUP(VLOOKUP($A78, 'E4 TB Allocation Details'!$A$18:$L$217, MATCH("Demand ID", 'E4 TB Allocation Details'!$A$18:$L$18, 0),FALSE), 'E2 Allocators'!$B$15:$W$361, MATCH('O5 Details by Class &amp; Accounts'!Q$18, 'E2 Allocators'!$B$15:$W$15, 0),FALSE)*$F78), 0, VLOOKUP(VLOOKUP($A78, 'E4 TB Allocation Details'!$A$18:$L$217, MATCH("Demand ID", 'E4 TB Allocation Details'!$A$18:$L$18, 0),FALSE), 'E2 Allocators'!$B$15:$W$361, MATCH('O5 Details by Class &amp; Accounts'!Q$18, 'E2 Allocators'!$B$15:$W$15, 0),FALSE)*$F78)</f>
        <v>0</v>
      </c>
      <c r="R78" s="1334">
        <f>IF(ISERROR(VLOOKUP(VLOOKUP($A78, 'E4 TB Allocation Details'!$A$18:$L$217, MATCH("Demand ID", 'E4 TB Allocation Details'!$A$18:$L$18, 0),FALSE), 'E2 Allocators'!$B$15:$W$361, MATCH('O5 Details by Class &amp; Accounts'!R$18, 'E2 Allocators'!$B$15:$W$15, 0),FALSE)*$F78), 0, VLOOKUP(VLOOKUP($A78, 'E4 TB Allocation Details'!$A$18:$L$217, MATCH("Demand ID", 'E4 TB Allocation Details'!$A$18:$L$18, 0),FALSE), 'E2 Allocators'!$B$15:$W$361, MATCH('O5 Details by Class &amp; Accounts'!R$18, 'E2 Allocators'!$B$15:$W$15, 0),FALSE)*$F78)</f>
        <v>0</v>
      </c>
      <c r="S78" s="1334">
        <f>IF(ISERROR(VLOOKUP(VLOOKUP($A78, 'E4 TB Allocation Details'!$A$18:$L$217, MATCH("Demand ID", 'E4 TB Allocation Details'!$A$18:$L$18, 0),FALSE), 'E2 Allocators'!$B$15:$W$361, MATCH('O5 Details by Class &amp; Accounts'!S$18, 'E2 Allocators'!$B$15:$W$15, 0),FALSE)*$F78), 0, VLOOKUP(VLOOKUP($A78, 'E4 TB Allocation Details'!$A$18:$L$217, MATCH("Demand ID", 'E4 TB Allocation Details'!$A$18:$L$18, 0),FALSE), 'E2 Allocators'!$B$15:$W$361, MATCH('O5 Details by Class &amp; Accounts'!S$18, 'E2 Allocators'!$B$15:$W$15, 0),FALSE)*$F78)</f>
        <v>0</v>
      </c>
      <c r="T78" s="1334">
        <f>IF(ISERROR(VLOOKUP(VLOOKUP($A78, 'E4 TB Allocation Details'!$A$18:$L$217, MATCH("Demand ID", 'E4 TB Allocation Details'!$A$18:$L$18, 0),FALSE), 'E2 Allocators'!$B$15:$W$361, MATCH('O5 Details by Class &amp; Accounts'!T$18, 'E2 Allocators'!$B$15:$W$15, 0),FALSE)*$F78), 0, VLOOKUP(VLOOKUP($A78, 'E4 TB Allocation Details'!$A$18:$L$217, MATCH("Demand ID", 'E4 TB Allocation Details'!$A$18:$L$18, 0),FALSE), 'E2 Allocators'!$B$15:$W$361, MATCH('O5 Details by Class &amp; Accounts'!T$18, 'E2 Allocators'!$B$15:$W$15, 0),FALSE)*$F78)</f>
        <v>0</v>
      </c>
      <c r="U78" s="1334">
        <f>IF(ISERROR(VLOOKUP(VLOOKUP($A78, 'E4 TB Allocation Details'!$A$18:$L$217, MATCH("Demand ID", 'E4 TB Allocation Details'!$A$18:$L$18, 0),FALSE), 'E2 Allocators'!$B$15:$W$361, MATCH('O5 Details by Class &amp; Accounts'!U$18, 'E2 Allocators'!$B$15:$W$15, 0),FALSE)*$F78), 0, VLOOKUP(VLOOKUP($A78, 'E4 TB Allocation Details'!$A$18:$L$217, MATCH("Demand ID", 'E4 TB Allocation Details'!$A$18:$L$18, 0),FALSE), 'E2 Allocators'!$B$15:$W$361, MATCH('O5 Details by Class &amp; Accounts'!U$18, 'E2 Allocators'!$B$15:$W$15, 0),FALSE)*$F78)</f>
        <v>0</v>
      </c>
      <c r="V78" s="1334">
        <f>IF(ISERROR(VLOOKUP(VLOOKUP($A78, 'E4 TB Allocation Details'!$A$18:$L$217, MATCH("Demand ID", 'E4 TB Allocation Details'!$A$18:$L$18, 0),FALSE), 'E2 Allocators'!$B$15:$W$361, MATCH('O5 Details by Class &amp; Accounts'!V$18, 'E2 Allocators'!$B$15:$W$15, 0),FALSE)*$F78), 0, VLOOKUP(VLOOKUP($A78, 'E4 TB Allocation Details'!$A$18:$L$217, MATCH("Demand ID", 'E4 TB Allocation Details'!$A$18:$L$18, 0),FALSE), 'E2 Allocators'!$B$15:$W$361, MATCH('O5 Details by Class &amp; Accounts'!V$18, 'E2 Allocators'!$B$15:$W$15, 0),FALSE)*$F78)</f>
        <v>0</v>
      </c>
      <c r="W78" s="1334">
        <f>IF(ISERROR(VLOOKUP(VLOOKUP($A78, 'E4 TB Allocation Details'!$A$18:$L$217, MATCH("Demand ID", 'E4 TB Allocation Details'!$A$18:$L$18, 0),FALSE), 'E2 Allocators'!$B$15:$W$361, MATCH('O5 Details by Class &amp; Accounts'!W$18, 'E2 Allocators'!$B$15:$W$15, 0),FALSE)*$F78), 0, VLOOKUP(VLOOKUP($A78, 'E4 TB Allocation Details'!$A$18:$L$217, MATCH("Demand ID", 'E4 TB Allocation Details'!$A$18:$L$18, 0),FALSE), 'E2 Allocators'!$B$15:$W$361, MATCH('O5 Details by Class &amp; Accounts'!W$18, 'E2 Allocators'!$B$15:$W$15, 0),FALSE)*$F78)</f>
        <v>0</v>
      </c>
      <c r="X78" s="1334">
        <f>IF(ISERROR(VLOOKUP(VLOOKUP($A78, 'E4 TB Allocation Details'!$A$18:$L$217, MATCH("Demand ID", 'E4 TB Allocation Details'!$A$18:$L$18, 0),FALSE), 'E2 Allocators'!$B$15:$W$361, MATCH('O5 Details by Class &amp; Accounts'!X$18, 'E2 Allocators'!$B$15:$W$15, 0),FALSE)*$F78), 0, VLOOKUP(VLOOKUP($A78, 'E4 TB Allocation Details'!$A$18:$L$217, MATCH("Demand ID", 'E4 TB Allocation Details'!$A$18:$L$18, 0),FALSE), 'E2 Allocators'!$B$15:$W$361, MATCH('O5 Details by Class &amp; Accounts'!X$18, 'E2 Allocators'!$B$15:$W$15, 0),FALSE)*$F78)</f>
        <v>0</v>
      </c>
      <c r="Y78" s="1334">
        <f>IF(ISERROR(VLOOKUP(VLOOKUP($A78, 'E4 TB Allocation Details'!$A$18:$L$217, MATCH("Demand ID", 'E4 TB Allocation Details'!$A$18:$L$18, 0),FALSE), 'E2 Allocators'!$B$15:$W$361, MATCH('O5 Details by Class &amp; Accounts'!Y$18, 'E2 Allocators'!$B$15:$W$15, 0),FALSE)*$F78), 0, VLOOKUP(VLOOKUP($A78, 'E4 TB Allocation Details'!$A$18:$L$217, MATCH("Demand ID", 'E4 TB Allocation Details'!$A$18:$L$18, 0),FALSE), 'E2 Allocators'!$B$15:$W$361, MATCH('O5 Details by Class &amp; Accounts'!Y$18, 'E2 Allocators'!$B$15:$W$15, 0),FALSE)*$F78)</f>
        <v>0</v>
      </c>
      <c r="Z78" s="1334">
        <f>IF(ISERROR(VLOOKUP(VLOOKUP($A78, 'E4 TB Allocation Details'!$A$18:$L$217, MATCH("Demand ID", 'E4 TB Allocation Details'!$A$18:$L$18, 0),FALSE), 'E2 Allocators'!$B$15:$W$361, MATCH('O5 Details by Class &amp; Accounts'!Z$18, 'E2 Allocators'!$B$15:$W$15, 0),FALSE)*$F78), 0, VLOOKUP(VLOOKUP($A78, 'E4 TB Allocation Details'!$A$18:$L$217, MATCH("Demand ID", 'E4 TB Allocation Details'!$A$18:$L$18, 0),FALSE), 'E2 Allocators'!$B$15:$W$361, MATCH('O5 Details by Class &amp; Accounts'!Z$18, 'E2 Allocators'!$B$15:$W$15, 0),FALSE)*$F78)</f>
        <v>0</v>
      </c>
      <c r="AA78" s="1334">
        <f>IF(ISERROR(VLOOKUP(VLOOKUP($A78, 'E4 TB Allocation Details'!$A$18:$L$217, MATCH("Demand ID", 'E4 TB Allocation Details'!$A$18:$L$18, 0),FALSE), 'E2 Allocators'!$B$15:$W$361, MATCH('O5 Details by Class &amp; Accounts'!AA$18, 'E2 Allocators'!$B$15:$W$15, 0),FALSE)*$F78), 0, VLOOKUP(VLOOKUP($A78, 'E4 TB Allocation Details'!$A$18:$L$217, MATCH("Demand ID", 'E4 TB Allocation Details'!$A$18:$L$18, 0),FALSE), 'E2 Allocators'!$B$15:$W$361, MATCH('O5 Details by Class &amp; Accounts'!AA$18, 'E2 Allocators'!$B$15:$W$15, 0),FALSE)*$F78)</f>
        <v>0</v>
      </c>
      <c r="AB78" s="1334">
        <f>IF(ISERROR(VLOOKUP(VLOOKUP($A78, 'E4 TB Allocation Details'!$A$18:$L$217, MATCH("Demand ID", 'E4 TB Allocation Details'!$A$18:$L$18, 0),FALSE), 'E2 Allocators'!$B$15:$W$361, MATCH('O5 Details by Class &amp; Accounts'!AB$18, 'E2 Allocators'!$B$15:$W$15, 0),FALSE)*$F78), 0, VLOOKUP(VLOOKUP($A78, 'E4 TB Allocation Details'!$A$18:$L$217, MATCH("Demand ID", 'E4 TB Allocation Details'!$A$18:$L$18, 0),FALSE), 'E2 Allocators'!$B$15:$W$361, MATCH('O5 Details by Class &amp; Accounts'!AB$18, 'E2 Allocators'!$B$15:$W$15, 0),FALSE)*$F78)</f>
        <v>0</v>
      </c>
      <c r="AC78" s="1334">
        <f t="shared" si="9"/>
        <v>0</v>
      </c>
      <c r="AD78" s="1334">
        <f>IF(ISERROR(VLOOKUP(VLOOKUP($A78, 'E4 TB Allocation Details'!$A$18:$L$217, MATCH("Customer ID", 'E4 TB Allocation Details'!$A$18:$L$18, 0),FALSE), 'E2 Allocators'!$B$15:$W$361, MATCH('O5 Details by Class &amp; Accounts'!AD$18, 'E2 Allocators'!$B$15:$W$15, 0),FALSE)*$G78), 0, VLOOKUP(VLOOKUP($A78, 'E4 TB Allocation Details'!$A$18:$L$217, MATCH("Customer ID", 'E4 TB Allocation Details'!$A$18:$L$18, 0),FALSE), 'E2 Allocators'!$B$15:$W$361, MATCH('O5 Details by Class &amp; Accounts'!AD$18, 'E2 Allocators'!$B$15:$W$15, 0),FALSE)*$G78)</f>
        <v>0</v>
      </c>
      <c r="AE78" s="1334">
        <f>IF(ISERROR(VLOOKUP(VLOOKUP($A78, 'E4 TB Allocation Details'!$A$18:$L$217, MATCH("Customer ID", 'E4 TB Allocation Details'!$A$18:$L$18, 0),FALSE), 'E2 Allocators'!$B$15:$W$361, MATCH('O5 Details by Class &amp; Accounts'!AE$18, 'E2 Allocators'!$B$15:$W$15, 0),FALSE)*$G78), 0, VLOOKUP(VLOOKUP($A78, 'E4 TB Allocation Details'!$A$18:$L$217, MATCH("Customer ID", 'E4 TB Allocation Details'!$A$18:$L$18, 0),FALSE), 'E2 Allocators'!$B$15:$W$361, MATCH('O5 Details by Class &amp; Accounts'!AE$18, 'E2 Allocators'!$B$15:$W$15, 0),FALSE)*$G78)</f>
        <v>0</v>
      </c>
      <c r="AF78" s="1334">
        <f>IF(ISERROR(VLOOKUP(VLOOKUP($A78, 'E4 TB Allocation Details'!$A$18:$L$217, MATCH("Customer ID", 'E4 TB Allocation Details'!$A$18:$L$18, 0),FALSE), 'E2 Allocators'!$B$15:$W$361, MATCH('O5 Details by Class &amp; Accounts'!AF$18, 'E2 Allocators'!$B$15:$W$15, 0),FALSE)*$G78), 0, VLOOKUP(VLOOKUP($A78, 'E4 TB Allocation Details'!$A$18:$L$217, MATCH("Customer ID", 'E4 TB Allocation Details'!$A$18:$L$18, 0),FALSE), 'E2 Allocators'!$B$15:$W$361, MATCH('O5 Details by Class &amp; Accounts'!AF$18, 'E2 Allocators'!$B$15:$W$15, 0),FALSE)*$G78)</f>
        <v>0</v>
      </c>
      <c r="AG78" s="1334">
        <f>IF(ISERROR(VLOOKUP(VLOOKUP($A78, 'E4 TB Allocation Details'!$A$18:$L$217, MATCH("Customer ID", 'E4 TB Allocation Details'!$A$18:$L$18, 0),FALSE), 'E2 Allocators'!$B$15:$W$361, MATCH('O5 Details by Class &amp; Accounts'!AG$18, 'E2 Allocators'!$B$15:$W$15, 0),FALSE)*$G78), 0, VLOOKUP(VLOOKUP($A78, 'E4 TB Allocation Details'!$A$18:$L$217, MATCH("Customer ID", 'E4 TB Allocation Details'!$A$18:$L$18, 0),FALSE), 'E2 Allocators'!$B$15:$W$361, MATCH('O5 Details by Class &amp; Accounts'!AG$18, 'E2 Allocators'!$B$15:$W$15, 0),FALSE)*$G78)</f>
        <v>0</v>
      </c>
      <c r="AH78" s="1334">
        <f>IF(ISERROR(VLOOKUP(VLOOKUP($A78, 'E4 TB Allocation Details'!$A$18:$L$217, MATCH("Customer ID", 'E4 TB Allocation Details'!$A$18:$L$18, 0),FALSE), 'E2 Allocators'!$B$15:$W$361, MATCH('O5 Details by Class &amp; Accounts'!AH$18, 'E2 Allocators'!$B$15:$W$15, 0),FALSE)*$G78), 0, VLOOKUP(VLOOKUP($A78, 'E4 TB Allocation Details'!$A$18:$L$217, MATCH("Customer ID", 'E4 TB Allocation Details'!$A$18:$L$18, 0),FALSE), 'E2 Allocators'!$B$15:$W$361, MATCH('O5 Details by Class &amp; Accounts'!AH$18, 'E2 Allocators'!$B$15:$W$15, 0),FALSE)*$G78)</f>
        <v>0</v>
      </c>
      <c r="AI78" s="1334">
        <f>IF(ISERROR(VLOOKUP(VLOOKUP($A78, 'E4 TB Allocation Details'!$A$18:$L$217, MATCH("Customer ID", 'E4 TB Allocation Details'!$A$18:$L$18, 0),FALSE), 'E2 Allocators'!$B$15:$W$361, MATCH('O5 Details by Class &amp; Accounts'!AI$18, 'E2 Allocators'!$B$15:$W$15, 0),FALSE)*$G78), 0, VLOOKUP(VLOOKUP($A78, 'E4 TB Allocation Details'!$A$18:$L$217, MATCH("Customer ID", 'E4 TB Allocation Details'!$A$18:$L$18, 0),FALSE), 'E2 Allocators'!$B$15:$W$361, MATCH('O5 Details by Class &amp; Accounts'!AI$18, 'E2 Allocators'!$B$15:$W$15, 0),FALSE)*$G78)</f>
        <v>0</v>
      </c>
      <c r="AJ78" s="1334">
        <f>IF(ISERROR(VLOOKUP(VLOOKUP($A78, 'E4 TB Allocation Details'!$A$18:$L$217, MATCH("Customer ID", 'E4 TB Allocation Details'!$A$18:$L$18, 0),FALSE), 'E2 Allocators'!$B$15:$W$361, MATCH('O5 Details by Class &amp; Accounts'!AJ$18, 'E2 Allocators'!$B$15:$W$15, 0),FALSE)*$G78), 0, VLOOKUP(VLOOKUP($A78, 'E4 TB Allocation Details'!$A$18:$L$217, MATCH("Customer ID", 'E4 TB Allocation Details'!$A$18:$L$18, 0),FALSE), 'E2 Allocators'!$B$15:$W$361, MATCH('O5 Details by Class &amp; Accounts'!AJ$18, 'E2 Allocators'!$B$15:$W$15, 0),FALSE)*$G78)</f>
        <v>0</v>
      </c>
      <c r="AK78" s="1334">
        <f>IF(ISERROR(VLOOKUP(VLOOKUP($A78, 'E4 TB Allocation Details'!$A$18:$L$217, MATCH("Customer ID", 'E4 TB Allocation Details'!$A$18:$L$18, 0),FALSE), 'E2 Allocators'!$B$15:$W$361, MATCH('O5 Details by Class &amp; Accounts'!AK$18, 'E2 Allocators'!$B$15:$W$15, 0),FALSE)*$G78), 0, VLOOKUP(VLOOKUP($A78, 'E4 TB Allocation Details'!$A$18:$L$217, MATCH("Customer ID", 'E4 TB Allocation Details'!$A$18:$L$18, 0),FALSE), 'E2 Allocators'!$B$15:$W$361, MATCH('O5 Details by Class &amp; Accounts'!AK$18, 'E2 Allocators'!$B$15:$W$15, 0),FALSE)*$G78)</f>
        <v>0</v>
      </c>
      <c r="AL78" s="1334">
        <f>IF(ISERROR(VLOOKUP(VLOOKUP($A78, 'E4 TB Allocation Details'!$A$18:$L$217, MATCH("Customer ID", 'E4 TB Allocation Details'!$A$18:$L$18, 0),FALSE), 'E2 Allocators'!$B$15:$W$361, MATCH('O5 Details by Class &amp; Accounts'!AL$18, 'E2 Allocators'!$B$15:$W$15, 0),FALSE)*$G78), 0, VLOOKUP(VLOOKUP($A78, 'E4 TB Allocation Details'!$A$18:$L$217, MATCH("Customer ID", 'E4 TB Allocation Details'!$A$18:$L$18, 0),FALSE), 'E2 Allocators'!$B$15:$W$361, MATCH('O5 Details by Class &amp; Accounts'!AL$18, 'E2 Allocators'!$B$15:$W$15, 0),FALSE)*$G78)</f>
        <v>0</v>
      </c>
      <c r="AM78" s="1334">
        <f>IF(ISERROR(VLOOKUP(VLOOKUP($A78, 'E4 TB Allocation Details'!$A$18:$L$217, MATCH("Customer ID", 'E4 TB Allocation Details'!$A$18:$L$18, 0),FALSE), 'E2 Allocators'!$B$15:$W$361, MATCH('O5 Details by Class &amp; Accounts'!AM$18, 'E2 Allocators'!$B$15:$W$15, 0),FALSE)*$G78), 0, VLOOKUP(VLOOKUP($A78, 'E4 TB Allocation Details'!$A$18:$L$217, MATCH("Customer ID", 'E4 TB Allocation Details'!$A$18:$L$18, 0),FALSE), 'E2 Allocators'!$B$15:$W$361, MATCH('O5 Details by Class &amp; Accounts'!AM$18, 'E2 Allocators'!$B$15:$W$15, 0),FALSE)*$G78)</f>
        <v>0</v>
      </c>
      <c r="AN78" s="1334">
        <f>IF(ISERROR(VLOOKUP(VLOOKUP($A78, 'E4 TB Allocation Details'!$A$18:$L$217, MATCH("Customer ID", 'E4 TB Allocation Details'!$A$18:$L$18, 0),FALSE), 'E2 Allocators'!$B$15:$W$361, MATCH('O5 Details by Class &amp; Accounts'!AN$18, 'E2 Allocators'!$B$15:$W$15, 0),FALSE)*$G78), 0, VLOOKUP(VLOOKUP($A78, 'E4 TB Allocation Details'!$A$18:$L$217, MATCH("Customer ID", 'E4 TB Allocation Details'!$A$18:$L$18, 0),FALSE), 'E2 Allocators'!$B$15:$W$361, MATCH('O5 Details by Class &amp; Accounts'!AN$18, 'E2 Allocators'!$B$15:$W$15, 0),FALSE)*$G78)</f>
        <v>0</v>
      </c>
      <c r="AO78" s="1334">
        <f>IF(ISERROR(VLOOKUP(VLOOKUP($A78, 'E4 TB Allocation Details'!$A$18:$L$217, MATCH("Customer ID", 'E4 TB Allocation Details'!$A$18:$L$18, 0),FALSE), 'E2 Allocators'!$B$15:$W$361, MATCH('O5 Details by Class &amp; Accounts'!AO$18, 'E2 Allocators'!$B$15:$W$15, 0),FALSE)*$G78), 0, VLOOKUP(VLOOKUP($A78, 'E4 TB Allocation Details'!$A$18:$L$217, MATCH("Customer ID", 'E4 TB Allocation Details'!$A$18:$L$18, 0),FALSE), 'E2 Allocators'!$B$15:$W$361, MATCH('O5 Details by Class &amp; Accounts'!AO$18, 'E2 Allocators'!$B$15:$W$15, 0),FALSE)*$G78)</f>
        <v>0</v>
      </c>
      <c r="AP78" s="1334">
        <f>IF(ISERROR(VLOOKUP(VLOOKUP($A78, 'E4 TB Allocation Details'!$A$18:$L$217, MATCH("Customer ID", 'E4 TB Allocation Details'!$A$18:$L$18, 0),FALSE), 'E2 Allocators'!$B$15:$W$361, MATCH('O5 Details by Class &amp; Accounts'!AP$18, 'E2 Allocators'!$B$15:$W$15, 0),FALSE)*$G78), 0, VLOOKUP(VLOOKUP($A78, 'E4 TB Allocation Details'!$A$18:$L$217, MATCH("Customer ID", 'E4 TB Allocation Details'!$A$18:$L$18, 0),FALSE), 'E2 Allocators'!$B$15:$W$361, MATCH('O5 Details by Class &amp; Accounts'!AP$18, 'E2 Allocators'!$B$15:$W$15, 0),FALSE)*$G78)</f>
        <v>0</v>
      </c>
      <c r="AQ78" s="1334">
        <f>IF(ISERROR(VLOOKUP(VLOOKUP($A78, 'E4 TB Allocation Details'!$A$18:$L$217, MATCH("Customer ID", 'E4 TB Allocation Details'!$A$18:$L$18, 0),FALSE), 'E2 Allocators'!$B$15:$W$361, MATCH('O5 Details by Class &amp; Accounts'!AQ$18, 'E2 Allocators'!$B$15:$W$15, 0),FALSE)*$G78), 0, VLOOKUP(VLOOKUP($A78, 'E4 TB Allocation Details'!$A$18:$L$217, MATCH("Customer ID", 'E4 TB Allocation Details'!$A$18:$L$18, 0),FALSE), 'E2 Allocators'!$B$15:$W$361, MATCH('O5 Details by Class &amp; Accounts'!AQ$18, 'E2 Allocators'!$B$15:$W$15, 0),FALSE)*$G78)</f>
        <v>0</v>
      </c>
      <c r="AR78" s="1334">
        <f>IF(ISERROR(VLOOKUP(VLOOKUP($A78, 'E4 TB Allocation Details'!$A$18:$L$217, MATCH("Customer ID", 'E4 TB Allocation Details'!$A$18:$L$18, 0),FALSE), 'E2 Allocators'!$B$15:$W$361, MATCH('O5 Details by Class &amp; Accounts'!AR$18, 'E2 Allocators'!$B$15:$W$15, 0),FALSE)*$G78), 0, VLOOKUP(VLOOKUP($A78, 'E4 TB Allocation Details'!$A$18:$L$217, MATCH("Customer ID", 'E4 TB Allocation Details'!$A$18:$L$18, 0),FALSE), 'E2 Allocators'!$B$15:$W$361, MATCH('O5 Details by Class &amp; Accounts'!AR$18, 'E2 Allocators'!$B$15:$W$15, 0),FALSE)*$G78)</f>
        <v>0</v>
      </c>
      <c r="AS78" s="1334">
        <f>IF(ISERROR(VLOOKUP(VLOOKUP($A78, 'E4 TB Allocation Details'!$A$18:$L$217, MATCH("Customer ID", 'E4 TB Allocation Details'!$A$18:$L$18, 0),FALSE), 'E2 Allocators'!$B$15:$W$361, MATCH('O5 Details by Class &amp; Accounts'!AS$18, 'E2 Allocators'!$B$15:$W$15, 0),FALSE)*$G78), 0, VLOOKUP(VLOOKUP($A78, 'E4 TB Allocation Details'!$A$18:$L$217, MATCH("Customer ID", 'E4 TB Allocation Details'!$A$18:$L$18, 0),FALSE), 'E2 Allocators'!$B$15:$W$361, MATCH('O5 Details by Class &amp; Accounts'!AS$18, 'E2 Allocators'!$B$15:$W$15, 0),FALSE)*$G78)</f>
        <v>0</v>
      </c>
      <c r="AT78" s="1334">
        <f>IF(ISERROR(VLOOKUP(VLOOKUP($A78, 'E4 TB Allocation Details'!$A$18:$L$217, MATCH("Customer ID", 'E4 TB Allocation Details'!$A$18:$L$18, 0),FALSE), 'E2 Allocators'!$B$15:$W$361, MATCH('O5 Details by Class &amp; Accounts'!AT$18, 'E2 Allocators'!$B$15:$W$15, 0),FALSE)*$G78), 0, VLOOKUP(VLOOKUP($A78, 'E4 TB Allocation Details'!$A$18:$L$217, MATCH("Customer ID", 'E4 TB Allocation Details'!$A$18:$L$18, 0),FALSE), 'E2 Allocators'!$B$15:$W$361, MATCH('O5 Details by Class &amp; Accounts'!AT$18, 'E2 Allocators'!$B$15:$W$15, 0),FALSE)*$G78)</f>
        <v>0</v>
      </c>
      <c r="AU78" s="1334">
        <f>IF(ISERROR(VLOOKUP(VLOOKUP($A78, 'E4 TB Allocation Details'!$A$18:$L$217, MATCH("Customer ID", 'E4 TB Allocation Details'!$A$18:$L$18, 0),FALSE), 'E2 Allocators'!$B$15:$W$361, MATCH('O5 Details by Class &amp; Accounts'!AU$18, 'E2 Allocators'!$B$15:$W$15, 0),FALSE)*$G78), 0, VLOOKUP(VLOOKUP($A78, 'E4 TB Allocation Details'!$A$18:$L$217, MATCH("Customer ID", 'E4 TB Allocation Details'!$A$18:$L$18, 0),FALSE), 'E2 Allocators'!$B$15:$W$361, MATCH('O5 Details by Class &amp; Accounts'!AU$18, 'E2 Allocators'!$B$15:$W$15, 0),FALSE)*$G78)</f>
        <v>0</v>
      </c>
      <c r="AV78" s="1334">
        <f>IF(ISERROR(VLOOKUP(VLOOKUP($A78, 'E4 TB Allocation Details'!$A$18:$L$217, MATCH("Customer ID", 'E4 TB Allocation Details'!$A$18:$L$18, 0),FALSE), 'E2 Allocators'!$B$15:$W$361, MATCH('O5 Details by Class &amp; Accounts'!AV$18, 'E2 Allocators'!$B$15:$W$15, 0),FALSE)*$G78), 0, VLOOKUP(VLOOKUP($A78, 'E4 TB Allocation Details'!$A$18:$L$217, MATCH("Customer ID", 'E4 TB Allocation Details'!$A$18:$L$18, 0),FALSE), 'E2 Allocators'!$B$15:$W$361, MATCH('O5 Details by Class &amp; Accounts'!AV$18, 'E2 Allocators'!$B$15:$W$15, 0),FALSE)*$G78)</f>
        <v>0</v>
      </c>
      <c r="AW78" s="1334">
        <f>IF(ISERROR(VLOOKUP(VLOOKUP($A78, 'E4 TB Allocation Details'!$A$18:$L$217, MATCH("Customer ID", 'E4 TB Allocation Details'!$A$18:$L$18, 0),FALSE), 'E2 Allocators'!$B$15:$W$361, MATCH('O5 Details by Class &amp; Accounts'!AW$18, 'E2 Allocators'!$B$15:$W$15, 0),FALSE)*$G78), 0, VLOOKUP(VLOOKUP($A78, 'E4 TB Allocation Details'!$A$18:$L$217, MATCH("Customer ID", 'E4 TB Allocation Details'!$A$18:$L$18, 0),FALSE), 'E2 Allocators'!$B$15:$W$361, MATCH('O5 Details by Class &amp; Accounts'!AW$18, 'E2 Allocators'!$B$15:$W$15, 0),FALSE)*$G78)</f>
        <v>0</v>
      </c>
      <c r="AX78" s="1334">
        <f t="shared" si="10"/>
        <v>0</v>
      </c>
      <c r="AY78" s="1334">
        <f>IF(ISERROR(VLOOKUP(VLOOKUP($A78, 'E4 TB Allocation Details'!$A$18:$L$217, MATCH("Misc ID", 'E4 TB Allocation Details'!$A$18:$L$18, 0),FALSE), 'E2 Allocators'!$B$15:$W$361, MATCH('O5 Details by Class &amp; Accounts'!AY$18, 'E2 Allocators'!$B$15:$W$15, 0),FALSE)*$E78), 0, VLOOKUP(VLOOKUP($A78, 'E4 TB Allocation Details'!$A$18:$L$217, MATCH("Misc ID", 'E4 TB Allocation Details'!$A$18:$L$18, 0),FALSE), 'E2 Allocators'!$B$15:$W$361, MATCH('O5 Details by Class &amp; Accounts'!AY$18, 'E2 Allocators'!$B$15:$W$15, 0),FALSE)*$E78)</f>
        <v>0</v>
      </c>
      <c r="AZ78" s="1334">
        <f>IF(ISERROR(VLOOKUP(VLOOKUP($A78, 'E4 TB Allocation Details'!$A$18:$L$217, MATCH("Misc ID", 'E4 TB Allocation Details'!$A$18:$L$18, 0),FALSE), 'E2 Allocators'!$B$15:$W$361, MATCH('O5 Details by Class &amp; Accounts'!AZ$18, 'E2 Allocators'!$B$15:$W$15, 0),FALSE)*$E78), 0, VLOOKUP(VLOOKUP($A78, 'E4 TB Allocation Details'!$A$18:$L$217, MATCH("Misc ID", 'E4 TB Allocation Details'!$A$18:$L$18, 0),FALSE), 'E2 Allocators'!$B$15:$W$361, MATCH('O5 Details by Class &amp; Accounts'!AZ$18, 'E2 Allocators'!$B$15:$W$15, 0),FALSE)*$E78)</f>
        <v>0</v>
      </c>
      <c r="BA78" s="1334">
        <f>IF(ISERROR(VLOOKUP(VLOOKUP($A78, 'E4 TB Allocation Details'!$A$18:$L$217, MATCH("Misc ID", 'E4 TB Allocation Details'!$A$18:$L$18, 0),FALSE), 'E2 Allocators'!$B$15:$W$361, MATCH('O5 Details by Class &amp; Accounts'!BA$18, 'E2 Allocators'!$B$15:$W$15, 0),FALSE)*$E78), 0, VLOOKUP(VLOOKUP($A78, 'E4 TB Allocation Details'!$A$18:$L$217, MATCH("Misc ID", 'E4 TB Allocation Details'!$A$18:$L$18, 0),FALSE), 'E2 Allocators'!$B$15:$W$361, MATCH('O5 Details by Class &amp; Accounts'!BA$18, 'E2 Allocators'!$B$15:$W$15, 0),FALSE)*$E78)</f>
        <v>0</v>
      </c>
      <c r="BB78" s="1334">
        <f>IF(ISERROR(VLOOKUP(VLOOKUP($A78, 'E4 TB Allocation Details'!$A$18:$L$217, MATCH("Misc ID", 'E4 TB Allocation Details'!$A$18:$L$18, 0),FALSE), 'E2 Allocators'!$B$15:$W$361, MATCH('O5 Details by Class &amp; Accounts'!BB$18, 'E2 Allocators'!$B$15:$W$15, 0),FALSE)*$E78), 0, VLOOKUP(VLOOKUP($A78, 'E4 TB Allocation Details'!$A$18:$L$217, MATCH("Misc ID", 'E4 TB Allocation Details'!$A$18:$L$18, 0),FALSE), 'E2 Allocators'!$B$15:$W$361, MATCH('O5 Details by Class &amp; Accounts'!BB$18, 'E2 Allocators'!$B$15:$W$15, 0),FALSE)*$E78)</f>
        <v>0</v>
      </c>
      <c r="BC78" s="1334">
        <f>IF(ISERROR(VLOOKUP(VLOOKUP($A78, 'E4 TB Allocation Details'!$A$18:$L$217, MATCH("Misc ID", 'E4 TB Allocation Details'!$A$18:$L$18, 0),FALSE), 'E2 Allocators'!$B$15:$W$361, MATCH('O5 Details by Class &amp; Accounts'!BC$18, 'E2 Allocators'!$B$15:$W$15, 0),FALSE)*$E78), 0, VLOOKUP(VLOOKUP($A78, 'E4 TB Allocation Details'!$A$18:$L$217, MATCH("Misc ID", 'E4 TB Allocation Details'!$A$18:$L$18, 0),FALSE), 'E2 Allocators'!$B$15:$W$361, MATCH('O5 Details by Class &amp; Accounts'!BC$18, 'E2 Allocators'!$B$15:$W$15, 0),FALSE)*$E78)</f>
        <v>0</v>
      </c>
      <c r="BD78" s="1334">
        <f>IF(ISERROR(VLOOKUP(VLOOKUP($A78, 'E4 TB Allocation Details'!$A$18:$L$217, MATCH("Misc ID", 'E4 TB Allocation Details'!$A$18:$L$18, 0),FALSE), 'E2 Allocators'!$B$15:$W$361, MATCH('O5 Details by Class &amp; Accounts'!BD$18, 'E2 Allocators'!$B$15:$W$15, 0),FALSE)*$E78), 0, VLOOKUP(VLOOKUP($A78, 'E4 TB Allocation Details'!$A$18:$L$217, MATCH("Misc ID", 'E4 TB Allocation Details'!$A$18:$L$18, 0),FALSE), 'E2 Allocators'!$B$15:$W$361, MATCH('O5 Details by Class &amp; Accounts'!BD$18, 'E2 Allocators'!$B$15:$W$15, 0),FALSE)*$E78)</f>
        <v>0</v>
      </c>
      <c r="BE78" s="1334">
        <f>IF(ISERROR(VLOOKUP(VLOOKUP($A78, 'E4 TB Allocation Details'!$A$18:$L$217, MATCH("Misc ID", 'E4 TB Allocation Details'!$A$18:$L$18, 0),FALSE), 'E2 Allocators'!$B$15:$W$361, MATCH('O5 Details by Class &amp; Accounts'!BE$18, 'E2 Allocators'!$B$15:$W$15, 0),FALSE)*$E78), 0, VLOOKUP(VLOOKUP($A78, 'E4 TB Allocation Details'!$A$18:$L$217, MATCH("Misc ID", 'E4 TB Allocation Details'!$A$18:$L$18, 0),FALSE), 'E2 Allocators'!$B$15:$W$361, MATCH('O5 Details by Class &amp; Accounts'!BE$18, 'E2 Allocators'!$B$15:$W$15, 0),FALSE)*$E78)</f>
        <v>0</v>
      </c>
      <c r="BF78" s="1334">
        <f>IF(ISERROR(VLOOKUP(VLOOKUP($A78, 'E4 TB Allocation Details'!$A$18:$L$217, MATCH("Misc ID", 'E4 TB Allocation Details'!$A$18:$L$18, 0),FALSE), 'E2 Allocators'!$B$15:$W$361, MATCH('O5 Details by Class &amp; Accounts'!BF$18, 'E2 Allocators'!$B$15:$W$15, 0),FALSE)*$E78), 0, VLOOKUP(VLOOKUP($A78, 'E4 TB Allocation Details'!$A$18:$L$217, MATCH("Misc ID", 'E4 TB Allocation Details'!$A$18:$L$18, 0),FALSE), 'E2 Allocators'!$B$15:$W$361, MATCH('O5 Details by Class &amp; Accounts'!BF$18, 'E2 Allocators'!$B$15:$W$15, 0),FALSE)*$E78)</f>
        <v>0</v>
      </c>
      <c r="BG78" s="1334">
        <f>IF(ISERROR(VLOOKUP(VLOOKUP($A78, 'E4 TB Allocation Details'!$A$18:$L$217, MATCH("Misc ID", 'E4 TB Allocation Details'!$A$18:$L$18, 0),FALSE), 'E2 Allocators'!$B$15:$W$361, MATCH('O5 Details by Class &amp; Accounts'!BG$18, 'E2 Allocators'!$B$15:$W$15, 0),FALSE)*$E78), 0, VLOOKUP(VLOOKUP($A78, 'E4 TB Allocation Details'!$A$18:$L$217, MATCH("Misc ID", 'E4 TB Allocation Details'!$A$18:$L$18, 0),FALSE), 'E2 Allocators'!$B$15:$W$361, MATCH('O5 Details by Class &amp; Accounts'!BG$18, 'E2 Allocators'!$B$15:$W$15, 0),FALSE)*$E78)</f>
        <v>0</v>
      </c>
      <c r="BH78" s="1334">
        <f>IF(ISERROR(VLOOKUP(VLOOKUP($A78, 'E4 TB Allocation Details'!$A$18:$L$217, MATCH("Misc ID", 'E4 TB Allocation Details'!$A$18:$L$18, 0),FALSE), 'E2 Allocators'!$B$15:$W$361, MATCH('O5 Details by Class &amp; Accounts'!BH$18, 'E2 Allocators'!$B$15:$W$15, 0),FALSE)*$E78), 0, VLOOKUP(VLOOKUP($A78, 'E4 TB Allocation Details'!$A$18:$L$217, MATCH("Misc ID", 'E4 TB Allocation Details'!$A$18:$L$18, 0),FALSE), 'E2 Allocators'!$B$15:$W$361, MATCH('O5 Details by Class &amp; Accounts'!BH$18, 'E2 Allocators'!$B$15:$W$15, 0),FALSE)*$E78)</f>
        <v>0</v>
      </c>
      <c r="BI78" s="1334">
        <f>IF(ISERROR(VLOOKUP(VLOOKUP($A78, 'E4 TB Allocation Details'!$A$18:$L$217, MATCH("Misc ID", 'E4 TB Allocation Details'!$A$18:$L$18, 0),FALSE), 'E2 Allocators'!$B$15:$W$361, MATCH('O5 Details by Class &amp; Accounts'!BI$18, 'E2 Allocators'!$B$15:$W$15, 0),FALSE)*$E78), 0, VLOOKUP(VLOOKUP($A78, 'E4 TB Allocation Details'!$A$18:$L$217, MATCH("Misc ID", 'E4 TB Allocation Details'!$A$18:$L$18, 0),FALSE), 'E2 Allocators'!$B$15:$W$361, MATCH('O5 Details by Class &amp; Accounts'!BI$18, 'E2 Allocators'!$B$15:$W$15, 0),FALSE)*$E78)</f>
        <v>0</v>
      </c>
      <c r="BJ78" s="1334">
        <f>IF(ISERROR(VLOOKUP(VLOOKUP($A78, 'E4 TB Allocation Details'!$A$18:$L$217, MATCH("Misc ID", 'E4 TB Allocation Details'!$A$18:$L$18, 0),FALSE), 'E2 Allocators'!$B$15:$W$361, MATCH('O5 Details by Class &amp; Accounts'!BJ$18, 'E2 Allocators'!$B$15:$W$15, 0),FALSE)*$E78), 0, VLOOKUP(VLOOKUP($A78, 'E4 TB Allocation Details'!$A$18:$L$217, MATCH("Misc ID", 'E4 TB Allocation Details'!$A$18:$L$18, 0),FALSE), 'E2 Allocators'!$B$15:$W$361, MATCH('O5 Details by Class &amp; Accounts'!BJ$18, 'E2 Allocators'!$B$15:$W$15, 0),FALSE)*$E78)</f>
        <v>0</v>
      </c>
      <c r="BK78" s="1334">
        <f>IF(ISERROR(VLOOKUP(VLOOKUP($A78, 'E4 TB Allocation Details'!$A$18:$L$217, MATCH("Misc ID", 'E4 TB Allocation Details'!$A$18:$L$18, 0),FALSE), 'E2 Allocators'!$B$15:$W$361, MATCH('O5 Details by Class &amp; Accounts'!BK$18, 'E2 Allocators'!$B$15:$W$15, 0),FALSE)*$E78), 0, VLOOKUP(VLOOKUP($A78, 'E4 TB Allocation Details'!$A$18:$L$217, MATCH("Misc ID", 'E4 TB Allocation Details'!$A$18:$L$18, 0),FALSE), 'E2 Allocators'!$B$15:$W$361, MATCH('O5 Details by Class &amp; Accounts'!BK$18, 'E2 Allocators'!$B$15:$W$15, 0),FALSE)*$E78)</f>
        <v>0</v>
      </c>
      <c r="BL78" s="1334">
        <f>IF(ISERROR(VLOOKUP(VLOOKUP($A78, 'E4 TB Allocation Details'!$A$18:$L$217, MATCH("Misc ID", 'E4 TB Allocation Details'!$A$18:$L$18, 0),FALSE), 'E2 Allocators'!$B$15:$W$361, MATCH('O5 Details by Class &amp; Accounts'!BL$18, 'E2 Allocators'!$B$15:$W$15, 0),FALSE)*$E78), 0, VLOOKUP(VLOOKUP($A78, 'E4 TB Allocation Details'!$A$18:$L$217, MATCH("Misc ID", 'E4 TB Allocation Details'!$A$18:$L$18, 0),FALSE), 'E2 Allocators'!$B$15:$W$361, MATCH('O5 Details by Class &amp; Accounts'!BL$18, 'E2 Allocators'!$B$15:$W$15, 0),FALSE)*$E78)</f>
        <v>0</v>
      </c>
      <c r="BM78" s="1334">
        <f>IF(ISERROR(VLOOKUP(VLOOKUP($A78, 'E4 TB Allocation Details'!$A$18:$L$217, MATCH("Misc ID", 'E4 TB Allocation Details'!$A$18:$L$18, 0),FALSE), 'E2 Allocators'!$B$15:$W$361, MATCH('O5 Details by Class &amp; Accounts'!BM$18, 'E2 Allocators'!$B$15:$W$15, 0),FALSE)*$E78), 0, VLOOKUP(VLOOKUP($A78, 'E4 TB Allocation Details'!$A$18:$L$217, MATCH("Misc ID", 'E4 TB Allocation Details'!$A$18:$L$18, 0),FALSE), 'E2 Allocators'!$B$15:$W$361, MATCH('O5 Details by Class &amp; Accounts'!BM$18, 'E2 Allocators'!$B$15:$W$15, 0),FALSE)*$E78)</f>
        <v>0</v>
      </c>
      <c r="BN78" s="1334">
        <f>IF(ISERROR(VLOOKUP(VLOOKUP($A78, 'E4 TB Allocation Details'!$A$18:$L$217, MATCH("Misc ID", 'E4 TB Allocation Details'!$A$18:$L$18, 0),FALSE), 'E2 Allocators'!$B$15:$W$361, MATCH('O5 Details by Class &amp; Accounts'!BN$18, 'E2 Allocators'!$B$15:$W$15, 0),FALSE)*$E78), 0, VLOOKUP(VLOOKUP($A78, 'E4 TB Allocation Details'!$A$18:$L$217, MATCH("Misc ID", 'E4 TB Allocation Details'!$A$18:$L$18, 0),FALSE), 'E2 Allocators'!$B$15:$W$361, MATCH('O5 Details by Class &amp; Accounts'!BN$18, 'E2 Allocators'!$B$15:$W$15, 0),FALSE)*$E78)</f>
        <v>0</v>
      </c>
      <c r="BO78" s="1334">
        <f>IF(ISERROR(VLOOKUP(VLOOKUP($A78, 'E4 TB Allocation Details'!$A$18:$L$217, MATCH("Misc ID", 'E4 TB Allocation Details'!$A$18:$L$18, 0),FALSE), 'E2 Allocators'!$B$15:$W$361, MATCH('O5 Details by Class &amp; Accounts'!BO$18, 'E2 Allocators'!$B$15:$W$15, 0),FALSE)*$E78), 0, VLOOKUP(VLOOKUP($A78, 'E4 TB Allocation Details'!$A$18:$L$217, MATCH("Misc ID", 'E4 TB Allocation Details'!$A$18:$L$18, 0),FALSE), 'E2 Allocators'!$B$15:$W$361, MATCH('O5 Details by Class &amp; Accounts'!BO$18, 'E2 Allocators'!$B$15:$W$15, 0),FALSE)*$E78)</f>
        <v>0</v>
      </c>
      <c r="BP78" s="1334">
        <f>IF(ISERROR(VLOOKUP(VLOOKUP($A78, 'E4 TB Allocation Details'!$A$18:$L$217, MATCH("Misc ID", 'E4 TB Allocation Details'!$A$18:$L$18, 0),FALSE), 'E2 Allocators'!$B$15:$W$361, MATCH('O5 Details by Class &amp; Accounts'!BP$18, 'E2 Allocators'!$B$15:$W$15, 0),FALSE)*$E78), 0, VLOOKUP(VLOOKUP($A78, 'E4 TB Allocation Details'!$A$18:$L$217, MATCH("Misc ID", 'E4 TB Allocation Details'!$A$18:$L$18, 0),FALSE), 'E2 Allocators'!$B$15:$W$361, MATCH('O5 Details by Class &amp; Accounts'!BP$18, 'E2 Allocators'!$B$15:$W$15, 0),FALSE)*$E78)</f>
        <v>0</v>
      </c>
      <c r="BQ78" s="1334">
        <f>IF(ISERROR(VLOOKUP(VLOOKUP($A78, 'E4 TB Allocation Details'!$A$18:$L$217, MATCH("Misc ID", 'E4 TB Allocation Details'!$A$18:$L$18, 0),FALSE), 'E2 Allocators'!$B$15:$W$361, MATCH('O5 Details by Class &amp; Accounts'!BQ$18, 'E2 Allocators'!$B$15:$W$15, 0),FALSE)*$E78), 0, VLOOKUP(VLOOKUP($A78, 'E4 TB Allocation Details'!$A$18:$L$217, MATCH("Misc ID", 'E4 TB Allocation Details'!$A$18:$L$18, 0),FALSE), 'E2 Allocators'!$B$15:$W$361, MATCH('O5 Details by Class &amp; Accounts'!BQ$18, 'E2 Allocators'!$B$15:$W$15, 0),FALSE)*$E78)</f>
        <v>0</v>
      </c>
      <c r="BR78" s="1334">
        <f>IF(ISERROR(VLOOKUP(VLOOKUP($A78, 'E4 TB Allocation Details'!$A$18:$L$217, MATCH("Misc ID", 'E4 TB Allocation Details'!$A$18:$L$18, 0),FALSE), 'E2 Allocators'!$B$15:$W$361, MATCH('O5 Details by Class &amp; Accounts'!BR$18, 'E2 Allocators'!$B$15:$W$15, 0),FALSE)*$E78), 0, VLOOKUP(VLOOKUP($A78, 'E4 TB Allocation Details'!$A$18:$L$217, MATCH("Misc ID", 'E4 TB Allocation Details'!$A$18:$L$18, 0),FALSE), 'E2 Allocators'!$B$15:$W$361, MATCH('O5 Details by Class &amp; Accounts'!BR$18, 'E2 Allocators'!$B$15:$W$15, 0),FALSE)*$E78)</f>
        <v>0</v>
      </c>
      <c r="BS78" s="1334">
        <f t="shared" si="11"/>
        <v>0</v>
      </c>
      <c r="BT78" s="1334">
        <f>IF(ISERROR(VLOOKUP(VLOOKUP($A78, 'E4 TB Allocation Details'!$A$18:$L$217, MATCH("A &amp; G ID", 'E4 TB Allocation Details'!$A$18:$L$18, 0),FALSE), 'E2 Allocators'!$B$15:$W$361, MATCH('O5 Details by Class &amp; Accounts'!BT$18, 'E2 Allocators'!$B$15:$W$15, 0),FALSE)*$E78), 0, VLOOKUP(VLOOKUP($A78, 'E4 TB Allocation Details'!$A$18:$L$217, MATCH("A &amp; G ID", 'E4 TB Allocation Details'!$A$18:$L$18, 0),FALSE), 'E2 Allocators'!$B$15:$W$361, MATCH('O5 Details by Class &amp; Accounts'!BT$18, 'E2 Allocators'!$B$15:$W$15, 0),FALSE)*$E78)</f>
        <v>295723.73372524296</v>
      </c>
      <c r="BU78" s="1334">
        <f>IF(ISERROR(VLOOKUP(VLOOKUP($A78, 'E4 TB Allocation Details'!$A$18:$L$217, MATCH("A &amp; G ID", 'E4 TB Allocation Details'!$A$18:$L$18, 0),FALSE), 'E2 Allocators'!$B$15:$W$361, MATCH('O5 Details by Class &amp; Accounts'!BU$18, 'E2 Allocators'!$B$15:$W$15, 0),FALSE)*$E78), 0, VLOOKUP(VLOOKUP($A78, 'E4 TB Allocation Details'!$A$18:$L$217, MATCH("A &amp; G ID", 'E4 TB Allocation Details'!$A$18:$L$18, 0),FALSE), 'E2 Allocators'!$B$15:$W$361, MATCH('O5 Details by Class &amp; Accounts'!BU$18, 'E2 Allocators'!$B$15:$W$15, 0),FALSE)*$E78)</f>
        <v>74535.59291756434</v>
      </c>
      <c r="BV78" s="1334">
        <f>IF(ISERROR(VLOOKUP(VLOOKUP($A78, 'E4 TB Allocation Details'!$A$18:$L$217, MATCH("A &amp; G ID", 'E4 TB Allocation Details'!$A$18:$L$18, 0),FALSE), 'E2 Allocators'!$B$15:$W$361, MATCH('O5 Details by Class &amp; Accounts'!BV$18, 'E2 Allocators'!$B$15:$W$15, 0),FALSE)*$E78), 0, VLOOKUP(VLOOKUP($A78, 'E4 TB Allocation Details'!$A$18:$L$217, MATCH("A &amp; G ID", 'E4 TB Allocation Details'!$A$18:$L$18, 0),FALSE), 'E2 Allocators'!$B$15:$W$361, MATCH('O5 Details by Class &amp; Accounts'!BV$18, 'E2 Allocators'!$B$15:$W$15, 0),FALSE)*$E78)</f>
        <v>89525.176321944848</v>
      </c>
      <c r="BW78" s="1334">
        <f>IF(ISERROR(VLOOKUP(VLOOKUP($A78, 'E4 TB Allocation Details'!$A$18:$L$217, MATCH("A &amp; G ID", 'E4 TB Allocation Details'!$A$18:$L$18, 0),FALSE), 'E2 Allocators'!$B$15:$W$361, MATCH('O5 Details by Class &amp; Accounts'!BW$18, 'E2 Allocators'!$B$15:$W$15, 0),FALSE)*$E78), 0, VLOOKUP(VLOOKUP($A78, 'E4 TB Allocation Details'!$A$18:$L$217, MATCH("A &amp; G ID", 'E4 TB Allocation Details'!$A$18:$L$18, 0),FALSE), 'E2 Allocators'!$B$15:$W$361, MATCH('O5 Details by Class &amp; Accounts'!BW$18, 'E2 Allocators'!$B$15:$W$15, 0),FALSE)*$E78)</f>
        <v>0</v>
      </c>
      <c r="BX78" s="1334">
        <f>IF(ISERROR(VLOOKUP(VLOOKUP($A78, 'E4 TB Allocation Details'!$A$18:$L$217, MATCH("A &amp; G ID", 'E4 TB Allocation Details'!$A$18:$L$18, 0),FALSE), 'E2 Allocators'!$B$15:$W$361, MATCH('O5 Details by Class &amp; Accounts'!BX$18, 'E2 Allocators'!$B$15:$W$15, 0),FALSE)*$E78), 0, VLOOKUP(VLOOKUP($A78, 'E4 TB Allocation Details'!$A$18:$L$217, MATCH("A &amp; G ID", 'E4 TB Allocation Details'!$A$18:$L$18, 0),FALSE), 'E2 Allocators'!$B$15:$W$361, MATCH('O5 Details by Class &amp; Accounts'!BX$18, 'E2 Allocators'!$B$15:$W$15, 0),FALSE)*$E78)</f>
        <v>32749.548124420049</v>
      </c>
      <c r="BY78" s="1334">
        <f>IF(ISERROR(VLOOKUP(VLOOKUP($A78, 'E4 TB Allocation Details'!$A$18:$L$217, MATCH("A &amp; G ID", 'E4 TB Allocation Details'!$A$18:$L$18, 0),FALSE), 'E2 Allocators'!$B$15:$W$361, MATCH('O5 Details by Class &amp; Accounts'!BY$18, 'E2 Allocators'!$B$15:$W$15, 0),FALSE)*$E78), 0, VLOOKUP(VLOOKUP($A78, 'E4 TB Allocation Details'!$A$18:$L$217, MATCH("A &amp; G ID", 'E4 TB Allocation Details'!$A$18:$L$18, 0),FALSE), 'E2 Allocators'!$B$15:$W$361, MATCH('O5 Details by Class &amp; Accounts'!BY$18, 'E2 Allocators'!$B$15:$W$15, 0),FALSE)*$E78)</f>
        <v>42940.685845811175</v>
      </c>
      <c r="BZ78" s="1334">
        <f>IF(ISERROR(VLOOKUP(VLOOKUP($A78, 'E4 TB Allocation Details'!$A$18:$L$217, MATCH("A &amp; G ID", 'E4 TB Allocation Details'!$A$18:$L$18, 0),FALSE), 'E2 Allocators'!$B$15:$W$361, MATCH('O5 Details by Class &amp; Accounts'!BZ$18, 'E2 Allocators'!$B$15:$W$15, 0),FALSE)*$E78), 0, VLOOKUP(VLOOKUP($A78, 'E4 TB Allocation Details'!$A$18:$L$217, MATCH("A &amp; G ID", 'E4 TB Allocation Details'!$A$18:$L$18, 0),FALSE), 'E2 Allocators'!$B$15:$W$361, MATCH('O5 Details by Class &amp; Accounts'!BZ$18, 'E2 Allocators'!$B$15:$W$15, 0),FALSE)*$E78)</f>
        <v>28651.119055192525</v>
      </c>
      <c r="CA78" s="1334">
        <f>IF(ISERROR(VLOOKUP(VLOOKUP($A78, 'E4 TB Allocation Details'!$A$18:$L$217, MATCH("A &amp; G ID", 'E4 TB Allocation Details'!$A$18:$L$18, 0),FALSE), 'E2 Allocators'!$B$15:$W$361, MATCH('O5 Details by Class &amp; Accounts'!CA$18, 'E2 Allocators'!$B$15:$W$15, 0),FALSE)*$E78), 0, VLOOKUP(VLOOKUP($A78, 'E4 TB Allocation Details'!$A$18:$L$217, MATCH("A &amp; G ID", 'E4 TB Allocation Details'!$A$18:$L$18, 0),FALSE), 'E2 Allocators'!$B$15:$W$361, MATCH('O5 Details by Class &amp; Accounts'!CA$18, 'E2 Allocators'!$B$15:$W$15, 0),FALSE)*$E78)</f>
        <v>1810.2554508056719</v>
      </c>
      <c r="CB78" s="1334">
        <f>IF(ISERROR(VLOOKUP(VLOOKUP($A78, 'E4 TB Allocation Details'!$A$18:$L$217, MATCH("A &amp; G ID", 'E4 TB Allocation Details'!$A$18:$L$18, 0),FALSE), 'E2 Allocators'!$B$15:$W$361, MATCH('O5 Details by Class &amp; Accounts'!CB$18, 'E2 Allocators'!$B$15:$W$15, 0),FALSE)*$E78), 0, VLOOKUP(VLOOKUP($A78, 'E4 TB Allocation Details'!$A$18:$L$217, MATCH("A &amp; G ID", 'E4 TB Allocation Details'!$A$18:$L$18, 0),FALSE), 'E2 Allocators'!$B$15:$W$361, MATCH('O5 Details by Class &amp; Accounts'!CB$18, 'E2 Allocators'!$B$15:$W$15, 0),FALSE)*$E78)</f>
        <v>1560.8885590183736</v>
      </c>
      <c r="CC78" s="1334">
        <f>IF(ISERROR(VLOOKUP(VLOOKUP($A78, 'E4 TB Allocation Details'!$A$18:$L$217, MATCH("A &amp; G ID", 'E4 TB Allocation Details'!$A$18:$L$18, 0),FALSE), 'E2 Allocators'!$B$15:$W$361, MATCH('O5 Details by Class &amp; Accounts'!CC$18, 'E2 Allocators'!$B$15:$W$15, 0),FALSE)*$E78), 0, VLOOKUP(VLOOKUP($A78, 'E4 TB Allocation Details'!$A$18:$L$217, MATCH("A &amp; G ID", 'E4 TB Allocation Details'!$A$18:$L$18, 0),FALSE), 'E2 Allocators'!$B$15:$W$361, MATCH('O5 Details by Class &amp; Accounts'!CC$18, 'E2 Allocators'!$B$15:$W$15, 0),FALSE)*$E78)</f>
        <v>0</v>
      </c>
      <c r="CD78" s="1334">
        <f>IF(ISERROR(VLOOKUP(VLOOKUP($A78, 'E4 TB Allocation Details'!$A$18:$L$217, MATCH("A &amp; G ID", 'E4 TB Allocation Details'!$A$18:$L$18, 0),FALSE), 'E2 Allocators'!$B$15:$W$361, MATCH('O5 Details by Class &amp; Accounts'!CD$18, 'E2 Allocators'!$B$15:$W$15, 0),FALSE)*$E78), 0, VLOOKUP(VLOOKUP($A78, 'E4 TB Allocation Details'!$A$18:$L$217, MATCH("A &amp; G ID", 'E4 TB Allocation Details'!$A$18:$L$18, 0),FALSE), 'E2 Allocators'!$B$15:$W$361, MATCH('O5 Details by Class &amp; Accounts'!CD$18, 'E2 Allocators'!$B$15:$W$15, 0),FALSE)*$E78)</f>
        <v>0</v>
      </c>
      <c r="CE78" s="1334">
        <f>IF(ISERROR(VLOOKUP(VLOOKUP($A78, 'E4 TB Allocation Details'!$A$18:$L$217, MATCH("A &amp; G ID", 'E4 TB Allocation Details'!$A$18:$L$18, 0),FALSE), 'E2 Allocators'!$B$15:$W$361, MATCH('O5 Details by Class &amp; Accounts'!CE$18, 'E2 Allocators'!$B$15:$W$15, 0),FALSE)*$E78), 0, VLOOKUP(VLOOKUP($A78, 'E4 TB Allocation Details'!$A$18:$L$217, MATCH("A &amp; G ID", 'E4 TB Allocation Details'!$A$18:$L$18, 0),FALSE), 'E2 Allocators'!$B$15:$W$361, MATCH('O5 Details by Class &amp; Accounts'!CE$18, 'E2 Allocators'!$B$15:$W$15, 0),FALSE)*$E78)</f>
        <v>0</v>
      </c>
      <c r="CF78" s="1334">
        <f>IF(ISERROR(VLOOKUP(VLOOKUP($A78, 'E4 TB Allocation Details'!$A$18:$L$217, MATCH("A &amp; G ID", 'E4 TB Allocation Details'!$A$18:$L$18, 0),FALSE), 'E2 Allocators'!$B$15:$W$361, MATCH('O5 Details by Class &amp; Accounts'!CF$18, 'E2 Allocators'!$B$15:$W$15, 0),FALSE)*$E78), 0, VLOOKUP(VLOOKUP($A78, 'E4 TB Allocation Details'!$A$18:$L$217, MATCH("A &amp; G ID", 'E4 TB Allocation Details'!$A$18:$L$18, 0),FALSE), 'E2 Allocators'!$B$15:$W$361, MATCH('O5 Details by Class &amp; Accounts'!CF$18, 'E2 Allocators'!$B$15:$W$15, 0),FALSE)*$E78)</f>
        <v>0</v>
      </c>
      <c r="CG78" s="1334">
        <f>IF(ISERROR(VLOOKUP(VLOOKUP($A78, 'E4 TB Allocation Details'!$A$18:$L$217, MATCH("A &amp; G ID", 'E4 TB Allocation Details'!$A$18:$L$18, 0),FALSE), 'E2 Allocators'!$B$15:$W$361, MATCH('O5 Details by Class &amp; Accounts'!CG$18, 'E2 Allocators'!$B$15:$W$15, 0),FALSE)*$E78), 0, VLOOKUP(VLOOKUP($A78, 'E4 TB Allocation Details'!$A$18:$L$217, MATCH("A &amp; G ID", 'E4 TB Allocation Details'!$A$18:$L$18, 0),FALSE), 'E2 Allocators'!$B$15:$W$361, MATCH('O5 Details by Class &amp; Accounts'!CG$18, 'E2 Allocators'!$B$15:$W$15, 0),FALSE)*$E78)</f>
        <v>0</v>
      </c>
      <c r="CH78" s="1334">
        <f>IF(ISERROR(VLOOKUP(VLOOKUP($A78, 'E4 TB Allocation Details'!$A$18:$L$217, MATCH("A &amp; G ID", 'E4 TB Allocation Details'!$A$18:$L$18, 0),FALSE), 'E2 Allocators'!$B$15:$W$361, MATCH('O5 Details by Class &amp; Accounts'!CH$18, 'E2 Allocators'!$B$15:$W$15, 0),FALSE)*$E78), 0, VLOOKUP(VLOOKUP($A78, 'E4 TB Allocation Details'!$A$18:$L$217, MATCH("A &amp; G ID", 'E4 TB Allocation Details'!$A$18:$L$18, 0),FALSE), 'E2 Allocators'!$B$15:$W$361, MATCH('O5 Details by Class &amp; Accounts'!CH$18, 'E2 Allocators'!$B$15:$W$15, 0),FALSE)*$E78)</f>
        <v>0</v>
      </c>
      <c r="CI78" s="1334">
        <f>IF(ISERROR(VLOOKUP(VLOOKUP($A78, 'E4 TB Allocation Details'!$A$18:$L$217, MATCH("A &amp; G ID", 'E4 TB Allocation Details'!$A$18:$L$18, 0),FALSE), 'E2 Allocators'!$B$15:$W$361, MATCH('O5 Details by Class &amp; Accounts'!CI$18, 'E2 Allocators'!$B$15:$W$15, 0),FALSE)*$E78), 0, VLOOKUP(VLOOKUP($A78, 'E4 TB Allocation Details'!$A$18:$L$217, MATCH("A &amp; G ID", 'E4 TB Allocation Details'!$A$18:$L$18, 0),FALSE), 'E2 Allocators'!$B$15:$W$361, MATCH('O5 Details by Class &amp; Accounts'!CI$18, 'E2 Allocators'!$B$15:$W$15, 0),FALSE)*$E78)</f>
        <v>0</v>
      </c>
      <c r="CJ78" s="1334">
        <f>IF(ISERROR(VLOOKUP(VLOOKUP($A78, 'E4 TB Allocation Details'!$A$18:$L$217, MATCH("A &amp; G ID", 'E4 TB Allocation Details'!$A$18:$L$18, 0),FALSE), 'E2 Allocators'!$B$15:$W$361, MATCH('O5 Details by Class &amp; Accounts'!CJ$18, 'E2 Allocators'!$B$15:$W$15, 0),FALSE)*$E78), 0, VLOOKUP(VLOOKUP($A78, 'E4 TB Allocation Details'!$A$18:$L$217, MATCH("A &amp; G ID", 'E4 TB Allocation Details'!$A$18:$L$18, 0),FALSE), 'E2 Allocators'!$B$15:$W$361, MATCH('O5 Details by Class &amp; Accounts'!CJ$18, 'E2 Allocators'!$B$15:$W$15, 0),FALSE)*$E78)</f>
        <v>0</v>
      </c>
      <c r="CK78" s="1334">
        <f>IF(ISERROR(VLOOKUP(VLOOKUP($A78, 'E4 TB Allocation Details'!$A$18:$L$217, MATCH("A &amp; G ID", 'E4 TB Allocation Details'!$A$18:$L$18, 0),FALSE), 'E2 Allocators'!$B$15:$W$361, MATCH('O5 Details by Class &amp; Accounts'!CK$18, 'E2 Allocators'!$B$15:$W$15, 0),FALSE)*$E78), 0, VLOOKUP(VLOOKUP($A78, 'E4 TB Allocation Details'!$A$18:$L$217, MATCH("A &amp; G ID", 'E4 TB Allocation Details'!$A$18:$L$18, 0),FALSE), 'E2 Allocators'!$B$15:$W$361, MATCH('O5 Details by Class &amp; Accounts'!CK$18, 'E2 Allocators'!$B$15:$W$15, 0),FALSE)*$E78)</f>
        <v>0</v>
      </c>
      <c r="CL78" s="1334">
        <f>IF(ISERROR(VLOOKUP(VLOOKUP($A78, 'E4 TB Allocation Details'!$A$18:$L$217, MATCH("A &amp; G ID", 'E4 TB Allocation Details'!$A$18:$L$18, 0),FALSE), 'E2 Allocators'!$B$15:$W$361, MATCH('O5 Details by Class &amp; Accounts'!CL$18, 'E2 Allocators'!$B$15:$W$15, 0),FALSE)*$E78), 0, VLOOKUP(VLOOKUP($A78, 'E4 TB Allocation Details'!$A$18:$L$217, MATCH("A &amp; G ID", 'E4 TB Allocation Details'!$A$18:$L$18, 0),FALSE), 'E2 Allocators'!$B$15:$W$361, MATCH('O5 Details by Class &amp; Accounts'!CL$18, 'E2 Allocators'!$B$15:$W$15, 0),FALSE)*$E78)</f>
        <v>0</v>
      </c>
      <c r="CM78" s="1334">
        <f>IF(ISERROR(VLOOKUP(VLOOKUP($A78, 'E4 TB Allocation Details'!$A$18:$L$217, MATCH("A &amp; G ID", 'E4 TB Allocation Details'!$A$18:$L$18, 0),FALSE), 'E2 Allocators'!$B$15:$W$361, MATCH('O5 Details by Class &amp; Accounts'!CM$18, 'E2 Allocators'!$B$15:$W$15, 0),FALSE)*$E78), 0, VLOOKUP(VLOOKUP($A78, 'E4 TB Allocation Details'!$A$18:$L$217, MATCH("A &amp; G ID", 'E4 TB Allocation Details'!$A$18:$L$18, 0),FALSE), 'E2 Allocators'!$B$15:$W$361, MATCH('O5 Details by Class &amp; Accounts'!CM$18, 'E2 Allocators'!$B$15:$W$15, 0),FALSE)*$E78)</f>
        <v>0</v>
      </c>
      <c r="CN78" s="1334">
        <f t="shared" si="12"/>
        <v>567497</v>
      </c>
      <c r="CO78" s="1670">
        <f t="shared" si="7"/>
        <v>0</v>
      </c>
      <c r="CQ78" s="1926" t="s">
        <v>5</v>
      </c>
    </row>
    <row r="79" spans="1:95" s="64" customFormat="1" ht="12.75" x14ac:dyDescent="0.2">
      <c r="A79" s="1102">
        <v>1995</v>
      </c>
      <c r="B79" s="1101" t="s">
        <v>1128</v>
      </c>
      <c r="C79" s="1667">
        <f>IF(ISERROR(VLOOKUP($A79,'I3 TB Data'!$A$20:$H$465,MATCH('O5 Details by Class &amp; Accounts'!$C$18, 'I3 TB Data'!$A$20:$H$20,0),0)), 0, VLOOKUP($A79,'I3 TB Data'!$A$20:$H$465,MATCH('O5 Details by Class &amp; Accounts'!$C$18,'I3 TB Data'!$A$20:$H$20,0),0))</f>
        <v>-812914</v>
      </c>
      <c r="D79" s="1668"/>
      <c r="E79" s="1667">
        <f t="shared" si="6"/>
        <v>-812914</v>
      </c>
      <c r="F79" s="1669"/>
      <c r="G79" s="1669"/>
      <c r="H79" s="1334">
        <f t="shared" si="8"/>
        <v>0</v>
      </c>
      <c r="I79" s="1334">
        <f>'O7 Amortization'!G83</f>
        <v>-201471.0217309412</v>
      </c>
      <c r="J79" s="1334">
        <f>'O7 Amortization'!H83</f>
        <v>-69509.978546380473</v>
      </c>
      <c r="K79" s="1334">
        <f>'O7 Amortization'!I83</f>
        <v>-137700.18747323257</v>
      </c>
      <c r="L79" s="1334">
        <f>'O7 Amortization'!J83</f>
        <v>0</v>
      </c>
      <c r="M79" s="1334">
        <f>'O7 Amortization'!K83</f>
        <v>-25784.204195081715</v>
      </c>
      <c r="N79" s="1334">
        <f>'O7 Amortization'!L83</f>
        <v>-28355.869280794363</v>
      </c>
      <c r="O79" s="1334">
        <f>'O7 Amortization'!M83</f>
        <v>0</v>
      </c>
      <c r="P79" s="1334">
        <f>'O7 Amortization'!N83</f>
        <v>-78.582884228714519</v>
      </c>
      <c r="Q79" s="1334">
        <f>'O7 Amortization'!O83</f>
        <v>-821.22933477703452</v>
      </c>
      <c r="R79" s="1334">
        <f>'O7 Amortization'!P83</f>
        <v>0</v>
      </c>
      <c r="S79" s="1334">
        <f>'O7 Amortization'!Q83</f>
        <v>0</v>
      </c>
      <c r="T79" s="1334">
        <f>'O7 Amortization'!R83</f>
        <v>0</v>
      </c>
      <c r="U79" s="1334">
        <f>'O7 Amortization'!S83</f>
        <v>0</v>
      </c>
      <c r="V79" s="1334">
        <f>'O7 Amortization'!T83</f>
        <v>0</v>
      </c>
      <c r="W79" s="1334">
        <f>'O7 Amortization'!U83</f>
        <v>0</v>
      </c>
      <c r="X79" s="1334">
        <f>'O7 Amortization'!V83</f>
        <v>0</v>
      </c>
      <c r="Y79" s="1334">
        <f>'O7 Amortization'!W83</f>
        <v>0</v>
      </c>
      <c r="Z79" s="1334">
        <f>'O7 Amortization'!X83</f>
        <v>0</v>
      </c>
      <c r="AA79" s="1334">
        <f>'O7 Amortization'!Y83</f>
        <v>0</v>
      </c>
      <c r="AB79" s="1334">
        <f>'O7 Amortization'!Z83</f>
        <v>0</v>
      </c>
      <c r="AC79" s="1334">
        <f t="shared" si="9"/>
        <v>-463721.07344543608</v>
      </c>
      <c r="AD79" s="1334">
        <f>'O7 Amortization'!AB83</f>
        <v>-265641.75500663312</v>
      </c>
      <c r="AE79" s="1334">
        <f>'O7 Amortization'!AC83</f>
        <v>-24889.887643812654</v>
      </c>
      <c r="AF79" s="1334">
        <f>'O7 Amortization'!AD83</f>
        <v>-2994.9700780593266</v>
      </c>
      <c r="AG79" s="1334">
        <f>'O7 Amortization'!AE83</f>
        <v>0</v>
      </c>
      <c r="AH79" s="1334">
        <f>'O7 Amortization'!AF83</f>
        <v>-23.414511347343542</v>
      </c>
      <c r="AI79" s="1334">
        <f>'O7 Amortization'!AG83</f>
        <v>-5.8536278368358854</v>
      </c>
      <c r="AJ79" s="1334">
        <f>'O7 Amortization'!AH83</f>
        <v>-50685.755960890499</v>
      </c>
      <c r="AK79" s="1334">
        <f>'O7 Amortization'!AI83</f>
        <v>-3125.2821674651896</v>
      </c>
      <c r="AL79" s="1334">
        <f>'O7 Amortization'!AJ83</f>
        <v>-1826.0075585189868</v>
      </c>
      <c r="AM79" s="1334">
        <f>'O7 Amortization'!AK83</f>
        <v>0</v>
      </c>
      <c r="AN79" s="1334">
        <f>'O7 Amortization'!AL83</f>
        <v>0</v>
      </c>
      <c r="AO79" s="1334">
        <f>'O7 Amortization'!AM83</f>
        <v>0</v>
      </c>
      <c r="AP79" s="1334">
        <f>'O7 Amortization'!AN83</f>
        <v>0</v>
      </c>
      <c r="AQ79" s="1334">
        <f>'O7 Amortization'!AO83</f>
        <v>0</v>
      </c>
      <c r="AR79" s="1334">
        <f>'O7 Amortization'!AP83</f>
        <v>0</v>
      </c>
      <c r="AS79" s="1334">
        <f>'O7 Amortization'!AQ83</f>
        <v>0</v>
      </c>
      <c r="AT79" s="1334">
        <f>'O7 Amortization'!AR83</f>
        <v>0</v>
      </c>
      <c r="AU79" s="1334">
        <f>'O7 Amortization'!AS83</f>
        <v>0</v>
      </c>
      <c r="AV79" s="1334">
        <f>'O7 Amortization'!AT83</f>
        <v>0</v>
      </c>
      <c r="AW79" s="1334">
        <f>'O7 Amortization'!AU83</f>
        <v>0</v>
      </c>
      <c r="AX79" s="1334">
        <f t="shared" si="10"/>
        <v>-349192.92655456392</v>
      </c>
      <c r="AY79" s="1334"/>
      <c r="AZ79" s="1334"/>
      <c r="BA79" s="1334"/>
      <c r="BB79" s="1334"/>
      <c r="BC79" s="1334"/>
      <c r="BD79" s="1334"/>
      <c r="BE79" s="1334"/>
      <c r="BF79" s="1334"/>
      <c r="BG79" s="1334"/>
      <c r="BH79" s="1334"/>
      <c r="BI79" s="1334"/>
      <c r="BJ79" s="1334"/>
      <c r="BK79" s="1334"/>
      <c r="BL79" s="1334"/>
      <c r="BM79" s="1334"/>
      <c r="BN79" s="1334"/>
      <c r="BO79" s="1334"/>
      <c r="BP79" s="1334"/>
      <c r="BQ79" s="1334"/>
      <c r="BR79" s="1334"/>
      <c r="BS79" s="1334"/>
      <c r="BT79" s="1334">
        <f>'O7 Amortization'!AW83</f>
        <v>0</v>
      </c>
      <c r="BU79" s="1334">
        <f>'O7 Amortization'!AX83</f>
        <v>0</v>
      </c>
      <c r="BV79" s="1334">
        <f>'O7 Amortization'!AY83</f>
        <v>0</v>
      </c>
      <c r="BW79" s="1334">
        <f>'O7 Amortization'!AZ83</f>
        <v>0</v>
      </c>
      <c r="BX79" s="1334">
        <f>'O7 Amortization'!BA83</f>
        <v>0</v>
      </c>
      <c r="BY79" s="1334">
        <f>'O7 Amortization'!BB83</f>
        <v>0</v>
      </c>
      <c r="BZ79" s="1334">
        <f>'O7 Amortization'!BC83</f>
        <v>0</v>
      </c>
      <c r="CA79" s="1334">
        <f>'O7 Amortization'!BD83</f>
        <v>0</v>
      </c>
      <c r="CB79" s="1334">
        <f>'O7 Amortization'!BE83</f>
        <v>0</v>
      </c>
      <c r="CC79" s="1334">
        <f>'O7 Amortization'!BF83</f>
        <v>0</v>
      </c>
      <c r="CD79" s="1334">
        <f>'O7 Amortization'!BG83</f>
        <v>0</v>
      </c>
      <c r="CE79" s="1334">
        <f>'O7 Amortization'!BH83</f>
        <v>0</v>
      </c>
      <c r="CF79" s="1334">
        <f>'O7 Amortization'!BI83</f>
        <v>0</v>
      </c>
      <c r="CG79" s="1334">
        <f>'O7 Amortization'!BJ83</f>
        <v>0</v>
      </c>
      <c r="CH79" s="1334">
        <f>'O7 Amortization'!BK83</f>
        <v>0</v>
      </c>
      <c r="CI79" s="1334">
        <f>'O7 Amortization'!BL83</f>
        <v>0</v>
      </c>
      <c r="CJ79" s="1334">
        <f>'O7 Amortization'!BM83</f>
        <v>0</v>
      </c>
      <c r="CK79" s="1334">
        <f>'O7 Amortization'!BN83</f>
        <v>0</v>
      </c>
      <c r="CL79" s="1334">
        <f>'O7 Amortization'!BO83</f>
        <v>0</v>
      </c>
      <c r="CM79" s="1334">
        <f>'O7 Amortization'!BP83</f>
        <v>0</v>
      </c>
      <c r="CN79" s="1334">
        <f t="shared" si="12"/>
        <v>0</v>
      </c>
      <c r="CO79" s="1670">
        <f>+E79-AC79-AX79-CN79</f>
        <v>0</v>
      </c>
      <c r="CQ79" s="1926" t="s">
        <v>1701</v>
      </c>
    </row>
    <row r="80" spans="1:95" s="64" customFormat="1" ht="12.75" x14ac:dyDescent="0.2">
      <c r="A80" s="2226">
        <v>2005</v>
      </c>
      <c r="B80" s="2176" t="s">
        <v>1129</v>
      </c>
      <c r="C80" s="1667">
        <f>IF(ISERROR(VLOOKUP($A80,'I3 TB Data'!$A$20:$H$465,MATCH('O5 Details by Class &amp; Accounts'!$C$18, 'I3 TB Data'!$A$20:$H$20,0),0)), 0, VLOOKUP($A80,'I3 TB Data'!$A$20:$H$465,MATCH('O5 Details by Class &amp; Accounts'!$C$18,'I3 TB Data'!$A$20:$H$20,0),0))</f>
        <v>0</v>
      </c>
      <c r="D80" s="1668">
        <f>'I4 BO ASSETS'!E80</f>
        <v>0</v>
      </c>
      <c r="E80" s="1667">
        <f t="shared" si="6"/>
        <v>0</v>
      </c>
      <c r="F80" s="1669">
        <f>IF(ISERROR(VLOOKUP($A80, 'E1 Categorization'!A33:E123, MATCH("Customer Component", 'E1 Categorization'!$A$33:$E$33,0), 0)), 0, IF(VLOOKUP($A80, 'E1 Categorization'!A33:E123, MATCH("Customer Component", 'E1 Categorization'!$A$33:$E$33,0), 0)=0, 'O5 Details by Class &amp; Accounts'!$E80, IF(AND(VLOOKUP($A80, 'E1 Categorization'!A33:E123, MATCH("Customer Component", 'E1 Categorization'!$A$33:$E$33,0), 0) &gt;0, VLOOKUP($A80, 'E1 Categorization'!A33:E123, MATCH("Customer Component", 'E1 Categorization'!$A$33:$E$33,0), 0)&lt;1), 'O5 Details by Class &amp; Accounts'!$E80*(1-VLOOKUP($A80, 'E1 Categorization'!A33:E123, MATCH("Customer Component", 'E1 Categorization'!$A$33:$E$33,0), 0)), 0)))</f>
        <v>0</v>
      </c>
      <c r="G80" s="1669">
        <f>IF(ISERROR(VLOOKUP($A80, 'E1 Categorization'!A33:E123, MATCH("Customer Component", 'E1 Categorization'!$A$33:$E$33,0), 0)),0, IF(VLOOKUP($A80, 'E1 Categorization'!A33:E123, MATCH("Customer Component", 'E1 Categorization'!$A$33:$E$33,0), 0)=0, 0, IF(AND(VLOOKUP($A80, 'E1 Categorization'!A33:E123, MATCH("Customer Component", 'E1 Categorization'!$A$33:$E$33,0), 0) &gt;0, VLOOKUP($A80, 'E1 Categorization'!A33:E123, MATCH("Customer Component", 'E1 Categorization'!$A$33:$E$33,0), 0)&lt;1), 'O5 Details by Class &amp; Accounts'!$E80*(VLOOKUP($A80, 'E1 Categorization'!A33:E123, MATCH("Customer Component", 'E1 Categorization'!$A$33:$E$33,0), 0)), 'O5 Details by Class &amp; Accounts'!$E80)))</f>
        <v>0</v>
      </c>
      <c r="H80" s="1334">
        <f t="shared" si="8"/>
        <v>0</v>
      </c>
      <c r="I80" s="1334">
        <f>IF(ISERROR(VLOOKUP(VLOOKUP($A80, 'E4 TB Allocation Details'!$A$18:$L$217, MATCH("Demand ID", 'E4 TB Allocation Details'!$A$18:$L$18, 0),FALSE), 'E2 Allocators'!$B$15:$W$361, MATCH('O5 Details by Class &amp; Accounts'!I$18, 'E2 Allocators'!$B$15:$W$15, 0),FALSE)*$F80), 0, VLOOKUP(VLOOKUP($A80, 'E4 TB Allocation Details'!$A$18:$L$217, MATCH("Demand ID", 'E4 TB Allocation Details'!$A$18:$L$18, 0),FALSE), 'E2 Allocators'!$B$15:$W$361, MATCH('O5 Details by Class &amp; Accounts'!I$18, 'E2 Allocators'!$B$15:$W$15, 0),FALSE)*$F80)</f>
        <v>0</v>
      </c>
      <c r="J80" s="1334">
        <f>IF(ISERROR(VLOOKUP(VLOOKUP($A80, 'E4 TB Allocation Details'!$A$18:$L$217, MATCH("Demand ID", 'E4 TB Allocation Details'!$A$18:$L$18, 0),FALSE), 'E2 Allocators'!$B$15:$W$361, MATCH('O5 Details by Class &amp; Accounts'!J$18, 'E2 Allocators'!$B$15:$W$15, 0),FALSE)*$F80), 0, VLOOKUP(VLOOKUP($A80, 'E4 TB Allocation Details'!$A$18:$L$217, MATCH("Demand ID", 'E4 TB Allocation Details'!$A$18:$L$18, 0),FALSE), 'E2 Allocators'!$B$15:$W$361, MATCH('O5 Details by Class &amp; Accounts'!J$18, 'E2 Allocators'!$B$15:$W$15, 0),FALSE)*$F80)</f>
        <v>0</v>
      </c>
      <c r="K80" s="1334">
        <f>IF(ISERROR(VLOOKUP(VLOOKUP($A80, 'E4 TB Allocation Details'!$A$18:$L$217, MATCH("Demand ID", 'E4 TB Allocation Details'!$A$18:$L$18, 0),FALSE), 'E2 Allocators'!$B$15:$W$361, MATCH('O5 Details by Class &amp; Accounts'!K$18, 'E2 Allocators'!$B$15:$W$15, 0),FALSE)*$F80), 0, VLOOKUP(VLOOKUP($A80, 'E4 TB Allocation Details'!$A$18:$L$217, MATCH("Demand ID", 'E4 TB Allocation Details'!$A$18:$L$18, 0),FALSE), 'E2 Allocators'!$B$15:$W$361, MATCH('O5 Details by Class &amp; Accounts'!K$18, 'E2 Allocators'!$B$15:$W$15, 0),FALSE)*$F80)</f>
        <v>0</v>
      </c>
      <c r="L80" s="1334">
        <f>IF(ISERROR(VLOOKUP(VLOOKUP($A80, 'E4 TB Allocation Details'!$A$18:$L$217, MATCH("Demand ID", 'E4 TB Allocation Details'!$A$18:$L$18, 0),FALSE), 'E2 Allocators'!$B$15:$W$361, MATCH('O5 Details by Class &amp; Accounts'!L$18, 'E2 Allocators'!$B$15:$W$15, 0),FALSE)*$F80), 0, VLOOKUP(VLOOKUP($A80, 'E4 TB Allocation Details'!$A$18:$L$217, MATCH("Demand ID", 'E4 TB Allocation Details'!$A$18:$L$18, 0),FALSE), 'E2 Allocators'!$B$15:$W$361, MATCH('O5 Details by Class &amp; Accounts'!L$18, 'E2 Allocators'!$B$15:$W$15, 0),FALSE)*$F80)</f>
        <v>0</v>
      </c>
      <c r="M80" s="1334">
        <f>IF(ISERROR(VLOOKUP(VLOOKUP($A80, 'E4 TB Allocation Details'!$A$18:$L$217, MATCH("Demand ID", 'E4 TB Allocation Details'!$A$18:$L$18, 0),FALSE), 'E2 Allocators'!$B$15:$W$361, MATCH('O5 Details by Class &amp; Accounts'!M$18, 'E2 Allocators'!$B$15:$W$15, 0),FALSE)*$F80), 0, VLOOKUP(VLOOKUP($A80, 'E4 TB Allocation Details'!$A$18:$L$217, MATCH("Demand ID", 'E4 TB Allocation Details'!$A$18:$L$18, 0),FALSE), 'E2 Allocators'!$B$15:$W$361, MATCH('O5 Details by Class &amp; Accounts'!M$18, 'E2 Allocators'!$B$15:$W$15, 0),FALSE)*$F80)</f>
        <v>0</v>
      </c>
      <c r="N80" s="1334">
        <f>IF(ISERROR(VLOOKUP(VLOOKUP($A80, 'E4 TB Allocation Details'!$A$18:$L$217, MATCH("Demand ID", 'E4 TB Allocation Details'!$A$18:$L$18, 0),FALSE), 'E2 Allocators'!$B$15:$W$361, MATCH('O5 Details by Class &amp; Accounts'!N$18, 'E2 Allocators'!$B$15:$W$15, 0),FALSE)*$F80), 0, VLOOKUP(VLOOKUP($A80, 'E4 TB Allocation Details'!$A$18:$L$217, MATCH("Demand ID", 'E4 TB Allocation Details'!$A$18:$L$18, 0),FALSE), 'E2 Allocators'!$B$15:$W$361, MATCH('O5 Details by Class &amp; Accounts'!N$18, 'E2 Allocators'!$B$15:$W$15, 0),FALSE)*$F80)</f>
        <v>0</v>
      </c>
      <c r="O80" s="1334">
        <f>IF(ISERROR(VLOOKUP(VLOOKUP($A80, 'E4 TB Allocation Details'!$A$18:$L$217, MATCH("Demand ID", 'E4 TB Allocation Details'!$A$18:$L$18, 0),FALSE), 'E2 Allocators'!$B$15:$W$361, MATCH('O5 Details by Class &amp; Accounts'!O$18, 'E2 Allocators'!$B$15:$W$15, 0),FALSE)*$F80), 0, VLOOKUP(VLOOKUP($A80, 'E4 TB Allocation Details'!$A$18:$L$217, MATCH("Demand ID", 'E4 TB Allocation Details'!$A$18:$L$18, 0),FALSE), 'E2 Allocators'!$B$15:$W$361, MATCH('O5 Details by Class &amp; Accounts'!O$18, 'E2 Allocators'!$B$15:$W$15, 0),FALSE)*$F80)</f>
        <v>0</v>
      </c>
      <c r="P80" s="1334">
        <f>IF(ISERROR(VLOOKUP(VLOOKUP($A80, 'E4 TB Allocation Details'!$A$18:$L$217, MATCH("Demand ID", 'E4 TB Allocation Details'!$A$18:$L$18, 0),FALSE), 'E2 Allocators'!$B$15:$W$361, MATCH('O5 Details by Class &amp; Accounts'!P$18, 'E2 Allocators'!$B$15:$W$15, 0),FALSE)*$F80), 0, VLOOKUP(VLOOKUP($A80, 'E4 TB Allocation Details'!$A$18:$L$217, MATCH("Demand ID", 'E4 TB Allocation Details'!$A$18:$L$18, 0),FALSE), 'E2 Allocators'!$B$15:$W$361, MATCH('O5 Details by Class &amp; Accounts'!P$18, 'E2 Allocators'!$B$15:$W$15, 0),FALSE)*$F80)</f>
        <v>0</v>
      </c>
      <c r="Q80" s="1334">
        <f>IF(ISERROR(VLOOKUP(VLOOKUP($A80, 'E4 TB Allocation Details'!$A$18:$L$217, MATCH("Demand ID", 'E4 TB Allocation Details'!$A$18:$L$18, 0),FALSE), 'E2 Allocators'!$B$15:$W$361, MATCH('O5 Details by Class &amp; Accounts'!Q$18, 'E2 Allocators'!$B$15:$W$15, 0),FALSE)*$F80), 0, VLOOKUP(VLOOKUP($A80, 'E4 TB Allocation Details'!$A$18:$L$217, MATCH("Demand ID", 'E4 TB Allocation Details'!$A$18:$L$18, 0),FALSE), 'E2 Allocators'!$B$15:$W$361, MATCH('O5 Details by Class &amp; Accounts'!Q$18, 'E2 Allocators'!$B$15:$W$15, 0),FALSE)*$F80)</f>
        <v>0</v>
      </c>
      <c r="R80" s="1334">
        <f>IF(ISERROR(VLOOKUP(VLOOKUP($A80, 'E4 TB Allocation Details'!$A$18:$L$217, MATCH("Demand ID", 'E4 TB Allocation Details'!$A$18:$L$18, 0),FALSE), 'E2 Allocators'!$B$15:$W$361, MATCH('O5 Details by Class &amp; Accounts'!R$18, 'E2 Allocators'!$B$15:$W$15, 0),FALSE)*$F80), 0, VLOOKUP(VLOOKUP($A80, 'E4 TB Allocation Details'!$A$18:$L$217, MATCH("Demand ID", 'E4 TB Allocation Details'!$A$18:$L$18, 0),FALSE), 'E2 Allocators'!$B$15:$W$361, MATCH('O5 Details by Class &amp; Accounts'!R$18, 'E2 Allocators'!$B$15:$W$15, 0),FALSE)*$F80)</f>
        <v>0</v>
      </c>
      <c r="S80" s="1334">
        <f>IF(ISERROR(VLOOKUP(VLOOKUP($A80, 'E4 TB Allocation Details'!$A$18:$L$217, MATCH("Demand ID", 'E4 TB Allocation Details'!$A$18:$L$18, 0),FALSE), 'E2 Allocators'!$B$15:$W$361, MATCH('O5 Details by Class &amp; Accounts'!S$18, 'E2 Allocators'!$B$15:$W$15, 0),FALSE)*$F80), 0, VLOOKUP(VLOOKUP($A80, 'E4 TB Allocation Details'!$A$18:$L$217, MATCH("Demand ID", 'E4 TB Allocation Details'!$A$18:$L$18, 0),FALSE), 'E2 Allocators'!$B$15:$W$361, MATCH('O5 Details by Class &amp; Accounts'!S$18, 'E2 Allocators'!$B$15:$W$15, 0),FALSE)*$F80)</f>
        <v>0</v>
      </c>
      <c r="T80" s="1334">
        <f>IF(ISERROR(VLOOKUP(VLOOKUP($A80, 'E4 TB Allocation Details'!$A$18:$L$217, MATCH("Demand ID", 'E4 TB Allocation Details'!$A$18:$L$18, 0),FALSE), 'E2 Allocators'!$B$15:$W$361, MATCH('O5 Details by Class &amp; Accounts'!T$18, 'E2 Allocators'!$B$15:$W$15, 0),FALSE)*$F80), 0, VLOOKUP(VLOOKUP($A80, 'E4 TB Allocation Details'!$A$18:$L$217, MATCH("Demand ID", 'E4 TB Allocation Details'!$A$18:$L$18, 0),FALSE), 'E2 Allocators'!$B$15:$W$361, MATCH('O5 Details by Class &amp; Accounts'!T$18, 'E2 Allocators'!$B$15:$W$15, 0),FALSE)*$F80)</f>
        <v>0</v>
      </c>
      <c r="U80" s="1334">
        <f>IF(ISERROR(VLOOKUP(VLOOKUP($A80, 'E4 TB Allocation Details'!$A$18:$L$217, MATCH("Demand ID", 'E4 TB Allocation Details'!$A$18:$L$18, 0),FALSE), 'E2 Allocators'!$B$15:$W$361, MATCH('O5 Details by Class &amp; Accounts'!U$18, 'E2 Allocators'!$B$15:$W$15, 0),FALSE)*$F80), 0, VLOOKUP(VLOOKUP($A80, 'E4 TB Allocation Details'!$A$18:$L$217, MATCH("Demand ID", 'E4 TB Allocation Details'!$A$18:$L$18, 0),FALSE), 'E2 Allocators'!$B$15:$W$361, MATCH('O5 Details by Class &amp; Accounts'!U$18, 'E2 Allocators'!$B$15:$W$15, 0),FALSE)*$F80)</f>
        <v>0</v>
      </c>
      <c r="V80" s="1334">
        <f>IF(ISERROR(VLOOKUP(VLOOKUP($A80, 'E4 TB Allocation Details'!$A$18:$L$217, MATCH("Demand ID", 'E4 TB Allocation Details'!$A$18:$L$18, 0),FALSE), 'E2 Allocators'!$B$15:$W$361, MATCH('O5 Details by Class &amp; Accounts'!V$18, 'E2 Allocators'!$B$15:$W$15, 0),FALSE)*$F80), 0, VLOOKUP(VLOOKUP($A80, 'E4 TB Allocation Details'!$A$18:$L$217, MATCH("Demand ID", 'E4 TB Allocation Details'!$A$18:$L$18, 0),FALSE), 'E2 Allocators'!$B$15:$W$361, MATCH('O5 Details by Class &amp; Accounts'!V$18, 'E2 Allocators'!$B$15:$W$15, 0),FALSE)*$F80)</f>
        <v>0</v>
      </c>
      <c r="W80" s="1334">
        <f>IF(ISERROR(VLOOKUP(VLOOKUP($A80, 'E4 TB Allocation Details'!$A$18:$L$217, MATCH("Demand ID", 'E4 TB Allocation Details'!$A$18:$L$18, 0),FALSE), 'E2 Allocators'!$B$15:$W$361, MATCH('O5 Details by Class &amp; Accounts'!W$18, 'E2 Allocators'!$B$15:$W$15, 0),FALSE)*$F80), 0, VLOOKUP(VLOOKUP($A80, 'E4 TB Allocation Details'!$A$18:$L$217, MATCH("Demand ID", 'E4 TB Allocation Details'!$A$18:$L$18, 0),FALSE), 'E2 Allocators'!$B$15:$W$361, MATCH('O5 Details by Class &amp; Accounts'!W$18, 'E2 Allocators'!$B$15:$W$15, 0),FALSE)*$F80)</f>
        <v>0</v>
      </c>
      <c r="X80" s="1334">
        <f>IF(ISERROR(VLOOKUP(VLOOKUP($A80, 'E4 TB Allocation Details'!$A$18:$L$217, MATCH("Demand ID", 'E4 TB Allocation Details'!$A$18:$L$18, 0),FALSE), 'E2 Allocators'!$B$15:$W$361, MATCH('O5 Details by Class &amp; Accounts'!X$18, 'E2 Allocators'!$B$15:$W$15, 0),FALSE)*$F80), 0, VLOOKUP(VLOOKUP($A80, 'E4 TB Allocation Details'!$A$18:$L$217, MATCH("Demand ID", 'E4 TB Allocation Details'!$A$18:$L$18, 0),FALSE), 'E2 Allocators'!$B$15:$W$361, MATCH('O5 Details by Class &amp; Accounts'!X$18, 'E2 Allocators'!$B$15:$W$15, 0),FALSE)*$F80)</f>
        <v>0</v>
      </c>
      <c r="Y80" s="1334">
        <f>IF(ISERROR(VLOOKUP(VLOOKUP($A80, 'E4 TB Allocation Details'!$A$18:$L$217, MATCH("Demand ID", 'E4 TB Allocation Details'!$A$18:$L$18, 0),FALSE), 'E2 Allocators'!$B$15:$W$361, MATCH('O5 Details by Class &amp; Accounts'!Y$18, 'E2 Allocators'!$B$15:$W$15, 0),FALSE)*$F80), 0, VLOOKUP(VLOOKUP($A80, 'E4 TB Allocation Details'!$A$18:$L$217, MATCH("Demand ID", 'E4 TB Allocation Details'!$A$18:$L$18, 0),FALSE), 'E2 Allocators'!$B$15:$W$361, MATCH('O5 Details by Class &amp; Accounts'!Y$18, 'E2 Allocators'!$B$15:$W$15, 0),FALSE)*$F80)</f>
        <v>0</v>
      </c>
      <c r="Z80" s="1334">
        <f>IF(ISERROR(VLOOKUP(VLOOKUP($A80, 'E4 TB Allocation Details'!$A$18:$L$217, MATCH("Demand ID", 'E4 TB Allocation Details'!$A$18:$L$18, 0),FALSE), 'E2 Allocators'!$B$15:$W$361, MATCH('O5 Details by Class &amp; Accounts'!Z$18, 'E2 Allocators'!$B$15:$W$15, 0),FALSE)*$F80), 0, VLOOKUP(VLOOKUP($A80, 'E4 TB Allocation Details'!$A$18:$L$217, MATCH("Demand ID", 'E4 TB Allocation Details'!$A$18:$L$18, 0),FALSE), 'E2 Allocators'!$B$15:$W$361, MATCH('O5 Details by Class &amp; Accounts'!Z$18, 'E2 Allocators'!$B$15:$W$15, 0),FALSE)*$F80)</f>
        <v>0</v>
      </c>
      <c r="AA80" s="1334">
        <f>IF(ISERROR(VLOOKUP(VLOOKUP($A80, 'E4 TB Allocation Details'!$A$18:$L$217, MATCH("Demand ID", 'E4 TB Allocation Details'!$A$18:$L$18, 0),FALSE), 'E2 Allocators'!$B$15:$W$361, MATCH('O5 Details by Class &amp; Accounts'!AA$18, 'E2 Allocators'!$B$15:$W$15, 0),FALSE)*$F80), 0, VLOOKUP(VLOOKUP($A80, 'E4 TB Allocation Details'!$A$18:$L$217, MATCH("Demand ID", 'E4 TB Allocation Details'!$A$18:$L$18, 0),FALSE), 'E2 Allocators'!$B$15:$W$361, MATCH('O5 Details by Class &amp; Accounts'!AA$18, 'E2 Allocators'!$B$15:$W$15, 0),FALSE)*$F80)</f>
        <v>0</v>
      </c>
      <c r="AB80" s="1334">
        <f>IF(ISERROR(VLOOKUP(VLOOKUP($A80, 'E4 TB Allocation Details'!$A$18:$L$217, MATCH("Demand ID", 'E4 TB Allocation Details'!$A$18:$L$18, 0),FALSE), 'E2 Allocators'!$B$15:$W$361, MATCH('O5 Details by Class &amp; Accounts'!AB$18, 'E2 Allocators'!$B$15:$W$15, 0),FALSE)*$F80), 0, VLOOKUP(VLOOKUP($A80, 'E4 TB Allocation Details'!$A$18:$L$217, MATCH("Demand ID", 'E4 TB Allocation Details'!$A$18:$L$18, 0),FALSE), 'E2 Allocators'!$B$15:$W$361, MATCH('O5 Details by Class &amp; Accounts'!AB$18, 'E2 Allocators'!$B$15:$W$15, 0),FALSE)*$F80)</f>
        <v>0</v>
      </c>
      <c r="AC80" s="1334">
        <f t="shared" si="9"/>
        <v>0</v>
      </c>
      <c r="AD80" s="1334">
        <f>IF(ISERROR(VLOOKUP(VLOOKUP($A80, 'E4 TB Allocation Details'!$A$18:$L$217, MATCH("Customer ID", 'E4 TB Allocation Details'!$A$18:$L$18, 0),FALSE), 'E2 Allocators'!$B$15:$W$361, MATCH('O5 Details by Class &amp; Accounts'!AD$18, 'E2 Allocators'!$B$15:$W$15, 0),FALSE)*$G80), 0, VLOOKUP(VLOOKUP($A80, 'E4 TB Allocation Details'!$A$18:$L$217, MATCH("Customer ID", 'E4 TB Allocation Details'!$A$18:$L$18, 0),FALSE), 'E2 Allocators'!$B$15:$W$361, MATCH('O5 Details by Class &amp; Accounts'!AD$18, 'E2 Allocators'!$B$15:$W$15, 0),FALSE)*$G80)</f>
        <v>0</v>
      </c>
      <c r="AE80" s="1334">
        <f>IF(ISERROR(VLOOKUP(VLOOKUP($A80, 'E4 TB Allocation Details'!$A$18:$L$217, MATCH("Customer ID", 'E4 TB Allocation Details'!$A$18:$L$18, 0),FALSE), 'E2 Allocators'!$B$15:$W$361, MATCH('O5 Details by Class &amp; Accounts'!AE$18, 'E2 Allocators'!$B$15:$W$15, 0),FALSE)*$G80), 0, VLOOKUP(VLOOKUP($A80, 'E4 TB Allocation Details'!$A$18:$L$217, MATCH("Customer ID", 'E4 TB Allocation Details'!$A$18:$L$18, 0),FALSE), 'E2 Allocators'!$B$15:$W$361, MATCH('O5 Details by Class &amp; Accounts'!AE$18, 'E2 Allocators'!$B$15:$W$15, 0),FALSE)*$G80)</f>
        <v>0</v>
      </c>
      <c r="AF80" s="1334">
        <f>IF(ISERROR(VLOOKUP(VLOOKUP($A80, 'E4 TB Allocation Details'!$A$18:$L$217, MATCH("Customer ID", 'E4 TB Allocation Details'!$A$18:$L$18, 0),FALSE), 'E2 Allocators'!$B$15:$W$361, MATCH('O5 Details by Class &amp; Accounts'!AF$18, 'E2 Allocators'!$B$15:$W$15, 0),FALSE)*$G80), 0, VLOOKUP(VLOOKUP($A80, 'E4 TB Allocation Details'!$A$18:$L$217, MATCH("Customer ID", 'E4 TB Allocation Details'!$A$18:$L$18, 0),FALSE), 'E2 Allocators'!$B$15:$W$361, MATCH('O5 Details by Class &amp; Accounts'!AF$18, 'E2 Allocators'!$B$15:$W$15, 0),FALSE)*$G80)</f>
        <v>0</v>
      </c>
      <c r="AG80" s="1334">
        <f>IF(ISERROR(VLOOKUP(VLOOKUP($A80, 'E4 TB Allocation Details'!$A$18:$L$217, MATCH("Customer ID", 'E4 TB Allocation Details'!$A$18:$L$18, 0),FALSE), 'E2 Allocators'!$B$15:$W$361, MATCH('O5 Details by Class &amp; Accounts'!AG$18, 'E2 Allocators'!$B$15:$W$15, 0),FALSE)*$G80), 0, VLOOKUP(VLOOKUP($A80, 'E4 TB Allocation Details'!$A$18:$L$217, MATCH("Customer ID", 'E4 TB Allocation Details'!$A$18:$L$18, 0),FALSE), 'E2 Allocators'!$B$15:$W$361, MATCH('O5 Details by Class &amp; Accounts'!AG$18, 'E2 Allocators'!$B$15:$W$15, 0),FALSE)*$G80)</f>
        <v>0</v>
      </c>
      <c r="AH80" s="1334">
        <f>IF(ISERROR(VLOOKUP(VLOOKUP($A80, 'E4 TB Allocation Details'!$A$18:$L$217, MATCH("Customer ID", 'E4 TB Allocation Details'!$A$18:$L$18, 0),FALSE), 'E2 Allocators'!$B$15:$W$361, MATCH('O5 Details by Class &amp; Accounts'!AH$18, 'E2 Allocators'!$B$15:$W$15, 0),FALSE)*$G80), 0, VLOOKUP(VLOOKUP($A80, 'E4 TB Allocation Details'!$A$18:$L$217, MATCH("Customer ID", 'E4 TB Allocation Details'!$A$18:$L$18, 0),FALSE), 'E2 Allocators'!$B$15:$W$361, MATCH('O5 Details by Class &amp; Accounts'!AH$18, 'E2 Allocators'!$B$15:$W$15, 0),FALSE)*$G80)</f>
        <v>0</v>
      </c>
      <c r="AI80" s="1334">
        <f>IF(ISERROR(VLOOKUP(VLOOKUP($A80, 'E4 TB Allocation Details'!$A$18:$L$217, MATCH("Customer ID", 'E4 TB Allocation Details'!$A$18:$L$18, 0),FALSE), 'E2 Allocators'!$B$15:$W$361, MATCH('O5 Details by Class &amp; Accounts'!AI$18, 'E2 Allocators'!$B$15:$W$15, 0),FALSE)*$G80), 0, VLOOKUP(VLOOKUP($A80, 'E4 TB Allocation Details'!$A$18:$L$217, MATCH("Customer ID", 'E4 TB Allocation Details'!$A$18:$L$18, 0),FALSE), 'E2 Allocators'!$B$15:$W$361, MATCH('O5 Details by Class &amp; Accounts'!AI$18, 'E2 Allocators'!$B$15:$W$15, 0),FALSE)*$G80)</f>
        <v>0</v>
      </c>
      <c r="AJ80" s="1334">
        <f>IF(ISERROR(VLOOKUP(VLOOKUP($A80, 'E4 TB Allocation Details'!$A$18:$L$217, MATCH("Customer ID", 'E4 TB Allocation Details'!$A$18:$L$18, 0),FALSE), 'E2 Allocators'!$B$15:$W$361, MATCH('O5 Details by Class &amp; Accounts'!AJ$18, 'E2 Allocators'!$B$15:$W$15, 0),FALSE)*$G80), 0, VLOOKUP(VLOOKUP($A80, 'E4 TB Allocation Details'!$A$18:$L$217, MATCH("Customer ID", 'E4 TB Allocation Details'!$A$18:$L$18, 0),FALSE), 'E2 Allocators'!$B$15:$W$361, MATCH('O5 Details by Class &amp; Accounts'!AJ$18, 'E2 Allocators'!$B$15:$W$15, 0),FALSE)*$G80)</f>
        <v>0</v>
      </c>
      <c r="AK80" s="1334">
        <f>IF(ISERROR(VLOOKUP(VLOOKUP($A80, 'E4 TB Allocation Details'!$A$18:$L$217, MATCH("Customer ID", 'E4 TB Allocation Details'!$A$18:$L$18, 0),FALSE), 'E2 Allocators'!$B$15:$W$361, MATCH('O5 Details by Class &amp; Accounts'!AK$18, 'E2 Allocators'!$B$15:$W$15, 0),FALSE)*$G80), 0, VLOOKUP(VLOOKUP($A80, 'E4 TB Allocation Details'!$A$18:$L$217, MATCH("Customer ID", 'E4 TB Allocation Details'!$A$18:$L$18, 0),FALSE), 'E2 Allocators'!$B$15:$W$361, MATCH('O5 Details by Class &amp; Accounts'!AK$18, 'E2 Allocators'!$B$15:$W$15, 0),FALSE)*$G80)</f>
        <v>0</v>
      </c>
      <c r="AL80" s="1334">
        <f>IF(ISERROR(VLOOKUP(VLOOKUP($A80, 'E4 TB Allocation Details'!$A$18:$L$217, MATCH("Customer ID", 'E4 TB Allocation Details'!$A$18:$L$18, 0),FALSE), 'E2 Allocators'!$B$15:$W$361, MATCH('O5 Details by Class &amp; Accounts'!AL$18, 'E2 Allocators'!$B$15:$W$15, 0),FALSE)*$G80), 0, VLOOKUP(VLOOKUP($A80, 'E4 TB Allocation Details'!$A$18:$L$217, MATCH("Customer ID", 'E4 TB Allocation Details'!$A$18:$L$18, 0),FALSE), 'E2 Allocators'!$B$15:$W$361, MATCH('O5 Details by Class &amp; Accounts'!AL$18, 'E2 Allocators'!$B$15:$W$15, 0),FALSE)*$G80)</f>
        <v>0</v>
      </c>
      <c r="AM80" s="1334">
        <f>IF(ISERROR(VLOOKUP(VLOOKUP($A80, 'E4 TB Allocation Details'!$A$18:$L$217, MATCH("Customer ID", 'E4 TB Allocation Details'!$A$18:$L$18, 0),FALSE), 'E2 Allocators'!$B$15:$W$361, MATCH('O5 Details by Class &amp; Accounts'!AM$18, 'E2 Allocators'!$B$15:$W$15, 0),FALSE)*$G80), 0, VLOOKUP(VLOOKUP($A80, 'E4 TB Allocation Details'!$A$18:$L$217, MATCH("Customer ID", 'E4 TB Allocation Details'!$A$18:$L$18, 0),FALSE), 'E2 Allocators'!$B$15:$W$361, MATCH('O5 Details by Class &amp; Accounts'!AM$18, 'E2 Allocators'!$B$15:$W$15, 0),FALSE)*$G80)</f>
        <v>0</v>
      </c>
      <c r="AN80" s="1334">
        <f>IF(ISERROR(VLOOKUP(VLOOKUP($A80, 'E4 TB Allocation Details'!$A$18:$L$217, MATCH("Customer ID", 'E4 TB Allocation Details'!$A$18:$L$18, 0),FALSE), 'E2 Allocators'!$B$15:$W$361, MATCH('O5 Details by Class &amp; Accounts'!AN$18, 'E2 Allocators'!$B$15:$W$15, 0),FALSE)*$G80), 0, VLOOKUP(VLOOKUP($A80, 'E4 TB Allocation Details'!$A$18:$L$217, MATCH("Customer ID", 'E4 TB Allocation Details'!$A$18:$L$18, 0),FALSE), 'E2 Allocators'!$B$15:$W$361, MATCH('O5 Details by Class &amp; Accounts'!AN$18, 'E2 Allocators'!$B$15:$W$15, 0),FALSE)*$G80)</f>
        <v>0</v>
      </c>
      <c r="AO80" s="1334">
        <f>IF(ISERROR(VLOOKUP(VLOOKUP($A80, 'E4 TB Allocation Details'!$A$18:$L$217, MATCH("Customer ID", 'E4 TB Allocation Details'!$A$18:$L$18, 0),FALSE), 'E2 Allocators'!$B$15:$W$361, MATCH('O5 Details by Class &amp; Accounts'!AO$18, 'E2 Allocators'!$B$15:$W$15, 0),FALSE)*$G80), 0, VLOOKUP(VLOOKUP($A80, 'E4 TB Allocation Details'!$A$18:$L$217, MATCH("Customer ID", 'E4 TB Allocation Details'!$A$18:$L$18, 0),FALSE), 'E2 Allocators'!$B$15:$W$361, MATCH('O5 Details by Class &amp; Accounts'!AO$18, 'E2 Allocators'!$B$15:$W$15, 0),FALSE)*$G80)</f>
        <v>0</v>
      </c>
      <c r="AP80" s="1334">
        <f>IF(ISERROR(VLOOKUP(VLOOKUP($A80, 'E4 TB Allocation Details'!$A$18:$L$217, MATCH("Customer ID", 'E4 TB Allocation Details'!$A$18:$L$18, 0),FALSE), 'E2 Allocators'!$B$15:$W$361, MATCH('O5 Details by Class &amp; Accounts'!AP$18, 'E2 Allocators'!$B$15:$W$15, 0),FALSE)*$G80), 0, VLOOKUP(VLOOKUP($A80, 'E4 TB Allocation Details'!$A$18:$L$217, MATCH("Customer ID", 'E4 TB Allocation Details'!$A$18:$L$18, 0),FALSE), 'E2 Allocators'!$B$15:$W$361, MATCH('O5 Details by Class &amp; Accounts'!AP$18, 'E2 Allocators'!$B$15:$W$15, 0),FALSE)*$G80)</f>
        <v>0</v>
      </c>
      <c r="AQ80" s="1334">
        <f>IF(ISERROR(VLOOKUP(VLOOKUP($A80, 'E4 TB Allocation Details'!$A$18:$L$217, MATCH("Customer ID", 'E4 TB Allocation Details'!$A$18:$L$18, 0),FALSE), 'E2 Allocators'!$B$15:$W$361, MATCH('O5 Details by Class &amp; Accounts'!AQ$18, 'E2 Allocators'!$B$15:$W$15, 0),FALSE)*$G80), 0, VLOOKUP(VLOOKUP($A80, 'E4 TB Allocation Details'!$A$18:$L$217, MATCH("Customer ID", 'E4 TB Allocation Details'!$A$18:$L$18, 0),FALSE), 'E2 Allocators'!$B$15:$W$361, MATCH('O5 Details by Class &amp; Accounts'!AQ$18, 'E2 Allocators'!$B$15:$W$15, 0),FALSE)*$G80)</f>
        <v>0</v>
      </c>
      <c r="AR80" s="1334">
        <f>IF(ISERROR(VLOOKUP(VLOOKUP($A80, 'E4 TB Allocation Details'!$A$18:$L$217, MATCH("Customer ID", 'E4 TB Allocation Details'!$A$18:$L$18, 0),FALSE), 'E2 Allocators'!$B$15:$W$361, MATCH('O5 Details by Class &amp; Accounts'!AR$18, 'E2 Allocators'!$B$15:$W$15, 0),FALSE)*$G80), 0, VLOOKUP(VLOOKUP($A80, 'E4 TB Allocation Details'!$A$18:$L$217, MATCH("Customer ID", 'E4 TB Allocation Details'!$A$18:$L$18, 0),FALSE), 'E2 Allocators'!$B$15:$W$361, MATCH('O5 Details by Class &amp; Accounts'!AR$18, 'E2 Allocators'!$B$15:$W$15, 0),FALSE)*$G80)</f>
        <v>0</v>
      </c>
      <c r="AS80" s="1334">
        <f>IF(ISERROR(VLOOKUP(VLOOKUP($A80, 'E4 TB Allocation Details'!$A$18:$L$217, MATCH("Customer ID", 'E4 TB Allocation Details'!$A$18:$L$18, 0),FALSE), 'E2 Allocators'!$B$15:$W$361, MATCH('O5 Details by Class &amp; Accounts'!AS$18, 'E2 Allocators'!$B$15:$W$15, 0),FALSE)*$G80), 0, VLOOKUP(VLOOKUP($A80, 'E4 TB Allocation Details'!$A$18:$L$217, MATCH("Customer ID", 'E4 TB Allocation Details'!$A$18:$L$18, 0),FALSE), 'E2 Allocators'!$B$15:$W$361, MATCH('O5 Details by Class &amp; Accounts'!AS$18, 'E2 Allocators'!$B$15:$W$15, 0),FALSE)*$G80)</f>
        <v>0</v>
      </c>
      <c r="AT80" s="1334">
        <f>IF(ISERROR(VLOOKUP(VLOOKUP($A80, 'E4 TB Allocation Details'!$A$18:$L$217, MATCH("Customer ID", 'E4 TB Allocation Details'!$A$18:$L$18, 0),FALSE), 'E2 Allocators'!$B$15:$W$361, MATCH('O5 Details by Class &amp; Accounts'!AT$18, 'E2 Allocators'!$B$15:$W$15, 0),FALSE)*$G80), 0, VLOOKUP(VLOOKUP($A80, 'E4 TB Allocation Details'!$A$18:$L$217, MATCH("Customer ID", 'E4 TB Allocation Details'!$A$18:$L$18, 0),FALSE), 'E2 Allocators'!$B$15:$W$361, MATCH('O5 Details by Class &amp; Accounts'!AT$18, 'E2 Allocators'!$B$15:$W$15, 0),FALSE)*$G80)</f>
        <v>0</v>
      </c>
      <c r="AU80" s="1334">
        <f>IF(ISERROR(VLOOKUP(VLOOKUP($A80, 'E4 TB Allocation Details'!$A$18:$L$217, MATCH("Customer ID", 'E4 TB Allocation Details'!$A$18:$L$18, 0),FALSE), 'E2 Allocators'!$B$15:$W$361, MATCH('O5 Details by Class &amp; Accounts'!AU$18, 'E2 Allocators'!$B$15:$W$15, 0),FALSE)*$G80), 0, VLOOKUP(VLOOKUP($A80, 'E4 TB Allocation Details'!$A$18:$L$217, MATCH("Customer ID", 'E4 TB Allocation Details'!$A$18:$L$18, 0),FALSE), 'E2 Allocators'!$B$15:$W$361, MATCH('O5 Details by Class &amp; Accounts'!AU$18, 'E2 Allocators'!$B$15:$W$15, 0),FALSE)*$G80)</f>
        <v>0</v>
      </c>
      <c r="AV80" s="1334">
        <f>IF(ISERROR(VLOOKUP(VLOOKUP($A80, 'E4 TB Allocation Details'!$A$18:$L$217, MATCH("Customer ID", 'E4 TB Allocation Details'!$A$18:$L$18, 0),FALSE), 'E2 Allocators'!$B$15:$W$361, MATCH('O5 Details by Class &amp; Accounts'!AV$18, 'E2 Allocators'!$B$15:$W$15, 0),FALSE)*$G80), 0, VLOOKUP(VLOOKUP($A80, 'E4 TB Allocation Details'!$A$18:$L$217, MATCH("Customer ID", 'E4 TB Allocation Details'!$A$18:$L$18, 0),FALSE), 'E2 Allocators'!$B$15:$W$361, MATCH('O5 Details by Class &amp; Accounts'!AV$18, 'E2 Allocators'!$B$15:$W$15, 0),FALSE)*$G80)</f>
        <v>0</v>
      </c>
      <c r="AW80" s="1334">
        <f>IF(ISERROR(VLOOKUP(VLOOKUP($A80, 'E4 TB Allocation Details'!$A$18:$L$217, MATCH("Customer ID", 'E4 TB Allocation Details'!$A$18:$L$18, 0),FALSE), 'E2 Allocators'!$B$15:$W$361, MATCH('O5 Details by Class &amp; Accounts'!AW$18, 'E2 Allocators'!$B$15:$W$15, 0),FALSE)*$G80), 0, VLOOKUP(VLOOKUP($A80, 'E4 TB Allocation Details'!$A$18:$L$217, MATCH("Customer ID", 'E4 TB Allocation Details'!$A$18:$L$18, 0),FALSE), 'E2 Allocators'!$B$15:$W$361, MATCH('O5 Details by Class &amp; Accounts'!AW$18, 'E2 Allocators'!$B$15:$W$15, 0),FALSE)*$G80)</f>
        <v>0</v>
      </c>
      <c r="AX80" s="1334">
        <f t="shared" si="10"/>
        <v>0</v>
      </c>
      <c r="AY80" s="1334">
        <f>IF(ISERROR(VLOOKUP(VLOOKUP($A80, 'E4 TB Allocation Details'!$A$18:$L$217, MATCH("Misc ID", 'E4 TB Allocation Details'!$A$18:$L$18, 0),FALSE), 'E2 Allocators'!$B$15:$W$361, MATCH('O5 Details by Class &amp; Accounts'!AY$18, 'E2 Allocators'!$B$15:$W$15, 0),FALSE)*$E80), 0, VLOOKUP(VLOOKUP($A80, 'E4 TB Allocation Details'!$A$18:$L$217, MATCH("Misc ID", 'E4 TB Allocation Details'!$A$18:$L$18, 0),FALSE), 'E2 Allocators'!$B$15:$W$361, MATCH('O5 Details by Class &amp; Accounts'!AY$18, 'E2 Allocators'!$B$15:$W$15, 0),FALSE)*$E80)</f>
        <v>0</v>
      </c>
      <c r="AZ80" s="1334">
        <f>IF(ISERROR(VLOOKUP(VLOOKUP($A80, 'E4 TB Allocation Details'!$A$18:$L$217, MATCH("Misc ID", 'E4 TB Allocation Details'!$A$18:$L$18, 0),FALSE), 'E2 Allocators'!$B$15:$W$361, MATCH('O5 Details by Class &amp; Accounts'!AZ$18, 'E2 Allocators'!$B$15:$W$15, 0),FALSE)*$E80), 0, VLOOKUP(VLOOKUP($A80, 'E4 TB Allocation Details'!$A$18:$L$217, MATCH("Misc ID", 'E4 TB Allocation Details'!$A$18:$L$18, 0),FALSE), 'E2 Allocators'!$B$15:$W$361, MATCH('O5 Details by Class &amp; Accounts'!AZ$18, 'E2 Allocators'!$B$15:$W$15, 0),FALSE)*$E80)</f>
        <v>0</v>
      </c>
      <c r="BA80" s="1334">
        <f>IF(ISERROR(VLOOKUP(VLOOKUP($A80, 'E4 TB Allocation Details'!$A$18:$L$217, MATCH("Misc ID", 'E4 TB Allocation Details'!$A$18:$L$18, 0),FALSE), 'E2 Allocators'!$B$15:$W$361, MATCH('O5 Details by Class &amp; Accounts'!BA$18, 'E2 Allocators'!$B$15:$W$15, 0),FALSE)*$E80), 0, VLOOKUP(VLOOKUP($A80, 'E4 TB Allocation Details'!$A$18:$L$217, MATCH("Misc ID", 'E4 TB Allocation Details'!$A$18:$L$18, 0),FALSE), 'E2 Allocators'!$B$15:$W$361, MATCH('O5 Details by Class &amp; Accounts'!BA$18, 'E2 Allocators'!$B$15:$W$15, 0),FALSE)*$E80)</f>
        <v>0</v>
      </c>
      <c r="BB80" s="1334">
        <f>IF(ISERROR(VLOOKUP(VLOOKUP($A80, 'E4 TB Allocation Details'!$A$18:$L$217, MATCH("Misc ID", 'E4 TB Allocation Details'!$A$18:$L$18, 0),FALSE), 'E2 Allocators'!$B$15:$W$361, MATCH('O5 Details by Class &amp; Accounts'!BB$18, 'E2 Allocators'!$B$15:$W$15, 0),FALSE)*$E80), 0, VLOOKUP(VLOOKUP($A80, 'E4 TB Allocation Details'!$A$18:$L$217, MATCH("Misc ID", 'E4 TB Allocation Details'!$A$18:$L$18, 0),FALSE), 'E2 Allocators'!$B$15:$W$361, MATCH('O5 Details by Class &amp; Accounts'!BB$18, 'E2 Allocators'!$B$15:$W$15, 0),FALSE)*$E80)</f>
        <v>0</v>
      </c>
      <c r="BC80" s="1334">
        <f>IF(ISERROR(VLOOKUP(VLOOKUP($A80, 'E4 TB Allocation Details'!$A$18:$L$217, MATCH("Misc ID", 'E4 TB Allocation Details'!$A$18:$L$18, 0),FALSE), 'E2 Allocators'!$B$15:$W$361, MATCH('O5 Details by Class &amp; Accounts'!BC$18, 'E2 Allocators'!$B$15:$W$15, 0),FALSE)*$E80), 0, VLOOKUP(VLOOKUP($A80, 'E4 TB Allocation Details'!$A$18:$L$217, MATCH("Misc ID", 'E4 TB Allocation Details'!$A$18:$L$18, 0),FALSE), 'E2 Allocators'!$B$15:$W$361, MATCH('O5 Details by Class &amp; Accounts'!BC$18, 'E2 Allocators'!$B$15:$W$15, 0),FALSE)*$E80)</f>
        <v>0</v>
      </c>
      <c r="BD80" s="1334">
        <f>IF(ISERROR(VLOOKUP(VLOOKUP($A80, 'E4 TB Allocation Details'!$A$18:$L$217, MATCH("Misc ID", 'E4 TB Allocation Details'!$A$18:$L$18, 0),FALSE), 'E2 Allocators'!$B$15:$W$361, MATCH('O5 Details by Class &amp; Accounts'!BD$18, 'E2 Allocators'!$B$15:$W$15, 0),FALSE)*$E80), 0, VLOOKUP(VLOOKUP($A80, 'E4 TB Allocation Details'!$A$18:$L$217, MATCH("Misc ID", 'E4 TB Allocation Details'!$A$18:$L$18, 0),FALSE), 'E2 Allocators'!$B$15:$W$361, MATCH('O5 Details by Class &amp; Accounts'!BD$18, 'E2 Allocators'!$B$15:$W$15, 0),FALSE)*$E80)</f>
        <v>0</v>
      </c>
      <c r="BE80" s="1334">
        <f>IF(ISERROR(VLOOKUP(VLOOKUP($A80, 'E4 TB Allocation Details'!$A$18:$L$217, MATCH("Misc ID", 'E4 TB Allocation Details'!$A$18:$L$18, 0),FALSE), 'E2 Allocators'!$B$15:$W$361, MATCH('O5 Details by Class &amp; Accounts'!BE$18, 'E2 Allocators'!$B$15:$W$15, 0),FALSE)*$E80), 0, VLOOKUP(VLOOKUP($A80, 'E4 TB Allocation Details'!$A$18:$L$217, MATCH("Misc ID", 'E4 TB Allocation Details'!$A$18:$L$18, 0),FALSE), 'E2 Allocators'!$B$15:$W$361, MATCH('O5 Details by Class &amp; Accounts'!BE$18, 'E2 Allocators'!$B$15:$W$15, 0),FALSE)*$E80)</f>
        <v>0</v>
      </c>
      <c r="BF80" s="1334">
        <f>IF(ISERROR(VLOOKUP(VLOOKUP($A80, 'E4 TB Allocation Details'!$A$18:$L$217, MATCH("Misc ID", 'E4 TB Allocation Details'!$A$18:$L$18, 0),FALSE), 'E2 Allocators'!$B$15:$W$361, MATCH('O5 Details by Class &amp; Accounts'!BF$18, 'E2 Allocators'!$B$15:$W$15, 0),FALSE)*$E80), 0, VLOOKUP(VLOOKUP($A80, 'E4 TB Allocation Details'!$A$18:$L$217, MATCH("Misc ID", 'E4 TB Allocation Details'!$A$18:$L$18, 0),FALSE), 'E2 Allocators'!$B$15:$W$361, MATCH('O5 Details by Class &amp; Accounts'!BF$18, 'E2 Allocators'!$B$15:$W$15, 0),FALSE)*$E80)</f>
        <v>0</v>
      </c>
      <c r="BG80" s="1334">
        <f>IF(ISERROR(VLOOKUP(VLOOKUP($A80, 'E4 TB Allocation Details'!$A$18:$L$217, MATCH("Misc ID", 'E4 TB Allocation Details'!$A$18:$L$18, 0),FALSE), 'E2 Allocators'!$B$15:$W$361, MATCH('O5 Details by Class &amp; Accounts'!BG$18, 'E2 Allocators'!$B$15:$W$15, 0),FALSE)*$E80), 0, VLOOKUP(VLOOKUP($A80, 'E4 TB Allocation Details'!$A$18:$L$217, MATCH("Misc ID", 'E4 TB Allocation Details'!$A$18:$L$18, 0),FALSE), 'E2 Allocators'!$B$15:$W$361, MATCH('O5 Details by Class &amp; Accounts'!BG$18, 'E2 Allocators'!$B$15:$W$15, 0),FALSE)*$E80)</f>
        <v>0</v>
      </c>
      <c r="BH80" s="1334">
        <f>IF(ISERROR(VLOOKUP(VLOOKUP($A80, 'E4 TB Allocation Details'!$A$18:$L$217, MATCH("Misc ID", 'E4 TB Allocation Details'!$A$18:$L$18, 0),FALSE), 'E2 Allocators'!$B$15:$W$361, MATCH('O5 Details by Class &amp; Accounts'!BH$18, 'E2 Allocators'!$B$15:$W$15, 0),FALSE)*$E80), 0, VLOOKUP(VLOOKUP($A80, 'E4 TB Allocation Details'!$A$18:$L$217, MATCH("Misc ID", 'E4 TB Allocation Details'!$A$18:$L$18, 0),FALSE), 'E2 Allocators'!$B$15:$W$361, MATCH('O5 Details by Class &amp; Accounts'!BH$18, 'E2 Allocators'!$B$15:$W$15, 0),FALSE)*$E80)</f>
        <v>0</v>
      </c>
      <c r="BI80" s="1334">
        <f>IF(ISERROR(VLOOKUP(VLOOKUP($A80, 'E4 TB Allocation Details'!$A$18:$L$217, MATCH("Misc ID", 'E4 TB Allocation Details'!$A$18:$L$18, 0),FALSE), 'E2 Allocators'!$B$15:$W$361, MATCH('O5 Details by Class &amp; Accounts'!BI$18, 'E2 Allocators'!$B$15:$W$15, 0),FALSE)*$E80), 0, VLOOKUP(VLOOKUP($A80, 'E4 TB Allocation Details'!$A$18:$L$217, MATCH("Misc ID", 'E4 TB Allocation Details'!$A$18:$L$18, 0),FALSE), 'E2 Allocators'!$B$15:$W$361, MATCH('O5 Details by Class &amp; Accounts'!BI$18, 'E2 Allocators'!$B$15:$W$15, 0),FALSE)*$E80)</f>
        <v>0</v>
      </c>
      <c r="BJ80" s="1334">
        <f>IF(ISERROR(VLOOKUP(VLOOKUP($A80, 'E4 TB Allocation Details'!$A$18:$L$217, MATCH("Misc ID", 'E4 TB Allocation Details'!$A$18:$L$18, 0),FALSE), 'E2 Allocators'!$B$15:$W$361, MATCH('O5 Details by Class &amp; Accounts'!BJ$18, 'E2 Allocators'!$B$15:$W$15, 0),FALSE)*$E80), 0, VLOOKUP(VLOOKUP($A80, 'E4 TB Allocation Details'!$A$18:$L$217, MATCH("Misc ID", 'E4 TB Allocation Details'!$A$18:$L$18, 0),FALSE), 'E2 Allocators'!$B$15:$W$361, MATCH('O5 Details by Class &amp; Accounts'!BJ$18, 'E2 Allocators'!$B$15:$W$15, 0),FALSE)*$E80)</f>
        <v>0</v>
      </c>
      <c r="BK80" s="1334">
        <f>IF(ISERROR(VLOOKUP(VLOOKUP($A80, 'E4 TB Allocation Details'!$A$18:$L$217, MATCH("Misc ID", 'E4 TB Allocation Details'!$A$18:$L$18, 0),FALSE), 'E2 Allocators'!$B$15:$W$361, MATCH('O5 Details by Class &amp; Accounts'!BK$18, 'E2 Allocators'!$B$15:$W$15, 0),FALSE)*$E80), 0, VLOOKUP(VLOOKUP($A80, 'E4 TB Allocation Details'!$A$18:$L$217, MATCH("Misc ID", 'E4 TB Allocation Details'!$A$18:$L$18, 0),FALSE), 'E2 Allocators'!$B$15:$W$361, MATCH('O5 Details by Class &amp; Accounts'!BK$18, 'E2 Allocators'!$B$15:$W$15, 0),FALSE)*$E80)</f>
        <v>0</v>
      </c>
      <c r="BL80" s="1334">
        <f>IF(ISERROR(VLOOKUP(VLOOKUP($A80, 'E4 TB Allocation Details'!$A$18:$L$217, MATCH("Misc ID", 'E4 TB Allocation Details'!$A$18:$L$18, 0),FALSE), 'E2 Allocators'!$B$15:$W$361, MATCH('O5 Details by Class &amp; Accounts'!BL$18, 'E2 Allocators'!$B$15:$W$15, 0),FALSE)*$E80), 0, VLOOKUP(VLOOKUP($A80, 'E4 TB Allocation Details'!$A$18:$L$217, MATCH("Misc ID", 'E4 TB Allocation Details'!$A$18:$L$18, 0),FALSE), 'E2 Allocators'!$B$15:$W$361, MATCH('O5 Details by Class &amp; Accounts'!BL$18, 'E2 Allocators'!$B$15:$W$15, 0),FALSE)*$E80)</f>
        <v>0</v>
      </c>
      <c r="BM80" s="1334">
        <f>IF(ISERROR(VLOOKUP(VLOOKUP($A80, 'E4 TB Allocation Details'!$A$18:$L$217, MATCH("Misc ID", 'E4 TB Allocation Details'!$A$18:$L$18, 0),FALSE), 'E2 Allocators'!$B$15:$W$361, MATCH('O5 Details by Class &amp; Accounts'!BM$18, 'E2 Allocators'!$B$15:$W$15, 0),FALSE)*$E80), 0, VLOOKUP(VLOOKUP($A80, 'E4 TB Allocation Details'!$A$18:$L$217, MATCH("Misc ID", 'E4 TB Allocation Details'!$A$18:$L$18, 0),FALSE), 'E2 Allocators'!$B$15:$W$361, MATCH('O5 Details by Class &amp; Accounts'!BM$18, 'E2 Allocators'!$B$15:$W$15, 0),FALSE)*$E80)</f>
        <v>0</v>
      </c>
      <c r="BN80" s="1334">
        <f>IF(ISERROR(VLOOKUP(VLOOKUP($A80, 'E4 TB Allocation Details'!$A$18:$L$217, MATCH("Misc ID", 'E4 TB Allocation Details'!$A$18:$L$18, 0),FALSE), 'E2 Allocators'!$B$15:$W$361, MATCH('O5 Details by Class &amp; Accounts'!BN$18, 'E2 Allocators'!$B$15:$W$15, 0),FALSE)*$E80), 0, VLOOKUP(VLOOKUP($A80, 'E4 TB Allocation Details'!$A$18:$L$217, MATCH("Misc ID", 'E4 TB Allocation Details'!$A$18:$L$18, 0),FALSE), 'E2 Allocators'!$B$15:$W$361, MATCH('O5 Details by Class &amp; Accounts'!BN$18, 'E2 Allocators'!$B$15:$W$15, 0),FALSE)*$E80)</f>
        <v>0</v>
      </c>
      <c r="BO80" s="1334">
        <f>IF(ISERROR(VLOOKUP(VLOOKUP($A80, 'E4 TB Allocation Details'!$A$18:$L$217, MATCH("Misc ID", 'E4 TB Allocation Details'!$A$18:$L$18, 0),FALSE), 'E2 Allocators'!$B$15:$W$361, MATCH('O5 Details by Class &amp; Accounts'!BO$18, 'E2 Allocators'!$B$15:$W$15, 0),FALSE)*$E80), 0, VLOOKUP(VLOOKUP($A80, 'E4 TB Allocation Details'!$A$18:$L$217, MATCH("Misc ID", 'E4 TB Allocation Details'!$A$18:$L$18, 0),FALSE), 'E2 Allocators'!$B$15:$W$361, MATCH('O5 Details by Class &amp; Accounts'!BO$18, 'E2 Allocators'!$B$15:$W$15, 0),FALSE)*$E80)</f>
        <v>0</v>
      </c>
      <c r="BP80" s="1334">
        <f>IF(ISERROR(VLOOKUP(VLOOKUP($A80, 'E4 TB Allocation Details'!$A$18:$L$217, MATCH("Misc ID", 'E4 TB Allocation Details'!$A$18:$L$18, 0),FALSE), 'E2 Allocators'!$B$15:$W$361, MATCH('O5 Details by Class &amp; Accounts'!BP$18, 'E2 Allocators'!$B$15:$W$15, 0),FALSE)*$E80), 0, VLOOKUP(VLOOKUP($A80, 'E4 TB Allocation Details'!$A$18:$L$217, MATCH("Misc ID", 'E4 TB Allocation Details'!$A$18:$L$18, 0),FALSE), 'E2 Allocators'!$B$15:$W$361, MATCH('O5 Details by Class &amp; Accounts'!BP$18, 'E2 Allocators'!$B$15:$W$15, 0),FALSE)*$E80)</f>
        <v>0</v>
      </c>
      <c r="BQ80" s="1334">
        <f>IF(ISERROR(VLOOKUP(VLOOKUP($A80, 'E4 TB Allocation Details'!$A$18:$L$217, MATCH("Misc ID", 'E4 TB Allocation Details'!$A$18:$L$18, 0),FALSE), 'E2 Allocators'!$B$15:$W$361, MATCH('O5 Details by Class &amp; Accounts'!BQ$18, 'E2 Allocators'!$B$15:$W$15, 0),FALSE)*$E80), 0, VLOOKUP(VLOOKUP($A80, 'E4 TB Allocation Details'!$A$18:$L$217, MATCH("Misc ID", 'E4 TB Allocation Details'!$A$18:$L$18, 0),FALSE), 'E2 Allocators'!$B$15:$W$361, MATCH('O5 Details by Class &amp; Accounts'!BQ$18, 'E2 Allocators'!$B$15:$W$15, 0),FALSE)*$E80)</f>
        <v>0</v>
      </c>
      <c r="BR80" s="1334">
        <f>IF(ISERROR(VLOOKUP(VLOOKUP($A80, 'E4 TB Allocation Details'!$A$18:$L$217, MATCH("Misc ID", 'E4 TB Allocation Details'!$A$18:$L$18, 0),FALSE), 'E2 Allocators'!$B$15:$W$361, MATCH('O5 Details by Class &amp; Accounts'!BR$18, 'E2 Allocators'!$B$15:$W$15, 0),FALSE)*$E80), 0, VLOOKUP(VLOOKUP($A80, 'E4 TB Allocation Details'!$A$18:$L$217, MATCH("Misc ID", 'E4 TB Allocation Details'!$A$18:$L$18, 0),FALSE), 'E2 Allocators'!$B$15:$W$361, MATCH('O5 Details by Class &amp; Accounts'!BR$18, 'E2 Allocators'!$B$15:$W$15, 0),FALSE)*$E80)</f>
        <v>0</v>
      </c>
      <c r="BS80" s="1334">
        <f t="shared" si="11"/>
        <v>0</v>
      </c>
      <c r="BT80" s="1334">
        <f>IF(ISERROR(VLOOKUP(VLOOKUP($A80, 'E4 TB Allocation Details'!$A$18:$L$217, MATCH("A &amp; G ID", 'E4 TB Allocation Details'!$A$18:$L$18, 0),FALSE), 'E2 Allocators'!$B$15:$W$361, MATCH('O5 Details by Class &amp; Accounts'!BT$18, 'E2 Allocators'!$B$15:$W$15, 0),FALSE)*$E80), 0, VLOOKUP(VLOOKUP($A80, 'E4 TB Allocation Details'!$A$18:$L$217, MATCH("A &amp; G ID", 'E4 TB Allocation Details'!$A$18:$L$18, 0),FALSE), 'E2 Allocators'!$B$15:$W$361, MATCH('O5 Details by Class &amp; Accounts'!BT$18, 'E2 Allocators'!$B$15:$W$15, 0),FALSE)*$E80)</f>
        <v>0</v>
      </c>
      <c r="BU80" s="1334">
        <f>IF(ISERROR(VLOOKUP(VLOOKUP($A80, 'E4 TB Allocation Details'!$A$18:$L$217, MATCH("A &amp; G ID", 'E4 TB Allocation Details'!$A$18:$L$18, 0),FALSE), 'E2 Allocators'!$B$15:$W$361, MATCH('O5 Details by Class &amp; Accounts'!BU$18, 'E2 Allocators'!$B$15:$W$15, 0),FALSE)*$E80), 0, VLOOKUP(VLOOKUP($A80, 'E4 TB Allocation Details'!$A$18:$L$217, MATCH("A &amp; G ID", 'E4 TB Allocation Details'!$A$18:$L$18, 0),FALSE), 'E2 Allocators'!$B$15:$W$361, MATCH('O5 Details by Class &amp; Accounts'!BU$18, 'E2 Allocators'!$B$15:$W$15, 0),FALSE)*$E80)</f>
        <v>0</v>
      </c>
      <c r="BV80" s="1334">
        <f>IF(ISERROR(VLOOKUP(VLOOKUP($A80, 'E4 TB Allocation Details'!$A$18:$L$217, MATCH("A &amp; G ID", 'E4 TB Allocation Details'!$A$18:$L$18, 0),FALSE), 'E2 Allocators'!$B$15:$W$361, MATCH('O5 Details by Class &amp; Accounts'!BV$18, 'E2 Allocators'!$B$15:$W$15, 0),FALSE)*$E80), 0, VLOOKUP(VLOOKUP($A80, 'E4 TB Allocation Details'!$A$18:$L$217, MATCH("A &amp; G ID", 'E4 TB Allocation Details'!$A$18:$L$18, 0),FALSE), 'E2 Allocators'!$B$15:$W$361, MATCH('O5 Details by Class &amp; Accounts'!BV$18, 'E2 Allocators'!$B$15:$W$15, 0),FALSE)*$E80)</f>
        <v>0</v>
      </c>
      <c r="BW80" s="1334">
        <f>IF(ISERROR(VLOOKUP(VLOOKUP($A80, 'E4 TB Allocation Details'!$A$18:$L$217, MATCH("A &amp; G ID", 'E4 TB Allocation Details'!$A$18:$L$18, 0),FALSE), 'E2 Allocators'!$B$15:$W$361, MATCH('O5 Details by Class &amp; Accounts'!BW$18, 'E2 Allocators'!$B$15:$W$15, 0),FALSE)*$E80), 0, VLOOKUP(VLOOKUP($A80, 'E4 TB Allocation Details'!$A$18:$L$217, MATCH("A &amp; G ID", 'E4 TB Allocation Details'!$A$18:$L$18, 0),FALSE), 'E2 Allocators'!$B$15:$W$361, MATCH('O5 Details by Class &amp; Accounts'!BW$18, 'E2 Allocators'!$B$15:$W$15, 0),FALSE)*$E80)</f>
        <v>0</v>
      </c>
      <c r="BX80" s="1334">
        <f>IF(ISERROR(VLOOKUP(VLOOKUP($A80, 'E4 TB Allocation Details'!$A$18:$L$217, MATCH("A &amp; G ID", 'E4 TB Allocation Details'!$A$18:$L$18, 0),FALSE), 'E2 Allocators'!$B$15:$W$361, MATCH('O5 Details by Class &amp; Accounts'!BX$18, 'E2 Allocators'!$B$15:$W$15, 0),FALSE)*$E80), 0, VLOOKUP(VLOOKUP($A80, 'E4 TB Allocation Details'!$A$18:$L$217, MATCH("A &amp; G ID", 'E4 TB Allocation Details'!$A$18:$L$18, 0),FALSE), 'E2 Allocators'!$B$15:$W$361, MATCH('O5 Details by Class &amp; Accounts'!BX$18, 'E2 Allocators'!$B$15:$W$15, 0),FALSE)*$E80)</f>
        <v>0</v>
      </c>
      <c r="BY80" s="1334">
        <f>IF(ISERROR(VLOOKUP(VLOOKUP($A80, 'E4 TB Allocation Details'!$A$18:$L$217, MATCH("A &amp; G ID", 'E4 TB Allocation Details'!$A$18:$L$18, 0),FALSE), 'E2 Allocators'!$B$15:$W$361, MATCH('O5 Details by Class &amp; Accounts'!BY$18, 'E2 Allocators'!$B$15:$W$15, 0),FALSE)*$E80), 0, VLOOKUP(VLOOKUP($A80, 'E4 TB Allocation Details'!$A$18:$L$217, MATCH("A &amp; G ID", 'E4 TB Allocation Details'!$A$18:$L$18, 0),FALSE), 'E2 Allocators'!$B$15:$W$361, MATCH('O5 Details by Class &amp; Accounts'!BY$18, 'E2 Allocators'!$B$15:$W$15, 0),FALSE)*$E80)</f>
        <v>0</v>
      </c>
      <c r="BZ80" s="1334">
        <f>IF(ISERROR(VLOOKUP(VLOOKUP($A80, 'E4 TB Allocation Details'!$A$18:$L$217, MATCH("A &amp; G ID", 'E4 TB Allocation Details'!$A$18:$L$18, 0),FALSE), 'E2 Allocators'!$B$15:$W$361, MATCH('O5 Details by Class &amp; Accounts'!BZ$18, 'E2 Allocators'!$B$15:$W$15, 0),FALSE)*$E80), 0, VLOOKUP(VLOOKUP($A80, 'E4 TB Allocation Details'!$A$18:$L$217, MATCH("A &amp; G ID", 'E4 TB Allocation Details'!$A$18:$L$18, 0),FALSE), 'E2 Allocators'!$B$15:$W$361, MATCH('O5 Details by Class &amp; Accounts'!BZ$18, 'E2 Allocators'!$B$15:$W$15, 0),FALSE)*$E80)</f>
        <v>0</v>
      </c>
      <c r="CA80" s="1334">
        <f>IF(ISERROR(VLOOKUP(VLOOKUP($A80, 'E4 TB Allocation Details'!$A$18:$L$217, MATCH("A &amp; G ID", 'E4 TB Allocation Details'!$A$18:$L$18, 0),FALSE), 'E2 Allocators'!$B$15:$W$361, MATCH('O5 Details by Class &amp; Accounts'!CA$18, 'E2 Allocators'!$B$15:$W$15, 0),FALSE)*$E80), 0, VLOOKUP(VLOOKUP($A80, 'E4 TB Allocation Details'!$A$18:$L$217, MATCH("A &amp; G ID", 'E4 TB Allocation Details'!$A$18:$L$18, 0),FALSE), 'E2 Allocators'!$B$15:$W$361, MATCH('O5 Details by Class &amp; Accounts'!CA$18, 'E2 Allocators'!$B$15:$W$15, 0),FALSE)*$E80)</f>
        <v>0</v>
      </c>
      <c r="CB80" s="1334">
        <f>IF(ISERROR(VLOOKUP(VLOOKUP($A80, 'E4 TB Allocation Details'!$A$18:$L$217, MATCH("A &amp; G ID", 'E4 TB Allocation Details'!$A$18:$L$18, 0),FALSE), 'E2 Allocators'!$B$15:$W$361, MATCH('O5 Details by Class &amp; Accounts'!CB$18, 'E2 Allocators'!$B$15:$W$15, 0),FALSE)*$E80), 0, VLOOKUP(VLOOKUP($A80, 'E4 TB Allocation Details'!$A$18:$L$217, MATCH("A &amp; G ID", 'E4 TB Allocation Details'!$A$18:$L$18, 0),FALSE), 'E2 Allocators'!$B$15:$W$361, MATCH('O5 Details by Class &amp; Accounts'!CB$18, 'E2 Allocators'!$B$15:$W$15, 0),FALSE)*$E80)</f>
        <v>0</v>
      </c>
      <c r="CC80" s="1334">
        <f>IF(ISERROR(VLOOKUP(VLOOKUP($A80, 'E4 TB Allocation Details'!$A$18:$L$217, MATCH("A &amp; G ID", 'E4 TB Allocation Details'!$A$18:$L$18, 0),FALSE), 'E2 Allocators'!$B$15:$W$361, MATCH('O5 Details by Class &amp; Accounts'!CC$18, 'E2 Allocators'!$B$15:$W$15, 0),FALSE)*$E80), 0, VLOOKUP(VLOOKUP($A80, 'E4 TB Allocation Details'!$A$18:$L$217, MATCH("A &amp; G ID", 'E4 TB Allocation Details'!$A$18:$L$18, 0),FALSE), 'E2 Allocators'!$B$15:$W$361, MATCH('O5 Details by Class &amp; Accounts'!CC$18, 'E2 Allocators'!$B$15:$W$15, 0),FALSE)*$E80)</f>
        <v>0</v>
      </c>
      <c r="CD80" s="1334">
        <f>IF(ISERROR(VLOOKUP(VLOOKUP($A80, 'E4 TB Allocation Details'!$A$18:$L$217, MATCH("A &amp; G ID", 'E4 TB Allocation Details'!$A$18:$L$18, 0),FALSE), 'E2 Allocators'!$B$15:$W$361, MATCH('O5 Details by Class &amp; Accounts'!CD$18, 'E2 Allocators'!$B$15:$W$15, 0),FALSE)*$E80), 0, VLOOKUP(VLOOKUP($A80, 'E4 TB Allocation Details'!$A$18:$L$217, MATCH("A &amp; G ID", 'E4 TB Allocation Details'!$A$18:$L$18, 0),FALSE), 'E2 Allocators'!$B$15:$W$361, MATCH('O5 Details by Class &amp; Accounts'!CD$18, 'E2 Allocators'!$B$15:$W$15, 0),FALSE)*$E80)</f>
        <v>0</v>
      </c>
      <c r="CE80" s="1334">
        <f>IF(ISERROR(VLOOKUP(VLOOKUP($A80, 'E4 TB Allocation Details'!$A$18:$L$217, MATCH("A &amp; G ID", 'E4 TB Allocation Details'!$A$18:$L$18, 0),FALSE), 'E2 Allocators'!$B$15:$W$361, MATCH('O5 Details by Class &amp; Accounts'!CE$18, 'E2 Allocators'!$B$15:$W$15, 0),FALSE)*$E80), 0, VLOOKUP(VLOOKUP($A80, 'E4 TB Allocation Details'!$A$18:$L$217, MATCH("A &amp; G ID", 'E4 TB Allocation Details'!$A$18:$L$18, 0),FALSE), 'E2 Allocators'!$B$15:$W$361, MATCH('O5 Details by Class &amp; Accounts'!CE$18, 'E2 Allocators'!$B$15:$W$15, 0),FALSE)*$E80)</f>
        <v>0</v>
      </c>
      <c r="CF80" s="1334">
        <f>IF(ISERROR(VLOOKUP(VLOOKUP($A80, 'E4 TB Allocation Details'!$A$18:$L$217, MATCH("A &amp; G ID", 'E4 TB Allocation Details'!$A$18:$L$18, 0),FALSE), 'E2 Allocators'!$B$15:$W$361, MATCH('O5 Details by Class &amp; Accounts'!CF$18, 'E2 Allocators'!$B$15:$W$15, 0),FALSE)*$E80), 0, VLOOKUP(VLOOKUP($A80, 'E4 TB Allocation Details'!$A$18:$L$217, MATCH("A &amp; G ID", 'E4 TB Allocation Details'!$A$18:$L$18, 0),FALSE), 'E2 Allocators'!$B$15:$W$361, MATCH('O5 Details by Class &amp; Accounts'!CF$18, 'E2 Allocators'!$B$15:$W$15, 0),FALSE)*$E80)</f>
        <v>0</v>
      </c>
      <c r="CG80" s="1334">
        <f>IF(ISERROR(VLOOKUP(VLOOKUP($A80, 'E4 TB Allocation Details'!$A$18:$L$217, MATCH("A &amp; G ID", 'E4 TB Allocation Details'!$A$18:$L$18, 0),FALSE), 'E2 Allocators'!$B$15:$W$361, MATCH('O5 Details by Class &amp; Accounts'!CG$18, 'E2 Allocators'!$B$15:$W$15, 0),FALSE)*$E80), 0, VLOOKUP(VLOOKUP($A80, 'E4 TB Allocation Details'!$A$18:$L$217, MATCH("A &amp; G ID", 'E4 TB Allocation Details'!$A$18:$L$18, 0),FALSE), 'E2 Allocators'!$B$15:$W$361, MATCH('O5 Details by Class &amp; Accounts'!CG$18, 'E2 Allocators'!$B$15:$W$15, 0),FALSE)*$E80)</f>
        <v>0</v>
      </c>
      <c r="CH80" s="1334">
        <f>IF(ISERROR(VLOOKUP(VLOOKUP($A80, 'E4 TB Allocation Details'!$A$18:$L$217, MATCH("A &amp; G ID", 'E4 TB Allocation Details'!$A$18:$L$18, 0),FALSE), 'E2 Allocators'!$B$15:$W$361, MATCH('O5 Details by Class &amp; Accounts'!CH$18, 'E2 Allocators'!$B$15:$W$15, 0),FALSE)*$E80), 0, VLOOKUP(VLOOKUP($A80, 'E4 TB Allocation Details'!$A$18:$L$217, MATCH("A &amp; G ID", 'E4 TB Allocation Details'!$A$18:$L$18, 0),FALSE), 'E2 Allocators'!$B$15:$W$361, MATCH('O5 Details by Class &amp; Accounts'!CH$18, 'E2 Allocators'!$B$15:$W$15, 0),FALSE)*$E80)</f>
        <v>0</v>
      </c>
      <c r="CI80" s="1334">
        <f>IF(ISERROR(VLOOKUP(VLOOKUP($A80, 'E4 TB Allocation Details'!$A$18:$L$217, MATCH("A &amp; G ID", 'E4 TB Allocation Details'!$A$18:$L$18, 0),FALSE), 'E2 Allocators'!$B$15:$W$361, MATCH('O5 Details by Class &amp; Accounts'!CI$18, 'E2 Allocators'!$B$15:$W$15, 0),FALSE)*$E80), 0, VLOOKUP(VLOOKUP($A80, 'E4 TB Allocation Details'!$A$18:$L$217, MATCH("A &amp; G ID", 'E4 TB Allocation Details'!$A$18:$L$18, 0),FALSE), 'E2 Allocators'!$B$15:$W$361, MATCH('O5 Details by Class &amp; Accounts'!CI$18, 'E2 Allocators'!$B$15:$W$15, 0),FALSE)*$E80)</f>
        <v>0</v>
      </c>
      <c r="CJ80" s="1334">
        <f>IF(ISERROR(VLOOKUP(VLOOKUP($A80, 'E4 TB Allocation Details'!$A$18:$L$217, MATCH("A &amp; G ID", 'E4 TB Allocation Details'!$A$18:$L$18, 0),FALSE), 'E2 Allocators'!$B$15:$W$361, MATCH('O5 Details by Class &amp; Accounts'!CJ$18, 'E2 Allocators'!$B$15:$W$15, 0),FALSE)*$E80), 0, VLOOKUP(VLOOKUP($A80, 'E4 TB Allocation Details'!$A$18:$L$217, MATCH("A &amp; G ID", 'E4 TB Allocation Details'!$A$18:$L$18, 0),FALSE), 'E2 Allocators'!$B$15:$W$361, MATCH('O5 Details by Class &amp; Accounts'!CJ$18, 'E2 Allocators'!$B$15:$W$15, 0),FALSE)*$E80)</f>
        <v>0</v>
      </c>
      <c r="CK80" s="1334">
        <f>IF(ISERROR(VLOOKUP(VLOOKUP($A80, 'E4 TB Allocation Details'!$A$18:$L$217, MATCH("A &amp; G ID", 'E4 TB Allocation Details'!$A$18:$L$18, 0),FALSE), 'E2 Allocators'!$B$15:$W$361, MATCH('O5 Details by Class &amp; Accounts'!CK$18, 'E2 Allocators'!$B$15:$W$15, 0),FALSE)*$E80), 0, VLOOKUP(VLOOKUP($A80, 'E4 TB Allocation Details'!$A$18:$L$217, MATCH("A &amp; G ID", 'E4 TB Allocation Details'!$A$18:$L$18, 0),FALSE), 'E2 Allocators'!$B$15:$W$361, MATCH('O5 Details by Class &amp; Accounts'!CK$18, 'E2 Allocators'!$B$15:$W$15, 0),FALSE)*$E80)</f>
        <v>0</v>
      </c>
      <c r="CL80" s="1334">
        <f>IF(ISERROR(VLOOKUP(VLOOKUP($A80, 'E4 TB Allocation Details'!$A$18:$L$217, MATCH("A &amp; G ID", 'E4 TB Allocation Details'!$A$18:$L$18, 0),FALSE), 'E2 Allocators'!$B$15:$W$361, MATCH('O5 Details by Class &amp; Accounts'!CL$18, 'E2 Allocators'!$B$15:$W$15, 0),FALSE)*$E80), 0, VLOOKUP(VLOOKUP($A80, 'E4 TB Allocation Details'!$A$18:$L$217, MATCH("A &amp; G ID", 'E4 TB Allocation Details'!$A$18:$L$18, 0),FALSE), 'E2 Allocators'!$B$15:$W$361, MATCH('O5 Details by Class &amp; Accounts'!CL$18, 'E2 Allocators'!$B$15:$W$15, 0),FALSE)*$E80)</f>
        <v>0</v>
      </c>
      <c r="CM80" s="1334">
        <f>IF(ISERROR(VLOOKUP(VLOOKUP($A80, 'E4 TB Allocation Details'!$A$18:$L$217, MATCH("A &amp; G ID", 'E4 TB Allocation Details'!$A$18:$L$18, 0),FALSE), 'E2 Allocators'!$B$15:$W$361, MATCH('O5 Details by Class &amp; Accounts'!CM$18, 'E2 Allocators'!$B$15:$W$15, 0),FALSE)*$E80), 0, VLOOKUP(VLOOKUP($A80, 'E4 TB Allocation Details'!$A$18:$L$217, MATCH("A &amp; G ID", 'E4 TB Allocation Details'!$A$18:$L$18, 0),FALSE), 'E2 Allocators'!$B$15:$W$361, MATCH('O5 Details by Class &amp; Accounts'!CM$18, 'E2 Allocators'!$B$15:$W$15, 0),FALSE)*$E80)</f>
        <v>0</v>
      </c>
      <c r="CN80" s="1334">
        <f t="shared" si="12"/>
        <v>0</v>
      </c>
      <c r="CO80" s="1670">
        <f t="shared" si="7"/>
        <v>0</v>
      </c>
      <c r="CQ80" s="1926" t="s">
        <v>5</v>
      </c>
    </row>
    <row r="81" spans="1:95" s="64" customFormat="1" ht="12.75" x14ac:dyDescent="0.2">
      <c r="A81" s="2226">
        <v>2010</v>
      </c>
      <c r="B81" s="2176" t="s">
        <v>1130</v>
      </c>
      <c r="C81" s="1667">
        <f>IF(ISERROR(VLOOKUP($A81,'I3 TB Data'!$A$20:$H$465,MATCH('O5 Details by Class &amp; Accounts'!$C$18, 'I3 TB Data'!$A$20:$H$20,0),0)), 0, VLOOKUP($A81,'I3 TB Data'!$A$20:$H$465,MATCH('O5 Details by Class &amp; Accounts'!$C$18,'I3 TB Data'!$A$20:$H$20,0),0))</f>
        <v>0</v>
      </c>
      <c r="D81" s="1668">
        <f>'I4 BO ASSETS'!E81</f>
        <v>0</v>
      </c>
      <c r="E81" s="1667">
        <f t="shared" si="6"/>
        <v>0</v>
      </c>
      <c r="F81" s="1669">
        <f>IF(ISERROR(VLOOKUP($A81, 'E1 Categorization'!A33:E123, MATCH("Customer Component", 'E1 Categorization'!$A$33:$E$33,0), 0)), 0, IF(VLOOKUP($A81, 'E1 Categorization'!A33:E123, MATCH("Customer Component", 'E1 Categorization'!$A$33:$E$33,0), 0)=0, 'O5 Details by Class &amp; Accounts'!$E81, IF(AND(VLOOKUP($A81, 'E1 Categorization'!A33:E123, MATCH("Customer Component", 'E1 Categorization'!$A$33:$E$33,0), 0) &gt;0, VLOOKUP($A81, 'E1 Categorization'!A33:E123, MATCH("Customer Component", 'E1 Categorization'!$A$33:$E$33,0), 0)&lt;1), 'O5 Details by Class &amp; Accounts'!$E81*(1-VLOOKUP($A81, 'E1 Categorization'!A33:E123, MATCH("Customer Component", 'E1 Categorization'!$A$33:$E$33,0), 0)), 0)))</f>
        <v>0</v>
      </c>
      <c r="G81" s="1669">
        <f>IF(ISERROR(VLOOKUP($A81, 'E1 Categorization'!A33:E123, MATCH("Customer Component", 'E1 Categorization'!$A$33:$E$33,0), 0)),0, IF(VLOOKUP($A81, 'E1 Categorization'!A33:E123, MATCH("Customer Component", 'E1 Categorization'!$A$33:$E$33,0), 0)=0, 0, IF(AND(VLOOKUP($A81, 'E1 Categorization'!A33:E123, MATCH("Customer Component", 'E1 Categorization'!$A$33:$E$33,0), 0) &gt;0, VLOOKUP($A81, 'E1 Categorization'!A33:E123, MATCH("Customer Component", 'E1 Categorization'!$A$33:$E$33,0), 0)&lt;1), 'O5 Details by Class &amp; Accounts'!$E81*(VLOOKUP($A81, 'E1 Categorization'!A33:E123, MATCH("Customer Component", 'E1 Categorization'!$A$33:$E$33,0), 0)), 'O5 Details by Class &amp; Accounts'!$E81)))</f>
        <v>0</v>
      </c>
      <c r="H81" s="1334">
        <f t="shared" si="8"/>
        <v>0</v>
      </c>
      <c r="I81" s="1334">
        <f>IF(ISERROR(VLOOKUP(VLOOKUP($A81, 'E4 TB Allocation Details'!$A$18:$L$217, MATCH("Demand ID", 'E4 TB Allocation Details'!$A$18:$L$18, 0),FALSE), 'E2 Allocators'!$B$15:$W$361, MATCH('O5 Details by Class &amp; Accounts'!I$18, 'E2 Allocators'!$B$15:$W$15, 0),FALSE)*$F81), 0, VLOOKUP(VLOOKUP($A81, 'E4 TB Allocation Details'!$A$18:$L$217, MATCH("Demand ID", 'E4 TB Allocation Details'!$A$18:$L$18, 0),FALSE), 'E2 Allocators'!$B$15:$W$361, MATCH('O5 Details by Class &amp; Accounts'!I$18, 'E2 Allocators'!$B$15:$W$15, 0),FALSE)*$F81)</f>
        <v>0</v>
      </c>
      <c r="J81" s="1334">
        <f>IF(ISERROR(VLOOKUP(VLOOKUP($A81, 'E4 TB Allocation Details'!$A$18:$L$217, MATCH("Demand ID", 'E4 TB Allocation Details'!$A$18:$L$18, 0),FALSE), 'E2 Allocators'!$B$15:$W$361, MATCH('O5 Details by Class &amp; Accounts'!J$18, 'E2 Allocators'!$B$15:$W$15, 0),FALSE)*$F81), 0, VLOOKUP(VLOOKUP($A81, 'E4 TB Allocation Details'!$A$18:$L$217, MATCH("Demand ID", 'E4 TB Allocation Details'!$A$18:$L$18, 0),FALSE), 'E2 Allocators'!$B$15:$W$361, MATCH('O5 Details by Class &amp; Accounts'!J$18, 'E2 Allocators'!$B$15:$W$15, 0),FALSE)*$F81)</f>
        <v>0</v>
      </c>
      <c r="K81" s="1334">
        <f>IF(ISERROR(VLOOKUP(VLOOKUP($A81, 'E4 TB Allocation Details'!$A$18:$L$217, MATCH("Demand ID", 'E4 TB Allocation Details'!$A$18:$L$18, 0),FALSE), 'E2 Allocators'!$B$15:$W$361, MATCH('O5 Details by Class &amp; Accounts'!K$18, 'E2 Allocators'!$B$15:$W$15, 0),FALSE)*$F81), 0, VLOOKUP(VLOOKUP($A81, 'E4 TB Allocation Details'!$A$18:$L$217, MATCH("Demand ID", 'E4 TB Allocation Details'!$A$18:$L$18, 0),FALSE), 'E2 Allocators'!$B$15:$W$361, MATCH('O5 Details by Class &amp; Accounts'!K$18, 'E2 Allocators'!$B$15:$W$15, 0),FALSE)*$F81)</f>
        <v>0</v>
      </c>
      <c r="L81" s="1334">
        <f>IF(ISERROR(VLOOKUP(VLOOKUP($A81, 'E4 TB Allocation Details'!$A$18:$L$217, MATCH("Demand ID", 'E4 TB Allocation Details'!$A$18:$L$18, 0),FALSE), 'E2 Allocators'!$B$15:$W$361, MATCH('O5 Details by Class &amp; Accounts'!L$18, 'E2 Allocators'!$B$15:$W$15, 0),FALSE)*$F81), 0, VLOOKUP(VLOOKUP($A81, 'E4 TB Allocation Details'!$A$18:$L$217, MATCH("Demand ID", 'E4 TB Allocation Details'!$A$18:$L$18, 0),FALSE), 'E2 Allocators'!$B$15:$W$361, MATCH('O5 Details by Class &amp; Accounts'!L$18, 'E2 Allocators'!$B$15:$W$15, 0),FALSE)*$F81)</f>
        <v>0</v>
      </c>
      <c r="M81" s="1334">
        <f>IF(ISERROR(VLOOKUP(VLOOKUP($A81, 'E4 TB Allocation Details'!$A$18:$L$217, MATCH("Demand ID", 'E4 TB Allocation Details'!$A$18:$L$18, 0),FALSE), 'E2 Allocators'!$B$15:$W$361, MATCH('O5 Details by Class &amp; Accounts'!M$18, 'E2 Allocators'!$B$15:$W$15, 0),FALSE)*$F81), 0, VLOOKUP(VLOOKUP($A81, 'E4 TB Allocation Details'!$A$18:$L$217, MATCH("Demand ID", 'E4 TB Allocation Details'!$A$18:$L$18, 0),FALSE), 'E2 Allocators'!$B$15:$W$361, MATCH('O5 Details by Class &amp; Accounts'!M$18, 'E2 Allocators'!$B$15:$W$15, 0),FALSE)*$F81)</f>
        <v>0</v>
      </c>
      <c r="N81" s="1334">
        <f>IF(ISERROR(VLOOKUP(VLOOKUP($A81, 'E4 TB Allocation Details'!$A$18:$L$217, MATCH("Demand ID", 'E4 TB Allocation Details'!$A$18:$L$18, 0),FALSE), 'E2 Allocators'!$B$15:$W$361, MATCH('O5 Details by Class &amp; Accounts'!N$18, 'E2 Allocators'!$B$15:$W$15, 0),FALSE)*$F81), 0, VLOOKUP(VLOOKUP($A81, 'E4 TB Allocation Details'!$A$18:$L$217, MATCH("Demand ID", 'E4 TB Allocation Details'!$A$18:$L$18, 0),FALSE), 'E2 Allocators'!$B$15:$W$361, MATCH('O5 Details by Class &amp; Accounts'!N$18, 'E2 Allocators'!$B$15:$W$15, 0),FALSE)*$F81)</f>
        <v>0</v>
      </c>
      <c r="O81" s="1334">
        <f>IF(ISERROR(VLOOKUP(VLOOKUP($A81, 'E4 TB Allocation Details'!$A$18:$L$217, MATCH("Demand ID", 'E4 TB Allocation Details'!$A$18:$L$18, 0),FALSE), 'E2 Allocators'!$B$15:$W$361, MATCH('O5 Details by Class &amp; Accounts'!O$18, 'E2 Allocators'!$B$15:$W$15, 0),FALSE)*$F81), 0, VLOOKUP(VLOOKUP($A81, 'E4 TB Allocation Details'!$A$18:$L$217, MATCH("Demand ID", 'E4 TB Allocation Details'!$A$18:$L$18, 0),FALSE), 'E2 Allocators'!$B$15:$W$361, MATCH('O5 Details by Class &amp; Accounts'!O$18, 'E2 Allocators'!$B$15:$W$15, 0),FALSE)*$F81)</f>
        <v>0</v>
      </c>
      <c r="P81" s="1334">
        <f>IF(ISERROR(VLOOKUP(VLOOKUP($A81, 'E4 TB Allocation Details'!$A$18:$L$217, MATCH("Demand ID", 'E4 TB Allocation Details'!$A$18:$L$18, 0),FALSE), 'E2 Allocators'!$B$15:$W$361, MATCH('O5 Details by Class &amp; Accounts'!P$18, 'E2 Allocators'!$B$15:$W$15, 0),FALSE)*$F81), 0, VLOOKUP(VLOOKUP($A81, 'E4 TB Allocation Details'!$A$18:$L$217, MATCH("Demand ID", 'E4 TB Allocation Details'!$A$18:$L$18, 0),FALSE), 'E2 Allocators'!$B$15:$W$361, MATCH('O5 Details by Class &amp; Accounts'!P$18, 'E2 Allocators'!$B$15:$W$15, 0),FALSE)*$F81)</f>
        <v>0</v>
      </c>
      <c r="Q81" s="1334">
        <f>IF(ISERROR(VLOOKUP(VLOOKUP($A81, 'E4 TB Allocation Details'!$A$18:$L$217, MATCH("Demand ID", 'E4 TB Allocation Details'!$A$18:$L$18, 0),FALSE), 'E2 Allocators'!$B$15:$W$361, MATCH('O5 Details by Class &amp; Accounts'!Q$18, 'E2 Allocators'!$B$15:$W$15, 0),FALSE)*$F81), 0, VLOOKUP(VLOOKUP($A81, 'E4 TB Allocation Details'!$A$18:$L$217, MATCH("Demand ID", 'E4 TB Allocation Details'!$A$18:$L$18, 0),FALSE), 'E2 Allocators'!$B$15:$W$361, MATCH('O5 Details by Class &amp; Accounts'!Q$18, 'E2 Allocators'!$B$15:$W$15, 0),FALSE)*$F81)</f>
        <v>0</v>
      </c>
      <c r="R81" s="1334">
        <f>IF(ISERROR(VLOOKUP(VLOOKUP($A81, 'E4 TB Allocation Details'!$A$18:$L$217, MATCH("Demand ID", 'E4 TB Allocation Details'!$A$18:$L$18, 0),FALSE), 'E2 Allocators'!$B$15:$W$361, MATCH('O5 Details by Class &amp; Accounts'!R$18, 'E2 Allocators'!$B$15:$W$15, 0),FALSE)*$F81), 0, VLOOKUP(VLOOKUP($A81, 'E4 TB Allocation Details'!$A$18:$L$217, MATCH("Demand ID", 'E4 TB Allocation Details'!$A$18:$L$18, 0),FALSE), 'E2 Allocators'!$B$15:$W$361, MATCH('O5 Details by Class &amp; Accounts'!R$18, 'E2 Allocators'!$B$15:$W$15, 0),FALSE)*$F81)</f>
        <v>0</v>
      </c>
      <c r="S81" s="1334">
        <f>IF(ISERROR(VLOOKUP(VLOOKUP($A81, 'E4 TB Allocation Details'!$A$18:$L$217, MATCH("Demand ID", 'E4 TB Allocation Details'!$A$18:$L$18, 0),FALSE), 'E2 Allocators'!$B$15:$W$361, MATCH('O5 Details by Class &amp; Accounts'!S$18, 'E2 Allocators'!$B$15:$W$15, 0),FALSE)*$F81), 0, VLOOKUP(VLOOKUP($A81, 'E4 TB Allocation Details'!$A$18:$L$217, MATCH("Demand ID", 'E4 TB Allocation Details'!$A$18:$L$18, 0),FALSE), 'E2 Allocators'!$B$15:$W$361, MATCH('O5 Details by Class &amp; Accounts'!S$18, 'E2 Allocators'!$B$15:$W$15, 0),FALSE)*$F81)</f>
        <v>0</v>
      </c>
      <c r="T81" s="1334">
        <f>IF(ISERROR(VLOOKUP(VLOOKUP($A81, 'E4 TB Allocation Details'!$A$18:$L$217, MATCH("Demand ID", 'E4 TB Allocation Details'!$A$18:$L$18, 0),FALSE), 'E2 Allocators'!$B$15:$W$361, MATCH('O5 Details by Class &amp; Accounts'!T$18, 'E2 Allocators'!$B$15:$W$15, 0),FALSE)*$F81), 0, VLOOKUP(VLOOKUP($A81, 'E4 TB Allocation Details'!$A$18:$L$217, MATCH("Demand ID", 'E4 TB Allocation Details'!$A$18:$L$18, 0),FALSE), 'E2 Allocators'!$B$15:$W$361, MATCH('O5 Details by Class &amp; Accounts'!T$18, 'E2 Allocators'!$B$15:$W$15, 0),FALSE)*$F81)</f>
        <v>0</v>
      </c>
      <c r="U81" s="1334">
        <f>IF(ISERROR(VLOOKUP(VLOOKUP($A81, 'E4 TB Allocation Details'!$A$18:$L$217, MATCH("Demand ID", 'E4 TB Allocation Details'!$A$18:$L$18, 0),FALSE), 'E2 Allocators'!$B$15:$W$361, MATCH('O5 Details by Class &amp; Accounts'!U$18, 'E2 Allocators'!$B$15:$W$15, 0),FALSE)*$F81), 0, VLOOKUP(VLOOKUP($A81, 'E4 TB Allocation Details'!$A$18:$L$217, MATCH("Demand ID", 'E4 TB Allocation Details'!$A$18:$L$18, 0),FALSE), 'E2 Allocators'!$B$15:$W$361, MATCH('O5 Details by Class &amp; Accounts'!U$18, 'E2 Allocators'!$B$15:$W$15, 0),FALSE)*$F81)</f>
        <v>0</v>
      </c>
      <c r="V81" s="1334">
        <f>IF(ISERROR(VLOOKUP(VLOOKUP($A81, 'E4 TB Allocation Details'!$A$18:$L$217, MATCH("Demand ID", 'E4 TB Allocation Details'!$A$18:$L$18, 0),FALSE), 'E2 Allocators'!$B$15:$W$361, MATCH('O5 Details by Class &amp; Accounts'!V$18, 'E2 Allocators'!$B$15:$W$15, 0),FALSE)*$F81), 0, VLOOKUP(VLOOKUP($A81, 'E4 TB Allocation Details'!$A$18:$L$217, MATCH("Demand ID", 'E4 TB Allocation Details'!$A$18:$L$18, 0),FALSE), 'E2 Allocators'!$B$15:$W$361, MATCH('O5 Details by Class &amp; Accounts'!V$18, 'E2 Allocators'!$B$15:$W$15, 0),FALSE)*$F81)</f>
        <v>0</v>
      </c>
      <c r="W81" s="1334">
        <f>IF(ISERROR(VLOOKUP(VLOOKUP($A81, 'E4 TB Allocation Details'!$A$18:$L$217, MATCH("Demand ID", 'E4 TB Allocation Details'!$A$18:$L$18, 0),FALSE), 'E2 Allocators'!$B$15:$W$361, MATCH('O5 Details by Class &amp; Accounts'!W$18, 'E2 Allocators'!$B$15:$W$15, 0),FALSE)*$F81), 0, VLOOKUP(VLOOKUP($A81, 'E4 TB Allocation Details'!$A$18:$L$217, MATCH("Demand ID", 'E4 TB Allocation Details'!$A$18:$L$18, 0),FALSE), 'E2 Allocators'!$B$15:$W$361, MATCH('O5 Details by Class &amp; Accounts'!W$18, 'E2 Allocators'!$B$15:$W$15, 0),FALSE)*$F81)</f>
        <v>0</v>
      </c>
      <c r="X81" s="1334">
        <f>IF(ISERROR(VLOOKUP(VLOOKUP($A81, 'E4 TB Allocation Details'!$A$18:$L$217, MATCH("Demand ID", 'E4 TB Allocation Details'!$A$18:$L$18, 0),FALSE), 'E2 Allocators'!$B$15:$W$361, MATCH('O5 Details by Class &amp; Accounts'!X$18, 'E2 Allocators'!$B$15:$W$15, 0),FALSE)*$F81), 0, VLOOKUP(VLOOKUP($A81, 'E4 TB Allocation Details'!$A$18:$L$217, MATCH("Demand ID", 'E4 TB Allocation Details'!$A$18:$L$18, 0),FALSE), 'E2 Allocators'!$B$15:$W$361, MATCH('O5 Details by Class &amp; Accounts'!X$18, 'E2 Allocators'!$B$15:$W$15, 0),FALSE)*$F81)</f>
        <v>0</v>
      </c>
      <c r="Y81" s="1334">
        <f>IF(ISERROR(VLOOKUP(VLOOKUP($A81, 'E4 TB Allocation Details'!$A$18:$L$217, MATCH("Demand ID", 'E4 TB Allocation Details'!$A$18:$L$18, 0),FALSE), 'E2 Allocators'!$B$15:$W$361, MATCH('O5 Details by Class &amp; Accounts'!Y$18, 'E2 Allocators'!$B$15:$W$15, 0),FALSE)*$F81), 0, VLOOKUP(VLOOKUP($A81, 'E4 TB Allocation Details'!$A$18:$L$217, MATCH("Demand ID", 'E4 TB Allocation Details'!$A$18:$L$18, 0),FALSE), 'E2 Allocators'!$B$15:$W$361, MATCH('O5 Details by Class &amp; Accounts'!Y$18, 'E2 Allocators'!$B$15:$W$15, 0),FALSE)*$F81)</f>
        <v>0</v>
      </c>
      <c r="Z81" s="1334">
        <f>IF(ISERROR(VLOOKUP(VLOOKUP($A81, 'E4 TB Allocation Details'!$A$18:$L$217, MATCH("Demand ID", 'E4 TB Allocation Details'!$A$18:$L$18, 0),FALSE), 'E2 Allocators'!$B$15:$W$361, MATCH('O5 Details by Class &amp; Accounts'!Z$18, 'E2 Allocators'!$B$15:$W$15, 0),FALSE)*$F81), 0, VLOOKUP(VLOOKUP($A81, 'E4 TB Allocation Details'!$A$18:$L$217, MATCH("Demand ID", 'E4 TB Allocation Details'!$A$18:$L$18, 0),FALSE), 'E2 Allocators'!$B$15:$W$361, MATCH('O5 Details by Class &amp; Accounts'!Z$18, 'E2 Allocators'!$B$15:$W$15, 0),FALSE)*$F81)</f>
        <v>0</v>
      </c>
      <c r="AA81" s="1334">
        <f>IF(ISERROR(VLOOKUP(VLOOKUP($A81, 'E4 TB Allocation Details'!$A$18:$L$217, MATCH("Demand ID", 'E4 TB Allocation Details'!$A$18:$L$18, 0),FALSE), 'E2 Allocators'!$B$15:$W$361, MATCH('O5 Details by Class &amp; Accounts'!AA$18, 'E2 Allocators'!$B$15:$W$15, 0),FALSE)*$F81), 0, VLOOKUP(VLOOKUP($A81, 'E4 TB Allocation Details'!$A$18:$L$217, MATCH("Demand ID", 'E4 TB Allocation Details'!$A$18:$L$18, 0),FALSE), 'E2 Allocators'!$B$15:$W$361, MATCH('O5 Details by Class &amp; Accounts'!AA$18, 'E2 Allocators'!$B$15:$W$15, 0),FALSE)*$F81)</f>
        <v>0</v>
      </c>
      <c r="AB81" s="1334">
        <f>IF(ISERROR(VLOOKUP(VLOOKUP($A81, 'E4 TB Allocation Details'!$A$18:$L$217, MATCH("Demand ID", 'E4 TB Allocation Details'!$A$18:$L$18, 0),FALSE), 'E2 Allocators'!$B$15:$W$361, MATCH('O5 Details by Class &amp; Accounts'!AB$18, 'E2 Allocators'!$B$15:$W$15, 0),FALSE)*$F81), 0, VLOOKUP(VLOOKUP($A81, 'E4 TB Allocation Details'!$A$18:$L$217, MATCH("Demand ID", 'E4 TB Allocation Details'!$A$18:$L$18, 0),FALSE), 'E2 Allocators'!$B$15:$W$361, MATCH('O5 Details by Class &amp; Accounts'!AB$18, 'E2 Allocators'!$B$15:$W$15, 0),FALSE)*$F81)</f>
        <v>0</v>
      </c>
      <c r="AC81" s="1334">
        <f t="shared" si="9"/>
        <v>0</v>
      </c>
      <c r="AD81" s="1334">
        <f>IF(ISERROR(VLOOKUP(VLOOKUP($A81, 'E4 TB Allocation Details'!$A$18:$L$217, MATCH("Customer ID", 'E4 TB Allocation Details'!$A$18:$L$18, 0),FALSE), 'E2 Allocators'!$B$15:$W$361, MATCH('O5 Details by Class &amp; Accounts'!AD$18, 'E2 Allocators'!$B$15:$W$15, 0),FALSE)*$G81), 0, VLOOKUP(VLOOKUP($A81, 'E4 TB Allocation Details'!$A$18:$L$217, MATCH("Customer ID", 'E4 TB Allocation Details'!$A$18:$L$18, 0),FALSE), 'E2 Allocators'!$B$15:$W$361, MATCH('O5 Details by Class &amp; Accounts'!AD$18, 'E2 Allocators'!$B$15:$W$15, 0),FALSE)*$G81)</f>
        <v>0</v>
      </c>
      <c r="AE81" s="1334">
        <f>IF(ISERROR(VLOOKUP(VLOOKUP($A81, 'E4 TB Allocation Details'!$A$18:$L$217, MATCH("Customer ID", 'E4 TB Allocation Details'!$A$18:$L$18, 0),FALSE), 'E2 Allocators'!$B$15:$W$361, MATCH('O5 Details by Class &amp; Accounts'!AE$18, 'E2 Allocators'!$B$15:$W$15, 0),FALSE)*$G81), 0, VLOOKUP(VLOOKUP($A81, 'E4 TB Allocation Details'!$A$18:$L$217, MATCH("Customer ID", 'E4 TB Allocation Details'!$A$18:$L$18, 0),FALSE), 'E2 Allocators'!$B$15:$W$361, MATCH('O5 Details by Class &amp; Accounts'!AE$18, 'E2 Allocators'!$B$15:$W$15, 0),FALSE)*$G81)</f>
        <v>0</v>
      </c>
      <c r="AF81" s="1334">
        <f>IF(ISERROR(VLOOKUP(VLOOKUP($A81, 'E4 TB Allocation Details'!$A$18:$L$217, MATCH("Customer ID", 'E4 TB Allocation Details'!$A$18:$L$18, 0),FALSE), 'E2 Allocators'!$B$15:$W$361, MATCH('O5 Details by Class &amp; Accounts'!AF$18, 'E2 Allocators'!$B$15:$W$15, 0),FALSE)*$G81), 0, VLOOKUP(VLOOKUP($A81, 'E4 TB Allocation Details'!$A$18:$L$217, MATCH("Customer ID", 'E4 TB Allocation Details'!$A$18:$L$18, 0),FALSE), 'E2 Allocators'!$B$15:$W$361, MATCH('O5 Details by Class &amp; Accounts'!AF$18, 'E2 Allocators'!$B$15:$W$15, 0),FALSE)*$G81)</f>
        <v>0</v>
      </c>
      <c r="AG81" s="1334">
        <f>IF(ISERROR(VLOOKUP(VLOOKUP($A81, 'E4 TB Allocation Details'!$A$18:$L$217, MATCH("Customer ID", 'E4 TB Allocation Details'!$A$18:$L$18, 0),FALSE), 'E2 Allocators'!$B$15:$W$361, MATCH('O5 Details by Class &amp; Accounts'!AG$18, 'E2 Allocators'!$B$15:$W$15, 0),FALSE)*$G81), 0, VLOOKUP(VLOOKUP($A81, 'E4 TB Allocation Details'!$A$18:$L$217, MATCH("Customer ID", 'E4 TB Allocation Details'!$A$18:$L$18, 0),FALSE), 'E2 Allocators'!$B$15:$W$361, MATCH('O5 Details by Class &amp; Accounts'!AG$18, 'E2 Allocators'!$B$15:$W$15, 0),FALSE)*$G81)</f>
        <v>0</v>
      </c>
      <c r="AH81" s="1334">
        <f>IF(ISERROR(VLOOKUP(VLOOKUP($A81, 'E4 TB Allocation Details'!$A$18:$L$217, MATCH("Customer ID", 'E4 TB Allocation Details'!$A$18:$L$18, 0),FALSE), 'E2 Allocators'!$B$15:$W$361, MATCH('O5 Details by Class &amp; Accounts'!AH$18, 'E2 Allocators'!$B$15:$W$15, 0),FALSE)*$G81), 0, VLOOKUP(VLOOKUP($A81, 'E4 TB Allocation Details'!$A$18:$L$217, MATCH("Customer ID", 'E4 TB Allocation Details'!$A$18:$L$18, 0),FALSE), 'E2 Allocators'!$B$15:$W$361, MATCH('O5 Details by Class &amp; Accounts'!AH$18, 'E2 Allocators'!$B$15:$W$15, 0),FALSE)*$G81)</f>
        <v>0</v>
      </c>
      <c r="AI81" s="1334">
        <f>IF(ISERROR(VLOOKUP(VLOOKUP($A81, 'E4 TB Allocation Details'!$A$18:$L$217, MATCH("Customer ID", 'E4 TB Allocation Details'!$A$18:$L$18, 0),FALSE), 'E2 Allocators'!$B$15:$W$361, MATCH('O5 Details by Class &amp; Accounts'!AI$18, 'E2 Allocators'!$B$15:$W$15, 0),FALSE)*$G81), 0, VLOOKUP(VLOOKUP($A81, 'E4 TB Allocation Details'!$A$18:$L$217, MATCH("Customer ID", 'E4 TB Allocation Details'!$A$18:$L$18, 0),FALSE), 'E2 Allocators'!$B$15:$W$361, MATCH('O5 Details by Class &amp; Accounts'!AI$18, 'E2 Allocators'!$B$15:$W$15, 0),FALSE)*$G81)</f>
        <v>0</v>
      </c>
      <c r="AJ81" s="1334">
        <f>IF(ISERROR(VLOOKUP(VLOOKUP($A81, 'E4 TB Allocation Details'!$A$18:$L$217, MATCH("Customer ID", 'E4 TB Allocation Details'!$A$18:$L$18, 0),FALSE), 'E2 Allocators'!$B$15:$W$361, MATCH('O5 Details by Class &amp; Accounts'!AJ$18, 'E2 Allocators'!$B$15:$W$15, 0),FALSE)*$G81), 0, VLOOKUP(VLOOKUP($A81, 'E4 TB Allocation Details'!$A$18:$L$217, MATCH("Customer ID", 'E4 TB Allocation Details'!$A$18:$L$18, 0),FALSE), 'E2 Allocators'!$B$15:$W$361, MATCH('O5 Details by Class &amp; Accounts'!AJ$18, 'E2 Allocators'!$B$15:$W$15, 0),FALSE)*$G81)</f>
        <v>0</v>
      </c>
      <c r="AK81" s="1334">
        <f>IF(ISERROR(VLOOKUP(VLOOKUP($A81, 'E4 TB Allocation Details'!$A$18:$L$217, MATCH("Customer ID", 'E4 TB Allocation Details'!$A$18:$L$18, 0),FALSE), 'E2 Allocators'!$B$15:$W$361, MATCH('O5 Details by Class &amp; Accounts'!AK$18, 'E2 Allocators'!$B$15:$W$15, 0),FALSE)*$G81), 0, VLOOKUP(VLOOKUP($A81, 'E4 TB Allocation Details'!$A$18:$L$217, MATCH("Customer ID", 'E4 TB Allocation Details'!$A$18:$L$18, 0),FALSE), 'E2 Allocators'!$B$15:$W$361, MATCH('O5 Details by Class &amp; Accounts'!AK$18, 'E2 Allocators'!$B$15:$W$15, 0),FALSE)*$G81)</f>
        <v>0</v>
      </c>
      <c r="AL81" s="1334">
        <f>IF(ISERROR(VLOOKUP(VLOOKUP($A81, 'E4 TB Allocation Details'!$A$18:$L$217, MATCH("Customer ID", 'E4 TB Allocation Details'!$A$18:$L$18, 0),FALSE), 'E2 Allocators'!$B$15:$W$361, MATCH('O5 Details by Class &amp; Accounts'!AL$18, 'E2 Allocators'!$B$15:$W$15, 0),FALSE)*$G81), 0, VLOOKUP(VLOOKUP($A81, 'E4 TB Allocation Details'!$A$18:$L$217, MATCH("Customer ID", 'E4 TB Allocation Details'!$A$18:$L$18, 0),FALSE), 'E2 Allocators'!$B$15:$W$361, MATCH('O5 Details by Class &amp; Accounts'!AL$18, 'E2 Allocators'!$B$15:$W$15, 0),FALSE)*$G81)</f>
        <v>0</v>
      </c>
      <c r="AM81" s="1334">
        <f>IF(ISERROR(VLOOKUP(VLOOKUP($A81, 'E4 TB Allocation Details'!$A$18:$L$217, MATCH("Customer ID", 'E4 TB Allocation Details'!$A$18:$L$18, 0),FALSE), 'E2 Allocators'!$B$15:$W$361, MATCH('O5 Details by Class &amp; Accounts'!AM$18, 'E2 Allocators'!$B$15:$W$15, 0),FALSE)*$G81), 0, VLOOKUP(VLOOKUP($A81, 'E4 TB Allocation Details'!$A$18:$L$217, MATCH("Customer ID", 'E4 TB Allocation Details'!$A$18:$L$18, 0),FALSE), 'E2 Allocators'!$B$15:$W$361, MATCH('O5 Details by Class &amp; Accounts'!AM$18, 'E2 Allocators'!$B$15:$W$15, 0),FALSE)*$G81)</f>
        <v>0</v>
      </c>
      <c r="AN81" s="1334">
        <f>IF(ISERROR(VLOOKUP(VLOOKUP($A81, 'E4 TB Allocation Details'!$A$18:$L$217, MATCH("Customer ID", 'E4 TB Allocation Details'!$A$18:$L$18, 0),FALSE), 'E2 Allocators'!$B$15:$W$361, MATCH('O5 Details by Class &amp; Accounts'!AN$18, 'E2 Allocators'!$B$15:$W$15, 0),FALSE)*$G81), 0, VLOOKUP(VLOOKUP($A81, 'E4 TB Allocation Details'!$A$18:$L$217, MATCH("Customer ID", 'E4 TB Allocation Details'!$A$18:$L$18, 0),FALSE), 'E2 Allocators'!$B$15:$W$361, MATCH('O5 Details by Class &amp; Accounts'!AN$18, 'E2 Allocators'!$B$15:$W$15, 0),FALSE)*$G81)</f>
        <v>0</v>
      </c>
      <c r="AO81" s="1334">
        <f>IF(ISERROR(VLOOKUP(VLOOKUP($A81, 'E4 TB Allocation Details'!$A$18:$L$217, MATCH("Customer ID", 'E4 TB Allocation Details'!$A$18:$L$18, 0),FALSE), 'E2 Allocators'!$B$15:$W$361, MATCH('O5 Details by Class &amp; Accounts'!AO$18, 'E2 Allocators'!$B$15:$W$15, 0),FALSE)*$G81), 0, VLOOKUP(VLOOKUP($A81, 'E4 TB Allocation Details'!$A$18:$L$217, MATCH("Customer ID", 'E4 TB Allocation Details'!$A$18:$L$18, 0),FALSE), 'E2 Allocators'!$B$15:$W$361, MATCH('O5 Details by Class &amp; Accounts'!AO$18, 'E2 Allocators'!$B$15:$W$15, 0),FALSE)*$G81)</f>
        <v>0</v>
      </c>
      <c r="AP81" s="1334">
        <f>IF(ISERROR(VLOOKUP(VLOOKUP($A81, 'E4 TB Allocation Details'!$A$18:$L$217, MATCH("Customer ID", 'E4 TB Allocation Details'!$A$18:$L$18, 0),FALSE), 'E2 Allocators'!$B$15:$W$361, MATCH('O5 Details by Class &amp; Accounts'!AP$18, 'E2 Allocators'!$B$15:$W$15, 0),FALSE)*$G81), 0, VLOOKUP(VLOOKUP($A81, 'E4 TB Allocation Details'!$A$18:$L$217, MATCH("Customer ID", 'E4 TB Allocation Details'!$A$18:$L$18, 0),FALSE), 'E2 Allocators'!$B$15:$W$361, MATCH('O5 Details by Class &amp; Accounts'!AP$18, 'E2 Allocators'!$B$15:$W$15, 0),FALSE)*$G81)</f>
        <v>0</v>
      </c>
      <c r="AQ81" s="1334">
        <f>IF(ISERROR(VLOOKUP(VLOOKUP($A81, 'E4 TB Allocation Details'!$A$18:$L$217, MATCH("Customer ID", 'E4 TB Allocation Details'!$A$18:$L$18, 0),FALSE), 'E2 Allocators'!$B$15:$W$361, MATCH('O5 Details by Class &amp; Accounts'!AQ$18, 'E2 Allocators'!$B$15:$W$15, 0),FALSE)*$G81), 0, VLOOKUP(VLOOKUP($A81, 'E4 TB Allocation Details'!$A$18:$L$217, MATCH("Customer ID", 'E4 TB Allocation Details'!$A$18:$L$18, 0),FALSE), 'E2 Allocators'!$B$15:$W$361, MATCH('O5 Details by Class &amp; Accounts'!AQ$18, 'E2 Allocators'!$B$15:$W$15, 0),FALSE)*$G81)</f>
        <v>0</v>
      </c>
      <c r="AR81" s="1334">
        <f>IF(ISERROR(VLOOKUP(VLOOKUP($A81, 'E4 TB Allocation Details'!$A$18:$L$217, MATCH("Customer ID", 'E4 TB Allocation Details'!$A$18:$L$18, 0),FALSE), 'E2 Allocators'!$B$15:$W$361, MATCH('O5 Details by Class &amp; Accounts'!AR$18, 'E2 Allocators'!$B$15:$W$15, 0),FALSE)*$G81), 0, VLOOKUP(VLOOKUP($A81, 'E4 TB Allocation Details'!$A$18:$L$217, MATCH("Customer ID", 'E4 TB Allocation Details'!$A$18:$L$18, 0),FALSE), 'E2 Allocators'!$B$15:$W$361, MATCH('O5 Details by Class &amp; Accounts'!AR$18, 'E2 Allocators'!$B$15:$W$15, 0),FALSE)*$G81)</f>
        <v>0</v>
      </c>
      <c r="AS81" s="1334">
        <f>IF(ISERROR(VLOOKUP(VLOOKUP($A81, 'E4 TB Allocation Details'!$A$18:$L$217, MATCH("Customer ID", 'E4 TB Allocation Details'!$A$18:$L$18, 0),FALSE), 'E2 Allocators'!$B$15:$W$361, MATCH('O5 Details by Class &amp; Accounts'!AS$18, 'E2 Allocators'!$B$15:$W$15, 0),FALSE)*$G81), 0, VLOOKUP(VLOOKUP($A81, 'E4 TB Allocation Details'!$A$18:$L$217, MATCH("Customer ID", 'E4 TB Allocation Details'!$A$18:$L$18, 0),FALSE), 'E2 Allocators'!$B$15:$W$361, MATCH('O5 Details by Class &amp; Accounts'!AS$18, 'E2 Allocators'!$B$15:$W$15, 0),FALSE)*$G81)</f>
        <v>0</v>
      </c>
      <c r="AT81" s="1334">
        <f>IF(ISERROR(VLOOKUP(VLOOKUP($A81, 'E4 TB Allocation Details'!$A$18:$L$217, MATCH("Customer ID", 'E4 TB Allocation Details'!$A$18:$L$18, 0),FALSE), 'E2 Allocators'!$B$15:$W$361, MATCH('O5 Details by Class &amp; Accounts'!AT$18, 'E2 Allocators'!$B$15:$W$15, 0),FALSE)*$G81), 0, VLOOKUP(VLOOKUP($A81, 'E4 TB Allocation Details'!$A$18:$L$217, MATCH("Customer ID", 'E4 TB Allocation Details'!$A$18:$L$18, 0),FALSE), 'E2 Allocators'!$B$15:$W$361, MATCH('O5 Details by Class &amp; Accounts'!AT$18, 'E2 Allocators'!$B$15:$W$15, 0),FALSE)*$G81)</f>
        <v>0</v>
      </c>
      <c r="AU81" s="1334">
        <f>IF(ISERROR(VLOOKUP(VLOOKUP($A81, 'E4 TB Allocation Details'!$A$18:$L$217, MATCH("Customer ID", 'E4 TB Allocation Details'!$A$18:$L$18, 0),FALSE), 'E2 Allocators'!$B$15:$W$361, MATCH('O5 Details by Class &amp; Accounts'!AU$18, 'E2 Allocators'!$B$15:$W$15, 0),FALSE)*$G81), 0, VLOOKUP(VLOOKUP($A81, 'E4 TB Allocation Details'!$A$18:$L$217, MATCH("Customer ID", 'E4 TB Allocation Details'!$A$18:$L$18, 0),FALSE), 'E2 Allocators'!$B$15:$W$361, MATCH('O5 Details by Class &amp; Accounts'!AU$18, 'E2 Allocators'!$B$15:$W$15, 0),FALSE)*$G81)</f>
        <v>0</v>
      </c>
      <c r="AV81" s="1334">
        <f>IF(ISERROR(VLOOKUP(VLOOKUP($A81, 'E4 TB Allocation Details'!$A$18:$L$217, MATCH("Customer ID", 'E4 TB Allocation Details'!$A$18:$L$18, 0),FALSE), 'E2 Allocators'!$B$15:$W$361, MATCH('O5 Details by Class &amp; Accounts'!AV$18, 'E2 Allocators'!$B$15:$W$15, 0),FALSE)*$G81), 0, VLOOKUP(VLOOKUP($A81, 'E4 TB Allocation Details'!$A$18:$L$217, MATCH("Customer ID", 'E4 TB Allocation Details'!$A$18:$L$18, 0),FALSE), 'E2 Allocators'!$B$15:$W$361, MATCH('O5 Details by Class &amp; Accounts'!AV$18, 'E2 Allocators'!$B$15:$W$15, 0),FALSE)*$G81)</f>
        <v>0</v>
      </c>
      <c r="AW81" s="1334">
        <f>IF(ISERROR(VLOOKUP(VLOOKUP($A81, 'E4 TB Allocation Details'!$A$18:$L$217, MATCH("Customer ID", 'E4 TB Allocation Details'!$A$18:$L$18, 0),FALSE), 'E2 Allocators'!$B$15:$W$361, MATCH('O5 Details by Class &amp; Accounts'!AW$18, 'E2 Allocators'!$B$15:$W$15, 0),FALSE)*$G81), 0, VLOOKUP(VLOOKUP($A81, 'E4 TB Allocation Details'!$A$18:$L$217, MATCH("Customer ID", 'E4 TB Allocation Details'!$A$18:$L$18, 0),FALSE), 'E2 Allocators'!$B$15:$W$361, MATCH('O5 Details by Class &amp; Accounts'!AW$18, 'E2 Allocators'!$B$15:$W$15, 0),FALSE)*$G81)</f>
        <v>0</v>
      </c>
      <c r="AX81" s="1334">
        <f t="shared" si="10"/>
        <v>0</v>
      </c>
      <c r="AY81" s="1334">
        <f>IF(ISERROR(VLOOKUP(VLOOKUP($A81, 'E4 TB Allocation Details'!$A$18:$L$217, MATCH("Misc ID", 'E4 TB Allocation Details'!$A$18:$L$18, 0),FALSE), 'E2 Allocators'!$B$15:$W$361, MATCH('O5 Details by Class &amp; Accounts'!AY$18, 'E2 Allocators'!$B$15:$W$15, 0),FALSE)*$E81), 0, VLOOKUP(VLOOKUP($A81, 'E4 TB Allocation Details'!$A$18:$L$217, MATCH("Misc ID", 'E4 TB Allocation Details'!$A$18:$L$18, 0),FALSE), 'E2 Allocators'!$B$15:$W$361, MATCH('O5 Details by Class &amp; Accounts'!AY$18, 'E2 Allocators'!$B$15:$W$15, 0),FALSE)*$E81)</f>
        <v>0</v>
      </c>
      <c r="AZ81" s="1334">
        <f>IF(ISERROR(VLOOKUP(VLOOKUP($A81, 'E4 TB Allocation Details'!$A$18:$L$217, MATCH("Misc ID", 'E4 TB Allocation Details'!$A$18:$L$18, 0),FALSE), 'E2 Allocators'!$B$15:$W$361, MATCH('O5 Details by Class &amp; Accounts'!AZ$18, 'E2 Allocators'!$B$15:$W$15, 0),FALSE)*$E81), 0, VLOOKUP(VLOOKUP($A81, 'E4 TB Allocation Details'!$A$18:$L$217, MATCH("Misc ID", 'E4 TB Allocation Details'!$A$18:$L$18, 0),FALSE), 'E2 Allocators'!$B$15:$W$361, MATCH('O5 Details by Class &amp; Accounts'!AZ$18, 'E2 Allocators'!$B$15:$W$15, 0),FALSE)*$E81)</f>
        <v>0</v>
      </c>
      <c r="BA81" s="1334">
        <f>IF(ISERROR(VLOOKUP(VLOOKUP($A81, 'E4 TB Allocation Details'!$A$18:$L$217, MATCH("Misc ID", 'E4 TB Allocation Details'!$A$18:$L$18, 0),FALSE), 'E2 Allocators'!$B$15:$W$361, MATCH('O5 Details by Class &amp; Accounts'!BA$18, 'E2 Allocators'!$B$15:$W$15, 0),FALSE)*$E81), 0, VLOOKUP(VLOOKUP($A81, 'E4 TB Allocation Details'!$A$18:$L$217, MATCH("Misc ID", 'E4 TB Allocation Details'!$A$18:$L$18, 0),FALSE), 'E2 Allocators'!$B$15:$W$361, MATCH('O5 Details by Class &amp; Accounts'!BA$18, 'E2 Allocators'!$B$15:$W$15, 0),FALSE)*$E81)</f>
        <v>0</v>
      </c>
      <c r="BB81" s="1334">
        <f>IF(ISERROR(VLOOKUP(VLOOKUP($A81, 'E4 TB Allocation Details'!$A$18:$L$217, MATCH("Misc ID", 'E4 TB Allocation Details'!$A$18:$L$18, 0),FALSE), 'E2 Allocators'!$B$15:$W$361, MATCH('O5 Details by Class &amp; Accounts'!BB$18, 'E2 Allocators'!$B$15:$W$15, 0),FALSE)*$E81), 0, VLOOKUP(VLOOKUP($A81, 'E4 TB Allocation Details'!$A$18:$L$217, MATCH("Misc ID", 'E4 TB Allocation Details'!$A$18:$L$18, 0),FALSE), 'E2 Allocators'!$B$15:$W$361, MATCH('O5 Details by Class &amp; Accounts'!BB$18, 'E2 Allocators'!$B$15:$W$15, 0),FALSE)*$E81)</f>
        <v>0</v>
      </c>
      <c r="BC81" s="1334">
        <f>IF(ISERROR(VLOOKUP(VLOOKUP($A81, 'E4 TB Allocation Details'!$A$18:$L$217, MATCH("Misc ID", 'E4 TB Allocation Details'!$A$18:$L$18, 0),FALSE), 'E2 Allocators'!$B$15:$W$361, MATCH('O5 Details by Class &amp; Accounts'!BC$18, 'E2 Allocators'!$B$15:$W$15, 0),FALSE)*$E81), 0, VLOOKUP(VLOOKUP($A81, 'E4 TB Allocation Details'!$A$18:$L$217, MATCH("Misc ID", 'E4 TB Allocation Details'!$A$18:$L$18, 0),FALSE), 'E2 Allocators'!$B$15:$W$361, MATCH('O5 Details by Class &amp; Accounts'!BC$18, 'E2 Allocators'!$B$15:$W$15, 0),FALSE)*$E81)</f>
        <v>0</v>
      </c>
      <c r="BD81" s="1334">
        <f>IF(ISERROR(VLOOKUP(VLOOKUP($A81, 'E4 TB Allocation Details'!$A$18:$L$217, MATCH("Misc ID", 'E4 TB Allocation Details'!$A$18:$L$18, 0),FALSE), 'E2 Allocators'!$B$15:$W$361, MATCH('O5 Details by Class &amp; Accounts'!BD$18, 'E2 Allocators'!$B$15:$W$15, 0),FALSE)*$E81), 0, VLOOKUP(VLOOKUP($A81, 'E4 TB Allocation Details'!$A$18:$L$217, MATCH("Misc ID", 'E4 TB Allocation Details'!$A$18:$L$18, 0),FALSE), 'E2 Allocators'!$B$15:$W$361, MATCH('O5 Details by Class &amp; Accounts'!BD$18, 'E2 Allocators'!$B$15:$W$15, 0),FALSE)*$E81)</f>
        <v>0</v>
      </c>
      <c r="BE81" s="1334">
        <f>IF(ISERROR(VLOOKUP(VLOOKUP($A81, 'E4 TB Allocation Details'!$A$18:$L$217, MATCH("Misc ID", 'E4 TB Allocation Details'!$A$18:$L$18, 0),FALSE), 'E2 Allocators'!$B$15:$W$361, MATCH('O5 Details by Class &amp; Accounts'!BE$18, 'E2 Allocators'!$B$15:$W$15, 0),FALSE)*$E81), 0, VLOOKUP(VLOOKUP($A81, 'E4 TB Allocation Details'!$A$18:$L$217, MATCH("Misc ID", 'E4 TB Allocation Details'!$A$18:$L$18, 0),FALSE), 'E2 Allocators'!$B$15:$W$361, MATCH('O5 Details by Class &amp; Accounts'!BE$18, 'E2 Allocators'!$B$15:$W$15, 0),FALSE)*$E81)</f>
        <v>0</v>
      </c>
      <c r="BF81" s="1334">
        <f>IF(ISERROR(VLOOKUP(VLOOKUP($A81, 'E4 TB Allocation Details'!$A$18:$L$217, MATCH("Misc ID", 'E4 TB Allocation Details'!$A$18:$L$18, 0),FALSE), 'E2 Allocators'!$B$15:$W$361, MATCH('O5 Details by Class &amp; Accounts'!BF$18, 'E2 Allocators'!$B$15:$W$15, 0),FALSE)*$E81), 0, VLOOKUP(VLOOKUP($A81, 'E4 TB Allocation Details'!$A$18:$L$217, MATCH("Misc ID", 'E4 TB Allocation Details'!$A$18:$L$18, 0),FALSE), 'E2 Allocators'!$B$15:$W$361, MATCH('O5 Details by Class &amp; Accounts'!BF$18, 'E2 Allocators'!$B$15:$W$15, 0),FALSE)*$E81)</f>
        <v>0</v>
      </c>
      <c r="BG81" s="1334">
        <f>IF(ISERROR(VLOOKUP(VLOOKUP($A81, 'E4 TB Allocation Details'!$A$18:$L$217, MATCH("Misc ID", 'E4 TB Allocation Details'!$A$18:$L$18, 0),FALSE), 'E2 Allocators'!$B$15:$W$361, MATCH('O5 Details by Class &amp; Accounts'!BG$18, 'E2 Allocators'!$B$15:$W$15, 0),FALSE)*$E81), 0, VLOOKUP(VLOOKUP($A81, 'E4 TB Allocation Details'!$A$18:$L$217, MATCH("Misc ID", 'E4 TB Allocation Details'!$A$18:$L$18, 0),FALSE), 'E2 Allocators'!$B$15:$W$361, MATCH('O5 Details by Class &amp; Accounts'!BG$18, 'E2 Allocators'!$B$15:$W$15, 0),FALSE)*$E81)</f>
        <v>0</v>
      </c>
      <c r="BH81" s="1334">
        <f>IF(ISERROR(VLOOKUP(VLOOKUP($A81, 'E4 TB Allocation Details'!$A$18:$L$217, MATCH("Misc ID", 'E4 TB Allocation Details'!$A$18:$L$18, 0),FALSE), 'E2 Allocators'!$B$15:$W$361, MATCH('O5 Details by Class &amp; Accounts'!BH$18, 'E2 Allocators'!$B$15:$W$15, 0),FALSE)*$E81), 0, VLOOKUP(VLOOKUP($A81, 'E4 TB Allocation Details'!$A$18:$L$217, MATCH("Misc ID", 'E4 TB Allocation Details'!$A$18:$L$18, 0),FALSE), 'E2 Allocators'!$B$15:$W$361, MATCH('O5 Details by Class &amp; Accounts'!BH$18, 'E2 Allocators'!$B$15:$W$15, 0),FALSE)*$E81)</f>
        <v>0</v>
      </c>
      <c r="BI81" s="1334">
        <f>IF(ISERROR(VLOOKUP(VLOOKUP($A81, 'E4 TB Allocation Details'!$A$18:$L$217, MATCH("Misc ID", 'E4 TB Allocation Details'!$A$18:$L$18, 0),FALSE), 'E2 Allocators'!$B$15:$W$361, MATCH('O5 Details by Class &amp; Accounts'!BI$18, 'E2 Allocators'!$B$15:$W$15, 0),FALSE)*$E81), 0, VLOOKUP(VLOOKUP($A81, 'E4 TB Allocation Details'!$A$18:$L$217, MATCH("Misc ID", 'E4 TB Allocation Details'!$A$18:$L$18, 0),FALSE), 'E2 Allocators'!$B$15:$W$361, MATCH('O5 Details by Class &amp; Accounts'!BI$18, 'E2 Allocators'!$B$15:$W$15, 0),FALSE)*$E81)</f>
        <v>0</v>
      </c>
      <c r="BJ81" s="1334">
        <f>IF(ISERROR(VLOOKUP(VLOOKUP($A81, 'E4 TB Allocation Details'!$A$18:$L$217, MATCH("Misc ID", 'E4 TB Allocation Details'!$A$18:$L$18, 0),FALSE), 'E2 Allocators'!$B$15:$W$361, MATCH('O5 Details by Class &amp; Accounts'!BJ$18, 'E2 Allocators'!$B$15:$W$15, 0),FALSE)*$E81), 0, VLOOKUP(VLOOKUP($A81, 'E4 TB Allocation Details'!$A$18:$L$217, MATCH("Misc ID", 'E4 TB Allocation Details'!$A$18:$L$18, 0),FALSE), 'E2 Allocators'!$B$15:$W$361, MATCH('O5 Details by Class &amp; Accounts'!BJ$18, 'E2 Allocators'!$B$15:$W$15, 0),FALSE)*$E81)</f>
        <v>0</v>
      </c>
      <c r="BK81" s="1334">
        <f>IF(ISERROR(VLOOKUP(VLOOKUP($A81, 'E4 TB Allocation Details'!$A$18:$L$217, MATCH("Misc ID", 'E4 TB Allocation Details'!$A$18:$L$18, 0),FALSE), 'E2 Allocators'!$B$15:$W$361, MATCH('O5 Details by Class &amp; Accounts'!BK$18, 'E2 Allocators'!$B$15:$W$15, 0),FALSE)*$E81), 0, VLOOKUP(VLOOKUP($A81, 'E4 TB Allocation Details'!$A$18:$L$217, MATCH("Misc ID", 'E4 TB Allocation Details'!$A$18:$L$18, 0),FALSE), 'E2 Allocators'!$B$15:$W$361, MATCH('O5 Details by Class &amp; Accounts'!BK$18, 'E2 Allocators'!$B$15:$W$15, 0),FALSE)*$E81)</f>
        <v>0</v>
      </c>
      <c r="BL81" s="1334">
        <f>IF(ISERROR(VLOOKUP(VLOOKUP($A81, 'E4 TB Allocation Details'!$A$18:$L$217, MATCH("Misc ID", 'E4 TB Allocation Details'!$A$18:$L$18, 0),FALSE), 'E2 Allocators'!$B$15:$W$361, MATCH('O5 Details by Class &amp; Accounts'!BL$18, 'E2 Allocators'!$B$15:$W$15, 0),FALSE)*$E81), 0, VLOOKUP(VLOOKUP($A81, 'E4 TB Allocation Details'!$A$18:$L$217, MATCH("Misc ID", 'E4 TB Allocation Details'!$A$18:$L$18, 0),FALSE), 'E2 Allocators'!$B$15:$W$361, MATCH('O5 Details by Class &amp; Accounts'!BL$18, 'E2 Allocators'!$B$15:$W$15, 0),FALSE)*$E81)</f>
        <v>0</v>
      </c>
      <c r="BM81" s="1334">
        <f>IF(ISERROR(VLOOKUP(VLOOKUP($A81, 'E4 TB Allocation Details'!$A$18:$L$217, MATCH("Misc ID", 'E4 TB Allocation Details'!$A$18:$L$18, 0),FALSE), 'E2 Allocators'!$B$15:$W$361, MATCH('O5 Details by Class &amp; Accounts'!BM$18, 'E2 Allocators'!$B$15:$W$15, 0),FALSE)*$E81), 0, VLOOKUP(VLOOKUP($A81, 'E4 TB Allocation Details'!$A$18:$L$217, MATCH("Misc ID", 'E4 TB Allocation Details'!$A$18:$L$18, 0),FALSE), 'E2 Allocators'!$B$15:$W$361, MATCH('O5 Details by Class &amp; Accounts'!BM$18, 'E2 Allocators'!$B$15:$W$15, 0),FALSE)*$E81)</f>
        <v>0</v>
      </c>
      <c r="BN81" s="1334">
        <f>IF(ISERROR(VLOOKUP(VLOOKUP($A81, 'E4 TB Allocation Details'!$A$18:$L$217, MATCH("Misc ID", 'E4 TB Allocation Details'!$A$18:$L$18, 0),FALSE), 'E2 Allocators'!$B$15:$W$361, MATCH('O5 Details by Class &amp; Accounts'!BN$18, 'E2 Allocators'!$B$15:$W$15, 0),FALSE)*$E81), 0, VLOOKUP(VLOOKUP($A81, 'E4 TB Allocation Details'!$A$18:$L$217, MATCH("Misc ID", 'E4 TB Allocation Details'!$A$18:$L$18, 0),FALSE), 'E2 Allocators'!$B$15:$W$361, MATCH('O5 Details by Class &amp; Accounts'!BN$18, 'E2 Allocators'!$B$15:$W$15, 0),FALSE)*$E81)</f>
        <v>0</v>
      </c>
      <c r="BO81" s="1334">
        <f>IF(ISERROR(VLOOKUP(VLOOKUP($A81, 'E4 TB Allocation Details'!$A$18:$L$217, MATCH("Misc ID", 'E4 TB Allocation Details'!$A$18:$L$18, 0),FALSE), 'E2 Allocators'!$B$15:$W$361, MATCH('O5 Details by Class &amp; Accounts'!BO$18, 'E2 Allocators'!$B$15:$W$15, 0),FALSE)*$E81), 0, VLOOKUP(VLOOKUP($A81, 'E4 TB Allocation Details'!$A$18:$L$217, MATCH("Misc ID", 'E4 TB Allocation Details'!$A$18:$L$18, 0),FALSE), 'E2 Allocators'!$B$15:$W$361, MATCH('O5 Details by Class &amp; Accounts'!BO$18, 'E2 Allocators'!$B$15:$W$15, 0),FALSE)*$E81)</f>
        <v>0</v>
      </c>
      <c r="BP81" s="1334">
        <f>IF(ISERROR(VLOOKUP(VLOOKUP($A81, 'E4 TB Allocation Details'!$A$18:$L$217, MATCH("Misc ID", 'E4 TB Allocation Details'!$A$18:$L$18, 0),FALSE), 'E2 Allocators'!$B$15:$W$361, MATCH('O5 Details by Class &amp; Accounts'!BP$18, 'E2 Allocators'!$B$15:$W$15, 0),FALSE)*$E81), 0, VLOOKUP(VLOOKUP($A81, 'E4 TB Allocation Details'!$A$18:$L$217, MATCH("Misc ID", 'E4 TB Allocation Details'!$A$18:$L$18, 0),FALSE), 'E2 Allocators'!$B$15:$W$361, MATCH('O5 Details by Class &amp; Accounts'!BP$18, 'E2 Allocators'!$B$15:$W$15, 0),FALSE)*$E81)</f>
        <v>0</v>
      </c>
      <c r="BQ81" s="1334">
        <f>IF(ISERROR(VLOOKUP(VLOOKUP($A81, 'E4 TB Allocation Details'!$A$18:$L$217, MATCH("Misc ID", 'E4 TB Allocation Details'!$A$18:$L$18, 0),FALSE), 'E2 Allocators'!$B$15:$W$361, MATCH('O5 Details by Class &amp; Accounts'!BQ$18, 'E2 Allocators'!$B$15:$W$15, 0),FALSE)*$E81), 0, VLOOKUP(VLOOKUP($A81, 'E4 TB Allocation Details'!$A$18:$L$217, MATCH("Misc ID", 'E4 TB Allocation Details'!$A$18:$L$18, 0),FALSE), 'E2 Allocators'!$B$15:$W$361, MATCH('O5 Details by Class &amp; Accounts'!BQ$18, 'E2 Allocators'!$B$15:$W$15, 0),FALSE)*$E81)</f>
        <v>0</v>
      </c>
      <c r="BR81" s="1334">
        <f>IF(ISERROR(VLOOKUP(VLOOKUP($A81, 'E4 TB Allocation Details'!$A$18:$L$217, MATCH("Misc ID", 'E4 TB Allocation Details'!$A$18:$L$18, 0),FALSE), 'E2 Allocators'!$B$15:$W$361, MATCH('O5 Details by Class &amp; Accounts'!BR$18, 'E2 Allocators'!$B$15:$W$15, 0),FALSE)*$E81), 0, VLOOKUP(VLOOKUP($A81, 'E4 TB Allocation Details'!$A$18:$L$217, MATCH("Misc ID", 'E4 TB Allocation Details'!$A$18:$L$18, 0),FALSE), 'E2 Allocators'!$B$15:$W$361, MATCH('O5 Details by Class &amp; Accounts'!BR$18, 'E2 Allocators'!$B$15:$W$15, 0),FALSE)*$E81)</f>
        <v>0</v>
      </c>
      <c r="BS81" s="1334">
        <f t="shared" si="11"/>
        <v>0</v>
      </c>
      <c r="BT81" s="1334">
        <f>IF(ISERROR(VLOOKUP(VLOOKUP($A81, 'E4 TB Allocation Details'!$A$18:$L$217, MATCH("A &amp; G ID", 'E4 TB Allocation Details'!$A$18:$L$18, 0),FALSE), 'E2 Allocators'!$B$15:$W$361, MATCH('O5 Details by Class &amp; Accounts'!BT$18, 'E2 Allocators'!$B$15:$W$15, 0),FALSE)*$E81), 0, VLOOKUP(VLOOKUP($A81, 'E4 TB Allocation Details'!$A$18:$L$217, MATCH("A &amp; G ID", 'E4 TB Allocation Details'!$A$18:$L$18, 0),FALSE), 'E2 Allocators'!$B$15:$W$361, MATCH('O5 Details by Class &amp; Accounts'!BT$18, 'E2 Allocators'!$B$15:$W$15, 0),FALSE)*$E81)</f>
        <v>0</v>
      </c>
      <c r="BU81" s="1334">
        <f>IF(ISERROR(VLOOKUP(VLOOKUP($A81, 'E4 TB Allocation Details'!$A$18:$L$217, MATCH("A &amp; G ID", 'E4 TB Allocation Details'!$A$18:$L$18, 0),FALSE), 'E2 Allocators'!$B$15:$W$361, MATCH('O5 Details by Class &amp; Accounts'!BU$18, 'E2 Allocators'!$B$15:$W$15, 0),FALSE)*$E81), 0, VLOOKUP(VLOOKUP($A81, 'E4 TB Allocation Details'!$A$18:$L$217, MATCH("A &amp; G ID", 'E4 TB Allocation Details'!$A$18:$L$18, 0),FALSE), 'E2 Allocators'!$B$15:$W$361, MATCH('O5 Details by Class &amp; Accounts'!BU$18, 'E2 Allocators'!$B$15:$W$15, 0),FALSE)*$E81)</f>
        <v>0</v>
      </c>
      <c r="BV81" s="1334">
        <f>IF(ISERROR(VLOOKUP(VLOOKUP($A81, 'E4 TB Allocation Details'!$A$18:$L$217, MATCH("A &amp; G ID", 'E4 TB Allocation Details'!$A$18:$L$18, 0),FALSE), 'E2 Allocators'!$B$15:$W$361, MATCH('O5 Details by Class &amp; Accounts'!BV$18, 'E2 Allocators'!$B$15:$W$15, 0),FALSE)*$E81), 0, VLOOKUP(VLOOKUP($A81, 'E4 TB Allocation Details'!$A$18:$L$217, MATCH("A &amp; G ID", 'E4 TB Allocation Details'!$A$18:$L$18, 0),FALSE), 'E2 Allocators'!$B$15:$W$361, MATCH('O5 Details by Class &amp; Accounts'!BV$18, 'E2 Allocators'!$B$15:$W$15, 0),FALSE)*$E81)</f>
        <v>0</v>
      </c>
      <c r="BW81" s="1334">
        <f>IF(ISERROR(VLOOKUP(VLOOKUP($A81, 'E4 TB Allocation Details'!$A$18:$L$217, MATCH("A &amp; G ID", 'E4 TB Allocation Details'!$A$18:$L$18, 0),FALSE), 'E2 Allocators'!$B$15:$W$361, MATCH('O5 Details by Class &amp; Accounts'!BW$18, 'E2 Allocators'!$B$15:$W$15, 0),FALSE)*$E81), 0, VLOOKUP(VLOOKUP($A81, 'E4 TB Allocation Details'!$A$18:$L$217, MATCH("A &amp; G ID", 'E4 TB Allocation Details'!$A$18:$L$18, 0),FALSE), 'E2 Allocators'!$B$15:$W$361, MATCH('O5 Details by Class &amp; Accounts'!BW$18, 'E2 Allocators'!$B$15:$W$15, 0),FALSE)*$E81)</f>
        <v>0</v>
      </c>
      <c r="BX81" s="1334">
        <f>IF(ISERROR(VLOOKUP(VLOOKUP($A81, 'E4 TB Allocation Details'!$A$18:$L$217, MATCH("A &amp; G ID", 'E4 TB Allocation Details'!$A$18:$L$18, 0),FALSE), 'E2 Allocators'!$B$15:$W$361, MATCH('O5 Details by Class &amp; Accounts'!BX$18, 'E2 Allocators'!$B$15:$W$15, 0),FALSE)*$E81), 0, VLOOKUP(VLOOKUP($A81, 'E4 TB Allocation Details'!$A$18:$L$217, MATCH("A &amp; G ID", 'E4 TB Allocation Details'!$A$18:$L$18, 0),FALSE), 'E2 Allocators'!$B$15:$W$361, MATCH('O5 Details by Class &amp; Accounts'!BX$18, 'E2 Allocators'!$B$15:$W$15, 0),FALSE)*$E81)</f>
        <v>0</v>
      </c>
      <c r="BY81" s="1334">
        <f>IF(ISERROR(VLOOKUP(VLOOKUP($A81, 'E4 TB Allocation Details'!$A$18:$L$217, MATCH("A &amp; G ID", 'E4 TB Allocation Details'!$A$18:$L$18, 0),FALSE), 'E2 Allocators'!$B$15:$W$361, MATCH('O5 Details by Class &amp; Accounts'!BY$18, 'E2 Allocators'!$B$15:$W$15, 0),FALSE)*$E81), 0, VLOOKUP(VLOOKUP($A81, 'E4 TB Allocation Details'!$A$18:$L$217, MATCH("A &amp; G ID", 'E4 TB Allocation Details'!$A$18:$L$18, 0),FALSE), 'E2 Allocators'!$B$15:$W$361, MATCH('O5 Details by Class &amp; Accounts'!BY$18, 'E2 Allocators'!$B$15:$W$15, 0),FALSE)*$E81)</f>
        <v>0</v>
      </c>
      <c r="BZ81" s="1334">
        <f>IF(ISERROR(VLOOKUP(VLOOKUP($A81, 'E4 TB Allocation Details'!$A$18:$L$217, MATCH("A &amp; G ID", 'E4 TB Allocation Details'!$A$18:$L$18, 0),FALSE), 'E2 Allocators'!$B$15:$W$361, MATCH('O5 Details by Class &amp; Accounts'!BZ$18, 'E2 Allocators'!$B$15:$W$15, 0),FALSE)*$E81), 0, VLOOKUP(VLOOKUP($A81, 'E4 TB Allocation Details'!$A$18:$L$217, MATCH("A &amp; G ID", 'E4 TB Allocation Details'!$A$18:$L$18, 0),FALSE), 'E2 Allocators'!$B$15:$W$361, MATCH('O5 Details by Class &amp; Accounts'!BZ$18, 'E2 Allocators'!$B$15:$W$15, 0),FALSE)*$E81)</f>
        <v>0</v>
      </c>
      <c r="CA81" s="1334">
        <f>IF(ISERROR(VLOOKUP(VLOOKUP($A81, 'E4 TB Allocation Details'!$A$18:$L$217, MATCH("A &amp; G ID", 'E4 TB Allocation Details'!$A$18:$L$18, 0),FALSE), 'E2 Allocators'!$B$15:$W$361, MATCH('O5 Details by Class &amp; Accounts'!CA$18, 'E2 Allocators'!$B$15:$W$15, 0),FALSE)*$E81), 0, VLOOKUP(VLOOKUP($A81, 'E4 TB Allocation Details'!$A$18:$L$217, MATCH("A &amp; G ID", 'E4 TB Allocation Details'!$A$18:$L$18, 0),FALSE), 'E2 Allocators'!$B$15:$W$361, MATCH('O5 Details by Class &amp; Accounts'!CA$18, 'E2 Allocators'!$B$15:$W$15, 0),FALSE)*$E81)</f>
        <v>0</v>
      </c>
      <c r="CB81" s="1334">
        <f>IF(ISERROR(VLOOKUP(VLOOKUP($A81, 'E4 TB Allocation Details'!$A$18:$L$217, MATCH("A &amp; G ID", 'E4 TB Allocation Details'!$A$18:$L$18, 0),FALSE), 'E2 Allocators'!$B$15:$W$361, MATCH('O5 Details by Class &amp; Accounts'!CB$18, 'E2 Allocators'!$B$15:$W$15, 0),FALSE)*$E81), 0, VLOOKUP(VLOOKUP($A81, 'E4 TB Allocation Details'!$A$18:$L$217, MATCH("A &amp; G ID", 'E4 TB Allocation Details'!$A$18:$L$18, 0),FALSE), 'E2 Allocators'!$B$15:$W$361, MATCH('O5 Details by Class &amp; Accounts'!CB$18, 'E2 Allocators'!$B$15:$W$15, 0),FALSE)*$E81)</f>
        <v>0</v>
      </c>
      <c r="CC81" s="1334">
        <f>IF(ISERROR(VLOOKUP(VLOOKUP($A81, 'E4 TB Allocation Details'!$A$18:$L$217, MATCH("A &amp; G ID", 'E4 TB Allocation Details'!$A$18:$L$18, 0),FALSE), 'E2 Allocators'!$B$15:$W$361, MATCH('O5 Details by Class &amp; Accounts'!CC$18, 'E2 Allocators'!$B$15:$W$15, 0),FALSE)*$E81), 0, VLOOKUP(VLOOKUP($A81, 'E4 TB Allocation Details'!$A$18:$L$217, MATCH("A &amp; G ID", 'E4 TB Allocation Details'!$A$18:$L$18, 0),FALSE), 'E2 Allocators'!$B$15:$W$361, MATCH('O5 Details by Class &amp; Accounts'!CC$18, 'E2 Allocators'!$B$15:$W$15, 0),FALSE)*$E81)</f>
        <v>0</v>
      </c>
      <c r="CD81" s="1334">
        <f>IF(ISERROR(VLOOKUP(VLOOKUP($A81, 'E4 TB Allocation Details'!$A$18:$L$217, MATCH("A &amp; G ID", 'E4 TB Allocation Details'!$A$18:$L$18, 0),FALSE), 'E2 Allocators'!$B$15:$W$361, MATCH('O5 Details by Class &amp; Accounts'!CD$18, 'E2 Allocators'!$B$15:$W$15, 0),FALSE)*$E81), 0, VLOOKUP(VLOOKUP($A81, 'E4 TB Allocation Details'!$A$18:$L$217, MATCH("A &amp; G ID", 'E4 TB Allocation Details'!$A$18:$L$18, 0),FALSE), 'E2 Allocators'!$B$15:$W$361, MATCH('O5 Details by Class &amp; Accounts'!CD$18, 'E2 Allocators'!$B$15:$W$15, 0),FALSE)*$E81)</f>
        <v>0</v>
      </c>
      <c r="CE81" s="1334">
        <f>IF(ISERROR(VLOOKUP(VLOOKUP($A81, 'E4 TB Allocation Details'!$A$18:$L$217, MATCH("A &amp; G ID", 'E4 TB Allocation Details'!$A$18:$L$18, 0),FALSE), 'E2 Allocators'!$B$15:$W$361, MATCH('O5 Details by Class &amp; Accounts'!CE$18, 'E2 Allocators'!$B$15:$W$15, 0),FALSE)*$E81), 0, VLOOKUP(VLOOKUP($A81, 'E4 TB Allocation Details'!$A$18:$L$217, MATCH("A &amp; G ID", 'E4 TB Allocation Details'!$A$18:$L$18, 0),FALSE), 'E2 Allocators'!$B$15:$W$361, MATCH('O5 Details by Class &amp; Accounts'!CE$18, 'E2 Allocators'!$B$15:$W$15, 0),FALSE)*$E81)</f>
        <v>0</v>
      </c>
      <c r="CF81" s="1334">
        <f>IF(ISERROR(VLOOKUP(VLOOKUP($A81, 'E4 TB Allocation Details'!$A$18:$L$217, MATCH("A &amp; G ID", 'E4 TB Allocation Details'!$A$18:$L$18, 0),FALSE), 'E2 Allocators'!$B$15:$W$361, MATCH('O5 Details by Class &amp; Accounts'!CF$18, 'E2 Allocators'!$B$15:$W$15, 0),FALSE)*$E81), 0, VLOOKUP(VLOOKUP($A81, 'E4 TB Allocation Details'!$A$18:$L$217, MATCH("A &amp; G ID", 'E4 TB Allocation Details'!$A$18:$L$18, 0),FALSE), 'E2 Allocators'!$B$15:$W$361, MATCH('O5 Details by Class &amp; Accounts'!CF$18, 'E2 Allocators'!$B$15:$W$15, 0),FALSE)*$E81)</f>
        <v>0</v>
      </c>
      <c r="CG81" s="1334">
        <f>IF(ISERROR(VLOOKUP(VLOOKUP($A81, 'E4 TB Allocation Details'!$A$18:$L$217, MATCH("A &amp; G ID", 'E4 TB Allocation Details'!$A$18:$L$18, 0),FALSE), 'E2 Allocators'!$B$15:$W$361, MATCH('O5 Details by Class &amp; Accounts'!CG$18, 'E2 Allocators'!$B$15:$W$15, 0),FALSE)*$E81), 0, VLOOKUP(VLOOKUP($A81, 'E4 TB Allocation Details'!$A$18:$L$217, MATCH("A &amp; G ID", 'E4 TB Allocation Details'!$A$18:$L$18, 0),FALSE), 'E2 Allocators'!$B$15:$W$361, MATCH('O5 Details by Class &amp; Accounts'!CG$18, 'E2 Allocators'!$B$15:$W$15, 0),FALSE)*$E81)</f>
        <v>0</v>
      </c>
      <c r="CH81" s="1334">
        <f>IF(ISERROR(VLOOKUP(VLOOKUP($A81, 'E4 TB Allocation Details'!$A$18:$L$217, MATCH("A &amp; G ID", 'E4 TB Allocation Details'!$A$18:$L$18, 0),FALSE), 'E2 Allocators'!$B$15:$W$361, MATCH('O5 Details by Class &amp; Accounts'!CH$18, 'E2 Allocators'!$B$15:$W$15, 0),FALSE)*$E81), 0, VLOOKUP(VLOOKUP($A81, 'E4 TB Allocation Details'!$A$18:$L$217, MATCH("A &amp; G ID", 'E4 TB Allocation Details'!$A$18:$L$18, 0),FALSE), 'E2 Allocators'!$B$15:$W$361, MATCH('O5 Details by Class &amp; Accounts'!CH$18, 'E2 Allocators'!$B$15:$W$15, 0),FALSE)*$E81)</f>
        <v>0</v>
      </c>
      <c r="CI81" s="1334">
        <f>IF(ISERROR(VLOOKUP(VLOOKUP($A81, 'E4 TB Allocation Details'!$A$18:$L$217, MATCH("A &amp; G ID", 'E4 TB Allocation Details'!$A$18:$L$18, 0),FALSE), 'E2 Allocators'!$B$15:$W$361, MATCH('O5 Details by Class &amp; Accounts'!CI$18, 'E2 Allocators'!$B$15:$W$15, 0),FALSE)*$E81), 0, VLOOKUP(VLOOKUP($A81, 'E4 TB Allocation Details'!$A$18:$L$217, MATCH("A &amp; G ID", 'E4 TB Allocation Details'!$A$18:$L$18, 0),FALSE), 'E2 Allocators'!$B$15:$W$361, MATCH('O5 Details by Class &amp; Accounts'!CI$18, 'E2 Allocators'!$B$15:$W$15, 0),FALSE)*$E81)</f>
        <v>0</v>
      </c>
      <c r="CJ81" s="1334">
        <f>IF(ISERROR(VLOOKUP(VLOOKUP($A81, 'E4 TB Allocation Details'!$A$18:$L$217, MATCH("A &amp; G ID", 'E4 TB Allocation Details'!$A$18:$L$18, 0),FALSE), 'E2 Allocators'!$B$15:$W$361, MATCH('O5 Details by Class &amp; Accounts'!CJ$18, 'E2 Allocators'!$B$15:$W$15, 0),FALSE)*$E81), 0, VLOOKUP(VLOOKUP($A81, 'E4 TB Allocation Details'!$A$18:$L$217, MATCH("A &amp; G ID", 'E4 TB Allocation Details'!$A$18:$L$18, 0),FALSE), 'E2 Allocators'!$B$15:$W$361, MATCH('O5 Details by Class &amp; Accounts'!CJ$18, 'E2 Allocators'!$B$15:$W$15, 0),FALSE)*$E81)</f>
        <v>0</v>
      </c>
      <c r="CK81" s="1334">
        <f>IF(ISERROR(VLOOKUP(VLOOKUP($A81, 'E4 TB Allocation Details'!$A$18:$L$217, MATCH("A &amp; G ID", 'E4 TB Allocation Details'!$A$18:$L$18, 0),FALSE), 'E2 Allocators'!$B$15:$W$361, MATCH('O5 Details by Class &amp; Accounts'!CK$18, 'E2 Allocators'!$B$15:$W$15, 0),FALSE)*$E81), 0, VLOOKUP(VLOOKUP($A81, 'E4 TB Allocation Details'!$A$18:$L$217, MATCH("A &amp; G ID", 'E4 TB Allocation Details'!$A$18:$L$18, 0),FALSE), 'E2 Allocators'!$B$15:$W$361, MATCH('O5 Details by Class &amp; Accounts'!CK$18, 'E2 Allocators'!$B$15:$W$15, 0),FALSE)*$E81)</f>
        <v>0</v>
      </c>
      <c r="CL81" s="1334">
        <f>IF(ISERROR(VLOOKUP(VLOOKUP($A81, 'E4 TB Allocation Details'!$A$18:$L$217, MATCH("A &amp; G ID", 'E4 TB Allocation Details'!$A$18:$L$18, 0),FALSE), 'E2 Allocators'!$B$15:$W$361, MATCH('O5 Details by Class &amp; Accounts'!CL$18, 'E2 Allocators'!$B$15:$W$15, 0),FALSE)*$E81), 0, VLOOKUP(VLOOKUP($A81, 'E4 TB Allocation Details'!$A$18:$L$217, MATCH("A &amp; G ID", 'E4 TB Allocation Details'!$A$18:$L$18, 0),FALSE), 'E2 Allocators'!$B$15:$W$361, MATCH('O5 Details by Class &amp; Accounts'!CL$18, 'E2 Allocators'!$B$15:$W$15, 0),FALSE)*$E81)</f>
        <v>0</v>
      </c>
      <c r="CM81" s="1334">
        <f>IF(ISERROR(VLOOKUP(VLOOKUP($A81, 'E4 TB Allocation Details'!$A$18:$L$217, MATCH("A &amp; G ID", 'E4 TB Allocation Details'!$A$18:$L$18, 0),FALSE), 'E2 Allocators'!$B$15:$W$361, MATCH('O5 Details by Class &amp; Accounts'!CM$18, 'E2 Allocators'!$B$15:$W$15, 0),FALSE)*$E81), 0, VLOOKUP(VLOOKUP($A81, 'E4 TB Allocation Details'!$A$18:$L$217, MATCH("A &amp; G ID", 'E4 TB Allocation Details'!$A$18:$L$18, 0),FALSE), 'E2 Allocators'!$B$15:$W$361, MATCH('O5 Details by Class &amp; Accounts'!CM$18, 'E2 Allocators'!$B$15:$W$15, 0),FALSE)*$E81)</f>
        <v>0</v>
      </c>
      <c r="CN81" s="1334">
        <f t="shared" si="12"/>
        <v>0</v>
      </c>
      <c r="CO81" s="1670">
        <f t="shared" si="7"/>
        <v>0</v>
      </c>
      <c r="CQ81" s="1926" t="s">
        <v>5</v>
      </c>
    </row>
    <row r="82" spans="1:95" s="64" customFormat="1" ht="25.5" x14ac:dyDescent="0.2">
      <c r="A82" s="2226">
        <v>2105</v>
      </c>
      <c r="B82" s="2176" t="s">
        <v>1685</v>
      </c>
      <c r="C82" s="1667">
        <f>IF(ISERROR(VLOOKUP($A82,'I3 TB Data'!$A$20:$H$465,MATCH('O5 Details by Class &amp; Accounts'!$C$18, 'I3 TB Data'!$A$20:$H$20,0),0)), 0, VLOOKUP($A82,'I3 TB Data'!$A$20:$H$465,MATCH('O5 Details by Class &amp; Accounts'!$C$18,'I3 TB Data'!$A$20:$H$20,0),0))</f>
        <v>-7169133</v>
      </c>
      <c r="D82" s="1668"/>
      <c r="E82" s="1667">
        <f>C82+D82</f>
        <v>-7169133</v>
      </c>
      <c r="F82" s="1669"/>
      <c r="G82" s="1669"/>
      <c r="H82" s="1334">
        <f t="shared" ref="H82:H90" si="13">F82+G82</f>
        <v>0</v>
      </c>
      <c r="I82" s="1334">
        <f>'O7 Amortization'!G225+'O7 Amortization'!G154</f>
        <v>-319297.87731234269</v>
      </c>
      <c r="J82" s="1334">
        <f>'O7 Amortization'!H225+'O7 Amortization'!H154</f>
        <v>-110161.691796678</v>
      </c>
      <c r="K82" s="1334">
        <f>'O7 Amortization'!I225+'O7 Amortization'!I154</f>
        <v>-225356.58107118009</v>
      </c>
      <c r="L82" s="1334">
        <f>'O7 Amortization'!J225+'O7 Amortization'!J154</f>
        <v>0</v>
      </c>
      <c r="M82" s="1334">
        <f>'O7 Amortization'!K225+'O7 Amortization'!K154</f>
        <v>-62198.881001384238</v>
      </c>
      <c r="N82" s="1334">
        <f>'O7 Amortization'!L225+'O7 Amortization'!L154</f>
        <v>-78414.544220532378</v>
      </c>
      <c r="O82" s="1334">
        <f>'O7 Amortization'!M225+'O7 Amortization'!M154</f>
        <v>0</v>
      </c>
      <c r="P82" s="1334">
        <f>'O7 Amortization'!N225+'O7 Amortization'!N154</f>
        <v>-124.54073003520524</v>
      </c>
      <c r="Q82" s="1334">
        <f>'O7 Amortization'!O225+'O7 Amortization'!O154</f>
        <v>-1301.511160900933</v>
      </c>
      <c r="R82" s="1334">
        <f>'O7 Amortization'!P225+'O7 Amortization'!P154</f>
        <v>0</v>
      </c>
      <c r="S82" s="1334">
        <f>'O7 Amortization'!Q225+'O7 Amortization'!Q154</f>
        <v>0</v>
      </c>
      <c r="T82" s="1334">
        <f>'O7 Amortization'!R225+'O7 Amortization'!R154</f>
        <v>0</v>
      </c>
      <c r="U82" s="1334">
        <f>'O7 Amortization'!S225+'O7 Amortization'!S154</f>
        <v>0</v>
      </c>
      <c r="V82" s="1334">
        <f>'O7 Amortization'!T225+'O7 Amortization'!T154</f>
        <v>0</v>
      </c>
      <c r="W82" s="1334">
        <f>'O7 Amortization'!U225+'O7 Amortization'!U154</f>
        <v>0</v>
      </c>
      <c r="X82" s="1334">
        <f>'O7 Amortization'!V225+'O7 Amortization'!V154</f>
        <v>0</v>
      </c>
      <c r="Y82" s="1334">
        <f>'O7 Amortization'!W225+'O7 Amortization'!W154</f>
        <v>0</v>
      </c>
      <c r="Z82" s="1334">
        <f>'O7 Amortization'!X225+'O7 Amortization'!X154</f>
        <v>0</v>
      </c>
      <c r="AA82" s="1334">
        <f>'O7 Amortization'!Y225+'O7 Amortization'!Y154</f>
        <v>0</v>
      </c>
      <c r="AB82" s="1334">
        <f>'O7 Amortization'!Z225+'O7 Amortization'!Z154</f>
        <v>0</v>
      </c>
      <c r="AC82" s="1334">
        <f t="shared" ref="AC82:AC90" si="14">SUM(I82:AB82)</f>
        <v>-796855.62729305355</v>
      </c>
      <c r="AD82" s="1334">
        <f>'O7 Amortization'!AB225+'O7 Amortization'!AB154</f>
        <v>-824240.60217993101</v>
      </c>
      <c r="AE82" s="1334">
        <f>'O7 Amortization'!AC225+'O7 Amortization'!AC154</f>
        <v>-214257.0641200227</v>
      </c>
      <c r="AF82" s="1334">
        <f>'O7 Amortization'!AD225+'O7 Amortization'!AD154</f>
        <v>-78227.426118749907</v>
      </c>
      <c r="AG82" s="1334">
        <f>'O7 Amortization'!AE225+'O7 Amortization'!AE154</f>
        <v>0</v>
      </c>
      <c r="AH82" s="1334">
        <f>'O7 Amortization'!AF225+'O7 Amortization'!AF154</f>
        <v>-54583.151787230687</v>
      </c>
      <c r="AI82" s="1334">
        <f>'O7 Amortization'!AG225+'O7 Amortization'!AG154</f>
        <v>-68323.6919165586</v>
      </c>
      <c r="AJ82" s="1334">
        <f>'O7 Amortization'!AH225+'O7 Amortization'!AH154</f>
        <v>-89404.328990389287</v>
      </c>
      <c r="AK82" s="1334">
        <f>'O7 Amortization'!AI225+'O7 Amortization'!AI154</f>
        <v>-5531.546314314508</v>
      </c>
      <c r="AL82" s="1334">
        <f>'O7 Amortization'!AJ225+'O7 Amortization'!AJ154</f>
        <v>-3714.286710704635</v>
      </c>
      <c r="AM82" s="1334">
        <f>'O7 Amortization'!AK225+'O7 Amortization'!AK154</f>
        <v>0</v>
      </c>
      <c r="AN82" s="1334">
        <f>'O7 Amortization'!AL225+'O7 Amortization'!AL154</f>
        <v>0</v>
      </c>
      <c r="AO82" s="1334">
        <f>'O7 Amortization'!AM225+'O7 Amortization'!AM154</f>
        <v>0</v>
      </c>
      <c r="AP82" s="1334">
        <f>'O7 Amortization'!AN225+'O7 Amortization'!AN154</f>
        <v>0</v>
      </c>
      <c r="AQ82" s="1334">
        <f>'O7 Amortization'!AO225+'O7 Amortization'!AO154</f>
        <v>0</v>
      </c>
      <c r="AR82" s="1334">
        <f>'O7 Amortization'!AP225+'O7 Amortization'!AP154</f>
        <v>0</v>
      </c>
      <c r="AS82" s="1334">
        <f>'O7 Amortization'!AQ225+'O7 Amortization'!AQ154</f>
        <v>0</v>
      </c>
      <c r="AT82" s="1334">
        <f>'O7 Amortization'!AR225+'O7 Amortization'!AR154</f>
        <v>0</v>
      </c>
      <c r="AU82" s="1334">
        <f>'O7 Amortization'!AS225+'O7 Amortization'!AS154</f>
        <v>0</v>
      </c>
      <c r="AV82" s="1334">
        <f>'O7 Amortization'!AT225+'O7 Amortization'!AT154</f>
        <v>0</v>
      </c>
      <c r="AW82" s="1334">
        <f>'O7 Amortization'!AU225+'O7 Amortization'!AU154</f>
        <v>0</v>
      </c>
      <c r="AX82" s="1334">
        <f t="shared" ref="AX82:AX90" si="15">SUM(AD82:AW82)</f>
        <v>-1338282.0981379016</v>
      </c>
      <c r="AY82" s="1334"/>
      <c r="AZ82" s="1334"/>
      <c r="BA82" s="1334"/>
      <c r="BB82" s="1334"/>
      <c r="BC82" s="1334"/>
      <c r="BD82" s="1334"/>
      <c r="BE82" s="1334"/>
      <c r="BF82" s="1334"/>
      <c r="BG82" s="1334"/>
      <c r="BH82" s="1334"/>
      <c r="BI82" s="1334"/>
      <c r="BJ82" s="1334"/>
      <c r="BK82" s="1334"/>
      <c r="BL82" s="1334"/>
      <c r="BM82" s="1334"/>
      <c r="BN82" s="1334"/>
      <c r="BO82" s="1334"/>
      <c r="BP82" s="1334"/>
      <c r="BQ82" s="1334"/>
      <c r="BR82" s="1334"/>
      <c r="BS82" s="1334"/>
      <c r="BT82" s="1334">
        <f>'O7 Amortization'!AW225+'O7 Amortization'!AW154</f>
        <v>-2623225.3849157603</v>
      </c>
      <c r="BU82" s="1334">
        <f>'O7 Amortization'!AX225+'O7 Amortization'!AX154</f>
        <v>-661169.99456919893</v>
      </c>
      <c r="BV82" s="1334">
        <f>'O7 Amortization'!AY225+'O7 Amortization'!AY154</f>
        <v>-794135.49990877404</v>
      </c>
      <c r="BW82" s="1334">
        <f>'O7 Amortization'!AZ225+'O7 Amortization'!AZ154</f>
        <v>0</v>
      </c>
      <c r="BX82" s="1334">
        <f>'O7 Amortization'!BA225+'O7 Amortization'!BA154</f>
        <v>-290505.7531307835</v>
      </c>
      <c r="BY82" s="1334">
        <f>'O7 Amortization'!BB225+'O7 Amortization'!BB154</f>
        <v>-380906.51615092042</v>
      </c>
      <c r="BZ82" s="1334">
        <f>'O7 Amortization'!BC225+'O7 Amortization'!BC154</f>
        <v>-254150.52713237519</v>
      </c>
      <c r="CA82" s="1334">
        <f>'O7 Amortization'!BD225+'O7 Amortization'!BD154</f>
        <v>-16057.919977933141</v>
      </c>
      <c r="CB82" s="1334">
        <f>'O7 Amortization'!BE225+'O7 Amortization'!BE154</f>
        <v>-13845.904214255042</v>
      </c>
      <c r="CC82" s="1334">
        <f>'O7 Amortization'!BF225+'O7 Amortization'!BF154</f>
        <v>0</v>
      </c>
      <c r="CD82" s="1334">
        <f>'O7 Amortization'!BG225+'O7 Amortization'!BG154</f>
        <v>0</v>
      </c>
      <c r="CE82" s="1334">
        <f>'O7 Amortization'!BH225+'O7 Amortization'!BH154</f>
        <v>0</v>
      </c>
      <c r="CF82" s="1334">
        <f>'O7 Amortization'!BI225+'O7 Amortization'!BI154</f>
        <v>0</v>
      </c>
      <c r="CG82" s="1334">
        <f>'O7 Amortization'!BJ225+'O7 Amortization'!BJ154</f>
        <v>0</v>
      </c>
      <c r="CH82" s="1334">
        <f>'O7 Amortization'!BK225+'O7 Amortization'!BK154</f>
        <v>0</v>
      </c>
      <c r="CI82" s="1334">
        <f>'O7 Amortization'!BL225+'O7 Amortization'!BL154</f>
        <v>0</v>
      </c>
      <c r="CJ82" s="1334">
        <f>'O7 Amortization'!BM225+'O7 Amortization'!BM154</f>
        <v>0</v>
      </c>
      <c r="CK82" s="1334">
        <f>'O7 Amortization'!BN225+'O7 Amortization'!BN154</f>
        <v>0</v>
      </c>
      <c r="CL82" s="1334">
        <f>'O7 Amortization'!BO225+'O7 Amortization'!BO154</f>
        <v>0</v>
      </c>
      <c r="CM82" s="1334">
        <f>'O7 Amortization'!BP225+'O7 Amortization'!BP154</f>
        <v>0</v>
      </c>
      <c r="CN82" s="1334">
        <f t="shared" ref="CN82:CN90" si="16">SUM(BT82:CM82)</f>
        <v>-5033997.5</v>
      </c>
      <c r="CO82" s="1670">
        <f>+E82-AC82-AX82-CN82</f>
        <v>2.2254309561103582</v>
      </c>
      <c r="CQ82" s="1926" t="s">
        <v>1701</v>
      </c>
    </row>
    <row r="83" spans="1:95" s="64" customFormat="1" ht="25.5" x14ac:dyDescent="0.2">
      <c r="A83" s="2226">
        <v>2120</v>
      </c>
      <c r="B83" s="2176" t="s">
        <v>97</v>
      </c>
      <c r="C83" s="1667">
        <f>IF(ISERROR(VLOOKUP($A83,'I3 TB Data'!$A$20:$H$465,MATCH('O5 Details by Class &amp; Accounts'!$C$18, 'I3 TB Data'!$A$20:$H$20,0),0)), 0, VLOOKUP($A83,'I3 TB Data'!$A$20:$H$465,MATCH('O5 Details by Class &amp; Accounts'!$C$18,'I3 TB Data'!$A$20:$H$20,0),0))</f>
        <v>0</v>
      </c>
      <c r="D83" s="1668"/>
      <c r="E83" s="1667">
        <f>C83+D83</f>
        <v>0</v>
      </c>
      <c r="F83" s="1669"/>
      <c r="G83" s="1669"/>
      <c r="H83" s="1334">
        <f t="shared" si="13"/>
        <v>0</v>
      </c>
      <c r="I83" s="1334">
        <f>'O7 Amortization'!G296</f>
        <v>0</v>
      </c>
      <c r="J83" s="1334">
        <f>'O7 Amortization'!H296</f>
        <v>0</v>
      </c>
      <c r="K83" s="1334">
        <f>'O7 Amortization'!I296</f>
        <v>0</v>
      </c>
      <c r="L83" s="1334">
        <f>'O7 Amortization'!J296</f>
        <v>0</v>
      </c>
      <c r="M83" s="1334">
        <f>'O7 Amortization'!K296</f>
        <v>0</v>
      </c>
      <c r="N83" s="1334">
        <f>'O7 Amortization'!L296</f>
        <v>0</v>
      </c>
      <c r="O83" s="1334">
        <f>'O7 Amortization'!M296</f>
        <v>0</v>
      </c>
      <c r="P83" s="1334">
        <f>'O7 Amortization'!N296</f>
        <v>0</v>
      </c>
      <c r="Q83" s="1334">
        <f>'O7 Amortization'!O296</f>
        <v>0</v>
      </c>
      <c r="R83" s="1334">
        <f>'O7 Amortization'!P296</f>
        <v>0</v>
      </c>
      <c r="S83" s="1334">
        <f>'O7 Amortization'!Q296</f>
        <v>0</v>
      </c>
      <c r="T83" s="1334">
        <f>'O7 Amortization'!R296</f>
        <v>0</v>
      </c>
      <c r="U83" s="1334">
        <f>'O7 Amortization'!S296</f>
        <v>0</v>
      </c>
      <c r="V83" s="1334">
        <f>'O7 Amortization'!T296</f>
        <v>0</v>
      </c>
      <c r="W83" s="1334">
        <f>'O7 Amortization'!U296</f>
        <v>0</v>
      </c>
      <c r="X83" s="1334">
        <f>'O7 Amortization'!V296</f>
        <v>0</v>
      </c>
      <c r="Y83" s="1334">
        <f>'O7 Amortization'!W296</f>
        <v>0</v>
      </c>
      <c r="Z83" s="1334">
        <f>'O7 Amortization'!X296</f>
        <v>0</v>
      </c>
      <c r="AA83" s="1334">
        <f>'O7 Amortization'!Y296</f>
        <v>0</v>
      </c>
      <c r="AB83" s="1334">
        <f>'O7 Amortization'!Z296</f>
        <v>0</v>
      </c>
      <c r="AC83" s="1334">
        <f t="shared" si="14"/>
        <v>0</v>
      </c>
      <c r="AD83" s="1334">
        <f>'O7 Amortization'!AB296</f>
        <v>0</v>
      </c>
      <c r="AE83" s="1334">
        <f>'O7 Amortization'!AC296</f>
        <v>0</v>
      </c>
      <c r="AF83" s="1334">
        <f>'O7 Amortization'!AD296</f>
        <v>0</v>
      </c>
      <c r="AG83" s="1334">
        <f>'O7 Amortization'!AE296</f>
        <v>0</v>
      </c>
      <c r="AH83" s="1334">
        <f>'O7 Amortization'!AF296</f>
        <v>0</v>
      </c>
      <c r="AI83" s="1334">
        <f>'O7 Amortization'!AG296</f>
        <v>0</v>
      </c>
      <c r="AJ83" s="1334">
        <f>'O7 Amortization'!AH296</f>
        <v>0</v>
      </c>
      <c r="AK83" s="1334">
        <f>'O7 Amortization'!AI296</f>
        <v>0</v>
      </c>
      <c r="AL83" s="1334">
        <f>'O7 Amortization'!AJ296</f>
        <v>0</v>
      </c>
      <c r="AM83" s="1334">
        <f>'O7 Amortization'!AK296</f>
        <v>0</v>
      </c>
      <c r="AN83" s="1334">
        <f>'O7 Amortization'!AL296</f>
        <v>0</v>
      </c>
      <c r="AO83" s="1334">
        <f>'O7 Amortization'!AM296</f>
        <v>0</v>
      </c>
      <c r="AP83" s="1334">
        <f>'O7 Amortization'!AN296</f>
        <v>0</v>
      </c>
      <c r="AQ83" s="1334">
        <f>'O7 Amortization'!AO296</f>
        <v>0</v>
      </c>
      <c r="AR83" s="1334">
        <f>'O7 Amortization'!AP296</f>
        <v>0</v>
      </c>
      <c r="AS83" s="1334">
        <f>'O7 Amortization'!AQ296</f>
        <v>0</v>
      </c>
      <c r="AT83" s="1334">
        <f>'O7 Amortization'!AR296</f>
        <v>0</v>
      </c>
      <c r="AU83" s="1334">
        <f>'O7 Amortization'!AS296</f>
        <v>0</v>
      </c>
      <c r="AV83" s="1334">
        <f>'O7 Amortization'!AT296</f>
        <v>0</v>
      </c>
      <c r="AW83" s="1334">
        <f>'O7 Amortization'!AU296</f>
        <v>0</v>
      </c>
      <c r="AX83" s="1334">
        <f t="shared" si="15"/>
        <v>0</v>
      </c>
      <c r="AY83" s="1334"/>
      <c r="AZ83" s="1334"/>
      <c r="BA83" s="1334"/>
      <c r="BB83" s="1334"/>
      <c r="BC83" s="1334"/>
      <c r="BD83" s="1334"/>
      <c r="BE83" s="1334"/>
      <c r="BF83" s="1334"/>
      <c r="BG83" s="1334"/>
      <c r="BH83" s="1334"/>
      <c r="BI83" s="1334"/>
      <c r="BJ83" s="1334"/>
      <c r="BK83" s="1334"/>
      <c r="BL83" s="1334"/>
      <c r="BM83" s="1334"/>
      <c r="BN83" s="1334"/>
      <c r="BO83" s="1334"/>
      <c r="BP83" s="1334"/>
      <c r="BQ83" s="1334"/>
      <c r="BR83" s="1334"/>
      <c r="BS83" s="1334"/>
      <c r="BT83" s="1334">
        <f>'O7 Amortization'!AW296</f>
        <v>0</v>
      </c>
      <c r="BU83" s="1334">
        <f>'O7 Amortization'!AX296</f>
        <v>0</v>
      </c>
      <c r="BV83" s="1334">
        <f>'O7 Amortization'!AY296</f>
        <v>0</v>
      </c>
      <c r="BW83" s="1334">
        <f>'O7 Amortization'!AZ296</f>
        <v>0</v>
      </c>
      <c r="BX83" s="1334">
        <f>'O7 Amortization'!BA296</f>
        <v>0</v>
      </c>
      <c r="BY83" s="1334">
        <f>'O7 Amortization'!BB296</f>
        <v>0</v>
      </c>
      <c r="BZ83" s="1334">
        <f>'O7 Amortization'!BC296</f>
        <v>0</v>
      </c>
      <c r="CA83" s="1334">
        <f>'O7 Amortization'!BD296</f>
        <v>0</v>
      </c>
      <c r="CB83" s="1334">
        <f>'O7 Amortization'!BE296</f>
        <v>0</v>
      </c>
      <c r="CC83" s="1334">
        <f>'O7 Amortization'!BF296</f>
        <v>0</v>
      </c>
      <c r="CD83" s="1334">
        <f>'O7 Amortization'!BG296</f>
        <v>0</v>
      </c>
      <c r="CE83" s="1334">
        <f>'O7 Amortization'!BH296</f>
        <v>0</v>
      </c>
      <c r="CF83" s="1334">
        <f>'O7 Amortization'!BI296</f>
        <v>0</v>
      </c>
      <c r="CG83" s="1334">
        <f>'O7 Amortization'!BJ296</f>
        <v>0</v>
      </c>
      <c r="CH83" s="1334">
        <f>'O7 Amortization'!BK296</f>
        <v>0</v>
      </c>
      <c r="CI83" s="1334">
        <f>'O7 Amortization'!BL296</f>
        <v>0</v>
      </c>
      <c r="CJ83" s="1334">
        <f>'O7 Amortization'!BM296</f>
        <v>0</v>
      </c>
      <c r="CK83" s="1334">
        <f>'O7 Amortization'!BN296</f>
        <v>0</v>
      </c>
      <c r="CL83" s="1334">
        <f>'O7 Amortization'!BO296</f>
        <v>0</v>
      </c>
      <c r="CM83" s="1334">
        <f>'O7 Amortization'!BP296</f>
        <v>0</v>
      </c>
      <c r="CN83" s="1334">
        <f t="shared" si="16"/>
        <v>0</v>
      </c>
      <c r="CO83" s="1670">
        <f>+E83-AC83-AX83-CN83</f>
        <v>0</v>
      </c>
      <c r="CQ83" s="1926" t="s">
        <v>1701</v>
      </c>
    </row>
    <row r="84" spans="1:95" s="64" customFormat="1" ht="12.75" x14ac:dyDescent="0.2">
      <c r="A84" s="1103">
        <v>3046</v>
      </c>
      <c r="B84" s="1104" t="s">
        <v>990</v>
      </c>
      <c r="C84" s="1667">
        <f>IF(ISERROR(VLOOKUP($A84,'I3 TB Data'!$A$20:$H$465,MATCH('O5 Details by Class &amp; Accounts'!$C$18, 'I3 TB Data'!$A$20:$H$20,0),0)), 0, VLOOKUP($A84,'I3 TB Data'!$A$20:$H$465,MATCH('O5 Details by Class &amp; Accounts'!$C$18,'I3 TB Data'!$A$20:$H$20,0),0))</f>
        <v>-2436894</v>
      </c>
      <c r="D84" s="1668"/>
      <c r="E84" s="1667">
        <f t="shared" ref="E84:E121" si="17">C84+D84</f>
        <v>-2436894</v>
      </c>
      <c r="F84" s="1669">
        <f>IF(ISERROR(VLOOKUP($A84, 'E1 Categorization'!A33:E123, MATCH("Customer Component", 'E1 Categorization'!$A$33:$E$33,0), 0)), 0, IF(VLOOKUP($A84, 'E1 Categorization'!A33:E123, MATCH("Customer Component", 'E1 Categorization'!$A$33:$E$33,0), 0)=0, 'O5 Details by Class &amp; Accounts'!$E84, IF(AND(VLOOKUP($A84, 'E1 Categorization'!A33:E123, MATCH("Customer Component", 'E1 Categorization'!$A$33:$E$33,0), 0) &gt;0, VLOOKUP($A84, 'E1 Categorization'!A33:E123, MATCH("Customer Component", 'E1 Categorization'!$A$33:$E$33,0), 0)&lt;1), 'O5 Details by Class &amp; Accounts'!$E84*(1-VLOOKUP($A84, 'E1 Categorization'!A33:E123, MATCH("Customer Component", 'E1 Categorization'!$A$33:$E$33,0), 0)), 0)))</f>
        <v>0</v>
      </c>
      <c r="G84" s="1669">
        <f>IF(ISERROR(VLOOKUP($A84, 'E1 Categorization'!A33:E123, MATCH("Customer Component", 'E1 Categorization'!$A$33:$E$33,0), 0)),0, IF(VLOOKUP($A84, 'E1 Categorization'!A33:E123, MATCH("Customer Component", 'E1 Categorization'!$A$33:$E$33,0), 0)=0, 0, IF(AND(VLOOKUP($A84, 'E1 Categorization'!A33:E123, MATCH("Customer Component", 'E1 Categorization'!$A$33:$E$33,0), 0) &gt;0, VLOOKUP($A84, 'E1 Categorization'!A33:E123, MATCH("Customer Component", 'E1 Categorization'!$A$33:$E$33,0), 0)&lt;1), 'O5 Details by Class &amp; Accounts'!$E84*(VLOOKUP($A84, 'E1 Categorization'!A33:E123, MATCH("Customer Component", 'E1 Categorization'!$A$33:$E$33,0), 0)), 'O5 Details by Class &amp; Accounts'!$E84)))</f>
        <v>0</v>
      </c>
      <c r="H84" s="1334">
        <f t="shared" si="13"/>
        <v>0</v>
      </c>
      <c r="I84" s="1334">
        <f>IF(ISERROR(VLOOKUP(VLOOKUP($A84, 'E4 TB Allocation Details'!$A$18:$L$217, MATCH("Demand ID", 'E4 TB Allocation Details'!$A$18:$L$18, 0),FALSE), 'E2 Allocators'!$B$15:$W$361, MATCH('O5 Details by Class &amp; Accounts'!I$18, 'E2 Allocators'!$B$15:$W$15, 0),FALSE)*$F84), 0, VLOOKUP(VLOOKUP($A84, 'E4 TB Allocation Details'!$A$18:$L$217, MATCH("Demand ID", 'E4 TB Allocation Details'!$A$18:$L$18, 0),FALSE), 'E2 Allocators'!$B$15:$W$361, MATCH('O5 Details by Class &amp; Accounts'!I$18, 'E2 Allocators'!$B$15:$W$15, 0),FALSE)*$F84)</f>
        <v>0</v>
      </c>
      <c r="J84" s="1334">
        <f>IF(ISERROR(VLOOKUP(VLOOKUP($A84, 'E4 TB Allocation Details'!$A$18:$L$217, MATCH("Demand ID", 'E4 TB Allocation Details'!$A$18:$L$18, 0),FALSE), 'E2 Allocators'!$B$15:$W$361, MATCH('O5 Details by Class &amp; Accounts'!J$18, 'E2 Allocators'!$B$15:$W$15, 0),FALSE)*$F84), 0, VLOOKUP(VLOOKUP($A84, 'E4 TB Allocation Details'!$A$18:$L$217, MATCH("Demand ID", 'E4 TB Allocation Details'!$A$18:$L$18, 0),FALSE), 'E2 Allocators'!$B$15:$W$361, MATCH('O5 Details by Class &amp; Accounts'!J$18, 'E2 Allocators'!$B$15:$W$15, 0),FALSE)*$F84)</f>
        <v>0</v>
      </c>
      <c r="K84" s="1334">
        <f>IF(ISERROR(VLOOKUP(VLOOKUP($A84, 'E4 TB Allocation Details'!$A$18:$L$217, MATCH("Demand ID", 'E4 TB Allocation Details'!$A$18:$L$18, 0),FALSE), 'E2 Allocators'!$B$15:$W$361, MATCH('O5 Details by Class &amp; Accounts'!K$18, 'E2 Allocators'!$B$15:$W$15, 0),FALSE)*$F84), 0, VLOOKUP(VLOOKUP($A84, 'E4 TB Allocation Details'!$A$18:$L$217, MATCH("Demand ID", 'E4 TB Allocation Details'!$A$18:$L$18, 0),FALSE), 'E2 Allocators'!$B$15:$W$361, MATCH('O5 Details by Class &amp; Accounts'!K$18, 'E2 Allocators'!$B$15:$W$15, 0),FALSE)*$F84)</f>
        <v>0</v>
      </c>
      <c r="L84" s="1334">
        <f>IF(ISERROR(VLOOKUP(VLOOKUP($A84, 'E4 TB Allocation Details'!$A$18:$L$217, MATCH("Demand ID", 'E4 TB Allocation Details'!$A$18:$L$18, 0),FALSE), 'E2 Allocators'!$B$15:$W$361, MATCH('O5 Details by Class &amp; Accounts'!L$18, 'E2 Allocators'!$B$15:$W$15, 0),FALSE)*$F84), 0, VLOOKUP(VLOOKUP($A84, 'E4 TB Allocation Details'!$A$18:$L$217, MATCH("Demand ID", 'E4 TB Allocation Details'!$A$18:$L$18, 0),FALSE), 'E2 Allocators'!$B$15:$W$361, MATCH('O5 Details by Class &amp; Accounts'!L$18, 'E2 Allocators'!$B$15:$W$15, 0),FALSE)*$F84)</f>
        <v>0</v>
      </c>
      <c r="M84" s="1334">
        <f>IF(ISERROR(VLOOKUP(VLOOKUP($A84, 'E4 TB Allocation Details'!$A$18:$L$217, MATCH("Demand ID", 'E4 TB Allocation Details'!$A$18:$L$18, 0),FALSE), 'E2 Allocators'!$B$15:$W$361, MATCH('O5 Details by Class &amp; Accounts'!M$18, 'E2 Allocators'!$B$15:$W$15, 0),FALSE)*$F84), 0, VLOOKUP(VLOOKUP($A84, 'E4 TB Allocation Details'!$A$18:$L$217, MATCH("Demand ID", 'E4 TB Allocation Details'!$A$18:$L$18, 0),FALSE), 'E2 Allocators'!$B$15:$W$361, MATCH('O5 Details by Class &amp; Accounts'!M$18, 'E2 Allocators'!$B$15:$W$15, 0),FALSE)*$F84)</f>
        <v>0</v>
      </c>
      <c r="N84" s="1334">
        <f>IF(ISERROR(VLOOKUP(VLOOKUP($A84, 'E4 TB Allocation Details'!$A$18:$L$217, MATCH("Demand ID", 'E4 TB Allocation Details'!$A$18:$L$18, 0),FALSE), 'E2 Allocators'!$B$15:$W$361, MATCH('O5 Details by Class &amp; Accounts'!N$18, 'E2 Allocators'!$B$15:$W$15, 0),FALSE)*$F84), 0, VLOOKUP(VLOOKUP($A84, 'E4 TB Allocation Details'!$A$18:$L$217, MATCH("Demand ID", 'E4 TB Allocation Details'!$A$18:$L$18, 0),FALSE), 'E2 Allocators'!$B$15:$W$361, MATCH('O5 Details by Class &amp; Accounts'!N$18, 'E2 Allocators'!$B$15:$W$15, 0),FALSE)*$F84)</f>
        <v>0</v>
      </c>
      <c r="O84" s="1334">
        <f>IF(ISERROR(VLOOKUP(VLOOKUP($A84, 'E4 TB Allocation Details'!$A$18:$L$217, MATCH("Demand ID", 'E4 TB Allocation Details'!$A$18:$L$18, 0),FALSE), 'E2 Allocators'!$B$15:$W$361, MATCH('O5 Details by Class &amp; Accounts'!O$18, 'E2 Allocators'!$B$15:$W$15, 0),FALSE)*$F84), 0, VLOOKUP(VLOOKUP($A84, 'E4 TB Allocation Details'!$A$18:$L$217, MATCH("Demand ID", 'E4 TB Allocation Details'!$A$18:$L$18, 0),FALSE), 'E2 Allocators'!$B$15:$W$361, MATCH('O5 Details by Class &amp; Accounts'!O$18, 'E2 Allocators'!$B$15:$W$15, 0),FALSE)*$F84)</f>
        <v>0</v>
      </c>
      <c r="P84" s="1334">
        <f>IF(ISERROR(VLOOKUP(VLOOKUP($A84, 'E4 TB Allocation Details'!$A$18:$L$217, MATCH("Demand ID", 'E4 TB Allocation Details'!$A$18:$L$18, 0),FALSE), 'E2 Allocators'!$B$15:$W$361, MATCH('O5 Details by Class &amp; Accounts'!P$18, 'E2 Allocators'!$B$15:$W$15, 0),FALSE)*$F84), 0, VLOOKUP(VLOOKUP($A84, 'E4 TB Allocation Details'!$A$18:$L$217, MATCH("Demand ID", 'E4 TB Allocation Details'!$A$18:$L$18, 0),FALSE), 'E2 Allocators'!$B$15:$W$361, MATCH('O5 Details by Class &amp; Accounts'!P$18, 'E2 Allocators'!$B$15:$W$15, 0),FALSE)*$F84)</f>
        <v>0</v>
      </c>
      <c r="Q84" s="1334">
        <f>IF(ISERROR(VLOOKUP(VLOOKUP($A84, 'E4 TB Allocation Details'!$A$18:$L$217, MATCH("Demand ID", 'E4 TB Allocation Details'!$A$18:$L$18, 0),FALSE), 'E2 Allocators'!$B$15:$W$361, MATCH('O5 Details by Class &amp; Accounts'!Q$18, 'E2 Allocators'!$B$15:$W$15, 0),FALSE)*$F84), 0, VLOOKUP(VLOOKUP($A84, 'E4 TB Allocation Details'!$A$18:$L$217, MATCH("Demand ID", 'E4 TB Allocation Details'!$A$18:$L$18, 0),FALSE), 'E2 Allocators'!$B$15:$W$361, MATCH('O5 Details by Class &amp; Accounts'!Q$18, 'E2 Allocators'!$B$15:$W$15, 0),FALSE)*$F84)</f>
        <v>0</v>
      </c>
      <c r="R84" s="1334">
        <f>IF(ISERROR(VLOOKUP(VLOOKUP($A84, 'E4 TB Allocation Details'!$A$18:$L$217, MATCH("Demand ID", 'E4 TB Allocation Details'!$A$18:$L$18, 0),FALSE), 'E2 Allocators'!$B$15:$W$361, MATCH('O5 Details by Class &amp; Accounts'!R$18, 'E2 Allocators'!$B$15:$W$15, 0),FALSE)*$F84), 0, VLOOKUP(VLOOKUP($A84, 'E4 TB Allocation Details'!$A$18:$L$217, MATCH("Demand ID", 'E4 TB Allocation Details'!$A$18:$L$18, 0),FALSE), 'E2 Allocators'!$B$15:$W$361, MATCH('O5 Details by Class &amp; Accounts'!R$18, 'E2 Allocators'!$B$15:$W$15, 0),FALSE)*$F84)</f>
        <v>0</v>
      </c>
      <c r="S84" s="1334">
        <f>IF(ISERROR(VLOOKUP(VLOOKUP($A84, 'E4 TB Allocation Details'!$A$18:$L$217, MATCH("Demand ID", 'E4 TB Allocation Details'!$A$18:$L$18, 0),FALSE), 'E2 Allocators'!$B$15:$W$361, MATCH('O5 Details by Class &amp; Accounts'!S$18, 'E2 Allocators'!$B$15:$W$15, 0),FALSE)*$F84), 0, VLOOKUP(VLOOKUP($A84, 'E4 TB Allocation Details'!$A$18:$L$217, MATCH("Demand ID", 'E4 TB Allocation Details'!$A$18:$L$18, 0),FALSE), 'E2 Allocators'!$B$15:$W$361, MATCH('O5 Details by Class &amp; Accounts'!S$18, 'E2 Allocators'!$B$15:$W$15, 0),FALSE)*$F84)</f>
        <v>0</v>
      </c>
      <c r="T84" s="1334">
        <f>IF(ISERROR(VLOOKUP(VLOOKUP($A84, 'E4 TB Allocation Details'!$A$18:$L$217, MATCH("Demand ID", 'E4 TB Allocation Details'!$A$18:$L$18, 0),FALSE), 'E2 Allocators'!$B$15:$W$361, MATCH('O5 Details by Class &amp; Accounts'!T$18, 'E2 Allocators'!$B$15:$W$15, 0),FALSE)*$F84), 0, VLOOKUP(VLOOKUP($A84, 'E4 TB Allocation Details'!$A$18:$L$217, MATCH("Demand ID", 'E4 TB Allocation Details'!$A$18:$L$18, 0),FALSE), 'E2 Allocators'!$B$15:$W$361, MATCH('O5 Details by Class &amp; Accounts'!T$18, 'E2 Allocators'!$B$15:$W$15, 0),FALSE)*$F84)</f>
        <v>0</v>
      </c>
      <c r="U84" s="1334">
        <f>IF(ISERROR(VLOOKUP(VLOOKUP($A84, 'E4 TB Allocation Details'!$A$18:$L$217, MATCH("Demand ID", 'E4 TB Allocation Details'!$A$18:$L$18, 0),FALSE), 'E2 Allocators'!$B$15:$W$361, MATCH('O5 Details by Class &amp; Accounts'!U$18, 'E2 Allocators'!$B$15:$W$15, 0),FALSE)*$F84), 0, VLOOKUP(VLOOKUP($A84, 'E4 TB Allocation Details'!$A$18:$L$217, MATCH("Demand ID", 'E4 TB Allocation Details'!$A$18:$L$18, 0),FALSE), 'E2 Allocators'!$B$15:$W$361, MATCH('O5 Details by Class &amp; Accounts'!U$18, 'E2 Allocators'!$B$15:$W$15, 0),FALSE)*$F84)</f>
        <v>0</v>
      </c>
      <c r="V84" s="1334">
        <f>IF(ISERROR(VLOOKUP(VLOOKUP($A84, 'E4 TB Allocation Details'!$A$18:$L$217, MATCH("Demand ID", 'E4 TB Allocation Details'!$A$18:$L$18, 0),FALSE), 'E2 Allocators'!$B$15:$W$361, MATCH('O5 Details by Class &amp; Accounts'!V$18, 'E2 Allocators'!$B$15:$W$15, 0),FALSE)*$F84), 0, VLOOKUP(VLOOKUP($A84, 'E4 TB Allocation Details'!$A$18:$L$217, MATCH("Demand ID", 'E4 TB Allocation Details'!$A$18:$L$18, 0),FALSE), 'E2 Allocators'!$B$15:$W$361, MATCH('O5 Details by Class &amp; Accounts'!V$18, 'E2 Allocators'!$B$15:$W$15, 0),FALSE)*$F84)</f>
        <v>0</v>
      </c>
      <c r="W84" s="1334">
        <f>IF(ISERROR(VLOOKUP(VLOOKUP($A84, 'E4 TB Allocation Details'!$A$18:$L$217, MATCH("Demand ID", 'E4 TB Allocation Details'!$A$18:$L$18, 0),FALSE), 'E2 Allocators'!$B$15:$W$361, MATCH('O5 Details by Class &amp; Accounts'!W$18, 'E2 Allocators'!$B$15:$W$15, 0),FALSE)*$F84), 0, VLOOKUP(VLOOKUP($A84, 'E4 TB Allocation Details'!$A$18:$L$217, MATCH("Demand ID", 'E4 TB Allocation Details'!$A$18:$L$18, 0),FALSE), 'E2 Allocators'!$B$15:$W$361, MATCH('O5 Details by Class &amp; Accounts'!W$18, 'E2 Allocators'!$B$15:$W$15, 0),FALSE)*$F84)</f>
        <v>0</v>
      </c>
      <c r="X84" s="1334">
        <f>IF(ISERROR(VLOOKUP(VLOOKUP($A84, 'E4 TB Allocation Details'!$A$18:$L$217, MATCH("Demand ID", 'E4 TB Allocation Details'!$A$18:$L$18, 0),FALSE), 'E2 Allocators'!$B$15:$W$361, MATCH('O5 Details by Class &amp; Accounts'!X$18, 'E2 Allocators'!$B$15:$W$15, 0),FALSE)*$F84), 0, VLOOKUP(VLOOKUP($A84, 'E4 TB Allocation Details'!$A$18:$L$217, MATCH("Demand ID", 'E4 TB Allocation Details'!$A$18:$L$18, 0),FALSE), 'E2 Allocators'!$B$15:$W$361, MATCH('O5 Details by Class &amp; Accounts'!X$18, 'E2 Allocators'!$B$15:$W$15, 0),FALSE)*$F84)</f>
        <v>0</v>
      </c>
      <c r="Y84" s="1334">
        <f>IF(ISERROR(VLOOKUP(VLOOKUP($A84, 'E4 TB Allocation Details'!$A$18:$L$217, MATCH("Demand ID", 'E4 TB Allocation Details'!$A$18:$L$18, 0),FALSE), 'E2 Allocators'!$B$15:$W$361, MATCH('O5 Details by Class &amp; Accounts'!Y$18, 'E2 Allocators'!$B$15:$W$15, 0),FALSE)*$F84), 0, VLOOKUP(VLOOKUP($A84, 'E4 TB Allocation Details'!$A$18:$L$217, MATCH("Demand ID", 'E4 TB Allocation Details'!$A$18:$L$18, 0),FALSE), 'E2 Allocators'!$B$15:$W$361, MATCH('O5 Details by Class &amp; Accounts'!Y$18, 'E2 Allocators'!$B$15:$W$15, 0),FALSE)*$F84)</f>
        <v>0</v>
      </c>
      <c r="Z84" s="1334">
        <f>IF(ISERROR(VLOOKUP(VLOOKUP($A84, 'E4 TB Allocation Details'!$A$18:$L$217, MATCH("Demand ID", 'E4 TB Allocation Details'!$A$18:$L$18, 0),FALSE), 'E2 Allocators'!$B$15:$W$361, MATCH('O5 Details by Class &amp; Accounts'!Z$18, 'E2 Allocators'!$B$15:$W$15, 0),FALSE)*$F84), 0, VLOOKUP(VLOOKUP($A84, 'E4 TB Allocation Details'!$A$18:$L$217, MATCH("Demand ID", 'E4 TB Allocation Details'!$A$18:$L$18, 0),FALSE), 'E2 Allocators'!$B$15:$W$361, MATCH('O5 Details by Class &amp; Accounts'!Z$18, 'E2 Allocators'!$B$15:$W$15, 0),FALSE)*$F84)</f>
        <v>0</v>
      </c>
      <c r="AA84" s="1334">
        <f>IF(ISERROR(VLOOKUP(VLOOKUP($A84, 'E4 TB Allocation Details'!$A$18:$L$217, MATCH("Demand ID", 'E4 TB Allocation Details'!$A$18:$L$18, 0),FALSE), 'E2 Allocators'!$B$15:$W$361, MATCH('O5 Details by Class &amp; Accounts'!AA$18, 'E2 Allocators'!$B$15:$W$15, 0),FALSE)*$F84), 0, VLOOKUP(VLOOKUP($A84, 'E4 TB Allocation Details'!$A$18:$L$217, MATCH("Demand ID", 'E4 TB Allocation Details'!$A$18:$L$18, 0),FALSE), 'E2 Allocators'!$B$15:$W$361, MATCH('O5 Details by Class &amp; Accounts'!AA$18, 'E2 Allocators'!$B$15:$W$15, 0),FALSE)*$F84)</f>
        <v>0</v>
      </c>
      <c r="AB84" s="1334">
        <f>IF(ISERROR(VLOOKUP(VLOOKUP($A84, 'E4 TB Allocation Details'!$A$18:$L$217, MATCH("Demand ID", 'E4 TB Allocation Details'!$A$18:$L$18, 0),FALSE), 'E2 Allocators'!$B$15:$W$361, MATCH('O5 Details by Class &amp; Accounts'!AB$18, 'E2 Allocators'!$B$15:$W$15, 0),FALSE)*$F84), 0, VLOOKUP(VLOOKUP($A84, 'E4 TB Allocation Details'!$A$18:$L$217, MATCH("Demand ID", 'E4 TB Allocation Details'!$A$18:$L$18, 0),FALSE), 'E2 Allocators'!$B$15:$W$361, MATCH('O5 Details by Class &amp; Accounts'!AB$18, 'E2 Allocators'!$B$15:$W$15, 0),FALSE)*$F84)</f>
        <v>0</v>
      </c>
      <c r="AC84" s="1334">
        <f t="shared" si="14"/>
        <v>0</v>
      </c>
      <c r="AD84" s="1334">
        <f>IF(ISERROR(VLOOKUP(VLOOKUP($A84, 'E4 TB Allocation Details'!$A$18:$L$217, MATCH("Customer ID", 'E4 TB Allocation Details'!$A$18:$L$18, 0),FALSE), 'E2 Allocators'!$B$15:$W$361, MATCH('O5 Details by Class &amp; Accounts'!AD$18, 'E2 Allocators'!$B$15:$W$15, 0),FALSE)*$G84), 0, VLOOKUP(VLOOKUP($A84, 'E4 TB Allocation Details'!$A$18:$L$217, MATCH("Customer ID", 'E4 TB Allocation Details'!$A$18:$L$18, 0),FALSE), 'E2 Allocators'!$B$15:$W$361, MATCH('O5 Details by Class &amp; Accounts'!AD$18, 'E2 Allocators'!$B$15:$W$15, 0),FALSE)*$G84)</f>
        <v>0</v>
      </c>
      <c r="AE84" s="1334">
        <f>IF(ISERROR(VLOOKUP(VLOOKUP($A84, 'E4 TB Allocation Details'!$A$18:$L$217, MATCH("Customer ID", 'E4 TB Allocation Details'!$A$18:$L$18, 0),FALSE), 'E2 Allocators'!$B$15:$W$361, MATCH('O5 Details by Class &amp; Accounts'!AE$18, 'E2 Allocators'!$B$15:$W$15, 0),FALSE)*$G84), 0, VLOOKUP(VLOOKUP($A84, 'E4 TB Allocation Details'!$A$18:$L$217, MATCH("Customer ID", 'E4 TB Allocation Details'!$A$18:$L$18, 0),FALSE), 'E2 Allocators'!$B$15:$W$361, MATCH('O5 Details by Class &amp; Accounts'!AE$18, 'E2 Allocators'!$B$15:$W$15, 0),FALSE)*$G84)</f>
        <v>0</v>
      </c>
      <c r="AF84" s="1334">
        <f>IF(ISERROR(VLOOKUP(VLOOKUP($A84, 'E4 TB Allocation Details'!$A$18:$L$217, MATCH("Customer ID", 'E4 TB Allocation Details'!$A$18:$L$18, 0),FALSE), 'E2 Allocators'!$B$15:$W$361, MATCH('O5 Details by Class &amp; Accounts'!AF$18, 'E2 Allocators'!$B$15:$W$15, 0),FALSE)*$G84), 0, VLOOKUP(VLOOKUP($A84, 'E4 TB Allocation Details'!$A$18:$L$217, MATCH("Customer ID", 'E4 TB Allocation Details'!$A$18:$L$18, 0),FALSE), 'E2 Allocators'!$B$15:$W$361, MATCH('O5 Details by Class &amp; Accounts'!AF$18, 'E2 Allocators'!$B$15:$W$15, 0),FALSE)*$G84)</f>
        <v>0</v>
      </c>
      <c r="AG84" s="1334">
        <f>IF(ISERROR(VLOOKUP(VLOOKUP($A84, 'E4 TB Allocation Details'!$A$18:$L$217, MATCH("Customer ID", 'E4 TB Allocation Details'!$A$18:$L$18, 0),FALSE), 'E2 Allocators'!$B$15:$W$361, MATCH('O5 Details by Class &amp; Accounts'!AG$18, 'E2 Allocators'!$B$15:$W$15, 0),FALSE)*$G84), 0, VLOOKUP(VLOOKUP($A84, 'E4 TB Allocation Details'!$A$18:$L$217, MATCH("Customer ID", 'E4 TB Allocation Details'!$A$18:$L$18, 0),FALSE), 'E2 Allocators'!$B$15:$W$361, MATCH('O5 Details by Class &amp; Accounts'!AG$18, 'E2 Allocators'!$B$15:$W$15, 0),FALSE)*$G84)</f>
        <v>0</v>
      </c>
      <c r="AH84" s="1334">
        <f>IF(ISERROR(VLOOKUP(VLOOKUP($A84, 'E4 TB Allocation Details'!$A$18:$L$217, MATCH("Customer ID", 'E4 TB Allocation Details'!$A$18:$L$18, 0),FALSE), 'E2 Allocators'!$B$15:$W$361, MATCH('O5 Details by Class &amp; Accounts'!AH$18, 'E2 Allocators'!$B$15:$W$15, 0),FALSE)*$G84), 0, VLOOKUP(VLOOKUP($A84, 'E4 TB Allocation Details'!$A$18:$L$217, MATCH("Customer ID", 'E4 TB Allocation Details'!$A$18:$L$18, 0),FALSE), 'E2 Allocators'!$B$15:$W$361, MATCH('O5 Details by Class &amp; Accounts'!AH$18, 'E2 Allocators'!$B$15:$W$15, 0),FALSE)*$G84)</f>
        <v>0</v>
      </c>
      <c r="AI84" s="1334">
        <f>IF(ISERROR(VLOOKUP(VLOOKUP($A84, 'E4 TB Allocation Details'!$A$18:$L$217, MATCH("Customer ID", 'E4 TB Allocation Details'!$A$18:$L$18, 0),FALSE), 'E2 Allocators'!$B$15:$W$361, MATCH('O5 Details by Class &amp; Accounts'!AI$18, 'E2 Allocators'!$B$15:$W$15, 0),FALSE)*$G84), 0, VLOOKUP(VLOOKUP($A84, 'E4 TB Allocation Details'!$A$18:$L$217, MATCH("Customer ID", 'E4 TB Allocation Details'!$A$18:$L$18, 0),FALSE), 'E2 Allocators'!$B$15:$W$361, MATCH('O5 Details by Class &amp; Accounts'!AI$18, 'E2 Allocators'!$B$15:$W$15, 0),FALSE)*$G84)</f>
        <v>0</v>
      </c>
      <c r="AJ84" s="1334">
        <f>IF(ISERROR(VLOOKUP(VLOOKUP($A84, 'E4 TB Allocation Details'!$A$18:$L$217, MATCH("Customer ID", 'E4 TB Allocation Details'!$A$18:$L$18, 0),FALSE), 'E2 Allocators'!$B$15:$W$361, MATCH('O5 Details by Class &amp; Accounts'!AJ$18, 'E2 Allocators'!$B$15:$W$15, 0),FALSE)*$G84), 0, VLOOKUP(VLOOKUP($A84, 'E4 TB Allocation Details'!$A$18:$L$217, MATCH("Customer ID", 'E4 TB Allocation Details'!$A$18:$L$18, 0),FALSE), 'E2 Allocators'!$B$15:$W$361, MATCH('O5 Details by Class &amp; Accounts'!AJ$18, 'E2 Allocators'!$B$15:$W$15, 0),FALSE)*$G84)</f>
        <v>0</v>
      </c>
      <c r="AK84" s="1334">
        <f>IF(ISERROR(VLOOKUP(VLOOKUP($A84, 'E4 TB Allocation Details'!$A$18:$L$217, MATCH("Customer ID", 'E4 TB Allocation Details'!$A$18:$L$18, 0),FALSE), 'E2 Allocators'!$B$15:$W$361, MATCH('O5 Details by Class &amp; Accounts'!AK$18, 'E2 Allocators'!$B$15:$W$15, 0),FALSE)*$G84), 0, VLOOKUP(VLOOKUP($A84, 'E4 TB Allocation Details'!$A$18:$L$217, MATCH("Customer ID", 'E4 TB Allocation Details'!$A$18:$L$18, 0),FALSE), 'E2 Allocators'!$B$15:$W$361, MATCH('O5 Details by Class &amp; Accounts'!AK$18, 'E2 Allocators'!$B$15:$W$15, 0),FALSE)*$G84)</f>
        <v>0</v>
      </c>
      <c r="AL84" s="1334">
        <f>IF(ISERROR(VLOOKUP(VLOOKUP($A84, 'E4 TB Allocation Details'!$A$18:$L$217, MATCH("Customer ID", 'E4 TB Allocation Details'!$A$18:$L$18, 0),FALSE), 'E2 Allocators'!$B$15:$W$361, MATCH('O5 Details by Class &amp; Accounts'!AL$18, 'E2 Allocators'!$B$15:$W$15, 0),FALSE)*$G84), 0, VLOOKUP(VLOOKUP($A84, 'E4 TB Allocation Details'!$A$18:$L$217, MATCH("Customer ID", 'E4 TB Allocation Details'!$A$18:$L$18, 0),FALSE), 'E2 Allocators'!$B$15:$W$361, MATCH('O5 Details by Class &amp; Accounts'!AL$18, 'E2 Allocators'!$B$15:$W$15, 0),FALSE)*$G84)</f>
        <v>0</v>
      </c>
      <c r="AM84" s="1334">
        <f>IF(ISERROR(VLOOKUP(VLOOKUP($A84, 'E4 TB Allocation Details'!$A$18:$L$217, MATCH("Customer ID", 'E4 TB Allocation Details'!$A$18:$L$18, 0),FALSE), 'E2 Allocators'!$B$15:$W$361, MATCH('O5 Details by Class &amp; Accounts'!AM$18, 'E2 Allocators'!$B$15:$W$15, 0),FALSE)*$G84), 0, VLOOKUP(VLOOKUP($A84, 'E4 TB Allocation Details'!$A$18:$L$217, MATCH("Customer ID", 'E4 TB Allocation Details'!$A$18:$L$18, 0),FALSE), 'E2 Allocators'!$B$15:$W$361, MATCH('O5 Details by Class &amp; Accounts'!AM$18, 'E2 Allocators'!$B$15:$W$15, 0),FALSE)*$G84)</f>
        <v>0</v>
      </c>
      <c r="AN84" s="1334">
        <f>IF(ISERROR(VLOOKUP(VLOOKUP($A84, 'E4 TB Allocation Details'!$A$18:$L$217, MATCH("Customer ID", 'E4 TB Allocation Details'!$A$18:$L$18, 0),FALSE), 'E2 Allocators'!$B$15:$W$361, MATCH('O5 Details by Class &amp; Accounts'!AN$18, 'E2 Allocators'!$B$15:$W$15, 0),FALSE)*$G84), 0, VLOOKUP(VLOOKUP($A84, 'E4 TB Allocation Details'!$A$18:$L$217, MATCH("Customer ID", 'E4 TB Allocation Details'!$A$18:$L$18, 0),FALSE), 'E2 Allocators'!$B$15:$W$361, MATCH('O5 Details by Class &amp; Accounts'!AN$18, 'E2 Allocators'!$B$15:$W$15, 0),FALSE)*$G84)</f>
        <v>0</v>
      </c>
      <c r="AO84" s="1334">
        <f>IF(ISERROR(VLOOKUP(VLOOKUP($A84, 'E4 TB Allocation Details'!$A$18:$L$217, MATCH("Customer ID", 'E4 TB Allocation Details'!$A$18:$L$18, 0),FALSE), 'E2 Allocators'!$B$15:$W$361, MATCH('O5 Details by Class &amp; Accounts'!AO$18, 'E2 Allocators'!$B$15:$W$15, 0),FALSE)*$G84), 0, VLOOKUP(VLOOKUP($A84, 'E4 TB Allocation Details'!$A$18:$L$217, MATCH("Customer ID", 'E4 TB Allocation Details'!$A$18:$L$18, 0),FALSE), 'E2 Allocators'!$B$15:$W$361, MATCH('O5 Details by Class &amp; Accounts'!AO$18, 'E2 Allocators'!$B$15:$W$15, 0),FALSE)*$G84)</f>
        <v>0</v>
      </c>
      <c r="AP84" s="1334">
        <f>IF(ISERROR(VLOOKUP(VLOOKUP($A84, 'E4 TB Allocation Details'!$A$18:$L$217, MATCH("Customer ID", 'E4 TB Allocation Details'!$A$18:$L$18, 0),FALSE), 'E2 Allocators'!$B$15:$W$361, MATCH('O5 Details by Class &amp; Accounts'!AP$18, 'E2 Allocators'!$B$15:$W$15, 0),FALSE)*$G84), 0, VLOOKUP(VLOOKUP($A84, 'E4 TB Allocation Details'!$A$18:$L$217, MATCH("Customer ID", 'E4 TB Allocation Details'!$A$18:$L$18, 0),FALSE), 'E2 Allocators'!$B$15:$W$361, MATCH('O5 Details by Class &amp; Accounts'!AP$18, 'E2 Allocators'!$B$15:$W$15, 0),FALSE)*$G84)</f>
        <v>0</v>
      </c>
      <c r="AQ84" s="1334">
        <f>IF(ISERROR(VLOOKUP(VLOOKUP($A84, 'E4 TB Allocation Details'!$A$18:$L$217, MATCH("Customer ID", 'E4 TB Allocation Details'!$A$18:$L$18, 0),FALSE), 'E2 Allocators'!$B$15:$W$361, MATCH('O5 Details by Class &amp; Accounts'!AQ$18, 'E2 Allocators'!$B$15:$W$15, 0),FALSE)*$G84), 0, VLOOKUP(VLOOKUP($A84, 'E4 TB Allocation Details'!$A$18:$L$217, MATCH("Customer ID", 'E4 TB Allocation Details'!$A$18:$L$18, 0),FALSE), 'E2 Allocators'!$B$15:$W$361, MATCH('O5 Details by Class &amp; Accounts'!AQ$18, 'E2 Allocators'!$B$15:$W$15, 0),FALSE)*$G84)</f>
        <v>0</v>
      </c>
      <c r="AR84" s="1334">
        <f>IF(ISERROR(VLOOKUP(VLOOKUP($A84, 'E4 TB Allocation Details'!$A$18:$L$217, MATCH("Customer ID", 'E4 TB Allocation Details'!$A$18:$L$18, 0),FALSE), 'E2 Allocators'!$B$15:$W$361, MATCH('O5 Details by Class &amp; Accounts'!AR$18, 'E2 Allocators'!$B$15:$W$15, 0),FALSE)*$G84), 0, VLOOKUP(VLOOKUP($A84, 'E4 TB Allocation Details'!$A$18:$L$217, MATCH("Customer ID", 'E4 TB Allocation Details'!$A$18:$L$18, 0),FALSE), 'E2 Allocators'!$B$15:$W$361, MATCH('O5 Details by Class &amp; Accounts'!AR$18, 'E2 Allocators'!$B$15:$W$15, 0),FALSE)*$G84)</f>
        <v>0</v>
      </c>
      <c r="AS84" s="1334">
        <f>IF(ISERROR(VLOOKUP(VLOOKUP($A84, 'E4 TB Allocation Details'!$A$18:$L$217, MATCH("Customer ID", 'E4 TB Allocation Details'!$A$18:$L$18, 0),FALSE), 'E2 Allocators'!$B$15:$W$361, MATCH('O5 Details by Class &amp; Accounts'!AS$18, 'E2 Allocators'!$B$15:$W$15, 0),FALSE)*$G84), 0, VLOOKUP(VLOOKUP($A84, 'E4 TB Allocation Details'!$A$18:$L$217, MATCH("Customer ID", 'E4 TB Allocation Details'!$A$18:$L$18, 0),FALSE), 'E2 Allocators'!$B$15:$W$361, MATCH('O5 Details by Class &amp; Accounts'!AS$18, 'E2 Allocators'!$B$15:$W$15, 0),FALSE)*$G84)</f>
        <v>0</v>
      </c>
      <c r="AT84" s="1334">
        <f>IF(ISERROR(VLOOKUP(VLOOKUP($A84, 'E4 TB Allocation Details'!$A$18:$L$217, MATCH("Customer ID", 'E4 TB Allocation Details'!$A$18:$L$18, 0),FALSE), 'E2 Allocators'!$B$15:$W$361, MATCH('O5 Details by Class &amp; Accounts'!AT$18, 'E2 Allocators'!$B$15:$W$15, 0),FALSE)*$G84), 0, VLOOKUP(VLOOKUP($A84, 'E4 TB Allocation Details'!$A$18:$L$217, MATCH("Customer ID", 'E4 TB Allocation Details'!$A$18:$L$18, 0),FALSE), 'E2 Allocators'!$B$15:$W$361, MATCH('O5 Details by Class &amp; Accounts'!AT$18, 'E2 Allocators'!$B$15:$W$15, 0),FALSE)*$G84)</f>
        <v>0</v>
      </c>
      <c r="AU84" s="1334">
        <f>IF(ISERROR(VLOOKUP(VLOOKUP($A84, 'E4 TB Allocation Details'!$A$18:$L$217, MATCH("Customer ID", 'E4 TB Allocation Details'!$A$18:$L$18, 0),FALSE), 'E2 Allocators'!$B$15:$W$361, MATCH('O5 Details by Class &amp; Accounts'!AU$18, 'E2 Allocators'!$B$15:$W$15, 0),FALSE)*$G84), 0, VLOOKUP(VLOOKUP($A84, 'E4 TB Allocation Details'!$A$18:$L$217, MATCH("Customer ID", 'E4 TB Allocation Details'!$A$18:$L$18, 0),FALSE), 'E2 Allocators'!$B$15:$W$361, MATCH('O5 Details by Class &amp; Accounts'!AU$18, 'E2 Allocators'!$B$15:$W$15, 0),FALSE)*$G84)</f>
        <v>0</v>
      </c>
      <c r="AV84" s="1334">
        <f>IF(ISERROR(VLOOKUP(VLOOKUP($A84, 'E4 TB Allocation Details'!$A$18:$L$217, MATCH("Customer ID", 'E4 TB Allocation Details'!$A$18:$L$18, 0),FALSE), 'E2 Allocators'!$B$15:$W$361, MATCH('O5 Details by Class &amp; Accounts'!AV$18, 'E2 Allocators'!$B$15:$W$15, 0),FALSE)*$G84), 0, VLOOKUP(VLOOKUP($A84, 'E4 TB Allocation Details'!$A$18:$L$217, MATCH("Customer ID", 'E4 TB Allocation Details'!$A$18:$L$18, 0),FALSE), 'E2 Allocators'!$B$15:$W$361, MATCH('O5 Details by Class &amp; Accounts'!AV$18, 'E2 Allocators'!$B$15:$W$15, 0),FALSE)*$G84)</f>
        <v>0</v>
      </c>
      <c r="AW84" s="1334">
        <f>IF(ISERROR(VLOOKUP(VLOOKUP($A84, 'E4 TB Allocation Details'!$A$18:$L$217, MATCH("Customer ID", 'E4 TB Allocation Details'!$A$18:$L$18, 0),FALSE), 'E2 Allocators'!$B$15:$W$361, MATCH('O5 Details by Class &amp; Accounts'!AW$18, 'E2 Allocators'!$B$15:$W$15, 0),FALSE)*$G84), 0, VLOOKUP(VLOOKUP($A84, 'E4 TB Allocation Details'!$A$18:$L$217, MATCH("Customer ID", 'E4 TB Allocation Details'!$A$18:$L$18, 0),FALSE), 'E2 Allocators'!$B$15:$W$361, MATCH('O5 Details by Class &amp; Accounts'!AW$18, 'E2 Allocators'!$B$15:$W$15, 0),FALSE)*$G84)</f>
        <v>0</v>
      </c>
      <c r="AX84" s="1334">
        <f t="shared" si="15"/>
        <v>0</v>
      </c>
      <c r="AY84" s="1334">
        <f>IF(ISERROR(VLOOKUP(VLOOKUP($A84, 'E4 TB Allocation Details'!$A$18:$L$217, MATCH("Misc ID", 'E4 TB Allocation Details'!$A$18:$L$18, 0),FALSE), 'E2 Allocators'!$B$15:$W$361, MATCH('O5 Details by Class &amp; Accounts'!AY$18, 'E2 Allocators'!$B$15:$W$15, 0),FALSE)*$E84), 0, VLOOKUP(VLOOKUP($A84, 'E4 TB Allocation Details'!$A$18:$L$217, MATCH("Misc ID", 'E4 TB Allocation Details'!$A$18:$L$18, 0),FALSE), 'E2 Allocators'!$B$15:$W$361, MATCH('O5 Details by Class &amp; Accounts'!AY$18, 'E2 Allocators'!$B$15:$W$15, 0),FALSE)*$E84)</f>
        <v>-1266892.3114779161</v>
      </c>
      <c r="AZ84" s="1334">
        <f>IF(ISERROR(VLOOKUP(VLOOKUP($A84, 'E4 TB Allocation Details'!$A$18:$L$217, MATCH("Misc ID", 'E4 TB Allocation Details'!$A$18:$L$18, 0),FALSE), 'E2 Allocators'!$B$15:$W$361, MATCH('O5 Details by Class &amp; Accounts'!AZ$18, 'E2 Allocators'!$B$15:$W$15, 0),FALSE)*$E84), 0, VLOOKUP(VLOOKUP($A84, 'E4 TB Allocation Details'!$A$18:$L$217, MATCH("Misc ID", 'E4 TB Allocation Details'!$A$18:$L$18, 0),FALSE), 'E2 Allocators'!$B$15:$W$361, MATCH('O5 Details by Class &amp; Accounts'!AZ$18, 'E2 Allocators'!$B$15:$W$15, 0),FALSE)*$E84)</f>
        <v>-320910.60945312551</v>
      </c>
      <c r="BA84" s="1334">
        <f>IF(ISERROR(VLOOKUP(VLOOKUP($A84, 'E4 TB Allocation Details'!$A$18:$L$217, MATCH("Misc ID", 'E4 TB Allocation Details'!$A$18:$L$18, 0),FALSE), 'E2 Allocators'!$B$15:$W$361, MATCH('O5 Details by Class &amp; Accounts'!BA$18, 'E2 Allocators'!$B$15:$W$15, 0),FALSE)*$E84), 0, VLOOKUP(VLOOKUP($A84, 'E4 TB Allocation Details'!$A$18:$L$217, MATCH("Misc ID", 'E4 TB Allocation Details'!$A$18:$L$18, 0),FALSE), 'E2 Allocators'!$B$15:$W$361, MATCH('O5 Details by Class &amp; Accounts'!BA$18, 'E2 Allocators'!$B$15:$W$15, 0),FALSE)*$E84)</f>
        <v>-383578.38272102887</v>
      </c>
      <c r="BB84" s="1334">
        <f>IF(ISERROR(VLOOKUP(VLOOKUP($A84, 'E4 TB Allocation Details'!$A$18:$L$217, MATCH("Misc ID", 'E4 TB Allocation Details'!$A$18:$L$18, 0),FALSE), 'E2 Allocators'!$B$15:$W$361, MATCH('O5 Details by Class &amp; Accounts'!BB$18, 'E2 Allocators'!$B$15:$W$15, 0),FALSE)*$E84), 0, VLOOKUP(VLOOKUP($A84, 'E4 TB Allocation Details'!$A$18:$L$217, MATCH("Misc ID", 'E4 TB Allocation Details'!$A$18:$L$18, 0),FALSE), 'E2 Allocators'!$B$15:$W$361, MATCH('O5 Details by Class &amp; Accounts'!BB$18, 'E2 Allocators'!$B$15:$W$15, 0),FALSE)*$E84)</f>
        <v>0</v>
      </c>
      <c r="BC84" s="1334">
        <f>IF(ISERROR(VLOOKUP(VLOOKUP($A84, 'E4 TB Allocation Details'!$A$18:$L$217, MATCH("Misc ID", 'E4 TB Allocation Details'!$A$18:$L$18, 0),FALSE), 'E2 Allocators'!$B$15:$W$361, MATCH('O5 Details by Class &amp; Accounts'!BC$18, 'E2 Allocators'!$B$15:$W$15, 0),FALSE)*$E84), 0, VLOOKUP(VLOOKUP($A84, 'E4 TB Allocation Details'!$A$18:$L$217, MATCH("Misc ID", 'E4 TB Allocation Details'!$A$18:$L$18, 0),FALSE), 'E2 Allocators'!$B$15:$W$361, MATCH('O5 Details by Class &amp; Accounts'!BC$18, 'E2 Allocators'!$B$15:$W$15, 0),FALSE)*$E84)</f>
        <v>-142074.71930234678</v>
      </c>
      <c r="BD84" s="1334">
        <f>IF(ISERROR(VLOOKUP(VLOOKUP($A84, 'E4 TB Allocation Details'!$A$18:$L$217, MATCH("Misc ID", 'E4 TB Allocation Details'!$A$18:$L$18, 0),FALSE), 'E2 Allocators'!$B$15:$W$361, MATCH('O5 Details by Class &amp; Accounts'!BD$18, 'E2 Allocators'!$B$15:$W$15, 0),FALSE)*$E84), 0, VLOOKUP(VLOOKUP($A84, 'E4 TB Allocation Details'!$A$18:$L$217, MATCH("Misc ID", 'E4 TB Allocation Details'!$A$18:$L$18, 0),FALSE), 'E2 Allocators'!$B$15:$W$361, MATCH('O5 Details by Class &amp; Accounts'!BD$18, 'E2 Allocators'!$B$15:$W$15, 0),FALSE)*$E84)</f>
        <v>-186660.990674698</v>
      </c>
      <c r="BE84" s="1334">
        <f>IF(ISERROR(VLOOKUP(VLOOKUP($A84, 'E4 TB Allocation Details'!$A$18:$L$217, MATCH("Misc ID", 'E4 TB Allocation Details'!$A$18:$L$18, 0),FALSE), 'E2 Allocators'!$B$15:$W$361, MATCH('O5 Details by Class &amp; Accounts'!BE$18, 'E2 Allocators'!$B$15:$W$15, 0),FALSE)*$E84), 0, VLOOKUP(VLOOKUP($A84, 'E4 TB Allocation Details'!$A$18:$L$217, MATCH("Misc ID", 'E4 TB Allocation Details'!$A$18:$L$18, 0),FALSE), 'E2 Allocators'!$B$15:$W$361, MATCH('O5 Details by Class &amp; Accounts'!BE$18, 'E2 Allocators'!$B$15:$W$15, 0),FALSE)*$E84)</f>
        <v>-122370.88723946809</v>
      </c>
      <c r="BF84" s="1334">
        <f>IF(ISERROR(VLOOKUP(VLOOKUP($A84, 'E4 TB Allocation Details'!$A$18:$L$217, MATCH("Misc ID", 'E4 TB Allocation Details'!$A$18:$L$18, 0),FALSE), 'E2 Allocators'!$B$15:$W$361, MATCH('O5 Details by Class &amp; Accounts'!BF$18, 'E2 Allocators'!$B$15:$W$15, 0),FALSE)*$E84), 0, VLOOKUP(VLOOKUP($A84, 'E4 TB Allocation Details'!$A$18:$L$217, MATCH("Misc ID", 'E4 TB Allocation Details'!$A$18:$L$18, 0),FALSE), 'E2 Allocators'!$B$15:$W$361, MATCH('O5 Details by Class &amp; Accounts'!BF$18, 'E2 Allocators'!$B$15:$W$15, 0),FALSE)*$E84)</f>
        <v>-7731.6287991972913</v>
      </c>
      <c r="BG84" s="1334">
        <f>IF(ISERROR(VLOOKUP(VLOOKUP($A84, 'E4 TB Allocation Details'!$A$18:$L$217, MATCH("Misc ID", 'E4 TB Allocation Details'!$A$18:$L$18, 0),FALSE), 'E2 Allocators'!$B$15:$W$361, MATCH('O5 Details by Class &amp; Accounts'!BG$18, 'E2 Allocators'!$B$15:$W$15, 0),FALSE)*$E84), 0, VLOOKUP(VLOOKUP($A84, 'E4 TB Allocation Details'!$A$18:$L$217, MATCH("Misc ID", 'E4 TB Allocation Details'!$A$18:$L$18, 0),FALSE), 'E2 Allocators'!$B$15:$W$361, MATCH('O5 Details by Class &amp; Accounts'!BG$18, 'E2 Allocators'!$B$15:$W$15, 0),FALSE)*$E84)</f>
        <v>-6674.4703322189171</v>
      </c>
      <c r="BH84" s="1334">
        <f>IF(ISERROR(VLOOKUP(VLOOKUP($A84, 'E4 TB Allocation Details'!$A$18:$L$217, MATCH("Misc ID", 'E4 TB Allocation Details'!$A$18:$L$18, 0),FALSE), 'E2 Allocators'!$B$15:$W$361, MATCH('O5 Details by Class &amp; Accounts'!BH$18, 'E2 Allocators'!$B$15:$W$15, 0),FALSE)*$E84), 0, VLOOKUP(VLOOKUP($A84, 'E4 TB Allocation Details'!$A$18:$L$217, MATCH("Misc ID", 'E4 TB Allocation Details'!$A$18:$L$18, 0),FALSE), 'E2 Allocators'!$B$15:$W$361, MATCH('O5 Details by Class &amp; Accounts'!BH$18, 'E2 Allocators'!$B$15:$W$15, 0),FALSE)*$E84)</f>
        <v>0</v>
      </c>
      <c r="BI84" s="1334">
        <f>IF(ISERROR(VLOOKUP(VLOOKUP($A84, 'E4 TB Allocation Details'!$A$18:$L$217, MATCH("Misc ID", 'E4 TB Allocation Details'!$A$18:$L$18, 0),FALSE), 'E2 Allocators'!$B$15:$W$361, MATCH('O5 Details by Class &amp; Accounts'!BI$18, 'E2 Allocators'!$B$15:$W$15, 0),FALSE)*$E84), 0, VLOOKUP(VLOOKUP($A84, 'E4 TB Allocation Details'!$A$18:$L$217, MATCH("Misc ID", 'E4 TB Allocation Details'!$A$18:$L$18, 0),FALSE), 'E2 Allocators'!$B$15:$W$361, MATCH('O5 Details by Class &amp; Accounts'!BI$18, 'E2 Allocators'!$B$15:$W$15, 0),FALSE)*$E84)</f>
        <v>0</v>
      </c>
      <c r="BJ84" s="1334">
        <f>IF(ISERROR(VLOOKUP(VLOOKUP($A84, 'E4 TB Allocation Details'!$A$18:$L$217, MATCH("Misc ID", 'E4 TB Allocation Details'!$A$18:$L$18, 0),FALSE), 'E2 Allocators'!$B$15:$W$361, MATCH('O5 Details by Class &amp; Accounts'!BJ$18, 'E2 Allocators'!$B$15:$W$15, 0),FALSE)*$E84), 0, VLOOKUP(VLOOKUP($A84, 'E4 TB Allocation Details'!$A$18:$L$217, MATCH("Misc ID", 'E4 TB Allocation Details'!$A$18:$L$18, 0),FALSE), 'E2 Allocators'!$B$15:$W$361, MATCH('O5 Details by Class &amp; Accounts'!BJ$18, 'E2 Allocators'!$B$15:$W$15, 0),FALSE)*$E84)</f>
        <v>0</v>
      </c>
      <c r="BK84" s="1334">
        <f>IF(ISERROR(VLOOKUP(VLOOKUP($A84, 'E4 TB Allocation Details'!$A$18:$L$217, MATCH("Misc ID", 'E4 TB Allocation Details'!$A$18:$L$18, 0),FALSE), 'E2 Allocators'!$B$15:$W$361, MATCH('O5 Details by Class &amp; Accounts'!BK$18, 'E2 Allocators'!$B$15:$W$15, 0),FALSE)*$E84), 0, VLOOKUP(VLOOKUP($A84, 'E4 TB Allocation Details'!$A$18:$L$217, MATCH("Misc ID", 'E4 TB Allocation Details'!$A$18:$L$18, 0),FALSE), 'E2 Allocators'!$B$15:$W$361, MATCH('O5 Details by Class &amp; Accounts'!BK$18, 'E2 Allocators'!$B$15:$W$15, 0),FALSE)*$E84)</f>
        <v>0</v>
      </c>
      <c r="BL84" s="1334">
        <f>IF(ISERROR(VLOOKUP(VLOOKUP($A84, 'E4 TB Allocation Details'!$A$18:$L$217, MATCH("Misc ID", 'E4 TB Allocation Details'!$A$18:$L$18, 0),FALSE), 'E2 Allocators'!$B$15:$W$361, MATCH('O5 Details by Class &amp; Accounts'!BL$18, 'E2 Allocators'!$B$15:$W$15, 0),FALSE)*$E84), 0, VLOOKUP(VLOOKUP($A84, 'E4 TB Allocation Details'!$A$18:$L$217, MATCH("Misc ID", 'E4 TB Allocation Details'!$A$18:$L$18, 0),FALSE), 'E2 Allocators'!$B$15:$W$361, MATCH('O5 Details by Class &amp; Accounts'!BL$18, 'E2 Allocators'!$B$15:$W$15, 0),FALSE)*$E84)</f>
        <v>0</v>
      </c>
      <c r="BM84" s="1334">
        <f>IF(ISERROR(VLOOKUP(VLOOKUP($A84, 'E4 TB Allocation Details'!$A$18:$L$217, MATCH("Misc ID", 'E4 TB Allocation Details'!$A$18:$L$18, 0),FALSE), 'E2 Allocators'!$B$15:$W$361, MATCH('O5 Details by Class &amp; Accounts'!BM$18, 'E2 Allocators'!$B$15:$W$15, 0),FALSE)*$E84), 0, VLOOKUP(VLOOKUP($A84, 'E4 TB Allocation Details'!$A$18:$L$217, MATCH("Misc ID", 'E4 TB Allocation Details'!$A$18:$L$18, 0),FALSE), 'E2 Allocators'!$B$15:$W$361, MATCH('O5 Details by Class &amp; Accounts'!BM$18, 'E2 Allocators'!$B$15:$W$15, 0),FALSE)*$E84)</f>
        <v>0</v>
      </c>
      <c r="BN84" s="1334">
        <f>IF(ISERROR(VLOOKUP(VLOOKUP($A84, 'E4 TB Allocation Details'!$A$18:$L$217, MATCH("Misc ID", 'E4 TB Allocation Details'!$A$18:$L$18, 0),FALSE), 'E2 Allocators'!$B$15:$W$361, MATCH('O5 Details by Class &amp; Accounts'!BN$18, 'E2 Allocators'!$B$15:$W$15, 0),FALSE)*$E84), 0, VLOOKUP(VLOOKUP($A84, 'E4 TB Allocation Details'!$A$18:$L$217, MATCH("Misc ID", 'E4 TB Allocation Details'!$A$18:$L$18, 0),FALSE), 'E2 Allocators'!$B$15:$W$361, MATCH('O5 Details by Class &amp; Accounts'!BN$18, 'E2 Allocators'!$B$15:$W$15, 0),FALSE)*$E84)</f>
        <v>0</v>
      </c>
      <c r="BO84" s="1334">
        <f>IF(ISERROR(VLOOKUP(VLOOKUP($A84, 'E4 TB Allocation Details'!$A$18:$L$217, MATCH("Misc ID", 'E4 TB Allocation Details'!$A$18:$L$18, 0),FALSE), 'E2 Allocators'!$B$15:$W$361, MATCH('O5 Details by Class &amp; Accounts'!BO$18, 'E2 Allocators'!$B$15:$W$15, 0),FALSE)*$E84), 0, VLOOKUP(VLOOKUP($A84, 'E4 TB Allocation Details'!$A$18:$L$217, MATCH("Misc ID", 'E4 TB Allocation Details'!$A$18:$L$18, 0),FALSE), 'E2 Allocators'!$B$15:$W$361, MATCH('O5 Details by Class &amp; Accounts'!BO$18, 'E2 Allocators'!$B$15:$W$15, 0),FALSE)*$E84)</f>
        <v>0</v>
      </c>
      <c r="BP84" s="1334">
        <f>IF(ISERROR(VLOOKUP(VLOOKUP($A84, 'E4 TB Allocation Details'!$A$18:$L$217, MATCH("Misc ID", 'E4 TB Allocation Details'!$A$18:$L$18, 0),FALSE), 'E2 Allocators'!$B$15:$W$361, MATCH('O5 Details by Class &amp; Accounts'!BP$18, 'E2 Allocators'!$B$15:$W$15, 0),FALSE)*$E84), 0, VLOOKUP(VLOOKUP($A84, 'E4 TB Allocation Details'!$A$18:$L$217, MATCH("Misc ID", 'E4 TB Allocation Details'!$A$18:$L$18, 0),FALSE), 'E2 Allocators'!$B$15:$W$361, MATCH('O5 Details by Class &amp; Accounts'!BP$18, 'E2 Allocators'!$B$15:$W$15, 0),FALSE)*$E84)</f>
        <v>0</v>
      </c>
      <c r="BQ84" s="1334">
        <f>IF(ISERROR(VLOOKUP(VLOOKUP($A84, 'E4 TB Allocation Details'!$A$18:$L$217, MATCH("Misc ID", 'E4 TB Allocation Details'!$A$18:$L$18, 0),FALSE), 'E2 Allocators'!$B$15:$W$361, MATCH('O5 Details by Class &amp; Accounts'!BQ$18, 'E2 Allocators'!$B$15:$W$15, 0),FALSE)*$E84), 0, VLOOKUP(VLOOKUP($A84, 'E4 TB Allocation Details'!$A$18:$L$217, MATCH("Misc ID", 'E4 TB Allocation Details'!$A$18:$L$18, 0),FALSE), 'E2 Allocators'!$B$15:$W$361, MATCH('O5 Details by Class &amp; Accounts'!BQ$18, 'E2 Allocators'!$B$15:$W$15, 0),FALSE)*$E84)</f>
        <v>0</v>
      </c>
      <c r="BR84" s="1334">
        <f>IF(ISERROR(VLOOKUP(VLOOKUP($A84, 'E4 TB Allocation Details'!$A$18:$L$217, MATCH("Misc ID", 'E4 TB Allocation Details'!$A$18:$L$18, 0),FALSE), 'E2 Allocators'!$B$15:$W$361, MATCH('O5 Details by Class &amp; Accounts'!BR$18, 'E2 Allocators'!$B$15:$W$15, 0),FALSE)*$E84), 0, VLOOKUP(VLOOKUP($A84, 'E4 TB Allocation Details'!$A$18:$L$217, MATCH("Misc ID", 'E4 TB Allocation Details'!$A$18:$L$18, 0),FALSE), 'E2 Allocators'!$B$15:$W$361, MATCH('O5 Details by Class &amp; Accounts'!BR$18, 'E2 Allocators'!$B$15:$W$15, 0),FALSE)*$E84)</f>
        <v>0</v>
      </c>
      <c r="BS84" s="1334">
        <f t="shared" ref="BS84:BS90" si="18">SUM(AY84:BR84)</f>
        <v>-2436893.9999999995</v>
      </c>
      <c r="BT84" s="1334">
        <f>IF(ISERROR(VLOOKUP(VLOOKUP($A84, 'E4 TB Allocation Details'!$A$18:$L$217, MATCH("A &amp; G ID", 'E4 TB Allocation Details'!$A$18:$L$18, 0),FALSE), 'E2 Allocators'!$B$15:$W$361, MATCH('O5 Details by Class &amp; Accounts'!BT$18, 'E2 Allocators'!$B$15:$W$15, 0),FALSE)*$E84), 0, VLOOKUP(VLOOKUP($A84, 'E4 TB Allocation Details'!$A$18:$L$217, MATCH("A &amp; G ID", 'E4 TB Allocation Details'!$A$18:$L$18, 0),FALSE), 'E2 Allocators'!$B$15:$W$361, MATCH('O5 Details by Class &amp; Accounts'!BT$18, 'E2 Allocators'!$B$15:$W$15, 0),FALSE)*$E84)</f>
        <v>0</v>
      </c>
      <c r="BU84" s="1334">
        <f>IF(ISERROR(VLOOKUP(VLOOKUP($A84, 'E4 TB Allocation Details'!$A$18:$L$217, MATCH("A &amp; G ID", 'E4 TB Allocation Details'!$A$18:$L$18, 0),FALSE), 'E2 Allocators'!$B$15:$W$361, MATCH('O5 Details by Class &amp; Accounts'!BU$18, 'E2 Allocators'!$B$15:$W$15, 0),FALSE)*$E84), 0, VLOOKUP(VLOOKUP($A84, 'E4 TB Allocation Details'!$A$18:$L$217, MATCH("A &amp; G ID", 'E4 TB Allocation Details'!$A$18:$L$18, 0),FALSE), 'E2 Allocators'!$B$15:$W$361, MATCH('O5 Details by Class &amp; Accounts'!BU$18, 'E2 Allocators'!$B$15:$W$15, 0),FALSE)*$E84)</f>
        <v>0</v>
      </c>
      <c r="BV84" s="1334">
        <f>IF(ISERROR(VLOOKUP(VLOOKUP($A84, 'E4 TB Allocation Details'!$A$18:$L$217, MATCH("A &amp; G ID", 'E4 TB Allocation Details'!$A$18:$L$18, 0),FALSE), 'E2 Allocators'!$B$15:$W$361, MATCH('O5 Details by Class &amp; Accounts'!BV$18, 'E2 Allocators'!$B$15:$W$15, 0),FALSE)*$E84), 0, VLOOKUP(VLOOKUP($A84, 'E4 TB Allocation Details'!$A$18:$L$217, MATCH("A &amp; G ID", 'E4 TB Allocation Details'!$A$18:$L$18, 0),FALSE), 'E2 Allocators'!$B$15:$W$361, MATCH('O5 Details by Class &amp; Accounts'!BV$18, 'E2 Allocators'!$B$15:$W$15, 0),FALSE)*$E84)</f>
        <v>0</v>
      </c>
      <c r="BW84" s="1334">
        <f>IF(ISERROR(VLOOKUP(VLOOKUP($A84, 'E4 TB Allocation Details'!$A$18:$L$217, MATCH("A &amp; G ID", 'E4 TB Allocation Details'!$A$18:$L$18, 0),FALSE), 'E2 Allocators'!$B$15:$W$361, MATCH('O5 Details by Class &amp; Accounts'!BW$18, 'E2 Allocators'!$B$15:$W$15, 0),FALSE)*$E84), 0, VLOOKUP(VLOOKUP($A84, 'E4 TB Allocation Details'!$A$18:$L$217, MATCH("A &amp; G ID", 'E4 TB Allocation Details'!$A$18:$L$18, 0),FALSE), 'E2 Allocators'!$B$15:$W$361, MATCH('O5 Details by Class &amp; Accounts'!BW$18, 'E2 Allocators'!$B$15:$W$15, 0),FALSE)*$E84)</f>
        <v>0</v>
      </c>
      <c r="BX84" s="1334">
        <f>IF(ISERROR(VLOOKUP(VLOOKUP($A84, 'E4 TB Allocation Details'!$A$18:$L$217, MATCH("A &amp; G ID", 'E4 TB Allocation Details'!$A$18:$L$18, 0),FALSE), 'E2 Allocators'!$B$15:$W$361, MATCH('O5 Details by Class &amp; Accounts'!BX$18, 'E2 Allocators'!$B$15:$W$15, 0),FALSE)*$E84), 0, VLOOKUP(VLOOKUP($A84, 'E4 TB Allocation Details'!$A$18:$L$217, MATCH("A &amp; G ID", 'E4 TB Allocation Details'!$A$18:$L$18, 0),FALSE), 'E2 Allocators'!$B$15:$W$361, MATCH('O5 Details by Class &amp; Accounts'!BX$18, 'E2 Allocators'!$B$15:$W$15, 0),FALSE)*$E84)</f>
        <v>0</v>
      </c>
      <c r="BY84" s="1334">
        <f>IF(ISERROR(VLOOKUP(VLOOKUP($A84, 'E4 TB Allocation Details'!$A$18:$L$217, MATCH("A &amp; G ID", 'E4 TB Allocation Details'!$A$18:$L$18, 0),FALSE), 'E2 Allocators'!$B$15:$W$361, MATCH('O5 Details by Class &amp; Accounts'!BY$18, 'E2 Allocators'!$B$15:$W$15, 0),FALSE)*$E84), 0, VLOOKUP(VLOOKUP($A84, 'E4 TB Allocation Details'!$A$18:$L$217, MATCH("A &amp; G ID", 'E4 TB Allocation Details'!$A$18:$L$18, 0),FALSE), 'E2 Allocators'!$B$15:$W$361, MATCH('O5 Details by Class &amp; Accounts'!BY$18, 'E2 Allocators'!$B$15:$W$15, 0),FALSE)*$E84)</f>
        <v>0</v>
      </c>
      <c r="BZ84" s="1334">
        <f>IF(ISERROR(VLOOKUP(VLOOKUP($A84, 'E4 TB Allocation Details'!$A$18:$L$217, MATCH("A &amp; G ID", 'E4 TB Allocation Details'!$A$18:$L$18, 0),FALSE), 'E2 Allocators'!$B$15:$W$361, MATCH('O5 Details by Class &amp; Accounts'!BZ$18, 'E2 Allocators'!$B$15:$W$15, 0),FALSE)*$E84), 0, VLOOKUP(VLOOKUP($A84, 'E4 TB Allocation Details'!$A$18:$L$217, MATCH("A &amp; G ID", 'E4 TB Allocation Details'!$A$18:$L$18, 0),FALSE), 'E2 Allocators'!$B$15:$W$361, MATCH('O5 Details by Class &amp; Accounts'!BZ$18, 'E2 Allocators'!$B$15:$W$15, 0),FALSE)*$E84)</f>
        <v>0</v>
      </c>
      <c r="CA84" s="1334">
        <f>IF(ISERROR(VLOOKUP(VLOOKUP($A84, 'E4 TB Allocation Details'!$A$18:$L$217, MATCH("A &amp; G ID", 'E4 TB Allocation Details'!$A$18:$L$18, 0),FALSE), 'E2 Allocators'!$B$15:$W$361, MATCH('O5 Details by Class &amp; Accounts'!CA$18, 'E2 Allocators'!$B$15:$W$15, 0),FALSE)*$E84), 0, VLOOKUP(VLOOKUP($A84, 'E4 TB Allocation Details'!$A$18:$L$217, MATCH("A &amp; G ID", 'E4 TB Allocation Details'!$A$18:$L$18, 0),FALSE), 'E2 Allocators'!$B$15:$W$361, MATCH('O5 Details by Class &amp; Accounts'!CA$18, 'E2 Allocators'!$B$15:$W$15, 0),FALSE)*$E84)</f>
        <v>0</v>
      </c>
      <c r="CB84" s="1334">
        <f>IF(ISERROR(VLOOKUP(VLOOKUP($A84, 'E4 TB Allocation Details'!$A$18:$L$217, MATCH("A &amp; G ID", 'E4 TB Allocation Details'!$A$18:$L$18, 0),FALSE), 'E2 Allocators'!$B$15:$W$361, MATCH('O5 Details by Class &amp; Accounts'!CB$18, 'E2 Allocators'!$B$15:$W$15, 0),FALSE)*$E84), 0, VLOOKUP(VLOOKUP($A84, 'E4 TB Allocation Details'!$A$18:$L$217, MATCH("A &amp; G ID", 'E4 TB Allocation Details'!$A$18:$L$18, 0),FALSE), 'E2 Allocators'!$B$15:$W$361, MATCH('O5 Details by Class &amp; Accounts'!CB$18, 'E2 Allocators'!$B$15:$W$15, 0),FALSE)*$E84)</f>
        <v>0</v>
      </c>
      <c r="CC84" s="1334">
        <f>IF(ISERROR(VLOOKUP(VLOOKUP($A84, 'E4 TB Allocation Details'!$A$18:$L$217, MATCH("A &amp; G ID", 'E4 TB Allocation Details'!$A$18:$L$18, 0),FALSE), 'E2 Allocators'!$B$15:$W$361, MATCH('O5 Details by Class &amp; Accounts'!CC$18, 'E2 Allocators'!$B$15:$W$15, 0),FALSE)*$E84), 0, VLOOKUP(VLOOKUP($A84, 'E4 TB Allocation Details'!$A$18:$L$217, MATCH("A &amp; G ID", 'E4 TB Allocation Details'!$A$18:$L$18, 0),FALSE), 'E2 Allocators'!$B$15:$W$361, MATCH('O5 Details by Class &amp; Accounts'!CC$18, 'E2 Allocators'!$B$15:$W$15, 0),FALSE)*$E84)</f>
        <v>0</v>
      </c>
      <c r="CD84" s="1334">
        <f>IF(ISERROR(VLOOKUP(VLOOKUP($A84, 'E4 TB Allocation Details'!$A$18:$L$217, MATCH("A &amp; G ID", 'E4 TB Allocation Details'!$A$18:$L$18, 0),FALSE), 'E2 Allocators'!$B$15:$W$361, MATCH('O5 Details by Class &amp; Accounts'!CD$18, 'E2 Allocators'!$B$15:$W$15, 0),FALSE)*$E84), 0, VLOOKUP(VLOOKUP($A84, 'E4 TB Allocation Details'!$A$18:$L$217, MATCH("A &amp; G ID", 'E4 TB Allocation Details'!$A$18:$L$18, 0),FALSE), 'E2 Allocators'!$B$15:$W$361, MATCH('O5 Details by Class &amp; Accounts'!CD$18, 'E2 Allocators'!$B$15:$W$15, 0),FALSE)*$E84)</f>
        <v>0</v>
      </c>
      <c r="CE84" s="1334">
        <f>IF(ISERROR(VLOOKUP(VLOOKUP($A84, 'E4 TB Allocation Details'!$A$18:$L$217, MATCH("A &amp; G ID", 'E4 TB Allocation Details'!$A$18:$L$18, 0),FALSE), 'E2 Allocators'!$B$15:$W$361, MATCH('O5 Details by Class &amp; Accounts'!CE$18, 'E2 Allocators'!$B$15:$W$15, 0),FALSE)*$E84), 0, VLOOKUP(VLOOKUP($A84, 'E4 TB Allocation Details'!$A$18:$L$217, MATCH("A &amp; G ID", 'E4 TB Allocation Details'!$A$18:$L$18, 0),FALSE), 'E2 Allocators'!$B$15:$W$361, MATCH('O5 Details by Class &amp; Accounts'!CE$18, 'E2 Allocators'!$B$15:$W$15, 0),FALSE)*$E84)</f>
        <v>0</v>
      </c>
      <c r="CF84" s="1334">
        <f>IF(ISERROR(VLOOKUP(VLOOKUP($A84, 'E4 TB Allocation Details'!$A$18:$L$217, MATCH("A &amp; G ID", 'E4 TB Allocation Details'!$A$18:$L$18, 0),FALSE), 'E2 Allocators'!$B$15:$W$361, MATCH('O5 Details by Class &amp; Accounts'!CF$18, 'E2 Allocators'!$B$15:$W$15, 0),FALSE)*$E84), 0, VLOOKUP(VLOOKUP($A84, 'E4 TB Allocation Details'!$A$18:$L$217, MATCH("A &amp; G ID", 'E4 TB Allocation Details'!$A$18:$L$18, 0),FALSE), 'E2 Allocators'!$B$15:$W$361, MATCH('O5 Details by Class &amp; Accounts'!CF$18, 'E2 Allocators'!$B$15:$W$15, 0),FALSE)*$E84)</f>
        <v>0</v>
      </c>
      <c r="CG84" s="1334">
        <f>IF(ISERROR(VLOOKUP(VLOOKUP($A84, 'E4 TB Allocation Details'!$A$18:$L$217, MATCH("A &amp; G ID", 'E4 TB Allocation Details'!$A$18:$L$18, 0),FALSE), 'E2 Allocators'!$B$15:$W$361, MATCH('O5 Details by Class &amp; Accounts'!CG$18, 'E2 Allocators'!$B$15:$W$15, 0),FALSE)*$E84), 0, VLOOKUP(VLOOKUP($A84, 'E4 TB Allocation Details'!$A$18:$L$217, MATCH("A &amp; G ID", 'E4 TB Allocation Details'!$A$18:$L$18, 0),FALSE), 'E2 Allocators'!$B$15:$W$361, MATCH('O5 Details by Class &amp; Accounts'!CG$18, 'E2 Allocators'!$B$15:$W$15, 0),FALSE)*$E84)</f>
        <v>0</v>
      </c>
      <c r="CH84" s="1334">
        <f>IF(ISERROR(VLOOKUP(VLOOKUP($A84, 'E4 TB Allocation Details'!$A$18:$L$217, MATCH("A &amp; G ID", 'E4 TB Allocation Details'!$A$18:$L$18, 0),FALSE), 'E2 Allocators'!$B$15:$W$361, MATCH('O5 Details by Class &amp; Accounts'!CH$18, 'E2 Allocators'!$B$15:$W$15, 0),FALSE)*$E84), 0, VLOOKUP(VLOOKUP($A84, 'E4 TB Allocation Details'!$A$18:$L$217, MATCH("A &amp; G ID", 'E4 TB Allocation Details'!$A$18:$L$18, 0),FALSE), 'E2 Allocators'!$B$15:$W$361, MATCH('O5 Details by Class &amp; Accounts'!CH$18, 'E2 Allocators'!$B$15:$W$15, 0),FALSE)*$E84)</f>
        <v>0</v>
      </c>
      <c r="CI84" s="1334">
        <f>IF(ISERROR(VLOOKUP(VLOOKUP($A84, 'E4 TB Allocation Details'!$A$18:$L$217, MATCH("A &amp; G ID", 'E4 TB Allocation Details'!$A$18:$L$18, 0),FALSE), 'E2 Allocators'!$B$15:$W$361, MATCH('O5 Details by Class &amp; Accounts'!CI$18, 'E2 Allocators'!$B$15:$W$15, 0),FALSE)*$E84), 0, VLOOKUP(VLOOKUP($A84, 'E4 TB Allocation Details'!$A$18:$L$217, MATCH("A &amp; G ID", 'E4 TB Allocation Details'!$A$18:$L$18, 0),FALSE), 'E2 Allocators'!$B$15:$W$361, MATCH('O5 Details by Class &amp; Accounts'!CI$18, 'E2 Allocators'!$B$15:$W$15, 0),FALSE)*$E84)</f>
        <v>0</v>
      </c>
      <c r="CJ84" s="1334">
        <f>IF(ISERROR(VLOOKUP(VLOOKUP($A84, 'E4 TB Allocation Details'!$A$18:$L$217, MATCH("A &amp; G ID", 'E4 TB Allocation Details'!$A$18:$L$18, 0),FALSE), 'E2 Allocators'!$B$15:$W$361, MATCH('O5 Details by Class &amp; Accounts'!CJ$18, 'E2 Allocators'!$B$15:$W$15, 0),FALSE)*$E84), 0, VLOOKUP(VLOOKUP($A84, 'E4 TB Allocation Details'!$A$18:$L$217, MATCH("A &amp; G ID", 'E4 TB Allocation Details'!$A$18:$L$18, 0),FALSE), 'E2 Allocators'!$B$15:$W$361, MATCH('O5 Details by Class &amp; Accounts'!CJ$18, 'E2 Allocators'!$B$15:$W$15, 0),FALSE)*$E84)</f>
        <v>0</v>
      </c>
      <c r="CK84" s="1334">
        <f>IF(ISERROR(VLOOKUP(VLOOKUP($A84, 'E4 TB Allocation Details'!$A$18:$L$217, MATCH("A &amp; G ID", 'E4 TB Allocation Details'!$A$18:$L$18, 0),FALSE), 'E2 Allocators'!$B$15:$W$361, MATCH('O5 Details by Class &amp; Accounts'!CK$18, 'E2 Allocators'!$B$15:$W$15, 0),FALSE)*$E84), 0, VLOOKUP(VLOOKUP($A84, 'E4 TB Allocation Details'!$A$18:$L$217, MATCH("A &amp; G ID", 'E4 TB Allocation Details'!$A$18:$L$18, 0),FALSE), 'E2 Allocators'!$B$15:$W$361, MATCH('O5 Details by Class &amp; Accounts'!CK$18, 'E2 Allocators'!$B$15:$W$15, 0),FALSE)*$E84)</f>
        <v>0</v>
      </c>
      <c r="CL84" s="1334">
        <f>IF(ISERROR(VLOOKUP(VLOOKUP($A84, 'E4 TB Allocation Details'!$A$18:$L$217, MATCH("A &amp; G ID", 'E4 TB Allocation Details'!$A$18:$L$18, 0),FALSE), 'E2 Allocators'!$B$15:$W$361, MATCH('O5 Details by Class &amp; Accounts'!CL$18, 'E2 Allocators'!$B$15:$W$15, 0),FALSE)*$E84), 0, VLOOKUP(VLOOKUP($A84, 'E4 TB Allocation Details'!$A$18:$L$217, MATCH("A &amp; G ID", 'E4 TB Allocation Details'!$A$18:$L$18, 0),FALSE), 'E2 Allocators'!$B$15:$W$361, MATCH('O5 Details by Class &amp; Accounts'!CL$18, 'E2 Allocators'!$B$15:$W$15, 0),FALSE)*$E84)</f>
        <v>0</v>
      </c>
      <c r="CM84" s="1334">
        <f>IF(ISERROR(VLOOKUP(VLOOKUP($A84, 'E4 TB Allocation Details'!$A$18:$L$217, MATCH("A &amp; G ID", 'E4 TB Allocation Details'!$A$18:$L$18, 0),FALSE), 'E2 Allocators'!$B$15:$W$361, MATCH('O5 Details by Class &amp; Accounts'!CM$18, 'E2 Allocators'!$B$15:$W$15, 0),FALSE)*$E84), 0, VLOOKUP(VLOOKUP($A84, 'E4 TB Allocation Details'!$A$18:$L$217, MATCH("A &amp; G ID", 'E4 TB Allocation Details'!$A$18:$L$18, 0),FALSE), 'E2 Allocators'!$B$15:$W$361, MATCH('O5 Details by Class &amp; Accounts'!CM$18, 'E2 Allocators'!$B$15:$W$15, 0),FALSE)*$E84)</f>
        <v>0</v>
      </c>
      <c r="CN84" s="1334">
        <f t="shared" si="16"/>
        <v>0</v>
      </c>
      <c r="CO84" s="1670">
        <f t="shared" ref="CO84:CO90" si="19">+E84-AC84-AX84-BS84-CN84</f>
        <v>-4.6566128730773926E-10</v>
      </c>
      <c r="CQ84" s="1926" t="s">
        <v>1271</v>
      </c>
    </row>
    <row r="85" spans="1:95" s="64" customFormat="1" ht="12.75" x14ac:dyDescent="0.2">
      <c r="A85" s="1105">
        <v>4080</v>
      </c>
      <c r="B85" s="1106" t="s">
        <v>1699</v>
      </c>
      <c r="C85" s="1667">
        <f>IF(ISERROR(VLOOKUP($A85,'I3 TB Data'!$A$20:$H$465,MATCH('O5 Details by Class &amp; Accounts'!$C$18, 'I3 TB Data'!$A$20:$H$20,0),0)), 0, VLOOKUP($A85,'I3 TB Data'!$A$20:$H$465,MATCH('O5 Details by Class &amp; Accounts'!$C$18,'I3 TB Data'!$A$20:$H$20,0),0))</f>
        <v>0</v>
      </c>
      <c r="D85" s="1668"/>
      <c r="E85" s="1667">
        <f t="shared" si="17"/>
        <v>0</v>
      </c>
      <c r="F85" s="1669">
        <f>IF(ISERROR(VLOOKUP($A85, 'E1 Categorization'!A33:E123, MATCH("Customer Component", 'E1 Categorization'!$A$33:$E$33,0), 0)), 0, IF(VLOOKUP($A85, 'E1 Categorization'!A33:E123, MATCH("Customer Component", 'E1 Categorization'!$A$33:$E$33,0), 0)=0, 'O5 Details by Class &amp; Accounts'!$E85, IF(AND(VLOOKUP($A85, 'E1 Categorization'!A33:E123, MATCH("Customer Component", 'E1 Categorization'!$A$33:$E$33,0), 0) &gt;0, VLOOKUP($A85, 'E1 Categorization'!A33:E123, MATCH("Customer Component", 'E1 Categorization'!$A$33:$E$33,0), 0)&lt;1), 'O5 Details by Class &amp; Accounts'!$E85*(1-VLOOKUP($A85, 'E1 Categorization'!A33:E123, MATCH("Customer Component", 'E1 Categorization'!$A$33:$E$33,0), 0)), 0)))</f>
        <v>0</v>
      </c>
      <c r="G85" s="1669">
        <f>IF(ISERROR(VLOOKUP($A85, 'E1 Categorization'!A33:E123, MATCH("Customer Component", 'E1 Categorization'!$A$33:$E$33,0), 0)),0, IF(VLOOKUP($A85, 'E1 Categorization'!A33:E123, MATCH("Customer Component", 'E1 Categorization'!$A$33:$E$33,0), 0)=0, 0, IF(AND(VLOOKUP($A85, 'E1 Categorization'!A33:E123, MATCH("Customer Component", 'E1 Categorization'!$A$33:$E$33,0), 0) &gt;0, VLOOKUP($A85, 'E1 Categorization'!A33:E123, MATCH("Customer Component", 'E1 Categorization'!$A$33:$E$33,0), 0)&lt;1), 'O5 Details by Class &amp; Accounts'!$E85*(VLOOKUP($A85, 'E1 Categorization'!A33:E123, MATCH("Customer Component", 'E1 Categorization'!$A$33:$E$33,0), 0)), 'O5 Details by Class &amp; Accounts'!$E85)))</f>
        <v>0</v>
      </c>
      <c r="H85" s="1334">
        <f t="shared" si="13"/>
        <v>0</v>
      </c>
      <c r="I85" s="1334">
        <f>IF(ISERROR(VLOOKUP(VLOOKUP($A85, 'E4 TB Allocation Details'!$A$18:$L$217, MATCH("Demand ID", 'E4 TB Allocation Details'!$A$18:$L$18, 0),FALSE), 'E2 Allocators'!$B$15:$W$361, MATCH('O5 Details by Class &amp; Accounts'!I$18, 'E2 Allocators'!$B$15:$W$15, 0),FALSE)*$F85), 0, VLOOKUP(VLOOKUP($A85, 'E4 TB Allocation Details'!$A$18:$L$217, MATCH("Demand ID", 'E4 TB Allocation Details'!$A$18:$L$18, 0),FALSE), 'E2 Allocators'!$B$15:$W$361, MATCH('O5 Details by Class &amp; Accounts'!I$18, 'E2 Allocators'!$B$15:$W$15, 0),FALSE)*$F85)</f>
        <v>0</v>
      </c>
      <c r="J85" s="1334">
        <f>IF(ISERROR(VLOOKUP(VLOOKUP($A85, 'E4 TB Allocation Details'!$A$18:$L$217, MATCH("Demand ID", 'E4 TB Allocation Details'!$A$18:$L$18, 0),FALSE), 'E2 Allocators'!$B$15:$W$361, MATCH('O5 Details by Class &amp; Accounts'!J$18, 'E2 Allocators'!$B$15:$W$15, 0),FALSE)*$F85), 0, VLOOKUP(VLOOKUP($A85, 'E4 TB Allocation Details'!$A$18:$L$217, MATCH("Demand ID", 'E4 TB Allocation Details'!$A$18:$L$18, 0),FALSE), 'E2 Allocators'!$B$15:$W$361, MATCH('O5 Details by Class &amp; Accounts'!J$18, 'E2 Allocators'!$B$15:$W$15, 0),FALSE)*$F85)</f>
        <v>0</v>
      </c>
      <c r="K85" s="1334">
        <f>IF(ISERROR(VLOOKUP(VLOOKUP($A85, 'E4 TB Allocation Details'!$A$18:$L$217, MATCH("Demand ID", 'E4 TB Allocation Details'!$A$18:$L$18, 0),FALSE), 'E2 Allocators'!$B$15:$W$361, MATCH('O5 Details by Class &amp; Accounts'!K$18, 'E2 Allocators'!$B$15:$W$15, 0),FALSE)*$F85), 0, VLOOKUP(VLOOKUP($A85, 'E4 TB Allocation Details'!$A$18:$L$217, MATCH("Demand ID", 'E4 TB Allocation Details'!$A$18:$L$18, 0),FALSE), 'E2 Allocators'!$B$15:$W$361, MATCH('O5 Details by Class &amp; Accounts'!K$18, 'E2 Allocators'!$B$15:$W$15, 0),FALSE)*$F85)</f>
        <v>0</v>
      </c>
      <c r="L85" s="1334">
        <f>IF(ISERROR(VLOOKUP(VLOOKUP($A85, 'E4 TB Allocation Details'!$A$18:$L$217, MATCH("Demand ID", 'E4 TB Allocation Details'!$A$18:$L$18, 0),FALSE), 'E2 Allocators'!$B$15:$W$361, MATCH('O5 Details by Class &amp; Accounts'!L$18, 'E2 Allocators'!$B$15:$W$15, 0),FALSE)*$F85), 0, VLOOKUP(VLOOKUP($A85, 'E4 TB Allocation Details'!$A$18:$L$217, MATCH("Demand ID", 'E4 TB Allocation Details'!$A$18:$L$18, 0),FALSE), 'E2 Allocators'!$B$15:$W$361, MATCH('O5 Details by Class &amp; Accounts'!L$18, 'E2 Allocators'!$B$15:$W$15, 0),FALSE)*$F85)</f>
        <v>0</v>
      </c>
      <c r="M85" s="1334">
        <f>IF(ISERROR(VLOOKUP(VLOOKUP($A85, 'E4 TB Allocation Details'!$A$18:$L$217, MATCH("Demand ID", 'E4 TB Allocation Details'!$A$18:$L$18, 0),FALSE), 'E2 Allocators'!$B$15:$W$361, MATCH('O5 Details by Class &amp; Accounts'!M$18, 'E2 Allocators'!$B$15:$W$15, 0),FALSE)*$F85), 0, VLOOKUP(VLOOKUP($A85, 'E4 TB Allocation Details'!$A$18:$L$217, MATCH("Demand ID", 'E4 TB Allocation Details'!$A$18:$L$18, 0),FALSE), 'E2 Allocators'!$B$15:$W$361, MATCH('O5 Details by Class &amp; Accounts'!M$18, 'E2 Allocators'!$B$15:$W$15, 0),FALSE)*$F85)</f>
        <v>0</v>
      </c>
      <c r="N85" s="1334">
        <f>IF(ISERROR(VLOOKUP(VLOOKUP($A85, 'E4 TB Allocation Details'!$A$18:$L$217, MATCH("Demand ID", 'E4 TB Allocation Details'!$A$18:$L$18, 0),FALSE), 'E2 Allocators'!$B$15:$W$361, MATCH('O5 Details by Class &amp; Accounts'!N$18, 'E2 Allocators'!$B$15:$W$15, 0),FALSE)*$F85), 0, VLOOKUP(VLOOKUP($A85, 'E4 TB Allocation Details'!$A$18:$L$217, MATCH("Demand ID", 'E4 TB Allocation Details'!$A$18:$L$18, 0),FALSE), 'E2 Allocators'!$B$15:$W$361, MATCH('O5 Details by Class &amp; Accounts'!N$18, 'E2 Allocators'!$B$15:$W$15, 0),FALSE)*$F85)</f>
        <v>0</v>
      </c>
      <c r="O85" s="1334">
        <f>IF(ISERROR(VLOOKUP(VLOOKUP($A85, 'E4 TB Allocation Details'!$A$18:$L$217, MATCH("Demand ID", 'E4 TB Allocation Details'!$A$18:$L$18, 0),FALSE), 'E2 Allocators'!$B$15:$W$361, MATCH('O5 Details by Class &amp; Accounts'!O$18, 'E2 Allocators'!$B$15:$W$15, 0),FALSE)*$F85), 0, VLOOKUP(VLOOKUP($A85, 'E4 TB Allocation Details'!$A$18:$L$217, MATCH("Demand ID", 'E4 TB Allocation Details'!$A$18:$L$18, 0),FALSE), 'E2 Allocators'!$B$15:$W$361, MATCH('O5 Details by Class &amp; Accounts'!O$18, 'E2 Allocators'!$B$15:$W$15, 0),FALSE)*$F85)</f>
        <v>0</v>
      </c>
      <c r="P85" s="1334">
        <f>IF(ISERROR(VLOOKUP(VLOOKUP($A85, 'E4 TB Allocation Details'!$A$18:$L$217, MATCH("Demand ID", 'E4 TB Allocation Details'!$A$18:$L$18, 0),FALSE), 'E2 Allocators'!$B$15:$W$361, MATCH('O5 Details by Class &amp; Accounts'!P$18, 'E2 Allocators'!$B$15:$W$15, 0),FALSE)*$F85), 0, VLOOKUP(VLOOKUP($A85, 'E4 TB Allocation Details'!$A$18:$L$217, MATCH("Demand ID", 'E4 TB Allocation Details'!$A$18:$L$18, 0),FALSE), 'E2 Allocators'!$B$15:$W$361, MATCH('O5 Details by Class &amp; Accounts'!P$18, 'E2 Allocators'!$B$15:$W$15, 0),FALSE)*$F85)</f>
        <v>0</v>
      </c>
      <c r="Q85" s="1334">
        <f>IF(ISERROR(VLOOKUP(VLOOKUP($A85, 'E4 TB Allocation Details'!$A$18:$L$217, MATCH("Demand ID", 'E4 TB Allocation Details'!$A$18:$L$18, 0),FALSE), 'E2 Allocators'!$B$15:$W$361, MATCH('O5 Details by Class &amp; Accounts'!Q$18, 'E2 Allocators'!$B$15:$W$15, 0),FALSE)*$F85), 0, VLOOKUP(VLOOKUP($A85, 'E4 TB Allocation Details'!$A$18:$L$217, MATCH("Demand ID", 'E4 TB Allocation Details'!$A$18:$L$18, 0),FALSE), 'E2 Allocators'!$B$15:$W$361, MATCH('O5 Details by Class &amp; Accounts'!Q$18, 'E2 Allocators'!$B$15:$W$15, 0),FALSE)*$F85)</f>
        <v>0</v>
      </c>
      <c r="R85" s="1334">
        <f>IF(ISERROR(VLOOKUP(VLOOKUP($A85, 'E4 TB Allocation Details'!$A$18:$L$217, MATCH("Demand ID", 'E4 TB Allocation Details'!$A$18:$L$18, 0),FALSE), 'E2 Allocators'!$B$15:$W$361, MATCH('O5 Details by Class &amp; Accounts'!R$18, 'E2 Allocators'!$B$15:$W$15, 0),FALSE)*$F85), 0, VLOOKUP(VLOOKUP($A85, 'E4 TB Allocation Details'!$A$18:$L$217, MATCH("Demand ID", 'E4 TB Allocation Details'!$A$18:$L$18, 0),FALSE), 'E2 Allocators'!$B$15:$W$361, MATCH('O5 Details by Class &amp; Accounts'!R$18, 'E2 Allocators'!$B$15:$W$15, 0),FALSE)*$F85)</f>
        <v>0</v>
      </c>
      <c r="S85" s="1334">
        <f>IF(ISERROR(VLOOKUP(VLOOKUP($A85, 'E4 TB Allocation Details'!$A$18:$L$217, MATCH("Demand ID", 'E4 TB Allocation Details'!$A$18:$L$18, 0),FALSE), 'E2 Allocators'!$B$15:$W$361, MATCH('O5 Details by Class &amp; Accounts'!S$18, 'E2 Allocators'!$B$15:$W$15, 0),FALSE)*$F85), 0, VLOOKUP(VLOOKUP($A85, 'E4 TB Allocation Details'!$A$18:$L$217, MATCH("Demand ID", 'E4 TB Allocation Details'!$A$18:$L$18, 0),FALSE), 'E2 Allocators'!$B$15:$W$361, MATCH('O5 Details by Class &amp; Accounts'!S$18, 'E2 Allocators'!$B$15:$W$15, 0),FALSE)*$F85)</f>
        <v>0</v>
      </c>
      <c r="T85" s="1334">
        <f>IF(ISERROR(VLOOKUP(VLOOKUP($A85, 'E4 TB Allocation Details'!$A$18:$L$217, MATCH("Demand ID", 'E4 TB Allocation Details'!$A$18:$L$18, 0),FALSE), 'E2 Allocators'!$B$15:$W$361, MATCH('O5 Details by Class &amp; Accounts'!T$18, 'E2 Allocators'!$B$15:$W$15, 0),FALSE)*$F85), 0, VLOOKUP(VLOOKUP($A85, 'E4 TB Allocation Details'!$A$18:$L$217, MATCH("Demand ID", 'E4 TB Allocation Details'!$A$18:$L$18, 0),FALSE), 'E2 Allocators'!$B$15:$W$361, MATCH('O5 Details by Class &amp; Accounts'!T$18, 'E2 Allocators'!$B$15:$W$15, 0),FALSE)*$F85)</f>
        <v>0</v>
      </c>
      <c r="U85" s="1334">
        <f>IF(ISERROR(VLOOKUP(VLOOKUP($A85, 'E4 TB Allocation Details'!$A$18:$L$217, MATCH("Demand ID", 'E4 TB Allocation Details'!$A$18:$L$18, 0),FALSE), 'E2 Allocators'!$B$15:$W$361, MATCH('O5 Details by Class &amp; Accounts'!U$18, 'E2 Allocators'!$B$15:$W$15, 0),FALSE)*$F85), 0, VLOOKUP(VLOOKUP($A85, 'E4 TB Allocation Details'!$A$18:$L$217, MATCH("Demand ID", 'E4 TB Allocation Details'!$A$18:$L$18, 0),FALSE), 'E2 Allocators'!$B$15:$W$361, MATCH('O5 Details by Class &amp; Accounts'!U$18, 'E2 Allocators'!$B$15:$W$15, 0),FALSE)*$F85)</f>
        <v>0</v>
      </c>
      <c r="V85" s="1334">
        <f>IF(ISERROR(VLOOKUP(VLOOKUP($A85, 'E4 TB Allocation Details'!$A$18:$L$217, MATCH("Demand ID", 'E4 TB Allocation Details'!$A$18:$L$18, 0),FALSE), 'E2 Allocators'!$B$15:$W$361, MATCH('O5 Details by Class &amp; Accounts'!V$18, 'E2 Allocators'!$B$15:$W$15, 0),FALSE)*$F85), 0, VLOOKUP(VLOOKUP($A85, 'E4 TB Allocation Details'!$A$18:$L$217, MATCH("Demand ID", 'E4 TB Allocation Details'!$A$18:$L$18, 0),FALSE), 'E2 Allocators'!$B$15:$W$361, MATCH('O5 Details by Class &amp; Accounts'!V$18, 'E2 Allocators'!$B$15:$W$15, 0),FALSE)*$F85)</f>
        <v>0</v>
      </c>
      <c r="W85" s="1334">
        <f>IF(ISERROR(VLOOKUP(VLOOKUP($A85, 'E4 TB Allocation Details'!$A$18:$L$217, MATCH("Demand ID", 'E4 TB Allocation Details'!$A$18:$L$18, 0),FALSE), 'E2 Allocators'!$B$15:$W$361, MATCH('O5 Details by Class &amp; Accounts'!W$18, 'E2 Allocators'!$B$15:$W$15, 0),FALSE)*$F85), 0, VLOOKUP(VLOOKUP($A85, 'E4 TB Allocation Details'!$A$18:$L$217, MATCH("Demand ID", 'E4 TB Allocation Details'!$A$18:$L$18, 0),FALSE), 'E2 Allocators'!$B$15:$W$361, MATCH('O5 Details by Class &amp; Accounts'!W$18, 'E2 Allocators'!$B$15:$W$15, 0),FALSE)*$F85)</f>
        <v>0</v>
      </c>
      <c r="X85" s="1334">
        <f>IF(ISERROR(VLOOKUP(VLOOKUP($A85, 'E4 TB Allocation Details'!$A$18:$L$217, MATCH("Demand ID", 'E4 TB Allocation Details'!$A$18:$L$18, 0),FALSE), 'E2 Allocators'!$B$15:$W$361, MATCH('O5 Details by Class &amp; Accounts'!X$18, 'E2 Allocators'!$B$15:$W$15, 0),FALSE)*$F85), 0, VLOOKUP(VLOOKUP($A85, 'E4 TB Allocation Details'!$A$18:$L$217, MATCH("Demand ID", 'E4 TB Allocation Details'!$A$18:$L$18, 0),FALSE), 'E2 Allocators'!$B$15:$W$361, MATCH('O5 Details by Class &amp; Accounts'!X$18, 'E2 Allocators'!$B$15:$W$15, 0),FALSE)*$F85)</f>
        <v>0</v>
      </c>
      <c r="Y85" s="1334">
        <f>IF(ISERROR(VLOOKUP(VLOOKUP($A85, 'E4 TB Allocation Details'!$A$18:$L$217, MATCH("Demand ID", 'E4 TB Allocation Details'!$A$18:$L$18, 0),FALSE), 'E2 Allocators'!$B$15:$W$361, MATCH('O5 Details by Class &amp; Accounts'!Y$18, 'E2 Allocators'!$B$15:$W$15, 0),FALSE)*$F85), 0, VLOOKUP(VLOOKUP($A85, 'E4 TB Allocation Details'!$A$18:$L$217, MATCH("Demand ID", 'E4 TB Allocation Details'!$A$18:$L$18, 0),FALSE), 'E2 Allocators'!$B$15:$W$361, MATCH('O5 Details by Class &amp; Accounts'!Y$18, 'E2 Allocators'!$B$15:$W$15, 0),FALSE)*$F85)</f>
        <v>0</v>
      </c>
      <c r="Z85" s="1334">
        <f>IF(ISERROR(VLOOKUP(VLOOKUP($A85, 'E4 TB Allocation Details'!$A$18:$L$217, MATCH("Demand ID", 'E4 TB Allocation Details'!$A$18:$L$18, 0),FALSE), 'E2 Allocators'!$B$15:$W$361, MATCH('O5 Details by Class &amp; Accounts'!Z$18, 'E2 Allocators'!$B$15:$W$15, 0),FALSE)*$F85), 0, VLOOKUP(VLOOKUP($A85, 'E4 TB Allocation Details'!$A$18:$L$217, MATCH("Demand ID", 'E4 TB Allocation Details'!$A$18:$L$18, 0),FALSE), 'E2 Allocators'!$B$15:$W$361, MATCH('O5 Details by Class &amp; Accounts'!Z$18, 'E2 Allocators'!$B$15:$W$15, 0),FALSE)*$F85)</f>
        <v>0</v>
      </c>
      <c r="AA85" s="1334">
        <f>IF(ISERROR(VLOOKUP(VLOOKUP($A85, 'E4 TB Allocation Details'!$A$18:$L$217, MATCH("Demand ID", 'E4 TB Allocation Details'!$A$18:$L$18, 0),FALSE), 'E2 Allocators'!$B$15:$W$361, MATCH('O5 Details by Class &amp; Accounts'!AA$18, 'E2 Allocators'!$B$15:$W$15, 0),FALSE)*$F85), 0, VLOOKUP(VLOOKUP($A85, 'E4 TB Allocation Details'!$A$18:$L$217, MATCH("Demand ID", 'E4 TB Allocation Details'!$A$18:$L$18, 0),FALSE), 'E2 Allocators'!$B$15:$W$361, MATCH('O5 Details by Class &amp; Accounts'!AA$18, 'E2 Allocators'!$B$15:$W$15, 0),FALSE)*$F85)</f>
        <v>0</v>
      </c>
      <c r="AB85" s="1334">
        <f>IF(ISERROR(VLOOKUP(VLOOKUP($A85, 'E4 TB Allocation Details'!$A$18:$L$217, MATCH("Demand ID", 'E4 TB Allocation Details'!$A$18:$L$18, 0),FALSE), 'E2 Allocators'!$B$15:$W$361, MATCH('O5 Details by Class &amp; Accounts'!AB$18, 'E2 Allocators'!$B$15:$W$15, 0),FALSE)*$F85), 0, VLOOKUP(VLOOKUP($A85, 'E4 TB Allocation Details'!$A$18:$L$217, MATCH("Demand ID", 'E4 TB Allocation Details'!$A$18:$L$18, 0),FALSE), 'E2 Allocators'!$B$15:$W$361, MATCH('O5 Details by Class &amp; Accounts'!AB$18, 'E2 Allocators'!$B$15:$W$15, 0),FALSE)*$F85)</f>
        <v>0</v>
      </c>
      <c r="AC85" s="1334">
        <f t="shared" si="14"/>
        <v>0</v>
      </c>
      <c r="AD85" s="1334">
        <f>IF(ISERROR(VLOOKUP(VLOOKUP($A85, 'E4 TB Allocation Details'!$A$18:$L$217, MATCH("Customer ID", 'E4 TB Allocation Details'!$A$18:$L$18, 0),FALSE), 'E2 Allocators'!$B$15:$W$361, MATCH('O5 Details by Class &amp; Accounts'!AD$18, 'E2 Allocators'!$B$15:$W$15, 0),FALSE)*$G85), 0, VLOOKUP(VLOOKUP($A85, 'E4 TB Allocation Details'!$A$18:$L$217, MATCH("Customer ID", 'E4 TB Allocation Details'!$A$18:$L$18, 0),FALSE), 'E2 Allocators'!$B$15:$W$361, MATCH('O5 Details by Class &amp; Accounts'!AD$18, 'E2 Allocators'!$B$15:$W$15, 0),FALSE)*$G85)</f>
        <v>0</v>
      </c>
      <c r="AE85" s="1334">
        <f>IF(ISERROR(VLOOKUP(VLOOKUP($A85, 'E4 TB Allocation Details'!$A$18:$L$217, MATCH("Customer ID", 'E4 TB Allocation Details'!$A$18:$L$18, 0),FALSE), 'E2 Allocators'!$B$15:$W$361, MATCH('O5 Details by Class &amp; Accounts'!AE$18, 'E2 Allocators'!$B$15:$W$15, 0),FALSE)*$G85), 0, VLOOKUP(VLOOKUP($A85, 'E4 TB Allocation Details'!$A$18:$L$217, MATCH("Customer ID", 'E4 TB Allocation Details'!$A$18:$L$18, 0),FALSE), 'E2 Allocators'!$B$15:$W$361, MATCH('O5 Details by Class &amp; Accounts'!AE$18, 'E2 Allocators'!$B$15:$W$15, 0),FALSE)*$G85)</f>
        <v>0</v>
      </c>
      <c r="AF85" s="1334">
        <f>IF(ISERROR(VLOOKUP(VLOOKUP($A85, 'E4 TB Allocation Details'!$A$18:$L$217, MATCH("Customer ID", 'E4 TB Allocation Details'!$A$18:$L$18, 0),FALSE), 'E2 Allocators'!$B$15:$W$361, MATCH('O5 Details by Class &amp; Accounts'!AF$18, 'E2 Allocators'!$B$15:$W$15, 0),FALSE)*$G85), 0, VLOOKUP(VLOOKUP($A85, 'E4 TB Allocation Details'!$A$18:$L$217, MATCH("Customer ID", 'E4 TB Allocation Details'!$A$18:$L$18, 0),FALSE), 'E2 Allocators'!$B$15:$W$361, MATCH('O5 Details by Class &amp; Accounts'!AF$18, 'E2 Allocators'!$B$15:$W$15, 0),FALSE)*$G85)</f>
        <v>0</v>
      </c>
      <c r="AG85" s="1334">
        <f>IF(ISERROR(VLOOKUP(VLOOKUP($A85, 'E4 TB Allocation Details'!$A$18:$L$217, MATCH("Customer ID", 'E4 TB Allocation Details'!$A$18:$L$18, 0),FALSE), 'E2 Allocators'!$B$15:$W$361, MATCH('O5 Details by Class &amp; Accounts'!AG$18, 'E2 Allocators'!$B$15:$W$15, 0),FALSE)*$G85), 0, VLOOKUP(VLOOKUP($A85, 'E4 TB Allocation Details'!$A$18:$L$217, MATCH("Customer ID", 'E4 TB Allocation Details'!$A$18:$L$18, 0),FALSE), 'E2 Allocators'!$B$15:$W$361, MATCH('O5 Details by Class &amp; Accounts'!AG$18, 'E2 Allocators'!$B$15:$W$15, 0),FALSE)*$G85)</f>
        <v>0</v>
      </c>
      <c r="AH85" s="1334">
        <f>IF(ISERROR(VLOOKUP(VLOOKUP($A85, 'E4 TB Allocation Details'!$A$18:$L$217, MATCH("Customer ID", 'E4 TB Allocation Details'!$A$18:$L$18, 0),FALSE), 'E2 Allocators'!$B$15:$W$361, MATCH('O5 Details by Class &amp; Accounts'!AH$18, 'E2 Allocators'!$B$15:$W$15, 0),FALSE)*$G85), 0, VLOOKUP(VLOOKUP($A85, 'E4 TB Allocation Details'!$A$18:$L$217, MATCH("Customer ID", 'E4 TB Allocation Details'!$A$18:$L$18, 0),FALSE), 'E2 Allocators'!$B$15:$W$361, MATCH('O5 Details by Class &amp; Accounts'!AH$18, 'E2 Allocators'!$B$15:$W$15, 0),FALSE)*$G85)</f>
        <v>0</v>
      </c>
      <c r="AI85" s="1334">
        <f>IF(ISERROR(VLOOKUP(VLOOKUP($A85, 'E4 TB Allocation Details'!$A$18:$L$217, MATCH("Customer ID", 'E4 TB Allocation Details'!$A$18:$L$18, 0),FALSE), 'E2 Allocators'!$B$15:$W$361, MATCH('O5 Details by Class &amp; Accounts'!AI$18, 'E2 Allocators'!$B$15:$W$15, 0),FALSE)*$G85), 0, VLOOKUP(VLOOKUP($A85, 'E4 TB Allocation Details'!$A$18:$L$217, MATCH("Customer ID", 'E4 TB Allocation Details'!$A$18:$L$18, 0),FALSE), 'E2 Allocators'!$B$15:$W$361, MATCH('O5 Details by Class &amp; Accounts'!AI$18, 'E2 Allocators'!$B$15:$W$15, 0),FALSE)*$G85)</f>
        <v>0</v>
      </c>
      <c r="AJ85" s="1334">
        <f>IF(ISERROR(VLOOKUP(VLOOKUP($A85, 'E4 TB Allocation Details'!$A$18:$L$217, MATCH("Customer ID", 'E4 TB Allocation Details'!$A$18:$L$18, 0),FALSE), 'E2 Allocators'!$B$15:$W$361, MATCH('O5 Details by Class &amp; Accounts'!AJ$18, 'E2 Allocators'!$B$15:$W$15, 0),FALSE)*$G85), 0, VLOOKUP(VLOOKUP($A85, 'E4 TB Allocation Details'!$A$18:$L$217, MATCH("Customer ID", 'E4 TB Allocation Details'!$A$18:$L$18, 0),FALSE), 'E2 Allocators'!$B$15:$W$361, MATCH('O5 Details by Class &amp; Accounts'!AJ$18, 'E2 Allocators'!$B$15:$W$15, 0),FALSE)*$G85)</f>
        <v>0</v>
      </c>
      <c r="AK85" s="1334">
        <f>IF(ISERROR(VLOOKUP(VLOOKUP($A85, 'E4 TB Allocation Details'!$A$18:$L$217, MATCH("Customer ID", 'E4 TB Allocation Details'!$A$18:$L$18, 0),FALSE), 'E2 Allocators'!$B$15:$W$361, MATCH('O5 Details by Class &amp; Accounts'!AK$18, 'E2 Allocators'!$B$15:$W$15, 0),FALSE)*$G85), 0, VLOOKUP(VLOOKUP($A85, 'E4 TB Allocation Details'!$A$18:$L$217, MATCH("Customer ID", 'E4 TB Allocation Details'!$A$18:$L$18, 0),FALSE), 'E2 Allocators'!$B$15:$W$361, MATCH('O5 Details by Class &amp; Accounts'!AK$18, 'E2 Allocators'!$B$15:$W$15, 0),FALSE)*$G85)</f>
        <v>0</v>
      </c>
      <c r="AL85" s="1334">
        <f>IF(ISERROR(VLOOKUP(VLOOKUP($A85, 'E4 TB Allocation Details'!$A$18:$L$217, MATCH("Customer ID", 'E4 TB Allocation Details'!$A$18:$L$18, 0),FALSE), 'E2 Allocators'!$B$15:$W$361, MATCH('O5 Details by Class &amp; Accounts'!AL$18, 'E2 Allocators'!$B$15:$W$15, 0),FALSE)*$G85), 0, VLOOKUP(VLOOKUP($A85, 'E4 TB Allocation Details'!$A$18:$L$217, MATCH("Customer ID", 'E4 TB Allocation Details'!$A$18:$L$18, 0),FALSE), 'E2 Allocators'!$B$15:$W$361, MATCH('O5 Details by Class &amp; Accounts'!AL$18, 'E2 Allocators'!$B$15:$W$15, 0),FALSE)*$G85)</f>
        <v>0</v>
      </c>
      <c r="AM85" s="1334">
        <f>IF(ISERROR(VLOOKUP(VLOOKUP($A85, 'E4 TB Allocation Details'!$A$18:$L$217, MATCH("Customer ID", 'E4 TB Allocation Details'!$A$18:$L$18, 0),FALSE), 'E2 Allocators'!$B$15:$W$361, MATCH('O5 Details by Class &amp; Accounts'!AM$18, 'E2 Allocators'!$B$15:$W$15, 0),FALSE)*$G85), 0, VLOOKUP(VLOOKUP($A85, 'E4 TB Allocation Details'!$A$18:$L$217, MATCH("Customer ID", 'E4 TB Allocation Details'!$A$18:$L$18, 0),FALSE), 'E2 Allocators'!$B$15:$W$361, MATCH('O5 Details by Class &amp; Accounts'!AM$18, 'E2 Allocators'!$B$15:$W$15, 0),FALSE)*$G85)</f>
        <v>0</v>
      </c>
      <c r="AN85" s="1334">
        <f>IF(ISERROR(VLOOKUP(VLOOKUP($A85, 'E4 TB Allocation Details'!$A$18:$L$217, MATCH("Customer ID", 'E4 TB Allocation Details'!$A$18:$L$18, 0),FALSE), 'E2 Allocators'!$B$15:$W$361, MATCH('O5 Details by Class &amp; Accounts'!AN$18, 'E2 Allocators'!$B$15:$W$15, 0),FALSE)*$G85), 0, VLOOKUP(VLOOKUP($A85, 'E4 TB Allocation Details'!$A$18:$L$217, MATCH("Customer ID", 'E4 TB Allocation Details'!$A$18:$L$18, 0),FALSE), 'E2 Allocators'!$B$15:$W$361, MATCH('O5 Details by Class &amp; Accounts'!AN$18, 'E2 Allocators'!$B$15:$W$15, 0),FALSE)*$G85)</f>
        <v>0</v>
      </c>
      <c r="AO85" s="1334">
        <f>IF(ISERROR(VLOOKUP(VLOOKUP($A85, 'E4 TB Allocation Details'!$A$18:$L$217, MATCH("Customer ID", 'E4 TB Allocation Details'!$A$18:$L$18, 0),FALSE), 'E2 Allocators'!$B$15:$W$361, MATCH('O5 Details by Class &amp; Accounts'!AO$18, 'E2 Allocators'!$B$15:$W$15, 0),FALSE)*$G85), 0, VLOOKUP(VLOOKUP($A85, 'E4 TB Allocation Details'!$A$18:$L$217, MATCH("Customer ID", 'E4 TB Allocation Details'!$A$18:$L$18, 0),FALSE), 'E2 Allocators'!$B$15:$W$361, MATCH('O5 Details by Class &amp; Accounts'!AO$18, 'E2 Allocators'!$B$15:$W$15, 0),FALSE)*$G85)</f>
        <v>0</v>
      </c>
      <c r="AP85" s="1334">
        <f>IF(ISERROR(VLOOKUP(VLOOKUP($A85, 'E4 TB Allocation Details'!$A$18:$L$217, MATCH("Customer ID", 'E4 TB Allocation Details'!$A$18:$L$18, 0),FALSE), 'E2 Allocators'!$B$15:$W$361, MATCH('O5 Details by Class &amp; Accounts'!AP$18, 'E2 Allocators'!$B$15:$W$15, 0),FALSE)*$G85), 0, VLOOKUP(VLOOKUP($A85, 'E4 TB Allocation Details'!$A$18:$L$217, MATCH("Customer ID", 'E4 TB Allocation Details'!$A$18:$L$18, 0),FALSE), 'E2 Allocators'!$B$15:$W$361, MATCH('O5 Details by Class &amp; Accounts'!AP$18, 'E2 Allocators'!$B$15:$W$15, 0),FALSE)*$G85)</f>
        <v>0</v>
      </c>
      <c r="AQ85" s="1334">
        <f>IF(ISERROR(VLOOKUP(VLOOKUP($A85, 'E4 TB Allocation Details'!$A$18:$L$217, MATCH("Customer ID", 'E4 TB Allocation Details'!$A$18:$L$18, 0),FALSE), 'E2 Allocators'!$B$15:$W$361, MATCH('O5 Details by Class &amp; Accounts'!AQ$18, 'E2 Allocators'!$B$15:$W$15, 0),FALSE)*$G85), 0, VLOOKUP(VLOOKUP($A85, 'E4 TB Allocation Details'!$A$18:$L$217, MATCH("Customer ID", 'E4 TB Allocation Details'!$A$18:$L$18, 0),FALSE), 'E2 Allocators'!$B$15:$W$361, MATCH('O5 Details by Class &amp; Accounts'!AQ$18, 'E2 Allocators'!$B$15:$W$15, 0),FALSE)*$G85)</f>
        <v>0</v>
      </c>
      <c r="AR85" s="1334">
        <f>IF(ISERROR(VLOOKUP(VLOOKUP($A85, 'E4 TB Allocation Details'!$A$18:$L$217, MATCH("Customer ID", 'E4 TB Allocation Details'!$A$18:$L$18, 0),FALSE), 'E2 Allocators'!$B$15:$W$361, MATCH('O5 Details by Class &amp; Accounts'!AR$18, 'E2 Allocators'!$B$15:$W$15, 0),FALSE)*$G85), 0, VLOOKUP(VLOOKUP($A85, 'E4 TB Allocation Details'!$A$18:$L$217, MATCH("Customer ID", 'E4 TB Allocation Details'!$A$18:$L$18, 0),FALSE), 'E2 Allocators'!$B$15:$W$361, MATCH('O5 Details by Class &amp; Accounts'!AR$18, 'E2 Allocators'!$B$15:$W$15, 0),FALSE)*$G85)</f>
        <v>0</v>
      </c>
      <c r="AS85" s="1334">
        <f>IF(ISERROR(VLOOKUP(VLOOKUP($A85, 'E4 TB Allocation Details'!$A$18:$L$217, MATCH("Customer ID", 'E4 TB Allocation Details'!$A$18:$L$18, 0),FALSE), 'E2 Allocators'!$B$15:$W$361, MATCH('O5 Details by Class &amp; Accounts'!AS$18, 'E2 Allocators'!$B$15:$W$15, 0),FALSE)*$G85), 0, VLOOKUP(VLOOKUP($A85, 'E4 TB Allocation Details'!$A$18:$L$217, MATCH("Customer ID", 'E4 TB Allocation Details'!$A$18:$L$18, 0),FALSE), 'E2 Allocators'!$B$15:$W$361, MATCH('O5 Details by Class &amp; Accounts'!AS$18, 'E2 Allocators'!$B$15:$W$15, 0),FALSE)*$G85)</f>
        <v>0</v>
      </c>
      <c r="AT85" s="1334">
        <f>IF(ISERROR(VLOOKUP(VLOOKUP($A85, 'E4 TB Allocation Details'!$A$18:$L$217, MATCH("Customer ID", 'E4 TB Allocation Details'!$A$18:$L$18, 0),FALSE), 'E2 Allocators'!$B$15:$W$361, MATCH('O5 Details by Class &amp; Accounts'!AT$18, 'E2 Allocators'!$B$15:$W$15, 0),FALSE)*$G85), 0, VLOOKUP(VLOOKUP($A85, 'E4 TB Allocation Details'!$A$18:$L$217, MATCH("Customer ID", 'E4 TB Allocation Details'!$A$18:$L$18, 0),FALSE), 'E2 Allocators'!$B$15:$W$361, MATCH('O5 Details by Class &amp; Accounts'!AT$18, 'E2 Allocators'!$B$15:$W$15, 0),FALSE)*$G85)</f>
        <v>0</v>
      </c>
      <c r="AU85" s="1334">
        <f>IF(ISERROR(VLOOKUP(VLOOKUP($A85, 'E4 TB Allocation Details'!$A$18:$L$217, MATCH("Customer ID", 'E4 TB Allocation Details'!$A$18:$L$18, 0),FALSE), 'E2 Allocators'!$B$15:$W$361, MATCH('O5 Details by Class &amp; Accounts'!AU$18, 'E2 Allocators'!$B$15:$W$15, 0),FALSE)*$G85), 0, VLOOKUP(VLOOKUP($A85, 'E4 TB Allocation Details'!$A$18:$L$217, MATCH("Customer ID", 'E4 TB Allocation Details'!$A$18:$L$18, 0),FALSE), 'E2 Allocators'!$B$15:$W$361, MATCH('O5 Details by Class &amp; Accounts'!AU$18, 'E2 Allocators'!$B$15:$W$15, 0),FALSE)*$G85)</f>
        <v>0</v>
      </c>
      <c r="AV85" s="1334">
        <f>IF(ISERROR(VLOOKUP(VLOOKUP($A85, 'E4 TB Allocation Details'!$A$18:$L$217, MATCH("Customer ID", 'E4 TB Allocation Details'!$A$18:$L$18, 0),FALSE), 'E2 Allocators'!$B$15:$W$361, MATCH('O5 Details by Class &amp; Accounts'!AV$18, 'E2 Allocators'!$B$15:$W$15, 0),FALSE)*$G85), 0, VLOOKUP(VLOOKUP($A85, 'E4 TB Allocation Details'!$A$18:$L$217, MATCH("Customer ID", 'E4 TB Allocation Details'!$A$18:$L$18, 0),FALSE), 'E2 Allocators'!$B$15:$W$361, MATCH('O5 Details by Class &amp; Accounts'!AV$18, 'E2 Allocators'!$B$15:$W$15, 0),FALSE)*$G85)</f>
        <v>0</v>
      </c>
      <c r="AW85" s="1334">
        <f>IF(ISERROR(VLOOKUP(VLOOKUP($A85, 'E4 TB Allocation Details'!$A$18:$L$217, MATCH("Customer ID", 'E4 TB Allocation Details'!$A$18:$L$18, 0),FALSE), 'E2 Allocators'!$B$15:$W$361, MATCH('O5 Details by Class &amp; Accounts'!AW$18, 'E2 Allocators'!$B$15:$W$15, 0),FALSE)*$G85), 0, VLOOKUP(VLOOKUP($A85, 'E4 TB Allocation Details'!$A$18:$L$217, MATCH("Customer ID", 'E4 TB Allocation Details'!$A$18:$L$18, 0),FALSE), 'E2 Allocators'!$B$15:$W$361, MATCH('O5 Details by Class &amp; Accounts'!AW$18, 'E2 Allocators'!$B$15:$W$15, 0),FALSE)*$G85)</f>
        <v>0</v>
      </c>
      <c r="AX85" s="1334">
        <f t="shared" si="15"/>
        <v>0</v>
      </c>
      <c r="AY85" s="1334">
        <f>IF(ISERROR(VLOOKUP(VLOOKUP($A85, 'E4 TB Allocation Details'!$A$18:$L$217, MATCH("Misc ID", 'E4 TB Allocation Details'!$A$18:$L$18, 0),FALSE), 'E2 Allocators'!$B$15:$W$361, MATCH('O5 Details by Class &amp; Accounts'!AY$18, 'E2 Allocators'!$B$15:$W$15, 0),FALSE)*$E85), 0, VLOOKUP(VLOOKUP($A85, 'E4 TB Allocation Details'!$A$18:$L$217, MATCH("Misc ID", 'E4 TB Allocation Details'!$A$18:$L$18, 0),FALSE), 'E2 Allocators'!$B$15:$W$361, MATCH('O5 Details by Class &amp; Accounts'!AY$18, 'E2 Allocators'!$B$15:$W$15, 0),FALSE)*$E85)</f>
        <v>0</v>
      </c>
      <c r="AZ85" s="1334">
        <f>IF(ISERROR(VLOOKUP(VLOOKUP($A85, 'E4 TB Allocation Details'!$A$18:$L$217, MATCH("Misc ID", 'E4 TB Allocation Details'!$A$18:$L$18, 0),FALSE), 'E2 Allocators'!$B$15:$W$361, MATCH('O5 Details by Class &amp; Accounts'!AZ$18, 'E2 Allocators'!$B$15:$W$15, 0),FALSE)*$E85), 0, VLOOKUP(VLOOKUP($A85, 'E4 TB Allocation Details'!$A$18:$L$217, MATCH("Misc ID", 'E4 TB Allocation Details'!$A$18:$L$18, 0),FALSE), 'E2 Allocators'!$B$15:$W$361, MATCH('O5 Details by Class &amp; Accounts'!AZ$18, 'E2 Allocators'!$B$15:$W$15, 0),FALSE)*$E85)</f>
        <v>0</v>
      </c>
      <c r="BA85" s="1334">
        <f>IF(ISERROR(VLOOKUP(VLOOKUP($A85, 'E4 TB Allocation Details'!$A$18:$L$217, MATCH("Misc ID", 'E4 TB Allocation Details'!$A$18:$L$18, 0),FALSE), 'E2 Allocators'!$B$15:$W$361, MATCH('O5 Details by Class &amp; Accounts'!BA$18, 'E2 Allocators'!$B$15:$W$15, 0),FALSE)*$E85), 0, VLOOKUP(VLOOKUP($A85, 'E4 TB Allocation Details'!$A$18:$L$217, MATCH("Misc ID", 'E4 TB Allocation Details'!$A$18:$L$18, 0),FALSE), 'E2 Allocators'!$B$15:$W$361, MATCH('O5 Details by Class &amp; Accounts'!BA$18, 'E2 Allocators'!$B$15:$W$15, 0),FALSE)*$E85)</f>
        <v>0</v>
      </c>
      <c r="BB85" s="1334">
        <f>IF(ISERROR(VLOOKUP(VLOOKUP($A85, 'E4 TB Allocation Details'!$A$18:$L$217, MATCH("Misc ID", 'E4 TB Allocation Details'!$A$18:$L$18, 0),FALSE), 'E2 Allocators'!$B$15:$W$361, MATCH('O5 Details by Class &amp; Accounts'!BB$18, 'E2 Allocators'!$B$15:$W$15, 0),FALSE)*$E85), 0, VLOOKUP(VLOOKUP($A85, 'E4 TB Allocation Details'!$A$18:$L$217, MATCH("Misc ID", 'E4 TB Allocation Details'!$A$18:$L$18, 0),FALSE), 'E2 Allocators'!$B$15:$W$361, MATCH('O5 Details by Class &amp; Accounts'!BB$18, 'E2 Allocators'!$B$15:$W$15, 0),FALSE)*$E85)</f>
        <v>0</v>
      </c>
      <c r="BC85" s="1334">
        <f>IF(ISERROR(VLOOKUP(VLOOKUP($A85, 'E4 TB Allocation Details'!$A$18:$L$217, MATCH("Misc ID", 'E4 TB Allocation Details'!$A$18:$L$18, 0),FALSE), 'E2 Allocators'!$B$15:$W$361, MATCH('O5 Details by Class &amp; Accounts'!BC$18, 'E2 Allocators'!$B$15:$W$15, 0),FALSE)*$E85), 0, VLOOKUP(VLOOKUP($A85, 'E4 TB Allocation Details'!$A$18:$L$217, MATCH("Misc ID", 'E4 TB Allocation Details'!$A$18:$L$18, 0),FALSE), 'E2 Allocators'!$B$15:$W$361, MATCH('O5 Details by Class &amp; Accounts'!BC$18, 'E2 Allocators'!$B$15:$W$15, 0),FALSE)*$E85)</f>
        <v>0</v>
      </c>
      <c r="BD85" s="1334">
        <f>IF(ISERROR(VLOOKUP(VLOOKUP($A85, 'E4 TB Allocation Details'!$A$18:$L$217, MATCH("Misc ID", 'E4 TB Allocation Details'!$A$18:$L$18, 0),FALSE), 'E2 Allocators'!$B$15:$W$361, MATCH('O5 Details by Class &amp; Accounts'!BD$18, 'E2 Allocators'!$B$15:$W$15, 0),FALSE)*$E85), 0, VLOOKUP(VLOOKUP($A85, 'E4 TB Allocation Details'!$A$18:$L$217, MATCH("Misc ID", 'E4 TB Allocation Details'!$A$18:$L$18, 0),FALSE), 'E2 Allocators'!$B$15:$W$361, MATCH('O5 Details by Class &amp; Accounts'!BD$18, 'E2 Allocators'!$B$15:$W$15, 0),FALSE)*$E85)</f>
        <v>0</v>
      </c>
      <c r="BE85" s="1334">
        <f>IF(ISERROR(VLOOKUP(VLOOKUP($A85, 'E4 TB Allocation Details'!$A$18:$L$217, MATCH("Misc ID", 'E4 TB Allocation Details'!$A$18:$L$18, 0),FALSE), 'E2 Allocators'!$B$15:$W$361, MATCH('O5 Details by Class &amp; Accounts'!BE$18, 'E2 Allocators'!$B$15:$W$15, 0),FALSE)*$E85), 0, VLOOKUP(VLOOKUP($A85, 'E4 TB Allocation Details'!$A$18:$L$217, MATCH("Misc ID", 'E4 TB Allocation Details'!$A$18:$L$18, 0),FALSE), 'E2 Allocators'!$B$15:$W$361, MATCH('O5 Details by Class &amp; Accounts'!BE$18, 'E2 Allocators'!$B$15:$W$15, 0),FALSE)*$E85)</f>
        <v>0</v>
      </c>
      <c r="BF85" s="1334">
        <f>IF(ISERROR(VLOOKUP(VLOOKUP($A85, 'E4 TB Allocation Details'!$A$18:$L$217, MATCH("Misc ID", 'E4 TB Allocation Details'!$A$18:$L$18, 0),FALSE), 'E2 Allocators'!$B$15:$W$361, MATCH('O5 Details by Class &amp; Accounts'!BF$18, 'E2 Allocators'!$B$15:$W$15, 0),FALSE)*$E85), 0, VLOOKUP(VLOOKUP($A85, 'E4 TB Allocation Details'!$A$18:$L$217, MATCH("Misc ID", 'E4 TB Allocation Details'!$A$18:$L$18, 0),FALSE), 'E2 Allocators'!$B$15:$W$361, MATCH('O5 Details by Class &amp; Accounts'!BF$18, 'E2 Allocators'!$B$15:$W$15, 0),FALSE)*$E85)</f>
        <v>0</v>
      </c>
      <c r="BG85" s="1334">
        <f>IF(ISERROR(VLOOKUP(VLOOKUP($A85, 'E4 TB Allocation Details'!$A$18:$L$217, MATCH("Misc ID", 'E4 TB Allocation Details'!$A$18:$L$18, 0),FALSE), 'E2 Allocators'!$B$15:$W$361, MATCH('O5 Details by Class &amp; Accounts'!BG$18, 'E2 Allocators'!$B$15:$W$15, 0),FALSE)*$E85), 0, VLOOKUP(VLOOKUP($A85, 'E4 TB Allocation Details'!$A$18:$L$217, MATCH("Misc ID", 'E4 TB Allocation Details'!$A$18:$L$18, 0),FALSE), 'E2 Allocators'!$B$15:$W$361, MATCH('O5 Details by Class &amp; Accounts'!BG$18, 'E2 Allocators'!$B$15:$W$15, 0),FALSE)*$E85)</f>
        <v>0</v>
      </c>
      <c r="BH85" s="1334">
        <f>IF(ISERROR(VLOOKUP(VLOOKUP($A85, 'E4 TB Allocation Details'!$A$18:$L$217, MATCH("Misc ID", 'E4 TB Allocation Details'!$A$18:$L$18, 0),FALSE), 'E2 Allocators'!$B$15:$W$361, MATCH('O5 Details by Class &amp; Accounts'!BH$18, 'E2 Allocators'!$B$15:$W$15, 0),FALSE)*$E85), 0, VLOOKUP(VLOOKUP($A85, 'E4 TB Allocation Details'!$A$18:$L$217, MATCH("Misc ID", 'E4 TB Allocation Details'!$A$18:$L$18, 0),FALSE), 'E2 Allocators'!$B$15:$W$361, MATCH('O5 Details by Class &amp; Accounts'!BH$18, 'E2 Allocators'!$B$15:$W$15, 0),FALSE)*$E85)</f>
        <v>0</v>
      </c>
      <c r="BI85" s="1334">
        <f>IF(ISERROR(VLOOKUP(VLOOKUP($A85, 'E4 TB Allocation Details'!$A$18:$L$217, MATCH("Misc ID", 'E4 TB Allocation Details'!$A$18:$L$18, 0),FALSE), 'E2 Allocators'!$B$15:$W$361, MATCH('O5 Details by Class &amp; Accounts'!BI$18, 'E2 Allocators'!$B$15:$W$15, 0),FALSE)*$E85), 0, VLOOKUP(VLOOKUP($A85, 'E4 TB Allocation Details'!$A$18:$L$217, MATCH("Misc ID", 'E4 TB Allocation Details'!$A$18:$L$18, 0),FALSE), 'E2 Allocators'!$B$15:$W$361, MATCH('O5 Details by Class &amp; Accounts'!BI$18, 'E2 Allocators'!$B$15:$W$15, 0),FALSE)*$E85)</f>
        <v>0</v>
      </c>
      <c r="BJ85" s="1334">
        <f>IF(ISERROR(VLOOKUP(VLOOKUP($A85, 'E4 TB Allocation Details'!$A$18:$L$217, MATCH("Misc ID", 'E4 TB Allocation Details'!$A$18:$L$18, 0),FALSE), 'E2 Allocators'!$B$15:$W$361, MATCH('O5 Details by Class &amp; Accounts'!BJ$18, 'E2 Allocators'!$B$15:$W$15, 0),FALSE)*$E85), 0, VLOOKUP(VLOOKUP($A85, 'E4 TB Allocation Details'!$A$18:$L$217, MATCH("Misc ID", 'E4 TB Allocation Details'!$A$18:$L$18, 0),FALSE), 'E2 Allocators'!$B$15:$W$361, MATCH('O5 Details by Class &amp; Accounts'!BJ$18, 'E2 Allocators'!$B$15:$W$15, 0),FALSE)*$E85)</f>
        <v>0</v>
      </c>
      <c r="BK85" s="1334">
        <f>IF(ISERROR(VLOOKUP(VLOOKUP($A85, 'E4 TB Allocation Details'!$A$18:$L$217, MATCH("Misc ID", 'E4 TB Allocation Details'!$A$18:$L$18, 0),FALSE), 'E2 Allocators'!$B$15:$W$361, MATCH('O5 Details by Class &amp; Accounts'!BK$18, 'E2 Allocators'!$B$15:$W$15, 0),FALSE)*$E85), 0, VLOOKUP(VLOOKUP($A85, 'E4 TB Allocation Details'!$A$18:$L$217, MATCH("Misc ID", 'E4 TB Allocation Details'!$A$18:$L$18, 0),FALSE), 'E2 Allocators'!$B$15:$W$361, MATCH('O5 Details by Class &amp; Accounts'!BK$18, 'E2 Allocators'!$B$15:$W$15, 0),FALSE)*$E85)</f>
        <v>0</v>
      </c>
      <c r="BL85" s="1334">
        <f>IF(ISERROR(VLOOKUP(VLOOKUP($A85, 'E4 TB Allocation Details'!$A$18:$L$217, MATCH("Misc ID", 'E4 TB Allocation Details'!$A$18:$L$18, 0),FALSE), 'E2 Allocators'!$B$15:$W$361, MATCH('O5 Details by Class &amp; Accounts'!BL$18, 'E2 Allocators'!$B$15:$W$15, 0),FALSE)*$E85), 0, VLOOKUP(VLOOKUP($A85, 'E4 TB Allocation Details'!$A$18:$L$217, MATCH("Misc ID", 'E4 TB Allocation Details'!$A$18:$L$18, 0),FALSE), 'E2 Allocators'!$B$15:$W$361, MATCH('O5 Details by Class &amp; Accounts'!BL$18, 'E2 Allocators'!$B$15:$W$15, 0),FALSE)*$E85)</f>
        <v>0</v>
      </c>
      <c r="BM85" s="1334">
        <f>IF(ISERROR(VLOOKUP(VLOOKUP($A85, 'E4 TB Allocation Details'!$A$18:$L$217, MATCH("Misc ID", 'E4 TB Allocation Details'!$A$18:$L$18, 0),FALSE), 'E2 Allocators'!$B$15:$W$361, MATCH('O5 Details by Class &amp; Accounts'!BM$18, 'E2 Allocators'!$B$15:$W$15, 0),FALSE)*$E85), 0, VLOOKUP(VLOOKUP($A85, 'E4 TB Allocation Details'!$A$18:$L$217, MATCH("Misc ID", 'E4 TB Allocation Details'!$A$18:$L$18, 0),FALSE), 'E2 Allocators'!$B$15:$W$361, MATCH('O5 Details by Class &amp; Accounts'!BM$18, 'E2 Allocators'!$B$15:$W$15, 0),FALSE)*$E85)</f>
        <v>0</v>
      </c>
      <c r="BN85" s="1334">
        <f>IF(ISERROR(VLOOKUP(VLOOKUP($A85, 'E4 TB Allocation Details'!$A$18:$L$217, MATCH("Misc ID", 'E4 TB Allocation Details'!$A$18:$L$18, 0),FALSE), 'E2 Allocators'!$B$15:$W$361, MATCH('O5 Details by Class &amp; Accounts'!BN$18, 'E2 Allocators'!$B$15:$W$15, 0),FALSE)*$E85), 0, VLOOKUP(VLOOKUP($A85, 'E4 TB Allocation Details'!$A$18:$L$217, MATCH("Misc ID", 'E4 TB Allocation Details'!$A$18:$L$18, 0),FALSE), 'E2 Allocators'!$B$15:$W$361, MATCH('O5 Details by Class &amp; Accounts'!BN$18, 'E2 Allocators'!$B$15:$W$15, 0),FALSE)*$E85)</f>
        <v>0</v>
      </c>
      <c r="BO85" s="1334">
        <f>IF(ISERROR(VLOOKUP(VLOOKUP($A85, 'E4 TB Allocation Details'!$A$18:$L$217, MATCH("Misc ID", 'E4 TB Allocation Details'!$A$18:$L$18, 0),FALSE), 'E2 Allocators'!$B$15:$W$361, MATCH('O5 Details by Class &amp; Accounts'!BO$18, 'E2 Allocators'!$B$15:$W$15, 0),FALSE)*$E85), 0, VLOOKUP(VLOOKUP($A85, 'E4 TB Allocation Details'!$A$18:$L$217, MATCH("Misc ID", 'E4 TB Allocation Details'!$A$18:$L$18, 0),FALSE), 'E2 Allocators'!$B$15:$W$361, MATCH('O5 Details by Class &amp; Accounts'!BO$18, 'E2 Allocators'!$B$15:$W$15, 0),FALSE)*$E85)</f>
        <v>0</v>
      </c>
      <c r="BP85" s="1334">
        <f>IF(ISERROR(VLOOKUP(VLOOKUP($A85, 'E4 TB Allocation Details'!$A$18:$L$217, MATCH("Misc ID", 'E4 TB Allocation Details'!$A$18:$L$18, 0),FALSE), 'E2 Allocators'!$B$15:$W$361, MATCH('O5 Details by Class &amp; Accounts'!BP$18, 'E2 Allocators'!$B$15:$W$15, 0),FALSE)*$E85), 0, VLOOKUP(VLOOKUP($A85, 'E4 TB Allocation Details'!$A$18:$L$217, MATCH("Misc ID", 'E4 TB Allocation Details'!$A$18:$L$18, 0),FALSE), 'E2 Allocators'!$B$15:$W$361, MATCH('O5 Details by Class &amp; Accounts'!BP$18, 'E2 Allocators'!$B$15:$W$15, 0),FALSE)*$E85)</f>
        <v>0</v>
      </c>
      <c r="BQ85" s="1334">
        <f>IF(ISERROR(VLOOKUP(VLOOKUP($A85, 'E4 TB Allocation Details'!$A$18:$L$217, MATCH("Misc ID", 'E4 TB Allocation Details'!$A$18:$L$18, 0),FALSE), 'E2 Allocators'!$B$15:$W$361, MATCH('O5 Details by Class &amp; Accounts'!BQ$18, 'E2 Allocators'!$B$15:$W$15, 0),FALSE)*$E85), 0, VLOOKUP(VLOOKUP($A85, 'E4 TB Allocation Details'!$A$18:$L$217, MATCH("Misc ID", 'E4 TB Allocation Details'!$A$18:$L$18, 0),FALSE), 'E2 Allocators'!$B$15:$W$361, MATCH('O5 Details by Class &amp; Accounts'!BQ$18, 'E2 Allocators'!$B$15:$W$15, 0),FALSE)*$E85)</f>
        <v>0</v>
      </c>
      <c r="BR85" s="1334">
        <f>IF(ISERROR(VLOOKUP(VLOOKUP($A85, 'E4 TB Allocation Details'!$A$18:$L$217, MATCH("Misc ID", 'E4 TB Allocation Details'!$A$18:$L$18, 0),FALSE), 'E2 Allocators'!$B$15:$W$361, MATCH('O5 Details by Class &amp; Accounts'!BR$18, 'E2 Allocators'!$B$15:$W$15, 0),FALSE)*$E85), 0, VLOOKUP(VLOOKUP($A85, 'E4 TB Allocation Details'!$A$18:$L$217, MATCH("Misc ID", 'E4 TB Allocation Details'!$A$18:$L$18, 0),FALSE), 'E2 Allocators'!$B$15:$W$361, MATCH('O5 Details by Class &amp; Accounts'!BR$18, 'E2 Allocators'!$B$15:$W$15, 0),FALSE)*$E85)</f>
        <v>0</v>
      </c>
      <c r="BS85" s="1334">
        <f t="shared" si="18"/>
        <v>0</v>
      </c>
      <c r="BT85" s="1334">
        <f>IF(ISERROR(VLOOKUP(VLOOKUP($A85, 'E4 TB Allocation Details'!$A$18:$L$217, MATCH("A &amp; G ID", 'E4 TB Allocation Details'!$A$18:$L$18, 0),FALSE), 'E2 Allocators'!$B$15:$W$361, MATCH('O5 Details by Class &amp; Accounts'!BT$18, 'E2 Allocators'!$B$15:$W$15, 0),FALSE)*$E85), 0, VLOOKUP(VLOOKUP($A85, 'E4 TB Allocation Details'!$A$18:$L$217, MATCH("A &amp; G ID", 'E4 TB Allocation Details'!$A$18:$L$18, 0),FALSE), 'E2 Allocators'!$B$15:$W$361, MATCH('O5 Details by Class &amp; Accounts'!BT$18, 'E2 Allocators'!$B$15:$W$15, 0),FALSE)*$E85)</f>
        <v>0</v>
      </c>
      <c r="BU85" s="1334">
        <f>IF(ISERROR(VLOOKUP(VLOOKUP($A85, 'E4 TB Allocation Details'!$A$18:$L$217, MATCH("A &amp; G ID", 'E4 TB Allocation Details'!$A$18:$L$18, 0),FALSE), 'E2 Allocators'!$B$15:$W$361, MATCH('O5 Details by Class &amp; Accounts'!BU$18, 'E2 Allocators'!$B$15:$W$15, 0),FALSE)*$E85), 0, VLOOKUP(VLOOKUP($A85, 'E4 TB Allocation Details'!$A$18:$L$217, MATCH("A &amp; G ID", 'E4 TB Allocation Details'!$A$18:$L$18, 0),FALSE), 'E2 Allocators'!$B$15:$W$361, MATCH('O5 Details by Class &amp; Accounts'!BU$18, 'E2 Allocators'!$B$15:$W$15, 0),FALSE)*$E85)</f>
        <v>0</v>
      </c>
      <c r="BV85" s="1334">
        <f>IF(ISERROR(VLOOKUP(VLOOKUP($A85, 'E4 TB Allocation Details'!$A$18:$L$217, MATCH("A &amp; G ID", 'E4 TB Allocation Details'!$A$18:$L$18, 0),FALSE), 'E2 Allocators'!$B$15:$W$361, MATCH('O5 Details by Class &amp; Accounts'!BV$18, 'E2 Allocators'!$B$15:$W$15, 0),FALSE)*$E85), 0, VLOOKUP(VLOOKUP($A85, 'E4 TB Allocation Details'!$A$18:$L$217, MATCH("A &amp; G ID", 'E4 TB Allocation Details'!$A$18:$L$18, 0),FALSE), 'E2 Allocators'!$B$15:$W$361, MATCH('O5 Details by Class &amp; Accounts'!BV$18, 'E2 Allocators'!$B$15:$W$15, 0),FALSE)*$E85)</f>
        <v>0</v>
      </c>
      <c r="BW85" s="1334">
        <f>IF(ISERROR(VLOOKUP(VLOOKUP($A85, 'E4 TB Allocation Details'!$A$18:$L$217, MATCH("A &amp; G ID", 'E4 TB Allocation Details'!$A$18:$L$18, 0),FALSE), 'E2 Allocators'!$B$15:$W$361, MATCH('O5 Details by Class &amp; Accounts'!BW$18, 'E2 Allocators'!$B$15:$W$15, 0),FALSE)*$E85), 0, VLOOKUP(VLOOKUP($A85, 'E4 TB Allocation Details'!$A$18:$L$217, MATCH("A &amp; G ID", 'E4 TB Allocation Details'!$A$18:$L$18, 0),FALSE), 'E2 Allocators'!$B$15:$W$361, MATCH('O5 Details by Class &amp; Accounts'!BW$18, 'E2 Allocators'!$B$15:$W$15, 0),FALSE)*$E85)</f>
        <v>0</v>
      </c>
      <c r="BX85" s="1334">
        <f>IF(ISERROR(VLOOKUP(VLOOKUP($A85, 'E4 TB Allocation Details'!$A$18:$L$217, MATCH("A &amp; G ID", 'E4 TB Allocation Details'!$A$18:$L$18, 0),FALSE), 'E2 Allocators'!$B$15:$W$361, MATCH('O5 Details by Class &amp; Accounts'!BX$18, 'E2 Allocators'!$B$15:$W$15, 0),FALSE)*$E85), 0, VLOOKUP(VLOOKUP($A85, 'E4 TB Allocation Details'!$A$18:$L$217, MATCH("A &amp; G ID", 'E4 TB Allocation Details'!$A$18:$L$18, 0),FALSE), 'E2 Allocators'!$B$15:$W$361, MATCH('O5 Details by Class &amp; Accounts'!BX$18, 'E2 Allocators'!$B$15:$W$15, 0),FALSE)*$E85)</f>
        <v>0</v>
      </c>
      <c r="BY85" s="1334">
        <f>IF(ISERROR(VLOOKUP(VLOOKUP($A85, 'E4 TB Allocation Details'!$A$18:$L$217, MATCH("A &amp; G ID", 'E4 TB Allocation Details'!$A$18:$L$18, 0),FALSE), 'E2 Allocators'!$B$15:$W$361, MATCH('O5 Details by Class &amp; Accounts'!BY$18, 'E2 Allocators'!$B$15:$W$15, 0),FALSE)*$E85), 0, VLOOKUP(VLOOKUP($A85, 'E4 TB Allocation Details'!$A$18:$L$217, MATCH("A &amp; G ID", 'E4 TB Allocation Details'!$A$18:$L$18, 0),FALSE), 'E2 Allocators'!$B$15:$W$361, MATCH('O5 Details by Class &amp; Accounts'!BY$18, 'E2 Allocators'!$B$15:$W$15, 0),FALSE)*$E85)</f>
        <v>0</v>
      </c>
      <c r="BZ85" s="1334">
        <f>IF(ISERROR(VLOOKUP(VLOOKUP($A85, 'E4 TB Allocation Details'!$A$18:$L$217, MATCH("A &amp; G ID", 'E4 TB Allocation Details'!$A$18:$L$18, 0),FALSE), 'E2 Allocators'!$B$15:$W$361, MATCH('O5 Details by Class &amp; Accounts'!BZ$18, 'E2 Allocators'!$B$15:$W$15, 0),FALSE)*$E85), 0, VLOOKUP(VLOOKUP($A85, 'E4 TB Allocation Details'!$A$18:$L$217, MATCH("A &amp; G ID", 'E4 TB Allocation Details'!$A$18:$L$18, 0),FALSE), 'E2 Allocators'!$B$15:$W$361, MATCH('O5 Details by Class &amp; Accounts'!BZ$18, 'E2 Allocators'!$B$15:$W$15, 0),FALSE)*$E85)</f>
        <v>0</v>
      </c>
      <c r="CA85" s="1334">
        <f>IF(ISERROR(VLOOKUP(VLOOKUP($A85, 'E4 TB Allocation Details'!$A$18:$L$217, MATCH("A &amp; G ID", 'E4 TB Allocation Details'!$A$18:$L$18, 0),FALSE), 'E2 Allocators'!$B$15:$W$361, MATCH('O5 Details by Class &amp; Accounts'!CA$18, 'E2 Allocators'!$B$15:$W$15, 0),FALSE)*$E85), 0, VLOOKUP(VLOOKUP($A85, 'E4 TB Allocation Details'!$A$18:$L$217, MATCH("A &amp; G ID", 'E4 TB Allocation Details'!$A$18:$L$18, 0),FALSE), 'E2 Allocators'!$B$15:$W$361, MATCH('O5 Details by Class &amp; Accounts'!CA$18, 'E2 Allocators'!$B$15:$W$15, 0),FALSE)*$E85)</f>
        <v>0</v>
      </c>
      <c r="CB85" s="1334">
        <f>IF(ISERROR(VLOOKUP(VLOOKUP($A85, 'E4 TB Allocation Details'!$A$18:$L$217, MATCH("A &amp; G ID", 'E4 TB Allocation Details'!$A$18:$L$18, 0),FALSE), 'E2 Allocators'!$B$15:$W$361, MATCH('O5 Details by Class &amp; Accounts'!CB$18, 'E2 Allocators'!$B$15:$W$15, 0),FALSE)*$E85), 0, VLOOKUP(VLOOKUP($A85, 'E4 TB Allocation Details'!$A$18:$L$217, MATCH("A &amp; G ID", 'E4 TB Allocation Details'!$A$18:$L$18, 0),FALSE), 'E2 Allocators'!$B$15:$W$361, MATCH('O5 Details by Class &amp; Accounts'!CB$18, 'E2 Allocators'!$B$15:$W$15, 0),FALSE)*$E85)</f>
        <v>0</v>
      </c>
      <c r="CC85" s="1334">
        <f>IF(ISERROR(VLOOKUP(VLOOKUP($A85, 'E4 TB Allocation Details'!$A$18:$L$217, MATCH("A &amp; G ID", 'E4 TB Allocation Details'!$A$18:$L$18, 0),FALSE), 'E2 Allocators'!$B$15:$W$361, MATCH('O5 Details by Class &amp; Accounts'!CC$18, 'E2 Allocators'!$B$15:$W$15, 0),FALSE)*$E85), 0, VLOOKUP(VLOOKUP($A85, 'E4 TB Allocation Details'!$A$18:$L$217, MATCH("A &amp; G ID", 'E4 TB Allocation Details'!$A$18:$L$18, 0),FALSE), 'E2 Allocators'!$B$15:$W$361, MATCH('O5 Details by Class &amp; Accounts'!CC$18, 'E2 Allocators'!$B$15:$W$15, 0),FALSE)*$E85)</f>
        <v>0</v>
      </c>
      <c r="CD85" s="1334">
        <f>IF(ISERROR(VLOOKUP(VLOOKUP($A85, 'E4 TB Allocation Details'!$A$18:$L$217, MATCH("A &amp; G ID", 'E4 TB Allocation Details'!$A$18:$L$18, 0),FALSE), 'E2 Allocators'!$B$15:$W$361, MATCH('O5 Details by Class &amp; Accounts'!CD$18, 'E2 Allocators'!$B$15:$W$15, 0),FALSE)*$E85), 0, VLOOKUP(VLOOKUP($A85, 'E4 TB Allocation Details'!$A$18:$L$217, MATCH("A &amp; G ID", 'E4 TB Allocation Details'!$A$18:$L$18, 0),FALSE), 'E2 Allocators'!$B$15:$W$361, MATCH('O5 Details by Class &amp; Accounts'!CD$18, 'E2 Allocators'!$B$15:$W$15, 0),FALSE)*$E85)</f>
        <v>0</v>
      </c>
      <c r="CE85" s="1334">
        <f>IF(ISERROR(VLOOKUP(VLOOKUP($A85, 'E4 TB Allocation Details'!$A$18:$L$217, MATCH("A &amp; G ID", 'E4 TB Allocation Details'!$A$18:$L$18, 0),FALSE), 'E2 Allocators'!$B$15:$W$361, MATCH('O5 Details by Class &amp; Accounts'!CE$18, 'E2 Allocators'!$B$15:$W$15, 0),FALSE)*$E85), 0, VLOOKUP(VLOOKUP($A85, 'E4 TB Allocation Details'!$A$18:$L$217, MATCH("A &amp; G ID", 'E4 TB Allocation Details'!$A$18:$L$18, 0),FALSE), 'E2 Allocators'!$B$15:$W$361, MATCH('O5 Details by Class &amp; Accounts'!CE$18, 'E2 Allocators'!$B$15:$W$15, 0),FALSE)*$E85)</f>
        <v>0</v>
      </c>
      <c r="CF85" s="1334">
        <f>IF(ISERROR(VLOOKUP(VLOOKUP($A85, 'E4 TB Allocation Details'!$A$18:$L$217, MATCH("A &amp; G ID", 'E4 TB Allocation Details'!$A$18:$L$18, 0),FALSE), 'E2 Allocators'!$B$15:$W$361, MATCH('O5 Details by Class &amp; Accounts'!CF$18, 'E2 Allocators'!$B$15:$W$15, 0),FALSE)*$E85), 0, VLOOKUP(VLOOKUP($A85, 'E4 TB Allocation Details'!$A$18:$L$217, MATCH("A &amp; G ID", 'E4 TB Allocation Details'!$A$18:$L$18, 0),FALSE), 'E2 Allocators'!$B$15:$W$361, MATCH('O5 Details by Class &amp; Accounts'!CF$18, 'E2 Allocators'!$B$15:$W$15, 0),FALSE)*$E85)</f>
        <v>0</v>
      </c>
      <c r="CG85" s="1334">
        <f>IF(ISERROR(VLOOKUP(VLOOKUP($A85, 'E4 TB Allocation Details'!$A$18:$L$217, MATCH("A &amp; G ID", 'E4 TB Allocation Details'!$A$18:$L$18, 0),FALSE), 'E2 Allocators'!$B$15:$W$361, MATCH('O5 Details by Class &amp; Accounts'!CG$18, 'E2 Allocators'!$B$15:$W$15, 0),FALSE)*$E85), 0, VLOOKUP(VLOOKUP($A85, 'E4 TB Allocation Details'!$A$18:$L$217, MATCH("A &amp; G ID", 'E4 TB Allocation Details'!$A$18:$L$18, 0),FALSE), 'E2 Allocators'!$B$15:$W$361, MATCH('O5 Details by Class &amp; Accounts'!CG$18, 'E2 Allocators'!$B$15:$W$15, 0),FALSE)*$E85)</f>
        <v>0</v>
      </c>
      <c r="CH85" s="1334">
        <f>IF(ISERROR(VLOOKUP(VLOOKUP($A85, 'E4 TB Allocation Details'!$A$18:$L$217, MATCH("A &amp; G ID", 'E4 TB Allocation Details'!$A$18:$L$18, 0),FALSE), 'E2 Allocators'!$B$15:$W$361, MATCH('O5 Details by Class &amp; Accounts'!CH$18, 'E2 Allocators'!$B$15:$W$15, 0),FALSE)*$E85), 0, VLOOKUP(VLOOKUP($A85, 'E4 TB Allocation Details'!$A$18:$L$217, MATCH("A &amp; G ID", 'E4 TB Allocation Details'!$A$18:$L$18, 0),FALSE), 'E2 Allocators'!$B$15:$W$361, MATCH('O5 Details by Class &amp; Accounts'!CH$18, 'E2 Allocators'!$B$15:$W$15, 0),FALSE)*$E85)</f>
        <v>0</v>
      </c>
      <c r="CI85" s="1334">
        <f>IF(ISERROR(VLOOKUP(VLOOKUP($A85, 'E4 TB Allocation Details'!$A$18:$L$217, MATCH("A &amp; G ID", 'E4 TB Allocation Details'!$A$18:$L$18, 0),FALSE), 'E2 Allocators'!$B$15:$W$361, MATCH('O5 Details by Class &amp; Accounts'!CI$18, 'E2 Allocators'!$B$15:$W$15, 0),FALSE)*$E85), 0, VLOOKUP(VLOOKUP($A85, 'E4 TB Allocation Details'!$A$18:$L$217, MATCH("A &amp; G ID", 'E4 TB Allocation Details'!$A$18:$L$18, 0),FALSE), 'E2 Allocators'!$B$15:$W$361, MATCH('O5 Details by Class &amp; Accounts'!CI$18, 'E2 Allocators'!$B$15:$W$15, 0),FALSE)*$E85)</f>
        <v>0</v>
      </c>
      <c r="CJ85" s="1334">
        <f>IF(ISERROR(VLOOKUP(VLOOKUP($A85, 'E4 TB Allocation Details'!$A$18:$L$217, MATCH("A &amp; G ID", 'E4 TB Allocation Details'!$A$18:$L$18, 0),FALSE), 'E2 Allocators'!$B$15:$W$361, MATCH('O5 Details by Class &amp; Accounts'!CJ$18, 'E2 Allocators'!$B$15:$W$15, 0),FALSE)*$E85), 0, VLOOKUP(VLOOKUP($A85, 'E4 TB Allocation Details'!$A$18:$L$217, MATCH("A &amp; G ID", 'E4 TB Allocation Details'!$A$18:$L$18, 0),FALSE), 'E2 Allocators'!$B$15:$W$361, MATCH('O5 Details by Class &amp; Accounts'!CJ$18, 'E2 Allocators'!$B$15:$W$15, 0),FALSE)*$E85)</f>
        <v>0</v>
      </c>
      <c r="CK85" s="1334">
        <f>IF(ISERROR(VLOOKUP(VLOOKUP($A85, 'E4 TB Allocation Details'!$A$18:$L$217, MATCH("A &amp; G ID", 'E4 TB Allocation Details'!$A$18:$L$18, 0),FALSE), 'E2 Allocators'!$B$15:$W$361, MATCH('O5 Details by Class &amp; Accounts'!CK$18, 'E2 Allocators'!$B$15:$W$15, 0),FALSE)*$E85), 0, VLOOKUP(VLOOKUP($A85, 'E4 TB Allocation Details'!$A$18:$L$217, MATCH("A &amp; G ID", 'E4 TB Allocation Details'!$A$18:$L$18, 0),FALSE), 'E2 Allocators'!$B$15:$W$361, MATCH('O5 Details by Class &amp; Accounts'!CK$18, 'E2 Allocators'!$B$15:$W$15, 0),FALSE)*$E85)</f>
        <v>0</v>
      </c>
      <c r="CL85" s="1334">
        <f>IF(ISERROR(VLOOKUP(VLOOKUP($A85, 'E4 TB Allocation Details'!$A$18:$L$217, MATCH("A &amp; G ID", 'E4 TB Allocation Details'!$A$18:$L$18, 0),FALSE), 'E2 Allocators'!$B$15:$W$361, MATCH('O5 Details by Class &amp; Accounts'!CL$18, 'E2 Allocators'!$B$15:$W$15, 0),FALSE)*$E85), 0, VLOOKUP(VLOOKUP($A85, 'E4 TB Allocation Details'!$A$18:$L$217, MATCH("A &amp; G ID", 'E4 TB Allocation Details'!$A$18:$L$18, 0),FALSE), 'E2 Allocators'!$B$15:$W$361, MATCH('O5 Details by Class &amp; Accounts'!CL$18, 'E2 Allocators'!$B$15:$W$15, 0),FALSE)*$E85)</f>
        <v>0</v>
      </c>
      <c r="CM85" s="1334">
        <f>IF(ISERROR(VLOOKUP(VLOOKUP($A85, 'E4 TB Allocation Details'!$A$18:$L$217, MATCH("A &amp; G ID", 'E4 TB Allocation Details'!$A$18:$L$18, 0),FALSE), 'E2 Allocators'!$B$15:$W$361, MATCH('O5 Details by Class &amp; Accounts'!CM$18, 'E2 Allocators'!$B$15:$W$15, 0),FALSE)*$E85), 0, VLOOKUP(VLOOKUP($A85, 'E4 TB Allocation Details'!$A$18:$L$217, MATCH("A &amp; G ID", 'E4 TB Allocation Details'!$A$18:$L$18, 0),FALSE), 'E2 Allocators'!$B$15:$W$361, MATCH('O5 Details by Class &amp; Accounts'!CM$18, 'E2 Allocators'!$B$15:$W$15, 0),FALSE)*$E85)</f>
        <v>0</v>
      </c>
      <c r="CN85" s="1334">
        <f t="shared" si="16"/>
        <v>0</v>
      </c>
      <c r="CO85" s="1670">
        <f t="shared" si="19"/>
        <v>0</v>
      </c>
      <c r="CQ85" s="1926" t="s">
        <v>1165</v>
      </c>
    </row>
    <row r="86" spans="1:95" s="64" customFormat="1" ht="12.75" x14ac:dyDescent="0.2">
      <c r="A86" s="1105" t="s">
        <v>407</v>
      </c>
      <c r="B86" s="1106" t="s">
        <v>409</v>
      </c>
      <c r="C86" s="1667">
        <f>IF(ISERROR(VLOOKUP($A86,'I3 TB Data'!$A$20:$H$465,MATCH('O5 Details by Class &amp; Accounts'!$C$18, 'I3 TB Data'!$A$20:$H$20,0),0)), 0, VLOOKUP($A86,'I3 TB Data'!$A$20:$H$465,MATCH('O5 Details by Class &amp; Accounts'!$C$18,'I3 TB Data'!$A$20:$H$20,0),0))</f>
        <v>-18420657.455000006</v>
      </c>
      <c r="D86" s="1668"/>
      <c r="E86" s="1667">
        <f>C86+D86</f>
        <v>-18420657.455000006</v>
      </c>
      <c r="F86" s="1669">
        <f>IF(ISERROR(VLOOKUP($A86, 'E1 Categorization'!A34:E124, MATCH("Customer Component", 'E1 Categorization'!$A$33:$E$33,0), 0)), 0, IF(VLOOKUP($A86, 'E1 Categorization'!A34:E124, MATCH("Customer Component", 'E1 Categorization'!$A$33:$E$33,0), 0)=0, 'O5 Details by Class &amp; Accounts'!$E86, IF(AND(VLOOKUP($A86, 'E1 Categorization'!A34:E124, MATCH("Customer Component", 'E1 Categorization'!$A$33:$E$33,0), 0) &gt;0, VLOOKUP($A86, 'E1 Categorization'!A34:E124, MATCH("Customer Component", 'E1 Categorization'!$A$33:$E$33,0), 0)&lt;1), 'O5 Details by Class &amp; Accounts'!$E86*(1-VLOOKUP($A86, 'E1 Categorization'!A34:E124, MATCH("Customer Component", 'E1 Categorization'!$A$33:$E$33,0), 0)), 0)))</f>
        <v>0</v>
      </c>
      <c r="G86" s="1669">
        <f>IF(ISERROR(VLOOKUP($A86, 'E1 Categorization'!A34:E124, MATCH("Customer Component", 'E1 Categorization'!$A$33:$E$33,0), 0)),0, IF(VLOOKUP($A86, 'E1 Categorization'!A34:E124, MATCH("Customer Component", 'E1 Categorization'!$A$33:$E$33,0), 0)=0, 0, IF(AND(VLOOKUP($A86, 'E1 Categorization'!A34:E124, MATCH("Customer Component", 'E1 Categorization'!$A$33:$E$33,0), 0) &gt;0, VLOOKUP($A86, 'E1 Categorization'!A34:E124, MATCH("Customer Component", 'E1 Categorization'!$A$33:$E$33,0), 0)&lt;1), 'O5 Details by Class &amp; Accounts'!$E86*(VLOOKUP($A86, 'E1 Categorization'!A34:E124, MATCH("Customer Component", 'E1 Categorization'!$A$33:$E$33,0), 0)), 'O5 Details by Class &amp; Accounts'!$E86)))</f>
        <v>0</v>
      </c>
      <c r="H86" s="1334">
        <f>F86+G86</f>
        <v>0</v>
      </c>
      <c r="I86" s="1334">
        <f>IF(ISERROR(VLOOKUP(VLOOKUP($A86, 'E4 TB Allocation Details'!$A$18:$L$217, MATCH("Demand ID", 'E4 TB Allocation Details'!$A$18:$L$18, 0),FALSE), 'E2 Allocators'!$B$15:$W$361, MATCH('O5 Details by Class &amp; Accounts'!I$18, 'E2 Allocators'!$B$15:$W$15, 0),FALSE)*$F86), 0, VLOOKUP(VLOOKUP($A86, 'E4 TB Allocation Details'!$A$18:$L$217, MATCH("Demand ID", 'E4 TB Allocation Details'!$A$18:$L$18, 0),FALSE), 'E2 Allocators'!$B$15:$W$361, MATCH('O5 Details by Class &amp; Accounts'!I$18, 'E2 Allocators'!$B$15:$W$15, 0),FALSE)*$F86)</f>
        <v>0</v>
      </c>
      <c r="J86" s="1334">
        <f>IF(ISERROR(VLOOKUP(VLOOKUP($A86, 'E4 TB Allocation Details'!$A$18:$L$217, MATCH("Demand ID", 'E4 TB Allocation Details'!$A$18:$L$18, 0),FALSE), 'E2 Allocators'!$B$15:$W$361, MATCH('O5 Details by Class &amp; Accounts'!J$18, 'E2 Allocators'!$B$15:$W$15, 0),FALSE)*$F86), 0, VLOOKUP(VLOOKUP($A86, 'E4 TB Allocation Details'!$A$18:$L$217, MATCH("Demand ID", 'E4 TB Allocation Details'!$A$18:$L$18, 0),FALSE), 'E2 Allocators'!$B$15:$W$361, MATCH('O5 Details by Class &amp; Accounts'!J$18, 'E2 Allocators'!$B$15:$W$15, 0),FALSE)*$F86)</f>
        <v>0</v>
      </c>
      <c r="K86" s="1334">
        <f>IF(ISERROR(VLOOKUP(VLOOKUP($A86, 'E4 TB Allocation Details'!$A$18:$L$217, MATCH("Demand ID", 'E4 TB Allocation Details'!$A$18:$L$18, 0),FALSE), 'E2 Allocators'!$B$15:$W$361, MATCH('O5 Details by Class &amp; Accounts'!K$18, 'E2 Allocators'!$B$15:$W$15, 0),FALSE)*$F86), 0, VLOOKUP(VLOOKUP($A86, 'E4 TB Allocation Details'!$A$18:$L$217, MATCH("Demand ID", 'E4 TB Allocation Details'!$A$18:$L$18, 0),FALSE), 'E2 Allocators'!$B$15:$W$361, MATCH('O5 Details by Class &amp; Accounts'!K$18, 'E2 Allocators'!$B$15:$W$15, 0),FALSE)*$F86)</f>
        <v>0</v>
      </c>
      <c r="L86" s="1334">
        <f>IF(ISERROR(VLOOKUP(VLOOKUP($A86, 'E4 TB Allocation Details'!$A$18:$L$217, MATCH("Demand ID", 'E4 TB Allocation Details'!$A$18:$L$18, 0),FALSE), 'E2 Allocators'!$B$15:$W$361, MATCH('O5 Details by Class &amp; Accounts'!L$18, 'E2 Allocators'!$B$15:$W$15, 0),FALSE)*$F86), 0, VLOOKUP(VLOOKUP($A86, 'E4 TB Allocation Details'!$A$18:$L$217, MATCH("Demand ID", 'E4 TB Allocation Details'!$A$18:$L$18, 0),FALSE), 'E2 Allocators'!$B$15:$W$361, MATCH('O5 Details by Class &amp; Accounts'!L$18, 'E2 Allocators'!$B$15:$W$15, 0),FALSE)*$F86)</f>
        <v>0</v>
      </c>
      <c r="M86" s="1334">
        <f>IF(ISERROR(VLOOKUP(VLOOKUP($A86, 'E4 TB Allocation Details'!$A$18:$L$217, MATCH("Demand ID", 'E4 TB Allocation Details'!$A$18:$L$18, 0),FALSE), 'E2 Allocators'!$B$15:$W$361, MATCH('O5 Details by Class &amp; Accounts'!M$18, 'E2 Allocators'!$B$15:$W$15, 0),FALSE)*$F86), 0, VLOOKUP(VLOOKUP($A86, 'E4 TB Allocation Details'!$A$18:$L$217, MATCH("Demand ID", 'E4 TB Allocation Details'!$A$18:$L$18, 0),FALSE), 'E2 Allocators'!$B$15:$W$361, MATCH('O5 Details by Class &amp; Accounts'!M$18, 'E2 Allocators'!$B$15:$W$15, 0),FALSE)*$F86)</f>
        <v>0</v>
      </c>
      <c r="N86" s="1334">
        <f>IF(ISERROR(VLOOKUP(VLOOKUP($A86, 'E4 TB Allocation Details'!$A$18:$L$217, MATCH("Demand ID", 'E4 TB Allocation Details'!$A$18:$L$18, 0),FALSE), 'E2 Allocators'!$B$15:$W$361, MATCH('O5 Details by Class &amp; Accounts'!N$18, 'E2 Allocators'!$B$15:$W$15, 0),FALSE)*$F86), 0, VLOOKUP(VLOOKUP($A86, 'E4 TB Allocation Details'!$A$18:$L$217, MATCH("Demand ID", 'E4 TB Allocation Details'!$A$18:$L$18, 0),FALSE), 'E2 Allocators'!$B$15:$W$361, MATCH('O5 Details by Class &amp; Accounts'!N$18, 'E2 Allocators'!$B$15:$W$15, 0),FALSE)*$F86)</f>
        <v>0</v>
      </c>
      <c r="O86" s="1334">
        <f>IF(ISERROR(VLOOKUP(VLOOKUP($A86, 'E4 TB Allocation Details'!$A$18:$L$217, MATCH("Demand ID", 'E4 TB Allocation Details'!$A$18:$L$18, 0),FALSE), 'E2 Allocators'!$B$15:$W$361, MATCH('O5 Details by Class &amp; Accounts'!O$18, 'E2 Allocators'!$B$15:$W$15, 0),FALSE)*$F86), 0, VLOOKUP(VLOOKUP($A86, 'E4 TB Allocation Details'!$A$18:$L$217, MATCH("Demand ID", 'E4 TB Allocation Details'!$A$18:$L$18, 0),FALSE), 'E2 Allocators'!$B$15:$W$361, MATCH('O5 Details by Class &amp; Accounts'!O$18, 'E2 Allocators'!$B$15:$W$15, 0),FALSE)*$F86)</f>
        <v>0</v>
      </c>
      <c r="P86" s="1334">
        <f>IF(ISERROR(VLOOKUP(VLOOKUP($A86, 'E4 TB Allocation Details'!$A$18:$L$217, MATCH("Demand ID", 'E4 TB Allocation Details'!$A$18:$L$18, 0),FALSE), 'E2 Allocators'!$B$15:$W$361, MATCH('O5 Details by Class &amp; Accounts'!P$18, 'E2 Allocators'!$B$15:$W$15, 0),FALSE)*$F86), 0, VLOOKUP(VLOOKUP($A86, 'E4 TB Allocation Details'!$A$18:$L$217, MATCH("Demand ID", 'E4 TB Allocation Details'!$A$18:$L$18, 0),FALSE), 'E2 Allocators'!$B$15:$W$361, MATCH('O5 Details by Class &amp; Accounts'!P$18, 'E2 Allocators'!$B$15:$W$15, 0),FALSE)*$F86)</f>
        <v>0</v>
      </c>
      <c r="Q86" s="1334">
        <f>IF(ISERROR(VLOOKUP(VLOOKUP($A86, 'E4 TB Allocation Details'!$A$18:$L$217, MATCH("Demand ID", 'E4 TB Allocation Details'!$A$18:$L$18, 0),FALSE), 'E2 Allocators'!$B$15:$W$361, MATCH('O5 Details by Class &amp; Accounts'!Q$18, 'E2 Allocators'!$B$15:$W$15, 0),FALSE)*$F86), 0, VLOOKUP(VLOOKUP($A86, 'E4 TB Allocation Details'!$A$18:$L$217, MATCH("Demand ID", 'E4 TB Allocation Details'!$A$18:$L$18, 0),FALSE), 'E2 Allocators'!$B$15:$W$361, MATCH('O5 Details by Class &amp; Accounts'!Q$18, 'E2 Allocators'!$B$15:$W$15, 0),FALSE)*$F86)</f>
        <v>0</v>
      </c>
      <c r="R86" s="1334">
        <f>IF(ISERROR(VLOOKUP(VLOOKUP($A86, 'E4 TB Allocation Details'!$A$18:$L$217, MATCH("Demand ID", 'E4 TB Allocation Details'!$A$18:$L$18, 0),FALSE), 'E2 Allocators'!$B$15:$W$361, MATCH('O5 Details by Class &amp; Accounts'!R$18, 'E2 Allocators'!$B$15:$W$15, 0),FALSE)*$F86), 0, VLOOKUP(VLOOKUP($A86, 'E4 TB Allocation Details'!$A$18:$L$217, MATCH("Demand ID", 'E4 TB Allocation Details'!$A$18:$L$18, 0),FALSE), 'E2 Allocators'!$B$15:$W$361, MATCH('O5 Details by Class &amp; Accounts'!R$18, 'E2 Allocators'!$B$15:$W$15, 0),FALSE)*$F86)</f>
        <v>0</v>
      </c>
      <c r="S86" s="1334">
        <f>IF(ISERROR(VLOOKUP(VLOOKUP($A86, 'E4 TB Allocation Details'!$A$18:$L$217, MATCH("Demand ID", 'E4 TB Allocation Details'!$A$18:$L$18, 0),FALSE), 'E2 Allocators'!$B$15:$W$361, MATCH('O5 Details by Class &amp; Accounts'!S$18, 'E2 Allocators'!$B$15:$W$15, 0),FALSE)*$F86), 0, VLOOKUP(VLOOKUP($A86, 'E4 TB Allocation Details'!$A$18:$L$217, MATCH("Demand ID", 'E4 TB Allocation Details'!$A$18:$L$18, 0),FALSE), 'E2 Allocators'!$B$15:$W$361, MATCH('O5 Details by Class &amp; Accounts'!S$18, 'E2 Allocators'!$B$15:$W$15, 0),FALSE)*$F86)</f>
        <v>0</v>
      </c>
      <c r="T86" s="1334">
        <f>IF(ISERROR(VLOOKUP(VLOOKUP($A86, 'E4 TB Allocation Details'!$A$18:$L$217, MATCH("Demand ID", 'E4 TB Allocation Details'!$A$18:$L$18, 0),FALSE), 'E2 Allocators'!$B$15:$W$361, MATCH('O5 Details by Class &amp; Accounts'!T$18, 'E2 Allocators'!$B$15:$W$15, 0),FALSE)*$F86), 0, VLOOKUP(VLOOKUP($A86, 'E4 TB Allocation Details'!$A$18:$L$217, MATCH("Demand ID", 'E4 TB Allocation Details'!$A$18:$L$18, 0),FALSE), 'E2 Allocators'!$B$15:$W$361, MATCH('O5 Details by Class &amp; Accounts'!T$18, 'E2 Allocators'!$B$15:$W$15, 0),FALSE)*$F86)</f>
        <v>0</v>
      </c>
      <c r="U86" s="1334">
        <f>IF(ISERROR(VLOOKUP(VLOOKUP($A86, 'E4 TB Allocation Details'!$A$18:$L$217, MATCH("Demand ID", 'E4 TB Allocation Details'!$A$18:$L$18, 0),FALSE), 'E2 Allocators'!$B$15:$W$361, MATCH('O5 Details by Class &amp; Accounts'!U$18, 'E2 Allocators'!$B$15:$W$15, 0),FALSE)*$F86), 0, VLOOKUP(VLOOKUP($A86, 'E4 TB Allocation Details'!$A$18:$L$217, MATCH("Demand ID", 'E4 TB Allocation Details'!$A$18:$L$18, 0),FALSE), 'E2 Allocators'!$B$15:$W$361, MATCH('O5 Details by Class &amp; Accounts'!U$18, 'E2 Allocators'!$B$15:$W$15, 0),FALSE)*$F86)</f>
        <v>0</v>
      </c>
      <c r="V86" s="1334">
        <f>IF(ISERROR(VLOOKUP(VLOOKUP($A86, 'E4 TB Allocation Details'!$A$18:$L$217, MATCH("Demand ID", 'E4 TB Allocation Details'!$A$18:$L$18, 0),FALSE), 'E2 Allocators'!$B$15:$W$361, MATCH('O5 Details by Class &amp; Accounts'!V$18, 'E2 Allocators'!$B$15:$W$15, 0),FALSE)*$F86), 0, VLOOKUP(VLOOKUP($A86, 'E4 TB Allocation Details'!$A$18:$L$217, MATCH("Demand ID", 'E4 TB Allocation Details'!$A$18:$L$18, 0),FALSE), 'E2 Allocators'!$B$15:$W$361, MATCH('O5 Details by Class &amp; Accounts'!V$18, 'E2 Allocators'!$B$15:$W$15, 0),FALSE)*$F86)</f>
        <v>0</v>
      </c>
      <c r="W86" s="1334">
        <f>IF(ISERROR(VLOOKUP(VLOOKUP($A86, 'E4 TB Allocation Details'!$A$18:$L$217, MATCH("Demand ID", 'E4 TB Allocation Details'!$A$18:$L$18, 0),FALSE), 'E2 Allocators'!$B$15:$W$361, MATCH('O5 Details by Class &amp; Accounts'!W$18, 'E2 Allocators'!$B$15:$W$15, 0),FALSE)*$F86), 0, VLOOKUP(VLOOKUP($A86, 'E4 TB Allocation Details'!$A$18:$L$217, MATCH("Demand ID", 'E4 TB Allocation Details'!$A$18:$L$18, 0),FALSE), 'E2 Allocators'!$B$15:$W$361, MATCH('O5 Details by Class &amp; Accounts'!W$18, 'E2 Allocators'!$B$15:$W$15, 0),FALSE)*$F86)</f>
        <v>0</v>
      </c>
      <c r="X86" s="1334">
        <f>IF(ISERROR(VLOOKUP(VLOOKUP($A86, 'E4 TB Allocation Details'!$A$18:$L$217, MATCH("Demand ID", 'E4 TB Allocation Details'!$A$18:$L$18, 0),FALSE), 'E2 Allocators'!$B$15:$W$361, MATCH('O5 Details by Class &amp; Accounts'!X$18, 'E2 Allocators'!$B$15:$W$15, 0),FALSE)*$F86), 0, VLOOKUP(VLOOKUP($A86, 'E4 TB Allocation Details'!$A$18:$L$217, MATCH("Demand ID", 'E4 TB Allocation Details'!$A$18:$L$18, 0),FALSE), 'E2 Allocators'!$B$15:$W$361, MATCH('O5 Details by Class &amp; Accounts'!X$18, 'E2 Allocators'!$B$15:$W$15, 0),FALSE)*$F86)</f>
        <v>0</v>
      </c>
      <c r="Y86" s="1334">
        <f>IF(ISERROR(VLOOKUP(VLOOKUP($A86, 'E4 TB Allocation Details'!$A$18:$L$217, MATCH("Demand ID", 'E4 TB Allocation Details'!$A$18:$L$18, 0),FALSE), 'E2 Allocators'!$B$15:$W$361, MATCH('O5 Details by Class &amp; Accounts'!Y$18, 'E2 Allocators'!$B$15:$W$15, 0),FALSE)*$F86), 0, VLOOKUP(VLOOKUP($A86, 'E4 TB Allocation Details'!$A$18:$L$217, MATCH("Demand ID", 'E4 TB Allocation Details'!$A$18:$L$18, 0),FALSE), 'E2 Allocators'!$B$15:$W$361, MATCH('O5 Details by Class &amp; Accounts'!Y$18, 'E2 Allocators'!$B$15:$W$15, 0),FALSE)*$F86)</f>
        <v>0</v>
      </c>
      <c r="Z86" s="1334">
        <f>IF(ISERROR(VLOOKUP(VLOOKUP($A86, 'E4 TB Allocation Details'!$A$18:$L$217, MATCH("Demand ID", 'E4 TB Allocation Details'!$A$18:$L$18, 0),FALSE), 'E2 Allocators'!$B$15:$W$361, MATCH('O5 Details by Class &amp; Accounts'!Z$18, 'E2 Allocators'!$B$15:$W$15, 0),FALSE)*$F86), 0, VLOOKUP(VLOOKUP($A86, 'E4 TB Allocation Details'!$A$18:$L$217, MATCH("Demand ID", 'E4 TB Allocation Details'!$A$18:$L$18, 0),FALSE), 'E2 Allocators'!$B$15:$W$361, MATCH('O5 Details by Class &amp; Accounts'!Z$18, 'E2 Allocators'!$B$15:$W$15, 0),FALSE)*$F86)</f>
        <v>0</v>
      </c>
      <c r="AA86" s="1334">
        <f>IF(ISERROR(VLOOKUP(VLOOKUP($A86, 'E4 TB Allocation Details'!$A$18:$L$217, MATCH("Demand ID", 'E4 TB Allocation Details'!$A$18:$L$18, 0),FALSE), 'E2 Allocators'!$B$15:$W$361, MATCH('O5 Details by Class &amp; Accounts'!AA$18, 'E2 Allocators'!$B$15:$W$15, 0),FALSE)*$F86), 0, VLOOKUP(VLOOKUP($A86, 'E4 TB Allocation Details'!$A$18:$L$217, MATCH("Demand ID", 'E4 TB Allocation Details'!$A$18:$L$18, 0),FALSE), 'E2 Allocators'!$B$15:$W$361, MATCH('O5 Details by Class &amp; Accounts'!AA$18, 'E2 Allocators'!$B$15:$W$15, 0),FALSE)*$F86)</f>
        <v>0</v>
      </c>
      <c r="AB86" s="1334">
        <f>IF(ISERROR(VLOOKUP(VLOOKUP($A86, 'E4 TB Allocation Details'!$A$18:$L$217, MATCH("Demand ID", 'E4 TB Allocation Details'!$A$18:$L$18, 0),FALSE), 'E2 Allocators'!$B$15:$W$361, MATCH('O5 Details by Class &amp; Accounts'!AB$18, 'E2 Allocators'!$B$15:$W$15, 0),FALSE)*$F86), 0, VLOOKUP(VLOOKUP($A86, 'E4 TB Allocation Details'!$A$18:$L$217, MATCH("Demand ID", 'E4 TB Allocation Details'!$A$18:$L$18, 0),FALSE), 'E2 Allocators'!$B$15:$W$361, MATCH('O5 Details by Class &amp; Accounts'!AB$18, 'E2 Allocators'!$B$15:$W$15, 0),FALSE)*$F86)</f>
        <v>0</v>
      </c>
      <c r="AC86" s="1334">
        <f>SUM(I86:AB86)</f>
        <v>0</v>
      </c>
      <c r="AD86" s="1334">
        <f>IF(ISERROR(VLOOKUP(VLOOKUP($A86, 'E4 TB Allocation Details'!$A$18:$L$217, MATCH("Customer ID", 'E4 TB Allocation Details'!$A$18:$L$18, 0),FALSE), 'E2 Allocators'!$B$15:$W$361, MATCH('O5 Details by Class &amp; Accounts'!AD$18, 'E2 Allocators'!$B$15:$W$15, 0),FALSE)*$G86), 0, VLOOKUP(VLOOKUP($A86, 'E4 TB Allocation Details'!$A$18:$L$217, MATCH("Customer ID", 'E4 TB Allocation Details'!$A$18:$L$18, 0),FALSE), 'E2 Allocators'!$B$15:$W$361, MATCH('O5 Details by Class &amp; Accounts'!AD$18, 'E2 Allocators'!$B$15:$W$15, 0),FALSE)*$G86)</f>
        <v>0</v>
      </c>
      <c r="AE86" s="1334">
        <f>IF(ISERROR(VLOOKUP(VLOOKUP($A86, 'E4 TB Allocation Details'!$A$18:$L$217, MATCH("Customer ID", 'E4 TB Allocation Details'!$A$18:$L$18, 0),FALSE), 'E2 Allocators'!$B$15:$W$361, MATCH('O5 Details by Class &amp; Accounts'!AE$18, 'E2 Allocators'!$B$15:$W$15, 0),FALSE)*$G86), 0, VLOOKUP(VLOOKUP($A86, 'E4 TB Allocation Details'!$A$18:$L$217, MATCH("Customer ID", 'E4 TB Allocation Details'!$A$18:$L$18, 0),FALSE), 'E2 Allocators'!$B$15:$W$361, MATCH('O5 Details by Class &amp; Accounts'!AE$18, 'E2 Allocators'!$B$15:$W$15, 0),FALSE)*$G86)</f>
        <v>0</v>
      </c>
      <c r="AF86" s="1334">
        <f>IF(ISERROR(VLOOKUP(VLOOKUP($A86, 'E4 TB Allocation Details'!$A$18:$L$217, MATCH("Customer ID", 'E4 TB Allocation Details'!$A$18:$L$18, 0),FALSE), 'E2 Allocators'!$B$15:$W$361, MATCH('O5 Details by Class &amp; Accounts'!AF$18, 'E2 Allocators'!$B$15:$W$15, 0),FALSE)*$G86), 0, VLOOKUP(VLOOKUP($A86, 'E4 TB Allocation Details'!$A$18:$L$217, MATCH("Customer ID", 'E4 TB Allocation Details'!$A$18:$L$18, 0),FALSE), 'E2 Allocators'!$B$15:$W$361, MATCH('O5 Details by Class &amp; Accounts'!AF$18, 'E2 Allocators'!$B$15:$W$15, 0),FALSE)*$G86)</f>
        <v>0</v>
      </c>
      <c r="AG86" s="1334">
        <f>IF(ISERROR(VLOOKUP(VLOOKUP($A86, 'E4 TB Allocation Details'!$A$18:$L$217, MATCH("Customer ID", 'E4 TB Allocation Details'!$A$18:$L$18, 0),FALSE), 'E2 Allocators'!$B$15:$W$361, MATCH('O5 Details by Class &amp; Accounts'!AG$18, 'E2 Allocators'!$B$15:$W$15, 0),FALSE)*$G86), 0, VLOOKUP(VLOOKUP($A86, 'E4 TB Allocation Details'!$A$18:$L$217, MATCH("Customer ID", 'E4 TB Allocation Details'!$A$18:$L$18, 0),FALSE), 'E2 Allocators'!$B$15:$W$361, MATCH('O5 Details by Class &amp; Accounts'!AG$18, 'E2 Allocators'!$B$15:$W$15, 0),FALSE)*$G86)</f>
        <v>0</v>
      </c>
      <c r="AH86" s="1334">
        <f>IF(ISERROR(VLOOKUP(VLOOKUP($A86, 'E4 TB Allocation Details'!$A$18:$L$217, MATCH("Customer ID", 'E4 TB Allocation Details'!$A$18:$L$18, 0),FALSE), 'E2 Allocators'!$B$15:$W$361, MATCH('O5 Details by Class &amp; Accounts'!AH$18, 'E2 Allocators'!$B$15:$W$15, 0),FALSE)*$G86), 0, VLOOKUP(VLOOKUP($A86, 'E4 TB Allocation Details'!$A$18:$L$217, MATCH("Customer ID", 'E4 TB Allocation Details'!$A$18:$L$18, 0),FALSE), 'E2 Allocators'!$B$15:$W$361, MATCH('O5 Details by Class &amp; Accounts'!AH$18, 'E2 Allocators'!$B$15:$W$15, 0),FALSE)*$G86)</f>
        <v>0</v>
      </c>
      <c r="AI86" s="1334">
        <f>IF(ISERROR(VLOOKUP(VLOOKUP($A86, 'E4 TB Allocation Details'!$A$18:$L$217, MATCH("Customer ID", 'E4 TB Allocation Details'!$A$18:$L$18, 0),FALSE), 'E2 Allocators'!$B$15:$W$361, MATCH('O5 Details by Class &amp; Accounts'!AI$18, 'E2 Allocators'!$B$15:$W$15, 0),FALSE)*$G86), 0, VLOOKUP(VLOOKUP($A86, 'E4 TB Allocation Details'!$A$18:$L$217, MATCH("Customer ID", 'E4 TB Allocation Details'!$A$18:$L$18, 0),FALSE), 'E2 Allocators'!$B$15:$W$361, MATCH('O5 Details by Class &amp; Accounts'!AI$18, 'E2 Allocators'!$B$15:$W$15, 0),FALSE)*$G86)</f>
        <v>0</v>
      </c>
      <c r="AJ86" s="1334">
        <f>IF(ISERROR(VLOOKUP(VLOOKUP($A86, 'E4 TB Allocation Details'!$A$18:$L$217, MATCH("Customer ID", 'E4 TB Allocation Details'!$A$18:$L$18, 0),FALSE), 'E2 Allocators'!$B$15:$W$361, MATCH('O5 Details by Class &amp; Accounts'!AJ$18, 'E2 Allocators'!$B$15:$W$15, 0),FALSE)*$G86), 0, VLOOKUP(VLOOKUP($A86, 'E4 TB Allocation Details'!$A$18:$L$217, MATCH("Customer ID", 'E4 TB Allocation Details'!$A$18:$L$18, 0),FALSE), 'E2 Allocators'!$B$15:$W$361, MATCH('O5 Details by Class &amp; Accounts'!AJ$18, 'E2 Allocators'!$B$15:$W$15, 0),FALSE)*$G86)</f>
        <v>0</v>
      </c>
      <c r="AK86" s="1334">
        <f>IF(ISERROR(VLOOKUP(VLOOKUP($A86, 'E4 TB Allocation Details'!$A$18:$L$217, MATCH("Customer ID", 'E4 TB Allocation Details'!$A$18:$L$18, 0),FALSE), 'E2 Allocators'!$B$15:$W$361, MATCH('O5 Details by Class &amp; Accounts'!AK$18, 'E2 Allocators'!$B$15:$W$15, 0),FALSE)*$G86), 0, VLOOKUP(VLOOKUP($A86, 'E4 TB Allocation Details'!$A$18:$L$217, MATCH("Customer ID", 'E4 TB Allocation Details'!$A$18:$L$18, 0),FALSE), 'E2 Allocators'!$B$15:$W$361, MATCH('O5 Details by Class &amp; Accounts'!AK$18, 'E2 Allocators'!$B$15:$W$15, 0),FALSE)*$G86)</f>
        <v>0</v>
      </c>
      <c r="AL86" s="1334">
        <f>IF(ISERROR(VLOOKUP(VLOOKUP($A86, 'E4 TB Allocation Details'!$A$18:$L$217, MATCH("Customer ID", 'E4 TB Allocation Details'!$A$18:$L$18, 0),FALSE), 'E2 Allocators'!$B$15:$W$361, MATCH('O5 Details by Class &amp; Accounts'!AL$18, 'E2 Allocators'!$B$15:$W$15, 0),FALSE)*$G86), 0, VLOOKUP(VLOOKUP($A86, 'E4 TB Allocation Details'!$A$18:$L$217, MATCH("Customer ID", 'E4 TB Allocation Details'!$A$18:$L$18, 0),FALSE), 'E2 Allocators'!$B$15:$W$361, MATCH('O5 Details by Class &amp; Accounts'!AL$18, 'E2 Allocators'!$B$15:$W$15, 0),FALSE)*$G86)</f>
        <v>0</v>
      </c>
      <c r="AM86" s="1334">
        <f>IF(ISERROR(VLOOKUP(VLOOKUP($A86, 'E4 TB Allocation Details'!$A$18:$L$217, MATCH("Customer ID", 'E4 TB Allocation Details'!$A$18:$L$18, 0),FALSE), 'E2 Allocators'!$B$15:$W$361, MATCH('O5 Details by Class &amp; Accounts'!AM$18, 'E2 Allocators'!$B$15:$W$15, 0),FALSE)*$G86), 0, VLOOKUP(VLOOKUP($A86, 'E4 TB Allocation Details'!$A$18:$L$217, MATCH("Customer ID", 'E4 TB Allocation Details'!$A$18:$L$18, 0),FALSE), 'E2 Allocators'!$B$15:$W$361, MATCH('O5 Details by Class &amp; Accounts'!AM$18, 'E2 Allocators'!$B$15:$W$15, 0),FALSE)*$G86)</f>
        <v>0</v>
      </c>
      <c r="AN86" s="1334">
        <f>IF(ISERROR(VLOOKUP(VLOOKUP($A86, 'E4 TB Allocation Details'!$A$18:$L$217, MATCH("Customer ID", 'E4 TB Allocation Details'!$A$18:$L$18, 0),FALSE), 'E2 Allocators'!$B$15:$W$361, MATCH('O5 Details by Class &amp; Accounts'!AN$18, 'E2 Allocators'!$B$15:$W$15, 0),FALSE)*$G86), 0, VLOOKUP(VLOOKUP($A86, 'E4 TB Allocation Details'!$A$18:$L$217, MATCH("Customer ID", 'E4 TB Allocation Details'!$A$18:$L$18, 0),FALSE), 'E2 Allocators'!$B$15:$W$361, MATCH('O5 Details by Class &amp; Accounts'!AN$18, 'E2 Allocators'!$B$15:$W$15, 0),FALSE)*$G86)</f>
        <v>0</v>
      </c>
      <c r="AO86" s="1334">
        <f>IF(ISERROR(VLOOKUP(VLOOKUP($A86, 'E4 TB Allocation Details'!$A$18:$L$217, MATCH("Customer ID", 'E4 TB Allocation Details'!$A$18:$L$18, 0),FALSE), 'E2 Allocators'!$B$15:$W$361, MATCH('O5 Details by Class &amp; Accounts'!AO$18, 'E2 Allocators'!$B$15:$W$15, 0),FALSE)*$G86), 0, VLOOKUP(VLOOKUP($A86, 'E4 TB Allocation Details'!$A$18:$L$217, MATCH("Customer ID", 'E4 TB Allocation Details'!$A$18:$L$18, 0),FALSE), 'E2 Allocators'!$B$15:$W$361, MATCH('O5 Details by Class &amp; Accounts'!AO$18, 'E2 Allocators'!$B$15:$W$15, 0),FALSE)*$G86)</f>
        <v>0</v>
      </c>
      <c r="AP86" s="1334">
        <f>IF(ISERROR(VLOOKUP(VLOOKUP($A86, 'E4 TB Allocation Details'!$A$18:$L$217, MATCH("Customer ID", 'E4 TB Allocation Details'!$A$18:$L$18, 0),FALSE), 'E2 Allocators'!$B$15:$W$361, MATCH('O5 Details by Class &amp; Accounts'!AP$18, 'E2 Allocators'!$B$15:$W$15, 0),FALSE)*$G86), 0, VLOOKUP(VLOOKUP($A86, 'E4 TB Allocation Details'!$A$18:$L$217, MATCH("Customer ID", 'E4 TB Allocation Details'!$A$18:$L$18, 0),FALSE), 'E2 Allocators'!$B$15:$W$361, MATCH('O5 Details by Class &amp; Accounts'!AP$18, 'E2 Allocators'!$B$15:$W$15, 0),FALSE)*$G86)</f>
        <v>0</v>
      </c>
      <c r="AQ86" s="1334">
        <f>IF(ISERROR(VLOOKUP(VLOOKUP($A86, 'E4 TB Allocation Details'!$A$18:$L$217, MATCH("Customer ID", 'E4 TB Allocation Details'!$A$18:$L$18, 0),FALSE), 'E2 Allocators'!$B$15:$W$361, MATCH('O5 Details by Class &amp; Accounts'!AQ$18, 'E2 Allocators'!$B$15:$W$15, 0),FALSE)*$G86), 0, VLOOKUP(VLOOKUP($A86, 'E4 TB Allocation Details'!$A$18:$L$217, MATCH("Customer ID", 'E4 TB Allocation Details'!$A$18:$L$18, 0),FALSE), 'E2 Allocators'!$B$15:$W$361, MATCH('O5 Details by Class &amp; Accounts'!AQ$18, 'E2 Allocators'!$B$15:$W$15, 0),FALSE)*$G86)</f>
        <v>0</v>
      </c>
      <c r="AR86" s="1334">
        <f>IF(ISERROR(VLOOKUP(VLOOKUP($A86, 'E4 TB Allocation Details'!$A$18:$L$217, MATCH("Customer ID", 'E4 TB Allocation Details'!$A$18:$L$18, 0),FALSE), 'E2 Allocators'!$B$15:$W$361, MATCH('O5 Details by Class &amp; Accounts'!AR$18, 'E2 Allocators'!$B$15:$W$15, 0),FALSE)*$G86), 0, VLOOKUP(VLOOKUP($A86, 'E4 TB Allocation Details'!$A$18:$L$217, MATCH("Customer ID", 'E4 TB Allocation Details'!$A$18:$L$18, 0),FALSE), 'E2 Allocators'!$B$15:$W$361, MATCH('O5 Details by Class &amp; Accounts'!AR$18, 'E2 Allocators'!$B$15:$W$15, 0),FALSE)*$G86)</f>
        <v>0</v>
      </c>
      <c r="AS86" s="1334">
        <f>IF(ISERROR(VLOOKUP(VLOOKUP($A86, 'E4 TB Allocation Details'!$A$18:$L$217, MATCH("Customer ID", 'E4 TB Allocation Details'!$A$18:$L$18, 0),FALSE), 'E2 Allocators'!$B$15:$W$361, MATCH('O5 Details by Class &amp; Accounts'!AS$18, 'E2 Allocators'!$B$15:$W$15, 0),FALSE)*$G86), 0, VLOOKUP(VLOOKUP($A86, 'E4 TB Allocation Details'!$A$18:$L$217, MATCH("Customer ID", 'E4 TB Allocation Details'!$A$18:$L$18, 0),FALSE), 'E2 Allocators'!$B$15:$W$361, MATCH('O5 Details by Class &amp; Accounts'!AS$18, 'E2 Allocators'!$B$15:$W$15, 0),FALSE)*$G86)</f>
        <v>0</v>
      </c>
      <c r="AT86" s="1334">
        <f>IF(ISERROR(VLOOKUP(VLOOKUP($A86, 'E4 TB Allocation Details'!$A$18:$L$217, MATCH("Customer ID", 'E4 TB Allocation Details'!$A$18:$L$18, 0),FALSE), 'E2 Allocators'!$B$15:$W$361, MATCH('O5 Details by Class &amp; Accounts'!AT$18, 'E2 Allocators'!$B$15:$W$15, 0),FALSE)*$G86), 0, VLOOKUP(VLOOKUP($A86, 'E4 TB Allocation Details'!$A$18:$L$217, MATCH("Customer ID", 'E4 TB Allocation Details'!$A$18:$L$18, 0),FALSE), 'E2 Allocators'!$B$15:$W$361, MATCH('O5 Details by Class &amp; Accounts'!AT$18, 'E2 Allocators'!$B$15:$W$15, 0),FALSE)*$G86)</f>
        <v>0</v>
      </c>
      <c r="AU86" s="1334">
        <f>IF(ISERROR(VLOOKUP(VLOOKUP($A86, 'E4 TB Allocation Details'!$A$18:$L$217, MATCH("Customer ID", 'E4 TB Allocation Details'!$A$18:$L$18, 0),FALSE), 'E2 Allocators'!$B$15:$W$361, MATCH('O5 Details by Class &amp; Accounts'!AU$18, 'E2 Allocators'!$B$15:$W$15, 0),FALSE)*$G86), 0, VLOOKUP(VLOOKUP($A86, 'E4 TB Allocation Details'!$A$18:$L$217, MATCH("Customer ID", 'E4 TB Allocation Details'!$A$18:$L$18, 0),FALSE), 'E2 Allocators'!$B$15:$W$361, MATCH('O5 Details by Class &amp; Accounts'!AU$18, 'E2 Allocators'!$B$15:$W$15, 0),FALSE)*$G86)</f>
        <v>0</v>
      </c>
      <c r="AV86" s="1334">
        <f>IF(ISERROR(VLOOKUP(VLOOKUP($A86, 'E4 TB Allocation Details'!$A$18:$L$217, MATCH("Customer ID", 'E4 TB Allocation Details'!$A$18:$L$18, 0),FALSE), 'E2 Allocators'!$B$15:$W$361, MATCH('O5 Details by Class &amp; Accounts'!AV$18, 'E2 Allocators'!$B$15:$W$15, 0),FALSE)*$G86), 0, VLOOKUP(VLOOKUP($A86, 'E4 TB Allocation Details'!$A$18:$L$217, MATCH("Customer ID", 'E4 TB Allocation Details'!$A$18:$L$18, 0),FALSE), 'E2 Allocators'!$B$15:$W$361, MATCH('O5 Details by Class &amp; Accounts'!AV$18, 'E2 Allocators'!$B$15:$W$15, 0),FALSE)*$G86)</f>
        <v>0</v>
      </c>
      <c r="AW86" s="1334">
        <f>IF(ISERROR(VLOOKUP(VLOOKUP($A86, 'E4 TB Allocation Details'!$A$18:$L$217, MATCH("Customer ID", 'E4 TB Allocation Details'!$A$18:$L$18, 0),FALSE), 'E2 Allocators'!$B$15:$W$361, MATCH('O5 Details by Class &amp; Accounts'!AW$18, 'E2 Allocators'!$B$15:$W$15, 0),FALSE)*$G86), 0, VLOOKUP(VLOOKUP($A86, 'E4 TB Allocation Details'!$A$18:$L$217, MATCH("Customer ID", 'E4 TB Allocation Details'!$A$18:$L$18, 0),FALSE), 'E2 Allocators'!$B$15:$W$361, MATCH('O5 Details by Class &amp; Accounts'!AW$18, 'E2 Allocators'!$B$15:$W$15, 0),FALSE)*$G86)</f>
        <v>0</v>
      </c>
      <c r="AX86" s="1334">
        <f>SUM(AD86:AW86)</f>
        <v>0</v>
      </c>
      <c r="AY86" s="1334">
        <f>IF(ISERROR(VLOOKUP(VLOOKUP($A86, 'E4 TB Allocation Details'!$A$18:$L$217, MATCH("Misc ID", 'E4 TB Allocation Details'!$A$18:$L$18, 0),FALSE), 'E2 Allocators'!$B$15:$W$361, MATCH('O5 Details by Class &amp; Accounts'!AY$18, 'E2 Allocators'!$B$15:$W$15, 0),FALSE)*$E86), 0, VLOOKUP(VLOOKUP($A86, 'E4 TB Allocation Details'!$A$18:$L$217, MATCH("Misc ID", 'E4 TB Allocation Details'!$A$18:$L$18, 0),FALSE), 'E2 Allocators'!$B$15:$W$361, MATCH('O5 Details by Class &amp; Accounts'!AY$18, 'E2 Allocators'!$B$15:$W$15, 0),FALSE)*$E86)</f>
        <v>-10126325.398800001</v>
      </c>
      <c r="AZ86" s="1334">
        <f>IF(ISERROR(VLOOKUP(VLOOKUP($A86, 'E4 TB Allocation Details'!$A$18:$L$217, MATCH("Misc ID", 'E4 TB Allocation Details'!$A$18:$L$18, 0),FALSE), 'E2 Allocators'!$B$15:$W$361, MATCH('O5 Details by Class &amp; Accounts'!AZ$18, 'E2 Allocators'!$B$15:$W$15, 0),FALSE)*$E86), 0, VLOOKUP(VLOOKUP($A86, 'E4 TB Allocation Details'!$A$18:$L$217, MATCH("Misc ID", 'E4 TB Allocation Details'!$A$18:$L$18, 0),FALSE), 'E2 Allocators'!$B$15:$W$361, MATCH('O5 Details by Class &amp; Accounts'!AZ$18, 'E2 Allocators'!$B$15:$W$15, 0),FALSE)*$E86)</f>
        <v>-2625746.0521999998</v>
      </c>
      <c r="BA86" s="1334">
        <f>IF(ISERROR(VLOOKUP(VLOOKUP($A86, 'E4 TB Allocation Details'!$A$18:$L$217, MATCH("Misc ID", 'E4 TB Allocation Details'!$A$18:$L$18, 0),FALSE), 'E2 Allocators'!$B$15:$W$361, MATCH('O5 Details by Class &amp; Accounts'!BA$18, 'E2 Allocators'!$B$15:$W$15, 0),FALSE)*$E86), 0, VLOOKUP(VLOOKUP($A86, 'E4 TB Allocation Details'!$A$18:$L$217, MATCH("Misc ID", 'E4 TB Allocation Details'!$A$18:$L$18, 0),FALSE), 'E2 Allocators'!$B$15:$W$361, MATCH('O5 Details by Class &amp; Accounts'!BA$18, 'E2 Allocators'!$B$15:$W$15, 0),FALSE)*$E86)</f>
        <v>-2905670.8657999998</v>
      </c>
      <c r="BB86" s="1334">
        <f>IF(ISERROR(VLOOKUP(VLOOKUP($A86, 'E4 TB Allocation Details'!$A$18:$L$217, MATCH("Misc ID", 'E4 TB Allocation Details'!$A$18:$L$18, 0),FALSE), 'E2 Allocators'!$B$15:$W$361, MATCH('O5 Details by Class &amp; Accounts'!BB$18, 'E2 Allocators'!$B$15:$W$15, 0),FALSE)*$E86), 0, VLOOKUP(VLOOKUP($A86, 'E4 TB Allocation Details'!$A$18:$L$217, MATCH("Misc ID", 'E4 TB Allocation Details'!$A$18:$L$18, 0),FALSE), 'E2 Allocators'!$B$15:$W$361, MATCH('O5 Details by Class &amp; Accounts'!BB$18, 'E2 Allocators'!$B$15:$W$15, 0),FALSE)*$E86)</f>
        <v>0</v>
      </c>
      <c r="BC86" s="1334">
        <f>IF(ISERROR(VLOOKUP(VLOOKUP($A86, 'E4 TB Allocation Details'!$A$18:$L$217, MATCH("Misc ID", 'E4 TB Allocation Details'!$A$18:$L$18, 0),FALSE), 'E2 Allocators'!$B$15:$W$361, MATCH('O5 Details by Class &amp; Accounts'!BC$18, 'E2 Allocators'!$B$15:$W$15, 0),FALSE)*$E86), 0, VLOOKUP(VLOOKUP($A86, 'E4 TB Allocation Details'!$A$18:$L$217, MATCH("Misc ID", 'E4 TB Allocation Details'!$A$18:$L$18, 0),FALSE), 'E2 Allocators'!$B$15:$W$361, MATCH('O5 Details by Class &amp; Accounts'!BC$18, 'E2 Allocators'!$B$15:$W$15, 0),FALSE)*$E86)</f>
        <v>-693813.58100000001</v>
      </c>
      <c r="BD86" s="1334">
        <f>IF(ISERROR(VLOOKUP(VLOOKUP($A86, 'E4 TB Allocation Details'!$A$18:$L$217, MATCH("Misc ID", 'E4 TB Allocation Details'!$A$18:$L$18, 0),FALSE), 'E2 Allocators'!$B$15:$W$361, MATCH('O5 Details by Class &amp; Accounts'!BD$18, 'E2 Allocators'!$B$15:$W$15, 0),FALSE)*$E86), 0, VLOOKUP(VLOOKUP($A86, 'E4 TB Allocation Details'!$A$18:$L$217, MATCH("Misc ID", 'E4 TB Allocation Details'!$A$18:$L$18, 0),FALSE), 'E2 Allocators'!$B$15:$W$361, MATCH('O5 Details by Class &amp; Accounts'!BD$18, 'E2 Allocators'!$B$15:$W$15, 0),FALSE)*$E86)</f>
        <v>-1213403.973</v>
      </c>
      <c r="BE86" s="1334">
        <f>IF(ISERROR(VLOOKUP(VLOOKUP($A86, 'E4 TB Allocation Details'!$A$18:$L$217, MATCH("Misc ID", 'E4 TB Allocation Details'!$A$18:$L$18, 0),FALSE), 'E2 Allocators'!$B$15:$W$361, MATCH('O5 Details by Class &amp; Accounts'!BE$18, 'E2 Allocators'!$B$15:$W$15, 0),FALSE)*$E86), 0, VLOOKUP(VLOOKUP($A86, 'E4 TB Allocation Details'!$A$18:$L$217, MATCH("Misc ID", 'E4 TB Allocation Details'!$A$18:$L$18, 0),FALSE), 'E2 Allocators'!$B$15:$W$361, MATCH('O5 Details by Class &amp; Accounts'!BE$18, 'E2 Allocators'!$B$15:$W$15, 0),FALSE)*$E86)</f>
        <v>-660222.53839999996</v>
      </c>
      <c r="BF86" s="1334">
        <f>IF(ISERROR(VLOOKUP(VLOOKUP($A86, 'E4 TB Allocation Details'!$A$18:$L$217, MATCH("Misc ID", 'E4 TB Allocation Details'!$A$18:$L$18, 0),FALSE), 'E2 Allocators'!$B$15:$W$361, MATCH('O5 Details by Class &amp; Accounts'!BF$18, 'E2 Allocators'!$B$15:$W$15, 0),FALSE)*$E86), 0, VLOOKUP(VLOOKUP($A86, 'E4 TB Allocation Details'!$A$18:$L$217, MATCH("Misc ID", 'E4 TB Allocation Details'!$A$18:$L$18, 0),FALSE), 'E2 Allocators'!$B$15:$W$361, MATCH('O5 Details by Class &amp; Accounts'!BF$18, 'E2 Allocators'!$B$15:$W$15, 0),FALSE)*$E86)</f>
        <v>-51174.814799999993</v>
      </c>
      <c r="BG86" s="1334">
        <f>IF(ISERROR(VLOOKUP(VLOOKUP($A86, 'E4 TB Allocation Details'!$A$18:$L$217, MATCH("Misc ID", 'E4 TB Allocation Details'!$A$18:$L$18, 0),FALSE), 'E2 Allocators'!$B$15:$W$361, MATCH('O5 Details by Class &amp; Accounts'!BG$18, 'E2 Allocators'!$B$15:$W$15, 0),FALSE)*$E86), 0, VLOOKUP(VLOOKUP($A86, 'E4 TB Allocation Details'!$A$18:$L$217, MATCH("Misc ID", 'E4 TB Allocation Details'!$A$18:$L$18, 0),FALSE), 'E2 Allocators'!$B$15:$W$361, MATCH('O5 Details by Class &amp; Accounts'!BG$18, 'E2 Allocators'!$B$15:$W$15, 0),FALSE)*$E86)</f>
        <v>-144300.231</v>
      </c>
      <c r="BH86" s="1334">
        <f>IF(ISERROR(VLOOKUP(VLOOKUP($A86, 'E4 TB Allocation Details'!$A$18:$L$217, MATCH("Misc ID", 'E4 TB Allocation Details'!$A$18:$L$18, 0),FALSE), 'E2 Allocators'!$B$15:$W$361, MATCH('O5 Details by Class &amp; Accounts'!BH$18, 'E2 Allocators'!$B$15:$W$15, 0),FALSE)*$E86), 0, VLOOKUP(VLOOKUP($A86, 'E4 TB Allocation Details'!$A$18:$L$217, MATCH("Misc ID", 'E4 TB Allocation Details'!$A$18:$L$18, 0),FALSE), 'E2 Allocators'!$B$15:$W$361, MATCH('O5 Details by Class &amp; Accounts'!BH$18, 'E2 Allocators'!$B$15:$W$15, 0),FALSE)*$E86)</f>
        <v>0</v>
      </c>
      <c r="BI86" s="1334">
        <f>IF(ISERROR(VLOOKUP(VLOOKUP($A86, 'E4 TB Allocation Details'!$A$18:$L$217, MATCH("Misc ID", 'E4 TB Allocation Details'!$A$18:$L$18, 0),FALSE), 'E2 Allocators'!$B$15:$W$361, MATCH('O5 Details by Class &amp; Accounts'!BI$18, 'E2 Allocators'!$B$15:$W$15, 0),FALSE)*$E86), 0, VLOOKUP(VLOOKUP($A86, 'E4 TB Allocation Details'!$A$18:$L$217, MATCH("Misc ID", 'E4 TB Allocation Details'!$A$18:$L$18, 0),FALSE), 'E2 Allocators'!$B$15:$W$361, MATCH('O5 Details by Class &amp; Accounts'!BI$18, 'E2 Allocators'!$B$15:$W$15, 0),FALSE)*$E86)</f>
        <v>0</v>
      </c>
      <c r="BJ86" s="1334">
        <f>IF(ISERROR(VLOOKUP(VLOOKUP($A86, 'E4 TB Allocation Details'!$A$18:$L$217, MATCH("Misc ID", 'E4 TB Allocation Details'!$A$18:$L$18, 0),FALSE), 'E2 Allocators'!$B$15:$W$361, MATCH('O5 Details by Class &amp; Accounts'!BJ$18, 'E2 Allocators'!$B$15:$W$15, 0),FALSE)*$E86), 0, VLOOKUP(VLOOKUP($A86, 'E4 TB Allocation Details'!$A$18:$L$217, MATCH("Misc ID", 'E4 TB Allocation Details'!$A$18:$L$18, 0),FALSE), 'E2 Allocators'!$B$15:$W$361, MATCH('O5 Details by Class &amp; Accounts'!BJ$18, 'E2 Allocators'!$B$15:$W$15, 0),FALSE)*$E86)</f>
        <v>0</v>
      </c>
      <c r="BK86" s="1334">
        <f>IF(ISERROR(VLOOKUP(VLOOKUP($A86, 'E4 TB Allocation Details'!$A$18:$L$217, MATCH("Misc ID", 'E4 TB Allocation Details'!$A$18:$L$18, 0),FALSE), 'E2 Allocators'!$B$15:$W$361, MATCH('O5 Details by Class &amp; Accounts'!BK$18, 'E2 Allocators'!$B$15:$W$15, 0),FALSE)*$E86), 0, VLOOKUP(VLOOKUP($A86, 'E4 TB Allocation Details'!$A$18:$L$217, MATCH("Misc ID", 'E4 TB Allocation Details'!$A$18:$L$18, 0),FALSE), 'E2 Allocators'!$B$15:$W$361, MATCH('O5 Details by Class &amp; Accounts'!BK$18, 'E2 Allocators'!$B$15:$W$15, 0),FALSE)*$E86)</f>
        <v>0</v>
      </c>
      <c r="BL86" s="1334">
        <f>IF(ISERROR(VLOOKUP(VLOOKUP($A86, 'E4 TB Allocation Details'!$A$18:$L$217, MATCH("Misc ID", 'E4 TB Allocation Details'!$A$18:$L$18, 0),FALSE), 'E2 Allocators'!$B$15:$W$361, MATCH('O5 Details by Class &amp; Accounts'!BL$18, 'E2 Allocators'!$B$15:$W$15, 0),FALSE)*$E86), 0, VLOOKUP(VLOOKUP($A86, 'E4 TB Allocation Details'!$A$18:$L$217, MATCH("Misc ID", 'E4 TB Allocation Details'!$A$18:$L$18, 0),FALSE), 'E2 Allocators'!$B$15:$W$361, MATCH('O5 Details by Class &amp; Accounts'!BL$18, 'E2 Allocators'!$B$15:$W$15, 0),FALSE)*$E86)</f>
        <v>0</v>
      </c>
      <c r="BM86" s="1334">
        <f>IF(ISERROR(VLOOKUP(VLOOKUP($A86, 'E4 TB Allocation Details'!$A$18:$L$217, MATCH("Misc ID", 'E4 TB Allocation Details'!$A$18:$L$18, 0),FALSE), 'E2 Allocators'!$B$15:$W$361, MATCH('O5 Details by Class &amp; Accounts'!BM$18, 'E2 Allocators'!$B$15:$W$15, 0),FALSE)*$E86), 0, VLOOKUP(VLOOKUP($A86, 'E4 TB Allocation Details'!$A$18:$L$217, MATCH("Misc ID", 'E4 TB Allocation Details'!$A$18:$L$18, 0),FALSE), 'E2 Allocators'!$B$15:$W$361, MATCH('O5 Details by Class &amp; Accounts'!BM$18, 'E2 Allocators'!$B$15:$W$15, 0),FALSE)*$E86)</f>
        <v>0</v>
      </c>
      <c r="BN86" s="1334">
        <f>IF(ISERROR(VLOOKUP(VLOOKUP($A86, 'E4 TB Allocation Details'!$A$18:$L$217, MATCH("Misc ID", 'E4 TB Allocation Details'!$A$18:$L$18, 0),FALSE), 'E2 Allocators'!$B$15:$W$361, MATCH('O5 Details by Class &amp; Accounts'!BN$18, 'E2 Allocators'!$B$15:$W$15, 0),FALSE)*$E86), 0, VLOOKUP(VLOOKUP($A86, 'E4 TB Allocation Details'!$A$18:$L$217, MATCH("Misc ID", 'E4 TB Allocation Details'!$A$18:$L$18, 0),FALSE), 'E2 Allocators'!$B$15:$W$361, MATCH('O5 Details by Class &amp; Accounts'!BN$18, 'E2 Allocators'!$B$15:$W$15, 0),FALSE)*$E86)</f>
        <v>0</v>
      </c>
      <c r="BO86" s="1334">
        <f>IF(ISERROR(VLOOKUP(VLOOKUP($A86, 'E4 TB Allocation Details'!$A$18:$L$217, MATCH("Misc ID", 'E4 TB Allocation Details'!$A$18:$L$18, 0),FALSE), 'E2 Allocators'!$B$15:$W$361, MATCH('O5 Details by Class &amp; Accounts'!BO$18, 'E2 Allocators'!$B$15:$W$15, 0),FALSE)*$E86), 0, VLOOKUP(VLOOKUP($A86, 'E4 TB Allocation Details'!$A$18:$L$217, MATCH("Misc ID", 'E4 TB Allocation Details'!$A$18:$L$18, 0),FALSE), 'E2 Allocators'!$B$15:$W$361, MATCH('O5 Details by Class &amp; Accounts'!BO$18, 'E2 Allocators'!$B$15:$W$15, 0),FALSE)*$E86)</f>
        <v>0</v>
      </c>
      <c r="BP86" s="1334">
        <f>IF(ISERROR(VLOOKUP(VLOOKUP($A86, 'E4 TB Allocation Details'!$A$18:$L$217, MATCH("Misc ID", 'E4 TB Allocation Details'!$A$18:$L$18, 0),FALSE), 'E2 Allocators'!$B$15:$W$361, MATCH('O5 Details by Class &amp; Accounts'!BP$18, 'E2 Allocators'!$B$15:$W$15, 0),FALSE)*$E86), 0, VLOOKUP(VLOOKUP($A86, 'E4 TB Allocation Details'!$A$18:$L$217, MATCH("Misc ID", 'E4 TB Allocation Details'!$A$18:$L$18, 0),FALSE), 'E2 Allocators'!$B$15:$W$361, MATCH('O5 Details by Class &amp; Accounts'!BP$18, 'E2 Allocators'!$B$15:$W$15, 0),FALSE)*$E86)</f>
        <v>0</v>
      </c>
      <c r="BQ86" s="1334">
        <f>IF(ISERROR(VLOOKUP(VLOOKUP($A86, 'E4 TB Allocation Details'!$A$18:$L$217, MATCH("Misc ID", 'E4 TB Allocation Details'!$A$18:$L$18, 0),FALSE), 'E2 Allocators'!$B$15:$W$361, MATCH('O5 Details by Class &amp; Accounts'!BQ$18, 'E2 Allocators'!$B$15:$W$15, 0),FALSE)*$E86), 0, VLOOKUP(VLOOKUP($A86, 'E4 TB Allocation Details'!$A$18:$L$217, MATCH("Misc ID", 'E4 TB Allocation Details'!$A$18:$L$18, 0),FALSE), 'E2 Allocators'!$B$15:$W$361, MATCH('O5 Details by Class &amp; Accounts'!BQ$18, 'E2 Allocators'!$B$15:$W$15, 0),FALSE)*$E86)</f>
        <v>0</v>
      </c>
      <c r="BR86" s="1334">
        <f>IF(ISERROR(VLOOKUP(VLOOKUP($A86, 'E4 TB Allocation Details'!$A$18:$L$217, MATCH("Misc ID", 'E4 TB Allocation Details'!$A$18:$L$18, 0),FALSE), 'E2 Allocators'!$B$15:$W$361, MATCH('O5 Details by Class &amp; Accounts'!BR$18, 'E2 Allocators'!$B$15:$W$15, 0),FALSE)*$E86), 0, VLOOKUP(VLOOKUP($A86, 'E4 TB Allocation Details'!$A$18:$L$217, MATCH("Misc ID", 'E4 TB Allocation Details'!$A$18:$L$18, 0),FALSE), 'E2 Allocators'!$B$15:$W$361, MATCH('O5 Details by Class &amp; Accounts'!BR$18, 'E2 Allocators'!$B$15:$W$15, 0),FALSE)*$E86)</f>
        <v>0</v>
      </c>
      <c r="BS86" s="1334">
        <f t="shared" si="18"/>
        <v>-18420657.455000006</v>
      </c>
      <c r="BT86" s="1334">
        <f>IF(ISERROR(VLOOKUP(VLOOKUP($A86, 'E4 TB Allocation Details'!$A$18:$L$217, MATCH("A &amp; G ID", 'E4 TB Allocation Details'!$A$18:$L$18, 0),FALSE), 'E2 Allocators'!$B$15:$W$361, MATCH('O5 Details by Class &amp; Accounts'!BT$18, 'E2 Allocators'!$B$15:$W$15, 0),FALSE)*$E86), 0, VLOOKUP(VLOOKUP($A86, 'E4 TB Allocation Details'!$A$18:$L$217, MATCH("A &amp; G ID", 'E4 TB Allocation Details'!$A$18:$L$18, 0),FALSE), 'E2 Allocators'!$B$15:$W$361, MATCH('O5 Details by Class &amp; Accounts'!BT$18, 'E2 Allocators'!$B$15:$W$15, 0),FALSE)*$E86)</f>
        <v>0</v>
      </c>
      <c r="BU86" s="1334">
        <f>IF(ISERROR(VLOOKUP(VLOOKUP($A86, 'E4 TB Allocation Details'!$A$18:$L$217, MATCH("A &amp; G ID", 'E4 TB Allocation Details'!$A$18:$L$18, 0),FALSE), 'E2 Allocators'!$B$15:$W$361, MATCH('O5 Details by Class &amp; Accounts'!BU$18, 'E2 Allocators'!$B$15:$W$15, 0),FALSE)*$E86), 0, VLOOKUP(VLOOKUP($A86, 'E4 TB Allocation Details'!$A$18:$L$217, MATCH("A &amp; G ID", 'E4 TB Allocation Details'!$A$18:$L$18, 0),FALSE), 'E2 Allocators'!$B$15:$W$361, MATCH('O5 Details by Class &amp; Accounts'!BU$18, 'E2 Allocators'!$B$15:$W$15, 0),FALSE)*$E86)</f>
        <v>0</v>
      </c>
      <c r="BV86" s="1334">
        <f>IF(ISERROR(VLOOKUP(VLOOKUP($A86, 'E4 TB Allocation Details'!$A$18:$L$217, MATCH("A &amp; G ID", 'E4 TB Allocation Details'!$A$18:$L$18, 0),FALSE), 'E2 Allocators'!$B$15:$W$361, MATCH('O5 Details by Class &amp; Accounts'!BV$18, 'E2 Allocators'!$B$15:$W$15, 0),FALSE)*$E86), 0, VLOOKUP(VLOOKUP($A86, 'E4 TB Allocation Details'!$A$18:$L$217, MATCH("A &amp; G ID", 'E4 TB Allocation Details'!$A$18:$L$18, 0),FALSE), 'E2 Allocators'!$B$15:$W$361, MATCH('O5 Details by Class &amp; Accounts'!BV$18, 'E2 Allocators'!$B$15:$W$15, 0),FALSE)*$E86)</f>
        <v>0</v>
      </c>
      <c r="BW86" s="1334">
        <f>IF(ISERROR(VLOOKUP(VLOOKUP($A86, 'E4 TB Allocation Details'!$A$18:$L$217, MATCH("A &amp; G ID", 'E4 TB Allocation Details'!$A$18:$L$18, 0),FALSE), 'E2 Allocators'!$B$15:$W$361, MATCH('O5 Details by Class &amp; Accounts'!BW$18, 'E2 Allocators'!$B$15:$W$15, 0),FALSE)*$E86), 0, VLOOKUP(VLOOKUP($A86, 'E4 TB Allocation Details'!$A$18:$L$217, MATCH("A &amp; G ID", 'E4 TB Allocation Details'!$A$18:$L$18, 0),FALSE), 'E2 Allocators'!$B$15:$W$361, MATCH('O5 Details by Class &amp; Accounts'!BW$18, 'E2 Allocators'!$B$15:$W$15, 0),FALSE)*$E86)</f>
        <v>0</v>
      </c>
      <c r="BX86" s="1334">
        <f>IF(ISERROR(VLOOKUP(VLOOKUP($A86, 'E4 TB Allocation Details'!$A$18:$L$217, MATCH("A &amp; G ID", 'E4 TB Allocation Details'!$A$18:$L$18, 0),FALSE), 'E2 Allocators'!$B$15:$W$361, MATCH('O5 Details by Class &amp; Accounts'!BX$18, 'E2 Allocators'!$B$15:$W$15, 0),FALSE)*$E86), 0, VLOOKUP(VLOOKUP($A86, 'E4 TB Allocation Details'!$A$18:$L$217, MATCH("A &amp; G ID", 'E4 TB Allocation Details'!$A$18:$L$18, 0),FALSE), 'E2 Allocators'!$B$15:$W$361, MATCH('O5 Details by Class &amp; Accounts'!BX$18, 'E2 Allocators'!$B$15:$W$15, 0),FALSE)*$E86)</f>
        <v>0</v>
      </c>
      <c r="BY86" s="1334">
        <f>IF(ISERROR(VLOOKUP(VLOOKUP($A86, 'E4 TB Allocation Details'!$A$18:$L$217, MATCH("A &amp; G ID", 'E4 TB Allocation Details'!$A$18:$L$18, 0),FALSE), 'E2 Allocators'!$B$15:$W$361, MATCH('O5 Details by Class &amp; Accounts'!BY$18, 'E2 Allocators'!$B$15:$W$15, 0),FALSE)*$E86), 0, VLOOKUP(VLOOKUP($A86, 'E4 TB Allocation Details'!$A$18:$L$217, MATCH("A &amp; G ID", 'E4 TB Allocation Details'!$A$18:$L$18, 0),FALSE), 'E2 Allocators'!$B$15:$W$361, MATCH('O5 Details by Class &amp; Accounts'!BY$18, 'E2 Allocators'!$B$15:$W$15, 0),FALSE)*$E86)</f>
        <v>0</v>
      </c>
      <c r="BZ86" s="1334">
        <f>IF(ISERROR(VLOOKUP(VLOOKUP($A86, 'E4 TB Allocation Details'!$A$18:$L$217, MATCH("A &amp; G ID", 'E4 TB Allocation Details'!$A$18:$L$18, 0),FALSE), 'E2 Allocators'!$B$15:$W$361, MATCH('O5 Details by Class &amp; Accounts'!BZ$18, 'E2 Allocators'!$B$15:$W$15, 0),FALSE)*$E86), 0, VLOOKUP(VLOOKUP($A86, 'E4 TB Allocation Details'!$A$18:$L$217, MATCH("A &amp; G ID", 'E4 TB Allocation Details'!$A$18:$L$18, 0),FALSE), 'E2 Allocators'!$B$15:$W$361, MATCH('O5 Details by Class &amp; Accounts'!BZ$18, 'E2 Allocators'!$B$15:$W$15, 0),FALSE)*$E86)</f>
        <v>0</v>
      </c>
      <c r="CA86" s="1334">
        <f>IF(ISERROR(VLOOKUP(VLOOKUP($A86, 'E4 TB Allocation Details'!$A$18:$L$217, MATCH("A &amp; G ID", 'E4 TB Allocation Details'!$A$18:$L$18, 0),FALSE), 'E2 Allocators'!$B$15:$W$361, MATCH('O5 Details by Class &amp; Accounts'!CA$18, 'E2 Allocators'!$B$15:$W$15, 0),FALSE)*$E86), 0, VLOOKUP(VLOOKUP($A86, 'E4 TB Allocation Details'!$A$18:$L$217, MATCH("A &amp; G ID", 'E4 TB Allocation Details'!$A$18:$L$18, 0),FALSE), 'E2 Allocators'!$B$15:$W$361, MATCH('O5 Details by Class &amp; Accounts'!CA$18, 'E2 Allocators'!$B$15:$W$15, 0),FALSE)*$E86)</f>
        <v>0</v>
      </c>
      <c r="CB86" s="1334">
        <f>IF(ISERROR(VLOOKUP(VLOOKUP($A86, 'E4 TB Allocation Details'!$A$18:$L$217, MATCH("A &amp; G ID", 'E4 TB Allocation Details'!$A$18:$L$18, 0),FALSE), 'E2 Allocators'!$B$15:$W$361, MATCH('O5 Details by Class &amp; Accounts'!CB$18, 'E2 Allocators'!$B$15:$W$15, 0),FALSE)*$E86), 0, VLOOKUP(VLOOKUP($A86, 'E4 TB Allocation Details'!$A$18:$L$217, MATCH("A &amp; G ID", 'E4 TB Allocation Details'!$A$18:$L$18, 0),FALSE), 'E2 Allocators'!$B$15:$W$361, MATCH('O5 Details by Class &amp; Accounts'!CB$18, 'E2 Allocators'!$B$15:$W$15, 0),FALSE)*$E86)</f>
        <v>0</v>
      </c>
      <c r="CC86" s="1334">
        <f>IF(ISERROR(VLOOKUP(VLOOKUP($A86, 'E4 TB Allocation Details'!$A$18:$L$217, MATCH("A &amp; G ID", 'E4 TB Allocation Details'!$A$18:$L$18, 0),FALSE), 'E2 Allocators'!$B$15:$W$361, MATCH('O5 Details by Class &amp; Accounts'!CC$18, 'E2 Allocators'!$B$15:$W$15, 0),FALSE)*$E86), 0, VLOOKUP(VLOOKUP($A86, 'E4 TB Allocation Details'!$A$18:$L$217, MATCH("A &amp; G ID", 'E4 TB Allocation Details'!$A$18:$L$18, 0),FALSE), 'E2 Allocators'!$B$15:$W$361, MATCH('O5 Details by Class &amp; Accounts'!CC$18, 'E2 Allocators'!$B$15:$W$15, 0),FALSE)*$E86)</f>
        <v>0</v>
      </c>
      <c r="CD86" s="1334">
        <f>IF(ISERROR(VLOOKUP(VLOOKUP($A86, 'E4 TB Allocation Details'!$A$18:$L$217, MATCH("A &amp; G ID", 'E4 TB Allocation Details'!$A$18:$L$18, 0),FALSE), 'E2 Allocators'!$B$15:$W$361, MATCH('O5 Details by Class &amp; Accounts'!CD$18, 'E2 Allocators'!$B$15:$W$15, 0),FALSE)*$E86), 0, VLOOKUP(VLOOKUP($A86, 'E4 TB Allocation Details'!$A$18:$L$217, MATCH("A &amp; G ID", 'E4 TB Allocation Details'!$A$18:$L$18, 0),FALSE), 'E2 Allocators'!$B$15:$W$361, MATCH('O5 Details by Class &amp; Accounts'!CD$18, 'E2 Allocators'!$B$15:$W$15, 0),FALSE)*$E86)</f>
        <v>0</v>
      </c>
      <c r="CE86" s="1334">
        <f>IF(ISERROR(VLOOKUP(VLOOKUP($A86, 'E4 TB Allocation Details'!$A$18:$L$217, MATCH("A &amp; G ID", 'E4 TB Allocation Details'!$A$18:$L$18, 0),FALSE), 'E2 Allocators'!$B$15:$W$361, MATCH('O5 Details by Class &amp; Accounts'!CE$18, 'E2 Allocators'!$B$15:$W$15, 0),FALSE)*$E86), 0, VLOOKUP(VLOOKUP($A86, 'E4 TB Allocation Details'!$A$18:$L$217, MATCH("A &amp; G ID", 'E4 TB Allocation Details'!$A$18:$L$18, 0),FALSE), 'E2 Allocators'!$B$15:$W$361, MATCH('O5 Details by Class &amp; Accounts'!CE$18, 'E2 Allocators'!$B$15:$W$15, 0),FALSE)*$E86)</f>
        <v>0</v>
      </c>
      <c r="CF86" s="1334">
        <f>IF(ISERROR(VLOOKUP(VLOOKUP($A86, 'E4 TB Allocation Details'!$A$18:$L$217, MATCH("A &amp; G ID", 'E4 TB Allocation Details'!$A$18:$L$18, 0),FALSE), 'E2 Allocators'!$B$15:$W$361, MATCH('O5 Details by Class &amp; Accounts'!CF$18, 'E2 Allocators'!$B$15:$W$15, 0),FALSE)*$E86), 0, VLOOKUP(VLOOKUP($A86, 'E4 TB Allocation Details'!$A$18:$L$217, MATCH("A &amp; G ID", 'E4 TB Allocation Details'!$A$18:$L$18, 0),FALSE), 'E2 Allocators'!$B$15:$W$361, MATCH('O5 Details by Class &amp; Accounts'!CF$18, 'E2 Allocators'!$B$15:$W$15, 0),FALSE)*$E86)</f>
        <v>0</v>
      </c>
      <c r="CG86" s="1334">
        <f>IF(ISERROR(VLOOKUP(VLOOKUP($A86, 'E4 TB Allocation Details'!$A$18:$L$217, MATCH("A &amp; G ID", 'E4 TB Allocation Details'!$A$18:$L$18, 0),FALSE), 'E2 Allocators'!$B$15:$W$361, MATCH('O5 Details by Class &amp; Accounts'!CG$18, 'E2 Allocators'!$B$15:$W$15, 0),FALSE)*$E86), 0, VLOOKUP(VLOOKUP($A86, 'E4 TB Allocation Details'!$A$18:$L$217, MATCH("A &amp; G ID", 'E4 TB Allocation Details'!$A$18:$L$18, 0),FALSE), 'E2 Allocators'!$B$15:$W$361, MATCH('O5 Details by Class &amp; Accounts'!CG$18, 'E2 Allocators'!$B$15:$W$15, 0),FALSE)*$E86)</f>
        <v>0</v>
      </c>
      <c r="CH86" s="1334">
        <f>IF(ISERROR(VLOOKUP(VLOOKUP($A86, 'E4 TB Allocation Details'!$A$18:$L$217, MATCH("A &amp; G ID", 'E4 TB Allocation Details'!$A$18:$L$18, 0),FALSE), 'E2 Allocators'!$B$15:$W$361, MATCH('O5 Details by Class &amp; Accounts'!CH$18, 'E2 Allocators'!$B$15:$W$15, 0),FALSE)*$E86), 0, VLOOKUP(VLOOKUP($A86, 'E4 TB Allocation Details'!$A$18:$L$217, MATCH("A &amp; G ID", 'E4 TB Allocation Details'!$A$18:$L$18, 0),FALSE), 'E2 Allocators'!$B$15:$W$361, MATCH('O5 Details by Class &amp; Accounts'!CH$18, 'E2 Allocators'!$B$15:$W$15, 0),FALSE)*$E86)</f>
        <v>0</v>
      </c>
      <c r="CI86" s="1334">
        <f>IF(ISERROR(VLOOKUP(VLOOKUP($A86, 'E4 TB Allocation Details'!$A$18:$L$217, MATCH("A &amp; G ID", 'E4 TB Allocation Details'!$A$18:$L$18, 0),FALSE), 'E2 Allocators'!$B$15:$W$361, MATCH('O5 Details by Class &amp; Accounts'!CI$18, 'E2 Allocators'!$B$15:$W$15, 0),FALSE)*$E86), 0, VLOOKUP(VLOOKUP($A86, 'E4 TB Allocation Details'!$A$18:$L$217, MATCH("A &amp; G ID", 'E4 TB Allocation Details'!$A$18:$L$18, 0),FALSE), 'E2 Allocators'!$B$15:$W$361, MATCH('O5 Details by Class &amp; Accounts'!CI$18, 'E2 Allocators'!$B$15:$W$15, 0),FALSE)*$E86)</f>
        <v>0</v>
      </c>
      <c r="CJ86" s="1334">
        <f>IF(ISERROR(VLOOKUP(VLOOKUP($A86, 'E4 TB Allocation Details'!$A$18:$L$217, MATCH("A &amp; G ID", 'E4 TB Allocation Details'!$A$18:$L$18, 0),FALSE), 'E2 Allocators'!$B$15:$W$361, MATCH('O5 Details by Class &amp; Accounts'!CJ$18, 'E2 Allocators'!$B$15:$W$15, 0),FALSE)*$E86), 0, VLOOKUP(VLOOKUP($A86, 'E4 TB Allocation Details'!$A$18:$L$217, MATCH("A &amp; G ID", 'E4 TB Allocation Details'!$A$18:$L$18, 0),FALSE), 'E2 Allocators'!$B$15:$W$361, MATCH('O5 Details by Class &amp; Accounts'!CJ$18, 'E2 Allocators'!$B$15:$W$15, 0),FALSE)*$E86)</f>
        <v>0</v>
      </c>
      <c r="CK86" s="1334">
        <f>IF(ISERROR(VLOOKUP(VLOOKUP($A86, 'E4 TB Allocation Details'!$A$18:$L$217, MATCH("A &amp; G ID", 'E4 TB Allocation Details'!$A$18:$L$18, 0),FALSE), 'E2 Allocators'!$B$15:$W$361, MATCH('O5 Details by Class &amp; Accounts'!CK$18, 'E2 Allocators'!$B$15:$W$15, 0),FALSE)*$E86), 0, VLOOKUP(VLOOKUP($A86, 'E4 TB Allocation Details'!$A$18:$L$217, MATCH("A &amp; G ID", 'E4 TB Allocation Details'!$A$18:$L$18, 0),FALSE), 'E2 Allocators'!$B$15:$W$361, MATCH('O5 Details by Class &amp; Accounts'!CK$18, 'E2 Allocators'!$B$15:$W$15, 0),FALSE)*$E86)</f>
        <v>0</v>
      </c>
      <c r="CL86" s="1334">
        <f>IF(ISERROR(VLOOKUP(VLOOKUP($A86, 'E4 TB Allocation Details'!$A$18:$L$217, MATCH("A &amp; G ID", 'E4 TB Allocation Details'!$A$18:$L$18, 0),FALSE), 'E2 Allocators'!$B$15:$W$361, MATCH('O5 Details by Class &amp; Accounts'!CL$18, 'E2 Allocators'!$B$15:$W$15, 0),FALSE)*$E86), 0, VLOOKUP(VLOOKUP($A86, 'E4 TB Allocation Details'!$A$18:$L$217, MATCH("A &amp; G ID", 'E4 TB Allocation Details'!$A$18:$L$18, 0),FALSE), 'E2 Allocators'!$B$15:$W$361, MATCH('O5 Details by Class &amp; Accounts'!CL$18, 'E2 Allocators'!$B$15:$W$15, 0),FALSE)*$E86)</f>
        <v>0</v>
      </c>
      <c r="CM86" s="1334">
        <f>IF(ISERROR(VLOOKUP(VLOOKUP($A86, 'E4 TB Allocation Details'!$A$18:$L$217, MATCH("A &amp; G ID", 'E4 TB Allocation Details'!$A$18:$L$18, 0),FALSE), 'E2 Allocators'!$B$15:$W$361, MATCH('O5 Details by Class &amp; Accounts'!CM$18, 'E2 Allocators'!$B$15:$W$15, 0),FALSE)*$E86), 0, VLOOKUP(VLOOKUP($A86, 'E4 TB Allocation Details'!$A$18:$L$217, MATCH("A &amp; G ID", 'E4 TB Allocation Details'!$A$18:$L$18, 0),FALSE), 'E2 Allocators'!$B$15:$W$361, MATCH('O5 Details by Class &amp; Accounts'!CM$18, 'E2 Allocators'!$B$15:$W$15, 0),FALSE)*$E86)</f>
        <v>0</v>
      </c>
      <c r="CN86" s="1334">
        <f>SUM(BT86:CM86)</f>
        <v>0</v>
      </c>
      <c r="CO86" s="1670">
        <f t="shared" si="19"/>
        <v>0</v>
      </c>
      <c r="CQ86" s="1926"/>
    </row>
    <row r="87" spans="1:95" s="64" customFormat="1" ht="12.75" x14ac:dyDescent="0.2">
      <c r="A87" s="1105" t="s">
        <v>408</v>
      </c>
      <c r="B87" s="1106" t="s">
        <v>410</v>
      </c>
      <c r="C87" s="1667">
        <f>IF(ISERROR(VLOOKUP($A87,'I3 TB Data'!$A$20:$H$465,MATCH('O5 Details by Class &amp; Accounts'!$C$18, 'I3 TB Data'!$A$20:$H$20,0),0)), 0, VLOOKUP($A87,'I3 TB Data'!$A$20:$H$465,MATCH('O5 Details by Class &amp; Accounts'!$C$18,'I3 TB Data'!$A$20:$H$20,0),0))</f>
        <v>-90395</v>
      </c>
      <c r="D87" s="1668"/>
      <c r="E87" s="1667">
        <f>C87+D87</f>
        <v>-90395</v>
      </c>
      <c r="F87" s="1669">
        <f>IF(ISERROR(VLOOKUP($A87, 'E1 Categorization'!A35:E125, MATCH("Customer Component", 'E1 Categorization'!$A$33:$E$33,0), 0)), 0, IF(VLOOKUP($A87, 'E1 Categorization'!A35:E125, MATCH("Customer Component", 'E1 Categorization'!$A$33:$E$33,0), 0)=0, 'O5 Details by Class &amp; Accounts'!$E87, IF(AND(VLOOKUP($A87, 'E1 Categorization'!A35:E125, MATCH("Customer Component", 'E1 Categorization'!$A$33:$E$33,0), 0) &gt;0, VLOOKUP($A87, 'E1 Categorization'!A35:E125, MATCH("Customer Component", 'E1 Categorization'!$A$33:$E$33,0), 0)&lt;1), 'O5 Details by Class &amp; Accounts'!$E87*(1-VLOOKUP($A87, 'E1 Categorization'!A35:E125, MATCH("Customer Component", 'E1 Categorization'!$A$33:$E$33,0), 0)), 0)))</f>
        <v>0</v>
      </c>
      <c r="G87" s="1669">
        <f>IF(ISERROR(VLOOKUP($A87, 'E1 Categorization'!A35:E125, MATCH("Customer Component", 'E1 Categorization'!$A$33:$E$33,0), 0)),0, IF(VLOOKUP($A87, 'E1 Categorization'!A35:E125, MATCH("Customer Component", 'E1 Categorization'!$A$33:$E$33,0), 0)=0, 0, IF(AND(VLOOKUP($A87, 'E1 Categorization'!A35:E125, MATCH("Customer Component", 'E1 Categorization'!$A$33:$E$33,0), 0) &gt;0, VLOOKUP($A87, 'E1 Categorization'!A35:E125, MATCH("Customer Component", 'E1 Categorization'!$A$33:$E$33,0), 0)&lt;1), 'O5 Details by Class &amp; Accounts'!$E87*(VLOOKUP($A87, 'E1 Categorization'!A35:E125, MATCH("Customer Component", 'E1 Categorization'!$A$33:$E$33,0), 0)), 'O5 Details by Class &amp; Accounts'!$E87)))</f>
        <v>0</v>
      </c>
      <c r="H87" s="1334">
        <f>F87+G87</f>
        <v>0</v>
      </c>
      <c r="I87" s="1334">
        <f>IF(ISERROR(VLOOKUP(VLOOKUP($A87, 'E4 TB Allocation Details'!$A$18:$L$217, MATCH("Demand ID", 'E4 TB Allocation Details'!$A$18:$L$18, 0),FALSE), 'E2 Allocators'!$B$15:$W$361, MATCH('O5 Details by Class &amp; Accounts'!I$18, 'E2 Allocators'!$B$15:$W$15, 0),FALSE)*$F87), 0, VLOOKUP(VLOOKUP($A87, 'E4 TB Allocation Details'!$A$18:$L$217, MATCH("Demand ID", 'E4 TB Allocation Details'!$A$18:$L$18, 0),FALSE), 'E2 Allocators'!$B$15:$W$361, MATCH('O5 Details by Class &amp; Accounts'!I$18, 'E2 Allocators'!$B$15:$W$15, 0),FALSE)*$F87)</f>
        <v>0</v>
      </c>
      <c r="J87" s="1334">
        <f>IF(ISERROR(VLOOKUP(VLOOKUP($A87, 'E4 TB Allocation Details'!$A$18:$L$217, MATCH("Demand ID", 'E4 TB Allocation Details'!$A$18:$L$18, 0),FALSE), 'E2 Allocators'!$B$15:$W$361, MATCH('O5 Details by Class &amp; Accounts'!J$18, 'E2 Allocators'!$B$15:$W$15, 0),FALSE)*$F87), 0, VLOOKUP(VLOOKUP($A87, 'E4 TB Allocation Details'!$A$18:$L$217, MATCH("Demand ID", 'E4 TB Allocation Details'!$A$18:$L$18, 0),FALSE), 'E2 Allocators'!$B$15:$W$361, MATCH('O5 Details by Class &amp; Accounts'!J$18, 'E2 Allocators'!$B$15:$W$15, 0),FALSE)*$F87)</f>
        <v>0</v>
      </c>
      <c r="K87" s="1334">
        <f>IF(ISERROR(VLOOKUP(VLOOKUP($A87, 'E4 TB Allocation Details'!$A$18:$L$217, MATCH("Demand ID", 'E4 TB Allocation Details'!$A$18:$L$18, 0),FALSE), 'E2 Allocators'!$B$15:$W$361, MATCH('O5 Details by Class &amp; Accounts'!K$18, 'E2 Allocators'!$B$15:$W$15, 0),FALSE)*$F87), 0, VLOOKUP(VLOOKUP($A87, 'E4 TB Allocation Details'!$A$18:$L$217, MATCH("Demand ID", 'E4 TB Allocation Details'!$A$18:$L$18, 0),FALSE), 'E2 Allocators'!$B$15:$W$361, MATCH('O5 Details by Class &amp; Accounts'!K$18, 'E2 Allocators'!$B$15:$W$15, 0),FALSE)*$F87)</f>
        <v>0</v>
      </c>
      <c r="L87" s="1334">
        <f>IF(ISERROR(VLOOKUP(VLOOKUP($A87, 'E4 TB Allocation Details'!$A$18:$L$217, MATCH("Demand ID", 'E4 TB Allocation Details'!$A$18:$L$18, 0),FALSE), 'E2 Allocators'!$B$15:$W$361, MATCH('O5 Details by Class &amp; Accounts'!L$18, 'E2 Allocators'!$B$15:$W$15, 0),FALSE)*$F87), 0, VLOOKUP(VLOOKUP($A87, 'E4 TB Allocation Details'!$A$18:$L$217, MATCH("Demand ID", 'E4 TB Allocation Details'!$A$18:$L$18, 0),FALSE), 'E2 Allocators'!$B$15:$W$361, MATCH('O5 Details by Class &amp; Accounts'!L$18, 'E2 Allocators'!$B$15:$W$15, 0),FALSE)*$F87)</f>
        <v>0</v>
      </c>
      <c r="M87" s="1334">
        <f>IF(ISERROR(VLOOKUP(VLOOKUP($A87, 'E4 TB Allocation Details'!$A$18:$L$217, MATCH("Demand ID", 'E4 TB Allocation Details'!$A$18:$L$18, 0),FALSE), 'E2 Allocators'!$B$15:$W$361, MATCH('O5 Details by Class &amp; Accounts'!M$18, 'E2 Allocators'!$B$15:$W$15, 0),FALSE)*$F87), 0, VLOOKUP(VLOOKUP($A87, 'E4 TB Allocation Details'!$A$18:$L$217, MATCH("Demand ID", 'E4 TB Allocation Details'!$A$18:$L$18, 0),FALSE), 'E2 Allocators'!$B$15:$W$361, MATCH('O5 Details by Class &amp; Accounts'!M$18, 'E2 Allocators'!$B$15:$W$15, 0),FALSE)*$F87)</f>
        <v>0</v>
      </c>
      <c r="N87" s="1334">
        <f>IF(ISERROR(VLOOKUP(VLOOKUP($A87, 'E4 TB Allocation Details'!$A$18:$L$217, MATCH("Demand ID", 'E4 TB Allocation Details'!$A$18:$L$18, 0),FALSE), 'E2 Allocators'!$B$15:$W$361, MATCH('O5 Details by Class &amp; Accounts'!N$18, 'E2 Allocators'!$B$15:$W$15, 0),FALSE)*$F87), 0, VLOOKUP(VLOOKUP($A87, 'E4 TB Allocation Details'!$A$18:$L$217, MATCH("Demand ID", 'E4 TB Allocation Details'!$A$18:$L$18, 0),FALSE), 'E2 Allocators'!$B$15:$W$361, MATCH('O5 Details by Class &amp; Accounts'!N$18, 'E2 Allocators'!$B$15:$W$15, 0),FALSE)*$F87)</f>
        <v>0</v>
      </c>
      <c r="O87" s="1334">
        <f>IF(ISERROR(VLOOKUP(VLOOKUP($A87, 'E4 TB Allocation Details'!$A$18:$L$217, MATCH("Demand ID", 'E4 TB Allocation Details'!$A$18:$L$18, 0),FALSE), 'E2 Allocators'!$B$15:$W$361, MATCH('O5 Details by Class &amp; Accounts'!O$18, 'E2 Allocators'!$B$15:$W$15, 0),FALSE)*$F87), 0, VLOOKUP(VLOOKUP($A87, 'E4 TB Allocation Details'!$A$18:$L$217, MATCH("Demand ID", 'E4 TB Allocation Details'!$A$18:$L$18, 0),FALSE), 'E2 Allocators'!$B$15:$W$361, MATCH('O5 Details by Class &amp; Accounts'!O$18, 'E2 Allocators'!$B$15:$W$15, 0),FALSE)*$F87)</f>
        <v>0</v>
      </c>
      <c r="P87" s="1334">
        <f>IF(ISERROR(VLOOKUP(VLOOKUP($A87, 'E4 TB Allocation Details'!$A$18:$L$217, MATCH("Demand ID", 'E4 TB Allocation Details'!$A$18:$L$18, 0),FALSE), 'E2 Allocators'!$B$15:$W$361, MATCH('O5 Details by Class &amp; Accounts'!P$18, 'E2 Allocators'!$B$15:$W$15, 0),FALSE)*$F87), 0, VLOOKUP(VLOOKUP($A87, 'E4 TB Allocation Details'!$A$18:$L$217, MATCH("Demand ID", 'E4 TB Allocation Details'!$A$18:$L$18, 0),FALSE), 'E2 Allocators'!$B$15:$W$361, MATCH('O5 Details by Class &amp; Accounts'!P$18, 'E2 Allocators'!$B$15:$W$15, 0),FALSE)*$F87)</f>
        <v>0</v>
      </c>
      <c r="Q87" s="1334">
        <f>IF(ISERROR(VLOOKUP(VLOOKUP($A87, 'E4 TB Allocation Details'!$A$18:$L$217, MATCH("Demand ID", 'E4 TB Allocation Details'!$A$18:$L$18, 0),FALSE), 'E2 Allocators'!$B$15:$W$361, MATCH('O5 Details by Class &amp; Accounts'!Q$18, 'E2 Allocators'!$B$15:$W$15, 0),FALSE)*$F87), 0, VLOOKUP(VLOOKUP($A87, 'E4 TB Allocation Details'!$A$18:$L$217, MATCH("Demand ID", 'E4 TB Allocation Details'!$A$18:$L$18, 0),FALSE), 'E2 Allocators'!$B$15:$W$361, MATCH('O5 Details by Class &amp; Accounts'!Q$18, 'E2 Allocators'!$B$15:$W$15, 0),FALSE)*$F87)</f>
        <v>0</v>
      </c>
      <c r="R87" s="1334">
        <f>IF(ISERROR(VLOOKUP(VLOOKUP($A87, 'E4 TB Allocation Details'!$A$18:$L$217, MATCH("Demand ID", 'E4 TB Allocation Details'!$A$18:$L$18, 0),FALSE), 'E2 Allocators'!$B$15:$W$361, MATCH('O5 Details by Class &amp; Accounts'!R$18, 'E2 Allocators'!$B$15:$W$15, 0),FALSE)*$F87), 0, VLOOKUP(VLOOKUP($A87, 'E4 TB Allocation Details'!$A$18:$L$217, MATCH("Demand ID", 'E4 TB Allocation Details'!$A$18:$L$18, 0),FALSE), 'E2 Allocators'!$B$15:$W$361, MATCH('O5 Details by Class &amp; Accounts'!R$18, 'E2 Allocators'!$B$15:$W$15, 0),FALSE)*$F87)</f>
        <v>0</v>
      </c>
      <c r="S87" s="1334">
        <f>IF(ISERROR(VLOOKUP(VLOOKUP($A87, 'E4 TB Allocation Details'!$A$18:$L$217, MATCH("Demand ID", 'E4 TB Allocation Details'!$A$18:$L$18, 0),FALSE), 'E2 Allocators'!$B$15:$W$361, MATCH('O5 Details by Class &amp; Accounts'!S$18, 'E2 Allocators'!$B$15:$W$15, 0),FALSE)*$F87), 0, VLOOKUP(VLOOKUP($A87, 'E4 TB Allocation Details'!$A$18:$L$217, MATCH("Demand ID", 'E4 TB Allocation Details'!$A$18:$L$18, 0),FALSE), 'E2 Allocators'!$B$15:$W$361, MATCH('O5 Details by Class &amp; Accounts'!S$18, 'E2 Allocators'!$B$15:$W$15, 0),FALSE)*$F87)</f>
        <v>0</v>
      </c>
      <c r="T87" s="1334">
        <f>IF(ISERROR(VLOOKUP(VLOOKUP($A87, 'E4 TB Allocation Details'!$A$18:$L$217, MATCH("Demand ID", 'E4 TB Allocation Details'!$A$18:$L$18, 0),FALSE), 'E2 Allocators'!$B$15:$W$361, MATCH('O5 Details by Class &amp; Accounts'!T$18, 'E2 Allocators'!$B$15:$W$15, 0),FALSE)*$F87), 0, VLOOKUP(VLOOKUP($A87, 'E4 TB Allocation Details'!$A$18:$L$217, MATCH("Demand ID", 'E4 TB Allocation Details'!$A$18:$L$18, 0),FALSE), 'E2 Allocators'!$B$15:$W$361, MATCH('O5 Details by Class &amp; Accounts'!T$18, 'E2 Allocators'!$B$15:$W$15, 0),FALSE)*$F87)</f>
        <v>0</v>
      </c>
      <c r="U87" s="1334">
        <f>IF(ISERROR(VLOOKUP(VLOOKUP($A87, 'E4 TB Allocation Details'!$A$18:$L$217, MATCH("Demand ID", 'E4 TB Allocation Details'!$A$18:$L$18, 0),FALSE), 'E2 Allocators'!$B$15:$W$361, MATCH('O5 Details by Class &amp; Accounts'!U$18, 'E2 Allocators'!$B$15:$W$15, 0),FALSE)*$F87), 0, VLOOKUP(VLOOKUP($A87, 'E4 TB Allocation Details'!$A$18:$L$217, MATCH("Demand ID", 'E4 TB Allocation Details'!$A$18:$L$18, 0),FALSE), 'E2 Allocators'!$B$15:$W$361, MATCH('O5 Details by Class &amp; Accounts'!U$18, 'E2 Allocators'!$B$15:$W$15, 0),FALSE)*$F87)</f>
        <v>0</v>
      </c>
      <c r="V87" s="1334">
        <f>IF(ISERROR(VLOOKUP(VLOOKUP($A87, 'E4 TB Allocation Details'!$A$18:$L$217, MATCH("Demand ID", 'E4 TB Allocation Details'!$A$18:$L$18, 0),FALSE), 'E2 Allocators'!$B$15:$W$361, MATCH('O5 Details by Class &amp; Accounts'!V$18, 'E2 Allocators'!$B$15:$W$15, 0),FALSE)*$F87), 0, VLOOKUP(VLOOKUP($A87, 'E4 TB Allocation Details'!$A$18:$L$217, MATCH("Demand ID", 'E4 TB Allocation Details'!$A$18:$L$18, 0),FALSE), 'E2 Allocators'!$B$15:$W$361, MATCH('O5 Details by Class &amp; Accounts'!V$18, 'E2 Allocators'!$B$15:$W$15, 0),FALSE)*$F87)</f>
        <v>0</v>
      </c>
      <c r="W87" s="1334">
        <f>IF(ISERROR(VLOOKUP(VLOOKUP($A87, 'E4 TB Allocation Details'!$A$18:$L$217, MATCH("Demand ID", 'E4 TB Allocation Details'!$A$18:$L$18, 0),FALSE), 'E2 Allocators'!$B$15:$W$361, MATCH('O5 Details by Class &amp; Accounts'!W$18, 'E2 Allocators'!$B$15:$W$15, 0),FALSE)*$F87), 0, VLOOKUP(VLOOKUP($A87, 'E4 TB Allocation Details'!$A$18:$L$217, MATCH("Demand ID", 'E4 TB Allocation Details'!$A$18:$L$18, 0),FALSE), 'E2 Allocators'!$B$15:$W$361, MATCH('O5 Details by Class &amp; Accounts'!W$18, 'E2 Allocators'!$B$15:$W$15, 0),FALSE)*$F87)</f>
        <v>0</v>
      </c>
      <c r="X87" s="1334">
        <f>IF(ISERROR(VLOOKUP(VLOOKUP($A87, 'E4 TB Allocation Details'!$A$18:$L$217, MATCH("Demand ID", 'E4 TB Allocation Details'!$A$18:$L$18, 0),FALSE), 'E2 Allocators'!$B$15:$W$361, MATCH('O5 Details by Class &amp; Accounts'!X$18, 'E2 Allocators'!$B$15:$W$15, 0),FALSE)*$F87), 0, VLOOKUP(VLOOKUP($A87, 'E4 TB Allocation Details'!$A$18:$L$217, MATCH("Demand ID", 'E4 TB Allocation Details'!$A$18:$L$18, 0),FALSE), 'E2 Allocators'!$B$15:$W$361, MATCH('O5 Details by Class &amp; Accounts'!X$18, 'E2 Allocators'!$B$15:$W$15, 0),FALSE)*$F87)</f>
        <v>0</v>
      </c>
      <c r="Y87" s="1334">
        <f>IF(ISERROR(VLOOKUP(VLOOKUP($A87, 'E4 TB Allocation Details'!$A$18:$L$217, MATCH("Demand ID", 'E4 TB Allocation Details'!$A$18:$L$18, 0),FALSE), 'E2 Allocators'!$B$15:$W$361, MATCH('O5 Details by Class &amp; Accounts'!Y$18, 'E2 Allocators'!$B$15:$W$15, 0),FALSE)*$F87), 0, VLOOKUP(VLOOKUP($A87, 'E4 TB Allocation Details'!$A$18:$L$217, MATCH("Demand ID", 'E4 TB Allocation Details'!$A$18:$L$18, 0),FALSE), 'E2 Allocators'!$B$15:$W$361, MATCH('O5 Details by Class &amp; Accounts'!Y$18, 'E2 Allocators'!$B$15:$W$15, 0),FALSE)*$F87)</f>
        <v>0</v>
      </c>
      <c r="Z87" s="1334">
        <f>IF(ISERROR(VLOOKUP(VLOOKUP($A87, 'E4 TB Allocation Details'!$A$18:$L$217, MATCH("Demand ID", 'E4 TB Allocation Details'!$A$18:$L$18, 0),FALSE), 'E2 Allocators'!$B$15:$W$361, MATCH('O5 Details by Class &amp; Accounts'!Z$18, 'E2 Allocators'!$B$15:$W$15, 0),FALSE)*$F87), 0, VLOOKUP(VLOOKUP($A87, 'E4 TB Allocation Details'!$A$18:$L$217, MATCH("Demand ID", 'E4 TB Allocation Details'!$A$18:$L$18, 0),FALSE), 'E2 Allocators'!$B$15:$W$361, MATCH('O5 Details by Class &amp; Accounts'!Z$18, 'E2 Allocators'!$B$15:$W$15, 0),FALSE)*$F87)</f>
        <v>0</v>
      </c>
      <c r="AA87" s="1334">
        <f>IF(ISERROR(VLOOKUP(VLOOKUP($A87, 'E4 TB Allocation Details'!$A$18:$L$217, MATCH("Demand ID", 'E4 TB Allocation Details'!$A$18:$L$18, 0),FALSE), 'E2 Allocators'!$B$15:$W$361, MATCH('O5 Details by Class &amp; Accounts'!AA$18, 'E2 Allocators'!$B$15:$W$15, 0),FALSE)*$F87), 0, VLOOKUP(VLOOKUP($A87, 'E4 TB Allocation Details'!$A$18:$L$217, MATCH("Demand ID", 'E4 TB Allocation Details'!$A$18:$L$18, 0),FALSE), 'E2 Allocators'!$B$15:$W$361, MATCH('O5 Details by Class &amp; Accounts'!AA$18, 'E2 Allocators'!$B$15:$W$15, 0),FALSE)*$F87)</f>
        <v>0</v>
      </c>
      <c r="AB87" s="1334">
        <f>IF(ISERROR(VLOOKUP(VLOOKUP($A87, 'E4 TB Allocation Details'!$A$18:$L$217, MATCH("Demand ID", 'E4 TB Allocation Details'!$A$18:$L$18, 0),FALSE), 'E2 Allocators'!$B$15:$W$361, MATCH('O5 Details by Class &amp; Accounts'!AB$18, 'E2 Allocators'!$B$15:$W$15, 0),FALSE)*$F87), 0, VLOOKUP(VLOOKUP($A87, 'E4 TB Allocation Details'!$A$18:$L$217, MATCH("Demand ID", 'E4 TB Allocation Details'!$A$18:$L$18, 0),FALSE), 'E2 Allocators'!$B$15:$W$361, MATCH('O5 Details by Class &amp; Accounts'!AB$18, 'E2 Allocators'!$B$15:$W$15, 0),FALSE)*$F87)</f>
        <v>0</v>
      </c>
      <c r="AC87" s="1334">
        <f>SUM(I87:AB87)</f>
        <v>0</v>
      </c>
      <c r="AD87" s="1334">
        <f>IF(ISERROR(VLOOKUP(VLOOKUP($A87, 'E4 TB Allocation Details'!$A$18:$L$217, MATCH("Customer ID", 'E4 TB Allocation Details'!$A$18:$L$18, 0),FALSE), 'E2 Allocators'!$B$15:$W$361, MATCH('O5 Details by Class &amp; Accounts'!AD$18, 'E2 Allocators'!$B$15:$W$15, 0),FALSE)*$G87), 0, VLOOKUP(VLOOKUP($A87, 'E4 TB Allocation Details'!$A$18:$L$217, MATCH("Customer ID", 'E4 TB Allocation Details'!$A$18:$L$18, 0),FALSE), 'E2 Allocators'!$B$15:$W$361, MATCH('O5 Details by Class &amp; Accounts'!AD$18, 'E2 Allocators'!$B$15:$W$15, 0),FALSE)*$G87)</f>
        <v>0</v>
      </c>
      <c r="AE87" s="1334">
        <f>IF(ISERROR(VLOOKUP(VLOOKUP($A87, 'E4 TB Allocation Details'!$A$18:$L$217, MATCH("Customer ID", 'E4 TB Allocation Details'!$A$18:$L$18, 0),FALSE), 'E2 Allocators'!$B$15:$W$361, MATCH('O5 Details by Class &amp; Accounts'!AE$18, 'E2 Allocators'!$B$15:$W$15, 0),FALSE)*$G87), 0, VLOOKUP(VLOOKUP($A87, 'E4 TB Allocation Details'!$A$18:$L$217, MATCH("Customer ID", 'E4 TB Allocation Details'!$A$18:$L$18, 0),FALSE), 'E2 Allocators'!$B$15:$W$361, MATCH('O5 Details by Class &amp; Accounts'!AE$18, 'E2 Allocators'!$B$15:$W$15, 0),FALSE)*$G87)</f>
        <v>0</v>
      </c>
      <c r="AF87" s="1334">
        <f>IF(ISERROR(VLOOKUP(VLOOKUP($A87, 'E4 TB Allocation Details'!$A$18:$L$217, MATCH("Customer ID", 'E4 TB Allocation Details'!$A$18:$L$18, 0),FALSE), 'E2 Allocators'!$B$15:$W$361, MATCH('O5 Details by Class &amp; Accounts'!AF$18, 'E2 Allocators'!$B$15:$W$15, 0),FALSE)*$G87), 0, VLOOKUP(VLOOKUP($A87, 'E4 TB Allocation Details'!$A$18:$L$217, MATCH("Customer ID", 'E4 TB Allocation Details'!$A$18:$L$18, 0),FALSE), 'E2 Allocators'!$B$15:$W$361, MATCH('O5 Details by Class &amp; Accounts'!AF$18, 'E2 Allocators'!$B$15:$W$15, 0),FALSE)*$G87)</f>
        <v>0</v>
      </c>
      <c r="AG87" s="1334">
        <f>IF(ISERROR(VLOOKUP(VLOOKUP($A87, 'E4 TB Allocation Details'!$A$18:$L$217, MATCH("Customer ID", 'E4 TB Allocation Details'!$A$18:$L$18, 0),FALSE), 'E2 Allocators'!$B$15:$W$361, MATCH('O5 Details by Class &amp; Accounts'!AG$18, 'E2 Allocators'!$B$15:$W$15, 0),FALSE)*$G87), 0, VLOOKUP(VLOOKUP($A87, 'E4 TB Allocation Details'!$A$18:$L$217, MATCH("Customer ID", 'E4 TB Allocation Details'!$A$18:$L$18, 0),FALSE), 'E2 Allocators'!$B$15:$W$361, MATCH('O5 Details by Class &amp; Accounts'!AG$18, 'E2 Allocators'!$B$15:$W$15, 0),FALSE)*$G87)</f>
        <v>0</v>
      </c>
      <c r="AH87" s="1334">
        <f>IF(ISERROR(VLOOKUP(VLOOKUP($A87, 'E4 TB Allocation Details'!$A$18:$L$217, MATCH("Customer ID", 'E4 TB Allocation Details'!$A$18:$L$18, 0),FALSE), 'E2 Allocators'!$B$15:$W$361, MATCH('O5 Details by Class &amp; Accounts'!AH$18, 'E2 Allocators'!$B$15:$W$15, 0),FALSE)*$G87), 0, VLOOKUP(VLOOKUP($A87, 'E4 TB Allocation Details'!$A$18:$L$217, MATCH("Customer ID", 'E4 TB Allocation Details'!$A$18:$L$18, 0),FALSE), 'E2 Allocators'!$B$15:$W$361, MATCH('O5 Details by Class &amp; Accounts'!AH$18, 'E2 Allocators'!$B$15:$W$15, 0),FALSE)*$G87)</f>
        <v>0</v>
      </c>
      <c r="AI87" s="1334">
        <f>IF(ISERROR(VLOOKUP(VLOOKUP($A87, 'E4 TB Allocation Details'!$A$18:$L$217, MATCH("Customer ID", 'E4 TB Allocation Details'!$A$18:$L$18, 0),FALSE), 'E2 Allocators'!$B$15:$W$361, MATCH('O5 Details by Class &amp; Accounts'!AI$18, 'E2 Allocators'!$B$15:$W$15, 0),FALSE)*$G87), 0, VLOOKUP(VLOOKUP($A87, 'E4 TB Allocation Details'!$A$18:$L$217, MATCH("Customer ID", 'E4 TB Allocation Details'!$A$18:$L$18, 0),FALSE), 'E2 Allocators'!$B$15:$W$361, MATCH('O5 Details by Class &amp; Accounts'!AI$18, 'E2 Allocators'!$B$15:$W$15, 0),FALSE)*$G87)</f>
        <v>0</v>
      </c>
      <c r="AJ87" s="1334">
        <f>IF(ISERROR(VLOOKUP(VLOOKUP($A87, 'E4 TB Allocation Details'!$A$18:$L$217, MATCH("Customer ID", 'E4 TB Allocation Details'!$A$18:$L$18, 0),FALSE), 'E2 Allocators'!$B$15:$W$361, MATCH('O5 Details by Class &amp; Accounts'!AJ$18, 'E2 Allocators'!$B$15:$W$15, 0),FALSE)*$G87), 0, VLOOKUP(VLOOKUP($A87, 'E4 TB Allocation Details'!$A$18:$L$217, MATCH("Customer ID", 'E4 TB Allocation Details'!$A$18:$L$18, 0),FALSE), 'E2 Allocators'!$B$15:$W$361, MATCH('O5 Details by Class &amp; Accounts'!AJ$18, 'E2 Allocators'!$B$15:$W$15, 0),FALSE)*$G87)</f>
        <v>0</v>
      </c>
      <c r="AK87" s="1334">
        <f>IF(ISERROR(VLOOKUP(VLOOKUP($A87, 'E4 TB Allocation Details'!$A$18:$L$217, MATCH("Customer ID", 'E4 TB Allocation Details'!$A$18:$L$18, 0),FALSE), 'E2 Allocators'!$B$15:$W$361, MATCH('O5 Details by Class &amp; Accounts'!AK$18, 'E2 Allocators'!$B$15:$W$15, 0),FALSE)*$G87), 0, VLOOKUP(VLOOKUP($A87, 'E4 TB Allocation Details'!$A$18:$L$217, MATCH("Customer ID", 'E4 TB Allocation Details'!$A$18:$L$18, 0),FALSE), 'E2 Allocators'!$B$15:$W$361, MATCH('O5 Details by Class &amp; Accounts'!AK$18, 'E2 Allocators'!$B$15:$W$15, 0),FALSE)*$G87)</f>
        <v>0</v>
      </c>
      <c r="AL87" s="1334">
        <f>IF(ISERROR(VLOOKUP(VLOOKUP($A87, 'E4 TB Allocation Details'!$A$18:$L$217, MATCH("Customer ID", 'E4 TB Allocation Details'!$A$18:$L$18, 0),FALSE), 'E2 Allocators'!$B$15:$W$361, MATCH('O5 Details by Class &amp; Accounts'!AL$18, 'E2 Allocators'!$B$15:$W$15, 0),FALSE)*$G87), 0, VLOOKUP(VLOOKUP($A87, 'E4 TB Allocation Details'!$A$18:$L$217, MATCH("Customer ID", 'E4 TB Allocation Details'!$A$18:$L$18, 0),FALSE), 'E2 Allocators'!$B$15:$W$361, MATCH('O5 Details by Class &amp; Accounts'!AL$18, 'E2 Allocators'!$B$15:$W$15, 0),FALSE)*$G87)</f>
        <v>0</v>
      </c>
      <c r="AM87" s="1334">
        <f>IF(ISERROR(VLOOKUP(VLOOKUP($A87, 'E4 TB Allocation Details'!$A$18:$L$217, MATCH("Customer ID", 'E4 TB Allocation Details'!$A$18:$L$18, 0),FALSE), 'E2 Allocators'!$B$15:$W$361, MATCH('O5 Details by Class &amp; Accounts'!AM$18, 'E2 Allocators'!$B$15:$W$15, 0),FALSE)*$G87), 0, VLOOKUP(VLOOKUP($A87, 'E4 TB Allocation Details'!$A$18:$L$217, MATCH("Customer ID", 'E4 TB Allocation Details'!$A$18:$L$18, 0),FALSE), 'E2 Allocators'!$B$15:$W$361, MATCH('O5 Details by Class &amp; Accounts'!AM$18, 'E2 Allocators'!$B$15:$W$15, 0),FALSE)*$G87)</f>
        <v>0</v>
      </c>
      <c r="AN87" s="1334">
        <f>IF(ISERROR(VLOOKUP(VLOOKUP($A87, 'E4 TB Allocation Details'!$A$18:$L$217, MATCH("Customer ID", 'E4 TB Allocation Details'!$A$18:$L$18, 0),FALSE), 'E2 Allocators'!$B$15:$W$361, MATCH('O5 Details by Class &amp; Accounts'!AN$18, 'E2 Allocators'!$B$15:$W$15, 0),FALSE)*$G87), 0, VLOOKUP(VLOOKUP($A87, 'E4 TB Allocation Details'!$A$18:$L$217, MATCH("Customer ID", 'E4 TB Allocation Details'!$A$18:$L$18, 0),FALSE), 'E2 Allocators'!$B$15:$W$361, MATCH('O5 Details by Class &amp; Accounts'!AN$18, 'E2 Allocators'!$B$15:$W$15, 0),FALSE)*$G87)</f>
        <v>0</v>
      </c>
      <c r="AO87" s="1334">
        <f>IF(ISERROR(VLOOKUP(VLOOKUP($A87, 'E4 TB Allocation Details'!$A$18:$L$217, MATCH("Customer ID", 'E4 TB Allocation Details'!$A$18:$L$18, 0),FALSE), 'E2 Allocators'!$B$15:$W$361, MATCH('O5 Details by Class &amp; Accounts'!AO$18, 'E2 Allocators'!$B$15:$W$15, 0),FALSE)*$G87), 0, VLOOKUP(VLOOKUP($A87, 'E4 TB Allocation Details'!$A$18:$L$217, MATCH("Customer ID", 'E4 TB Allocation Details'!$A$18:$L$18, 0),FALSE), 'E2 Allocators'!$B$15:$W$361, MATCH('O5 Details by Class &amp; Accounts'!AO$18, 'E2 Allocators'!$B$15:$W$15, 0),FALSE)*$G87)</f>
        <v>0</v>
      </c>
      <c r="AP87" s="1334">
        <f>IF(ISERROR(VLOOKUP(VLOOKUP($A87, 'E4 TB Allocation Details'!$A$18:$L$217, MATCH("Customer ID", 'E4 TB Allocation Details'!$A$18:$L$18, 0),FALSE), 'E2 Allocators'!$B$15:$W$361, MATCH('O5 Details by Class &amp; Accounts'!AP$18, 'E2 Allocators'!$B$15:$W$15, 0),FALSE)*$G87), 0, VLOOKUP(VLOOKUP($A87, 'E4 TB Allocation Details'!$A$18:$L$217, MATCH("Customer ID", 'E4 TB Allocation Details'!$A$18:$L$18, 0),FALSE), 'E2 Allocators'!$B$15:$W$361, MATCH('O5 Details by Class &amp; Accounts'!AP$18, 'E2 Allocators'!$B$15:$W$15, 0),FALSE)*$G87)</f>
        <v>0</v>
      </c>
      <c r="AQ87" s="1334">
        <f>IF(ISERROR(VLOOKUP(VLOOKUP($A87, 'E4 TB Allocation Details'!$A$18:$L$217, MATCH("Customer ID", 'E4 TB Allocation Details'!$A$18:$L$18, 0),FALSE), 'E2 Allocators'!$B$15:$W$361, MATCH('O5 Details by Class &amp; Accounts'!AQ$18, 'E2 Allocators'!$B$15:$W$15, 0),FALSE)*$G87), 0, VLOOKUP(VLOOKUP($A87, 'E4 TB Allocation Details'!$A$18:$L$217, MATCH("Customer ID", 'E4 TB Allocation Details'!$A$18:$L$18, 0),FALSE), 'E2 Allocators'!$B$15:$W$361, MATCH('O5 Details by Class &amp; Accounts'!AQ$18, 'E2 Allocators'!$B$15:$W$15, 0),FALSE)*$G87)</f>
        <v>0</v>
      </c>
      <c r="AR87" s="1334">
        <f>IF(ISERROR(VLOOKUP(VLOOKUP($A87, 'E4 TB Allocation Details'!$A$18:$L$217, MATCH("Customer ID", 'E4 TB Allocation Details'!$A$18:$L$18, 0),FALSE), 'E2 Allocators'!$B$15:$W$361, MATCH('O5 Details by Class &amp; Accounts'!AR$18, 'E2 Allocators'!$B$15:$W$15, 0),FALSE)*$G87), 0, VLOOKUP(VLOOKUP($A87, 'E4 TB Allocation Details'!$A$18:$L$217, MATCH("Customer ID", 'E4 TB Allocation Details'!$A$18:$L$18, 0),FALSE), 'E2 Allocators'!$B$15:$W$361, MATCH('O5 Details by Class &amp; Accounts'!AR$18, 'E2 Allocators'!$B$15:$W$15, 0),FALSE)*$G87)</f>
        <v>0</v>
      </c>
      <c r="AS87" s="1334">
        <f>IF(ISERROR(VLOOKUP(VLOOKUP($A87, 'E4 TB Allocation Details'!$A$18:$L$217, MATCH("Customer ID", 'E4 TB Allocation Details'!$A$18:$L$18, 0),FALSE), 'E2 Allocators'!$B$15:$W$361, MATCH('O5 Details by Class &amp; Accounts'!AS$18, 'E2 Allocators'!$B$15:$W$15, 0),FALSE)*$G87), 0, VLOOKUP(VLOOKUP($A87, 'E4 TB Allocation Details'!$A$18:$L$217, MATCH("Customer ID", 'E4 TB Allocation Details'!$A$18:$L$18, 0),FALSE), 'E2 Allocators'!$B$15:$W$361, MATCH('O5 Details by Class &amp; Accounts'!AS$18, 'E2 Allocators'!$B$15:$W$15, 0),FALSE)*$G87)</f>
        <v>0</v>
      </c>
      <c r="AT87" s="1334">
        <f>IF(ISERROR(VLOOKUP(VLOOKUP($A87, 'E4 TB Allocation Details'!$A$18:$L$217, MATCH("Customer ID", 'E4 TB Allocation Details'!$A$18:$L$18, 0),FALSE), 'E2 Allocators'!$B$15:$W$361, MATCH('O5 Details by Class &amp; Accounts'!AT$18, 'E2 Allocators'!$B$15:$W$15, 0),FALSE)*$G87), 0, VLOOKUP(VLOOKUP($A87, 'E4 TB Allocation Details'!$A$18:$L$217, MATCH("Customer ID", 'E4 TB Allocation Details'!$A$18:$L$18, 0),FALSE), 'E2 Allocators'!$B$15:$W$361, MATCH('O5 Details by Class &amp; Accounts'!AT$18, 'E2 Allocators'!$B$15:$W$15, 0),FALSE)*$G87)</f>
        <v>0</v>
      </c>
      <c r="AU87" s="1334">
        <f>IF(ISERROR(VLOOKUP(VLOOKUP($A87, 'E4 TB Allocation Details'!$A$18:$L$217, MATCH("Customer ID", 'E4 TB Allocation Details'!$A$18:$L$18, 0),FALSE), 'E2 Allocators'!$B$15:$W$361, MATCH('O5 Details by Class &amp; Accounts'!AU$18, 'E2 Allocators'!$B$15:$W$15, 0),FALSE)*$G87), 0, VLOOKUP(VLOOKUP($A87, 'E4 TB Allocation Details'!$A$18:$L$217, MATCH("Customer ID", 'E4 TB Allocation Details'!$A$18:$L$18, 0),FALSE), 'E2 Allocators'!$B$15:$W$361, MATCH('O5 Details by Class &amp; Accounts'!AU$18, 'E2 Allocators'!$B$15:$W$15, 0),FALSE)*$G87)</f>
        <v>0</v>
      </c>
      <c r="AV87" s="1334">
        <f>IF(ISERROR(VLOOKUP(VLOOKUP($A87, 'E4 TB Allocation Details'!$A$18:$L$217, MATCH("Customer ID", 'E4 TB Allocation Details'!$A$18:$L$18, 0),FALSE), 'E2 Allocators'!$B$15:$W$361, MATCH('O5 Details by Class &amp; Accounts'!AV$18, 'E2 Allocators'!$B$15:$W$15, 0),FALSE)*$G87), 0, VLOOKUP(VLOOKUP($A87, 'E4 TB Allocation Details'!$A$18:$L$217, MATCH("Customer ID", 'E4 TB Allocation Details'!$A$18:$L$18, 0),FALSE), 'E2 Allocators'!$B$15:$W$361, MATCH('O5 Details by Class &amp; Accounts'!AV$18, 'E2 Allocators'!$B$15:$W$15, 0),FALSE)*$G87)</f>
        <v>0</v>
      </c>
      <c r="AW87" s="1334">
        <f>IF(ISERROR(VLOOKUP(VLOOKUP($A87, 'E4 TB Allocation Details'!$A$18:$L$217, MATCH("Customer ID", 'E4 TB Allocation Details'!$A$18:$L$18, 0),FALSE), 'E2 Allocators'!$B$15:$W$361, MATCH('O5 Details by Class &amp; Accounts'!AW$18, 'E2 Allocators'!$B$15:$W$15, 0),FALSE)*$G87), 0, VLOOKUP(VLOOKUP($A87, 'E4 TB Allocation Details'!$A$18:$L$217, MATCH("Customer ID", 'E4 TB Allocation Details'!$A$18:$L$18, 0),FALSE), 'E2 Allocators'!$B$15:$W$361, MATCH('O5 Details by Class &amp; Accounts'!AW$18, 'E2 Allocators'!$B$15:$W$15, 0),FALSE)*$G87)</f>
        <v>0</v>
      </c>
      <c r="AX87" s="1334">
        <f>SUM(AD87:AW87)</f>
        <v>0</v>
      </c>
      <c r="AY87" s="1334">
        <f>IF(ISERROR(VLOOKUP(VLOOKUP($A87, 'E4 TB Allocation Details'!$A$18:$L$217, MATCH("Misc ID", 'E4 TB Allocation Details'!$A$18:$L$18, 0),FALSE), 'E2 Allocators'!$B$15:$W$361, MATCH('O5 Details by Class &amp; Accounts'!AY$18, 'E2 Allocators'!$B$15:$W$15, 0),FALSE)*$E87), 0, VLOOKUP(VLOOKUP($A87, 'E4 TB Allocation Details'!$A$18:$L$217, MATCH("Misc ID", 'E4 TB Allocation Details'!$A$18:$L$18, 0),FALSE), 'E2 Allocators'!$B$15:$W$361, MATCH('O5 Details by Class &amp; Accounts'!AY$18, 'E2 Allocators'!$B$15:$W$15, 0),FALSE)*$E87)</f>
        <v>-65931.023137530938</v>
      </c>
      <c r="AZ87" s="1334">
        <f>IF(ISERROR(VLOOKUP(VLOOKUP($A87, 'E4 TB Allocation Details'!$A$18:$L$217, MATCH("Misc ID", 'E4 TB Allocation Details'!$A$18:$L$18, 0),FALSE), 'E2 Allocators'!$B$15:$W$361, MATCH('O5 Details by Class &amp; Accounts'!AZ$18, 'E2 Allocators'!$B$15:$W$15, 0),FALSE)*$E87), 0, VLOOKUP(VLOOKUP($A87, 'E4 TB Allocation Details'!$A$18:$L$217, MATCH("Misc ID", 'E4 TB Allocation Details'!$A$18:$L$18, 0),FALSE), 'E2 Allocators'!$B$15:$W$361, MATCH('O5 Details by Class &amp; Accounts'!AZ$18, 'E2 Allocators'!$B$15:$W$15, 0),FALSE)*$E87)</f>
        <v>-7274.1281987239163</v>
      </c>
      <c r="BA87" s="1334">
        <f>IF(ISERROR(VLOOKUP(VLOOKUP($A87, 'E4 TB Allocation Details'!$A$18:$L$217, MATCH("Misc ID", 'E4 TB Allocation Details'!$A$18:$L$18, 0),FALSE), 'E2 Allocators'!$B$15:$W$361, MATCH('O5 Details by Class &amp; Accounts'!BA$18, 'E2 Allocators'!$B$15:$W$15, 0),FALSE)*$E87), 0, VLOOKUP(VLOOKUP($A87, 'E4 TB Allocation Details'!$A$18:$L$217, MATCH("Misc ID", 'E4 TB Allocation Details'!$A$18:$L$18, 0),FALSE), 'E2 Allocators'!$B$15:$W$361, MATCH('O5 Details by Class &amp; Accounts'!BA$18, 'E2 Allocators'!$B$15:$W$15, 0),FALSE)*$E87)</f>
        <v>-899.00342862332832</v>
      </c>
      <c r="BB87" s="1334">
        <f>IF(ISERROR(VLOOKUP(VLOOKUP($A87, 'E4 TB Allocation Details'!$A$18:$L$217, MATCH("Misc ID", 'E4 TB Allocation Details'!$A$18:$L$18, 0),FALSE), 'E2 Allocators'!$B$15:$W$361, MATCH('O5 Details by Class &amp; Accounts'!BB$18, 'E2 Allocators'!$B$15:$W$15, 0),FALSE)*$E87), 0, VLOOKUP(VLOOKUP($A87, 'E4 TB Allocation Details'!$A$18:$L$217, MATCH("Misc ID", 'E4 TB Allocation Details'!$A$18:$L$18, 0),FALSE), 'E2 Allocators'!$B$15:$W$361, MATCH('O5 Details by Class &amp; Accounts'!BB$18, 'E2 Allocators'!$B$15:$W$15, 0),FALSE)*$E87)</f>
        <v>0</v>
      </c>
      <c r="BC87" s="1334">
        <f>IF(ISERROR(VLOOKUP(VLOOKUP($A87, 'E4 TB Allocation Details'!$A$18:$L$217, MATCH("Misc ID", 'E4 TB Allocation Details'!$A$18:$L$18, 0),FALSE), 'E2 Allocators'!$B$15:$W$361, MATCH('O5 Details by Class &amp; Accounts'!BC$18, 'E2 Allocators'!$B$15:$W$15, 0),FALSE)*$E87), 0, VLOOKUP(VLOOKUP($A87, 'E4 TB Allocation Details'!$A$18:$L$217, MATCH("Misc ID", 'E4 TB Allocation Details'!$A$18:$L$18, 0),FALSE), 'E2 Allocators'!$B$15:$W$361, MATCH('O5 Details by Class &amp; Accounts'!BC$18, 'E2 Allocators'!$B$15:$W$15, 0),FALSE)*$E87)</f>
        <v>-24.630230921187078</v>
      </c>
      <c r="BD87" s="1334">
        <f>IF(ISERROR(VLOOKUP(VLOOKUP($A87, 'E4 TB Allocation Details'!$A$18:$L$217, MATCH("Misc ID", 'E4 TB Allocation Details'!$A$18:$L$18, 0),FALSE), 'E2 Allocators'!$B$15:$W$361, MATCH('O5 Details by Class &amp; Accounts'!BD$18, 'E2 Allocators'!$B$15:$W$15, 0),FALSE)*$E87), 0, VLOOKUP(VLOOKUP($A87, 'E4 TB Allocation Details'!$A$18:$L$217, MATCH("Misc ID", 'E4 TB Allocation Details'!$A$18:$L$18, 0),FALSE), 'E2 Allocators'!$B$15:$W$361, MATCH('O5 Details by Class &amp; Accounts'!BD$18, 'E2 Allocators'!$B$15:$W$15, 0),FALSE)*$E87)</f>
        <v>-6.1575577302967694</v>
      </c>
      <c r="BE87" s="1334">
        <f>IF(ISERROR(VLOOKUP(VLOOKUP($A87, 'E4 TB Allocation Details'!$A$18:$L$217, MATCH("Misc ID", 'E4 TB Allocation Details'!$A$18:$L$18, 0),FALSE), 'E2 Allocators'!$B$15:$W$361, MATCH('O5 Details by Class &amp; Accounts'!BE$18, 'E2 Allocators'!$B$15:$W$15, 0),FALSE)*$E87), 0, VLOOKUP(VLOOKUP($A87, 'E4 TB Allocation Details'!$A$18:$L$217, MATCH("Misc ID", 'E4 TB Allocation Details'!$A$18:$L$18, 0),FALSE), 'E2 Allocators'!$B$15:$W$361, MATCH('O5 Details by Class &amp; Accounts'!BE$18, 'E2 Allocators'!$B$15:$W$15, 0),FALSE)*$E87)</f>
        <v>-14813.031379850594</v>
      </c>
      <c r="BF87" s="1334">
        <f>IF(ISERROR(VLOOKUP(VLOOKUP($A87, 'E4 TB Allocation Details'!$A$18:$L$217, MATCH("Misc ID", 'E4 TB Allocation Details'!$A$18:$L$18, 0),FALSE), 'E2 Allocators'!$B$15:$W$361, MATCH('O5 Details by Class &amp; Accounts'!BF$18, 'E2 Allocators'!$B$15:$W$15, 0),FALSE)*$E87), 0, VLOOKUP(VLOOKUP($A87, 'E4 TB Allocation Details'!$A$18:$L$217, MATCH("Misc ID", 'E4 TB Allocation Details'!$A$18:$L$18, 0),FALSE), 'E2 Allocators'!$B$15:$W$361, MATCH('O5 Details by Class &amp; Accounts'!BF$18, 'E2 Allocators'!$B$15:$W$15, 0),FALSE)*$E87)</f>
        <v>-913.37106332735414</v>
      </c>
      <c r="BG87" s="1334">
        <f>IF(ISERROR(VLOOKUP(VLOOKUP($A87, 'E4 TB Allocation Details'!$A$18:$L$217, MATCH("Misc ID", 'E4 TB Allocation Details'!$A$18:$L$18, 0),FALSE), 'E2 Allocators'!$B$15:$W$361, MATCH('O5 Details by Class &amp; Accounts'!BG$18, 'E2 Allocators'!$B$15:$W$15, 0),FALSE)*$E87), 0, VLOOKUP(VLOOKUP($A87, 'E4 TB Allocation Details'!$A$18:$L$217, MATCH("Misc ID", 'E4 TB Allocation Details'!$A$18:$L$18, 0),FALSE), 'E2 Allocators'!$B$15:$W$361, MATCH('O5 Details by Class &amp; Accounts'!BG$18, 'E2 Allocators'!$B$15:$W$15, 0),FALSE)*$E87)</f>
        <v>-533.6550032923866</v>
      </c>
      <c r="BH87" s="1334">
        <f>IF(ISERROR(VLOOKUP(VLOOKUP($A87, 'E4 TB Allocation Details'!$A$18:$L$217, MATCH("Misc ID", 'E4 TB Allocation Details'!$A$18:$L$18, 0),FALSE), 'E2 Allocators'!$B$15:$W$361, MATCH('O5 Details by Class &amp; Accounts'!BH$18, 'E2 Allocators'!$B$15:$W$15, 0),FALSE)*$E87), 0, VLOOKUP(VLOOKUP($A87, 'E4 TB Allocation Details'!$A$18:$L$217, MATCH("Misc ID", 'E4 TB Allocation Details'!$A$18:$L$18, 0),FALSE), 'E2 Allocators'!$B$15:$W$361, MATCH('O5 Details by Class &amp; Accounts'!BH$18, 'E2 Allocators'!$B$15:$W$15, 0),FALSE)*$E87)</f>
        <v>0</v>
      </c>
      <c r="BI87" s="1334">
        <f>IF(ISERROR(VLOOKUP(VLOOKUP($A87, 'E4 TB Allocation Details'!$A$18:$L$217, MATCH("Misc ID", 'E4 TB Allocation Details'!$A$18:$L$18, 0),FALSE), 'E2 Allocators'!$B$15:$W$361, MATCH('O5 Details by Class &amp; Accounts'!BI$18, 'E2 Allocators'!$B$15:$W$15, 0),FALSE)*$E87), 0, VLOOKUP(VLOOKUP($A87, 'E4 TB Allocation Details'!$A$18:$L$217, MATCH("Misc ID", 'E4 TB Allocation Details'!$A$18:$L$18, 0),FALSE), 'E2 Allocators'!$B$15:$W$361, MATCH('O5 Details by Class &amp; Accounts'!BI$18, 'E2 Allocators'!$B$15:$W$15, 0),FALSE)*$E87)</f>
        <v>0</v>
      </c>
      <c r="BJ87" s="1334">
        <f>IF(ISERROR(VLOOKUP(VLOOKUP($A87, 'E4 TB Allocation Details'!$A$18:$L$217, MATCH("Misc ID", 'E4 TB Allocation Details'!$A$18:$L$18, 0),FALSE), 'E2 Allocators'!$B$15:$W$361, MATCH('O5 Details by Class &amp; Accounts'!BJ$18, 'E2 Allocators'!$B$15:$W$15, 0),FALSE)*$E87), 0, VLOOKUP(VLOOKUP($A87, 'E4 TB Allocation Details'!$A$18:$L$217, MATCH("Misc ID", 'E4 TB Allocation Details'!$A$18:$L$18, 0),FALSE), 'E2 Allocators'!$B$15:$W$361, MATCH('O5 Details by Class &amp; Accounts'!BJ$18, 'E2 Allocators'!$B$15:$W$15, 0),FALSE)*$E87)</f>
        <v>0</v>
      </c>
      <c r="BK87" s="1334">
        <f>IF(ISERROR(VLOOKUP(VLOOKUP($A87, 'E4 TB Allocation Details'!$A$18:$L$217, MATCH("Misc ID", 'E4 TB Allocation Details'!$A$18:$L$18, 0),FALSE), 'E2 Allocators'!$B$15:$W$361, MATCH('O5 Details by Class &amp; Accounts'!BK$18, 'E2 Allocators'!$B$15:$W$15, 0),FALSE)*$E87), 0, VLOOKUP(VLOOKUP($A87, 'E4 TB Allocation Details'!$A$18:$L$217, MATCH("Misc ID", 'E4 TB Allocation Details'!$A$18:$L$18, 0),FALSE), 'E2 Allocators'!$B$15:$W$361, MATCH('O5 Details by Class &amp; Accounts'!BK$18, 'E2 Allocators'!$B$15:$W$15, 0),FALSE)*$E87)</f>
        <v>0</v>
      </c>
      <c r="BL87" s="1334">
        <f>IF(ISERROR(VLOOKUP(VLOOKUP($A87, 'E4 TB Allocation Details'!$A$18:$L$217, MATCH("Misc ID", 'E4 TB Allocation Details'!$A$18:$L$18, 0),FALSE), 'E2 Allocators'!$B$15:$W$361, MATCH('O5 Details by Class &amp; Accounts'!BL$18, 'E2 Allocators'!$B$15:$W$15, 0),FALSE)*$E87), 0, VLOOKUP(VLOOKUP($A87, 'E4 TB Allocation Details'!$A$18:$L$217, MATCH("Misc ID", 'E4 TB Allocation Details'!$A$18:$L$18, 0),FALSE), 'E2 Allocators'!$B$15:$W$361, MATCH('O5 Details by Class &amp; Accounts'!BL$18, 'E2 Allocators'!$B$15:$W$15, 0),FALSE)*$E87)</f>
        <v>0</v>
      </c>
      <c r="BM87" s="1334">
        <f>IF(ISERROR(VLOOKUP(VLOOKUP($A87, 'E4 TB Allocation Details'!$A$18:$L$217, MATCH("Misc ID", 'E4 TB Allocation Details'!$A$18:$L$18, 0),FALSE), 'E2 Allocators'!$B$15:$W$361, MATCH('O5 Details by Class &amp; Accounts'!BM$18, 'E2 Allocators'!$B$15:$W$15, 0),FALSE)*$E87), 0, VLOOKUP(VLOOKUP($A87, 'E4 TB Allocation Details'!$A$18:$L$217, MATCH("Misc ID", 'E4 TB Allocation Details'!$A$18:$L$18, 0),FALSE), 'E2 Allocators'!$B$15:$W$361, MATCH('O5 Details by Class &amp; Accounts'!BM$18, 'E2 Allocators'!$B$15:$W$15, 0),FALSE)*$E87)</f>
        <v>0</v>
      </c>
      <c r="BN87" s="1334">
        <f>IF(ISERROR(VLOOKUP(VLOOKUP($A87, 'E4 TB Allocation Details'!$A$18:$L$217, MATCH("Misc ID", 'E4 TB Allocation Details'!$A$18:$L$18, 0),FALSE), 'E2 Allocators'!$B$15:$W$361, MATCH('O5 Details by Class &amp; Accounts'!BN$18, 'E2 Allocators'!$B$15:$W$15, 0),FALSE)*$E87), 0, VLOOKUP(VLOOKUP($A87, 'E4 TB Allocation Details'!$A$18:$L$217, MATCH("Misc ID", 'E4 TB Allocation Details'!$A$18:$L$18, 0),FALSE), 'E2 Allocators'!$B$15:$W$361, MATCH('O5 Details by Class &amp; Accounts'!BN$18, 'E2 Allocators'!$B$15:$W$15, 0),FALSE)*$E87)</f>
        <v>0</v>
      </c>
      <c r="BO87" s="1334">
        <f>IF(ISERROR(VLOOKUP(VLOOKUP($A87, 'E4 TB Allocation Details'!$A$18:$L$217, MATCH("Misc ID", 'E4 TB Allocation Details'!$A$18:$L$18, 0),FALSE), 'E2 Allocators'!$B$15:$W$361, MATCH('O5 Details by Class &amp; Accounts'!BO$18, 'E2 Allocators'!$B$15:$W$15, 0),FALSE)*$E87), 0, VLOOKUP(VLOOKUP($A87, 'E4 TB Allocation Details'!$A$18:$L$217, MATCH("Misc ID", 'E4 TB Allocation Details'!$A$18:$L$18, 0),FALSE), 'E2 Allocators'!$B$15:$W$361, MATCH('O5 Details by Class &amp; Accounts'!BO$18, 'E2 Allocators'!$B$15:$W$15, 0),FALSE)*$E87)</f>
        <v>0</v>
      </c>
      <c r="BP87" s="1334">
        <f>IF(ISERROR(VLOOKUP(VLOOKUP($A87, 'E4 TB Allocation Details'!$A$18:$L$217, MATCH("Misc ID", 'E4 TB Allocation Details'!$A$18:$L$18, 0),FALSE), 'E2 Allocators'!$B$15:$W$361, MATCH('O5 Details by Class &amp; Accounts'!BP$18, 'E2 Allocators'!$B$15:$W$15, 0),FALSE)*$E87), 0, VLOOKUP(VLOOKUP($A87, 'E4 TB Allocation Details'!$A$18:$L$217, MATCH("Misc ID", 'E4 TB Allocation Details'!$A$18:$L$18, 0),FALSE), 'E2 Allocators'!$B$15:$W$361, MATCH('O5 Details by Class &amp; Accounts'!BP$18, 'E2 Allocators'!$B$15:$W$15, 0),FALSE)*$E87)</f>
        <v>0</v>
      </c>
      <c r="BQ87" s="1334">
        <f>IF(ISERROR(VLOOKUP(VLOOKUP($A87, 'E4 TB Allocation Details'!$A$18:$L$217, MATCH("Misc ID", 'E4 TB Allocation Details'!$A$18:$L$18, 0),FALSE), 'E2 Allocators'!$B$15:$W$361, MATCH('O5 Details by Class &amp; Accounts'!BQ$18, 'E2 Allocators'!$B$15:$W$15, 0),FALSE)*$E87), 0, VLOOKUP(VLOOKUP($A87, 'E4 TB Allocation Details'!$A$18:$L$217, MATCH("Misc ID", 'E4 TB Allocation Details'!$A$18:$L$18, 0),FALSE), 'E2 Allocators'!$B$15:$W$361, MATCH('O5 Details by Class &amp; Accounts'!BQ$18, 'E2 Allocators'!$B$15:$W$15, 0),FALSE)*$E87)</f>
        <v>0</v>
      </c>
      <c r="BR87" s="1334">
        <f>IF(ISERROR(VLOOKUP(VLOOKUP($A87, 'E4 TB Allocation Details'!$A$18:$L$217, MATCH("Misc ID", 'E4 TB Allocation Details'!$A$18:$L$18, 0),FALSE), 'E2 Allocators'!$B$15:$W$361, MATCH('O5 Details by Class &amp; Accounts'!BR$18, 'E2 Allocators'!$B$15:$W$15, 0),FALSE)*$E87), 0, VLOOKUP(VLOOKUP($A87, 'E4 TB Allocation Details'!$A$18:$L$217, MATCH("Misc ID", 'E4 TB Allocation Details'!$A$18:$L$18, 0),FALSE), 'E2 Allocators'!$B$15:$W$361, MATCH('O5 Details by Class &amp; Accounts'!BR$18, 'E2 Allocators'!$B$15:$W$15, 0),FALSE)*$E87)</f>
        <v>0</v>
      </c>
      <c r="BS87" s="1334">
        <f t="shared" si="18"/>
        <v>-90395.000000000015</v>
      </c>
      <c r="BT87" s="1334">
        <f>IF(ISERROR(VLOOKUP(VLOOKUP($A87, 'E4 TB Allocation Details'!$A$18:$L$217, MATCH("A &amp; G ID", 'E4 TB Allocation Details'!$A$18:$L$18, 0),FALSE), 'E2 Allocators'!$B$15:$W$361, MATCH('O5 Details by Class &amp; Accounts'!BT$18, 'E2 Allocators'!$B$15:$W$15, 0),FALSE)*$E87), 0, VLOOKUP(VLOOKUP($A87, 'E4 TB Allocation Details'!$A$18:$L$217, MATCH("A &amp; G ID", 'E4 TB Allocation Details'!$A$18:$L$18, 0),FALSE), 'E2 Allocators'!$B$15:$W$361, MATCH('O5 Details by Class &amp; Accounts'!BT$18, 'E2 Allocators'!$B$15:$W$15, 0),FALSE)*$E87)</f>
        <v>0</v>
      </c>
      <c r="BU87" s="1334">
        <f>IF(ISERROR(VLOOKUP(VLOOKUP($A87, 'E4 TB Allocation Details'!$A$18:$L$217, MATCH("A &amp; G ID", 'E4 TB Allocation Details'!$A$18:$L$18, 0),FALSE), 'E2 Allocators'!$B$15:$W$361, MATCH('O5 Details by Class &amp; Accounts'!BU$18, 'E2 Allocators'!$B$15:$W$15, 0),FALSE)*$E87), 0, VLOOKUP(VLOOKUP($A87, 'E4 TB Allocation Details'!$A$18:$L$217, MATCH("A &amp; G ID", 'E4 TB Allocation Details'!$A$18:$L$18, 0),FALSE), 'E2 Allocators'!$B$15:$W$361, MATCH('O5 Details by Class &amp; Accounts'!BU$18, 'E2 Allocators'!$B$15:$W$15, 0),FALSE)*$E87)</f>
        <v>0</v>
      </c>
      <c r="BV87" s="1334">
        <f>IF(ISERROR(VLOOKUP(VLOOKUP($A87, 'E4 TB Allocation Details'!$A$18:$L$217, MATCH("A &amp; G ID", 'E4 TB Allocation Details'!$A$18:$L$18, 0),FALSE), 'E2 Allocators'!$B$15:$W$361, MATCH('O5 Details by Class &amp; Accounts'!BV$18, 'E2 Allocators'!$B$15:$W$15, 0),FALSE)*$E87), 0, VLOOKUP(VLOOKUP($A87, 'E4 TB Allocation Details'!$A$18:$L$217, MATCH("A &amp; G ID", 'E4 TB Allocation Details'!$A$18:$L$18, 0),FALSE), 'E2 Allocators'!$B$15:$W$361, MATCH('O5 Details by Class &amp; Accounts'!BV$18, 'E2 Allocators'!$B$15:$W$15, 0),FALSE)*$E87)</f>
        <v>0</v>
      </c>
      <c r="BW87" s="1334">
        <f>IF(ISERROR(VLOOKUP(VLOOKUP($A87, 'E4 TB Allocation Details'!$A$18:$L$217, MATCH("A &amp; G ID", 'E4 TB Allocation Details'!$A$18:$L$18, 0),FALSE), 'E2 Allocators'!$B$15:$W$361, MATCH('O5 Details by Class &amp; Accounts'!BW$18, 'E2 Allocators'!$B$15:$W$15, 0),FALSE)*$E87), 0, VLOOKUP(VLOOKUP($A87, 'E4 TB Allocation Details'!$A$18:$L$217, MATCH("A &amp; G ID", 'E4 TB Allocation Details'!$A$18:$L$18, 0),FALSE), 'E2 Allocators'!$B$15:$W$361, MATCH('O5 Details by Class &amp; Accounts'!BW$18, 'E2 Allocators'!$B$15:$W$15, 0),FALSE)*$E87)</f>
        <v>0</v>
      </c>
      <c r="BX87" s="1334">
        <f>IF(ISERROR(VLOOKUP(VLOOKUP($A87, 'E4 TB Allocation Details'!$A$18:$L$217, MATCH("A &amp; G ID", 'E4 TB Allocation Details'!$A$18:$L$18, 0),FALSE), 'E2 Allocators'!$B$15:$W$361, MATCH('O5 Details by Class &amp; Accounts'!BX$18, 'E2 Allocators'!$B$15:$W$15, 0),FALSE)*$E87), 0, VLOOKUP(VLOOKUP($A87, 'E4 TB Allocation Details'!$A$18:$L$217, MATCH("A &amp; G ID", 'E4 TB Allocation Details'!$A$18:$L$18, 0),FALSE), 'E2 Allocators'!$B$15:$W$361, MATCH('O5 Details by Class &amp; Accounts'!BX$18, 'E2 Allocators'!$B$15:$W$15, 0),FALSE)*$E87)</f>
        <v>0</v>
      </c>
      <c r="BY87" s="1334">
        <f>IF(ISERROR(VLOOKUP(VLOOKUP($A87, 'E4 TB Allocation Details'!$A$18:$L$217, MATCH("A &amp; G ID", 'E4 TB Allocation Details'!$A$18:$L$18, 0),FALSE), 'E2 Allocators'!$B$15:$W$361, MATCH('O5 Details by Class &amp; Accounts'!BY$18, 'E2 Allocators'!$B$15:$W$15, 0),FALSE)*$E87), 0, VLOOKUP(VLOOKUP($A87, 'E4 TB Allocation Details'!$A$18:$L$217, MATCH("A &amp; G ID", 'E4 TB Allocation Details'!$A$18:$L$18, 0),FALSE), 'E2 Allocators'!$B$15:$W$361, MATCH('O5 Details by Class &amp; Accounts'!BY$18, 'E2 Allocators'!$B$15:$W$15, 0),FALSE)*$E87)</f>
        <v>0</v>
      </c>
      <c r="BZ87" s="1334">
        <f>IF(ISERROR(VLOOKUP(VLOOKUP($A87, 'E4 TB Allocation Details'!$A$18:$L$217, MATCH("A &amp; G ID", 'E4 TB Allocation Details'!$A$18:$L$18, 0),FALSE), 'E2 Allocators'!$B$15:$W$361, MATCH('O5 Details by Class &amp; Accounts'!BZ$18, 'E2 Allocators'!$B$15:$W$15, 0),FALSE)*$E87), 0, VLOOKUP(VLOOKUP($A87, 'E4 TB Allocation Details'!$A$18:$L$217, MATCH("A &amp; G ID", 'E4 TB Allocation Details'!$A$18:$L$18, 0),FALSE), 'E2 Allocators'!$B$15:$W$361, MATCH('O5 Details by Class &amp; Accounts'!BZ$18, 'E2 Allocators'!$B$15:$W$15, 0),FALSE)*$E87)</f>
        <v>0</v>
      </c>
      <c r="CA87" s="1334">
        <f>IF(ISERROR(VLOOKUP(VLOOKUP($A87, 'E4 TB Allocation Details'!$A$18:$L$217, MATCH("A &amp; G ID", 'E4 TB Allocation Details'!$A$18:$L$18, 0),FALSE), 'E2 Allocators'!$B$15:$W$361, MATCH('O5 Details by Class &amp; Accounts'!CA$18, 'E2 Allocators'!$B$15:$W$15, 0),FALSE)*$E87), 0, VLOOKUP(VLOOKUP($A87, 'E4 TB Allocation Details'!$A$18:$L$217, MATCH("A &amp; G ID", 'E4 TB Allocation Details'!$A$18:$L$18, 0),FALSE), 'E2 Allocators'!$B$15:$W$361, MATCH('O5 Details by Class &amp; Accounts'!CA$18, 'E2 Allocators'!$B$15:$W$15, 0),FALSE)*$E87)</f>
        <v>0</v>
      </c>
      <c r="CB87" s="1334">
        <f>IF(ISERROR(VLOOKUP(VLOOKUP($A87, 'E4 TB Allocation Details'!$A$18:$L$217, MATCH("A &amp; G ID", 'E4 TB Allocation Details'!$A$18:$L$18, 0),FALSE), 'E2 Allocators'!$B$15:$W$361, MATCH('O5 Details by Class &amp; Accounts'!CB$18, 'E2 Allocators'!$B$15:$W$15, 0),FALSE)*$E87), 0, VLOOKUP(VLOOKUP($A87, 'E4 TB Allocation Details'!$A$18:$L$217, MATCH("A &amp; G ID", 'E4 TB Allocation Details'!$A$18:$L$18, 0),FALSE), 'E2 Allocators'!$B$15:$W$361, MATCH('O5 Details by Class &amp; Accounts'!CB$18, 'E2 Allocators'!$B$15:$W$15, 0),FALSE)*$E87)</f>
        <v>0</v>
      </c>
      <c r="CC87" s="1334">
        <f>IF(ISERROR(VLOOKUP(VLOOKUP($A87, 'E4 TB Allocation Details'!$A$18:$L$217, MATCH("A &amp; G ID", 'E4 TB Allocation Details'!$A$18:$L$18, 0),FALSE), 'E2 Allocators'!$B$15:$W$361, MATCH('O5 Details by Class &amp; Accounts'!CC$18, 'E2 Allocators'!$B$15:$W$15, 0),FALSE)*$E87), 0, VLOOKUP(VLOOKUP($A87, 'E4 TB Allocation Details'!$A$18:$L$217, MATCH("A &amp; G ID", 'E4 TB Allocation Details'!$A$18:$L$18, 0),FALSE), 'E2 Allocators'!$B$15:$W$361, MATCH('O5 Details by Class &amp; Accounts'!CC$18, 'E2 Allocators'!$B$15:$W$15, 0),FALSE)*$E87)</f>
        <v>0</v>
      </c>
      <c r="CD87" s="1334">
        <f>IF(ISERROR(VLOOKUP(VLOOKUP($A87, 'E4 TB Allocation Details'!$A$18:$L$217, MATCH("A &amp; G ID", 'E4 TB Allocation Details'!$A$18:$L$18, 0),FALSE), 'E2 Allocators'!$B$15:$W$361, MATCH('O5 Details by Class &amp; Accounts'!CD$18, 'E2 Allocators'!$B$15:$W$15, 0),FALSE)*$E87), 0, VLOOKUP(VLOOKUP($A87, 'E4 TB Allocation Details'!$A$18:$L$217, MATCH("A &amp; G ID", 'E4 TB Allocation Details'!$A$18:$L$18, 0),FALSE), 'E2 Allocators'!$B$15:$W$361, MATCH('O5 Details by Class &amp; Accounts'!CD$18, 'E2 Allocators'!$B$15:$W$15, 0),FALSE)*$E87)</f>
        <v>0</v>
      </c>
      <c r="CE87" s="1334">
        <f>IF(ISERROR(VLOOKUP(VLOOKUP($A87, 'E4 TB Allocation Details'!$A$18:$L$217, MATCH("A &amp; G ID", 'E4 TB Allocation Details'!$A$18:$L$18, 0),FALSE), 'E2 Allocators'!$B$15:$W$361, MATCH('O5 Details by Class &amp; Accounts'!CE$18, 'E2 Allocators'!$B$15:$W$15, 0),FALSE)*$E87), 0, VLOOKUP(VLOOKUP($A87, 'E4 TB Allocation Details'!$A$18:$L$217, MATCH("A &amp; G ID", 'E4 TB Allocation Details'!$A$18:$L$18, 0),FALSE), 'E2 Allocators'!$B$15:$W$361, MATCH('O5 Details by Class &amp; Accounts'!CE$18, 'E2 Allocators'!$B$15:$W$15, 0),FALSE)*$E87)</f>
        <v>0</v>
      </c>
      <c r="CF87" s="1334">
        <f>IF(ISERROR(VLOOKUP(VLOOKUP($A87, 'E4 TB Allocation Details'!$A$18:$L$217, MATCH("A &amp; G ID", 'E4 TB Allocation Details'!$A$18:$L$18, 0),FALSE), 'E2 Allocators'!$B$15:$W$361, MATCH('O5 Details by Class &amp; Accounts'!CF$18, 'E2 Allocators'!$B$15:$W$15, 0),FALSE)*$E87), 0, VLOOKUP(VLOOKUP($A87, 'E4 TB Allocation Details'!$A$18:$L$217, MATCH("A &amp; G ID", 'E4 TB Allocation Details'!$A$18:$L$18, 0),FALSE), 'E2 Allocators'!$B$15:$W$361, MATCH('O5 Details by Class &amp; Accounts'!CF$18, 'E2 Allocators'!$B$15:$W$15, 0),FALSE)*$E87)</f>
        <v>0</v>
      </c>
      <c r="CG87" s="1334">
        <f>IF(ISERROR(VLOOKUP(VLOOKUP($A87, 'E4 TB Allocation Details'!$A$18:$L$217, MATCH("A &amp; G ID", 'E4 TB Allocation Details'!$A$18:$L$18, 0),FALSE), 'E2 Allocators'!$B$15:$W$361, MATCH('O5 Details by Class &amp; Accounts'!CG$18, 'E2 Allocators'!$B$15:$W$15, 0),FALSE)*$E87), 0, VLOOKUP(VLOOKUP($A87, 'E4 TB Allocation Details'!$A$18:$L$217, MATCH("A &amp; G ID", 'E4 TB Allocation Details'!$A$18:$L$18, 0),FALSE), 'E2 Allocators'!$B$15:$W$361, MATCH('O5 Details by Class &amp; Accounts'!CG$18, 'E2 Allocators'!$B$15:$W$15, 0),FALSE)*$E87)</f>
        <v>0</v>
      </c>
      <c r="CH87" s="1334">
        <f>IF(ISERROR(VLOOKUP(VLOOKUP($A87, 'E4 TB Allocation Details'!$A$18:$L$217, MATCH("A &amp; G ID", 'E4 TB Allocation Details'!$A$18:$L$18, 0),FALSE), 'E2 Allocators'!$B$15:$W$361, MATCH('O5 Details by Class &amp; Accounts'!CH$18, 'E2 Allocators'!$B$15:$W$15, 0),FALSE)*$E87), 0, VLOOKUP(VLOOKUP($A87, 'E4 TB Allocation Details'!$A$18:$L$217, MATCH("A &amp; G ID", 'E4 TB Allocation Details'!$A$18:$L$18, 0),FALSE), 'E2 Allocators'!$B$15:$W$361, MATCH('O5 Details by Class &amp; Accounts'!CH$18, 'E2 Allocators'!$B$15:$W$15, 0),FALSE)*$E87)</f>
        <v>0</v>
      </c>
      <c r="CI87" s="1334">
        <f>IF(ISERROR(VLOOKUP(VLOOKUP($A87, 'E4 TB Allocation Details'!$A$18:$L$217, MATCH("A &amp; G ID", 'E4 TB Allocation Details'!$A$18:$L$18, 0),FALSE), 'E2 Allocators'!$B$15:$W$361, MATCH('O5 Details by Class &amp; Accounts'!CI$18, 'E2 Allocators'!$B$15:$W$15, 0),FALSE)*$E87), 0, VLOOKUP(VLOOKUP($A87, 'E4 TB Allocation Details'!$A$18:$L$217, MATCH("A &amp; G ID", 'E4 TB Allocation Details'!$A$18:$L$18, 0),FALSE), 'E2 Allocators'!$B$15:$W$361, MATCH('O5 Details by Class &amp; Accounts'!CI$18, 'E2 Allocators'!$B$15:$W$15, 0),FALSE)*$E87)</f>
        <v>0</v>
      </c>
      <c r="CJ87" s="1334">
        <f>IF(ISERROR(VLOOKUP(VLOOKUP($A87, 'E4 TB Allocation Details'!$A$18:$L$217, MATCH("A &amp; G ID", 'E4 TB Allocation Details'!$A$18:$L$18, 0),FALSE), 'E2 Allocators'!$B$15:$W$361, MATCH('O5 Details by Class &amp; Accounts'!CJ$18, 'E2 Allocators'!$B$15:$W$15, 0),FALSE)*$E87), 0, VLOOKUP(VLOOKUP($A87, 'E4 TB Allocation Details'!$A$18:$L$217, MATCH("A &amp; G ID", 'E4 TB Allocation Details'!$A$18:$L$18, 0),FALSE), 'E2 Allocators'!$B$15:$W$361, MATCH('O5 Details by Class &amp; Accounts'!CJ$18, 'E2 Allocators'!$B$15:$W$15, 0),FALSE)*$E87)</f>
        <v>0</v>
      </c>
      <c r="CK87" s="1334">
        <f>IF(ISERROR(VLOOKUP(VLOOKUP($A87, 'E4 TB Allocation Details'!$A$18:$L$217, MATCH("A &amp; G ID", 'E4 TB Allocation Details'!$A$18:$L$18, 0),FALSE), 'E2 Allocators'!$B$15:$W$361, MATCH('O5 Details by Class &amp; Accounts'!CK$18, 'E2 Allocators'!$B$15:$W$15, 0),FALSE)*$E87), 0, VLOOKUP(VLOOKUP($A87, 'E4 TB Allocation Details'!$A$18:$L$217, MATCH("A &amp; G ID", 'E4 TB Allocation Details'!$A$18:$L$18, 0),FALSE), 'E2 Allocators'!$B$15:$W$361, MATCH('O5 Details by Class &amp; Accounts'!CK$18, 'E2 Allocators'!$B$15:$W$15, 0),FALSE)*$E87)</f>
        <v>0</v>
      </c>
      <c r="CL87" s="1334">
        <f>IF(ISERROR(VLOOKUP(VLOOKUP($A87, 'E4 TB Allocation Details'!$A$18:$L$217, MATCH("A &amp; G ID", 'E4 TB Allocation Details'!$A$18:$L$18, 0),FALSE), 'E2 Allocators'!$B$15:$W$361, MATCH('O5 Details by Class &amp; Accounts'!CL$18, 'E2 Allocators'!$B$15:$W$15, 0),FALSE)*$E87), 0, VLOOKUP(VLOOKUP($A87, 'E4 TB Allocation Details'!$A$18:$L$217, MATCH("A &amp; G ID", 'E4 TB Allocation Details'!$A$18:$L$18, 0),FALSE), 'E2 Allocators'!$B$15:$W$361, MATCH('O5 Details by Class &amp; Accounts'!CL$18, 'E2 Allocators'!$B$15:$W$15, 0),FALSE)*$E87)</f>
        <v>0</v>
      </c>
      <c r="CM87" s="1334">
        <f>IF(ISERROR(VLOOKUP(VLOOKUP($A87, 'E4 TB Allocation Details'!$A$18:$L$217, MATCH("A &amp; G ID", 'E4 TB Allocation Details'!$A$18:$L$18, 0),FALSE), 'E2 Allocators'!$B$15:$W$361, MATCH('O5 Details by Class &amp; Accounts'!CM$18, 'E2 Allocators'!$B$15:$W$15, 0),FALSE)*$E87), 0, VLOOKUP(VLOOKUP($A87, 'E4 TB Allocation Details'!$A$18:$L$217, MATCH("A &amp; G ID", 'E4 TB Allocation Details'!$A$18:$L$18, 0),FALSE), 'E2 Allocators'!$B$15:$W$361, MATCH('O5 Details by Class &amp; Accounts'!CM$18, 'E2 Allocators'!$B$15:$W$15, 0),FALSE)*$E87)</f>
        <v>0</v>
      </c>
      <c r="CN87" s="1334">
        <f>SUM(BT87:CM87)</f>
        <v>0</v>
      </c>
      <c r="CO87" s="1670">
        <f t="shared" si="19"/>
        <v>1.4551915228366852E-11</v>
      </c>
      <c r="CQ87" s="1926"/>
    </row>
    <row r="88" spans="1:95" s="64" customFormat="1" ht="12.75" x14ac:dyDescent="0.2">
      <c r="A88" s="1105">
        <v>4082</v>
      </c>
      <c r="B88" s="1106" t="s">
        <v>1700</v>
      </c>
      <c r="C88" s="1667">
        <f>IF(ISERROR(VLOOKUP($A88,'I3 TB Data'!$A$20:$H$465,MATCH('O5 Details by Class &amp; Accounts'!$C$18, 'I3 TB Data'!$A$20:$H$20,0),0)), 0, VLOOKUP($A88,'I3 TB Data'!$A$20:$H$465,MATCH('O5 Details by Class &amp; Accounts'!$C$18,'I3 TB Data'!$A$20:$H$20,0),0))</f>
        <v>-46298</v>
      </c>
      <c r="D88" s="1668"/>
      <c r="E88" s="1667">
        <f t="shared" si="17"/>
        <v>-46298</v>
      </c>
      <c r="F88" s="1669">
        <f>IF(ISERROR(VLOOKUP($A88, 'E1 Categorization'!A33:E123, MATCH("Customer Component", 'E1 Categorization'!$A$33:$E$33,0), 0)), 0, IF(VLOOKUP($A88, 'E1 Categorization'!A33:E123, MATCH("Customer Component", 'E1 Categorization'!$A$33:$E$33,0), 0)=0, 'O5 Details by Class &amp; Accounts'!$E88, IF(AND(VLOOKUP($A88, 'E1 Categorization'!A33:E123, MATCH("Customer Component", 'E1 Categorization'!$A$33:$E$33,0), 0) &gt;0, VLOOKUP($A88, 'E1 Categorization'!A33:E123, MATCH("Customer Component", 'E1 Categorization'!$A$33:$E$33,0), 0)&lt;1), 'O5 Details by Class &amp; Accounts'!$E88*(1-VLOOKUP($A88, 'E1 Categorization'!A33:E123, MATCH("Customer Component", 'E1 Categorization'!$A$33:$E$33,0), 0)), 0)))</f>
        <v>0</v>
      </c>
      <c r="G88" s="1669">
        <f>IF(ISERROR(VLOOKUP($A88, 'E1 Categorization'!A33:E123, MATCH("Customer Component", 'E1 Categorization'!$A$33:$E$33,0), 0)),0, IF(VLOOKUP($A88, 'E1 Categorization'!A33:E123, MATCH("Customer Component", 'E1 Categorization'!$A$33:$E$33,0), 0)=0, 0, IF(AND(VLOOKUP($A88, 'E1 Categorization'!A33:E123, MATCH("Customer Component", 'E1 Categorization'!$A$33:$E$33,0), 0) &gt;0, VLOOKUP($A88, 'E1 Categorization'!A33:E123, MATCH("Customer Component", 'E1 Categorization'!$A$33:$E$33,0), 0)&lt;1), 'O5 Details by Class &amp; Accounts'!$E88*(VLOOKUP($A88, 'E1 Categorization'!A33:E123, MATCH("Customer Component", 'E1 Categorization'!$A$33:$E$33,0), 0)), 'O5 Details by Class &amp; Accounts'!$E88)))</f>
        <v>0</v>
      </c>
      <c r="H88" s="1334">
        <f t="shared" si="13"/>
        <v>0</v>
      </c>
      <c r="I88" s="1334">
        <f>IF(ISERROR(VLOOKUP(VLOOKUP($A88, 'E4 TB Allocation Details'!$A$18:$L$217, MATCH("Demand ID", 'E4 TB Allocation Details'!$A$18:$L$18, 0),FALSE), 'E2 Allocators'!$B$15:$W$361, MATCH('O5 Details by Class &amp; Accounts'!I$18, 'E2 Allocators'!$B$15:$W$15, 0),FALSE)*$F88), 0, VLOOKUP(VLOOKUP($A88, 'E4 TB Allocation Details'!$A$18:$L$217, MATCH("Demand ID", 'E4 TB Allocation Details'!$A$18:$L$18, 0),FALSE), 'E2 Allocators'!$B$15:$W$361, MATCH('O5 Details by Class &amp; Accounts'!I$18, 'E2 Allocators'!$B$15:$W$15, 0),FALSE)*$F88)</f>
        <v>0</v>
      </c>
      <c r="J88" s="1334">
        <f>IF(ISERROR(VLOOKUP(VLOOKUP($A88, 'E4 TB Allocation Details'!$A$18:$L$217, MATCH("Demand ID", 'E4 TB Allocation Details'!$A$18:$L$18, 0),FALSE), 'E2 Allocators'!$B$15:$W$361, MATCH('O5 Details by Class &amp; Accounts'!J$18, 'E2 Allocators'!$B$15:$W$15, 0),FALSE)*$F88), 0, VLOOKUP(VLOOKUP($A88, 'E4 TB Allocation Details'!$A$18:$L$217, MATCH("Demand ID", 'E4 TB Allocation Details'!$A$18:$L$18, 0),FALSE), 'E2 Allocators'!$B$15:$W$361, MATCH('O5 Details by Class &amp; Accounts'!J$18, 'E2 Allocators'!$B$15:$W$15, 0),FALSE)*$F88)</f>
        <v>0</v>
      </c>
      <c r="K88" s="1334">
        <f>IF(ISERROR(VLOOKUP(VLOOKUP($A88, 'E4 TB Allocation Details'!$A$18:$L$217, MATCH("Demand ID", 'E4 TB Allocation Details'!$A$18:$L$18, 0),FALSE), 'E2 Allocators'!$B$15:$W$361, MATCH('O5 Details by Class &amp; Accounts'!K$18, 'E2 Allocators'!$B$15:$W$15, 0),FALSE)*$F88), 0, VLOOKUP(VLOOKUP($A88, 'E4 TB Allocation Details'!$A$18:$L$217, MATCH("Demand ID", 'E4 TB Allocation Details'!$A$18:$L$18, 0),FALSE), 'E2 Allocators'!$B$15:$W$361, MATCH('O5 Details by Class &amp; Accounts'!K$18, 'E2 Allocators'!$B$15:$W$15, 0),FALSE)*$F88)</f>
        <v>0</v>
      </c>
      <c r="L88" s="1334">
        <f>IF(ISERROR(VLOOKUP(VLOOKUP($A88, 'E4 TB Allocation Details'!$A$18:$L$217, MATCH("Demand ID", 'E4 TB Allocation Details'!$A$18:$L$18, 0),FALSE), 'E2 Allocators'!$B$15:$W$361, MATCH('O5 Details by Class &amp; Accounts'!L$18, 'E2 Allocators'!$B$15:$W$15, 0),FALSE)*$F88), 0, VLOOKUP(VLOOKUP($A88, 'E4 TB Allocation Details'!$A$18:$L$217, MATCH("Demand ID", 'E4 TB Allocation Details'!$A$18:$L$18, 0),FALSE), 'E2 Allocators'!$B$15:$W$361, MATCH('O5 Details by Class &amp; Accounts'!L$18, 'E2 Allocators'!$B$15:$W$15, 0),FALSE)*$F88)</f>
        <v>0</v>
      </c>
      <c r="M88" s="1334">
        <f>IF(ISERROR(VLOOKUP(VLOOKUP($A88, 'E4 TB Allocation Details'!$A$18:$L$217, MATCH("Demand ID", 'E4 TB Allocation Details'!$A$18:$L$18, 0),FALSE), 'E2 Allocators'!$B$15:$W$361, MATCH('O5 Details by Class &amp; Accounts'!M$18, 'E2 Allocators'!$B$15:$W$15, 0),FALSE)*$F88), 0, VLOOKUP(VLOOKUP($A88, 'E4 TB Allocation Details'!$A$18:$L$217, MATCH("Demand ID", 'E4 TB Allocation Details'!$A$18:$L$18, 0),FALSE), 'E2 Allocators'!$B$15:$W$361, MATCH('O5 Details by Class &amp; Accounts'!M$18, 'E2 Allocators'!$B$15:$W$15, 0),FALSE)*$F88)</f>
        <v>0</v>
      </c>
      <c r="N88" s="1334">
        <f>IF(ISERROR(VLOOKUP(VLOOKUP($A88, 'E4 TB Allocation Details'!$A$18:$L$217, MATCH("Demand ID", 'E4 TB Allocation Details'!$A$18:$L$18, 0),FALSE), 'E2 Allocators'!$B$15:$W$361, MATCH('O5 Details by Class &amp; Accounts'!N$18, 'E2 Allocators'!$B$15:$W$15, 0),FALSE)*$F88), 0, VLOOKUP(VLOOKUP($A88, 'E4 TB Allocation Details'!$A$18:$L$217, MATCH("Demand ID", 'E4 TB Allocation Details'!$A$18:$L$18, 0),FALSE), 'E2 Allocators'!$B$15:$W$361, MATCH('O5 Details by Class &amp; Accounts'!N$18, 'E2 Allocators'!$B$15:$W$15, 0),FALSE)*$F88)</f>
        <v>0</v>
      </c>
      <c r="O88" s="1334">
        <f>IF(ISERROR(VLOOKUP(VLOOKUP($A88, 'E4 TB Allocation Details'!$A$18:$L$217, MATCH("Demand ID", 'E4 TB Allocation Details'!$A$18:$L$18, 0),FALSE), 'E2 Allocators'!$B$15:$W$361, MATCH('O5 Details by Class &amp; Accounts'!O$18, 'E2 Allocators'!$B$15:$W$15, 0),FALSE)*$F88), 0, VLOOKUP(VLOOKUP($A88, 'E4 TB Allocation Details'!$A$18:$L$217, MATCH("Demand ID", 'E4 TB Allocation Details'!$A$18:$L$18, 0),FALSE), 'E2 Allocators'!$B$15:$W$361, MATCH('O5 Details by Class &amp; Accounts'!O$18, 'E2 Allocators'!$B$15:$W$15, 0),FALSE)*$F88)</f>
        <v>0</v>
      </c>
      <c r="P88" s="1334">
        <f>IF(ISERROR(VLOOKUP(VLOOKUP($A88, 'E4 TB Allocation Details'!$A$18:$L$217, MATCH("Demand ID", 'E4 TB Allocation Details'!$A$18:$L$18, 0),FALSE), 'E2 Allocators'!$B$15:$W$361, MATCH('O5 Details by Class &amp; Accounts'!P$18, 'E2 Allocators'!$B$15:$W$15, 0),FALSE)*$F88), 0, VLOOKUP(VLOOKUP($A88, 'E4 TB Allocation Details'!$A$18:$L$217, MATCH("Demand ID", 'E4 TB Allocation Details'!$A$18:$L$18, 0),FALSE), 'E2 Allocators'!$B$15:$W$361, MATCH('O5 Details by Class &amp; Accounts'!P$18, 'E2 Allocators'!$B$15:$W$15, 0),FALSE)*$F88)</f>
        <v>0</v>
      </c>
      <c r="Q88" s="1334">
        <f>IF(ISERROR(VLOOKUP(VLOOKUP($A88, 'E4 TB Allocation Details'!$A$18:$L$217, MATCH("Demand ID", 'E4 TB Allocation Details'!$A$18:$L$18, 0),FALSE), 'E2 Allocators'!$B$15:$W$361, MATCH('O5 Details by Class &amp; Accounts'!Q$18, 'E2 Allocators'!$B$15:$W$15, 0),FALSE)*$F88), 0, VLOOKUP(VLOOKUP($A88, 'E4 TB Allocation Details'!$A$18:$L$217, MATCH("Demand ID", 'E4 TB Allocation Details'!$A$18:$L$18, 0),FALSE), 'E2 Allocators'!$B$15:$W$361, MATCH('O5 Details by Class &amp; Accounts'!Q$18, 'E2 Allocators'!$B$15:$W$15, 0),FALSE)*$F88)</f>
        <v>0</v>
      </c>
      <c r="R88" s="1334">
        <f>IF(ISERROR(VLOOKUP(VLOOKUP($A88, 'E4 TB Allocation Details'!$A$18:$L$217, MATCH("Demand ID", 'E4 TB Allocation Details'!$A$18:$L$18, 0),FALSE), 'E2 Allocators'!$B$15:$W$361, MATCH('O5 Details by Class &amp; Accounts'!R$18, 'E2 Allocators'!$B$15:$W$15, 0),FALSE)*$F88), 0, VLOOKUP(VLOOKUP($A88, 'E4 TB Allocation Details'!$A$18:$L$217, MATCH("Demand ID", 'E4 TB Allocation Details'!$A$18:$L$18, 0),FALSE), 'E2 Allocators'!$B$15:$W$361, MATCH('O5 Details by Class &amp; Accounts'!R$18, 'E2 Allocators'!$B$15:$W$15, 0),FALSE)*$F88)</f>
        <v>0</v>
      </c>
      <c r="S88" s="1334">
        <f>IF(ISERROR(VLOOKUP(VLOOKUP($A88, 'E4 TB Allocation Details'!$A$18:$L$217, MATCH("Demand ID", 'E4 TB Allocation Details'!$A$18:$L$18, 0),FALSE), 'E2 Allocators'!$B$15:$W$361, MATCH('O5 Details by Class &amp; Accounts'!S$18, 'E2 Allocators'!$B$15:$W$15, 0),FALSE)*$F88), 0, VLOOKUP(VLOOKUP($A88, 'E4 TB Allocation Details'!$A$18:$L$217, MATCH("Demand ID", 'E4 TB Allocation Details'!$A$18:$L$18, 0),FALSE), 'E2 Allocators'!$B$15:$W$361, MATCH('O5 Details by Class &amp; Accounts'!S$18, 'E2 Allocators'!$B$15:$W$15, 0),FALSE)*$F88)</f>
        <v>0</v>
      </c>
      <c r="T88" s="1334">
        <f>IF(ISERROR(VLOOKUP(VLOOKUP($A88, 'E4 TB Allocation Details'!$A$18:$L$217, MATCH("Demand ID", 'E4 TB Allocation Details'!$A$18:$L$18, 0),FALSE), 'E2 Allocators'!$B$15:$W$361, MATCH('O5 Details by Class &amp; Accounts'!T$18, 'E2 Allocators'!$B$15:$W$15, 0),FALSE)*$F88), 0, VLOOKUP(VLOOKUP($A88, 'E4 TB Allocation Details'!$A$18:$L$217, MATCH("Demand ID", 'E4 TB Allocation Details'!$A$18:$L$18, 0),FALSE), 'E2 Allocators'!$B$15:$W$361, MATCH('O5 Details by Class &amp; Accounts'!T$18, 'E2 Allocators'!$B$15:$W$15, 0),FALSE)*$F88)</f>
        <v>0</v>
      </c>
      <c r="U88" s="1334">
        <f>IF(ISERROR(VLOOKUP(VLOOKUP($A88, 'E4 TB Allocation Details'!$A$18:$L$217, MATCH("Demand ID", 'E4 TB Allocation Details'!$A$18:$L$18, 0),FALSE), 'E2 Allocators'!$B$15:$W$361, MATCH('O5 Details by Class &amp; Accounts'!U$18, 'E2 Allocators'!$B$15:$W$15, 0),FALSE)*$F88), 0, VLOOKUP(VLOOKUP($A88, 'E4 TB Allocation Details'!$A$18:$L$217, MATCH("Demand ID", 'E4 TB Allocation Details'!$A$18:$L$18, 0),FALSE), 'E2 Allocators'!$B$15:$W$361, MATCH('O5 Details by Class &amp; Accounts'!U$18, 'E2 Allocators'!$B$15:$W$15, 0),FALSE)*$F88)</f>
        <v>0</v>
      </c>
      <c r="V88" s="1334">
        <f>IF(ISERROR(VLOOKUP(VLOOKUP($A88, 'E4 TB Allocation Details'!$A$18:$L$217, MATCH("Demand ID", 'E4 TB Allocation Details'!$A$18:$L$18, 0),FALSE), 'E2 Allocators'!$B$15:$W$361, MATCH('O5 Details by Class &amp; Accounts'!V$18, 'E2 Allocators'!$B$15:$W$15, 0),FALSE)*$F88), 0, VLOOKUP(VLOOKUP($A88, 'E4 TB Allocation Details'!$A$18:$L$217, MATCH("Demand ID", 'E4 TB Allocation Details'!$A$18:$L$18, 0),FALSE), 'E2 Allocators'!$B$15:$W$361, MATCH('O5 Details by Class &amp; Accounts'!V$18, 'E2 Allocators'!$B$15:$W$15, 0),FALSE)*$F88)</f>
        <v>0</v>
      </c>
      <c r="W88" s="1334">
        <f>IF(ISERROR(VLOOKUP(VLOOKUP($A88, 'E4 TB Allocation Details'!$A$18:$L$217, MATCH("Demand ID", 'E4 TB Allocation Details'!$A$18:$L$18, 0),FALSE), 'E2 Allocators'!$B$15:$W$361, MATCH('O5 Details by Class &amp; Accounts'!W$18, 'E2 Allocators'!$B$15:$W$15, 0),FALSE)*$F88), 0, VLOOKUP(VLOOKUP($A88, 'E4 TB Allocation Details'!$A$18:$L$217, MATCH("Demand ID", 'E4 TB Allocation Details'!$A$18:$L$18, 0),FALSE), 'E2 Allocators'!$B$15:$W$361, MATCH('O5 Details by Class &amp; Accounts'!W$18, 'E2 Allocators'!$B$15:$W$15, 0),FALSE)*$F88)</f>
        <v>0</v>
      </c>
      <c r="X88" s="1334">
        <f>IF(ISERROR(VLOOKUP(VLOOKUP($A88, 'E4 TB Allocation Details'!$A$18:$L$217, MATCH("Demand ID", 'E4 TB Allocation Details'!$A$18:$L$18, 0),FALSE), 'E2 Allocators'!$B$15:$W$361, MATCH('O5 Details by Class &amp; Accounts'!X$18, 'E2 Allocators'!$B$15:$W$15, 0),FALSE)*$F88), 0, VLOOKUP(VLOOKUP($A88, 'E4 TB Allocation Details'!$A$18:$L$217, MATCH("Demand ID", 'E4 TB Allocation Details'!$A$18:$L$18, 0),FALSE), 'E2 Allocators'!$B$15:$W$361, MATCH('O5 Details by Class &amp; Accounts'!X$18, 'E2 Allocators'!$B$15:$W$15, 0),FALSE)*$F88)</f>
        <v>0</v>
      </c>
      <c r="Y88" s="1334">
        <f>IF(ISERROR(VLOOKUP(VLOOKUP($A88, 'E4 TB Allocation Details'!$A$18:$L$217, MATCH("Demand ID", 'E4 TB Allocation Details'!$A$18:$L$18, 0),FALSE), 'E2 Allocators'!$B$15:$W$361, MATCH('O5 Details by Class &amp; Accounts'!Y$18, 'E2 Allocators'!$B$15:$W$15, 0),FALSE)*$F88), 0, VLOOKUP(VLOOKUP($A88, 'E4 TB Allocation Details'!$A$18:$L$217, MATCH("Demand ID", 'E4 TB Allocation Details'!$A$18:$L$18, 0),FALSE), 'E2 Allocators'!$B$15:$W$361, MATCH('O5 Details by Class &amp; Accounts'!Y$18, 'E2 Allocators'!$B$15:$W$15, 0),FALSE)*$F88)</f>
        <v>0</v>
      </c>
      <c r="Z88" s="1334">
        <f>IF(ISERROR(VLOOKUP(VLOOKUP($A88, 'E4 TB Allocation Details'!$A$18:$L$217, MATCH("Demand ID", 'E4 TB Allocation Details'!$A$18:$L$18, 0),FALSE), 'E2 Allocators'!$B$15:$W$361, MATCH('O5 Details by Class &amp; Accounts'!Z$18, 'E2 Allocators'!$B$15:$W$15, 0),FALSE)*$F88), 0, VLOOKUP(VLOOKUP($A88, 'E4 TB Allocation Details'!$A$18:$L$217, MATCH("Demand ID", 'E4 TB Allocation Details'!$A$18:$L$18, 0),FALSE), 'E2 Allocators'!$B$15:$W$361, MATCH('O5 Details by Class &amp; Accounts'!Z$18, 'E2 Allocators'!$B$15:$W$15, 0),FALSE)*$F88)</f>
        <v>0</v>
      </c>
      <c r="AA88" s="1334">
        <f>IF(ISERROR(VLOOKUP(VLOOKUP($A88, 'E4 TB Allocation Details'!$A$18:$L$217, MATCH("Demand ID", 'E4 TB Allocation Details'!$A$18:$L$18, 0),FALSE), 'E2 Allocators'!$B$15:$W$361, MATCH('O5 Details by Class &amp; Accounts'!AA$18, 'E2 Allocators'!$B$15:$W$15, 0),FALSE)*$F88), 0, VLOOKUP(VLOOKUP($A88, 'E4 TB Allocation Details'!$A$18:$L$217, MATCH("Demand ID", 'E4 TB Allocation Details'!$A$18:$L$18, 0),FALSE), 'E2 Allocators'!$B$15:$W$361, MATCH('O5 Details by Class &amp; Accounts'!AA$18, 'E2 Allocators'!$B$15:$W$15, 0),FALSE)*$F88)</f>
        <v>0</v>
      </c>
      <c r="AB88" s="1334">
        <f>IF(ISERROR(VLOOKUP(VLOOKUP($A88, 'E4 TB Allocation Details'!$A$18:$L$217, MATCH("Demand ID", 'E4 TB Allocation Details'!$A$18:$L$18, 0),FALSE), 'E2 Allocators'!$B$15:$W$361, MATCH('O5 Details by Class &amp; Accounts'!AB$18, 'E2 Allocators'!$B$15:$W$15, 0),FALSE)*$F88), 0, VLOOKUP(VLOOKUP($A88, 'E4 TB Allocation Details'!$A$18:$L$217, MATCH("Demand ID", 'E4 TB Allocation Details'!$A$18:$L$18, 0),FALSE), 'E2 Allocators'!$B$15:$W$361, MATCH('O5 Details by Class &amp; Accounts'!AB$18, 'E2 Allocators'!$B$15:$W$15, 0),FALSE)*$F88)</f>
        <v>0</v>
      </c>
      <c r="AC88" s="1334">
        <f t="shared" si="14"/>
        <v>0</v>
      </c>
      <c r="AD88" s="1334">
        <f>IF(ISERROR(VLOOKUP(VLOOKUP($A88, 'E4 TB Allocation Details'!$A$18:$L$217, MATCH("Customer ID", 'E4 TB Allocation Details'!$A$18:$L$18, 0),FALSE), 'E2 Allocators'!$B$15:$W$361, MATCH('O5 Details by Class &amp; Accounts'!AD$18, 'E2 Allocators'!$B$15:$W$15, 0),FALSE)*$G88), 0, VLOOKUP(VLOOKUP($A88, 'E4 TB Allocation Details'!$A$18:$L$217, MATCH("Customer ID", 'E4 TB Allocation Details'!$A$18:$L$18, 0),FALSE), 'E2 Allocators'!$B$15:$W$361, MATCH('O5 Details by Class &amp; Accounts'!AD$18, 'E2 Allocators'!$B$15:$W$15, 0),FALSE)*$G88)</f>
        <v>0</v>
      </c>
      <c r="AE88" s="1334">
        <f>IF(ISERROR(VLOOKUP(VLOOKUP($A88, 'E4 TB Allocation Details'!$A$18:$L$217, MATCH("Customer ID", 'E4 TB Allocation Details'!$A$18:$L$18, 0),FALSE), 'E2 Allocators'!$B$15:$W$361, MATCH('O5 Details by Class &amp; Accounts'!AE$18, 'E2 Allocators'!$B$15:$W$15, 0),FALSE)*$G88), 0, VLOOKUP(VLOOKUP($A88, 'E4 TB Allocation Details'!$A$18:$L$217, MATCH("Customer ID", 'E4 TB Allocation Details'!$A$18:$L$18, 0),FALSE), 'E2 Allocators'!$B$15:$W$361, MATCH('O5 Details by Class &amp; Accounts'!AE$18, 'E2 Allocators'!$B$15:$W$15, 0),FALSE)*$G88)</f>
        <v>0</v>
      </c>
      <c r="AF88" s="1334">
        <f>IF(ISERROR(VLOOKUP(VLOOKUP($A88, 'E4 TB Allocation Details'!$A$18:$L$217, MATCH("Customer ID", 'E4 TB Allocation Details'!$A$18:$L$18, 0),FALSE), 'E2 Allocators'!$B$15:$W$361, MATCH('O5 Details by Class &amp; Accounts'!AF$18, 'E2 Allocators'!$B$15:$W$15, 0),FALSE)*$G88), 0, VLOOKUP(VLOOKUP($A88, 'E4 TB Allocation Details'!$A$18:$L$217, MATCH("Customer ID", 'E4 TB Allocation Details'!$A$18:$L$18, 0),FALSE), 'E2 Allocators'!$B$15:$W$361, MATCH('O5 Details by Class &amp; Accounts'!AF$18, 'E2 Allocators'!$B$15:$W$15, 0),FALSE)*$G88)</f>
        <v>0</v>
      </c>
      <c r="AG88" s="1334">
        <f>IF(ISERROR(VLOOKUP(VLOOKUP($A88, 'E4 TB Allocation Details'!$A$18:$L$217, MATCH("Customer ID", 'E4 TB Allocation Details'!$A$18:$L$18, 0),FALSE), 'E2 Allocators'!$B$15:$W$361, MATCH('O5 Details by Class &amp; Accounts'!AG$18, 'E2 Allocators'!$B$15:$W$15, 0),FALSE)*$G88), 0, VLOOKUP(VLOOKUP($A88, 'E4 TB Allocation Details'!$A$18:$L$217, MATCH("Customer ID", 'E4 TB Allocation Details'!$A$18:$L$18, 0),FALSE), 'E2 Allocators'!$B$15:$W$361, MATCH('O5 Details by Class &amp; Accounts'!AG$18, 'E2 Allocators'!$B$15:$W$15, 0),FALSE)*$G88)</f>
        <v>0</v>
      </c>
      <c r="AH88" s="1334">
        <f>IF(ISERROR(VLOOKUP(VLOOKUP($A88, 'E4 TB Allocation Details'!$A$18:$L$217, MATCH("Customer ID", 'E4 TB Allocation Details'!$A$18:$L$18, 0),FALSE), 'E2 Allocators'!$B$15:$W$361, MATCH('O5 Details by Class &amp; Accounts'!AH$18, 'E2 Allocators'!$B$15:$W$15, 0),FALSE)*$G88), 0, VLOOKUP(VLOOKUP($A88, 'E4 TB Allocation Details'!$A$18:$L$217, MATCH("Customer ID", 'E4 TB Allocation Details'!$A$18:$L$18, 0),FALSE), 'E2 Allocators'!$B$15:$W$361, MATCH('O5 Details by Class &amp; Accounts'!AH$18, 'E2 Allocators'!$B$15:$W$15, 0),FALSE)*$G88)</f>
        <v>0</v>
      </c>
      <c r="AI88" s="1334">
        <f>IF(ISERROR(VLOOKUP(VLOOKUP($A88, 'E4 TB Allocation Details'!$A$18:$L$217, MATCH("Customer ID", 'E4 TB Allocation Details'!$A$18:$L$18, 0),FALSE), 'E2 Allocators'!$B$15:$W$361, MATCH('O5 Details by Class &amp; Accounts'!AI$18, 'E2 Allocators'!$B$15:$W$15, 0),FALSE)*$G88), 0, VLOOKUP(VLOOKUP($A88, 'E4 TB Allocation Details'!$A$18:$L$217, MATCH("Customer ID", 'E4 TB Allocation Details'!$A$18:$L$18, 0),FALSE), 'E2 Allocators'!$B$15:$W$361, MATCH('O5 Details by Class &amp; Accounts'!AI$18, 'E2 Allocators'!$B$15:$W$15, 0),FALSE)*$G88)</f>
        <v>0</v>
      </c>
      <c r="AJ88" s="1334">
        <f>IF(ISERROR(VLOOKUP(VLOOKUP($A88, 'E4 TB Allocation Details'!$A$18:$L$217, MATCH("Customer ID", 'E4 TB Allocation Details'!$A$18:$L$18, 0),FALSE), 'E2 Allocators'!$B$15:$W$361, MATCH('O5 Details by Class &amp; Accounts'!AJ$18, 'E2 Allocators'!$B$15:$W$15, 0),FALSE)*$G88), 0, VLOOKUP(VLOOKUP($A88, 'E4 TB Allocation Details'!$A$18:$L$217, MATCH("Customer ID", 'E4 TB Allocation Details'!$A$18:$L$18, 0),FALSE), 'E2 Allocators'!$B$15:$W$361, MATCH('O5 Details by Class &amp; Accounts'!AJ$18, 'E2 Allocators'!$B$15:$W$15, 0),FALSE)*$G88)</f>
        <v>0</v>
      </c>
      <c r="AK88" s="1334">
        <f>IF(ISERROR(VLOOKUP(VLOOKUP($A88, 'E4 TB Allocation Details'!$A$18:$L$217, MATCH("Customer ID", 'E4 TB Allocation Details'!$A$18:$L$18, 0),FALSE), 'E2 Allocators'!$B$15:$W$361, MATCH('O5 Details by Class &amp; Accounts'!AK$18, 'E2 Allocators'!$B$15:$W$15, 0),FALSE)*$G88), 0, VLOOKUP(VLOOKUP($A88, 'E4 TB Allocation Details'!$A$18:$L$217, MATCH("Customer ID", 'E4 TB Allocation Details'!$A$18:$L$18, 0),FALSE), 'E2 Allocators'!$B$15:$W$361, MATCH('O5 Details by Class &amp; Accounts'!AK$18, 'E2 Allocators'!$B$15:$W$15, 0),FALSE)*$G88)</f>
        <v>0</v>
      </c>
      <c r="AL88" s="1334">
        <f>IF(ISERROR(VLOOKUP(VLOOKUP($A88, 'E4 TB Allocation Details'!$A$18:$L$217, MATCH("Customer ID", 'E4 TB Allocation Details'!$A$18:$L$18, 0),FALSE), 'E2 Allocators'!$B$15:$W$361, MATCH('O5 Details by Class &amp; Accounts'!AL$18, 'E2 Allocators'!$B$15:$W$15, 0),FALSE)*$G88), 0, VLOOKUP(VLOOKUP($A88, 'E4 TB Allocation Details'!$A$18:$L$217, MATCH("Customer ID", 'E4 TB Allocation Details'!$A$18:$L$18, 0),FALSE), 'E2 Allocators'!$B$15:$W$361, MATCH('O5 Details by Class &amp; Accounts'!AL$18, 'E2 Allocators'!$B$15:$W$15, 0),FALSE)*$G88)</f>
        <v>0</v>
      </c>
      <c r="AM88" s="1334">
        <f>IF(ISERROR(VLOOKUP(VLOOKUP($A88, 'E4 TB Allocation Details'!$A$18:$L$217, MATCH("Customer ID", 'E4 TB Allocation Details'!$A$18:$L$18, 0),FALSE), 'E2 Allocators'!$B$15:$W$361, MATCH('O5 Details by Class &amp; Accounts'!AM$18, 'E2 Allocators'!$B$15:$W$15, 0),FALSE)*$G88), 0, VLOOKUP(VLOOKUP($A88, 'E4 TB Allocation Details'!$A$18:$L$217, MATCH("Customer ID", 'E4 TB Allocation Details'!$A$18:$L$18, 0),FALSE), 'E2 Allocators'!$B$15:$W$361, MATCH('O5 Details by Class &amp; Accounts'!AM$18, 'E2 Allocators'!$B$15:$W$15, 0),FALSE)*$G88)</f>
        <v>0</v>
      </c>
      <c r="AN88" s="1334">
        <f>IF(ISERROR(VLOOKUP(VLOOKUP($A88, 'E4 TB Allocation Details'!$A$18:$L$217, MATCH("Customer ID", 'E4 TB Allocation Details'!$A$18:$L$18, 0),FALSE), 'E2 Allocators'!$B$15:$W$361, MATCH('O5 Details by Class &amp; Accounts'!AN$18, 'E2 Allocators'!$B$15:$W$15, 0),FALSE)*$G88), 0, VLOOKUP(VLOOKUP($A88, 'E4 TB Allocation Details'!$A$18:$L$217, MATCH("Customer ID", 'E4 TB Allocation Details'!$A$18:$L$18, 0),FALSE), 'E2 Allocators'!$B$15:$W$361, MATCH('O5 Details by Class &amp; Accounts'!AN$18, 'E2 Allocators'!$B$15:$W$15, 0),FALSE)*$G88)</f>
        <v>0</v>
      </c>
      <c r="AO88" s="1334">
        <f>IF(ISERROR(VLOOKUP(VLOOKUP($A88, 'E4 TB Allocation Details'!$A$18:$L$217, MATCH("Customer ID", 'E4 TB Allocation Details'!$A$18:$L$18, 0),FALSE), 'E2 Allocators'!$B$15:$W$361, MATCH('O5 Details by Class &amp; Accounts'!AO$18, 'E2 Allocators'!$B$15:$W$15, 0),FALSE)*$G88), 0, VLOOKUP(VLOOKUP($A88, 'E4 TB Allocation Details'!$A$18:$L$217, MATCH("Customer ID", 'E4 TB Allocation Details'!$A$18:$L$18, 0),FALSE), 'E2 Allocators'!$B$15:$W$361, MATCH('O5 Details by Class &amp; Accounts'!AO$18, 'E2 Allocators'!$B$15:$W$15, 0),FALSE)*$G88)</f>
        <v>0</v>
      </c>
      <c r="AP88" s="1334">
        <f>IF(ISERROR(VLOOKUP(VLOOKUP($A88, 'E4 TB Allocation Details'!$A$18:$L$217, MATCH("Customer ID", 'E4 TB Allocation Details'!$A$18:$L$18, 0),FALSE), 'E2 Allocators'!$B$15:$W$361, MATCH('O5 Details by Class &amp; Accounts'!AP$18, 'E2 Allocators'!$B$15:$W$15, 0),FALSE)*$G88), 0, VLOOKUP(VLOOKUP($A88, 'E4 TB Allocation Details'!$A$18:$L$217, MATCH("Customer ID", 'E4 TB Allocation Details'!$A$18:$L$18, 0),FALSE), 'E2 Allocators'!$B$15:$W$361, MATCH('O5 Details by Class &amp; Accounts'!AP$18, 'E2 Allocators'!$B$15:$W$15, 0),FALSE)*$G88)</f>
        <v>0</v>
      </c>
      <c r="AQ88" s="1334">
        <f>IF(ISERROR(VLOOKUP(VLOOKUP($A88, 'E4 TB Allocation Details'!$A$18:$L$217, MATCH("Customer ID", 'E4 TB Allocation Details'!$A$18:$L$18, 0),FALSE), 'E2 Allocators'!$B$15:$W$361, MATCH('O5 Details by Class &amp; Accounts'!AQ$18, 'E2 Allocators'!$B$15:$W$15, 0),FALSE)*$G88), 0, VLOOKUP(VLOOKUP($A88, 'E4 TB Allocation Details'!$A$18:$L$217, MATCH("Customer ID", 'E4 TB Allocation Details'!$A$18:$L$18, 0),FALSE), 'E2 Allocators'!$B$15:$W$361, MATCH('O5 Details by Class &amp; Accounts'!AQ$18, 'E2 Allocators'!$B$15:$W$15, 0),FALSE)*$G88)</f>
        <v>0</v>
      </c>
      <c r="AR88" s="1334">
        <f>IF(ISERROR(VLOOKUP(VLOOKUP($A88, 'E4 TB Allocation Details'!$A$18:$L$217, MATCH("Customer ID", 'E4 TB Allocation Details'!$A$18:$L$18, 0),FALSE), 'E2 Allocators'!$B$15:$W$361, MATCH('O5 Details by Class &amp; Accounts'!AR$18, 'E2 Allocators'!$B$15:$W$15, 0),FALSE)*$G88), 0, VLOOKUP(VLOOKUP($A88, 'E4 TB Allocation Details'!$A$18:$L$217, MATCH("Customer ID", 'E4 TB Allocation Details'!$A$18:$L$18, 0),FALSE), 'E2 Allocators'!$B$15:$W$361, MATCH('O5 Details by Class &amp; Accounts'!AR$18, 'E2 Allocators'!$B$15:$W$15, 0),FALSE)*$G88)</f>
        <v>0</v>
      </c>
      <c r="AS88" s="1334">
        <f>IF(ISERROR(VLOOKUP(VLOOKUP($A88, 'E4 TB Allocation Details'!$A$18:$L$217, MATCH("Customer ID", 'E4 TB Allocation Details'!$A$18:$L$18, 0),FALSE), 'E2 Allocators'!$B$15:$W$361, MATCH('O5 Details by Class &amp; Accounts'!AS$18, 'E2 Allocators'!$B$15:$W$15, 0),FALSE)*$G88), 0, VLOOKUP(VLOOKUP($A88, 'E4 TB Allocation Details'!$A$18:$L$217, MATCH("Customer ID", 'E4 TB Allocation Details'!$A$18:$L$18, 0),FALSE), 'E2 Allocators'!$B$15:$W$361, MATCH('O5 Details by Class &amp; Accounts'!AS$18, 'E2 Allocators'!$B$15:$W$15, 0),FALSE)*$G88)</f>
        <v>0</v>
      </c>
      <c r="AT88" s="1334">
        <f>IF(ISERROR(VLOOKUP(VLOOKUP($A88, 'E4 TB Allocation Details'!$A$18:$L$217, MATCH("Customer ID", 'E4 TB Allocation Details'!$A$18:$L$18, 0),FALSE), 'E2 Allocators'!$B$15:$W$361, MATCH('O5 Details by Class &amp; Accounts'!AT$18, 'E2 Allocators'!$B$15:$W$15, 0),FALSE)*$G88), 0, VLOOKUP(VLOOKUP($A88, 'E4 TB Allocation Details'!$A$18:$L$217, MATCH("Customer ID", 'E4 TB Allocation Details'!$A$18:$L$18, 0),FALSE), 'E2 Allocators'!$B$15:$W$361, MATCH('O5 Details by Class &amp; Accounts'!AT$18, 'E2 Allocators'!$B$15:$W$15, 0),FALSE)*$G88)</f>
        <v>0</v>
      </c>
      <c r="AU88" s="1334">
        <f>IF(ISERROR(VLOOKUP(VLOOKUP($A88, 'E4 TB Allocation Details'!$A$18:$L$217, MATCH("Customer ID", 'E4 TB Allocation Details'!$A$18:$L$18, 0),FALSE), 'E2 Allocators'!$B$15:$W$361, MATCH('O5 Details by Class &amp; Accounts'!AU$18, 'E2 Allocators'!$B$15:$W$15, 0),FALSE)*$G88), 0, VLOOKUP(VLOOKUP($A88, 'E4 TB Allocation Details'!$A$18:$L$217, MATCH("Customer ID", 'E4 TB Allocation Details'!$A$18:$L$18, 0),FALSE), 'E2 Allocators'!$B$15:$W$361, MATCH('O5 Details by Class &amp; Accounts'!AU$18, 'E2 Allocators'!$B$15:$W$15, 0),FALSE)*$G88)</f>
        <v>0</v>
      </c>
      <c r="AV88" s="1334">
        <f>IF(ISERROR(VLOOKUP(VLOOKUP($A88, 'E4 TB Allocation Details'!$A$18:$L$217, MATCH("Customer ID", 'E4 TB Allocation Details'!$A$18:$L$18, 0),FALSE), 'E2 Allocators'!$B$15:$W$361, MATCH('O5 Details by Class &amp; Accounts'!AV$18, 'E2 Allocators'!$B$15:$W$15, 0),FALSE)*$G88), 0, VLOOKUP(VLOOKUP($A88, 'E4 TB Allocation Details'!$A$18:$L$217, MATCH("Customer ID", 'E4 TB Allocation Details'!$A$18:$L$18, 0),FALSE), 'E2 Allocators'!$B$15:$W$361, MATCH('O5 Details by Class &amp; Accounts'!AV$18, 'E2 Allocators'!$B$15:$W$15, 0),FALSE)*$G88)</f>
        <v>0</v>
      </c>
      <c r="AW88" s="1334">
        <f>IF(ISERROR(VLOOKUP(VLOOKUP($A88, 'E4 TB Allocation Details'!$A$18:$L$217, MATCH("Customer ID", 'E4 TB Allocation Details'!$A$18:$L$18, 0),FALSE), 'E2 Allocators'!$B$15:$W$361, MATCH('O5 Details by Class &amp; Accounts'!AW$18, 'E2 Allocators'!$B$15:$W$15, 0),FALSE)*$G88), 0, VLOOKUP(VLOOKUP($A88, 'E4 TB Allocation Details'!$A$18:$L$217, MATCH("Customer ID", 'E4 TB Allocation Details'!$A$18:$L$18, 0),FALSE), 'E2 Allocators'!$B$15:$W$361, MATCH('O5 Details by Class &amp; Accounts'!AW$18, 'E2 Allocators'!$B$15:$W$15, 0),FALSE)*$G88)</f>
        <v>0</v>
      </c>
      <c r="AX88" s="1334">
        <f t="shared" si="15"/>
        <v>0</v>
      </c>
      <c r="AY88" s="1334">
        <f>IF(ISERROR(VLOOKUP(VLOOKUP($A88, 'E4 TB Allocation Details'!$A$18:$L$217, MATCH("Misc ID", 'E4 TB Allocation Details'!$A$18:$L$18, 0),FALSE), 'E2 Allocators'!$B$15:$W$361, MATCH('O5 Details by Class &amp; Accounts'!AY$18, 'E2 Allocators'!$B$15:$W$15, 0),FALSE)*$E88), 0, VLOOKUP(VLOOKUP($A88, 'E4 TB Allocation Details'!$A$18:$L$217, MATCH("Misc ID", 'E4 TB Allocation Details'!$A$18:$L$18, 0),FALSE), 'E2 Allocators'!$B$15:$W$361, MATCH('O5 Details by Class &amp; Accounts'!AY$18, 'E2 Allocators'!$B$15:$W$15, 0),FALSE)*$E88)</f>
        <v>-30147.500663528434</v>
      </c>
      <c r="AZ88" s="1334">
        <f>IF(ISERROR(VLOOKUP(VLOOKUP($A88, 'E4 TB Allocation Details'!$A$18:$L$217, MATCH("Misc ID", 'E4 TB Allocation Details'!$A$18:$L$18, 0),FALSE), 'E2 Allocators'!$B$15:$W$361, MATCH('O5 Details by Class &amp; Accounts'!AZ$18, 'E2 Allocators'!$B$15:$W$15, 0),FALSE)*$E88), 0, VLOOKUP(VLOOKUP($A88, 'E4 TB Allocation Details'!$A$18:$L$217, MATCH("Misc ID", 'E4 TB Allocation Details'!$A$18:$L$18, 0),FALSE), 'E2 Allocators'!$B$15:$W$361, MATCH('O5 Details by Class &amp; Accounts'!AZ$18, 'E2 Allocators'!$B$15:$W$15, 0),FALSE)*$E88)</f>
        <v>-5468.8517373863206</v>
      </c>
      <c r="BA88" s="1334">
        <f>IF(ISERROR(VLOOKUP(VLOOKUP($A88, 'E4 TB Allocation Details'!$A$18:$L$217, MATCH("Misc ID", 'E4 TB Allocation Details'!$A$18:$L$18, 0),FALSE), 'E2 Allocators'!$B$15:$W$361, MATCH('O5 Details by Class &amp; Accounts'!BA$18, 'E2 Allocators'!$B$15:$W$15, 0),FALSE)*$E88), 0, VLOOKUP(VLOOKUP($A88, 'E4 TB Allocation Details'!$A$18:$L$217, MATCH("Misc ID", 'E4 TB Allocation Details'!$A$18:$L$18, 0),FALSE), 'E2 Allocators'!$B$15:$W$361, MATCH('O5 Details by Class &amp; Accounts'!BA$18, 'E2 Allocators'!$B$15:$W$15, 0),FALSE)*$E88)</f>
        <v>-5158.3956706898916</v>
      </c>
      <c r="BB88" s="1334">
        <f>IF(ISERROR(VLOOKUP(VLOOKUP($A88, 'E4 TB Allocation Details'!$A$18:$L$217, MATCH("Misc ID", 'E4 TB Allocation Details'!$A$18:$L$18, 0),FALSE), 'E2 Allocators'!$B$15:$W$361, MATCH('O5 Details by Class &amp; Accounts'!BB$18, 'E2 Allocators'!$B$15:$W$15, 0),FALSE)*$E88), 0, VLOOKUP(VLOOKUP($A88, 'E4 TB Allocation Details'!$A$18:$L$217, MATCH("Misc ID", 'E4 TB Allocation Details'!$A$18:$L$18, 0),FALSE), 'E2 Allocators'!$B$15:$W$361, MATCH('O5 Details by Class &amp; Accounts'!BB$18, 'E2 Allocators'!$B$15:$W$15, 0),FALSE)*$E88)</f>
        <v>0</v>
      </c>
      <c r="BC88" s="1334">
        <f>IF(ISERROR(VLOOKUP(VLOOKUP($A88, 'E4 TB Allocation Details'!$A$18:$L$217, MATCH("Misc ID", 'E4 TB Allocation Details'!$A$18:$L$18, 0),FALSE), 'E2 Allocators'!$B$15:$W$361, MATCH('O5 Details by Class &amp; Accounts'!BC$18, 'E2 Allocators'!$B$15:$W$15, 0),FALSE)*$E88), 0, VLOOKUP(VLOOKUP($A88, 'E4 TB Allocation Details'!$A$18:$L$217, MATCH("Misc ID", 'E4 TB Allocation Details'!$A$18:$L$18, 0),FALSE), 'E2 Allocators'!$B$15:$W$361, MATCH('O5 Details by Class &amp; Accounts'!BC$18, 'E2 Allocators'!$B$15:$W$15, 0),FALSE)*$E88)</f>
        <v>-1611.7227578423631</v>
      </c>
      <c r="BD88" s="1334">
        <f>IF(ISERROR(VLOOKUP(VLOOKUP($A88, 'E4 TB Allocation Details'!$A$18:$L$217, MATCH("Misc ID", 'E4 TB Allocation Details'!$A$18:$L$18, 0),FALSE), 'E2 Allocators'!$B$15:$W$361, MATCH('O5 Details by Class &amp; Accounts'!BD$18, 'E2 Allocators'!$B$15:$W$15, 0),FALSE)*$E88), 0, VLOOKUP(VLOOKUP($A88, 'E4 TB Allocation Details'!$A$18:$L$217, MATCH("Misc ID", 'E4 TB Allocation Details'!$A$18:$L$18, 0),FALSE), 'E2 Allocators'!$B$15:$W$361, MATCH('O5 Details by Class &amp; Accounts'!BD$18, 'E2 Allocators'!$B$15:$W$15, 0),FALSE)*$E88)</f>
        <v>-2015.0609379936775</v>
      </c>
      <c r="BE88" s="1334">
        <f>IF(ISERROR(VLOOKUP(VLOOKUP($A88, 'E4 TB Allocation Details'!$A$18:$L$217, MATCH("Misc ID", 'E4 TB Allocation Details'!$A$18:$L$18, 0),FALSE), 'E2 Allocators'!$B$15:$W$361, MATCH('O5 Details by Class &amp; Accounts'!BE$18, 'E2 Allocators'!$B$15:$W$15, 0),FALSE)*$E88), 0, VLOOKUP(VLOOKUP($A88, 'E4 TB Allocation Details'!$A$18:$L$217, MATCH("Misc ID", 'E4 TB Allocation Details'!$A$18:$L$18, 0),FALSE), 'E2 Allocators'!$B$15:$W$361, MATCH('O5 Details by Class &amp; Accounts'!BE$18, 'E2 Allocators'!$B$15:$W$15, 0),FALSE)*$E88)</f>
        <v>-1515.0902148101575</v>
      </c>
      <c r="BF88" s="1334">
        <f>IF(ISERROR(VLOOKUP(VLOOKUP($A88, 'E4 TB Allocation Details'!$A$18:$L$217, MATCH("Misc ID", 'E4 TB Allocation Details'!$A$18:$L$18, 0),FALSE), 'E2 Allocators'!$B$15:$W$361, MATCH('O5 Details by Class &amp; Accounts'!BF$18, 'E2 Allocators'!$B$15:$W$15, 0),FALSE)*$E88), 0, VLOOKUP(VLOOKUP($A88, 'E4 TB Allocation Details'!$A$18:$L$217, MATCH("Misc ID", 'E4 TB Allocation Details'!$A$18:$L$18, 0),FALSE), 'E2 Allocators'!$B$15:$W$361, MATCH('O5 Details by Class &amp; Accounts'!BF$18, 'E2 Allocators'!$B$15:$W$15, 0),FALSE)*$E88)</f>
        <v>-99.813405254256622</v>
      </c>
      <c r="BG88" s="1334">
        <f>IF(ISERROR(VLOOKUP(VLOOKUP($A88, 'E4 TB Allocation Details'!$A$18:$L$217, MATCH("Misc ID", 'E4 TB Allocation Details'!$A$18:$L$18, 0),FALSE), 'E2 Allocators'!$B$15:$W$361, MATCH('O5 Details by Class &amp; Accounts'!BG$18, 'E2 Allocators'!$B$15:$W$15, 0),FALSE)*$E88), 0, VLOOKUP(VLOOKUP($A88, 'E4 TB Allocation Details'!$A$18:$L$217, MATCH("Misc ID", 'E4 TB Allocation Details'!$A$18:$L$18, 0),FALSE), 'E2 Allocators'!$B$15:$W$361, MATCH('O5 Details by Class &amp; Accounts'!BG$18, 'E2 Allocators'!$B$15:$W$15, 0),FALSE)*$E88)</f>
        <v>-281.56461249490553</v>
      </c>
      <c r="BH88" s="1334">
        <f>IF(ISERROR(VLOOKUP(VLOOKUP($A88, 'E4 TB Allocation Details'!$A$18:$L$217, MATCH("Misc ID", 'E4 TB Allocation Details'!$A$18:$L$18, 0),FALSE), 'E2 Allocators'!$B$15:$W$361, MATCH('O5 Details by Class &amp; Accounts'!BH$18, 'E2 Allocators'!$B$15:$W$15, 0),FALSE)*$E88), 0, VLOOKUP(VLOOKUP($A88, 'E4 TB Allocation Details'!$A$18:$L$217, MATCH("Misc ID", 'E4 TB Allocation Details'!$A$18:$L$18, 0),FALSE), 'E2 Allocators'!$B$15:$W$361, MATCH('O5 Details by Class &amp; Accounts'!BH$18, 'E2 Allocators'!$B$15:$W$15, 0),FALSE)*$E88)</f>
        <v>0</v>
      </c>
      <c r="BI88" s="1334">
        <f>IF(ISERROR(VLOOKUP(VLOOKUP($A88, 'E4 TB Allocation Details'!$A$18:$L$217, MATCH("Misc ID", 'E4 TB Allocation Details'!$A$18:$L$18, 0),FALSE), 'E2 Allocators'!$B$15:$W$361, MATCH('O5 Details by Class &amp; Accounts'!BI$18, 'E2 Allocators'!$B$15:$W$15, 0),FALSE)*$E88), 0, VLOOKUP(VLOOKUP($A88, 'E4 TB Allocation Details'!$A$18:$L$217, MATCH("Misc ID", 'E4 TB Allocation Details'!$A$18:$L$18, 0),FALSE), 'E2 Allocators'!$B$15:$W$361, MATCH('O5 Details by Class &amp; Accounts'!BI$18, 'E2 Allocators'!$B$15:$W$15, 0),FALSE)*$E88)</f>
        <v>0</v>
      </c>
      <c r="BJ88" s="1334">
        <f>IF(ISERROR(VLOOKUP(VLOOKUP($A88, 'E4 TB Allocation Details'!$A$18:$L$217, MATCH("Misc ID", 'E4 TB Allocation Details'!$A$18:$L$18, 0),FALSE), 'E2 Allocators'!$B$15:$W$361, MATCH('O5 Details by Class &amp; Accounts'!BJ$18, 'E2 Allocators'!$B$15:$W$15, 0),FALSE)*$E88), 0, VLOOKUP(VLOOKUP($A88, 'E4 TB Allocation Details'!$A$18:$L$217, MATCH("Misc ID", 'E4 TB Allocation Details'!$A$18:$L$18, 0),FALSE), 'E2 Allocators'!$B$15:$W$361, MATCH('O5 Details by Class &amp; Accounts'!BJ$18, 'E2 Allocators'!$B$15:$W$15, 0),FALSE)*$E88)</f>
        <v>0</v>
      </c>
      <c r="BK88" s="1334">
        <f>IF(ISERROR(VLOOKUP(VLOOKUP($A88, 'E4 TB Allocation Details'!$A$18:$L$217, MATCH("Misc ID", 'E4 TB Allocation Details'!$A$18:$L$18, 0),FALSE), 'E2 Allocators'!$B$15:$W$361, MATCH('O5 Details by Class &amp; Accounts'!BK$18, 'E2 Allocators'!$B$15:$W$15, 0),FALSE)*$E88), 0, VLOOKUP(VLOOKUP($A88, 'E4 TB Allocation Details'!$A$18:$L$217, MATCH("Misc ID", 'E4 TB Allocation Details'!$A$18:$L$18, 0),FALSE), 'E2 Allocators'!$B$15:$W$361, MATCH('O5 Details by Class &amp; Accounts'!BK$18, 'E2 Allocators'!$B$15:$W$15, 0),FALSE)*$E88)</f>
        <v>0</v>
      </c>
      <c r="BL88" s="1334">
        <f>IF(ISERROR(VLOOKUP(VLOOKUP($A88, 'E4 TB Allocation Details'!$A$18:$L$217, MATCH("Misc ID", 'E4 TB Allocation Details'!$A$18:$L$18, 0),FALSE), 'E2 Allocators'!$B$15:$W$361, MATCH('O5 Details by Class &amp; Accounts'!BL$18, 'E2 Allocators'!$B$15:$W$15, 0),FALSE)*$E88), 0, VLOOKUP(VLOOKUP($A88, 'E4 TB Allocation Details'!$A$18:$L$217, MATCH("Misc ID", 'E4 TB Allocation Details'!$A$18:$L$18, 0),FALSE), 'E2 Allocators'!$B$15:$W$361, MATCH('O5 Details by Class &amp; Accounts'!BL$18, 'E2 Allocators'!$B$15:$W$15, 0),FALSE)*$E88)</f>
        <v>0</v>
      </c>
      <c r="BM88" s="1334">
        <f>IF(ISERROR(VLOOKUP(VLOOKUP($A88, 'E4 TB Allocation Details'!$A$18:$L$217, MATCH("Misc ID", 'E4 TB Allocation Details'!$A$18:$L$18, 0),FALSE), 'E2 Allocators'!$B$15:$W$361, MATCH('O5 Details by Class &amp; Accounts'!BM$18, 'E2 Allocators'!$B$15:$W$15, 0),FALSE)*$E88), 0, VLOOKUP(VLOOKUP($A88, 'E4 TB Allocation Details'!$A$18:$L$217, MATCH("Misc ID", 'E4 TB Allocation Details'!$A$18:$L$18, 0),FALSE), 'E2 Allocators'!$B$15:$W$361, MATCH('O5 Details by Class &amp; Accounts'!BM$18, 'E2 Allocators'!$B$15:$W$15, 0),FALSE)*$E88)</f>
        <v>0</v>
      </c>
      <c r="BN88" s="1334">
        <f>IF(ISERROR(VLOOKUP(VLOOKUP($A88, 'E4 TB Allocation Details'!$A$18:$L$217, MATCH("Misc ID", 'E4 TB Allocation Details'!$A$18:$L$18, 0),FALSE), 'E2 Allocators'!$B$15:$W$361, MATCH('O5 Details by Class &amp; Accounts'!BN$18, 'E2 Allocators'!$B$15:$W$15, 0),FALSE)*$E88), 0, VLOOKUP(VLOOKUP($A88, 'E4 TB Allocation Details'!$A$18:$L$217, MATCH("Misc ID", 'E4 TB Allocation Details'!$A$18:$L$18, 0),FALSE), 'E2 Allocators'!$B$15:$W$361, MATCH('O5 Details by Class &amp; Accounts'!BN$18, 'E2 Allocators'!$B$15:$W$15, 0),FALSE)*$E88)</f>
        <v>0</v>
      </c>
      <c r="BO88" s="1334">
        <f>IF(ISERROR(VLOOKUP(VLOOKUP($A88, 'E4 TB Allocation Details'!$A$18:$L$217, MATCH("Misc ID", 'E4 TB Allocation Details'!$A$18:$L$18, 0),FALSE), 'E2 Allocators'!$B$15:$W$361, MATCH('O5 Details by Class &amp; Accounts'!BO$18, 'E2 Allocators'!$B$15:$W$15, 0),FALSE)*$E88), 0, VLOOKUP(VLOOKUP($A88, 'E4 TB Allocation Details'!$A$18:$L$217, MATCH("Misc ID", 'E4 TB Allocation Details'!$A$18:$L$18, 0),FALSE), 'E2 Allocators'!$B$15:$W$361, MATCH('O5 Details by Class &amp; Accounts'!BO$18, 'E2 Allocators'!$B$15:$W$15, 0),FALSE)*$E88)</f>
        <v>0</v>
      </c>
      <c r="BP88" s="1334">
        <f>IF(ISERROR(VLOOKUP(VLOOKUP($A88, 'E4 TB Allocation Details'!$A$18:$L$217, MATCH("Misc ID", 'E4 TB Allocation Details'!$A$18:$L$18, 0),FALSE), 'E2 Allocators'!$B$15:$W$361, MATCH('O5 Details by Class &amp; Accounts'!BP$18, 'E2 Allocators'!$B$15:$W$15, 0),FALSE)*$E88), 0, VLOOKUP(VLOOKUP($A88, 'E4 TB Allocation Details'!$A$18:$L$217, MATCH("Misc ID", 'E4 TB Allocation Details'!$A$18:$L$18, 0),FALSE), 'E2 Allocators'!$B$15:$W$361, MATCH('O5 Details by Class &amp; Accounts'!BP$18, 'E2 Allocators'!$B$15:$W$15, 0),FALSE)*$E88)</f>
        <v>0</v>
      </c>
      <c r="BQ88" s="1334">
        <f>IF(ISERROR(VLOOKUP(VLOOKUP($A88, 'E4 TB Allocation Details'!$A$18:$L$217, MATCH("Misc ID", 'E4 TB Allocation Details'!$A$18:$L$18, 0),FALSE), 'E2 Allocators'!$B$15:$W$361, MATCH('O5 Details by Class &amp; Accounts'!BQ$18, 'E2 Allocators'!$B$15:$W$15, 0),FALSE)*$E88), 0, VLOOKUP(VLOOKUP($A88, 'E4 TB Allocation Details'!$A$18:$L$217, MATCH("Misc ID", 'E4 TB Allocation Details'!$A$18:$L$18, 0),FALSE), 'E2 Allocators'!$B$15:$W$361, MATCH('O5 Details by Class &amp; Accounts'!BQ$18, 'E2 Allocators'!$B$15:$W$15, 0),FALSE)*$E88)</f>
        <v>0</v>
      </c>
      <c r="BR88" s="1334">
        <f>IF(ISERROR(VLOOKUP(VLOOKUP($A88, 'E4 TB Allocation Details'!$A$18:$L$217, MATCH("Misc ID", 'E4 TB Allocation Details'!$A$18:$L$18, 0),FALSE), 'E2 Allocators'!$B$15:$W$361, MATCH('O5 Details by Class &amp; Accounts'!BR$18, 'E2 Allocators'!$B$15:$W$15, 0),FALSE)*$E88), 0, VLOOKUP(VLOOKUP($A88, 'E4 TB Allocation Details'!$A$18:$L$217, MATCH("Misc ID", 'E4 TB Allocation Details'!$A$18:$L$18, 0),FALSE), 'E2 Allocators'!$B$15:$W$361, MATCH('O5 Details by Class &amp; Accounts'!BR$18, 'E2 Allocators'!$B$15:$W$15, 0),FALSE)*$E88)</f>
        <v>0</v>
      </c>
      <c r="BS88" s="1334">
        <f t="shared" si="18"/>
        <v>-46298.000000000007</v>
      </c>
      <c r="BT88" s="1334">
        <f>IF(ISERROR(VLOOKUP(VLOOKUP($A88, 'E4 TB Allocation Details'!$A$18:$L$217, MATCH("A &amp; G ID", 'E4 TB Allocation Details'!$A$18:$L$18, 0),FALSE), 'E2 Allocators'!$B$15:$W$361, MATCH('O5 Details by Class &amp; Accounts'!BT$18, 'E2 Allocators'!$B$15:$W$15, 0),FALSE)*$E88), 0, VLOOKUP(VLOOKUP($A88, 'E4 TB Allocation Details'!$A$18:$L$217, MATCH("A &amp; G ID", 'E4 TB Allocation Details'!$A$18:$L$18, 0),FALSE), 'E2 Allocators'!$B$15:$W$361, MATCH('O5 Details by Class &amp; Accounts'!BT$18, 'E2 Allocators'!$B$15:$W$15, 0),FALSE)*$E88)</f>
        <v>0</v>
      </c>
      <c r="BU88" s="1334">
        <f>IF(ISERROR(VLOOKUP(VLOOKUP($A88, 'E4 TB Allocation Details'!$A$18:$L$217, MATCH("A &amp; G ID", 'E4 TB Allocation Details'!$A$18:$L$18, 0),FALSE), 'E2 Allocators'!$B$15:$W$361, MATCH('O5 Details by Class &amp; Accounts'!BU$18, 'E2 Allocators'!$B$15:$W$15, 0),FALSE)*$E88), 0, VLOOKUP(VLOOKUP($A88, 'E4 TB Allocation Details'!$A$18:$L$217, MATCH("A &amp; G ID", 'E4 TB Allocation Details'!$A$18:$L$18, 0),FALSE), 'E2 Allocators'!$B$15:$W$361, MATCH('O5 Details by Class &amp; Accounts'!BU$18, 'E2 Allocators'!$B$15:$W$15, 0),FALSE)*$E88)</f>
        <v>0</v>
      </c>
      <c r="BV88" s="1334">
        <f>IF(ISERROR(VLOOKUP(VLOOKUP($A88, 'E4 TB Allocation Details'!$A$18:$L$217, MATCH("A &amp; G ID", 'E4 TB Allocation Details'!$A$18:$L$18, 0),FALSE), 'E2 Allocators'!$B$15:$W$361, MATCH('O5 Details by Class &amp; Accounts'!BV$18, 'E2 Allocators'!$B$15:$W$15, 0),FALSE)*$E88), 0, VLOOKUP(VLOOKUP($A88, 'E4 TB Allocation Details'!$A$18:$L$217, MATCH("A &amp; G ID", 'E4 TB Allocation Details'!$A$18:$L$18, 0),FALSE), 'E2 Allocators'!$B$15:$W$361, MATCH('O5 Details by Class &amp; Accounts'!BV$18, 'E2 Allocators'!$B$15:$W$15, 0),FALSE)*$E88)</f>
        <v>0</v>
      </c>
      <c r="BW88" s="1334">
        <f>IF(ISERROR(VLOOKUP(VLOOKUP($A88, 'E4 TB Allocation Details'!$A$18:$L$217, MATCH("A &amp; G ID", 'E4 TB Allocation Details'!$A$18:$L$18, 0),FALSE), 'E2 Allocators'!$B$15:$W$361, MATCH('O5 Details by Class &amp; Accounts'!BW$18, 'E2 Allocators'!$B$15:$W$15, 0),FALSE)*$E88), 0, VLOOKUP(VLOOKUP($A88, 'E4 TB Allocation Details'!$A$18:$L$217, MATCH("A &amp; G ID", 'E4 TB Allocation Details'!$A$18:$L$18, 0),FALSE), 'E2 Allocators'!$B$15:$W$361, MATCH('O5 Details by Class &amp; Accounts'!BW$18, 'E2 Allocators'!$B$15:$W$15, 0),FALSE)*$E88)</f>
        <v>0</v>
      </c>
      <c r="BX88" s="1334">
        <f>IF(ISERROR(VLOOKUP(VLOOKUP($A88, 'E4 TB Allocation Details'!$A$18:$L$217, MATCH("A &amp; G ID", 'E4 TB Allocation Details'!$A$18:$L$18, 0),FALSE), 'E2 Allocators'!$B$15:$W$361, MATCH('O5 Details by Class &amp; Accounts'!BX$18, 'E2 Allocators'!$B$15:$W$15, 0),FALSE)*$E88), 0, VLOOKUP(VLOOKUP($A88, 'E4 TB Allocation Details'!$A$18:$L$217, MATCH("A &amp; G ID", 'E4 TB Allocation Details'!$A$18:$L$18, 0),FALSE), 'E2 Allocators'!$B$15:$W$361, MATCH('O5 Details by Class &amp; Accounts'!BX$18, 'E2 Allocators'!$B$15:$W$15, 0),FALSE)*$E88)</f>
        <v>0</v>
      </c>
      <c r="BY88" s="1334">
        <f>IF(ISERROR(VLOOKUP(VLOOKUP($A88, 'E4 TB Allocation Details'!$A$18:$L$217, MATCH("A &amp; G ID", 'E4 TB Allocation Details'!$A$18:$L$18, 0),FALSE), 'E2 Allocators'!$B$15:$W$361, MATCH('O5 Details by Class &amp; Accounts'!BY$18, 'E2 Allocators'!$B$15:$W$15, 0),FALSE)*$E88), 0, VLOOKUP(VLOOKUP($A88, 'E4 TB Allocation Details'!$A$18:$L$217, MATCH("A &amp; G ID", 'E4 TB Allocation Details'!$A$18:$L$18, 0),FALSE), 'E2 Allocators'!$B$15:$W$361, MATCH('O5 Details by Class &amp; Accounts'!BY$18, 'E2 Allocators'!$B$15:$W$15, 0),FALSE)*$E88)</f>
        <v>0</v>
      </c>
      <c r="BZ88" s="1334">
        <f>IF(ISERROR(VLOOKUP(VLOOKUP($A88, 'E4 TB Allocation Details'!$A$18:$L$217, MATCH("A &amp; G ID", 'E4 TB Allocation Details'!$A$18:$L$18, 0),FALSE), 'E2 Allocators'!$B$15:$W$361, MATCH('O5 Details by Class &amp; Accounts'!BZ$18, 'E2 Allocators'!$B$15:$W$15, 0),FALSE)*$E88), 0, VLOOKUP(VLOOKUP($A88, 'E4 TB Allocation Details'!$A$18:$L$217, MATCH("A &amp; G ID", 'E4 TB Allocation Details'!$A$18:$L$18, 0),FALSE), 'E2 Allocators'!$B$15:$W$361, MATCH('O5 Details by Class &amp; Accounts'!BZ$18, 'E2 Allocators'!$B$15:$W$15, 0),FALSE)*$E88)</f>
        <v>0</v>
      </c>
      <c r="CA88" s="1334">
        <f>IF(ISERROR(VLOOKUP(VLOOKUP($A88, 'E4 TB Allocation Details'!$A$18:$L$217, MATCH("A &amp; G ID", 'E4 TB Allocation Details'!$A$18:$L$18, 0),FALSE), 'E2 Allocators'!$B$15:$W$361, MATCH('O5 Details by Class &amp; Accounts'!CA$18, 'E2 Allocators'!$B$15:$W$15, 0),FALSE)*$E88), 0, VLOOKUP(VLOOKUP($A88, 'E4 TB Allocation Details'!$A$18:$L$217, MATCH("A &amp; G ID", 'E4 TB Allocation Details'!$A$18:$L$18, 0),FALSE), 'E2 Allocators'!$B$15:$W$361, MATCH('O5 Details by Class &amp; Accounts'!CA$18, 'E2 Allocators'!$B$15:$W$15, 0),FALSE)*$E88)</f>
        <v>0</v>
      </c>
      <c r="CB88" s="1334">
        <f>IF(ISERROR(VLOOKUP(VLOOKUP($A88, 'E4 TB Allocation Details'!$A$18:$L$217, MATCH("A &amp; G ID", 'E4 TB Allocation Details'!$A$18:$L$18, 0),FALSE), 'E2 Allocators'!$B$15:$W$361, MATCH('O5 Details by Class &amp; Accounts'!CB$18, 'E2 Allocators'!$B$15:$W$15, 0),FALSE)*$E88), 0, VLOOKUP(VLOOKUP($A88, 'E4 TB Allocation Details'!$A$18:$L$217, MATCH("A &amp; G ID", 'E4 TB Allocation Details'!$A$18:$L$18, 0),FALSE), 'E2 Allocators'!$B$15:$W$361, MATCH('O5 Details by Class &amp; Accounts'!CB$18, 'E2 Allocators'!$B$15:$W$15, 0),FALSE)*$E88)</f>
        <v>0</v>
      </c>
      <c r="CC88" s="1334">
        <f>IF(ISERROR(VLOOKUP(VLOOKUP($A88, 'E4 TB Allocation Details'!$A$18:$L$217, MATCH("A &amp; G ID", 'E4 TB Allocation Details'!$A$18:$L$18, 0),FALSE), 'E2 Allocators'!$B$15:$W$361, MATCH('O5 Details by Class &amp; Accounts'!CC$18, 'E2 Allocators'!$B$15:$W$15, 0),FALSE)*$E88), 0, VLOOKUP(VLOOKUP($A88, 'E4 TB Allocation Details'!$A$18:$L$217, MATCH("A &amp; G ID", 'E4 TB Allocation Details'!$A$18:$L$18, 0),FALSE), 'E2 Allocators'!$B$15:$W$361, MATCH('O5 Details by Class &amp; Accounts'!CC$18, 'E2 Allocators'!$B$15:$W$15, 0),FALSE)*$E88)</f>
        <v>0</v>
      </c>
      <c r="CD88" s="1334">
        <f>IF(ISERROR(VLOOKUP(VLOOKUP($A88, 'E4 TB Allocation Details'!$A$18:$L$217, MATCH("A &amp; G ID", 'E4 TB Allocation Details'!$A$18:$L$18, 0),FALSE), 'E2 Allocators'!$B$15:$W$361, MATCH('O5 Details by Class &amp; Accounts'!CD$18, 'E2 Allocators'!$B$15:$W$15, 0),FALSE)*$E88), 0, VLOOKUP(VLOOKUP($A88, 'E4 TB Allocation Details'!$A$18:$L$217, MATCH("A &amp; G ID", 'E4 TB Allocation Details'!$A$18:$L$18, 0),FALSE), 'E2 Allocators'!$B$15:$W$361, MATCH('O5 Details by Class &amp; Accounts'!CD$18, 'E2 Allocators'!$B$15:$W$15, 0),FALSE)*$E88)</f>
        <v>0</v>
      </c>
      <c r="CE88" s="1334">
        <f>IF(ISERROR(VLOOKUP(VLOOKUP($A88, 'E4 TB Allocation Details'!$A$18:$L$217, MATCH("A &amp; G ID", 'E4 TB Allocation Details'!$A$18:$L$18, 0),FALSE), 'E2 Allocators'!$B$15:$W$361, MATCH('O5 Details by Class &amp; Accounts'!CE$18, 'E2 Allocators'!$B$15:$W$15, 0),FALSE)*$E88), 0, VLOOKUP(VLOOKUP($A88, 'E4 TB Allocation Details'!$A$18:$L$217, MATCH("A &amp; G ID", 'E4 TB Allocation Details'!$A$18:$L$18, 0),FALSE), 'E2 Allocators'!$B$15:$W$361, MATCH('O5 Details by Class &amp; Accounts'!CE$18, 'E2 Allocators'!$B$15:$W$15, 0),FALSE)*$E88)</f>
        <v>0</v>
      </c>
      <c r="CF88" s="1334">
        <f>IF(ISERROR(VLOOKUP(VLOOKUP($A88, 'E4 TB Allocation Details'!$A$18:$L$217, MATCH("A &amp; G ID", 'E4 TB Allocation Details'!$A$18:$L$18, 0),FALSE), 'E2 Allocators'!$B$15:$W$361, MATCH('O5 Details by Class &amp; Accounts'!CF$18, 'E2 Allocators'!$B$15:$W$15, 0),FALSE)*$E88), 0, VLOOKUP(VLOOKUP($A88, 'E4 TB Allocation Details'!$A$18:$L$217, MATCH("A &amp; G ID", 'E4 TB Allocation Details'!$A$18:$L$18, 0),FALSE), 'E2 Allocators'!$B$15:$W$361, MATCH('O5 Details by Class &amp; Accounts'!CF$18, 'E2 Allocators'!$B$15:$W$15, 0),FALSE)*$E88)</f>
        <v>0</v>
      </c>
      <c r="CG88" s="1334">
        <f>IF(ISERROR(VLOOKUP(VLOOKUP($A88, 'E4 TB Allocation Details'!$A$18:$L$217, MATCH("A &amp; G ID", 'E4 TB Allocation Details'!$A$18:$L$18, 0),FALSE), 'E2 Allocators'!$B$15:$W$361, MATCH('O5 Details by Class &amp; Accounts'!CG$18, 'E2 Allocators'!$B$15:$W$15, 0),FALSE)*$E88), 0, VLOOKUP(VLOOKUP($A88, 'E4 TB Allocation Details'!$A$18:$L$217, MATCH("A &amp; G ID", 'E4 TB Allocation Details'!$A$18:$L$18, 0),FALSE), 'E2 Allocators'!$B$15:$W$361, MATCH('O5 Details by Class &amp; Accounts'!CG$18, 'E2 Allocators'!$B$15:$W$15, 0),FALSE)*$E88)</f>
        <v>0</v>
      </c>
      <c r="CH88" s="1334">
        <f>IF(ISERROR(VLOOKUP(VLOOKUP($A88, 'E4 TB Allocation Details'!$A$18:$L$217, MATCH("A &amp; G ID", 'E4 TB Allocation Details'!$A$18:$L$18, 0),FALSE), 'E2 Allocators'!$B$15:$W$361, MATCH('O5 Details by Class &amp; Accounts'!CH$18, 'E2 Allocators'!$B$15:$W$15, 0),FALSE)*$E88), 0, VLOOKUP(VLOOKUP($A88, 'E4 TB Allocation Details'!$A$18:$L$217, MATCH("A &amp; G ID", 'E4 TB Allocation Details'!$A$18:$L$18, 0),FALSE), 'E2 Allocators'!$B$15:$W$361, MATCH('O5 Details by Class &amp; Accounts'!CH$18, 'E2 Allocators'!$B$15:$W$15, 0),FALSE)*$E88)</f>
        <v>0</v>
      </c>
      <c r="CI88" s="1334">
        <f>IF(ISERROR(VLOOKUP(VLOOKUP($A88, 'E4 TB Allocation Details'!$A$18:$L$217, MATCH("A &amp; G ID", 'E4 TB Allocation Details'!$A$18:$L$18, 0),FALSE), 'E2 Allocators'!$B$15:$W$361, MATCH('O5 Details by Class &amp; Accounts'!CI$18, 'E2 Allocators'!$B$15:$W$15, 0),FALSE)*$E88), 0, VLOOKUP(VLOOKUP($A88, 'E4 TB Allocation Details'!$A$18:$L$217, MATCH("A &amp; G ID", 'E4 TB Allocation Details'!$A$18:$L$18, 0),FALSE), 'E2 Allocators'!$B$15:$W$361, MATCH('O5 Details by Class &amp; Accounts'!CI$18, 'E2 Allocators'!$B$15:$W$15, 0),FALSE)*$E88)</f>
        <v>0</v>
      </c>
      <c r="CJ88" s="1334">
        <f>IF(ISERROR(VLOOKUP(VLOOKUP($A88, 'E4 TB Allocation Details'!$A$18:$L$217, MATCH("A &amp; G ID", 'E4 TB Allocation Details'!$A$18:$L$18, 0),FALSE), 'E2 Allocators'!$B$15:$W$361, MATCH('O5 Details by Class &amp; Accounts'!CJ$18, 'E2 Allocators'!$B$15:$W$15, 0),FALSE)*$E88), 0, VLOOKUP(VLOOKUP($A88, 'E4 TB Allocation Details'!$A$18:$L$217, MATCH("A &amp; G ID", 'E4 TB Allocation Details'!$A$18:$L$18, 0),FALSE), 'E2 Allocators'!$B$15:$W$361, MATCH('O5 Details by Class &amp; Accounts'!CJ$18, 'E2 Allocators'!$B$15:$W$15, 0),FALSE)*$E88)</f>
        <v>0</v>
      </c>
      <c r="CK88" s="1334">
        <f>IF(ISERROR(VLOOKUP(VLOOKUP($A88, 'E4 TB Allocation Details'!$A$18:$L$217, MATCH("A &amp; G ID", 'E4 TB Allocation Details'!$A$18:$L$18, 0),FALSE), 'E2 Allocators'!$B$15:$W$361, MATCH('O5 Details by Class &amp; Accounts'!CK$18, 'E2 Allocators'!$B$15:$W$15, 0),FALSE)*$E88), 0, VLOOKUP(VLOOKUP($A88, 'E4 TB Allocation Details'!$A$18:$L$217, MATCH("A &amp; G ID", 'E4 TB Allocation Details'!$A$18:$L$18, 0),FALSE), 'E2 Allocators'!$B$15:$W$361, MATCH('O5 Details by Class &amp; Accounts'!CK$18, 'E2 Allocators'!$B$15:$W$15, 0),FALSE)*$E88)</f>
        <v>0</v>
      </c>
      <c r="CL88" s="1334">
        <f>IF(ISERROR(VLOOKUP(VLOOKUP($A88, 'E4 TB Allocation Details'!$A$18:$L$217, MATCH("A &amp; G ID", 'E4 TB Allocation Details'!$A$18:$L$18, 0),FALSE), 'E2 Allocators'!$B$15:$W$361, MATCH('O5 Details by Class &amp; Accounts'!CL$18, 'E2 Allocators'!$B$15:$W$15, 0),FALSE)*$E88), 0, VLOOKUP(VLOOKUP($A88, 'E4 TB Allocation Details'!$A$18:$L$217, MATCH("A &amp; G ID", 'E4 TB Allocation Details'!$A$18:$L$18, 0),FALSE), 'E2 Allocators'!$B$15:$W$361, MATCH('O5 Details by Class &amp; Accounts'!CL$18, 'E2 Allocators'!$B$15:$W$15, 0),FALSE)*$E88)</f>
        <v>0</v>
      </c>
      <c r="CM88" s="1334">
        <f>IF(ISERROR(VLOOKUP(VLOOKUP($A88, 'E4 TB Allocation Details'!$A$18:$L$217, MATCH("A &amp; G ID", 'E4 TB Allocation Details'!$A$18:$L$18, 0),FALSE), 'E2 Allocators'!$B$15:$W$361, MATCH('O5 Details by Class &amp; Accounts'!CM$18, 'E2 Allocators'!$B$15:$W$15, 0),FALSE)*$E88), 0, VLOOKUP(VLOOKUP($A88, 'E4 TB Allocation Details'!$A$18:$L$217, MATCH("A &amp; G ID", 'E4 TB Allocation Details'!$A$18:$L$18, 0),FALSE), 'E2 Allocators'!$B$15:$W$361, MATCH('O5 Details by Class &amp; Accounts'!CM$18, 'E2 Allocators'!$B$15:$W$15, 0),FALSE)*$E88)</f>
        <v>0</v>
      </c>
      <c r="CN88" s="1334">
        <f t="shared" si="16"/>
        <v>0</v>
      </c>
      <c r="CO88" s="1670">
        <f t="shared" si="19"/>
        <v>7.2759576141834259E-12</v>
      </c>
      <c r="CQ88" s="1926" t="s">
        <v>1361</v>
      </c>
    </row>
    <row r="89" spans="1:95" s="64" customFormat="1" ht="25.5" x14ac:dyDescent="0.2">
      <c r="A89" s="1105">
        <v>4084</v>
      </c>
      <c r="B89" s="1106" t="s">
        <v>547</v>
      </c>
      <c r="C89" s="1667">
        <f>IF(ISERROR(VLOOKUP($A89,'I3 TB Data'!$A$20:$H$465,MATCH('O5 Details by Class &amp; Accounts'!$C$18, 'I3 TB Data'!$A$20:$H$20,0),0)), 0, VLOOKUP($A89,'I3 TB Data'!$A$20:$H$465,MATCH('O5 Details by Class &amp; Accounts'!$C$18,'I3 TB Data'!$A$20:$H$20,0),0))</f>
        <v>-2037</v>
      </c>
      <c r="D89" s="1668"/>
      <c r="E89" s="1667">
        <f t="shared" si="17"/>
        <v>-2037</v>
      </c>
      <c r="F89" s="1669">
        <f>IF(ISERROR(VLOOKUP($A89, 'E1 Categorization'!A33:E123, MATCH("Customer Component", 'E1 Categorization'!$A$33:$E$33,0), 0)), 0, IF(VLOOKUP($A89, 'E1 Categorization'!A33:E123, MATCH("Customer Component", 'E1 Categorization'!$A$33:$E$33,0), 0)=0, 'O5 Details by Class &amp; Accounts'!$E89, IF(AND(VLOOKUP($A89, 'E1 Categorization'!A33:E123, MATCH("Customer Component", 'E1 Categorization'!$A$33:$E$33,0), 0) &gt;0, VLOOKUP($A89, 'E1 Categorization'!A33:E123, MATCH("Customer Component", 'E1 Categorization'!$A$33:$E$33,0), 0)&lt;1), 'O5 Details by Class &amp; Accounts'!$E89*(1-VLOOKUP($A89, 'E1 Categorization'!A33:E123, MATCH("Customer Component", 'E1 Categorization'!$A$33:$E$33,0), 0)), 0)))</f>
        <v>0</v>
      </c>
      <c r="G89" s="1669">
        <f>IF(ISERROR(VLOOKUP($A89, 'E1 Categorization'!A33:E123, MATCH("Customer Component", 'E1 Categorization'!$A$33:$E$33,0), 0)),0, IF(VLOOKUP($A89, 'E1 Categorization'!A33:E123, MATCH("Customer Component", 'E1 Categorization'!$A$33:$E$33,0), 0)=0, 0, IF(AND(VLOOKUP($A89, 'E1 Categorization'!A33:E123, MATCH("Customer Component", 'E1 Categorization'!$A$33:$E$33,0), 0) &gt;0, VLOOKUP($A89, 'E1 Categorization'!A33:E123, MATCH("Customer Component", 'E1 Categorization'!$A$33:$E$33,0), 0)&lt;1), 'O5 Details by Class &amp; Accounts'!$E89*(VLOOKUP($A89, 'E1 Categorization'!A33:E123, MATCH("Customer Component", 'E1 Categorization'!$A$33:$E$33,0), 0)), 'O5 Details by Class &amp; Accounts'!$E89)))</f>
        <v>0</v>
      </c>
      <c r="H89" s="1334">
        <f t="shared" si="13"/>
        <v>0</v>
      </c>
      <c r="I89" s="1334">
        <f>IF(ISERROR(VLOOKUP(VLOOKUP($A89, 'E4 TB Allocation Details'!$A$18:$L$217, MATCH("Demand ID", 'E4 TB Allocation Details'!$A$18:$L$18, 0),FALSE), 'E2 Allocators'!$B$15:$W$361, MATCH('O5 Details by Class &amp; Accounts'!I$18, 'E2 Allocators'!$B$15:$W$15, 0),FALSE)*$F89), 0, VLOOKUP(VLOOKUP($A89, 'E4 TB Allocation Details'!$A$18:$L$217, MATCH("Demand ID", 'E4 TB Allocation Details'!$A$18:$L$18, 0),FALSE), 'E2 Allocators'!$B$15:$W$361, MATCH('O5 Details by Class &amp; Accounts'!I$18, 'E2 Allocators'!$B$15:$W$15, 0),FALSE)*$F89)</f>
        <v>0</v>
      </c>
      <c r="J89" s="1334">
        <f>IF(ISERROR(VLOOKUP(VLOOKUP($A89, 'E4 TB Allocation Details'!$A$18:$L$217, MATCH("Demand ID", 'E4 TB Allocation Details'!$A$18:$L$18, 0),FALSE), 'E2 Allocators'!$B$15:$W$361, MATCH('O5 Details by Class &amp; Accounts'!J$18, 'E2 Allocators'!$B$15:$W$15, 0),FALSE)*$F89), 0, VLOOKUP(VLOOKUP($A89, 'E4 TB Allocation Details'!$A$18:$L$217, MATCH("Demand ID", 'E4 TB Allocation Details'!$A$18:$L$18, 0),FALSE), 'E2 Allocators'!$B$15:$W$361, MATCH('O5 Details by Class &amp; Accounts'!J$18, 'E2 Allocators'!$B$15:$W$15, 0),FALSE)*$F89)</f>
        <v>0</v>
      </c>
      <c r="K89" s="1334">
        <f>IF(ISERROR(VLOOKUP(VLOOKUP($A89, 'E4 TB Allocation Details'!$A$18:$L$217, MATCH("Demand ID", 'E4 TB Allocation Details'!$A$18:$L$18, 0),FALSE), 'E2 Allocators'!$B$15:$W$361, MATCH('O5 Details by Class &amp; Accounts'!K$18, 'E2 Allocators'!$B$15:$W$15, 0),FALSE)*$F89), 0, VLOOKUP(VLOOKUP($A89, 'E4 TB Allocation Details'!$A$18:$L$217, MATCH("Demand ID", 'E4 TB Allocation Details'!$A$18:$L$18, 0),FALSE), 'E2 Allocators'!$B$15:$W$361, MATCH('O5 Details by Class &amp; Accounts'!K$18, 'E2 Allocators'!$B$15:$W$15, 0),FALSE)*$F89)</f>
        <v>0</v>
      </c>
      <c r="L89" s="1334">
        <f>IF(ISERROR(VLOOKUP(VLOOKUP($A89, 'E4 TB Allocation Details'!$A$18:$L$217, MATCH("Demand ID", 'E4 TB Allocation Details'!$A$18:$L$18, 0),FALSE), 'E2 Allocators'!$B$15:$W$361, MATCH('O5 Details by Class &amp; Accounts'!L$18, 'E2 Allocators'!$B$15:$W$15, 0),FALSE)*$F89), 0, VLOOKUP(VLOOKUP($A89, 'E4 TB Allocation Details'!$A$18:$L$217, MATCH("Demand ID", 'E4 TB Allocation Details'!$A$18:$L$18, 0),FALSE), 'E2 Allocators'!$B$15:$W$361, MATCH('O5 Details by Class &amp; Accounts'!L$18, 'E2 Allocators'!$B$15:$W$15, 0),FALSE)*$F89)</f>
        <v>0</v>
      </c>
      <c r="M89" s="1334">
        <f>IF(ISERROR(VLOOKUP(VLOOKUP($A89, 'E4 TB Allocation Details'!$A$18:$L$217, MATCH("Demand ID", 'E4 TB Allocation Details'!$A$18:$L$18, 0),FALSE), 'E2 Allocators'!$B$15:$W$361, MATCH('O5 Details by Class &amp; Accounts'!M$18, 'E2 Allocators'!$B$15:$W$15, 0),FALSE)*$F89), 0, VLOOKUP(VLOOKUP($A89, 'E4 TB Allocation Details'!$A$18:$L$217, MATCH("Demand ID", 'E4 TB Allocation Details'!$A$18:$L$18, 0),FALSE), 'E2 Allocators'!$B$15:$W$361, MATCH('O5 Details by Class &amp; Accounts'!M$18, 'E2 Allocators'!$B$15:$W$15, 0),FALSE)*$F89)</f>
        <v>0</v>
      </c>
      <c r="N89" s="1334">
        <f>IF(ISERROR(VLOOKUP(VLOOKUP($A89, 'E4 TB Allocation Details'!$A$18:$L$217, MATCH("Demand ID", 'E4 TB Allocation Details'!$A$18:$L$18, 0),FALSE), 'E2 Allocators'!$B$15:$W$361, MATCH('O5 Details by Class &amp; Accounts'!N$18, 'E2 Allocators'!$B$15:$W$15, 0),FALSE)*$F89), 0, VLOOKUP(VLOOKUP($A89, 'E4 TB Allocation Details'!$A$18:$L$217, MATCH("Demand ID", 'E4 TB Allocation Details'!$A$18:$L$18, 0),FALSE), 'E2 Allocators'!$B$15:$W$361, MATCH('O5 Details by Class &amp; Accounts'!N$18, 'E2 Allocators'!$B$15:$W$15, 0),FALSE)*$F89)</f>
        <v>0</v>
      </c>
      <c r="O89" s="1334">
        <f>IF(ISERROR(VLOOKUP(VLOOKUP($A89, 'E4 TB Allocation Details'!$A$18:$L$217, MATCH("Demand ID", 'E4 TB Allocation Details'!$A$18:$L$18, 0),FALSE), 'E2 Allocators'!$B$15:$W$361, MATCH('O5 Details by Class &amp; Accounts'!O$18, 'E2 Allocators'!$B$15:$W$15, 0),FALSE)*$F89), 0, VLOOKUP(VLOOKUP($A89, 'E4 TB Allocation Details'!$A$18:$L$217, MATCH("Demand ID", 'E4 TB Allocation Details'!$A$18:$L$18, 0),FALSE), 'E2 Allocators'!$B$15:$W$361, MATCH('O5 Details by Class &amp; Accounts'!O$18, 'E2 Allocators'!$B$15:$W$15, 0),FALSE)*$F89)</f>
        <v>0</v>
      </c>
      <c r="P89" s="1334">
        <f>IF(ISERROR(VLOOKUP(VLOOKUP($A89, 'E4 TB Allocation Details'!$A$18:$L$217, MATCH("Demand ID", 'E4 TB Allocation Details'!$A$18:$L$18, 0),FALSE), 'E2 Allocators'!$B$15:$W$361, MATCH('O5 Details by Class &amp; Accounts'!P$18, 'E2 Allocators'!$B$15:$W$15, 0),FALSE)*$F89), 0, VLOOKUP(VLOOKUP($A89, 'E4 TB Allocation Details'!$A$18:$L$217, MATCH("Demand ID", 'E4 TB Allocation Details'!$A$18:$L$18, 0),FALSE), 'E2 Allocators'!$B$15:$W$361, MATCH('O5 Details by Class &amp; Accounts'!P$18, 'E2 Allocators'!$B$15:$W$15, 0),FALSE)*$F89)</f>
        <v>0</v>
      </c>
      <c r="Q89" s="1334">
        <f>IF(ISERROR(VLOOKUP(VLOOKUP($A89, 'E4 TB Allocation Details'!$A$18:$L$217, MATCH("Demand ID", 'E4 TB Allocation Details'!$A$18:$L$18, 0),FALSE), 'E2 Allocators'!$B$15:$W$361, MATCH('O5 Details by Class &amp; Accounts'!Q$18, 'E2 Allocators'!$B$15:$W$15, 0),FALSE)*$F89), 0, VLOOKUP(VLOOKUP($A89, 'E4 TB Allocation Details'!$A$18:$L$217, MATCH("Demand ID", 'E4 TB Allocation Details'!$A$18:$L$18, 0),FALSE), 'E2 Allocators'!$B$15:$W$361, MATCH('O5 Details by Class &amp; Accounts'!Q$18, 'E2 Allocators'!$B$15:$W$15, 0),FALSE)*$F89)</f>
        <v>0</v>
      </c>
      <c r="R89" s="1334">
        <f>IF(ISERROR(VLOOKUP(VLOOKUP($A89, 'E4 TB Allocation Details'!$A$18:$L$217, MATCH("Demand ID", 'E4 TB Allocation Details'!$A$18:$L$18, 0),FALSE), 'E2 Allocators'!$B$15:$W$361, MATCH('O5 Details by Class &amp; Accounts'!R$18, 'E2 Allocators'!$B$15:$W$15, 0),FALSE)*$F89), 0, VLOOKUP(VLOOKUP($A89, 'E4 TB Allocation Details'!$A$18:$L$217, MATCH("Demand ID", 'E4 TB Allocation Details'!$A$18:$L$18, 0),FALSE), 'E2 Allocators'!$B$15:$W$361, MATCH('O5 Details by Class &amp; Accounts'!R$18, 'E2 Allocators'!$B$15:$W$15, 0),FALSE)*$F89)</f>
        <v>0</v>
      </c>
      <c r="S89" s="1334">
        <f>IF(ISERROR(VLOOKUP(VLOOKUP($A89, 'E4 TB Allocation Details'!$A$18:$L$217, MATCH("Demand ID", 'E4 TB Allocation Details'!$A$18:$L$18, 0),FALSE), 'E2 Allocators'!$B$15:$W$361, MATCH('O5 Details by Class &amp; Accounts'!S$18, 'E2 Allocators'!$B$15:$W$15, 0),FALSE)*$F89), 0, VLOOKUP(VLOOKUP($A89, 'E4 TB Allocation Details'!$A$18:$L$217, MATCH("Demand ID", 'E4 TB Allocation Details'!$A$18:$L$18, 0),FALSE), 'E2 Allocators'!$B$15:$W$361, MATCH('O5 Details by Class &amp; Accounts'!S$18, 'E2 Allocators'!$B$15:$W$15, 0),FALSE)*$F89)</f>
        <v>0</v>
      </c>
      <c r="T89" s="1334">
        <f>IF(ISERROR(VLOOKUP(VLOOKUP($A89, 'E4 TB Allocation Details'!$A$18:$L$217, MATCH("Demand ID", 'E4 TB Allocation Details'!$A$18:$L$18, 0),FALSE), 'E2 Allocators'!$B$15:$W$361, MATCH('O5 Details by Class &amp; Accounts'!T$18, 'E2 Allocators'!$B$15:$W$15, 0),FALSE)*$F89), 0, VLOOKUP(VLOOKUP($A89, 'E4 TB Allocation Details'!$A$18:$L$217, MATCH("Demand ID", 'E4 TB Allocation Details'!$A$18:$L$18, 0),FALSE), 'E2 Allocators'!$B$15:$W$361, MATCH('O5 Details by Class &amp; Accounts'!T$18, 'E2 Allocators'!$B$15:$W$15, 0),FALSE)*$F89)</f>
        <v>0</v>
      </c>
      <c r="U89" s="1334">
        <f>IF(ISERROR(VLOOKUP(VLOOKUP($A89, 'E4 TB Allocation Details'!$A$18:$L$217, MATCH("Demand ID", 'E4 TB Allocation Details'!$A$18:$L$18, 0),FALSE), 'E2 Allocators'!$B$15:$W$361, MATCH('O5 Details by Class &amp; Accounts'!U$18, 'E2 Allocators'!$B$15:$W$15, 0),FALSE)*$F89), 0, VLOOKUP(VLOOKUP($A89, 'E4 TB Allocation Details'!$A$18:$L$217, MATCH("Demand ID", 'E4 TB Allocation Details'!$A$18:$L$18, 0),FALSE), 'E2 Allocators'!$B$15:$W$361, MATCH('O5 Details by Class &amp; Accounts'!U$18, 'E2 Allocators'!$B$15:$W$15, 0),FALSE)*$F89)</f>
        <v>0</v>
      </c>
      <c r="V89" s="1334">
        <f>IF(ISERROR(VLOOKUP(VLOOKUP($A89, 'E4 TB Allocation Details'!$A$18:$L$217, MATCH("Demand ID", 'E4 TB Allocation Details'!$A$18:$L$18, 0),FALSE), 'E2 Allocators'!$B$15:$W$361, MATCH('O5 Details by Class &amp; Accounts'!V$18, 'E2 Allocators'!$B$15:$W$15, 0),FALSE)*$F89), 0, VLOOKUP(VLOOKUP($A89, 'E4 TB Allocation Details'!$A$18:$L$217, MATCH("Demand ID", 'E4 TB Allocation Details'!$A$18:$L$18, 0),FALSE), 'E2 Allocators'!$B$15:$W$361, MATCH('O5 Details by Class &amp; Accounts'!V$18, 'E2 Allocators'!$B$15:$W$15, 0),FALSE)*$F89)</f>
        <v>0</v>
      </c>
      <c r="W89" s="1334">
        <f>IF(ISERROR(VLOOKUP(VLOOKUP($A89, 'E4 TB Allocation Details'!$A$18:$L$217, MATCH("Demand ID", 'E4 TB Allocation Details'!$A$18:$L$18, 0),FALSE), 'E2 Allocators'!$B$15:$W$361, MATCH('O5 Details by Class &amp; Accounts'!W$18, 'E2 Allocators'!$B$15:$W$15, 0),FALSE)*$F89), 0, VLOOKUP(VLOOKUP($A89, 'E4 TB Allocation Details'!$A$18:$L$217, MATCH("Demand ID", 'E4 TB Allocation Details'!$A$18:$L$18, 0),FALSE), 'E2 Allocators'!$B$15:$W$361, MATCH('O5 Details by Class &amp; Accounts'!W$18, 'E2 Allocators'!$B$15:$W$15, 0),FALSE)*$F89)</f>
        <v>0</v>
      </c>
      <c r="X89" s="1334">
        <f>IF(ISERROR(VLOOKUP(VLOOKUP($A89, 'E4 TB Allocation Details'!$A$18:$L$217, MATCH("Demand ID", 'E4 TB Allocation Details'!$A$18:$L$18, 0),FALSE), 'E2 Allocators'!$B$15:$W$361, MATCH('O5 Details by Class &amp; Accounts'!X$18, 'E2 Allocators'!$B$15:$W$15, 0),FALSE)*$F89), 0, VLOOKUP(VLOOKUP($A89, 'E4 TB Allocation Details'!$A$18:$L$217, MATCH("Demand ID", 'E4 TB Allocation Details'!$A$18:$L$18, 0),FALSE), 'E2 Allocators'!$B$15:$W$361, MATCH('O5 Details by Class &amp; Accounts'!X$18, 'E2 Allocators'!$B$15:$W$15, 0),FALSE)*$F89)</f>
        <v>0</v>
      </c>
      <c r="Y89" s="1334">
        <f>IF(ISERROR(VLOOKUP(VLOOKUP($A89, 'E4 TB Allocation Details'!$A$18:$L$217, MATCH("Demand ID", 'E4 TB Allocation Details'!$A$18:$L$18, 0),FALSE), 'E2 Allocators'!$B$15:$W$361, MATCH('O5 Details by Class &amp; Accounts'!Y$18, 'E2 Allocators'!$B$15:$W$15, 0),FALSE)*$F89), 0, VLOOKUP(VLOOKUP($A89, 'E4 TB Allocation Details'!$A$18:$L$217, MATCH("Demand ID", 'E4 TB Allocation Details'!$A$18:$L$18, 0),FALSE), 'E2 Allocators'!$B$15:$W$361, MATCH('O5 Details by Class &amp; Accounts'!Y$18, 'E2 Allocators'!$B$15:$W$15, 0),FALSE)*$F89)</f>
        <v>0</v>
      </c>
      <c r="Z89" s="1334">
        <f>IF(ISERROR(VLOOKUP(VLOOKUP($A89, 'E4 TB Allocation Details'!$A$18:$L$217, MATCH("Demand ID", 'E4 TB Allocation Details'!$A$18:$L$18, 0),FALSE), 'E2 Allocators'!$B$15:$W$361, MATCH('O5 Details by Class &amp; Accounts'!Z$18, 'E2 Allocators'!$B$15:$W$15, 0),FALSE)*$F89), 0, VLOOKUP(VLOOKUP($A89, 'E4 TB Allocation Details'!$A$18:$L$217, MATCH("Demand ID", 'E4 TB Allocation Details'!$A$18:$L$18, 0),FALSE), 'E2 Allocators'!$B$15:$W$361, MATCH('O5 Details by Class &amp; Accounts'!Z$18, 'E2 Allocators'!$B$15:$W$15, 0),FALSE)*$F89)</f>
        <v>0</v>
      </c>
      <c r="AA89" s="1334">
        <f>IF(ISERROR(VLOOKUP(VLOOKUP($A89, 'E4 TB Allocation Details'!$A$18:$L$217, MATCH("Demand ID", 'E4 TB Allocation Details'!$A$18:$L$18, 0),FALSE), 'E2 Allocators'!$B$15:$W$361, MATCH('O5 Details by Class &amp; Accounts'!AA$18, 'E2 Allocators'!$B$15:$W$15, 0),FALSE)*$F89), 0, VLOOKUP(VLOOKUP($A89, 'E4 TB Allocation Details'!$A$18:$L$217, MATCH("Demand ID", 'E4 TB Allocation Details'!$A$18:$L$18, 0),FALSE), 'E2 Allocators'!$B$15:$W$361, MATCH('O5 Details by Class &amp; Accounts'!AA$18, 'E2 Allocators'!$B$15:$W$15, 0),FALSE)*$F89)</f>
        <v>0</v>
      </c>
      <c r="AB89" s="1334">
        <f>IF(ISERROR(VLOOKUP(VLOOKUP($A89, 'E4 TB Allocation Details'!$A$18:$L$217, MATCH("Demand ID", 'E4 TB Allocation Details'!$A$18:$L$18, 0),FALSE), 'E2 Allocators'!$B$15:$W$361, MATCH('O5 Details by Class &amp; Accounts'!AB$18, 'E2 Allocators'!$B$15:$W$15, 0),FALSE)*$F89), 0, VLOOKUP(VLOOKUP($A89, 'E4 TB Allocation Details'!$A$18:$L$217, MATCH("Demand ID", 'E4 TB Allocation Details'!$A$18:$L$18, 0),FALSE), 'E2 Allocators'!$B$15:$W$361, MATCH('O5 Details by Class &amp; Accounts'!AB$18, 'E2 Allocators'!$B$15:$W$15, 0),FALSE)*$F89)</f>
        <v>0</v>
      </c>
      <c r="AC89" s="1334">
        <f t="shared" si="14"/>
        <v>0</v>
      </c>
      <c r="AD89" s="1334">
        <f>IF(ISERROR(VLOOKUP(VLOOKUP($A89, 'E4 TB Allocation Details'!$A$18:$L$217, MATCH("Customer ID", 'E4 TB Allocation Details'!$A$18:$L$18, 0),FALSE), 'E2 Allocators'!$B$15:$W$361, MATCH('O5 Details by Class &amp; Accounts'!AD$18, 'E2 Allocators'!$B$15:$W$15, 0),FALSE)*$G89), 0, VLOOKUP(VLOOKUP($A89, 'E4 TB Allocation Details'!$A$18:$L$217, MATCH("Customer ID", 'E4 TB Allocation Details'!$A$18:$L$18, 0),FALSE), 'E2 Allocators'!$B$15:$W$361, MATCH('O5 Details by Class &amp; Accounts'!AD$18, 'E2 Allocators'!$B$15:$W$15, 0),FALSE)*$G89)</f>
        <v>0</v>
      </c>
      <c r="AE89" s="1334">
        <f>IF(ISERROR(VLOOKUP(VLOOKUP($A89, 'E4 TB Allocation Details'!$A$18:$L$217, MATCH("Customer ID", 'E4 TB Allocation Details'!$A$18:$L$18, 0),FALSE), 'E2 Allocators'!$B$15:$W$361, MATCH('O5 Details by Class &amp; Accounts'!AE$18, 'E2 Allocators'!$B$15:$W$15, 0),FALSE)*$G89), 0, VLOOKUP(VLOOKUP($A89, 'E4 TB Allocation Details'!$A$18:$L$217, MATCH("Customer ID", 'E4 TB Allocation Details'!$A$18:$L$18, 0),FALSE), 'E2 Allocators'!$B$15:$W$361, MATCH('O5 Details by Class &amp; Accounts'!AE$18, 'E2 Allocators'!$B$15:$W$15, 0),FALSE)*$G89)</f>
        <v>0</v>
      </c>
      <c r="AF89" s="1334">
        <f>IF(ISERROR(VLOOKUP(VLOOKUP($A89, 'E4 TB Allocation Details'!$A$18:$L$217, MATCH("Customer ID", 'E4 TB Allocation Details'!$A$18:$L$18, 0),FALSE), 'E2 Allocators'!$B$15:$W$361, MATCH('O5 Details by Class &amp; Accounts'!AF$18, 'E2 Allocators'!$B$15:$W$15, 0),FALSE)*$G89), 0, VLOOKUP(VLOOKUP($A89, 'E4 TB Allocation Details'!$A$18:$L$217, MATCH("Customer ID", 'E4 TB Allocation Details'!$A$18:$L$18, 0),FALSE), 'E2 Allocators'!$B$15:$W$361, MATCH('O5 Details by Class &amp; Accounts'!AF$18, 'E2 Allocators'!$B$15:$W$15, 0),FALSE)*$G89)</f>
        <v>0</v>
      </c>
      <c r="AG89" s="1334">
        <f>IF(ISERROR(VLOOKUP(VLOOKUP($A89, 'E4 TB Allocation Details'!$A$18:$L$217, MATCH("Customer ID", 'E4 TB Allocation Details'!$A$18:$L$18, 0),FALSE), 'E2 Allocators'!$B$15:$W$361, MATCH('O5 Details by Class &amp; Accounts'!AG$18, 'E2 Allocators'!$B$15:$W$15, 0),FALSE)*$G89), 0, VLOOKUP(VLOOKUP($A89, 'E4 TB Allocation Details'!$A$18:$L$217, MATCH("Customer ID", 'E4 TB Allocation Details'!$A$18:$L$18, 0),FALSE), 'E2 Allocators'!$B$15:$W$361, MATCH('O5 Details by Class &amp; Accounts'!AG$18, 'E2 Allocators'!$B$15:$W$15, 0),FALSE)*$G89)</f>
        <v>0</v>
      </c>
      <c r="AH89" s="1334">
        <f>IF(ISERROR(VLOOKUP(VLOOKUP($A89, 'E4 TB Allocation Details'!$A$18:$L$217, MATCH("Customer ID", 'E4 TB Allocation Details'!$A$18:$L$18, 0),FALSE), 'E2 Allocators'!$B$15:$W$361, MATCH('O5 Details by Class &amp; Accounts'!AH$18, 'E2 Allocators'!$B$15:$W$15, 0),FALSE)*$G89), 0, VLOOKUP(VLOOKUP($A89, 'E4 TB Allocation Details'!$A$18:$L$217, MATCH("Customer ID", 'E4 TB Allocation Details'!$A$18:$L$18, 0),FALSE), 'E2 Allocators'!$B$15:$W$361, MATCH('O5 Details by Class &amp; Accounts'!AH$18, 'E2 Allocators'!$B$15:$W$15, 0),FALSE)*$G89)</f>
        <v>0</v>
      </c>
      <c r="AI89" s="1334">
        <f>IF(ISERROR(VLOOKUP(VLOOKUP($A89, 'E4 TB Allocation Details'!$A$18:$L$217, MATCH("Customer ID", 'E4 TB Allocation Details'!$A$18:$L$18, 0),FALSE), 'E2 Allocators'!$B$15:$W$361, MATCH('O5 Details by Class &amp; Accounts'!AI$18, 'E2 Allocators'!$B$15:$W$15, 0),FALSE)*$G89), 0, VLOOKUP(VLOOKUP($A89, 'E4 TB Allocation Details'!$A$18:$L$217, MATCH("Customer ID", 'E4 TB Allocation Details'!$A$18:$L$18, 0),FALSE), 'E2 Allocators'!$B$15:$W$361, MATCH('O5 Details by Class &amp; Accounts'!AI$18, 'E2 Allocators'!$B$15:$W$15, 0),FALSE)*$G89)</f>
        <v>0</v>
      </c>
      <c r="AJ89" s="1334">
        <f>IF(ISERROR(VLOOKUP(VLOOKUP($A89, 'E4 TB Allocation Details'!$A$18:$L$217, MATCH("Customer ID", 'E4 TB Allocation Details'!$A$18:$L$18, 0),FALSE), 'E2 Allocators'!$B$15:$W$361, MATCH('O5 Details by Class &amp; Accounts'!AJ$18, 'E2 Allocators'!$B$15:$W$15, 0),FALSE)*$G89), 0, VLOOKUP(VLOOKUP($A89, 'E4 TB Allocation Details'!$A$18:$L$217, MATCH("Customer ID", 'E4 TB Allocation Details'!$A$18:$L$18, 0),FALSE), 'E2 Allocators'!$B$15:$W$361, MATCH('O5 Details by Class &amp; Accounts'!AJ$18, 'E2 Allocators'!$B$15:$W$15, 0),FALSE)*$G89)</f>
        <v>0</v>
      </c>
      <c r="AK89" s="1334">
        <f>IF(ISERROR(VLOOKUP(VLOOKUP($A89, 'E4 TB Allocation Details'!$A$18:$L$217, MATCH("Customer ID", 'E4 TB Allocation Details'!$A$18:$L$18, 0),FALSE), 'E2 Allocators'!$B$15:$W$361, MATCH('O5 Details by Class &amp; Accounts'!AK$18, 'E2 Allocators'!$B$15:$W$15, 0),FALSE)*$G89), 0, VLOOKUP(VLOOKUP($A89, 'E4 TB Allocation Details'!$A$18:$L$217, MATCH("Customer ID", 'E4 TB Allocation Details'!$A$18:$L$18, 0),FALSE), 'E2 Allocators'!$B$15:$W$361, MATCH('O5 Details by Class &amp; Accounts'!AK$18, 'E2 Allocators'!$B$15:$W$15, 0),FALSE)*$G89)</f>
        <v>0</v>
      </c>
      <c r="AL89" s="1334">
        <f>IF(ISERROR(VLOOKUP(VLOOKUP($A89, 'E4 TB Allocation Details'!$A$18:$L$217, MATCH("Customer ID", 'E4 TB Allocation Details'!$A$18:$L$18, 0),FALSE), 'E2 Allocators'!$B$15:$W$361, MATCH('O5 Details by Class &amp; Accounts'!AL$18, 'E2 Allocators'!$B$15:$W$15, 0),FALSE)*$G89), 0, VLOOKUP(VLOOKUP($A89, 'E4 TB Allocation Details'!$A$18:$L$217, MATCH("Customer ID", 'E4 TB Allocation Details'!$A$18:$L$18, 0),FALSE), 'E2 Allocators'!$B$15:$W$361, MATCH('O5 Details by Class &amp; Accounts'!AL$18, 'E2 Allocators'!$B$15:$W$15, 0),FALSE)*$G89)</f>
        <v>0</v>
      </c>
      <c r="AM89" s="1334">
        <f>IF(ISERROR(VLOOKUP(VLOOKUP($A89, 'E4 TB Allocation Details'!$A$18:$L$217, MATCH("Customer ID", 'E4 TB Allocation Details'!$A$18:$L$18, 0),FALSE), 'E2 Allocators'!$B$15:$W$361, MATCH('O5 Details by Class &amp; Accounts'!AM$18, 'E2 Allocators'!$B$15:$W$15, 0),FALSE)*$G89), 0, VLOOKUP(VLOOKUP($A89, 'E4 TB Allocation Details'!$A$18:$L$217, MATCH("Customer ID", 'E4 TB Allocation Details'!$A$18:$L$18, 0),FALSE), 'E2 Allocators'!$B$15:$W$361, MATCH('O5 Details by Class &amp; Accounts'!AM$18, 'E2 Allocators'!$B$15:$W$15, 0),FALSE)*$G89)</f>
        <v>0</v>
      </c>
      <c r="AN89" s="1334">
        <f>IF(ISERROR(VLOOKUP(VLOOKUP($A89, 'E4 TB Allocation Details'!$A$18:$L$217, MATCH("Customer ID", 'E4 TB Allocation Details'!$A$18:$L$18, 0),FALSE), 'E2 Allocators'!$B$15:$W$361, MATCH('O5 Details by Class &amp; Accounts'!AN$18, 'E2 Allocators'!$B$15:$W$15, 0),FALSE)*$G89), 0, VLOOKUP(VLOOKUP($A89, 'E4 TB Allocation Details'!$A$18:$L$217, MATCH("Customer ID", 'E4 TB Allocation Details'!$A$18:$L$18, 0),FALSE), 'E2 Allocators'!$B$15:$W$361, MATCH('O5 Details by Class &amp; Accounts'!AN$18, 'E2 Allocators'!$B$15:$W$15, 0),FALSE)*$G89)</f>
        <v>0</v>
      </c>
      <c r="AO89" s="1334">
        <f>IF(ISERROR(VLOOKUP(VLOOKUP($A89, 'E4 TB Allocation Details'!$A$18:$L$217, MATCH("Customer ID", 'E4 TB Allocation Details'!$A$18:$L$18, 0),FALSE), 'E2 Allocators'!$B$15:$W$361, MATCH('O5 Details by Class &amp; Accounts'!AO$18, 'E2 Allocators'!$B$15:$W$15, 0),FALSE)*$G89), 0, VLOOKUP(VLOOKUP($A89, 'E4 TB Allocation Details'!$A$18:$L$217, MATCH("Customer ID", 'E4 TB Allocation Details'!$A$18:$L$18, 0),FALSE), 'E2 Allocators'!$B$15:$W$361, MATCH('O5 Details by Class &amp; Accounts'!AO$18, 'E2 Allocators'!$B$15:$W$15, 0),FALSE)*$G89)</f>
        <v>0</v>
      </c>
      <c r="AP89" s="1334">
        <f>IF(ISERROR(VLOOKUP(VLOOKUP($A89, 'E4 TB Allocation Details'!$A$18:$L$217, MATCH("Customer ID", 'E4 TB Allocation Details'!$A$18:$L$18, 0),FALSE), 'E2 Allocators'!$B$15:$W$361, MATCH('O5 Details by Class &amp; Accounts'!AP$18, 'E2 Allocators'!$B$15:$W$15, 0),FALSE)*$G89), 0, VLOOKUP(VLOOKUP($A89, 'E4 TB Allocation Details'!$A$18:$L$217, MATCH("Customer ID", 'E4 TB Allocation Details'!$A$18:$L$18, 0),FALSE), 'E2 Allocators'!$B$15:$W$361, MATCH('O5 Details by Class &amp; Accounts'!AP$18, 'E2 Allocators'!$B$15:$W$15, 0),FALSE)*$G89)</f>
        <v>0</v>
      </c>
      <c r="AQ89" s="1334">
        <f>IF(ISERROR(VLOOKUP(VLOOKUP($A89, 'E4 TB Allocation Details'!$A$18:$L$217, MATCH("Customer ID", 'E4 TB Allocation Details'!$A$18:$L$18, 0),FALSE), 'E2 Allocators'!$B$15:$W$361, MATCH('O5 Details by Class &amp; Accounts'!AQ$18, 'E2 Allocators'!$B$15:$W$15, 0),FALSE)*$G89), 0, VLOOKUP(VLOOKUP($A89, 'E4 TB Allocation Details'!$A$18:$L$217, MATCH("Customer ID", 'E4 TB Allocation Details'!$A$18:$L$18, 0),FALSE), 'E2 Allocators'!$B$15:$W$361, MATCH('O5 Details by Class &amp; Accounts'!AQ$18, 'E2 Allocators'!$B$15:$W$15, 0),FALSE)*$G89)</f>
        <v>0</v>
      </c>
      <c r="AR89" s="1334">
        <f>IF(ISERROR(VLOOKUP(VLOOKUP($A89, 'E4 TB Allocation Details'!$A$18:$L$217, MATCH("Customer ID", 'E4 TB Allocation Details'!$A$18:$L$18, 0),FALSE), 'E2 Allocators'!$B$15:$W$361, MATCH('O5 Details by Class &amp; Accounts'!AR$18, 'E2 Allocators'!$B$15:$W$15, 0),FALSE)*$G89), 0, VLOOKUP(VLOOKUP($A89, 'E4 TB Allocation Details'!$A$18:$L$217, MATCH("Customer ID", 'E4 TB Allocation Details'!$A$18:$L$18, 0),FALSE), 'E2 Allocators'!$B$15:$W$361, MATCH('O5 Details by Class &amp; Accounts'!AR$18, 'E2 Allocators'!$B$15:$W$15, 0),FALSE)*$G89)</f>
        <v>0</v>
      </c>
      <c r="AS89" s="1334">
        <f>IF(ISERROR(VLOOKUP(VLOOKUP($A89, 'E4 TB Allocation Details'!$A$18:$L$217, MATCH("Customer ID", 'E4 TB Allocation Details'!$A$18:$L$18, 0),FALSE), 'E2 Allocators'!$B$15:$W$361, MATCH('O5 Details by Class &amp; Accounts'!AS$18, 'E2 Allocators'!$B$15:$W$15, 0),FALSE)*$G89), 0, VLOOKUP(VLOOKUP($A89, 'E4 TB Allocation Details'!$A$18:$L$217, MATCH("Customer ID", 'E4 TB Allocation Details'!$A$18:$L$18, 0),FALSE), 'E2 Allocators'!$B$15:$W$361, MATCH('O5 Details by Class &amp; Accounts'!AS$18, 'E2 Allocators'!$B$15:$W$15, 0),FALSE)*$G89)</f>
        <v>0</v>
      </c>
      <c r="AT89" s="1334">
        <f>IF(ISERROR(VLOOKUP(VLOOKUP($A89, 'E4 TB Allocation Details'!$A$18:$L$217, MATCH("Customer ID", 'E4 TB Allocation Details'!$A$18:$L$18, 0),FALSE), 'E2 Allocators'!$B$15:$W$361, MATCH('O5 Details by Class &amp; Accounts'!AT$18, 'E2 Allocators'!$B$15:$W$15, 0),FALSE)*$G89), 0, VLOOKUP(VLOOKUP($A89, 'E4 TB Allocation Details'!$A$18:$L$217, MATCH("Customer ID", 'E4 TB Allocation Details'!$A$18:$L$18, 0),FALSE), 'E2 Allocators'!$B$15:$W$361, MATCH('O5 Details by Class &amp; Accounts'!AT$18, 'E2 Allocators'!$B$15:$W$15, 0),FALSE)*$G89)</f>
        <v>0</v>
      </c>
      <c r="AU89" s="1334">
        <f>IF(ISERROR(VLOOKUP(VLOOKUP($A89, 'E4 TB Allocation Details'!$A$18:$L$217, MATCH("Customer ID", 'E4 TB Allocation Details'!$A$18:$L$18, 0),FALSE), 'E2 Allocators'!$B$15:$W$361, MATCH('O5 Details by Class &amp; Accounts'!AU$18, 'E2 Allocators'!$B$15:$W$15, 0),FALSE)*$G89), 0, VLOOKUP(VLOOKUP($A89, 'E4 TB Allocation Details'!$A$18:$L$217, MATCH("Customer ID", 'E4 TB Allocation Details'!$A$18:$L$18, 0),FALSE), 'E2 Allocators'!$B$15:$W$361, MATCH('O5 Details by Class &amp; Accounts'!AU$18, 'E2 Allocators'!$B$15:$W$15, 0),FALSE)*$G89)</f>
        <v>0</v>
      </c>
      <c r="AV89" s="1334">
        <f>IF(ISERROR(VLOOKUP(VLOOKUP($A89, 'E4 TB Allocation Details'!$A$18:$L$217, MATCH("Customer ID", 'E4 TB Allocation Details'!$A$18:$L$18, 0),FALSE), 'E2 Allocators'!$B$15:$W$361, MATCH('O5 Details by Class &amp; Accounts'!AV$18, 'E2 Allocators'!$B$15:$W$15, 0),FALSE)*$G89), 0, VLOOKUP(VLOOKUP($A89, 'E4 TB Allocation Details'!$A$18:$L$217, MATCH("Customer ID", 'E4 TB Allocation Details'!$A$18:$L$18, 0),FALSE), 'E2 Allocators'!$B$15:$W$361, MATCH('O5 Details by Class &amp; Accounts'!AV$18, 'E2 Allocators'!$B$15:$W$15, 0),FALSE)*$G89)</f>
        <v>0</v>
      </c>
      <c r="AW89" s="1334">
        <f>IF(ISERROR(VLOOKUP(VLOOKUP($A89, 'E4 TB Allocation Details'!$A$18:$L$217, MATCH("Customer ID", 'E4 TB Allocation Details'!$A$18:$L$18, 0),FALSE), 'E2 Allocators'!$B$15:$W$361, MATCH('O5 Details by Class &amp; Accounts'!AW$18, 'E2 Allocators'!$B$15:$W$15, 0),FALSE)*$G89), 0, VLOOKUP(VLOOKUP($A89, 'E4 TB Allocation Details'!$A$18:$L$217, MATCH("Customer ID", 'E4 TB Allocation Details'!$A$18:$L$18, 0),FALSE), 'E2 Allocators'!$B$15:$W$361, MATCH('O5 Details by Class &amp; Accounts'!AW$18, 'E2 Allocators'!$B$15:$W$15, 0),FALSE)*$G89)</f>
        <v>0</v>
      </c>
      <c r="AX89" s="1334">
        <f t="shared" si="15"/>
        <v>0</v>
      </c>
      <c r="AY89" s="1334">
        <f>IF(ISERROR(VLOOKUP(VLOOKUP($A89, 'E4 TB Allocation Details'!$A$18:$L$217, MATCH("Misc ID", 'E4 TB Allocation Details'!$A$18:$L$18, 0),FALSE), 'E2 Allocators'!$B$15:$W$361, MATCH('O5 Details by Class &amp; Accounts'!AY$18, 'E2 Allocators'!$B$15:$W$15, 0),FALSE)*$E89), 0, VLOOKUP(VLOOKUP($A89, 'E4 TB Allocation Details'!$A$18:$L$217, MATCH("Misc ID", 'E4 TB Allocation Details'!$A$18:$L$18, 0),FALSE), 'E2 Allocators'!$B$15:$W$361, MATCH('O5 Details by Class &amp; Accounts'!AY$18, 'E2 Allocators'!$B$15:$W$15, 0),FALSE)*$E89)</f>
        <v>-1326.4170990454754</v>
      </c>
      <c r="AZ89" s="1334">
        <f>IF(ISERROR(VLOOKUP(VLOOKUP($A89, 'E4 TB Allocation Details'!$A$18:$L$217, MATCH("Misc ID", 'E4 TB Allocation Details'!$A$18:$L$18, 0),FALSE), 'E2 Allocators'!$B$15:$W$361, MATCH('O5 Details by Class &amp; Accounts'!AZ$18, 'E2 Allocators'!$B$15:$W$15, 0),FALSE)*$E89), 0, VLOOKUP(VLOOKUP($A89, 'E4 TB Allocation Details'!$A$18:$L$217, MATCH("Misc ID", 'E4 TB Allocation Details'!$A$18:$L$18, 0),FALSE), 'E2 Allocators'!$B$15:$W$361, MATCH('O5 Details by Class &amp; Accounts'!AZ$18, 'E2 Allocators'!$B$15:$W$15, 0),FALSE)*$E89)</f>
        <v>-240.61624668573015</v>
      </c>
      <c r="BA89" s="1334">
        <f>IF(ISERROR(VLOOKUP(VLOOKUP($A89, 'E4 TB Allocation Details'!$A$18:$L$217, MATCH("Misc ID", 'E4 TB Allocation Details'!$A$18:$L$18, 0),FALSE), 'E2 Allocators'!$B$15:$W$361, MATCH('O5 Details by Class &amp; Accounts'!BA$18, 'E2 Allocators'!$B$15:$W$15, 0),FALSE)*$E89), 0, VLOOKUP(VLOOKUP($A89, 'E4 TB Allocation Details'!$A$18:$L$217, MATCH("Misc ID", 'E4 TB Allocation Details'!$A$18:$L$18, 0),FALSE), 'E2 Allocators'!$B$15:$W$361, MATCH('O5 Details by Class &amp; Accounts'!BA$18, 'E2 Allocators'!$B$15:$W$15, 0),FALSE)*$E89)</f>
        <v>-226.95693077876604</v>
      </c>
      <c r="BB89" s="1334">
        <f>IF(ISERROR(VLOOKUP(VLOOKUP($A89, 'E4 TB Allocation Details'!$A$18:$L$217, MATCH("Misc ID", 'E4 TB Allocation Details'!$A$18:$L$18, 0),FALSE), 'E2 Allocators'!$B$15:$W$361, MATCH('O5 Details by Class &amp; Accounts'!BB$18, 'E2 Allocators'!$B$15:$W$15, 0),FALSE)*$E89), 0, VLOOKUP(VLOOKUP($A89, 'E4 TB Allocation Details'!$A$18:$L$217, MATCH("Misc ID", 'E4 TB Allocation Details'!$A$18:$L$18, 0),FALSE), 'E2 Allocators'!$B$15:$W$361, MATCH('O5 Details by Class &amp; Accounts'!BB$18, 'E2 Allocators'!$B$15:$W$15, 0),FALSE)*$E89)</f>
        <v>0</v>
      </c>
      <c r="BC89" s="1334">
        <f>IF(ISERROR(VLOOKUP(VLOOKUP($A89, 'E4 TB Allocation Details'!$A$18:$L$217, MATCH("Misc ID", 'E4 TB Allocation Details'!$A$18:$L$18, 0),FALSE), 'E2 Allocators'!$B$15:$W$361, MATCH('O5 Details by Class &amp; Accounts'!BC$18, 'E2 Allocators'!$B$15:$W$15, 0),FALSE)*$E89), 0, VLOOKUP(VLOOKUP($A89, 'E4 TB Allocation Details'!$A$18:$L$217, MATCH("Misc ID", 'E4 TB Allocation Details'!$A$18:$L$18, 0),FALSE), 'E2 Allocators'!$B$15:$W$361, MATCH('O5 Details by Class &amp; Accounts'!BC$18, 'E2 Allocators'!$B$15:$W$15, 0),FALSE)*$E89)</f>
        <v>-70.911902408849059</v>
      </c>
      <c r="BD89" s="1334">
        <f>IF(ISERROR(VLOOKUP(VLOOKUP($A89, 'E4 TB Allocation Details'!$A$18:$L$217, MATCH("Misc ID", 'E4 TB Allocation Details'!$A$18:$L$18, 0),FALSE), 'E2 Allocators'!$B$15:$W$361, MATCH('O5 Details by Class &amp; Accounts'!BD$18, 'E2 Allocators'!$B$15:$W$15, 0),FALSE)*$E89), 0, VLOOKUP(VLOOKUP($A89, 'E4 TB Allocation Details'!$A$18:$L$217, MATCH("Misc ID", 'E4 TB Allocation Details'!$A$18:$L$18, 0),FALSE), 'E2 Allocators'!$B$15:$W$361, MATCH('O5 Details by Class &amp; Accounts'!BD$18, 'E2 Allocators'!$B$15:$W$15, 0),FALSE)*$E89)</f>
        <v>-88.65780661568796</v>
      </c>
      <c r="BE89" s="1334">
        <f>IF(ISERROR(VLOOKUP(VLOOKUP($A89, 'E4 TB Allocation Details'!$A$18:$L$217, MATCH("Misc ID", 'E4 TB Allocation Details'!$A$18:$L$18, 0),FALSE), 'E2 Allocators'!$B$15:$W$361, MATCH('O5 Details by Class &amp; Accounts'!BE$18, 'E2 Allocators'!$B$15:$W$15, 0),FALSE)*$E89), 0, VLOOKUP(VLOOKUP($A89, 'E4 TB Allocation Details'!$A$18:$L$217, MATCH("Misc ID", 'E4 TB Allocation Details'!$A$18:$L$18, 0),FALSE), 'E2 Allocators'!$B$15:$W$361, MATCH('O5 Details by Class &amp; Accounts'!BE$18, 'E2 Allocators'!$B$15:$W$15, 0),FALSE)*$E89)</f>
        <v>-66.660304280277572</v>
      </c>
      <c r="BF89" s="1334">
        <f>IF(ISERROR(VLOOKUP(VLOOKUP($A89, 'E4 TB Allocation Details'!$A$18:$L$217, MATCH("Misc ID", 'E4 TB Allocation Details'!$A$18:$L$18, 0),FALSE), 'E2 Allocators'!$B$15:$W$361, MATCH('O5 Details by Class &amp; Accounts'!BF$18, 'E2 Allocators'!$B$15:$W$15, 0),FALSE)*$E89), 0, VLOOKUP(VLOOKUP($A89, 'E4 TB Allocation Details'!$A$18:$L$217, MATCH("Misc ID", 'E4 TB Allocation Details'!$A$18:$L$18, 0),FALSE), 'E2 Allocators'!$B$15:$W$361, MATCH('O5 Details by Class &amp; Accounts'!BF$18, 'E2 Allocators'!$B$15:$W$15, 0),FALSE)*$E89)</f>
        <v>-4.391548371483017</v>
      </c>
      <c r="BG89" s="1334">
        <f>IF(ISERROR(VLOOKUP(VLOOKUP($A89, 'E4 TB Allocation Details'!$A$18:$L$217, MATCH("Misc ID", 'E4 TB Allocation Details'!$A$18:$L$18, 0),FALSE), 'E2 Allocators'!$B$15:$W$361, MATCH('O5 Details by Class &amp; Accounts'!BG$18, 'E2 Allocators'!$B$15:$W$15, 0),FALSE)*$E89), 0, VLOOKUP(VLOOKUP($A89, 'E4 TB Allocation Details'!$A$18:$L$217, MATCH("Misc ID", 'E4 TB Allocation Details'!$A$18:$L$18, 0),FALSE), 'E2 Allocators'!$B$15:$W$361, MATCH('O5 Details by Class &amp; Accounts'!BG$18, 'E2 Allocators'!$B$15:$W$15, 0),FALSE)*$E89)</f>
        <v>-12.3881618137311</v>
      </c>
      <c r="BH89" s="1334">
        <f>IF(ISERROR(VLOOKUP(VLOOKUP($A89, 'E4 TB Allocation Details'!$A$18:$L$217, MATCH("Misc ID", 'E4 TB Allocation Details'!$A$18:$L$18, 0),FALSE), 'E2 Allocators'!$B$15:$W$361, MATCH('O5 Details by Class &amp; Accounts'!BH$18, 'E2 Allocators'!$B$15:$W$15, 0),FALSE)*$E89), 0, VLOOKUP(VLOOKUP($A89, 'E4 TB Allocation Details'!$A$18:$L$217, MATCH("Misc ID", 'E4 TB Allocation Details'!$A$18:$L$18, 0),FALSE), 'E2 Allocators'!$B$15:$W$361, MATCH('O5 Details by Class &amp; Accounts'!BH$18, 'E2 Allocators'!$B$15:$W$15, 0),FALSE)*$E89)</f>
        <v>0</v>
      </c>
      <c r="BI89" s="1334">
        <f>IF(ISERROR(VLOOKUP(VLOOKUP($A89, 'E4 TB Allocation Details'!$A$18:$L$217, MATCH("Misc ID", 'E4 TB Allocation Details'!$A$18:$L$18, 0),FALSE), 'E2 Allocators'!$B$15:$W$361, MATCH('O5 Details by Class &amp; Accounts'!BI$18, 'E2 Allocators'!$B$15:$W$15, 0),FALSE)*$E89), 0, VLOOKUP(VLOOKUP($A89, 'E4 TB Allocation Details'!$A$18:$L$217, MATCH("Misc ID", 'E4 TB Allocation Details'!$A$18:$L$18, 0),FALSE), 'E2 Allocators'!$B$15:$W$361, MATCH('O5 Details by Class &amp; Accounts'!BI$18, 'E2 Allocators'!$B$15:$W$15, 0),FALSE)*$E89)</f>
        <v>0</v>
      </c>
      <c r="BJ89" s="1334">
        <f>IF(ISERROR(VLOOKUP(VLOOKUP($A89, 'E4 TB Allocation Details'!$A$18:$L$217, MATCH("Misc ID", 'E4 TB Allocation Details'!$A$18:$L$18, 0),FALSE), 'E2 Allocators'!$B$15:$W$361, MATCH('O5 Details by Class &amp; Accounts'!BJ$18, 'E2 Allocators'!$B$15:$W$15, 0),FALSE)*$E89), 0, VLOOKUP(VLOOKUP($A89, 'E4 TB Allocation Details'!$A$18:$L$217, MATCH("Misc ID", 'E4 TB Allocation Details'!$A$18:$L$18, 0),FALSE), 'E2 Allocators'!$B$15:$W$361, MATCH('O5 Details by Class &amp; Accounts'!BJ$18, 'E2 Allocators'!$B$15:$W$15, 0),FALSE)*$E89)</f>
        <v>0</v>
      </c>
      <c r="BK89" s="1334">
        <f>IF(ISERROR(VLOOKUP(VLOOKUP($A89, 'E4 TB Allocation Details'!$A$18:$L$217, MATCH("Misc ID", 'E4 TB Allocation Details'!$A$18:$L$18, 0),FALSE), 'E2 Allocators'!$B$15:$W$361, MATCH('O5 Details by Class &amp; Accounts'!BK$18, 'E2 Allocators'!$B$15:$W$15, 0),FALSE)*$E89), 0, VLOOKUP(VLOOKUP($A89, 'E4 TB Allocation Details'!$A$18:$L$217, MATCH("Misc ID", 'E4 TB Allocation Details'!$A$18:$L$18, 0),FALSE), 'E2 Allocators'!$B$15:$W$361, MATCH('O5 Details by Class &amp; Accounts'!BK$18, 'E2 Allocators'!$B$15:$W$15, 0),FALSE)*$E89)</f>
        <v>0</v>
      </c>
      <c r="BL89" s="1334">
        <f>IF(ISERROR(VLOOKUP(VLOOKUP($A89, 'E4 TB Allocation Details'!$A$18:$L$217, MATCH("Misc ID", 'E4 TB Allocation Details'!$A$18:$L$18, 0),FALSE), 'E2 Allocators'!$B$15:$W$361, MATCH('O5 Details by Class &amp; Accounts'!BL$18, 'E2 Allocators'!$B$15:$W$15, 0),FALSE)*$E89), 0, VLOOKUP(VLOOKUP($A89, 'E4 TB Allocation Details'!$A$18:$L$217, MATCH("Misc ID", 'E4 TB Allocation Details'!$A$18:$L$18, 0),FALSE), 'E2 Allocators'!$B$15:$W$361, MATCH('O5 Details by Class &amp; Accounts'!BL$18, 'E2 Allocators'!$B$15:$W$15, 0),FALSE)*$E89)</f>
        <v>0</v>
      </c>
      <c r="BM89" s="1334">
        <f>IF(ISERROR(VLOOKUP(VLOOKUP($A89, 'E4 TB Allocation Details'!$A$18:$L$217, MATCH("Misc ID", 'E4 TB Allocation Details'!$A$18:$L$18, 0),FALSE), 'E2 Allocators'!$B$15:$W$361, MATCH('O5 Details by Class &amp; Accounts'!BM$18, 'E2 Allocators'!$B$15:$W$15, 0),FALSE)*$E89), 0, VLOOKUP(VLOOKUP($A89, 'E4 TB Allocation Details'!$A$18:$L$217, MATCH("Misc ID", 'E4 TB Allocation Details'!$A$18:$L$18, 0),FALSE), 'E2 Allocators'!$B$15:$W$361, MATCH('O5 Details by Class &amp; Accounts'!BM$18, 'E2 Allocators'!$B$15:$W$15, 0),FALSE)*$E89)</f>
        <v>0</v>
      </c>
      <c r="BN89" s="1334">
        <f>IF(ISERROR(VLOOKUP(VLOOKUP($A89, 'E4 TB Allocation Details'!$A$18:$L$217, MATCH("Misc ID", 'E4 TB Allocation Details'!$A$18:$L$18, 0),FALSE), 'E2 Allocators'!$B$15:$W$361, MATCH('O5 Details by Class &amp; Accounts'!BN$18, 'E2 Allocators'!$B$15:$W$15, 0),FALSE)*$E89), 0, VLOOKUP(VLOOKUP($A89, 'E4 TB Allocation Details'!$A$18:$L$217, MATCH("Misc ID", 'E4 TB Allocation Details'!$A$18:$L$18, 0),FALSE), 'E2 Allocators'!$B$15:$W$361, MATCH('O5 Details by Class &amp; Accounts'!BN$18, 'E2 Allocators'!$B$15:$W$15, 0),FALSE)*$E89)</f>
        <v>0</v>
      </c>
      <c r="BO89" s="1334">
        <f>IF(ISERROR(VLOOKUP(VLOOKUP($A89, 'E4 TB Allocation Details'!$A$18:$L$217, MATCH("Misc ID", 'E4 TB Allocation Details'!$A$18:$L$18, 0),FALSE), 'E2 Allocators'!$B$15:$W$361, MATCH('O5 Details by Class &amp; Accounts'!BO$18, 'E2 Allocators'!$B$15:$W$15, 0),FALSE)*$E89), 0, VLOOKUP(VLOOKUP($A89, 'E4 TB Allocation Details'!$A$18:$L$217, MATCH("Misc ID", 'E4 TB Allocation Details'!$A$18:$L$18, 0),FALSE), 'E2 Allocators'!$B$15:$W$361, MATCH('O5 Details by Class &amp; Accounts'!BO$18, 'E2 Allocators'!$B$15:$W$15, 0),FALSE)*$E89)</f>
        <v>0</v>
      </c>
      <c r="BP89" s="1334">
        <f>IF(ISERROR(VLOOKUP(VLOOKUP($A89, 'E4 TB Allocation Details'!$A$18:$L$217, MATCH("Misc ID", 'E4 TB Allocation Details'!$A$18:$L$18, 0),FALSE), 'E2 Allocators'!$B$15:$W$361, MATCH('O5 Details by Class &amp; Accounts'!BP$18, 'E2 Allocators'!$B$15:$W$15, 0),FALSE)*$E89), 0, VLOOKUP(VLOOKUP($A89, 'E4 TB Allocation Details'!$A$18:$L$217, MATCH("Misc ID", 'E4 TB Allocation Details'!$A$18:$L$18, 0),FALSE), 'E2 Allocators'!$B$15:$W$361, MATCH('O5 Details by Class &amp; Accounts'!BP$18, 'E2 Allocators'!$B$15:$W$15, 0),FALSE)*$E89)</f>
        <v>0</v>
      </c>
      <c r="BQ89" s="1334">
        <f>IF(ISERROR(VLOOKUP(VLOOKUP($A89, 'E4 TB Allocation Details'!$A$18:$L$217, MATCH("Misc ID", 'E4 TB Allocation Details'!$A$18:$L$18, 0),FALSE), 'E2 Allocators'!$B$15:$W$361, MATCH('O5 Details by Class &amp; Accounts'!BQ$18, 'E2 Allocators'!$B$15:$W$15, 0),FALSE)*$E89), 0, VLOOKUP(VLOOKUP($A89, 'E4 TB Allocation Details'!$A$18:$L$217, MATCH("Misc ID", 'E4 TB Allocation Details'!$A$18:$L$18, 0),FALSE), 'E2 Allocators'!$B$15:$W$361, MATCH('O5 Details by Class &amp; Accounts'!BQ$18, 'E2 Allocators'!$B$15:$W$15, 0),FALSE)*$E89)</f>
        <v>0</v>
      </c>
      <c r="BR89" s="1334">
        <f>IF(ISERROR(VLOOKUP(VLOOKUP($A89, 'E4 TB Allocation Details'!$A$18:$L$217, MATCH("Misc ID", 'E4 TB Allocation Details'!$A$18:$L$18, 0),FALSE), 'E2 Allocators'!$B$15:$W$361, MATCH('O5 Details by Class &amp; Accounts'!BR$18, 'E2 Allocators'!$B$15:$W$15, 0),FALSE)*$E89), 0, VLOOKUP(VLOOKUP($A89, 'E4 TB Allocation Details'!$A$18:$L$217, MATCH("Misc ID", 'E4 TB Allocation Details'!$A$18:$L$18, 0),FALSE), 'E2 Allocators'!$B$15:$W$361, MATCH('O5 Details by Class &amp; Accounts'!BR$18, 'E2 Allocators'!$B$15:$W$15, 0),FALSE)*$E89)</f>
        <v>0</v>
      </c>
      <c r="BS89" s="1334">
        <f t="shared" si="18"/>
        <v>-2037.0000000000005</v>
      </c>
      <c r="BT89" s="1334">
        <f>IF(ISERROR(VLOOKUP(VLOOKUP($A89, 'E4 TB Allocation Details'!$A$18:$L$217, MATCH("A &amp; G ID", 'E4 TB Allocation Details'!$A$18:$L$18, 0),FALSE), 'E2 Allocators'!$B$15:$W$361, MATCH('O5 Details by Class &amp; Accounts'!BT$18, 'E2 Allocators'!$B$15:$W$15, 0),FALSE)*$E89), 0, VLOOKUP(VLOOKUP($A89, 'E4 TB Allocation Details'!$A$18:$L$217, MATCH("A &amp; G ID", 'E4 TB Allocation Details'!$A$18:$L$18, 0),FALSE), 'E2 Allocators'!$B$15:$W$361, MATCH('O5 Details by Class &amp; Accounts'!BT$18, 'E2 Allocators'!$B$15:$W$15, 0),FALSE)*$E89)</f>
        <v>0</v>
      </c>
      <c r="BU89" s="1334">
        <f>IF(ISERROR(VLOOKUP(VLOOKUP($A89, 'E4 TB Allocation Details'!$A$18:$L$217, MATCH("A &amp; G ID", 'E4 TB Allocation Details'!$A$18:$L$18, 0),FALSE), 'E2 Allocators'!$B$15:$W$361, MATCH('O5 Details by Class &amp; Accounts'!BU$18, 'E2 Allocators'!$B$15:$W$15, 0),FALSE)*$E89), 0, VLOOKUP(VLOOKUP($A89, 'E4 TB Allocation Details'!$A$18:$L$217, MATCH("A &amp; G ID", 'E4 TB Allocation Details'!$A$18:$L$18, 0),FALSE), 'E2 Allocators'!$B$15:$W$361, MATCH('O5 Details by Class &amp; Accounts'!BU$18, 'E2 Allocators'!$B$15:$W$15, 0),FALSE)*$E89)</f>
        <v>0</v>
      </c>
      <c r="BV89" s="1334">
        <f>IF(ISERROR(VLOOKUP(VLOOKUP($A89, 'E4 TB Allocation Details'!$A$18:$L$217, MATCH("A &amp; G ID", 'E4 TB Allocation Details'!$A$18:$L$18, 0),FALSE), 'E2 Allocators'!$B$15:$W$361, MATCH('O5 Details by Class &amp; Accounts'!BV$18, 'E2 Allocators'!$B$15:$W$15, 0),FALSE)*$E89), 0, VLOOKUP(VLOOKUP($A89, 'E4 TB Allocation Details'!$A$18:$L$217, MATCH("A &amp; G ID", 'E4 TB Allocation Details'!$A$18:$L$18, 0),FALSE), 'E2 Allocators'!$B$15:$W$361, MATCH('O5 Details by Class &amp; Accounts'!BV$18, 'E2 Allocators'!$B$15:$W$15, 0),FALSE)*$E89)</f>
        <v>0</v>
      </c>
      <c r="BW89" s="1334">
        <f>IF(ISERROR(VLOOKUP(VLOOKUP($A89, 'E4 TB Allocation Details'!$A$18:$L$217, MATCH("A &amp; G ID", 'E4 TB Allocation Details'!$A$18:$L$18, 0),FALSE), 'E2 Allocators'!$B$15:$W$361, MATCH('O5 Details by Class &amp; Accounts'!BW$18, 'E2 Allocators'!$B$15:$W$15, 0),FALSE)*$E89), 0, VLOOKUP(VLOOKUP($A89, 'E4 TB Allocation Details'!$A$18:$L$217, MATCH("A &amp; G ID", 'E4 TB Allocation Details'!$A$18:$L$18, 0),FALSE), 'E2 Allocators'!$B$15:$W$361, MATCH('O5 Details by Class &amp; Accounts'!BW$18, 'E2 Allocators'!$B$15:$W$15, 0),FALSE)*$E89)</f>
        <v>0</v>
      </c>
      <c r="BX89" s="1334">
        <f>IF(ISERROR(VLOOKUP(VLOOKUP($A89, 'E4 TB Allocation Details'!$A$18:$L$217, MATCH("A &amp; G ID", 'E4 TB Allocation Details'!$A$18:$L$18, 0),FALSE), 'E2 Allocators'!$B$15:$W$361, MATCH('O5 Details by Class &amp; Accounts'!BX$18, 'E2 Allocators'!$B$15:$W$15, 0),FALSE)*$E89), 0, VLOOKUP(VLOOKUP($A89, 'E4 TB Allocation Details'!$A$18:$L$217, MATCH("A &amp; G ID", 'E4 TB Allocation Details'!$A$18:$L$18, 0),FALSE), 'E2 Allocators'!$B$15:$W$361, MATCH('O5 Details by Class &amp; Accounts'!BX$18, 'E2 Allocators'!$B$15:$W$15, 0),FALSE)*$E89)</f>
        <v>0</v>
      </c>
      <c r="BY89" s="1334">
        <f>IF(ISERROR(VLOOKUP(VLOOKUP($A89, 'E4 TB Allocation Details'!$A$18:$L$217, MATCH("A &amp; G ID", 'E4 TB Allocation Details'!$A$18:$L$18, 0),FALSE), 'E2 Allocators'!$B$15:$W$361, MATCH('O5 Details by Class &amp; Accounts'!BY$18, 'E2 Allocators'!$B$15:$W$15, 0),FALSE)*$E89), 0, VLOOKUP(VLOOKUP($A89, 'E4 TB Allocation Details'!$A$18:$L$217, MATCH("A &amp; G ID", 'E4 TB Allocation Details'!$A$18:$L$18, 0),FALSE), 'E2 Allocators'!$B$15:$W$361, MATCH('O5 Details by Class &amp; Accounts'!BY$18, 'E2 Allocators'!$B$15:$W$15, 0),FALSE)*$E89)</f>
        <v>0</v>
      </c>
      <c r="BZ89" s="1334">
        <f>IF(ISERROR(VLOOKUP(VLOOKUP($A89, 'E4 TB Allocation Details'!$A$18:$L$217, MATCH("A &amp; G ID", 'E4 TB Allocation Details'!$A$18:$L$18, 0),FALSE), 'E2 Allocators'!$B$15:$W$361, MATCH('O5 Details by Class &amp; Accounts'!BZ$18, 'E2 Allocators'!$B$15:$W$15, 0),FALSE)*$E89), 0, VLOOKUP(VLOOKUP($A89, 'E4 TB Allocation Details'!$A$18:$L$217, MATCH("A &amp; G ID", 'E4 TB Allocation Details'!$A$18:$L$18, 0),FALSE), 'E2 Allocators'!$B$15:$W$361, MATCH('O5 Details by Class &amp; Accounts'!BZ$18, 'E2 Allocators'!$B$15:$W$15, 0),FALSE)*$E89)</f>
        <v>0</v>
      </c>
      <c r="CA89" s="1334">
        <f>IF(ISERROR(VLOOKUP(VLOOKUP($A89, 'E4 TB Allocation Details'!$A$18:$L$217, MATCH("A &amp; G ID", 'E4 TB Allocation Details'!$A$18:$L$18, 0),FALSE), 'E2 Allocators'!$B$15:$W$361, MATCH('O5 Details by Class &amp; Accounts'!CA$18, 'E2 Allocators'!$B$15:$W$15, 0),FALSE)*$E89), 0, VLOOKUP(VLOOKUP($A89, 'E4 TB Allocation Details'!$A$18:$L$217, MATCH("A &amp; G ID", 'E4 TB Allocation Details'!$A$18:$L$18, 0),FALSE), 'E2 Allocators'!$B$15:$W$361, MATCH('O5 Details by Class &amp; Accounts'!CA$18, 'E2 Allocators'!$B$15:$W$15, 0),FALSE)*$E89)</f>
        <v>0</v>
      </c>
      <c r="CB89" s="1334">
        <f>IF(ISERROR(VLOOKUP(VLOOKUP($A89, 'E4 TB Allocation Details'!$A$18:$L$217, MATCH("A &amp; G ID", 'E4 TB Allocation Details'!$A$18:$L$18, 0),FALSE), 'E2 Allocators'!$B$15:$W$361, MATCH('O5 Details by Class &amp; Accounts'!CB$18, 'E2 Allocators'!$B$15:$W$15, 0),FALSE)*$E89), 0, VLOOKUP(VLOOKUP($A89, 'E4 TB Allocation Details'!$A$18:$L$217, MATCH("A &amp; G ID", 'E4 TB Allocation Details'!$A$18:$L$18, 0),FALSE), 'E2 Allocators'!$B$15:$W$361, MATCH('O5 Details by Class &amp; Accounts'!CB$18, 'E2 Allocators'!$B$15:$W$15, 0),FALSE)*$E89)</f>
        <v>0</v>
      </c>
      <c r="CC89" s="1334">
        <f>IF(ISERROR(VLOOKUP(VLOOKUP($A89, 'E4 TB Allocation Details'!$A$18:$L$217, MATCH("A &amp; G ID", 'E4 TB Allocation Details'!$A$18:$L$18, 0),FALSE), 'E2 Allocators'!$B$15:$W$361, MATCH('O5 Details by Class &amp; Accounts'!CC$18, 'E2 Allocators'!$B$15:$W$15, 0),FALSE)*$E89), 0, VLOOKUP(VLOOKUP($A89, 'E4 TB Allocation Details'!$A$18:$L$217, MATCH("A &amp; G ID", 'E4 TB Allocation Details'!$A$18:$L$18, 0),FALSE), 'E2 Allocators'!$B$15:$W$361, MATCH('O5 Details by Class &amp; Accounts'!CC$18, 'E2 Allocators'!$B$15:$W$15, 0),FALSE)*$E89)</f>
        <v>0</v>
      </c>
      <c r="CD89" s="1334">
        <f>IF(ISERROR(VLOOKUP(VLOOKUP($A89, 'E4 TB Allocation Details'!$A$18:$L$217, MATCH("A &amp; G ID", 'E4 TB Allocation Details'!$A$18:$L$18, 0),FALSE), 'E2 Allocators'!$B$15:$W$361, MATCH('O5 Details by Class &amp; Accounts'!CD$18, 'E2 Allocators'!$B$15:$W$15, 0),FALSE)*$E89), 0, VLOOKUP(VLOOKUP($A89, 'E4 TB Allocation Details'!$A$18:$L$217, MATCH("A &amp; G ID", 'E4 TB Allocation Details'!$A$18:$L$18, 0),FALSE), 'E2 Allocators'!$B$15:$W$361, MATCH('O5 Details by Class &amp; Accounts'!CD$18, 'E2 Allocators'!$B$15:$W$15, 0),FALSE)*$E89)</f>
        <v>0</v>
      </c>
      <c r="CE89" s="1334">
        <f>IF(ISERROR(VLOOKUP(VLOOKUP($A89, 'E4 TB Allocation Details'!$A$18:$L$217, MATCH("A &amp; G ID", 'E4 TB Allocation Details'!$A$18:$L$18, 0),FALSE), 'E2 Allocators'!$B$15:$W$361, MATCH('O5 Details by Class &amp; Accounts'!CE$18, 'E2 Allocators'!$B$15:$W$15, 0),FALSE)*$E89), 0, VLOOKUP(VLOOKUP($A89, 'E4 TB Allocation Details'!$A$18:$L$217, MATCH("A &amp; G ID", 'E4 TB Allocation Details'!$A$18:$L$18, 0),FALSE), 'E2 Allocators'!$B$15:$W$361, MATCH('O5 Details by Class &amp; Accounts'!CE$18, 'E2 Allocators'!$B$15:$W$15, 0),FALSE)*$E89)</f>
        <v>0</v>
      </c>
      <c r="CF89" s="1334">
        <f>IF(ISERROR(VLOOKUP(VLOOKUP($A89, 'E4 TB Allocation Details'!$A$18:$L$217, MATCH("A &amp; G ID", 'E4 TB Allocation Details'!$A$18:$L$18, 0),FALSE), 'E2 Allocators'!$B$15:$W$361, MATCH('O5 Details by Class &amp; Accounts'!CF$18, 'E2 Allocators'!$B$15:$W$15, 0),FALSE)*$E89), 0, VLOOKUP(VLOOKUP($A89, 'E4 TB Allocation Details'!$A$18:$L$217, MATCH("A &amp; G ID", 'E4 TB Allocation Details'!$A$18:$L$18, 0),FALSE), 'E2 Allocators'!$B$15:$W$361, MATCH('O5 Details by Class &amp; Accounts'!CF$18, 'E2 Allocators'!$B$15:$W$15, 0),FALSE)*$E89)</f>
        <v>0</v>
      </c>
      <c r="CG89" s="1334">
        <f>IF(ISERROR(VLOOKUP(VLOOKUP($A89, 'E4 TB Allocation Details'!$A$18:$L$217, MATCH("A &amp; G ID", 'E4 TB Allocation Details'!$A$18:$L$18, 0),FALSE), 'E2 Allocators'!$B$15:$W$361, MATCH('O5 Details by Class &amp; Accounts'!CG$18, 'E2 Allocators'!$B$15:$W$15, 0),FALSE)*$E89), 0, VLOOKUP(VLOOKUP($A89, 'E4 TB Allocation Details'!$A$18:$L$217, MATCH("A &amp; G ID", 'E4 TB Allocation Details'!$A$18:$L$18, 0),FALSE), 'E2 Allocators'!$B$15:$W$361, MATCH('O5 Details by Class &amp; Accounts'!CG$18, 'E2 Allocators'!$B$15:$W$15, 0),FALSE)*$E89)</f>
        <v>0</v>
      </c>
      <c r="CH89" s="1334">
        <f>IF(ISERROR(VLOOKUP(VLOOKUP($A89, 'E4 TB Allocation Details'!$A$18:$L$217, MATCH("A &amp; G ID", 'E4 TB Allocation Details'!$A$18:$L$18, 0),FALSE), 'E2 Allocators'!$B$15:$W$361, MATCH('O5 Details by Class &amp; Accounts'!CH$18, 'E2 Allocators'!$B$15:$W$15, 0),FALSE)*$E89), 0, VLOOKUP(VLOOKUP($A89, 'E4 TB Allocation Details'!$A$18:$L$217, MATCH("A &amp; G ID", 'E4 TB Allocation Details'!$A$18:$L$18, 0),FALSE), 'E2 Allocators'!$B$15:$W$361, MATCH('O5 Details by Class &amp; Accounts'!CH$18, 'E2 Allocators'!$B$15:$W$15, 0),FALSE)*$E89)</f>
        <v>0</v>
      </c>
      <c r="CI89" s="1334">
        <f>IF(ISERROR(VLOOKUP(VLOOKUP($A89, 'E4 TB Allocation Details'!$A$18:$L$217, MATCH("A &amp; G ID", 'E4 TB Allocation Details'!$A$18:$L$18, 0),FALSE), 'E2 Allocators'!$B$15:$W$361, MATCH('O5 Details by Class &amp; Accounts'!CI$18, 'E2 Allocators'!$B$15:$W$15, 0),FALSE)*$E89), 0, VLOOKUP(VLOOKUP($A89, 'E4 TB Allocation Details'!$A$18:$L$217, MATCH("A &amp; G ID", 'E4 TB Allocation Details'!$A$18:$L$18, 0),FALSE), 'E2 Allocators'!$B$15:$W$361, MATCH('O5 Details by Class &amp; Accounts'!CI$18, 'E2 Allocators'!$B$15:$W$15, 0),FALSE)*$E89)</f>
        <v>0</v>
      </c>
      <c r="CJ89" s="1334">
        <f>IF(ISERROR(VLOOKUP(VLOOKUP($A89, 'E4 TB Allocation Details'!$A$18:$L$217, MATCH("A &amp; G ID", 'E4 TB Allocation Details'!$A$18:$L$18, 0),FALSE), 'E2 Allocators'!$B$15:$W$361, MATCH('O5 Details by Class &amp; Accounts'!CJ$18, 'E2 Allocators'!$B$15:$W$15, 0),FALSE)*$E89), 0, VLOOKUP(VLOOKUP($A89, 'E4 TB Allocation Details'!$A$18:$L$217, MATCH("A &amp; G ID", 'E4 TB Allocation Details'!$A$18:$L$18, 0),FALSE), 'E2 Allocators'!$B$15:$W$361, MATCH('O5 Details by Class &amp; Accounts'!CJ$18, 'E2 Allocators'!$B$15:$W$15, 0),FALSE)*$E89)</f>
        <v>0</v>
      </c>
      <c r="CK89" s="1334">
        <f>IF(ISERROR(VLOOKUP(VLOOKUP($A89, 'E4 TB Allocation Details'!$A$18:$L$217, MATCH("A &amp; G ID", 'E4 TB Allocation Details'!$A$18:$L$18, 0),FALSE), 'E2 Allocators'!$B$15:$W$361, MATCH('O5 Details by Class &amp; Accounts'!CK$18, 'E2 Allocators'!$B$15:$W$15, 0),FALSE)*$E89), 0, VLOOKUP(VLOOKUP($A89, 'E4 TB Allocation Details'!$A$18:$L$217, MATCH("A &amp; G ID", 'E4 TB Allocation Details'!$A$18:$L$18, 0),FALSE), 'E2 Allocators'!$B$15:$W$361, MATCH('O5 Details by Class &amp; Accounts'!CK$18, 'E2 Allocators'!$B$15:$W$15, 0),FALSE)*$E89)</f>
        <v>0</v>
      </c>
      <c r="CL89" s="1334">
        <f>IF(ISERROR(VLOOKUP(VLOOKUP($A89, 'E4 TB Allocation Details'!$A$18:$L$217, MATCH("A &amp; G ID", 'E4 TB Allocation Details'!$A$18:$L$18, 0),FALSE), 'E2 Allocators'!$B$15:$W$361, MATCH('O5 Details by Class &amp; Accounts'!CL$18, 'E2 Allocators'!$B$15:$W$15, 0),FALSE)*$E89), 0, VLOOKUP(VLOOKUP($A89, 'E4 TB Allocation Details'!$A$18:$L$217, MATCH("A &amp; G ID", 'E4 TB Allocation Details'!$A$18:$L$18, 0),FALSE), 'E2 Allocators'!$B$15:$W$361, MATCH('O5 Details by Class &amp; Accounts'!CL$18, 'E2 Allocators'!$B$15:$W$15, 0),FALSE)*$E89)</f>
        <v>0</v>
      </c>
      <c r="CM89" s="1334">
        <f>IF(ISERROR(VLOOKUP(VLOOKUP($A89, 'E4 TB Allocation Details'!$A$18:$L$217, MATCH("A &amp; G ID", 'E4 TB Allocation Details'!$A$18:$L$18, 0),FALSE), 'E2 Allocators'!$B$15:$W$361, MATCH('O5 Details by Class &amp; Accounts'!CM$18, 'E2 Allocators'!$B$15:$W$15, 0),FALSE)*$E89), 0, VLOOKUP(VLOOKUP($A89, 'E4 TB Allocation Details'!$A$18:$L$217, MATCH("A &amp; G ID", 'E4 TB Allocation Details'!$A$18:$L$18, 0),FALSE), 'E2 Allocators'!$B$15:$W$361, MATCH('O5 Details by Class &amp; Accounts'!CM$18, 'E2 Allocators'!$B$15:$W$15, 0),FALSE)*$E89)</f>
        <v>0</v>
      </c>
      <c r="CN89" s="1334">
        <f t="shared" si="16"/>
        <v>0</v>
      </c>
      <c r="CO89" s="1670">
        <f t="shared" si="19"/>
        <v>4.5474735088646412E-13</v>
      </c>
      <c r="CQ89" s="1926" t="s">
        <v>1361</v>
      </c>
    </row>
    <row r="90" spans="1:95" s="64" customFormat="1" ht="12.75" x14ac:dyDescent="0.2">
      <c r="A90" s="1105">
        <v>4090</v>
      </c>
      <c r="B90" s="1106" t="s">
        <v>552</v>
      </c>
      <c r="C90" s="1667">
        <f>IF(ISERROR(VLOOKUP($A90,'I3 TB Data'!$A$20:$H$465,MATCH('O5 Details by Class &amp; Accounts'!$C$18, 'I3 TB Data'!$A$20:$H$20,0),0)), 0, VLOOKUP($A90,'I3 TB Data'!$A$20:$H$465,MATCH('O5 Details by Class &amp; Accounts'!$C$18,'I3 TB Data'!$A$20:$H$20,0),0))</f>
        <v>0</v>
      </c>
      <c r="D90" s="1668"/>
      <c r="E90" s="1667">
        <f t="shared" si="17"/>
        <v>0</v>
      </c>
      <c r="F90" s="1669">
        <f>IF(ISERROR(VLOOKUP($A90, 'E1 Categorization'!A33:E123, MATCH("Customer Component", 'E1 Categorization'!$A$33:$E$33,0), 0)), 0, IF(VLOOKUP($A90, 'E1 Categorization'!A33:E123, MATCH("Customer Component", 'E1 Categorization'!$A$33:$E$33,0), 0)=0, 'O5 Details by Class &amp; Accounts'!$E90, IF(AND(VLOOKUP($A90, 'E1 Categorization'!A33:E123, MATCH("Customer Component", 'E1 Categorization'!$A$33:$E$33,0), 0) &gt;0, VLOOKUP($A90, 'E1 Categorization'!A33:E123, MATCH("Customer Component", 'E1 Categorization'!$A$33:$E$33,0), 0)&lt;1), 'O5 Details by Class &amp; Accounts'!$E90*(1-VLOOKUP($A90, 'E1 Categorization'!A33:E123, MATCH("Customer Component", 'E1 Categorization'!$A$33:$E$33,0), 0)), 0)))</f>
        <v>0</v>
      </c>
      <c r="G90" s="1669">
        <f>IF(ISERROR(VLOOKUP($A90, 'E1 Categorization'!A33:E123, MATCH("Customer Component", 'E1 Categorization'!$A$33:$E$33,0), 0)),0, IF(VLOOKUP($A90, 'E1 Categorization'!A33:E123, MATCH("Customer Component", 'E1 Categorization'!$A$33:$E$33,0), 0)=0, 0, IF(AND(VLOOKUP($A90, 'E1 Categorization'!A33:E123, MATCH("Customer Component", 'E1 Categorization'!$A$33:$E$33,0), 0) &gt;0, VLOOKUP($A90, 'E1 Categorization'!A33:E123, MATCH("Customer Component", 'E1 Categorization'!$A$33:$E$33,0), 0)&lt;1), 'O5 Details by Class &amp; Accounts'!$E90*(VLOOKUP($A90, 'E1 Categorization'!A33:E123, MATCH("Customer Component", 'E1 Categorization'!$A$33:$E$33,0), 0)), 'O5 Details by Class &amp; Accounts'!$E90)))</f>
        <v>0</v>
      </c>
      <c r="H90" s="1334">
        <f t="shared" si="13"/>
        <v>0</v>
      </c>
      <c r="I90" s="1334">
        <f>IF(ISERROR(VLOOKUP(VLOOKUP($A90, 'E4 TB Allocation Details'!$A$18:$L$217, MATCH("Demand ID", 'E4 TB Allocation Details'!$A$18:$L$18, 0),FALSE), 'E2 Allocators'!$B$15:$W$361, MATCH('O5 Details by Class &amp; Accounts'!I$18, 'E2 Allocators'!$B$15:$W$15, 0),FALSE)*$F90), 0, VLOOKUP(VLOOKUP($A90, 'E4 TB Allocation Details'!$A$18:$L$217, MATCH("Demand ID", 'E4 TB Allocation Details'!$A$18:$L$18, 0),FALSE), 'E2 Allocators'!$B$15:$W$361, MATCH('O5 Details by Class &amp; Accounts'!I$18, 'E2 Allocators'!$B$15:$W$15, 0),FALSE)*$F90)</f>
        <v>0</v>
      </c>
      <c r="J90" s="1334">
        <f>IF(ISERROR(VLOOKUP(VLOOKUP($A90, 'E4 TB Allocation Details'!$A$18:$L$217, MATCH("Demand ID", 'E4 TB Allocation Details'!$A$18:$L$18, 0),FALSE), 'E2 Allocators'!$B$15:$W$361, MATCH('O5 Details by Class &amp; Accounts'!J$18, 'E2 Allocators'!$B$15:$W$15, 0),FALSE)*$F90), 0, VLOOKUP(VLOOKUP($A90, 'E4 TB Allocation Details'!$A$18:$L$217, MATCH("Demand ID", 'E4 TB Allocation Details'!$A$18:$L$18, 0),FALSE), 'E2 Allocators'!$B$15:$W$361, MATCH('O5 Details by Class &amp; Accounts'!J$18, 'E2 Allocators'!$B$15:$W$15, 0),FALSE)*$F90)</f>
        <v>0</v>
      </c>
      <c r="K90" s="1334">
        <f>IF(ISERROR(VLOOKUP(VLOOKUP($A90, 'E4 TB Allocation Details'!$A$18:$L$217, MATCH("Demand ID", 'E4 TB Allocation Details'!$A$18:$L$18, 0),FALSE), 'E2 Allocators'!$B$15:$W$361, MATCH('O5 Details by Class &amp; Accounts'!K$18, 'E2 Allocators'!$B$15:$W$15, 0),FALSE)*$F90), 0, VLOOKUP(VLOOKUP($A90, 'E4 TB Allocation Details'!$A$18:$L$217, MATCH("Demand ID", 'E4 TB Allocation Details'!$A$18:$L$18, 0),FALSE), 'E2 Allocators'!$B$15:$W$361, MATCH('O5 Details by Class &amp; Accounts'!K$18, 'E2 Allocators'!$B$15:$W$15, 0),FALSE)*$F90)</f>
        <v>0</v>
      </c>
      <c r="L90" s="1334">
        <f>IF(ISERROR(VLOOKUP(VLOOKUP($A90, 'E4 TB Allocation Details'!$A$18:$L$217, MATCH("Demand ID", 'E4 TB Allocation Details'!$A$18:$L$18, 0),FALSE), 'E2 Allocators'!$B$15:$W$361, MATCH('O5 Details by Class &amp; Accounts'!L$18, 'E2 Allocators'!$B$15:$W$15, 0),FALSE)*$F90), 0, VLOOKUP(VLOOKUP($A90, 'E4 TB Allocation Details'!$A$18:$L$217, MATCH("Demand ID", 'E4 TB Allocation Details'!$A$18:$L$18, 0),FALSE), 'E2 Allocators'!$B$15:$W$361, MATCH('O5 Details by Class &amp; Accounts'!L$18, 'E2 Allocators'!$B$15:$W$15, 0),FALSE)*$F90)</f>
        <v>0</v>
      </c>
      <c r="M90" s="1334">
        <f>IF(ISERROR(VLOOKUP(VLOOKUP($A90, 'E4 TB Allocation Details'!$A$18:$L$217, MATCH("Demand ID", 'E4 TB Allocation Details'!$A$18:$L$18, 0),FALSE), 'E2 Allocators'!$B$15:$W$361, MATCH('O5 Details by Class &amp; Accounts'!M$18, 'E2 Allocators'!$B$15:$W$15, 0),FALSE)*$F90), 0, VLOOKUP(VLOOKUP($A90, 'E4 TB Allocation Details'!$A$18:$L$217, MATCH("Demand ID", 'E4 TB Allocation Details'!$A$18:$L$18, 0),FALSE), 'E2 Allocators'!$B$15:$W$361, MATCH('O5 Details by Class &amp; Accounts'!M$18, 'E2 Allocators'!$B$15:$W$15, 0),FALSE)*$F90)</f>
        <v>0</v>
      </c>
      <c r="N90" s="1334">
        <f>IF(ISERROR(VLOOKUP(VLOOKUP($A90, 'E4 TB Allocation Details'!$A$18:$L$217, MATCH("Demand ID", 'E4 TB Allocation Details'!$A$18:$L$18, 0),FALSE), 'E2 Allocators'!$B$15:$W$361, MATCH('O5 Details by Class &amp; Accounts'!N$18, 'E2 Allocators'!$B$15:$W$15, 0),FALSE)*$F90), 0, VLOOKUP(VLOOKUP($A90, 'E4 TB Allocation Details'!$A$18:$L$217, MATCH("Demand ID", 'E4 TB Allocation Details'!$A$18:$L$18, 0),FALSE), 'E2 Allocators'!$B$15:$W$361, MATCH('O5 Details by Class &amp; Accounts'!N$18, 'E2 Allocators'!$B$15:$W$15, 0),FALSE)*$F90)</f>
        <v>0</v>
      </c>
      <c r="O90" s="1334">
        <f>IF(ISERROR(VLOOKUP(VLOOKUP($A90, 'E4 TB Allocation Details'!$A$18:$L$217, MATCH("Demand ID", 'E4 TB Allocation Details'!$A$18:$L$18, 0),FALSE), 'E2 Allocators'!$B$15:$W$361, MATCH('O5 Details by Class &amp; Accounts'!O$18, 'E2 Allocators'!$B$15:$W$15, 0),FALSE)*$F90), 0, VLOOKUP(VLOOKUP($A90, 'E4 TB Allocation Details'!$A$18:$L$217, MATCH("Demand ID", 'E4 TB Allocation Details'!$A$18:$L$18, 0),FALSE), 'E2 Allocators'!$B$15:$W$361, MATCH('O5 Details by Class &amp; Accounts'!O$18, 'E2 Allocators'!$B$15:$W$15, 0),FALSE)*$F90)</f>
        <v>0</v>
      </c>
      <c r="P90" s="1334">
        <f>IF(ISERROR(VLOOKUP(VLOOKUP($A90, 'E4 TB Allocation Details'!$A$18:$L$217, MATCH("Demand ID", 'E4 TB Allocation Details'!$A$18:$L$18, 0),FALSE), 'E2 Allocators'!$B$15:$W$361, MATCH('O5 Details by Class &amp; Accounts'!P$18, 'E2 Allocators'!$B$15:$W$15, 0),FALSE)*$F90), 0, VLOOKUP(VLOOKUP($A90, 'E4 TB Allocation Details'!$A$18:$L$217, MATCH("Demand ID", 'E4 TB Allocation Details'!$A$18:$L$18, 0),FALSE), 'E2 Allocators'!$B$15:$W$361, MATCH('O5 Details by Class &amp; Accounts'!P$18, 'E2 Allocators'!$B$15:$W$15, 0),FALSE)*$F90)</f>
        <v>0</v>
      </c>
      <c r="Q90" s="1334">
        <f>IF(ISERROR(VLOOKUP(VLOOKUP($A90, 'E4 TB Allocation Details'!$A$18:$L$217, MATCH("Demand ID", 'E4 TB Allocation Details'!$A$18:$L$18, 0),FALSE), 'E2 Allocators'!$B$15:$W$361, MATCH('O5 Details by Class &amp; Accounts'!Q$18, 'E2 Allocators'!$B$15:$W$15, 0),FALSE)*$F90), 0, VLOOKUP(VLOOKUP($A90, 'E4 TB Allocation Details'!$A$18:$L$217, MATCH("Demand ID", 'E4 TB Allocation Details'!$A$18:$L$18, 0),FALSE), 'E2 Allocators'!$B$15:$W$361, MATCH('O5 Details by Class &amp; Accounts'!Q$18, 'E2 Allocators'!$B$15:$W$15, 0),FALSE)*$F90)</f>
        <v>0</v>
      </c>
      <c r="R90" s="1334">
        <f>IF(ISERROR(VLOOKUP(VLOOKUP($A90, 'E4 TB Allocation Details'!$A$18:$L$217, MATCH("Demand ID", 'E4 TB Allocation Details'!$A$18:$L$18, 0),FALSE), 'E2 Allocators'!$B$15:$W$361, MATCH('O5 Details by Class &amp; Accounts'!R$18, 'E2 Allocators'!$B$15:$W$15, 0),FALSE)*$F90), 0, VLOOKUP(VLOOKUP($A90, 'E4 TB Allocation Details'!$A$18:$L$217, MATCH("Demand ID", 'E4 TB Allocation Details'!$A$18:$L$18, 0),FALSE), 'E2 Allocators'!$B$15:$W$361, MATCH('O5 Details by Class &amp; Accounts'!R$18, 'E2 Allocators'!$B$15:$W$15, 0),FALSE)*$F90)</f>
        <v>0</v>
      </c>
      <c r="S90" s="1334">
        <f>IF(ISERROR(VLOOKUP(VLOOKUP($A90, 'E4 TB Allocation Details'!$A$18:$L$217, MATCH("Demand ID", 'E4 TB Allocation Details'!$A$18:$L$18, 0),FALSE), 'E2 Allocators'!$B$15:$W$361, MATCH('O5 Details by Class &amp; Accounts'!S$18, 'E2 Allocators'!$B$15:$W$15, 0),FALSE)*$F90), 0, VLOOKUP(VLOOKUP($A90, 'E4 TB Allocation Details'!$A$18:$L$217, MATCH("Demand ID", 'E4 TB Allocation Details'!$A$18:$L$18, 0),FALSE), 'E2 Allocators'!$B$15:$W$361, MATCH('O5 Details by Class &amp; Accounts'!S$18, 'E2 Allocators'!$B$15:$W$15, 0),FALSE)*$F90)</f>
        <v>0</v>
      </c>
      <c r="T90" s="1334">
        <f>IF(ISERROR(VLOOKUP(VLOOKUP($A90, 'E4 TB Allocation Details'!$A$18:$L$217, MATCH("Demand ID", 'E4 TB Allocation Details'!$A$18:$L$18, 0),FALSE), 'E2 Allocators'!$B$15:$W$361, MATCH('O5 Details by Class &amp; Accounts'!T$18, 'E2 Allocators'!$B$15:$W$15, 0),FALSE)*$F90), 0, VLOOKUP(VLOOKUP($A90, 'E4 TB Allocation Details'!$A$18:$L$217, MATCH("Demand ID", 'E4 TB Allocation Details'!$A$18:$L$18, 0),FALSE), 'E2 Allocators'!$B$15:$W$361, MATCH('O5 Details by Class &amp; Accounts'!T$18, 'E2 Allocators'!$B$15:$W$15, 0),FALSE)*$F90)</f>
        <v>0</v>
      </c>
      <c r="U90" s="1334">
        <f>IF(ISERROR(VLOOKUP(VLOOKUP($A90, 'E4 TB Allocation Details'!$A$18:$L$217, MATCH("Demand ID", 'E4 TB Allocation Details'!$A$18:$L$18, 0),FALSE), 'E2 Allocators'!$B$15:$W$361, MATCH('O5 Details by Class &amp; Accounts'!U$18, 'E2 Allocators'!$B$15:$W$15, 0),FALSE)*$F90), 0, VLOOKUP(VLOOKUP($A90, 'E4 TB Allocation Details'!$A$18:$L$217, MATCH("Demand ID", 'E4 TB Allocation Details'!$A$18:$L$18, 0),FALSE), 'E2 Allocators'!$B$15:$W$361, MATCH('O5 Details by Class &amp; Accounts'!U$18, 'E2 Allocators'!$B$15:$W$15, 0),FALSE)*$F90)</f>
        <v>0</v>
      </c>
      <c r="V90" s="1334">
        <f>IF(ISERROR(VLOOKUP(VLOOKUP($A90, 'E4 TB Allocation Details'!$A$18:$L$217, MATCH("Demand ID", 'E4 TB Allocation Details'!$A$18:$L$18, 0),FALSE), 'E2 Allocators'!$B$15:$W$361, MATCH('O5 Details by Class &amp; Accounts'!V$18, 'E2 Allocators'!$B$15:$W$15, 0),FALSE)*$F90), 0, VLOOKUP(VLOOKUP($A90, 'E4 TB Allocation Details'!$A$18:$L$217, MATCH("Demand ID", 'E4 TB Allocation Details'!$A$18:$L$18, 0),FALSE), 'E2 Allocators'!$B$15:$W$361, MATCH('O5 Details by Class &amp; Accounts'!V$18, 'E2 Allocators'!$B$15:$W$15, 0),FALSE)*$F90)</f>
        <v>0</v>
      </c>
      <c r="W90" s="1334">
        <f>IF(ISERROR(VLOOKUP(VLOOKUP($A90, 'E4 TB Allocation Details'!$A$18:$L$217, MATCH("Demand ID", 'E4 TB Allocation Details'!$A$18:$L$18, 0),FALSE), 'E2 Allocators'!$B$15:$W$361, MATCH('O5 Details by Class &amp; Accounts'!W$18, 'E2 Allocators'!$B$15:$W$15, 0),FALSE)*$F90), 0, VLOOKUP(VLOOKUP($A90, 'E4 TB Allocation Details'!$A$18:$L$217, MATCH("Demand ID", 'E4 TB Allocation Details'!$A$18:$L$18, 0),FALSE), 'E2 Allocators'!$B$15:$W$361, MATCH('O5 Details by Class &amp; Accounts'!W$18, 'E2 Allocators'!$B$15:$W$15, 0),FALSE)*$F90)</f>
        <v>0</v>
      </c>
      <c r="X90" s="1334">
        <f>IF(ISERROR(VLOOKUP(VLOOKUP($A90, 'E4 TB Allocation Details'!$A$18:$L$217, MATCH("Demand ID", 'E4 TB Allocation Details'!$A$18:$L$18, 0),FALSE), 'E2 Allocators'!$B$15:$W$361, MATCH('O5 Details by Class &amp; Accounts'!X$18, 'E2 Allocators'!$B$15:$W$15, 0),FALSE)*$F90), 0, VLOOKUP(VLOOKUP($A90, 'E4 TB Allocation Details'!$A$18:$L$217, MATCH("Demand ID", 'E4 TB Allocation Details'!$A$18:$L$18, 0),FALSE), 'E2 Allocators'!$B$15:$W$361, MATCH('O5 Details by Class &amp; Accounts'!X$18, 'E2 Allocators'!$B$15:$W$15, 0),FALSE)*$F90)</f>
        <v>0</v>
      </c>
      <c r="Y90" s="1334">
        <f>IF(ISERROR(VLOOKUP(VLOOKUP($A90, 'E4 TB Allocation Details'!$A$18:$L$217, MATCH("Demand ID", 'E4 TB Allocation Details'!$A$18:$L$18, 0),FALSE), 'E2 Allocators'!$B$15:$W$361, MATCH('O5 Details by Class &amp; Accounts'!Y$18, 'E2 Allocators'!$B$15:$W$15, 0),FALSE)*$F90), 0, VLOOKUP(VLOOKUP($A90, 'E4 TB Allocation Details'!$A$18:$L$217, MATCH("Demand ID", 'E4 TB Allocation Details'!$A$18:$L$18, 0),FALSE), 'E2 Allocators'!$B$15:$W$361, MATCH('O5 Details by Class &amp; Accounts'!Y$18, 'E2 Allocators'!$B$15:$W$15, 0),FALSE)*$F90)</f>
        <v>0</v>
      </c>
      <c r="Z90" s="1334">
        <f>IF(ISERROR(VLOOKUP(VLOOKUP($A90, 'E4 TB Allocation Details'!$A$18:$L$217, MATCH("Demand ID", 'E4 TB Allocation Details'!$A$18:$L$18, 0),FALSE), 'E2 Allocators'!$B$15:$W$361, MATCH('O5 Details by Class &amp; Accounts'!Z$18, 'E2 Allocators'!$B$15:$W$15, 0),FALSE)*$F90), 0, VLOOKUP(VLOOKUP($A90, 'E4 TB Allocation Details'!$A$18:$L$217, MATCH("Demand ID", 'E4 TB Allocation Details'!$A$18:$L$18, 0),FALSE), 'E2 Allocators'!$B$15:$W$361, MATCH('O5 Details by Class &amp; Accounts'!Z$18, 'E2 Allocators'!$B$15:$W$15, 0),FALSE)*$F90)</f>
        <v>0</v>
      </c>
      <c r="AA90" s="1334">
        <f>IF(ISERROR(VLOOKUP(VLOOKUP($A90, 'E4 TB Allocation Details'!$A$18:$L$217, MATCH("Demand ID", 'E4 TB Allocation Details'!$A$18:$L$18, 0),FALSE), 'E2 Allocators'!$B$15:$W$361, MATCH('O5 Details by Class &amp; Accounts'!AA$18, 'E2 Allocators'!$B$15:$W$15, 0),FALSE)*$F90), 0, VLOOKUP(VLOOKUP($A90, 'E4 TB Allocation Details'!$A$18:$L$217, MATCH("Demand ID", 'E4 TB Allocation Details'!$A$18:$L$18, 0),FALSE), 'E2 Allocators'!$B$15:$W$361, MATCH('O5 Details by Class &amp; Accounts'!AA$18, 'E2 Allocators'!$B$15:$W$15, 0),FALSE)*$F90)</f>
        <v>0</v>
      </c>
      <c r="AB90" s="1334">
        <f>IF(ISERROR(VLOOKUP(VLOOKUP($A90, 'E4 TB Allocation Details'!$A$18:$L$217, MATCH("Demand ID", 'E4 TB Allocation Details'!$A$18:$L$18, 0),FALSE), 'E2 Allocators'!$B$15:$W$361, MATCH('O5 Details by Class &amp; Accounts'!AB$18, 'E2 Allocators'!$B$15:$W$15, 0),FALSE)*$F90), 0, VLOOKUP(VLOOKUP($A90, 'E4 TB Allocation Details'!$A$18:$L$217, MATCH("Demand ID", 'E4 TB Allocation Details'!$A$18:$L$18, 0),FALSE), 'E2 Allocators'!$B$15:$W$361, MATCH('O5 Details by Class &amp; Accounts'!AB$18, 'E2 Allocators'!$B$15:$W$15, 0),FALSE)*$F90)</f>
        <v>0</v>
      </c>
      <c r="AC90" s="1334">
        <f t="shared" si="14"/>
        <v>0</v>
      </c>
      <c r="AD90" s="1334">
        <f>IF(ISERROR(VLOOKUP(VLOOKUP($A90, 'E4 TB Allocation Details'!$A$18:$L$217, MATCH("Customer ID", 'E4 TB Allocation Details'!$A$18:$L$18, 0),FALSE), 'E2 Allocators'!$B$15:$W$361, MATCH('O5 Details by Class &amp; Accounts'!AD$18, 'E2 Allocators'!$B$15:$W$15, 0),FALSE)*$G90), 0, VLOOKUP(VLOOKUP($A90, 'E4 TB Allocation Details'!$A$18:$L$217, MATCH("Customer ID", 'E4 TB Allocation Details'!$A$18:$L$18, 0),FALSE), 'E2 Allocators'!$B$15:$W$361, MATCH('O5 Details by Class &amp; Accounts'!AD$18, 'E2 Allocators'!$B$15:$W$15, 0),FALSE)*$G90)</f>
        <v>0</v>
      </c>
      <c r="AE90" s="1334">
        <f>IF(ISERROR(VLOOKUP(VLOOKUP($A90, 'E4 TB Allocation Details'!$A$18:$L$217, MATCH("Customer ID", 'E4 TB Allocation Details'!$A$18:$L$18, 0),FALSE), 'E2 Allocators'!$B$15:$W$361, MATCH('O5 Details by Class &amp; Accounts'!AE$18, 'E2 Allocators'!$B$15:$W$15, 0),FALSE)*$G90), 0, VLOOKUP(VLOOKUP($A90, 'E4 TB Allocation Details'!$A$18:$L$217, MATCH("Customer ID", 'E4 TB Allocation Details'!$A$18:$L$18, 0),FALSE), 'E2 Allocators'!$B$15:$W$361, MATCH('O5 Details by Class &amp; Accounts'!AE$18, 'E2 Allocators'!$B$15:$W$15, 0),FALSE)*$G90)</f>
        <v>0</v>
      </c>
      <c r="AF90" s="1334">
        <f>IF(ISERROR(VLOOKUP(VLOOKUP($A90, 'E4 TB Allocation Details'!$A$18:$L$217, MATCH("Customer ID", 'E4 TB Allocation Details'!$A$18:$L$18, 0),FALSE), 'E2 Allocators'!$B$15:$W$361, MATCH('O5 Details by Class &amp; Accounts'!AF$18, 'E2 Allocators'!$B$15:$W$15, 0),FALSE)*$G90), 0, VLOOKUP(VLOOKUP($A90, 'E4 TB Allocation Details'!$A$18:$L$217, MATCH("Customer ID", 'E4 TB Allocation Details'!$A$18:$L$18, 0),FALSE), 'E2 Allocators'!$B$15:$W$361, MATCH('O5 Details by Class &amp; Accounts'!AF$18, 'E2 Allocators'!$B$15:$W$15, 0),FALSE)*$G90)</f>
        <v>0</v>
      </c>
      <c r="AG90" s="1334">
        <f>IF(ISERROR(VLOOKUP(VLOOKUP($A90, 'E4 TB Allocation Details'!$A$18:$L$217, MATCH("Customer ID", 'E4 TB Allocation Details'!$A$18:$L$18, 0),FALSE), 'E2 Allocators'!$B$15:$W$361, MATCH('O5 Details by Class &amp; Accounts'!AG$18, 'E2 Allocators'!$B$15:$W$15, 0),FALSE)*$G90), 0, VLOOKUP(VLOOKUP($A90, 'E4 TB Allocation Details'!$A$18:$L$217, MATCH("Customer ID", 'E4 TB Allocation Details'!$A$18:$L$18, 0),FALSE), 'E2 Allocators'!$B$15:$W$361, MATCH('O5 Details by Class &amp; Accounts'!AG$18, 'E2 Allocators'!$B$15:$W$15, 0),FALSE)*$G90)</f>
        <v>0</v>
      </c>
      <c r="AH90" s="1334">
        <f>IF(ISERROR(VLOOKUP(VLOOKUP($A90, 'E4 TB Allocation Details'!$A$18:$L$217, MATCH("Customer ID", 'E4 TB Allocation Details'!$A$18:$L$18, 0),FALSE), 'E2 Allocators'!$B$15:$W$361, MATCH('O5 Details by Class &amp; Accounts'!AH$18, 'E2 Allocators'!$B$15:$W$15, 0),FALSE)*$G90), 0, VLOOKUP(VLOOKUP($A90, 'E4 TB Allocation Details'!$A$18:$L$217, MATCH("Customer ID", 'E4 TB Allocation Details'!$A$18:$L$18, 0),FALSE), 'E2 Allocators'!$B$15:$W$361, MATCH('O5 Details by Class &amp; Accounts'!AH$18, 'E2 Allocators'!$B$15:$W$15, 0),FALSE)*$G90)</f>
        <v>0</v>
      </c>
      <c r="AI90" s="1334">
        <f>IF(ISERROR(VLOOKUP(VLOOKUP($A90, 'E4 TB Allocation Details'!$A$18:$L$217, MATCH("Customer ID", 'E4 TB Allocation Details'!$A$18:$L$18, 0),FALSE), 'E2 Allocators'!$B$15:$W$361, MATCH('O5 Details by Class &amp; Accounts'!AI$18, 'E2 Allocators'!$B$15:$W$15, 0),FALSE)*$G90), 0, VLOOKUP(VLOOKUP($A90, 'E4 TB Allocation Details'!$A$18:$L$217, MATCH("Customer ID", 'E4 TB Allocation Details'!$A$18:$L$18, 0),FALSE), 'E2 Allocators'!$B$15:$W$361, MATCH('O5 Details by Class &amp; Accounts'!AI$18, 'E2 Allocators'!$B$15:$W$15, 0),FALSE)*$G90)</f>
        <v>0</v>
      </c>
      <c r="AJ90" s="1334">
        <f>IF(ISERROR(VLOOKUP(VLOOKUP($A90, 'E4 TB Allocation Details'!$A$18:$L$217, MATCH("Customer ID", 'E4 TB Allocation Details'!$A$18:$L$18, 0),FALSE), 'E2 Allocators'!$B$15:$W$361, MATCH('O5 Details by Class &amp; Accounts'!AJ$18, 'E2 Allocators'!$B$15:$W$15, 0),FALSE)*$G90), 0, VLOOKUP(VLOOKUP($A90, 'E4 TB Allocation Details'!$A$18:$L$217, MATCH("Customer ID", 'E4 TB Allocation Details'!$A$18:$L$18, 0),FALSE), 'E2 Allocators'!$B$15:$W$361, MATCH('O5 Details by Class &amp; Accounts'!AJ$18, 'E2 Allocators'!$B$15:$W$15, 0),FALSE)*$G90)</f>
        <v>0</v>
      </c>
      <c r="AK90" s="1334">
        <f>IF(ISERROR(VLOOKUP(VLOOKUP($A90, 'E4 TB Allocation Details'!$A$18:$L$217, MATCH("Customer ID", 'E4 TB Allocation Details'!$A$18:$L$18, 0),FALSE), 'E2 Allocators'!$B$15:$W$361, MATCH('O5 Details by Class &amp; Accounts'!AK$18, 'E2 Allocators'!$B$15:$W$15, 0),FALSE)*$G90), 0, VLOOKUP(VLOOKUP($A90, 'E4 TB Allocation Details'!$A$18:$L$217, MATCH("Customer ID", 'E4 TB Allocation Details'!$A$18:$L$18, 0),FALSE), 'E2 Allocators'!$B$15:$W$361, MATCH('O5 Details by Class &amp; Accounts'!AK$18, 'E2 Allocators'!$B$15:$W$15, 0),FALSE)*$G90)</f>
        <v>0</v>
      </c>
      <c r="AL90" s="1334">
        <f>IF(ISERROR(VLOOKUP(VLOOKUP($A90, 'E4 TB Allocation Details'!$A$18:$L$217, MATCH("Customer ID", 'E4 TB Allocation Details'!$A$18:$L$18, 0),FALSE), 'E2 Allocators'!$B$15:$W$361, MATCH('O5 Details by Class &amp; Accounts'!AL$18, 'E2 Allocators'!$B$15:$W$15, 0),FALSE)*$G90), 0, VLOOKUP(VLOOKUP($A90, 'E4 TB Allocation Details'!$A$18:$L$217, MATCH("Customer ID", 'E4 TB Allocation Details'!$A$18:$L$18, 0),FALSE), 'E2 Allocators'!$B$15:$W$361, MATCH('O5 Details by Class &amp; Accounts'!AL$18, 'E2 Allocators'!$B$15:$W$15, 0),FALSE)*$G90)</f>
        <v>0</v>
      </c>
      <c r="AM90" s="1334">
        <f>IF(ISERROR(VLOOKUP(VLOOKUP($A90, 'E4 TB Allocation Details'!$A$18:$L$217, MATCH("Customer ID", 'E4 TB Allocation Details'!$A$18:$L$18, 0),FALSE), 'E2 Allocators'!$B$15:$W$361, MATCH('O5 Details by Class &amp; Accounts'!AM$18, 'E2 Allocators'!$B$15:$W$15, 0),FALSE)*$G90), 0, VLOOKUP(VLOOKUP($A90, 'E4 TB Allocation Details'!$A$18:$L$217, MATCH("Customer ID", 'E4 TB Allocation Details'!$A$18:$L$18, 0),FALSE), 'E2 Allocators'!$B$15:$W$361, MATCH('O5 Details by Class &amp; Accounts'!AM$18, 'E2 Allocators'!$B$15:$W$15, 0),FALSE)*$G90)</f>
        <v>0</v>
      </c>
      <c r="AN90" s="1334">
        <f>IF(ISERROR(VLOOKUP(VLOOKUP($A90, 'E4 TB Allocation Details'!$A$18:$L$217, MATCH("Customer ID", 'E4 TB Allocation Details'!$A$18:$L$18, 0),FALSE), 'E2 Allocators'!$B$15:$W$361, MATCH('O5 Details by Class &amp; Accounts'!AN$18, 'E2 Allocators'!$B$15:$W$15, 0),FALSE)*$G90), 0, VLOOKUP(VLOOKUP($A90, 'E4 TB Allocation Details'!$A$18:$L$217, MATCH("Customer ID", 'E4 TB Allocation Details'!$A$18:$L$18, 0),FALSE), 'E2 Allocators'!$B$15:$W$361, MATCH('O5 Details by Class &amp; Accounts'!AN$18, 'E2 Allocators'!$B$15:$W$15, 0),FALSE)*$G90)</f>
        <v>0</v>
      </c>
      <c r="AO90" s="1334">
        <f>IF(ISERROR(VLOOKUP(VLOOKUP($A90, 'E4 TB Allocation Details'!$A$18:$L$217, MATCH("Customer ID", 'E4 TB Allocation Details'!$A$18:$L$18, 0),FALSE), 'E2 Allocators'!$B$15:$W$361, MATCH('O5 Details by Class &amp; Accounts'!AO$18, 'E2 Allocators'!$B$15:$W$15, 0),FALSE)*$G90), 0, VLOOKUP(VLOOKUP($A90, 'E4 TB Allocation Details'!$A$18:$L$217, MATCH("Customer ID", 'E4 TB Allocation Details'!$A$18:$L$18, 0),FALSE), 'E2 Allocators'!$B$15:$W$361, MATCH('O5 Details by Class &amp; Accounts'!AO$18, 'E2 Allocators'!$B$15:$W$15, 0),FALSE)*$G90)</f>
        <v>0</v>
      </c>
      <c r="AP90" s="1334">
        <f>IF(ISERROR(VLOOKUP(VLOOKUP($A90, 'E4 TB Allocation Details'!$A$18:$L$217, MATCH("Customer ID", 'E4 TB Allocation Details'!$A$18:$L$18, 0),FALSE), 'E2 Allocators'!$B$15:$W$361, MATCH('O5 Details by Class &amp; Accounts'!AP$18, 'E2 Allocators'!$B$15:$W$15, 0),FALSE)*$G90), 0, VLOOKUP(VLOOKUP($A90, 'E4 TB Allocation Details'!$A$18:$L$217, MATCH("Customer ID", 'E4 TB Allocation Details'!$A$18:$L$18, 0),FALSE), 'E2 Allocators'!$B$15:$W$361, MATCH('O5 Details by Class &amp; Accounts'!AP$18, 'E2 Allocators'!$B$15:$W$15, 0),FALSE)*$G90)</f>
        <v>0</v>
      </c>
      <c r="AQ90" s="1334">
        <f>IF(ISERROR(VLOOKUP(VLOOKUP($A90, 'E4 TB Allocation Details'!$A$18:$L$217, MATCH("Customer ID", 'E4 TB Allocation Details'!$A$18:$L$18, 0),FALSE), 'E2 Allocators'!$B$15:$W$361, MATCH('O5 Details by Class &amp; Accounts'!AQ$18, 'E2 Allocators'!$B$15:$W$15, 0),FALSE)*$G90), 0, VLOOKUP(VLOOKUP($A90, 'E4 TB Allocation Details'!$A$18:$L$217, MATCH("Customer ID", 'E4 TB Allocation Details'!$A$18:$L$18, 0),FALSE), 'E2 Allocators'!$B$15:$W$361, MATCH('O5 Details by Class &amp; Accounts'!AQ$18, 'E2 Allocators'!$B$15:$W$15, 0),FALSE)*$G90)</f>
        <v>0</v>
      </c>
      <c r="AR90" s="1334">
        <f>IF(ISERROR(VLOOKUP(VLOOKUP($A90, 'E4 TB Allocation Details'!$A$18:$L$217, MATCH("Customer ID", 'E4 TB Allocation Details'!$A$18:$L$18, 0),FALSE), 'E2 Allocators'!$B$15:$W$361, MATCH('O5 Details by Class &amp; Accounts'!AR$18, 'E2 Allocators'!$B$15:$W$15, 0),FALSE)*$G90), 0, VLOOKUP(VLOOKUP($A90, 'E4 TB Allocation Details'!$A$18:$L$217, MATCH("Customer ID", 'E4 TB Allocation Details'!$A$18:$L$18, 0),FALSE), 'E2 Allocators'!$B$15:$W$361, MATCH('O5 Details by Class &amp; Accounts'!AR$18, 'E2 Allocators'!$B$15:$W$15, 0),FALSE)*$G90)</f>
        <v>0</v>
      </c>
      <c r="AS90" s="1334">
        <f>IF(ISERROR(VLOOKUP(VLOOKUP($A90, 'E4 TB Allocation Details'!$A$18:$L$217, MATCH("Customer ID", 'E4 TB Allocation Details'!$A$18:$L$18, 0),FALSE), 'E2 Allocators'!$B$15:$W$361, MATCH('O5 Details by Class &amp; Accounts'!AS$18, 'E2 Allocators'!$B$15:$W$15, 0),FALSE)*$G90), 0, VLOOKUP(VLOOKUP($A90, 'E4 TB Allocation Details'!$A$18:$L$217, MATCH("Customer ID", 'E4 TB Allocation Details'!$A$18:$L$18, 0),FALSE), 'E2 Allocators'!$B$15:$W$361, MATCH('O5 Details by Class &amp; Accounts'!AS$18, 'E2 Allocators'!$B$15:$W$15, 0),FALSE)*$G90)</f>
        <v>0</v>
      </c>
      <c r="AT90" s="1334">
        <f>IF(ISERROR(VLOOKUP(VLOOKUP($A90, 'E4 TB Allocation Details'!$A$18:$L$217, MATCH("Customer ID", 'E4 TB Allocation Details'!$A$18:$L$18, 0),FALSE), 'E2 Allocators'!$B$15:$W$361, MATCH('O5 Details by Class &amp; Accounts'!AT$18, 'E2 Allocators'!$B$15:$W$15, 0),FALSE)*$G90), 0, VLOOKUP(VLOOKUP($A90, 'E4 TB Allocation Details'!$A$18:$L$217, MATCH("Customer ID", 'E4 TB Allocation Details'!$A$18:$L$18, 0),FALSE), 'E2 Allocators'!$B$15:$W$361, MATCH('O5 Details by Class &amp; Accounts'!AT$18, 'E2 Allocators'!$B$15:$W$15, 0),FALSE)*$G90)</f>
        <v>0</v>
      </c>
      <c r="AU90" s="1334">
        <f>IF(ISERROR(VLOOKUP(VLOOKUP($A90, 'E4 TB Allocation Details'!$A$18:$L$217, MATCH("Customer ID", 'E4 TB Allocation Details'!$A$18:$L$18, 0),FALSE), 'E2 Allocators'!$B$15:$W$361, MATCH('O5 Details by Class &amp; Accounts'!AU$18, 'E2 Allocators'!$B$15:$W$15, 0),FALSE)*$G90), 0, VLOOKUP(VLOOKUP($A90, 'E4 TB Allocation Details'!$A$18:$L$217, MATCH("Customer ID", 'E4 TB Allocation Details'!$A$18:$L$18, 0),FALSE), 'E2 Allocators'!$B$15:$W$361, MATCH('O5 Details by Class &amp; Accounts'!AU$18, 'E2 Allocators'!$B$15:$W$15, 0),FALSE)*$G90)</f>
        <v>0</v>
      </c>
      <c r="AV90" s="1334">
        <f>IF(ISERROR(VLOOKUP(VLOOKUP($A90, 'E4 TB Allocation Details'!$A$18:$L$217, MATCH("Customer ID", 'E4 TB Allocation Details'!$A$18:$L$18, 0),FALSE), 'E2 Allocators'!$B$15:$W$361, MATCH('O5 Details by Class &amp; Accounts'!AV$18, 'E2 Allocators'!$B$15:$W$15, 0),FALSE)*$G90), 0, VLOOKUP(VLOOKUP($A90, 'E4 TB Allocation Details'!$A$18:$L$217, MATCH("Customer ID", 'E4 TB Allocation Details'!$A$18:$L$18, 0),FALSE), 'E2 Allocators'!$B$15:$W$361, MATCH('O5 Details by Class &amp; Accounts'!AV$18, 'E2 Allocators'!$B$15:$W$15, 0),FALSE)*$G90)</f>
        <v>0</v>
      </c>
      <c r="AW90" s="1334">
        <f>IF(ISERROR(VLOOKUP(VLOOKUP($A90, 'E4 TB Allocation Details'!$A$18:$L$217, MATCH("Customer ID", 'E4 TB Allocation Details'!$A$18:$L$18, 0),FALSE), 'E2 Allocators'!$B$15:$W$361, MATCH('O5 Details by Class &amp; Accounts'!AW$18, 'E2 Allocators'!$B$15:$W$15, 0),FALSE)*$G90), 0, VLOOKUP(VLOOKUP($A90, 'E4 TB Allocation Details'!$A$18:$L$217, MATCH("Customer ID", 'E4 TB Allocation Details'!$A$18:$L$18, 0),FALSE), 'E2 Allocators'!$B$15:$W$361, MATCH('O5 Details by Class &amp; Accounts'!AW$18, 'E2 Allocators'!$B$15:$W$15, 0),FALSE)*$G90)</f>
        <v>0</v>
      </c>
      <c r="AX90" s="1334">
        <f t="shared" si="15"/>
        <v>0</v>
      </c>
      <c r="AY90" s="1334">
        <f>IF(ISERROR(VLOOKUP(VLOOKUP($A90, 'E4 TB Allocation Details'!$A$18:$L$217, MATCH("Misc ID", 'E4 TB Allocation Details'!$A$18:$L$18, 0),FALSE), 'E2 Allocators'!$B$15:$W$361, MATCH('O5 Details by Class &amp; Accounts'!AY$18, 'E2 Allocators'!$B$15:$W$15, 0),FALSE)*$E90), 0, VLOOKUP(VLOOKUP($A90, 'E4 TB Allocation Details'!$A$18:$L$217, MATCH("Misc ID", 'E4 TB Allocation Details'!$A$18:$L$18, 0),FALSE), 'E2 Allocators'!$B$15:$W$361, MATCH('O5 Details by Class &amp; Accounts'!AY$18, 'E2 Allocators'!$B$15:$W$15, 0),FALSE)*$E90)</f>
        <v>0</v>
      </c>
      <c r="AZ90" s="1334">
        <f>IF(ISERROR(VLOOKUP(VLOOKUP($A90, 'E4 TB Allocation Details'!$A$18:$L$217, MATCH("Misc ID", 'E4 TB Allocation Details'!$A$18:$L$18, 0),FALSE), 'E2 Allocators'!$B$15:$W$361, MATCH('O5 Details by Class &amp; Accounts'!AZ$18, 'E2 Allocators'!$B$15:$W$15, 0),FALSE)*$E90), 0, VLOOKUP(VLOOKUP($A90, 'E4 TB Allocation Details'!$A$18:$L$217, MATCH("Misc ID", 'E4 TB Allocation Details'!$A$18:$L$18, 0),FALSE), 'E2 Allocators'!$B$15:$W$361, MATCH('O5 Details by Class &amp; Accounts'!AZ$18, 'E2 Allocators'!$B$15:$W$15, 0),FALSE)*$E90)</f>
        <v>0</v>
      </c>
      <c r="BA90" s="1334">
        <f>IF(ISERROR(VLOOKUP(VLOOKUP($A90, 'E4 TB Allocation Details'!$A$18:$L$217, MATCH("Misc ID", 'E4 TB Allocation Details'!$A$18:$L$18, 0),FALSE), 'E2 Allocators'!$B$15:$W$361, MATCH('O5 Details by Class &amp; Accounts'!BA$18, 'E2 Allocators'!$B$15:$W$15, 0),FALSE)*$E90), 0, VLOOKUP(VLOOKUP($A90, 'E4 TB Allocation Details'!$A$18:$L$217, MATCH("Misc ID", 'E4 TB Allocation Details'!$A$18:$L$18, 0),FALSE), 'E2 Allocators'!$B$15:$W$361, MATCH('O5 Details by Class &amp; Accounts'!BA$18, 'E2 Allocators'!$B$15:$W$15, 0),FALSE)*$E90)</f>
        <v>0</v>
      </c>
      <c r="BB90" s="1334">
        <f>IF(ISERROR(VLOOKUP(VLOOKUP($A90, 'E4 TB Allocation Details'!$A$18:$L$217, MATCH("Misc ID", 'E4 TB Allocation Details'!$A$18:$L$18, 0),FALSE), 'E2 Allocators'!$B$15:$W$361, MATCH('O5 Details by Class &amp; Accounts'!BB$18, 'E2 Allocators'!$B$15:$W$15, 0),FALSE)*$E90), 0, VLOOKUP(VLOOKUP($A90, 'E4 TB Allocation Details'!$A$18:$L$217, MATCH("Misc ID", 'E4 TB Allocation Details'!$A$18:$L$18, 0),FALSE), 'E2 Allocators'!$B$15:$W$361, MATCH('O5 Details by Class &amp; Accounts'!BB$18, 'E2 Allocators'!$B$15:$W$15, 0),FALSE)*$E90)</f>
        <v>0</v>
      </c>
      <c r="BC90" s="1334">
        <f>IF(ISERROR(VLOOKUP(VLOOKUP($A90, 'E4 TB Allocation Details'!$A$18:$L$217, MATCH("Misc ID", 'E4 TB Allocation Details'!$A$18:$L$18, 0),FALSE), 'E2 Allocators'!$B$15:$W$361, MATCH('O5 Details by Class &amp; Accounts'!BC$18, 'E2 Allocators'!$B$15:$W$15, 0),FALSE)*$E90), 0, VLOOKUP(VLOOKUP($A90, 'E4 TB Allocation Details'!$A$18:$L$217, MATCH("Misc ID", 'E4 TB Allocation Details'!$A$18:$L$18, 0),FALSE), 'E2 Allocators'!$B$15:$W$361, MATCH('O5 Details by Class &amp; Accounts'!BC$18, 'E2 Allocators'!$B$15:$W$15, 0),FALSE)*$E90)</f>
        <v>0</v>
      </c>
      <c r="BD90" s="1334">
        <f>IF(ISERROR(VLOOKUP(VLOOKUP($A90, 'E4 TB Allocation Details'!$A$18:$L$217, MATCH("Misc ID", 'E4 TB Allocation Details'!$A$18:$L$18, 0),FALSE), 'E2 Allocators'!$B$15:$W$361, MATCH('O5 Details by Class &amp; Accounts'!BD$18, 'E2 Allocators'!$B$15:$W$15, 0),FALSE)*$E90), 0, VLOOKUP(VLOOKUP($A90, 'E4 TB Allocation Details'!$A$18:$L$217, MATCH("Misc ID", 'E4 TB Allocation Details'!$A$18:$L$18, 0),FALSE), 'E2 Allocators'!$B$15:$W$361, MATCH('O5 Details by Class &amp; Accounts'!BD$18, 'E2 Allocators'!$B$15:$W$15, 0),FALSE)*$E90)</f>
        <v>0</v>
      </c>
      <c r="BE90" s="1334">
        <f>IF(ISERROR(VLOOKUP(VLOOKUP($A90, 'E4 TB Allocation Details'!$A$18:$L$217, MATCH("Misc ID", 'E4 TB Allocation Details'!$A$18:$L$18, 0),FALSE), 'E2 Allocators'!$B$15:$W$361, MATCH('O5 Details by Class &amp; Accounts'!BE$18, 'E2 Allocators'!$B$15:$W$15, 0),FALSE)*$E90), 0, VLOOKUP(VLOOKUP($A90, 'E4 TB Allocation Details'!$A$18:$L$217, MATCH("Misc ID", 'E4 TB Allocation Details'!$A$18:$L$18, 0),FALSE), 'E2 Allocators'!$B$15:$W$361, MATCH('O5 Details by Class &amp; Accounts'!BE$18, 'E2 Allocators'!$B$15:$W$15, 0),FALSE)*$E90)</f>
        <v>0</v>
      </c>
      <c r="BF90" s="1334">
        <f>IF(ISERROR(VLOOKUP(VLOOKUP($A90, 'E4 TB Allocation Details'!$A$18:$L$217, MATCH("Misc ID", 'E4 TB Allocation Details'!$A$18:$L$18, 0),FALSE), 'E2 Allocators'!$B$15:$W$361, MATCH('O5 Details by Class &amp; Accounts'!BF$18, 'E2 Allocators'!$B$15:$W$15, 0),FALSE)*$E90), 0, VLOOKUP(VLOOKUP($A90, 'E4 TB Allocation Details'!$A$18:$L$217, MATCH("Misc ID", 'E4 TB Allocation Details'!$A$18:$L$18, 0),FALSE), 'E2 Allocators'!$B$15:$W$361, MATCH('O5 Details by Class &amp; Accounts'!BF$18, 'E2 Allocators'!$B$15:$W$15, 0),FALSE)*$E90)</f>
        <v>0</v>
      </c>
      <c r="BG90" s="1334">
        <f>IF(ISERROR(VLOOKUP(VLOOKUP($A90, 'E4 TB Allocation Details'!$A$18:$L$217, MATCH("Misc ID", 'E4 TB Allocation Details'!$A$18:$L$18, 0),FALSE), 'E2 Allocators'!$B$15:$W$361, MATCH('O5 Details by Class &amp; Accounts'!BG$18, 'E2 Allocators'!$B$15:$W$15, 0),FALSE)*$E90), 0, VLOOKUP(VLOOKUP($A90, 'E4 TB Allocation Details'!$A$18:$L$217, MATCH("Misc ID", 'E4 TB Allocation Details'!$A$18:$L$18, 0),FALSE), 'E2 Allocators'!$B$15:$W$361, MATCH('O5 Details by Class &amp; Accounts'!BG$18, 'E2 Allocators'!$B$15:$W$15, 0),FALSE)*$E90)</f>
        <v>0</v>
      </c>
      <c r="BH90" s="1334">
        <f>IF(ISERROR(VLOOKUP(VLOOKUP($A90, 'E4 TB Allocation Details'!$A$18:$L$217, MATCH("Misc ID", 'E4 TB Allocation Details'!$A$18:$L$18, 0),FALSE), 'E2 Allocators'!$B$15:$W$361, MATCH('O5 Details by Class &amp; Accounts'!BH$18, 'E2 Allocators'!$B$15:$W$15, 0),FALSE)*$E90), 0, VLOOKUP(VLOOKUP($A90, 'E4 TB Allocation Details'!$A$18:$L$217, MATCH("Misc ID", 'E4 TB Allocation Details'!$A$18:$L$18, 0),FALSE), 'E2 Allocators'!$B$15:$W$361, MATCH('O5 Details by Class &amp; Accounts'!BH$18, 'E2 Allocators'!$B$15:$W$15, 0),FALSE)*$E90)</f>
        <v>0</v>
      </c>
      <c r="BI90" s="1334">
        <f>IF(ISERROR(VLOOKUP(VLOOKUP($A90, 'E4 TB Allocation Details'!$A$18:$L$217, MATCH("Misc ID", 'E4 TB Allocation Details'!$A$18:$L$18, 0),FALSE), 'E2 Allocators'!$B$15:$W$361, MATCH('O5 Details by Class &amp; Accounts'!BI$18, 'E2 Allocators'!$B$15:$W$15, 0),FALSE)*$E90), 0, VLOOKUP(VLOOKUP($A90, 'E4 TB Allocation Details'!$A$18:$L$217, MATCH("Misc ID", 'E4 TB Allocation Details'!$A$18:$L$18, 0),FALSE), 'E2 Allocators'!$B$15:$W$361, MATCH('O5 Details by Class &amp; Accounts'!BI$18, 'E2 Allocators'!$B$15:$W$15, 0),FALSE)*$E90)</f>
        <v>0</v>
      </c>
      <c r="BJ90" s="1334">
        <f>IF(ISERROR(VLOOKUP(VLOOKUP($A90, 'E4 TB Allocation Details'!$A$18:$L$217, MATCH("Misc ID", 'E4 TB Allocation Details'!$A$18:$L$18, 0),FALSE), 'E2 Allocators'!$B$15:$W$361, MATCH('O5 Details by Class &amp; Accounts'!BJ$18, 'E2 Allocators'!$B$15:$W$15, 0),FALSE)*$E90), 0, VLOOKUP(VLOOKUP($A90, 'E4 TB Allocation Details'!$A$18:$L$217, MATCH("Misc ID", 'E4 TB Allocation Details'!$A$18:$L$18, 0),FALSE), 'E2 Allocators'!$B$15:$W$361, MATCH('O5 Details by Class &amp; Accounts'!BJ$18, 'E2 Allocators'!$B$15:$W$15, 0),FALSE)*$E90)</f>
        <v>0</v>
      </c>
      <c r="BK90" s="1334">
        <f>IF(ISERROR(VLOOKUP(VLOOKUP($A90, 'E4 TB Allocation Details'!$A$18:$L$217, MATCH("Misc ID", 'E4 TB Allocation Details'!$A$18:$L$18, 0),FALSE), 'E2 Allocators'!$B$15:$W$361, MATCH('O5 Details by Class &amp; Accounts'!BK$18, 'E2 Allocators'!$B$15:$W$15, 0),FALSE)*$E90), 0, VLOOKUP(VLOOKUP($A90, 'E4 TB Allocation Details'!$A$18:$L$217, MATCH("Misc ID", 'E4 TB Allocation Details'!$A$18:$L$18, 0),FALSE), 'E2 Allocators'!$B$15:$W$361, MATCH('O5 Details by Class &amp; Accounts'!BK$18, 'E2 Allocators'!$B$15:$W$15, 0),FALSE)*$E90)</f>
        <v>0</v>
      </c>
      <c r="BL90" s="1334">
        <f>IF(ISERROR(VLOOKUP(VLOOKUP($A90, 'E4 TB Allocation Details'!$A$18:$L$217, MATCH("Misc ID", 'E4 TB Allocation Details'!$A$18:$L$18, 0),FALSE), 'E2 Allocators'!$B$15:$W$361, MATCH('O5 Details by Class &amp; Accounts'!BL$18, 'E2 Allocators'!$B$15:$W$15, 0),FALSE)*$E90), 0, VLOOKUP(VLOOKUP($A90, 'E4 TB Allocation Details'!$A$18:$L$217, MATCH("Misc ID", 'E4 TB Allocation Details'!$A$18:$L$18, 0),FALSE), 'E2 Allocators'!$B$15:$W$361, MATCH('O5 Details by Class &amp; Accounts'!BL$18, 'E2 Allocators'!$B$15:$W$15, 0),FALSE)*$E90)</f>
        <v>0</v>
      </c>
      <c r="BM90" s="1334">
        <f>IF(ISERROR(VLOOKUP(VLOOKUP($A90, 'E4 TB Allocation Details'!$A$18:$L$217, MATCH("Misc ID", 'E4 TB Allocation Details'!$A$18:$L$18, 0),FALSE), 'E2 Allocators'!$B$15:$W$361, MATCH('O5 Details by Class &amp; Accounts'!BM$18, 'E2 Allocators'!$B$15:$W$15, 0),FALSE)*$E90), 0, VLOOKUP(VLOOKUP($A90, 'E4 TB Allocation Details'!$A$18:$L$217, MATCH("Misc ID", 'E4 TB Allocation Details'!$A$18:$L$18, 0),FALSE), 'E2 Allocators'!$B$15:$W$361, MATCH('O5 Details by Class &amp; Accounts'!BM$18, 'E2 Allocators'!$B$15:$W$15, 0),FALSE)*$E90)</f>
        <v>0</v>
      </c>
      <c r="BN90" s="1334">
        <f>IF(ISERROR(VLOOKUP(VLOOKUP($A90, 'E4 TB Allocation Details'!$A$18:$L$217, MATCH("Misc ID", 'E4 TB Allocation Details'!$A$18:$L$18, 0),FALSE), 'E2 Allocators'!$B$15:$W$361, MATCH('O5 Details by Class &amp; Accounts'!BN$18, 'E2 Allocators'!$B$15:$W$15, 0),FALSE)*$E90), 0, VLOOKUP(VLOOKUP($A90, 'E4 TB Allocation Details'!$A$18:$L$217, MATCH("Misc ID", 'E4 TB Allocation Details'!$A$18:$L$18, 0),FALSE), 'E2 Allocators'!$B$15:$W$361, MATCH('O5 Details by Class &amp; Accounts'!BN$18, 'E2 Allocators'!$B$15:$W$15, 0),FALSE)*$E90)</f>
        <v>0</v>
      </c>
      <c r="BO90" s="1334">
        <f>IF(ISERROR(VLOOKUP(VLOOKUP($A90, 'E4 TB Allocation Details'!$A$18:$L$217, MATCH("Misc ID", 'E4 TB Allocation Details'!$A$18:$L$18, 0),FALSE), 'E2 Allocators'!$B$15:$W$361, MATCH('O5 Details by Class &amp; Accounts'!BO$18, 'E2 Allocators'!$B$15:$W$15, 0),FALSE)*$E90), 0, VLOOKUP(VLOOKUP($A90, 'E4 TB Allocation Details'!$A$18:$L$217, MATCH("Misc ID", 'E4 TB Allocation Details'!$A$18:$L$18, 0),FALSE), 'E2 Allocators'!$B$15:$W$361, MATCH('O5 Details by Class &amp; Accounts'!BO$18, 'E2 Allocators'!$B$15:$W$15, 0),FALSE)*$E90)</f>
        <v>0</v>
      </c>
      <c r="BP90" s="1334">
        <f>IF(ISERROR(VLOOKUP(VLOOKUP($A90, 'E4 TB Allocation Details'!$A$18:$L$217, MATCH("Misc ID", 'E4 TB Allocation Details'!$A$18:$L$18, 0),FALSE), 'E2 Allocators'!$B$15:$W$361, MATCH('O5 Details by Class &amp; Accounts'!BP$18, 'E2 Allocators'!$B$15:$W$15, 0),FALSE)*$E90), 0, VLOOKUP(VLOOKUP($A90, 'E4 TB Allocation Details'!$A$18:$L$217, MATCH("Misc ID", 'E4 TB Allocation Details'!$A$18:$L$18, 0),FALSE), 'E2 Allocators'!$B$15:$W$361, MATCH('O5 Details by Class &amp; Accounts'!BP$18, 'E2 Allocators'!$B$15:$W$15, 0),FALSE)*$E90)</f>
        <v>0</v>
      </c>
      <c r="BQ90" s="1334">
        <f>IF(ISERROR(VLOOKUP(VLOOKUP($A90, 'E4 TB Allocation Details'!$A$18:$L$217, MATCH("Misc ID", 'E4 TB Allocation Details'!$A$18:$L$18, 0),FALSE), 'E2 Allocators'!$B$15:$W$361, MATCH('O5 Details by Class &amp; Accounts'!BQ$18, 'E2 Allocators'!$B$15:$W$15, 0),FALSE)*$E90), 0, VLOOKUP(VLOOKUP($A90, 'E4 TB Allocation Details'!$A$18:$L$217, MATCH("Misc ID", 'E4 TB Allocation Details'!$A$18:$L$18, 0),FALSE), 'E2 Allocators'!$B$15:$W$361, MATCH('O5 Details by Class &amp; Accounts'!BQ$18, 'E2 Allocators'!$B$15:$W$15, 0),FALSE)*$E90)</f>
        <v>0</v>
      </c>
      <c r="BR90" s="1334">
        <f>IF(ISERROR(VLOOKUP(VLOOKUP($A90, 'E4 TB Allocation Details'!$A$18:$L$217, MATCH("Misc ID", 'E4 TB Allocation Details'!$A$18:$L$18, 0),FALSE), 'E2 Allocators'!$B$15:$W$361, MATCH('O5 Details by Class &amp; Accounts'!BR$18, 'E2 Allocators'!$B$15:$W$15, 0),FALSE)*$E90), 0, VLOOKUP(VLOOKUP($A90, 'E4 TB Allocation Details'!$A$18:$L$217, MATCH("Misc ID", 'E4 TB Allocation Details'!$A$18:$L$18, 0),FALSE), 'E2 Allocators'!$B$15:$W$361, MATCH('O5 Details by Class &amp; Accounts'!BR$18, 'E2 Allocators'!$B$15:$W$15, 0),FALSE)*$E90)</f>
        <v>0</v>
      </c>
      <c r="BS90" s="1334">
        <f t="shared" si="18"/>
        <v>0</v>
      </c>
      <c r="BT90" s="1334">
        <f>IF(ISERROR(VLOOKUP(VLOOKUP($A90, 'E4 TB Allocation Details'!$A$18:$L$217, MATCH("A &amp; G ID", 'E4 TB Allocation Details'!$A$18:$L$18, 0),FALSE), 'E2 Allocators'!$B$15:$W$361, MATCH('O5 Details by Class &amp; Accounts'!BT$18, 'E2 Allocators'!$B$15:$W$15, 0),FALSE)*$E90), 0, VLOOKUP(VLOOKUP($A90, 'E4 TB Allocation Details'!$A$18:$L$217, MATCH("A &amp; G ID", 'E4 TB Allocation Details'!$A$18:$L$18, 0),FALSE), 'E2 Allocators'!$B$15:$W$361, MATCH('O5 Details by Class &amp; Accounts'!BT$18, 'E2 Allocators'!$B$15:$W$15, 0),FALSE)*$E90)</f>
        <v>0</v>
      </c>
      <c r="BU90" s="1334">
        <f>IF(ISERROR(VLOOKUP(VLOOKUP($A90, 'E4 TB Allocation Details'!$A$18:$L$217, MATCH("A &amp; G ID", 'E4 TB Allocation Details'!$A$18:$L$18, 0),FALSE), 'E2 Allocators'!$B$15:$W$361, MATCH('O5 Details by Class &amp; Accounts'!BU$18, 'E2 Allocators'!$B$15:$W$15, 0),FALSE)*$E90), 0, VLOOKUP(VLOOKUP($A90, 'E4 TB Allocation Details'!$A$18:$L$217, MATCH("A &amp; G ID", 'E4 TB Allocation Details'!$A$18:$L$18, 0),FALSE), 'E2 Allocators'!$B$15:$W$361, MATCH('O5 Details by Class &amp; Accounts'!BU$18, 'E2 Allocators'!$B$15:$W$15, 0),FALSE)*$E90)</f>
        <v>0</v>
      </c>
      <c r="BV90" s="1334">
        <f>IF(ISERROR(VLOOKUP(VLOOKUP($A90, 'E4 TB Allocation Details'!$A$18:$L$217, MATCH("A &amp; G ID", 'E4 TB Allocation Details'!$A$18:$L$18, 0),FALSE), 'E2 Allocators'!$B$15:$W$361, MATCH('O5 Details by Class &amp; Accounts'!BV$18, 'E2 Allocators'!$B$15:$W$15, 0),FALSE)*$E90), 0, VLOOKUP(VLOOKUP($A90, 'E4 TB Allocation Details'!$A$18:$L$217, MATCH("A &amp; G ID", 'E4 TB Allocation Details'!$A$18:$L$18, 0),FALSE), 'E2 Allocators'!$B$15:$W$361, MATCH('O5 Details by Class &amp; Accounts'!BV$18, 'E2 Allocators'!$B$15:$W$15, 0),FALSE)*$E90)</f>
        <v>0</v>
      </c>
      <c r="BW90" s="1334">
        <f>IF(ISERROR(VLOOKUP(VLOOKUP($A90, 'E4 TB Allocation Details'!$A$18:$L$217, MATCH("A &amp; G ID", 'E4 TB Allocation Details'!$A$18:$L$18, 0),FALSE), 'E2 Allocators'!$B$15:$W$361, MATCH('O5 Details by Class &amp; Accounts'!BW$18, 'E2 Allocators'!$B$15:$W$15, 0),FALSE)*$E90), 0, VLOOKUP(VLOOKUP($A90, 'E4 TB Allocation Details'!$A$18:$L$217, MATCH("A &amp; G ID", 'E4 TB Allocation Details'!$A$18:$L$18, 0),FALSE), 'E2 Allocators'!$B$15:$W$361, MATCH('O5 Details by Class &amp; Accounts'!BW$18, 'E2 Allocators'!$B$15:$W$15, 0),FALSE)*$E90)</f>
        <v>0</v>
      </c>
      <c r="BX90" s="1334">
        <f>IF(ISERROR(VLOOKUP(VLOOKUP($A90, 'E4 TB Allocation Details'!$A$18:$L$217, MATCH("A &amp; G ID", 'E4 TB Allocation Details'!$A$18:$L$18, 0),FALSE), 'E2 Allocators'!$B$15:$W$361, MATCH('O5 Details by Class &amp; Accounts'!BX$18, 'E2 Allocators'!$B$15:$W$15, 0),FALSE)*$E90), 0, VLOOKUP(VLOOKUP($A90, 'E4 TB Allocation Details'!$A$18:$L$217, MATCH("A &amp; G ID", 'E4 TB Allocation Details'!$A$18:$L$18, 0),FALSE), 'E2 Allocators'!$B$15:$W$361, MATCH('O5 Details by Class &amp; Accounts'!BX$18, 'E2 Allocators'!$B$15:$W$15, 0),FALSE)*$E90)</f>
        <v>0</v>
      </c>
      <c r="BY90" s="1334">
        <f>IF(ISERROR(VLOOKUP(VLOOKUP($A90, 'E4 TB Allocation Details'!$A$18:$L$217, MATCH("A &amp; G ID", 'E4 TB Allocation Details'!$A$18:$L$18, 0),FALSE), 'E2 Allocators'!$B$15:$W$361, MATCH('O5 Details by Class &amp; Accounts'!BY$18, 'E2 Allocators'!$B$15:$W$15, 0),FALSE)*$E90), 0, VLOOKUP(VLOOKUP($A90, 'E4 TB Allocation Details'!$A$18:$L$217, MATCH("A &amp; G ID", 'E4 TB Allocation Details'!$A$18:$L$18, 0),FALSE), 'E2 Allocators'!$B$15:$W$361, MATCH('O5 Details by Class &amp; Accounts'!BY$18, 'E2 Allocators'!$B$15:$W$15, 0),FALSE)*$E90)</f>
        <v>0</v>
      </c>
      <c r="BZ90" s="1334">
        <f>IF(ISERROR(VLOOKUP(VLOOKUP($A90, 'E4 TB Allocation Details'!$A$18:$L$217, MATCH("A &amp; G ID", 'E4 TB Allocation Details'!$A$18:$L$18, 0),FALSE), 'E2 Allocators'!$B$15:$W$361, MATCH('O5 Details by Class &amp; Accounts'!BZ$18, 'E2 Allocators'!$B$15:$W$15, 0),FALSE)*$E90), 0, VLOOKUP(VLOOKUP($A90, 'E4 TB Allocation Details'!$A$18:$L$217, MATCH("A &amp; G ID", 'E4 TB Allocation Details'!$A$18:$L$18, 0),FALSE), 'E2 Allocators'!$B$15:$W$361, MATCH('O5 Details by Class &amp; Accounts'!BZ$18, 'E2 Allocators'!$B$15:$W$15, 0),FALSE)*$E90)</f>
        <v>0</v>
      </c>
      <c r="CA90" s="1334">
        <f>IF(ISERROR(VLOOKUP(VLOOKUP($A90, 'E4 TB Allocation Details'!$A$18:$L$217, MATCH("A &amp; G ID", 'E4 TB Allocation Details'!$A$18:$L$18, 0),FALSE), 'E2 Allocators'!$B$15:$W$361, MATCH('O5 Details by Class &amp; Accounts'!CA$18, 'E2 Allocators'!$B$15:$W$15, 0),FALSE)*$E90), 0, VLOOKUP(VLOOKUP($A90, 'E4 TB Allocation Details'!$A$18:$L$217, MATCH("A &amp; G ID", 'E4 TB Allocation Details'!$A$18:$L$18, 0),FALSE), 'E2 Allocators'!$B$15:$W$361, MATCH('O5 Details by Class &amp; Accounts'!CA$18, 'E2 Allocators'!$B$15:$W$15, 0),FALSE)*$E90)</f>
        <v>0</v>
      </c>
      <c r="CB90" s="1334">
        <f>IF(ISERROR(VLOOKUP(VLOOKUP($A90, 'E4 TB Allocation Details'!$A$18:$L$217, MATCH("A &amp; G ID", 'E4 TB Allocation Details'!$A$18:$L$18, 0),FALSE), 'E2 Allocators'!$B$15:$W$361, MATCH('O5 Details by Class &amp; Accounts'!CB$18, 'E2 Allocators'!$B$15:$W$15, 0),FALSE)*$E90), 0, VLOOKUP(VLOOKUP($A90, 'E4 TB Allocation Details'!$A$18:$L$217, MATCH("A &amp; G ID", 'E4 TB Allocation Details'!$A$18:$L$18, 0),FALSE), 'E2 Allocators'!$B$15:$W$361, MATCH('O5 Details by Class &amp; Accounts'!CB$18, 'E2 Allocators'!$B$15:$W$15, 0),FALSE)*$E90)</f>
        <v>0</v>
      </c>
      <c r="CC90" s="1334">
        <f>IF(ISERROR(VLOOKUP(VLOOKUP($A90, 'E4 TB Allocation Details'!$A$18:$L$217, MATCH("A &amp; G ID", 'E4 TB Allocation Details'!$A$18:$L$18, 0),FALSE), 'E2 Allocators'!$B$15:$W$361, MATCH('O5 Details by Class &amp; Accounts'!CC$18, 'E2 Allocators'!$B$15:$W$15, 0),FALSE)*$E90), 0, VLOOKUP(VLOOKUP($A90, 'E4 TB Allocation Details'!$A$18:$L$217, MATCH("A &amp; G ID", 'E4 TB Allocation Details'!$A$18:$L$18, 0),FALSE), 'E2 Allocators'!$B$15:$W$361, MATCH('O5 Details by Class &amp; Accounts'!CC$18, 'E2 Allocators'!$B$15:$W$15, 0),FALSE)*$E90)</f>
        <v>0</v>
      </c>
      <c r="CD90" s="1334">
        <f>IF(ISERROR(VLOOKUP(VLOOKUP($A90, 'E4 TB Allocation Details'!$A$18:$L$217, MATCH("A &amp; G ID", 'E4 TB Allocation Details'!$A$18:$L$18, 0),FALSE), 'E2 Allocators'!$B$15:$W$361, MATCH('O5 Details by Class &amp; Accounts'!CD$18, 'E2 Allocators'!$B$15:$W$15, 0),FALSE)*$E90), 0, VLOOKUP(VLOOKUP($A90, 'E4 TB Allocation Details'!$A$18:$L$217, MATCH("A &amp; G ID", 'E4 TB Allocation Details'!$A$18:$L$18, 0),FALSE), 'E2 Allocators'!$B$15:$W$361, MATCH('O5 Details by Class &amp; Accounts'!CD$18, 'E2 Allocators'!$B$15:$W$15, 0),FALSE)*$E90)</f>
        <v>0</v>
      </c>
      <c r="CE90" s="1334">
        <f>IF(ISERROR(VLOOKUP(VLOOKUP($A90, 'E4 TB Allocation Details'!$A$18:$L$217, MATCH("A &amp; G ID", 'E4 TB Allocation Details'!$A$18:$L$18, 0),FALSE), 'E2 Allocators'!$B$15:$W$361, MATCH('O5 Details by Class &amp; Accounts'!CE$18, 'E2 Allocators'!$B$15:$W$15, 0),FALSE)*$E90), 0, VLOOKUP(VLOOKUP($A90, 'E4 TB Allocation Details'!$A$18:$L$217, MATCH("A &amp; G ID", 'E4 TB Allocation Details'!$A$18:$L$18, 0),FALSE), 'E2 Allocators'!$B$15:$W$361, MATCH('O5 Details by Class &amp; Accounts'!CE$18, 'E2 Allocators'!$B$15:$W$15, 0),FALSE)*$E90)</f>
        <v>0</v>
      </c>
      <c r="CF90" s="1334">
        <f>IF(ISERROR(VLOOKUP(VLOOKUP($A90, 'E4 TB Allocation Details'!$A$18:$L$217, MATCH("A &amp; G ID", 'E4 TB Allocation Details'!$A$18:$L$18, 0),FALSE), 'E2 Allocators'!$B$15:$W$361, MATCH('O5 Details by Class &amp; Accounts'!CF$18, 'E2 Allocators'!$B$15:$W$15, 0),FALSE)*$E90), 0, VLOOKUP(VLOOKUP($A90, 'E4 TB Allocation Details'!$A$18:$L$217, MATCH("A &amp; G ID", 'E4 TB Allocation Details'!$A$18:$L$18, 0),FALSE), 'E2 Allocators'!$B$15:$W$361, MATCH('O5 Details by Class &amp; Accounts'!CF$18, 'E2 Allocators'!$B$15:$W$15, 0),FALSE)*$E90)</f>
        <v>0</v>
      </c>
      <c r="CG90" s="1334">
        <f>IF(ISERROR(VLOOKUP(VLOOKUP($A90, 'E4 TB Allocation Details'!$A$18:$L$217, MATCH("A &amp; G ID", 'E4 TB Allocation Details'!$A$18:$L$18, 0),FALSE), 'E2 Allocators'!$B$15:$W$361, MATCH('O5 Details by Class &amp; Accounts'!CG$18, 'E2 Allocators'!$B$15:$W$15, 0),FALSE)*$E90), 0, VLOOKUP(VLOOKUP($A90, 'E4 TB Allocation Details'!$A$18:$L$217, MATCH("A &amp; G ID", 'E4 TB Allocation Details'!$A$18:$L$18, 0),FALSE), 'E2 Allocators'!$B$15:$W$361, MATCH('O5 Details by Class &amp; Accounts'!CG$18, 'E2 Allocators'!$B$15:$W$15, 0),FALSE)*$E90)</f>
        <v>0</v>
      </c>
      <c r="CH90" s="1334">
        <f>IF(ISERROR(VLOOKUP(VLOOKUP($A90, 'E4 TB Allocation Details'!$A$18:$L$217, MATCH("A &amp; G ID", 'E4 TB Allocation Details'!$A$18:$L$18, 0),FALSE), 'E2 Allocators'!$B$15:$W$361, MATCH('O5 Details by Class &amp; Accounts'!CH$18, 'E2 Allocators'!$B$15:$W$15, 0),FALSE)*$E90), 0, VLOOKUP(VLOOKUP($A90, 'E4 TB Allocation Details'!$A$18:$L$217, MATCH("A &amp; G ID", 'E4 TB Allocation Details'!$A$18:$L$18, 0),FALSE), 'E2 Allocators'!$B$15:$W$361, MATCH('O5 Details by Class &amp; Accounts'!CH$18, 'E2 Allocators'!$B$15:$W$15, 0),FALSE)*$E90)</f>
        <v>0</v>
      </c>
      <c r="CI90" s="1334">
        <f>IF(ISERROR(VLOOKUP(VLOOKUP($A90, 'E4 TB Allocation Details'!$A$18:$L$217, MATCH("A &amp; G ID", 'E4 TB Allocation Details'!$A$18:$L$18, 0),FALSE), 'E2 Allocators'!$B$15:$W$361, MATCH('O5 Details by Class &amp; Accounts'!CI$18, 'E2 Allocators'!$B$15:$W$15, 0),FALSE)*$E90), 0, VLOOKUP(VLOOKUP($A90, 'E4 TB Allocation Details'!$A$18:$L$217, MATCH("A &amp; G ID", 'E4 TB Allocation Details'!$A$18:$L$18, 0),FALSE), 'E2 Allocators'!$B$15:$W$361, MATCH('O5 Details by Class &amp; Accounts'!CI$18, 'E2 Allocators'!$B$15:$W$15, 0),FALSE)*$E90)</f>
        <v>0</v>
      </c>
      <c r="CJ90" s="1334">
        <f>IF(ISERROR(VLOOKUP(VLOOKUP($A90, 'E4 TB Allocation Details'!$A$18:$L$217, MATCH("A &amp; G ID", 'E4 TB Allocation Details'!$A$18:$L$18, 0),FALSE), 'E2 Allocators'!$B$15:$W$361, MATCH('O5 Details by Class &amp; Accounts'!CJ$18, 'E2 Allocators'!$B$15:$W$15, 0),FALSE)*$E90), 0, VLOOKUP(VLOOKUP($A90, 'E4 TB Allocation Details'!$A$18:$L$217, MATCH("A &amp; G ID", 'E4 TB Allocation Details'!$A$18:$L$18, 0),FALSE), 'E2 Allocators'!$B$15:$W$361, MATCH('O5 Details by Class &amp; Accounts'!CJ$18, 'E2 Allocators'!$B$15:$W$15, 0),FALSE)*$E90)</f>
        <v>0</v>
      </c>
      <c r="CK90" s="1334">
        <f>IF(ISERROR(VLOOKUP(VLOOKUP($A90, 'E4 TB Allocation Details'!$A$18:$L$217, MATCH("A &amp; G ID", 'E4 TB Allocation Details'!$A$18:$L$18, 0),FALSE), 'E2 Allocators'!$B$15:$W$361, MATCH('O5 Details by Class &amp; Accounts'!CK$18, 'E2 Allocators'!$B$15:$W$15, 0),FALSE)*$E90), 0, VLOOKUP(VLOOKUP($A90, 'E4 TB Allocation Details'!$A$18:$L$217, MATCH("A &amp; G ID", 'E4 TB Allocation Details'!$A$18:$L$18, 0),FALSE), 'E2 Allocators'!$B$15:$W$361, MATCH('O5 Details by Class &amp; Accounts'!CK$18, 'E2 Allocators'!$B$15:$W$15, 0),FALSE)*$E90)</f>
        <v>0</v>
      </c>
      <c r="CL90" s="1334">
        <f>IF(ISERROR(VLOOKUP(VLOOKUP($A90, 'E4 TB Allocation Details'!$A$18:$L$217, MATCH("A &amp; G ID", 'E4 TB Allocation Details'!$A$18:$L$18, 0),FALSE), 'E2 Allocators'!$B$15:$W$361, MATCH('O5 Details by Class &amp; Accounts'!CL$18, 'E2 Allocators'!$B$15:$W$15, 0),FALSE)*$E90), 0, VLOOKUP(VLOOKUP($A90, 'E4 TB Allocation Details'!$A$18:$L$217, MATCH("A &amp; G ID", 'E4 TB Allocation Details'!$A$18:$L$18, 0),FALSE), 'E2 Allocators'!$B$15:$W$361, MATCH('O5 Details by Class &amp; Accounts'!CL$18, 'E2 Allocators'!$B$15:$W$15, 0),FALSE)*$E90)</f>
        <v>0</v>
      </c>
      <c r="CM90" s="1334">
        <f>IF(ISERROR(VLOOKUP(VLOOKUP($A90, 'E4 TB Allocation Details'!$A$18:$L$217, MATCH("A &amp; G ID", 'E4 TB Allocation Details'!$A$18:$L$18, 0),FALSE), 'E2 Allocators'!$B$15:$W$361, MATCH('O5 Details by Class &amp; Accounts'!CM$18, 'E2 Allocators'!$B$15:$W$15, 0),FALSE)*$E90), 0, VLOOKUP(VLOOKUP($A90, 'E4 TB Allocation Details'!$A$18:$L$217, MATCH("A &amp; G ID", 'E4 TB Allocation Details'!$A$18:$L$18, 0),FALSE), 'E2 Allocators'!$B$15:$W$361, MATCH('O5 Details by Class &amp; Accounts'!CM$18, 'E2 Allocators'!$B$15:$W$15, 0),FALSE)*$E90)</f>
        <v>0</v>
      </c>
      <c r="CN90" s="1334">
        <f t="shared" si="16"/>
        <v>0</v>
      </c>
      <c r="CO90" s="1670">
        <f t="shared" si="19"/>
        <v>0</v>
      </c>
      <c r="CQ90" s="1926" t="s">
        <v>1361</v>
      </c>
    </row>
    <row r="91" spans="1:95" s="64" customFormat="1" ht="12.75" x14ac:dyDescent="0.2">
      <c r="A91" s="1105">
        <v>4205</v>
      </c>
      <c r="B91" s="1106" t="s">
        <v>555</v>
      </c>
      <c r="C91" s="1667">
        <f>IF(ISERROR(VLOOKUP($A91,'I3 TB Data'!$A$20:$H$465,MATCH('O5 Details by Class &amp; Accounts'!$C$18, 'I3 TB Data'!$A$20:$H$20,0),0)), 0, VLOOKUP($A91,'I3 TB Data'!$A$20:$H$465,MATCH('O5 Details by Class &amp; Accounts'!$C$18,'I3 TB Data'!$A$20:$H$20,0),0))</f>
        <v>0</v>
      </c>
      <c r="D91" s="1334"/>
      <c r="E91" s="1667">
        <f t="shared" si="17"/>
        <v>0</v>
      </c>
      <c r="F91" s="1669">
        <f>IF(ISERROR(VLOOKUP($A91, 'E1 Categorization'!A33:E123, MATCH("Customer Component", 'E1 Categorization'!$A$33:$E$33,0), 0)), 0, IF(VLOOKUP($A91, 'E1 Categorization'!A33:E123, MATCH("Customer Component", 'E1 Categorization'!$A$33:$E$33,0), 0)=0, 'O5 Details by Class &amp; Accounts'!$E91, IF(AND(VLOOKUP($A91, 'E1 Categorization'!A33:E123, MATCH("Customer Component", 'E1 Categorization'!$A$33:$E$33,0), 0) &gt;0, VLOOKUP($A91, 'E1 Categorization'!A33:E123, MATCH("Customer Component", 'E1 Categorization'!$A$33:$E$33,0), 0)&lt;1), 'O5 Details by Class &amp; Accounts'!$E91*(1-VLOOKUP($A91, 'E1 Categorization'!A33:E123, MATCH("Customer Component", 'E1 Categorization'!$A$33:$E$33,0), 0)), 0)))</f>
        <v>0</v>
      </c>
      <c r="G91" s="1669">
        <f>IF(ISERROR(VLOOKUP($A91, 'E1 Categorization'!A33:E123, MATCH("Customer Component", 'E1 Categorization'!$A$33:$E$33,0), 0)),0, IF(VLOOKUP($A91, 'E1 Categorization'!A33:E123, MATCH("Customer Component", 'E1 Categorization'!$A$33:$E$33,0), 0)=0, 0, IF(AND(VLOOKUP($A91, 'E1 Categorization'!A33:E123, MATCH("Customer Component", 'E1 Categorization'!$A$33:$E$33,0), 0) &gt;0, VLOOKUP($A91, 'E1 Categorization'!A33:E123, MATCH("Customer Component", 'E1 Categorization'!$A$33:$E$33,0), 0)&lt;1), 'O5 Details by Class &amp; Accounts'!$E91*(VLOOKUP($A91, 'E1 Categorization'!A33:E123, MATCH("Customer Component", 'E1 Categorization'!$A$33:$E$33,0), 0)), 'O5 Details by Class &amp; Accounts'!$E91)))</f>
        <v>0</v>
      </c>
      <c r="H91" s="1334">
        <f t="shared" ref="H91:H114" si="20">F91+G91</f>
        <v>0</v>
      </c>
      <c r="I91" s="1334">
        <f>IF(ISERROR(VLOOKUP(VLOOKUP($A91, 'E4 TB Allocation Details'!$A$18:$L$217, MATCH("Demand ID", 'E4 TB Allocation Details'!$A$18:$L$18, 0),FALSE), 'E2 Allocators'!$B$15:$W$361, MATCH('O5 Details by Class &amp; Accounts'!I$18, 'E2 Allocators'!$B$15:$W$15, 0),FALSE)*$F91), 0, VLOOKUP(VLOOKUP($A91, 'E4 TB Allocation Details'!$A$18:$L$217, MATCH("Demand ID", 'E4 TB Allocation Details'!$A$18:$L$18, 0),FALSE), 'E2 Allocators'!$B$15:$W$361, MATCH('O5 Details by Class &amp; Accounts'!I$18, 'E2 Allocators'!$B$15:$W$15, 0),FALSE)*$F91)</f>
        <v>0</v>
      </c>
      <c r="J91" s="1334">
        <f>IF(ISERROR(VLOOKUP(VLOOKUP($A91, 'E4 TB Allocation Details'!$A$18:$L$217, MATCH("Demand ID", 'E4 TB Allocation Details'!$A$18:$L$18, 0),FALSE), 'E2 Allocators'!$B$15:$W$361, MATCH('O5 Details by Class &amp; Accounts'!J$18, 'E2 Allocators'!$B$15:$W$15, 0),FALSE)*$F91), 0, VLOOKUP(VLOOKUP($A91, 'E4 TB Allocation Details'!$A$18:$L$217, MATCH("Demand ID", 'E4 TB Allocation Details'!$A$18:$L$18, 0),FALSE), 'E2 Allocators'!$B$15:$W$361, MATCH('O5 Details by Class &amp; Accounts'!J$18, 'E2 Allocators'!$B$15:$W$15, 0),FALSE)*$F91)</f>
        <v>0</v>
      </c>
      <c r="K91" s="1334">
        <f>IF(ISERROR(VLOOKUP(VLOOKUP($A91, 'E4 TB Allocation Details'!$A$18:$L$217, MATCH("Demand ID", 'E4 TB Allocation Details'!$A$18:$L$18, 0),FALSE), 'E2 Allocators'!$B$15:$W$361, MATCH('O5 Details by Class &amp; Accounts'!K$18, 'E2 Allocators'!$B$15:$W$15, 0),FALSE)*$F91), 0, VLOOKUP(VLOOKUP($A91, 'E4 TB Allocation Details'!$A$18:$L$217, MATCH("Demand ID", 'E4 TB Allocation Details'!$A$18:$L$18, 0),FALSE), 'E2 Allocators'!$B$15:$W$361, MATCH('O5 Details by Class &amp; Accounts'!K$18, 'E2 Allocators'!$B$15:$W$15, 0),FALSE)*$F91)</f>
        <v>0</v>
      </c>
      <c r="L91" s="1334">
        <f>IF(ISERROR(VLOOKUP(VLOOKUP($A91, 'E4 TB Allocation Details'!$A$18:$L$217, MATCH("Demand ID", 'E4 TB Allocation Details'!$A$18:$L$18, 0),FALSE), 'E2 Allocators'!$B$15:$W$361, MATCH('O5 Details by Class &amp; Accounts'!L$18, 'E2 Allocators'!$B$15:$W$15, 0),FALSE)*$F91), 0, VLOOKUP(VLOOKUP($A91, 'E4 TB Allocation Details'!$A$18:$L$217, MATCH("Demand ID", 'E4 TB Allocation Details'!$A$18:$L$18, 0),FALSE), 'E2 Allocators'!$B$15:$W$361, MATCH('O5 Details by Class &amp; Accounts'!L$18, 'E2 Allocators'!$B$15:$W$15, 0),FALSE)*$F91)</f>
        <v>0</v>
      </c>
      <c r="M91" s="1334">
        <f>IF(ISERROR(VLOOKUP(VLOOKUP($A91, 'E4 TB Allocation Details'!$A$18:$L$217, MATCH("Demand ID", 'E4 TB Allocation Details'!$A$18:$L$18, 0),FALSE), 'E2 Allocators'!$B$15:$W$361, MATCH('O5 Details by Class &amp; Accounts'!M$18, 'E2 Allocators'!$B$15:$W$15, 0),FALSE)*$F91), 0, VLOOKUP(VLOOKUP($A91, 'E4 TB Allocation Details'!$A$18:$L$217, MATCH("Demand ID", 'E4 TB Allocation Details'!$A$18:$L$18, 0),FALSE), 'E2 Allocators'!$B$15:$W$361, MATCH('O5 Details by Class &amp; Accounts'!M$18, 'E2 Allocators'!$B$15:$W$15, 0),FALSE)*$F91)</f>
        <v>0</v>
      </c>
      <c r="N91" s="1334">
        <f>IF(ISERROR(VLOOKUP(VLOOKUP($A91, 'E4 TB Allocation Details'!$A$18:$L$217, MATCH("Demand ID", 'E4 TB Allocation Details'!$A$18:$L$18, 0),FALSE), 'E2 Allocators'!$B$15:$W$361, MATCH('O5 Details by Class &amp; Accounts'!N$18, 'E2 Allocators'!$B$15:$W$15, 0),FALSE)*$F91), 0, VLOOKUP(VLOOKUP($A91, 'E4 TB Allocation Details'!$A$18:$L$217, MATCH("Demand ID", 'E4 TB Allocation Details'!$A$18:$L$18, 0),FALSE), 'E2 Allocators'!$B$15:$W$361, MATCH('O5 Details by Class &amp; Accounts'!N$18, 'E2 Allocators'!$B$15:$W$15, 0),FALSE)*$F91)</f>
        <v>0</v>
      </c>
      <c r="O91" s="1334">
        <f>IF(ISERROR(VLOOKUP(VLOOKUP($A91, 'E4 TB Allocation Details'!$A$18:$L$217, MATCH("Demand ID", 'E4 TB Allocation Details'!$A$18:$L$18, 0),FALSE), 'E2 Allocators'!$B$15:$W$361, MATCH('O5 Details by Class &amp; Accounts'!O$18, 'E2 Allocators'!$B$15:$W$15, 0),FALSE)*$F91), 0, VLOOKUP(VLOOKUP($A91, 'E4 TB Allocation Details'!$A$18:$L$217, MATCH("Demand ID", 'E4 TB Allocation Details'!$A$18:$L$18, 0),FALSE), 'E2 Allocators'!$B$15:$W$361, MATCH('O5 Details by Class &amp; Accounts'!O$18, 'E2 Allocators'!$B$15:$W$15, 0),FALSE)*$F91)</f>
        <v>0</v>
      </c>
      <c r="P91" s="1334">
        <f>IF(ISERROR(VLOOKUP(VLOOKUP($A91, 'E4 TB Allocation Details'!$A$18:$L$217, MATCH("Demand ID", 'E4 TB Allocation Details'!$A$18:$L$18, 0),FALSE), 'E2 Allocators'!$B$15:$W$361, MATCH('O5 Details by Class &amp; Accounts'!P$18, 'E2 Allocators'!$B$15:$W$15, 0),FALSE)*$F91), 0, VLOOKUP(VLOOKUP($A91, 'E4 TB Allocation Details'!$A$18:$L$217, MATCH("Demand ID", 'E4 TB Allocation Details'!$A$18:$L$18, 0),FALSE), 'E2 Allocators'!$B$15:$W$361, MATCH('O5 Details by Class &amp; Accounts'!P$18, 'E2 Allocators'!$B$15:$W$15, 0),FALSE)*$F91)</f>
        <v>0</v>
      </c>
      <c r="Q91" s="1334">
        <f>IF(ISERROR(VLOOKUP(VLOOKUP($A91, 'E4 TB Allocation Details'!$A$18:$L$217, MATCH("Demand ID", 'E4 TB Allocation Details'!$A$18:$L$18, 0),FALSE), 'E2 Allocators'!$B$15:$W$361, MATCH('O5 Details by Class &amp; Accounts'!Q$18, 'E2 Allocators'!$B$15:$W$15, 0),FALSE)*$F91), 0, VLOOKUP(VLOOKUP($A91, 'E4 TB Allocation Details'!$A$18:$L$217, MATCH("Demand ID", 'E4 TB Allocation Details'!$A$18:$L$18, 0),FALSE), 'E2 Allocators'!$B$15:$W$361, MATCH('O5 Details by Class &amp; Accounts'!Q$18, 'E2 Allocators'!$B$15:$W$15, 0),FALSE)*$F91)</f>
        <v>0</v>
      </c>
      <c r="R91" s="1334">
        <f>IF(ISERROR(VLOOKUP(VLOOKUP($A91, 'E4 TB Allocation Details'!$A$18:$L$217, MATCH("Demand ID", 'E4 TB Allocation Details'!$A$18:$L$18, 0),FALSE), 'E2 Allocators'!$B$15:$W$361, MATCH('O5 Details by Class &amp; Accounts'!R$18, 'E2 Allocators'!$B$15:$W$15, 0),FALSE)*$F91), 0, VLOOKUP(VLOOKUP($A91, 'E4 TB Allocation Details'!$A$18:$L$217, MATCH("Demand ID", 'E4 TB Allocation Details'!$A$18:$L$18, 0),FALSE), 'E2 Allocators'!$B$15:$W$361, MATCH('O5 Details by Class &amp; Accounts'!R$18, 'E2 Allocators'!$B$15:$W$15, 0),FALSE)*$F91)</f>
        <v>0</v>
      </c>
      <c r="S91" s="1334">
        <f>IF(ISERROR(VLOOKUP(VLOOKUP($A91, 'E4 TB Allocation Details'!$A$18:$L$217, MATCH("Demand ID", 'E4 TB Allocation Details'!$A$18:$L$18, 0),FALSE), 'E2 Allocators'!$B$15:$W$361, MATCH('O5 Details by Class &amp; Accounts'!S$18, 'E2 Allocators'!$B$15:$W$15, 0),FALSE)*$F91), 0, VLOOKUP(VLOOKUP($A91, 'E4 TB Allocation Details'!$A$18:$L$217, MATCH("Demand ID", 'E4 TB Allocation Details'!$A$18:$L$18, 0),FALSE), 'E2 Allocators'!$B$15:$W$361, MATCH('O5 Details by Class &amp; Accounts'!S$18, 'E2 Allocators'!$B$15:$W$15, 0),FALSE)*$F91)</f>
        <v>0</v>
      </c>
      <c r="T91" s="1334">
        <f>IF(ISERROR(VLOOKUP(VLOOKUP($A91, 'E4 TB Allocation Details'!$A$18:$L$217, MATCH("Demand ID", 'E4 TB Allocation Details'!$A$18:$L$18, 0),FALSE), 'E2 Allocators'!$B$15:$W$361, MATCH('O5 Details by Class &amp; Accounts'!T$18, 'E2 Allocators'!$B$15:$W$15, 0),FALSE)*$F91), 0, VLOOKUP(VLOOKUP($A91, 'E4 TB Allocation Details'!$A$18:$L$217, MATCH("Demand ID", 'E4 TB Allocation Details'!$A$18:$L$18, 0),FALSE), 'E2 Allocators'!$B$15:$W$361, MATCH('O5 Details by Class &amp; Accounts'!T$18, 'E2 Allocators'!$B$15:$W$15, 0),FALSE)*$F91)</f>
        <v>0</v>
      </c>
      <c r="U91" s="1334">
        <f>IF(ISERROR(VLOOKUP(VLOOKUP($A91, 'E4 TB Allocation Details'!$A$18:$L$217, MATCH("Demand ID", 'E4 TB Allocation Details'!$A$18:$L$18, 0),FALSE), 'E2 Allocators'!$B$15:$W$361, MATCH('O5 Details by Class &amp; Accounts'!U$18, 'E2 Allocators'!$B$15:$W$15, 0),FALSE)*$F91), 0, VLOOKUP(VLOOKUP($A91, 'E4 TB Allocation Details'!$A$18:$L$217, MATCH("Demand ID", 'E4 TB Allocation Details'!$A$18:$L$18, 0),FALSE), 'E2 Allocators'!$B$15:$W$361, MATCH('O5 Details by Class &amp; Accounts'!U$18, 'E2 Allocators'!$B$15:$W$15, 0),FALSE)*$F91)</f>
        <v>0</v>
      </c>
      <c r="V91" s="1334">
        <f>IF(ISERROR(VLOOKUP(VLOOKUP($A91, 'E4 TB Allocation Details'!$A$18:$L$217, MATCH("Demand ID", 'E4 TB Allocation Details'!$A$18:$L$18, 0),FALSE), 'E2 Allocators'!$B$15:$W$361, MATCH('O5 Details by Class &amp; Accounts'!V$18, 'E2 Allocators'!$B$15:$W$15, 0),FALSE)*$F91), 0, VLOOKUP(VLOOKUP($A91, 'E4 TB Allocation Details'!$A$18:$L$217, MATCH("Demand ID", 'E4 TB Allocation Details'!$A$18:$L$18, 0),FALSE), 'E2 Allocators'!$B$15:$W$361, MATCH('O5 Details by Class &amp; Accounts'!V$18, 'E2 Allocators'!$B$15:$W$15, 0),FALSE)*$F91)</f>
        <v>0</v>
      </c>
      <c r="W91" s="1334">
        <f>IF(ISERROR(VLOOKUP(VLOOKUP($A91, 'E4 TB Allocation Details'!$A$18:$L$217, MATCH("Demand ID", 'E4 TB Allocation Details'!$A$18:$L$18, 0),FALSE), 'E2 Allocators'!$B$15:$W$361, MATCH('O5 Details by Class &amp; Accounts'!W$18, 'E2 Allocators'!$B$15:$W$15, 0),FALSE)*$F91), 0, VLOOKUP(VLOOKUP($A91, 'E4 TB Allocation Details'!$A$18:$L$217, MATCH("Demand ID", 'E4 TB Allocation Details'!$A$18:$L$18, 0),FALSE), 'E2 Allocators'!$B$15:$W$361, MATCH('O5 Details by Class &amp; Accounts'!W$18, 'E2 Allocators'!$B$15:$W$15, 0),FALSE)*$F91)</f>
        <v>0</v>
      </c>
      <c r="X91" s="1334">
        <f>IF(ISERROR(VLOOKUP(VLOOKUP($A91, 'E4 TB Allocation Details'!$A$18:$L$217, MATCH("Demand ID", 'E4 TB Allocation Details'!$A$18:$L$18, 0),FALSE), 'E2 Allocators'!$B$15:$W$361, MATCH('O5 Details by Class &amp; Accounts'!X$18, 'E2 Allocators'!$B$15:$W$15, 0),FALSE)*$F91), 0, VLOOKUP(VLOOKUP($A91, 'E4 TB Allocation Details'!$A$18:$L$217, MATCH("Demand ID", 'E4 TB Allocation Details'!$A$18:$L$18, 0),FALSE), 'E2 Allocators'!$B$15:$W$361, MATCH('O5 Details by Class &amp; Accounts'!X$18, 'E2 Allocators'!$B$15:$W$15, 0),FALSE)*$F91)</f>
        <v>0</v>
      </c>
      <c r="Y91" s="1334">
        <f>IF(ISERROR(VLOOKUP(VLOOKUP($A91, 'E4 TB Allocation Details'!$A$18:$L$217, MATCH("Demand ID", 'E4 TB Allocation Details'!$A$18:$L$18, 0),FALSE), 'E2 Allocators'!$B$15:$W$361, MATCH('O5 Details by Class &amp; Accounts'!Y$18, 'E2 Allocators'!$B$15:$W$15, 0),FALSE)*$F91), 0, VLOOKUP(VLOOKUP($A91, 'E4 TB Allocation Details'!$A$18:$L$217, MATCH("Demand ID", 'E4 TB Allocation Details'!$A$18:$L$18, 0),FALSE), 'E2 Allocators'!$B$15:$W$361, MATCH('O5 Details by Class &amp; Accounts'!Y$18, 'E2 Allocators'!$B$15:$W$15, 0),FALSE)*$F91)</f>
        <v>0</v>
      </c>
      <c r="Z91" s="1334">
        <f>IF(ISERROR(VLOOKUP(VLOOKUP($A91, 'E4 TB Allocation Details'!$A$18:$L$217, MATCH("Demand ID", 'E4 TB Allocation Details'!$A$18:$L$18, 0),FALSE), 'E2 Allocators'!$B$15:$W$361, MATCH('O5 Details by Class &amp; Accounts'!Z$18, 'E2 Allocators'!$B$15:$W$15, 0),FALSE)*$F91), 0, VLOOKUP(VLOOKUP($A91, 'E4 TB Allocation Details'!$A$18:$L$217, MATCH("Demand ID", 'E4 TB Allocation Details'!$A$18:$L$18, 0),FALSE), 'E2 Allocators'!$B$15:$W$361, MATCH('O5 Details by Class &amp; Accounts'!Z$18, 'E2 Allocators'!$B$15:$W$15, 0),FALSE)*$F91)</f>
        <v>0</v>
      </c>
      <c r="AA91" s="1334">
        <f>IF(ISERROR(VLOOKUP(VLOOKUP($A91, 'E4 TB Allocation Details'!$A$18:$L$217, MATCH("Demand ID", 'E4 TB Allocation Details'!$A$18:$L$18, 0),FALSE), 'E2 Allocators'!$B$15:$W$361, MATCH('O5 Details by Class &amp; Accounts'!AA$18, 'E2 Allocators'!$B$15:$W$15, 0),FALSE)*$F91), 0, VLOOKUP(VLOOKUP($A91, 'E4 TB Allocation Details'!$A$18:$L$217, MATCH("Demand ID", 'E4 TB Allocation Details'!$A$18:$L$18, 0),FALSE), 'E2 Allocators'!$B$15:$W$361, MATCH('O5 Details by Class &amp; Accounts'!AA$18, 'E2 Allocators'!$B$15:$W$15, 0),FALSE)*$F91)</f>
        <v>0</v>
      </c>
      <c r="AB91" s="1334">
        <f>IF(ISERROR(VLOOKUP(VLOOKUP($A91, 'E4 TB Allocation Details'!$A$18:$L$217, MATCH("Demand ID", 'E4 TB Allocation Details'!$A$18:$L$18, 0),FALSE), 'E2 Allocators'!$B$15:$W$361, MATCH('O5 Details by Class &amp; Accounts'!AB$18, 'E2 Allocators'!$B$15:$W$15, 0),FALSE)*$F91), 0, VLOOKUP(VLOOKUP($A91, 'E4 TB Allocation Details'!$A$18:$L$217, MATCH("Demand ID", 'E4 TB Allocation Details'!$A$18:$L$18, 0),FALSE), 'E2 Allocators'!$B$15:$W$361, MATCH('O5 Details by Class &amp; Accounts'!AB$18, 'E2 Allocators'!$B$15:$W$15, 0),FALSE)*$F91)</f>
        <v>0</v>
      </c>
      <c r="AC91" s="1334">
        <f t="shared" ref="AC91:AC114" si="21">SUM(I91:AB91)</f>
        <v>0</v>
      </c>
      <c r="AD91" s="1334">
        <f>IF(ISERROR(VLOOKUP(VLOOKUP($A91, 'E4 TB Allocation Details'!$A$18:$L$217, MATCH("Customer ID", 'E4 TB Allocation Details'!$A$18:$L$18, 0),FALSE), 'E2 Allocators'!$B$15:$W$361, MATCH('O5 Details by Class &amp; Accounts'!AD$18, 'E2 Allocators'!$B$15:$W$15, 0),FALSE)*$G91), 0, VLOOKUP(VLOOKUP($A91, 'E4 TB Allocation Details'!$A$18:$L$217, MATCH("Customer ID", 'E4 TB Allocation Details'!$A$18:$L$18, 0),FALSE), 'E2 Allocators'!$B$15:$W$361, MATCH('O5 Details by Class &amp; Accounts'!AD$18, 'E2 Allocators'!$B$15:$W$15, 0),FALSE)*$G91)</f>
        <v>0</v>
      </c>
      <c r="AE91" s="1334">
        <f>IF(ISERROR(VLOOKUP(VLOOKUP($A91, 'E4 TB Allocation Details'!$A$18:$L$217, MATCH("Customer ID", 'E4 TB Allocation Details'!$A$18:$L$18, 0),FALSE), 'E2 Allocators'!$B$15:$W$361, MATCH('O5 Details by Class &amp; Accounts'!AE$18, 'E2 Allocators'!$B$15:$W$15, 0),FALSE)*$G91), 0, VLOOKUP(VLOOKUP($A91, 'E4 TB Allocation Details'!$A$18:$L$217, MATCH("Customer ID", 'E4 TB Allocation Details'!$A$18:$L$18, 0),FALSE), 'E2 Allocators'!$B$15:$W$361, MATCH('O5 Details by Class &amp; Accounts'!AE$18, 'E2 Allocators'!$B$15:$W$15, 0),FALSE)*$G91)</f>
        <v>0</v>
      </c>
      <c r="AF91" s="1334">
        <f>IF(ISERROR(VLOOKUP(VLOOKUP($A91, 'E4 TB Allocation Details'!$A$18:$L$217, MATCH("Customer ID", 'E4 TB Allocation Details'!$A$18:$L$18, 0),FALSE), 'E2 Allocators'!$B$15:$W$361, MATCH('O5 Details by Class &amp; Accounts'!AF$18, 'E2 Allocators'!$B$15:$W$15, 0),FALSE)*$G91), 0, VLOOKUP(VLOOKUP($A91, 'E4 TB Allocation Details'!$A$18:$L$217, MATCH("Customer ID", 'E4 TB Allocation Details'!$A$18:$L$18, 0),FALSE), 'E2 Allocators'!$B$15:$W$361, MATCH('O5 Details by Class &amp; Accounts'!AF$18, 'E2 Allocators'!$B$15:$W$15, 0),FALSE)*$G91)</f>
        <v>0</v>
      </c>
      <c r="AG91" s="1334">
        <f>IF(ISERROR(VLOOKUP(VLOOKUP($A91, 'E4 TB Allocation Details'!$A$18:$L$217, MATCH("Customer ID", 'E4 TB Allocation Details'!$A$18:$L$18, 0),FALSE), 'E2 Allocators'!$B$15:$W$361, MATCH('O5 Details by Class &amp; Accounts'!AG$18, 'E2 Allocators'!$B$15:$W$15, 0),FALSE)*$G91), 0, VLOOKUP(VLOOKUP($A91, 'E4 TB Allocation Details'!$A$18:$L$217, MATCH("Customer ID", 'E4 TB Allocation Details'!$A$18:$L$18, 0),FALSE), 'E2 Allocators'!$B$15:$W$361, MATCH('O5 Details by Class &amp; Accounts'!AG$18, 'E2 Allocators'!$B$15:$W$15, 0),FALSE)*$G91)</f>
        <v>0</v>
      </c>
      <c r="AH91" s="1334">
        <f>IF(ISERROR(VLOOKUP(VLOOKUP($A91, 'E4 TB Allocation Details'!$A$18:$L$217, MATCH("Customer ID", 'E4 TB Allocation Details'!$A$18:$L$18, 0),FALSE), 'E2 Allocators'!$B$15:$W$361, MATCH('O5 Details by Class &amp; Accounts'!AH$18, 'E2 Allocators'!$B$15:$W$15, 0),FALSE)*$G91), 0, VLOOKUP(VLOOKUP($A91, 'E4 TB Allocation Details'!$A$18:$L$217, MATCH("Customer ID", 'E4 TB Allocation Details'!$A$18:$L$18, 0),FALSE), 'E2 Allocators'!$B$15:$W$361, MATCH('O5 Details by Class &amp; Accounts'!AH$18, 'E2 Allocators'!$B$15:$W$15, 0),FALSE)*$G91)</f>
        <v>0</v>
      </c>
      <c r="AI91" s="1334">
        <f>IF(ISERROR(VLOOKUP(VLOOKUP($A91, 'E4 TB Allocation Details'!$A$18:$L$217, MATCH("Customer ID", 'E4 TB Allocation Details'!$A$18:$L$18, 0),FALSE), 'E2 Allocators'!$B$15:$W$361, MATCH('O5 Details by Class &amp; Accounts'!AI$18, 'E2 Allocators'!$B$15:$W$15, 0),FALSE)*$G91), 0, VLOOKUP(VLOOKUP($A91, 'E4 TB Allocation Details'!$A$18:$L$217, MATCH("Customer ID", 'E4 TB Allocation Details'!$A$18:$L$18, 0),FALSE), 'E2 Allocators'!$B$15:$W$361, MATCH('O5 Details by Class &amp; Accounts'!AI$18, 'E2 Allocators'!$B$15:$W$15, 0),FALSE)*$G91)</f>
        <v>0</v>
      </c>
      <c r="AJ91" s="1334">
        <f>IF(ISERROR(VLOOKUP(VLOOKUP($A91, 'E4 TB Allocation Details'!$A$18:$L$217, MATCH("Customer ID", 'E4 TB Allocation Details'!$A$18:$L$18, 0),FALSE), 'E2 Allocators'!$B$15:$W$361, MATCH('O5 Details by Class &amp; Accounts'!AJ$18, 'E2 Allocators'!$B$15:$W$15, 0),FALSE)*$G91), 0, VLOOKUP(VLOOKUP($A91, 'E4 TB Allocation Details'!$A$18:$L$217, MATCH("Customer ID", 'E4 TB Allocation Details'!$A$18:$L$18, 0),FALSE), 'E2 Allocators'!$B$15:$W$361, MATCH('O5 Details by Class &amp; Accounts'!AJ$18, 'E2 Allocators'!$B$15:$W$15, 0),FALSE)*$G91)</f>
        <v>0</v>
      </c>
      <c r="AK91" s="1334">
        <f>IF(ISERROR(VLOOKUP(VLOOKUP($A91, 'E4 TB Allocation Details'!$A$18:$L$217, MATCH("Customer ID", 'E4 TB Allocation Details'!$A$18:$L$18, 0),FALSE), 'E2 Allocators'!$B$15:$W$361, MATCH('O5 Details by Class &amp; Accounts'!AK$18, 'E2 Allocators'!$B$15:$W$15, 0),FALSE)*$G91), 0, VLOOKUP(VLOOKUP($A91, 'E4 TB Allocation Details'!$A$18:$L$217, MATCH("Customer ID", 'E4 TB Allocation Details'!$A$18:$L$18, 0),FALSE), 'E2 Allocators'!$B$15:$W$361, MATCH('O5 Details by Class &amp; Accounts'!AK$18, 'E2 Allocators'!$B$15:$W$15, 0),FALSE)*$G91)</f>
        <v>0</v>
      </c>
      <c r="AL91" s="1334">
        <f>IF(ISERROR(VLOOKUP(VLOOKUP($A91, 'E4 TB Allocation Details'!$A$18:$L$217, MATCH("Customer ID", 'E4 TB Allocation Details'!$A$18:$L$18, 0),FALSE), 'E2 Allocators'!$B$15:$W$361, MATCH('O5 Details by Class &amp; Accounts'!AL$18, 'E2 Allocators'!$B$15:$W$15, 0),FALSE)*$G91), 0, VLOOKUP(VLOOKUP($A91, 'E4 TB Allocation Details'!$A$18:$L$217, MATCH("Customer ID", 'E4 TB Allocation Details'!$A$18:$L$18, 0),FALSE), 'E2 Allocators'!$B$15:$W$361, MATCH('O5 Details by Class &amp; Accounts'!AL$18, 'E2 Allocators'!$B$15:$W$15, 0),FALSE)*$G91)</f>
        <v>0</v>
      </c>
      <c r="AM91" s="1334">
        <f>IF(ISERROR(VLOOKUP(VLOOKUP($A91, 'E4 TB Allocation Details'!$A$18:$L$217, MATCH("Customer ID", 'E4 TB Allocation Details'!$A$18:$L$18, 0),FALSE), 'E2 Allocators'!$B$15:$W$361, MATCH('O5 Details by Class &amp; Accounts'!AM$18, 'E2 Allocators'!$B$15:$W$15, 0),FALSE)*$G91), 0, VLOOKUP(VLOOKUP($A91, 'E4 TB Allocation Details'!$A$18:$L$217, MATCH("Customer ID", 'E4 TB Allocation Details'!$A$18:$L$18, 0),FALSE), 'E2 Allocators'!$B$15:$W$361, MATCH('O5 Details by Class &amp; Accounts'!AM$18, 'E2 Allocators'!$B$15:$W$15, 0),FALSE)*$G91)</f>
        <v>0</v>
      </c>
      <c r="AN91" s="1334">
        <f>IF(ISERROR(VLOOKUP(VLOOKUP($A91, 'E4 TB Allocation Details'!$A$18:$L$217, MATCH("Customer ID", 'E4 TB Allocation Details'!$A$18:$L$18, 0),FALSE), 'E2 Allocators'!$B$15:$W$361, MATCH('O5 Details by Class &amp; Accounts'!AN$18, 'E2 Allocators'!$B$15:$W$15, 0),FALSE)*$G91), 0, VLOOKUP(VLOOKUP($A91, 'E4 TB Allocation Details'!$A$18:$L$217, MATCH("Customer ID", 'E4 TB Allocation Details'!$A$18:$L$18, 0),FALSE), 'E2 Allocators'!$B$15:$W$361, MATCH('O5 Details by Class &amp; Accounts'!AN$18, 'E2 Allocators'!$B$15:$W$15, 0),FALSE)*$G91)</f>
        <v>0</v>
      </c>
      <c r="AO91" s="1334">
        <f>IF(ISERROR(VLOOKUP(VLOOKUP($A91, 'E4 TB Allocation Details'!$A$18:$L$217, MATCH("Customer ID", 'E4 TB Allocation Details'!$A$18:$L$18, 0),FALSE), 'E2 Allocators'!$B$15:$W$361, MATCH('O5 Details by Class &amp; Accounts'!AO$18, 'E2 Allocators'!$B$15:$W$15, 0),FALSE)*$G91), 0, VLOOKUP(VLOOKUP($A91, 'E4 TB Allocation Details'!$A$18:$L$217, MATCH("Customer ID", 'E4 TB Allocation Details'!$A$18:$L$18, 0),FALSE), 'E2 Allocators'!$B$15:$W$361, MATCH('O5 Details by Class &amp; Accounts'!AO$18, 'E2 Allocators'!$B$15:$W$15, 0),FALSE)*$G91)</f>
        <v>0</v>
      </c>
      <c r="AP91" s="1334">
        <f>IF(ISERROR(VLOOKUP(VLOOKUP($A91, 'E4 TB Allocation Details'!$A$18:$L$217, MATCH("Customer ID", 'E4 TB Allocation Details'!$A$18:$L$18, 0),FALSE), 'E2 Allocators'!$B$15:$W$361, MATCH('O5 Details by Class &amp; Accounts'!AP$18, 'E2 Allocators'!$B$15:$W$15, 0),FALSE)*$G91), 0, VLOOKUP(VLOOKUP($A91, 'E4 TB Allocation Details'!$A$18:$L$217, MATCH("Customer ID", 'E4 TB Allocation Details'!$A$18:$L$18, 0),FALSE), 'E2 Allocators'!$B$15:$W$361, MATCH('O5 Details by Class &amp; Accounts'!AP$18, 'E2 Allocators'!$B$15:$W$15, 0),FALSE)*$G91)</f>
        <v>0</v>
      </c>
      <c r="AQ91" s="1334">
        <f>IF(ISERROR(VLOOKUP(VLOOKUP($A91, 'E4 TB Allocation Details'!$A$18:$L$217, MATCH("Customer ID", 'E4 TB Allocation Details'!$A$18:$L$18, 0),FALSE), 'E2 Allocators'!$B$15:$W$361, MATCH('O5 Details by Class &amp; Accounts'!AQ$18, 'E2 Allocators'!$B$15:$W$15, 0),FALSE)*$G91), 0, VLOOKUP(VLOOKUP($A91, 'E4 TB Allocation Details'!$A$18:$L$217, MATCH("Customer ID", 'E4 TB Allocation Details'!$A$18:$L$18, 0),FALSE), 'E2 Allocators'!$B$15:$W$361, MATCH('O5 Details by Class &amp; Accounts'!AQ$18, 'E2 Allocators'!$B$15:$W$15, 0),FALSE)*$G91)</f>
        <v>0</v>
      </c>
      <c r="AR91" s="1334">
        <f>IF(ISERROR(VLOOKUP(VLOOKUP($A91, 'E4 TB Allocation Details'!$A$18:$L$217, MATCH("Customer ID", 'E4 TB Allocation Details'!$A$18:$L$18, 0),FALSE), 'E2 Allocators'!$B$15:$W$361, MATCH('O5 Details by Class &amp; Accounts'!AR$18, 'E2 Allocators'!$B$15:$W$15, 0),FALSE)*$G91), 0, VLOOKUP(VLOOKUP($A91, 'E4 TB Allocation Details'!$A$18:$L$217, MATCH("Customer ID", 'E4 TB Allocation Details'!$A$18:$L$18, 0),FALSE), 'E2 Allocators'!$B$15:$W$361, MATCH('O5 Details by Class &amp; Accounts'!AR$18, 'E2 Allocators'!$B$15:$W$15, 0),FALSE)*$G91)</f>
        <v>0</v>
      </c>
      <c r="AS91" s="1334">
        <f>IF(ISERROR(VLOOKUP(VLOOKUP($A91, 'E4 TB Allocation Details'!$A$18:$L$217, MATCH("Customer ID", 'E4 TB Allocation Details'!$A$18:$L$18, 0),FALSE), 'E2 Allocators'!$B$15:$W$361, MATCH('O5 Details by Class &amp; Accounts'!AS$18, 'E2 Allocators'!$B$15:$W$15, 0),FALSE)*$G91), 0, VLOOKUP(VLOOKUP($A91, 'E4 TB Allocation Details'!$A$18:$L$217, MATCH("Customer ID", 'E4 TB Allocation Details'!$A$18:$L$18, 0),FALSE), 'E2 Allocators'!$B$15:$W$361, MATCH('O5 Details by Class &amp; Accounts'!AS$18, 'E2 Allocators'!$B$15:$W$15, 0),FALSE)*$G91)</f>
        <v>0</v>
      </c>
      <c r="AT91" s="1334">
        <f>IF(ISERROR(VLOOKUP(VLOOKUP($A91, 'E4 TB Allocation Details'!$A$18:$L$217, MATCH("Customer ID", 'E4 TB Allocation Details'!$A$18:$L$18, 0),FALSE), 'E2 Allocators'!$B$15:$W$361, MATCH('O5 Details by Class &amp; Accounts'!AT$18, 'E2 Allocators'!$B$15:$W$15, 0),FALSE)*$G91), 0, VLOOKUP(VLOOKUP($A91, 'E4 TB Allocation Details'!$A$18:$L$217, MATCH("Customer ID", 'E4 TB Allocation Details'!$A$18:$L$18, 0),FALSE), 'E2 Allocators'!$B$15:$W$361, MATCH('O5 Details by Class &amp; Accounts'!AT$18, 'E2 Allocators'!$B$15:$W$15, 0),FALSE)*$G91)</f>
        <v>0</v>
      </c>
      <c r="AU91" s="1334">
        <f>IF(ISERROR(VLOOKUP(VLOOKUP($A91, 'E4 TB Allocation Details'!$A$18:$L$217, MATCH("Customer ID", 'E4 TB Allocation Details'!$A$18:$L$18, 0),FALSE), 'E2 Allocators'!$B$15:$W$361, MATCH('O5 Details by Class &amp; Accounts'!AU$18, 'E2 Allocators'!$B$15:$W$15, 0),FALSE)*$G91), 0, VLOOKUP(VLOOKUP($A91, 'E4 TB Allocation Details'!$A$18:$L$217, MATCH("Customer ID", 'E4 TB Allocation Details'!$A$18:$L$18, 0),FALSE), 'E2 Allocators'!$B$15:$W$361, MATCH('O5 Details by Class &amp; Accounts'!AU$18, 'E2 Allocators'!$B$15:$W$15, 0),FALSE)*$G91)</f>
        <v>0</v>
      </c>
      <c r="AV91" s="1334">
        <f>IF(ISERROR(VLOOKUP(VLOOKUP($A91, 'E4 TB Allocation Details'!$A$18:$L$217, MATCH("Customer ID", 'E4 TB Allocation Details'!$A$18:$L$18, 0),FALSE), 'E2 Allocators'!$B$15:$W$361, MATCH('O5 Details by Class &amp; Accounts'!AV$18, 'E2 Allocators'!$B$15:$W$15, 0),FALSE)*$G91), 0, VLOOKUP(VLOOKUP($A91, 'E4 TB Allocation Details'!$A$18:$L$217, MATCH("Customer ID", 'E4 TB Allocation Details'!$A$18:$L$18, 0),FALSE), 'E2 Allocators'!$B$15:$W$361, MATCH('O5 Details by Class &amp; Accounts'!AV$18, 'E2 Allocators'!$B$15:$W$15, 0),FALSE)*$G91)</f>
        <v>0</v>
      </c>
      <c r="AW91" s="1334">
        <f>IF(ISERROR(VLOOKUP(VLOOKUP($A91, 'E4 TB Allocation Details'!$A$18:$L$217, MATCH("Customer ID", 'E4 TB Allocation Details'!$A$18:$L$18, 0),FALSE), 'E2 Allocators'!$B$15:$W$361, MATCH('O5 Details by Class &amp; Accounts'!AW$18, 'E2 Allocators'!$B$15:$W$15, 0),FALSE)*$G91), 0, VLOOKUP(VLOOKUP($A91, 'E4 TB Allocation Details'!$A$18:$L$217, MATCH("Customer ID", 'E4 TB Allocation Details'!$A$18:$L$18, 0),FALSE), 'E2 Allocators'!$B$15:$W$361, MATCH('O5 Details by Class &amp; Accounts'!AW$18, 'E2 Allocators'!$B$15:$W$15, 0),FALSE)*$G91)</f>
        <v>0</v>
      </c>
      <c r="AX91" s="1334">
        <f t="shared" ref="AX91:AX114" si="22">SUM(AD91:AW91)</f>
        <v>0</v>
      </c>
      <c r="AY91" s="1334">
        <f>IF(ISERROR(VLOOKUP(VLOOKUP($A91, 'E4 TB Allocation Details'!$A$18:$L$217, MATCH("Misc ID", 'E4 TB Allocation Details'!$A$18:$L$18, 0),FALSE), 'E2 Allocators'!$B$15:$W$361, MATCH('O5 Details by Class &amp; Accounts'!AY$18, 'E2 Allocators'!$B$15:$W$15, 0),FALSE)*$E91), 0, VLOOKUP(VLOOKUP($A91, 'E4 TB Allocation Details'!$A$18:$L$217, MATCH("Misc ID", 'E4 TB Allocation Details'!$A$18:$L$18, 0),FALSE), 'E2 Allocators'!$B$15:$W$361, MATCH('O5 Details by Class &amp; Accounts'!AY$18, 'E2 Allocators'!$B$15:$W$15, 0),FALSE)*$E91)</f>
        <v>0</v>
      </c>
      <c r="AZ91" s="1334">
        <f>IF(ISERROR(VLOOKUP(VLOOKUP($A91, 'E4 TB Allocation Details'!$A$18:$L$217, MATCH("Misc ID", 'E4 TB Allocation Details'!$A$18:$L$18, 0),FALSE), 'E2 Allocators'!$B$15:$W$361, MATCH('O5 Details by Class &amp; Accounts'!AZ$18, 'E2 Allocators'!$B$15:$W$15, 0),FALSE)*$E91), 0, VLOOKUP(VLOOKUP($A91, 'E4 TB Allocation Details'!$A$18:$L$217, MATCH("Misc ID", 'E4 TB Allocation Details'!$A$18:$L$18, 0),FALSE), 'E2 Allocators'!$B$15:$W$361, MATCH('O5 Details by Class &amp; Accounts'!AZ$18, 'E2 Allocators'!$B$15:$W$15, 0),FALSE)*$E91)</f>
        <v>0</v>
      </c>
      <c r="BA91" s="1334">
        <f>IF(ISERROR(VLOOKUP(VLOOKUP($A91, 'E4 TB Allocation Details'!$A$18:$L$217, MATCH("Misc ID", 'E4 TB Allocation Details'!$A$18:$L$18, 0),FALSE), 'E2 Allocators'!$B$15:$W$361, MATCH('O5 Details by Class &amp; Accounts'!BA$18, 'E2 Allocators'!$B$15:$W$15, 0),FALSE)*$E91), 0, VLOOKUP(VLOOKUP($A91, 'E4 TB Allocation Details'!$A$18:$L$217, MATCH("Misc ID", 'E4 TB Allocation Details'!$A$18:$L$18, 0),FALSE), 'E2 Allocators'!$B$15:$W$361, MATCH('O5 Details by Class &amp; Accounts'!BA$18, 'E2 Allocators'!$B$15:$W$15, 0),FALSE)*$E91)</f>
        <v>0</v>
      </c>
      <c r="BB91" s="1334">
        <f>IF(ISERROR(VLOOKUP(VLOOKUP($A91, 'E4 TB Allocation Details'!$A$18:$L$217, MATCH("Misc ID", 'E4 TB Allocation Details'!$A$18:$L$18, 0),FALSE), 'E2 Allocators'!$B$15:$W$361, MATCH('O5 Details by Class &amp; Accounts'!BB$18, 'E2 Allocators'!$B$15:$W$15, 0),FALSE)*$E91), 0, VLOOKUP(VLOOKUP($A91, 'E4 TB Allocation Details'!$A$18:$L$217, MATCH("Misc ID", 'E4 TB Allocation Details'!$A$18:$L$18, 0),FALSE), 'E2 Allocators'!$B$15:$W$361, MATCH('O5 Details by Class &amp; Accounts'!BB$18, 'E2 Allocators'!$B$15:$W$15, 0),FALSE)*$E91)</f>
        <v>0</v>
      </c>
      <c r="BC91" s="1334">
        <f>IF(ISERROR(VLOOKUP(VLOOKUP($A91, 'E4 TB Allocation Details'!$A$18:$L$217, MATCH("Misc ID", 'E4 TB Allocation Details'!$A$18:$L$18, 0),FALSE), 'E2 Allocators'!$B$15:$W$361, MATCH('O5 Details by Class &amp; Accounts'!BC$18, 'E2 Allocators'!$B$15:$W$15, 0),FALSE)*$E91), 0, VLOOKUP(VLOOKUP($A91, 'E4 TB Allocation Details'!$A$18:$L$217, MATCH("Misc ID", 'E4 TB Allocation Details'!$A$18:$L$18, 0),FALSE), 'E2 Allocators'!$B$15:$W$361, MATCH('O5 Details by Class &amp; Accounts'!BC$18, 'E2 Allocators'!$B$15:$W$15, 0),FALSE)*$E91)</f>
        <v>0</v>
      </c>
      <c r="BD91" s="1334">
        <f>IF(ISERROR(VLOOKUP(VLOOKUP($A91, 'E4 TB Allocation Details'!$A$18:$L$217, MATCH("Misc ID", 'E4 TB Allocation Details'!$A$18:$L$18, 0),FALSE), 'E2 Allocators'!$B$15:$W$361, MATCH('O5 Details by Class &amp; Accounts'!BD$18, 'E2 Allocators'!$B$15:$W$15, 0),FALSE)*$E91), 0, VLOOKUP(VLOOKUP($A91, 'E4 TB Allocation Details'!$A$18:$L$217, MATCH("Misc ID", 'E4 TB Allocation Details'!$A$18:$L$18, 0),FALSE), 'E2 Allocators'!$B$15:$W$361, MATCH('O5 Details by Class &amp; Accounts'!BD$18, 'E2 Allocators'!$B$15:$W$15, 0),FALSE)*$E91)</f>
        <v>0</v>
      </c>
      <c r="BE91" s="1334">
        <f>IF(ISERROR(VLOOKUP(VLOOKUP($A91, 'E4 TB Allocation Details'!$A$18:$L$217, MATCH("Misc ID", 'E4 TB Allocation Details'!$A$18:$L$18, 0),FALSE), 'E2 Allocators'!$B$15:$W$361, MATCH('O5 Details by Class &amp; Accounts'!BE$18, 'E2 Allocators'!$B$15:$W$15, 0),FALSE)*$E91), 0, VLOOKUP(VLOOKUP($A91, 'E4 TB Allocation Details'!$A$18:$L$217, MATCH("Misc ID", 'E4 TB Allocation Details'!$A$18:$L$18, 0),FALSE), 'E2 Allocators'!$B$15:$W$361, MATCH('O5 Details by Class &amp; Accounts'!BE$18, 'E2 Allocators'!$B$15:$W$15, 0),FALSE)*$E91)</f>
        <v>0</v>
      </c>
      <c r="BF91" s="1334">
        <f>IF(ISERROR(VLOOKUP(VLOOKUP($A91, 'E4 TB Allocation Details'!$A$18:$L$217, MATCH("Misc ID", 'E4 TB Allocation Details'!$A$18:$L$18, 0),FALSE), 'E2 Allocators'!$B$15:$W$361, MATCH('O5 Details by Class &amp; Accounts'!BF$18, 'E2 Allocators'!$B$15:$W$15, 0),FALSE)*$E91), 0, VLOOKUP(VLOOKUP($A91, 'E4 TB Allocation Details'!$A$18:$L$217, MATCH("Misc ID", 'E4 TB Allocation Details'!$A$18:$L$18, 0),FALSE), 'E2 Allocators'!$B$15:$W$361, MATCH('O5 Details by Class &amp; Accounts'!BF$18, 'E2 Allocators'!$B$15:$W$15, 0),FALSE)*$E91)</f>
        <v>0</v>
      </c>
      <c r="BG91" s="1334">
        <f>IF(ISERROR(VLOOKUP(VLOOKUP($A91, 'E4 TB Allocation Details'!$A$18:$L$217, MATCH("Misc ID", 'E4 TB Allocation Details'!$A$18:$L$18, 0),FALSE), 'E2 Allocators'!$B$15:$W$361, MATCH('O5 Details by Class &amp; Accounts'!BG$18, 'E2 Allocators'!$B$15:$W$15, 0),FALSE)*$E91), 0, VLOOKUP(VLOOKUP($A91, 'E4 TB Allocation Details'!$A$18:$L$217, MATCH("Misc ID", 'E4 TB Allocation Details'!$A$18:$L$18, 0),FALSE), 'E2 Allocators'!$B$15:$W$361, MATCH('O5 Details by Class &amp; Accounts'!BG$18, 'E2 Allocators'!$B$15:$W$15, 0),FALSE)*$E91)</f>
        <v>0</v>
      </c>
      <c r="BH91" s="1334">
        <f>IF(ISERROR(VLOOKUP(VLOOKUP($A91, 'E4 TB Allocation Details'!$A$18:$L$217, MATCH("Misc ID", 'E4 TB Allocation Details'!$A$18:$L$18, 0),FALSE), 'E2 Allocators'!$B$15:$W$361, MATCH('O5 Details by Class &amp; Accounts'!BH$18, 'E2 Allocators'!$B$15:$W$15, 0),FALSE)*$E91), 0, VLOOKUP(VLOOKUP($A91, 'E4 TB Allocation Details'!$A$18:$L$217, MATCH("Misc ID", 'E4 TB Allocation Details'!$A$18:$L$18, 0),FALSE), 'E2 Allocators'!$B$15:$W$361, MATCH('O5 Details by Class &amp; Accounts'!BH$18, 'E2 Allocators'!$B$15:$W$15, 0),FALSE)*$E91)</f>
        <v>0</v>
      </c>
      <c r="BI91" s="1334">
        <f>IF(ISERROR(VLOOKUP(VLOOKUP($A91, 'E4 TB Allocation Details'!$A$18:$L$217, MATCH("Misc ID", 'E4 TB Allocation Details'!$A$18:$L$18, 0),FALSE), 'E2 Allocators'!$B$15:$W$361, MATCH('O5 Details by Class &amp; Accounts'!BI$18, 'E2 Allocators'!$B$15:$W$15, 0),FALSE)*$E91), 0, VLOOKUP(VLOOKUP($A91, 'E4 TB Allocation Details'!$A$18:$L$217, MATCH("Misc ID", 'E4 TB Allocation Details'!$A$18:$L$18, 0),FALSE), 'E2 Allocators'!$B$15:$W$361, MATCH('O5 Details by Class &amp; Accounts'!BI$18, 'E2 Allocators'!$B$15:$W$15, 0),FALSE)*$E91)</f>
        <v>0</v>
      </c>
      <c r="BJ91" s="1334">
        <f>IF(ISERROR(VLOOKUP(VLOOKUP($A91, 'E4 TB Allocation Details'!$A$18:$L$217, MATCH("Misc ID", 'E4 TB Allocation Details'!$A$18:$L$18, 0),FALSE), 'E2 Allocators'!$B$15:$W$361, MATCH('O5 Details by Class &amp; Accounts'!BJ$18, 'E2 Allocators'!$B$15:$W$15, 0),FALSE)*$E91), 0, VLOOKUP(VLOOKUP($A91, 'E4 TB Allocation Details'!$A$18:$L$217, MATCH("Misc ID", 'E4 TB Allocation Details'!$A$18:$L$18, 0),FALSE), 'E2 Allocators'!$B$15:$W$361, MATCH('O5 Details by Class &amp; Accounts'!BJ$18, 'E2 Allocators'!$B$15:$W$15, 0),FALSE)*$E91)</f>
        <v>0</v>
      </c>
      <c r="BK91" s="1334">
        <f>IF(ISERROR(VLOOKUP(VLOOKUP($A91, 'E4 TB Allocation Details'!$A$18:$L$217, MATCH("Misc ID", 'E4 TB Allocation Details'!$A$18:$L$18, 0),FALSE), 'E2 Allocators'!$B$15:$W$361, MATCH('O5 Details by Class &amp; Accounts'!BK$18, 'E2 Allocators'!$B$15:$W$15, 0),FALSE)*$E91), 0, VLOOKUP(VLOOKUP($A91, 'E4 TB Allocation Details'!$A$18:$L$217, MATCH("Misc ID", 'E4 TB Allocation Details'!$A$18:$L$18, 0),FALSE), 'E2 Allocators'!$B$15:$W$361, MATCH('O5 Details by Class &amp; Accounts'!BK$18, 'E2 Allocators'!$B$15:$W$15, 0),FALSE)*$E91)</f>
        <v>0</v>
      </c>
      <c r="BL91" s="1334">
        <f>IF(ISERROR(VLOOKUP(VLOOKUP($A91, 'E4 TB Allocation Details'!$A$18:$L$217, MATCH("Misc ID", 'E4 TB Allocation Details'!$A$18:$L$18, 0),FALSE), 'E2 Allocators'!$B$15:$W$361, MATCH('O5 Details by Class &amp; Accounts'!BL$18, 'E2 Allocators'!$B$15:$W$15, 0),FALSE)*$E91), 0, VLOOKUP(VLOOKUP($A91, 'E4 TB Allocation Details'!$A$18:$L$217, MATCH("Misc ID", 'E4 TB Allocation Details'!$A$18:$L$18, 0),FALSE), 'E2 Allocators'!$B$15:$W$361, MATCH('O5 Details by Class &amp; Accounts'!BL$18, 'E2 Allocators'!$B$15:$W$15, 0),FALSE)*$E91)</f>
        <v>0</v>
      </c>
      <c r="BM91" s="1334">
        <f>IF(ISERROR(VLOOKUP(VLOOKUP($A91, 'E4 TB Allocation Details'!$A$18:$L$217, MATCH("Misc ID", 'E4 TB Allocation Details'!$A$18:$L$18, 0),FALSE), 'E2 Allocators'!$B$15:$W$361, MATCH('O5 Details by Class &amp; Accounts'!BM$18, 'E2 Allocators'!$B$15:$W$15, 0),FALSE)*$E91), 0, VLOOKUP(VLOOKUP($A91, 'E4 TB Allocation Details'!$A$18:$L$217, MATCH("Misc ID", 'E4 TB Allocation Details'!$A$18:$L$18, 0),FALSE), 'E2 Allocators'!$B$15:$W$361, MATCH('O5 Details by Class &amp; Accounts'!BM$18, 'E2 Allocators'!$B$15:$W$15, 0),FALSE)*$E91)</f>
        <v>0</v>
      </c>
      <c r="BN91" s="1334">
        <f>IF(ISERROR(VLOOKUP(VLOOKUP($A91, 'E4 TB Allocation Details'!$A$18:$L$217, MATCH("Misc ID", 'E4 TB Allocation Details'!$A$18:$L$18, 0),FALSE), 'E2 Allocators'!$B$15:$W$361, MATCH('O5 Details by Class &amp; Accounts'!BN$18, 'E2 Allocators'!$B$15:$W$15, 0),FALSE)*$E91), 0, VLOOKUP(VLOOKUP($A91, 'E4 TB Allocation Details'!$A$18:$L$217, MATCH("Misc ID", 'E4 TB Allocation Details'!$A$18:$L$18, 0),FALSE), 'E2 Allocators'!$B$15:$W$361, MATCH('O5 Details by Class &amp; Accounts'!BN$18, 'E2 Allocators'!$B$15:$W$15, 0),FALSE)*$E91)</f>
        <v>0</v>
      </c>
      <c r="BO91" s="1334">
        <f>IF(ISERROR(VLOOKUP(VLOOKUP($A91, 'E4 TB Allocation Details'!$A$18:$L$217, MATCH("Misc ID", 'E4 TB Allocation Details'!$A$18:$L$18, 0),FALSE), 'E2 Allocators'!$B$15:$W$361, MATCH('O5 Details by Class &amp; Accounts'!BO$18, 'E2 Allocators'!$B$15:$W$15, 0),FALSE)*$E91), 0, VLOOKUP(VLOOKUP($A91, 'E4 TB Allocation Details'!$A$18:$L$217, MATCH("Misc ID", 'E4 TB Allocation Details'!$A$18:$L$18, 0),FALSE), 'E2 Allocators'!$B$15:$W$361, MATCH('O5 Details by Class &amp; Accounts'!BO$18, 'E2 Allocators'!$B$15:$W$15, 0),FALSE)*$E91)</f>
        <v>0</v>
      </c>
      <c r="BP91" s="1334">
        <f>IF(ISERROR(VLOOKUP(VLOOKUP($A91, 'E4 TB Allocation Details'!$A$18:$L$217, MATCH("Misc ID", 'E4 TB Allocation Details'!$A$18:$L$18, 0),FALSE), 'E2 Allocators'!$B$15:$W$361, MATCH('O5 Details by Class &amp; Accounts'!BP$18, 'E2 Allocators'!$B$15:$W$15, 0),FALSE)*$E91), 0, VLOOKUP(VLOOKUP($A91, 'E4 TB Allocation Details'!$A$18:$L$217, MATCH("Misc ID", 'E4 TB Allocation Details'!$A$18:$L$18, 0),FALSE), 'E2 Allocators'!$B$15:$W$361, MATCH('O5 Details by Class &amp; Accounts'!BP$18, 'E2 Allocators'!$B$15:$W$15, 0),FALSE)*$E91)</f>
        <v>0</v>
      </c>
      <c r="BQ91" s="1334">
        <f>IF(ISERROR(VLOOKUP(VLOOKUP($A91, 'E4 TB Allocation Details'!$A$18:$L$217, MATCH("Misc ID", 'E4 TB Allocation Details'!$A$18:$L$18, 0),FALSE), 'E2 Allocators'!$B$15:$W$361, MATCH('O5 Details by Class &amp; Accounts'!BQ$18, 'E2 Allocators'!$B$15:$W$15, 0),FALSE)*$E91), 0, VLOOKUP(VLOOKUP($A91, 'E4 TB Allocation Details'!$A$18:$L$217, MATCH("Misc ID", 'E4 TB Allocation Details'!$A$18:$L$18, 0),FALSE), 'E2 Allocators'!$B$15:$W$361, MATCH('O5 Details by Class &amp; Accounts'!BQ$18, 'E2 Allocators'!$B$15:$W$15, 0),FALSE)*$E91)</f>
        <v>0</v>
      </c>
      <c r="BR91" s="1334">
        <f>IF(ISERROR(VLOOKUP(VLOOKUP($A91, 'E4 TB Allocation Details'!$A$18:$L$217, MATCH("Misc ID", 'E4 TB Allocation Details'!$A$18:$L$18, 0),FALSE), 'E2 Allocators'!$B$15:$W$361, MATCH('O5 Details by Class &amp; Accounts'!BR$18, 'E2 Allocators'!$B$15:$W$15, 0),FALSE)*$E91), 0, VLOOKUP(VLOOKUP($A91, 'E4 TB Allocation Details'!$A$18:$L$217, MATCH("Misc ID", 'E4 TB Allocation Details'!$A$18:$L$18, 0),FALSE), 'E2 Allocators'!$B$15:$W$361, MATCH('O5 Details by Class &amp; Accounts'!BR$18, 'E2 Allocators'!$B$15:$W$15, 0),FALSE)*$E91)</f>
        <v>0</v>
      </c>
      <c r="BS91" s="1334">
        <f t="shared" ref="BS91:BS114" si="23">SUM(AY91:BR91)</f>
        <v>0</v>
      </c>
      <c r="BT91" s="1334">
        <f>IF(ISERROR(VLOOKUP(VLOOKUP($A91, 'E4 TB Allocation Details'!$A$18:$L$217, MATCH("A &amp; G ID", 'E4 TB Allocation Details'!$A$18:$L$18, 0),FALSE), 'E2 Allocators'!$B$15:$W$361, MATCH('O5 Details by Class &amp; Accounts'!BT$18, 'E2 Allocators'!$B$15:$W$15, 0),FALSE)*$E91), 0, VLOOKUP(VLOOKUP($A91, 'E4 TB Allocation Details'!$A$18:$L$217, MATCH("A &amp; G ID", 'E4 TB Allocation Details'!$A$18:$L$18, 0),FALSE), 'E2 Allocators'!$B$15:$W$361, MATCH('O5 Details by Class &amp; Accounts'!BT$18, 'E2 Allocators'!$B$15:$W$15, 0),FALSE)*$E91)</f>
        <v>0</v>
      </c>
      <c r="BU91" s="1334">
        <f>IF(ISERROR(VLOOKUP(VLOOKUP($A91, 'E4 TB Allocation Details'!$A$18:$L$217, MATCH("A &amp; G ID", 'E4 TB Allocation Details'!$A$18:$L$18, 0),FALSE), 'E2 Allocators'!$B$15:$W$361, MATCH('O5 Details by Class &amp; Accounts'!BU$18, 'E2 Allocators'!$B$15:$W$15, 0),FALSE)*$E91), 0, VLOOKUP(VLOOKUP($A91, 'E4 TB Allocation Details'!$A$18:$L$217, MATCH("A &amp; G ID", 'E4 TB Allocation Details'!$A$18:$L$18, 0),FALSE), 'E2 Allocators'!$B$15:$W$361, MATCH('O5 Details by Class &amp; Accounts'!BU$18, 'E2 Allocators'!$B$15:$W$15, 0),FALSE)*$E91)</f>
        <v>0</v>
      </c>
      <c r="BV91" s="1334">
        <f>IF(ISERROR(VLOOKUP(VLOOKUP($A91, 'E4 TB Allocation Details'!$A$18:$L$217, MATCH("A &amp; G ID", 'E4 TB Allocation Details'!$A$18:$L$18, 0),FALSE), 'E2 Allocators'!$B$15:$W$361, MATCH('O5 Details by Class &amp; Accounts'!BV$18, 'E2 Allocators'!$B$15:$W$15, 0),FALSE)*$E91), 0, VLOOKUP(VLOOKUP($A91, 'E4 TB Allocation Details'!$A$18:$L$217, MATCH("A &amp; G ID", 'E4 TB Allocation Details'!$A$18:$L$18, 0),FALSE), 'E2 Allocators'!$B$15:$W$361, MATCH('O5 Details by Class &amp; Accounts'!BV$18, 'E2 Allocators'!$B$15:$W$15, 0),FALSE)*$E91)</f>
        <v>0</v>
      </c>
      <c r="BW91" s="1334">
        <f>IF(ISERROR(VLOOKUP(VLOOKUP($A91, 'E4 TB Allocation Details'!$A$18:$L$217, MATCH("A &amp; G ID", 'E4 TB Allocation Details'!$A$18:$L$18, 0),FALSE), 'E2 Allocators'!$B$15:$W$361, MATCH('O5 Details by Class &amp; Accounts'!BW$18, 'E2 Allocators'!$B$15:$W$15, 0),FALSE)*$E91), 0, VLOOKUP(VLOOKUP($A91, 'E4 TB Allocation Details'!$A$18:$L$217, MATCH("A &amp; G ID", 'E4 TB Allocation Details'!$A$18:$L$18, 0),FALSE), 'E2 Allocators'!$B$15:$W$361, MATCH('O5 Details by Class &amp; Accounts'!BW$18, 'E2 Allocators'!$B$15:$W$15, 0),FALSE)*$E91)</f>
        <v>0</v>
      </c>
      <c r="BX91" s="1334">
        <f>IF(ISERROR(VLOOKUP(VLOOKUP($A91, 'E4 TB Allocation Details'!$A$18:$L$217, MATCH("A &amp; G ID", 'E4 TB Allocation Details'!$A$18:$L$18, 0),FALSE), 'E2 Allocators'!$B$15:$W$361, MATCH('O5 Details by Class &amp; Accounts'!BX$18, 'E2 Allocators'!$B$15:$W$15, 0),FALSE)*$E91), 0, VLOOKUP(VLOOKUP($A91, 'E4 TB Allocation Details'!$A$18:$L$217, MATCH("A &amp; G ID", 'E4 TB Allocation Details'!$A$18:$L$18, 0),FALSE), 'E2 Allocators'!$B$15:$W$361, MATCH('O5 Details by Class &amp; Accounts'!BX$18, 'E2 Allocators'!$B$15:$W$15, 0),FALSE)*$E91)</f>
        <v>0</v>
      </c>
      <c r="BY91" s="1334">
        <f>IF(ISERROR(VLOOKUP(VLOOKUP($A91, 'E4 TB Allocation Details'!$A$18:$L$217, MATCH("A &amp; G ID", 'E4 TB Allocation Details'!$A$18:$L$18, 0),FALSE), 'E2 Allocators'!$B$15:$W$361, MATCH('O5 Details by Class &amp; Accounts'!BY$18, 'E2 Allocators'!$B$15:$W$15, 0),FALSE)*$E91), 0, VLOOKUP(VLOOKUP($A91, 'E4 TB Allocation Details'!$A$18:$L$217, MATCH("A &amp; G ID", 'E4 TB Allocation Details'!$A$18:$L$18, 0),FALSE), 'E2 Allocators'!$B$15:$W$361, MATCH('O5 Details by Class &amp; Accounts'!BY$18, 'E2 Allocators'!$B$15:$W$15, 0),FALSE)*$E91)</f>
        <v>0</v>
      </c>
      <c r="BZ91" s="1334">
        <f>IF(ISERROR(VLOOKUP(VLOOKUP($A91, 'E4 TB Allocation Details'!$A$18:$L$217, MATCH("A &amp; G ID", 'E4 TB Allocation Details'!$A$18:$L$18, 0),FALSE), 'E2 Allocators'!$B$15:$W$361, MATCH('O5 Details by Class &amp; Accounts'!BZ$18, 'E2 Allocators'!$B$15:$W$15, 0),FALSE)*$E91), 0, VLOOKUP(VLOOKUP($A91, 'E4 TB Allocation Details'!$A$18:$L$217, MATCH("A &amp; G ID", 'E4 TB Allocation Details'!$A$18:$L$18, 0),FALSE), 'E2 Allocators'!$B$15:$W$361, MATCH('O5 Details by Class &amp; Accounts'!BZ$18, 'E2 Allocators'!$B$15:$W$15, 0),FALSE)*$E91)</f>
        <v>0</v>
      </c>
      <c r="CA91" s="1334">
        <f>IF(ISERROR(VLOOKUP(VLOOKUP($A91, 'E4 TB Allocation Details'!$A$18:$L$217, MATCH("A &amp; G ID", 'E4 TB Allocation Details'!$A$18:$L$18, 0),FALSE), 'E2 Allocators'!$B$15:$W$361, MATCH('O5 Details by Class &amp; Accounts'!CA$18, 'E2 Allocators'!$B$15:$W$15, 0),FALSE)*$E91), 0, VLOOKUP(VLOOKUP($A91, 'E4 TB Allocation Details'!$A$18:$L$217, MATCH("A &amp; G ID", 'E4 TB Allocation Details'!$A$18:$L$18, 0),FALSE), 'E2 Allocators'!$B$15:$W$361, MATCH('O5 Details by Class &amp; Accounts'!CA$18, 'E2 Allocators'!$B$15:$W$15, 0),FALSE)*$E91)</f>
        <v>0</v>
      </c>
      <c r="CB91" s="1334">
        <f>IF(ISERROR(VLOOKUP(VLOOKUP($A91, 'E4 TB Allocation Details'!$A$18:$L$217, MATCH("A &amp; G ID", 'E4 TB Allocation Details'!$A$18:$L$18, 0),FALSE), 'E2 Allocators'!$B$15:$W$361, MATCH('O5 Details by Class &amp; Accounts'!CB$18, 'E2 Allocators'!$B$15:$W$15, 0),FALSE)*$E91), 0, VLOOKUP(VLOOKUP($A91, 'E4 TB Allocation Details'!$A$18:$L$217, MATCH("A &amp; G ID", 'E4 TB Allocation Details'!$A$18:$L$18, 0),FALSE), 'E2 Allocators'!$B$15:$W$361, MATCH('O5 Details by Class &amp; Accounts'!CB$18, 'E2 Allocators'!$B$15:$W$15, 0),FALSE)*$E91)</f>
        <v>0</v>
      </c>
      <c r="CC91" s="1334">
        <f>IF(ISERROR(VLOOKUP(VLOOKUP($A91, 'E4 TB Allocation Details'!$A$18:$L$217, MATCH("A &amp; G ID", 'E4 TB Allocation Details'!$A$18:$L$18, 0),FALSE), 'E2 Allocators'!$B$15:$W$361, MATCH('O5 Details by Class &amp; Accounts'!CC$18, 'E2 Allocators'!$B$15:$W$15, 0),FALSE)*$E91), 0, VLOOKUP(VLOOKUP($A91, 'E4 TB Allocation Details'!$A$18:$L$217, MATCH("A &amp; G ID", 'E4 TB Allocation Details'!$A$18:$L$18, 0),FALSE), 'E2 Allocators'!$B$15:$W$361, MATCH('O5 Details by Class &amp; Accounts'!CC$18, 'E2 Allocators'!$B$15:$W$15, 0),FALSE)*$E91)</f>
        <v>0</v>
      </c>
      <c r="CD91" s="1334">
        <f>IF(ISERROR(VLOOKUP(VLOOKUP($A91, 'E4 TB Allocation Details'!$A$18:$L$217, MATCH("A &amp; G ID", 'E4 TB Allocation Details'!$A$18:$L$18, 0),FALSE), 'E2 Allocators'!$B$15:$W$361, MATCH('O5 Details by Class &amp; Accounts'!CD$18, 'E2 Allocators'!$B$15:$W$15, 0),FALSE)*$E91), 0, VLOOKUP(VLOOKUP($A91, 'E4 TB Allocation Details'!$A$18:$L$217, MATCH("A &amp; G ID", 'E4 TB Allocation Details'!$A$18:$L$18, 0),FALSE), 'E2 Allocators'!$B$15:$W$361, MATCH('O5 Details by Class &amp; Accounts'!CD$18, 'E2 Allocators'!$B$15:$W$15, 0),FALSE)*$E91)</f>
        <v>0</v>
      </c>
      <c r="CE91" s="1334">
        <f>IF(ISERROR(VLOOKUP(VLOOKUP($A91, 'E4 TB Allocation Details'!$A$18:$L$217, MATCH("A &amp; G ID", 'E4 TB Allocation Details'!$A$18:$L$18, 0),FALSE), 'E2 Allocators'!$B$15:$W$361, MATCH('O5 Details by Class &amp; Accounts'!CE$18, 'E2 Allocators'!$B$15:$W$15, 0),FALSE)*$E91), 0, VLOOKUP(VLOOKUP($A91, 'E4 TB Allocation Details'!$A$18:$L$217, MATCH("A &amp; G ID", 'E4 TB Allocation Details'!$A$18:$L$18, 0),FALSE), 'E2 Allocators'!$B$15:$W$361, MATCH('O5 Details by Class &amp; Accounts'!CE$18, 'E2 Allocators'!$B$15:$W$15, 0),FALSE)*$E91)</f>
        <v>0</v>
      </c>
      <c r="CF91" s="1334">
        <f>IF(ISERROR(VLOOKUP(VLOOKUP($A91, 'E4 TB Allocation Details'!$A$18:$L$217, MATCH("A &amp; G ID", 'E4 TB Allocation Details'!$A$18:$L$18, 0),FALSE), 'E2 Allocators'!$B$15:$W$361, MATCH('O5 Details by Class &amp; Accounts'!CF$18, 'E2 Allocators'!$B$15:$W$15, 0),FALSE)*$E91), 0, VLOOKUP(VLOOKUP($A91, 'E4 TB Allocation Details'!$A$18:$L$217, MATCH("A &amp; G ID", 'E4 TB Allocation Details'!$A$18:$L$18, 0),FALSE), 'E2 Allocators'!$B$15:$W$361, MATCH('O5 Details by Class &amp; Accounts'!CF$18, 'E2 Allocators'!$B$15:$W$15, 0),FALSE)*$E91)</f>
        <v>0</v>
      </c>
      <c r="CG91" s="1334">
        <f>IF(ISERROR(VLOOKUP(VLOOKUP($A91, 'E4 TB Allocation Details'!$A$18:$L$217, MATCH("A &amp; G ID", 'E4 TB Allocation Details'!$A$18:$L$18, 0),FALSE), 'E2 Allocators'!$B$15:$W$361, MATCH('O5 Details by Class &amp; Accounts'!CG$18, 'E2 Allocators'!$B$15:$W$15, 0),FALSE)*$E91), 0, VLOOKUP(VLOOKUP($A91, 'E4 TB Allocation Details'!$A$18:$L$217, MATCH("A &amp; G ID", 'E4 TB Allocation Details'!$A$18:$L$18, 0),FALSE), 'E2 Allocators'!$B$15:$W$361, MATCH('O5 Details by Class &amp; Accounts'!CG$18, 'E2 Allocators'!$B$15:$W$15, 0),FALSE)*$E91)</f>
        <v>0</v>
      </c>
      <c r="CH91" s="1334">
        <f>IF(ISERROR(VLOOKUP(VLOOKUP($A91, 'E4 TB Allocation Details'!$A$18:$L$217, MATCH("A &amp; G ID", 'E4 TB Allocation Details'!$A$18:$L$18, 0),FALSE), 'E2 Allocators'!$B$15:$W$361, MATCH('O5 Details by Class &amp; Accounts'!CH$18, 'E2 Allocators'!$B$15:$W$15, 0),FALSE)*$E91), 0, VLOOKUP(VLOOKUP($A91, 'E4 TB Allocation Details'!$A$18:$L$217, MATCH("A &amp; G ID", 'E4 TB Allocation Details'!$A$18:$L$18, 0),FALSE), 'E2 Allocators'!$B$15:$W$361, MATCH('O5 Details by Class &amp; Accounts'!CH$18, 'E2 Allocators'!$B$15:$W$15, 0),FALSE)*$E91)</f>
        <v>0</v>
      </c>
      <c r="CI91" s="1334">
        <f>IF(ISERROR(VLOOKUP(VLOOKUP($A91, 'E4 TB Allocation Details'!$A$18:$L$217, MATCH("A &amp; G ID", 'E4 TB Allocation Details'!$A$18:$L$18, 0),FALSE), 'E2 Allocators'!$B$15:$W$361, MATCH('O5 Details by Class &amp; Accounts'!CI$18, 'E2 Allocators'!$B$15:$W$15, 0),FALSE)*$E91), 0, VLOOKUP(VLOOKUP($A91, 'E4 TB Allocation Details'!$A$18:$L$217, MATCH("A &amp; G ID", 'E4 TB Allocation Details'!$A$18:$L$18, 0),FALSE), 'E2 Allocators'!$B$15:$W$361, MATCH('O5 Details by Class &amp; Accounts'!CI$18, 'E2 Allocators'!$B$15:$W$15, 0),FALSE)*$E91)</f>
        <v>0</v>
      </c>
      <c r="CJ91" s="1334">
        <f>IF(ISERROR(VLOOKUP(VLOOKUP($A91, 'E4 TB Allocation Details'!$A$18:$L$217, MATCH("A &amp; G ID", 'E4 TB Allocation Details'!$A$18:$L$18, 0),FALSE), 'E2 Allocators'!$B$15:$W$361, MATCH('O5 Details by Class &amp; Accounts'!CJ$18, 'E2 Allocators'!$B$15:$W$15, 0),FALSE)*$E91), 0, VLOOKUP(VLOOKUP($A91, 'E4 TB Allocation Details'!$A$18:$L$217, MATCH("A &amp; G ID", 'E4 TB Allocation Details'!$A$18:$L$18, 0),FALSE), 'E2 Allocators'!$B$15:$W$361, MATCH('O5 Details by Class &amp; Accounts'!CJ$18, 'E2 Allocators'!$B$15:$W$15, 0),FALSE)*$E91)</f>
        <v>0</v>
      </c>
      <c r="CK91" s="1334">
        <f>IF(ISERROR(VLOOKUP(VLOOKUP($A91, 'E4 TB Allocation Details'!$A$18:$L$217, MATCH("A &amp; G ID", 'E4 TB Allocation Details'!$A$18:$L$18, 0),FALSE), 'E2 Allocators'!$B$15:$W$361, MATCH('O5 Details by Class &amp; Accounts'!CK$18, 'E2 Allocators'!$B$15:$W$15, 0),FALSE)*$E91), 0, VLOOKUP(VLOOKUP($A91, 'E4 TB Allocation Details'!$A$18:$L$217, MATCH("A &amp; G ID", 'E4 TB Allocation Details'!$A$18:$L$18, 0),FALSE), 'E2 Allocators'!$B$15:$W$361, MATCH('O5 Details by Class &amp; Accounts'!CK$18, 'E2 Allocators'!$B$15:$W$15, 0),FALSE)*$E91)</f>
        <v>0</v>
      </c>
      <c r="CL91" s="1334">
        <f>IF(ISERROR(VLOOKUP(VLOOKUP($A91, 'E4 TB Allocation Details'!$A$18:$L$217, MATCH("A &amp; G ID", 'E4 TB Allocation Details'!$A$18:$L$18, 0),FALSE), 'E2 Allocators'!$B$15:$W$361, MATCH('O5 Details by Class &amp; Accounts'!CL$18, 'E2 Allocators'!$B$15:$W$15, 0),FALSE)*$E91), 0, VLOOKUP(VLOOKUP($A91, 'E4 TB Allocation Details'!$A$18:$L$217, MATCH("A &amp; G ID", 'E4 TB Allocation Details'!$A$18:$L$18, 0),FALSE), 'E2 Allocators'!$B$15:$W$361, MATCH('O5 Details by Class &amp; Accounts'!CL$18, 'E2 Allocators'!$B$15:$W$15, 0),FALSE)*$E91)</f>
        <v>0</v>
      </c>
      <c r="CM91" s="1334">
        <f>IF(ISERROR(VLOOKUP(VLOOKUP($A91, 'E4 TB Allocation Details'!$A$18:$L$217, MATCH("A &amp; G ID", 'E4 TB Allocation Details'!$A$18:$L$18, 0),FALSE), 'E2 Allocators'!$B$15:$W$361, MATCH('O5 Details by Class &amp; Accounts'!CM$18, 'E2 Allocators'!$B$15:$W$15, 0),FALSE)*$E91), 0, VLOOKUP(VLOOKUP($A91, 'E4 TB Allocation Details'!$A$18:$L$217, MATCH("A &amp; G ID", 'E4 TB Allocation Details'!$A$18:$L$18, 0),FALSE), 'E2 Allocators'!$B$15:$W$361, MATCH('O5 Details by Class &amp; Accounts'!CM$18, 'E2 Allocators'!$B$15:$W$15, 0),FALSE)*$E91)</f>
        <v>0</v>
      </c>
      <c r="CN91" s="1334">
        <f t="shared" ref="CN91:CN114" si="24">SUM(BT91:CM91)</f>
        <v>0</v>
      </c>
      <c r="CO91" s="1670">
        <f t="shared" ref="CO91:CO121" si="25">+E91-AC91-AX91-BS91-CN91</f>
        <v>0</v>
      </c>
      <c r="CQ91" s="1926" t="s">
        <v>1271</v>
      </c>
    </row>
    <row r="92" spans="1:95" s="64" customFormat="1" ht="12.75" x14ac:dyDescent="0.2">
      <c r="A92" s="1105">
        <v>4210</v>
      </c>
      <c r="B92" s="1106" t="s">
        <v>556</v>
      </c>
      <c r="C92" s="1667">
        <f>IF(ISERROR(VLOOKUP($A92,'I3 TB Data'!$A$20:$H$465,MATCH('O5 Details by Class &amp; Accounts'!$C$18, 'I3 TB Data'!$A$20:$H$20,0),0)), 0, VLOOKUP($A92,'I3 TB Data'!$A$20:$H$465,MATCH('O5 Details by Class &amp; Accounts'!$C$18,'I3 TB Data'!$A$20:$H$20,0),0))</f>
        <v>-274745</v>
      </c>
      <c r="D92" s="1668"/>
      <c r="E92" s="1667">
        <f t="shared" si="17"/>
        <v>-274745</v>
      </c>
      <c r="F92" s="1669">
        <f>IF(ISERROR(VLOOKUP($A92, 'E1 Categorization'!A33:E123, MATCH("Customer Component", 'E1 Categorization'!$A$33:$E$33,0), 0)), 0, IF(VLOOKUP($A92, 'E1 Categorization'!A33:E123, MATCH("Customer Component", 'E1 Categorization'!$A$33:$E$33,0), 0)=0, 'O5 Details by Class &amp; Accounts'!$E92, IF(AND(VLOOKUP($A92, 'E1 Categorization'!A33:E123, MATCH("Customer Component", 'E1 Categorization'!$A$33:$E$33,0), 0) &gt;0, VLOOKUP($A92, 'E1 Categorization'!A33:E123, MATCH("Customer Component", 'E1 Categorization'!$A$33:$E$33,0), 0)&lt;1), 'O5 Details by Class &amp; Accounts'!$E92*(1-VLOOKUP($A92, 'E1 Categorization'!A33:E123, MATCH("Customer Component", 'E1 Categorization'!$A$33:$E$33,0), 0)), 0)))</f>
        <v>0</v>
      </c>
      <c r="G92" s="1669">
        <f>IF(ISERROR(VLOOKUP($A92, 'E1 Categorization'!A33:E123, MATCH("Customer Component", 'E1 Categorization'!$A$33:$E$33,0), 0)),0, IF(VLOOKUP($A92, 'E1 Categorization'!A33:E123, MATCH("Customer Component", 'E1 Categorization'!$A$33:$E$33,0), 0)=0, 0, IF(AND(VLOOKUP($A92, 'E1 Categorization'!A33:E123, MATCH("Customer Component", 'E1 Categorization'!$A$33:$E$33,0), 0) &gt;0, VLOOKUP($A92, 'E1 Categorization'!A33:E123, MATCH("Customer Component", 'E1 Categorization'!$A$33:$E$33,0), 0)&lt;1), 'O5 Details by Class &amp; Accounts'!$E92*(VLOOKUP($A92, 'E1 Categorization'!A33:E123, MATCH("Customer Component", 'E1 Categorization'!$A$33:$E$33,0), 0)), 'O5 Details by Class &amp; Accounts'!$E92)))</f>
        <v>0</v>
      </c>
      <c r="H92" s="1334">
        <f t="shared" si="20"/>
        <v>0</v>
      </c>
      <c r="I92" s="1334">
        <f>IF(ISERROR(VLOOKUP(VLOOKUP($A92, 'E4 TB Allocation Details'!$A$18:$L$217, MATCH("Demand ID", 'E4 TB Allocation Details'!$A$18:$L$18, 0),FALSE), 'E2 Allocators'!$B$15:$W$361, MATCH('O5 Details by Class &amp; Accounts'!I$18, 'E2 Allocators'!$B$15:$W$15, 0),FALSE)*$F92), 0, VLOOKUP(VLOOKUP($A92, 'E4 TB Allocation Details'!$A$18:$L$217, MATCH("Demand ID", 'E4 TB Allocation Details'!$A$18:$L$18, 0),FALSE), 'E2 Allocators'!$B$15:$W$361, MATCH('O5 Details by Class &amp; Accounts'!I$18, 'E2 Allocators'!$B$15:$W$15, 0),FALSE)*$F92)</f>
        <v>0</v>
      </c>
      <c r="J92" s="1334">
        <f>IF(ISERROR(VLOOKUP(VLOOKUP($A92, 'E4 TB Allocation Details'!$A$18:$L$217, MATCH("Demand ID", 'E4 TB Allocation Details'!$A$18:$L$18, 0),FALSE), 'E2 Allocators'!$B$15:$W$361, MATCH('O5 Details by Class &amp; Accounts'!J$18, 'E2 Allocators'!$B$15:$W$15, 0),FALSE)*$F92), 0, VLOOKUP(VLOOKUP($A92, 'E4 TB Allocation Details'!$A$18:$L$217, MATCH("Demand ID", 'E4 TB Allocation Details'!$A$18:$L$18, 0),FALSE), 'E2 Allocators'!$B$15:$W$361, MATCH('O5 Details by Class &amp; Accounts'!J$18, 'E2 Allocators'!$B$15:$W$15, 0),FALSE)*$F92)</f>
        <v>0</v>
      </c>
      <c r="K92" s="1334">
        <f>IF(ISERROR(VLOOKUP(VLOOKUP($A92, 'E4 TB Allocation Details'!$A$18:$L$217, MATCH("Demand ID", 'E4 TB Allocation Details'!$A$18:$L$18, 0),FALSE), 'E2 Allocators'!$B$15:$W$361, MATCH('O5 Details by Class &amp; Accounts'!K$18, 'E2 Allocators'!$B$15:$W$15, 0),FALSE)*$F92), 0, VLOOKUP(VLOOKUP($A92, 'E4 TB Allocation Details'!$A$18:$L$217, MATCH("Demand ID", 'E4 TB Allocation Details'!$A$18:$L$18, 0),FALSE), 'E2 Allocators'!$B$15:$W$361, MATCH('O5 Details by Class &amp; Accounts'!K$18, 'E2 Allocators'!$B$15:$W$15, 0),FALSE)*$F92)</f>
        <v>0</v>
      </c>
      <c r="L92" s="1334">
        <f>IF(ISERROR(VLOOKUP(VLOOKUP($A92, 'E4 TB Allocation Details'!$A$18:$L$217, MATCH("Demand ID", 'E4 TB Allocation Details'!$A$18:$L$18, 0),FALSE), 'E2 Allocators'!$B$15:$W$361, MATCH('O5 Details by Class &amp; Accounts'!L$18, 'E2 Allocators'!$B$15:$W$15, 0),FALSE)*$F92), 0, VLOOKUP(VLOOKUP($A92, 'E4 TB Allocation Details'!$A$18:$L$217, MATCH("Demand ID", 'E4 TB Allocation Details'!$A$18:$L$18, 0),FALSE), 'E2 Allocators'!$B$15:$W$361, MATCH('O5 Details by Class &amp; Accounts'!L$18, 'E2 Allocators'!$B$15:$W$15, 0),FALSE)*$F92)</f>
        <v>0</v>
      </c>
      <c r="M92" s="1334">
        <f>IF(ISERROR(VLOOKUP(VLOOKUP($A92, 'E4 TB Allocation Details'!$A$18:$L$217, MATCH("Demand ID", 'E4 TB Allocation Details'!$A$18:$L$18, 0),FALSE), 'E2 Allocators'!$B$15:$W$361, MATCH('O5 Details by Class &amp; Accounts'!M$18, 'E2 Allocators'!$B$15:$W$15, 0),FALSE)*$F92), 0, VLOOKUP(VLOOKUP($A92, 'E4 TB Allocation Details'!$A$18:$L$217, MATCH("Demand ID", 'E4 TB Allocation Details'!$A$18:$L$18, 0),FALSE), 'E2 Allocators'!$B$15:$W$361, MATCH('O5 Details by Class &amp; Accounts'!M$18, 'E2 Allocators'!$B$15:$W$15, 0),FALSE)*$F92)</f>
        <v>0</v>
      </c>
      <c r="N92" s="1334">
        <f>IF(ISERROR(VLOOKUP(VLOOKUP($A92, 'E4 TB Allocation Details'!$A$18:$L$217, MATCH("Demand ID", 'E4 TB Allocation Details'!$A$18:$L$18, 0),FALSE), 'E2 Allocators'!$B$15:$W$361, MATCH('O5 Details by Class &amp; Accounts'!N$18, 'E2 Allocators'!$B$15:$W$15, 0),FALSE)*$F92), 0, VLOOKUP(VLOOKUP($A92, 'E4 TB Allocation Details'!$A$18:$L$217, MATCH("Demand ID", 'E4 TB Allocation Details'!$A$18:$L$18, 0),FALSE), 'E2 Allocators'!$B$15:$W$361, MATCH('O5 Details by Class &amp; Accounts'!N$18, 'E2 Allocators'!$B$15:$W$15, 0),FALSE)*$F92)</f>
        <v>0</v>
      </c>
      <c r="O92" s="1334">
        <f>IF(ISERROR(VLOOKUP(VLOOKUP($A92, 'E4 TB Allocation Details'!$A$18:$L$217, MATCH("Demand ID", 'E4 TB Allocation Details'!$A$18:$L$18, 0),FALSE), 'E2 Allocators'!$B$15:$W$361, MATCH('O5 Details by Class &amp; Accounts'!O$18, 'E2 Allocators'!$B$15:$W$15, 0),FALSE)*$F92), 0, VLOOKUP(VLOOKUP($A92, 'E4 TB Allocation Details'!$A$18:$L$217, MATCH("Demand ID", 'E4 TB Allocation Details'!$A$18:$L$18, 0),FALSE), 'E2 Allocators'!$B$15:$W$361, MATCH('O5 Details by Class &amp; Accounts'!O$18, 'E2 Allocators'!$B$15:$W$15, 0),FALSE)*$F92)</f>
        <v>0</v>
      </c>
      <c r="P92" s="1334">
        <f>IF(ISERROR(VLOOKUP(VLOOKUP($A92, 'E4 TB Allocation Details'!$A$18:$L$217, MATCH("Demand ID", 'E4 TB Allocation Details'!$A$18:$L$18, 0),FALSE), 'E2 Allocators'!$B$15:$W$361, MATCH('O5 Details by Class &amp; Accounts'!P$18, 'E2 Allocators'!$B$15:$W$15, 0),FALSE)*$F92), 0, VLOOKUP(VLOOKUP($A92, 'E4 TB Allocation Details'!$A$18:$L$217, MATCH("Demand ID", 'E4 TB Allocation Details'!$A$18:$L$18, 0),FALSE), 'E2 Allocators'!$B$15:$W$361, MATCH('O5 Details by Class &amp; Accounts'!P$18, 'E2 Allocators'!$B$15:$W$15, 0),FALSE)*$F92)</f>
        <v>0</v>
      </c>
      <c r="Q92" s="1334">
        <f>IF(ISERROR(VLOOKUP(VLOOKUP($A92, 'E4 TB Allocation Details'!$A$18:$L$217, MATCH("Demand ID", 'E4 TB Allocation Details'!$A$18:$L$18, 0),FALSE), 'E2 Allocators'!$B$15:$W$361, MATCH('O5 Details by Class &amp; Accounts'!Q$18, 'E2 Allocators'!$B$15:$W$15, 0),FALSE)*$F92), 0, VLOOKUP(VLOOKUP($A92, 'E4 TB Allocation Details'!$A$18:$L$217, MATCH("Demand ID", 'E4 TB Allocation Details'!$A$18:$L$18, 0),FALSE), 'E2 Allocators'!$B$15:$W$361, MATCH('O5 Details by Class &amp; Accounts'!Q$18, 'E2 Allocators'!$B$15:$W$15, 0),FALSE)*$F92)</f>
        <v>0</v>
      </c>
      <c r="R92" s="1334">
        <f>IF(ISERROR(VLOOKUP(VLOOKUP($A92, 'E4 TB Allocation Details'!$A$18:$L$217, MATCH("Demand ID", 'E4 TB Allocation Details'!$A$18:$L$18, 0),FALSE), 'E2 Allocators'!$B$15:$W$361, MATCH('O5 Details by Class &amp; Accounts'!R$18, 'E2 Allocators'!$B$15:$W$15, 0),FALSE)*$F92), 0, VLOOKUP(VLOOKUP($A92, 'E4 TB Allocation Details'!$A$18:$L$217, MATCH("Demand ID", 'E4 TB Allocation Details'!$A$18:$L$18, 0),FALSE), 'E2 Allocators'!$B$15:$W$361, MATCH('O5 Details by Class &amp; Accounts'!R$18, 'E2 Allocators'!$B$15:$W$15, 0),FALSE)*$F92)</f>
        <v>0</v>
      </c>
      <c r="S92" s="1334">
        <f>IF(ISERROR(VLOOKUP(VLOOKUP($A92, 'E4 TB Allocation Details'!$A$18:$L$217, MATCH("Demand ID", 'E4 TB Allocation Details'!$A$18:$L$18, 0),FALSE), 'E2 Allocators'!$B$15:$W$361, MATCH('O5 Details by Class &amp; Accounts'!S$18, 'E2 Allocators'!$B$15:$W$15, 0),FALSE)*$F92), 0, VLOOKUP(VLOOKUP($A92, 'E4 TB Allocation Details'!$A$18:$L$217, MATCH("Demand ID", 'E4 TB Allocation Details'!$A$18:$L$18, 0),FALSE), 'E2 Allocators'!$B$15:$W$361, MATCH('O5 Details by Class &amp; Accounts'!S$18, 'E2 Allocators'!$B$15:$W$15, 0),FALSE)*$F92)</f>
        <v>0</v>
      </c>
      <c r="T92" s="1334">
        <f>IF(ISERROR(VLOOKUP(VLOOKUP($A92, 'E4 TB Allocation Details'!$A$18:$L$217, MATCH("Demand ID", 'E4 TB Allocation Details'!$A$18:$L$18, 0),FALSE), 'E2 Allocators'!$B$15:$W$361, MATCH('O5 Details by Class &amp; Accounts'!T$18, 'E2 Allocators'!$B$15:$W$15, 0),FALSE)*$F92), 0, VLOOKUP(VLOOKUP($A92, 'E4 TB Allocation Details'!$A$18:$L$217, MATCH("Demand ID", 'E4 TB Allocation Details'!$A$18:$L$18, 0),FALSE), 'E2 Allocators'!$B$15:$W$361, MATCH('O5 Details by Class &amp; Accounts'!T$18, 'E2 Allocators'!$B$15:$W$15, 0),FALSE)*$F92)</f>
        <v>0</v>
      </c>
      <c r="U92" s="1334">
        <f>IF(ISERROR(VLOOKUP(VLOOKUP($A92, 'E4 TB Allocation Details'!$A$18:$L$217, MATCH("Demand ID", 'E4 TB Allocation Details'!$A$18:$L$18, 0),FALSE), 'E2 Allocators'!$B$15:$W$361, MATCH('O5 Details by Class &amp; Accounts'!U$18, 'E2 Allocators'!$B$15:$W$15, 0),FALSE)*$F92), 0, VLOOKUP(VLOOKUP($A92, 'E4 TB Allocation Details'!$A$18:$L$217, MATCH("Demand ID", 'E4 TB Allocation Details'!$A$18:$L$18, 0),FALSE), 'E2 Allocators'!$B$15:$W$361, MATCH('O5 Details by Class &amp; Accounts'!U$18, 'E2 Allocators'!$B$15:$W$15, 0),FALSE)*$F92)</f>
        <v>0</v>
      </c>
      <c r="V92" s="1334">
        <f>IF(ISERROR(VLOOKUP(VLOOKUP($A92, 'E4 TB Allocation Details'!$A$18:$L$217, MATCH("Demand ID", 'E4 TB Allocation Details'!$A$18:$L$18, 0),FALSE), 'E2 Allocators'!$B$15:$W$361, MATCH('O5 Details by Class &amp; Accounts'!V$18, 'E2 Allocators'!$B$15:$W$15, 0),FALSE)*$F92), 0, VLOOKUP(VLOOKUP($A92, 'E4 TB Allocation Details'!$A$18:$L$217, MATCH("Demand ID", 'E4 TB Allocation Details'!$A$18:$L$18, 0),FALSE), 'E2 Allocators'!$B$15:$W$361, MATCH('O5 Details by Class &amp; Accounts'!V$18, 'E2 Allocators'!$B$15:$W$15, 0),FALSE)*$F92)</f>
        <v>0</v>
      </c>
      <c r="W92" s="1334">
        <f>IF(ISERROR(VLOOKUP(VLOOKUP($A92, 'E4 TB Allocation Details'!$A$18:$L$217, MATCH("Demand ID", 'E4 TB Allocation Details'!$A$18:$L$18, 0),FALSE), 'E2 Allocators'!$B$15:$W$361, MATCH('O5 Details by Class &amp; Accounts'!W$18, 'E2 Allocators'!$B$15:$W$15, 0),FALSE)*$F92), 0, VLOOKUP(VLOOKUP($A92, 'E4 TB Allocation Details'!$A$18:$L$217, MATCH("Demand ID", 'E4 TB Allocation Details'!$A$18:$L$18, 0),FALSE), 'E2 Allocators'!$B$15:$W$361, MATCH('O5 Details by Class &amp; Accounts'!W$18, 'E2 Allocators'!$B$15:$W$15, 0),FALSE)*$F92)</f>
        <v>0</v>
      </c>
      <c r="X92" s="1334">
        <f>IF(ISERROR(VLOOKUP(VLOOKUP($A92, 'E4 TB Allocation Details'!$A$18:$L$217, MATCH("Demand ID", 'E4 TB Allocation Details'!$A$18:$L$18, 0),FALSE), 'E2 Allocators'!$B$15:$W$361, MATCH('O5 Details by Class &amp; Accounts'!X$18, 'E2 Allocators'!$B$15:$W$15, 0),FALSE)*$F92), 0, VLOOKUP(VLOOKUP($A92, 'E4 TB Allocation Details'!$A$18:$L$217, MATCH("Demand ID", 'E4 TB Allocation Details'!$A$18:$L$18, 0),FALSE), 'E2 Allocators'!$B$15:$W$361, MATCH('O5 Details by Class &amp; Accounts'!X$18, 'E2 Allocators'!$B$15:$W$15, 0),FALSE)*$F92)</f>
        <v>0</v>
      </c>
      <c r="Y92" s="1334">
        <f>IF(ISERROR(VLOOKUP(VLOOKUP($A92, 'E4 TB Allocation Details'!$A$18:$L$217, MATCH("Demand ID", 'E4 TB Allocation Details'!$A$18:$L$18, 0),FALSE), 'E2 Allocators'!$B$15:$W$361, MATCH('O5 Details by Class &amp; Accounts'!Y$18, 'E2 Allocators'!$B$15:$W$15, 0),FALSE)*$F92), 0, VLOOKUP(VLOOKUP($A92, 'E4 TB Allocation Details'!$A$18:$L$217, MATCH("Demand ID", 'E4 TB Allocation Details'!$A$18:$L$18, 0),FALSE), 'E2 Allocators'!$B$15:$W$361, MATCH('O5 Details by Class &amp; Accounts'!Y$18, 'E2 Allocators'!$B$15:$W$15, 0),FALSE)*$F92)</f>
        <v>0</v>
      </c>
      <c r="Z92" s="1334">
        <f>IF(ISERROR(VLOOKUP(VLOOKUP($A92, 'E4 TB Allocation Details'!$A$18:$L$217, MATCH("Demand ID", 'E4 TB Allocation Details'!$A$18:$L$18, 0),FALSE), 'E2 Allocators'!$B$15:$W$361, MATCH('O5 Details by Class &amp; Accounts'!Z$18, 'E2 Allocators'!$B$15:$W$15, 0),FALSE)*$F92), 0, VLOOKUP(VLOOKUP($A92, 'E4 TB Allocation Details'!$A$18:$L$217, MATCH("Demand ID", 'E4 TB Allocation Details'!$A$18:$L$18, 0),FALSE), 'E2 Allocators'!$B$15:$W$361, MATCH('O5 Details by Class &amp; Accounts'!Z$18, 'E2 Allocators'!$B$15:$W$15, 0),FALSE)*$F92)</f>
        <v>0</v>
      </c>
      <c r="AA92" s="1334">
        <f>IF(ISERROR(VLOOKUP(VLOOKUP($A92, 'E4 TB Allocation Details'!$A$18:$L$217, MATCH("Demand ID", 'E4 TB Allocation Details'!$A$18:$L$18, 0),FALSE), 'E2 Allocators'!$B$15:$W$361, MATCH('O5 Details by Class &amp; Accounts'!AA$18, 'E2 Allocators'!$B$15:$W$15, 0),FALSE)*$F92), 0, VLOOKUP(VLOOKUP($A92, 'E4 TB Allocation Details'!$A$18:$L$217, MATCH("Demand ID", 'E4 TB Allocation Details'!$A$18:$L$18, 0),FALSE), 'E2 Allocators'!$B$15:$W$361, MATCH('O5 Details by Class &amp; Accounts'!AA$18, 'E2 Allocators'!$B$15:$W$15, 0),FALSE)*$F92)</f>
        <v>0</v>
      </c>
      <c r="AB92" s="1334">
        <f>IF(ISERROR(VLOOKUP(VLOOKUP($A92, 'E4 TB Allocation Details'!$A$18:$L$217, MATCH("Demand ID", 'E4 TB Allocation Details'!$A$18:$L$18, 0),FALSE), 'E2 Allocators'!$B$15:$W$361, MATCH('O5 Details by Class &amp; Accounts'!AB$18, 'E2 Allocators'!$B$15:$W$15, 0),FALSE)*$F92), 0, VLOOKUP(VLOOKUP($A92, 'E4 TB Allocation Details'!$A$18:$L$217, MATCH("Demand ID", 'E4 TB Allocation Details'!$A$18:$L$18, 0),FALSE), 'E2 Allocators'!$B$15:$W$361, MATCH('O5 Details by Class &amp; Accounts'!AB$18, 'E2 Allocators'!$B$15:$W$15, 0),FALSE)*$F92)</f>
        <v>0</v>
      </c>
      <c r="AC92" s="1334">
        <f t="shared" si="21"/>
        <v>0</v>
      </c>
      <c r="AD92" s="1334">
        <f>IF(ISERROR(VLOOKUP(VLOOKUP($A92, 'E4 TB Allocation Details'!$A$18:$L$217, MATCH("Customer ID", 'E4 TB Allocation Details'!$A$18:$L$18, 0),FALSE), 'E2 Allocators'!$B$15:$W$361, MATCH('O5 Details by Class &amp; Accounts'!AD$18, 'E2 Allocators'!$B$15:$W$15, 0),FALSE)*$G92), 0, VLOOKUP(VLOOKUP($A92, 'E4 TB Allocation Details'!$A$18:$L$217, MATCH("Customer ID", 'E4 TB Allocation Details'!$A$18:$L$18, 0),FALSE), 'E2 Allocators'!$B$15:$W$361, MATCH('O5 Details by Class &amp; Accounts'!AD$18, 'E2 Allocators'!$B$15:$W$15, 0),FALSE)*$G92)</f>
        <v>0</v>
      </c>
      <c r="AE92" s="1334">
        <f>IF(ISERROR(VLOOKUP(VLOOKUP($A92, 'E4 TB Allocation Details'!$A$18:$L$217, MATCH("Customer ID", 'E4 TB Allocation Details'!$A$18:$L$18, 0),FALSE), 'E2 Allocators'!$B$15:$W$361, MATCH('O5 Details by Class &amp; Accounts'!AE$18, 'E2 Allocators'!$B$15:$W$15, 0),FALSE)*$G92), 0, VLOOKUP(VLOOKUP($A92, 'E4 TB Allocation Details'!$A$18:$L$217, MATCH("Customer ID", 'E4 TB Allocation Details'!$A$18:$L$18, 0),FALSE), 'E2 Allocators'!$B$15:$W$361, MATCH('O5 Details by Class &amp; Accounts'!AE$18, 'E2 Allocators'!$B$15:$W$15, 0),FALSE)*$G92)</f>
        <v>0</v>
      </c>
      <c r="AF92" s="1334">
        <f>IF(ISERROR(VLOOKUP(VLOOKUP($A92, 'E4 TB Allocation Details'!$A$18:$L$217, MATCH("Customer ID", 'E4 TB Allocation Details'!$A$18:$L$18, 0),FALSE), 'E2 Allocators'!$B$15:$W$361, MATCH('O5 Details by Class &amp; Accounts'!AF$18, 'E2 Allocators'!$B$15:$W$15, 0),FALSE)*$G92), 0, VLOOKUP(VLOOKUP($A92, 'E4 TB Allocation Details'!$A$18:$L$217, MATCH("Customer ID", 'E4 TB Allocation Details'!$A$18:$L$18, 0),FALSE), 'E2 Allocators'!$B$15:$W$361, MATCH('O5 Details by Class &amp; Accounts'!AF$18, 'E2 Allocators'!$B$15:$W$15, 0),FALSE)*$G92)</f>
        <v>0</v>
      </c>
      <c r="AG92" s="1334">
        <f>IF(ISERROR(VLOOKUP(VLOOKUP($A92, 'E4 TB Allocation Details'!$A$18:$L$217, MATCH("Customer ID", 'E4 TB Allocation Details'!$A$18:$L$18, 0),FALSE), 'E2 Allocators'!$B$15:$W$361, MATCH('O5 Details by Class &amp; Accounts'!AG$18, 'E2 Allocators'!$B$15:$W$15, 0),FALSE)*$G92), 0, VLOOKUP(VLOOKUP($A92, 'E4 TB Allocation Details'!$A$18:$L$217, MATCH("Customer ID", 'E4 TB Allocation Details'!$A$18:$L$18, 0),FALSE), 'E2 Allocators'!$B$15:$W$361, MATCH('O5 Details by Class &amp; Accounts'!AG$18, 'E2 Allocators'!$B$15:$W$15, 0),FALSE)*$G92)</f>
        <v>0</v>
      </c>
      <c r="AH92" s="1334">
        <f>IF(ISERROR(VLOOKUP(VLOOKUP($A92, 'E4 TB Allocation Details'!$A$18:$L$217, MATCH("Customer ID", 'E4 TB Allocation Details'!$A$18:$L$18, 0),FALSE), 'E2 Allocators'!$B$15:$W$361, MATCH('O5 Details by Class &amp; Accounts'!AH$18, 'E2 Allocators'!$B$15:$W$15, 0),FALSE)*$G92), 0, VLOOKUP(VLOOKUP($A92, 'E4 TB Allocation Details'!$A$18:$L$217, MATCH("Customer ID", 'E4 TB Allocation Details'!$A$18:$L$18, 0),FALSE), 'E2 Allocators'!$B$15:$W$361, MATCH('O5 Details by Class &amp; Accounts'!AH$18, 'E2 Allocators'!$B$15:$W$15, 0),FALSE)*$G92)</f>
        <v>0</v>
      </c>
      <c r="AI92" s="1334">
        <f>IF(ISERROR(VLOOKUP(VLOOKUP($A92, 'E4 TB Allocation Details'!$A$18:$L$217, MATCH("Customer ID", 'E4 TB Allocation Details'!$A$18:$L$18, 0),FALSE), 'E2 Allocators'!$B$15:$W$361, MATCH('O5 Details by Class &amp; Accounts'!AI$18, 'E2 Allocators'!$B$15:$W$15, 0),FALSE)*$G92), 0, VLOOKUP(VLOOKUP($A92, 'E4 TB Allocation Details'!$A$18:$L$217, MATCH("Customer ID", 'E4 TB Allocation Details'!$A$18:$L$18, 0),FALSE), 'E2 Allocators'!$B$15:$W$361, MATCH('O5 Details by Class &amp; Accounts'!AI$18, 'E2 Allocators'!$B$15:$W$15, 0),FALSE)*$G92)</f>
        <v>0</v>
      </c>
      <c r="AJ92" s="1334">
        <f>IF(ISERROR(VLOOKUP(VLOOKUP($A92, 'E4 TB Allocation Details'!$A$18:$L$217, MATCH("Customer ID", 'E4 TB Allocation Details'!$A$18:$L$18, 0),FALSE), 'E2 Allocators'!$B$15:$W$361, MATCH('O5 Details by Class &amp; Accounts'!AJ$18, 'E2 Allocators'!$B$15:$W$15, 0),FALSE)*$G92), 0, VLOOKUP(VLOOKUP($A92, 'E4 TB Allocation Details'!$A$18:$L$217, MATCH("Customer ID", 'E4 TB Allocation Details'!$A$18:$L$18, 0),FALSE), 'E2 Allocators'!$B$15:$W$361, MATCH('O5 Details by Class &amp; Accounts'!AJ$18, 'E2 Allocators'!$B$15:$W$15, 0),FALSE)*$G92)</f>
        <v>0</v>
      </c>
      <c r="AK92" s="1334">
        <f>IF(ISERROR(VLOOKUP(VLOOKUP($A92, 'E4 TB Allocation Details'!$A$18:$L$217, MATCH("Customer ID", 'E4 TB Allocation Details'!$A$18:$L$18, 0),FALSE), 'E2 Allocators'!$B$15:$W$361, MATCH('O5 Details by Class &amp; Accounts'!AK$18, 'E2 Allocators'!$B$15:$W$15, 0),FALSE)*$G92), 0, VLOOKUP(VLOOKUP($A92, 'E4 TB Allocation Details'!$A$18:$L$217, MATCH("Customer ID", 'E4 TB Allocation Details'!$A$18:$L$18, 0),FALSE), 'E2 Allocators'!$B$15:$W$361, MATCH('O5 Details by Class &amp; Accounts'!AK$18, 'E2 Allocators'!$B$15:$W$15, 0),FALSE)*$G92)</f>
        <v>0</v>
      </c>
      <c r="AL92" s="1334">
        <f>IF(ISERROR(VLOOKUP(VLOOKUP($A92, 'E4 TB Allocation Details'!$A$18:$L$217, MATCH("Customer ID", 'E4 TB Allocation Details'!$A$18:$L$18, 0),FALSE), 'E2 Allocators'!$B$15:$W$361, MATCH('O5 Details by Class &amp; Accounts'!AL$18, 'E2 Allocators'!$B$15:$W$15, 0),FALSE)*$G92), 0, VLOOKUP(VLOOKUP($A92, 'E4 TB Allocation Details'!$A$18:$L$217, MATCH("Customer ID", 'E4 TB Allocation Details'!$A$18:$L$18, 0),FALSE), 'E2 Allocators'!$B$15:$W$361, MATCH('O5 Details by Class &amp; Accounts'!AL$18, 'E2 Allocators'!$B$15:$W$15, 0),FALSE)*$G92)</f>
        <v>0</v>
      </c>
      <c r="AM92" s="1334">
        <f>IF(ISERROR(VLOOKUP(VLOOKUP($A92, 'E4 TB Allocation Details'!$A$18:$L$217, MATCH("Customer ID", 'E4 TB Allocation Details'!$A$18:$L$18, 0),FALSE), 'E2 Allocators'!$B$15:$W$361, MATCH('O5 Details by Class &amp; Accounts'!AM$18, 'E2 Allocators'!$B$15:$W$15, 0),FALSE)*$G92), 0, VLOOKUP(VLOOKUP($A92, 'E4 TB Allocation Details'!$A$18:$L$217, MATCH("Customer ID", 'E4 TB Allocation Details'!$A$18:$L$18, 0),FALSE), 'E2 Allocators'!$B$15:$W$361, MATCH('O5 Details by Class &amp; Accounts'!AM$18, 'E2 Allocators'!$B$15:$W$15, 0),FALSE)*$G92)</f>
        <v>0</v>
      </c>
      <c r="AN92" s="1334">
        <f>IF(ISERROR(VLOOKUP(VLOOKUP($A92, 'E4 TB Allocation Details'!$A$18:$L$217, MATCH("Customer ID", 'E4 TB Allocation Details'!$A$18:$L$18, 0),FALSE), 'E2 Allocators'!$B$15:$W$361, MATCH('O5 Details by Class &amp; Accounts'!AN$18, 'E2 Allocators'!$B$15:$W$15, 0),FALSE)*$G92), 0, VLOOKUP(VLOOKUP($A92, 'E4 TB Allocation Details'!$A$18:$L$217, MATCH("Customer ID", 'E4 TB Allocation Details'!$A$18:$L$18, 0),FALSE), 'E2 Allocators'!$B$15:$W$361, MATCH('O5 Details by Class &amp; Accounts'!AN$18, 'E2 Allocators'!$B$15:$W$15, 0),FALSE)*$G92)</f>
        <v>0</v>
      </c>
      <c r="AO92" s="1334">
        <f>IF(ISERROR(VLOOKUP(VLOOKUP($A92, 'E4 TB Allocation Details'!$A$18:$L$217, MATCH("Customer ID", 'E4 TB Allocation Details'!$A$18:$L$18, 0),FALSE), 'E2 Allocators'!$B$15:$W$361, MATCH('O5 Details by Class &amp; Accounts'!AO$18, 'E2 Allocators'!$B$15:$W$15, 0),FALSE)*$G92), 0, VLOOKUP(VLOOKUP($A92, 'E4 TB Allocation Details'!$A$18:$L$217, MATCH("Customer ID", 'E4 TB Allocation Details'!$A$18:$L$18, 0),FALSE), 'E2 Allocators'!$B$15:$W$361, MATCH('O5 Details by Class &amp; Accounts'!AO$18, 'E2 Allocators'!$B$15:$W$15, 0),FALSE)*$G92)</f>
        <v>0</v>
      </c>
      <c r="AP92" s="1334">
        <f>IF(ISERROR(VLOOKUP(VLOOKUP($A92, 'E4 TB Allocation Details'!$A$18:$L$217, MATCH("Customer ID", 'E4 TB Allocation Details'!$A$18:$L$18, 0),FALSE), 'E2 Allocators'!$B$15:$W$361, MATCH('O5 Details by Class &amp; Accounts'!AP$18, 'E2 Allocators'!$B$15:$W$15, 0),FALSE)*$G92), 0, VLOOKUP(VLOOKUP($A92, 'E4 TB Allocation Details'!$A$18:$L$217, MATCH("Customer ID", 'E4 TB Allocation Details'!$A$18:$L$18, 0),FALSE), 'E2 Allocators'!$B$15:$W$361, MATCH('O5 Details by Class &amp; Accounts'!AP$18, 'E2 Allocators'!$B$15:$W$15, 0),FALSE)*$G92)</f>
        <v>0</v>
      </c>
      <c r="AQ92" s="1334">
        <f>IF(ISERROR(VLOOKUP(VLOOKUP($A92, 'E4 TB Allocation Details'!$A$18:$L$217, MATCH("Customer ID", 'E4 TB Allocation Details'!$A$18:$L$18, 0),FALSE), 'E2 Allocators'!$B$15:$W$361, MATCH('O5 Details by Class &amp; Accounts'!AQ$18, 'E2 Allocators'!$B$15:$W$15, 0),FALSE)*$G92), 0, VLOOKUP(VLOOKUP($A92, 'E4 TB Allocation Details'!$A$18:$L$217, MATCH("Customer ID", 'E4 TB Allocation Details'!$A$18:$L$18, 0),FALSE), 'E2 Allocators'!$B$15:$W$361, MATCH('O5 Details by Class &amp; Accounts'!AQ$18, 'E2 Allocators'!$B$15:$W$15, 0),FALSE)*$G92)</f>
        <v>0</v>
      </c>
      <c r="AR92" s="1334">
        <f>IF(ISERROR(VLOOKUP(VLOOKUP($A92, 'E4 TB Allocation Details'!$A$18:$L$217, MATCH("Customer ID", 'E4 TB Allocation Details'!$A$18:$L$18, 0),FALSE), 'E2 Allocators'!$B$15:$W$361, MATCH('O5 Details by Class &amp; Accounts'!AR$18, 'E2 Allocators'!$B$15:$W$15, 0),FALSE)*$G92), 0, VLOOKUP(VLOOKUP($A92, 'E4 TB Allocation Details'!$A$18:$L$217, MATCH("Customer ID", 'E4 TB Allocation Details'!$A$18:$L$18, 0),FALSE), 'E2 Allocators'!$B$15:$W$361, MATCH('O5 Details by Class &amp; Accounts'!AR$18, 'E2 Allocators'!$B$15:$W$15, 0),FALSE)*$G92)</f>
        <v>0</v>
      </c>
      <c r="AS92" s="1334">
        <f>IF(ISERROR(VLOOKUP(VLOOKUP($A92, 'E4 TB Allocation Details'!$A$18:$L$217, MATCH("Customer ID", 'E4 TB Allocation Details'!$A$18:$L$18, 0),FALSE), 'E2 Allocators'!$B$15:$W$361, MATCH('O5 Details by Class &amp; Accounts'!AS$18, 'E2 Allocators'!$B$15:$W$15, 0),FALSE)*$G92), 0, VLOOKUP(VLOOKUP($A92, 'E4 TB Allocation Details'!$A$18:$L$217, MATCH("Customer ID", 'E4 TB Allocation Details'!$A$18:$L$18, 0),FALSE), 'E2 Allocators'!$B$15:$W$361, MATCH('O5 Details by Class &amp; Accounts'!AS$18, 'E2 Allocators'!$B$15:$W$15, 0),FALSE)*$G92)</f>
        <v>0</v>
      </c>
      <c r="AT92" s="1334">
        <f>IF(ISERROR(VLOOKUP(VLOOKUP($A92, 'E4 TB Allocation Details'!$A$18:$L$217, MATCH("Customer ID", 'E4 TB Allocation Details'!$A$18:$L$18, 0),FALSE), 'E2 Allocators'!$B$15:$W$361, MATCH('O5 Details by Class &amp; Accounts'!AT$18, 'E2 Allocators'!$B$15:$W$15, 0),FALSE)*$G92), 0, VLOOKUP(VLOOKUP($A92, 'E4 TB Allocation Details'!$A$18:$L$217, MATCH("Customer ID", 'E4 TB Allocation Details'!$A$18:$L$18, 0),FALSE), 'E2 Allocators'!$B$15:$W$361, MATCH('O5 Details by Class &amp; Accounts'!AT$18, 'E2 Allocators'!$B$15:$W$15, 0),FALSE)*$G92)</f>
        <v>0</v>
      </c>
      <c r="AU92" s="1334">
        <f>IF(ISERROR(VLOOKUP(VLOOKUP($A92, 'E4 TB Allocation Details'!$A$18:$L$217, MATCH("Customer ID", 'E4 TB Allocation Details'!$A$18:$L$18, 0),FALSE), 'E2 Allocators'!$B$15:$W$361, MATCH('O5 Details by Class &amp; Accounts'!AU$18, 'E2 Allocators'!$B$15:$W$15, 0),FALSE)*$G92), 0, VLOOKUP(VLOOKUP($A92, 'E4 TB Allocation Details'!$A$18:$L$217, MATCH("Customer ID", 'E4 TB Allocation Details'!$A$18:$L$18, 0),FALSE), 'E2 Allocators'!$B$15:$W$361, MATCH('O5 Details by Class &amp; Accounts'!AU$18, 'E2 Allocators'!$B$15:$W$15, 0),FALSE)*$G92)</f>
        <v>0</v>
      </c>
      <c r="AV92" s="1334">
        <f>IF(ISERROR(VLOOKUP(VLOOKUP($A92, 'E4 TB Allocation Details'!$A$18:$L$217, MATCH("Customer ID", 'E4 TB Allocation Details'!$A$18:$L$18, 0),FALSE), 'E2 Allocators'!$B$15:$W$361, MATCH('O5 Details by Class &amp; Accounts'!AV$18, 'E2 Allocators'!$B$15:$W$15, 0),FALSE)*$G92), 0, VLOOKUP(VLOOKUP($A92, 'E4 TB Allocation Details'!$A$18:$L$217, MATCH("Customer ID", 'E4 TB Allocation Details'!$A$18:$L$18, 0),FALSE), 'E2 Allocators'!$B$15:$W$361, MATCH('O5 Details by Class &amp; Accounts'!AV$18, 'E2 Allocators'!$B$15:$W$15, 0),FALSE)*$G92)</f>
        <v>0</v>
      </c>
      <c r="AW92" s="1334">
        <f>IF(ISERROR(VLOOKUP(VLOOKUP($A92, 'E4 TB Allocation Details'!$A$18:$L$217, MATCH("Customer ID", 'E4 TB Allocation Details'!$A$18:$L$18, 0),FALSE), 'E2 Allocators'!$B$15:$W$361, MATCH('O5 Details by Class &amp; Accounts'!AW$18, 'E2 Allocators'!$B$15:$W$15, 0),FALSE)*$G92), 0, VLOOKUP(VLOOKUP($A92, 'E4 TB Allocation Details'!$A$18:$L$217, MATCH("Customer ID", 'E4 TB Allocation Details'!$A$18:$L$18, 0),FALSE), 'E2 Allocators'!$B$15:$W$361, MATCH('O5 Details by Class &amp; Accounts'!AW$18, 'E2 Allocators'!$B$15:$W$15, 0),FALSE)*$G92)</f>
        <v>0</v>
      </c>
      <c r="AX92" s="1334">
        <f t="shared" si="22"/>
        <v>0</v>
      </c>
      <c r="AY92" s="1334">
        <f>IF(ISERROR(VLOOKUP(VLOOKUP($A92, 'E4 TB Allocation Details'!$A$18:$L$217, MATCH("Misc ID", 'E4 TB Allocation Details'!$A$18:$L$18, 0),FALSE), 'E2 Allocators'!$B$15:$W$361, MATCH('O5 Details by Class &amp; Accounts'!AY$18, 'E2 Allocators'!$B$15:$W$15, 0),FALSE)*$E92), 0, VLOOKUP(VLOOKUP($A92, 'E4 TB Allocation Details'!$A$18:$L$217, MATCH("Misc ID", 'E4 TB Allocation Details'!$A$18:$L$18, 0),FALSE), 'E2 Allocators'!$B$15:$W$361, MATCH('O5 Details by Class &amp; Accounts'!AY$18, 'E2 Allocators'!$B$15:$W$15, 0),FALSE)*$E92)</f>
        <v>-129295.04957996118</v>
      </c>
      <c r="AZ92" s="1334">
        <f>IF(ISERROR(VLOOKUP(VLOOKUP($A92, 'E4 TB Allocation Details'!$A$18:$L$217, MATCH("Misc ID", 'E4 TB Allocation Details'!$A$18:$L$18, 0),FALSE), 'E2 Allocators'!$B$15:$W$361, MATCH('O5 Details by Class &amp; Accounts'!AZ$18, 'E2 Allocators'!$B$15:$W$15, 0),FALSE)*$E92), 0, VLOOKUP(VLOOKUP($A92, 'E4 TB Allocation Details'!$A$18:$L$217, MATCH("Misc ID", 'E4 TB Allocation Details'!$A$18:$L$18, 0),FALSE), 'E2 Allocators'!$B$15:$W$361, MATCH('O5 Details by Class &amp; Accounts'!AZ$18, 'E2 Allocators'!$B$15:$W$15, 0),FALSE)*$E92)</f>
        <v>-25796.669876415042</v>
      </c>
      <c r="BA92" s="1334">
        <f>IF(ISERROR(VLOOKUP(VLOOKUP($A92, 'E4 TB Allocation Details'!$A$18:$L$217, MATCH("Misc ID", 'E4 TB Allocation Details'!$A$18:$L$18, 0),FALSE), 'E2 Allocators'!$B$15:$W$361, MATCH('O5 Details by Class &amp; Accounts'!BA$18, 'E2 Allocators'!$B$15:$W$15, 0),FALSE)*$E92), 0, VLOOKUP(VLOOKUP($A92, 'E4 TB Allocation Details'!$A$18:$L$217, MATCH("Misc ID", 'E4 TB Allocation Details'!$A$18:$L$18, 0),FALSE), 'E2 Allocators'!$B$15:$W$361, MATCH('O5 Details by Class &amp; Accounts'!BA$18, 'E2 Allocators'!$B$15:$W$15, 0),FALSE)*$E92)</f>
        <v>-40628.440122975546</v>
      </c>
      <c r="BB92" s="1334">
        <f>IF(ISERROR(VLOOKUP(VLOOKUP($A92, 'E4 TB Allocation Details'!$A$18:$L$217, MATCH("Misc ID", 'E4 TB Allocation Details'!$A$18:$L$18, 0),FALSE), 'E2 Allocators'!$B$15:$W$361, MATCH('O5 Details by Class &amp; Accounts'!BB$18, 'E2 Allocators'!$B$15:$W$15, 0),FALSE)*$E92), 0, VLOOKUP(VLOOKUP($A92, 'E4 TB Allocation Details'!$A$18:$L$217, MATCH("Misc ID", 'E4 TB Allocation Details'!$A$18:$L$18, 0),FALSE), 'E2 Allocators'!$B$15:$W$361, MATCH('O5 Details by Class &amp; Accounts'!BB$18, 'E2 Allocators'!$B$15:$W$15, 0),FALSE)*$E92)</f>
        <v>0</v>
      </c>
      <c r="BC92" s="1334">
        <f>IF(ISERROR(VLOOKUP(VLOOKUP($A92, 'E4 TB Allocation Details'!$A$18:$L$217, MATCH("Misc ID", 'E4 TB Allocation Details'!$A$18:$L$18, 0),FALSE), 'E2 Allocators'!$B$15:$W$361, MATCH('O5 Details by Class &amp; Accounts'!BC$18, 'E2 Allocators'!$B$15:$W$15, 0),FALSE)*$E92), 0, VLOOKUP(VLOOKUP($A92, 'E4 TB Allocation Details'!$A$18:$L$217, MATCH("Misc ID", 'E4 TB Allocation Details'!$A$18:$L$18, 0),FALSE), 'E2 Allocators'!$B$15:$W$361, MATCH('O5 Details by Class &amp; Accounts'!BC$18, 'E2 Allocators'!$B$15:$W$15, 0),FALSE)*$E92)</f>
        <v>-24143.789562297119</v>
      </c>
      <c r="BD92" s="1334">
        <f>IF(ISERROR(VLOOKUP(VLOOKUP($A92, 'E4 TB Allocation Details'!$A$18:$L$217, MATCH("Misc ID", 'E4 TB Allocation Details'!$A$18:$L$18, 0),FALSE), 'E2 Allocators'!$B$15:$W$361, MATCH('O5 Details by Class &amp; Accounts'!BD$18, 'E2 Allocators'!$B$15:$W$15, 0),FALSE)*$E92), 0, VLOOKUP(VLOOKUP($A92, 'E4 TB Allocation Details'!$A$18:$L$217, MATCH("Misc ID", 'E4 TB Allocation Details'!$A$18:$L$18, 0),FALSE), 'E2 Allocators'!$B$15:$W$361, MATCH('O5 Details by Class &amp; Accounts'!BD$18, 'E2 Allocators'!$B$15:$W$15, 0),FALSE)*$E92)</f>
        <v>-34892.850242318258</v>
      </c>
      <c r="BE92" s="1334">
        <f>IF(ISERROR(VLOOKUP(VLOOKUP($A92, 'E4 TB Allocation Details'!$A$18:$L$217, MATCH("Misc ID", 'E4 TB Allocation Details'!$A$18:$L$18, 0),FALSE), 'E2 Allocators'!$B$15:$W$361, MATCH('O5 Details by Class &amp; Accounts'!BE$18, 'E2 Allocators'!$B$15:$W$15, 0),FALSE)*$E92), 0, VLOOKUP(VLOOKUP($A92, 'E4 TB Allocation Details'!$A$18:$L$217, MATCH("Misc ID", 'E4 TB Allocation Details'!$A$18:$L$18, 0),FALSE), 'E2 Allocators'!$B$15:$W$361, MATCH('O5 Details by Class &amp; Accounts'!BE$18, 'E2 Allocators'!$B$15:$W$15, 0),FALSE)*$E92)</f>
        <v>-18009.470619009371</v>
      </c>
      <c r="BF92" s="1334">
        <f>IF(ISERROR(VLOOKUP(VLOOKUP($A92, 'E4 TB Allocation Details'!$A$18:$L$217, MATCH("Misc ID", 'E4 TB Allocation Details'!$A$18:$L$18, 0),FALSE), 'E2 Allocators'!$B$15:$W$361, MATCH('O5 Details by Class &amp; Accounts'!BF$18, 'E2 Allocators'!$B$15:$W$15, 0),FALSE)*$E92), 0, VLOOKUP(VLOOKUP($A92, 'E4 TB Allocation Details'!$A$18:$L$217, MATCH("Misc ID", 'E4 TB Allocation Details'!$A$18:$L$18, 0),FALSE), 'E2 Allocators'!$B$15:$W$361, MATCH('O5 Details by Class &amp; Accounts'!BF$18, 'E2 Allocators'!$B$15:$W$15, 0),FALSE)*$E92)</f>
        <v>-1129.6291028626015</v>
      </c>
      <c r="BG92" s="1334">
        <f>IF(ISERROR(VLOOKUP(VLOOKUP($A92, 'E4 TB Allocation Details'!$A$18:$L$217, MATCH("Misc ID", 'E4 TB Allocation Details'!$A$18:$L$18, 0),FALSE), 'E2 Allocators'!$B$15:$W$361, MATCH('O5 Details by Class &amp; Accounts'!BG$18, 'E2 Allocators'!$B$15:$W$15, 0),FALSE)*$E92), 0, VLOOKUP(VLOOKUP($A92, 'E4 TB Allocation Details'!$A$18:$L$217, MATCH("Misc ID", 'E4 TB Allocation Details'!$A$18:$L$18, 0),FALSE), 'E2 Allocators'!$B$15:$W$361, MATCH('O5 Details by Class &amp; Accounts'!BG$18, 'E2 Allocators'!$B$15:$W$15, 0),FALSE)*$E92)</f>
        <v>-849.10089416089056</v>
      </c>
      <c r="BH92" s="1334">
        <f>IF(ISERROR(VLOOKUP(VLOOKUP($A92, 'E4 TB Allocation Details'!$A$18:$L$217, MATCH("Misc ID", 'E4 TB Allocation Details'!$A$18:$L$18, 0),FALSE), 'E2 Allocators'!$B$15:$W$361, MATCH('O5 Details by Class &amp; Accounts'!BH$18, 'E2 Allocators'!$B$15:$W$15, 0),FALSE)*$E92), 0, VLOOKUP(VLOOKUP($A92, 'E4 TB Allocation Details'!$A$18:$L$217, MATCH("Misc ID", 'E4 TB Allocation Details'!$A$18:$L$18, 0),FALSE), 'E2 Allocators'!$B$15:$W$361, MATCH('O5 Details by Class &amp; Accounts'!BH$18, 'E2 Allocators'!$B$15:$W$15, 0),FALSE)*$E92)</f>
        <v>0</v>
      </c>
      <c r="BI92" s="1334">
        <f>IF(ISERROR(VLOOKUP(VLOOKUP($A92, 'E4 TB Allocation Details'!$A$18:$L$217, MATCH("Misc ID", 'E4 TB Allocation Details'!$A$18:$L$18, 0),FALSE), 'E2 Allocators'!$B$15:$W$361, MATCH('O5 Details by Class &amp; Accounts'!BI$18, 'E2 Allocators'!$B$15:$W$15, 0),FALSE)*$E92), 0, VLOOKUP(VLOOKUP($A92, 'E4 TB Allocation Details'!$A$18:$L$217, MATCH("Misc ID", 'E4 TB Allocation Details'!$A$18:$L$18, 0),FALSE), 'E2 Allocators'!$B$15:$W$361, MATCH('O5 Details by Class &amp; Accounts'!BI$18, 'E2 Allocators'!$B$15:$W$15, 0),FALSE)*$E92)</f>
        <v>0</v>
      </c>
      <c r="BJ92" s="1334">
        <f>IF(ISERROR(VLOOKUP(VLOOKUP($A92, 'E4 TB Allocation Details'!$A$18:$L$217, MATCH("Misc ID", 'E4 TB Allocation Details'!$A$18:$L$18, 0),FALSE), 'E2 Allocators'!$B$15:$W$361, MATCH('O5 Details by Class &amp; Accounts'!BJ$18, 'E2 Allocators'!$B$15:$W$15, 0),FALSE)*$E92), 0, VLOOKUP(VLOOKUP($A92, 'E4 TB Allocation Details'!$A$18:$L$217, MATCH("Misc ID", 'E4 TB Allocation Details'!$A$18:$L$18, 0),FALSE), 'E2 Allocators'!$B$15:$W$361, MATCH('O5 Details by Class &amp; Accounts'!BJ$18, 'E2 Allocators'!$B$15:$W$15, 0),FALSE)*$E92)</f>
        <v>0</v>
      </c>
      <c r="BK92" s="1334">
        <f>IF(ISERROR(VLOOKUP(VLOOKUP($A92, 'E4 TB Allocation Details'!$A$18:$L$217, MATCH("Misc ID", 'E4 TB Allocation Details'!$A$18:$L$18, 0),FALSE), 'E2 Allocators'!$B$15:$W$361, MATCH('O5 Details by Class &amp; Accounts'!BK$18, 'E2 Allocators'!$B$15:$W$15, 0),FALSE)*$E92), 0, VLOOKUP(VLOOKUP($A92, 'E4 TB Allocation Details'!$A$18:$L$217, MATCH("Misc ID", 'E4 TB Allocation Details'!$A$18:$L$18, 0),FALSE), 'E2 Allocators'!$B$15:$W$361, MATCH('O5 Details by Class &amp; Accounts'!BK$18, 'E2 Allocators'!$B$15:$W$15, 0),FALSE)*$E92)</f>
        <v>0</v>
      </c>
      <c r="BL92" s="1334">
        <f>IF(ISERROR(VLOOKUP(VLOOKUP($A92, 'E4 TB Allocation Details'!$A$18:$L$217, MATCH("Misc ID", 'E4 TB Allocation Details'!$A$18:$L$18, 0),FALSE), 'E2 Allocators'!$B$15:$W$361, MATCH('O5 Details by Class &amp; Accounts'!BL$18, 'E2 Allocators'!$B$15:$W$15, 0),FALSE)*$E92), 0, VLOOKUP(VLOOKUP($A92, 'E4 TB Allocation Details'!$A$18:$L$217, MATCH("Misc ID", 'E4 TB Allocation Details'!$A$18:$L$18, 0),FALSE), 'E2 Allocators'!$B$15:$W$361, MATCH('O5 Details by Class &amp; Accounts'!BL$18, 'E2 Allocators'!$B$15:$W$15, 0),FALSE)*$E92)</f>
        <v>0</v>
      </c>
      <c r="BM92" s="1334">
        <f>IF(ISERROR(VLOOKUP(VLOOKUP($A92, 'E4 TB Allocation Details'!$A$18:$L$217, MATCH("Misc ID", 'E4 TB Allocation Details'!$A$18:$L$18, 0),FALSE), 'E2 Allocators'!$B$15:$W$361, MATCH('O5 Details by Class &amp; Accounts'!BM$18, 'E2 Allocators'!$B$15:$W$15, 0),FALSE)*$E92), 0, VLOOKUP(VLOOKUP($A92, 'E4 TB Allocation Details'!$A$18:$L$217, MATCH("Misc ID", 'E4 TB Allocation Details'!$A$18:$L$18, 0),FALSE), 'E2 Allocators'!$B$15:$W$361, MATCH('O5 Details by Class &amp; Accounts'!BM$18, 'E2 Allocators'!$B$15:$W$15, 0),FALSE)*$E92)</f>
        <v>0</v>
      </c>
      <c r="BN92" s="1334">
        <f>IF(ISERROR(VLOOKUP(VLOOKUP($A92, 'E4 TB Allocation Details'!$A$18:$L$217, MATCH("Misc ID", 'E4 TB Allocation Details'!$A$18:$L$18, 0),FALSE), 'E2 Allocators'!$B$15:$W$361, MATCH('O5 Details by Class &amp; Accounts'!BN$18, 'E2 Allocators'!$B$15:$W$15, 0),FALSE)*$E92), 0, VLOOKUP(VLOOKUP($A92, 'E4 TB Allocation Details'!$A$18:$L$217, MATCH("Misc ID", 'E4 TB Allocation Details'!$A$18:$L$18, 0),FALSE), 'E2 Allocators'!$B$15:$W$361, MATCH('O5 Details by Class &amp; Accounts'!BN$18, 'E2 Allocators'!$B$15:$W$15, 0),FALSE)*$E92)</f>
        <v>0</v>
      </c>
      <c r="BO92" s="1334">
        <f>IF(ISERROR(VLOOKUP(VLOOKUP($A92, 'E4 TB Allocation Details'!$A$18:$L$217, MATCH("Misc ID", 'E4 TB Allocation Details'!$A$18:$L$18, 0),FALSE), 'E2 Allocators'!$B$15:$W$361, MATCH('O5 Details by Class &amp; Accounts'!BO$18, 'E2 Allocators'!$B$15:$W$15, 0),FALSE)*$E92), 0, VLOOKUP(VLOOKUP($A92, 'E4 TB Allocation Details'!$A$18:$L$217, MATCH("Misc ID", 'E4 TB Allocation Details'!$A$18:$L$18, 0),FALSE), 'E2 Allocators'!$B$15:$W$361, MATCH('O5 Details by Class &amp; Accounts'!BO$18, 'E2 Allocators'!$B$15:$W$15, 0),FALSE)*$E92)</f>
        <v>0</v>
      </c>
      <c r="BP92" s="1334">
        <f>IF(ISERROR(VLOOKUP(VLOOKUP($A92, 'E4 TB Allocation Details'!$A$18:$L$217, MATCH("Misc ID", 'E4 TB Allocation Details'!$A$18:$L$18, 0),FALSE), 'E2 Allocators'!$B$15:$W$361, MATCH('O5 Details by Class &amp; Accounts'!BP$18, 'E2 Allocators'!$B$15:$W$15, 0),FALSE)*$E92), 0, VLOOKUP(VLOOKUP($A92, 'E4 TB Allocation Details'!$A$18:$L$217, MATCH("Misc ID", 'E4 TB Allocation Details'!$A$18:$L$18, 0),FALSE), 'E2 Allocators'!$B$15:$W$361, MATCH('O5 Details by Class &amp; Accounts'!BP$18, 'E2 Allocators'!$B$15:$W$15, 0),FALSE)*$E92)</f>
        <v>0</v>
      </c>
      <c r="BQ92" s="1334">
        <f>IF(ISERROR(VLOOKUP(VLOOKUP($A92, 'E4 TB Allocation Details'!$A$18:$L$217, MATCH("Misc ID", 'E4 TB Allocation Details'!$A$18:$L$18, 0),FALSE), 'E2 Allocators'!$B$15:$W$361, MATCH('O5 Details by Class &amp; Accounts'!BQ$18, 'E2 Allocators'!$B$15:$W$15, 0),FALSE)*$E92), 0, VLOOKUP(VLOOKUP($A92, 'E4 TB Allocation Details'!$A$18:$L$217, MATCH("Misc ID", 'E4 TB Allocation Details'!$A$18:$L$18, 0),FALSE), 'E2 Allocators'!$B$15:$W$361, MATCH('O5 Details by Class &amp; Accounts'!BQ$18, 'E2 Allocators'!$B$15:$W$15, 0),FALSE)*$E92)</f>
        <v>0</v>
      </c>
      <c r="BR92" s="1334">
        <f>IF(ISERROR(VLOOKUP(VLOOKUP($A92, 'E4 TB Allocation Details'!$A$18:$L$217, MATCH("Misc ID", 'E4 TB Allocation Details'!$A$18:$L$18, 0),FALSE), 'E2 Allocators'!$B$15:$W$361, MATCH('O5 Details by Class &amp; Accounts'!BR$18, 'E2 Allocators'!$B$15:$W$15, 0),FALSE)*$E92), 0, VLOOKUP(VLOOKUP($A92, 'E4 TB Allocation Details'!$A$18:$L$217, MATCH("Misc ID", 'E4 TB Allocation Details'!$A$18:$L$18, 0),FALSE), 'E2 Allocators'!$B$15:$W$361, MATCH('O5 Details by Class &amp; Accounts'!BR$18, 'E2 Allocators'!$B$15:$W$15, 0),FALSE)*$E92)</f>
        <v>0</v>
      </c>
      <c r="BS92" s="1334">
        <f t="shared" si="23"/>
        <v>-274745.00000000006</v>
      </c>
      <c r="BT92" s="1334">
        <f>IF(ISERROR(VLOOKUP(VLOOKUP($A92, 'E4 TB Allocation Details'!$A$18:$L$217, MATCH("A &amp; G ID", 'E4 TB Allocation Details'!$A$18:$L$18, 0),FALSE), 'E2 Allocators'!$B$15:$W$361, MATCH('O5 Details by Class &amp; Accounts'!BT$18, 'E2 Allocators'!$B$15:$W$15, 0),FALSE)*$E92), 0, VLOOKUP(VLOOKUP($A92, 'E4 TB Allocation Details'!$A$18:$L$217, MATCH("A &amp; G ID", 'E4 TB Allocation Details'!$A$18:$L$18, 0),FALSE), 'E2 Allocators'!$B$15:$W$361, MATCH('O5 Details by Class &amp; Accounts'!BT$18, 'E2 Allocators'!$B$15:$W$15, 0),FALSE)*$E92)</f>
        <v>0</v>
      </c>
      <c r="BU92" s="1334">
        <f>IF(ISERROR(VLOOKUP(VLOOKUP($A92, 'E4 TB Allocation Details'!$A$18:$L$217, MATCH("A &amp; G ID", 'E4 TB Allocation Details'!$A$18:$L$18, 0),FALSE), 'E2 Allocators'!$B$15:$W$361, MATCH('O5 Details by Class &amp; Accounts'!BU$18, 'E2 Allocators'!$B$15:$W$15, 0),FALSE)*$E92), 0, VLOOKUP(VLOOKUP($A92, 'E4 TB Allocation Details'!$A$18:$L$217, MATCH("A &amp; G ID", 'E4 TB Allocation Details'!$A$18:$L$18, 0),FALSE), 'E2 Allocators'!$B$15:$W$361, MATCH('O5 Details by Class &amp; Accounts'!BU$18, 'E2 Allocators'!$B$15:$W$15, 0),FALSE)*$E92)</f>
        <v>0</v>
      </c>
      <c r="BV92" s="1334">
        <f>IF(ISERROR(VLOOKUP(VLOOKUP($A92, 'E4 TB Allocation Details'!$A$18:$L$217, MATCH("A &amp; G ID", 'E4 TB Allocation Details'!$A$18:$L$18, 0),FALSE), 'E2 Allocators'!$B$15:$W$361, MATCH('O5 Details by Class &amp; Accounts'!BV$18, 'E2 Allocators'!$B$15:$W$15, 0),FALSE)*$E92), 0, VLOOKUP(VLOOKUP($A92, 'E4 TB Allocation Details'!$A$18:$L$217, MATCH("A &amp; G ID", 'E4 TB Allocation Details'!$A$18:$L$18, 0),FALSE), 'E2 Allocators'!$B$15:$W$361, MATCH('O5 Details by Class &amp; Accounts'!BV$18, 'E2 Allocators'!$B$15:$W$15, 0),FALSE)*$E92)</f>
        <v>0</v>
      </c>
      <c r="BW92" s="1334">
        <f>IF(ISERROR(VLOOKUP(VLOOKUP($A92, 'E4 TB Allocation Details'!$A$18:$L$217, MATCH("A &amp; G ID", 'E4 TB Allocation Details'!$A$18:$L$18, 0),FALSE), 'E2 Allocators'!$B$15:$W$361, MATCH('O5 Details by Class &amp; Accounts'!BW$18, 'E2 Allocators'!$B$15:$W$15, 0),FALSE)*$E92), 0, VLOOKUP(VLOOKUP($A92, 'E4 TB Allocation Details'!$A$18:$L$217, MATCH("A &amp; G ID", 'E4 TB Allocation Details'!$A$18:$L$18, 0),FALSE), 'E2 Allocators'!$B$15:$W$361, MATCH('O5 Details by Class &amp; Accounts'!BW$18, 'E2 Allocators'!$B$15:$W$15, 0),FALSE)*$E92)</f>
        <v>0</v>
      </c>
      <c r="BX92" s="1334">
        <f>IF(ISERROR(VLOOKUP(VLOOKUP($A92, 'E4 TB Allocation Details'!$A$18:$L$217, MATCH("A &amp; G ID", 'E4 TB Allocation Details'!$A$18:$L$18, 0),FALSE), 'E2 Allocators'!$B$15:$W$361, MATCH('O5 Details by Class &amp; Accounts'!BX$18, 'E2 Allocators'!$B$15:$W$15, 0),FALSE)*$E92), 0, VLOOKUP(VLOOKUP($A92, 'E4 TB Allocation Details'!$A$18:$L$217, MATCH("A &amp; G ID", 'E4 TB Allocation Details'!$A$18:$L$18, 0),FALSE), 'E2 Allocators'!$B$15:$W$361, MATCH('O5 Details by Class &amp; Accounts'!BX$18, 'E2 Allocators'!$B$15:$W$15, 0),FALSE)*$E92)</f>
        <v>0</v>
      </c>
      <c r="BY92" s="1334">
        <f>IF(ISERROR(VLOOKUP(VLOOKUP($A92, 'E4 TB Allocation Details'!$A$18:$L$217, MATCH("A &amp; G ID", 'E4 TB Allocation Details'!$A$18:$L$18, 0),FALSE), 'E2 Allocators'!$B$15:$W$361, MATCH('O5 Details by Class &amp; Accounts'!BY$18, 'E2 Allocators'!$B$15:$W$15, 0),FALSE)*$E92), 0, VLOOKUP(VLOOKUP($A92, 'E4 TB Allocation Details'!$A$18:$L$217, MATCH("A &amp; G ID", 'E4 TB Allocation Details'!$A$18:$L$18, 0),FALSE), 'E2 Allocators'!$B$15:$W$361, MATCH('O5 Details by Class &amp; Accounts'!BY$18, 'E2 Allocators'!$B$15:$W$15, 0),FALSE)*$E92)</f>
        <v>0</v>
      </c>
      <c r="BZ92" s="1334">
        <f>IF(ISERROR(VLOOKUP(VLOOKUP($A92, 'E4 TB Allocation Details'!$A$18:$L$217, MATCH("A &amp; G ID", 'E4 TB Allocation Details'!$A$18:$L$18, 0),FALSE), 'E2 Allocators'!$B$15:$W$361, MATCH('O5 Details by Class &amp; Accounts'!BZ$18, 'E2 Allocators'!$B$15:$W$15, 0),FALSE)*$E92), 0, VLOOKUP(VLOOKUP($A92, 'E4 TB Allocation Details'!$A$18:$L$217, MATCH("A &amp; G ID", 'E4 TB Allocation Details'!$A$18:$L$18, 0),FALSE), 'E2 Allocators'!$B$15:$W$361, MATCH('O5 Details by Class &amp; Accounts'!BZ$18, 'E2 Allocators'!$B$15:$W$15, 0),FALSE)*$E92)</f>
        <v>0</v>
      </c>
      <c r="CA92" s="1334">
        <f>IF(ISERROR(VLOOKUP(VLOOKUP($A92, 'E4 TB Allocation Details'!$A$18:$L$217, MATCH("A &amp; G ID", 'E4 TB Allocation Details'!$A$18:$L$18, 0),FALSE), 'E2 Allocators'!$B$15:$W$361, MATCH('O5 Details by Class &amp; Accounts'!CA$18, 'E2 Allocators'!$B$15:$W$15, 0),FALSE)*$E92), 0, VLOOKUP(VLOOKUP($A92, 'E4 TB Allocation Details'!$A$18:$L$217, MATCH("A &amp; G ID", 'E4 TB Allocation Details'!$A$18:$L$18, 0),FALSE), 'E2 Allocators'!$B$15:$W$361, MATCH('O5 Details by Class &amp; Accounts'!CA$18, 'E2 Allocators'!$B$15:$W$15, 0),FALSE)*$E92)</f>
        <v>0</v>
      </c>
      <c r="CB92" s="1334">
        <f>IF(ISERROR(VLOOKUP(VLOOKUP($A92, 'E4 TB Allocation Details'!$A$18:$L$217, MATCH("A &amp; G ID", 'E4 TB Allocation Details'!$A$18:$L$18, 0),FALSE), 'E2 Allocators'!$B$15:$W$361, MATCH('O5 Details by Class &amp; Accounts'!CB$18, 'E2 Allocators'!$B$15:$W$15, 0),FALSE)*$E92), 0, VLOOKUP(VLOOKUP($A92, 'E4 TB Allocation Details'!$A$18:$L$217, MATCH("A &amp; G ID", 'E4 TB Allocation Details'!$A$18:$L$18, 0),FALSE), 'E2 Allocators'!$B$15:$W$361, MATCH('O5 Details by Class &amp; Accounts'!CB$18, 'E2 Allocators'!$B$15:$W$15, 0),FALSE)*$E92)</f>
        <v>0</v>
      </c>
      <c r="CC92" s="1334">
        <f>IF(ISERROR(VLOOKUP(VLOOKUP($A92, 'E4 TB Allocation Details'!$A$18:$L$217, MATCH("A &amp; G ID", 'E4 TB Allocation Details'!$A$18:$L$18, 0),FALSE), 'E2 Allocators'!$B$15:$W$361, MATCH('O5 Details by Class &amp; Accounts'!CC$18, 'E2 Allocators'!$B$15:$W$15, 0),FALSE)*$E92), 0, VLOOKUP(VLOOKUP($A92, 'E4 TB Allocation Details'!$A$18:$L$217, MATCH("A &amp; G ID", 'E4 TB Allocation Details'!$A$18:$L$18, 0),FALSE), 'E2 Allocators'!$B$15:$W$361, MATCH('O5 Details by Class &amp; Accounts'!CC$18, 'E2 Allocators'!$B$15:$W$15, 0),FALSE)*$E92)</f>
        <v>0</v>
      </c>
      <c r="CD92" s="1334">
        <f>IF(ISERROR(VLOOKUP(VLOOKUP($A92, 'E4 TB Allocation Details'!$A$18:$L$217, MATCH("A &amp; G ID", 'E4 TB Allocation Details'!$A$18:$L$18, 0),FALSE), 'E2 Allocators'!$B$15:$W$361, MATCH('O5 Details by Class &amp; Accounts'!CD$18, 'E2 Allocators'!$B$15:$W$15, 0),FALSE)*$E92), 0, VLOOKUP(VLOOKUP($A92, 'E4 TB Allocation Details'!$A$18:$L$217, MATCH("A &amp; G ID", 'E4 TB Allocation Details'!$A$18:$L$18, 0),FALSE), 'E2 Allocators'!$B$15:$W$361, MATCH('O5 Details by Class &amp; Accounts'!CD$18, 'E2 Allocators'!$B$15:$W$15, 0),FALSE)*$E92)</f>
        <v>0</v>
      </c>
      <c r="CE92" s="1334">
        <f>IF(ISERROR(VLOOKUP(VLOOKUP($A92, 'E4 TB Allocation Details'!$A$18:$L$217, MATCH("A &amp; G ID", 'E4 TB Allocation Details'!$A$18:$L$18, 0),FALSE), 'E2 Allocators'!$B$15:$W$361, MATCH('O5 Details by Class &amp; Accounts'!CE$18, 'E2 Allocators'!$B$15:$W$15, 0),FALSE)*$E92), 0, VLOOKUP(VLOOKUP($A92, 'E4 TB Allocation Details'!$A$18:$L$217, MATCH("A &amp; G ID", 'E4 TB Allocation Details'!$A$18:$L$18, 0),FALSE), 'E2 Allocators'!$B$15:$W$361, MATCH('O5 Details by Class &amp; Accounts'!CE$18, 'E2 Allocators'!$B$15:$W$15, 0),FALSE)*$E92)</f>
        <v>0</v>
      </c>
      <c r="CF92" s="1334">
        <f>IF(ISERROR(VLOOKUP(VLOOKUP($A92, 'E4 TB Allocation Details'!$A$18:$L$217, MATCH("A &amp; G ID", 'E4 TB Allocation Details'!$A$18:$L$18, 0),FALSE), 'E2 Allocators'!$B$15:$W$361, MATCH('O5 Details by Class &amp; Accounts'!CF$18, 'E2 Allocators'!$B$15:$W$15, 0),FALSE)*$E92), 0, VLOOKUP(VLOOKUP($A92, 'E4 TB Allocation Details'!$A$18:$L$217, MATCH("A &amp; G ID", 'E4 TB Allocation Details'!$A$18:$L$18, 0),FALSE), 'E2 Allocators'!$B$15:$W$361, MATCH('O5 Details by Class &amp; Accounts'!CF$18, 'E2 Allocators'!$B$15:$W$15, 0),FALSE)*$E92)</f>
        <v>0</v>
      </c>
      <c r="CG92" s="1334">
        <f>IF(ISERROR(VLOOKUP(VLOOKUP($A92, 'E4 TB Allocation Details'!$A$18:$L$217, MATCH("A &amp; G ID", 'E4 TB Allocation Details'!$A$18:$L$18, 0),FALSE), 'E2 Allocators'!$B$15:$W$361, MATCH('O5 Details by Class &amp; Accounts'!CG$18, 'E2 Allocators'!$B$15:$W$15, 0),FALSE)*$E92), 0, VLOOKUP(VLOOKUP($A92, 'E4 TB Allocation Details'!$A$18:$L$217, MATCH("A &amp; G ID", 'E4 TB Allocation Details'!$A$18:$L$18, 0),FALSE), 'E2 Allocators'!$B$15:$W$361, MATCH('O5 Details by Class &amp; Accounts'!CG$18, 'E2 Allocators'!$B$15:$W$15, 0),FALSE)*$E92)</f>
        <v>0</v>
      </c>
      <c r="CH92" s="1334">
        <f>IF(ISERROR(VLOOKUP(VLOOKUP($A92, 'E4 TB Allocation Details'!$A$18:$L$217, MATCH("A &amp; G ID", 'E4 TB Allocation Details'!$A$18:$L$18, 0),FALSE), 'E2 Allocators'!$B$15:$W$361, MATCH('O5 Details by Class &amp; Accounts'!CH$18, 'E2 Allocators'!$B$15:$W$15, 0),FALSE)*$E92), 0, VLOOKUP(VLOOKUP($A92, 'E4 TB Allocation Details'!$A$18:$L$217, MATCH("A &amp; G ID", 'E4 TB Allocation Details'!$A$18:$L$18, 0),FALSE), 'E2 Allocators'!$B$15:$W$361, MATCH('O5 Details by Class &amp; Accounts'!CH$18, 'E2 Allocators'!$B$15:$W$15, 0),FALSE)*$E92)</f>
        <v>0</v>
      </c>
      <c r="CI92" s="1334">
        <f>IF(ISERROR(VLOOKUP(VLOOKUP($A92, 'E4 TB Allocation Details'!$A$18:$L$217, MATCH("A &amp; G ID", 'E4 TB Allocation Details'!$A$18:$L$18, 0),FALSE), 'E2 Allocators'!$B$15:$W$361, MATCH('O5 Details by Class &amp; Accounts'!CI$18, 'E2 Allocators'!$B$15:$W$15, 0),FALSE)*$E92), 0, VLOOKUP(VLOOKUP($A92, 'E4 TB Allocation Details'!$A$18:$L$217, MATCH("A &amp; G ID", 'E4 TB Allocation Details'!$A$18:$L$18, 0),FALSE), 'E2 Allocators'!$B$15:$W$361, MATCH('O5 Details by Class &amp; Accounts'!CI$18, 'E2 Allocators'!$B$15:$W$15, 0),FALSE)*$E92)</f>
        <v>0</v>
      </c>
      <c r="CJ92" s="1334">
        <f>IF(ISERROR(VLOOKUP(VLOOKUP($A92, 'E4 TB Allocation Details'!$A$18:$L$217, MATCH("A &amp; G ID", 'E4 TB Allocation Details'!$A$18:$L$18, 0),FALSE), 'E2 Allocators'!$B$15:$W$361, MATCH('O5 Details by Class &amp; Accounts'!CJ$18, 'E2 Allocators'!$B$15:$W$15, 0),FALSE)*$E92), 0, VLOOKUP(VLOOKUP($A92, 'E4 TB Allocation Details'!$A$18:$L$217, MATCH("A &amp; G ID", 'E4 TB Allocation Details'!$A$18:$L$18, 0),FALSE), 'E2 Allocators'!$B$15:$W$361, MATCH('O5 Details by Class &amp; Accounts'!CJ$18, 'E2 Allocators'!$B$15:$W$15, 0),FALSE)*$E92)</f>
        <v>0</v>
      </c>
      <c r="CK92" s="1334">
        <f>IF(ISERROR(VLOOKUP(VLOOKUP($A92, 'E4 TB Allocation Details'!$A$18:$L$217, MATCH("A &amp; G ID", 'E4 TB Allocation Details'!$A$18:$L$18, 0),FALSE), 'E2 Allocators'!$B$15:$W$361, MATCH('O5 Details by Class &amp; Accounts'!CK$18, 'E2 Allocators'!$B$15:$W$15, 0),FALSE)*$E92), 0, VLOOKUP(VLOOKUP($A92, 'E4 TB Allocation Details'!$A$18:$L$217, MATCH("A &amp; G ID", 'E4 TB Allocation Details'!$A$18:$L$18, 0),FALSE), 'E2 Allocators'!$B$15:$W$361, MATCH('O5 Details by Class &amp; Accounts'!CK$18, 'E2 Allocators'!$B$15:$W$15, 0),FALSE)*$E92)</f>
        <v>0</v>
      </c>
      <c r="CL92" s="1334">
        <f>IF(ISERROR(VLOOKUP(VLOOKUP($A92, 'E4 TB Allocation Details'!$A$18:$L$217, MATCH("A &amp; G ID", 'E4 TB Allocation Details'!$A$18:$L$18, 0),FALSE), 'E2 Allocators'!$B$15:$W$361, MATCH('O5 Details by Class &amp; Accounts'!CL$18, 'E2 Allocators'!$B$15:$W$15, 0),FALSE)*$E92), 0, VLOOKUP(VLOOKUP($A92, 'E4 TB Allocation Details'!$A$18:$L$217, MATCH("A &amp; G ID", 'E4 TB Allocation Details'!$A$18:$L$18, 0),FALSE), 'E2 Allocators'!$B$15:$W$361, MATCH('O5 Details by Class &amp; Accounts'!CL$18, 'E2 Allocators'!$B$15:$W$15, 0),FALSE)*$E92)</f>
        <v>0</v>
      </c>
      <c r="CM92" s="1334">
        <f>IF(ISERROR(VLOOKUP(VLOOKUP($A92, 'E4 TB Allocation Details'!$A$18:$L$217, MATCH("A &amp; G ID", 'E4 TB Allocation Details'!$A$18:$L$18, 0),FALSE), 'E2 Allocators'!$B$15:$W$361, MATCH('O5 Details by Class &amp; Accounts'!CM$18, 'E2 Allocators'!$B$15:$W$15, 0),FALSE)*$E92), 0, VLOOKUP(VLOOKUP($A92, 'E4 TB Allocation Details'!$A$18:$L$217, MATCH("A &amp; G ID", 'E4 TB Allocation Details'!$A$18:$L$18, 0),FALSE), 'E2 Allocators'!$B$15:$W$361, MATCH('O5 Details by Class &amp; Accounts'!CM$18, 'E2 Allocators'!$B$15:$W$15, 0),FALSE)*$E92)</f>
        <v>0</v>
      </c>
      <c r="CN92" s="1334">
        <f t="shared" si="24"/>
        <v>0</v>
      </c>
      <c r="CO92" s="1670">
        <f t="shared" si="25"/>
        <v>5.8207660913467407E-11</v>
      </c>
      <c r="CQ92" s="1926" t="s">
        <v>1271</v>
      </c>
    </row>
    <row r="93" spans="1:95" s="64" customFormat="1" ht="12.75" x14ac:dyDescent="0.2">
      <c r="A93" s="1105">
        <v>4215</v>
      </c>
      <c r="B93" s="1106" t="s">
        <v>557</v>
      </c>
      <c r="C93" s="1667">
        <f>IF(ISERROR(VLOOKUP($A93,'I3 TB Data'!$A$20:$H$465,MATCH('O5 Details by Class &amp; Accounts'!$C$18, 'I3 TB Data'!$A$20:$H$20,0),0)), 0, VLOOKUP($A93,'I3 TB Data'!$A$20:$H$465,MATCH('O5 Details by Class &amp; Accounts'!$C$18,'I3 TB Data'!$A$20:$H$20,0),0))</f>
        <v>0</v>
      </c>
      <c r="D93" s="1668"/>
      <c r="E93" s="1667">
        <f t="shared" si="17"/>
        <v>0</v>
      </c>
      <c r="F93" s="1669">
        <f>IF(ISERROR(VLOOKUP($A93, 'E1 Categorization'!A33:E123, MATCH("Customer Component", 'E1 Categorization'!$A$33:$E$33,0), 0)), 0, IF(VLOOKUP($A93, 'E1 Categorization'!A33:E123, MATCH("Customer Component", 'E1 Categorization'!$A$33:$E$33,0), 0)=0, 'O5 Details by Class &amp; Accounts'!$E93, IF(AND(VLOOKUP($A93, 'E1 Categorization'!A33:E123, MATCH("Customer Component", 'E1 Categorization'!$A$33:$E$33,0), 0) &gt;0, VLOOKUP($A93, 'E1 Categorization'!A33:E123, MATCH("Customer Component", 'E1 Categorization'!$A$33:$E$33,0), 0)&lt;1), 'O5 Details by Class &amp; Accounts'!$E93*(1-VLOOKUP($A93, 'E1 Categorization'!A33:E123, MATCH("Customer Component", 'E1 Categorization'!$A$33:$E$33,0), 0)), 0)))</f>
        <v>0</v>
      </c>
      <c r="G93" s="1669">
        <f>IF(ISERROR(VLOOKUP($A93, 'E1 Categorization'!A33:E123, MATCH("Customer Component", 'E1 Categorization'!$A$33:$E$33,0), 0)),0, IF(VLOOKUP($A93, 'E1 Categorization'!A33:E123, MATCH("Customer Component", 'E1 Categorization'!$A$33:$E$33,0), 0)=0, 0, IF(AND(VLOOKUP($A93, 'E1 Categorization'!A33:E123, MATCH("Customer Component", 'E1 Categorization'!$A$33:$E$33,0), 0) &gt;0, VLOOKUP($A93, 'E1 Categorization'!A33:E123, MATCH("Customer Component", 'E1 Categorization'!$A$33:$E$33,0), 0)&lt;1), 'O5 Details by Class &amp; Accounts'!$E93*(VLOOKUP($A93, 'E1 Categorization'!A33:E123, MATCH("Customer Component", 'E1 Categorization'!$A$33:$E$33,0), 0)), 'O5 Details by Class &amp; Accounts'!$E93)))</f>
        <v>0</v>
      </c>
      <c r="H93" s="1334">
        <f t="shared" si="20"/>
        <v>0</v>
      </c>
      <c r="I93" s="1334">
        <f>IF(ISERROR(VLOOKUP(VLOOKUP($A93, 'E4 TB Allocation Details'!$A$18:$L$217, MATCH("Demand ID", 'E4 TB Allocation Details'!$A$18:$L$18, 0),FALSE), 'E2 Allocators'!$B$15:$W$361, MATCH('O5 Details by Class &amp; Accounts'!I$18, 'E2 Allocators'!$B$15:$W$15, 0),FALSE)*$F93), 0, VLOOKUP(VLOOKUP($A93, 'E4 TB Allocation Details'!$A$18:$L$217, MATCH("Demand ID", 'E4 TB Allocation Details'!$A$18:$L$18, 0),FALSE), 'E2 Allocators'!$B$15:$W$361, MATCH('O5 Details by Class &amp; Accounts'!I$18, 'E2 Allocators'!$B$15:$W$15, 0),FALSE)*$F93)</f>
        <v>0</v>
      </c>
      <c r="J93" s="1334">
        <f>IF(ISERROR(VLOOKUP(VLOOKUP($A93, 'E4 TB Allocation Details'!$A$18:$L$217, MATCH("Demand ID", 'E4 TB Allocation Details'!$A$18:$L$18, 0),FALSE), 'E2 Allocators'!$B$15:$W$361, MATCH('O5 Details by Class &amp; Accounts'!J$18, 'E2 Allocators'!$B$15:$W$15, 0),FALSE)*$F93), 0, VLOOKUP(VLOOKUP($A93, 'E4 TB Allocation Details'!$A$18:$L$217, MATCH("Demand ID", 'E4 TB Allocation Details'!$A$18:$L$18, 0),FALSE), 'E2 Allocators'!$B$15:$W$361, MATCH('O5 Details by Class &amp; Accounts'!J$18, 'E2 Allocators'!$B$15:$W$15, 0),FALSE)*$F93)</f>
        <v>0</v>
      </c>
      <c r="K93" s="1334">
        <f>IF(ISERROR(VLOOKUP(VLOOKUP($A93, 'E4 TB Allocation Details'!$A$18:$L$217, MATCH("Demand ID", 'E4 TB Allocation Details'!$A$18:$L$18, 0),FALSE), 'E2 Allocators'!$B$15:$W$361, MATCH('O5 Details by Class &amp; Accounts'!K$18, 'E2 Allocators'!$B$15:$W$15, 0),FALSE)*$F93), 0, VLOOKUP(VLOOKUP($A93, 'E4 TB Allocation Details'!$A$18:$L$217, MATCH("Demand ID", 'E4 TB Allocation Details'!$A$18:$L$18, 0),FALSE), 'E2 Allocators'!$B$15:$W$361, MATCH('O5 Details by Class &amp; Accounts'!K$18, 'E2 Allocators'!$B$15:$W$15, 0),FALSE)*$F93)</f>
        <v>0</v>
      </c>
      <c r="L93" s="1334">
        <f>IF(ISERROR(VLOOKUP(VLOOKUP($A93, 'E4 TB Allocation Details'!$A$18:$L$217, MATCH("Demand ID", 'E4 TB Allocation Details'!$A$18:$L$18, 0),FALSE), 'E2 Allocators'!$B$15:$W$361, MATCH('O5 Details by Class &amp; Accounts'!L$18, 'E2 Allocators'!$B$15:$W$15, 0),FALSE)*$F93), 0, VLOOKUP(VLOOKUP($A93, 'E4 TB Allocation Details'!$A$18:$L$217, MATCH("Demand ID", 'E4 TB Allocation Details'!$A$18:$L$18, 0),FALSE), 'E2 Allocators'!$B$15:$W$361, MATCH('O5 Details by Class &amp; Accounts'!L$18, 'E2 Allocators'!$B$15:$W$15, 0),FALSE)*$F93)</f>
        <v>0</v>
      </c>
      <c r="M93" s="1334">
        <f>IF(ISERROR(VLOOKUP(VLOOKUP($A93, 'E4 TB Allocation Details'!$A$18:$L$217, MATCH("Demand ID", 'E4 TB Allocation Details'!$A$18:$L$18, 0),FALSE), 'E2 Allocators'!$B$15:$W$361, MATCH('O5 Details by Class &amp; Accounts'!M$18, 'E2 Allocators'!$B$15:$W$15, 0),FALSE)*$F93), 0, VLOOKUP(VLOOKUP($A93, 'E4 TB Allocation Details'!$A$18:$L$217, MATCH("Demand ID", 'E4 TB Allocation Details'!$A$18:$L$18, 0),FALSE), 'E2 Allocators'!$B$15:$W$361, MATCH('O5 Details by Class &amp; Accounts'!M$18, 'E2 Allocators'!$B$15:$W$15, 0),FALSE)*$F93)</f>
        <v>0</v>
      </c>
      <c r="N93" s="1334">
        <f>IF(ISERROR(VLOOKUP(VLOOKUP($A93, 'E4 TB Allocation Details'!$A$18:$L$217, MATCH("Demand ID", 'E4 TB Allocation Details'!$A$18:$L$18, 0),FALSE), 'E2 Allocators'!$B$15:$W$361, MATCH('O5 Details by Class &amp; Accounts'!N$18, 'E2 Allocators'!$B$15:$W$15, 0),FALSE)*$F93), 0, VLOOKUP(VLOOKUP($A93, 'E4 TB Allocation Details'!$A$18:$L$217, MATCH("Demand ID", 'E4 TB Allocation Details'!$A$18:$L$18, 0),FALSE), 'E2 Allocators'!$B$15:$W$361, MATCH('O5 Details by Class &amp; Accounts'!N$18, 'E2 Allocators'!$B$15:$W$15, 0),FALSE)*$F93)</f>
        <v>0</v>
      </c>
      <c r="O93" s="1334">
        <f>IF(ISERROR(VLOOKUP(VLOOKUP($A93, 'E4 TB Allocation Details'!$A$18:$L$217, MATCH("Demand ID", 'E4 TB Allocation Details'!$A$18:$L$18, 0),FALSE), 'E2 Allocators'!$B$15:$W$361, MATCH('O5 Details by Class &amp; Accounts'!O$18, 'E2 Allocators'!$B$15:$W$15, 0),FALSE)*$F93), 0, VLOOKUP(VLOOKUP($A93, 'E4 TB Allocation Details'!$A$18:$L$217, MATCH("Demand ID", 'E4 TB Allocation Details'!$A$18:$L$18, 0),FALSE), 'E2 Allocators'!$B$15:$W$361, MATCH('O5 Details by Class &amp; Accounts'!O$18, 'E2 Allocators'!$B$15:$W$15, 0),FALSE)*$F93)</f>
        <v>0</v>
      </c>
      <c r="P93" s="1334">
        <f>IF(ISERROR(VLOOKUP(VLOOKUP($A93, 'E4 TB Allocation Details'!$A$18:$L$217, MATCH("Demand ID", 'E4 TB Allocation Details'!$A$18:$L$18, 0),FALSE), 'E2 Allocators'!$B$15:$W$361, MATCH('O5 Details by Class &amp; Accounts'!P$18, 'E2 Allocators'!$B$15:$W$15, 0),FALSE)*$F93), 0, VLOOKUP(VLOOKUP($A93, 'E4 TB Allocation Details'!$A$18:$L$217, MATCH("Demand ID", 'E4 TB Allocation Details'!$A$18:$L$18, 0),FALSE), 'E2 Allocators'!$B$15:$W$361, MATCH('O5 Details by Class &amp; Accounts'!P$18, 'E2 Allocators'!$B$15:$W$15, 0),FALSE)*$F93)</f>
        <v>0</v>
      </c>
      <c r="Q93" s="1334">
        <f>IF(ISERROR(VLOOKUP(VLOOKUP($A93, 'E4 TB Allocation Details'!$A$18:$L$217, MATCH("Demand ID", 'E4 TB Allocation Details'!$A$18:$L$18, 0),FALSE), 'E2 Allocators'!$B$15:$W$361, MATCH('O5 Details by Class &amp; Accounts'!Q$18, 'E2 Allocators'!$B$15:$W$15, 0),FALSE)*$F93), 0, VLOOKUP(VLOOKUP($A93, 'E4 TB Allocation Details'!$A$18:$L$217, MATCH("Demand ID", 'E4 TB Allocation Details'!$A$18:$L$18, 0),FALSE), 'E2 Allocators'!$B$15:$W$361, MATCH('O5 Details by Class &amp; Accounts'!Q$18, 'E2 Allocators'!$B$15:$W$15, 0),FALSE)*$F93)</f>
        <v>0</v>
      </c>
      <c r="R93" s="1334">
        <f>IF(ISERROR(VLOOKUP(VLOOKUP($A93, 'E4 TB Allocation Details'!$A$18:$L$217, MATCH("Demand ID", 'E4 TB Allocation Details'!$A$18:$L$18, 0),FALSE), 'E2 Allocators'!$B$15:$W$361, MATCH('O5 Details by Class &amp; Accounts'!R$18, 'E2 Allocators'!$B$15:$W$15, 0),FALSE)*$F93), 0, VLOOKUP(VLOOKUP($A93, 'E4 TB Allocation Details'!$A$18:$L$217, MATCH("Demand ID", 'E4 TB Allocation Details'!$A$18:$L$18, 0),FALSE), 'E2 Allocators'!$B$15:$W$361, MATCH('O5 Details by Class &amp; Accounts'!R$18, 'E2 Allocators'!$B$15:$W$15, 0),FALSE)*$F93)</f>
        <v>0</v>
      </c>
      <c r="S93" s="1334">
        <f>IF(ISERROR(VLOOKUP(VLOOKUP($A93, 'E4 TB Allocation Details'!$A$18:$L$217, MATCH("Demand ID", 'E4 TB Allocation Details'!$A$18:$L$18, 0),FALSE), 'E2 Allocators'!$B$15:$W$361, MATCH('O5 Details by Class &amp; Accounts'!S$18, 'E2 Allocators'!$B$15:$W$15, 0),FALSE)*$F93), 0, VLOOKUP(VLOOKUP($A93, 'E4 TB Allocation Details'!$A$18:$L$217, MATCH("Demand ID", 'E4 TB Allocation Details'!$A$18:$L$18, 0),FALSE), 'E2 Allocators'!$B$15:$W$361, MATCH('O5 Details by Class &amp; Accounts'!S$18, 'E2 Allocators'!$B$15:$W$15, 0),FALSE)*$F93)</f>
        <v>0</v>
      </c>
      <c r="T93" s="1334">
        <f>IF(ISERROR(VLOOKUP(VLOOKUP($A93, 'E4 TB Allocation Details'!$A$18:$L$217, MATCH("Demand ID", 'E4 TB Allocation Details'!$A$18:$L$18, 0),FALSE), 'E2 Allocators'!$B$15:$W$361, MATCH('O5 Details by Class &amp; Accounts'!T$18, 'E2 Allocators'!$B$15:$W$15, 0),FALSE)*$F93), 0, VLOOKUP(VLOOKUP($A93, 'E4 TB Allocation Details'!$A$18:$L$217, MATCH("Demand ID", 'E4 TB Allocation Details'!$A$18:$L$18, 0),FALSE), 'E2 Allocators'!$B$15:$W$361, MATCH('O5 Details by Class &amp; Accounts'!T$18, 'E2 Allocators'!$B$15:$W$15, 0),FALSE)*$F93)</f>
        <v>0</v>
      </c>
      <c r="U93" s="1334">
        <f>IF(ISERROR(VLOOKUP(VLOOKUP($A93, 'E4 TB Allocation Details'!$A$18:$L$217, MATCH("Demand ID", 'E4 TB Allocation Details'!$A$18:$L$18, 0),FALSE), 'E2 Allocators'!$B$15:$W$361, MATCH('O5 Details by Class &amp; Accounts'!U$18, 'E2 Allocators'!$B$15:$W$15, 0),FALSE)*$F93), 0, VLOOKUP(VLOOKUP($A93, 'E4 TB Allocation Details'!$A$18:$L$217, MATCH("Demand ID", 'E4 TB Allocation Details'!$A$18:$L$18, 0),FALSE), 'E2 Allocators'!$B$15:$W$361, MATCH('O5 Details by Class &amp; Accounts'!U$18, 'E2 Allocators'!$B$15:$W$15, 0),FALSE)*$F93)</f>
        <v>0</v>
      </c>
      <c r="V93" s="1334">
        <f>IF(ISERROR(VLOOKUP(VLOOKUP($A93, 'E4 TB Allocation Details'!$A$18:$L$217, MATCH("Demand ID", 'E4 TB Allocation Details'!$A$18:$L$18, 0),FALSE), 'E2 Allocators'!$B$15:$W$361, MATCH('O5 Details by Class &amp; Accounts'!V$18, 'E2 Allocators'!$B$15:$W$15, 0),FALSE)*$F93), 0, VLOOKUP(VLOOKUP($A93, 'E4 TB Allocation Details'!$A$18:$L$217, MATCH("Demand ID", 'E4 TB Allocation Details'!$A$18:$L$18, 0),FALSE), 'E2 Allocators'!$B$15:$W$361, MATCH('O5 Details by Class &amp; Accounts'!V$18, 'E2 Allocators'!$B$15:$W$15, 0),FALSE)*$F93)</f>
        <v>0</v>
      </c>
      <c r="W93" s="1334">
        <f>IF(ISERROR(VLOOKUP(VLOOKUP($A93, 'E4 TB Allocation Details'!$A$18:$L$217, MATCH("Demand ID", 'E4 TB Allocation Details'!$A$18:$L$18, 0),FALSE), 'E2 Allocators'!$B$15:$W$361, MATCH('O5 Details by Class &amp; Accounts'!W$18, 'E2 Allocators'!$B$15:$W$15, 0),FALSE)*$F93), 0, VLOOKUP(VLOOKUP($A93, 'E4 TB Allocation Details'!$A$18:$L$217, MATCH("Demand ID", 'E4 TB Allocation Details'!$A$18:$L$18, 0),FALSE), 'E2 Allocators'!$B$15:$W$361, MATCH('O5 Details by Class &amp; Accounts'!W$18, 'E2 Allocators'!$B$15:$W$15, 0),FALSE)*$F93)</f>
        <v>0</v>
      </c>
      <c r="X93" s="1334">
        <f>IF(ISERROR(VLOOKUP(VLOOKUP($A93, 'E4 TB Allocation Details'!$A$18:$L$217, MATCH("Demand ID", 'E4 TB Allocation Details'!$A$18:$L$18, 0),FALSE), 'E2 Allocators'!$B$15:$W$361, MATCH('O5 Details by Class &amp; Accounts'!X$18, 'E2 Allocators'!$B$15:$W$15, 0),FALSE)*$F93), 0, VLOOKUP(VLOOKUP($A93, 'E4 TB Allocation Details'!$A$18:$L$217, MATCH("Demand ID", 'E4 TB Allocation Details'!$A$18:$L$18, 0),FALSE), 'E2 Allocators'!$B$15:$W$361, MATCH('O5 Details by Class &amp; Accounts'!X$18, 'E2 Allocators'!$B$15:$W$15, 0),FALSE)*$F93)</f>
        <v>0</v>
      </c>
      <c r="Y93" s="1334">
        <f>IF(ISERROR(VLOOKUP(VLOOKUP($A93, 'E4 TB Allocation Details'!$A$18:$L$217, MATCH("Demand ID", 'E4 TB Allocation Details'!$A$18:$L$18, 0),FALSE), 'E2 Allocators'!$B$15:$W$361, MATCH('O5 Details by Class &amp; Accounts'!Y$18, 'E2 Allocators'!$B$15:$W$15, 0),FALSE)*$F93), 0, VLOOKUP(VLOOKUP($A93, 'E4 TB Allocation Details'!$A$18:$L$217, MATCH("Demand ID", 'E4 TB Allocation Details'!$A$18:$L$18, 0),FALSE), 'E2 Allocators'!$B$15:$W$361, MATCH('O5 Details by Class &amp; Accounts'!Y$18, 'E2 Allocators'!$B$15:$W$15, 0),FALSE)*$F93)</f>
        <v>0</v>
      </c>
      <c r="Z93" s="1334">
        <f>IF(ISERROR(VLOOKUP(VLOOKUP($A93, 'E4 TB Allocation Details'!$A$18:$L$217, MATCH("Demand ID", 'E4 TB Allocation Details'!$A$18:$L$18, 0),FALSE), 'E2 Allocators'!$B$15:$W$361, MATCH('O5 Details by Class &amp; Accounts'!Z$18, 'E2 Allocators'!$B$15:$W$15, 0),FALSE)*$F93), 0, VLOOKUP(VLOOKUP($A93, 'E4 TB Allocation Details'!$A$18:$L$217, MATCH("Demand ID", 'E4 TB Allocation Details'!$A$18:$L$18, 0),FALSE), 'E2 Allocators'!$B$15:$W$361, MATCH('O5 Details by Class &amp; Accounts'!Z$18, 'E2 Allocators'!$B$15:$W$15, 0),FALSE)*$F93)</f>
        <v>0</v>
      </c>
      <c r="AA93" s="1334">
        <f>IF(ISERROR(VLOOKUP(VLOOKUP($A93, 'E4 TB Allocation Details'!$A$18:$L$217, MATCH("Demand ID", 'E4 TB Allocation Details'!$A$18:$L$18, 0),FALSE), 'E2 Allocators'!$B$15:$W$361, MATCH('O5 Details by Class &amp; Accounts'!AA$18, 'E2 Allocators'!$B$15:$W$15, 0),FALSE)*$F93), 0, VLOOKUP(VLOOKUP($A93, 'E4 TB Allocation Details'!$A$18:$L$217, MATCH("Demand ID", 'E4 TB Allocation Details'!$A$18:$L$18, 0),FALSE), 'E2 Allocators'!$B$15:$W$361, MATCH('O5 Details by Class &amp; Accounts'!AA$18, 'E2 Allocators'!$B$15:$W$15, 0),FALSE)*$F93)</f>
        <v>0</v>
      </c>
      <c r="AB93" s="1334">
        <f>IF(ISERROR(VLOOKUP(VLOOKUP($A93, 'E4 TB Allocation Details'!$A$18:$L$217, MATCH("Demand ID", 'E4 TB Allocation Details'!$A$18:$L$18, 0),FALSE), 'E2 Allocators'!$B$15:$W$361, MATCH('O5 Details by Class &amp; Accounts'!AB$18, 'E2 Allocators'!$B$15:$W$15, 0),FALSE)*$F93), 0, VLOOKUP(VLOOKUP($A93, 'E4 TB Allocation Details'!$A$18:$L$217, MATCH("Demand ID", 'E4 TB Allocation Details'!$A$18:$L$18, 0),FALSE), 'E2 Allocators'!$B$15:$W$361, MATCH('O5 Details by Class &amp; Accounts'!AB$18, 'E2 Allocators'!$B$15:$W$15, 0),FALSE)*$F93)</f>
        <v>0</v>
      </c>
      <c r="AC93" s="1334">
        <f t="shared" si="21"/>
        <v>0</v>
      </c>
      <c r="AD93" s="1334">
        <f>IF(ISERROR(VLOOKUP(VLOOKUP($A93, 'E4 TB Allocation Details'!$A$18:$L$217, MATCH("Customer ID", 'E4 TB Allocation Details'!$A$18:$L$18, 0),FALSE), 'E2 Allocators'!$B$15:$W$361, MATCH('O5 Details by Class &amp; Accounts'!AD$18, 'E2 Allocators'!$B$15:$W$15, 0),FALSE)*$G93), 0, VLOOKUP(VLOOKUP($A93, 'E4 TB Allocation Details'!$A$18:$L$217, MATCH("Customer ID", 'E4 TB Allocation Details'!$A$18:$L$18, 0),FALSE), 'E2 Allocators'!$B$15:$W$361, MATCH('O5 Details by Class &amp; Accounts'!AD$18, 'E2 Allocators'!$B$15:$W$15, 0),FALSE)*$G93)</f>
        <v>0</v>
      </c>
      <c r="AE93" s="1334">
        <f>IF(ISERROR(VLOOKUP(VLOOKUP($A93, 'E4 TB Allocation Details'!$A$18:$L$217, MATCH("Customer ID", 'E4 TB Allocation Details'!$A$18:$L$18, 0),FALSE), 'E2 Allocators'!$B$15:$W$361, MATCH('O5 Details by Class &amp; Accounts'!AE$18, 'E2 Allocators'!$B$15:$W$15, 0),FALSE)*$G93), 0, VLOOKUP(VLOOKUP($A93, 'E4 TB Allocation Details'!$A$18:$L$217, MATCH("Customer ID", 'E4 TB Allocation Details'!$A$18:$L$18, 0),FALSE), 'E2 Allocators'!$B$15:$W$361, MATCH('O5 Details by Class &amp; Accounts'!AE$18, 'E2 Allocators'!$B$15:$W$15, 0),FALSE)*$G93)</f>
        <v>0</v>
      </c>
      <c r="AF93" s="1334">
        <f>IF(ISERROR(VLOOKUP(VLOOKUP($A93, 'E4 TB Allocation Details'!$A$18:$L$217, MATCH("Customer ID", 'E4 TB Allocation Details'!$A$18:$L$18, 0),FALSE), 'E2 Allocators'!$B$15:$W$361, MATCH('O5 Details by Class &amp; Accounts'!AF$18, 'E2 Allocators'!$B$15:$W$15, 0),FALSE)*$G93), 0, VLOOKUP(VLOOKUP($A93, 'E4 TB Allocation Details'!$A$18:$L$217, MATCH("Customer ID", 'E4 TB Allocation Details'!$A$18:$L$18, 0),FALSE), 'E2 Allocators'!$B$15:$W$361, MATCH('O5 Details by Class &amp; Accounts'!AF$18, 'E2 Allocators'!$B$15:$W$15, 0),FALSE)*$G93)</f>
        <v>0</v>
      </c>
      <c r="AG93" s="1334">
        <f>IF(ISERROR(VLOOKUP(VLOOKUP($A93, 'E4 TB Allocation Details'!$A$18:$L$217, MATCH("Customer ID", 'E4 TB Allocation Details'!$A$18:$L$18, 0),FALSE), 'E2 Allocators'!$B$15:$W$361, MATCH('O5 Details by Class &amp; Accounts'!AG$18, 'E2 Allocators'!$B$15:$W$15, 0),FALSE)*$G93), 0, VLOOKUP(VLOOKUP($A93, 'E4 TB Allocation Details'!$A$18:$L$217, MATCH("Customer ID", 'E4 TB Allocation Details'!$A$18:$L$18, 0),FALSE), 'E2 Allocators'!$B$15:$W$361, MATCH('O5 Details by Class &amp; Accounts'!AG$18, 'E2 Allocators'!$B$15:$W$15, 0),FALSE)*$G93)</f>
        <v>0</v>
      </c>
      <c r="AH93" s="1334">
        <f>IF(ISERROR(VLOOKUP(VLOOKUP($A93, 'E4 TB Allocation Details'!$A$18:$L$217, MATCH("Customer ID", 'E4 TB Allocation Details'!$A$18:$L$18, 0),FALSE), 'E2 Allocators'!$B$15:$W$361, MATCH('O5 Details by Class &amp; Accounts'!AH$18, 'E2 Allocators'!$B$15:$W$15, 0),FALSE)*$G93), 0, VLOOKUP(VLOOKUP($A93, 'E4 TB Allocation Details'!$A$18:$L$217, MATCH("Customer ID", 'E4 TB Allocation Details'!$A$18:$L$18, 0),FALSE), 'E2 Allocators'!$B$15:$W$361, MATCH('O5 Details by Class &amp; Accounts'!AH$18, 'E2 Allocators'!$B$15:$W$15, 0),FALSE)*$G93)</f>
        <v>0</v>
      </c>
      <c r="AI93" s="1334">
        <f>IF(ISERROR(VLOOKUP(VLOOKUP($A93, 'E4 TB Allocation Details'!$A$18:$L$217, MATCH("Customer ID", 'E4 TB Allocation Details'!$A$18:$L$18, 0),FALSE), 'E2 Allocators'!$B$15:$W$361, MATCH('O5 Details by Class &amp; Accounts'!AI$18, 'E2 Allocators'!$B$15:$W$15, 0),FALSE)*$G93), 0, VLOOKUP(VLOOKUP($A93, 'E4 TB Allocation Details'!$A$18:$L$217, MATCH("Customer ID", 'E4 TB Allocation Details'!$A$18:$L$18, 0),FALSE), 'E2 Allocators'!$B$15:$W$361, MATCH('O5 Details by Class &amp; Accounts'!AI$18, 'E2 Allocators'!$B$15:$W$15, 0),FALSE)*$G93)</f>
        <v>0</v>
      </c>
      <c r="AJ93" s="1334">
        <f>IF(ISERROR(VLOOKUP(VLOOKUP($A93, 'E4 TB Allocation Details'!$A$18:$L$217, MATCH("Customer ID", 'E4 TB Allocation Details'!$A$18:$L$18, 0),FALSE), 'E2 Allocators'!$B$15:$W$361, MATCH('O5 Details by Class &amp; Accounts'!AJ$18, 'E2 Allocators'!$B$15:$W$15, 0),FALSE)*$G93), 0, VLOOKUP(VLOOKUP($A93, 'E4 TB Allocation Details'!$A$18:$L$217, MATCH("Customer ID", 'E4 TB Allocation Details'!$A$18:$L$18, 0),FALSE), 'E2 Allocators'!$B$15:$W$361, MATCH('O5 Details by Class &amp; Accounts'!AJ$18, 'E2 Allocators'!$B$15:$W$15, 0),FALSE)*$G93)</f>
        <v>0</v>
      </c>
      <c r="AK93" s="1334">
        <f>IF(ISERROR(VLOOKUP(VLOOKUP($A93, 'E4 TB Allocation Details'!$A$18:$L$217, MATCH("Customer ID", 'E4 TB Allocation Details'!$A$18:$L$18, 0),FALSE), 'E2 Allocators'!$B$15:$W$361, MATCH('O5 Details by Class &amp; Accounts'!AK$18, 'E2 Allocators'!$B$15:$W$15, 0),FALSE)*$G93), 0, VLOOKUP(VLOOKUP($A93, 'E4 TB Allocation Details'!$A$18:$L$217, MATCH("Customer ID", 'E4 TB Allocation Details'!$A$18:$L$18, 0),FALSE), 'E2 Allocators'!$B$15:$W$361, MATCH('O5 Details by Class &amp; Accounts'!AK$18, 'E2 Allocators'!$B$15:$W$15, 0),FALSE)*$G93)</f>
        <v>0</v>
      </c>
      <c r="AL93" s="1334">
        <f>IF(ISERROR(VLOOKUP(VLOOKUP($A93, 'E4 TB Allocation Details'!$A$18:$L$217, MATCH("Customer ID", 'E4 TB Allocation Details'!$A$18:$L$18, 0),FALSE), 'E2 Allocators'!$B$15:$W$361, MATCH('O5 Details by Class &amp; Accounts'!AL$18, 'E2 Allocators'!$B$15:$W$15, 0),FALSE)*$G93), 0, VLOOKUP(VLOOKUP($A93, 'E4 TB Allocation Details'!$A$18:$L$217, MATCH("Customer ID", 'E4 TB Allocation Details'!$A$18:$L$18, 0),FALSE), 'E2 Allocators'!$B$15:$W$361, MATCH('O5 Details by Class &amp; Accounts'!AL$18, 'E2 Allocators'!$B$15:$W$15, 0),FALSE)*$G93)</f>
        <v>0</v>
      </c>
      <c r="AM93" s="1334">
        <f>IF(ISERROR(VLOOKUP(VLOOKUP($A93, 'E4 TB Allocation Details'!$A$18:$L$217, MATCH("Customer ID", 'E4 TB Allocation Details'!$A$18:$L$18, 0),FALSE), 'E2 Allocators'!$B$15:$W$361, MATCH('O5 Details by Class &amp; Accounts'!AM$18, 'E2 Allocators'!$B$15:$W$15, 0),FALSE)*$G93), 0, VLOOKUP(VLOOKUP($A93, 'E4 TB Allocation Details'!$A$18:$L$217, MATCH("Customer ID", 'E4 TB Allocation Details'!$A$18:$L$18, 0),FALSE), 'E2 Allocators'!$B$15:$W$361, MATCH('O5 Details by Class &amp; Accounts'!AM$18, 'E2 Allocators'!$B$15:$W$15, 0),FALSE)*$G93)</f>
        <v>0</v>
      </c>
      <c r="AN93" s="1334">
        <f>IF(ISERROR(VLOOKUP(VLOOKUP($A93, 'E4 TB Allocation Details'!$A$18:$L$217, MATCH("Customer ID", 'E4 TB Allocation Details'!$A$18:$L$18, 0),FALSE), 'E2 Allocators'!$B$15:$W$361, MATCH('O5 Details by Class &amp; Accounts'!AN$18, 'E2 Allocators'!$B$15:$W$15, 0),FALSE)*$G93), 0, VLOOKUP(VLOOKUP($A93, 'E4 TB Allocation Details'!$A$18:$L$217, MATCH("Customer ID", 'E4 TB Allocation Details'!$A$18:$L$18, 0),FALSE), 'E2 Allocators'!$B$15:$W$361, MATCH('O5 Details by Class &amp; Accounts'!AN$18, 'E2 Allocators'!$B$15:$W$15, 0),FALSE)*$G93)</f>
        <v>0</v>
      </c>
      <c r="AO93" s="1334">
        <f>IF(ISERROR(VLOOKUP(VLOOKUP($A93, 'E4 TB Allocation Details'!$A$18:$L$217, MATCH("Customer ID", 'E4 TB Allocation Details'!$A$18:$L$18, 0),FALSE), 'E2 Allocators'!$B$15:$W$361, MATCH('O5 Details by Class &amp; Accounts'!AO$18, 'E2 Allocators'!$B$15:$W$15, 0),FALSE)*$G93), 0, VLOOKUP(VLOOKUP($A93, 'E4 TB Allocation Details'!$A$18:$L$217, MATCH("Customer ID", 'E4 TB Allocation Details'!$A$18:$L$18, 0),FALSE), 'E2 Allocators'!$B$15:$W$361, MATCH('O5 Details by Class &amp; Accounts'!AO$18, 'E2 Allocators'!$B$15:$W$15, 0),FALSE)*$G93)</f>
        <v>0</v>
      </c>
      <c r="AP93" s="1334">
        <f>IF(ISERROR(VLOOKUP(VLOOKUP($A93, 'E4 TB Allocation Details'!$A$18:$L$217, MATCH("Customer ID", 'E4 TB Allocation Details'!$A$18:$L$18, 0),FALSE), 'E2 Allocators'!$B$15:$W$361, MATCH('O5 Details by Class &amp; Accounts'!AP$18, 'E2 Allocators'!$B$15:$W$15, 0),FALSE)*$G93), 0, VLOOKUP(VLOOKUP($A93, 'E4 TB Allocation Details'!$A$18:$L$217, MATCH("Customer ID", 'E4 TB Allocation Details'!$A$18:$L$18, 0),FALSE), 'E2 Allocators'!$B$15:$W$361, MATCH('O5 Details by Class &amp; Accounts'!AP$18, 'E2 Allocators'!$B$15:$W$15, 0),FALSE)*$G93)</f>
        <v>0</v>
      </c>
      <c r="AQ93" s="1334">
        <f>IF(ISERROR(VLOOKUP(VLOOKUP($A93, 'E4 TB Allocation Details'!$A$18:$L$217, MATCH("Customer ID", 'E4 TB Allocation Details'!$A$18:$L$18, 0),FALSE), 'E2 Allocators'!$B$15:$W$361, MATCH('O5 Details by Class &amp; Accounts'!AQ$18, 'E2 Allocators'!$B$15:$W$15, 0),FALSE)*$G93), 0, VLOOKUP(VLOOKUP($A93, 'E4 TB Allocation Details'!$A$18:$L$217, MATCH("Customer ID", 'E4 TB Allocation Details'!$A$18:$L$18, 0),FALSE), 'E2 Allocators'!$B$15:$W$361, MATCH('O5 Details by Class &amp; Accounts'!AQ$18, 'E2 Allocators'!$B$15:$W$15, 0),FALSE)*$G93)</f>
        <v>0</v>
      </c>
      <c r="AR93" s="1334">
        <f>IF(ISERROR(VLOOKUP(VLOOKUP($A93, 'E4 TB Allocation Details'!$A$18:$L$217, MATCH("Customer ID", 'E4 TB Allocation Details'!$A$18:$L$18, 0),FALSE), 'E2 Allocators'!$B$15:$W$361, MATCH('O5 Details by Class &amp; Accounts'!AR$18, 'E2 Allocators'!$B$15:$W$15, 0),FALSE)*$G93), 0, VLOOKUP(VLOOKUP($A93, 'E4 TB Allocation Details'!$A$18:$L$217, MATCH("Customer ID", 'E4 TB Allocation Details'!$A$18:$L$18, 0),FALSE), 'E2 Allocators'!$B$15:$W$361, MATCH('O5 Details by Class &amp; Accounts'!AR$18, 'E2 Allocators'!$B$15:$W$15, 0),FALSE)*$G93)</f>
        <v>0</v>
      </c>
      <c r="AS93" s="1334">
        <f>IF(ISERROR(VLOOKUP(VLOOKUP($A93, 'E4 TB Allocation Details'!$A$18:$L$217, MATCH("Customer ID", 'E4 TB Allocation Details'!$A$18:$L$18, 0),FALSE), 'E2 Allocators'!$B$15:$W$361, MATCH('O5 Details by Class &amp; Accounts'!AS$18, 'E2 Allocators'!$B$15:$W$15, 0),FALSE)*$G93), 0, VLOOKUP(VLOOKUP($A93, 'E4 TB Allocation Details'!$A$18:$L$217, MATCH("Customer ID", 'E4 TB Allocation Details'!$A$18:$L$18, 0),FALSE), 'E2 Allocators'!$B$15:$W$361, MATCH('O5 Details by Class &amp; Accounts'!AS$18, 'E2 Allocators'!$B$15:$W$15, 0),FALSE)*$G93)</f>
        <v>0</v>
      </c>
      <c r="AT93" s="1334">
        <f>IF(ISERROR(VLOOKUP(VLOOKUP($A93, 'E4 TB Allocation Details'!$A$18:$L$217, MATCH("Customer ID", 'E4 TB Allocation Details'!$A$18:$L$18, 0),FALSE), 'E2 Allocators'!$B$15:$W$361, MATCH('O5 Details by Class &amp; Accounts'!AT$18, 'E2 Allocators'!$B$15:$W$15, 0),FALSE)*$G93), 0, VLOOKUP(VLOOKUP($A93, 'E4 TB Allocation Details'!$A$18:$L$217, MATCH("Customer ID", 'E4 TB Allocation Details'!$A$18:$L$18, 0),FALSE), 'E2 Allocators'!$B$15:$W$361, MATCH('O5 Details by Class &amp; Accounts'!AT$18, 'E2 Allocators'!$B$15:$W$15, 0),FALSE)*$G93)</f>
        <v>0</v>
      </c>
      <c r="AU93" s="1334">
        <f>IF(ISERROR(VLOOKUP(VLOOKUP($A93, 'E4 TB Allocation Details'!$A$18:$L$217, MATCH("Customer ID", 'E4 TB Allocation Details'!$A$18:$L$18, 0),FALSE), 'E2 Allocators'!$B$15:$W$361, MATCH('O5 Details by Class &amp; Accounts'!AU$18, 'E2 Allocators'!$B$15:$W$15, 0),FALSE)*$G93), 0, VLOOKUP(VLOOKUP($A93, 'E4 TB Allocation Details'!$A$18:$L$217, MATCH("Customer ID", 'E4 TB Allocation Details'!$A$18:$L$18, 0),FALSE), 'E2 Allocators'!$B$15:$W$361, MATCH('O5 Details by Class &amp; Accounts'!AU$18, 'E2 Allocators'!$B$15:$W$15, 0),FALSE)*$G93)</f>
        <v>0</v>
      </c>
      <c r="AV93" s="1334">
        <f>IF(ISERROR(VLOOKUP(VLOOKUP($A93, 'E4 TB Allocation Details'!$A$18:$L$217, MATCH("Customer ID", 'E4 TB Allocation Details'!$A$18:$L$18, 0),FALSE), 'E2 Allocators'!$B$15:$W$361, MATCH('O5 Details by Class &amp; Accounts'!AV$18, 'E2 Allocators'!$B$15:$W$15, 0),FALSE)*$G93), 0, VLOOKUP(VLOOKUP($A93, 'E4 TB Allocation Details'!$A$18:$L$217, MATCH("Customer ID", 'E4 TB Allocation Details'!$A$18:$L$18, 0),FALSE), 'E2 Allocators'!$B$15:$W$361, MATCH('O5 Details by Class &amp; Accounts'!AV$18, 'E2 Allocators'!$B$15:$W$15, 0),FALSE)*$G93)</f>
        <v>0</v>
      </c>
      <c r="AW93" s="1334">
        <f>IF(ISERROR(VLOOKUP(VLOOKUP($A93, 'E4 TB Allocation Details'!$A$18:$L$217, MATCH("Customer ID", 'E4 TB Allocation Details'!$A$18:$L$18, 0),FALSE), 'E2 Allocators'!$B$15:$W$361, MATCH('O5 Details by Class &amp; Accounts'!AW$18, 'E2 Allocators'!$B$15:$W$15, 0),FALSE)*$G93), 0, VLOOKUP(VLOOKUP($A93, 'E4 TB Allocation Details'!$A$18:$L$217, MATCH("Customer ID", 'E4 TB Allocation Details'!$A$18:$L$18, 0),FALSE), 'E2 Allocators'!$B$15:$W$361, MATCH('O5 Details by Class &amp; Accounts'!AW$18, 'E2 Allocators'!$B$15:$W$15, 0),FALSE)*$G93)</f>
        <v>0</v>
      </c>
      <c r="AX93" s="1334">
        <f t="shared" si="22"/>
        <v>0</v>
      </c>
      <c r="AY93" s="1334">
        <f>IF(ISERROR(VLOOKUP(VLOOKUP($A93, 'E4 TB Allocation Details'!$A$18:$L$217, MATCH("Misc ID", 'E4 TB Allocation Details'!$A$18:$L$18, 0),FALSE), 'E2 Allocators'!$B$15:$W$361, MATCH('O5 Details by Class &amp; Accounts'!AY$18, 'E2 Allocators'!$B$15:$W$15, 0),FALSE)*$E93), 0, VLOOKUP(VLOOKUP($A93, 'E4 TB Allocation Details'!$A$18:$L$217, MATCH("Misc ID", 'E4 TB Allocation Details'!$A$18:$L$18, 0),FALSE), 'E2 Allocators'!$B$15:$W$361, MATCH('O5 Details by Class &amp; Accounts'!AY$18, 'E2 Allocators'!$B$15:$W$15, 0),FALSE)*$E93)</f>
        <v>0</v>
      </c>
      <c r="AZ93" s="1334">
        <f>IF(ISERROR(VLOOKUP(VLOOKUP($A93, 'E4 TB Allocation Details'!$A$18:$L$217, MATCH("Misc ID", 'E4 TB Allocation Details'!$A$18:$L$18, 0),FALSE), 'E2 Allocators'!$B$15:$W$361, MATCH('O5 Details by Class &amp; Accounts'!AZ$18, 'E2 Allocators'!$B$15:$W$15, 0),FALSE)*$E93), 0, VLOOKUP(VLOOKUP($A93, 'E4 TB Allocation Details'!$A$18:$L$217, MATCH("Misc ID", 'E4 TB Allocation Details'!$A$18:$L$18, 0),FALSE), 'E2 Allocators'!$B$15:$W$361, MATCH('O5 Details by Class &amp; Accounts'!AZ$18, 'E2 Allocators'!$B$15:$W$15, 0),FALSE)*$E93)</f>
        <v>0</v>
      </c>
      <c r="BA93" s="1334">
        <f>IF(ISERROR(VLOOKUP(VLOOKUP($A93, 'E4 TB Allocation Details'!$A$18:$L$217, MATCH("Misc ID", 'E4 TB Allocation Details'!$A$18:$L$18, 0),FALSE), 'E2 Allocators'!$B$15:$W$361, MATCH('O5 Details by Class &amp; Accounts'!BA$18, 'E2 Allocators'!$B$15:$W$15, 0),FALSE)*$E93), 0, VLOOKUP(VLOOKUP($A93, 'E4 TB Allocation Details'!$A$18:$L$217, MATCH("Misc ID", 'E4 TB Allocation Details'!$A$18:$L$18, 0),FALSE), 'E2 Allocators'!$B$15:$W$361, MATCH('O5 Details by Class &amp; Accounts'!BA$18, 'E2 Allocators'!$B$15:$W$15, 0),FALSE)*$E93)</f>
        <v>0</v>
      </c>
      <c r="BB93" s="1334">
        <f>IF(ISERROR(VLOOKUP(VLOOKUP($A93, 'E4 TB Allocation Details'!$A$18:$L$217, MATCH("Misc ID", 'E4 TB Allocation Details'!$A$18:$L$18, 0),FALSE), 'E2 Allocators'!$B$15:$W$361, MATCH('O5 Details by Class &amp; Accounts'!BB$18, 'E2 Allocators'!$B$15:$W$15, 0),FALSE)*$E93), 0, VLOOKUP(VLOOKUP($A93, 'E4 TB Allocation Details'!$A$18:$L$217, MATCH("Misc ID", 'E4 TB Allocation Details'!$A$18:$L$18, 0),FALSE), 'E2 Allocators'!$B$15:$W$361, MATCH('O5 Details by Class &amp; Accounts'!BB$18, 'E2 Allocators'!$B$15:$W$15, 0),FALSE)*$E93)</f>
        <v>0</v>
      </c>
      <c r="BC93" s="1334">
        <f>IF(ISERROR(VLOOKUP(VLOOKUP($A93, 'E4 TB Allocation Details'!$A$18:$L$217, MATCH("Misc ID", 'E4 TB Allocation Details'!$A$18:$L$18, 0),FALSE), 'E2 Allocators'!$B$15:$W$361, MATCH('O5 Details by Class &amp; Accounts'!BC$18, 'E2 Allocators'!$B$15:$W$15, 0),FALSE)*$E93), 0, VLOOKUP(VLOOKUP($A93, 'E4 TB Allocation Details'!$A$18:$L$217, MATCH("Misc ID", 'E4 TB Allocation Details'!$A$18:$L$18, 0),FALSE), 'E2 Allocators'!$B$15:$W$361, MATCH('O5 Details by Class &amp; Accounts'!BC$18, 'E2 Allocators'!$B$15:$W$15, 0),FALSE)*$E93)</f>
        <v>0</v>
      </c>
      <c r="BD93" s="1334">
        <f>IF(ISERROR(VLOOKUP(VLOOKUP($A93, 'E4 TB Allocation Details'!$A$18:$L$217, MATCH("Misc ID", 'E4 TB Allocation Details'!$A$18:$L$18, 0),FALSE), 'E2 Allocators'!$B$15:$W$361, MATCH('O5 Details by Class &amp; Accounts'!BD$18, 'E2 Allocators'!$B$15:$W$15, 0),FALSE)*$E93), 0, VLOOKUP(VLOOKUP($A93, 'E4 TB Allocation Details'!$A$18:$L$217, MATCH("Misc ID", 'E4 TB Allocation Details'!$A$18:$L$18, 0),FALSE), 'E2 Allocators'!$B$15:$W$361, MATCH('O5 Details by Class &amp; Accounts'!BD$18, 'E2 Allocators'!$B$15:$W$15, 0),FALSE)*$E93)</f>
        <v>0</v>
      </c>
      <c r="BE93" s="1334">
        <f>IF(ISERROR(VLOOKUP(VLOOKUP($A93, 'E4 TB Allocation Details'!$A$18:$L$217, MATCH("Misc ID", 'E4 TB Allocation Details'!$A$18:$L$18, 0),FALSE), 'E2 Allocators'!$B$15:$W$361, MATCH('O5 Details by Class &amp; Accounts'!BE$18, 'E2 Allocators'!$B$15:$W$15, 0),FALSE)*$E93), 0, VLOOKUP(VLOOKUP($A93, 'E4 TB Allocation Details'!$A$18:$L$217, MATCH("Misc ID", 'E4 TB Allocation Details'!$A$18:$L$18, 0),FALSE), 'E2 Allocators'!$B$15:$W$361, MATCH('O5 Details by Class &amp; Accounts'!BE$18, 'E2 Allocators'!$B$15:$W$15, 0),FALSE)*$E93)</f>
        <v>0</v>
      </c>
      <c r="BF93" s="1334">
        <f>IF(ISERROR(VLOOKUP(VLOOKUP($A93, 'E4 TB Allocation Details'!$A$18:$L$217, MATCH("Misc ID", 'E4 TB Allocation Details'!$A$18:$L$18, 0),FALSE), 'E2 Allocators'!$B$15:$W$361, MATCH('O5 Details by Class &amp; Accounts'!BF$18, 'E2 Allocators'!$B$15:$W$15, 0),FALSE)*$E93), 0, VLOOKUP(VLOOKUP($A93, 'E4 TB Allocation Details'!$A$18:$L$217, MATCH("Misc ID", 'E4 TB Allocation Details'!$A$18:$L$18, 0),FALSE), 'E2 Allocators'!$B$15:$W$361, MATCH('O5 Details by Class &amp; Accounts'!BF$18, 'E2 Allocators'!$B$15:$W$15, 0),FALSE)*$E93)</f>
        <v>0</v>
      </c>
      <c r="BG93" s="1334">
        <f>IF(ISERROR(VLOOKUP(VLOOKUP($A93, 'E4 TB Allocation Details'!$A$18:$L$217, MATCH("Misc ID", 'E4 TB Allocation Details'!$A$18:$L$18, 0),FALSE), 'E2 Allocators'!$B$15:$W$361, MATCH('O5 Details by Class &amp; Accounts'!BG$18, 'E2 Allocators'!$B$15:$W$15, 0),FALSE)*$E93), 0, VLOOKUP(VLOOKUP($A93, 'E4 TB Allocation Details'!$A$18:$L$217, MATCH("Misc ID", 'E4 TB Allocation Details'!$A$18:$L$18, 0),FALSE), 'E2 Allocators'!$B$15:$W$361, MATCH('O5 Details by Class &amp; Accounts'!BG$18, 'E2 Allocators'!$B$15:$W$15, 0),FALSE)*$E93)</f>
        <v>0</v>
      </c>
      <c r="BH93" s="1334">
        <f>IF(ISERROR(VLOOKUP(VLOOKUP($A93, 'E4 TB Allocation Details'!$A$18:$L$217, MATCH("Misc ID", 'E4 TB Allocation Details'!$A$18:$L$18, 0),FALSE), 'E2 Allocators'!$B$15:$W$361, MATCH('O5 Details by Class &amp; Accounts'!BH$18, 'E2 Allocators'!$B$15:$W$15, 0),FALSE)*$E93), 0, VLOOKUP(VLOOKUP($A93, 'E4 TB Allocation Details'!$A$18:$L$217, MATCH("Misc ID", 'E4 TB Allocation Details'!$A$18:$L$18, 0),FALSE), 'E2 Allocators'!$B$15:$W$361, MATCH('O5 Details by Class &amp; Accounts'!BH$18, 'E2 Allocators'!$B$15:$W$15, 0),FALSE)*$E93)</f>
        <v>0</v>
      </c>
      <c r="BI93" s="1334">
        <f>IF(ISERROR(VLOOKUP(VLOOKUP($A93, 'E4 TB Allocation Details'!$A$18:$L$217, MATCH("Misc ID", 'E4 TB Allocation Details'!$A$18:$L$18, 0),FALSE), 'E2 Allocators'!$B$15:$W$361, MATCH('O5 Details by Class &amp; Accounts'!BI$18, 'E2 Allocators'!$B$15:$W$15, 0),FALSE)*$E93), 0, VLOOKUP(VLOOKUP($A93, 'E4 TB Allocation Details'!$A$18:$L$217, MATCH("Misc ID", 'E4 TB Allocation Details'!$A$18:$L$18, 0),FALSE), 'E2 Allocators'!$B$15:$W$361, MATCH('O5 Details by Class &amp; Accounts'!BI$18, 'E2 Allocators'!$B$15:$W$15, 0),FALSE)*$E93)</f>
        <v>0</v>
      </c>
      <c r="BJ93" s="1334">
        <f>IF(ISERROR(VLOOKUP(VLOOKUP($A93, 'E4 TB Allocation Details'!$A$18:$L$217, MATCH("Misc ID", 'E4 TB Allocation Details'!$A$18:$L$18, 0),FALSE), 'E2 Allocators'!$B$15:$W$361, MATCH('O5 Details by Class &amp; Accounts'!BJ$18, 'E2 Allocators'!$B$15:$W$15, 0),FALSE)*$E93), 0, VLOOKUP(VLOOKUP($A93, 'E4 TB Allocation Details'!$A$18:$L$217, MATCH("Misc ID", 'E4 TB Allocation Details'!$A$18:$L$18, 0),FALSE), 'E2 Allocators'!$B$15:$W$361, MATCH('O5 Details by Class &amp; Accounts'!BJ$18, 'E2 Allocators'!$B$15:$W$15, 0),FALSE)*$E93)</f>
        <v>0</v>
      </c>
      <c r="BK93" s="1334">
        <f>IF(ISERROR(VLOOKUP(VLOOKUP($A93, 'E4 TB Allocation Details'!$A$18:$L$217, MATCH("Misc ID", 'E4 TB Allocation Details'!$A$18:$L$18, 0),FALSE), 'E2 Allocators'!$B$15:$W$361, MATCH('O5 Details by Class &amp; Accounts'!BK$18, 'E2 Allocators'!$B$15:$W$15, 0),FALSE)*$E93), 0, VLOOKUP(VLOOKUP($A93, 'E4 TB Allocation Details'!$A$18:$L$217, MATCH("Misc ID", 'E4 TB Allocation Details'!$A$18:$L$18, 0),FALSE), 'E2 Allocators'!$B$15:$W$361, MATCH('O5 Details by Class &amp; Accounts'!BK$18, 'E2 Allocators'!$B$15:$W$15, 0),FALSE)*$E93)</f>
        <v>0</v>
      </c>
      <c r="BL93" s="1334">
        <f>IF(ISERROR(VLOOKUP(VLOOKUP($A93, 'E4 TB Allocation Details'!$A$18:$L$217, MATCH("Misc ID", 'E4 TB Allocation Details'!$A$18:$L$18, 0),FALSE), 'E2 Allocators'!$B$15:$W$361, MATCH('O5 Details by Class &amp; Accounts'!BL$18, 'E2 Allocators'!$B$15:$W$15, 0),FALSE)*$E93), 0, VLOOKUP(VLOOKUP($A93, 'E4 TB Allocation Details'!$A$18:$L$217, MATCH("Misc ID", 'E4 TB Allocation Details'!$A$18:$L$18, 0),FALSE), 'E2 Allocators'!$B$15:$W$361, MATCH('O5 Details by Class &amp; Accounts'!BL$18, 'E2 Allocators'!$B$15:$W$15, 0),FALSE)*$E93)</f>
        <v>0</v>
      </c>
      <c r="BM93" s="1334">
        <f>IF(ISERROR(VLOOKUP(VLOOKUP($A93, 'E4 TB Allocation Details'!$A$18:$L$217, MATCH("Misc ID", 'E4 TB Allocation Details'!$A$18:$L$18, 0),FALSE), 'E2 Allocators'!$B$15:$W$361, MATCH('O5 Details by Class &amp; Accounts'!BM$18, 'E2 Allocators'!$B$15:$W$15, 0),FALSE)*$E93), 0, VLOOKUP(VLOOKUP($A93, 'E4 TB Allocation Details'!$A$18:$L$217, MATCH("Misc ID", 'E4 TB Allocation Details'!$A$18:$L$18, 0),FALSE), 'E2 Allocators'!$B$15:$W$361, MATCH('O5 Details by Class &amp; Accounts'!BM$18, 'E2 Allocators'!$B$15:$W$15, 0),FALSE)*$E93)</f>
        <v>0</v>
      </c>
      <c r="BN93" s="1334">
        <f>IF(ISERROR(VLOOKUP(VLOOKUP($A93, 'E4 TB Allocation Details'!$A$18:$L$217, MATCH("Misc ID", 'E4 TB Allocation Details'!$A$18:$L$18, 0),FALSE), 'E2 Allocators'!$B$15:$W$361, MATCH('O5 Details by Class &amp; Accounts'!BN$18, 'E2 Allocators'!$B$15:$W$15, 0),FALSE)*$E93), 0, VLOOKUP(VLOOKUP($A93, 'E4 TB Allocation Details'!$A$18:$L$217, MATCH("Misc ID", 'E4 TB Allocation Details'!$A$18:$L$18, 0),FALSE), 'E2 Allocators'!$B$15:$W$361, MATCH('O5 Details by Class &amp; Accounts'!BN$18, 'E2 Allocators'!$B$15:$W$15, 0),FALSE)*$E93)</f>
        <v>0</v>
      </c>
      <c r="BO93" s="1334">
        <f>IF(ISERROR(VLOOKUP(VLOOKUP($A93, 'E4 TB Allocation Details'!$A$18:$L$217, MATCH("Misc ID", 'E4 TB Allocation Details'!$A$18:$L$18, 0),FALSE), 'E2 Allocators'!$B$15:$W$361, MATCH('O5 Details by Class &amp; Accounts'!BO$18, 'E2 Allocators'!$B$15:$W$15, 0),FALSE)*$E93), 0, VLOOKUP(VLOOKUP($A93, 'E4 TB Allocation Details'!$A$18:$L$217, MATCH("Misc ID", 'E4 TB Allocation Details'!$A$18:$L$18, 0),FALSE), 'E2 Allocators'!$B$15:$W$361, MATCH('O5 Details by Class &amp; Accounts'!BO$18, 'E2 Allocators'!$B$15:$W$15, 0),FALSE)*$E93)</f>
        <v>0</v>
      </c>
      <c r="BP93" s="1334">
        <f>IF(ISERROR(VLOOKUP(VLOOKUP($A93, 'E4 TB Allocation Details'!$A$18:$L$217, MATCH("Misc ID", 'E4 TB Allocation Details'!$A$18:$L$18, 0),FALSE), 'E2 Allocators'!$B$15:$W$361, MATCH('O5 Details by Class &amp; Accounts'!BP$18, 'E2 Allocators'!$B$15:$W$15, 0),FALSE)*$E93), 0, VLOOKUP(VLOOKUP($A93, 'E4 TB Allocation Details'!$A$18:$L$217, MATCH("Misc ID", 'E4 TB Allocation Details'!$A$18:$L$18, 0),FALSE), 'E2 Allocators'!$B$15:$W$361, MATCH('O5 Details by Class &amp; Accounts'!BP$18, 'E2 Allocators'!$B$15:$W$15, 0),FALSE)*$E93)</f>
        <v>0</v>
      </c>
      <c r="BQ93" s="1334">
        <f>IF(ISERROR(VLOOKUP(VLOOKUP($A93, 'E4 TB Allocation Details'!$A$18:$L$217, MATCH("Misc ID", 'E4 TB Allocation Details'!$A$18:$L$18, 0),FALSE), 'E2 Allocators'!$B$15:$W$361, MATCH('O5 Details by Class &amp; Accounts'!BQ$18, 'E2 Allocators'!$B$15:$W$15, 0),FALSE)*$E93), 0, VLOOKUP(VLOOKUP($A93, 'E4 TB Allocation Details'!$A$18:$L$217, MATCH("Misc ID", 'E4 TB Allocation Details'!$A$18:$L$18, 0),FALSE), 'E2 Allocators'!$B$15:$W$361, MATCH('O5 Details by Class &amp; Accounts'!BQ$18, 'E2 Allocators'!$B$15:$W$15, 0),FALSE)*$E93)</f>
        <v>0</v>
      </c>
      <c r="BR93" s="1334">
        <f>IF(ISERROR(VLOOKUP(VLOOKUP($A93, 'E4 TB Allocation Details'!$A$18:$L$217, MATCH("Misc ID", 'E4 TB Allocation Details'!$A$18:$L$18, 0),FALSE), 'E2 Allocators'!$B$15:$W$361, MATCH('O5 Details by Class &amp; Accounts'!BR$18, 'E2 Allocators'!$B$15:$W$15, 0),FALSE)*$E93), 0, VLOOKUP(VLOOKUP($A93, 'E4 TB Allocation Details'!$A$18:$L$217, MATCH("Misc ID", 'E4 TB Allocation Details'!$A$18:$L$18, 0),FALSE), 'E2 Allocators'!$B$15:$W$361, MATCH('O5 Details by Class &amp; Accounts'!BR$18, 'E2 Allocators'!$B$15:$W$15, 0),FALSE)*$E93)</f>
        <v>0</v>
      </c>
      <c r="BS93" s="1334">
        <f t="shared" si="23"/>
        <v>0</v>
      </c>
      <c r="BT93" s="1334">
        <f>IF(ISERROR(VLOOKUP(VLOOKUP($A93, 'E4 TB Allocation Details'!$A$18:$L$217, MATCH("A &amp; G ID", 'E4 TB Allocation Details'!$A$18:$L$18, 0),FALSE), 'E2 Allocators'!$B$15:$W$361, MATCH('O5 Details by Class &amp; Accounts'!BT$18, 'E2 Allocators'!$B$15:$W$15, 0),FALSE)*$E93), 0, VLOOKUP(VLOOKUP($A93, 'E4 TB Allocation Details'!$A$18:$L$217, MATCH("A &amp; G ID", 'E4 TB Allocation Details'!$A$18:$L$18, 0),FALSE), 'E2 Allocators'!$B$15:$W$361, MATCH('O5 Details by Class &amp; Accounts'!BT$18, 'E2 Allocators'!$B$15:$W$15, 0),FALSE)*$E93)</f>
        <v>0</v>
      </c>
      <c r="BU93" s="1334">
        <f>IF(ISERROR(VLOOKUP(VLOOKUP($A93, 'E4 TB Allocation Details'!$A$18:$L$217, MATCH("A &amp; G ID", 'E4 TB Allocation Details'!$A$18:$L$18, 0),FALSE), 'E2 Allocators'!$B$15:$W$361, MATCH('O5 Details by Class &amp; Accounts'!BU$18, 'E2 Allocators'!$B$15:$W$15, 0),FALSE)*$E93), 0, VLOOKUP(VLOOKUP($A93, 'E4 TB Allocation Details'!$A$18:$L$217, MATCH("A &amp; G ID", 'E4 TB Allocation Details'!$A$18:$L$18, 0),FALSE), 'E2 Allocators'!$B$15:$W$361, MATCH('O5 Details by Class &amp; Accounts'!BU$18, 'E2 Allocators'!$B$15:$W$15, 0),FALSE)*$E93)</f>
        <v>0</v>
      </c>
      <c r="BV93" s="1334">
        <f>IF(ISERROR(VLOOKUP(VLOOKUP($A93, 'E4 TB Allocation Details'!$A$18:$L$217, MATCH("A &amp; G ID", 'E4 TB Allocation Details'!$A$18:$L$18, 0),FALSE), 'E2 Allocators'!$B$15:$W$361, MATCH('O5 Details by Class &amp; Accounts'!BV$18, 'E2 Allocators'!$B$15:$W$15, 0),FALSE)*$E93), 0, VLOOKUP(VLOOKUP($A93, 'E4 TB Allocation Details'!$A$18:$L$217, MATCH("A &amp; G ID", 'E4 TB Allocation Details'!$A$18:$L$18, 0),FALSE), 'E2 Allocators'!$B$15:$W$361, MATCH('O5 Details by Class &amp; Accounts'!BV$18, 'E2 Allocators'!$B$15:$W$15, 0),FALSE)*$E93)</f>
        <v>0</v>
      </c>
      <c r="BW93" s="1334">
        <f>IF(ISERROR(VLOOKUP(VLOOKUP($A93, 'E4 TB Allocation Details'!$A$18:$L$217, MATCH("A &amp; G ID", 'E4 TB Allocation Details'!$A$18:$L$18, 0),FALSE), 'E2 Allocators'!$B$15:$W$361, MATCH('O5 Details by Class &amp; Accounts'!BW$18, 'E2 Allocators'!$B$15:$W$15, 0),FALSE)*$E93), 0, VLOOKUP(VLOOKUP($A93, 'E4 TB Allocation Details'!$A$18:$L$217, MATCH("A &amp; G ID", 'E4 TB Allocation Details'!$A$18:$L$18, 0),FALSE), 'E2 Allocators'!$B$15:$W$361, MATCH('O5 Details by Class &amp; Accounts'!BW$18, 'E2 Allocators'!$B$15:$W$15, 0),FALSE)*$E93)</f>
        <v>0</v>
      </c>
      <c r="BX93" s="1334">
        <f>IF(ISERROR(VLOOKUP(VLOOKUP($A93, 'E4 TB Allocation Details'!$A$18:$L$217, MATCH("A &amp; G ID", 'E4 TB Allocation Details'!$A$18:$L$18, 0),FALSE), 'E2 Allocators'!$B$15:$W$361, MATCH('O5 Details by Class &amp; Accounts'!BX$18, 'E2 Allocators'!$B$15:$W$15, 0),FALSE)*$E93), 0, VLOOKUP(VLOOKUP($A93, 'E4 TB Allocation Details'!$A$18:$L$217, MATCH("A &amp; G ID", 'E4 TB Allocation Details'!$A$18:$L$18, 0),FALSE), 'E2 Allocators'!$B$15:$W$361, MATCH('O5 Details by Class &amp; Accounts'!BX$18, 'E2 Allocators'!$B$15:$W$15, 0),FALSE)*$E93)</f>
        <v>0</v>
      </c>
      <c r="BY93" s="1334">
        <f>IF(ISERROR(VLOOKUP(VLOOKUP($A93, 'E4 TB Allocation Details'!$A$18:$L$217, MATCH("A &amp; G ID", 'E4 TB Allocation Details'!$A$18:$L$18, 0),FALSE), 'E2 Allocators'!$B$15:$W$361, MATCH('O5 Details by Class &amp; Accounts'!BY$18, 'E2 Allocators'!$B$15:$W$15, 0),FALSE)*$E93), 0, VLOOKUP(VLOOKUP($A93, 'E4 TB Allocation Details'!$A$18:$L$217, MATCH("A &amp; G ID", 'E4 TB Allocation Details'!$A$18:$L$18, 0),FALSE), 'E2 Allocators'!$B$15:$W$361, MATCH('O5 Details by Class &amp; Accounts'!BY$18, 'E2 Allocators'!$B$15:$W$15, 0),FALSE)*$E93)</f>
        <v>0</v>
      </c>
      <c r="BZ93" s="1334">
        <f>IF(ISERROR(VLOOKUP(VLOOKUP($A93, 'E4 TB Allocation Details'!$A$18:$L$217, MATCH("A &amp; G ID", 'E4 TB Allocation Details'!$A$18:$L$18, 0),FALSE), 'E2 Allocators'!$B$15:$W$361, MATCH('O5 Details by Class &amp; Accounts'!BZ$18, 'E2 Allocators'!$B$15:$W$15, 0),FALSE)*$E93), 0, VLOOKUP(VLOOKUP($A93, 'E4 TB Allocation Details'!$A$18:$L$217, MATCH("A &amp; G ID", 'E4 TB Allocation Details'!$A$18:$L$18, 0),FALSE), 'E2 Allocators'!$B$15:$W$361, MATCH('O5 Details by Class &amp; Accounts'!BZ$18, 'E2 Allocators'!$B$15:$W$15, 0),FALSE)*$E93)</f>
        <v>0</v>
      </c>
      <c r="CA93" s="1334">
        <f>IF(ISERROR(VLOOKUP(VLOOKUP($A93, 'E4 TB Allocation Details'!$A$18:$L$217, MATCH("A &amp; G ID", 'E4 TB Allocation Details'!$A$18:$L$18, 0),FALSE), 'E2 Allocators'!$B$15:$W$361, MATCH('O5 Details by Class &amp; Accounts'!CA$18, 'E2 Allocators'!$B$15:$W$15, 0),FALSE)*$E93), 0, VLOOKUP(VLOOKUP($A93, 'E4 TB Allocation Details'!$A$18:$L$217, MATCH("A &amp; G ID", 'E4 TB Allocation Details'!$A$18:$L$18, 0),FALSE), 'E2 Allocators'!$B$15:$W$361, MATCH('O5 Details by Class &amp; Accounts'!CA$18, 'E2 Allocators'!$B$15:$W$15, 0),FALSE)*$E93)</f>
        <v>0</v>
      </c>
      <c r="CB93" s="1334">
        <f>IF(ISERROR(VLOOKUP(VLOOKUP($A93, 'E4 TB Allocation Details'!$A$18:$L$217, MATCH("A &amp; G ID", 'E4 TB Allocation Details'!$A$18:$L$18, 0),FALSE), 'E2 Allocators'!$B$15:$W$361, MATCH('O5 Details by Class &amp; Accounts'!CB$18, 'E2 Allocators'!$B$15:$W$15, 0),FALSE)*$E93), 0, VLOOKUP(VLOOKUP($A93, 'E4 TB Allocation Details'!$A$18:$L$217, MATCH("A &amp; G ID", 'E4 TB Allocation Details'!$A$18:$L$18, 0),FALSE), 'E2 Allocators'!$B$15:$W$361, MATCH('O5 Details by Class &amp; Accounts'!CB$18, 'E2 Allocators'!$B$15:$W$15, 0),FALSE)*$E93)</f>
        <v>0</v>
      </c>
      <c r="CC93" s="1334">
        <f>IF(ISERROR(VLOOKUP(VLOOKUP($A93, 'E4 TB Allocation Details'!$A$18:$L$217, MATCH("A &amp; G ID", 'E4 TB Allocation Details'!$A$18:$L$18, 0),FALSE), 'E2 Allocators'!$B$15:$W$361, MATCH('O5 Details by Class &amp; Accounts'!CC$18, 'E2 Allocators'!$B$15:$W$15, 0),FALSE)*$E93), 0, VLOOKUP(VLOOKUP($A93, 'E4 TB Allocation Details'!$A$18:$L$217, MATCH("A &amp; G ID", 'E4 TB Allocation Details'!$A$18:$L$18, 0),FALSE), 'E2 Allocators'!$B$15:$W$361, MATCH('O5 Details by Class &amp; Accounts'!CC$18, 'E2 Allocators'!$B$15:$W$15, 0),FALSE)*$E93)</f>
        <v>0</v>
      </c>
      <c r="CD93" s="1334">
        <f>IF(ISERROR(VLOOKUP(VLOOKUP($A93, 'E4 TB Allocation Details'!$A$18:$L$217, MATCH("A &amp; G ID", 'E4 TB Allocation Details'!$A$18:$L$18, 0),FALSE), 'E2 Allocators'!$B$15:$W$361, MATCH('O5 Details by Class &amp; Accounts'!CD$18, 'E2 Allocators'!$B$15:$W$15, 0),FALSE)*$E93), 0, VLOOKUP(VLOOKUP($A93, 'E4 TB Allocation Details'!$A$18:$L$217, MATCH("A &amp; G ID", 'E4 TB Allocation Details'!$A$18:$L$18, 0),FALSE), 'E2 Allocators'!$B$15:$W$361, MATCH('O5 Details by Class &amp; Accounts'!CD$18, 'E2 Allocators'!$B$15:$W$15, 0),FALSE)*$E93)</f>
        <v>0</v>
      </c>
      <c r="CE93" s="1334">
        <f>IF(ISERROR(VLOOKUP(VLOOKUP($A93, 'E4 TB Allocation Details'!$A$18:$L$217, MATCH("A &amp; G ID", 'E4 TB Allocation Details'!$A$18:$L$18, 0),FALSE), 'E2 Allocators'!$B$15:$W$361, MATCH('O5 Details by Class &amp; Accounts'!CE$18, 'E2 Allocators'!$B$15:$W$15, 0),FALSE)*$E93), 0, VLOOKUP(VLOOKUP($A93, 'E4 TB Allocation Details'!$A$18:$L$217, MATCH("A &amp; G ID", 'E4 TB Allocation Details'!$A$18:$L$18, 0),FALSE), 'E2 Allocators'!$B$15:$W$361, MATCH('O5 Details by Class &amp; Accounts'!CE$18, 'E2 Allocators'!$B$15:$W$15, 0),FALSE)*$E93)</f>
        <v>0</v>
      </c>
      <c r="CF93" s="1334">
        <f>IF(ISERROR(VLOOKUP(VLOOKUP($A93, 'E4 TB Allocation Details'!$A$18:$L$217, MATCH("A &amp; G ID", 'E4 TB Allocation Details'!$A$18:$L$18, 0),FALSE), 'E2 Allocators'!$B$15:$W$361, MATCH('O5 Details by Class &amp; Accounts'!CF$18, 'E2 Allocators'!$B$15:$W$15, 0),FALSE)*$E93), 0, VLOOKUP(VLOOKUP($A93, 'E4 TB Allocation Details'!$A$18:$L$217, MATCH("A &amp; G ID", 'E4 TB Allocation Details'!$A$18:$L$18, 0),FALSE), 'E2 Allocators'!$B$15:$W$361, MATCH('O5 Details by Class &amp; Accounts'!CF$18, 'E2 Allocators'!$B$15:$W$15, 0),FALSE)*$E93)</f>
        <v>0</v>
      </c>
      <c r="CG93" s="1334">
        <f>IF(ISERROR(VLOOKUP(VLOOKUP($A93, 'E4 TB Allocation Details'!$A$18:$L$217, MATCH("A &amp; G ID", 'E4 TB Allocation Details'!$A$18:$L$18, 0),FALSE), 'E2 Allocators'!$B$15:$W$361, MATCH('O5 Details by Class &amp; Accounts'!CG$18, 'E2 Allocators'!$B$15:$W$15, 0),FALSE)*$E93), 0, VLOOKUP(VLOOKUP($A93, 'E4 TB Allocation Details'!$A$18:$L$217, MATCH("A &amp; G ID", 'E4 TB Allocation Details'!$A$18:$L$18, 0),FALSE), 'E2 Allocators'!$B$15:$W$361, MATCH('O5 Details by Class &amp; Accounts'!CG$18, 'E2 Allocators'!$B$15:$W$15, 0),FALSE)*$E93)</f>
        <v>0</v>
      </c>
      <c r="CH93" s="1334">
        <f>IF(ISERROR(VLOOKUP(VLOOKUP($A93, 'E4 TB Allocation Details'!$A$18:$L$217, MATCH("A &amp; G ID", 'E4 TB Allocation Details'!$A$18:$L$18, 0),FALSE), 'E2 Allocators'!$B$15:$W$361, MATCH('O5 Details by Class &amp; Accounts'!CH$18, 'E2 Allocators'!$B$15:$W$15, 0),FALSE)*$E93), 0, VLOOKUP(VLOOKUP($A93, 'E4 TB Allocation Details'!$A$18:$L$217, MATCH("A &amp; G ID", 'E4 TB Allocation Details'!$A$18:$L$18, 0),FALSE), 'E2 Allocators'!$B$15:$W$361, MATCH('O5 Details by Class &amp; Accounts'!CH$18, 'E2 Allocators'!$B$15:$W$15, 0),FALSE)*$E93)</f>
        <v>0</v>
      </c>
      <c r="CI93" s="1334">
        <f>IF(ISERROR(VLOOKUP(VLOOKUP($A93, 'E4 TB Allocation Details'!$A$18:$L$217, MATCH("A &amp; G ID", 'E4 TB Allocation Details'!$A$18:$L$18, 0),FALSE), 'E2 Allocators'!$B$15:$W$361, MATCH('O5 Details by Class &amp; Accounts'!CI$18, 'E2 Allocators'!$B$15:$W$15, 0),FALSE)*$E93), 0, VLOOKUP(VLOOKUP($A93, 'E4 TB Allocation Details'!$A$18:$L$217, MATCH("A &amp; G ID", 'E4 TB Allocation Details'!$A$18:$L$18, 0),FALSE), 'E2 Allocators'!$B$15:$W$361, MATCH('O5 Details by Class &amp; Accounts'!CI$18, 'E2 Allocators'!$B$15:$W$15, 0),FALSE)*$E93)</f>
        <v>0</v>
      </c>
      <c r="CJ93" s="1334">
        <f>IF(ISERROR(VLOOKUP(VLOOKUP($A93, 'E4 TB Allocation Details'!$A$18:$L$217, MATCH("A &amp; G ID", 'E4 TB Allocation Details'!$A$18:$L$18, 0),FALSE), 'E2 Allocators'!$B$15:$W$361, MATCH('O5 Details by Class &amp; Accounts'!CJ$18, 'E2 Allocators'!$B$15:$W$15, 0),FALSE)*$E93), 0, VLOOKUP(VLOOKUP($A93, 'E4 TB Allocation Details'!$A$18:$L$217, MATCH("A &amp; G ID", 'E4 TB Allocation Details'!$A$18:$L$18, 0),FALSE), 'E2 Allocators'!$B$15:$W$361, MATCH('O5 Details by Class &amp; Accounts'!CJ$18, 'E2 Allocators'!$B$15:$W$15, 0),FALSE)*$E93)</f>
        <v>0</v>
      </c>
      <c r="CK93" s="1334">
        <f>IF(ISERROR(VLOOKUP(VLOOKUP($A93, 'E4 TB Allocation Details'!$A$18:$L$217, MATCH("A &amp; G ID", 'E4 TB Allocation Details'!$A$18:$L$18, 0),FALSE), 'E2 Allocators'!$B$15:$W$361, MATCH('O5 Details by Class &amp; Accounts'!CK$18, 'E2 Allocators'!$B$15:$W$15, 0),FALSE)*$E93), 0, VLOOKUP(VLOOKUP($A93, 'E4 TB Allocation Details'!$A$18:$L$217, MATCH("A &amp; G ID", 'E4 TB Allocation Details'!$A$18:$L$18, 0),FALSE), 'E2 Allocators'!$B$15:$W$361, MATCH('O5 Details by Class &amp; Accounts'!CK$18, 'E2 Allocators'!$B$15:$W$15, 0),FALSE)*$E93)</f>
        <v>0</v>
      </c>
      <c r="CL93" s="1334">
        <f>IF(ISERROR(VLOOKUP(VLOOKUP($A93, 'E4 TB Allocation Details'!$A$18:$L$217, MATCH("A &amp; G ID", 'E4 TB Allocation Details'!$A$18:$L$18, 0),FALSE), 'E2 Allocators'!$B$15:$W$361, MATCH('O5 Details by Class &amp; Accounts'!CL$18, 'E2 Allocators'!$B$15:$W$15, 0),FALSE)*$E93), 0, VLOOKUP(VLOOKUP($A93, 'E4 TB Allocation Details'!$A$18:$L$217, MATCH("A &amp; G ID", 'E4 TB Allocation Details'!$A$18:$L$18, 0),FALSE), 'E2 Allocators'!$B$15:$W$361, MATCH('O5 Details by Class &amp; Accounts'!CL$18, 'E2 Allocators'!$B$15:$W$15, 0),FALSE)*$E93)</f>
        <v>0</v>
      </c>
      <c r="CM93" s="1334">
        <f>IF(ISERROR(VLOOKUP(VLOOKUP($A93, 'E4 TB Allocation Details'!$A$18:$L$217, MATCH("A &amp; G ID", 'E4 TB Allocation Details'!$A$18:$L$18, 0),FALSE), 'E2 Allocators'!$B$15:$W$361, MATCH('O5 Details by Class &amp; Accounts'!CM$18, 'E2 Allocators'!$B$15:$W$15, 0),FALSE)*$E93), 0, VLOOKUP(VLOOKUP($A93, 'E4 TB Allocation Details'!$A$18:$L$217, MATCH("A &amp; G ID", 'E4 TB Allocation Details'!$A$18:$L$18, 0),FALSE), 'E2 Allocators'!$B$15:$W$361, MATCH('O5 Details by Class &amp; Accounts'!CM$18, 'E2 Allocators'!$B$15:$W$15, 0),FALSE)*$E93)</f>
        <v>0</v>
      </c>
      <c r="CN93" s="1334">
        <f t="shared" si="24"/>
        <v>0</v>
      </c>
      <c r="CO93" s="1670">
        <f t="shared" si="25"/>
        <v>0</v>
      </c>
      <c r="CQ93" s="1926" t="s">
        <v>1271</v>
      </c>
    </row>
    <row r="94" spans="1:95" s="64" customFormat="1" ht="12.75" x14ac:dyDescent="0.2">
      <c r="A94" s="1105">
        <v>4220</v>
      </c>
      <c r="B94" s="1106" t="s">
        <v>558</v>
      </c>
      <c r="C94" s="1667">
        <f>IF(ISERROR(VLOOKUP($A94,'I3 TB Data'!$A$20:$H$465,MATCH('O5 Details by Class &amp; Accounts'!$C$18, 'I3 TB Data'!$A$20:$H$20,0),0)), 0, VLOOKUP($A94,'I3 TB Data'!$A$20:$H$465,MATCH('O5 Details by Class &amp; Accounts'!$C$18,'I3 TB Data'!$A$20:$H$20,0),0))</f>
        <v>0</v>
      </c>
      <c r="D94" s="1668"/>
      <c r="E94" s="1667">
        <f t="shared" si="17"/>
        <v>0</v>
      </c>
      <c r="F94" s="1669">
        <f>IF(ISERROR(VLOOKUP($A94, 'E1 Categorization'!A33:E123, MATCH("Customer Component", 'E1 Categorization'!$A$33:$E$33,0), 0)), 0, IF(VLOOKUP($A94, 'E1 Categorization'!A33:E123, MATCH("Customer Component", 'E1 Categorization'!$A$33:$E$33,0), 0)=0, 'O5 Details by Class &amp; Accounts'!$E94, IF(AND(VLOOKUP($A94, 'E1 Categorization'!A33:E123, MATCH("Customer Component", 'E1 Categorization'!$A$33:$E$33,0), 0) &gt;0, VLOOKUP($A94, 'E1 Categorization'!A33:E123, MATCH("Customer Component", 'E1 Categorization'!$A$33:$E$33,0), 0)&lt;1), 'O5 Details by Class &amp; Accounts'!$E94*(1-VLOOKUP($A94, 'E1 Categorization'!A33:E123, MATCH("Customer Component", 'E1 Categorization'!$A$33:$E$33,0), 0)), 0)))</f>
        <v>0</v>
      </c>
      <c r="G94" s="1669">
        <f>IF(ISERROR(VLOOKUP($A94, 'E1 Categorization'!A33:E123, MATCH("Customer Component", 'E1 Categorization'!$A$33:$E$33,0), 0)),0, IF(VLOOKUP($A94, 'E1 Categorization'!A33:E123, MATCH("Customer Component", 'E1 Categorization'!$A$33:$E$33,0), 0)=0, 0, IF(AND(VLOOKUP($A94, 'E1 Categorization'!A33:E123, MATCH("Customer Component", 'E1 Categorization'!$A$33:$E$33,0), 0) &gt;0, VLOOKUP($A94, 'E1 Categorization'!A33:E123, MATCH("Customer Component", 'E1 Categorization'!$A$33:$E$33,0), 0)&lt;1), 'O5 Details by Class &amp; Accounts'!$E94*(VLOOKUP($A94, 'E1 Categorization'!A33:E123, MATCH("Customer Component", 'E1 Categorization'!$A$33:$E$33,0), 0)), 'O5 Details by Class &amp; Accounts'!$E94)))</f>
        <v>0</v>
      </c>
      <c r="H94" s="1334">
        <f t="shared" si="20"/>
        <v>0</v>
      </c>
      <c r="I94" s="1334">
        <f>IF(ISERROR(VLOOKUP(VLOOKUP($A94, 'E4 TB Allocation Details'!$A$18:$L$217, MATCH("Demand ID", 'E4 TB Allocation Details'!$A$18:$L$18, 0),FALSE), 'E2 Allocators'!$B$15:$W$361, MATCH('O5 Details by Class &amp; Accounts'!I$18, 'E2 Allocators'!$B$15:$W$15, 0),FALSE)*$F94), 0, VLOOKUP(VLOOKUP($A94, 'E4 TB Allocation Details'!$A$18:$L$217, MATCH("Demand ID", 'E4 TB Allocation Details'!$A$18:$L$18, 0),FALSE), 'E2 Allocators'!$B$15:$W$361, MATCH('O5 Details by Class &amp; Accounts'!I$18, 'E2 Allocators'!$B$15:$W$15, 0),FALSE)*$F94)</f>
        <v>0</v>
      </c>
      <c r="J94" s="1334">
        <f>IF(ISERROR(VLOOKUP(VLOOKUP($A94, 'E4 TB Allocation Details'!$A$18:$L$217, MATCH("Demand ID", 'E4 TB Allocation Details'!$A$18:$L$18, 0),FALSE), 'E2 Allocators'!$B$15:$W$361, MATCH('O5 Details by Class &amp; Accounts'!J$18, 'E2 Allocators'!$B$15:$W$15, 0),FALSE)*$F94), 0, VLOOKUP(VLOOKUP($A94, 'E4 TB Allocation Details'!$A$18:$L$217, MATCH("Demand ID", 'E4 TB Allocation Details'!$A$18:$L$18, 0),FALSE), 'E2 Allocators'!$B$15:$W$361, MATCH('O5 Details by Class &amp; Accounts'!J$18, 'E2 Allocators'!$B$15:$W$15, 0),FALSE)*$F94)</f>
        <v>0</v>
      </c>
      <c r="K94" s="1334">
        <f>IF(ISERROR(VLOOKUP(VLOOKUP($A94, 'E4 TB Allocation Details'!$A$18:$L$217, MATCH("Demand ID", 'E4 TB Allocation Details'!$A$18:$L$18, 0),FALSE), 'E2 Allocators'!$B$15:$W$361, MATCH('O5 Details by Class &amp; Accounts'!K$18, 'E2 Allocators'!$B$15:$W$15, 0),FALSE)*$F94), 0, VLOOKUP(VLOOKUP($A94, 'E4 TB Allocation Details'!$A$18:$L$217, MATCH("Demand ID", 'E4 TB Allocation Details'!$A$18:$L$18, 0),FALSE), 'E2 Allocators'!$B$15:$W$361, MATCH('O5 Details by Class &amp; Accounts'!K$18, 'E2 Allocators'!$B$15:$W$15, 0),FALSE)*$F94)</f>
        <v>0</v>
      </c>
      <c r="L94" s="1334">
        <f>IF(ISERROR(VLOOKUP(VLOOKUP($A94, 'E4 TB Allocation Details'!$A$18:$L$217, MATCH("Demand ID", 'E4 TB Allocation Details'!$A$18:$L$18, 0),FALSE), 'E2 Allocators'!$B$15:$W$361, MATCH('O5 Details by Class &amp; Accounts'!L$18, 'E2 Allocators'!$B$15:$W$15, 0),FALSE)*$F94), 0, VLOOKUP(VLOOKUP($A94, 'E4 TB Allocation Details'!$A$18:$L$217, MATCH("Demand ID", 'E4 TB Allocation Details'!$A$18:$L$18, 0),FALSE), 'E2 Allocators'!$B$15:$W$361, MATCH('O5 Details by Class &amp; Accounts'!L$18, 'E2 Allocators'!$B$15:$W$15, 0),FALSE)*$F94)</f>
        <v>0</v>
      </c>
      <c r="M94" s="1334">
        <f>IF(ISERROR(VLOOKUP(VLOOKUP($A94, 'E4 TB Allocation Details'!$A$18:$L$217, MATCH("Demand ID", 'E4 TB Allocation Details'!$A$18:$L$18, 0),FALSE), 'E2 Allocators'!$B$15:$W$361, MATCH('O5 Details by Class &amp; Accounts'!M$18, 'E2 Allocators'!$B$15:$W$15, 0),FALSE)*$F94), 0, VLOOKUP(VLOOKUP($A94, 'E4 TB Allocation Details'!$A$18:$L$217, MATCH("Demand ID", 'E4 TB Allocation Details'!$A$18:$L$18, 0),FALSE), 'E2 Allocators'!$B$15:$W$361, MATCH('O5 Details by Class &amp; Accounts'!M$18, 'E2 Allocators'!$B$15:$W$15, 0),FALSE)*$F94)</f>
        <v>0</v>
      </c>
      <c r="N94" s="1334">
        <f>IF(ISERROR(VLOOKUP(VLOOKUP($A94, 'E4 TB Allocation Details'!$A$18:$L$217, MATCH("Demand ID", 'E4 TB Allocation Details'!$A$18:$L$18, 0),FALSE), 'E2 Allocators'!$B$15:$W$361, MATCH('O5 Details by Class &amp; Accounts'!N$18, 'E2 Allocators'!$B$15:$W$15, 0),FALSE)*$F94), 0, VLOOKUP(VLOOKUP($A94, 'E4 TB Allocation Details'!$A$18:$L$217, MATCH("Demand ID", 'E4 TB Allocation Details'!$A$18:$L$18, 0),FALSE), 'E2 Allocators'!$B$15:$W$361, MATCH('O5 Details by Class &amp; Accounts'!N$18, 'E2 Allocators'!$B$15:$W$15, 0),FALSE)*$F94)</f>
        <v>0</v>
      </c>
      <c r="O94" s="1334">
        <f>IF(ISERROR(VLOOKUP(VLOOKUP($A94, 'E4 TB Allocation Details'!$A$18:$L$217, MATCH("Demand ID", 'E4 TB Allocation Details'!$A$18:$L$18, 0),FALSE), 'E2 Allocators'!$B$15:$W$361, MATCH('O5 Details by Class &amp; Accounts'!O$18, 'E2 Allocators'!$B$15:$W$15, 0),FALSE)*$F94), 0, VLOOKUP(VLOOKUP($A94, 'E4 TB Allocation Details'!$A$18:$L$217, MATCH("Demand ID", 'E4 TB Allocation Details'!$A$18:$L$18, 0),FALSE), 'E2 Allocators'!$B$15:$W$361, MATCH('O5 Details by Class &amp; Accounts'!O$18, 'E2 Allocators'!$B$15:$W$15, 0),FALSE)*$F94)</f>
        <v>0</v>
      </c>
      <c r="P94" s="1334">
        <f>IF(ISERROR(VLOOKUP(VLOOKUP($A94, 'E4 TB Allocation Details'!$A$18:$L$217, MATCH("Demand ID", 'E4 TB Allocation Details'!$A$18:$L$18, 0),FALSE), 'E2 Allocators'!$B$15:$W$361, MATCH('O5 Details by Class &amp; Accounts'!P$18, 'E2 Allocators'!$B$15:$W$15, 0),FALSE)*$F94), 0, VLOOKUP(VLOOKUP($A94, 'E4 TB Allocation Details'!$A$18:$L$217, MATCH("Demand ID", 'E4 TB Allocation Details'!$A$18:$L$18, 0),FALSE), 'E2 Allocators'!$B$15:$W$361, MATCH('O5 Details by Class &amp; Accounts'!P$18, 'E2 Allocators'!$B$15:$W$15, 0),FALSE)*$F94)</f>
        <v>0</v>
      </c>
      <c r="Q94" s="1334">
        <f>IF(ISERROR(VLOOKUP(VLOOKUP($A94, 'E4 TB Allocation Details'!$A$18:$L$217, MATCH("Demand ID", 'E4 TB Allocation Details'!$A$18:$L$18, 0),FALSE), 'E2 Allocators'!$B$15:$W$361, MATCH('O5 Details by Class &amp; Accounts'!Q$18, 'E2 Allocators'!$B$15:$W$15, 0),FALSE)*$F94), 0, VLOOKUP(VLOOKUP($A94, 'E4 TB Allocation Details'!$A$18:$L$217, MATCH("Demand ID", 'E4 TB Allocation Details'!$A$18:$L$18, 0),FALSE), 'E2 Allocators'!$B$15:$W$361, MATCH('O5 Details by Class &amp; Accounts'!Q$18, 'E2 Allocators'!$B$15:$W$15, 0),FALSE)*$F94)</f>
        <v>0</v>
      </c>
      <c r="R94" s="1334">
        <f>IF(ISERROR(VLOOKUP(VLOOKUP($A94, 'E4 TB Allocation Details'!$A$18:$L$217, MATCH("Demand ID", 'E4 TB Allocation Details'!$A$18:$L$18, 0),FALSE), 'E2 Allocators'!$B$15:$W$361, MATCH('O5 Details by Class &amp; Accounts'!R$18, 'E2 Allocators'!$B$15:$W$15, 0),FALSE)*$F94), 0, VLOOKUP(VLOOKUP($A94, 'E4 TB Allocation Details'!$A$18:$L$217, MATCH("Demand ID", 'E4 TB Allocation Details'!$A$18:$L$18, 0),FALSE), 'E2 Allocators'!$B$15:$W$361, MATCH('O5 Details by Class &amp; Accounts'!R$18, 'E2 Allocators'!$B$15:$W$15, 0),FALSE)*$F94)</f>
        <v>0</v>
      </c>
      <c r="S94" s="1334">
        <f>IF(ISERROR(VLOOKUP(VLOOKUP($A94, 'E4 TB Allocation Details'!$A$18:$L$217, MATCH("Demand ID", 'E4 TB Allocation Details'!$A$18:$L$18, 0),FALSE), 'E2 Allocators'!$B$15:$W$361, MATCH('O5 Details by Class &amp; Accounts'!S$18, 'E2 Allocators'!$B$15:$W$15, 0),FALSE)*$F94), 0, VLOOKUP(VLOOKUP($A94, 'E4 TB Allocation Details'!$A$18:$L$217, MATCH("Demand ID", 'E4 TB Allocation Details'!$A$18:$L$18, 0),FALSE), 'E2 Allocators'!$B$15:$W$361, MATCH('O5 Details by Class &amp; Accounts'!S$18, 'E2 Allocators'!$B$15:$W$15, 0),FALSE)*$F94)</f>
        <v>0</v>
      </c>
      <c r="T94" s="1334">
        <f>IF(ISERROR(VLOOKUP(VLOOKUP($A94, 'E4 TB Allocation Details'!$A$18:$L$217, MATCH("Demand ID", 'E4 TB Allocation Details'!$A$18:$L$18, 0),FALSE), 'E2 Allocators'!$B$15:$W$361, MATCH('O5 Details by Class &amp; Accounts'!T$18, 'E2 Allocators'!$B$15:$W$15, 0),FALSE)*$F94), 0, VLOOKUP(VLOOKUP($A94, 'E4 TB Allocation Details'!$A$18:$L$217, MATCH("Demand ID", 'E4 TB Allocation Details'!$A$18:$L$18, 0),FALSE), 'E2 Allocators'!$B$15:$W$361, MATCH('O5 Details by Class &amp; Accounts'!T$18, 'E2 Allocators'!$B$15:$W$15, 0),FALSE)*$F94)</f>
        <v>0</v>
      </c>
      <c r="U94" s="1334">
        <f>IF(ISERROR(VLOOKUP(VLOOKUP($A94, 'E4 TB Allocation Details'!$A$18:$L$217, MATCH("Demand ID", 'E4 TB Allocation Details'!$A$18:$L$18, 0),FALSE), 'E2 Allocators'!$B$15:$W$361, MATCH('O5 Details by Class &amp; Accounts'!U$18, 'E2 Allocators'!$B$15:$W$15, 0),FALSE)*$F94), 0, VLOOKUP(VLOOKUP($A94, 'E4 TB Allocation Details'!$A$18:$L$217, MATCH("Demand ID", 'E4 TB Allocation Details'!$A$18:$L$18, 0),FALSE), 'E2 Allocators'!$B$15:$W$361, MATCH('O5 Details by Class &amp; Accounts'!U$18, 'E2 Allocators'!$B$15:$W$15, 0),FALSE)*$F94)</f>
        <v>0</v>
      </c>
      <c r="V94" s="1334">
        <f>IF(ISERROR(VLOOKUP(VLOOKUP($A94, 'E4 TB Allocation Details'!$A$18:$L$217, MATCH("Demand ID", 'E4 TB Allocation Details'!$A$18:$L$18, 0),FALSE), 'E2 Allocators'!$B$15:$W$361, MATCH('O5 Details by Class &amp; Accounts'!V$18, 'E2 Allocators'!$B$15:$W$15, 0),FALSE)*$F94), 0, VLOOKUP(VLOOKUP($A94, 'E4 TB Allocation Details'!$A$18:$L$217, MATCH("Demand ID", 'E4 TB Allocation Details'!$A$18:$L$18, 0),FALSE), 'E2 Allocators'!$B$15:$W$361, MATCH('O5 Details by Class &amp; Accounts'!V$18, 'E2 Allocators'!$B$15:$W$15, 0),FALSE)*$F94)</f>
        <v>0</v>
      </c>
      <c r="W94" s="1334">
        <f>IF(ISERROR(VLOOKUP(VLOOKUP($A94, 'E4 TB Allocation Details'!$A$18:$L$217, MATCH("Demand ID", 'E4 TB Allocation Details'!$A$18:$L$18, 0),FALSE), 'E2 Allocators'!$B$15:$W$361, MATCH('O5 Details by Class &amp; Accounts'!W$18, 'E2 Allocators'!$B$15:$W$15, 0),FALSE)*$F94), 0, VLOOKUP(VLOOKUP($A94, 'E4 TB Allocation Details'!$A$18:$L$217, MATCH("Demand ID", 'E4 TB Allocation Details'!$A$18:$L$18, 0),FALSE), 'E2 Allocators'!$B$15:$W$361, MATCH('O5 Details by Class &amp; Accounts'!W$18, 'E2 Allocators'!$B$15:$W$15, 0),FALSE)*$F94)</f>
        <v>0</v>
      </c>
      <c r="X94" s="1334">
        <f>IF(ISERROR(VLOOKUP(VLOOKUP($A94, 'E4 TB Allocation Details'!$A$18:$L$217, MATCH("Demand ID", 'E4 TB Allocation Details'!$A$18:$L$18, 0),FALSE), 'E2 Allocators'!$B$15:$W$361, MATCH('O5 Details by Class &amp; Accounts'!X$18, 'E2 Allocators'!$B$15:$W$15, 0),FALSE)*$F94), 0, VLOOKUP(VLOOKUP($A94, 'E4 TB Allocation Details'!$A$18:$L$217, MATCH("Demand ID", 'E4 TB Allocation Details'!$A$18:$L$18, 0),FALSE), 'E2 Allocators'!$B$15:$W$361, MATCH('O5 Details by Class &amp; Accounts'!X$18, 'E2 Allocators'!$B$15:$W$15, 0),FALSE)*$F94)</f>
        <v>0</v>
      </c>
      <c r="Y94" s="1334">
        <f>IF(ISERROR(VLOOKUP(VLOOKUP($A94, 'E4 TB Allocation Details'!$A$18:$L$217, MATCH("Demand ID", 'E4 TB Allocation Details'!$A$18:$L$18, 0),FALSE), 'E2 Allocators'!$B$15:$W$361, MATCH('O5 Details by Class &amp; Accounts'!Y$18, 'E2 Allocators'!$B$15:$W$15, 0),FALSE)*$F94), 0, VLOOKUP(VLOOKUP($A94, 'E4 TB Allocation Details'!$A$18:$L$217, MATCH("Demand ID", 'E4 TB Allocation Details'!$A$18:$L$18, 0),FALSE), 'E2 Allocators'!$B$15:$W$361, MATCH('O5 Details by Class &amp; Accounts'!Y$18, 'E2 Allocators'!$B$15:$W$15, 0),FALSE)*$F94)</f>
        <v>0</v>
      </c>
      <c r="Z94" s="1334">
        <f>IF(ISERROR(VLOOKUP(VLOOKUP($A94, 'E4 TB Allocation Details'!$A$18:$L$217, MATCH("Demand ID", 'E4 TB Allocation Details'!$A$18:$L$18, 0),FALSE), 'E2 Allocators'!$B$15:$W$361, MATCH('O5 Details by Class &amp; Accounts'!Z$18, 'E2 Allocators'!$B$15:$W$15, 0),FALSE)*$F94), 0, VLOOKUP(VLOOKUP($A94, 'E4 TB Allocation Details'!$A$18:$L$217, MATCH("Demand ID", 'E4 TB Allocation Details'!$A$18:$L$18, 0),FALSE), 'E2 Allocators'!$B$15:$W$361, MATCH('O5 Details by Class &amp; Accounts'!Z$18, 'E2 Allocators'!$B$15:$W$15, 0),FALSE)*$F94)</f>
        <v>0</v>
      </c>
      <c r="AA94" s="1334">
        <f>IF(ISERROR(VLOOKUP(VLOOKUP($A94, 'E4 TB Allocation Details'!$A$18:$L$217, MATCH("Demand ID", 'E4 TB Allocation Details'!$A$18:$L$18, 0),FALSE), 'E2 Allocators'!$B$15:$W$361, MATCH('O5 Details by Class &amp; Accounts'!AA$18, 'E2 Allocators'!$B$15:$W$15, 0),FALSE)*$F94), 0, VLOOKUP(VLOOKUP($A94, 'E4 TB Allocation Details'!$A$18:$L$217, MATCH("Demand ID", 'E4 TB Allocation Details'!$A$18:$L$18, 0),FALSE), 'E2 Allocators'!$B$15:$W$361, MATCH('O5 Details by Class &amp; Accounts'!AA$18, 'E2 Allocators'!$B$15:$W$15, 0),FALSE)*$F94)</f>
        <v>0</v>
      </c>
      <c r="AB94" s="1334">
        <f>IF(ISERROR(VLOOKUP(VLOOKUP($A94, 'E4 TB Allocation Details'!$A$18:$L$217, MATCH("Demand ID", 'E4 TB Allocation Details'!$A$18:$L$18, 0),FALSE), 'E2 Allocators'!$B$15:$W$361, MATCH('O5 Details by Class &amp; Accounts'!AB$18, 'E2 Allocators'!$B$15:$W$15, 0),FALSE)*$F94), 0, VLOOKUP(VLOOKUP($A94, 'E4 TB Allocation Details'!$A$18:$L$217, MATCH("Demand ID", 'E4 TB Allocation Details'!$A$18:$L$18, 0),FALSE), 'E2 Allocators'!$B$15:$W$361, MATCH('O5 Details by Class &amp; Accounts'!AB$18, 'E2 Allocators'!$B$15:$W$15, 0),FALSE)*$F94)</f>
        <v>0</v>
      </c>
      <c r="AC94" s="1334">
        <f t="shared" si="21"/>
        <v>0</v>
      </c>
      <c r="AD94" s="1334">
        <f>IF(ISERROR(VLOOKUP(VLOOKUP($A94, 'E4 TB Allocation Details'!$A$18:$L$217, MATCH("Customer ID", 'E4 TB Allocation Details'!$A$18:$L$18, 0),FALSE), 'E2 Allocators'!$B$15:$W$361, MATCH('O5 Details by Class &amp; Accounts'!AD$18, 'E2 Allocators'!$B$15:$W$15, 0),FALSE)*$G94), 0, VLOOKUP(VLOOKUP($A94, 'E4 TB Allocation Details'!$A$18:$L$217, MATCH("Customer ID", 'E4 TB Allocation Details'!$A$18:$L$18, 0),FALSE), 'E2 Allocators'!$B$15:$W$361, MATCH('O5 Details by Class &amp; Accounts'!AD$18, 'E2 Allocators'!$B$15:$W$15, 0),FALSE)*$G94)</f>
        <v>0</v>
      </c>
      <c r="AE94" s="1334">
        <f>IF(ISERROR(VLOOKUP(VLOOKUP($A94, 'E4 TB Allocation Details'!$A$18:$L$217, MATCH("Customer ID", 'E4 TB Allocation Details'!$A$18:$L$18, 0),FALSE), 'E2 Allocators'!$B$15:$W$361, MATCH('O5 Details by Class &amp; Accounts'!AE$18, 'E2 Allocators'!$B$15:$W$15, 0),FALSE)*$G94), 0, VLOOKUP(VLOOKUP($A94, 'E4 TB Allocation Details'!$A$18:$L$217, MATCH("Customer ID", 'E4 TB Allocation Details'!$A$18:$L$18, 0),FALSE), 'E2 Allocators'!$B$15:$W$361, MATCH('O5 Details by Class &amp; Accounts'!AE$18, 'E2 Allocators'!$B$15:$W$15, 0),FALSE)*$G94)</f>
        <v>0</v>
      </c>
      <c r="AF94" s="1334">
        <f>IF(ISERROR(VLOOKUP(VLOOKUP($A94, 'E4 TB Allocation Details'!$A$18:$L$217, MATCH("Customer ID", 'E4 TB Allocation Details'!$A$18:$L$18, 0),FALSE), 'E2 Allocators'!$B$15:$W$361, MATCH('O5 Details by Class &amp; Accounts'!AF$18, 'E2 Allocators'!$B$15:$W$15, 0),FALSE)*$G94), 0, VLOOKUP(VLOOKUP($A94, 'E4 TB Allocation Details'!$A$18:$L$217, MATCH("Customer ID", 'E4 TB Allocation Details'!$A$18:$L$18, 0),FALSE), 'E2 Allocators'!$B$15:$W$361, MATCH('O5 Details by Class &amp; Accounts'!AF$18, 'E2 Allocators'!$B$15:$W$15, 0),FALSE)*$G94)</f>
        <v>0</v>
      </c>
      <c r="AG94" s="1334">
        <f>IF(ISERROR(VLOOKUP(VLOOKUP($A94, 'E4 TB Allocation Details'!$A$18:$L$217, MATCH("Customer ID", 'E4 TB Allocation Details'!$A$18:$L$18, 0),FALSE), 'E2 Allocators'!$B$15:$W$361, MATCH('O5 Details by Class &amp; Accounts'!AG$18, 'E2 Allocators'!$B$15:$W$15, 0),FALSE)*$G94), 0, VLOOKUP(VLOOKUP($A94, 'E4 TB Allocation Details'!$A$18:$L$217, MATCH("Customer ID", 'E4 TB Allocation Details'!$A$18:$L$18, 0),FALSE), 'E2 Allocators'!$B$15:$W$361, MATCH('O5 Details by Class &amp; Accounts'!AG$18, 'E2 Allocators'!$B$15:$W$15, 0),FALSE)*$G94)</f>
        <v>0</v>
      </c>
      <c r="AH94" s="1334">
        <f>IF(ISERROR(VLOOKUP(VLOOKUP($A94, 'E4 TB Allocation Details'!$A$18:$L$217, MATCH("Customer ID", 'E4 TB Allocation Details'!$A$18:$L$18, 0),FALSE), 'E2 Allocators'!$B$15:$W$361, MATCH('O5 Details by Class &amp; Accounts'!AH$18, 'E2 Allocators'!$B$15:$W$15, 0),FALSE)*$G94), 0, VLOOKUP(VLOOKUP($A94, 'E4 TB Allocation Details'!$A$18:$L$217, MATCH("Customer ID", 'E4 TB Allocation Details'!$A$18:$L$18, 0),FALSE), 'E2 Allocators'!$B$15:$W$361, MATCH('O5 Details by Class &amp; Accounts'!AH$18, 'E2 Allocators'!$B$15:$W$15, 0),FALSE)*$G94)</f>
        <v>0</v>
      </c>
      <c r="AI94" s="1334">
        <f>IF(ISERROR(VLOOKUP(VLOOKUP($A94, 'E4 TB Allocation Details'!$A$18:$L$217, MATCH("Customer ID", 'E4 TB Allocation Details'!$A$18:$L$18, 0),FALSE), 'E2 Allocators'!$B$15:$W$361, MATCH('O5 Details by Class &amp; Accounts'!AI$18, 'E2 Allocators'!$B$15:$W$15, 0),FALSE)*$G94), 0, VLOOKUP(VLOOKUP($A94, 'E4 TB Allocation Details'!$A$18:$L$217, MATCH("Customer ID", 'E4 TB Allocation Details'!$A$18:$L$18, 0),FALSE), 'E2 Allocators'!$B$15:$W$361, MATCH('O5 Details by Class &amp; Accounts'!AI$18, 'E2 Allocators'!$B$15:$W$15, 0),FALSE)*$G94)</f>
        <v>0</v>
      </c>
      <c r="AJ94" s="1334">
        <f>IF(ISERROR(VLOOKUP(VLOOKUP($A94, 'E4 TB Allocation Details'!$A$18:$L$217, MATCH("Customer ID", 'E4 TB Allocation Details'!$A$18:$L$18, 0),FALSE), 'E2 Allocators'!$B$15:$W$361, MATCH('O5 Details by Class &amp; Accounts'!AJ$18, 'E2 Allocators'!$B$15:$W$15, 0),FALSE)*$G94), 0, VLOOKUP(VLOOKUP($A94, 'E4 TB Allocation Details'!$A$18:$L$217, MATCH("Customer ID", 'E4 TB Allocation Details'!$A$18:$L$18, 0),FALSE), 'E2 Allocators'!$B$15:$W$361, MATCH('O5 Details by Class &amp; Accounts'!AJ$18, 'E2 Allocators'!$B$15:$W$15, 0),FALSE)*$G94)</f>
        <v>0</v>
      </c>
      <c r="AK94" s="1334">
        <f>IF(ISERROR(VLOOKUP(VLOOKUP($A94, 'E4 TB Allocation Details'!$A$18:$L$217, MATCH("Customer ID", 'E4 TB Allocation Details'!$A$18:$L$18, 0),FALSE), 'E2 Allocators'!$B$15:$W$361, MATCH('O5 Details by Class &amp; Accounts'!AK$18, 'E2 Allocators'!$B$15:$W$15, 0),FALSE)*$G94), 0, VLOOKUP(VLOOKUP($A94, 'E4 TB Allocation Details'!$A$18:$L$217, MATCH("Customer ID", 'E4 TB Allocation Details'!$A$18:$L$18, 0),FALSE), 'E2 Allocators'!$B$15:$W$361, MATCH('O5 Details by Class &amp; Accounts'!AK$18, 'E2 Allocators'!$B$15:$W$15, 0),FALSE)*$G94)</f>
        <v>0</v>
      </c>
      <c r="AL94" s="1334">
        <f>IF(ISERROR(VLOOKUP(VLOOKUP($A94, 'E4 TB Allocation Details'!$A$18:$L$217, MATCH("Customer ID", 'E4 TB Allocation Details'!$A$18:$L$18, 0),FALSE), 'E2 Allocators'!$B$15:$W$361, MATCH('O5 Details by Class &amp; Accounts'!AL$18, 'E2 Allocators'!$B$15:$W$15, 0),FALSE)*$G94), 0, VLOOKUP(VLOOKUP($A94, 'E4 TB Allocation Details'!$A$18:$L$217, MATCH("Customer ID", 'E4 TB Allocation Details'!$A$18:$L$18, 0),FALSE), 'E2 Allocators'!$B$15:$W$361, MATCH('O5 Details by Class &amp; Accounts'!AL$18, 'E2 Allocators'!$B$15:$W$15, 0),FALSE)*$G94)</f>
        <v>0</v>
      </c>
      <c r="AM94" s="1334">
        <f>IF(ISERROR(VLOOKUP(VLOOKUP($A94, 'E4 TB Allocation Details'!$A$18:$L$217, MATCH("Customer ID", 'E4 TB Allocation Details'!$A$18:$L$18, 0),FALSE), 'E2 Allocators'!$B$15:$W$361, MATCH('O5 Details by Class &amp; Accounts'!AM$18, 'E2 Allocators'!$B$15:$W$15, 0),FALSE)*$G94), 0, VLOOKUP(VLOOKUP($A94, 'E4 TB Allocation Details'!$A$18:$L$217, MATCH("Customer ID", 'E4 TB Allocation Details'!$A$18:$L$18, 0),FALSE), 'E2 Allocators'!$B$15:$W$361, MATCH('O5 Details by Class &amp; Accounts'!AM$18, 'E2 Allocators'!$B$15:$W$15, 0),FALSE)*$G94)</f>
        <v>0</v>
      </c>
      <c r="AN94" s="1334">
        <f>IF(ISERROR(VLOOKUP(VLOOKUP($A94, 'E4 TB Allocation Details'!$A$18:$L$217, MATCH("Customer ID", 'E4 TB Allocation Details'!$A$18:$L$18, 0),FALSE), 'E2 Allocators'!$B$15:$W$361, MATCH('O5 Details by Class &amp; Accounts'!AN$18, 'E2 Allocators'!$B$15:$W$15, 0),FALSE)*$G94), 0, VLOOKUP(VLOOKUP($A94, 'E4 TB Allocation Details'!$A$18:$L$217, MATCH("Customer ID", 'E4 TB Allocation Details'!$A$18:$L$18, 0),FALSE), 'E2 Allocators'!$B$15:$W$361, MATCH('O5 Details by Class &amp; Accounts'!AN$18, 'E2 Allocators'!$B$15:$W$15, 0),FALSE)*$G94)</f>
        <v>0</v>
      </c>
      <c r="AO94" s="1334">
        <f>IF(ISERROR(VLOOKUP(VLOOKUP($A94, 'E4 TB Allocation Details'!$A$18:$L$217, MATCH("Customer ID", 'E4 TB Allocation Details'!$A$18:$L$18, 0),FALSE), 'E2 Allocators'!$B$15:$W$361, MATCH('O5 Details by Class &amp; Accounts'!AO$18, 'E2 Allocators'!$B$15:$W$15, 0),FALSE)*$G94), 0, VLOOKUP(VLOOKUP($A94, 'E4 TB Allocation Details'!$A$18:$L$217, MATCH("Customer ID", 'E4 TB Allocation Details'!$A$18:$L$18, 0),FALSE), 'E2 Allocators'!$B$15:$W$361, MATCH('O5 Details by Class &amp; Accounts'!AO$18, 'E2 Allocators'!$B$15:$W$15, 0),FALSE)*$G94)</f>
        <v>0</v>
      </c>
      <c r="AP94" s="1334">
        <f>IF(ISERROR(VLOOKUP(VLOOKUP($A94, 'E4 TB Allocation Details'!$A$18:$L$217, MATCH("Customer ID", 'E4 TB Allocation Details'!$A$18:$L$18, 0),FALSE), 'E2 Allocators'!$B$15:$W$361, MATCH('O5 Details by Class &amp; Accounts'!AP$18, 'E2 Allocators'!$B$15:$W$15, 0),FALSE)*$G94), 0, VLOOKUP(VLOOKUP($A94, 'E4 TB Allocation Details'!$A$18:$L$217, MATCH("Customer ID", 'E4 TB Allocation Details'!$A$18:$L$18, 0),FALSE), 'E2 Allocators'!$B$15:$W$361, MATCH('O5 Details by Class &amp; Accounts'!AP$18, 'E2 Allocators'!$B$15:$W$15, 0),FALSE)*$G94)</f>
        <v>0</v>
      </c>
      <c r="AQ94" s="1334">
        <f>IF(ISERROR(VLOOKUP(VLOOKUP($A94, 'E4 TB Allocation Details'!$A$18:$L$217, MATCH("Customer ID", 'E4 TB Allocation Details'!$A$18:$L$18, 0),FALSE), 'E2 Allocators'!$B$15:$W$361, MATCH('O5 Details by Class &amp; Accounts'!AQ$18, 'E2 Allocators'!$B$15:$W$15, 0),FALSE)*$G94), 0, VLOOKUP(VLOOKUP($A94, 'E4 TB Allocation Details'!$A$18:$L$217, MATCH("Customer ID", 'E4 TB Allocation Details'!$A$18:$L$18, 0),FALSE), 'E2 Allocators'!$B$15:$W$361, MATCH('O5 Details by Class &amp; Accounts'!AQ$18, 'E2 Allocators'!$B$15:$W$15, 0),FALSE)*$G94)</f>
        <v>0</v>
      </c>
      <c r="AR94" s="1334">
        <f>IF(ISERROR(VLOOKUP(VLOOKUP($A94, 'E4 TB Allocation Details'!$A$18:$L$217, MATCH("Customer ID", 'E4 TB Allocation Details'!$A$18:$L$18, 0),FALSE), 'E2 Allocators'!$B$15:$W$361, MATCH('O5 Details by Class &amp; Accounts'!AR$18, 'E2 Allocators'!$B$15:$W$15, 0),FALSE)*$G94), 0, VLOOKUP(VLOOKUP($A94, 'E4 TB Allocation Details'!$A$18:$L$217, MATCH("Customer ID", 'E4 TB Allocation Details'!$A$18:$L$18, 0),FALSE), 'E2 Allocators'!$B$15:$W$361, MATCH('O5 Details by Class &amp; Accounts'!AR$18, 'E2 Allocators'!$B$15:$W$15, 0),FALSE)*$G94)</f>
        <v>0</v>
      </c>
      <c r="AS94" s="1334">
        <f>IF(ISERROR(VLOOKUP(VLOOKUP($A94, 'E4 TB Allocation Details'!$A$18:$L$217, MATCH("Customer ID", 'E4 TB Allocation Details'!$A$18:$L$18, 0),FALSE), 'E2 Allocators'!$B$15:$W$361, MATCH('O5 Details by Class &amp; Accounts'!AS$18, 'E2 Allocators'!$B$15:$W$15, 0),FALSE)*$G94), 0, VLOOKUP(VLOOKUP($A94, 'E4 TB Allocation Details'!$A$18:$L$217, MATCH("Customer ID", 'E4 TB Allocation Details'!$A$18:$L$18, 0),FALSE), 'E2 Allocators'!$B$15:$W$361, MATCH('O5 Details by Class &amp; Accounts'!AS$18, 'E2 Allocators'!$B$15:$W$15, 0),FALSE)*$G94)</f>
        <v>0</v>
      </c>
      <c r="AT94" s="1334">
        <f>IF(ISERROR(VLOOKUP(VLOOKUP($A94, 'E4 TB Allocation Details'!$A$18:$L$217, MATCH("Customer ID", 'E4 TB Allocation Details'!$A$18:$L$18, 0),FALSE), 'E2 Allocators'!$B$15:$W$361, MATCH('O5 Details by Class &amp; Accounts'!AT$18, 'E2 Allocators'!$B$15:$W$15, 0),FALSE)*$G94), 0, VLOOKUP(VLOOKUP($A94, 'E4 TB Allocation Details'!$A$18:$L$217, MATCH("Customer ID", 'E4 TB Allocation Details'!$A$18:$L$18, 0),FALSE), 'E2 Allocators'!$B$15:$W$361, MATCH('O5 Details by Class &amp; Accounts'!AT$18, 'E2 Allocators'!$B$15:$W$15, 0),FALSE)*$G94)</f>
        <v>0</v>
      </c>
      <c r="AU94" s="1334">
        <f>IF(ISERROR(VLOOKUP(VLOOKUP($A94, 'E4 TB Allocation Details'!$A$18:$L$217, MATCH("Customer ID", 'E4 TB Allocation Details'!$A$18:$L$18, 0),FALSE), 'E2 Allocators'!$B$15:$W$361, MATCH('O5 Details by Class &amp; Accounts'!AU$18, 'E2 Allocators'!$B$15:$W$15, 0),FALSE)*$G94), 0, VLOOKUP(VLOOKUP($A94, 'E4 TB Allocation Details'!$A$18:$L$217, MATCH("Customer ID", 'E4 TB Allocation Details'!$A$18:$L$18, 0),FALSE), 'E2 Allocators'!$B$15:$W$361, MATCH('O5 Details by Class &amp; Accounts'!AU$18, 'E2 Allocators'!$B$15:$W$15, 0),FALSE)*$G94)</f>
        <v>0</v>
      </c>
      <c r="AV94" s="1334">
        <f>IF(ISERROR(VLOOKUP(VLOOKUP($A94, 'E4 TB Allocation Details'!$A$18:$L$217, MATCH("Customer ID", 'E4 TB Allocation Details'!$A$18:$L$18, 0),FALSE), 'E2 Allocators'!$B$15:$W$361, MATCH('O5 Details by Class &amp; Accounts'!AV$18, 'E2 Allocators'!$B$15:$W$15, 0),FALSE)*$G94), 0, VLOOKUP(VLOOKUP($A94, 'E4 TB Allocation Details'!$A$18:$L$217, MATCH("Customer ID", 'E4 TB Allocation Details'!$A$18:$L$18, 0),FALSE), 'E2 Allocators'!$B$15:$W$361, MATCH('O5 Details by Class &amp; Accounts'!AV$18, 'E2 Allocators'!$B$15:$W$15, 0),FALSE)*$G94)</f>
        <v>0</v>
      </c>
      <c r="AW94" s="1334">
        <f>IF(ISERROR(VLOOKUP(VLOOKUP($A94, 'E4 TB Allocation Details'!$A$18:$L$217, MATCH("Customer ID", 'E4 TB Allocation Details'!$A$18:$L$18, 0),FALSE), 'E2 Allocators'!$B$15:$W$361, MATCH('O5 Details by Class &amp; Accounts'!AW$18, 'E2 Allocators'!$B$15:$W$15, 0),FALSE)*$G94), 0, VLOOKUP(VLOOKUP($A94, 'E4 TB Allocation Details'!$A$18:$L$217, MATCH("Customer ID", 'E4 TB Allocation Details'!$A$18:$L$18, 0),FALSE), 'E2 Allocators'!$B$15:$W$361, MATCH('O5 Details by Class &amp; Accounts'!AW$18, 'E2 Allocators'!$B$15:$W$15, 0),FALSE)*$G94)</f>
        <v>0</v>
      </c>
      <c r="AX94" s="1334">
        <f t="shared" si="22"/>
        <v>0</v>
      </c>
      <c r="AY94" s="1334">
        <f>IF(ISERROR(VLOOKUP(VLOOKUP($A94, 'E4 TB Allocation Details'!$A$18:$L$217, MATCH("Misc ID", 'E4 TB Allocation Details'!$A$18:$L$18, 0),FALSE), 'E2 Allocators'!$B$15:$W$361, MATCH('O5 Details by Class &amp; Accounts'!AY$18, 'E2 Allocators'!$B$15:$W$15, 0),FALSE)*$E94), 0, VLOOKUP(VLOOKUP($A94, 'E4 TB Allocation Details'!$A$18:$L$217, MATCH("Misc ID", 'E4 TB Allocation Details'!$A$18:$L$18, 0),FALSE), 'E2 Allocators'!$B$15:$W$361, MATCH('O5 Details by Class &amp; Accounts'!AY$18, 'E2 Allocators'!$B$15:$W$15, 0),FALSE)*$E94)</f>
        <v>0</v>
      </c>
      <c r="AZ94" s="1334">
        <f>IF(ISERROR(VLOOKUP(VLOOKUP($A94, 'E4 TB Allocation Details'!$A$18:$L$217, MATCH("Misc ID", 'E4 TB Allocation Details'!$A$18:$L$18, 0),FALSE), 'E2 Allocators'!$B$15:$W$361, MATCH('O5 Details by Class &amp; Accounts'!AZ$18, 'E2 Allocators'!$B$15:$W$15, 0),FALSE)*$E94), 0, VLOOKUP(VLOOKUP($A94, 'E4 TB Allocation Details'!$A$18:$L$217, MATCH("Misc ID", 'E4 TB Allocation Details'!$A$18:$L$18, 0),FALSE), 'E2 Allocators'!$B$15:$W$361, MATCH('O5 Details by Class &amp; Accounts'!AZ$18, 'E2 Allocators'!$B$15:$W$15, 0),FALSE)*$E94)</f>
        <v>0</v>
      </c>
      <c r="BA94" s="1334">
        <f>IF(ISERROR(VLOOKUP(VLOOKUP($A94, 'E4 TB Allocation Details'!$A$18:$L$217, MATCH("Misc ID", 'E4 TB Allocation Details'!$A$18:$L$18, 0),FALSE), 'E2 Allocators'!$B$15:$W$361, MATCH('O5 Details by Class &amp; Accounts'!BA$18, 'E2 Allocators'!$B$15:$W$15, 0),FALSE)*$E94), 0, VLOOKUP(VLOOKUP($A94, 'E4 TB Allocation Details'!$A$18:$L$217, MATCH("Misc ID", 'E4 TB Allocation Details'!$A$18:$L$18, 0),FALSE), 'E2 Allocators'!$B$15:$W$361, MATCH('O5 Details by Class &amp; Accounts'!BA$18, 'E2 Allocators'!$B$15:$W$15, 0),FALSE)*$E94)</f>
        <v>0</v>
      </c>
      <c r="BB94" s="1334">
        <f>IF(ISERROR(VLOOKUP(VLOOKUP($A94, 'E4 TB Allocation Details'!$A$18:$L$217, MATCH("Misc ID", 'E4 TB Allocation Details'!$A$18:$L$18, 0),FALSE), 'E2 Allocators'!$B$15:$W$361, MATCH('O5 Details by Class &amp; Accounts'!BB$18, 'E2 Allocators'!$B$15:$W$15, 0),FALSE)*$E94), 0, VLOOKUP(VLOOKUP($A94, 'E4 TB Allocation Details'!$A$18:$L$217, MATCH("Misc ID", 'E4 TB Allocation Details'!$A$18:$L$18, 0),FALSE), 'E2 Allocators'!$B$15:$W$361, MATCH('O5 Details by Class &amp; Accounts'!BB$18, 'E2 Allocators'!$B$15:$W$15, 0),FALSE)*$E94)</f>
        <v>0</v>
      </c>
      <c r="BC94" s="1334">
        <f>IF(ISERROR(VLOOKUP(VLOOKUP($A94, 'E4 TB Allocation Details'!$A$18:$L$217, MATCH("Misc ID", 'E4 TB Allocation Details'!$A$18:$L$18, 0),FALSE), 'E2 Allocators'!$B$15:$W$361, MATCH('O5 Details by Class &amp; Accounts'!BC$18, 'E2 Allocators'!$B$15:$W$15, 0),FALSE)*$E94), 0, VLOOKUP(VLOOKUP($A94, 'E4 TB Allocation Details'!$A$18:$L$217, MATCH("Misc ID", 'E4 TB Allocation Details'!$A$18:$L$18, 0),FALSE), 'E2 Allocators'!$B$15:$W$361, MATCH('O5 Details by Class &amp; Accounts'!BC$18, 'E2 Allocators'!$B$15:$W$15, 0),FALSE)*$E94)</f>
        <v>0</v>
      </c>
      <c r="BD94" s="1334">
        <f>IF(ISERROR(VLOOKUP(VLOOKUP($A94, 'E4 TB Allocation Details'!$A$18:$L$217, MATCH("Misc ID", 'E4 TB Allocation Details'!$A$18:$L$18, 0),FALSE), 'E2 Allocators'!$B$15:$W$361, MATCH('O5 Details by Class &amp; Accounts'!BD$18, 'E2 Allocators'!$B$15:$W$15, 0),FALSE)*$E94), 0, VLOOKUP(VLOOKUP($A94, 'E4 TB Allocation Details'!$A$18:$L$217, MATCH("Misc ID", 'E4 TB Allocation Details'!$A$18:$L$18, 0),FALSE), 'E2 Allocators'!$B$15:$W$361, MATCH('O5 Details by Class &amp; Accounts'!BD$18, 'E2 Allocators'!$B$15:$W$15, 0),FALSE)*$E94)</f>
        <v>0</v>
      </c>
      <c r="BE94" s="1334">
        <f>IF(ISERROR(VLOOKUP(VLOOKUP($A94, 'E4 TB Allocation Details'!$A$18:$L$217, MATCH("Misc ID", 'E4 TB Allocation Details'!$A$18:$L$18, 0),FALSE), 'E2 Allocators'!$B$15:$W$361, MATCH('O5 Details by Class &amp; Accounts'!BE$18, 'E2 Allocators'!$B$15:$W$15, 0),FALSE)*$E94), 0, VLOOKUP(VLOOKUP($A94, 'E4 TB Allocation Details'!$A$18:$L$217, MATCH("Misc ID", 'E4 TB Allocation Details'!$A$18:$L$18, 0),FALSE), 'E2 Allocators'!$B$15:$W$361, MATCH('O5 Details by Class &amp; Accounts'!BE$18, 'E2 Allocators'!$B$15:$W$15, 0),FALSE)*$E94)</f>
        <v>0</v>
      </c>
      <c r="BF94" s="1334">
        <f>IF(ISERROR(VLOOKUP(VLOOKUP($A94, 'E4 TB Allocation Details'!$A$18:$L$217, MATCH("Misc ID", 'E4 TB Allocation Details'!$A$18:$L$18, 0),FALSE), 'E2 Allocators'!$B$15:$W$361, MATCH('O5 Details by Class &amp; Accounts'!BF$18, 'E2 Allocators'!$B$15:$W$15, 0),FALSE)*$E94), 0, VLOOKUP(VLOOKUP($A94, 'E4 TB Allocation Details'!$A$18:$L$217, MATCH("Misc ID", 'E4 TB Allocation Details'!$A$18:$L$18, 0),FALSE), 'E2 Allocators'!$B$15:$W$361, MATCH('O5 Details by Class &amp; Accounts'!BF$18, 'E2 Allocators'!$B$15:$W$15, 0),FALSE)*$E94)</f>
        <v>0</v>
      </c>
      <c r="BG94" s="1334">
        <f>IF(ISERROR(VLOOKUP(VLOOKUP($A94, 'E4 TB Allocation Details'!$A$18:$L$217, MATCH("Misc ID", 'E4 TB Allocation Details'!$A$18:$L$18, 0),FALSE), 'E2 Allocators'!$B$15:$W$361, MATCH('O5 Details by Class &amp; Accounts'!BG$18, 'E2 Allocators'!$B$15:$W$15, 0),FALSE)*$E94), 0, VLOOKUP(VLOOKUP($A94, 'E4 TB Allocation Details'!$A$18:$L$217, MATCH("Misc ID", 'E4 TB Allocation Details'!$A$18:$L$18, 0),FALSE), 'E2 Allocators'!$B$15:$W$361, MATCH('O5 Details by Class &amp; Accounts'!BG$18, 'E2 Allocators'!$B$15:$W$15, 0),FALSE)*$E94)</f>
        <v>0</v>
      </c>
      <c r="BH94" s="1334">
        <f>IF(ISERROR(VLOOKUP(VLOOKUP($A94, 'E4 TB Allocation Details'!$A$18:$L$217, MATCH("Misc ID", 'E4 TB Allocation Details'!$A$18:$L$18, 0),FALSE), 'E2 Allocators'!$B$15:$W$361, MATCH('O5 Details by Class &amp; Accounts'!BH$18, 'E2 Allocators'!$B$15:$W$15, 0),FALSE)*$E94), 0, VLOOKUP(VLOOKUP($A94, 'E4 TB Allocation Details'!$A$18:$L$217, MATCH("Misc ID", 'E4 TB Allocation Details'!$A$18:$L$18, 0),FALSE), 'E2 Allocators'!$B$15:$W$361, MATCH('O5 Details by Class &amp; Accounts'!BH$18, 'E2 Allocators'!$B$15:$W$15, 0),FALSE)*$E94)</f>
        <v>0</v>
      </c>
      <c r="BI94" s="1334">
        <f>IF(ISERROR(VLOOKUP(VLOOKUP($A94, 'E4 TB Allocation Details'!$A$18:$L$217, MATCH("Misc ID", 'E4 TB Allocation Details'!$A$18:$L$18, 0),FALSE), 'E2 Allocators'!$B$15:$W$361, MATCH('O5 Details by Class &amp; Accounts'!BI$18, 'E2 Allocators'!$B$15:$W$15, 0),FALSE)*$E94), 0, VLOOKUP(VLOOKUP($A94, 'E4 TB Allocation Details'!$A$18:$L$217, MATCH("Misc ID", 'E4 TB Allocation Details'!$A$18:$L$18, 0),FALSE), 'E2 Allocators'!$B$15:$W$361, MATCH('O5 Details by Class &amp; Accounts'!BI$18, 'E2 Allocators'!$B$15:$W$15, 0),FALSE)*$E94)</f>
        <v>0</v>
      </c>
      <c r="BJ94" s="1334">
        <f>IF(ISERROR(VLOOKUP(VLOOKUP($A94, 'E4 TB Allocation Details'!$A$18:$L$217, MATCH("Misc ID", 'E4 TB Allocation Details'!$A$18:$L$18, 0),FALSE), 'E2 Allocators'!$B$15:$W$361, MATCH('O5 Details by Class &amp; Accounts'!BJ$18, 'E2 Allocators'!$B$15:$W$15, 0),FALSE)*$E94), 0, VLOOKUP(VLOOKUP($A94, 'E4 TB Allocation Details'!$A$18:$L$217, MATCH("Misc ID", 'E4 TB Allocation Details'!$A$18:$L$18, 0),FALSE), 'E2 Allocators'!$B$15:$W$361, MATCH('O5 Details by Class &amp; Accounts'!BJ$18, 'E2 Allocators'!$B$15:$W$15, 0),FALSE)*$E94)</f>
        <v>0</v>
      </c>
      <c r="BK94" s="1334">
        <f>IF(ISERROR(VLOOKUP(VLOOKUP($A94, 'E4 TB Allocation Details'!$A$18:$L$217, MATCH("Misc ID", 'E4 TB Allocation Details'!$A$18:$L$18, 0),FALSE), 'E2 Allocators'!$B$15:$W$361, MATCH('O5 Details by Class &amp; Accounts'!BK$18, 'E2 Allocators'!$B$15:$W$15, 0),FALSE)*$E94), 0, VLOOKUP(VLOOKUP($A94, 'E4 TB Allocation Details'!$A$18:$L$217, MATCH("Misc ID", 'E4 TB Allocation Details'!$A$18:$L$18, 0),FALSE), 'E2 Allocators'!$B$15:$W$361, MATCH('O5 Details by Class &amp; Accounts'!BK$18, 'E2 Allocators'!$B$15:$W$15, 0),FALSE)*$E94)</f>
        <v>0</v>
      </c>
      <c r="BL94" s="1334">
        <f>IF(ISERROR(VLOOKUP(VLOOKUP($A94, 'E4 TB Allocation Details'!$A$18:$L$217, MATCH("Misc ID", 'E4 TB Allocation Details'!$A$18:$L$18, 0),FALSE), 'E2 Allocators'!$B$15:$W$361, MATCH('O5 Details by Class &amp; Accounts'!BL$18, 'E2 Allocators'!$B$15:$W$15, 0),FALSE)*$E94), 0, VLOOKUP(VLOOKUP($A94, 'E4 TB Allocation Details'!$A$18:$L$217, MATCH("Misc ID", 'E4 TB Allocation Details'!$A$18:$L$18, 0),FALSE), 'E2 Allocators'!$B$15:$W$361, MATCH('O5 Details by Class &amp; Accounts'!BL$18, 'E2 Allocators'!$B$15:$W$15, 0),FALSE)*$E94)</f>
        <v>0</v>
      </c>
      <c r="BM94" s="1334">
        <f>IF(ISERROR(VLOOKUP(VLOOKUP($A94, 'E4 TB Allocation Details'!$A$18:$L$217, MATCH("Misc ID", 'E4 TB Allocation Details'!$A$18:$L$18, 0),FALSE), 'E2 Allocators'!$B$15:$W$361, MATCH('O5 Details by Class &amp; Accounts'!BM$18, 'E2 Allocators'!$B$15:$W$15, 0),FALSE)*$E94), 0, VLOOKUP(VLOOKUP($A94, 'E4 TB Allocation Details'!$A$18:$L$217, MATCH("Misc ID", 'E4 TB Allocation Details'!$A$18:$L$18, 0),FALSE), 'E2 Allocators'!$B$15:$W$361, MATCH('O5 Details by Class &amp; Accounts'!BM$18, 'E2 Allocators'!$B$15:$W$15, 0),FALSE)*$E94)</f>
        <v>0</v>
      </c>
      <c r="BN94" s="1334">
        <f>IF(ISERROR(VLOOKUP(VLOOKUP($A94, 'E4 TB Allocation Details'!$A$18:$L$217, MATCH("Misc ID", 'E4 TB Allocation Details'!$A$18:$L$18, 0),FALSE), 'E2 Allocators'!$B$15:$W$361, MATCH('O5 Details by Class &amp; Accounts'!BN$18, 'E2 Allocators'!$B$15:$W$15, 0),FALSE)*$E94), 0, VLOOKUP(VLOOKUP($A94, 'E4 TB Allocation Details'!$A$18:$L$217, MATCH("Misc ID", 'E4 TB Allocation Details'!$A$18:$L$18, 0),FALSE), 'E2 Allocators'!$B$15:$W$361, MATCH('O5 Details by Class &amp; Accounts'!BN$18, 'E2 Allocators'!$B$15:$W$15, 0),FALSE)*$E94)</f>
        <v>0</v>
      </c>
      <c r="BO94" s="1334">
        <f>IF(ISERROR(VLOOKUP(VLOOKUP($A94, 'E4 TB Allocation Details'!$A$18:$L$217, MATCH("Misc ID", 'E4 TB Allocation Details'!$A$18:$L$18, 0),FALSE), 'E2 Allocators'!$B$15:$W$361, MATCH('O5 Details by Class &amp; Accounts'!BO$18, 'E2 Allocators'!$B$15:$W$15, 0),FALSE)*$E94), 0, VLOOKUP(VLOOKUP($A94, 'E4 TB Allocation Details'!$A$18:$L$217, MATCH("Misc ID", 'E4 TB Allocation Details'!$A$18:$L$18, 0),FALSE), 'E2 Allocators'!$B$15:$W$361, MATCH('O5 Details by Class &amp; Accounts'!BO$18, 'E2 Allocators'!$B$15:$W$15, 0),FALSE)*$E94)</f>
        <v>0</v>
      </c>
      <c r="BP94" s="1334">
        <f>IF(ISERROR(VLOOKUP(VLOOKUP($A94, 'E4 TB Allocation Details'!$A$18:$L$217, MATCH("Misc ID", 'E4 TB Allocation Details'!$A$18:$L$18, 0),FALSE), 'E2 Allocators'!$B$15:$W$361, MATCH('O5 Details by Class &amp; Accounts'!BP$18, 'E2 Allocators'!$B$15:$W$15, 0),FALSE)*$E94), 0, VLOOKUP(VLOOKUP($A94, 'E4 TB Allocation Details'!$A$18:$L$217, MATCH("Misc ID", 'E4 TB Allocation Details'!$A$18:$L$18, 0),FALSE), 'E2 Allocators'!$B$15:$W$361, MATCH('O5 Details by Class &amp; Accounts'!BP$18, 'E2 Allocators'!$B$15:$W$15, 0),FALSE)*$E94)</f>
        <v>0</v>
      </c>
      <c r="BQ94" s="1334">
        <f>IF(ISERROR(VLOOKUP(VLOOKUP($A94, 'E4 TB Allocation Details'!$A$18:$L$217, MATCH("Misc ID", 'E4 TB Allocation Details'!$A$18:$L$18, 0),FALSE), 'E2 Allocators'!$B$15:$W$361, MATCH('O5 Details by Class &amp; Accounts'!BQ$18, 'E2 Allocators'!$B$15:$W$15, 0),FALSE)*$E94), 0, VLOOKUP(VLOOKUP($A94, 'E4 TB Allocation Details'!$A$18:$L$217, MATCH("Misc ID", 'E4 TB Allocation Details'!$A$18:$L$18, 0),FALSE), 'E2 Allocators'!$B$15:$W$361, MATCH('O5 Details by Class &amp; Accounts'!BQ$18, 'E2 Allocators'!$B$15:$W$15, 0),FALSE)*$E94)</f>
        <v>0</v>
      </c>
      <c r="BR94" s="1334">
        <f>IF(ISERROR(VLOOKUP(VLOOKUP($A94, 'E4 TB Allocation Details'!$A$18:$L$217, MATCH("Misc ID", 'E4 TB Allocation Details'!$A$18:$L$18, 0),FALSE), 'E2 Allocators'!$B$15:$W$361, MATCH('O5 Details by Class &amp; Accounts'!BR$18, 'E2 Allocators'!$B$15:$W$15, 0),FALSE)*$E94), 0, VLOOKUP(VLOOKUP($A94, 'E4 TB Allocation Details'!$A$18:$L$217, MATCH("Misc ID", 'E4 TB Allocation Details'!$A$18:$L$18, 0),FALSE), 'E2 Allocators'!$B$15:$W$361, MATCH('O5 Details by Class &amp; Accounts'!BR$18, 'E2 Allocators'!$B$15:$W$15, 0),FALSE)*$E94)</f>
        <v>0</v>
      </c>
      <c r="BS94" s="1334">
        <f t="shared" si="23"/>
        <v>0</v>
      </c>
      <c r="BT94" s="1334">
        <f>IF(ISERROR(VLOOKUP(VLOOKUP($A94, 'E4 TB Allocation Details'!$A$18:$L$217, MATCH("A &amp; G ID", 'E4 TB Allocation Details'!$A$18:$L$18, 0),FALSE), 'E2 Allocators'!$B$15:$W$361, MATCH('O5 Details by Class &amp; Accounts'!BT$18, 'E2 Allocators'!$B$15:$W$15, 0),FALSE)*$E94), 0, VLOOKUP(VLOOKUP($A94, 'E4 TB Allocation Details'!$A$18:$L$217, MATCH("A &amp; G ID", 'E4 TB Allocation Details'!$A$18:$L$18, 0),FALSE), 'E2 Allocators'!$B$15:$W$361, MATCH('O5 Details by Class &amp; Accounts'!BT$18, 'E2 Allocators'!$B$15:$W$15, 0),FALSE)*$E94)</f>
        <v>0</v>
      </c>
      <c r="BU94" s="1334">
        <f>IF(ISERROR(VLOOKUP(VLOOKUP($A94, 'E4 TB Allocation Details'!$A$18:$L$217, MATCH("A &amp; G ID", 'E4 TB Allocation Details'!$A$18:$L$18, 0),FALSE), 'E2 Allocators'!$B$15:$W$361, MATCH('O5 Details by Class &amp; Accounts'!BU$18, 'E2 Allocators'!$B$15:$W$15, 0),FALSE)*$E94), 0, VLOOKUP(VLOOKUP($A94, 'E4 TB Allocation Details'!$A$18:$L$217, MATCH("A &amp; G ID", 'E4 TB Allocation Details'!$A$18:$L$18, 0),FALSE), 'E2 Allocators'!$B$15:$W$361, MATCH('O5 Details by Class &amp; Accounts'!BU$18, 'E2 Allocators'!$B$15:$W$15, 0),FALSE)*$E94)</f>
        <v>0</v>
      </c>
      <c r="BV94" s="1334">
        <f>IF(ISERROR(VLOOKUP(VLOOKUP($A94, 'E4 TB Allocation Details'!$A$18:$L$217, MATCH("A &amp; G ID", 'E4 TB Allocation Details'!$A$18:$L$18, 0),FALSE), 'E2 Allocators'!$B$15:$W$361, MATCH('O5 Details by Class &amp; Accounts'!BV$18, 'E2 Allocators'!$B$15:$W$15, 0),FALSE)*$E94), 0, VLOOKUP(VLOOKUP($A94, 'E4 TB Allocation Details'!$A$18:$L$217, MATCH("A &amp; G ID", 'E4 TB Allocation Details'!$A$18:$L$18, 0),FALSE), 'E2 Allocators'!$B$15:$W$361, MATCH('O5 Details by Class &amp; Accounts'!BV$18, 'E2 Allocators'!$B$15:$W$15, 0),FALSE)*$E94)</f>
        <v>0</v>
      </c>
      <c r="BW94" s="1334">
        <f>IF(ISERROR(VLOOKUP(VLOOKUP($A94, 'E4 TB Allocation Details'!$A$18:$L$217, MATCH("A &amp; G ID", 'E4 TB Allocation Details'!$A$18:$L$18, 0),FALSE), 'E2 Allocators'!$B$15:$W$361, MATCH('O5 Details by Class &amp; Accounts'!BW$18, 'E2 Allocators'!$B$15:$W$15, 0),FALSE)*$E94), 0, VLOOKUP(VLOOKUP($A94, 'E4 TB Allocation Details'!$A$18:$L$217, MATCH("A &amp; G ID", 'E4 TB Allocation Details'!$A$18:$L$18, 0),FALSE), 'E2 Allocators'!$B$15:$W$361, MATCH('O5 Details by Class &amp; Accounts'!BW$18, 'E2 Allocators'!$B$15:$W$15, 0),FALSE)*$E94)</f>
        <v>0</v>
      </c>
      <c r="BX94" s="1334">
        <f>IF(ISERROR(VLOOKUP(VLOOKUP($A94, 'E4 TB Allocation Details'!$A$18:$L$217, MATCH("A &amp; G ID", 'E4 TB Allocation Details'!$A$18:$L$18, 0),FALSE), 'E2 Allocators'!$B$15:$W$361, MATCH('O5 Details by Class &amp; Accounts'!BX$18, 'E2 Allocators'!$B$15:$W$15, 0),FALSE)*$E94), 0, VLOOKUP(VLOOKUP($A94, 'E4 TB Allocation Details'!$A$18:$L$217, MATCH("A &amp; G ID", 'E4 TB Allocation Details'!$A$18:$L$18, 0),FALSE), 'E2 Allocators'!$B$15:$W$361, MATCH('O5 Details by Class &amp; Accounts'!BX$18, 'E2 Allocators'!$B$15:$W$15, 0),FALSE)*$E94)</f>
        <v>0</v>
      </c>
      <c r="BY94" s="1334">
        <f>IF(ISERROR(VLOOKUP(VLOOKUP($A94, 'E4 TB Allocation Details'!$A$18:$L$217, MATCH("A &amp; G ID", 'E4 TB Allocation Details'!$A$18:$L$18, 0),FALSE), 'E2 Allocators'!$B$15:$W$361, MATCH('O5 Details by Class &amp; Accounts'!BY$18, 'E2 Allocators'!$B$15:$W$15, 0),FALSE)*$E94), 0, VLOOKUP(VLOOKUP($A94, 'E4 TB Allocation Details'!$A$18:$L$217, MATCH("A &amp; G ID", 'E4 TB Allocation Details'!$A$18:$L$18, 0),FALSE), 'E2 Allocators'!$B$15:$W$361, MATCH('O5 Details by Class &amp; Accounts'!BY$18, 'E2 Allocators'!$B$15:$W$15, 0),FALSE)*$E94)</f>
        <v>0</v>
      </c>
      <c r="BZ94" s="1334">
        <f>IF(ISERROR(VLOOKUP(VLOOKUP($A94, 'E4 TB Allocation Details'!$A$18:$L$217, MATCH("A &amp; G ID", 'E4 TB Allocation Details'!$A$18:$L$18, 0),FALSE), 'E2 Allocators'!$B$15:$W$361, MATCH('O5 Details by Class &amp; Accounts'!BZ$18, 'E2 Allocators'!$B$15:$W$15, 0),FALSE)*$E94), 0, VLOOKUP(VLOOKUP($A94, 'E4 TB Allocation Details'!$A$18:$L$217, MATCH("A &amp; G ID", 'E4 TB Allocation Details'!$A$18:$L$18, 0),FALSE), 'E2 Allocators'!$B$15:$W$361, MATCH('O5 Details by Class &amp; Accounts'!BZ$18, 'E2 Allocators'!$B$15:$W$15, 0),FALSE)*$E94)</f>
        <v>0</v>
      </c>
      <c r="CA94" s="1334">
        <f>IF(ISERROR(VLOOKUP(VLOOKUP($A94, 'E4 TB Allocation Details'!$A$18:$L$217, MATCH("A &amp; G ID", 'E4 TB Allocation Details'!$A$18:$L$18, 0),FALSE), 'E2 Allocators'!$B$15:$W$361, MATCH('O5 Details by Class &amp; Accounts'!CA$18, 'E2 Allocators'!$B$15:$W$15, 0),FALSE)*$E94), 0, VLOOKUP(VLOOKUP($A94, 'E4 TB Allocation Details'!$A$18:$L$217, MATCH("A &amp; G ID", 'E4 TB Allocation Details'!$A$18:$L$18, 0),FALSE), 'E2 Allocators'!$B$15:$W$361, MATCH('O5 Details by Class &amp; Accounts'!CA$18, 'E2 Allocators'!$B$15:$W$15, 0),FALSE)*$E94)</f>
        <v>0</v>
      </c>
      <c r="CB94" s="1334">
        <f>IF(ISERROR(VLOOKUP(VLOOKUP($A94, 'E4 TB Allocation Details'!$A$18:$L$217, MATCH("A &amp; G ID", 'E4 TB Allocation Details'!$A$18:$L$18, 0),FALSE), 'E2 Allocators'!$B$15:$W$361, MATCH('O5 Details by Class &amp; Accounts'!CB$18, 'E2 Allocators'!$B$15:$W$15, 0),FALSE)*$E94), 0, VLOOKUP(VLOOKUP($A94, 'E4 TB Allocation Details'!$A$18:$L$217, MATCH("A &amp; G ID", 'E4 TB Allocation Details'!$A$18:$L$18, 0),FALSE), 'E2 Allocators'!$B$15:$W$361, MATCH('O5 Details by Class &amp; Accounts'!CB$18, 'E2 Allocators'!$B$15:$W$15, 0),FALSE)*$E94)</f>
        <v>0</v>
      </c>
      <c r="CC94" s="1334">
        <f>IF(ISERROR(VLOOKUP(VLOOKUP($A94, 'E4 TB Allocation Details'!$A$18:$L$217, MATCH("A &amp; G ID", 'E4 TB Allocation Details'!$A$18:$L$18, 0),FALSE), 'E2 Allocators'!$B$15:$W$361, MATCH('O5 Details by Class &amp; Accounts'!CC$18, 'E2 Allocators'!$B$15:$W$15, 0),FALSE)*$E94), 0, VLOOKUP(VLOOKUP($A94, 'E4 TB Allocation Details'!$A$18:$L$217, MATCH("A &amp; G ID", 'E4 TB Allocation Details'!$A$18:$L$18, 0),FALSE), 'E2 Allocators'!$B$15:$W$361, MATCH('O5 Details by Class &amp; Accounts'!CC$18, 'E2 Allocators'!$B$15:$W$15, 0),FALSE)*$E94)</f>
        <v>0</v>
      </c>
      <c r="CD94" s="1334">
        <f>IF(ISERROR(VLOOKUP(VLOOKUP($A94, 'E4 TB Allocation Details'!$A$18:$L$217, MATCH("A &amp; G ID", 'E4 TB Allocation Details'!$A$18:$L$18, 0),FALSE), 'E2 Allocators'!$B$15:$W$361, MATCH('O5 Details by Class &amp; Accounts'!CD$18, 'E2 Allocators'!$B$15:$W$15, 0),FALSE)*$E94), 0, VLOOKUP(VLOOKUP($A94, 'E4 TB Allocation Details'!$A$18:$L$217, MATCH("A &amp; G ID", 'E4 TB Allocation Details'!$A$18:$L$18, 0),FALSE), 'E2 Allocators'!$B$15:$W$361, MATCH('O5 Details by Class &amp; Accounts'!CD$18, 'E2 Allocators'!$B$15:$W$15, 0),FALSE)*$E94)</f>
        <v>0</v>
      </c>
      <c r="CE94" s="1334">
        <f>IF(ISERROR(VLOOKUP(VLOOKUP($A94, 'E4 TB Allocation Details'!$A$18:$L$217, MATCH("A &amp; G ID", 'E4 TB Allocation Details'!$A$18:$L$18, 0),FALSE), 'E2 Allocators'!$B$15:$W$361, MATCH('O5 Details by Class &amp; Accounts'!CE$18, 'E2 Allocators'!$B$15:$W$15, 0),FALSE)*$E94), 0, VLOOKUP(VLOOKUP($A94, 'E4 TB Allocation Details'!$A$18:$L$217, MATCH("A &amp; G ID", 'E4 TB Allocation Details'!$A$18:$L$18, 0),FALSE), 'E2 Allocators'!$B$15:$W$361, MATCH('O5 Details by Class &amp; Accounts'!CE$18, 'E2 Allocators'!$B$15:$W$15, 0),FALSE)*$E94)</f>
        <v>0</v>
      </c>
      <c r="CF94" s="1334">
        <f>IF(ISERROR(VLOOKUP(VLOOKUP($A94, 'E4 TB Allocation Details'!$A$18:$L$217, MATCH("A &amp; G ID", 'E4 TB Allocation Details'!$A$18:$L$18, 0),FALSE), 'E2 Allocators'!$B$15:$W$361, MATCH('O5 Details by Class &amp; Accounts'!CF$18, 'E2 Allocators'!$B$15:$W$15, 0),FALSE)*$E94), 0, VLOOKUP(VLOOKUP($A94, 'E4 TB Allocation Details'!$A$18:$L$217, MATCH("A &amp; G ID", 'E4 TB Allocation Details'!$A$18:$L$18, 0),FALSE), 'E2 Allocators'!$B$15:$W$361, MATCH('O5 Details by Class &amp; Accounts'!CF$18, 'E2 Allocators'!$B$15:$W$15, 0),FALSE)*$E94)</f>
        <v>0</v>
      </c>
      <c r="CG94" s="1334">
        <f>IF(ISERROR(VLOOKUP(VLOOKUP($A94, 'E4 TB Allocation Details'!$A$18:$L$217, MATCH("A &amp; G ID", 'E4 TB Allocation Details'!$A$18:$L$18, 0),FALSE), 'E2 Allocators'!$B$15:$W$361, MATCH('O5 Details by Class &amp; Accounts'!CG$18, 'E2 Allocators'!$B$15:$W$15, 0),FALSE)*$E94), 0, VLOOKUP(VLOOKUP($A94, 'E4 TB Allocation Details'!$A$18:$L$217, MATCH("A &amp; G ID", 'E4 TB Allocation Details'!$A$18:$L$18, 0),FALSE), 'E2 Allocators'!$B$15:$W$361, MATCH('O5 Details by Class &amp; Accounts'!CG$18, 'E2 Allocators'!$B$15:$W$15, 0),FALSE)*$E94)</f>
        <v>0</v>
      </c>
      <c r="CH94" s="1334">
        <f>IF(ISERROR(VLOOKUP(VLOOKUP($A94, 'E4 TB Allocation Details'!$A$18:$L$217, MATCH("A &amp; G ID", 'E4 TB Allocation Details'!$A$18:$L$18, 0),FALSE), 'E2 Allocators'!$B$15:$W$361, MATCH('O5 Details by Class &amp; Accounts'!CH$18, 'E2 Allocators'!$B$15:$W$15, 0),FALSE)*$E94), 0, VLOOKUP(VLOOKUP($A94, 'E4 TB Allocation Details'!$A$18:$L$217, MATCH("A &amp; G ID", 'E4 TB Allocation Details'!$A$18:$L$18, 0),FALSE), 'E2 Allocators'!$B$15:$W$361, MATCH('O5 Details by Class &amp; Accounts'!CH$18, 'E2 Allocators'!$B$15:$W$15, 0),FALSE)*$E94)</f>
        <v>0</v>
      </c>
      <c r="CI94" s="1334">
        <f>IF(ISERROR(VLOOKUP(VLOOKUP($A94, 'E4 TB Allocation Details'!$A$18:$L$217, MATCH("A &amp; G ID", 'E4 TB Allocation Details'!$A$18:$L$18, 0),FALSE), 'E2 Allocators'!$B$15:$W$361, MATCH('O5 Details by Class &amp; Accounts'!CI$18, 'E2 Allocators'!$B$15:$W$15, 0),FALSE)*$E94), 0, VLOOKUP(VLOOKUP($A94, 'E4 TB Allocation Details'!$A$18:$L$217, MATCH("A &amp; G ID", 'E4 TB Allocation Details'!$A$18:$L$18, 0),FALSE), 'E2 Allocators'!$B$15:$W$361, MATCH('O5 Details by Class &amp; Accounts'!CI$18, 'E2 Allocators'!$B$15:$W$15, 0),FALSE)*$E94)</f>
        <v>0</v>
      </c>
      <c r="CJ94" s="1334">
        <f>IF(ISERROR(VLOOKUP(VLOOKUP($A94, 'E4 TB Allocation Details'!$A$18:$L$217, MATCH("A &amp; G ID", 'E4 TB Allocation Details'!$A$18:$L$18, 0),FALSE), 'E2 Allocators'!$B$15:$W$361, MATCH('O5 Details by Class &amp; Accounts'!CJ$18, 'E2 Allocators'!$B$15:$W$15, 0),FALSE)*$E94), 0, VLOOKUP(VLOOKUP($A94, 'E4 TB Allocation Details'!$A$18:$L$217, MATCH("A &amp; G ID", 'E4 TB Allocation Details'!$A$18:$L$18, 0),FALSE), 'E2 Allocators'!$B$15:$W$361, MATCH('O5 Details by Class &amp; Accounts'!CJ$18, 'E2 Allocators'!$B$15:$W$15, 0),FALSE)*$E94)</f>
        <v>0</v>
      </c>
      <c r="CK94" s="1334">
        <f>IF(ISERROR(VLOOKUP(VLOOKUP($A94, 'E4 TB Allocation Details'!$A$18:$L$217, MATCH("A &amp; G ID", 'E4 TB Allocation Details'!$A$18:$L$18, 0),FALSE), 'E2 Allocators'!$B$15:$W$361, MATCH('O5 Details by Class &amp; Accounts'!CK$18, 'E2 Allocators'!$B$15:$W$15, 0),FALSE)*$E94), 0, VLOOKUP(VLOOKUP($A94, 'E4 TB Allocation Details'!$A$18:$L$217, MATCH("A &amp; G ID", 'E4 TB Allocation Details'!$A$18:$L$18, 0),FALSE), 'E2 Allocators'!$B$15:$W$361, MATCH('O5 Details by Class &amp; Accounts'!CK$18, 'E2 Allocators'!$B$15:$W$15, 0),FALSE)*$E94)</f>
        <v>0</v>
      </c>
      <c r="CL94" s="1334">
        <f>IF(ISERROR(VLOOKUP(VLOOKUP($A94, 'E4 TB Allocation Details'!$A$18:$L$217, MATCH("A &amp; G ID", 'E4 TB Allocation Details'!$A$18:$L$18, 0),FALSE), 'E2 Allocators'!$B$15:$W$361, MATCH('O5 Details by Class &amp; Accounts'!CL$18, 'E2 Allocators'!$B$15:$W$15, 0),FALSE)*$E94), 0, VLOOKUP(VLOOKUP($A94, 'E4 TB Allocation Details'!$A$18:$L$217, MATCH("A &amp; G ID", 'E4 TB Allocation Details'!$A$18:$L$18, 0),FALSE), 'E2 Allocators'!$B$15:$W$361, MATCH('O5 Details by Class &amp; Accounts'!CL$18, 'E2 Allocators'!$B$15:$W$15, 0),FALSE)*$E94)</f>
        <v>0</v>
      </c>
      <c r="CM94" s="1334">
        <f>IF(ISERROR(VLOOKUP(VLOOKUP($A94, 'E4 TB Allocation Details'!$A$18:$L$217, MATCH("A &amp; G ID", 'E4 TB Allocation Details'!$A$18:$L$18, 0),FALSE), 'E2 Allocators'!$B$15:$W$361, MATCH('O5 Details by Class &amp; Accounts'!CM$18, 'E2 Allocators'!$B$15:$W$15, 0),FALSE)*$E94), 0, VLOOKUP(VLOOKUP($A94, 'E4 TB Allocation Details'!$A$18:$L$217, MATCH("A &amp; G ID", 'E4 TB Allocation Details'!$A$18:$L$18, 0),FALSE), 'E2 Allocators'!$B$15:$W$361, MATCH('O5 Details by Class &amp; Accounts'!CM$18, 'E2 Allocators'!$B$15:$W$15, 0),FALSE)*$E94)</f>
        <v>0</v>
      </c>
      <c r="CN94" s="1334">
        <f t="shared" si="24"/>
        <v>0</v>
      </c>
      <c r="CO94" s="1670">
        <f t="shared" si="25"/>
        <v>0</v>
      </c>
      <c r="CQ94" s="1926" t="s">
        <v>1271</v>
      </c>
    </row>
    <row r="95" spans="1:95" s="64" customFormat="1" ht="12.75" x14ac:dyDescent="0.2">
      <c r="A95" s="1105">
        <v>4225</v>
      </c>
      <c r="B95" s="1106" t="s">
        <v>559</v>
      </c>
      <c r="C95" s="1667">
        <f>IF(ISERROR(VLOOKUP($A95,'I3 TB Data'!$A$20:$H$465,MATCH('O5 Details by Class &amp; Accounts'!$C$18, 'I3 TB Data'!$A$20:$H$20,0),0)), 0, VLOOKUP($A95,'I3 TB Data'!$A$20:$H$465,MATCH('O5 Details by Class &amp; Accounts'!$C$18,'I3 TB Data'!$A$20:$H$20,0),0))</f>
        <v>-232694</v>
      </c>
      <c r="D95" s="1668"/>
      <c r="E95" s="1667">
        <f t="shared" si="17"/>
        <v>-232694</v>
      </c>
      <c r="F95" s="1669">
        <f>IF(ISERROR(VLOOKUP($A95, 'E1 Categorization'!A33:E123, MATCH("Customer Component", 'E1 Categorization'!$A$33:$E$33,0), 0)), 0, IF(VLOOKUP($A95, 'E1 Categorization'!A33:E123, MATCH("Customer Component", 'E1 Categorization'!$A$33:$E$33,0), 0)=0, 'O5 Details by Class &amp; Accounts'!$E95, IF(AND(VLOOKUP($A95, 'E1 Categorization'!A33:E123, MATCH("Customer Component", 'E1 Categorization'!$A$33:$E$33,0), 0) &gt;0, VLOOKUP($A95, 'E1 Categorization'!A33:E123, MATCH("Customer Component", 'E1 Categorization'!$A$33:$E$33,0), 0)&lt;1), 'O5 Details by Class &amp; Accounts'!$E95*(1-VLOOKUP($A95, 'E1 Categorization'!A33:E123, MATCH("Customer Component", 'E1 Categorization'!$A$33:$E$33,0), 0)), 0)))</f>
        <v>0</v>
      </c>
      <c r="G95" s="1669">
        <f>IF(ISERROR(VLOOKUP($A95, 'E1 Categorization'!A33:E123, MATCH("Customer Component", 'E1 Categorization'!$A$33:$E$33,0), 0)),0, IF(VLOOKUP($A95, 'E1 Categorization'!A33:E123, MATCH("Customer Component", 'E1 Categorization'!$A$33:$E$33,0), 0)=0, 0, IF(AND(VLOOKUP($A95, 'E1 Categorization'!A33:E123, MATCH("Customer Component", 'E1 Categorization'!$A$33:$E$33,0), 0) &gt;0, VLOOKUP($A95, 'E1 Categorization'!A33:E123, MATCH("Customer Component", 'E1 Categorization'!$A$33:$E$33,0), 0)&lt;1), 'O5 Details by Class &amp; Accounts'!$E95*(VLOOKUP($A95, 'E1 Categorization'!A33:E123, MATCH("Customer Component", 'E1 Categorization'!$A$33:$E$33,0), 0)), 'O5 Details by Class &amp; Accounts'!$E95)))</f>
        <v>0</v>
      </c>
      <c r="H95" s="1334">
        <f t="shared" si="20"/>
        <v>0</v>
      </c>
      <c r="I95" s="1334">
        <f>IF(ISERROR(VLOOKUP(VLOOKUP($A95, 'E4 TB Allocation Details'!$A$18:$L$217, MATCH("Demand ID", 'E4 TB Allocation Details'!$A$18:$L$18, 0),FALSE), 'E2 Allocators'!$B$15:$W$361, MATCH('O5 Details by Class &amp; Accounts'!I$18, 'E2 Allocators'!$B$15:$W$15, 0),FALSE)*$F95), 0, VLOOKUP(VLOOKUP($A95, 'E4 TB Allocation Details'!$A$18:$L$217, MATCH("Demand ID", 'E4 TB Allocation Details'!$A$18:$L$18, 0),FALSE), 'E2 Allocators'!$B$15:$W$361, MATCH('O5 Details by Class &amp; Accounts'!I$18, 'E2 Allocators'!$B$15:$W$15, 0),FALSE)*$F95)</f>
        <v>0</v>
      </c>
      <c r="J95" s="1334">
        <f>IF(ISERROR(VLOOKUP(VLOOKUP($A95, 'E4 TB Allocation Details'!$A$18:$L$217, MATCH("Demand ID", 'E4 TB Allocation Details'!$A$18:$L$18, 0),FALSE), 'E2 Allocators'!$B$15:$W$361, MATCH('O5 Details by Class &amp; Accounts'!J$18, 'E2 Allocators'!$B$15:$W$15, 0),FALSE)*$F95), 0, VLOOKUP(VLOOKUP($A95, 'E4 TB Allocation Details'!$A$18:$L$217, MATCH("Demand ID", 'E4 TB Allocation Details'!$A$18:$L$18, 0),FALSE), 'E2 Allocators'!$B$15:$W$361, MATCH('O5 Details by Class &amp; Accounts'!J$18, 'E2 Allocators'!$B$15:$W$15, 0),FALSE)*$F95)</f>
        <v>0</v>
      </c>
      <c r="K95" s="1334">
        <f>IF(ISERROR(VLOOKUP(VLOOKUP($A95, 'E4 TB Allocation Details'!$A$18:$L$217, MATCH("Demand ID", 'E4 TB Allocation Details'!$A$18:$L$18, 0),FALSE), 'E2 Allocators'!$B$15:$W$361, MATCH('O5 Details by Class &amp; Accounts'!K$18, 'E2 Allocators'!$B$15:$W$15, 0),FALSE)*$F95), 0, VLOOKUP(VLOOKUP($A95, 'E4 TB Allocation Details'!$A$18:$L$217, MATCH("Demand ID", 'E4 TB Allocation Details'!$A$18:$L$18, 0),FALSE), 'E2 Allocators'!$B$15:$W$361, MATCH('O5 Details by Class &amp; Accounts'!K$18, 'E2 Allocators'!$B$15:$W$15, 0),FALSE)*$F95)</f>
        <v>0</v>
      </c>
      <c r="L95" s="1334">
        <f>IF(ISERROR(VLOOKUP(VLOOKUP($A95, 'E4 TB Allocation Details'!$A$18:$L$217, MATCH("Demand ID", 'E4 TB Allocation Details'!$A$18:$L$18, 0),FALSE), 'E2 Allocators'!$B$15:$W$361, MATCH('O5 Details by Class &amp; Accounts'!L$18, 'E2 Allocators'!$B$15:$W$15, 0),FALSE)*$F95), 0, VLOOKUP(VLOOKUP($A95, 'E4 TB Allocation Details'!$A$18:$L$217, MATCH("Demand ID", 'E4 TB Allocation Details'!$A$18:$L$18, 0),FALSE), 'E2 Allocators'!$B$15:$W$361, MATCH('O5 Details by Class &amp; Accounts'!L$18, 'E2 Allocators'!$B$15:$W$15, 0),FALSE)*$F95)</f>
        <v>0</v>
      </c>
      <c r="M95" s="1334">
        <f>IF(ISERROR(VLOOKUP(VLOOKUP($A95, 'E4 TB Allocation Details'!$A$18:$L$217, MATCH("Demand ID", 'E4 TB Allocation Details'!$A$18:$L$18, 0),FALSE), 'E2 Allocators'!$B$15:$W$361, MATCH('O5 Details by Class &amp; Accounts'!M$18, 'E2 Allocators'!$B$15:$W$15, 0),FALSE)*$F95), 0, VLOOKUP(VLOOKUP($A95, 'E4 TB Allocation Details'!$A$18:$L$217, MATCH("Demand ID", 'E4 TB Allocation Details'!$A$18:$L$18, 0),FALSE), 'E2 Allocators'!$B$15:$W$361, MATCH('O5 Details by Class &amp; Accounts'!M$18, 'E2 Allocators'!$B$15:$W$15, 0),FALSE)*$F95)</f>
        <v>0</v>
      </c>
      <c r="N95" s="1334">
        <f>IF(ISERROR(VLOOKUP(VLOOKUP($A95, 'E4 TB Allocation Details'!$A$18:$L$217, MATCH("Demand ID", 'E4 TB Allocation Details'!$A$18:$L$18, 0),FALSE), 'E2 Allocators'!$B$15:$W$361, MATCH('O5 Details by Class &amp; Accounts'!N$18, 'E2 Allocators'!$B$15:$W$15, 0),FALSE)*$F95), 0, VLOOKUP(VLOOKUP($A95, 'E4 TB Allocation Details'!$A$18:$L$217, MATCH("Demand ID", 'E4 TB Allocation Details'!$A$18:$L$18, 0),FALSE), 'E2 Allocators'!$B$15:$W$361, MATCH('O5 Details by Class &amp; Accounts'!N$18, 'E2 Allocators'!$B$15:$W$15, 0),FALSE)*$F95)</f>
        <v>0</v>
      </c>
      <c r="O95" s="1334">
        <f>IF(ISERROR(VLOOKUP(VLOOKUP($A95, 'E4 TB Allocation Details'!$A$18:$L$217, MATCH("Demand ID", 'E4 TB Allocation Details'!$A$18:$L$18, 0),FALSE), 'E2 Allocators'!$B$15:$W$361, MATCH('O5 Details by Class &amp; Accounts'!O$18, 'E2 Allocators'!$B$15:$W$15, 0),FALSE)*$F95), 0, VLOOKUP(VLOOKUP($A95, 'E4 TB Allocation Details'!$A$18:$L$217, MATCH("Demand ID", 'E4 TB Allocation Details'!$A$18:$L$18, 0),FALSE), 'E2 Allocators'!$B$15:$W$361, MATCH('O5 Details by Class &amp; Accounts'!O$18, 'E2 Allocators'!$B$15:$W$15, 0),FALSE)*$F95)</f>
        <v>0</v>
      </c>
      <c r="P95" s="1334">
        <f>IF(ISERROR(VLOOKUP(VLOOKUP($A95, 'E4 TB Allocation Details'!$A$18:$L$217, MATCH("Demand ID", 'E4 TB Allocation Details'!$A$18:$L$18, 0),FALSE), 'E2 Allocators'!$B$15:$W$361, MATCH('O5 Details by Class &amp; Accounts'!P$18, 'E2 Allocators'!$B$15:$W$15, 0),FALSE)*$F95), 0, VLOOKUP(VLOOKUP($A95, 'E4 TB Allocation Details'!$A$18:$L$217, MATCH("Demand ID", 'E4 TB Allocation Details'!$A$18:$L$18, 0),FALSE), 'E2 Allocators'!$B$15:$W$361, MATCH('O5 Details by Class &amp; Accounts'!P$18, 'E2 Allocators'!$B$15:$W$15, 0),FALSE)*$F95)</f>
        <v>0</v>
      </c>
      <c r="Q95" s="1334">
        <f>IF(ISERROR(VLOOKUP(VLOOKUP($A95, 'E4 TB Allocation Details'!$A$18:$L$217, MATCH("Demand ID", 'E4 TB Allocation Details'!$A$18:$L$18, 0),FALSE), 'E2 Allocators'!$B$15:$W$361, MATCH('O5 Details by Class &amp; Accounts'!Q$18, 'E2 Allocators'!$B$15:$W$15, 0),FALSE)*$F95), 0, VLOOKUP(VLOOKUP($A95, 'E4 TB Allocation Details'!$A$18:$L$217, MATCH("Demand ID", 'E4 TB Allocation Details'!$A$18:$L$18, 0),FALSE), 'E2 Allocators'!$B$15:$W$361, MATCH('O5 Details by Class &amp; Accounts'!Q$18, 'E2 Allocators'!$B$15:$W$15, 0),FALSE)*$F95)</f>
        <v>0</v>
      </c>
      <c r="R95" s="1334">
        <f>IF(ISERROR(VLOOKUP(VLOOKUP($A95, 'E4 TB Allocation Details'!$A$18:$L$217, MATCH("Demand ID", 'E4 TB Allocation Details'!$A$18:$L$18, 0),FALSE), 'E2 Allocators'!$B$15:$W$361, MATCH('O5 Details by Class &amp; Accounts'!R$18, 'E2 Allocators'!$B$15:$W$15, 0),FALSE)*$F95), 0, VLOOKUP(VLOOKUP($A95, 'E4 TB Allocation Details'!$A$18:$L$217, MATCH("Demand ID", 'E4 TB Allocation Details'!$A$18:$L$18, 0),FALSE), 'E2 Allocators'!$B$15:$W$361, MATCH('O5 Details by Class &amp; Accounts'!R$18, 'E2 Allocators'!$B$15:$W$15, 0),FALSE)*$F95)</f>
        <v>0</v>
      </c>
      <c r="S95" s="1334">
        <f>IF(ISERROR(VLOOKUP(VLOOKUP($A95, 'E4 TB Allocation Details'!$A$18:$L$217, MATCH("Demand ID", 'E4 TB Allocation Details'!$A$18:$L$18, 0),FALSE), 'E2 Allocators'!$B$15:$W$361, MATCH('O5 Details by Class &amp; Accounts'!S$18, 'E2 Allocators'!$B$15:$W$15, 0),FALSE)*$F95), 0, VLOOKUP(VLOOKUP($A95, 'E4 TB Allocation Details'!$A$18:$L$217, MATCH("Demand ID", 'E4 TB Allocation Details'!$A$18:$L$18, 0),FALSE), 'E2 Allocators'!$B$15:$W$361, MATCH('O5 Details by Class &amp; Accounts'!S$18, 'E2 Allocators'!$B$15:$W$15, 0),FALSE)*$F95)</f>
        <v>0</v>
      </c>
      <c r="T95" s="1334">
        <f>IF(ISERROR(VLOOKUP(VLOOKUP($A95, 'E4 TB Allocation Details'!$A$18:$L$217, MATCH("Demand ID", 'E4 TB Allocation Details'!$A$18:$L$18, 0),FALSE), 'E2 Allocators'!$B$15:$W$361, MATCH('O5 Details by Class &amp; Accounts'!T$18, 'E2 Allocators'!$B$15:$W$15, 0),FALSE)*$F95), 0, VLOOKUP(VLOOKUP($A95, 'E4 TB Allocation Details'!$A$18:$L$217, MATCH("Demand ID", 'E4 TB Allocation Details'!$A$18:$L$18, 0),FALSE), 'E2 Allocators'!$B$15:$W$361, MATCH('O5 Details by Class &amp; Accounts'!T$18, 'E2 Allocators'!$B$15:$W$15, 0),FALSE)*$F95)</f>
        <v>0</v>
      </c>
      <c r="U95" s="1334">
        <f>IF(ISERROR(VLOOKUP(VLOOKUP($A95, 'E4 TB Allocation Details'!$A$18:$L$217, MATCH("Demand ID", 'E4 TB Allocation Details'!$A$18:$L$18, 0),FALSE), 'E2 Allocators'!$B$15:$W$361, MATCH('O5 Details by Class &amp; Accounts'!U$18, 'E2 Allocators'!$B$15:$W$15, 0),FALSE)*$F95), 0, VLOOKUP(VLOOKUP($A95, 'E4 TB Allocation Details'!$A$18:$L$217, MATCH("Demand ID", 'E4 TB Allocation Details'!$A$18:$L$18, 0),FALSE), 'E2 Allocators'!$B$15:$W$361, MATCH('O5 Details by Class &amp; Accounts'!U$18, 'E2 Allocators'!$B$15:$W$15, 0),FALSE)*$F95)</f>
        <v>0</v>
      </c>
      <c r="V95" s="1334">
        <f>IF(ISERROR(VLOOKUP(VLOOKUP($A95, 'E4 TB Allocation Details'!$A$18:$L$217, MATCH("Demand ID", 'E4 TB Allocation Details'!$A$18:$L$18, 0),FALSE), 'E2 Allocators'!$B$15:$W$361, MATCH('O5 Details by Class &amp; Accounts'!V$18, 'E2 Allocators'!$B$15:$W$15, 0),FALSE)*$F95), 0, VLOOKUP(VLOOKUP($A95, 'E4 TB Allocation Details'!$A$18:$L$217, MATCH("Demand ID", 'E4 TB Allocation Details'!$A$18:$L$18, 0),FALSE), 'E2 Allocators'!$B$15:$W$361, MATCH('O5 Details by Class &amp; Accounts'!V$18, 'E2 Allocators'!$B$15:$W$15, 0),FALSE)*$F95)</f>
        <v>0</v>
      </c>
      <c r="W95" s="1334">
        <f>IF(ISERROR(VLOOKUP(VLOOKUP($A95, 'E4 TB Allocation Details'!$A$18:$L$217, MATCH("Demand ID", 'E4 TB Allocation Details'!$A$18:$L$18, 0),FALSE), 'E2 Allocators'!$B$15:$W$361, MATCH('O5 Details by Class &amp; Accounts'!W$18, 'E2 Allocators'!$B$15:$W$15, 0),FALSE)*$F95), 0, VLOOKUP(VLOOKUP($A95, 'E4 TB Allocation Details'!$A$18:$L$217, MATCH("Demand ID", 'E4 TB Allocation Details'!$A$18:$L$18, 0),FALSE), 'E2 Allocators'!$B$15:$W$361, MATCH('O5 Details by Class &amp; Accounts'!W$18, 'E2 Allocators'!$B$15:$W$15, 0),FALSE)*$F95)</f>
        <v>0</v>
      </c>
      <c r="X95" s="1334">
        <f>IF(ISERROR(VLOOKUP(VLOOKUP($A95, 'E4 TB Allocation Details'!$A$18:$L$217, MATCH("Demand ID", 'E4 TB Allocation Details'!$A$18:$L$18, 0),FALSE), 'E2 Allocators'!$B$15:$W$361, MATCH('O5 Details by Class &amp; Accounts'!X$18, 'E2 Allocators'!$B$15:$W$15, 0),FALSE)*$F95), 0, VLOOKUP(VLOOKUP($A95, 'E4 TB Allocation Details'!$A$18:$L$217, MATCH("Demand ID", 'E4 TB Allocation Details'!$A$18:$L$18, 0),FALSE), 'E2 Allocators'!$B$15:$W$361, MATCH('O5 Details by Class &amp; Accounts'!X$18, 'E2 Allocators'!$B$15:$W$15, 0),FALSE)*$F95)</f>
        <v>0</v>
      </c>
      <c r="Y95" s="1334">
        <f>IF(ISERROR(VLOOKUP(VLOOKUP($A95, 'E4 TB Allocation Details'!$A$18:$L$217, MATCH("Demand ID", 'E4 TB Allocation Details'!$A$18:$L$18, 0),FALSE), 'E2 Allocators'!$B$15:$W$361, MATCH('O5 Details by Class &amp; Accounts'!Y$18, 'E2 Allocators'!$B$15:$W$15, 0),FALSE)*$F95), 0, VLOOKUP(VLOOKUP($A95, 'E4 TB Allocation Details'!$A$18:$L$217, MATCH("Demand ID", 'E4 TB Allocation Details'!$A$18:$L$18, 0),FALSE), 'E2 Allocators'!$B$15:$W$361, MATCH('O5 Details by Class &amp; Accounts'!Y$18, 'E2 Allocators'!$B$15:$W$15, 0),FALSE)*$F95)</f>
        <v>0</v>
      </c>
      <c r="Z95" s="1334">
        <f>IF(ISERROR(VLOOKUP(VLOOKUP($A95, 'E4 TB Allocation Details'!$A$18:$L$217, MATCH("Demand ID", 'E4 TB Allocation Details'!$A$18:$L$18, 0),FALSE), 'E2 Allocators'!$B$15:$W$361, MATCH('O5 Details by Class &amp; Accounts'!Z$18, 'E2 Allocators'!$B$15:$W$15, 0),FALSE)*$F95), 0, VLOOKUP(VLOOKUP($A95, 'E4 TB Allocation Details'!$A$18:$L$217, MATCH("Demand ID", 'E4 TB Allocation Details'!$A$18:$L$18, 0),FALSE), 'E2 Allocators'!$B$15:$W$361, MATCH('O5 Details by Class &amp; Accounts'!Z$18, 'E2 Allocators'!$B$15:$W$15, 0),FALSE)*$F95)</f>
        <v>0</v>
      </c>
      <c r="AA95" s="1334">
        <f>IF(ISERROR(VLOOKUP(VLOOKUP($A95, 'E4 TB Allocation Details'!$A$18:$L$217, MATCH("Demand ID", 'E4 TB Allocation Details'!$A$18:$L$18, 0),FALSE), 'E2 Allocators'!$B$15:$W$361, MATCH('O5 Details by Class &amp; Accounts'!AA$18, 'E2 Allocators'!$B$15:$W$15, 0),FALSE)*$F95), 0, VLOOKUP(VLOOKUP($A95, 'E4 TB Allocation Details'!$A$18:$L$217, MATCH("Demand ID", 'E4 TB Allocation Details'!$A$18:$L$18, 0),FALSE), 'E2 Allocators'!$B$15:$W$361, MATCH('O5 Details by Class &amp; Accounts'!AA$18, 'E2 Allocators'!$B$15:$W$15, 0),FALSE)*$F95)</f>
        <v>0</v>
      </c>
      <c r="AB95" s="1334">
        <f>IF(ISERROR(VLOOKUP(VLOOKUP($A95, 'E4 TB Allocation Details'!$A$18:$L$217, MATCH("Demand ID", 'E4 TB Allocation Details'!$A$18:$L$18, 0),FALSE), 'E2 Allocators'!$B$15:$W$361, MATCH('O5 Details by Class &amp; Accounts'!AB$18, 'E2 Allocators'!$B$15:$W$15, 0),FALSE)*$F95), 0, VLOOKUP(VLOOKUP($A95, 'E4 TB Allocation Details'!$A$18:$L$217, MATCH("Demand ID", 'E4 TB Allocation Details'!$A$18:$L$18, 0),FALSE), 'E2 Allocators'!$B$15:$W$361, MATCH('O5 Details by Class &amp; Accounts'!AB$18, 'E2 Allocators'!$B$15:$W$15, 0),FALSE)*$F95)</f>
        <v>0</v>
      </c>
      <c r="AC95" s="1334">
        <f t="shared" si="21"/>
        <v>0</v>
      </c>
      <c r="AD95" s="1334">
        <f>IF(ISERROR(VLOOKUP(VLOOKUP($A95, 'E4 TB Allocation Details'!$A$18:$L$217, MATCH("Customer ID", 'E4 TB Allocation Details'!$A$18:$L$18, 0),FALSE), 'E2 Allocators'!$B$15:$W$361, MATCH('O5 Details by Class &amp; Accounts'!AD$18, 'E2 Allocators'!$B$15:$W$15, 0),FALSE)*$G95), 0, VLOOKUP(VLOOKUP($A95, 'E4 TB Allocation Details'!$A$18:$L$217, MATCH("Customer ID", 'E4 TB Allocation Details'!$A$18:$L$18, 0),FALSE), 'E2 Allocators'!$B$15:$W$361, MATCH('O5 Details by Class &amp; Accounts'!AD$18, 'E2 Allocators'!$B$15:$W$15, 0),FALSE)*$G95)</f>
        <v>0</v>
      </c>
      <c r="AE95" s="1334">
        <f>IF(ISERROR(VLOOKUP(VLOOKUP($A95, 'E4 TB Allocation Details'!$A$18:$L$217, MATCH("Customer ID", 'E4 TB Allocation Details'!$A$18:$L$18, 0),FALSE), 'E2 Allocators'!$B$15:$W$361, MATCH('O5 Details by Class &amp; Accounts'!AE$18, 'E2 Allocators'!$B$15:$W$15, 0),FALSE)*$G95), 0, VLOOKUP(VLOOKUP($A95, 'E4 TB Allocation Details'!$A$18:$L$217, MATCH("Customer ID", 'E4 TB Allocation Details'!$A$18:$L$18, 0),FALSE), 'E2 Allocators'!$B$15:$W$361, MATCH('O5 Details by Class &amp; Accounts'!AE$18, 'E2 Allocators'!$B$15:$W$15, 0),FALSE)*$G95)</f>
        <v>0</v>
      </c>
      <c r="AF95" s="1334">
        <f>IF(ISERROR(VLOOKUP(VLOOKUP($A95, 'E4 TB Allocation Details'!$A$18:$L$217, MATCH("Customer ID", 'E4 TB Allocation Details'!$A$18:$L$18, 0),FALSE), 'E2 Allocators'!$B$15:$W$361, MATCH('O5 Details by Class &amp; Accounts'!AF$18, 'E2 Allocators'!$B$15:$W$15, 0),FALSE)*$G95), 0, VLOOKUP(VLOOKUP($A95, 'E4 TB Allocation Details'!$A$18:$L$217, MATCH("Customer ID", 'E4 TB Allocation Details'!$A$18:$L$18, 0),FALSE), 'E2 Allocators'!$B$15:$W$361, MATCH('O5 Details by Class &amp; Accounts'!AF$18, 'E2 Allocators'!$B$15:$W$15, 0),FALSE)*$G95)</f>
        <v>0</v>
      </c>
      <c r="AG95" s="1334">
        <f>IF(ISERROR(VLOOKUP(VLOOKUP($A95, 'E4 TB Allocation Details'!$A$18:$L$217, MATCH("Customer ID", 'E4 TB Allocation Details'!$A$18:$L$18, 0),FALSE), 'E2 Allocators'!$B$15:$W$361, MATCH('O5 Details by Class &amp; Accounts'!AG$18, 'E2 Allocators'!$B$15:$W$15, 0),FALSE)*$G95), 0, VLOOKUP(VLOOKUP($A95, 'E4 TB Allocation Details'!$A$18:$L$217, MATCH("Customer ID", 'E4 TB Allocation Details'!$A$18:$L$18, 0),FALSE), 'E2 Allocators'!$B$15:$W$361, MATCH('O5 Details by Class &amp; Accounts'!AG$18, 'E2 Allocators'!$B$15:$W$15, 0),FALSE)*$G95)</f>
        <v>0</v>
      </c>
      <c r="AH95" s="1334">
        <f>IF(ISERROR(VLOOKUP(VLOOKUP($A95, 'E4 TB Allocation Details'!$A$18:$L$217, MATCH("Customer ID", 'E4 TB Allocation Details'!$A$18:$L$18, 0),FALSE), 'E2 Allocators'!$B$15:$W$361, MATCH('O5 Details by Class &amp; Accounts'!AH$18, 'E2 Allocators'!$B$15:$W$15, 0),FALSE)*$G95), 0, VLOOKUP(VLOOKUP($A95, 'E4 TB Allocation Details'!$A$18:$L$217, MATCH("Customer ID", 'E4 TB Allocation Details'!$A$18:$L$18, 0),FALSE), 'E2 Allocators'!$B$15:$W$361, MATCH('O5 Details by Class &amp; Accounts'!AH$18, 'E2 Allocators'!$B$15:$W$15, 0),FALSE)*$G95)</f>
        <v>0</v>
      </c>
      <c r="AI95" s="1334">
        <f>IF(ISERROR(VLOOKUP(VLOOKUP($A95, 'E4 TB Allocation Details'!$A$18:$L$217, MATCH("Customer ID", 'E4 TB Allocation Details'!$A$18:$L$18, 0),FALSE), 'E2 Allocators'!$B$15:$W$361, MATCH('O5 Details by Class &amp; Accounts'!AI$18, 'E2 Allocators'!$B$15:$W$15, 0),FALSE)*$G95), 0, VLOOKUP(VLOOKUP($A95, 'E4 TB Allocation Details'!$A$18:$L$217, MATCH("Customer ID", 'E4 TB Allocation Details'!$A$18:$L$18, 0),FALSE), 'E2 Allocators'!$B$15:$W$361, MATCH('O5 Details by Class &amp; Accounts'!AI$18, 'E2 Allocators'!$B$15:$W$15, 0),FALSE)*$G95)</f>
        <v>0</v>
      </c>
      <c r="AJ95" s="1334">
        <f>IF(ISERROR(VLOOKUP(VLOOKUP($A95, 'E4 TB Allocation Details'!$A$18:$L$217, MATCH("Customer ID", 'E4 TB Allocation Details'!$A$18:$L$18, 0),FALSE), 'E2 Allocators'!$B$15:$W$361, MATCH('O5 Details by Class &amp; Accounts'!AJ$18, 'E2 Allocators'!$B$15:$W$15, 0),FALSE)*$G95), 0, VLOOKUP(VLOOKUP($A95, 'E4 TB Allocation Details'!$A$18:$L$217, MATCH("Customer ID", 'E4 TB Allocation Details'!$A$18:$L$18, 0),FALSE), 'E2 Allocators'!$B$15:$W$361, MATCH('O5 Details by Class &amp; Accounts'!AJ$18, 'E2 Allocators'!$B$15:$W$15, 0),FALSE)*$G95)</f>
        <v>0</v>
      </c>
      <c r="AK95" s="1334">
        <f>IF(ISERROR(VLOOKUP(VLOOKUP($A95, 'E4 TB Allocation Details'!$A$18:$L$217, MATCH("Customer ID", 'E4 TB Allocation Details'!$A$18:$L$18, 0),FALSE), 'E2 Allocators'!$B$15:$W$361, MATCH('O5 Details by Class &amp; Accounts'!AK$18, 'E2 Allocators'!$B$15:$W$15, 0),FALSE)*$G95), 0, VLOOKUP(VLOOKUP($A95, 'E4 TB Allocation Details'!$A$18:$L$217, MATCH("Customer ID", 'E4 TB Allocation Details'!$A$18:$L$18, 0),FALSE), 'E2 Allocators'!$B$15:$W$361, MATCH('O5 Details by Class &amp; Accounts'!AK$18, 'E2 Allocators'!$B$15:$W$15, 0),FALSE)*$G95)</f>
        <v>0</v>
      </c>
      <c r="AL95" s="1334">
        <f>IF(ISERROR(VLOOKUP(VLOOKUP($A95, 'E4 TB Allocation Details'!$A$18:$L$217, MATCH("Customer ID", 'E4 TB Allocation Details'!$A$18:$L$18, 0),FALSE), 'E2 Allocators'!$B$15:$W$361, MATCH('O5 Details by Class &amp; Accounts'!AL$18, 'E2 Allocators'!$B$15:$W$15, 0),FALSE)*$G95), 0, VLOOKUP(VLOOKUP($A95, 'E4 TB Allocation Details'!$A$18:$L$217, MATCH("Customer ID", 'E4 TB Allocation Details'!$A$18:$L$18, 0),FALSE), 'E2 Allocators'!$B$15:$W$361, MATCH('O5 Details by Class &amp; Accounts'!AL$18, 'E2 Allocators'!$B$15:$W$15, 0),FALSE)*$G95)</f>
        <v>0</v>
      </c>
      <c r="AM95" s="1334">
        <f>IF(ISERROR(VLOOKUP(VLOOKUP($A95, 'E4 TB Allocation Details'!$A$18:$L$217, MATCH("Customer ID", 'E4 TB Allocation Details'!$A$18:$L$18, 0),FALSE), 'E2 Allocators'!$B$15:$W$361, MATCH('O5 Details by Class &amp; Accounts'!AM$18, 'E2 Allocators'!$B$15:$W$15, 0),FALSE)*$G95), 0, VLOOKUP(VLOOKUP($A95, 'E4 TB Allocation Details'!$A$18:$L$217, MATCH("Customer ID", 'E4 TB Allocation Details'!$A$18:$L$18, 0),FALSE), 'E2 Allocators'!$B$15:$W$361, MATCH('O5 Details by Class &amp; Accounts'!AM$18, 'E2 Allocators'!$B$15:$W$15, 0),FALSE)*$G95)</f>
        <v>0</v>
      </c>
      <c r="AN95" s="1334">
        <f>IF(ISERROR(VLOOKUP(VLOOKUP($A95, 'E4 TB Allocation Details'!$A$18:$L$217, MATCH("Customer ID", 'E4 TB Allocation Details'!$A$18:$L$18, 0),FALSE), 'E2 Allocators'!$B$15:$W$361, MATCH('O5 Details by Class &amp; Accounts'!AN$18, 'E2 Allocators'!$B$15:$W$15, 0),FALSE)*$G95), 0, VLOOKUP(VLOOKUP($A95, 'E4 TB Allocation Details'!$A$18:$L$217, MATCH("Customer ID", 'E4 TB Allocation Details'!$A$18:$L$18, 0),FALSE), 'E2 Allocators'!$B$15:$W$361, MATCH('O5 Details by Class &amp; Accounts'!AN$18, 'E2 Allocators'!$B$15:$W$15, 0),FALSE)*$G95)</f>
        <v>0</v>
      </c>
      <c r="AO95" s="1334">
        <f>IF(ISERROR(VLOOKUP(VLOOKUP($A95, 'E4 TB Allocation Details'!$A$18:$L$217, MATCH("Customer ID", 'E4 TB Allocation Details'!$A$18:$L$18, 0),FALSE), 'E2 Allocators'!$B$15:$W$361, MATCH('O5 Details by Class &amp; Accounts'!AO$18, 'E2 Allocators'!$B$15:$W$15, 0),FALSE)*$G95), 0, VLOOKUP(VLOOKUP($A95, 'E4 TB Allocation Details'!$A$18:$L$217, MATCH("Customer ID", 'E4 TB Allocation Details'!$A$18:$L$18, 0),FALSE), 'E2 Allocators'!$B$15:$W$361, MATCH('O5 Details by Class &amp; Accounts'!AO$18, 'E2 Allocators'!$B$15:$W$15, 0),FALSE)*$G95)</f>
        <v>0</v>
      </c>
      <c r="AP95" s="1334">
        <f>IF(ISERROR(VLOOKUP(VLOOKUP($A95, 'E4 TB Allocation Details'!$A$18:$L$217, MATCH("Customer ID", 'E4 TB Allocation Details'!$A$18:$L$18, 0),FALSE), 'E2 Allocators'!$B$15:$W$361, MATCH('O5 Details by Class &amp; Accounts'!AP$18, 'E2 Allocators'!$B$15:$W$15, 0),FALSE)*$G95), 0, VLOOKUP(VLOOKUP($A95, 'E4 TB Allocation Details'!$A$18:$L$217, MATCH("Customer ID", 'E4 TB Allocation Details'!$A$18:$L$18, 0),FALSE), 'E2 Allocators'!$B$15:$W$361, MATCH('O5 Details by Class &amp; Accounts'!AP$18, 'E2 Allocators'!$B$15:$W$15, 0),FALSE)*$G95)</f>
        <v>0</v>
      </c>
      <c r="AQ95" s="1334">
        <f>IF(ISERROR(VLOOKUP(VLOOKUP($A95, 'E4 TB Allocation Details'!$A$18:$L$217, MATCH("Customer ID", 'E4 TB Allocation Details'!$A$18:$L$18, 0),FALSE), 'E2 Allocators'!$B$15:$W$361, MATCH('O5 Details by Class &amp; Accounts'!AQ$18, 'E2 Allocators'!$B$15:$W$15, 0),FALSE)*$G95), 0, VLOOKUP(VLOOKUP($A95, 'E4 TB Allocation Details'!$A$18:$L$217, MATCH("Customer ID", 'E4 TB Allocation Details'!$A$18:$L$18, 0),FALSE), 'E2 Allocators'!$B$15:$W$361, MATCH('O5 Details by Class &amp; Accounts'!AQ$18, 'E2 Allocators'!$B$15:$W$15, 0),FALSE)*$G95)</f>
        <v>0</v>
      </c>
      <c r="AR95" s="1334">
        <f>IF(ISERROR(VLOOKUP(VLOOKUP($A95, 'E4 TB Allocation Details'!$A$18:$L$217, MATCH("Customer ID", 'E4 TB Allocation Details'!$A$18:$L$18, 0),FALSE), 'E2 Allocators'!$B$15:$W$361, MATCH('O5 Details by Class &amp; Accounts'!AR$18, 'E2 Allocators'!$B$15:$W$15, 0),FALSE)*$G95), 0, VLOOKUP(VLOOKUP($A95, 'E4 TB Allocation Details'!$A$18:$L$217, MATCH("Customer ID", 'E4 TB Allocation Details'!$A$18:$L$18, 0),FALSE), 'E2 Allocators'!$B$15:$W$361, MATCH('O5 Details by Class &amp; Accounts'!AR$18, 'E2 Allocators'!$B$15:$W$15, 0),FALSE)*$G95)</f>
        <v>0</v>
      </c>
      <c r="AS95" s="1334">
        <f>IF(ISERROR(VLOOKUP(VLOOKUP($A95, 'E4 TB Allocation Details'!$A$18:$L$217, MATCH("Customer ID", 'E4 TB Allocation Details'!$A$18:$L$18, 0),FALSE), 'E2 Allocators'!$B$15:$W$361, MATCH('O5 Details by Class &amp; Accounts'!AS$18, 'E2 Allocators'!$B$15:$W$15, 0),FALSE)*$G95), 0, VLOOKUP(VLOOKUP($A95, 'E4 TB Allocation Details'!$A$18:$L$217, MATCH("Customer ID", 'E4 TB Allocation Details'!$A$18:$L$18, 0),FALSE), 'E2 Allocators'!$B$15:$W$361, MATCH('O5 Details by Class &amp; Accounts'!AS$18, 'E2 Allocators'!$B$15:$W$15, 0),FALSE)*$G95)</f>
        <v>0</v>
      </c>
      <c r="AT95" s="1334">
        <f>IF(ISERROR(VLOOKUP(VLOOKUP($A95, 'E4 TB Allocation Details'!$A$18:$L$217, MATCH("Customer ID", 'E4 TB Allocation Details'!$A$18:$L$18, 0),FALSE), 'E2 Allocators'!$B$15:$W$361, MATCH('O5 Details by Class &amp; Accounts'!AT$18, 'E2 Allocators'!$B$15:$W$15, 0),FALSE)*$G95), 0, VLOOKUP(VLOOKUP($A95, 'E4 TB Allocation Details'!$A$18:$L$217, MATCH("Customer ID", 'E4 TB Allocation Details'!$A$18:$L$18, 0),FALSE), 'E2 Allocators'!$B$15:$W$361, MATCH('O5 Details by Class &amp; Accounts'!AT$18, 'E2 Allocators'!$B$15:$W$15, 0),FALSE)*$G95)</f>
        <v>0</v>
      </c>
      <c r="AU95" s="1334">
        <f>IF(ISERROR(VLOOKUP(VLOOKUP($A95, 'E4 TB Allocation Details'!$A$18:$L$217, MATCH("Customer ID", 'E4 TB Allocation Details'!$A$18:$L$18, 0),FALSE), 'E2 Allocators'!$B$15:$W$361, MATCH('O5 Details by Class &amp; Accounts'!AU$18, 'E2 Allocators'!$B$15:$W$15, 0),FALSE)*$G95), 0, VLOOKUP(VLOOKUP($A95, 'E4 TB Allocation Details'!$A$18:$L$217, MATCH("Customer ID", 'E4 TB Allocation Details'!$A$18:$L$18, 0),FALSE), 'E2 Allocators'!$B$15:$W$361, MATCH('O5 Details by Class &amp; Accounts'!AU$18, 'E2 Allocators'!$B$15:$W$15, 0),FALSE)*$G95)</f>
        <v>0</v>
      </c>
      <c r="AV95" s="1334">
        <f>IF(ISERROR(VLOOKUP(VLOOKUP($A95, 'E4 TB Allocation Details'!$A$18:$L$217, MATCH("Customer ID", 'E4 TB Allocation Details'!$A$18:$L$18, 0),FALSE), 'E2 Allocators'!$B$15:$W$361, MATCH('O5 Details by Class &amp; Accounts'!AV$18, 'E2 Allocators'!$B$15:$W$15, 0),FALSE)*$G95), 0, VLOOKUP(VLOOKUP($A95, 'E4 TB Allocation Details'!$A$18:$L$217, MATCH("Customer ID", 'E4 TB Allocation Details'!$A$18:$L$18, 0),FALSE), 'E2 Allocators'!$B$15:$W$361, MATCH('O5 Details by Class &amp; Accounts'!AV$18, 'E2 Allocators'!$B$15:$W$15, 0),FALSE)*$G95)</f>
        <v>0</v>
      </c>
      <c r="AW95" s="1334">
        <f>IF(ISERROR(VLOOKUP(VLOOKUP($A95, 'E4 TB Allocation Details'!$A$18:$L$217, MATCH("Customer ID", 'E4 TB Allocation Details'!$A$18:$L$18, 0),FALSE), 'E2 Allocators'!$B$15:$W$361, MATCH('O5 Details by Class &amp; Accounts'!AW$18, 'E2 Allocators'!$B$15:$W$15, 0),FALSE)*$G95), 0, VLOOKUP(VLOOKUP($A95, 'E4 TB Allocation Details'!$A$18:$L$217, MATCH("Customer ID", 'E4 TB Allocation Details'!$A$18:$L$18, 0),FALSE), 'E2 Allocators'!$B$15:$W$361, MATCH('O5 Details by Class &amp; Accounts'!AW$18, 'E2 Allocators'!$B$15:$W$15, 0),FALSE)*$G95)</f>
        <v>0</v>
      </c>
      <c r="AX95" s="1334">
        <f t="shared" si="22"/>
        <v>0</v>
      </c>
      <c r="AY95" s="1334">
        <f>IF(ISERROR(VLOOKUP(VLOOKUP($A95, 'E4 TB Allocation Details'!$A$18:$L$217, MATCH("Misc ID", 'E4 TB Allocation Details'!$A$18:$L$18, 0),FALSE), 'E2 Allocators'!$B$15:$W$361, MATCH('O5 Details by Class &amp; Accounts'!AY$18, 'E2 Allocators'!$B$15:$W$15, 0),FALSE)*$E95), 0, VLOOKUP(VLOOKUP($A95, 'E4 TB Allocation Details'!$A$18:$L$217, MATCH("Misc ID", 'E4 TB Allocation Details'!$A$18:$L$18, 0),FALSE), 'E2 Allocators'!$B$15:$W$361, MATCH('O5 Details by Class &amp; Accounts'!AY$18, 'E2 Allocators'!$B$15:$W$15, 0),FALSE)*$E95)</f>
        <v>-190720.75234038723</v>
      </c>
      <c r="AZ95" s="1334">
        <f>IF(ISERROR(VLOOKUP(VLOOKUP($A95, 'E4 TB Allocation Details'!$A$18:$L$217, MATCH("Misc ID", 'E4 TB Allocation Details'!$A$18:$L$18, 0),FALSE), 'E2 Allocators'!$B$15:$W$361, MATCH('O5 Details by Class &amp; Accounts'!AZ$18, 'E2 Allocators'!$B$15:$W$15, 0),FALSE)*$E95), 0, VLOOKUP(VLOOKUP($A95, 'E4 TB Allocation Details'!$A$18:$L$217, MATCH("Misc ID", 'E4 TB Allocation Details'!$A$18:$L$18, 0),FALSE), 'E2 Allocators'!$B$15:$W$361, MATCH('O5 Details by Class &amp; Accounts'!AZ$18, 'E2 Allocators'!$B$15:$W$15, 0),FALSE)*$E95)</f>
        <v>-28193.675047855722</v>
      </c>
      <c r="BA95" s="1334">
        <f>IF(ISERROR(VLOOKUP(VLOOKUP($A95, 'E4 TB Allocation Details'!$A$18:$L$217, MATCH("Misc ID", 'E4 TB Allocation Details'!$A$18:$L$18, 0),FALSE), 'E2 Allocators'!$B$15:$W$361, MATCH('O5 Details by Class &amp; Accounts'!BA$18, 'E2 Allocators'!$B$15:$W$15, 0),FALSE)*$E95), 0, VLOOKUP(VLOOKUP($A95, 'E4 TB Allocation Details'!$A$18:$L$217, MATCH("Misc ID", 'E4 TB Allocation Details'!$A$18:$L$18, 0),FALSE), 'E2 Allocators'!$B$15:$W$361, MATCH('O5 Details by Class &amp; Accounts'!BA$18, 'E2 Allocators'!$B$15:$W$15, 0),FALSE)*$E95)</f>
        <v>-13779.57261175703</v>
      </c>
      <c r="BB95" s="1334">
        <f>IF(ISERROR(VLOOKUP(VLOOKUP($A95, 'E4 TB Allocation Details'!$A$18:$L$217, MATCH("Misc ID", 'E4 TB Allocation Details'!$A$18:$L$18, 0),FALSE), 'E2 Allocators'!$B$15:$W$361, MATCH('O5 Details by Class &amp; Accounts'!BB$18, 'E2 Allocators'!$B$15:$W$15, 0),FALSE)*$E95), 0, VLOOKUP(VLOOKUP($A95, 'E4 TB Allocation Details'!$A$18:$L$217, MATCH("Misc ID", 'E4 TB Allocation Details'!$A$18:$L$18, 0),FALSE), 'E2 Allocators'!$B$15:$W$361, MATCH('O5 Details by Class &amp; Accounts'!BB$18, 'E2 Allocators'!$B$15:$W$15, 0),FALSE)*$E95)</f>
        <v>0</v>
      </c>
      <c r="BC95" s="1334">
        <f>IF(ISERROR(VLOOKUP(VLOOKUP($A95, 'E4 TB Allocation Details'!$A$18:$L$217, MATCH("Misc ID", 'E4 TB Allocation Details'!$A$18:$L$18, 0),FALSE), 'E2 Allocators'!$B$15:$W$361, MATCH('O5 Details by Class &amp; Accounts'!BC$18, 'E2 Allocators'!$B$15:$W$15, 0),FALSE)*$E95), 0, VLOOKUP(VLOOKUP($A95, 'E4 TB Allocation Details'!$A$18:$L$217, MATCH("Misc ID", 'E4 TB Allocation Details'!$A$18:$L$18, 0),FALSE), 'E2 Allocators'!$B$15:$W$361, MATCH('O5 Details by Class &amp; Accounts'!BC$18, 'E2 Allocators'!$B$15:$W$15, 0),FALSE)*$E95)</f>
        <v>0</v>
      </c>
      <c r="BD95" s="1334">
        <f>IF(ISERROR(VLOOKUP(VLOOKUP($A95, 'E4 TB Allocation Details'!$A$18:$L$217, MATCH("Misc ID", 'E4 TB Allocation Details'!$A$18:$L$18, 0),FALSE), 'E2 Allocators'!$B$15:$W$361, MATCH('O5 Details by Class &amp; Accounts'!BD$18, 'E2 Allocators'!$B$15:$W$15, 0),FALSE)*$E95), 0, VLOOKUP(VLOOKUP($A95, 'E4 TB Allocation Details'!$A$18:$L$217, MATCH("Misc ID", 'E4 TB Allocation Details'!$A$18:$L$18, 0),FALSE), 'E2 Allocators'!$B$15:$W$361, MATCH('O5 Details by Class &amp; Accounts'!BD$18, 'E2 Allocators'!$B$15:$W$15, 0),FALSE)*$E95)</f>
        <v>0</v>
      </c>
      <c r="BE95" s="1334">
        <f>IF(ISERROR(VLOOKUP(VLOOKUP($A95, 'E4 TB Allocation Details'!$A$18:$L$217, MATCH("Misc ID", 'E4 TB Allocation Details'!$A$18:$L$18, 0),FALSE), 'E2 Allocators'!$B$15:$W$361, MATCH('O5 Details by Class &amp; Accounts'!BE$18, 'E2 Allocators'!$B$15:$W$15, 0),FALSE)*$E95), 0, VLOOKUP(VLOOKUP($A95, 'E4 TB Allocation Details'!$A$18:$L$217, MATCH("Misc ID", 'E4 TB Allocation Details'!$A$18:$L$18, 0),FALSE), 'E2 Allocators'!$B$15:$W$361, MATCH('O5 Details by Class &amp; Accounts'!BE$18, 'E2 Allocators'!$B$15:$W$15, 0),FALSE)*$E95)</f>
        <v>0</v>
      </c>
      <c r="BF95" s="1334">
        <f>IF(ISERROR(VLOOKUP(VLOOKUP($A95, 'E4 TB Allocation Details'!$A$18:$L$217, MATCH("Misc ID", 'E4 TB Allocation Details'!$A$18:$L$18, 0),FALSE), 'E2 Allocators'!$B$15:$W$361, MATCH('O5 Details by Class &amp; Accounts'!BF$18, 'E2 Allocators'!$B$15:$W$15, 0),FALSE)*$E95), 0, VLOOKUP(VLOOKUP($A95, 'E4 TB Allocation Details'!$A$18:$L$217, MATCH("Misc ID", 'E4 TB Allocation Details'!$A$18:$L$18, 0),FALSE), 'E2 Allocators'!$B$15:$W$361, MATCH('O5 Details by Class &amp; Accounts'!BF$18, 'E2 Allocators'!$B$15:$W$15, 0),FALSE)*$E95)</f>
        <v>0</v>
      </c>
      <c r="BG95" s="1334">
        <f>IF(ISERROR(VLOOKUP(VLOOKUP($A95, 'E4 TB Allocation Details'!$A$18:$L$217, MATCH("Misc ID", 'E4 TB Allocation Details'!$A$18:$L$18, 0),FALSE), 'E2 Allocators'!$B$15:$W$361, MATCH('O5 Details by Class &amp; Accounts'!BG$18, 'E2 Allocators'!$B$15:$W$15, 0),FALSE)*$E95), 0, VLOOKUP(VLOOKUP($A95, 'E4 TB Allocation Details'!$A$18:$L$217, MATCH("Misc ID", 'E4 TB Allocation Details'!$A$18:$L$18, 0),FALSE), 'E2 Allocators'!$B$15:$W$361, MATCH('O5 Details by Class &amp; Accounts'!BG$18, 'E2 Allocators'!$B$15:$W$15, 0),FALSE)*$E95)</f>
        <v>0</v>
      </c>
      <c r="BH95" s="1334">
        <f>IF(ISERROR(VLOOKUP(VLOOKUP($A95, 'E4 TB Allocation Details'!$A$18:$L$217, MATCH("Misc ID", 'E4 TB Allocation Details'!$A$18:$L$18, 0),FALSE), 'E2 Allocators'!$B$15:$W$361, MATCH('O5 Details by Class &amp; Accounts'!BH$18, 'E2 Allocators'!$B$15:$W$15, 0),FALSE)*$E95), 0, VLOOKUP(VLOOKUP($A95, 'E4 TB Allocation Details'!$A$18:$L$217, MATCH("Misc ID", 'E4 TB Allocation Details'!$A$18:$L$18, 0),FALSE), 'E2 Allocators'!$B$15:$W$361, MATCH('O5 Details by Class &amp; Accounts'!BH$18, 'E2 Allocators'!$B$15:$W$15, 0),FALSE)*$E95)</f>
        <v>0</v>
      </c>
      <c r="BI95" s="1334">
        <f>IF(ISERROR(VLOOKUP(VLOOKUP($A95, 'E4 TB Allocation Details'!$A$18:$L$217, MATCH("Misc ID", 'E4 TB Allocation Details'!$A$18:$L$18, 0),FALSE), 'E2 Allocators'!$B$15:$W$361, MATCH('O5 Details by Class &amp; Accounts'!BI$18, 'E2 Allocators'!$B$15:$W$15, 0),FALSE)*$E95), 0, VLOOKUP(VLOOKUP($A95, 'E4 TB Allocation Details'!$A$18:$L$217, MATCH("Misc ID", 'E4 TB Allocation Details'!$A$18:$L$18, 0),FALSE), 'E2 Allocators'!$B$15:$W$361, MATCH('O5 Details by Class &amp; Accounts'!BI$18, 'E2 Allocators'!$B$15:$W$15, 0),FALSE)*$E95)</f>
        <v>0</v>
      </c>
      <c r="BJ95" s="1334">
        <f>IF(ISERROR(VLOOKUP(VLOOKUP($A95, 'E4 TB Allocation Details'!$A$18:$L$217, MATCH("Misc ID", 'E4 TB Allocation Details'!$A$18:$L$18, 0),FALSE), 'E2 Allocators'!$B$15:$W$361, MATCH('O5 Details by Class &amp; Accounts'!BJ$18, 'E2 Allocators'!$B$15:$W$15, 0),FALSE)*$E95), 0, VLOOKUP(VLOOKUP($A95, 'E4 TB Allocation Details'!$A$18:$L$217, MATCH("Misc ID", 'E4 TB Allocation Details'!$A$18:$L$18, 0),FALSE), 'E2 Allocators'!$B$15:$W$361, MATCH('O5 Details by Class &amp; Accounts'!BJ$18, 'E2 Allocators'!$B$15:$W$15, 0),FALSE)*$E95)</f>
        <v>0</v>
      </c>
      <c r="BK95" s="1334">
        <f>IF(ISERROR(VLOOKUP(VLOOKUP($A95, 'E4 TB Allocation Details'!$A$18:$L$217, MATCH("Misc ID", 'E4 TB Allocation Details'!$A$18:$L$18, 0),FALSE), 'E2 Allocators'!$B$15:$W$361, MATCH('O5 Details by Class &amp; Accounts'!BK$18, 'E2 Allocators'!$B$15:$W$15, 0),FALSE)*$E95), 0, VLOOKUP(VLOOKUP($A95, 'E4 TB Allocation Details'!$A$18:$L$217, MATCH("Misc ID", 'E4 TB Allocation Details'!$A$18:$L$18, 0),FALSE), 'E2 Allocators'!$B$15:$W$361, MATCH('O5 Details by Class &amp; Accounts'!BK$18, 'E2 Allocators'!$B$15:$W$15, 0),FALSE)*$E95)</f>
        <v>0</v>
      </c>
      <c r="BL95" s="1334">
        <f>IF(ISERROR(VLOOKUP(VLOOKUP($A95, 'E4 TB Allocation Details'!$A$18:$L$217, MATCH("Misc ID", 'E4 TB Allocation Details'!$A$18:$L$18, 0),FALSE), 'E2 Allocators'!$B$15:$W$361, MATCH('O5 Details by Class &amp; Accounts'!BL$18, 'E2 Allocators'!$B$15:$W$15, 0),FALSE)*$E95), 0, VLOOKUP(VLOOKUP($A95, 'E4 TB Allocation Details'!$A$18:$L$217, MATCH("Misc ID", 'E4 TB Allocation Details'!$A$18:$L$18, 0),FALSE), 'E2 Allocators'!$B$15:$W$361, MATCH('O5 Details by Class &amp; Accounts'!BL$18, 'E2 Allocators'!$B$15:$W$15, 0),FALSE)*$E95)</f>
        <v>0</v>
      </c>
      <c r="BM95" s="1334">
        <f>IF(ISERROR(VLOOKUP(VLOOKUP($A95, 'E4 TB Allocation Details'!$A$18:$L$217, MATCH("Misc ID", 'E4 TB Allocation Details'!$A$18:$L$18, 0),FALSE), 'E2 Allocators'!$B$15:$W$361, MATCH('O5 Details by Class &amp; Accounts'!BM$18, 'E2 Allocators'!$B$15:$W$15, 0),FALSE)*$E95), 0, VLOOKUP(VLOOKUP($A95, 'E4 TB Allocation Details'!$A$18:$L$217, MATCH("Misc ID", 'E4 TB Allocation Details'!$A$18:$L$18, 0),FALSE), 'E2 Allocators'!$B$15:$W$361, MATCH('O5 Details by Class &amp; Accounts'!BM$18, 'E2 Allocators'!$B$15:$W$15, 0),FALSE)*$E95)</f>
        <v>0</v>
      </c>
      <c r="BN95" s="1334">
        <f>IF(ISERROR(VLOOKUP(VLOOKUP($A95, 'E4 TB Allocation Details'!$A$18:$L$217, MATCH("Misc ID", 'E4 TB Allocation Details'!$A$18:$L$18, 0),FALSE), 'E2 Allocators'!$B$15:$W$361, MATCH('O5 Details by Class &amp; Accounts'!BN$18, 'E2 Allocators'!$B$15:$W$15, 0),FALSE)*$E95), 0, VLOOKUP(VLOOKUP($A95, 'E4 TB Allocation Details'!$A$18:$L$217, MATCH("Misc ID", 'E4 TB Allocation Details'!$A$18:$L$18, 0),FALSE), 'E2 Allocators'!$B$15:$W$361, MATCH('O5 Details by Class &amp; Accounts'!BN$18, 'E2 Allocators'!$B$15:$W$15, 0),FALSE)*$E95)</f>
        <v>0</v>
      </c>
      <c r="BO95" s="1334">
        <f>IF(ISERROR(VLOOKUP(VLOOKUP($A95, 'E4 TB Allocation Details'!$A$18:$L$217, MATCH("Misc ID", 'E4 TB Allocation Details'!$A$18:$L$18, 0),FALSE), 'E2 Allocators'!$B$15:$W$361, MATCH('O5 Details by Class &amp; Accounts'!BO$18, 'E2 Allocators'!$B$15:$W$15, 0),FALSE)*$E95), 0, VLOOKUP(VLOOKUP($A95, 'E4 TB Allocation Details'!$A$18:$L$217, MATCH("Misc ID", 'E4 TB Allocation Details'!$A$18:$L$18, 0),FALSE), 'E2 Allocators'!$B$15:$W$361, MATCH('O5 Details by Class &amp; Accounts'!BO$18, 'E2 Allocators'!$B$15:$W$15, 0),FALSE)*$E95)</f>
        <v>0</v>
      </c>
      <c r="BP95" s="1334">
        <f>IF(ISERROR(VLOOKUP(VLOOKUP($A95, 'E4 TB Allocation Details'!$A$18:$L$217, MATCH("Misc ID", 'E4 TB Allocation Details'!$A$18:$L$18, 0),FALSE), 'E2 Allocators'!$B$15:$W$361, MATCH('O5 Details by Class &amp; Accounts'!BP$18, 'E2 Allocators'!$B$15:$W$15, 0),FALSE)*$E95), 0, VLOOKUP(VLOOKUP($A95, 'E4 TB Allocation Details'!$A$18:$L$217, MATCH("Misc ID", 'E4 TB Allocation Details'!$A$18:$L$18, 0),FALSE), 'E2 Allocators'!$B$15:$W$361, MATCH('O5 Details by Class &amp; Accounts'!BP$18, 'E2 Allocators'!$B$15:$W$15, 0),FALSE)*$E95)</f>
        <v>0</v>
      </c>
      <c r="BQ95" s="1334">
        <f>IF(ISERROR(VLOOKUP(VLOOKUP($A95, 'E4 TB Allocation Details'!$A$18:$L$217, MATCH("Misc ID", 'E4 TB Allocation Details'!$A$18:$L$18, 0),FALSE), 'E2 Allocators'!$B$15:$W$361, MATCH('O5 Details by Class &amp; Accounts'!BQ$18, 'E2 Allocators'!$B$15:$W$15, 0),FALSE)*$E95), 0, VLOOKUP(VLOOKUP($A95, 'E4 TB Allocation Details'!$A$18:$L$217, MATCH("Misc ID", 'E4 TB Allocation Details'!$A$18:$L$18, 0),FALSE), 'E2 Allocators'!$B$15:$W$361, MATCH('O5 Details by Class &amp; Accounts'!BQ$18, 'E2 Allocators'!$B$15:$W$15, 0),FALSE)*$E95)</f>
        <v>0</v>
      </c>
      <c r="BR95" s="1334">
        <f>IF(ISERROR(VLOOKUP(VLOOKUP($A95, 'E4 TB Allocation Details'!$A$18:$L$217, MATCH("Misc ID", 'E4 TB Allocation Details'!$A$18:$L$18, 0),FALSE), 'E2 Allocators'!$B$15:$W$361, MATCH('O5 Details by Class &amp; Accounts'!BR$18, 'E2 Allocators'!$B$15:$W$15, 0),FALSE)*$E95), 0, VLOOKUP(VLOOKUP($A95, 'E4 TB Allocation Details'!$A$18:$L$217, MATCH("Misc ID", 'E4 TB Allocation Details'!$A$18:$L$18, 0),FALSE), 'E2 Allocators'!$B$15:$W$361, MATCH('O5 Details by Class &amp; Accounts'!BR$18, 'E2 Allocators'!$B$15:$W$15, 0),FALSE)*$E95)</f>
        <v>0</v>
      </c>
      <c r="BS95" s="1334">
        <f t="shared" si="23"/>
        <v>-232694</v>
      </c>
      <c r="BT95" s="1334">
        <f>IF(ISERROR(VLOOKUP(VLOOKUP($A95, 'E4 TB Allocation Details'!$A$18:$L$217, MATCH("A &amp; G ID", 'E4 TB Allocation Details'!$A$18:$L$18, 0),FALSE), 'E2 Allocators'!$B$15:$W$361, MATCH('O5 Details by Class &amp; Accounts'!BT$18, 'E2 Allocators'!$B$15:$W$15, 0),FALSE)*$E95), 0, VLOOKUP(VLOOKUP($A95, 'E4 TB Allocation Details'!$A$18:$L$217, MATCH("A &amp; G ID", 'E4 TB Allocation Details'!$A$18:$L$18, 0),FALSE), 'E2 Allocators'!$B$15:$W$361, MATCH('O5 Details by Class &amp; Accounts'!BT$18, 'E2 Allocators'!$B$15:$W$15, 0),FALSE)*$E95)</f>
        <v>0</v>
      </c>
      <c r="BU95" s="1334">
        <f>IF(ISERROR(VLOOKUP(VLOOKUP($A95, 'E4 TB Allocation Details'!$A$18:$L$217, MATCH("A &amp; G ID", 'E4 TB Allocation Details'!$A$18:$L$18, 0),FALSE), 'E2 Allocators'!$B$15:$W$361, MATCH('O5 Details by Class &amp; Accounts'!BU$18, 'E2 Allocators'!$B$15:$W$15, 0),FALSE)*$E95), 0, VLOOKUP(VLOOKUP($A95, 'E4 TB Allocation Details'!$A$18:$L$217, MATCH("A &amp; G ID", 'E4 TB Allocation Details'!$A$18:$L$18, 0),FALSE), 'E2 Allocators'!$B$15:$W$361, MATCH('O5 Details by Class &amp; Accounts'!BU$18, 'E2 Allocators'!$B$15:$W$15, 0),FALSE)*$E95)</f>
        <v>0</v>
      </c>
      <c r="BV95" s="1334">
        <f>IF(ISERROR(VLOOKUP(VLOOKUP($A95, 'E4 TB Allocation Details'!$A$18:$L$217, MATCH("A &amp; G ID", 'E4 TB Allocation Details'!$A$18:$L$18, 0),FALSE), 'E2 Allocators'!$B$15:$W$361, MATCH('O5 Details by Class &amp; Accounts'!BV$18, 'E2 Allocators'!$B$15:$W$15, 0),FALSE)*$E95), 0, VLOOKUP(VLOOKUP($A95, 'E4 TB Allocation Details'!$A$18:$L$217, MATCH("A &amp; G ID", 'E4 TB Allocation Details'!$A$18:$L$18, 0),FALSE), 'E2 Allocators'!$B$15:$W$361, MATCH('O5 Details by Class &amp; Accounts'!BV$18, 'E2 Allocators'!$B$15:$W$15, 0),FALSE)*$E95)</f>
        <v>0</v>
      </c>
      <c r="BW95" s="1334">
        <f>IF(ISERROR(VLOOKUP(VLOOKUP($A95, 'E4 TB Allocation Details'!$A$18:$L$217, MATCH("A &amp; G ID", 'E4 TB Allocation Details'!$A$18:$L$18, 0),FALSE), 'E2 Allocators'!$B$15:$W$361, MATCH('O5 Details by Class &amp; Accounts'!BW$18, 'E2 Allocators'!$B$15:$W$15, 0),FALSE)*$E95), 0, VLOOKUP(VLOOKUP($A95, 'E4 TB Allocation Details'!$A$18:$L$217, MATCH("A &amp; G ID", 'E4 TB Allocation Details'!$A$18:$L$18, 0),FALSE), 'E2 Allocators'!$B$15:$W$361, MATCH('O5 Details by Class &amp; Accounts'!BW$18, 'E2 Allocators'!$B$15:$W$15, 0),FALSE)*$E95)</f>
        <v>0</v>
      </c>
      <c r="BX95" s="1334">
        <f>IF(ISERROR(VLOOKUP(VLOOKUP($A95, 'E4 TB Allocation Details'!$A$18:$L$217, MATCH("A &amp; G ID", 'E4 TB Allocation Details'!$A$18:$L$18, 0),FALSE), 'E2 Allocators'!$B$15:$W$361, MATCH('O5 Details by Class &amp; Accounts'!BX$18, 'E2 Allocators'!$B$15:$W$15, 0),FALSE)*$E95), 0, VLOOKUP(VLOOKUP($A95, 'E4 TB Allocation Details'!$A$18:$L$217, MATCH("A &amp; G ID", 'E4 TB Allocation Details'!$A$18:$L$18, 0),FALSE), 'E2 Allocators'!$B$15:$W$361, MATCH('O5 Details by Class &amp; Accounts'!BX$18, 'E2 Allocators'!$B$15:$W$15, 0),FALSE)*$E95)</f>
        <v>0</v>
      </c>
      <c r="BY95" s="1334">
        <f>IF(ISERROR(VLOOKUP(VLOOKUP($A95, 'E4 TB Allocation Details'!$A$18:$L$217, MATCH("A &amp; G ID", 'E4 TB Allocation Details'!$A$18:$L$18, 0),FALSE), 'E2 Allocators'!$B$15:$W$361, MATCH('O5 Details by Class &amp; Accounts'!BY$18, 'E2 Allocators'!$B$15:$W$15, 0),FALSE)*$E95), 0, VLOOKUP(VLOOKUP($A95, 'E4 TB Allocation Details'!$A$18:$L$217, MATCH("A &amp; G ID", 'E4 TB Allocation Details'!$A$18:$L$18, 0),FALSE), 'E2 Allocators'!$B$15:$W$361, MATCH('O5 Details by Class &amp; Accounts'!BY$18, 'E2 Allocators'!$B$15:$W$15, 0),FALSE)*$E95)</f>
        <v>0</v>
      </c>
      <c r="BZ95" s="1334">
        <f>IF(ISERROR(VLOOKUP(VLOOKUP($A95, 'E4 TB Allocation Details'!$A$18:$L$217, MATCH("A &amp; G ID", 'E4 TB Allocation Details'!$A$18:$L$18, 0),FALSE), 'E2 Allocators'!$B$15:$W$361, MATCH('O5 Details by Class &amp; Accounts'!BZ$18, 'E2 Allocators'!$B$15:$W$15, 0),FALSE)*$E95), 0, VLOOKUP(VLOOKUP($A95, 'E4 TB Allocation Details'!$A$18:$L$217, MATCH("A &amp; G ID", 'E4 TB Allocation Details'!$A$18:$L$18, 0),FALSE), 'E2 Allocators'!$B$15:$W$361, MATCH('O5 Details by Class &amp; Accounts'!BZ$18, 'E2 Allocators'!$B$15:$W$15, 0),FALSE)*$E95)</f>
        <v>0</v>
      </c>
      <c r="CA95" s="1334">
        <f>IF(ISERROR(VLOOKUP(VLOOKUP($A95, 'E4 TB Allocation Details'!$A$18:$L$217, MATCH("A &amp; G ID", 'E4 TB Allocation Details'!$A$18:$L$18, 0),FALSE), 'E2 Allocators'!$B$15:$W$361, MATCH('O5 Details by Class &amp; Accounts'!CA$18, 'E2 Allocators'!$B$15:$W$15, 0),FALSE)*$E95), 0, VLOOKUP(VLOOKUP($A95, 'E4 TB Allocation Details'!$A$18:$L$217, MATCH("A &amp; G ID", 'E4 TB Allocation Details'!$A$18:$L$18, 0),FALSE), 'E2 Allocators'!$B$15:$W$361, MATCH('O5 Details by Class &amp; Accounts'!CA$18, 'E2 Allocators'!$B$15:$W$15, 0),FALSE)*$E95)</f>
        <v>0</v>
      </c>
      <c r="CB95" s="1334">
        <f>IF(ISERROR(VLOOKUP(VLOOKUP($A95, 'E4 TB Allocation Details'!$A$18:$L$217, MATCH("A &amp; G ID", 'E4 TB Allocation Details'!$A$18:$L$18, 0),FALSE), 'E2 Allocators'!$B$15:$W$361, MATCH('O5 Details by Class &amp; Accounts'!CB$18, 'E2 Allocators'!$B$15:$W$15, 0),FALSE)*$E95), 0, VLOOKUP(VLOOKUP($A95, 'E4 TB Allocation Details'!$A$18:$L$217, MATCH("A &amp; G ID", 'E4 TB Allocation Details'!$A$18:$L$18, 0),FALSE), 'E2 Allocators'!$B$15:$W$361, MATCH('O5 Details by Class &amp; Accounts'!CB$18, 'E2 Allocators'!$B$15:$W$15, 0),FALSE)*$E95)</f>
        <v>0</v>
      </c>
      <c r="CC95" s="1334">
        <f>IF(ISERROR(VLOOKUP(VLOOKUP($A95, 'E4 TB Allocation Details'!$A$18:$L$217, MATCH("A &amp; G ID", 'E4 TB Allocation Details'!$A$18:$L$18, 0),FALSE), 'E2 Allocators'!$B$15:$W$361, MATCH('O5 Details by Class &amp; Accounts'!CC$18, 'E2 Allocators'!$B$15:$W$15, 0),FALSE)*$E95), 0, VLOOKUP(VLOOKUP($A95, 'E4 TB Allocation Details'!$A$18:$L$217, MATCH("A &amp; G ID", 'E4 TB Allocation Details'!$A$18:$L$18, 0),FALSE), 'E2 Allocators'!$B$15:$W$361, MATCH('O5 Details by Class &amp; Accounts'!CC$18, 'E2 Allocators'!$B$15:$W$15, 0),FALSE)*$E95)</f>
        <v>0</v>
      </c>
      <c r="CD95" s="1334">
        <f>IF(ISERROR(VLOOKUP(VLOOKUP($A95, 'E4 TB Allocation Details'!$A$18:$L$217, MATCH("A &amp; G ID", 'E4 TB Allocation Details'!$A$18:$L$18, 0),FALSE), 'E2 Allocators'!$B$15:$W$361, MATCH('O5 Details by Class &amp; Accounts'!CD$18, 'E2 Allocators'!$B$15:$W$15, 0),FALSE)*$E95), 0, VLOOKUP(VLOOKUP($A95, 'E4 TB Allocation Details'!$A$18:$L$217, MATCH("A &amp; G ID", 'E4 TB Allocation Details'!$A$18:$L$18, 0),FALSE), 'E2 Allocators'!$B$15:$W$361, MATCH('O5 Details by Class &amp; Accounts'!CD$18, 'E2 Allocators'!$B$15:$W$15, 0),FALSE)*$E95)</f>
        <v>0</v>
      </c>
      <c r="CE95" s="1334">
        <f>IF(ISERROR(VLOOKUP(VLOOKUP($A95, 'E4 TB Allocation Details'!$A$18:$L$217, MATCH("A &amp; G ID", 'E4 TB Allocation Details'!$A$18:$L$18, 0),FALSE), 'E2 Allocators'!$B$15:$W$361, MATCH('O5 Details by Class &amp; Accounts'!CE$18, 'E2 Allocators'!$B$15:$W$15, 0),FALSE)*$E95), 0, VLOOKUP(VLOOKUP($A95, 'E4 TB Allocation Details'!$A$18:$L$217, MATCH("A &amp; G ID", 'E4 TB Allocation Details'!$A$18:$L$18, 0),FALSE), 'E2 Allocators'!$B$15:$W$361, MATCH('O5 Details by Class &amp; Accounts'!CE$18, 'E2 Allocators'!$B$15:$W$15, 0),FALSE)*$E95)</f>
        <v>0</v>
      </c>
      <c r="CF95" s="1334">
        <f>IF(ISERROR(VLOOKUP(VLOOKUP($A95, 'E4 TB Allocation Details'!$A$18:$L$217, MATCH("A &amp; G ID", 'E4 TB Allocation Details'!$A$18:$L$18, 0),FALSE), 'E2 Allocators'!$B$15:$W$361, MATCH('O5 Details by Class &amp; Accounts'!CF$18, 'E2 Allocators'!$B$15:$W$15, 0),FALSE)*$E95), 0, VLOOKUP(VLOOKUP($A95, 'E4 TB Allocation Details'!$A$18:$L$217, MATCH("A &amp; G ID", 'E4 TB Allocation Details'!$A$18:$L$18, 0),FALSE), 'E2 Allocators'!$B$15:$W$361, MATCH('O5 Details by Class &amp; Accounts'!CF$18, 'E2 Allocators'!$B$15:$W$15, 0),FALSE)*$E95)</f>
        <v>0</v>
      </c>
      <c r="CG95" s="1334">
        <f>IF(ISERROR(VLOOKUP(VLOOKUP($A95, 'E4 TB Allocation Details'!$A$18:$L$217, MATCH("A &amp; G ID", 'E4 TB Allocation Details'!$A$18:$L$18, 0),FALSE), 'E2 Allocators'!$B$15:$W$361, MATCH('O5 Details by Class &amp; Accounts'!CG$18, 'E2 Allocators'!$B$15:$W$15, 0),FALSE)*$E95), 0, VLOOKUP(VLOOKUP($A95, 'E4 TB Allocation Details'!$A$18:$L$217, MATCH("A &amp; G ID", 'E4 TB Allocation Details'!$A$18:$L$18, 0),FALSE), 'E2 Allocators'!$B$15:$W$361, MATCH('O5 Details by Class &amp; Accounts'!CG$18, 'E2 Allocators'!$B$15:$W$15, 0),FALSE)*$E95)</f>
        <v>0</v>
      </c>
      <c r="CH95" s="1334">
        <f>IF(ISERROR(VLOOKUP(VLOOKUP($A95, 'E4 TB Allocation Details'!$A$18:$L$217, MATCH("A &amp; G ID", 'E4 TB Allocation Details'!$A$18:$L$18, 0),FALSE), 'E2 Allocators'!$B$15:$W$361, MATCH('O5 Details by Class &amp; Accounts'!CH$18, 'E2 Allocators'!$B$15:$W$15, 0),FALSE)*$E95), 0, VLOOKUP(VLOOKUP($A95, 'E4 TB Allocation Details'!$A$18:$L$217, MATCH("A &amp; G ID", 'E4 TB Allocation Details'!$A$18:$L$18, 0),FALSE), 'E2 Allocators'!$B$15:$W$361, MATCH('O5 Details by Class &amp; Accounts'!CH$18, 'E2 Allocators'!$B$15:$W$15, 0),FALSE)*$E95)</f>
        <v>0</v>
      </c>
      <c r="CI95" s="1334">
        <f>IF(ISERROR(VLOOKUP(VLOOKUP($A95, 'E4 TB Allocation Details'!$A$18:$L$217, MATCH("A &amp; G ID", 'E4 TB Allocation Details'!$A$18:$L$18, 0),FALSE), 'E2 Allocators'!$B$15:$W$361, MATCH('O5 Details by Class &amp; Accounts'!CI$18, 'E2 Allocators'!$B$15:$W$15, 0),FALSE)*$E95), 0, VLOOKUP(VLOOKUP($A95, 'E4 TB Allocation Details'!$A$18:$L$217, MATCH("A &amp; G ID", 'E4 TB Allocation Details'!$A$18:$L$18, 0),FALSE), 'E2 Allocators'!$B$15:$W$361, MATCH('O5 Details by Class &amp; Accounts'!CI$18, 'E2 Allocators'!$B$15:$W$15, 0),FALSE)*$E95)</f>
        <v>0</v>
      </c>
      <c r="CJ95" s="1334">
        <f>IF(ISERROR(VLOOKUP(VLOOKUP($A95, 'E4 TB Allocation Details'!$A$18:$L$217, MATCH("A &amp; G ID", 'E4 TB Allocation Details'!$A$18:$L$18, 0),FALSE), 'E2 Allocators'!$B$15:$W$361, MATCH('O5 Details by Class &amp; Accounts'!CJ$18, 'E2 Allocators'!$B$15:$W$15, 0),FALSE)*$E95), 0, VLOOKUP(VLOOKUP($A95, 'E4 TB Allocation Details'!$A$18:$L$217, MATCH("A &amp; G ID", 'E4 TB Allocation Details'!$A$18:$L$18, 0),FALSE), 'E2 Allocators'!$B$15:$W$361, MATCH('O5 Details by Class &amp; Accounts'!CJ$18, 'E2 Allocators'!$B$15:$W$15, 0),FALSE)*$E95)</f>
        <v>0</v>
      </c>
      <c r="CK95" s="1334">
        <f>IF(ISERROR(VLOOKUP(VLOOKUP($A95, 'E4 TB Allocation Details'!$A$18:$L$217, MATCH("A &amp; G ID", 'E4 TB Allocation Details'!$A$18:$L$18, 0),FALSE), 'E2 Allocators'!$B$15:$W$361, MATCH('O5 Details by Class &amp; Accounts'!CK$18, 'E2 Allocators'!$B$15:$W$15, 0),FALSE)*$E95), 0, VLOOKUP(VLOOKUP($A95, 'E4 TB Allocation Details'!$A$18:$L$217, MATCH("A &amp; G ID", 'E4 TB Allocation Details'!$A$18:$L$18, 0),FALSE), 'E2 Allocators'!$B$15:$W$361, MATCH('O5 Details by Class &amp; Accounts'!CK$18, 'E2 Allocators'!$B$15:$W$15, 0),FALSE)*$E95)</f>
        <v>0</v>
      </c>
      <c r="CL95" s="1334">
        <f>IF(ISERROR(VLOOKUP(VLOOKUP($A95, 'E4 TB Allocation Details'!$A$18:$L$217, MATCH("A &amp; G ID", 'E4 TB Allocation Details'!$A$18:$L$18, 0),FALSE), 'E2 Allocators'!$B$15:$W$361, MATCH('O5 Details by Class &amp; Accounts'!CL$18, 'E2 Allocators'!$B$15:$W$15, 0),FALSE)*$E95), 0, VLOOKUP(VLOOKUP($A95, 'E4 TB Allocation Details'!$A$18:$L$217, MATCH("A &amp; G ID", 'E4 TB Allocation Details'!$A$18:$L$18, 0),FALSE), 'E2 Allocators'!$B$15:$W$361, MATCH('O5 Details by Class &amp; Accounts'!CL$18, 'E2 Allocators'!$B$15:$W$15, 0),FALSE)*$E95)</f>
        <v>0</v>
      </c>
      <c r="CM95" s="1334">
        <f>IF(ISERROR(VLOOKUP(VLOOKUP($A95, 'E4 TB Allocation Details'!$A$18:$L$217, MATCH("A &amp; G ID", 'E4 TB Allocation Details'!$A$18:$L$18, 0),FALSE), 'E2 Allocators'!$B$15:$W$361, MATCH('O5 Details by Class &amp; Accounts'!CM$18, 'E2 Allocators'!$B$15:$W$15, 0),FALSE)*$E95), 0, VLOOKUP(VLOOKUP($A95, 'E4 TB Allocation Details'!$A$18:$L$217, MATCH("A &amp; G ID", 'E4 TB Allocation Details'!$A$18:$L$18, 0),FALSE), 'E2 Allocators'!$B$15:$W$361, MATCH('O5 Details by Class &amp; Accounts'!CM$18, 'E2 Allocators'!$B$15:$W$15, 0),FALSE)*$E95)</f>
        <v>0</v>
      </c>
      <c r="CN95" s="1334">
        <f t="shared" si="24"/>
        <v>0</v>
      </c>
      <c r="CO95" s="1670">
        <f t="shared" si="25"/>
        <v>0</v>
      </c>
      <c r="CQ95" s="1926" t="s">
        <v>1444</v>
      </c>
    </row>
    <row r="96" spans="1:95" s="64" customFormat="1" ht="12.75" x14ac:dyDescent="0.2">
      <c r="A96" s="1105">
        <v>4235</v>
      </c>
      <c r="B96" s="1106" t="s">
        <v>561</v>
      </c>
      <c r="C96" s="1667">
        <f>IF(ISERROR(VLOOKUP($A96,'I3 TB Data'!$A$20:$H$465,MATCH('O5 Details by Class &amp; Accounts'!$C$18, 'I3 TB Data'!$A$20:$H$20,0),0)), 0, VLOOKUP($A96,'I3 TB Data'!$A$20:$H$465,MATCH('O5 Details by Class &amp; Accounts'!$C$18,'I3 TB Data'!$A$20:$H$20,0),0))</f>
        <v>0</v>
      </c>
      <c r="D96" s="1668"/>
      <c r="E96" s="1667">
        <f t="shared" si="17"/>
        <v>0</v>
      </c>
      <c r="F96" s="1669">
        <f>IF(ISERROR(VLOOKUP($A96, 'E1 Categorization'!A33:E123, MATCH("Customer Component", 'E1 Categorization'!$A$33:$E$33,0), 0)), 0, IF(VLOOKUP($A96, 'E1 Categorization'!A33:E123, MATCH("Customer Component", 'E1 Categorization'!$A$33:$E$33,0), 0)=0, 'O5 Details by Class &amp; Accounts'!$E96, IF(AND(VLOOKUP($A96, 'E1 Categorization'!A33:E123, MATCH("Customer Component", 'E1 Categorization'!$A$33:$E$33,0), 0) &gt;0, VLOOKUP($A96, 'E1 Categorization'!A33:E123, MATCH("Customer Component", 'E1 Categorization'!$A$33:$E$33,0), 0)&lt;1), 'O5 Details by Class &amp; Accounts'!$E96*(1-VLOOKUP($A96, 'E1 Categorization'!A33:E123, MATCH("Customer Component", 'E1 Categorization'!$A$33:$E$33,0), 0)), 0)))</f>
        <v>0</v>
      </c>
      <c r="G96" s="1669">
        <f>IF(ISERROR(VLOOKUP($A96, 'E1 Categorization'!A33:E123, MATCH("Customer Component", 'E1 Categorization'!$A$33:$E$33,0), 0)),0, IF(VLOOKUP($A96, 'E1 Categorization'!A33:E123, MATCH("Customer Component", 'E1 Categorization'!$A$33:$E$33,0), 0)=0, 0, IF(AND(VLOOKUP($A96, 'E1 Categorization'!A33:E123, MATCH("Customer Component", 'E1 Categorization'!$A$33:$E$33,0), 0) &gt;0, VLOOKUP($A96, 'E1 Categorization'!A33:E123, MATCH("Customer Component", 'E1 Categorization'!$A$33:$E$33,0), 0)&lt;1), 'O5 Details by Class &amp; Accounts'!$E96*(VLOOKUP($A96, 'E1 Categorization'!A33:E123, MATCH("Customer Component", 'E1 Categorization'!$A$33:$E$33,0), 0)), 'O5 Details by Class &amp; Accounts'!$E96)))</f>
        <v>0</v>
      </c>
      <c r="H96" s="1334">
        <f t="shared" si="20"/>
        <v>0</v>
      </c>
      <c r="I96" s="1334">
        <f>IF(ISERROR(VLOOKUP(VLOOKUP($A96, 'E4 TB Allocation Details'!$A$18:$L$217, MATCH("Demand ID", 'E4 TB Allocation Details'!$A$18:$L$18, 0),FALSE), 'E2 Allocators'!$B$15:$W$361, MATCH('O5 Details by Class &amp; Accounts'!I$18, 'E2 Allocators'!$B$15:$W$15, 0),FALSE)*$F96), 0, VLOOKUP(VLOOKUP($A96, 'E4 TB Allocation Details'!$A$18:$L$217, MATCH("Demand ID", 'E4 TB Allocation Details'!$A$18:$L$18, 0),FALSE), 'E2 Allocators'!$B$15:$W$361, MATCH('O5 Details by Class &amp; Accounts'!I$18, 'E2 Allocators'!$B$15:$W$15, 0),FALSE)*$F96)</f>
        <v>0</v>
      </c>
      <c r="J96" s="1334">
        <f>IF(ISERROR(VLOOKUP(VLOOKUP($A96, 'E4 TB Allocation Details'!$A$18:$L$217, MATCH("Demand ID", 'E4 TB Allocation Details'!$A$18:$L$18, 0),FALSE), 'E2 Allocators'!$B$15:$W$361, MATCH('O5 Details by Class &amp; Accounts'!J$18, 'E2 Allocators'!$B$15:$W$15, 0),FALSE)*$F96), 0, VLOOKUP(VLOOKUP($A96, 'E4 TB Allocation Details'!$A$18:$L$217, MATCH("Demand ID", 'E4 TB Allocation Details'!$A$18:$L$18, 0),FALSE), 'E2 Allocators'!$B$15:$W$361, MATCH('O5 Details by Class &amp; Accounts'!J$18, 'E2 Allocators'!$B$15:$W$15, 0),FALSE)*$F96)</f>
        <v>0</v>
      </c>
      <c r="K96" s="1334">
        <f>IF(ISERROR(VLOOKUP(VLOOKUP($A96, 'E4 TB Allocation Details'!$A$18:$L$217, MATCH("Demand ID", 'E4 TB Allocation Details'!$A$18:$L$18, 0),FALSE), 'E2 Allocators'!$B$15:$W$361, MATCH('O5 Details by Class &amp; Accounts'!K$18, 'E2 Allocators'!$B$15:$W$15, 0),FALSE)*$F96), 0, VLOOKUP(VLOOKUP($A96, 'E4 TB Allocation Details'!$A$18:$L$217, MATCH("Demand ID", 'E4 TB Allocation Details'!$A$18:$L$18, 0),FALSE), 'E2 Allocators'!$B$15:$W$361, MATCH('O5 Details by Class &amp; Accounts'!K$18, 'E2 Allocators'!$B$15:$W$15, 0),FALSE)*$F96)</f>
        <v>0</v>
      </c>
      <c r="L96" s="1334">
        <f>IF(ISERROR(VLOOKUP(VLOOKUP($A96, 'E4 TB Allocation Details'!$A$18:$L$217, MATCH("Demand ID", 'E4 TB Allocation Details'!$A$18:$L$18, 0),FALSE), 'E2 Allocators'!$B$15:$W$361, MATCH('O5 Details by Class &amp; Accounts'!L$18, 'E2 Allocators'!$B$15:$W$15, 0),FALSE)*$F96), 0, VLOOKUP(VLOOKUP($A96, 'E4 TB Allocation Details'!$A$18:$L$217, MATCH("Demand ID", 'E4 TB Allocation Details'!$A$18:$L$18, 0),FALSE), 'E2 Allocators'!$B$15:$W$361, MATCH('O5 Details by Class &amp; Accounts'!L$18, 'E2 Allocators'!$B$15:$W$15, 0),FALSE)*$F96)</f>
        <v>0</v>
      </c>
      <c r="M96" s="1334">
        <f>IF(ISERROR(VLOOKUP(VLOOKUP($A96, 'E4 TB Allocation Details'!$A$18:$L$217, MATCH("Demand ID", 'E4 TB Allocation Details'!$A$18:$L$18, 0),FALSE), 'E2 Allocators'!$B$15:$W$361, MATCH('O5 Details by Class &amp; Accounts'!M$18, 'E2 Allocators'!$B$15:$W$15, 0),FALSE)*$F96), 0, VLOOKUP(VLOOKUP($A96, 'E4 TB Allocation Details'!$A$18:$L$217, MATCH("Demand ID", 'E4 TB Allocation Details'!$A$18:$L$18, 0),FALSE), 'E2 Allocators'!$B$15:$W$361, MATCH('O5 Details by Class &amp; Accounts'!M$18, 'E2 Allocators'!$B$15:$W$15, 0),FALSE)*$F96)</f>
        <v>0</v>
      </c>
      <c r="N96" s="1334">
        <f>IF(ISERROR(VLOOKUP(VLOOKUP($A96, 'E4 TB Allocation Details'!$A$18:$L$217, MATCH("Demand ID", 'E4 TB Allocation Details'!$A$18:$L$18, 0),FALSE), 'E2 Allocators'!$B$15:$W$361, MATCH('O5 Details by Class &amp; Accounts'!N$18, 'E2 Allocators'!$B$15:$W$15, 0),FALSE)*$F96), 0, VLOOKUP(VLOOKUP($A96, 'E4 TB Allocation Details'!$A$18:$L$217, MATCH("Demand ID", 'E4 TB Allocation Details'!$A$18:$L$18, 0),FALSE), 'E2 Allocators'!$B$15:$W$361, MATCH('O5 Details by Class &amp; Accounts'!N$18, 'E2 Allocators'!$B$15:$W$15, 0),FALSE)*$F96)</f>
        <v>0</v>
      </c>
      <c r="O96" s="1334">
        <f>IF(ISERROR(VLOOKUP(VLOOKUP($A96, 'E4 TB Allocation Details'!$A$18:$L$217, MATCH("Demand ID", 'E4 TB Allocation Details'!$A$18:$L$18, 0),FALSE), 'E2 Allocators'!$B$15:$W$361, MATCH('O5 Details by Class &amp; Accounts'!O$18, 'E2 Allocators'!$B$15:$W$15, 0),FALSE)*$F96), 0, VLOOKUP(VLOOKUP($A96, 'E4 TB Allocation Details'!$A$18:$L$217, MATCH("Demand ID", 'E4 TB Allocation Details'!$A$18:$L$18, 0),FALSE), 'E2 Allocators'!$B$15:$W$361, MATCH('O5 Details by Class &amp; Accounts'!O$18, 'E2 Allocators'!$B$15:$W$15, 0),FALSE)*$F96)</f>
        <v>0</v>
      </c>
      <c r="P96" s="1334">
        <f>IF(ISERROR(VLOOKUP(VLOOKUP($A96, 'E4 TB Allocation Details'!$A$18:$L$217, MATCH("Demand ID", 'E4 TB Allocation Details'!$A$18:$L$18, 0),FALSE), 'E2 Allocators'!$B$15:$W$361, MATCH('O5 Details by Class &amp; Accounts'!P$18, 'E2 Allocators'!$B$15:$W$15, 0),FALSE)*$F96), 0, VLOOKUP(VLOOKUP($A96, 'E4 TB Allocation Details'!$A$18:$L$217, MATCH("Demand ID", 'E4 TB Allocation Details'!$A$18:$L$18, 0),FALSE), 'E2 Allocators'!$B$15:$W$361, MATCH('O5 Details by Class &amp; Accounts'!P$18, 'E2 Allocators'!$B$15:$W$15, 0),FALSE)*$F96)</f>
        <v>0</v>
      </c>
      <c r="Q96" s="1334">
        <f>IF(ISERROR(VLOOKUP(VLOOKUP($A96, 'E4 TB Allocation Details'!$A$18:$L$217, MATCH("Demand ID", 'E4 TB Allocation Details'!$A$18:$L$18, 0),FALSE), 'E2 Allocators'!$B$15:$W$361, MATCH('O5 Details by Class &amp; Accounts'!Q$18, 'E2 Allocators'!$B$15:$W$15, 0),FALSE)*$F96), 0, VLOOKUP(VLOOKUP($A96, 'E4 TB Allocation Details'!$A$18:$L$217, MATCH("Demand ID", 'E4 TB Allocation Details'!$A$18:$L$18, 0),FALSE), 'E2 Allocators'!$B$15:$W$361, MATCH('O5 Details by Class &amp; Accounts'!Q$18, 'E2 Allocators'!$B$15:$W$15, 0),FALSE)*$F96)</f>
        <v>0</v>
      </c>
      <c r="R96" s="1334">
        <f>IF(ISERROR(VLOOKUP(VLOOKUP($A96, 'E4 TB Allocation Details'!$A$18:$L$217, MATCH("Demand ID", 'E4 TB Allocation Details'!$A$18:$L$18, 0),FALSE), 'E2 Allocators'!$B$15:$W$361, MATCH('O5 Details by Class &amp; Accounts'!R$18, 'E2 Allocators'!$B$15:$W$15, 0),FALSE)*$F96), 0, VLOOKUP(VLOOKUP($A96, 'E4 TB Allocation Details'!$A$18:$L$217, MATCH("Demand ID", 'E4 TB Allocation Details'!$A$18:$L$18, 0),FALSE), 'E2 Allocators'!$B$15:$W$361, MATCH('O5 Details by Class &amp; Accounts'!R$18, 'E2 Allocators'!$B$15:$W$15, 0),FALSE)*$F96)</f>
        <v>0</v>
      </c>
      <c r="S96" s="1334">
        <f>IF(ISERROR(VLOOKUP(VLOOKUP($A96, 'E4 TB Allocation Details'!$A$18:$L$217, MATCH("Demand ID", 'E4 TB Allocation Details'!$A$18:$L$18, 0),FALSE), 'E2 Allocators'!$B$15:$W$361, MATCH('O5 Details by Class &amp; Accounts'!S$18, 'E2 Allocators'!$B$15:$W$15, 0),FALSE)*$F96), 0, VLOOKUP(VLOOKUP($A96, 'E4 TB Allocation Details'!$A$18:$L$217, MATCH("Demand ID", 'E4 TB Allocation Details'!$A$18:$L$18, 0),FALSE), 'E2 Allocators'!$B$15:$W$361, MATCH('O5 Details by Class &amp; Accounts'!S$18, 'E2 Allocators'!$B$15:$W$15, 0),FALSE)*$F96)</f>
        <v>0</v>
      </c>
      <c r="T96" s="1334">
        <f>IF(ISERROR(VLOOKUP(VLOOKUP($A96, 'E4 TB Allocation Details'!$A$18:$L$217, MATCH("Demand ID", 'E4 TB Allocation Details'!$A$18:$L$18, 0),FALSE), 'E2 Allocators'!$B$15:$W$361, MATCH('O5 Details by Class &amp; Accounts'!T$18, 'E2 Allocators'!$B$15:$W$15, 0),FALSE)*$F96), 0, VLOOKUP(VLOOKUP($A96, 'E4 TB Allocation Details'!$A$18:$L$217, MATCH("Demand ID", 'E4 TB Allocation Details'!$A$18:$L$18, 0),FALSE), 'E2 Allocators'!$B$15:$W$361, MATCH('O5 Details by Class &amp; Accounts'!T$18, 'E2 Allocators'!$B$15:$W$15, 0),FALSE)*$F96)</f>
        <v>0</v>
      </c>
      <c r="U96" s="1334">
        <f>IF(ISERROR(VLOOKUP(VLOOKUP($A96, 'E4 TB Allocation Details'!$A$18:$L$217, MATCH("Demand ID", 'E4 TB Allocation Details'!$A$18:$L$18, 0),FALSE), 'E2 Allocators'!$B$15:$W$361, MATCH('O5 Details by Class &amp; Accounts'!U$18, 'E2 Allocators'!$B$15:$W$15, 0),FALSE)*$F96), 0, VLOOKUP(VLOOKUP($A96, 'E4 TB Allocation Details'!$A$18:$L$217, MATCH("Demand ID", 'E4 TB Allocation Details'!$A$18:$L$18, 0),FALSE), 'E2 Allocators'!$B$15:$W$361, MATCH('O5 Details by Class &amp; Accounts'!U$18, 'E2 Allocators'!$B$15:$W$15, 0),FALSE)*$F96)</f>
        <v>0</v>
      </c>
      <c r="V96" s="1334">
        <f>IF(ISERROR(VLOOKUP(VLOOKUP($A96, 'E4 TB Allocation Details'!$A$18:$L$217, MATCH("Demand ID", 'E4 TB Allocation Details'!$A$18:$L$18, 0),FALSE), 'E2 Allocators'!$B$15:$W$361, MATCH('O5 Details by Class &amp; Accounts'!V$18, 'E2 Allocators'!$B$15:$W$15, 0),FALSE)*$F96), 0, VLOOKUP(VLOOKUP($A96, 'E4 TB Allocation Details'!$A$18:$L$217, MATCH("Demand ID", 'E4 TB Allocation Details'!$A$18:$L$18, 0),FALSE), 'E2 Allocators'!$B$15:$W$361, MATCH('O5 Details by Class &amp; Accounts'!V$18, 'E2 Allocators'!$B$15:$W$15, 0),FALSE)*$F96)</f>
        <v>0</v>
      </c>
      <c r="W96" s="1334">
        <f>IF(ISERROR(VLOOKUP(VLOOKUP($A96, 'E4 TB Allocation Details'!$A$18:$L$217, MATCH("Demand ID", 'E4 TB Allocation Details'!$A$18:$L$18, 0),FALSE), 'E2 Allocators'!$B$15:$W$361, MATCH('O5 Details by Class &amp; Accounts'!W$18, 'E2 Allocators'!$B$15:$W$15, 0),FALSE)*$F96), 0, VLOOKUP(VLOOKUP($A96, 'E4 TB Allocation Details'!$A$18:$L$217, MATCH("Demand ID", 'E4 TB Allocation Details'!$A$18:$L$18, 0),FALSE), 'E2 Allocators'!$B$15:$W$361, MATCH('O5 Details by Class &amp; Accounts'!W$18, 'E2 Allocators'!$B$15:$W$15, 0),FALSE)*$F96)</f>
        <v>0</v>
      </c>
      <c r="X96" s="1334">
        <f>IF(ISERROR(VLOOKUP(VLOOKUP($A96, 'E4 TB Allocation Details'!$A$18:$L$217, MATCH("Demand ID", 'E4 TB Allocation Details'!$A$18:$L$18, 0),FALSE), 'E2 Allocators'!$B$15:$W$361, MATCH('O5 Details by Class &amp; Accounts'!X$18, 'E2 Allocators'!$B$15:$W$15, 0),FALSE)*$F96), 0, VLOOKUP(VLOOKUP($A96, 'E4 TB Allocation Details'!$A$18:$L$217, MATCH("Demand ID", 'E4 TB Allocation Details'!$A$18:$L$18, 0),FALSE), 'E2 Allocators'!$B$15:$W$361, MATCH('O5 Details by Class &amp; Accounts'!X$18, 'E2 Allocators'!$B$15:$W$15, 0),FALSE)*$F96)</f>
        <v>0</v>
      </c>
      <c r="Y96" s="1334">
        <f>IF(ISERROR(VLOOKUP(VLOOKUP($A96, 'E4 TB Allocation Details'!$A$18:$L$217, MATCH("Demand ID", 'E4 TB Allocation Details'!$A$18:$L$18, 0),FALSE), 'E2 Allocators'!$B$15:$W$361, MATCH('O5 Details by Class &amp; Accounts'!Y$18, 'E2 Allocators'!$B$15:$W$15, 0),FALSE)*$F96), 0, VLOOKUP(VLOOKUP($A96, 'E4 TB Allocation Details'!$A$18:$L$217, MATCH("Demand ID", 'E4 TB Allocation Details'!$A$18:$L$18, 0),FALSE), 'E2 Allocators'!$B$15:$W$361, MATCH('O5 Details by Class &amp; Accounts'!Y$18, 'E2 Allocators'!$B$15:$W$15, 0),FALSE)*$F96)</f>
        <v>0</v>
      </c>
      <c r="Z96" s="1334">
        <f>IF(ISERROR(VLOOKUP(VLOOKUP($A96, 'E4 TB Allocation Details'!$A$18:$L$217, MATCH("Demand ID", 'E4 TB Allocation Details'!$A$18:$L$18, 0),FALSE), 'E2 Allocators'!$B$15:$W$361, MATCH('O5 Details by Class &amp; Accounts'!Z$18, 'E2 Allocators'!$B$15:$W$15, 0),FALSE)*$F96), 0, VLOOKUP(VLOOKUP($A96, 'E4 TB Allocation Details'!$A$18:$L$217, MATCH("Demand ID", 'E4 TB Allocation Details'!$A$18:$L$18, 0),FALSE), 'E2 Allocators'!$B$15:$W$361, MATCH('O5 Details by Class &amp; Accounts'!Z$18, 'E2 Allocators'!$B$15:$W$15, 0),FALSE)*$F96)</f>
        <v>0</v>
      </c>
      <c r="AA96" s="1334">
        <f>IF(ISERROR(VLOOKUP(VLOOKUP($A96, 'E4 TB Allocation Details'!$A$18:$L$217, MATCH("Demand ID", 'E4 TB Allocation Details'!$A$18:$L$18, 0),FALSE), 'E2 Allocators'!$B$15:$W$361, MATCH('O5 Details by Class &amp; Accounts'!AA$18, 'E2 Allocators'!$B$15:$W$15, 0),FALSE)*$F96), 0, VLOOKUP(VLOOKUP($A96, 'E4 TB Allocation Details'!$A$18:$L$217, MATCH("Demand ID", 'E4 TB Allocation Details'!$A$18:$L$18, 0),FALSE), 'E2 Allocators'!$B$15:$W$361, MATCH('O5 Details by Class &amp; Accounts'!AA$18, 'E2 Allocators'!$B$15:$W$15, 0),FALSE)*$F96)</f>
        <v>0</v>
      </c>
      <c r="AB96" s="1334">
        <f>IF(ISERROR(VLOOKUP(VLOOKUP($A96, 'E4 TB Allocation Details'!$A$18:$L$217, MATCH("Demand ID", 'E4 TB Allocation Details'!$A$18:$L$18, 0),FALSE), 'E2 Allocators'!$B$15:$W$361, MATCH('O5 Details by Class &amp; Accounts'!AB$18, 'E2 Allocators'!$B$15:$W$15, 0),FALSE)*$F96), 0, VLOOKUP(VLOOKUP($A96, 'E4 TB Allocation Details'!$A$18:$L$217, MATCH("Demand ID", 'E4 TB Allocation Details'!$A$18:$L$18, 0),FALSE), 'E2 Allocators'!$B$15:$W$361, MATCH('O5 Details by Class &amp; Accounts'!AB$18, 'E2 Allocators'!$B$15:$W$15, 0),FALSE)*$F96)</f>
        <v>0</v>
      </c>
      <c r="AC96" s="1334">
        <f t="shared" si="21"/>
        <v>0</v>
      </c>
      <c r="AD96" s="1334">
        <f>IF(ISERROR(VLOOKUP(VLOOKUP($A96, 'E4 TB Allocation Details'!$A$18:$L$217, MATCH("Customer ID", 'E4 TB Allocation Details'!$A$18:$L$18, 0),FALSE), 'E2 Allocators'!$B$15:$W$361, MATCH('O5 Details by Class &amp; Accounts'!AD$18, 'E2 Allocators'!$B$15:$W$15, 0),FALSE)*$G96), 0, VLOOKUP(VLOOKUP($A96, 'E4 TB Allocation Details'!$A$18:$L$217, MATCH("Customer ID", 'E4 TB Allocation Details'!$A$18:$L$18, 0),FALSE), 'E2 Allocators'!$B$15:$W$361, MATCH('O5 Details by Class &amp; Accounts'!AD$18, 'E2 Allocators'!$B$15:$W$15, 0),FALSE)*$G96)</f>
        <v>0</v>
      </c>
      <c r="AE96" s="1334">
        <f>IF(ISERROR(VLOOKUP(VLOOKUP($A96, 'E4 TB Allocation Details'!$A$18:$L$217, MATCH("Customer ID", 'E4 TB Allocation Details'!$A$18:$L$18, 0),FALSE), 'E2 Allocators'!$B$15:$W$361, MATCH('O5 Details by Class &amp; Accounts'!AE$18, 'E2 Allocators'!$B$15:$W$15, 0),FALSE)*$G96), 0, VLOOKUP(VLOOKUP($A96, 'E4 TB Allocation Details'!$A$18:$L$217, MATCH("Customer ID", 'E4 TB Allocation Details'!$A$18:$L$18, 0),FALSE), 'E2 Allocators'!$B$15:$W$361, MATCH('O5 Details by Class &amp; Accounts'!AE$18, 'E2 Allocators'!$B$15:$W$15, 0),FALSE)*$G96)</f>
        <v>0</v>
      </c>
      <c r="AF96" s="1334">
        <f>IF(ISERROR(VLOOKUP(VLOOKUP($A96, 'E4 TB Allocation Details'!$A$18:$L$217, MATCH("Customer ID", 'E4 TB Allocation Details'!$A$18:$L$18, 0),FALSE), 'E2 Allocators'!$B$15:$W$361, MATCH('O5 Details by Class &amp; Accounts'!AF$18, 'E2 Allocators'!$B$15:$W$15, 0),FALSE)*$G96), 0, VLOOKUP(VLOOKUP($A96, 'E4 TB Allocation Details'!$A$18:$L$217, MATCH("Customer ID", 'E4 TB Allocation Details'!$A$18:$L$18, 0),FALSE), 'E2 Allocators'!$B$15:$W$361, MATCH('O5 Details by Class &amp; Accounts'!AF$18, 'E2 Allocators'!$B$15:$W$15, 0),FALSE)*$G96)</f>
        <v>0</v>
      </c>
      <c r="AG96" s="1334">
        <f>IF(ISERROR(VLOOKUP(VLOOKUP($A96, 'E4 TB Allocation Details'!$A$18:$L$217, MATCH("Customer ID", 'E4 TB Allocation Details'!$A$18:$L$18, 0),FALSE), 'E2 Allocators'!$B$15:$W$361, MATCH('O5 Details by Class &amp; Accounts'!AG$18, 'E2 Allocators'!$B$15:$W$15, 0),FALSE)*$G96), 0, VLOOKUP(VLOOKUP($A96, 'E4 TB Allocation Details'!$A$18:$L$217, MATCH("Customer ID", 'E4 TB Allocation Details'!$A$18:$L$18, 0),FALSE), 'E2 Allocators'!$B$15:$W$361, MATCH('O5 Details by Class &amp; Accounts'!AG$18, 'E2 Allocators'!$B$15:$W$15, 0),FALSE)*$G96)</f>
        <v>0</v>
      </c>
      <c r="AH96" s="1334">
        <f>IF(ISERROR(VLOOKUP(VLOOKUP($A96, 'E4 TB Allocation Details'!$A$18:$L$217, MATCH("Customer ID", 'E4 TB Allocation Details'!$A$18:$L$18, 0),FALSE), 'E2 Allocators'!$B$15:$W$361, MATCH('O5 Details by Class &amp; Accounts'!AH$18, 'E2 Allocators'!$B$15:$W$15, 0),FALSE)*$G96), 0, VLOOKUP(VLOOKUP($A96, 'E4 TB Allocation Details'!$A$18:$L$217, MATCH("Customer ID", 'E4 TB Allocation Details'!$A$18:$L$18, 0),FALSE), 'E2 Allocators'!$B$15:$W$361, MATCH('O5 Details by Class &amp; Accounts'!AH$18, 'E2 Allocators'!$B$15:$W$15, 0),FALSE)*$G96)</f>
        <v>0</v>
      </c>
      <c r="AI96" s="1334">
        <f>IF(ISERROR(VLOOKUP(VLOOKUP($A96, 'E4 TB Allocation Details'!$A$18:$L$217, MATCH("Customer ID", 'E4 TB Allocation Details'!$A$18:$L$18, 0),FALSE), 'E2 Allocators'!$B$15:$W$361, MATCH('O5 Details by Class &amp; Accounts'!AI$18, 'E2 Allocators'!$B$15:$W$15, 0),FALSE)*$G96), 0, VLOOKUP(VLOOKUP($A96, 'E4 TB Allocation Details'!$A$18:$L$217, MATCH("Customer ID", 'E4 TB Allocation Details'!$A$18:$L$18, 0),FALSE), 'E2 Allocators'!$B$15:$W$361, MATCH('O5 Details by Class &amp; Accounts'!AI$18, 'E2 Allocators'!$B$15:$W$15, 0),FALSE)*$G96)</f>
        <v>0</v>
      </c>
      <c r="AJ96" s="1334">
        <f>IF(ISERROR(VLOOKUP(VLOOKUP($A96, 'E4 TB Allocation Details'!$A$18:$L$217, MATCH("Customer ID", 'E4 TB Allocation Details'!$A$18:$L$18, 0),FALSE), 'E2 Allocators'!$B$15:$W$361, MATCH('O5 Details by Class &amp; Accounts'!AJ$18, 'E2 Allocators'!$B$15:$W$15, 0),FALSE)*$G96), 0, VLOOKUP(VLOOKUP($A96, 'E4 TB Allocation Details'!$A$18:$L$217, MATCH("Customer ID", 'E4 TB Allocation Details'!$A$18:$L$18, 0),FALSE), 'E2 Allocators'!$B$15:$W$361, MATCH('O5 Details by Class &amp; Accounts'!AJ$18, 'E2 Allocators'!$B$15:$W$15, 0),FALSE)*$G96)</f>
        <v>0</v>
      </c>
      <c r="AK96" s="1334">
        <f>IF(ISERROR(VLOOKUP(VLOOKUP($A96, 'E4 TB Allocation Details'!$A$18:$L$217, MATCH("Customer ID", 'E4 TB Allocation Details'!$A$18:$L$18, 0),FALSE), 'E2 Allocators'!$B$15:$W$361, MATCH('O5 Details by Class &amp; Accounts'!AK$18, 'E2 Allocators'!$B$15:$W$15, 0),FALSE)*$G96), 0, VLOOKUP(VLOOKUP($A96, 'E4 TB Allocation Details'!$A$18:$L$217, MATCH("Customer ID", 'E4 TB Allocation Details'!$A$18:$L$18, 0),FALSE), 'E2 Allocators'!$B$15:$W$361, MATCH('O5 Details by Class &amp; Accounts'!AK$18, 'E2 Allocators'!$B$15:$W$15, 0),FALSE)*$G96)</f>
        <v>0</v>
      </c>
      <c r="AL96" s="1334">
        <f>IF(ISERROR(VLOOKUP(VLOOKUP($A96, 'E4 TB Allocation Details'!$A$18:$L$217, MATCH("Customer ID", 'E4 TB Allocation Details'!$A$18:$L$18, 0),FALSE), 'E2 Allocators'!$B$15:$W$361, MATCH('O5 Details by Class &amp; Accounts'!AL$18, 'E2 Allocators'!$B$15:$W$15, 0),FALSE)*$G96), 0, VLOOKUP(VLOOKUP($A96, 'E4 TB Allocation Details'!$A$18:$L$217, MATCH("Customer ID", 'E4 TB Allocation Details'!$A$18:$L$18, 0),FALSE), 'E2 Allocators'!$B$15:$W$361, MATCH('O5 Details by Class &amp; Accounts'!AL$18, 'E2 Allocators'!$B$15:$W$15, 0),FALSE)*$G96)</f>
        <v>0</v>
      </c>
      <c r="AM96" s="1334">
        <f>IF(ISERROR(VLOOKUP(VLOOKUP($A96, 'E4 TB Allocation Details'!$A$18:$L$217, MATCH("Customer ID", 'E4 TB Allocation Details'!$A$18:$L$18, 0),FALSE), 'E2 Allocators'!$B$15:$W$361, MATCH('O5 Details by Class &amp; Accounts'!AM$18, 'E2 Allocators'!$B$15:$W$15, 0),FALSE)*$G96), 0, VLOOKUP(VLOOKUP($A96, 'E4 TB Allocation Details'!$A$18:$L$217, MATCH("Customer ID", 'E4 TB Allocation Details'!$A$18:$L$18, 0),FALSE), 'E2 Allocators'!$B$15:$W$361, MATCH('O5 Details by Class &amp; Accounts'!AM$18, 'E2 Allocators'!$B$15:$W$15, 0),FALSE)*$G96)</f>
        <v>0</v>
      </c>
      <c r="AN96" s="1334">
        <f>IF(ISERROR(VLOOKUP(VLOOKUP($A96, 'E4 TB Allocation Details'!$A$18:$L$217, MATCH("Customer ID", 'E4 TB Allocation Details'!$A$18:$L$18, 0),FALSE), 'E2 Allocators'!$B$15:$W$361, MATCH('O5 Details by Class &amp; Accounts'!AN$18, 'E2 Allocators'!$B$15:$W$15, 0),FALSE)*$G96), 0, VLOOKUP(VLOOKUP($A96, 'E4 TB Allocation Details'!$A$18:$L$217, MATCH("Customer ID", 'E4 TB Allocation Details'!$A$18:$L$18, 0),FALSE), 'E2 Allocators'!$B$15:$W$361, MATCH('O5 Details by Class &amp; Accounts'!AN$18, 'E2 Allocators'!$B$15:$W$15, 0),FALSE)*$G96)</f>
        <v>0</v>
      </c>
      <c r="AO96" s="1334">
        <f>IF(ISERROR(VLOOKUP(VLOOKUP($A96, 'E4 TB Allocation Details'!$A$18:$L$217, MATCH("Customer ID", 'E4 TB Allocation Details'!$A$18:$L$18, 0),FALSE), 'E2 Allocators'!$B$15:$W$361, MATCH('O5 Details by Class &amp; Accounts'!AO$18, 'E2 Allocators'!$B$15:$W$15, 0),FALSE)*$G96), 0, VLOOKUP(VLOOKUP($A96, 'E4 TB Allocation Details'!$A$18:$L$217, MATCH("Customer ID", 'E4 TB Allocation Details'!$A$18:$L$18, 0),FALSE), 'E2 Allocators'!$B$15:$W$361, MATCH('O5 Details by Class &amp; Accounts'!AO$18, 'E2 Allocators'!$B$15:$W$15, 0),FALSE)*$G96)</f>
        <v>0</v>
      </c>
      <c r="AP96" s="1334">
        <f>IF(ISERROR(VLOOKUP(VLOOKUP($A96, 'E4 TB Allocation Details'!$A$18:$L$217, MATCH("Customer ID", 'E4 TB Allocation Details'!$A$18:$L$18, 0),FALSE), 'E2 Allocators'!$B$15:$W$361, MATCH('O5 Details by Class &amp; Accounts'!AP$18, 'E2 Allocators'!$B$15:$W$15, 0),FALSE)*$G96), 0, VLOOKUP(VLOOKUP($A96, 'E4 TB Allocation Details'!$A$18:$L$217, MATCH("Customer ID", 'E4 TB Allocation Details'!$A$18:$L$18, 0),FALSE), 'E2 Allocators'!$B$15:$W$361, MATCH('O5 Details by Class &amp; Accounts'!AP$18, 'E2 Allocators'!$B$15:$W$15, 0),FALSE)*$G96)</f>
        <v>0</v>
      </c>
      <c r="AQ96" s="1334">
        <f>IF(ISERROR(VLOOKUP(VLOOKUP($A96, 'E4 TB Allocation Details'!$A$18:$L$217, MATCH("Customer ID", 'E4 TB Allocation Details'!$A$18:$L$18, 0),FALSE), 'E2 Allocators'!$B$15:$W$361, MATCH('O5 Details by Class &amp; Accounts'!AQ$18, 'E2 Allocators'!$B$15:$W$15, 0),FALSE)*$G96), 0, VLOOKUP(VLOOKUP($A96, 'E4 TB Allocation Details'!$A$18:$L$217, MATCH("Customer ID", 'E4 TB Allocation Details'!$A$18:$L$18, 0),FALSE), 'E2 Allocators'!$B$15:$W$361, MATCH('O5 Details by Class &amp; Accounts'!AQ$18, 'E2 Allocators'!$B$15:$W$15, 0),FALSE)*$G96)</f>
        <v>0</v>
      </c>
      <c r="AR96" s="1334">
        <f>IF(ISERROR(VLOOKUP(VLOOKUP($A96, 'E4 TB Allocation Details'!$A$18:$L$217, MATCH("Customer ID", 'E4 TB Allocation Details'!$A$18:$L$18, 0),FALSE), 'E2 Allocators'!$B$15:$W$361, MATCH('O5 Details by Class &amp; Accounts'!AR$18, 'E2 Allocators'!$B$15:$W$15, 0),FALSE)*$G96), 0, VLOOKUP(VLOOKUP($A96, 'E4 TB Allocation Details'!$A$18:$L$217, MATCH("Customer ID", 'E4 TB Allocation Details'!$A$18:$L$18, 0),FALSE), 'E2 Allocators'!$B$15:$W$361, MATCH('O5 Details by Class &amp; Accounts'!AR$18, 'E2 Allocators'!$B$15:$W$15, 0),FALSE)*$G96)</f>
        <v>0</v>
      </c>
      <c r="AS96" s="1334">
        <f>IF(ISERROR(VLOOKUP(VLOOKUP($A96, 'E4 TB Allocation Details'!$A$18:$L$217, MATCH("Customer ID", 'E4 TB Allocation Details'!$A$18:$L$18, 0),FALSE), 'E2 Allocators'!$B$15:$W$361, MATCH('O5 Details by Class &amp; Accounts'!AS$18, 'E2 Allocators'!$B$15:$W$15, 0),FALSE)*$G96), 0, VLOOKUP(VLOOKUP($A96, 'E4 TB Allocation Details'!$A$18:$L$217, MATCH("Customer ID", 'E4 TB Allocation Details'!$A$18:$L$18, 0),FALSE), 'E2 Allocators'!$B$15:$W$361, MATCH('O5 Details by Class &amp; Accounts'!AS$18, 'E2 Allocators'!$B$15:$W$15, 0),FALSE)*$G96)</f>
        <v>0</v>
      </c>
      <c r="AT96" s="1334">
        <f>IF(ISERROR(VLOOKUP(VLOOKUP($A96, 'E4 TB Allocation Details'!$A$18:$L$217, MATCH("Customer ID", 'E4 TB Allocation Details'!$A$18:$L$18, 0),FALSE), 'E2 Allocators'!$B$15:$W$361, MATCH('O5 Details by Class &amp; Accounts'!AT$18, 'E2 Allocators'!$B$15:$W$15, 0),FALSE)*$G96), 0, VLOOKUP(VLOOKUP($A96, 'E4 TB Allocation Details'!$A$18:$L$217, MATCH("Customer ID", 'E4 TB Allocation Details'!$A$18:$L$18, 0),FALSE), 'E2 Allocators'!$B$15:$W$361, MATCH('O5 Details by Class &amp; Accounts'!AT$18, 'E2 Allocators'!$B$15:$W$15, 0),FALSE)*$G96)</f>
        <v>0</v>
      </c>
      <c r="AU96" s="1334">
        <f>IF(ISERROR(VLOOKUP(VLOOKUP($A96, 'E4 TB Allocation Details'!$A$18:$L$217, MATCH("Customer ID", 'E4 TB Allocation Details'!$A$18:$L$18, 0),FALSE), 'E2 Allocators'!$B$15:$W$361, MATCH('O5 Details by Class &amp; Accounts'!AU$18, 'E2 Allocators'!$B$15:$W$15, 0),FALSE)*$G96), 0, VLOOKUP(VLOOKUP($A96, 'E4 TB Allocation Details'!$A$18:$L$217, MATCH("Customer ID", 'E4 TB Allocation Details'!$A$18:$L$18, 0),FALSE), 'E2 Allocators'!$B$15:$W$361, MATCH('O5 Details by Class &amp; Accounts'!AU$18, 'E2 Allocators'!$B$15:$W$15, 0),FALSE)*$G96)</f>
        <v>0</v>
      </c>
      <c r="AV96" s="1334">
        <f>IF(ISERROR(VLOOKUP(VLOOKUP($A96, 'E4 TB Allocation Details'!$A$18:$L$217, MATCH("Customer ID", 'E4 TB Allocation Details'!$A$18:$L$18, 0),FALSE), 'E2 Allocators'!$B$15:$W$361, MATCH('O5 Details by Class &amp; Accounts'!AV$18, 'E2 Allocators'!$B$15:$W$15, 0),FALSE)*$G96), 0, VLOOKUP(VLOOKUP($A96, 'E4 TB Allocation Details'!$A$18:$L$217, MATCH("Customer ID", 'E4 TB Allocation Details'!$A$18:$L$18, 0),FALSE), 'E2 Allocators'!$B$15:$W$361, MATCH('O5 Details by Class &amp; Accounts'!AV$18, 'E2 Allocators'!$B$15:$W$15, 0),FALSE)*$G96)</f>
        <v>0</v>
      </c>
      <c r="AW96" s="1334">
        <f>IF(ISERROR(VLOOKUP(VLOOKUP($A96, 'E4 TB Allocation Details'!$A$18:$L$217, MATCH("Customer ID", 'E4 TB Allocation Details'!$A$18:$L$18, 0),FALSE), 'E2 Allocators'!$B$15:$W$361, MATCH('O5 Details by Class &amp; Accounts'!AW$18, 'E2 Allocators'!$B$15:$W$15, 0),FALSE)*$G96), 0, VLOOKUP(VLOOKUP($A96, 'E4 TB Allocation Details'!$A$18:$L$217, MATCH("Customer ID", 'E4 TB Allocation Details'!$A$18:$L$18, 0),FALSE), 'E2 Allocators'!$B$15:$W$361, MATCH('O5 Details by Class &amp; Accounts'!AW$18, 'E2 Allocators'!$B$15:$W$15, 0),FALSE)*$G96)</f>
        <v>0</v>
      </c>
      <c r="AX96" s="1334">
        <f t="shared" si="22"/>
        <v>0</v>
      </c>
      <c r="AY96" s="1334">
        <f>IF(ISERROR(VLOOKUP(VLOOKUP($A96, 'E4 TB Allocation Details'!$A$18:$L$217, MATCH("Misc ID", 'E4 TB Allocation Details'!$A$18:$L$18, 0),FALSE), 'E2 Allocators'!$B$15:$W$361, MATCH('O5 Details by Class &amp; Accounts'!AY$18, 'E2 Allocators'!$B$15:$W$15, 0),FALSE)*$E96), 0, VLOOKUP(VLOOKUP($A96, 'E4 TB Allocation Details'!$A$18:$L$217, MATCH("Misc ID", 'E4 TB Allocation Details'!$A$18:$L$18, 0),FALSE), 'E2 Allocators'!$B$15:$W$361, MATCH('O5 Details by Class &amp; Accounts'!AY$18, 'E2 Allocators'!$B$15:$W$15, 0),FALSE)*$E96)</f>
        <v>0</v>
      </c>
      <c r="AZ96" s="1334">
        <f>IF(ISERROR(VLOOKUP(VLOOKUP($A96, 'E4 TB Allocation Details'!$A$18:$L$217, MATCH("Misc ID", 'E4 TB Allocation Details'!$A$18:$L$18, 0),FALSE), 'E2 Allocators'!$B$15:$W$361, MATCH('O5 Details by Class &amp; Accounts'!AZ$18, 'E2 Allocators'!$B$15:$W$15, 0),FALSE)*$E96), 0, VLOOKUP(VLOOKUP($A96, 'E4 TB Allocation Details'!$A$18:$L$217, MATCH("Misc ID", 'E4 TB Allocation Details'!$A$18:$L$18, 0),FALSE), 'E2 Allocators'!$B$15:$W$361, MATCH('O5 Details by Class &amp; Accounts'!AZ$18, 'E2 Allocators'!$B$15:$W$15, 0),FALSE)*$E96)</f>
        <v>0</v>
      </c>
      <c r="BA96" s="1334">
        <f>IF(ISERROR(VLOOKUP(VLOOKUP($A96, 'E4 TB Allocation Details'!$A$18:$L$217, MATCH("Misc ID", 'E4 TB Allocation Details'!$A$18:$L$18, 0),FALSE), 'E2 Allocators'!$B$15:$W$361, MATCH('O5 Details by Class &amp; Accounts'!BA$18, 'E2 Allocators'!$B$15:$W$15, 0),FALSE)*$E96), 0, VLOOKUP(VLOOKUP($A96, 'E4 TB Allocation Details'!$A$18:$L$217, MATCH("Misc ID", 'E4 TB Allocation Details'!$A$18:$L$18, 0),FALSE), 'E2 Allocators'!$B$15:$W$361, MATCH('O5 Details by Class &amp; Accounts'!BA$18, 'E2 Allocators'!$B$15:$W$15, 0),FALSE)*$E96)</f>
        <v>0</v>
      </c>
      <c r="BB96" s="1334">
        <f>IF(ISERROR(VLOOKUP(VLOOKUP($A96, 'E4 TB Allocation Details'!$A$18:$L$217, MATCH("Misc ID", 'E4 TB Allocation Details'!$A$18:$L$18, 0),FALSE), 'E2 Allocators'!$B$15:$W$361, MATCH('O5 Details by Class &amp; Accounts'!BB$18, 'E2 Allocators'!$B$15:$W$15, 0),FALSE)*$E96), 0, VLOOKUP(VLOOKUP($A96, 'E4 TB Allocation Details'!$A$18:$L$217, MATCH("Misc ID", 'E4 TB Allocation Details'!$A$18:$L$18, 0),FALSE), 'E2 Allocators'!$B$15:$W$361, MATCH('O5 Details by Class &amp; Accounts'!BB$18, 'E2 Allocators'!$B$15:$W$15, 0),FALSE)*$E96)</f>
        <v>0</v>
      </c>
      <c r="BC96" s="1334">
        <f>IF(ISERROR(VLOOKUP(VLOOKUP($A96, 'E4 TB Allocation Details'!$A$18:$L$217, MATCH("Misc ID", 'E4 TB Allocation Details'!$A$18:$L$18, 0),FALSE), 'E2 Allocators'!$B$15:$W$361, MATCH('O5 Details by Class &amp; Accounts'!BC$18, 'E2 Allocators'!$B$15:$W$15, 0),FALSE)*$E96), 0, VLOOKUP(VLOOKUP($A96, 'E4 TB Allocation Details'!$A$18:$L$217, MATCH("Misc ID", 'E4 TB Allocation Details'!$A$18:$L$18, 0),FALSE), 'E2 Allocators'!$B$15:$W$361, MATCH('O5 Details by Class &amp; Accounts'!BC$18, 'E2 Allocators'!$B$15:$W$15, 0),FALSE)*$E96)</f>
        <v>0</v>
      </c>
      <c r="BD96" s="1334">
        <f>IF(ISERROR(VLOOKUP(VLOOKUP($A96, 'E4 TB Allocation Details'!$A$18:$L$217, MATCH("Misc ID", 'E4 TB Allocation Details'!$A$18:$L$18, 0),FALSE), 'E2 Allocators'!$B$15:$W$361, MATCH('O5 Details by Class &amp; Accounts'!BD$18, 'E2 Allocators'!$B$15:$W$15, 0),FALSE)*$E96), 0, VLOOKUP(VLOOKUP($A96, 'E4 TB Allocation Details'!$A$18:$L$217, MATCH("Misc ID", 'E4 TB Allocation Details'!$A$18:$L$18, 0),FALSE), 'E2 Allocators'!$B$15:$W$361, MATCH('O5 Details by Class &amp; Accounts'!BD$18, 'E2 Allocators'!$B$15:$W$15, 0),FALSE)*$E96)</f>
        <v>0</v>
      </c>
      <c r="BE96" s="1334">
        <f>IF(ISERROR(VLOOKUP(VLOOKUP($A96, 'E4 TB Allocation Details'!$A$18:$L$217, MATCH("Misc ID", 'E4 TB Allocation Details'!$A$18:$L$18, 0),FALSE), 'E2 Allocators'!$B$15:$W$361, MATCH('O5 Details by Class &amp; Accounts'!BE$18, 'E2 Allocators'!$B$15:$W$15, 0),FALSE)*$E96), 0, VLOOKUP(VLOOKUP($A96, 'E4 TB Allocation Details'!$A$18:$L$217, MATCH("Misc ID", 'E4 TB Allocation Details'!$A$18:$L$18, 0),FALSE), 'E2 Allocators'!$B$15:$W$361, MATCH('O5 Details by Class &amp; Accounts'!BE$18, 'E2 Allocators'!$B$15:$W$15, 0),FALSE)*$E96)</f>
        <v>0</v>
      </c>
      <c r="BF96" s="1334">
        <f>IF(ISERROR(VLOOKUP(VLOOKUP($A96, 'E4 TB Allocation Details'!$A$18:$L$217, MATCH("Misc ID", 'E4 TB Allocation Details'!$A$18:$L$18, 0),FALSE), 'E2 Allocators'!$B$15:$W$361, MATCH('O5 Details by Class &amp; Accounts'!BF$18, 'E2 Allocators'!$B$15:$W$15, 0),FALSE)*$E96), 0, VLOOKUP(VLOOKUP($A96, 'E4 TB Allocation Details'!$A$18:$L$217, MATCH("Misc ID", 'E4 TB Allocation Details'!$A$18:$L$18, 0),FALSE), 'E2 Allocators'!$B$15:$W$361, MATCH('O5 Details by Class &amp; Accounts'!BF$18, 'E2 Allocators'!$B$15:$W$15, 0),FALSE)*$E96)</f>
        <v>0</v>
      </c>
      <c r="BG96" s="1334">
        <f>IF(ISERROR(VLOOKUP(VLOOKUP($A96, 'E4 TB Allocation Details'!$A$18:$L$217, MATCH("Misc ID", 'E4 TB Allocation Details'!$A$18:$L$18, 0),FALSE), 'E2 Allocators'!$B$15:$W$361, MATCH('O5 Details by Class &amp; Accounts'!BG$18, 'E2 Allocators'!$B$15:$W$15, 0),FALSE)*$E96), 0, VLOOKUP(VLOOKUP($A96, 'E4 TB Allocation Details'!$A$18:$L$217, MATCH("Misc ID", 'E4 TB Allocation Details'!$A$18:$L$18, 0),FALSE), 'E2 Allocators'!$B$15:$W$361, MATCH('O5 Details by Class &amp; Accounts'!BG$18, 'E2 Allocators'!$B$15:$W$15, 0),FALSE)*$E96)</f>
        <v>0</v>
      </c>
      <c r="BH96" s="1334">
        <f>IF(ISERROR(VLOOKUP(VLOOKUP($A96, 'E4 TB Allocation Details'!$A$18:$L$217, MATCH("Misc ID", 'E4 TB Allocation Details'!$A$18:$L$18, 0),FALSE), 'E2 Allocators'!$B$15:$W$361, MATCH('O5 Details by Class &amp; Accounts'!BH$18, 'E2 Allocators'!$B$15:$W$15, 0),FALSE)*$E96), 0, VLOOKUP(VLOOKUP($A96, 'E4 TB Allocation Details'!$A$18:$L$217, MATCH("Misc ID", 'E4 TB Allocation Details'!$A$18:$L$18, 0),FALSE), 'E2 Allocators'!$B$15:$W$361, MATCH('O5 Details by Class &amp; Accounts'!BH$18, 'E2 Allocators'!$B$15:$W$15, 0),FALSE)*$E96)</f>
        <v>0</v>
      </c>
      <c r="BI96" s="1334">
        <f>IF(ISERROR(VLOOKUP(VLOOKUP($A96, 'E4 TB Allocation Details'!$A$18:$L$217, MATCH("Misc ID", 'E4 TB Allocation Details'!$A$18:$L$18, 0),FALSE), 'E2 Allocators'!$B$15:$W$361, MATCH('O5 Details by Class &amp; Accounts'!BI$18, 'E2 Allocators'!$B$15:$W$15, 0),FALSE)*$E96), 0, VLOOKUP(VLOOKUP($A96, 'E4 TB Allocation Details'!$A$18:$L$217, MATCH("Misc ID", 'E4 TB Allocation Details'!$A$18:$L$18, 0),FALSE), 'E2 Allocators'!$B$15:$W$361, MATCH('O5 Details by Class &amp; Accounts'!BI$18, 'E2 Allocators'!$B$15:$W$15, 0),FALSE)*$E96)</f>
        <v>0</v>
      </c>
      <c r="BJ96" s="1334">
        <f>IF(ISERROR(VLOOKUP(VLOOKUP($A96, 'E4 TB Allocation Details'!$A$18:$L$217, MATCH("Misc ID", 'E4 TB Allocation Details'!$A$18:$L$18, 0),FALSE), 'E2 Allocators'!$B$15:$W$361, MATCH('O5 Details by Class &amp; Accounts'!BJ$18, 'E2 Allocators'!$B$15:$W$15, 0),FALSE)*$E96), 0, VLOOKUP(VLOOKUP($A96, 'E4 TB Allocation Details'!$A$18:$L$217, MATCH("Misc ID", 'E4 TB Allocation Details'!$A$18:$L$18, 0),FALSE), 'E2 Allocators'!$B$15:$W$361, MATCH('O5 Details by Class &amp; Accounts'!BJ$18, 'E2 Allocators'!$B$15:$W$15, 0),FALSE)*$E96)</f>
        <v>0</v>
      </c>
      <c r="BK96" s="1334">
        <f>IF(ISERROR(VLOOKUP(VLOOKUP($A96, 'E4 TB Allocation Details'!$A$18:$L$217, MATCH("Misc ID", 'E4 TB Allocation Details'!$A$18:$L$18, 0),FALSE), 'E2 Allocators'!$B$15:$W$361, MATCH('O5 Details by Class &amp; Accounts'!BK$18, 'E2 Allocators'!$B$15:$W$15, 0),FALSE)*$E96), 0, VLOOKUP(VLOOKUP($A96, 'E4 TB Allocation Details'!$A$18:$L$217, MATCH("Misc ID", 'E4 TB Allocation Details'!$A$18:$L$18, 0),FALSE), 'E2 Allocators'!$B$15:$W$361, MATCH('O5 Details by Class &amp; Accounts'!BK$18, 'E2 Allocators'!$B$15:$W$15, 0),FALSE)*$E96)</f>
        <v>0</v>
      </c>
      <c r="BL96" s="1334">
        <f>IF(ISERROR(VLOOKUP(VLOOKUP($A96, 'E4 TB Allocation Details'!$A$18:$L$217, MATCH("Misc ID", 'E4 TB Allocation Details'!$A$18:$L$18, 0),FALSE), 'E2 Allocators'!$B$15:$W$361, MATCH('O5 Details by Class &amp; Accounts'!BL$18, 'E2 Allocators'!$B$15:$W$15, 0),FALSE)*$E96), 0, VLOOKUP(VLOOKUP($A96, 'E4 TB Allocation Details'!$A$18:$L$217, MATCH("Misc ID", 'E4 TB Allocation Details'!$A$18:$L$18, 0),FALSE), 'E2 Allocators'!$B$15:$W$361, MATCH('O5 Details by Class &amp; Accounts'!BL$18, 'E2 Allocators'!$B$15:$W$15, 0),FALSE)*$E96)</f>
        <v>0</v>
      </c>
      <c r="BM96" s="1334">
        <f>IF(ISERROR(VLOOKUP(VLOOKUP($A96, 'E4 TB Allocation Details'!$A$18:$L$217, MATCH("Misc ID", 'E4 TB Allocation Details'!$A$18:$L$18, 0),FALSE), 'E2 Allocators'!$B$15:$W$361, MATCH('O5 Details by Class &amp; Accounts'!BM$18, 'E2 Allocators'!$B$15:$W$15, 0),FALSE)*$E96), 0, VLOOKUP(VLOOKUP($A96, 'E4 TB Allocation Details'!$A$18:$L$217, MATCH("Misc ID", 'E4 TB Allocation Details'!$A$18:$L$18, 0),FALSE), 'E2 Allocators'!$B$15:$W$361, MATCH('O5 Details by Class &amp; Accounts'!BM$18, 'E2 Allocators'!$B$15:$W$15, 0),FALSE)*$E96)</f>
        <v>0</v>
      </c>
      <c r="BN96" s="1334">
        <f>IF(ISERROR(VLOOKUP(VLOOKUP($A96, 'E4 TB Allocation Details'!$A$18:$L$217, MATCH("Misc ID", 'E4 TB Allocation Details'!$A$18:$L$18, 0),FALSE), 'E2 Allocators'!$B$15:$W$361, MATCH('O5 Details by Class &amp; Accounts'!BN$18, 'E2 Allocators'!$B$15:$W$15, 0),FALSE)*$E96), 0, VLOOKUP(VLOOKUP($A96, 'E4 TB Allocation Details'!$A$18:$L$217, MATCH("Misc ID", 'E4 TB Allocation Details'!$A$18:$L$18, 0),FALSE), 'E2 Allocators'!$B$15:$W$361, MATCH('O5 Details by Class &amp; Accounts'!BN$18, 'E2 Allocators'!$B$15:$W$15, 0),FALSE)*$E96)</f>
        <v>0</v>
      </c>
      <c r="BO96" s="1334">
        <f>IF(ISERROR(VLOOKUP(VLOOKUP($A96, 'E4 TB Allocation Details'!$A$18:$L$217, MATCH("Misc ID", 'E4 TB Allocation Details'!$A$18:$L$18, 0),FALSE), 'E2 Allocators'!$B$15:$W$361, MATCH('O5 Details by Class &amp; Accounts'!BO$18, 'E2 Allocators'!$B$15:$W$15, 0),FALSE)*$E96), 0, VLOOKUP(VLOOKUP($A96, 'E4 TB Allocation Details'!$A$18:$L$217, MATCH("Misc ID", 'E4 TB Allocation Details'!$A$18:$L$18, 0),FALSE), 'E2 Allocators'!$B$15:$W$361, MATCH('O5 Details by Class &amp; Accounts'!BO$18, 'E2 Allocators'!$B$15:$W$15, 0),FALSE)*$E96)</f>
        <v>0</v>
      </c>
      <c r="BP96" s="1334">
        <f>IF(ISERROR(VLOOKUP(VLOOKUP($A96, 'E4 TB Allocation Details'!$A$18:$L$217, MATCH("Misc ID", 'E4 TB Allocation Details'!$A$18:$L$18, 0),FALSE), 'E2 Allocators'!$B$15:$W$361, MATCH('O5 Details by Class &amp; Accounts'!BP$18, 'E2 Allocators'!$B$15:$W$15, 0),FALSE)*$E96), 0, VLOOKUP(VLOOKUP($A96, 'E4 TB Allocation Details'!$A$18:$L$217, MATCH("Misc ID", 'E4 TB Allocation Details'!$A$18:$L$18, 0),FALSE), 'E2 Allocators'!$B$15:$W$361, MATCH('O5 Details by Class &amp; Accounts'!BP$18, 'E2 Allocators'!$B$15:$W$15, 0),FALSE)*$E96)</f>
        <v>0</v>
      </c>
      <c r="BQ96" s="1334">
        <f>IF(ISERROR(VLOOKUP(VLOOKUP($A96, 'E4 TB Allocation Details'!$A$18:$L$217, MATCH("Misc ID", 'E4 TB Allocation Details'!$A$18:$L$18, 0),FALSE), 'E2 Allocators'!$B$15:$W$361, MATCH('O5 Details by Class &amp; Accounts'!BQ$18, 'E2 Allocators'!$B$15:$W$15, 0),FALSE)*$E96), 0, VLOOKUP(VLOOKUP($A96, 'E4 TB Allocation Details'!$A$18:$L$217, MATCH("Misc ID", 'E4 TB Allocation Details'!$A$18:$L$18, 0),FALSE), 'E2 Allocators'!$B$15:$W$361, MATCH('O5 Details by Class &amp; Accounts'!BQ$18, 'E2 Allocators'!$B$15:$W$15, 0),FALSE)*$E96)</f>
        <v>0</v>
      </c>
      <c r="BR96" s="1334">
        <f>IF(ISERROR(VLOOKUP(VLOOKUP($A96, 'E4 TB Allocation Details'!$A$18:$L$217, MATCH("Misc ID", 'E4 TB Allocation Details'!$A$18:$L$18, 0),FALSE), 'E2 Allocators'!$B$15:$W$361, MATCH('O5 Details by Class &amp; Accounts'!BR$18, 'E2 Allocators'!$B$15:$W$15, 0),FALSE)*$E96), 0, VLOOKUP(VLOOKUP($A96, 'E4 TB Allocation Details'!$A$18:$L$217, MATCH("Misc ID", 'E4 TB Allocation Details'!$A$18:$L$18, 0),FALSE), 'E2 Allocators'!$B$15:$W$361, MATCH('O5 Details by Class &amp; Accounts'!BR$18, 'E2 Allocators'!$B$15:$W$15, 0),FALSE)*$E96)</f>
        <v>0</v>
      </c>
      <c r="BS96" s="1334">
        <f t="shared" si="23"/>
        <v>0</v>
      </c>
      <c r="BT96" s="1334">
        <f>IF(ISERROR(VLOOKUP(VLOOKUP($A96, 'E4 TB Allocation Details'!$A$18:$L$217, MATCH("A &amp; G ID", 'E4 TB Allocation Details'!$A$18:$L$18, 0),FALSE), 'E2 Allocators'!$B$15:$W$361, MATCH('O5 Details by Class &amp; Accounts'!BT$18, 'E2 Allocators'!$B$15:$W$15, 0),FALSE)*$E96), 0, VLOOKUP(VLOOKUP($A96, 'E4 TB Allocation Details'!$A$18:$L$217, MATCH("A &amp; G ID", 'E4 TB Allocation Details'!$A$18:$L$18, 0),FALSE), 'E2 Allocators'!$B$15:$W$361, MATCH('O5 Details by Class &amp; Accounts'!BT$18, 'E2 Allocators'!$B$15:$W$15, 0),FALSE)*$E96)</f>
        <v>0</v>
      </c>
      <c r="BU96" s="1334">
        <f>IF(ISERROR(VLOOKUP(VLOOKUP($A96, 'E4 TB Allocation Details'!$A$18:$L$217, MATCH("A &amp; G ID", 'E4 TB Allocation Details'!$A$18:$L$18, 0),FALSE), 'E2 Allocators'!$B$15:$W$361, MATCH('O5 Details by Class &amp; Accounts'!BU$18, 'E2 Allocators'!$B$15:$W$15, 0),FALSE)*$E96), 0, VLOOKUP(VLOOKUP($A96, 'E4 TB Allocation Details'!$A$18:$L$217, MATCH("A &amp; G ID", 'E4 TB Allocation Details'!$A$18:$L$18, 0),FALSE), 'E2 Allocators'!$B$15:$W$361, MATCH('O5 Details by Class &amp; Accounts'!BU$18, 'E2 Allocators'!$B$15:$W$15, 0),FALSE)*$E96)</f>
        <v>0</v>
      </c>
      <c r="BV96" s="1334">
        <f>IF(ISERROR(VLOOKUP(VLOOKUP($A96, 'E4 TB Allocation Details'!$A$18:$L$217, MATCH("A &amp; G ID", 'E4 TB Allocation Details'!$A$18:$L$18, 0),FALSE), 'E2 Allocators'!$B$15:$W$361, MATCH('O5 Details by Class &amp; Accounts'!BV$18, 'E2 Allocators'!$B$15:$W$15, 0),FALSE)*$E96), 0, VLOOKUP(VLOOKUP($A96, 'E4 TB Allocation Details'!$A$18:$L$217, MATCH("A &amp; G ID", 'E4 TB Allocation Details'!$A$18:$L$18, 0),FALSE), 'E2 Allocators'!$B$15:$W$361, MATCH('O5 Details by Class &amp; Accounts'!BV$18, 'E2 Allocators'!$B$15:$W$15, 0),FALSE)*$E96)</f>
        <v>0</v>
      </c>
      <c r="BW96" s="1334">
        <f>IF(ISERROR(VLOOKUP(VLOOKUP($A96, 'E4 TB Allocation Details'!$A$18:$L$217, MATCH("A &amp; G ID", 'E4 TB Allocation Details'!$A$18:$L$18, 0),FALSE), 'E2 Allocators'!$B$15:$W$361, MATCH('O5 Details by Class &amp; Accounts'!BW$18, 'E2 Allocators'!$B$15:$W$15, 0),FALSE)*$E96), 0, VLOOKUP(VLOOKUP($A96, 'E4 TB Allocation Details'!$A$18:$L$217, MATCH("A &amp; G ID", 'E4 TB Allocation Details'!$A$18:$L$18, 0),FALSE), 'E2 Allocators'!$B$15:$W$361, MATCH('O5 Details by Class &amp; Accounts'!BW$18, 'E2 Allocators'!$B$15:$W$15, 0),FALSE)*$E96)</f>
        <v>0</v>
      </c>
      <c r="BX96" s="1334">
        <f>IF(ISERROR(VLOOKUP(VLOOKUP($A96, 'E4 TB Allocation Details'!$A$18:$L$217, MATCH("A &amp; G ID", 'E4 TB Allocation Details'!$A$18:$L$18, 0),FALSE), 'E2 Allocators'!$B$15:$W$361, MATCH('O5 Details by Class &amp; Accounts'!BX$18, 'E2 Allocators'!$B$15:$W$15, 0),FALSE)*$E96), 0, VLOOKUP(VLOOKUP($A96, 'E4 TB Allocation Details'!$A$18:$L$217, MATCH("A &amp; G ID", 'E4 TB Allocation Details'!$A$18:$L$18, 0),FALSE), 'E2 Allocators'!$B$15:$W$361, MATCH('O5 Details by Class &amp; Accounts'!BX$18, 'E2 Allocators'!$B$15:$W$15, 0),FALSE)*$E96)</f>
        <v>0</v>
      </c>
      <c r="BY96" s="1334">
        <f>IF(ISERROR(VLOOKUP(VLOOKUP($A96, 'E4 TB Allocation Details'!$A$18:$L$217, MATCH("A &amp; G ID", 'E4 TB Allocation Details'!$A$18:$L$18, 0),FALSE), 'E2 Allocators'!$B$15:$W$361, MATCH('O5 Details by Class &amp; Accounts'!BY$18, 'E2 Allocators'!$B$15:$W$15, 0),FALSE)*$E96), 0, VLOOKUP(VLOOKUP($A96, 'E4 TB Allocation Details'!$A$18:$L$217, MATCH("A &amp; G ID", 'E4 TB Allocation Details'!$A$18:$L$18, 0),FALSE), 'E2 Allocators'!$B$15:$W$361, MATCH('O5 Details by Class &amp; Accounts'!BY$18, 'E2 Allocators'!$B$15:$W$15, 0),FALSE)*$E96)</f>
        <v>0</v>
      </c>
      <c r="BZ96" s="1334">
        <f>IF(ISERROR(VLOOKUP(VLOOKUP($A96, 'E4 TB Allocation Details'!$A$18:$L$217, MATCH("A &amp; G ID", 'E4 TB Allocation Details'!$A$18:$L$18, 0),FALSE), 'E2 Allocators'!$B$15:$W$361, MATCH('O5 Details by Class &amp; Accounts'!BZ$18, 'E2 Allocators'!$B$15:$W$15, 0),FALSE)*$E96), 0, VLOOKUP(VLOOKUP($A96, 'E4 TB Allocation Details'!$A$18:$L$217, MATCH("A &amp; G ID", 'E4 TB Allocation Details'!$A$18:$L$18, 0),FALSE), 'E2 Allocators'!$B$15:$W$361, MATCH('O5 Details by Class &amp; Accounts'!BZ$18, 'E2 Allocators'!$B$15:$W$15, 0),FALSE)*$E96)</f>
        <v>0</v>
      </c>
      <c r="CA96" s="1334">
        <f>IF(ISERROR(VLOOKUP(VLOOKUP($A96, 'E4 TB Allocation Details'!$A$18:$L$217, MATCH("A &amp; G ID", 'E4 TB Allocation Details'!$A$18:$L$18, 0),FALSE), 'E2 Allocators'!$B$15:$W$361, MATCH('O5 Details by Class &amp; Accounts'!CA$18, 'E2 Allocators'!$B$15:$W$15, 0),FALSE)*$E96), 0, VLOOKUP(VLOOKUP($A96, 'E4 TB Allocation Details'!$A$18:$L$217, MATCH("A &amp; G ID", 'E4 TB Allocation Details'!$A$18:$L$18, 0),FALSE), 'E2 Allocators'!$B$15:$W$361, MATCH('O5 Details by Class &amp; Accounts'!CA$18, 'E2 Allocators'!$B$15:$W$15, 0),FALSE)*$E96)</f>
        <v>0</v>
      </c>
      <c r="CB96" s="1334">
        <f>IF(ISERROR(VLOOKUP(VLOOKUP($A96, 'E4 TB Allocation Details'!$A$18:$L$217, MATCH("A &amp; G ID", 'E4 TB Allocation Details'!$A$18:$L$18, 0),FALSE), 'E2 Allocators'!$B$15:$W$361, MATCH('O5 Details by Class &amp; Accounts'!CB$18, 'E2 Allocators'!$B$15:$W$15, 0),FALSE)*$E96), 0, VLOOKUP(VLOOKUP($A96, 'E4 TB Allocation Details'!$A$18:$L$217, MATCH("A &amp; G ID", 'E4 TB Allocation Details'!$A$18:$L$18, 0),FALSE), 'E2 Allocators'!$B$15:$W$361, MATCH('O5 Details by Class &amp; Accounts'!CB$18, 'E2 Allocators'!$B$15:$W$15, 0),FALSE)*$E96)</f>
        <v>0</v>
      </c>
      <c r="CC96" s="1334">
        <f>IF(ISERROR(VLOOKUP(VLOOKUP($A96, 'E4 TB Allocation Details'!$A$18:$L$217, MATCH("A &amp; G ID", 'E4 TB Allocation Details'!$A$18:$L$18, 0),FALSE), 'E2 Allocators'!$B$15:$W$361, MATCH('O5 Details by Class &amp; Accounts'!CC$18, 'E2 Allocators'!$B$15:$W$15, 0),FALSE)*$E96), 0, VLOOKUP(VLOOKUP($A96, 'E4 TB Allocation Details'!$A$18:$L$217, MATCH("A &amp; G ID", 'E4 TB Allocation Details'!$A$18:$L$18, 0),FALSE), 'E2 Allocators'!$B$15:$W$361, MATCH('O5 Details by Class &amp; Accounts'!CC$18, 'E2 Allocators'!$B$15:$W$15, 0),FALSE)*$E96)</f>
        <v>0</v>
      </c>
      <c r="CD96" s="1334">
        <f>IF(ISERROR(VLOOKUP(VLOOKUP($A96, 'E4 TB Allocation Details'!$A$18:$L$217, MATCH("A &amp; G ID", 'E4 TB Allocation Details'!$A$18:$L$18, 0),FALSE), 'E2 Allocators'!$B$15:$W$361, MATCH('O5 Details by Class &amp; Accounts'!CD$18, 'E2 Allocators'!$B$15:$W$15, 0),FALSE)*$E96), 0, VLOOKUP(VLOOKUP($A96, 'E4 TB Allocation Details'!$A$18:$L$217, MATCH("A &amp; G ID", 'E4 TB Allocation Details'!$A$18:$L$18, 0),FALSE), 'E2 Allocators'!$B$15:$W$361, MATCH('O5 Details by Class &amp; Accounts'!CD$18, 'E2 Allocators'!$B$15:$W$15, 0),FALSE)*$E96)</f>
        <v>0</v>
      </c>
      <c r="CE96" s="1334">
        <f>IF(ISERROR(VLOOKUP(VLOOKUP($A96, 'E4 TB Allocation Details'!$A$18:$L$217, MATCH("A &amp; G ID", 'E4 TB Allocation Details'!$A$18:$L$18, 0),FALSE), 'E2 Allocators'!$B$15:$W$361, MATCH('O5 Details by Class &amp; Accounts'!CE$18, 'E2 Allocators'!$B$15:$W$15, 0),FALSE)*$E96), 0, VLOOKUP(VLOOKUP($A96, 'E4 TB Allocation Details'!$A$18:$L$217, MATCH("A &amp; G ID", 'E4 TB Allocation Details'!$A$18:$L$18, 0),FALSE), 'E2 Allocators'!$B$15:$W$361, MATCH('O5 Details by Class &amp; Accounts'!CE$18, 'E2 Allocators'!$B$15:$W$15, 0),FALSE)*$E96)</f>
        <v>0</v>
      </c>
      <c r="CF96" s="1334">
        <f>IF(ISERROR(VLOOKUP(VLOOKUP($A96, 'E4 TB Allocation Details'!$A$18:$L$217, MATCH("A &amp; G ID", 'E4 TB Allocation Details'!$A$18:$L$18, 0),FALSE), 'E2 Allocators'!$B$15:$W$361, MATCH('O5 Details by Class &amp; Accounts'!CF$18, 'E2 Allocators'!$B$15:$W$15, 0),FALSE)*$E96), 0, VLOOKUP(VLOOKUP($A96, 'E4 TB Allocation Details'!$A$18:$L$217, MATCH("A &amp; G ID", 'E4 TB Allocation Details'!$A$18:$L$18, 0),FALSE), 'E2 Allocators'!$B$15:$W$361, MATCH('O5 Details by Class &amp; Accounts'!CF$18, 'E2 Allocators'!$B$15:$W$15, 0),FALSE)*$E96)</f>
        <v>0</v>
      </c>
      <c r="CG96" s="1334">
        <f>IF(ISERROR(VLOOKUP(VLOOKUP($A96, 'E4 TB Allocation Details'!$A$18:$L$217, MATCH("A &amp; G ID", 'E4 TB Allocation Details'!$A$18:$L$18, 0),FALSE), 'E2 Allocators'!$B$15:$W$361, MATCH('O5 Details by Class &amp; Accounts'!CG$18, 'E2 Allocators'!$B$15:$W$15, 0),FALSE)*$E96), 0, VLOOKUP(VLOOKUP($A96, 'E4 TB Allocation Details'!$A$18:$L$217, MATCH("A &amp; G ID", 'E4 TB Allocation Details'!$A$18:$L$18, 0),FALSE), 'E2 Allocators'!$B$15:$W$361, MATCH('O5 Details by Class &amp; Accounts'!CG$18, 'E2 Allocators'!$B$15:$W$15, 0),FALSE)*$E96)</f>
        <v>0</v>
      </c>
      <c r="CH96" s="1334">
        <f>IF(ISERROR(VLOOKUP(VLOOKUP($A96, 'E4 TB Allocation Details'!$A$18:$L$217, MATCH("A &amp; G ID", 'E4 TB Allocation Details'!$A$18:$L$18, 0),FALSE), 'E2 Allocators'!$B$15:$W$361, MATCH('O5 Details by Class &amp; Accounts'!CH$18, 'E2 Allocators'!$B$15:$W$15, 0),FALSE)*$E96), 0, VLOOKUP(VLOOKUP($A96, 'E4 TB Allocation Details'!$A$18:$L$217, MATCH("A &amp; G ID", 'E4 TB Allocation Details'!$A$18:$L$18, 0),FALSE), 'E2 Allocators'!$B$15:$W$361, MATCH('O5 Details by Class &amp; Accounts'!CH$18, 'E2 Allocators'!$B$15:$W$15, 0),FALSE)*$E96)</f>
        <v>0</v>
      </c>
      <c r="CI96" s="1334">
        <f>IF(ISERROR(VLOOKUP(VLOOKUP($A96, 'E4 TB Allocation Details'!$A$18:$L$217, MATCH("A &amp; G ID", 'E4 TB Allocation Details'!$A$18:$L$18, 0),FALSE), 'E2 Allocators'!$B$15:$W$361, MATCH('O5 Details by Class &amp; Accounts'!CI$18, 'E2 Allocators'!$B$15:$W$15, 0),FALSE)*$E96), 0, VLOOKUP(VLOOKUP($A96, 'E4 TB Allocation Details'!$A$18:$L$217, MATCH("A &amp; G ID", 'E4 TB Allocation Details'!$A$18:$L$18, 0),FALSE), 'E2 Allocators'!$B$15:$W$361, MATCH('O5 Details by Class &amp; Accounts'!CI$18, 'E2 Allocators'!$B$15:$W$15, 0),FALSE)*$E96)</f>
        <v>0</v>
      </c>
      <c r="CJ96" s="1334">
        <f>IF(ISERROR(VLOOKUP(VLOOKUP($A96, 'E4 TB Allocation Details'!$A$18:$L$217, MATCH("A &amp; G ID", 'E4 TB Allocation Details'!$A$18:$L$18, 0),FALSE), 'E2 Allocators'!$B$15:$W$361, MATCH('O5 Details by Class &amp; Accounts'!CJ$18, 'E2 Allocators'!$B$15:$W$15, 0),FALSE)*$E96), 0, VLOOKUP(VLOOKUP($A96, 'E4 TB Allocation Details'!$A$18:$L$217, MATCH("A &amp; G ID", 'E4 TB Allocation Details'!$A$18:$L$18, 0),FALSE), 'E2 Allocators'!$B$15:$W$361, MATCH('O5 Details by Class &amp; Accounts'!CJ$18, 'E2 Allocators'!$B$15:$W$15, 0),FALSE)*$E96)</f>
        <v>0</v>
      </c>
      <c r="CK96" s="1334">
        <f>IF(ISERROR(VLOOKUP(VLOOKUP($A96, 'E4 TB Allocation Details'!$A$18:$L$217, MATCH("A &amp; G ID", 'E4 TB Allocation Details'!$A$18:$L$18, 0),FALSE), 'E2 Allocators'!$B$15:$W$361, MATCH('O5 Details by Class &amp; Accounts'!CK$18, 'E2 Allocators'!$B$15:$W$15, 0),FALSE)*$E96), 0, VLOOKUP(VLOOKUP($A96, 'E4 TB Allocation Details'!$A$18:$L$217, MATCH("A &amp; G ID", 'E4 TB Allocation Details'!$A$18:$L$18, 0),FALSE), 'E2 Allocators'!$B$15:$W$361, MATCH('O5 Details by Class &amp; Accounts'!CK$18, 'E2 Allocators'!$B$15:$W$15, 0),FALSE)*$E96)</f>
        <v>0</v>
      </c>
      <c r="CL96" s="1334">
        <f>IF(ISERROR(VLOOKUP(VLOOKUP($A96, 'E4 TB Allocation Details'!$A$18:$L$217, MATCH("A &amp; G ID", 'E4 TB Allocation Details'!$A$18:$L$18, 0),FALSE), 'E2 Allocators'!$B$15:$W$361, MATCH('O5 Details by Class &amp; Accounts'!CL$18, 'E2 Allocators'!$B$15:$W$15, 0),FALSE)*$E96), 0, VLOOKUP(VLOOKUP($A96, 'E4 TB Allocation Details'!$A$18:$L$217, MATCH("A &amp; G ID", 'E4 TB Allocation Details'!$A$18:$L$18, 0),FALSE), 'E2 Allocators'!$B$15:$W$361, MATCH('O5 Details by Class &amp; Accounts'!CL$18, 'E2 Allocators'!$B$15:$W$15, 0),FALSE)*$E96)</f>
        <v>0</v>
      </c>
      <c r="CM96" s="1334">
        <f>IF(ISERROR(VLOOKUP(VLOOKUP($A96, 'E4 TB Allocation Details'!$A$18:$L$217, MATCH("A &amp; G ID", 'E4 TB Allocation Details'!$A$18:$L$18, 0),FALSE), 'E2 Allocators'!$B$15:$W$361, MATCH('O5 Details by Class &amp; Accounts'!CM$18, 'E2 Allocators'!$B$15:$W$15, 0),FALSE)*$E96), 0, VLOOKUP(VLOOKUP($A96, 'E4 TB Allocation Details'!$A$18:$L$217, MATCH("A &amp; G ID", 'E4 TB Allocation Details'!$A$18:$L$18, 0),FALSE), 'E2 Allocators'!$B$15:$W$361, MATCH('O5 Details by Class &amp; Accounts'!CM$18, 'E2 Allocators'!$B$15:$W$15, 0),FALSE)*$E96)</f>
        <v>0</v>
      </c>
      <c r="CN96" s="1334">
        <f t="shared" si="24"/>
        <v>0</v>
      </c>
      <c r="CO96" s="1670">
        <f t="shared" si="25"/>
        <v>0</v>
      </c>
      <c r="CQ96" s="1926" t="s">
        <v>1361</v>
      </c>
    </row>
    <row r="97" spans="1:95" s="64" customFormat="1" ht="12.75" x14ac:dyDescent="0.2">
      <c r="A97" s="1105" t="s">
        <v>1387</v>
      </c>
      <c r="B97" s="1106" t="s">
        <v>1389</v>
      </c>
      <c r="C97" s="1667">
        <f>IF(ISERROR(VLOOKUP($A97,'I3 TB Data'!$A$20:$H$465,MATCH('O5 Details by Class &amp; Accounts'!$C$18, 'I3 TB Data'!$A$20:$H$20,0),0)), 0, VLOOKUP($A97,'I3 TB Data'!$A$20:$H$465,MATCH('O5 Details by Class &amp; Accounts'!$C$18,'I3 TB Data'!$A$20:$H$20,0),0))</f>
        <v>-47700</v>
      </c>
      <c r="D97" s="1668"/>
      <c r="E97" s="1667">
        <f>C97+D97</f>
        <v>-47700</v>
      </c>
      <c r="F97" s="1669">
        <f>IF(ISERROR(VLOOKUP($A97, 'E1 Categorization'!A34:E124, MATCH("Customer Component", 'E1 Categorization'!$A$33:$E$33,0), 0)), 0, IF(VLOOKUP($A97, 'E1 Categorization'!A34:E124, MATCH("Customer Component", 'E1 Categorization'!$A$33:$E$33,0), 0)=0, 'O5 Details by Class &amp; Accounts'!$E97, IF(AND(VLOOKUP($A97, 'E1 Categorization'!A34:E124, MATCH("Customer Component", 'E1 Categorization'!$A$33:$E$33,0), 0) &gt;0, VLOOKUP($A97, 'E1 Categorization'!A34:E124, MATCH("Customer Component", 'E1 Categorization'!$A$33:$E$33,0), 0)&lt;1), 'O5 Details by Class &amp; Accounts'!$E97*(1-VLOOKUP($A97, 'E1 Categorization'!A34:E124, MATCH("Customer Component", 'E1 Categorization'!$A$33:$E$33,0), 0)), 0)))</f>
        <v>0</v>
      </c>
      <c r="G97" s="1669">
        <f>IF(ISERROR(VLOOKUP($A97, 'E1 Categorization'!A34:E124, MATCH("Customer Component", 'E1 Categorization'!$A$33:$E$33,0), 0)),0, IF(VLOOKUP($A97, 'E1 Categorization'!A34:E124, MATCH("Customer Component", 'E1 Categorization'!$A$33:$E$33,0), 0)=0, 0, IF(AND(VLOOKUP($A97, 'E1 Categorization'!A34:E124, MATCH("Customer Component", 'E1 Categorization'!$A$33:$E$33,0), 0) &gt;0, VLOOKUP($A97, 'E1 Categorization'!A34:E124, MATCH("Customer Component", 'E1 Categorization'!$A$33:$E$33,0), 0)&lt;1), 'O5 Details by Class &amp; Accounts'!$E97*(VLOOKUP($A97, 'E1 Categorization'!A34:E124, MATCH("Customer Component", 'E1 Categorization'!$A$33:$E$33,0), 0)), 'O5 Details by Class &amp; Accounts'!$E97)))</f>
        <v>0</v>
      </c>
      <c r="H97" s="1334">
        <f>F97+G97</f>
        <v>0</v>
      </c>
      <c r="I97" s="1334">
        <f>IF(ISERROR(VLOOKUP(VLOOKUP($A97, 'E4 TB Allocation Details'!$A$18:$L$217, MATCH("Demand ID", 'E4 TB Allocation Details'!$A$18:$L$18, 0),FALSE), 'E2 Allocators'!$B$15:$W$361, MATCH('O5 Details by Class &amp; Accounts'!I$18, 'E2 Allocators'!$B$15:$W$15, 0),FALSE)*$F97), 0, VLOOKUP(VLOOKUP($A97, 'E4 TB Allocation Details'!$A$18:$L$217, MATCH("Demand ID", 'E4 TB Allocation Details'!$A$18:$L$18, 0),FALSE), 'E2 Allocators'!$B$15:$W$361, MATCH('O5 Details by Class &amp; Accounts'!I$18, 'E2 Allocators'!$B$15:$W$15, 0),FALSE)*$F97)</f>
        <v>0</v>
      </c>
      <c r="J97" s="1334">
        <f>IF(ISERROR(VLOOKUP(VLOOKUP($A97, 'E4 TB Allocation Details'!$A$18:$L$217, MATCH("Demand ID", 'E4 TB Allocation Details'!$A$18:$L$18, 0),FALSE), 'E2 Allocators'!$B$15:$W$361, MATCH('O5 Details by Class &amp; Accounts'!J$18, 'E2 Allocators'!$B$15:$W$15, 0),FALSE)*$F97), 0, VLOOKUP(VLOOKUP($A97, 'E4 TB Allocation Details'!$A$18:$L$217, MATCH("Demand ID", 'E4 TB Allocation Details'!$A$18:$L$18, 0),FALSE), 'E2 Allocators'!$B$15:$W$361, MATCH('O5 Details by Class &amp; Accounts'!J$18, 'E2 Allocators'!$B$15:$W$15, 0),FALSE)*$F97)</f>
        <v>0</v>
      </c>
      <c r="K97" s="1334">
        <f>IF(ISERROR(VLOOKUP(VLOOKUP($A97, 'E4 TB Allocation Details'!$A$18:$L$217, MATCH("Demand ID", 'E4 TB Allocation Details'!$A$18:$L$18, 0),FALSE), 'E2 Allocators'!$B$15:$W$361, MATCH('O5 Details by Class &amp; Accounts'!K$18, 'E2 Allocators'!$B$15:$W$15, 0),FALSE)*$F97), 0, VLOOKUP(VLOOKUP($A97, 'E4 TB Allocation Details'!$A$18:$L$217, MATCH("Demand ID", 'E4 TB Allocation Details'!$A$18:$L$18, 0),FALSE), 'E2 Allocators'!$B$15:$W$361, MATCH('O5 Details by Class &amp; Accounts'!K$18, 'E2 Allocators'!$B$15:$W$15, 0),FALSE)*$F97)</f>
        <v>0</v>
      </c>
      <c r="L97" s="1334">
        <f>IF(ISERROR(VLOOKUP(VLOOKUP($A97, 'E4 TB Allocation Details'!$A$18:$L$217, MATCH("Demand ID", 'E4 TB Allocation Details'!$A$18:$L$18, 0),FALSE), 'E2 Allocators'!$B$15:$W$361, MATCH('O5 Details by Class &amp; Accounts'!L$18, 'E2 Allocators'!$B$15:$W$15, 0),FALSE)*$F97), 0, VLOOKUP(VLOOKUP($A97, 'E4 TB Allocation Details'!$A$18:$L$217, MATCH("Demand ID", 'E4 TB Allocation Details'!$A$18:$L$18, 0),FALSE), 'E2 Allocators'!$B$15:$W$361, MATCH('O5 Details by Class &amp; Accounts'!L$18, 'E2 Allocators'!$B$15:$W$15, 0),FALSE)*$F97)</f>
        <v>0</v>
      </c>
      <c r="M97" s="1334">
        <f>IF(ISERROR(VLOOKUP(VLOOKUP($A97, 'E4 TB Allocation Details'!$A$18:$L$217, MATCH("Demand ID", 'E4 TB Allocation Details'!$A$18:$L$18, 0),FALSE), 'E2 Allocators'!$B$15:$W$361, MATCH('O5 Details by Class &amp; Accounts'!M$18, 'E2 Allocators'!$B$15:$W$15, 0),FALSE)*$F97), 0, VLOOKUP(VLOOKUP($A97, 'E4 TB Allocation Details'!$A$18:$L$217, MATCH("Demand ID", 'E4 TB Allocation Details'!$A$18:$L$18, 0),FALSE), 'E2 Allocators'!$B$15:$W$361, MATCH('O5 Details by Class &amp; Accounts'!M$18, 'E2 Allocators'!$B$15:$W$15, 0),FALSE)*$F97)</f>
        <v>0</v>
      </c>
      <c r="N97" s="1334">
        <f>IF(ISERROR(VLOOKUP(VLOOKUP($A97, 'E4 TB Allocation Details'!$A$18:$L$217, MATCH("Demand ID", 'E4 TB Allocation Details'!$A$18:$L$18, 0),FALSE), 'E2 Allocators'!$B$15:$W$361, MATCH('O5 Details by Class &amp; Accounts'!N$18, 'E2 Allocators'!$B$15:$W$15, 0),FALSE)*$F97), 0, VLOOKUP(VLOOKUP($A97, 'E4 TB Allocation Details'!$A$18:$L$217, MATCH("Demand ID", 'E4 TB Allocation Details'!$A$18:$L$18, 0),FALSE), 'E2 Allocators'!$B$15:$W$361, MATCH('O5 Details by Class &amp; Accounts'!N$18, 'E2 Allocators'!$B$15:$W$15, 0),FALSE)*$F97)</f>
        <v>0</v>
      </c>
      <c r="O97" s="1334">
        <f>IF(ISERROR(VLOOKUP(VLOOKUP($A97, 'E4 TB Allocation Details'!$A$18:$L$217, MATCH("Demand ID", 'E4 TB Allocation Details'!$A$18:$L$18, 0),FALSE), 'E2 Allocators'!$B$15:$W$361, MATCH('O5 Details by Class &amp; Accounts'!O$18, 'E2 Allocators'!$B$15:$W$15, 0),FALSE)*$F97), 0, VLOOKUP(VLOOKUP($A97, 'E4 TB Allocation Details'!$A$18:$L$217, MATCH("Demand ID", 'E4 TB Allocation Details'!$A$18:$L$18, 0),FALSE), 'E2 Allocators'!$B$15:$W$361, MATCH('O5 Details by Class &amp; Accounts'!O$18, 'E2 Allocators'!$B$15:$W$15, 0),FALSE)*$F97)</f>
        <v>0</v>
      </c>
      <c r="P97" s="1334">
        <f>IF(ISERROR(VLOOKUP(VLOOKUP($A97, 'E4 TB Allocation Details'!$A$18:$L$217, MATCH("Demand ID", 'E4 TB Allocation Details'!$A$18:$L$18, 0),FALSE), 'E2 Allocators'!$B$15:$W$361, MATCH('O5 Details by Class &amp; Accounts'!P$18, 'E2 Allocators'!$B$15:$W$15, 0),FALSE)*$F97), 0, VLOOKUP(VLOOKUP($A97, 'E4 TB Allocation Details'!$A$18:$L$217, MATCH("Demand ID", 'E4 TB Allocation Details'!$A$18:$L$18, 0),FALSE), 'E2 Allocators'!$B$15:$W$361, MATCH('O5 Details by Class &amp; Accounts'!P$18, 'E2 Allocators'!$B$15:$W$15, 0),FALSE)*$F97)</f>
        <v>0</v>
      </c>
      <c r="Q97" s="1334">
        <f>IF(ISERROR(VLOOKUP(VLOOKUP($A97, 'E4 TB Allocation Details'!$A$18:$L$217, MATCH("Demand ID", 'E4 TB Allocation Details'!$A$18:$L$18, 0),FALSE), 'E2 Allocators'!$B$15:$W$361, MATCH('O5 Details by Class &amp; Accounts'!Q$18, 'E2 Allocators'!$B$15:$W$15, 0),FALSE)*$F97), 0, VLOOKUP(VLOOKUP($A97, 'E4 TB Allocation Details'!$A$18:$L$217, MATCH("Demand ID", 'E4 TB Allocation Details'!$A$18:$L$18, 0),FALSE), 'E2 Allocators'!$B$15:$W$361, MATCH('O5 Details by Class &amp; Accounts'!Q$18, 'E2 Allocators'!$B$15:$W$15, 0),FALSE)*$F97)</f>
        <v>0</v>
      </c>
      <c r="R97" s="1334">
        <f>IF(ISERROR(VLOOKUP(VLOOKUP($A97, 'E4 TB Allocation Details'!$A$18:$L$217, MATCH("Demand ID", 'E4 TB Allocation Details'!$A$18:$L$18, 0),FALSE), 'E2 Allocators'!$B$15:$W$361, MATCH('O5 Details by Class &amp; Accounts'!R$18, 'E2 Allocators'!$B$15:$W$15, 0),FALSE)*$F97), 0, VLOOKUP(VLOOKUP($A97, 'E4 TB Allocation Details'!$A$18:$L$217, MATCH("Demand ID", 'E4 TB Allocation Details'!$A$18:$L$18, 0),FALSE), 'E2 Allocators'!$B$15:$W$361, MATCH('O5 Details by Class &amp; Accounts'!R$18, 'E2 Allocators'!$B$15:$W$15, 0),FALSE)*$F97)</f>
        <v>0</v>
      </c>
      <c r="S97" s="1334">
        <f>IF(ISERROR(VLOOKUP(VLOOKUP($A97, 'E4 TB Allocation Details'!$A$18:$L$217, MATCH("Demand ID", 'E4 TB Allocation Details'!$A$18:$L$18, 0),FALSE), 'E2 Allocators'!$B$15:$W$361, MATCH('O5 Details by Class &amp; Accounts'!S$18, 'E2 Allocators'!$B$15:$W$15, 0),FALSE)*$F97), 0, VLOOKUP(VLOOKUP($A97, 'E4 TB Allocation Details'!$A$18:$L$217, MATCH("Demand ID", 'E4 TB Allocation Details'!$A$18:$L$18, 0),FALSE), 'E2 Allocators'!$B$15:$W$361, MATCH('O5 Details by Class &amp; Accounts'!S$18, 'E2 Allocators'!$B$15:$W$15, 0),FALSE)*$F97)</f>
        <v>0</v>
      </c>
      <c r="T97" s="1334">
        <f>IF(ISERROR(VLOOKUP(VLOOKUP($A97, 'E4 TB Allocation Details'!$A$18:$L$217, MATCH("Demand ID", 'E4 TB Allocation Details'!$A$18:$L$18, 0),FALSE), 'E2 Allocators'!$B$15:$W$361, MATCH('O5 Details by Class &amp; Accounts'!T$18, 'E2 Allocators'!$B$15:$W$15, 0),FALSE)*$F97), 0, VLOOKUP(VLOOKUP($A97, 'E4 TB Allocation Details'!$A$18:$L$217, MATCH("Demand ID", 'E4 TB Allocation Details'!$A$18:$L$18, 0),FALSE), 'E2 Allocators'!$B$15:$W$361, MATCH('O5 Details by Class &amp; Accounts'!T$18, 'E2 Allocators'!$B$15:$W$15, 0),FALSE)*$F97)</f>
        <v>0</v>
      </c>
      <c r="U97" s="1334">
        <f>IF(ISERROR(VLOOKUP(VLOOKUP($A97, 'E4 TB Allocation Details'!$A$18:$L$217, MATCH("Demand ID", 'E4 TB Allocation Details'!$A$18:$L$18, 0),FALSE), 'E2 Allocators'!$B$15:$W$361, MATCH('O5 Details by Class &amp; Accounts'!U$18, 'E2 Allocators'!$B$15:$W$15, 0),FALSE)*$F97), 0, VLOOKUP(VLOOKUP($A97, 'E4 TB Allocation Details'!$A$18:$L$217, MATCH("Demand ID", 'E4 TB Allocation Details'!$A$18:$L$18, 0),FALSE), 'E2 Allocators'!$B$15:$W$361, MATCH('O5 Details by Class &amp; Accounts'!U$18, 'E2 Allocators'!$B$15:$W$15, 0),FALSE)*$F97)</f>
        <v>0</v>
      </c>
      <c r="V97" s="1334">
        <f>IF(ISERROR(VLOOKUP(VLOOKUP($A97, 'E4 TB Allocation Details'!$A$18:$L$217, MATCH("Demand ID", 'E4 TB Allocation Details'!$A$18:$L$18, 0),FALSE), 'E2 Allocators'!$B$15:$W$361, MATCH('O5 Details by Class &amp; Accounts'!V$18, 'E2 Allocators'!$B$15:$W$15, 0),FALSE)*$F97), 0, VLOOKUP(VLOOKUP($A97, 'E4 TB Allocation Details'!$A$18:$L$217, MATCH("Demand ID", 'E4 TB Allocation Details'!$A$18:$L$18, 0),FALSE), 'E2 Allocators'!$B$15:$W$361, MATCH('O5 Details by Class &amp; Accounts'!V$18, 'E2 Allocators'!$B$15:$W$15, 0),FALSE)*$F97)</f>
        <v>0</v>
      </c>
      <c r="W97" s="1334">
        <f>IF(ISERROR(VLOOKUP(VLOOKUP($A97, 'E4 TB Allocation Details'!$A$18:$L$217, MATCH("Demand ID", 'E4 TB Allocation Details'!$A$18:$L$18, 0),FALSE), 'E2 Allocators'!$B$15:$W$361, MATCH('O5 Details by Class &amp; Accounts'!W$18, 'E2 Allocators'!$B$15:$W$15, 0),FALSE)*$F97), 0, VLOOKUP(VLOOKUP($A97, 'E4 TB Allocation Details'!$A$18:$L$217, MATCH("Demand ID", 'E4 TB Allocation Details'!$A$18:$L$18, 0),FALSE), 'E2 Allocators'!$B$15:$W$361, MATCH('O5 Details by Class &amp; Accounts'!W$18, 'E2 Allocators'!$B$15:$W$15, 0),FALSE)*$F97)</f>
        <v>0</v>
      </c>
      <c r="X97" s="1334">
        <f>IF(ISERROR(VLOOKUP(VLOOKUP($A97, 'E4 TB Allocation Details'!$A$18:$L$217, MATCH("Demand ID", 'E4 TB Allocation Details'!$A$18:$L$18, 0),FALSE), 'E2 Allocators'!$B$15:$W$361, MATCH('O5 Details by Class &amp; Accounts'!X$18, 'E2 Allocators'!$B$15:$W$15, 0),FALSE)*$F97), 0, VLOOKUP(VLOOKUP($A97, 'E4 TB Allocation Details'!$A$18:$L$217, MATCH("Demand ID", 'E4 TB Allocation Details'!$A$18:$L$18, 0),FALSE), 'E2 Allocators'!$B$15:$W$361, MATCH('O5 Details by Class &amp; Accounts'!X$18, 'E2 Allocators'!$B$15:$W$15, 0),FALSE)*$F97)</f>
        <v>0</v>
      </c>
      <c r="Y97" s="1334">
        <f>IF(ISERROR(VLOOKUP(VLOOKUP($A97, 'E4 TB Allocation Details'!$A$18:$L$217, MATCH("Demand ID", 'E4 TB Allocation Details'!$A$18:$L$18, 0),FALSE), 'E2 Allocators'!$B$15:$W$361, MATCH('O5 Details by Class &amp; Accounts'!Y$18, 'E2 Allocators'!$B$15:$W$15, 0),FALSE)*$F97), 0, VLOOKUP(VLOOKUP($A97, 'E4 TB Allocation Details'!$A$18:$L$217, MATCH("Demand ID", 'E4 TB Allocation Details'!$A$18:$L$18, 0),FALSE), 'E2 Allocators'!$B$15:$W$361, MATCH('O5 Details by Class &amp; Accounts'!Y$18, 'E2 Allocators'!$B$15:$W$15, 0),FALSE)*$F97)</f>
        <v>0</v>
      </c>
      <c r="Z97" s="1334">
        <f>IF(ISERROR(VLOOKUP(VLOOKUP($A97, 'E4 TB Allocation Details'!$A$18:$L$217, MATCH("Demand ID", 'E4 TB Allocation Details'!$A$18:$L$18, 0),FALSE), 'E2 Allocators'!$B$15:$W$361, MATCH('O5 Details by Class &amp; Accounts'!Z$18, 'E2 Allocators'!$B$15:$W$15, 0),FALSE)*$F97), 0, VLOOKUP(VLOOKUP($A97, 'E4 TB Allocation Details'!$A$18:$L$217, MATCH("Demand ID", 'E4 TB Allocation Details'!$A$18:$L$18, 0),FALSE), 'E2 Allocators'!$B$15:$W$361, MATCH('O5 Details by Class &amp; Accounts'!Z$18, 'E2 Allocators'!$B$15:$W$15, 0),FALSE)*$F97)</f>
        <v>0</v>
      </c>
      <c r="AA97" s="1334">
        <f>IF(ISERROR(VLOOKUP(VLOOKUP($A97, 'E4 TB Allocation Details'!$A$18:$L$217, MATCH("Demand ID", 'E4 TB Allocation Details'!$A$18:$L$18, 0),FALSE), 'E2 Allocators'!$B$15:$W$361, MATCH('O5 Details by Class &amp; Accounts'!AA$18, 'E2 Allocators'!$B$15:$W$15, 0),FALSE)*$F97), 0, VLOOKUP(VLOOKUP($A97, 'E4 TB Allocation Details'!$A$18:$L$217, MATCH("Demand ID", 'E4 TB Allocation Details'!$A$18:$L$18, 0),FALSE), 'E2 Allocators'!$B$15:$W$361, MATCH('O5 Details by Class &amp; Accounts'!AA$18, 'E2 Allocators'!$B$15:$W$15, 0),FALSE)*$F97)</f>
        <v>0</v>
      </c>
      <c r="AB97" s="1334">
        <f>IF(ISERROR(VLOOKUP(VLOOKUP($A97, 'E4 TB Allocation Details'!$A$18:$L$217, MATCH("Demand ID", 'E4 TB Allocation Details'!$A$18:$L$18, 0),FALSE), 'E2 Allocators'!$B$15:$W$361, MATCH('O5 Details by Class &amp; Accounts'!AB$18, 'E2 Allocators'!$B$15:$W$15, 0),FALSE)*$F97), 0, VLOOKUP(VLOOKUP($A97, 'E4 TB Allocation Details'!$A$18:$L$217, MATCH("Demand ID", 'E4 TB Allocation Details'!$A$18:$L$18, 0),FALSE), 'E2 Allocators'!$B$15:$W$361, MATCH('O5 Details by Class &amp; Accounts'!AB$18, 'E2 Allocators'!$B$15:$W$15, 0),FALSE)*$F97)</f>
        <v>0</v>
      </c>
      <c r="AC97" s="1334">
        <f>SUM(I97:AB97)</f>
        <v>0</v>
      </c>
      <c r="AD97" s="1334">
        <f>IF(ISERROR(VLOOKUP(VLOOKUP($A97, 'E4 TB Allocation Details'!$A$18:$L$217, MATCH("Customer ID", 'E4 TB Allocation Details'!$A$18:$L$18, 0),FALSE), 'E2 Allocators'!$B$15:$W$361, MATCH('O5 Details by Class &amp; Accounts'!AD$18, 'E2 Allocators'!$B$15:$W$15, 0),FALSE)*$G97), 0, VLOOKUP(VLOOKUP($A97, 'E4 TB Allocation Details'!$A$18:$L$217, MATCH("Customer ID", 'E4 TB Allocation Details'!$A$18:$L$18, 0),FALSE), 'E2 Allocators'!$B$15:$W$361, MATCH('O5 Details by Class &amp; Accounts'!AD$18, 'E2 Allocators'!$B$15:$W$15, 0),FALSE)*$G97)</f>
        <v>0</v>
      </c>
      <c r="AE97" s="1334">
        <f>IF(ISERROR(VLOOKUP(VLOOKUP($A97, 'E4 TB Allocation Details'!$A$18:$L$217, MATCH("Customer ID", 'E4 TB Allocation Details'!$A$18:$L$18, 0),FALSE), 'E2 Allocators'!$B$15:$W$361, MATCH('O5 Details by Class &amp; Accounts'!AE$18, 'E2 Allocators'!$B$15:$W$15, 0),FALSE)*$G97), 0, VLOOKUP(VLOOKUP($A97, 'E4 TB Allocation Details'!$A$18:$L$217, MATCH("Customer ID", 'E4 TB Allocation Details'!$A$18:$L$18, 0),FALSE), 'E2 Allocators'!$B$15:$W$361, MATCH('O5 Details by Class &amp; Accounts'!AE$18, 'E2 Allocators'!$B$15:$W$15, 0),FALSE)*$G97)</f>
        <v>0</v>
      </c>
      <c r="AF97" s="1334">
        <f>IF(ISERROR(VLOOKUP(VLOOKUP($A97, 'E4 TB Allocation Details'!$A$18:$L$217, MATCH("Customer ID", 'E4 TB Allocation Details'!$A$18:$L$18, 0),FALSE), 'E2 Allocators'!$B$15:$W$361, MATCH('O5 Details by Class &amp; Accounts'!AF$18, 'E2 Allocators'!$B$15:$W$15, 0),FALSE)*$G97), 0, VLOOKUP(VLOOKUP($A97, 'E4 TB Allocation Details'!$A$18:$L$217, MATCH("Customer ID", 'E4 TB Allocation Details'!$A$18:$L$18, 0),FALSE), 'E2 Allocators'!$B$15:$W$361, MATCH('O5 Details by Class &amp; Accounts'!AF$18, 'E2 Allocators'!$B$15:$W$15, 0),FALSE)*$G97)</f>
        <v>0</v>
      </c>
      <c r="AG97" s="1334">
        <f>IF(ISERROR(VLOOKUP(VLOOKUP($A97, 'E4 TB Allocation Details'!$A$18:$L$217, MATCH("Customer ID", 'E4 TB Allocation Details'!$A$18:$L$18, 0),FALSE), 'E2 Allocators'!$B$15:$W$361, MATCH('O5 Details by Class &amp; Accounts'!AG$18, 'E2 Allocators'!$B$15:$W$15, 0),FALSE)*$G97), 0, VLOOKUP(VLOOKUP($A97, 'E4 TB Allocation Details'!$A$18:$L$217, MATCH("Customer ID", 'E4 TB Allocation Details'!$A$18:$L$18, 0),FALSE), 'E2 Allocators'!$B$15:$W$361, MATCH('O5 Details by Class &amp; Accounts'!AG$18, 'E2 Allocators'!$B$15:$W$15, 0),FALSE)*$G97)</f>
        <v>0</v>
      </c>
      <c r="AH97" s="1334">
        <f>IF(ISERROR(VLOOKUP(VLOOKUP($A97, 'E4 TB Allocation Details'!$A$18:$L$217, MATCH("Customer ID", 'E4 TB Allocation Details'!$A$18:$L$18, 0),FALSE), 'E2 Allocators'!$B$15:$W$361, MATCH('O5 Details by Class &amp; Accounts'!AH$18, 'E2 Allocators'!$B$15:$W$15, 0),FALSE)*$G97), 0, VLOOKUP(VLOOKUP($A97, 'E4 TB Allocation Details'!$A$18:$L$217, MATCH("Customer ID", 'E4 TB Allocation Details'!$A$18:$L$18, 0),FALSE), 'E2 Allocators'!$B$15:$W$361, MATCH('O5 Details by Class &amp; Accounts'!AH$18, 'E2 Allocators'!$B$15:$W$15, 0),FALSE)*$G97)</f>
        <v>0</v>
      </c>
      <c r="AI97" s="1334">
        <f>IF(ISERROR(VLOOKUP(VLOOKUP($A97, 'E4 TB Allocation Details'!$A$18:$L$217, MATCH("Customer ID", 'E4 TB Allocation Details'!$A$18:$L$18, 0),FALSE), 'E2 Allocators'!$B$15:$W$361, MATCH('O5 Details by Class &amp; Accounts'!AI$18, 'E2 Allocators'!$B$15:$W$15, 0),FALSE)*$G97), 0, VLOOKUP(VLOOKUP($A97, 'E4 TB Allocation Details'!$A$18:$L$217, MATCH("Customer ID", 'E4 TB Allocation Details'!$A$18:$L$18, 0),FALSE), 'E2 Allocators'!$B$15:$W$361, MATCH('O5 Details by Class &amp; Accounts'!AI$18, 'E2 Allocators'!$B$15:$W$15, 0),FALSE)*$G97)</f>
        <v>0</v>
      </c>
      <c r="AJ97" s="1334">
        <f>IF(ISERROR(VLOOKUP(VLOOKUP($A97, 'E4 TB Allocation Details'!$A$18:$L$217, MATCH("Customer ID", 'E4 TB Allocation Details'!$A$18:$L$18, 0),FALSE), 'E2 Allocators'!$B$15:$W$361, MATCH('O5 Details by Class &amp; Accounts'!AJ$18, 'E2 Allocators'!$B$15:$W$15, 0),FALSE)*$G97), 0, VLOOKUP(VLOOKUP($A97, 'E4 TB Allocation Details'!$A$18:$L$217, MATCH("Customer ID", 'E4 TB Allocation Details'!$A$18:$L$18, 0),FALSE), 'E2 Allocators'!$B$15:$W$361, MATCH('O5 Details by Class &amp; Accounts'!AJ$18, 'E2 Allocators'!$B$15:$W$15, 0),FALSE)*$G97)</f>
        <v>0</v>
      </c>
      <c r="AK97" s="1334">
        <f>IF(ISERROR(VLOOKUP(VLOOKUP($A97, 'E4 TB Allocation Details'!$A$18:$L$217, MATCH("Customer ID", 'E4 TB Allocation Details'!$A$18:$L$18, 0),FALSE), 'E2 Allocators'!$B$15:$W$361, MATCH('O5 Details by Class &amp; Accounts'!AK$18, 'E2 Allocators'!$B$15:$W$15, 0),FALSE)*$G97), 0, VLOOKUP(VLOOKUP($A97, 'E4 TB Allocation Details'!$A$18:$L$217, MATCH("Customer ID", 'E4 TB Allocation Details'!$A$18:$L$18, 0),FALSE), 'E2 Allocators'!$B$15:$W$361, MATCH('O5 Details by Class &amp; Accounts'!AK$18, 'E2 Allocators'!$B$15:$W$15, 0),FALSE)*$G97)</f>
        <v>0</v>
      </c>
      <c r="AL97" s="1334">
        <f>IF(ISERROR(VLOOKUP(VLOOKUP($A97, 'E4 TB Allocation Details'!$A$18:$L$217, MATCH("Customer ID", 'E4 TB Allocation Details'!$A$18:$L$18, 0),FALSE), 'E2 Allocators'!$B$15:$W$361, MATCH('O5 Details by Class &amp; Accounts'!AL$18, 'E2 Allocators'!$B$15:$W$15, 0),FALSE)*$G97), 0, VLOOKUP(VLOOKUP($A97, 'E4 TB Allocation Details'!$A$18:$L$217, MATCH("Customer ID", 'E4 TB Allocation Details'!$A$18:$L$18, 0),FALSE), 'E2 Allocators'!$B$15:$W$361, MATCH('O5 Details by Class &amp; Accounts'!AL$18, 'E2 Allocators'!$B$15:$W$15, 0),FALSE)*$G97)</f>
        <v>0</v>
      </c>
      <c r="AM97" s="1334">
        <f>IF(ISERROR(VLOOKUP(VLOOKUP($A97, 'E4 TB Allocation Details'!$A$18:$L$217, MATCH("Customer ID", 'E4 TB Allocation Details'!$A$18:$L$18, 0),FALSE), 'E2 Allocators'!$B$15:$W$361, MATCH('O5 Details by Class &amp; Accounts'!AM$18, 'E2 Allocators'!$B$15:$W$15, 0),FALSE)*$G97), 0, VLOOKUP(VLOOKUP($A97, 'E4 TB Allocation Details'!$A$18:$L$217, MATCH("Customer ID", 'E4 TB Allocation Details'!$A$18:$L$18, 0),FALSE), 'E2 Allocators'!$B$15:$W$361, MATCH('O5 Details by Class &amp; Accounts'!AM$18, 'E2 Allocators'!$B$15:$W$15, 0),FALSE)*$G97)</f>
        <v>0</v>
      </c>
      <c r="AN97" s="1334">
        <f>IF(ISERROR(VLOOKUP(VLOOKUP($A97, 'E4 TB Allocation Details'!$A$18:$L$217, MATCH("Customer ID", 'E4 TB Allocation Details'!$A$18:$L$18, 0),FALSE), 'E2 Allocators'!$B$15:$W$361, MATCH('O5 Details by Class &amp; Accounts'!AN$18, 'E2 Allocators'!$B$15:$W$15, 0),FALSE)*$G97), 0, VLOOKUP(VLOOKUP($A97, 'E4 TB Allocation Details'!$A$18:$L$217, MATCH("Customer ID", 'E4 TB Allocation Details'!$A$18:$L$18, 0),FALSE), 'E2 Allocators'!$B$15:$W$361, MATCH('O5 Details by Class &amp; Accounts'!AN$18, 'E2 Allocators'!$B$15:$W$15, 0),FALSE)*$G97)</f>
        <v>0</v>
      </c>
      <c r="AO97" s="1334">
        <f>IF(ISERROR(VLOOKUP(VLOOKUP($A97, 'E4 TB Allocation Details'!$A$18:$L$217, MATCH("Customer ID", 'E4 TB Allocation Details'!$A$18:$L$18, 0),FALSE), 'E2 Allocators'!$B$15:$W$361, MATCH('O5 Details by Class &amp; Accounts'!AO$18, 'E2 Allocators'!$B$15:$W$15, 0),FALSE)*$G97), 0, VLOOKUP(VLOOKUP($A97, 'E4 TB Allocation Details'!$A$18:$L$217, MATCH("Customer ID", 'E4 TB Allocation Details'!$A$18:$L$18, 0),FALSE), 'E2 Allocators'!$B$15:$W$361, MATCH('O5 Details by Class &amp; Accounts'!AO$18, 'E2 Allocators'!$B$15:$W$15, 0),FALSE)*$G97)</f>
        <v>0</v>
      </c>
      <c r="AP97" s="1334">
        <f>IF(ISERROR(VLOOKUP(VLOOKUP($A97, 'E4 TB Allocation Details'!$A$18:$L$217, MATCH("Customer ID", 'E4 TB Allocation Details'!$A$18:$L$18, 0),FALSE), 'E2 Allocators'!$B$15:$W$361, MATCH('O5 Details by Class &amp; Accounts'!AP$18, 'E2 Allocators'!$B$15:$W$15, 0),FALSE)*$G97), 0, VLOOKUP(VLOOKUP($A97, 'E4 TB Allocation Details'!$A$18:$L$217, MATCH("Customer ID", 'E4 TB Allocation Details'!$A$18:$L$18, 0),FALSE), 'E2 Allocators'!$B$15:$W$361, MATCH('O5 Details by Class &amp; Accounts'!AP$18, 'E2 Allocators'!$B$15:$W$15, 0),FALSE)*$G97)</f>
        <v>0</v>
      </c>
      <c r="AQ97" s="1334">
        <f>IF(ISERROR(VLOOKUP(VLOOKUP($A97, 'E4 TB Allocation Details'!$A$18:$L$217, MATCH("Customer ID", 'E4 TB Allocation Details'!$A$18:$L$18, 0),FALSE), 'E2 Allocators'!$B$15:$W$361, MATCH('O5 Details by Class &amp; Accounts'!AQ$18, 'E2 Allocators'!$B$15:$W$15, 0),FALSE)*$G97), 0, VLOOKUP(VLOOKUP($A97, 'E4 TB Allocation Details'!$A$18:$L$217, MATCH("Customer ID", 'E4 TB Allocation Details'!$A$18:$L$18, 0),FALSE), 'E2 Allocators'!$B$15:$W$361, MATCH('O5 Details by Class &amp; Accounts'!AQ$18, 'E2 Allocators'!$B$15:$W$15, 0),FALSE)*$G97)</f>
        <v>0</v>
      </c>
      <c r="AR97" s="1334">
        <f>IF(ISERROR(VLOOKUP(VLOOKUP($A97, 'E4 TB Allocation Details'!$A$18:$L$217, MATCH("Customer ID", 'E4 TB Allocation Details'!$A$18:$L$18, 0),FALSE), 'E2 Allocators'!$B$15:$W$361, MATCH('O5 Details by Class &amp; Accounts'!AR$18, 'E2 Allocators'!$B$15:$W$15, 0),FALSE)*$G97), 0, VLOOKUP(VLOOKUP($A97, 'E4 TB Allocation Details'!$A$18:$L$217, MATCH("Customer ID", 'E4 TB Allocation Details'!$A$18:$L$18, 0),FALSE), 'E2 Allocators'!$B$15:$W$361, MATCH('O5 Details by Class &amp; Accounts'!AR$18, 'E2 Allocators'!$B$15:$W$15, 0),FALSE)*$G97)</f>
        <v>0</v>
      </c>
      <c r="AS97" s="1334">
        <f>IF(ISERROR(VLOOKUP(VLOOKUP($A97, 'E4 TB Allocation Details'!$A$18:$L$217, MATCH("Customer ID", 'E4 TB Allocation Details'!$A$18:$L$18, 0),FALSE), 'E2 Allocators'!$B$15:$W$361, MATCH('O5 Details by Class &amp; Accounts'!AS$18, 'E2 Allocators'!$B$15:$W$15, 0),FALSE)*$G97), 0, VLOOKUP(VLOOKUP($A97, 'E4 TB Allocation Details'!$A$18:$L$217, MATCH("Customer ID", 'E4 TB Allocation Details'!$A$18:$L$18, 0),FALSE), 'E2 Allocators'!$B$15:$W$361, MATCH('O5 Details by Class &amp; Accounts'!AS$18, 'E2 Allocators'!$B$15:$W$15, 0),FALSE)*$G97)</f>
        <v>0</v>
      </c>
      <c r="AT97" s="1334">
        <f>IF(ISERROR(VLOOKUP(VLOOKUP($A97, 'E4 TB Allocation Details'!$A$18:$L$217, MATCH("Customer ID", 'E4 TB Allocation Details'!$A$18:$L$18, 0),FALSE), 'E2 Allocators'!$B$15:$W$361, MATCH('O5 Details by Class &amp; Accounts'!AT$18, 'E2 Allocators'!$B$15:$W$15, 0),FALSE)*$G97), 0, VLOOKUP(VLOOKUP($A97, 'E4 TB Allocation Details'!$A$18:$L$217, MATCH("Customer ID", 'E4 TB Allocation Details'!$A$18:$L$18, 0),FALSE), 'E2 Allocators'!$B$15:$W$361, MATCH('O5 Details by Class &amp; Accounts'!AT$18, 'E2 Allocators'!$B$15:$W$15, 0),FALSE)*$G97)</f>
        <v>0</v>
      </c>
      <c r="AU97" s="1334">
        <f>IF(ISERROR(VLOOKUP(VLOOKUP($A97, 'E4 TB Allocation Details'!$A$18:$L$217, MATCH("Customer ID", 'E4 TB Allocation Details'!$A$18:$L$18, 0),FALSE), 'E2 Allocators'!$B$15:$W$361, MATCH('O5 Details by Class &amp; Accounts'!AU$18, 'E2 Allocators'!$B$15:$W$15, 0),FALSE)*$G97), 0, VLOOKUP(VLOOKUP($A97, 'E4 TB Allocation Details'!$A$18:$L$217, MATCH("Customer ID", 'E4 TB Allocation Details'!$A$18:$L$18, 0),FALSE), 'E2 Allocators'!$B$15:$W$361, MATCH('O5 Details by Class &amp; Accounts'!AU$18, 'E2 Allocators'!$B$15:$W$15, 0),FALSE)*$G97)</f>
        <v>0</v>
      </c>
      <c r="AV97" s="1334">
        <f>IF(ISERROR(VLOOKUP(VLOOKUP($A97, 'E4 TB Allocation Details'!$A$18:$L$217, MATCH("Customer ID", 'E4 TB Allocation Details'!$A$18:$L$18, 0),FALSE), 'E2 Allocators'!$B$15:$W$361, MATCH('O5 Details by Class &amp; Accounts'!AV$18, 'E2 Allocators'!$B$15:$W$15, 0),FALSE)*$G97), 0, VLOOKUP(VLOOKUP($A97, 'E4 TB Allocation Details'!$A$18:$L$217, MATCH("Customer ID", 'E4 TB Allocation Details'!$A$18:$L$18, 0),FALSE), 'E2 Allocators'!$B$15:$W$361, MATCH('O5 Details by Class &amp; Accounts'!AV$18, 'E2 Allocators'!$B$15:$W$15, 0),FALSE)*$G97)</f>
        <v>0</v>
      </c>
      <c r="AW97" s="1334">
        <f>IF(ISERROR(VLOOKUP(VLOOKUP($A97, 'E4 TB Allocation Details'!$A$18:$L$217, MATCH("Customer ID", 'E4 TB Allocation Details'!$A$18:$L$18, 0),FALSE), 'E2 Allocators'!$B$15:$W$361, MATCH('O5 Details by Class &amp; Accounts'!AW$18, 'E2 Allocators'!$B$15:$W$15, 0),FALSE)*$G97), 0, VLOOKUP(VLOOKUP($A97, 'E4 TB Allocation Details'!$A$18:$L$217, MATCH("Customer ID", 'E4 TB Allocation Details'!$A$18:$L$18, 0),FALSE), 'E2 Allocators'!$B$15:$W$361, MATCH('O5 Details by Class &amp; Accounts'!AW$18, 'E2 Allocators'!$B$15:$W$15, 0),FALSE)*$G97)</f>
        <v>0</v>
      </c>
      <c r="AX97" s="1334">
        <f>SUM(AD97:AW97)</f>
        <v>0</v>
      </c>
      <c r="AY97" s="1334">
        <f>IF(ISERROR(VLOOKUP(VLOOKUP($A97, 'E4 TB Allocation Details'!$A$18:$L$217, MATCH("Misc ID", 'E4 TB Allocation Details'!$A$18:$L$18, 0),FALSE), 'E2 Allocators'!$B$15:$W$361, MATCH('O5 Details by Class &amp; Accounts'!AY$18, 'E2 Allocators'!$B$15:$W$15, 0),FALSE)*$E97), 0, VLOOKUP(VLOOKUP($A97, 'E4 TB Allocation Details'!$A$18:$L$217, MATCH("Misc ID", 'E4 TB Allocation Details'!$A$18:$L$18, 0),FALSE), 'E2 Allocators'!$B$15:$W$361, MATCH('O5 Details by Class &amp; Accounts'!AY$18, 'E2 Allocators'!$B$15:$W$15, 0),FALSE)*$E97)</f>
        <v>-42558.103491375718</v>
      </c>
      <c r="AZ97" s="1334">
        <f>IF(ISERROR(VLOOKUP(VLOOKUP($A97, 'E4 TB Allocation Details'!$A$18:$L$217, MATCH("Misc ID", 'E4 TB Allocation Details'!$A$18:$L$18, 0),FALSE), 'E2 Allocators'!$B$15:$W$361, MATCH('O5 Details by Class &amp; Accounts'!AZ$18, 'E2 Allocators'!$B$15:$W$15, 0),FALSE)*$E97), 0, VLOOKUP(VLOOKUP($A97, 'E4 TB Allocation Details'!$A$18:$L$217, MATCH("Misc ID", 'E4 TB Allocation Details'!$A$18:$L$18, 0),FALSE), 'E2 Allocators'!$B$15:$W$361, MATCH('O5 Details by Class &amp; Accounts'!AZ$18, 'E2 Allocators'!$B$15:$W$15, 0),FALSE)*$E97)</f>
        <v>-4178.9137571869014</v>
      </c>
      <c r="BA97" s="1334">
        <f>IF(ISERROR(VLOOKUP(VLOOKUP($A97, 'E4 TB Allocation Details'!$A$18:$L$217, MATCH("Misc ID", 'E4 TB Allocation Details'!$A$18:$L$18, 0),FALSE), 'E2 Allocators'!$B$15:$W$361, MATCH('O5 Details by Class &amp; Accounts'!BA$18, 'E2 Allocators'!$B$15:$W$15, 0),FALSE)*$E97), 0, VLOOKUP(VLOOKUP($A97, 'E4 TB Allocation Details'!$A$18:$L$217, MATCH("Misc ID", 'E4 TB Allocation Details'!$A$18:$L$18, 0),FALSE), 'E2 Allocators'!$B$15:$W$361, MATCH('O5 Details by Class &amp; Accounts'!BA$18, 'E2 Allocators'!$B$15:$W$15, 0),FALSE)*$E97)</f>
        <v>-162.48445962836431</v>
      </c>
      <c r="BB97" s="1334">
        <f>IF(ISERROR(VLOOKUP(VLOOKUP($A97, 'E4 TB Allocation Details'!$A$18:$L$217, MATCH("Misc ID", 'E4 TB Allocation Details'!$A$18:$L$18, 0),FALSE), 'E2 Allocators'!$B$15:$W$361, MATCH('O5 Details by Class &amp; Accounts'!BB$18, 'E2 Allocators'!$B$15:$W$15, 0),FALSE)*$E97), 0, VLOOKUP(VLOOKUP($A97, 'E4 TB Allocation Details'!$A$18:$L$217, MATCH("Misc ID", 'E4 TB Allocation Details'!$A$18:$L$18, 0),FALSE), 'E2 Allocators'!$B$15:$W$361, MATCH('O5 Details by Class &amp; Accounts'!BB$18, 'E2 Allocators'!$B$15:$W$15, 0),FALSE)*$E97)</f>
        <v>0</v>
      </c>
      <c r="BC97" s="1334">
        <f>IF(ISERROR(VLOOKUP(VLOOKUP($A97, 'E4 TB Allocation Details'!$A$18:$L$217, MATCH("Misc ID", 'E4 TB Allocation Details'!$A$18:$L$18, 0),FALSE), 'E2 Allocators'!$B$15:$W$361, MATCH('O5 Details by Class &amp; Accounts'!BC$18, 'E2 Allocators'!$B$15:$W$15, 0),FALSE)*$E97), 0, VLOOKUP(VLOOKUP($A97, 'E4 TB Allocation Details'!$A$18:$L$217, MATCH("Misc ID", 'E4 TB Allocation Details'!$A$18:$L$18, 0),FALSE), 'E2 Allocators'!$B$15:$W$361, MATCH('O5 Details by Class &amp; Accounts'!BC$18, 'E2 Allocators'!$B$15:$W$15, 0),FALSE)*$E97)</f>
        <v>-27.345721189900839</v>
      </c>
      <c r="BD97" s="1334">
        <f>IF(ISERROR(VLOOKUP(VLOOKUP($A97, 'E4 TB Allocation Details'!$A$18:$L$217, MATCH("Misc ID", 'E4 TB Allocation Details'!$A$18:$L$18, 0),FALSE), 'E2 Allocators'!$B$15:$W$361, MATCH('O5 Details by Class &amp; Accounts'!BD$18, 'E2 Allocators'!$B$15:$W$15, 0),FALSE)*$E97), 0, VLOOKUP(VLOOKUP($A97, 'E4 TB Allocation Details'!$A$18:$L$217, MATCH("Misc ID", 'E4 TB Allocation Details'!$A$18:$L$18, 0),FALSE), 'E2 Allocators'!$B$15:$W$361, MATCH('O5 Details by Class &amp; Accounts'!BD$18, 'E2 Allocators'!$B$15:$W$15, 0),FALSE)*$E97)</f>
        <v>-9.0622448129322564</v>
      </c>
      <c r="BE97" s="1334">
        <f>IF(ISERROR(VLOOKUP(VLOOKUP($A97, 'E4 TB Allocation Details'!$A$18:$L$217, MATCH("Misc ID", 'E4 TB Allocation Details'!$A$18:$L$18, 0),FALSE), 'E2 Allocators'!$B$15:$W$361, MATCH('O5 Details by Class &amp; Accounts'!BE$18, 'E2 Allocators'!$B$15:$W$15, 0),FALSE)*$E97), 0, VLOOKUP(VLOOKUP($A97, 'E4 TB Allocation Details'!$A$18:$L$217, MATCH("Misc ID", 'E4 TB Allocation Details'!$A$18:$L$18, 0),FALSE), 'E2 Allocators'!$B$15:$W$361, MATCH('O5 Details by Class &amp; Accounts'!BE$18, 'E2 Allocators'!$B$15:$W$15, 0),FALSE)*$E97)</f>
        <v>-18.548454295475377</v>
      </c>
      <c r="BF97" s="1334">
        <f>IF(ISERROR(VLOOKUP(VLOOKUP($A97, 'E4 TB Allocation Details'!$A$18:$L$217, MATCH("Misc ID", 'E4 TB Allocation Details'!$A$18:$L$18, 0),FALSE), 'E2 Allocators'!$B$15:$W$361, MATCH('O5 Details by Class &amp; Accounts'!BF$18, 'E2 Allocators'!$B$15:$W$15, 0),FALSE)*$E97), 0, VLOOKUP(VLOOKUP($A97, 'E4 TB Allocation Details'!$A$18:$L$217, MATCH("Misc ID", 'E4 TB Allocation Details'!$A$18:$L$18, 0),FALSE), 'E2 Allocators'!$B$15:$W$361, MATCH('O5 Details by Class &amp; Accounts'!BF$18, 'E2 Allocators'!$B$15:$W$15, 0),FALSE)*$E97)</f>
        <v>-15.262728105991169</v>
      </c>
      <c r="BG97" s="1334">
        <f>IF(ISERROR(VLOOKUP(VLOOKUP($A97, 'E4 TB Allocation Details'!$A$18:$L$217, MATCH("Misc ID", 'E4 TB Allocation Details'!$A$18:$L$18, 0),FALSE), 'E2 Allocators'!$B$15:$W$361, MATCH('O5 Details by Class &amp; Accounts'!BG$18, 'E2 Allocators'!$B$15:$W$15, 0),FALSE)*$E97), 0, VLOOKUP(VLOOKUP($A97, 'E4 TB Allocation Details'!$A$18:$L$217, MATCH("Misc ID", 'E4 TB Allocation Details'!$A$18:$L$18, 0),FALSE), 'E2 Allocators'!$B$15:$W$361, MATCH('O5 Details by Class &amp; Accounts'!BG$18, 'E2 Allocators'!$B$15:$W$15, 0),FALSE)*$E97)</f>
        <v>-730.27914340471636</v>
      </c>
      <c r="BH97" s="1334">
        <f>IF(ISERROR(VLOOKUP(VLOOKUP($A97, 'E4 TB Allocation Details'!$A$18:$L$217, MATCH("Misc ID", 'E4 TB Allocation Details'!$A$18:$L$18, 0),FALSE), 'E2 Allocators'!$B$15:$W$361, MATCH('O5 Details by Class &amp; Accounts'!BH$18, 'E2 Allocators'!$B$15:$W$15, 0),FALSE)*$E97), 0, VLOOKUP(VLOOKUP($A97, 'E4 TB Allocation Details'!$A$18:$L$217, MATCH("Misc ID", 'E4 TB Allocation Details'!$A$18:$L$18, 0),FALSE), 'E2 Allocators'!$B$15:$W$361, MATCH('O5 Details by Class &amp; Accounts'!BH$18, 'E2 Allocators'!$B$15:$W$15, 0),FALSE)*$E97)</f>
        <v>0</v>
      </c>
      <c r="BI97" s="1334">
        <f>IF(ISERROR(VLOOKUP(VLOOKUP($A97, 'E4 TB Allocation Details'!$A$18:$L$217, MATCH("Misc ID", 'E4 TB Allocation Details'!$A$18:$L$18, 0),FALSE), 'E2 Allocators'!$B$15:$W$361, MATCH('O5 Details by Class &amp; Accounts'!BI$18, 'E2 Allocators'!$B$15:$W$15, 0),FALSE)*$E97), 0, VLOOKUP(VLOOKUP($A97, 'E4 TB Allocation Details'!$A$18:$L$217, MATCH("Misc ID", 'E4 TB Allocation Details'!$A$18:$L$18, 0),FALSE), 'E2 Allocators'!$B$15:$W$361, MATCH('O5 Details by Class &amp; Accounts'!BI$18, 'E2 Allocators'!$B$15:$W$15, 0),FALSE)*$E97)</f>
        <v>0</v>
      </c>
      <c r="BJ97" s="1334">
        <f>IF(ISERROR(VLOOKUP(VLOOKUP($A97, 'E4 TB Allocation Details'!$A$18:$L$217, MATCH("Misc ID", 'E4 TB Allocation Details'!$A$18:$L$18, 0),FALSE), 'E2 Allocators'!$B$15:$W$361, MATCH('O5 Details by Class &amp; Accounts'!BJ$18, 'E2 Allocators'!$B$15:$W$15, 0),FALSE)*$E97), 0, VLOOKUP(VLOOKUP($A97, 'E4 TB Allocation Details'!$A$18:$L$217, MATCH("Misc ID", 'E4 TB Allocation Details'!$A$18:$L$18, 0),FALSE), 'E2 Allocators'!$B$15:$W$361, MATCH('O5 Details by Class &amp; Accounts'!BJ$18, 'E2 Allocators'!$B$15:$W$15, 0),FALSE)*$E97)</f>
        <v>0</v>
      </c>
      <c r="BK97" s="1334">
        <f>IF(ISERROR(VLOOKUP(VLOOKUP($A97, 'E4 TB Allocation Details'!$A$18:$L$217, MATCH("Misc ID", 'E4 TB Allocation Details'!$A$18:$L$18, 0),FALSE), 'E2 Allocators'!$B$15:$W$361, MATCH('O5 Details by Class &amp; Accounts'!BK$18, 'E2 Allocators'!$B$15:$W$15, 0),FALSE)*$E97), 0, VLOOKUP(VLOOKUP($A97, 'E4 TB Allocation Details'!$A$18:$L$217, MATCH("Misc ID", 'E4 TB Allocation Details'!$A$18:$L$18, 0),FALSE), 'E2 Allocators'!$B$15:$W$361, MATCH('O5 Details by Class &amp; Accounts'!BK$18, 'E2 Allocators'!$B$15:$W$15, 0),FALSE)*$E97)</f>
        <v>0</v>
      </c>
      <c r="BL97" s="1334">
        <f>IF(ISERROR(VLOOKUP(VLOOKUP($A97, 'E4 TB Allocation Details'!$A$18:$L$217, MATCH("Misc ID", 'E4 TB Allocation Details'!$A$18:$L$18, 0),FALSE), 'E2 Allocators'!$B$15:$W$361, MATCH('O5 Details by Class &amp; Accounts'!BL$18, 'E2 Allocators'!$B$15:$W$15, 0),FALSE)*$E97), 0, VLOOKUP(VLOOKUP($A97, 'E4 TB Allocation Details'!$A$18:$L$217, MATCH("Misc ID", 'E4 TB Allocation Details'!$A$18:$L$18, 0),FALSE), 'E2 Allocators'!$B$15:$W$361, MATCH('O5 Details by Class &amp; Accounts'!BL$18, 'E2 Allocators'!$B$15:$W$15, 0),FALSE)*$E97)</f>
        <v>0</v>
      </c>
      <c r="BM97" s="1334">
        <f>IF(ISERROR(VLOOKUP(VLOOKUP($A97, 'E4 TB Allocation Details'!$A$18:$L$217, MATCH("Misc ID", 'E4 TB Allocation Details'!$A$18:$L$18, 0),FALSE), 'E2 Allocators'!$B$15:$W$361, MATCH('O5 Details by Class &amp; Accounts'!BM$18, 'E2 Allocators'!$B$15:$W$15, 0),FALSE)*$E97), 0, VLOOKUP(VLOOKUP($A97, 'E4 TB Allocation Details'!$A$18:$L$217, MATCH("Misc ID", 'E4 TB Allocation Details'!$A$18:$L$18, 0),FALSE), 'E2 Allocators'!$B$15:$W$361, MATCH('O5 Details by Class &amp; Accounts'!BM$18, 'E2 Allocators'!$B$15:$W$15, 0),FALSE)*$E97)</f>
        <v>0</v>
      </c>
      <c r="BN97" s="1334">
        <f>IF(ISERROR(VLOOKUP(VLOOKUP($A97, 'E4 TB Allocation Details'!$A$18:$L$217, MATCH("Misc ID", 'E4 TB Allocation Details'!$A$18:$L$18, 0),FALSE), 'E2 Allocators'!$B$15:$W$361, MATCH('O5 Details by Class &amp; Accounts'!BN$18, 'E2 Allocators'!$B$15:$W$15, 0),FALSE)*$E97), 0, VLOOKUP(VLOOKUP($A97, 'E4 TB Allocation Details'!$A$18:$L$217, MATCH("Misc ID", 'E4 TB Allocation Details'!$A$18:$L$18, 0),FALSE), 'E2 Allocators'!$B$15:$W$361, MATCH('O5 Details by Class &amp; Accounts'!BN$18, 'E2 Allocators'!$B$15:$W$15, 0),FALSE)*$E97)</f>
        <v>0</v>
      </c>
      <c r="BO97" s="1334">
        <f>IF(ISERROR(VLOOKUP(VLOOKUP($A97, 'E4 TB Allocation Details'!$A$18:$L$217, MATCH("Misc ID", 'E4 TB Allocation Details'!$A$18:$L$18, 0),FALSE), 'E2 Allocators'!$B$15:$W$361, MATCH('O5 Details by Class &amp; Accounts'!BO$18, 'E2 Allocators'!$B$15:$W$15, 0),FALSE)*$E97), 0, VLOOKUP(VLOOKUP($A97, 'E4 TB Allocation Details'!$A$18:$L$217, MATCH("Misc ID", 'E4 TB Allocation Details'!$A$18:$L$18, 0),FALSE), 'E2 Allocators'!$B$15:$W$361, MATCH('O5 Details by Class &amp; Accounts'!BO$18, 'E2 Allocators'!$B$15:$W$15, 0),FALSE)*$E97)</f>
        <v>0</v>
      </c>
      <c r="BP97" s="1334">
        <f>IF(ISERROR(VLOOKUP(VLOOKUP($A97, 'E4 TB Allocation Details'!$A$18:$L$217, MATCH("Misc ID", 'E4 TB Allocation Details'!$A$18:$L$18, 0),FALSE), 'E2 Allocators'!$B$15:$W$361, MATCH('O5 Details by Class &amp; Accounts'!BP$18, 'E2 Allocators'!$B$15:$W$15, 0),FALSE)*$E97), 0, VLOOKUP(VLOOKUP($A97, 'E4 TB Allocation Details'!$A$18:$L$217, MATCH("Misc ID", 'E4 TB Allocation Details'!$A$18:$L$18, 0),FALSE), 'E2 Allocators'!$B$15:$W$361, MATCH('O5 Details by Class &amp; Accounts'!BP$18, 'E2 Allocators'!$B$15:$W$15, 0),FALSE)*$E97)</f>
        <v>0</v>
      </c>
      <c r="BQ97" s="1334">
        <f>IF(ISERROR(VLOOKUP(VLOOKUP($A97, 'E4 TB Allocation Details'!$A$18:$L$217, MATCH("Misc ID", 'E4 TB Allocation Details'!$A$18:$L$18, 0),FALSE), 'E2 Allocators'!$B$15:$W$361, MATCH('O5 Details by Class &amp; Accounts'!BQ$18, 'E2 Allocators'!$B$15:$W$15, 0),FALSE)*$E97), 0, VLOOKUP(VLOOKUP($A97, 'E4 TB Allocation Details'!$A$18:$L$217, MATCH("Misc ID", 'E4 TB Allocation Details'!$A$18:$L$18, 0),FALSE), 'E2 Allocators'!$B$15:$W$361, MATCH('O5 Details by Class &amp; Accounts'!BQ$18, 'E2 Allocators'!$B$15:$W$15, 0),FALSE)*$E97)</f>
        <v>0</v>
      </c>
      <c r="BR97" s="1334">
        <f>IF(ISERROR(VLOOKUP(VLOOKUP($A97, 'E4 TB Allocation Details'!$A$18:$L$217, MATCH("Misc ID", 'E4 TB Allocation Details'!$A$18:$L$18, 0),FALSE), 'E2 Allocators'!$B$15:$W$361, MATCH('O5 Details by Class &amp; Accounts'!BR$18, 'E2 Allocators'!$B$15:$W$15, 0),FALSE)*$E97), 0, VLOOKUP(VLOOKUP($A97, 'E4 TB Allocation Details'!$A$18:$L$217, MATCH("Misc ID", 'E4 TB Allocation Details'!$A$18:$L$18, 0),FALSE), 'E2 Allocators'!$B$15:$W$361, MATCH('O5 Details by Class &amp; Accounts'!BR$18, 'E2 Allocators'!$B$15:$W$15, 0),FALSE)*$E97)</f>
        <v>0</v>
      </c>
      <c r="BS97" s="1334">
        <f>SUM(AY97:BR97)</f>
        <v>-47699.999999999993</v>
      </c>
      <c r="BT97" s="1334">
        <f>IF(ISERROR(VLOOKUP(VLOOKUP($A97, 'E4 TB Allocation Details'!$A$18:$L$217, MATCH("A &amp; G ID", 'E4 TB Allocation Details'!$A$18:$L$18, 0),FALSE), 'E2 Allocators'!$B$15:$W$361, MATCH('O5 Details by Class &amp; Accounts'!BT$18, 'E2 Allocators'!$B$15:$W$15, 0),FALSE)*$E97), 0, VLOOKUP(VLOOKUP($A97, 'E4 TB Allocation Details'!$A$18:$L$217, MATCH("A &amp; G ID", 'E4 TB Allocation Details'!$A$18:$L$18, 0),FALSE), 'E2 Allocators'!$B$15:$W$361, MATCH('O5 Details by Class &amp; Accounts'!BT$18, 'E2 Allocators'!$B$15:$W$15, 0),FALSE)*$E97)</f>
        <v>0</v>
      </c>
      <c r="BU97" s="1334">
        <f>IF(ISERROR(VLOOKUP(VLOOKUP($A97, 'E4 TB Allocation Details'!$A$18:$L$217, MATCH("A &amp; G ID", 'E4 TB Allocation Details'!$A$18:$L$18, 0),FALSE), 'E2 Allocators'!$B$15:$W$361, MATCH('O5 Details by Class &amp; Accounts'!BU$18, 'E2 Allocators'!$B$15:$W$15, 0),FALSE)*$E97), 0, VLOOKUP(VLOOKUP($A97, 'E4 TB Allocation Details'!$A$18:$L$217, MATCH("A &amp; G ID", 'E4 TB Allocation Details'!$A$18:$L$18, 0),FALSE), 'E2 Allocators'!$B$15:$W$361, MATCH('O5 Details by Class &amp; Accounts'!BU$18, 'E2 Allocators'!$B$15:$W$15, 0),FALSE)*$E97)</f>
        <v>0</v>
      </c>
      <c r="BV97" s="1334">
        <f>IF(ISERROR(VLOOKUP(VLOOKUP($A97, 'E4 TB Allocation Details'!$A$18:$L$217, MATCH("A &amp; G ID", 'E4 TB Allocation Details'!$A$18:$L$18, 0),FALSE), 'E2 Allocators'!$B$15:$W$361, MATCH('O5 Details by Class &amp; Accounts'!BV$18, 'E2 Allocators'!$B$15:$W$15, 0),FALSE)*$E97), 0, VLOOKUP(VLOOKUP($A97, 'E4 TB Allocation Details'!$A$18:$L$217, MATCH("A &amp; G ID", 'E4 TB Allocation Details'!$A$18:$L$18, 0),FALSE), 'E2 Allocators'!$B$15:$W$361, MATCH('O5 Details by Class &amp; Accounts'!BV$18, 'E2 Allocators'!$B$15:$W$15, 0),FALSE)*$E97)</f>
        <v>0</v>
      </c>
      <c r="BW97" s="1334">
        <f>IF(ISERROR(VLOOKUP(VLOOKUP($A97, 'E4 TB Allocation Details'!$A$18:$L$217, MATCH("A &amp; G ID", 'E4 TB Allocation Details'!$A$18:$L$18, 0),FALSE), 'E2 Allocators'!$B$15:$W$361, MATCH('O5 Details by Class &amp; Accounts'!BW$18, 'E2 Allocators'!$B$15:$W$15, 0),FALSE)*$E97), 0, VLOOKUP(VLOOKUP($A97, 'E4 TB Allocation Details'!$A$18:$L$217, MATCH("A &amp; G ID", 'E4 TB Allocation Details'!$A$18:$L$18, 0),FALSE), 'E2 Allocators'!$B$15:$W$361, MATCH('O5 Details by Class &amp; Accounts'!BW$18, 'E2 Allocators'!$B$15:$W$15, 0),FALSE)*$E97)</f>
        <v>0</v>
      </c>
      <c r="BX97" s="1334">
        <f>IF(ISERROR(VLOOKUP(VLOOKUP($A97, 'E4 TB Allocation Details'!$A$18:$L$217, MATCH("A &amp; G ID", 'E4 TB Allocation Details'!$A$18:$L$18, 0),FALSE), 'E2 Allocators'!$B$15:$W$361, MATCH('O5 Details by Class &amp; Accounts'!BX$18, 'E2 Allocators'!$B$15:$W$15, 0),FALSE)*$E97), 0, VLOOKUP(VLOOKUP($A97, 'E4 TB Allocation Details'!$A$18:$L$217, MATCH("A &amp; G ID", 'E4 TB Allocation Details'!$A$18:$L$18, 0),FALSE), 'E2 Allocators'!$B$15:$W$361, MATCH('O5 Details by Class &amp; Accounts'!BX$18, 'E2 Allocators'!$B$15:$W$15, 0),FALSE)*$E97)</f>
        <v>0</v>
      </c>
      <c r="BY97" s="1334">
        <f>IF(ISERROR(VLOOKUP(VLOOKUP($A97, 'E4 TB Allocation Details'!$A$18:$L$217, MATCH("A &amp; G ID", 'E4 TB Allocation Details'!$A$18:$L$18, 0),FALSE), 'E2 Allocators'!$B$15:$W$361, MATCH('O5 Details by Class &amp; Accounts'!BY$18, 'E2 Allocators'!$B$15:$W$15, 0),FALSE)*$E97), 0, VLOOKUP(VLOOKUP($A97, 'E4 TB Allocation Details'!$A$18:$L$217, MATCH("A &amp; G ID", 'E4 TB Allocation Details'!$A$18:$L$18, 0),FALSE), 'E2 Allocators'!$B$15:$W$361, MATCH('O5 Details by Class &amp; Accounts'!BY$18, 'E2 Allocators'!$B$15:$W$15, 0),FALSE)*$E97)</f>
        <v>0</v>
      </c>
      <c r="BZ97" s="1334">
        <f>IF(ISERROR(VLOOKUP(VLOOKUP($A97, 'E4 TB Allocation Details'!$A$18:$L$217, MATCH("A &amp; G ID", 'E4 TB Allocation Details'!$A$18:$L$18, 0),FALSE), 'E2 Allocators'!$B$15:$W$361, MATCH('O5 Details by Class &amp; Accounts'!BZ$18, 'E2 Allocators'!$B$15:$W$15, 0),FALSE)*$E97), 0, VLOOKUP(VLOOKUP($A97, 'E4 TB Allocation Details'!$A$18:$L$217, MATCH("A &amp; G ID", 'E4 TB Allocation Details'!$A$18:$L$18, 0),FALSE), 'E2 Allocators'!$B$15:$W$361, MATCH('O5 Details by Class &amp; Accounts'!BZ$18, 'E2 Allocators'!$B$15:$W$15, 0),FALSE)*$E97)</f>
        <v>0</v>
      </c>
      <c r="CA97" s="1334">
        <f>IF(ISERROR(VLOOKUP(VLOOKUP($A97, 'E4 TB Allocation Details'!$A$18:$L$217, MATCH("A &amp; G ID", 'E4 TB Allocation Details'!$A$18:$L$18, 0),FALSE), 'E2 Allocators'!$B$15:$W$361, MATCH('O5 Details by Class &amp; Accounts'!CA$18, 'E2 Allocators'!$B$15:$W$15, 0),FALSE)*$E97), 0, VLOOKUP(VLOOKUP($A97, 'E4 TB Allocation Details'!$A$18:$L$217, MATCH("A &amp; G ID", 'E4 TB Allocation Details'!$A$18:$L$18, 0),FALSE), 'E2 Allocators'!$B$15:$W$361, MATCH('O5 Details by Class &amp; Accounts'!CA$18, 'E2 Allocators'!$B$15:$W$15, 0),FALSE)*$E97)</f>
        <v>0</v>
      </c>
      <c r="CB97" s="1334">
        <f>IF(ISERROR(VLOOKUP(VLOOKUP($A97, 'E4 TB Allocation Details'!$A$18:$L$217, MATCH("A &amp; G ID", 'E4 TB Allocation Details'!$A$18:$L$18, 0),FALSE), 'E2 Allocators'!$B$15:$W$361, MATCH('O5 Details by Class &amp; Accounts'!CB$18, 'E2 Allocators'!$B$15:$W$15, 0),FALSE)*$E97), 0, VLOOKUP(VLOOKUP($A97, 'E4 TB Allocation Details'!$A$18:$L$217, MATCH("A &amp; G ID", 'E4 TB Allocation Details'!$A$18:$L$18, 0),FALSE), 'E2 Allocators'!$B$15:$W$361, MATCH('O5 Details by Class &amp; Accounts'!CB$18, 'E2 Allocators'!$B$15:$W$15, 0),FALSE)*$E97)</f>
        <v>0</v>
      </c>
      <c r="CC97" s="1334">
        <f>IF(ISERROR(VLOOKUP(VLOOKUP($A97, 'E4 TB Allocation Details'!$A$18:$L$217, MATCH("A &amp; G ID", 'E4 TB Allocation Details'!$A$18:$L$18, 0),FALSE), 'E2 Allocators'!$B$15:$W$361, MATCH('O5 Details by Class &amp; Accounts'!CC$18, 'E2 Allocators'!$B$15:$W$15, 0),FALSE)*$E97), 0, VLOOKUP(VLOOKUP($A97, 'E4 TB Allocation Details'!$A$18:$L$217, MATCH("A &amp; G ID", 'E4 TB Allocation Details'!$A$18:$L$18, 0),FALSE), 'E2 Allocators'!$B$15:$W$361, MATCH('O5 Details by Class &amp; Accounts'!CC$18, 'E2 Allocators'!$B$15:$W$15, 0),FALSE)*$E97)</f>
        <v>0</v>
      </c>
      <c r="CD97" s="1334">
        <f>IF(ISERROR(VLOOKUP(VLOOKUP($A97, 'E4 TB Allocation Details'!$A$18:$L$217, MATCH("A &amp; G ID", 'E4 TB Allocation Details'!$A$18:$L$18, 0),FALSE), 'E2 Allocators'!$B$15:$W$361, MATCH('O5 Details by Class &amp; Accounts'!CD$18, 'E2 Allocators'!$B$15:$W$15, 0),FALSE)*$E97), 0, VLOOKUP(VLOOKUP($A97, 'E4 TB Allocation Details'!$A$18:$L$217, MATCH("A &amp; G ID", 'E4 TB Allocation Details'!$A$18:$L$18, 0),FALSE), 'E2 Allocators'!$B$15:$W$361, MATCH('O5 Details by Class &amp; Accounts'!CD$18, 'E2 Allocators'!$B$15:$W$15, 0),FALSE)*$E97)</f>
        <v>0</v>
      </c>
      <c r="CE97" s="1334">
        <f>IF(ISERROR(VLOOKUP(VLOOKUP($A97, 'E4 TB Allocation Details'!$A$18:$L$217, MATCH("A &amp; G ID", 'E4 TB Allocation Details'!$A$18:$L$18, 0),FALSE), 'E2 Allocators'!$B$15:$W$361, MATCH('O5 Details by Class &amp; Accounts'!CE$18, 'E2 Allocators'!$B$15:$W$15, 0),FALSE)*$E97), 0, VLOOKUP(VLOOKUP($A97, 'E4 TB Allocation Details'!$A$18:$L$217, MATCH("A &amp; G ID", 'E4 TB Allocation Details'!$A$18:$L$18, 0),FALSE), 'E2 Allocators'!$B$15:$W$361, MATCH('O5 Details by Class &amp; Accounts'!CE$18, 'E2 Allocators'!$B$15:$W$15, 0),FALSE)*$E97)</f>
        <v>0</v>
      </c>
      <c r="CF97" s="1334">
        <f>IF(ISERROR(VLOOKUP(VLOOKUP($A97, 'E4 TB Allocation Details'!$A$18:$L$217, MATCH("A &amp; G ID", 'E4 TB Allocation Details'!$A$18:$L$18, 0),FALSE), 'E2 Allocators'!$B$15:$W$361, MATCH('O5 Details by Class &amp; Accounts'!CF$18, 'E2 Allocators'!$B$15:$W$15, 0),FALSE)*$E97), 0, VLOOKUP(VLOOKUP($A97, 'E4 TB Allocation Details'!$A$18:$L$217, MATCH("A &amp; G ID", 'E4 TB Allocation Details'!$A$18:$L$18, 0),FALSE), 'E2 Allocators'!$B$15:$W$361, MATCH('O5 Details by Class &amp; Accounts'!CF$18, 'E2 Allocators'!$B$15:$W$15, 0),FALSE)*$E97)</f>
        <v>0</v>
      </c>
      <c r="CG97" s="1334">
        <f>IF(ISERROR(VLOOKUP(VLOOKUP($A97, 'E4 TB Allocation Details'!$A$18:$L$217, MATCH("A &amp; G ID", 'E4 TB Allocation Details'!$A$18:$L$18, 0),FALSE), 'E2 Allocators'!$B$15:$W$361, MATCH('O5 Details by Class &amp; Accounts'!CG$18, 'E2 Allocators'!$B$15:$W$15, 0),FALSE)*$E97), 0, VLOOKUP(VLOOKUP($A97, 'E4 TB Allocation Details'!$A$18:$L$217, MATCH("A &amp; G ID", 'E4 TB Allocation Details'!$A$18:$L$18, 0),FALSE), 'E2 Allocators'!$B$15:$W$361, MATCH('O5 Details by Class &amp; Accounts'!CG$18, 'E2 Allocators'!$B$15:$W$15, 0),FALSE)*$E97)</f>
        <v>0</v>
      </c>
      <c r="CH97" s="1334">
        <f>IF(ISERROR(VLOOKUP(VLOOKUP($A97, 'E4 TB Allocation Details'!$A$18:$L$217, MATCH("A &amp; G ID", 'E4 TB Allocation Details'!$A$18:$L$18, 0),FALSE), 'E2 Allocators'!$B$15:$W$361, MATCH('O5 Details by Class &amp; Accounts'!CH$18, 'E2 Allocators'!$B$15:$W$15, 0),FALSE)*$E97), 0, VLOOKUP(VLOOKUP($A97, 'E4 TB Allocation Details'!$A$18:$L$217, MATCH("A &amp; G ID", 'E4 TB Allocation Details'!$A$18:$L$18, 0),FALSE), 'E2 Allocators'!$B$15:$W$361, MATCH('O5 Details by Class &amp; Accounts'!CH$18, 'E2 Allocators'!$B$15:$W$15, 0),FALSE)*$E97)</f>
        <v>0</v>
      </c>
      <c r="CI97" s="1334">
        <f>IF(ISERROR(VLOOKUP(VLOOKUP($A97, 'E4 TB Allocation Details'!$A$18:$L$217, MATCH("A &amp; G ID", 'E4 TB Allocation Details'!$A$18:$L$18, 0),FALSE), 'E2 Allocators'!$B$15:$W$361, MATCH('O5 Details by Class &amp; Accounts'!CI$18, 'E2 Allocators'!$B$15:$W$15, 0),FALSE)*$E97), 0, VLOOKUP(VLOOKUP($A97, 'E4 TB Allocation Details'!$A$18:$L$217, MATCH("A &amp; G ID", 'E4 TB Allocation Details'!$A$18:$L$18, 0),FALSE), 'E2 Allocators'!$B$15:$W$361, MATCH('O5 Details by Class &amp; Accounts'!CI$18, 'E2 Allocators'!$B$15:$W$15, 0),FALSE)*$E97)</f>
        <v>0</v>
      </c>
      <c r="CJ97" s="1334">
        <f>IF(ISERROR(VLOOKUP(VLOOKUP($A97, 'E4 TB Allocation Details'!$A$18:$L$217, MATCH("A &amp; G ID", 'E4 TB Allocation Details'!$A$18:$L$18, 0),FALSE), 'E2 Allocators'!$B$15:$W$361, MATCH('O5 Details by Class &amp; Accounts'!CJ$18, 'E2 Allocators'!$B$15:$W$15, 0),FALSE)*$E97), 0, VLOOKUP(VLOOKUP($A97, 'E4 TB Allocation Details'!$A$18:$L$217, MATCH("A &amp; G ID", 'E4 TB Allocation Details'!$A$18:$L$18, 0),FALSE), 'E2 Allocators'!$B$15:$W$361, MATCH('O5 Details by Class &amp; Accounts'!CJ$18, 'E2 Allocators'!$B$15:$W$15, 0),FALSE)*$E97)</f>
        <v>0</v>
      </c>
      <c r="CK97" s="1334">
        <f>IF(ISERROR(VLOOKUP(VLOOKUP($A97, 'E4 TB Allocation Details'!$A$18:$L$217, MATCH("A &amp; G ID", 'E4 TB Allocation Details'!$A$18:$L$18, 0),FALSE), 'E2 Allocators'!$B$15:$W$361, MATCH('O5 Details by Class &amp; Accounts'!CK$18, 'E2 Allocators'!$B$15:$W$15, 0),FALSE)*$E97), 0, VLOOKUP(VLOOKUP($A97, 'E4 TB Allocation Details'!$A$18:$L$217, MATCH("A &amp; G ID", 'E4 TB Allocation Details'!$A$18:$L$18, 0),FALSE), 'E2 Allocators'!$B$15:$W$361, MATCH('O5 Details by Class &amp; Accounts'!CK$18, 'E2 Allocators'!$B$15:$W$15, 0),FALSE)*$E97)</f>
        <v>0</v>
      </c>
      <c r="CL97" s="1334">
        <f>IF(ISERROR(VLOOKUP(VLOOKUP($A97, 'E4 TB Allocation Details'!$A$18:$L$217, MATCH("A &amp; G ID", 'E4 TB Allocation Details'!$A$18:$L$18, 0),FALSE), 'E2 Allocators'!$B$15:$W$361, MATCH('O5 Details by Class &amp; Accounts'!CL$18, 'E2 Allocators'!$B$15:$W$15, 0),FALSE)*$E97), 0, VLOOKUP(VLOOKUP($A97, 'E4 TB Allocation Details'!$A$18:$L$217, MATCH("A &amp; G ID", 'E4 TB Allocation Details'!$A$18:$L$18, 0),FALSE), 'E2 Allocators'!$B$15:$W$361, MATCH('O5 Details by Class &amp; Accounts'!CL$18, 'E2 Allocators'!$B$15:$W$15, 0),FALSE)*$E97)</f>
        <v>0</v>
      </c>
      <c r="CM97" s="1334">
        <f>IF(ISERROR(VLOOKUP(VLOOKUP($A97, 'E4 TB Allocation Details'!$A$18:$L$217, MATCH("A &amp; G ID", 'E4 TB Allocation Details'!$A$18:$L$18, 0),FALSE), 'E2 Allocators'!$B$15:$W$361, MATCH('O5 Details by Class &amp; Accounts'!CM$18, 'E2 Allocators'!$B$15:$W$15, 0),FALSE)*$E97), 0, VLOOKUP(VLOOKUP($A97, 'E4 TB Allocation Details'!$A$18:$L$217, MATCH("A &amp; G ID", 'E4 TB Allocation Details'!$A$18:$L$18, 0),FALSE), 'E2 Allocators'!$B$15:$W$361, MATCH('O5 Details by Class &amp; Accounts'!CM$18, 'E2 Allocators'!$B$15:$W$15, 0),FALSE)*$E97)</f>
        <v>0</v>
      </c>
      <c r="CN97" s="1334">
        <f>SUM(BT97:CM97)</f>
        <v>0</v>
      </c>
      <c r="CO97" s="1670">
        <f>+E97-AC97-AX97-BS97-CN97</f>
        <v>-7.2759576141834259E-12</v>
      </c>
      <c r="CQ97" s="1926"/>
    </row>
    <row r="98" spans="1:95" s="64" customFormat="1" ht="12.75" x14ac:dyDescent="0.2">
      <c r="A98" s="1105" t="s">
        <v>454</v>
      </c>
      <c r="B98" s="1106" t="s">
        <v>1388</v>
      </c>
      <c r="C98" s="1667">
        <f>IF(ISERROR(VLOOKUP($A98,'I3 TB Data'!$A$20:$H$465,MATCH('O5 Details by Class &amp; Accounts'!$C$18, 'I3 TB Data'!$A$20:$H$20,0),0)), 0, VLOOKUP($A98,'I3 TB Data'!$A$20:$H$465,MATCH('O5 Details by Class &amp; Accounts'!$C$18,'I3 TB Data'!$A$20:$H$20,0),0))</f>
        <v>-110024</v>
      </c>
      <c r="D98" s="1668"/>
      <c r="E98" s="1667">
        <f>C98+D98</f>
        <v>-110024</v>
      </c>
      <c r="F98" s="1669">
        <f>IF(ISERROR(VLOOKUP($A98, 'E1 Categorization'!A36:E126, MATCH("Customer Component", 'E1 Categorization'!$A$33:$E$33,0), 0)), 0, IF(VLOOKUP($A98, 'E1 Categorization'!A36:E126, MATCH("Customer Component", 'E1 Categorization'!$A$33:$E$33,0), 0)=0, 'O5 Details by Class &amp; Accounts'!$E98, IF(AND(VLOOKUP($A98, 'E1 Categorization'!A36:E126, MATCH("Customer Component", 'E1 Categorization'!$A$33:$E$33,0), 0) &gt;0, VLOOKUP($A98, 'E1 Categorization'!A36:E126, MATCH("Customer Component", 'E1 Categorization'!$A$33:$E$33,0), 0)&lt;1), 'O5 Details by Class &amp; Accounts'!$E98*(1-VLOOKUP($A98, 'E1 Categorization'!A36:E126, MATCH("Customer Component", 'E1 Categorization'!$A$33:$E$33,0), 0)), 0)))</f>
        <v>0</v>
      </c>
      <c r="G98" s="1669">
        <f>IF(ISERROR(VLOOKUP($A98, 'E1 Categorization'!A36:E126, MATCH("Customer Component", 'E1 Categorization'!$A$33:$E$33,0), 0)),0, IF(VLOOKUP($A98, 'E1 Categorization'!A36:E126, MATCH("Customer Component", 'E1 Categorization'!$A$33:$E$33,0), 0)=0, 0, IF(AND(VLOOKUP($A98, 'E1 Categorization'!A36:E126, MATCH("Customer Component", 'E1 Categorization'!$A$33:$E$33,0), 0) &gt;0, VLOOKUP($A98, 'E1 Categorization'!A36:E126, MATCH("Customer Component", 'E1 Categorization'!$A$33:$E$33,0), 0)&lt;1), 'O5 Details by Class &amp; Accounts'!$E98*(VLOOKUP($A98, 'E1 Categorization'!A36:E126, MATCH("Customer Component", 'E1 Categorization'!$A$33:$E$33,0), 0)), 'O5 Details by Class &amp; Accounts'!$E98)))</f>
        <v>0</v>
      </c>
      <c r="H98" s="1334">
        <f>F98+G98</f>
        <v>0</v>
      </c>
      <c r="I98" s="1334">
        <f>IF(ISERROR(VLOOKUP(VLOOKUP($A98, 'E4 TB Allocation Details'!$A$18:$L$217, MATCH("Demand ID", 'E4 TB Allocation Details'!$A$18:$L$18, 0),FALSE), 'E2 Allocators'!$B$15:$W$361, MATCH('O5 Details by Class &amp; Accounts'!I$18, 'E2 Allocators'!$B$15:$W$15, 0),FALSE)*$F98), 0, VLOOKUP(VLOOKUP($A98, 'E4 TB Allocation Details'!$A$18:$L$217, MATCH("Demand ID", 'E4 TB Allocation Details'!$A$18:$L$18, 0),FALSE), 'E2 Allocators'!$B$15:$W$361, MATCH('O5 Details by Class &amp; Accounts'!I$18, 'E2 Allocators'!$B$15:$W$15, 0),FALSE)*$F98)</f>
        <v>0</v>
      </c>
      <c r="J98" s="1334">
        <f>IF(ISERROR(VLOOKUP(VLOOKUP($A98, 'E4 TB Allocation Details'!$A$18:$L$217, MATCH("Demand ID", 'E4 TB Allocation Details'!$A$18:$L$18, 0),FALSE), 'E2 Allocators'!$B$15:$W$361, MATCH('O5 Details by Class &amp; Accounts'!J$18, 'E2 Allocators'!$B$15:$W$15, 0),FALSE)*$F98), 0, VLOOKUP(VLOOKUP($A98, 'E4 TB Allocation Details'!$A$18:$L$217, MATCH("Demand ID", 'E4 TB Allocation Details'!$A$18:$L$18, 0),FALSE), 'E2 Allocators'!$B$15:$W$361, MATCH('O5 Details by Class &amp; Accounts'!J$18, 'E2 Allocators'!$B$15:$W$15, 0),FALSE)*$F98)</f>
        <v>0</v>
      </c>
      <c r="K98" s="1334">
        <f>IF(ISERROR(VLOOKUP(VLOOKUP($A98, 'E4 TB Allocation Details'!$A$18:$L$217, MATCH("Demand ID", 'E4 TB Allocation Details'!$A$18:$L$18, 0),FALSE), 'E2 Allocators'!$B$15:$W$361, MATCH('O5 Details by Class &amp; Accounts'!K$18, 'E2 Allocators'!$B$15:$W$15, 0),FALSE)*$F98), 0, VLOOKUP(VLOOKUP($A98, 'E4 TB Allocation Details'!$A$18:$L$217, MATCH("Demand ID", 'E4 TB Allocation Details'!$A$18:$L$18, 0),FALSE), 'E2 Allocators'!$B$15:$W$361, MATCH('O5 Details by Class &amp; Accounts'!K$18, 'E2 Allocators'!$B$15:$W$15, 0),FALSE)*$F98)</f>
        <v>0</v>
      </c>
      <c r="L98" s="1334">
        <f>IF(ISERROR(VLOOKUP(VLOOKUP($A98, 'E4 TB Allocation Details'!$A$18:$L$217, MATCH("Demand ID", 'E4 TB Allocation Details'!$A$18:$L$18, 0),FALSE), 'E2 Allocators'!$B$15:$W$361, MATCH('O5 Details by Class &amp; Accounts'!L$18, 'E2 Allocators'!$B$15:$W$15, 0),FALSE)*$F98), 0, VLOOKUP(VLOOKUP($A98, 'E4 TB Allocation Details'!$A$18:$L$217, MATCH("Demand ID", 'E4 TB Allocation Details'!$A$18:$L$18, 0),FALSE), 'E2 Allocators'!$B$15:$W$361, MATCH('O5 Details by Class &amp; Accounts'!L$18, 'E2 Allocators'!$B$15:$W$15, 0),FALSE)*$F98)</f>
        <v>0</v>
      </c>
      <c r="M98" s="1334">
        <f>IF(ISERROR(VLOOKUP(VLOOKUP($A98, 'E4 TB Allocation Details'!$A$18:$L$217, MATCH("Demand ID", 'E4 TB Allocation Details'!$A$18:$L$18, 0),FALSE), 'E2 Allocators'!$B$15:$W$361, MATCH('O5 Details by Class &amp; Accounts'!M$18, 'E2 Allocators'!$B$15:$W$15, 0),FALSE)*$F98), 0, VLOOKUP(VLOOKUP($A98, 'E4 TB Allocation Details'!$A$18:$L$217, MATCH("Demand ID", 'E4 TB Allocation Details'!$A$18:$L$18, 0),FALSE), 'E2 Allocators'!$B$15:$W$361, MATCH('O5 Details by Class &amp; Accounts'!M$18, 'E2 Allocators'!$B$15:$W$15, 0),FALSE)*$F98)</f>
        <v>0</v>
      </c>
      <c r="N98" s="1334">
        <f>IF(ISERROR(VLOOKUP(VLOOKUP($A98, 'E4 TB Allocation Details'!$A$18:$L$217, MATCH("Demand ID", 'E4 TB Allocation Details'!$A$18:$L$18, 0),FALSE), 'E2 Allocators'!$B$15:$W$361, MATCH('O5 Details by Class &amp; Accounts'!N$18, 'E2 Allocators'!$B$15:$W$15, 0),FALSE)*$F98), 0, VLOOKUP(VLOOKUP($A98, 'E4 TB Allocation Details'!$A$18:$L$217, MATCH("Demand ID", 'E4 TB Allocation Details'!$A$18:$L$18, 0),FALSE), 'E2 Allocators'!$B$15:$W$361, MATCH('O5 Details by Class &amp; Accounts'!N$18, 'E2 Allocators'!$B$15:$W$15, 0),FALSE)*$F98)</f>
        <v>0</v>
      </c>
      <c r="O98" s="1334">
        <f>IF(ISERROR(VLOOKUP(VLOOKUP($A98, 'E4 TB Allocation Details'!$A$18:$L$217, MATCH("Demand ID", 'E4 TB Allocation Details'!$A$18:$L$18, 0),FALSE), 'E2 Allocators'!$B$15:$W$361, MATCH('O5 Details by Class &amp; Accounts'!O$18, 'E2 Allocators'!$B$15:$W$15, 0),FALSE)*$F98), 0, VLOOKUP(VLOOKUP($A98, 'E4 TB Allocation Details'!$A$18:$L$217, MATCH("Demand ID", 'E4 TB Allocation Details'!$A$18:$L$18, 0),FALSE), 'E2 Allocators'!$B$15:$W$361, MATCH('O5 Details by Class &amp; Accounts'!O$18, 'E2 Allocators'!$B$15:$W$15, 0),FALSE)*$F98)</f>
        <v>0</v>
      </c>
      <c r="P98" s="1334">
        <f>IF(ISERROR(VLOOKUP(VLOOKUP($A98, 'E4 TB Allocation Details'!$A$18:$L$217, MATCH("Demand ID", 'E4 TB Allocation Details'!$A$18:$L$18, 0),FALSE), 'E2 Allocators'!$B$15:$W$361, MATCH('O5 Details by Class &amp; Accounts'!P$18, 'E2 Allocators'!$B$15:$W$15, 0),FALSE)*$F98), 0, VLOOKUP(VLOOKUP($A98, 'E4 TB Allocation Details'!$A$18:$L$217, MATCH("Demand ID", 'E4 TB Allocation Details'!$A$18:$L$18, 0),FALSE), 'E2 Allocators'!$B$15:$W$361, MATCH('O5 Details by Class &amp; Accounts'!P$18, 'E2 Allocators'!$B$15:$W$15, 0),FALSE)*$F98)</f>
        <v>0</v>
      </c>
      <c r="Q98" s="1334">
        <f>IF(ISERROR(VLOOKUP(VLOOKUP($A98, 'E4 TB Allocation Details'!$A$18:$L$217, MATCH("Demand ID", 'E4 TB Allocation Details'!$A$18:$L$18, 0),FALSE), 'E2 Allocators'!$B$15:$W$361, MATCH('O5 Details by Class &amp; Accounts'!Q$18, 'E2 Allocators'!$B$15:$W$15, 0),FALSE)*$F98), 0, VLOOKUP(VLOOKUP($A98, 'E4 TB Allocation Details'!$A$18:$L$217, MATCH("Demand ID", 'E4 TB Allocation Details'!$A$18:$L$18, 0),FALSE), 'E2 Allocators'!$B$15:$W$361, MATCH('O5 Details by Class &amp; Accounts'!Q$18, 'E2 Allocators'!$B$15:$W$15, 0),FALSE)*$F98)</f>
        <v>0</v>
      </c>
      <c r="R98" s="1334">
        <f>IF(ISERROR(VLOOKUP(VLOOKUP($A98, 'E4 TB Allocation Details'!$A$18:$L$217, MATCH("Demand ID", 'E4 TB Allocation Details'!$A$18:$L$18, 0),FALSE), 'E2 Allocators'!$B$15:$W$361, MATCH('O5 Details by Class &amp; Accounts'!R$18, 'E2 Allocators'!$B$15:$W$15, 0),FALSE)*$F98), 0, VLOOKUP(VLOOKUP($A98, 'E4 TB Allocation Details'!$A$18:$L$217, MATCH("Demand ID", 'E4 TB Allocation Details'!$A$18:$L$18, 0),FALSE), 'E2 Allocators'!$B$15:$W$361, MATCH('O5 Details by Class &amp; Accounts'!R$18, 'E2 Allocators'!$B$15:$W$15, 0),FALSE)*$F98)</f>
        <v>0</v>
      </c>
      <c r="S98" s="1334">
        <f>IF(ISERROR(VLOOKUP(VLOOKUP($A98, 'E4 TB Allocation Details'!$A$18:$L$217, MATCH("Demand ID", 'E4 TB Allocation Details'!$A$18:$L$18, 0),FALSE), 'E2 Allocators'!$B$15:$W$361, MATCH('O5 Details by Class &amp; Accounts'!S$18, 'E2 Allocators'!$B$15:$W$15, 0),FALSE)*$F98), 0, VLOOKUP(VLOOKUP($A98, 'E4 TB Allocation Details'!$A$18:$L$217, MATCH("Demand ID", 'E4 TB Allocation Details'!$A$18:$L$18, 0),FALSE), 'E2 Allocators'!$B$15:$W$361, MATCH('O5 Details by Class &amp; Accounts'!S$18, 'E2 Allocators'!$B$15:$W$15, 0),FALSE)*$F98)</f>
        <v>0</v>
      </c>
      <c r="T98" s="1334">
        <f>IF(ISERROR(VLOOKUP(VLOOKUP($A98, 'E4 TB Allocation Details'!$A$18:$L$217, MATCH("Demand ID", 'E4 TB Allocation Details'!$A$18:$L$18, 0),FALSE), 'E2 Allocators'!$B$15:$W$361, MATCH('O5 Details by Class &amp; Accounts'!T$18, 'E2 Allocators'!$B$15:$W$15, 0),FALSE)*$F98), 0, VLOOKUP(VLOOKUP($A98, 'E4 TB Allocation Details'!$A$18:$L$217, MATCH("Demand ID", 'E4 TB Allocation Details'!$A$18:$L$18, 0),FALSE), 'E2 Allocators'!$B$15:$W$361, MATCH('O5 Details by Class &amp; Accounts'!T$18, 'E2 Allocators'!$B$15:$W$15, 0),FALSE)*$F98)</f>
        <v>0</v>
      </c>
      <c r="U98" s="1334">
        <f>IF(ISERROR(VLOOKUP(VLOOKUP($A98, 'E4 TB Allocation Details'!$A$18:$L$217, MATCH("Demand ID", 'E4 TB Allocation Details'!$A$18:$L$18, 0),FALSE), 'E2 Allocators'!$B$15:$W$361, MATCH('O5 Details by Class &amp; Accounts'!U$18, 'E2 Allocators'!$B$15:$W$15, 0),FALSE)*$F98), 0, VLOOKUP(VLOOKUP($A98, 'E4 TB Allocation Details'!$A$18:$L$217, MATCH("Demand ID", 'E4 TB Allocation Details'!$A$18:$L$18, 0),FALSE), 'E2 Allocators'!$B$15:$W$361, MATCH('O5 Details by Class &amp; Accounts'!U$18, 'E2 Allocators'!$B$15:$W$15, 0),FALSE)*$F98)</f>
        <v>0</v>
      </c>
      <c r="V98" s="1334">
        <f>IF(ISERROR(VLOOKUP(VLOOKUP($A98, 'E4 TB Allocation Details'!$A$18:$L$217, MATCH("Demand ID", 'E4 TB Allocation Details'!$A$18:$L$18, 0),FALSE), 'E2 Allocators'!$B$15:$W$361, MATCH('O5 Details by Class &amp; Accounts'!V$18, 'E2 Allocators'!$B$15:$W$15, 0),FALSE)*$F98), 0, VLOOKUP(VLOOKUP($A98, 'E4 TB Allocation Details'!$A$18:$L$217, MATCH("Demand ID", 'E4 TB Allocation Details'!$A$18:$L$18, 0),FALSE), 'E2 Allocators'!$B$15:$W$361, MATCH('O5 Details by Class &amp; Accounts'!V$18, 'E2 Allocators'!$B$15:$W$15, 0),FALSE)*$F98)</f>
        <v>0</v>
      </c>
      <c r="W98" s="1334">
        <f>IF(ISERROR(VLOOKUP(VLOOKUP($A98, 'E4 TB Allocation Details'!$A$18:$L$217, MATCH("Demand ID", 'E4 TB Allocation Details'!$A$18:$L$18, 0),FALSE), 'E2 Allocators'!$B$15:$W$361, MATCH('O5 Details by Class &amp; Accounts'!W$18, 'E2 Allocators'!$B$15:$W$15, 0),FALSE)*$F98), 0, VLOOKUP(VLOOKUP($A98, 'E4 TB Allocation Details'!$A$18:$L$217, MATCH("Demand ID", 'E4 TB Allocation Details'!$A$18:$L$18, 0),FALSE), 'E2 Allocators'!$B$15:$W$361, MATCH('O5 Details by Class &amp; Accounts'!W$18, 'E2 Allocators'!$B$15:$W$15, 0),FALSE)*$F98)</f>
        <v>0</v>
      </c>
      <c r="X98" s="1334">
        <f>IF(ISERROR(VLOOKUP(VLOOKUP($A98, 'E4 TB Allocation Details'!$A$18:$L$217, MATCH("Demand ID", 'E4 TB Allocation Details'!$A$18:$L$18, 0),FALSE), 'E2 Allocators'!$B$15:$W$361, MATCH('O5 Details by Class &amp; Accounts'!X$18, 'E2 Allocators'!$B$15:$W$15, 0),FALSE)*$F98), 0, VLOOKUP(VLOOKUP($A98, 'E4 TB Allocation Details'!$A$18:$L$217, MATCH("Demand ID", 'E4 TB Allocation Details'!$A$18:$L$18, 0),FALSE), 'E2 Allocators'!$B$15:$W$361, MATCH('O5 Details by Class &amp; Accounts'!X$18, 'E2 Allocators'!$B$15:$W$15, 0),FALSE)*$F98)</f>
        <v>0</v>
      </c>
      <c r="Y98" s="1334">
        <f>IF(ISERROR(VLOOKUP(VLOOKUP($A98, 'E4 TB Allocation Details'!$A$18:$L$217, MATCH("Demand ID", 'E4 TB Allocation Details'!$A$18:$L$18, 0),FALSE), 'E2 Allocators'!$B$15:$W$361, MATCH('O5 Details by Class &amp; Accounts'!Y$18, 'E2 Allocators'!$B$15:$W$15, 0),FALSE)*$F98), 0, VLOOKUP(VLOOKUP($A98, 'E4 TB Allocation Details'!$A$18:$L$217, MATCH("Demand ID", 'E4 TB Allocation Details'!$A$18:$L$18, 0),FALSE), 'E2 Allocators'!$B$15:$W$361, MATCH('O5 Details by Class &amp; Accounts'!Y$18, 'E2 Allocators'!$B$15:$W$15, 0),FALSE)*$F98)</f>
        <v>0</v>
      </c>
      <c r="Z98" s="1334">
        <f>IF(ISERROR(VLOOKUP(VLOOKUP($A98, 'E4 TB Allocation Details'!$A$18:$L$217, MATCH("Demand ID", 'E4 TB Allocation Details'!$A$18:$L$18, 0),FALSE), 'E2 Allocators'!$B$15:$W$361, MATCH('O5 Details by Class &amp; Accounts'!Z$18, 'E2 Allocators'!$B$15:$W$15, 0),FALSE)*$F98), 0, VLOOKUP(VLOOKUP($A98, 'E4 TB Allocation Details'!$A$18:$L$217, MATCH("Demand ID", 'E4 TB Allocation Details'!$A$18:$L$18, 0),FALSE), 'E2 Allocators'!$B$15:$W$361, MATCH('O5 Details by Class &amp; Accounts'!Z$18, 'E2 Allocators'!$B$15:$W$15, 0),FALSE)*$F98)</f>
        <v>0</v>
      </c>
      <c r="AA98" s="1334">
        <f>IF(ISERROR(VLOOKUP(VLOOKUP($A98, 'E4 TB Allocation Details'!$A$18:$L$217, MATCH("Demand ID", 'E4 TB Allocation Details'!$A$18:$L$18, 0),FALSE), 'E2 Allocators'!$B$15:$W$361, MATCH('O5 Details by Class &amp; Accounts'!AA$18, 'E2 Allocators'!$B$15:$W$15, 0),FALSE)*$F98), 0, VLOOKUP(VLOOKUP($A98, 'E4 TB Allocation Details'!$A$18:$L$217, MATCH("Demand ID", 'E4 TB Allocation Details'!$A$18:$L$18, 0),FALSE), 'E2 Allocators'!$B$15:$W$361, MATCH('O5 Details by Class &amp; Accounts'!AA$18, 'E2 Allocators'!$B$15:$W$15, 0),FALSE)*$F98)</f>
        <v>0</v>
      </c>
      <c r="AB98" s="1334">
        <f>IF(ISERROR(VLOOKUP(VLOOKUP($A98, 'E4 TB Allocation Details'!$A$18:$L$217, MATCH("Demand ID", 'E4 TB Allocation Details'!$A$18:$L$18, 0),FALSE), 'E2 Allocators'!$B$15:$W$361, MATCH('O5 Details by Class &amp; Accounts'!AB$18, 'E2 Allocators'!$B$15:$W$15, 0),FALSE)*$F98), 0, VLOOKUP(VLOOKUP($A98, 'E4 TB Allocation Details'!$A$18:$L$217, MATCH("Demand ID", 'E4 TB Allocation Details'!$A$18:$L$18, 0),FALSE), 'E2 Allocators'!$B$15:$W$361, MATCH('O5 Details by Class &amp; Accounts'!AB$18, 'E2 Allocators'!$B$15:$W$15, 0),FALSE)*$F98)</f>
        <v>0</v>
      </c>
      <c r="AC98" s="1334">
        <f>SUM(I98:AB98)</f>
        <v>0</v>
      </c>
      <c r="AD98" s="1334">
        <f>IF(ISERROR(VLOOKUP(VLOOKUP($A98, 'E4 TB Allocation Details'!$A$18:$L$217, MATCH("Customer ID", 'E4 TB Allocation Details'!$A$18:$L$18, 0),FALSE), 'E2 Allocators'!$B$15:$W$361, MATCH('O5 Details by Class &amp; Accounts'!AD$18, 'E2 Allocators'!$B$15:$W$15, 0),FALSE)*$G98), 0, VLOOKUP(VLOOKUP($A98, 'E4 TB Allocation Details'!$A$18:$L$217, MATCH("Customer ID", 'E4 TB Allocation Details'!$A$18:$L$18, 0),FALSE), 'E2 Allocators'!$B$15:$W$361, MATCH('O5 Details by Class &amp; Accounts'!AD$18, 'E2 Allocators'!$B$15:$W$15, 0),FALSE)*$G98)</f>
        <v>0</v>
      </c>
      <c r="AE98" s="1334">
        <f>IF(ISERROR(VLOOKUP(VLOOKUP($A98, 'E4 TB Allocation Details'!$A$18:$L$217, MATCH("Customer ID", 'E4 TB Allocation Details'!$A$18:$L$18, 0),FALSE), 'E2 Allocators'!$B$15:$W$361, MATCH('O5 Details by Class &amp; Accounts'!AE$18, 'E2 Allocators'!$B$15:$W$15, 0),FALSE)*$G98), 0, VLOOKUP(VLOOKUP($A98, 'E4 TB Allocation Details'!$A$18:$L$217, MATCH("Customer ID", 'E4 TB Allocation Details'!$A$18:$L$18, 0),FALSE), 'E2 Allocators'!$B$15:$W$361, MATCH('O5 Details by Class &amp; Accounts'!AE$18, 'E2 Allocators'!$B$15:$W$15, 0),FALSE)*$G98)</f>
        <v>0</v>
      </c>
      <c r="AF98" s="1334">
        <f>IF(ISERROR(VLOOKUP(VLOOKUP($A98, 'E4 TB Allocation Details'!$A$18:$L$217, MATCH("Customer ID", 'E4 TB Allocation Details'!$A$18:$L$18, 0),FALSE), 'E2 Allocators'!$B$15:$W$361, MATCH('O5 Details by Class &amp; Accounts'!AF$18, 'E2 Allocators'!$B$15:$W$15, 0),FALSE)*$G98), 0, VLOOKUP(VLOOKUP($A98, 'E4 TB Allocation Details'!$A$18:$L$217, MATCH("Customer ID", 'E4 TB Allocation Details'!$A$18:$L$18, 0),FALSE), 'E2 Allocators'!$B$15:$W$361, MATCH('O5 Details by Class &amp; Accounts'!AF$18, 'E2 Allocators'!$B$15:$W$15, 0),FALSE)*$G98)</f>
        <v>0</v>
      </c>
      <c r="AG98" s="1334">
        <f>IF(ISERROR(VLOOKUP(VLOOKUP($A98, 'E4 TB Allocation Details'!$A$18:$L$217, MATCH("Customer ID", 'E4 TB Allocation Details'!$A$18:$L$18, 0),FALSE), 'E2 Allocators'!$B$15:$W$361, MATCH('O5 Details by Class &amp; Accounts'!AG$18, 'E2 Allocators'!$B$15:$W$15, 0),FALSE)*$G98), 0, VLOOKUP(VLOOKUP($A98, 'E4 TB Allocation Details'!$A$18:$L$217, MATCH("Customer ID", 'E4 TB Allocation Details'!$A$18:$L$18, 0),FALSE), 'E2 Allocators'!$B$15:$W$361, MATCH('O5 Details by Class &amp; Accounts'!AG$18, 'E2 Allocators'!$B$15:$W$15, 0),FALSE)*$G98)</f>
        <v>0</v>
      </c>
      <c r="AH98" s="1334">
        <f>IF(ISERROR(VLOOKUP(VLOOKUP($A98, 'E4 TB Allocation Details'!$A$18:$L$217, MATCH("Customer ID", 'E4 TB Allocation Details'!$A$18:$L$18, 0),FALSE), 'E2 Allocators'!$B$15:$W$361, MATCH('O5 Details by Class &amp; Accounts'!AH$18, 'E2 Allocators'!$B$15:$W$15, 0),FALSE)*$G98), 0, VLOOKUP(VLOOKUP($A98, 'E4 TB Allocation Details'!$A$18:$L$217, MATCH("Customer ID", 'E4 TB Allocation Details'!$A$18:$L$18, 0),FALSE), 'E2 Allocators'!$B$15:$W$361, MATCH('O5 Details by Class &amp; Accounts'!AH$18, 'E2 Allocators'!$B$15:$W$15, 0),FALSE)*$G98)</f>
        <v>0</v>
      </c>
      <c r="AI98" s="1334">
        <f>IF(ISERROR(VLOOKUP(VLOOKUP($A98, 'E4 TB Allocation Details'!$A$18:$L$217, MATCH("Customer ID", 'E4 TB Allocation Details'!$A$18:$L$18, 0),FALSE), 'E2 Allocators'!$B$15:$W$361, MATCH('O5 Details by Class &amp; Accounts'!AI$18, 'E2 Allocators'!$B$15:$W$15, 0),FALSE)*$G98), 0, VLOOKUP(VLOOKUP($A98, 'E4 TB Allocation Details'!$A$18:$L$217, MATCH("Customer ID", 'E4 TB Allocation Details'!$A$18:$L$18, 0),FALSE), 'E2 Allocators'!$B$15:$W$361, MATCH('O5 Details by Class &amp; Accounts'!AI$18, 'E2 Allocators'!$B$15:$W$15, 0),FALSE)*$G98)</f>
        <v>0</v>
      </c>
      <c r="AJ98" s="1334">
        <f>IF(ISERROR(VLOOKUP(VLOOKUP($A98, 'E4 TB Allocation Details'!$A$18:$L$217, MATCH("Customer ID", 'E4 TB Allocation Details'!$A$18:$L$18, 0),FALSE), 'E2 Allocators'!$B$15:$W$361, MATCH('O5 Details by Class &amp; Accounts'!AJ$18, 'E2 Allocators'!$B$15:$W$15, 0),FALSE)*$G98), 0, VLOOKUP(VLOOKUP($A98, 'E4 TB Allocation Details'!$A$18:$L$217, MATCH("Customer ID", 'E4 TB Allocation Details'!$A$18:$L$18, 0),FALSE), 'E2 Allocators'!$B$15:$W$361, MATCH('O5 Details by Class &amp; Accounts'!AJ$18, 'E2 Allocators'!$B$15:$W$15, 0),FALSE)*$G98)</f>
        <v>0</v>
      </c>
      <c r="AK98" s="1334">
        <f>IF(ISERROR(VLOOKUP(VLOOKUP($A98, 'E4 TB Allocation Details'!$A$18:$L$217, MATCH("Customer ID", 'E4 TB Allocation Details'!$A$18:$L$18, 0),FALSE), 'E2 Allocators'!$B$15:$W$361, MATCH('O5 Details by Class &amp; Accounts'!AK$18, 'E2 Allocators'!$B$15:$W$15, 0),FALSE)*$G98), 0, VLOOKUP(VLOOKUP($A98, 'E4 TB Allocation Details'!$A$18:$L$217, MATCH("Customer ID", 'E4 TB Allocation Details'!$A$18:$L$18, 0),FALSE), 'E2 Allocators'!$B$15:$W$361, MATCH('O5 Details by Class &amp; Accounts'!AK$18, 'E2 Allocators'!$B$15:$W$15, 0),FALSE)*$G98)</f>
        <v>0</v>
      </c>
      <c r="AL98" s="1334">
        <f>IF(ISERROR(VLOOKUP(VLOOKUP($A98, 'E4 TB Allocation Details'!$A$18:$L$217, MATCH("Customer ID", 'E4 TB Allocation Details'!$A$18:$L$18, 0),FALSE), 'E2 Allocators'!$B$15:$W$361, MATCH('O5 Details by Class &amp; Accounts'!AL$18, 'E2 Allocators'!$B$15:$W$15, 0),FALSE)*$G98), 0, VLOOKUP(VLOOKUP($A98, 'E4 TB Allocation Details'!$A$18:$L$217, MATCH("Customer ID", 'E4 TB Allocation Details'!$A$18:$L$18, 0),FALSE), 'E2 Allocators'!$B$15:$W$361, MATCH('O5 Details by Class &amp; Accounts'!AL$18, 'E2 Allocators'!$B$15:$W$15, 0),FALSE)*$G98)</f>
        <v>0</v>
      </c>
      <c r="AM98" s="1334">
        <f>IF(ISERROR(VLOOKUP(VLOOKUP($A98, 'E4 TB Allocation Details'!$A$18:$L$217, MATCH("Customer ID", 'E4 TB Allocation Details'!$A$18:$L$18, 0),FALSE), 'E2 Allocators'!$B$15:$W$361, MATCH('O5 Details by Class &amp; Accounts'!AM$18, 'E2 Allocators'!$B$15:$W$15, 0),FALSE)*$G98), 0, VLOOKUP(VLOOKUP($A98, 'E4 TB Allocation Details'!$A$18:$L$217, MATCH("Customer ID", 'E4 TB Allocation Details'!$A$18:$L$18, 0),FALSE), 'E2 Allocators'!$B$15:$W$361, MATCH('O5 Details by Class &amp; Accounts'!AM$18, 'E2 Allocators'!$B$15:$W$15, 0),FALSE)*$G98)</f>
        <v>0</v>
      </c>
      <c r="AN98" s="1334">
        <f>IF(ISERROR(VLOOKUP(VLOOKUP($A98, 'E4 TB Allocation Details'!$A$18:$L$217, MATCH("Customer ID", 'E4 TB Allocation Details'!$A$18:$L$18, 0),FALSE), 'E2 Allocators'!$B$15:$W$361, MATCH('O5 Details by Class &amp; Accounts'!AN$18, 'E2 Allocators'!$B$15:$W$15, 0),FALSE)*$G98), 0, VLOOKUP(VLOOKUP($A98, 'E4 TB Allocation Details'!$A$18:$L$217, MATCH("Customer ID", 'E4 TB Allocation Details'!$A$18:$L$18, 0),FALSE), 'E2 Allocators'!$B$15:$W$361, MATCH('O5 Details by Class &amp; Accounts'!AN$18, 'E2 Allocators'!$B$15:$W$15, 0),FALSE)*$G98)</f>
        <v>0</v>
      </c>
      <c r="AO98" s="1334">
        <f>IF(ISERROR(VLOOKUP(VLOOKUP($A98, 'E4 TB Allocation Details'!$A$18:$L$217, MATCH("Customer ID", 'E4 TB Allocation Details'!$A$18:$L$18, 0),FALSE), 'E2 Allocators'!$B$15:$W$361, MATCH('O5 Details by Class &amp; Accounts'!AO$18, 'E2 Allocators'!$B$15:$W$15, 0),FALSE)*$G98), 0, VLOOKUP(VLOOKUP($A98, 'E4 TB Allocation Details'!$A$18:$L$217, MATCH("Customer ID", 'E4 TB Allocation Details'!$A$18:$L$18, 0),FALSE), 'E2 Allocators'!$B$15:$W$361, MATCH('O5 Details by Class &amp; Accounts'!AO$18, 'E2 Allocators'!$B$15:$W$15, 0),FALSE)*$G98)</f>
        <v>0</v>
      </c>
      <c r="AP98" s="1334">
        <f>IF(ISERROR(VLOOKUP(VLOOKUP($A98, 'E4 TB Allocation Details'!$A$18:$L$217, MATCH("Customer ID", 'E4 TB Allocation Details'!$A$18:$L$18, 0),FALSE), 'E2 Allocators'!$B$15:$W$361, MATCH('O5 Details by Class &amp; Accounts'!AP$18, 'E2 Allocators'!$B$15:$W$15, 0),FALSE)*$G98), 0, VLOOKUP(VLOOKUP($A98, 'E4 TB Allocation Details'!$A$18:$L$217, MATCH("Customer ID", 'E4 TB Allocation Details'!$A$18:$L$18, 0),FALSE), 'E2 Allocators'!$B$15:$W$361, MATCH('O5 Details by Class &amp; Accounts'!AP$18, 'E2 Allocators'!$B$15:$W$15, 0),FALSE)*$G98)</f>
        <v>0</v>
      </c>
      <c r="AQ98" s="1334">
        <f>IF(ISERROR(VLOOKUP(VLOOKUP($A98, 'E4 TB Allocation Details'!$A$18:$L$217, MATCH("Customer ID", 'E4 TB Allocation Details'!$A$18:$L$18, 0),FALSE), 'E2 Allocators'!$B$15:$W$361, MATCH('O5 Details by Class &amp; Accounts'!AQ$18, 'E2 Allocators'!$B$15:$W$15, 0),FALSE)*$G98), 0, VLOOKUP(VLOOKUP($A98, 'E4 TB Allocation Details'!$A$18:$L$217, MATCH("Customer ID", 'E4 TB Allocation Details'!$A$18:$L$18, 0),FALSE), 'E2 Allocators'!$B$15:$W$361, MATCH('O5 Details by Class &amp; Accounts'!AQ$18, 'E2 Allocators'!$B$15:$W$15, 0),FALSE)*$G98)</f>
        <v>0</v>
      </c>
      <c r="AR98" s="1334">
        <f>IF(ISERROR(VLOOKUP(VLOOKUP($A98, 'E4 TB Allocation Details'!$A$18:$L$217, MATCH("Customer ID", 'E4 TB Allocation Details'!$A$18:$L$18, 0),FALSE), 'E2 Allocators'!$B$15:$W$361, MATCH('O5 Details by Class &amp; Accounts'!AR$18, 'E2 Allocators'!$B$15:$W$15, 0),FALSE)*$G98), 0, VLOOKUP(VLOOKUP($A98, 'E4 TB Allocation Details'!$A$18:$L$217, MATCH("Customer ID", 'E4 TB Allocation Details'!$A$18:$L$18, 0),FALSE), 'E2 Allocators'!$B$15:$W$361, MATCH('O5 Details by Class &amp; Accounts'!AR$18, 'E2 Allocators'!$B$15:$W$15, 0),FALSE)*$G98)</f>
        <v>0</v>
      </c>
      <c r="AS98" s="1334">
        <f>IF(ISERROR(VLOOKUP(VLOOKUP($A98, 'E4 TB Allocation Details'!$A$18:$L$217, MATCH("Customer ID", 'E4 TB Allocation Details'!$A$18:$L$18, 0),FALSE), 'E2 Allocators'!$B$15:$W$361, MATCH('O5 Details by Class &amp; Accounts'!AS$18, 'E2 Allocators'!$B$15:$W$15, 0),FALSE)*$G98), 0, VLOOKUP(VLOOKUP($A98, 'E4 TB Allocation Details'!$A$18:$L$217, MATCH("Customer ID", 'E4 TB Allocation Details'!$A$18:$L$18, 0),FALSE), 'E2 Allocators'!$B$15:$W$361, MATCH('O5 Details by Class &amp; Accounts'!AS$18, 'E2 Allocators'!$B$15:$W$15, 0),FALSE)*$G98)</f>
        <v>0</v>
      </c>
      <c r="AT98" s="1334">
        <f>IF(ISERROR(VLOOKUP(VLOOKUP($A98, 'E4 TB Allocation Details'!$A$18:$L$217, MATCH("Customer ID", 'E4 TB Allocation Details'!$A$18:$L$18, 0),FALSE), 'E2 Allocators'!$B$15:$W$361, MATCH('O5 Details by Class &amp; Accounts'!AT$18, 'E2 Allocators'!$B$15:$W$15, 0),FALSE)*$G98), 0, VLOOKUP(VLOOKUP($A98, 'E4 TB Allocation Details'!$A$18:$L$217, MATCH("Customer ID", 'E4 TB Allocation Details'!$A$18:$L$18, 0),FALSE), 'E2 Allocators'!$B$15:$W$361, MATCH('O5 Details by Class &amp; Accounts'!AT$18, 'E2 Allocators'!$B$15:$W$15, 0),FALSE)*$G98)</f>
        <v>0</v>
      </c>
      <c r="AU98" s="1334">
        <f>IF(ISERROR(VLOOKUP(VLOOKUP($A98, 'E4 TB Allocation Details'!$A$18:$L$217, MATCH("Customer ID", 'E4 TB Allocation Details'!$A$18:$L$18, 0),FALSE), 'E2 Allocators'!$B$15:$W$361, MATCH('O5 Details by Class &amp; Accounts'!AU$18, 'E2 Allocators'!$B$15:$W$15, 0),FALSE)*$G98), 0, VLOOKUP(VLOOKUP($A98, 'E4 TB Allocation Details'!$A$18:$L$217, MATCH("Customer ID", 'E4 TB Allocation Details'!$A$18:$L$18, 0),FALSE), 'E2 Allocators'!$B$15:$W$361, MATCH('O5 Details by Class &amp; Accounts'!AU$18, 'E2 Allocators'!$B$15:$W$15, 0),FALSE)*$G98)</f>
        <v>0</v>
      </c>
      <c r="AV98" s="1334">
        <f>IF(ISERROR(VLOOKUP(VLOOKUP($A98, 'E4 TB Allocation Details'!$A$18:$L$217, MATCH("Customer ID", 'E4 TB Allocation Details'!$A$18:$L$18, 0),FALSE), 'E2 Allocators'!$B$15:$W$361, MATCH('O5 Details by Class &amp; Accounts'!AV$18, 'E2 Allocators'!$B$15:$W$15, 0),FALSE)*$G98), 0, VLOOKUP(VLOOKUP($A98, 'E4 TB Allocation Details'!$A$18:$L$217, MATCH("Customer ID", 'E4 TB Allocation Details'!$A$18:$L$18, 0),FALSE), 'E2 Allocators'!$B$15:$W$361, MATCH('O5 Details by Class &amp; Accounts'!AV$18, 'E2 Allocators'!$B$15:$W$15, 0),FALSE)*$G98)</f>
        <v>0</v>
      </c>
      <c r="AW98" s="1334">
        <f>IF(ISERROR(VLOOKUP(VLOOKUP($A98, 'E4 TB Allocation Details'!$A$18:$L$217, MATCH("Customer ID", 'E4 TB Allocation Details'!$A$18:$L$18, 0),FALSE), 'E2 Allocators'!$B$15:$W$361, MATCH('O5 Details by Class &amp; Accounts'!AW$18, 'E2 Allocators'!$B$15:$W$15, 0),FALSE)*$G98), 0, VLOOKUP(VLOOKUP($A98, 'E4 TB Allocation Details'!$A$18:$L$217, MATCH("Customer ID", 'E4 TB Allocation Details'!$A$18:$L$18, 0),FALSE), 'E2 Allocators'!$B$15:$W$361, MATCH('O5 Details by Class &amp; Accounts'!AW$18, 'E2 Allocators'!$B$15:$W$15, 0),FALSE)*$G98)</f>
        <v>0</v>
      </c>
      <c r="AX98" s="1334">
        <f>SUM(AD98:AW98)</f>
        <v>0</v>
      </c>
      <c r="AY98" s="1334">
        <f>IF(ISERROR(VLOOKUP(VLOOKUP($A98, 'E4 TB Allocation Details'!$A$18:$L$217, MATCH("Misc ID", 'E4 TB Allocation Details'!$A$18:$L$18, 0),FALSE), 'E2 Allocators'!$B$15:$W$361, MATCH('O5 Details by Class &amp; Accounts'!AY$18, 'E2 Allocators'!$B$15:$W$15, 0),FALSE)*$E98), 0, VLOOKUP(VLOOKUP($A98, 'E4 TB Allocation Details'!$A$18:$L$217, MATCH("Misc ID", 'E4 TB Allocation Details'!$A$18:$L$18, 0),FALSE), 'E2 Allocators'!$B$15:$W$361, MATCH('O5 Details by Class &amp; Accounts'!AY$18, 'E2 Allocators'!$B$15:$W$15, 0),FALSE)*$E98)</f>
        <v>-71643.453561796458</v>
      </c>
      <c r="AZ98" s="1334">
        <f>IF(ISERROR(VLOOKUP(VLOOKUP($A98, 'E4 TB Allocation Details'!$A$18:$L$217, MATCH("Misc ID", 'E4 TB Allocation Details'!$A$18:$L$18, 0),FALSE), 'E2 Allocators'!$B$15:$W$361, MATCH('O5 Details by Class &amp; Accounts'!AZ$18, 'E2 Allocators'!$B$15:$W$15, 0),FALSE)*$E98), 0, VLOOKUP(VLOOKUP($A98, 'E4 TB Allocation Details'!$A$18:$L$217, MATCH("Misc ID", 'E4 TB Allocation Details'!$A$18:$L$18, 0),FALSE), 'E2 Allocators'!$B$15:$W$361, MATCH('O5 Details by Class &amp; Accounts'!AZ$18, 'E2 Allocators'!$B$15:$W$15, 0),FALSE)*$E98)</f>
        <v>-12996.348515145201</v>
      </c>
      <c r="BA98" s="1334">
        <f>IF(ISERROR(VLOOKUP(VLOOKUP($A98, 'E4 TB Allocation Details'!$A$18:$L$217, MATCH("Misc ID", 'E4 TB Allocation Details'!$A$18:$L$18, 0),FALSE), 'E2 Allocators'!$B$15:$W$361, MATCH('O5 Details by Class &amp; Accounts'!BA$18, 'E2 Allocators'!$B$15:$W$15, 0),FALSE)*$E98), 0, VLOOKUP(VLOOKUP($A98, 'E4 TB Allocation Details'!$A$18:$L$217, MATCH("Misc ID", 'E4 TB Allocation Details'!$A$18:$L$18, 0),FALSE), 'E2 Allocators'!$B$15:$W$361, MATCH('O5 Details by Class &amp; Accounts'!BA$18, 'E2 Allocators'!$B$15:$W$15, 0),FALSE)*$E98)</f>
        <v>-12258.571110458004</v>
      </c>
      <c r="BB98" s="1334">
        <f>IF(ISERROR(VLOOKUP(VLOOKUP($A98, 'E4 TB Allocation Details'!$A$18:$L$217, MATCH("Misc ID", 'E4 TB Allocation Details'!$A$18:$L$18, 0),FALSE), 'E2 Allocators'!$B$15:$W$361, MATCH('O5 Details by Class &amp; Accounts'!BB$18, 'E2 Allocators'!$B$15:$W$15, 0),FALSE)*$E98), 0, VLOOKUP(VLOOKUP($A98, 'E4 TB Allocation Details'!$A$18:$L$217, MATCH("Misc ID", 'E4 TB Allocation Details'!$A$18:$L$18, 0),FALSE), 'E2 Allocators'!$B$15:$W$361, MATCH('O5 Details by Class &amp; Accounts'!BB$18, 'E2 Allocators'!$B$15:$W$15, 0),FALSE)*$E98)</f>
        <v>0</v>
      </c>
      <c r="BC98" s="1334">
        <f>IF(ISERROR(VLOOKUP(VLOOKUP($A98, 'E4 TB Allocation Details'!$A$18:$L$217, MATCH("Misc ID", 'E4 TB Allocation Details'!$A$18:$L$18, 0),FALSE), 'E2 Allocators'!$B$15:$W$361, MATCH('O5 Details by Class &amp; Accounts'!BC$18, 'E2 Allocators'!$B$15:$W$15, 0),FALSE)*$E98), 0, VLOOKUP(VLOOKUP($A98, 'E4 TB Allocation Details'!$A$18:$L$217, MATCH("Misc ID", 'E4 TB Allocation Details'!$A$18:$L$18, 0),FALSE), 'E2 Allocators'!$B$15:$W$361, MATCH('O5 Details by Class &amp; Accounts'!BC$18, 'E2 Allocators'!$B$15:$W$15, 0),FALSE)*$E98)</f>
        <v>-3830.1478402705984</v>
      </c>
      <c r="BD98" s="1334">
        <f>IF(ISERROR(VLOOKUP(VLOOKUP($A98, 'E4 TB Allocation Details'!$A$18:$L$217, MATCH("Misc ID", 'E4 TB Allocation Details'!$A$18:$L$18, 0),FALSE), 'E2 Allocators'!$B$15:$W$361, MATCH('O5 Details by Class &amp; Accounts'!BD$18, 'E2 Allocators'!$B$15:$W$15, 0),FALSE)*$E98), 0, VLOOKUP(VLOOKUP($A98, 'E4 TB Allocation Details'!$A$18:$L$217, MATCH("Misc ID", 'E4 TB Allocation Details'!$A$18:$L$18, 0),FALSE), 'E2 Allocators'!$B$15:$W$361, MATCH('O5 Details by Class &amp; Accounts'!BD$18, 'E2 Allocators'!$B$15:$W$15, 0),FALSE)*$E98)</f>
        <v>-4788.6531738264366</v>
      </c>
      <c r="BE98" s="1334">
        <f>IF(ISERROR(VLOOKUP(VLOOKUP($A98, 'E4 TB Allocation Details'!$A$18:$L$217, MATCH("Misc ID", 'E4 TB Allocation Details'!$A$18:$L$18, 0),FALSE), 'E2 Allocators'!$B$15:$W$361, MATCH('O5 Details by Class &amp; Accounts'!BE$18, 'E2 Allocators'!$B$15:$W$15, 0),FALSE)*$E98), 0, VLOOKUP(VLOOKUP($A98, 'E4 TB Allocation Details'!$A$18:$L$217, MATCH("Misc ID", 'E4 TB Allocation Details'!$A$18:$L$18, 0),FALSE), 'E2 Allocators'!$B$15:$W$361, MATCH('O5 Details by Class &amp; Accounts'!BE$18, 'E2 Allocators'!$B$15:$W$15, 0),FALSE)*$E98)</f>
        <v>-3600.5072744885906</v>
      </c>
      <c r="BF98" s="1334">
        <f>IF(ISERROR(VLOOKUP(VLOOKUP($A98, 'E4 TB Allocation Details'!$A$18:$L$217, MATCH("Misc ID", 'E4 TB Allocation Details'!$A$18:$L$18, 0),FALSE), 'E2 Allocators'!$B$15:$W$361, MATCH('O5 Details by Class &amp; Accounts'!BF$18, 'E2 Allocators'!$B$15:$W$15, 0),FALSE)*$E98), 0, VLOOKUP(VLOOKUP($A98, 'E4 TB Allocation Details'!$A$18:$L$217, MATCH("Misc ID", 'E4 TB Allocation Details'!$A$18:$L$18, 0),FALSE), 'E2 Allocators'!$B$15:$W$361, MATCH('O5 Details by Class &amp; Accounts'!BF$18, 'E2 Allocators'!$B$15:$W$15, 0),FALSE)*$E98)</f>
        <v>-237.19966520571796</v>
      </c>
      <c r="BG98" s="1334">
        <f>IF(ISERROR(VLOOKUP(VLOOKUP($A98, 'E4 TB Allocation Details'!$A$18:$L$217, MATCH("Misc ID", 'E4 TB Allocation Details'!$A$18:$L$18, 0),FALSE), 'E2 Allocators'!$B$15:$W$361, MATCH('O5 Details by Class &amp; Accounts'!BG$18, 'E2 Allocators'!$B$15:$W$15, 0),FALSE)*$E98), 0, VLOOKUP(VLOOKUP($A98, 'E4 TB Allocation Details'!$A$18:$L$217, MATCH("Misc ID", 'E4 TB Allocation Details'!$A$18:$L$18, 0),FALSE), 'E2 Allocators'!$B$15:$W$361, MATCH('O5 Details by Class &amp; Accounts'!BG$18, 'E2 Allocators'!$B$15:$W$15, 0),FALSE)*$E98)</f>
        <v>-669.11885880900866</v>
      </c>
      <c r="BH98" s="1334">
        <f>IF(ISERROR(VLOOKUP(VLOOKUP($A98, 'E4 TB Allocation Details'!$A$18:$L$217, MATCH("Misc ID", 'E4 TB Allocation Details'!$A$18:$L$18, 0),FALSE), 'E2 Allocators'!$B$15:$W$361, MATCH('O5 Details by Class &amp; Accounts'!BH$18, 'E2 Allocators'!$B$15:$W$15, 0),FALSE)*$E98), 0, VLOOKUP(VLOOKUP($A98, 'E4 TB Allocation Details'!$A$18:$L$217, MATCH("Misc ID", 'E4 TB Allocation Details'!$A$18:$L$18, 0),FALSE), 'E2 Allocators'!$B$15:$W$361, MATCH('O5 Details by Class &amp; Accounts'!BH$18, 'E2 Allocators'!$B$15:$W$15, 0),FALSE)*$E98)</f>
        <v>0</v>
      </c>
      <c r="BI98" s="1334">
        <f>IF(ISERROR(VLOOKUP(VLOOKUP($A98, 'E4 TB Allocation Details'!$A$18:$L$217, MATCH("Misc ID", 'E4 TB Allocation Details'!$A$18:$L$18, 0),FALSE), 'E2 Allocators'!$B$15:$W$361, MATCH('O5 Details by Class &amp; Accounts'!BI$18, 'E2 Allocators'!$B$15:$W$15, 0),FALSE)*$E98), 0, VLOOKUP(VLOOKUP($A98, 'E4 TB Allocation Details'!$A$18:$L$217, MATCH("Misc ID", 'E4 TB Allocation Details'!$A$18:$L$18, 0),FALSE), 'E2 Allocators'!$B$15:$W$361, MATCH('O5 Details by Class &amp; Accounts'!BI$18, 'E2 Allocators'!$B$15:$W$15, 0),FALSE)*$E98)</f>
        <v>0</v>
      </c>
      <c r="BJ98" s="1334">
        <f>IF(ISERROR(VLOOKUP(VLOOKUP($A98, 'E4 TB Allocation Details'!$A$18:$L$217, MATCH("Misc ID", 'E4 TB Allocation Details'!$A$18:$L$18, 0),FALSE), 'E2 Allocators'!$B$15:$W$361, MATCH('O5 Details by Class &amp; Accounts'!BJ$18, 'E2 Allocators'!$B$15:$W$15, 0),FALSE)*$E98), 0, VLOOKUP(VLOOKUP($A98, 'E4 TB Allocation Details'!$A$18:$L$217, MATCH("Misc ID", 'E4 TB Allocation Details'!$A$18:$L$18, 0),FALSE), 'E2 Allocators'!$B$15:$W$361, MATCH('O5 Details by Class &amp; Accounts'!BJ$18, 'E2 Allocators'!$B$15:$W$15, 0),FALSE)*$E98)</f>
        <v>0</v>
      </c>
      <c r="BK98" s="1334">
        <f>IF(ISERROR(VLOOKUP(VLOOKUP($A98, 'E4 TB Allocation Details'!$A$18:$L$217, MATCH("Misc ID", 'E4 TB Allocation Details'!$A$18:$L$18, 0),FALSE), 'E2 Allocators'!$B$15:$W$361, MATCH('O5 Details by Class &amp; Accounts'!BK$18, 'E2 Allocators'!$B$15:$W$15, 0),FALSE)*$E98), 0, VLOOKUP(VLOOKUP($A98, 'E4 TB Allocation Details'!$A$18:$L$217, MATCH("Misc ID", 'E4 TB Allocation Details'!$A$18:$L$18, 0),FALSE), 'E2 Allocators'!$B$15:$W$361, MATCH('O5 Details by Class &amp; Accounts'!BK$18, 'E2 Allocators'!$B$15:$W$15, 0),FALSE)*$E98)</f>
        <v>0</v>
      </c>
      <c r="BL98" s="1334">
        <f>IF(ISERROR(VLOOKUP(VLOOKUP($A98, 'E4 TB Allocation Details'!$A$18:$L$217, MATCH("Misc ID", 'E4 TB Allocation Details'!$A$18:$L$18, 0),FALSE), 'E2 Allocators'!$B$15:$W$361, MATCH('O5 Details by Class &amp; Accounts'!BL$18, 'E2 Allocators'!$B$15:$W$15, 0),FALSE)*$E98), 0, VLOOKUP(VLOOKUP($A98, 'E4 TB Allocation Details'!$A$18:$L$217, MATCH("Misc ID", 'E4 TB Allocation Details'!$A$18:$L$18, 0),FALSE), 'E2 Allocators'!$B$15:$W$361, MATCH('O5 Details by Class &amp; Accounts'!BL$18, 'E2 Allocators'!$B$15:$W$15, 0),FALSE)*$E98)</f>
        <v>0</v>
      </c>
      <c r="BM98" s="1334">
        <f>IF(ISERROR(VLOOKUP(VLOOKUP($A98, 'E4 TB Allocation Details'!$A$18:$L$217, MATCH("Misc ID", 'E4 TB Allocation Details'!$A$18:$L$18, 0),FALSE), 'E2 Allocators'!$B$15:$W$361, MATCH('O5 Details by Class &amp; Accounts'!BM$18, 'E2 Allocators'!$B$15:$W$15, 0),FALSE)*$E98), 0, VLOOKUP(VLOOKUP($A98, 'E4 TB Allocation Details'!$A$18:$L$217, MATCH("Misc ID", 'E4 TB Allocation Details'!$A$18:$L$18, 0),FALSE), 'E2 Allocators'!$B$15:$W$361, MATCH('O5 Details by Class &amp; Accounts'!BM$18, 'E2 Allocators'!$B$15:$W$15, 0),FALSE)*$E98)</f>
        <v>0</v>
      </c>
      <c r="BN98" s="1334">
        <f>IF(ISERROR(VLOOKUP(VLOOKUP($A98, 'E4 TB Allocation Details'!$A$18:$L$217, MATCH("Misc ID", 'E4 TB Allocation Details'!$A$18:$L$18, 0),FALSE), 'E2 Allocators'!$B$15:$W$361, MATCH('O5 Details by Class &amp; Accounts'!BN$18, 'E2 Allocators'!$B$15:$W$15, 0),FALSE)*$E98), 0, VLOOKUP(VLOOKUP($A98, 'E4 TB Allocation Details'!$A$18:$L$217, MATCH("Misc ID", 'E4 TB Allocation Details'!$A$18:$L$18, 0),FALSE), 'E2 Allocators'!$B$15:$W$361, MATCH('O5 Details by Class &amp; Accounts'!BN$18, 'E2 Allocators'!$B$15:$W$15, 0),FALSE)*$E98)</f>
        <v>0</v>
      </c>
      <c r="BO98" s="1334">
        <f>IF(ISERROR(VLOOKUP(VLOOKUP($A98, 'E4 TB Allocation Details'!$A$18:$L$217, MATCH("Misc ID", 'E4 TB Allocation Details'!$A$18:$L$18, 0),FALSE), 'E2 Allocators'!$B$15:$W$361, MATCH('O5 Details by Class &amp; Accounts'!BO$18, 'E2 Allocators'!$B$15:$W$15, 0),FALSE)*$E98), 0, VLOOKUP(VLOOKUP($A98, 'E4 TB Allocation Details'!$A$18:$L$217, MATCH("Misc ID", 'E4 TB Allocation Details'!$A$18:$L$18, 0),FALSE), 'E2 Allocators'!$B$15:$W$361, MATCH('O5 Details by Class &amp; Accounts'!BO$18, 'E2 Allocators'!$B$15:$W$15, 0),FALSE)*$E98)</f>
        <v>0</v>
      </c>
      <c r="BP98" s="1334">
        <f>IF(ISERROR(VLOOKUP(VLOOKUP($A98, 'E4 TB Allocation Details'!$A$18:$L$217, MATCH("Misc ID", 'E4 TB Allocation Details'!$A$18:$L$18, 0),FALSE), 'E2 Allocators'!$B$15:$W$361, MATCH('O5 Details by Class &amp; Accounts'!BP$18, 'E2 Allocators'!$B$15:$W$15, 0),FALSE)*$E98), 0, VLOOKUP(VLOOKUP($A98, 'E4 TB Allocation Details'!$A$18:$L$217, MATCH("Misc ID", 'E4 TB Allocation Details'!$A$18:$L$18, 0),FALSE), 'E2 Allocators'!$B$15:$W$361, MATCH('O5 Details by Class &amp; Accounts'!BP$18, 'E2 Allocators'!$B$15:$W$15, 0),FALSE)*$E98)</f>
        <v>0</v>
      </c>
      <c r="BQ98" s="1334">
        <f>IF(ISERROR(VLOOKUP(VLOOKUP($A98, 'E4 TB Allocation Details'!$A$18:$L$217, MATCH("Misc ID", 'E4 TB Allocation Details'!$A$18:$L$18, 0),FALSE), 'E2 Allocators'!$B$15:$W$361, MATCH('O5 Details by Class &amp; Accounts'!BQ$18, 'E2 Allocators'!$B$15:$W$15, 0),FALSE)*$E98), 0, VLOOKUP(VLOOKUP($A98, 'E4 TB Allocation Details'!$A$18:$L$217, MATCH("Misc ID", 'E4 TB Allocation Details'!$A$18:$L$18, 0),FALSE), 'E2 Allocators'!$B$15:$W$361, MATCH('O5 Details by Class &amp; Accounts'!BQ$18, 'E2 Allocators'!$B$15:$W$15, 0),FALSE)*$E98)</f>
        <v>0</v>
      </c>
      <c r="BR98" s="1334">
        <f>IF(ISERROR(VLOOKUP(VLOOKUP($A98, 'E4 TB Allocation Details'!$A$18:$L$217, MATCH("Misc ID", 'E4 TB Allocation Details'!$A$18:$L$18, 0),FALSE), 'E2 Allocators'!$B$15:$W$361, MATCH('O5 Details by Class &amp; Accounts'!BR$18, 'E2 Allocators'!$B$15:$W$15, 0),FALSE)*$E98), 0, VLOOKUP(VLOOKUP($A98, 'E4 TB Allocation Details'!$A$18:$L$217, MATCH("Misc ID", 'E4 TB Allocation Details'!$A$18:$L$18, 0),FALSE), 'E2 Allocators'!$B$15:$W$361, MATCH('O5 Details by Class &amp; Accounts'!BR$18, 'E2 Allocators'!$B$15:$W$15, 0),FALSE)*$E98)</f>
        <v>0</v>
      </c>
      <c r="BS98" s="1334">
        <f>SUM(AY98:BR98)</f>
        <v>-110024.00000000001</v>
      </c>
      <c r="BT98" s="1334">
        <f>IF(ISERROR(VLOOKUP(VLOOKUP($A98, 'E4 TB Allocation Details'!$A$18:$L$217, MATCH("A &amp; G ID", 'E4 TB Allocation Details'!$A$18:$L$18, 0),FALSE), 'E2 Allocators'!$B$15:$W$361, MATCH('O5 Details by Class &amp; Accounts'!BT$18, 'E2 Allocators'!$B$15:$W$15, 0),FALSE)*$E98), 0, VLOOKUP(VLOOKUP($A98, 'E4 TB Allocation Details'!$A$18:$L$217, MATCH("A &amp; G ID", 'E4 TB Allocation Details'!$A$18:$L$18, 0),FALSE), 'E2 Allocators'!$B$15:$W$361, MATCH('O5 Details by Class &amp; Accounts'!BT$18, 'E2 Allocators'!$B$15:$W$15, 0),FALSE)*$E98)</f>
        <v>0</v>
      </c>
      <c r="BU98" s="1334">
        <f>IF(ISERROR(VLOOKUP(VLOOKUP($A98, 'E4 TB Allocation Details'!$A$18:$L$217, MATCH("A &amp; G ID", 'E4 TB Allocation Details'!$A$18:$L$18, 0),FALSE), 'E2 Allocators'!$B$15:$W$361, MATCH('O5 Details by Class &amp; Accounts'!BU$18, 'E2 Allocators'!$B$15:$W$15, 0),FALSE)*$E98), 0, VLOOKUP(VLOOKUP($A98, 'E4 TB Allocation Details'!$A$18:$L$217, MATCH("A &amp; G ID", 'E4 TB Allocation Details'!$A$18:$L$18, 0),FALSE), 'E2 Allocators'!$B$15:$W$361, MATCH('O5 Details by Class &amp; Accounts'!BU$18, 'E2 Allocators'!$B$15:$W$15, 0),FALSE)*$E98)</f>
        <v>0</v>
      </c>
      <c r="BV98" s="1334">
        <f>IF(ISERROR(VLOOKUP(VLOOKUP($A98, 'E4 TB Allocation Details'!$A$18:$L$217, MATCH("A &amp; G ID", 'E4 TB Allocation Details'!$A$18:$L$18, 0),FALSE), 'E2 Allocators'!$B$15:$W$361, MATCH('O5 Details by Class &amp; Accounts'!BV$18, 'E2 Allocators'!$B$15:$W$15, 0),FALSE)*$E98), 0, VLOOKUP(VLOOKUP($A98, 'E4 TB Allocation Details'!$A$18:$L$217, MATCH("A &amp; G ID", 'E4 TB Allocation Details'!$A$18:$L$18, 0),FALSE), 'E2 Allocators'!$B$15:$W$361, MATCH('O5 Details by Class &amp; Accounts'!BV$18, 'E2 Allocators'!$B$15:$W$15, 0),FALSE)*$E98)</f>
        <v>0</v>
      </c>
      <c r="BW98" s="1334">
        <f>IF(ISERROR(VLOOKUP(VLOOKUP($A98, 'E4 TB Allocation Details'!$A$18:$L$217, MATCH("A &amp; G ID", 'E4 TB Allocation Details'!$A$18:$L$18, 0),FALSE), 'E2 Allocators'!$B$15:$W$361, MATCH('O5 Details by Class &amp; Accounts'!BW$18, 'E2 Allocators'!$B$15:$W$15, 0),FALSE)*$E98), 0, VLOOKUP(VLOOKUP($A98, 'E4 TB Allocation Details'!$A$18:$L$217, MATCH("A &amp; G ID", 'E4 TB Allocation Details'!$A$18:$L$18, 0),FALSE), 'E2 Allocators'!$B$15:$W$361, MATCH('O5 Details by Class &amp; Accounts'!BW$18, 'E2 Allocators'!$B$15:$W$15, 0),FALSE)*$E98)</f>
        <v>0</v>
      </c>
      <c r="BX98" s="1334">
        <f>IF(ISERROR(VLOOKUP(VLOOKUP($A98, 'E4 TB Allocation Details'!$A$18:$L$217, MATCH("A &amp; G ID", 'E4 TB Allocation Details'!$A$18:$L$18, 0),FALSE), 'E2 Allocators'!$B$15:$W$361, MATCH('O5 Details by Class &amp; Accounts'!BX$18, 'E2 Allocators'!$B$15:$W$15, 0),FALSE)*$E98), 0, VLOOKUP(VLOOKUP($A98, 'E4 TB Allocation Details'!$A$18:$L$217, MATCH("A &amp; G ID", 'E4 TB Allocation Details'!$A$18:$L$18, 0),FALSE), 'E2 Allocators'!$B$15:$W$361, MATCH('O5 Details by Class &amp; Accounts'!BX$18, 'E2 Allocators'!$B$15:$W$15, 0),FALSE)*$E98)</f>
        <v>0</v>
      </c>
      <c r="BY98" s="1334">
        <f>IF(ISERROR(VLOOKUP(VLOOKUP($A98, 'E4 TB Allocation Details'!$A$18:$L$217, MATCH("A &amp; G ID", 'E4 TB Allocation Details'!$A$18:$L$18, 0),FALSE), 'E2 Allocators'!$B$15:$W$361, MATCH('O5 Details by Class &amp; Accounts'!BY$18, 'E2 Allocators'!$B$15:$W$15, 0),FALSE)*$E98), 0, VLOOKUP(VLOOKUP($A98, 'E4 TB Allocation Details'!$A$18:$L$217, MATCH("A &amp; G ID", 'E4 TB Allocation Details'!$A$18:$L$18, 0),FALSE), 'E2 Allocators'!$B$15:$W$361, MATCH('O5 Details by Class &amp; Accounts'!BY$18, 'E2 Allocators'!$B$15:$W$15, 0),FALSE)*$E98)</f>
        <v>0</v>
      </c>
      <c r="BZ98" s="1334">
        <f>IF(ISERROR(VLOOKUP(VLOOKUP($A98, 'E4 TB Allocation Details'!$A$18:$L$217, MATCH("A &amp; G ID", 'E4 TB Allocation Details'!$A$18:$L$18, 0),FALSE), 'E2 Allocators'!$B$15:$W$361, MATCH('O5 Details by Class &amp; Accounts'!BZ$18, 'E2 Allocators'!$B$15:$W$15, 0),FALSE)*$E98), 0, VLOOKUP(VLOOKUP($A98, 'E4 TB Allocation Details'!$A$18:$L$217, MATCH("A &amp; G ID", 'E4 TB Allocation Details'!$A$18:$L$18, 0),FALSE), 'E2 Allocators'!$B$15:$W$361, MATCH('O5 Details by Class &amp; Accounts'!BZ$18, 'E2 Allocators'!$B$15:$W$15, 0),FALSE)*$E98)</f>
        <v>0</v>
      </c>
      <c r="CA98" s="1334">
        <f>IF(ISERROR(VLOOKUP(VLOOKUP($A98, 'E4 TB Allocation Details'!$A$18:$L$217, MATCH("A &amp; G ID", 'E4 TB Allocation Details'!$A$18:$L$18, 0),FALSE), 'E2 Allocators'!$B$15:$W$361, MATCH('O5 Details by Class &amp; Accounts'!CA$18, 'E2 Allocators'!$B$15:$W$15, 0),FALSE)*$E98), 0, VLOOKUP(VLOOKUP($A98, 'E4 TB Allocation Details'!$A$18:$L$217, MATCH("A &amp; G ID", 'E4 TB Allocation Details'!$A$18:$L$18, 0),FALSE), 'E2 Allocators'!$B$15:$W$361, MATCH('O5 Details by Class &amp; Accounts'!CA$18, 'E2 Allocators'!$B$15:$W$15, 0),FALSE)*$E98)</f>
        <v>0</v>
      </c>
      <c r="CB98" s="1334">
        <f>IF(ISERROR(VLOOKUP(VLOOKUP($A98, 'E4 TB Allocation Details'!$A$18:$L$217, MATCH("A &amp; G ID", 'E4 TB Allocation Details'!$A$18:$L$18, 0),FALSE), 'E2 Allocators'!$B$15:$W$361, MATCH('O5 Details by Class &amp; Accounts'!CB$18, 'E2 Allocators'!$B$15:$W$15, 0),FALSE)*$E98), 0, VLOOKUP(VLOOKUP($A98, 'E4 TB Allocation Details'!$A$18:$L$217, MATCH("A &amp; G ID", 'E4 TB Allocation Details'!$A$18:$L$18, 0),FALSE), 'E2 Allocators'!$B$15:$W$361, MATCH('O5 Details by Class &amp; Accounts'!CB$18, 'E2 Allocators'!$B$15:$W$15, 0),FALSE)*$E98)</f>
        <v>0</v>
      </c>
      <c r="CC98" s="1334">
        <f>IF(ISERROR(VLOOKUP(VLOOKUP($A98, 'E4 TB Allocation Details'!$A$18:$L$217, MATCH("A &amp; G ID", 'E4 TB Allocation Details'!$A$18:$L$18, 0),FALSE), 'E2 Allocators'!$B$15:$W$361, MATCH('O5 Details by Class &amp; Accounts'!CC$18, 'E2 Allocators'!$B$15:$W$15, 0),FALSE)*$E98), 0, VLOOKUP(VLOOKUP($A98, 'E4 TB Allocation Details'!$A$18:$L$217, MATCH("A &amp; G ID", 'E4 TB Allocation Details'!$A$18:$L$18, 0),FALSE), 'E2 Allocators'!$B$15:$W$361, MATCH('O5 Details by Class &amp; Accounts'!CC$18, 'E2 Allocators'!$B$15:$W$15, 0),FALSE)*$E98)</f>
        <v>0</v>
      </c>
      <c r="CD98" s="1334">
        <f>IF(ISERROR(VLOOKUP(VLOOKUP($A98, 'E4 TB Allocation Details'!$A$18:$L$217, MATCH("A &amp; G ID", 'E4 TB Allocation Details'!$A$18:$L$18, 0),FALSE), 'E2 Allocators'!$B$15:$W$361, MATCH('O5 Details by Class &amp; Accounts'!CD$18, 'E2 Allocators'!$B$15:$W$15, 0),FALSE)*$E98), 0, VLOOKUP(VLOOKUP($A98, 'E4 TB Allocation Details'!$A$18:$L$217, MATCH("A &amp; G ID", 'E4 TB Allocation Details'!$A$18:$L$18, 0),FALSE), 'E2 Allocators'!$B$15:$W$361, MATCH('O5 Details by Class &amp; Accounts'!CD$18, 'E2 Allocators'!$B$15:$W$15, 0),FALSE)*$E98)</f>
        <v>0</v>
      </c>
      <c r="CE98" s="1334">
        <f>IF(ISERROR(VLOOKUP(VLOOKUP($A98, 'E4 TB Allocation Details'!$A$18:$L$217, MATCH("A &amp; G ID", 'E4 TB Allocation Details'!$A$18:$L$18, 0),FALSE), 'E2 Allocators'!$B$15:$W$361, MATCH('O5 Details by Class &amp; Accounts'!CE$18, 'E2 Allocators'!$B$15:$W$15, 0),FALSE)*$E98), 0, VLOOKUP(VLOOKUP($A98, 'E4 TB Allocation Details'!$A$18:$L$217, MATCH("A &amp; G ID", 'E4 TB Allocation Details'!$A$18:$L$18, 0),FALSE), 'E2 Allocators'!$B$15:$W$361, MATCH('O5 Details by Class &amp; Accounts'!CE$18, 'E2 Allocators'!$B$15:$W$15, 0),FALSE)*$E98)</f>
        <v>0</v>
      </c>
      <c r="CF98" s="1334">
        <f>IF(ISERROR(VLOOKUP(VLOOKUP($A98, 'E4 TB Allocation Details'!$A$18:$L$217, MATCH("A &amp; G ID", 'E4 TB Allocation Details'!$A$18:$L$18, 0),FALSE), 'E2 Allocators'!$B$15:$W$361, MATCH('O5 Details by Class &amp; Accounts'!CF$18, 'E2 Allocators'!$B$15:$W$15, 0),FALSE)*$E98), 0, VLOOKUP(VLOOKUP($A98, 'E4 TB Allocation Details'!$A$18:$L$217, MATCH("A &amp; G ID", 'E4 TB Allocation Details'!$A$18:$L$18, 0),FALSE), 'E2 Allocators'!$B$15:$W$361, MATCH('O5 Details by Class &amp; Accounts'!CF$18, 'E2 Allocators'!$B$15:$W$15, 0),FALSE)*$E98)</f>
        <v>0</v>
      </c>
      <c r="CG98" s="1334">
        <f>IF(ISERROR(VLOOKUP(VLOOKUP($A98, 'E4 TB Allocation Details'!$A$18:$L$217, MATCH("A &amp; G ID", 'E4 TB Allocation Details'!$A$18:$L$18, 0),FALSE), 'E2 Allocators'!$B$15:$W$361, MATCH('O5 Details by Class &amp; Accounts'!CG$18, 'E2 Allocators'!$B$15:$W$15, 0),FALSE)*$E98), 0, VLOOKUP(VLOOKUP($A98, 'E4 TB Allocation Details'!$A$18:$L$217, MATCH("A &amp; G ID", 'E4 TB Allocation Details'!$A$18:$L$18, 0),FALSE), 'E2 Allocators'!$B$15:$W$361, MATCH('O5 Details by Class &amp; Accounts'!CG$18, 'E2 Allocators'!$B$15:$W$15, 0),FALSE)*$E98)</f>
        <v>0</v>
      </c>
      <c r="CH98" s="1334">
        <f>IF(ISERROR(VLOOKUP(VLOOKUP($A98, 'E4 TB Allocation Details'!$A$18:$L$217, MATCH("A &amp; G ID", 'E4 TB Allocation Details'!$A$18:$L$18, 0),FALSE), 'E2 Allocators'!$B$15:$W$361, MATCH('O5 Details by Class &amp; Accounts'!CH$18, 'E2 Allocators'!$B$15:$W$15, 0),FALSE)*$E98), 0, VLOOKUP(VLOOKUP($A98, 'E4 TB Allocation Details'!$A$18:$L$217, MATCH("A &amp; G ID", 'E4 TB Allocation Details'!$A$18:$L$18, 0),FALSE), 'E2 Allocators'!$B$15:$W$361, MATCH('O5 Details by Class &amp; Accounts'!CH$18, 'E2 Allocators'!$B$15:$W$15, 0),FALSE)*$E98)</f>
        <v>0</v>
      </c>
      <c r="CI98" s="1334">
        <f>IF(ISERROR(VLOOKUP(VLOOKUP($A98, 'E4 TB Allocation Details'!$A$18:$L$217, MATCH("A &amp; G ID", 'E4 TB Allocation Details'!$A$18:$L$18, 0),FALSE), 'E2 Allocators'!$B$15:$W$361, MATCH('O5 Details by Class &amp; Accounts'!CI$18, 'E2 Allocators'!$B$15:$W$15, 0),FALSE)*$E98), 0, VLOOKUP(VLOOKUP($A98, 'E4 TB Allocation Details'!$A$18:$L$217, MATCH("A &amp; G ID", 'E4 TB Allocation Details'!$A$18:$L$18, 0),FALSE), 'E2 Allocators'!$B$15:$W$361, MATCH('O5 Details by Class &amp; Accounts'!CI$18, 'E2 Allocators'!$B$15:$W$15, 0),FALSE)*$E98)</f>
        <v>0</v>
      </c>
      <c r="CJ98" s="1334">
        <f>IF(ISERROR(VLOOKUP(VLOOKUP($A98, 'E4 TB Allocation Details'!$A$18:$L$217, MATCH("A &amp; G ID", 'E4 TB Allocation Details'!$A$18:$L$18, 0),FALSE), 'E2 Allocators'!$B$15:$W$361, MATCH('O5 Details by Class &amp; Accounts'!CJ$18, 'E2 Allocators'!$B$15:$W$15, 0),FALSE)*$E98), 0, VLOOKUP(VLOOKUP($A98, 'E4 TB Allocation Details'!$A$18:$L$217, MATCH("A &amp; G ID", 'E4 TB Allocation Details'!$A$18:$L$18, 0),FALSE), 'E2 Allocators'!$B$15:$W$361, MATCH('O5 Details by Class &amp; Accounts'!CJ$18, 'E2 Allocators'!$B$15:$W$15, 0),FALSE)*$E98)</f>
        <v>0</v>
      </c>
      <c r="CK98" s="1334">
        <f>IF(ISERROR(VLOOKUP(VLOOKUP($A98, 'E4 TB Allocation Details'!$A$18:$L$217, MATCH("A &amp; G ID", 'E4 TB Allocation Details'!$A$18:$L$18, 0),FALSE), 'E2 Allocators'!$B$15:$W$361, MATCH('O5 Details by Class &amp; Accounts'!CK$18, 'E2 Allocators'!$B$15:$W$15, 0),FALSE)*$E98), 0, VLOOKUP(VLOOKUP($A98, 'E4 TB Allocation Details'!$A$18:$L$217, MATCH("A &amp; G ID", 'E4 TB Allocation Details'!$A$18:$L$18, 0),FALSE), 'E2 Allocators'!$B$15:$W$361, MATCH('O5 Details by Class &amp; Accounts'!CK$18, 'E2 Allocators'!$B$15:$W$15, 0),FALSE)*$E98)</f>
        <v>0</v>
      </c>
      <c r="CL98" s="1334">
        <f>IF(ISERROR(VLOOKUP(VLOOKUP($A98, 'E4 TB Allocation Details'!$A$18:$L$217, MATCH("A &amp; G ID", 'E4 TB Allocation Details'!$A$18:$L$18, 0),FALSE), 'E2 Allocators'!$B$15:$W$361, MATCH('O5 Details by Class &amp; Accounts'!CL$18, 'E2 Allocators'!$B$15:$W$15, 0),FALSE)*$E98), 0, VLOOKUP(VLOOKUP($A98, 'E4 TB Allocation Details'!$A$18:$L$217, MATCH("A &amp; G ID", 'E4 TB Allocation Details'!$A$18:$L$18, 0),FALSE), 'E2 Allocators'!$B$15:$W$361, MATCH('O5 Details by Class &amp; Accounts'!CL$18, 'E2 Allocators'!$B$15:$W$15, 0),FALSE)*$E98)</f>
        <v>0</v>
      </c>
      <c r="CM98" s="1334">
        <f>IF(ISERROR(VLOOKUP(VLOOKUP($A98, 'E4 TB Allocation Details'!$A$18:$L$217, MATCH("A &amp; G ID", 'E4 TB Allocation Details'!$A$18:$L$18, 0),FALSE), 'E2 Allocators'!$B$15:$W$361, MATCH('O5 Details by Class &amp; Accounts'!CM$18, 'E2 Allocators'!$B$15:$W$15, 0),FALSE)*$E98), 0, VLOOKUP(VLOOKUP($A98, 'E4 TB Allocation Details'!$A$18:$L$217, MATCH("A &amp; G ID", 'E4 TB Allocation Details'!$A$18:$L$18, 0),FALSE), 'E2 Allocators'!$B$15:$W$361, MATCH('O5 Details by Class &amp; Accounts'!CM$18, 'E2 Allocators'!$B$15:$W$15, 0),FALSE)*$E98)</f>
        <v>0</v>
      </c>
      <c r="CN98" s="1334">
        <f>SUM(BT98:CM98)</f>
        <v>0</v>
      </c>
      <c r="CO98" s="1670">
        <f>+E98-AC98-AX98-BS98-CN98</f>
        <v>1.4551915228366852E-11</v>
      </c>
      <c r="CQ98" s="1926"/>
    </row>
    <row r="99" spans="1:95" s="64" customFormat="1" ht="12.75" x14ac:dyDescent="0.2">
      <c r="A99" s="1103">
        <v>4240</v>
      </c>
      <c r="B99" s="1104" t="s">
        <v>562</v>
      </c>
      <c r="C99" s="1667">
        <f>IF(ISERROR(VLOOKUP($A99,'I3 TB Data'!$A$20:$H$465,MATCH('O5 Details by Class &amp; Accounts'!$C$18, 'I3 TB Data'!$A$20:$H$20,0),0)), 0, VLOOKUP($A99,'I3 TB Data'!$A$20:$H$465,MATCH('O5 Details by Class &amp; Accounts'!$C$18,'I3 TB Data'!$A$20:$H$20,0),0))</f>
        <v>0</v>
      </c>
      <c r="D99" s="1668"/>
      <c r="E99" s="1667">
        <f t="shared" si="17"/>
        <v>0</v>
      </c>
      <c r="F99" s="1669">
        <f>IF(ISERROR(VLOOKUP($A99, 'E1 Categorization'!A33:E123, MATCH("Customer Component", 'E1 Categorization'!$A$33:$E$33,0), 0)), 0, IF(VLOOKUP($A99, 'E1 Categorization'!A33:E123, MATCH("Customer Component", 'E1 Categorization'!$A$33:$E$33,0), 0)=0, 'O5 Details by Class &amp; Accounts'!$E99, IF(AND(VLOOKUP($A99, 'E1 Categorization'!A33:E123, MATCH("Customer Component", 'E1 Categorization'!$A$33:$E$33,0), 0) &gt;0, VLOOKUP($A99, 'E1 Categorization'!A33:E123, MATCH("Customer Component", 'E1 Categorization'!$A$33:$E$33,0), 0)&lt;1), 'O5 Details by Class &amp; Accounts'!$E99*(1-VLOOKUP($A99, 'E1 Categorization'!A33:E123, MATCH("Customer Component", 'E1 Categorization'!$A$33:$E$33,0), 0)), 0)))</f>
        <v>0</v>
      </c>
      <c r="G99" s="1669">
        <f>IF(ISERROR(VLOOKUP($A99, 'E1 Categorization'!A33:E123, MATCH("Customer Component", 'E1 Categorization'!$A$33:$E$33,0), 0)),0, IF(VLOOKUP($A99, 'E1 Categorization'!A33:E123, MATCH("Customer Component", 'E1 Categorization'!$A$33:$E$33,0), 0)=0, 0, IF(AND(VLOOKUP($A99, 'E1 Categorization'!A33:E123, MATCH("Customer Component", 'E1 Categorization'!$A$33:$E$33,0), 0) &gt;0, VLOOKUP($A99, 'E1 Categorization'!A33:E123, MATCH("Customer Component", 'E1 Categorization'!$A$33:$E$33,0), 0)&lt;1), 'O5 Details by Class &amp; Accounts'!$E99*(VLOOKUP($A99, 'E1 Categorization'!A33:E123, MATCH("Customer Component", 'E1 Categorization'!$A$33:$E$33,0), 0)), 'O5 Details by Class &amp; Accounts'!$E99)))</f>
        <v>0</v>
      </c>
      <c r="H99" s="1334">
        <f t="shared" si="20"/>
        <v>0</v>
      </c>
      <c r="I99" s="1334">
        <f>IF(ISERROR(VLOOKUP(VLOOKUP($A99, 'E4 TB Allocation Details'!$A$18:$L$217, MATCH("Demand ID", 'E4 TB Allocation Details'!$A$18:$L$18, 0),FALSE), 'E2 Allocators'!$B$15:$W$361, MATCH('O5 Details by Class &amp; Accounts'!I$18, 'E2 Allocators'!$B$15:$W$15, 0),FALSE)*$F99), 0, VLOOKUP(VLOOKUP($A99, 'E4 TB Allocation Details'!$A$18:$L$217, MATCH("Demand ID", 'E4 TB Allocation Details'!$A$18:$L$18, 0),FALSE), 'E2 Allocators'!$B$15:$W$361, MATCH('O5 Details by Class &amp; Accounts'!I$18, 'E2 Allocators'!$B$15:$W$15, 0),FALSE)*$F99)</f>
        <v>0</v>
      </c>
      <c r="J99" s="1334">
        <f>IF(ISERROR(VLOOKUP(VLOOKUP($A99, 'E4 TB Allocation Details'!$A$18:$L$217, MATCH("Demand ID", 'E4 TB Allocation Details'!$A$18:$L$18, 0),FALSE), 'E2 Allocators'!$B$15:$W$361, MATCH('O5 Details by Class &amp; Accounts'!J$18, 'E2 Allocators'!$B$15:$W$15, 0),FALSE)*$F99), 0, VLOOKUP(VLOOKUP($A99, 'E4 TB Allocation Details'!$A$18:$L$217, MATCH("Demand ID", 'E4 TB Allocation Details'!$A$18:$L$18, 0),FALSE), 'E2 Allocators'!$B$15:$W$361, MATCH('O5 Details by Class &amp; Accounts'!J$18, 'E2 Allocators'!$B$15:$W$15, 0),FALSE)*$F99)</f>
        <v>0</v>
      </c>
      <c r="K99" s="1334">
        <f>IF(ISERROR(VLOOKUP(VLOOKUP($A99, 'E4 TB Allocation Details'!$A$18:$L$217, MATCH("Demand ID", 'E4 TB Allocation Details'!$A$18:$L$18, 0),FALSE), 'E2 Allocators'!$B$15:$W$361, MATCH('O5 Details by Class &amp; Accounts'!K$18, 'E2 Allocators'!$B$15:$W$15, 0),FALSE)*$F99), 0, VLOOKUP(VLOOKUP($A99, 'E4 TB Allocation Details'!$A$18:$L$217, MATCH("Demand ID", 'E4 TB Allocation Details'!$A$18:$L$18, 0),FALSE), 'E2 Allocators'!$B$15:$W$361, MATCH('O5 Details by Class &amp; Accounts'!K$18, 'E2 Allocators'!$B$15:$W$15, 0),FALSE)*$F99)</f>
        <v>0</v>
      </c>
      <c r="L99" s="1334">
        <f>IF(ISERROR(VLOOKUP(VLOOKUP($A99, 'E4 TB Allocation Details'!$A$18:$L$217, MATCH("Demand ID", 'E4 TB Allocation Details'!$A$18:$L$18, 0),FALSE), 'E2 Allocators'!$B$15:$W$361, MATCH('O5 Details by Class &amp; Accounts'!L$18, 'E2 Allocators'!$B$15:$W$15, 0),FALSE)*$F99), 0, VLOOKUP(VLOOKUP($A99, 'E4 TB Allocation Details'!$A$18:$L$217, MATCH("Demand ID", 'E4 TB Allocation Details'!$A$18:$L$18, 0),FALSE), 'E2 Allocators'!$B$15:$W$361, MATCH('O5 Details by Class &amp; Accounts'!L$18, 'E2 Allocators'!$B$15:$W$15, 0),FALSE)*$F99)</f>
        <v>0</v>
      </c>
      <c r="M99" s="1334"/>
      <c r="N99" s="1334"/>
      <c r="O99" s="1334"/>
      <c r="P99" s="1334"/>
      <c r="Q99" s="1334"/>
      <c r="R99" s="1334"/>
      <c r="S99" s="1334"/>
      <c r="T99" s="1334"/>
      <c r="U99" s="1334"/>
      <c r="V99" s="1334"/>
      <c r="W99" s="1334"/>
      <c r="X99" s="1334"/>
      <c r="Y99" s="1334"/>
      <c r="Z99" s="1334"/>
      <c r="AA99" s="1334"/>
      <c r="AB99" s="1334"/>
      <c r="AC99" s="1334">
        <f t="shared" si="21"/>
        <v>0</v>
      </c>
      <c r="AD99" s="1334">
        <f>IF(ISERROR(VLOOKUP(VLOOKUP($A99, 'E4 TB Allocation Details'!$A$18:$L$217, MATCH("Customer ID", 'E4 TB Allocation Details'!$A$18:$L$18, 0),FALSE), 'E2 Allocators'!$B$15:$W$361, MATCH('O5 Details by Class &amp; Accounts'!AD$18, 'E2 Allocators'!$B$15:$W$15, 0),FALSE)*$G99), 0, VLOOKUP(VLOOKUP($A99, 'E4 TB Allocation Details'!$A$18:$L$217, MATCH("Customer ID", 'E4 TB Allocation Details'!$A$18:$L$18, 0),FALSE), 'E2 Allocators'!$B$15:$W$361, MATCH('O5 Details by Class &amp; Accounts'!AD$18, 'E2 Allocators'!$B$15:$W$15, 0),FALSE)*$G99)</f>
        <v>0</v>
      </c>
      <c r="AE99" s="1334">
        <f>IF(ISERROR(VLOOKUP(VLOOKUP($A99, 'E4 TB Allocation Details'!$A$18:$L$217, MATCH("Customer ID", 'E4 TB Allocation Details'!$A$18:$L$18, 0),FALSE), 'E2 Allocators'!$B$15:$W$361, MATCH('O5 Details by Class &amp; Accounts'!AE$18, 'E2 Allocators'!$B$15:$W$15, 0),FALSE)*$G99), 0, VLOOKUP(VLOOKUP($A99, 'E4 TB Allocation Details'!$A$18:$L$217, MATCH("Customer ID", 'E4 TB Allocation Details'!$A$18:$L$18, 0),FALSE), 'E2 Allocators'!$B$15:$W$361, MATCH('O5 Details by Class &amp; Accounts'!AE$18, 'E2 Allocators'!$B$15:$W$15, 0),FALSE)*$G99)</f>
        <v>0</v>
      </c>
      <c r="AF99" s="1334">
        <f>IF(ISERROR(VLOOKUP(VLOOKUP($A99, 'E4 TB Allocation Details'!$A$18:$L$217, MATCH("Customer ID", 'E4 TB Allocation Details'!$A$18:$L$18, 0),FALSE), 'E2 Allocators'!$B$15:$W$361, MATCH('O5 Details by Class &amp; Accounts'!AF$18, 'E2 Allocators'!$B$15:$W$15, 0),FALSE)*$G99), 0, VLOOKUP(VLOOKUP($A99, 'E4 TB Allocation Details'!$A$18:$L$217, MATCH("Customer ID", 'E4 TB Allocation Details'!$A$18:$L$18, 0),FALSE), 'E2 Allocators'!$B$15:$W$361, MATCH('O5 Details by Class &amp; Accounts'!AF$18, 'E2 Allocators'!$B$15:$W$15, 0),FALSE)*$G99)</f>
        <v>0</v>
      </c>
      <c r="AG99" s="1334">
        <f>IF(ISERROR(VLOOKUP(VLOOKUP($A99, 'E4 TB Allocation Details'!$A$18:$L$217, MATCH("Customer ID", 'E4 TB Allocation Details'!$A$18:$L$18, 0),FALSE), 'E2 Allocators'!$B$15:$W$361, MATCH('O5 Details by Class &amp; Accounts'!AG$18, 'E2 Allocators'!$B$15:$W$15, 0),FALSE)*$G99), 0, VLOOKUP(VLOOKUP($A99, 'E4 TB Allocation Details'!$A$18:$L$217, MATCH("Customer ID", 'E4 TB Allocation Details'!$A$18:$L$18, 0),FALSE), 'E2 Allocators'!$B$15:$W$361, MATCH('O5 Details by Class &amp; Accounts'!AG$18, 'E2 Allocators'!$B$15:$W$15, 0),FALSE)*$G99)</f>
        <v>0</v>
      </c>
      <c r="AH99" s="1334">
        <f>IF(ISERROR(VLOOKUP(VLOOKUP($A99, 'E4 TB Allocation Details'!$A$18:$L$217, MATCH("Customer ID", 'E4 TB Allocation Details'!$A$18:$L$18, 0),FALSE), 'E2 Allocators'!$B$15:$W$361, MATCH('O5 Details by Class &amp; Accounts'!AH$18, 'E2 Allocators'!$B$15:$W$15, 0),FALSE)*$G99), 0, VLOOKUP(VLOOKUP($A99, 'E4 TB Allocation Details'!$A$18:$L$217, MATCH("Customer ID", 'E4 TB Allocation Details'!$A$18:$L$18, 0),FALSE), 'E2 Allocators'!$B$15:$W$361, MATCH('O5 Details by Class &amp; Accounts'!AH$18, 'E2 Allocators'!$B$15:$W$15, 0),FALSE)*$G99)</f>
        <v>0</v>
      </c>
      <c r="AI99" s="1334">
        <f>IF(ISERROR(VLOOKUP(VLOOKUP($A99, 'E4 TB Allocation Details'!$A$18:$L$217, MATCH("Customer ID", 'E4 TB Allocation Details'!$A$18:$L$18, 0),FALSE), 'E2 Allocators'!$B$15:$W$361, MATCH('O5 Details by Class &amp; Accounts'!AI$18, 'E2 Allocators'!$B$15:$W$15, 0),FALSE)*$G99), 0, VLOOKUP(VLOOKUP($A99, 'E4 TB Allocation Details'!$A$18:$L$217, MATCH("Customer ID", 'E4 TB Allocation Details'!$A$18:$L$18, 0),FALSE), 'E2 Allocators'!$B$15:$W$361, MATCH('O5 Details by Class &amp; Accounts'!AI$18, 'E2 Allocators'!$B$15:$W$15, 0),FALSE)*$G99)</f>
        <v>0</v>
      </c>
      <c r="AJ99" s="1334">
        <f>IF(ISERROR(VLOOKUP(VLOOKUP($A99, 'E4 TB Allocation Details'!$A$18:$L$217, MATCH("Customer ID", 'E4 TB Allocation Details'!$A$18:$L$18, 0),FALSE), 'E2 Allocators'!$B$15:$W$361, MATCH('O5 Details by Class &amp; Accounts'!AJ$18, 'E2 Allocators'!$B$15:$W$15, 0),FALSE)*$G99), 0, VLOOKUP(VLOOKUP($A99, 'E4 TB Allocation Details'!$A$18:$L$217, MATCH("Customer ID", 'E4 TB Allocation Details'!$A$18:$L$18, 0),FALSE), 'E2 Allocators'!$B$15:$W$361, MATCH('O5 Details by Class &amp; Accounts'!AJ$18, 'E2 Allocators'!$B$15:$W$15, 0),FALSE)*$G99)</f>
        <v>0</v>
      </c>
      <c r="AK99" s="1334">
        <f>IF(ISERROR(VLOOKUP(VLOOKUP($A99, 'E4 TB Allocation Details'!$A$18:$L$217, MATCH("Customer ID", 'E4 TB Allocation Details'!$A$18:$L$18, 0),FALSE), 'E2 Allocators'!$B$15:$W$361, MATCH('O5 Details by Class &amp; Accounts'!AK$18, 'E2 Allocators'!$B$15:$W$15, 0),FALSE)*$G99), 0, VLOOKUP(VLOOKUP($A99, 'E4 TB Allocation Details'!$A$18:$L$217, MATCH("Customer ID", 'E4 TB Allocation Details'!$A$18:$L$18, 0),FALSE), 'E2 Allocators'!$B$15:$W$361, MATCH('O5 Details by Class &amp; Accounts'!AK$18, 'E2 Allocators'!$B$15:$W$15, 0),FALSE)*$G99)</f>
        <v>0</v>
      </c>
      <c r="AL99" s="1334">
        <f>IF(ISERROR(VLOOKUP(VLOOKUP($A99, 'E4 TB Allocation Details'!$A$18:$L$217, MATCH("Customer ID", 'E4 TB Allocation Details'!$A$18:$L$18, 0),FALSE), 'E2 Allocators'!$B$15:$W$361, MATCH('O5 Details by Class &amp; Accounts'!AL$18, 'E2 Allocators'!$B$15:$W$15, 0),FALSE)*$G99), 0, VLOOKUP(VLOOKUP($A99, 'E4 TB Allocation Details'!$A$18:$L$217, MATCH("Customer ID", 'E4 TB Allocation Details'!$A$18:$L$18, 0),FALSE), 'E2 Allocators'!$B$15:$W$361, MATCH('O5 Details by Class &amp; Accounts'!AL$18, 'E2 Allocators'!$B$15:$W$15, 0),FALSE)*$G99)</f>
        <v>0</v>
      </c>
      <c r="AM99" s="1334">
        <f>IF(ISERROR(VLOOKUP(VLOOKUP($A99, 'E4 TB Allocation Details'!$A$18:$L$217, MATCH("Customer ID", 'E4 TB Allocation Details'!$A$18:$L$18, 0),FALSE), 'E2 Allocators'!$B$15:$W$361, MATCH('O5 Details by Class &amp; Accounts'!AM$18, 'E2 Allocators'!$B$15:$W$15, 0),FALSE)*$G99), 0, VLOOKUP(VLOOKUP($A99, 'E4 TB Allocation Details'!$A$18:$L$217, MATCH("Customer ID", 'E4 TB Allocation Details'!$A$18:$L$18, 0),FALSE), 'E2 Allocators'!$B$15:$W$361, MATCH('O5 Details by Class &amp; Accounts'!AM$18, 'E2 Allocators'!$B$15:$W$15, 0),FALSE)*$G99)</f>
        <v>0</v>
      </c>
      <c r="AN99" s="1334">
        <f>IF(ISERROR(VLOOKUP(VLOOKUP($A99, 'E4 TB Allocation Details'!$A$18:$L$217, MATCH("Customer ID", 'E4 TB Allocation Details'!$A$18:$L$18, 0),FALSE), 'E2 Allocators'!$B$15:$W$361, MATCH('O5 Details by Class &amp; Accounts'!AN$18, 'E2 Allocators'!$B$15:$W$15, 0),FALSE)*$G99), 0, VLOOKUP(VLOOKUP($A99, 'E4 TB Allocation Details'!$A$18:$L$217, MATCH("Customer ID", 'E4 TB Allocation Details'!$A$18:$L$18, 0),FALSE), 'E2 Allocators'!$B$15:$W$361, MATCH('O5 Details by Class &amp; Accounts'!AN$18, 'E2 Allocators'!$B$15:$W$15, 0),FALSE)*$G99)</f>
        <v>0</v>
      </c>
      <c r="AO99" s="1334">
        <f>IF(ISERROR(VLOOKUP(VLOOKUP($A99, 'E4 TB Allocation Details'!$A$18:$L$217, MATCH("Customer ID", 'E4 TB Allocation Details'!$A$18:$L$18, 0),FALSE), 'E2 Allocators'!$B$15:$W$361, MATCH('O5 Details by Class &amp; Accounts'!AO$18, 'E2 Allocators'!$B$15:$W$15, 0),FALSE)*$G99), 0, VLOOKUP(VLOOKUP($A99, 'E4 TB Allocation Details'!$A$18:$L$217, MATCH("Customer ID", 'E4 TB Allocation Details'!$A$18:$L$18, 0),FALSE), 'E2 Allocators'!$B$15:$W$361, MATCH('O5 Details by Class &amp; Accounts'!AO$18, 'E2 Allocators'!$B$15:$W$15, 0),FALSE)*$G99)</f>
        <v>0</v>
      </c>
      <c r="AP99" s="1334">
        <f>IF(ISERROR(VLOOKUP(VLOOKUP($A99, 'E4 TB Allocation Details'!$A$18:$L$217, MATCH("Customer ID", 'E4 TB Allocation Details'!$A$18:$L$18, 0),FALSE), 'E2 Allocators'!$B$15:$W$361, MATCH('O5 Details by Class &amp; Accounts'!AP$18, 'E2 Allocators'!$B$15:$W$15, 0),FALSE)*$G99), 0, VLOOKUP(VLOOKUP($A99, 'E4 TB Allocation Details'!$A$18:$L$217, MATCH("Customer ID", 'E4 TB Allocation Details'!$A$18:$L$18, 0),FALSE), 'E2 Allocators'!$B$15:$W$361, MATCH('O5 Details by Class &amp; Accounts'!AP$18, 'E2 Allocators'!$B$15:$W$15, 0),FALSE)*$G99)</f>
        <v>0</v>
      </c>
      <c r="AQ99" s="1334">
        <f>IF(ISERROR(VLOOKUP(VLOOKUP($A99, 'E4 TB Allocation Details'!$A$18:$L$217, MATCH("Customer ID", 'E4 TB Allocation Details'!$A$18:$L$18, 0),FALSE), 'E2 Allocators'!$B$15:$W$361, MATCH('O5 Details by Class &amp; Accounts'!AQ$18, 'E2 Allocators'!$B$15:$W$15, 0),FALSE)*$G99), 0, VLOOKUP(VLOOKUP($A99, 'E4 TB Allocation Details'!$A$18:$L$217, MATCH("Customer ID", 'E4 TB Allocation Details'!$A$18:$L$18, 0),FALSE), 'E2 Allocators'!$B$15:$W$361, MATCH('O5 Details by Class &amp; Accounts'!AQ$18, 'E2 Allocators'!$B$15:$W$15, 0),FALSE)*$G99)</f>
        <v>0</v>
      </c>
      <c r="AR99" s="1334">
        <f>IF(ISERROR(VLOOKUP(VLOOKUP($A99, 'E4 TB Allocation Details'!$A$18:$L$217, MATCH("Customer ID", 'E4 TB Allocation Details'!$A$18:$L$18, 0),FALSE), 'E2 Allocators'!$B$15:$W$361, MATCH('O5 Details by Class &amp; Accounts'!AR$18, 'E2 Allocators'!$B$15:$W$15, 0),FALSE)*$G99), 0, VLOOKUP(VLOOKUP($A99, 'E4 TB Allocation Details'!$A$18:$L$217, MATCH("Customer ID", 'E4 TB Allocation Details'!$A$18:$L$18, 0),FALSE), 'E2 Allocators'!$B$15:$W$361, MATCH('O5 Details by Class &amp; Accounts'!AR$18, 'E2 Allocators'!$B$15:$W$15, 0),FALSE)*$G99)</f>
        <v>0</v>
      </c>
      <c r="AS99" s="1334">
        <f>IF(ISERROR(VLOOKUP(VLOOKUP($A99, 'E4 TB Allocation Details'!$A$18:$L$217, MATCH("Customer ID", 'E4 TB Allocation Details'!$A$18:$L$18, 0),FALSE), 'E2 Allocators'!$B$15:$W$361, MATCH('O5 Details by Class &amp; Accounts'!AS$18, 'E2 Allocators'!$B$15:$W$15, 0),FALSE)*$G99), 0, VLOOKUP(VLOOKUP($A99, 'E4 TB Allocation Details'!$A$18:$L$217, MATCH("Customer ID", 'E4 TB Allocation Details'!$A$18:$L$18, 0),FALSE), 'E2 Allocators'!$B$15:$W$361, MATCH('O5 Details by Class &amp; Accounts'!AS$18, 'E2 Allocators'!$B$15:$W$15, 0),FALSE)*$G99)</f>
        <v>0</v>
      </c>
      <c r="AT99" s="1334">
        <f>IF(ISERROR(VLOOKUP(VLOOKUP($A99, 'E4 TB Allocation Details'!$A$18:$L$217, MATCH("Customer ID", 'E4 TB Allocation Details'!$A$18:$L$18, 0),FALSE), 'E2 Allocators'!$B$15:$W$361, MATCH('O5 Details by Class &amp; Accounts'!AT$18, 'E2 Allocators'!$B$15:$W$15, 0),FALSE)*$G99), 0, VLOOKUP(VLOOKUP($A99, 'E4 TB Allocation Details'!$A$18:$L$217, MATCH("Customer ID", 'E4 TB Allocation Details'!$A$18:$L$18, 0),FALSE), 'E2 Allocators'!$B$15:$W$361, MATCH('O5 Details by Class &amp; Accounts'!AT$18, 'E2 Allocators'!$B$15:$W$15, 0),FALSE)*$G99)</f>
        <v>0</v>
      </c>
      <c r="AU99" s="1334">
        <f>IF(ISERROR(VLOOKUP(VLOOKUP($A99, 'E4 TB Allocation Details'!$A$18:$L$217, MATCH("Customer ID", 'E4 TB Allocation Details'!$A$18:$L$18, 0),FALSE), 'E2 Allocators'!$B$15:$W$361, MATCH('O5 Details by Class &amp; Accounts'!AU$18, 'E2 Allocators'!$B$15:$W$15, 0),FALSE)*$G99), 0, VLOOKUP(VLOOKUP($A99, 'E4 TB Allocation Details'!$A$18:$L$217, MATCH("Customer ID", 'E4 TB Allocation Details'!$A$18:$L$18, 0),FALSE), 'E2 Allocators'!$B$15:$W$361, MATCH('O5 Details by Class &amp; Accounts'!AU$18, 'E2 Allocators'!$B$15:$W$15, 0),FALSE)*$G99)</f>
        <v>0</v>
      </c>
      <c r="AV99" s="1334">
        <f>IF(ISERROR(VLOOKUP(VLOOKUP($A99, 'E4 TB Allocation Details'!$A$18:$L$217, MATCH("Customer ID", 'E4 TB Allocation Details'!$A$18:$L$18, 0),FALSE), 'E2 Allocators'!$B$15:$W$361, MATCH('O5 Details by Class &amp; Accounts'!AV$18, 'E2 Allocators'!$B$15:$W$15, 0),FALSE)*$G99), 0, VLOOKUP(VLOOKUP($A99, 'E4 TB Allocation Details'!$A$18:$L$217, MATCH("Customer ID", 'E4 TB Allocation Details'!$A$18:$L$18, 0),FALSE), 'E2 Allocators'!$B$15:$W$361, MATCH('O5 Details by Class &amp; Accounts'!AV$18, 'E2 Allocators'!$B$15:$W$15, 0),FALSE)*$G99)</f>
        <v>0</v>
      </c>
      <c r="AW99" s="1334">
        <f>IF(ISERROR(VLOOKUP(VLOOKUP($A99, 'E4 TB Allocation Details'!$A$18:$L$217, MATCH("Customer ID", 'E4 TB Allocation Details'!$A$18:$L$18, 0),FALSE), 'E2 Allocators'!$B$15:$W$361, MATCH('O5 Details by Class &amp; Accounts'!AW$18, 'E2 Allocators'!$B$15:$W$15, 0),FALSE)*$G99), 0, VLOOKUP(VLOOKUP($A99, 'E4 TB Allocation Details'!$A$18:$L$217, MATCH("Customer ID", 'E4 TB Allocation Details'!$A$18:$L$18, 0),FALSE), 'E2 Allocators'!$B$15:$W$361, MATCH('O5 Details by Class &amp; Accounts'!AW$18, 'E2 Allocators'!$B$15:$W$15, 0),FALSE)*$G99)</f>
        <v>0</v>
      </c>
      <c r="AX99" s="1334">
        <f t="shared" si="22"/>
        <v>0</v>
      </c>
      <c r="AY99" s="1334">
        <f>IF(ISERROR(VLOOKUP(VLOOKUP($A99, 'E4 TB Allocation Details'!$A$18:$L$217, MATCH("Misc ID", 'E4 TB Allocation Details'!$A$18:$L$18, 0),FALSE), 'E2 Allocators'!$B$15:$W$361, MATCH('O5 Details by Class &amp; Accounts'!AY$18, 'E2 Allocators'!$B$15:$W$15, 0),FALSE)*$E99), 0, VLOOKUP(VLOOKUP($A99, 'E4 TB Allocation Details'!$A$18:$L$217, MATCH("Misc ID", 'E4 TB Allocation Details'!$A$18:$L$18, 0),FALSE), 'E2 Allocators'!$B$15:$W$361, MATCH('O5 Details by Class &amp; Accounts'!AY$18, 'E2 Allocators'!$B$15:$W$15, 0),FALSE)*$E99)</f>
        <v>0</v>
      </c>
      <c r="AZ99" s="1334">
        <f>IF(ISERROR(VLOOKUP(VLOOKUP($A99, 'E4 TB Allocation Details'!$A$18:$L$217, MATCH("Misc ID", 'E4 TB Allocation Details'!$A$18:$L$18, 0),FALSE), 'E2 Allocators'!$B$15:$W$361, MATCH('O5 Details by Class &amp; Accounts'!AZ$18, 'E2 Allocators'!$B$15:$W$15, 0),FALSE)*$E99), 0, VLOOKUP(VLOOKUP($A99, 'E4 TB Allocation Details'!$A$18:$L$217, MATCH("Misc ID", 'E4 TB Allocation Details'!$A$18:$L$18, 0),FALSE), 'E2 Allocators'!$B$15:$W$361, MATCH('O5 Details by Class &amp; Accounts'!AZ$18, 'E2 Allocators'!$B$15:$W$15, 0),FALSE)*$E99)</f>
        <v>0</v>
      </c>
      <c r="BA99" s="1334">
        <f>IF(ISERROR(VLOOKUP(VLOOKUP($A99, 'E4 TB Allocation Details'!$A$18:$L$217, MATCH("Misc ID", 'E4 TB Allocation Details'!$A$18:$L$18, 0),FALSE), 'E2 Allocators'!$B$15:$W$361, MATCH('O5 Details by Class &amp; Accounts'!BA$18, 'E2 Allocators'!$B$15:$W$15, 0),FALSE)*$E99), 0, VLOOKUP(VLOOKUP($A99, 'E4 TB Allocation Details'!$A$18:$L$217, MATCH("Misc ID", 'E4 TB Allocation Details'!$A$18:$L$18, 0),FALSE), 'E2 Allocators'!$B$15:$W$361, MATCH('O5 Details by Class &amp; Accounts'!BA$18, 'E2 Allocators'!$B$15:$W$15, 0),FALSE)*$E99)</f>
        <v>0</v>
      </c>
      <c r="BB99" s="1334">
        <f>IF(ISERROR(VLOOKUP(VLOOKUP($A99, 'E4 TB Allocation Details'!$A$18:$L$217, MATCH("Misc ID", 'E4 TB Allocation Details'!$A$18:$L$18, 0),FALSE), 'E2 Allocators'!$B$15:$W$361, MATCH('O5 Details by Class &amp; Accounts'!BB$18, 'E2 Allocators'!$B$15:$W$15, 0),FALSE)*$E99), 0, VLOOKUP(VLOOKUP($A99, 'E4 TB Allocation Details'!$A$18:$L$217, MATCH("Misc ID", 'E4 TB Allocation Details'!$A$18:$L$18, 0),FALSE), 'E2 Allocators'!$B$15:$W$361, MATCH('O5 Details by Class &amp; Accounts'!BB$18, 'E2 Allocators'!$B$15:$W$15, 0),FALSE)*$E99)</f>
        <v>0</v>
      </c>
      <c r="BC99" s="1334">
        <f>IF(ISERROR(VLOOKUP(VLOOKUP($A99, 'E4 TB Allocation Details'!$A$18:$L$217, MATCH("Misc ID", 'E4 TB Allocation Details'!$A$18:$L$18, 0),FALSE), 'E2 Allocators'!$B$15:$W$361, MATCH('O5 Details by Class &amp; Accounts'!BC$18, 'E2 Allocators'!$B$15:$W$15, 0),FALSE)*$E99), 0, VLOOKUP(VLOOKUP($A99, 'E4 TB Allocation Details'!$A$18:$L$217, MATCH("Misc ID", 'E4 TB Allocation Details'!$A$18:$L$18, 0),FALSE), 'E2 Allocators'!$B$15:$W$361, MATCH('O5 Details by Class &amp; Accounts'!BC$18, 'E2 Allocators'!$B$15:$W$15, 0),FALSE)*$E99)</f>
        <v>0</v>
      </c>
      <c r="BD99" s="1334">
        <f>IF(ISERROR(VLOOKUP(VLOOKUP($A99, 'E4 TB Allocation Details'!$A$18:$L$217, MATCH("Misc ID", 'E4 TB Allocation Details'!$A$18:$L$18, 0),FALSE), 'E2 Allocators'!$B$15:$W$361, MATCH('O5 Details by Class &amp; Accounts'!BD$18, 'E2 Allocators'!$B$15:$W$15, 0),FALSE)*$E99), 0, VLOOKUP(VLOOKUP($A99, 'E4 TB Allocation Details'!$A$18:$L$217, MATCH("Misc ID", 'E4 TB Allocation Details'!$A$18:$L$18, 0),FALSE), 'E2 Allocators'!$B$15:$W$361, MATCH('O5 Details by Class &amp; Accounts'!BD$18, 'E2 Allocators'!$B$15:$W$15, 0),FALSE)*$E99)</f>
        <v>0</v>
      </c>
      <c r="BE99" s="1334">
        <f>IF(ISERROR(VLOOKUP(VLOOKUP($A99, 'E4 TB Allocation Details'!$A$18:$L$217, MATCH("Misc ID", 'E4 TB Allocation Details'!$A$18:$L$18, 0),FALSE), 'E2 Allocators'!$B$15:$W$361, MATCH('O5 Details by Class &amp; Accounts'!BE$18, 'E2 Allocators'!$B$15:$W$15, 0),FALSE)*$E99), 0, VLOOKUP(VLOOKUP($A99, 'E4 TB Allocation Details'!$A$18:$L$217, MATCH("Misc ID", 'E4 TB Allocation Details'!$A$18:$L$18, 0),FALSE), 'E2 Allocators'!$B$15:$W$361, MATCH('O5 Details by Class &amp; Accounts'!BE$18, 'E2 Allocators'!$B$15:$W$15, 0),FALSE)*$E99)</f>
        <v>0</v>
      </c>
      <c r="BF99" s="1334">
        <f>IF(ISERROR(VLOOKUP(VLOOKUP($A99, 'E4 TB Allocation Details'!$A$18:$L$217, MATCH("Misc ID", 'E4 TB Allocation Details'!$A$18:$L$18, 0),FALSE), 'E2 Allocators'!$B$15:$W$361, MATCH('O5 Details by Class &amp; Accounts'!BF$18, 'E2 Allocators'!$B$15:$W$15, 0),FALSE)*$E99), 0, VLOOKUP(VLOOKUP($A99, 'E4 TB Allocation Details'!$A$18:$L$217, MATCH("Misc ID", 'E4 TB Allocation Details'!$A$18:$L$18, 0),FALSE), 'E2 Allocators'!$B$15:$W$361, MATCH('O5 Details by Class &amp; Accounts'!BF$18, 'E2 Allocators'!$B$15:$W$15, 0),FALSE)*$E99)</f>
        <v>0</v>
      </c>
      <c r="BG99" s="1334">
        <f>IF(ISERROR(VLOOKUP(VLOOKUP($A99, 'E4 TB Allocation Details'!$A$18:$L$217, MATCH("Misc ID", 'E4 TB Allocation Details'!$A$18:$L$18, 0),FALSE), 'E2 Allocators'!$B$15:$W$361, MATCH('O5 Details by Class &amp; Accounts'!BG$18, 'E2 Allocators'!$B$15:$W$15, 0),FALSE)*$E99), 0, VLOOKUP(VLOOKUP($A99, 'E4 TB Allocation Details'!$A$18:$L$217, MATCH("Misc ID", 'E4 TB Allocation Details'!$A$18:$L$18, 0),FALSE), 'E2 Allocators'!$B$15:$W$361, MATCH('O5 Details by Class &amp; Accounts'!BG$18, 'E2 Allocators'!$B$15:$W$15, 0),FALSE)*$E99)</f>
        <v>0</v>
      </c>
      <c r="BH99" s="1334">
        <f>IF(ISERROR(VLOOKUP(VLOOKUP($A99, 'E4 TB Allocation Details'!$A$18:$L$217, MATCH("Misc ID", 'E4 TB Allocation Details'!$A$18:$L$18, 0),FALSE), 'E2 Allocators'!$B$15:$W$361, MATCH('O5 Details by Class &amp; Accounts'!BH$18, 'E2 Allocators'!$B$15:$W$15, 0),FALSE)*$E99), 0, VLOOKUP(VLOOKUP($A99, 'E4 TB Allocation Details'!$A$18:$L$217, MATCH("Misc ID", 'E4 TB Allocation Details'!$A$18:$L$18, 0),FALSE), 'E2 Allocators'!$B$15:$W$361, MATCH('O5 Details by Class &amp; Accounts'!BH$18, 'E2 Allocators'!$B$15:$W$15, 0),FALSE)*$E99)</f>
        <v>0</v>
      </c>
      <c r="BI99" s="1334">
        <f>IF(ISERROR(VLOOKUP(VLOOKUP($A99, 'E4 TB Allocation Details'!$A$18:$L$217, MATCH("Misc ID", 'E4 TB Allocation Details'!$A$18:$L$18, 0),FALSE), 'E2 Allocators'!$B$15:$W$361, MATCH('O5 Details by Class &amp; Accounts'!BI$18, 'E2 Allocators'!$B$15:$W$15, 0),FALSE)*$E99), 0, VLOOKUP(VLOOKUP($A99, 'E4 TB Allocation Details'!$A$18:$L$217, MATCH("Misc ID", 'E4 TB Allocation Details'!$A$18:$L$18, 0),FALSE), 'E2 Allocators'!$B$15:$W$361, MATCH('O5 Details by Class &amp; Accounts'!BI$18, 'E2 Allocators'!$B$15:$W$15, 0),FALSE)*$E99)</f>
        <v>0</v>
      </c>
      <c r="BJ99" s="1334">
        <f>IF(ISERROR(VLOOKUP(VLOOKUP($A99, 'E4 TB Allocation Details'!$A$18:$L$217, MATCH("Misc ID", 'E4 TB Allocation Details'!$A$18:$L$18, 0),FALSE), 'E2 Allocators'!$B$15:$W$361, MATCH('O5 Details by Class &amp; Accounts'!BJ$18, 'E2 Allocators'!$B$15:$W$15, 0),FALSE)*$E99), 0, VLOOKUP(VLOOKUP($A99, 'E4 TB Allocation Details'!$A$18:$L$217, MATCH("Misc ID", 'E4 TB Allocation Details'!$A$18:$L$18, 0),FALSE), 'E2 Allocators'!$B$15:$W$361, MATCH('O5 Details by Class &amp; Accounts'!BJ$18, 'E2 Allocators'!$B$15:$W$15, 0),FALSE)*$E99)</f>
        <v>0</v>
      </c>
      <c r="BK99" s="1334">
        <f>IF(ISERROR(VLOOKUP(VLOOKUP($A99, 'E4 TB Allocation Details'!$A$18:$L$217, MATCH("Misc ID", 'E4 TB Allocation Details'!$A$18:$L$18, 0),FALSE), 'E2 Allocators'!$B$15:$W$361, MATCH('O5 Details by Class &amp; Accounts'!BK$18, 'E2 Allocators'!$B$15:$W$15, 0),FALSE)*$E99), 0, VLOOKUP(VLOOKUP($A99, 'E4 TB Allocation Details'!$A$18:$L$217, MATCH("Misc ID", 'E4 TB Allocation Details'!$A$18:$L$18, 0),FALSE), 'E2 Allocators'!$B$15:$W$361, MATCH('O5 Details by Class &amp; Accounts'!BK$18, 'E2 Allocators'!$B$15:$W$15, 0),FALSE)*$E99)</f>
        <v>0</v>
      </c>
      <c r="BL99" s="1334">
        <f>IF(ISERROR(VLOOKUP(VLOOKUP($A99, 'E4 TB Allocation Details'!$A$18:$L$217, MATCH("Misc ID", 'E4 TB Allocation Details'!$A$18:$L$18, 0),FALSE), 'E2 Allocators'!$B$15:$W$361, MATCH('O5 Details by Class &amp; Accounts'!BL$18, 'E2 Allocators'!$B$15:$W$15, 0),FALSE)*$E99), 0, VLOOKUP(VLOOKUP($A99, 'E4 TB Allocation Details'!$A$18:$L$217, MATCH("Misc ID", 'E4 TB Allocation Details'!$A$18:$L$18, 0),FALSE), 'E2 Allocators'!$B$15:$W$361, MATCH('O5 Details by Class &amp; Accounts'!BL$18, 'E2 Allocators'!$B$15:$W$15, 0),FALSE)*$E99)</f>
        <v>0</v>
      </c>
      <c r="BM99" s="1334">
        <f>IF(ISERROR(VLOOKUP(VLOOKUP($A99, 'E4 TB Allocation Details'!$A$18:$L$217, MATCH("Misc ID", 'E4 TB Allocation Details'!$A$18:$L$18, 0),FALSE), 'E2 Allocators'!$B$15:$W$361, MATCH('O5 Details by Class &amp; Accounts'!BM$18, 'E2 Allocators'!$B$15:$W$15, 0),FALSE)*$E99), 0, VLOOKUP(VLOOKUP($A99, 'E4 TB Allocation Details'!$A$18:$L$217, MATCH("Misc ID", 'E4 TB Allocation Details'!$A$18:$L$18, 0),FALSE), 'E2 Allocators'!$B$15:$W$361, MATCH('O5 Details by Class &amp; Accounts'!BM$18, 'E2 Allocators'!$B$15:$W$15, 0),FALSE)*$E99)</f>
        <v>0</v>
      </c>
      <c r="BN99" s="1334">
        <f>IF(ISERROR(VLOOKUP(VLOOKUP($A99, 'E4 TB Allocation Details'!$A$18:$L$217, MATCH("Misc ID", 'E4 TB Allocation Details'!$A$18:$L$18, 0),FALSE), 'E2 Allocators'!$B$15:$W$361, MATCH('O5 Details by Class &amp; Accounts'!BN$18, 'E2 Allocators'!$B$15:$W$15, 0),FALSE)*$E99), 0, VLOOKUP(VLOOKUP($A99, 'E4 TB Allocation Details'!$A$18:$L$217, MATCH("Misc ID", 'E4 TB Allocation Details'!$A$18:$L$18, 0),FALSE), 'E2 Allocators'!$B$15:$W$361, MATCH('O5 Details by Class &amp; Accounts'!BN$18, 'E2 Allocators'!$B$15:$W$15, 0),FALSE)*$E99)</f>
        <v>0</v>
      </c>
      <c r="BO99" s="1334">
        <f>IF(ISERROR(VLOOKUP(VLOOKUP($A99, 'E4 TB Allocation Details'!$A$18:$L$217, MATCH("Misc ID", 'E4 TB Allocation Details'!$A$18:$L$18, 0),FALSE), 'E2 Allocators'!$B$15:$W$361, MATCH('O5 Details by Class &amp; Accounts'!BO$18, 'E2 Allocators'!$B$15:$W$15, 0),FALSE)*$E99), 0, VLOOKUP(VLOOKUP($A99, 'E4 TB Allocation Details'!$A$18:$L$217, MATCH("Misc ID", 'E4 TB Allocation Details'!$A$18:$L$18, 0),FALSE), 'E2 Allocators'!$B$15:$W$361, MATCH('O5 Details by Class &amp; Accounts'!BO$18, 'E2 Allocators'!$B$15:$W$15, 0),FALSE)*$E99)</f>
        <v>0</v>
      </c>
      <c r="BP99" s="1334">
        <f>IF(ISERROR(VLOOKUP(VLOOKUP($A99, 'E4 TB Allocation Details'!$A$18:$L$217, MATCH("Misc ID", 'E4 TB Allocation Details'!$A$18:$L$18, 0),FALSE), 'E2 Allocators'!$B$15:$W$361, MATCH('O5 Details by Class &amp; Accounts'!BP$18, 'E2 Allocators'!$B$15:$W$15, 0),FALSE)*$E99), 0, VLOOKUP(VLOOKUP($A99, 'E4 TB Allocation Details'!$A$18:$L$217, MATCH("Misc ID", 'E4 TB Allocation Details'!$A$18:$L$18, 0),FALSE), 'E2 Allocators'!$B$15:$W$361, MATCH('O5 Details by Class &amp; Accounts'!BP$18, 'E2 Allocators'!$B$15:$W$15, 0),FALSE)*$E99)</f>
        <v>0</v>
      </c>
      <c r="BQ99" s="1334">
        <f>IF(ISERROR(VLOOKUP(VLOOKUP($A99, 'E4 TB Allocation Details'!$A$18:$L$217, MATCH("Misc ID", 'E4 TB Allocation Details'!$A$18:$L$18, 0),FALSE), 'E2 Allocators'!$B$15:$W$361, MATCH('O5 Details by Class &amp; Accounts'!BQ$18, 'E2 Allocators'!$B$15:$W$15, 0),FALSE)*$E99), 0, VLOOKUP(VLOOKUP($A99, 'E4 TB Allocation Details'!$A$18:$L$217, MATCH("Misc ID", 'E4 TB Allocation Details'!$A$18:$L$18, 0),FALSE), 'E2 Allocators'!$B$15:$W$361, MATCH('O5 Details by Class &amp; Accounts'!BQ$18, 'E2 Allocators'!$B$15:$W$15, 0),FALSE)*$E99)</f>
        <v>0</v>
      </c>
      <c r="BR99" s="1334">
        <f>IF(ISERROR(VLOOKUP(VLOOKUP($A99, 'E4 TB Allocation Details'!$A$18:$L$217, MATCH("Misc ID", 'E4 TB Allocation Details'!$A$18:$L$18, 0),FALSE), 'E2 Allocators'!$B$15:$W$361, MATCH('O5 Details by Class &amp; Accounts'!BR$18, 'E2 Allocators'!$B$15:$W$15, 0),FALSE)*$E99), 0, VLOOKUP(VLOOKUP($A99, 'E4 TB Allocation Details'!$A$18:$L$217, MATCH("Misc ID", 'E4 TB Allocation Details'!$A$18:$L$18, 0),FALSE), 'E2 Allocators'!$B$15:$W$361, MATCH('O5 Details by Class &amp; Accounts'!BR$18, 'E2 Allocators'!$B$15:$W$15, 0),FALSE)*$E99)</f>
        <v>0</v>
      </c>
      <c r="BS99" s="1334">
        <f t="shared" si="23"/>
        <v>0</v>
      </c>
      <c r="BT99" s="1334">
        <f>IF(ISERROR(VLOOKUP(VLOOKUP($A99, 'E4 TB Allocation Details'!$A$18:$L$217, MATCH("A &amp; G ID", 'E4 TB Allocation Details'!$A$18:$L$18, 0),FALSE), 'E2 Allocators'!$B$15:$W$361, MATCH('O5 Details by Class &amp; Accounts'!BT$18, 'E2 Allocators'!$B$15:$W$15, 0),FALSE)*$E99), 0, VLOOKUP(VLOOKUP($A99, 'E4 TB Allocation Details'!$A$18:$L$217, MATCH("A &amp; G ID", 'E4 TB Allocation Details'!$A$18:$L$18, 0),FALSE), 'E2 Allocators'!$B$15:$W$361, MATCH('O5 Details by Class &amp; Accounts'!BT$18, 'E2 Allocators'!$B$15:$W$15, 0),FALSE)*$E99)</f>
        <v>0</v>
      </c>
      <c r="BU99" s="1334">
        <f>IF(ISERROR(VLOOKUP(VLOOKUP($A99, 'E4 TB Allocation Details'!$A$18:$L$217, MATCH("A &amp; G ID", 'E4 TB Allocation Details'!$A$18:$L$18, 0),FALSE), 'E2 Allocators'!$B$15:$W$361, MATCH('O5 Details by Class &amp; Accounts'!BU$18, 'E2 Allocators'!$B$15:$W$15, 0),FALSE)*$E99), 0, VLOOKUP(VLOOKUP($A99, 'E4 TB Allocation Details'!$A$18:$L$217, MATCH("A &amp; G ID", 'E4 TB Allocation Details'!$A$18:$L$18, 0),FALSE), 'E2 Allocators'!$B$15:$W$361, MATCH('O5 Details by Class &amp; Accounts'!BU$18, 'E2 Allocators'!$B$15:$W$15, 0),FALSE)*$E99)</f>
        <v>0</v>
      </c>
      <c r="BV99" s="1334">
        <f>IF(ISERROR(VLOOKUP(VLOOKUP($A99, 'E4 TB Allocation Details'!$A$18:$L$217, MATCH("A &amp; G ID", 'E4 TB Allocation Details'!$A$18:$L$18, 0),FALSE), 'E2 Allocators'!$B$15:$W$361, MATCH('O5 Details by Class &amp; Accounts'!BV$18, 'E2 Allocators'!$B$15:$W$15, 0),FALSE)*$E99), 0, VLOOKUP(VLOOKUP($A99, 'E4 TB Allocation Details'!$A$18:$L$217, MATCH("A &amp; G ID", 'E4 TB Allocation Details'!$A$18:$L$18, 0),FALSE), 'E2 Allocators'!$B$15:$W$361, MATCH('O5 Details by Class &amp; Accounts'!BV$18, 'E2 Allocators'!$B$15:$W$15, 0),FALSE)*$E99)</f>
        <v>0</v>
      </c>
      <c r="BW99" s="1334">
        <f>IF(ISERROR(VLOOKUP(VLOOKUP($A99, 'E4 TB Allocation Details'!$A$18:$L$217, MATCH("A &amp; G ID", 'E4 TB Allocation Details'!$A$18:$L$18, 0),FALSE), 'E2 Allocators'!$B$15:$W$361, MATCH('O5 Details by Class &amp; Accounts'!BW$18, 'E2 Allocators'!$B$15:$W$15, 0),FALSE)*$E99), 0, VLOOKUP(VLOOKUP($A99, 'E4 TB Allocation Details'!$A$18:$L$217, MATCH("A &amp; G ID", 'E4 TB Allocation Details'!$A$18:$L$18, 0),FALSE), 'E2 Allocators'!$B$15:$W$361, MATCH('O5 Details by Class &amp; Accounts'!BW$18, 'E2 Allocators'!$B$15:$W$15, 0),FALSE)*$E99)</f>
        <v>0</v>
      </c>
      <c r="BX99" s="1334">
        <f>IF(ISERROR(VLOOKUP(VLOOKUP($A99, 'E4 TB Allocation Details'!$A$18:$L$217, MATCH("A &amp; G ID", 'E4 TB Allocation Details'!$A$18:$L$18, 0),FALSE), 'E2 Allocators'!$B$15:$W$361, MATCH('O5 Details by Class &amp; Accounts'!BX$18, 'E2 Allocators'!$B$15:$W$15, 0),FALSE)*$E99), 0, VLOOKUP(VLOOKUP($A99, 'E4 TB Allocation Details'!$A$18:$L$217, MATCH("A &amp; G ID", 'E4 TB Allocation Details'!$A$18:$L$18, 0),FALSE), 'E2 Allocators'!$B$15:$W$361, MATCH('O5 Details by Class &amp; Accounts'!BX$18, 'E2 Allocators'!$B$15:$W$15, 0),FALSE)*$E99)</f>
        <v>0</v>
      </c>
      <c r="BY99" s="1334">
        <f>IF(ISERROR(VLOOKUP(VLOOKUP($A99, 'E4 TB Allocation Details'!$A$18:$L$217, MATCH("A &amp; G ID", 'E4 TB Allocation Details'!$A$18:$L$18, 0),FALSE), 'E2 Allocators'!$B$15:$W$361, MATCH('O5 Details by Class &amp; Accounts'!BY$18, 'E2 Allocators'!$B$15:$W$15, 0),FALSE)*$E99), 0, VLOOKUP(VLOOKUP($A99, 'E4 TB Allocation Details'!$A$18:$L$217, MATCH("A &amp; G ID", 'E4 TB Allocation Details'!$A$18:$L$18, 0),FALSE), 'E2 Allocators'!$B$15:$W$361, MATCH('O5 Details by Class &amp; Accounts'!BY$18, 'E2 Allocators'!$B$15:$W$15, 0),FALSE)*$E99)</f>
        <v>0</v>
      </c>
      <c r="BZ99" s="1334">
        <f>IF(ISERROR(VLOOKUP(VLOOKUP($A99, 'E4 TB Allocation Details'!$A$18:$L$217, MATCH("A &amp; G ID", 'E4 TB Allocation Details'!$A$18:$L$18, 0),FALSE), 'E2 Allocators'!$B$15:$W$361, MATCH('O5 Details by Class &amp; Accounts'!BZ$18, 'E2 Allocators'!$B$15:$W$15, 0),FALSE)*$E99), 0, VLOOKUP(VLOOKUP($A99, 'E4 TB Allocation Details'!$A$18:$L$217, MATCH("A &amp; G ID", 'E4 TB Allocation Details'!$A$18:$L$18, 0),FALSE), 'E2 Allocators'!$B$15:$W$361, MATCH('O5 Details by Class &amp; Accounts'!BZ$18, 'E2 Allocators'!$B$15:$W$15, 0),FALSE)*$E99)</f>
        <v>0</v>
      </c>
      <c r="CA99" s="1334">
        <f>IF(ISERROR(VLOOKUP(VLOOKUP($A99, 'E4 TB Allocation Details'!$A$18:$L$217, MATCH("A &amp; G ID", 'E4 TB Allocation Details'!$A$18:$L$18, 0),FALSE), 'E2 Allocators'!$B$15:$W$361, MATCH('O5 Details by Class &amp; Accounts'!CA$18, 'E2 Allocators'!$B$15:$W$15, 0),FALSE)*$E99), 0, VLOOKUP(VLOOKUP($A99, 'E4 TB Allocation Details'!$A$18:$L$217, MATCH("A &amp; G ID", 'E4 TB Allocation Details'!$A$18:$L$18, 0),FALSE), 'E2 Allocators'!$B$15:$W$361, MATCH('O5 Details by Class &amp; Accounts'!CA$18, 'E2 Allocators'!$B$15:$W$15, 0),FALSE)*$E99)</f>
        <v>0</v>
      </c>
      <c r="CB99" s="1334">
        <f>IF(ISERROR(VLOOKUP(VLOOKUP($A99, 'E4 TB Allocation Details'!$A$18:$L$217, MATCH("A &amp; G ID", 'E4 TB Allocation Details'!$A$18:$L$18, 0),FALSE), 'E2 Allocators'!$B$15:$W$361, MATCH('O5 Details by Class &amp; Accounts'!CB$18, 'E2 Allocators'!$B$15:$W$15, 0),FALSE)*$E99), 0, VLOOKUP(VLOOKUP($A99, 'E4 TB Allocation Details'!$A$18:$L$217, MATCH("A &amp; G ID", 'E4 TB Allocation Details'!$A$18:$L$18, 0),FALSE), 'E2 Allocators'!$B$15:$W$361, MATCH('O5 Details by Class &amp; Accounts'!CB$18, 'E2 Allocators'!$B$15:$W$15, 0),FALSE)*$E99)</f>
        <v>0</v>
      </c>
      <c r="CC99" s="1334">
        <f>IF(ISERROR(VLOOKUP(VLOOKUP($A99, 'E4 TB Allocation Details'!$A$18:$L$217, MATCH("A &amp; G ID", 'E4 TB Allocation Details'!$A$18:$L$18, 0),FALSE), 'E2 Allocators'!$B$15:$W$361, MATCH('O5 Details by Class &amp; Accounts'!CC$18, 'E2 Allocators'!$B$15:$W$15, 0),FALSE)*$E99), 0, VLOOKUP(VLOOKUP($A99, 'E4 TB Allocation Details'!$A$18:$L$217, MATCH("A &amp; G ID", 'E4 TB Allocation Details'!$A$18:$L$18, 0),FALSE), 'E2 Allocators'!$B$15:$W$361, MATCH('O5 Details by Class &amp; Accounts'!CC$18, 'E2 Allocators'!$B$15:$W$15, 0),FALSE)*$E99)</f>
        <v>0</v>
      </c>
      <c r="CD99" s="1334">
        <f>IF(ISERROR(VLOOKUP(VLOOKUP($A99, 'E4 TB Allocation Details'!$A$18:$L$217, MATCH("A &amp; G ID", 'E4 TB Allocation Details'!$A$18:$L$18, 0),FALSE), 'E2 Allocators'!$B$15:$W$361, MATCH('O5 Details by Class &amp; Accounts'!CD$18, 'E2 Allocators'!$B$15:$W$15, 0),FALSE)*$E99), 0, VLOOKUP(VLOOKUP($A99, 'E4 TB Allocation Details'!$A$18:$L$217, MATCH("A &amp; G ID", 'E4 TB Allocation Details'!$A$18:$L$18, 0),FALSE), 'E2 Allocators'!$B$15:$W$361, MATCH('O5 Details by Class &amp; Accounts'!CD$18, 'E2 Allocators'!$B$15:$W$15, 0),FALSE)*$E99)</f>
        <v>0</v>
      </c>
      <c r="CE99" s="1334">
        <f>IF(ISERROR(VLOOKUP(VLOOKUP($A99, 'E4 TB Allocation Details'!$A$18:$L$217, MATCH("A &amp; G ID", 'E4 TB Allocation Details'!$A$18:$L$18, 0),FALSE), 'E2 Allocators'!$B$15:$W$361, MATCH('O5 Details by Class &amp; Accounts'!CE$18, 'E2 Allocators'!$B$15:$W$15, 0),FALSE)*$E99), 0, VLOOKUP(VLOOKUP($A99, 'E4 TB Allocation Details'!$A$18:$L$217, MATCH("A &amp; G ID", 'E4 TB Allocation Details'!$A$18:$L$18, 0),FALSE), 'E2 Allocators'!$B$15:$W$361, MATCH('O5 Details by Class &amp; Accounts'!CE$18, 'E2 Allocators'!$B$15:$W$15, 0),FALSE)*$E99)</f>
        <v>0</v>
      </c>
      <c r="CF99" s="1334">
        <f>IF(ISERROR(VLOOKUP(VLOOKUP($A99, 'E4 TB Allocation Details'!$A$18:$L$217, MATCH("A &amp; G ID", 'E4 TB Allocation Details'!$A$18:$L$18, 0),FALSE), 'E2 Allocators'!$B$15:$W$361, MATCH('O5 Details by Class &amp; Accounts'!CF$18, 'E2 Allocators'!$B$15:$W$15, 0),FALSE)*$E99), 0, VLOOKUP(VLOOKUP($A99, 'E4 TB Allocation Details'!$A$18:$L$217, MATCH("A &amp; G ID", 'E4 TB Allocation Details'!$A$18:$L$18, 0),FALSE), 'E2 Allocators'!$B$15:$W$361, MATCH('O5 Details by Class &amp; Accounts'!CF$18, 'E2 Allocators'!$B$15:$W$15, 0),FALSE)*$E99)</f>
        <v>0</v>
      </c>
      <c r="CG99" s="1334">
        <f>IF(ISERROR(VLOOKUP(VLOOKUP($A99, 'E4 TB Allocation Details'!$A$18:$L$217, MATCH("A &amp; G ID", 'E4 TB Allocation Details'!$A$18:$L$18, 0),FALSE), 'E2 Allocators'!$B$15:$W$361, MATCH('O5 Details by Class &amp; Accounts'!CG$18, 'E2 Allocators'!$B$15:$W$15, 0),FALSE)*$E99), 0, VLOOKUP(VLOOKUP($A99, 'E4 TB Allocation Details'!$A$18:$L$217, MATCH("A &amp; G ID", 'E4 TB Allocation Details'!$A$18:$L$18, 0),FALSE), 'E2 Allocators'!$B$15:$W$361, MATCH('O5 Details by Class &amp; Accounts'!CG$18, 'E2 Allocators'!$B$15:$W$15, 0),FALSE)*$E99)</f>
        <v>0</v>
      </c>
      <c r="CH99" s="1334">
        <f>IF(ISERROR(VLOOKUP(VLOOKUP($A99, 'E4 TB Allocation Details'!$A$18:$L$217, MATCH("A &amp; G ID", 'E4 TB Allocation Details'!$A$18:$L$18, 0),FALSE), 'E2 Allocators'!$B$15:$W$361, MATCH('O5 Details by Class &amp; Accounts'!CH$18, 'E2 Allocators'!$B$15:$W$15, 0),FALSE)*$E99), 0, VLOOKUP(VLOOKUP($A99, 'E4 TB Allocation Details'!$A$18:$L$217, MATCH("A &amp; G ID", 'E4 TB Allocation Details'!$A$18:$L$18, 0),FALSE), 'E2 Allocators'!$B$15:$W$361, MATCH('O5 Details by Class &amp; Accounts'!CH$18, 'E2 Allocators'!$B$15:$W$15, 0),FALSE)*$E99)</f>
        <v>0</v>
      </c>
      <c r="CI99" s="1334">
        <f>IF(ISERROR(VLOOKUP(VLOOKUP($A99, 'E4 TB Allocation Details'!$A$18:$L$217, MATCH("A &amp; G ID", 'E4 TB Allocation Details'!$A$18:$L$18, 0),FALSE), 'E2 Allocators'!$B$15:$W$361, MATCH('O5 Details by Class &amp; Accounts'!CI$18, 'E2 Allocators'!$B$15:$W$15, 0),FALSE)*$E99), 0, VLOOKUP(VLOOKUP($A99, 'E4 TB Allocation Details'!$A$18:$L$217, MATCH("A &amp; G ID", 'E4 TB Allocation Details'!$A$18:$L$18, 0),FALSE), 'E2 Allocators'!$B$15:$W$361, MATCH('O5 Details by Class &amp; Accounts'!CI$18, 'E2 Allocators'!$B$15:$W$15, 0),FALSE)*$E99)</f>
        <v>0</v>
      </c>
      <c r="CJ99" s="1334">
        <f>IF(ISERROR(VLOOKUP(VLOOKUP($A99, 'E4 TB Allocation Details'!$A$18:$L$217, MATCH("A &amp; G ID", 'E4 TB Allocation Details'!$A$18:$L$18, 0),FALSE), 'E2 Allocators'!$B$15:$W$361, MATCH('O5 Details by Class &amp; Accounts'!CJ$18, 'E2 Allocators'!$B$15:$W$15, 0),FALSE)*$E99), 0, VLOOKUP(VLOOKUP($A99, 'E4 TB Allocation Details'!$A$18:$L$217, MATCH("A &amp; G ID", 'E4 TB Allocation Details'!$A$18:$L$18, 0),FALSE), 'E2 Allocators'!$B$15:$W$361, MATCH('O5 Details by Class &amp; Accounts'!CJ$18, 'E2 Allocators'!$B$15:$W$15, 0),FALSE)*$E99)</f>
        <v>0</v>
      </c>
      <c r="CK99" s="1334">
        <f>IF(ISERROR(VLOOKUP(VLOOKUP($A99, 'E4 TB Allocation Details'!$A$18:$L$217, MATCH("A &amp; G ID", 'E4 TB Allocation Details'!$A$18:$L$18, 0),FALSE), 'E2 Allocators'!$B$15:$W$361, MATCH('O5 Details by Class &amp; Accounts'!CK$18, 'E2 Allocators'!$B$15:$W$15, 0),FALSE)*$E99), 0, VLOOKUP(VLOOKUP($A99, 'E4 TB Allocation Details'!$A$18:$L$217, MATCH("A &amp; G ID", 'E4 TB Allocation Details'!$A$18:$L$18, 0),FALSE), 'E2 Allocators'!$B$15:$W$361, MATCH('O5 Details by Class &amp; Accounts'!CK$18, 'E2 Allocators'!$B$15:$W$15, 0),FALSE)*$E99)</f>
        <v>0</v>
      </c>
      <c r="CL99" s="1334">
        <f>IF(ISERROR(VLOOKUP(VLOOKUP($A99, 'E4 TB Allocation Details'!$A$18:$L$217, MATCH("A &amp; G ID", 'E4 TB Allocation Details'!$A$18:$L$18, 0),FALSE), 'E2 Allocators'!$B$15:$W$361, MATCH('O5 Details by Class &amp; Accounts'!CL$18, 'E2 Allocators'!$B$15:$W$15, 0),FALSE)*$E99), 0, VLOOKUP(VLOOKUP($A99, 'E4 TB Allocation Details'!$A$18:$L$217, MATCH("A &amp; G ID", 'E4 TB Allocation Details'!$A$18:$L$18, 0),FALSE), 'E2 Allocators'!$B$15:$W$361, MATCH('O5 Details by Class &amp; Accounts'!CL$18, 'E2 Allocators'!$B$15:$W$15, 0),FALSE)*$E99)</f>
        <v>0</v>
      </c>
      <c r="CM99" s="1334">
        <f>IF(ISERROR(VLOOKUP(VLOOKUP($A99, 'E4 TB Allocation Details'!$A$18:$L$217, MATCH("A &amp; G ID", 'E4 TB Allocation Details'!$A$18:$L$18, 0),FALSE), 'E2 Allocators'!$B$15:$W$361, MATCH('O5 Details by Class &amp; Accounts'!CM$18, 'E2 Allocators'!$B$15:$W$15, 0),FALSE)*$E99), 0, VLOOKUP(VLOOKUP($A99, 'E4 TB Allocation Details'!$A$18:$L$217, MATCH("A &amp; G ID", 'E4 TB Allocation Details'!$A$18:$L$18, 0),FALSE), 'E2 Allocators'!$B$15:$W$361, MATCH('O5 Details by Class &amp; Accounts'!CM$18, 'E2 Allocators'!$B$15:$W$15, 0),FALSE)*$E99)</f>
        <v>0</v>
      </c>
      <c r="CN99" s="1334">
        <f t="shared" si="24"/>
        <v>0</v>
      </c>
      <c r="CO99" s="1670">
        <f t="shared" si="25"/>
        <v>0</v>
      </c>
      <c r="CQ99" s="1926" t="s">
        <v>1271</v>
      </c>
    </row>
    <row r="100" spans="1:95" s="64" customFormat="1" ht="25.5" x14ac:dyDescent="0.2">
      <c r="A100" s="1105">
        <v>4245</v>
      </c>
      <c r="B100" s="1106" t="s">
        <v>563</v>
      </c>
      <c r="C100" s="1667">
        <f>IF(ISERROR(VLOOKUP($A100,'I3 TB Data'!$A$20:$H$465,MATCH('O5 Details by Class &amp; Accounts'!$C$18, 'I3 TB Data'!$A$20:$H$20,0),0)), 0, VLOOKUP($A100,'I3 TB Data'!$A$20:$H$465,MATCH('O5 Details by Class &amp; Accounts'!$C$18,'I3 TB Data'!$A$20:$H$20,0),0))</f>
        <v>0</v>
      </c>
      <c r="D100" s="1668"/>
      <c r="E100" s="1667">
        <f t="shared" si="17"/>
        <v>0</v>
      </c>
      <c r="F100" s="1669">
        <f>IF(ISERROR(VLOOKUP($A100, 'E1 Categorization'!A33:E123, MATCH("Customer Component", 'E1 Categorization'!$A$33:$E$33,0), 0)), 0, IF(VLOOKUP($A100, 'E1 Categorization'!A33:E123, MATCH("Customer Component", 'E1 Categorization'!$A$33:$E$33,0), 0)=0, 'O5 Details by Class &amp; Accounts'!$E100, IF(AND(VLOOKUP($A100, 'E1 Categorization'!A33:E123, MATCH("Customer Component", 'E1 Categorization'!$A$33:$E$33,0), 0) &gt;0, VLOOKUP($A100, 'E1 Categorization'!A33:E123, MATCH("Customer Component", 'E1 Categorization'!$A$33:$E$33,0), 0)&lt;1), 'O5 Details by Class &amp; Accounts'!$E100*(1-VLOOKUP($A100, 'E1 Categorization'!A33:E123, MATCH("Customer Component", 'E1 Categorization'!$A$33:$E$33,0), 0)), 0)))</f>
        <v>0</v>
      </c>
      <c r="G100" s="1669">
        <f>IF(ISERROR(VLOOKUP($A100, 'E1 Categorization'!A33:E123, MATCH("Customer Component", 'E1 Categorization'!$A$33:$E$33,0), 0)),0, IF(VLOOKUP($A100, 'E1 Categorization'!A33:E123, MATCH("Customer Component", 'E1 Categorization'!$A$33:$E$33,0), 0)=0, 0, IF(AND(VLOOKUP($A100, 'E1 Categorization'!A33:E123, MATCH("Customer Component", 'E1 Categorization'!$A$33:$E$33,0), 0) &gt;0, VLOOKUP($A100, 'E1 Categorization'!A33:E123, MATCH("Customer Component", 'E1 Categorization'!$A$33:$E$33,0), 0)&lt;1), 'O5 Details by Class &amp; Accounts'!$E100*(VLOOKUP($A100, 'E1 Categorization'!A33:E123, MATCH("Customer Component", 'E1 Categorization'!$A$33:$E$33,0), 0)), 'O5 Details by Class &amp; Accounts'!$E100)))</f>
        <v>0</v>
      </c>
      <c r="H100" s="1334">
        <f t="shared" si="20"/>
        <v>0</v>
      </c>
      <c r="I100" s="1334">
        <f>IF(ISERROR(VLOOKUP(VLOOKUP($A100, 'E4 TB Allocation Details'!$A$18:$L$217, MATCH("Demand ID", 'E4 TB Allocation Details'!$A$18:$L$18, 0),FALSE), 'E2 Allocators'!$B$15:$W$361, MATCH('O5 Details by Class &amp; Accounts'!I$18, 'E2 Allocators'!$B$15:$W$15, 0),FALSE)*$F100), 0, VLOOKUP(VLOOKUP($A100, 'E4 TB Allocation Details'!$A$18:$L$217, MATCH("Demand ID", 'E4 TB Allocation Details'!$A$18:$L$18, 0),FALSE), 'E2 Allocators'!$B$15:$W$361, MATCH('O5 Details by Class &amp; Accounts'!I$18, 'E2 Allocators'!$B$15:$W$15, 0),FALSE)*$F100)</f>
        <v>0</v>
      </c>
      <c r="J100" s="1334">
        <f>IF(ISERROR(VLOOKUP(VLOOKUP($A100, 'E4 TB Allocation Details'!$A$18:$L$217, MATCH("Demand ID", 'E4 TB Allocation Details'!$A$18:$L$18, 0),FALSE), 'E2 Allocators'!$B$15:$W$361, MATCH('O5 Details by Class &amp; Accounts'!J$18, 'E2 Allocators'!$B$15:$W$15, 0),FALSE)*$F100), 0, VLOOKUP(VLOOKUP($A100, 'E4 TB Allocation Details'!$A$18:$L$217, MATCH("Demand ID", 'E4 TB Allocation Details'!$A$18:$L$18, 0),FALSE), 'E2 Allocators'!$B$15:$W$361, MATCH('O5 Details by Class &amp; Accounts'!J$18, 'E2 Allocators'!$B$15:$W$15, 0),FALSE)*$F100)</f>
        <v>0</v>
      </c>
      <c r="K100" s="1334">
        <f>IF(ISERROR(VLOOKUP(VLOOKUP($A100, 'E4 TB Allocation Details'!$A$18:$L$217, MATCH("Demand ID", 'E4 TB Allocation Details'!$A$18:$L$18, 0),FALSE), 'E2 Allocators'!$B$15:$W$361, MATCH('O5 Details by Class &amp; Accounts'!K$18, 'E2 Allocators'!$B$15:$W$15, 0),FALSE)*$F100), 0, VLOOKUP(VLOOKUP($A100, 'E4 TB Allocation Details'!$A$18:$L$217, MATCH("Demand ID", 'E4 TB Allocation Details'!$A$18:$L$18, 0),FALSE), 'E2 Allocators'!$B$15:$W$361, MATCH('O5 Details by Class &amp; Accounts'!K$18, 'E2 Allocators'!$B$15:$W$15, 0),FALSE)*$F100)</f>
        <v>0</v>
      </c>
      <c r="L100" s="1334">
        <f>IF(ISERROR(VLOOKUP(VLOOKUP($A100, 'E4 TB Allocation Details'!$A$18:$L$217, MATCH("Demand ID", 'E4 TB Allocation Details'!$A$18:$L$18, 0),FALSE), 'E2 Allocators'!$B$15:$W$361, MATCH('O5 Details by Class &amp; Accounts'!L$18, 'E2 Allocators'!$B$15:$W$15, 0),FALSE)*$F100), 0, VLOOKUP(VLOOKUP($A100, 'E4 TB Allocation Details'!$A$18:$L$217, MATCH("Demand ID", 'E4 TB Allocation Details'!$A$18:$L$18, 0),FALSE), 'E2 Allocators'!$B$15:$W$361, MATCH('O5 Details by Class &amp; Accounts'!L$18, 'E2 Allocators'!$B$15:$W$15, 0),FALSE)*$F100)</f>
        <v>0</v>
      </c>
      <c r="M100" s="1334">
        <f>IF(ISERROR(VLOOKUP(VLOOKUP($A100, 'E4 TB Allocation Details'!$A$18:$L$217, MATCH("Demand ID", 'E4 TB Allocation Details'!$A$18:$L$18, 0),FALSE), 'E2 Allocators'!$B$15:$W$361, MATCH('O5 Details by Class &amp; Accounts'!M$18, 'E2 Allocators'!$B$15:$W$15, 0),FALSE)*$F100), 0, VLOOKUP(VLOOKUP($A100, 'E4 TB Allocation Details'!$A$18:$L$217, MATCH("Demand ID", 'E4 TB Allocation Details'!$A$18:$L$18, 0),FALSE), 'E2 Allocators'!$B$15:$W$361, MATCH('O5 Details by Class &amp; Accounts'!M$18, 'E2 Allocators'!$B$15:$W$15, 0),FALSE)*$F100)</f>
        <v>0</v>
      </c>
      <c r="N100" s="1334">
        <f>IF(ISERROR(VLOOKUP(VLOOKUP($A100, 'E4 TB Allocation Details'!$A$18:$L$217, MATCH("Demand ID", 'E4 TB Allocation Details'!$A$18:$L$18, 0),FALSE), 'E2 Allocators'!$B$15:$W$361, MATCH('O5 Details by Class &amp; Accounts'!N$18, 'E2 Allocators'!$B$15:$W$15, 0),FALSE)*$F100), 0, VLOOKUP(VLOOKUP($A100, 'E4 TB Allocation Details'!$A$18:$L$217, MATCH("Demand ID", 'E4 TB Allocation Details'!$A$18:$L$18, 0),FALSE), 'E2 Allocators'!$B$15:$W$361, MATCH('O5 Details by Class &amp; Accounts'!N$18, 'E2 Allocators'!$B$15:$W$15, 0),FALSE)*$F100)</f>
        <v>0</v>
      </c>
      <c r="O100" s="1334">
        <f>IF(ISERROR(VLOOKUP(VLOOKUP($A100, 'E4 TB Allocation Details'!$A$18:$L$217, MATCH("Demand ID", 'E4 TB Allocation Details'!$A$18:$L$18, 0),FALSE), 'E2 Allocators'!$B$15:$W$361, MATCH('O5 Details by Class &amp; Accounts'!O$18, 'E2 Allocators'!$B$15:$W$15, 0),FALSE)*$F100), 0, VLOOKUP(VLOOKUP($A100, 'E4 TB Allocation Details'!$A$18:$L$217, MATCH("Demand ID", 'E4 TB Allocation Details'!$A$18:$L$18, 0),FALSE), 'E2 Allocators'!$B$15:$W$361, MATCH('O5 Details by Class &amp; Accounts'!O$18, 'E2 Allocators'!$B$15:$W$15, 0),FALSE)*$F100)</f>
        <v>0</v>
      </c>
      <c r="P100" s="1334">
        <f>IF(ISERROR(VLOOKUP(VLOOKUP($A100, 'E4 TB Allocation Details'!$A$18:$L$217, MATCH("Demand ID", 'E4 TB Allocation Details'!$A$18:$L$18, 0),FALSE), 'E2 Allocators'!$B$15:$W$361, MATCH('O5 Details by Class &amp; Accounts'!P$18, 'E2 Allocators'!$B$15:$W$15, 0),FALSE)*$F100), 0, VLOOKUP(VLOOKUP($A100, 'E4 TB Allocation Details'!$A$18:$L$217, MATCH("Demand ID", 'E4 TB Allocation Details'!$A$18:$L$18, 0),FALSE), 'E2 Allocators'!$B$15:$W$361, MATCH('O5 Details by Class &amp; Accounts'!P$18, 'E2 Allocators'!$B$15:$W$15, 0),FALSE)*$F100)</f>
        <v>0</v>
      </c>
      <c r="Q100" s="1334">
        <f>IF(ISERROR(VLOOKUP(VLOOKUP($A100, 'E4 TB Allocation Details'!$A$18:$L$217, MATCH("Demand ID", 'E4 TB Allocation Details'!$A$18:$L$18, 0),FALSE), 'E2 Allocators'!$B$15:$W$361, MATCH('O5 Details by Class &amp; Accounts'!Q$18, 'E2 Allocators'!$B$15:$W$15, 0),FALSE)*$F100), 0, VLOOKUP(VLOOKUP($A100, 'E4 TB Allocation Details'!$A$18:$L$217, MATCH("Demand ID", 'E4 TB Allocation Details'!$A$18:$L$18, 0),FALSE), 'E2 Allocators'!$B$15:$W$361, MATCH('O5 Details by Class &amp; Accounts'!Q$18, 'E2 Allocators'!$B$15:$W$15, 0),FALSE)*$F100)</f>
        <v>0</v>
      </c>
      <c r="R100" s="1334">
        <f>IF(ISERROR(VLOOKUP(VLOOKUP($A100, 'E4 TB Allocation Details'!$A$18:$L$217, MATCH("Demand ID", 'E4 TB Allocation Details'!$A$18:$L$18, 0),FALSE), 'E2 Allocators'!$B$15:$W$361, MATCH('O5 Details by Class &amp; Accounts'!R$18, 'E2 Allocators'!$B$15:$W$15, 0),FALSE)*$F100), 0, VLOOKUP(VLOOKUP($A100, 'E4 TB Allocation Details'!$A$18:$L$217, MATCH("Demand ID", 'E4 TB Allocation Details'!$A$18:$L$18, 0),FALSE), 'E2 Allocators'!$B$15:$W$361, MATCH('O5 Details by Class &amp; Accounts'!R$18, 'E2 Allocators'!$B$15:$W$15, 0),FALSE)*$F100)</f>
        <v>0</v>
      </c>
      <c r="S100" s="1334">
        <f>IF(ISERROR(VLOOKUP(VLOOKUP($A100, 'E4 TB Allocation Details'!$A$18:$L$217, MATCH("Demand ID", 'E4 TB Allocation Details'!$A$18:$L$18, 0),FALSE), 'E2 Allocators'!$B$15:$W$361, MATCH('O5 Details by Class &amp; Accounts'!S$18, 'E2 Allocators'!$B$15:$W$15, 0),FALSE)*$F100), 0, VLOOKUP(VLOOKUP($A100, 'E4 TB Allocation Details'!$A$18:$L$217, MATCH("Demand ID", 'E4 TB Allocation Details'!$A$18:$L$18, 0),FALSE), 'E2 Allocators'!$B$15:$W$361, MATCH('O5 Details by Class &amp; Accounts'!S$18, 'E2 Allocators'!$B$15:$W$15, 0),FALSE)*$F100)</f>
        <v>0</v>
      </c>
      <c r="T100" s="1334">
        <f>IF(ISERROR(VLOOKUP(VLOOKUP($A100, 'E4 TB Allocation Details'!$A$18:$L$217, MATCH("Demand ID", 'E4 TB Allocation Details'!$A$18:$L$18, 0),FALSE), 'E2 Allocators'!$B$15:$W$361, MATCH('O5 Details by Class &amp; Accounts'!T$18, 'E2 Allocators'!$B$15:$W$15, 0),FALSE)*$F100), 0, VLOOKUP(VLOOKUP($A100, 'E4 TB Allocation Details'!$A$18:$L$217, MATCH("Demand ID", 'E4 TB Allocation Details'!$A$18:$L$18, 0),FALSE), 'E2 Allocators'!$B$15:$W$361, MATCH('O5 Details by Class &amp; Accounts'!T$18, 'E2 Allocators'!$B$15:$W$15, 0),FALSE)*$F100)</f>
        <v>0</v>
      </c>
      <c r="U100" s="1334">
        <f>IF(ISERROR(VLOOKUP(VLOOKUP($A100, 'E4 TB Allocation Details'!$A$18:$L$217, MATCH("Demand ID", 'E4 TB Allocation Details'!$A$18:$L$18, 0),FALSE), 'E2 Allocators'!$B$15:$W$361, MATCH('O5 Details by Class &amp; Accounts'!U$18, 'E2 Allocators'!$B$15:$W$15, 0),FALSE)*$F100), 0, VLOOKUP(VLOOKUP($A100, 'E4 TB Allocation Details'!$A$18:$L$217, MATCH("Demand ID", 'E4 TB Allocation Details'!$A$18:$L$18, 0),FALSE), 'E2 Allocators'!$B$15:$W$361, MATCH('O5 Details by Class &amp; Accounts'!U$18, 'E2 Allocators'!$B$15:$W$15, 0),FALSE)*$F100)</f>
        <v>0</v>
      </c>
      <c r="V100" s="1334">
        <f>IF(ISERROR(VLOOKUP(VLOOKUP($A100, 'E4 TB Allocation Details'!$A$18:$L$217, MATCH("Demand ID", 'E4 TB Allocation Details'!$A$18:$L$18, 0),FALSE), 'E2 Allocators'!$B$15:$W$361, MATCH('O5 Details by Class &amp; Accounts'!V$18, 'E2 Allocators'!$B$15:$W$15, 0),FALSE)*$F100), 0, VLOOKUP(VLOOKUP($A100, 'E4 TB Allocation Details'!$A$18:$L$217, MATCH("Demand ID", 'E4 TB Allocation Details'!$A$18:$L$18, 0),FALSE), 'E2 Allocators'!$B$15:$W$361, MATCH('O5 Details by Class &amp; Accounts'!V$18, 'E2 Allocators'!$B$15:$W$15, 0),FALSE)*$F100)</f>
        <v>0</v>
      </c>
      <c r="W100" s="1334">
        <f>IF(ISERROR(VLOOKUP(VLOOKUP($A100, 'E4 TB Allocation Details'!$A$18:$L$217, MATCH("Demand ID", 'E4 TB Allocation Details'!$A$18:$L$18, 0),FALSE), 'E2 Allocators'!$B$15:$W$361, MATCH('O5 Details by Class &amp; Accounts'!W$18, 'E2 Allocators'!$B$15:$W$15, 0),FALSE)*$F100), 0, VLOOKUP(VLOOKUP($A100, 'E4 TB Allocation Details'!$A$18:$L$217, MATCH("Demand ID", 'E4 TB Allocation Details'!$A$18:$L$18, 0),FALSE), 'E2 Allocators'!$B$15:$W$361, MATCH('O5 Details by Class &amp; Accounts'!W$18, 'E2 Allocators'!$B$15:$W$15, 0),FALSE)*$F100)</f>
        <v>0</v>
      </c>
      <c r="X100" s="1334">
        <f>IF(ISERROR(VLOOKUP(VLOOKUP($A100, 'E4 TB Allocation Details'!$A$18:$L$217, MATCH("Demand ID", 'E4 TB Allocation Details'!$A$18:$L$18, 0),FALSE), 'E2 Allocators'!$B$15:$W$361, MATCH('O5 Details by Class &amp; Accounts'!X$18, 'E2 Allocators'!$B$15:$W$15, 0),FALSE)*$F100), 0, VLOOKUP(VLOOKUP($A100, 'E4 TB Allocation Details'!$A$18:$L$217, MATCH("Demand ID", 'E4 TB Allocation Details'!$A$18:$L$18, 0),FALSE), 'E2 Allocators'!$B$15:$W$361, MATCH('O5 Details by Class &amp; Accounts'!X$18, 'E2 Allocators'!$B$15:$W$15, 0),FALSE)*$F100)</f>
        <v>0</v>
      </c>
      <c r="Y100" s="1334">
        <f>IF(ISERROR(VLOOKUP(VLOOKUP($A100, 'E4 TB Allocation Details'!$A$18:$L$217, MATCH("Demand ID", 'E4 TB Allocation Details'!$A$18:$L$18, 0),FALSE), 'E2 Allocators'!$B$15:$W$361, MATCH('O5 Details by Class &amp; Accounts'!Y$18, 'E2 Allocators'!$B$15:$W$15, 0),FALSE)*$F100), 0, VLOOKUP(VLOOKUP($A100, 'E4 TB Allocation Details'!$A$18:$L$217, MATCH("Demand ID", 'E4 TB Allocation Details'!$A$18:$L$18, 0),FALSE), 'E2 Allocators'!$B$15:$W$361, MATCH('O5 Details by Class &amp; Accounts'!Y$18, 'E2 Allocators'!$B$15:$W$15, 0),FALSE)*$F100)</f>
        <v>0</v>
      </c>
      <c r="Z100" s="1334">
        <f>IF(ISERROR(VLOOKUP(VLOOKUP($A100, 'E4 TB Allocation Details'!$A$18:$L$217, MATCH("Demand ID", 'E4 TB Allocation Details'!$A$18:$L$18, 0),FALSE), 'E2 Allocators'!$B$15:$W$361, MATCH('O5 Details by Class &amp; Accounts'!Z$18, 'E2 Allocators'!$B$15:$W$15, 0),FALSE)*$F100), 0, VLOOKUP(VLOOKUP($A100, 'E4 TB Allocation Details'!$A$18:$L$217, MATCH("Demand ID", 'E4 TB Allocation Details'!$A$18:$L$18, 0),FALSE), 'E2 Allocators'!$B$15:$W$361, MATCH('O5 Details by Class &amp; Accounts'!Z$18, 'E2 Allocators'!$B$15:$W$15, 0),FALSE)*$F100)</f>
        <v>0</v>
      </c>
      <c r="AA100" s="1334">
        <f>IF(ISERROR(VLOOKUP(VLOOKUP($A100, 'E4 TB Allocation Details'!$A$18:$L$217, MATCH("Demand ID", 'E4 TB Allocation Details'!$A$18:$L$18, 0),FALSE), 'E2 Allocators'!$B$15:$W$361, MATCH('O5 Details by Class &amp; Accounts'!AA$18, 'E2 Allocators'!$B$15:$W$15, 0),FALSE)*$F100), 0, VLOOKUP(VLOOKUP($A100, 'E4 TB Allocation Details'!$A$18:$L$217, MATCH("Demand ID", 'E4 TB Allocation Details'!$A$18:$L$18, 0),FALSE), 'E2 Allocators'!$B$15:$W$361, MATCH('O5 Details by Class &amp; Accounts'!AA$18, 'E2 Allocators'!$B$15:$W$15, 0),FALSE)*$F100)</f>
        <v>0</v>
      </c>
      <c r="AB100" s="1334">
        <f>IF(ISERROR(VLOOKUP(VLOOKUP($A100, 'E4 TB Allocation Details'!$A$18:$L$217, MATCH("Demand ID", 'E4 TB Allocation Details'!$A$18:$L$18, 0),FALSE), 'E2 Allocators'!$B$15:$W$361, MATCH('O5 Details by Class &amp; Accounts'!AB$18, 'E2 Allocators'!$B$15:$W$15, 0),FALSE)*$F100), 0, VLOOKUP(VLOOKUP($A100, 'E4 TB Allocation Details'!$A$18:$L$217, MATCH("Demand ID", 'E4 TB Allocation Details'!$A$18:$L$18, 0),FALSE), 'E2 Allocators'!$B$15:$W$361, MATCH('O5 Details by Class &amp; Accounts'!AB$18, 'E2 Allocators'!$B$15:$W$15, 0),FALSE)*$F100)</f>
        <v>0</v>
      </c>
      <c r="AC100" s="1334">
        <f t="shared" si="21"/>
        <v>0</v>
      </c>
      <c r="AD100" s="1334">
        <f>IF(ISERROR(VLOOKUP(VLOOKUP($A100, 'E4 TB Allocation Details'!$A$18:$L$217, MATCH("Customer ID", 'E4 TB Allocation Details'!$A$18:$L$18, 0),FALSE), 'E2 Allocators'!$B$15:$W$361, MATCH('O5 Details by Class &amp; Accounts'!AD$18, 'E2 Allocators'!$B$15:$W$15, 0),FALSE)*$G100), 0, VLOOKUP(VLOOKUP($A100, 'E4 TB Allocation Details'!$A$18:$L$217, MATCH("Customer ID", 'E4 TB Allocation Details'!$A$18:$L$18, 0),FALSE), 'E2 Allocators'!$B$15:$W$361, MATCH('O5 Details by Class &amp; Accounts'!AD$18, 'E2 Allocators'!$B$15:$W$15, 0),FALSE)*$G100)</f>
        <v>0</v>
      </c>
      <c r="AE100" s="1334">
        <f>IF(ISERROR(VLOOKUP(VLOOKUP($A100, 'E4 TB Allocation Details'!$A$18:$L$217, MATCH("Customer ID", 'E4 TB Allocation Details'!$A$18:$L$18, 0),FALSE), 'E2 Allocators'!$B$15:$W$361, MATCH('O5 Details by Class &amp; Accounts'!AE$18, 'E2 Allocators'!$B$15:$W$15, 0),FALSE)*$G100), 0, VLOOKUP(VLOOKUP($A100, 'E4 TB Allocation Details'!$A$18:$L$217, MATCH("Customer ID", 'E4 TB Allocation Details'!$A$18:$L$18, 0),FALSE), 'E2 Allocators'!$B$15:$W$361, MATCH('O5 Details by Class &amp; Accounts'!AE$18, 'E2 Allocators'!$B$15:$W$15, 0),FALSE)*$G100)</f>
        <v>0</v>
      </c>
      <c r="AF100" s="1334">
        <f>IF(ISERROR(VLOOKUP(VLOOKUP($A100, 'E4 TB Allocation Details'!$A$18:$L$217, MATCH("Customer ID", 'E4 TB Allocation Details'!$A$18:$L$18, 0),FALSE), 'E2 Allocators'!$B$15:$W$361, MATCH('O5 Details by Class &amp; Accounts'!AF$18, 'E2 Allocators'!$B$15:$W$15, 0),FALSE)*$G100), 0, VLOOKUP(VLOOKUP($A100, 'E4 TB Allocation Details'!$A$18:$L$217, MATCH("Customer ID", 'E4 TB Allocation Details'!$A$18:$L$18, 0),FALSE), 'E2 Allocators'!$B$15:$W$361, MATCH('O5 Details by Class &amp; Accounts'!AF$18, 'E2 Allocators'!$B$15:$W$15, 0),FALSE)*$G100)</f>
        <v>0</v>
      </c>
      <c r="AG100" s="1334">
        <f>IF(ISERROR(VLOOKUP(VLOOKUP($A100, 'E4 TB Allocation Details'!$A$18:$L$217, MATCH("Customer ID", 'E4 TB Allocation Details'!$A$18:$L$18, 0),FALSE), 'E2 Allocators'!$B$15:$W$361, MATCH('O5 Details by Class &amp; Accounts'!AG$18, 'E2 Allocators'!$B$15:$W$15, 0),FALSE)*$G100), 0, VLOOKUP(VLOOKUP($A100, 'E4 TB Allocation Details'!$A$18:$L$217, MATCH("Customer ID", 'E4 TB Allocation Details'!$A$18:$L$18, 0),FALSE), 'E2 Allocators'!$B$15:$W$361, MATCH('O5 Details by Class &amp; Accounts'!AG$18, 'E2 Allocators'!$B$15:$W$15, 0),FALSE)*$G100)</f>
        <v>0</v>
      </c>
      <c r="AH100" s="1334">
        <f>IF(ISERROR(VLOOKUP(VLOOKUP($A100, 'E4 TB Allocation Details'!$A$18:$L$217, MATCH("Customer ID", 'E4 TB Allocation Details'!$A$18:$L$18, 0),FALSE), 'E2 Allocators'!$B$15:$W$361, MATCH('O5 Details by Class &amp; Accounts'!AH$18, 'E2 Allocators'!$B$15:$W$15, 0),FALSE)*$G100), 0, VLOOKUP(VLOOKUP($A100, 'E4 TB Allocation Details'!$A$18:$L$217, MATCH("Customer ID", 'E4 TB Allocation Details'!$A$18:$L$18, 0),FALSE), 'E2 Allocators'!$B$15:$W$361, MATCH('O5 Details by Class &amp; Accounts'!AH$18, 'E2 Allocators'!$B$15:$W$15, 0),FALSE)*$G100)</f>
        <v>0</v>
      </c>
      <c r="AI100" s="1334">
        <f>IF(ISERROR(VLOOKUP(VLOOKUP($A100, 'E4 TB Allocation Details'!$A$18:$L$217, MATCH("Customer ID", 'E4 TB Allocation Details'!$A$18:$L$18, 0),FALSE), 'E2 Allocators'!$B$15:$W$361, MATCH('O5 Details by Class &amp; Accounts'!AI$18, 'E2 Allocators'!$B$15:$W$15, 0),FALSE)*$G100), 0, VLOOKUP(VLOOKUP($A100, 'E4 TB Allocation Details'!$A$18:$L$217, MATCH("Customer ID", 'E4 TB Allocation Details'!$A$18:$L$18, 0),FALSE), 'E2 Allocators'!$B$15:$W$361, MATCH('O5 Details by Class &amp; Accounts'!AI$18, 'E2 Allocators'!$B$15:$W$15, 0),FALSE)*$G100)</f>
        <v>0</v>
      </c>
      <c r="AJ100" s="1334">
        <f>IF(ISERROR(VLOOKUP(VLOOKUP($A100, 'E4 TB Allocation Details'!$A$18:$L$217, MATCH("Customer ID", 'E4 TB Allocation Details'!$A$18:$L$18, 0),FALSE), 'E2 Allocators'!$B$15:$W$361, MATCH('O5 Details by Class &amp; Accounts'!AJ$18, 'E2 Allocators'!$B$15:$W$15, 0),FALSE)*$G100), 0, VLOOKUP(VLOOKUP($A100, 'E4 TB Allocation Details'!$A$18:$L$217, MATCH("Customer ID", 'E4 TB Allocation Details'!$A$18:$L$18, 0),FALSE), 'E2 Allocators'!$B$15:$W$361, MATCH('O5 Details by Class &amp; Accounts'!AJ$18, 'E2 Allocators'!$B$15:$W$15, 0),FALSE)*$G100)</f>
        <v>0</v>
      </c>
      <c r="AK100" s="1334">
        <f>IF(ISERROR(VLOOKUP(VLOOKUP($A100, 'E4 TB Allocation Details'!$A$18:$L$217, MATCH("Customer ID", 'E4 TB Allocation Details'!$A$18:$L$18, 0),FALSE), 'E2 Allocators'!$B$15:$W$361, MATCH('O5 Details by Class &amp; Accounts'!AK$18, 'E2 Allocators'!$B$15:$W$15, 0),FALSE)*$G100), 0, VLOOKUP(VLOOKUP($A100, 'E4 TB Allocation Details'!$A$18:$L$217, MATCH("Customer ID", 'E4 TB Allocation Details'!$A$18:$L$18, 0),FALSE), 'E2 Allocators'!$B$15:$W$361, MATCH('O5 Details by Class &amp; Accounts'!AK$18, 'E2 Allocators'!$B$15:$W$15, 0),FALSE)*$G100)</f>
        <v>0</v>
      </c>
      <c r="AL100" s="1334">
        <f>IF(ISERROR(VLOOKUP(VLOOKUP($A100, 'E4 TB Allocation Details'!$A$18:$L$217, MATCH("Customer ID", 'E4 TB Allocation Details'!$A$18:$L$18, 0),FALSE), 'E2 Allocators'!$B$15:$W$361, MATCH('O5 Details by Class &amp; Accounts'!AL$18, 'E2 Allocators'!$B$15:$W$15, 0),FALSE)*$G100), 0, VLOOKUP(VLOOKUP($A100, 'E4 TB Allocation Details'!$A$18:$L$217, MATCH("Customer ID", 'E4 TB Allocation Details'!$A$18:$L$18, 0),FALSE), 'E2 Allocators'!$B$15:$W$361, MATCH('O5 Details by Class &amp; Accounts'!AL$18, 'E2 Allocators'!$B$15:$W$15, 0),FALSE)*$G100)</f>
        <v>0</v>
      </c>
      <c r="AM100" s="1334">
        <f>IF(ISERROR(VLOOKUP(VLOOKUP($A100, 'E4 TB Allocation Details'!$A$18:$L$217, MATCH("Customer ID", 'E4 TB Allocation Details'!$A$18:$L$18, 0),FALSE), 'E2 Allocators'!$B$15:$W$361, MATCH('O5 Details by Class &amp; Accounts'!AM$18, 'E2 Allocators'!$B$15:$W$15, 0),FALSE)*$G100), 0, VLOOKUP(VLOOKUP($A100, 'E4 TB Allocation Details'!$A$18:$L$217, MATCH("Customer ID", 'E4 TB Allocation Details'!$A$18:$L$18, 0),FALSE), 'E2 Allocators'!$B$15:$W$361, MATCH('O5 Details by Class &amp; Accounts'!AM$18, 'E2 Allocators'!$B$15:$W$15, 0),FALSE)*$G100)</f>
        <v>0</v>
      </c>
      <c r="AN100" s="1334">
        <f>IF(ISERROR(VLOOKUP(VLOOKUP($A100, 'E4 TB Allocation Details'!$A$18:$L$217, MATCH("Customer ID", 'E4 TB Allocation Details'!$A$18:$L$18, 0),FALSE), 'E2 Allocators'!$B$15:$W$361, MATCH('O5 Details by Class &amp; Accounts'!AN$18, 'E2 Allocators'!$B$15:$W$15, 0),FALSE)*$G100), 0, VLOOKUP(VLOOKUP($A100, 'E4 TB Allocation Details'!$A$18:$L$217, MATCH("Customer ID", 'E4 TB Allocation Details'!$A$18:$L$18, 0),FALSE), 'E2 Allocators'!$B$15:$W$361, MATCH('O5 Details by Class &amp; Accounts'!AN$18, 'E2 Allocators'!$B$15:$W$15, 0),FALSE)*$G100)</f>
        <v>0</v>
      </c>
      <c r="AO100" s="1334">
        <f>IF(ISERROR(VLOOKUP(VLOOKUP($A100, 'E4 TB Allocation Details'!$A$18:$L$217, MATCH("Customer ID", 'E4 TB Allocation Details'!$A$18:$L$18, 0),FALSE), 'E2 Allocators'!$B$15:$W$361, MATCH('O5 Details by Class &amp; Accounts'!AO$18, 'E2 Allocators'!$B$15:$W$15, 0),FALSE)*$G100), 0, VLOOKUP(VLOOKUP($A100, 'E4 TB Allocation Details'!$A$18:$L$217, MATCH("Customer ID", 'E4 TB Allocation Details'!$A$18:$L$18, 0),FALSE), 'E2 Allocators'!$B$15:$W$361, MATCH('O5 Details by Class &amp; Accounts'!AO$18, 'E2 Allocators'!$B$15:$W$15, 0),FALSE)*$G100)</f>
        <v>0</v>
      </c>
      <c r="AP100" s="1334">
        <f>IF(ISERROR(VLOOKUP(VLOOKUP($A100, 'E4 TB Allocation Details'!$A$18:$L$217, MATCH("Customer ID", 'E4 TB Allocation Details'!$A$18:$L$18, 0),FALSE), 'E2 Allocators'!$B$15:$W$361, MATCH('O5 Details by Class &amp; Accounts'!AP$18, 'E2 Allocators'!$B$15:$W$15, 0),FALSE)*$G100), 0, VLOOKUP(VLOOKUP($A100, 'E4 TB Allocation Details'!$A$18:$L$217, MATCH("Customer ID", 'E4 TB Allocation Details'!$A$18:$L$18, 0),FALSE), 'E2 Allocators'!$B$15:$W$361, MATCH('O5 Details by Class &amp; Accounts'!AP$18, 'E2 Allocators'!$B$15:$W$15, 0),FALSE)*$G100)</f>
        <v>0</v>
      </c>
      <c r="AQ100" s="1334">
        <f>IF(ISERROR(VLOOKUP(VLOOKUP($A100, 'E4 TB Allocation Details'!$A$18:$L$217, MATCH("Customer ID", 'E4 TB Allocation Details'!$A$18:$L$18, 0),FALSE), 'E2 Allocators'!$B$15:$W$361, MATCH('O5 Details by Class &amp; Accounts'!AQ$18, 'E2 Allocators'!$B$15:$W$15, 0),FALSE)*$G100), 0, VLOOKUP(VLOOKUP($A100, 'E4 TB Allocation Details'!$A$18:$L$217, MATCH("Customer ID", 'E4 TB Allocation Details'!$A$18:$L$18, 0),FALSE), 'E2 Allocators'!$B$15:$W$361, MATCH('O5 Details by Class &amp; Accounts'!AQ$18, 'E2 Allocators'!$B$15:$W$15, 0),FALSE)*$G100)</f>
        <v>0</v>
      </c>
      <c r="AR100" s="1334">
        <f>IF(ISERROR(VLOOKUP(VLOOKUP($A100, 'E4 TB Allocation Details'!$A$18:$L$217, MATCH("Customer ID", 'E4 TB Allocation Details'!$A$18:$L$18, 0),FALSE), 'E2 Allocators'!$B$15:$W$361, MATCH('O5 Details by Class &amp; Accounts'!AR$18, 'E2 Allocators'!$B$15:$W$15, 0),FALSE)*$G100), 0, VLOOKUP(VLOOKUP($A100, 'E4 TB Allocation Details'!$A$18:$L$217, MATCH("Customer ID", 'E4 TB Allocation Details'!$A$18:$L$18, 0),FALSE), 'E2 Allocators'!$B$15:$W$361, MATCH('O5 Details by Class &amp; Accounts'!AR$18, 'E2 Allocators'!$B$15:$W$15, 0),FALSE)*$G100)</f>
        <v>0</v>
      </c>
      <c r="AS100" s="1334">
        <f>IF(ISERROR(VLOOKUP(VLOOKUP($A100, 'E4 TB Allocation Details'!$A$18:$L$217, MATCH("Customer ID", 'E4 TB Allocation Details'!$A$18:$L$18, 0),FALSE), 'E2 Allocators'!$B$15:$W$361, MATCH('O5 Details by Class &amp; Accounts'!AS$18, 'E2 Allocators'!$B$15:$W$15, 0),FALSE)*$G100), 0, VLOOKUP(VLOOKUP($A100, 'E4 TB Allocation Details'!$A$18:$L$217, MATCH("Customer ID", 'E4 TB Allocation Details'!$A$18:$L$18, 0),FALSE), 'E2 Allocators'!$B$15:$W$361, MATCH('O5 Details by Class &amp; Accounts'!AS$18, 'E2 Allocators'!$B$15:$W$15, 0),FALSE)*$G100)</f>
        <v>0</v>
      </c>
      <c r="AT100" s="1334">
        <f>IF(ISERROR(VLOOKUP(VLOOKUP($A100, 'E4 TB Allocation Details'!$A$18:$L$217, MATCH("Customer ID", 'E4 TB Allocation Details'!$A$18:$L$18, 0),FALSE), 'E2 Allocators'!$B$15:$W$361, MATCH('O5 Details by Class &amp; Accounts'!AT$18, 'E2 Allocators'!$B$15:$W$15, 0),FALSE)*$G100), 0, VLOOKUP(VLOOKUP($A100, 'E4 TB Allocation Details'!$A$18:$L$217, MATCH("Customer ID", 'E4 TB Allocation Details'!$A$18:$L$18, 0),FALSE), 'E2 Allocators'!$B$15:$W$361, MATCH('O5 Details by Class &amp; Accounts'!AT$18, 'E2 Allocators'!$B$15:$W$15, 0),FALSE)*$G100)</f>
        <v>0</v>
      </c>
      <c r="AU100" s="1334">
        <f>IF(ISERROR(VLOOKUP(VLOOKUP($A100, 'E4 TB Allocation Details'!$A$18:$L$217, MATCH("Customer ID", 'E4 TB Allocation Details'!$A$18:$L$18, 0),FALSE), 'E2 Allocators'!$B$15:$W$361, MATCH('O5 Details by Class &amp; Accounts'!AU$18, 'E2 Allocators'!$B$15:$W$15, 0),FALSE)*$G100), 0, VLOOKUP(VLOOKUP($A100, 'E4 TB Allocation Details'!$A$18:$L$217, MATCH("Customer ID", 'E4 TB Allocation Details'!$A$18:$L$18, 0),FALSE), 'E2 Allocators'!$B$15:$W$361, MATCH('O5 Details by Class &amp; Accounts'!AU$18, 'E2 Allocators'!$B$15:$W$15, 0),FALSE)*$G100)</f>
        <v>0</v>
      </c>
      <c r="AV100" s="1334">
        <f>IF(ISERROR(VLOOKUP(VLOOKUP($A100, 'E4 TB Allocation Details'!$A$18:$L$217, MATCH("Customer ID", 'E4 TB Allocation Details'!$A$18:$L$18, 0),FALSE), 'E2 Allocators'!$B$15:$W$361, MATCH('O5 Details by Class &amp; Accounts'!AV$18, 'E2 Allocators'!$B$15:$W$15, 0),FALSE)*$G100), 0, VLOOKUP(VLOOKUP($A100, 'E4 TB Allocation Details'!$A$18:$L$217, MATCH("Customer ID", 'E4 TB Allocation Details'!$A$18:$L$18, 0),FALSE), 'E2 Allocators'!$B$15:$W$361, MATCH('O5 Details by Class &amp; Accounts'!AV$18, 'E2 Allocators'!$B$15:$W$15, 0),FALSE)*$G100)</f>
        <v>0</v>
      </c>
      <c r="AW100" s="1334">
        <f>IF(ISERROR(VLOOKUP(VLOOKUP($A100, 'E4 TB Allocation Details'!$A$18:$L$217, MATCH("Customer ID", 'E4 TB Allocation Details'!$A$18:$L$18, 0),FALSE), 'E2 Allocators'!$B$15:$W$361, MATCH('O5 Details by Class &amp; Accounts'!AW$18, 'E2 Allocators'!$B$15:$W$15, 0),FALSE)*$G100), 0, VLOOKUP(VLOOKUP($A100, 'E4 TB Allocation Details'!$A$18:$L$217, MATCH("Customer ID", 'E4 TB Allocation Details'!$A$18:$L$18, 0),FALSE), 'E2 Allocators'!$B$15:$W$361, MATCH('O5 Details by Class &amp; Accounts'!AW$18, 'E2 Allocators'!$B$15:$W$15, 0),FALSE)*$G100)</f>
        <v>0</v>
      </c>
      <c r="AX100" s="1334">
        <f t="shared" si="22"/>
        <v>0</v>
      </c>
      <c r="AY100" s="1334">
        <f>IF(ISERROR(VLOOKUP(VLOOKUP($A100, 'E4 TB Allocation Details'!$A$18:$L$217, MATCH("Misc ID", 'E4 TB Allocation Details'!$A$18:$L$18, 0),FALSE), 'E2 Allocators'!$B$15:$W$361, MATCH('O5 Details by Class &amp; Accounts'!AY$18, 'E2 Allocators'!$B$15:$W$15, 0),FALSE)*$E100), 0, VLOOKUP(VLOOKUP($A100, 'E4 TB Allocation Details'!$A$18:$L$217, MATCH("Misc ID", 'E4 TB Allocation Details'!$A$18:$L$18, 0),FALSE), 'E2 Allocators'!$B$15:$W$361, MATCH('O5 Details by Class &amp; Accounts'!AY$18, 'E2 Allocators'!$B$15:$W$15, 0),FALSE)*$E100)</f>
        <v>0</v>
      </c>
      <c r="AZ100" s="1334">
        <f>IF(ISERROR(VLOOKUP(VLOOKUP($A100, 'E4 TB Allocation Details'!$A$18:$L$217, MATCH("Misc ID", 'E4 TB Allocation Details'!$A$18:$L$18, 0),FALSE), 'E2 Allocators'!$B$15:$W$361, MATCH('O5 Details by Class &amp; Accounts'!AZ$18, 'E2 Allocators'!$B$15:$W$15, 0),FALSE)*$E100), 0, VLOOKUP(VLOOKUP($A100, 'E4 TB Allocation Details'!$A$18:$L$217, MATCH("Misc ID", 'E4 TB Allocation Details'!$A$18:$L$18, 0),FALSE), 'E2 Allocators'!$B$15:$W$361, MATCH('O5 Details by Class &amp; Accounts'!AZ$18, 'E2 Allocators'!$B$15:$W$15, 0),FALSE)*$E100)</f>
        <v>0</v>
      </c>
      <c r="BA100" s="1334">
        <f>IF(ISERROR(VLOOKUP(VLOOKUP($A100, 'E4 TB Allocation Details'!$A$18:$L$217, MATCH("Misc ID", 'E4 TB Allocation Details'!$A$18:$L$18, 0),FALSE), 'E2 Allocators'!$B$15:$W$361, MATCH('O5 Details by Class &amp; Accounts'!BA$18, 'E2 Allocators'!$B$15:$W$15, 0),FALSE)*$E100), 0, VLOOKUP(VLOOKUP($A100, 'E4 TB Allocation Details'!$A$18:$L$217, MATCH("Misc ID", 'E4 TB Allocation Details'!$A$18:$L$18, 0),FALSE), 'E2 Allocators'!$B$15:$W$361, MATCH('O5 Details by Class &amp; Accounts'!BA$18, 'E2 Allocators'!$B$15:$W$15, 0),FALSE)*$E100)</f>
        <v>0</v>
      </c>
      <c r="BB100" s="1334">
        <f>IF(ISERROR(VLOOKUP(VLOOKUP($A100, 'E4 TB Allocation Details'!$A$18:$L$217, MATCH("Misc ID", 'E4 TB Allocation Details'!$A$18:$L$18, 0),FALSE), 'E2 Allocators'!$B$15:$W$361, MATCH('O5 Details by Class &amp; Accounts'!BB$18, 'E2 Allocators'!$B$15:$W$15, 0),FALSE)*$E100), 0, VLOOKUP(VLOOKUP($A100, 'E4 TB Allocation Details'!$A$18:$L$217, MATCH("Misc ID", 'E4 TB Allocation Details'!$A$18:$L$18, 0),FALSE), 'E2 Allocators'!$B$15:$W$361, MATCH('O5 Details by Class &amp; Accounts'!BB$18, 'E2 Allocators'!$B$15:$W$15, 0),FALSE)*$E100)</f>
        <v>0</v>
      </c>
      <c r="BC100" s="1334">
        <f>IF(ISERROR(VLOOKUP(VLOOKUP($A100, 'E4 TB Allocation Details'!$A$18:$L$217, MATCH("Misc ID", 'E4 TB Allocation Details'!$A$18:$L$18, 0),FALSE), 'E2 Allocators'!$B$15:$W$361, MATCH('O5 Details by Class &amp; Accounts'!BC$18, 'E2 Allocators'!$B$15:$W$15, 0),FALSE)*$E100), 0, VLOOKUP(VLOOKUP($A100, 'E4 TB Allocation Details'!$A$18:$L$217, MATCH("Misc ID", 'E4 TB Allocation Details'!$A$18:$L$18, 0),FALSE), 'E2 Allocators'!$B$15:$W$361, MATCH('O5 Details by Class &amp; Accounts'!BC$18, 'E2 Allocators'!$B$15:$W$15, 0),FALSE)*$E100)</f>
        <v>0</v>
      </c>
      <c r="BD100" s="1334">
        <f>IF(ISERROR(VLOOKUP(VLOOKUP($A100, 'E4 TB Allocation Details'!$A$18:$L$217, MATCH("Misc ID", 'E4 TB Allocation Details'!$A$18:$L$18, 0),FALSE), 'E2 Allocators'!$B$15:$W$361, MATCH('O5 Details by Class &amp; Accounts'!BD$18, 'E2 Allocators'!$B$15:$W$15, 0),FALSE)*$E100), 0, VLOOKUP(VLOOKUP($A100, 'E4 TB Allocation Details'!$A$18:$L$217, MATCH("Misc ID", 'E4 TB Allocation Details'!$A$18:$L$18, 0),FALSE), 'E2 Allocators'!$B$15:$W$361, MATCH('O5 Details by Class &amp; Accounts'!BD$18, 'E2 Allocators'!$B$15:$W$15, 0),FALSE)*$E100)</f>
        <v>0</v>
      </c>
      <c r="BE100" s="1334">
        <f>IF(ISERROR(VLOOKUP(VLOOKUP($A100, 'E4 TB Allocation Details'!$A$18:$L$217, MATCH("Misc ID", 'E4 TB Allocation Details'!$A$18:$L$18, 0),FALSE), 'E2 Allocators'!$B$15:$W$361, MATCH('O5 Details by Class &amp; Accounts'!BE$18, 'E2 Allocators'!$B$15:$W$15, 0),FALSE)*$E100), 0, VLOOKUP(VLOOKUP($A100, 'E4 TB Allocation Details'!$A$18:$L$217, MATCH("Misc ID", 'E4 TB Allocation Details'!$A$18:$L$18, 0),FALSE), 'E2 Allocators'!$B$15:$W$361, MATCH('O5 Details by Class &amp; Accounts'!BE$18, 'E2 Allocators'!$B$15:$W$15, 0),FALSE)*$E100)</f>
        <v>0</v>
      </c>
      <c r="BF100" s="1334">
        <f>IF(ISERROR(VLOOKUP(VLOOKUP($A100, 'E4 TB Allocation Details'!$A$18:$L$217, MATCH("Misc ID", 'E4 TB Allocation Details'!$A$18:$L$18, 0),FALSE), 'E2 Allocators'!$B$15:$W$361, MATCH('O5 Details by Class &amp; Accounts'!BF$18, 'E2 Allocators'!$B$15:$W$15, 0),FALSE)*$E100), 0, VLOOKUP(VLOOKUP($A100, 'E4 TB Allocation Details'!$A$18:$L$217, MATCH("Misc ID", 'E4 TB Allocation Details'!$A$18:$L$18, 0),FALSE), 'E2 Allocators'!$B$15:$W$361, MATCH('O5 Details by Class &amp; Accounts'!BF$18, 'E2 Allocators'!$B$15:$W$15, 0),FALSE)*$E100)</f>
        <v>0</v>
      </c>
      <c r="BG100" s="1334">
        <f>IF(ISERROR(VLOOKUP(VLOOKUP($A100, 'E4 TB Allocation Details'!$A$18:$L$217, MATCH("Misc ID", 'E4 TB Allocation Details'!$A$18:$L$18, 0),FALSE), 'E2 Allocators'!$B$15:$W$361, MATCH('O5 Details by Class &amp; Accounts'!BG$18, 'E2 Allocators'!$B$15:$W$15, 0),FALSE)*$E100), 0, VLOOKUP(VLOOKUP($A100, 'E4 TB Allocation Details'!$A$18:$L$217, MATCH("Misc ID", 'E4 TB Allocation Details'!$A$18:$L$18, 0),FALSE), 'E2 Allocators'!$B$15:$W$361, MATCH('O5 Details by Class &amp; Accounts'!BG$18, 'E2 Allocators'!$B$15:$W$15, 0),FALSE)*$E100)</f>
        <v>0</v>
      </c>
      <c r="BH100" s="1334">
        <f>IF(ISERROR(VLOOKUP(VLOOKUP($A100, 'E4 TB Allocation Details'!$A$18:$L$217, MATCH("Misc ID", 'E4 TB Allocation Details'!$A$18:$L$18, 0),FALSE), 'E2 Allocators'!$B$15:$W$361, MATCH('O5 Details by Class &amp; Accounts'!BH$18, 'E2 Allocators'!$B$15:$W$15, 0),FALSE)*$E100), 0, VLOOKUP(VLOOKUP($A100, 'E4 TB Allocation Details'!$A$18:$L$217, MATCH("Misc ID", 'E4 TB Allocation Details'!$A$18:$L$18, 0),FALSE), 'E2 Allocators'!$B$15:$W$361, MATCH('O5 Details by Class &amp; Accounts'!BH$18, 'E2 Allocators'!$B$15:$W$15, 0),FALSE)*$E100)</f>
        <v>0</v>
      </c>
      <c r="BI100" s="1334">
        <f>IF(ISERROR(VLOOKUP(VLOOKUP($A100, 'E4 TB Allocation Details'!$A$18:$L$217, MATCH("Misc ID", 'E4 TB Allocation Details'!$A$18:$L$18, 0),FALSE), 'E2 Allocators'!$B$15:$W$361, MATCH('O5 Details by Class &amp; Accounts'!BI$18, 'E2 Allocators'!$B$15:$W$15, 0),FALSE)*$E100), 0, VLOOKUP(VLOOKUP($A100, 'E4 TB Allocation Details'!$A$18:$L$217, MATCH("Misc ID", 'E4 TB Allocation Details'!$A$18:$L$18, 0),FALSE), 'E2 Allocators'!$B$15:$W$361, MATCH('O5 Details by Class &amp; Accounts'!BI$18, 'E2 Allocators'!$B$15:$W$15, 0),FALSE)*$E100)</f>
        <v>0</v>
      </c>
      <c r="BJ100" s="1334">
        <f>IF(ISERROR(VLOOKUP(VLOOKUP($A100, 'E4 TB Allocation Details'!$A$18:$L$217, MATCH("Misc ID", 'E4 TB Allocation Details'!$A$18:$L$18, 0),FALSE), 'E2 Allocators'!$B$15:$W$361, MATCH('O5 Details by Class &amp; Accounts'!BJ$18, 'E2 Allocators'!$B$15:$W$15, 0),FALSE)*$E100), 0, VLOOKUP(VLOOKUP($A100, 'E4 TB Allocation Details'!$A$18:$L$217, MATCH("Misc ID", 'E4 TB Allocation Details'!$A$18:$L$18, 0),FALSE), 'E2 Allocators'!$B$15:$W$361, MATCH('O5 Details by Class &amp; Accounts'!BJ$18, 'E2 Allocators'!$B$15:$W$15, 0),FALSE)*$E100)</f>
        <v>0</v>
      </c>
      <c r="BK100" s="1334">
        <f>IF(ISERROR(VLOOKUP(VLOOKUP($A100, 'E4 TB Allocation Details'!$A$18:$L$217, MATCH("Misc ID", 'E4 TB Allocation Details'!$A$18:$L$18, 0),FALSE), 'E2 Allocators'!$B$15:$W$361, MATCH('O5 Details by Class &amp; Accounts'!BK$18, 'E2 Allocators'!$B$15:$W$15, 0),FALSE)*$E100), 0, VLOOKUP(VLOOKUP($A100, 'E4 TB Allocation Details'!$A$18:$L$217, MATCH("Misc ID", 'E4 TB Allocation Details'!$A$18:$L$18, 0),FALSE), 'E2 Allocators'!$B$15:$W$361, MATCH('O5 Details by Class &amp; Accounts'!BK$18, 'E2 Allocators'!$B$15:$W$15, 0),FALSE)*$E100)</f>
        <v>0</v>
      </c>
      <c r="BL100" s="1334">
        <f>IF(ISERROR(VLOOKUP(VLOOKUP($A100, 'E4 TB Allocation Details'!$A$18:$L$217, MATCH("Misc ID", 'E4 TB Allocation Details'!$A$18:$L$18, 0),FALSE), 'E2 Allocators'!$B$15:$W$361, MATCH('O5 Details by Class &amp; Accounts'!BL$18, 'E2 Allocators'!$B$15:$W$15, 0),FALSE)*$E100), 0, VLOOKUP(VLOOKUP($A100, 'E4 TB Allocation Details'!$A$18:$L$217, MATCH("Misc ID", 'E4 TB Allocation Details'!$A$18:$L$18, 0),FALSE), 'E2 Allocators'!$B$15:$W$361, MATCH('O5 Details by Class &amp; Accounts'!BL$18, 'E2 Allocators'!$B$15:$W$15, 0),FALSE)*$E100)</f>
        <v>0</v>
      </c>
      <c r="BM100" s="1334">
        <f>IF(ISERROR(VLOOKUP(VLOOKUP($A100, 'E4 TB Allocation Details'!$A$18:$L$217, MATCH("Misc ID", 'E4 TB Allocation Details'!$A$18:$L$18, 0),FALSE), 'E2 Allocators'!$B$15:$W$361, MATCH('O5 Details by Class &amp; Accounts'!BM$18, 'E2 Allocators'!$B$15:$W$15, 0),FALSE)*$E100), 0, VLOOKUP(VLOOKUP($A100, 'E4 TB Allocation Details'!$A$18:$L$217, MATCH("Misc ID", 'E4 TB Allocation Details'!$A$18:$L$18, 0),FALSE), 'E2 Allocators'!$B$15:$W$361, MATCH('O5 Details by Class &amp; Accounts'!BM$18, 'E2 Allocators'!$B$15:$W$15, 0),FALSE)*$E100)</f>
        <v>0</v>
      </c>
      <c r="BN100" s="1334">
        <f>IF(ISERROR(VLOOKUP(VLOOKUP($A100, 'E4 TB Allocation Details'!$A$18:$L$217, MATCH("Misc ID", 'E4 TB Allocation Details'!$A$18:$L$18, 0),FALSE), 'E2 Allocators'!$B$15:$W$361, MATCH('O5 Details by Class &amp; Accounts'!BN$18, 'E2 Allocators'!$B$15:$W$15, 0),FALSE)*$E100), 0, VLOOKUP(VLOOKUP($A100, 'E4 TB Allocation Details'!$A$18:$L$217, MATCH("Misc ID", 'E4 TB Allocation Details'!$A$18:$L$18, 0),FALSE), 'E2 Allocators'!$B$15:$W$361, MATCH('O5 Details by Class &amp; Accounts'!BN$18, 'E2 Allocators'!$B$15:$W$15, 0),FALSE)*$E100)</f>
        <v>0</v>
      </c>
      <c r="BO100" s="1334">
        <f>IF(ISERROR(VLOOKUP(VLOOKUP($A100, 'E4 TB Allocation Details'!$A$18:$L$217, MATCH("Misc ID", 'E4 TB Allocation Details'!$A$18:$L$18, 0),FALSE), 'E2 Allocators'!$B$15:$W$361, MATCH('O5 Details by Class &amp; Accounts'!BO$18, 'E2 Allocators'!$B$15:$W$15, 0),FALSE)*$E100), 0, VLOOKUP(VLOOKUP($A100, 'E4 TB Allocation Details'!$A$18:$L$217, MATCH("Misc ID", 'E4 TB Allocation Details'!$A$18:$L$18, 0),FALSE), 'E2 Allocators'!$B$15:$W$361, MATCH('O5 Details by Class &amp; Accounts'!BO$18, 'E2 Allocators'!$B$15:$W$15, 0),FALSE)*$E100)</f>
        <v>0</v>
      </c>
      <c r="BP100" s="1334">
        <f>IF(ISERROR(VLOOKUP(VLOOKUP($A100, 'E4 TB Allocation Details'!$A$18:$L$217, MATCH("Misc ID", 'E4 TB Allocation Details'!$A$18:$L$18, 0),FALSE), 'E2 Allocators'!$B$15:$W$361, MATCH('O5 Details by Class &amp; Accounts'!BP$18, 'E2 Allocators'!$B$15:$W$15, 0),FALSE)*$E100), 0, VLOOKUP(VLOOKUP($A100, 'E4 TB Allocation Details'!$A$18:$L$217, MATCH("Misc ID", 'E4 TB Allocation Details'!$A$18:$L$18, 0),FALSE), 'E2 Allocators'!$B$15:$W$361, MATCH('O5 Details by Class &amp; Accounts'!BP$18, 'E2 Allocators'!$B$15:$W$15, 0),FALSE)*$E100)</f>
        <v>0</v>
      </c>
      <c r="BQ100" s="1334">
        <f>IF(ISERROR(VLOOKUP(VLOOKUP($A100, 'E4 TB Allocation Details'!$A$18:$L$217, MATCH("Misc ID", 'E4 TB Allocation Details'!$A$18:$L$18, 0),FALSE), 'E2 Allocators'!$B$15:$W$361, MATCH('O5 Details by Class &amp; Accounts'!BQ$18, 'E2 Allocators'!$B$15:$W$15, 0),FALSE)*$E100), 0, VLOOKUP(VLOOKUP($A100, 'E4 TB Allocation Details'!$A$18:$L$217, MATCH("Misc ID", 'E4 TB Allocation Details'!$A$18:$L$18, 0),FALSE), 'E2 Allocators'!$B$15:$W$361, MATCH('O5 Details by Class &amp; Accounts'!BQ$18, 'E2 Allocators'!$B$15:$W$15, 0),FALSE)*$E100)</f>
        <v>0</v>
      </c>
      <c r="BR100" s="1334">
        <f>IF(ISERROR(VLOOKUP(VLOOKUP($A100, 'E4 TB Allocation Details'!$A$18:$L$217, MATCH("Misc ID", 'E4 TB Allocation Details'!$A$18:$L$18, 0),FALSE), 'E2 Allocators'!$B$15:$W$361, MATCH('O5 Details by Class &amp; Accounts'!BR$18, 'E2 Allocators'!$B$15:$W$15, 0),FALSE)*$E100), 0, VLOOKUP(VLOOKUP($A100, 'E4 TB Allocation Details'!$A$18:$L$217, MATCH("Misc ID", 'E4 TB Allocation Details'!$A$18:$L$18, 0),FALSE), 'E2 Allocators'!$B$15:$W$361, MATCH('O5 Details by Class &amp; Accounts'!BR$18, 'E2 Allocators'!$B$15:$W$15, 0),FALSE)*$E100)</f>
        <v>0</v>
      </c>
      <c r="BS100" s="1334">
        <f t="shared" si="23"/>
        <v>0</v>
      </c>
      <c r="BT100" s="1334">
        <f>IF(ISERROR(VLOOKUP(VLOOKUP($A100, 'E4 TB Allocation Details'!$A$18:$L$217, MATCH("A &amp; G ID", 'E4 TB Allocation Details'!$A$18:$L$18, 0),FALSE), 'E2 Allocators'!$B$15:$W$361, MATCH('O5 Details by Class &amp; Accounts'!BT$18, 'E2 Allocators'!$B$15:$W$15, 0),FALSE)*$E100), 0, VLOOKUP(VLOOKUP($A100, 'E4 TB Allocation Details'!$A$18:$L$217, MATCH("A &amp; G ID", 'E4 TB Allocation Details'!$A$18:$L$18, 0),FALSE), 'E2 Allocators'!$B$15:$W$361, MATCH('O5 Details by Class &amp; Accounts'!BT$18, 'E2 Allocators'!$B$15:$W$15, 0),FALSE)*$E100)</f>
        <v>0</v>
      </c>
      <c r="BU100" s="1334">
        <f>IF(ISERROR(VLOOKUP(VLOOKUP($A100, 'E4 TB Allocation Details'!$A$18:$L$217, MATCH("A &amp; G ID", 'E4 TB Allocation Details'!$A$18:$L$18, 0),FALSE), 'E2 Allocators'!$B$15:$W$361, MATCH('O5 Details by Class &amp; Accounts'!BU$18, 'E2 Allocators'!$B$15:$W$15, 0),FALSE)*$E100), 0, VLOOKUP(VLOOKUP($A100, 'E4 TB Allocation Details'!$A$18:$L$217, MATCH("A &amp; G ID", 'E4 TB Allocation Details'!$A$18:$L$18, 0),FALSE), 'E2 Allocators'!$B$15:$W$361, MATCH('O5 Details by Class &amp; Accounts'!BU$18, 'E2 Allocators'!$B$15:$W$15, 0),FALSE)*$E100)</f>
        <v>0</v>
      </c>
      <c r="BV100" s="1334">
        <f>IF(ISERROR(VLOOKUP(VLOOKUP($A100, 'E4 TB Allocation Details'!$A$18:$L$217, MATCH("A &amp; G ID", 'E4 TB Allocation Details'!$A$18:$L$18, 0),FALSE), 'E2 Allocators'!$B$15:$W$361, MATCH('O5 Details by Class &amp; Accounts'!BV$18, 'E2 Allocators'!$B$15:$W$15, 0),FALSE)*$E100), 0, VLOOKUP(VLOOKUP($A100, 'E4 TB Allocation Details'!$A$18:$L$217, MATCH("A &amp; G ID", 'E4 TB Allocation Details'!$A$18:$L$18, 0),FALSE), 'E2 Allocators'!$B$15:$W$361, MATCH('O5 Details by Class &amp; Accounts'!BV$18, 'E2 Allocators'!$B$15:$W$15, 0),FALSE)*$E100)</f>
        <v>0</v>
      </c>
      <c r="BW100" s="1334">
        <f>IF(ISERROR(VLOOKUP(VLOOKUP($A100, 'E4 TB Allocation Details'!$A$18:$L$217, MATCH("A &amp; G ID", 'E4 TB Allocation Details'!$A$18:$L$18, 0),FALSE), 'E2 Allocators'!$B$15:$W$361, MATCH('O5 Details by Class &amp; Accounts'!BW$18, 'E2 Allocators'!$B$15:$W$15, 0),FALSE)*$E100), 0, VLOOKUP(VLOOKUP($A100, 'E4 TB Allocation Details'!$A$18:$L$217, MATCH("A &amp; G ID", 'E4 TB Allocation Details'!$A$18:$L$18, 0),FALSE), 'E2 Allocators'!$B$15:$W$361, MATCH('O5 Details by Class &amp; Accounts'!BW$18, 'E2 Allocators'!$B$15:$W$15, 0),FALSE)*$E100)</f>
        <v>0</v>
      </c>
      <c r="BX100" s="1334">
        <f>IF(ISERROR(VLOOKUP(VLOOKUP($A100, 'E4 TB Allocation Details'!$A$18:$L$217, MATCH("A &amp; G ID", 'E4 TB Allocation Details'!$A$18:$L$18, 0),FALSE), 'E2 Allocators'!$B$15:$W$361, MATCH('O5 Details by Class &amp; Accounts'!BX$18, 'E2 Allocators'!$B$15:$W$15, 0),FALSE)*$E100), 0, VLOOKUP(VLOOKUP($A100, 'E4 TB Allocation Details'!$A$18:$L$217, MATCH("A &amp; G ID", 'E4 TB Allocation Details'!$A$18:$L$18, 0),FALSE), 'E2 Allocators'!$B$15:$W$361, MATCH('O5 Details by Class &amp; Accounts'!BX$18, 'E2 Allocators'!$B$15:$W$15, 0),FALSE)*$E100)</f>
        <v>0</v>
      </c>
      <c r="BY100" s="1334">
        <f>IF(ISERROR(VLOOKUP(VLOOKUP($A100, 'E4 TB Allocation Details'!$A$18:$L$217, MATCH("A &amp; G ID", 'E4 TB Allocation Details'!$A$18:$L$18, 0),FALSE), 'E2 Allocators'!$B$15:$W$361, MATCH('O5 Details by Class &amp; Accounts'!BY$18, 'E2 Allocators'!$B$15:$W$15, 0),FALSE)*$E100), 0, VLOOKUP(VLOOKUP($A100, 'E4 TB Allocation Details'!$A$18:$L$217, MATCH("A &amp; G ID", 'E4 TB Allocation Details'!$A$18:$L$18, 0),FALSE), 'E2 Allocators'!$B$15:$W$361, MATCH('O5 Details by Class &amp; Accounts'!BY$18, 'E2 Allocators'!$B$15:$W$15, 0),FALSE)*$E100)</f>
        <v>0</v>
      </c>
      <c r="BZ100" s="1334">
        <f>IF(ISERROR(VLOOKUP(VLOOKUP($A100, 'E4 TB Allocation Details'!$A$18:$L$217, MATCH("A &amp; G ID", 'E4 TB Allocation Details'!$A$18:$L$18, 0),FALSE), 'E2 Allocators'!$B$15:$W$361, MATCH('O5 Details by Class &amp; Accounts'!BZ$18, 'E2 Allocators'!$B$15:$W$15, 0),FALSE)*$E100), 0, VLOOKUP(VLOOKUP($A100, 'E4 TB Allocation Details'!$A$18:$L$217, MATCH("A &amp; G ID", 'E4 TB Allocation Details'!$A$18:$L$18, 0),FALSE), 'E2 Allocators'!$B$15:$W$361, MATCH('O5 Details by Class &amp; Accounts'!BZ$18, 'E2 Allocators'!$B$15:$W$15, 0),FALSE)*$E100)</f>
        <v>0</v>
      </c>
      <c r="CA100" s="1334">
        <f>IF(ISERROR(VLOOKUP(VLOOKUP($A100, 'E4 TB Allocation Details'!$A$18:$L$217, MATCH("A &amp; G ID", 'E4 TB Allocation Details'!$A$18:$L$18, 0),FALSE), 'E2 Allocators'!$B$15:$W$361, MATCH('O5 Details by Class &amp; Accounts'!CA$18, 'E2 Allocators'!$B$15:$W$15, 0),FALSE)*$E100), 0, VLOOKUP(VLOOKUP($A100, 'E4 TB Allocation Details'!$A$18:$L$217, MATCH("A &amp; G ID", 'E4 TB Allocation Details'!$A$18:$L$18, 0),FALSE), 'E2 Allocators'!$B$15:$W$361, MATCH('O5 Details by Class &amp; Accounts'!CA$18, 'E2 Allocators'!$B$15:$W$15, 0),FALSE)*$E100)</f>
        <v>0</v>
      </c>
      <c r="CB100" s="1334">
        <f>IF(ISERROR(VLOOKUP(VLOOKUP($A100, 'E4 TB Allocation Details'!$A$18:$L$217, MATCH("A &amp; G ID", 'E4 TB Allocation Details'!$A$18:$L$18, 0),FALSE), 'E2 Allocators'!$B$15:$W$361, MATCH('O5 Details by Class &amp; Accounts'!CB$18, 'E2 Allocators'!$B$15:$W$15, 0),FALSE)*$E100), 0, VLOOKUP(VLOOKUP($A100, 'E4 TB Allocation Details'!$A$18:$L$217, MATCH("A &amp; G ID", 'E4 TB Allocation Details'!$A$18:$L$18, 0),FALSE), 'E2 Allocators'!$B$15:$W$361, MATCH('O5 Details by Class &amp; Accounts'!CB$18, 'E2 Allocators'!$B$15:$W$15, 0),FALSE)*$E100)</f>
        <v>0</v>
      </c>
      <c r="CC100" s="1334">
        <f>IF(ISERROR(VLOOKUP(VLOOKUP($A100, 'E4 TB Allocation Details'!$A$18:$L$217, MATCH("A &amp; G ID", 'E4 TB Allocation Details'!$A$18:$L$18, 0),FALSE), 'E2 Allocators'!$B$15:$W$361, MATCH('O5 Details by Class &amp; Accounts'!CC$18, 'E2 Allocators'!$B$15:$W$15, 0),FALSE)*$E100), 0, VLOOKUP(VLOOKUP($A100, 'E4 TB Allocation Details'!$A$18:$L$217, MATCH("A &amp; G ID", 'E4 TB Allocation Details'!$A$18:$L$18, 0),FALSE), 'E2 Allocators'!$B$15:$W$361, MATCH('O5 Details by Class &amp; Accounts'!CC$18, 'E2 Allocators'!$B$15:$W$15, 0),FALSE)*$E100)</f>
        <v>0</v>
      </c>
      <c r="CD100" s="1334">
        <f>IF(ISERROR(VLOOKUP(VLOOKUP($A100, 'E4 TB Allocation Details'!$A$18:$L$217, MATCH("A &amp; G ID", 'E4 TB Allocation Details'!$A$18:$L$18, 0),FALSE), 'E2 Allocators'!$B$15:$W$361, MATCH('O5 Details by Class &amp; Accounts'!CD$18, 'E2 Allocators'!$B$15:$W$15, 0),FALSE)*$E100), 0, VLOOKUP(VLOOKUP($A100, 'E4 TB Allocation Details'!$A$18:$L$217, MATCH("A &amp; G ID", 'E4 TB Allocation Details'!$A$18:$L$18, 0),FALSE), 'E2 Allocators'!$B$15:$W$361, MATCH('O5 Details by Class &amp; Accounts'!CD$18, 'E2 Allocators'!$B$15:$W$15, 0),FALSE)*$E100)</f>
        <v>0</v>
      </c>
      <c r="CE100" s="1334">
        <f>IF(ISERROR(VLOOKUP(VLOOKUP($A100, 'E4 TB Allocation Details'!$A$18:$L$217, MATCH("A &amp; G ID", 'E4 TB Allocation Details'!$A$18:$L$18, 0),FALSE), 'E2 Allocators'!$B$15:$W$361, MATCH('O5 Details by Class &amp; Accounts'!CE$18, 'E2 Allocators'!$B$15:$W$15, 0),FALSE)*$E100), 0, VLOOKUP(VLOOKUP($A100, 'E4 TB Allocation Details'!$A$18:$L$217, MATCH("A &amp; G ID", 'E4 TB Allocation Details'!$A$18:$L$18, 0),FALSE), 'E2 Allocators'!$B$15:$W$361, MATCH('O5 Details by Class &amp; Accounts'!CE$18, 'E2 Allocators'!$B$15:$W$15, 0),FALSE)*$E100)</f>
        <v>0</v>
      </c>
      <c r="CF100" s="1334">
        <f>IF(ISERROR(VLOOKUP(VLOOKUP($A100, 'E4 TB Allocation Details'!$A$18:$L$217, MATCH("A &amp; G ID", 'E4 TB Allocation Details'!$A$18:$L$18, 0),FALSE), 'E2 Allocators'!$B$15:$W$361, MATCH('O5 Details by Class &amp; Accounts'!CF$18, 'E2 Allocators'!$B$15:$W$15, 0),FALSE)*$E100), 0, VLOOKUP(VLOOKUP($A100, 'E4 TB Allocation Details'!$A$18:$L$217, MATCH("A &amp; G ID", 'E4 TB Allocation Details'!$A$18:$L$18, 0),FALSE), 'E2 Allocators'!$B$15:$W$361, MATCH('O5 Details by Class &amp; Accounts'!CF$18, 'E2 Allocators'!$B$15:$W$15, 0),FALSE)*$E100)</f>
        <v>0</v>
      </c>
      <c r="CG100" s="1334">
        <f>IF(ISERROR(VLOOKUP(VLOOKUP($A100, 'E4 TB Allocation Details'!$A$18:$L$217, MATCH("A &amp; G ID", 'E4 TB Allocation Details'!$A$18:$L$18, 0),FALSE), 'E2 Allocators'!$B$15:$W$361, MATCH('O5 Details by Class &amp; Accounts'!CG$18, 'E2 Allocators'!$B$15:$W$15, 0),FALSE)*$E100), 0, VLOOKUP(VLOOKUP($A100, 'E4 TB Allocation Details'!$A$18:$L$217, MATCH("A &amp; G ID", 'E4 TB Allocation Details'!$A$18:$L$18, 0),FALSE), 'E2 Allocators'!$B$15:$W$361, MATCH('O5 Details by Class &amp; Accounts'!CG$18, 'E2 Allocators'!$B$15:$W$15, 0),FALSE)*$E100)</f>
        <v>0</v>
      </c>
      <c r="CH100" s="1334">
        <f>IF(ISERROR(VLOOKUP(VLOOKUP($A100, 'E4 TB Allocation Details'!$A$18:$L$217, MATCH("A &amp; G ID", 'E4 TB Allocation Details'!$A$18:$L$18, 0),FALSE), 'E2 Allocators'!$B$15:$W$361, MATCH('O5 Details by Class &amp; Accounts'!CH$18, 'E2 Allocators'!$B$15:$W$15, 0),FALSE)*$E100), 0, VLOOKUP(VLOOKUP($A100, 'E4 TB Allocation Details'!$A$18:$L$217, MATCH("A &amp; G ID", 'E4 TB Allocation Details'!$A$18:$L$18, 0),FALSE), 'E2 Allocators'!$B$15:$W$361, MATCH('O5 Details by Class &amp; Accounts'!CH$18, 'E2 Allocators'!$B$15:$W$15, 0),FALSE)*$E100)</f>
        <v>0</v>
      </c>
      <c r="CI100" s="1334">
        <f>IF(ISERROR(VLOOKUP(VLOOKUP($A100, 'E4 TB Allocation Details'!$A$18:$L$217, MATCH("A &amp; G ID", 'E4 TB Allocation Details'!$A$18:$L$18, 0),FALSE), 'E2 Allocators'!$B$15:$W$361, MATCH('O5 Details by Class &amp; Accounts'!CI$18, 'E2 Allocators'!$B$15:$W$15, 0),FALSE)*$E100), 0, VLOOKUP(VLOOKUP($A100, 'E4 TB Allocation Details'!$A$18:$L$217, MATCH("A &amp; G ID", 'E4 TB Allocation Details'!$A$18:$L$18, 0),FALSE), 'E2 Allocators'!$B$15:$W$361, MATCH('O5 Details by Class &amp; Accounts'!CI$18, 'E2 Allocators'!$B$15:$W$15, 0),FALSE)*$E100)</f>
        <v>0</v>
      </c>
      <c r="CJ100" s="1334">
        <f>IF(ISERROR(VLOOKUP(VLOOKUP($A100, 'E4 TB Allocation Details'!$A$18:$L$217, MATCH("A &amp; G ID", 'E4 TB Allocation Details'!$A$18:$L$18, 0),FALSE), 'E2 Allocators'!$B$15:$W$361, MATCH('O5 Details by Class &amp; Accounts'!CJ$18, 'E2 Allocators'!$B$15:$W$15, 0),FALSE)*$E100), 0, VLOOKUP(VLOOKUP($A100, 'E4 TB Allocation Details'!$A$18:$L$217, MATCH("A &amp; G ID", 'E4 TB Allocation Details'!$A$18:$L$18, 0),FALSE), 'E2 Allocators'!$B$15:$W$361, MATCH('O5 Details by Class &amp; Accounts'!CJ$18, 'E2 Allocators'!$B$15:$W$15, 0),FALSE)*$E100)</f>
        <v>0</v>
      </c>
      <c r="CK100" s="1334">
        <f>IF(ISERROR(VLOOKUP(VLOOKUP($A100, 'E4 TB Allocation Details'!$A$18:$L$217, MATCH("A &amp; G ID", 'E4 TB Allocation Details'!$A$18:$L$18, 0),FALSE), 'E2 Allocators'!$B$15:$W$361, MATCH('O5 Details by Class &amp; Accounts'!CK$18, 'E2 Allocators'!$B$15:$W$15, 0),FALSE)*$E100), 0, VLOOKUP(VLOOKUP($A100, 'E4 TB Allocation Details'!$A$18:$L$217, MATCH("A &amp; G ID", 'E4 TB Allocation Details'!$A$18:$L$18, 0),FALSE), 'E2 Allocators'!$B$15:$W$361, MATCH('O5 Details by Class &amp; Accounts'!CK$18, 'E2 Allocators'!$B$15:$W$15, 0),FALSE)*$E100)</f>
        <v>0</v>
      </c>
      <c r="CL100" s="1334">
        <f>IF(ISERROR(VLOOKUP(VLOOKUP($A100, 'E4 TB Allocation Details'!$A$18:$L$217, MATCH("A &amp; G ID", 'E4 TB Allocation Details'!$A$18:$L$18, 0),FALSE), 'E2 Allocators'!$B$15:$W$361, MATCH('O5 Details by Class &amp; Accounts'!CL$18, 'E2 Allocators'!$B$15:$W$15, 0),FALSE)*$E100), 0, VLOOKUP(VLOOKUP($A100, 'E4 TB Allocation Details'!$A$18:$L$217, MATCH("A &amp; G ID", 'E4 TB Allocation Details'!$A$18:$L$18, 0),FALSE), 'E2 Allocators'!$B$15:$W$361, MATCH('O5 Details by Class &amp; Accounts'!CL$18, 'E2 Allocators'!$B$15:$W$15, 0),FALSE)*$E100)</f>
        <v>0</v>
      </c>
      <c r="CM100" s="1334">
        <f>IF(ISERROR(VLOOKUP(VLOOKUP($A100, 'E4 TB Allocation Details'!$A$18:$L$217, MATCH("A &amp; G ID", 'E4 TB Allocation Details'!$A$18:$L$18, 0),FALSE), 'E2 Allocators'!$B$15:$W$361, MATCH('O5 Details by Class &amp; Accounts'!CM$18, 'E2 Allocators'!$B$15:$W$15, 0),FALSE)*$E100), 0, VLOOKUP(VLOOKUP($A100, 'E4 TB Allocation Details'!$A$18:$L$217, MATCH("A &amp; G ID", 'E4 TB Allocation Details'!$A$18:$L$18, 0),FALSE), 'E2 Allocators'!$B$15:$W$361, MATCH('O5 Details by Class &amp; Accounts'!CM$18, 'E2 Allocators'!$B$15:$W$15, 0),FALSE)*$E100)</f>
        <v>0</v>
      </c>
      <c r="CN100" s="1334">
        <f t="shared" si="24"/>
        <v>0</v>
      </c>
      <c r="CO100" s="1670">
        <f t="shared" si="25"/>
        <v>0</v>
      </c>
      <c r="CQ100" s="1926" t="s">
        <v>1271</v>
      </c>
    </row>
    <row r="101" spans="1:95" s="64" customFormat="1" ht="12.75" x14ac:dyDescent="0.2">
      <c r="A101" s="1103">
        <v>4305</v>
      </c>
      <c r="B101" s="1104" t="s">
        <v>1493</v>
      </c>
      <c r="C101" s="1667">
        <f>IF(ISERROR(VLOOKUP($A101,'I3 TB Data'!$A$20:$H$465,MATCH('O5 Details by Class &amp; Accounts'!$C$18, 'I3 TB Data'!$A$20:$H$20,0),0)), 0, VLOOKUP($A101,'I3 TB Data'!$A$20:$H$465,MATCH('O5 Details by Class &amp; Accounts'!$C$18,'I3 TB Data'!$A$20:$H$20,0),0))</f>
        <v>0</v>
      </c>
      <c r="D101" s="1668"/>
      <c r="E101" s="1667">
        <f t="shared" si="17"/>
        <v>0</v>
      </c>
      <c r="F101" s="1669">
        <f>IF(ISERROR(VLOOKUP($A101, 'E1 Categorization'!A33:E123, MATCH("Customer Component", 'E1 Categorization'!$A$33:$E$33,0), 0)), 0, IF(VLOOKUP($A101, 'E1 Categorization'!A33:E123, MATCH("Customer Component", 'E1 Categorization'!$A$33:$E$33,0), 0)=0, 'O5 Details by Class &amp; Accounts'!$E101, IF(AND(VLOOKUP($A101, 'E1 Categorization'!A33:E123, MATCH("Customer Component", 'E1 Categorization'!$A$33:$E$33,0), 0) &gt;0, VLOOKUP($A101, 'E1 Categorization'!A33:E123, MATCH("Customer Component", 'E1 Categorization'!$A$33:$E$33,0), 0)&lt;1), 'O5 Details by Class &amp; Accounts'!$E101*(1-VLOOKUP($A101, 'E1 Categorization'!A33:E123, MATCH("Customer Component", 'E1 Categorization'!$A$33:$E$33,0), 0)), 0)))</f>
        <v>0</v>
      </c>
      <c r="G101" s="1669">
        <f>IF(ISERROR(VLOOKUP($A101, 'E1 Categorization'!A33:E123, MATCH("Customer Component", 'E1 Categorization'!$A$33:$E$33,0), 0)),0, IF(VLOOKUP($A101, 'E1 Categorization'!A33:E123, MATCH("Customer Component", 'E1 Categorization'!$A$33:$E$33,0), 0)=0, 0, IF(AND(VLOOKUP($A101, 'E1 Categorization'!A33:E123, MATCH("Customer Component", 'E1 Categorization'!$A$33:$E$33,0), 0) &gt;0, VLOOKUP($A101, 'E1 Categorization'!A33:E123, MATCH("Customer Component", 'E1 Categorization'!$A$33:$E$33,0), 0)&lt;1), 'O5 Details by Class &amp; Accounts'!$E101*(VLOOKUP($A101, 'E1 Categorization'!A33:E123, MATCH("Customer Component", 'E1 Categorization'!$A$33:$E$33,0), 0)), 'O5 Details by Class &amp; Accounts'!$E101)))</f>
        <v>0</v>
      </c>
      <c r="H101" s="1334">
        <f t="shared" si="20"/>
        <v>0</v>
      </c>
      <c r="I101" s="1334">
        <f>IF(ISERROR(VLOOKUP(VLOOKUP($A101, 'E4 TB Allocation Details'!$A$18:$L$217, MATCH("Demand ID", 'E4 TB Allocation Details'!$A$18:$L$18, 0),FALSE), 'E2 Allocators'!$B$15:$W$361, MATCH('O5 Details by Class &amp; Accounts'!I$18, 'E2 Allocators'!$B$15:$W$15, 0),FALSE)*$F101), 0, VLOOKUP(VLOOKUP($A101, 'E4 TB Allocation Details'!$A$18:$L$217, MATCH("Demand ID", 'E4 TB Allocation Details'!$A$18:$L$18, 0),FALSE), 'E2 Allocators'!$B$15:$W$361, MATCH('O5 Details by Class &amp; Accounts'!I$18, 'E2 Allocators'!$B$15:$W$15, 0),FALSE)*$F101)</f>
        <v>0</v>
      </c>
      <c r="J101" s="1334">
        <f>IF(ISERROR(VLOOKUP(VLOOKUP($A101, 'E4 TB Allocation Details'!$A$18:$L$217, MATCH("Demand ID", 'E4 TB Allocation Details'!$A$18:$L$18, 0),FALSE), 'E2 Allocators'!$B$15:$W$361, MATCH('O5 Details by Class &amp; Accounts'!J$18, 'E2 Allocators'!$B$15:$W$15, 0),FALSE)*$F101), 0, VLOOKUP(VLOOKUP($A101, 'E4 TB Allocation Details'!$A$18:$L$217, MATCH("Demand ID", 'E4 TB Allocation Details'!$A$18:$L$18, 0),FALSE), 'E2 Allocators'!$B$15:$W$361, MATCH('O5 Details by Class &amp; Accounts'!J$18, 'E2 Allocators'!$B$15:$W$15, 0),FALSE)*$F101)</f>
        <v>0</v>
      </c>
      <c r="K101" s="1334">
        <f>IF(ISERROR(VLOOKUP(VLOOKUP($A101, 'E4 TB Allocation Details'!$A$18:$L$217, MATCH("Demand ID", 'E4 TB Allocation Details'!$A$18:$L$18, 0),FALSE), 'E2 Allocators'!$B$15:$W$361, MATCH('O5 Details by Class &amp; Accounts'!K$18, 'E2 Allocators'!$B$15:$W$15, 0),FALSE)*$F101), 0, VLOOKUP(VLOOKUP($A101, 'E4 TB Allocation Details'!$A$18:$L$217, MATCH("Demand ID", 'E4 TB Allocation Details'!$A$18:$L$18, 0),FALSE), 'E2 Allocators'!$B$15:$W$361, MATCH('O5 Details by Class &amp; Accounts'!K$18, 'E2 Allocators'!$B$15:$W$15, 0),FALSE)*$F101)</f>
        <v>0</v>
      </c>
      <c r="L101" s="1334">
        <f>IF(ISERROR(VLOOKUP(VLOOKUP($A101, 'E4 TB Allocation Details'!$A$18:$L$217, MATCH("Demand ID", 'E4 TB Allocation Details'!$A$18:$L$18, 0),FALSE), 'E2 Allocators'!$B$15:$W$361, MATCH('O5 Details by Class &amp; Accounts'!L$18, 'E2 Allocators'!$B$15:$W$15, 0),FALSE)*$F101), 0, VLOOKUP(VLOOKUP($A101, 'E4 TB Allocation Details'!$A$18:$L$217, MATCH("Demand ID", 'E4 TB Allocation Details'!$A$18:$L$18, 0),FALSE), 'E2 Allocators'!$B$15:$W$361, MATCH('O5 Details by Class &amp; Accounts'!L$18, 'E2 Allocators'!$B$15:$W$15, 0),FALSE)*$F101)</f>
        <v>0</v>
      </c>
      <c r="M101" s="1334"/>
      <c r="N101" s="1334"/>
      <c r="O101" s="1334"/>
      <c r="P101" s="1334"/>
      <c r="Q101" s="1334"/>
      <c r="R101" s="1334"/>
      <c r="S101" s="1334"/>
      <c r="T101" s="1334"/>
      <c r="U101" s="1334"/>
      <c r="V101" s="1334"/>
      <c r="W101" s="1334"/>
      <c r="X101" s="1334"/>
      <c r="Y101" s="1334"/>
      <c r="Z101" s="1334"/>
      <c r="AA101" s="1334"/>
      <c r="AB101" s="1334"/>
      <c r="AC101" s="1334">
        <f t="shared" si="21"/>
        <v>0</v>
      </c>
      <c r="AD101" s="1334">
        <f>IF(ISERROR(VLOOKUP(VLOOKUP($A101, 'E4 TB Allocation Details'!$A$18:$L$217, MATCH("Customer ID", 'E4 TB Allocation Details'!$A$18:$L$18, 0),FALSE), 'E2 Allocators'!$B$15:$W$361, MATCH('O5 Details by Class &amp; Accounts'!AD$18, 'E2 Allocators'!$B$15:$W$15, 0),FALSE)*$G101), 0, VLOOKUP(VLOOKUP($A101, 'E4 TB Allocation Details'!$A$18:$L$217, MATCH("Customer ID", 'E4 TB Allocation Details'!$A$18:$L$18, 0),FALSE), 'E2 Allocators'!$B$15:$W$361, MATCH('O5 Details by Class &amp; Accounts'!AD$18, 'E2 Allocators'!$B$15:$W$15, 0),FALSE)*$G101)</f>
        <v>0</v>
      </c>
      <c r="AE101" s="1334">
        <f>IF(ISERROR(VLOOKUP(VLOOKUP($A101, 'E4 TB Allocation Details'!$A$18:$L$217, MATCH("Customer ID", 'E4 TB Allocation Details'!$A$18:$L$18, 0),FALSE), 'E2 Allocators'!$B$15:$W$361, MATCH('O5 Details by Class &amp; Accounts'!AE$18, 'E2 Allocators'!$B$15:$W$15, 0),FALSE)*$G101), 0, VLOOKUP(VLOOKUP($A101, 'E4 TB Allocation Details'!$A$18:$L$217, MATCH("Customer ID", 'E4 TB Allocation Details'!$A$18:$L$18, 0),FALSE), 'E2 Allocators'!$B$15:$W$361, MATCH('O5 Details by Class &amp; Accounts'!AE$18, 'E2 Allocators'!$B$15:$W$15, 0),FALSE)*$G101)</f>
        <v>0</v>
      </c>
      <c r="AF101" s="1334">
        <f>IF(ISERROR(VLOOKUP(VLOOKUP($A101, 'E4 TB Allocation Details'!$A$18:$L$217, MATCH("Customer ID", 'E4 TB Allocation Details'!$A$18:$L$18, 0),FALSE), 'E2 Allocators'!$B$15:$W$361, MATCH('O5 Details by Class &amp; Accounts'!AF$18, 'E2 Allocators'!$B$15:$W$15, 0),FALSE)*$G101), 0, VLOOKUP(VLOOKUP($A101, 'E4 TB Allocation Details'!$A$18:$L$217, MATCH("Customer ID", 'E4 TB Allocation Details'!$A$18:$L$18, 0),FALSE), 'E2 Allocators'!$B$15:$W$361, MATCH('O5 Details by Class &amp; Accounts'!AF$18, 'E2 Allocators'!$B$15:$W$15, 0),FALSE)*$G101)</f>
        <v>0</v>
      </c>
      <c r="AG101" s="1334">
        <f>IF(ISERROR(VLOOKUP(VLOOKUP($A101, 'E4 TB Allocation Details'!$A$18:$L$217, MATCH("Customer ID", 'E4 TB Allocation Details'!$A$18:$L$18, 0),FALSE), 'E2 Allocators'!$B$15:$W$361, MATCH('O5 Details by Class &amp; Accounts'!AG$18, 'E2 Allocators'!$B$15:$W$15, 0),FALSE)*$G101), 0, VLOOKUP(VLOOKUP($A101, 'E4 TB Allocation Details'!$A$18:$L$217, MATCH("Customer ID", 'E4 TB Allocation Details'!$A$18:$L$18, 0),FALSE), 'E2 Allocators'!$B$15:$W$361, MATCH('O5 Details by Class &amp; Accounts'!AG$18, 'E2 Allocators'!$B$15:$W$15, 0),FALSE)*$G101)</f>
        <v>0</v>
      </c>
      <c r="AH101" s="1334">
        <f>IF(ISERROR(VLOOKUP(VLOOKUP($A101, 'E4 TB Allocation Details'!$A$18:$L$217, MATCH("Customer ID", 'E4 TB Allocation Details'!$A$18:$L$18, 0),FALSE), 'E2 Allocators'!$B$15:$W$361, MATCH('O5 Details by Class &amp; Accounts'!AH$18, 'E2 Allocators'!$B$15:$W$15, 0),FALSE)*$G101), 0, VLOOKUP(VLOOKUP($A101, 'E4 TB Allocation Details'!$A$18:$L$217, MATCH("Customer ID", 'E4 TB Allocation Details'!$A$18:$L$18, 0),FALSE), 'E2 Allocators'!$B$15:$W$361, MATCH('O5 Details by Class &amp; Accounts'!AH$18, 'E2 Allocators'!$B$15:$W$15, 0),FALSE)*$G101)</f>
        <v>0</v>
      </c>
      <c r="AI101" s="1334">
        <f>IF(ISERROR(VLOOKUP(VLOOKUP($A101, 'E4 TB Allocation Details'!$A$18:$L$217, MATCH("Customer ID", 'E4 TB Allocation Details'!$A$18:$L$18, 0),FALSE), 'E2 Allocators'!$B$15:$W$361, MATCH('O5 Details by Class &amp; Accounts'!AI$18, 'E2 Allocators'!$B$15:$W$15, 0),FALSE)*$G101), 0, VLOOKUP(VLOOKUP($A101, 'E4 TB Allocation Details'!$A$18:$L$217, MATCH("Customer ID", 'E4 TB Allocation Details'!$A$18:$L$18, 0),FALSE), 'E2 Allocators'!$B$15:$W$361, MATCH('O5 Details by Class &amp; Accounts'!AI$18, 'E2 Allocators'!$B$15:$W$15, 0),FALSE)*$G101)</f>
        <v>0</v>
      </c>
      <c r="AJ101" s="1334">
        <f>IF(ISERROR(VLOOKUP(VLOOKUP($A101, 'E4 TB Allocation Details'!$A$18:$L$217, MATCH("Customer ID", 'E4 TB Allocation Details'!$A$18:$L$18, 0),FALSE), 'E2 Allocators'!$B$15:$W$361, MATCH('O5 Details by Class &amp; Accounts'!AJ$18, 'E2 Allocators'!$B$15:$W$15, 0),FALSE)*$G101), 0, VLOOKUP(VLOOKUP($A101, 'E4 TB Allocation Details'!$A$18:$L$217, MATCH("Customer ID", 'E4 TB Allocation Details'!$A$18:$L$18, 0),FALSE), 'E2 Allocators'!$B$15:$W$361, MATCH('O5 Details by Class &amp; Accounts'!AJ$18, 'E2 Allocators'!$B$15:$W$15, 0),FALSE)*$G101)</f>
        <v>0</v>
      </c>
      <c r="AK101" s="1334">
        <f>IF(ISERROR(VLOOKUP(VLOOKUP($A101, 'E4 TB Allocation Details'!$A$18:$L$217, MATCH("Customer ID", 'E4 TB Allocation Details'!$A$18:$L$18, 0),FALSE), 'E2 Allocators'!$B$15:$W$361, MATCH('O5 Details by Class &amp; Accounts'!AK$18, 'E2 Allocators'!$B$15:$W$15, 0),FALSE)*$G101), 0, VLOOKUP(VLOOKUP($A101, 'E4 TB Allocation Details'!$A$18:$L$217, MATCH("Customer ID", 'E4 TB Allocation Details'!$A$18:$L$18, 0),FALSE), 'E2 Allocators'!$B$15:$W$361, MATCH('O5 Details by Class &amp; Accounts'!AK$18, 'E2 Allocators'!$B$15:$W$15, 0),FALSE)*$G101)</f>
        <v>0</v>
      </c>
      <c r="AL101" s="1334">
        <f>IF(ISERROR(VLOOKUP(VLOOKUP($A101, 'E4 TB Allocation Details'!$A$18:$L$217, MATCH("Customer ID", 'E4 TB Allocation Details'!$A$18:$L$18, 0),FALSE), 'E2 Allocators'!$B$15:$W$361, MATCH('O5 Details by Class &amp; Accounts'!AL$18, 'E2 Allocators'!$B$15:$W$15, 0),FALSE)*$G101), 0, VLOOKUP(VLOOKUP($A101, 'E4 TB Allocation Details'!$A$18:$L$217, MATCH("Customer ID", 'E4 TB Allocation Details'!$A$18:$L$18, 0),FALSE), 'E2 Allocators'!$B$15:$W$361, MATCH('O5 Details by Class &amp; Accounts'!AL$18, 'E2 Allocators'!$B$15:$W$15, 0),FALSE)*$G101)</f>
        <v>0</v>
      </c>
      <c r="AM101" s="1334">
        <f>IF(ISERROR(VLOOKUP(VLOOKUP($A101, 'E4 TB Allocation Details'!$A$18:$L$217, MATCH("Customer ID", 'E4 TB Allocation Details'!$A$18:$L$18, 0),FALSE), 'E2 Allocators'!$B$15:$W$361, MATCH('O5 Details by Class &amp; Accounts'!AM$18, 'E2 Allocators'!$B$15:$W$15, 0),FALSE)*$G101), 0, VLOOKUP(VLOOKUP($A101, 'E4 TB Allocation Details'!$A$18:$L$217, MATCH("Customer ID", 'E4 TB Allocation Details'!$A$18:$L$18, 0),FALSE), 'E2 Allocators'!$B$15:$W$361, MATCH('O5 Details by Class &amp; Accounts'!AM$18, 'E2 Allocators'!$B$15:$W$15, 0),FALSE)*$G101)</f>
        <v>0</v>
      </c>
      <c r="AN101" s="1334">
        <f>IF(ISERROR(VLOOKUP(VLOOKUP($A101, 'E4 TB Allocation Details'!$A$18:$L$217, MATCH("Customer ID", 'E4 TB Allocation Details'!$A$18:$L$18, 0),FALSE), 'E2 Allocators'!$B$15:$W$361, MATCH('O5 Details by Class &amp; Accounts'!AN$18, 'E2 Allocators'!$B$15:$W$15, 0),FALSE)*$G101), 0, VLOOKUP(VLOOKUP($A101, 'E4 TB Allocation Details'!$A$18:$L$217, MATCH("Customer ID", 'E4 TB Allocation Details'!$A$18:$L$18, 0),FALSE), 'E2 Allocators'!$B$15:$W$361, MATCH('O5 Details by Class &amp; Accounts'!AN$18, 'E2 Allocators'!$B$15:$W$15, 0),FALSE)*$G101)</f>
        <v>0</v>
      </c>
      <c r="AO101" s="1334">
        <f>IF(ISERROR(VLOOKUP(VLOOKUP($A101, 'E4 TB Allocation Details'!$A$18:$L$217, MATCH("Customer ID", 'E4 TB Allocation Details'!$A$18:$L$18, 0),FALSE), 'E2 Allocators'!$B$15:$W$361, MATCH('O5 Details by Class &amp; Accounts'!AO$18, 'E2 Allocators'!$B$15:$W$15, 0),FALSE)*$G101), 0, VLOOKUP(VLOOKUP($A101, 'E4 TB Allocation Details'!$A$18:$L$217, MATCH("Customer ID", 'E4 TB Allocation Details'!$A$18:$L$18, 0),FALSE), 'E2 Allocators'!$B$15:$W$361, MATCH('O5 Details by Class &amp; Accounts'!AO$18, 'E2 Allocators'!$B$15:$W$15, 0),FALSE)*$G101)</f>
        <v>0</v>
      </c>
      <c r="AP101" s="1334">
        <f>IF(ISERROR(VLOOKUP(VLOOKUP($A101, 'E4 TB Allocation Details'!$A$18:$L$217, MATCH("Customer ID", 'E4 TB Allocation Details'!$A$18:$L$18, 0),FALSE), 'E2 Allocators'!$B$15:$W$361, MATCH('O5 Details by Class &amp; Accounts'!AP$18, 'E2 Allocators'!$B$15:$W$15, 0),FALSE)*$G101), 0, VLOOKUP(VLOOKUP($A101, 'E4 TB Allocation Details'!$A$18:$L$217, MATCH("Customer ID", 'E4 TB Allocation Details'!$A$18:$L$18, 0),FALSE), 'E2 Allocators'!$B$15:$W$361, MATCH('O5 Details by Class &amp; Accounts'!AP$18, 'E2 Allocators'!$B$15:$W$15, 0),FALSE)*$G101)</f>
        <v>0</v>
      </c>
      <c r="AQ101" s="1334">
        <f>IF(ISERROR(VLOOKUP(VLOOKUP($A101, 'E4 TB Allocation Details'!$A$18:$L$217, MATCH("Customer ID", 'E4 TB Allocation Details'!$A$18:$L$18, 0),FALSE), 'E2 Allocators'!$B$15:$W$361, MATCH('O5 Details by Class &amp; Accounts'!AQ$18, 'E2 Allocators'!$B$15:$W$15, 0),FALSE)*$G101), 0, VLOOKUP(VLOOKUP($A101, 'E4 TB Allocation Details'!$A$18:$L$217, MATCH("Customer ID", 'E4 TB Allocation Details'!$A$18:$L$18, 0),FALSE), 'E2 Allocators'!$B$15:$W$361, MATCH('O5 Details by Class &amp; Accounts'!AQ$18, 'E2 Allocators'!$B$15:$W$15, 0),FALSE)*$G101)</f>
        <v>0</v>
      </c>
      <c r="AR101" s="1334">
        <f>IF(ISERROR(VLOOKUP(VLOOKUP($A101, 'E4 TB Allocation Details'!$A$18:$L$217, MATCH("Customer ID", 'E4 TB Allocation Details'!$A$18:$L$18, 0),FALSE), 'E2 Allocators'!$B$15:$W$361, MATCH('O5 Details by Class &amp; Accounts'!AR$18, 'E2 Allocators'!$B$15:$W$15, 0),FALSE)*$G101), 0, VLOOKUP(VLOOKUP($A101, 'E4 TB Allocation Details'!$A$18:$L$217, MATCH("Customer ID", 'E4 TB Allocation Details'!$A$18:$L$18, 0),FALSE), 'E2 Allocators'!$B$15:$W$361, MATCH('O5 Details by Class &amp; Accounts'!AR$18, 'E2 Allocators'!$B$15:$W$15, 0),FALSE)*$G101)</f>
        <v>0</v>
      </c>
      <c r="AS101" s="1334">
        <f>IF(ISERROR(VLOOKUP(VLOOKUP($A101, 'E4 TB Allocation Details'!$A$18:$L$217, MATCH("Customer ID", 'E4 TB Allocation Details'!$A$18:$L$18, 0),FALSE), 'E2 Allocators'!$B$15:$W$361, MATCH('O5 Details by Class &amp; Accounts'!AS$18, 'E2 Allocators'!$B$15:$W$15, 0),FALSE)*$G101), 0, VLOOKUP(VLOOKUP($A101, 'E4 TB Allocation Details'!$A$18:$L$217, MATCH("Customer ID", 'E4 TB Allocation Details'!$A$18:$L$18, 0),FALSE), 'E2 Allocators'!$B$15:$W$361, MATCH('O5 Details by Class &amp; Accounts'!AS$18, 'E2 Allocators'!$B$15:$W$15, 0),FALSE)*$G101)</f>
        <v>0</v>
      </c>
      <c r="AT101" s="1334">
        <f>IF(ISERROR(VLOOKUP(VLOOKUP($A101, 'E4 TB Allocation Details'!$A$18:$L$217, MATCH("Customer ID", 'E4 TB Allocation Details'!$A$18:$L$18, 0),FALSE), 'E2 Allocators'!$B$15:$W$361, MATCH('O5 Details by Class &amp; Accounts'!AT$18, 'E2 Allocators'!$B$15:$W$15, 0),FALSE)*$G101), 0, VLOOKUP(VLOOKUP($A101, 'E4 TB Allocation Details'!$A$18:$L$217, MATCH("Customer ID", 'E4 TB Allocation Details'!$A$18:$L$18, 0),FALSE), 'E2 Allocators'!$B$15:$W$361, MATCH('O5 Details by Class &amp; Accounts'!AT$18, 'E2 Allocators'!$B$15:$W$15, 0),FALSE)*$G101)</f>
        <v>0</v>
      </c>
      <c r="AU101" s="1334">
        <f>IF(ISERROR(VLOOKUP(VLOOKUP($A101, 'E4 TB Allocation Details'!$A$18:$L$217, MATCH("Customer ID", 'E4 TB Allocation Details'!$A$18:$L$18, 0),FALSE), 'E2 Allocators'!$B$15:$W$361, MATCH('O5 Details by Class &amp; Accounts'!AU$18, 'E2 Allocators'!$B$15:$W$15, 0),FALSE)*$G101), 0, VLOOKUP(VLOOKUP($A101, 'E4 TB Allocation Details'!$A$18:$L$217, MATCH("Customer ID", 'E4 TB Allocation Details'!$A$18:$L$18, 0),FALSE), 'E2 Allocators'!$B$15:$W$361, MATCH('O5 Details by Class &amp; Accounts'!AU$18, 'E2 Allocators'!$B$15:$W$15, 0),FALSE)*$G101)</f>
        <v>0</v>
      </c>
      <c r="AV101" s="1334">
        <f>IF(ISERROR(VLOOKUP(VLOOKUP($A101, 'E4 TB Allocation Details'!$A$18:$L$217, MATCH("Customer ID", 'E4 TB Allocation Details'!$A$18:$L$18, 0),FALSE), 'E2 Allocators'!$B$15:$W$361, MATCH('O5 Details by Class &amp; Accounts'!AV$18, 'E2 Allocators'!$B$15:$W$15, 0),FALSE)*$G101), 0, VLOOKUP(VLOOKUP($A101, 'E4 TB Allocation Details'!$A$18:$L$217, MATCH("Customer ID", 'E4 TB Allocation Details'!$A$18:$L$18, 0),FALSE), 'E2 Allocators'!$B$15:$W$361, MATCH('O5 Details by Class &amp; Accounts'!AV$18, 'E2 Allocators'!$B$15:$W$15, 0),FALSE)*$G101)</f>
        <v>0</v>
      </c>
      <c r="AW101" s="1334">
        <f>IF(ISERROR(VLOOKUP(VLOOKUP($A101, 'E4 TB Allocation Details'!$A$18:$L$217, MATCH("Customer ID", 'E4 TB Allocation Details'!$A$18:$L$18, 0),FALSE), 'E2 Allocators'!$B$15:$W$361, MATCH('O5 Details by Class &amp; Accounts'!AW$18, 'E2 Allocators'!$B$15:$W$15, 0),FALSE)*$G101), 0, VLOOKUP(VLOOKUP($A101, 'E4 TB Allocation Details'!$A$18:$L$217, MATCH("Customer ID", 'E4 TB Allocation Details'!$A$18:$L$18, 0),FALSE), 'E2 Allocators'!$B$15:$W$361, MATCH('O5 Details by Class &amp; Accounts'!AW$18, 'E2 Allocators'!$B$15:$W$15, 0),FALSE)*$G101)</f>
        <v>0</v>
      </c>
      <c r="AX101" s="1334">
        <f t="shared" si="22"/>
        <v>0</v>
      </c>
      <c r="AY101" s="1334">
        <f>IF(ISERROR(VLOOKUP(VLOOKUP($A101, 'E4 TB Allocation Details'!$A$18:$L$217, MATCH("Misc ID", 'E4 TB Allocation Details'!$A$18:$L$18, 0),FALSE), 'E2 Allocators'!$B$15:$W$361, MATCH('O5 Details by Class &amp; Accounts'!AY$18, 'E2 Allocators'!$B$15:$W$15, 0),FALSE)*$E101), 0, VLOOKUP(VLOOKUP($A101, 'E4 TB Allocation Details'!$A$18:$L$217, MATCH("Misc ID", 'E4 TB Allocation Details'!$A$18:$L$18, 0),FALSE), 'E2 Allocators'!$B$15:$W$361, MATCH('O5 Details by Class &amp; Accounts'!AY$18, 'E2 Allocators'!$B$15:$W$15, 0),FALSE)*$E101)</f>
        <v>0</v>
      </c>
      <c r="AZ101" s="1334">
        <f>IF(ISERROR(VLOOKUP(VLOOKUP($A101, 'E4 TB Allocation Details'!$A$18:$L$217, MATCH("Misc ID", 'E4 TB Allocation Details'!$A$18:$L$18, 0),FALSE), 'E2 Allocators'!$B$15:$W$361, MATCH('O5 Details by Class &amp; Accounts'!AZ$18, 'E2 Allocators'!$B$15:$W$15, 0),FALSE)*$E101), 0, VLOOKUP(VLOOKUP($A101, 'E4 TB Allocation Details'!$A$18:$L$217, MATCH("Misc ID", 'E4 TB Allocation Details'!$A$18:$L$18, 0),FALSE), 'E2 Allocators'!$B$15:$W$361, MATCH('O5 Details by Class &amp; Accounts'!AZ$18, 'E2 Allocators'!$B$15:$W$15, 0),FALSE)*$E101)</f>
        <v>0</v>
      </c>
      <c r="BA101" s="1334">
        <f>IF(ISERROR(VLOOKUP(VLOOKUP($A101, 'E4 TB Allocation Details'!$A$18:$L$217, MATCH("Misc ID", 'E4 TB Allocation Details'!$A$18:$L$18, 0),FALSE), 'E2 Allocators'!$B$15:$W$361, MATCH('O5 Details by Class &amp; Accounts'!BA$18, 'E2 Allocators'!$B$15:$W$15, 0),FALSE)*$E101), 0, VLOOKUP(VLOOKUP($A101, 'E4 TB Allocation Details'!$A$18:$L$217, MATCH("Misc ID", 'E4 TB Allocation Details'!$A$18:$L$18, 0),FALSE), 'E2 Allocators'!$B$15:$W$361, MATCH('O5 Details by Class &amp; Accounts'!BA$18, 'E2 Allocators'!$B$15:$W$15, 0),FALSE)*$E101)</f>
        <v>0</v>
      </c>
      <c r="BB101" s="1334">
        <f>IF(ISERROR(VLOOKUP(VLOOKUP($A101, 'E4 TB Allocation Details'!$A$18:$L$217, MATCH("Misc ID", 'E4 TB Allocation Details'!$A$18:$L$18, 0),FALSE), 'E2 Allocators'!$B$15:$W$361, MATCH('O5 Details by Class &amp; Accounts'!BB$18, 'E2 Allocators'!$B$15:$W$15, 0),FALSE)*$E101), 0, VLOOKUP(VLOOKUP($A101, 'E4 TB Allocation Details'!$A$18:$L$217, MATCH("Misc ID", 'E4 TB Allocation Details'!$A$18:$L$18, 0),FALSE), 'E2 Allocators'!$B$15:$W$361, MATCH('O5 Details by Class &amp; Accounts'!BB$18, 'E2 Allocators'!$B$15:$W$15, 0),FALSE)*$E101)</f>
        <v>0</v>
      </c>
      <c r="BC101" s="1334">
        <f>IF(ISERROR(VLOOKUP(VLOOKUP($A101, 'E4 TB Allocation Details'!$A$18:$L$217, MATCH("Misc ID", 'E4 TB Allocation Details'!$A$18:$L$18, 0),FALSE), 'E2 Allocators'!$B$15:$W$361, MATCH('O5 Details by Class &amp; Accounts'!BC$18, 'E2 Allocators'!$B$15:$W$15, 0),FALSE)*$E101), 0, VLOOKUP(VLOOKUP($A101, 'E4 TB Allocation Details'!$A$18:$L$217, MATCH("Misc ID", 'E4 TB Allocation Details'!$A$18:$L$18, 0),FALSE), 'E2 Allocators'!$B$15:$W$361, MATCH('O5 Details by Class &amp; Accounts'!BC$18, 'E2 Allocators'!$B$15:$W$15, 0),FALSE)*$E101)</f>
        <v>0</v>
      </c>
      <c r="BD101" s="1334">
        <f>IF(ISERROR(VLOOKUP(VLOOKUP($A101, 'E4 TB Allocation Details'!$A$18:$L$217, MATCH("Misc ID", 'E4 TB Allocation Details'!$A$18:$L$18, 0),FALSE), 'E2 Allocators'!$B$15:$W$361, MATCH('O5 Details by Class &amp; Accounts'!BD$18, 'E2 Allocators'!$B$15:$W$15, 0),FALSE)*$E101), 0, VLOOKUP(VLOOKUP($A101, 'E4 TB Allocation Details'!$A$18:$L$217, MATCH("Misc ID", 'E4 TB Allocation Details'!$A$18:$L$18, 0),FALSE), 'E2 Allocators'!$B$15:$W$361, MATCH('O5 Details by Class &amp; Accounts'!BD$18, 'E2 Allocators'!$B$15:$W$15, 0),FALSE)*$E101)</f>
        <v>0</v>
      </c>
      <c r="BE101" s="1334">
        <f>IF(ISERROR(VLOOKUP(VLOOKUP($A101, 'E4 TB Allocation Details'!$A$18:$L$217, MATCH("Misc ID", 'E4 TB Allocation Details'!$A$18:$L$18, 0),FALSE), 'E2 Allocators'!$B$15:$W$361, MATCH('O5 Details by Class &amp; Accounts'!BE$18, 'E2 Allocators'!$B$15:$W$15, 0),FALSE)*$E101), 0, VLOOKUP(VLOOKUP($A101, 'E4 TB Allocation Details'!$A$18:$L$217, MATCH("Misc ID", 'E4 TB Allocation Details'!$A$18:$L$18, 0),FALSE), 'E2 Allocators'!$B$15:$W$361, MATCH('O5 Details by Class &amp; Accounts'!BE$18, 'E2 Allocators'!$B$15:$W$15, 0),FALSE)*$E101)</f>
        <v>0</v>
      </c>
      <c r="BF101" s="1334">
        <f>IF(ISERROR(VLOOKUP(VLOOKUP($A101, 'E4 TB Allocation Details'!$A$18:$L$217, MATCH("Misc ID", 'E4 TB Allocation Details'!$A$18:$L$18, 0),FALSE), 'E2 Allocators'!$B$15:$W$361, MATCH('O5 Details by Class &amp; Accounts'!BF$18, 'E2 Allocators'!$B$15:$W$15, 0),FALSE)*$E101), 0, VLOOKUP(VLOOKUP($A101, 'E4 TB Allocation Details'!$A$18:$L$217, MATCH("Misc ID", 'E4 TB Allocation Details'!$A$18:$L$18, 0),FALSE), 'E2 Allocators'!$B$15:$W$361, MATCH('O5 Details by Class &amp; Accounts'!BF$18, 'E2 Allocators'!$B$15:$W$15, 0),FALSE)*$E101)</f>
        <v>0</v>
      </c>
      <c r="BG101" s="1334">
        <f>IF(ISERROR(VLOOKUP(VLOOKUP($A101, 'E4 TB Allocation Details'!$A$18:$L$217, MATCH("Misc ID", 'E4 TB Allocation Details'!$A$18:$L$18, 0),FALSE), 'E2 Allocators'!$B$15:$W$361, MATCH('O5 Details by Class &amp; Accounts'!BG$18, 'E2 Allocators'!$B$15:$W$15, 0),FALSE)*$E101), 0, VLOOKUP(VLOOKUP($A101, 'E4 TB Allocation Details'!$A$18:$L$217, MATCH("Misc ID", 'E4 TB Allocation Details'!$A$18:$L$18, 0),FALSE), 'E2 Allocators'!$B$15:$W$361, MATCH('O5 Details by Class &amp; Accounts'!BG$18, 'E2 Allocators'!$B$15:$W$15, 0),FALSE)*$E101)</f>
        <v>0</v>
      </c>
      <c r="BH101" s="1334">
        <f>IF(ISERROR(VLOOKUP(VLOOKUP($A101, 'E4 TB Allocation Details'!$A$18:$L$217, MATCH("Misc ID", 'E4 TB Allocation Details'!$A$18:$L$18, 0),FALSE), 'E2 Allocators'!$B$15:$W$361, MATCH('O5 Details by Class &amp; Accounts'!BH$18, 'E2 Allocators'!$B$15:$W$15, 0),FALSE)*$E101), 0, VLOOKUP(VLOOKUP($A101, 'E4 TB Allocation Details'!$A$18:$L$217, MATCH("Misc ID", 'E4 TB Allocation Details'!$A$18:$L$18, 0),FALSE), 'E2 Allocators'!$B$15:$W$361, MATCH('O5 Details by Class &amp; Accounts'!BH$18, 'E2 Allocators'!$B$15:$W$15, 0),FALSE)*$E101)</f>
        <v>0</v>
      </c>
      <c r="BI101" s="1334">
        <f>IF(ISERROR(VLOOKUP(VLOOKUP($A101, 'E4 TB Allocation Details'!$A$18:$L$217, MATCH("Misc ID", 'E4 TB Allocation Details'!$A$18:$L$18, 0),FALSE), 'E2 Allocators'!$B$15:$W$361, MATCH('O5 Details by Class &amp; Accounts'!BI$18, 'E2 Allocators'!$B$15:$W$15, 0),FALSE)*$E101), 0, VLOOKUP(VLOOKUP($A101, 'E4 TB Allocation Details'!$A$18:$L$217, MATCH("Misc ID", 'E4 TB Allocation Details'!$A$18:$L$18, 0),FALSE), 'E2 Allocators'!$B$15:$W$361, MATCH('O5 Details by Class &amp; Accounts'!BI$18, 'E2 Allocators'!$B$15:$W$15, 0),FALSE)*$E101)</f>
        <v>0</v>
      </c>
      <c r="BJ101" s="1334">
        <f>IF(ISERROR(VLOOKUP(VLOOKUP($A101, 'E4 TB Allocation Details'!$A$18:$L$217, MATCH("Misc ID", 'E4 TB Allocation Details'!$A$18:$L$18, 0),FALSE), 'E2 Allocators'!$B$15:$W$361, MATCH('O5 Details by Class &amp; Accounts'!BJ$18, 'E2 Allocators'!$B$15:$W$15, 0),FALSE)*$E101), 0, VLOOKUP(VLOOKUP($A101, 'E4 TB Allocation Details'!$A$18:$L$217, MATCH("Misc ID", 'E4 TB Allocation Details'!$A$18:$L$18, 0),FALSE), 'E2 Allocators'!$B$15:$W$361, MATCH('O5 Details by Class &amp; Accounts'!BJ$18, 'E2 Allocators'!$B$15:$W$15, 0),FALSE)*$E101)</f>
        <v>0</v>
      </c>
      <c r="BK101" s="1334">
        <f>IF(ISERROR(VLOOKUP(VLOOKUP($A101, 'E4 TB Allocation Details'!$A$18:$L$217, MATCH("Misc ID", 'E4 TB Allocation Details'!$A$18:$L$18, 0),FALSE), 'E2 Allocators'!$B$15:$W$361, MATCH('O5 Details by Class &amp; Accounts'!BK$18, 'E2 Allocators'!$B$15:$W$15, 0),FALSE)*$E101), 0, VLOOKUP(VLOOKUP($A101, 'E4 TB Allocation Details'!$A$18:$L$217, MATCH("Misc ID", 'E4 TB Allocation Details'!$A$18:$L$18, 0),FALSE), 'E2 Allocators'!$B$15:$W$361, MATCH('O5 Details by Class &amp; Accounts'!BK$18, 'E2 Allocators'!$B$15:$W$15, 0),FALSE)*$E101)</f>
        <v>0</v>
      </c>
      <c r="BL101" s="1334">
        <f>IF(ISERROR(VLOOKUP(VLOOKUP($A101, 'E4 TB Allocation Details'!$A$18:$L$217, MATCH("Misc ID", 'E4 TB Allocation Details'!$A$18:$L$18, 0),FALSE), 'E2 Allocators'!$B$15:$W$361, MATCH('O5 Details by Class &amp; Accounts'!BL$18, 'E2 Allocators'!$B$15:$W$15, 0),FALSE)*$E101), 0, VLOOKUP(VLOOKUP($A101, 'E4 TB Allocation Details'!$A$18:$L$217, MATCH("Misc ID", 'E4 TB Allocation Details'!$A$18:$L$18, 0),FALSE), 'E2 Allocators'!$B$15:$W$361, MATCH('O5 Details by Class &amp; Accounts'!BL$18, 'E2 Allocators'!$B$15:$W$15, 0),FALSE)*$E101)</f>
        <v>0</v>
      </c>
      <c r="BM101" s="1334">
        <f>IF(ISERROR(VLOOKUP(VLOOKUP($A101, 'E4 TB Allocation Details'!$A$18:$L$217, MATCH("Misc ID", 'E4 TB Allocation Details'!$A$18:$L$18, 0),FALSE), 'E2 Allocators'!$B$15:$W$361, MATCH('O5 Details by Class &amp; Accounts'!BM$18, 'E2 Allocators'!$B$15:$W$15, 0),FALSE)*$E101), 0, VLOOKUP(VLOOKUP($A101, 'E4 TB Allocation Details'!$A$18:$L$217, MATCH("Misc ID", 'E4 TB Allocation Details'!$A$18:$L$18, 0),FALSE), 'E2 Allocators'!$B$15:$W$361, MATCH('O5 Details by Class &amp; Accounts'!BM$18, 'E2 Allocators'!$B$15:$W$15, 0),FALSE)*$E101)</f>
        <v>0</v>
      </c>
      <c r="BN101" s="1334">
        <f>IF(ISERROR(VLOOKUP(VLOOKUP($A101, 'E4 TB Allocation Details'!$A$18:$L$217, MATCH("Misc ID", 'E4 TB Allocation Details'!$A$18:$L$18, 0),FALSE), 'E2 Allocators'!$B$15:$W$361, MATCH('O5 Details by Class &amp; Accounts'!BN$18, 'E2 Allocators'!$B$15:$W$15, 0),FALSE)*$E101), 0, VLOOKUP(VLOOKUP($A101, 'E4 TB Allocation Details'!$A$18:$L$217, MATCH("Misc ID", 'E4 TB Allocation Details'!$A$18:$L$18, 0),FALSE), 'E2 Allocators'!$B$15:$W$361, MATCH('O5 Details by Class &amp; Accounts'!BN$18, 'E2 Allocators'!$B$15:$W$15, 0),FALSE)*$E101)</f>
        <v>0</v>
      </c>
      <c r="BO101" s="1334">
        <f>IF(ISERROR(VLOOKUP(VLOOKUP($A101, 'E4 TB Allocation Details'!$A$18:$L$217, MATCH("Misc ID", 'E4 TB Allocation Details'!$A$18:$L$18, 0),FALSE), 'E2 Allocators'!$B$15:$W$361, MATCH('O5 Details by Class &amp; Accounts'!BO$18, 'E2 Allocators'!$B$15:$W$15, 0),FALSE)*$E101), 0, VLOOKUP(VLOOKUP($A101, 'E4 TB Allocation Details'!$A$18:$L$217, MATCH("Misc ID", 'E4 TB Allocation Details'!$A$18:$L$18, 0),FALSE), 'E2 Allocators'!$B$15:$W$361, MATCH('O5 Details by Class &amp; Accounts'!BO$18, 'E2 Allocators'!$B$15:$W$15, 0),FALSE)*$E101)</f>
        <v>0</v>
      </c>
      <c r="BP101" s="1334">
        <f>IF(ISERROR(VLOOKUP(VLOOKUP($A101, 'E4 TB Allocation Details'!$A$18:$L$217, MATCH("Misc ID", 'E4 TB Allocation Details'!$A$18:$L$18, 0),FALSE), 'E2 Allocators'!$B$15:$W$361, MATCH('O5 Details by Class &amp; Accounts'!BP$18, 'E2 Allocators'!$B$15:$W$15, 0),FALSE)*$E101), 0, VLOOKUP(VLOOKUP($A101, 'E4 TB Allocation Details'!$A$18:$L$217, MATCH("Misc ID", 'E4 TB Allocation Details'!$A$18:$L$18, 0),FALSE), 'E2 Allocators'!$B$15:$W$361, MATCH('O5 Details by Class &amp; Accounts'!BP$18, 'E2 Allocators'!$B$15:$W$15, 0),FALSE)*$E101)</f>
        <v>0</v>
      </c>
      <c r="BQ101" s="1334">
        <f>IF(ISERROR(VLOOKUP(VLOOKUP($A101, 'E4 TB Allocation Details'!$A$18:$L$217, MATCH("Misc ID", 'E4 TB Allocation Details'!$A$18:$L$18, 0),FALSE), 'E2 Allocators'!$B$15:$W$361, MATCH('O5 Details by Class &amp; Accounts'!BQ$18, 'E2 Allocators'!$B$15:$W$15, 0),FALSE)*$E101), 0, VLOOKUP(VLOOKUP($A101, 'E4 TB Allocation Details'!$A$18:$L$217, MATCH("Misc ID", 'E4 TB Allocation Details'!$A$18:$L$18, 0),FALSE), 'E2 Allocators'!$B$15:$W$361, MATCH('O5 Details by Class &amp; Accounts'!BQ$18, 'E2 Allocators'!$B$15:$W$15, 0),FALSE)*$E101)</f>
        <v>0</v>
      </c>
      <c r="BR101" s="1334">
        <f>IF(ISERROR(VLOOKUP(VLOOKUP($A101, 'E4 TB Allocation Details'!$A$18:$L$217, MATCH("Misc ID", 'E4 TB Allocation Details'!$A$18:$L$18, 0),FALSE), 'E2 Allocators'!$B$15:$W$361, MATCH('O5 Details by Class &amp; Accounts'!BR$18, 'E2 Allocators'!$B$15:$W$15, 0),FALSE)*$E101), 0, VLOOKUP(VLOOKUP($A101, 'E4 TB Allocation Details'!$A$18:$L$217, MATCH("Misc ID", 'E4 TB Allocation Details'!$A$18:$L$18, 0),FALSE), 'E2 Allocators'!$B$15:$W$361, MATCH('O5 Details by Class &amp; Accounts'!BR$18, 'E2 Allocators'!$B$15:$W$15, 0),FALSE)*$E101)</f>
        <v>0</v>
      </c>
      <c r="BS101" s="1334">
        <f t="shared" si="23"/>
        <v>0</v>
      </c>
      <c r="BT101" s="1334">
        <f>IF(ISERROR(VLOOKUP(VLOOKUP($A101, 'E4 TB Allocation Details'!$A$18:$L$217, MATCH("A &amp; G ID", 'E4 TB Allocation Details'!$A$18:$L$18, 0),FALSE), 'E2 Allocators'!$B$15:$W$361, MATCH('O5 Details by Class &amp; Accounts'!BT$18, 'E2 Allocators'!$B$15:$W$15, 0),FALSE)*$E101), 0, VLOOKUP(VLOOKUP($A101, 'E4 TB Allocation Details'!$A$18:$L$217, MATCH("A &amp; G ID", 'E4 TB Allocation Details'!$A$18:$L$18, 0),FALSE), 'E2 Allocators'!$B$15:$W$361, MATCH('O5 Details by Class &amp; Accounts'!BT$18, 'E2 Allocators'!$B$15:$W$15, 0),FALSE)*$E101)</f>
        <v>0</v>
      </c>
      <c r="BU101" s="1334">
        <f>IF(ISERROR(VLOOKUP(VLOOKUP($A101, 'E4 TB Allocation Details'!$A$18:$L$217, MATCH("A &amp; G ID", 'E4 TB Allocation Details'!$A$18:$L$18, 0),FALSE), 'E2 Allocators'!$B$15:$W$361, MATCH('O5 Details by Class &amp; Accounts'!BU$18, 'E2 Allocators'!$B$15:$W$15, 0),FALSE)*$E101), 0, VLOOKUP(VLOOKUP($A101, 'E4 TB Allocation Details'!$A$18:$L$217, MATCH("A &amp; G ID", 'E4 TB Allocation Details'!$A$18:$L$18, 0),FALSE), 'E2 Allocators'!$B$15:$W$361, MATCH('O5 Details by Class &amp; Accounts'!BU$18, 'E2 Allocators'!$B$15:$W$15, 0),FALSE)*$E101)</f>
        <v>0</v>
      </c>
      <c r="BV101" s="1334">
        <f>IF(ISERROR(VLOOKUP(VLOOKUP($A101, 'E4 TB Allocation Details'!$A$18:$L$217, MATCH("A &amp; G ID", 'E4 TB Allocation Details'!$A$18:$L$18, 0),FALSE), 'E2 Allocators'!$B$15:$W$361, MATCH('O5 Details by Class &amp; Accounts'!BV$18, 'E2 Allocators'!$B$15:$W$15, 0),FALSE)*$E101), 0, VLOOKUP(VLOOKUP($A101, 'E4 TB Allocation Details'!$A$18:$L$217, MATCH("A &amp; G ID", 'E4 TB Allocation Details'!$A$18:$L$18, 0),FALSE), 'E2 Allocators'!$B$15:$W$361, MATCH('O5 Details by Class &amp; Accounts'!BV$18, 'E2 Allocators'!$B$15:$W$15, 0),FALSE)*$E101)</f>
        <v>0</v>
      </c>
      <c r="BW101" s="1334">
        <f>IF(ISERROR(VLOOKUP(VLOOKUP($A101, 'E4 TB Allocation Details'!$A$18:$L$217, MATCH("A &amp; G ID", 'E4 TB Allocation Details'!$A$18:$L$18, 0),FALSE), 'E2 Allocators'!$B$15:$W$361, MATCH('O5 Details by Class &amp; Accounts'!BW$18, 'E2 Allocators'!$B$15:$W$15, 0),FALSE)*$E101), 0, VLOOKUP(VLOOKUP($A101, 'E4 TB Allocation Details'!$A$18:$L$217, MATCH("A &amp; G ID", 'E4 TB Allocation Details'!$A$18:$L$18, 0),FALSE), 'E2 Allocators'!$B$15:$W$361, MATCH('O5 Details by Class &amp; Accounts'!BW$18, 'E2 Allocators'!$B$15:$W$15, 0),FALSE)*$E101)</f>
        <v>0</v>
      </c>
      <c r="BX101" s="1334">
        <f>IF(ISERROR(VLOOKUP(VLOOKUP($A101, 'E4 TB Allocation Details'!$A$18:$L$217, MATCH("A &amp; G ID", 'E4 TB Allocation Details'!$A$18:$L$18, 0),FALSE), 'E2 Allocators'!$B$15:$W$361, MATCH('O5 Details by Class &amp; Accounts'!BX$18, 'E2 Allocators'!$B$15:$W$15, 0),FALSE)*$E101), 0, VLOOKUP(VLOOKUP($A101, 'E4 TB Allocation Details'!$A$18:$L$217, MATCH("A &amp; G ID", 'E4 TB Allocation Details'!$A$18:$L$18, 0),FALSE), 'E2 Allocators'!$B$15:$W$361, MATCH('O5 Details by Class &amp; Accounts'!BX$18, 'E2 Allocators'!$B$15:$W$15, 0),FALSE)*$E101)</f>
        <v>0</v>
      </c>
      <c r="BY101" s="1334">
        <f>IF(ISERROR(VLOOKUP(VLOOKUP($A101, 'E4 TB Allocation Details'!$A$18:$L$217, MATCH("A &amp; G ID", 'E4 TB Allocation Details'!$A$18:$L$18, 0),FALSE), 'E2 Allocators'!$B$15:$W$361, MATCH('O5 Details by Class &amp; Accounts'!BY$18, 'E2 Allocators'!$B$15:$W$15, 0),FALSE)*$E101), 0, VLOOKUP(VLOOKUP($A101, 'E4 TB Allocation Details'!$A$18:$L$217, MATCH("A &amp; G ID", 'E4 TB Allocation Details'!$A$18:$L$18, 0),FALSE), 'E2 Allocators'!$B$15:$W$361, MATCH('O5 Details by Class &amp; Accounts'!BY$18, 'E2 Allocators'!$B$15:$W$15, 0),FALSE)*$E101)</f>
        <v>0</v>
      </c>
      <c r="BZ101" s="1334">
        <f>IF(ISERROR(VLOOKUP(VLOOKUP($A101, 'E4 TB Allocation Details'!$A$18:$L$217, MATCH("A &amp; G ID", 'E4 TB Allocation Details'!$A$18:$L$18, 0),FALSE), 'E2 Allocators'!$B$15:$W$361, MATCH('O5 Details by Class &amp; Accounts'!BZ$18, 'E2 Allocators'!$B$15:$W$15, 0),FALSE)*$E101), 0, VLOOKUP(VLOOKUP($A101, 'E4 TB Allocation Details'!$A$18:$L$217, MATCH("A &amp; G ID", 'E4 TB Allocation Details'!$A$18:$L$18, 0),FALSE), 'E2 Allocators'!$B$15:$W$361, MATCH('O5 Details by Class &amp; Accounts'!BZ$18, 'E2 Allocators'!$B$15:$W$15, 0),FALSE)*$E101)</f>
        <v>0</v>
      </c>
      <c r="CA101" s="1334">
        <f>IF(ISERROR(VLOOKUP(VLOOKUP($A101, 'E4 TB Allocation Details'!$A$18:$L$217, MATCH("A &amp; G ID", 'E4 TB Allocation Details'!$A$18:$L$18, 0),FALSE), 'E2 Allocators'!$B$15:$W$361, MATCH('O5 Details by Class &amp; Accounts'!CA$18, 'E2 Allocators'!$B$15:$W$15, 0),FALSE)*$E101), 0, VLOOKUP(VLOOKUP($A101, 'E4 TB Allocation Details'!$A$18:$L$217, MATCH("A &amp; G ID", 'E4 TB Allocation Details'!$A$18:$L$18, 0),FALSE), 'E2 Allocators'!$B$15:$W$361, MATCH('O5 Details by Class &amp; Accounts'!CA$18, 'E2 Allocators'!$B$15:$W$15, 0),FALSE)*$E101)</f>
        <v>0</v>
      </c>
      <c r="CB101" s="1334">
        <f>IF(ISERROR(VLOOKUP(VLOOKUP($A101, 'E4 TB Allocation Details'!$A$18:$L$217, MATCH("A &amp; G ID", 'E4 TB Allocation Details'!$A$18:$L$18, 0),FALSE), 'E2 Allocators'!$B$15:$W$361, MATCH('O5 Details by Class &amp; Accounts'!CB$18, 'E2 Allocators'!$B$15:$W$15, 0),FALSE)*$E101), 0, VLOOKUP(VLOOKUP($A101, 'E4 TB Allocation Details'!$A$18:$L$217, MATCH("A &amp; G ID", 'E4 TB Allocation Details'!$A$18:$L$18, 0),FALSE), 'E2 Allocators'!$B$15:$W$361, MATCH('O5 Details by Class &amp; Accounts'!CB$18, 'E2 Allocators'!$B$15:$W$15, 0),FALSE)*$E101)</f>
        <v>0</v>
      </c>
      <c r="CC101" s="1334">
        <f>IF(ISERROR(VLOOKUP(VLOOKUP($A101, 'E4 TB Allocation Details'!$A$18:$L$217, MATCH("A &amp; G ID", 'E4 TB Allocation Details'!$A$18:$L$18, 0),FALSE), 'E2 Allocators'!$B$15:$W$361, MATCH('O5 Details by Class &amp; Accounts'!CC$18, 'E2 Allocators'!$B$15:$W$15, 0),FALSE)*$E101), 0, VLOOKUP(VLOOKUP($A101, 'E4 TB Allocation Details'!$A$18:$L$217, MATCH("A &amp; G ID", 'E4 TB Allocation Details'!$A$18:$L$18, 0),FALSE), 'E2 Allocators'!$B$15:$W$361, MATCH('O5 Details by Class &amp; Accounts'!CC$18, 'E2 Allocators'!$B$15:$W$15, 0),FALSE)*$E101)</f>
        <v>0</v>
      </c>
      <c r="CD101" s="1334">
        <f>IF(ISERROR(VLOOKUP(VLOOKUP($A101, 'E4 TB Allocation Details'!$A$18:$L$217, MATCH("A &amp; G ID", 'E4 TB Allocation Details'!$A$18:$L$18, 0),FALSE), 'E2 Allocators'!$B$15:$W$361, MATCH('O5 Details by Class &amp; Accounts'!CD$18, 'E2 Allocators'!$B$15:$W$15, 0),FALSE)*$E101), 0, VLOOKUP(VLOOKUP($A101, 'E4 TB Allocation Details'!$A$18:$L$217, MATCH("A &amp; G ID", 'E4 TB Allocation Details'!$A$18:$L$18, 0),FALSE), 'E2 Allocators'!$B$15:$W$361, MATCH('O5 Details by Class &amp; Accounts'!CD$18, 'E2 Allocators'!$B$15:$W$15, 0),FALSE)*$E101)</f>
        <v>0</v>
      </c>
      <c r="CE101" s="1334">
        <f>IF(ISERROR(VLOOKUP(VLOOKUP($A101, 'E4 TB Allocation Details'!$A$18:$L$217, MATCH("A &amp; G ID", 'E4 TB Allocation Details'!$A$18:$L$18, 0),FALSE), 'E2 Allocators'!$B$15:$W$361, MATCH('O5 Details by Class &amp; Accounts'!CE$18, 'E2 Allocators'!$B$15:$W$15, 0),FALSE)*$E101), 0, VLOOKUP(VLOOKUP($A101, 'E4 TB Allocation Details'!$A$18:$L$217, MATCH("A &amp; G ID", 'E4 TB Allocation Details'!$A$18:$L$18, 0),FALSE), 'E2 Allocators'!$B$15:$W$361, MATCH('O5 Details by Class &amp; Accounts'!CE$18, 'E2 Allocators'!$B$15:$W$15, 0),FALSE)*$E101)</f>
        <v>0</v>
      </c>
      <c r="CF101" s="1334">
        <f>IF(ISERROR(VLOOKUP(VLOOKUP($A101, 'E4 TB Allocation Details'!$A$18:$L$217, MATCH("A &amp; G ID", 'E4 TB Allocation Details'!$A$18:$L$18, 0),FALSE), 'E2 Allocators'!$B$15:$W$361, MATCH('O5 Details by Class &amp; Accounts'!CF$18, 'E2 Allocators'!$B$15:$W$15, 0),FALSE)*$E101), 0, VLOOKUP(VLOOKUP($A101, 'E4 TB Allocation Details'!$A$18:$L$217, MATCH("A &amp; G ID", 'E4 TB Allocation Details'!$A$18:$L$18, 0),FALSE), 'E2 Allocators'!$B$15:$W$361, MATCH('O5 Details by Class &amp; Accounts'!CF$18, 'E2 Allocators'!$B$15:$W$15, 0),FALSE)*$E101)</f>
        <v>0</v>
      </c>
      <c r="CG101" s="1334">
        <f>IF(ISERROR(VLOOKUP(VLOOKUP($A101, 'E4 TB Allocation Details'!$A$18:$L$217, MATCH("A &amp; G ID", 'E4 TB Allocation Details'!$A$18:$L$18, 0),FALSE), 'E2 Allocators'!$B$15:$W$361, MATCH('O5 Details by Class &amp; Accounts'!CG$18, 'E2 Allocators'!$B$15:$W$15, 0),FALSE)*$E101), 0, VLOOKUP(VLOOKUP($A101, 'E4 TB Allocation Details'!$A$18:$L$217, MATCH("A &amp; G ID", 'E4 TB Allocation Details'!$A$18:$L$18, 0),FALSE), 'E2 Allocators'!$B$15:$W$361, MATCH('O5 Details by Class &amp; Accounts'!CG$18, 'E2 Allocators'!$B$15:$W$15, 0),FALSE)*$E101)</f>
        <v>0</v>
      </c>
      <c r="CH101" s="1334">
        <f>IF(ISERROR(VLOOKUP(VLOOKUP($A101, 'E4 TB Allocation Details'!$A$18:$L$217, MATCH("A &amp; G ID", 'E4 TB Allocation Details'!$A$18:$L$18, 0),FALSE), 'E2 Allocators'!$B$15:$W$361, MATCH('O5 Details by Class &amp; Accounts'!CH$18, 'E2 Allocators'!$B$15:$W$15, 0),FALSE)*$E101), 0, VLOOKUP(VLOOKUP($A101, 'E4 TB Allocation Details'!$A$18:$L$217, MATCH("A &amp; G ID", 'E4 TB Allocation Details'!$A$18:$L$18, 0),FALSE), 'E2 Allocators'!$B$15:$W$361, MATCH('O5 Details by Class &amp; Accounts'!CH$18, 'E2 Allocators'!$B$15:$W$15, 0),FALSE)*$E101)</f>
        <v>0</v>
      </c>
      <c r="CI101" s="1334">
        <f>IF(ISERROR(VLOOKUP(VLOOKUP($A101, 'E4 TB Allocation Details'!$A$18:$L$217, MATCH("A &amp; G ID", 'E4 TB Allocation Details'!$A$18:$L$18, 0),FALSE), 'E2 Allocators'!$B$15:$W$361, MATCH('O5 Details by Class &amp; Accounts'!CI$18, 'E2 Allocators'!$B$15:$W$15, 0),FALSE)*$E101), 0, VLOOKUP(VLOOKUP($A101, 'E4 TB Allocation Details'!$A$18:$L$217, MATCH("A &amp; G ID", 'E4 TB Allocation Details'!$A$18:$L$18, 0),FALSE), 'E2 Allocators'!$B$15:$W$361, MATCH('O5 Details by Class &amp; Accounts'!CI$18, 'E2 Allocators'!$B$15:$W$15, 0),FALSE)*$E101)</f>
        <v>0</v>
      </c>
      <c r="CJ101" s="1334">
        <f>IF(ISERROR(VLOOKUP(VLOOKUP($A101, 'E4 TB Allocation Details'!$A$18:$L$217, MATCH("A &amp; G ID", 'E4 TB Allocation Details'!$A$18:$L$18, 0),FALSE), 'E2 Allocators'!$B$15:$W$361, MATCH('O5 Details by Class &amp; Accounts'!CJ$18, 'E2 Allocators'!$B$15:$W$15, 0),FALSE)*$E101), 0, VLOOKUP(VLOOKUP($A101, 'E4 TB Allocation Details'!$A$18:$L$217, MATCH("A &amp; G ID", 'E4 TB Allocation Details'!$A$18:$L$18, 0),FALSE), 'E2 Allocators'!$B$15:$W$361, MATCH('O5 Details by Class &amp; Accounts'!CJ$18, 'E2 Allocators'!$B$15:$W$15, 0),FALSE)*$E101)</f>
        <v>0</v>
      </c>
      <c r="CK101" s="1334">
        <f>IF(ISERROR(VLOOKUP(VLOOKUP($A101, 'E4 TB Allocation Details'!$A$18:$L$217, MATCH("A &amp; G ID", 'E4 TB Allocation Details'!$A$18:$L$18, 0),FALSE), 'E2 Allocators'!$B$15:$W$361, MATCH('O5 Details by Class &amp; Accounts'!CK$18, 'E2 Allocators'!$B$15:$W$15, 0),FALSE)*$E101), 0, VLOOKUP(VLOOKUP($A101, 'E4 TB Allocation Details'!$A$18:$L$217, MATCH("A &amp; G ID", 'E4 TB Allocation Details'!$A$18:$L$18, 0),FALSE), 'E2 Allocators'!$B$15:$W$361, MATCH('O5 Details by Class &amp; Accounts'!CK$18, 'E2 Allocators'!$B$15:$W$15, 0),FALSE)*$E101)</f>
        <v>0</v>
      </c>
      <c r="CL101" s="1334">
        <f>IF(ISERROR(VLOOKUP(VLOOKUP($A101, 'E4 TB Allocation Details'!$A$18:$L$217, MATCH("A &amp; G ID", 'E4 TB Allocation Details'!$A$18:$L$18, 0),FALSE), 'E2 Allocators'!$B$15:$W$361, MATCH('O5 Details by Class &amp; Accounts'!CL$18, 'E2 Allocators'!$B$15:$W$15, 0),FALSE)*$E101), 0, VLOOKUP(VLOOKUP($A101, 'E4 TB Allocation Details'!$A$18:$L$217, MATCH("A &amp; G ID", 'E4 TB Allocation Details'!$A$18:$L$18, 0),FALSE), 'E2 Allocators'!$B$15:$W$361, MATCH('O5 Details by Class &amp; Accounts'!CL$18, 'E2 Allocators'!$B$15:$W$15, 0),FALSE)*$E101)</f>
        <v>0</v>
      </c>
      <c r="CM101" s="1334">
        <f>IF(ISERROR(VLOOKUP(VLOOKUP($A101, 'E4 TB Allocation Details'!$A$18:$L$217, MATCH("A &amp; G ID", 'E4 TB Allocation Details'!$A$18:$L$18, 0),FALSE), 'E2 Allocators'!$B$15:$W$361, MATCH('O5 Details by Class &amp; Accounts'!CM$18, 'E2 Allocators'!$B$15:$W$15, 0),FALSE)*$E101), 0, VLOOKUP(VLOOKUP($A101, 'E4 TB Allocation Details'!$A$18:$L$217, MATCH("A &amp; G ID", 'E4 TB Allocation Details'!$A$18:$L$18, 0),FALSE), 'E2 Allocators'!$B$15:$W$361, MATCH('O5 Details by Class &amp; Accounts'!CM$18, 'E2 Allocators'!$B$15:$W$15, 0),FALSE)*$E101)</f>
        <v>0</v>
      </c>
      <c r="CN101" s="1334">
        <f t="shared" si="24"/>
        <v>0</v>
      </c>
      <c r="CO101" s="1670">
        <f t="shared" si="25"/>
        <v>0</v>
      </c>
      <c r="CQ101" s="1926" t="s">
        <v>1271</v>
      </c>
    </row>
    <row r="102" spans="1:95" s="64" customFormat="1" ht="12.75" x14ac:dyDescent="0.2">
      <c r="A102" s="1103">
        <v>4310</v>
      </c>
      <c r="B102" s="1104" t="s">
        <v>1494</v>
      </c>
      <c r="C102" s="1667">
        <f>IF(ISERROR(VLOOKUP($A102,'I3 TB Data'!$A$20:$H$465,MATCH('O5 Details by Class &amp; Accounts'!$C$18, 'I3 TB Data'!$A$20:$H$20,0),0)), 0, VLOOKUP($A102,'I3 TB Data'!$A$20:$H$465,MATCH('O5 Details by Class &amp; Accounts'!$C$18,'I3 TB Data'!$A$20:$H$20,0),0))</f>
        <v>0</v>
      </c>
      <c r="D102" s="1668"/>
      <c r="E102" s="1667">
        <f t="shared" si="17"/>
        <v>0</v>
      </c>
      <c r="F102" s="1669">
        <f>IF(ISERROR(VLOOKUP($A102, 'E1 Categorization'!A33:E123, MATCH("Customer Component", 'E1 Categorization'!$A$33:$E$33,0), 0)), 0, IF(VLOOKUP($A102, 'E1 Categorization'!A33:E123, MATCH("Customer Component", 'E1 Categorization'!$A$33:$E$33,0), 0)=0, 'O5 Details by Class &amp; Accounts'!$E102, IF(AND(VLOOKUP($A102, 'E1 Categorization'!A33:E123, MATCH("Customer Component", 'E1 Categorization'!$A$33:$E$33,0), 0) &gt;0, VLOOKUP($A102, 'E1 Categorization'!A33:E123, MATCH("Customer Component", 'E1 Categorization'!$A$33:$E$33,0), 0)&lt;1), 'O5 Details by Class &amp; Accounts'!$E102*(1-VLOOKUP($A102, 'E1 Categorization'!A33:E123, MATCH("Customer Component", 'E1 Categorization'!$A$33:$E$33,0), 0)), 0)))</f>
        <v>0</v>
      </c>
      <c r="G102" s="1669">
        <f>IF(ISERROR(VLOOKUP($A102, 'E1 Categorization'!A33:E123, MATCH("Customer Component", 'E1 Categorization'!$A$33:$E$33,0), 0)),0, IF(VLOOKUP($A102, 'E1 Categorization'!A33:E123, MATCH("Customer Component", 'E1 Categorization'!$A$33:$E$33,0), 0)=0, 0, IF(AND(VLOOKUP($A102, 'E1 Categorization'!A33:E123, MATCH("Customer Component", 'E1 Categorization'!$A$33:$E$33,0), 0) &gt;0, VLOOKUP($A102, 'E1 Categorization'!A33:E123, MATCH("Customer Component", 'E1 Categorization'!$A$33:$E$33,0), 0)&lt;1), 'O5 Details by Class &amp; Accounts'!$E102*(VLOOKUP($A102, 'E1 Categorization'!A33:E123, MATCH("Customer Component", 'E1 Categorization'!$A$33:$E$33,0), 0)), 'O5 Details by Class &amp; Accounts'!$E102)))</f>
        <v>0</v>
      </c>
      <c r="H102" s="1334">
        <f t="shared" si="20"/>
        <v>0</v>
      </c>
      <c r="I102" s="1334">
        <f>IF(ISERROR(VLOOKUP(VLOOKUP($A102, 'E4 TB Allocation Details'!$A$18:$L$217, MATCH("Demand ID", 'E4 TB Allocation Details'!$A$18:$L$18, 0),FALSE), 'E2 Allocators'!$B$15:$W$361, MATCH('O5 Details by Class &amp; Accounts'!I$18, 'E2 Allocators'!$B$15:$W$15, 0),FALSE)*$F102), 0, VLOOKUP(VLOOKUP($A102, 'E4 TB Allocation Details'!$A$18:$L$217, MATCH("Demand ID", 'E4 TB Allocation Details'!$A$18:$L$18, 0),FALSE), 'E2 Allocators'!$B$15:$W$361, MATCH('O5 Details by Class &amp; Accounts'!I$18, 'E2 Allocators'!$B$15:$W$15, 0),FALSE)*$F102)</f>
        <v>0</v>
      </c>
      <c r="J102" s="1334">
        <f>IF(ISERROR(VLOOKUP(VLOOKUP($A102, 'E4 TB Allocation Details'!$A$18:$L$217, MATCH("Demand ID", 'E4 TB Allocation Details'!$A$18:$L$18, 0),FALSE), 'E2 Allocators'!$B$15:$W$361, MATCH('O5 Details by Class &amp; Accounts'!J$18, 'E2 Allocators'!$B$15:$W$15, 0),FALSE)*$F102), 0, VLOOKUP(VLOOKUP($A102, 'E4 TB Allocation Details'!$A$18:$L$217, MATCH("Demand ID", 'E4 TB Allocation Details'!$A$18:$L$18, 0),FALSE), 'E2 Allocators'!$B$15:$W$361, MATCH('O5 Details by Class &amp; Accounts'!J$18, 'E2 Allocators'!$B$15:$W$15, 0),FALSE)*$F102)</f>
        <v>0</v>
      </c>
      <c r="K102" s="1334">
        <f>IF(ISERROR(VLOOKUP(VLOOKUP($A102, 'E4 TB Allocation Details'!$A$18:$L$217, MATCH("Demand ID", 'E4 TB Allocation Details'!$A$18:$L$18, 0),FALSE), 'E2 Allocators'!$B$15:$W$361, MATCH('O5 Details by Class &amp; Accounts'!K$18, 'E2 Allocators'!$B$15:$W$15, 0),FALSE)*$F102), 0, VLOOKUP(VLOOKUP($A102, 'E4 TB Allocation Details'!$A$18:$L$217, MATCH("Demand ID", 'E4 TB Allocation Details'!$A$18:$L$18, 0),FALSE), 'E2 Allocators'!$B$15:$W$361, MATCH('O5 Details by Class &amp; Accounts'!K$18, 'E2 Allocators'!$B$15:$W$15, 0),FALSE)*$F102)</f>
        <v>0</v>
      </c>
      <c r="L102" s="1334">
        <f>IF(ISERROR(VLOOKUP(VLOOKUP($A102, 'E4 TB Allocation Details'!$A$18:$L$217, MATCH("Demand ID", 'E4 TB Allocation Details'!$A$18:$L$18, 0),FALSE), 'E2 Allocators'!$B$15:$W$361, MATCH('O5 Details by Class &amp; Accounts'!L$18, 'E2 Allocators'!$B$15:$W$15, 0),FALSE)*$F102), 0, VLOOKUP(VLOOKUP($A102, 'E4 TB Allocation Details'!$A$18:$L$217, MATCH("Demand ID", 'E4 TB Allocation Details'!$A$18:$L$18, 0),FALSE), 'E2 Allocators'!$B$15:$W$361, MATCH('O5 Details by Class &amp; Accounts'!L$18, 'E2 Allocators'!$B$15:$W$15, 0),FALSE)*$F102)</f>
        <v>0</v>
      </c>
      <c r="M102" s="1334"/>
      <c r="N102" s="1334"/>
      <c r="O102" s="1334"/>
      <c r="P102" s="1334"/>
      <c r="Q102" s="1334"/>
      <c r="R102" s="1334"/>
      <c r="S102" s="1334"/>
      <c r="T102" s="1334"/>
      <c r="U102" s="1334"/>
      <c r="V102" s="1334"/>
      <c r="W102" s="1334"/>
      <c r="X102" s="1334"/>
      <c r="Y102" s="1334"/>
      <c r="Z102" s="1334"/>
      <c r="AA102" s="1334"/>
      <c r="AB102" s="1334"/>
      <c r="AC102" s="1334">
        <f t="shared" si="21"/>
        <v>0</v>
      </c>
      <c r="AD102" s="1334">
        <f>IF(ISERROR(VLOOKUP(VLOOKUP($A102, 'E4 TB Allocation Details'!$A$18:$L$217, MATCH("Customer ID", 'E4 TB Allocation Details'!$A$18:$L$18, 0),FALSE), 'E2 Allocators'!$B$15:$W$361, MATCH('O5 Details by Class &amp; Accounts'!AD$18, 'E2 Allocators'!$B$15:$W$15, 0),FALSE)*$G102), 0, VLOOKUP(VLOOKUP($A102, 'E4 TB Allocation Details'!$A$18:$L$217, MATCH("Customer ID", 'E4 TB Allocation Details'!$A$18:$L$18, 0),FALSE), 'E2 Allocators'!$B$15:$W$361, MATCH('O5 Details by Class &amp; Accounts'!AD$18, 'E2 Allocators'!$B$15:$W$15, 0),FALSE)*$G102)</f>
        <v>0</v>
      </c>
      <c r="AE102" s="1334">
        <f>IF(ISERROR(VLOOKUP(VLOOKUP($A102, 'E4 TB Allocation Details'!$A$18:$L$217, MATCH("Customer ID", 'E4 TB Allocation Details'!$A$18:$L$18, 0),FALSE), 'E2 Allocators'!$B$15:$W$361, MATCH('O5 Details by Class &amp; Accounts'!AE$18, 'E2 Allocators'!$B$15:$W$15, 0),FALSE)*$G102), 0, VLOOKUP(VLOOKUP($A102, 'E4 TB Allocation Details'!$A$18:$L$217, MATCH("Customer ID", 'E4 TB Allocation Details'!$A$18:$L$18, 0),FALSE), 'E2 Allocators'!$B$15:$W$361, MATCH('O5 Details by Class &amp; Accounts'!AE$18, 'E2 Allocators'!$B$15:$W$15, 0),FALSE)*$G102)</f>
        <v>0</v>
      </c>
      <c r="AF102" s="1334">
        <f>IF(ISERROR(VLOOKUP(VLOOKUP($A102, 'E4 TB Allocation Details'!$A$18:$L$217, MATCH("Customer ID", 'E4 TB Allocation Details'!$A$18:$L$18, 0),FALSE), 'E2 Allocators'!$B$15:$W$361, MATCH('O5 Details by Class &amp; Accounts'!AF$18, 'E2 Allocators'!$B$15:$W$15, 0),FALSE)*$G102), 0, VLOOKUP(VLOOKUP($A102, 'E4 TB Allocation Details'!$A$18:$L$217, MATCH("Customer ID", 'E4 TB Allocation Details'!$A$18:$L$18, 0),FALSE), 'E2 Allocators'!$B$15:$W$361, MATCH('O5 Details by Class &amp; Accounts'!AF$18, 'E2 Allocators'!$B$15:$W$15, 0),FALSE)*$G102)</f>
        <v>0</v>
      </c>
      <c r="AG102" s="1334">
        <f>IF(ISERROR(VLOOKUP(VLOOKUP($A102, 'E4 TB Allocation Details'!$A$18:$L$217, MATCH("Customer ID", 'E4 TB Allocation Details'!$A$18:$L$18, 0),FALSE), 'E2 Allocators'!$B$15:$W$361, MATCH('O5 Details by Class &amp; Accounts'!AG$18, 'E2 Allocators'!$B$15:$W$15, 0),FALSE)*$G102), 0, VLOOKUP(VLOOKUP($A102, 'E4 TB Allocation Details'!$A$18:$L$217, MATCH("Customer ID", 'E4 TB Allocation Details'!$A$18:$L$18, 0),FALSE), 'E2 Allocators'!$B$15:$W$361, MATCH('O5 Details by Class &amp; Accounts'!AG$18, 'E2 Allocators'!$B$15:$W$15, 0),FALSE)*$G102)</f>
        <v>0</v>
      </c>
      <c r="AH102" s="1334">
        <f>IF(ISERROR(VLOOKUP(VLOOKUP($A102, 'E4 TB Allocation Details'!$A$18:$L$217, MATCH("Customer ID", 'E4 TB Allocation Details'!$A$18:$L$18, 0),FALSE), 'E2 Allocators'!$B$15:$W$361, MATCH('O5 Details by Class &amp; Accounts'!AH$18, 'E2 Allocators'!$B$15:$W$15, 0),FALSE)*$G102), 0, VLOOKUP(VLOOKUP($A102, 'E4 TB Allocation Details'!$A$18:$L$217, MATCH("Customer ID", 'E4 TB Allocation Details'!$A$18:$L$18, 0),FALSE), 'E2 Allocators'!$B$15:$W$361, MATCH('O5 Details by Class &amp; Accounts'!AH$18, 'E2 Allocators'!$B$15:$W$15, 0),FALSE)*$G102)</f>
        <v>0</v>
      </c>
      <c r="AI102" s="1334">
        <f>IF(ISERROR(VLOOKUP(VLOOKUP($A102, 'E4 TB Allocation Details'!$A$18:$L$217, MATCH("Customer ID", 'E4 TB Allocation Details'!$A$18:$L$18, 0),FALSE), 'E2 Allocators'!$B$15:$W$361, MATCH('O5 Details by Class &amp; Accounts'!AI$18, 'E2 Allocators'!$B$15:$W$15, 0),FALSE)*$G102), 0, VLOOKUP(VLOOKUP($A102, 'E4 TB Allocation Details'!$A$18:$L$217, MATCH("Customer ID", 'E4 TB Allocation Details'!$A$18:$L$18, 0),FALSE), 'E2 Allocators'!$B$15:$W$361, MATCH('O5 Details by Class &amp; Accounts'!AI$18, 'E2 Allocators'!$B$15:$W$15, 0),FALSE)*$G102)</f>
        <v>0</v>
      </c>
      <c r="AJ102" s="1334">
        <f>IF(ISERROR(VLOOKUP(VLOOKUP($A102, 'E4 TB Allocation Details'!$A$18:$L$217, MATCH("Customer ID", 'E4 TB Allocation Details'!$A$18:$L$18, 0),FALSE), 'E2 Allocators'!$B$15:$W$361, MATCH('O5 Details by Class &amp; Accounts'!AJ$18, 'E2 Allocators'!$B$15:$W$15, 0),FALSE)*$G102), 0, VLOOKUP(VLOOKUP($A102, 'E4 TB Allocation Details'!$A$18:$L$217, MATCH("Customer ID", 'E4 TB Allocation Details'!$A$18:$L$18, 0),FALSE), 'E2 Allocators'!$B$15:$W$361, MATCH('O5 Details by Class &amp; Accounts'!AJ$18, 'E2 Allocators'!$B$15:$W$15, 0),FALSE)*$G102)</f>
        <v>0</v>
      </c>
      <c r="AK102" s="1334">
        <f>IF(ISERROR(VLOOKUP(VLOOKUP($A102, 'E4 TB Allocation Details'!$A$18:$L$217, MATCH("Customer ID", 'E4 TB Allocation Details'!$A$18:$L$18, 0),FALSE), 'E2 Allocators'!$B$15:$W$361, MATCH('O5 Details by Class &amp; Accounts'!AK$18, 'E2 Allocators'!$B$15:$W$15, 0),FALSE)*$G102), 0, VLOOKUP(VLOOKUP($A102, 'E4 TB Allocation Details'!$A$18:$L$217, MATCH("Customer ID", 'E4 TB Allocation Details'!$A$18:$L$18, 0),FALSE), 'E2 Allocators'!$B$15:$W$361, MATCH('O5 Details by Class &amp; Accounts'!AK$18, 'E2 Allocators'!$B$15:$W$15, 0),FALSE)*$G102)</f>
        <v>0</v>
      </c>
      <c r="AL102" s="1334">
        <f>IF(ISERROR(VLOOKUP(VLOOKUP($A102, 'E4 TB Allocation Details'!$A$18:$L$217, MATCH("Customer ID", 'E4 TB Allocation Details'!$A$18:$L$18, 0),FALSE), 'E2 Allocators'!$B$15:$W$361, MATCH('O5 Details by Class &amp; Accounts'!AL$18, 'E2 Allocators'!$B$15:$W$15, 0),FALSE)*$G102), 0, VLOOKUP(VLOOKUP($A102, 'E4 TB Allocation Details'!$A$18:$L$217, MATCH("Customer ID", 'E4 TB Allocation Details'!$A$18:$L$18, 0),FALSE), 'E2 Allocators'!$B$15:$W$361, MATCH('O5 Details by Class &amp; Accounts'!AL$18, 'E2 Allocators'!$B$15:$W$15, 0),FALSE)*$G102)</f>
        <v>0</v>
      </c>
      <c r="AM102" s="1334">
        <f>IF(ISERROR(VLOOKUP(VLOOKUP($A102, 'E4 TB Allocation Details'!$A$18:$L$217, MATCH("Customer ID", 'E4 TB Allocation Details'!$A$18:$L$18, 0),FALSE), 'E2 Allocators'!$B$15:$W$361, MATCH('O5 Details by Class &amp; Accounts'!AM$18, 'E2 Allocators'!$B$15:$W$15, 0),FALSE)*$G102), 0, VLOOKUP(VLOOKUP($A102, 'E4 TB Allocation Details'!$A$18:$L$217, MATCH("Customer ID", 'E4 TB Allocation Details'!$A$18:$L$18, 0),FALSE), 'E2 Allocators'!$B$15:$W$361, MATCH('O5 Details by Class &amp; Accounts'!AM$18, 'E2 Allocators'!$B$15:$W$15, 0),FALSE)*$G102)</f>
        <v>0</v>
      </c>
      <c r="AN102" s="1334">
        <f>IF(ISERROR(VLOOKUP(VLOOKUP($A102, 'E4 TB Allocation Details'!$A$18:$L$217, MATCH("Customer ID", 'E4 TB Allocation Details'!$A$18:$L$18, 0),FALSE), 'E2 Allocators'!$B$15:$W$361, MATCH('O5 Details by Class &amp; Accounts'!AN$18, 'E2 Allocators'!$B$15:$W$15, 0),FALSE)*$G102), 0, VLOOKUP(VLOOKUP($A102, 'E4 TB Allocation Details'!$A$18:$L$217, MATCH("Customer ID", 'E4 TB Allocation Details'!$A$18:$L$18, 0),FALSE), 'E2 Allocators'!$B$15:$W$361, MATCH('O5 Details by Class &amp; Accounts'!AN$18, 'E2 Allocators'!$B$15:$W$15, 0),FALSE)*$G102)</f>
        <v>0</v>
      </c>
      <c r="AO102" s="1334">
        <f>IF(ISERROR(VLOOKUP(VLOOKUP($A102, 'E4 TB Allocation Details'!$A$18:$L$217, MATCH("Customer ID", 'E4 TB Allocation Details'!$A$18:$L$18, 0),FALSE), 'E2 Allocators'!$B$15:$W$361, MATCH('O5 Details by Class &amp; Accounts'!AO$18, 'E2 Allocators'!$B$15:$W$15, 0),FALSE)*$G102), 0, VLOOKUP(VLOOKUP($A102, 'E4 TB Allocation Details'!$A$18:$L$217, MATCH("Customer ID", 'E4 TB Allocation Details'!$A$18:$L$18, 0),FALSE), 'E2 Allocators'!$B$15:$W$361, MATCH('O5 Details by Class &amp; Accounts'!AO$18, 'E2 Allocators'!$B$15:$W$15, 0),FALSE)*$G102)</f>
        <v>0</v>
      </c>
      <c r="AP102" s="1334">
        <f>IF(ISERROR(VLOOKUP(VLOOKUP($A102, 'E4 TB Allocation Details'!$A$18:$L$217, MATCH("Customer ID", 'E4 TB Allocation Details'!$A$18:$L$18, 0),FALSE), 'E2 Allocators'!$B$15:$W$361, MATCH('O5 Details by Class &amp; Accounts'!AP$18, 'E2 Allocators'!$B$15:$W$15, 0),FALSE)*$G102), 0, VLOOKUP(VLOOKUP($A102, 'E4 TB Allocation Details'!$A$18:$L$217, MATCH("Customer ID", 'E4 TB Allocation Details'!$A$18:$L$18, 0),FALSE), 'E2 Allocators'!$B$15:$W$361, MATCH('O5 Details by Class &amp; Accounts'!AP$18, 'E2 Allocators'!$B$15:$W$15, 0),FALSE)*$G102)</f>
        <v>0</v>
      </c>
      <c r="AQ102" s="1334">
        <f>IF(ISERROR(VLOOKUP(VLOOKUP($A102, 'E4 TB Allocation Details'!$A$18:$L$217, MATCH("Customer ID", 'E4 TB Allocation Details'!$A$18:$L$18, 0),FALSE), 'E2 Allocators'!$B$15:$W$361, MATCH('O5 Details by Class &amp; Accounts'!AQ$18, 'E2 Allocators'!$B$15:$W$15, 0),FALSE)*$G102), 0, VLOOKUP(VLOOKUP($A102, 'E4 TB Allocation Details'!$A$18:$L$217, MATCH("Customer ID", 'E4 TB Allocation Details'!$A$18:$L$18, 0),FALSE), 'E2 Allocators'!$B$15:$W$361, MATCH('O5 Details by Class &amp; Accounts'!AQ$18, 'E2 Allocators'!$B$15:$W$15, 0),FALSE)*$G102)</f>
        <v>0</v>
      </c>
      <c r="AR102" s="1334">
        <f>IF(ISERROR(VLOOKUP(VLOOKUP($A102, 'E4 TB Allocation Details'!$A$18:$L$217, MATCH("Customer ID", 'E4 TB Allocation Details'!$A$18:$L$18, 0),FALSE), 'E2 Allocators'!$B$15:$W$361, MATCH('O5 Details by Class &amp; Accounts'!AR$18, 'E2 Allocators'!$B$15:$W$15, 0),FALSE)*$G102), 0, VLOOKUP(VLOOKUP($A102, 'E4 TB Allocation Details'!$A$18:$L$217, MATCH("Customer ID", 'E4 TB Allocation Details'!$A$18:$L$18, 0),FALSE), 'E2 Allocators'!$B$15:$W$361, MATCH('O5 Details by Class &amp; Accounts'!AR$18, 'E2 Allocators'!$B$15:$W$15, 0),FALSE)*$G102)</f>
        <v>0</v>
      </c>
      <c r="AS102" s="1334">
        <f>IF(ISERROR(VLOOKUP(VLOOKUP($A102, 'E4 TB Allocation Details'!$A$18:$L$217, MATCH("Customer ID", 'E4 TB Allocation Details'!$A$18:$L$18, 0),FALSE), 'E2 Allocators'!$B$15:$W$361, MATCH('O5 Details by Class &amp; Accounts'!AS$18, 'E2 Allocators'!$B$15:$W$15, 0),FALSE)*$G102), 0, VLOOKUP(VLOOKUP($A102, 'E4 TB Allocation Details'!$A$18:$L$217, MATCH("Customer ID", 'E4 TB Allocation Details'!$A$18:$L$18, 0),FALSE), 'E2 Allocators'!$B$15:$W$361, MATCH('O5 Details by Class &amp; Accounts'!AS$18, 'E2 Allocators'!$B$15:$W$15, 0),FALSE)*$G102)</f>
        <v>0</v>
      </c>
      <c r="AT102" s="1334">
        <f>IF(ISERROR(VLOOKUP(VLOOKUP($A102, 'E4 TB Allocation Details'!$A$18:$L$217, MATCH("Customer ID", 'E4 TB Allocation Details'!$A$18:$L$18, 0),FALSE), 'E2 Allocators'!$B$15:$W$361, MATCH('O5 Details by Class &amp; Accounts'!AT$18, 'E2 Allocators'!$B$15:$W$15, 0),FALSE)*$G102), 0, VLOOKUP(VLOOKUP($A102, 'E4 TB Allocation Details'!$A$18:$L$217, MATCH("Customer ID", 'E4 TB Allocation Details'!$A$18:$L$18, 0),FALSE), 'E2 Allocators'!$B$15:$W$361, MATCH('O5 Details by Class &amp; Accounts'!AT$18, 'E2 Allocators'!$B$15:$W$15, 0),FALSE)*$G102)</f>
        <v>0</v>
      </c>
      <c r="AU102" s="1334">
        <f>IF(ISERROR(VLOOKUP(VLOOKUP($A102, 'E4 TB Allocation Details'!$A$18:$L$217, MATCH("Customer ID", 'E4 TB Allocation Details'!$A$18:$L$18, 0),FALSE), 'E2 Allocators'!$B$15:$W$361, MATCH('O5 Details by Class &amp; Accounts'!AU$18, 'E2 Allocators'!$B$15:$W$15, 0),FALSE)*$G102), 0, VLOOKUP(VLOOKUP($A102, 'E4 TB Allocation Details'!$A$18:$L$217, MATCH("Customer ID", 'E4 TB Allocation Details'!$A$18:$L$18, 0),FALSE), 'E2 Allocators'!$B$15:$W$361, MATCH('O5 Details by Class &amp; Accounts'!AU$18, 'E2 Allocators'!$B$15:$W$15, 0),FALSE)*$G102)</f>
        <v>0</v>
      </c>
      <c r="AV102" s="1334">
        <f>IF(ISERROR(VLOOKUP(VLOOKUP($A102, 'E4 TB Allocation Details'!$A$18:$L$217, MATCH("Customer ID", 'E4 TB Allocation Details'!$A$18:$L$18, 0),FALSE), 'E2 Allocators'!$B$15:$W$361, MATCH('O5 Details by Class &amp; Accounts'!AV$18, 'E2 Allocators'!$B$15:$W$15, 0),FALSE)*$G102), 0, VLOOKUP(VLOOKUP($A102, 'E4 TB Allocation Details'!$A$18:$L$217, MATCH("Customer ID", 'E4 TB Allocation Details'!$A$18:$L$18, 0),FALSE), 'E2 Allocators'!$B$15:$W$361, MATCH('O5 Details by Class &amp; Accounts'!AV$18, 'E2 Allocators'!$B$15:$W$15, 0),FALSE)*$G102)</f>
        <v>0</v>
      </c>
      <c r="AW102" s="1334">
        <f>IF(ISERROR(VLOOKUP(VLOOKUP($A102, 'E4 TB Allocation Details'!$A$18:$L$217, MATCH("Customer ID", 'E4 TB Allocation Details'!$A$18:$L$18, 0),FALSE), 'E2 Allocators'!$B$15:$W$361, MATCH('O5 Details by Class &amp; Accounts'!AW$18, 'E2 Allocators'!$B$15:$W$15, 0),FALSE)*$G102), 0, VLOOKUP(VLOOKUP($A102, 'E4 TB Allocation Details'!$A$18:$L$217, MATCH("Customer ID", 'E4 TB Allocation Details'!$A$18:$L$18, 0),FALSE), 'E2 Allocators'!$B$15:$W$361, MATCH('O5 Details by Class &amp; Accounts'!AW$18, 'E2 Allocators'!$B$15:$W$15, 0),FALSE)*$G102)</f>
        <v>0</v>
      </c>
      <c r="AX102" s="1334">
        <f t="shared" si="22"/>
        <v>0</v>
      </c>
      <c r="AY102" s="1334">
        <f>IF(ISERROR(VLOOKUP(VLOOKUP($A102, 'E4 TB Allocation Details'!$A$18:$L$217, MATCH("Misc ID", 'E4 TB Allocation Details'!$A$18:$L$18, 0),FALSE), 'E2 Allocators'!$B$15:$W$361, MATCH('O5 Details by Class &amp; Accounts'!AY$18, 'E2 Allocators'!$B$15:$W$15, 0),FALSE)*$E102), 0, VLOOKUP(VLOOKUP($A102, 'E4 TB Allocation Details'!$A$18:$L$217, MATCH("Misc ID", 'E4 TB Allocation Details'!$A$18:$L$18, 0),FALSE), 'E2 Allocators'!$B$15:$W$361, MATCH('O5 Details by Class &amp; Accounts'!AY$18, 'E2 Allocators'!$B$15:$W$15, 0),FALSE)*$E102)</f>
        <v>0</v>
      </c>
      <c r="AZ102" s="1334">
        <f>IF(ISERROR(VLOOKUP(VLOOKUP($A102, 'E4 TB Allocation Details'!$A$18:$L$217, MATCH("Misc ID", 'E4 TB Allocation Details'!$A$18:$L$18, 0),FALSE), 'E2 Allocators'!$B$15:$W$361, MATCH('O5 Details by Class &amp; Accounts'!AZ$18, 'E2 Allocators'!$B$15:$W$15, 0),FALSE)*$E102), 0, VLOOKUP(VLOOKUP($A102, 'E4 TB Allocation Details'!$A$18:$L$217, MATCH("Misc ID", 'E4 TB Allocation Details'!$A$18:$L$18, 0),FALSE), 'E2 Allocators'!$B$15:$W$361, MATCH('O5 Details by Class &amp; Accounts'!AZ$18, 'E2 Allocators'!$B$15:$W$15, 0),FALSE)*$E102)</f>
        <v>0</v>
      </c>
      <c r="BA102" s="1334">
        <f>IF(ISERROR(VLOOKUP(VLOOKUP($A102, 'E4 TB Allocation Details'!$A$18:$L$217, MATCH("Misc ID", 'E4 TB Allocation Details'!$A$18:$L$18, 0),FALSE), 'E2 Allocators'!$B$15:$W$361, MATCH('O5 Details by Class &amp; Accounts'!BA$18, 'E2 Allocators'!$B$15:$W$15, 0),FALSE)*$E102), 0, VLOOKUP(VLOOKUP($A102, 'E4 TB Allocation Details'!$A$18:$L$217, MATCH("Misc ID", 'E4 TB Allocation Details'!$A$18:$L$18, 0),FALSE), 'E2 Allocators'!$B$15:$W$361, MATCH('O5 Details by Class &amp; Accounts'!BA$18, 'E2 Allocators'!$B$15:$W$15, 0),FALSE)*$E102)</f>
        <v>0</v>
      </c>
      <c r="BB102" s="1334">
        <f>IF(ISERROR(VLOOKUP(VLOOKUP($A102, 'E4 TB Allocation Details'!$A$18:$L$217, MATCH("Misc ID", 'E4 TB Allocation Details'!$A$18:$L$18, 0),FALSE), 'E2 Allocators'!$B$15:$W$361, MATCH('O5 Details by Class &amp; Accounts'!BB$18, 'E2 Allocators'!$B$15:$W$15, 0),FALSE)*$E102), 0, VLOOKUP(VLOOKUP($A102, 'E4 TB Allocation Details'!$A$18:$L$217, MATCH("Misc ID", 'E4 TB Allocation Details'!$A$18:$L$18, 0),FALSE), 'E2 Allocators'!$B$15:$W$361, MATCH('O5 Details by Class &amp; Accounts'!BB$18, 'E2 Allocators'!$B$15:$W$15, 0),FALSE)*$E102)</f>
        <v>0</v>
      </c>
      <c r="BC102" s="1334">
        <f>IF(ISERROR(VLOOKUP(VLOOKUP($A102, 'E4 TB Allocation Details'!$A$18:$L$217, MATCH("Misc ID", 'E4 TB Allocation Details'!$A$18:$L$18, 0),FALSE), 'E2 Allocators'!$B$15:$W$361, MATCH('O5 Details by Class &amp; Accounts'!BC$18, 'E2 Allocators'!$B$15:$W$15, 0),FALSE)*$E102), 0, VLOOKUP(VLOOKUP($A102, 'E4 TB Allocation Details'!$A$18:$L$217, MATCH("Misc ID", 'E4 TB Allocation Details'!$A$18:$L$18, 0),FALSE), 'E2 Allocators'!$B$15:$W$361, MATCH('O5 Details by Class &amp; Accounts'!BC$18, 'E2 Allocators'!$B$15:$W$15, 0),FALSE)*$E102)</f>
        <v>0</v>
      </c>
      <c r="BD102" s="1334">
        <f>IF(ISERROR(VLOOKUP(VLOOKUP($A102, 'E4 TB Allocation Details'!$A$18:$L$217, MATCH("Misc ID", 'E4 TB Allocation Details'!$A$18:$L$18, 0),FALSE), 'E2 Allocators'!$B$15:$W$361, MATCH('O5 Details by Class &amp; Accounts'!BD$18, 'E2 Allocators'!$B$15:$W$15, 0),FALSE)*$E102), 0, VLOOKUP(VLOOKUP($A102, 'E4 TB Allocation Details'!$A$18:$L$217, MATCH("Misc ID", 'E4 TB Allocation Details'!$A$18:$L$18, 0),FALSE), 'E2 Allocators'!$B$15:$W$361, MATCH('O5 Details by Class &amp; Accounts'!BD$18, 'E2 Allocators'!$B$15:$W$15, 0),FALSE)*$E102)</f>
        <v>0</v>
      </c>
      <c r="BE102" s="1334">
        <f>IF(ISERROR(VLOOKUP(VLOOKUP($A102, 'E4 TB Allocation Details'!$A$18:$L$217, MATCH("Misc ID", 'E4 TB Allocation Details'!$A$18:$L$18, 0),FALSE), 'E2 Allocators'!$B$15:$W$361, MATCH('O5 Details by Class &amp; Accounts'!BE$18, 'E2 Allocators'!$B$15:$W$15, 0),FALSE)*$E102), 0, VLOOKUP(VLOOKUP($A102, 'E4 TB Allocation Details'!$A$18:$L$217, MATCH("Misc ID", 'E4 TB Allocation Details'!$A$18:$L$18, 0),FALSE), 'E2 Allocators'!$B$15:$W$361, MATCH('O5 Details by Class &amp; Accounts'!BE$18, 'E2 Allocators'!$B$15:$W$15, 0),FALSE)*$E102)</f>
        <v>0</v>
      </c>
      <c r="BF102" s="1334">
        <f>IF(ISERROR(VLOOKUP(VLOOKUP($A102, 'E4 TB Allocation Details'!$A$18:$L$217, MATCH("Misc ID", 'E4 TB Allocation Details'!$A$18:$L$18, 0),FALSE), 'E2 Allocators'!$B$15:$W$361, MATCH('O5 Details by Class &amp; Accounts'!BF$18, 'E2 Allocators'!$B$15:$W$15, 0),FALSE)*$E102), 0, VLOOKUP(VLOOKUP($A102, 'E4 TB Allocation Details'!$A$18:$L$217, MATCH("Misc ID", 'E4 TB Allocation Details'!$A$18:$L$18, 0),FALSE), 'E2 Allocators'!$B$15:$W$361, MATCH('O5 Details by Class &amp; Accounts'!BF$18, 'E2 Allocators'!$B$15:$W$15, 0),FALSE)*$E102)</f>
        <v>0</v>
      </c>
      <c r="BG102" s="1334">
        <f>IF(ISERROR(VLOOKUP(VLOOKUP($A102, 'E4 TB Allocation Details'!$A$18:$L$217, MATCH("Misc ID", 'E4 TB Allocation Details'!$A$18:$L$18, 0),FALSE), 'E2 Allocators'!$B$15:$W$361, MATCH('O5 Details by Class &amp; Accounts'!BG$18, 'E2 Allocators'!$B$15:$W$15, 0),FALSE)*$E102), 0, VLOOKUP(VLOOKUP($A102, 'E4 TB Allocation Details'!$A$18:$L$217, MATCH("Misc ID", 'E4 TB Allocation Details'!$A$18:$L$18, 0),FALSE), 'E2 Allocators'!$B$15:$W$361, MATCH('O5 Details by Class &amp; Accounts'!BG$18, 'E2 Allocators'!$B$15:$W$15, 0),FALSE)*$E102)</f>
        <v>0</v>
      </c>
      <c r="BH102" s="1334">
        <f>IF(ISERROR(VLOOKUP(VLOOKUP($A102, 'E4 TB Allocation Details'!$A$18:$L$217, MATCH("Misc ID", 'E4 TB Allocation Details'!$A$18:$L$18, 0),FALSE), 'E2 Allocators'!$B$15:$W$361, MATCH('O5 Details by Class &amp; Accounts'!BH$18, 'E2 Allocators'!$B$15:$W$15, 0),FALSE)*$E102), 0, VLOOKUP(VLOOKUP($A102, 'E4 TB Allocation Details'!$A$18:$L$217, MATCH("Misc ID", 'E4 TB Allocation Details'!$A$18:$L$18, 0),FALSE), 'E2 Allocators'!$B$15:$W$361, MATCH('O5 Details by Class &amp; Accounts'!BH$18, 'E2 Allocators'!$B$15:$W$15, 0),FALSE)*$E102)</f>
        <v>0</v>
      </c>
      <c r="BI102" s="1334">
        <f>IF(ISERROR(VLOOKUP(VLOOKUP($A102, 'E4 TB Allocation Details'!$A$18:$L$217, MATCH("Misc ID", 'E4 TB Allocation Details'!$A$18:$L$18, 0),FALSE), 'E2 Allocators'!$B$15:$W$361, MATCH('O5 Details by Class &amp; Accounts'!BI$18, 'E2 Allocators'!$B$15:$W$15, 0),FALSE)*$E102), 0, VLOOKUP(VLOOKUP($A102, 'E4 TB Allocation Details'!$A$18:$L$217, MATCH("Misc ID", 'E4 TB Allocation Details'!$A$18:$L$18, 0),FALSE), 'E2 Allocators'!$B$15:$W$361, MATCH('O5 Details by Class &amp; Accounts'!BI$18, 'E2 Allocators'!$B$15:$W$15, 0),FALSE)*$E102)</f>
        <v>0</v>
      </c>
      <c r="BJ102" s="1334">
        <f>IF(ISERROR(VLOOKUP(VLOOKUP($A102, 'E4 TB Allocation Details'!$A$18:$L$217, MATCH("Misc ID", 'E4 TB Allocation Details'!$A$18:$L$18, 0),FALSE), 'E2 Allocators'!$B$15:$W$361, MATCH('O5 Details by Class &amp; Accounts'!BJ$18, 'E2 Allocators'!$B$15:$W$15, 0),FALSE)*$E102), 0, VLOOKUP(VLOOKUP($A102, 'E4 TB Allocation Details'!$A$18:$L$217, MATCH("Misc ID", 'E4 TB Allocation Details'!$A$18:$L$18, 0),FALSE), 'E2 Allocators'!$B$15:$W$361, MATCH('O5 Details by Class &amp; Accounts'!BJ$18, 'E2 Allocators'!$B$15:$W$15, 0),FALSE)*$E102)</f>
        <v>0</v>
      </c>
      <c r="BK102" s="1334">
        <f>IF(ISERROR(VLOOKUP(VLOOKUP($A102, 'E4 TB Allocation Details'!$A$18:$L$217, MATCH("Misc ID", 'E4 TB Allocation Details'!$A$18:$L$18, 0),FALSE), 'E2 Allocators'!$B$15:$W$361, MATCH('O5 Details by Class &amp; Accounts'!BK$18, 'E2 Allocators'!$B$15:$W$15, 0),FALSE)*$E102), 0, VLOOKUP(VLOOKUP($A102, 'E4 TB Allocation Details'!$A$18:$L$217, MATCH("Misc ID", 'E4 TB Allocation Details'!$A$18:$L$18, 0),FALSE), 'E2 Allocators'!$B$15:$W$361, MATCH('O5 Details by Class &amp; Accounts'!BK$18, 'E2 Allocators'!$B$15:$W$15, 0),FALSE)*$E102)</f>
        <v>0</v>
      </c>
      <c r="BL102" s="1334">
        <f>IF(ISERROR(VLOOKUP(VLOOKUP($A102, 'E4 TB Allocation Details'!$A$18:$L$217, MATCH("Misc ID", 'E4 TB Allocation Details'!$A$18:$L$18, 0),FALSE), 'E2 Allocators'!$B$15:$W$361, MATCH('O5 Details by Class &amp; Accounts'!BL$18, 'E2 Allocators'!$B$15:$W$15, 0),FALSE)*$E102), 0, VLOOKUP(VLOOKUP($A102, 'E4 TB Allocation Details'!$A$18:$L$217, MATCH("Misc ID", 'E4 TB Allocation Details'!$A$18:$L$18, 0),FALSE), 'E2 Allocators'!$B$15:$W$361, MATCH('O5 Details by Class &amp; Accounts'!BL$18, 'E2 Allocators'!$B$15:$W$15, 0),FALSE)*$E102)</f>
        <v>0</v>
      </c>
      <c r="BM102" s="1334">
        <f>IF(ISERROR(VLOOKUP(VLOOKUP($A102, 'E4 TB Allocation Details'!$A$18:$L$217, MATCH("Misc ID", 'E4 TB Allocation Details'!$A$18:$L$18, 0),FALSE), 'E2 Allocators'!$B$15:$W$361, MATCH('O5 Details by Class &amp; Accounts'!BM$18, 'E2 Allocators'!$B$15:$W$15, 0),FALSE)*$E102), 0, VLOOKUP(VLOOKUP($A102, 'E4 TB Allocation Details'!$A$18:$L$217, MATCH("Misc ID", 'E4 TB Allocation Details'!$A$18:$L$18, 0),FALSE), 'E2 Allocators'!$B$15:$W$361, MATCH('O5 Details by Class &amp; Accounts'!BM$18, 'E2 Allocators'!$B$15:$W$15, 0),FALSE)*$E102)</f>
        <v>0</v>
      </c>
      <c r="BN102" s="1334">
        <f>IF(ISERROR(VLOOKUP(VLOOKUP($A102, 'E4 TB Allocation Details'!$A$18:$L$217, MATCH("Misc ID", 'E4 TB Allocation Details'!$A$18:$L$18, 0),FALSE), 'E2 Allocators'!$B$15:$W$361, MATCH('O5 Details by Class &amp; Accounts'!BN$18, 'E2 Allocators'!$B$15:$W$15, 0),FALSE)*$E102), 0, VLOOKUP(VLOOKUP($A102, 'E4 TB Allocation Details'!$A$18:$L$217, MATCH("Misc ID", 'E4 TB Allocation Details'!$A$18:$L$18, 0),FALSE), 'E2 Allocators'!$B$15:$W$361, MATCH('O5 Details by Class &amp; Accounts'!BN$18, 'E2 Allocators'!$B$15:$W$15, 0),FALSE)*$E102)</f>
        <v>0</v>
      </c>
      <c r="BO102" s="1334">
        <f>IF(ISERROR(VLOOKUP(VLOOKUP($A102, 'E4 TB Allocation Details'!$A$18:$L$217, MATCH("Misc ID", 'E4 TB Allocation Details'!$A$18:$L$18, 0),FALSE), 'E2 Allocators'!$B$15:$W$361, MATCH('O5 Details by Class &amp; Accounts'!BO$18, 'E2 Allocators'!$B$15:$W$15, 0),FALSE)*$E102), 0, VLOOKUP(VLOOKUP($A102, 'E4 TB Allocation Details'!$A$18:$L$217, MATCH("Misc ID", 'E4 TB Allocation Details'!$A$18:$L$18, 0),FALSE), 'E2 Allocators'!$B$15:$W$361, MATCH('O5 Details by Class &amp; Accounts'!BO$18, 'E2 Allocators'!$B$15:$W$15, 0),FALSE)*$E102)</f>
        <v>0</v>
      </c>
      <c r="BP102" s="1334">
        <f>IF(ISERROR(VLOOKUP(VLOOKUP($A102, 'E4 TB Allocation Details'!$A$18:$L$217, MATCH("Misc ID", 'E4 TB Allocation Details'!$A$18:$L$18, 0),FALSE), 'E2 Allocators'!$B$15:$W$361, MATCH('O5 Details by Class &amp; Accounts'!BP$18, 'E2 Allocators'!$B$15:$W$15, 0),FALSE)*$E102), 0, VLOOKUP(VLOOKUP($A102, 'E4 TB Allocation Details'!$A$18:$L$217, MATCH("Misc ID", 'E4 TB Allocation Details'!$A$18:$L$18, 0),FALSE), 'E2 Allocators'!$B$15:$W$361, MATCH('O5 Details by Class &amp; Accounts'!BP$18, 'E2 Allocators'!$B$15:$W$15, 0),FALSE)*$E102)</f>
        <v>0</v>
      </c>
      <c r="BQ102" s="1334">
        <f>IF(ISERROR(VLOOKUP(VLOOKUP($A102, 'E4 TB Allocation Details'!$A$18:$L$217, MATCH("Misc ID", 'E4 TB Allocation Details'!$A$18:$L$18, 0),FALSE), 'E2 Allocators'!$B$15:$W$361, MATCH('O5 Details by Class &amp; Accounts'!BQ$18, 'E2 Allocators'!$B$15:$W$15, 0),FALSE)*$E102), 0, VLOOKUP(VLOOKUP($A102, 'E4 TB Allocation Details'!$A$18:$L$217, MATCH("Misc ID", 'E4 TB Allocation Details'!$A$18:$L$18, 0),FALSE), 'E2 Allocators'!$B$15:$W$361, MATCH('O5 Details by Class &amp; Accounts'!BQ$18, 'E2 Allocators'!$B$15:$W$15, 0),FALSE)*$E102)</f>
        <v>0</v>
      </c>
      <c r="BR102" s="1334">
        <f>IF(ISERROR(VLOOKUP(VLOOKUP($A102, 'E4 TB Allocation Details'!$A$18:$L$217, MATCH("Misc ID", 'E4 TB Allocation Details'!$A$18:$L$18, 0),FALSE), 'E2 Allocators'!$B$15:$W$361, MATCH('O5 Details by Class &amp; Accounts'!BR$18, 'E2 Allocators'!$B$15:$W$15, 0),FALSE)*$E102), 0, VLOOKUP(VLOOKUP($A102, 'E4 TB Allocation Details'!$A$18:$L$217, MATCH("Misc ID", 'E4 TB Allocation Details'!$A$18:$L$18, 0),FALSE), 'E2 Allocators'!$B$15:$W$361, MATCH('O5 Details by Class &amp; Accounts'!BR$18, 'E2 Allocators'!$B$15:$W$15, 0),FALSE)*$E102)</f>
        <v>0</v>
      </c>
      <c r="BS102" s="1334">
        <f t="shared" si="23"/>
        <v>0</v>
      </c>
      <c r="BT102" s="1334">
        <f>IF(ISERROR(VLOOKUP(VLOOKUP($A102, 'E4 TB Allocation Details'!$A$18:$L$217, MATCH("A &amp; G ID", 'E4 TB Allocation Details'!$A$18:$L$18, 0),FALSE), 'E2 Allocators'!$B$15:$W$361, MATCH('O5 Details by Class &amp; Accounts'!BT$18, 'E2 Allocators'!$B$15:$W$15, 0),FALSE)*$E102), 0, VLOOKUP(VLOOKUP($A102, 'E4 TB Allocation Details'!$A$18:$L$217, MATCH("A &amp; G ID", 'E4 TB Allocation Details'!$A$18:$L$18, 0),FALSE), 'E2 Allocators'!$B$15:$W$361, MATCH('O5 Details by Class &amp; Accounts'!BT$18, 'E2 Allocators'!$B$15:$W$15, 0),FALSE)*$E102)</f>
        <v>0</v>
      </c>
      <c r="BU102" s="1334">
        <f>IF(ISERROR(VLOOKUP(VLOOKUP($A102, 'E4 TB Allocation Details'!$A$18:$L$217, MATCH("A &amp; G ID", 'E4 TB Allocation Details'!$A$18:$L$18, 0),FALSE), 'E2 Allocators'!$B$15:$W$361, MATCH('O5 Details by Class &amp; Accounts'!BU$18, 'E2 Allocators'!$B$15:$W$15, 0),FALSE)*$E102), 0, VLOOKUP(VLOOKUP($A102, 'E4 TB Allocation Details'!$A$18:$L$217, MATCH("A &amp; G ID", 'E4 TB Allocation Details'!$A$18:$L$18, 0),FALSE), 'E2 Allocators'!$B$15:$W$361, MATCH('O5 Details by Class &amp; Accounts'!BU$18, 'E2 Allocators'!$B$15:$W$15, 0),FALSE)*$E102)</f>
        <v>0</v>
      </c>
      <c r="BV102" s="1334">
        <f>IF(ISERROR(VLOOKUP(VLOOKUP($A102, 'E4 TB Allocation Details'!$A$18:$L$217, MATCH("A &amp; G ID", 'E4 TB Allocation Details'!$A$18:$L$18, 0),FALSE), 'E2 Allocators'!$B$15:$W$361, MATCH('O5 Details by Class &amp; Accounts'!BV$18, 'E2 Allocators'!$B$15:$W$15, 0),FALSE)*$E102), 0, VLOOKUP(VLOOKUP($A102, 'E4 TB Allocation Details'!$A$18:$L$217, MATCH("A &amp; G ID", 'E4 TB Allocation Details'!$A$18:$L$18, 0),FALSE), 'E2 Allocators'!$B$15:$W$361, MATCH('O5 Details by Class &amp; Accounts'!BV$18, 'E2 Allocators'!$B$15:$W$15, 0),FALSE)*$E102)</f>
        <v>0</v>
      </c>
      <c r="BW102" s="1334">
        <f>IF(ISERROR(VLOOKUP(VLOOKUP($A102, 'E4 TB Allocation Details'!$A$18:$L$217, MATCH("A &amp; G ID", 'E4 TB Allocation Details'!$A$18:$L$18, 0),FALSE), 'E2 Allocators'!$B$15:$W$361, MATCH('O5 Details by Class &amp; Accounts'!BW$18, 'E2 Allocators'!$B$15:$W$15, 0),FALSE)*$E102), 0, VLOOKUP(VLOOKUP($A102, 'E4 TB Allocation Details'!$A$18:$L$217, MATCH("A &amp; G ID", 'E4 TB Allocation Details'!$A$18:$L$18, 0),FALSE), 'E2 Allocators'!$B$15:$W$361, MATCH('O5 Details by Class &amp; Accounts'!BW$18, 'E2 Allocators'!$B$15:$W$15, 0),FALSE)*$E102)</f>
        <v>0</v>
      </c>
      <c r="BX102" s="1334">
        <f>IF(ISERROR(VLOOKUP(VLOOKUP($A102, 'E4 TB Allocation Details'!$A$18:$L$217, MATCH("A &amp; G ID", 'E4 TB Allocation Details'!$A$18:$L$18, 0),FALSE), 'E2 Allocators'!$B$15:$W$361, MATCH('O5 Details by Class &amp; Accounts'!BX$18, 'E2 Allocators'!$B$15:$W$15, 0),FALSE)*$E102), 0, VLOOKUP(VLOOKUP($A102, 'E4 TB Allocation Details'!$A$18:$L$217, MATCH("A &amp; G ID", 'E4 TB Allocation Details'!$A$18:$L$18, 0),FALSE), 'E2 Allocators'!$B$15:$W$361, MATCH('O5 Details by Class &amp; Accounts'!BX$18, 'E2 Allocators'!$B$15:$W$15, 0),FALSE)*$E102)</f>
        <v>0</v>
      </c>
      <c r="BY102" s="1334">
        <f>IF(ISERROR(VLOOKUP(VLOOKUP($A102, 'E4 TB Allocation Details'!$A$18:$L$217, MATCH("A &amp; G ID", 'E4 TB Allocation Details'!$A$18:$L$18, 0),FALSE), 'E2 Allocators'!$B$15:$W$361, MATCH('O5 Details by Class &amp; Accounts'!BY$18, 'E2 Allocators'!$B$15:$W$15, 0),FALSE)*$E102), 0, VLOOKUP(VLOOKUP($A102, 'E4 TB Allocation Details'!$A$18:$L$217, MATCH("A &amp; G ID", 'E4 TB Allocation Details'!$A$18:$L$18, 0),FALSE), 'E2 Allocators'!$B$15:$W$361, MATCH('O5 Details by Class &amp; Accounts'!BY$18, 'E2 Allocators'!$B$15:$W$15, 0),FALSE)*$E102)</f>
        <v>0</v>
      </c>
      <c r="BZ102" s="1334">
        <f>IF(ISERROR(VLOOKUP(VLOOKUP($A102, 'E4 TB Allocation Details'!$A$18:$L$217, MATCH("A &amp; G ID", 'E4 TB Allocation Details'!$A$18:$L$18, 0),FALSE), 'E2 Allocators'!$B$15:$W$361, MATCH('O5 Details by Class &amp; Accounts'!BZ$18, 'E2 Allocators'!$B$15:$W$15, 0),FALSE)*$E102), 0, VLOOKUP(VLOOKUP($A102, 'E4 TB Allocation Details'!$A$18:$L$217, MATCH("A &amp; G ID", 'E4 TB Allocation Details'!$A$18:$L$18, 0),FALSE), 'E2 Allocators'!$B$15:$W$361, MATCH('O5 Details by Class &amp; Accounts'!BZ$18, 'E2 Allocators'!$B$15:$W$15, 0),FALSE)*$E102)</f>
        <v>0</v>
      </c>
      <c r="CA102" s="1334">
        <f>IF(ISERROR(VLOOKUP(VLOOKUP($A102, 'E4 TB Allocation Details'!$A$18:$L$217, MATCH("A &amp; G ID", 'E4 TB Allocation Details'!$A$18:$L$18, 0),FALSE), 'E2 Allocators'!$B$15:$W$361, MATCH('O5 Details by Class &amp; Accounts'!CA$18, 'E2 Allocators'!$B$15:$W$15, 0),FALSE)*$E102), 0, VLOOKUP(VLOOKUP($A102, 'E4 TB Allocation Details'!$A$18:$L$217, MATCH("A &amp; G ID", 'E4 TB Allocation Details'!$A$18:$L$18, 0),FALSE), 'E2 Allocators'!$B$15:$W$361, MATCH('O5 Details by Class &amp; Accounts'!CA$18, 'E2 Allocators'!$B$15:$W$15, 0),FALSE)*$E102)</f>
        <v>0</v>
      </c>
      <c r="CB102" s="1334">
        <f>IF(ISERROR(VLOOKUP(VLOOKUP($A102, 'E4 TB Allocation Details'!$A$18:$L$217, MATCH("A &amp; G ID", 'E4 TB Allocation Details'!$A$18:$L$18, 0),FALSE), 'E2 Allocators'!$B$15:$W$361, MATCH('O5 Details by Class &amp; Accounts'!CB$18, 'E2 Allocators'!$B$15:$W$15, 0),FALSE)*$E102), 0, VLOOKUP(VLOOKUP($A102, 'E4 TB Allocation Details'!$A$18:$L$217, MATCH("A &amp; G ID", 'E4 TB Allocation Details'!$A$18:$L$18, 0),FALSE), 'E2 Allocators'!$B$15:$W$361, MATCH('O5 Details by Class &amp; Accounts'!CB$18, 'E2 Allocators'!$B$15:$W$15, 0),FALSE)*$E102)</f>
        <v>0</v>
      </c>
      <c r="CC102" s="1334">
        <f>IF(ISERROR(VLOOKUP(VLOOKUP($A102, 'E4 TB Allocation Details'!$A$18:$L$217, MATCH("A &amp; G ID", 'E4 TB Allocation Details'!$A$18:$L$18, 0),FALSE), 'E2 Allocators'!$B$15:$W$361, MATCH('O5 Details by Class &amp; Accounts'!CC$18, 'E2 Allocators'!$B$15:$W$15, 0),FALSE)*$E102), 0, VLOOKUP(VLOOKUP($A102, 'E4 TB Allocation Details'!$A$18:$L$217, MATCH("A &amp; G ID", 'E4 TB Allocation Details'!$A$18:$L$18, 0),FALSE), 'E2 Allocators'!$B$15:$W$361, MATCH('O5 Details by Class &amp; Accounts'!CC$18, 'E2 Allocators'!$B$15:$W$15, 0),FALSE)*$E102)</f>
        <v>0</v>
      </c>
      <c r="CD102" s="1334">
        <f>IF(ISERROR(VLOOKUP(VLOOKUP($A102, 'E4 TB Allocation Details'!$A$18:$L$217, MATCH("A &amp; G ID", 'E4 TB Allocation Details'!$A$18:$L$18, 0),FALSE), 'E2 Allocators'!$B$15:$W$361, MATCH('O5 Details by Class &amp; Accounts'!CD$18, 'E2 Allocators'!$B$15:$W$15, 0),FALSE)*$E102), 0, VLOOKUP(VLOOKUP($A102, 'E4 TB Allocation Details'!$A$18:$L$217, MATCH("A &amp; G ID", 'E4 TB Allocation Details'!$A$18:$L$18, 0),FALSE), 'E2 Allocators'!$B$15:$W$361, MATCH('O5 Details by Class &amp; Accounts'!CD$18, 'E2 Allocators'!$B$15:$W$15, 0),FALSE)*$E102)</f>
        <v>0</v>
      </c>
      <c r="CE102" s="1334">
        <f>IF(ISERROR(VLOOKUP(VLOOKUP($A102, 'E4 TB Allocation Details'!$A$18:$L$217, MATCH("A &amp; G ID", 'E4 TB Allocation Details'!$A$18:$L$18, 0),FALSE), 'E2 Allocators'!$B$15:$W$361, MATCH('O5 Details by Class &amp; Accounts'!CE$18, 'E2 Allocators'!$B$15:$W$15, 0),FALSE)*$E102), 0, VLOOKUP(VLOOKUP($A102, 'E4 TB Allocation Details'!$A$18:$L$217, MATCH("A &amp; G ID", 'E4 TB Allocation Details'!$A$18:$L$18, 0),FALSE), 'E2 Allocators'!$B$15:$W$361, MATCH('O5 Details by Class &amp; Accounts'!CE$18, 'E2 Allocators'!$B$15:$W$15, 0),FALSE)*$E102)</f>
        <v>0</v>
      </c>
      <c r="CF102" s="1334">
        <f>IF(ISERROR(VLOOKUP(VLOOKUP($A102, 'E4 TB Allocation Details'!$A$18:$L$217, MATCH("A &amp; G ID", 'E4 TB Allocation Details'!$A$18:$L$18, 0),FALSE), 'E2 Allocators'!$B$15:$W$361, MATCH('O5 Details by Class &amp; Accounts'!CF$18, 'E2 Allocators'!$B$15:$W$15, 0),FALSE)*$E102), 0, VLOOKUP(VLOOKUP($A102, 'E4 TB Allocation Details'!$A$18:$L$217, MATCH("A &amp; G ID", 'E4 TB Allocation Details'!$A$18:$L$18, 0),FALSE), 'E2 Allocators'!$B$15:$W$361, MATCH('O5 Details by Class &amp; Accounts'!CF$18, 'E2 Allocators'!$B$15:$W$15, 0),FALSE)*$E102)</f>
        <v>0</v>
      </c>
      <c r="CG102" s="1334">
        <f>IF(ISERROR(VLOOKUP(VLOOKUP($A102, 'E4 TB Allocation Details'!$A$18:$L$217, MATCH("A &amp; G ID", 'E4 TB Allocation Details'!$A$18:$L$18, 0),FALSE), 'E2 Allocators'!$B$15:$W$361, MATCH('O5 Details by Class &amp; Accounts'!CG$18, 'E2 Allocators'!$B$15:$W$15, 0),FALSE)*$E102), 0, VLOOKUP(VLOOKUP($A102, 'E4 TB Allocation Details'!$A$18:$L$217, MATCH("A &amp; G ID", 'E4 TB Allocation Details'!$A$18:$L$18, 0),FALSE), 'E2 Allocators'!$B$15:$W$361, MATCH('O5 Details by Class &amp; Accounts'!CG$18, 'E2 Allocators'!$B$15:$W$15, 0),FALSE)*$E102)</f>
        <v>0</v>
      </c>
      <c r="CH102" s="1334">
        <f>IF(ISERROR(VLOOKUP(VLOOKUP($A102, 'E4 TB Allocation Details'!$A$18:$L$217, MATCH("A &amp; G ID", 'E4 TB Allocation Details'!$A$18:$L$18, 0),FALSE), 'E2 Allocators'!$B$15:$W$361, MATCH('O5 Details by Class &amp; Accounts'!CH$18, 'E2 Allocators'!$B$15:$W$15, 0),FALSE)*$E102), 0, VLOOKUP(VLOOKUP($A102, 'E4 TB Allocation Details'!$A$18:$L$217, MATCH("A &amp; G ID", 'E4 TB Allocation Details'!$A$18:$L$18, 0),FALSE), 'E2 Allocators'!$B$15:$W$361, MATCH('O5 Details by Class &amp; Accounts'!CH$18, 'E2 Allocators'!$B$15:$W$15, 0),FALSE)*$E102)</f>
        <v>0</v>
      </c>
      <c r="CI102" s="1334">
        <f>IF(ISERROR(VLOOKUP(VLOOKUP($A102, 'E4 TB Allocation Details'!$A$18:$L$217, MATCH("A &amp; G ID", 'E4 TB Allocation Details'!$A$18:$L$18, 0),FALSE), 'E2 Allocators'!$B$15:$W$361, MATCH('O5 Details by Class &amp; Accounts'!CI$18, 'E2 Allocators'!$B$15:$W$15, 0),FALSE)*$E102), 0, VLOOKUP(VLOOKUP($A102, 'E4 TB Allocation Details'!$A$18:$L$217, MATCH("A &amp; G ID", 'E4 TB Allocation Details'!$A$18:$L$18, 0),FALSE), 'E2 Allocators'!$B$15:$W$361, MATCH('O5 Details by Class &amp; Accounts'!CI$18, 'E2 Allocators'!$B$15:$W$15, 0),FALSE)*$E102)</f>
        <v>0</v>
      </c>
      <c r="CJ102" s="1334">
        <f>IF(ISERROR(VLOOKUP(VLOOKUP($A102, 'E4 TB Allocation Details'!$A$18:$L$217, MATCH("A &amp; G ID", 'E4 TB Allocation Details'!$A$18:$L$18, 0),FALSE), 'E2 Allocators'!$B$15:$W$361, MATCH('O5 Details by Class &amp; Accounts'!CJ$18, 'E2 Allocators'!$B$15:$W$15, 0),FALSE)*$E102), 0, VLOOKUP(VLOOKUP($A102, 'E4 TB Allocation Details'!$A$18:$L$217, MATCH("A &amp; G ID", 'E4 TB Allocation Details'!$A$18:$L$18, 0),FALSE), 'E2 Allocators'!$B$15:$W$361, MATCH('O5 Details by Class &amp; Accounts'!CJ$18, 'E2 Allocators'!$B$15:$W$15, 0),FALSE)*$E102)</f>
        <v>0</v>
      </c>
      <c r="CK102" s="1334">
        <f>IF(ISERROR(VLOOKUP(VLOOKUP($A102, 'E4 TB Allocation Details'!$A$18:$L$217, MATCH("A &amp; G ID", 'E4 TB Allocation Details'!$A$18:$L$18, 0),FALSE), 'E2 Allocators'!$B$15:$W$361, MATCH('O5 Details by Class &amp; Accounts'!CK$18, 'E2 Allocators'!$B$15:$W$15, 0),FALSE)*$E102), 0, VLOOKUP(VLOOKUP($A102, 'E4 TB Allocation Details'!$A$18:$L$217, MATCH("A &amp; G ID", 'E4 TB Allocation Details'!$A$18:$L$18, 0),FALSE), 'E2 Allocators'!$B$15:$W$361, MATCH('O5 Details by Class &amp; Accounts'!CK$18, 'E2 Allocators'!$B$15:$W$15, 0),FALSE)*$E102)</f>
        <v>0</v>
      </c>
      <c r="CL102" s="1334">
        <f>IF(ISERROR(VLOOKUP(VLOOKUP($A102, 'E4 TB Allocation Details'!$A$18:$L$217, MATCH("A &amp; G ID", 'E4 TB Allocation Details'!$A$18:$L$18, 0),FALSE), 'E2 Allocators'!$B$15:$W$361, MATCH('O5 Details by Class &amp; Accounts'!CL$18, 'E2 Allocators'!$B$15:$W$15, 0),FALSE)*$E102), 0, VLOOKUP(VLOOKUP($A102, 'E4 TB Allocation Details'!$A$18:$L$217, MATCH("A &amp; G ID", 'E4 TB Allocation Details'!$A$18:$L$18, 0),FALSE), 'E2 Allocators'!$B$15:$W$361, MATCH('O5 Details by Class &amp; Accounts'!CL$18, 'E2 Allocators'!$B$15:$W$15, 0),FALSE)*$E102)</f>
        <v>0</v>
      </c>
      <c r="CM102" s="1334">
        <f>IF(ISERROR(VLOOKUP(VLOOKUP($A102, 'E4 TB Allocation Details'!$A$18:$L$217, MATCH("A &amp; G ID", 'E4 TB Allocation Details'!$A$18:$L$18, 0),FALSE), 'E2 Allocators'!$B$15:$W$361, MATCH('O5 Details by Class &amp; Accounts'!CM$18, 'E2 Allocators'!$B$15:$W$15, 0),FALSE)*$E102), 0, VLOOKUP(VLOOKUP($A102, 'E4 TB Allocation Details'!$A$18:$L$217, MATCH("A &amp; G ID", 'E4 TB Allocation Details'!$A$18:$L$18, 0),FALSE), 'E2 Allocators'!$B$15:$W$361, MATCH('O5 Details by Class &amp; Accounts'!CM$18, 'E2 Allocators'!$B$15:$W$15, 0),FALSE)*$E102)</f>
        <v>0</v>
      </c>
      <c r="CN102" s="1334">
        <f t="shared" si="24"/>
        <v>0</v>
      </c>
      <c r="CO102" s="1670">
        <f t="shared" si="25"/>
        <v>0</v>
      </c>
      <c r="CQ102" s="1926" t="s">
        <v>1271</v>
      </c>
    </row>
    <row r="103" spans="1:95" s="64" customFormat="1" ht="25.5" x14ac:dyDescent="0.2">
      <c r="A103" s="1105">
        <v>4315</v>
      </c>
      <c r="B103" s="1106" t="s">
        <v>1495</v>
      </c>
      <c r="C103" s="1667">
        <f>IF(ISERROR(VLOOKUP($A103,'I3 TB Data'!$A$20:$H$465,MATCH('O5 Details by Class &amp; Accounts'!$C$18, 'I3 TB Data'!$A$20:$H$20,0),0)), 0, VLOOKUP($A103,'I3 TB Data'!$A$20:$H$465,MATCH('O5 Details by Class &amp; Accounts'!$C$18,'I3 TB Data'!$A$20:$H$20,0),0))</f>
        <v>0</v>
      </c>
      <c r="D103" s="1668"/>
      <c r="E103" s="1667">
        <f t="shared" si="17"/>
        <v>0</v>
      </c>
      <c r="F103" s="1669">
        <f>IF(ISERROR(VLOOKUP($A103, 'E1 Categorization'!A33:E123, MATCH("Customer Component", 'E1 Categorization'!$A$33:$E$33,0), 0)), 0, IF(VLOOKUP($A103, 'E1 Categorization'!A33:E123, MATCH("Customer Component", 'E1 Categorization'!$A$33:$E$33,0), 0)=0, 'O5 Details by Class &amp; Accounts'!$E103, IF(AND(VLOOKUP($A103, 'E1 Categorization'!A33:E123, MATCH("Customer Component", 'E1 Categorization'!$A$33:$E$33,0), 0) &gt;0, VLOOKUP($A103, 'E1 Categorization'!A33:E123, MATCH("Customer Component", 'E1 Categorization'!$A$33:$E$33,0), 0)&lt;1), 'O5 Details by Class &amp; Accounts'!$E103*(1-VLOOKUP($A103, 'E1 Categorization'!A33:E123, MATCH("Customer Component", 'E1 Categorization'!$A$33:$E$33,0), 0)), 0)))</f>
        <v>0</v>
      </c>
      <c r="G103" s="1669">
        <f>IF(ISERROR(VLOOKUP($A103, 'E1 Categorization'!A33:E123, MATCH("Customer Component", 'E1 Categorization'!$A$33:$E$33,0), 0)),0, IF(VLOOKUP($A103, 'E1 Categorization'!A33:E123, MATCH("Customer Component", 'E1 Categorization'!$A$33:$E$33,0), 0)=0, 0, IF(AND(VLOOKUP($A103, 'E1 Categorization'!A33:E123, MATCH("Customer Component", 'E1 Categorization'!$A$33:$E$33,0), 0) &gt;0, VLOOKUP($A103, 'E1 Categorization'!A33:E123, MATCH("Customer Component", 'E1 Categorization'!$A$33:$E$33,0), 0)&lt;1), 'O5 Details by Class &amp; Accounts'!$E103*(VLOOKUP($A103, 'E1 Categorization'!A33:E123, MATCH("Customer Component", 'E1 Categorization'!$A$33:$E$33,0), 0)), 'O5 Details by Class &amp; Accounts'!$E103)))</f>
        <v>0</v>
      </c>
      <c r="H103" s="1334">
        <f t="shared" si="20"/>
        <v>0</v>
      </c>
      <c r="I103" s="1334">
        <f>IF(ISERROR(VLOOKUP(VLOOKUP($A103, 'E4 TB Allocation Details'!$A$18:$L$217, MATCH("Demand ID", 'E4 TB Allocation Details'!$A$18:$L$18, 0),FALSE), 'E2 Allocators'!$B$15:$W$361, MATCH('O5 Details by Class &amp; Accounts'!I$18, 'E2 Allocators'!$B$15:$W$15, 0),FALSE)*$F103), 0, VLOOKUP(VLOOKUP($A103, 'E4 TB Allocation Details'!$A$18:$L$217, MATCH("Demand ID", 'E4 TB Allocation Details'!$A$18:$L$18, 0),FALSE), 'E2 Allocators'!$B$15:$W$361, MATCH('O5 Details by Class &amp; Accounts'!I$18, 'E2 Allocators'!$B$15:$W$15, 0),FALSE)*$F103)</f>
        <v>0</v>
      </c>
      <c r="J103" s="1334">
        <f>IF(ISERROR(VLOOKUP(VLOOKUP($A103, 'E4 TB Allocation Details'!$A$18:$L$217, MATCH("Demand ID", 'E4 TB Allocation Details'!$A$18:$L$18, 0),FALSE), 'E2 Allocators'!$B$15:$W$361, MATCH('O5 Details by Class &amp; Accounts'!J$18, 'E2 Allocators'!$B$15:$W$15, 0),FALSE)*$F103), 0, VLOOKUP(VLOOKUP($A103, 'E4 TB Allocation Details'!$A$18:$L$217, MATCH("Demand ID", 'E4 TB Allocation Details'!$A$18:$L$18, 0),FALSE), 'E2 Allocators'!$B$15:$W$361, MATCH('O5 Details by Class &amp; Accounts'!J$18, 'E2 Allocators'!$B$15:$W$15, 0),FALSE)*$F103)</f>
        <v>0</v>
      </c>
      <c r="K103" s="1334">
        <f>IF(ISERROR(VLOOKUP(VLOOKUP($A103, 'E4 TB Allocation Details'!$A$18:$L$217, MATCH("Demand ID", 'E4 TB Allocation Details'!$A$18:$L$18, 0),FALSE), 'E2 Allocators'!$B$15:$W$361, MATCH('O5 Details by Class &amp; Accounts'!K$18, 'E2 Allocators'!$B$15:$W$15, 0),FALSE)*$F103), 0, VLOOKUP(VLOOKUP($A103, 'E4 TB Allocation Details'!$A$18:$L$217, MATCH("Demand ID", 'E4 TB Allocation Details'!$A$18:$L$18, 0),FALSE), 'E2 Allocators'!$B$15:$W$361, MATCH('O5 Details by Class &amp; Accounts'!K$18, 'E2 Allocators'!$B$15:$W$15, 0),FALSE)*$F103)</f>
        <v>0</v>
      </c>
      <c r="L103" s="1334">
        <f>IF(ISERROR(VLOOKUP(VLOOKUP($A103, 'E4 TB Allocation Details'!$A$18:$L$217, MATCH("Demand ID", 'E4 TB Allocation Details'!$A$18:$L$18, 0),FALSE), 'E2 Allocators'!$B$15:$W$361, MATCH('O5 Details by Class &amp; Accounts'!L$18, 'E2 Allocators'!$B$15:$W$15, 0),FALSE)*$F103), 0, VLOOKUP(VLOOKUP($A103, 'E4 TB Allocation Details'!$A$18:$L$217, MATCH("Demand ID", 'E4 TB Allocation Details'!$A$18:$L$18, 0),FALSE), 'E2 Allocators'!$B$15:$W$361, MATCH('O5 Details by Class &amp; Accounts'!L$18, 'E2 Allocators'!$B$15:$W$15, 0),FALSE)*$F103)</f>
        <v>0</v>
      </c>
      <c r="M103" s="1334">
        <f>IF(ISERROR(VLOOKUP(VLOOKUP($A103, 'E4 TB Allocation Details'!$A$18:$L$217, MATCH("Demand ID", 'E4 TB Allocation Details'!$A$18:$L$18, 0),FALSE), 'E2 Allocators'!$B$15:$W$361, MATCH('O5 Details by Class &amp; Accounts'!M$18, 'E2 Allocators'!$B$15:$W$15, 0),FALSE)*$F103), 0, VLOOKUP(VLOOKUP($A103, 'E4 TB Allocation Details'!$A$18:$L$217, MATCH("Demand ID", 'E4 TB Allocation Details'!$A$18:$L$18, 0),FALSE), 'E2 Allocators'!$B$15:$W$361, MATCH('O5 Details by Class &amp; Accounts'!M$18, 'E2 Allocators'!$B$15:$W$15, 0),FALSE)*$F103)</f>
        <v>0</v>
      </c>
      <c r="N103" s="1334">
        <f>IF(ISERROR(VLOOKUP(VLOOKUP($A103, 'E4 TB Allocation Details'!$A$18:$L$217, MATCH("Demand ID", 'E4 TB Allocation Details'!$A$18:$L$18, 0),FALSE), 'E2 Allocators'!$B$15:$W$361, MATCH('O5 Details by Class &amp; Accounts'!N$18, 'E2 Allocators'!$B$15:$W$15, 0),FALSE)*$F103), 0, VLOOKUP(VLOOKUP($A103, 'E4 TB Allocation Details'!$A$18:$L$217, MATCH("Demand ID", 'E4 TB Allocation Details'!$A$18:$L$18, 0),FALSE), 'E2 Allocators'!$B$15:$W$361, MATCH('O5 Details by Class &amp; Accounts'!N$18, 'E2 Allocators'!$B$15:$W$15, 0),FALSE)*$F103)</f>
        <v>0</v>
      </c>
      <c r="O103" s="1334">
        <f>IF(ISERROR(VLOOKUP(VLOOKUP($A103, 'E4 TB Allocation Details'!$A$18:$L$217, MATCH("Demand ID", 'E4 TB Allocation Details'!$A$18:$L$18, 0),FALSE), 'E2 Allocators'!$B$15:$W$361, MATCH('O5 Details by Class &amp; Accounts'!O$18, 'E2 Allocators'!$B$15:$W$15, 0),FALSE)*$F103), 0, VLOOKUP(VLOOKUP($A103, 'E4 TB Allocation Details'!$A$18:$L$217, MATCH("Demand ID", 'E4 TB Allocation Details'!$A$18:$L$18, 0),FALSE), 'E2 Allocators'!$B$15:$W$361, MATCH('O5 Details by Class &amp; Accounts'!O$18, 'E2 Allocators'!$B$15:$W$15, 0),FALSE)*$F103)</f>
        <v>0</v>
      </c>
      <c r="P103" s="1334">
        <f>IF(ISERROR(VLOOKUP(VLOOKUP($A103, 'E4 TB Allocation Details'!$A$18:$L$217, MATCH("Demand ID", 'E4 TB Allocation Details'!$A$18:$L$18, 0),FALSE), 'E2 Allocators'!$B$15:$W$361, MATCH('O5 Details by Class &amp; Accounts'!P$18, 'E2 Allocators'!$B$15:$W$15, 0),FALSE)*$F103), 0, VLOOKUP(VLOOKUP($A103, 'E4 TB Allocation Details'!$A$18:$L$217, MATCH("Demand ID", 'E4 TB Allocation Details'!$A$18:$L$18, 0),FALSE), 'E2 Allocators'!$B$15:$W$361, MATCH('O5 Details by Class &amp; Accounts'!P$18, 'E2 Allocators'!$B$15:$W$15, 0),FALSE)*$F103)</f>
        <v>0</v>
      </c>
      <c r="Q103" s="1334">
        <f>IF(ISERROR(VLOOKUP(VLOOKUP($A103, 'E4 TB Allocation Details'!$A$18:$L$217, MATCH("Demand ID", 'E4 TB Allocation Details'!$A$18:$L$18, 0),FALSE), 'E2 Allocators'!$B$15:$W$361, MATCH('O5 Details by Class &amp; Accounts'!Q$18, 'E2 Allocators'!$B$15:$W$15, 0),FALSE)*$F103), 0, VLOOKUP(VLOOKUP($A103, 'E4 TB Allocation Details'!$A$18:$L$217, MATCH("Demand ID", 'E4 TB Allocation Details'!$A$18:$L$18, 0),FALSE), 'E2 Allocators'!$B$15:$W$361, MATCH('O5 Details by Class &amp; Accounts'!Q$18, 'E2 Allocators'!$B$15:$W$15, 0),FALSE)*$F103)</f>
        <v>0</v>
      </c>
      <c r="R103" s="1334">
        <f>IF(ISERROR(VLOOKUP(VLOOKUP($A103, 'E4 TB Allocation Details'!$A$18:$L$217, MATCH("Demand ID", 'E4 TB Allocation Details'!$A$18:$L$18, 0),FALSE), 'E2 Allocators'!$B$15:$W$361, MATCH('O5 Details by Class &amp; Accounts'!R$18, 'E2 Allocators'!$B$15:$W$15, 0),FALSE)*$F103), 0, VLOOKUP(VLOOKUP($A103, 'E4 TB Allocation Details'!$A$18:$L$217, MATCH("Demand ID", 'E4 TB Allocation Details'!$A$18:$L$18, 0),FALSE), 'E2 Allocators'!$B$15:$W$361, MATCH('O5 Details by Class &amp; Accounts'!R$18, 'E2 Allocators'!$B$15:$W$15, 0),FALSE)*$F103)</f>
        <v>0</v>
      </c>
      <c r="S103" s="1334">
        <f>IF(ISERROR(VLOOKUP(VLOOKUP($A103, 'E4 TB Allocation Details'!$A$18:$L$217, MATCH("Demand ID", 'E4 TB Allocation Details'!$A$18:$L$18, 0),FALSE), 'E2 Allocators'!$B$15:$W$361, MATCH('O5 Details by Class &amp; Accounts'!S$18, 'E2 Allocators'!$B$15:$W$15, 0),FALSE)*$F103), 0, VLOOKUP(VLOOKUP($A103, 'E4 TB Allocation Details'!$A$18:$L$217, MATCH("Demand ID", 'E4 TB Allocation Details'!$A$18:$L$18, 0),FALSE), 'E2 Allocators'!$B$15:$W$361, MATCH('O5 Details by Class &amp; Accounts'!S$18, 'E2 Allocators'!$B$15:$W$15, 0),FALSE)*$F103)</f>
        <v>0</v>
      </c>
      <c r="T103" s="1334">
        <f>IF(ISERROR(VLOOKUP(VLOOKUP($A103, 'E4 TB Allocation Details'!$A$18:$L$217, MATCH("Demand ID", 'E4 TB Allocation Details'!$A$18:$L$18, 0),FALSE), 'E2 Allocators'!$B$15:$W$361, MATCH('O5 Details by Class &amp; Accounts'!T$18, 'E2 Allocators'!$B$15:$W$15, 0),FALSE)*$F103), 0, VLOOKUP(VLOOKUP($A103, 'E4 TB Allocation Details'!$A$18:$L$217, MATCH("Demand ID", 'E4 TB Allocation Details'!$A$18:$L$18, 0),FALSE), 'E2 Allocators'!$B$15:$W$361, MATCH('O5 Details by Class &amp; Accounts'!T$18, 'E2 Allocators'!$B$15:$W$15, 0),FALSE)*$F103)</f>
        <v>0</v>
      </c>
      <c r="U103" s="1334">
        <f>IF(ISERROR(VLOOKUP(VLOOKUP($A103, 'E4 TB Allocation Details'!$A$18:$L$217, MATCH("Demand ID", 'E4 TB Allocation Details'!$A$18:$L$18, 0),FALSE), 'E2 Allocators'!$B$15:$W$361, MATCH('O5 Details by Class &amp; Accounts'!U$18, 'E2 Allocators'!$B$15:$W$15, 0),FALSE)*$F103), 0, VLOOKUP(VLOOKUP($A103, 'E4 TB Allocation Details'!$A$18:$L$217, MATCH("Demand ID", 'E4 TB Allocation Details'!$A$18:$L$18, 0),FALSE), 'E2 Allocators'!$B$15:$W$361, MATCH('O5 Details by Class &amp; Accounts'!U$18, 'E2 Allocators'!$B$15:$W$15, 0),FALSE)*$F103)</f>
        <v>0</v>
      </c>
      <c r="V103" s="1334">
        <f>IF(ISERROR(VLOOKUP(VLOOKUP($A103, 'E4 TB Allocation Details'!$A$18:$L$217, MATCH("Demand ID", 'E4 TB Allocation Details'!$A$18:$L$18, 0),FALSE), 'E2 Allocators'!$B$15:$W$361, MATCH('O5 Details by Class &amp; Accounts'!V$18, 'E2 Allocators'!$B$15:$W$15, 0),FALSE)*$F103), 0, VLOOKUP(VLOOKUP($A103, 'E4 TB Allocation Details'!$A$18:$L$217, MATCH("Demand ID", 'E4 TB Allocation Details'!$A$18:$L$18, 0),FALSE), 'E2 Allocators'!$B$15:$W$361, MATCH('O5 Details by Class &amp; Accounts'!V$18, 'E2 Allocators'!$B$15:$W$15, 0),FALSE)*$F103)</f>
        <v>0</v>
      </c>
      <c r="W103" s="1334">
        <f>IF(ISERROR(VLOOKUP(VLOOKUP($A103, 'E4 TB Allocation Details'!$A$18:$L$217, MATCH("Demand ID", 'E4 TB Allocation Details'!$A$18:$L$18, 0),FALSE), 'E2 Allocators'!$B$15:$W$361, MATCH('O5 Details by Class &amp; Accounts'!W$18, 'E2 Allocators'!$B$15:$W$15, 0),FALSE)*$F103), 0, VLOOKUP(VLOOKUP($A103, 'E4 TB Allocation Details'!$A$18:$L$217, MATCH("Demand ID", 'E4 TB Allocation Details'!$A$18:$L$18, 0),FALSE), 'E2 Allocators'!$B$15:$W$361, MATCH('O5 Details by Class &amp; Accounts'!W$18, 'E2 Allocators'!$B$15:$W$15, 0),FALSE)*$F103)</f>
        <v>0</v>
      </c>
      <c r="X103" s="1334">
        <f>IF(ISERROR(VLOOKUP(VLOOKUP($A103, 'E4 TB Allocation Details'!$A$18:$L$217, MATCH("Demand ID", 'E4 TB Allocation Details'!$A$18:$L$18, 0),FALSE), 'E2 Allocators'!$B$15:$W$361, MATCH('O5 Details by Class &amp; Accounts'!X$18, 'E2 Allocators'!$B$15:$W$15, 0),FALSE)*$F103), 0, VLOOKUP(VLOOKUP($A103, 'E4 TB Allocation Details'!$A$18:$L$217, MATCH("Demand ID", 'E4 TB Allocation Details'!$A$18:$L$18, 0),FALSE), 'E2 Allocators'!$B$15:$W$361, MATCH('O5 Details by Class &amp; Accounts'!X$18, 'E2 Allocators'!$B$15:$W$15, 0),FALSE)*$F103)</f>
        <v>0</v>
      </c>
      <c r="Y103" s="1334">
        <f>IF(ISERROR(VLOOKUP(VLOOKUP($A103, 'E4 TB Allocation Details'!$A$18:$L$217, MATCH("Demand ID", 'E4 TB Allocation Details'!$A$18:$L$18, 0),FALSE), 'E2 Allocators'!$B$15:$W$361, MATCH('O5 Details by Class &amp; Accounts'!Y$18, 'E2 Allocators'!$B$15:$W$15, 0),FALSE)*$F103), 0, VLOOKUP(VLOOKUP($A103, 'E4 TB Allocation Details'!$A$18:$L$217, MATCH("Demand ID", 'E4 TB Allocation Details'!$A$18:$L$18, 0),FALSE), 'E2 Allocators'!$B$15:$W$361, MATCH('O5 Details by Class &amp; Accounts'!Y$18, 'E2 Allocators'!$B$15:$W$15, 0),FALSE)*$F103)</f>
        <v>0</v>
      </c>
      <c r="Z103" s="1334">
        <f>IF(ISERROR(VLOOKUP(VLOOKUP($A103, 'E4 TB Allocation Details'!$A$18:$L$217, MATCH("Demand ID", 'E4 TB Allocation Details'!$A$18:$L$18, 0),FALSE), 'E2 Allocators'!$B$15:$W$361, MATCH('O5 Details by Class &amp; Accounts'!Z$18, 'E2 Allocators'!$B$15:$W$15, 0),FALSE)*$F103), 0, VLOOKUP(VLOOKUP($A103, 'E4 TB Allocation Details'!$A$18:$L$217, MATCH("Demand ID", 'E4 TB Allocation Details'!$A$18:$L$18, 0),FALSE), 'E2 Allocators'!$B$15:$W$361, MATCH('O5 Details by Class &amp; Accounts'!Z$18, 'E2 Allocators'!$B$15:$W$15, 0),FALSE)*$F103)</f>
        <v>0</v>
      </c>
      <c r="AA103" s="1334">
        <f>IF(ISERROR(VLOOKUP(VLOOKUP($A103, 'E4 TB Allocation Details'!$A$18:$L$217, MATCH("Demand ID", 'E4 TB Allocation Details'!$A$18:$L$18, 0),FALSE), 'E2 Allocators'!$B$15:$W$361, MATCH('O5 Details by Class &amp; Accounts'!AA$18, 'E2 Allocators'!$B$15:$W$15, 0),FALSE)*$F103), 0, VLOOKUP(VLOOKUP($A103, 'E4 TB Allocation Details'!$A$18:$L$217, MATCH("Demand ID", 'E4 TB Allocation Details'!$A$18:$L$18, 0),FALSE), 'E2 Allocators'!$B$15:$W$361, MATCH('O5 Details by Class &amp; Accounts'!AA$18, 'E2 Allocators'!$B$15:$W$15, 0),FALSE)*$F103)</f>
        <v>0</v>
      </c>
      <c r="AB103" s="1334">
        <f>IF(ISERROR(VLOOKUP(VLOOKUP($A103, 'E4 TB Allocation Details'!$A$18:$L$217, MATCH("Demand ID", 'E4 TB Allocation Details'!$A$18:$L$18, 0),FALSE), 'E2 Allocators'!$B$15:$W$361, MATCH('O5 Details by Class &amp; Accounts'!AB$18, 'E2 Allocators'!$B$15:$W$15, 0),FALSE)*$F103), 0, VLOOKUP(VLOOKUP($A103, 'E4 TB Allocation Details'!$A$18:$L$217, MATCH("Demand ID", 'E4 TB Allocation Details'!$A$18:$L$18, 0),FALSE), 'E2 Allocators'!$B$15:$W$361, MATCH('O5 Details by Class &amp; Accounts'!AB$18, 'E2 Allocators'!$B$15:$W$15, 0),FALSE)*$F103)</f>
        <v>0</v>
      </c>
      <c r="AC103" s="1334">
        <f t="shared" si="21"/>
        <v>0</v>
      </c>
      <c r="AD103" s="1334">
        <f>IF(ISERROR(VLOOKUP(VLOOKUP($A103, 'E4 TB Allocation Details'!$A$18:$L$217, MATCH("Customer ID", 'E4 TB Allocation Details'!$A$18:$L$18, 0),FALSE), 'E2 Allocators'!$B$15:$W$361, MATCH('O5 Details by Class &amp; Accounts'!AD$18, 'E2 Allocators'!$B$15:$W$15, 0),FALSE)*$G103), 0, VLOOKUP(VLOOKUP($A103, 'E4 TB Allocation Details'!$A$18:$L$217, MATCH("Customer ID", 'E4 TB Allocation Details'!$A$18:$L$18, 0),FALSE), 'E2 Allocators'!$B$15:$W$361, MATCH('O5 Details by Class &amp; Accounts'!AD$18, 'E2 Allocators'!$B$15:$W$15, 0),FALSE)*$G103)</f>
        <v>0</v>
      </c>
      <c r="AE103" s="1334">
        <f>IF(ISERROR(VLOOKUP(VLOOKUP($A103, 'E4 TB Allocation Details'!$A$18:$L$217, MATCH("Customer ID", 'E4 TB Allocation Details'!$A$18:$L$18, 0),FALSE), 'E2 Allocators'!$B$15:$W$361, MATCH('O5 Details by Class &amp; Accounts'!AE$18, 'E2 Allocators'!$B$15:$W$15, 0),FALSE)*$G103), 0, VLOOKUP(VLOOKUP($A103, 'E4 TB Allocation Details'!$A$18:$L$217, MATCH("Customer ID", 'E4 TB Allocation Details'!$A$18:$L$18, 0),FALSE), 'E2 Allocators'!$B$15:$W$361, MATCH('O5 Details by Class &amp; Accounts'!AE$18, 'E2 Allocators'!$B$15:$W$15, 0),FALSE)*$G103)</f>
        <v>0</v>
      </c>
      <c r="AF103" s="1334">
        <f>IF(ISERROR(VLOOKUP(VLOOKUP($A103, 'E4 TB Allocation Details'!$A$18:$L$217, MATCH("Customer ID", 'E4 TB Allocation Details'!$A$18:$L$18, 0),FALSE), 'E2 Allocators'!$B$15:$W$361, MATCH('O5 Details by Class &amp; Accounts'!AF$18, 'E2 Allocators'!$B$15:$W$15, 0),FALSE)*$G103), 0, VLOOKUP(VLOOKUP($A103, 'E4 TB Allocation Details'!$A$18:$L$217, MATCH("Customer ID", 'E4 TB Allocation Details'!$A$18:$L$18, 0),FALSE), 'E2 Allocators'!$B$15:$W$361, MATCH('O5 Details by Class &amp; Accounts'!AF$18, 'E2 Allocators'!$B$15:$W$15, 0),FALSE)*$G103)</f>
        <v>0</v>
      </c>
      <c r="AG103" s="1334">
        <f>IF(ISERROR(VLOOKUP(VLOOKUP($A103, 'E4 TB Allocation Details'!$A$18:$L$217, MATCH("Customer ID", 'E4 TB Allocation Details'!$A$18:$L$18, 0),FALSE), 'E2 Allocators'!$B$15:$W$361, MATCH('O5 Details by Class &amp; Accounts'!AG$18, 'E2 Allocators'!$B$15:$W$15, 0),FALSE)*$G103), 0, VLOOKUP(VLOOKUP($A103, 'E4 TB Allocation Details'!$A$18:$L$217, MATCH("Customer ID", 'E4 TB Allocation Details'!$A$18:$L$18, 0),FALSE), 'E2 Allocators'!$B$15:$W$361, MATCH('O5 Details by Class &amp; Accounts'!AG$18, 'E2 Allocators'!$B$15:$W$15, 0),FALSE)*$G103)</f>
        <v>0</v>
      </c>
      <c r="AH103" s="1334">
        <f>IF(ISERROR(VLOOKUP(VLOOKUP($A103, 'E4 TB Allocation Details'!$A$18:$L$217, MATCH("Customer ID", 'E4 TB Allocation Details'!$A$18:$L$18, 0),FALSE), 'E2 Allocators'!$B$15:$W$361, MATCH('O5 Details by Class &amp; Accounts'!AH$18, 'E2 Allocators'!$B$15:$W$15, 0),FALSE)*$G103), 0, VLOOKUP(VLOOKUP($A103, 'E4 TB Allocation Details'!$A$18:$L$217, MATCH("Customer ID", 'E4 TB Allocation Details'!$A$18:$L$18, 0),FALSE), 'E2 Allocators'!$B$15:$W$361, MATCH('O5 Details by Class &amp; Accounts'!AH$18, 'E2 Allocators'!$B$15:$W$15, 0),FALSE)*$G103)</f>
        <v>0</v>
      </c>
      <c r="AI103" s="1334">
        <f>IF(ISERROR(VLOOKUP(VLOOKUP($A103, 'E4 TB Allocation Details'!$A$18:$L$217, MATCH("Customer ID", 'E4 TB Allocation Details'!$A$18:$L$18, 0),FALSE), 'E2 Allocators'!$B$15:$W$361, MATCH('O5 Details by Class &amp; Accounts'!AI$18, 'E2 Allocators'!$B$15:$W$15, 0),FALSE)*$G103), 0, VLOOKUP(VLOOKUP($A103, 'E4 TB Allocation Details'!$A$18:$L$217, MATCH("Customer ID", 'E4 TB Allocation Details'!$A$18:$L$18, 0),FALSE), 'E2 Allocators'!$B$15:$W$361, MATCH('O5 Details by Class &amp; Accounts'!AI$18, 'E2 Allocators'!$B$15:$W$15, 0),FALSE)*$G103)</f>
        <v>0</v>
      </c>
      <c r="AJ103" s="1334">
        <f>IF(ISERROR(VLOOKUP(VLOOKUP($A103, 'E4 TB Allocation Details'!$A$18:$L$217, MATCH("Customer ID", 'E4 TB Allocation Details'!$A$18:$L$18, 0),FALSE), 'E2 Allocators'!$B$15:$W$361, MATCH('O5 Details by Class &amp; Accounts'!AJ$18, 'E2 Allocators'!$B$15:$W$15, 0),FALSE)*$G103), 0, VLOOKUP(VLOOKUP($A103, 'E4 TB Allocation Details'!$A$18:$L$217, MATCH("Customer ID", 'E4 TB Allocation Details'!$A$18:$L$18, 0),FALSE), 'E2 Allocators'!$B$15:$W$361, MATCH('O5 Details by Class &amp; Accounts'!AJ$18, 'E2 Allocators'!$B$15:$W$15, 0),FALSE)*$G103)</f>
        <v>0</v>
      </c>
      <c r="AK103" s="1334">
        <f>IF(ISERROR(VLOOKUP(VLOOKUP($A103, 'E4 TB Allocation Details'!$A$18:$L$217, MATCH("Customer ID", 'E4 TB Allocation Details'!$A$18:$L$18, 0),FALSE), 'E2 Allocators'!$B$15:$W$361, MATCH('O5 Details by Class &amp; Accounts'!AK$18, 'E2 Allocators'!$B$15:$W$15, 0),FALSE)*$G103), 0, VLOOKUP(VLOOKUP($A103, 'E4 TB Allocation Details'!$A$18:$L$217, MATCH("Customer ID", 'E4 TB Allocation Details'!$A$18:$L$18, 0),FALSE), 'E2 Allocators'!$B$15:$W$361, MATCH('O5 Details by Class &amp; Accounts'!AK$18, 'E2 Allocators'!$B$15:$W$15, 0),FALSE)*$G103)</f>
        <v>0</v>
      </c>
      <c r="AL103" s="1334">
        <f>IF(ISERROR(VLOOKUP(VLOOKUP($A103, 'E4 TB Allocation Details'!$A$18:$L$217, MATCH("Customer ID", 'E4 TB Allocation Details'!$A$18:$L$18, 0),FALSE), 'E2 Allocators'!$B$15:$W$361, MATCH('O5 Details by Class &amp; Accounts'!AL$18, 'E2 Allocators'!$B$15:$W$15, 0),FALSE)*$G103), 0, VLOOKUP(VLOOKUP($A103, 'E4 TB Allocation Details'!$A$18:$L$217, MATCH("Customer ID", 'E4 TB Allocation Details'!$A$18:$L$18, 0),FALSE), 'E2 Allocators'!$B$15:$W$361, MATCH('O5 Details by Class &amp; Accounts'!AL$18, 'E2 Allocators'!$B$15:$W$15, 0),FALSE)*$G103)</f>
        <v>0</v>
      </c>
      <c r="AM103" s="1334">
        <f>IF(ISERROR(VLOOKUP(VLOOKUP($A103, 'E4 TB Allocation Details'!$A$18:$L$217, MATCH("Customer ID", 'E4 TB Allocation Details'!$A$18:$L$18, 0),FALSE), 'E2 Allocators'!$B$15:$W$361, MATCH('O5 Details by Class &amp; Accounts'!AM$18, 'E2 Allocators'!$B$15:$W$15, 0),FALSE)*$G103), 0, VLOOKUP(VLOOKUP($A103, 'E4 TB Allocation Details'!$A$18:$L$217, MATCH("Customer ID", 'E4 TB Allocation Details'!$A$18:$L$18, 0),FALSE), 'E2 Allocators'!$B$15:$W$361, MATCH('O5 Details by Class &amp; Accounts'!AM$18, 'E2 Allocators'!$B$15:$W$15, 0),FALSE)*$G103)</f>
        <v>0</v>
      </c>
      <c r="AN103" s="1334">
        <f>IF(ISERROR(VLOOKUP(VLOOKUP($A103, 'E4 TB Allocation Details'!$A$18:$L$217, MATCH("Customer ID", 'E4 TB Allocation Details'!$A$18:$L$18, 0),FALSE), 'E2 Allocators'!$B$15:$W$361, MATCH('O5 Details by Class &amp; Accounts'!AN$18, 'E2 Allocators'!$B$15:$W$15, 0),FALSE)*$G103), 0, VLOOKUP(VLOOKUP($A103, 'E4 TB Allocation Details'!$A$18:$L$217, MATCH("Customer ID", 'E4 TB Allocation Details'!$A$18:$L$18, 0),FALSE), 'E2 Allocators'!$B$15:$W$361, MATCH('O5 Details by Class &amp; Accounts'!AN$18, 'E2 Allocators'!$B$15:$W$15, 0),FALSE)*$G103)</f>
        <v>0</v>
      </c>
      <c r="AO103" s="1334">
        <f>IF(ISERROR(VLOOKUP(VLOOKUP($A103, 'E4 TB Allocation Details'!$A$18:$L$217, MATCH("Customer ID", 'E4 TB Allocation Details'!$A$18:$L$18, 0),FALSE), 'E2 Allocators'!$B$15:$W$361, MATCH('O5 Details by Class &amp; Accounts'!AO$18, 'E2 Allocators'!$B$15:$W$15, 0),FALSE)*$G103), 0, VLOOKUP(VLOOKUP($A103, 'E4 TB Allocation Details'!$A$18:$L$217, MATCH("Customer ID", 'E4 TB Allocation Details'!$A$18:$L$18, 0),FALSE), 'E2 Allocators'!$B$15:$W$361, MATCH('O5 Details by Class &amp; Accounts'!AO$18, 'E2 Allocators'!$B$15:$W$15, 0),FALSE)*$G103)</f>
        <v>0</v>
      </c>
      <c r="AP103" s="1334">
        <f>IF(ISERROR(VLOOKUP(VLOOKUP($A103, 'E4 TB Allocation Details'!$A$18:$L$217, MATCH("Customer ID", 'E4 TB Allocation Details'!$A$18:$L$18, 0),FALSE), 'E2 Allocators'!$B$15:$W$361, MATCH('O5 Details by Class &amp; Accounts'!AP$18, 'E2 Allocators'!$B$15:$W$15, 0),FALSE)*$G103), 0, VLOOKUP(VLOOKUP($A103, 'E4 TB Allocation Details'!$A$18:$L$217, MATCH("Customer ID", 'E4 TB Allocation Details'!$A$18:$L$18, 0),FALSE), 'E2 Allocators'!$B$15:$W$361, MATCH('O5 Details by Class &amp; Accounts'!AP$18, 'E2 Allocators'!$B$15:$W$15, 0),FALSE)*$G103)</f>
        <v>0</v>
      </c>
      <c r="AQ103" s="1334">
        <f>IF(ISERROR(VLOOKUP(VLOOKUP($A103, 'E4 TB Allocation Details'!$A$18:$L$217, MATCH("Customer ID", 'E4 TB Allocation Details'!$A$18:$L$18, 0),FALSE), 'E2 Allocators'!$B$15:$W$361, MATCH('O5 Details by Class &amp; Accounts'!AQ$18, 'E2 Allocators'!$B$15:$W$15, 0),FALSE)*$G103), 0, VLOOKUP(VLOOKUP($A103, 'E4 TB Allocation Details'!$A$18:$L$217, MATCH("Customer ID", 'E4 TB Allocation Details'!$A$18:$L$18, 0),FALSE), 'E2 Allocators'!$B$15:$W$361, MATCH('O5 Details by Class &amp; Accounts'!AQ$18, 'E2 Allocators'!$B$15:$W$15, 0),FALSE)*$G103)</f>
        <v>0</v>
      </c>
      <c r="AR103" s="1334">
        <f>IF(ISERROR(VLOOKUP(VLOOKUP($A103, 'E4 TB Allocation Details'!$A$18:$L$217, MATCH("Customer ID", 'E4 TB Allocation Details'!$A$18:$L$18, 0),FALSE), 'E2 Allocators'!$B$15:$W$361, MATCH('O5 Details by Class &amp; Accounts'!AR$18, 'E2 Allocators'!$B$15:$W$15, 0),FALSE)*$G103), 0, VLOOKUP(VLOOKUP($A103, 'E4 TB Allocation Details'!$A$18:$L$217, MATCH("Customer ID", 'E4 TB Allocation Details'!$A$18:$L$18, 0),FALSE), 'E2 Allocators'!$B$15:$W$361, MATCH('O5 Details by Class &amp; Accounts'!AR$18, 'E2 Allocators'!$B$15:$W$15, 0),FALSE)*$G103)</f>
        <v>0</v>
      </c>
      <c r="AS103" s="1334">
        <f>IF(ISERROR(VLOOKUP(VLOOKUP($A103, 'E4 TB Allocation Details'!$A$18:$L$217, MATCH("Customer ID", 'E4 TB Allocation Details'!$A$18:$L$18, 0),FALSE), 'E2 Allocators'!$B$15:$W$361, MATCH('O5 Details by Class &amp; Accounts'!AS$18, 'E2 Allocators'!$B$15:$W$15, 0),FALSE)*$G103), 0, VLOOKUP(VLOOKUP($A103, 'E4 TB Allocation Details'!$A$18:$L$217, MATCH("Customer ID", 'E4 TB Allocation Details'!$A$18:$L$18, 0),FALSE), 'E2 Allocators'!$B$15:$W$361, MATCH('O5 Details by Class &amp; Accounts'!AS$18, 'E2 Allocators'!$B$15:$W$15, 0),FALSE)*$G103)</f>
        <v>0</v>
      </c>
      <c r="AT103" s="1334">
        <f>IF(ISERROR(VLOOKUP(VLOOKUP($A103, 'E4 TB Allocation Details'!$A$18:$L$217, MATCH("Customer ID", 'E4 TB Allocation Details'!$A$18:$L$18, 0),FALSE), 'E2 Allocators'!$B$15:$W$361, MATCH('O5 Details by Class &amp; Accounts'!AT$18, 'E2 Allocators'!$B$15:$W$15, 0),FALSE)*$G103), 0, VLOOKUP(VLOOKUP($A103, 'E4 TB Allocation Details'!$A$18:$L$217, MATCH("Customer ID", 'E4 TB Allocation Details'!$A$18:$L$18, 0),FALSE), 'E2 Allocators'!$B$15:$W$361, MATCH('O5 Details by Class &amp; Accounts'!AT$18, 'E2 Allocators'!$B$15:$W$15, 0),FALSE)*$G103)</f>
        <v>0</v>
      </c>
      <c r="AU103" s="1334">
        <f>IF(ISERROR(VLOOKUP(VLOOKUP($A103, 'E4 TB Allocation Details'!$A$18:$L$217, MATCH("Customer ID", 'E4 TB Allocation Details'!$A$18:$L$18, 0),FALSE), 'E2 Allocators'!$B$15:$W$361, MATCH('O5 Details by Class &amp; Accounts'!AU$18, 'E2 Allocators'!$B$15:$W$15, 0),FALSE)*$G103), 0, VLOOKUP(VLOOKUP($A103, 'E4 TB Allocation Details'!$A$18:$L$217, MATCH("Customer ID", 'E4 TB Allocation Details'!$A$18:$L$18, 0),FALSE), 'E2 Allocators'!$B$15:$W$361, MATCH('O5 Details by Class &amp; Accounts'!AU$18, 'E2 Allocators'!$B$15:$W$15, 0),FALSE)*$G103)</f>
        <v>0</v>
      </c>
      <c r="AV103" s="1334">
        <f>IF(ISERROR(VLOOKUP(VLOOKUP($A103, 'E4 TB Allocation Details'!$A$18:$L$217, MATCH("Customer ID", 'E4 TB Allocation Details'!$A$18:$L$18, 0),FALSE), 'E2 Allocators'!$B$15:$W$361, MATCH('O5 Details by Class &amp; Accounts'!AV$18, 'E2 Allocators'!$B$15:$W$15, 0),FALSE)*$G103), 0, VLOOKUP(VLOOKUP($A103, 'E4 TB Allocation Details'!$A$18:$L$217, MATCH("Customer ID", 'E4 TB Allocation Details'!$A$18:$L$18, 0),FALSE), 'E2 Allocators'!$B$15:$W$361, MATCH('O5 Details by Class &amp; Accounts'!AV$18, 'E2 Allocators'!$B$15:$W$15, 0),FALSE)*$G103)</f>
        <v>0</v>
      </c>
      <c r="AW103" s="1334">
        <f>IF(ISERROR(VLOOKUP(VLOOKUP($A103, 'E4 TB Allocation Details'!$A$18:$L$217, MATCH("Customer ID", 'E4 TB Allocation Details'!$A$18:$L$18, 0),FALSE), 'E2 Allocators'!$B$15:$W$361, MATCH('O5 Details by Class &amp; Accounts'!AW$18, 'E2 Allocators'!$B$15:$W$15, 0),FALSE)*$G103), 0, VLOOKUP(VLOOKUP($A103, 'E4 TB Allocation Details'!$A$18:$L$217, MATCH("Customer ID", 'E4 TB Allocation Details'!$A$18:$L$18, 0),FALSE), 'E2 Allocators'!$B$15:$W$361, MATCH('O5 Details by Class &amp; Accounts'!AW$18, 'E2 Allocators'!$B$15:$W$15, 0),FALSE)*$G103)</f>
        <v>0</v>
      </c>
      <c r="AX103" s="1334">
        <f t="shared" si="22"/>
        <v>0</v>
      </c>
      <c r="AY103" s="1334">
        <f>IF(ISERROR(VLOOKUP(VLOOKUP($A103, 'E4 TB Allocation Details'!$A$18:$L$217, MATCH("Misc ID", 'E4 TB Allocation Details'!$A$18:$L$18, 0),FALSE), 'E2 Allocators'!$B$15:$W$361, MATCH('O5 Details by Class &amp; Accounts'!AY$18, 'E2 Allocators'!$B$15:$W$15, 0),FALSE)*$E103), 0, VLOOKUP(VLOOKUP($A103, 'E4 TB Allocation Details'!$A$18:$L$217, MATCH("Misc ID", 'E4 TB Allocation Details'!$A$18:$L$18, 0),FALSE), 'E2 Allocators'!$B$15:$W$361, MATCH('O5 Details by Class &amp; Accounts'!AY$18, 'E2 Allocators'!$B$15:$W$15, 0),FALSE)*$E103)</f>
        <v>0</v>
      </c>
      <c r="AZ103" s="1334">
        <f>IF(ISERROR(VLOOKUP(VLOOKUP($A103, 'E4 TB Allocation Details'!$A$18:$L$217, MATCH("Misc ID", 'E4 TB Allocation Details'!$A$18:$L$18, 0),FALSE), 'E2 Allocators'!$B$15:$W$361, MATCH('O5 Details by Class &amp; Accounts'!AZ$18, 'E2 Allocators'!$B$15:$W$15, 0),FALSE)*$E103), 0, VLOOKUP(VLOOKUP($A103, 'E4 TB Allocation Details'!$A$18:$L$217, MATCH("Misc ID", 'E4 TB Allocation Details'!$A$18:$L$18, 0),FALSE), 'E2 Allocators'!$B$15:$W$361, MATCH('O5 Details by Class &amp; Accounts'!AZ$18, 'E2 Allocators'!$B$15:$W$15, 0),FALSE)*$E103)</f>
        <v>0</v>
      </c>
      <c r="BA103" s="1334">
        <f>IF(ISERROR(VLOOKUP(VLOOKUP($A103, 'E4 TB Allocation Details'!$A$18:$L$217, MATCH("Misc ID", 'E4 TB Allocation Details'!$A$18:$L$18, 0),FALSE), 'E2 Allocators'!$B$15:$W$361, MATCH('O5 Details by Class &amp; Accounts'!BA$18, 'E2 Allocators'!$B$15:$W$15, 0),FALSE)*$E103), 0, VLOOKUP(VLOOKUP($A103, 'E4 TB Allocation Details'!$A$18:$L$217, MATCH("Misc ID", 'E4 TB Allocation Details'!$A$18:$L$18, 0),FALSE), 'E2 Allocators'!$B$15:$W$361, MATCH('O5 Details by Class &amp; Accounts'!BA$18, 'E2 Allocators'!$B$15:$W$15, 0),FALSE)*$E103)</f>
        <v>0</v>
      </c>
      <c r="BB103" s="1334">
        <f>IF(ISERROR(VLOOKUP(VLOOKUP($A103, 'E4 TB Allocation Details'!$A$18:$L$217, MATCH("Misc ID", 'E4 TB Allocation Details'!$A$18:$L$18, 0),FALSE), 'E2 Allocators'!$B$15:$W$361, MATCH('O5 Details by Class &amp; Accounts'!BB$18, 'E2 Allocators'!$B$15:$W$15, 0),FALSE)*$E103), 0, VLOOKUP(VLOOKUP($A103, 'E4 TB Allocation Details'!$A$18:$L$217, MATCH("Misc ID", 'E4 TB Allocation Details'!$A$18:$L$18, 0),FALSE), 'E2 Allocators'!$B$15:$W$361, MATCH('O5 Details by Class &amp; Accounts'!BB$18, 'E2 Allocators'!$B$15:$W$15, 0),FALSE)*$E103)</f>
        <v>0</v>
      </c>
      <c r="BC103" s="1334">
        <f>IF(ISERROR(VLOOKUP(VLOOKUP($A103, 'E4 TB Allocation Details'!$A$18:$L$217, MATCH("Misc ID", 'E4 TB Allocation Details'!$A$18:$L$18, 0),FALSE), 'E2 Allocators'!$B$15:$W$361, MATCH('O5 Details by Class &amp; Accounts'!BC$18, 'E2 Allocators'!$B$15:$W$15, 0),FALSE)*$E103), 0, VLOOKUP(VLOOKUP($A103, 'E4 TB Allocation Details'!$A$18:$L$217, MATCH("Misc ID", 'E4 TB Allocation Details'!$A$18:$L$18, 0),FALSE), 'E2 Allocators'!$B$15:$W$361, MATCH('O5 Details by Class &amp; Accounts'!BC$18, 'E2 Allocators'!$B$15:$W$15, 0),FALSE)*$E103)</f>
        <v>0</v>
      </c>
      <c r="BD103" s="1334">
        <f>IF(ISERROR(VLOOKUP(VLOOKUP($A103, 'E4 TB Allocation Details'!$A$18:$L$217, MATCH("Misc ID", 'E4 TB Allocation Details'!$A$18:$L$18, 0),FALSE), 'E2 Allocators'!$B$15:$W$361, MATCH('O5 Details by Class &amp; Accounts'!BD$18, 'E2 Allocators'!$B$15:$W$15, 0),FALSE)*$E103), 0, VLOOKUP(VLOOKUP($A103, 'E4 TB Allocation Details'!$A$18:$L$217, MATCH("Misc ID", 'E4 TB Allocation Details'!$A$18:$L$18, 0),FALSE), 'E2 Allocators'!$B$15:$W$361, MATCH('O5 Details by Class &amp; Accounts'!BD$18, 'E2 Allocators'!$B$15:$W$15, 0),FALSE)*$E103)</f>
        <v>0</v>
      </c>
      <c r="BE103" s="1334">
        <f>IF(ISERROR(VLOOKUP(VLOOKUP($A103, 'E4 TB Allocation Details'!$A$18:$L$217, MATCH("Misc ID", 'E4 TB Allocation Details'!$A$18:$L$18, 0),FALSE), 'E2 Allocators'!$B$15:$W$361, MATCH('O5 Details by Class &amp; Accounts'!BE$18, 'E2 Allocators'!$B$15:$W$15, 0),FALSE)*$E103), 0, VLOOKUP(VLOOKUP($A103, 'E4 TB Allocation Details'!$A$18:$L$217, MATCH("Misc ID", 'E4 TB Allocation Details'!$A$18:$L$18, 0),FALSE), 'E2 Allocators'!$B$15:$W$361, MATCH('O5 Details by Class &amp; Accounts'!BE$18, 'E2 Allocators'!$B$15:$W$15, 0),FALSE)*$E103)</f>
        <v>0</v>
      </c>
      <c r="BF103" s="1334">
        <f>IF(ISERROR(VLOOKUP(VLOOKUP($A103, 'E4 TB Allocation Details'!$A$18:$L$217, MATCH("Misc ID", 'E4 TB Allocation Details'!$A$18:$L$18, 0),FALSE), 'E2 Allocators'!$B$15:$W$361, MATCH('O5 Details by Class &amp; Accounts'!BF$18, 'E2 Allocators'!$B$15:$W$15, 0),FALSE)*$E103), 0, VLOOKUP(VLOOKUP($A103, 'E4 TB Allocation Details'!$A$18:$L$217, MATCH("Misc ID", 'E4 TB Allocation Details'!$A$18:$L$18, 0),FALSE), 'E2 Allocators'!$B$15:$W$361, MATCH('O5 Details by Class &amp; Accounts'!BF$18, 'E2 Allocators'!$B$15:$W$15, 0),FALSE)*$E103)</f>
        <v>0</v>
      </c>
      <c r="BG103" s="1334">
        <f>IF(ISERROR(VLOOKUP(VLOOKUP($A103, 'E4 TB Allocation Details'!$A$18:$L$217, MATCH("Misc ID", 'E4 TB Allocation Details'!$A$18:$L$18, 0),FALSE), 'E2 Allocators'!$B$15:$W$361, MATCH('O5 Details by Class &amp; Accounts'!BG$18, 'E2 Allocators'!$B$15:$W$15, 0),FALSE)*$E103), 0, VLOOKUP(VLOOKUP($A103, 'E4 TB Allocation Details'!$A$18:$L$217, MATCH("Misc ID", 'E4 TB Allocation Details'!$A$18:$L$18, 0),FALSE), 'E2 Allocators'!$B$15:$W$361, MATCH('O5 Details by Class &amp; Accounts'!BG$18, 'E2 Allocators'!$B$15:$W$15, 0),FALSE)*$E103)</f>
        <v>0</v>
      </c>
      <c r="BH103" s="1334">
        <f>IF(ISERROR(VLOOKUP(VLOOKUP($A103, 'E4 TB Allocation Details'!$A$18:$L$217, MATCH("Misc ID", 'E4 TB Allocation Details'!$A$18:$L$18, 0),FALSE), 'E2 Allocators'!$B$15:$W$361, MATCH('O5 Details by Class &amp; Accounts'!BH$18, 'E2 Allocators'!$B$15:$W$15, 0),FALSE)*$E103), 0, VLOOKUP(VLOOKUP($A103, 'E4 TB Allocation Details'!$A$18:$L$217, MATCH("Misc ID", 'E4 TB Allocation Details'!$A$18:$L$18, 0),FALSE), 'E2 Allocators'!$B$15:$W$361, MATCH('O5 Details by Class &amp; Accounts'!BH$18, 'E2 Allocators'!$B$15:$W$15, 0),FALSE)*$E103)</f>
        <v>0</v>
      </c>
      <c r="BI103" s="1334">
        <f>IF(ISERROR(VLOOKUP(VLOOKUP($A103, 'E4 TB Allocation Details'!$A$18:$L$217, MATCH("Misc ID", 'E4 TB Allocation Details'!$A$18:$L$18, 0),FALSE), 'E2 Allocators'!$B$15:$W$361, MATCH('O5 Details by Class &amp; Accounts'!BI$18, 'E2 Allocators'!$B$15:$W$15, 0),FALSE)*$E103), 0, VLOOKUP(VLOOKUP($A103, 'E4 TB Allocation Details'!$A$18:$L$217, MATCH("Misc ID", 'E4 TB Allocation Details'!$A$18:$L$18, 0),FALSE), 'E2 Allocators'!$B$15:$W$361, MATCH('O5 Details by Class &amp; Accounts'!BI$18, 'E2 Allocators'!$B$15:$W$15, 0),FALSE)*$E103)</f>
        <v>0</v>
      </c>
      <c r="BJ103" s="1334">
        <f>IF(ISERROR(VLOOKUP(VLOOKUP($A103, 'E4 TB Allocation Details'!$A$18:$L$217, MATCH("Misc ID", 'E4 TB Allocation Details'!$A$18:$L$18, 0),FALSE), 'E2 Allocators'!$B$15:$W$361, MATCH('O5 Details by Class &amp; Accounts'!BJ$18, 'E2 Allocators'!$B$15:$W$15, 0),FALSE)*$E103), 0, VLOOKUP(VLOOKUP($A103, 'E4 TB Allocation Details'!$A$18:$L$217, MATCH("Misc ID", 'E4 TB Allocation Details'!$A$18:$L$18, 0),FALSE), 'E2 Allocators'!$B$15:$W$361, MATCH('O5 Details by Class &amp; Accounts'!BJ$18, 'E2 Allocators'!$B$15:$W$15, 0),FALSE)*$E103)</f>
        <v>0</v>
      </c>
      <c r="BK103" s="1334">
        <f>IF(ISERROR(VLOOKUP(VLOOKUP($A103, 'E4 TB Allocation Details'!$A$18:$L$217, MATCH("Misc ID", 'E4 TB Allocation Details'!$A$18:$L$18, 0),FALSE), 'E2 Allocators'!$B$15:$W$361, MATCH('O5 Details by Class &amp; Accounts'!BK$18, 'E2 Allocators'!$B$15:$W$15, 0),FALSE)*$E103), 0, VLOOKUP(VLOOKUP($A103, 'E4 TB Allocation Details'!$A$18:$L$217, MATCH("Misc ID", 'E4 TB Allocation Details'!$A$18:$L$18, 0),FALSE), 'E2 Allocators'!$B$15:$W$361, MATCH('O5 Details by Class &amp; Accounts'!BK$18, 'E2 Allocators'!$B$15:$W$15, 0),FALSE)*$E103)</f>
        <v>0</v>
      </c>
      <c r="BL103" s="1334">
        <f>IF(ISERROR(VLOOKUP(VLOOKUP($A103, 'E4 TB Allocation Details'!$A$18:$L$217, MATCH("Misc ID", 'E4 TB Allocation Details'!$A$18:$L$18, 0),FALSE), 'E2 Allocators'!$B$15:$W$361, MATCH('O5 Details by Class &amp; Accounts'!BL$18, 'E2 Allocators'!$B$15:$W$15, 0),FALSE)*$E103), 0, VLOOKUP(VLOOKUP($A103, 'E4 TB Allocation Details'!$A$18:$L$217, MATCH("Misc ID", 'E4 TB Allocation Details'!$A$18:$L$18, 0),FALSE), 'E2 Allocators'!$B$15:$W$361, MATCH('O5 Details by Class &amp; Accounts'!BL$18, 'E2 Allocators'!$B$15:$W$15, 0),FALSE)*$E103)</f>
        <v>0</v>
      </c>
      <c r="BM103" s="1334">
        <f>IF(ISERROR(VLOOKUP(VLOOKUP($A103, 'E4 TB Allocation Details'!$A$18:$L$217, MATCH("Misc ID", 'E4 TB Allocation Details'!$A$18:$L$18, 0),FALSE), 'E2 Allocators'!$B$15:$W$361, MATCH('O5 Details by Class &amp; Accounts'!BM$18, 'E2 Allocators'!$B$15:$W$15, 0),FALSE)*$E103), 0, VLOOKUP(VLOOKUP($A103, 'E4 TB Allocation Details'!$A$18:$L$217, MATCH("Misc ID", 'E4 TB Allocation Details'!$A$18:$L$18, 0),FALSE), 'E2 Allocators'!$B$15:$W$361, MATCH('O5 Details by Class &amp; Accounts'!BM$18, 'E2 Allocators'!$B$15:$W$15, 0),FALSE)*$E103)</f>
        <v>0</v>
      </c>
      <c r="BN103" s="1334">
        <f>IF(ISERROR(VLOOKUP(VLOOKUP($A103, 'E4 TB Allocation Details'!$A$18:$L$217, MATCH("Misc ID", 'E4 TB Allocation Details'!$A$18:$L$18, 0),FALSE), 'E2 Allocators'!$B$15:$W$361, MATCH('O5 Details by Class &amp; Accounts'!BN$18, 'E2 Allocators'!$B$15:$W$15, 0),FALSE)*$E103), 0, VLOOKUP(VLOOKUP($A103, 'E4 TB Allocation Details'!$A$18:$L$217, MATCH("Misc ID", 'E4 TB Allocation Details'!$A$18:$L$18, 0),FALSE), 'E2 Allocators'!$B$15:$W$361, MATCH('O5 Details by Class &amp; Accounts'!BN$18, 'E2 Allocators'!$B$15:$W$15, 0),FALSE)*$E103)</f>
        <v>0</v>
      </c>
      <c r="BO103" s="1334">
        <f>IF(ISERROR(VLOOKUP(VLOOKUP($A103, 'E4 TB Allocation Details'!$A$18:$L$217, MATCH("Misc ID", 'E4 TB Allocation Details'!$A$18:$L$18, 0),FALSE), 'E2 Allocators'!$B$15:$W$361, MATCH('O5 Details by Class &amp; Accounts'!BO$18, 'E2 Allocators'!$B$15:$W$15, 0),FALSE)*$E103), 0, VLOOKUP(VLOOKUP($A103, 'E4 TB Allocation Details'!$A$18:$L$217, MATCH("Misc ID", 'E4 TB Allocation Details'!$A$18:$L$18, 0),FALSE), 'E2 Allocators'!$B$15:$W$361, MATCH('O5 Details by Class &amp; Accounts'!BO$18, 'E2 Allocators'!$B$15:$W$15, 0),FALSE)*$E103)</f>
        <v>0</v>
      </c>
      <c r="BP103" s="1334">
        <f>IF(ISERROR(VLOOKUP(VLOOKUP($A103, 'E4 TB Allocation Details'!$A$18:$L$217, MATCH("Misc ID", 'E4 TB Allocation Details'!$A$18:$L$18, 0),FALSE), 'E2 Allocators'!$B$15:$W$361, MATCH('O5 Details by Class &amp; Accounts'!BP$18, 'E2 Allocators'!$B$15:$W$15, 0),FALSE)*$E103), 0, VLOOKUP(VLOOKUP($A103, 'E4 TB Allocation Details'!$A$18:$L$217, MATCH("Misc ID", 'E4 TB Allocation Details'!$A$18:$L$18, 0),FALSE), 'E2 Allocators'!$B$15:$W$361, MATCH('O5 Details by Class &amp; Accounts'!BP$18, 'E2 Allocators'!$B$15:$W$15, 0),FALSE)*$E103)</f>
        <v>0</v>
      </c>
      <c r="BQ103" s="1334">
        <f>IF(ISERROR(VLOOKUP(VLOOKUP($A103, 'E4 TB Allocation Details'!$A$18:$L$217, MATCH("Misc ID", 'E4 TB Allocation Details'!$A$18:$L$18, 0),FALSE), 'E2 Allocators'!$B$15:$W$361, MATCH('O5 Details by Class &amp; Accounts'!BQ$18, 'E2 Allocators'!$B$15:$W$15, 0),FALSE)*$E103), 0, VLOOKUP(VLOOKUP($A103, 'E4 TB Allocation Details'!$A$18:$L$217, MATCH("Misc ID", 'E4 TB Allocation Details'!$A$18:$L$18, 0),FALSE), 'E2 Allocators'!$B$15:$W$361, MATCH('O5 Details by Class &amp; Accounts'!BQ$18, 'E2 Allocators'!$B$15:$W$15, 0),FALSE)*$E103)</f>
        <v>0</v>
      </c>
      <c r="BR103" s="1334">
        <f>IF(ISERROR(VLOOKUP(VLOOKUP($A103, 'E4 TB Allocation Details'!$A$18:$L$217, MATCH("Misc ID", 'E4 TB Allocation Details'!$A$18:$L$18, 0),FALSE), 'E2 Allocators'!$B$15:$W$361, MATCH('O5 Details by Class &amp; Accounts'!BR$18, 'E2 Allocators'!$B$15:$W$15, 0),FALSE)*$E103), 0, VLOOKUP(VLOOKUP($A103, 'E4 TB Allocation Details'!$A$18:$L$217, MATCH("Misc ID", 'E4 TB Allocation Details'!$A$18:$L$18, 0),FALSE), 'E2 Allocators'!$B$15:$W$361, MATCH('O5 Details by Class &amp; Accounts'!BR$18, 'E2 Allocators'!$B$15:$W$15, 0),FALSE)*$E103)</f>
        <v>0</v>
      </c>
      <c r="BS103" s="1334">
        <f t="shared" si="23"/>
        <v>0</v>
      </c>
      <c r="BT103" s="1334">
        <f>IF(ISERROR(VLOOKUP(VLOOKUP($A103, 'E4 TB Allocation Details'!$A$18:$L$217, MATCH("A &amp; G ID", 'E4 TB Allocation Details'!$A$18:$L$18, 0),FALSE), 'E2 Allocators'!$B$15:$W$361, MATCH('O5 Details by Class &amp; Accounts'!BT$18, 'E2 Allocators'!$B$15:$W$15, 0),FALSE)*$E103), 0, VLOOKUP(VLOOKUP($A103, 'E4 TB Allocation Details'!$A$18:$L$217, MATCH("A &amp; G ID", 'E4 TB Allocation Details'!$A$18:$L$18, 0),FALSE), 'E2 Allocators'!$B$15:$W$361, MATCH('O5 Details by Class &amp; Accounts'!BT$18, 'E2 Allocators'!$B$15:$W$15, 0),FALSE)*$E103)</f>
        <v>0</v>
      </c>
      <c r="BU103" s="1334">
        <f>IF(ISERROR(VLOOKUP(VLOOKUP($A103, 'E4 TB Allocation Details'!$A$18:$L$217, MATCH("A &amp; G ID", 'E4 TB Allocation Details'!$A$18:$L$18, 0),FALSE), 'E2 Allocators'!$B$15:$W$361, MATCH('O5 Details by Class &amp; Accounts'!BU$18, 'E2 Allocators'!$B$15:$W$15, 0),FALSE)*$E103), 0, VLOOKUP(VLOOKUP($A103, 'E4 TB Allocation Details'!$A$18:$L$217, MATCH("A &amp; G ID", 'E4 TB Allocation Details'!$A$18:$L$18, 0),FALSE), 'E2 Allocators'!$B$15:$W$361, MATCH('O5 Details by Class &amp; Accounts'!BU$18, 'E2 Allocators'!$B$15:$W$15, 0),FALSE)*$E103)</f>
        <v>0</v>
      </c>
      <c r="BV103" s="1334">
        <f>IF(ISERROR(VLOOKUP(VLOOKUP($A103, 'E4 TB Allocation Details'!$A$18:$L$217, MATCH("A &amp; G ID", 'E4 TB Allocation Details'!$A$18:$L$18, 0),FALSE), 'E2 Allocators'!$B$15:$W$361, MATCH('O5 Details by Class &amp; Accounts'!BV$18, 'E2 Allocators'!$B$15:$W$15, 0),FALSE)*$E103), 0, VLOOKUP(VLOOKUP($A103, 'E4 TB Allocation Details'!$A$18:$L$217, MATCH("A &amp; G ID", 'E4 TB Allocation Details'!$A$18:$L$18, 0),FALSE), 'E2 Allocators'!$B$15:$W$361, MATCH('O5 Details by Class &amp; Accounts'!BV$18, 'E2 Allocators'!$B$15:$W$15, 0),FALSE)*$E103)</f>
        <v>0</v>
      </c>
      <c r="BW103" s="1334">
        <f>IF(ISERROR(VLOOKUP(VLOOKUP($A103, 'E4 TB Allocation Details'!$A$18:$L$217, MATCH("A &amp; G ID", 'E4 TB Allocation Details'!$A$18:$L$18, 0),FALSE), 'E2 Allocators'!$B$15:$W$361, MATCH('O5 Details by Class &amp; Accounts'!BW$18, 'E2 Allocators'!$B$15:$W$15, 0),FALSE)*$E103), 0, VLOOKUP(VLOOKUP($A103, 'E4 TB Allocation Details'!$A$18:$L$217, MATCH("A &amp; G ID", 'E4 TB Allocation Details'!$A$18:$L$18, 0),FALSE), 'E2 Allocators'!$B$15:$W$361, MATCH('O5 Details by Class &amp; Accounts'!BW$18, 'E2 Allocators'!$B$15:$W$15, 0),FALSE)*$E103)</f>
        <v>0</v>
      </c>
      <c r="BX103" s="1334">
        <f>IF(ISERROR(VLOOKUP(VLOOKUP($A103, 'E4 TB Allocation Details'!$A$18:$L$217, MATCH("A &amp; G ID", 'E4 TB Allocation Details'!$A$18:$L$18, 0),FALSE), 'E2 Allocators'!$B$15:$W$361, MATCH('O5 Details by Class &amp; Accounts'!BX$18, 'E2 Allocators'!$B$15:$W$15, 0),FALSE)*$E103), 0, VLOOKUP(VLOOKUP($A103, 'E4 TB Allocation Details'!$A$18:$L$217, MATCH("A &amp; G ID", 'E4 TB Allocation Details'!$A$18:$L$18, 0),FALSE), 'E2 Allocators'!$B$15:$W$361, MATCH('O5 Details by Class &amp; Accounts'!BX$18, 'E2 Allocators'!$B$15:$W$15, 0),FALSE)*$E103)</f>
        <v>0</v>
      </c>
      <c r="BY103" s="1334">
        <f>IF(ISERROR(VLOOKUP(VLOOKUP($A103, 'E4 TB Allocation Details'!$A$18:$L$217, MATCH("A &amp; G ID", 'E4 TB Allocation Details'!$A$18:$L$18, 0),FALSE), 'E2 Allocators'!$B$15:$W$361, MATCH('O5 Details by Class &amp; Accounts'!BY$18, 'E2 Allocators'!$B$15:$W$15, 0),FALSE)*$E103), 0, VLOOKUP(VLOOKUP($A103, 'E4 TB Allocation Details'!$A$18:$L$217, MATCH("A &amp; G ID", 'E4 TB Allocation Details'!$A$18:$L$18, 0),FALSE), 'E2 Allocators'!$B$15:$W$361, MATCH('O5 Details by Class &amp; Accounts'!BY$18, 'E2 Allocators'!$B$15:$W$15, 0),FALSE)*$E103)</f>
        <v>0</v>
      </c>
      <c r="BZ103" s="1334">
        <f>IF(ISERROR(VLOOKUP(VLOOKUP($A103, 'E4 TB Allocation Details'!$A$18:$L$217, MATCH("A &amp; G ID", 'E4 TB Allocation Details'!$A$18:$L$18, 0),FALSE), 'E2 Allocators'!$B$15:$W$361, MATCH('O5 Details by Class &amp; Accounts'!BZ$18, 'E2 Allocators'!$B$15:$W$15, 0),FALSE)*$E103), 0, VLOOKUP(VLOOKUP($A103, 'E4 TB Allocation Details'!$A$18:$L$217, MATCH("A &amp; G ID", 'E4 TB Allocation Details'!$A$18:$L$18, 0),FALSE), 'E2 Allocators'!$B$15:$W$361, MATCH('O5 Details by Class &amp; Accounts'!BZ$18, 'E2 Allocators'!$B$15:$W$15, 0),FALSE)*$E103)</f>
        <v>0</v>
      </c>
      <c r="CA103" s="1334">
        <f>IF(ISERROR(VLOOKUP(VLOOKUP($A103, 'E4 TB Allocation Details'!$A$18:$L$217, MATCH("A &amp; G ID", 'E4 TB Allocation Details'!$A$18:$L$18, 0),FALSE), 'E2 Allocators'!$B$15:$W$361, MATCH('O5 Details by Class &amp; Accounts'!CA$18, 'E2 Allocators'!$B$15:$W$15, 0),FALSE)*$E103), 0, VLOOKUP(VLOOKUP($A103, 'E4 TB Allocation Details'!$A$18:$L$217, MATCH("A &amp; G ID", 'E4 TB Allocation Details'!$A$18:$L$18, 0),FALSE), 'E2 Allocators'!$B$15:$W$361, MATCH('O5 Details by Class &amp; Accounts'!CA$18, 'E2 Allocators'!$B$15:$W$15, 0),FALSE)*$E103)</f>
        <v>0</v>
      </c>
      <c r="CB103" s="1334">
        <f>IF(ISERROR(VLOOKUP(VLOOKUP($A103, 'E4 TB Allocation Details'!$A$18:$L$217, MATCH("A &amp; G ID", 'E4 TB Allocation Details'!$A$18:$L$18, 0),FALSE), 'E2 Allocators'!$B$15:$W$361, MATCH('O5 Details by Class &amp; Accounts'!CB$18, 'E2 Allocators'!$B$15:$W$15, 0),FALSE)*$E103), 0, VLOOKUP(VLOOKUP($A103, 'E4 TB Allocation Details'!$A$18:$L$217, MATCH("A &amp; G ID", 'E4 TB Allocation Details'!$A$18:$L$18, 0),FALSE), 'E2 Allocators'!$B$15:$W$361, MATCH('O5 Details by Class &amp; Accounts'!CB$18, 'E2 Allocators'!$B$15:$W$15, 0),FALSE)*$E103)</f>
        <v>0</v>
      </c>
      <c r="CC103" s="1334">
        <f>IF(ISERROR(VLOOKUP(VLOOKUP($A103, 'E4 TB Allocation Details'!$A$18:$L$217, MATCH("A &amp; G ID", 'E4 TB Allocation Details'!$A$18:$L$18, 0),FALSE), 'E2 Allocators'!$B$15:$W$361, MATCH('O5 Details by Class &amp; Accounts'!CC$18, 'E2 Allocators'!$B$15:$W$15, 0),FALSE)*$E103), 0, VLOOKUP(VLOOKUP($A103, 'E4 TB Allocation Details'!$A$18:$L$217, MATCH("A &amp; G ID", 'E4 TB Allocation Details'!$A$18:$L$18, 0),FALSE), 'E2 Allocators'!$B$15:$W$361, MATCH('O5 Details by Class &amp; Accounts'!CC$18, 'E2 Allocators'!$B$15:$W$15, 0),FALSE)*$E103)</f>
        <v>0</v>
      </c>
      <c r="CD103" s="1334">
        <f>IF(ISERROR(VLOOKUP(VLOOKUP($A103, 'E4 TB Allocation Details'!$A$18:$L$217, MATCH("A &amp; G ID", 'E4 TB Allocation Details'!$A$18:$L$18, 0),FALSE), 'E2 Allocators'!$B$15:$W$361, MATCH('O5 Details by Class &amp; Accounts'!CD$18, 'E2 Allocators'!$B$15:$W$15, 0),FALSE)*$E103), 0, VLOOKUP(VLOOKUP($A103, 'E4 TB Allocation Details'!$A$18:$L$217, MATCH("A &amp; G ID", 'E4 TB Allocation Details'!$A$18:$L$18, 0),FALSE), 'E2 Allocators'!$B$15:$W$361, MATCH('O5 Details by Class &amp; Accounts'!CD$18, 'E2 Allocators'!$B$15:$W$15, 0),FALSE)*$E103)</f>
        <v>0</v>
      </c>
      <c r="CE103" s="1334">
        <f>IF(ISERROR(VLOOKUP(VLOOKUP($A103, 'E4 TB Allocation Details'!$A$18:$L$217, MATCH("A &amp; G ID", 'E4 TB Allocation Details'!$A$18:$L$18, 0),FALSE), 'E2 Allocators'!$B$15:$W$361, MATCH('O5 Details by Class &amp; Accounts'!CE$18, 'E2 Allocators'!$B$15:$W$15, 0),FALSE)*$E103), 0, VLOOKUP(VLOOKUP($A103, 'E4 TB Allocation Details'!$A$18:$L$217, MATCH("A &amp; G ID", 'E4 TB Allocation Details'!$A$18:$L$18, 0),FALSE), 'E2 Allocators'!$B$15:$W$361, MATCH('O5 Details by Class &amp; Accounts'!CE$18, 'E2 Allocators'!$B$15:$W$15, 0),FALSE)*$E103)</f>
        <v>0</v>
      </c>
      <c r="CF103" s="1334">
        <f>IF(ISERROR(VLOOKUP(VLOOKUP($A103, 'E4 TB Allocation Details'!$A$18:$L$217, MATCH("A &amp; G ID", 'E4 TB Allocation Details'!$A$18:$L$18, 0),FALSE), 'E2 Allocators'!$B$15:$W$361, MATCH('O5 Details by Class &amp; Accounts'!CF$18, 'E2 Allocators'!$B$15:$W$15, 0),FALSE)*$E103), 0, VLOOKUP(VLOOKUP($A103, 'E4 TB Allocation Details'!$A$18:$L$217, MATCH("A &amp; G ID", 'E4 TB Allocation Details'!$A$18:$L$18, 0),FALSE), 'E2 Allocators'!$B$15:$W$361, MATCH('O5 Details by Class &amp; Accounts'!CF$18, 'E2 Allocators'!$B$15:$W$15, 0),FALSE)*$E103)</f>
        <v>0</v>
      </c>
      <c r="CG103" s="1334">
        <f>IF(ISERROR(VLOOKUP(VLOOKUP($A103, 'E4 TB Allocation Details'!$A$18:$L$217, MATCH("A &amp; G ID", 'E4 TB Allocation Details'!$A$18:$L$18, 0),FALSE), 'E2 Allocators'!$B$15:$W$361, MATCH('O5 Details by Class &amp; Accounts'!CG$18, 'E2 Allocators'!$B$15:$W$15, 0),FALSE)*$E103), 0, VLOOKUP(VLOOKUP($A103, 'E4 TB Allocation Details'!$A$18:$L$217, MATCH("A &amp; G ID", 'E4 TB Allocation Details'!$A$18:$L$18, 0),FALSE), 'E2 Allocators'!$B$15:$W$361, MATCH('O5 Details by Class &amp; Accounts'!CG$18, 'E2 Allocators'!$B$15:$W$15, 0),FALSE)*$E103)</f>
        <v>0</v>
      </c>
      <c r="CH103" s="1334">
        <f>IF(ISERROR(VLOOKUP(VLOOKUP($A103, 'E4 TB Allocation Details'!$A$18:$L$217, MATCH("A &amp; G ID", 'E4 TB Allocation Details'!$A$18:$L$18, 0),FALSE), 'E2 Allocators'!$B$15:$W$361, MATCH('O5 Details by Class &amp; Accounts'!CH$18, 'E2 Allocators'!$B$15:$W$15, 0),FALSE)*$E103), 0, VLOOKUP(VLOOKUP($A103, 'E4 TB Allocation Details'!$A$18:$L$217, MATCH("A &amp; G ID", 'E4 TB Allocation Details'!$A$18:$L$18, 0),FALSE), 'E2 Allocators'!$B$15:$W$361, MATCH('O5 Details by Class &amp; Accounts'!CH$18, 'E2 Allocators'!$B$15:$W$15, 0),FALSE)*$E103)</f>
        <v>0</v>
      </c>
      <c r="CI103" s="1334">
        <f>IF(ISERROR(VLOOKUP(VLOOKUP($A103, 'E4 TB Allocation Details'!$A$18:$L$217, MATCH("A &amp; G ID", 'E4 TB Allocation Details'!$A$18:$L$18, 0),FALSE), 'E2 Allocators'!$B$15:$W$361, MATCH('O5 Details by Class &amp; Accounts'!CI$18, 'E2 Allocators'!$B$15:$W$15, 0),FALSE)*$E103), 0, VLOOKUP(VLOOKUP($A103, 'E4 TB Allocation Details'!$A$18:$L$217, MATCH("A &amp; G ID", 'E4 TB Allocation Details'!$A$18:$L$18, 0),FALSE), 'E2 Allocators'!$B$15:$W$361, MATCH('O5 Details by Class &amp; Accounts'!CI$18, 'E2 Allocators'!$B$15:$W$15, 0),FALSE)*$E103)</f>
        <v>0</v>
      </c>
      <c r="CJ103" s="1334">
        <f>IF(ISERROR(VLOOKUP(VLOOKUP($A103, 'E4 TB Allocation Details'!$A$18:$L$217, MATCH("A &amp; G ID", 'E4 TB Allocation Details'!$A$18:$L$18, 0),FALSE), 'E2 Allocators'!$B$15:$W$361, MATCH('O5 Details by Class &amp; Accounts'!CJ$18, 'E2 Allocators'!$B$15:$W$15, 0),FALSE)*$E103), 0, VLOOKUP(VLOOKUP($A103, 'E4 TB Allocation Details'!$A$18:$L$217, MATCH("A &amp; G ID", 'E4 TB Allocation Details'!$A$18:$L$18, 0),FALSE), 'E2 Allocators'!$B$15:$W$361, MATCH('O5 Details by Class &amp; Accounts'!CJ$18, 'E2 Allocators'!$B$15:$W$15, 0),FALSE)*$E103)</f>
        <v>0</v>
      </c>
      <c r="CK103" s="1334">
        <f>IF(ISERROR(VLOOKUP(VLOOKUP($A103, 'E4 TB Allocation Details'!$A$18:$L$217, MATCH("A &amp; G ID", 'E4 TB Allocation Details'!$A$18:$L$18, 0),FALSE), 'E2 Allocators'!$B$15:$W$361, MATCH('O5 Details by Class &amp; Accounts'!CK$18, 'E2 Allocators'!$B$15:$W$15, 0),FALSE)*$E103), 0, VLOOKUP(VLOOKUP($A103, 'E4 TB Allocation Details'!$A$18:$L$217, MATCH("A &amp; G ID", 'E4 TB Allocation Details'!$A$18:$L$18, 0),FALSE), 'E2 Allocators'!$B$15:$W$361, MATCH('O5 Details by Class &amp; Accounts'!CK$18, 'E2 Allocators'!$B$15:$W$15, 0),FALSE)*$E103)</f>
        <v>0</v>
      </c>
      <c r="CL103" s="1334">
        <f>IF(ISERROR(VLOOKUP(VLOOKUP($A103, 'E4 TB Allocation Details'!$A$18:$L$217, MATCH("A &amp; G ID", 'E4 TB Allocation Details'!$A$18:$L$18, 0),FALSE), 'E2 Allocators'!$B$15:$W$361, MATCH('O5 Details by Class &amp; Accounts'!CL$18, 'E2 Allocators'!$B$15:$W$15, 0),FALSE)*$E103), 0, VLOOKUP(VLOOKUP($A103, 'E4 TB Allocation Details'!$A$18:$L$217, MATCH("A &amp; G ID", 'E4 TB Allocation Details'!$A$18:$L$18, 0),FALSE), 'E2 Allocators'!$B$15:$W$361, MATCH('O5 Details by Class &amp; Accounts'!CL$18, 'E2 Allocators'!$B$15:$W$15, 0),FALSE)*$E103)</f>
        <v>0</v>
      </c>
      <c r="CM103" s="1334">
        <f>IF(ISERROR(VLOOKUP(VLOOKUP($A103, 'E4 TB Allocation Details'!$A$18:$L$217, MATCH("A &amp; G ID", 'E4 TB Allocation Details'!$A$18:$L$18, 0),FALSE), 'E2 Allocators'!$B$15:$W$361, MATCH('O5 Details by Class &amp; Accounts'!CM$18, 'E2 Allocators'!$B$15:$W$15, 0),FALSE)*$E103), 0, VLOOKUP(VLOOKUP($A103, 'E4 TB Allocation Details'!$A$18:$L$217, MATCH("A &amp; G ID", 'E4 TB Allocation Details'!$A$18:$L$18, 0),FALSE), 'E2 Allocators'!$B$15:$W$361, MATCH('O5 Details by Class &amp; Accounts'!CM$18, 'E2 Allocators'!$B$15:$W$15, 0),FALSE)*$E103)</f>
        <v>0</v>
      </c>
      <c r="CN103" s="1334">
        <f t="shared" si="24"/>
        <v>0</v>
      </c>
      <c r="CO103" s="1670">
        <f t="shared" si="25"/>
        <v>0</v>
      </c>
      <c r="CQ103" s="1926" t="s">
        <v>1271</v>
      </c>
    </row>
    <row r="104" spans="1:95" s="64" customFormat="1" ht="12.75" x14ac:dyDescent="0.2">
      <c r="A104" s="1105">
        <v>4320</v>
      </c>
      <c r="B104" s="1106" t="s">
        <v>1499</v>
      </c>
      <c r="C104" s="1667">
        <f>IF(ISERROR(VLOOKUP($A104,'I3 TB Data'!$A$20:$H$465,MATCH('O5 Details by Class &amp; Accounts'!$C$18, 'I3 TB Data'!$A$20:$H$20,0),0)), 0, VLOOKUP($A104,'I3 TB Data'!$A$20:$H$465,MATCH('O5 Details by Class &amp; Accounts'!$C$18,'I3 TB Data'!$A$20:$H$20,0),0))</f>
        <v>0</v>
      </c>
      <c r="D104" s="1334"/>
      <c r="E104" s="1667">
        <f t="shared" si="17"/>
        <v>0</v>
      </c>
      <c r="F104" s="1669">
        <f>IF(ISERROR(VLOOKUP($A104, 'E1 Categorization'!A33:E123, MATCH("Customer Component", 'E1 Categorization'!$A$33:$E$33,0), 0)), 0, IF(VLOOKUP($A104, 'E1 Categorization'!A33:E123, MATCH("Customer Component", 'E1 Categorization'!$A$33:$E$33,0), 0)=0, 'O5 Details by Class &amp; Accounts'!$E104, IF(AND(VLOOKUP($A104, 'E1 Categorization'!A33:E123, MATCH("Customer Component", 'E1 Categorization'!$A$33:$E$33,0), 0) &gt;0, VLOOKUP($A104, 'E1 Categorization'!A33:E123, MATCH("Customer Component", 'E1 Categorization'!$A$33:$E$33,0), 0)&lt;1), 'O5 Details by Class &amp; Accounts'!$E104*(1-VLOOKUP($A104, 'E1 Categorization'!A33:E123, MATCH("Customer Component", 'E1 Categorization'!$A$33:$E$33,0), 0)), 0)))</f>
        <v>0</v>
      </c>
      <c r="G104" s="1669">
        <f>IF(ISERROR(VLOOKUP($A104, 'E1 Categorization'!A33:E123, MATCH("Customer Component", 'E1 Categorization'!$A$33:$E$33,0), 0)),0, IF(VLOOKUP($A104, 'E1 Categorization'!A33:E123, MATCH("Customer Component", 'E1 Categorization'!$A$33:$E$33,0), 0)=0, 0, IF(AND(VLOOKUP($A104, 'E1 Categorization'!A33:E123, MATCH("Customer Component", 'E1 Categorization'!$A$33:$E$33,0), 0) &gt;0, VLOOKUP($A104, 'E1 Categorization'!A33:E123, MATCH("Customer Component", 'E1 Categorization'!$A$33:$E$33,0), 0)&lt;1), 'O5 Details by Class &amp; Accounts'!$E104*(VLOOKUP($A104, 'E1 Categorization'!A33:E123, MATCH("Customer Component", 'E1 Categorization'!$A$33:$E$33,0), 0)), 'O5 Details by Class &amp; Accounts'!$E104)))</f>
        <v>0</v>
      </c>
      <c r="H104" s="1334">
        <f t="shared" si="20"/>
        <v>0</v>
      </c>
      <c r="I104" s="1334">
        <f>IF(ISERROR(VLOOKUP(VLOOKUP($A104, 'E4 TB Allocation Details'!$A$18:$L$217, MATCH("Demand ID", 'E4 TB Allocation Details'!$A$18:$L$18, 0),FALSE), 'E2 Allocators'!$B$15:$W$361, MATCH('O5 Details by Class &amp; Accounts'!I$18, 'E2 Allocators'!$B$15:$W$15, 0),FALSE)*$F104), 0, VLOOKUP(VLOOKUP($A104, 'E4 TB Allocation Details'!$A$18:$L$217, MATCH("Demand ID", 'E4 TB Allocation Details'!$A$18:$L$18, 0),FALSE), 'E2 Allocators'!$B$15:$W$361, MATCH('O5 Details by Class &amp; Accounts'!I$18, 'E2 Allocators'!$B$15:$W$15, 0),FALSE)*$F104)</f>
        <v>0</v>
      </c>
      <c r="J104" s="1334">
        <f>IF(ISERROR(VLOOKUP(VLOOKUP($A104, 'E4 TB Allocation Details'!$A$18:$L$217, MATCH("Demand ID", 'E4 TB Allocation Details'!$A$18:$L$18, 0),FALSE), 'E2 Allocators'!$B$15:$W$361, MATCH('O5 Details by Class &amp; Accounts'!J$18, 'E2 Allocators'!$B$15:$W$15, 0),FALSE)*$F104), 0, VLOOKUP(VLOOKUP($A104, 'E4 TB Allocation Details'!$A$18:$L$217, MATCH("Demand ID", 'E4 TB Allocation Details'!$A$18:$L$18, 0),FALSE), 'E2 Allocators'!$B$15:$W$361, MATCH('O5 Details by Class &amp; Accounts'!J$18, 'E2 Allocators'!$B$15:$W$15, 0),FALSE)*$F104)</f>
        <v>0</v>
      </c>
      <c r="K104" s="1334">
        <f>IF(ISERROR(VLOOKUP(VLOOKUP($A104, 'E4 TB Allocation Details'!$A$18:$L$217, MATCH("Demand ID", 'E4 TB Allocation Details'!$A$18:$L$18, 0),FALSE), 'E2 Allocators'!$B$15:$W$361, MATCH('O5 Details by Class &amp; Accounts'!K$18, 'E2 Allocators'!$B$15:$W$15, 0),FALSE)*$F104), 0, VLOOKUP(VLOOKUP($A104, 'E4 TB Allocation Details'!$A$18:$L$217, MATCH("Demand ID", 'E4 TB Allocation Details'!$A$18:$L$18, 0),FALSE), 'E2 Allocators'!$B$15:$W$361, MATCH('O5 Details by Class &amp; Accounts'!K$18, 'E2 Allocators'!$B$15:$W$15, 0),FALSE)*$F104)</f>
        <v>0</v>
      </c>
      <c r="L104" s="1334">
        <f>IF(ISERROR(VLOOKUP(VLOOKUP($A104, 'E4 TB Allocation Details'!$A$18:$L$217, MATCH("Demand ID", 'E4 TB Allocation Details'!$A$18:$L$18, 0),FALSE), 'E2 Allocators'!$B$15:$W$361, MATCH('O5 Details by Class &amp; Accounts'!L$18, 'E2 Allocators'!$B$15:$W$15, 0),FALSE)*$F104), 0, VLOOKUP(VLOOKUP($A104, 'E4 TB Allocation Details'!$A$18:$L$217, MATCH("Demand ID", 'E4 TB Allocation Details'!$A$18:$L$18, 0),FALSE), 'E2 Allocators'!$B$15:$W$361, MATCH('O5 Details by Class &amp; Accounts'!L$18, 'E2 Allocators'!$B$15:$W$15, 0),FALSE)*$F104)</f>
        <v>0</v>
      </c>
      <c r="M104" s="1334">
        <f>IF(ISERROR(VLOOKUP(VLOOKUP($A104, 'E4 TB Allocation Details'!$A$18:$L$217, MATCH("Demand ID", 'E4 TB Allocation Details'!$A$18:$L$18, 0),FALSE), 'E2 Allocators'!$B$15:$W$361, MATCH('O5 Details by Class &amp; Accounts'!M$18, 'E2 Allocators'!$B$15:$W$15, 0),FALSE)*$F104), 0, VLOOKUP(VLOOKUP($A104, 'E4 TB Allocation Details'!$A$18:$L$217, MATCH("Demand ID", 'E4 TB Allocation Details'!$A$18:$L$18, 0),FALSE), 'E2 Allocators'!$B$15:$W$361, MATCH('O5 Details by Class &amp; Accounts'!M$18, 'E2 Allocators'!$B$15:$W$15, 0),FALSE)*$F104)</f>
        <v>0</v>
      </c>
      <c r="N104" s="1334">
        <f>IF(ISERROR(VLOOKUP(VLOOKUP($A104, 'E4 TB Allocation Details'!$A$18:$L$217, MATCH("Demand ID", 'E4 TB Allocation Details'!$A$18:$L$18, 0),FALSE), 'E2 Allocators'!$B$15:$W$361, MATCH('O5 Details by Class &amp; Accounts'!N$18, 'E2 Allocators'!$B$15:$W$15, 0),FALSE)*$F104), 0, VLOOKUP(VLOOKUP($A104, 'E4 TB Allocation Details'!$A$18:$L$217, MATCH("Demand ID", 'E4 TB Allocation Details'!$A$18:$L$18, 0),FALSE), 'E2 Allocators'!$B$15:$W$361, MATCH('O5 Details by Class &amp; Accounts'!N$18, 'E2 Allocators'!$B$15:$W$15, 0),FALSE)*$F104)</f>
        <v>0</v>
      </c>
      <c r="O104" s="1334">
        <f>IF(ISERROR(VLOOKUP(VLOOKUP($A104, 'E4 TB Allocation Details'!$A$18:$L$217, MATCH("Demand ID", 'E4 TB Allocation Details'!$A$18:$L$18, 0),FALSE), 'E2 Allocators'!$B$15:$W$361, MATCH('O5 Details by Class &amp; Accounts'!O$18, 'E2 Allocators'!$B$15:$W$15, 0),FALSE)*$F104), 0, VLOOKUP(VLOOKUP($A104, 'E4 TB Allocation Details'!$A$18:$L$217, MATCH("Demand ID", 'E4 TB Allocation Details'!$A$18:$L$18, 0),FALSE), 'E2 Allocators'!$B$15:$W$361, MATCH('O5 Details by Class &amp; Accounts'!O$18, 'E2 Allocators'!$B$15:$W$15, 0),FALSE)*$F104)</f>
        <v>0</v>
      </c>
      <c r="P104" s="1334">
        <f>IF(ISERROR(VLOOKUP(VLOOKUP($A104, 'E4 TB Allocation Details'!$A$18:$L$217, MATCH("Demand ID", 'E4 TB Allocation Details'!$A$18:$L$18, 0),FALSE), 'E2 Allocators'!$B$15:$W$361, MATCH('O5 Details by Class &amp; Accounts'!P$18, 'E2 Allocators'!$B$15:$W$15, 0),FALSE)*$F104), 0, VLOOKUP(VLOOKUP($A104, 'E4 TB Allocation Details'!$A$18:$L$217, MATCH("Demand ID", 'E4 TB Allocation Details'!$A$18:$L$18, 0),FALSE), 'E2 Allocators'!$B$15:$W$361, MATCH('O5 Details by Class &amp; Accounts'!P$18, 'E2 Allocators'!$B$15:$W$15, 0),FALSE)*$F104)</f>
        <v>0</v>
      </c>
      <c r="Q104" s="1334">
        <f>IF(ISERROR(VLOOKUP(VLOOKUP($A104, 'E4 TB Allocation Details'!$A$18:$L$217, MATCH("Demand ID", 'E4 TB Allocation Details'!$A$18:$L$18, 0),FALSE), 'E2 Allocators'!$B$15:$W$361, MATCH('O5 Details by Class &amp; Accounts'!Q$18, 'E2 Allocators'!$B$15:$W$15, 0),FALSE)*$F104), 0, VLOOKUP(VLOOKUP($A104, 'E4 TB Allocation Details'!$A$18:$L$217, MATCH("Demand ID", 'E4 TB Allocation Details'!$A$18:$L$18, 0),FALSE), 'E2 Allocators'!$B$15:$W$361, MATCH('O5 Details by Class &amp; Accounts'!Q$18, 'E2 Allocators'!$B$15:$W$15, 0),FALSE)*$F104)</f>
        <v>0</v>
      </c>
      <c r="R104" s="1334">
        <f>IF(ISERROR(VLOOKUP(VLOOKUP($A104, 'E4 TB Allocation Details'!$A$18:$L$217, MATCH("Demand ID", 'E4 TB Allocation Details'!$A$18:$L$18, 0),FALSE), 'E2 Allocators'!$B$15:$W$361, MATCH('O5 Details by Class &amp; Accounts'!R$18, 'E2 Allocators'!$B$15:$W$15, 0),FALSE)*$F104), 0, VLOOKUP(VLOOKUP($A104, 'E4 TB Allocation Details'!$A$18:$L$217, MATCH("Demand ID", 'E4 TB Allocation Details'!$A$18:$L$18, 0),FALSE), 'E2 Allocators'!$B$15:$W$361, MATCH('O5 Details by Class &amp; Accounts'!R$18, 'E2 Allocators'!$B$15:$W$15, 0),FALSE)*$F104)</f>
        <v>0</v>
      </c>
      <c r="S104" s="1334">
        <f>IF(ISERROR(VLOOKUP(VLOOKUP($A104, 'E4 TB Allocation Details'!$A$18:$L$217, MATCH("Demand ID", 'E4 TB Allocation Details'!$A$18:$L$18, 0),FALSE), 'E2 Allocators'!$B$15:$W$361, MATCH('O5 Details by Class &amp; Accounts'!S$18, 'E2 Allocators'!$B$15:$W$15, 0),FALSE)*$F104), 0, VLOOKUP(VLOOKUP($A104, 'E4 TB Allocation Details'!$A$18:$L$217, MATCH("Demand ID", 'E4 TB Allocation Details'!$A$18:$L$18, 0),FALSE), 'E2 Allocators'!$B$15:$W$361, MATCH('O5 Details by Class &amp; Accounts'!S$18, 'E2 Allocators'!$B$15:$W$15, 0),FALSE)*$F104)</f>
        <v>0</v>
      </c>
      <c r="T104" s="1334">
        <f>IF(ISERROR(VLOOKUP(VLOOKUP($A104, 'E4 TB Allocation Details'!$A$18:$L$217, MATCH("Demand ID", 'E4 TB Allocation Details'!$A$18:$L$18, 0),FALSE), 'E2 Allocators'!$B$15:$W$361, MATCH('O5 Details by Class &amp; Accounts'!T$18, 'E2 Allocators'!$B$15:$W$15, 0),FALSE)*$F104), 0, VLOOKUP(VLOOKUP($A104, 'E4 TB Allocation Details'!$A$18:$L$217, MATCH("Demand ID", 'E4 TB Allocation Details'!$A$18:$L$18, 0),FALSE), 'E2 Allocators'!$B$15:$W$361, MATCH('O5 Details by Class &amp; Accounts'!T$18, 'E2 Allocators'!$B$15:$W$15, 0),FALSE)*$F104)</f>
        <v>0</v>
      </c>
      <c r="U104" s="1334">
        <f>IF(ISERROR(VLOOKUP(VLOOKUP($A104, 'E4 TB Allocation Details'!$A$18:$L$217, MATCH("Demand ID", 'E4 TB Allocation Details'!$A$18:$L$18, 0),FALSE), 'E2 Allocators'!$B$15:$W$361, MATCH('O5 Details by Class &amp; Accounts'!U$18, 'E2 Allocators'!$B$15:$W$15, 0),FALSE)*$F104), 0, VLOOKUP(VLOOKUP($A104, 'E4 TB Allocation Details'!$A$18:$L$217, MATCH("Demand ID", 'E4 TB Allocation Details'!$A$18:$L$18, 0),FALSE), 'E2 Allocators'!$B$15:$W$361, MATCH('O5 Details by Class &amp; Accounts'!U$18, 'E2 Allocators'!$B$15:$W$15, 0),FALSE)*$F104)</f>
        <v>0</v>
      </c>
      <c r="V104" s="1334">
        <f>IF(ISERROR(VLOOKUP(VLOOKUP($A104, 'E4 TB Allocation Details'!$A$18:$L$217, MATCH("Demand ID", 'E4 TB Allocation Details'!$A$18:$L$18, 0),FALSE), 'E2 Allocators'!$B$15:$W$361, MATCH('O5 Details by Class &amp; Accounts'!V$18, 'E2 Allocators'!$B$15:$W$15, 0),FALSE)*$F104), 0, VLOOKUP(VLOOKUP($A104, 'E4 TB Allocation Details'!$A$18:$L$217, MATCH("Demand ID", 'E4 TB Allocation Details'!$A$18:$L$18, 0),FALSE), 'E2 Allocators'!$B$15:$W$361, MATCH('O5 Details by Class &amp; Accounts'!V$18, 'E2 Allocators'!$B$15:$W$15, 0),FALSE)*$F104)</f>
        <v>0</v>
      </c>
      <c r="W104" s="1334">
        <f>IF(ISERROR(VLOOKUP(VLOOKUP($A104, 'E4 TB Allocation Details'!$A$18:$L$217, MATCH("Demand ID", 'E4 TB Allocation Details'!$A$18:$L$18, 0),FALSE), 'E2 Allocators'!$B$15:$W$361, MATCH('O5 Details by Class &amp; Accounts'!W$18, 'E2 Allocators'!$B$15:$W$15, 0),FALSE)*$F104), 0, VLOOKUP(VLOOKUP($A104, 'E4 TB Allocation Details'!$A$18:$L$217, MATCH("Demand ID", 'E4 TB Allocation Details'!$A$18:$L$18, 0),FALSE), 'E2 Allocators'!$B$15:$W$361, MATCH('O5 Details by Class &amp; Accounts'!W$18, 'E2 Allocators'!$B$15:$W$15, 0),FALSE)*$F104)</f>
        <v>0</v>
      </c>
      <c r="X104" s="1334">
        <f>IF(ISERROR(VLOOKUP(VLOOKUP($A104, 'E4 TB Allocation Details'!$A$18:$L$217, MATCH("Demand ID", 'E4 TB Allocation Details'!$A$18:$L$18, 0),FALSE), 'E2 Allocators'!$B$15:$W$361, MATCH('O5 Details by Class &amp; Accounts'!X$18, 'E2 Allocators'!$B$15:$W$15, 0),FALSE)*$F104), 0, VLOOKUP(VLOOKUP($A104, 'E4 TB Allocation Details'!$A$18:$L$217, MATCH("Demand ID", 'E4 TB Allocation Details'!$A$18:$L$18, 0),FALSE), 'E2 Allocators'!$B$15:$W$361, MATCH('O5 Details by Class &amp; Accounts'!X$18, 'E2 Allocators'!$B$15:$W$15, 0),FALSE)*$F104)</f>
        <v>0</v>
      </c>
      <c r="Y104" s="1334">
        <f>IF(ISERROR(VLOOKUP(VLOOKUP($A104, 'E4 TB Allocation Details'!$A$18:$L$217, MATCH("Demand ID", 'E4 TB Allocation Details'!$A$18:$L$18, 0),FALSE), 'E2 Allocators'!$B$15:$W$361, MATCH('O5 Details by Class &amp; Accounts'!Y$18, 'E2 Allocators'!$B$15:$W$15, 0),FALSE)*$F104), 0, VLOOKUP(VLOOKUP($A104, 'E4 TB Allocation Details'!$A$18:$L$217, MATCH("Demand ID", 'E4 TB Allocation Details'!$A$18:$L$18, 0),FALSE), 'E2 Allocators'!$B$15:$W$361, MATCH('O5 Details by Class &amp; Accounts'!Y$18, 'E2 Allocators'!$B$15:$W$15, 0),FALSE)*$F104)</f>
        <v>0</v>
      </c>
      <c r="Z104" s="1334">
        <f>IF(ISERROR(VLOOKUP(VLOOKUP($A104, 'E4 TB Allocation Details'!$A$18:$L$217, MATCH("Demand ID", 'E4 TB Allocation Details'!$A$18:$L$18, 0),FALSE), 'E2 Allocators'!$B$15:$W$361, MATCH('O5 Details by Class &amp; Accounts'!Z$18, 'E2 Allocators'!$B$15:$W$15, 0),FALSE)*$F104), 0, VLOOKUP(VLOOKUP($A104, 'E4 TB Allocation Details'!$A$18:$L$217, MATCH("Demand ID", 'E4 TB Allocation Details'!$A$18:$L$18, 0),FALSE), 'E2 Allocators'!$B$15:$W$361, MATCH('O5 Details by Class &amp; Accounts'!Z$18, 'E2 Allocators'!$B$15:$W$15, 0),FALSE)*$F104)</f>
        <v>0</v>
      </c>
      <c r="AA104" s="1334">
        <f>IF(ISERROR(VLOOKUP(VLOOKUP($A104, 'E4 TB Allocation Details'!$A$18:$L$217, MATCH("Demand ID", 'E4 TB Allocation Details'!$A$18:$L$18, 0),FALSE), 'E2 Allocators'!$B$15:$W$361, MATCH('O5 Details by Class &amp; Accounts'!AA$18, 'E2 Allocators'!$B$15:$W$15, 0),FALSE)*$F104), 0, VLOOKUP(VLOOKUP($A104, 'E4 TB Allocation Details'!$A$18:$L$217, MATCH("Demand ID", 'E4 TB Allocation Details'!$A$18:$L$18, 0),FALSE), 'E2 Allocators'!$B$15:$W$361, MATCH('O5 Details by Class &amp; Accounts'!AA$18, 'E2 Allocators'!$B$15:$W$15, 0),FALSE)*$F104)</f>
        <v>0</v>
      </c>
      <c r="AB104" s="1334">
        <f>IF(ISERROR(VLOOKUP(VLOOKUP($A104, 'E4 TB Allocation Details'!$A$18:$L$217, MATCH("Demand ID", 'E4 TB Allocation Details'!$A$18:$L$18, 0),FALSE), 'E2 Allocators'!$B$15:$W$361, MATCH('O5 Details by Class &amp; Accounts'!AB$18, 'E2 Allocators'!$B$15:$W$15, 0),FALSE)*$F104), 0, VLOOKUP(VLOOKUP($A104, 'E4 TB Allocation Details'!$A$18:$L$217, MATCH("Demand ID", 'E4 TB Allocation Details'!$A$18:$L$18, 0),FALSE), 'E2 Allocators'!$B$15:$W$361, MATCH('O5 Details by Class &amp; Accounts'!AB$18, 'E2 Allocators'!$B$15:$W$15, 0),FALSE)*$F104)</f>
        <v>0</v>
      </c>
      <c r="AC104" s="1334">
        <f t="shared" si="21"/>
        <v>0</v>
      </c>
      <c r="AD104" s="1334">
        <f>IF(ISERROR(VLOOKUP(VLOOKUP($A104, 'E4 TB Allocation Details'!$A$18:$L$217, MATCH("Customer ID", 'E4 TB Allocation Details'!$A$18:$L$18, 0),FALSE), 'E2 Allocators'!$B$15:$W$361, MATCH('O5 Details by Class &amp; Accounts'!AD$18, 'E2 Allocators'!$B$15:$W$15, 0),FALSE)*$G104), 0, VLOOKUP(VLOOKUP($A104, 'E4 TB Allocation Details'!$A$18:$L$217, MATCH("Customer ID", 'E4 TB Allocation Details'!$A$18:$L$18, 0),FALSE), 'E2 Allocators'!$B$15:$W$361, MATCH('O5 Details by Class &amp; Accounts'!AD$18, 'E2 Allocators'!$B$15:$W$15, 0),FALSE)*$G104)</f>
        <v>0</v>
      </c>
      <c r="AE104" s="1334">
        <f>IF(ISERROR(VLOOKUP(VLOOKUP($A104, 'E4 TB Allocation Details'!$A$18:$L$217, MATCH("Customer ID", 'E4 TB Allocation Details'!$A$18:$L$18, 0),FALSE), 'E2 Allocators'!$B$15:$W$361, MATCH('O5 Details by Class &amp; Accounts'!AE$18, 'E2 Allocators'!$B$15:$W$15, 0),FALSE)*$G104), 0, VLOOKUP(VLOOKUP($A104, 'E4 TB Allocation Details'!$A$18:$L$217, MATCH("Customer ID", 'E4 TB Allocation Details'!$A$18:$L$18, 0),FALSE), 'E2 Allocators'!$B$15:$W$361, MATCH('O5 Details by Class &amp; Accounts'!AE$18, 'E2 Allocators'!$B$15:$W$15, 0),FALSE)*$G104)</f>
        <v>0</v>
      </c>
      <c r="AF104" s="1334">
        <f>IF(ISERROR(VLOOKUP(VLOOKUP($A104, 'E4 TB Allocation Details'!$A$18:$L$217, MATCH("Customer ID", 'E4 TB Allocation Details'!$A$18:$L$18, 0),FALSE), 'E2 Allocators'!$B$15:$W$361, MATCH('O5 Details by Class &amp; Accounts'!AF$18, 'E2 Allocators'!$B$15:$W$15, 0),FALSE)*$G104), 0, VLOOKUP(VLOOKUP($A104, 'E4 TB Allocation Details'!$A$18:$L$217, MATCH("Customer ID", 'E4 TB Allocation Details'!$A$18:$L$18, 0),FALSE), 'E2 Allocators'!$B$15:$W$361, MATCH('O5 Details by Class &amp; Accounts'!AF$18, 'E2 Allocators'!$B$15:$W$15, 0),FALSE)*$G104)</f>
        <v>0</v>
      </c>
      <c r="AG104" s="1334">
        <f>IF(ISERROR(VLOOKUP(VLOOKUP($A104, 'E4 TB Allocation Details'!$A$18:$L$217, MATCH("Customer ID", 'E4 TB Allocation Details'!$A$18:$L$18, 0),FALSE), 'E2 Allocators'!$B$15:$W$361, MATCH('O5 Details by Class &amp; Accounts'!AG$18, 'E2 Allocators'!$B$15:$W$15, 0),FALSE)*$G104), 0, VLOOKUP(VLOOKUP($A104, 'E4 TB Allocation Details'!$A$18:$L$217, MATCH("Customer ID", 'E4 TB Allocation Details'!$A$18:$L$18, 0),FALSE), 'E2 Allocators'!$B$15:$W$361, MATCH('O5 Details by Class &amp; Accounts'!AG$18, 'E2 Allocators'!$B$15:$W$15, 0),FALSE)*$G104)</f>
        <v>0</v>
      </c>
      <c r="AH104" s="1334">
        <f>IF(ISERROR(VLOOKUP(VLOOKUP($A104, 'E4 TB Allocation Details'!$A$18:$L$217, MATCH("Customer ID", 'E4 TB Allocation Details'!$A$18:$L$18, 0),FALSE), 'E2 Allocators'!$B$15:$W$361, MATCH('O5 Details by Class &amp; Accounts'!AH$18, 'E2 Allocators'!$B$15:$W$15, 0),FALSE)*$G104), 0, VLOOKUP(VLOOKUP($A104, 'E4 TB Allocation Details'!$A$18:$L$217, MATCH("Customer ID", 'E4 TB Allocation Details'!$A$18:$L$18, 0),FALSE), 'E2 Allocators'!$B$15:$W$361, MATCH('O5 Details by Class &amp; Accounts'!AH$18, 'E2 Allocators'!$B$15:$W$15, 0),FALSE)*$G104)</f>
        <v>0</v>
      </c>
      <c r="AI104" s="1334">
        <f>IF(ISERROR(VLOOKUP(VLOOKUP($A104, 'E4 TB Allocation Details'!$A$18:$L$217, MATCH("Customer ID", 'E4 TB Allocation Details'!$A$18:$L$18, 0),FALSE), 'E2 Allocators'!$B$15:$W$361, MATCH('O5 Details by Class &amp; Accounts'!AI$18, 'E2 Allocators'!$B$15:$W$15, 0),FALSE)*$G104), 0, VLOOKUP(VLOOKUP($A104, 'E4 TB Allocation Details'!$A$18:$L$217, MATCH("Customer ID", 'E4 TB Allocation Details'!$A$18:$L$18, 0),FALSE), 'E2 Allocators'!$B$15:$W$361, MATCH('O5 Details by Class &amp; Accounts'!AI$18, 'E2 Allocators'!$B$15:$W$15, 0),FALSE)*$G104)</f>
        <v>0</v>
      </c>
      <c r="AJ104" s="1334">
        <f>IF(ISERROR(VLOOKUP(VLOOKUP($A104, 'E4 TB Allocation Details'!$A$18:$L$217, MATCH("Customer ID", 'E4 TB Allocation Details'!$A$18:$L$18, 0),FALSE), 'E2 Allocators'!$B$15:$W$361, MATCH('O5 Details by Class &amp; Accounts'!AJ$18, 'E2 Allocators'!$B$15:$W$15, 0),FALSE)*$G104), 0, VLOOKUP(VLOOKUP($A104, 'E4 TB Allocation Details'!$A$18:$L$217, MATCH("Customer ID", 'E4 TB Allocation Details'!$A$18:$L$18, 0),FALSE), 'E2 Allocators'!$B$15:$W$361, MATCH('O5 Details by Class &amp; Accounts'!AJ$18, 'E2 Allocators'!$B$15:$W$15, 0),FALSE)*$G104)</f>
        <v>0</v>
      </c>
      <c r="AK104" s="1334">
        <f>IF(ISERROR(VLOOKUP(VLOOKUP($A104, 'E4 TB Allocation Details'!$A$18:$L$217, MATCH("Customer ID", 'E4 TB Allocation Details'!$A$18:$L$18, 0),FALSE), 'E2 Allocators'!$B$15:$W$361, MATCH('O5 Details by Class &amp; Accounts'!AK$18, 'E2 Allocators'!$B$15:$W$15, 0),FALSE)*$G104), 0, VLOOKUP(VLOOKUP($A104, 'E4 TB Allocation Details'!$A$18:$L$217, MATCH("Customer ID", 'E4 TB Allocation Details'!$A$18:$L$18, 0),FALSE), 'E2 Allocators'!$B$15:$W$361, MATCH('O5 Details by Class &amp; Accounts'!AK$18, 'E2 Allocators'!$B$15:$W$15, 0),FALSE)*$G104)</f>
        <v>0</v>
      </c>
      <c r="AL104" s="1334">
        <f>IF(ISERROR(VLOOKUP(VLOOKUP($A104, 'E4 TB Allocation Details'!$A$18:$L$217, MATCH("Customer ID", 'E4 TB Allocation Details'!$A$18:$L$18, 0),FALSE), 'E2 Allocators'!$B$15:$W$361, MATCH('O5 Details by Class &amp; Accounts'!AL$18, 'E2 Allocators'!$B$15:$W$15, 0),FALSE)*$G104), 0, VLOOKUP(VLOOKUP($A104, 'E4 TB Allocation Details'!$A$18:$L$217, MATCH("Customer ID", 'E4 TB Allocation Details'!$A$18:$L$18, 0),FALSE), 'E2 Allocators'!$B$15:$W$361, MATCH('O5 Details by Class &amp; Accounts'!AL$18, 'E2 Allocators'!$B$15:$W$15, 0),FALSE)*$G104)</f>
        <v>0</v>
      </c>
      <c r="AM104" s="1334">
        <f>IF(ISERROR(VLOOKUP(VLOOKUP($A104, 'E4 TB Allocation Details'!$A$18:$L$217, MATCH("Customer ID", 'E4 TB Allocation Details'!$A$18:$L$18, 0),FALSE), 'E2 Allocators'!$B$15:$W$361, MATCH('O5 Details by Class &amp; Accounts'!AM$18, 'E2 Allocators'!$B$15:$W$15, 0),FALSE)*$G104), 0, VLOOKUP(VLOOKUP($A104, 'E4 TB Allocation Details'!$A$18:$L$217, MATCH("Customer ID", 'E4 TB Allocation Details'!$A$18:$L$18, 0),FALSE), 'E2 Allocators'!$B$15:$W$361, MATCH('O5 Details by Class &amp; Accounts'!AM$18, 'E2 Allocators'!$B$15:$W$15, 0),FALSE)*$G104)</f>
        <v>0</v>
      </c>
      <c r="AN104" s="1334">
        <f>IF(ISERROR(VLOOKUP(VLOOKUP($A104, 'E4 TB Allocation Details'!$A$18:$L$217, MATCH("Customer ID", 'E4 TB Allocation Details'!$A$18:$L$18, 0),FALSE), 'E2 Allocators'!$B$15:$W$361, MATCH('O5 Details by Class &amp; Accounts'!AN$18, 'E2 Allocators'!$B$15:$W$15, 0),FALSE)*$G104), 0, VLOOKUP(VLOOKUP($A104, 'E4 TB Allocation Details'!$A$18:$L$217, MATCH("Customer ID", 'E4 TB Allocation Details'!$A$18:$L$18, 0),FALSE), 'E2 Allocators'!$B$15:$W$361, MATCH('O5 Details by Class &amp; Accounts'!AN$18, 'E2 Allocators'!$B$15:$W$15, 0),FALSE)*$G104)</f>
        <v>0</v>
      </c>
      <c r="AO104" s="1334">
        <f>IF(ISERROR(VLOOKUP(VLOOKUP($A104, 'E4 TB Allocation Details'!$A$18:$L$217, MATCH("Customer ID", 'E4 TB Allocation Details'!$A$18:$L$18, 0),FALSE), 'E2 Allocators'!$B$15:$W$361, MATCH('O5 Details by Class &amp; Accounts'!AO$18, 'E2 Allocators'!$B$15:$W$15, 0),FALSE)*$G104), 0, VLOOKUP(VLOOKUP($A104, 'E4 TB Allocation Details'!$A$18:$L$217, MATCH("Customer ID", 'E4 TB Allocation Details'!$A$18:$L$18, 0),FALSE), 'E2 Allocators'!$B$15:$W$361, MATCH('O5 Details by Class &amp; Accounts'!AO$18, 'E2 Allocators'!$B$15:$W$15, 0),FALSE)*$G104)</f>
        <v>0</v>
      </c>
      <c r="AP104" s="1334">
        <f>IF(ISERROR(VLOOKUP(VLOOKUP($A104, 'E4 TB Allocation Details'!$A$18:$L$217, MATCH("Customer ID", 'E4 TB Allocation Details'!$A$18:$L$18, 0),FALSE), 'E2 Allocators'!$B$15:$W$361, MATCH('O5 Details by Class &amp; Accounts'!AP$18, 'E2 Allocators'!$B$15:$W$15, 0),FALSE)*$G104), 0, VLOOKUP(VLOOKUP($A104, 'E4 TB Allocation Details'!$A$18:$L$217, MATCH("Customer ID", 'E4 TB Allocation Details'!$A$18:$L$18, 0),FALSE), 'E2 Allocators'!$B$15:$W$361, MATCH('O5 Details by Class &amp; Accounts'!AP$18, 'E2 Allocators'!$B$15:$W$15, 0),FALSE)*$G104)</f>
        <v>0</v>
      </c>
      <c r="AQ104" s="1334">
        <f>IF(ISERROR(VLOOKUP(VLOOKUP($A104, 'E4 TB Allocation Details'!$A$18:$L$217, MATCH("Customer ID", 'E4 TB Allocation Details'!$A$18:$L$18, 0),FALSE), 'E2 Allocators'!$B$15:$W$361, MATCH('O5 Details by Class &amp; Accounts'!AQ$18, 'E2 Allocators'!$B$15:$W$15, 0),FALSE)*$G104), 0, VLOOKUP(VLOOKUP($A104, 'E4 TB Allocation Details'!$A$18:$L$217, MATCH("Customer ID", 'E4 TB Allocation Details'!$A$18:$L$18, 0),FALSE), 'E2 Allocators'!$B$15:$W$361, MATCH('O5 Details by Class &amp; Accounts'!AQ$18, 'E2 Allocators'!$B$15:$W$15, 0),FALSE)*$G104)</f>
        <v>0</v>
      </c>
      <c r="AR104" s="1334">
        <f>IF(ISERROR(VLOOKUP(VLOOKUP($A104, 'E4 TB Allocation Details'!$A$18:$L$217, MATCH("Customer ID", 'E4 TB Allocation Details'!$A$18:$L$18, 0),FALSE), 'E2 Allocators'!$B$15:$W$361, MATCH('O5 Details by Class &amp; Accounts'!AR$18, 'E2 Allocators'!$B$15:$W$15, 0),FALSE)*$G104), 0, VLOOKUP(VLOOKUP($A104, 'E4 TB Allocation Details'!$A$18:$L$217, MATCH("Customer ID", 'E4 TB Allocation Details'!$A$18:$L$18, 0),FALSE), 'E2 Allocators'!$B$15:$W$361, MATCH('O5 Details by Class &amp; Accounts'!AR$18, 'E2 Allocators'!$B$15:$W$15, 0),FALSE)*$G104)</f>
        <v>0</v>
      </c>
      <c r="AS104" s="1334">
        <f>IF(ISERROR(VLOOKUP(VLOOKUP($A104, 'E4 TB Allocation Details'!$A$18:$L$217, MATCH("Customer ID", 'E4 TB Allocation Details'!$A$18:$L$18, 0),FALSE), 'E2 Allocators'!$B$15:$W$361, MATCH('O5 Details by Class &amp; Accounts'!AS$18, 'E2 Allocators'!$B$15:$W$15, 0),FALSE)*$G104), 0, VLOOKUP(VLOOKUP($A104, 'E4 TB Allocation Details'!$A$18:$L$217, MATCH("Customer ID", 'E4 TB Allocation Details'!$A$18:$L$18, 0),FALSE), 'E2 Allocators'!$B$15:$W$361, MATCH('O5 Details by Class &amp; Accounts'!AS$18, 'E2 Allocators'!$B$15:$W$15, 0),FALSE)*$G104)</f>
        <v>0</v>
      </c>
      <c r="AT104" s="1334">
        <f>IF(ISERROR(VLOOKUP(VLOOKUP($A104, 'E4 TB Allocation Details'!$A$18:$L$217, MATCH("Customer ID", 'E4 TB Allocation Details'!$A$18:$L$18, 0),FALSE), 'E2 Allocators'!$B$15:$W$361, MATCH('O5 Details by Class &amp; Accounts'!AT$18, 'E2 Allocators'!$B$15:$W$15, 0),FALSE)*$G104), 0, VLOOKUP(VLOOKUP($A104, 'E4 TB Allocation Details'!$A$18:$L$217, MATCH("Customer ID", 'E4 TB Allocation Details'!$A$18:$L$18, 0),FALSE), 'E2 Allocators'!$B$15:$W$361, MATCH('O5 Details by Class &amp; Accounts'!AT$18, 'E2 Allocators'!$B$15:$W$15, 0),FALSE)*$G104)</f>
        <v>0</v>
      </c>
      <c r="AU104" s="1334">
        <f>IF(ISERROR(VLOOKUP(VLOOKUP($A104, 'E4 TB Allocation Details'!$A$18:$L$217, MATCH("Customer ID", 'E4 TB Allocation Details'!$A$18:$L$18, 0),FALSE), 'E2 Allocators'!$B$15:$W$361, MATCH('O5 Details by Class &amp; Accounts'!AU$18, 'E2 Allocators'!$B$15:$W$15, 0),FALSE)*$G104), 0, VLOOKUP(VLOOKUP($A104, 'E4 TB Allocation Details'!$A$18:$L$217, MATCH("Customer ID", 'E4 TB Allocation Details'!$A$18:$L$18, 0),FALSE), 'E2 Allocators'!$B$15:$W$361, MATCH('O5 Details by Class &amp; Accounts'!AU$18, 'E2 Allocators'!$B$15:$W$15, 0),FALSE)*$G104)</f>
        <v>0</v>
      </c>
      <c r="AV104" s="1334">
        <f>IF(ISERROR(VLOOKUP(VLOOKUP($A104, 'E4 TB Allocation Details'!$A$18:$L$217, MATCH("Customer ID", 'E4 TB Allocation Details'!$A$18:$L$18, 0),FALSE), 'E2 Allocators'!$B$15:$W$361, MATCH('O5 Details by Class &amp; Accounts'!AV$18, 'E2 Allocators'!$B$15:$W$15, 0),FALSE)*$G104), 0, VLOOKUP(VLOOKUP($A104, 'E4 TB Allocation Details'!$A$18:$L$217, MATCH("Customer ID", 'E4 TB Allocation Details'!$A$18:$L$18, 0),FALSE), 'E2 Allocators'!$B$15:$W$361, MATCH('O5 Details by Class &amp; Accounts'!AV$18, 'E2 Allocators'!$B$15:$W$15, 0),FALSE)*$G104)</f>
        <v>0</v>
      </c>
      <c r="AW104" s="1334">
        <f>IF(ISERROR(VLOOKUP(VLOOKUP($A104, 'E4 TB Allocation Details'!$A$18:$L$217, MATCH("Customer ID", 'E4 TB Allocation Details'!$A$18:$L$18, 0),FALSE), 'E2 Allocators'!$B$15:$W$361, MATCH('O5 Details by Class &amp; Accounts'!AW$18, 'E2 Allocators'!$B$15:$W$15, 0),FALSE)*$G104), 0, VLOOKUP(VLOOKUP($A104, 'E4 TB Allocation Details'!$A$18:$L$217, MATCH("Customer ID", 'E4 TB Allocation Details'!$A$18:$L$18, 0),FALSE), 'E2 Allocators'!$B$15:$W$361, MATCH('O5 Details by Class &amp; Accounts'!AW$18, 'E2 Allocators'!$B$15:$W$15, 0),FALSE)*$G104)</f>
        <v>0</v>
      </c>
      <c r="AX104" s="1334">
        <f t="shared" si="22"/>
        <v>0</v>
      </c>
      <c r="AY104" s="1334">
        <f>IF(ISERROR(VLOOKUP(VLOOKUP($A104, 'E4 TB Allocation Details'!$A$18:$L$217, MATCH("Misc ID", 'E4 TB Allocation Details'!$A$18:$L$18, 0),FALSE), 'E2 Allocators'!$B$15:$W$361, MATCH('O5 Details by Class &amp; Accounts'!AY$18, 'E2 Allocators'!$B$15:$W$15, 0),FALSE)*$E104), 0, VLOOKUP(VLOOKUP($A104, 'E4 TB Allocation Details'!$A$18:$L$217, MATCH("Misc ID", 'E4 TB Allocation Details'!$A$18:$L$18, 0),FALSE), 'E2 Allocators'!$B$15:$W$361, MATCH('O5 Details by Class &amp; Accounts'!AY$18, 'E2 Allocators'!$B$15:$W$15, 0),FALSE)*$E104)</f>
        <v>0</v>
      </c>
      <c r="AZ104" s="1334">
        <f>IF(ISERROR(VLOOKUP(VLOOKUP($A104, 'E4 TB Allocation Details'!$A$18:$L$217, MATCH("Misc ID", 'E4 TB Allocation Details'!$A$18:$L$18, 0),FALSE), 'E2 Allocators'!$B$15:$W$361, MATCH('O5 Details by Class &amp; Accounts'!AZ$18, 'E2 Allocators'!$B$15:$W$15, 0),FALSE)*$E104), 0, VLOOKUP(VLOOKUP($A104, 'E4 TB Allocation Details'!$A$18:$L$217, MATCH("Misc ID", 'E4 TB Allocation Details'!$A$18:$L$18, 0),FALSE), 'E2 Allocators'!$B$15:$W$361, MATCH('O5 Details by Class &amp; Accounts'!AZ$18, 'E2 Allocators'!$B$15:$W$15, 0),FALSE)*$E104)</f>
        <v>0</v>
      </c>
      <c r="BA104" s="1334">
        <f>IF(ISERROR(VLOOKUP(VLOOKUP($A104, 'E4 TB Allocation Details'!$A$18:$L$217, MATCH("Misc ID", 'E4 TB Allocation Details'!$A$18:$L$18, 0),FALSE), 'E2 Allocators'!$B$15:$W$361, MATCH('O5 Details by Class &amp; Accounts'!BA$18, 'E2 Allocators'!$B$15:$W$15, 0),FALSE)*$E104), 0, VLOOKUP(VLOOKUP($A104, 'E4 TB Allocation Details'!$A$18:$L$217, MATCH("Misc ID", 'E4 TB Allocation Details'!$A$18:$L$18, 0),FALSE), 'E2 Allocators'!$B$15:$W$361, MATCH('O5 Details by Class &amp; Accounts'!BA$18, 'E2 Allocators'!$B$15:$W$15, 0),FALSE)*$E104)</f>
        <v>0</v>
      </c>
      <c r="BB104" s="1334">
        <f>IF(ISERROR(VLOOKUP(VLOOKUP($A104, 'E4 TB Allocation Details'!$A$18:$L$217, MATCH("Misc ID", 'E4 TB Allocation Details'!$A$18:$L$18, 0),FALSE), 'E2 Allocators'!$B$15:$W$361, MATCH('O5 Details by Class &amp; Accounts'!BB$18, 'E2 Allocators'!$B$15:$W$15, 0),FALSE)*$E104), 0, VLOOKUP(VLOOKUP($A104, 'E4 TB Allocation Details'!$A$18:$L$217, MATCH("Misc ID", 'E4 TB Allocation Details'!$A$18:$L$18, 0),FALSE), 'E2 Allocators'!$B$15:$W$361, MATCH('O5 Details by Class &amp; Accounts'!BB$18, 'E2 Allocators'!$B$15:$W$15, 0),FALSE)*$E104)</f>
        <v>0</v>
      </c>
      <c r="BC104" s="1334">
        <f>IF(ISERROR(VLOOKUP(VLOOKUP($A104, 'E4 TB Allocation Details'!$A$18:$L$217, MATCH("Misc ID", 'E4 TB Allocation Details'!$A$18:$L$18, 0),FALSE), 'E2 Allocators'!$B$15:$W$361, MATCH('O5 Details by Class &amp; Accounts'!BC$18, 'E2 Allocators'!$B$15:$W$15, 0),FALSE)*$E104), 0, VLOOKUP(VLOOKUP($A104, 'E4 TB Allocation Details'!$A$18:$L$217, MATCH("Misc ID", 'E4 TB Allocation Details'!$A$18:$L$18, 0),FALSE), 'E2 Allocators'!$B$15:$W$361, MATCH('O5 Details by Class &amp; Accounts'!BC$18, 'E2 Allocators'!$B$15:$W$15, 0),FALSE)*$E104)</f>
        <v>0</v>
      </c>
      <c r="BD104" s="1334">
        <f>IF(ISERROR(VLOOKUP(VLOOKUP($A104, 'E4 TB Allocation Details'!$A$18:$L$217, MATCH("Misc ID", 'E4 TB Allocation Details'!$A$18:$L$18, 0),FALSE), 'E2 Allocators'!$B$15:$W$361, MATCH('O5 Details by Class &amp; Accounts'!BD$18, 'E2 Allocators'!$B$15:$W$15, 0),FALSE)*$E104), 0, VLOOKUP(VLOOKUP($A104, 'E4 TB Allocation Details'!$A$18:$L$217, MATCH("Misc ID", 'E4 TB Allocation Details'!$A$18:$L$18, 0),FALSE), 'E2 Allocators'!$B$15:$W$361, MATCH('O5 Details by Class &amp; Accounts'!BD$18, 'E2 Allocators'!$B$15:$W$15, 0),FALSE)*$E104)</f>
        <v>0</v>
      </c>
      <c r="BE104" s="1334">
        <f>IF(ISERROR(VLOOKUP(VLOOKUP($A104, 'E4 TB Allocation Details'!$A$18:$L$217, MATCH("Misc ID", 'E4 TB Allocation Details'!$A$18:$L$18, 0),FALSE), 'E2 Allocators'!$B$15:$W$361, MATCH('O5 Details by Class &amp; Accounts'!BE$18, 'E2 Allocators'!$B$15:$W$15, 0),FALSE)*$E104), 0, VLOOKUP(VLOOKUP($A104, 'E4 TB Allocation Details'!$A$18:$L$217, MATCH("Misc ID", 'E4 TB Allocation Details'!$A$18:$L$18, 0),FALSE), 'E2 Allocators'!$B$15:$W$361, MATCH('O5 Details by Class &amp; Accounts'!BE$18, 'E2 Allocators'!$B$15:$W$15, 0),FALSE)*$E104)</f>
        <v>0</v>
      </c>
      <c r="BF104" s="1334">
        <f>IF(ISERROR(VLOOKUP(VLOOKUP($A104, 'E4 TB Allocation Details'!$A$18:$L$217, MATCH("Misc ID", 'E4 TB Allocation Details'!$A$18:$L$18, 0),FALSE), 'E2 Allocators'!$B$15:$W$361, MATCH('O5 Details by Class &amp; Accounts'!BF$18, 'E2 Allocators'!$B$15:$W$15, 0),FALSE)*$E104), 0, VLOOKUP(VLOOKUP($A104, 'E4 TB Allocation Details'!$A$18:$L$217, MATCH("Misc ID", 'E4 TB Allocation Details'!$A$18:$L$18, 0),FALSE), 'E2 Allocators'!$B$15:$W$361, MATCH('O5 Details by Class &amp; Accounts'!BF$18, 'E2 Allocators'!$B$15:$W$15, 0),FALSE)*$E104)</f>
        <v>0</v>
      </c>
      <c r="BG104" s="1334">
        <f>IF(ISERROR(VLOOKUP(VLOOKUP($A104, 'E4 TB Allocation Details'!$A$18:$L$217, MATCH("Misc ID", 'E4 TB Allocation Details'!$A$18:$L$18, 0),FALSE), 'E2 Allocators'!$B$15:$W$361, MATCH('O5 Details by Class &amp; Accounts'!BG$18, 'E2 Allocators'!$B$15:$W$15, 0),FALSE)*$E104), 0, VLOOKUP(VLOOKUP($A104, 'E4 TB Allocation Details'!$A$18:$L$217, MATCH("Misc ID", 'E4 TB Allocation Details'!$A$18:$L$18, 0),FALSE), 'E2 Allocators'!$B$15:$W$361, MATCH('O5 Details by Class &amp; Accounts'!BG$18, 'E2 Allocators'!$B$15:$W$15, 0),FALSE)*$E104)</f>
        <v>0</v>
      </c>
      <c r="BH104" s="1334">
        <f>IF(ISERROR(VLOOKUP(VLOOKUP($A104, 'E4 TB Allocation Details'!$A$18:$L$217, MATCH("Misc ID", 'E4 TB Allocation Details'!$A$18:$L$18, 0),FALSE), 'E2 Allocators'!$B$15:$W$361, MATCH('O5 Details by Class &amp; Accounts'!BH$18, 'E2 Allocators'!$B$15:$W$15, 0),FALSE)*$E104), 0, VLOOKUP(VLOOKUP($A104, 'E4 TB Allocation Details'!$A$18:$L$217, MATCH("Misc ID", 'E4 TB Allocation Details'!$A$18:$L$18, 0),FALSE), 'E2 Allocators'!$B$15:$W$361, MATCH('O5 Details by Class &amp; Accounts'!BH$18, 'E2 Allocators'!$B$15:$W$15, 0),FALSE)*$E104)</f>
        <v>0</v>
      </c>
      <c r="BI104" s="1334">
        <f>IF(ISERROR(VLOOKUP(VLOOKUP($A104, 'E4 TB Allocation Details'!$A$18:$L$217, MATCH("Misc ID", 'E4 TB Allocation Details'!$A$18:$L$18, 0),FALSE), 'E2 Allocators'!$B$15:$W$361, MATCH('O5 Details by Class &amp; Accounts'!BI$18, 'E2 Allocators'!$B$15:$W$15, 0),FALSE)*$E104), 0, VLOOKUP(VLOOKUP($A104, 'E4 TB Allocation Details'!$A$18:$L$217, MATCH("Misc ID", 'E4 TB Allocation Details'!$A$18:$L$18, 0),FALSE), 'E2 Allocators'!$B$15:$W$361, MATCH('O5 Details by Class &amp; Accounts'!BI$18, 'E2 Allocators'!$B$15:$W$15, 0),FALSE)*$E104)</f>
        <v>0</v>
      </c>
      <c r="BJ104" s="1334">
        <f>IF(ISERROR(VLOOKUP(VLOOKUP($A104, 'E4 TB Allocation Details'!$A$18:$L$217, MATCH("Misc ID", 'E4 TB Allocation Details'!$A$18:$L$18, 0),FALSE), 'E2 Allocators'!$B$15:$W$361, MATCH('O5 Details by Class &amp; Accounts'!BJ$18, 'E2 Allocators'!$B$15:$W$15, 0),FALSE)*$E104), 0, VLOOKUP(VLOOKUP($A104, 'E4 TB Allocation Details'!$A$18:$L$217, MATCH("Misc ID", 'E4 TB Allocation Details'!$A$18:$L$18, 0),FALSE), 'E2 Allocators'!$B$15:$W$361, MATCH('O5 Details by Class &amp; Accounts'!BJ$18, 'E2 Allocators'!$B$15:$W$15, 0),FALSE)*$E104)</f>
        <v>0</v>
      </c>
      <c r="BK104" s="1334">
        <f>IF(ISERROR(VLOOKUP(VLOOKUP($A104, 'E4 TB Allocation Details'!$A$18:$L$217, MATCH("Misc ID", 'E4 TB Allocation Details'!$A$18:$L$18, 0),FALSE), 'E2 Allocators'!$B$15:$W$361, MATCH('O5 Details by Class &amp; Accounts'!BK$18, 'E2 Allocators'!$B$15:$W$15, 0),FALSE)*$E104), 0, VLOOKUP(VLOOKUP($A104, 'E4 TB Allocation Details'!$A$18:$L$217, MATCH("Misc ID", 'E4 TB Allocation Details'!$A$18:$L$18, 0),FALSE), 'E2 Allocators'!$B$15:$W$361, MATCH('O5 Details by Class &amp; Accounts'!BK$18, 'E2 Allocators'!$B$15:$W$15, 0),FALSE)*$E104)</f>
        <v>0</v>
      </c>
      <c r="BL104" s="1334">
        <f>IF(ISERROR(VLOOKUP(VLOOKUP($A104, 'E4 TB Allocation Details'!$A$18:$L$217, MATCH("Misc ID", 'E4 TB Allocation Details'!$A$18:$L$18, 0),FALSE), 'E2 Allocators'!$B$15:$W$361, MATCH('O5 Details by Class &amp; Accounts'!BL$18, 'E2 Allocators'!$B$15:$W$15, 0),FALSE)*$E104), 0, VLOOKUP(VLOOKUP($A104, 'E4 TB Allocation Details'!$A$18:$L$217, MATCH("Misc ID", 'E4 TB Allocation Details'!$A$18:$L$18, 0),FALSE), 'E2 Allocators'!$B$15:$W$361, MATCH('O5 Details by Class &amp; Accounts'!BL$18, 'E2 Allocators'!$B$15:$W$15, 0),FALSE)*$E104)</f>
        <v>0</v>
      </c>
      <c r="BM104" s="1334">
        <f>IF(ISERROR(VLOOKUP(VLOOKUP($A104, 'E4 TB Allocation Details'!$A$18:$L$217, MATCH("Misc ID", 'E4 TB Allocation Details'!$A$18:$L$18, 0),FALSE), 'E2 Allocators'!$B$15:$W$361, MATCH('O5 Details by Class &amp; Accounts'!BM$18, 'E2 Allocators'!$B$15:$W$15, 0),FALSE)*$E104), 0, VLOOKUP(VLOOKUP($A104, 'E4 TB Allocation Details'!$A$18:$L$217, MATCH("Misc ID", 'E4 TB Allocation Details'!$A$18:$L$18, 0),FALSE), 'E2 Allocators'!$B$15:$W$361, MATCH('O5 Details by Class &amp; Accounts'!BM$18, 'E2 Allocators'!$B$15:$W$15, 0),FALSE)*$E104)</f>
        <v>0</v>
      </c>
      <c r="BN104" s="1334">
        <f>IF(ISERROR(VLOOKUP(VLOOKUP($A104, 'E4 TB Allocation Details'!$A$18:$L$217, MATCH("Misc ID", 'E4 TB Allocation Details'!$A$18:$L$18, 0),FALSE), 'E2 Allocators'!$B$15:$W$361, MATCH('O5 Details by Class &amp; Accounts'!BN$18, 'E2 Allocators'!$B$15:$W$15, 0),FALSE)*$E104), 0, VLOOKUP(VLOOKUP($A104, 'E4 TB Allocation Details'!$A$18:$L$217, MATCH("Misc ID", 'E4 TB Allocation Details'!$A$18:$L$18, 0),FALSE), 'E2 Allocators'!$B$15:$W$361, MATCH('O5 Details by Class &amp; Accounts'!BN$18, 'E2 Allocators'!$B$15:$W$15, 0),FALSE)*$E104)</f>
        <v>0</v>
      </c>
      <c r="BO104" s="1334">
        <f>IF(ISERROR(VLOOKUP(VLOOKUP($A104, 'E4 TB Allocation Details'!$A$18:$L$217, MATCH("Misc ID", 'E4 TB Allocation Details'!$A$18:$L$18, 0),FALSE), 'E2 Allocators'!$B$15:$W$361, MATCH('O5 Details by Class &amp; Accounts'!BO$18, 'E2 Allocators'!$B$15:$W$15, 0),FALSE)*$E104), 0, VLOOKUP(VLOOKUP($A104, 'E4 TB Allocation Details'!$A$18:$L$217, MATCH("Misc ID", 'E4 TB Allocation Details'!$A$18:$L$18, 0),FALSE), 'E2 Allocators'!$B$15:$W$361, MATCH('O5 Details by Class &amp; Accounts'!BO$18, 'E2 Allocators'!$B$15:$W$15, 0),FALSE)*$E104)</f>
        <v>0</v>
      </c>
      <c r="BP104" s="1334">
        <f>IF(ISERROR(VLOOKUP(VLOOKUP($A104, 'E4 TB Allocation Details'!$A$18:$L$217, MATCH("Misc ID", 'E4 TB Allocation Details'!$A$18:$L$18, 0),FALSE), 'E2 Allocators'!$B$15:$W$361, MATCH('O5 Details by Class &amp; Accounts'!BP$18, 'E2 Allocators'!$B$15:$W$15, 0),FALSE)*$E104), 0, VLOOKUP(VLOOKUP($A104, 'E4 TB Allocation Details'!$A$18:$L$217, MATCH("Misc ID", 'E4 TB Allocation Details'!$A$18:$L$18, 0),FALSE), 'E2 Allocators'!$B$15:$W$361, MATCH('O5 Details by Class &amp; Accounts'!BP$18, 'E2 Allocators'!$B$15:$W$15, 0),FALSE)*$E104)</f>
        <v>0</v>
      </c>
      <c r="BQ104" s="1334">
        <f>IF(ISERROR(VLOOKUP(VLOOKUP($A104, 'E4 TB Allocation Details'!$A$18:$L$217, MATCH("Misc ID", 'E4 TB Allocation Details'!$A$18:$L$18, 0),FALSE), 'E2 Allocators'!$B$15:$W$361, MATCH('O5 Details by Class &amp; Accounts'!BQ$18, 'E2 Allocators'!$B$15:$W$15, 0),FALSE)*$E104), 0, VLOOKUP(VLOOKUP($A104, 'E4 TB Allocation Details'!$A$18:$L$217, MATCH("Misc ID", 'E4 TB Allocation Details'!$A$18:$L$18, 0),FALSE), 'E2 Allocators'!$B$15:$W$361, MATCH('O5 Details by Class &amp; Accounts'!BQ$18, 'E2 Allocators'!$B$15:$W$15, 0),FALSE)*$E104)</f>
        <v>0</v>
      </c>
      <c r="BR104" s="1334">
        <f>IF(ISERROR(VLOOKUP(VLOOKUP($A104, 'E4 TB Allocation Details'!$A$18:$L$217, MATCH("Misc ID", 'E4 TB Allocation Details'!$A$18:$L$18, 0),FALSE), 'E2 Allocators'!$B$15:$W$361, MATCH('O5 Details by Class &amp; Accounts'!BR$18, 'E2 Allocators'!$B$15:$W$15, 0),FALSE)*$E104), 0, VLOOKUP(VLOOKUP($A104, 'E4 TB Allocation Details'!$A$18:$L$217, MATCH("Misc ID", 'E4 TB Allocation Details'!$A$18:$L$18, 0),FALSE), 'E2 Allocators'!$B$15:$W$361, MATCH('O5 Details by Class &amp; Accounts'!BR$18, 'E2 Allocators'!$B$15:$W$15, 0),FALSE)*$E104)</f>
        <v>0</v>
      </c>
      <c r="BS104" s="1334">
        <f t="shared" si="23"/>
        <v>0</v>
      </c>
      <c r="BT104" s="1334">
        <f>IF(ISERROR(VLOOKUP(VLOOKUP($A104, 'E4 TB Allocation Details'!$A$18:$L$217, MATCH("A &amp; G ID", 'E4 TB Allocation Details'!$A$18:$L$18, 0),FALSE), 'E2 Allocators'!$B$15:$W$361, MATCH('O5 Details by Class &amp; Accounts'!BT$18, 'E2 Allocators'!$B$15:$W$15, 0),FALSE)*$E104), 0, VLOOKUP(VLOOKUP($A104, 'E4 TB Allocation Details'!$A$18:$L$217, MATCH("A &amp; G ID", 'E4 TB Allocation Details'!$A$18:$L$18, 0),FALSE), 'E2 Allocators'!$B$15:$W$361, MATCH('O5 Details by Class &amp; Accounts'!BT$18, 'E2 Allocators'!$B$15:$W$15, 0),FALSE)*$E104)</f>
        <v>0</v>
      </c>
      <c r="BU104" s="1334">
        <f>IF(ISERROR(VLOOKUP(VLOOKUP($A104, 'E4 TB Allocation Details'!$A$18:$L$217, MATCH("A &amp; G ID", 'E4 TB Allocation Details'!$A$18:$L$18, 0),FALSE), 'E2 Allocators'!$B$15:$W$361, MATCH('O5 Details by Class &amp; Accounts'!BU$18, 'E2 Allocators'!$B$15:$W$15, 0),FALSE)*$E104), 0, VLOOKUP(VLOOKUP($A104, 'E4 TB Allocation Details'!$A$18:$L$217, MATCH("A &amp; G ID", 'E4 TB Allocation Details'!$A$18:$L$18, 0),FALSE), 'E2 Allocators'!$B$15:$W$361, MATCH('O5 Details by Class &amp; Accounts'!BU$18, 'E2 Allocators'!$B$15:$W$15, 0),FALSE)*$E104)</f>
        <v>0</v>
      </c>
      <c r="BV104" s="1334">
        <f>IF(ISERROR(VLOOKUP(VLOOKUP($A104, 'E4 TB Allocation Details'!$A$18:$L$217, MATCH("A &amp; G ID", 'E4 TB Allocation Details'!$A$18:$L$18, 0),FALSE), 'E2 Allocators'!$B$15:$W$361, MATCH('O5 Details by Class &amp; Accounts'!BV$18, 'E2 Allocators'!$B$15:$W$15, 0),FALSE)*$E104), 0, VLOOKUP(VLOOKUP($A104, 'E4 TB Allocation Details'!$A$18:$L$217, MATCH("A &amp; G ID", 'E4 TB Allocation Details'!$A$18:$L$18, 0),FALSE), 'E2 Allocators'!$B$15:$W$361, MATCH('O5 Details by Class &amp; Accounts'!BV$18, 'E2 Allocators'!$B$15:$W$15, 0),FALSE)*$E104)</f>
        <v>0</v>
      </c>
      <c r="BW104" s="1334">
        <f>IF(ISERROR(VLOOKUP(VLOOKUP($A104, 'E4 TB Allocation Details'!$A$18:$L$217, MATCH("A &amp; G ID", 'E4 TB Allocation Details'!$A$18:$L$18, 0),FALSE), 'E2 Allocators'!$B$15:$W$361, MATCH('O5 Details by Class &amp; Accounts'!BW$18, 'E2 Allocators'!$B$15:$W$15, 0),FALSE)*$E104), 0, VLOOKUP(VLOOKUP($A104, 'E4 TB Allocation Details'!$A$18:$L$217, MATCH("A &amp; G ID", 'E4 TB Allocation Details'!$A$18:$L$18, 0),FALSE), 'E2 Allocators'!$B$15:$W$361, MATCH('O5 Details by Class &amp; Accounts'!BW$18, 'E2 Allocators'!$B$15:$W$15, 0),FALSE)*$E104)</f>
        <v>0</v>
      </c>
      <c r="BX104" s="1334">
        <f>IF(ISERROR(VLOOKUP(VLOOKUP($A104, 'E4 TB Allocation Details'!$A$18:$L$217, MATCH("A &amp; G ID", 'E4 TB Allocation Details'!$A$18:$L$18, 0),FALSE), 'E2 Allocators'!$B$15:$W$361, MATCH('O5 Details by Class &amp; Accounts'!BX$18, 'E2 Allocators'!$B$15:$W$15, 0),FALSE)*$E104), 0, VLOOKUP(VLOOKUP($A104, 'E4 TB Allocation Details'!$A$18:$L$217, MATCH("A &amp; G ID", 'E4 TB Allocation Details'!$A$18:$L$18, 0),FALSE), 'E2 Allocators'!$B$15:$W$361, MATCH('O5 Details by Class &amp; Accounts'!BX$18, 'E2 Allocators'!$B$15:$W$15, 0),FALSE)*$E104)</f>
        <v>0</v>
      </c>
      <c r="BY104" s="1334">
        <f>IF(ISERROR(VLOOKUP(VLOOKUP($A104, 'E4 TB Allocation Details'!$A$18:$L$217, MATCH("A &amp; G ID", 'E4 TB Allocation Details'!$A$18:$L$18, 0),FALSE), 'E2 Allocators'!$B$15:$W$361, MATCH('O5 Details by Class &amp; Accounts'!BY$18, 'E2 Allocators'!$B$15:$W$15, 0),FALSE)*$E104), 0, VLOOKUP(VLOOKUP($A104, 'E4 TB Allocation Details'!$A$18:$L$217, MATCH("A &amp; G ID", 'E4 TB Allocation Details'!$A$18:$L$18, 0),FALSE), 'E2 Allocators'!$B$15:$W$361, MATCH('O5 Details by Class &amp; Accounts'!BY$18, 'E2 Allocators'!$B$15:$W$15, 0),FALSE)*$E104)</f>
        <v>0</v>
      </c>
      <c r="BZ104" s="1334">
        <f>IF(ISERROR(VLOOKUP(VLOOKUP($A104, 'E4 TB Allocation Details'!$A$18:$L$217, MATCH("A &amp; G ID", 'E4 TB Allocation Details'!$A$18:$L$18, 0),FALSE), 'E2 Allocators'!$B$15:$W$361, MATCH('O5 Details by Class &amp; Accounts'!BZ$18, 'E2 Allocators'!$B$15:$W$15, 0),FALSE)*$E104), 0, VLOOKUP(VLOOKUP($A104, 'E4 TB Allocation Details'!$A$18:$L$217, MATCH("A &amp; G ID", 'E4 TB Allocation Details'!$A$18:$L$18, 0),FALSE), 'E2 Allocators'!$B$15:$W$361, MATCH('O5 Details by Class &amp; Accounts'!BZ$18, 'E2 Allocators'!$B$15:$W$15, 0),FALSE)*$E104)</f>
        <v>0</v>
      </c>
      <c r="CA104" s="1334">
        <f>IF(ISERROR(VLOOKUP(VLOOKUP($A104, 'E4 TB Allocation Details'!$A$18:$L$217, MATCH("A &amp; G ID", 'E4 TB Allocation Details'!$A$18:$L$18, 0),FALSE), 'E2 Allocators'!$B$15:$W$361, MATCH('O5 Details by Class &amp; Accounts'!CA$18, 'E2 Allocators'!$B$15:$W$15, 0),FALSE)*$E104), 0, VLOOKUP(VLOOKUP($A104, 'E4 TB Allocation Details'!$A$18:$L$217, MATCH("A &amp; G ID", 'E4 TB Allocation Details'!$A$18:$L$18, 0),FALSE), 'E2 Allocators'!$B$15:$W$361, MATCH('O5 Details by Class &amp; Accounts'!CA$18, 'E2 Allocators'!$B$15:$W$15, 0),FALSE)*$E104)</f>
        <v>0</v>
      </c>
      <c r="CB104" s="1334">
        <f>IF(ISERROR(VLOOKUP(VLOOKUP($A104, 'E4 TB Allocation Details'!$A$18:$L$217, MATCH("A &amp; G ID", 'E4 TB Allocation Details'!$A$18:$L$18, 0),FALSE), 'E2 Allocators'!$B$15:$W$361, MATCH('O5 Details by Class &amp; Accounts'!CB$18, 'E2 Allocators'!$B$15:$W$15, 0),FALSE)*$E104), 0, VLOOKUP(VLOOKUP($A104, 'E4 TB Allocation Details'!$A$18:$L$217, MATCH("A &amp; G ID", 'E4 TB Allocation Details'!$A$18:$L$18, 0),FALSE), 'E2 Allocators'!$B$15:$W$361, MATCH('O5 Details by Class &amp; Accounts'!CB$18, 'E2 Allocators'!$B$15:$W$15, 0),FALSE)*$E104)</f>
        <v>0</v>
      </c>
      <c r="CC104" s="1334">
        <f>IF(ISERROR(VLOOKUP(VLOOKUP($A104, 'E4 TB Allocation Details'!$A$18:$L$217, MATCH("A &amp; G ID", 'E4 TB Allocation Details'!$A$18:$L$18, 0),FALSE), 'E2 Allocators'!$B$15:$W$361, MATCH('O5 Details by Class &amp; Accounts'!CC$18, 'E2 Allocators'!$B$15:$W$15, 0),FALSE)*$E104), 0, VLOOKUP(VLOOKUP($A104, 'E4 TB Allocation Details'!$A$18:$L$217, MATCH("A &amp; G ID", 'E4 TB Allocation Details'!$A$18:$L$18, 0),FALSE), 'E2 Allocators'!$B$15:$W$361, MATCH('O5 Details by Class &amp; Accounts'!CC$18, 'E2 Allocators'!$B$15:$W$15, 0),FALSE)*$E104)</f>
        <v>0</v>
      </c>
      <c r="CD104" s="1334">
        <f>IF(ISERROR(VLOOKUP(VLOOKUP($A104, 'E4 TB Allocation Details'!$A$18:$L$217, MATCH("A &amp; G ID", 'E4 TB Allocation Details'!$A$18:$L$18, 0),FALSE), 'E2 Allocators'!$B$15:$W$361, MATCH('O5 Details by Class &amp; Accounts'!CD$18, 'E2 Allocators'!$B$15:$W$15, 0),FALSE)*$E104), 0, VLOOKUP(VLOOKUP($A104, 'E4 TB Allocation Details'!$A$18:$L$217, MATCH("A &amp; G ID", 'E4 TB Allocation Details'!$A$18:$L$18, 0),FALSE), 'E2 Allocators'!$B$15:$W$361, MATCH('O5 Details by Class &amp; Accounts'!CD$18, 'E2 Allocators'!$B$15:$W$15, 0),FALSE)*$E104)</f>
        <v>0</v>
      </c>
      <c r="CE104" s="1334">
        <f>IF(ISERROR(VLOOKUP(VLOOKUP($A104, 'E4 TB Allocation Details'!$A$18:$L$217, MATCH("A &amp; G ID", 'E4 TB Allocation Details'!$A$18:$L$18, 0),FALSE), 'E2 Allocators'!$B$15:$W$361, MATCH('O5 Details by Class &amp; Accounts'!CE$18, 'E2 Allocators'!$B$15:$W$15, 0),FALSE)*$E104), 0, VLOOKUP(VLOOKUP($A104, 'E4 TB Allocation Details'!$A$18:$L$217, MATCH("A &amp; G ID", 'E4 TB Allocation Details'!$A$18:$L$18, 0),FALSE), 'E2 Allocators'!$B$15:$W$361, MATCH('O5 Details by Class &amp; Accounts'!CE$18, 'E2 Allocators'!$B$15:$W$15, 0),FALSE)*$E104)</f>
        <v>0</v>
      </c>
      <c r="CF104" s="1334">
        <f>IF(ISERROR(VLOOKUP(VLOOKUP($A104, 'E4 TB Allocation Details'!$A$18:$L$217, MATCH("A &amp; G ID", 'E4 TB Allocation Details'!$A$18:$L$18, 0),FALSE), 'E2 Allocators'!$B$15:$W$361, MATCH('O5 Details by Class &amp; Accounts'!CF$18, 'E2 Allocators'!$B$15:$W$15, 0),FALSE)*$E104), 0, VLOOKUP(VLOOKUP($A104, 'E4 TB Allocation Details'!$A$18:$L$217, MATCH("A &amp; G ID", 'E4 TB Allocation Details'!$A$18:$L$18, 0),FALSE), 'E2 Allocators'!$B$15:$W$361, MATCH('O5 Details by Class &amp; Accounts'!CF$18, 'E2 Allocators'!$B$15:$W$15, 0),FALSE)*$E104)</f>
        <v>0</v>
      </c>
      <c r="CG104" s="1334">
        <f>IF(ISERROR(VLOOKUP(VLOOKUP($A104, 'E4 TB Allocation Details'!$A$18:$L$217, MATCH("A &amp; G ID", 'E4 TB Allocation Details'!$A$18:$L$18, 0),FALSE), 'E2 Allocators'!$B$15:$W$361, MATCH('O5 Details by Class &amp; Accounts'!CG$18, 'E2 Allocators'!$B$15:$W$15, 0),FALSE)*$E104), 0, VLOOKUP(VLOOKUP($A104, 'E4 TB Allocation Details'!$A$18:$L$217, MATCH("A &amp; G ID", 'E4 TB Allocation Details'!$A$18:$L$18, 0),FALSE), 'E2 Allocators'!$B$15:$W$361, MATCH('O5 Details by Class &amp; Accounts'!CG$18, 'E2 Allocators'!$B$15:$W$15, 0),FALSE)*$E104)</f>
        <v>0</v>
      </c>
      <c r="CH104" s="1334">
        <f>IF(ISERROR(VLOOKUP(VLOOKUP($A104, 'E4 TB Allocation Details'!$A$18:$L$217, MATCH("A &amp; G ID", 'E4 TB Allocation Details'!$A$18:$L$18, 0),FALSE), 'E2 Allocators'!$B$15:$W$361, MATCH('O5 Details by Class &amp; Accounts'!CH$18, 'E2 Allocators'!$B$15:$W$15, 0),FALSE)*$E104), 0, VLOOKUP(VLOOKUP($A104, 'E4 TB Allocation Details'!$A$18:$L$217, MATCH("A &amp; G ID", 'E4 TB Allocation Details'!$A$18:$L$18, 0),FALSE), 'E2 Allocators'!$B$15:$W$361, MATCH('O5 Details by Class &amp; Accounts'!CH$18, 'E2 Allocators'!$B$15:$W$15, 0),FALSE)*$E104)</f>
        <v>0</v>
      </c>
      <c r="CI104" s="1334">
        <f>IF(ISERROR(VLOOKUP(VLOOKUP($A104, 'E4 TB Allocation Details'!$A$18:$L$217, MATCH("A &amp; G ID", 'E4 TB Allocation Details'!$A$18:$L$18, 0),FALSE), 'E2 Allocators'!$B$15:$W$361, MATCH('O5 Details by Class &amp; Accounts'!CI$18, 'E2 Allocators'!$B$15:$W$15, 0),FALSE)*$E104), 0, VLOOKUP(VLOOKUP($A104, 'E4 TB Allocation Details'!$A$18:$L$217, MATCH("A &amp; G ID", 'E4 TB Allocation Details'!$A$18:$L$18, 0),FALSE), 'E2 Allocators'!$B$15:$W$361, MATCH('O5 Details by Class &amp; Accounts'!CI$18, 'E2 Allocators'!$B$15:$W$15, 0),FALSE)*$E104)</f>
        <v>0</v>
      </c>
      <c r="CJ104" s="1334">
        <f>IF(ISERROR(VLOOKUP(VLOOKUP($A104, 'E4 TB Allocation Details'!$A$18:$L$217, MATCH("A &amp; G ID", 'E4 TB Allocation Details'!$A$18:$L$18, 0),FALSE), 'E2 Allocators'!$B$15:$W$361, MATCH('O5 Details by Class &amp; Accounts'!CJ$18, 'E2 Allocators'!$B$15:$W$15, 0),FALSE)*$E104), 0, VLOOKUP(VLOOKUP($A104, 'E4 TB Allocation Details'!$A$18:$L$217, MATCH("A &amp; G ID", 'E4 TB Allocation Details'!$A$18:$L$18, 0),FALSE), 'E2 Allocators'!$B$15:$W$361, MATCH('O5 Details by Class &amp; Accounts'!CJ$18, 'E2 Allocators'!$B$15:$W$15, 0),FALSE)*$E104)</f>
        <v>0</v>
      </c>
      <c r="CK104" s="1334">
        <f>IF(ISERROR(VLOOKUP(VLOOKUP($A104, 'E4 TB Allocation Details'!$A$18:$L$217, MATCH("A &amp; G ID", 'E4 TB Allocation Details'!$A$18:$L$18, 0),FALSE), 'E2 Allocators'!$B$15:$W$361, MATCH('O5 Details by Class &amp; Accounts'!CK$18, 'E2 Allocators'!$B$15:$W$15, 0),FALSE)*$E104), 0, VLOOKUP(VLOOKUP($A104, 'E4 TB Allocation Details'!$A$18:$L$217, MATCH("A &amp; G ID", 'E4 TB Allocation Details'!$A$18:$L$18, 0),FALSE), 'E2 Allocators'!$B$15:$W$361, MATCH('O5 Details by Class &amp; Accounts'!CK$18, 'E2 Allocators'!$B$15:$W$15, 0),FALSE)*$E104)</f>
        <v>0</v>
      </c>
      <c r="CL104" s="1334">
        <f>IF(ISERROR(VLOOKUP(VLOOKUP($A104, 'E4 TB Allocation Details'!$A$18:$L$217, MATCH("A &amp; G ID", 'E4 TB Allocation Details'!$A$18:$L$18, 0),FALSE), 'E2 Allocators'!$B$15:$W$361, MATCH('O5 Details by Class &amp; Accounts'!CL$18, 'E2 Allocators'!$B$15:$W$15, 0),FALSE)*$E104), 0, VLOOKUP(VLOOKUP($A104, 'E4 TB Allocation Details'!$A$18:$L$217, MATCH("A &amp; G ID", 'E4 TB Allocation Details'!$A$18:$L$18, 0),FALSE), 'E2 Allocators'!$B$15:$W$361, MATCH('O5 Details by Class &amp; Accounts'!CL$18, 'E2 Allocators'!$B$15:$W$15, 0),FALSE)*$E104)</f>
        <v>0</v>
      </c>
      <c r="CM104" s="1334">
        <f>IF(ISERROR(VLOOKUP(VLOOKUP($A104, 'E4 TB Allocation Details'!$A$18:$L$217, MATCH("A &amp; G ID", 'E4 TB Allocation Details'!$A$18:$L$18, 0),FALSE), 'E2 Allocators'!$B$15:$W$361, MATCH('O5 Details by Class &amp; Accounts'!CM$18, 'E2 Allocators'!$B$15:$W$15, 0),FALSE)*$E104), 0, VLOOKUP(VLOOKUP($A104, 'E4 TB Allocation Details'!$A$18:$L$217, MATCH("A &amp; G ID", 'E4 TB Allocation Details'!$A$18:$L$18, 0),FALSE), 'E2 Allocators'!$B$15:$W$361, MATCH('O5 Details by Class &amp; Accounts'!CM$18, 'E2 Allocators'!$B$15:$W$15, 0),FALSE)*$E104)</f>
        <v>0</v>
      </c>
      <c r="CN104" s="1334">
        <f t="shared" si="24"/>
        <v>0</v>
      </c>
      <c r="CO104" s="1670">
        <f t="shared" si="25"/>
        <v>0</v>
      </c>
      <c r="CQ104" s="1926" t="s">
        <v>1271</v>
      </c>
    </row>
    <row r="105" spans="1:95" s="64" customFormat="1" ht="12.75" x14ac:dyDescent="0.2">
      <c r="A105" s="1105">
        <v>4325</v>
      </c>
      <c r="B105" s="1106" t="s">
        <v>1485</v>
      </c>
      <c r="C105" s="1667">
        <f>IF(ISERROR(VLOOKUP($A105,'I3 TB Data'!$A$20:$H$465,MATCH('O5 Details by Class &amp; Accounts'!$C$18, 'I3 TB Data'!$A$20:$H$20,0),0)), 0, VLOOKUP($A105,'I3 TB Data'!$A$20:$H$465,MATCH('O5 Details by Class &amp; Accounts'!$C$18,'I3 TB Data'!$A$20:$H$20,0),0))</f>
        <v>-641026</v>
      </c>
      <c r="D105" s="1668"/>
      <c r="E105" s="1667">
        <f t="shared" si="17"/>
        <v>-641026</v>
      </c>
      <c r="F105" s="1669">
        <f>IF(ISERROR(VLOOKUP($A105, 'E1 Categorization'!A33:E123, MATCH("Customer Component", 'E1 Categorization'!$A$33:$E$33,0), 0)), 0, IF(VLOOKUP($A105, 'E1 Categorization'!A33:E123, MATCH("Customer Component", 'E1 Categorization'!$A$33:$E$33,0), 0)=0, 'O5 Details by Class &amp; Accounts'!$E105, IF(AND(VLOOKUP($A105, 'E1 Categorization'!A33:E123, MATCH("Customer Component", 'E1 Categorization'!$A$33:$E$33,0), 0) &gt;0, VLOOKUP($A105, 'E1 Categorization'!A33:E123, MATCH("Customer Component", 'E1 Categorization'!$A$33:$E$33,0), 0)&lt;1), 'O5 Details by Class &amp; Accounts'!$E105*(1-VLOOKUP($A105, 'E1 Categorization'!A33:E123, MATCH("Customer Component", 'E1 Categorization'!$A$33:$E$33,0), 0)), 0)))</f>
        <v>0</v>
      </c>
      <c r="G105" s="1669">
        <f>IF(ISERROR(VLOOKUP($A105, 'E1 Categorization'!A33:E123, MATCH("Customer Component", 'E1 Categorization'!$A$33:$E$33,0), 0)),0, IF(VLOOKUP($A105, 'E1 Categorization'!A33:E123, MATCH("Customer Component", 'E1 Categorization'!$A$33:$E$33,0), 0)=0, 0, IF(AND(VLOOKUP($A105, 'E1 Categorization'!A33:E123, MATCH("Customer Component", 'E1 Categorization'!$A$33:$E$33,0), 0) &gt;0, VLOOKUP($A105, 'E1 Categorization'!A33:E123, MATCH("Customer Component", 'E1 Categorization'!$A$33:$E$33,0), 0)&lt;1), 'O5 Details by Class &amp; Accounts'!$E105*(VLOOKUP($A105, 'E1 Categorization'!A33:E123, MATCH("Customer Component", 'E1 Categorization'!$A$33:$E$33,0), 0)), 'O5 Details by Class &amp; Accounts'!$E105)))</f>
        <v>0</v>
      </c>
      <c r="H105" s="1334">
        <f t="shared" si="20"/>
        <v>0</v>
      </c>
      <c r="I105" s="1334">
        <f>IF(ISERROR(VLOOKUP(VLOOKUP($A105, 'E4 TB Allocation Details'!$A$18:$L$217, MATCH("Demand ID", 'E4 TB Allocation Details'!$A$18:$L$18, 0),FALSE), 'E2 Allocators'!$B$15:$W$361, MATCH('O5 Details by Class &amp; Accounts'!I$18, 'E2 Allocators'!$B$15:$W$15, 0),FALSE)*$F105), 0, VLOOKUP(VLOOKUP($A105, 'E4 TB Allocation Details'!$A$18:$L$217, MATCH("Demand ID", 'E4 TB Allocation Details'!$A$18:$L$18, 0),FALSE), 'E2 Allocators'!$B$15:$W$361, MATCH('O5 Details by Class &amp; Accounts'!I$18, 'E2 Allocators'!$B$15:$W$15, 0),FALSE)*$F105)</f>
        <v>0</v>
      </c>
      <c r="J105" s="1334">
        <f>IF(ISERROR(VLOOKUP(VLOOKUP($A105, 'E4 TB Allocation Details'!$A$18:$L$217, MATCH("Demand ID", 'E4 TB Allocation Details'!$A$18:$L$18, 0),FALSE), 'E2 Allocators'!$B$15:$W$361, MATCH('O5 Details by Class &amp; Accounts'!J$18, 'E2 Allocators'!$B$15:$W$15, 0),FALSE)*$F105), 0, VLOOKUP(VLOOKUP($A105, 'E4 TB Allocation Details'!$A$18:$L$217, MATCH("Demand ID", 'E4 TB Allocation Details'!$A$18:$L$18, 0),FALSE), 'E2 Allocators'!$B$15:$W$361, MATCH('O5 Details by Class &amp; Accounts'!J$18, 'E2 Allocators'!$B$15:$W$15, 0),FALSE)*$F105)</f>
        <v>0</v>
      </c>
      <c r="K105" s="1334">
        <f>IF(ISERROR(VLOOKUP(VLOOKUP($A105, 'E4 TB Allocation Details'!$A$18:$L$217, MATCH("Demand ID", 'E4 TB Allocation Details'!$A$18:$L$18, 0),FALSE), 'E2 Allocators'!$B$15:$W$361, MATCH('O5 Details by Class &amp; Accounts'!K$18, 'E2 Allocators'!$B$15:$W$15, 0),FALSE)*$F105), 0, VLOOKUP(VLOOKUP($A105, 'E4 TB Allocation Details'!$A$18:$L$217, MATCH("Demand ID", 'E4 TB Allocation Details'!$A$18:$L$18, 0),FALSE), 'E2 Allocators'!$B$15:$W$361, MATCH('O5 Details by Class &amp; Accounts'!K$18, 'E2 Allocators'!$B$15:$W$15, 0),FALSE)*$F105)</f>
        <v>0</v>
      </c>
      <c r="L105" s="1334">
        <f>IF(ISERROR(VLOOKUP(VLOOKUP($A105, 'E4 TB Allocation Details'!$A$18:$L$217, MATCH("Demand ID", 'E4 TB Allocation Details'!$A$18:$L$18, 0),FALSE), 'E2 Allocators'!$B$15:$W$361, MATCH('O5 Details by Class &amp; Accounts'!L$18, 'E2 Allocators'!$B$15:$W$15, 0),FALSE)*$F105), 0, VLOOKUP(VLOOKUP($A105, 'E4 TB Allocation Details'!$A$18:$L$217, MATCH("Demand ID", 'E4 TB Allocation Details'!$A$18:$L$18, 0),FALSE), 'E2 Allocators'!$B$15:$W$361, MATCH('O5 Details by Class &amp; Accounts'!L$18, 'E2 Allocators'!$B$15:$W$15, 0),FALSE)*$F105)</f>
        <v>0</v>
      </c>
      <c r="M105" s="1334">
        <f>IF(ISERROR(VLOOKUP(VLOOKUP($A105, 'E4 TB Allocation Details'!$A$18:$L$217, MATCH("Demand ID", 'E4 TB Allocation Details'!$A$18:$L$18, 0),FALSE), 'E2 Allocators'!$B$15:$W$361, MATCH('O5 Details by Class &amp; Accounts'!M$18, 'E2 Allocators'!$B$15:$W$15, 0),FALSE)*$F105), 0, VLOOKUP(VLOOKUP($A105, 'E4 TB Allocation Details'!$A$18:$L$217, MATCH("Demand ID", 'E4 TB Allocation Details'!$A$18:$L$18, 0),FALSE), 'E2 Allocators'!$B$15:$W$361, MATCH('O5 Details by Class &amp; Accounts'!M$18, 'E2 Allocators'!$B$15:$W$15, 0),FALSE)*$F105)</f>
        <v>0</v>
      </c>
      <c r="N105" s="1334">
        <f>IF(ISERROR(VLOOKUP(VLOOKUP($A105, 'E4 TB Allocation Details'!$A$18:$L$217, MATCH("Demand ID", 'E4 TB Allocation Details'!$A$18:$L$18, 0),FALSE), 'E2 Allocators'!$B$15:$W$361, MATCH('O5 Details by Class &amp; Accounts'!N$18, 'E2 Allocators'!$B$15:$W$15, 0),FALSE)*$F105), 0, VLOOKUP(VLOOKUP($A105, 'E4 TB Allocation Details'!$A$18:$L$217, MATCH("Demand ID", 'E4 TB Allocation Details'!$A$18:$L$18, 0),FALSE), 'E2 Allocators'!$B$15:$W$361, MATCH('O5 Details by Class &amp; Accounts'!N$18, 'E2 Allocators'!$B$15:$W$15, 0),FALSE)*$F105)</f>
        <v>0</v>
      </c>
      <c r="O105" s="1334">
        <f>IF(ISERROR(VLOOKUP(VLOOKUP($A105, 'E4 TB Allocation Details'!$A$18:$L$217, MATCH("Demand ID", 'E4 TB Allocation Details'!$A$18:$L$18, 0),FALSE), 'E2 Allocators'!$B$15:$W$361, MATCH('O5 Details by Class &amp; Accounts'!O$18, 'E2 Allocators'!$B$15:$W$15, 0),FALSE)*$F105), 0, VLOOKUP(VLOOKUP($A105, 'E4 TB Allocation Details'!$A$18:$L$217, MATCH("Demand ID", 'E4 TB Allocation Details'!$A$18:$L$18, 0),FALSE), 'E2 Allocators'!$B$15:$W$361, MATCH('O5 Details by Class &amp; Accounts'!O$18, 'E2 Allocators'!$B$15:$W$15, 0),FALSE)*$F105)</f>
        <v>0</v>
      </c>
      <c r="P105" s="1334">
        <f>IF(ISERROR(VLOOKUP(VLOOKUP($A105, 'E4 TB Allocation Details'!$A$18:$L$217, MATCH("Demand ID", 'E4 TB Allocation Details'!$A$18:$L$18, 0),FALSE), 'E2 Allocators'!$B$15:$W$361, MATCH('O5 Details by Class &amp; Accounts'!P$18, 'E2 Allocators'!$B$15:$W$15, 0),FALSE)*$F105), 0, VLOOKUP(VLOOKUP($A105, 'E4 TB Allocation Details'!$A$18:$L$217, MATCH("Demand ID", 'E4 TB Allocation Details'!$A$18:$L$18, 0),FALSE), 'E2 Allocators'!$B$15:$W$361, MATCH('O5 Details by Class &amp; Accounts'!P$18, 'E2 Allocators'!$B$15:$W$15, 0),FALSE)*$F105)</f>
        <v>0</v>
      </c>
      <c r="Q105" s="1334">
        <f>IF(ISERROR(VLOOKUP(VLOOKUP($A105, 'E4 TB Allocation Details'!$A$18:$L$217, MATCH("Demand ID", 'E4 TB Allocation Details'!$A$18:$L$18, 0),FALSE), 'E2 Allocators'!$B$15:$W$361, MATCH('O5 Details by Class &amp; Accounts'!Q$18, 'E2 Allocators'!$B$15:$W$15, 0),FALSE)*$F105), 0, VLOOKUP(VLOOKUP($A105, 'E4 TB Allocation Details'!$A$18:$L$217, MATCH("Demand ID", 'E4 TB Allocation Details'!$A$18:$L$18, 0),FALSE), 'E2 Allocators'!$B$15:$W$361, MATCH('O5 Details by Class &amp; Accounts'!Q$18, 'E2 Allocators'!$B$15:$W$15, 0),FALSE)*$F105)</f>
        <v>0</v>
      </c>
      <c r="R105" s="1334">
        <f>IF(ISERROR(VLOOKUP(VLOOKUP($A105, 'E4 TB Allocation Details'!$A$18:$L$217, MATCH("Demand ID", 'E4 TB Allocation Details'!$A$18:$L$18, 0),FALSE), 'E2 Allocators'!$B$15:$W$361, MATCH('O5 Details by Class &amp; Accounts'!R$18, 'E2 Allocators'!$B$15:$W$15, 0),FALSE)*$F105), 0, VLOOKUP(VLOOKUP($A105, 'E4 TB Allocation Details'!$A$18:$L$217, MATCH("Demand ID", 'E4 TB Allocation Details'!$A$18:$L$18, 0),FALSE), 'E2 Allocators'!$B$15:$W$361, MATCH('O5 Details by Class &amp; Accounts'!R$18, 'E2 Allocators'!$B$15:$W$15, 0),FALSE)*$F105)</f>
        <v>0</v>
      </c>
      <c r="S105" s="1334">
        <f>IF(ISERROR(VLOOKUP(VLOOKUP($A105, 'E4 TB Allocation Details'!$A$18:$L$217, MATCH("Demand ID", 'E4 TB Allocation Details'!$A$18:$L$18, 0),FALSE), 'E2 Allocators'!$B$15:$W$361, MATCH('O5 Details by Class &amp; Accounts'!S$18, 'E2 Allocators'!$B$15:$W$15, 0),FALSE)*$F105), 0, VLOOKUP(VLOOKUP($A105, 'E4 TB Allocation Details'!$A$18:$L$217, MATCH("Demand ID", 'E4 TB Allocation Details'!$A$18:$L$18, 0),FALSE), 'E2 Allocators'!$B$15:$W$361, MATCH('O5 Details by Class &amp; Accounts'!S$18, 'E2 Allocators'!$B$15:$W$15, 0),FALSE)*$F105)</f>
        <v>0</v>
      </c>
      <c r="T105" s="1334">
        <f>IF(ISERROR(VLOOKUP(VLOOKUP($A105, 'E4 TB Allocation Details'!$A$18:$L$217, MATCH("Demand ID", 'E4 TB Allocation Details'!$A$18:$L$18, 0),FALSE), 'E2 Allocators'!$B$15:$W$361, MATCH('O5 Details by Class &amp; Accounts'!T$18, 'E2 Allocators'!$B$15:$W$15, 0),FALSE)*$F105), 0, VLOOKUP(VLOOKUP($A105, 'E4 TB Allocation Details'!$A$18:$L$217, MATCH("Demand ID", 'E4 TB Allocation Details'!$A$18:$L$18, 0),FALSE), 'E2 Allocators'!$B$15:$W$361, MATCH('O5 Details by Class &amp; Accounts'!T$18, 'E2 Allocators'!$B$15:$W$15, 0),FALSE)*$F105)</f>
        <v>0</v>
      </c>
      <c r="U105" s="1334">
        <f>IF(ISERROR(VLOOKUP(VLOOKUP($A105, 'E4 TB Allocation Details'!$A$18:$L$217, MATCH("Demand ID", 'E4 TB Allocation Details'!$A$18:$L$18, 0),FALSE), 'E2 Allocators'!$B$15:$W$361, MATCH('O5 Details by Class &amp; Accounts'!U$18, 'E2 Allocators'!$B$15:$W$15, 0),FALSE)*$F105), 0, VLOOKUP(VLOOKUP($A105, 'E4 TB Allocation Details'!$A$18:$L$217, MATCH("Demand ID", 'E4 TB Allocation Details'!$A$18:$L$18, 0),FALSE), 'E2 Allocators'!$B$15:$W$361, MATCH('O5 Details by Class &amp; Accounts'!U$18, 'E2 Allocators'!$B$15:$W$15, 0),FALSE)*$F105)</f>
        <v>0</v>
      </c>
      <c r="V105" s="1334">
        <f>IF(ISERROR(VLOOKUP(VLOOKUP($A105, 'E4 TB Allocation Details'!$A$18:$L$217, MATCH("Demand ID", 'E4 TB Allocation Details'!$A$18:$L$18, 0),FALSE), 'E2 Allocators'!$B$15:$W$361, MATCH('O5 Details by Class &amp; Accounts'!V$18, 'E2 Allocators'!$B$15:$W$15, 0),FALSE)*$F105), 0, VLOOKUP(VLOOKUP($A105, 'E4 TB Allocation Details'!$A$18:$L$217, MATCH("Demand ID", 'E4 TB Allocation Details'!$A$18:$L$18, 0),FALSE), 'E2 Allocators'!$B$15:$W$361, MATCH('O5 Details by Class &amp; Accounts'!V$18, 'E2 Allocators'!$B$15:$W$15, 0),FALSE)*$F105)</f>
        <v>0</v>
      </c>
      <c r="W105" s="1334">
        <f>IF(ISERROR(VLOOKUP(VLOOKUP($A105, 'E4 TB Allocation Details'!$A$18:$L$217, MATCH("Demand ID", 'E4 TB Allocation Details'!$A$18:$L$18, 0),FALSE), 'E2 Allocators'!$B$15:$W$361, MATCH('O5 Details by Class &amp; Accounts'!W$18, 'E2 Allocators'!$B$15:$W$15, 0),FALSE)*$F105), 0, VLOOKUP(VLOOKUP($A105, 'E4 TB Allocation Details'!$A$18:$L$217, MATCH("Demand ID", 'E4 TB Allocation Details'!$A$18:$L$18, 0),FALSE), 'E2 Allocators'!$B$15:$W$361, MATCH('O5 Details by Class &amp; Accounts'!W$18, 'E2 Allocators'!$B$15:$W$15, 0),FALSE)*$F105)</f>
        <v>0</v>
      </c>
      <c r="X105" s="1334">
        <f>IF(ISERROR(VLOOKUP(VLOOKUP($A105, 'E4 TB Allocation Details'!$A$18:$L$217, MATCH("Demand ID", 'E4 TB Allocation Details'!$A$18:$L$18, 0),FALSE), 'E2 Allocators'!$B$15:$W$361, MATCH('O5 Details by Class &amp; Accounts'!X$18, 'E2 Allocators'!$B$15:$W$15, 0),FALSE)*$F105), 0, VLOOKUP(VLOOKUP($A105, 'E4 TB Allocation Details'!$A$18:$L$217, MATCH("Demand ID", 'E4 TB Allocation Details'!$A$18:$L$18, 0),FALSE), 'E2 Allocators'!$B$15:$W$361, MATCH('O5 Details by Class &amp; Accounts'!X$18, 'E2 Allocators'!$B$15:$W$15, 0),FALSE)*$F105)</f>
        <v>0</v>
      </c>
      <c r="Y105" s="1334">
        <f>IF(ISERROR(VLOOKUP(VLOOKUP($A105, 'E4 TB Allocation Details'!$A$18:$L$217, MATCH("Demand ID", 'E4 TB Allocation Details'!$A$18:$L$18, 0),FALSE), 'E2 Allocators'!$B$15:$W$361, MATCH('O5 Details by Class &amp; Accounts'!Y$18, 'E2 Allocators'!$B$15:$W$15, 0),FALSE)*$F105), 0, VLOOKUP(VLOOKUP($A105, 'E4 TB Allocation Details'!$A$18:$L$217, MATCH("Demand ID", 'E4 TB Allocation Details'!$A$18:$L$18, 0),FALSE), 'E2 Allocators'!$B$15:$W$361, MATCH('O5 Details by Class &amp; Accounts'!Y$18, 'E2 Allocators'!$B$15:$W$15, 0),FALSE)*$F105)</f>
        <v>0</v>
      </c>
      <c r="Z105" s="1334">
        <f>IF(ISERROR(VLOOKUP(VLOOKUP($A105, 'E4 TB Allocation Details'!$A$18:$L$217, MATCH("Demand ID", 'E4 TB Allocation Details'!$A$18:$L$18, 0),FALSE), 'E2 Allocators'!$B$15:$W$361, MATCH('O5 Details by Class &amp; Accounts'!Z$18, 'E2 Allocators'!$B$15:$W$15, 0),FALSE)*$F105), 0, VLOOKUP(VLOOKUP($A105, 'E4 TB Allocation Details'!$A$18:$L$217, MATCH("Demand ID", 'E4 TB Allocation Details'!$A$18:$L$18, 0),FALSE), 'E2 Allocators'!$B$15:$W$361, MATCH('O5 Details by Class &amp; Accounts'!Z$18, 'E2 Allocators'!$B$15:$W$15, 0),FALSE)*$F105)</f>
        <v>0</v>
      </c>
      <c r="AA105" s="1334">
        <f>IF(ISERROR(VLOOKUP(VLOOKUP($A105, 'E4 TB Allocation Details'!$A$18:$L$217, MATCH("Demand ID", 'E4 TB Allocation Details'!$A$18:$L$18, 0),FALSE), 'E2 Allocators'!$B$15:$W$361, MATCH('O5 Details by Class &amp; Accounts'!AA$18, 'E2 Allocators'!$B$15:$W$15, 0),FALSE)*$F105), 0, VLOOKUP(VLOOKUP($A105, 'E4 TB Allocation Details'!$A$18:$L$217, MATCH("Demand ID", 'E4 TB Allocation Details'!$A$18:$L$18, 0),FALSE), 'E2 Allocators'!$B$15:$W$361, MATCH('O5 Details by Class &amp; Accounts'!AA$18, 'E2 Allocators'!$B$15:$W$15, 0),FALSE)*$F105)</f>
        <v>0</v>
      </c>
      <c r="AB105" s="1334">
        <f>IF(ISERROR(VLOOKUP(VLOOKUP($A105, 'E4 TB Allocation Details'!$A$18:$L$217, MATCH("Demand ID", 'E4 TB Allocation Details'!$A$18:$L$18, 0),FALSE), 'E2 Allocators'!$B$15:$W$361, MATCH('O5 Details by Class &amp; Accounts'!AB$18, 'E2 Allocators'!$B$15:$W$15, 0),FALSE)*$F105), 0, VLOOKUP(VLOOKUP($A105, 'E4 TB Allocation Details'!$A$18:$L$217, MATCH("Demand ID", 'E4 TB Allocation Details'!$A$18:$L$18, 0),FALSE), 'E2 Allocators'!$B$15:$W$361, MATCH('O5 Details by Class &amp; Accounts'!AB$18, 'E2 Allocators'!$B$15:$W$15, 0),FALSE)*$F105)</f>
        <v>0</v>
      </c>
      <c r="AC105" s="1334">
        <f t="shared" si="21"/>
        <v>0</v>
      </c>
      <c r="AD105" s="1334">
        <f>IF(ISERROR(VLOOKUP(VLOOKUP($A105, 'E4 TB Allocation Details'!$A$18:$L$217, MATCH("Customer ID", 'E4 TB Allocation Details'!$A$18:$L$18, 0),FALSE), 'E2 Allocators'!$B$15:$W$361, MATCH('O5 Details by Class &amp; Accounts'!AD$18, 'E2 Allocators'!$B$15:$W$15, 0),FALSE)*$G105), 0, VLOOKUP(VLOOKUP($A105, 'E4 TB Allocation Details'!$A$18:$L$217, MATCH("Customer ID", 'E4 TB Allocation Details'!$A$18:$L$18, 0),FALSE), 'E2 Allocators'!$B$15:$W$361, MATCH('O5 Details by Class &amp; Accounts'!AD$18, 'E2 Allocators'!$B$15:$W$15, 0),FALSE)*$G105)</f>
        <v>0</v>
      </c>
      <c r="AE105" s="1334">
        <f>IF(ISERROR(VLOOKUP(VLOOKUP($A105, 'E4 TB Allocation Details'!$A$18:$L$217, MATCH("Customer ID", 'E4 TB Allocation Details'!$A$18:$L$18, 0),FALSE), 'E2 Allocators'!$B$15:$W$361, MATCH('O5 Details by Class &amp; Accounts'!AE$18, 'E2 Allocators'!$B$15:$W$15, 0),FALSE)*$G105), 0, VLOOKUP(VLOOKUP($A105, 'E4 TB Allocation Details'!$A$18:$L$217, MATCH("Customer ID", 'E4 TB Allocation Details'!$A$18:$L$18, 0),FALSE), 'E2 Allocators'!$B$15:$W$361, MATCH('O5 Details by Class &amp; Accounts'!AE$18, 'E2 Allocators'!$B$15:$W$15, 0),FALSE)*$G105)</f>
        <v>0</v>
      </c>
      <c r="AF105" s="1334">
        <f>IF(ISERROR(VLOOKUP(VLOOKUP($A105, 'E4 TB Allocation Details'!$A$18:$L$217, MATCH("Customer ID", 'E4 TB Allocation Details'!$A$18:$L$18, 0),FALSE), 'E2 Allocators'!$B$15:$W$361, MATCH('O5 Details by Class &amp; Accounts'!AF$18, 'E2 Allocators'!$B$15:$W$15, 0),FALSE)*$G105), 0, VLOOKUP(VLOOKUP($A105, 'E4 TB Allocation Details'!$A$18:$L$217, MATCH("Customer ID", 'E4 TB Allocation Details'!$A$18:$L$18, 0),FALSE), 'E2 Allocators'!$B$15:$W$361, MATCH('O5 Details by Class &amp; Accounts'!AF$18, 'E2 Allocators'!$B$15:$W$15, 0),FALSE)*$G105)</f>
        <v>0</v>
      </c>
      <c r="AG105" s="1334">
        <f>IF(ISERROR(VLOOKUP(VLOOKUP($A105, 'E4 TB Allocation Details'!$A$18:$L$217, MATCH("Customer ID", 'E4 TB Allocation Details'!$A$18:$L$18, 0),FALSE), 'E2 Allocators'!$B$15:$W$361, MATCH('O5 Details by Class &amp; Accounts'!AG$18, 'E2 Allocators'!$B$15:$W$15, 0),FALSE)*$G105), 0, VLOOKUP(VLOOKUP($A105, 'E4 TB Allocation Details'!$A$18:$L$217, MATCH("Customer ID", 'E4 TB Allocation Details'!$A$18:$L$18, 0),FALSE), 'E2 Allocators'!$B$15:$W$361, MATCH('O5 Details by Class &amp; Accounts'!AG$18, 'E2 Allocators'!$B$15:$W$15, 0),FALSE)*$G105)</f>
        <v>0</v>
      </c>
      <c r="AH105" s="1334">
        <f>IF(ISERROR(VLOOKUP(VLOOKUP($A105, 'E4 TB Allocation Details'!$A$18:$L$217, MATCH("Customer ID", 'E4 TB Allocation Details'!$A$18:$L$18, 0),FALSE), 'E2 Allocators'!$B$15:$W$361, MATCH('O5 Details by Class &amp; Accounts'!AH$18, 'E2 Allocators'!$B$15:$W$15, 0),FALSE)*$G105), 0, VLOOKUP(VLOOKUP($A105, 'E4 TB Allocation Details'!$A$18:$L$217, MATCH("Customer ID", 'E4 TB Allocation Details'!$A$18:$L$18, 0),FALSE), 'E2 Allocators'!$B$15:$W$361, MATCH('O5 Details by Class &amp; Accounts'!AH$18, 'E2 Allocators'!$B$15:$W$15, 0),FALSE)*$G105)</f>
        <v>0</v>
      </c>
      <c r="AI105" s="1334">
        <f>IF(ISERROR(VLOOKUP(VLOOKUP($A105, 'E4 TB Allocation Details'!$A$18:$L$217, MATCH("Customer ID", 'E4 TB Allocation Details'!$A$18:$L$18, 0),FALSE), 'E2 Allocators'!$B$15:$W$361, MATCH('O5 Details by Class &amp; Accounts'!AI$18, 'E2 Allocators'!$B$15:$W$15, 0),FALSE)*$G105), 0, VLOOKUP(VLOOKUP($A105, 'E4 TB Allocation Details'!$A$18:$L$217, MATCH("Customer ID", 'E4 TB Allocation Details'!$A$18:$L$18, 0),FALSE), 'E2 Allocators'!$B$15:$W$361, MATCH('O5 Details by Class &amp; Accounts'!AI$18, 'E2 Allocators'!$B$15:$W$15, 0),FALSE)*$G105)</f>
        <v>0</v>
      </c>
      <c r="AJ105" s="1334">
        <f>IF(ISERROR(VLOOKUP(VLOOKUP($A105, 'E4 TB Allocation Details'!$A$18:$L$217, MATCH("Customer ID", 'E4 TB Allocation Details'!$A$18:$L$18, 0),FALSE), 'E2 Allocators'!$B$15:$W$361, MATCH('O5 Details by Class &amp; Accounts'!AJ$18, 'E2 Allocators'!$B$15:$W$15, 0),FALSE)*$G105), 0, VLOOKUP(VLOOKUP($A105, 'E4 TB Allocation Details'!$A$18:$L$217, MATCH("Customer ID", 'E4 TB Allocation Details'!$A$18:$L$18, 0),FALSE), 'E2 Allocators'!$B$15:$W$361, MATCH('O5 Details by Class &amp; Accounts'!AJ$18, 'E2 Allocators'!$B$15:$W$15, 0),FALSE)*$G105)</f>
        <v>0</v>
      </c>
      <c r="AK105" s="1334">
        <f>IF(ISERROR(VLOOKUP(VLOOKUP($A105, 'E4 TB Allocation Details'!$A$18:$L$217, MATCH("Customer ID", 'E4 TB Allocation Details'!$A$18:$L$18, 0),FALSE), 'E2 Allocators'!$B$15:$W$361, MATCH('O5 Details by Class &amp; Accounts'!AK$18, 'E2 Allocators'!$B$15:$W$15, 0),FALSE)*$G105), 0, VLOOKUP(VLOOKUP($A105, 'E4 TB Allocation Details'!$A$18:$L$217, MATCH("Customer ID", 'E4 TB Allocation Details'!$A$18:$L$18, 0),FALSE), 'E2 Allocators'!$B$15:$W$361, MATCH('O5 Details by Class &amp; Accounts'!AK$18, 'E2 Allocators'!$B$15:$W$15, 0),FALSE)*$G105)</f>
        <v>0</v>
      </c>
      <c r="AL105" s="1334">
        <f>IF(ISERROR(VLOOKUP(VLOOKUP($A105, 'E4 TB Allocation Details'!$A$18:$L$217, MATCH("Customer ID", 'E4 TB Allocation Details'!$A$18:$L$18, 0),FALSE), 'E2 Allocators'!$B$15:$W$361, MATCH('O5 Details by Class &amp; Accounts'!AL$18, 'E2 Allocators'!$B$15:$W$15, 0),FALSE)*$G105), 0, VLOOKUP(VLOOKUP($A105, 'E4 TB Allocation Details'!$A$18:$L$217, MATCH("Customer ID", 'E4 TB Allocation Details'!$A$18:$L$18, 0),FALSE), 'E2 Allocators'!$B$15:$W$361, MATCH('O5 Details by Class &amp; Accounts'!AL$18, 'E2 Allocators'!$B$15:$W$15, 0),FALSE)*$G105)</f>
        <v>0</v>
      </c>
      <c r="AM105" s="1334">
        <f>IF(ISERROR(VLOOKUP(VLOOKUP($A105, 'E4 TB Allocation Details'!$A$18:$L$217, MATCH("Customer ID", 'E4 TB Allocation Details'!$A$18:$L$18, 0),FALSE), 'E2 Allocators'!$B$15:$W$361, MATCH('O5 Details by Class &amp; Accounts'!AM$18, 'E2 Allocators'!$B$15:$W$15, 0),FALSE)*$G105), 0, VLOOKUP(VLOOKUP($A105, 'E4 TB Allocation Details'!$A$18:$L$217, MATCH("Customer ID", 'E4 TB Allocation Details'!$A$18:$L$18, 0),FALSE), 'E2 Allocators'!$B$15:$W$361, MATCH('O5 Details by Class &amp; Accounts'!AM$18, 'E2 Allocators'!$B$15:$W$15, 0),FALSE)*$G105)</f>
        <v>0</v>
      </c>
      <c r="AN105" s="1334">
        <f>IF(ISERROR(VLOOKUP(VLOOKUP($A105, 'E4 TB Allocation Details'!$A$18:$L$217, MATCH("Customer ID", 'E4 TB Allocation Details'!$A$18:$L$18, 0),FALSE), 'E2 Allocators'!$B$15:$W$361, MATCH('O5 Details by Class &amp; Accounts'!AN$18, 'E2 Allocators'!$B$15:$W$15, 0),FALSE)*$G105), 0, VLOOKUP(VLOOKUP($A105, 'E4 TB Allocation Details'!$A$18:$L$217, MATCH("Customer ID", 'E4 TB Allocation Details'!$A$18:$L$18, 0),FALSE), 'E2 Allocators'!$B$15:$W$361, MATCH('O5 Details by Class &amp; Accounts'!AN$18, 'E2 Allocators'!$B$15:$W$15, 0),FALSE)*$G105)</f>
        <v>0</v>
      </c>
      <c r="AO105" s="1334">
        <f>IF(ISERROR(VLOOKUP(VLOOKUP($A105, 'E4 TB Allocation Details'!$A$18:$L$217, MATCH("Customer ID", 'E4 TB Allocation Details'!$A$18:$L$18, 0),FALSE), 'E2 Allocators'!$B$15:$W$361, MATCH('O5 Details by Class &amp; Accounts'!AO$18, 'E2 Allocators'!$B$15:$W$15, 0),FALSE)*$G105), 0, VLOOKUP(VLOOKUP($A105, 'E4 TB Allocation Details'!$A$18:$L$217, MATCH("Customer ID", 'E4 TB Allocation Details'!$A$18:$L$18, 0),FALSE), 'E2 Allocators'!$B$15:$W$361, MATCH('O5 Details by Class &amp; Accounts'!AO$18, 'E2 Allocators'!$B$15:$W$15, 0),FALSE)*$G105)</f>
        <v>0</v>
      </c>
      <c r="AP105" s="1334">
        <f>IF(ISERROR(VLOOKUP(VLOOKUP($A105, 'E4 TB Allocation Details'!$A$18:$L$217, MATCH("Customer ID", 'E4 TB Allocation Details'!$A$18:$L$18, 0),FALSE), 'E2 Allocators'!$B$15:$W$361, MATCH('O5 Details by Class &amp; Accounts'!AP$18, 'E2 Allocators'!$B$15:$W$15, 0),FALSE)*$G105), 0, VLOOKUP(VLOOKUP($A105, 'E4 TB Allocation Details'!$A$18:$L$217, MATCH("Customer ID", 'E4 TB Allocation Details'!$A$18:$L$18, 0),FALSE), 'E2 Allocators'!$B$15:$W$361, MATCH('O5 Details by Class &amp; Accounts'!AP$18, 'E2 Allocators'!$B$15:$W$15, 0),FALSE)*$G105)</f>
        <v>0</v>
      </c>
      <c r="AQ105" s="1334">
        <f>IF(ISERROR(VLOOKUP(VLOOKUP($A105, 'E4 TB Allocation Details'!$A$18:$L$217, MATCH("Customer ID", 'E4 TB Allocation Details'!$A$18:$L$18, 0),FALSE), 'E2 Allocators'!$B$15:$W$361, MATCH('O5 Details by Class &amp; Accounts'!AQ$18, 'E2 Allocators'!$B$15:$W$15, 0),FALSE)*$G105), 0, VLOOKUP(VLOOKUP($A105, 'E4 TB Allocation Details'!$A$18:$L$217, MATCH("Customer ID", 'E4 TB Allocation Details'!$A$18:$L$18, 0),FALSE), 'E2 Allocators'!$B$15:$W$361, MATCH('O5 Details by Class &amp; Accounts'!AQ$18, 'E2 Allocators'!$B$15:$W$15, 0),FALSE)*$G105)</f>
        <v>0</v>
      </c>
      <c r="AR105" s="1334">
        <f>IF(ISERROR(VLOOKUP(VLOOKUP($A105, 'E4 TB Allocation Details'!$A$18:$L$217, MATCH("Customer ID", 'E4 TB Allocation Details'!$A$18:$L$18, 0),FALSE), 'E2 Allocators'!$B$15:$W$361, MATCH('O5 Details by Class &amp; Accounts'!AR$18, 'E2 Allocators'!$B$15:$W$15, 0),FALSE)*$G105), 0, VLOOKUP(VLOOKUP($A105, 'E4 TB Allocation Details'!$A$18:$L$217, MATCH("Customer ID", 'E4 TB Allocation Details'!$A$18:$L$18, 0),FALSE), 'E2 Allocators'!$B$15:$W$361, MATCH('O5 Details by Class &amp; Accounts'!AR$18, 'E2 Allocators'!$B$15:$W$15, 0),FALSE)*$G105)</f>
        <v>0</v>
      </c>
      <c r="AS105" s="1334">
        <f>IF(ISERROR(VLOOKUP(VLOOKUP($A105, 'E4 TB Allocation Details'!$A$18:$L$217, MATCH("Customer ID", 'E4 TB Allocation Details'!$A$18:$L$18, 0),FALSE), 'E2 Allocators'!$B$15:$W$361, MATCH('O5 Details by Class &amp; Accounts'!AS$18, 'E2 Allocators'!$B$15:$W$15, 0),FALSE)*$G105), 0, VLOOKUP(VLOOKUP($A105, 'E4 TB Allocation Details'!$A$18:$L$217, MATCH("Customer ID", 'E4 TB Allocation Details'!$A$18:$L$18, 0),FALSE), 'E2 Allocators'!$B$15:$W$361, MATCH('O5 Details by Class &amp; Accounts'!AS$18, 'E2 Allocators'!$B$15:$W$15, 0),FALSE)*$G105)</f>
        <v>0</v>
      </c>
      <c r="AT105" s="1334">
        <f>IF(ISERROR(VLOOKUP(VLOOKUP($A105, 'E4 TB Allocation Details'!$A$18:$L$217, MATCH("Customer ID", 'E4 TB Allocation Details'!$A$18:$L$18, 0),FALSE), 'E2 Allocators'!$B$15:$W$361, MATCH('O5 Details by Class &amp; Accounts'!AT$18, 'E2 Allocators'!$B$15:$W$15, 0),FALSE)*$G105), 0, VLOOKUP(VLOOKUP($A105, 'E4 TB Allocation Details'!$A$18:$L$217, MATCH("Customer ID", 'E4 TB Allocation Details'!$A$18:$L$18, 0),FALSE), 'E2 Allocators'!$B$15:$W$361, MATCH('O5 Details by Class &amp; Accounts'!AT$18, 'E2 Allocators'!$B$15:$W$15, 0),FALSE)*$G105)</f>
        <v>0</v>
      </c>
      <c r="AU105" s="1334">
        <f>IF(ISERROR(VLOOKUP(VLOOKUP($A105, 'E4 TB Allocation Details'!$A$18:$L$217, MATCH("Customer ID", 'E4 TB Allocation Details'!$A$18:$L$18, 0),FALSE), 'E2 Allocators'!$B$15:$W$361, MATCH('O5 Details by Class &amp; Accounts'!AU$18, 'E2 Allocators'!$B$15:$W$15, 0),FALSE)*$G105), 0, VLOOKUP(VLOOKUP($A105, 'E4 TB Allocation Details'!$A$18:$L$217, MATCH("Customer ID", 'E4 TB Allocation Details'!$A$18:$L$18, 0),FALSE), 'E2 Allocators'!$B$15:$W$361, MATCH('O5 Details by Class &amp; Accounts'!AU$18, 'E2 Allocators'!$B$15:$W$15, 0),FALSE)*$G105)</f>
        <v>0</v>
      </c>
      <c r="AV105" s="1334">
        <f>IF(ISERROR(VLOOKUP(VLOOKUP($A105, 'E4 TB Allocation Details'!$A$18:$L$217, MATCH("Customer ID", 'E4 TB Allocation Details'!$A$18:$L$18, 0),FALSE), 'E2 Allocators'!$B$15:$W$361, MATCH('O5 Details by Class &amp; Accounts'!AV$18, 'E2 Allocators'!$B$15:$W$15, 0),FALSE)*$G105), 0, VLOOKUP(VLOOKUP($A105, 'E4 TB Allocation Details'!$A$18:$L$217, MATCH("Customer ID", 'E4 TB Allocation Details'!$A$18:$L$18, 0),FALSE), 'E2 Allocators'!$B$15:$W$361, MATCH('O5 Details by Class &amp; Accounts'!AV$18, 'E2 Allocators'!$B$15:$W$15, 0),FALSE)*$G105)</f>
        <v>0</v>
      </c>
      <c r="AW105" s="1334">
        <f>IF(ISERROR(VLOOKUP(VLOOKUP($A105, 'E4 TB Allocation Details'!$A$18:$L$217, MATCH("Customer ID", 'E4 TB Allocation Details'!$A$18:$L$18, 0),FALSE), 'E2 Allocators'!$B$15:$W$361, MATCH('O5 Details by Class &amp; Accounts'!AW$18, 'E2 Allocators'!$B$15:$W$15, 0),FALSE)*$G105), 0, VLOOKUP(VLOOKUP($A105, 'E4 TB Allocation Details'!$A$18:$L$217, MATCH("Customer ID", 'E4 TB Allocation Details'!$A$18:$L$18, 0),FALSE), 'E2 Allocators'!$B$15:$W$361, MATCH('O5 Details by Class &amp; Accounts'!AW$18, 'E2 Allocators'!$B$15:$W$15, 0),FALSE)*$G105)</f>
        <v>0</v>
      </c>
      <c r="AX105" s="1334">
        <f t="shared" si="22"/>
        <v>0</v>
      </c>
      <c r="AY105" s="1334">
        <f>IF(ISERROR(VLOOKUP(VLOOKUP($A105, 'E4 TB Allocation Details'!$A$18:$L$217, MATCH("Misc ID", 'E4 TB Allocation Details'!$A$18:$L$18, 0),FALSE), 'E2 Allocators'!$B$15:$W$361, MATCH('O5 Details by Class &amp; Accounts'!AY$18, 'E2 Allocators'!$B$15:$W$15, 0),FALSE)*$E105), 0, VLOOKUP(VLOOKUP($A105, 'E4 TB Allocation Details'!$A$18:$L$217, MATCH("Misc ID", 'E4 TB Allocation Details'!$A$18:$L$18, 0),FALSE), 'E2 Allocators'!$B$15:$W$361, MATCH('O5 Details by Class &amp; Accounts'!AY$18, 'E2 Allocators'!$B$15:$W$15, 0),FALSE)*$E105)</f>
        <v>-420648.90428327554</v>
      </c>
      <c r="AZ105" s="1334">
        <f>IF(ISERROR(VLOOKUP(VLOOKUP($A105, 'E4 TB Allocation Details'!$A$18:$L$217, MATCH("Misc ID", 'E4 TB Allocation Details'!$A$18:$L$18, 0),FALSE), 'E2 Allocators'!$B$15:$W$361, MATCH('O5 Details by Class &amp; Accounts'!AZ$18, 'E2 Allocators'!$B$15:$W$15, 0),FALSE)*$E105), 0, VLOOKUP(VLOOKUP($A105, 'E4 TB Allocation Details'!$A$18:$L$217, MATCH("Misc ID", 'E4 TB Allocation Details'!$A$18:$L$18, 0),FALSE), 'E2 Allocators'!$B$15:$W$361, MATCH('O5 Details by Class &amp; Accounts'!AZ$18, 'E2 Allocators'!$B$15:$W$15, 0),FALSE)*$E105)</f>
        <v>-75388.328231520703</v>
      </c>
      <c r="BA105" s="1334">
        <f>IF(ISERROR(VLOOKUP(VLOOKUP($A105, 'E4 TB Allocation Details'!$A$18:$L$217, MATCH("Misc ID", 'E4 TB Allocation Details'!$A$18:$L$18, 0),FALSE), 'E2 Allocators'!$B$15:$W$361, MATCH('O5 Details by Class &amp; Accounts'!BA$18, 'E2 Allocators'!$B$15:$W$15, 0),FALSE)*$E105), 0, VLOOKUP(VLOOKUP($A105, 'E4 TB Allocation Details'!$A$18:$L$217, MATCH("Misc ID", 'E4 TB Allocation Details'!$A$18:$L$18, 0),FALSE), 'E2 Allocators'!$B$15:$W$361, MATCH('O5 Details by Class &amp; Accounts'!BA$18, 'E2 Allocators'!$B$15:$W$15, 0),FALSE)*$E105)</f>
        <v>-70276.853533624744</v>
      </c>
      <c r="BB105" s="1334">
        <f>IF(ISERROR(VLOOKUP(VLOOKUP($A105, 'E4 TB Allocation Details'!$A$18:$L$217, MATCH("Misc ID", 'E4 TB Allocation Details'!$A$18:$L$18, 0),FALSE), 'E2 Allocators'!$B$15:$W$361, MATCH('O5 Details by Class &amp; Accounts'!BB$18, 'E2 Allocators'!$B$15:$W$15, 0),FALSE)*$E105), 0, VLOOKUP(VLOOKUP($A105, 'E4 TB Allocation Details'!$A$18:$L$217, MATCH("Misc ID", 'E4 TB Allocation Details'!$A$18:$L$18, 0),FALSE), 'E2 Allocators'!$B$15:$W$361, MATCH('O5 Details by Class &amp; Accounts'!BB$18, 'E2 Allocators'!$B$15:$W$15, 0),FALSE)*$E105)</f>
        <v>0</v>
      </c>
      <c r="BC105" s="1334">
        <f>IF(ISERROR(VLOOKUP(VLOOKUP($A105, 'E4 TB Allocation Details'!$A$18:$L$217, MATCH("Misc ID", 'E4 TB Allocation Details'!$A$18:$L$18, 0),FALSE), 'E2 Allocators'!$B$15:$W$361, MATCH('O5 Details by Class &amp; Accounts'!BC$18, 'E2 Allocators'!$B$15:$W$15, 0),FALSE)*$E105), 0, VLOOKUP(VLOOKUP($A105, 'E4 TB Allocation Details'!$A$18:$L$217, MATCH("Misc ID", 'E4 TB Allocation Details'!$A$18:$L$18, 0),FALSE), 'E2 Allocators'!$B$15:$W$361, MATCH('O5 Details by Class &amp; Accounts'!BC$18, 'E2 Allocators'!$B$15:$W$15, 0),FALSE)*$E105)</f>
        <v>-21741.235259605757</v>
      </c>
      <c r="BD105" s="1334">
        <f>IF(ISERROR(VLOOKUP(VLOOKUP($A105, 'E4 TB Allocation Details'!$A$18:$L$217, MATCH("Misc ID", 'E4 TB Allocation Details'!$A$18:$L$18, 0),FALSE), 'E2 Allocators'!$B$15:$W$361, MATCH('O5 Details by Class &amp; Accounts'!BD$18, 'E2 Allocators'!$B$15:$W$15, 0),FALSE)*$E105), 0, VLOOKUP(VLOOKUP($A105, 'E4 TB Allocation Details'!$A$18:$L$217, MATCH("Misc ID", 'E4 TB Allocation Details'!$A$18:$L$18, 0),FALSE), 'E2 Allocators'!$B$15:$W$361, MATCH('O5 Details by Class &amp; Accounts'!BD$18, 'E2 Allocators'!$B$15:$W$15, 0),FALSE)*$E105)</f>
        <v>-27092.765098160569</v>
      </c>
      <c r="BE105" s="1334">
        <f>IF(ISERROR(VLOOKUP(VLOOKUP($A105, 'E4 TB Allocation Details'!$A$18:$L$217, MATCH("Misc ID", 'E4 TB Allocation Details'!$A$18:$L$18, 0),FALSE), 'E2 Allocators'!$B$15:$W$361, MATCH('O5 Details by Class &amp; Accounts'!BE$18, 'E2 Allocators'!$B$15:$W$15, 0),FALSE)*$E105), 0, VLOOKUP(VLOOKUP($A105, 'E4 TB Allocation Details'!$A$18:$L$217, MATCH("Misc ID", 'E4 TB Allocation Details'!$A$18:$L$18, 0),FALSE), 'E2 Allocators'!$B$15:$W$361, MATCH('O5 Details by Class &amp; Accounts'!BE$18, 'E2 Allocators'!$B$15:$W$15, 0),FALSE)*$E105)</f>
        <v>-20540.233582536886</v>
      </c>
      <c r="BF105" s="1334">
        <f>IF(ISERROR(VLOOKUP(VLOOKUP($A105, 'E4 TB Allocation Details'!$A$18:$L$217, MATCH("Misc ID", 'E4 TB Allocation Details'!$A$18:$L$18, 0),FALSE), 'E2 Allocators'!$B$15:$W$361, MATCH('O5 Details by Class &amp; Accounts'!BF$18, 'E2 Allocators'!$B$15:$W$15, 0),FALSE)*$E105), 0, VLOOKUP(VLOOKUP($A105, 'E4 TB Allocation Details'!$A$18:$L$217, MATCH("Misc ID", 'E4 TB Allocation Details'!$A$18:$L$18, 0),FALSE), 'E2 Allocators'!$B$15:$W$361, MATCH('O5 Details by Class &amp; Accounts'!BF$18, 'E2 Allocators'!$B$15:$W$15, 0),FALSE)*$E105)</f>
        <v>-1356.5472398565164</v>
      </c>
      <c r="BG105" s="1334">
        <f>IF(ISERROR(VLOOKUP(VLOOKUP($A105, 'E4 TB Allocation Details'!$A$18:$L$217, MATCH("Misc ID", 'E4 TB Allocation Details'!$A$18:$L$18, 0),FALSE), 'E2 Allocators'!$B$15:$W$361, MATCH('O5 Details by Class &amp; Accounts'!BG$18, 'E2 Allocators'!$B$15:$W$15, 0),FALSE)*$E105), 0, VLOOKUP(VLOOKUP($A105, 'E4 TB Allocation Details'!$A$18:$L$217, MATCH("Misc ID", 'E4 TB Allocation Details'!$A$18:$L$18, 0),FALSE), 'E2 Allocators'!$B$15:$W$361, MATCH('O5 Details by Class &amp; Accounts'!BG$18, 'E2 Allocators'!$B$15:$W$15, 0),FALSE)*$E105)</f>
        <v>-3981.132771419248</v>
      </c>
      <c r="BH105" s="1334">
        <f>IF(ISERROR(VLOOKUP(VLOOKUP($A105, 'E4 TB Allocation Details'!$A$18:$L$217, MATCH("Misc ID", 'E4 TB Allocation Details'!$A$18:$L$18, 0),FALSE), 'E2 Allocators'!$B$15:$W$361, MATCH('O5 Details by Class &amp; Accounts'!BH$18, 'E2 Allocators'!$B$15:$W$15, 0),FALSE)*$E105), 0, VLOOKUP(VLOOKUP($A105, 'E4 TB Allocation Details'!$A$18:$L$217, MATCH("Misc ID", 'E4 TB Allocation Details'!$A$18:$L$18, 0),FALSE), 'E2 Allocators'!$B$15:$W$361, MATCH('O5 Details by Class &amp; Accounts'!BH$18, 'E2 Allocators'!$B$15:$W$15, 0),FALSE)*$E105)</f>
        <v>0</v>
      </c>
      <c r="BI105" s="1334">
        <f>IF(ISERROR(VLOOKUP(VLOOKUP($A105, 'E4 TB Allocation Details'!$A$18:$L$217, MATCH("Misc ID", 'E4 TB Allocation Details'!$A$18:$L$18, 0),FALSE), 'E2 Allocators'!$B$15:$W$361, MATCH('O5 Details by Class &amp; Accounts'!BI$18, 'E2 Allocators'!$B$15:$W$15, 0),FALSE)*$E105), 0, VLOOKUP(VLOOKUP($A105, 'E4 TB Allocation Details'!$A$18:$L$217, MATCH("Misc ID", 'E4 TB Allocation Details'!$A$18:$L$18, 0),FALSE), 'E2 Allocators'!$B$15:$W$361, MATCH('O5 Details by Class &amp; Accounts'!BI$18, 'E2 Allocators'!$B$15:$W$15, 0),FALSE)*$E105)</f>
        <v>0</v>
      </c>
      <c r="BJ105" s="1334">
        <f>IF(ISERROR(VLOOKUP(VLOOKUP($A105, 'E4 TB Allocation Details'!$A$18:$L$217, MATCH("Misc ID", 'E4 TB Allocation Details'!$A$18:$L$18, 0),FALSE), 'E2 Allocators'!$B$15:$W$361, MATCH('O5 Details by Class &amp; Accounts'!BJ$18, 'E2 Allocators'!$B$15:$W$15, 0),FALSE)*$E105), 0, VLOOKUP(VLOOKUP($A105, 'E4 TB Allocation Details'!$A$18:$L$217, MATCH("Misc ID", 'E4 TB Allocation Details'!$A$18:$L$18, 0),FALSE), 'E2 Allocators'!$B$15:$W$361, MATCH('O5 Details by Class &amp; Accounts'!BJ$18, 'E2 Allocators'!$B$15:$W$15, 0),FALSE)*$E105)</f>
        <v>0</v>
      </c>
      <c r="BK105" s="1334">
        <f>IF(ISERROR(VLOOKUP(VLOOKUP($A105, 'E4 TB Allocation Details'!$A$18:$L$217, MATCH("Misc ID", 'E4 TB Allocation Details'!$A$18:$L$18, 0),FALSE), 'E2 Allocators'!$B$15:$W$361, MATCH('O5 Details by Class &amp; Accounts'!BK$18, 'E2 Allocators'!$B$15:$W$15, 0),FALSE)*$E105), 0, VLOOKUP(VLOOKUP($A105, 'E4 TB Allocation Details'!$A$18:$L$217, MATCH("Misc ID", 'E4 TB Allocation Details'!$A$18:$L$18, 0),FALSE), 'E2 Allocators'!$B$15:$W$361, MATCH('O5 Details by Class &amp; Accounts'!BK$18, 'E2 Allocators'!$B$15:$W$15, 0),FALSE)*$E105)</f>
        <v>0</v>
      </c>
      <c r="BL105" s="1334">
        <f>IF(ISERROR(VLOOKUP(VLOOKUP($A105, 'E4 TB Allocation Details'!$A$18:$L$217, MATCH("Misc ID", 'E4 TB Allocation Details'!$A$18:$L$18, 0),FALSE), 'E2 Allocators'!$B$15:$W$361, MATCH('O5 Details by Class &amp; Accounts'!BL$18, 'E2 Allocators'!$B$15:$W$15, 0),FALSE)*$E105), 0, VLOOKUP(VLOOKUP($A105, 'E4 TB Allocation Details'!$A$18:$L$217, MATCH("Misc ID", 'E4 TB Allocation Details'!$A$18:$L$18, 0),FALSE), 'E2 Allocators'!$B$15:$W$361, MATCH('O5 Details by Class &amp; Accounts'!BL$18, 'E2 Allocators'!$B$15:$W$15, 0),FALSE)*$E105)</f>
        <v>0</v>
      </c>
      <c r="BM105" s="1334">
        <f>IF(ISERROR(VLOOKUP(VLOOKUP($A105, 'E4 TB Allocation Details'!$A$18:$L$217, MATCH("Misc ID", 'E4 TB Allocation Details'!$A$18:$L$18, 0),FALSE), 'E2 Allocators'!$B$15:$W$361, MATCH('O5 Details by Class &amp; Accounts'!BM$18, 'E2 Allocators'!$B$15:$W$15, 0),FALSE)*$E105), 0, VLOOKUP(VLOOKUP($A105, 'E4 TB Allocation Details'!$A$18:$L$217, MATCH("Misc ID", 'E4 TB Allocation Details'!$A$18:$L$18, 0),FALSE), 'E2 Allocators'!$B$15:$W$361, MATCH('O5 Details by Class &amp; Accounts'!BM$18, 'E2 Allocators'!$B$15:$W$15, 0),FALSE)*$E105)</f>
        <v>0</v>
      </c>
      <c r="BN105" s="1334">
        <f>IF(ISERROR(VLOOKUP(VLOOKUP($A105, 'E4 TB Allocation Details'!$A$18:$L$217, MATCH("Misc ID", 'E4 TB Allocation Details'!$A$18:$L$18, 0),FALSE), 'E2 Allocators'!$B$15:$W$361, MATCH('O5 Details by Class &amp; Accounts'!BN$18, 'E2 Allocators'!$B$15:$W$15, 0),FALSE)*$E105), 0, VLOOKUP(VLOOKUP($A105, 'E4 TB Allocation Details'!$A$18:$L$217, MATCH("Misc ID", 'E4 TB Allocation Details'!$A$18:$L$18, 0),FALSE), 'E2 Allocators'!$B$15:$W$361, MATCH('O5 Details by Class &amp; Accounts'!BN$18, 'E2 Allocators'!$B$15:$W$15, 0),FALSE)*$E105)</f>
        <v>0</v>
      </c>
      <c r="BO105" s="1334">
        <f>IF(ISERROR(VLOOKUP(VLOOKUP($A105, 'E4 TB Allocation Details'!$A$18:$L$217, MATCH("Misc ID", 'E4 TB Allocation Details'!$A$18:$L$18, 0),FALSE), 'E2 Allocators'!$B$15:$W$361, MATCH('O5 Details by Class &amp; Accounts'!BO$18, 'E2 Allocators'!$B$15:$W$15, 0),FALSE)*$E105), 0, VLOOKUP(VLOOKUP($A105, 'E4 TB Allocation Details'!$A$18:$L$217, MATCH("Misc ID", 'E4 TB Allocation Details'!$A$18:$L$18, 0),FALSE), 'E2 Allocators'!$B$15:$W$361, MATCH('O5 Details by Class &amp; Accounts'!BO$18, 'E2 Allocators'!$B$15:$W$15, 0),FALSE)*$E105)</f>
        <v>0</v>
      </c>
      <c r="BP105" s="1334">
        <f>IF(ISERROR(VLOOKUP(VLOOKUP($A105, 'E4 TB Allocation Details'!$A$18:$L$217, MATCH("Misc ID", 'E4 TB Allocation Details'!$A$18:$L$18, 0),FALSE), 'E2 Allocators'!$B$15:$W$361, MATCH('O5 Details by Class &amp; Accounts'!BP$18, 'E2 Allocators'!$B$15:$W$15, 0),FALSE)*$E105), 0, VLOOKUP(VLOOKUP($A105, 'E4 TB Allocation Details'!$A$18:$L$217, MATCH("Misc ID", 'E4 TB Allocation Details'!$A$18:$L$18, 0),FALSE), 'E2 Allocators'!$B$15:$W$361, MATCH('O5 Details by Class &amp; Accounts'!BP$18, 'E2 Allocators'!$B$15:$W$15, 0),FALSE)*$E105)</f>
        <v>0</v>
      </c>
      <c r="BQ105" s="1334">
        <f>IF(ISERROR(VLOOKUP(VLOOKUP($A105, 'E4 TB Allocation Details'!$A$18:$L$217, MATCH("Misc ID", 'E4 TB Allocation Details'!$A$18:$L$18, 0),FALSE), 'E2 Allocators'!$B$15:$W$361, MATCH('O5 Details by Class &amp; Accounts'!BQ$18, 'E2 Allocators'!$B$15:$W$15, 0),FALSE)*$E105), 0, VLOOKUP(VLOOKUP($A105, 'E4 TB Allocation Details'!$A$18:$L$217, MATCH("Misc ID", 'E4 TB Allocation Details'!$A$18:$L$18, 0),FALSE), 'E2 Allocators'!$B$15:$W$361, MATCH('O5 Details by Class &amp; Accounts'!BQ$18, 'E2 Allocators'!$B$15:$W$15, 0),FALSE)*$E105)</f>
        <v>0</v>
      </c>
      <c r="BR105" s="1334">
        <f>IF(ISERROR(VLOOKUP(VLOOKUP($A105, 'E4 TB Allocation Details'!$A$18:$L$217, MATCH("Misc ID", 'E4 TB Allocation Details'!$A$18:$L$18, 0),FALSE), 'E2 Allocators'!$B$15:$W$361, MATCH('O5 Details by Class &amp; Accounts'!BR$18, 'E2 Allocators'!$B$15:$W$15, 0),FALSE)*$E105), 0, VLOOKUP(VLOOKUP($A105, 'E4 TB Allocation Details'!$A$18:$L$217, MATCH("Misc ID", 'E4 TB Allocation Details'!$A$18:$L$18, 0),FALSE), 'E2 Allocators'!$B$15:$W$361, MATCH('O5 Details by Class &amp; Accounts'!BR$18, 'E2 Allocators'!$B$15:$W$15, 0),FALSE)*$E105)</f>
        <v>0</v>
      </c>
      <c r="BS105" s="1334">
        <f t="shared" si="23"/>
        <v>-641026.00000000012</v>
      </c>
      <c r="BT105" s="1334">
        <f>IF(ISERROR(VLOOKUP(VLOOKUP($A105, 'E4 TB Allocation Details'!$A$18:$L$217, MATCH("A &amp; G ID", 'E4 TB Allocation Details'!$A$18:$L$18, 0),FALSE), 'E2 Allocators'!$B$15:$W$361, MATCH('O5 Details by Class &amp; Accounts'!BT$18, 'E2 Allocators'!$B$15:$W$15, 0),FALSE)*$E105), 0, VLOOKUP(VLOOKUP($A105, 'E4 TB Allocation Details'!$A$18:$L$217, MATCH("A &amp; G ID", 'E4 TB Allocation Details'!$A$18:$L$18, 0),FALSE), 'E2 Allocators'!$B$15:$W$361, MATCH('O5 Details by Class &amp; Accounts'!BT$18, 'E2 Allocators'!$B$15:$W$15, 0),FALSE)*$E105)</f>
        <v>0</v>
      </c>
      <c r="BU105" s="1334">
        <f>IF(ISERROR(VLOOKUP(VLOOKUP($A105, 'E4 TB Allocation Details'!$A$18:$L$217, MATCH("A &amp; G ID", 'E4 TB Allocation Details'!$A$18:$L$18, 0),FALSE), 'E2 Allocators'!$B$15:$W$361, MATCH('O5 Details by Class &amp; Accounts'!BU$18, 'E2 Allocators'!$B$15:$W$15, 0),FALSE)*$E105), 0, VLOOKUP(VLOOKUP($A105, 'E4 TB Allocation Details'!$A$18:$L$217, MATCH("A &amp; G ID", 'E4 TB Allocation Details'!$A$18:$L$18, 0),FALSE), 'E2 Allocators'!$B$15:$W$361, MATCH('O5 Details by Class &amp; Accounts'!BU$18, 'E2 Allocators'!$B$15:$W$15, 0),FALSE)*$E105)</f>
        <v>0</v>
      </c>
      <c r="BV105" s="1334">
        <f>IF(ISERROR(VLOOKUP(VLOOKUP($A105, 'E4 TB Allocation Details'!$A$18:$L$217, MATCH("A &amp; G ID", 'E4 TB Allocation Details'!$A$18:$L$18, 0),FALSE), 'E2 Allocators'!$B$15:$W$361, MATCH('O5 Details by Class &amp; Accounts'!BV$18, 'E2 Allocators'!$B$15:$W$15, 0),FALSE)*$E105), 0, VLOOKUP(VLOOKUP($A105, 'E4 TB Allocation Details'!$A$18:$L$217, MATCH("A &amp; G ID", 'E4 TB Allocation Details'!$A$18:$L$18, 0),FALSE), 'E2 Allocators'!$B$15:$W$361, MATCH('O5 Details by Class &amp; Accounts'!BV$18, 'E2 Allocators'!$B$15:$W$15, 0),FALSE)*$E105)</f>
        <v>0</v>
      </c>
      <c r="BW105" s="1334">
        <f>IF(ISERROR(VLOOKUP(VLOOKUP($A105, 'E4 TB Allocation Details'!$A$18:$L$217, MATCH("A &amp; G ID", 'E4 TB Allocation Details'!$A$18:$L$18, 0),FALSE), 'E2 Allocators'!$B$15:$W$361, MATCH('O5 Details by Class &amp; Accounts'!BW$18, 'E2 Allocators'!$B$15:$W$15, 0),FALSE)*$E105), 0, VLOOKUP(VLOOKUP($A105, 'E4 TB Allocation Details'!$A$18:$L$217, MATCH("A &amp; G ID", 'E4 TB Allocation Details'!$A$18:$L$18, 0),FALSE), 'E2 Allocators'!$B$15:$W$361, MATCH('O5 Details by Class &amp; Accounts'!BW$18, 'E2 Allocators'!$B$15:$W$15, 0),FALSE)*$E105)</f>
        <v>0</v>
      </c>
      <c r="BX105" s="1334">
        <f>IF(ISERROR(VLOOKUP(VLOOKUP($A105, 'E4 TB Allocation Details'!$A$18:$L$217, MATCH("A &amp; G ID", 'E4 TB Allocation Details'!$A$18:$L$18, 0),FALSE), 'E2 Allocators'!$B$15:$W$361, MATCH('O5 Details by Class &amp; Accounts'!BX$18, 'E2 Allocators'!$B$15:$W$15, 0),FALSE)*$E105), 0, VLOOKUP(VLOOKUP($A105, 'E4 TB Allocation Details'!$A$18:$L$217, MATCH("A &amp; G ID", 'E4 TB Allocation Details'!$A$18:$L$18, 0),FALSE), 'E2 Allocators'!$B$15:$W$361, MATCH('O5 Details by Class &amp; Accounts'!BX$18, 'E2 Allocators'!$B$15:$W$15, 0),FALSE)*$E105)</f>
        <v>0</v>
      </c>
      <c r="BY105" s="1334">
        <f>IF(ISERROR(VLOOKUP(VLOOKUP($A105, 'E4 TB Allocation Details'!$A$18:$L$217, MATCH("A &amp; G ID", 'E4 TB Allocation Details'!$A$18:$L$18, 0),FALSE), 'E2 Allocators'!$B$15:$W$361, MATCH('O5 Details by Class &amp; Accounts'!BY$18, 'E2 Allocators'!$B$15:$W$15, 0),FALSE)*$E105), 0, VLOOKUP(VLOOKUP($A105, 'E4 TB Allocation Details'!$A$18:$L$217, MATCH("A &amp; G ID", 'E4 TB Allocation Details'!$A$18:$L$18, 0),FALSE), 'E2 Allocators'!$B$15:$W$361, MATCH('O5 Details by Class &amp; Accounts'!BY$18, 'E2 Allocators'!$B$15:$W$15, 0),FALSE)*$E105)</f>
        <v>0</v>
      </c>
      <c r="BZ105" s="1334">
        <f>IF(ISERROR(VLOOKUP(VLOOKUP($A105, 'E4 TB Allocation Details'!$A$18:$L$217, MATCH("A &amp; G ID", 'E4 TB Allocation Details'!$A$18:$L$18, 0),FALSE), 'E2 Allocators'!$B$15:$W$361, MATCH('O5 Details by Class &amp; Accounts'!BZ$18, 'E2 Allocators'!$B$15:$W$15, 0),FALSE)*$E105), 0, VLOOKUP(VLOOKUP($A105, 'E4 TB Allocation Details'!$A$18:$L$217, MATCH("A &amp; G ID", 'E4 TB Allocation Details'!$A$18:$L$18, 0),FALSE), 'E2 Allocators'!$B$15:$W$361, MATCH('O5 Details by Class &amp; Accounts'!BZ$18, 'E2 Allocators'!$B$15:$W$15, 0),FALSE)*$E105)</f>
        <v>0</v>
      </c>
      <c r="CA105" s="1334">
        <f>IF(ISERROR(VLOOKUP(VLOOKUP($A105, 'E4 TB Allocation Details'!$A$18:$L$217, MATCH("A &amp; G ID", 'E4 TB Allocation Details'!$A$18:$L$18, 0),FALSE), 'E2 Allocators'!$B$15:$W$361, MATCH('O5 Details by Class &amp; Accounts'!CA$18, 'E2 Allocators'!$B$15:$W$15, 0),FALSE)*$E105), 0, VLOOKUP(VLOOKUP($A105, 'E4 TB Allocation Details'!$A$18:$L$217, MATCH("A &amp; G ID", 'E4 TB Allocation Details'!$A$18:$L$18, 0),FALSE), 'E2 Allocators'!$B$15:$W$361, MATCH('O5 Details by Class &amp; Accounts'!CA$18, 'E2 Allocators'!$B$15:$W$15, 0),FALSE)*$E105)</f>
        <v>0</v>
      </c>
      <c r="CB105" s="1334">
        <f>IF(ISERROR(VLOOKUP(VLOOKUP($A105, 'E4 TB Allocation Details'!$A$18:$L$217, MATCH("A &amp; G ID", 'E4 TB Allocation Details'!$A$18:$L$18, 0),FALSE), 'E2 Allocators'!$B$15:$W$361, MATCH('O5 Details by Class &amp; Accounts'!CB$18, 'E2 Allocators'!$B$15:$W$15, 0),FALSE)*$E105), 0, VLOOKUP(VLOOKUP($A105, 'E4 TB Allocation Details'!$A$18:$L$217, MATCH("A &amp; G ID", 'E4 TB Allocation Details'!$A$18:$L$18, 0),FALSE), 'E2 Allocators'!$B$15:$W$361, MATCH('O5 Details by Class &amp; Accounts'!CB$18, 'E2 Allocators'!$B$15:$W$15, 0),FALSE)*$E105)</f>
        <v>0</v>
      </c>
      <c r="CC105" s="1334">
        <f>IF(ISERROR(VLOOKUP(VLOOKUP($A105, 'E4 TB Allocation Details'!$A$18:$L$217, MATCH("A &amp; G ID", 'E4 TB Allocation Details'!$A$18:$L$18, 0),FALSE), 'E2 Allocators'!$B$15:$W$361, MATCH('O5 Details by Class &amp; Accounts'!CC$18, 'E2 Allocators'!$B$15:$W$15, 0),FALSE)*$E105), 0, VLOOKUP(VLOOKUP($A105, 'E4 TB Allocation Details'!$A$18:$L$217, MATCH("A &amp; G ID", 'E4 TB Allocation Details'!$A$18:$L$18, 0),FALSE), 'E2 Allocators'!$B$15:$W$361, MATCH('O5 Details by Class &amp; Accounts'!CC$18, 'E2 Allocators'!$B$15:$W$15, 0),FALSE)*$E105)</f>
        <v>0</v>
      </c>
      <c r="CD105" s="1334">
        <f>IF(ISERROR(VLOOKUP(VLOOKUP($A105, 'E4 TB Allocation Details'!$A$18:$L$217, MATCH("A &amp; G ID", 'E4 TB Allocation Details'!$A$18:$L$18, 0),FALSE), 'E2 Allocators'!$B$15:$W$361, MATCH('O5 Details by Class &amp; Accounts'!CD$18, 'E2 Allocators'!$B$15:$W$15, 0),FALSE)*$E105), 0, VLOOKUP(VLOOKUP($A105, 'E4 TB Allocation Details'!$A$18:$L$217, MATCH("A &amp; G ID", 'E4 TB Allocation Details'!$A$18:$L$18, 0),FALSE), 'E2 Allocators'!$B$15:$W$361, MATCH('O5 Details by Class &amp; Accounts'!CD$18, 'E2 Allocators'!$B$15:$W$15, 0),FALSE)*$E105)</f>
        <v>0</v>
      </c>
      <c r="CE105" s="1334">
        <f>IF(ISERROR(VLOOKUP(VLOOKUP($A105, 'E4 TB Allocation Details'!$A$18:$L$217, MATCH("A &amp; G ID", 'E4 TB Allocation Details'!$A$18:$L$18, 0),FALSE), 'E2 Allocators'!$B$15:$W$361, MATCH('O5 Details by Class &amp; Accounts'!CE$18, 'E2 Allocators'!$B$15:$W$15, 0),FALSE)*$E105), 0, VLOOKUP(VLOOKUP($A105, 'E4 TB Allocation Details'!$A$18:$L$217, MATCH("A &amp; G ID", 'E4 TB Allocation Details'!$A$18:$L$18, 0),FALSE), 'E2 Allocators'!$B$15:$W$361, MATCH('O5 Details by Class &amp; Accounts'!CE$18, 'E2 Allocators'!$B$15:$W$15, 0),FALSE)*$E105)</f>
        <v>0</v>
      </c>
      <c r="CF105" s="1334">
        <f>IF(ISERROR(VLOOKUP(VLOOKUP($A105, 'E4 TB Allocation Details'!$A$18:$L$217, MATCH("A &amp; G ID", 'E4 TB Allocation Details'!$A$18:$L$18, 0),FALSE), 'E2 Allocators'!$B$15:$W$361, MATCH('O5 Details by Class &amp; Accounts'!CF$18, 'E2 Allocators'!$B$15:$W$15, 0),FALSE)*$E105), 0, VLOOKUP(VLOOKUP($A105, 'E4 TB Allocation Details'!$A$18:$L$217, MATCH("A &amp; G ID", 'E4 TB Allocation Details'!$A$18:$L$18, 0),FALSE), 'E2 Allocators'!$B$15:$W$361, MATCH('O5 Details by Class &amp; Accounts'!CF$18, 'E2 Allocators'!$B$15:$W$15, 0),FALSE)*$E105)</f>
        <v>0</v>
      </c>
      <c r="CG105" s="1334">
        <f>IF(ISERROR(VLOOKUP(VLOOKUP($A105, 'E4 TB Allocation Details'!$A$18:$L$217, MATCH("A &amp; G ID", 'E4 TB Allocation Details'!$A$18:$L$18, 0),FALSE), 'E2 Allocators'!$B$15:$W$361, MATCH('O5 Details by Class &amp; Accounts'!CG$18, 'E2 Allocators'!$B$15:$W$15, 0),FALSE)*$E105), 0, VLOOKUP(VLOOKUP($A105, 'E4 TB Allocation Details'!$A$18:$L$217, MATCH("A &amp; G ID", 'E4 TB Allocation Details'!$A$18:$L$18, 0),FALSE), 'E2 Allocators'!$B$15:$W$361, MATCH('O5 Details by Class &amp; Accounts'!CG$18, 'E2 Allocators'!$B$15:$W$15, 0),FALSE)*$E105)</f>
        <v>0</v>
      </c>
      <c r="CH105" s="1334">
        <f>IF(ISERROR(VLOOKUP(VLOOKUP($A105, 'E4 TB Allocation Details'!$A$18:$L$217, MATCH("A &amp; G ID", 'E4 TB Allocation Details'!$A$18:$L$18, 0),FALSE), 'E2 Allocators'!$B$15:$W$361, MATCH('O5 Details by Class &amp; Accounts'!CH$18, 'E2 Allocators'!$B$15:$W$15, 0),FALSE)*$E105), 0, VLOOKUP(VLOOKUP($A105, 'E4 TB Allocation Details'!$A$18:$L$217, MATCH("A &amp; G ID", 'E4 TB Allocation Details'!$A$18:$L$18, 0),FALSE), 'E2 Allocators'!$B$15:$W$361, MATCH('O5 Details by Class &amp; Accounts'!CH$18, 'E2 Allocators'!$B$15:$W$15, 0),FALSE)*$E105)</f>
        <v>0</v>
      </c>
      <c r="CI105" s="1334">
        <f>IF(ISERROR(VLOOKUP(VLOOKUP($A105, 'E4 TB Allocation Details'!$A$18:$L$217, MATCH("A &amp; G ID", 'E4 TB Allocation Details'!$A$18:$L$18, 0),FALSE), 'E2 Allocators'!$B$15:$W$361, MATCH('O5 Details by Class &amp; Accounts'!CI$18, 'E2 Allocators'!$B$15:$W$15, 0),FALSE)*$E105), 0, VLOOKUP(VLOOKUP($A105, 'E4 TB Allocation Details'!$A$18:$L$217, MATCH("A &amp; G ID", 'E4 TB Allocation Details'!$A$18:$L$18, 0),FALSE), 'E2 Allocators'!$B$15:$W$361, MATCH('O5 Details by Class &amp; Accounts'!CI$18, 'E2 Allocators'!$B$15:$W$15, 0),FALSE)*$E105)</f>
        <v>0</v>
      </c>
      <c r="CJ105" s="1334">
        <f>IF(ISERROR(VLOOKUP(VLOOKUP($A105, 'E4 TB Allocation Details'!$A$18:$L$217, MATCH("A &amp; G ID", 'E4 TB Allocation Details'!$A$18:$L$18, 0),FALSE), 'E2 Allocators'!$B$15:$W$361, MATCH('O5 Details by Class &amp; Accounts'!CJ$18, 'E2 Allocators'!$B$15:$W$15, 0),FALSE)*$E105), 0, VLOOKUP(VLOOKUP($A105, 'E4 TB Allocation Details'!$A$18:$L$217, MATCH("A &amp; G ID", 'E4 TB Allocation Details'!$A$18:$L$18, 0),FALSE), 'E2 Allocators'!$B$15:$W$361, MATCH('O5 Details by Class &amp; Accounts'!CJ$18, 'E2 Allocators'!$B$15:$W$15, 0),FALSE)*$E105)</f>
        <v>0</v>
      </c>
      <c r="CK105" s="1334">
        <f>IF(ISERROR(VLOOKUP(VLOOKUP($A105, 'E4 TB Allocation Details'!$A$18:$L$217, MATCH("A &amp; G ID", 'E4 TB Allocation Details'!$A$18:$L$18, 0),FALSE), 'E2 Allocators'!$B$15:$W$361, MATCH('O5 Details by Class &amp; Accounts'!CK$18, 'E2 Allocators'!$B$15:$W$15, 0),FALSE)*$E105), 0, VLOOKUP(VLOOKUP($A105, 'E4 TB Allocation Details'!$A$18:$L$217, MATCH("A &amp; G ID", 'E4 TB Allocation Details'!$A$18:$L$18, 0),FALSE), 'E2 Allocators'!$B$15:$W$361, MATCH('O5 Details by Class &amp; Accounts'!CK$18, 'E2 Allocators'!$B$15:$W$15, 0),FALSE)*$E105)</f>
        <v>0</v>
      </c>
      <c r="CL105" s="1334">
        <f>IF(ISERROR(VLOOKUP(VLOOKUP($A105, 'E4 TB Allocation Details'!$A$18:$L$217, MATCH("A &amp; G ID", 'E4 TB Allocation Details'!$A$18:$L$18, 0),FALSE), 'E2 Allocators'!$B$15:$W$361, MATCH('O5 Details by Class &amp; Accounts'!CL$18, 'E2 Allocators'!$B$15:$W$15, 0),FALSE)*$E105), 0, VLOOKUP(VLOOKUP($A105, 'E4 TB Allocation Details'!$A$18:$L$217, MATCH("A &amp; G ID", 'E4 TB Allocation Details'!$A$18:$L$18, 0),FALSE), 'E2 Allocators'!$B$15:$W$361, MATCH('O5 Details by Class &amp; Accounts'!CL$18, 'E2 Allocators'!$B$15:$W$15, 0),FALSE)*$E105)</f>
        <v>0</v>
      </c>
      <c r="CM105" s="1334">
        <f>IF(ISERROR(VLOOKUP(VLOOKUP($A105, 'E4 TB Allocation Details'!$A$18:$L$217, MATCH("A &amp; G ID", 'E4 TB Allocation Details'!$A$18:$L$18, 0),FALSE), 'E2 Allocators'!$B$15:$W$361, MATCH('O5 Details by Class &amp; Accounts'!CM$18, 'E2 Allocators'!$B$15:$W$15, 0),FALSE)*$E105), 0, VLOOKUP(VLOOKUP($A105, 'E4 TB Allocation Details'!$A$18:$L$217, MATCH("A &amp; G ID", 'E4 TB Allocation Details'!$A$18:$L$18, 0),FALSE), 'E2 Allocators'!$B$15:$W$361, MATCH('O5 Details by Class &amp; Accounts'!CM$18, 'E2 Allocators'!$B$15:$W$15, 0),FALSE)*$E105)</f>
        <v>0</v>
      </c>
      <c r="CN105" s="1334">
        <f t="shared" si="24"/>
        <v>0</v>
      </c>
      <c r="CO105" s="1670">
        <f t="shared" si="25"/>
        <v>1.1641532182693481E-10</v>
      </c>
      <c r="CQ105" s="1926" t="s">
        <v>1271</v>
      </c>
    </row>
    <row r="106" spans="1:95" s="64" customFormat="1" ht="25.5" x14ac:dyDescent="0.2">
      <c r="A106" s="1105">
        <v>4330</v>
      </c>
      <c r="B106" s="1106" t="s">
        <v>1486</v>
      </c>
      <c r="C106" s="1667">
        <f>IF(ISERROR(VLOOKUP($A106,'I3 TB Data'!$A$20:$H$465,MATCH('O5 Details by Class &amp; Accounts'!$C$18, 'I3 TB Data'!$A$20:$H$20,0),0)), 0, VLOOKUP($A106,'I3 TB Data'!$A$20:$H$465,MATCH('O5 Details by Class &amp; Accounts'!$C$18,'I3 TB Data'!$A$20:$H$20,0),0))</f>
        <v>480769</v>
      </c>
      <c r="D106" s="1668"/>
      <c r="E106" s="1667">
        <f t="shared" si="17"/>
        <v>480769</v>
      </c>
      <c r="F106" s="1669">
        <f>IF(ISERROR(VLOOKUP($A106, 'E1 Categorization'!A33:E123, MATCH("Customer Component", 'E1 Categorization'!$A$33:$E$33,0), 0)), 0, IF(VLOOKUP($A106, 'E1 Categorization'!A33:E123, MATCH("Customer Component", 'E1 Categorization'!$A$33:$E$33,0), 0)=0, 'O5 Details by Class &amp; Accounts'!$E106, IF(AND(VLOOKUP($A106, 'E1 Categorization'!A33:E123, MATCH("Customer Component", 'E1 Categorization'!$A$33:$E$33,0), 0) &gt;0, VLOOKUP($A106, 'E1 Categorization'!A33:E123, MATCH("Customer Component", 'E1 Categorization'!$A$33:$E$33,0), 0)&lt;1), 'O5 Details by Class &amp; Accounts'!$E106*(1-VLOOKUP($A106, 'E1 Categorization'!A33:E123, MATCH("Customer Component", 'E1 Categorization'!$A$33:$E$33,0), 0)), 0)))</f>
        <v>0</v>
      </c>
      <c r="G106" s="1669">
        <f>IF(ISERROR(VLOOKUP($A106, 'E1 Categorization'!A33:E123, MATCH("Customer Component", 'E1 Categorization'!$A$33:$E$33,0), 0)),0, IF(VLOOKUP($A106, 'E1 Categorization'!A33:E123, MATCH("Customer Component", 'E1 Categorization'!$A$33:$E$33,0), 0)=0, 0, IF(AND(VLOOKUP($A106, 'E1 Categorization'!A33:E123, MATCH("Customer Component", 'E1 Categorization'!$A$33:$E$33,0), 0) &gt;0, VLOOKUP($A106, 'E1 Categorization'!A33:E123, MATCH("Customer Component", 'E1 Categorization'!$A$33:$E$33,0), 0)&lt;1), 'O5 Details by Class &amp; Accounts'!$E106*(VLOOKUP($A106, 'E1 Categorization'!A33:E123, MATCH("Customer Component", 'E1 Categorization'!$A$33:$E$33,0), 0)), 'O5 Details by Class &amp; Accounts'!$E106)))</f>
        <v>0</v>
      </c>
      <c r="H106" s="1334">
        <f t="shared" si="20"/>
        <v>0</v>
      </c>
      <c r="I106" s="1334">
        <f>IF(ISERROR(VLOOKUP(VLOOKUP($A106, 'E4 TB Allocation Details'!$A$18:$L$217, MATCH("Demand ID", 'E4 TB Allocation Details'!$A$18:$L$18, 0),FALSE), 'E2 Allocators'!$B$15:$W$361, MATCH('O5 Details by Class &amp; Accounts'!I$18, 'E2 Allocators'!$B$15:$W$15, 0),FALSE)*$F106), 0, VLOOKUP(VLOOKUP($A106, 'E4 TB Allocation Details'!$A$18:$L$217, MATCH("Demand ID", 'E4 TB Allocation Details'!$A$18:$L$18, 0),FALSE), 'E2 Allocators'!$B$15:$W$361, MATCH('O5 Details by Class &amp; Accounts'!I$18, 'E2 Allocators'!$B$15:$W$15, 0),FALSE)*$F106)</f>
        <v>0</v>
      </c>
      <c r="J106" s="1334">
        <f>IF(ISERROR(VLOOKUP(VLOOKUP($A106, 'E4 TB Allocation Details'!$A$18:$L$217, MATCH("Demand ID", 'E4 TB Allocation Details'!$A$18:$L$18, 0),FALSE), 'E2 Allocators'!$B$15:$W$361, MATCH('O5 Details by Class &amp; Accounts'!J$18, 'E2 Allocators'!$B$15:$W$15, 0),FALSE)*$F106), 0, VLOOKUP(VLOOKUP($A106, 'E4 TB Allocation Details'!$A$18:$L$217, MATCH("Demand ID", 'E4 TB Allocation Details'!$A$18:$L$18, 0),FALSE), 'E2 Allocators'!$B$15:$W$361, MATCH('O5 Details by Class &amp; Accounts'!J$18, 'E2 Allocators'!$B$15:$W$15, 0),FALSE)*$F106)</f>
        <v>0</v>
      </c>
      <c r="K106" s="1334">
        <f>IF(ISERROR(VLOOKUP(VLOOKUP($A106, 'E4 TB Allocation Details'!$A$18:$L$217, MATCH("Demand ID", 'E4 TB Allocation Details'!$A$18:$L$18, 0),FALSE), 'E2 Allocators'!$B$15:$W$361, MATCH('O5 Details by Class &amp; Accounts'!K$18, 'E2 Allocators'!$B$15:$W$15, 0),FALSE)*$F106), 0, VLOOKUP(VLOOKUP($A106, 'E4 TB Allocation Details'!$A$18:$L$217, MATCH("Demand ID", 'E4 TB Allocation Details'!$A$18:$L$18, 0),FALSE), 'E2 Allocators'!$B$15:$W$361, MATCH('O5 Details by Class &amp; Accounts'!K$18, 'E2 Allocators'!$B$15:$W$15, 0),FALSE)*$F106)</f>
        <v>0</v>
      </c>
      <c r="L106" s="1334">
        <f>IF(ISERROR(VLOOKUP(VLOOKUP($A106, 'E4 TB Allocation Details'!$A$18:$L$217, MATCH("Demand ID", 'E4 TB Allocation Details'!$A$18:$L$18, 0),FALSE), 'E2 Allocators'!$B$15:$W$361, MATCH('O5 Details by Class &amp; Accounts'!L$18, 'E2 Allocators'!$B$15:$W$15, 0),FALSE)*$F106), 0, VLOOKUP(VLOOKUP($A106, 'E4 TB Allocation Details'!$A$18:$L$217, MATCH("Demand ID", 'E4 TB Allocation Details'!$A$18:$L$18, 0),FALSE), 'E2 Allocators'!$B$15:$W$361, MATCH('O5 Details by Class &amp; Accounts'!L$18, 'E2 Allocators'!$B$15:$W$15, 0),FALSE)*$F106)</f>
        <v>0</v>
      </c>
      <c r="M106" s="1334">
        <f>IF(ISERROR(VLOOKUP(VLOOKUP($A106, 'E4 TB Allocation Details'!$A$18:$L$217, MATCH("Demand ID", 'E4 TB Allocation Details'!$A$18:$L$18, 0),FALSE), 'E2 Allocators'!$B$15:$W$361, MATCH('O5 Details by Class &amp; Accounts'!M$18, 'E2 Allocators'!$B$15:$W$15, 0),FALSE)*$F106), 0, VLOOKUP(VLOOKUP($A106, 'E4 TB Allocation Details'!$A$18:$L$217, MATCH("Demand ID", 'E4 TB Allocation Details'!$A$18:$L$18, 0),FALSE), 'E2 Allocators'!$B$15:$W$361, MATCH('O5 Details by Class &amp; Accounts'!M$18, 'E2 Allocators'!$B$15:$W$15, 0),FALSE)*$F106)</f>
        <v>0</v>
      </c>
      <c r="N106" s="1334">
        <f>IF(ISERROR(VLOOKUP(VLOOKUP($A106, 'E4 TB Allocation Details'!$A$18:$L$217, MATCH("Demand ID", 'E4 TB Allocation Details'!$A$18:$L$18, 0),FALSE), 'E2 Allocators'!$B$15:$W$361, MATCH('O5 Details by Class &amp; Accounts'!N$18, 'E2 Allocators'!$B$15:$W$15, 0),FALSE)*$F106), 0, VLOOKUP(VLOOKUP($A106, 'E4 TB Allocation Details'!$A$18:$L$217, MATCH("Demand ID", 'E4 TB Allocation Details'!$A$18:$L$18, 0),FALSE), 'E2 Allocators'!$B$15:$W$361, MATCH('O5 Details by Class &amp; Accounts'!N$18, 'E2 Allocators'!$B$15:$W$15, 0),FALSE)*$F106)</f>
        <v>0</v>
      </c>
      <c r="O106" s="1334">
        <f>IF(ISERROR(VLOOKUP(VLOOKUP($A106, 'E4 TB Allocation Details'!$A$18:$L$217, MATCH("Demand ID", 'E4 TB Allocation Details'!$A$18:$L$18, 0),FALSE), 'E2 Allocators'!$B$15:$W$361, MATCH('O5 Details by Class &amp; Accounts'!O$18, 'E2 Allocators'!$B$15:$W$15, 0),FALSE)*$F106), 0, VLOOKUP(VLOOKUP($A106, 'E4 TB Allocation Details'!$A$18:$L$217, MATCH("Demand ID", 'E4 TB Allocation Details'!$A$18:$L$18, 0),FALSE), 'E2 Allocators'!$B$15:$W$361, MATCH('O5 Details by Class &amp; Accounts'!O$18, 'E2 Allocators'!$B$15:$W$15, 0),FALSE)*$F106)</f>
        <v>0</v>
      </c>
      <c r="P106" s="1334">
        <f>IF(ISERROR(VLOOKUP(VLOOKUP($A106, 'E4 TB Allocation Details'!$A$18:$L$217, MATCH("Demand ID", 'E4 TB Allocation Details'!$A$18:$L$18, 0),FALSE), 'E2 Allocators'!$B$15:$W$361, MATCH('O5 Details by Class &amp; Accounts'!P$18, 'E2 Allocators'!$B$15:$W$15, 0),FALSE)*$F106), 0, VLOOKUP(VLOOKUP($A106, 'E4 TB Allocation Details'!$A$18:$L$217, MATCH("Demand ID", 'E4 TB Allocation Details'!$A$18:$L$18, 0),FALSE), 'E2 Allocators'!$B$15:$W$361, MATCH('O5 Details by Class &amp; Accounts'!P$18, 'E2 Allocators'!$B$15:$W$15, 0),FALSE)*$F106)</f>
        <v>0</v>
      </c>
      <c r="Q106" s="1334">
        <f>IF(ISERROR(VLOOKUP(VLOOKUP($A106, 'E4 TB Allocation Details'!$A$18:$L$217, MATCH("Demand ID", 'E4 TB Allocation Details'!$A$18:$L$18, 0),FALSE), 'E2 Allocators'!$B$15:$W$361, MATCH('O5 Details by Class &amp; Accounts'!Q$18, 'E2 Allocators'!$B$15:$W$15, 0),FALSE)*$F106), 0, VLOOKUP(VLOOKUP($A106, 'E4 TB Allocation Details'!$A$18:$L$217, MATCH("Demand ID", 'E4 TB Allocation Details'!$A$18:$L$18, 0),FALSE), 'E2 Allocators'!$B$15:$W$361, MATCH('O5 Details by Class &amp; Accounts'!Q$18, 'E2 Allocators'!$B$15:$W$15, 0),FALSE)*$F106)</f>
        <v>0</v>
      </c>
      <c r="R106" s="1334">
        <f>IF(ISERROR(VLOOKUP(VLOOKUP($A106, 'E4 TB Allocation Details'!$A$18:$L$217, MATCH("Demand ID", 'E4 TB Allocation Details'!$A$18:$L$18, 0),FALSE), 'E2 Allocators'!$B$15:$W$361, MATCH('O5 Details by Class &amp; Accounts'!R$18, 'E2 Allocators'!$B$15:$W$15, 0),FALSE)*$F106), 0, VLOOKUP(VLOOKUP($A106, 'E4 TB Allocation Details'!$A$18:$L$217, MATCH("Demand ID", 'E4 TB Allocation Details'!$A$18:$L$18, 0),FALSE), 'E2 Allocators'!$B$15:$W$361, MATCH('O5 Details by Class &amp; Accounts'!R$18, 'E2 Allocators'!$B$15:$W$15, 0),FALSE)*$F106)</f>
        <v>0</v>
      </c>
      <c r="S106" s="1334">
        <f>IF(ISERROR(VLOOKUP(VLOOKUP($A106, 'E4 TB Allocation Details'!$A$18:$L$217, MATCH("Demand ID", 'E4 TB Allocation Details'!$A$18:$L$18, 0),FALSE), 'E2 Allocators'!$B$15:$W$361, MATCH('O5 Details by Class &amp; Accounts'!S$18, 'E2 Allocators'!$B$15:$W$15, 0),FALSE)*$F106), 0, VLOOKUP(VLOOKUP($A106, 'E4 TB Allocation Details'!$A$18:$L$217, MATCH("Demand ID", 'E4 TB Allocation Details'!$A$18:$L$18, 0),FALSE), 'E2 Allocators'!$B$15:$W$361, MATCH('O5 Details by Class &amp; Accounts'!S$18, 'E2 Allocators'!$B$15:$W$15, 0),FALSE)*$F106)</f>
        <v>0</v>
      </c>
      <c r="T106" s="1334">
        <f>IF(ISERROR(VLOOKUP(VLOOKUP($A106, 'E4 TB Allocation Details'!$A$18:$L$217, MATCH("Demand ID", 'E4 TB Allocation Details'!$A$18:$L$18, 0),FALSE), 'E2 Allocators'!$B$15:$W$361, MATCH('O5 Details by Class &amp; Accounts'!T$18, 'E2 Allocators'!$B$15:$W$15, 0),FALSE)*$F106), 0, VLOOKUP(VLOOKUP($A106, 'E4 TB Allocation Details'!$A$18:$L$217, MATCH("Demand ID", 'E4 TB Allocation Details'!$A$18:$L$18, 0),FALSE), 'E2 Allocators'!$B$15:$W$361, MATCH('O5 Details by Class &amp; Accounts'!T$18, 'E2 Allocators'!$B$15:$W$15, 0),FALSE)*$F106)</f>
        <v>0</v>
      </c>
      <c r="U106" s="1334">
        <f>IF(ISERROR(VLOOKUP(VLOOKUP($A106, 'E4 TB Allocation Details'!$A$18:$L$217, MATCH("Demand ID", 'E4 TB Allocation Details'!$A$18:$L$18, 0),FALSE), 'E2 Allocators'!$B$15:$W$361, MATCH('O5 Details by Class &amp; Accounts'!U$18, 'E2 Allocators'!$B$15:$W$15, 0),FALSE)*$F106), 0, VLOOKUP(VLOOKUP($A106, 'E4 TB Allocation Details'!$A$18:$L$217, MATCH("Demand ID", 'E4 TB Allocation Details'!$A$18:$L$18, 0),FALSE), 'E2 Allocators'!$B$15:$W$361, MATCH('O5 Details by Class &amp; Accounts'!U$18, 'E2 Allocators'!$B$15:$W$15, 0),FALSE)*$F106)</f>
        <v>0</v>
      </c>
      <c r="V106" s="1334">
        <f>IF(ISERROR(VLOOKUP(VLOOKUP($A106, 'E4 TB Allocation Details'!$A$18:$L$217, MATCH("Demand ID", 'E4 TB Allocation Details'!$A$18:$L$18, 0),FALSE), 'E2 Allocators'!$B$15:$W$361, MATCH('O5 Details by Class &amp; Accounts'!V$18, 'E2 Allocators'!$B$15:$W$15, 0),FALSE)*$F106), 0, VLOOKUP(VLOOKUP($A106, 'E4 TB Allocation Details'!$A$18:$L$217, MATCH("Demand ID", 'E4 TB Allocation Details'!$A$18:$L$18, 0),FALSE), 'E2 Allocators'!$B$15:$W$361, MATCH('O5 Details by Class &amp; Accounts'!V$18, 'E2 Allocators'!$B$15:$W$15, 0),FALSE)*$F106)</f>
        <v>0</v>
      </c>
      <c r="W106" s="1334">
        <f>IF(ISERROR(VLOOKUP(VLOOKUP($A106, 'E4 TB Allocation Details'!$A$18:$L$217, MATCH("Demand ID", 'E4 TB Allocation Details'!$A$18:$L$18, 0),FALSE), 'E2 Allocators'!$B$15:$W$361, MATCH('O5 Details by Class &amp; Accounts'!W$18, 'E2 Allocators'!$B$15:$W$15, 0),FALSE)*$F106), 0, VLOOKUP(VLOOKUP($A106, 'E4 TB Allocation Details'!$A$18:$L$217, MATCH("Demand ID", 'E4 TB Allocation Details'!$A$18:$L$18, 0),FALSE), 'E2 Allocators'!$B$15:$W$361, MATCH('O5 Details by Class &amp; Accounts'!W$18, 'E2 Allocators'!$B$15:$W$15, 0),FALSE)*$F106)</f>
        <v>0</v>
      </c>
      <c r="X106" s="1334">
        <f>IF(ISERROR(VLOOKUP(VLOOKUP($A106, 'E4 TB Allocation Details'!$A$18:$L$217, MATCH("Demand ID", 'E4 TB Allocation Details'!$A$18:$L$18, 0),FALSE), 'E2 Allocators'!$B$15:$W$361, MATCH('O5 Details by Class &amp; Accounts'!X$18, 'E2 Allocators'!$B$15:$W$15, 0),FALSE)*$F106), 0, VLOOKUP(VLOOKUP($A106, 'E4 TB Allocation Details'!$A$18:$L$217, MATCH("Demand ID", 'E4 TB Allocation Details'!$A$18:$L$18, 0),FALSE), 'E2 Allocators'!$B$15:$W$361, MATCH('O5 Details by Class &amp; Accounts'!X$18, 'E2 Allocators'!$B$15:$W$15, 0),FALSE)*$F106)</f>
        <v>0</v>
      </c>
      <c r="Y106" s="1334">
        <f>IF(ISERROR(VLOOKUP(VLOOKUP($A106, 'E4 TB Allocation Details'!$A$18:$L$217, MATCH("Demand ID", 'E4 TB Allocation Details'!$A$18:$L$18, 0),FALSE), 'E2 Allocators'!$B$15:$W$361, MATCH('O5 Details by Class &amp; Accounts'!Y$18, 'E2 Allocators'!$B$15:$W$15, 0),FALSE)*$F106), 0, VLOOKUP(VLOOKUP($A106, 'E4 TB Allocation Details'!$A$18:$L$217, MATCH("Demand ID", 'E4 TB Allocation Details'!$A$18:$L$18, 0),FALSE), 'E2 Allocators'!$B$15:$W$361, MATCH('O5 Details by Class &amp; Accounts'!Y$18, 'E2 Allocators'!$B$15:$W$15, 0),FALSE)*$F106)</f>
        <v>0</v>
      </c>
      <c r="Z106" s="1334">
        <f>IF(ISERROR(VLOOKUP(VLOOKUP($A106, 'E4 TB Allocation Details'!$A$18:$L$217, MATCH("Demand ID", 'E4 TB Allocation Details'!$A$18:$L$18, 0),FALSE), 'E2 Allocators'!$B$15:$W$361, MATCH('O5 Details by Class &amp; Accounts'!Z$18, 'E2 Allocators'!$B$15:$W$15, 0),FALSE)*$F106), 0, VLOOKUP(VLOOKUP($A106, 'E4 TB Allocation Details'!$A$18:$L$217, MATCH("Demand ID", 'E4 TB Allocation Details'!$A$18:$L$18, 0),FALSE), 'E2 Allocators'!$B$15:$W$361, MATCH('O5 Details by Class &amp; Accounts'!Z$18, 'E2 Allocators'!$B$15:$W$15, 0),FALSE)*$F106)</f>
        <v>0</v>
      </c>
      <c r="AA106" s="1334">
        <f>IF(ISERROR(VLOOKUP(VLOOKUP($A106, 'E4 TB Allocation Details'!$A$18:$L$217, MATCH("Demand ID", 'E4 TB Allocation Details'!$A$18:$L$18, 0),FALSE), 'E2 Allocators'!$B$15:$W$361, MATCH('O5 Details by Class &amp; Accounts'!AA$18, 'E2 Allocators'!$B$15:$W$15, 0),FALSE)*$F106), 0, VLOOKUP(VLOOKUP($A106, 'E4 TB Allocation Details'!$A$18:$L$217, MATCH("Demand ID", 'E4 TB Allocation Details'!$A$18:$L$18, 0),FALSE), 'E2 Allocators'!$B$15:$W$361, MATCH('O5 Details by Class &amp; Accounts'!AA$18, 'E2 Allocators'!$B$15:$W$15, 0),FALSE)*$F106)</f>
        <v>0</v>
      </c>
      <c r="AB106" s="1334">
        <f>IF(ISERROR(VLOOKUP(VLOOKUP($A106, 'E4 TB Allocation Details'!$A$18:$L$217, MATCH("Demand ID", 'E4 TB Allocation Details'!$A$18:$L$18, 0),FALSE), 'E2 Allocators'!$B$15:$W$361, MATCH('O5 Details by Class &amp; Accounts'!AB$18, 'E2 Allocators'!$B$15:$W$15, 0),FALSE)*$F106), 0, VLOOKUP(VLOOKUP($A106, 'E4 TB Allocation Details'!$A$18:$L$217, MATCH("Demand ID", 'E4 TB Allocation Details'!$A$18:$L$18, 0),FALSE), 'E2 Allocators'!$B$15:$W$361, MATCH('O5 Details by Class &amp; Accounts'!AB$18, 'E2 Allocators'!$B$15:$W$15, 0),FALSE)*$F106)</f>
        <v>0</v>
      </c>
      <c r="AC106" s="1334">
        <f t="shared" si="21"/>
        <v>0</v>
      </c>
      <c r="AD106" s="1334">
        <f>IF(ISERROR(VLOOKUP(VLOOKUP($A106, 'E4 TB Allocation Details'!$A$18:$L$217, MATCH("Customer ID", 'E4 TB Allocation Details'!$A$18:$L$18, 0),FALSE), 'E2 Allocators'!$B$15:$W$361, MATCH('O5 Details by Class &amp; Accounts'!AD$18, 'E2 Allocators'!$B$15:$W$15, 0),FALSE)*$G106), 0, VLOOKUP(VLOOKUP($A106, 'E4 TB Allocation Details'!$A$18:$L$217, MATCH("Customer ID", 'E4 TB Allocation Details'!$A$18:$L$18, 0),FALSE), 'E2 Allocators'!$B$15:$W$361, MATCH('O5 Details by Class &amp; Accounts'!AD$18, 'E2 Allocators'!$B$15:$W$15, 0),FALSE)*$G106)</f>
        <v>0</v>
      </c>
      <c r="AE106" s="1334">
        <f>IF(ISERROR(VLOOKUP(VLOOKUP($A106, 'E4 TB Allocation Details'!$A$18:$L$217, MATCH("Customer ID", 'E4 TB Allocation Details'!$A$18:$L$18, 0),FALSE), 'E2 Allocators'!$B$15:$W$361, MATCH('O5 Details by Class &amp; Accounts'!AE$18, 'E2 Allocators'!$B$15:$W$15, 0),FALSE)*$G106), 0, VLOOKUP(VLOOKUP($A106, 'E4 TB Allocation Details'!$A$18:$L$217, MATCH("Customer ID", 'E4 TB Allocation Details'!$A$18:$L$18, 0),FALSE), 'E2 Allocators'!$B$15:$W$361, MATCH('O5 Details by Class &amp; Accounts'!AE$18, 'E2 Allocators'!$B$15:$W$15, 0),FALSE)*$G106)</f>
        <v>0</v>
      </c>
      <c r="AF106" s="1334">
        <f>IF(ISERROR(VLOOKUP(VLOOKUP($A106, 'E4 TB Allocation Details'!$A$18:$L$217, MATCH("Customer ID", 'E4 TB Allocation Details'!$A$18:$L$18, 0),FALSE), 'E2 Allocators'!$B$15:$W$361, MATCH('O5 Details by Class &amp; Accounts'!AF$18, 'E2 Allocators'!$B$15:$W$15, 0),FALSE)*$G106), 0, VLOOKUP(VLOOKUP($A106, 'E4 TB Allocation Details'!$A$18:$L$217, MATCH("Customer ID", 'E4 TB Allocation Details'!$A$18:$L$18, 0),FALSE), 'E2 Allocators'!$B$15:$W$361, MATCH('O5 Details by Class &amp; Accounts'!AF$18, 'E2 Allocators'!$B$15:$W$15, 0),FALSE)*$G106)</f>
        <v>0</v>
      </c>
      <c r="AG106" s="1334">
        <f>IF(ISERROR(VLOOKUP(VLOOKUP($A106, 'E4 TB Allocation Details'!$A$18:$L$217, MATCH("Customer ID", 'E4 TB Allocation Details'!$A$18:$L$18, 0),FALSE), 'E2 Allocators'!$B$15:$W$361, MATCH('O5 Details by Class &amp; Accounts'!AG$18, 'E2 Allocators'!$B$15:$W$15, 0),FALSE)*$G106), 0, VLOOKUP(VLOOKUP($A106, 'E4 TB Allocation Details'!$A$18:$L$217, MATCH("Customer ID", 'E4 TB Allocation Details'!$A$18:$L$18, 0),FALSE), 'E2 Allocators'!$B$15:$W$361, MATCH('O5 Details by Class &amp; Accounts'!AG$18, 'E2 Allocators'!$B$15:$W$15, 0),FALSE)*$G106)</f>
        <v>0</v>
      </c>
      <c r="AH106" s="1334">
        <f>IF(ISERROR(VLOOKUP(VLOOKUP($A106, 'E4 TB Allocation Details'!$A$18:$L$217, MATCH("Customer ID", 'E4 TB Allocation Details'!$A$18:$L$18, 0),FALSE), 'E2 Allocators'!$B$15:$W$361, MATCH('O5 Details by Class &amp; Accounts'!AH$18, 'E2 Allocators'!$B$15:$W$15, 0),FALSE)*$G106), 0, VLOOKUP(VLOOKUP($A106, 'E4 TB Allocation Details'!$A$18:$L$217, MATCH("Customer ID", 'E4 TB Allocation Details'!$A$18:$L$18, 0),FALSE), 'E2 Allocators'!$B$15:$W$361, MATCH('O5 Details by Class &amp; Accounts'!AH$18, 'E2 Allocators'!$B$15:$W$15, 0),FALSE)*$G106)</f>
        <v>0</v>
      </c>
      <c r="AI106" s="1334">
        <f>IF(ISERROR(VLOOKUP(VLOOKUP($A106, 'E4 TB Allocation Details'!$A$18:$L$217, MATCH("Customer ID", 'E4 TB Allocation Details'!$A$18:$L$18, 0),FALSE), 'E2 Allocators'!$B$15:$W$361, MATCH('O5 Details by Class &amp; Accounts'!AI$18, 'E2 Allocators'!$B$15:$W$15, 0),FALSE)*$G106), 0, VLOOKUP(VLOOKUP($A106, 'E4 TB Allocation Details'!$A$18:$L$217, MATCH("Customer ID", 'E4 TB Allocation Details'!$A$18:$L$18, 0),FALSE), 'E2 Allocators'!$B$15:$W$361, MATCH('O5 Details by Class &amp; Accounts'!AI$18, 'E2 Allocators'!$B$15:$W$15, 0),FALSE)*$G106)</f>
        <v>0</v>
      </c>
      <c r="AJ106" s="1334">
        <f>IF(ISERROR(VLOOKUP(VLOOKUP($A106, 'E4 TB Allocation Details'!$A$18:$L$217, MATCH("Customer ID", 'E4 TB Allocation Details'!$A$18:$L$18, 0),FALSE), 'E2 Allocators'!$B$15:$W$361, MATCH('O5 Details by Class &amp; Accounts'!AJ$18, 'E2 Allocators'!$B$15:$W$15, 0),FALSE)*$G106), 0, VLOOKUP(VLOOKUP($A106, 'E4 TB Allocation Details'!$A$18:$L$217, MATCH("Customer ID", 'E4 TB Allocation Details'!$A$18:$L$18, 0),FALSE), 'E2 Allocators'!$B$15:$W$361, MATCH('O5 Details by Class &amp; Accounts'!AJ$18, 'E2 Allocators'!$B$15:$W$15, 0),FALSE)*$G106)</f>
        <v>0</v>
      </c>
      <c r="AK106" s="1334">
        <f>IF(ISERROR(VLOOKUP(VLOOKUP($A106, 'E4 TB Allocation Details'!$A$18:$L$217, MATCH("Customer ID", 'E4 TB Allocation Details'!$A$18:$L$18, 0),FALSE), 'E2 Allocators'!$B$15:$W$361, MATCH('O5 Details by Class &amp; Accounts'!AK$18, 'E2 Allocators'!$B$15:$W$15, 0),FALSE)*$G106), 0, VLOOKUP(VLOOKUP($A106, 'E4 TB Allocation Details'!$A$18:$L$217, MATCH("Customer ID", 'E4 TB Allocation Details'!$A$18:$L$18, 0),FALSE), 'E2 Allocators'!$B$15:$W$361, MATCH('O5 Details by Class &amp; Accounts'!AK$18, 'E2 Allocators'!$B$15:$W$15, 0),FALSE)*$G106)</f>
        <v>0</v>
      </c>
      <c r="AL106" s="1334">
        <f>IF(ISERROR(VLOOKUP(VLOOKUP($A106, 'E4 TB Allocation Details'!$A$18:$L$217, MATCH("Customer ID", 'E4 TB Allocation Details'!$A$18:$L$18, 0),FALSE), 'E2 Allocators'!$B$15:$W$361, MATCH('O5 Details by Class &amp; Accounts'!AL$18, 'E2 Allocators'!$B$15:$W$15, 0),FALSE)*$G106), 0, VLOOKUP(VLOOKUP($A106, 'E4 TB Allocation Details'!$A$18:$L$217, MATCH("Customer ID", 'E4 TB Allocation Details'!$A$18:$L$18, 0),FALSE), 'E2 Allocators'!$B$15:$W$361, MATCH('O5 Details by Class &amp; Accounts'!AL$18, 'E2 Allocators'!$B$15:$W$15, 0),FALSE)*$G106)</f>
        <v>0</v>
      </c>
      <c r="AM106" s="1334">
        <f>IF(ISERROR(VLOOKUP(VLOOKUP($A106, 'E4 TB Allocation Details'!$A$18:$L$217, MATCH("Customer ID", 'E4 TB Allocation Details'!$A$18:$L$18, 0),FALSE), 'E2 Allocators'!$B$15:$W$361, MATCH('O5 Details by Class &amp; Accounts'!AM$18, 'E2 Allocators'!$B$15:$W$15, 0),FALSE)*$G106), 0, VLOOKUP(VLOOKUP($A106, 'E4 TB Allocation Details'!$A$18:$L$217, MATCH("Customer ID", 'E4 TB Allocation Details'!$A$18:$L$18, 0),FALSE), 'E2 Allocators'!$B$15:$W$361, MATCH('O5 Details by Class &amp; Accounts'!AM$18, 'E2 Allocators'!$B$15:$W$15, 0),FALSE)*$G106)</f>
        <v>0</v>
      </c>
      <c r="AN106" s="1334">
        <f>IF(ISERROR(VLOOKUP(VLOOKUP($A106, 'E4 TB Allocation Details'!$A$18:$L$217, MATCH("Customer ID", 'E4 TB Allocation Details'!$A$18:$L$18, 0),FALSE), 'E2 Allocators'!$B$15:$W$361, MATCH('O5 Details by Class &amp; Accounts'!AN$18, 'E2 Allocators'!$B$15:$W$15, 0),FALSE)*$G106), 0, VLOOKUP(VLOOKUP($A106, 'E4 TB Allocation Details'!$A$18:$L$217, MATCH("Customer ID", 'E4 TB Allocation Details'!$A$18:$L$18, 0),FALSE), 'E2 Allocators'!$B$15:$W$361, MATCH('O5 Details by Class &amp; Accounts'!AN$18, 'E2 Allocators'!$B$15:$W$15, 0),FALSE)*$G106)</f>
        <v>0</v>
      </c>
      <c r="AO106" s="1334">
        <f>IF(ISERROR(VLOOKUP(VLOOKUP($A106, 'E4 TB Allocation Details'!$A$18:$L$217, MATCH("Customer ID", 'E4 TB Allocation Details'!$A$18:$L$18, 0),FALSE), 'E2 Allocators'!$B$15:$W$361, MATCH('O5 Details by Class &amp; Accounts'!AO$18, 'E2 Allocators'!$B$15:$W$15, 0),FALSE)*$G106), 0, VLOOKUP(VLOOKUP($A106, 'E4 TB Allocation Details'!$A$18:$L$217, MATCH("Customer ID", 'E4 TB Allocation Details'!$A$18:$L$18, 0),FALSE), 'E2 Allocators'!$B$15:$W$361, MATCH('O5 Details by Class &amp; Accounts'!AO$18, 'E2 Allocators'!$B$15:$W$15, 0),FALSE)*$G106)</f>
        <v>0</v>
      </c>
      <c r="AP106" s="1334">
        <f>IF(ISERROR(VLOOKUP(VLOOKUP($A106, 'E4 TB Allocation Details'!$A$18:$L$217, MATCH("Customer ID", 'E4 TB Allocation Details'!$A$18:$L$18, 0),FALSE), 'E2 Allocators'!$B$15:$W$361, MATCH('O5 Details by Class &amp; Accounts'!AP$18, 'E2 Allocators'!$B$15:$W$15, 0),FALSE)*$G106), 0, VLOOKUP(VLOOKUP($A106, 'E4 TB Allocation Details'!$A$18:$L$217, MATCH("Customer ID", 'E4 TB Allocation Details'!$A$18:$L$18, 0),FALSE), 'E2 Allocators'!$B$15:$W$361, MATCH('O5 Details by Class &amp; Accounts'!AP$18, 'E2 Allocators'!$B$15:$W$15, 0),FALSE)*$G106)</f>
        <v>0</v>
      </c>
      <c r="AQ106" s="1334">
        <f>IF(ISERROR(VLOOKUP(VLOOKUP($A106, 'E4 TB Allocation Details'!$A$18:$L$217, MATCH("Customer ID", 'E4 TB Allocation Details'!$A$18:$L$18, 0),FALSE), 'E2 Allocators'!$B$15:$W$361, MATCH('O5 Details by Class &amp; Accounts'!AQ$18, 'E2 Allocators'!$B$15:$W$15, 0),FALSE)*$G106), 0, VLOOKUP(VLOOKUP($A106, 'E4 TB Allocation Details'!$A$18:$L$217, MATCH("Customer ID", 'E4 TB Allocation Details'!$A$18:$L$18, 0),FALSE), 'E2 Allocators'!$B$15:$W$361, MATCH('O5 Details by Class &amp; Accounts'!AQ$18, 'E2 Allocators'!$B$15:$W$15, 0),FALSE)*$G106)</f>
        <v>0</v>
      </c>
      <c r="AR106" s="1334">
        <f>IF(ISERROR(VLOOKUP(VLOOKUP($A106, 'E4 TB Allocation Details'!$A$18:$L$217, MATCH("Customer ID", 'E4 TB Allocation Details'!$A$18:$L$18, 0),FALSE), 'E2 Allocators'!$B$15:$W$361, MATCH('O5 Details by Class &amp; Accounts'!AR$18, 'E2 Allocators'!$B$15:$W$15, 0),FALSE)*$G106), 0, VLOOKUP(VLOOKUP($A106, 'E4 TB Allocation Details'!$A$18:$L$217, MATCH("Customer ID", 'E4 TB Allocation Details'!$A$18:$L$18, 0),FALSE), 'E2 Allocators'!$B$15:$W$361, MATCH('O5 Details by Class &amp; Accounts'!AR$18, 'E2 Allocators'!$B$15:$W$15, 0),FALSE)*$G106)</f>
        <v>0</v>
      </c>
      <c r="AS106" s="1334">
        <f>IF(ISERROR(VLOOKUP(VLOOKUP($A106, 'E4 TB Allocation Details'!$A$18:$L$217, MATCH("Customer ID", 'E4 TB Allocation Details'!$A$18:$L$18, 0),FALSE), 'E2 Allocators'!$B$15:$W$361, MATCH('O5 Details by Class &amp; Accounts'!AS$18, 'E2 Allocators'!$B$15:$W$15, 0),FALSE)*$G106), 0, VLOOKUP(VLOOKUP($A106, 'E4 TB Allocation Details'!$A$18:$L$217, MATCH("Customer ID", 'E4 TB Allocation Details'!$A$18:$L$18, 0),FALSE), 'E2 Allocators'!$B$15:$W$361, MATCH('O5 Details by Class &amp; Accounts'!AS$18, 'E2 Allocators'!$B$15:$W$15, 0),FALSE)*$G106)</f>
        <v>0</v>
      </c>
      <c r="AT106" s="1334">
        <f>IF(ISERROR(VLOOKUP(VLOOKUP($A106, 'E4 TB Allocation Details'!$A$18:$L$217, MATCH("Customer ID", 'E4 TB Allocation Details'!$A$18:$L$18, 0),FALSE), 'E2 Allocators'!$B$15:$W$361, MATCH('O5 Details by Class &amp; Accounts'!AT$18, 'E2 Allocators'!$B$15:$W$15, 0),FALSE)*$G106), 0, VLOOKUP(VLOOKUP($A106, 'E4 TB Allocation Details'!$A$18:$L$217, MATCH("Customer ID", 'E4 TB Allocation Details'!$A$18:$L$18, 0),FALSE), 'E2 Allocators'!$B$15:$W$361, MATCH('O5 Details by Class &amp; Accounts'!AT$18, 'E2 Allocators'!$B$15:$W$15, 0),FALSE)*$G106)</f>
        <v>0</v>
      </c>
      <c r="AU106" s="1334">
        <f>IF(ISERROR(VLOOKUP(VLOOKUP($A106, 'E4 TB Allocation Details'!$A$18:$L$217, MATCH("Customer ID", 'E4 TB Allocation Details'!$A$18:$L$18, 0),FALSE), 'E2 Allocators'!$B$15:$W$361, MATCH('O5 Details by Class &amp; Accounts'!AU$18, 'E2 Allocators'!$B$15:$W$15, 0),FALSE)*$G106), 0, VLOOKUP(VLOOKUP($A106, 'E4 TB Allocation Details'!$A$18:$L$217, MATCH("Customer ID", 'E4 TB Allocation Details'!$A$18:$L$18, 0),FALSE), 'E2 Allocators'!$B$15:$W$361, MATCH('O5 Details by Class &amp; Accounts'!AU$18, 'E2 Allocators'!$B$15:$W$15, 0),FALSE)*$G106)</f>
        <v>0</v>
      </c>
      <c r="AV106" s="1334">
        <f>IF(ISERROR(VLOOKUP(VLOOKUP($A106, 'E4 TB Allocation Details'!$A$18:$L$217, MATCH("Customer ID", 'E4 TB Allocation Details'!$A$18:$L$18, 0),FALSE), 'E2 Allocators'!$B$15:$W$361, MATCH('O5 Details by Class &amp; Accounts'!AV$18, 'E2 Allocators'!$B$15:$W$15, 0),FALSE)*$G106), 0, VLOOKUP(VLOOKUP($A106, 'E4 TB Allocation Details'!$A$18:$L$217, MATCH("Customer ID", 'E4 TB Allocation Details'!$A$18:$L$18, 0),FALSE), 'E2 Allocators'!$B$15:$W$361, MATCH('O5 Details by Class &amp; Accounts'!AV$18, 'E2 Allocators'!$B$15:$W$15, 0),FALSE)*$G106)</f>
        <v>0</v>
      </c>
      <c r="AW106" s="1334">
        <f>IF(ISERROR(VLOOKUP(VLOOKUP($A106, 'E4 TB Allocation Details'!$A$18:$L$217, MATCH("Customer ID", 'E4 TB Allocation Details'!$A$18:$L$18, 0),FALSE), 'E2 Allocators'!$B$15:$W$361, MATCH('O5 Details by Class &amp; Accounts'!AW$18, 'E2 Allocators'!$B$15:$W$15, 0),FALSE)*$G106), 0, VLOOKUP(VLOOKUP($A106, 'E4 TB Allocation Details'!$A$18:$L$217, MATCH("Customer ID", 'E4 TB Allocation Details'!$A$18:$L$18, 0),FALSE), 'E2 Allocators'!$B$15:$W$361, MATCH('O5 Details by Class &amp; Accounts'!AW$18, 'E2 Allocators'!$B$15:$W$15, 0),FALSE)*$G106)</f>
        <v>0</v>
      </c>
      <c r="AX106" s="1334">
        <f t="shared" si="22"/>
        <v>0</v>
      </c>
      <c r="AY106" s="1334">
        <f>IF(ISERROR(VLOOKUP(VLOOKUP($A106, 'E4 TB Allocation Details'!$A$18:$L$217, MATCH("Misc ID", 'E4 TB Allocation Details'!$A$18:$L$18, 0),FALSE), 'E2 Allocators'!$B$15:$W$361, MATCH('O5 Details by Class &amp; Accounts'!AY$18, 'E2 Allocators'!$B$15:$W$15, 0),FALSE)*$E106), 0, VLOOKUP(VLOOKUP($A106, 'E4 TB Allocation Details'!$A$18:$L$217, MATCH("Misc ID", 'E4 TB Allocation Details'!$A$18:$L$18, 0),FALSE), 'E2 Allocators'!$B$15:$W$361, MATCH('O5 Details by Class &amp; Accounts'!AY$18, 'E2 Allocators'!$B$15:$W$15, 0),FALSE)*$E106)</f>
        <v>313058.52837064024</v>
      </c>
      <c r="AZ106" s="1334">
        <f>IF(ISERROR(VLOOKUP(VLOOKUP($A106, 'E4 TB Allocation Details'!$A$18:$L$217, MATCH("Misc ID", 'E4 TB Allocation Details'!$A$18:$L$18, 0),FALSE), 'E2 Allocators'!$B$15:$W$361, MATCH('O5 Details by Class &amp; Accounts'!AZ$18, 'E2 Allocators'!$B$15:$W$15, 0),FALSE)*$E106), 0, VLOOKUP(VLOOKUP($A106, 'E4 TB Allocation Details'!$A$18:$L$217, MATCH("Misc ID", 'E4 TB Allocation Details'!$A$18:$L$18, 0),FALSE), 'E2 Allocators'!$B$15:$W$361, MATCH('O5 Details by Class &amp; Accounts'!AZ$18, 'E2 Allocators'!$B$15:$W$15, 0),FALSE)*$E106)</f>
        <v>56789.804763304761</v>
      </c>
      <c r="BA106" s="1334">
        <f>IF(ISERROR(VLOOKUP(VLOOKUP($A106, 'E4 TB Allocation Details'!$A$18:$L$217, MATCH("Misc ID", 'E4 TB Allocation Details'!$A$18:$L$18, 0),FALSE), 'E2 Allocators'!$B$15:$W$361, MATCH('O5 Details by Class &amp; Accounts'!BA$18, 'E2 Allocators'!$B$15:$W$15, 0),FALSE)*$E106), 0, VLOOKUP(VLOOKUP($A106, 'E4 TB Allocation Details'!$A$18:$L$217, MATCH("Misc ID", 'E4 TB Allocation Details'!$A$18:$L$18, 0),FALSE), 'E2 Allocators'!$B$15:$W$361, MATCH('O5 Details by Class &amp; Accounts'!BA$18, 'E2 Allocators'!$B$15:$W$15, 0),FALSE)*$E106)</f>
        <v>53565.958101903074</v>
      </c>
      <c r="BB106" s="1334">
        <f>IF(ISERROR(VLOOKUP(VLOOKUP($A106, 'E4 TB Allocation Details'!$A$18:$L$217, MATCH("Misc ID", 'E4 TB Allocation Details'!$A$18:$L$18, 0),FALSE), 'E2 Allocators'!$B$15:$W$361, MATCH('O5 Details by Class &amp; Accounts'!BB$18, 'E2 Allocators'!$B$15:$W$15, 0),FALSE)*$E106), 0, VLOOKUP(VLOOKUP($A106, 'E4 TB Allocation Details'!$A$18:$L$217, MATCH("Misc ID", 'E4 TB Allocation Details'!$A$18:$L$18, 0),FALSE), 'E2 Allocators'!$B$15:$W$361, MATCH('O5 Details by Class &amp; Accounts'!BB$18, 'E2 Allocators'!$B$15:$W$15, 0),FALSE)*$E106)</f>
        <v>0</v>
      </c>
      <c r="BC106" s="1334">
        <f>IF(ISERROR(VLOOKUP(VLOOKUP($A106, 'E4 TB Allocation Details'!$A$18:$L$217, MATCH("Misc ID", 'E4 TB Allocation Details'!$A$18:$L$18, 0),FALSE), 'E2 Allocators'!$B$15:$W$361, MATCH('O5 Details by Class &amp; Accounts'!BC$18, 'E2 Allocators'!$B$15:$W$15, 0),FALSE)*$E106), 0, VLOOKUP(VLOOKUP($A106, 'E4 TB Allocation Details'!$A$18:$L$217, MATCH("Misc ID", 'E4 TB Allocation Details'!$A$18:$L$18, 0),FALSE), 'E2 Allocators'!$B$15:$W$361, MATCH('O5 Details by Class &amp; Accounts'!BC$18, 'E2 Allocators'!$B$15:$W$15, 0),FALSE)*$E106)</f>
        <v>16736.497009916522</v>
      </c>
      <c r="BD106" s="1334">
        <f>IF(ISERROR(VLOOKUP(VLOOKUP($A106, 'E4 TB Allocation Details'!$A$18:$L$217, MATCH("Misc ID", 'E4 TB Allocation Details'!$A$18:$L$18, 0),FALSE), 'E2 Allocators'!$B$15:$W$361, MATCH('O5 Details by Class &amp; Accounts'!BD$18, 'E2 Allocators'!$B$15:$W$15, 0),FALSE)*$E106), 0, VLOOKUP(VLOOKUP($A106, 'E4 TB Allocation Details'!$A$18:$L$217, MATCH("Misc ID", 'E4 TB Allocation Details'!$A$18:$L$18, 0),FALSE), 'E2 Allocators'!$B$15:$W$361, MATCH('O5 Details by Class &amp; Accounts'!BD$18, 'E2 Allocators'!$B$15:$W$15, 0),FALSE)*$E106)</f>
        <v>20924.852738742113</v>
      </c>
      <c r="BE106" s="1334">
        <f>IF(ISERROR(VLOOKUP(VLOOKUP($A106, 'E4 TB Allocation Details'!$A$18:$L$217, MATCH("Misc ID", 'E4 TB Allocation Details'!$A$18:$L$18, 0),FALSE), 'E2 Allocators'!$B$15:$W$361, MATCH('O5 Details by Class &amp; Accounts'!BE$18, 'E2 Allocators'!$B$15:$W$15, 0),FALSE)*$E106), 0, VLOOKUP(VLOOKUP($A106, 'E4 TB Allocation Details'!$A$18:$L$217, MATCH("Misc ID", 'E4 TB Allocation Details'!$A$18:$L$18, 0),FALSE), 'E2 Allocators'!$B$15:$W$361, MATCH('O5 Details by Class &amp; Accounts'!BE$18, 'E2 Allocators'!$B$15:$W$15, 0),FALSE)*$E106)</f>
        <v>15733.042625687171</v>
      </c>
      <c r="BF106" s="1334">
        <f>IF(ISERROR(VLOOKUP(VLOOKUP($A106, 'E4 TB Allocation Details'!$A$18:$L$217, MATCH("Misc ID", 'E4 TB Allocation Details'!$A$18:$L$18, 0),FALSE), 'E2 Allocators'!$B$15:$W$361, MATCH('O5 Details by Class &amp; Accounts'!BF$18, 'E2 Allocators'!$B$15:$W$15, 0),FALSE)*$E106), 0, VLOOKUP(VLOOKUP($A106, 'E4 TB Allocation Details'!$A$18:$L$217, MATCH("Misc ID", 'E4 TB Allocation Details'!$A$18:$L$18, 0),FALSE), 'E2 Allocators'!$B$15:$W$361, MATCH('O5 Details by Class &amp; Accounts'!BF$18, 'E2 Allocators'!$B$15:$W$15, 0),FALSE)*$E106)</f>
        <v>1036.4851836080111</v>
      </c>
      <c r="BG106" s="1334">
        <f>IF(ISERROR(VLOOKUP(VLOOKUP($A106, 'E4 TB Allocation Details'!$A$18:$L$217, MATCH("Misc ID", 'E4 TB Allocation Details'!$A$18:$L$18, 0),FALSE), 'E2 Allocators'!$B$15:$W$361, MATCH('O5 Details by Class &amp; Accounts'!BG$18, 'E2 Allocators'!$B$15:$W$15, 0),FALSE)*$E106), 0, VLOOKUP(VLOOKUP($A106, 'E4 TB Allocation Details'!$A$18:$L$217, MATCH("Misc ID", 'E4 TB Allocation Details'!$A$18:$L$18, 0),FALSE), 'E2 Allocators'!$B$15:$W$361, MATCH('O5 Details by Class &amp; Accounts'!BG$18, 'E2 Allocators'!$B$15:$W$15, 0),FALSE)*$E106)</f>
        <v>2923.8312061981774</v>
      </c>
      <c r="BH106" s="1334">
        <f>IF(ISERROR(VLOOKUP(VLOOKUP($A106, 'E4 TB Allocation Details'!$A$18:$L$217, MATCH("Misc ID", 'E4 TB Allocation Details'!$A$18:$L$18, 0),FALSE), 'E2 Allocators'!$B$15:$W$361, MATCH('O5 Details by Class &amp; Accounts'!BH$18, 'E2 Allocators'!$B$15:$W$15, 0),FALSE)*$E106), 0, VLOOKUP(VLOOKUP($A106, 'E4 TB Allocation Details'!$A$18:$L$217, MATCH("Misc ID", 'E4 TB Allocation Details'!$A$18:$L$18, 0),FALSE), 'E2 Allocators'!$B$15:$W$361, MATCH('O5 Details by Class &amp; Accounts'!BH$18, 'E2 Allocators'!$B$15:$W$15, 0),FALSE)*$E106)</f>
        <v>0</v>
      </c>
      <c r="BI106" s="1334">
        <f>IF(ISERROR(VLOOKUP(VLOOKUP($A106, 'E4 TB Allocation Details'!$A$18:$L$217, MATCH("Misc ID", 'E4 TB Allocation Details'!$A$18:$L$18, 0),FALSE), 'E2 Allocators'!$B$15:$W$361, MATCH('O5 Details by Class &amp; Accounts'!BI$18, 'E2 Allocators'!$B$15:$W$15, 0),FALSE)*$E106), 0, VLOOKUP(VLOOKUP($A106, 'E4 TB Allocation Details'!$A$18:$L$217, MATCH("Misc ID", 'E4 TB Allocation Details'!$A$18:$L$18, 0),FALSE), 'E2 Allocators'!$B$15:$W$361, MATCH('O5 Details by Class &amp; Accounts'!BI$18, 'E2 Allocators'!$B$15:$W$15, 0),FALSE)*$E106)</f>
        <v>0</v>
      </c>
      <c r="BJ106" s="1334">
        <f>IF(ISERROR(VLOOKUP(VLOOKUP($A106, 'E4 TB Allocation Details'!$A$18:$L$217, MATCH("Misc ID", 'E4 TB Allocation Details'!$A$18:$L$18, 0),FALSE), 'E2 Allocators'!$B$15:$W$361, MATCH('O5 Details by Class &amp; Accounts'!BJ$18, 'E2 Allocators'!$B$15:$W$15, 0),FALSE)*$E106), 0, VLOOKUP(VLOOKUP($A106, 'E4 TB Allocation Details'!$A$18:$L$217, MATCH("Misc ID", 'E4 TB Allocation Details'!$A$18:$L$18, 0),FALSE), 'E2 Allocators'!$B$15:$W$361, MATCH('O5 Details by Class &amp; Accounts'!BJ$18, 'E2 Allocators'!$B$15:$W$15, 0),FALSE)*$E106)</f>
        <v>0</v>
      </c>
      <c r="BK106" s="1334">
        <f>IF(ISERROR(VLOOKUP(VLOOKUP($A106, 'E4 TB Allocation Details'!$A$18:$L$217, MATCH("Misc ID", 'E4 TB Allocation Details'!$A$18:$L$18, 0),FALSE), 'E2 Allocators'!$B$15:$W$361, MATCH('O5 Details by Class &amp; Accounts'!BK$18, 'E2 Allocators'!$B$15:$W$15, 0),FALSE)*$E106), 0, VLOOKUP(VLOOKUP($A106, 'E4 TB Allocation Details'!$A$18:$L$217, MATCH("Misc ID", 'E4 TB Allocation Details'!$A$18:$L$18, 0),FALSE), 'E2 Allocators'!$B$15:$W$361, MATCH('O5 Details by Class &amp; Accounts'!BK$18, 'E2 Allocators'!$B$15:$W$15, 0),FALSE)*$E106)</f>
        <v>0</v>
      </c>
      <c r="BL106" s="1334">
        <f>IF(ISERROR(VLOOKUP(VLOOKUP($A106, 'E4 TB Allocation Details'!$A$18:$L$217, MATCH("Misc ID", 'E4 TB Allocation Details'!$A$18:$L$18, 0),FALSE), 'E2 Allocators'!$B$15:$W$361, MATCH('O5 Details by Class &amp; Accounts'!BL$18, 'E2 Allocators'!$B$15:$W$15, 0),FALSE)*$E106), 0, VLOOKUP(VLOOKUP($A106, 'E4 TB Allocation Details'!$A$18:$L$217, MATCH("Misc ID", 'E4 TB Allocation Details'!$A$18:$L$18, 0),FALSE), 'E2 Allocators'!$B$15:$W$361, MATCH('O5 Details by Class &amp; Accounts'!BL$18, 'E2 Allocators'!$B$15:$W$15, 0),FALSE)*$E106)</f>
        <v>0</v>
      </c>
      <c r="BM106" s="1334">
        <f>IF(ISERROR(VLOOKUP(VLOOKUP($A106, 'E4 TB Allocation Details'!$A$18:$L$217, MATCH("Misc ID", 'E4 TB Allocation Details'!$A$18:$L$18, 0),FALSE), 'E2 Allocators'!$B$15:$W$361, MATCH('O5 Details by Class &amp; Accounts'!BM$18, 'E2 Allocators'!$B$15:$W$15, 0),FALSE)*$E106), 0, VLOOKUP(VLOOKUP($A106, 'E4 TB Allocation Details'!$A$18:$L$217, MATCH("Misc ID", 'E4 TB Allocation Details'!$A$18:$L$18, 0),FALSE), 'E2 Allocators'!$B$15:$W$361, MATCH('O5 Details by Class &amp; Accounts'!BM$18, 'E2 Allocators'!$B$15:$W$15, 0),FALSE)*$E106)</f>
        <v>0</v>
      </c>
      <c r="BN106" s="1334">
        <f>IF(ISERROR(VLOOKUP(VLOOKUP($A106, 'E4 TB Allocation Details'!$A$18:$L$217, MATCH("Misc ID", 'E4 TB Allocation Details'!$A$18:$L$18, 0),FALSE), 'E2 Allocators'!$B$15:$W$361, MATCH('O5 Details by Class &amp; Accounts'!BN$18, 'E2 Allocators'!$B$15:$W$15, 0),FALSE)*$E106), 0, VLOOKUP(VLOOKUP($A106, 'E4 TB Allocation Details'!$A$18:$L$217, MATCH("Misc ID", 'E4 TB Allocation Details'!$A$18:$L$18, 0),FALSE), 'E2 Allocators'!$B$15:$W$361, MATCH('O5 Details by Class &amp; Accounts'!BN$18, 'E2 Allocators'!$B$15:$W$15, 0),FALSE)*$E106)</f>
        <v>0</v>
      </c>
      <c r="BO106" s="1334">
        <f>IF(ISERROR(VLOOKUP(VLOOKUP($A106, 'E4 TB Allocation Details'!$A$18:$L$217, MATCH("Misc ID", 'E4 TB Allocation Details'!$A$18:$L$18, 0),FALSE), 'E2 Allocators'!$B$15:$W$361, MATCH('O5 Details by Class &amp; Accounts'!BO$18, 'E2 Allocators'!$B$15:$W$15, 0),FALSE)*$E106), 0, VLOOKUP(VLOOKUP($A106, 'E4 TB Allocation Details'!$A$18:$L$217, MATCH("Misc ID", 'E4 TB Allocation Details'!$A$18:$L$18, 0),FALSE), 'E2 Allocators'!$B$15:$W$361, MATCH('O5 Details by Class &amp; Accounts'!BO$18, 'E2 Allocators'!$B$15:$W$15, 0),FALSE)*$E106)</f>
        <v>0</v>
      </c>
      <c r="BP106" s="1334">
        <f>IF(ISERROR(VLOOKUP(VLOOKUP($A106, 'E4 TB Allocation Details'!$A$18:$L$217, MATCH("Misc ID", 'E4 TB Allocation Details'!$A$18:$L$18, 0),FALSE), 'E2 Allocators'!$B$15:$W$361, MATCH('O5 Details by Class &amp; Accounts'!BP$18, 'E2 Allocators'!$B$15:$W$15, 0),FALSE)*$E106), 0, VLOOKUP(VLOOKUP($A106, 'E4 TB Allocation Details'!$A$18:$L$217, MATCH("Misc ID", 'E4 TB Allocation Details'!$A$18:$L$18, 0),FALSE), 'E2 Allocators'!$B$15:$W$361, MATCH('O5 Details by Class &amp; Accounts'!BP$18, 'E2 Allocators'!$B$15:$W$15, 0),FALSE)*$E106)</f>
        <v>0</v>
      </c>
      <c r="BQ106" s="1334">
        <f>IF(ISERROR(VLOOKUP(VLOOKUP($A106, 'E4 TB Allocation Details'!$A$18:$L$217, MATCH("Misc ID", 'E4 TB Allocation Details'!$A$18:$L$18, 0),FALSE), 'E2 Allocators'!$B$15:$W$361, MATCH('O5 Details by Class &amp; Accounts'!BQ$18, 'E2 Allocators'!$B$15:$W$15, 0),FALSE)*$E106), 0, VLOOKUP(VLOOKUP($A106, 'E4 TB Allocation Details'!$A$18:$L$217, MATCH("Misc ID", 'E4 TB Allocation Details'!$A$18:$L$18, 0),FALSE), 'E2 Allocators'!$B$15:$W$361, MATCH('O5 Details by Class &amp; Accounts'!BQ$18, 'E2 Allocators'!$B$15:$W$15, 0),FALSE)*$E106)</f>
        <v>0</v>
      </c>
      <c r="BR106" s="1334">
        <f>IF(ISERROR(VLOOKUP(VLOOKUP($A106, 'E4 TB Allocation Details'!$A$18:$L$217, MATCH("Misc ID", 'E4 TB Allocation Details'!$A$18:$L$18, 0),FALSE), 'E2 Allocators'!$B$15:$W$361, MATCH('O5 Details by Class &amp; Accounts'!BR$18, 'E2 Allocators'!$B$15:$W$15, 0),FALSE)*$E106), 0, VLOOKUP(VLOOKUP($A106, 'E4 TB Allocation Details'!$A$18:$L$217, MATCH("Misc ID", 'E4 TB Allocation Details'!$A$18:$L$18, 0),FALSE), 'E2 Allocators'!$B$15:$W$361, MATCH('O5 Details by Class &amp; Accounts'!BR$18, 'E2 Allocators'!$B$15:$W$15, 0),FALSE)*$E106)</f>
        <v>0</v>
      </c>
      <c r="BS106" s="1334">
        <f t="shared" si="23"/>
        <v>480769.00000000012</v>
      </c>
      <c r="BT106" s="1334">
        <f>IF(ISERROR(VLOOKUP(VLOOKUP($A106, 'E4 TB Allocation Details'!$A$18:$L$217, MATCH("A &amp; G ID", 'E4 TB Allocation Details'!$A$18:$L$18, 0),FALSE), 'E2 Allocators'!$B$15:$W$361, MATCH('O5 Details by Class &amp; Accounts'!BT$18, 'E2 Allocators'!$B$15:$W$15, 0),FALSE)*$E106), 0, VLOOKUP(VLOOKUP($A106, 'E4 TB Allocation Details'!$A$18:$L$217, MATCH("A &amp; G ID", 'E4 TB Allocation Details'!$A$18:$L$18, 0),FALSE), 'E2 Allocators'!$B$15:$W$361, MATCH('O5 Details by Class &amp; Accounts'!BT$18, 'E2 Allocators'!$B$15:$W$15, 0),FALSE)*$E106)</f>
        <v>0</v>
      </c>
      <c r="BU106" s="1334">
        <f>IF(ISERROR(VLOOKUP(VLOOKUP($A106, 'E4 TB Allocation Details'!$A$18:$L$217, MATCH("A &amp; G ID", 'E4 TB Allocation Details'!$A$18:$L$18, 0),FALSE), 'E2 Allocators'!$B$15:$W$361, MATCH('O5 Details by Class &amp; Accounts'!BU$18, 'E2 Allocators'!$B$15:$W$15, 0),FALSE)*$E106), 0, VLOOKUP(VLOOKUP($A106, 'E4 TB Allocation Details'!$A$18:$L$217, MATCH("A &amp; G ID", 'E4 TB Allocation Details'!$A$18:$L$18, 0),FALSE), 'E2 Allocators'!$B$15:$W$361, MATCH('O5 Details by Class &amp; Accounts'!BU$18, 'E2 Allocators'!$B$15:$W$15, 0),FALSE)*$E106)</f>
        <v>0</v>
      </c>
      <c r="BV106" s="1334">
        <f>IF(ISERROR(VLOOKUP(VLOOKUP($A106, 'E4 TB Allocation Details'!$A$18:$L$217, MATCH("A &amp; G ID", 'E4 TB Allocation Details'!$A$18:$L$18, 0),FALSE), 'E2 Allocators'!$B$15:$W$361, MATCH('O5 Details by Class &amp; Accounts'!BV$18, 'E2 Allocators'!$B$15:$W$15, 0),FALSE)*$E106), 0, VLOOKUP(VLOOKUP($A106, 'E4 TB Allocation Details'!$A$18:$L$217, MATCH("A &amp; G ID", 'E4 TB Allocation Details'!$A$18:$L$18, 0),FALSE), 'E2 Allocators'!$B$15:$W$361, MATCH('O5 Details by Class &amp; Accounts'!BV$18, 'E2 Allocators'!$B$15:$W$15, 0),FALSE)*$E106)</f>
        <v>0</v>
      </c>
      <c r="BW106" s="1334">
        <f>IF(ISERROR(VLOOKUP(VLOOKUP($A106, 'E4 TB Allocation Details'!$A$18:$L$217, MATCH("A &amp; G ID", 'E4 TB Allocation Details'!$A$18:$L$18, 0),FALSE), 'E2 Allocators'!$B$15:$W$361, MATCH('O5 Details by Class &amp; Accounts'!BW$18, 'E2 Allocators'!$B$15:$W$15, 0),FALSE)*$E106), 0, VLOOKUP(VLOOKUP($A106, 'E4 TB Allocation Details'!$A$18:$L$217, MATCH("A &amp; G ID", 'E4 TB Allocation Details'!$A$18:$L$18, 0),FALSE), 'E2 Allocators'!$B$15:$W$361, MATCH('O5 Details by Class &amp; Accounts'!BW$18, 'E2 Allocators'!$B$15:$W$15, 0),FALSE)*$E106)</f>
        <v>0</v>
      </c>
      <c r="BX106" s="1334">
        <f>IF(ISERROR(VLOOKUP(VLOOKUP($A106, 'E4 TB Allocation Details'!$A$18:$L$217, MATCH("A &amp; G ID", 'E4 TB Allocation Details'!$A$18:$L$18, 0),FALSE), 'E2 Allocators'!$B$15:$W$361, MATCH('O5 Details by Class &amp; Accounts'!BX$18, 'E2 Allocators'!$B$15:$W$15, 0),FALSE)*$E106), 0, VLOOKUP(VLOOKUP($A106, 'E4 TB Allocation Details'!$A$18:$L$217, MATCH("A &amp; G ID", 'E4 TB Allocation Details'!$A$18:$L$18, 0),FALSE), 'E2 Allocators'!$B$15:$W$361, MATCH('O5 Details by Class &amp; Accounts'!BX$18, 'E2 Allocators'!$B$15:$W$15, 0),FALSE)*$E106)</f>
        <v>0</v>
      </c>
      <c r="BY106" s="1334">
        <f>IF(ISERROR(VLOOKUP(VLOOKUP($A106, 'E4 TB Allocation Details'!$A$18:$L$217, MATCH("A &amp; G ID", 'E4 TB Allocation Details'!$A$18:$L$18, 0),FALSE), 'E2 Allocators'!$B$15:$W$361, MATCH('O5 Details by Class &amp; Accounts'!BY$18, 'E2 Allocators'!$B$15:$W$15, 0),FALSE)*$E106), 0, VLOOKUP(VLOOKUP($A106, 'E4 TB Allocation Details'!$A$18:$L$217, MATCH("A &amp; G ID", 'E4 TB Allocation Details'!$A$18:$L$18, 0),FALSE), 'E2 Allocators'!$B$15:$W$361, MATCH('O5 Details by Class &amp; Accounts'!BY$18, 'E2 Allocators'!$B$15:$W$15, 0),FALSE)*$E106)</f>
        <v>0</v>
      </c>
      <c r="BZ106" s="1334">
        <f>IF(ISERROR(VLOOKUP(VLOOKUP($A106, 'E4 TB Allocation Details'!$A$18:$L$217, MATCH("A &amp; G ID", 'E4 TB Allocation Details'!$A$18:$L$18, 0),FALSE), 'E2 Allocators'!$B$15:$W$361, MATCH('O5 Details by Class &amp; Accounts'!BZ$18, 'E2 Allocators'!$B$15:$W$15, 0),FALSE)*$E106), 0, VLOOKUP(VLOOKUP($A106, 'E4 TB Allocation Details'!$A$18:$L$217, MATCH("A &amp; G ID", 'E4 TB Allocation Details'!$A$18:$L$18, 0),FALSE), 'E2 Allocators'!$B$15:$W$361, MATCH('O5 Details by Class &amp; Accounts'!BZ$18, 'E2 Allocators'!$B$15:$W$15, 0),FALSE)*$E106)</f>
        <v>0</v>
      </c>
      <c r="CA106" s="1334">
        <f>IF(ISERROR(VLOOKUP(VLOOKUP($A106, 'E4 TB Allocation Details'!$A$18:$L$217, MATCH("A &amp; G ID", 'E4 TB Allocation Details'!$A$18:$L$18, 0),FALSE), 'E2 Allocators'!$B$15:$W$361, MATCH('O5 Details by Class &amp; Accounts'!CA$18, 'E2 Allocators'!$B$15:$W$15, 0),FALSE)*$E106), 0, VLOOKUP(VLOOKUP($A106, 'E4 TB Allocation Details'!$A$18:$L$217, MATCH("A &amp; G ID", 'E4 TB Allocation Details'!$A$18:$L$18, 0),FALSE), 'E2 Allocators'!$B$15:$W$361, MATCH('O5 Details by Class &amp; Accounts'!CA$18, 'E2 Allocators'!$B$15:$W$15, 0),FALSE)*$E106)</f>
        <v>0</v>
      </c>
      <c r="CB106" s="1334">
        <f>IF(ISERROR(VLOOKUP(VLOOKUP($A106, 'E4 TB Allocation Details'!$A$18:$L$217, MATCH("A &amp; G ID", 'E4 TB Allocation Details'!$A$18:$L$18, 0),FALSE), 'E2 Allocators'!$B$15:$W$361, MATCH('O5 Details by Class &amp; Accounts'!CB$18, 'E2 Allocators'!$B$15:$W$15, 0),FALSE)*$E106), 0, VLOOKUP(VLOOKUP($A106, 'E4 TB Allocation Details'!$A$18:$L$217, MATCH("A &amp; G ID", 'E4 TB Allocation Details'!$A$18:$L$18, 0),FALSE), 'E2 Allocators'!$B$15:$W$361, MATCH('O5 Details by Class &amp; Accounts'!CB$18, 'E2 Allocators'!$B$15:$W$15, 0),FALSE)*$E106)</f>
        <v>0</v>
      </c>
      <c r="CC106" s="1334">
        <f>IF(ISERROR(VLOOKUP(VLOOKUP($A106, 'E4 TB Allocation Details'!$A$18:$L$217, MATCH("A &amp; G ID", 'E4 TB Allocation Details'!$A$18:$L$18, 0),FALSE), 'E2 Allocators'!$B$15:$W$361, MATCH('O5 Details by Class &amp; Accounts'!CC$18, 'E2 Allocators'!$B$15:$W$15, 0),FALSE)*$E106), 0, VLOOKUP(VLOOKUP($A106, 'E4 TB Allocation Details'!$A$18:$L$217, MATCH("A &amp; G ID", 'E4 TB Allocation Details'!$A$18:$L$18, 0),FALSE), 'E2 Allocators'!$B$15:$W$361, MATCH('O5 Details by Class &amp; Accounts'!CC$18, 'E2 Allocators'!$B$15:$W$15, 0),FALSE)*$E106)</f>
        <v>0</v>
      </c>
      <c r="CD106" s="1334">
        <f>IF(ISERROR(VLOOKUP(VLOOKUP($A106, 'E4 TB Allocation Details'!$A$18:$L$217, MATCH("A &amp; G ID", 'E4 TB Allocation Details'!$A$18:$L$18, 0),FALSE), 'E2 Allocators'!$B$15:$W$361, MATCH('O5 Details by Class &amp; Accounts'!CD$18, 'E2 Allocators'!$B$15:$W$15, 0),FALSE)*$E106), 0, VLOOKUP(VLOOKUP($A106, 'E4 TB Allocation Details'!$A$18:$L$217, MATCH("A &amp; G ID", 'E4 TB Allocation Details'!$A$18:$L$18, 0),FALSE), 'E2 Allocators'!$B$15:$W$361, MATCH('O5 Details by Class &amp; Accounts'!CD$18, 'E2 Allocators'!$B$15:$W$15, 0),FALSE)*$E106)</f>
        <v>0</v>
      </c>
      <c r="CE106" s="1334">
        <f>IF(ISERROR(VLOOKUP(VLOOKUP($A106, 'E4 TB Allocation Details'!$A$18:$L$217, MATCH("A &amp; G ID", 'E4 TB Allocation Details'!$A$18:$L$18, 0),FALSE), 'E2 Allocators'!$B$15:$W$361, MATCH('O5 Details by Class &amp; Accounts'!CE$18, 'E2 Allocators'!$B$15:$W$15, 0),FALSE)*$E106), 0, VLOOKUP(VLOOKUP($A106, 'E4 TB Allocation Details'!$A$18:$L$217, MATCH("A &amp; G ID", 'E4 TB Allocation Details'!$A$18:$L$18, 0),FALSE), 'E2 Allocators'!$B$15:$W$361, MATCH('O5 Details by Class &amp; Accounts'!CE$18, 'E2 Allocators'!$B$15:$W$15, 0),FALSE)*$E106)</f>
        <v>0</v>
      </c>
      <c r="CF106" s="1334">
        <f>IF(ISERROR(VLOOKUP(VLOOKUP($A106, 'E4 TB Allocation Details'!$A$18:$L$217, MATCH("A &amp; G ID", 'E4 TB Allocation Details'!$A$18:$L$18, 0),FALSE), 'E2 Allocators'!$B$15:$W$361, MATCH('O5 Details by Class &amp; Accounts'!CF$18, 'E2 Allocators'!$B$15:$W$15, 0),FALSE)*$E106), 0, VLOOKUP(VLOOKUP($A106, 'E4 TB Allocation Details'!$A$18:$L$217, MATCH("A &amp; G ID", 'E4 TB Allocation Details'!$A$18:$L$18, 0),FALSE), 'E2 Allocators'!$B$15:$W$361, MATCH('O5 Details by Class &amp; Accounts'!CF$18, 'E2 Allocators'!$B$15:$W$15, 0),FALSE)*$E106)</f>
        <v>0</v>
      </c>
      <c r="CG106" s="1334">
        <f>IF(ISERROR(VLOOKUP(VLOOKUP($A106, 'E4 TB Allocation Details'!$A$18:$L$217, MATCH("A &amp; G ID", 'E4 TB Allocation Details'!$A$18:$L$18, 0),FALSE), 'E2 Allocators'!$B$15:$W$361, MATCH('O5 Details by Class &amp; Accounts'!CG$18, 'E2 Allocators'!$B$15:$W$15, 0),FALSE)*$E106), 0, VLOOKUP(VLOOKUP($A106, 'E4 TB Allocation Details'!$A$18:$L$217, MATCH("A &amp; G ID", 'E4 TB Allocation Details'!$A$18:$L$18, 0),FALSE), 'E2 Allocators'!$B$15:$W$361, MATCH('O5 Details by Class &amp; Accounts'!CG$18, 'E2 Allocators'!$B$15:$W$15, 0),FALSE)*$E106)</f>
        <v>0</v>
      </c>
      <c r="CH106" s="1334">
        <f>IF(ISERROR(VLOOKUP(VLOOKUP($A106, 'E4 TB Allocation Details'!$A$18:$L$217, MATCH("A &amp; G ID", 'E4 TB Allocation Details'!$A$18:$L$18, 0),FALSE), 'E2 Allocators'!$B$15:$W$361, MATCH('O5 Details by Class &amp; Accounts'!CH$18, 'E2 Allocators'!$B$15:$W$15, 0),FALSE)*$E106), 0, VLOOKUP(VLOOKUP($A106, 'E4 TB Allocation Details'!$A$18:$L$217, MATCH("A &amp; G ID", 'E4 TB Allocation Details'!$A$18:$L$18, 0),FALSE), 'E2 Allocators'!$B$15:$W$361, MATCH('O5 Details by Class &amp; Accounts'!CH$18, 'E2 Allocators'!$B$15:$W$15, 0),FALSE)*$E106)</f>
        <v>0</v>
      </c>
      <c r="CI106" s="1334">
        <f>IF(ISERROR(VLOOKUP(VLOOKUP($A106, 'E4 TB Allocation Details'!$A$18:$L$217, MATCH("A &amp; G ID", 'E4 TB Allocation Details'!$A$18:$L$18, 0),FALSE), 'E2 Allocators'!$B$15:$W$361, MATCH('O5 Details by Class &amp; Accounts'!CI$18, 'E2 Allocators'!$B$15:$W$15, 0),FALSE)*$E106), 0, VLOOKUP(VLOOKUP($A106, 'E4 TB Allocation Details'!$A$18:$L$217, MATCH("A &amp; G ID", 'E4 TB Allocation Details'!$A$18:$L$18, 0),FALSE), 'E2 Allocators'!$B$15:$W$361, MATCH('O5 Details by Class &amp; Accounts'!CI$18, 'E2 Allocators'!$B$15:$W$15, 0),FALSE)*$E106)</f>
        <v>0</v>
      </c>
      <c r="CJ106" s="1334">
        <f>IF(ISERROR(VLOOKUP(VLOOKUP($A106, 'E4 TB Allocation Details'!$A$18:$L$217, MATCH("A &amp; G ID", 'E4 TB Allocation Details'!$A$18:$L$18, 0),FALSE), 'E2 Allocators'!$B$15:$W$361, MATCH('O5 Details by Class &amp; Accounts'!CJ$18, 'E2 Allocators'!$B$15:$W$15, 0),FALSE)*$E106), 0, VLOOKUP(VLOOKUP($A106, 'E4 TB Allocation Details'!$A$18:$L$217, MATCH("A &amp; G ID", 'E4 TB Allocation Details'!$A$18:$L$18, 0),FALSE), 'E2 Allocators'!$B$15:$W$361, MATCH('O5 Details by Class &amp; Accounts'!CJ$18, 'E2 Allocators'!$B$15:$W$15, 0),FALSE)*$E106)</f>
        <v>0</v>
      </c>
      <c r="CK106" s="1334">
        <f>IF(ISERROR(VLOOKUP(VLOOKUP($A106, 'E4 TB Allocation Details'!$A$18:$L$217, MATCH("A &amp; G ID", 'E4 TB Allocation Details'!$A$18:$L$18, 0),FALSE), 'E2 Allocators'!$B$15:$W$361, MATCH('O5 Details by Class &amp; Accounts'!CK$18, 'E2 Allocators'!$B$15:$W$15, 0),FALSE)*$E106), 0, VLOOKUP(VLOOKUP($A106, 'E4 TB Allocation Details'!$A$18:$L$217, MATCH("A &amp; G ID", 'E4 TB Allocation Details'!$A$18:$L$18, 0),FALSE), 'E2 Allocators'!$B$15:$W$361, MATCH('O5 Details by Class &amp; Accounts'!CK$18, 'E2 Allocators'!$B$15:$W$15, 0),FALSE)*$E106)</f>
        <v>0</v>
      </c>
      <c r="CL106" s="1334">
        <f>IF(ISERROR(VLOOKUP(VLOOKUP($A106, 'E4 TB Allocation Details'!$A$18:$L$217, MATCH("A &amp; G ID", 'E4 TB Allocation Details'!$A$18:$L$18, 0),FALSE), 'E2 Allocators'!$B$15:$W$361, MATCH('O5 Details by Class &amp; Accounts'!CL$18, 'E2 Allocators'!$B$15:$W$15, 0),FALSE)*$E106), 0, VLOOKUP(VLOOKUP($A106, 'E4 TB Allocation Details'!$A$18:$L$217, MATCH("A &amp; G ID", 'E4 TB Allocation Details'!$A$18:$L$18, 0),FALSE), 'E2 Allocators'!$B$15:$W$361, MATCH('O5 Details by Class &amp; Accounts'!CL$18, 'E2 Allocators'!$B$15:$W$15, 0),FALSE)*$E106)</f>
        <v>0</v>
      </c>
      <c r="CM106" s="1334">
        <f>IF(ISERROR(VLOOKUP(VLOOKUP($A106, 'E4 TB Allocation Details'!$A$18:$L$217, MATCH("A &amp; G ID", 'E4 TB Allocation Details'!$A$18:$L$18, 0),FALSE), 'E2 Allocators'!$B$15:$W$361, MATCH('O5 Details by Class &amp; Accounts'!CM$18, 'E2 Allocators'!$B$15:$W$15, 0),FALSE)*$E106), 0, VLOOKUP(VLOOKUP($A106, 'E4 TB Allocation Details'!$A$18:$L$217, MATCH("A &amp; G ID", 'E4 TB Allocation Details'!$A$18:$L$18, 0),FALSE), 'E2 Allocators'!$B$15:$W$361, MATCH('O5 Details by Class &amp; Accounts'!CM$18, 'E2 Allocators'!$B$15:$W$15, 0),FALSE)*$E106)</f>
        <v>0</v>
      </c>
      <c r="CN106" s="1334">
        <f t="shared" si="24"/>
        <v>0</v>
      </c>
      <c r="CO106" s="1670">
        <f t="shared" si="25"/>
        <v>-1.1641532182693481E-10</v>
      </c>
      <c r="CQ106" s="1926" t="s">
        <v>1271</v>
      </c>
    </row>
    <row r="107" spans="1:95" s="64" customFormat="1" ht="25.5" x14ac:dyDescent="0.2">
      <c r="A107" s="1105">
        <v>4335</v>
      </c>
      <c r="B107" s="1106" t="s">
        <v>1489</v>
      </c>
      <c r="C107" s="1667">
        <f>IF(ISERROR(VLOOKUP($A107,'I3 TB Data'!$A$20:$H$465,MATCH('O5 Details by Class &amp; Accounts'!$C$18, 'I3 TB Data'!$A$20:$H$20,0),0)), 0, VLOOKUP($A107,'I3 TB Data'!$A$20:$H$465,MATCH('O5 Details by Class &amp; Accounts'!$C$18,'I3 TB Data'!$A$20:$H$20,0),0))</f>
        <v>0</v>
      </c>
      <c r="D107" s="1668"/>
      <c r="E107" s="1667">
        <f t="shared" si="17"/>
        <v>0</v>
      </c>
      <c r="F107" s="1669">
        <f>IF(ISERROR(VLOOKUP($A107, 'E1 Categorization'!A33:E123, MATCH("Customer Component", 'E1 Categorization'!$A$33:$E$33,0), 0)), 0, IF(VLOOKUP($A107, 'E1 Categorization'!A33:E123, MATCH("Customer Component", 'E1 Categorization'!$A$33:$E$33,0), 0)=0, 'O5 Details by Class &amp; Accounts'!$E107, IF(AND(VLOOKUP($A107, 'E1 Categorization'!A33:E123, MATCH("Customer Component", 'E1 Categorization'!$A$33:$E$33,0), 0) &gt;0, VLOOKUP($A107, 'E1 Categorization'!A33:E123, MATCH("Customer Component", 'E1 Categorization'!$A$33:$E$33,0), 0)&lt;1), 'O5 Details by Class &amp; Accounts'!$E107*(1-VLOOKUP($A107, 'E1 Categorization'!A33:E123, MATCH("Customer Component", 'E1 Categorization'!$A$33:$E$33,0), 0)), 0)))</f>
        <v>0</v>
      </c>
      <c r="G107" s="1669">
        <f>IF(ISERROR(VLOOKUP($A107, 'E1 Categorization'!A33:E123, MATCH("Customer Component", 'E1 Categorization'!$A$33:$E$33,0), 0)),0, IF(VLOOKUP($A107, 'E1 Categorization'!A33:E123, MATCH("Customer Component", 'E1 Categorization'!$A$33:$E$33,0), 0)=0, 0, IF(AND(VLOOKUP($A107, 'E1 Categorization'!A33:E123, MATCH("Customer Component", 'E1 Categorization'!$A$33:$E$33,0), 0) &gt;0, VLOOKUP($A107, 'E1 Categorization'!A33:E123, MATCH("Customer Component", 'E1 Categorization'!$A$33:$E$33,0), 0)&lt;1), 'O5 Details by Class &amp; Accounts'!$E107*(VLOOKUP($A107, 'E1 Categorization'!A33:E123, MATCH("Customer Component", 'E1 Categorization'!$A$33:$E$33,0), 0)), 'O5 Details by Class &amp; Accounts'!$E107)))</f>
        <v>0</v>
      </c>
      <c r="H107" s="1334">
        <f t="shared" si="20"/>
        <v>0</v>
      </c>
      <c r="I107" s="1334">
        <f>IF(ISERROR(VLOOKUP(VLOOKUP($A107, 'E4 TB Allocation Details'!$A$18:$L$217, MATCH("Demand ID", 'E4 TB Allocation Details'!$A$18:$L$18, 0),FALSE), 'E2 Allocators'!$B$15:$W$361, MATCH('O5 Details by Class &amp; Accounts'!I$18, 'E2 Allocators'!$B$15:$W$15, 0),FALSE)*$F107), 0, VLOOKUP(VLOOKUP($A107, 'E4 TB Allocation Details'!$A$18:$L$217, MATCH("Demand ID", 'E4 TB Allocation Details'!$A$18:$L$18, 0),FALSE), 'E2 Allocators'!$B$15:$W$361, MATCH('O5 Details by Class &amp; Accounts'!I$18, 'E2 Allocators'!$B$15:$W$15, 0),FALSE)*$F107)</f>
        <v>0</v>
      </c>
      <c r="J107" s="1334">
        <f>IF(ISERROR(VLOOKUP(VLOOKUP($A107, 'E4 TB Allocation Details'!$A$18:$L$217, MATCH("Demand ID", 'E4 TB Allocation Details'!$A$18:$L$18, 0),FALSE), 'E2 Allocators'!$B$15:$W$361, MATCH('O5 Details by Class &amp; Accounts'!J$18, 'E2 Allocators'!$B$15:$W$15, 0),FALSE)*$F107), 0, VLOOKUP(VLOOKUP($A107, 'E4 TB Allocation Details'!$A$18:$L$217, MATCH("Demand ID", 'E4 TB Allocation Details'!$A$18:$L$18, 0),FALSE), 'E2 Allocators'!$B$15:$W$361, MATCH('O5 Details by Class &amp; Accounts'!J$18, 'E2 Allocators'!$B$15:$W$15, 0),FALSE)*$F107)</f>
        <v>0</v>
      </c>
      <c r="K107" s="1334">
        <f>IF(ISERROR(VLOOKUP(VLOOKUP($A107, 'E4 TB Allocation Details'!$A$18:$L$217, MATCH("Demand ID", 'E4 TB Allocation Details'!$A$18:$L$18, 0),FALSE), 'E2 Allocators'!$B$15:$W$361, MATCH('O5 Details by Class &amp; Accounts'!K$18, 'E2 Allocators'!$B$15:$W$15, 0),FALSE)*$F107), 0, VLOOKUP(VLOOKUP($A107, 'E4 TB Allocation Details'!$A$18:$L$217, MATCH("Demand ID", 'E4 TB Allocation Details'!$A$18:$L$18, 0),FALSE), 'E2 Allocators'!$B$15:$W$361, MATCH('O5 Details by Class &amp; Accounts'!K$18, 'E2 Allocators'!$B$15:$W$15, 0),FALSE)*$F107)</f>
        <v>0</v>
      </c>
      <c r="L107" s="1334">
        <f>IF(ISERROR(VLOOKUP(VLOOKUP($A107, 'E4 TB Allocation Details'!$A$18:$L$217, MATCH("Demand ID", 'E4 TB Allocation Details'!$A$18:$L$18, 0),FALSE), 'E2 Allocators'!$B$15:$W$361, MATCH('O5 Details by Class &amp; Accounts'!L$18, 'E2 Allocators'!$B$15:$W$15, 0),FALSE)*$F107), 0, VLOOKUP(VLOOKUP($A107, 'E4 TB Allocation Details'!$A$18:$L$217, MATCH("Demand ID", 'E4 TB Allocation Details'!$A$18:$L$18, 0),FALSE), 'E2 Allocators'!$B$15:$W$361, MATCH('O5 Details by Class &amp; Accounts'!L$18, 'E2 Allocators'!$B$15:$W$15, 0),FALSE)*$F107)</f>
        <v>0</v>
      </c>
      <c r="M107" s="1334">
        <f>IF(ISERROR(VLOOKUP(VLOOKUP($A107, 'E4 TB Allocation Details'!$A$18:$L$217, MATCH("Demand ID", 'E4 TB Allocation Details'!$A$18:$L$18, 0),FALSE), 'E2 Allocators'!$B$15:$W$361, MATCH('O5 Details by Class &amp; Accounts'!M$18, 'E2 Allocators'!$B$15:$W$15, 0),FALSE)*$F107), 0, VLOOKUP(VLOOKUP($A107, 'E4 TB Allocation Details'!$A$18:$L$217, MATCH("Demand ID", 'E4 TB Allocation Details'!$A$18:$L$18, 0),FALSE), 'E2 Allocators'!$B$15:$W$361, MATCH('O5 Details by Class &amp; Accounts'!M$18, 'E2 Allocators'!$B$15:$W$15, 0),FALSE)*$F107)</f>
        <v>0</v>
      </c>
      <c r="N107" s="1334">
        <f>IF(ISERROR(VLOOKUP(VLOOKUP($A107, 'E4 TB Allocation Details'!$A$18:$L$217, MATCH("Demand ID", 'E4 TB Allocation Details'!$A$18:$L$18, 0),FALSE), 'E2 Allocators'!$B$15:$W$361, MATCH('O5 Details by Class &amp; Accounts'!N$18, 'E2 Allocators'!$B$15:$W$15, 0),FALSE)*$F107), 0, VLOOKUP(VLOOKUP($A107, 'E4 TB Allocation Details'!$A$18:$L$217, MATCH("Demand ID", 'E4 TB Allocation Details'!$A$18:$L$18, 0),FALSE), 'E2 Allocators'!$B$15:$W$361, MATCH('O5 Details by Class &amp; Accounts'!N$18, 'E2 Allocators'!$B$15:$W$15, 0),FALSE)*$F107)</f>
        <v>0</v>
      </c>
      <c r="O107" s="1334">
        <f>IF(ISERROR(VLOOKUP(VLOOKUP($A107, 'E4 TB Allocation Details'!$A$18:$L$217, MATCH("Demand ID", 'E4 TB Allocation Details'!$A$18:$L$18, 0),FALSE), 'E2 Allocators'!$B$15:$W$361, MATCH('O5 Details by Class &amp; Accounts'!O$18, 'E2 Allocators'!$B$15:$W$15, 0),FALSE)*$F107), 0, VLOOKUP(VLOOKUP($A107, 'E4 TB Allocation Details'!$A$18:$L$217, MATCH("Demand ID", 'E4 TB Allocation Details'!$A$18:$L$18, 0),FALSE), 'E2 Allocators'!$B$15:$W$361, MATCH('O5 Details by Class &amp; Accounts'!O$18, 'E2 Allocators'!$B$15:$W$15, 0),FALSE)*$F107)</f>
        <v>0</v>
      </c>
      <c r="P107" s="1334">
        <f>IF(ISERROR(VLOOKUP(VLOOKUP($A107, 'E4 TB Allocation Details'!$A$18:$L$217, MATCH("Demand ID", 'E4 TB Allocation Details'!$A$18:$L$18, 0),FALSE), 'E2 Allocators'!$B$15:$W$361, MATCH('O5 Details by Class &amp; Accounts'!P$18, 'E2 Allocators'!$B$15:$W$15, 0),FALSE)*$F107), 0, VLOOKUP(VLOOKUP($A107, 'E4 TB Allocation Details'!$A$18:$L$217, MATCH("Demand ID", 'E4 TB Allocation Details'!$A$18:$L$18, 0),FALSE), 'E2 Allocators'!$B$15:$W$361, MATCH('O5 Details by Class &amp; Accounts'!P$18, 'E2 Allocators'!$B$15:$W$15, 0),FALSE)*$F107)</f>
        <v>0</v>
      </c>
      <c r="Q107" s="1334">
        <f>IF(ISERROR(VLOOKUP(VLOOKUP($A107, 'E4 TB Allocation Details'!$A$18:$L$217, MATCH("Demand ID", 'E4 TB Allocation Details'!$A$18:$L$18, 0),FALSE), 'E2 Allocators'!$B$15:$W$361, MATCH('O5 Details by Class &amp; Accounts'!Q$18, 'E2 Allocators'!$B$15:$W$15, 0),FALSE)*$F107), 0, VLOOKUP(VLOOKUP($A107, 'E4 TB Allocation Details'!$A$18:$L$217, MATCH("Demand ID", 'E4 TB Allocation Details'!$A$18:$L$18, 0),FALSE), 'E2 Allocators'!$B$15:$W$361, MATCH('O5 Details by Class &amp; Accounts'!Q$18, 'E2 Allocators'!$B$15:$W$15, 0),FALSE)*$F107)</f>
        <v>0</v>
      </c>
      <c r="R107" s="1334">
        <f>IF(ISERROR(VLOOKUP(VLOOKUP($A107, 'E4 TB Allocation Details'!$A$18:$L$217, MATCH("Demand ID", 'E4 TB Allocation Details'!$A$18:$L$18, 0),FALSE), 'E2 Allocators'!$B$15:$W$361, MATCH('O5 Details by Class &amp; Accounts'!R$18, 'E2 Allocators'!$B$15:$W$15, 0),FALSE)*$F107), 0, VLOOKUP(VLOOKUP($A107, 'E4 TB Allocation Details'!$A$18:$L$217, MATCH("Demand ID", 'E4 TB Allocation Details'!$A$18:$L$18, 0),FALSE), 'E2 Allocators'!$B$15:$W$361, MATCH('O5 Details by Class &amp; Accounts'!R$18, 'E2 Allocators'!$B$15:$W$15, 0),FALSE)*$F107)</f>
        <v>0</v>
      </c>
      <c r="S107" s="1334">
        <f>IF(ISERROR(VLOOKUP(VLOOKUP($A107, 'E4 TB Allocation Details'!$A$18:$L$217, MATCH("Demand ID", 'E4 TB Allocation Details'!$A$18:$L$18, 0),FALSE), 'E2 Allocators'!$B$15:$W$361, MATCH('O5 Details by Class &amp; Accounts'!S$18, 'E2 Allocators'!$B$15:$W$15, 0),FALSE)*$F107), 0, VLOOKUP(VLOOKUP($A107, 'E4 TB Allocation Details'!$A$18:$L$217, MATCH("Demand ID", 'E4 TB Allocation Details'!$A$18:$L$18, 0),FALSE), 'E2 Allocators'!$B$15:$W$361, MATCH('O5 Details by Class &amp; Accounts'!S$18, 'E2 Allocators'!$B$15:$W$15, 0),FALSE)*$F107)</f>
        <v>0</v>
      </c>
      <c r="T107" s="1334">
        <f>IF(ISERROR(VLOOKUP(VLOOKUP($A107, 'E4 TB Allocation Details'!$A$18:$L$217, MATCH("Demand ID", 'E4 TB Allocation Details'!$A$18:$L$18, 0),FALSE), 'E2 Allocators'!$B$15:$W$361, MATCH('O5 Details by Class &amp; Accounts'!T$18, 'E2 Allocators'!$B$15:$W$15, 0),FALSE)*$F107), 0, VLOOKUP(VLOOKUP($A107, 'E4 TB Allocation Details'!$A$18:$L$217, MATCH("Demand ID", 'E4 TB Allocation Details'!$A$18:$L$18, 0),FALSE), 'E2 Allocators'!$B$15:$W$361, MATCH('O5 Details by Class &amp; Accounts'!T$18, 'E2 Allocators'!$B$15:$W$15, 0),FALSE)*$F107)</f>
        <v>0</v>
      </c>
      <c r="U107" s="1334">
        <f>IF(ISERROR(VLOOKUP(VLOOKUP($A107, 'E4 TB Allocation Details'!$A$18:$L$217, MATCH("Demand ID", 'E4 TB Allocation Details'!$A$18:$L$18, 0),FALSE), 'E2 Allocators'!$B$15:$W$361, MATCH('O5 Details by Class &amp; Accounts'!U$18, 'E2 Allocators'!$B$15:$W$15, 0),FALSE)*$F107), 0, VLOOKUP(VLOOKUP($A107, 'E4 TB Allocation Details'!$A$18:$L$217, MATCH("Demand ID", 'E4 TB Allocation Details'!$A$18:$L$18, 0),FALSE), 'E2 Allocators'!$B$15:$W$361, MATCH('O5 Details by Class &amp; Accounts'!U$18, 'E2 Allocators'!$B$15:$W$15, 0),FALSE)*$F107)</f>
        <v>0</v>
      </c>
      <c r="V107" s="1334">
        <f>IF(ISERROR(VLOOKUP(VLOOKUP($A107, 'E4 TB Allocation Details'!$A$18:$L$217, MATCH("Demand ID", 'E4 TB Allocation Details'!$A$18:$L$18, 0),FALSE), 'E2 Allocators'!$B$15:$W$361, MATCH('O5 Details by Class &amp; Accounts'!V$18, 'E2 Allocators'!$B$15:$W$15, 0),FALSE)*$F107), 0, VLOOKUP(VLOOKUP($A107, 'E4 TB Allocation Details'!$A$18:$L$217, MATCH("Demand ID", 'E4 TB Allocation Details'!$A$18:$L$18, 0),FALSE), 'E2 Allocators'!$B$15:$W$361, MATCH('O5 Details by Class &amp; Accounts'!V$18, 'E2 Allocators'!$B$15:$W$15, 0),FALSE)*$F107)</f>
        <v>0</v>
      </c>
      <c r="W107" s="1334">
        <f>IF(ISERROR(VLOOKUP(VLOOKUP($A107, 'E4 TB Allocation Details'!$A$18:$L$217, MATCH("Demand ID", 'E4 TB Allocation Details'!$A$18:$L$18, 0),FALSE), 'E2 Allocators'!$B$15:$W$361, MATCH('O5 Details by Class &amp; Accounts'!W$18, 'E2 Allocators'!$B$15:$W$15, 0),FALSE)*$F107), 0, VLOOKUP(VLOOKUP($A107, 'E4 TB Allocation Details'!$A$18:$L$217, MATCH("Demand ID", 'E4 TB Allocation Details'!$A$18:$L$18, 0),FALSE), 'E2 Allocators'!$B$15:$W$361, MATCH('O5 Details by Class &amp; Accounts'!W$18, 'E2 Allocators'!$B$15:$W$15, 0),FALSE)*$F107)</f>
        <v>0</v>
      </c>
      <c r="X107" s="1334">
        <f>IF(ISERROR(VLOOKUP(VLOOKUP($A107, 'E4 TB Allocation Details'!$A$18:$L$217, MATCH("Demand ID", 'E4 TB Allocation Details'!$A$18:$L$18, 0),FALSE), 'E2 Allocators'!$B$15:$W$361, MATCH('O5 Details by Class &amp; Accounts'!X$18, 'E2 Allocators'!$B$15:$W$15, 0),FALSE)*$F107), 0, VLOOKUP(VLOOKUP($A107, 'E4 TB Allocation Details'!$A$18:$L$217, MATCH("Demand ID", 'E4 TB Allocation Details'!$A$18:$L$18, 0),FALSE), 'E2 Allocators'!$B$15:$W$361, MATCH('O5 Details by Class &amp; Accounts'!X$18, 'E2 Allocators'!$B$15:$W$15, 0),FALSE)*$F107)</f>
        <v>0</v>
      </c>
      <c r="Y107" s="1334">
        <f>IF(ISERROR(VLOOKUP(VLOOKUP($A107, 'E4 TB Allocation Details'!$A$18:$L$217, MATCH("Demand ID", 'E4 TB Allocation Details'!$A$18:$L$18, 0),FALSE), 'E2 Allocators'!$B$15:$W$361, MATCH('O5 Details by Class &amp; Accounts'!Y$18, 'E2 Allocators'!$B$15:$W$15, 0),FALSE)*$F107), 0, VLOOKUP(VLOOKUP($A107, 'E4 TB Allocation Details'!$A$18:$L$217, MATCH("Demand ID", 'E4 TB Allocation Details'!$A$18:$L$18, 0),FALSE), 'E2 Allocators'!$B$15:$W$361, MATCH('O5 Details by Class &amp; Accounts'!Y$18, 'E2 Allocators'!$B$15:$W$15, 0),FALSE)*$F107)</f>
        <v>0</v>
      </c>
      <c r="Z107" s="1334">
        <f>IF(ISERROR(VLOOKUP(VLOOKUP($A107, 'E4 TB Allocation Details'!$A$18:$L$217, MATCH("Demand ID", 'E4 TB Allocation Details'!$A$18:$L$18, 0),FALSE), 'E2 Allocators'!$B$15:$W$361, MATCH('O5 Details by Class &amp; Accounts'!Z$18, 'E2 Allocators'!$B$15:$W$15, 0),FALSE)*$F107), 0, VLOOKUP(VLOOKUP($A107, 'E4 TB Allocation Details'!$A$18:$L$217, MATCH("Demand ID", 'E4 TB Allocation Details'!$A$18:$L$18, 0),FALSE), 'E2 Allocators'!$B$15:$W$361, MATCH('O5 Details by Class &amp; Accounts'!Z$18, 'E2 Allocators'!$B$15:$W$15, 0),FALSE)*$F107)</f>
        <v>0</v>
      </c>
      <c r="AA107" s="1334">
        <f>IF(ISERROR(VLOOKUP(VLOOKUP($A107, 'E4 TB Allocation Details'!$A$18:$L$217, MATCH("Demand ID", 'E4 TB Allocation Details'!$A$18:$L$18, 0),FALSE), 'E2 Allocators'!$B$15:$W$361, MATCH('O5 Details by Class &amp; Accounts'!AA$18, 'E2 Allocators'!$B$15:$W$15, 0),FALSE)*$F107), 0, VLOOKUP(VLOOKUP($A107, 'E4 TB Allocation Details'!$A$18:$L$217, MATCH("Demand ID", 'E4 TB Allocation Details'!$A$18:$L$18, 0),FALSE), 'E2 Allocators'!$B$15:$W$361, MATCH('O5 Details by Class &amp; Accounts'!AA$18, 'E2 Allocators'!$B$15:$W$15, 0),FALSE)*$F107)</f>
        <v>0</v>
      </c>
      <c r="AB107" s="1334">
        <f>IF(ISERROR(VLOOKUP(VLOOKUP($A107, 'E4 TB Allocation Details'!$A$18:$L$217, MATCH("Demand ID", 'E4 TB Allocation Details'!$A$18:$L$18, 0),FALSE), 'E2 Allocators'!$B$15:$W$361, MATCH('O5 Details by Class &amp; Accounts'!AB$18, 'E2 Allocators'!$B$15:$W$15, 0),FALSE)*$F107), 0, VLOOKUP(VLOOKUP($A107, 'E4 TB Allocation Details'!$A$18:$L$217, MATCH("Demand ID", 'E4 TB Allocation Details'!$A$18:$L$18, 0),FALSE), 'E2 Allocators'!$B$15:$W$361, MATCH('O5 Details by Class &amp; Accounts'!AB$18, 'E2 Allocators'!$B$15:$W$15, 0),FALSE)*$F107)</f>
        <v>0</v>
      </c>
      <c r="AC107" s="1334">
        <f t="shared" si="21"/>
        <v>0</v>
      </c>
      <c r="AD107" s="1334">
        <f>IF(ISERROR(VLOOKUP(VLOOKUP($A107, 'E4 TB Allocation Details'!$A$18:$L$217, MATCH("Customer ID", 'E4 TB Allocation Details'!$A$18:$L$18, 0),FALSE), 'E2 Allocators'!$B$15:$W$361, MATCH('O5 Details by Class &amp; Accounts'!AD$18, 'E2 Allocators'!$B$15:$W$15, 0),FALSE)*$G107), 0, VLOOKUP(VLOOKUP($A107, 'E4 TB Allocation Details'!$A$18:$L$217, MATCH("Customer ID", 'E4 TB Allocation Details'!$A$18:$L$18, 0),FALSE), 'E2 Allocators'!$B$15:$W$361, MATCH('O5 Details by Class &amp; Accounts'!AD$18, 'E2 Allocators'!$B$15:$W$15, 0),FALSE)*$G107)</f>
        <v>0</v>
      </c>
      <c r="AE107" s="1334">
        <f>IF(ISERROR(VLOOKUP(VLOOKUP($A107, 'E4 TB Allocation Details'!$A$18:$L$217, MATCH("Customer ID", 'E4 TB Allocation Details'!$A$18:$L$18, 0),FALSE), 'E2 Allocators'!$B$15:$W$361, MATCH('O5 Details by Class &amp; Accounts'!AE$18, 'E2 Allocators'!$B$15:$W$15, 0),FALSE)*$G107), 0, VLOOKUP(VLOOKUP($A107, 'E4 TB Allocation Details'!$A$18:$L$217, MATCH("Customer ID", 'E4 TB Allocation Details'!$A$18:$L$18, 0),FALSE), 'E2 Allocators'!$B$15:$W$361, MATCH('O5 Details by Class &amp; Accounts'!AE$18, 'E2 Allocators'!$B$15:$W$15, 0),FALSE)*$G107)</f>
        <v>0</v>
      </c>
      <c r="AF107" s="1334">
        <f>IF(ISERROR(VLOOKUP(VLOOKUP($A107, 'E4 TB Allocation Details'!$A$18:$L$217, MATCH("Customer ID", 'E4 TB Allocation Details'!$A$18:$L$18, 0),FALSE), 'E2 Allocators'!$B$15:$W$361, MATCH('O5 Details by Class &amp; Accounts'!AF$18, 'E2 Allocators'!$B$15:$W$15, 0),FALSE)*$G107), 0, VLOOKUP(VLOOKUP($A107, 'E4 TB Allocation Details'!$A$18:$L$217, MATCH("Customer ID", 'E4 TB Allocation Details'!$A$18:$L$18, 0),FALSE), 'E2 Allocators'!$B$15:$W$361, MATCH('O5 Details by Class &amp; Accounts'!AF$18, 'E2 Allocators'!$B$15:$W$15, 0),FALSE)*$G107)</f>
        <v>0</v>
      </c>
      <c r="AG107" s="1334">
        <f>IF(ISERROR(VLOOKUP(VLOOKUP($A107, 'E4 TB Allocation Details'!$A$18:$L$217, MATCH("Customer ID", 'E4 TB Allocation Details'!$A$18:$L$18, 0),FALSE), 'E2 Allocators'!$B$15:$W$361, MATCH('O5 Details by Class &amp; Accounts'!AG$18, 'E2 Allocators'!$B$15:$W$15, 0),FALSE)*$G107), 0, VLOOKUP(VLOOKUP($A107, 'E4 TB Allocation Details'!$A$18:$L$217, MATCH("Customer ID", 'E4 TB Allocation Details'!$A$18:$L$18, 0),FALSE), 'E2 Allocators'!$B$15:$W$361, MATCH('O5 Details by Class &amp; Accounts'!AG$18, 'E2 Allocators'!$B$15:$W$15, 0),FALSE)*$G107)</f>
        <v>0</v>
      </c>
      <c r="AH107" s="1334">
        <f>IF(ISERROR(VLOOKUP(VLOOKUP($A107, 'E4 TB Allocation Details'!$A$18:$L$217, MATCH("Customer ID", 'E4 TB Allocation Details'!$A$18:$L$18, 0),FALSE), 'E2 Allocators'!$B$15:$W$361, MATCH('O5 Details by Class &amp; Accounts'!AH$18, 'E2 Allocators'!$B$15:$W$15, 0),FALSE)*$G107), 0, VLOOKUP(VLOOKUP($A107, 'E4 TB Allocation Details'!$A$18:$L$217, MATCH("Customer ID", 'E4 TB Allocation Details'!$A$18:$L$18, 0),FALSE), 'E2 Allocators'!$B$15:$W$361, MATCH('O5 Details by Class &amp; Accounts'!AH$18, 'E2 Allocators'!$B$15:$W$15, 0),FALSE)*$G107)</f>
        <v>0</v>
      </c>
      <c r="AI107" s="1334">
        <f>IF(ISERROR(VLOOKUP(VLOOKUP($A107, 'E4 TB Allocation Details'!$A$18:$L$217, MATCH("Customer ID", 'E4 TB Allocation Details'!$A$18:$L$18, 0),FALSE), 'E2 Allocators'!$B$15:$W$361, MATCH('O5 Details by Class &amp; Accounts'!AI$18, 'E2 Allocators'!$B$15:$W$15, 0),FALSE)*$G107), 0, VLOOKUP(VLOOKUP($A107, 'E4 TB Allocation Details'!$A$18:$L$217, MATCH("Customer ID", 'E4 TB Allocation Details'!$A$18:$L$18, 0),FALSE), 'E2 Allocators'!$B$15:$W$361, MATCH('O5 Details by Class &amp; Accounts'!AI$18, 'E2 Allocators'!$B$15:$W$15, 0),FALSE)*$G107)</f>
        <v>0</v>
      </c>
      <c r="AJ107" s="1334">
        <f>IF(ISERROR(VLOOKUP(VLOOKUP($A107, 'E4 TB Allocation Details'!$A$18:$L$217, MATCH("Customer ID", 'E4 TB Allocation Details'!$A$18:$L$18, 0),FALSE), 'E2 Allocators'!$B$15:$W$361, MATCH('O5 Details by Class &amp; Accounts'!AJ$18, 'E2 Allocators'!$B$15:$W$15, 0),FALSE)*$G107), 0, VLOOKUP(VLOOKUP($A107, 'E4 TB Allocation Details'!$A$18:$L$217, MATCH("Customer ID", 'E4 TB Allocation Details'!$A$18:$L$18, 0),FALSE), 'E2 Allocators'!$B$15:$W$361, MATCH('O5 Details by Class &amp; Accounts'!AJ$18, 'E2 Allocators'!$B$15:$W$15, 0),FALSE)*$G107)</f>
        <v>0</v>
      </c>
      <c r="AK107" s="1334">
        <f>IF(ISERROR(VLOOKUP(VLOOKUP($A107, 'E4 TB Allocation Details'!$A$18:$L$217, MATCH("Customer ID", 'E4 TB Allocation Details'!$A$18:$L$18, 0),FALSE), 'E2 Allocators'!$B$15:$W$361, MATCH('O5 Details by Class &amp; Accounts'!AK$18, 'E2 Allocators'!$B$15:$W$15, 0),FALSE)*$G107), 0, VLOOKUP(VLOOKUP($A107, 'E4 TB Allocation Details'!$A$18:$L$217, MATCH("Customer ID", 'E4 TB Allocation Details'!$A$18:$L$18, 0),FALSE), 'E2 Allocators'!$B$15:$W$361, MATCH('O5 Details by Class &amp; Accounts'!AK$18, 'E2 Allocators'!$B$15:$W$15, 0),FALSE)*$G107)</f>
        <v>0</v>
      </c>
      <c r="AL107" s="1334">
        <f>IF(ISERROR(VLOOKUP(VLOOKUP($A107, 'E4 TB Allocation Details'!$A$18:$L$217, MATCH("Customer ID", 'E4 TB Allocation Details'!$A$18:$L$18, 0),FALSE), 'E2 Allocators'!$B$15:$W$361, MATCH('O5 Details by Class &amp; Accounts'!AL$18, 'E2 Allocators'!$B$15:$W$15, 0),FALSE)*$G107), 0, VLOOKUP(VLOOKUP($A107, 'E4 TB Allocation Details'!$A$18:$L$217, MATCH("Customer ID", 'E4 TB Allocation Details'!$A$18:$L$18, 0),FALSE), 'E2 Allocators'!$B$15:$W$361, MATCH('O5 Details by Class &amp; Accounts'!AL$18, 'E2 Allocators'!$B$15:$W$15, 0),FALSE)*$G107)</f>
        <v>0</v>
      </c>
      <c r="AM107" s="1334">
        <f>IF(ISERROR(VLOOKUP(VLOOKUP($A107, 'E4 TB Allocation Details'!$A$18:$L$217, MATCH("Customer ID", 'E4 TB Allocation Details'!$A$18:$L$18, 0),FALSE), 'E2 Allocators'!$B$15:$W$361, MATCH('O5 Details by Class &amp; Accounts'!AM$18, 'E2 Allocators'!$B$15:$W$15, 0),FALSE)*$G107), 0, VLOOKUP(VLOOKUP($A107, 'E4 TB Allocation Details'!$A$18:$L$217, MATCH("Customer ID", 'E4 TB Allocation Details'!$A$18:$L$18, 0),FALSE), 'E2 Allocators'!$B$15:$W$361, MATCH('O5 Details by Class &amp; Accounts'!AM$18, 'E2 Allocators'!$B$15:$W$15, 0),FALSE)*$G107)</f>
        <v>0</v>
      </c>
      <c r="AN107" s="1334">
        <f>IF(ISERROR(VLOOKUP(VLOOKUP($A107, 'E4 TB Allocation Details'!$A$18:$L$217, MATCH("Customer ID", 'E4 TB Allocation Details'!$A$18:$L$18, 0),FALSE), 'E2 Allocators'!$B$15:$W$361, MATCH('O5 Details by Class &amp; Accounts'!AN$18, 'E2 Allocators'!$B$15:$W$15, 0),FALSE)*$G107), 0, VLOOKUP(VLOOKUP($A107, 'E4 TB Allocation Details'!$A$18:$L$217, MATCH("Customer ID", 'E4 TB Allocation Details'!$A$18:$L$18, 0),FALSE), 'E2 Allocators'!$B$15:$W$361, MATCH('O5 Details by Class &amp; Accounts'!AN$18, 'E2 Allocators'!$B$15:$W$15, 0),FALSE)*$G107)</f>
        <v>0</v>
      </c>
      <c r="AO107" s="1334">
        <f>IF(ISERROR(VLOOKUP(VLOOKUP($A107, 'E4 TB Allocation Details'!$A$18:$L$217, MATCH("Customer ID", 'E4 TB Allocation Details'!$A$18:$L$18, 0),FALSE), 'E2 Allocators'!$B$15:$W$361, MATCH('O5 Details by Class &amp; Accounts'!AO$18, 'E2 Allocators'!$B$15:$W$15, 0),FALSE)*$G107), 0, VLOOKUP(VLOOKUP($A107, 'E4 TB Allocation Details'!$A$18:$L$217, MATCH("Customer ID", 'E4 TB Allocation Details'!$A$18:$L$18, 0),FALSE), 'E2 Allocators'!$B$15:$W$361, MATCH('O5 Details by Class &amp; Accounts'!AO$18, 'E2 Allocators'!$B$15:$W$15, 0),FALSE)*$G107)</f>
        <v>0</v>
      </c>
      <c r="AP107" s="1334">
        <f>IF(ISERROR(VLOOKUP(VLOOKUP($A107, 'E4 TB Allocation Details'!$A$18:$L$217, MATCH("Customer ID", 'E4 TB Allocation Details'!$A$18:$L$18, 0),FALSE), 'E2 Allocators'!$B$15:$W$361, MATCH('O5 Details by Class &amp; Accounts'!AP$18, 'E2 Allocators'!$B$15:$W$15, 0),FALSE)*$G107), 0, VLOOKUP(VLOOKUP($A107, 'E4 TB Allocation Details'!$A$18:$L$217, MATCH("Customer ID", 'E4 TB Allocation Details'!$A$18:$L$18, 0),FALSE), 'E2 Allocators'!$B$15:$W$361, MATCH('O5 Details by Class &amp; Accounts'!AP$18, 'E2 Allocators'!$B$15:$W$15, 0),FALSE)*$G107)</f>
        <v>0</v>
      </c>
      <c r="AQ107" s="1334">
        <f>IF(ISERROR(VLOOKUP(VLOOKUP($A107, 'E4 TB Allocation Details'!$A$18:$L$217, MATCH("Customer ID", 'E4 TB Allocation Details'!$A$18:$L$18, 0),FALSE), 'E2 Allocators'!$B$15:$W$361, MATCH('O5 Details by Class &amp; Accounts'!AQ$18, 'E2 Allocators'!$B$15:$W$15, 0),FALSE)*$G107), 0, VLOOKUP(VLOOKUP($A107, 'E4 TB Allocation Details'!$A$18:$L$217, MATCH("Customer ID", 'E4 TB Allocation Details'!$A$18:$L$18, 0),FALSE), 'E2 Allocators'!$B$15:$W$361, MATCH('O5 Details by Class &amp; Accounts'!AQ$18, 'E2 Allocators'!$B$15:$W$15, 0),FALSE)*$G107)</f>
        <v>0</v>
      </c>
      <c r="AR107" s="1334">
        <f>IF(ISERROR(VLOOKUP(VLOOKUP($A107, 'E4 TB Allocation Details'!$A$18:$L$217, MATCH("Customer ID", 'E4 TB Allocation Details'!$A$18:$L$18, 0),FALSE), 'E2 Allocators'!$B$15:$W$361, MATCH('O5 Details by Class &amp; Accounts'!AR$18, 'E2 Allocators'!$B$15:$W$15, 0),FALSE)*$G107), 0, VLOOKUP(VLOOKUP($A107, 'E4 TB Allocation Details'!$A$18:$L$217, MATCH("Customer ID", 'E4 TB Allocation Details'!$A$18:$L$18, 0),FALSE), 'E2 Allocators'!$B$15:$W$361, MATCH('O5 Details by Class &amp; Accounts'!AR$18, 'E2 Allocators'!$B$15:$W$15, 0),FALSE)*$G107)</f>
        <v>0</v>
      </c>
      <c r="AS107" s="1334">
        <f>IF(ISERROR(VLOOKUP(VLOOKUP($A107, 'E4 TB Allocation Details'!$A$18:$L$217, MATCH("Customer ID", 'E4 TB Allocation Details'!$A$18:$L$18, 0),FALSE), 'E2 Allocators'!$B$15:$W$361, MATCH('O5 Details by Class &amp; Accounts'!AS$18, 'E2 Allocators'!$B$15:$W$15, 0),FALSE)*$G107), 0, VLOOKUP(VLOOKUP($A107, 'E4 TB Allocation Details'!$A$18:$L$217, MATCH("Customer ID", 'E4 TB Allocation Details'!$A$18:$L$18, 0),FALSE), 'E2 Allocators'!$B$15:$W$361, MATCH('O5 Details by Class &amp; Accounts'!AS$18, 'E2 Allocators'!$B$15:$W$15, 0),FALSE)*$G107)</f>
        <v>0</v>
      </c>
      <c r="AT107" s="1334">
        <f>IF(ISERROR(VLOOKUP(VLOOKUP($A107, 'E4 TB Allocation Details'!$A$18:$L$217, MATCH("Customer ID", 'E4 TB Allocation Details'!$A$18:$L$18, 0),FALSE), 'E2 Allocators'!$B$15:$W$361, MATCH('O5 Details by Class &amp; Accounts'!AT$18, 'E2 Allocators'!$B$15:$W$15, 0),FALSE)*$G107), 0, VLOOKUP(VLOOKUP($A107, 'E4 TB Allocation Details'!$A$18:$L$217, MATCH("Customer ID", 'E4 TB Allocation Details'!$A$18:$L$18, 0),FALSE), 'E2 Allocators'!$B$15:$W$361, MATCH('O5 Details by Class &amp; Accounts'!AT$18, 'E2 Allocators'!$B$15:$W$15, 0),FALSE)*$G107)</f>
        <v>0</v>
      </c>
      <c r="AU107" s="1334">
        <f>IF(ISERROR(VLOOKUP(VLOOKUP($A107, 'E4 TB Allocation Details'!$A$18:$L$217, MATCH("Customer ID", 'E4 TB Allocation Details'!$A$18:$L$18, 0),FALSE), 'E2 Allocators'!$B$15:$W$361, MATCH('O5 Details by Class &amp; Accounts'!AU$18, 'E2 Allocators'!$B$15:$W$15, 0),FALSE)*$G107), 0, VLOOKUP(VLOOKUP($A107, 'E4 TB Allocation Details'!$A$18:$L$217, MATCH("Customer ID", 'E4 TB Allocation Details'!$A$18:$L$18, 0),FALSE), 'E2 Allocators'!$B$15:$W$361, MATCH('O5 Details by Class &amp; Accounts'!AU$18, 'E2 Allocators'!$B$15:$W$15, 0),FALSE)*$G107)</f>
        <v>0</v>
      </c>
      <c r="AV107" s="1334">
        <f>IF(ISERROR(VLOOKUP(VLOOKUP($A107, 'E4 TB Allocation Details'!$A$18:$L$217, MATCH("Customer ID", 'E4 TB Allocation Details'!$A$18:$L$18, 0),FALSE), 'E2 Allocators'!$B$15:$W$361, MATCH('O5 Details by Class &amp; Accounts'!AV$18, 'E2 Allocators'!$B$15:$W$15, 0),FALSE)*$G107), 0, VLOOKUP(VLOOKUP($A107, 'E4 TB Allocation Details'!$A$18:$L$217, MATCH("Customer ID", 'E4 TB Allocation Details'!$A$18:$L$18, 0),FALSE), 'E2 Allocators'!$B$15:$W$361, MATCH('O5 Details by Class &amp; Accounts'!AV$18, 'E2 Allocators'!$B$15:$W$15, 0),FALSE)*$G107)</f>
        <v>0</v>
      </c>
      <c r="AW107" s="1334">
        <f>IF(ISERROR(VLOOKUP(VLOOKUP($A107, 'E4 TB Allocation Details'!$A$18:$L$217, MATCH("Customer ID", 'E4 TB Allocation Details'!$A$18:$L$18, 0),FALSE), 'E2 Allocators'!$B$15:$W$361, MATCH('O5 Details by Class &amp; Accounts'!AW$18, 'E2 Allocators'!$B$15:$W$15, 0),FALSE)*$G107), 0, VLOOKUP(VLOOKUP($A107, 'E4 TB Allocation Details'!$A$18:$L$217, MATCH("Customer ID", 'E4 TB Allocation Details'!$A$18:$L$18, 0),FALSE), 'E2 Allocators'!$B$15:$W$361, MATCH('O5 Details by Class &amp; Accounts'!AW$18, 'E2 Allocators'!$B$15:$W$15, 0),FALSE)*$G107)</f>
        <v>0</v>
      </c>
      <c r="AX107" s="1334">
        <f t="shared" si="22"/>
        <v>0</v>
      </c>
      <c r="AY107" s="1334">
        <f>IF(ISERROR(VLOOKUP(VLOOKUP($A107, 'E4 TB Allocation Details'!$A$18:$L$217, MATCH("Misc ID", 'E4 TB Allocation Details'!$A$18:$L$18, 0),FALSE), 'E2 Allocators'!$B$15:$W$361, MATCH('O5 Details by Class &amp; Accounts'!AY$18, 'E2 Allocators'!$B$15:$W$15, 0),FALSE)*$E107), 0, VLOOKUP(VLOOKUP($A107, 'E4 TB Allocation Details'!$A$18:$L$217, MATCH("Misc ID", 'E4 TB Allocation Details'!$A$18:$L$18, 0),FALSE), 'E2 Allocators'!$B$15:$W$361, MATCH('O5 Details by Class &amp; Accounts'!AY$18, 'E2 Allocators'!$B$15:$W$15, 0),FALSE)*$E107)</f>
        <v>0</v>
      </c>
      <c r="AZ107" s="1334">
        <f>IF(ISERROR(VLOOKUP(VLOOKUP($A107, 'E4 TB Allocation Details'!$A$18:$L$217, MATCH("Misc ID", 'E4 TB Allocation Details'!$A$18:$L$18, 0),FALSE), 'E2 Allocators'!$B$15:$W$361, MATCH('O5 Details by Class &amp; Accounts'!AZ$18, 'E2 Allocators'!$B$15:$W$15, 0),FALSE)*$E107), 0, VLOOKUP(VLOOKUP($A107, 'E4 TB Allocation Details'!$A$18:$L$217, MATCH("Misc ID", 'E4 TB Allocation Details'!$A$18:$L$18, 0),FALSE), 'E2 Allocators'!$B$15:$W$361, MATCH('O5 Details by Class &amp; Accounts'!AZ$18, 'E2 Allocators'!$B$15:$W$15, 0),FALSE)*$E107)</f>
        <v>0</v>
      </c>
      <c r="BA107" s="1334">
        <f>IF(ISERROR(VLOOKUP(VLOOKUP($A107, 'E4 TB Allocation Details'!$A$18:$L$217, MATCH("Misc ID", 'E4 TB Allocation Details'!$A$18:$L$18, 0),FALSE), 'E2 Allocators'!$B$15:$W$361, MATCH('O5 Details by Class &amp; Accounts'!BA$18, 'E2 Allocators'!$B$15:$W$15, 0),FALSE)*$E107), 0, VLOOKUP(VLOOKUP($A107, 'E4 TB Allocation Details'!$A$18:$L$217, MATCH("Misc ID", 'E4 TB Allocation Details'!$A$18:$L$18, 0),FALSE), 'E2 Allocators'!$B$15:$W$361, MATCH('O5 Details by Class &amp; Accounts'!BA$18, 'E2 Allocators'!$B$15:$W$15, 0),FALSE)*$E107)</f>
        <v>0</v>
      </c>
      <c r="BB107" s="1334">
        <f>IF(ISERROR(VLOOKUP(VLOOKUP($A107, 'E4 TB Allocation Details'!$A$18:$L$217, MATCH("Misc ID", 'E4 TB Allocation Details'!$A$18:$L$18, 0),FALSE), 'E2 Allocators'!$B$15:$W$361, MATCH('O5 Details by Class &amp; Accounts'!BB$18, 'E2 Allocators'!$B$15:$W$15, 0),FALSE)*$E107), 0, VLOOKUP(VLOOKUP($A107, 'E4 TB Allocation Details'!$A$18:$L$217, MATCH("Misc ID", 'E4 TB Allocation Details'!$A$18:$L$18, 0),FALSE), 'E2 Allocators'!$B$15:$W$361, MATCH('O5 Details by Class &amp; Accounts'!BB$18, 'E2 Allocators'!$B$15:$W$15, 0),FALSE)*$E107)</f>
        <v>0</v>
      </c>
      <c r="BC107" s="1334">
        <f>IF(ISERROR(VLOOKUP(VLOOKUP($A107, 'E4 TB Allocation Details'!$A$18:$L$217, MATCH("Misc ID", 'E4 TB Allocation Details'!$A$18:$L$18, 0),FALSE), 'E2 Allocators'!$B$15:$W$361, MATCH('O5 Details by Class &amp; Accounts'!BC$18, 'E2 Allocators'!$B$15:$W$15, 0),FALSE)*$E107), 0, VLOOKUP(VLOOKUP($A107, 'E4 TB Allocation Details'!$A$18:$L$217, MATCH("Misc ID", 'E4 TB Allocation Details'!$A$18:$L$18, 0),FALSE), 'E2 Allocators'!$B$15:$W$361, MATCH('O5 Details by Class &amp; Accounts'!BC$18, 'E2 Allocators'!$B$15:$W$15, 0),FALSE)*$E107)</f>
        <v>0</v>
      </c>
      <c r="BD107" s="1334">
        <f>IF(ISERROR(VLOOKUP(VLOOKUP($A107, 'E4 TB Allocation Details'!$A$18:$L$217, MATCH("Misc ID", 'E4 TB Allocation Details'!$A$18:$L$18, 0),FALSE), 'E2 Allocators'!$B$15:$W$361, MATCH('O5 Details by Class &amp; Accounts'!BD$18, 'E2 Allocators'!$B$15:$W$15, 0),FALSE)*$E107), 0, VLOOKUP(VLOOKUP($A107, 'E4 TB Allocation Details'!$A$18:$L$217, MATCH("Misc ID", 'E4 TB Allocation Details'!$A$18:$L$18, 0),FALSE), 'E2 Allocators'!$B$15:$W$361, MATCH('O5 Details by Class &amp; Accounts'!BD$18, 'E2 Allocators'!$B$15:$W$15, 0),FALSE)*$E107)</f>
        <v>0</v>
      </c>
      <c r="BE107" s="1334">
        <f>IF(ISERROR(VLOOKUP(VLOOKUP($A107, 'E4 TB Allocation Details'!$A$18:$L$217, MATCH("Misc ID", 'E4 TB Allocation Details'!$A$18:$L$18, 0),FALSE), 'E2 Allocators'!$B$15:$W$361, MATCH('O5 Details by Class &amp; Accounts'!BE$18, 'E2 Allocators'!$B$15:$W$15, 0),FALSE)*$E107), 0, VLOOKUP(VLOOKUP($A107, 'E4 TB Allocation Details'!$A$18:$L$217, MATCH("Misc ID", 'E4 TB Allocation Details'!$A$18:$L$18, 0),FALSE), 'E2 Allocators'!$B$15:$W$361, MATCH('O5 Details by Class &amp; Accounts'!BE$18, 'E2 Allocators'!$B$15:$W$15, 0),FALSE)*$E107)</f>
        <v>0</v>
      </c>
      <c r="BF107" s="1334">
        <f>IF(ISERROR(VLOOKUP(VLOOKUP($A107, 'E4 TB Allocation Details'!$A$18:$L$217, MATCH("Misc ID", 'E4 TB Allocation Details'!$A$18:$L$18, 0),FALSE), 'E2 Allocators'!$B$15:$W$361, MATCH('O5 Details by Class &amp; Accounts'!BF$18, 'E2 Allocators'!$B$15:$W$15, 0),FALSE)*$E107), 0, VLOOKUP(VLOOKUP($A107, 'E4 TB Allocation Details'!$A$18:$L$217, MATCH("Misc ID", 'E4 TB Allocation Details'!$A$18:$L$18, 0),FALSE), 'E2 Allocators'!$B$15:$W$361, MATCH('O5 Details by Class &amp; Accounts'!BF$18, 'E2 Allocators'!$B$15:$W$15, 0),FALSE)*$E107)</f>
        <v>0</v>
      </c>
      <c r="BG107" s="1334">
        <f>IF(ISERROR(VLOOKUP(VLOOKUP($A107, 'E4 TB Allocation Details'!$A$18:$L$217, MATCH("Misc ID", 'E4 TB Allocation Details'!$A$18:$L$18, 0),FALSE), 'E2 Allocators'!$B$15:$W$361, MATCH('O5 Details by Class &amp; Accounts'!BG$18, 'E2 Allocators'!$B$15:$W$15, 0),FALSE)*$E107), 0, VLOOKUP(VLOOKUP($A107, 'E4 TB Allocation Details'!$A$18:$L$217, MATCH("Misc ID", 'E4 TB Allocation Details'!$A$18:$L$18, 0),FALSE), 'E2 Allocators'!$B$15:$W$361, MATCH('O5 Details by Class &amp; Accounts'!BG$18, 'E2 Allocators'!$B$15:$W$15, 0),FALSE)*$E107)</f>
        <v>0</v>
      </c>
      <c r="BH107" s="1334">
        <f>IF(ISERROR(VLOOKUP(VLOOKUP($A107, 'E4 TB Allocation Details'!$A$18:$L$217, MATCH("Misc ID", 'E4 TB Allocation Details'!$A$18:$L$18, 0),FALSE), 'E2 Allocators'!$B$15:$W$361, MATCH('O5 Details by Class &amp; Accounts'!BH$18, 'E2 Allocators'!$B$15:$W$15, 0),FALSE)*$E107), 0, VLOOKUP(VLOOKUP($A107, 'E4 TB Allocation Details'!$A$18:$L$217, MATCH("Misc ID", 'E4 TB Allocation Details'!$A$18:$L$18, 0),FALSE), 'E2 Allocators'!$B$15:$W$361, MATCH('O5 Details by Class &amp; Accounts'!BH$18, 'E2 Allocators'!$B$15:$W$15, 0),FALSE)*$E107)</f>
        <v>0</v>
      </c>
      <c r="BI107" s="1334">
        <f>IF(ISERROR(VLOOKUP(VLOOKUP($A107, 'E4 TB Allocation Details'!$A$18:$L$217, MATCH("Misc ID", 'E4 TB Allocation Details'!$A$18:$L$18, 0),FALSE), 'E2 Allocators'!$B$15:$W$361, MATCH('O5 Details by Class &amp; Accounts'!BI$18, 'E2 Allocators'!$B$15:$W$15, 0),FALSE)*$E107), 0, VLOOKUP(VLOOKUP($A107, 'E4 TB Allocation Details'!$A$18:$L$217, MATCH("Misc ID", 'E4 TB Allocation Details'!$A$18:$L$18, 0),FALSE), 'E2 Allocators'!$B$15:$W$361, MATCH('O5 Details by Class &amp; Accounts'!BI$18, 'E2 Allocators'!$B$15:$W$15, 0),FALSE)*$E107)</f>
        <v>0</v>
      </c>
      <c r="BJ107" s="1334">
        <f>IF(ISERROR(VLOOKUP(VLOOKUP($A107, 'E4 TB Allocation Details'!$A$18:$L$217, MATCH("Misc ID", 'E4 TB Allocation Details'!$A$18:$L$18, 0),FALSE), 'E2 Allocators'!$B$15:$W$361, MATCH('O5 Details by Class &amp; Accounts'!BJ$18, 'E2 Allocators'!$B$15:$W$15, 0),FALSE)*$E107), 0, VLOOKUP(VLOOKUP($A107, 'E4 TB Allocation Details'!$A$18:$L$217, MATCH("Misc ID", 'E4 TB Allocation Details'!$A$18:$L$18, 0),FALSE), 'E2 Allocators'!$B$15:$W$361, MATCH('O5 Details by Class &amp; Accounts'!BJ$18, 'E2 Allocators'!$B$15:$W$15, 0),FALSE)*$E107)</f>
        <v>0</v>
      </c>
      <c r="BK107" s="1334">
        <f>IF(ISERROR(VLOOKUP(VLOOKUP($A107, 'E4 TB Allocation Details'!$A$18:$L$217, MATCH("Misc ID", 'E4 TB Allocation Details'!$A$18:$L$18, 0),FALSE), 'E2 Allocators'!$B$15:$W$361, MATCH('O5 Details by Class &amp; Accounts'!BK$18, 'E2 Allocators'!$B$15:$W$15, 0),FALSE)*$E107), 0, VLOOKUP(VLOOKUP($A107, 'E4 TB Allocation Details'!$A$18:$L$217, MATCH("Misc ID", 'E4 TB Allocation Details'!$A$18:$L$18, 0),FALSE), 'E2 Allocators'!$B$15:$W$361, MATCH('O5 Details by Class &amp; Accounts'!BK$18, 'E2 Allocators'!$B$15:$W$15, 0),FALSE)*$E107)</f>
        <v>0</v>
      </c>
      <c r="BL107" s="1334">
        <f>IF(ISERROR(VLOOKUP(VLOOKUP($A107, 'E4 TB Allocation Details'!$A$18:$L$217, MATCH("Misc ID", 'E4 TB Allocation Details'!$A$18:$L$18, 0),FALSE), 'E2 Allocators'!$B$15:$W$361, MATCH('O5 Details by Class &amp; Accounts'!BL$18, 'E2 Allocators'!$B$15:$W$15, 0),FALSE)*$E107), 0, VLOOKUP(VLOOKUP($A107, 'E4 TB Allocation Details'!$A$18:$L$217, MATCH("Misc ID", 'E4 TB Allocation Details'!$A$18:$L$18, 0),FALSE), 'E2 Allocators'!$B$15:$W$361, MATCH('O5 Details by Class &amp; Accounts'!BL$18, 'E2 Allocators'!$B$15:$W$15, 0),FALSE)*$E107)</f>
        <v>0</v>
      </c>
      <c r="BM107" s="1334">
        <f>IF(ISERROR(VLOOKUP(VLOOKUP($A107, 'E4 TB Allocation Details'!$A$18:$L$217, MATCH("Misc ID", 'E4 TB Allocation Details'!$A$18:$L$18, 0),FALSE), 'E2 Allocators'!$B$15:$W$361, MATCH('O5 Details by Class &amp; Accounts'!BM$18, 'E2 Allocators'!$B$15:$W$15, 0),FALSE)*$E107), 0, VLOOKUP(VLOOKUP($A107, 'E4 TB Allocation Details'!$A$18:$L$217, MATCH("Misc ID", 'E4 TB Allocation Details'!$A$18:$L$18, 0),FALSE), 'E2 Allocators'!$B$15:$W$361, MATCH('O5 Details by Class &amp; Accounts'!BM$18, 'E2 Allocators'!$B$15:$W$15, 0),FALSE)*$E107)</f>
        <v>0</v>
      </c>
      <c r="BN107" s="1334">
        <f>IF(ISERROR(VLOOKUP(VLOOKUP($A107, 'E4 TB Allocation Details'!$A$18:$L$217, MATCH("Misc ID", 'E4 TB Allocation Details'!$A$18:$L$18, 0),FALSE), 'E2 Allocators'!$B$15:$W$361, MATCH('O5 Details by Class &amp; Accounts'!BN$18, 'E2 Allocators'!$B$15:$W$15, 0),FALSE)*$E107), 0, VLOOKUP(VLOOKUP($A107, 'E4 TB Allocation Details'!$A$18:$L$217, MATCH("Misc ID", 'E4 TB Allocation Details'!$A$18:$L$18, 0),FALSE), 'E2 Allocators'!$B$15:$W$361, MATCH('O5 Details by Class &amp; Accounts'!BN$18, 'E2 Allocators'!$B$15:$W$15, 0),FALSE)*$E107)</f>
        <v>0</v>
      </c>
      <c r="BO107" s="1334">
        <f>IF(ISERROR(VLOOKUP(VLOOKUP($A107, 'E4 TB Allocation Details'!$A$18:$L$217, MATCH("Misc ID", 'E4 TB Allocation Details'!$A$18:$L$18, 0),FALSE), 'E2 Allocators'!$B$15:$W$361, MATCH('O5 Details by Class &amp; Accounts'!BO$18, 'E2 Allocators'!$B$15:$W$15, 0),FALSE)*$E107), 0, VLOOKUP(VLOOKUP($A107, 'E4 TB Allocation Details'!$A$18:$L$217, MATCH("Misc ID", 'E4 TB Allocation Details'!$A$18:$L$18, 0),FALSE), 'E2 Allocators'!$B$15:$W$361, MATCH('O5 Details by Class &amp; Accounts'!BO$18, 'E2 Allocators'!$B$15:$W$15, 0),FALSE)*$E107)</f>
        <v>0</v>
      </c>
      <c r="BP107" s="1334">
        <f>IF(ISERROR(VLOOKUP(VLOOKUP($A107, 'E4 TB Allocation Details'!$A$18:$L$217, MATCH("Misc ID", 'E4 TB Allocation Details'!$A$18:$L$18, 0),FALSE), 'E2 Allocators'!$B$15:$W$361, MATCH('O5 Details by Class &amp; Accounts'!BP$18, 'E2 Allocators'!$B$15:$W$15, 0),FALSE)*$E107), 0, VLOOKUP(VLOOKUP($A107, 'E4 TB Allocation Details'!$A$18:$L$217, MATCH("Misc ID", 'E4 TB Allocation Details'!$A$18:$L$18, 0),FALSE), 'E2 Allocators'!$B$15:$W$361, MATCH('O5 Details by Class &amp; Accounts'!BP$18, 'E2 Allocators'!$B$15:$W$15, 0),FALSE)*$E107)</f>
        <v>0</v>
      </c>
      <c r="BQ107" s="1334">
        <f>IF(ISERROR(VLOOKUP(VLOOKUP($A107, 'E4 TB Allocation Details'!$A$18:$L$217, MATCH("Misc ID", 'E4 TB Allocation Details'!$A$18:$L$18, 0),FALSE), 'E2 Allocators'!$B$15:$W$361, MATCH('O5 Details by Class &amp; Accounts'!BQ$18, 'E2 Allocators'!$B$15:$W$15, 0),FALSE)*$E107), 0, VLOOKUP(VLOOKUP($A107, 'E4 TB Allocation Details'!$A$18:$L$217, MATCH("Misc ID", 'E4 TB Allocation Details'!$A$18:$L$18, 0),FALSE), 'E2 Allocators'!$B$15:$W$361, MATCH('O5 Details by Class &amp; Accounts'!BQ$18, 'E2 Allocators'!$B$15:$W$15, 0),FALSE)*$E107)</f>
        <v>0</v>
      </c>
      <c r="BR107" s="1334">
        <f>IF(ISERROR(VLOOKUP(VLOOKUP($A107, 'E4 TB Allocation Details'!$A$18:$L$217, MATCH("Misc ID", 'E4 TB Allocation Details'!$A$18:$L$18, 0),FALSE), 'E2 Allocators'!$B$15:$W$361, MATCH('O5 Details by Class &amp; Accounts'!BR$18, 'E2 Allocators'!$B$15:$W$15, 0),FALSE)*$E107), 0, VLOOKUP(VLOOKUP($A107, 'E4 TB Allocation Details'!$A$18:$L$217, MATCH("Misc ID", 'E4 TB Allocation Details'!$A$18:$L$18, 0),FALSE), 'E2 Allocators'!$B$15:$W$361, MATCH('O5 Details by Class &amp; Accounts'!BR$18, 'E2 Allocators'!$B$15:$W$15, 0),FALSE)*$E107)</f>
        <v>0</v>
      </c>
      <c r="BS107" s="1334">
        <f t="shared" si="23"/>
        <v>0</v>
      </c>
      <c r="BT107" s="1334">
        <f>IF(ISERROR(VLOOKUP(VLOOKUP($A107, 'E4 TB Allocation Details'!$A$18:$L$217, MATCH("A &amp; G ID", 'E4 TB Allocation Details'!$A$18:$L$18, 0),FALSE), 'E2 Allocators'!$B$15:$W$361, MATCH('O5 Details by Class &amp; Accounts'!BT$18, 'E2 Allocators'!$B$15:$W$15, 0),FALSE)*$E107), 0, VLOOKUP(VLOOKUP($A107, 'E4 TB Allocation Details'!$A$18:$L$217, MATCH("A &amp; G ID", 'E4 TB Allocation Details'!$A$18:$L$18, 0),FALSE), 'E2 Allocators'!$B$15:$W$361, MATCH('O5 Details by Class &amp; Accounts'!BT$18, 'E2 Allocators'!$B$15:$W$15, 0),FALSE)*$E107)</f>
        <v>0</v>
      </c>
      <c r="BU107" s="1334">
        <f>IF(ISERROR(VLOOKUP(VLOOKUP($A107, 'E4 TB Allocation Details'!$A$18:$L$217, MATCH("A &amp; G ID", 'E4 TB Allocation Details'!$A$18:$L$18, 0),FALSE), 'E2 Allocators'!$B$15:$W$361, MATCH('O5 Details by Class &amp; Accounts'!BU$18, 'E2 Allocators'!$B$15:$W$15, 0),FALSE)*$E107), 0, VLOOKUP(VLOOKUP($A107, 'E4 TB Allocation Details'!$A$18:$L$217, MATCH("A &amp; G ID", 'E4 TB Allocation Details'!$A$18:$L$18, 0),FALSE), 'E2 Allocators'!$B$15:$W$361, MATCH('O5 Details by Class &amp; Accounts'!BU$18, 'E2 Allocators'!$B$15:$W$15, 0),FALSE)*$E107)</f>
        <v>0</v>
      </c>
      <c r="BV107" s="1334">
        <f>IF(ISERROR(VLOOKUP(VLOOKUP($A107, 'E4 TB Allocation Details'!$A$18:$L$217, MATCH("A &amp; G ID", 'E4 TB Allocation Details'!$A$18:$L$18, 0),FALSE), 'E2 Allocators'!$B$15:$W$361, MATCH('O5 Details by Class &amp; Accounts'!BV$18, 'E2 Allocators'!$B$15:$W$15, 0),FALSE)*$E107), 0, VLOOKUP(VLOOKUP($A107, 'E4 TB Allocation Details'!$A$18:$L$217, MATCH("A &amp; G ID", 'E4 TB Allocation Details'!$A$18:$L$18, 0),FALSE), 'E2 Allocators'!$B$15:$W$361, MATCH('O5 Details by Class &amp; Accounts'!BV$18, 'E2 Allocators'!$B$15:$W$15, 0),FALSE)*$E107)</f>
        <v>0</v>
      </c>
      <c r="BW107" s="1334">
        <f>IF(ISERROR(VLOOKUP(VLOOKUP($A107, 'E4 TB Allocation Details'!$A$18:$L$217, MATCH("A &amp; G ID", 'E4 TB Allocation Details'!$A$18:$L$18, 0),FALSE), 'E2 Allocators'!$B$15:$W$361, MATCH('O5 Details by Class &amp; Accounts'!BW$18, 'E2 Allocators'!$B$15:$W$15, 0),FALSE)*$E107), 0, VLOOKUP(VLOOKUP($A107, 'E4 TB Allocation Details'!$A$18:$L$217, MATCH("A &amp; G ID", 'E4 TB Allocation Details'!$A$18:$L$18, 0),FALSE), 'E2 Allocators'!$B$15:$W$361, MATCH('O5 Details by Class &amp; Accounts'!BW$18, 'E2 Allocators'!$B$15:$W$15, 0),FALSE)*$E107)</f>
        <v>0</v>
      </c>
      <c r="BX107" s="1334">
        <f>IF(ISERROR(VLOOKUP(VLOOKUP($A107, 'E4 TB Allocation Details'!$A$18:$L$217, MATCH("A &amp; G ID", 'E4 TB Allocation Details'!$A$18:$L$18, 0),FALSE), 'E2 Allocators'!$B$15:$W$361, MATCH('O5 Details by Class &amp; Accounts'!BX$18, 'E2 Allocators'!$B$15:$W$15, 0),FALSE)*$E107), 0, VLOOKUP(VLOOKUP($A107, 'E4 TB Allocation Details'!$A$18:$L$217, MATCH("A &amp; G ID", 'E4 TB Allocation Details'!$A$18:$L$18, 0),FALSE), 'E2 Allocators'!$B$15:$W$361, MATCH('O5 Details by Class &amp; Accounts'!BX$18, 'E2 Allocators'!$B$15:$W$15, 0),FALSE)*$E107)</f>
        <v>0</v>
      </c>
      <c r="BY107" s="1334">
        <f>IF(ISERROR(VLOOKUP(VLOOKUP($A107, 'E4 TB Allocation Details'!$A$18:$L$217, MATCH("A &amp; G ID", 'E4 TB Allocation Details'!$A$18:$L$18, 0),FALSE), 'E2 Allocators'!$B$15:$W$361, MATCH('O5 Details by Class &amp; Accounts'!BY$18, 'E2 Allocators'!$B$15:$W$15, 0),FALSE)*$E107), 0, VLOOKUP(VLOOKUP($A107, 'E4 TB Allocation Details'!$A$18:$L$217, MATCH("A &amp; G ID", 'E4 TB Allocation Details'!$A$18:$L$18, 0),FALSE), 'E2 Allocators'!$B$15:$W$361, MATCH('O5 Details by Class &amp; Accounts'!BY$18, 'E2 Allocators'!$B$15:$W$15, 0),FALSE)*$E107)</f>
        <v>0</v>
      </c>
      <c r="BZ107" s="1334">
        <f>IF(ISERROR(VLOOKUP(VLOOKUP($A107, 'E4 TB Allocation Details'!$A$18:$L$217, MATCH("A &amp; G ID", 'E4 TB Allocation Details'!$A$18:$L$18, 0),FALSE), 'E2 Allocators'!$B$15:$W$361, MATCH('O5 Details by Class &amp; Accounts'!BZ$18, 'E2 Allocators'!$B$15:$W$15, 0),FALSE)*$E107), 0, VLOOKUP(VLOOKUP($A107, 'E4 TB Allocation Details'!$A$18:$L$217, MATCH("A &amp; G ID", 'E4 TB Allocation Details'!$A$18:$L$18, 0),FALSE), 'E2 Allocators'!$B$15:$W$361, MATCH('O5 Details by Class &amp; Accounts'!BZ$18, 'E2 Allocators'!$B$15:$W$15, 0),FALSE)*$E107)</f>
        <v>0</v>
      </c>
      <c r="CA107" s="1334">
        <f>IF(ISERROR(VLOOKUP(VLOOKUP($A107, 'E4 TB Allocation Details'!$A$18:$L$217, MATCH("A &amp; G ID", 'E4 TB Allocation Details'!$A$18:$L$18, 0),FALSE), 'E2 Allocators'!$B$15:$W$361, MATCH('O5 Details by Class &amp; Accounts'!CA$18, 'E2 Allocators'!$B$15:$W$15, 0),FALSE)*$E107), 0, VLOOKUP(VLOOKUP($A107, 'E4 TB Allocation Details'!$A$18:$L$217, MATCH("A &amp; G ID", 'E4 TB Allocation Details'!$A$18:$L$18, 0),FALSE), 'E2 Allocators'!$B$15:$W$361, MATCH('O5 Details by Class &amp; Accounts'!CA$18, 'E2 Allocators'!$B$15:$W$15, 0),FALSE)*$E107)</f>
        <v>0</v>
      </c>
      <c r="CB107" s="1334">
        <f>IF(ISERROR(VLOOKUP(VLOOKUP($A107, 'E4 TB Allocation Details'!$A$18:$L$217, MATCH("A &amp; G ID", 'E4 TB Allocation Details'!$A$18:$L$18, 0),FALSE), 'E2 Allocators'!$B$15:$W$361, MATCH('O5 Details by Class &amp; Accounts'!CB$18, 'E2 Allocators'!$B$15:$W$15, 0),FALSE)*$E107), 0, VLOOKUP(VLOOKUP($A107, 'E4 TB Allocation Details'!$A$18:$L$217, MATCH("A &amp; G ID", 'E4 TB Allocation Details'!$A$18:$L$18, 0),FALSE), 'E2 Allocators'!$B$15:$W$361, MATCH('O5 Details by Class &amp; Accounts'!CB$18, 'E2 Allocators'!$B$15:$W$15, 0),FALSE)*$E107)</f>
        <v>0</v>
      </c>
      <c r="CC107" s="1334">
        <f>IF(ISERROR(VLOOKUP(VLOOKUP($A107, 'E4 TB Allocation Details'!$A$18:$L$217, MATCH("A &amp; G ID", 'E4 TB Allocation Details'!$A$18:$L$18, 0),FALSE), 'E2 Allocators'!$B$15:$W$361, MATCH('O5 Details by Class &amp; Accounts'!CC$18, 'E2 Allocators'!$B$15:$W$15, 0),FALSE)*$E107), 0, VLOOKUP(VLOOKUP($A107, 'E4 TB Allocation Details'!$A$18:$L$217, MATCH("A &amp; G ID", 'E4 TB Allocation Details'!$A$18:$L$18, 0),FALSE), 'E2 Allocators'!$B$15:$W$361, MATCH('O5 Details by Class &amp; Accounts'!CC$18, 'E2 Allocators'!$B$15:$W$15, 0),FALSE)*$E107)</f>
        <v>0</v>
      </c>
      <c r="CD107" s="1334">
        <f>IF(ISERROR(VLOOKUP(VLOOKUP($A107, 'E4 TB Allocation Details'!$A$18:$L$217, MATCH("A &amp; G ID", 'E4 TB Allocation Details'!$A$18:$L$18, 0),FALSE), 'E2 Allocators'!$B$15:$W$361, MATCH('O5 Details by Class &amp; Accounts'!CD$18, 'E2 Allocators'!$B$15:$W$15, 0),FALSE)*$E107), 0, VLOOKUP(VLOOKUP($A107, 'E4 TB Allocation Details'!$A$18:$L$217, MATCH("A &amp; G ID", 'E4 TB Allocation Details'!$A$18:$L$18, 0),FALSE), 'E2 Allocators'!$B$15:$W$361, MATCH('O5 Details by Class &amp; Accounts'!CD$18, 'E2 Allocators'!$B$15:$W$15, 0),FALSE)*$E107)</f>
        <v>0</v>
      </c>
      <c r="CE107" s="1334">
        <f>IF(ISERROR(VLOOKUP(VLOOKUP($A107, 'E4 TB Allocation Details'!$A$18:$L$217, MATCH("A &amp; G ID", 'E4 TB Allocation Details'!$A$18:$L$18, 0),FALSE), 'E2 Allocators'!$B$15:$W$361, MATCH('O5 Details by Class &amp; Accounts'!CE$18, 'E2 Allocators'!$B$15:$W$15, 0),FALSE)*$E107), 0, VLOOKUP(VLOOKUP($A107, 'E4 TB Allocation Details'!$A$18:$L$217, MATCH("A &amp; G ID", 'E4 TB Allocation Details'!$A$18:$L$18, 0),FALSE), 'E2 Allocators'!$B$15:$W$361, MATCH('O5 Details by Class &amp; Accounts'!CE$18, 'E2 Allocators'!$B$15:$W$15, 0),FALSE)*$E107)</f>
        <v>0</v>
      </c>
      <c r="CF107" s="1334">
        <f>IF(ISERROR(VLOOKUP(VLOOKUP($A107, 'E4 TB Allocation Details'!$A$18:$L$217, MATCH("A &amp; G ID", 'E4 TB Allocation Details'!$A$18:$L$18, 0),FALSE), 'E2 Allocators'!$B$15:$W$361, MATCH('O5 Details by Class &amp; Accounts'!CF$18, 'E2 Allocators'!$B$15:$W$15, 0),FALSE)*$E107), 0, VLOOKUP(VLOOKUP($A107, 'E4 TB Allocation Details'!$A$18:$L$217, MATCH("A &amp; G ID", 'E4 TB Allocation Details'!$A$18:$L$18, 0),FALSE), 'E2 Allocators'!$B$15:$W$361, MATCH('O5 Details by Class &amp; Accounts'!CF$18, 'E2 Allocators'!$B$15:$W$15, 0),FALSE)*$E107)</f>
        <v>0</v>
      </c>
      <c r="CG107" s="1334">
        <f>IF(ISERROR(VLOOKUP(VLOOKUP($A107, 'E4 TB Allocation Details'!$A$18:$L$217, MATCH("A &amp; G ID", 'E4 TB Allocation Details'!$A$18:$L$18, 0),FALSE), 'E2 Allocators'!$B$15:$W$361, MATCH('O5 Details by Class &amp; Accounts'!CG$18, 'E2 Allocators'!$B$15:$W$15, 0),FALSE)*$E107), 0, VLOOKUP(VLOOKUP($A107, 'E4 TB Allocation Details'!$A$18:$L$217, MATCH("A &amp; G ID", 'E4 TB Allocation Details'!$A$18:$L$18, 0),FALSE), 'E2 Allocators'!$B$15:$W$361, MATCH('O5 Details by Class &amp; Accounts'!CG$18, 'E2 Allocators'!$B$15:$W$15, 0),FALSE)*$E107)</f>
        <v>0</v>
      </c>
      <c r="CH107" s="1334">
        <f>IF(ISERROR(VLOOKUP(VLOOKUP($A107, 'E4 TB Allocation Details'!$A$18:$L$217, MATCH("A &amp; G ID", 'E4 TB Allocation Details'!$A$18:$L$18, 0),FALSE), 'E2 Allocators'!$B$15:$W$361, MATCH('O5 Details by Class &amp; Accounts'!CH$18, 'E2 Allocators'!$B$15:$W$15, 0),FALSE)*$E107), 0, VLOOKUP(VLOOKUP($A107, 'E4 TB Allocation Details'!$A$18:$L$217, MATCH("A &amp; G ID", 'E4 TB Allocation Details'!$A$18:$L$18, 0),FALSE), 'E2 Allocators'!$B$15:$W$361, MATCH('O5 Details by Class &amp; Accounts'!CH$18, 'E2 Allocators'!$B$15:$W$15, 0),FALSE)*$E107)</f>
        <v>0</v>
      </c>
      <c r="CI107" s="1334">
        <f>IF(ISERROR(VLOOKUP(VLOOKUP($A107, 'E4 TB Allocation Details'!$A$18:$L$217, MATCH("A &amp; G ID", 'E4 TB Allocation Details'!$A$18:$L$18, 0),FALSE), 'E2 Allocators'!$B$15:$W$361, MATCH('O5 Details by Class &amp; Accounts'!CI$18, 'E2 Allocators'!$B$15:$W$15, 0),FALSE)*$E107), 0, VLOOKUP(VLOOKUP($A107, 'E4 TB Allocation Details'!$A$18:$L$217, MATCH("A &amp; G ID", 'E4 TB Allocation Details'!$A$18:$L$18, 0),FALSE), 'E2 Allocators'!$B$15:$W$361, MATCH('O5 Details by Class &amp; Accounts'!CI$18, 'E2 Allocators'!$B$15:$W$15, 0),FALSE)*$E107)</f>
        <v>0</v>
      </c>
      <c r="CJ107" s="1334">
        <f>IF(ISERROR(VLOOKUP(VLOOKUP($A107, 'E4 TB Allocation Details'!$A$18:$L$217, MATCH("A &amp; G ID", 'E4 TB Allocation Details'!$A$18:$L$18, 0),FALSE), 'E2 Allocators'!$B$15:$W$361, MATCH('O5 Details by Class &amp; Accounts'!CJ$18, 'E2 Allocators'!$B$15:$W$15, 0),FALSE)*$E107), 0, VLOOKUP(VLOOKUP($A107, 'E4 TB Allocation Details'!$A$18:$L$217, MATCH("A &amp; G ID", 'E4 TB Allocation Details'!$A$18:$L$18, 0),FALSE), 'E2 Allocators'!$B$15:$W$361, MATCH('O5 Details by Class &amp; Accounts'!CJ$18, 'E2 Allocators'!$B$15:$W$15, 0),FALSE)*$E107)</f>
        <v>0</v>
      </c>
      <c r="CK107" s="1334">
        <f>IF(ISERROR(VLOOKUP(VLOOKUP($A107, 'E4 TB Allocation Details'!$A$18:$L$217, MATCH("A &amp; G ID", 'E4 TB Allocation Details'!$A$18:$L$18, 0),FALSE), 'E2 Allocators'!$B$15:$W$361, MATCH('O5 Details by Class &amp; Accounts'!CK$18, 'E2 Allocators'!$B$15:$W$15, 0),FALSE)*$E107), 0, VLOOKUP(VLOOKUP($A107, 'E4 TB Allocation Details'!$A$18:$L$217, MATCH("A &amp; G ID", 'E4 TB Allocation Details'!$A$18:$L$18, 0),FALSE), 'E2 Allocators'!$B$15:$W$361, MATCH('O5 Details by Class &amp; Accounts'!CK$18, 'E2 Allocators'!$B$15:$W$15, 0),FALSE)*$E107)</f>
        <v>0</v>
      </c>
      <c r="CL107" s="1334">
        <f>IF(ISERROR(VLOOKUP(VLOOKUP($A107, 'E4 TB Allocation Details'!$A$18:$L$217, MATCH("A &amp; G ID", 'E4 TB Allocation Details'!$A$18:$L$18, 0),FALSE), 'E2 Allocators'!$B$15:$W$361, MATCH('O5 Details by Class &amp; Accounts'!CL$18, 'E2 Allocators'!$B$15:$W$15, 0),FALSE)*$E107), 0, VLOOKUP(VLOOKUP($A107, 'E4 TB Allocation Details'!$A$18:$L$217, MATCH("A &amp; G ID", 'E4 TB Allocation Details'!$A$18:$L$18, 0),FALSE), 'E2 Allocators'!$B$15:$W$361, MATCH('O5 Details by Class &amp; Accounts'!CL$18, 'E2 Allocators'!$B$15:$W$15, 0),FALSE)*$E107)</f>
        <v>0</v>
      </c>
      <c r="CM107" s="1334">
        <f>IF(ISERROR(VLOOKUP(VLOOKUP($A107, 'E4 TB Allocation Details'!$A$18:$L$217, MATCH("A &amp; G ID", 'E4 TB Allocation Details'!$A$18:$L$18, 0),FALSE), 'E2 Allocators'!$B$15:$W$361, MATCH('O5 Details by Class &amp; Accounts'!CM$18, 'E2 Allocators'!$B$15:$W$15, 0),FALSE)*$E107), 0, VLOOKUP(VLOOKUP($A107, 'E4 TB Allocation Details'!$A$18:$L$217, MATCH("A &amp; G ID", 'E4 TB Allocation Details'!$A$18:$L$18, 0),FALSE), 'E2 Allocators'!$B$15:$W$361, MATCH('O5 Details by Class &amp; Accounts'!CM$18, 'E2 Allocators'!$B$15:$W$15, 0),FALSE)*$E107)</f>
        <v>0</v>
      </c>
      <c r="CN107" s="1334">
        <f t="shared" si="24"/>
        <v>0</v>
      </c>
      <c r="CO107" s="1670">
        <f t="shared" si="25"/>
        <v>0</v>
      </c>
      <c r="CQ107" s="1926" t="s">
        <v>1271</v>
      </c>
    </row>
    <row r="108" spans="1:95" s="64" customFormat="1" ht="25.5" x14ac:dyDescent="0.2">
      <c r="A108" s="1105">
        <v>4340</v>
      </c>
      <c r="B108" s="1106" t="s">
        <v>1490</v>
      </c>
      <c r="C108" s="1667">
        <f>IF(ISERROR(VLOOKUP($A108,'I3 TB Data'!$A$20:$H$465,MATCH('O5 Details by Class &amp; Accounts'!$C$18, 'I3 TB Data'!$A$20:$H$20,0),0)), 0, VLOOKUP($A108,'I3 TB Data'!$A$20:$H$465,MATCH('O5 Details by Class &amp; Accounts'!$C$18,'I3 TB Data'!$A$20:$H$20,0),0))</f>
        <v>0</v>
      </c>
      <c r="D108" s="1668"/>
      <c r="E108" s="1667">
        <f t="shared" si="17"/>
        <v>0</v>
      </c>
      <c r="F108" s="1669">
        <f>IF(ISERROR(VLOOKUP($A108, 'E1 Categorization'!A33:E123, MATCH("Customer Component", 'E1 Categorization'!$A$33:$E$33,0), 0)), 0, IF(VLOOKUP($A108, 'E1 Categorization'!A33:E123, MATCH("Customer Component", 'E1 Categorization'!$A$33:$E$33,0), 0)=0, 'O5 Details by Class &amp; Accounts'!$E108, IF(AND(VLOOKUP($A108, 'E1 Categorization'!A33:E123, MATCH("Customer Component", 'E1 Categorization'!$A$33:$E$33,0), 0) &gt;0, VLOOKUP($A108, 'E1 Categorization'!A33:E123, MATCH("Customer Component", 'E1 Categorization'!$A$33:$E$33,0), 0)&lt;1), 'O5 Details by Class &amp; Accounts'!$E108*(1-VLOOKUP($A108, 'E1 Categorization'!A33:E123, MATCH("Customer Component", 'E1 Categorization'!$A$33:$E$33,0), 0)), 0)))</f>
        <v>0</v>
      </c>
      <c r="G108" s="1669">
        <f>IF(ISERROR(VLOOKUP($A108, 'E1 Categorization'!A33:E123, MATCH("Customer Component", 'E1 Categorization'!$A$33:$E$33,0), 0)),0, IF(VLOOKUP($A108, 'E1 Categorization'!A33:E123, MATCH("Customer Component", 'E1 Categorization'!$A$33:$E$33,0), 0)=0, 0, IF(AND(VLOOKUP($A108, 'E1 Categorization'!A33:E123, MATCH("Customer Component", 'E1 Categorization'!$A$33:$E$33,0), 0) &gt;0, VLOOKUP($A108, 'E1 Categorization'!A33:E123, MATCH("Customer Component", 'E1 Categorization'!$A$33:$E$33,0), 0)&lt;1), 'O5 Details by Class &amp; Accounts'!$E108*(VLOOKUP($A108, 'E1 Categorization'!A33:E123, MATCH("Customer Component", 'E1 Categorization'!$A$33:$E$33,0), 0)), 'O5 Details by Class &amp; Accounts'!$E108)))</f>
        <v>0</v>
      </c>
      <c r="H108" s="1334">
        <f t="shared" si="20"/>
        <v>0</v>
      </c>
      <c r="I108" s="1334">
        <f>IF(ISERROR(VLOOKUP(VLOOKUP($A108, 'E4 TB Allocation Details'!$A$18:$L$217, MATCH("Demand ID", 'E4 TB Allocation Details'!$A$18:$L$18, 0),FALSE), 'E2 Allocators'!$B$15:$W$361, MATCH('O5 Details by Class &amp; Accounts'!I$18, 'E2 Allocators'!$B$15:$W$15, 0),FALSE)*$F108), 0, VLOOKUP(VLOOKUP($A108, 'E4 TB Allocation Details'!$A$18:$L$217, MATCH("Demand ID", 'E4 TB Allocation Details'!$A$18:$L$18, 0),FALSE), 'E2 Allocators'!$B$15:$W$361, MATCH('O5 Details by Class &amp; Accounts'!I$18, 'E2 Allocators'!$B$15:$W$15, 0),FALSE)*$F108)</f>
        <v>0</v>
      </c>
      <c r="J108" s="1334">
        <f>IF(ISERROR(VLOOKUP(VLOOKUP($A108, 'E4 TB Allocation Details'!$A$18:$L$217, MATCH("Demand ID", 'E4 TB Allocation Details'!$A$18:$L$18, 0),FALSE), 'E2 Allocators'!$B$15:$W$361, MATCH('O5 Details by Class &amp; Accounts'!J$18, 'E2 Allocators'!$B$15:$W$15, 0),FALSE)*$F108), 0, VLOOKUP(VLOOKUP($A108, 'E4 TB Allocation Details'!$A$18:$L$217, MATCH("Demand ID", 'E4 TB Allocation Details'!$A$18:$L$18, 0),FALSE), 'E2 Allocators'!$B$15:$W$361, MATCH('O5 Details by Class &amp; Accounts'!J$18, 'E2 Allocators'!$B$15:$W$15, 0),FALSE)*$F108)</f>
        <v>0</v>
      </c>
      <c r="K108" s="1334">
        <f>IF(ISERROR(VLOOKUP(VLOOKUP($A108, 'E4 TB Allocation Details'!$A$18:$L$217, MATCH("Demand ID", 'E4 TB Allocation Details'!$A$18:$L$18, 0),FALSE), 'E2 Allocators'!$B$15:$W$361, MATCH('O5 Details by Class &amp; Accounts'!K$18, 'E2 Allocators'!$B$15:$W$15, 0),FALSE)*$F108), 0, VLOOKUP(VLOOKUP($A108, 'E4 TB Allocation Details'!$A$18:$L$217, MATCH("Demand ID", 'E4 TB Allocation Details'!$A$18:$L$18, 0),FALSE), 'E2 Allocators'!$B$15:$W$361, MATCH('O5 Details by Class &amp; Accounts'!K$18, 'E2 Allocators'!$B$15:$W$15, 0),FALSE)*$F108)</f>
        <v>0</v>
      </c>
      <c r="L108" s="1334">
        <f>IF(ISERROR(VLOOKUP(VLOOKUP($A108, 'E4 TB Allocation Details'!$A$18:$L$217, MATCH("Demand ID", 'E4 TB Allocation Details'!$A$18:$L$18, 0),FALSE), 'E2 Allocators'!$B$15:$W$361, MATCH('O5 Details by Class &amp; Accounts'!L$18, 'E2 Allocators'!$B$15:$W$15, 0),FALSE)*$F108), 0, VLOOKUP(VLOOKUP($A108, 'E4 TB Allocation Details'!$A$18:$L$217, MATCH("Demand ID", 'E4 TB Allocation Details'!$A$18:$L$18, 0),FALSE), 'E2 Allocators'!$B$15:$W$361, MATCH('O5 Details by Class &amp; Accounts'!L$18, 'E2 Allocators'!$B$15:$W$15, 0),FALSE)*$F108)</f>
        <v>0</v>
      </c>
      <c r="M108" s="1334">
        <f>IF(ISERROR(VLOOKUP(VLOOKUP($A108, 'E4 TB Allocation Details'!$A$18:$L$217, MATCH("Demand ID", 'E4 TB Allocation Details'!$A$18:$L$18, 0),FALSE), 'E2 Allocators'!$B$15:$W$361, MATCH('O5 Details by Class &amp; Accounts'!M$18, 'E2 Allocators'!$B$15:$W$15, 0),FALSE)*$F108), 0, VLOOKUP(VLOOKUP($A108, 'E4 TB Allocation Details'!$A$18:$L$217, MATCH("Demand ID", 'E4 TB Allocation Details'!$A$18:$L$18, 0),FALSE), 'E2 Allocators'!$B$15:$W$361, MATCH('O5 Details by Class &amp; Accounts'!M$18, 'E2 Allocators'!$B$15:$W$15, 0),FALSE)*$F108)</f>
        <v>0</v>
      </c>
      <c r="N108" s="1334">
        <f>IF(ISERROR(VLOOKUP(VLOOKUP($A108, 'E4 TB Allocation Details'!$A$18:$L$217, MATCH("Demand ID", 'E4 TB Allocation Details'!$A$18:$L$18, 0),FALSE), 'E2 Allocators'!$B$15:$W$361, MATCH('O5 Details by Class &amp; Accounts'!N$18, 'E2 Allocators'!$B$15:$W$15, 0),FALSE)*$F108), 0, VLOOKUP(VLOOKUP($A108, 'E4 TB Allocation Details'!$A$18:$L$217, MATCH("Demand ID", 'E4 TB Allocation Details'!$A$18:$L$18, 0),FALSE), 'E2 Allocators'!$B$15:$W$361, MATCH('O5 Details by Class &amp; Accounts'!N$18, 'E2 Allocators'!$B$15:$W$15, 0),FALSE)*$F108)</f>
        <v>0</v>
      </c>
      <c r="O108" s="1334">
        <f>IF(ISERROR(VLOOKUP(VLOOKUP($A108, 'E4 TB Allocation Details'!$A$18:$L$217, MATCH("Demand ID", 'E4 TB Allocation Details'!$A$18:$L$18, 0),FALSE), 'E2 Allocators'!$B$15:$W$361, MATCH('O5 Details by Class &amp; Accounts'!O$18, 'E2 Allocators'!$B$15:$W$15, 0),FALSE)*$F108), 0, VLOOKUP(VLOOKUP($A108, 'E4 TB Allocation Details'!$A$18:$L$217, MATCH("Demand ID", 'E4 TB Allocation Details'!$A$18:$L$18, 0),FALSE), 'E2 Allocators'!$B$15:$W$361, MATCH('O5 Details by Class &amp; Accounts'!O$18, 'E2 Allocators'!$B$15:$W$15, 0),FALSE)*$F108)</f>
        <v>0</v>
      </c>
      <c r="P108" s="1334">
        <f>IF(ISERROR(VLOOKUP(VLOOKUP($A108, 'E4 TB Allocation Details'!$A$18:$L$217, MATCH("Demand ID", 'E4 TB Allocation Details'!$A$18:$L$18, 0),FALSE), 'E2 Allocators'!$B$15:$W$361, MATCH('O5 Details by Class &amp; Accounts'!P$18, 'E2 Allocators'!$B$15:$W$15, 0),FALSE)*$F108), 0, VLOOKUP(VLOOKUP($A108, 'E4 TB Allocation Details'!$A$18:$L$217, MATCH("Demand ID", 'E4 TB Allocation Details'!$A$18:$L$18, 0),FALSE), 'E2 Allocators'!$B$15:$W$361, MATCH('O5 Details by Class &amp; Accounts'!P$18, 'E2 Allocators'!$B$15:$W$15, 0),FALSE)*$F108)</f>
        <v>0</v>
      </c>
      <c r="Q108" s="1334">
        <f>IF(ISERROR(VLOOKUP(VLOOKUP($A108, 'E4 TB Allocation Details'!$A$18:$L$217, MATCH("Demand ID", 'E4 TB Allocation Details'!$A$18:$L$18, 0),FALSE), 'E2 Allocators'!$B$15:$W$361, MATCH('O5 Details by Class &amp; Accounts'!Q$18, 'E2 Allocators'!$B$15:$W$15, 0),FALSE)*$F108), 0, VLOOKUP(VLOOKUP($A108, 'E4 TB Allocation Details'!$A$18:$L$217, MATCH("Demand ID", 'E4 TB Allocation Details'!$A$18:$L$18, 0),FALSE), 'E2 Allocators'!$B$15:$W$361, MATCH('O5 Details by Class &amp; Accounts'!Q$18, 'E2 Allocators'!$B$15:$W$15, 0),FALSE)*$F108)</f>
        <v>0</v>
      </c>
      <c r="R108" s="1334">
        <f>IF(ISERROR(VLOOKUP(VLOOKUP($A108, 'E4 TB Allocation Details'!$A$18:$L$217, MATCH("Demand ID", 'E4 TB Allocation Details'!$A$18:$L$18, 0),FALSE), 'E2 Allocators'!$B$15:$W$361, MATCH('O5 Details by Class &amp; Accounts'!R$18, 'E2 Allocators'!$B$15:$W$15, 0),FALSE)*$F108), 0, VLOOKUP(VLOOKUP($A108, 'E4 TB Allocation Details'!$A$18:$L$217, MATCH("Demand ID", 'E4 TB Allocation Details'!$A$18:$L$18, 0),FALSE), 'E2 Allocators'!$B$15:$W$361, MATCH('O5 Details by Class &amp; Accounts'!R$18, 'E2 Allocators'!$B$15:$W$15, 0),FALSE)*$F108)</f>
        <v>0</v>
      </c>
      <c r="S108" s="1334">
        <f>IF(ISERROR(VLOOKUP(VLOOKUP($A108, 'E4 TB Allocation Details'!$A$18:$L$217, MATCH("Demand ID", 'E4 TB Allocation Details'!$A$18:$L$18, 0),FALSE), 'E2 Allocators'!$B$15:$W$361, MATCH('O5 Details by Class &amp; Accounts'!S$18, 'E2 Allocators'!$B$15:$W$15, 0),FALSE)*$F108), 0, VLOOKUP(VLOOKUP($A108, 'E4 TB Allocation Details'!$A$18:$L$217, MATCH("Demand ID", 'E4 TB Allocation Details'!$A$18:$L$18, 0),FALSE), 'E2 Allocators'!$B$15:$W$361, MATCH('O5 Details by Class &amp; Accounts'!S$18, 'E2 Allocators'!$B$15:$W$15, 0),FALSE)*$F108)</f>
        <v>0</v>
      </c>
      <c r="T108" s="1334">
        <f>IF(ISERROR(VLOOKUP(VLOOKUP($A108, 'E4 TB Allocation Details'!$A$18:$L$217, MATCH("Demand ID", 'E4 TB Allocation Details'!$A$18:$L$18, 0),FALSE), 'E2 Allocators'!$B$15:$W$361, MATCH('O5 Details by Class &amp; Accounts'!T$18, 'E2 Allocators'!$B$15:$W$15, 0),FALSE)*$F108), 0, VLOOKUP(VLOOKUP($A108, 'E4 TB Allocation Details'!$A$18:$L$217, MATCH("Demand ID", 'E4 TB Allocation Details'!$A$18:$L$18, 0),FALSE), 'E2 Allocators'!$B$15:$W$361, MATCH('O5 Details by Class &amp; Accounts'!T$18, 'E2 Allocators'!$B$15:$W$15, 0),FALSE)*$F108)</f>
        <v>0</v>
      </c>
      <c r="U108" s="1334">
        <f>IF(ISERROR(VLOOKUP(VLOOKUP($A108, 'E4 TB Allocation Details'!$A$18:$L$217, MATCH("Demand ID", 'E4 TB Allocation Details'!$A$18:$L$18, 0),FALSE), 'E2 Allocators'!$B$15:$W$361, MATCH('O5 Details by Class &amp; Accounts'!U$18, 'E2 Allocators'!$B$15:$W$15, 0),FALSE)*$F108), 0, VLOOKUP(VLOOKUP($A108, 'E4 TB Allocation Details'!$A$18:$L$217, MATCH("Demand ID", 'E4 TB Allocation Details'!$A$18:$L$18, 0),FALSE), 'E2 Allocators'!$B$15:$W$361, MATCH('O5 Details by Class &amp; Accounts'!U$18, 'E2 Allocators'!$B$15:$W$15, 0),FALSE)*$F108)</f>
        <v>0</v>
      </c>
      <c r="V108" s="1334">
        <f>IF(ISERROR(VLOOKUP(VLOOKUP($A108, 'E4 TB Allocation Details'!$A$18:$L$217, MATCH("Demand ID", 'E4 TB Allocation Details'!$A$18:$L$18, 0),FALSE), 'E2 Allocators'!$B$15:$W$361, MATCH('O5 Details by Class &amp; Accounts'!V$18, 'E2 Allocators'!$B$15:$W$15, 0),FALSE)*$F108), 0, VLOOKUP(VLOOKUP($A108, 'E4 TB Allocation Details'!$A$18:$L$217, MATCH("Demand ID", 'E4 TB Allocation Details'!$A$18:$L$18, 0),FALSE), 'E2 Allocators'!$B$15:$W$361, MATCH('O5 Details by Class &amp; Accounts'!V$18, 'E2 Allocators'!$B$15:$W$15, 0),FALSE)*$F108)</f>
        <v>0</v>
      </c>
      <c r="W108" s="1334">
        <f>IF(ISERROR(VLOOKUP(VLOOKUP($A108, 'E4 TB Allocation Details'!$A$18:$L$217, MATCH("Demand ID", 'E4 TB Allocation Details'!$A$18:$L$18, 0),FALSE), 'E2 Allocators'!$B$15:$W$361, MATCH('O5 Details by Class &amp; Accounts'!W$18, 'E2 Allocators'!$B$15:$W$15, 0),FALSE)*$F108), 0, VLOOKUP(VLOOKUP($A108, 'E4 TB Allocation Details'!$A$18:$L$217, MATCH("Demand ID", 'E4 TB Allocation Details'!$A$18:$L$18, 0),FALSE), 'E2 Allocators'!$B$15:$W$361, MATCH('O5 Details by Class &amp; Accounts'!W$18, 'E2 Allocators'!$B$15:$W$15, 0),FALSE)*$F108)</f>
        <v>0</v>
      </c>
      <c r="X108" s="1334">
        <f>IF(ISERROR(VLOOKUP(VLOOKUP($A108, 'E4 TB Allocation Details'!$A$18:$L$217, MATCH("Demand ID", 'E4 TB Allocation Details'!$A$18:$L$18, 0),FALSE), 'E2 Allocators'!$B$15:$W$361, MATCH('O5 Details by Class &amp; Accounts'!X$18, 'E2 Allocators'!$B$15:$W$15, 0),FALSE)*$F108), 0, VLOOKUP(VLOOKUP($A108, 'E4 TB Allocation Details'!$A$18:$L$217, MATCH("Demand ID", 'E4 TB Allocation Details'!$A$18:$L$18, 0),FALSE), 'E2 Allocators'!$B$15:$W$361, MATCH('O5 Details by Class &amp; Accounts'!X$18, 'E2 Allocators'!$B$15:$W$15, 0),FALSE)*$F108)</f>
        <v>0</v>
      </c>
      <c r="Y108" s="1334">
        <f>IF(ISERROR(VLOOKUP(VLOOKUP($A108, 'E4 TB Allocation Details'!$A$18:$L$217, MATCH("Demand ID", 'E4 TB Allocation Details'!$A$18:$L$18, 0),FALSE), 'E2 Allocators'!$B$15:$W$361, MATCH('O5 Details by Class &amp; Accounts'!Y$18, 'E2 Allocators'!$B$15:$W$15, 0),FALSE)*$F108), 0, VLOOKUP(VLOOKUP($A108, 'E4 TB Allocation Details'!$A$18:$L$217, MATCH("Demand ID", 'E4 TB Allocation Details'!$A$18:$L$18, 0),FALSE), 'E2 Allocators'!$B$15:$W$361, MATCH('O5 Details by Class &amp; Accounts'!Y$18, 'E2 Allocators'!$B$15:$W$15, 0),FALSE)*$F108)</f>
        <v>0</v>
      </c>
      <c r="Z108" s="1334">
        <f>IF(ISERROR(VLOOKUP(VLOOKUP($A108, 'E4 TB Allocation Details'!$A$18:$L$217, MATCH("Demand ID", 'E4 TB Allocation Details'!$A$18:$L$18, 0),FALSE), 'E2 Allocators'!$B$15:$W$361, MATCH('O5 Details by Class &amp; Accounts'!Z$18, 'E2 Allocators'!$B$15:$W$15, 0),FALSE)*$F108), 0, VLOOKUP(VLOOKUP($A108, 'E4 TB Allocation Details'!$A$18:$L$217, MATCH("Demand ID", 'E4 TB Allocation Details'!$A$18:$L$18, 0),FALSE), 'E2 Allocators'!$B$15:$W$361, MATCH('O5 Details by Class &amp; Accounts'!Z$18, 'E2 Allocators'!$B$15:$W$15, 0),FALSE)*$F108)</f>
        <v>0</v>
      </c>
      <c r="AA108" s="1334">
        <f>IF(ISERROR(VLOOKUP(VLOOKUP($A108, 'E4 TB Allocation Details'!$A$18:$L$217, MATCH("Demand ID", 'E4 TB Allocation Details'!$A$18:$L$18, 0),FALSE), 'E2 Allocators'!$B$15:$W$361, MATCH('O5 Details by Class &amp; Accounts'!AA$18, 'E2 Allocators'!$B$15:$W$15, 0),FALSE)*$F108), 0, VLOOKUP(VLOOKUP($A108, 'E4 TB Allocation Details'!$A$18:$L$217, MATCH("Demand ID", 'E4 TB Allocation Details'!$A$18:$L$18, 0),FALSE), 'E2 Allocators'!$B$15:$W$361, MATCH('O5 Details by Class &amp; Accounts'!AA$18, 'E2 Allocators'!$B$15:$W$15, 0),FALSE)*$F108)</f>
        <v>0</v>
      </c>
      <c r="AB108" s="1334">
        <f>IF(ISERROR(VLOOKUP(VLOOKUP($A108, 'E4 TB Allocation Details'!$A$18:$L$217, MATCH("Demand ID", 'E4 TB Allocation Details'!$A$18:$L$18, 0),FALSE), 'E2 Allocators'!$B$15:$W$361, MATCH('O5 Details by Class &amp; Accounts'!AB$18, 'E2 Allocators'!$B$15:$W$15, 0),FALSE)*$F108), 0, VLOOKUP(VLOOKUP($A108, 'E4 TB Allocation Details'!$A$18:$L$217, MATCH("Demand ID", 'E4 TB Allocation Details'!$A$18:$L$18, 0),FALSE), 'E2 Allocators'!$B$15:$W$361, MATCH('O5 Details by Class &amp; Accounts'!AB$18, 'E2 Allocators'!$B$15:$W$15, 0),FALSE)*$F108)</f>
        <v>0</v>
      </c>
      <c r="AC108" s="1334">
        <f t="shared" si="21"/>
        <v>0</v>
      </c>
      <c r="AD108" s="1334">
        <f>IF(ISERROR(VLOOKUP(VLOOKUP($A108, 'E4 TB Allocation Details'!$A$18:$L$217, MATCH("Customer ID", 'E4 TB Allocation Details'!$A$18:$L$18, 0),FALSE), 'E2 Allocators'!$B$15:$W$361, MATCH('O5 Details by Class &amp; Accounts'!AD$18, 'E2 Allocators'!$B$15:$W$15, 0),FALSE)*$G108), 0, VLOOKUP(VLOOKUP($A108, 'E4 TB Allocation Details'!$A$18:$L$217, MATCH("Customer ID", 'E4 TB Allocation Details'!$A$18:$L$18, 0),FALSE), 'E2 Allocators'!$B$15:$W$361, MATCH('O5 Details by Class &amp; Accounts'!AD$18, 'E2 Allocators'!$B$15:$W$15, 0),FALSE)*$G108)</f>
        <v>0</v>
      </c>
      <c r="AE108" s="1334">
        <f>IF(ISERROR(VLOOKUP(VLOOKUP($A108, 'E4 TB Allocation Details'!$A$18:$L$217, MATCH("Customer ID", 'E4 TB Allocation Details'!$A$18:$L$18, 0),FALSE), 'E2 Allocators'!$B$15:$W$361, MATCH('O5 Details by Class &amp; Accounts'!AE$18, 'E2 Allocators'!$B$15:$W$15, 0),FALSE)*$G108), 0, VLOOKUP(VLOOKUP($A108, 'E4 TB Allocation Details'!$A$18:$L$217, MATCH("Customer ID", 'E4 TB Allocation Details'!$A$18:$L$18, 0),FALSE), 'E2 Allocators'!$B$15:$W$361, MATCH('O5 Details by Class &amp; Accounts'!AE$18, 'E2 Allocators'!$B$15:$W$15, 0),FALSE)*$G108)</f>
        <v>0</v>
      </c>
      <c r="AF108" s="1334">
        <f>IF(ISERROR(VLOOKUP(VLOOKUP($A108, 'E4 TB Allocation Details'!$A$18:$L$217, MATCH("Customer ID", 'E4 TB Allocation Details'!$A$18:$L$18, 0),FALSE), 'E2 Allocators'!$B$15:$W$361, MATCH('O5 Details by Class &amp; Accounts'!AF$18, 'E2 Allocators'!$B$15:$W$15, 0),FALSE)*$G108), 0, VLOOKUP(VLOOKUP($A108, 'E4 TB Allocation Details'!$A$18:$L$217, MATCH("Customer ID", 'E4 TB Allocation Details'!$A$18:$L$18, 0),FALSE), 'E2 Allocators'!$B$15:$W$361, MATCH('O5 Details by Class &amp; Accounts'!AF$18, 'E2 Allocators'!$B$15:$W$15, 0),FALSE)*$G108)</f>
        <v>0</v>
      </c>
      <c r="AG108" s="1334">
        <f>IF(ISERROR(VLOOKUP(VLOOKUP($A108, 'E4 TB Allocation Details'!$A$18:$L$217, MATCH("Customer ID", 'E4 TB Allocation Details'!$A$18:$L$18, 0),FALSE), 'E2 Allocators'!$B$15:$W$361, MATCH('O5 Details by Class &amp; Accounts'!AG$18, 'E2 Allocators'!$B$15:$W$15, 0),FALSE)*$G108), 0, VLOOKUP(VLOOKUP($A108, 'E4 TB Allocation Details'!$A$18:$L$217, MATCH("Customer ID", 'E4 TB Allocation Details'!$A$18:$L$18, 0),FALSE), 'E2 Allocators'!$B$15:$W$361, MATCH('O5 Details by Class &amp; Accounts'!AG$18, 'E2 Allocators'!$B$15:$W$15, 0),FALSE)*$G108)</f>
        <v>0</v>
      </c>
      <c r="AH108" s="1334">
        <f>IF(ISERROR(VLOOKUP(VLOOKUP($A108, 'E4 TB Allocation Details'!$A$18:$L$217, MATCH("Customer ID", 'E4 TB Allocation Details'!$A$18:$L$18, 0),FALSE), 'E2 Allocators'!$B$15:$W$361, MATCH('O5 Details by Class &amp; Accounts'!AH$18, 'E2 Allocators'!$B$15:$W$15, 0),FALSE)*$G108), 0, VLOOKUP(VLOOKUP($A108, 'E4 TB Allocation Details'!$A$18:$L$217, MATCH("Customer ID", 'E4 TB Allocation Details'!$A$18:$L$18, 0),FALSE), 'E2 Allocators'!$B$15:$W$361, MATCH('O5 Details by Class &amp; Accounts'!AH$18, 'E2 Allocators'!$B$15:$W$15, 0),FALSE)*$G108)</f>
        <v>0</v>
      </c>
      <c r="AI108" s="1334">
        <f>IF(ISERROR(VLOOKUP(VLOOKUP($A108, 'E4 TB Allocation Details'!$A$18:$L$217, MATCH("Customer ID", 'E4 TB Allocation Details'!$A$18:$L$18, 0),FALSE), 'E2 Allocators'!$B$15:$W$361, MATCH('O5 Details by Class &amp; Accounts'!AI$18, 'E2 Allocators'!$B$15:$W$15, 0),FALSE)*$G108), 0, VLOOKUP(VLOOKUP($A108, 'E4 TB Allocation Details'!$A$18:$L$217, MATCH("Customer ID", 'E4 TB Allocation Details'!$A$18:$L$18, 0),FALSE), 'E2 Allocators'!$B$15:$W$361, MATCH('O5 Details by Class &amp; Accounts'!AI$18, 'E2 Allocators'!$B$15:$W$15, 0),FALSE)*$G108)</f>
        <v>0</v>
      </c>
      <c r="AJ108" s="1334">
        <f>IF(ISERROR(VLOOKUP(VLOOKUP($A108, 'E4 TB Allocation Details'!$A$18:$L$217, MATCH("Customer ID", 'E4 TB Allocation Details'!$A$18:$L$18, 0),FALSE), 'E2 Allocators'!$B$15:$W$361, MATCH('O5 Details by Class &amp; Accounts'!AJ$18, 'E2 Allocators'!$B$15:$W$15, 0),FALSE)*$G108), 0, VLOOKUP(VLOOKUP($A108, 'E4 TB Allocation Details'!$A$18:$L$217, MATCH("Customer ID", 'E4 TB Allocation Details'!$A$18:$L$18, 0),FALSE), 'E2 Allocators'!$B$15:$W$361, MATCH('O5 Details by Class &amp; Accounts'!AJ$18, 'E2 Allocators'!$B$15:$W$15, 0),FALSE)*$G108)</f>
        <v>0</v>
      </c>
      <c r="AK108" s="1334">
        <f>IF(ISERROR(VLOOKUP(VLOOKUP($A108, 'E4 TB Allocation Details'!$A$18:$L$217, MATCH("Customer ID", 'E4 TB Allocation Details'!$A$18:$L$18, 0),FALSE), 'E2 Allocators'!$B$15:$W$361, MATCH('O5 Details by Class &amp; Accounts'!AK$18, 'E2 Allocators'!$B$15:$W$15, 0),FALSE)*$G108), 0, VLOOKUP(VLOOKUP($A108, 'E4 TB Allocation Details'!$A$18:$L$217, MATCH("Customer ID", 'E4 TB Allocation Details'!$A$18:$L$18, 0),FALSE), 'E2 Allocators'!$B$15:$W$361, MATCH('O5 Details by Class &amp; Accounts'!AK$18, 'E2 Allocators'!$B$15:$W$15, 0),FALSE)*$G108)</f>
        <v>0</v>
      </c>
      <c r="AL108" s="1334">
        <f>IF(ISERROR(VLOOKUP(VLOOKUP($A108, 'E4 TB Allocation Details'!$A$18:$L$217, MATCH("Customer ID", 'E4 TB Allocation Details'!$A$18:$L$18, 0),FALSE), 'E2 Allocators'!$B$15:$W$361, MATCH('O5 Details by Class &amp; Accounts'!AL$18, 'E2 Allocators'!$B$15:$W$15, 0),FALSE)*$G108), 0, VLOOKUP(VLOOKUP($A108, 'E4 TB Allocation Details'!$A$18:$L$217, MATCH("Customer ID", 'E4 TB Allocation Details'!$A$18:$L$18, 0),FALSE), 'E2 Allocators'!$B$15:$W$361, MATCH('O5 Details by Class &amp; Accounts'!AL$18, 'E2 Allocators'!$B$15:$W$15, 0),FALSE)*$G108)</f>
        <v>0</v>
      </c>
      <c r="AM108" s="1334">
        <f>IF(ISERROR(VLOOKUP(VLOOKUP($A108, 'E4 TB Allocation Details'!$A$18:$L$217, MATCH("Customer ID", 'E4 TB Allocation Details'!$A$18:$L$18, 0),FALSE), 'E2 Allocators'!$B$15:$W$361, MATCH('O5 Details by Class &amp; Accounts'!AM$18, 'E2 Allocators'!$B$15:$W$15, 0),FALSE)*$G108), 0, VLOOKUP(VLOOKUP($A108, 'E4 TB Allocation Details'!$A$18:$L$217, MATCH("Customer ID", 'E4 TB Allocation Details'!$A$18:$L$18, 0),FALSE), 'E2 Allocators'!$B$15:$W$361, MATCH('O5 Details by Class &amp; Accounts'!AM$18, 'E2 Allocators'!$B$15:$W$15, 0),FALSE)*$G108)</f>
        <v>0</v>
      </c>
      <c r="AN108" s="1334">
        <f>IF(ISERROR(VLOOKUP(VLOOKUP($A108, 'E4 TB Allocation Details'!$A$18:$L$217, MATCH("Customer ID", 'E4 TB Allocation Details'!$A$18:$L$18, 0),FALSE), 'E2 Allocators'!$B$15:$W$361, MATCH('O5 Details by Class &amp; Accounts'!AN$18, 'E2 Allocators'!$B$15:$W$15, 0),FALSE)*$G108), 0, VLOOKUP(VLOOKUP($A108, 'E4 TB Allocation Details'!$A$18:$L$217, MATCH("Customer ID", 'E4 TB Allocation Details'!$A$18:$L$18, 0),FALSE), 'E2 Allocators'!$B$15:$W$361, MATCH('O5 Details by Class &amp; Accounts'!AN$18, 'E2 Allocators'!$B$15:$W$15, 0),FALSE)*$G108)</f>
        <v>0</v>
      </c>
      <c r="AO108" s="1334">
        <f>IF(ISERROR(VLOOKUP(VLOOKUP($A108, 'E4 TB Allocation Details'!$A$18:$L$217, MATCH("Customer ID", 'E4 TB Allocation Details'!$A$18:$L$18, 0),FALSE), 'E2 Allocators'!$B$15:$W$361, MATCH('O5 Details by Class &amp; Accounts'!AO$18, 'E2 Allocators'!$B$15:$W$15, 0),FALSE)*$G108), 0, VLOOKUP(VLOOKUP($A108, 'E4 TB Allocation Details'!$A$18:$L$217, MATCH("Customer ID", 'E4 TB Allocation Details'!$A$18:$L$18, 0),FALSE), 'E2 Allocators'!$B$15:$W$361, MATCH('O5 Details by Class &amp; Accounts'!AO$18, 'E2 Allocators'!$B$15:$W$15, 0),FALSE)*$G108)</f>
        <v>0</v>
      </c>
      <c r="AP108" s="1334">
        <f>IF(ISERROR(VLOOKUP(VLOOKUP($A108, 'E4 TB Allocation Details'!$A$18:$L$217, MATCH("Customer ID", 'E4 TB Allocation Details'!$A$18:$L$18, 0),FALSE), 'E2 Allocators'!$B$15:$W$361, MATCH('O5 Details by Class &amp; Accounts'!AP$18, 'E2 Allocators'!$B$15:$W$15, 0),FALSE)*$G108), 0, VLOOKUP(VLOOKUP($A108, 'E4 TB Allocation Details'!$A$18:$L$217, MATCH("Customer ID", 'E4 TB Allocation Details'!$A$18:$L$18, 0),FALSE), 'E2 Allocators'!$B$15:$W$361, MATCH('O5 Details by Class &amp; Accounts'!AP$18, 'E2 Allocators'!$B$15:$W$15, 0),FALSE)*$G108)</f>
        <v>0</v>
      </c>
      <c r="AQ108" s="1334">
        <f>IF(ISERROR(VLOOKUP(VLOOKUP($A108, 'E4 TB Allocation Details'!$A$18:$L$217, MATCH("Customer ID", 'E4 TB Allocation Details'!$A$18:$L$18, 0),FALSE), 'E2 Allocators'!$B$15:$W$361, MATCH('O5 Details by Class &amp; Accounts'!AQ$18, 'E2 Allocators'!$B$15:$W$15, 0),FALSE)*$G108), 0, VLOOKUP(VLOOKUP($A108, 'E4 TB Allocation Details'!$A$18:$L$217, MATCH("Customer ID", 'E4 TB Allocation Details'!$A$18:$L$18, 0),FALSE), 'E2 Allocators'!$B$15:$W$361, MATCH('O5 Details by Class &amp; Accounts'!AQ$18, 'E2 Allocators'!$B$15:$W$15, 0),FALSE)*$G108)</f>
        <v>0</v>
      </c>
      <c r="AR108" s="1334">
        <f>IF(ISERROR(VLOOKUP(VLOOKUP($A108, 'E4 TB Allocation Details'!$A$18:$L$217, MATCH("Customer ID", 'E4 TB Allocation Details'!$A$18:$L$18, 0),FALSE), 'E2 Allocators'!$B$15:$W$361, MATCH('O5 Details by Class &amp; Accounts'!AR$18, 'E2 Allocators'!$B$15:$W$15, 0),FALSE)*$G108), 0, VLOOKUP(VLOOKUP($A108, 'E4 TB Allocation Details'!$A$18:$L$217, MATCH("Customer ID", 'E4 TB Allocation Details'!$A$18:$L$18, 0),FALSE), 'E2 Allocators'!$B$15:$W$361, MATCH('O5 Details by Class &amp; Accounts'!AR$18, 'E2 Allocators'!$B$15:$W$15, 0),FALSE)*$G108)</f>
        <v>0</v>
      </c>
      <c r="AS108" s="1334">
        <f>IF(ISERROR(VLOOKUP(VLOOKUP($A108, 'E4 TB Allocation Details'!$A$18:$L$217, MATCH("Customer ID", 'E4 TB Allocation Details'!$A$18:$L$18, 0),FALSE), 'E2 Allocators'!$B$15:$W$361, MATCH('O5 Details by Class &amp; Accounts'!AS$18, 'E2 Allocators'!$B$15:$W$15, 0),FALSE)*$G108), 0, VLOOKUP(VLOOKUP($A108, 'E4 TB Allocation Details'!$A$18:$L$217, MATCH("Customer ID", 'E4 TB Allocation Details'!$A$18:$L$18, 0),FALSE), 'E2 Allocators'!$B$15:$W$361, MATCH('O5 Details by Class &amp; Accounts'!AS$18, 'E2 Allocators'!$B$15:$W$15, 0),FALSE)*$G108)</f>
        <v>0</v>
      </c>
      <c r="AT108" s="1334">
        <f>IF(ISERROR(VLOOKUP(VLOOKUP($A108, 'E4 TB Allocation Details'!$A$18:$L$217, MATCH("Customer ID", 'E4 TB Allocation Details'!$A$18:$L$18, 0),FALSE), 'E2 Allocators'!$B$15:$W$361, MATCH('O5 Details by Class &amp; Accounts'!AT$18, 'E2 Allocators'!$B$15:$W$15, 0),FALSE)*$G108), 0, VLOOKUP(VLOOKUP($A108, 'E4 TB Allocation Details'!$A$18:$L$217, MATCH("Customer ID", 'E4 TB Allocation Details'!$A$18:$L$18, 0),FALSE), 'E2 Allocators'!$B$15:$W$361, MATCH('O5 Details by Class &amp; Accounts'!AT$18, 'E2 Allocators'!$B$15:$W$15, 0),FALSE)*$G108)</f>
        <v>0</v>
      </c>
      <c r="AU108" s="1334">
        <f>IF(ISERROR(VLOOKUP(VLOOKUP($A108, 'E4 TB Allocation Details'!$A$18:$L$217, MATCH("Customer ID", 'E4 TB Allocation Details'!$A$18:$L$18, 0),FALSE), 'E2 Allocators'!$B$15:$W$361, MATCH('O5 Details by Class &amp; Accounts'!AU$18, 'E2 Allocators'!$B$15:$W$15, 0),FALSE)*$G108), 0, VLOOKUP(VLOOKUP($A108, 'E4 TB Allocation Details'!$A$18:$L$217, MATCH("Customer ID", 'E4 TB Allocation Details'!$A$18:$L$18, 0),FALSE), 'E2 Allocators'!$B$15:$W$361, MATCH('O5 Details by Class &amp; Accounts'!AU$18, 'E2 Allocators'!$B$15:$W$15, 0),FALSE)*$G108)</f>
        <v>0</v>
      </c>
      <c r="AV108" s="1334">
        <f>IF(ISERROR(VLOOKUP(VLOOKUP($A108, 'E4 TB Allocation Details'!$A$18:$L$217, MATCH("Customer ID", 'E4 TB Allocation Details'!$A$18:$L$18, 0),FALSE), 'E2 Allocators'!$B$15:$W$361, MATCH('O5 Details by Class &amp; Accounts'!AV$18, 'E2 Allocators'!$B$15:$W$15, 0),FALSE)*$G108), 0, VLOOKUP(VLOOKUP($A108, 'E4 TB Allocation Details'!$A$18:$L$217, MATCH("Customer ID", 'E4 TB Allocation Details'!$A$18:$L$18, 0),FALSE), 'E2 Allocators'!$B$15:$W$361, MATCH('O5 Details by Class &amp; Accounts'!AV$18, 'E2 Allocators'!$B$15:$W$15, 0),FALSE)*$G108)</f>
        <v>0</v>
      </c>
      <c r="AW108" s="1334">
        <f>IF(ISERROR(VLOOKUP(VLOOKUP($A108, 'E4 TB Allocation Details'!$A$18:$L$217, MATCH("Customer ID", 'E4 TB Allocation Details'!$A$18:$L$18, 0),FALSE), 'E2 Allocators'!$B$15:$W$361, MATCH('O5 Details by Class &amp; Accounts'!AW$18, 'E2 Allocators'!$B$15:$W$15, 0),FALSE)*$G108), 0, VLOOKUP(VLOOKUP($A108, 'E4 TB Allocation Details'!$A$18:$L$217, MATCH("Customer ID", 'E4 TB Allocation Details'!$A$18:$L$18, 0),FALSE), 'E2 Allocators'!$B$15:$W$361, MATCH('O5 Details by Class &amp; Accounts'!AW$18, 'E2 Allocators'!$B$15:$W$15, 0),FALSE)*$G108)</f>
        <v>0</v>
      </c>
      <c r="AX108" s="1334">
        <f t="shared" si="22"/>
        <v>0</v>
      </c>
      <c r="AY108" s="1334">
        <f>IF(ISERROR(VLOOKUP(VLOOKUP($A108, 'E4 TB Allocation Details'!$A$18:$L$217, MATCH("Misc ID", 'E4 TB Allocation Details'!$A$18:$L$18, 0),FALSE), 'E2 Allocators'!$B$15:$W$361, MATCH('O5 Details by Class &amp; Accounts'!AY$18, 'E2 Allocators'!$B$15:$W$15, 0),FALSE)*$E108), 0, VLOOKUP(VLOOKUP($A108, 'E4 TB Allocation Details'!$A$18:$L$217, MATCH("Misc ID", 'E4 TB Allocation Details'!$A$18:$L$18, 0),FALSE), 'E2 Allocators'!$B$15:$W$361, MATCH('O5 Details by Class &amp; Accounts'!AY$18, 'E2 Allocators'!$B$15:$W$15, 0),FALSE)*$E108)</f>
        <v>0</v>
      </c>
      <c r="AZ108" s="1334">
        <f>IF(ISERROR(VLOOKUP(VLOOKUP($A108, 'E4 TB Allocation Details'!$A$18:$L$217, MATCH("Misc ID", 'E4 TB Allocation Details'!$A$18:$L$18, 0),FALSE), 'E2 Allocators'!$B$15:$W$361, MATCH('O5 Details by Class &amp; Accounts'!AZ$18, 'E2 Allocators'!$B$15:$W$15, 0),FALSE)*$E108), 0, VLOOKUP(VLOOKUP($A108, 'E4 TB Allocation Details'!$A$18:$L$217, MATCH("Misc ID", 'E4 TB Allocation Details'!$A$18:$L$18, 0),FALSE), 'E2 Allocators'!$B$15:$W$361, MATCH('O5 Details by Class &amp; Accounts'!AZ$18, 'E2 Allocators'!$B$15:$W$15, 0),FALSE)*$E108)</f>
        <v>0</v>
      </c>
      <c r="BA108" s="1334">
        <f>IF(ISERROR(VLOOKUP(VLOOKUP($A108, 'E4 TB Allocation Details'!$A$18:$L$217, MATCH("Misc ID", 'E4 TB Allocation Details'!$A$18:$L$18, 0),FALSE), 'E2 Allocators'!$B$15:$W$361, MATCH('O5 Details by Class &amp; Accounts'!BA$18, 'E2 Allocators'!$B$15:$W$15, 0),FALSE)*$E108), 0, VLOOKUP(VLOOKUP($A108, 'E4 TB Allocation Details'!$A$18:$L$217, MATCH("Misc ID", 'E4 TB Allocation Details'!$A$18:$L$18, 0),FALSE), 'E2 Allocators'!$B$15:$W$361, MATCH('O5 Details by Class &amp; Accounts'!BA$18, 'E2 Allocators'!$B$15:$W$15, 0),FALSE)*$E108)</f>
        <v>0</v>
      </c>
      <c r="BB108" s="1334">
        <f>IF(ISERROR(VLOOKUP(VLOOKUP($A108, 'E4 TB Allocation Details'!$A$18:$L$217, MATCH("Misc ID", 'E4 TB Allocation Details'!$A$18:$L$18, 0),FALSE), 'E2 Allocators'!$B$15:$W$361, MATCH('O5 Details by Class &amp; Accounts'!BB$18, 'E2 Allocators'!$B$15:$W$15, 0),FALSE)*$E108), 0, VLOOKUP(VLOOKUP($A108, 'E4 TB Allocation Details'!$A$18:$L$217, MATCH("Misc ID", 'E4 TB Allocation Details'!$A$18:$L$18, 0),FALSE), 'E2 Allocators'!$B$15:$W$361, MATCH('O5 Details by Class &amp; Accounts'!BB$18, 'E2 Allocators'!$B$15:$W$15, 0),FALSE)*$E108)</f>
        <v>0</v>
      </c>
      <c r="BC108" s="1334">
        <f>IF(ISERROR(VLOOKUP(VLOOKUP($A108, 'E4 TB Allocation Details'!$A$18:$L$217, MATCH("Misc ID", 'E4 TB Allocation Details'!$A$18:$L$18, 0),FALSE), 'E2 Allocators'!$B$15:$W$361, MATCH('O5 Details by Class &amp; Accounts'!BC$18, 'E2 Allocators'!$B$15:$W$15, 0),FALSE)*$E108), 0, VLOOKUP(VLOOKUP($A108, 'E4 TB Allocation Details'!$A$18:$L$217, MATCH("Misc ID", 'E4 TB Allocation Details'!$A$18:$L$18, 0),FALSE), 'E2 Allocators'!$B$15:$W$361, MATCH('O5 Details by Class &amp; Accounts'!BC$18, 'E2 Allocators'!$B$15:$W$15, 0),FALSE)*$E108)</f>
        <v>0</v>
      </c>
      <c r="BD108" s="1334">
        <f>IF(ISERROR(VLOOKUP(VLOOKUP($A108, 'E4 TB Allocation Details'!$A$18:$L$217, MATCH("Misc ID", 'E4 TB Allocation Details'!$A$18:$L$18, 0),FALSE), 'E2 Allocators'!$B$15:$W$361, MATCH('O5 Details by Class &amp; Accounts'!BD$18, 'E2 Allocators'!$B$15:$W$15, 0),FALSE)*$E108), 0, VLOOKUP(VLOOKUP($A108, 'E4 TB Allocation Details'!$A$18:$L$217, MATCH("Misc ID", 'E4 TB Allocation Details'!$A$18:$L$18, 0),FALSE), 'E2 Allocators'!$B$15:$W$361, MATCH('O5 Details by Class &amp; Accounts'!BD$18, 'E2 Allocators'!$B$15:$W$15, 0),FALSE)*$E108)</f>
        <v>0</v>
      </c>
      <c r="BE108" s="1334">
        <f>IF(ISERROR(VLOOKUP(VLOOKUP($A108, 'E4 TB Allocation Details'!$A$18:$L$217, MATCH("Misc ID", 'E4 TB Allocation Details'!$A$18:$L$18, 0),FALSE), 'E2 Allocators'!$B$15:$W$361, MATCH('O5 Details by Class &amp; Accounts'!BE$18, 'E2 Allocators'!$B$15:$W$15, 0),FALSE)*$E108), 0, VLOOKUP(VLOOKUP($A108, 'E4 TB Allocation Details'!$A$18:$L$217, MATCH("Misc ID", 'E4 TB Allocation Details'!$A$18:$L$18, 0),FALSE), 'E2 Allocators'!$B$15:$W$361, MATCH('O5 Details by Class &amp; Accounts'!BE$18, 'E2 Allocators'!$B$15:$W$15, 0),FALSE)*$E108)</f>
        <v>0</v>
      </c>
      <c r="BF108" s="1334">
        <f>IF(ISERROR(VLOOKUP(VLOOKUP($A108, 'E4 TB Allocation Details'!$A$18:$L$217, MATCH("Misc ID", 'E4 TB Allocation Details'!$A$18:$L$18, 0),FALSE), 'E2 Allocators'!$B$15:$W$361, MATCH('O5 Details by Class &amp; Accounts'!BF$18, 'E2 Allocators'!$B$15:$W$15, 0),FALSE)*$E108), 0, VLOOKUP(VLOOKUP($A108, 'E4 TB Allocation Details'!$A$18:$L$217, MATCH("Misc ID", 'E4 TB Allocation Details'!$A$18:$L$18, 0),FALSE), 'E2 Allocators'!$B$15:$W$361, MATCH('O5 Details by Class &amp; Accounts'!BF$18, 'E2 Allocators'!$B$15:$W$15, 0),FALSE)*$E108)</f>
        <v>0</v>
      </c>
      <c r="BG108" s="1334">
        <f>IF(ISERROR(VLOOKUP(VLOOKUP($A108, 'E4 TB Allocation Details'!$A$18:$L$217, MATCH("Misc ID", 'E4 TB Allocation Details'!$A$18:$L$18, 0),FALSE), 'E2 Allocators'!$B$15:$W$361, MATCH('O5 Details by Class &amp; Accounts'!BG$18, 'E2 Allocators'!$B$15:$W$15, 0),FALSE)*$E108), 0, VLOOKUP(VLOOKUP($A108, 'E4 TB Allocation Details'!$A$18:$L$217, MATCH("Misc ID", 'E4 TB Allocation Details'!$A$18:$L$18, 0),FALSE), 'E2 Allocators'!$B$15:$W$361, MATCH('O5 Details by Class &amp; Accounts'!BG$18, 'E2 Allocators'!$B$15:$W$15, 0),FALSE)*$E108)</f>
        <v>0</v>
      </c>
      <c r="BH108" s="1334">
        <f>IF(ISERROR(VLOOKUP(VLOOKUP($A108, 'E4 TB Allocation Details'!$A$18:$L$217, MATCH("Misc ID", 'E4 TB Allocation Details'!$A$18:$L$18, 0),FALSE), 'E2 Allocators'!$B$15:$W$361, MATCH('O5 Details by Class &amp; Accounts'!BH$18, 'E2 Allocators'!$B$15:$W$15, 0),FALSE)*$E108), 0, VLOOKUP(VLOOKUP($A108, 'E4 TB Allocation Details'!$A$18:$L$217, MATCH("Misc ID", 'E4 TB Allocation Details'!$A$18:$L$18, 0),FALSE), 'E2 Allocators'!$B$15:$W$361, MATCH('O5 Details by Class &amp; Accounts'!BH$18, 'E2 Allocators'!$B$15:$W$15, 0),FALSE)*$E108)</f>
        <v>0</v>
      </c>
      <c r="BI108" s="1334">
        <f>IF(ISERROR(VLOOKUP(VLOOKUP($A108, 'E4 TB Allocation Details'!$A$18:$L$217, MATCH("Misc ID", 'E4 TB Allocation Details'!$A$18:$L$18, 0),FALSE), 'E2 Allocators'!$B$15:$W$361, MATCH('O5 Details by Class &amp; Accounts'!BI$18, 'E2 Allocators'!$B$15:$W$15, 0),FALSE)*$E108), 0, VLOOKUP(VLOOKUP($A108, 'E4 TB Allocation Details'!$A$18:$L$217, MATCH("Misc ID", 'E4 TB Allocation Details'!$A$18:$L$18, 0),FALSE), 'E2 Allocators'!$B$15:$W$361, MATCH('O5 Details by Class &amp; Accounts'!BI$18, 'E2 Allocators'!$B$15:$W$15, 0),FALSE)*$E108)</f>
        <v>0</v>
      </c>
      <c r="BJ108" s="1334">
        <f>IF(ISERROR(VLOOKUP(VLOOKUP($A108, 'E4 TB Allocation Details'!$A$18:$L$217, MATCH("Misc ID", 'E4 TB Allocation Details'!$A$18:$L$18, 0),FALSE), 'E2 Allocators'!$B$15:$W$361, MATCH('O5 Details by Class &amp; Accounts'!BJ$18, 'E2 Allocators'!$B$15:$W$15, 0),FALSE)*$E108), 0, VLOOKUP(VLOOKUP($A108, 'E4 TB Allocation Details'!$A$18:$L$217, MATCH("Misc ID", 'E4 TB Allocation Details'!$A$18:$L$18, 0),FALSE), 'E2 Allocators'!$B$15:$W$361, MATCH('O5 Details by Class &amp; Accounts'!BJ$18, 'E2 Allocators'!$B$15:$W$15, 0),FALSE)*$E108)</f>
        <v>0</v>
      </c>
      <c r="BK108" s="1334">
        <f>IF(ISERROR(VLOOKUP(VLOOKUP($A108, 'E4 TB Allocation Details'!$A$18:$L$217, MATCH("Misc ID", 'E4 TB Allocation Details'!$A$18:$L$18, 0),FALSE), 'E2 Allocators'!$B$15:$W$361, MATCH('O5 Details by Class &amp; Accounts'!BK$18, 'E2 Allocators'!$B$15:$W$15, 0),FALSE)*$E108), 0, VLOOKUP(VLOOKUP($A108, 'E4 TB Allocation Details'!$A$18:$L$217, MATCH("Misc ID", 'E4 TB Allocation Details'!$A$18:$L$18, 0),FALSE), 'E2 Allocators'!$B$15:$W$361, MATCH('O5 Details by Class &amp; Accounts'!BK$18, 'E2 Allocators'!$B$15:$W$15, 0),FALSE)*$E108)</f>
        <v>0</v>
      </c>
      <c r="BL108" s="1334">
        <f>IF(ISERROR(VLOOKUP(VLOOKUP($A108, 'E4 TB Allocation Details'!$A$18:$L$217, MATCH("Misc ID", 'E4 TB Allocation Details'!$A$18:$L$18, 0),FALSE), 'E2 Allocators'!$B$15:$W$361, MATCH('O5 Details by Class &amp; Accounts'!BL$18, 'E2 Allocators'!$B$15:$W$15, 0),FALSE)*$E108), 0, VLOOKUP(VLOOKUP($A108, 'E4 TB Allocation Details'!$A$18:$L$217, MATCH("Misc ID", 'E4 TB Allocation Details'!$A$18:$L$18, 0),FALSE), 'E2 Allocators'!$B$15:$W$361, MATCH('O5 Details by Class &amp; Accounts'!BL$18, 'E2 Allocators'!$B$15:$W$15, 0),FALSE)*$E108)</f>
        <v>0</v>
      </c>
      <c r="BM108" s="1334">
        <f>IF(ISERROR(VLOOKUP(VLOOKUP($A108, 'E4 TB Allocation Details'!$A$18:$L$217, MATCH("Misc ID", 'E4 TB Allocation Details'!$A$18:$L$18, 0),FALSE), 'E2 Allocators'!$B$15:$W$361, MATCH('O5 Details by Class &amp; Accounts'!BM$18, 'E2 Allocators'!$B$15:$W$15, 0),FALSE)*$E108), 0, VLOOKUP(VLOOKUP($A108, 'E4 TB Allocation Details'!$A$18:$L$217, MATCH("Misc ID", 'E4 TB Allocation Details'!$A$18:$L$18, 0),FALSE), 'E2 Allocators'!$B$15:$W$361, MATCH('O5 Details by Class &amp; Accounts'!BM$18, 'E2 Allocators'!$B$15:$W$15, 0),FALSE)*$E108)</f>
        <v>0</v>
      </c>
      <c r="BN108" s="1334">
        <f>IF(ISERROR(VLOOKUP(VLOOKUP($A108, 'E4 TB Allocation Details'!$A$18:$L$217, MATCH("Misc ID", 'E4 TB Allocation Details'!$A$18:$L$18, 0),FALSE), 'E2 Allocators'!$B$15:$W$361, MATCH('O5 Details by Class &amp; Accounts'!BN$18, 'E2 Allocators'!$B$15:$W$15, 0),FALSE)*$E108), 0, VLOOKUP(VLOOKUP($A108, 'E4 TB Allocation Details'!$A$18:$L$217, MATCH("Misc ID", 'E4 TB Allocation Details'!$A$18:$L$18, 0),FALSE), 'E2 Allocators'!$B$15:$W$361, MATCH('O5 Details by Class &amp; Accounts'!BN$18, 'E2 Allocators'!$B$15:$W$15, 0),FALSE)*$E108)</f>
        <v>0</v>
      </c>
      <c r="BO108" s="1334">
        <f>IF(ISERROR(VLOOKUP(VLOOKUP($A108, 'E4 TB Allocation Details'!$A$18:$L$217, MATCH("Misc ID", 'E4 TB Allocation Details'!$A$18:$L$18, 0),FALSE), 'E2 Allocators'!$B$15:$W$361, MATCH('O5 Details by Class &amp; Accounts'!BO$18, 'E2 Allocators'!$B$15:$W$15, 0),FALSE)*$E108), 0, VLOOKUP(VLOOKUP($A108, 'E4 TB Allocation Details'!$A$18:$L$217, MATCH("Misc ID", 'E4 TB Allocation Details'!$A$18:$L$18, 0),FALSE), 'E2 Allocators'!$B$15:$W$361, MATCH('O5 Details by Class &amp; Accounts'!BO$18, 'E2 Allocators'!$B$15:$W$15, 0),FALSE)*$E108)</f>
        <v>0</v>
      </c>
      <c r="BP108" s="1334">
        <f>IF(ISERROR(VLOOKUP(VLOOKUP($A108, 'E4 TB Allocation Details'!$A$18:$L$217, MATCH("Misc ID", 'E4 TB Allocation Details'!$A$18:$L$18, 0),FALSE), 'E2 Allocators'!$B$15:$W$361, MATCH('O5 Details by Class &amp; Accounts'!BP$18, 'E2 Allocators'!$B$15:$W$15, 0),FALSE)*$E108), 0, VLOOKUP(VLOOKUP($A108, 'E4 TB Allocation Details'!$A$18:$L$217, MATCH("Misc ID", 'E4 TB Allocation Details'!$A$18:$L$18, 0),FALSE), 'E2 Allocators'!$B$15:$W$361, MATCH('O5 Details by Class &amp; Accounts'!BP$18, 'E2 Allocators'!$B$15:$W$15, 0),FALSE)*$E108)</f>
        <v>0</v>
      </c>
      <c r="BQ108" s="1334">
        <f>IF(ISERROR(VLOOKUP(VLOOKUP($A108, 'E4 TB Allocation Details'!$A$18:$L$217, MATCH("Misc ID", 'E4 TB Allocation Details'!$A$18:$L$18, 0),FALSE), 'E2 Allocators'!$B$15:$W$361, MATCH('O5 Details by Class &amp; Accounts'!BQ$18, 'E2 Allocators'!$B$15:$W$15, 0),FALSE)*$E108), 0, VLOOKUP(VLOOKUP($A108, 'E4 TB Allocation Details'!$A$18:$L$217, MATCH("Misc ID", 'E4 TB Allocation Details'!$A$18:$L$18, 0),FALSE), 'E2 Allocators'!$B$15:$W$361, MATCH('O5 Details by Class &amp; Accounts'!BQ$18, 'E2 Allocators'!$B$15:$W$15, 0),FALSE)*$E108)</f>
        <v>0</v>
      </c>
      <c r="BR108" s="1334">
        <f>IF(ISERROR(VLOOKUP(VLOOKUP($A108, 'E4 TB Allocation Details'!$A$18:$L$217, MATCH("Misc ID", 'E4 TB Allocation Details'!$A$18:$L$18, 0),FALSE), 'E2 Allocators'!$B$15:$W$361, MATCH('O5 Details by Class &amp; Accounts'!BR$18, 'E2 Allocators'!$B$15:$W$15, 0),FALSE)*$E108), 0, VLOOKUP(VLOOKUP($A108, 'E4 TB Allocation Details'!$A$18:$L$217, MATCH("Misc ID", 'E4 TB Allocation Details'!$A$18:$L$18, 0),FALSE), 'E2 Allocators'!$B$15:$W$361, MATCH('O5 Details by Class &amp; Accounts'!BR$18, 'E2 Allocators'!$B$15:$W$15, 0),FALSE)*$E108)</f>
        <v>0</v>
      </c>
      <c r="BS108" s="1334">
        <f t="shared" si="23"/>
        <v>0</v>
      </c>
      <c r="BT108" s="1334">
        <f>IF(ISERROR(VLOOKUP(VLOOKUP($A108, 'E4 TB Allocation Details'!$A$18:$L$217, MATCH("A &amp; G ID", 'E4 TB Allocation Details'!$A$18:$L$18, 0),FALSE), 'E2 Allocators'!$B$15:$W$361, MATCH('O5 Details by Class &amp; Accounts'!BT$18, 'E2 Allocators'!$B$15:$W$15, 0),FALSE)*$E108), 0, VLOOKUP(VLOOKUP($A108, 'E4 TB Allocation Details'!$A$18:$L$217, MATCH("A &amp; G ID", 'E4 TB Allocation Details'!$A$18:$L$18, 0),FALSE), 'E2 Allocators'!$B$15:$W$361, MATCH('O5 Details by Class &amp; Accounts'!BT$18, 'E2 Allocators'!$B$15:$W$15, 0),FALSE)*$E108)</f>
        <v>0</v>
      </c>
      <c r="BU108" s="1334">
        <f>IF(ISERROR(VLOOKUP(VLOOKUP($A108, 'E4 TB Allocation Details'!$A$18:$L$217, MATCH("A &amp; G ID", 'E4 TB Allocation Details'!$A$18:$L$18, 0),FALSE), 'E2 Allocators'!$B$15:$W$361, MATCH('O5 Details by Class &amp; Accounts'!BU$18, 'E2 Allocators'!$B$15:$W$15, 0),FALSE)*$E108), 0, VLOOKUP(VLOOKUP($A108, 'E4 TB Allocation Details'!$A$18:$L$217, MATCH("A &amp; G ID", 'E4 TB Allocation Details'!$A$18:$L$18, 0),FALSE), 'E2 Allocators'!$B$15:$W$361, MATCH('O5 Details by Class &amp; Accounts'!BU$18, 'E2 Allocators'!$B$15:$W$15, 0),FALSE)*$E108)</f>
        <v>0</v>
      </c>
      <c r="BV108" s="1334">
        <f>IF(ISERROR(VLOOKUP(VLOOKUP($A108, 'E4 TB Allocation Details'!$A$18:$L$217, MATCH("A &amp; G ID", 'E4 TB Allocation Details'!$A$18:$L$18, 0),FALSE), 'E2 Allocators'!$B$15:$W$361, MATCH('O5 Details by Class &amp; Accounts'!BV$18, 'E2 Allocators'!$B$15:$W$15, 0),FALSE)*$E108), 0, VLOOKUP(VLOOKUP($A108, 'E4 TB Allocation Details'!$A$18:$L$217, MATCH("A &amp; G ID", 'E4 TB Allocation Details'!$A$18:$L$18, 0),FALSE), 'E2 Allocators'!$B$15:$W$361, MATCH('O5 Details by Class &amp; Accounts'!BV$18, 'E2 Allocators'!$B$15:$W$15, 0),FALSE)*$E108)</f>
        <v>0</v>
      </c>
      <c r="BW108" s="1334">
        <f>IF(ISERROR(VLOOKUP(VLOOKUP($A108, 'E4 TB Allocation Details'!$A$18:$L$217, MATCH("A &amp; G ID", 'E4 TB Allocation Details'!$A$18:$L$18, 0),FALSE), 'E2 Allocators'!$B$15:$W$361, MATCH('O5 Details by Class &amp; Accounts'!BW$18, 'E2 Allocators'!$B$15:$W$15, 0),FALSE)*$E108), 0, VLOOKUP(VLOOKUP($A108, 'E4 TB Allocation Details'!$A$18:$L$217, MATCH("A &amp; G ID", 'E4 TB Allocation Details'!$A$18:$L$18, 0),FALSE), 'E2 Allocators'!$B$15:$W$361, MATCH('O5 Details by Class &amp; Accounts'!BW$18, 'E2 Allocators'!$B$15:$W$15, 0),FALSE)*$E108)</f>
        <v>0</v>
      </c>
      <c r="BX108" s="1334">
        <f>IF(ISERROR(VLOOKUP(VLOOKUP($A108, 'E4 TB Allocation Details'!$A$18:$L$217, MATCH("A &amp; G ID", 'E4 TB Allocation Details'!$A$18:$L$18, 0),FALSE), 'E2 Allocators'!$B$15:$W$361, MATCH('O5 Details by Class &amp; Accounts'!BX$18, 'E2 Allocators'!$B$15:$W$15, 0),FALSE)*$E108), 0, VLOOKUP(VLOOKUP($A108, 'E4 TB Allocation Details'!$A$18:$L$217, MATCH("A &amp; G ID", 'E4 TB Allocation Details'!$A$18:$L$18, 0),FALSE), 'E2 Allocators'!$B$15:$W$361, MATCH('O5 Details by Class &amp; Accounts'!BX$18, 'E2 Allocators'!$B$15:$W$15, 0),FALSE)*$E108)</f>
        <v>0</v>
      </c>
      <c r="BY108" s="1334">
        <f>IF(ISERROR(VLOOKUP(VLOOKUP($A108, 'E4 TB Allocation Details'!$A$18:$L$217, MATCH("A &amp; G ID", 'E4 TB Allocation Details'!$A$18:$L$18, 0),FALSE), 'E2 Allocators'!$B$15:$W$361, MATCH('O5 Details by Class &amp; Accounts'!BY$18, 'E2 Allocators'!$B$15:$W$15, 0),FALSE)*$E108), 0, VLOOKUP(VLOOKUP($A108, 'E4 TB Allocation Details'!$A$18:$L$217, MATCH("A &amp; G ID", 'E4 TB Allocation Details'!$A$18:$L$18, 0),FALSE), 'E2 Allocators'!$B$15:$W$361, MATCH('O5 Details by Class &amp; Accounts'!BY$18, 'E2 Allocators'!$B$15:$W$15, 0),FALSE)*$E108)</f>
        <v>0</v>
      </c>
      <c r="BZ108" s="1334">
        <f>IF(ISERROR(VLOOKUP(VLOOKUP($A108, 'E4 TB Allocation Details'!$A$18:$L$217, MATCH("A &amp; G ID", 'E4 TB Allocation Details'!$A$18:$L$18, 0),FALSE), 'E2 Allocators'!$B$15:$W$361, MATCH('O5 Details by Class &amp; Accounts'!BZ$18, 'E2 Allocators'!$B$15:$W$15, 0),FALSE)*$E108), 0, VLOOKUP(VLOOKUP($A108, 'E4 TB Allocation Details'!$A$18:$L$217, MATCH("A &amp; G ID", 'E4 TB Allocation Details'!$A$18:$L$18, 0),FALSE), 'E2 Allocators'!$B$15:$W$361, MATCH('O5 Details by Class &amp; Accounts'!BZ$18, 'E2 Allocators'!$B$15:$W$15, 0),FALSE)*$E108)</f>
        <v>0</v>
      </c>
      <c r="CA108" s="1334">
        <f>IF(ISERROR(VLOOKUP(VLOOKUP($A108, 'E4 TB Allocation Details'!$A$18:$L$217, MATCH("A &amp; G ID", 'E4 TB Allocation Details'!$A$18:$L$18, 0),FALSE), 'E2 Allocators'!$B$15:$W$361, MATCH('O5 Details by Class &amp; Accounts'!CA$18, 'E2 Allocators'!$B$15:$W$15, 0),FALSE)*$E108), 0, VLOOKUP(VLOOKUP($A108, 'E4 TB Allocation Details'!$A$18:$L$217, MATCH("A &amp; G ID", 'E4 TB Allocation Details'!$A$18:$L$18, 0),FALSE), 'E2 Allocators'!$B$15:$W$361, MATCH('O5 Details by Class &amp; Accounts'!CA$18, 'E2 Allocators'!$B$15:$W$15, 0),FALSE)*$E108)</f>
        <v>0</v>
      </c>
      <c r="CB108" s="1334">
        <f>IF(ISERROR(VLOOKUP(VLOOKUP($A108, 'E4 TB Allocation Details'!$A$18:$L$217, MATCH("A &amp; G ID", 'E4 TB Allocation Details'!$A$18:$L$18, 0),FALSE), 'E2 Allocators'!$B$15:$W$361, MATCH('O5 Details by Class &amp; Accounts'!CB$18, 'E2 Allocators'!$B$15:$W$15, 0),FALSE)*$E108), 0, VLOOKUP(VLOOKUP($A108, 'E4 TB Allocation Details'!$A$18:$L$217, MATCH("A &amp; G ID", 'E4 TB Allocation Details'!$A$18:$L$18, 0),FALSE), 'E2 Allocators'!$B$15:$W$361, MATCH('O5 Details by Class &amp; Accounts'!CB$18, 'E2 Allocators'!$B$15:$W$15, 0),FALSE)*$E108)</f>
        <v>0</v>
      </c>
      <c r="CC108" s="1334">
        <f>IF(ISERROR(VLOOKUP(VLOOKUP($A108, 'E4 TB Allocation Details'!$A$18:$L$217, MATCH("A &amp; G ID", 'E4 TB Allocation Details'!$A$18:$L$18, 0),FALSE), 'E2 Allocators'!$B$15:$W$361, MATCH('O5 Details by Class &amp; Accounts'!CC$18, 'E2 Allocators'!$B$15:$W$15, 0),FALSE)*$E108), 0, VLOOKUP(VLOOKUP($A108, 'E4 TB Allocation Details'!$A$18:$L$217, MATCH("A &amp; G ID", 'E4 TB Allocation Details'!$A$18:$L$18, 0),FALSE), 'E2 Allocators'!$B$15:$W$361, MATCH('O5 Details by Class &amp; Accounts'!CC$18, 'E2 Allocators'!$B$15:$W$15, 0),FALSE)*$E108)</f>
        <v>0</v>
      </c>
      <c r="CD108" s="1334">
        <f>IF(ISERROR(VLOOKUP(VLOOKUP($A108, 'E4 TB Allocation Details'!$A$18:$L$217, MATCH("A &amp; G ID", 'E4 TB Allocation Details'!$A$18:$L$18, 0),FALSE), 'E2 Allocators'!$B$15:$W$361, MATCH('O5 Details by Class &amp; Accounts'!CD$18, 'E2 Allocators'!$B$15:$W$15, 0),FALSE)*$E108), 0, VLOOKUP(VLOOKUP($A108, 'E4 TB Allocation Details'!$A$18:$L$217, MATCH("A &amp; G ID", 'E4 TB Allocation Details'!$A$18:$L$18, 0),FALSE), 'E2 Allocators'!$B$15:$W$361, MATCH('O5 Details by Class &amp; Accounts'!CD$18, 'E2 Allocators'!$B$15:$W$15, 0),FALSE)*$E108)</f>
        <v>0</v>
      </c>
      <c r="CE108" s="1334">
        <f>IF(ISERROR(VLOOKUP(VLOOKUP($A108, 'E4 TB Allocation Details'!$A$18:$L$217, MATCH("A &amp; G ID", 'E4 TB Allocation Details'!$A$18:$L$18, 0),FALSE), 'E2 Allocators'!$B$15:$W$361, MATCH('O5 Details by Class &amp; Accounts'!CE$18, 'E2 Allocators'!$B$15:$W$15, 0),FALSE)*$E108), 0, VLOOKUP(VLOOKUP($A108, 'E4 TB Allocation Details'!$A$18:$L$217, MATCH("A &amp; G ID", 'E4 TB Allocation Details'!$A$18:$L$18, 0),FALSE), 'E2 Allocators'!$B$15:$W$361, MATCH('O5 Details by Class &amp; Accounts'!CE$18, 'E2 Allocators'!$B$15:$W$15, 0),FALSE)*$E108)</f>
        <v>0</v>
      </c>
      <c r="CF108" s="1334">
        <f>IF(ISERROR(VLOOKUP(VLOOKUP($A108, 'E4 TB Allocation Details'!$A$18:$L$217, MATCH("A &amp; G ID", 'E4 TB Allocation Details'!$A$18:$L$18, 0),FALSE), 'E2 Allocators'!$B$15:$W$361, MATCH('O5 Details by Class &amp; Accounts'!CF$18, 'E2 Allocators'!$B$15:$W$15, 0),FALSE)*$E108), 0, VLOOKUP(VLOOKUP($A108, 'E4 TB Allocation Details'!$A$18:$L$217, MATCH("A &amp; G ID", 'E4 TB Allocation Details'!$A$18:$L$18, 0),FALSE), 'E2 Allocators'!$B$15:$W$361, MATCH('O5 Details by Class &amp; Accounts'!CF$18, 'E2 Allocators'!$B$15:$W$15, 0),FALSE)*$E108)</f>
        <v>0</v>
      </c>
      <c r="CG108" s="1334">
        <f>IF(ISERROR(VLOOKUP(VLOOKUP($A108, 'E4 TB Allocation Details'!$A$18:$L$217, MATCH("A &amp; G ID", 'E4 TB Allocation Details'!$A$18:$L$18, 0),FALSE), 'E2 Allocators'!$B$15:$W$361, MATCH('O5 Details by Class &amp; Accounts'!CG$18, 'E2 Allocators'!$B$15:$W$15, 0),FALSE)*$E108), 0, VLOOKUP(VLOOKUP($A108, 'E4 TB Allocation Details'!$A$18:$L$217, MATCH("A &amp; G ID", 'E4 TB Allocation Details'!$A$18:$L$18, 0),FALSE), 'E2 Allocators'!$B$15:$W$361, MATCH('O5 Details by Class &amp; Accounts'!CG$18, 'E2 Allocators'!$B$15:$W$15, 0),FALSE)*$E108)</f>
        <v>0</v>
      </c>
      <c r="CH108" s="1334">
        <f>IF(ISERROR(VLOOKUP(VLOOKUP($A108, 'E4 TB Allocation Details'!$A$18:$L$217, MATCH("A &amp; G ID", 'E4 TB Allocation Details'!$A$18:$L$18, 0),FALSE), 'E2 Allocators'!$B$15:$W$361, MATCH('O5 Details by Class &amp; Accounts'!CH$18, 'E2 Allocators'!$B$15:$W$15, 0),FALSE)*$E108), 0, VLOOKUP(VLOOKUP($A108, 'E4 TB Allocation Details'!$A$18:$L$217, MATCH("A &amp; G ID", 'E4 TB Allocation Details'!$A$18:$L$18, 0),FALSE), 'E2 Allocators'!$B$15:$W$361, MATCH('O5 Details by Class &amp; Accounts'!CH$18, 'E2 Allocators'!$B$15:$W$15, 0),FALSE)*$E108)</f>
        <v>0</v>
      </c>
      <c r="CI108" s="1334">
        <f>IF(ISERROR(VLOOKUP(VLOOKUP($A108, 'E4 TB Allocation Details'!$A$18:$L$217, MATCH("A &amp; G ID", 'E4 TB Allocation Details'!$A$18:$L$18, 0),FALSE), 'E2 Allocators'!$B$15:$W$361, MATCH('O5 Details by Class &amp; Accounts'!CI$18, 'E2 Allocators'!$B$15:$W$15, 0),FALSE)*$E108), 0, VLOOKUP(VLOOKUP($A108, 'E4 TB Allocation Details'!$A$18:$L$217, MATCH("A &amp; G ID", 'E4 TB Allocation Details'!$A$18:$L$18, 0),FALSE), 'E2 Allocators'!$B$15:$W$361, MATCH('O5 Details by Class &amp; Accounts'!CI$18, 'E2 Allocators'!$B$15:$W$15, 0),FALSE)*$E108)</f>
        <v>0</v>
      </c>
      <c r="CJ108" s="1334">
        <f>IF(ISERROR(VLOOKUP(VLOOKUP($A108, 'E4 TB Allocation Details'!$A$18:$L$217, MATCH("A &amp; G ID", 'E4 TB Allocation Details'!$A$18:$L$18, 0),FALSE), 'E2 Allocators'!$B$15:$W$361, MATCH('O5 Details by Class &amp; Accounts'!CJ$18, 'E2 Allocators'!$B$15:$W$15, 0),FALSE)*$E108), 0, VLOOKUP(VLOOKUP($A108, 'E4 TB Allocation Details'!$A$18:$L$217, MATCH("A &amp; G ID", 'E4 TB Allocation Details'!$A$18:$L$18, 0),FALSE), 'E2 Allocators'!$B$15:$W$361, MATCH('O5 Details by Class &amp; Accounts'!CJ$18, 'E2 Allocators'!$B$15:$W$15, 0),FALSE)*$E108)</f>
        <v>0</v>
      </c>
      <c r="CK108" s="1334">
        <f>IF(ISERROR(VLOOKUP(VLOOKUP($A108, 'E4 TB Allocation Details'!$A$18:$L$217, MATCH("A &amp; G ID", 'E4 TB Allocation Details'!$A$18:$L$18, 0),FALSE), 'E2 Allocators'!$B$15:$W$361, MATCH('O5 Details by Class &amp; Accounts'!CK$18, 'E2 Allocators'!$B$15:$W$15, 0),FALSE)*$E108), 0, VLOOKUP(VLOOKUP($A108, 'E4 TB Allocation Details'!$A$18:$L$217, MATCH("A &amp; G ID", 'E4 TB Allocation Details'!$A$18:$L$18, 0),FALSE), 'E2 Allocators'!$B$15:$W$361, MATCH('O5 Details by Class &amp; Accounts'!CK$18, 'E2 Allocators'!$B$15:$W$15, 0),FALSE)*$E108)</f>
        <v>0</v>
      </c>
      <c r="CL108" s="1334">
        <f>IF(ISERROR(VLOOKUP(VLOOKUP($A108, 'E4 TB Allocation Details'!$A$18:$L$217, MATCH("A &amp; G ID", 'E4 TB Allocation Details'!$A$18:$L$18, 0),FALSE), 'E2 Allocators'!$B$15:$W$361, MATCH('O5 Details by Class &amp; Accounts'!CL$18, 'E2 Allocators'!$B$15:$W$15, 0),FALSE)*$E108), 0, VLOOKUP(VLOOKUP($A108, 'E4 TB Allocation Details'!$A$18:$L$217, MATCH("A &amp; G ID", 'E4 TB Allocation Details'!$A$18:$L$18, 0),FALSE), 'E2 Allocators'!$B$15:$W$361, MATCH('O5 Details by Class &amp; Accounts'!CL$18, 'E2 Allocators'!$B$15:$W$15, 0),FALSE)*$E108)</f>
        <v>0</v>
      </c>
      <c r="CM108" s="1334">
        <f>IF(ISERROR(VLOOKUP(VLOOKUP($A108, 'E4 TB Allocation Details'!$A$18:$L$217, MATCH("A &amp; G ID", 'E4 TB Allocation Details'!$A$18:$L$18, 0),FALSE), 'E2 Allocators'!$B$15:$W$361, MATCH('O5 Details by Class &amp; Accounts'!CM$18, 'E2 Allocators'!$B$15:$W$15, 0),FALSE)*$E108), 0, VLOOKUP(VLOOKUP($A108, 'E4 TB Allocation Details'!$A$18:$L$217, MATCH("A &amp; G ID", 'E4 TB Allocation Details'!$A$18:$L$18, 0),FALSE), 'E2 Allocators'!$B$15:$W$361, MATCH('O5 Details by Class &amp; Accounts'!CM$18, 'E2 Allocators'!$B$15:$W$15, 0),FALSE)*$E108)</f>
        <v>0</v>
      </c>
      <c r="CN108" s="1334">
        <f t="shared" si="24"/>
        <v>0</v>
      </c>
      <c r="CO108" s="1670">
        <f t="shared" si="25"/>
        <v>0</v>
      </c>
      <c r="CQ108" s="1926" t="s">
        <v>1271</v>
      </c>
    </row>
    <row r="109" spans="1:95" s="64" customFormat="1" ht="25.5" x14ac:dyDescent="0.2">
      <c r="A109" s="1105">
        <v>4345</v>
      </c>
      <c r="B109" s="1106" t="s">
        <v>1491</v>
      </c>
      <c r="C109" s="1667">
        <f>IF(ISERROR(VLOOKUP($A109,'I3 TB Data'!$A$20:$H$465,MATCH('O5 Details by Class &amp; Accounts'!$C$18, 'I3 TB Data'!$A$20:$H$20,0),0)), 0, VLOOKUP($A109,'I3 TB Data'!$A$20:$H$465,MATCH('O5 Details by Class &amp; Accounts'!$C$18,'I3 TB Data'!$A$20:$H$20,0),0))</f>
        <v>0</v>
      </c>
      <c r="D109" s="1668"/>
      <c r="E109" s="1667">
        <f t="shared" si="17"/>
        <v>0</v>
      </c>
      <c r="F109" s="1669">
        <f>IF(ISERROR(VLOOKUP($A109, 'E1 Categorization'!A33:E123, MATCH("Customer Component", 'E1 Categorization'!$A$33:$E$33,0), 0)), 0, IF(VLOOKUP($A109, 'E1 Categorization'!A33:E123, MATCH("Customer Component", 'E1 Categorization'!$A$33:$E$33,0), 0)=0, 'O5 Details by Class &amp; Accounts'!$E109, IF(AND(VLOOKUP($A109, 'E1 Categorization'!A33:E123, MATCH("Customer Component", 'E1 Categorization'!$A$33:$E$33,0), 0) &gt;0, VLOOKUP($A109, 'E1 Categorization'!A33:E123, MATCH("Customer Component", 'E1 Categorization'!$A$33:$E$33,0), 0)&lt;1), 'O5 Details by Class &amp; Accounts'!$E109*(1-VLOOKUP($A109, 'E1 Categorization'!A33:E123, MATCH("Customer Component", 'E1 Categorization'!$A$33:$E$33,0), 0)), 0)))</f>
        <v>0</v>
      </c>
      <c r="G109" s="1669">
        <f>IF(ISERROR(VLOOKUP($A109, 'E1 Categorization'!A33:E123, MATCH("Customer Component", 'E1 Categorization'!$A$33:$E$33,0), 0)),0, IF(VLOOKUP($A109, 'E1 Categorization'!A33:E123, MATCH("Customer Component", 'E1 Categorization'!$A$33:$E$33,0), 0)=0, 0, IF(AND(VLOOKUP($A109, 'E1 Categorization'!A33:E123, MATCH("Customer Component", 'E1 Categorization'!$A$33:$E$33,0), 0) &gt;0, VLOOKUP($A109, 'E1 Categorization'!A33:E123, MATCH("Customer Component", 'E1 Categorization'!$A$33:$E$33,0), 0)&lt;1), 'O5 Details by Class &amp; Accounts'!$E109*(VLOOKUP($A109, 'E1 Categorization'!A33:E123, MATCH("Customer Component", 'E1 Categorization'!$A$33:$E$33,0), 0)), 'O5 Details by Class &amp; Accounts'!$E109)))</f>
        <v>0</v>
      </c>
      <c r="H109" s="1334">
        <f t="shared" si="20"/>
        <v>0</v>
      </c>
      <c r="I109" s="1334">
        <f>IF(ISERROR(VLOOKUP(VLOOKUP($A109, 'E4 TB Allocation Details'!$A$18:$L$217, MATCH("Demand ID", 'E4 TB Allocation Details'!$A$18:$L$18, 0),FALSE), 'E2 Allocators'!$B$15:$W$361, MATCH('O5 Details by Class &amp; Accounts'!I$18, 'E2 Allocators'!$B$15:$W$15, 0),FALSE)*$F109), 0, VLOOKUP(VLOOKUP($A109, 'E4 TB Allocation Details'!$A$18:$L$217, MATCH("Demand ID", 'E4 TB Allocation Details'!$A$18:$L$18, 0),FALSE), 'E2 Allocators'!$B$15:$W$361, MATCH('O5 Details by Class &amp; Accounts'!I$18, 'E2 Allocators'!$B$15:$W$15, 0),FALSE)*$F109)</f>
        <v>0</v>
      </c>
      <c r="J109" s="1334">
        <f>IF(ISERROR(VLOOKUP(VLOOKUP($A109, 'E4 TB Allocation Details'!$A$18:$L$217, MATCH("Demand ID", 'E4 TB Allocation Details'!$A$18:$L$18, 0),FALSE), 'E2 Allocators'!$B$15:$W$361, MATCH('O5 Details by Class &amp; Accounts'!J$18, 'E2 Allocators'!$B$15:$W$15, 0),FALSE)*$F109), 0, VLOOKUP(VLOOKUP($A109, 'E4 TB Allocation Details'!$A$18:$L$217, MATCH("Demand ID", 'E4 TB Allocation Details'!$A$18:$L$18, 0),FALSE), 'E2 Allocators'!$B$15:$W$361, MATCH('O5 Details by Class &amp; Accounts'!J$18, 'E2 Allocators'!$B$15:$W$15, 0),FALSE)*$F109)</f>
        <v>0</v>
      </c>
      <c r="K109" s="1334">
        <f>IF(ISERROR(VLOOKUP(VLOOKUP($A109, 'E4 TB Allocation Details'!$A$18:$L$217, MATCH("Demand ID", 'E4 TB Allocation Details'!$A$18:$L$18, 0),FALSE), 'E2 Allocators'!$B$15:$W$361, MATCH('O5 Details by Class &amp; Accounts'!K$18, 'E2 Allocators'!$B$15:$W$15, 0),FALSE)*$F109), 0, VLOOKUP(VLOOKUP($A109, 'E4 TB Allocation Details'!$A$18:$L$217, MATCH("Demand ID", 'E4 TB Allocation Details'!$A$18:$L$18, 0),FALSE), 'E2 Allocators'!$B$15:$W$361, MATCH('O5 Details by Class &amp; Accounts'!K$18, 'E2 Allocators'!$B$15:$W$15, 0),FALSE)*$F109)</f>
        <v>0</v>
      </c>
      <c r="L109" s="1334">
        <f>IF(ISERROR(VLOOKUP(VLOOKUP($A109, 'E4 TB Allocation Details'!$A$18:$L$217, MATCH("Demand ID", 'E4 TB Allocation Details'!$A$18:$L$18, 0),FALSE), 'E2 Allocators'!$B$15:$W$361, MATCH('O5 Details by Class &amp; Accounts'!L$18, 'E2 Allocators'!$B$15:$W$15, 0),FALSE)*$F109), 0, VLOOKUP(VLOOKUP($A109, 'E4 TB Allocation Details'!$A$18:$L$217, MATCH("Demand ID", 'E4 TB Allocation Details'!$A$18:$L$18, 0),FALSE), 'E2 Allocators'!$B$15:$W$361, MATCH('O5 Details by Class &amp; Accounts'!L$18, 'E2 Allocators'!$B$15:$W$15, 0),FALSE)*$F109)</f>
        <v>0</v>
      </c>
      <c r="M109" s="1334">
        <f>IF(ISERROR(VLOOKUP(VLOOKUP($A109, 'E4 TB Allocation Details'!$A$18:$L$217, MATCH("Demand ID", 'E4 TB Allocation Details'!$A$18:$L$18, 0),FALSE), 'E2 Allocators'!$B$15:$W$361, MATCH('O5 Details by Class &amp; Accounts'!M$18, 'E2 Allocators'!$B$15:$W$15, 0),FALSE)*$F109), 0, VLOOKUP(VLOOKUP($A109, 'E4 TB Allocation Details'!$A$18:$L$217, MATCH("Demand ID", 'E4 TB Allocation Details'!$A$18:$L$18, 0),FALSE), 'E2 Allocators'!$B$15:$W$361, MATCH('O5 Details by Class &amp; Accounts'!M$18, 'E2 Allocators'!$B$15:$W$15, 0),FALSE)*$F109)</f>
        <v>0</v>
      </c>
      <c r="N109" s="1334">
        <f>IF(ISERROR(VLOOKUP(VLOOKUP($A109, 'E4 TB Allocation Details'!$A$18:$L$217, MATCH("Demand ID", 'E4 TB Allocation Details'!$A$18:$L$18, 0),FALSE), 'E2 Allocators'!$B$15:$W$361, MATCH('O5 Details by Class &amp; Accounts'!N$18, 'E2 Allocators'!$B$15:$W$15, 0),FALSE)*$F109), 0, VLOOKUP(VLOOKUP($A109, 'E4 TB Allocation Details'!$A$18:$L$217, MATCH("Demand ID", 'E4 TB Allocation Details'!$A$18:$L$18, 0),FALSE), 'E2 Allocators'!$B$15:$W$361, MATCH('O5 Details by Class &amp; Accounts'!N$18, 'E2 Allocators'!$B$15:$W$15, 0),FALSE)*$F109)</f>
        <v>0</v>
      </c>
      <c r="O109" s="1334">
        <f>IF(ISERROR(VLOOKUP(VLOOKUP($A109, 'E4 TB Allocation Details'!$A$18:$L$217, MATCH("Demand ID", 'E4 TB Allocation Details'!$A$18:$L$18, 0),FALSE), 'E2 Allocators'!$B$15:$W$361, MATCH('O5 Details by Class &amp; Accounts'!O$18, 'E2 Allocators'!$B$15:$W$15, 0),FALSE)*$F109), 0, VLOOKUP(VLOOKUP($A109, 'E4 TB Allocation Details'!$A$18:$L$217, MATCH("Demand ID", 'E4 TB Allocation Details'!$A$18:$L$18, 0),FALSE), 'E2 Allocators'!$B$15:$W$361, MATCH('O5 Details by Class &amp; Accounts'!O$18, 'E2 Allocators'!$B$15:$W$15, 0),FALSE)*$F109)</f>
        <v>0</v>
      </c>
      <c r="P109" s="1334">
        <f>IF(ISERROR(VLOOKUP(VLOOKUP($A109, 'E4 TB Allocation Details'!$A$18:$L$217, MATCH("Demand ID", 'E4 TB Allocation Details'!$A$18:$L$18, 0),FALSE), 'E2 Allocators'!$B$15:$W$361, MATCH('O5 Details by Class &amp; Accounts'!P$18, 'E2 Allocators'!$B$15:$W$15, 0),FALSE)*$F109), 0, VLOOKUP(VLOOKUP($A109, 'E4 TB Allocation Details'!$A$18:$L$217, MATCH("Demand ID", 'E4 TB Allocation Details'!$A$18:$L$18, 0),FALSE), 'E2 Allocators'!$B$15:$W$361, MATCH('O5 Details by Class &amp; Accounts'!P$18, 'E2 Allocators'!$B$15:$W$15, 0),FALSE)*$F109)</f>
        <v>0</v>
      </c>
      <c r="Q109" s="1334">
        <f>IF(ISERROR(VLOOKUP(VLOOKUP($A109, 'E4 TB Allocation Details'!$A$18:$L$217, MATCH("Demand ID", 'E4 TB Allocation Details'!$A$18:$L$18, 0),FALSE), 'E2 Allocators'!$B$15:$W$361, MATCH('O5 Details by Class &amp; Accounts'!Q$18, 'E2 Allocators'!$B$15:$W$15, 0),FALSE)*$F109), 0, VLOOKUP(VLOOKUP($A109, 'E4 TB Allocation Details'!$A$18:$L$217, MATCH("Demand ID", 'E4 TB Allocation Details'!$A$18:$L$18, 0),FALSE), 'E2 Allocators'!$B$15:$W$361, MATCH('O5 Details by Class &amp; Accounts'!Q$18, 'E2 Allocators'!$B$15:$W$15, 0),FALSE)*$F109)</f>
        <v>0</v>
      </c>
      <c r="R109" s="1334">
        <f>IF(ISERROR(VLOOKUP(VLOOKUP($A109, 'E4 TB Allocation Details'!$A$18:$L$217, MATCH("Demand ID", 'E4 TB Allocation Details'!$A$18:$L$18, 0),FALSE), 'E2 Allocators'!$B$15:$W$361, MATCH('O5 Details by Class &amp; Accounts'!R$18, 'E2 Allocators'!$B$15:$W$15, 0),FALSE)*$F109), 0, VLOOKUP(VLOOKUP($A109, 'E4 TB Allocation Details'!$A$18:$L$217, MATCH("Demand ID", 'E4 TB Allocation Details'!$A$18:$L$18, 0),FALSE), 'E2 Allocators'!$B$15:$W$361, MATCH('O5 Details by Class &amp; Accounts'!R$18, 'E2 Allocators'!$B$15:$W$15, 0),FALSE)*$F109)</f>
        <v>0</v>
      </c>
      <c r="S109" s="1334">
        <f>IF(ISERROR(VLOOKUP(VLOOKUP($A109, 'E4 TB Allocation Details'!$A$18:$L$217, MATCH("Demand ID", 'E4 TB Allocation Details'!$A$18:$L$18, 0),FALSE), 'E2 Allocators'!$B$15:$W$361, MATCH('O5 Details by Class &amp; Accounts'!S$18, 'E2 Allocators'!$B$15:$W$15, 0),FALSE)*$F109), 0, VLOOKUP(VLOOKUP($A109, 'E4 TB Allocation Details'!$A$18:$L$217, MATCH("Demand ID", 'E4 TB Allocation Details'!$A$18:$L$18, 0),FALSE), 'E2 Allocators'!$B$15:$W$361, MATCH('O5 Details by Class &amp; Accounts'!S$18, 'E2 Allocators'!$B$15:$W$15, 0),FALSE)*$F109)</f>
        <v>0</v>
      </c>
      <c r="T109" s="1334">
        <f>IF(ISERROR(VLOOKUP(VLOOKUP($A109, 'E4 TB Allocation Details'!$A$18:$L$217, MATCH("Demand ID", 'E4 TB Allocation Details'!$A$18:$L$18, 0),FALSE), 'E2 Allocators'!$B$15:$W$361, MATCH('O5 Details by Class &amp; Accounts'!T$18, 'E2 Allocators'!$B$15:$W$15, 0),FALSE)*$F109), 0, VLOOKUP(VLOOKUP($A109, 'E4 TB Allocation Details'!$A$18:$L$217, MATCH("Demand ID", 'E4 TB Allocation Details'!$A$18:$L$18, 0),FALSE), 'E2 Allocators'!$B$15:$W$361, MATCH('O5 Details by Class &amp; Accounts'!T$18, 'E2 Allocators'!$B$15:$W$15, 0),FALSE)*$F109)</f>
        <v>0</v>
      </c>
      <c r="U109" s="1334">
        <f>IF(ISERROR(VLOOKUP(VLOOKUP($A109, 'E4 TB Allocation Details'!$A$18:$L$217, MATCH("Demand ID", 'E4 TB Allocation Details'!$A$18:$L$18, 0),FALSE), 'E2 Allocators'!$B$15:$W$361, MATCH('O5 Details by Class &amp; Accounts'!U$18, 'E2 Allocators'!$B$15:$W$15, 0),FALSE)*$F109), 0, VLOOKUP(VLOOKUP($A109, 'E4 TB Allocation Details'!$A$18:$L$217, MATCH("Demand ID", 'E4 TB Allocation Details'!$A$18:$L$18, 0),FALSE), 'E2 Allocators'!$B$15:$W$361, MATCH('O5 Details by Class &amp; Accounts'!U$18, 'E2 Allocators'!$B$15:$W$15, 0),FALSE)*$F109)</f>
        <v>0</v>
      </c>
      <c r="V109" s="1334">
        <f>IF(ISERROR(VLOOKUP(VLOOKUP($A109, 'E4 TB Allocation Details'!$A$18:$L$217, MATCH("Demand ID", 'E4 TB Allocation Details'!$A$18:$L$18, 0),FALSE), 'E2 Allocators'!$B$15:$W$361, MATCH('O5 Details by Class &amp; Accounts'!V$18, 'E2 Allocators'!$B$15:$W$15, 0),FALSE)*$F109), 0, VLOOKUP(VLOOKUP($A109, 'E4 TB Allocation Details'!$A$18:$L$217, MATCH("Demand ID", 'E4 TB Allocation Details'!$A$18:$L$18, 0),FALSE), 'E2 Allocators'!$B$15:$W$361, MATCH('O5 Details by Class &amp; Accounts'!V$18, 'E2 Allocators'!$B$15:$W$15, 0),FALSE)*$F109)</f>
        <v>0</v>
      </c>
      <c r="W109" s="1334">
        <f>IF(ISERROR(VLOOKUP(VLOOKUP($A109, 'E4 TB Allocation Details'!$A$18:$L$217, MATCH("Demand ID", 'E4 TB Allocation Details'!$A$18:$L$18, 0),FALSE), 'E2 Allocators'!$B$15:$W$361, MATCH('O5 Details by Class &amp; Accounts'!W$18, 'E2 Allocators'!$B$15:$W$15, 0),FALSE)*$F109), 0, VLOOKUP(VLOOKUP($A109, 'E4 TB Allocation Details'!$A$18:$L$217, MATCH("Demand ID", 'E4 TB Allocation Details'!$A$18:$L$18, 0),FALSE), 'E2 Allocators'!$B$15:$W$361, MATCH('O5 Details by Class &amp; Accounts'!W$18, 'E2 Allocators'!$B$15:$W$15, 0),FALSE)*$F109)</f>
        <v>0</v>
      </c>
      <c r="X109" s="1334">
        <f>IF(ISERROR(VLOOKUP(VLOOKUP($A109, 'E4 TB Allocation Details'!$A$18:$L$217, MATCH("Demand ID", 'E4 TB Allocation Details'!$A$18:$L$18, 0),FALSE), 'E2 Allocators'!$B$15:$W$361, MATCH('O5 Details by Class &amp; Accounts'!X$18, 'E2 Allocators'!$B$15:$W$15, 0),FALSE)*$F109), 0, VLOOKUP(VLOOKUP($A109, 'E4 TB Allocation Details'!$A$18:$L$217, MATCH("Demand ID", 'E4 TB Allocation Details'!$A$18:$L$18, 0),FALSE), 'E2 Allocators'!$B$15:$W$361, MATCH('O5 Details by Class &amp; Accounts'!X$18, 'E2 Allocators'!$B$15:$W$15, 0),FALSE)*$F109)</f>
        <v>0</v>
      </c>
      <c r="Y109" s="1334">
        <f>IF(ISERROR(VLOOKUP(VLOOKUP($A109, 'E4 TB Allocation Details'!$A$18:$L$217, MATCH("Demand ID", 'E4 TB Allocation Details'!$A$18:$L$18, 0),FALSE), 'E2 Allocators'!$B$15:$W$361, MATCH('O5 Details by Class &amp; Accounts'!Y$18, 'E2 Allocators'!$B$15:$W$15, 0),FALSE)*$F109), 0, VLOOKUP(VLOOKUP($A109, 'E4 TB Allocation Details'!$A$18:$L$217, MATCH("Demand ID", 'E4 TB Allocation Details'!$A$18:$L$18, 0),FALSE), 'E2 Allocators'!$B$15:$W$361, MATCH('O5 Details by Class &amp; Accounts'!Y$18, 'E2 Allocators'!$B$15:$W$15, 0),FALSE)*$F109)</f>
        <v>0</v>
      </c>
      <c r="Z109" s="1334">
        <f>IF(ISERROR(VLOOKUP(VLOOKUP($A109, 'E4 TB Allocation Details'!$A$18:$L$217, MATCH("Demand ID", 'E4 TB Allocation Details'!$A$18:$L$18, 0),FALSE), 'E2 Allocators'!$B$15:$W$361, MATCH('O5 Details by Class &amp; Accounts'!Z$18, 'E2 Allocators'!$B$15:$W$15, 0),FALSE)*$F109), 0, VLOOKUP(VLOOKUP($A109, 'E4 TB Allocation Details'!$A$18:$L$217, MATCH("Demand ID", 'E4 TB Allocation Details'!$A$18:$L$18, 0),FALSE), 'E2 Allocators'!$B$15:$W$361, MATCH('O5 Details by Class &amp; Accounts'!Z$18, 'E2 Allocators'!$B$15:$W$15, 0),FALSE)*$F109)</f>
        <v>0</v>
      </c>
      <c r="AA109" s="1334">
        <f>IF(ISERROR(VLOOKUP(VLOOKUP($A109, 'E4 TB Allocation Details'!$A$18:$L$217, MATCH("Demand ID", 'E4 TB Allocation Details'!$A$18:$L$18, 0),FALSE), 'E2 Allocators'!$B$15:$W$361, MATCH('O5 Details by Class &amp; Accounts'!AA$18, 'E2 Allocators'!$B$15:$W$15, 0),FALSE)*$F109), 0, VLOOKUP(VLOOKUP($A109, 'E4 TB Allocation Details'!$A$18:$L$217, MATCH("Demand ID", 'E4 TB Allocation Details'!$A$18:$L$18, 0),FALSE), 'E2 Allocators'!$B$15:$W$361, MATCH('O5 Details by Class &amp; Accounts'!AA$18, 'E2 Allocators'!$B$15:$W$15, 0),FALSE)*$F109)</f>
        <v>0</v>
      </c>
      <c r="AB109" s="1334">
        <f>IF(ISERROR(VLOOKUP(VLOOKUP($A109, 'E4 TB Allocation Details'!$A$18:$L$217, MATCH("Demand ID", 'E4 TB Allocation Details'!$A$18:$L$18, 0),FALSE), 'E2 Allocators'!$B$15:$W$361, MATCH('O5 Details by Class &amp; Accounts'!AB$18, 'E2 Allocators'!$B$15:$W$15, 0),FALSE)*$F109), 0, VLOOKUP(VLOOKUP($A109, 'E4 TB Allocation Details'!$A$18:$L$217, MATCH("Demand ID", 'E4 TB Allocation Details'!$A$18:$L$18, 0),FALSE), 'E2 Allocators'!$B$15:$W$361, MATCH('O5 Details by Class &amp; Accounts'!AB$18, 'E2 Allocators'!$B$15:$W$15, 0),FALSE)*$F109)</f>
        <v>0</v>
      </c>
      <c r="AC109" s="1334">
        <f t="shared" si="21"/>
        <v>0</v>
      </c>
      <c r="AD109" s="1334">
        <f>IF(ISERROR(VLOOKUP(VLOOKUP($A109, 'E4 TB Allocation Details'!$A$18:$L$217, MATCH("Customer ID", 'E4 TB Allocation Details'!$A$18:$L$18, 0),FALSE), 'E2 Allocators'!$B$15:$W$361, MATCH('O5 Details by Class &amp; Accounts'!AD$18, 'E2 Allocators'!$B$15:$W$15, 0),FALSE)*$G109), 0, VLOOKUP(VLOOKUP($A109, 'E4 TB Allocation Details'!$A$18:$L$217, MATCH("Customer ID", 'E4 TB Allocation Details'!$A$18:$L$18, 0),FALSE), 'E2 Allocators'!$B$15:$W$361, MATCH('O5 Details by Class &amp; Accounts'!AD$18, 'E2 Allocators'!$B$15:$W$15, 0),FALSE)*$G109)</f>
        <v>0</v>
      </c>
      <c r="AE109" s="1334">
        <f>IF(ISERROR(VLOOKUP(VLOOKUP($A109, 'E4 TB Allocation Details'!$A$18:$L$217, MATCH("Customer ID", 'E4 TB Allocation Details'!$A$18:$L$18, 0),FALSE), 'E2 Allocators'!$B$15:$W$361, MATCH('O5 Details by Class &amp; Accounts'!AE$18, 'E2 Allocators'!$B$15:$W$15, 0),FALSE)*$G109), 0, VLOOKUP(VLOOKUP($A109, 'E4 TB Allocation Details'!$A$18:$L$217, MATCH("Customer ID", 'E4 TB Allocation Details'!$A$18:$L$18, 0),FALSE), 'E2 Allocators'!$B$15:$W$361, MATCH('O5 Details by Class &amp; Accounts'!AE$18, 'E2 Allocators'!$B$15:$W$15, 0),FALSE)*$G109)</f>
        <v>0</v>
      </c>
      <c r="AF109" s="1334">
        <f>IF(ISERROR(VLOOKUP(VLOOKUP($A109, 'E4 TB Allocation Details'!$A$18:$L$217, MATCH("Customer ID", 'E4 TB Allocation Details'!$A$18:$L$18, 0),FALSE), 'E2 Allocators'!$B$15:$W$361, MATCH('O5 Details by Class &amp; Accounts'!AF$18, 'E2 Allocators'!$B$15:$W$15, 0),FALSE)*$G109), 0, VLOOKUP(VLOOKUP($A109, 'E4 TB Allocation Details'!$A$18:$L$217, MATCH("Customer ID", 'E4 TB Allocation Details'!$A$18:$L$18, 0),FALSE), 'E2 Allocators'!$B$15:$W$361, MATCH('O5 Details by Class &amp; Accounts'!AF$18, 'E2 Allocators'!$B$15:$W$15, 0),FALSE)*$G109)</f>
        <v>0</v>
      </c>
      <c r="AG109" s="1334">
        <f>IF(ISERROR(VLOOKUP(VLOOKUP($A109, 'E4 TB Allocation Details'!$A$18:$L$217, MATCH("Customer ID", 'E4 TB Allocation Details'!$A$18:$L$18, 0),FALSE), 'E2 Allocators'!$B$15:$W$361, MATCH('O5 Details by Class &amp; Accounts'!AG$18, 'E2 Allocators'!$B$15:$W$15, 0),FALSE)*$G109), 0, VLOOKUP(VLOOKUP($A109, 'E4 TB Allocation Details'!$A$18:$L$217, MATCH("Customer ID", 'E4 TB Allocation Details'!$A$18:$L$18, 0),FALSE), 'E2 Allocators'!$B$15:$W$361, MATCH('O5 Details by Class &amp; Accounts'!AG$18, 'E2 Allocators'!$B$15:$W$15, 0),FALSE)*$G109)</f>
        <v>0</v>
      </c>
      <c r="AH109" s="1334">
        <f>IF(ISERROR(VLOOKUP(VLOOKUP($A109, 'E4 TB Allocation Details'!$A$18:$L$217, MATCH("Customer ID", 'E4 TB Allocation Details'!$A$18:$L$18, 0),FALSE), 'E2 Allocators'!$B$15:$W$361, MATCH('O5 Details by Class &amp; Accounts'!AH$18, 'E2 Allocators'!$B$15:$W$15, 0),FALSE)*$G109), 0, VLOOKUP(VLOOKUP($A109, 'E4 TB Allocation Details'!$A$18:$L$217, MATCH("Customer ID", 'E4 TB Allocation Details'!$A$18:$L$18, 0),FALSE), 'E2 Allocators'!$B$15:$W$361, MATCH('O5 Details by Class &amp; Accounts'!AH$18, 'E2 Allocators'!$B$15:$W$15, 0),FALSE)*$G109)</f>
        <v>0</v>
      </c>
      <c r="AI109" s="1334">
        <f>IF(ISERROR(VLOOKUP(VLOOKUP($A109, 'E4 TB Allocation Details'!$A$18:$L$217, MATCH("Customer ID", 'E4 TB Allocation Details'!$A$18:$L$18, 0),FALSE), 'E2 Allocators'!$B$15:$W$361, MATCH('O5 Details by Class &amp; Accounts'!AI$18, 'E2 Allocators'!$B$15:$W$15, 0),FALSE)*$G109), 0, VLOOKUP(VLOOKUP($A109, 'E4 TB Allocation Details'!$A$18:$L$217, MATCH("Customer ID", 'E4 TB Allocation Details'!$A$18:$L$18, 0),FALSE), 'E2 Allocators'!$B$15:$W$361, MATCH('O5 Details by Class &amp; Accounts'!AI$18, 'E2 Allocators'!$B$15:$W$15, 0),FALSE)*$G109)</f>
        <v>0</v>
      </c>
      <c r="AJ109" s="1334">
        <f>IF(ISERROR(VLOOKUP(VLOOKUP($A109, 'E4 TB Allocation Details'!$A$18:$L$217, MATCH("Customer ID", 'E4 TB Allocation Details'!$A$18:$L$18, 0),FALSE), 'E2 Allocators'!$B$15:$W$361, MATCH('O5 Details by Class &amp; Accounts'!AJ$18, 'E2 Allocators'!$B$15:$W$15, 0),FALSE)*$G109), 0, VLOOKUP(VLOOKUP($A109, 'E4 TB Allocation Details'!$A$18:$L$217, MATCH("Customer ID", 'E4 TB Allocation Details'!$A$18:$L$18, 0),FALSE), 'E2 Allocators'!$B$15:$W$361, MATCH('O5 Details by Class &amp; Accounts'!AJ$18, 'E2 Allocators'!$B$15:$W$15, 0),FALSE)*$G109)</f>
        <v>0</v>
      </c>
      <c r="AK109" s="1334">
        <f>IF(ISERROR(VLOOKUP(VLOOKUP($A109, 'E4 TB Allocation Details'!$A$18:$L$217, MATCH("Customer ID", 'E4 TB Allocation Details'!$A$18:$L$18, 0),FALSE), 'E2 Allocators'!$B$15:$W$361, MATCH('O5 Details by Class &amp; Accounts'!AK$18, 'E2 Allocators'!$B$15:$W$15, 0),FALSE)*$G109), 0, VLOOKUP(VLOOKUP($A109, 'E4 TB Allocation Details'!$A$18:$L$217, MATCH("Customer ID", 'E4 TB Allocation Details'!$A$18:$L$18, 0),FALSE), 'E2 Allocators'!$B$15:$W$361, MATCH('O5 Details by Class &amp; Accounts'!AK$18, 'E2 Allocators'!$B$15:$W$15, 0),FALSE)*$G109)</f>
        <v>0</v>
      </c>
      <c r="AL109" s="1334">
        <f>IF(ISERROR(VLOOKUP(VLOOKUP($A109, 'E4 TB Allocation Details'!$A$18:$L$217, MATCH("Customer ID", 'E4 TB Allocation Details'!$A$18:$L$18, 0),FALSE), 'E2 Allocators'!$B$15:$W$361, MATCH('O5 Details by Class &amp; Accounts'!AL$18, 'E2 Allocators'!$B$15:$W$15, 0),FALSE)*$G109), 0, VLOOKUP(VLOOKUP($A109, 'E4 TB Allocation Details'!$A$18:$L$217, MATCH("Customer ID", 'E4 TB Allocation Details'!$A$18:$L$18, 0),FALSE), 'E2 Allocators'!$B$15:$W$361, MATCH('O5 Details by Class &amp; Accounts'!AL$18, 'E2 Allocators'!$B$15:$W$15, 0),FALSE)*$G109)</f>
        <v>0</v>
      </c>
      <c r="AM109" s="1334">
        <f>IF(ISERROR(VLOOKUP(VLOOKUP($A109, 'E4 TB Allocation Details'!$A$18:$L$217, MATCH("Customer ID", 'E4 TB Allocation Details'!$A$18:$L$18, 0),FALSE), 'E2 Allocators'!$B$15:$W$361, MATCH('O5 Details by Class &amp; Accounts'!AM$18, 'E2 Allocators'!$B$15:$W$15, 0),FALSE)*$G109), 0, VLOOKUP(VLOOKUP($A109, 'E4 TB Allocation Details'!$A$18:$L$217, MATCH("Customer ID", 'E4 TB Allocation Details'!$A$18:$L$18, 0),FALSE), 'E2 Allocators'!$B$15:$W$361, MATCH('O5 Details by Class &amp; Accounts'!AM$18, 'E2 Allocators'!$B$15:$W$15, 0),FALSE)*$G109)</f>
        <v>0</v>
      </c>
      <c r="AN109" s="1334">
        <f>IF(ISERROR(VLOOKUP(VLOOKUP($A109, 'E4 TB Allocation Details'!$A$18:$L$217, MATCH("Customer ID", 'E4 TB Allocation Details'!$A$18:$L$18, 0),FALSE), 'E2 Allocators'!$B$15:$W$361, MATCH('O5 Details by Class &amp; Accounts'!AN$18, 'E2 Allocators'!$B$15:$W$15, 0),FALSE)*$G109), 0, VLOOKUP(VLOOKUP($A109, 'E4 TB Allocation Details'!$A$18:$L$217, MATCH("Customer ID", 'E4 TB Allocation Details'!$A$18:$L$18, 0),FALSE), 'E2 Allocators'!$B$15:$W$361, MATCH('O5 Details by Class &amp; Accounts'!AN$18, 'E2 Allocators'!$B$15:$W$15, 0),FALSE)*$G109)</f>
        <v>0</v>
      </c>
      <c r="AO109" s="1334">
        <f>IF(ISERROR(VLOOKUP(VLOOKUP($A109, 'E4 TB Allocation Details'!$A$18:$L$217, MATCH("Customer ID", 'E4 TB Allocation Details'!$A$18:$L$18, 0),FALSE), 'E2 Allocators'!$B$15:$W$361, MATCH('O5 Details by Class &amp; Accounts'!AO$18, 'E2 Allocators'!$B$15:$W$15, 0),FALSE)*$G109), 0, VLOOKUP(VLOOKUP($A109, 'E4 TB Allocation Details'!$A$18:$L$217, MATCH("Customer ID", 'E4 TB Allocation Details'!$A$18:$L$18, 0),FALSE), 'E2 Allocators'!$B$15:$W$361, MATCH('O5 Details by Class &amp; Accounts'!AO$18, 'E2 Allocators'!$B$15:$W$15, 0),FALSE)*$G109)</f>
        <v>0</v>
      </c>
      <c r="AP109" s="1334">
        <f>IF(ISERROR(VLOOKUP(VLOOKUP($A109, 'E4 TB Allocation Details'!$A$18:$L$217, MATCH("Customer ID", 'E4 TB Allocation Details'!$A$18:$L$18, 0),FALSE), 'E2 Allocators'!$B$15:$W$361, MATCH('O5 Details by Class &amp; Accounts'!AP$18, 'E2 Allocators'!$B$15:$W$15, 0),FALSE)*$G109), 0, VLOOKUP(VLOOKUP($A109, 'E4 TB Allocation Details'!$A$18:$L$217, MATCH("Customer ID", 'E4 TB Allocation Details'!$A$18:$L$18, 0),FALSE), 'E2 Allocators'!$B$15:$W$361, MATCH('O5 Details by Class &amp; Accounts'!AP$18, 'E2 Allocators'!$B$15:$W$15, 0),FALSE)*$G109)</f>
        <v>0</v>
      </c>
      <c r="AQ109" s="1334">
        <f>IF(ISERROR(VLOOKUP(VLOOKUP($A109, 'E4 TB Allocation Details'!$A$18:$L$217, MATCH("Customer ID", 'E4 TB Allocation Details'!$A$18:$L$18, 0),FALSE), 'E2 Allocators'!$B$15:$W$361, MATCH('O5 Details by Class &amp; Accounts'!AQ$18, 'E2 Allocators'!$B$15:$W$15, 0),FALSE)*$G109), 0, VLOOKUP(VLOOKUP($A109, 'E4 TB Allocation Details'!$A$18:$L$217, MATCH("Customer ID", 'E4 TB Allocation Details'!$A$18:$L$18, 0),FALSE), 'E2 Allocators'!$B$15:$W$361, MATCH('O5 Details by Class &amp; Accounts'!AQ$18, 'E2 Allocators'!$B$15:$W$15, 0),FALSE)*$G109)</f>
        <v>0</v>
      </c>
      <c r="AR109" s="1334">
        <f>IF(ISERROR(VLOOKUP(VLOOKUP($A109, 'E4 TB Allocation Details'!$A$18:$L$217, MATCH("Customer ID", 'E4 TB Allocation Details'!$A$18:$L$18, 0),FALSE), 'E2 Allocators'!$B$15:$W$361, MATCH('O5 Details by Class &amp; Accounts'!AR$18, 'E2 Allocators'!$B$15:$W$15, 0),FALSE)*$G109), 0, VLOOKUP(VLOOKUP($A109, 'E4 TB Allocation Details'!$A$18:$L$217, MATCH("Customer ID", 'E4 TB Allocation Details'!$A$18:$L$18, 0),FALSE), 'E2 Allocators'!$B$15:$W$361, MATCH('O5 Details by Class &amp; Accounts'!AR$18, 'E2 Allocators'!$B$15:$W$15, 0),FALSE)*$G109)</f>
        <v>0</v>
      </c>
      <c r="AS109" s="1334">
        <f>IF(ISERROR(VLOOKUP(VLOOKUP($A109, 'E4 TB Allocation Details'!$A$18:$L$217, MATCH("Customer ID", 'E4 TB Allocation Details'!$A$18:$L$18, 0),FALSE), 'E2 Allocators'!$B$15:$W$361, MATCH('O5 Details by Class &amp; Accounts'!AS$18, 'E2 Allocators'!$B$15:$W$15, 0),FALSE)*$G109), 0, VLOOKUP(VLOOKUP($A109, 'E4 TB Allocation Details'!$A$18:$L$217, MATCH("Customer ID", 'E4 TB Allocation Details'!$A$18:$L$18, 0),FALSE), 'E2 Allocators'!$B$15:$W$361, MATCH('O5 Details by Class &amp; Accounts'!AS$18, 'E2 Allocators'!$B$15:$W$15, 0),FALSE)*$G109)</f>
        <v>0</v>
      </c>
      <c r="AT109" s="1334">
        <f>IF(ISERROR(VLOOKUP(VLOOKUP($A109, 'E4 TB Allocation Details'!$A$18:$L$217, MATCH("Customer ID", 'E4 TB Allocation Details'!$A$18:$L$18, 0),FALSE), 'E2 Allocators'!$B$15:$W$361, MATCH('O5 Details by Class &amp; Accounts'!AT$18, 'E2 Allocators'!$B$15:$W$15, 0),FALSE)*$G109), 0, VLOOKUP(VLOOKUP($A109, 'E4 TB Allocation Details'!$A$18:$L$217, MATCH("Customer ID", 'E4 TB Allocation Details'!$A$18:$L$18, 0),FALSE), 'E2 Allocators'!$B$15:$W$361, MATCH('O5 Details by Class &amp; Accounts'!AT$18, 'E2 Allocators'!$B$15:$W$15, 0),FALSE)*$G109)</f>
        <v>0</v>
      </c>
      <c r="AU109" s="1334">
        <f>IF(ISERROR(VLOOKUP(VLOOKUP($A109, 'E4 TB Allocation Details'!$A$18:$L$217, MATCH("Customer ID", 'E4 TB Allocation Details'!$A$18:$L$18, 0),FALSE), 'E2 Allocators'!$B$15:$W$361, MATCH('O5 Details by Class &amp; Accounts'!AU$18, 'E2 Allocators'!$B$15:$W$15, 0),FALSE)*$G109), 0, VLOOKUP(VLOOKUP($A109, 'E4 TB Allocation Details'!$A$18:$L$217, MATCH("Customer ID", 'E4 TB Allocation Details'!$A$18:$L$18, 0),FALSE), 'E2 Allocators'!$B$15:$W$361, MATCH('O5 Details by Class &amp; Accounts'!AU$18, 'E2 Allocators'!$B$15:$W$15, 0),FALSE)*$G109)</f>
        <v>0</v>
      </c>
      <c r="AV109" s="1334">
        <f>IF(ISERROR(VLOOKUP(VLOOKUP($A109, 'E4 TB Allocation Details'!$A$18:$L$217, MATCH("Customer ID", 'E4 TB Allocation Details'!$A$18:$L$18, 0),FALSE), 'E2 Allocators'!$B$15:$W$361, MATCH('O5 Details by Class &amp; Accounts'!AV$18, 'E2 Allocators'!$B$15:$W$15, 0),FALSE)*$G109), 0, VLOOKUP(VLOOKUP($A109, 'E4 TB Allocation Details'!$A$18:$L$217, MATCH("Customer ID", 'E4 TB Allocation Details'!$A$18:$L$18, 0),FALSE), 'E2 Allocators'!$B$15:$W$361, MATCH('O5 Details by Class &amp; Accounts'!AV$18, 'E2 Allocators'!$B$15:$W$15, 0),FALSE)*$G109)</f>
        <v>0</v>
      </c>
      <c r="AW109" s="1334">
        <f>IF(ISERROR(VLOOKUP(VLOOKUP($A109, 'E4 TB Allocation Details'!$A$18:$L$217, MATCH("Customer ID", 'E4 TB Allocation Details'!$A$18:$L$18, 0),FALSE), 'E2 Allocators'!$B$15:$W$361, MATCH('O5 Details by Class &amp; Accounts'!AW$18, 'E2 Allocators'!$B$15:$W$15, 0),FALSE)*$G109), 0, VLOOKUP(VLOOKUP($A109, 'E4 TB Allocation Details'!$A$18:$L$217, MATCH("Customer ID", 'E4 TB Allocation Details'!$A$18:$L$18, 0),FALSE), 'E2 Allocators'!$B$15:$W$361, MATCH('O5 Details by Class &amp; Accounts'!AW$18, 'E2 Allocators'!$B$15:$W$15, 0),FALSE)*$G109)</f>
        <v>0</v>
      </c>
      <c r="AX109" s="1334">
        <f t="shared" si="22"/>
        <v>0</v>
      </c>
      <c r="AY109" s="1334">
        <f>IF(ISERROR(VLOOKUP(VLOOKUP($A109, 'E4 TB Allocation Details'!$A$18:$L$217, MATCH("Misc ID", 'E4 TB Allocation Details'!$A$18:$L$18, 0),FALSE), 'E2 Allocators'!$B$15:$W$361, MATCH('O5 Details by Class &amp; Accounts'!AY$18, 'E2 Allocators'!$B$15:$W$15, 0),FALSE)*$E109), 0, VLOOKUP(VLOOKUP($A109, 'E4 TB Allocation Details'!$A$18:$L$217, MATCH("Misc ID", 'E4 TB Allocation Details'!$A$18:$L$18, 0),FALSE), 'E2 Allocators'!$B$15:$W$361, MATCH('O5 Details by Class &amp; Accounts'!AY$18, 'E2 Allocators'!$B$15:$W$15, 0),FALSE)*$E109)</f>
        <v>0</v>
      </c>
      <c r="AZ109" s="1334">
        <f>IF(ISERROR(VLOOKUP(VLOOKUP($A109, 'E4 TB Allocation Details'!$A$18:$L$217, MATCH("Misc ID", 'E4 TB Allocation Details'!$A$18:$L$18, 0),FALSE), 'E2 Allocators'!$B$15:$W$361, MATCH('O5 Details by Class &amp; Accounts'!AZ$18, 'E2 Allocators'!$B$15:$W$15, 0),FALSE)*$E109), 0, VLOOKUP(VLOOKUP($A109, 'E4 TB Allocation Details'!$A$18:$L$217, MATCH("Misc ID", 'E4 TB Allocation Details'!$A$18:$L$18, 0),FALSE), 'E2 Allocators'!$B$15:$W$361, MATCH('O5 Details by Class &amp; Accounts'!AZ$18, 'E2 Allocators'!$B$15:$W$15, 0),FALSE)*$E109)</f>
        <v>0</v>
      </c>
      <c r="BA109" s="1334">
        <f>IF(ISERROR(VLOOKUP(VLOOKUP($A109, 'E4 TB Allocation Details'!$A$18:$L$217, MATCH("Misc ID", 'E4 TB Allocation Details'!$A$18:$L$18, 0),FALSE), 'E2 Allocators'!$B$15:$W$361, MATCH('O5 Details by Class &amp; Accounts'!BA$18, 'E2 Allocators'!$B$15:$W$15, 0),FALSE)*$E109), 0, VLOOKUP(VLOOKUP($A109, 'E4 TB Allocation Details'!$A$18:$L$217, MATCH("Misc ID", 'E4 TB Allocation Details'!$A$18:$L$18, 0),FALSE), 'E2 Allocators'!$B$15:$W$361, MATCH('O5 Details by Class &amp; Accounts'!BA$18, 'E2 Allocators'!$B$15:$W$15, 0),FALSE)*$E109)</f>
        <v>0</v>
      </c>
      <c r="BB109" s="1334">
        <f>IF(ISERROR(VLOOKUP(VLOOKUP($A109, 'E4 TB Allocation Details'!$A$18:$L$217, MATCH("Misc ID", 'E4 TB Allocation Details'!$A$18:$L$18, 0),FALSE), 'E2 Allocators'!$B$15:$W$361, MATCH('O5 Details by Class &amp; Accounts'!BB$18, 'E2 Allocators'!$B$15:$W$15, 0),FALSE)*$E109), 0, VLOOKUP(VLOOKUP($A109, 'E4 TB Allocation Details'!$A$18:$L$217, MATCH("Misc ID", 'E4 TB Allocation Details'!$A$18:$L$18, 0),FALSE), 'E2 Allocators'!$B$15:$W$361, MATCH('O5 Details by Class &amp; Accounts'!BB$18, 'E2 Allocators'!$B$15:$W$15, 0),FALSE)*$E109)</f>
        <v>0</v>
      </c>
      <c r="BC109" s="1334">
        <f>IF(ISERROR(VLOOKUP(VLOOKUP($A109, 'E4 TB Allocation Details'!$A$18:$L$217, MATCH("Misc ID", 'E4 TB Allocation Details'!$A$18:$L$18, 0),FALSE), 'E2 Allocators'!$B$15:$W$361, MATCH('O5 Details by Class &amp; Accounts'!BC$18, 'E2 Allocators'!$B$15:$W$15, 0),FALSE)*$E109), 0, VLOOKUP(VLOOKUP($A109, 'E4 TB Allocation Details'!$A$18:$L$217, MATCH("Misc ID", 'E4 TB Allocation Details'!$A$18:$L$18, 0),FALSE), 'E2 Allocators'!$B$15:$W$361, MATCH('O5 Details by Class &amp; Accounts'!BC$18, 'E2 Allocators'!$B$15:$W$15, 0),FALSE)*$E109)</f>
        <v>0</v>
      </c>
      <c r="BD109" s="1334">
        <f>IF(ISERROR(VLOOKUP(VLOOKUP($A109, 'E4 TB Allocation Details'!$A$18:$L$217, MATCH("Misc ID", 'E4 TB Allocation Details'!$A$18:$L$18, 0),FALSE), 'E2 Allocators'!$B$15:$W$361, MATCH('O5 Details by Class &amp; Accounts'!BD$18, 'E2 Allocators'!$B$15:$W$15, 0),FALSE)*$E109), 0, VLOOKUP(VLOOKUP($A109, 'E4 TB Allocation Details'!$A$18:$L$217, MATCH("Misc ID", 'E4 TB Allocation Details'!$A$18:$L$18, 0),FALSE), 'E2 Allocators'!$B$15:$W$361, MATCH('O5 Details by Class &amp; Accounts'!BD$18, 'E2 Allocators'!$B$15:$W$15, 0),FALSE)*$E109)</f>
        <v>0</v>
      </c>
      <c r="BE109" s="1334">
        <f>IF(ISERROR(VLOOKUP(VLOOKUP($A109, 'E4 TB Allocation Details'!$A$18:$L$217, MATCH("Misc ID", 'E4 TB Allocation Details'!$A$18:$L$18, 0),FALSE), 'E2 Allocators'!$B$15:$W$361, MATCH('O5 Details by Class &amp; Accounts'!BE$18, 'E2 Allocators'!$B$15:$W$15, 0),FALSE)*$E109), 0, VLOOKUP(VLOOKUP($A109, 'E4 TB Allocation Details'!$A$18:$L$217, MATCH("Misc ID", 'E4 TB Allocation Details'!$A$18:$L$18, 0),FALSE), 'E2 Allocators'!$B$15:$W$361, MATCH('O5 Details by Class &amp; Accounts'!BE$18, 'E2 Allocators'!$B$15:$W$15, 0),FALSE)*$E109)</f>
        <v>0</v>
      </c>
      <c r="BF109" s="1334">
        <f>IF(ISERROR(VLOOKUP(VLOOKUP($A109, 'E4 TB Allocation Details'!$A$18:$L$217, MATCH("Misc ID", 'E4 TB Allocation Details'!$A$18:$L$18, 0),FALSE), 'E2 Allocators'!$B$15:$W$361, MATCH('O5 Details by Class &amp; Accounts'!BF$18, 'E2 Allocators'!$B$15:$W$15, 0),FALSE)*$E109), 0, VLOOKUP(VLOOKUP($A109, 'E4 TB Allocation Details'!$A$18:$L$217, MATCH("Misc ID", 'E4 TB Allocation Details'!$A$18:$L$18, 0),FALSE), 'E2 Allocators'!$B$15:$W$361, MATCH('O5 Details by Class &amp; Accounts'!BF$18, 'E2 Allocators'!$B$15:$W$15, 0),FALSE)*$E109)</f>
        <v>0</v>
      </c>
      <c r="BG109" s="1334">
        <f>IF(ISERROR(VLOOKUP(VLOOKUP($A109, 'E4 TB Allocation Details'!$A$18:$L$217, MATCH("Misc ID", 'E4 TB Allocation Details'!$A$18:$L$18, 0),FALSE), 'E2 Allocators'!$B$15:$W$361, MATCH('O5 Details by Class &amp; Accounts'!BG$18, 'E2 Allocators'!$B$15:$W$15, 0),FALSE)*$E109), 0, VLOOKUP(VLOOKUP($A109, 'E4 TB Allocation Details'!$A$18:$L$217, MATCH("Misc ID", 'E4 TB Allocation Details'!$A$18:$L$18, 0),FALSE), 'E2 Allocators'!$B$15:$W$361, MATCH('O5 Details by Class &amp; Accounts'!BG$18, 'E2 Allocators'!$B$15:$W$15, 0),FALSE)*$E109)</f>
        <v>0</v>
      </c>
      <c r="BH109" s="1334">
        <f>IF(ISERROR(VLOOKUP(VLOOKUP($A109, 'E4 TB Allocation Details'!$A$18:$L$217, MATCH("Misc ID", 'E4 TB Allocation Details'!$A$18:$L$18, 0),FALSE), 'E2 Allocators'!$B$15:$W$361, MATCH('O5 Details by Class &amp; Accounts'!BH$18, 'E2 Allocators'!$B$15:$W$15, 0),FALSE)*$E109), 0, VLOOKUP(VLOOKUP($A109, 'E4 TB Allocation Details'!$A$18:$L$217, MATCH("Misc ID", 'E4 TB Allocation Details'!$A$18:$L$18, 0),FALSE), 'E2 Allocators'!$B$15:$W$361, MATCH('O5 Details by Class &amp; Accounts'!BH$18, 'E2 Allocators'!$B$15:$W$15, 0),FALSE)*$E109)</f>
        <v>0</v>
      </c>
      <c r="BI109" s="1334">
        <f>IF(ISERROR(VLOOKUP(VLOOKUP($A109, 'E4 TB Allocation Details'!$A$18:$L$217, MATCH("Misc ID", 'E4 TB Allocation Details'!$A$18:$L$18, 0),FALSE), 'E2 Allocators'!$B$15:$W$361, MATCH('O5 Details by Class &amp; Accounts'!BI$18, 'E2 Allocators'!$B$15:$W$15, 0),FALSE)*$E109), 0, VLOOKUP(VLOOKUP($A109, 'E4 TB Allocation Details'!$A$18:$L$217, MATCH("Misc ID", 'E4 TB Allocation Details'!$A$18:$L$18, 0),FALSE), 'E2 Allocators'!$B$15:$W$361, MATCH('O5 Details by Class &amp; Accounts'!BI$18, 'E2 Allocators'!$B$15:$W$15, 0),FALSE)*$E109)</f>
        <v>0</v>
      </c>
      <c r="BJ109" s="1334">
        <f>IF(ISERROR(VLOOKUP(VLOOKUP($A109, 'E4 TB Allocation Details'!$A$18:$L$217, MATCH("Misc ID", 'E4 TB Allocation Details'!$A$18:$L$18, 0),FALSE), 'E2 Allocators'!$B$15:$W$361, MATCH('O5 Details by Class &amp; Accounts'!BJ$18, 'E2 Allocators'!$B$15:$W$15, 0),FALSE)*$E109), 0, VLOOKUP(VLOOKUP($A109, 'E4 TB Allocation Details'!$A$18:$L$217, MATCH("Misc ID", 'E4 TB Allocation Details'!$A$18:$L$18, 0),FALSE), 'E2 Allocators'!$B$15:$W$361, MATCH('O5 Details by Class &amp; Accounts'!BJ$18, 'E2 Allocators'!$B$15:$W$15, 0),FALSE)*$E109)</f>
        <v>0</v>
      </c>
      <c r="BK109" s="1334">
        <f>IF(ISERROR(VLOOKUP(VLOOKUP($A109, 'E4 TB Allocation Details'!$A$18:$L$217, MATCH("Misc ID", 'E4 TB Allocation Details'!$A$18:$L$18, 0),FALSE), 'E2 Allocators'!$B$15:$W$361, MATCH('O5 Details by Class &amp; Accounts'!BK$18, 'E2 Allocators'!$B$15:$W$15, 0),FALSE)*$E109), 0, VLOOKUP(VLOOKUP($A109, 'E4 TB Allocation Details'!$A$18:$L$217, MATCH("Misc ID", 'E4 TB Allocation Details'!$A$18:$L$18, 0),FALSE), 'E2 Allocators'!$B$15:$W$361, MATCH('O5 Details by Class &amp; Accounts'!BK$18, 'E2 Allocators'!$B$15:$W$15, 0),FALSE)*$E109)</f>
        <v>0</v>
      </c>
      <c r="BL109" s="1334">
        <f>IF(ISERROR(VLOOKUP(VLOOKUP($A109, 'E4 TB Allocation Details'!$A$18:$L$217, MATCH("Misc ID", 'E4 TB Allocation Details'!$A$18:$L$18, 0),FALSE), 'E2 Allocators'!$B$15:$W$361, MATCH('O5 Details by Class &amp; Accounts'!BL$18, 'E2 Allocators'!$B$15:$W$15, 0),FALSE)*$E109), 0, VLOOKUP(VLOOKUP($A109, 'E4 TB Allocation Details'!$A$18:$L$217, MATCH("Misc ID", 'E4 TB Allocation Details'!$A$18:$L$18, 0),FALSE), 'E2 Allocators'!$B$15:$W$361, MATCH('O5 Details by Class &amp; Accounts'!BL$18, 'E2 Allocators'!$B$15:$W$15, 0),FALSE)*$E109)</f>
        <v>0</v>
      </c>
      <c r="BM109" s="1334">
        <f>IF(ISERROR(VLOOKUP(VLOOKUP($A109, 'E4 TB Allocation Details'!$A$18:$L$217, MATCH("Misc ID", 'E4 TB Allocation Details'!$A$18:$L$18, 0),FALSE), 'E2 Allocators'!$B$15:$W$361, MATCH('O5 Details by Class &amp; Accounts'!BM$18, 'E2 Allocators'!$B$15:$W$15, 0),FALSE)*$E109), 0, VLOOKUP(VLOOKUP($A109, 'E4 TB Allocation Details'!$A$18:$L$217, MATCH("Misc ID", 'E4 TB Allocation Details'!$A$18:$L$18, 0),FALSE), 'E2 Allocators'!$B$15:$W$361, MATCH('O5 Details by Class &amp; Accounts'!BM$18, 'E2 Allocators'!$B$15:$W$15, 0),FALSE)*$E109)</f>
        <v>0</v>
      </c>
      <c r="BN109" s="1334">
        <f>IF(ISERROR(VLOOKUP(VLOOKUP($A109, 'E4 TB Allocation Details'!$A$18:$L$217, MATCH("Misc ID", 'E4 TB Allocation Details'!$A$18:$L$18, 0),FALSE), 'E2 Allocators'!$B$15:$W$361, MATCH('O5 Details by Class &amp; Accounts'!BN$18, 'E2 Allocators'!$B$15:$W$15, 0),FALSE)*$E109), 0, VLOOKUP(VLOOKUP($A109, 'E4 TB Allocation Details'!$A$18:$L$217, MATCH("Misc ID", 'E4 TB Allocation Details'!$A$18:$L$18, 0),FALSE), 'E2 Allocators'!$B$15:$W$361, MATCH('O5 Details by Class &amp; Accounts'!BN$18, 'E2 Allocators'!$B$15:$W$15, 0),FALSE)*$E109)</f>
        <v>0</v>
      </c>
      <c r="BO109" s="1334">
        <f>IF(ISERROR(VLOOKUP(VLOOKUP($A109, 'E4 TB Allocation Details'!$A$18:$L$217, MATCH("Misc ID", 'E4 TB Allocation Details'!$A$18:$L$18, 0),FALSE), 'E2 Allocators'!$B$15:$W$361, MATCH('O5 Details by Class &amp; Accounts'!BO$18, 'E2 Allocators'!$B$15:$W$15, 0),FALSE)*$E109), 0, VLOOKUP(VLOOKUP($A109, 'E4 TB Allocation Details'!$A$18:$L$217, MATCH("Misc ID", 'E4 TB Allocation Details'!$A$18:$L$18, 0),FALSE), 'E2 Allocators'!$B$15:$W$361, MATCH('O5 Details by Class &amp; Accounts'!BO$18, 'E2 Allocators'!$B$15:$W$15, 0),FALSE)*$E109)</f>
        <v>0</v>
      </c>
      <c r="BP109" s="1334">
        <f>IF(ISERROR(VLOOKUP(VLOOKUP($A109, 'E4 TB Allocation Details'!$A$18:$L$217, MATCH("Misc ID", 'E4 TB Allocation Details'!$A$18:$L$18, 0),FALSE), 'E2 Allocators'!$B$15:$W$361, MATCH('O5 Details by Class &amp; Accounts'!BP$18, 'E2 Allocators'!$B$15:$W$15, 0),FALSE)*$E109), 0, VLOOKUP(VLOOKUP($A109, 'E4 TB Allocation Details'!$A$18:$L$217, MATCH("Misc ID", 'E4 TB Allocation Details'!$A$18:$L$18, 0),FALSE), 'E2 Allocators'!$B$15:$W$361, MATCH('O5 Details by Class &amp; Accounts'!BP$18, 'E2 Allocators'!$B$15:$W$15, 0),FALSE)*$E109)</f>
        <v>0</v>
      </c>
      <c r="BQ109" s="1334">
        <f>IF(ISERROR(VLOOKUP(VLOOKUP($A109, 'E4 TB Allocation Details'!$A$18:$L$217, MATCH("Misc ID", 'E4 TB Allocation Details'!$A$18:$L$18, 0),FALSE), 'E2 Allocators'!$B$15:$W$361, MATCH('O5 Details by Class &amp; Accounts'!BQ$18, 'E2 Allocators'!$B$15:$W$15, 0),FALSE)*$E109), 0, VLOOKUP(VLOOKUP($A109, 'E4 TB Allocation Details'!$A$18:$L$217, MATCH("Misc ID", 'E4 TB Allocation Details'!$A$18:$L$18, 0),FALSE), 'E2 Allocators'!$B$15:$W$361, MATCH('O5 Details by Class &amp; Accounts'!BQ$18, 'E2 Allocators'!$B$15:$W$15, 0),FALSE)*$E109)</f>
        <v>0</v>
      </c>
      <c r="BR109" s="1334">
        <f>IF(ISERROR(VLOOKUP(VLOOKUP($A109, 'E4 TB Allocation Details'!$A$18:$L$217, MATCH("Misc ID", 'E4 TB Allocation Details'!$A$18:$L$18, 0),FALSE), 'E2 Allocators'!$B$15:$W$361, MATCH('O5 Details by Class &amp; Accounts'!BR$18, 'E2 Allocators'!$B$15:$W$15, 0),FALSE)*$E109), 0, VLOOKUP(VLOOKUP($A109, 'E4 TB Allocation Details'!$A$18:$L$217, MATCH("Misc ID", 'E4 TB Allocation Details'!$A$18:$L$18, 0),FALSE), 'E2 Allocators'!$B$15:$W$361, MATCH('O5 Details by Class &amp; Accounts'!BR$18, 'E2 Allocators'!$B$15:$W$15, 0),FALSE)*$E109)</f>
        <v>0</v>
      </c>
      <c r="BS109" s="1334">
        <f t="shared" si="23"/>
        <v>0</v>
      </c>
      <c r="BT109" s="1334">
        <f>IF(ISERROR(VLOOKUP(VLOOKUP($A109, 'E4 TB Allocation Details'!$A$18:$L$217, MATCH("A &amp; G ID", 'E4 TB Allocation Details'!$A$18:$L$18, 0),FALSE), 'E2 Allocators'!$B$15:$W$361, MATCH('O5 Details by Class &amp; Accounts'!BT$18, 'E2 Allocators'!$B$15:$W$15, 0),FALSE)*$E109), 0, VLOOKUP(VLOOKUP($A109, 'E4 TB Allocation Details'!$A$18:$L$217, MATCH("A &amp; G ID", 'E4 TB Allocation Details'!$A$18:$L$18, 0),FALSE), 'E2 Allocators'!$B$15:$W$361, MATCH('O5 Details by Class &amp; Accounts'!BT$18, 'E2 Allocators'!$B$15:$W$15, 0),FALSE)*$E109)</f>
        <v>0</v>
      </c>
      <c r="BU109" s="1334">
        <f>IF(ISERROR(VLOOKUP(VLOOKUP($A109, 'E4 TB Allocation Details'!$A$18:$L$217, MATCH("A &amp; G ID", 'E4 TB Allocation Details'!$A$18:$L$18, 0),FALSE), 'E2 Allocators'!$B$15:$W$361, MATCH('O5 Details by Class &amp; Accounts'!BU$18, 'E2 Allocators'!$B$15:$W$15, 0),FALSE)*$E109), 0, VLOOKUP(VLOOKUP($A109, 'E4 TB Allocation Details'!$A$18:$L$217, MATCH("A &amp; G ID", 'E4 TB Allocation Details'!$A$18:$L$18, 0),FALSE), 'E2 Allocators'!$B$15:$W$361, MATCH('O5 Details by Class &amp; Accounts'!BU$18, 'E2 Allocators'!$B$15:$W$15, 0),FALSE)*$E109)</f>
        <v>0</v>
      </c>
      <c r="BV109" s="1334">
        <f>IF(ISERROR(VLOOKUP(VLOOKUP($A109, 'E4 TB Allocation Details'!$A$18:$L$217, MATCH("A &amp; G ID", 'E4 TB Allocation Details'!$A$18:$L$18, 0),FALSE), 'E2 Allocators'!$B$15:$W$361, MATCH('O5 Details by Class &amp; Accounts'!BV$18, 'E2 Allocators'!$B$15:$W$15, 0),FALSE)*$E109), 0, VLOOKUP(VLOOKUP($A109, 'E4 TB Allocation Details'!$A$18:$L$217, MATCH("A &amp; G ID", 'E4 TB Allocation Details'!$A$18:$L$18, 0),FALSE), 'E2 Allocators'!$B$15:$W$361, MATCH('O5 Details by Class &amp; Accounts'!BV$18, 'E2 Allocators'!$B$15:$W$15, 0),FALSE)*$E109)</f>
        <v>0</v>
      </c>
      <c r="BW109" s="1334">
        <f>IF(ISERROR(VLOOKUP(VLOOKUP($A109, 'E4 TB Allocation Details'!$A$18:$L$217, MATCH("A &amp; G ID", 'E4 TB Allocation Details'!$A$18:$L$18, 0),FALSE), 'E2 Allocators'!$B$15:$W$361, MATCH('O5 Details by Class &amp; Accounts'!BW$18, 'E2 Allocators'!$B$15:$W$15, 0),FALSE)*$E109), 0, VLOOKUP(VLOOKUP($A109, 'E4 TB Allocation Details'!$A$18:$L$217, MATCH("A &amp; G ID", 'E4 TB Allocation Details'!$A$18:$L$18, 0),FALSE), 'E2 Allocators'!$B$15:$W$361, MATCH('O5 Details by Class &amp; Accounts'!BW$18, 'E2 Allocators'!$B$15:$W$15, 0),FALSE)*$E109)</f>
        <v>0</v>
      </c>
      <c r="BX109" s="1334">
        <f>IF(ISERROR(VLOOKUP(VLOOKUP($A109, 'E4 TB Allocation Details'!$A$18:$L$217, MATCH("A &amp; G ID", 'E4 TB Allocation Details'!$A$18:$L$18, 0),FALSE), 'E2 Allocators'!$B$15:$W$361, MATCH('O5 Details by Class &amp; Accounts'!BX$18, 'E2 Allocators'!$B$15:$W$15, 0),FALSE)*$E109), 0, VLOOKUP(VLOOKUP($A109, 'E4 TB Allocation Details'!$A$18:$L$217, MATCH("A &amp; G ID", 'E4 TB Allocation Details'!$A$18:$L$18, 0),FALSE), 'E2 Allocators'!$B$15:$W$361, MATCH('O5 Details by Class &amp; Accounts'!BX$18, 'E2 Allocators'!$B$15:$W$15, 0),FALSE)*$E109)</f>
        <v>0</v>
      </c>
      <c r="BY109" s="1334">
        <f>IF(ISERROR(VLOOKUP(VLOOKUP($A109, 'E4 TB Allocation Details'!$A$18:$L$217, MATCH("A &amp; G ID", 'E4 TB Allocation Details'!$A$18:$L$18, 0),FALSE), 'E2 Allocators'!$B$15:$W$361, MATCH('O5 Details by Class &amp; Accounts'!BY$18, 'E2 Allocators'!$B$15:$W$15, 0),FALSE)*$E109), 0, VLOOKUP(VLOOKUP($A109, 'E4 TB Allocation Details'!$A$18:$L$217, MATCH("A &amp; G ID", 'E4 TB Allocation Details'!$A$18:$L$18, 0),FALSE), 'E2 Allocators'!$B$15:$W$361, MATCH('O5 Details by Class &amp; Accounts'!BY$18, 'E2 Allocators'!$B$15:$W$15, 0),FALSE)*$E109)</f>
        <v>0</v>
      </c>
      <c r="BZ109" s="1334">
        <f>IF(ISERROR(VLOOKUP(VLOOKUP($A109, 'E4 TB Allocation Details'!$A$18:$L$217, MATCH("A &amp; G ID", 'E4 TB Allocation Details'!$A$18:$L$18, 0),FALSE), 'E2 Allocators'!$B$15:$W$361, MATCH('O5 Details by Class &amp; Accounts'!BZ$18, 'E2 Allocators'!$B$15:$W$15, 0),FALSE)*$E109), 0, VLOOKUP(VLOOKUP($A109, 'E4 TB Allocation Details'!$A$18:$L$217, MATCH("A &amp; G ID", 'E4 TB Allocation Details'!$A$18:$L$18, 0),FALSE), 'E2 Allocators'!$B$15:$W$361, MATCH('O5 Details by Class &amp; Accounts'!BZ$18, 'E2 Allocators'!$B$15:$W$15, 0),FALSE)*$E109)</f>
        <v>0</v>
      </c>
      <c r="CA109" s="1334">
        <f>IF(ISERROR(VLOOKUP(VLOOKUP($A109, 'E4 TB Allocation Details'!$A$18:$L$217, MATCH("A &amp; G ID", 'E4 TB Allocation Details'!$A$18:$L$18, 0),FALSE), 'E2 Allocators'!$B$15:$W$361, MATCH('O5 Details by Class &amp; Accounts'!CA$18, 'E2 Allocators'!$B$15:$W$15, 0),FALSE)*$E109), 0, VLOOKUP(VLOOKUP($A109, 'E4 TB Allocation Details'!$A$18:$L$217, MATCH("A &amp; G ID", 'E4 TB Allocation Details'!$A$18:$L$18, 0),FALSE), 'E2 Allocators'!$B$15:$W$361, MATCH('O5 Details by Class &amp; Accounts'!CA$18, 'E2 Allocators'!$B$15:$W$15, 0),FALSE)*$E109)</f>
        <v>0</v>
      </c>
      <c r="CB109" s="1334">
        <f>IF(ISERROR(VLOOKUP(VLOOKUP($A109, 'E4 TB Allocation Details'!$A$18:$L$217, MATCH("A &amp; G ID", 'E4 TB Allocation Details'!$A$18:$L$18, 0),FALSE), 'E2 Allocators'!$B$15:$W$361, MATCH('O5 Details by Class &amp; Accounts'!CB$18, 'E2 Allocators'!$B$15:$W$15, 0),FALSE)*$E109), 0, VLOOKUP(VLOOKUP($A109, 'E4 TB Allocation Details'!$A$18:$L$217, MATCH("A &amp; G ID", 'E4 TB Allocation Details'!$A$18:$L$18, 0),FALSE), 'E2 Allocators'!$B$15:$W$361, MATCH('O5 Details by Class &amp; Accounts'!CB$18, 'E2 Allocators'!$B$15:$W$15, 0),FALSE)*$E109)</f>
        <v>0</v>
      </c>
      <c r="CC109" s="1334">
        <f>IF(ISERROR(VLOOKUP(VLOOKUP($A109, 'E4 TB Allocation Details'!$A$18:$L$217, MATCH("A &amp; G ID", 'E4 TB Allocation Details'!$A$18:$L$18, 0),FALSE), 'E2 Allocators'!$B$15:$W$361, MATCH('O5 Details by Class &amp; Accounts'!CC$18, 'E2 Allocators'!$B$15:$W$15, 0),FALSE)*$E109), 0, VLOOKUP(VLOOKUP($A109, 'E4 TB Allocation Details'!$A$18:$L$217, MATCH("A &amp; G ID", 'E4 TB Allocation Details'!$A$18:$L$18, 0),FALSE), 'E2 Allocators'!$B$15:$W$361, MATCH('O5 Details by Class &amp; Accounts'!CC$18, 'E2 Allocators'!$B$15:$W$15, 0),FALSE)*$E109)</f>
        <v>0</v>
      </c>
      <c r="CD109" s="1334">
        <f>IF(ISERROR(VLOOKUP(VLOOKUP($A109, 'E4 TB Allocation Details'!$A$18:$L$217, MATCH("A &amp; G ID", 'E4 TB Allocation Details'!$A$18:$L$18, 0),FALSE), 'E2 Allocators'!$B$15:$W$361, MATCH('O5 Details by Class &amp; Accounts'!CD$18, 'E2 Allocators'!$B$15:$W$15, 0),FALSE)*$E109), 0, VLOOKUP(VLOOKUP($A109, 'E4 TB Allocation Details'!$A$18:$L$217, MATCH("A &amp; G ID", 'E4 TB Allocation Details'!$A$18:$L$18, 0),FALSE), 'E2 Allocators'!$B$15:$W$361, MATCH('O5 Details by Class &amp; Accounts'!CD$18, 'E2 Allocators'!$B$15:$W$15, 0),FALSE)*$E109)</f>
        <v>0</v>
      </c>
      <c r="CE109" s="1334">
        <f>IF(ISERROR(VLOOKUP(VLOOKUP($A109, 'E4 TB Allocation Details'!$A$18:$L$217, MATCH("A &amp; G ID", 'E4 TB Allocation Details'!$A$18:$L$18, 0),FALSE), 'E2 Allocators'!$B$15:$W$361, MATCH('O5 Details by Class &amp; Accounts'!CE$18, 'E2 Allocators'!$B$15:$W$15, 0),FALSE)*$E109), 0, VLOOKUP(VLOOKUP($A109, 'E4 TB Allocation Details'!$A$18:$L$217, MATCH("A &amp; G ID", 'E4 TB Allocation Details'!$A$18:$L$18, 0),FALSE), 'E2 Allocators'!$B$15:$W$361, MATCH('O5 Details by Class &amp; Accounts'!CE$18, 'E2 Allocators'!$B$15:$W$15, 0),FALSE)*$E109)</f>
        <v>0</v>
      </c>
      <c r="CF109" s="1334">
        <f>IF(ISERROR(VLOOKUP(VLOOKUP($A109, 'E4 TB Allocation Details'!$A$18:$L$217, MATCH("A &amp; G ID", 'E4 TB Allocation Details'!$A$18:$L$18, 0),FALSE), 'E2 Allocators'!$B$15:$W$361, MATCH('O5 Details by Class &amp; Accounts'!CF$18, 'E2 Allocators'!$B$15:$W$15, 0),FALSE)*$E109), 0, VLOOKUP(VLOOKUP($A109, 'E4 TB Allocation Details'!$A$18:$L$217, MATCH("A &amp; G ID", 'E4 TB Allocation Details'!$A$18:$L$18, 0),FALSE), 'E2 Allocators'!$B$15:$W$361, MATCH('O5 Details by Class &amp; Accounts'!CF$18, 'E2 Allocators'!$B$15:$W$15, 0),FALSE)*$E109)</f>
        <v>0</v>
      </c>
      <c r="CG109" s="1334">
        <f>IF(ISERROR(VLOOKUP(VLOOKUP($A109, 'E4 TB Allocation Details'!$A$18:$L$217, MATCH("A &amp; G ID", 'E4 TB Allocation Details'!$A$18:$L$18, 0),FALSE), 'E2 Allocators'!$B$15:$W$361, MATCH('O5 Details by Class &amp; Accounts'!CG$18, 'E2 Allocators'!$B$15:$W$15, 0),FALSE)*$E109), 0, VLOOKUP(VLOOKUP($A109, 'E4 TB Allocation Details'!$A$18:$L$217, MATCH("A &amp; G ID", 'E4 TB Allocation Details'!$A$18:$L$18, 0),FALSE), 'E2 Allocators'!$B$15:$W$361, MATCH('O5 Details by Class &amp; Accounts'!CG$18, 'E2 Allocators'!$B$15:$W$15, 0),FALSE)*$E109)</f>
        <v>0</v>
      </c>
      <c r="CH109" s="1334">
        <f>IF(ISERROR(VLOOKUP(VLOOKUP($A109, 'E4 TB Allocation Details'!$A$18:$L$217, MATCH("A &amp; G ID", 'E4 TB Allocation Details'!$A$18:$L$18, 0),FALSE), 'E2 Allocators'!$B$15:$W$361, MATCH('O5 Details by Class &amp; Accounts'!CH$18, 'E2 Allocators'!$B$15:$W$15, 0),FALSE)*$E109), 0, VLOOKUP(VLOOKUP($A109, 'E4 TB Allocation Details'!$A$18:$L$217, MATCH("A &amp; G ID", 'E4 TB Allocation Details'!$A$18:$L$18, 0),FALSE), 'E2 Allocators'!$B$15:$W$361, MATCH('O5 Details by Class &amp; Accounts'!CH$18, 'E2 Allocators'!$B$15:$W$15, 0),FALSE)*$E109)</f>
        <v>0</v>
      </c>
      <c r="CI109" s="1334">
        <f>IF(ISERROR(VLOOKUP(VLOOKUP($A109, 'E4 TB Allocation Details'!$A$18:$L$217, MATCH("A &amp; G ID", 'E4 TB Allocation Details'!$A$18:$L$18, 0),FALSE), 'E2 Allocators'!$B$15:$W$361, MATCH('O5 Details by Class &amp; Accounts'!CI$18, 'E2 Allocators'!$B$15:$W$15, 0),FALSE)*$E109), 0, VLOOKUP(VLOOKUP($A109, 'E4 TB Allocation Details'!$A$18:$L$217, MATCH("A &amp; G ID", 'E4 TB Allocation Details'!$A$18:$L$18, 0),FALSE), 'E2 Allocators'!$B$15:$W$361, MATCH('O5 Details by Class &amp; Accounts'!CI$18, 'E2 Allocators'!$B$15:$W$15, 0),FALSE)*$E109)</f>
        <v>0</v>
      </c>
      <c r="CJ109" s="1334">
        <f>IF(ISERROR(VLOOKUP(VLOOKUP($A109, 'E4 TB Allocation Details'!$A$18:$L$217, MATCH("A &amp; G ID", 'E4 TB Allocation Details'!$A$18:$L$18, 0),FALSE), 'E2 Allocators'!$B$15:$W$361, MATCH('O5 Details by Class &amp; Accounts'!CJ$18, 'E2 Allocators'!$B$15:$W$15, 0),FALSE)*$E109), 0, VLOOKUP(VLOOKUP($A109, 'E4 TB Allocation Details'!$A$18:$L$217, MATCH("A &amp; G ID", 'E4 TB Allocation Details'!$A$18:$L$18, 0),FALSE), 'E2 Allocators'!$B$15:$W$361, MATCH('O5 Details by Class &amp; Accounts'!CJ$18, 'E2 Allocators'!$B$15:$W$15, 0),FALSE)*$E109)</f>
        <v>0</v>
      </c>
      <c r="CK109" s="1334">
        <f>IF(ISERROR(VLOOKUP(VLOOKUP($A109, 'E4 TB Allocation Details'!$A$18:$L$217, MATCH("A &amp; G ID", 'E4 TB Allocation Details'!$A$18:$L$18, 0),FALSE), 'E2 Allocators'!$B$15:$W$361, MATCH('O5 Details by Class &amp; Accounts'!CK$18, 'E2 Allocators'!$B$15:$W$15, 0),FALSE)*$E109), 0, VLOOKUP(VLOOKUP($A109, 'E4 TB Allocation Details'!$A$18:$L$217, MATCH("A &amp; G ID", 'E4 TB Allocation Details'!$A$18:$L$18, 0),FALSE), 'E2 Allocators'!$B$15:$W$361, MATCH('O5 Details by Class &amp; Accounts'!CK$18, 'E2 Allocators'!$B$15:$W$15, 0),FALSE)*$E109)</f>
        <v>0</v>
      </c>
      <c r="CL109" s="1334">
        <f>IF(ISERROR(VLOOKUP(VLOOKUP($A109, 'E4 TB Allocation Details'!$A$18:$L$217, MATCH("A &amp; G ID", 'E4 TB Allocation Details'!$A$18:$L$18, 0),FALSE), 'E2 Allocators'!$B$15:$W$361, MATCH('O5 Details by Class &amp; Accounts'!CL$18, 'E2 Allocators'!$B$15:$W$15, 0),FALSE)*$E109), 0, VLOOKUP(VLOOKUP($A109, 'E4 TB Allocation Details'!$A$18:$L$217, MATCH("A &amp; G ID", 'E4 TB Allocation Details'!$A$18:$L$18, 0),FALSE), 'E2 Allocators'!$B$15:$W$361, MATCH('O5 Details by Class &amp; Accounts'!CL$18, 'E2 Allocators'!$B$15:$W$15, 0),FALSE)*$E109)</f>
        <v>0</v>
      </c>
      <c r="CM109" s="1334">
        <f>IF(ISERROR(VLOOKUP(VLOOKUP($A109, 'E4 TB Allocation Details'!$A$18:$L$217, MATCH("A &amp; G ID", 'E4 TB Allocation Details'!$A$18:$L$18, 0),FALSE), 'E2 Allocators'!$B$15:$W$361, MATCH('O5 Details by Class &amp; Accounts'!CM$18, 'E2 Allocators'!$B$15:$W$15, 0),FALSE)*$E109), 0, VLOOKUP(VLOOKUP($A109, 'E4 TB Allocation Details'!$A$18:$L$217, MATCH("A &amp; G ID", 'E4 TB Allocation Details'!$A$18:$L$18, 0),FALSE), 'E2 Allocators'!$B$15:$W$361, MATCH('O5 Details by Class &amp; Accounts'!CM$18, 'E2 Allocators'!$B$15:$W$15, 0),FALSE)*$E109)</f>
        <v>0</v>
      </c>
      <c r="CN109" s="1334">
        <f t="shared" si="24"/>
        <v>0</v>
      </c>
      <c r="CO109" s="1670">
        <f t="shared" si="25"/>
        <v>0</v>
      </c>
      <c r="CQ109" s="1926" t="s">
        <v>1271</v>
      </c>
    </row>
    <row r="110" spans="1:95" s="64" customFormat="1" ht="25.5" x14ac:dyDescent="0.2">
      <c r="A110" s="1105">
        <v>4350</v>
      </c>
      <c r="B110" s="1106" t="s">
        <v>1492</v>
      </c>
      <c r="C110" s="1667">
        <f>IF(ISERROR(VLOOKUP($A110,'I3 TB Data'!$A$20:$H$465,MATCH('O5 Details by Class &amp; Accounts'!$C$18, 'I3 TB Data'!$A$20:$H$20,0),0)), 0, VLOOKUP($A110,'I3 TB Data'!$A$20:$H$465,MATCH('O5 Details by Class &amp; Accounts'!$C$18,'I3 TB Data'!$A$20:$H$20,0),0))</f>
        <v>0</v>
      </c>
      <c r="D110" s="1334"/>
      <c r="E110" s="1667">
        <f t="shared" si="17"/>
        <v>0</v>
      </c>
      <c r="F110" s="1669">
        <f>IF(ISERROR(VLOOKUP($A110, 'E1 Categorization'!A33:E123, MATCH("Customer Component", 'E1 Categorization'!$A$33:$E$33,0), 0)), 0, IF(VLOOKUP($A110, 'E1 Categorization'!A33:E123, MATCH("Customer Component", 'E1 Categorization'!$A$33:$E$33,0), 0)=0, 'O5 Details by Class &amp; Accounts'!$E110, IF(AND(VLOOKUP($A110, 'E1 Categorization'!A33:E123, MATCH("Customer Component", 'E1 Categorization'!$A$33:$E$33,0), 0) &gt;0, VLOOKUP($A110, 'E1 Categorization'!A33:E123, MATCH("Customer Component", 'E1 Categorization'!$A$33:$E$33,0), 0)&lt;1), 'O5 Details by Class &amp; Accounts'!$E110*(1-VLOOKUP($A110, 'E1 Categorization'!A33:E123, MATCH("Customer Component", 'E1 Categorization'!$A$33:$E$33,0), 0)), 0)))</f>
        <v>0</v>
      </c>
      <c r="G110" s="1669">
        <f>IF(ISERROR(VLOOKUP($A110, 'E1 Categorization'!A33:E123, MATCH("Customer Component", 'E1 Categorization'!$A$33:$E$33,0), 0)),0, IF(VLOOKUP($A110, 'E1 Categorization'!A33:E123, MATCH("Customer Component", 'E1 Categorization'!$A$33:$E$33,0), 0)=0, 0, IF(AND(VLOOKUP($A110, 'E1 Categorization'!A33:E123, MATCH("Customer Component", 'E1 Categorization'!$A$33:$E$33,0), 0) &gt;0, VLOOKUP($A110, 'E1 Categorization'!A33:E123, MATCH("Customer Component", 'E1 Categorization'!$A$33:$E$33,0), 0)&lt;1), 'O5 Details by Class &amp; Accounts'!$E110*(VLOOKUP($A110, 'E1 Categorization'!A33:E123, MATCH("Customer Component", 'E1 Categorization'!$A$33:$E$33,0), 0)), 'O5 Details by Class &amp; Accounts'!$E110)))</f>
        <v>0</v>
      </c>
      <c r="H110" s="1334">
        <f t="shared" si="20"/>
        <v>0</v>
      </c>
      <c r="I110" s="1334">
        <f>IF(ISERROR(VLOOKUP(VLOOKUP($A110, 'E4 TB Allocation Details'!$A$18:$L$217, MATCH("Demand ID", 'E4 TB Allocation Details'!$A$18:$L$18, 0),FALSE), 'E2 Allocators'!$B$15:$W$361, MATCH('O5 Details by Class &amp; Accounts'!I$18, 'E2 Allocators'!$B$15:$W$15, 0),FALSE)*$F110), 0, VLOOKUP(VLOOKUP($A110, 'E4 TB Allocation Details'!$A$18:$L$217, MATCH("Demand ID", 'E4 TB Allocation Details'!$A$18:$L$18, 0),FALSE), 'E2 Allocators'!$B$15:$W$361, MATCH('O5 Details by Class &amp; Accounts'!I$18, 'E2 Allocators'!$B$15:$W$15, 0),FALSE)*$F110)</f>
        <v>0</v>
      </c>
      <c r="J110" s="1334">
        <f>IF(ISERROR(VLOOKUP(VLOOKUP($A110, 'E4 TB Allocation Details'!$A$18:$L$217, MATCH("Demand ID", 'E4 TB Allocation Details'!$A$18:$L$18, 0),FALSE), 'E2 Allocators'!$B$15:$W$361, MATCH('O5 Details by Class &amp; Accounts'!J$18, 'E2 Allocators'!$B$15:$W$15, 0),FALSE)*$F110), 0, VLOOKUP(VLOOKUP($A110, 'E4 TB Allocation Details'!$A$18:$L$217, MATCH("Demand ID", 'E4 TB Allocation Details'!$A$18:$L$18, 0),FALSE), 'E2 Allocators'!$B$15:$W$361, MATCH('O5 Details by Class &amp; Accounts'!J$18, 'E2 Allocators'!$B$15:$W$15, 0),FALSE)*$F110)</f>
        <v>0</v>
      </c>
      <c r="K110" s="1334">
        <f>IF(ISERROR(VLOOKUP(VLOOKUP($A110, 'E4 TB Allocation Details'!$A$18:$L$217, MATCH("Demand ID", 'E4 TB Allocation Details'!$A$18:$L$18, 0),FALSE), 'E2 Allocators'!$B$15:$W$361, MATCH('O5 Details by Class &amp; Accounts'!K$18, 'E2 Allocators'!$B$15:$W$15, 0),FALSE)*$F110), 0, VLOOKUP(VLOOKUP($A110, 'E4 TB Allocation Details'!$A$18:$L$217, MATCH("Demand ID", 'E4 TB Allocation Details'!$A$18:$L$18, 0),FALSE), 'E2 Allocators'!$B$15:$W$361, MATCH('O5 Details by Class &amp; Accounts'!K$18, 'E2 Allocators'!$B$15:$W$15, 0),FALSE)*$F110)</f>
        <v>0</v>
      </c>
      <c r="L110" s="1334">
        <f>IF(ISERROR(VLOOKUP(VLOOKUP($A110, 'E4 TB Allocation Details'!$A$18:$L$217, MATCH("Demand ID", 'E4 TB Allocation Details'!$A$18:$L$18, 0),FALSE), 'E2 Allocators'!$B$15:$W$361, MATCH('O5 Details by Class &amp; Accounts'!L$18, 'E2 Allocators'!$B$15:$W$15, 0),FALSE)*$F110), 0, VLOOKUP(VLOOKUP($A110, 'E4 TB Allocation Details'!$A$18:$L$217, MATCH("Demand ID", 'E4 TB Allocation Details'!$A$18:$L$18, 0),FALSE), 'E2 Allocators'!$B$15:$W$361, MATCH('O5 Details by Class &amp; Accounts'!L$18, 'E2 Allocators'!$B$15:$W$15, 0),FALSE)*$F110)</f>
        <v>0</v>
      </c>
      <c r="M110" s="1334">
        <f>IF(ISERROR(VLOOKUP(VLOOKUP($A110, 'E4 TB Allocation Details'!$A$18:$L$217, MATCH("Demand ID", 'E4 TB Allocation Details'!$A$18:$L$18, 0),FALSE), 'E2 Allocators'!$B$15:$W$361, MATCH('O5 Details by Class &amp; Accounts'!M$18, 'E2 Allocators'!$B$15:$W$15, 0),FALSE)*$F110), 0, VLOOKUP(VLOOKUP($A110, 'E4 TB Allocation Details'!$A$18:$L$217, MATCH("Demand ID", 'E4 TB Allocation Details'!$A$18:$L$18, 0),FALSE), 'E2 Allocators'!$B$15:$W$361, MATCH('O5 Details by Class &amp; Accounts'!M$18, 'E2 Allocators'!$B$15:$W$15, 0),FALSE)*$F110)</f>
        <v>0</v>
      </c>
      <c r="N110" s="1334">
        <f>IF(ISERROR(VLOOKUP(VLOOKUP($A110, 'E4 TB Allocation Details'!$A$18:$L$217, MATCH("Demand ID", 'E4 TB Allocation Details'!$A$18:$L$18, 0),FALSE), 'E2 Allocators'!$B$15:$W$361, MATCH('O5 Details by Class &amp; Accounts'!N$18, 'E2 Allocators'!$B$15:$W$15, 0),FALSE)*$F110), 0, VLOOKUP(VLOOKUP($A110, 'E4 TB Allocation Details'!$A$18:$L$217, MATCH("Demand ID", 'E4 TB Allocation Details'!$A$18:$L$18, 0),FALSE), 'E2 Allocators'!$B$15:$W$361, MATCH('O5 Details by Class &amp; Accounts'!N$18, 'E2 Allocators'!$B$15:$W$15, 0),FALSE)*$F110)</f>
        <v>0</v>
      </c>
      <c r="O110" s="1334">
        <f>IF(ISERROR(VLOOKUP(VLOOKUP($A110, 'E4 TB Allocation Details'!$A$18:$L$217, MATCH("Demand ID", 'E4 TB Allocation Details'!$A$18:$L$18, 0),FALSE), 'E2 Allocators'!$B$15:$W$361, MATCH('O5 Details by Class &amp; Accounts'!O$18, 'E2 Allocators'!$B$15:$W$15, 0),FALSE)*$F110), 0, VLOOKUP(VLOOKUP($A110, 'E4 TB Allocation Details'!$A$18:$L$217, MATCH("Demand ID", 'E4 TB Allocation Details'!$A$18:$L$18, 0),FALSE), 'E2 Allocators'!$B$15:$W$361, MATCH('O5 Details by Class &amp; Accounts'!O$18, 'E2 Allocators'!$B$15:$W$15, 0),FALSE)*$F110)</f>
        <v>0</v>
      </c>
      <c r="P110" s="1334">
        <f>IF(ISERROR(VLOOKUP(VLOOKUP($A110, 'E4 TB Allocation Details'!$A$18:$L$217, MATCH("Demand ID", 'E4 TB Allocation Details'!$A$18:$L$18, 0),FALSE), 'E2 Allocators'!$B$15:$W$361, MATCH('O5 Details by Class &amp; Accounts'!P$18, 'E2 Allocators'!$B$15:$W$15, 0),FALSE)*$F110), 0, VLOOKUP(VLOOKUP($A110, 'E4 TB Allocation Details'!$A$18:$L$217, MATCH("Demand ID", 'E4 TB Allocation Details'!$A$18:$L$18, 0),FALSE), 'E2 Allocators'!$B$15:$W$361, MATCH('O5 Details by Class &amp; Accounts'!P$18, 'E2 Allocators'!$B$15:$W$15, 0),FALSE)*$F110)</f>
        <v>0</v>
      </c>
      <c r="Q110" s="1334">
        <f>IF(ISERROR(VLOOKUP(VLOOKUP($A110, 'E4 TB Allocation Details'!$A$18:$L$217, MATCH("Demand ID", 'E4 TB Allocation Details'!$A$18:$L$18, 0),FALSE), 'E2 Allocators'!$B$15:$W$361, MATCH('O5 Details by Class &amp; Accounts'!Q$18, 'E2 Allocators'!$B$15:$W$15, 0),FALSE)*$F110), 0, VLOOKUP(VLOOKUP($A110, 'E4 TB Allocation Details'!$A$18:$L$217, MATCH("Demand ID", 'E4 TB Allocation Details'!$A$18:$L$18, 0),FALSE), 'E2 Allocators'!$B$15:$W$361, MATCH('O5 Details by Class &amp; Accounts'!Q$18, 'E2 Allocators'!$B$15:$W$15, 0),FALSE)*$F110)</f>
        <v>0</v>
      </c>
      <c r="R110" s="1334">
        <f>IF(ISERROR(VLOOKUP(VLOOKUP($A110, 'E4 TB Allocation Details'!$A$18:$L$217, MATCH("Demand ID", 'E4 TB Allocation Details'!$A$18:$L$18, 0),FALSE), 'E2 Allocators'!$B$15:$W$361, MATCH('O5 Details by Class &amp; Accounts'!R$18, 'E2 Allocators'!$B$15:$W$15, 0),FALSE)*$F110), 0, VLOOKUP(VLOOKUP($A110, 'E4 TB Allocation Details'!$A$18:$L$217, MATCH("Demand ID", 'E4 TB Allocation Details'!$A$18:$L$18, 0),FALSE), 'E2 Allocators'!$B$15:$W$361, MATCH('O5 Details by Class &amp; Accounts'!R$18, 'E2 Allocators'!$B$15:$W$15, 0),FALSE)*$F110)</f>
        <v>0</v>
      </c>
      <c r="S110" s="1334">
        <f>IF(ISERROR(VLOOKUP(VLOOKUP($A110, 'E4 TB Allocation Details'!$A$18:$L$217, MATCH("Demand ID", 'E4 TB Allocation Details'!$A$18:$L$18, 0),FALSE), 'E2 Allocators'!$B$15:$W$361, MATCH('O5 Details by Class &amp; Accounts'!S$18, 'E2 Allocators'!$B$15:$W$15, 0),FALSE)*$F110), 0, VLOOKUP(VLOOKUP($A110, 'E4 TB Allocation Details'!$A$18:$L$217, MATCH("Demand ID", 'E4 TB Allocation Details'!$A$18:$L$18, 0),FALSE), 'E2 Allocators'!$B$15:$W$361, MATCH('O5 Details by Class &amp; Accounts'!S$18, 'E2 Allocators'!$B$15:$W$15, 0),FALSE)*$F110)</f>
        <v>0</v>
      </c>
      <c r="T110" s="1334">
        <f>IF(ISERROR(VLOOKUP(VLOOKUP($A110, 'E4 TB Allocation Details'!$A$18:$L$217, MATCH("Demand ID", 'E4 TB Allocation Details'!$A$18:$L$18, 0),FALSE), 'E2 Allocators'!$B$15:$W$361, MATCH('O5 Details by Class &amp; Accounts'!T$18, 'E2 Allocators'!$B$15:$W$15, 0),FALSE)*$F110), 0, VLOOKUP(VLOOKUP($A110, 'E4 TB Allocation Details'!$A$18:$L$217, MATCH("Demand ID", 'E4 TB Allocation Details'!$A$18:$L$18, 0),FALSE), 'E2 Allocators'!$B$15:$W$361, MATCH('O5 Details by Class &amp; Accounts'!T$18, 'E2 Allocators'!$B$15:$W$15, 0),FALSE)*$F110)</f>
        <v>0</v>
      </c>
      <c r="U110" s="1334">
        <f>IF(ISERROR(VLOOKUP(VLOOKUP($A110, 'E4 TB Allocation Details'!$A$18:$L$217, MATCH("Demand ID", 'E4 TB Allocation Details'!$A$18:$L$18, 0),FALSE), 'E2 Allocators'!$B$15:$W$361, MATCH('O5 Details by Class &amp; Accounts'!U$18, 'E2 Allocators'!$B$15:$W$15, 0),FALSE)*$F110), 0, VLOOKUP(VLOOKUP($A110, 'E4 TB Allocation Details'!$A$18:$L$217, MATCH("Demand ID", 'E4 TB Allocation Details'!$A$18:$L$18, 0),FALSE), 'E2 Allocators'!$B$15:$W$361, MATCH('O5 Details by Class &amp; Accounts'!U$18, 'E2 Allocators'!$B$15:$W$15, 0),FALSE)*$F110)</f>
        <v>0</v>
      </c>
      <c r="V110" s="1334">
        <f>IF(ISERROR(VLOOKUP(VLOOKUP($A110, 'E4 TB Allocation Details'!$A$18:$L$217, MATCH("Demand ID", 'E4 TB Allocation Details'!$A$18:$L$18, 0),FALSE), 'E2 Allocators'!$B$15:$W$361, MATCH('O5 Details by Class &amp; Accounts'!V$18, 'E2 Allocators'!$B$15:$W$15, 0),FALSE)*$F110), 0, VLOOKUP(VLOOKUP($A110, 'E4 TB Allocation Details'!$A$18:$L$217, MATCH("Demand ID", 'E4 TB Allocation Details'!$A$18:$L$18, 0),FALSE), 'E2 Allocators'!$B$15:$W$361, MATCH('O5 Details by Class &amp; Accounts'!V$18, 'E2 Allocators'!$B$15:$W$15, 0),FALSE)*$F110)</f>
        <v>0</v>
      </c>
      <c r="W110" s="1334">
        <f>IF(ISERROR(VLOOKUP(VLOOKUP($A110, 'E4 TB Allocation Details'!$A$18:$L$217, MATCH("Demand ID", 'E4 TB Allocation Details'!$A$18:$L$18, 0),FALSE), 'E2 Allocators'!$B$15:$W$361, MATCH('O5 Details by Class &amp; Accounts'!W$18, 'E2 Allocators'!$B$15:$W$15, 0),FALSE)*$F110), 0, VLOOKUP(VLOOKUP($A110, 'E4 TB Allocation Details'!$A$18:$L$217, MATCH("Demand ID", 'E4 TB Allocation Details'!$A$18:$L$18, 0),FALSE), 'E2 Allocators'!$B$15:$W$361, MATCH('O5 Details by Class &amp; Accounts'!W$18, 'E2 Allocators'!$B$15:$W$15, 0),FALSE)*$F110)</f>
        <v>0</v>
      </c>
      <c r="X110" s="1334">
        <f>IF(ISERROR(VLOOKUP(VLOOKUP($A110, 'E4 TB Allocation Details'!$A$18:$L$217, MATCH("Demand ID", 'E4 TB Allocation Details'!$A$18:$L$18, 0),FALSE), 'E2 Allocators'!$B$15:$W$361, MATCH('O5 Details by Class &amp; Accounts'!X$18, 'E2 Allocators'!$B$15:$W$15, 0),FALSE)*$F110), 0, VLOOKUP(VLOOKUP($A110, 'E4 TB Allocation Details'!$A$18:$L$217, MATCH("Demand ID", 'E4 TB Allocation Details'!$A$18:$L$18, 0),FALSE), 'E2 Allocators'!$B$15:$W$361, MATCH('O5 Details by Class &amp; Accounts'!X$18, 'E2 Allocators'!$B$15:$W$15, 0),FALSE)*$F110)</f>
        <v>0</v>
      </c>
      <c r="Y110" s="1334">
        <f>IF(ISERROR(VLOOKUP(VLOOKUP($A110, 'E4 TB Allocation Details'!$A$18:$L$217, MATCH("Demand ID", 'E4 TB Allocation Details'!$A$18:$L$18, 0),FALSE), 'E2 Allocators'!$B$15:$W$361, MATCH('O5 Details by Class &amp; Accounts'!Y$18, 'E2 Allocators'!$B$15:$W$15, 0),FALSE)*$F110), 0, VLOOKUP(VLOOKUP($A110, 'E4 TB Allocation Details'!$A$18:$L$217, MATCH("Demand ID", 'E4 TB Allocation Details'!$A$18:$L$18, 0),FALSE), 'E2 Allocators'!$B$15:$W$361, MATCH('O5 Details by Class &amp; Accounts'!Y$18, 'E2 Allocators'!$B$15:$W$15, 0),FALSE)*$F110)</f>
        <v>0</v>
      </c>
      <c r="Z110" s="1334">
        <f>IF(ISERROR(VLOOKUP(VLOOKUP($A110, 'E4 TB Allocation Details'!$A$18:$L$217, MATCH("Demand ID", 'E4 TB Allocation Details'!$A$18:$L$18, 0),FALSE), 'E2 Allocators'!$B$15:$W$361, MATCH('O5 Details by Class &amp; Accounts'!Z$18, 'E2 Allocators'!$B$15:$W$15, 0),FALSE)*$F110), 0, VLOOKUP(VLOOKUP($A110, 'E4 TB Allocation Details'!$A$18:$L$217, MATCH("Demand ID", 'E4 TB Allocation Details'!$A$18:$L$18, 0),FALSE), 'E2 Allocators'!$B$15:$W$361, MATCH('O5 Details by Class &amp; Accounts'!Z$18, 'E2 Allocators'!$B$15:$W$15, 0),FALSE)*$F110)</f>
        <v>0</v>
      </c>
      <c r="AA110" s="1334">
        <f>IF(ISERROR(VLOOKUP(VLOOKUP($A110, 'E4 TB Allocation Details'!$A$18:$L$217, MATCH("Demand ID", 'E4 TB Allocation Details'!$A$18:$L$18, 0),FALSE), 'E2 Allocators'!$B$15:$W$361, MATCH('O5 Details by Class &amp; Accounts'!AA$18, 'E2 Allocators'!$B$15:$W$15, 0),FALSE)*$F110), 0, VLOOKUP(VLOOKUP($A110, 'E4 TB Allocation Details'!$A$18:$L$217, MATCH("Demand ID", 'E4 TB Allocation Details'!$A$18:$L$18, 0),FALSE), 'E2 Allocators'!$B$15:$W$361, MATCH('O5 Details by Class &amp; Accounts'!AA$18, 'E2 Allocators'!$B$15:$W$15, 0),FALSE)*$F110)</f>
        <v>0</v>
      </c>
      <c r="AB110" s="1334">
        <f>IF(ISERROR(VLOOKUP(VLOOKUP($A110, 'E4 TB Allocation Details'!$A$18:$L$217, MATCH("Demand ID", 'E4 TB Allocation Details'!$A$18:$L$18, 0),FALSE), 'E2 Allocators'!$B$15:$W$361, MATCH('O5 Details by Class &amp; Accounts'!AB$18, 'E2 Allocators'!$B$15:$W$15, 0),FALSE)*$F110), 0, VLOOKUP(VLOOKUP($A110, 'E4 TB Allocation Details'!$A$18:$L$217, MATCH("Demand ID", 'E4 TB Allocation Details'!$A$18:$L$18, 0),FALSE), 'E2 Allocators'!$B$15:$W$361, MATCH('O5 Details by Class &amp; Accounts'!AB$18, 'E2 Allocators'!$B$15:$W$15, 0),FALSE)*$F110)</f>
        <v>0</v>
      </c>
      <c r="AC110" s="1334">
        <f t="shared" si="21"/>
        <v>0</v>
      </c>
      <c r="AD110" s="1334">
        <f>IF(ISERROR(VLOOKUP(VLOOKUP($A110, 'E4 TB Allocation Details'!$A$18:$L$217, MATCH("Customer ID", 'E4 TB Allocation Details'!$A$18:$L$18, 0),FALSE), 'E2 Allocators'!$B$15:$W$361, MATCH('O5 Details by Class &amp; Accounts'!AD$18, 'E2 Allocators'!$B$15:$W$15, 0),FALSE)*$G110), 0, VLOOKUP(VLOOKUP($A110, 'E4 TB Allocation Details'!$A$18:$L$217, MATCH("Customer ID", 'E4 TB Allocation Details'!$A$18:$L$18, 0),FALSE), 'E2 Allocators'!$B$15:$W$361, MATCH('O5 Details by Class &amp; Accounts'!AD$18, 'E2 Allocators'!$B$15:$W$15, 0),FALSE)*$G110)</f>
        <v>0</v>
      </c>
      <c r="AE110" s="1334">
        <f>IF(ISERROR(VLOOKUP(VLOOKUP($A110, 'E4 TB Allocation Details'!$A$18:$L$217, MATCH("Customer ID", 'E4 TB Allocation Details'!$A$18:$L$18, 0),FALSE), 'E2 Allocators'!$B$15:$W$361, MATCH('O5 Details by Class &amp; Accounts'!AE$18, 'E2 Allocators'!$B$15:$W$15, 0),FALSE)*$G110), 0, VLOOKUP(VLOOKUP($A110, 'E4 TB Allocation Details'!$A$18:$L$217, MATCH("Customer ID", 'E4 TB Allocation Details'!$A$18:$L$18, 0),FALSE), 'E2 Allocators'!$B$15:$W$361, MATCH('O5 Details by Class &amp; Accounts'!AE$18, 'E2 Allocators'!$B$15:$W$15, 0),FALSE)*$G110)</f>
        <v>0</v>
      </c>
      <c r="AF110" s="1334">
        <f>IF(ISERROR(VLOOKUP(VLOOKUP($A110, 'E4 TB Allocation Details'!$A$18:$L$217, MATCH("Customer ID", 'E4 TB Allocation Details'!$A$18:$L$18, 0),FALSE), 'E2 Allocators'!$B$15:$W$361, MATCH('O5 Details by Class &amp; Accounts'!AF$18, 'E2 Allocators'!$B$15:$W$15, 0),FALSE)*$G110), 0, VLOOKUP(VLOOKUP($A110, 'E4 TB Allocation Details'!$A$18:$L$217, MATCH("Customer ID", 'E4 TB Allocation Details'!$A$18:$L$18, 0),FALSE), 'E2 Allocators'!$B$15:$W$361, MATCH('O5 Details by Class &amp; Accounts'!AF$18, 'E2 Allocators'!$B$15:$W$15, 0),FALSE)*$G110)</f>
        <v>0</v>
      </c>
      <c r="AG110" s="1334">
        <f>IF(ISERROR(VLOOKUP(VLOOKUP($A110, 'E4 TB Allocation Details'!$A$18:$L$217, MATCH("Customer ID", 'E4 TB Allocation Details'!$A$18:$L$18, 0),FALSE), 'E2 Allocators'!$B$15:$W$361, MATCH('O5 Details by Class &amp; Accounts'!AG$18, 'E2 Allocators'!$B$15:$W$15, 0),FALSE)*$G110), 0, VLOOKUP(VLOOKUP($A110, 'E4 TB Allocation Details'!$A$18:$L$217, MATCH("Customer ID", 'E4 TB Allocation Details'!$A$18:$L$18, 0),FALSE), 'E2 Allocators'!$B$15:$W$361, MATCH('O5 Details by Class &amp; Accounts'!AG$18, 'E2 Allocators'!$B$15:$W$15, 0),FALSE)*$G110)</f>
        <v>0</v>
      </c>
      <c r="AH110" s="1334">
        <f>IF(ISERROR(VLOOKUP(VLOOKUP($A110, 'E4 TB Allocation Details'!$A$18:$L$217, MATCH("Customer ID", 'E4 TB Allocation Details'!$A$18:$L$18, 0),FALSE), 'E2 Allocators'!$B$15:$W$361, MATCH('O5 Details by Class &amp; Accounts'!AH$18, 'E2 Allocators'!$B$15:$W$15, 0),FALSE)*$G110), 0, VLOOKUP(VLOOKUP($A110, 'E4 TB Allocation Details'!$A$18:$L$217, MATCH("Customer ID", 'E4 TB Allocation Details'!$A$18:$L$18, 0),FALSE), 'E2 Allocators'!$B$15:$W$361, MATCH('O5 Details by Class &amp; Accounts'!AH$18, 'E2 Allocators'!$B$15:$W$15, 0),FALSE)*$G110)</f>
        <v>0</v>
      </c>
      <c r="AI110" s="1334">
        <f>IF(ISERROR(VLOOKUP(VLOOKUP($A110, 'E4 TB Allocation Details'!$A$18:$L$217, MATCH("Customer ID", 'E4 TB Allocation Details'!$A$18:$L$18, 0),FALSE), 'E2 Allocators'!$B$15:$W$361, MATCH('O5 Details by Class &amp; Accounts'!AI$18, 'E2 Allocators'!$B$15:$W$15, 0),FALSE)*$G110), 0, VLOOKUP(VLOOKUP($A110, 'E4 TB Allocation Details'!$A$18:$L$217, MATCH("Customer ID", 'E4 TB Allocation Details'!$A$18:$L$18, 0),FALSE), 'E2 Allocators'!$B$15:$W$361, MATCH('O5 Details by Class &amp; Accounts'!AI$18, 'E2 Allocators'!$B$15:$W$15, 0),FALSE)*$G110)</f>
        <v>0</v>
      </c>
      <c r="AJ110" s="1334">
        <f>IF(ISERROR(VLOOKUP(VLOOKUP($A110, 'E4 TB Allocation Details'!$A$18:$L$217, MATCH("Customer ID", 'E4 TB Allocation Details'!$A$18:$L$18, 0),FALSE), 'E2 Allocators'!$B$15:$W$361, MATCH('O5 Details by Class &amp; Accounts'!AJ$18, 'E2 Allocators'!$B$15:$W$15, 0),FALSE)*$G110), 0, VLOOKUP(VLOOKUP($A110, 'E4 TB Allocation Details'!$A$18:$L$217, MATCH("Customer ID", 'E4 TB Allocation Details'!$A$18:$L$18, 0),FALSE), 'E2 Allocators'!$B$15:$W$361, MATCH('O5 Details by Class &amp; Accounts'!AJ$18, 'E2 Allocators'!$B$15:$W$15, 0),FALSE)*$G110)</f>
        <v>0</v>
      </c>
      <c r="AK110" s="1334">
        <f>IF(ISERROR(VLOOKUP(VLOOKUP($A110, 'E4 TB Allocation Details'!$A$18:$L$217, MATCH("Customer ID", 'E4 TB Allocation Details'!$A$18:$L$18, 0),FALSE), 'E2 Allocators'!$B$15:$W$361, MATCH('O5 Details by Class &amp; Accounts'!AK$18, 'E2 Allocators'!$B$15:$W$15, 0),FALSE)*$G110), 0, VLOOKUP(VLOOKUP($A110, 'E4 TB Allocation Details'!$A$18:$L$217, MATCH("Customer ID", 'E4 TB Allocation Details'!$A$18:$L$18, 0),FALSE), 'E2 Allocators'!$B$15:$W$361, MATCH('O5 Details by Class &amp; Accounts'!AK$18, 'E2 Allocators'!$B$15:$W$15, 0),FALSE)*$G110)</f>
        <v>0</v>
      </c>
      <c r="AL110" s="1334">
        <f>IF(ISERROR(VLOOKUP(VLOOKUP($A110, 'E4 TB Allocation Details'!$A$18:$L$217, MATCH("Customer ID", 'E4 TB Allocation Details'!$A$18:$L$18, 0),FALSE), 'E2 Allocators'!$B$15:$W$361, MATCH('O5 Details by Class &amp; Accounts'!AL$18, 'E2 Allocators'!$B$15:$W$15, 0),FALSE)*$G110), 0, VLOOKUP(VLOOKUP($A110, 'E4 TB Allocation Details'!$A$18:$L$217, MATCH("Customer ID", 'E4 TB Allocation Details'!$A$18:$L$18, 0),FALSE), 'E2 Allocators'!$B$15:$W$361, MATCH('O5 Details by Class &amp; Accounts'!AL$18, 'E2 Allocators'!$B$15:$W$15, 0),FALSE)*$G110)</f>
        <v>0</v>
      </c>
      <c r="AM110" s="1334">
        <f>IF(ISERROR(VLOOKUP(VLOOKUP($A110, 'E4 TB Allocation Details'!$A$18:$L$217, MATCH("Customer ID", 'E4 TB Allocation Details'!$A$18:$L$18, 0),FALSE), 'E2 Allocators'!$B$15:$W$361, MATCH('O5 Details by Class &amp; Accounts'!AM$18, 'E2 Allocators'!$B$15:$W$15, 0),FALSE)*$G110), 0, VLOOKUP(VLOOKUP($A110, 'E4 TB Allocation Details'!$A$18:$L$217, MATCH("Customer ID", 'E4 TB Allocation Details'!$A$18:$L$18, 0),FALSE), 'E2 Allocators'!$B$15:$W$361, MATCH('O5 Details by Class &amp; Accounts'!AM$18, 'E2 Allocators'!$B$15:$W$15, 0),FALSE)*$G110)</f>
        <v>0</v>
      </c>
      <c r="AN110" s="1334">
        <f>IF(ISERROR(VLOOKUP(VLOOKUP($A110, 'E4 TB Allocation Details'!$A$18:$L$217, MATCH("Customer ID", 'E4 TB Allocation Details'!$A$18:$L$18, 0),FALSE), 'E2 Allocators'!$B$15:$W$361, MATCH('O5 Details by Class &amp; Accounts'!AN$18, 'E2 Allocators'!$B$15:$W$15, 0),FALSE)*$G110), 0, VLOOKUP(VLOOKUP($A110, 'E4 TB Allocation Details'!$A$18:$L$217, MATCH("Customer ID", 'E4 TB Allocation Details'!$A$18:$L$18, 0),FALSE), 'E2 Allocators'!$B$15:$W$361, MATCH('O5 Details by Class &amp; Accounts'!AN$18, 'E2 Allocators'!$B$15:$W$15, 0),FALSE)*$G110)</f>
        <v>0</v>
      </c>
      <c r="AO110" s="1334">
        <f>IF(ISERROR(VLOOKUP(VLOOKUP($A110, 'E4 TB Allocation Details'!$A$18:$L$217, MATCH("Customer ID", 'E4 TB Allocation Details'!$A$18:$L$18, 0),FALSE), 'E2 Allocators'!$B$15:$W$361, MATCH('O5 Details by Class &amp; Accounts'!AO$18, 'E2 Allocators'!$B$15:$W$15, 0),FALSE)*$G110), 0, VLOOKUP(VLOOKUP($A110, 'E4 TB Allocation Details'!$A$18:$L$217, MATCH("Customer ID", 'E4 TB Allocation Details'!$A$18:$L$18, 0),FALSE), 'E2 Allocators'!$B$15:$W$361, MATCH('O5 Details by Class &amp; Accounts'!AO$18, 'E2 Allocators'!$B$15:$W$15, 0),FALSE)*$G110)</f>
        <v>0</v>
      </c>
      <c r="AP110" s="1334">
        <f>IF(ISERROR(VLOOKUP(VLOOKUP($A110, 'E4 TB Allocation Details'!$A$18:$L$217, MATCH("Customer ID", 'E4 TB Allocation Details'!$A$18:$L$18, 0),FALSE), 'E2 Allocators'!$B$15:$W$361, MATCH('O5 Details by Class &amp; Accounts'!AP$18, 'E2 Allocators'!$B$15:$W$15, 0),FALSE)*$G110), 0, VLOOKUP(VLOOKUP($A110, 'E4 TB Allocation Details'!$A$18:$L$217, MATCH("Customer ID", 'E4 TB Allocation Details'!$A$18:$L$18, 0),FALSE), 'E2 Allocators'!$B$15:$W$361, MATCH('O5 Details by Class &amp; Accounts'!AP$18, 'E2 Allocators'!$B$15:$W$15, 0),FALSE)*$G110)</f>
        <v>0</v>
      </c>
      <c r="AQ110" s="1334">
        <f>IF(ISERROR(VLOOKUP(VLOOKUP($A110, 'E4 TB Allocation Details'!$A$18:$L$217, MATCH("Customer ID", 'E4 TB Allocation Details'!$A$18:$L$18, 0),FALSE), 'E2 Allocators'!$B$15:$W$361, MATCH('O5 Details by Class &amp; Accounts'!AQ$18, 'E2 Allocators'!$B$15:$W$15, 0),FALSE)*$G110), 0, VLOOKUP(VLOOKUP($A110, 'E4 TB Allocation Details'!$A$18:$L$217, MATCH("Customer ID", 'E4 TB Allocation Details'!$A$18:$L$18, 0),FALSE), 'E2 Allocators'!$B$15:$W$361, MATCH('O5 Details by Class &amp; Accounts'!AQ$18, 'E2 Allocators'!$B$15:$W$15, 0),FALSE)*$G110)</f>
        <v>0</v>
      </c>
      <c r="AR110" s="1334">
        <f>IF(ISERROR(VLOOKUP(VLOOKUP($A110, 'E4 TB Allocation Details'!$A$18:$L$217, MATCH("Customer ID", 'E4 TB Allocation Details'!$A$18:$L$18, 0),FALSE), 'E2 Allocators'!$B$15:$W$361, MATCH('O5 Details by Class &amp; Accounts'!AR$18, 'E2 Allocators'!$B$15:$W$15, 0),FALSE)*$G110), 0, VLOOKUP(VLOOKUP($A110, 'E4 TB Allocation Details'!$A$18:$L$217, MATCH("Customer ID", 'E4 TB Allocation Details'!$A$18:$L$18, 0),FALSE), 'E2 Allocators'!$B$15:$W$361, MATCH('O5 Details by Class &amp; Accounts'!AR$18, 'E2 Allocators'!$B$15:$W$15, 0),FALSE)*$G110)</f>
        <v>0</v>
      </c>
      <c r="AS110" s="1334">
        <f>IF(ISERROR(VLOOKUP(VLOOKUP($A110, 'E4 TB Allocation Details'!$A$18:$L$217, MATCH("Customer ID", 'E4 TB Allocation Details'!$A$18:$L$18, 0),FALSE), 'E2 Allocators'!$B$15:$W$361, MATCH('O5 Details by Class &amp; Accounts'!AS$18, 'E2 Allocators'!$B$15:$W$15, 0),FALSE)*$G110), 0, VLOOKUP(VLOOKUP($A110, 'E4 TB Allocation Details'!$A$18:$L$217, MATCH("Customer ID", 'E4 TB Allocation Details'!$A$18:$L$18, 0),FALSE), 'E2 Allocators'!$B$15:$W$361, MATCH('O5 Details by Class &amp; Accounts'!AS$18, 'E2 Allocators'!$B$15:$W$15, 0),FALSE)*$G110)</f>
        <v>0</v>
      </c>
      <c r="AT110" s="1334">
        <f>IF(ISERROR(VLOOKUP(VLOOKUP($A110, 'E4 TB Allocation Details'!$A$18:$L$217, MATCH("Customer ID", 'E4 TB Allocation Details'!$A$18:$L$18, 0),FALSE), 'E2 Allocators'!$B$15:$W$361, MATCH('O5 Details by Class &amp; Accounts'!AT$18, 'E2 Allocators'!$B$15:$W$15, 0),FALSE)*$G110), 0, VLOOKUP(VLOOKUP($A110, 'E4 TB Allocation Details'!$A$18:$L$217, MATCH("Customer ID", 'E4 TB Allocation Details'!$A$18:$L$18, 0),FALSE), 'E2 Allocators'!$B$15:$W$361, MATCH('O5 Details by Class &amp; Accounts'!AT$18, 'E2 Allocators'!$B$15:$W$15, 0),FALSE)*$G110)</f>
        <v>0</v>
      </c>
      <c r="AU110" s="1334">
        <f>IF(ISERROR(VLOOKUP(VLOOKUP($A110, 'E4 TB Allocation Details'!$A$18:$L$217, MATCH("Customer ID", 'E4 TB Allocation Details'!$A$18:$L$18, 0),FALSE), 'E2 Allocators'!$B$15:$W$361, MATCH('O5 Details by Class &amp; Accounts'!AU$18, 'E2 Allocators'!$B$15:$W$15, 0),FALSE)*$G110), 0, VLOOKUP(VLOOKUP($A110, 'E4 TB Allocation Details'!$A$18:$L$217, MATCH("Customer ID", 'E4 TB Allocation Details'!$A$18:$L$18, 0),FALSE), 'E2 Allocators'!$B$15:$W$361, MATCH('O5 Details by Class &amp; Accounts'!AU$18, 'E2 Allocators'!$B$15:$W$15, 0),FALSE)*$G110)</f>
        <v>0</v>
      </c>
      <c r="AV110" s="1334">
        <f>IF(ISERROR(VLOOKUP(VLOOKUP($A110, 'E4 TB Allocation Details'!$A$18:$L$217, MATCH("Customer ID", 'E4 TB Allocation Details'!$A$18:$L$18, 0),FALSE), 'E2 Allocators'!$B$15:$W$361, MATCH('O5 Details by Class &amp; Accounts'!AV$18, 'E2 Allocators'!$B$15:$W$15, 0),FALSE)*$G110), 0, VLOOKUP(VLOOKUP($A110, 'E4 TB Allocation Details'!$A$18:$L$217, MATCH("Customer ID", 'E4 TB Allocation Details'!$A$18:$L$18, 0),FALSE), 'E2 Allocators'!$B$15:$W$361, MATCH('O5 Details by Class &amp; Accounts'!AV$18, 'E2 Allocators'!$B$15:$W$15, 0),FALSE)*$G110)</f>
        <v>0</v>
      </c>
      <c r="AW110" s="1334">
        <f>IF(ISERROR(VLOOKUP(VLOOKUP($A110, 'E4 TB Allocation Details'!$A$18:$L$217, MATCH("Customer ID", 'E4 TB Allocation Details'!$A$18:$L$18, 0),FALSE), 'E2 Allocators'!$B$15:$W$361, MATCH('O5 Details by Class &amp; Accounts'!AW$18, 'E2 Allocators'!$B$15:$W$15, 0),FALSE)*$G110), 0, VLOOKUP(VLOOKUP($A110, 'E4 TB Allocation Details'!$A$18:$L$217, MATCH("Customer ID", 'E4 TB Allocation Details'!$A$18:$L$18, 0),FALSE), 'E2 Allocators'!$B$15:$W$361, MATCH('O5 Details by Class &amp; Accounts'!AW$18, 'E2 Allocators'!$B$15:$W$15, 0),FALSE)*$G110)</f>
        <v>0</v>
      </c>
      <c r="AX110" s="1334">
        <f t="shared" si="22"/>
        <v>0</v>
      </c>
      <c r="AY110" s="1334">
        <f>IF(ISERROR(VLOOKUP(VLOOKUP($A110, 'E4 TB Allocation Details'!$A$18:$L$217, MATCH("Misc ID", 'E4 TB Allocation Details'!$A$18:$L$18, 0),FALSE), 'E2 Allocators'!$B$15:$W$361, MATCH('O5 Details by Class &amp; Accounts'!AY$18, 'E2 Allocators'!$B$15:$W$15, 0),FALSE)*$E110), 0, VLOOKUP(VLOOKUP($A110, 'E4 TB Allocation Details'!$A$18:$L$217, MATCH("Misc ID", 'E4 TB Allocation Details'!$A$18:$L$18, 0),FALSE), 'E2 Allocators'!$B$15:$W$361, MATCH('O5 Details by Class &amp; Accounts'!AY$18, 'E2 Allocators'!$B$15:$W$15, 0),FALSE)*$E110)</f>
        <v>0</v>
      </c>
      <c r="AZ110" s="1334">
        <f>IF(ISERROR(VLOOKUP(VLOOKUP($A110, 'E4 TB Allocation Details'!$A$18:$L$217, MATCH("Misc ID", 'E4 TB Allocation Details'!$A$18:$L$18, 0),FALSE), 'E2 Allocators'!$B$15:$W$361, MATCH('O5 Details by Class &amp; Accounts'!AZ$18, 'E2 Allocators'!$B$15:$W$15, 0),FALSE)*$E110), 0, VLOOKUP(VLOOKUP($A110, 'E4 TB Allocation Details'!$A$18:$L$217, MATCH("Misc ID", 'E4 TB Allocation Details'!$A$18:$L$18, 0),FALSE), 'E2 Allocators'!$B$15:$W$361, MATCH('O5 Details by Class &amp; Accounts'!AZ$18, 'E2 Allocators'!$B$15:$W$15, 0),FALSE)*$E110)</f>
        <v>0</v>
      </c>
      <c r="BA110" s="1334">
        <f>IF(ISERROR(VLOOKUP(VLOOKUP($A110, 'E4 TB Allocation Details'!$A$18:$L$217, MATCH("Misc ID", 'E4 TB Allocation Details'!$A$18:$L$18, 0),FALSE), 'E2 Allocators'!$B$15:$W$361, MATCH('O5 Details by Class &amp; Accounts'!BA$18, 'E2 Allocators'!$B$15:$W$15, 0),FALSE)*$E110), 0, VLOOKUP(VLOOKUP($A110, 'E4 TB Allocation Details'!$A$18:$L$217, MATCH("Misc ID", 'E4 TB Allocation Details'!$A$18:$L$18, 0),FALSE), 'E2 Allocators'!$B$15:$W$361, MATCH('O5 Details by Class &amp; Accounts'!BA$18, 'E2 Allocators'!$B$15:$W$15, 0),FALSE)*$E110)</f>
        <v>0</v>
      </c>
      <c r="BB110" s="1334">
        <f>IF(ISERROR(VLOOKUP(VLOOKUP($A110, 'E4 TB Allocation Details'!$A$18:$L$217, MATCH("Misc ID", 'E4 TB Allocation Details'!$A$18:$L$18, 0),FALSE), 'E2 Allocators'!$B$15:$W$361, MATCH('O5 Details by Class &amp; Accounts'!BB$18, 'E2 Allocators'!$B$15:$W$15, 0),FALSE)*$E110), 0, VLOOKUP(VLOOKUP($A110, 'E4 TB Allocation Details'!$A$18:$L$217, MATCH("Misc ID", 'E4 TB Allocation Details'!$A$18:$L$18, 0),FALSE), 'E2 Allocators'!$B$15:$W$361, MATCH('O5 Details by Class &amp; Accounts'!BB$18, 'E2 Allocators'!$B$15:$W$15, 0),FALSE)*$E110)</f>
        <v>0</v>
      </c>
      <c r="BC110" s="1334">
        <f>IF(ISERROR(VLOOKUP(VLOOKUP($A110, 'E4 TB Allocation Details'!$A$18:$L$217, MATCH("Misc ID", 'E4 TB Allocation Details'!$A$18:$L$18, 0),FALSE), 'E2 Allocators'!$B$15:$W$361, MATCH('O5 Details by Class &amp; Accounts'!BC$18, 'E2 Allocators'!$B$15:$W$15, 0),FALSE)*$E110), 0, VLOOKUP(VLOOKUP($A110, 'E4 TB Allocation Details'!$A$18:$L$217, MATCH("Misc ID", 'E4 TB Allocation Details'!$A$18:$L$18, 0),FALSE), 'E2 Allocators'!$B$15:$W$361, MATCH('O5 Details by Class &amp; Accounts'!BC$18, 'E2 Allocators'!$B$15:$W$15, 0),FALSE)*$E110)</f>
        <v>0</v>
      </c>
      <c r="BD110" s="1334">
        <f>IF(ISERROR(VLOOKUP(VLOOKUP($A110, 'E4 TB Allocation Details'!$A$18:$L$217, MATCH("Misc ID", 'E4 TB Allocation Details'!$A$18:$L$18, 0),FALSE), 'E2 Allocators'!$B$15:$W$361, MATCH('O5 Details by Class &amp; Accounts'!BD$18, 'E2 Allocators'!$B$15:$W$15, 0),FALSE)*$E110), 0, VLOOKUP(VLOOKUP($A110, 'E4 TB Allocation Details'!$A$18:$L$217, MATCH("Misc ID", 'E4 TB Allocation Details'!$A$18:$L$18, 0),FALSE), 'E2 Allocators'!$B$15:$W$361, MATCH('O5 Details by Class &amp; Accounts'!BD$18, 'E2 Allocators'!$B$15:$W$15, 0),FALSE)*$E110)</f>
        <v>0</v>
      </c>
      <c r="BE110" s="1334">
        <f>IF(ISERROR(VLOOKUP(VLOOKUP($A110, 'E4 TB Allocation Details'!$A$18:$L$217, MATCH("Misc ID", 'E4 TB Allocation Details'!$A$18:$L$18, 0),FALSE), 'E2 Allocators'!$B$15:$W$361, MATCH('O5 Details by Class &amp; Accounts'!BE$18, 'E2 Allocators'!$B$15:$W$15, 0),FALSE)*$E110), 0, VLOOKUP(VLOOKUP($A110, 'E4 TB Allocation Details'!$A$18:$L$217, MATCH("Misc ID", 'E4 TB Allocation Details'!$A$18:$L$18, 0),FALSE), 'E2 Allocators'!$B$15:$W$361, MATCH('O5 Details by Class &amp; Accounts'!BE$18, 'E2 Allocators'!$B$15:$W$15, 0),FALSE)*$E110)</f>
        <v>0</v>
      </c>
      <c r="BF110" s="1334">
        <f>IF(ISERROR(VLOOKUP(VLOOKUP($A110, 'E4 TB Allocation Details'!$A$18:$L$217, MATCH("Misc ID", 'E4 TB Allocation Details'!$A$18:$L$18, 0),FALSE), 'E2 Allocators'!$B$15:$W$361, MATCH('O5 Details by Class &amp; Accounts'!BF$18, 'E2 Allocators'!$B$15:$W$15, 0),FALSE)*$E110), 0, VLOOKUP(VLOOKUP($A110, 'E4 TB Allocation Details'!$A$18:$L$217, MATCH("Misc ID", 'E4 TB Allocation Details'!$A$18:$L$18, 0),FALSE), 'E2 Allocators'!$B$15:$W$361, MATCH('O5 Details by Class &amp; Accounts'!BF$18, 'E2 Allocators'!$B$15:$W$15, 0),FALSE)*$E110)</f>
        <v>0</v>
      </c>
      <c r="BG110" s="1334">
        <f>IF(ISERROR(VLOOKUP(VLOOKUP($A110, 'E4 TB Allocation Details'!$A$18:$L$217, MATCH("Misc ID", 'E4 TB Allocation Details'!$A$18:$L$18, 0),FALSE), 'E2 Allocators'!$B$15:$W$361, MATCH('O5 Details by Class &amp; Accounts'!BG$18, 'E2 Allocators'!$B$15:$W$15, 0),FALSE)*$E110), 0, VLOOKUP(VLOOKUP($A110, 'E4 TB Allocation Details'!$A$18:$L$217, MATCH("Misc ID", 'E4 TB Allocation Details'!$A$18:$L$18, 0),FALSE), 'E2 Allocators'!$B$15:$W$361, MATCH('O5 Details by Class &amp; Accounts'!BG$18, 'E2 Allocators'!$B$15:$W$15, 0),FALSE)*$E110)</f>
        <v>0</v>
      </c>
      <c r="BH110" s="1334">
        <f>IF(ISERROR(VLOOKUP(VLOOKUP($A110, 'E4 TB Allocation Details'!$A$18:$L$217, MATCH("Misc ID", 'E4 TB Allocation Details'!$A$18:$L$18, 0),FALSE), 'E2 Allocators'!$B$15:$W$361, MATCH('O5 Details by Class &amp; Accounts'!BH$18, 'E2 Allocators'!$B$15:$W$15, 0),FALSE)*$E110), 0, VLOOKUP(VLOOKUP($A110, 'E4 TB Allocation Details'!$A$18:$L$217, MATCH("Misc ID", 'E4 TB Allocation Details'!$A$18:$L$18, 0),FALSE), 'E2 Allocators'!$B$15:$W$361, MATCH('O5 Details by Class &amp; Accounts'!BH$18, 'E2 Allocators'!$B$15:$W$15, 0),FALSE)*$E110)</f>
        <v>0</v>
      </c>
      <c r="BI110" s="1334">
        <f>IF(ISERROR(VLOOKUP(VLOOKUP($A110, 'E4 TB Allocation Details'!$A$18:$L$217, MATCH("Misc ID", 'E4 TB Allocation Details'!$A$18:$L$18, 0),FALSE), 'E2 Allocators'!$B$15:$W$361, MATCH('O5 Details by Class &amp; Accounts'!BI$18, 'E2 Allocators'!$B$15:$W$15, 0),FALSE)*$E110), 0, VLOOKUP(VLOOKUP($A110, 'E4 TB Allocation Details'!$A$18:$L$217, MATCH("Misc ID", 'E4 TB Allocation Details'!$A$18:$L$18, 0),FALSE), 'E2 Allocators'!$B$15:$W$361, MATCH('O5 Details by Class &amp; Accounts'!BI$18, 'E2 Allocators'!$B$15:$W$15, 0),FALSE)*$E110)</f>
        <v>0</v>
      </c>
      <c r="BJ110" s="1334">
        <f>IF(ISERROR(VLOOKUP(VLOOKUP($A110, 'E4 TB Allocation Details'!$A$18:$L$217, MATCH("Misc ID", 'E4 TB Allocation Details'!$A$18:$L$18, 0),FALSE), 'E2 Allocators'!$B$15:$W$361, MATCH('O5 Details by Class &amp; Accounts'!BJ$18, 'E2 Allocators'!$B$15:$W$15, 0),FALSE)*$E110), 0, VLOOKUP(VLOOKUP($A110, 'E4 TB Allocation Details'!$A$18:$L$217, MATCH("Misc ID", 'E4 TB Allocation Details'!$A$18:$L$18, 0),FALSE), 'E2 Allocators'!$B$15:$W$361, MATCH('O5 Details by Class &amp; Accounts'!BJ$18, 'E2 Allocators'!$B$15:$W$15, 0),FALSE)*$E110)</f>
        <v>0</v>
      </c>
      <c r="BK110" s="1334">
        <f>IF(ISERROR(VLOOKUP(VLOOKUP($A110, 'E4 TB Allocation Details'!$A$18:$L$217, MATCH("Misc ID", 'E4 TB Allocation Details'!$A$18:$L$18, 0),FALSE), 'E2 Allocators'!$B$15:$W$361, MATCH('O5 Details by Class &amp; Accounts'!BK$18, 'E2 Allocators'!$B$15:$W$15, 0),FALSE)*$E110), 0, VLOOKUP(VLOOKUP($A110, 'E4 TB Allocation Details'!$A$18:$L$217, MATCH("Misc ID", 'E4 TB Allocation Details'!$A$18:$L$18, 0),FALSE), 'E2 Allocators'!$B$15:$W$361, MATCH('O5 Details by Class &amp; Accounts'!BK$18, 'E2 Allocators'!$B$15:$W$15, 0),FALSE)*$E110)</f>
        <v>0</v>
      </c>
      <c r="BL110" s="1334">
        <f>IF(ISERROR(VLOOKUP(VLOOKUP($A110, 'E4 TB Allocation Details'!$A$18:$L$217, MATCH("Misc ID", 'E4 TB Allocation Details'!$A$18:$L$18, 0),FALSE), 'E2 Allocators'!$B$15:$W$361, MATCH('O5 Details by Class &amp; Accounts'!BL$18, 'E2 Allocators'!$B$15:$W$15, 0),FALSE)*$E110), 0, VLOOKUP(VLOOKUP($A110, 'E4 TB Allocation Details'!$A$18:$L$217, MATCH("Misc ID", 'E4 TB Allocation Details'!$A$18:$L$18, 0),FALSE), 'E2 Allocators'!$B$15:$W$361, MATCH('O5 Details by Class &amp; Accounts'!BL$18, 'E2 Allocators'!$B$15:$W$15, 0),FALSE)*$E110)</f>
        <v>0</v>
      </c>
      <c r="BM110" s="1334">
        <f>IF(ISERROR(VLOOKUP(VLOOKUP($A110, 'E4 TB Allocation Details'!$A$18:$L$217, MATCH("Misc ID", 'E4 TB Allocation Details'!$A$18:$L$18, 0),FALSE), 'E2 Allocators'!$B$15:$W$361, MATCH('O5 Details by Class &amp; Accounts'!BM$18, 'E2 Allocators'!$B$15:$W$15, 0),FALSE)*$E110), 0, VLOOKUP(VLOOKUP($A110, 'E4 TB Allocation Details'!$A$18:$L$217, MATCH("Misc ID", 'E4 TB Allocation Details'!$A$18:$L$18, 0),FALSE), 'E2 Allocators'!$B$15:$W$361, MATCH('O5 Details by Class &amp; Accounts'!BM$18, 'E2 Allocators'!$B$15:$W$15, 0),FALSE)*$E110)</f>
        <v>0</v>
      </c>
      <c r="BN110" s="1334">
        <f>IF(ISERROR(VLOOKUP(VLOOKUP($A110, 'E4 TB Allocation Details'!$A$18:$L$217, MATCH("Misc ID", 'E4 TB Allocation Details'!$A$18:$L$18, 0),FALSE), 'E2 Allocators'!$B$15:$W$361, MATCH('O5 Details by Class &amp; Accounts'!BN$18, 'E2 Allocators'!$B$15:$W$15, 0),FALSE)*$E110), 0, VLOOKUP(VLOOKUP($A110, 'E4 TB Allocation Details'!$A$18:$L$217, MATCH("Misc ID", 'E4 TB Allocation Details'!$A$18:$L$18, 0),FALSE), 'E2 Allocators'!$B$15:$W$361, MATCH('O5 Details by Class &amp; Accounts'!BN$18, 'E2 Allocators'!$B$15:$W$15, 0),FALSE)*$E110)</f>
        <v>0</v>
      </c>
      <c r="BO110" s="1334">
        <f>IF(ISERROR(VLOOKUP(VLOOKUP($A110, 'E4 TB Allocation Details'!$A$18:$L$217, MATCH("Misc ID", 'E4 TB Allocation Details'!$A$18:$L$18, 0),FALSE), 'E2 Allocators'!$B$15:$W$361, MATCH('O5 Details by Class &amp; Accounts'!BO$18, 'E2 Allocators'!$B$15:$W$15, 0),FALSE)*$E110), 0, VLOOKUP(VLOOKUP($A110, 'E4 TB Allocation Details'!$A$18:$L$217, MATCH("Misc ID", 'E4 TB Allocation Details'!$A$18:$L$18, 0),FALSE), 'E2 Allocators'!$B$15:$W$361, MATCH('O5 Details by Class &amp; Accounts'!BO$18, 'E2 Allocators'!$B$15:$W$15, 0),FALSE)*$E110)</f>
        <v>0</v>
      </c>
      <c r="BP110" s="1334">
        <f>IF(ISERROR(VLOOKUP(VLOOKUP($A110, 'E4 TB Allocation Details'!$A$18:$L$217, MATCH("Misc ID", 'E4 TB Allocation Details'!$A$18:$L$18, 0),FALSE), 'E2 Allocators'!$B$15:$W$361, MATCH('O5 Details by Class &amp; Accounts'!BP$18, 'E2 Allocators'!$B$15:$W$15, 0),FALSE)*$E110), 0, VLOOKUP(VLOOKUP($A110, 'E4 TB Allocation Details'!$A$18:$L$217, MATCH("Misc ID", 'E4 TB Allocation Details'!$A$18:$L$18, 0),FALSE), 'E2 Allocators'!$B$15:$W$361, MATCH('O5 Details by Class &amp; Accounts'!BP$18, 'E2 Allocators'!$B$15:$W$15, 0),FALSE)*$E110)</f>
        <v>0</v>
      </c>
      <c r="BQ110" s="1334">
        <f>IF(ISERROR(VLOOKUP(VLOOKUP($A110, 'E4 TB Allocation Details'!$A$18:$L$217, MATCH("Misc ID", 'E4 TB Allocation Details'!$A$18:$L$18, 0),FALSE), 'E2 Allocators'!$B$15:$W$361, MATCH('O5 Details by Class &amp; Accounts'!BQ$18, 'E2 Allocators'!$B$15:$W$15, 0),FALSE)*$E110), 0, VLOOKUP(VLOOKUP($A110, 'E4 TB Allocation Details'!$A$18:$L$217, MATCH("Misc ID", 'E4 TB Allocation Details'!$A$18:$L$18, 0),FALSE), 'E2 Allocators'!$B$15:$W$361, MATCH('O5 Details by Class &amp; Accounts'!BQ$18, 'E2 Allocators'!$B$15:$W$15, 0),FALSE)*$E110)</f>
        <v>0</v>
      </c>
      <c r="BR110" s="1334">
        <f>IF(ISERROR(VLOOKUP(VLOOKUP($A110, 'E4 TB Allocation Details'!$A$18:$L$217, MATCH("Misc ID", 'E4 TB Allocation Details'!$A$18:$L$18, 0),FALSE), 'E2 Allocators'!$B$15:$W$361, MATCH('O5 Details by Class &amp; Accounts'!BR$18, 'E2 Allocators'!$B$15:$W$15, 0),FALSE)*$E110), 0, VLOOKUP(VLOOKUP($A110, 'E4 TB Allocation Details'!$A$18:$L$217, MATCH("Misc ID", 'E4 TB Allocation Details'!$A$18:$L$18, 0),FALSE), 'E2 Allocators'!$B$15:$W$361, MATCH('O5 Details by Class &amp; Accounts'!BR$18, 'E2 Allocators'!$B$15:$W$15, 0),FALSE)*$E110)</f>
        <v>0</v>
      </c>
      <c r="BS110" s="1334">
        <f t="shared" si="23"/>
        <v>0</v>
      </c>
      <c r="BT110" s="1334">
        <f>IF(ISERROR(VLOOKUP(VLOOKUP($A110, 'E4 TB Allocation Details'!$A$18:$L$217, MATCH("A &amp; G ID", 'E4 TB Allocation Details'!$A$18:$L$18, 0),FALSE), 'E2 Allocators'!$B$15:$W$361, MATCH('O5 Details by Class &amp; Accounts'!BT$18, 'E2 Allocators'!$B$15:$W$15, 0),FALSE)*$E110), 0, VLOOKUP(VLOOKUP($A110, 'E4 TB Allocation Details'!$A$18:$L$217, MATCH("A &amp; G ID", 'E4 TB Allocation Details'!$A$18:$L$18, 0),FALSE), 'E2 Allocators'!$B$15:$W$361, MATCH('O5 Details by Class &amp; Accounts'!BT$18, 'E2 Allocators'!$B$15:$W$15, 0),FALSE)*$E110)</f>
        <v>0</v>
      </c>
      <c r="BU110" s="1334">
        <f>IF(ISERROR(VLOOKUP(VLOOKUP($A110, 'E4 TB Allocation Details'!$A$18:$L$217, MATCH("A &amp; G ID", 'E4 TB Allocation Details'!$A$18:$L$18, 0),FALSE), 'E2 Allocators'!$B$15:$W$361, MATCH('O5 Details by Class &amp; Accounts'!BU$18, 'E2 Allocators'!$B$15:$W$15, 0),FALSE)*$E110), 0, VLOOKUP(VLOOKUP($A110, 'E4 TB Allocation Details'!$A$18:$L$217, MATCH("A &amp; G ID", 'E4 TB Allocation Details'!$A$18:$L$18, 0),FALSE), 'E2 Allocators'!$B$15:$W$361, MATCH('O5 Details by Class &amp; Accounts'!BU$18, 'E2 Allocators'!$B$15:$W$15, 0),FALSE)*$E110)</f>
        <v>0</v>
      </c>
      <c r="BV110" s="1334">
        <f>IF(ISERROR(VLOOKUP(VLOOKUP($A110, 'E4 TB Allocation Details'!$A$18:$L$217, MATCH("A &amp; G ID", 'E4 TB Allocation Details'!$A$18:$L$18, 0),FALSE), 'E2 Allocators'!$B$15:$W$361, MATCH('O5 Details by Class &amp; Accounts'!BV$18, 'E2 Allocators'!$B$15:$W$15, 0),FALSE)*$E110), 0, VLOOKUP(VLOOKUP($A110, 'E4 TB Allocation Details'!$A$18:$L$217, MATCH("A &amp; G ID", 'E4 TB Allocation Details'!$A$18:$L$18, 0),FALSE), 'E2 Allocators'!$B$15:$W$361, MATCH('O5 Details by Class &amp; Accounts'!BV$18, 'E2 Allocators'!$B$15:$W$15, 0),FALSE)*$E110)</f>
        <v>0</v>
      </c>
      <c r="BW110" s="1334">
        <f>IF(ISERROR(VLOOKUP(VLOOKUP($A110, 'E4 TB Allocation Details'!$A$18:$L$217, MATCH("A &amp; G ID", 'E4 TB Allocation Details'!$A$18:$L$18, 0),FALSE), 'E2 Allocators'!$B$15:$W$361, MATCH('O5 Details by Class &amp; Accounts'!BW$18, 'E2 Allocators'!$B$15:$W$15, 0),FALSE)*$E110), 0, VLOOKUP(VLOOKUP($A110, 'E4 TB Allocation Details'!$A$18:$L$217, MATCH("A &amp; G ID", 'E4 TB Allocation Details'!$A$18:$L$18, 0),FALSE), 'E2 Allocators'!$B$15:$W$361, MATCH('O5 Details by Class &amp; Accounts'!BW$18, 'E2 Allocators'!$B$15:$W$15, 0),FALSE)*$E110)</f>
        <v>0</v>
      </c>
      <c r="BX110" s="1334">
        <f>IF(ISERROR(VLOOKUP(VLOOKUP($A110, 'E4 TB Allocation Details'!$A$18:$L$217, MATCH("A &amp; G ID", 'E4 TB Allocation Details'!$A$18:$L$18, 0),FALSE), 'E2 Allocators'!$B$15:$W$361, MATCH('O5 Details by Class &amp; Accounts'!BX$18, 'E2 Allocators'!$B$15:$W$15, 0),FALSE)*$E110), 0, VLOOKUP(VLOOKUP($A110, 'E4 TB Allocation Details'!$A$18:$L$217, MATCH("A &amp; G ID", 'E4 TB Allocation Details'!$A$18:$L$18, 0),FALSE), 'E2 Allocators'!$B$15:$W$361, MATCH('O5 Details by Class &amp; Accounts'!BX$18, 'E2 Allocators'!$B$15:$W$15, 0),FALSE)*$E110)</f>
        <v>0</v>
      </c>
      <c r="BY110" s="1334">
        <f>IF(ISERROR(VLOOKUP(VLOOKUP($A110, 'E4 TB Allocation Details'!$A$18:$L$217, MATCH("A &amp; G ID", 'E4 TB Allocation Details'!$A$18:$L$18, 0),FALSE), 'E2 Allocators'!$B$15:$W$361, MATCH('O5 Details by Class &amp; Accounts'!BY$18, 'E2 Allocators'!$B$15:$W$15, 0),FALSE)*$E110), 0, VLOOKUP(VLOOKUP($A110, 'E4 TB Allocation Details'!$A$18:$L$217, MATCH("A &amp; G ID", 'E4 TB Allocation Details'!$A$18:$L$18, 0),FALSE), 'E2 Allocators'!$B$15:$W$361, MATCH('O5 Details by Class &amp; Accounts'!BY$18, 'E2 Allocators'!$B$15:$W$15, 0),FALSE)*$E110)</f>
        <v>0</v>
      </c>
      <c r="BZ110" s="1334">
        <f>IF(ISERROR(VLOOKUP(VLOOKUP($A110, 'E4 TB Allocation Details'!$A$18:$L$217, MATCH("A &amp; G ID", 'E4 TB Allocation Details'!$A$18:$L$18, 0),FALSE), 'E2 Allocators'!$B$15:$W$361, MATCH('O5 Details by Class &amp; Accounts'!BZ$18, 'E2 Allocators'!$B$15:$W$15, 0),FALSE)*$E110), 0, VLOOKUP(VLOOKUP($A110, 'E4 TB Allocation Details'!$A$18:$L$217, MATCH("A &amp; G ID", 'E4 TB Allocation Details'!$A$18:$L$18, 0),FALSE), 'E2 Allocators'!$B$15:$W$361, MATCH('O5 Details by Class &amp; Accounts'!BZ$18, 'E2 Allocators'!$B$15:$W$15, 0),FALSE)*$E110)</f>
        <v>0</v>
      </c>
      <c r="CA110" s="1334">
        <f>IF(ISERROR(VLOOKUP(VLOOKUP($A110, 'E4 TB Allocation Details'!$A$18:$L$217, MATCH("A &amp; G ID", 'E4 TB Allocation Details'!$A$18:$L$18, 0),FALSE), 'E2 Allocators'!$B$15:$W$361, MATCH('O5 Details by Class &amp; Accounts'!CA$18, 'E2 Allocators'!$B$15:$W$15, 0),FALSE)*$E110), 0, VLOOKUP(VLOOKUP($A110, 'E4 TB Allocation Details'!$A$18:$L$217, MATCH("A &amp; G ID", 'E4 TB Allocation Details'!$A$18:$L$18, 0),FALSE), 'E2 Allocators'!$B$15:$W$361, MATCH('O5 Details by Class &amp; Accounts'!CA$18, 'E2 Allocators'!$B$15:$W$15, 0),FALSE)*$E110)</f>
        <v>0</v>
      </c>
      <c r="CB110" s="1334">
        <f>IF(ISERROR(VLOOKUP(VLOOKUP($A110, 'E4 TB Allocation Details'!$A$18:$L$217, MATCH("A &amp; G ID", 'E4 TB Allocation Details'!$A$18:$L$18, 0),FALSE), 'E2 Allocators'!$B$15:$W$361, MATCH('O5 Details by Class &amp; Accounts'!CB$18, 'E2 Allocators'!$B$15:$W$15, 0),FALSE)*$E110), 0, VLOOKUP(VLOOKUP($A110, 'E4 TB Allocation Details'!$A$18:$L$217, MATCH("A &amp; G ID", 'E4 TB Allocation Details'!$A$18:$L$18, 0),FALSE), 'E2 Allocators'!$B$15:$W$361, MATCH('O5 Details by Class &amp; Accounts'!CB$18, 'E2 Allocators'!$B$15:$W$15, 0),FALSE)*$E110)</f>
        <v>0</v>
      </c>
      <c r="CC110" s="1334">
        <f>IF(ISERROR(VLOOKUP(VLOOKUP($A110, 'E4 TB Allocation Details'!$A$18:$L$217, MATCH("A &amp; G ID", 'E4 TB Allocation Details'!$A$18:$L$18, 0),FALSE), 'E2 Allocators'!$B$15:$W$361, MATCH('O5 Details by Class &amp; Accounts'!CC$18, 'E2 Allocators'!$B$15:$W$15, 0),FALSE)*$E110), 0, VLOOKUP(VLOOKUP($A110, 'E4 TB Allocation Details'!$A$18:$L$217, MATCH("A &amp; G ID", 'E4 TB Allocation Details'!$A$18:$L$18, 0),FALSE), 'E2 Allocators'!$B$15:$W$361, MATCH('O5 Details by Class &amp; Accounts'!CC$18, 'E2 Allocators'!$B$15:$W$15, 0),FALSE)*$E110)</f>
        <v>0</v>
      </c>
      <c r="CD110" s="1334">
        <f>IF(ISERROR(VLOOKUP(VLOOKUP($A110, 'E4 TB Allocation Details'!$A$18:$L$217, MATCH("A &amp; G ID", 'E4 TB Allocation Details'!$A$18:$L$18, 0),FALSE), 'E2 Allocators'!$B$15:$W$361, MATCH('O5 Details by Class &amp; Accounts'!CD$18, 'E2 Allocators'!$B$15:$W$15, 0),FALSE)*$E110), 0, VLOOKUP(VLOOKUP($A110, 'E4 TB Allocation Details'!$A$18:$L$217, MATCH("A &amp; G ID", 'E4 TB Allocation Details'!$A$18:$L$18, 0),FALSE), 'E2 Allocators'!$B$15:$W$361, MATCH('O5 Details by Class &amp; Accounts'!CD$18, 'E2 Allocators'!$B$15:$W$15, 0),FALSE)*$E110)</f>
        <v>0</v>
      </c>
      <c r="CE110" s="1334">
        <f>IF(ISERROR(VLOOKUP(VLOOKUP($A110, 'E4 TB Allocation Details'!$A$18:$L$217, MATCH("A &amp; G ID", 'E4 TB Allocation Details'!$A$18:$L$18, 0),FALSE), 'E2 Allocators'!$B$15:$W$361, MATCH('O5 Details by Class &amp; Accounts'!CE$18, 'E2 Allocators'!$B$15:$W$15, 0),FALSE)*$E110), 0, VLOOKUP(VLOOKUP($A110, 'E4 TB Allocation Details'!$A$18:$L$217, MATCH("A &amp; G ID", 'E4 TB Allocation Details'!$A$18:$L$18, 0),FALSE), 'E2 Allocators'!$B$15:$W$361, MATCH('O5 Details by Class &amp; Accounts'!CE$18, 'E2 Allocators'!$B$15:$W$15, 0),FALSE)*$E110)</f>
        <v>0</v>
      </c>
      <c r="CF110" s="1334">
        <f>IF(ISERROR(VLOOKUP(VLOOKUP($A110, 'E4 TB Allocation Details'!$A$18:$L$217, MATCH("A &amp; G ID", 'E4 TB Allocation Details'!$A$18:$L$18, 0),FALSE), 'E2 Allocators'!$B$15:$W$361, MATCH('O5 Details by Class &amp; Accounts'!CF$18, 'E2 Allocators'!$B$15:$W$15, 0),FALSE)*$E110), 0, VLOOKUP(VLOOKUP($A110, 'E4 TB Allocation Details'!$A$18:$L$217, MATCH("A &amp; G ID", 'E4 TB Allocation Details'!$A$18:$L$18, 0),FALSE), 'E2 Allocators'!$B$15:$W$361, MATCH('O5 Details by Class &amp; Accounts'!CF$18, 'E2 Allocators'!$B$15:$W$15, 0),FALSE)*$E110)</f>
        <v>0</v>
      </c>
      <c r="CG110" s="1334">
        <f>IF(ISERROR(VLOOKUP(VLOOKUP($A110, 'E4 TB Allocation Details'!$A$18:$L$217, MATCH("A &amp; G ID", 'E4 TB Allocation Details'!$A$18:$L$18, 0),FALSE), 'E2 Allocators'!$B$15:$W$361, MATCH('O5 Details by Class &amp; Accounts'!CG$18, 'E2 Allocators'!$B$15:$W$15, 0),FALSE)*$E110), 0, VLOOKUP(VLOOKUP($A110, 'E4 TB Allocation Details'!$A$18:$L$217, MATCH("A &amp; G ID", 'E4 TB Allocation Details'!$A$18:$L$18, 0),FALSE), 'E2 Allocators'!$B$15:$W$361, MATCH('O5 Details by Class &amp; Accounts'!CG$18, 'E2 Allocators'!$B$15:$W$15, 0),FALSE)*$E110)</f>
        <v>0</v>
      </c>
      <c r="CH110" s="1334">
        <f>IF(ISERROR(VLOOKUP(VLOOKUP($A110, 'E4 TB Allocation Details'!$A$18:$L$217, MATCH("A &amp; G ID", 'E4 TB Allocation Details'!$A$18:$L$18, 0),FALSE), 'E2 Allocators'!$B$15:$W$361, MATCH('O5 Details by Class &amp; Accounts'!CH$18, 'E2 Allocators'!$B$15:$W$15, 0),FALSE)*$E110), 0, VLOOKUP(VLOOKUP($A110, 'E4 TB Allocation Details'!$A$18:$L$217, MATCH("A &amp; G ID", 'E4 TB Allocation Details'!$A$18:$L$18, 0),FALSE), 'E2 Allocators'!$B$15:$W$361, MATCH('O5 Details by Class &amp; Accounts'!CH$18, 'E2 Allocators'!$B$15:$W$15, 0),FALSE)*$E110)</f>
        <v>0</v>
      </c>
      <c r="CI110" s="1334">
        <f>IF(ISERROR(VLOOKUP(VLOOKUP($A110, 'E4 TB Allocation Details'!$A$18:$L$217, MATCH("A &amp; G ID", 'E4 TB Allocation Details'!$A$18:$L$18, 0),FALSE), 'E2 Allocators'!$B$15:$W$361, MATCH('O5 Details by Class &amp; Accounts'!CI$18, 'E2 Allocators'!$B$15:$W$15, 0),FALSE)*$E110), 0, VLOOKUP(VLOOKUP($A110, 'E4 TB Allocation Details'!$A$18:$L$217, MATCH("A &amp; G ID", 'E4 TB Allocation Details'!$A$18:$L$18, 0),FALSE), 'E2 Allocators'!$B$15:$W$361, MATCH('O5 Details by Class &amp; Accounts'!CI$18, 'E2 Allocators'!$B$15:$W$15, 0),FALSE)*$E110)</f>
        <v>0</v>
      </c>
      <c r="CJ110" s="1334">
        <f>IF(ISERROR(VLOOKUP(VLOOKUP($A110, 'E4 TB Allocation Details'!$A$18:$L$217, MATCH("A &amp; G ID", 'E4 TB Allocation Details'!$A$18:$L$18, 0),FALSE), 'E2 Allocators'!$B$15:$W$361, MATCH('O5 Details by Class &amp; Accounts'!CJ$18, 'E2 Allocators'!$B$15:$W$15, 0),FALSE)*$E110), 0, VLOOKUP(VLOOKUP($A110, 'E4 TB Allocation Details'!$A$18:$L$217, MATCH("A &amp; G ID", 'E4 TB Allocation Details'!$A$18:$L$18, 0),FALSE), 'E2 Allocators'!$B$15:$W$361, MATCH('O5 Details by Class &amp; Accounts'!CJ$18, 'E2 Allocators'!$B$15:$W$15, 0),FALSE)*$E110)</f>
        <v>0</v>
      </c>
      <c r="CK110" s="1334">
        <f>IF(ISERROR(VLOOKUP(VLOOKUP($A110, 'E4 TB Allocation Details'!$A$18:$L$217, MATCH("A &amp; G ID", 'E4 TB Allocation Details'!$A$18:$L$18, 0),FALSE), 'E2 Allocators'!$B$15:$W$361, MATCH('O5 Details by Class &amp; Accounts'!CK$18, 'E2 Allocators'!$B$15:$W$15, 0),FALSE)*$E110), 0, VLOOKUP(VLOOKUP($A110, 'E4 TB Allocation Details'!$A$18:$L$217, MATCH("A &amp; G ID", 'E4 TB Allocation Details'!$A$18:$L$18, 0),FALSE), 'E2 Allocators'!$B$15:$W$361, MATCH('O5 Details by Class &amp; Accounts'!CK$18, 'E2 Allocators'!$B$15:$W$15, 0),FALSE)*$E110)</f>
        <v>0</v>
      </c>
      <c r="CL110" s="1334">
        <f>IF(ISERROR(VLOOKUP(VLOOKUP($A110, 'E4 TB Allocation Details'!$A$18:$L$217, MATCH("A &amp; G ID", 'E4 TB Allocation Details'!$A$18:$L$18, 0),FALSE), 'E2 Allocators'!$B$15:$W$361, MATCH('O5 Details by Class &amp; Accounts'!CL$18, 'E2 Allocators'!$B$15:$W$15, 0),FALSE)*$E110), 0, VLOOKUP(VLOOKUP($A110, 'E4 TB Allocation Details'!$A$18:$L$217, MATCH("A &amp; G ID", 'E4 TB Allocation Details'!$A$18:$L$18, 0),FALSE), 'E2 Allocators'!$B$15:$W$361, MATCH('O5 Details by Class &amp; Accounts'!CL$18, 'E2 Allocators'!$B$15:$W$15, 0),FALSE)*$E110)</f>
        <v>0</v>
      </c>
      <c r="CM110" s="1334">
        <f>IF(ISERROR(VLOOKUP(VLOOKUP($A110, 'E4 TB Allocation Details'!$A$18:$L$217, MATCH("A &amp; G ID", 'E4 TB Allocation Details'!$A$18:$L$18, 0),FALSE), 'E2 Allocators'!$B$15:$W$361, MATCH('O5 Details by Class &amp; Accounts'!CM$18, 'E2 Allocators'!$B$15:$W$15, 0),FALSE)*$E110), 0, VLOOKUP(VLOOKUP($A110, 'E4 TB Allocation Details'!$A$18:$L$217, MATCH("A &amp; G ID", 'E4 TB Allocation Details'!$A$18:$L$18, 0),FALSE), 'E2 Allocators'!$B$15:$W$361, MATCH('O5 Details by Class &amp; Accounts'!CM$18, 'E2 Allocators'!$B$15:$W$15, 0),FALSE)*$E110)</f>
        <v>0</v>
      </c>
      <c r="CN110" s="1334">
        <f t="shared" si="24"/>
        <v>0</v>
      </c>
      <c r="CO110" s="1670">
        <f t="shared" si="25"/>
        <v>0</v>
      </c>
      <c r="CQ110" s="1926" t="s">
        <v>1271</v>
      </c>
    </row>
    <row r="111" spans="1:95" s="64" customFormat="1" ht="25.5" x14ac:dyDescent="0.2">
      <c r="A111" s="1105">
        <v>4355</v>
      </c>
      <c r="B111" s="1106" t="s">
        <v>1027</v>
      </c>
      <c r="C111" s="1667">
        <f>IF(ISERROR(VLOOKUP($A111,'I3 TB Data'!$A$20:$H$465,MATCH('O5 Details by Class &amp; Accounts'!$C$18, 'I3 TB Data'!$A$20:$H$20,0),0)), 0, VLOOKUP($A111,'I3 TB Data'!$A$20:$H$465,MATCH('O5 Details by Class &amp; Accounts'!$C$18,'I3 TB Data'!$A$20:$H$20,0),0))</f>
        <v>0</v>
      </c>
      <c r="D111" s="1668"/>
      <c r="E111" s="1667">
        <f t="shared" si="17"/>
        <v>0</v>
      </c>
      <c r="F111" s="1669">
        <f>IF(ISERROR(VLOOKUP($A111, 'E1 Categorization'!A33:E123, MATCH("Customer Component", 'E1 Categorization'!$A$33:$E$33,0), 0)), 0, IF(VLOOKUP($A111, 'E1 Categorization'!A33:E123, MATCH("Customer Component", 'E1 Categorization'!$A$33:$E$33,0), 0)=0, 'O5 Details by Class &amp; Accounts'!$E111, IF(AND(VLOOKUP($A111, 'E1 Categorization'!A33:E123, MATCH("Customer Component", 'E1 Categorization'!$A$33:$E$33,0), 0) &gt;0, VLOOKUP($A111, 'E1 Categorization'!A33:E123, MATCH("Customer Component", 'E1 Categorization'!$A$33:$E$33,0), 0)&lt;1), 'O5 Details by Class &amp; Accounts'!$E111*(1-VLOOKUP($A111, 'E1 Categorization'!A33:E123, MATCH("Customer Component", 'E1 Categorization'!$A$33:$E$33,0), 0)), 0)))</f>
        <v>0</v>
      </c>
      <c r="G111" s="1669">
        <f>IF(ISERROR(VLOOKUP($A111, 'E1 Categorization'!A33:E123, MATCH("Customer Component", 'E1 Categorization'!$A$33:$E$33,0), 0)),0, IF(VLOOKUP($A111, 'E1 Categorization'!A33:E123, MATCH("Customer Component", 'E1 Categorization'!$A$33:$E$33,0), 0)=0, 0, IF(AND(VLOOKUP($A111, 'E1 Categorization'!A33:E123, MATCH("Customer Component", 'E1 Categorization'!$A$33:$E$33,0), 0) &gt;0, VLOOKUP($A111, 'E1 Categorization'!A33:E123, MATCH("Customer Component", 'E1 Categorization'!$A$33:$E$33,0), 0)&lt;1), 'O5 Details by Class &amp; Accounts'!$E111*(VLOOKUP($A111, 'E1 Categorization'!A33:E123, MATCH("Customer Component", 'E1 Categorization'!$A$33:$E$33,0), 0)), 'O5 Details by Class &amp; Accounts'!$E111)))</f>
        <v>0</v>
      </c>
      <c r="H111" s="1334">
        <f t="shared" si="20"/>
        <v>0</v>
      </c>
      <c r="I111" s="1334">
        <f>IF(ISERROR(VLOOKUP(VLOOKUP($A111, 'E4 TB Allocation Details'!$A$18:$L$217, MATCH("Demand ID", 'E4 TB Allocation Details'!$A$18:$L$18, 0),FALSE), 'E2 Allocators'!$B$15:$W$361, MATCH('O5 Details by Class &amp; Accounts'!I$18, 'E2 Allocators'!$B$15:$W$15, 0),FALSE)*$F111), 0, VLOOKUP(VLOOKUP($A111, 'E4 TB Allocation Details'!$A$18:$L$217, MATCH("Demand ID", 'E4 TB Allocation Details'!$A$18:$L$18, 0),FALSE), 'E2 Allocators'!$B$15:$W$361, MATCH('O5 Details by Class &amp; Accounts'!I$18, 'E2 Allocators'!$B$15:$W$15, 0),FALSE)*$F111)</f>
        <v>0</v>
      </c>
      <c r="J111" s="1334">
        <f>IF(ISERROR(VLOOKUP(VLOOKUP($A111, 'E4 TB Allocation Details'!$A$18:$L$217, MATCH("Demand ID", 'E4 TB Allocation Details'!$A$18:$L$18, 0),FALSE), 'E2 Allocators'!$B$15:$W$361, MATCH('O5 Details by Class &amp; Accounts'!J$18, 'E2 Allocators'!$B$15:$W$15, 0),FALSE)*$F111), 0, VLOOKUP(VLOOKUP($A111, 'E4 TB Allocation Details'!$A$18:$L$217, MATCH("Demand ID", 'E4 TB Allocation Details'!$A$18:$L$18, 0),FALSE), 'E2 Allocators'!$B$15:$W$361, MATCH('O5 Details by Class &amp; Accounts'!J$18, 'E2 Allocators'!$B$15:$W$15, 0),FALSE)*$F111)</f>
        <v>0</v>
      </c>
      <c r="K111" s="1334">
        <f>IF(ISERROR(VLOOKUP(VLOOKUP($A111, 'E4 TB Allocation Details'!$A$18:$L$217, MATCH("Demand ID", 'E4 TB Allocation Details'!$A$18:$L$18, 0),FALSE), 'E2 Allocators'!$B$15:$W$361, MATCH('O5 Details by Class &amp; Accounts'!K$18, 'E2 Allocators'!$B$15:$W$15, 0),FALSE)*$F111), 0, VLOOKUP(VLOOKUP($A111, 'E4 TB Allocation Details'!$A$18:$L$217, MATCH("Demand ID", 'E4 TB Allocation Details'!$A$18:$L$18, 0),FALSE), 'E2 Allocators'!$B$15:$W$361, MATCH('O5 Details by Class &amp; Accounts'!K$18, 'E2 Allocators'!$B$15:$W$15, 0),FALSE)*$F111)</f>
        <v>0</v>
      </c>
      <c r="L111" s="1334">
        <f>IF(ISERROR(VLOOKUP(VLOOKUP($A111, 'E4 TB Allocation Details'!$A$18:$L$217, MATCH("Demand ID", 'E4 TB Allocation Details'!$A$18:$L$18, 0),FALSE), 'E2 Allocators'!$B$15:$W$361, MATCH('O5 Details by Class &amp; Accounts'!L$18, 'E2 Allocators'!$B$15:$W$15, 0),FALSE)*$F111), 0, VLOOKUP(VLOOKUP($A111, 'E4 TB Allocation Details'!$A$18:$L$217, MATCH("Demand ID", 'E4 TB Allocation Details'!$A$18:$L$18, 0),FALSE), 'E2 Allocators'!$B$15:$W$361, MATCH('O5 Details by Class &amp; Accounts'!L$18, 'E2 Allocators'!$B$15:$W$15, 0),FALSE)*$F111)</f>
        <v>0</v>
      </c>
      <c r="M111" s="1334">
        <f>IF(ISERROR(VLOOKUP(VLOOKUP($A111, 'E4 TB Allocation Details'!$A$18:$L$217, MATCH("Demand ID", 'E4 TB Allocation Details'!$A$18:$L$18, 0),FALSE), 'E2 Allocators'!$B$15:$W$361, MATCH('O5 Details by Class &amp; Accounts'!M$18, 'E2 Allocators'!$B$15:$W$15, 0),FALSE)*$F111), 0, VLOOKUP(VLOOKUP($A111, 'E4 TB Allocation Details'!$A$18:$L$217, MATCH("Demand ID", 'E4 TB Allocation Details'!$A$18:$L$18, 0),FALSE), 'E2 Allocators'!$B$15:$W$361, MATCH('O5 Details by Class &amp; Accounts'!M$18, 'E2 Allocators'!$B$15:$W$15, 0),FALSE)*$F111)</f>
        <v>0</v>
      </c>
      <c r="N111" s="1334">
        <f>IF(ISERROR(VLOOKUP(VLOOKUP($A111, 'E4 TB Allocation Details'!$A$18:$L$217, MATCH("Demand ID", 'E4 TB Allocation Details'!$A$18:$L$18, 0),FALSE), 'E2 Allocators'!$B$15:$W$361, MATCH('O5 Details by Class &amp; Accounts'!N$18, 'E2 Allocators'!$B$15:$W$15, 0),FALSE)*$F111), 0, VLOOKUP(VLOOKUP($A111, 'E4 TB Allocation Details'!$A$18:$L$217, MATCH("Demand ID", 'E4 TB Allocation Details'!$A$18:$L$18, 0),FALSE), 'E2 Allocators'!$B$15:$W$361, MATCH('O5 Details by Class &amp; Accounts'!N$18, 'E2 Allocators'!$B$15:$W$15, 0),FALSE)*$F111)</f>
        <v>0</v>
      </c>
      <c r="O111" s="1334">
        <f>IF(ISERROR(VLOOKUP(VLOOKUP($A111, 'E4 TB Allocation Details'!$A$18:$L$217, MATCH("Demand ID", 'E4 TB Allocation Details'!$A$18:$L$18, 0),FALSE), 'E2 Allocators'!$B$15:$W$361, MATCH('O5 Details by Class &amp; Accounts'!O$18, 'E2 Allocators'!$B$15:$W$15, 0),FALSE)*$F111), 0, VLOOKUP(VLOOKUP($A111, 'E4 TB Allocation Details'!$A$18:$L$217, MATCH("Demand ID", 'E4 TB Allocation Details'!$A$18:$L$18, 0),FALSE), 'E2 Allocators'!$B$15:$W$361, MATCH('O5 Details by Class &amp; Accounts'!O$18, 'E2 Allocators'!$B$15:$W$15, 0),FALSE)*$F111)</f>
        <v>0</v>
      </c>
      <c r="P111" s="1334">
        <f>IF(ISERROR(VLOOKUP(VLOOKUP($A111, 'E4 TB Allocation Details'!$A$18:$L$217, MATCH("Demand ID", 'E4 TB Allocation Details'!$A$18:$L$18, 0),FALSE), 'E2 Allocators'!$B$15:$W$361, MATCH('O5 Details by Class &amp; Accounts'!P$18, 'E2 Allocators'!$B$15:$W$15, 0),FALSE)*$F111), 0, VLOOKUP(VLOOKUP($A111, 'E4 TB Allocation Details'!$A$18:$L$217, MATCH("Demand ID", 'E4 TB Allocation Details'!$A$18:$L$18, 0),FALSE), 'E2 Allocators'!$B$15:$W$361, MATCH('O5 Details by Class &amp; Accounts'!P$18, 'E2 Allocators'!$B$15:$W$15, 0),FALSE)*$F111)</f>
        <v>0</v>
      </c>
      <c r="Q111" s="1334">
        <f>IF(ISERROR(VLOOKUP(VLOOKUP($A111, 'E4 TB Allocation Details'!$A$18:$L$217, MATCH("Demand ID", 'E4 TB Allocation Details'!$A$18:$L$18, 0),FALSE), 'E2 Allocators'!$B$15:$W$361, MATCH('O5 Details by Class &amp; Accounts'!Q$18, 'E2 Allocators'!$B$15:$W$15, 0),FALSE)*$F111), 0, VLOOKUP(VLOOKUP($A111, 'E4 TB Allocation Details'!$A$18:$L$217, MATCH("Demand ID", 'E4 TB Allocation Details'!$A$18:$L$18, 0),FALSE), 'E2 Allocators'!$B$15:$W$361, MATCH('O5 Details by Class &amp; Accounts'!Q$18, 'E2 Allocators'!$B$15:$W$15, 0),FALSE)*$F111)</f>
        <v>0</v>
      </c>
      <c r="R111" s="1334">
        <f>IF(ISERROR(VLOOKUP(VLOOKUP($A111, 'E4 TB Allocation Details'!$A$18:$L$217, MATCH("Demand ID", 'E4 TB Allocation Details'!$A$18:$L$18, 0),FALSE), 'E2 Allocators'!$B$15:$W$361, MATCH('O5 Details by Class &amp; Accounts'!R$18, 'E2 Allocators'!$B$15:$W$15, 0),FALSE)*$F111), 0, VLOOKUP(VLOOKUP($A111, 'E4 TB Allocation Details'!$A$18:$L$217, MATCH("Demand ID", 'E4 TB Allocation Details'!$A$18:$L$18, 0),FALSE), 'E2 Allocators'!$B$15:$W$361, MATCH('O5 Details by Class &amp; Accounts'!R$18, 'E2 Allocators'!$B$15:$W$15, 0),FALSE)*$F111)</f>
        <v>0</v>
      </c>
      <c r="S111" s="1334">
        <f>IF(ISERROR(VLOOKUP(VLOOKUP($A111, 'E4 TB Allocation Details'!$A$18:$L$217, MATCH("Demand ID", 'E4 TB Allocation Details'!$A$18:$L$18, 0),FALSE), 'E2 Allocators'!$B$15:$W$361, MATCH('O5 Details by Class &amp; Accounts'!S$18, 'E2 Allocators'!$B$15:$W$15, 0),FALSE)*$F111), 0, VLOOKUP(VLOOKUP($A111, 'E4 TB Allocation Details'!$A$18:$L$217, MATCH("Demand ID", 'E4 TB Allocation Details'!$A$18:$L$18, 0),FALSE), 'E2 Allocators'!$B$15:$W$361, MATCH('O5 Details by Class &amp; Accounts'!S$18, 'E2 Allocators'!$B$15:$W$15, 0),FALSE)*$F111)</f>
        <v>0</v>
      </c>
      <c r="T111" s="1334">
        <f>IF(ISERROR(VLOOKUP(VLOOKUP($A111, 'E4 TB Allocation Details'!$A$18:$L$217, MATCH("Demand ID", 'E4 TB Allocation Details'!$A$18:$L$18, 0),FALSE), 'E2 Allocators'!$B$15:$W$361, MATCH('O5 Details by Class &amp; Accounts'!T$18, 'E2 Allocators'!$B$15:$W$15, 0),FALSE)*$F111), 0, VLOOKUP(VLOOKUP($A111, 'E4 TB Allocation Details'!$A$18:$L$217, MATCH("Demand ID", 'E4 TB Allocation Details'!$A$18:$L$18, 0),FALSE), 'E2 Allocators'!$B$15:$W$361, MATCH('O5 Details by Class &amp; Accounts'!T$18, 'E2 Allocators'!$B$15:$W$15, 0),FALSE)*$F111)</f>
        <v>0</v>
      </c>
      <c r="U111" s="1334">
        <f>IF(ISERROR(VLOOKUP(VLOOKUP($A111, 'E4 TB Allocation Details'!$A$18:$L$217, MATCH("Demand ID", 'E4 TB Allocation Details'!$A$18:$L$18, 0),FALSE), 'E2 Allocators'!$B$15:$W$361, MATCH('O5 Details by Class &amp; Accounts'!U$18, 'E2 Allocators'!$B$15:$W$15, 0),FALSE)*$F111), 0, VLOOKUP(VLOOKUP($A111, 'E4 TB Allocation Details'!$A$18:$L$217, MATCH("Demand ID", 'E4 TB Allocation Details'!$A$18:$L$18, 0),FALSE), 'E2 Allocators'!$B$15:$W$361, MATCH('O5 Details by Class &amp; Accounts'!U$18, 'E2 Allocators'!$B$15:$W$15, 0),FALSE)*$F111)</f>
        <v>0</v>
      </c>
      <c r="V111" s="1334">
        <f>IF(ISERROR(VLOOKUP(VLOOKUP($A111, 'E4 TB Allocation Details'!$A$18:$L$217, MATCH("Demand ID", 'E4 TB Allocation Details'!$A$18:$L$18, 0),FALSE), 'E2 Allocators'!$B$15:$W$361, MATCH('O5 Details by Class &amp; Accounts'!V$18, 'E2 Allocators'!$B$15:$W$15, 0),FALSE)*$F111), 0, VLOOKUP(VLOOKUP($A111, 'E4 TB Allocation Details'!$A$18:$L$217, MATCH("Demand ID", 'E4 TB Allocation Details'!$A$18:$L$18, 0),FALSE), 'E2 Allocators'!$B$15:$W$361, MATCH('O5 Details by Class &amp; Accounts'!V$18, 'E2 Allocators'!$B$15:$W$15, 0),FALSE)*$F111)</f>
        <v>0</v>
      </c>
      <c r="W111" s="1334">
        <f>IF(ISERROR(VLOOKUP(VLOOKUP($A111, 'E4 TB Allocation Details'!$A$18:$L$217, MATCH("Demand ID", 'E4 TB Allocation Details'!$A$18:$L$18, 0),FALSE), 'E2 Allocators'!$B$15:$W$361, MATCH('O5 Details by Class &amp; Accounts'!W$18, 'E2 Allocators'!$B$15:$W$15, 0),FALSE)*$F111), 0, VLOOKUP(VLOOKUP($A111, 'E4 TB Allocation Details'!$A$18:$L$217, MATCH("Demand ID", 'E4 TB Allocation Details'!$A$18:$L$18, 0),FALSE), 'E2 Allocators'!$B$15:$W$361, MATCH('O5 Details by Class &amp; Accounts'!W$18, 'E2 Allocators'!$B$15:$W$15, 0),FALSE)*$F111)</f>
        <v>0</v>
      </c>
      <c r="X111" s="1334">
        <f>IF(ISERROR(VLOOKUP(VLOOKUP($A111, 'E4 TB Allocation Details'!$A$18:$L$217, MATCH("Demand ID", 'E4 TB Allocation Details'!$A$18:$L$18, 0),FALSE), 'E2 Allocators'!$B$15:$W$361, MATCH('O5 Details by Class &amp; Accounts'!X$18, 'E2 Allocators'!$B$15:$W$15, 0),FALSE)*$F111), 0, VLOOKUP(VLOOKUP($A111, 'E4 TB Allocation Details'!$A$18:$L$217, MATCH("Demand ID", 'E4 TB Allocation Details'!$A$18:$L$18, 0),FALSE), 'E2 Allocators'!$B$15:$W$361, MATCH('O5 Details by Class &amp; Accounts'!X$18, 'E2 Allocators'!$B$15:$W$15, 0),FALSE)*$F111)</f>
        <v>0</v>
      </c>
      <c r="Y111" s="1334">
        <f>IF(ISERROR(VLOOKUP(VLOOKUP($A111, 'E4 TB Allocation Details'!$A$18:$L$217, MATCH("Demand ID", 'E4 TB Allocation Details'!$A$18:$L$18, 0),FALSE), 'E2 Allocators'!$B$15:$W$361, MATCH('O5 Details by Class &amp; Accounts'!Y$18, 'E2 Allocators'!$B$15:$W$15, 0),FALSE)*$F111), 0, VLOOKUP(VLOOKUP($A111, 'E4 TB Allocation Details'!$A$18:$L$217, MATCH("Demand ID", 'E4 TB Allocation Details'!$A$18:$L$18, 0),FALSE), 'E2 Allocators'!$B$15:$W$361, MATCH('O5 Details by Class &amp; Accounts'!Y$18, 'E2 Allocators'!$B$15:$W$15, 0),FALSE)*$F111)</f>
        <v>0</v>
      </c>
      <c r="Z111" s="1334">
        <f>IF(ISERROR(VLOOKUP(VLOOKUP($A111, 'E4 TB Allocation Details'!$A$18:$L$217, MATCH("Demand ID", 'E4 TB Allocation Details'!$A$18:$L$18, 0),FALSE), 'E2 Allocators'!$B$15:$W$361, MATCH('O5 Details by Class &amp; Accounts'!Z$18, 'E2 Allocators'!$B$15:$W$15, 0),FALSE)*$F111), 0, VLOOKUP(VLOOKUP($A111, 'E4 TB Allocation Details'!$A$18:$L$217, MATCH("Demand ID", 'E4 TB Allocation Details'!$A$18:$L$18, 0),FALSE), 'E2 Allocators'!$B$15:$W$361, MATCH('O5 Details by Class &amp; Accounts'!Z$18, 'E2 Allocators'!$B$15:$W$15, 0),FALSE)*$F111)</f>
        <v>0</v>
      </c>
      <c r="AA111" s="1334">
        <f>IF(ISERROR(VLOOKUP(VLOOKUP($A111, 'E4 TB Allocation Details'!$A$18:$L$217, MATCH("Demand ID", 'E4 TB Allocation Details'!$A$18:$L$18, 0),FALSE), 'E2 Allocators'!$B$15:$W$361, MATCH('O5 Details by Class &amp; Accounts'!AA$18, 'E2 Allocators'!$B$15:$W$15, 0),FALSE)*$F111), 0, VLOOKUP(VLOOKUP($A111, 'E4 TB Allocation Details'!$A$18:$L$217, MATCH("Demand ID", 'E4 TB Allocation Details'!$A$18:$L$18, 0),FALSE), 'E2 Allocators'!$B$15:$W$361, MATCH('O5 Details by Class &amp; Accounts'!AA$18, 'E2 Allocators'!$B$15:$W$15, 0),FALSE)*$F111)</f>
        <v>0</v>
      </c>
      <c r="AB111" s="1334">
        <f>IF(ISERROR(VLOOKUP(VLOOKUP($A111, 'E4 TB Allocation Details'!$A$18:$L$217, MATCH("Demand ID", 'E4 TB Allocation Details'!$A$18:$L$18, 0),FALSE), 'E2 Allocators'!$B$15:$W$361, MATCH('O5 Details by Class &amp; Accounts'!AB$18, 'E2 Allocators'!$B$15:$W$15, 0),FALSE)*$F111), 0, VLOOKUP(VLOOKUP($A111, 'E4 TB Allocation Details'!$A$18:$L$217, MATCH("Demand ID", 'E4 TB Allocation Details'!$A$18:$L$18, 0),FALSE), 'E2 Allocators'!$B$15:$W$361, MATCH('O5 Details by Class &amp; Accounts'!AB$18, 'E2 Allocators'!$B$15:$W$15, 0),FALSE)*$F111)</f>
        <v>0</v>
      </c>
      <c r="AC111" s="1334">
        <f t="shared" si="21"/>
        <v>0</v>
      </c>
      <c r="AD111" s="1334">
        <f>IF(ISERROR(VLOOKUP(VLOOKUP($A111, 'E4 TB Allocation Details'!$A$18:$L$217, MATCH("Customer ID", 'E4 TB Allocation Details'!$A$18:$L$18, 0),FALSE), 'E2 Allocators'!$B$15:$W$361, MATCH('O5 Details by Class &amp; Accounts'!AD$18, 'E2 Allocators'!$B$15:$W$15, 0),FALSE)*$G111), 0, VLOOKUP(VLOOKUP($A111, 'E4 TB Allocation Details'!$A$18:$L$217, MATCH("Customer ID", 'E4 TB Allocation Details'!$A$18:$L$18, 0),FALSE), 'E2 Allocators'!$B$15:$W$361, MATCH('O5 Details by Class &amp; Accounts'!AD$18, 'E2 Allocators'!$B$15:$W$15, 0),FALSE)*$G111)</f>
        <v>0</v>
      </c>
      <c r="AE111" s="1334">
        <f>IF(ISERROR(VLOOKUP(VLOOKUP($A111, 'E4 TB Allocation Details'!$A$18:$L$217, MATCH("Customer ID", 'E4 TB Allocation Details'!$A$18:$L$18, 0),FALSE), 'E2 Allocators'!$B$15:$W$361, MATCH('O5 Details by Class &amp; Accounts'!AE$18, 'E2 Allocators'!$B$15:$W$15, 0),FALSE)*$G111), 0, VLOOKUP(VLOOKUP($A111, 'E4 TB Allocation Details'!$A$18:$L$217, MATCH("Customer ID", 'E4 TB Allocation Details'!$A$18:$L$18, 0),FALSE), 'E2 Allocators'!$B$15:$W$361, MATCH('O5 Details by Class &amp; Accounts'!AE$18, 'E2 Allocators'!$B$15:$W$15, 0),FALSE)*$G111)</f>
        <v>0</v>
      </c>
      <c r="AF111" s="1334">
        <f>IF(ISERROR(VLOOKUP(VLOOKUP($A111, 'E4 TB Allocation Details'!$A$18:$L$217, MATCH("Customer ID", 'E4 TB Allocation Details'!$A$18:$L$18, 0),FALSE), 'E2 Allocators'!$B$15:$W$361, MATCH('O5 Details by Class &amp; Accounts'!AF$18, 'E2 Allocators'!$B$15:$W$15, 0),FALSE)*$G111), 0, VLOOKUP(VLOOKUP($A111, 'E4 TB Allocation Details'!$A$18:$L$217, MATCH("Customer ID", 'E4 TB Allocation Details'!$A$18:$L$18, 0),FALSE), 'E2 Allocators'!$B$15:$W$361, MATCH('O5 Details by Class &amp; Accounts'!AF$18, 'E2 Allocators'!$B$15:$W$15, 0),FALSE)*$G111)</f>
        <v>0</v>
      </c>
      <c r="AG111" s="1334">
        <f>IF(ISERROR(VLOOKUP(VLOOKUP($A111, 'E4 TB Allocation Details'!$A$18:$L$217, MATCH("Customer ID", 'E4 TB Allocation Details'!$A$18:$L$18, 0),FALSE), 'E2 Allocators'!$B$15:$W$361, MATCH('O5 Details by Class &amp; Accounts'!AG$18, 'E2 Allocators'!$B$15:$W$15, 0),FALSE)*$G111), 0, VLOOKUP(VLOOKUP($A111, 'E4 TB Allocation Details'!$A$18:$L$217, MATCH("Customer ID", 'E4 TB Allocation Details'!$A$18:$L$18, 0),FALSE), 'E2 Allocators'!$B$15:$W$361, MATCH('O5 Details by Class &amp; Accounts'!AG$18, 'E2 Allocators'!$B$15:$W$15, 0),FALSE)*$G111)</f>
        <v>0</v>
      </c>
      <c r="AH111" s="1334">
        <f>IF(ISERROR(VLOOKUP(VLOOKUP($A111, 'E4 TB Allocation Details'!$A$18:$L$217, MATCH("Customer ID", 'E4 TB Allocation Details'!$A$18:$L$18, 0),FALSE), 'E2 Allocators'!$B$15:$W$361, MATCH('O5 Details by Class &amp; Accounts'!AH$18, 'E2 Allocators'!$B$15:$W$15, 0),FALSE)*$G111), 0, VLOOKUP(VLOOKUP($A111, 'E4 TB Allocation Details'!$A$18:$L$217, MATCH("Customer ID", 'E4 TB Allocation Details'!$A$18:$L$18, 0),FALSE), 'E2 Allocators'!$B$15:$W$361, MATCH('O5 Details by Class &amp; Accounts'!AH$18, 'E2 Allocators'!$B$15:$W$15, 0),FALSE)*$G111)</f>
        <v>0</v>
      </c>
      <c r="AI111" s="1334">
        <f>IF(ISERROR(VLOOKUP(VLOOKUP($A111, 'E4 TB Allocation Details'!$A$18:$L$217, MATCH("Customer ID", 'E4 TB Allocation Details'!$A$18:$L$18, 0),FALSE), 'E2 Allocators'!$B$15:$W$361, MATCH('O5 Details by Class &amp; Accounts'!AI$18, 'E2 Allocators'!$B$15:$W$15, 0),FALSE)*$G111), 0, VLOOKUP(VLOOKUP($A111, 'E4 TB Allocation Details'!$A$18:$L$217, MATCH("Customer ID", 'E4 TB Allocation Details'!$A$18:$L$18, 0),FALSE), 'E2 Allocators'!$B$15:$W$361, MATCH('O5 Details by Class &amp; Accounts'!AI$18, 'E2 Allocators'!$B$15:$W$15, 0),FALSE)*$G111)</f>
        <v>0</v>
      </c>
      <c r="AJ111" s="1334">
        <f>IF(ISERROR(VLOOKUP(VLOOKUP($A111, 'E4 TB Allocation Details'!$A$18:$L$217, MATCH("Customer ID", 'E4 TB Allocation Details'!$A$18:$L$18, 0),FALSE), 'E2 Allocators'!$B$15:$W$361, MATCH('O5 Details by Class &amp; Accounts'!AJ$18, 'E2 Allocators'!$B$15:$W$15, 0),FALSE)*$G111), 0, VLOOKUP(VLOOKUP($A111, 'E4 TB Allocation Details'!$A$18:$L$217, MATCH("Customer ID", 'E4 TB Allocation Details'!$A$18:$L$18, 0),FALSE), 'E2 Allocators'!$B$15:$W$361, MATCH('O5 Details by Class &amp; Accounts'!AJ$18, 'E2 Allocators'!$B$15:$W$15, 0),FALSE)*$G111)</f>
        <v>0</v>
      </c>
      <c r="AK111" s="1334">
        <f>IF(ISERROR(VLOOKUP(VLOOKUP($A111, 'E4 TB Allocation Details'!$A$18:$L$217, MATCH("Customer ID", 'E4 TB Allocation Details'!$A$18:$L$18, 0),FALSE), 'E2 Allocators'!$B$15:$W$361, MATCH('O5 Details by Class &amp; Accounts'!AK$18, 'E2 Allocators'!$B$15:$W$15, 0),FALSE)*$G111), 0, VLOOKUP(VLOOKUP($A111, 'E4 TB Allocation Details'!$A$18:$L$217, MATCH("Customer ID", 'E4 TB Allocation Details'!$A$18:$L$18, 0),FALSE), 'E2 Allocators'!$B$15:$W$361, MATCH('O5 Details by Class &amp; Accounts'!AK$18, 'E2 Allocators'!$B$15:$W$15, 0),FALSE)*$G111)</f>
        <v>0</v>
      </c>
      <c r="AL111" s="1334">
        <f>IF(ISERROR(VLOOKUP(VLOOKUP($A111, 'E4 TB Allocation Details'!$A$18:$L$217, MATCH("Customer ID", 'E4 TB Allocation Details'!$A$18:$L$18, 0),FALSE), 'E2 Allocators'!$B$15:$W$361, MATCH('O5 Details by Class &amp; Accounts'!AL$18, 'E2 Allocators'!$B$15:$W$15, 0),FALSE)*$G111), 0, VLOOKUP(VLOOKUP($A111, 'E4 TB Allocation Details'!$A$18:$L$217, MATCH("Customer ID", 'E4 TB Allocation Details'!$A$18:$L$18, 0),FALSE), 'E2 Allocators'!$B$15:$W$361, MATCH('O5 Details by Class &amp; Accounts'!AL$18, 'E2 Allocators'!$B$15:$W$15, 0),FALSE)*$G111)</f>
        <v>0</v>
      </c>
      <c r="AM111" s="1334">
        <f>IF(ISERROR(VLOOKUP(VLOOKUP($A111, 'E4 TB Allocation Details'!$A$18:$L$217, MATCH("Customer ID", 'E4 TB Allocation Details'!$A$18:$L$18, 0),FALSE), 'E2 Allocators'!$B$15:$W$361, MATCH('O5 Details by Class &amp; Accounts'!AM$18, 'E2 Allocators'!$B$15:$W$15, 0),FALSE)*$G111), 0, VLOOKUP(VLOOKUP($A111, 'E4 TB Allocation Details'!$A$18:$L$217, MATCH("Customer ID", 'E4 TB Allocation Details'!$A$18:$L$18, 0),FALSE), 'E2 Allocators'!$B$15:$W$361, MATCH('O5 Details by Class &amp; Accounts'!AM$18, 'E2 Allocators'!$B$15:$W$15, 0),FALSE)*$G111)</f>
        <v>0</v>
      </c>
      <c r="AN111" s="1334">
        <f>IF(ISERROR(VLOOKUP(VLOOKUP($A111, 'E4 TB Allocation Details'!$A$18:$L$217, MATCH("Customer ID", 'E4 TB Allocation Details'!$A$18:$L$18, 0),FALSE), 'E2 Allocators'!$B$15:$W$361, MATCH('O5 Details by Class &amp; Accounts'!AN$18, 'E2 Allocators'!$B$15:$W$15, 0),FALSE)*$G111), 0, VLOOKUP(VLOOKUP($A111, 'E4 TB Allocation Details'!$A$18:$L$217, MATCH("Customer ID", 'E4 TB Allocation Details'!$A$18:$L$18, 0),FALSE), 'E2 Allocators'!$B$15:$W$361, MATCH('O5 Details by Class &amp; Accounts'!AN$18, 'E2 Allocators'!$B$15:$W$15, 0),FALSE)*$G111)</f>
        <v>0</v>
      </c>
      <c r="AO111" s="1334">
        <f>IF(ISERROR(VLOOKUP(VLOOKUP($A111, 'E4 TB Allocation Details'!$A$18:$L$217, MATCH("Customer ID", 'E4 TB Allocation Details'!$A$18:$L$18, 0),FALSE), 'E2 Allocators'!$B$15:$W$361, MATCH('O5 Details by Class &amp; Accounts'!AO$18, 'E2 Allocators'!$B$15:$W$15, 0),FALSE)*$G111), 0, VLOOKUP(VLOOKUP($A111, 'E4 TB Allocation Details'!$A$18:$L$217, MATCH("Customer ID", 'E4 TB Allocation Details'!$A$18:$L$18, 0),FALSE), 'E2 Allocators'!$B$15:$W$361, MATCH('O5 Details by Class &amp; Accounts'!AO$18, 'E2 Allocators'!$B$15:$W$15, 0),FALSE)*$G111)</f>
        <v>0</v>
      </c>
      <c r="AP111" s="1334">
        <f>IF(ISERROR(VLOOKUP(VLOOKUP($A111, 'E4 TB Allocation Details'!$A$18:$L$217, MATCH("Customer ID", 'E4 TB Allocation Details'!$A$18:$L$18, 0),FALSE), 'E2 Allocators'!$B$15:$W$361, MATCH('O5 Details by Class &amp; Accounts'!AP$18, 'E2 Allocators'!$B$15:$W$15, 0),FALSE)*$G111), 0, VLOOKUP(VLOOKUP($A111, 'E4 TB Allocation Details'!$A$18:$L$217, MATCH("Customer ID", 'E4 TB Allocation Details'!$A$18:$L$18, 0),FALSE), 'E2 Allocators'!$B$15:$W$361, MATCH('O5 Details by Class &amp; Accounts'!AP$18, 'E2 Allocators'!$B$15:$W$15, 0),FALSE)*$G111)</f>
        <v>0</v>
      </c>
      <c r="AQ111" s="1334">
        <f>IF(ISERROR(VLOOKUP(VLOOKUP($A111, 'E4 TB Allocation Details'!$A$18:$L$217, MATCH("Customer ID", 'E4 TB Allocation Details'!$A$18:$L$18, 0),FALSE), 'E2 Allocators'!$B$15:$W$361, MATCH('O5 Details by Class &amp; Accounts'!AQ$18, 'E2 Allocators'!$B$15:$W$15, 0),FALSE)*$G111), 0, VLOOKUP(VLOOKUP($A111, 'E4 TB Allocation Details'!$A$18:$L$217, MATCH("Customer ID", 'E4 TB Allocation Details'!$A$18:$L$18, 0),FALSE), 'E2 Allocators'!$B$15:$W$361, MATCH('O5 Details by Class &amp; Accounts'!AQ$18, 'E2 Allocators'!$B$15:$W$15, 0),FALSE)*$G111)</f>
        <v>0</v>
      </c>
      <c r="AR111" s="1334">
        <f>IF(ISERROR(VLOOKUP(VLOOKUP($A111, 'E4 TB Allocation Details'!$A$18:$L$217, MATCH("Customer ID", 'E4 TB Allocation Details'!$A$18:$L$18, 0),FALSE), 'E2 Allocators'!$B$15:$W$361, MATCH('O5 Details by Class &amp; Accounts'!AR$18, 'E2 Allocators'!$B$15:$W$15, 0),FALSE)*$G111), 0, VLOOKUP(VLOOKUP($A111, 'E4 TB Allocation Details'!$A$18:$L$217, MATCH("Customer ID", 'E4 TB Allocation Details'!$A$18:$L$18, 0),FALSE), 'E2 Allocators'!$B$15:$W$361, MATCH('O5 Details by Class &amp; Accounts'!AR$18, 'E2 Allocators'!$B$15:$W$15, 0),FALSE)*$G111)</f>
        <v>0</v>
      </c>
      <c r="AS111" s="1334">
        <f>IF(ISERROR(VLOOKUP(VLOOKUP($A111, 'E4 TB Allocation Details'!$A$18:$L$217, MATCH("Customer ID", 'E4 TB Allocation Details'!$A$18:$L$18, 0),FALSE), 'E2 Allocators'!$B$15:$W$361, MATCH('O5 Details by Class &amp; Accounts'!AS$18, 'E2 Allocators'!$B$15:$W$15, 0),FALSE)*$G111), 0, VLOOKUP(VLOOKUP($A111, 'E4 TB Allocation Details'!$A$18:$L$217, MATCH("Customer ID", 'E4 TB Allocation Details'!$A$18:$L$18, 0),FALSE), 'E2 Allocators'!$B$15:$W$361, MATCH('O5 Details by Class &amp; Accounts'!AS$18, 'E2 Allocators'!$B$15:$W$15, 0),FALSE)*$G111)</f>
        <v>0</v>
      </c>
      <c r="AT111" s="1334">
        <f>IF(ISERROR(VLOOKUP(VLOOKUP($A111, 'E4 TB Allocation Details'!$A$18:$L$217, MATCH("Customer ID", 'E4 TB Allocation Details'!$A$18:$L$18, 0),FALSE), 'E2 Allocators'!$B$15:$W$361, MATCH('O5 Details by Class &amp; Accounts'!AT$18, 'E2 Allocators'!$B$15:$W$15, 0),FALSE)*$G111), 0, VLOOKUP(VLOOKUP($A111, 'E4 TB Allocation Details'!$A$18:$L$217, MATCH("Customer ID", 'E4 TB Allocation Details'!$A$18:$L$18, 0),FALSE), 'E2 Allocators'!$B$15:$W$361, MATCH('O5 Details by Class &amp; Accounts'!AT$18, 'E2 Allocators'!$B$15:$W$15, 0),FALSE)*$G111)</f>
        <v>0</v>
      </c>
      <c r="AU111" s="1334">
        <f>IF(ISERROR(VLOOKUP(VLOOKUP($A111, 'E4 TB Allocation Details'!$A$18:$L$217, MATCH("Customer ID", 'E4 TB Allocation Details'!$A$18:$L$18, 0),FALSE), 'E2 Allocators'!$B$15:$W$361, MATCH('O5 Details by Class &amp; Accounts'!AU$18, 'E2 Allocators'!$B$15:$W$15, 0),FALSE)*$G111), 0, VLOOKUP(VLOOKUP($A111, 'E4 TB Allocation Details'!$A$18:$L$217, MATCH("Customer ID", 'E4 TB Allocation Details'!$A$18:$L$18, 0),FALSE), 'E2 Allocators'!$B$15:$W$361, MATCH('O5 Details by Class &amp; Accounts'!AU$18, 'E2 Allocators'!$B$15:$W$15, 0),FALSE)*$G111)</f>
        <v>0</v>
      </c>
      <c r="AV111" s="1334">
        <f>IF(ISERROR(VLOOKUP(VLOOKUP($A111, 'E4 TB Allocation Details'!$A$18:$L$217, MATCH("Customer ID", 'E4 TB Allocation Details'!$A$18:$L$18, 0),FALSE), 'E2 Allocators'!$B$15:$W$361, MATCH('O5 Details by Class &amp; Accounts'!AV$18, 'E2 Allocators'!$B$15:$W$15, 0),FALSE)*$G111), 0, VLOOKUP(VLOOKUP($A111, 'E4 TB Allocation Details'!$A$18:$L$217, MATCH("Customer ID", 'E4 TB Allocation Details'!$A$18:$L$18, 0),FALSE), 'E2 Allocators'!$B$15:$W$361, MATCH('O5 Details by Class &amp; Accounts'!AV$18, 'E2 Allocators'!$B$15:$W$15, 0),FALSE)*$G111)</f>
        <v>0</v>
      </c>
      <c r="AW111" s="1334">
        <f>IF(ISERROR(VLOOKUP(VLOOKUP($A111, 'E4 TB Allocation Details'!$A$18:$L$217, MATCH("Customer ID", 'E4 TB Allocation Details'!$A$18:$L$18, 0),FALSE), 'E2 Allocators'!$B$15:$W$361, MATCH('O5 Details by Class &amp; Accounts'!AW$18, 'E2 Allocators'!$B$15:$W$15, 0),FALSE)*$G111), 0, VLOOKUP(VLOOKUP($A111, 'E4 TB Allocation Details'!$A$18:$L$217, MATCH("Customer ID", 'E4 TB Allocation Details'!$A$18:$L$18, 0),FALSE), 'E2 Allocators'!$B$15:$W$361, MATCH('O5 Details by Class &amp; Accounts'!AW$18, 'E2 Allocators'!$B$15:$W$15, 0),FALSE)*$G111)</f>
        <v>0</v>
      </c>
      <c r="AX111" s="1334">
        <f t="shared" si="22"/>
        <v>0</v>
      </c>
      <c r="AY111" s="1334">
        <f>IF(ISERROR(VLOOKUP(VLOOKUP($A111, 'E4 TB Allocation Details'!$A$18:$L$217, MATCH("Misc ID", 'E4 TB Allocation Details'!$A$18:$L$18, 0),FALSE), 'E2 Allocators'!$B$15:$W$361, MATCH('O5 Details by Class &amp; Accounts'!AY$18, 'E2 Allocators'!$B$15:$W$15, 0),FALSE)*$E111), 0, VLOOKUP(VLOOKUP($A111, 'E4 TB Allocation Details'!$A$18:$L$217, MATCH("Misc ID", 'E4 TB Allocation Details'!$A$18:$L$18, 0),FALSE), 'E2 Allocators'!$B$15:$W$361, MATCH('O5 Details by Class &amp; Accounts'!AY$18, 'E2 Allocators'!$B$15:$W$15, 0),FALSE)*$E111)</f>
        <v>0</v>
      </c>
      <c r="AZ111" s="1334">
        <f>IF(ISERROR(VLOOKUP(VLOOKUP($A111, 'E4 TB Allocation Details'!$A$18:$L$217, MATCH("Misc ID", 'E4 TB Allocation Details'!$A$18:$L$18, 0),FALSE), 'E2 Allocators'!$B$15:$W$361, MATCH('O5 Details by Class &amp; Accounts'!AZ$18, 'E2 Allocators'!$B$15:$W$15, 0),FALSE)*$E111), 0, VLOOKUP(VLOOKUP($A111, 'E4 TB Allocation Details'!$A$18:$L$217, MATCH("Misc ID", 'E4 TB Allocation Details'!$A$18:$L$18, 0),FALSE), 'E2 Allocators'!$B$15:$W$361, MATCH('O5 Details by Class &amp; Accounts'!AZ$18, 'E2 Allocators'!$B$15:$W$15, 0),FALSE)*$E111)</f>
        <v>0</v>
      </c>
      <c r="BA111" s="1334">
        <f>IF(ISERROR(VLOOKUP(VLOOKUP($A111, 'E4 TB Allocation Details'!$A$18:$L$217, MATCH("Misc ID", 'E4 TB Allocation Details'!$A$18:$L$18, 0),FALSE), 'E2 Allocators'!$B$15:$W$361, MATCH('O5 Details by Class &amp; Accounts'!BA$18, 'E2 Allocators'!$B$15:$W$15, 0),FALSE)*$E111), 0, VLOOKUP(VLOOKUP($A111, 'E4 TB Allocation Details'!$A$18:$L$217, MATCH("Misc ID", 'E4 TB Allocation Details'!$A$18:$L$18, 0),FALSE), 'E2 Allocators'!$B$15:$W$361, MATCH('O5 Details by Class &amp; Accounts'!BA$18, 'E2 Allocators'!$B$15:$W$15, 0),FALSE)*$E111)</f>
        <v>0</v>
      </c>
      <c r="BB111" s="1334">
        <f>IF(ISERROR(VLOOKUP(VLOOKUP($A111, 'E4 TB Allocation Details'!$A$18:$L$217, MATCH("Misc ID", 'E4 TB Allocation Details'!$A$18:$L$18, 0),FALSE), 'E2 Allocators'!$B$15:$W$361, MATCH('O5 Details by Class &amp; Accounts'!BB$18, 'E2 Allocators'!$B$15:$W$15, 0),FALSE)*$E111), 0, VLOOKUP(VLOOKUP($A111, 'E4 TB Allocation Details'!$A$18:$L$217, MATCH("Misc ID", 'E4 TB Allocation Details'!$A$18:$L$18, 0),FALSE), 'E2 Allocators'!$B$15:$W$361, MATCH('O5 Details by Class &amp; Accounts'!BB$18, 'E2 Allocators'!$B$15:$W$15, 0),FALSE)*$E111)</f>
        <v>0</v>
      </c>
      <c r="BC111" s="1334">
        <f>IF(ISERROR(VLOOKUP(VLOOKUP($A111, 'E4 TB Allocation Details'!$A$18:$L$217, MATCH("Misc ID", 'E4 TB Allocation Details'!$A$18:$L$18, 0),FALSE), 'E2 Allocators'!$B$15:$W$361, MATCH('O5 Details by Class &amp; Accounts'!BC$18, 'E2 Allocators'!$B$15:$W$15, 0),FALSE)*$E111), 0, VLOOKUP(VLOOKUP($A111, 'E4 TB Allocation Details'!$A$18:$L$217, MATCH("Misc ID", 'E4 TB Allocation Details'!$A$18:$L$18, 0),FALSE), 'E2 Allocators'!$B$15:$W$361, MATCH('O5 Details by Class &amp; Accounts'!BC$18, 'E2 Allocators'!$B$15:$W$15, 0),FALSE)*$E111)</f>
        <v>0</v>
      </c>
      <c r="BD111" s="1334">
        <f>IF(ISERROR(VLOOKUP(VLOOKUP($A111, 'E4 TB Allocation Details'!$A$18:$L$217, MATCH("Misc ID", 'E4 TB Allocation Details'!$A$18:$L$18, 0),FALSE), 'E2 Allocators'!$B$15:$W$361, MATCH('O5 Details by Class &amp; Accounts'!BD$18, 'E2 Allocators'!$B$15:$W$15, 0),FALSE)*$E111), 0, VLOOKUP(VLOOKUP($A111, 'E4 TB Allocation Details'!$A$18:$L$217, MATCH("Misc ID", 'E4 TB Allocation Details'!$A$18:$L$18, 0),FALSE), 'E2 Allocators'!$B$15:$W$361, MATCH('O5 Details by Class &amp; Accounts'!BD$18, 'E2 Allocators'!$B$15:$W$15, 0),FALSE)*$E111)</f>
        <v>0</v>
      </c>
      <c r="BE111" s="1334">
        <f>IF(ISERROR(VLOOKUP(VLOOKUP($A111, 'E4 TB Allocation Details'!$A$18:$L$217, MATCH("Misc ID", 'E4 TB Allocation Details'!$A$18:$L$18, 0),FALSE), 'E2 Allocators'!$B$15:$W$361, MATCH('O5 Details by Class &amp; Accounts'!BE$18, 'E2 Allocators'!$B$15:$W$15, 0),FALSE)*$E111), 0, VLOOKUP(VLOOKUP($A111, 'E4 TB Allocation Details'!$A$18:$L$217, MATCH("Misc ID", 'E4 TB Allocation Details'!$A$18:$L$18, 0),FALSE), 'E2 Allocators'!$B$15:$W$361, MATCH('O5 Details by Class &amp; Accounts'!BE$18, 'E2 Allocators'!$B$15:$W$15, 0),FALSE)*$E111)</f>
        <v>0</v>
      </c>
      <c r="BF111" s="1334">
        <f>IF(ISERROR(VLOOKUP(VLOOKUP($A111, 'E4 TB Allocation Details'!$A$18:$L$217, MATCH("Misc ID", 'E4 TB Allocation Details'!$A$18:$L$18, 0),FALSE), 'E2 Allocators'!$B$15:$W$361, MATCH('O5 Details by Class &amp; Accounts'!BF$18, 'E2 Allocators'!$B$15:$W$15, 0),FALSE)*$E111), 0, VLOOKUP(VLOOKUP($A111, 'E4 TB Allocation Details'!$A$18:$L$217, MATCH("Misc ID", 'E4 TB Allocation Details'!$A$18:$L$18, 0),FALSE), 'E2 Allocators'!$B$15:$W$361, MATCH('O5 Details by Class &amp; Accounts'!BF$18, 'E2 Allocators'!$B$15:$W$15, 0),FALSE)*$E111)</f>
        <v>0</v>
      </c>
      <c r="BG111" s="1334">
        <f>IF(ISERROR(VLOOKUP(VLOOKUP($A111, 'E4 TB Allocation Details'!$A$18:$L$217, MATCH("Misc ID", 'E4 TB Allocation Details'!$A$18:$L$18, 0),FALSE), 'E2 Allocators'!$B$15:$W$361, MATCH('O5 Details by Class &amp; Accounts'!BG$18, 'E2 Allocators'!$B$15:$W$15, 0),FALSE)*$E111), 0, VLOOKUP(VLOOKUP($A111, 'E4 TB Allocation Details'!$A$18:$L$217, MATCH("Misc ID", 'E4 TB Allocation Details'!$A$18:$L$18, 0),FALSE), 'E2 Allocators'!$B$15:$W$361, MATCH('O5 Details by Class &amp; Accounts'!BG$18, 'E2 Allocators'!$B$15:$W$15, 0),FALSE)*$E111)</f>
        <v>0</v>
      </c>
      <c r="BH111" s="1334">
        <f>IF(ISERROR(VLOOKUP(VLOOKUP($A111, 'E4 TB Allocation Details'!$A$18:$L$217, MATCH("Misc ID", 'E4 TB Allocation Details'!$A$18:$L$18, 0),FALSE), 'E2 Allocators'!$B$15:$W$361, MATCH('O5 Details by Class &amp; Accounts'!BH$18, 'E2 Allocators'!$B$15:$W$15, 0),FALSE)*$E111), 0, VLOOKUP(VLOOKUP($A111, 'E4 TB Allocation Details'!$A$18:$L$217, MATCH("Misc ID", 'E4 TB Allocation Details'!$A$18:$L$18, 0),FALSE), 'E2 Allocators'!$B$15:$W$361, MATCH('O5 Details by Class &amp; Accounts'!BH$18, 'E2 Allocators'!$B$15:$W$15, 0),FALSE)*$E111)</f>
        <v>0</v>
      </c>
      <c r="BI111" s="1334">
        <f>IF(ISERROR(VLOOKUP(VLOOKUP($A111, 'E4 TB Allocation Details'!$A$18:$L$217, MATCH("Misc ID", 'E4 TB Allocation Details'!$A$18:$L$18, 0),FALSE), 'E2 Allocators'!$B$15:$W$361, MATCH('O5 Details by Class &amp; Accounts'!BI$18, 'E2 Allocators'!$B$15:$W$15, 0),FALSE)*$E111), 0, VLOOKUP(VLOOKUP($A111, 'E4 TB Allocation Details'!$A$18:$L$217, MATCH("Misc ID", 'E4 TB Allocation Details'!$A$18:$L$18, 0),FALSE), 'E2 Allocators'!$B$15:$W$361, MATCH('O5 Details by Class &amp; Accounts'!BI$18, 'E2 Allocators'!$B$15:$W$15, 0),FALSE)*$E111)</f>
        <v>0</v>
      </c>
      <c r="BJ111" s="1334">
        <f>IF(ISERROR(VLOOKUP(VLOOKUP($A111, 'E4 TB Allocation Details'!$A$18:$L$217, MATCH("Misc ID", 'E4 TB Allocation Details'!$A$18:$L$18, 0),FALSE), 'E2 Allocators'!$B$15:$W$361, MATCH('O5 Details by Class &amp; Accounts'!BJ$18, 'E2 Allocators'!$B$15:$W$15, 0),FALSE)*$E111), 0, VLOOKUP(VLOOKUP($A111, 'E4 TB Allocation Details'!$A$18:$L$217, MATCH("Misc ID", 'E4 TB Allocation Details'!$A$18:$L$18, 0),FALSE), 'E2 Allocators'!$B$15:$W$361, MATCH('O5 Details by Class &amp; Accounts'!BJ$18, 'E2 Allocators'!$B$15:$W$15, 0),FALSE)*$E111)</f>
        <v>0</v>
      </c>
      <c r="BK111" s="1334">
        <f>IF(ISERROR(VLOOKUP(VLOOKUP($A111, 'E4 TB Allocation Details'!$A$18:$L$217, MATCH("Misc ID", 'E4 TB Allocation Details'!$A$18:$L$18, 0),FALSE), 'E2 Allocators'!$B$15:$W$361, MATCH('O5 Details by Class &amp; Accounts'!BK$18, 'E2 Allocators'!$B$15:$W$15, 0),FALSE)*$E111), 0, VLOOKUP(VLOOKUP($A111, 'E4 TB Allocation Details'!$A$18:$L$217, MATCH("Misc ID", 'E4 TB Allocation Details'!$A$18:$L$18, 0),FALSE), 'E2 Allocators'!$B$15:$W$361, MATCH('O5 Details by Class &amp; Accounts'!BK$18, 'E2 Allocators'!$B$15:$W$15, 0),FALSE)*$E111)</f>
        <v>0</v>
      </c>
      <c r="BL111" s="1334">
        <f>IF(ISERROR(VLOOKUP(VLOOKUP($A111, 'E4 TB Allocation Details'!$A$18:$L$217, MATCH("Misc ID", 'E4 TB Allocation Details'!$A$18:$L$18, 0),FALSE), 'E2 Allocators'!$B$15:$W$361, MATCH('O5 Details by Class &amp; Accounts'!BL$18, 'E2 Allocators'!$B$15:$W$15, 0),FALSE)*$E111), 0, VLOOKUP(VLOOKUP($A111, 'E4 TB Allocation Details'!$A$18:$L$217, MATCH("Misc ID", 'E4 TB Allocation Details'!$A$18:$L$18, 0),FALSE), 'E2 Allocators'!$B$15:$W$361, MATCH('O5 Details by Class &amp; Accounts'!BL$18, 'E2 Allocators'!$B$15:$W$15, 0),FALSE)*$E111)</f>
        <v>0</v>
      </c>
      <c r="BM111" s="1334">
        <f>IF(ISERROR(VLOOKUP(VLOOKUP($A111, 'E4 TB Allocation Details'!$A$18:$L$217, MATCH("Misc ID", 'E4 TB Allocation Details'!$A$18:$L$18, 0),FALSE), 'E2 Allocators'!$B$15:$W$361, MATCH('O5 Details by Class &amp; Accounts'!BM$18, 'E2 Allocators'!$B$15:$W$15, 0),FALSE)*$E111), 0, VLOOKUP(VLOOKUP($A111, 'E4 TB Allocation Details'!$A$18:$L$217, MATCH("Misc ID", 'E4 TB Allocation Details'!$A$18:$L$18, 0),FALSE), 'E2 Allocators'!$B$15:$W$361, MATCH('O5 Details by Class &amp; Accounts'!BM$18, 'E2 Allocators'!$B$15:$W$15, 0),FALSE)*$E111)</f>
        <v>0</v>
      </c>
      <c r="BN111" s="1334">
        <f>IF(ISERROR(VLOOKUP(VLOOKUP($A111, 'E4 TB Allocation Details'!$A$18:$L$217, MATCH("Misc ID", 'E4 TB Allocation Details'!$A$18:$L$18, 0),FALSE), 'E2 Allocators'!$B$15:$W$361, MATCH('O5 Details by Class &amp; Accounts'!BN$18, 'E2 Allocators'!$B$15:$W$15, 0),FALSE)*$E111), 0, VLOOKUP(VLOOKUP($A111, 'E4 TB Allocation Details'!$A$18:$L$217, MATCH("Misc ID", 'E4 TB Allocation Details'!$A$18:$L$18, 0),FALSE), 'E2 Allocators'!$B$15:$W$361, MATCH('O5 Details by Class &amp; Accounts'!BN$18, 'E2 Allocators'!$B$15:$W$15, 0),FALSE)*$E111)</f>
        <v>0</v>
      </c>
      <c r="BO111" s="1334">
        <f>IF(ISERROR(VLOOKUP(VLOOKUP($A111, 'E4 TB Allocation Details'!$A$18:$L$217, MATCH("Misc ID", 'E4 TB Allocation Details'!$A$18:$L$18, 0),FALSE), 'E2 Allocators'!$B$15:$W$361, MATCH('O5 Details by Class &amp; Accounts'!BO$18, 'E2 Allocators'!$B$15:$W$15, 0),FALSE)*$E111), 0, VLOOKUP(VLOOKUP($A111, 'E4 TB Allocation Details'!$A$18:$L$217, MATCH("Misc ID", 'E4 TB Allocation Details'!$A$18:$L$18, 0),FALSE), 'E2 Allocators'!$B$15:$W$361, MATCH('O5 Details by Class &amp; Accounts'!BO$18, 'E2 Allocators'!$B$15:$W$15, 0),FALSE)*$E111)</f>
        <v>0</v>
      </c>
      <c r="BP111" s="1334">
        <f>IF(ISERROR(VLOOKUP(VLOOKUP($A111, 'E4 TB Allocation Details'!$A$18:$L$217, MATCH("Misc ID", 'E4 TB Allocation Details'!$A$18:$L$18, 0),FALSE), 'E2 Allocators'!$B$15:$W$361, MATCH('O5 Details by Class &amp; Accounts'!BP$18, 'E2 Allocators'!$B$15:$W$15, 0),FALSE)*$E111), 0, VLOOKUP(VLOOKUP($A111, 'E4 TB Allocation Details'!$A$18:$L$217, MATCH("Misc ID", 'E4 TB Allocation Details'!$A$18:$L$18, 0),FALSE), 'E2 Allocators'!$B$15:$W$361, MATCH('O5 Details by Class &amp; Accounts'!BP$18, 'E2 Allocators'!$B$15:$W$15, 0),FALSE)*$E111)</f>
        <v>0</v>
      </c>
      <c r="BQ111" s="1334">
        <f>IF(ISERROR(VLOOKUP(VLOOKUP($A111, 'E4 TB Allocation Details'!$A$18:$L$217, MATCH("Misc ID", 'E4 TB Allocation Details'!$A$18:$L$18, 0),FALSE), 'E2 Allocators'!$B$15:$W$361, MATCH('O5 Details by Class &amp; Accounts'!BQ$18, 'E2 Allocators'!$B$15:$W$15, 0),FALSE)*$E111), 0, VLOOKUP(VLOOKUP($A111, 'E4 TB Allocation Details'!$A$18:$L$217, MATCH("Misc ID", 'E4 TB Allocation Details'!$A$18:$L$18, 0),FALSE), 'E2 Allocators'!$B$15:$W$361, MATCH('O5 Details by Class &amp; Accounts'!BQ$18, 'E2 Allocators'!$B$15:$W$15, 0),FALSE)*$E111)</f>
        <v>0</v>
      </c>
      <c r="BR111" s="1334">
        <f>IF(ISERROR(VLOOKUP(VLOOKUP($A111, 'E4 TB Allocation Details'!$A$18:$L$217, MATCH("Misc ID", 'E4 TB Allocation Details'!$A$18:$L$18, 0),FALSE), 'E2 Allocators'!$B$15:$W$361, MATCH('O5 Details by Class &amp; Accounts'!BR$18, 'E2 Allocators'!$B$15:$W$15, 0),FALSE)*$E111), 0, VLOOKUP(VLOOKUP($A111, 'E4 TB Allocation Details'!$A$18:$L$217, MATCH("Misc ID", 'E4 TB Allocation Details'!$A$18:$L$18, 0),FALSE), 'E2 Allocators'!$B$15:$W$361, MATCH('O5 Details by Class &amp; Accounts'!BR$18, 'E2 Allocators'!$B$15:$W$15, 0),FALSE)*$E111)</f>
        <v>0</v>
      </c>
      <c r="BS111" s="1334">
        <f t="shared" si="23"/>
        <v>0</v>
      </c>
      <c r="BT111" s="1334">
        <f>IF(ISERROR(VLOOKUP(VLOOKUP($A111, 'E4 TB Allocation Details'!$A$18:$L$217, MATCH("A &amp; G ID", 'E4 TB Allocation Details'!$A$18:$L$18, 0),FALSE), 'E2 Allocators'!$B$15:$W$361, MATCH('O5 Details by Class &amp; Accounts'!BT$18, 'E2 Allocators'!$B$15:$W$15, 0),FALSE)*$E111), 0, VLOOKUP(VLOOKUP($A111, 'E4 TB Allocation Details'!$A$18:$L$217, MATCH("A &amp; G ID", 'E4 TB Allocation Details'!$A$18:$L$18, 0),FALSE), 'E2 Allocators'!$B$15:$W$361, MATCH('O5 Details by Class &amp; Accounts'!BT$18, 'E2 Allocators'!$B$15:$W$15, 0),FALSE)*$E111)</f>
        <v>0</v>
      </c>
      <c r="BU111" s="1334">
        <f>IF(ISERROR(VLOOKUP(VLOOKUP($A111, 'E4 TB Allocation Details'!$A$18:$L$217, MATCH("A &amp; G ID", 'E4 TB Allocation Details'!$A$18:$L$18, 0),FALSE), 'E2 Allocators'!$B$15:$W$361, MATCH('O5 Details by Class &amp; Accounts'!BU$18, 'E2 Allocators'!$B$15:$W$15, 0),FALSE)*$E111), 0, VLOOKUP(VLOOKUP($A111, 'E4 TB Allocation Details'!$A$18:$L$217, MATCH("A &amp; G ID", 'E4 TB Allocation Details'!$A$18:$L$18, 0),FALSE), 'E2 Allocators'!$B$15:$W$361, MATCH('O5 Details by Class &amp; Accounts'!BU$18, 'E2 Allocators'!$B$15:$W$15, 0),FALSE)*$E111)</f>
        <v>0</v>
      </c>
      <c r="BV111" s="1334">
        <f>IF(ISERROR(VLOOKUP(VLOOKUP($A111, 'E4 TB Allocation Details'!$A$18:$L$217, MATCH("A &amp; G ID", 'E4 TB Allocation Details'!$A$18:$L$18, 0),FALSE), 'E2 Allocators'!$B$15:$W$361, MATCH('O5 Details by Class &amp; Accounts'!BV$18, 'E2 Allocators'!$B$15:$W$15, 0),FALSE)*$E111), 0, VLOOKUP(VLOOKUP($A111, 'E4 TB Allocation Details'!$A$18:$L$217, MATCH("A &amp; G ID", 'E4 TB Allocation Details'!$A$18:$L$18, 0),FALSE), 'E2 Allocators'!$B$15:$W$361, MATCH('O5 Details by Class &amp; Accounts'!BV$18, 'E2 Allocators'!$B$15:$W$15, 0),FALSE)*$E111)</f>
        <v>0</v>
      </c>
      <c r="BW111" s="1334">
        <f>IF(ISERROR(VLOOKUP(VLOOKUP($A111, 'E4 TB Allocation Details'!$A$18:$L$217, MATCH("A &amp; G ID", 'E4 TB Allocation Details'!$A$18:$L$18, 0),FALSE), 'E2 Allocators'!$B$15:$W$361, MATCH('O5 Details by Class &amp; Accounts'!BW$18, 'E2 Allocators'!$B$15:$W$15, 0),FALSE)*$E111), 0, VLOOKUP(VLOOKUP($A111, 'E4 TB Allocation Details'!$A$18:$L$217, MATCH("A &amp; G ID", 'E4 TB Allocation Details'!$A$18:$L$18, 0),FALSE), 'E2 Allocators'!$B$15:$W$361, MATCH('O5 Details by Class &amp; Accounts'!BW$18, 'E2 Allocators'!$B$15:$W$15, 0),FALSE)*$E111)</f>
        <v>0</v>
      </c>
      <c r="BX111" s="1334">
        <f>IF(ISERROR(VLOOKUP(VLOOKUP($A111, 'E4 TB Allocation Details'!$A$18:$L$217, MATCH("A &amp; G ID", 'E4 TB Allocation Details'!$A$18:$L$18, 0),FALSE), 'E2 Allocators'!$B$15:$W$361, MATCH('O5 Details by Class &amp; Accounts'!BX$18, 'E2 Allocators'!$B$15:$W$15, 0),FALSE)*$E111), 0, VLOOKUP(VLOOKUP($A111, 'E4 TB Allocation Details'!$A$18:$L$217, MATCH("A &amp; G ID", 'E4 TB Allocation Details'!$A$18:$L$18, 0),FALSE), 'E2 Allocators'!$B$15:$W$361, MATCH('O5 Details by Class &amp; Accounts'!BX$18, 'E2 Allocators'!$B$15:$W$15, 0),FALSE)*$E111)</f>
        <v>0</v>
      </c>
      <c r="BY111" s="1334">
        <f>IF(ISERROR(VLOOKUP(VLOOKUP($A111, 'E4 TB Allocation Details'!$A$18:$L$217, MATCH("A &amp; G ID", 'E4 TB Allocation Details'!$A$18:$L$18, 0),FALSE), 'E2 Allocators'!$B$15:$W$361, MATCH('O5 Details by Class &amp; Accounts'!BY$18, 'E2 Allocators'!$B$15:$W$15, 0),FALSE)*$E111), 0, VLOOKUP(VLOOKUP($A111, 'E4 TB Allocation Details'!$A$18:$L$217, MATCH("A &amp; G ID", 'E4 TB Allocation Details'!$A$18:$L$18, 0),FALSE), 'E2 Allocators'!$B$15:$W$361, MATCH('O5 Details by Class &amp; Accounts'!BY$18, 'E2 Allocators'!$B$15:$W$15, 0),FALSE)*$E111)</f>
        <v>0</v>
      </c>
      <c r="BZ111" s="1334">
        <f>IF(ISERROR(VLOOKUP(VLOOKUP($A111, 'E4 TB Allocation Details'!$A$18:$L$217, MATCH("A &amp; G ID", 'E4 TB Allocation Details'!$A$18:$L$18, 0),FALSE), 'E2 Allocators'!$B$15:$W$361, MATCH('O5 Details by Class &amp; Accounts'!BZ$18, 'E2 Allocators'!$B$15:$W$15, 0),FALSE)*$E111), 0, VLOOKUP(VLOOKUP($A111, 'E4 TB Allocation Details'!$A$18:$L$217, MATCH("A &amp; G ID", 'E4 TB Allocation Details'!$A$18:$L$18, 0),FALSE), 'E2 Allocators'!$B$15:$W$361, MATCH('O5 Details by Class &amp; Accounts'!BZ$18, 'E2 Allocators'!$B$15:$W$15, 0),FALSE)*$E111)</f>
        <v>0</v>
      </c>
      <c r="CA111" s="1334">
        <f>IF(ISERROR(VLOOKUP(VLOOKUP($A111, 'E4 TB Allocation Details'!$A$18:$L$217, MATCH("A &amp; G ID", 'E4 TB Allocation Details'!$A$18:$L$18, 0),FALSE), 'E2 Allocators'!$B$15:$W$361, MATCH('O5 Details by Class &amp; Accounts'!CA$18, 'E2 Allocators'!$B$15:$W$15, 0),FALSE)*$E111), 0, VLOOKUP(VLOOKUP($A111, 'E4 TB Allocation Details'!$A$18:$L$217, MATCH("A &amp; G ID", 'E4 TB Allocation Details'!$A$18:$L$18, 0),FALSE), 'E2 Allocators'!$B$15:$W$361, MATCH('O5 Details by Class &amp; Accounts'!CA$18, 'E2 Allocators'!$B$15:$W$15, 0),FALSE)*$E111)</f>
        <v>0</v>
      </c>
      <c r="CB111" s="1334">
        <f>IF(ISERROR(VLOOKUP(VLOOKUP($A111, 'E4 TB Allocation Details'!$A$18:$L$217, MATCH("A &amp; G ID", 'E4 TB Allocation Details'!$A$18:$L$18, 0),FALSE), 'E2 Allocators'!$B$15:$W$361, MATCH('O5 Details by Class &amp; Accounts'!CB$18, 'E2 Allocators'!$B$15:$W$15, 0),FALSE)*$E111), 0, VLOOKUP(VLOOKUP($A111, 'E4 TB Allocation Details'!$A$18:$L$217, MATCH("A &amp; G ID", 'E4 TB Allocation Details'!$A$18:$L$18, 0),FALSE), 'E2 Allocators'!$B$15:$W$361, MATCH('O5 Details by Class &amp; Accounts'!CB$18, 'E2 Allocators'!$B$15:$W$15, 0),FALSE)*$E111)</f>
        <v>0</v>
      </c>
      <c r="CC111" s="1334">
        <f>IF(ISERROR(VLOOKUP(VLOOKUP($A111, 'E4 TB Allocation Details'!$A$18:$L$217, MATCH("A &amp; G ID", 'E4 TB Allocation Details'!$A$18:$L$18, 0),FALSE), 'E2 Allocators'!$B$15:$W$361, MATCH('O5 Details by Class &amp; Accounts'!CC$18, 'E2 Allocators'!$B$15:$W$15, 0),FALSE)*$E111), 0, VLOOKUP(VLOOKUP($A111, 'E4 TB Allocation Details'!$A$18:$L$217, MATCH("A &amp; G ID", 'E4 TB Allocation Details'!$A$18:$L$18, 0),FALSE), 'E2 Allocators'!$B$15:$W$361, MATCH('O5 Details by Class &amp; Accounts'!CC$18, 'E2 Allocators'!$B$15:$W$15, 0),FALSE)*$E111)</f>
        <v>0</v>
      </c>
      <c r="CD111" s="1334">
        <f>IF(ISERROR(VLOOKUP(VLOOKUP($A111, 'E4 TB Allocation Details'!$A$18:$L$217, MATCH("A &amp; G ID", 'E4 TB Allocation Details'!$A$18:$L$18, 0),FALSE), 'E2 Allocators'!$B$15:$W$361, MATCH('O5 Details by Class &amp; Accounts'!CD$18, 'E2 Allocators'!$B$15:$W$15, 0),FALSE)*$E111), 0, VLOOKUP(VLOOKUP($A111, 'E4 TB Allocation Details'!$A$18:$L$217, MATCH("A &amp; G ID", 'E4 TB Allocation Details'!$A$18:$L$18, 0),FALSE), 'E2 Allocators'!$B$15:$W$361, MATCH('O5 Details by Class &amp; Accounts'!CD$18, 'E2 Allocators'!$B$15:$W$15, 0),FALSE)*$E111)</f>
        <v>0</v>
      </c>
      <c r="CE111" s="1334">
        <f>IF(ISERROR(VLOOKUP(VLOOKUP($A111, 'E4 TB Allocation Details'!$A$18:$L$217, MATCH("A &amp; G ID", 'E4 TB Allocation Details'!$A$18:$L$18, 0),FALSE), 'E2 Allocators'!$B$15:$W$361, MATCH('O5 Details by Class &amp; Accounts'!CE$18, 'E2 Allocators'!$B$15:$W$15, 0),FALSE)*$E111), 0, VLOOKUP(VLOOKUP($A111, 'E4 TB Allocation Details'!$A$18:$L$217, MATCH("A &amp; G ID", 'E4 TB Allocation Details'!$A$18:$L$18, 0),FALSE), 'E2 Allocators'!$B$15:$W$361, MATCH('O5 Details by Class &amp; Accounts'!CE$18, 'E2 Allocators'!$B$15:$W$15, 0),FALSE)*$E111)</f>
        <v>0</v>
      </c>
      <c r="CF111" s="1334">
        <f>IF(ISERROR(VLOOKUP(VLOOKUP($A111, 'E4 TB Allocation Details'!$A$18:$L$217, MATCH("A &amp; G ID", 'E4 TB Allocation Details'!$A$18:$L$18, 0),FALSE), 'E2 Allocators'!$B$15:$W$361, MATCH('O5 Details by Class &amp; Accounts'!CF$18, 'E2 Allocators'!$B$15:$W$15, 0),FALSE)*$E111), 0, VLOOKUP(VLOOKUP($A111, 'E4 TB Allocation Details'!$A$18:$L$217, MATCH("A &amp; G ID", 'E4 TB Allocation Details'!$A$18:$L$18, 0),FALSE), 'E2 Allocators'!$B$15:$W$361, MATCH('O5 Details by Class &amp; Accounts'!CF$18, 'E2 Allocators'!$B$15:$W$15, 0),FALSE)*$E111)</f>
        <v>0</v>
      </c>
      <c r="CG111" s="1334">
        <f>IF(ISERROR(VLOOKUP(VLOOKUP($A111, 'E4 TB Allocation Details'!$A$18:$L$217, MATCH("A &amp; G ID", 'E4 TB Allocation Details'!$A$18:$L$18, 0),FALSE), 'E2 Allocators'!$B$15:$W$361, MATCH('O5 Details by Class &amp; Accounts'!CG$18, 'E2 Allocators'!$B$15:$W$15, 0),FALSE)*$E111), 0, VLOOKUP(VLOOKUP($A111, 'E4 TB Allocation Details'!$A$18:$L$217, MATCH("A &amp; G ID", 'E4 TB Allocation Details'!$A$18:$L$18, 0),FALSE), 'E2 Allocators'!$B$15:$W$361, MATCH('O5 Details by Class &amp; Accounts'!CG$18, 'E2 Allocators'!$B$15:$W$15, 0),FALSE)*$E111)</f>
        <v>0</v>
      </c>
      <c r="CH111" s="1334">
        <f>IF(ISERROR(VLOOKUP(VLOOKUP($A111, 'E4 TB Allocation Details'!$A$18:$L$217, MATCH("A &amp; G ID", 'E4 TB Allocation Details'!$A$18:$L$18, 0),FALSE), 'E2 Allocators'!$B$15:$W$361, MATCH('O5 Details by Class &amp; Accounts'!CH$18, 'E2 Allocators'!$B$15:$W$15, 0),FALSE)*$E111), 0, VLOOKUP(VLOOKUP($A111, 'E4 TB Allocation Details'!$A$18:$L$217, MATCH("A &amp; G ID", 'E4 TB Allocation Details'!$A$18:$L$18, 0),FALSE), 'E2 Allocators'!$B$15:$W$361, MATCH('O5 Details by Class &amp; Accounts'!CH$18, 'E2 Allocators'!$B$15:$W$15, 0),FALSE)*$E111)</f>
        <v>0</v>
      </c>
      <c r="CI111" s="1334">
        <f>IF(ISERROR(VLOOKUP(VLOOKUP($A111, 'E4 TB Allocation Details'!$A$18:$L$217, MATCH("A &amp; G ID", 'E4 TB Allocation Details'!$A$18:$L$18, 0),FALSE), 'E2 Allocators'!$B$15:$W$361, MATCH('O5 Details by Class &amp; Accounts'!CI$18, 'E2 Allocators'!$B$15:$W$15, 0),FALSE)*$E111), 0, VLOOKUP(VLOOKUP($A111, 'E4 TB Allocation Details'!$A$18:$L$217, MATCH("A &amp; G ID", 'E4 TB Allocation Details'!$A$18:$L$18, 0),FALSE), 'E2 Allocators'!$B$15:$W$361, MATCH('O5 Details by Class &amp; Accounts'!CI$18, 'E2 Allocators'!$B$15:$W$15, 0),FALSE)*$E111)</f>
        <v>0</v>
      </c>
      <c r="CJ111" s="1334">
        <f>IF(ISERROR(VLOOKUP(VLOOKUP($A111, 'E4 TB Allocation Details'!$A$18:$L$217, MATCH("A &amp; G ID", 'E4 TB Allocation Details'!$A$18:$L$18, 0),FALSE), 'E2 Allocators'!$B$15:$W$361, MATCH('O5 Details by Class &amp; Accounts'!CJ$18, 'E2 Allocators'!$B$15:$W$15, 0),FALSE)*$E111), 0, VLOOKUP(VLOOKUP($A111, 'E4 TB Allocation Details'!$A$18:$L$217, MATCH("A &amp; G ID", 'E4 TB Allocation Details'!$A$18:$L$18, 0),FALSE), 'E2 Allocators'!$B$15:$W$361, MATCH('O5 Details by Class &amp; Accounts'!CJ$18, 'E2 Allocators'!$B$15:$W$15, 0),FALSE)*$E111)</f>
        <v>0</v>
      </c>
      <c r="CK111" s="1334">
        <f>IF(ISERROR(VLOOKUP(VLOOKUP($A111, 'E4 TB Allocation Details'!$A$18:$L$217, MATCH("A &amp; G ID", 'E4 TB Allocation Details'!$A$18:$L$18, 0),FALSE), 'E2 Allocators'!$B$15:$W$361, MATCH('O5 Details by Class &amp; Accounts'!CK$18, 'E2 Allocators'!$B$15:$W$15, 0),FALSE)*$E111), 0, VLOOKUP(VLOOKUP($A111, 'E4 TB Allocation Details'!$A$18:$L$217, MATCH("A &amp; G ID", 'E4 TB Allocation Details'!$A$18:$L$18, 0),FALSE), 'E2 Allocators'!$B$15:$W$361, MATCH('O5 Details by Class &amp; Accounts'!CK$18, 'E2 Allocators'!$B$15:$W$15, 0),FALSE)*$E111)</f>
        <v>0</v>
      </c>
      <c r="CL111" s="1334">
        <f>IF(ISERROR(VLOOKUP(VLOOKUP($A111, 'E4 TB Allocation Details'!$A$18:$L$217, MATCH("A &amp; G ID", 'E4 TB Allocation Details'!$A$18:$L$18, 0),FALSE), 'E2 Allocators'!$B$15:$W$361, MATCH('O5 Details by Class &amp; Accounts'!CL$18, 'E2 Allocators'!$B$15:$W$15, 0),FALSE)*$E111), 0, VLOOKUP(VLOOKUP($A111, 'E4 TB Allocation Details'!$A$18:$L$217, MATCH("A &amp; G ID", 'E4 TB Allocation Details'!$A$18:$L$18, 0),FALSE), 'E2 Allocators'!$B$15:$W$361, MATCH('O5 Details by Class &amp; Accounts'!CL$18, 'E2 Allocators'!$B$15:$W$15, 0),FALSE)*$E111)</f>
        <v>0</v>
      </c>
      <c r="CM111" s="1334">
        <f>IF(ISERROR(VLOOKUP(VLOOKUP($A111, 'E4 TB Allocation Details'!$A$18:$L$217, MATCH("A &amp; G ID", 'E4 TB Allocation Details'!$A$18:$L$18, 0),FALSE), 'E2 Allocators'!$B$15:$W$361, MATCH('O5 Details by Class &amp; Accounts'!CM$18, 'E2 Allocators'!$B$15:$W$15, 0),FALSE)*$E111), 0, VLOOKUP(VLOOKUP($A111, 'E4 TB Allocation Details'!$A$18:$L$217, MATCH("A &amp; G ID", 'E4 TB Allocation Details'!$A$18:$L$18, 0),FALSE), 'E2 Allocators'!$B$15:$W$361, MATCH('O5 Details by Class &amp; Accounts'!CM$18, 'E2 Allocators'!$B$15:$W$15, 0),FALSE)*$E111)</f>
        <v>0</v>
      </c>
      <c r="CN111" s="1334">
        <f t="shared" si="24"/>
        <v>0</v>
      </c>
      <c r="CO111" s="1670">
        <f t="shared" si="25"/>
        <v>0</v>
      </c>
      <c r="CQ111" s="1926" t="s">
        <v>1271</v>
      </c>
    </row>
    <row r="112" spans="1:95" s="64" customFormat="1" ht="25.5" x14ac:dyDescent="0.2">
      <c r="A112" s="1105">
        <v>4360</v>
      </c>
      <c r="B112" s="1106" t="s">
        <v>1008</v>
      </c>
      <c r="C112" s="1667">
        <f>IF(ISERROR(VLOOKUP($A112,'I3 TB Data'!$A$20:$H$465,MATCH('O5 Details by Class &amp; Accounts'!$C$18, 'I3 TB Data'!$A$20:$H$20,0),0)), 0, VLOOKUP($A112,'I3 TB Data'!$A$20:$H$465,MATCH('O5 Details by Class &amp; Accounts'!$C$18,'I3 TB Data'!$A$20:$H$20,0),0))</f>
        <v>0</v>
      </c>
      <c r="D112" s="1668"/>
      <c r="E112" s="1667">
        <f t="shared" si="17"/>
        <v>0</v>
      </c>
      <c r="F112" s="1669">
        <f>IF(ISERROR(VLOOKUP($A112, 'E1 Categorization'!A33:E123, MATCH("Customer Component", 'E1 Categorization'!$A$33:$E$33,0), 0)), 0, IF(VLOOKUP($A112, 'E1 Categorization'!A33:E123, MATCH("Customer Component", 'E1 Categorization'!$A$33:$E$33,0), 0)=0, 'O5 Details by Class &amp; Accounts'!$E112, IF(AND(VLOOKUP($A112, 'E1 Categorization'!A33:E123, MATCH("Customer Component", 'E1 Categorization'!$A$33:$E$33,0), 0) &gt;0, VLOOKUP($A112, 'E1 Categorization'!A33:E123, MATCH("Customer Component", 'E1 Categorization'!$A$33:$E$33,0), 0)&lt;1), 'O5 Details by Class &amp; Accounts'!$E112*(1-VLOOKUP($A112, 'E1 Categorization'!A33:E123, MATCH("Customer Component", 'E1 Categorization'!$A$33:$E$33,0), 0)), 0)))</f>
        <v>0</v>
      </c>
      <c r="G112" s="1669">
        <f>IF(ISERROR(VLOOKUP($A112, 'E1 Categorization'!A33:E123, MATCH("Customer Component", 'E1 Categorization'!$A$33:$E$33,0), 0)),0, IF(VLOOKUP($A112, 'E1 Categorization'!A33:E123, MATCH("Customer Component", 'E1 Categorization'!$A$33:$E$33,0), 0)=0, 0, IF(AND(VLOOKUP($A112, 'E1 Categorization'!A33:E123, MATCH("Customer Component", 'E1 Categorization'!$A$33:$E$33,0), 0) &gt;0, VLOOKUP($A112, 'E1 Categorization'!A33:E123, MATCH("Customer Component", 'E1 Categorization'!$A$33:$E$33,0), 0)&lt;1), 'O5 Details by Class &amp; Accounts'!$E112*(VLOOKUP($A112, 'E1 Categorization'!A33:E123, MATCH("Customer Component", 'E1 Categorization'!$A$33:$E$33,0), 0)), 'O5 Details by Class &amp; Accounts'!$E112)))</f>
        <v>0</v>
      </c>
      <c r="H112" s="1334">
        <f t="shared" si="20"/>
        <v>0</v>
      </c>
      <c r="I112" s="1334">
        <f>IF(ISERROR(VLOOKUP(VLOOKUP($A112, 'E4 TB Allocation Details'!$A$18:$L$217, MATCH("Demand ID", 'E4 TB Allocation Details'!$A$18:$L$18, 0),FALSE), 'E2 Allocators'!$B$15:$W$361, MATCH('O5 Details by Class &amp; Accounts'!I$18, 'E2 Allocators'!$B$15:$W$15, 0),FALSE)*$F112), 0, VLOOKUP(VLOOKUP($A112, 'E4 TB Allocation Details'!$A$18:$L$217, MATCH("Demand ID", 'E4 TB Allocation Details'!$A$18:$L$18, 0),FALSE), 'E2 Allocators'!$B$15:$W$361, MATCH('O5 Details by Class &amp; Accounts'!I$18, 'E2 Allocators'!$B$15:$W$15, 0),FALSE)*$F112)</f>
        <v>0</v>
      </c>
      <c r="J112" s="1334">
        <f>IF(ISERROR(VLOOKUP(VLOOKUP($A112, 'E4 TB Allocation Details'!$A$18:$L$217, MATCH("Demand ID", 'E4 TB Allocation Details'!$A$18:$L$18, 0),FALSE), 'E2 Allocators'!$B$15:$W$361, MATCH('O5 Details by Class &amp; Accounts'!J$18, 'E2 Allocators'!$B$15:$W$15, 0),FALSE)*$F112), 0, VLOOKUP(VLOOKUP($A112, 'E4 TB Allocation Details'!$A$18:$L$217, MATCH("Demand ID", 'E4 TB Allocation Details'!$A$18:$L$18, 0),FALSE), 'E2 Allocators'!$B$15:$W$361, MATCH('O5 Details by Class &amp; Accounts'!J$18, 'E2 Allocators'!$B$15:$W$15, 0),FALSE)*$F112)</f>
        <v>0</v>
      </c>
      <c r="K112" s="1334">
        <f>IF(ISERROR(VLOOKUP(VLOOKUP($A112, 'E4 TB Allocation Details'!$A$18:$L$217, MATCH("Demand ID", 'E4 TB Allocation Details'!$A$18:$L$18, 0),FALSE), 'E2 Allocators'!$B$15:$W$361, MATCH('O5 Details by Class &amp; Accounts'!K$18, 'E2 Allocators'!$B$15:$W$15, 0),FALSE)*$F112), 0, VLOOKUP(VLOOKUP($A112, 'E4 TB Allocation Details'!$A$18:$L$217, MATCH("Demand ID", 'E4 TB Allocation Details'!$A$18:$L$18, 0),FALSE), 'E2 Allocators'!$B$15:$W$361, MATCH('O5 Details by Class &amp; Accounts'!K$18, 'E2 Allocators'!$B$15:$W$15, 0),FALSE)*$F112)</f>
        <v>0</v>
      </c>
      <c r="L112" s="1334">
        <f>IF(ISERROR(VLOOKUP(VLOOKUP($A112, 'E4 TB Allocation Details'!$A$18:$L$217, MATCH("Demand ID", 'E4 TB Allocation Details'!$A$18:$L$18, 0),FALSE), 'E2 Allocators'!$B$15:$W$361, MATCH('O5 Details by Class &amp; Accounts'!L$18, 'E2 Allocators'!$B$15:$W$15, 0),FALSE)*$F112), 0, VLOOKUP(VLOOKUP($A112, 'E4 TB Allocation Details'!$A$18:$L$217, MATCH("Demand ID", 'E4 TB Allocation Details'!$A$18:$L$18, 0),FALSE), 'E2 Allocators'!$B$15:$W$361, MATCH('O5 Details by Class &amp; Accounts'!L$18, 'E2 Allocators'!$B$15:$W$15, 0),FALSE)*$F112)</f>
        <v>0</v>
      </c>
      <c r="M112" s="1334">
        <f>IF(ISERROR(VLOOKUP(VLOOKUP($A112, 'E4 TB Allocation Details'!$A$18:$L$217, MATCH("Demand ID", 'E4 TB Allocation Details'!$A$18:$L$18, 0),FALSE), 'E2 Allocators'!$B$15:$W$361, MATCH('O5 Details by Class &amp; Accounts'!M$18, 'E2 Allocators'!$B$15:$W$15, 0),FALSE)*$F112), 0, VLOOKUP(VLOOKUP($A112, 'E4 TB Allocation Details'!$A$18:$L$217, MATCH("Demand ID", 'E4 TB Allocation Details'!$A$18:$L$18, 0),FALSE), 'E2 Allocators'!$B$15:$W$361, MATCH('O5 Details by Class &amp; Accounts'!M$18, 'E2 Allocators'!$B$15:$W$15, 0),FALSE)*$F112)</f>
        <v>0</v>
      </c>
      <c r="N112" s="1334">
        <f>IF(ISERROR(VLOOKUP(VLOOKUP($A112, 'E4 TB Allocation Details'!$A$18:$L$217, MATCH("Demand ID", 'E4 TB Allocation Details'!$A$18:$L$18, 0),FALSE), 'E2 Allocators'!$B$15:$W$361, MATCH('O5 Details by Class &amp; Accounts'!N$18, 'E2 Allocators'!$B$15:$W$15, 0),FALSE)*$F112), 0, VLOOKUP(VLOOKUP($A112, 'E4 TB Allocation Details'!$A$18:$L$217, MATCH("Demand ID", 'E4 TB Allocation Details'!$A$18:$L$18, 0),FALSE), 'E2 Allocators'!$B$15:$W$361, MATCH('O5 Details by Class &amp; Accounts'!N$18, 'E2 Allocators'!$B$15:$W$15, 0),FALSE)*$F112)</f>
        <v>0</v>
      </c>
      <c r="O112" s="1334">
        <f>IF(ISERROR(VLOOKUP(VLOOKUP($A112, 'E4 TB Allocation Details'!$A$18:$L$217, MATCH("Demand ID", 'E4 TB Allocation Details'!$A$18:$L$18, 0),FALSE), 'E2 Allocators'!$B$15:$W$361, MATCH('O5 Details by Class &amp; Accounts'!O$18, 'E2 Allocators'!$B$15:$W$15, 0),FALSE)*$F112), 0, VLOOKUP(VLOOKUP($A112, 'E4 TB Allocation Details'!$A$18:$L$217, MATCH("Demand ID", 'E4 TB Allocation Details'!$A$18:$L$18, 0),FALSE), 'E2 Allocators'!$B$15:$W$361, MATCH('O5 Details by Class &amp; Accounts'!O$18, 'E2 Allocators'!$B$15:$W$15, 0),FALSE)*$F112)</f>
        <v>0</v>
      </c>
      <c r="P112" s="1334">
        <f>IF(ISERROR(VLOOKUP(VLOOKUP($A112, 'E4 TB Allocation Details'!$A$18:$L$217, MATCH("Demand ID", 'E4 TB Allocation Details'!$A$18:$L$18, 0),FALSE), 'E2 Allocators'!$B$15:$W$361, MATCH('O5 Details by Class &amp; Accounts'!P$18, 'E2 Allocators'!$B$15:$W$15, 0),FALSE)*$F112), 0, VLOOKUP(VLOOKUP($A112, 'E4 TB Allocation Details'!$A$18:$L$217, MATCH("Demand ID", 'E4 TB Allocation Details'!$A$18:$L$18, 0),FALSE), 'E2 Allocators'!$B$15:$W$361, MATCH('O5 Details by Class &amp; Accounts'!P$18, 'E2 Allocators'!$B$15:$W$15, 0),FALSE)*$F112)</f>
        <v>0</v>
      </c>
      <c r="Q112" s="1334">
        <f>IF(ISERROR(VLOOKUP(VLOOKUP($A112, 'E4 TB Allocation Details'!$A$18:$L$217, MATCH("Demand ID", 'E4 TB Allocation Details'!$A$18:$L$18, 0),FALSE), 'E2 Allocators'!$B$15:$W$361, MATCH('O5 Details by Class &amp; Accounts'!Q$18, 'E2 Allocators'!$B$15:$W$15, 0),FALSE)*$F112), 0, VLOOKUP(VLOOKUP($A112, 'E4 TB Allocation Details'!$A$18:$L$217, MATCH("Demand ID", 'E4 TB Allocation Details'!$A$18:$L$18, 0),FALSE), 'E2 Allocators'!$B$15:$W$361, MATCH('O5 Details by Class &amp; Accounts'!Q$18, 'E2 Allocators'!$B$15:$W$15, 0),FALSE)*$F112)</f>
        <v>0</v>
      </c>
      <c r="R112" s="1334">
        <f>IF(ISERROR(VLOOKUP(VLOOKUP($A112, 'E4 TB Allocation Details'!$A$18:$L$217, MATCH("Demand ID", 'E4 TB Allocation Details'!$A$18:$L$18, 0),FALSE), 'E2 Allocators'!$B$15:$W$361, MATCH('O5 Details by Class &amp; Accounts'!R$18, 'E2 Allocators'!$B$15:$W$15, 0),FALSE)*$F112), 0, VLOOKUP(VLOOKUP($A112, 'E4 TB Allocation Details'!$A$18:$L$217, MATCH("Demand ID", 'E4 TB Allocation Details'!$A$18:$L$18, 0),FALSE), 'E2 Allocators'!$B$15:$W$361, MATCH('O5 Details by Class &amp; Accounts'!R$18, 'E2 Allocators'!$B$15:$W$15, 0),FALSE)*$F112)</f>
        <v>0</v>
      </c>
      <c r="S112" s="1334">
        <f>IF(ISERROR(VLOOKUP(VLOOKUP($A112, 'E4 TB Allocation Details'!$A$18:$L$217, MATCH("Demand ID", 'E4 TB Allocation Details'!$A$18:$L$18, 0),FALSE), 'E2 Allocators'!$B$15:$W$361, MATCH('O5 Details by Class &amp; Accounts'!S$18, 'E2 Allocators'!$B$15:$W$15, 0),FALSE)*$F112), 0, VLOOKUP(VLOOKUP($A112, 'E4 TB Allocation Details'!$A$18:$L$217, MATCH("Demand ID", 'E4 TB Allocation Details'!$A$18:$L$18, 0),FALSE), 'E2 Allocators'!$B$15:$W$361, MATCH('O5 Details by Class &amp; Accounts'!S$18, 'E2 Allocators'!$B$15:$W$15, 0),FALSE)*$F112)</f>
        <v>0</v>
      </c>
      <c r="T112" s="1334">
        <f>IF(ISERROR(VLOOKUP(VLOOKUP($A112, 'E4 TB Allocation Details'!$A$18:$L$217, MATCH("Demand ID", 'E4 TB Allocation Details'!$A$18:$L$18, 0),FALSE), 'E2 Allocators'!$B$15:$W$361, MATCH('O5 Details by Class &amp; Accounts'!T$18, 'E2 Allocators'!$B$15:$W$15, 0),FALSE)*$F112), 0, VLOOKUP(VLOOKUP($A112, 'E4 TB Allocation Details'!$A$18:$L$217, MATCH("Demand ID", 'E4 TB Allocation Details'!$A$18:$L$18, 0),FALSE), 'E2 Allocators'!$B$15:$W$361, MATCH('O5 Details by Class &amp; Accounts'!T$18, 'E2 Allocators'!$B$15:$W$15, 0),FALSE)*$F112)</f>
        <v>0</v>
      </c>
      <c r="U112" s="1334">
        <f>IF(ISERROR(VLOOKUP(VLOOKUP($A112, 'E4 TB Allocation Details'!$A$18:$L$217, MATCH("Demand ID", 'E4 TB Allocation Details'!$A$18:$L$18, 0),FALSE), 'E2 Allocators'!$B$15:$W$361, MATCH('O5 Details by Class &amp; Accounts'!U$18, 'E2 Allocators'!$B$15:$W$15, 0),FALSE)*$F112), 0, VLOOKUP(VLOOKUP($A112, 'E4 TB Allocation Details'!$A$18:$L$217, MATCH("Demand ID", 'E4 TB Allocation Details'!$A$18:$L$18, 0),FALSE), 'E2 Allocators'!$B$15:$W$361, MATCH('O5 Details by Class &amp; Accounts'!U$18, 'E2 Allocators'!$B$15:$W$15, 0),FALSE)*$F112)</f>
        <v>0</v>
      </c>
      <c r="V112" s="1334">
        <f>IF(ISERROR(VLOOKUP(VLOOKUP($A112, 'E4 TB Allocation Details'!$A$18:$L$217, MATCH("Demand ID", 'E4 TB Allocation Details'!$A$18:$L$18, 0),FALSE), 'E2 Allocators'!$B$15:$W$361, MATCH('O5 Details by Class &amp; Accounts'!V$18, 'E2 Allocators'!$B$15:$W$15, 0),FALSE)*$F112), 0, VLOOKUP(VLOOKUP($A112, 'E4 TB Allocation Details'!$A$18:$L$217, MATCH("Demand ID", 'E4 TB Allocation Details'!$A$18:$L$18, 0),FALSE), 'E2 Allocators'!$B$15:$W$361, MATCH('O5 Details by Class &amp; Accounts'!V$18, 'E2 Allocators'!$B$15:$W$15, 0),FALSE)*$F112)</f>
        <v>0</v>
      </c>
      <c r="W112" s="1334">
        <f>IF(ISERROR(VLOOKUP(VLOOKUP($A112, 'E4 TB Allocation Details'!$A$18:$L$217, MATCH("Demand ID", 'E4 TB Allocation Details'!$A$18:$L$18, 0),FALSE), 'E2 Allocators'!$B$15:$W$361, MATCH('O5 Details by Class &amp; Accounts'!W$18, 'E2 Allocators'!$B$15:$W$15, 0),FALSE)*$F112), 0, VLOOKUP(VLOOKUP($A112, 'E4 TB Allocation Details'!$A$18:$L$217, MATCH("Demand ID", 'E4 TB Allocation Details'!$A$18:$L$18, 0),FALSE), 'E2 Allocators'!$B$15:$W$361, MATCH('O5 Details by Class &amp; Accounts'!W$18, 'E2 Allocators'!$B$15:$W$15, 0),FALSE)*$F112)</f>
        <v>0</v>
      </c>
      <c r="X112" s="1334">
        <f>IF(ISERROR(VLOOKUP(VLOOKUP($A112, 'E4 TB Allocation Details'!$A$18:$L$217, MATCH("Demand ID", 'E4 TB Allocation Details'!$A$18:$L$18, 0),FALSE), 'E2 Allocators'!$B$15:$W$361, MATCH('O5 Details by Class &amp; Accounts'!X$18, 'E2 Allocators'!$B$15:$W$15, 0),FALSE)*$F112), 0, VLOOKUP(VLOOKUP($A112, 'E4 TB Allocation Details'!$A$18:$L$217, MATCH("Demand ID", 'E4 TB Allocation Details'!$A$18:$L$18, 0),FALSE), 'E2 Allocators'!$B$15:$W$361, MATCH('O5 Details by Class &amp; Accounts'!X$18, 'E2 Allocators'!$B$15:$W$15, 0),FALSE)*$F112)</f>
        <v>0</v>
      </c>
      <c r="Y112" s="1334">
        <f>IF(ISERROR(VLOOKUP(VLOOKUP($A112, 'E4 TB Allocation Details'!$A$18:$L$217, MATCH("Demand ID", 'E4 TB Allocation Details'!$A$18:$L$18, 0),FALSE), 'E2 Allocators'!$B$15:$W$361, MATCH('O5 Details by Class &amp; Accounts'!Y$18, 'E2 Allocators'!$B$15:$W$15, 0),FALSE)*$F112), 0, VLOOKUP(VLOOKUP($A112, 'E4 TB Allocation Details'!$A$18:$L$217, MATCH("Demand ID", 'E4 TB Allocation Details'!$A$18:$L$18, 0),FALSE), 'E2 Allocators'!$B$15:$W$361, MATCH('O5 Details by Class &amp; Accounts'!Y$18, 'E2 Allocators'!$B$15:$W$15, 0),FALSE)*$F112)</f>
        <v>0</v>
      </c>
      <c r="Z112" s="1334">
        <f>IF(ISERROR(VLOOKUP(VLOOKUP($A112, 'E4 TB Allocation Details'!$A$18:$L$217, MATCH("Demand ID", 'E4 TB Allocation Details'!$A$18:$L$18, 0),FALSE), 'E2 Allocators'!$B$15:$W$361, MATCH('O5 Details by Class &amp; Accounts'!Z$18, 'E2 Allocators'!$B$15:$W$15, 0),FALSE)*$F112), 0, VLOOKUP(VLOOKUP($A112, 'E4 TB Allocation Details'!$A$18:$L$217, MATCH("Demand ID", 'E4 TB Allocation Details'!$A$18:$L$18, 0),FALSE), 'E2 Allocators'!$B$15:$W$361, MATCH('O5 Details by Class &amp; Accounts'!Z$18, 'E2 Allocators'!$B$15:$W$15, 0),FALSE)*$F112)</f>
        <v>0</v>
      </c>
      <c r="AA112" s="1334">
        <f>IF(ISERROR(VLOOKUP(VLOOKUP($A112, 'E4 TB Allocation Details'!$A$18:$L$217, MATCH("Demand ID", 'E4 TB Allocation Details'!$A$18:$L$18, 0),FALSE), 'E2 Allocators'!$B$15:$W$361, MATCH('O5 Details by Class &amp; Accounts'!AA$18, 'E2 Allocators'!$B$15:$W$15, 0),FALSE)*$F112), 0, VLOOKUP(VLOOKUP($A112, 'E4 TB Allocation Details'!$A$18:$L$217, MATCH("Demand ID", 'E4 TB Allocation Details'!$A$18:$L$18, 0),FALSE), 'E2 Allocators'!$B$15:$W$361, MATCH('O5 Details by Class &amp; Accounts'!AA$18, 'E2 Allocators'!$B$15:$W$15, 0),FALSE)*$F112)</f>
        <v>0</v>
      </c>
      <c r="AB112" s="1334">
        <f>IF(ISERROR(VLOOKUP(VLOOKUP($A112, 'E4 TB Allocation Details'!$A$18:$L$217, MATCH("Demand ID", 'E4 TB Allocation Details'!$A$18:$L$18, 0),FALSE), 'E2 Allocators'!$B$15:$W$361, MATCH('O5 Details by Class &amp; Accounts'!AB$18, 'E2 Allocators'!$B$15:$W$15, 0),FALSE)*$F112), 0, VLOOKUP(VLOOKUP($A112, 'E4 TB Allocation Details'!$A$18:$L$217, MATCH("Demand ID", 'E4 TB Allocation Details'!$A$18:$L$18, 0),FALSE), 'E2 Allocators'!$B$15:$W$361, MATCH('O5 Details by Class &amp; Accounts'!AB$18, 'E2 Allocators'!$B$15:$W$15, 0),FALSE)*$F112)</f>
        <v>0</v>
      </c>
      <c r="AC112" s="1334">
        <f t="shared" si="21"/>
        <v>0</v>
      </c>
      <c r="AD112" s="1334">
        <f>IF(ISERROR(VLOOKUP(VLOOKUP($A112, 'E4 TB Allocation Details'!$A$18:$L$217, MATCH("Customer ID", 'E4 TB Allocation Details'!$A$18:$L$18, 0),FALSE), 'E2 Allocators'!$B$15:$W$361, MATCH('O5 Details by Class &amp; Accounts'!AD$18, 'E2 Allocators'!$B$15:$W$15, 0),FALSE)*$G112), 0, VLOOKUP(VLOOKUP($A112, 'E4 TB Allocation Details'!$A$18:$L$217, MATCH("Customer ID", 'E4 TB Allocation Details'!$A$18:$L$18, 0),FALSE), 'E2 Allocators'!$B$15:$W$361, MATCH('O5 Details by Class &amp; Accounts'!AD$18, 'E2 Allocators'!$B$15:$W$15, 0),FALSE)*$G112)</f>
        <v>0</v>
      </c>
      <c r="AE112" s="1334">
        <f>IF(ISERROR(VLOOKUP(VLOOKUP($A112, 'E4 TB Allocation Details'!$A$18:$L$217, MATCH("Customer ID", 'E4 TB Allocation Details'!$A$18:$L$18, 0),FALSE), 'E2 Allocators'!$B$15:$W$361, MATCH('O5 Details by Class &amp; Accounts'!AE$18, 'E2 Allocators'!$B$15:$W$15, 0),FALSE)*$G112), 0, VLOOKUP(VLOOKUP($A112, 'E4 TB Allocation Details'!$A$18:$L$217, MATCH("Customer ID", 'E4 TB Allocation Details'!$A$18:$L$18, 0),FALSE), 'E2 Allocators'!$B$15:$W$361, MATCH('O5 Details by Class &amp; Accounts'!AE$18, 'E2 Allocators'!$B$15:$W$15, 0),FALSE)*$G112)</f>
        <v>0</v>
      </c>
      <c r="AF112" s="1334">
        <f>IF(ISERROR(VLOOKUP(VLOOKUP($A112, 'E4 TB Allocation Details'!$A$18:$L$217, MATCH("Customer ID", 'E4 TB Allocation Details'!$A$18:$L$18, 0),FALSE), 'E2 Allocators'!$B$15:$W$361, MATCH('O5 Details by Class &amp; Accounts'!AF$18, 'E2 Allocators'!$B$15:$W$15, 0),FALSE)*$G112), 0, VLOOKUP(VLOOKUP($A112, 'E4 TB Allocation Details'!$A$18:$L$217, MATCH("Customer ID", 'E4 TB Allocation Details'!$A$18:$L$18, 0),FALSE), 'E2 Allocators'!$B$15:$W$361, MATCH('O5 Details by Class &amp; Accounts'!AF$18, 'E2 Allocators'!$B$15:$W$15, 0),FALSE)*$G112)</f>
        <v>0</v>
      </c>
      <c r="AG112" s="1334">
        <f>IF(ISERROR(VLOOKUP(VLOOKUP($A112, 'E4 TB Allocation Details'!$A$18:$L$217, MATCH("Customer ID", 'E4 TB Allocation Details'!$A$18:$L$18, 0),FALSE), 'E2 Allocators'!$B$15:$W$361, MATCH('O5 Details by Class &amp; Accounts'!AG$18, 'E2 Allocators'!$B$15:$W$15, 0),FALSE)*$G112), 0, VLOOKUP(VLOOKUP($A112, 'E4 TB Allocation Details'!$A$18:$L$217, MATCH("Customer ID", 'E4 TB Allocation Details'!$A$18:$L$18, 0),FALSE), 'E2 Allocators'!$B$15:$W$361, MATCH('O5 Details by Class &amp; Accounts'!AG$18, 'E2 Allocators'!$B$15:$W$15, 0),FALSE)*$G112)</f>
        <v>0</v>
      </c>
      <c r="AH112" s="1334">
        <f>IF(ISERROR(VLOOKUP(VLOOKUP($A112, 'E4 TB Allocation Details'!$A$18:$L$217, MATCH("Customer ID", 'E4 TB Allocation Details'!$A$18:$L$18, 0),FALSE), 'E2 Allocators'!$B$15:$W$361, MATCH('O5 Details by Class &amp; Accounts'!AH$18, 'E2 Allocators'!$B$15:$W$15, 0),FALSE)*$G112), 0, VLOOKUP(VLOOKUP($A112, 'E4 TB Allocation Details'!$A$18:$L$217, MATCH("Customer ID", 'E4 TB Allocation Details'!$A$18:$L$18, 0),FALSE), 'E2 Allocators'!$B$15:$W$361, MATCH('O5 Details by Class &amp; Accounts'!AH$18, 'E2 Allocators'!$B$15:$W$15, 0),FALSE)*$G112)</f>
        <v>0</v>
      </c>
      <c r="AI112" s="1334">
        <f>IF(ISERROR(VLOOKUP(VLOOKUP($A112, 'E4 TB Allocation Details'!$A$18:$L$217, MATCH("Customer ID", 'E4 TB Allocation Details'!$A$18:$L$18, 0),FALSE), 'E2 Allocators'!$B$15:$W$361, MATCH('O5 Details by Class &amp; Accounts'!AI$18, 'E2 Allocators'!$B$15:$W$15, 0),FALSE)*$G112), 0, VLOOKUP(VLOOKUP($A112, 'E4 TB Allocation Details'!$A$18:$L$217, MATCH("Customer ID", 'E4 TB Allocation Details'!$A$18:$L$18, 0),FALSE), 'E2 Allocators'!$B$15:$W$361, MATCH('O5 Details by Class &amp; Accounts'!AI$18, 'E2 Allocators'!$B$15:$W$15, 0),FALSE)*$G112)</f>
        <v>0</v>
      </c>
      <c r="AJ112" s="1334">
        <f>IF(ISERROR(VLOOKUP(VLOOKUP($A112, 'E4 TB Allocation Details'!$A$18:$L$217, MATCH("Customer ID", 'E4 TB Allocation Details'!$A$18:$L$18, 0),FALSE), 'E2 Allocators'!$B$15:$W$361, MATCH('O5 Details by Class &amp; Accounts'!AJ$18, 'E2 Allocators'!$B$15:$W$15, 0),FALSE)*$G112), 0, VLOOKUP(VLOOKUP($A112, 'E4 TB Allocation Details'!$A$18:$L$217, MATCH("Customer ID", 'E4 TB Allocation Details'!$A$18:$L$18, 0),FALSE), 'E2 Allocators'!$B$15:$W$361, MATCH('O5 Details by Class &amp; Accounts'!AJ$18, 'E2 Allocators'!$B$15:$W$15, 0),FALSE)*$G112)</f>
        <v>0</v>
      </c>
      <c r="AK112" s="1334">
        <f>IF(ISERROR(VLOOKUP(VLOOKUP($A112, 'E4 TB Allocation Details'!$A$18:$L$217, MATCH("Customer ID", 'E4 TB Allocation Details'!$A$18:$L$18, 0),FALSE), 'E2 Allocators'!$B$15:$W$361, MATCH('O5 Details by Class &amp; Accounts'!AK$18, 'E2 Allocators'!$B$15:$W$15, 0),FALSE)*$G112), 0, VLOOKUP(VLOOKUP($A112, 'E4 TB Allocation Details'!$A$18:$L$217, MATCH("Customer ID", 'E4 TB Allocation Details'!$A$18:$L$18, 0),FALSE), 'E2 Allocators'!$B$15:$W$361, MATCH('O5 Details by Class &amp; Accounts'!AK$18, 'E2 Allocators'!$B$15:$W$15, 0),FALSE)*$G112)</f>
        <v>0</v>
      </c>
      <c r="AL112" s="1334">
        <f>IF(ISERROR(VLOOKUP(VLOOKUP($A112, 'E4 TB Allocation Details'!$A$18:$L$217, MATCH("Customer ID", 'E4 TB Allocation Details'!$A$18:$L$18, 0),FALSE), 'E2 Allocators'!$B$15:$W$361, MATCH('O5 Details by Class &amp; Accounts'!AL$18, 'E2 Allocators'!$B$15:$W$15, 0),FALSE)*$G112), 0, VLOOKUP(VLOOKUP($A112, 'E4 TB Allocation Details'!$A$18:$L$217, MATCH("Customer ID", 'E4 TB Allocation Details'!$A$18:$L$18, 0),FALSE), 'E2 Allocators'!$B$15:$W$361, MATCH('O5 Details by Class &amp; Accounts'!AL$18, 'E2 Allocators'!$B$15:$W$15, 0),FALSE)*$G112)</f>
        <v>0</v>
      </c>
      <c r="AM112" s="1334">
        <f>IF(ISERROR(VLOOKUP(VLOOKUP($A112, 'E4 TB Allocation Details'!$A$18:$L$217, MATCH("Customer ID", 'E4 TB Allocation Details'!$A$18:$L$18, 0),FALSE), 'E2 Allocators'!$B$15:$W$361, MATCH('O5 Details by Class &amp; Accounts'!AM$18, 'E2 Allocators'!$B$15:$W$15, 0),FALSE)*$G112), 0, VLOOKUP(VLOOKUP($A112, 'E4 TB Allocation Details'!$A$18:$L$217, MATCH("Customer ID", 'E4 TB Allocation Details'!$A$18:$L$18, 0),FALSE), 'E2 Allocators'!$B$15:$W$361, MATCH('O5 Details by Class &amp; Accounts'!AM$18, 'E2 Allocators'!$B$15:$W$15, 0),FALSE)*$G112)</f>
        <v>0</v>
      </c>
      <c r="AN112" s="1334">
        <f>IF(ISERROR(VLOOKUP(VLOOKUP($A112, 'E4 TB Allocation Details'!$A$18:$L$217, MATCH("Customer ID", 'E4 TB Allocation Details'!$A$18:$L$18, 0),FALSE), 'E2 Allocators'!$B$15:$W$361, MATCH('O5 Details by Class &amp; Accounts'!AN$18, 'E2 Allocators'!$B$15:$W$15, 0),FALSE)*$G112), 0, VLOOKUP(VLOOKUP($A112, 'E4 TB Allocation Details'!$A$18:$L$217, MATCH("Customer ID", 'E4 TB Allocation Details'!$A$18:$L$18, 0),FALSE), 'E2 Allocators'!$B$15:$W$361, MATCH('O5 Details by Class &amp; Accounts'!AN$18, 'E2 Allocators'!$B$15:$W$15, 0),FALSE)*$G112)</f>
        <v>0</v>
      </c>
      <c r="AO112" s="1334">
        <f>IF(ISERROR(VLOOKUP(VLOOKUP($A112, 'E4 TB Allocation Details'!$A$18:$L$217, MATCH("Customer ID", 'E4 TB Allocation Details'!$A$18:$L$18, 0),FALSE), 'E2 Allocators'!$B$15:$W$361, MATCH('O5 Details by Class &amp; Accounts'!AO$18, 'E2 Allocators'!$B$15:$W$15, 0),FALSE)*$G112), 0, VLOOKUP(VLOOKUP($A112, 'E4 TB Allocation Details'!$A$18:$L$217, MATCH("Customer ID", 'E4 TB Allocation Details'!$A$18:$L$18, 0),FALSE), 'E2 Allocators'!$B$15:$W$361, MATCH('O5 Details by Class &amp; Accounts'!AO$18, 'E2 Allocators'!$B$15:$W$15, 0),FALSE)*$G112)</f>
        <v>0</v>
      </c>
      <c r="AP112" s="1334">
        <f>IF(ISERROR(VLOOKUP(VLOOKUP($A112, 'E4 TB Allocation Details'!$A$18:$L$217, MATCH("Customer ID", 'E4 TB Allocation Details'!$A$18:$L$18, 0),FALSE), 'E2 Allocators'!$B$15:$W$361, MATCH('O5 Details by Class &amp; Accounts'!AP$18, 'E2 Allocators'!$B$15:$W$15, 0),FALSE)*$G112), 0, VLOOKUP(VLOOKUP($A112, 'E4 TB Allocation Details'!$A$18:$L$217, MATCH("Customer ID", 'E4 TB Allocation Details'!$A$18:$L$18, 0),FALSE), 'E2 Allocators'!$B$15:$W$361, MATCH('O5 Details by Class &amp; Accounts'!AP$18, 'E2 Allocators'!$B$15:$W$15, 0),FALSE)*$G112)</f>
        <v>0</v>
      </c>
      <c r="AQ112" s="1334">
        <f>IF(ISERROR(VLOOKUP(VLOOKUP($A112, 'E4 TB Allocation Details'!$A$18:$L$217, MATCH("Customer ID", 'E4 TB Allocation Details'!$A$18:$L$18, 0),FALSE), 'E2 Allocators'!$B$15:$W$361, MATCH('O5 Details by Class &amp; Accounts'!AQ$18, 'E2 Allocators'!$B$15:$W$15, 0),FALSE)*$G112), 0, VLOOKUP(VLOOKUP($A112, 'E4 TB Allocation Details'!$A$18:$L$217, MATCH("Customer ID", 'E4 TB Allocation Details'!$A$18:$L$18, 0),FALSE), 'E2 Allocators'!$B$15:$W$361, MATCH('O5 Details by Class &amp; Accounts'!AQ$18, 'E2 Allocators'!$B$15:$W$15, 0),FALSE)*$G112)</f>
        <v>0</v>
      </c>
      <c r="AR112" s="1334">
        <f>IF(ISERROR(VLOOKUP(VLOOKUP($A112, 'E4 TB Allocation Details'!$A$18:$L$217, MATCH("Customer ID", 'E4 TB Allocation Details'!$A$18:$L$18, 0),FALSE), 'E2 Allocators'!$B$15:$W$361, MATCH('O5 Details by Class &amp; Accounts'!AR$18, 'E2 Allocators'!$B$15:$W$15, 0),FALSE)*$G112), 0, VLOOKUP(VLOOKUP($A112, 'E4 TB Allocation Details'!$A$18:$L$217, MATCH("Customer ID", 'E4 TB Allocation Details'!$A$18:$L$18, 0),FALSE), 'E2 Allocators'!$B$15:$W$361, MATCH('O5 Details by Class &amp; Accounts'!AR$18, 'E2 Allocators'!$B$15:$W$15, 0),FALSE)*$G112)</f>
        <v>0</v>
      </c>
      <c r="AS112" s="1334">
        <f>IF(ISERROR(VLOOKUP(VLOOKUP($A112, 'E4 TB Allocation Details'!$A$18:$L$217, MATCH("Customer ID", 'E4 TB Allocation Details'!$A$18:$L$18, 0),FALSE), 'E2 Allocators'!$B$15:$W$361, MATCH('O5 Details by Class &amp; Accounts'!AS$18, 'E2 Allocators'!$B$15:$W$15, 0),FALSE)*$G112), 0, VLOOKUP(VLOOKUP($A112, 'E4 TB Allocation Details'!$A$18:$L$217, MATCH("Customer ID", 'E4 TB Allocation Details'!$A$18:$L$18, 0),FALSE), 'E2 Allocators'!$B$15:$W$361, MATCH('O5 Details by Class &amp; Accounts'!AS$18, 'E2 Allocators'!$B$15:$W$15, 0),FALSE)*$G112)</f>
        <v>0</v>
      </c>
      <c r="AT112" s="1334">
        <f>IF(ISERROR(VLOOKUP(VLOOKUP($A112, 'E4 TB Allocation Details'!$A$18:$L$217, MATCH("Customer ID", 'E4 TB Allocation Details'!$A$18:$L$18, 0),FALSE), 'E2 Allocators'!$B$15:$W$361, MATCH('O5 Details by Class &amp; Accounts'!AT$18, 'E2 Allocators'!$B$15:$W$15, 0),FALSE)*$G112), 0, VLOOKUP(VLOOKUP($A112, 'E4 TB Allocation Details'!$A$18:$L$217, MATCH("Customer ID", 'E4 TB Allocation Details'!$A$18:$L$18, 0),FALSE), 'E2 Allocators'!$B$15:$W$361, MATCH('O5 Details by Class &amp; Accounts'!AT$18, 'E2 Allocators'!$B$15:$W$15, 0),FALSE)*$G112)</f>
        <v>0</v>
      </c>
      <c r="AU112" s="1334">
        <f>IF(ISERROR(VLOOKUP(VLOOKUP($A112, 'E4 TB Allocation Details'!$A$18:$L$217, MATCH("Customer ID", 'E4 TB Allocation Details'!$A$18:$L$18, 0),FALSE), 'E2 Allocators'!$B$15:$W$361, MATCH('O5 Details by Class &amp; Accounts'!AU$18, 'E2 Allocators'!$B$15:$W$15, 0),FALSE)*$G112), 0, VLOOKUP(VLOOKUP($A112, 'E4 TB Allocation Details'!$A$18:$L$217, MATCH("Customer ID", 'E4 TB Allocation Details'!$A$18:$L$18, 0),FALSE), 'E2 Allocators'!$B$15:$W$361, MATCH('O5 Details by Class &amp; Accounts'!AU$18, 'E2 Allocators'!$B$15:$W$15, 0),FALSE)*$G112)</f>
        <v>0</v>
      </c>
      <c r="AV112" s="1334">
        <f>IF(ISERROR(VLOOKUP(VLOOKUP($A112, 'E4 TB Allocation Details'!$A$18:$L$217, MATCH("Customer ID", 'E4 TB Allocation Details'!$A$18:$L$18, 0),FALSE), 'E2 Allocators'!$B$15:$W$361, MATCH('O5 Details by Class &amp; Accounts'!AV$18, 'E2 Allocators'!$B$15:$W$15, 0),FALSE)*$G112), 0, VLOOKUP(VLOOKUP($A112, 'E4 TB Allocation Details'!$A$18:$L$217, MATCH("Customer ID", 'E4 TB Allocation Details'!$A$18:$L$18, 0),FALSE), 'E2 Allocators'!$B$15:$W$361, MATCH('O5 Details by Class &amp; Accounts'!AV$18, 'E2 Allocators'!$B$15:$W$15, 0),FALSE)*$G112)</f>
        <v>0</v>
      </c>
      <c r="AW112" s="1334">
        <f>IF(ISERROR(VLOOKUP(VLOOKUP($A112, 'E4 TB Allocation Details'!$A$18:$L$217, MATCH("Customer ID", 'E4 TB Allocation Details'!$A$18:$L$18, 0),FALSE), 'E2 Allocators'!$B$15:$W$361, MATCH('O5 Details by Class &amp; Accounts'!AW$18, 'E2 Allocators'!$B$15:$W$15, 0),FALSE)*$G112), 0, VLOOKUP(VLOOKUP($A112, 'E4 TB Allocation Details'!$A$18:$L$217, MATCH("Customer ID", 'E4 TB Allocation Details'!$A$18:$L$18, 0),FALSE), 'E2 Allocators'!$B$15:$W$361, MATCH('O5 Details by Class &amp; Accounts'!AW$18, 'E2 Allocators'!$B$15:$W$15, 0),FALSE)*$G112)</f>
        <v>0</v>
      </c>
      <c r="AX112" s="1334">
        <f t="shared" si="22"/>
        <v>0</v>
      </c>
      <c r="AY112" s="1334">
        <f>IF(ISERROR(VLOOKUP(VLOOKUP($A112, 'E4 TB Allocation Details'!$A$18:$L$217, MATCH("Misc ID", 'E4 TB Allocation Details'!$A$18:$L$18, 0),FALSE), 'E2 Allocators'!$B$15:$W$361, MATCH('O5 Details by Class &amp; Accounts'!AY$18, 'E2 Allocators'!$B$15:$W$15, 0),FALSE)*$E112), 0, VLOOKUP(VLOOKUP($A112, 'E4 TB Allocation Details'!$A$18:$L$217, MATCH("Misc ID", 'E4 TB Allocation Details'!$A$18:$L$18, 0),FALSE), 'E2 Allocators'!$B$15:$W$361, MATCH('O5 Details by Class &amp; Accounts'!AY$18, 'E2 Allocators'!$B$15:$W$15, 0),FALSE)*$E112)</f>
        <v>0</v>
      </c>
      <c r="AZ112" s="1334">
        <f>IF(ISERROR(VLOOKUP(VLOOKUP($A112, 'E4 TB Allocation Details'!$A$18:$L$217, MATCH("Misc ID", 'E4 TB Allocation Details'!$A$18:$L$18, 0),FALSE), 'E2 Allocators'!$B$15:$W$361, MATCH('O5 Details by Class &amp; Accounts'!AZ$18, 'E2 Allocators'!$B$15:$W$15, 0),FALSE)*$E112), 0, VLOOKUP(VLOOKUP($A112, 'E4 TB Allocation Details'!$A$18:$L$217, MATCH("Misc ID", 'E4 TB Allocation Details'!$A$18:$L$18, 0),FALSE), 'E2 Allocators'!$B$15:$W$361, MATCH('O5 Details by Class &amp; Accounts'!AZ$18, 'E2 Allocators'!$B$15:$W$15, 0),FALSE)*$E112)</f>
        <v>0</v>
      </c>
      <c r="BA112" s="1334">
        <f>IF(ISERROR(VLOOKUP(VLOOKUP($A112, 'E4 TB Allocation Details'!$A$18:$L$217, MATCH("Misc ID", 'E4 TB Allocation Details'!$A$18:$L$18, 0),FALSE), 'E2 Allocators'!$B$15:$W$361, MATCH('O5 Details by Class &amp; Accounts'!BA$18, 'E2 Allocators'!$B$15:$W$15, 0),FALSE)*$E112), 0, VLOOKUP(VLOOKUP($A112, 'E4 TB Allocation Details'!$A$18:$L$217, MATCH("Misc ID", 'E4 TB Allocation Details'!$A$18:$L$18, 0),FALSE), 'E2 Allocators'!$B$15:$W$361, MATCH('O5 Details by Class &amp; Accounts'!BA$18, 'E2 Allocators'!$B$15:$W$15, 0),FALSE)*$E112)</f>
        <v>0</v>
      </c>
      <c r="BB112" s="1334">
        <f>IF(ISERROR(VLOOKUP(VLOOKUP($A112, 'E4 TB Allocation Details'!$A$18:$L$217, MATCH("Misc ID", 'E4 TB Allocation Details'!$A$18:$L$18, 0),FALSE), 'E2 Allocators'!$B$15:$W$361, MATCH('O5 Details by Class &amp; Accounts'!BB$18, 'E2 Allocators'!$B$15:$W$15, 0),FALSE)*$E112), 0, VLOOKUP(VLOOKUP($A112, 'E4 TB Allocation Details'!$A$18:$L$217, MATCH("Misc ID", 'E4 TB Allocation Details'!$A$18:$L$18, 0),FALSE), 'E2 Allocators'!$B$15:$W$361, MATCH('O5 Details by Class &amp; Accounts'!BB$18, 'E2 Allocators'!$B$15:$W$15, 0),FALSE)*$E112)</f>
        <v>0</v>
      </c>
      <c r="BC112" s="1334">
        <f>IF(ISERROR(VLOOKUP(VLOOKUP($A112, 'E4 TB Allocation Details'!$A$18:$L$217, MATCH("Misc ID", 'E4 TB Allocation Details'!$A$18:$L$18, 0),FALSE), 'E2 Allocators'!$B$15:$W$361, MATCH('O5 Details by Class &amp; Accounts'!BC$18, 'E2 Allocators'!$B$15:$W$15, 0),FALSE)*$E112), 0, VLOOKUP(VLOOKUP($A112, 'E4 TB Allocation Details'!$A$18:$L$217, MATCH("Misc ID", 'E4 TB Allocation Details'!$A$18:$L$18, 0),FALSE), 'E2 Allocators'!$B$15:$W$361, MATCH('O5 Details by Class &amp; Accounts'!BC$18, 'E2 Allocators'!$B$15:$W$15, 0),FALSE)*$E112)</f>
        <v>0</v>
      </c>
      <c r="BD112" s="1334">
        <f>IF(ISERROR(VLOOKUP(VLOOKUP($A112, 'E4 TB Allocation Details'!$A$18:$L$217, MATCH("Misc ID", 'E4 TB Allocation Details'!$A$18:$L$18, 0),FALSE), 'E2 Allocators'!$B$15:$W$361, MATCH('O5 Details by Class &amp; Accounts'!BD$18, 'E2 Allocators'!$B$15:$W$15, 0),FALSE)*$E112), 0, VLOOKUP(VLOOKUP($A112, 'E4 TB Allocation Details'!$A$18:$L$217, MATCH("Misc ID", 'E4 TB Allocation Details'!$A$18:$L$18, 0),FALSE), 'E2 Allocators'!$B$15:$W$361, MATCH('O5 Details by Class &amp; Accounts'!BD$18, 'E2 Allocators'!$B$15:$W$15, 0),FALSE)*$E112)</f>
        <v>0</v>
      </c>
      <c r="BE112" s="1334">
        <f>IF(ISERROR(VLOOKUP(VLOOKUP($A112, 'E4 TB Allocation Details'!$A$18:$L$217, MATCH("Misc ID", 'E4 TB Allocation Details'!$A$18:$L$18, 0),FALSE), 'E2 Allocators'!$B$15:$W$361, MATCH('O5 Details by Class &amp; Accounts'!BE$18, 'E2 Allocators'!$B$15:$W$15, 0),FALSE)*$E112), 0, VLOOKUP(VLOOKUP($A112, 'E4 TB Allocation Details'!$A$18:$L$217, MATCH("Misc ID", 'E4 TB Allocation Details'!$A$18:$L$18, 0),FALSE), 'E2 Allocators'!$B$15:$W$361, MATCH('O5 Details by Class &amp; Accounts'!BE$18, 'E2 Allocators'!$B$15:$W$15, 0),FALSE)*$E112)</f>
        <v>0</v>
      </c>
      <c r="BF112" s="1334">
        <f>IF(ISERROR(VLOOKUP(VLOOKUP($A112, 'E4 TB Allocation Details'!$A$18:$L$217, MATCH("Misc ID", 'E4 TB Allocation Details'!$A$18:$L$18, 0),FALSE), 'E2 Allocators'!$B$15:$W$361, MATCH('O5 Details by Class &amp; Accounts'!BF$18, 'E2 Allocators'!$B$15:$W$15, 0),FALSE)*$E112), 0, VLOOKUP(VLOOKUP($A112, 'E4 TB Allocation Details'!$A$18:$L$217, MATCH("Misc ID", 'E4 TB Allocation Details'!$A$18:$L$18, 0),FALSE), 'E2 Allocators'!$B$15:$W$361, MATCH('O5 Details by Class &amp; Accounts'!BF$18, 'E2 Allocators'!$B$15:$W$15, 0),FALSE)*$E112)</f>
        <v>0</v>
      </c>
      <c r="BG112" s="1334">
        <f>IF(ISERROR(VLOOKUP(VLOOKUP($A112, 'E4 TB Allocation Details'!$A$18:$L$217, MATCH("Misc ID", 'E4 TB Allocation Details'!$A$18:$L$18, 0),FALSE), 'E2 Allocators'!$B$15:$W$361, MATCH('O5 Details by Class &amp; Accounts'!BG$18, 'E2 Allocators'!$B$15:$W$15, 0),FALSE)*$E112), 0, VLOOKUP(VLOOKUP($A112, 'E4 TB Allocation Details'!$A$18:$L$217, MATCH("Misc ID", 'E4 TB Allocation Details'!$A$18:$L$18, 0),FALSE), 'E2 Allocators'!$B$15:$W$361, MATCH('O5 Details by Class &amp; Accounts'!BG$18, 'E2 Allocators'!$B$15:$W$15, 0),FALSE)*$E112)</f>
        <v>0</v>
      </c>
      <c r="BH112" s="1334">
        <f>IF(ISERROR(VLOOKUP(VLOOKUP($A112, 'E4 TB Allocation Details'!$A$18:$L$217, MATCH("Misc ID", 'E4 TB Allocation Details'!$A$18:$L$18, 0),FALSE), 'E2 Allocators'!$B$15:$W$361, MATCH('O5 Details by Class &amp; Accounts'!BH$18, 'E2 Allocators'!$B$15:$W$15, 0),FALSE)*$E112), 0, VLOOKUP(VLOOKUP($A112, 'E4 TB Allocation Details'!$A$18:$L$217, MATCH("Misc ID", 'E4 TB Allocation Details'!$A$18:$L$18, 0),FALSE), 'E2 Allocators'!$B$15:$W$361, MATCH('O5 Details by Class &amp; Accounts'!BH$18, 'E2 Allocators'!$B$15:$W$15, 0),FALSE)*$E112)</f>
        <v>0</v>
      </c>
      <c r="BI112" s="1334">
        <f>IF(ISERROR(VLOOKUP(VLOOKUP($A112, 'E4 TB Allocation Details'!$A$18:$L$217, MATCH("Misc ID", 'E4 TB Allocation Details'!$A$18:$L$18, 0),FALSE), 'E2 Allocators'!$B$15:$W$361, MATCH('O5 Details by Class &amp; Accounts'!BI$18, 'E2 Allocators'!$B$15:$W$15, 0),FALSE)*$E112), 0, VLOOKUP(VLOOKUP($A112, 'E4 TB Allocation Details'!$A$18:$L$217, MATCH("Misc ID", 'E4 TB Allocation Details'!$A$18:$L$18, 0),FALSE), 'E2 Allocators'!$B$15:$W$361, MATCH('O5 Details by Class &amp; Accounts'!BI$18, 'E2 Allocators'!$B$15:$W$15, 0),FALSE)*$E112)</f>
        <v>0</v>
      </c>
      <c r="BJ112" s="1334">
        <f>IF(ISERROR(VLOOKUP(VLOOKUP($A112, 'E4 TB Allocation Details'!$A$18:$L$217, MATCH("Misc ID", 'E4 TB Allocation Details'!$A$18:$L$18, 0),FALSE), 'E2 Allocators'!$B$15:$W$361, MATCH('O5 Details by Class &amp; Accounts'!BJ$18, 'E2 Allocators'!$B$15:$W$15, 0),FALSE)*$E112), 0, VLOOKUP(VLOOKUP($A112, 'E4 TB Allocation Details'!$A$18:$L$217, MATCH("Misc ID", 'E4 TB Allocation Details'!$A$18:$L$18, 0),FALSE), 'E2 Allocators'!$B$15:$W$361, MATCH('O5 Details by Class &amp; Accounts'!BJ$18, 'E2 Allocators'!$B$15:$W$15, 0),FALSE)*$E112)</f>
        <v>0</v>
      </c>
      <c r="BK112" s="1334">
        <f>IF(ISERROR(VLOOKUP(VLOOKUP($A112, 'E4 TB Allocation Details'!$A$18:$L$217, MATCH("Misc ID", 'E4 TB Allocation Details'!$A$18:$L$18, 0),FALSE), 'E2 Allocators'!$B$15:$W$361, MATCH('O5 Details by Class &amp; Accounts'!BK$18, 'E2 Allocators'!$B$15:$W$15, 0),FALSE)*$E112), 0, VLOOKUP(VLOOKUP($A112, 'E4 TB Allocation Details'!$A$18:$L$217, MATCH("Misc ID", 'E4 TB Allocation Details'!$A$18:$L$18, 0),FALSE), 'E2 Allocators'!$B$15:$W$361, MATCH('O5 Details by Class &amp; Accounts'!BK$18, 'E2 Allocators'!$B$15:$W$15, 0),FALSE)*$E112)</f>
        <v>0</v>
      </c>
      <c r="BL112" s="1334">
        <f>IF(ISERROR(VLOOKUP(VLOOKUP($A112, 'E4 TB Allocation Details'!$A$18:$L$217, MATCH("Misc ID", 'E4 TB Allocation Details'!$A$18:$L$18, 0),FALSE), 'E2 Allocators'!$B$15:$W$361, MATCH('O5 Details by Class &amp; Accounts'!BL$18, 'E2 Allocators'!$B$15:$W$15, 0),FALSE)*$E112), 0, VLOOKUP(VLOOKUP($A112, 'E4 TB Allocation Details'!$A$18:$L$217, MATCH("Misc ID", 'E4 TB Allocation Details'!$A$18:$L$18, 0),FALSE), 'E2 Allocators'!$B$15:$W$361, MATCH('O5 Details by Class &amp; Accounts'!BL$18, 'E2 Allocators'!$B$15:$W$15, 0),FALSE)*$E112)</f>
        <v>0</v>
      </c>
      <c r="BM112" s="1334">
        <f>IF(ISERROR(VLOOKUP(VLOOKUP($A112, 'E4 TB Allocation Details'!$A$18:$L$217, MATCH("Misc ID", 'E4 TB Allocation Details'!$A$18:$L$18, 0),FALSE), 'E2 Allocators'!$B$15:$W$361, MATCH('O5 Details by Class &amp; Accounts'!BM$18, 'E2 Allocators'!$B$15:$W$15, 0),FALSE)*$E112), 0, VLOOKUP(VLOOKUP($A112, 'E4 TB Allocation Details'!$A$18:$L$217, MATCH("Misc ID", 'E4 TB Allocation Details'!$A$18:$L$18, 0),FALSE), 'E2 Allocators'!$B$15:$W$361, MATCH('O5 Details by Class &amp; Accounts'!BM$18, 'E2 Allocators'!$B$15:$W$15, 0),FALSE)*$E112)</f>
        <v>0</v>
      </c>
      <c r="BN112" s="1334">
        <f>IF(ISERROR(VLOOKUP(VLOOKUP($A112, 'E4 TB Allocation Details'!$A$18:$L$217, MATCH("Misc ID", 'E4 TB Allocation Details'!$A$18:$L$18, 0),FALSE), 'E2 Allocators'!$B$15:$W$361, MATCH('O5 Details by Class &amp; Accounts'!BN$18, 'E2 Allocators'!$B$15:$W$15, 0),FALSE)*$E112), 0, VLOOKUP(VLOOKUP($A112, 'E4 TB Allocation Details'!$A$18:$L$217, MATCH("Misc ID", 'E4 TB Allocation Details'!$A$18:$L$18, 0),FALSE), 'E2 Allocators'!$B$15:$W$361, MATCH('O5 Details by Class &amp; Accounts'!BN$18, 'E2 Allocators'!$B$15:$W$15, 0),FALSE)*$E112)</f>
        <v>0</v>
      </c>
      <c r="BO112" s="1334">
        <f>IF(ISERROR(VLOOKUP(VLOOKUP($A112, 'E4 TB Allocation Details'!$A$18:$L$217, MATCH("Misc ID", 'E4 TB Allocation Details'!$A$18:$L$18, 0),FALSE), 'E2 Allocators'!$B$15:$W$361, MATCH('O5 Details by Class &amp; Accounts'!BO$18, 'E2 Allocators'!$B$15:$W$15, 0),FALSE)*$E112), 0, VLOOKUP(VLOOKUP($A112, 'E4 TB Allocation Details'!$A$18:$L$217, MATCH("Misc ID", 'E4 TB Allocation Details'!$A$18:$L$18, 0),FALSE), 'E2 Allocators'!$B$15:$W$361, MATCH('O5 Details by Class &amp; Accounts'!BO$18, 'E2 Allocators'!$B$15:$W$15, 0),FALSE)*$E112)</f>
        <v>0</v>
      </c>
      <c r="BP112" s="1334">
        <f>IF(ISERROR(VLOOKUP(VLOOKUP($A112, 'E4 TB Allocation Details'!$A$18:$L$217, MATCH("Misc ID", 'E4 TB Allocation Details'!$A$18:$L$18, 0),FALSE), 'E2 Allocators'!$B$15:$W$361, MATCH('O5 Details by Class &amp; Accounts'!BP$18, 'E2 Allocators'!$B$15:$W$15, 0),FALSE)*$E112), 0, VLOOKUP(VLOOKUP($A112, 'E4 TB Allocation Details'!$A$18:$L$217, MATCH("Misc ID", 'E4 TB Allocation Details'!$A$18:$L$18, 0),FALSE), 'E2 Allocators'!$B$15:$W$361, MATCH('O5 Details by Class &amp; Accounts'!BP$18, 'E2 Allocators'!$B$15:$W$15, 0),FALSE)*$E112)</f>
        <v>0</v>
      </c>
      <c r="BQ112" s="1334">
        <f>IF(ISERROR(VLOOKUP(VLOOKUP($A112, 'E4 TB Allocation Details'!$A$18:$L$217, MATCH("Misc ID", 'E4 TB Allocation Details'!$A$18:$L$18, 0),FALSE), 'E2 Allocators'!$B$15:$W$361, MATCH('O5 Details by Class &amp; Accounts'!BQ$18, 'E2 Allocators'!$B$15:$W$15, 0),FALSE)*$E112), 0, VLOOKUP(VLOOKUP($A112, 'E4 TB Allocation Details'!$A$18:$L$217, MATCH("Misc ID", 'E4 TB Allocation Details'!$A$18:$L$18, 0),FALSE), 'E2 Allocators'!$B$15:$W$361, MATCH('O5 Details by Class &amp; Accounts'!BQ$18, 'E2 Allocators'!$B$15:$W$15, 0),FALSE)*$E112)</f>
        <v>0</v>
      </c>
      <c r="BR112" s="1334">
        <f>IF(ISERROR(VLOOKUP(VLOOKUP($A112, 'E4 TB Allocation Details'!$A$18:$L$217, MATCH("Misc ID", 'E4 TB Allocation Details'!$A$18:$L$18, 0),FALSE), 'E2 Allocators'!$B$15:$W$361, MATCH('O5 Details by Class &amp; Accounts'!BR$18, 'E2 Allocators'!$B$15:$W$15, 0),FALSE)*$E112), 0, VLOOKUP(VLOOKUP($A112, 'E4 TB Allocation Details'!$A$18:$L$217, MATCH("Misc ID", 'E4 TB Allocation Details'!$A$18:$L$18, 0),FALSE), 'E2 Allocators'!$B$15:$W$361, MATCH('O5 Details by Class &amp; Accounts'!BR$18, 'E2 Allocators'!$B$15:$W$15, 0),FALSE)*$E112)</f>
        <v>0</v>
      </c>
      <c r="BS112" s="1334">
        <f t="shared" si="23"/>
        <v>0</v>
      </c>
      <c r="BT112" s="1334">
        <f>IF(ISERROR(VLOOKUP(VLOOKUP($A112, 'E4 TB Allocation Details'!$A$18:$L$217, MATCH("A &amp; G ID", 'E4 TB Allocation Details'!$A$18:$L$18, 0),FALSE), 'E2 Allocators'!$B$15:$W$361, MATCH('O5 Details by Class &amp; Accounts'!BT$18, 'E2 Allocators'!$B$15:$W$15, 0),FALSE)*$E112), 0, VLOOKUP(VLOOKUP($A112, 'E4 TB Allocation Details'!$A$18:$L$217, MATCH("A &amp; G ID", 'E4 TB Allocation Details'!$A$18:$L$18, 0),FALSE), 'E2 Allocators'!$B$15:$W$361, MATCH('O5 Details by Class &amp; Accounts'!BT$18, 'E2 Allocators'!$B$15:$W$15, 0),FALSE)*$E112)</f>
        <v>0</v>
      </c>
      <c r="BU112" s="1334">
        <f>IF(ISERROR(VLOOKUP(VLOOKUP($A112, 'E4 TB Allocation Details'!$A$18:$L$217, MATCH("A &amp; G ID", 'E4 TB Allocation Details'!$A$18:$L$18, 0),FALSE), 'E2 Allocators'!$B$15:$W$361, MATCH('O5 Details by Class &amp; Accounts'!BU$18, 'E2 Allocators'!$B$15:$W$15, 0),FALSE)*$E112), 0, VLOOKUP(VLOOKUP($A112, 'E4 TB Allocation Details'!$A$18:$L$217, MATCH("A &amp; G ID", 'E4 TB Allocation Details'!$A$18:$L$18, 0),FALSE), 'E2 Allocators'!$B$15:$W$361, MATCH('O5 Details by Class &amp; Accounts'!BU$18, 'E2 Allocators'!$B$15:$W$15, 0),FALSE)*$E112)</f>
        <v>0</v>
      </c>
      <c r="BV112" s="1334">
        <f>IF(ISERROR(VLOOKUP(VLOOKUP($A112, 'E4 TB Allocation Details'!$A$18:$L$217, MATCH("A &amp; G ID", 'E4 TB Allocation Details'!$A$18:$L$18, 0),FALSE), 'E2 Allocators'!$B$15:$W$361, MATCH('O5 Details by Class &amp; Accounts'!BV$18, 'E2 Allocators'!$B$15:$W$15, 0),FALSE)*$E112), 0, VLOOKUP(VLOOKUP($A112, 'E4 TB Allocation Details'!$A$18:$L$217, MATCH("A &amp; G ID", 'E4 TB Allocation Details'!$A$18:$L$18, 0),FALSE), 'E2 Allocators'!$B$15:$W$361, MATCH('O5 Details by Class &amp; Accounts'!BV$18, 'E2 Allocators'!$B$15:$W$15, 0),FALSE)*$E112)</f>
        <v>0</v>
      </c>
      <c r="BW112" s="1334">
        <f>IF(ISERROR(VLOOKUP(VLOOKUP($A112, 'E4 TB Allocation Details'!$A$18:$L$217, MATCH("A &amp; G ID", 'E4 TB Allocation Details'!$A$18:$L$18, 0),FALSE), 'E2 Allocators'!$B$15:$W$361, MATCH('O5 Details by Class &amp; Accounts'!BW$18, 'E2 Allocators'!$B$15:$W$15, 0),FALSE)*$E112), 0, VLOOKUP(VLOOKUP($A112, 'E4 TB Allocation Details'!$A$18:$L$217, MATCH("A &amp; G ID", 'E4 TB Allocation Details'!$A$18:$L$18, 0),FALSE), 'E2 Allocators'!$B$15:$W$361, MATCH('O5 Details by Class &amp; Accounts'!BW$18, 'E2 Allocators'!$B$15:$W$15, 0),FALSE)*$E112)</f>
        <v>0</v>
      </c>
      <c r="BX112" s="1334">
        <f>IF(ISERROR(VLOOKUP(VLOOKUP($A112, 'E4 TB Allocation Details'!$A$18:$L$217, MATCH("A &amp; G ID", 'E4 TB Allocation Details'!$A$18:$L$18, 0),FALSE), 'E2 Allocators'!$B$15:$W$361, MATCH('O5 Details by Class &amp; Accounts'!BX$18, 'E2 Allocators'!$B$15:$W$15, 0),FALSE)*$E112), 0, VLOOKUP(VLOOKUP($A112, 'E4 TB Allocation Details'!$A$18:$L$217, MATCH("A &amp; G ID", 'E4 TB Allocation Details'!$A$18:$L$18, 0),FALSE), 'E2 Allocators'!$B$15:$W$361, MATCH('O5 Details by Class &amp; Accounts'!BX$18, 'E2 Allocators'!$B$15:$W$15, 0),FALSE)*$E112)</f>
        <v>0</v>
      </c>
      <c r="BY112" s="1334">
        <f>IF(ISERROR(VLOOKUP(VLOOKUP($A112, 'E4 TB Allocation Details'!$A$18:$L$217, MATCH("A &amp; G ID", 'E4 TB Allocation Details'!$A$18:$L$18, 0),FALSE), 'E2 Allocators'!$B$15:$W$361, MATCH('O5 Details by Class &amp; Accounts'!BY$18, 'E2 Allocators'!$B$15:$W$15, 0),FALSE)*$E112), 0, VLOOKUP(VLOOKUP($A112, 'E4 TB Allocation Details'!$A$18:$L$217, MATCH("A &amp; G ID", 'E4 TB Allocation Details'!$A$18:$L$18, 0),FALSE), 'E2 Allocators'!$B$15:$W$361, MATCH('O5 Details by Class &amp; Accounts'!BY$18, 'E2 Allocators'!$B$15:$W$15, 0),FALSE)*$E112)</f>
        <v>0</v>
      </c>
      <c r="BZ112" s="1334">
        <f>IF(ISERROR(VLOOKUP(VLOOKUP($A112, 'E4 TB Allocation Details'!$A$18:$L$217, MATCH("A &amp; G ID", 'E4 TB Allocation Details'!$A$18:$L$18, 0),FALSE), 'E2 Allocators'!$B$15:$W$361, MATCH('O5 Details by Class &amp; Accounts'!BZ$18, 'E2 Allocators'!$B$15:$W$15, 0),FALSE)*$E112), 0, VLOOKUP(VLOOKUP($A112, 'E4 TB Allocation Details'!$A$18:$L$217, MATCH("A &amp; G ID", 'E4 TB Allocation Details'!$A$18:$L$18, 0),FALSE), 'E2 Allocators'!$B$15:$W$361, MATCH('O5 Details by Class &amp; Accounts'!BZ$18, 'E2 Allocators'!$B$15:$W$15, 0),FALSE)*$E112)</f>
        <v>0</v>
      </c>
      <c r="CA112" s="1334">
        <f>IF(ISERROR(VLOOKUP(VLOOKUP($A112, 'E4 TB Allocation Details'!$A$18:$L$217, MATCH("A &amp; G ID", 'E4 TB Allocation Details'!$A$18:$L$18, 0),FALSE), 'E2 Allocators'!$B$15:$W$361, MATCH('O5 Details by Class &amp; Accounts'!CA$18, 'E2 Allocators'!$B$15:$W$15, 0),FALSE)*$E112), 0, VLOOKUP(VLOOKUP($A112, 'E4 TB Allocation Details'!$A$18:$L$217, MATCH("A &amp; G ID", 'E4 TB Allocation Details'!$A$18:$L$18, 0),FALSE), 'E2 Allocators'!$B$15:$W$361, MATCH('O5 Details by Class &amp; Accounts'!CA$18, 'E2 Allocators'!$B$15:$W$15, 0),FALSE)*$E112)</f>
        <v>0</v>
      </c>
      <c r="CB112" s="1334">
        <f>IF(ISERROR(VLOOKUP(VLOOKUP($A112, 'E4 TB Allocation Details'!$A$18:$L$217, MATCH("A &amp; G ID", 'E4 TB Allocation Details'!$A$18:$L$18, 0),FALSE), 'E2 Allocators'!$B$15:$W$361, MATCH('O5 Details by Class &amp; Accounts'!CB$18, 'E2 Allocators'!$B$15:$W$15, 0),FALSE)*$E112), 0, VLOOKUP(VLOOKUP($A112, 'E4 TB Allocation Details'!$A$18:$L$217, MATCH("A &amp; G ID", 'E4 TB Allocation Details'!$A$18:$L$18, 0),FALSE), 'E2 Allocators'!$B$15:$W$361, MATCH('O5 Details by Class &amp; Accounts'!CB$18, 'E2 Allocators'!$B$15:$W$15, 0),FALSE)*$E112)</f>
        <v>0</v>
      </c>
      <c r="CC112" s="1334">
        <f>IF(ISERROR(VLOOKUP(VLOOKUP($A112, 'E4 TB Allocation Details'!$A$18:$L$217, MATCH("A &amp; G ID", 'E4 TB Allocation Details'!$A$18:$L$18, 0),FALSE), 'E2 Allocators'!$B$15:$W$361, MATCH('O5 Details by Class &amp; Accounts'!CC$18, 'E2 Allocators'!$B$15:$W$15, 0),FALSE)*$E112), 0, VLOOKUP(VLOOKUP($A112, 'E4 TB Allocation Details'!$A$18:$L$217, MATCH("A &amp; G ID", 'E4 TB Allocation Details'!$A$18:$L$18, 0),FALSE), 'E2 Allocators'!$B$15:$W$361, MATCH('O5 Details by Class &amp; Accounts'!CC$18, 'E2 Allocators'!$B$15:$W$15, 0),FALSE)*$E112)</f>
        <v>0</v>
      </c>
      <c r="CD112" s="1334">
        <f>IF(ISERROR(VLOOKUP(VLOOKUP($A112, 'E4 TB Allocation Details'!$A$18:$L$217, MATCH("A &amp; G ID", 'E4 TB Allocation Details'!$A$18:$L$18, 0),FALSE), 'E2 Allocators'!$B$15:$W$361, MATCH('O5 Details by Class &amp; Accounts'!CD$18, 'E2 Allocators'!$B$15:$W$15, 0),FALSE)*$E112), 0, VLOOKUP(VLOOKUP($A112, 'E4 TB Allocation Details'!$A$18:$L$217, MATCH("A &amp; G ID", 'E4 TB Allocation Details'!$A$18:$L$18, 0),FALSE), 'E2 Allocators'!$B$15:$W$361, MATCH('O5 Details by Class &amp; Accounts'!CD$18, 'E2 Allocators'!$B$15:$W$15, 0),FALSE)*$E112)</f>
        <v>0</v>
      </c>
      <c r="CE112" s="1334">
        <f>IF(ISERROR(VLOOKUP(VLOOKUP($A112, 'E4 TB Allocation Details'!$A$18:$L$217, MATCH("A &amp; G ID", 'E4 TB Allocation Details'!$A$18:$L$18, 0),FALSE), 'E2 Allocators'!$B$15:$W$361, MATCH('O5 Details by Class &amp; Accounts'!CE$18, 'E2 Allocators'!$B$15:$W$15, 0),FALSE)*$E112), 0, VLOOKUP(VLOOKUP($A112, 'E4 TB Allocation Details'!$A$18:$L$217, MATCH("A &amp; G ID", 'E4 TB Allocation Details'!$A$18:$L$18, 0),FALSE), 'E2 Allocators'!$B$15:$W$361, MATCH('O5 Details by Class &amp; Accounts'!CE$18, 'E2 Allocators'!$B$15:$W$15, 0),FALSE)*$E112)</f>
        <v>0</v>
      </c>
      <c r="CF112" s="1334">
        <f>IF(ISERROR(VLOOKUP(VLOOKUP($A112, 'E4 TB Allocation Details'!$A$18:$L$217, MATCH("A &amp; G ID", 'E4 TB Allocation Details'!$A$18:$L$18, 0),FALSE), 'E2 Allocators'!$B$15:$W$361, MATCH('O5 Details by Class &amp; Accounts'!CF$18, 'E2 Allocators'!$B$15:$W$15, 0),FALSE)*$E112), 0, VLOOKUP(VLOOKUP($A112, 'E4 TB Allocation Details'!$A$18:$L$217, MATCH("A &amp; G ID", 'E4 TB Allocation Details'!$A$18:$L$18, 0),FALSE), 'E2 Allocators'!$B$15:$W$361, MATCH('O5 Details by Class &amp; Accounts'!CF$18, 'E2 Allocators'!$B$15:$W$15, 0),FALSE)*$E112)</f>
        <v>0</v>
      </c>
      <c r="CG112" s="1334">
        <f>IF(ISERROR(VLOOKUP(VLOOKUP($A112, 'E4 TB Allocation Details'!$A$18:$L$217, MATCH("A &amp; G ID", 'E4 TB Allocation Details'!$A$18:$L$18, 0),FALSE), 'E2 Allocators'!$B$15:$W$361, MATCH('O5 Details by Class &amp; Accounts'!CG$18, 'E2 Allocators'!$B$15:$W$15, 0),FALSE)*$E112), 0, VLOOKUP(VLOOKUP($A112, 'E4 TB Allocation Details'!$A$18:$L$217, MATCH("A &amp; G ID", 'E4 TB Allocation Details'!$A$18:$L$18, 0),FALSE), 'E2 Allocators'!$B$15:$W$361, MATCH('O5 Details by Class &amp; Accounts'!CG$18, 'E2 Allocators'!$B$15:$W$15, 0),FALSE)*$E112)</f>
        <v>0</v>
      </c>
      <c r="CH112" s="1334">
        <f>IF(ISERROR(VLOOKUP(VLOOKUP($A112, 'E4 TB Allocation Details'!$A$18:$L$217, MATCH("A &amp; G ID", 'E4 TB Allocation Details'!$A$18:$L$18, 0),FALSE), 'E2 Allocators'!$B$15:$W$361, MATCH('O5 Details by Class &amp; Accounts'!CH$18, 'E2 Allocators'!$B$15:$W$15, 0),FALSE)*$E112), 0, VLOOKUP(VLOOKUP($A112, 'E4 TB Allocation Details'!$A$18:$L$217, MATCH("A &amp; G ID", 'E4 TB Allocation Details'!$A$18:$L$18, 0),FALSE), 'E2 Allocators'!$B$15:$W$361, MATCH('O5 Details by Class &amp; Accounts'!CH$18, 'E2 Allocators'!$B$15:$W$15, 0),FALSE)*$E112)</f>
        <v>0</v>
      </c>
      <c r="CI112" s="1334">
        <f>IF(ISERROR(VLOOKUP(VLOOKUP($A112, 'E4 TB Allocation Details'!$A$18:$L$217, MATCH("A &amp; G ID", 'E4 TB Allocation Details'!$A$18:$L$18, 0),FALSE), 'E2 Allocators'!$B$15:$W$361, MATCH('O5 Details by Class &amp; Accounts'!CI$18, 'E2 Allocators'!$B$15:$W$15, 0),FALSE)*$E112), 0, VLOOKUP(VLOOKUP($A112, 'E4 TB Allocation Details'!$A$18:$L$217, MATCH("A &amp; G ID", 'E4 TB Allocation Details'!$A$18:$L$18, 0),FALSE), 'E2 Allocators'!$B$15:$W$361, MATCH('O5 Details by Class &amp; Accounts'!CI$18, 'E2 Allocators'!$B$15:$W$15, 0),FALSE)*$E112)</f>
        <v>0</v>
      </c>
      <c r="CJ112" s="1334">
        <f>IF(ISERROR(VLOOKUP(VLOOKUP($A112, 'E4 TB Allocation Details'!$A$18:$L$217, MATCH("A &amp; G ID", 'E4 TB Allocation Details'!$A$18:$L$18, 0),FALSE), 'E2 Allocators'!$B$15:$W$361, MATCH('O5 Details by Class &amp; Accounts'!CJ$18, 'E2 Allocators'!$B$15:$W$15, 0),FALSE)*$E112), 0, VLOOKUP(VLOOKUP($A112, 'E4 TB Allocation Details'!$A$18:$L$217, MATCH("A &amp; G ID", 'E4 TB Allocation Details'!$A$18:$L$18, 0),FALSE), 'E2 Allocators'!$B$15:$W$361, MATCH('O5 Details by Class &amp; Accounts'!CJ$18, 'E2 Allocators'!$B$15:$W$15, 0),FALSE)*$E112)</f>
        <v>0</v>
      </c>
      <c r="CK112" s="1334">
        <f>IF(ISERROR(VLOOKUP(VLOOKUP($A112, 'E4 TB Allocation Details'!$A$18:$L$217, MATCH("A &amp; G ID", 'E4 TB Allocation Details'!$A$18:$L$18, 0),FALSE), 'E2 Allocators'!$B$15:$W$361, MATCH('O5 Details by Class &amp; Accounts'!CK$18, 'E2 Allocators'!$B$15:$W$15, 0),FALSE)*$E112), 0, VLOOKUP(VLOOKUP($A112, 'E4 TB Allocation Details'!$A$18:$L$217, MATCH("A &amp; G ID", 'E4 TB Allocation Details'!$A$18:$L$18, 0),FALSE), 'E2 Allocators'!$B$15:$W$361, MATCH('O5 Details by Class &amp; Accounts'!CK$18, 'E2 Allocators'!$B$15:$W$15, 0),FALSE)*$E112)</f>
        <v>0</v>
      </c>
      <c r="CL112" s="1334">
        <f>IF(ISERROR(VLOOKUP(VLOOKUP($A112, 'E4 TB Allocation Details'!$A$18:$L$217, MATCH("A &amp; G ID", 'E4 TB Allocation Details'!$A$18:$L$18, 0),FALSE), 'E2 Allocators'!$B$15:$W$361, MATCH('O5 Details by Class &amp; Accounts'!CL$18, 'E2 Allocators'!$B$15:$W$15, 0),FALSE)*$E112), 0, VLOOKUP(VLOOKUP($A112, 'E4 TB Allocation Details'!$A$18:$L$217, MATCH("A &amp; G ID", 'E4 TB Allocation Details'!$A$18:$L$18, 0),FALSE), 'E2 Allocators'!$B$15:$W$361, MATCH('O5 Details by Class &amp; Accounts'!CL$18, 'E2 Allocators'!$B$15:$W$15, 0),FALSE)*$E112)</f>
        <v>0</v>
      </c>
      <c r="CM112" s="1334">
        <f>IF(ISERROR(VLOOKUP(VLOOKUP($A112, 'E4 TB Allocation Details'!$A$18:$L$217, MATCH("A &amp; G ID", 'E4 TB Allocation Details'!$A$18:$L$18, 0),FALSE), 'E2 Allocators'!$B$15:$W$361, MATCH('O5 Details by Class &amp; Accounts'!CM$18, 'E2 Allocators'!$B$15:$W$15, 0),FALSE)*$E112), 0, VLOOKUP(VLOOKUP($A112, 'E4 TB Allocation Details'!$A$18:$L$217, MATCH("A &amp; G ID", 'E4 TB Allocation Details'!$A$18:$L$18, 0),FALSE), 'E2 Allocators'!$B$15:$W$361, MATCH('O5 Details by Class &amp; Accounts'!CM$18, 'E2 Allocators'!$B$15:$W$15, 0),FALSE)*$E112)</f>
        <v>0</v>
      </c>
      <c r="CN112" s="1334">
        <f t="shared" si="24"/>
        <v>0</v>
      </c>
      <c r="CO112" s="1670">
        <f t="shared" si="25"/>
        <v>0</v>
      </c>
      <c r="CQ112" s="1926" t="s">
        <v>1271</v>
      </c>
    </row>
    <row r="113" spans="1:95" s="64" customFormat="1" ht="25.5" x14ac:dyDescent="0.2">
      <c r="A113" s="1105">
        <v>4365</v>
      </c>
      <c r="B113" s="1106" t="s">
        <v>1009</v>
      </c>
      <c r="C113" s="1667">
        <f>IF(ISERROR(VLOOKUP($A113,'I3 TB Data'!$A$20:$H$465,MATCH('O5 Details by Class &amp; Accounts'!$C$18, 'I3 TB Data'!$A$20:$H$20,0),0)), 0, VLOOKUP($A113,'I3 TB Data'!$A$20:$H$465,MATCH('O5 Details by Class &amp; Accounts'!$C$18,'I3 TB Data'!$A$20:$H$20,0),0))</f>
        <v>0</v>
      </c>
      <c r="D113" s="1668"/>
      <c r="E113" s="1667">
        <f t="shared" si="17"/>
        <v>0</v>
      </c>
      <c r="F113" s="1669">
        <f>IF(ISERROR(VLOOKUP($A113, 'E1 Categorization'!A33:E123, MATCH("Customer Component", 'E1 Categorization'!$A$33:$E$33,0), 0)), 0, IF(VLOOKUP($A113, 'E1 Categorization'!A33:E123, MATCH("Customer Component", 'E1 Categorization'!$A$33:$E$33,0), 0)=0, 'O5 Details by Class &amp; Accounts'!$E113, IF(AND(VLOOKUP($A113, 'E1 Categorization'!A33:E123, MATCH("Customer Component", 'E1 Categorization'!$A$33:$E$33,0), 0) &gt;0, VLOOKUP($A113, 'E1 Categorization'!A33:E123, MATCH("Customer Component", 'E1 Categorization'!$A$33:$E$33,0), 0)&lt;1), 'O5 Details by Class &amp; Accounts'!$E113*(1-VLOOKUP($A113, 'E1 Categorization'!A33:E123, MATCH("Customer Component", 'E1 Categorization'!$A$33:$E$33,0), 0)), 0)))</f>
        <v>0</v>
      </c>
      <c r="G113" s="1669">
        <f>IF(ISERROR(VLOOKUP($A113, 'E1 Categorization'!A33:E123, MATCH("Customer Component", 'E1 Categorization'!$A$33:$E$33,0), 0)),0, IF(VLOOKUP($A113, 'E1 Categorization'!A33:E123, MATCH("Customer Component", 'E1 Categorization'!$A$33:$E$33,0), 0)=0, 0, IF(AND(VLOOKUP($A113, 'E1 Categorization'!A33:E123, MATCH("Customer Component", 'E1 Categorization'!$A$33:$E$33,0), 0) &gt;0, VLOOKUP($A113, 'E1 Categorization'!A33:E123, MATCH("Customer Component", 'E1 Categorization'!$A$33:$E$33,0), 0)&lt;1), 'O5 Details by Class &amp; Accounts'!$E113*(VLOOKUP($A113, 'E1 Categorization'!A33:E123, MATCH("Customer Component", 'E1 Categorization'!$A$33:$E$33,0), 0)), 'O5 Details by Class &amp; Accounts'!$E113)))</f>
        <v>0</v>
      </c>
      <c r="H113" s="1334">
        <f t="shared" si="20"/>
        <v>0</v>
      </c>
      <c r="I113" s="1334">
        <f>IF(ISERROR(VLOOKUP(VLOOKUP($A113, 'E4 TB Allocation Details'!$A$18:$L$217, MATCH("Demand ID", 'E4 TB Allocation Details'!$A$18:$L$18, 0),FALSE), 'E2 Allocators'!$B$15:$W$361, MATCH('O5 Details by Class &amp; Accounts'!I$18, 'E2 Allocators'!$B$15:$W$15, 0),FALSE)*$F113), 0, VLOOKUP(VLOOKUP($A113, 'E4 TB Allocation Details'!$A$18:$L$217, MATCH("Demand ID", 'E4 TB Allocation Details'!$A$18:$L$18, 0),FALSE), 'E2 Allocators'!$B$15:$W$361, MATCH('O5 Details by Class &amp; Accounts'!I$18, 'E2 Allocators'!$B$15:$W$15, 0),FALSE)*$F113)</f>
        <v>0</v>
      </c>
      <c r="J113" s="1334">
        <f>IF(ISERROR(VLOOKUP(VLOOKUP($A113, 'E4 TB Allocation Details'!$A$18:$L$217, MATCH("Demand ID", 'E4 TB Allocation Details'!$A$18:$L$18, 0),FALSE), 'E2 Allocators'!$B$15:$W$361, MATCH('O5 Details by Class &amp; Accounts'!J$18, 'E2 Allocators'!$B$15:$W$15, 0),FALSE)*$F113), 0, VLOOKUP(VLOOKUP($A113, 'E4 TB Allocation Details'!$A$18:$L$217, MATCH("Demand ID", 'E4 TB Allocation Details'!$A$18:$L$18, 0),FALSE), 'E2 Allocators'!$B$15:$W$361, MATCH('O5 Details by Class &amp; Accounts'!J$18, 'E2 Allocators'!$B$15:$W$15, 0),FALSE)*$F113)</f>
        <v>0</v>
      </c>
      <c r="K113" s="1334">
        <f>IF(ISERROR(VLOOKUP(VLOOKUP($A113, 'E4 TB Allocation Details'!$A$18:$L$217, MATCH("Demand ID", 'E4 TB Allocation Details'!$A$18:$L$18, 0),FALSE), 'E2 Allocators'!$B$15:$W$361, MATCH('O5 Details by Class &amp; Accounts'!K$18, 'E2 Allocators'!$B$15:$W$15, 0),FALSE)*$F113), 0, VLOOKUP(VLOOKUP($A113, 'E4 TB Allocation Details'!$A$18:$L$217, MATCH("Demand ID", 'E4 TB Allocation Details'!$A$18:$L$18, 0),FALSE), 'E2 Allocators'!$B$15:$W$361, MATCH('O5 Details by Class &amp; Accounts'!K$18, 'E2 Allocators'!$B$15:$W$15, 0),FALSE)*$F113)</f>
        <v>0</v>
      </c>
      <c r="L113" s="1334">
        <f>IF(ISERROR(VLOOKUP(VLOOKUP($A113, 'E4 TB Allocation Details'!$A$18:$L$217, MATCH("Demand ID", 'E4 TB Allocation Details'!$A$18:$L$18, 0),FALSE), 'E2 Allocators'!$B$15:$W$361, MATCH('O5 Details by Class &amp; Accounts'!L$18, 'E2 Allocators'!$B$15:$W$15, 0),FALSE)*$F113), 0, VLOOKUP(VLOOKUP($A113, 'E4 TB Allocation Details'!$A$18:$L$217, MATCH("Demand ID", 'E4 TB Allocation Details'!$A$18:$L$18, 0),FALSE), 'E2 Allocators'!$B$15:$W$361, MATCH('O5 Details by Class &amp; Accounts'!L$18, 'E2 Allocators'!$B$15:$W$15, 0),FALSE)*$F113)</f>
        <v>0</v>
      </c>
      <c r="M113" s="1334">
        <f>IF(ISERROR(VLOOKUP(VLOOKUP($A113, 'E4 TB Allocation Details'!$A$18:$L$217, MATCH("Demand ID", 'E4 TB Allocation Details'!$A$18:$L$18, 0),FALSE), 'E2 Allocators'!$B$15:$W$361, MATCH('O5 Details by Class &amp; Accounts'!M$18, 'E2 Allocators'!$B$15:$W$15, 0),FALSE)*$F113), 0, VLOOKUP(VLOOKUP($A113, 'E4 TB Allocation Details'!$A$18:$L$217, MATCH("Demand ID", 'E4 TB Allocation Details'!$A$18:$L$18, 0),FALSE), 'E2 Allocators'!$B$15:$W$361, MATCH('O5 Details by Class &amp; Accounts'!M$18, 'E2 Allocators'!$B$15:$W$15, 0),FALSE)*$F113)</f>
        <v>0</v>
      </c>
      <c r="N113" s="1334">
        <f>IF(ISERROR(VLOOKUP(VLOOKUP($A113, 'E4 TB Allocation Details'!$A$18:$L$217, MATCH("Demand ID", 'E4 TB Allocation Details'!$A$18:$L$18, 0),FALSE), 'E2 Allocators'!$B$15:$W$361, MATCH('O5 Details by Class &amp; Accounts'!N$18, 'E2 Allocators'!$B$15:$W$15, 0),FALSE)*$F113), 0, VLOOKUP(VLOOKUP($A113, 'E4 TB Allocation Details'!$A$18:$L$217, MATCH("Demand ID", 'E4 TB Allocation Details'!$A$18:$L$18, 0),FALSE), 'E2 Allocators'!$B$15:$W$361, MATCH('O5 Details by Class &amp; Accounts'!N$18, 'E2 Allocators'!$B$15:$W$15, 0),FALSE)*$F113)</f>
        <v>0</v>
      </c>
      <c r="O113" s="1334">
        <f>IF(ISERROR(VLOOKUP(VLOOKUP($A113, 'E4 TB Allocation Details'!$A$18:$L$217, MATCH("Demand ID", 'E4 TB Allocation Details'!$A$18:$L$18, 0),FALSE), 'E2 Allocators'!$B$15:$W$361, MATCH('O5 Details by Class &amp; Accounts'!O$18, 'E2 Allocators'!$B$15:$W$15, 0),FALSE)*$F113), 0, VLOOKUP(VLOOKUP($A113, 'E4 TB Allocation Details'!$A$18:$L$217, MATCH("Demand ID", 'E4 TB Allocation Details'!$A$18:$L$18, 0),FALSE), 'E2 Allocators'!$B$15:$W$361, MATCH('O5 Details by Class &amp; Accounts'!O$18, 'E2 Allocators'!$B$15:$W$15, 0),FALSE)*$F113)</f>
        <v>0</v>
      </c>
      <c r="P113" s="1334">
        <f>IF(ISERROR(VLOOKUP(VLOOKUP($A113, 'E4 TB Allocation Details'!$A$18:$L$217, MATCH("Demand ID", 'E4 TB Allocation Details'!$A$18:$L$18, 0),FALSE), 'E2 Allocators'!$B$15:$W$361, MATCH('O5 Details by Class &amp; Accounts'!P$18, 'E2 Allocators'!$B$15:$W$15, 0),FALSE)*$F113), 0, VLOOKUP(VLOOKUP($A113, 'E4 TB Allocation Details'!$A$18:$L$217, MATCH("Demand ID", 'E4 TB Allocation Details'!$A$18:$L$18, 0),FALSE), 'E2 Allocators'!$B$15:$W$361, MATCH('O5 Details by Class &amp; Accounts'!P$18, 'E2 Allocators'!$B$15:$W$15, 0),FALSE)*$F113)</f>
        <v>0</v>
      </c>
      <c r="Q113" s="1334">
        <f>IF(ISERROR(VLOOKUP(VLOOKUP($A113, 'E4 TB Allocation Details'!$A$18:$L$217, MATCH("Demand ID", 'E4 TB Allocation Details'!$A$18:$L$18, 0),FALSE), 'E2 Allocators'!$B$15:$W$361, MATCH('O5 Details by Class &amp; Accounts'!Q$18, 'E2 Allocators'!$B$15:$W$15, 0),FALSE)*$F113), 0, VLOOKUP(VLOOKUP($A113, 'E4 TB Allocation Details'!$A$18:$L$217, MATCH("Demand ID", 'E4 TB Allocation Details'!$A$18:$L$18, 0),FALSE), 'E2 Allocators'!$B$15:$W$361, MATCH('O5 Details by Class &amp; Accounts'!Q$18, 'E2 Allocators'!$B$15:$W$15, 0),FALSE)*$F113)</f>
        <v>0</v>
      </c>
      <c r="R113" s="1334">
        <f>IF(ISERROR(VLOOKUP(VLOOKUP($A113, 'E4 TB Allocation Details'!$A$18:$L$217, MATCH("Demand ID", 'E4 TB Allocation Details'!$A$18:$L$18, 0),FALSE), 'E2 Allocators'!$B$15:$W$361, MATCH('O5 Details by Class &amp; Accounts'!R$18, 'E2 Allocators'!$B$15:$W$15, 0),FALSE)*$F113), 0, VLOOKUP(VLOOKUP($A113, 'E4 TB Allocation Details'!$A$18:$L$217, MATCH("Demand ID", 'E4 TB Allocation Details'!$A$18:$L$18, 0),FALSE), 'E2 Allocators'!$B$15:$W$361, MATCH('O5 Details by Class &amp; Accounts'!R$18, 'E2 Allocators'!$B$15:$W$15, 0),FALSE)*$F113)</f>
        <v>0</v>
      </c>
      <c r="S113" s="1334">
        <f>IF(ISERROR(VLOOKUP(VLOOKUP($A113, 'E4 TB Allocation Details'!$A$18:$L$217, MATCH("Demand ID", 'E4 TB Allocation Details'!$A$18:$L$18, 0),FALSE), 'E2 Allocators'!$B$15:$W$361, MATCH('O5 Details by Class &amp; Accounts'!S$18, 'E2 Allocators'!$B$15:$W$15, 0),FALSE)*$F113), 0, VLOOKUP(VLOOKUP($A113, 'E4 TB Allocation Details'!$A$18:$L$217, MATCH("Demand ID", 'E4 TB Allocation Details'!$A$18:$L$18, 0),FALSE), 'E2 Allocators'!$B$15:$W$361, MATCH('O5 Details by Class &amp; Accounts'!S$18, 'E2 Allocators'!$B$15:$W$15, 0),FALSE)*$F113)</f>
        <v>0</v>
      </c>
      <c r="T113" s="1334">
        <f>IF(ISERROR(VLOOKUP(VLOOKUP($A113, 'E4 TB Allocation Details'!$A$18:$L$217, MATCH("Demand ID", 'E4 TB Allocation Details'!$A$18:$L$18, 0),FALSE), 'E2 Allocators'!$B$15:$W$361, MATCH('O5 Details by Class &amp; Accounts'!T$18, 'E2 Allocators'!$B$15:$W$15, 0),FALSE)*$F113), 0, VLOOKUP(VLOOKUP($A113, 'E4 TB Allocation Details'!$A$18:$L$217, MATCH("Demand ID", 'E4 TB Allocation Details'!$A$18:$L$18, 0),FALSE), 'E2 Allocators'!$B$15:$W$361, MATCH('O5 Details by Class &amp; Accounts'!T$18, 'E2 Allocators'!$B$15:$W$15, 0),FALSE)*$F113)</f>
        <v>0</v>
      </c>
      <c r="U113" s="1334">
        <f>IF(ISERROR(VLOOKUP(VLOOKUP($A113, 'E4 TB Allocation Details'!$A$18:$L$217, MATCH("Demand ID", 'E4 TB Allocation Details'!$A$18:$L$18, 0),FALSE), 'E2 Allocators'!$B$15:$W$361, MATCH('O5 Details by Class &amp; Accounts'!U$18, 'E2 Allocators'!$B$15:$W$15, 0),FALSE)*$F113), 0, VLOOKUP(VLOOKUP($A113, 'E4 TB Allocation Details'!$A$18:$L$217, MATCH("Demand ID", 'E4 TB Allocation Details'!$A$18:$L$18, 0),FALSE), 'E2 Allocators'!$B$15:$W$361, MATCH('O5 Details by Class &amp; Accounts'!U$18, 'E2 Allocators'!$B$15:$W$15, 0),FALSE)*$F113)</f>
        <v>0</v>
      </c>
      <c r="V113" s="1334">
        <f>IF(ISERROR(VLOOKUP(VLOOKUP($A113, 'E4 TB Allocation Details'!$A$18:$L$217, MATCH("Demand ID", 'E4 TB Allocation Details'!$A$18:$L$18, 0),FALSE), 'E2 Allocators'!$B$15:$W$361, MATCH('O5 Details by Class &amp; Accounts'!V$18, 'E2 Allocators'!$B$15:$W$15, 0),FALSE)*$F113), 0, VLOOKUP(VLOOKUP($A113, 'E4 TB Allocation Details'!$A$18:$L$217, MATCH("Demand ID", 'E4 TB Allocation Details'!$A$18:$L$18, 0),FALSE), 'E2 Allocators'!$B$15:$W$361, MATCH('O5 Details by Class &amp; Accounts'!V$18, 'E2 Allocators'!$B$15:$W$15, 0),FALSE)*$F113)</f>
        <v>0</v>
      </c>
      <c r="W113" s="1334">
        <f>IF(ISERROR(VLOOKUP(VLOOKUP($A113, 'E4 TB Allocation Details'!$A$18:$L$217, MATCH("Demand ID", 'E4 TB Allocation Details'!$A$18:$L$18, 0),FALSE), 'E2 Allocators'!$B$15:$W$361, MATCH('O5 Details by Class &amp; Accounts'!W$18, 'E2 Allocators'!$B$15:$W$15, 0),FALSE)*$F113), 0, VLOOKUP(VLOOKUP($A113, 'E4 TB Allocation Details'!$A$18:$L$217, MATCH("Demand ID", 'E4 TB Allocation Details'!$A$18:$L$18, 0),FALSE), 'E2 Allocators'!$B$15:$W$361, MATCH('O5 Details by Class &amp; Accounts'!W$18, 'E2 Allocators'!$B$15:$W$15, 0),FALSE)*$F113)</f>
        <v>0</v>
      </c>
      <c r="X113" s="1334">
        <f>IF(ISERROR(VLOOKUP(VLOOKUP($A113, 'E4 TB Allocation Details'!$A$18:$L$217, MATCH("Demand ID", 'E4 TB Allocation Details'!$A$18:$L$18, 0),FALSE), 'E2 Allocators'!$B$15:$W$361, MATCH('O5 Details by Class &amp; Accounts'!X$18, 'E2 Allocators'!$B$15:$W$15, 0),FALSE)*$F113), 0, VLOOKUP(VLOOKUP($A113, 'E4 TB Allocation Details'!$A$18:$L$217, MATCH("Demand ID", 'E4 TB Allocation Details'!$A$18:$L$18, 0),FALSE), 'E2 Allocators'!$B$15:$W$361, MATCH('O5 Details by Class &amp; Accounts'!X$18, 'E2 Allocators'!$B$15:$W$15, 0),FALSE)*$F113)</f>
        <v>0</v>
      </c>
      <c r="Y113" s="1334">
        <f>IF(ISERROR(VLOOKUP(VLOOKUP($A113, 'E4 TB Allocation Details'!$A$18:$L$217, MATCH("Demand ID", 'E4 TB Allocation Details'!$A$18:$L$18, 0),FALSE), 'E2 Allocators'!$B$15:$W$361, MATCH('O5 Details by Class &amp; Accounts'!Y$18, 'E2 Allocators'!$B$15:$W$15, 0),FALSE)*$F113), 0, VLOOKUP(VLOOKUP($A113, 'E4 TB Allocation Details'!$A$18:$L$217, MATCH("Demand ID", 'E4 TB Allocation Details'!$A$18:$L$18, 0),FALSE), 'E2 Allocators'!$B$15:$W$361, MATCH('O5 Details by Class &amp; Accounts'!Y$18, 'E2 Allocators'!$B$15:$W$15, 0),FALSE)*$F113)</f>
        <v>0</v>
      </c>
      <c r="Z113" s="1334">
        <f>IF(ISERROR(VLOOKUP(VLOOKUP($A113, 'E4 TB Allocation Details'!$A$18:$L$217, MATCH("Demand ID", 'E4 TB Allocation Details'!$A$18:$L$18, 0),FALSE), 'E2 Allocators'!$B$15:$W$361, MATCH('O5 Details by Class &amp; Accounts'!Z$18, 'E2 Allocators'!$B$15:$W$15, 0),FALSE)*$F113), 0, VLOOKUP(VLOOKUP($A113, 'E4 TB Allocation Details'!$A$18:$L$217, MATCH("Demand ID", 'E4 TB Allocation Details'!$A$18:$L$18, 0),FALSE), 'E2 Allocators'!$B$15:$W$361, MATCH('O5 Details by Class &amp; Accounts'!Z$18, 'E2 Allocators'!$B$15:$W$15, 0),FALSE)*$F113)</f>
        <v>0</v>
      </c>
      <c r="AA113" s="1334">
        <f>IF(ISERROR(VLOOKUP(VLOOKUP($A113, 'E4 TB Allocation Details'!$A$18:$L$217, MATCH("Demand ID", 'E4 TB Allocation Details'!$A$18:$L$18, 0),FALSE), 'E2 Allocators'!$B$15:$W$361, MATCH('O5 Details by Class &amp; Accounts'!AA$18, 'E2 Allocators'!$B$15:$W$15, 0),FALSE)*$F113), 0, VLOOKUP(VLOOKUP($A113, 'E4 TB Allocation Details'!$A$18:$L$217, MATCH("Demand ID", 'E4 TB Allocation Details'!$A$18:$L$18, 0),FALSE), 'E2 Allocators'!$B$15:$W$361, MATCH('O5 Details by Class &amp; Accounts'!AA$18, 'E2 Allocators'!$B$15:$W$15, 0),FALSE)*$F113)</f>
        <v>0</v>
      </c>
      <c r="AB113" s="1334">
        <f>IF(ISERROR(VLOOKUP(VLOOKUP($A113, 'E4 TB Allocation Details'!$A$18:$L$217, MATCH("Demand ID", 'E4 TB Allocation Details'!$A$18:$L$18, 0),FALSE), 'E2 Allocators'!$B$15:$W$361, MATCH('O5 Details by Class &amp; Accounts'!AB$18, 'E2 Allocators'!$B$15:$W$15, 0),FALSE)*$F113), 0, VLOOKUP(VLOOKUP($A113, 'E4 TB Allocation Details'!$A$18:$L$217, MATCH("Demand ID", 'E4 TB Allocation Details'!$A$18:$L$18, 0),FALSE), 'E2 Allocators'!$B$15:$W$361, MATCH('O5 Details by Class &amp; Accounts'!AB$18, 'E2 Allocators'!$B$15:$W$15, 0),FALSE)*$F113)</f>
        <v>0</v>
      </c>
      <c r="AC113" s="1334">
        <f t="shared" si="21"/>
        <v>0</v>
      </c>
      <c r="AD113" s="1334">
        <f>IF(ISERROR(VLOOKUP(VLOOKUP($A113, 'E4 TB Allocation Details'!$A$18:$L$217, MATCH("Customer ID", 'E4 TB Allocation Details'!$A$18:$L$18, 0),FALSE), 'E2 Allocators'!$B$15:$W$361, MATCH('O5 Details by Class &amp; Accounts'!AD$18, 'E2 Allocators'!$B$15:$W$15, 0),FALSE)*$G113), 0, VLOOKUP(VLOOKUP($A113, 'E4 TB Allocation Details'!$A$18:$L$217, MATCH("Customer ID", 'E4 TB Allocation Details'!$A$18:$L$18, 0),FALSE), 'E2 Allocators'!$B$15:$W$361, MATCH('O5 Details by Class &amp; Accounts'!AD$18, 'E2 Allocators'!$B$15:$W$15, 0),FALSE)*$G113)</f>
        <v>0</v>
      </c>
      <c r="AE113" s="1334">
        <f>IF(ISERROR(VLOOKUP(VLOOKUP($A113, 'E4 TB Allocation Details'!$A$18:$L$217, MATCH("Customer ID", 'E4 TB Allocation Details'!$A$18:$L$18, 0),FALSE), 'E2 Allocators'!$B$15:$W$361, MATCH('O5 Details by Class &amp; Accounts'!AE$18, 'E2 Allocators'!$B$15:$W$15, 0),FALSE)*$G113), 0, VLOOKUP(VLOOKUP($A113, 'E4 TB Allocation Details'!$A$18:$L$217, MATCH("Customer ID", 'E4 TB Allocation Details'!$A$18:$L$18, 0),FALSE), 'E2 Allocators'!$B$15:$W$361, MATCH('O5 Details by Class &amp; Accounts'!AE$18, 'E2 Allocators'!$B$15:$W$15, 0),FALSE)*$G113)</f>
        <v>0</v>
      </c>
      <c r="AF113" s="1334">
        <f>IF(ISERROR(VLOOKUP(VLOOKUP($A113, 'E4 TB Allocation Details'!$A$18:$L$217, MATCH("Customer ID", 'E4 TB Allocation Details'!$A$18:$L$18, 0),FALSE), 'E2 Allocators'!$B$15:$W$361, MATCH('O5 Details by Class &amp; Accounts'!AF$18, 'E2 Allocators'!$B$15:$W$15, 0),FALSE)*$G113), 0, VLOOKUP(VLOOKUP($A113, 'E4 TB Allocation Details'!$A$18:$L$217, MATCH("Customer ID", 'E4 TB Allocation Details'!$A$18:$L$18, 0),FALSE), 'E2 Allocators'!$B$15:$W$361, MATCH('O5 Details by Class &amp; Accounts'!AF$18, 'E2 Allocators'!$B$15:$W$15, 0),FALSE)*$G113)</f>
        <v>0</v>
      </c>
      <c r="AG113" s="1334">
        <f>IF(ISERROR(VLOOKUP(VLOOKUP($A113, 'E4 TB Allocation Details'!$A$18:$L$217, MATCH("Customer ID", 'E4 TB Allocation Details'!$A$18:$L$18, 0),FALSE), 'E2 Allocators'!$B$15:$W$361, MATCH('O5 Details by Class &amp; Accounts'!AG$18, 'E2 Allocators'!$B$15:$W$15, 0),FALSE)*$G113), 0, VLOOKUP(VLOOKUP($A113, 'E4 TB Allocation Details'!$A$18:$L$217, MATCH("Customer ID", 'E4 TB Allocation Details'!$A$18:$L$18, 0),FALSE), 'E2 Allocators'!$B$15:$W$361, MATCH('O5 Details by Class &amp; Accounts'!AG$18, 'E2 Allocators'!$B$15:$W$15, 0),FALSE)*$G113)</f>
        <v>0</v>
      </c>
      <c r="AH113" s="1334">
        <f>IF(ISERROR(VLOOKUP(VLOOKUP($A113, 'E4 TB Allocation Details'!$A$18:$L$217, MATCH("Customer ID", 'E4 TB Allocation Details'!$A$18:$L$18, 0),FALSE), 'E2 Allocators'!$B$15:$W$361, MATCH('O5 Details by Class &amp; Accounts'!AH$18, 'E2 Allocators'!$B$15:$W$15, 0),FALSE)*$G113), 0, VLOOKUP(VLOOKUP($A113, 'E4 TB Allocation Details'!$A$18:$L$217, MATCH("Customer ID", 'E4 TB Allocation Details'!$A$18:$L$18, 0),FALSE), 'E2 Allocators'!$B$15:$W$361, MATCH('O5 Details by Class &amp; Accounts'!AH$18, 'E2 Allocators'!$B$15:$W$15, 0),FALSE)*$G113)</f>
        <v>0</v>
      </c>
      <c r="AI113" s="1334">
        <f>IF(ISERROR(VLOOKUP(VLOOKUP($A113, 'E4 TB Allocation Details'!$A$18:$L$217, MATCH("Customer ID", 'E4 TB Allocation Details'!$A$18:$L$18, 0),FALSE), 'E2 Allocators'!$B$15:$W$361, MATCH('O5 Details by Class &amp; Accounts'!AI$18, 'E2 Allocators'!$B$15:$W$15, 0),FALSE)*$G113), 0, VLOOKUP(VLOOKUP($A113, 'E4 TB Allocation Details'!$A$18:$L$217, MATCH("Customer ID", 'E4 TB Allocation Details'!$A$18:$L$18, 0),FALSE), 'E2 Allocators'!$B$15:$W$361, MATCH('O5 Details by Class &amp; Accounts'!AI$18, 'E2 Allocators'!$B$15:$W$15, 0),FALSE)*$G113)</f>
        <v>0</v>
      </c>
      <c r="AJ113" s="1334">
        <f>IF(ISERROR(VLOOKUP(VLOOKUP($A113, 'E4 TB Allocation Details'!$A$18:$L$217, MATCH("Customer ID", 'E4 TB Allocation Details'!$A$18:$L$18, 0),FALSE), 'E2 Allocators'!$B$15:$W$361, MATCH('O5 Details by Class &amp; Accounts'!AJ$18, 'E2 Allocators'!$B$15:$W$15, 0),FALSE)*$G113), 0, VLOOKUP(VLOOKUP($A113, 'E4 TB Allocation Details'!$A$18:$L$217, MATCH("Customer ID", 'E4 TB Allocation Details'!$A$18:$L$18, 0),FALSE), 'E2 Allocators'!$B$15:$W$361, MATCH('O5 Details by Class &amp; Accounts'!AJ$18, 'E2 Allocators'!$B$15:$W$15, 0),FALSE)*$G113)</f>
        <v>0</v>
      </c>
      <c r="AK113" s="1334">
        <f>IF(ISERROR(VLOOKUP(VLOOKUP($A113, 'E4 TB Allocation Details'!$A$18:$L$217, MATCH("Customer ID", 'E4 TB Allocation Details'!$A$18:$L$18, 0),FALSE), 'E2 Allocators'!$B$15:$W$361, MATCH('O5 Details by Class &amp; Accounts'!AK$18, 'E2 Allocators'!$B$15:$W$15, 0),FALSE)*$G113), 0, VLOOKUP(VLOOKUP($A113, 'E4 TB Allocation Details'!$A$18:$L$217, MATCH("Customer ID", 'E4 TB Allocation Details'!$A$18:$L$18, 0),FALSE), 'E2 Allocators'!$B$15:$W$361, MATCH('O5 Details by Class &amp; Accounts'!AK$18, 'E2 Allocators'!$B$15:$W$15, 0),FALSE)*$G113)</f>
        <v>0</v>
      </c>
      <c r="AL113" s="1334">
        <f>IF(ISERROR(VLOOKUP(VLOOKUP($A113, 'E4 TB Allocation Details'!$A$18:$L$217, MATCH("Customer ID", 'E4 TB Allocation Details'!$A$18:$L$18, 0),FALSE), 'E2 Allocators'!$B$15:$W$361, MATCH('O5 Details by Class &amp; Accounts'!AL$18, 'E2 Allocators'!$B$15:$W$15, 0),FALSE)*$G113), 0, VLOOKUP(VLOOKUP($A113, 'E4 TB Allocation Details'!$A$18:$L$217, MATCH("Customer ID", 'E4 TB Allocation Details'!$A$18:$L$18, 0),FALSE), 'E2 Allocators'!$B$15:$W$361, MATCH('O5 Details by Class &amp; Accounts'!AL$18, 'E2 Allocators'!$B$15:$W$15, 0),FALSE)*$G113)</f>
        <v>0</v>
      </c>
      <c r="AM113" s="1334">
        <f>IF(ISERROR(VLOOKUP(VLOOKUP($A113, 'E4 TB Allocation Details'!$A$18:$L$217, MATCH("Customer ID", 'E4 TB Allocation Details'!$A$18:$L$18, 0),FALSE), 'E2 Allocators'!$B$15:$W$361, MATCH('O5 Details by Class &amp; Accounts'!AM$18, 'E2 Allocators'!$B$15:$W$15, 0),FALSE)*$G113), 0, VLOOKUP(VLOOKUP($A113, 'E4 TB Allocation Details'!$A$18:$L$217, MATCH("Customer ID", 'E4 TB Allocation Details'!$A$18:$L$18, 0),FALSE), 'E2 Allocators'!$B$15:$W$361, MATCH('O5 Details by Class &amp; Accounts'!AM$18, 'E2 Allocators'!$B$15:$W$15, 0),FALSE)*$G113)</f>
        <v>0</v>
      </c>
      <c r="AN113" s="1334">
        <f>IF(ISERROR(VLOOKUP(VLOOKUP($A113, 'E4 TB Allocation Details'!$A$18:$L$217, MATCH("Customer ID", 'E4 TB Allocation Details'!$A$18:$L$18, 0),FALSE), 'E2 Allocators'!$B$15:$W$361, MATCH('O5 Details by Class &amp; Accounts'!AN$18, 'E2 Allocators'!$B$15:$W$15, 0),FALSE)*$G113), 0, VLOOKUP(VLOOKUP($A113, 'E4 TB Allocation Details'!$A$18:$L$217, MATCH("Customer ID", 'E4 TB Allocation Details'!$A$18:$L$18, 0),FALSE), 'E2 Allocators'!$B$15:$W$361, MATCH('O5 Details by Class &amp; Accounts'!AN$18, 'E2 Allocators'!$B$15:$W$15, 0),FALSE)*$G113)</f>
        <v>0</v>
      </c>
      <c r="AO113" s="1334">
        <f>IF(ISERROR(VLOOKUP(VLOOKUP($A113, 'E4 TB Allocation Details'!$A$18:$L$217, MATCH("Customer ID", 'E4 TB Allocation Details'!$A$18:$L$18, 0),FALSE), 'E2 Allocators'!$B$15:$W$361, MATCH('O5 Details by Class &amp; Accounts'!AO$18, 'E2 Allocators'!$B$15:$W$15, 0),FALSE)*$G113), 0, VLOOKUP(VLOOKUP($A113, 'E4 TB Allocation Details'!$A$18:$L$217, MATCH("Customer ID", 'E4 TB Allocation Details'!$A$18:$L$18, 0),FALSE), 'E2 Allocators'!$B$15:$W$361, MATCH('O5 Details by Class &amp; Accounts'!AO$18, 'E2 Allocators'!$B$15:$W$15, 0),FALSE)*$G113)</f>
        <v>0</v>
      </c>
      <c r="AP113" s="1334">
        <f>IF(ISERROR(VLOOKUP(VLOOKUP($A113, 'E4 TB Allocation Details'!$A$18:$L$217, MATCH("Customer ID", 'E4 TB Allocation Details'!$A$18:$L$18, 0),FALSE), 'E2 Allocators'!$B$15:$W$361, MATCH('O5 Details by Class &amp; Accounts'!AP$18, 'E2 Allocators'!$B$15:$W$15, 0),FALSE)*$G113), 0, VLOOKUP(VLOOKUP($A113, 'E4 TB Allocation Details'!$A$18:$L$217, MATCH("Customer ID", 'E4 TB Allocation Details'!$A$18:$L$18, 0),FALSE), 'E2 Allocators'!$B$15:$W$361, MATCH('O5 Details by Class &amp; Accounts'!AP$18, 'E2 Allocators'!$B$15:$W$15, 0),FALSE)*$G113)</f>
        <v>0</v>
      </c>
      <c r="AQ113" s="1334">
        <f>IF(ISERROR(VLOOKUP(VLOOKUP($A113, 'E4 TB Allocation Details'!$A$18:$L$217, MATCH("Customer ID", 'E4 TB Allocation Details'!$A$18:$L$18, 0),FALSE), 'E2 Allocators'!$B$15:$W$361, MATCH('O5 Details by Class &amp; Accounts'!AQ$18, 'E2 Allocators'!$B$15:$W$15, 0),FALSE)*$G113), 0, VLOOKUP(VLOOKUP($A113, 'E4 TB Allocation Details'!$A$18:$L$217, MATCH("Customer ID", 'E4 TB Allocation Details'!$A$18:$L$18, 0),FALSE), 'E2 Allocators'!$B$15:$W$361, MATCH('O5 Details by Class &amp; Accounts'!AQ$18, 'E2 Allocators'!$B$15:$W$15, 0),FALSE)*$G113)</f>
        <v>0</v>
      </c>
      <c r="AR113" s="1334">
        <f>IF(ISERROR(VLOOKUP(VLOOKUP($A113, 'E4 TB Allocation Details'!$A$18:$L$217, MATCH("Customer ID", 'E4 TB Allocation Details'!$A$18:$L$18, 0),FALSE), 'E2 Allocators'!$B$15:$W$361, MATCH('O5 Details by Class &amp; Accounts'!AR$18, 'E2 Allocators'!$B$15:$W$15, 0),FALSE)*$G113), 0, VLOOKUP(VLOOKUP($A113, 'E4 TB Allocation Details'!$A$18:$L$217, MATCH("Customer ID", 'E4 TB Allocation Details'!$A$18:$L$18, 0),FALSE), 'E2 Allocators'!$B$15:$W$361, MATCH('O5 Details by Class &amp; Accounts'!AR$18, 'E2 Allocators'!$B$15:$W$15, 0),FALSE)*$G113)</f>
        <v>0</v>
      </c>
      <c r="AS113" s="1334">
        <f>IF(ISERROR(VLOOKUP(VLOOKUP($A113, 'E4 TB Allocation Details'!$A$18:$L$217, MATCH("Customer ID", 'E4 TB Allocation Details'!$A$18:$L$18, 0),FALSE), 'E2 Allocators'!$B$15:$W$361, MATCH('O5 Details by Class &amp; Accounts'!AS$18, 'E2 Allocators'!$B$15:$W$15, 0),FALSE)*$G113), 0, VLOOKUP(VLOOKUP($A113, 'E4 TB Allocation Details'!$A$18:$L$217, MATCH("Customer ID", 'E4 TB Allocation Details'!$A$18:$L$18, 0),FALSE), 'E2 Allocators'!$B$15:$W$361, MATCH('O5 Details by Class &amp; Accounts'!AS$18, 'E2 Allocators'!$B$15:$W$15, 0),FALSE)*$G113)</f>
        <v>0</v>
      </c>
      <c r="AT113" s="1334">
        <f>IF(ISERROR(VLOOKUP(VLOOKUP($A113, 'E4 TB Allocation Details'!$A$18:$L$217, MATCH("Customer ID", 'E4 TB Allocation Details'!$A$18:$L$18, 0),FALSE), 'E2 Allocators'!$B$15:$W$361, MATCH('O5 Details by Class &amp; Accounts'!AT$18, 'E2 Allocators'!$B$15:$W$15, 0),FALSE)*$G113), 0, VLOOKUP(VLOOKUP($A113, 'E4 TB Allocation Details'!$A$18:$L$217, MATCH("Customer ID", 'E4 TB Allocation Details'!$A$18:$L$18, 0),FALSE), 'E2 Allocators'!$B$15:$W$361, MATCH('O5 Details by Class &amp; Accounts'!AT$18, 'E2 Allocators'!$B$15:$W$15, 0),FALSE)*$G113)</f>
        <v>0</v>
      </c>
      <c r="AU113" s="1334">
        <f>IF(ISERROR(VLOOKUP(VLOOKUP($A113, 'E4 TB Allocation Details'!$A$18:$L$217, MATCH("Customer ID", 'E4 TB Allocation Details'!$A$18:$L$18, 0),FALSE), 'E2 Allocators'!$B$15:$W$361, MATCH('O5 Details by Class &amp; Accounts'!AU$18, 'E2 Allocators'!$B$15:$W$15, 0),FALSE)*$G113), 0, VLOOKUP(VLOOKUP($A113, 'E4 TB Allocation Details'!$A$18:$L$217, MATCH("Customer ID", 'E4 TB Allocation Details'!$A$18:$L$18, 0),FALSE), 'E2 Allocators'!$B$15:$W$361, MATCH('O5 Details by Class &amp; Accounts'!AU$18, 'E2 Allocators'!$B$15:$W$15, 0),FALSE)*$G113)</f>
        <v>0</v>
      </c>
      <c r="AV113" s="1334">
        <f>IF(ISERROR(VLOOKUP(VLOOKUP($A113, 'E4 TB Allocation Details'!$A$18:$L$217, MATCH("Customer ID", 'E4 TB Allocation Details'!$A$18:$L$18, 0),FALSE), 'E2 Allocators'!$B$15:$W$361, MATCH('O5 Details by Class &amp; Accounts'!AV$18, 'E2 Allocators'!$B$15:$W$15, 0),FALSE)*$G113), 0, VLOOKUP(VLOOKUP($A113, 'E4 TB Allocation Details'!$A$18:$L$217, MATCH("Customer ID", 'E4 TB Allocation Details'!$A$18:$L$18, 0),FALSE), 'E2 Allocators'!$B$15:$W$361, MATCH('O5 Details by Class &amp; Accounts'!AV$18, 'E2 Allocators'!$B$15:$W$15, 0),FALSE)*$G113)</f>
        <v>0</v>
      </c>
      <c r="AW113" s="1334">
        <f>IF(ISERROR(VLOOKUP(VLOOKUP($A113, 'E4 TB Allocation Details'!$A$18:$L$217, MATCH("Customer ID", 'E4 TB Allocation Details'!$A$18:$L$18, 0),FALSE), 'E2 Allocators'!$B$15:$W$361, MATCH('O5 Details by Class &amp; Accounts'!AW$18, 'E2 Allocators'!$B$15:$W$15, 0),FALSE)*$G113), 0, VLOOKUP(VLOOKUP($A113, 'E4 TB Allocation Details'!$A$18:$L$217, MATCH("Customer ID", 'E4 TB Allocation Details'!$A$18:$L$18, 0),FALSE), 'E2 Allocators'!$B$15:$W$361, MATCH('O5 Details by Class &amp; Accounts'!AW$18, 'E2 Allocators'!$B$15:$W$15, 0),FALSE)*$G113)</f>
        <v>0</v>
      </c>
      <c r="AX113" s="1334">
        <f t="shared" si="22"/>
        <v>0</v>
      </c>
      <c r="AY113" s="1334">
        <f>IF(ISERROR(VLOOKUP(VLOOKUP($A113, 'E4 TB Allocation Details'!$A$18:$L$217, MATCH("Misc ID", 'E4 TB Allocation Details'!$A$18:$L$18, 0),FALSE), 'E2 Allocators'!$B$15:$W$361, MATCH('O5 Details by Class &amp; Accounts'!AY$18, 'E2 Allocators'!$B$15:$W$15, 0),FALSE)*$E113), 0, VLOOKUP(VLOOKUP($A113, 'E4 TB Allocation Details'!$A$18:$L$217, MATCH("Misc ID", 'E4 TB Allocation Details'!$A$18:$L$18, 0),FALSE), 'E2 Allocators'!$B$15:$W$361, MATCH('O5 Details by Class &amp; Accounts'!AY$18, 'E2 Allocators'!$B$15:$W$15, 0),FALSE)*$E113)</f>
        <v>0</v>
      </c>
      <c r="AZ113" s="1334">
        <f>IF(ISERROR(VLOOKUP(VLOOKUP($A113, 'E4 TB Allocation Details'!$A$18:$L$217, MATCH("Misc ID", 'E4 TB Allocation Details'!$A$18:$L$18, 0),FALSE), 'E2 Allocators'!$B$15:$W$361, MATCH('O5 Details by Class &amp; Accounts'!AZ$18, 'E2 Allocators'!$B$15:$W$15, 0),FALSE)*$E113), 0, VLOOKUP(VLOOKUP($A113, 'E4 TB Allocation Details'!$A$18:$L$217, MATCH("Misc ID", 'E4 TB Allocation Details'!$A$18:$L$18, 0),FALSE), 'E2 Allocators'!$B$15:$W$361, MATCH('O5 Details by Class &amp; Accounts'!AZ$18, 'E2 Allocators'!$B$15:$W$15, 0),FALSE)*$E113)</f>
        <v>0</v>
      </c>
      <c r="BA113" s="1334">
        <f>IF(ISERROR(VLOOKUP(VLOOKUP($A113, 'E4 TB Allocation Details'!$A$18:$L$217, MATCH("Misc ID", 'E4 TB Allocation Details'!$A$18:$L$18, 0),FALSE), 'E2 Allocators'!$B$15:$W$361, MATCH('O5 Details by Class &amp; Accounts'!BA$18, 'E2 Allocators'!$B$15:$W$15, 0),FALSE)*$E113), 0, VLOOKUP(VLOOKUP($A113, 'E4 TB Allocation Details'!$A$18:$L$217, MATCH("Misc ID", 'E4 TB Allocation Details'!$A$18:$L$18, 0),FALSE), 'E2 Allocators'!$B$15:$W$361, MATCH('O5 Details by Class &amp; Accounts'!BA$18, 'E2 Allocators'!$B$15:$W$15, 0),FALSE)*$E113)</f>
        <v>0</v>
      </c>
      <c r="BB113" s="1334">
        <f>IF(ISERROR(VLOOKUP(VLOOKUP($A113, 'E4 TB Allocation Details'!$A$18:$L$217, MATCH("Misc ID", 'E4 TB Allocation Details'!$A$18:$L$18, 0),FALSE), 'E2 Allocators'!$B$15:$W$361, MATCH('O5 Details by Class &amp; Accounts'!BB$18, 'E2 Allocators'!$B$15:$W$15, 0),FALSE)*$E113), 0, VLOOKUP(VLOOKUP($A113, 'E4 TB Allocation Details'!$A$18:$L$217, MATCH("Misc ID", 'E4 TB Allocation Details'!$A$18:$L$18, 0),FALSE), 'E2 Allocators'!$B$15:$W$361, MATCH('O5 Details by Class &amp; Accounts'!BB$18, 'E2 Allocators'!$B$15:$W$15, 0),FALSE)*$E113)</f>
        <v>0</v>
      </c>
      <c r="BC113" s="1334">
        <f>IF(ISERROR(VLOOKUP(VLOOKUP($A113, 'E4 TB Allocation Details'!$A$18:$L$217, MATCH("Misc ID", 'E4 TB Allocation Details'!$A$18:$L$18, 0),FALSE), 'E2 Allocators'!$B$15:$W$361, MATCH('O5 Details by Class &amp; Accounts'!BC$18, 'E2 Allocators'!$B$15:$W$15, 0),FALSE)*$E113), 0, VLOOKUP(VLOOKUP($A113, 'E4 TB Allocation Details'!$A$18:$L$217, MATCH("Misc ID", 'E4 TB Allocation Details'!$A$18:$L$18, 0),FALSE), 'E2 Allocators'!$B$15:$W$361, MATCH('O5 Details by Class &amp; Accounts'!BC$18, 'E2 Allocators'!$B$15:$W$15, 0),FALSE)*$E113)</f>
        <v>0</v>
      </c>
      <c r="BD113" s="1334">
        <f>IF(ISERROR(VLOOKUP(VLOOKUP($A113, 'E4 TB Allocation Details'!$A$18:$L$217, MATCH("Misc ID", 'E4 TB Allocation Details'!$A$18:$L$18, 0),FALSE), 'E2 Allocators'!$B$15:$W$361, MATCH('O5 Details by Class &amp; Accounts'!BD$18, 'E2 Allocators'!$B$15:$W$15, 0),FALSE)*$E113), 0, VLOOKUP(VLOOKUP($A113, 'E4 TB Allocation Details'!$A$18:$L$217, MATCH("Misc ID", 'E4 TB Allocation Details'!$A$18:$L$18, 0),FALSE), 'E2 Allocators'!$B$15:$W$361, MATCH('O5 Details by Class &amp; Accounts'!BD$18, 'E2 Allocators'!$B$15:$W$15, 0),FALSE)*$E113)</f>
        <v>0</v>
      </c>
      <c r="BE113" s="1334">
        <f>IF(ISERROR(VLOOKUP(VLOOKUP($A113, 'E4 TB Allocation Details'!$A$18:$L$217, MATCH("Misc ID", 'E4 TB Allocation Details'!$A$18:$L$18, 0),FALSE), 'E2 Allocators'!$B$15:$W$361, MATCH('O5 Details by Class &amp; Accounts'!BE$18, 'E2 Allocators'!$B$15:$W$15, 0),FALSE)*$E113), 0, VLOOKUP(VLOOKUP($A113, 'E4 TB Allocation Details'!$A$18:$L$217, MATCH("Misc ID", 'E4 TB Allocation Details'!$A$18:$L$18, 0),FALSE), 'E2 Allocators'!$B$15:$W$361, MATCH('O5 Details by Class &amp; Accounts'!BE$18, 'E2 Allocators'!$B$15:$W$15, 0),FALSE)*$E113)</f>
        <v>0</v>
      </c>
      <c r="BF113" s="1334">
        <f>IF(ISERROR(VLOOKUP(VLOOKUP($A113, 'E4 TB Allocation Details'!$A$18:$L$217, MATCH("Misc ID", 'E4 TB Allocation Details'!$A$18:$L$18, 0),FALSE), 'E2 Allocators'!$B$15:$W$361, MATCH('O5 Details by Class &amp; Accounts'!BF$18, 'E2 Allocators'!$B$15:$W$15, 0),FALSE)*$E113), 0, VLOOKUP(VLOOKUP($A113, 'E4 TB Allocation Details'!$A$18:$L$217, MATCH("Misc ID", 'E4 TB Allocation Details'!$A$18:$L$18, 0),FALSE), 'E2 Allocators'!$B$15:$W$361, MATCH('O5 Details by Class &amp; Accounts'!BF$18, 'E2 Allocators'!$B$15:$W$15, 0),FALSE)*$E113)</f>
        <v>0</v>
      </c>
      <c r="BG113" s="1334">
        <f>IF(ISERROR(VLOOKUP(VLOOKUP($A113, 'E4 TB Allocation Details'!$A$18:$L$217, MATCH("Misc ID", 'E4 TB Allocation Details'!$A$18:$L$18, 0),FALSE), 'E2 Allocators'!$B$15:$W$361, MATCH('O5 Details by Class &amp; Accounts'!BG$18, 'E2 Allocators'!$B$15:$W$15, 0),FALSE)*$E113), 0, VLOOKUP(VLOOKUP($A113, 'E4 TB Allocation Details'!$A$18:$L$217, MATCH("Misc ID", 'E4 TB Allocation Details'!$A$18:$L$18, 0),FALSE), 'E2 Allocators'!$B$15:$W$361, MATCH('O5 Details by Class &amp; Accounts'!BG$18, 'E2 Allocators'!$B$15:$W$15, 0),FALSE)*$E113)</f>
        <v>0</v>
      </c>
      <c r="BH113" s="1334">
        <f>IF(ISERROR(VLOOKUP(VLOOKUP($A113, 'E4 TB Allocation Details'!$A$18:$L$217, MATCH("Misc ID", 'E4 TB Allocation Details'!$A$18:$L$18, 0),FALSE), 'E2 Allocators'!$B$15:$W$361, MATCH('O5 Details by Class &amp; Accounts'!BH$18, 'E2 Allocators'!$B$15:$W$15, 0),FALSE)*$E113), 0, VLOOKUP(VLOOKUP($A113, 'E4 TB Allocation Details'!$A$18:$L$217, MATCH("Misc ID", 'E4 TB Allocation Details'!$A$18:$L$18, 0),FALSE), 'E2 Allocators'!$B$15:$W$361, MATCH('O5 Details by Class &amp; Accounts'!BH$18, 'E2 Allocators'!$B$15:$W$15, 0),FALSE)*$E113)</f>
        <v>0</v>
      </c>
      <c r="BI113" s="1334">
        <f>IF(ISERROR(VLOOKUP(VLOOKUP($A113, 'E4 TB Allocation Details'!$A$18:$L$217, MATCH("Misc ID", 'E4 TB Allocation Details'!$A$18:$L$18, 0),FALSE), 'E2 Allocators'!$B$15:$W$361, MATCH('O5 Details by Class &amp; Accounts'!BI$18, 'E2 Allocators'!$B$15:$W$15, 0),FALSE)*$E113), 0, VLOOKUP(VLOOKUP($A113, 'E4 TB Allocation Details'!$A$18:$L$217, MATCH("Misc ID", 'E4 TB Allocation Details'!$A$18:$L$18, 0),FALSE), 'E2 Allocators'!$B$15:$W$361, MATCH('O5 Details by Class &amp; Accounts'!BI$18, 'E2 Allocators'!$B$15:$W$15, 0),FALSE)*$E113)</f>
        <v>0</v>
      </c>
      <c r="BJ113" s="1334">
        <f>IF(ISERROR(VLOOKUP(VLOOKUP($A113, 'E4 TB Allocation Details'!$A$18:$L$217, MATCH("Misc ID", 'E4 TB Allocation Details'!$A$18:$L$18, 0),FALSE), 'E2 Allocators'!$B$15:$W$361, MATCH('O5 Details by Class &amp; Accounts'!BJ$18, 'E2 Allocators'!$B$15:$W$15, 0),FALSE)*$E113), 0, VLOOKUP(VLOOKUP($A113, 'E4 TB Allocation Details'!$A$18:$L$217, MATCH("Misc ID", 'E4 TB Allocation Details'!$A$18:$L$18, 0),FALSE), 'E2 Allocators'!$B$15:$W$361, MATCH('O5 Details by Class &amp; Accounts'!BJ$18, 'E2 Allocators'!$B$15:$W$15, 0),FALSE)*$E113)</f>
        <v>0</v>
      </c>
      <c r="BK113" s="1334">
        <f>IF(ISERROR(VLOOKUP(VLOOKUP($A113, 'E4 TB Allocation Details'!$A$18:$L$217, MATCH("Misc ID", 'E4 TB Allocation Details'!$A$18:$L$18, 0),FALSE), 'E2 Allocators'!$B$15:$W$361, MATCH('O5 Details by Class &amp; Accounts'!BK$18, 'E2 Allocators'!$B$15:$W$15, 0),FALSE)*$E113), 0, VLOOKUP(VLOOKUP($A113, 'E4 TB Allocation Details'!$A$18:$L$217, MATCH("Misc ID", 'E4 TB Allocation Details'!$A$18:$L$18, 0),FALSE), 'E2 Allocators'!$B$15:$W$361, MATCH('O5 Details by Class &amp; Accounts'!BK$18, 'E2 Allocators'!$B$15:$W$15, 0),FALSE)*$E113)</f>
        <v>0</v>
      </c>
      <c r="BL113" s="1334">
        <f>IF(ISERROR(VLOOKUP(VLOOKUP($A113, 'E4 TB Allocation Details'!$A$18:$L$217, MATCH("Misc ID", 'E4 TB Allocation Details'!$A$18:$L$18, 0),FALSE), 'E2 Allocators'!$B$15:$W$361, MATCH('O5 Details by Class &amp; Accounts'!BL$18, 'E2 Allocators'!$B$15:$W$15, 0),FALSE)*$E113), 0, VLOOKUP(VLOOKUP($A113, 'E4 TB Allocation Details'!$A$18:$L$217, MATCH("Misc ID", 'E4 TB Allocation Details'!$A$18:$L$18, 0),FALSE), 'E2 Allocators'!$B$15:$W$361, MATCH('O5 Details by Class &amp; Accounts'!BL$18, 'E2 Allocators'!$B$15:$W$15, 0),FALSE)*$E113)</f>
        <v>0</v>
      </c>
      <c r="BM113" s="1334">
        <f>IF(ISERROR(VLOOKUP(VLOOKUP($A113, 'E4 TB Allocation Details'!$A$18:$L$217, MATCH("Misc ID", 'E4 TB Allocation Details'!$A$18:$L$18, 0),FALSE), 'E2 Allocators'!$B$15:$W$361, MATCH('O5 Details by Class &amp; Accounts'!BM$18, 'E2 Allocators'!$B$15:$W$15, 0),FALSE)*$E113), 0, VLOOKUP(VLOOKUP($A113, 'E4 TB Allocation Details'!$A$18:$L$217, MATCH("Misc ID", 'E4 TB Allocation Details'!$A$18:$L$18, 0),FALSE), 'E2 Allocators'!$B$15:$W$361, MATCH('O5 Details by Class &amp; Accounts'!BM$18, 'E2 Allocators'!$B$15:$W$15, 0),FALSE)*$E113)</f>
        <v>0</v>
      </c>
      <c r="BN113" s="1334">
        <f>IF(ISERROR(VLOOKUP(VLOOKUP($A113, 'E4 TB Allocation Details'!$A$18:$L$217, MATCH("Misc ID", 'E4 TB Allocation Details'!$A$18:$L$18, 0),FALSE), 'E2 Allocators'!$B$15:$W$361, MATCH('O5 Details by Class &amp; Accounts'!BN$18, 'E2 Allocators'!$B$15:$W$15, 0),FALSE)*$E113), 0, VLOOKUP(VLOOKUP($A113, 'E4 TB Allocation Details'!$A$18:$L$217, MATCH("Misc ID", 'E4 TB Allocation Details'!$A$18:$L$18, 0),FALSE), 'E2 Allocators'!$B$15:$W$361, MATCH('O5 Details by Class &amp; Accounts'!BN$18, 'E2 Allocators'!$B$15:$W$15, 0),FALSE)*$E113)</f>
        <v>0</v>
      </c>
      <c r="BO113" s="1334">
        <f>IF(ISERROR(VLOOKUP(VLOOKUP($A113, 'E4 TB Allocation Details'!$A$18:$L$217, MATCH("Misc ID", 'E4 TB Allocation Details'!$A$18:$L$18, 0),FALSE), 'E2 Allocators'!$B$15:$W$361, MATCH('O5 Details by Class &amp; Accounts'!BO$18, 'E2 Allocators'!$B$15:$W$15, 0),FALSE)*$E113), 0, VLOOKUP(VLOOKUP($A113, 'E4 TB Allocation Details'!$A$18:$L$217, MATCH("Misc ID", 'E4 TB Allocation Details'!$A$18:$L$18, 0),FALSE), 'E2 Allocators'!$B$15:$W$361, MATCH('O5 Details by Class &amp; Accounts'!BO$18, 'E2 Allocators'!$B$15:$W$15, 0),FALSE)*$E113)</f>
        <v>0</v>
      </c>
      <c r="BP113" s="1334">
        <f>IF(ISERROR(VLOOKUP(VLOOKUP($A113, 'E4 TB Allocation Details'!$A$18:$L$217, MATCH("Misc ID", 'E4 TB Allocation Details'!$A$18:$L$18, 0),FALSE), 'E2 Allocators'!$B$15:$W$361, MATCH('O5 Details by Class &amp; Accounts'!BP$18, 'E2 Allocators'!$B$15:$W$15, 0),FALSE)*$E113), 0, VLOOKUP(VLOOKUP($A113, 'E4 TB Allocation Details'!$A$18:$L$217, MATCH("Misc ID", 'E4 TB Allocation Details'!$A$18:$L$18, 0),FALSE), 'E2 Allocators'!$B$15:$W$361, MATCH('O5 Details by Class &amp; Accounts'!BP$18, 'E2 Allocators'!$B$15:$W$15, 0),FALSE)*$E113)</f>
        <v>0</v>
      </c>
      <c r="BQ113" s="1334">
        <f>IF(ISERROR(VLOOKUP(VLOOKUP($A113, 'E4 TB Allocation Details'!$A$18:$L$217, MATCH("Misc ID", 'E4 TB Allocation Details'!$A$18:$L$18, 0),FALSE), 'E2 Allocators'!$B$15:$W$361, MATCH('O5 Details by Class &amp; Accounts'!BQ$18, 'E2 Allocators'!$B$15:$W$15, 0),FALSE)*$E113), 0, VLOOKUP(VLOOKUP($A113, 'E4 TB Allocation Details'!$A$18:$L$217, MATCH("Misc ID", 'E4 TB Allocation Details'!$A$18:$L$18, 0),FALSE), 'E2 Allocators'!$B$15:$W$361, MATCH('O5 Details by Class &amp; Accounts'!BQ$18, 'E2 Allocators'!$B$15:$W$15, 0),FALSE)*$E113)</f>
        <v>0</v>
      </c>
      <c r="BR113" s="1334">
        <f>IF(ISERROR(VLOOKUP(VLOOKUP($A113, 'E4 TB Allocation Details'!$A$18:$L$217, MATCH("Misc ID", 'E4 TB Allocation Details'!$A$18:$L$18, 0),FALSE), 'E2 Allocators'!$B$15:$W$361, MATCH('O5 Details by Class &amp; Accounts'!BR$18, 'E2 Allocators'!$B$15:$W$15, 0),FALSE)*$E113), 0, VLOOKUP(VLOOKUP($A113, 'E4 TB Allocation Details'!$A$18:$L$217, MATCH("Misc ID", 'E4 TB Allocation Details'!$A$18:$L$18, 0),FALSE), 'E2 Allocators'!$B$15:$W$361, MATCH('O5 Details by Class &amp; Accounts'!BR$18, 'E2 Allocators'!$B$15:$W$15, 0),FALSE)*$E113)</f>
        <v>0</v>
      </c>
      <c r="BS113" s="1334">
        <f t="shared" si="23"/>
        <v>0</v>
      </c>
      <c r="BT113" s="1334">
        <f>IF(ISERROR(VLOOKUP(VLOOKUP($A113, 'E4 TB Allocation Details'!$A$18:$L$217, MATCH("A &amp; G ID", 'E4 TB Allocation Details'!$A$18:$L$18, 0),FALSE), 'E2 Allocators'!$B$15:$W$361, MATCH('O5 Details by Class &amp; Accounts'!BT$18, 'E2 Allocators'!$B$15:$W$15, 0),FALSE)*$E113), 0, VLOOKUP(VLOOKUP($A113, 'E4 TB Allocation Details'!$A$18:$L$217, MATCH("A &amp; G ID", 'E4 TB Allocation Details'!$A$18:$L$18, 0),FALSE), 'E2 Allocators'!$B$15:$W$361, MATCH('O5 Details by Class &amp; Accounts'!BT$18, 'E2 Allocators'!$B$15:$W$15, 0),FALSE)*$E113)</f>
        <v>0</v>
      </c>
      <c r="BU113" s="1334">
        <f>IF(ISERROR(VLOOKUP(VLOOKUP($A113, 'E4 TB Allocation Details'!$A$18:$L$217, MATCH("A &amp; G ID", 'E4 TB Allocation Details'!$A$18:$L$18, 0),FALSE), 'E2 Allocators'!$B$15:$W$361, MATCH('O5 Details by Class &amp; Accounts'!BU$18, 'E2 Allocators'!$B$15:$W$15, 0),FALSE)*$E113), 0, VLOOKUP(VLOOKUP($A113, 'E4 TB Allocation Details'!$A$18:$L$217, MATCH("A &amp; G ID", 'E4 TB Allocation Details'!$A$18:$L$18, 0),FALSE), 'E2 Allocators'!$B$15:$W$361, MATCH('O5 Details by Class &amp; Accounts'!BU$18, 'E2 Allocators'!$B$15:$W$15, 0),FALSE)*$E113)</f>
        <v>0</v>
      </c>
      <c r="BV113" s="1334">
        <f>IF(ISERROR(VLOOKUP(VLOOKUP($A113, 'E4 TB Allocation Details'!$A$18:$L$217, MATCH("A &amp; G ID", 'E4 TB Allocation Details'!$A$18:$L$18, 0),FALSE), 'E2 Allocators'!$B$15:$W$361, MATCH('O5 Details by Class &amp; Accounts'!BV$18, 'E2 Allocators'!$B$15:$W$15, 0),FALSE)*$E113), 0, VLOOKUP(VLOOKUP($A113, 'E4 TB Allocation Details'!$A$18:$L$217, MATCH("A &amp; G ID", 'E4 TB Allocation Details'!$A$18:$L$18, 0),FALSE), 'E2 Allocators'!$B$15:$W$361, MATCH('O5 Details by Class &amp; Accounts'!BV$18, 'E2 Allocators'!$B$15:$W$15, 0),FALSE)*$E113)</f>
        <v>0</v>
      </c>
      <c r="BW113" s="1334">
        <f>IF(ISERROR(VLOOKUP(VLOOKUP($A113, 'E4 TB Allocation Details'!$A$18:$L$217, MATCH("A &amp; G ID", 'E4 TB Allocation Details'!$A$18:$L$18, 0),FALSE), 'E2 Allocators'!$B$15:$W$361, MATCH('O5 Details by Class &amp; Accounts'!BW$18, 'E2 Allocators'!$B$15:$W$15, 0),FALSE)*$E113), 0, VLOOKUP(VLOOKUP($A113, 'E4 TB Allocation Details'!$A$18:$L$217, MATCH("A &amp; G ID", 'E4 TB Allocation Details'!$A$18:$L$18, 0),FALSE), 'E2 Allocators'!$B$15:$W$361, MATCH('O5 Details by Class &amp; Accounts'!BW$18, 'E2 Allocators'!$B$15:$W$15, 0),FALSE)*$E113)</f>
        <v>0</v>
      </c>
      <c r="BX113" s="1334">
        <f>IF(ISERROR(VLOOKUP(VLOOKUP($A113, 'E4 TB Allocation Details'!$A$18:$L$217, MATCH("A &amp; G ID", 'E4 TB Allocation Details'!$A$18:$L$18, 0),FALSE), 'E2 Allocators'!$B$15:$W$361, MATCH('O5 Details by Class &amp; Accounts'!BX$18, 'E2 Allocators'!$B$15:$W$15, 0),FALSE)*$E113), 0, VLOOKUP(VLOOKUP($A113, 'E4 TB Allocation Details'!$A$18:$L$217, MATCH("A &amp; G ID", 'E4 TB Allocation Details'!$A$18:$L$18, 0),FALSE), 'E2 Allocators'!$B$15:$W$361, MATCH('O5 Details by Class &amp; Accounts'!BX$18, 'E2 Allocators'!$B$15:$W$15, 0),FALSE)*$E113)</f>
        <v>0</v>
      </c>
      <c r="BY113" s="1334">
        <f>IF(ISERROR(VLOOKUP(VLOOKUP($A113, 'E4 TB Allocation Details'!$A$18:$L$217, MATCH("A &amp; G ID", 'E4 TB Allocation Details'!$A$18:$L$18, 0),FALSE), 'E2 Allocators'!$B$15:$W$361, MATCH('O5 Details by Class &amp; Accounts'!BY$18, 'E2 Allocators'!$B$15:$W$15, 0),FALSE)*$E113), 0, VLOOKUP(VLOOKUP($A113, 'E4 TB Allocation Details'!$A$18:$L$217, MATCH("A &amp; G ID", 'E4 TB Allocation Details'!$A$18:$L$18, 0),FALSE), 'E2 Allocators'!$B$15:$W$361, MATCH('O5 Details by Class &amp; Accounts'!BY$18, 'E2 Allocators'!$B$15:$W$15, 0),FALSE)*$E113)</f>
        <v>0</v>
      </c>
      <c r="BZ113" s="1334">
        <f>IF(ISERROR(VLOOKUP(VLOOKUP($A113, 'E4 TB Allocation Details'!$A$18:$L$217, MATCH("A &amp; G ID", 'E4 TB Allocation Details'!$A$18:$L$18, 0),FALSE), 'E2 Allocators'!$B$15:$W$361, MATCH('O5 Details by Class &amp; Accounts'!BZ$18, 'E2 Allocators'!$B$15:$W$15, 0),FALSE)*$E113), 0, VLOOKUP(VLOOKUP($A113, 'E4 TB Allocation Details'!$A$18:$L$217, MATCH("A &amp; G ID", 'E4 TB Allocation Details'!$A$18:$L$18, 0),FALSE), 'E2 Allocators'!$B$15:$W$361, MATCH('O5 Details by Class &amp; Accounts'!BZ$18, 'E2 Allocators'!$B$15:$W$15, 0),FALSE)*$E113)</f>
        <v>0</v>
      </c>
      <c r="CA113" s="1334">
        <f>IF(ISERROR(VLOOKUP(VLOOKUP($A113, 'E4 TB Allocation Details'!$A$18:$L$217, MATCH("A &amp; G ID", 'E4 TB Allocation Details'!$A$18:$L$18, 0),FALSE), 'E2 Allocators'!$B$15:$W$361, MATCH('O5 Details by Class &amp; Accounts'!CA$18, 'E2 Allocators'!$B$15:$W$15, 0),FALSE)*$E113), 0, VLOOKUP(VLOOKUP($A113, 'E4 TB Allocation Details'!$A$18:$L$217, MATCH("A &amp; G ID", 'E4 TB Allocation Details'!$A$18:$L$18, 0),FALSE), 'E2 Allocators'!$B$15:$W$361, MATCH('O5 Details by Class &amp; Accounts'!CA$18, 'E2 Allocators'!$B$15:$W$15, 0),FALSE)*$E113)</f>
        <v>0</v>
      </c>
      <c r="CB113" s="1334">
        <f>IF(ISERROR(VLOOKUP(VLOOKUP($A113, 'E4 TB Allocation Details'!$A$18:$L$217, MATCH("A &amp; G ID", 'E4 TB Allocation Details'!$A$18:$L$18, 0),FALSE), 'E2 Allocators'!$B$15:$W$361, MATCH('O5 Details by Class &amp; Accounts'!CB$18, 'E2 Allocators'!$B$15:$W$15, 0),FALSE)*$E113), 0, VLOOKUP(VLOOKUP($A113, 'E4 TB Allocation Details'!$A$18:$L$217, MATCH("A &amp; G ID", 'E4 TB Allocation Details'!$A$18:$L$18, 0),FALSE), 'E2 Allocators'!$B$15:$W$361, MATCH('O5 Details by Class &amp; Accounts'!CB$18, 'E2 Allocators'!$B$15:$W$15, 0),FALSE)*$E113)</f>
        <v>0</v>
      </c>
      <c r="CC113" s="1334">
        <f>IF(ISERROR(VLOOKUP(VLOOKUP($A113, 'E4 TB Allocation Details'!$A$18:$L$217, MATCH("A &amp; G ID", 'E4 TB Allocation Details'!$A$18:$L$18, 0),FALSE), 'E2 Allocators'!$B$15:$W$361, MATCH('O5 Details by Class &amp; Accounts'!CC$18, 'E2 Allocators'!$B$15:$W$15, 0),FALSE)*$E113), 0, VLOOKUP(VLOOKUP($A113, 'E4 TB Allocation Details'!$A$18:$L$217, MATCH("A &amp; G ID", 'E4 TB Allocation Details'!$A$18:$L$18, 0),FALSE), 'E2 Allocators'!$B$15:$W$361, MATCH('O5 Details by Class &amp; Accounts'!CC$18, 'E2 Allocators'!$B$15:$W$15, 0),FALSE)*$E113)</f>
        <v>0</v>
      </c>
      <c r="CD113" s="1334">
        <f>IF(ISERROR(VLOOKUP(VLOOKUP($A113, 'E4 TB Allocation Details'!$A$18:$L$217, MATCH("A &amp; G ID", 'E4 TB Allocation Details'!$A$18:$L$18, 0),FALSE), 'E2 Allocators'!$B$15:$W$361, MATCH('O5 Details by Class &amp; Accounts'!CD$18, 'E2 Allocators'!$B$15:$W$15, 0),FALSE)*$E113), 0, VLOOKUP(VLOOKUP($A113, 'E4 TB Allocation Details'!$A$18:$L$217, MATCH("A &amp; G ID", 'E4 TB Allocation Details'!$A$18:$L$18, 0),FALSE), 'E2 Allocators'!$B$15:$W$361, MATCH('O5 Details by Class &amp; Accounts'!CD$18, 'E2 Allocators'!$B$15:$W$15, 0),FALSE)*$E113)</f>
        <v>0</v>
      </c>
      <c r="CE113" s="1334">
        <f>IF(ISERROR(VLOOKUP(VLOOKUP($A113, 'E4 TB Allocation Details'!$A$18:$L$217, MATCH("A &amp; G ID", 'E4 TB Allocation Details'!$A$18:$L$18, 0),FALSE), 'E2 Allocators'!$B$15:$W$361, MATCH('O5 Details by Class &amp; Accounts'!CE$18, 'E2 Allocators'!$B$15:$W$15, 0),FALSE)*$E113), 0, VLOOKUP(VLOOKUP($A113, 'E4 TB Allocation Details'!$A$18:$L$217, MATCH("A &amp; G ID", 'E4 TB Allocation Details'!$A$18:$L$18, 0),FALSE), 'E2 Allocators'!$B$15:$W$361, MATCH('O5 Details by Class &amp; Accounts'!CE$18, 'E2 Allocators'!$B$15:$W$15, 0),FALSE)*$E113)</f>
        <v>0</v>
      </c>
      <c r="CF113" s="1334">
        <f>IF(ISERROR(VLOOKUP(VLOOKUP($A113, 'E4 TB Allocation Details'!$A$18:$L$217, MATCH("A &amp; G ID", 'E4 TB Allocation Details'!$A$18:$L$18, 0),FALSE), 'E2 Allocators'!$B$15:$W$361, MATCH('O5 Details by Class &amp; Accounts'!CF$18, 'E2 Allocators'!$B$15:$W$15, 0),FALSE)*$E113), 0, VLOOKUP(VLOOKUP($A113, 'E4 TB Allocation Details'!$A$18:$L$217, MATCH("A &amp; G ID", 'E4 TB Allocation Details'!$A$18:$L$18, 0),FALSE), 'E2 Allocators'!$B$15:$W$361, MATCH('O5 Details by Class &amp; Accounts'!CF$18, 'E2 Allocators'!$B$15:$W$15, 0),FALSE)*$E113)</f>
        <v>0</v>
      </c>
      <c r="CG113" s="1334">
        <f>IF(ISERROR(VLOOKUP(VLOOKUP($A113, 'E4 TB Allocation Details'!$A$18:$L$217, MATCH("A &amp; G ID", 'E4 TB Allocation Details'!$A$18:$L$18, 0),FALSE), 'E2 Allocators'!$B$15:$W$361, MATCH('O5 Details by Class &amp; Accounts'!CG$18, 'E2 Allocators'!$B$15:$W$15, 0),FALSE)*$E113), 0, VLOOKUP(VLOOKUP($A113, 'E4 TB Allocation Details'!$A$18:$L$217, MATCH("A &amp; G ID", 'E4 TB Allocation Details'!$A$18:$L$18, 0),FALSE), 'E2 Allocators'!$B$15:$W$361, MATCH('O5 Details by Class &amp; Accounts'!CG$18, 'E2 Allocators'!$B$15:$W$15, 0),FALSE)*$E113)</f>
        <v>0</v>
      </c>
      <c r="CH113" s="1334">
        <f>IF(ISERROR(VLOOKUP(VLOOKUP($A113, 'E4 TB Allocation Details'!$A$18:$L$217, MATCH("A &amp; G ID", 'E4 TB Allocation Details'!$A$18:$L$18, 0),FALSE), 'E2 Allocators'!$B$15:$W$361, MATCH('O5 Details by Class &amp; Accounts'!CH$18, 'E2 Allocators'!$B$15:$W$15, 0),FALSE)*$E113), 0, VLOOKUP(VLOOKUP($A113, 'E4 TB Allocation Details'!$A$18:$L$217, MATCH("A &amp; G ID", 'E4 TB Allocation Details'!$A$18:$L$18, 0),FALSE), 'E2 Allocators'!$B$15:$W$361, MATCH('O5 Details by Class &amp; Accounts'!CH$18, 'E2 Allocators'!$B$15:$W$15, 0),FALSE)*$E113)</f>
        <v>0</v>
      </c>
      <c r="CI113" s="1334">
        <f>IF(ISERROR(VLOOKUP(VLOOKUP($A113, 'E4 TB Allocation Details'!$A$18:$L$217, MATCH("A &amp; G ID", 'E4 TB Allocation Details'!$A$18:$L$18, 0),FALSE), 'E2 Allocators'!$B$15:$W$361, MATCH('O5 Details by Class &amp; Accounts'!CI$18, 'E2 Allocators'!$B$15:$W$15, 0),FALSE)*$E113), 0, VLOOKUP(VLOOKUP($A113, 'E4 TB Allocation Details'!$A$18:$L$217, MATCH("A &amp; G ID", 'E4 TB Allocation Details'!$A$18:$L$18, 0),FALSE), 'E2 Allocators'!$B$15:$W$361, MATCH('O5 Details by Class &amp; Accounts'!CI$18, 'E2 Allocators'!$B$15:$W$15, 0),FALSE)*$E113)</f>
        <v>0</v>
      </c>
      <c r="CJ113" s="1334">
        <f>IF(ISERROR(VLOOKUP(VLOOKUP($A113, 'E4 TB Allocation Details'!$A$18:$L$217, MATCH("A &amp; G ID", 'E4 TB Allocation Details'!$A$18:$L$18, 0),FALSE), 'E2 Allocators'!$B$15:$W$361, MATCH('O5 Details by Class &amp; Accounts'!CJ$18, 'E2 Allocators'!$B$15:$W$15, 0),FALSE)*$E113), 0, VLOOKUP(VLOOKUP($A113, 'E4 TB Allocation Details'!$A$18:$L$217, MATCH("A &amp; G ID", 'E4 TB Allocation Details'!$A$18:$L$18, 0),FALSE), 'E2 Allocators'!$B$15:$W$361, MATCH('O5 Details by Class &amp; Accounts'!CJ$18, 'E2 Allocators'!$B$15:$W$15, 0),FALSE)*$E113)</f>
        <v>0</v>
      </c>
      <c r="CK113" s="1334">
        <f>IF(ISERROR(VLOOKUP(VLOOKUP($A113, 'E4 TB Allocation Details'!$A$18:$L$217, MATCH("A &amp; G ID", 'E4 TB Allocation Details'!$A$18:$L$18, 0),FALSE), 'E2 Allocators'!$B$15:$W$361, MATCH('O5 Details by Class &amp; Accounts'!CK$18, 'E2 Allocators'!$B$15:$W$15, 0),FALSE)*$E113), 0, VLOOKUP(VLOOKUP($A113, 'E4 TB Allocation Details'!$A$18:$L$217, MATCH("A &amp; G ID", 'E4 TB Allocation Details'!$A$18:$L$18, 0),FALSE), 'E2 Allocators'!$B$15:$W$361, MATCH('O5 Details by Class &amp; Accounts'!CK$18, 'E2 Allocators'!$B$15:$W$15, 0),FALSE)*$E113)</f>
        <v>0</v>
      </c>
      <c r="CL113" s="1334">
        <f>IF(ISERROR(VLOOKUP(VLOOKUP($A113, 'E4 TB Allocation Details'!$A$18:$L$217, MATCH("A &amp; G ID", 'E4 TB Allocation Details'!$A$18:$L$18, 0),FALSE), 'E2 Allocators'!$B$15:$W$361, MATCH('O5 Details by Class &amp; Accounts'!CL$18, 'E2 Allocators'!$B$15:$W$15, 0),FALSE)*$E113), 0, VLOOKUP(VLOOKUP($A113, 'E4 TB Allocation Details'!$A$18:$L$217, MATCH("A &amp; G ID", 'E4 TB Allocation Details'!$A$18:$L$18, 0),FALSE), 'E2 Allocators'!$B$15:$W$361, MATCH('O5 Details by Class &amp; Accounts'!CL$18, 'E2 Allocators'!$B$15:$W$15, 0),FALSE)*$E113)</f>
        <v>0</v>
      </c>
      <c r="CM113" s="1334">
        <f>IF(ISERROR(VLOOKUP(VLOOKUP($A113, 'E4 TB Allocation Details'!$A$18:$L$217, MATCH("A &amp; G ID", 'E4 TB Allocation Details'!$A$18:$L$18, 0),FALSE), 'E2 Allocators'!$B$15:$W$361, MATCH('O5 Details by Class &amp; Accounts'!CM$18, 'E2 Allocators'!$B$15:$W$15, 0),FALSE)*$E113), 0, VLOOKUP(VLOOKUP($A113, 'E4 TB Allocation Details'!$A$18:$L$217, MATCH("A &amp; G ID", 'E4 TB Allocation Details'!$A$18:$L$18, 0),FALSE), 'E2 Allocators'!$B$15:$W$361, MATCH('O5 Details by Class &amp; Accounts'!CM$18, 'E2 Allocators'!$B$15:$W$15, 0),FALSE)*$E113)</f>
        <v>0</v>
      </c>
      <c r="CN113" s="1334">
        <f t="shared" si="24"/>
        <v>0</v>
      </c>
      <c r="CO113" s="1670">
        <f t="shared" si="25"/>
        <v>0</v>
      </c>
      <c r="CQ113" s="1926" t="s">
        <v>1271</v>
      </c>
    </row>
    <row r="114" spans="1:95" s="64" customFormat="1" ht="25.5" x14ac:dyDescent="0.2">
      <c r="A114" s="1105">
        <v>4370</v>
      </c>
      <c r="B114" s="1106" t="s">
        <v>1500</v>
      </c>
      <c r="C114" s="1667">
        <f>IF(ISERROR(VLOOKUP($A114,'I3 TB Data'!$A$20:$H$465,MATCH('O5 Details by Class &amp; Accounts'!$C$18, 'I3 TB Data'!$A$20:$H$20,0),0)), 0, VLOOKUP($A114,'I3 TB Data'!$A$20:$H$465,MATCH('O5 Details by Class &amp; Accounts'!$C$18,'I3 TB Data'!$A$20:$H$20,0),0))</f>
        <v>0</v>
      </c>
      <c r="D114" s="1668"/>
      <c r="E114" s="1667">
        <f t="shared" si="17"/>
        <v>0</v>
      </c>
      <c r="F114" s="1669">
        <f>IF(ISERROR(VLOOKUP($A114, 'E1 Categorization'!A33:E123, MATCH("Customer Component", 'E1 Categorization'!$A$33:$E$33,0), 0)), 0, IF(VLOOKUP($A114, 'E1 Categorization'!A33:E123, MATCH("Customer Component", 'E1 Categorization'!$A$33:$E$33,0), 0)=0, 'O5 Details by Class &amp; Accounts'!$E114, IF(AND(VLOOKUP($A114, 'E1 Categorization'!A33:E123, MATCH("Customer Component", 'E1 Categorization'!$A$33:$E$33,0), 0) &gt;0, VLOOKUP($A114, 'E1 Categorization'!A33:E123, MATCH("Customer Component", 'E1 Categorization'!$A$33:$E$33,0), 0)&lt;1), 'O5 Details by Class &amp; Accounts'!$E114*(1-VLOOKUP($A114, 'E1 Categorization'!A33:E123, MATCH("Customer Component", 'E1 Categorization'!$A$33:$E$33,0), 0)), 0)))</f>
        <v>0</v>
      </c>
      <c r="G114" s="1669">
        <f>IF(ISERROR(VLOOKUP($A114, 'E1 Categorization'!A33:E123, MATCH("Customer Component", 'E1 Categorization'!$A$33:$E$33,0), 0)),0, IF(VLOOKUP($A114, 'E1 Categorization'!A33:E123, MATCH("Customer Component", 'E1 Categorization'!$A$33:$E$33,0), 0)=0, 0, IF(AND(VLOOKUP($A114, 'E1 Categorization'!A33:E123, MATCH("Customer Component", 'E1 Categorization'!$A$33:$E$33,0), 0) &gt;0, VLOOKUP($A114, 'E1 Categorization'!A33:E123, MATCH("Customer Component", 'E1 Categorization'!$A$33:$E$33,0), 0)&lt;1), 'O5 Details by Class &amp; Accounts'!$E114*(VLOOKUP($A114, 'E1 Categorization'!A33:E123, MATCH("Customer Component", 'E1 Categorization'!$A$33:$E$33,0), 0)), 'O5 Details by Class &amp; Accounts'!$E114)))</f>
        <v>0</v>
      </c>
      <c r="H114" s="1334">
        <f t="shared" si="20"/>
        <v>0</v>
      </c>
      <c r="I114" s="1334">
        <f>IF(ISERROR(VLOOKUP(VLOOKUP($A114, 'E4 TB Allocation Details'!$A$18:$L$217, MATCH("Demand ID", 'E4 TB Allocation Details'!$A$18:$L$18, 0),FALSE), 'E2 Allocators'!$B$15:$W$361, MATCH('O5 Details by Class &amp; Accounts'!I$18, 'E2 Allocators'!$B$15:$W$15, 0),FALSE)*$F114), 0, VLOOKUP(VLOOKUP($A114, 'E4 TB Allocation Details'!$A$18:$L$217, MATCH("Demand ID", 'E4 TB Allocation Details'!$A$18:$L$18, 0),FALSE), 'E2 Allocators'!$B$15:$W$361, MATCH('O5 Details by Class &amp; Accounts'!I$18, 'E2 Allocators'!$B$15:$W$15, 0),FALSE)*$F114)</f>
        <v>0</v>
      </c>
      <c r="J114" s="1334">
        <f>IF(ISERROR(VLOOKUP(VLOOKUP($A114, 'E4 TB Allocation Details'!$A$18:$L$217, MATCH("Demand ID", 'E4 TB Allocation Details'!$A$18:$L$18, 0),FALSE), 'E2 Allocators'!$B$15:$W$361, MATCH('O5 Details by Class &amp; Accounts'!J$18, 'E2 Allocators'!$B$15:$W$15, 0),FALSE)*$F114), 0, VLOOKUP(VLOOKUP($A114, 'E4 TB Allocation Details'!$A$18:$L$217, MATCH("Demand ID", 'E4 TB Allocation Details'!$A$18:$L$18, 0),FALSE), 'E2 Allocators'!$B$15:$W$361, MATCH('O5 Details by Class &amp; Accounts'!J$18, 'E2 Allocators'!$B$15:$W$15, 0),FALSE)*$F114)</f>
        <v>0</v>
      </c>
      <c r="K114" s="1334">
        <f>IF(ISERROR(VLOOKUP(VLOOKUP($A114, 'E4 TB Allocation Details'!$A$18:$L$217, MATCH("Demand ID", 'E4 TB Allocation Details'!$A$18:$L$18, 0),FALSE), 'E2 Allocators'!$B$15:$W$361, MATCH('O5 Details by Class &amp; Accounts'!K$18, 'E2 Allocators'!$B$15:$W$15, 0),FALSE)*$F114), 0, VLOOKUP(VLOOKUP($A114, 'E4 TB Allocation Details'!$A$18:$L$217, MATCH("Demand ID", 'E4 TB Allocation Details'!$A$18:$L$18, 0),FALSE), 'E2 Allocators'!$B$15:$W$361, MATCH('O5 Details by Class &amp; Accounts'!K$18, 'E2 Allocators'!$B$15:$W$15, 0),FALSE)*$F114)</f>
        <v>0</v>
      </c>
      <c r="L114" s="1334">
        <f>IF(ISERROR(VLOOKUP(VLOOKUP($A114, 'E4 TB Allocation Details'!$A$18:$L$217, MATCH("Demand ID", 'E4 TB Allocation Details'!$A$18:$L$18, 0),FALSE), 'E2 Allocators'!$B$15:$W$361, MATCH('O5 Details by Class &amp; Accounts'!L$18, 'E2 Allocators'!$B$15:$W$15, 0),FALSE)*$F114), 0, VLOOKUP(VLOOKUP($A114, 'E4 TB Allocation Details'!$A$18:$L$217, MATCH("Demand ID", 'E4 TB Allocation Details'!$A$18:$L$18, 0),FALSE), 'E2 Allocators'!$B$15:$W$361, MATCH('O5 Details by Class &amp; Accounts'!L$18, 'E2 Allocators'!$B$15:$W$15, 0),FALSE)*$F114)</f>
        <v>0</v>
      </c>
      <c r="M114" s="1334">
        <f>IF(ISERROR(VLOOKUP(VLOOKUP($A114, 'E4 TB Allocation Details'!$A$18:$L$217, MATCH("Demand ID", 'E4 TB Allocation Details'!$A$18:$L$18, 0),FALSE), 'E2 Allocators'!$B$15:$W$361, MATCH('O5 Details by Class &amp; Accounts'!M$18, 'E2 Allocators'!$B$15:$W$15, 0),FALSE)*$F114), 0, VLOOKUP(VLOOKUP($A114, 'E4 TB Allocation Details'!$A$18:$L$217, MATCH("Demand ID", 'E4 TB Allocation Details'!$A$18:$L$18, 0),FALSE), 'E2 Allocators'!$B$15:$W$361, MATCH('O5 Details by Class &amp; Accounts'!M$18, 'E2 Allocators'!$B$15:$W$15, 0),FALSE)*$F114)</f>
        <v>0</v>
      </c>
      <c r="N114" s="1334">
        <f>IF(ISERROR(VLOOKUP(VLOOKUP($A114, 'E4 TB Allocation Details'!$A$18:$L$217, MATCH("Demand ID", 'E4 TB Allocation Details'!$A$18:$L$18, 0),FALSE), 'E2 Allocators'!$B$15:$W$361, MATCH('O5 Details by Class &amp; Accounts'!N$18, 'E2 Allocators'!$B$15:$W$15, 0),FALSE)*$F114), 0, VLOOKUP(VLOOKUP($A114, 'E4 TB Allocation Details'!$A$18:$L$217, MATCH("Demand ID", 'E4 TB Allocation Details'!$A$18:$L$18, 0),FALSE), 'E2 Allocators'!$B$15:$W$361, MATCH('O5 Details by Class &amp; Accounts'!N$18, 'E2 Allocators'!$B$15:$W$15, 0),FALSE)*$F114)</f>
        <v>0</v>
      </c>
      <c r="O114" s="1334">
        <f>IF(ISERROR(VLOOKUP(VLOOKUP($A114, 'E4 TB Allocation Details'!$A$18:$L$217, MATCH("Demand ID", 'E4 TB Allocation Details'!$A$18:$L$18, 0),FALSE), 'E2 Allocators'!$B$15:$W$361, MATCH('O5 Details by Class &amp; Accounts'!O$18, 'E2 Allocators'!$B$15:$W$15, 0),FALSE)*$F114), 0, VLOOKUP(VLOOKUP($A114, 'E4 TB Allocation Details'!$A$18:$L$217, MATCH("Demand ID", 'E4 TB Allocation Details'!$A$18:$L$18, 0),FALSE), 'E2 Allocators'!$B$15:$W$361, MATCH('O5 Details by Class &amp; Accounts'!O$18, 'E2 Allocators'!$B$15:$W$15, 0),FALSE)*$F114)</f>
        <v>0</v>
      </c>
      <c r="P114" s="1334">
        <f>IF(ISERROR(VLOOKUP(VLOOKUP($A114, 'E4 TB Allocation Details'!$A$18:$L$217, MATCH("Demand ID", 'E4 TB Allocation Details'!$A$18:$L$18, 0),FALSE), 'E2 Allocators'!$B$15:$W$361, MATCH('O5 Details by Class &amp; Accounts'!P$18, 'E2 Allocators'!$B$15:$W$15, 0),FALSE)*$F114), 0, VLOOKUP(VLOOKUP($A114, 'E4 TB Allocation Details'!$A$18:$L$217, MATCH("Demand ID", 'E4 TB Allocation Details'!$A$18:$L$18, 0),FALSE), 'E2 Allocators'!$B$15:$W$361, MATCH('O5 Details by Class &amp; Accounts'!P$18, 'E2 Allocators'!$B$15:$W$15, 0),FALSE)*$F114)</f>
        <v>0</v>
      </c>
      <c r="Q114" s="1334">
        <f>IF(ISERROR(VLOOKUP(VLOOKUP($A114, 'E4 TB Allocation Details'!$A$18:$L$217, MATCH("Demand ID", 'E4 TB Allocation Details'!$A$18:$L$18, 0),FALSE), 'E2 Allocators'!$B$15:$W$361, MATCH('O5 Details by Class &amp; Accounts'!Q$18, 'E2 Allocators'!$B$15:$W$15, 0),FALSE)*$F114), 0, VLOOKUP(VLOOKUP($A114, 'E4 TB Allocation Details'!$A$18:$L$217, MATCH("Demand ID", 'E4 TB Allocation Details'!$A$18:$L$18, 0),FALSE), 'E2 Allocators'!$B$15:$W$361, MATCH('O5 Details by Class &amp; Accounts'!Q$18, 'E2 Allocators'!$B$15:$W$15, 0),FALSE)*$F114)</f>
        <v>0</v>
      </c>
      <c r="R114" s="1334">
        <f>IF(ISERROR(VLOOKUP(VLOOKUP($A114, 'E4 TB Allocation Details'!$A$18:$L$217, MATCH("Demand ID", 'E4 TB Allocation Details'!$A$18:$L$18, 0),FALSE), 'E2 Allocators'!$B$15:$W$361, MATCH('O5 Details by Class &amp; Accounts'!R$18, 'E2 Allocators'!$B$15:$W$15, 0),FALSE)*$F114), 0, VLOOKUP(VLOOKUP($A114, 'E4 TB Allocation Details'!$A$18:$L$217, MATCH("Demand ID", 'E4 TB Allocation Details'!$A$18:$L$18, 0),FALSE), 'E2 Allocators'!$B$15:$W$361, MATCH('O5 Details by Class &amp; Accounts'!R$18, 'E2 Allocators'!$B$15:$W$15, 0),FALSE)*$F114)</f>
        <v>0</v>
      </c>
      <c r="S114" s="1334">
        <f>IF(ISERROR(VLOOKUP(VLOOKUP($A114, 'E4 TB Allocation Details'!$A$18:$L$217, MATCH("Demand ID", 'E4 TB Allocation Details'!$A$18:$L$18, 0),FALSE), 'E2 Allocators'!$B$15:$W$361, MATCH('O5 Details by Class &amp; Accounts'!S$18, 'E2 Allocators'!$B$15:$W$15, 0),FALSE)*$F114), 0, VLOOKUP(VLOOKUP($A114, 'E4 TB Allocation Details'!$A$18:$L$217, MATCH("Demand ID", 'E4 TB Allocation Details'!$A$18:$L$18, 0),FALSE), 'E2 Allocators'!$B$15:$W$361, MATCH('O5 Details by Class &amp; Accounts'!S$18, 'E2 Allocators'!$B$15:$W$15, 0),FALSE)*$F114)</f>
        <v>0</v>
      </c>
      <c r="T114" s="1334">
        <f>IF(ISERROR(VLOOKUP(VLOOKUP($A114, 'E4 TB Allocation Details'!$A$18:$L$217, MATCH("Demand ID", 'E4 TB Allocation Details'!$A$18:$L$18, 0),FALSE), 'E2 Allocators'!$B$15:$W$361, MATCH('O5 Details by Class &amp; Accounts'!T$18, 'E2 Allocators'!$B$15:$W$15, 0),FALSE)*$F114), 0, VLOOKUP(VLOOKUP($A114, 'E4 TB Allocation Details'!$A$18:$L$217, MATCH("Demand ID", 'E4 TB Allocation Details'!$A$18:$L$18, 0),FALSE), 'E2 Allocators'!$B$15:$W$361, MATCH('O5 Details by Class &amp; Accounts'!T$18, 'E2 Allocators'!$B$15:$W$15, 0),FALSE)*$F114)</f>
        <v>0</v>
      </c>
      <c r="U114" s="1334">
        <f>IF(ISERROR(VLOOKUP(VLOOKUP($A114, 'E4 TB Allocation Details'!$A$18:$L$217, MATCH("Demand ID", 'E4 TB Allocation Details'!$A$18:$L$18, 0),FALSE), 'E2 Allocators'!$B$15:$W$361, MATCH('O5 Details by Class &amp; Accounts'!U$18, 'E2 Allocators'!$B$15:$W$15, 0),FALSE)*$F114), 0, VLOOKUP(VLOOKUP($A114, 'E4 TB Allocation Details'!$A$18:$L$217, MATCH("Demand ID", 'E4 TB Allocation Details'!$A$18:$L$18, 0),FALSE), 'E2 Allocators'!$B$15:$W$361, MATCH('O5 Details by Class &amp; Accounts'!U$18, 'E2 Allocators'!$B$15:$W$15, 0),FALSE)*$F114)</f>
        <v>0</v>
      </c>
      <c r="V114" s="1334">
        <f>IF(ISERROR(VLOOKUP(VLOOKUP($A114, 'E4 TB Allocation Details'!$A$18:$L$217, MATCH("Demand ID", 'E4 TB Allocation Details'!$A$18:$L$18, 0),FALSE), 'E2 Allocators'!$B$15:$W$361, MATCH('O5 Details by Class &amp; Accounts'!V$18, 'E2 Allocators'!$B$15:$W$15, 0),FALSE)*$F114), 0, VLOOKUP(VLOOKUP($A114, 'E4 TB Allocation Details'!$A$18:$L$217, MATCH("Demand ID", 'E4 TB Allocation Details'!$A$18:$L$18, 0),FALSE), 'E2 Allocators'!$B$15:$W$361, MATCH('O5 Details by Class &amp; Accounts'!V$18, 'E2 Allocators'!$B$15:$W$15, 0),FALSE)*$F114)</f>
        <v>0</v>
      </c>
      <c r="W114" s="1334">
        <f>IF(ISERROR(VLOOKUP(VLOOKUP($A114, 'E4 TB Allocation Details'!$A$18:$L$217, MATCH("Demand ID", 'E4 TB Allocation Details'!$A$18:$L$18, 0),FALSE), 'E2 Allocators'!$B$15:$W$361, MATCH('O5 Details by Class &amp; Accounts'!W$18, 'E2 Allocators'!$B$15:$W$15, 0),FALSE)*$F114), 0, VLOOKUP(VLOOKUP($A114, 'E4 TB Allocation Details'!$A$18:$L$217, MATCH("Demand ID", 'E4 TB Allocation Details'!$A$18:$L$18, 0),FALSE), 'E2 Allocators'!$B$15:$W$361, MATCH('O5 Details by Class &amp; Accounts'!W$18, 'E2 Allocators'!$B$15:$W$15, 0),FALSE)*$F114)</f>
        <v>0</v>
      </c>
      <c r="X114" s="1334">
        <f>IF(ISERROR(VLOOKUP(VLOOKUP($A114, 'E4 TB Allocation Details'!$A$18:$L$217, MATCH("Demand ID", 'E4 TB Allocation Details'!$A$18:$L$18, 0),FALSE), 'E2 Allocators'!$B$15:$W$361, MATCH('O5 Details by Class &amp; Accounts'!X$18, 'E2 Allocators'!$B$15:$W$15, 0),FALSE)*$F114), 0, VLOOKUP(VLOOKUP($A114, 'E4 TB Allocation Details'!$A$18:$L$217, MATCH("Demand ID", 'E4 TB Allocation Details'!$A$18:$L$18, 0),FALSE), 'E2 Allocators'!$B$15:$W$361, MATCH('O5 Details by Class &amp; Accounts'!X$18, 'E2 Allocators'!$B$15:$W$15, 0),FALSE)*$F114)</f>
        <v>0</v>
      </c>
      <c r="Y114" s="1334">
        <f>IF(ISERROR(VLOOKUP(VLOOKUP($A114, 'E4 TB Allocation Details'!$A$18:$L$217, MATCH("Demand ID", 'E4 TB Allocation Details'!$A$18:$L$18, 0),FALSE), 'E2 Allocators'!$B$15:$W$361, MATCH('O5 Details by Class &amp; Accounts'!Y$18, 'E2 Allocators'!$B$15:$W$15, 0),FALSE)*$F114), 0, VLOOKUP(VLOOKUP($A114, 'E4 TB Allocation Details'!$A$18:$L$217, MATCH("Demand ID", 'E4 TB Allocation Details'!$A$18:$L$18, 0),FALSE), 'E2 Allocators'!$B$15:$W$361, MATCH('O5 Details by Class &amp; Accounts'!Y$18, 'E2 Allocators'!$B$15:$W$15, 0),FALSE)*$F114)</f>
        <v>0</v>
      </c>
      <c r="Z114" s="1334">
        <f>IF(ISERROR(VLOOKUP(VLOOKUP($A114, 'E4 TB Allocation Details'!$A$18:$L$217, MATCH("Demand ID", 'E4 TB Allocation Details'!$A$18:$L$18, 0),FALSE), 'E2 Allocators'!$B$15:$W$361, MATCH('O5 Details by Class &amp; Accounts'!Z$18, 'E2 Allocators'!$B$15:$W$15, 0),FALSE)*$F114), 0, VLOOKUP(VLOOKUP($A114, 'E4 TB Allocation Details'!$A$18:$L$217, MATCH("Demand ID", 'E4 TB Allocation Details'!$A$18:$L$18, 0),FALSE), 'E2 Allocators'!$B$15:$W$361, MATCH('O5 Details by Class &amp; Accounts'!Z$18, 'E2 Allocators'!$B$15:$W$15, 0),FALSE)*$F114)</f>
        <v>0</v>
      </c>
      <c r="AA114" s="1334">
        <f>IF(ISERROR(VLOOKUP(VLOOKUP($A114, 'E4 TB Allocation Details'!$A$18:$L$217, MATCH("Demand ID", 'E4 TB Allocation Details'!$A$18:$L$18, 0),FALSE), 'E2 Allocators'!$B$15:$W$361, MATCH('O5 Details by Class &amp; Accounts'!AA$18, 'E2 Allocators'!$B$15:$W$15, 0),FALSE)*$F114), 0, VLOOKUP(VLOOKUP($A114, 'E4 TB Allocation Details'!$A$18:$L$217, MATCH("Demand ID", 'E4 TB Allocation Details'!$A$18:$L$18, 0),FALSE), 'E2 Allocators'!$B$15:$W$361, MATCH('O5 Details by Class &amp; Accounts'!AA$18, 'E2 Allocators'!$B$15:$W$15, 0),FALSE)*$F114)</f>
        <v>0</v>
      </c>
      <c r="AB114" s="1334">
        <f>IF(ISERROR(VLOOKUP(VLOOKUP($A114, 'E4 TB Allocation Details'!$A$18:$L$217, MATCH("Demand ID", 'E4 TB Allocation Details'!$A$18:$L$18, 0),FALSE), 'E2 Allocators'!$B$15:$W$361, MATCH('O5 Details by Class &amp; Accounts'!AB$18, 'E2 Allocators'!$B$15:$W$15, 0),FALSE)*$F114), 0, VLOOKUP(VLOOKUP($A114, 'E4 TB Allocation Details'!$A$18:$L$217, MATCH("Demand ID", 'E4 TB Allocation Details'!$A$18:$L$18, 0),FALSE), 'E2 Allocators'!$B$15:$W$361, MATCH('O5 Details by Class &amp; Accounts'!AB$18, 'E2 Allocators'!$B$15:$W$15, 0),FALSE)*$F114)</f>
        <v>0</v>
      </c>
      <c r="AC114" s="1334">
        <f t="shared" si="21"/>
        <v>0</v>
      </c>
      <c r="AD114" s="1334">
        <f>IF(ISERROR(VLOOKUP(VLOOKUP($A114, 'E4 TB Allocation Details'!$A$18:$L$217, MATCH("Customer ID", 'E4 TB Allocation Details'!$A$18:$L$18, 0),FALSE), 'E2 Allocators'!$B$15:$W$361, MATCH('O5 Details by Class &amp; Accounts'!AD$18, 'E2 Allocators'!$B$15:$W$15, 0),FALSE)*$G114), 0, VLOOKUP(VLOOKUP($A114, 'E4 TB Allocation Details'!$A$18:$L$217, MATCH("Customer ID", 'E4 TB Allocation Details'!$A$18:$L$18, 0),FALSE), 'E2 Allocators'!$B$15:$W$361, MATCH('O5 Details by Class &amp; Accounts'!AD$18, 'E2 Allocators'!$B$15:$W$15, 0),FALSE)*$G114)</f>
        <v>0</v>
      </c>
      <c r="AE114" s="1334">
        <f>IF(ISERROR(VLOOKUP(VLOOKUP($A114, 'E4 TB Allocation Details'!$A$18:$L$217, MATCH("Customer ID", 'E4 TB Allocation Details'!$A$18:$L$18, 0),FALSE), 'E2 Allocators'!$B$15:$W$361, MATCH('O5 Details by Class &amp; Accounts'!AE$18, 'E2 Allocators'!$B$15:$W$15, 0),FALSE)*$G114), 0, VLOOKUP(VLOOKUP($A114, 'E4 TB Allocation Details'!$A$18:$L$217, MATCH("Customer ID", 'E4 TB Allocation Details'!$A$18:$L$18, 0),FALSE), 'E2 Allocators'!$B$15:$W$361, MATCH('O5 Details by Class &amp; Accounts'!AE$18, 'E2 Allocators'!$B$15:$W$15, 0),FALSE)*$G114)</f>
        <v>0</v>
      </c>
      <c r="AF114" s="1334">
        <f>IF(ISERROR(VLOOKUP(VLOOKUP($A114, 'E4 TB Allocation Details'!$A$18:$L$217, MATCH("Customer ID", 'E4 TB Allocation Details'!$A$18:$L$18, 0),FALSE), 'E2 Allocators'!$B$15:$W$361, MATCH('O5 Details by Class &amp; Accounts'!AF$18, 'E2 Allocators'!$B$15:$W$15, 0),FALSE)*$G114), 0, VLOOKUP(VLOOKUP($A114, 'E4 TB Allocation Details'!$A$18:$L$217, MATCH("Customer ID", 'E4 TB Allocation Details'!$A$18:$L$18, 0),FALSE), 'E2 Allocators'!$B$15:$W$361, MATCH('O5 Details by Class &amp; Accounts'!AF$18, 'E2 Allocators'!$B$15:$W$15, 0),FALSE)*$G114)</f>
        <v>0</v>
      </c>
      <c r="AG114" s="1334">
        <f>IF(ISERROR(VLOOKUP(VLOOKUP($A114, 'E4 TB Allocation Details'!$A$18:$L$217, MATCH("Customer ID", 'E4 TB Allocation Details'!$A$18:$L$18, 0),FALSE), 'E2 Allocators'!$B$15:$W$361, MATCH('O5 Details by Class &amp; Accounts'!AG$18, 'E2 Allocators'!$B$15:$W$15, 0),FALSE)*$G114), 0, VLOOKUP(VLOOKUP($A114, 'E4 TB Allocation Details'!$A$18:$L$217, MATCH("Customer ID", 'E4 TB Allocation Details'!$A$18:$L$18, 0),FALSE), 'E2 Allocators'!$B$15:$W$361, MATCH('O5 Details by Class &amp; Accounts'!AG$18, 'E2 Allocators'!$B$15:$W$15, 0),FALSE)*$G114)</f>
        <v>0</v>
      </c>
      <c r="AH114" s="1334">
        <f>IF(ISERROR(VLOOKUP(VLOOKUP($A114, 'E4 TB Allocation Details'!$A$18:$L$217, MATCH("Customer ID", 'E4 TB Allocation Details'!$A$18:$L$18, 0),FALSE), 'E2 Allocators'!$B$15:$W$361, MATCH('O5 Details by Class &amp; Accounts'!AH$18, 'E2 Allocators'!$B$15:$W$15, 0),FALSE)*$G114), 0, VLOOKUP(VLOOKUP($A114, 'E4 TB Allocation Details'!$A$18:$L$217, MATCH("Customer ID", 'E4 TB Allocation Details'!$A$18:$L$18, 0),FALSE), 'E2 Allocators'!$B$15:$W$361, MATCH('O5 Details by Class &amp; Accounts'!AH$18, 'E2 Allocators'!$B$15:$W$15, 0),FALSE)*$G114)</f>
        <v>0</v>
      </c>
      <c r="AI114" s="1334">
        <f>IF(ISERROR(VLOOKUP(VLOOKUP($A114, 'E4 TB Allocation Details'!$A$18:$L$217, MATCH("Customer ID", 'E4 TB Allocation Details'!$A$18:$L$18, 0),FALSE), 'E2 Allocators'!$B$15:$W$361, MATCH('O5 Details by Class &amp; Accounts'!AI$18, 'E2 Allocators'!$B$15:$W$15, 0),FALSE)*$G114), 0, VLOOKUP(VLOOKUP($A114, 'E4 TB Allocation Details'!$A$18:$L$217, MATCH("Customer ID", 'E4 TB Allocation Details'!$A$18:$L$18, 0),FALSE), 'E2 Allocators'!$B$15:$W$361, MATCH('O5 Details by Class &amp; Accounts'!AI$18, 'E2 Allocators'!$B$15:$W$15, 0),FALSE)*$G114)</f>
        <v>0</v>
      </c>
      <c r="AJ114" s="1334">
        <f>IF(ISERROR(VLOOKUP(VLOOKUP($A114, 'E4 TB Allocation Details'!$A$18:$L$217, MATCH("Customer ID", 'E4 TB Allocation Details'!$A$18:$L$18, 0),FALSE), 'E2 Allocators'!$B$15:$W$361, MATCH('O5 Details by Class &amp; Accounts'!AJ$18, 'E2 Allocators'!$B$15:$W$15, 0),FALSE)*$G114), 0, VLOOKUP(VLOOKUP($A114, 'E4 TB Allocation Details'!$A$18:$L$217, MATCH("Customer ID", 'E4 TB Allocation Details'!$A$18:$L$18, 0),FALSE), 'E2 Allocators'!$B$15:$W$361, MATCH('O5 Details by Class &amp; Accounts'!AJ$18, 'E2 Allocators'!$B$15:$W$15, 0),FALSE)*$G114)</f>
        <v>0</v>
      </c>
      <c r="AK114" s="1334">
        <f>IF(ISERROR(VLOOKUP(VLOOKUP($A114, 'E4 TB Allocation Details'!$A$18:$L$217, MATCH("Customer ID", 'E4 TB Allocation Details'!$A$18:$L$18, 0),FALSE), 'E2 Allocators'!$B$15:$W$361, MATCH('O5 Details by Class &amp; Accounts'!AK$18, 'E2 Allocators'!$B$15:$W$15, 0),FALSE)*$G114), 0, VLOOKUP(VLOOKUP($A114, 'E4 TB Allocation Details'!$A$18:$L$217, MATCH("Customer ID", 'E4 TB Allocation Details'!$A$18:$L$18, 0),FALSE), 'E2 Allocators'!$B$15:$W$361, MATCH('O5 Details by Class &amp; Accounts'!AK$18, 'E2 Allocators'!$B$15:$W$15, 0),FALSE)*$G114)</f>
        <v>0</v>
      </c>
      <c r="AL114" s="1334">
        <f>IF(ISERROR(VLOOKUP(VLOOKUP($A114, 'E4 TB Allocation Details'!$A$18:$L$217, MATCH("Customer ID", 'E4 TB Allocation Details'!$A$18:$L$18, 0),FALSE), 'E2 Allocators'!$B$15:$W$361, MATCH('O5 Details by Class &amp; Accounts'!AL$18, 'E2 Allocators'!$B$15:$W$15, 0),FALSE)*$G114), 0, VLOOKUP(VLOOKUP($A114, 'E4 TB Allocation Details'!$A$18:$L$217, MATCH("Customer ID", 'E4 TB Allocation Details'!$A$18:$L$18, 0),FALSE), 'E2 Allocators'!$B$15:$W$361, MATCH('O5 Details by Class &amp; Accounts'!AL$18, 'E2 Allocators'!$B$15:$W$15, 0),FALSE)*$G114)</f>
        <v>0</v>
      </c>
      <c r="AM114" s="1334">
        <f>IF(ISERROR(VLOOKUP(VLOOKUP($A114, 'E4 TB Allocation Details'!$A$18:$L$217, MATCH("Customer ID", 'E4 TB Allocation Details'!$A$18:$L$18, 0),FALSE), 'E2 Allocators'!$B$15:$W$361, MATCH('O5 Details by Class &amp; Accounts'!AM$18, 'E2 Allocators'!$B$15:$W$15, 0),FALSE)*$G114), 0, VLOOKUP(VLOOKUP($A114, 'E4 TB Allocation Details'!$A$18:$L$217, MATCH("Customer ID", 'E4 TB Allocation Details'!$A$18:$L$18, 0),FALSE), 'E2 Allocators'!$B$15:$W$361, MATCH('O5 Details by Class &amp; Accounts'!AM$18, 'E2 Allocators'!$B$15:$W$15, 0),FALSE)*$G114)</f>
        <v>0</v>
      </c>
      <c r="AN114" s="1334">
        <f>IF(ISERROR(VLOOKUP(VLOOKUP($A114, 'E4 TB Allocation Details'!$A$18:$L$217, MATCH("Customer ID", 'E4 TB Allocation Details'!$A$18:$L$18, 0),FALSE), 'E2 Allocators'!$B$15:$W$361, MATCH('O5 Details by Class &amp; Accounts'!AN$18, 'E2 Allocators'!$B$15:$W$15, 0),FALSE)*$G114), 0, VLOOKUP(VLOOKUP($A114, 'E4 TB Allocation Details'!$A$18:$L$217, MATCH("Customer ID", 'E4 TB Allocation Details'!$A$18:$L$18, 0),FALSE), 'E2 Allocators'!$B$15:$W$361, MATCH('O5 Details by Class &amp; Accounts'!AN$18, 'E2 Allocators'!$B$15:$W$15, 0),FALSE)*$G114)</f>
        <v>0</v>
      </c>
      <c r="AO114" s="1334">
        <f>IF(ISERROR(VLOOKUP(VLOOKUP($A114, 'E4 TB Allocation Details'!$A$18:$L$217, MATCH("Customer ID", 'E4 TB Allocation Details'!$A$18:$L$18, 0),FALSE), 'E2 Allocators'!$B$15:$W$361, MATCH('O5 Details by Class &amp; Accounts'!AO$18, 'E2 Allocators'!$B$15:$W$15, 0),FALSE)*$G114), 0, VLOOKUP(VLOOKUP($A114, 'E4 TB Allocation Details'!$A$18:$L$217, MATCH("Customer ID", 'E4 TB Allocation Details'!$A$18:$L$18, 0),FALSE), 'E2 Allocators'!$B$15:$W$361, MATCH('O5 Details by Class &amp; Accounts'!AO$18, 'E2 Allocators'!$B$15:$W$15, 0),FALSE)*$G114)</f>
        <v>0</v>
      </c>
      <c r="AP114" s="1334">
        <f>IF(ISERROR(VLOOKUP(VLOOKUP($A114, 'E4 TB Allocation Details'!$A$18:$L$217, MATCH("Customer ID", 'E4 TB Allocation Details'!$A$18:$L$18, 0),FALSE), 'E2 Allocators'!$B$15:$W$361, MATCH('O5 Details by Class &amp; Accounts'!AP$18, 'E2 Allocators'!$B$15:$W$15, 0),FALSE)*$G114), 0, VLOOKUP(VLOOKUP($A114, 'E4 TB Allocation Details'!$A$18:$L$217, MATCH("Customer ID", 'E4 TB Allocation Details'!$A$18:$L$18, 0),FALSE), 'E2 Allocators'!$B$15:$W$361, MATCH('O5 Details by Class &amp; Accounts'!AP$18, 'E2 Allocators'!$B$15:$W$15, 0),FALSE)*$G114)</f>
        <v>0</v>
      </c>
      <c r="AQ114" s="1334">
        <f>IF(ISERROR(VLOOKUP(VLOOKUP($A114, 'E4 TB Allocation Details'!$A$18:$L$217, MATCH("Customer ID", 'E4 TB Allocation Details'!$A$18:$L$18, 0),FALSE), 'E2 Allocators'!$B$15:$W$361, MATCH('O5 Details by Class &amp; Accounts'!AQ$18, 'E2 Allocators'!$B$15:$W$15, 0),FALSE)*$G114), 0, VLOOKUP(VLOOKUP($A114, 'E4 TB Allocation Details'!$A$18:$L$217, MATCH("Customer ID", 'E4 TB Allocation Details'!$A$18:$L$18, 0),FALSE), 'E2 Allocators'!$B$15:$W$361, MATCH('O5 Details by Class &amp; Accounts'!AQ$18, 'E2 Allocators'!$B$15:$W$15, 0),FALSE)*$G114)</f>
        <v>0</v>
      </c>
      <c r="AR114" s="1334">
        <f>IF(ISERROR(VLOOKUP(VLOOKUP($A114, 'E4 TB Allocation Details'!$A$18:$L$217, MATCH("Customer ID", 'E4 TB Allocation Details'!$A$18:$L$18, 0),FALSE), 'E2 Allocators'!$B$15:$W$361, MATCH('O5 Details by Class &amp; Accounts'!AR$18, 'E2 Allocators'!$B$15:$W$15, 0),FALSE)*$G114), 0, VLOOKUP(VLOOKUP($A114, 'E4 TB Allocation Details'!$A$18:$L$217, MATCH("Customer ID", 'E4 TB Allocation Details'!$A$18:$L$18, 0),FALSE), 'E2 Allocators'!$B$15:$W$361, MATCH('O5 Details by Class &amp; Accounts'!AR$18, 'E2 Allocators'!$B$15:$W$15, 0),FALSE)*$G114)</f>
        <v>0</v>
      </c>
      <c r="AS114" s="1334">
        <f>IF(ISERROR(VLOOKUP(VLOOKUP($A114, 'E4 TB Allocation Details'!$A$18:$L$217, MATCH("Customer ID", 'E4 TB Allocation Details'!$A$18:$L$18, 0),FALSE), 'E2 Allocators'!$B$15:$W$361, MATCH('O5 Details by Class &amp; Accounts'!AS$18, 'E2 Allocators'!$B$15:$W$15, 0),FALSE)*$G114), 0, VLOOKUP(VLOOKUP($A114, 'E4 TB Allocation Details'!$A$18:$L$217, MATCH("Customer ID", 'E4 TB Allocation Details'!$A$18:$L$18, 0),FALSE), 'E2 Allocators'!$B$15:$W$361, MATCH('O5 Details by Class &amp; Accounts'!AS$18, 'E2 Allocators'!$B$15:$W$15, 0),FALSE)*$G114)</f>
        <v>0</v>
      </c>
      <c r="AT114" s="1334">
        <f>IF(ISERROR(VLOOKUP(VLOOKUP($A114, 'E4 TB Allocation Details'!$A$18:$L$217, MATCH("Customer ID", 'E4 TB Allocation Details'!$A$18:$L$18, 0),FALSE), 'E2 Allocators'!$B$15:$W$361, MATCH('O5 Details by Class &amp; Accounts'!AT$18, 'E2 Allocators'!$B$15:$W$15, 0),FALSE)*$G114), 0, VLOOKUP(VLOOKUP($A114, 'E4 TB Allocation Details'!$A$18:$L$217, MATCH("Customer ID", 'E4 TB Allocation Details'!$A$18:$L$18, 0),FALSE), 'E2 Allocators'!$B$15:$W$361, MATCH('O5 Details by Class &amp; Accounts'!AT$18, 'E2 Allocators'!$B$15:$W$15, 0),FALSE)*$G114)</f>
        <v>0</v>
      </c>
      <c r="AU114" s="1334">
        <f>IF(ISERROR(VLOOKUP(VLOOKUP($A114, 'E4 TB Allocation Details'!$A$18:$L$217, MATCH("Customer ID", 'E4 TB Allocation Details'!$A$18:$L$18, 0),FALSE), 'E2 Allocators'!$B$15:$W$361, MATCH('O5 Details by Class &amp; Accounts'!AU$18, 'E2 Allocators'!$B$15:$W$15, 0),FALSE)*$G114), 0, VLOOKUP(VLOOKUP($A114, 'E4 TB Allocation Details'!$A$18:$L$217, MATCH("Customer ID", 'E4 TB Allocation Details'!$A$18:$L$18, 0),FALSE), 'E2 Allocators'!$B$15:$W$361, MATCH('O5 Details by Class &amp; Accounts'!AU$18, 'E2 Allocators'!$B$15:$W$15, 0),FALSE)*$G114)</f>
        <v>0</v>
      </c>
      <c r="AV114" s="1334">
        <f>IF(ISERROR(VLOOKUP(VLOOKUP($A114, 'E4 TB Allocation Details'!$A$18:$L$217, MATCH("Customer ID", 'E4 TB Allocation Details'!$A$18:$L$18, 0),FALSE), 'E2 Allocators'!$B$15:$W$361, MATCH('O5 Details by Class &amp; Accounts'!AV$18, 'E2 Allocators'!$B$15:$W$15, 0),FALSE)*$G114), 0, VLOOKUP(VLOOKUP($A114, 'E4 TB Allocation Details'!$A$18:$L$217, MATCH("Customer ID", 'E4 TB Allocation Details'!$A$18:$L$18, 0),FALSE), 'E2 Allocators'!$B$15:$W$361, MATCH('O5 Details by Class &amp; Accounts'!AV$18, 'E2 Allocators'!$B$15:$W$15, 0),FALSE)*$G114)</f>
        <v>0</v>
      </c>
      <c r="AW114" s="1334">
        <f>IF(ISERROR(VLOOKUP(VLOOKUP($A114, 'E4 TB Allocation Details'!$A$18:$L$217, MATCH("Customer ID", 'E4 TB Allocation Details'!$A$18:$L$18, 0),FALSE), 'E2 Allocators'!$B$15:$W$361, MATCH('O5 Details by Class &amp; Accounts'!AW$18, 'E2 Allocators'!$B$15:$W$15, 0),FALSE)*$G114), 0, VLOOKUP(VLOOKUP($A114, 'E4 TB Allocation Details'!$A$18:$L$217, MATCH("Customer ID", 'E4 TB Allocation Details'!$A$18:$L$18, 0),FALSE), 'E2 Allocators'!$B$15:$W$361, MATCH('O5 Details by Class &amp; Accounts'!AW$18, 'E2 Allocators'!$B$15:$W$15, 0),FALSE)*$G114)</f>
        <v>0</v>
      </c>
      <c r="AX114" s="1334">
        <f t="shared" si="22"/>
        <v>0</v>
      </c>
      <c r="AY114" s="1334">
        <f>IF(ISERROR(VLOOKUP(VLOOKUP($A114, 'E4 TB Allocation Details'!$A$18:$L$217, MATCH("Misc ID", 'E4 TB Allocation Details'!$A$18:$L$18, 0),FALSE), 'E2 Allocators'!$B$15:$W$361, MATCH('O5 Details by Class &amp; Accounts'!AY$18, 'E2 Allocators'!$B$15:$W$15, 0),FALSE)*$E114), 0, VLOOKUP(VLOOKUP($A114, 'E4 TB Allocation Details'!$A$18:$L$217, MATCH("Misc ID", 'E4 TB Allocation Details'!$A$18:$L$18, 0),FALSE), 'E2 Allocators'!$B$15:$W$361, MATCH('O5 Details by Class &amp; Accounts'!AY$18, 'E2 Allocators'!$B$15:$W$15, 0),FALSE)*$E114)</f>
        <v>0</v>
      </c>
      <c r="AZ114" s="1334">
        <f>IF(ISERROR(VLOOKUP(VLOOKUP($A114, 'E4 TB Allocation Details'!$A$18:$L$217, MATCH("Misc ID", 'E4 TB Allocation Details'!$A$18:$L$18, 0),FALSE), 'E2 Allocators'!$B$15:$W$361, MATCH('O5 Details by Class &amp; Accounts'!AZ$18, 'E2 Allocators'!$B$15:$W$15, 0),FALSE)*$E114), 0, VLOOKUP(VLOOKUP($A114, 'E4 TB Allocation Details'!$A$18:$L$217, MATCH("Misc ID", 'E4 TB Allocation Details'!$A$18:$L$18, 0),FALSE), 'E2 Allocators'!$B$15:$W$361, MATCH('O5 Details by Class &amp; Accounts'!AZ$18, 'E2 Allocators'!$B$15:$W$15, 0),FALSE)*$E114)</f>
        <v>0</v>
      </c>
      <c r="BA114" s="1334">
        <f>IF(ISERROR(VLOOKUP(VLOOKUP($A114, 'E4 TB Allocation Details'!$A$18:$L$217, MATCH("Misc ID", 'E4 TB Allocation Details'!$A$18:$L$18, 0),FALSE), 'E2 Allocators'!$B$15:$W$361, MATCH('O5 Details by Class &amp; Accounts'!BA$18, 'E2 Allocators'!$B$15:$W$15, 0),FALSE)*$E114), 0, VLOOKUP(VLOOKUP($A114, 'E4 TB Allocation Details'!$A$18:$L$217, MATCH("Misc ID", 'E4 TB Allocation Details'!$A$18:$L$18, 0),FALSE), 'E2 Allocators'!$B$15:$W$361, MATCH('O5 Details by Class &amp; Accounts'!BA$18, 'E2 Allocators'!$B$15:$W$15, 0),FALSE)*$E114)</f>
        <v>0</v>
      </c>
      <c r="BB114" s="1334">
        <f>IF(ISERROR(VLOOKUP(VLOOKUP($A114, 'E4 TB Allocation Details'!$A$18:$L$217, MATCH("Misc ID", 'E4 TB Allocation Details'!$A$18:$L$18, 0),FALSE), 'E2 Allocators'!$B$15:$W$361, MATCH('O5 Details by Class &amp; Accounts'!BB$18, 'E2 Allocators'!$B$15:$W$15, 0),FALSE)*$E114), 0, VLOOKUP(VLOOKUP($A114, 'E4 TB Allocation Details'!$A$18:$L$217, MATCH("Misc ID", 'E4 TB Allocation Details'!$A$18:$L$18, 0),FALSE), 'E2 Allocators'!$B$15:$W$361, MATCH('O5 Details by Class &amp; Accounts'!BB$18, 'E2 Allocators'!$B$15:$W$15, 0),FALSE)*$E114)</f>
        <v>0</v>
      </c>
      <c r="BC114" s="1334">
        <f>IF(ISERROR(VLOOKUP(VLOOKUP($A114, 'E4 TB Allocation Details'!$A$18:$L$217, MATCH("Misc ID", 'E4 TB Allocation Details'!$A$18:$L$18, 0),FALSE), 'E2 Allocators'!$B$15:$W$361, MATCH('O5 Details by Class &amp; Accounts'!BC$18, 'E2 Allocators'!$B$15:$W$15, 0),FALSE)*$E114), 0, VLOOKUP(VLOOKUP($A114, 'E4 TB Allocation Details'!$A$18:$L$217, MATCH("Misc ID", 'E4 TB Allocation Details'!$A$18:$L$18, 0),FALSE), 'E2 Allocators'!$B$15:$W$361, MATCH('O5 Details by Class &amp; Accounts'!BC$18, 'E2 Allocators'!$B$15:$W$15, 0),FALSE)*$E114)</f>
        <v>0</v>
      </c>
      <c r="BD114" s="1334">
        <f>IF(ISERROR(VLOOKUP(VLOOKUP($A114, 'E4 TB Allocation Details'!$A$18:$L$217, MATCH("Misc ID", 'E4 TB Allocation Details'!$A$18:$L$18, 0),FALSE), 'E2 Allocators'!$B$15:$W$361, MATCH('O5 Details by Class &amp; Accounts'!BD$18, 'E2 Allocators'!$B$15:$W$15, 0),FALSE)*$E114), 0, VLOOKUP(VLOOKUP($A114, 'E4 TB Allocation Details'!$A$18:$L$217, MATCH("Misc ID", 'E4 TB Allocation Details'!$A$18:$L$18, 0),FALSE), 'E2 Allocators'!$B$15:$W$361, MATCH('O5 Details by Class &amp; Accounts'!BD$18, 'E2 Allocators'!$B$15:$W$15, 0),FALSE)*$E114)</f>
        <v>0</v>
      </c>
      <c r="BE114" s="1334">
        <f>IF(ISERROR(VLOOKUP(VLOOKUP($A114, 'E4 TB Allocation Details'!$A$18:$L$217, MATCH("Misc ID", 'E4 TB Allocation Details'!$A$18:$L$18, 0),FALSE), 'E2 Allocators'!$B$15:$W$361, MATCH('O5 Details by Class &amp; Accounts'!BE$18, 'E2 Allocators'!$B$15:$W$15, 0),FALSE)*$E114), 0, VLOOKUP(VLOOKUP($A114, 'E4 TB Allocation Details'!$A$18:$L$217, MATCH("Misc ID", 'E4 TB Allocation Details'!$A$18:$L$18, 0),FALSE), 'E2 Allocators'!$B$15:$W$361, MATCH('O5 Details by Class &amp; Accounts'!BE$18, 'E2 Allocators'!$B$15:$W$15, 0),FALSE)*$E114)</f>
        <v>0</v>
      </c>
      <c r="BF114" s="1334">
        <f>IF(ISERROR(VLOOKUP(VLOOKUP($A114, 'E4 TB Allocation Details'!$A$18:$L$217, MATCH("Misc ID", 'E4 TB Allocation Details'!$A$18:$L$18, 0),FALSE), 'E2 Allocators'!$B$15:$W$361, MATCH('O5 Details by Class &amp; Accounts'!BF$18, 'E2 Allocators'!$B$15:$W$15, 0),FALSE)*$E114), 0, VLOOKUP(VLOOKUP($A114, 'E4 TB Allocation Details'!$A$18:$L$217, MATCH("Misc ID", 'E4 TB Allocation Details'!$A$18:$L$18, 0),FALSE), 'E2 Allocators'!$B$15:$W$361, MATCH('O5 Details by Class &amp; Accounts'!BF$18, 'E2 Allocators'!$B$15:$W$15, 0),FALSE)*$E114)</f>
        <v>0</v>
      </c>
      <c r="BG114" s="1334">
        <f>IF(ISERROR(VLOOKUP(VLOOKUP($A114, 'E4 TB Allocation Details'!$A$18:$L$217, MATCH("Misc ID", 'E4 TB Allocation Details'!$A$18:$L$18, 0),FALSE), 'E2 Allocators'!$B$15:$W$361, MATCH('O5 Details by Class &amp; Accounts'!BG$18, 'E2 Allocators'!$B$15:$W$15, 0),FALSE)*$E114), 0, VLOOKUP(VLOOKUP($A114, 'E4 TB Allocation Details'!$A$18:$L$217, MATCH("Misc ID", 'E4 TB Allocation Details'!$A$18:$L$18, 0),FALSE), 'E2 Allocators'!$B$15:$W$361, MATCH('O5 Details by Class &amp; Accounts'!BG$18, 'E2 Allocators'!$B$15:$W$15, 0),FALSE)*$E114)</f>
        <v>0</v>
      </c>
      <c r="BH114" s="1334">
        <f>IF(ISERROR(VLOOKUP(VLOOKUP($A114, 'E4 TB Allocation Details'!$A$18:$L$217, MATCH("Misc ID", 'E4 TB Allocation Details'!$A$18:$L$18, 0),FALSE), 'E2 Allocators'!$B$15:$W$361, MATCH('O5 Details by Class &amp; Accounts'!BH$18, 'E2 Allocators'!$B$15:$W$15, 0),FALSE)*$E114), 0, VLOOKUP(VLOOKUP($A114, 'E4 TB Allocation Details'!$A$18:$L$217, MATCH("Misc ID", 'E4 TB Allocation Details'!$A$18:$L$18, 0),FALSE), 'E2 Allocators'!$B$15:$W$361, MATCH('O5 Details by Class &amp; Accounts'!BH$18, 'E2 Allocators'!$B$15:$W$15, 0),FALSE)*$E114)</f>
        <v>0</v>
      </c>
      <c r="BI114" s="1334">
        <f>IF(ISERROR(VLOOKUP(VLOOKUP($A114, 'E4 TB Allocation Details'!$A$18:$L$217, MATCH("Misc ID", 'E4 TB Allocation Details'!$A$18:$L$18, 0),FALSE), 'E2 Allocators'!$B$15:$W$361, MATCH('O5 Details by Class &amp; Accounts'!BI$18, 'E2 Allocators'!$B$15:$W$15, 0),FALSE)*$E114), 0, VLOOKUP(VLOOKUP($A114, 'E4 TB Allocation Details'!$A$18:$L$217, MATCH("Misc ID", 'E4 TB Allocation Details'!$A$18:$L$18, 0),FALSE), 'E2 Allocators'!$B$15:$W$361, MATCH('O5 Details by Class &amp; Accounts'!BI$18, 'E2 Allocators'!$B$15:$W$15, 0),FALSE)*$E114)</f>
        <v>0</v>
      </c>
      <c r="BJ114" s="1334">
        <f>IF(ISERROR(VLOOKUP(VLOOKUP($A114, 'E4 TB Allocation Details'!$A$18:$L$217, MATCH("Misc ID", 'E4 TB Allocation Details'!$A$18:$L$18, 0),FALSE), 'E2 Allocators'!$B$15:$W$361, MATCH('O5 Details by Class &amp; Accounts'!BJ$18, 'E2 Allocators'!$B$15:$W$15, 0),FALSE)*$E114), 0, VLOOKUP(VLOOKUP($A114, 'E4 TB Allocation Details'!$A$18:$L$217, MATCH("Misc ID", 'E4 TB Allocation Details'!$A$18:$L$18, 0),FALSE), 'E2 Allocators'!$B$15:$W$361, MATCH('O5 Details by Class &amp; Accounts'!BJ$18, 'E2 Allocators'!$B$15:$W$15, 0),FALSE)*$E114)</f>
        <v>0</v>
      </c>
      <c r="BK114" s="1334">
        <f>IF(ISERROR(VLOOKUP(VLOOKUP($A114, 'E4 TB Allocation Details'!$A$18:$L$217, MATCH("Misc ID", 'E4 TB Allocation Details'!$A$18:$L$18, 0),FALSE), 'E2 Allocators'!$B$15:$W$361, MATCH('O5 Details by Class &amp; Accounts'!BK$18, 'E2 Allocators'!$B$15:$W$15, 0),FALSE)*$E114), 0, VLOOKUP(VLOOKUP($A114, 'E4 TB Allocation Details'!$A$18:$L$217, MATCH("Misc ID", 'E4 TB Allocation Details'!$A$18:$L$18, 0),FALSE), 'E2 Allocators'!$B$15:$W$361, MATCH('O5 Details by Class &amp; Accounts'!BK$18, 'E2 Allocators'!$B$15:$W$15, 0),FALSE)*$E114)</f>
        <v>0</v>
      </c>
      <c r="BL114" s="1334">
        <f>IF(ISERROR(VLOOKUP(VLOOKUP($A114, 'E4 TB Allocation Details'!$A$18:$L$217, MATCH("Misc ID", 'E4 TB Allocation Details'!$A$18:$L$18, 0),FALSE), 'E2 Allocators'!$B$15:$W$361, MATCH('O5 Details by Class &amp; Accounts'!BL$18, 'E2 Allocators'!$B$15:$W$15, 0),FALSE)*$E114), 0, VLOOKUP(VLOOKUP($A114, 'E4 TB Allocation Details'!$A$18:$L$217, MATCH("Misc ID", 'E4 TB Allocation Details'!$A$18:$L$18, 0),FALSE), 'E2 Allocators'!$B$15:$W$361, MATCH('O5 Details by Class &amp; Accounts'!BL$18, 'E2 Allocators'!$B$15:$W$15, 0),FALSE)*$E114)</f>
        <v>0</v>
      </c>
      <c r="BM114" s="1334">
        <f>IF(ISERROR(VLOOKUP(VLOOKUP($A114, 'E4 TB Allocation Details'!$A$18:$L$217, MATCH("Misc ID", 'E4 TB Allocation Details'!$A$18:$L$18, 0),FALSE), 'E2 Allocators'!$B$15:$W$361, MATCH('O5 Details by Class &amp; Accounts'!BM$18, 'E2 Allocators'!$B$15:$W$15, 0),FALSE)*$E114), 0, VLOOKUP(VLOOKUP($A114, 'E4 TB Allocation Details'!$A$18:$L$217, MATCH("Misc ID", 'E4 TB Allocation Details'!$A$18:$L$18, 0),FALSE), 'E2 Allocators'!$B$15:$W$361, MATCH('O5 Details by Class &amp; Accounts'!BM$18, 'E2 Allocators'!$B$15:$W$15, 0),FALSE)*$E114)</f>
        <v>0</v>
      </c>
      <c r="BN114" s="1334">
        <f>IF(ISERROR(VLOOKUP(VLOOKUP($A114, 'E4 TB Allocation Details'!$A$18:$L$217, MATCH("Misc ID", 'E4 TB Allocation Details'!$A$18:$L$18, 0),FALSE), 'E2 Allocators'!$B$15:$W$361, MATCH('O5 Details by Class &amp; Accounts'!BN$18, 'E2 Allocators'!$B$15:$W$15, 0),FALSE)*$E114), 0, VLOOKUP(VLOOKUP($A114, 'E4 TB Allocation Details'!$A$18:$L$217, MATCH("Misc ID", 'E4 TB Allocation Details'!$A$18:$L$18, 0),FALSE), 'E2 Allocators'!$B$15:$W$361, MATCH('O5 Details by Class &amp; Accounts'!BN$18, 'E2 Allocators'!$B$15:$W$15, 0),FALSE)*$E114)</f>
        <v>0</v>
      </c>
      <c r="BO114" s="1334">
        <f>IF(ISERROR(VLOOKUP(VLOOKUP($A114, 'E4 TB Allocation Details'!$A$18:$L$217, MATCH("Misc ID", 'E4 TB Allocation Details'!$A$18:$L$18, 0),FALSE), 'E2 Allocators'!$B$15:$W$361, MATCH('O5 Details by Class &amp; Accounts'!BO$18, 'E2 Allocators'!$B$15:$W$15, 0),FALSE)*$E114), 0, VLOOKUP(VLOOKUP($A114, 'E4 TB Allocation Details'!$A$18:$L$217, MATCH("Misc ID", 'E4 TB Allocation Details'!$A$18:$L$18, 0),FALSE), 'E2 Allocators'!$B$15:$W$361, MATCH('O5 Details by Class &amp; Accounts'!BO$18, 'E2 Allocators'!$B$15:$W$15, 0),FALSE)*$E114)</f>
        <v>0</v>
      </c>
      <c r="BP114" s="1334">
        <f>IF(ISERROR(VLOOKUP(VLOOKUP($A114, 'E4 TB Allocation Details'!$A$18:$L$217, MATCH("Misc ID", 'E4 TB Allocation Details'!$A$18:$L$18, 0),FALSE), 'E2 Allocators'!$B$15:$W$361, MATCH('O5 Details by Class &amp; Accounts'!BP$18, 'E2 Allocators'!$B$15:$W$15, 0),FALSE)*$E114), 0, VLOOKUP(VLOOKUP($A114, 'E4 TB Allocation Details'!$A$18:$L$217, MATCH("Misc ID", 'E4 TB Allocation Details'!$A$18:$L$18, 0),FALSE), 'E2 Allocators'!$B$15:$W$361, MATCH('O5 Details by Class &amp; Accounts'!BP$18, 'E2 Allocators'!$B$15:$W$15, 0),FALSE)*$E114)</f>
        <v>0</v>
      </c>
      <c r="BQ114" s="1334">
        <f>IF(ISERROR(VLOOKUP(VLOOKUP($A114, 'E4 TB Allocation Details'!$A$18:$L$217, MATCH("Misc ID", 'E4 TB Allocation Details'!$A$18:$L$18, 0),FALSE), 'E2 Allocators'!$B$15:$W$361, MATCH('O5 Details by Class &amp; Accounts'!BQ$18, 'E2 Allocators'!$B$15:$W$15, 0),FALSE)*$E114), 0, VLOOKUP(VLOOKUP($A114, 'E4 TB Allocation Details'!$A$18:$L$217, MATCH("Misc ID", 'E4 TB Allocation Details'!$A$18:$L$18, 0),FALSE), 'E2 Allocators'!$B$15:$W$361, MATCH('O5 Details by Class &amp; Accounts'!BQ$18, 'E2 Allocators'!$B$15:$W$15, 0),FALSE)*$E114)</f>
        <v>0</v>
      </c>
      <c r="BR114" s="1334">
        <f>IF(ISERROR(VLOOKUP(VLOOKUP($A114, 'E4 TB Allocation Details'!$A$18:$L$217, MATCH("Misc ID", 'E4 TB Allocation Details'!$A$18:$L$18, 0),FALSE), 'E2 Allocators'!$B$15:$W$361, MATCH('O5 Details by Class &amp; Accounts'!BR$18, 'E2 Allocators'!$B$15:$W$15, 0),FALSE)*$E114), 0, VLOOKUP(VLOOKUP($A114, 'E4 TB Allocation Details'!$A$18:$L$217, MATCH("Misc ID", 'E4 TB Allocation Details'!$A$18:$L$18, 0),FALSE), 'E2 Allocators'!$B$15:$W$361, MATCH('O5 Details by Class &amp; Accounts'!BR$18, 'E2 Allocators'!$B$15:$W$15, 0),FALSE)*$E114)</f>
        <v>0</v>
      </c>
      <c r="BS114" s="1334">
        <f t="shared" si="23"/>
        <v>0</v>
      </c>
      <c r="BT114" s="1334">
        <f>IF(ISERROR(VLOOKUP(VLOOKUP($A114, 'E4 TB Allocation Details'!$A$18:$L$217, MATCH("A &amp; G ID", 'E4 TB Allocation Details'!$A$18:$L$18, 0),FALSE), 'E2 Allocators'!$B$15:$W$361, MATCH('O5 Details by Class &amp; Accounts'!BT$18, 'E2 Allocators'!$B$15:$W$15, 0),FALSE)*$E114), 0, VLOOKUP(VLOOKUP($A114, 'E4 TB Allocation Details'!$A$18:$L$217, MATCH("A &amp; G ID", 'E4 TB Allocation Details'!$A$18:$L$18, 0),FALSE), 'E2 Allocators'!$B$15:$W$361, MATCH('O5 Details by Class &amp; Accounts'!BT$18, 'E2 Allocators'!$B$15:$W$15, 0),FALSE)*$E114)</f>
        <v>0</v>
      </c>
      <c r="BU114" s="1334">
        <f>IF(ISERROR(VLOOKUP(VLOOKUP($A114, 'E4 TB Allocation Details'!$A$18:$L$217, MATCH("A &amp; G ID", 'E4 TB Allocation Details'!$A$18:$L$18, 0),FALSE), 'E2 Allocators'!$B$15:$W$361, MATCH('O5 Details by Class &amp; Accounts'!BU$18, 'E2 Allocators'!$B$15:$W$15, 0),FALSE)*$E114), 0, VLOOKUP(VLOOKUP($A114, 'E4 TB Allocation Details'!$A$18:$L$217, MATCH("A &amp; G ID", 'E4 TB Allocation Details'!$A$18:$L$18, 0),FALSE), 'E2 Allocators'!$B$15:$W$361, MATCH('O5 Details by Class &amp; Accounts'!BU$18, 'E2 Allocators'!$B$15:$W$15, 0),FALSE)*$E114)</f>
        <v>0</v>
      </c>
      <c r="BV114" s="1334">
        <f>IF(ISERROR(VLOOKUP(VLOOKUP($A114, 'E4 TB Allocation Details'!$A$18:$L$217, MATCH("A &amp; G ID", 'E4 TB Allocation Details'!$A$18:$L$18, 0),FALSE), 'E2 Allocators'!$B$15:$W$361, MATCH('O5 Details by Class &amp; Accounts'!BV$18, 'E2 Allocators'!$B$15:$W$15, 0),FALSE)*$E114), 0, VLOOKUP(VLOOKUP($A114, 'E4 TB Allocation Details'!$A$18:$L$217, MATCH("A &amp; G ID", 'E4 TB Allocation Details'!$A$18:$L$18, 0),FALSE), 'E2 Allocators'!$B$15:$W$361, MATCH('O5 Details by Class &amp; Accounts'!BV$18, 'E2 Allocators'!$B$15:$W$15, 0),FALSE)*$E114)</f>
        <v>0</v>
      </c>
      <c r="BW114" s="1334">
        <f>IF(ISERROR(VLOOKUP(VLOOKUP($A114, 'E4 TB Allocation Details'!$A$18:$L$217, MATCH("A &amp; G ID", 'E4 TB Allocation Details'!$A$18:$L$18, 0),FALSE), 'E2 Allocators'!$B$15:$W$361, MATCH('O5 Details by Class &amp; Accounts'!BW$18, 'E2 Allocators'!$B$15:$W$15, 0),FALSE)*$E114), 0, VLOOKUP(VLOOKUP($A114, 'E4 TB Allocation Details'!$A$18:$L$217, MATCH("A &amp; G ID", 'E4 TB Allocation Details'!$A$18:$L$18, 0),FALSE), 'E2 Allocators'!$B$15:$W$361, MATCH('O5 Details by Class &amp; Accounts'!BW$18, 'E2 Allocators'!$B$15:$W$15, 0),FALSE)*$E114)</f>
        <v>0</v>
      </c>
      <c r="BX114" s="1334">
        <f>IF(ISERROR(VLOOKUP(VLOOKUP($A114, 'E4 TB Allocation Details'!$A$18:$L$217, MATCH("A &amp; G ID", 'E4 TB Allocation Details'!$A$18:$L$18, 0),FALSE), 'E2 Allocators'!$B$15:$W$361, MATCH('O5 Details by Class &amp; Accounts'!BX$18, 'E2 Allocators'!$B$15:$W$15, 0),FALSE)*$E114), 0, VLOOKUP(VLOOKUP($A114, 'E4 TB Allocation Details'!$A$18:$L$217, MATCH("A &amp; G ID", 'E4 TB Allocation Details'!$A$18:$L$18, 0),FALSE), 'E2 Allocators'!$B$15:$W$361, MATCH('O5 Details by Class &amp; Accounts'!BX$18, 'E2 Allocators'!$B$15:$W$15, 0),FALSE)*$E114)</f>
        <v>0</v>
      </c>
      <c r="BY114" s="1334">
        <f>IF(ISERROR(VLOOKUP(VLOOKUP($A114, 'E4 TB Allocation Details'!$A$18:$L$217, MATCH("A &amp; G ID", 'E4 TB Allocation Details'!$A$18:$L$18, 0),FALSE), 'E2 Allocators'!$B$15:$W$361, MATCH('O5 Details by Class &amp; Accounts'!BY$18, 'E2 Allocators'!$B$15:$W$15, 0),FALSE)*$E114), 0, VLOOKUP(VLOOKUP($A114, 'E4 TB Allocation Details'!$A$18:$L$217, MATCH("A &amp; G ID", 'E4 TB Allocation Details'!$A$18:$L$18, 0),FALSE), 'E2 Allocators'!$B$15:$W$361, MATCH('O5 Details by Class &amp; Accounts'!BY$18, 'E2 Allocators'!$B$15:$W$15, 0),FALSE)*$E114)</f>
        <v>0</v>
      </c>
      <c r="BZ114" s="1334">
        <f>IF(ISERROR(VLOOKUP(VLOOKUP($A114, 'E4 TB Allocation Details'!$A$18:$L$217, MATCH("A &amp; G ID", 'E4 TB Allocation Details'!$A$18:$L$18, 0),FALSE), 'E2 Allocators'!$B$15:$W$361, MATCH('O5 Details by Class &amp; Accounts'!BZ$18, 'E2 Allocators'!$B$15:$W$15, 0),FALSE)*$E114), 0, VLOOKUP(VLOOKUP($A114, 'E4 TB Allocation Details'!$A$18:$L$217, MATCH("A &amp; G ID", 'E4 TB Allocation Details'!$A$18:$L$18, 0),FALSE), 'E2 Allocators'!$B$15:$W$361, MATCH('O5 Details by Class &amp; Accounts'!BZ$18, 'E2 Allocators'!$B$15:$W$15, 0),FALSE)*$E114)</f>
        <v>0</v>
      </c>
      <c r="CA114" s="1334">
        <f>IF(ISERROR(VLOOKUP(VLOOKUP($A114, 'E4 TB Allocation Details'!$A$18:$L$217, MATCH("A &amp; G ID", 'E4 TB Allocation Details'!$A$18:$L$18, 0),FALSE), 'E2 Allocators'!$B$15:$W$361, MATCH('O5 Details by Class &amp; Accounts'!CA$18, 'E2 Allocators'!$B$15:$W$15, 0),FALSE)*$E114), 0, VLOOKUP(VLOOKUP($A114, 'E4 TB Allocation Details'!$A$18:$L$217, MATCH("A &amp; G ID", 'E4 TB Allocation Details'!$A$18:$L$18, 0),FALSE), 'E2 Allocators'!$B$15:$W$361, MATCH('O5 Details by Class &amp; Accounts'!CA$18, 'E2 Allocators'!$B$15:$W$15, 0),FALSE)*$E114)</f>
        <v>0</v>
      </c>
      <c r="CB114" s="1334">
        <f>IF(ISERROR(VLOOKUP(VLOOKUP($A114, 'E4 TB Allocation Details'!$A$18:$L$217, MATCH("A &amp; G ID", 'E4 TB Allocation Details'!$A$18:$L$18, 0),FALSE), 'E2 Allocators'!$B$15:$W$361, MATCH('O5 Details by Class &amp; Accounts'!CB$18, 'E2 Allocators'!$B$15:$W$15, 0),FALSE)*$E114), 0, VLOOKUP(VLOOKUP($A114, 'E4 TB Allocation Details'!$A$18:$L$217, MATCH("A &amp; G ID", 'E4 TB Allocation Details'!$A$18:$L$18, 0),FALSE), 'E2 Allocators'!$B$15:$W$361, MATCH('O5 Details by Class &amp; Accounts'!CB$18, 'E2 Allocators'!$B$15:$W$15, 0),FALSE)*$E114)</f>
        <v>0</v>
      </c>
      <c r="CC114" s="1334">
        <f>IF(ISERROR(VLOOKUP(VLOOKUP($A114, 'E4 TB Allocation Details'!$A$18:$L$217, MATCH("A &amp; G ID", 'E4 TB Allocation Details'!$A$18:$L$18, 0),FALSE), 'E2 Allocators'!$B$15:$W$361, MATCH('O5 Details by Class &amp; Accounts'!CC$18, 'E2 Allocators'!$B$15:$W$15, 0),FALSE)*$E114), 0, VLOOKUP(VLOOKUP($A114, 'E4 TB Allocation Details'!$A$18:$L$217, MATCH("A &amp; G ID", 'E4 TB Allocation Details'!$A$18:$L$18, 0),FALSE), 'E2 Allocators'!$B$15:$W$361, MATCH('O5 Details by Class &amp; Accounts'!CC$18, 'E2 Allocators'!$B$15:$W$15, 0),FALSE)*$E114)</f>
        <v>0</v>
      </c>
      <c r="CD114" s="1334">
        <f>IF(ISERROR(VLOOKUP(VLOOKUP($A114, 'E4 TB Allocation Details'!$A$18:$L$217, MATCH("A &amp; G ID", 'E4 TB Allocation Details'!$A$18:$L$18, 0),FALSE), 'E2 Allocators'!$B$15:$W$361, MATCH('O5 Details by Class &amp; Accounts'!CD$18, 'E2 Allocators'!$B$15:$W$15, 0),FALSE)*$E114), 0, VLOOKUP(VLOOKUP($A114, 'E4 TB Allocation Details'!$A$18:$L$217, MATCH("A &amp; G ID", 'E4 TB Allocation Details'!$A$18:$L$18, 0),FALSE), 'E2 Allocators'!$B$15:$W$361, MATCH('O5 Details by Class &amp; Accounts'!CD$18, 'E2 Allocators'!$B$15:$W$15, 0),FALSE)*$E114)</f>
        <v>0</v>
      </c>
      <c r="CE114" s="1334">
        <f>IF(ISERROR(VLOOKUP(VLOOKUP($A114, 'E4 TB Allocation Details'!$A$18:$L$217, MATCH("A &amp; G ID", 'E4 TB Allocation Details'!$A$18:$L$18, 0),FALSE), 'E2 Allocators'!$B$15:$W$361, MATCH('O5 Details by Class &amp; Accounts'!CE$18, 'E2 Allocators'!$B$15:$W$15, 0),FALSE)*$E114), 0, VLOOKUP(VLOOKUP($A114, 'E4 TB Allocation Details'!$A$18:$L$217, MATCH("A &amp; G ID", 'E4 TB Allocation Details'!$A$18:$L$18, 0),FALSE), 'E2 Allocators'!$B$15:$W$361, MATCH('O5 Details by Class &amp; Accounts'!CE$18, 'E2 Allocators'!$B$15:$W$15, 0),FALSE)*$E114)</f>
        <v>0</v>
      </c>
      <c r="CF114" s="1334">
        <f>IF(ISERROR(VLOOKUP(VLOOKUP($A114, 'E4 TB Allocation Details'!$A$18:$L$217, MATCH("A &amp; G ID", 'E4 TB Allocation Details'!$A$18:$L$18, 0),FALSE), 'E2 Allocators'!$B$15:$W$361, MATCH('O5 Details by Class &amp; Accounts'!CF$18, 'E2 Allocators'!$B$15:$W$15, 0),FALSE)*$E114), 0, VLOOKUP(VLOOKUP($A114, 'E4 TB Allocation Details'!$A$18:$L$217, MATCH("A &amp; G ID", 'E4 TB Allocation Details'!$A$18:$L$18, 0),FALSE), 'E2 Allocators'!$B$15:$W$361, MATCH('O5 Details by Class &amp; Accounts'!CF$18, 'E2 Allocators'!$B$15:$W$15, 0),FALSE)*$E114)</f>
        <v>0</v>
      </c>
      <c r="CG114" s="1334">
        <f>IF(ISERROR(VLOOKUP(VLOOKUP($A114, 'E4 TB Allocation Details'!$A$18:$L$217, MATCH("A &amp; G ID", 'E4 TB Allocation Details'!$A$18:$L$18, 0),FALSE), 'E2 Allocators'!$B$15:$W$361, MATCH('O5 Details by Class &amp; Accounts'!CG$18, 'E2 Allocators'!$B$15:$W$15, 0),FALSE)*$E114), 0, VLOOKUP(VLOOKUP($A114, 'E4 TB Allocation Details'!$A$18:$L$217, MATCH("A &amp; G ID", 'E4 TB Allocation Details'!$A$18:$L$18, 0),FALSE), 'E2 Allocators'!$B$15:$W$361, MATCH('O5 Details by Class &amp; Accounts'!CG$18, 'E2 Allocators'!$B$15:$W$15, 0),FALSE)*$E114)</f>
        <v>0</v>
      </c>
      <c r="CH114" s="1334">
        <f>IF(ISERROR(VLOOKUP(VLOOKUP($A114, 'E4 TB Allocation Details'!$A$18:$L$217, MATCH("A &amp; G ID", 'E4 TB Allocation Details'!$A$18:$L$18, 0),FALSE), 'E2 Allocators'!$B$15:$W$361, MATCH('O5 Details by Class &amp; Accounts'!CH$18, 'E2 Allocators'!$B$15:$W$15, 0),FALSE)*$E114), 0, VLOOKUP(VLOOKUP($A114, 'E4 TB Allocation Details'!$A$18:$L$217, MATCH("A &amp; G ID", 'E4 TB Allocation Details'!$A$18:$L$18, 0),FALSE), 'E2 Allocators'!$B$15:$W$361, MATCH('O5 Details by Class &amp; Accounts'!CH$18, 'E2 Allocators'!$B$15:$W$15, 0),FALSE)*$E114)</f>
        <v>0</v>
      </c>
      <c r="CI114" s="1334">
        <f>IF(ISERROR(VLOOKUP(VLOOKUP($A114, 'E4 TB Allocation Details'!$A$18:$L$217, MATCH("A &amp; G ID", 'E4 TB Allocation Details'!$A$18:$L$18, 0),FALSE), 'E2 Allocators'!$B$15:$W$361, MATCH('O5 Details by Class &amp; Accounts'!CI$18, 'E2 Allocators'!$B$15:$W$15, 0),FALSE)*$E114), 0, VLOOKUP(VLOOKUP($A114, 'E4 TB Allocation Details'!$A$18:$L$217, MATCH("A &amp; G ID", 'E4 TB Allocation Details'!$A$18:$L$18, 0),FALSE), 'E2 Allocators'!$B$15:$W$361, MATCH('O5 Details by Class &amp; Accounts'!CI$18, 'E2 Allocators'!$B$15:$W$15, 0),FALSE)*$E114)</f>
        <v>0</v>
      </c>
      <c r="CJ114" s="1334">
        <f>IF(ISERROR(VLOOKUP(VLOOKUP($A114, 'E4 TB Allocation Details'!$A$18:$L$217, MATCH("A &amp; G ID", 'E4 TB Allocation Details'!$A$18:$L$18, 0),FALSE), 'E2 Allocators'!$B$15:$W$361, MATCH('O5 Details by Class &amp; Accounts'!CJ$18, 'E2 Allocators'!$B$15:$W$15, 0),FALSE)*$E114), 0, VLOOKUP(VLOOKUP($A114, 'E4 TB Allocation Details'!$A$18:$L$217, MATCH("A &amp; G ID", 'E4 TB Allocation Details'!$A$18:$L$18, 0),FALSE), 'E2 Allocators'!$B$15:$W$361, MATCH('O5 Details by Class &amp; Accounts'!CJ$18, 'E2 Allocators'!$B$15:$W$15, 0),FALSE)*$E114)</f>
        <v>0</v>
      </c>
      <c r="CK114" s="1334">
        <f>IF(ISERROR(VLOOKUP(VLOOKUP($A114, 'E4 TB Allocation Details'!$A$18:$L$217, MATCH("A &amp; G ID", 'E4 TB Allocation Details'!$A$18:$L$18, 0),FALSE), 'E2 Allocators'!$B$15:$W$361, MATCH('O5 Details by Class &amp; Accounts'!CK$18, 'E2 Allocators'!$B$15:$W$15, 0),FALSE)*$E114), 0, VLOOKUP(VLOOKUP($A114, 'E4 TB Allocation Details'!$A$18:$L$217, MATCH("A &amp; G ID", 'E4 TB Allocation Details'!$A$18:$L$18, 0),FALSE), 'E2 Allocators'!$B$15:$W$361, MATCH('O5 Details by Class &amp; Accounts'!CK$18, 'E2 Allocators'!$B$15:$W$15, 0),FALSE)*$E114)</f>
        <v>0</v>
      </c>
      <c r="CL114" s="1334">
        <f>IF(ISERROR(VLOOKUP(VLOOKUP($A114, 'E4 TB Allocation Details'!$A$18:$L$217, MATCH("A &amp; G ID", 'E4 TB Allocation Details'!$A$18:$L$18, 0),FALSE), 'E2 Allocators'!$B$15:$W$361, MATCH('O5 Details by Class &amp; Accounts'!CL$18, 'E2 Allocators'!$B$15:$W$15, 0),FALSE)*$E114), 0, VLOOKUP(VLOOKUP($A114, 'E4 TB Allocation Details'!$A$18:$L$217, MATCH("A &amp; G ID", 'E4 TB Allocation Details'!$A$18:$L$18, 0),FALSE), 'E2 Allocators'!$B$15:$W$361, MATCH('O5 Details by Class &amp; Accounts'!CL$18, 'E2 Allocators'!$B$15:$W$15, 0),FALSE)*$E114)</f>
        <v>0</v>
      </c>
      <c r="CM114" s="1334">
        <f>IF(ISERROR(VLOOKUP(VLOOKUP($A114, 'E4 TB Allocation Details'!$A$18:$L$217, MATCH("A &amp; G ID", 'E4 TB Allocation Details'!$A$18:$L$18, 0),FALSE), 'E2 Allocators'!$B$15:$W$361, MATCH('O5 Details by Class &amp; Accounts'!CM$18, 'E2 Allocators'!$B$15:$W$15, 0),FALSE)*$E114), 0, VLOOKUP(VLOOKUP($A114, 'E4 TB Allocation Details'!$A$18:$L$217, MATCH("A &amp; G ID", 'E4 TB Allocation Details'!$A$18:$L$18, 0),FALSE), 'E2 Allocators'!$B$15:$W$361, MATCH('O5 Details by Class &amp; Accounts'!CM$18, 'E2 Allocators'!$B$15:$W$15, 0),FALSE)*$E114)</f>
        <v>0</v>
      </c>
      <c r="CN114" s="1334">
        <f t="shared" si="24"/>
        <v>0</v>
      </c>
      <c r="CO114" s="1670">
        <f t="shared" si="25"/>
        <v>0</v>
      </c>
      <c r="CQ114" s="1926" t="s">
        <v>1271</v>
      </c>
    </row>
    <row r="115" spans="1:95" s="64" customFormat="1" ht="12.75" x14ac:dyDescent="0.2">
      <c r="A115" s="1105">
        <v>4375</v>
      </c>
      <c r="B115" s="1106" t="s">
        <v>1501</v>
      </c>
      <c r="C115" s="1667">
        <f>IF(ISERROR(VLOOKUP($A115,'I3 TB Data'!$A$20:$H$465,MATCH('O5 Details by Class &amp; Accounts'!$C$18, 'I3 TB Data'!$A$20:$H$20,0),0)), 0, VLOOKUP($A115,'I3 TB Data'!$A$20:$H$465,MATCH('O5 Details by Class &amp; Accounts'!$C$18,'I3 TB Data'!$A$20:$H$20,0),0))</f>
        <v>0</v>
      </c>
      <c r="D115" s="1668"/>
      <c r="E115" s="1667">
        <f>C115+D115</f>
        <v>0</v>
      </c>
      <c r="F115" s="1669">
        <f>IF(ISERROR(VLOOKUP($A115, 'E1 Categorization'!A34:E124, MATCH("Customer Component", 'E1 Categorization'!$A$33:$E$33,0), 0)), 0, IF(VLOOKUP($A115, 'E1 Categorization'!A34:E124, MATCH("Customer Component", 'E1 Categorization'!$A$33:$E$33,0), 0)=0, 'O5 Details by Class &amp; Accounts'!$E115, IF(AND(VLOOKUP($A115, 'E1 Categorization'!A34:E124, MATCH("Customer Component", 'E1 Categorization'!$A$33:$E$33,0), 0) &gt;0, VLOOKUP($A115, 'E1 Categorization'!A34:E124, MATCH("Customer Component", 'E1 Categorization'!$A$33:$E$33,0), 0)&lt;1), 'O5 Details by Class &amp; Accounts'!$E115*(1-VLOOKUP($A115, 'E1 Categorization'!A34:E124, MATCH("Customer Component", 'E1 Categorization'!$A$33:$E$33,0), 0)), 0)))</f>
        <v>0</v>
      </c>
      <c r="G115" s="1669">
        <f>IF(ISERROR(VLOOKUP($A115, 'E1 Categorization'!A34:E124, MATCH("Customer Component", 'E1 Categorization'!$A$33:$E$33,0), 0)),0, IF(VLOOKUP($A115, 'E1 Categorization'!A34:E124, MATCH("Customer Component", 'E1 Categorization'!$A$33:$E$33,0), 0)=0, 0, IF(AND(VLOOKUP($A115, 'E1 Categorization'!A34:E124, MATCH("Customer Component", 'E1 Categorization'!$A$33:$E$33,0), 0) &gt;0, VLOOKUP($A115, 'E1 Categorization'!A34:E124, MATCH("Customer Component", 'E1 Categorization'!$A$33:$E$33,0), 0)&lt;1), 'O5 Details by Class &amp; Accounts'!$E115*(VLOOKUP($A115, 'E1 Categorization'!A34:E124, MATCH("Customer Component", 'E1 Categorization'!$A$33:$E$33,0), 0)), 'O5 Details by Class &amp; Accounts'!$E115)))</f>
        <v>0</v>
      </c>
      <c r="H115" s="1334">
        <f t="shared" ref="H115:H121" si="26">F115+G115</f>
        <v>0</v>
      </c>
      <c r="I115" s="1334">
        <f>IF(ISERROR(VLOOKUP(VLOOKUP($A115, 'E4 TB Allocation Details'!$A$18:$L$217, MATCH("Demand ID", 'E4 TB Allocation Details'!$A$18:$L$18, 0),FALSE), 'E2 Allocators'!$B$15:$W$361, MATCH('O5 Details by Class &amp; Accounts'!I$18, 'E2 Allocators'!$B$15:$W$15, 0),FALSE)*$F115), 0, VLOOKUP(VLOOKUP($A115, 'E4 TB Allocation Details'!$A$18:$L$217, MATCH("Demand ID", 'E4 TB Allocation Details'!$A$18:$L$18, 0),FALSE), 'E2 Allocators'!$B$15:$W$361, MATCH('O5 Details by Class &amp; Accounts'!I$18, 'E2 Allocators'!$B$15:$W$15, 0),FALSE)*$F115)</f>
        <v>0</v>
      </c>
      <c r="J115" s="1334">
        <f>IF(ISERROR(VLOOKUP(VLOOKUP($A115, 'E4 TB Allocation Details'!$A$18:$L$217, MATCH("Demand ID", 'E4 TB Allocation Details'!$A$18:$L$18, 0),FALSE), 'E2 Allocators'!$B$15:$W$361, MATCH('O5 Details by Class &amp; Accounts'!J$18, 'E2 Allocators'!$B$15:$W$15, 0),FALSE)*$F115), 0, VLOOKUP(VLOOKUP($A115, 'E4 TB Allocation Details'!$A$18:$L$217, MATCH("Demand ID", 'E4 TB Allocation Details'!$A$18:$L$18, 0),FALSE), 'E2 Allocators'!$B$15:$W$361, MATCH('O5 Details by Class &amp; Accounts'!J$18, 'E2 Allocators'!$B$15:$W$15, 0),FALSE)*$F115)</f>
        <v>0</v>
      </c>
      <c r="K115" s="1334">
        <f>IF(ISERROR(VLOOKUP(VLOOKUP($A115, 'E4 TB Allocation Details'!$A$18:$L$217, MATCH("Demand ID", 'E4 TB Allocation Details'!$A$18:$L$18, 0),FALSE), 'E2 Allocators'!$B$15:$W$361, MATCH('O5 Details by Class &amp; Accounts'!K$18, 'E2 Allocators'!$B$15:$W$15, 0),FALSE)*$F115), 0, VLOOKUP(VLOOKUP($A115, 'E4 TB Allocation Details'!$A$18:$L$217, MATCH("Demand ID", 'E4 TB Allocation Details'!$A$18:$L$18, 0),FALSE), 'E2 Allocators'!$B$15:$W$361, MATCH('O5 Details by Class &amp; Accounts'!K$18, 'E2 Allocators'!$B$15:$W$15, 0),FALSE)*$F115)</f>
        <v>0</v>
      </c>
      <c r="L115" s="1334">
        <f>IF(ISERROR(VLOOKUP(VLOOKUP($A115, 'E4 TB Allocation Details'!$A$18:$L$217, MATCH("Demand ID", 'E4 TB Allocation Details'!$A$18:$L$18, 0),FALSE), 'E2 Allocators'!$B$15:$W$361, MATCH('O5 Details by Class &amp; Accounts'!L$18, 'E2 Allocators'!$B$15:$W$15, 0),FALSE)*$F115), 0, VLOOKUP(VLOOKUP($A115, 'E4 TB Allocation Details'!$A$18:$L$217, MATCH("Demand ID", 'E4 TB Allocation Details'!$A$18:$L$18, 0),FALSE), 'E2 Allocators'!$B$15:$W$361, MATCH('O5 Details by Class &amp; Accounts'!L$18, 'E2 Allocators'!$B$15:$W$15, 0),FALSE)*$F115)</f>
        <v>0</v>
      </c>
      <c r="M115" s="1334">
        <f>IF(ISERROR(VLOOKUP(VLOOKUP($A115, 'E4 TB Allocation Details'!$A$18:$L$217, MATCH("Demand ID", 'E4 TB Allocation Details'!$A$18:$L$18, 0),FALSE), 'E2 Allocators'!$B$15:$W$361, MATCH('O5 Details by Class &amp; Accounts'!M$18, 'E2 Allocators'!$B$15:$W$15, 0),FALSE)*$F115), 0, VLOOKUP(VLOOKUP($A115, 'E4 TB Allocation Details'!$A$18:$L$217, MATCH("Demand ID", 'E4 TB Allocation Details'!$A$18:$L$18, 0),FALSE), 'E2 Allocators'!$B$15:$W$361, MATCH('O5 Details by Class &amp; Accounts'!M$18, 'E2 Allocators'!$B$15:$W$15, 0),FALSE)*$F115)</f>
        <v>0</v>
      </c>
      <c r="N115" s="1334">
        <f>IF(ISERROR(VLOOKUP(VLOOKUP($A115, 'E4 TB Allocation Details'!$A$18:$L$217, MATCH("Demand ID", 'E4 TB Allocation Details'!$A$18:$L$18, 0),FALSE), 'E2 Allocators'!$B$15:$W$361, MATCH('O5 Details by Class &amp; Accounts'!N$18, 'E2 Allocators'!$B$15:$W$15, 0),FALSE)*$F115), 0, VLOOKUP(VLOOKUP($A115, 'E4 TB Allocation Details'!$A$18:$L$217, MATCH("Demand ID", 'E4 TB Allocation Details'!$A$18:$L$18, 0),FALSE), 'E2 Allocators'!$B$15:$W$361, MATCH('O5 Details by Class &amp; Accounts'!N$18, 'E2 Allocators'!$B$15:$W$15, 0),FALSE)*$F115)</f>
        <v>0</v>
      </c>
      <c r="O115" s="1334">
        <f>IF(ISERROR(VLOOKUP(VLOOKUP($A115, 'E4 TB Allocation Details'!$A$18:$L$217, MATCH("Demand ID", 'E4 TB Allocation Details'!$A$18:$L$18, 0),FALSE), 'E2 Allocators'!$B$15:$W$361, MATCH('O5 Details by Class &amp; Accounts'!O$18, 'E2 Allocators'!$B$15:$W$15, 0),FALSE)*$F115), 0, VLOOKUP(VLOOKUP($A115, 'E4 TB Allocation Details'!$A$18:$L$217, MATCH("Demand ID", 'E4 TB Allocation Details'!$A$18:$L$18, 0),FALSE), 'E2 Allocators'!$B$15:$W$361, MATCH('O5 Details by Class &amp; Accounts'!O$18, 'E2 Allocators'!$B$15:$W$15, 0),FALSE)*$F115)</f>
        <v>0</v>
      </c>
      <c r="P115" s="1334">
        <f>IF(ISERROR(VLOOKUP(VLOOKUP($A115, 'E4 TB Allocation Details'!$A$18:$L$217, MATCH("Demand ID", 'E4 TB Allocation Details'!$A$18:$L$18, 0),FALSE), 'E2 Allocators'!$B$15:$W$361, MATCH('O5 Details by Class &amp; Accounts'!P$18, 'E2 Allocators'!$B$15:$W$15, 0),FALSE)*$F115), 0, VLOOKUP(VLOOKUP($A115, 'E4 TB Allocation Details'!$A$18:$L$217, MATCH("Demand ID", 'E4 TB Allocation Details'!$A$18:$L$18, 0),FALSE), 'E2 Allocators'!$B$15:$W$361, MATCH('O5 Details by Class &amp; Accounts'!P$18, 'E2 Allocators'!$B$15:$W$15, 0),FALSE)*$F115)</f>
        <v>0</v>
      </c>
      <c r="Q115" s="1334">
        <f>IF(ISERROR(VLOOKUP(VLOOKUP($A115, 'E4 TB Allocation Details'!$A$18:$L$217, MATCH("Demand ID", 'E4 TB Allocation Details'!$A$18:$L$18, 0),FALSE), 'E2 Allocators'!$B$15:$W$361, MATCH('O5 Details by Class &amp; Accounts'!Q$18, 'E2 Allocators'!$B$15:$W$15, 0),FALSE)*$F115), 0, VLOOKUP(VLOOKUP($A115, 'E4 TB Allocation Details'!$A$18:$L$217, MATCH("Demand ID", 'E4 TB Allocation Details'!$A$18:$L$18, 0),FALSE), 'E2 Allocators'!$B$15:$W$361, MATCH('O5 Details by Class &amp; Accounts'!Q$18, 'E2 Allocators'!$B$15:$W$15, 0),FALSE)*$F115)</f>
        <v>0</v>
      </c>
      <c r="R115" s="1334">
        <f>IF(ISERROR(VLOOKUP(VLOOKUP($A115, 'E4 TB Allocation Details'!$A$18:$L$217, MATCH("Demand ID", 'E4 TB Allocation Details'!$A$18:$L$18, 0),FALSE), 'E2 Allocators'!$B$15:$W$361, MATCH('O5 Details by Class &amp; Accounts'!R$18, 'E2 Allocators'!$B$15:$W$15, 0),FALSE)*$F115), 0, VLOOKUP(VLOOKUP($A115, 'E4 TB Allocation Details'!$A$18:$L$217, MATCH("Demand ID", 'E4 TB Allocation Details'!$A$18:$L$18, 0),FALSE), 'E2 Allocators'!$B$15:$W$361, MATCH('O5 Details by Class &amp; Accounts'!R$18, 'E2 Allocators'!$B$15:$W$15, 0),FALSE)*$F115)</f>
        <v>0</v>
      </c>
      <c r="S115" s="1334">
        <f>IF(ISERROR(VLOOKUP(VLOOKUP($A115, 'E4 TB Allocation Details'!$A$18:$L$217, MATCH("Demand ID", 'E4 TB Allocation Details'!$A$18:$L$18, 0),FALSE), 'E2 Allocators'!$B$15:$W$361, MATCH('O5 Details by Class &amp; Accounts'!S$18, 'E2 Allocators'!$B$15:$W$15, 0),FALSE)*$F115), 0, VLOOKUP(VLOOKUP($A115, 'E4 TB Allocation Details'!$A$18:$L$217, MATCH("Demand ID", 'E4 TB Allocation Details'!$A$18:$L$18, 0),FALSE), 'E2 Allocators'!$B$15:$W$361, MATCH('O5 Details by Class &amp; Accounts'!S$18, 'E2 Allocators'!$B$15:$W$15, 0),FALSE)*$F115)</f>
        <v>0</v>
      </c>
      <c r="T115" s="1334">
        <f>IF(ISERROR(VLOOKUP(VLOOKUP($A115, 'E4 TB Allocation Details'!$A$18:$L$217, MATCH("Demand ID", 'E4 TB Allocation Details'!$A$18:$L$18, 0),FALSE), 'E2 Allocators'!$B$15:$W$361, MATCH('O5 Details by Class &amp; Accounts'!T$18, 'E2 Allocators'!$B$15:$W$15, 0),FALSE)*$F115), 0, VLOOKUP(VLOOKUP($A115, 'E4 TB Allocation Details'!$A$18:$L$217, MATCH("Demand ID", 'E4 TB Allocation Details'!$A$18:$L$18, 0),FALSE), 'E2 Allocators'!$B$15:$W$361, MATCH('O5 Details by Class &amp; Accounts'!T$18, 'E2 Allocators'!$B$15:$W$15, 0),FALSE)*$F115)</f>
        <v>0</v>
      </c>
      <c r="U115" s="1334">
        <f>IF(ISERROR(VLOOKUP(VLOOKUP($A115, 'E4 TB Allocation Details'!$A$18:$L$217, MATCH("Demand ID", 'E4 TB Allocation Details'!$A$18:$L$18, 0),FALSE), 'E2 Allocators'!$B$15:$W$361, MATCH('O5 Details by Class &amp; Accounts'!U$18, 'E2 Allocators'!$B$15:$W$15, 0),FALSE)*$F115), 0, VLOOKUP(VLOOKUP($A115, 'E4 TB Allocation Details'!$A$18:$L$217, MATCH("Demand ID", 'E4 TB Allocation Details'!$A$18:$L$18, 0),FALSE), 'E2 Allocators'!$B$15:$W$361, MATCH('O5 Details by Class &amp; Accounts'!U$18, 'E2 Allocators'!$B$15:$W$15, 0),FALSE)*$F115)</f>
        <v>0</v>
      </c>
      <c r="V115" s="1334">
        <f>IF(ISERROR(VLOOKUP(VLOOKUP($A115, 'E4 TB Allocation Details'!$A$18:$L$217, MATCH("Demand ID", 'E4 TB Allocation Details'!$A$18:$L$18, 0),FALSE), 'E2 Allocators'!$B$15:$W$361, MATCH('O5 Details by Class &amp; Accounts'!V$18, 'E2 Allocators'!$B$15:$W$15, 0),FALSE)*$F115), 0, VLOOKUP(VLOOKUP($A115, 'E4 TB Allocation Details'!$A$18:$L$217, MATCH("Demand ID", 'E4 TB Allocation Details'!$A$18:$L$18, 0),FALSE), 'E2 Allocators'!$B$15:$W$361, MATCH('O5 Details by Class &amp; Accounts'!V$18, 'E2 Allocators'!$B$15:$W$15, 0),FALSE)*$F115)</f>
        <v>0</v>
      </c>
      <c r="W115" s="1334">
        <f>IF(ISERROR(VLOOKUP(VLOOKUP($A115, 'E4 TB Allocation Details'!$A$18:$L$217, MATCH("Demand ID", 'E4 TB Allocation Details'!$A$18:$L$18, 0),FALSE), 'E2 Allocators'!$B$15:$W$361, MATCH('O5 Details by Class &amp; Accounts'!W$18, 'E2 Allocators'!$B$15:$W$15, 0),FALSE)*$F115), 0, VLOOKUP(VLOOKUP($A115, 'E4 TB Allocation Details'!$A$18:$L$217, MATCH("Demand ID", 'E4 TB Allocation Details'!$A$18:$L$18, 0),FALSE), 'E2 Allocators'!$B$15:$W$361, MATCH('O5 Details by Class &amp; Accounts'!W$18, 'E2 Allocators'!$B$15:$W$15, 0),FALSE)*$F115)</f>
        <v>0</v>
      </c>
      <c r="X115" s="1334">
        <f>IF(ISERROR(VLOOKUP(VLOOKUP($A115, 'E4 TB Allocation Details'!$A$18:$L$217, MATCH("Demand ID", 'E4 TB Allocation Details'!$A$18:$L$18, 0),FALSE), 'E2 Allocators'!$B$15:$W$361, MATCH('O5 Details by Class &amp; Accounts'!X$18, 'E2 Allocators'!$B$15:$W$15, 0),FALSE)*$F115), 0, VLOOKUP(VLOOKUP($A115, 'E4 TB Allocation Details'!$A$18:$L$217, MATCH("Demand ID", 'E4 TB Allocation Details'!$A$18:$L$18, 0),FALSE), 'E2 Allocators'!$B$15:$W$361, MATCH('O5 Details by Class &amp; Accounts'!X$18, 'E2 Allocators'!$B$15:$W$15, 0),FALSE)*$F115)</f>
        <v>0</v>
      </c>
      <c r="Y115" s="1334">
        <f>IF(ISERROR(VLOOKUP(VLOOKUP($A115, 'E4 TB Allocation Details'!$A$18:$L$217, MATCH("Demand ID", 'E4 TB Allocation Details'!$A$18:$L$18, 0),FALSE), 'E2 Allocators'!$B$15:$W$361, MATCH('O5 Details by Class &amp; Accounts'!Y$18, 'E2 Allocators'!$B$15:$W$15, 0),FALSE)*$F115), 0, VLOOKUP(VLOOKUP($A115, 'E4 TB Allocation Details'!$A$18:$L$217, MATCH("Demand ID", 'E4 TB Allocation Details'!$A$18:$L$18, 0),FALSE), 'E2 Allocators'!$B$15:$W$361, MATCH('O5 Details by Class &amp; Accounts'!Y$18, 'E2 Allocators'!$B$15:$W$15, 0),FALSE)*$F115)</f>
        <v>0</v>
      </c>
      <c r="Z115" s="1334">
        <f>IF(ISERROR(VLOOKUP(VLOOKUP($A115, 'E4 TB Allocation Details'!$A$18:$L$217, MATCH("Demand ID", 'E4 TB Allocation Details'!$A$18:$L$18, 0),FALSE), 'E2 Allocators'!$B$15:$W$361, MATCH('O5 Details by Class &amp; Accounts'!Z$18, 'E2 Allocators'!$B$15:$W$15, 0),FALSE)*$F115), 0, VLOOKUP(VLOOKUP($A115, 'E4 TB Allocation Details'!$A$18:$L$217, MATCH("Demand ID", 'E4 TB Allocation Details'!$A$18:$L$18, 0),FALSE), 'E2 Allocators'!$B$15:$W$361, MATCH('O5 Details by Class &amp; Accounts'!Z$18, 'E2 Allocators'!$B$15:$W$15, 0),FALSE)*$F115)</f>
        <v>0</v>
      </c>
      <c r="AA115" s="1334">
        <f>IF(ISERROR(VLOOKUP(VLOOKUP($A115, 'E4 TB Allocation Details'!$A$18:$L$217, MATCH("Demand ID", 'E4 TB Allocation Details'!$A$18:$L$18, 0),FALSE), 'E2 Allocators'!$B$15:$W$361, MATCH('O5 Details by Class &amp; Accounts'!AA$18, 'E2 Allocators'!$B$15:$W$15, 0),FALSE)*$F115), 0, VLOOKUP(VLOOKUP($A115, 'E4 TB Allocation Details'!$A$18:$L$217, MATCH("Demand ID", 'E4 TB Allocation Details'!$A$18:$L$18, 0),FALSE), 'E2 Allocators'!$B$15:$W$361, MATCH('O5 Details by Class &amp; Accounts'!AA$18, 'E2 Allocators'!$B$15:$W$15, 0),FALSE)*$F115)</f>
        <v>0</v>
      </c>
      <c r="AB115" s="1334">
        <f>IF(ISERROR(VLOOKUP(VLOOKUP($A115, 'E4 TB Allocation Details'!$A$18:$L$217, MATCH("Demand ID", 'E4 TB Allocation Details'!$A$18:$L$18, 0),FALSE), 'E2 Allocators'!$B$15:$W$361, MATCH('O5 Details by Class &amp; Accounts'!AB$18, 'E2 Allocators'!$B$15:$W$15, 0),FALSE)*$F115), 0, VLOOKUP(VLOOKUP($A115, 'E4 TB Allocation Details'!$A$18:$L$217, MATCH("Demand ID", 'E4 TB Allocation Details'!$A$18:$L$18, 0),FALSE), 'E2 Allocators'!$B$15:$W$361, MATCH('O5 Details by Class &amp; Accounts'!AB$18, 'E2 Allocators'!$B$15:$W$15, 0),FALSE)*$F115)</f>
        <v>0</v>
      </c>
      <c r="AC115" s="1334">
        <f t="shared" ref="AC115:AC121" si="27">SUM(I115:AB115)</f>
        <v>0</v>
      </c>
      <c r="AD115" s="1334">
        <f>IF(ISERROR(VLOOKUP(VLOOKUP($A115, 'E4 TB Allocation Details'!$A$18:$L$217, MATCH("Customer ID", 'E4 TB Allocation Details'!$A$18:$L$18, 0),FALSE), 'E2 Allocators'!$B$15:$W$361, MATCH('O5 Details by Class &amp; Accounts'!AD$18, 'E2 Allocators'!$B$15:$W$15, 0),FALSE)*$G115), 0, VLOOKUP(VLOOKUP($A115, 'E4 TB Allocation Details'!$A$18:$L$217, MATCH("Customer ID", 'E4 TB Allocation Details'!$A$18:$L$18, 0),FALSE), 'E2 Allocators'!$B$15:$W$361, MATCH('O5 Details by Class &amp; Accounts'!AD$18, 'E2 Allocators'!$B$15:$W$15, 0),FALSE)*$G115)</f>
        <v>0</v>
      </c>
      <c r="AE115" s="1334">
        <f>IF(ISERROR(VLOOKUP(VLOOKUP($A115, 'E4 TB Allocation Details'!$A$18:$L$217, MATCH("Customer ID", 'E4 TB Allocation Details'!$A$18:$L$18, 0),FALSE), 'E2 Allocators'!$B$15:$W$361, MATCH('O5 Details by Class &amp; Accounts'!AE$18, 'E2 Allocators'!$B$15:$W$15, 0),FALSE)*$G115), 0, VLOOKUP(VLOOKUP($A115, 'E4 TB Allocation Details'!$A$18:$L$217, MATCH("Customer ID", 'E4 TB Allocation Details'!$A$18:$L$18, 0),FALSE), 'E2 Allocators'!$B$15:$W$361, MATCH('O5 Details by Class &amp; Accounts'!AE$18, 'E2 Allocators'!$B$15:$W$15, 0),FALSE)*$G115)</f>
        <v>0</v>
      </c>
      <c r="AF115" s="1334">
        <f>IF(ISERROR(VLOOKUP(VLOOKUP($A115, 'E4 TB Allocation Details'!$A$18:$L$217, MATCH("Customer ID", 'E4 TB Allocation Details'!$A$18:$L$18, 0),FALSE), 'E2 Allocators'!$B$15:$W$361, MATCH('O5 Details by Class &amp; Accounts'!AF$18, 'E2 Allocators'!$B$15:$W$15, 0),FALSE)*$G115), 0, VLOOKUP(VLOOKUP($A115, 'E4 TB Allocation Details'!$A$18:$L$217, MATCH("Customer ID", 'E4 TB Allocation Details'!$A$18:$L$18, 0),FALSE), 'E2 Allocators'!$B$15:$W$361, MATCH('O5 Details by Class &amp; Accounts'!AF$18, 'E2 Allocators'!$B$15:$W$15, 0),FALSE)*$G115)</f>
        <v>0</v>
      </c>
      <c r="AG115" s="1334">
        <f>IF(ISERROR(VLOOKUP(VLOOKUP($A115, 'E4 TB Allocation Details'!$A$18:$L$217, MATCH("Customer ID", 'E4 TB Allocation Details'!$A$18:$L$18, 0),FALSE), 'E2 Allocators'!$B$15:$W$361, MATCH('O5 Details by Class &amp; Accounts'!AG$18, 'E2 Allocators'!$B$15:$W$15, 0),FALSE)*$G115), 0, VLOOKUP(VLOOKUP($A115, 'E4 TB Allocation Details'!$A$18:$L$217, MATCH("Customer ID", 'E4 TB Allocation Details'!$A$18:$L$18, 0),FALSE), 'E2 Allocators'!$B$15:$W$361, MATCH('O5 Details by Class &amp; Accounts'!AG$18, 'E2 Allocators'!$B$15:$W$15, 0),FALSE)*$G115)</f>
        <v>0</v>
      </c>
      <c r="AH115" s="1334">
        <f>IF(ISERROR(VLOOKUP(VLOOKUP($A115, 'E4 TB Allocation Details'!$A$18:$L$217, MATCH("Customer ID", 'E4 TB Allocation Details'!$A$18:$L$18, 0),FALSE), 'E2 Allocators'!$B$15:$W$361, MATCH('O5 Details by Class &amp; Accounts'!AH$18, 'E2 Allocators'!$B$15:$W$15, 0),FALSE)*$G115), 0, VLOOKUP(VLOOKUP($A115, 'E4 TB Allocation Details'!$A$18:$L$217, MATCH("Customer ID", 'E4 TB Allocation Details'!$A$18:$L$18, 0),FALSE), 'E2 Allocators'!$B$15:$W$361, MATCH('O5 Details by Class &amp; Accounts'!AH$18, 'E2 Allocators'!$B$15:$W$15, 0),FALSE)*$G115)</f>
        <v>0</v>
      </c>
      <c r="AI115" s="1334">
        <f>IF(ISERROR(VLOOKUP(VLOOKUP($A115, 'E4 TB Allocation Details'!$A$18:$L$217, MATCH("Customer ID", 'E4 TB Allocation Details'!$A$18:$L$18, 0),FALSE), 'E2 Allocators'!$B$15:$W$361, MATCH('O5 Details by Class &amp; Accounts'!AI$18, 'E2 Allocators'!$B$15:$W$15, 0),FALSE)*$G115), 0, VLOOKUP(VLOOKUP($A115, 'E4 TB Allocation Details'!$A$18:$L$217, MATCH("Customer ID", 'E4 TB Allocation Details'!$A$18:$L$18, 0),FALSE), 'E2 Allocators'!$B$15:$W$361, MATCH('O5 Details by Class &amp; Accounts'!AI$18, 'E2 Allocators'!$B$15:$W$15, 0),FALSE)*$G115)</f>
        <v>0</v>
      </c>
      <c r="AJ115" s="1334">
        <f>IF(ISERROR(VLOOKUP(VLOOKUP($A115, 'E4 TB Allocation Details'!$A$18:$L$217, MATCH("Customer ID", 'E4 TB Allocation Details'!$A$18:$L$18, 0),FALSE), 'E2 Allocators'!$B$15:$W$361, MATCH('O5 Details by Class &amp; Accounts'!AJ$18, 'E2 Allocators'!$B$15:$W$15, 0),FALSE)*$G115), 0, VLOOKUP(VLOOKUP($A115, 'E4 TB Allocation Details'!$A$18:$L$217, MATCH("Customer ID", 'E4 TB Allocation Details'!$A$18:$L$18, 0),FALSE), 'E2 Allocators'!$B$15:$W$361, MATCH('O5 Details by Class &amp; Accounts'!AJ$18, 'E2 Allocators'!$B$15:$W$15, 0),FALSE)*$G115)</f>
        <v>0</v>
      </c>
      <c r="AK115" s="1334">
        <f>IF(ISERROR(VLOOKUP(VLOOKUP($A115, 'E4 TB Allocation Details'!$A$18:$L$217, MATCH("Customer ID", 'E4 TB Allocation Details'!$A$18:$L$18, 0),FALSE), 'E2 Allocators'!$B$15:$W$361, MATCH('O5 Details by Class &amp; Accounts'!AK$18, 'E2 Allocators'!$B$15:$W$15, 0),FALSE)*$G115), 0, VLOOKUP(VLOOKUP($A115, 'E4 TB Allocation Details'!$A$18:$L$217, MATCH("Customer ID", 'E4 TB Allocation Details'!$A$18:$L$18, 0),FALSE), 'E2 Allocators'!$B$15:$W$361, MATCH('O5 Details by Class &amp; Accounts'!AK$18, 'E2 Allocators'!$B$15:$W$15, 0),FALSE)*$G115)</f>
        <v>0</v>
      </c>
      <c r="AL115" s="1334">
        <f>IF(ISERROR(VLOOKUP(VLOOKUP($A115, 'E4 TB Allocation Details'!$A$18:$L$217, MATCH("Customer ID", 'E4 TB Allocation Details'!$A$18:$L$18, 0),FALSE), 'E2 Allocators'!$B$15:$W$361, MATCH('O5 Details by Class &amp; Accounts'!AL$18, 'E2 Allocators'!$B$15:$W$15, 0),FALSE)*$G115), 0, VLOOKUP(VLOOKUP($A115, 'E4 TB Allocation Details'!$A$18:$L$217, MATCH("Customer ID", 'E4 TB Allocation Details'!$A$18:$L$18, 0),FALSE), 'E2 Allocators'!$B$15:$W$361, MATCH('O5 Details by Class &amp; Accounts'!AL$18, 'E2 Allocators'!$B$15:$W$15, 0),FALSE)*$G115)</f>
        <v>0</v>
      </c>
      <c r="AM115" s="1334">
        <f>IF(ISERROR(VLOOKUP(VLOOKUP($A115, 'E4 TB Allocation Details'!$A$18:$L$217, MATCH("Customer ID", 'E4 TB Allocation Details'!$A$18:$L$18, 0),FALSE), 'E2 Allocators'!$B$15:$W$361, MATCH('O5 Details by Class &amp; Accounts'!AM$18, 'E2 Allocators'!$B$15:$W$15, 0),FALSE)*$G115), 0, VLOOKUP(VLOOKUP($A115, 'E4 TB Allocation Details'!$A$18:$L$217, MATCH("Customer ID", 'E4 TB Allocation Details'!$A$18:$L$18, 0),FALSE), 'E2 Allocators'!$B$15:$W$361, MATCH('O5 Details by Class &amp; Accounts'!AM$18, 'E2 Allocators'!$B$15:$W$15, 0),FALSE)*$G115)</f>
        <v>0</v>
      </c>
      <c r="AN115" s="1334">
        <f>IF(ISERROR(VLOOKUP(VLOOKUP($A115, 'E4 TB Allocation Details'!$A$18:$L$217, MATCH("Customer ID", 'E4 TB Allocation Details'!$A$18:$L$18, 0),FALSE), 'E2 Allocators'!$B$15:$W$361, MATCH('O5 Details by Class &amp; Accounts'!AN$18, 'E2 Allocators'!$B$15:$W$15, 0),FALSE)*$G115), 0, VLOOKUP(VLOOKUP($A115, 'E4 TB Allocation Details'!$A$18:$L$217, MATCH("Customer ID", 'E4 TB Allocation Details'!$A$18:$L$18, 0),FALSE), 'E2 Allocators'!$B$15:$W$361, MATCH('O5 Details by Class &amp; Accounts'!AN$18, 'E2 Allocators'!$B$15:$W$15, 0),FALSE)*$G115)</f>
        <v>0</v>
      </c>
      <c r="AO115" s="1334">
        <f>IF(ISERROR(VLOOKUP(VLOOKUP($A115, 'E4 TB Allocation Details'!$A$18:$L$217, MATCH("Customer ID", 'E4 TB Allocation Details'!$A$18:$L$18, 0),FALSE), 'E2 Allocators'!$B$15:$W$361, MATCH('O5 Details by Class &amp; Accounts'!AO$18, 'E2 Allocators'!$B$15:$W$15, 0),FALSE)*$G115), 0, VLOOKUP(VLOOKUP($A115, 'E4 TB Allocation Details'!$A$18:$L$217, MATCH("Customer ID", 'E4 TB Allocation Details'!$A$18:$L$18, 0),FALSE), 'E2 Allocators'!$B$15:$W$361, MATCH('O5 Details by Class &amp; Accounts'!AO$18, 'E2 Allocators'!$B$15:$W$15, 0),FALSE)*$G115)</f>
        <v>0</v>
      </c>
      <c r="AP115" s="1334">
        <f>IF(ISERROR(VLOOKUP(VLOOKUP($A115, 'E4 TB Allocation Details'!$A$18:$L$217, MATCH("Customer ID", 'E4 TB Allocation Details'!$A$18:$L$18, 0),FALSE), 'E2 Allocators'!$B$15:$W$361, MATCH('O5 Details by Class &amp; Accounts'!AP$18, 'E2 Allocators'!$B$15:$W$15, 0),FALSE)*$G115), 0, VLOOKUP(VLOOKUP($A115, 'E4 TB Allocation Details'!$A$18:$L$217, MATCH("Customer ID", 'E4 TB Allocation Details'!$A$18:$L$18, 0),FALSE), 'E2 Allocators'!$B$15:$W$361, MATCH('O5 Details by Class &amp; Accounts'!AP$18, 'E2 Allocators'!$B$15:$W$15, 0),FALSE)*$G115)</f>
        <v>0</v>
      </c>
      <c r="AQ115" s="1334">
        <f>IF(ISERROR(VLOOKUP(VLOOKUP($A115, 'E4 TB Allocation Details'!$A$18:$L$217, MATCH("Customer ID", 'E4 TB Allocation Details'!$A$18:$L$18, 0),FALSE), 'E2 Allocators'!$B$15:$W$361, MATCH('O5 Details by Class &amp; Accounts'!AQ$18, 'E2 Allocators'!$B$15:$W$15, 0),FALSE)*$G115), 0, VLOOKUP(VLOOKUP($A115, 'E4 TB Allocation Details'!$A$18:$L$217, MATCH("Customer ID", 'E4 TB Allocation Details'!$A$18:$L$18, 0),FALSE), 'E2 Allocators'!$B$15:$W$361, MATCH('O5 Details by Class &amp; Accounts'!AQ$18, 'E2 Allocators'!$B$15:$W$15, 0),FALSE)*$G115)</f>
        <v>0</v>
      </c>
      <c r="AR115" s="1334">
        <f>IF(ISERROR(VLOOKUP(VLOOKUP($A115, 'E4 TB Allocation Details'!$A$18:$L$217, MATCH("Customer ID", 'E4 TB Allocation Details'!$A$18:$L$18, 0),FALSE), 'E2 Allocators'!$B$15:$W$361, MATCH('O5 Details by Class &amp; Accounts'!AR$18, 'E2 Allocators'!$B$15:$W$15, 0),FALSE)*$G115), 0, VLOOKUP(VLOOKUP($A115, 'E4 TB Allocation Details'!$A$18:$L$217, MATCH("Customer ID", 'E4 TB Allocation Details'!$A$18:$L$18, 0),FALSE), 'E2 Allocators'!$B$15:$W$361, MATCH('O5 Details by Class &amp; Accounts'!AR$18, 'E2 Allocators'!$B$15:$W$15, 0),FALSE)*$G115)</f>
        <v>0</v>
      </c>
      <c r="AS115" s="1334">
        <f>IF(ISERROR(VLOOKUP(VLOOKUP($A115, 'E4 TB Allocation Details'!$A$18:$L$217, MATCH("Customer ID", 'E4 TB Allocation Details'!$A$18:$L$18, 0),FALSE), 'E2 Allocators'!$B$15:$W$361, MATCH('O5 Details by Class &amp; Accounts'!AS$18, 'E2 Allocators'!$B$15:$W$15, 0),FALSE)*$G115), 0, VLOOKUP(VLOOKUP($A115, 'E4 TB Allocation Details'!$A$18:$L$217, MATCH("Customer ID", 'E4 TB Allocation Details'!$A$18:$L$18, 0),FALSE), 'E2 Allocators'!$B$15:$W$361, MATCH('O5 Details by Class &amp; Accounts'!AS$18, 'E2 Allocators'!$B$15:$W$15, 0),FALSE)*$G115)</f>
        <v>0</v>
      </c>
      <c r="AT115" s="1334">
        <f>IF(ISERROR(VLOOKUP(VLOOKUP($A115, 'E4 TB Allocation Details'!$A$18:$L$217, MATCH("Customer ID", 'E4 TB Allocation Details'!$A$18:$L$18, 0),FALSE), 'E2 Allocators'!$B$15:$W$361, MATCH('O5 Details by Class &amp; Accounts'!AT$18, 'E2 Allocators'!$B$15:$W$15, 0),FALSE)*$G115), 0, VLOOKUP(VLOOKUP($A115, 'E4 TB Allocation Details'!$A$18:$L$217, MATCH("Customer ID", 'E4 TB Allocation Details'!$A$18:$L$18, 0),FALSE), 'E2 Allocators'!$B$15:$W$361, MATCH('O5 Details by Class &amp; Accounts'!AT$18, 'E2 Allocators'!$B$15:$W$15, 0),FALSE)*$G115)</f>
        <v>0</v>
      </c>
      <c r="AU115" s="1334">
        <f>IF(ISERROR(VLOOKUP(VLOOKUP($A115, 'E4 TB Allocation Details'!$A$18:$L$217, MATCH("Customer ID", 'E4 TB Allocation Details'!$A$18:$L$18, 0),FALSE), 'E2 Allocators'!$B$15:$W$361, MATCH('O5 Details by Class &amp; Accounts'!AU$18, 'E2 Allocators'!$B$15:$W$15, 0),FALSE)*$G115), 0, VLOOKUP(VLOOKUP($A115, 'E4 TB Allocation Details'!$A$18:$L$217, MATCH("Customer ID", 'E4 TB Allocation Details'!$A$18:$L$18, 0),FALSE), 'E2 Allocators'!$B$15:$W$361, MATCH('O5 Details by Class &amp; Accounts'!AU$18, 'E2 Allocators'!$B$15:$W$15, 0),FALSE)*$G115)</f>
        <v>0</v>
      </c>
      <c r="AV115" s="1334">
        <f>IF(ISERROR(VLOOKUP(VLOOKUP($A115, 'E4 TB Allocation Details'!$A$18:$L$217, MATCH("Customer ID", 'E4 TB Allocation Details'!$A$18:$L$18, 0),FALSE), 'E2 Allocators'!$B$15:$W$361, MATCH('O5 Details by Class &amp; Accounts'!AV$18, 'E2 Allocators'!$B$15:$W$15, 0),FALSE)*$G115), 0, VLOOKUP(VLOOKUP($A115, 'E4 TB Allocation Details'!$A$18:$L$217, MATCH("Customer ID", 'E4 TB Allocation Details'!$A$18:$L$18, 0),FALSE), 'E2 Allocators'!$B$15:$W$361, MATCH('O5 Details by Class &amp; Accounts'!AV$18, 'E2 Allocators'!$B$15:$W$15, 0),FALSE)*$G115)</f>
        <v>0</v>
      </c>
      <c r="AW115" s="1334">
        <f>IF(ISERROR(VLOOKUP(VLOOKUP($A115, 'E4 TB Allocation Details'!$A$18:$L$217, MATCH("Customer ID", 'E4 TB Allocation Details'!$A$18:$L$18, 0),FALSE), 'E2 Allocators'!$B$15:$W$361, MATCH('O5 Details by Class &amp; Accounts'!AW$18, 'E2 Allocators'!$B$15:$W$15, 0),FALSE)*$G115), 0, VLOOKUP(VLOOKUP($A115, 'E4 TB Allocation Details'!$A$18:$L$217, MATCH("Customer ID", 'E4 TB Allocation Details'!$A$18:$L$18, 0),FALSE), 'E2 Allocators'!$B$15:$W$361, MATCH('O5 Details by Class &amp; Accounts'!AW$18, 'E2 Allocators'!$B$15:$W$15, 0),FALSE)*$G115)</f>
        <v>0</v>
      </c>
      <c r="AX115" s="1334">
        <f t="shared" ref="AX115:AX121" si="28">SUM(AD115:AW115)</f>
        <v>0</v>
      </c>
      <c r="AY115" s="1334">
        <f>IF(ISERROR(VLOOKUP(VLOOKUP($A115, 'E4 TB Allocation Details'!$A$18:$L$217, MATCH("Misc ID", 'E4 TB Allocation Details'!$A$18:$L$18, 0),FALSE), 'E2 Allocators'!$B$15:$W$361, MATCH('O5 Details by Class &amp; Accounts'!AY$18, 'E2 Allocators'!$B$15:$W$15, 0),FALSE)*$E115), 0, VLOOKUP(VLOOKUP($A115, 'E4 TB Allocation Details'!$A$18:$L$217, MATCH("Misc ID", 'E4 TB Allocation Details'!$A$18:$L$18, 0),FALSE), 'E2 Allocators'!$B$15:$W$361, MATCH('O5 Details by Class &amp; Accounts'!AY$18, 'E2 Allocators'!$B$15:$W$15, 0),FALSE)*$E115)</f>
        <v>0</v>
      </c>
      <c r="AZ115" s="1334">
        <f>IF(ISERROR(VLOOKUP(VLOOKUP($A115, 'E4 TB Allocation Details'!$A$18:$L$217, MATCH("Misc ID", 'E4 TB Allocation Details'!$A$18:$L$18, 0),FALSE), 'E2 Allocators'!$B$15:$W$361, MATCH('O5 Details by Class &amp; Accounts'!AZ$18, 'E2 Allocators'!$B$15:$W$15, 0),FALSE)*$E115), 0, VLOOKUP(VLOOKUP($A115, 'E4 TB Allocation Details'!$A$18:$L$217, MATCH("Misc ID", 'E4 TB Allocation Details'!$A$18:$L$18, 0),FALSE), 'E2 Allocators'!$B$15:$W$361, MATCH('O5 Details by Class &amp; Accounts'!AZ$18, 'E2 Allocators'!$B$15:$W$15, 0),FALSE)*$E115)</f>
        <v>0</v>
      </c>
      <c r="BA115" s="1334">
        <f>IF(ISERROR(VLOOKUP(VLOOKUP($A115, 'E4 TB Allocation Details'!$A$18:$L$217, MATCH("Misc ID", 'E4 TB Allocation Details'!$A$18:$L$18, 0),FALSE), 'E2 Allocators'!$B$15:$W$361, MATCH('O5 Details by Class &amp; Accounts'!BA$18, 'E2 Allocators'!$B$15:$W$15, 0),FALSE)*$E115), 0, VLOOKUP(VLOOKUP($A115, 'E4 TB Allocation Details'!$A$18:$L$217, MATCH("Misc ID", 'E4 TB Allocation Details'!$A$18:$L$18, 0),FALSE), 'E2 Allocators'!$B$15:$W$361, MATCH('O5 Details by Class &amp; Accounts'!BA$18, 'E2 Allocators'!$B$15:$W$15, 0),FALSE)*$E115)</f>
        <v>0</v>
      </c>
      <c r="BB115" s="1334">
        <f>IF(ISERROR(VLOOKUP(VLOOKUP($A115, 'E4 TB Allocation Details'!$A$18:$L$217, MATCH("Misc ID", 'E4 TB Allocation Details'!$A$18:$L$18, 0),FALSE), 'E2 Allocators'!$B$15:$W$361, MATCH('O5 Details by Class &amp; Accounts'!BB$18, 'E2 Allocators'!$B$15:$W$15, 0),FALSE)*$E115), 0, VLOOKUP(VLOOKUP($A115, 'E4 TB Allocation Details'!$A$18:$L$217, MATCH("Misc ID", 'E4 TB Allocation Details'!$A$18:$L$18, 0),FALSE), 'E2 Allocators'!$B$15:$W$361, MATCH('O5 Details by Class &amp; Accounts'!BB$18, 'E2 Allocators'!$B$15:$W$15, 0),FALSE)*$E115)</f>
        <v>0</v>
      </c>
      <c r="BC115" s="1334">
        <f>IF(ISERROR(VLOOKUP(VLOOKUP($A115, 'E4 TB Allocation Details'!$A$18:$L$217, MATCH("Misc ID", 'E4 TB Allocation Details'!$A$18:$L$18, 0),FALSE), 'E2 Allocators'!$B$15:$W$361, MATCH('O5 Details by Class &amp; Accounts'!BC$18, 'E2 Allocators'!$B$15:$W$15, 0),FALSE)*$E115), 0, VLOOKUP(VLOOKUP($A115, 'E4 TB Allocation Details'!$A$18:$L$217, MATCH("Misc ID", 'E4 TB Allocation Details'!$A$18:$L$18, 0),FALSE), 'E2 Allocators'!$B$15:$W$361, MATCH('O5 Details by Class &amp; Accounts'!BC$18, 'E2 Allocators'!$B$15:$W$15, 0),FALSE)*$E115)</f>
        <v>0</v>
      </c>
      <c r="BD115" s="1334">
        <f>IF(ISERROR(VLOOKUP(VLOOKUP($A115, 'E4 TB Allocation Details'!$A$18:$L$217, MATCH("Misc ID", 'E4 TB Allocation Details'!$A$18:$L$18, 0),FALSE), 'E2 Allocators'!$B$15:$W$361, MATCH('O5 Details by Class &amp; Accounts'!BD$18, 'E2 Allocators'!$B$15:$W$15, 0),FALSE)*$E115), 0, VLOOKUP(VLOOKUP($A115, 'E4 TB Allocation Details'!$A$18:$L$217, MATCH("Misc ID", 'E4 TB Allocation Details'!$A$18:$L$18, 0),FALSE), 'E2 Allocators'!$B$15:$W$361, MATCH('O5 Details by Class &amp; Accounts'!BD$18, 'E2 Allocators'!$B$15:$W$15, 0),FALSE)*$E115)</f>
        <v>0</v>
      </c>
      <c r="BE115" s="1334">
        <f>IF(ISERROR(VLOOKUP(VLOOKUP($A115, 'E4 TB Allocation Details'!$A$18:$L$217, MATCH("Misc ID", 'E4 TB Allocation Details'!$A$18:$L$18, 0),FALSE), 'E2 Allocators'!$B$15:$W$361, MATCH('O5 Details by Class &amp; Accounts'!BE$18, 'E2 Allocators'!$B$15:$W$15, 0),FALSE)*$E115), 0, VLOOKUP(VLOOKUP($A115, 'E4 TB Allocation Details'!$A$18:$L$217, MATCH("Misc ID", 'E4 TB Allocation Details'!$A$18:$L$18, 0),FALSE), 'E2 Allocators'!$B$15:$W$361, MATCH('O5 Details by Class &amp; Accounts'!BE$18, 'E2 Allocators'!$B$15:$W$15, 0),FALSE)*$E115)</f>
        <v>0</v>
      </c>
      <c r="BF115" s="1334">
        <f>IF(ISERROR(VLOOKUP(VLOOKUP($A115, 'E4 TB Allocation Details'!$A$18:$L$217, MATCH("Misc ID", 'E4 TB Allocation Details'!$A$18:$L$18, 0),FALSE), 'E2 Allocators'!$B$15:$W$361, MATCH('O5 Details by Class &amp; Accounts'!BF$18, 'E2 Allocators'!$B$15:$W$15, 0),FALSE)*$E115), 0, VLOOKUP(VLOOKUP($A115, 'E4 TB Allocation Details'!$A$18:$L$217, MATCH("Misc ID", 'E4 TB Allocation Details'!$A$18:$L$18, 0),FALSE), 'E2 Allocators'!$B$15:$W$361, MATCH('O5 Details by Class &amp; Accounts'!BF$18, 'E2 Allocators'!$B$15:$W$15, 0),FALSE)*$E115)</f>
        <v>0</v>
      </c>
      <c r="BG115" s="1334">
        <f>IF(ISERROR(VLOOKUP(VLOOKUP($A115, 'E4 TB Allocation Details'!$A$18:$L$217, MATCH("Misc ID", 'E4 TB Allocation Details'!$A$18:$L$18, 0),FALSE), 'E2 Allocators'!$B$15:$W$361, MATCH('O5 Details by Class &amp; Accounts'!BG$18, 'E2 Allocators'!$B$15:$W$15, 0),FALSE)*$E115), 0, VLOOKUP(VLOOKUP($A115, 'E4 TB Allocation Details'!$A$18:$L$217, MATCH("Misc ID", 'E4 TB Allocation Details'!$A$18:$L$18, 0),FALSE), 'E2 Allocators'!$B$15:$W$361, MATCH('O5 Details by Class &amp; Accounts'!BG$18, 'E2 Allocators'!$B$15:$W$15, 0),FALSE)*$E115)</f>
        <v>0</v>
      </c>
      <c r="BH115" s="1334">
        <f>IF(ISERROR(VLOOKUP(VLOOKUP($A115, 'E4 TB Allocation Details'!$A$18:$L$217, MATCH("Misc ID", 'E4 TB Allocation Details'!$A$18:$L$18, 0),FALSE), 'E2 Allocators'!$B$15:$W$361, MATCH('O5 Details by Class &amp; Accounts'!BH$18, 'E2 Allocators'!$B$15:$W$15, 0),FALSE)*$E115), 0, VLOOKUP(VLOOKUP($A115, 'E4 TB Allocation Details'!$A$18:$L$217, MATCH("Misc ID", 'E4 TB Allocation Details'!$A$18:$L$18, 0),FALSE), 'E2 Allocators'!$B$15:$W$361, MATCH('O5 Details by Class &amp; Accounts'!BH$18, 'E2 Allocators'!$B$15:$W$15, 0),FALSE)*$E115)</f>
        <v>0</v>
      </c>
      <c r="BI115" s="1334">
        <f>IF(ISERROR(VLOOKUP(VLOOKUP($A115, 'E4 TB Allocation Details'!$A$18:$L$217, MATCH("Misc ID", 'E4 TB Allocation Details'!$A$18:$L$18, 0),FALSE), 'E2 Allocators'!$B$15:$W$361, MATCH('O5 Details by Class &amp; Accounts'!BI$18, 'E2 Allocators'!$B$15:$W$15, 0),FALSE)*$E115), 0, VLOOKUP(VLOOKUP($A115, 'E4 TB Allocation Details'!$A$18:$L$217, MATCH("Misc ID", 'E4 TB Allocation Details'!$A$18:$L$18, 0),FALSE), 'E2 Allocators'!$B$15:$W$361, MATCH('O5 Details by Class &amp; Accounts'!BI$18, 'E2 Allocators'!$B$15:$W$15, 0),FALSE)*$E115)</f>
        <v>0</v>
      </c>
      <c r="BJ115" s="1334">
        <f>IF(ISERROR(VLOOKUP(VLOOKUP($A115, 'E4 TB Allocation Details'!$A$18:$L$217, MATCH("Misc ID", 'E4 TB Allocation Details'!$A$18:$L$18, 0),FALSE), 'E2 Allocators'!$B$15:$W$361, MATCH('O5 Details by Class &amp; Accounts'!BJ$18, 'E2 Allocators'!$B$15:$W$15, 0),FALSE)*$E115), 0, VLOOKUP(VLOOKUP($A115, 'E4 TB Allocation Details'!$A$18:$L$217, MATCH("Misc ID", 'E4 TB Allocation Details'!$A$18:$L$18, 0),FALSE), 'E2 Allocators'!$B$15:$W$361, MATCH('O5 Details by Class &amp; Accounts'!BJ$18, 'E2 Allocators'!$B$15:$W$15, 0),FALSE)*$E115)</f>
        <v>0</v>
      </c>
      <c r="BK115" s="1334">
        <f>IF(ISERROR(VLOOKUP(VLOOKUP($A115, 'E4 TB Allocation Details'!$A$18:$L$217, MATCH("Misc ID", 'E4 TB Allocation Details'!$A$18:$L$18, 0),FALSE), 'E2 Allocators'!$B$15:$W$361, MATCH('O5 Details by Class &amp; Accounts'!BK$18, 'E2 Allocators'!$B$15:$W$15, 0),FALSE)*$E115), 0, VLOOKUP(VLOOKUP($A115, 'E4 TB Allocation Details'!$A$18:$L$217, MATCH("Misc ID", 'E4 TB Allocation Details'!$A$18:$L$18, 0),FALSE), 'E2 Allocators'!$B$15:$W$361, MATCH('O5 Details by Class &amp; Accounts'!BK$18, 'E2 Allocators'!$B$15:$W$15, 0),FALSE)*$E115)</f>
        <v>0</v>
      </c>
      <c r="BL115" s="1334">
        <f>IF(ISERROR(VLOOKUP(VLOOKUP($A115, 'E4 TB Allocation Details'!$A$18:$L$217, MATCH("Misc ID", 'E4 TB Allocation Details'!$A$18:$L$18, 0),FALSE), 'E2 Allocators'!$B$15:$W$361, MATCH('O5 Details by Class &amp; Accounts'!BL$18, 'E2 Allocators'!$B$15:$W$15, 0),FALSE)*$E115), 0, VLOOKUP(VLOOKUP($A115, 'E4 TB Allocation Details'!$A$18:$L$217, MATCH("Misc ID", 'E4 TB Allocation Details'!$A$18:$L$18, 0),FALSE), 'E2 Allocators'!$B$15:$W$361, MATCH('O5 Details by Class &amp; Accounts'!BL$18, 'E2 Allocators'!$B$15:$W$15, 0),FALSE)*$E115)</f>
        <v>0</v>
      </c>
      <c r="BM115" s="1334">
        <f>IF(ISERROR(VLOOKUP(VLOOKUP($A115, 'E4 TB Allocation Details'!$A$18:$L$217, MATCH("Misc ID", 'E4 TB Allocation Details'!$A$18:$L$18, 0),FALSE), 'E2 Allocators'!$B$15:$W$361, MATCH('O5 Details by Class &amp; Accounts'!BM$18, 'E2 Allocators'!$B$15:$W$15, 0),FALSE)*$E115), 0, VLOOKUP(VLOOKUP($A115, 'E4 TB Allocation Details'!$A$18:$L$217, MATCH("Misc ID", 'E4 TB Allocation Details'!$A$18:$L$18, 0),FALSE), 'E2 Allocators'!$B$15:$W$361, MATCH('O5 Details by Class &amp; Accounts'!BM$18, 'E2 Allocators'!$B$15:$W$15, 0),FALSE)*$E115)</f>
        <v>0</v>
      </c>
      <c r="BN115" s="1334">
        <f>IF(ISERROR(VLOOKUP(VLOOKUP($A115, 'E4 TB Allocation Details'!$A$18:$L$217, MATCH("Misc ID", 'E4 TB Allocation Details'!$A$18:$L$18, 0),FALSE), 'E2 Allocators'!$B$15:$W$361, MATCH('O5 Details by Class &amp; Accounts'!BN$18, 'E2 Allocators'!$B$15:$W$15, 0),FALSE)*$E115), 0, VLOOKUP(VLOOKUP($A115, 'E4 TB Allocation Details'!$A$18:$L$217, MATCH("Misc ID", 'E4 TB Allocation Details'!$A$18:$L$18, 0),FALSE), 'E2 Allocators'!$B$15:$W$361, MATCH('O5 Details by Class &amp; Accounts'!BN$18, 'E2 Allocators'!$B$15:$W$15, 0),FALSE)*$E115)</f>
        <v>0</v>
      </c>
      <c r="BO115" s="1334">
        <f>IF(ISERROR(VLOOKUP(VLOOKUP($A115, 'E4 TB Allocation Details'!$A$18:$L$217, MATCH("Misc ID", 'E4 TB Allocation Details'!$A$18:$L$18, 0),FALSE), 'E2 Allocators'!$B$15:$W$361, MATCH('O5 Details by Class &amp; Accounts'!BO$18, 'E2 Allocators'!$B$15:$W$15, 0),FALSE)*$E115), 0, VLOOKUP(VLOOKUP($A115, 'E4 TB Allocation Details'!$A$18:$L$217, MATCH("Misc ID", 'E4 TB Allocation Details'!$A$18:$L$18, 0),FALSE), 'E2 Allocators'!$B$15:$W$361, MATCH('O5 Details by Class &amp; Accounts'!BO$18, 'E2 Allocators'!$B$15:$W$15, 0),FALSE)*$E115)</f>
        <v>0</v>
      </c>
      <c r="BP115" s="1334">
        <f>IF(ISERROR(VLOOKUP(VLOOKUP($A115, 'E4 TB Allocation Details'!$A$18:$L$217, MATCH("Misc ID", 'E4 TB Allocation Details'!$A$18:$L$18, 0),FALSE), 'E2 Allocators'!$B$15:$W$361, MATCH('O5 Details by Class &amp; Accounts'!BP$18, 'E2 Allocators'!$B$15:$W$15, 0),FALSE)*$E115), 0, VLOOKUP(VLOOKUP($A115, 'E4 TB Allocation Details'!$A$18:$L$217, MATCH("Misc ID", 'E4 TB Allocation Details'!$A$18:$L$18, 0),FALSE), 'E2 Allocators'!$B$15:$W$361, MATCH('O5 Details by Class &amp; Accounts'!BP$18, 'E2 Allocators'!$B$15:$W$15, 0),FALSE)*$E115)</f>
        <v>0</v>
      </c>
      <c r="BQ115" s="1334">
        <f>IF(ISERROR(VLOOKUP(VLOOKUP($A115, 'E4 TB Allocation Details'!$A$18:$L$217, MATCH("Misc ID", 'E4 TB Allocation Details'!$A$18:$L$18, 0),FALSE), 'E2 Allocators'!$B$15:$W$361, MATCH('O5 Details by Class &amp; Accounts'!BQ$18, 'E2 Allocators'!$B$15:$W$15, 0),FALSE)*$E115), 0, VLOOKUP(VLOOKUP($A115, 'E4 TB Allocation Details'!$A$18:$L$217, MATCH("Misc ID", 'E4 TB Allocation Details'!$A$18:$L$18, 0),FALSE), 'E2 Allocators'!$B$15:$W$361, MATCH('O5 Details by Class &amp; Accounts'!BQ$18, 'E2 Allocators'!$B$15:$W$15, 0),FALSE)*$E115)</f>
        <v>0</v>
      </c>
      <c r="BR115" s="1334">
        <f>IF(ISERROR(VLOOKUP(VLOOKUP($A115, 'E4 TB Allocation Details'!$A$18:$L$217, MATCH("Misc ID", 'E4 TB Allocation Details'!$A$18:$L$18, 0),FALSE), 'E2 Allocators'!$B$15:$W$361, MATCH('O5 Details by Class &amp; Accounts'!BR$18, 'E2 Allocators'!$B$15:$W$15, 0),FALSE)*$E115), 0, VLOOKUP(VLOOKUP($A115, 'E4 TB Allocation Details'!$A$18:$L$217, MATCH("Misc ID", 'E4 TB Allocation Details'!$A$18:$L$18, 0),FALSE), 'E2 Allocators'!$B$15:$W$361, MATCH('O5 Details by Class &amp; Accounts'!BR$18, 'E2 Allocators'!$B$15:$W$15, 0),FALSE)*$E115)</f>
        <v>0</v>
      </c>
      <c r="BS115" s="1334">
        <f t="shared" ref="BS115:BS121" si="29">SUM(AY115:BR115)</f>
        <v>0</v>
      </c>
      <c r="BT115" s="1334">
        <f>IF(ISERROR(VLOOKUP(VLOOKUP($A115, 'E4 TB Allocation Details'!$A$18:$L$217, MATCH("A &amp; G ID", 'E4 TB Allocation Details'!$A$18:$L$18, 0),FALSE), 'E2 Allocators'!$B$15:$W$361, MATCH('O5 Details by Class &amp; Accounts'!BT$18, 'E2 Allocators'!$B$15:$W$15, 0),FALSE)*$E115), 0, VLOOKUP(VLOOKUP($A115, 'E4 TB Allocation Details'!$A$18:$L$217, MATCH("A &amp; G ID", 'E4 TB Allocation Details'!$A$18:$L$18, 0),FALSE), 'E2 Allocators'!$B$15:$W$361, MATCH('O5 Details by Class &amp; Accounts'!BT$18, 'E2 Allocators'!$B$15:$W$15, 0),FALSE)*$E115)</f>
        <v>0</v>
      </c>
      <c r="BU115" s="1334">
        <f>IF(ISERROR(VLOOKUP(VLOOKUP($A115, 'E4 TB Allocation Details'!$A$18:$L$217, MATCH("A &amp; G ID", 'E4 TB Allocation Details'!$A$18:$L$18, 0),FALSE), 'E2 Allocators'!$B$15:$W$361, MATCH('O5 Details by Class &amp; Accounts'!BU$18, 'E2 Allocators'!$B$15:$W$15, 0),FALSE)*$E115), 0, VLOOKUP(VLOOKUP($A115, 'E4 TB Allocation Details'!$A$18:$L$217, MATCH("A &amp; G ID", 'E4 TB Allocation Details'!$A$18:$L$18, 0),FALSE), 'E2 Allocators'!$B$15:$W$361, MATCH('O5 Details by Class &amp; Accounts'!BU$18, 'E2 Allocators'!$B$15:$W$15, 0),FALSE)*$E115)</f>
        <v>0</v>
      </c>
      <c r="BV115" s="1334">
        <f>IF(ISERROR(VLOOKUP(VLOOKUP($A115, 'E4 TB Allocation Details'!$A$18:$L$217, MATCH("A &amp; G ID", 'E4 TB Allocation Details'!$A$18:$L$18, 0),FALSE), 'E2 Allocators'!$B$15:$W$361, MATCH('O5 Details by Class &amp; Accounts'!BV$18, 'E2 Allocators'!$B$15:$W$15, 0),FALSE)*$E115), 0, VLOOKUP(VLOOKUP($A115, 'E4 TB Allocation Details'!$A$18:$L$217, MATCH("A &amp; G ID", 'E4 TB Allocation Details'!$A$18:$L$18, 0),FALSE), 'E2 Allocators'!$B$15:$W$361, MATCH('O5 Details by Class &amp; Accounts'!BV$18, 'E2 Allocators'!$B$15:$W$15, 0),FALSE)*$E115)</f>
        <v>0</v>
      </c>
      <c r="BW115" s="1334">
        <f>IF(ISERROR(VLOOKUP(VLOOKUP($A115, 'E4 TB Allocation Details'!$A$18:$L$217, MATCH("A &amp; G ID", 'E4 TB Allocation Details'!$A$18:$L$18, 0),FALSE), 'E2 Allocators'!$B$15:$W$361, MATCH('O5 Details by Class &amp; Accounts'!BW$18, 'E2 Allocators'!$B$15:$W$15, 0),FALSE)*$E115), 0, VLOOKUP(VLOOKUP($A115, 'E4 TB Allocation Details'!$A$18:$L$217, MATCH("A &amp; G ID", 'E4 TB Allocation Details'!$A$18:$L$18, 0),FALSE), 'E2 Allocators'!$B$15:$W$361, MATCH('O5 Details by Class &amp; Accounts'!BW$18, 'E2 Allocators'!$B$15:$W$15, 0),FALSE)*$E115)</f>
        <v>0</v>
      </c>
      <c r="BX115" s="1334">
        <f>IF(ISERROR(VLOOKUP(VLOOKUP($A115, 'E4 TB Allocation Details'!$A$18:$L$217, MATCH("A &amp; G ID", 'E4 TB Allocation Details'!$A$18:$L$18, 0),FALSE), 'E2 Allocators'!$B$15:$W$361, MATCH('O5 Details by Class &amp; Accounts'!BX$18, 'E2 Allocators'!$B$15:$W$15, 0),FALSE)*$E115), 0, VLOOKUP(VLOOKUP($A115, 'E4 TB Allocation Details'!$A$18:$L$217, MATCH("A &amp; G ID", 'E4 TB Allocation Details'!$A$18:$L$18, 0),FALSE), 'E2 Allocators'!$B$15:$W$361, MATCH('O5 Details by Class &amp; Accounts'!BX$18, 'E2 Allocators'!$B$15:$W$15, 0),FALSE)*$E115)</f>
        <v>0</v>
      </c>
      <c r="BY115" s="1334">
        <f>IF(ISERROR(VLOOKUP(VLOOKUP($A115, 'E4 TB Allocation Details'!$A$18:$L$217, MATCH("A &amp; G ID", 'E4 TB Allocation Details'!$A$18:$L$18, 0),FALSE), 'E2 Allocators'!$B$15:$W$361, MATCH('O5 Details by Class &amp; Accounts'!BY$18, 'E2 Allocators'!$B$15:$W$15, 0),FALSE)*$E115), 0, VLOOKUP(VLOOKUP($A115, 'E4 TB Allocation Details'!$A$18:$L$217, MATCH("A &amp; G ID", 'E4 TB Allocation Details'!$A$18:$L$18, 0),FALSE), 'E2 Allocators'!$B$15:$W$361, MATCH('O5 Details by Class &amp; Accounts'!BY$18, 'E2 Allocators'!$B$15:$W$15, 0),FALSE)*$E115)</f>
        <v>0</v>
      </c>
      <c r="BZ115" s="1334">
        <f>IF(ISERROR(VLOOKUP(VLOOKUP($A115, 'E4 TB Allocation Details'!$A$18:$L$217, MATCH("A &amp; G ID", 'E4 TB Allocation Details'!$A$18:$L$18, 0),FALSE), 'E2 Allocators'!$B$15:$W$361, MATCH('O5 Details by Class &amp; Accounts'!BZ$18, 'E2 Allocators'!$B$15:$W$15, 0),FALSE)*$E115), 0, VLOOKUP(VLOOKUP($A115, 'E4 TB Allocation Details'!$A$18:$L$217, MATCH("A &amp; G ID", 'E4 TB Allocation Details'!$A$18:$L$18, 0),FALSE), 'E2 Allocators'!$B$15:$W$361, MATCH('O5 Details by Class &amp; Accounts'!BZ$18, 'E2 Allocators'!$B$15:$W$15, 0),FALSE)*$E115)</f>
        <v>0</v>
      </c>
      <c r="CA115" s="1334">
        <f>IF(ISERROR(VLOOKUP(VLOOKUP($A115, 'E4 TB Allocation Details'!$A$18:$L$217, MATCH("A &amp; G ID", 'E4 TB Allocation Details'!$A$18:$L$18, 0),FALSE), 'E2 Allocators'!$B$15:$W$361, MATCH('O5 Details by Class &amp; Accounts'!CA$18, 'E2 Allocators'!$B$15:$W$15, 0),FALSE)*$E115), 0, VLOOKUP(VLOOKUP($A115, 'E4 TB Allocation Details'!$A$18:$L$217, MATCH("A &amp; G ID", 'E4 TB Allocation Details'!$A$18:$L$18, 0),FALSE), 'E2 Allocators'!$B$15:$W$361, MATCH('O5 Details by Class &amp; Accounts'!CA$18, 'E2 Allocators'!$B$15:$W$15, 0),FALSE)*$E115)</f>
        <v>0</v>
      </c>
      <c r="CB115" s="1334">
        <f>IF(ISERROR(VLOOKUP(VLOOKUP($A115, 'E4 TB Allocation Details'!$A$18:$L$217, MATCH("A &amp; G ID", 'E4 TB Allocation Details'!$A$18:$L$18, 0),FALSE), 'E2 Allocators'!$B$15:$W$361, MATCH('O5 Details by Class &amp; Accounts'!CB$18, 'E2 Allocators'!$B$15:$W$15, 0),FALSE)*$E115), 0, VLOOKUP(VLOOKUP($A115, 'E4 TB Allocation Details'!$A$18:$L$217, MATCH("A &amp; G ID", 'E4 TB Allocation Details'!$A$18:$L$18, 0),FALSE), 'E2 Allocators'!$B$15:$W$361, MATCH('O5 Details by Class &amp; Accounts'!CB$18, 'E2 Allocators'!$B$15:$W$15, 0),FALSE)*$E115)</f>
        <v>0</v>
      </c>
      <c r="CC115" s="1334">
        <f>IF(ISERROR(VLOOKUP(VLOOKUP($A115, 'E4 TB Allocation Details'!$A$18:$L$217, MATCH("A &amp; G ID", 'E4 TB Allocation Details'!$A$18:$L$18, 0),FALSE), 'E2 Allocators'!$B$15:$W$361, MATCH('O5 Details by Class &amp; Accounts'!CC$18, 'E2 Allocators'!$B$15:$W$15, 0),FALSE)*$E115), 0, VLOOKUP(VLOOKUP($A115, 'E4 TB Allocation Details'!$A$18:$L$217, MATCH("A &amp; G ID", 'E4 TB Allocation Details'!$A$18:$L$18, 0),FALSE), 'E2 Allocators'!$B$15:$W$361, MATCH('O5 Details by Class &amp; Accounts'!CC$18, 'E2 Allocators'!$B$15:$W$15, 0),FALSE)*$E115)</f>
        <v>0</v>
      </c>
      <c r="CD115" s="1334">
        <f>IF(ISERROR(VLOOKUP(VLOOKUP($A115, 'E4 TB Allocation Details'!$A$18:$L$217, MATCH("A &amp; G ID", 'E4 TB Allocation Details'!$A$18:$L$18, 0),FALSE), 'E2 Allocators'!$B$15:$W$361, MATCH('O5 Details by Class &amp; Accounts'!CD$18, 'E2 Allocators'!$B$15:$W$15, 0),FALSE)*$E115), 0, VLOOKUP(VLOOKUP($A115, 'E4 TB Allocation Details'!$A$18:$L$217, MATCH("A &amp; G ID", 'E4 TB Allocation Details'!$A$18:$L$18, 0),FALSE), 'E2 Allocators'!$B$15:$W$361, MATCH('O5 Details by Class &amp; Accounts'!CD$18, 'E2 Allocators'!$B$15:$W$15, 0),FALSE)*$E115)</f>
        <v>0</v>
      </c>
      <c r="CE115" s="1334">
        <f>IF(ISERROR(VLOOKUP(VLOOKUP($A115, 'E4 TB Allocation Details'!$A$18:$L$217, MATCH("A &amp; G ID", 'E4 TB Allocation Details'!$A$18:$L$18, 0),FALSE), 'E2 Allocators'!$B$15:$W$361, MATCH('O5 Details by Class &amp; Accounts'!CE$18, 'E2 Allocators'!$B$15:$W$15, 0),FALSE)*$E115), 0, VLOOKUP(VLOOKUP($A115, 'E4 TB Allocation Details'!$A$18:$L$217, MATCH("A &amp; G ID", 'E4 TB Allocation Details'!$A$18:$L$18, 0),FALSE), 'E2 Allocators'!$B$15:$W$361, MATCH('O5 Details by Class &amp; Accounts'!CE$18, 'E2 Allocators'!$B$15:$W$15, 0),FALSE)*$E115)</f>
        <v>0</v>
      </c>
      <c r="CF115" s="1334">
        <f>IF(ISERROR(VLOOKUP(VLOOKUP($A115, 'E4 TB Allocation Details'!$A$18:$L$217, MATCH("A &amp; G ID", 'E4 TB Allocation Details'!$A$18:$L$18, 0),FALSE), 'E2 Allocators'!$B$15:$W$361, MATCH('O5 Details by Class &amp; Accounts'!CF$18, 'E2 Allocators'!$B$15:$W$15, 0),FALSE)*$E115), 0, VLOOKUP(VLOOKUP($A115, 'E4 TB Allocation Details'!$A$18:$L$217, MATCH("A &amp; G ID", 'E4 TB Allocation Details'!$A$18:$L$18, 0),FALSE), 'E2 Allocators'!$B$15:$W$361, MATCH('O5 Details by Class &amp; Accounts'!CF$18, 'E2 Allocators'!$B$15:$W$15, 0),FALSE)*$E115)</f>
        <v>0</v>
      </c>
      <c r="CG115" s="1334">
        <f>IF(ISERROR(VLOOKUP(VLOOKUP($A115, 'E4 TB Allocation Details'!$A$18:$L$217, MATCH("A &amp; G ID", 'E4 TB Allocation Details'!$A$18:$L$18, 0),FALSE), 'E2 Allocators'!$B$15:$W$361, MATCH('O5 Details by Class &amp; Accounts'!CG$18, 'E2 Allocators'!$B$15:$W$15, 0),FALSE)*$E115), 0, VLOOKUP(VLOOKUP($A115, 'E4 TB Allocation Details'!$A$18:$L$217, MATCH("A &amp; G ID", 'E4 TB Allocation Details'!$A$18:$L$18, 0),FALSE), 'E2 Allocators'!$B$15:$W$361, MATCH('O5 Details by Class &amp; Accounts'!CG$18, 'E2 Allocators'!$B$15:$W$15, 0),FALSE)*$E115)</f>
        <v>0</v>
      </c>
      <c r="CH115" s="1334">
        <f>IF(ISERROR(VLOOKUP(VLOOKUP($A115, 'E4 TB Allocation Details'!$A$18:$L$217, MATCH("A &amp; G ID", 'E4 TB Allocation Details'!$A$18:$L$18, 0),FALSE), 'E2 Allocators'!$B$15:$W$361, MATCH('O5 Details by Class &amp; Accounts'!CH$18, 'E2 Allocators'!$B$15:$W$15, 0),FALSE)*$E115), 0, VLOOKUP(VLOOKUP($A115, 'E4 TB Allocation Details'!$A$18:$L$217, MATCH("A &amp; G ID", 'E4 TB Allocation Details'!$A$18:$L$18, 0),FALSE), 'E2 Allocators'!$B$15:$W$361, MATCH('O5 Details by Class &amp; Accounts'!CH$18, 'E2 Allocators'!$B$15:$W$15, 0),FALSE)*$E115)</f>
        <v>0</v>
      </c>
      <c r="CI115" s="1334">
        <f>IF(ISERROR(VLOOKUP(VLOOKUP($A115, 'E4 TB Allocation Details'!$A$18:$L$217, MATCH("A &amp; G ID", 'E4 TB Allocation Details'!$A$18:$L$18, 0),FALSE), 'E2 Allocators'!$B$15:$W$361, MATCH('O5 Details by Class &amp; Accounts'!CI$18, 'E2 Allocators'!$B$15:$W$15, 0),FALSE)*$E115), 0, VLOOKUP(VLOOKUP($A115, 'E4 TB Allocation Details'!$A$18:$L$217, MATCH("A &amp; G ID", 'E4 TB Allocation Details'!$A$18:$L$18, 0),FALSE), 'E2 Allocators'!$B$15:$W$361, MATCH('O5 Details by Class &amp; Accounts'!CI$18, 'E2 Allocators'!$B$15:$W$15, 0),FALSE)*$E115)</f>
        <v>0</v>
      </c>
      <c r="CJ115" s="1334">
        <f>IF(ISERROR(VLOOKUP(VLOOKUP($A115, 'E4 TB Allocation Details'!$A$18:$L$217, MATCH("A &amp; G ID", 'E4 TB Allocation Details'!$A$18:$L$18, 0),FALSE), 'E2 Allocators'!$B$15:$W$361, MATCH('O5 Details by Class &amp; Accounts'!CJ$18, 'E2 Allocators'!$B$15:$W$15, 0),FALSE)*$E115), 0, VLOOKUP(VLOOKUP($A115, 'E4 TB Allocation Details'!$A$18:$L$217, MATCH("A &amp; G ID", 'E4 TB Allocation Details'!$A$18:$L$18, 0),FALSE), 'E2 Allocators'!$B$15:$W$361, MATCH('O5 Details by Class &amp; Accounts'!CJ$18, 'E2 Allocators'!$B$15:$W$15, 0),FALSE)*$E115)</f>
        <v>0</v>
      </c>
      <c r="CK115" s="1334">
        <f>IF(ISERROR(VLOOKUP(VLOOKUP($A115, 'E4 TB Allocation Details'!$A$18:$L$217, MATCH("A &amp; G ID", 'E4 TB Allocation Details'!$A$18:$L$18, 0),FALSE), 'E2 Allocators'!$B$15:$W$361, MATCH('O5 Details by Class &amp; Accounts'!CK$18, 'E2 Allocators'!$B$15:$W$15, 0),FALSE)*$E115), 0, VLOOKUP(VLOOKUP($A115, 'E4 TB Allocation Details'!$A$18:$L$217, MATCH("A &amp; G ID", 'E4 TB Allocation Details'!$A$18:$L$18, 0),FALSE), 'E2 Allocators'!$B$15:$W$361, MATCH('O5 Details by Class &amp; Accounts'!CK$18, 'E2 Allocators'!$B$15:$W$15, 0),FALSE)*$E115)</f>
        <v>0</v>
      </c>
      <c r="CL115" s="1334">
        <f>IF(ISERROR(VLOOKUP(VLOOKUP($A115, 'E4 TB Allocation Details'!$A$18:$L$217, MATCH("A &amp; G ID", 'E4 TB Allocation Details'!$A$18:$L$18, 0),FALSE), 'E2 Allocators'!$B$15:$W$361, MATCH('O5 Details by Class &amp; Accounts'!CL$18, 'E2 Allocators'!$B$15:$W$15, 0),FALSE)*$E115), 0, VLOOKUP(VLOOKUP($A115, 'E4 TB Allocation Details'!$A$18:$L$217, MATCH("A &amp; G ID", 'E4 TB Allocation Details'!$A$18:$L$18, 0),FALSE), 'E2 Allocators'!$B$15:$W$361, MATCH('O5 Details by Class &amp; Accounts'!CL$18, 'E2 Allocators'!$B$15:$W$15, 0),FALSE)*$E115)</f>
        <v>0</v>
      </c>
      <c r="CM115" s="1334">
        <f>IF(ISERROR(VLOOKUP(VLOOKUP($A115, 'E4 TB Allocation Details'!$A$18:$L$217, MATCH("A &amp; G ID", 'E4 TB Allocation Details'!$A$18:$L$18, 0),FALSE), 'E2 Allocators'!$B$15:$W$361, MATCH('O5 Details by Class &amp; Accounts'!CM$18, 'E2 Allocators'!$B$15:$W$15, 0),FALSE)*$E115), 0, VLOOKUP(VLOOKUP($A115, 'E4 TB Allocation Details'!$A$18:$L$217, MATCH("A &amp; G ID", 'E4 TB Allocation Details'!$A$18:$L$18, 0),FALSE), 'E2 Allocators'!$B$15:$W$361, MATCH('O5 Details by Class &amp; Accounts'!CM$18, 'E2 Allocators'!$B$15:$W$15, 0),FALSE)*$E115)</f>
        <v>0</v>
      </c>
      <c r="CN115" s="1334">
        <f t="shared" ref="CN115:CN121" si="30">SUM(BT115:CM115)</f>
        <v>0</v>
      </c>
      <c r="CO115" s="1670">
        <f>+E115-AC115-AX115-BS115-CN115</f>
        <v>0</v>
      </c>
      <c r="CQ115" s="1926"/>
    </row>
    <row r="116" spans="1:95" s="64" customFormat="1" ht="12.75" x14ac:dyDescent="0.2">
      <c r="A116" s="1105">
        <v>4380</v>
      </c>
      <c r="B116" s="1106" t="s">
        <v>1473</v>
      </c>
      <c r="C116" s="1667">
        <f>IF(ISERROR(VLOOKUP($A116,'I3 TB Data'!$A$20:$H$465,MATCH('O5 Details by Class &amp; Accounts'!$C$18, 'I3 TB Data'!$A$20:$H$20,0),0)), 0, VLOOKUP($A116,'I3 TB Data'!$A$20:$H$465,MATCH('O5 Details by Class &amp; Accounts'!$C$18,'I3 TB Data'!$A$20:$H$20,0),0))</f>
        <v>0</v>
      </c>
      <c r="D116" s="1668"/>
      <c r="E116" s="1667">
        <f>C116+D116</f>
        <v>0</v>
      </c>
      <c r="F116" s="1669">
        <f>IF(ISERROR(VLOOKUP($A116, 'E1 Categorization'!A35:E125, MATCH("Customer Component", 'E1 Categorization'!$A$33:$E$33,0), 0)), 0, IF(VLOOKUP($A116, 'E1 Categorization'!A35:E125, MATCH("Customer Component", 'E1 Categorization'!$A$33:$E$33,0), 0)=0, 'O5 Details by Class &amp; Accounts'!$E116, IF(AND(VLOOKUP($A116, 'E1 Categorization'!A35:E125, MATCH("Customer Component", 'E1 Categorization'!$A$33:$E$33,0), 0) &gt;0, VLOOKUP($A116, 'E1 Categorization'!A35:E125, MATCH("Customer Component", 'E1 Categorization'!$A$33:$E$33,0), 0)&lt;1), 'O5 Details by Class &amp; Accounts'!$E116*(1-VLOOKUP($A116, 'E1 Categorization'!A35:E125, MATCH("Customer Component", 'E1 Categorization'!$A$33:$E$33,0), 0)), 0)))</f>
        <v>0</v>
      </c>
      <c r="G116" s="1669">
        <f>IF(ISERROR(VLOOKUP($A116, 'E1 Categorization'!A35:E125, MATCH("Customer Component", 'E1 Categorization'!$A$33:$E$33,0), 0)),0, IF(VLOOKUP($A116, 'E1 Categorization'!A35:E125, MATCH("Customer Component", 'E1 Categorization'!$A$33:$E$33,0), 0)=0, 0, IF(AND(VLOOKUP($A116, 'E1 Categorization'!A35:E125, MATCH("Customer Component", 'E1 Categorization'!$A$33:$E$33,0), 0) &gt;0, VLOOKUP($A116, 'E1 Categorization'!A35:E125, MATCH("Customer Component", 'E1 Categorization'!$A$33:$E$33,0), 0)&lt;1), 'O5 Details by Class &amp; Accounts'!$E116*(VLOOKUP($A116, 'E1 Categorization'!A35:E125, MATCH("Customer Component", 'E1 Categorization'!$A$33:$E$33,0), 0)), 'O5 Details by Class &amp; Accounts'!$E116)))</f>
        <v>0</v>
      </c>
      <c r="H116" s="1334">
        <f t="shared" si="26"/>
        <v>0</v>
      </c>
      <c r="I116" s="1334">
        <f>IF(ISERROR(VLOOKUP(VLOOKUP($A116, 'E4 TB Allocation Details'!$A$18:$L$217, MATCH("Demand ID", 'E4 TB Allocation Details'!$A$18:$L$18, 0),FALSE), 'E2 Allocators'!$B$15:$W$361, MATCH('O5 Details by Class &amp; Accounts'!I$18, 'E2 Allocators'!$B$15:$W$15, 0),FALSE)*$F116), 0, VLOOKUP(VLOOKUP($A116, 'E4 TB Allocation Details'!$A$18:$L$217, MATCH("Demand ID", 'E4 TB Allocation Details'!$A$18:$L$18, 0),FALSE), 'E2 Allocators'!$B$15:$W$361, MATCH('O5 Details by Class &amp; Accounts'!I$18, 'E2 Allocators'!$B$15:$W$15, 0),FALSE)*$F116)</f>
        <v>0</v>
      </c>
      <c r="J116" s="1334">
        <f>IF(ISERROR(VLOOKUP(VLOOKUP($A116, 'E4 TB Allocation Details'!$A$18:$L$217, MATCH("Demand ID", 'E4 TB Allocation Details'!$A$18:$L$18, 0),FALSE), 'E2 Allocators'!$B$15:$W$361, MATCH('O5 Details by Class &amp; Accounts'!J$18, 'E2 Allocators'!$B$15:$W$15, 0),FALSE)*$F116), 0, VLOOKUP(VLOOKUP($A116, 'E4 TB Allocation Details'!$A$18:$L$217, MATCH("Demand ID", 'E4 TB Allocation Details'!$A$18:$L$18, 0),FALSE), 'E2 Allocators'!$B$15:$W$361, MATCH('O5 Details by Class &amp; Accounts'!J$18, 'E2 Allocators'!$B$15:$W$15, 0),FALSE)*$F116)</f>
        <v>0</v>
      </c>
      <c r="K116" s="1334">
        <f>IF(ISERROR(VLOOKUP(VLOOKUP($A116, 'E4 TB Allocation Details'!$A$18:$L$217, MATCH("Demand ID", 'E4 TB Allocation Details'!$A$18:$L$18, 0),FALSE), 'E2 Allocators'!$B$15:$W$361, MATCH('O5 Details by Class &amp; Accounts'!K$18, 'E2 Allocators'!$B$15:$W$15, 0),FALSE)*$F116), 0, VLOOKUP(VLOOKUP($A116, 'E4 TB Allocation Details'!$A$18:$L$217, MATCH("Demand ID", 'E4 TB Allocation Details'!$A$18:$L$18, 0),FALSE), 'E2 Allocators'!$B$15:$W$361, MATCH('O5 Details by Class &amp; Accounts'!K$18, 'E2 Allocators'!$B$15:$W$15, 0),FALSE)*$F116)</f>
        <v>0</v>
      </c>
      <c r="L116" s="1334">
        <f>IF(ISERROR(VLOOKUP(VLOOKUP($A116, 'E4 TB Allocation Details'!$A$18:$L$217, MATCH("Demand ID", 'E4 TB Allocation Details'!$A$18:$L$18, 0),FALSE), 'E2 Allocators'!$B$15:$W$361, MATCH('O5 Details by Class &amp; Accounts'!L$18, 'E2 Allocators'!$B$15:$W$15, 0),FALSE)*$F116), 0, VLOOKUP(VLOOKUP($A116, 'E4 TB Allocation Details'!$A$18:$L$217, MATCH("Demand ID", 'E4 TB Allocation Details'!$A$18:$L$18, 0),FALSE), 'E2 Allocators'!$B$15:$W$361, MATCH('O5 Details by Class &amp; Accounts'!L$18, 'E2 Allocators'!$B$15:$W$15, 0),FALSE)*$F116)</f>
        <v>0</v>
      </c>
      <c r="M116" s="1334">
        <f>IF(ISERROR(VLOOKUP(VLOOKUP($A116, 'E4 TB Allocation Details'!$A$18:$L$217, MATCH("Demand ID", 'E4 TB Allocation Details'!$A$18:$L$18, 0),FALSE), 'E2 Allocators'!$B$15:$W$361, MATCH('O5 Details by Class &amp; Accounts'!M$18, 'E2 Allocators'!$B$15:$W$15, 0),FALSE)*$F116), 0, VLOOKUP(VLOOKUP($A116, 'E4 TB Allocation Details'!$A$18:$L$217, MATCH("Demand ID", 'E4 TB Allocation Details'!$A$18:$L$18, 0),FALSE), 'E2 Allocators'!$B$15:$W$361, MATCH('O5 Details by Class &amp; Accounts'!M$18, 'E2 Allocators'!$B$15:$W$15, 0),FALSE)*$F116)</f>
        <v>0</v>
      </c>
      <c r="N116" s="1334">
        <f>IF(ISERROR(VLOOKUP(VLOOKUP($A116, 'E4 TB Allocation Details'!$A$18:$L$217, MATCH("Demand ID", 'E4 TB Allocation Details'!$A$18:$L$18, 0),FALSE), 'E2 Allocators'!$B$15:$W$361, MATCH('O5 Details by Class &amp; Accounts'!N$18, 'E2 Allocators'!$B$15:$W$15, 0),FALSE)*$F116), 0, VLOOKUP(VLOOKUP($A116, 'E4 TB Allocation Details'!$A$18:$L$217, MATCH("Demand ID", 'E4 TB Allocation Details'!$A$18:$L$18, 0),FALSE), 'E2 Allocators'!$B$15:$W$361, MATCH('O5 Details by Class &amp; Accounts'!N$18, 'E2 Allocators'!$B$15:$W$15, 0),FALSE)*$F116)</f>
        <v>0</v>
      </c>
      <c r="O116" s="1334">
        <f>IF(ISERROR(VLOOKUP(VLOOKUP($A116, 'E4 TB Allocation Details'!$A$18:$L$217, MATCH("Demand ID", 'E4 TB Allocation Details'!$A$18:$L$18, 0),FALSE), 'E2 Allocators'!$B$15:$W$361, MATCH('O5 Details by Class &amp; Accounts'!O$18, 'E2 Allocators'!$B$15:$W$15, 0),FALSE)*$F116), 0, VLOOKUP(VLOOKUP($A116, 'E4 TB Allocation Details'!$A$18:$L$217, MATCH("Demand ID", 'E4 TB Allocation Details'!$A$18:$L$18, 0),FALSE), 'E2 Allocators'!$B$15:$W$361, MATCH('O5 Details by Class &amp; Accounts'!O$18, 'E2 Allocators'!$B$15:$W$15, 0),FALSE)*$F116)</f>
        <v>0</v>
      </c>
      <c r="P116" s="1334">
        <f>IF(ISERROR(VLOOKUP(VLOOKUP($A116, 'E4 TB Allocation Details'!$A$18:$L$217, MATCH("Demand ID", 'E4 TB Allocation Details'!$A$18:$L$18, 0),FALSE), 'E2 Allocators'!$B$15:$W$361, MATCH('O5 Details by Class &amp; Accounts'!P$18, 'E2 Allocators'!$B$15:$W$15, 0),FALSE)*$F116), 0, VLOOKUP(VLOOKUP($A116, 'E4 TB Allocation Details'!$A$18:$L$217, MATCH("Demand ID", 'E4 TB Allocation Details'!$A$18:$L$18, 0),FALSE), 'E2 Allocators'!$B$15:$W$361, MATCH('O5 Details by Class &amp; Accounts'!P$18, 'E2 Allocators'!$B$15:$W$15, 0),FALSE)*$F116)</f>
        <v>0</v>
      </c>
      <c r="Q116" s="1334">
        <f>IF(ISERROR(VLOOKUP(VLOOKUP($A116, 'E4 TB Allocation Details'!$A$18:$L$217, MATCH("Demand ID", 'E4 TB Allocation Details'!$A$18:$L$18, 0),FALSE), 'E2 Allocators'!$B$15:$W$361, MATCH('O5 Details by Class &amp; Accounts'!Q$18, 'E2 Allocators'!$B$15:$W$15, 0),FALSE)*$F116), 0, VLOOKUP(VLOOKUP($A116, 'E4 TB Allocation Details'!$A$18:$L$217, MATCH("Demand ID", 'E4 TB Allocation Details'!$A$18:$L$18, 0),FALSE), 'E2 Allocators'!$B$15:$W$361, MATCH('O5 Details by Class &amp; Accounts'!Q$18, 'E2 Allocators'!$B$15:$W$15, 0),FALSE)*$F116)</f>
        <v>0</v>
      </c>
      <c r="R116" s="1334">
        <f>IF(ISERROR(VLOOKUP(VLOOKUP($A116, 'E4 TB Allocation Details'!$A$18:$L$217, MATCH("Demand ID", 'E4 TB Allocation Details'!$A$18:$L$18, 0),FALSE), 'E2 Allocators'!$B$15:$W$361, MATCH('O5 Details by Class &amp; Accounts'!R$18, 'E2 Allocators'!$B$15:$W$15, 0),FALSE)*$F116), 0, VLOOKUP(VLOOKUP($A116, 'E4 TB Allocation Details'!$A$18:$L$217, MATCH("Demand ID", 'E4 TB Allocation Details'!$A$18:$L$18, 0),FALSE), 'E2 Allocators'!$B$15:$W$361, MATCH('O5 Details by Class &amp; Accounts'!R$18, 'E2 Allocators'!$B$15:$W$15, 0),FALSE)*$F116)</f>
        <v>0</v>
      </c>
      <c r="S116" s="1334">
        <f>IF(ISERROR(VLOOKUP(VLOOKUP($A116, 'E4 TB Allocation Details'!$A$18:$L$217, MATCH("Demand ID", 'E4 TB Allocation Details'!$A$18:$L$18, 0),FALSE), 'E2 Allocators'!$B$15:$W$361, MATCH('O5 Details by Class &amp; Accounts'!S$18, 'E2 Allocators'!$B$15:$W$15, 0),FALSE)*$F116), 0, VLOOKUP(VLOOKUP($A116, 'E4 TB Allocation Details'!$A$18:$L$217, MATCH("Demand ID", 'E4 TB Allocation Details'!$A$18:$L$18, 0),FALSE), 'E2 Allocators'!$B$15:$W$361, MATCH('O5 Details by Class &amp; Accounts'!S$18, 'E2 Allocators'!$B$15:$W$15, 0),FALSE)*$F116)</f>
        <v>0</v>
      </c>
      <c r="T116" s="1334">
        <f>IF(ISERROR(VLOOKUP(VLOOKUP($A116, 'E4 TB Allocation Details'!$A$18:$L$217, MATCH("Demand ID", 'E4 TB Allocation Details'!$A$18:$L$18, 0),FALSE), 'E2 Allocators'!$B$15:$W$361, MATCH('O5 Details by Class &amp; Accounts'!T$18, 'E2 Allocators'!$B$15:$W$15, 0),FALSE)*$F116), 0, VLOOKUP(VLOOKUP($A116, 'E4 TB Allocation Details'!$A$18:$L$217, MATCH("Demand ID", 'E4 TB Allocation Details'!$A$18:$L$18, 0),FALSE), 'E2 Allocators'!$B$15:$W$361, MATCH('O5 Details by Class &amp; Accounts'!T$18, 'E2 Allocators'!$B$15:$W$15, 0),FALSE)*$F116)</f>
        <v>0</v>
      </c>
      <c r="U116" s="1334">
        <f>IF(ISERROR(VLOOKUP(VLOOKUP($A116, 'E4 TB Allocation Details'!$A$18:$L$217, MATCH("Demand ID", 'E4 TB Allocation Details'!$A$18:$L$18, 0),FALSE), 'E2 Allocators'!$B$15:$W$361, MATCH('O5 Details by Class &amp; Accounts'!U$18, 'E2 Allocators'!$B$15:$W$15, 0),FALSE)*$F116), 0, VLOOKUP(VLOOKUP($A116, 'E4 TB Allocation Details'!$A$18:$L$217, MATCH("Demand ID", 'E4 TB Allocation Details'!$A$18:$L$18, 0),FALSE), 'E2 Allocators'!$B$15:$W$361, MATCH('O5 Details by Class &amp; Accounts'!U$18, 'E2 Allocators'!$B$15:$W$15, 0),FALSE)*$F116)</f>
        <v>0</v>
      </c>
      <c r="V116" s="1334">
        <f>IF(ISERROR(VLOOKUP(VLOOKUP($A116, 'E4 TB Allocation Details'!$A$18:$L$217, MATCH("Demand ID", 'E4 TB Allocation Details'!$A$18:$L$18, 0),FALSE), 'E2 Allocators'!$B$15:$W$361, MATCH('O5 Details by Class &amp; Accounts'!V$18, 'E2 Allocators'!$B$15:$W$15, 0),FALSE)*$F116), 0, VLOOKUP(VLOOKUP($A116, 'E4 TB Allocation Details'!$A$18:$L$217, MATCH("Demand ID", 'E4 TB Allocation Details'!$A$18:$L$18, 0),FALSE), 'E2 Allocators'!$B$15:$W$361, MATCH('O5 Details by Class &amp; Accounts'!V$18, 'E2 Allocators'!$B$15:$W$15, 0),FALSE)*$F116)</f>
        <v>0</v>
      </c>
      <c r="W116" s="1334">
        <f>IF(ISERROR(VLOOKUP(VLOOKUP($A116, 'E4 TB Allocation Details'!$A$18:$L$217, MATCH("Demand ID", 'E4 TB Allocation Details'!$A$18:$L$18, 0),FALSE), 'E2 Allocators'!$B$15:$W$361, MATCH('O5 Details by Class &amp; Accounts'!W$18, 'E2 Allocators'!$B$15:$W$15, 0),FALSE)*$F116), 0, VLOOKUP(VLOOKUP($A116, 'E4 TB Allocation Details'!$A$18:$L$217, MATCH("Demand ID", 'E4 TB Allocation Details'!$A$18:$L$18, 0),FALSE), 'E2 Allocators'!$B$15:$W$361, MATCH('O5 Details by Class &amp; Accounts'!W$18, 'E2 Allocators'!$B$15:$W$15, 0),FALSE)*$F116)</f>
        <v>0</v>
      </c>
      <c r="X116" s="1334">
        <f>IF(ISERROR(VLOOKUP(VLOOKUP($A116, 'E4 TB Allocation Details'!$A$18:$L$217, MATCH("Demand ID", 'E4 TB Allocation Details'!$A$18:$L$18, 0),FALSE), 'E2 Allocators'!$B$15:$W$361, MATCH('O5 Details by Class &amp; Accounts'!X$18, 'E2 Allocators'!$B$15:$W$15, 0),FALSE)*$F116), 0, VLOOKUP(VLOOKUP($A116, 'E4 TB Allocation Details'!$A$18:$L$217, MATCH("Demand ID", 'E4 TB Allocation Details'!$A$18:$L$18, 0),FALSE), 'E2 Allocators'!$B$15:$W$361, MATCH('O5 Details by Class &amp; Accounts'!X$18, 'E2 Allocators'!$B$15:$W$15, 0),FALSE)*$F116)</f>
        <v>0</v>
      </c>
      <c r="Y116" s="1334">
        <f>IF(ISERROR(VLOOKUP(VLOOKUP($A116, 'E4 TB Allocation Details'!$A$18:$L$217, MATCH("Demand ID", 'E4 TB Allocation Details'!$A$18:$L$18, 0),FALSE), 'E2 Allocators'!$B$15:$W$361, MATCH('O5 Details by Class &amp; Accounts'!Y$18, 'E2 Allocators'!$B$15:$W$15, 0),FALSE)*$F116), 0, VLOOKUP(VLOOKUP($A116, 'E4 TB Allocation Details'!$A$18:$L$217, MATCH("Demand ID", 'E4 TB Allocation Details'!$A$18:$L$18, 0),FALSE), 'E2 Allocators'!$B$15:$W$361, MATCH('O5 Details by Class &amp; Accounts'!Y$18, 'E2 Allocators'!$B$15:$W$15, 0),FALSE)*$F116)</f>
        <v>0</v>
      </c>
      <c r="Z116" s="1334">
        <f>IF(ISERROR(VLOOKUP(VLOOKUP($A116, 'E4 TB Allocation Details'!$A$18:$L$217, MATCH("Demand ID", 'E4 TB Allocation Details'!$A$18:$L$18, 0),FALSE), 'E2 Allocators'!$B$15:$W$361, MATCH('O5 Details by Class &amp; Accounts'!Z$18, 'E2 Allocators'!$B$15:$W$15, 0),FALSE)*$F116), 0, VLOOKUP(VLOOKUP($A116, 'E4 TB Allocation Details'!$A$18:$L$217, MATCH("Demand ID", 'E4 TB Allocation Details'!$A$18:$L$18, 0),FALSE), 'E2 Allocators'!$B$15:$W$361, MATCH('O5 Details by Class &amp; Accounts'!Z$18, 'E2 Allocators'!$B$15:$W$15, 0),FALSE)*$F116)</f>
        <v>0</v>
      </c>
      <c r="AA116" s="1334">
        <f>IF(ISERROR(VLOOKUP(VLOOKUP($A116, 'E4 TB Allocation Details'!$A$18:$L$217, MATCH("Demand ID", 'E4 TB Allocation Details'!$A$18:$L$18, 0),FALSE), 'E2 Allocators'!$B$15:$W$361, MATCH('O5 Details by Class &amp; Accounts'!AA$18, 'E2 Allocators'!$B$15:$W$15, 0),FALSE)*$F116), 0, VLOOKUP(VLOOKUP($A116, 'E4 TB Allocation Details'!$A$18:$L$217, MATCH("Demand ID", 'E4 TB Allocation Details'!$A$18:$L$18, 0),FALSE), 'E2 Allocators'!$B$15:$W$361, MATCH('O5 Details by Class &amp; Accounts'!AA$18, 'E2 Allocators'!$B$15:$W$15, 0),FALSE)*$F116)</f>
        <v>0</v>
      </c>
      <c r="AB116" s="1334">
        <f>IF(ISERROR(VLOOKUP(VLOOKUP($A116, 'E4 TB Allocation Details'!$A$18:$L$217, MATCH("Demand ID", 'E4 TB Allocation Details'!$A$18:$L$18, 0),FALSE), 'E2 Allocators'!$B$15:$W$361, MATCH('O5 Details by Class &amp; Accounts'!AB$18, 'E2 Allocators'!$B$15:$W$15, 0),FALSE)*$F116), 0, VLOOKUP(VLOOKUP($A116, 'E4 TB Allocation Details'!$A$18:$L$217, MATCH("Demand ID", 'E4 TB Allocation Details'!$A$18:$L$18, 0),FALSE), 'E2 Allocators'!$B$15:$W$361, MATCH('O5 Details by Class &amp; Accounts'!AB$18, 'E2 Allocators'!$B$15:$W$15, 0),FALSE)*$F116)</f>
        <v>0</v>
      </c>
      <c r="AC116" s="1334">
        <f t="shared" si="27"/>
        <v>0</v>
      </c>
      <c r="AD116" s="1334">
        <f>IF(ISERROR(VLOOKUP(VLOOKUP($A116, 'E4 TB Allocation Details'!$A$18:$L$217, MATCH("Customer ID", 'E4 TB Allocation Details'!$A$18:$L$18, 0),FALSE), 'E2 Allocators'!$B$15:$W$361, MATCH('O5 Details by Class &amp; Accounts'!AD$18, 'E2 Allocators'!$B$15:$W$15, 0),FALSE)*$G116), 0, VLOOKUP(VLOOKUP($A116, 'E4 TB Allocation Details'!$A$18:$L$217, MATCH("Customer ID", 'E4 TB Allocation Details'!$A$18:$L$18, 0),FALSE), 'E2 Allocators'!$B$15:$W$361, MATCH('O5 Details by Class &amp; Accounts'!AD$18, 'E2 Allocators'!$B$15:$W$15, 0),FALSE)*$G116)</f>
        <v>0</v>
      </c>
      <c r="AE116" s="1334">
        <f>IF(ISERROR(VLOOKUP(VLOOKUP($A116, 'E4 TB Allocation Details'!$A$18:$L$217, MATCH("Customer ID", 'E4 TB Allocation Details'!$A$18:$L$18, 0),FALSE), 'E2 Allocators'!$B$15:$W$361, MATCH('O5 Details by Class &amp; Accounts'!AE$18, 'E2 Allocators'!$B$15:$W$15, 0),FALSE)*$G116), 0, VLOOKUP(VLOOKUP($A116, 'E4 TB Allocation Details'!$A$18:$L$217, MATCH("Customer ID", 'E4 TB Allocation Details'!$A$18:$L$18, 0),FALSE), 'E2 Allocators'!$B$15:$W$361, MATCH('O5 Details by Class &amp; Accounts'!AE$18, 'E2 Allocators'!$B$15:$W$15, 0),FALSE)*$G116)</f>
        <v>0</v>
      </c>
      <c r="AF116" s="1334">
        <f>IF(ISERROR(VLOOKUP(VLOOKUP($A116, 'E4 TB Allocation Details'!$A$18:$L$217, MATCH("Customer ID", 'E4 TB Allocation Details'!$A$18:$L$18, 0),FALSE), 'E2 Allocators'!$B$15:$W$361, MATCH('O5 Details by Class &amp; Accounts'!AF$18, 'E2 Allocators'!$B$15:$W$15, 0),FALSE)*$G116), 0, VLOOKUP(VLOOKUP($A116, 'E4 TB Allocation Details'!$A$18:$L$217, MATCH("Customer ID", 'E4 TB Allocation Details'!$A$18:$L$18, 0),FALSE), 'E2 Allocators'!$B$15:$W$361, MATCH('O5 Details by Class &amp; Accounts'!AF$18, 'E2 Allocators'!$B$15:$W$15, 0),FALSE)*$G116)</f>
        <v>0</v>
      </c>
      <c r="AG116" s="1334">
        <f>IF(ISERROR(VLOOKUP(VLOOKUP($A116, 'E4 TB Allocation Details'!$A$18:$L$217, MATCH("Customer ID", 'E4 TB Allocation Details'!$A$18:$L$18, 0),FALSE), 'E2 Allocators'!$B$15:$W$361, MATCH('O5 Details by Class &amp; Accounts'!AG$18, 'E2 Allocators'!$B$15:$W$15, 0),FALSE)*$G116), 0, VLOOKUP(VLOOKUP($A116, 'E4 TB Allocation Details'!$A$18:$L$217, MATCH("Customer ID", 'E4 TB Allocation Details'!$A$18:$L$18, 0),FALSE), 'E2 Allocators'!$B$15:$W$361, MATCH('O5 Details by Class &amp; Accounts'!AG$18, 'E2 Allocators'!$B$15:$W$15, 0),FALSE)*$G116)</f>
        <v>0</v>
      </c>
      <c r="AH116" s="1334">
        <f>IF(ISERROR(VLOOKUP(VLOOKUP($A116, 'E4 TB Allocation Details'!$A$18:$L$217, MATCH("Customer ID", 'E4 TB Allocation Details'!$A$18:$L$18, 0),FALSE), 'E2 Allocators'!$B$15:$W$361, MATCH('O5 Details by Class &amp; Accounts'!AH$18, 'E2 Allocators'!$B$15:$W$15, 0),FALSE)*$G116), 0, VLOOKUP(VLOOKUP($A116, 'E4 TB Allocation Details'!$A$18:$L$217, MATCH("Customer ID", 'E4 TB Allocation Details'!$A$18:$L$18, 0),FALSE), 'E2 Allocators'!$B$15:$W$361, MATCH('O5 Details by Class &amp; Accounts'!AH$18, 'E2 Allocators'!$B$15:$W$15, 0),FALSE)*$G116)</f>
        <v>0</v>
      </c>
      <c r="AI116" s="1334">
        <f>IF(ISERROR(VLOOKUP(VLOOKUP($A116, 'E4 TB Allocation Details'!$A$18:$L$217, MATCH("Customer ID", 'E4 TB Allocation Details'!$A$18:$L$18, 0),FALSE), 'E2 Allocators'!$B$15:$W$361, MATCH('O5 Details by Class &amp; Accounts'!AI$18, 'E2 Allocators'!$B$15:$W$15, 0),FALSE)*$G116), 0, VLOOKUP(VLOOKUP($A116, 'E4 TB Allocation Details'!$A$18:$L$217, MATCH("Customer ID", 'E4 TB Allocation Details'!$A$18:$L$18, 0),FALSE), 'E2 Allocators'!$B$15:$W$361, MATCH('O5 Details by Class &amp; Accounts'!AI$18, 'E2 Allocators'!$B$15:$W$15, 0),FALSE)*$G116)</f>
        <v>0</v>
      </c>
      <c r="AJ116" s="1334">
        <f>IF(ISERROR(VLOOKUP(VLOOKUP($A116, 'E4 TB Allocation Details'!$A$18:$L$217, MATCH("Customer ID", 'E4 TB Allocation Details'!$A$18:$L$18, 0),FALSE), 'E2 Allocators'!$B$15:$W$361, MATCH('O5 Details by Class &amp; Accounts'!AJ$18, 'E2 Allocators'!$B$15:$W$15, 0),FALSE)*$G116), 0, VLOOKUP(VLOOKUP($A116, 'E4 TB Allocation Details'!$A$18:$L$217, MATCH("Customer ID", 'E4 TB Allocation Details'!$A$18:$L$18, 0),FALSE), 'E2 Allocators'!$B$15:$W$361, MATCH('O5 Details by Class &amp; Accounts'!AJ$18, 'E2 Allocators'!$B$15:$W$15, 0),FALSE)*$G116)</f>
        <v>0</v>
      </c>
      <c r="AK116" s="1334">
        <f>IF(ISERROR(VLOOKUP(VLOOKUP($A116, 'E4 TB Allocation Details'!$A$18:$L$217, MATCH("Customer ID", 'E4 TB Allocation Details'!$A$18:$L$18, 0),FALSE), 'E2 Allocators'!$B$15:$W$361, MATCH('O5 Details by Class &amp; Accounts'!AK$18, 'E2 Allocators'!$B$15:$W$15, 0),FALSE)*$G116), 0, VLOOKUP(VLOOKUP($A116, 'E4 TB Allocation Details'!$A$18:$L$217, MATCH("Customer ID", 'E4 TB Allocation Details'!$A$18:$L$18, 0),FALSE), 'E2 Allocators'!$B$15:$W$361, MATCH('O5 Details by Class &amp; Accounts'!AK$18, 'E2 Allocators'!$B$15:$W$15, 0),FALSE)*$G116)</f>
        <v>0</v>
      </c>
      <c r="AL116" s="1334">
        <f>IF(ISERROR(VLOOKUP(VLOOKUP($A116, 'E4 TB Allocation Details'!$A$18:$L$217, MATCH("Customer ID", 'E4 TB Allocation Details'!$A$18:$L$18, 0),FALSE), 'E2 Allocators'!$B$15:$W$361, MATCH('O5 Details by Class &amp; Accounts'!AL$18, 'E2 Allocators'!$B$15:$W$15, 0),FALSE)*$G116), 0, VLOOKUP(VLOOKUP($A116, 'E4 TB Allocation Details'!$A$18:$L$217, MATCH("Customer ID", 'E4 TB Allocation Details'!$A$18:$L$18, 0),FALSE), 'E2 Allocators'!$B$15:$W$361, MATCH('O5 Details by Class &amp; Accounts'!AL$18, 'E2 Allocators'!$B$15:$W$15, 0),FALSE)*$G116)</f>
        <v>0</v>
      </c>
      <c r="AM116" s="1334">
        <f>IF(ISERROR(VLOOKUP(VLOOKUP($A116, 'E4 TB Allocation Details'!$A$18:$L$217, MATCH("Customer ID", 'E4 TB Allocation Details'!$A$18:$L$18, 0),FALSE), 'E2 Allocators'!$B$15:$W$361, MATCH('O5 Details by Class &amp; Accounts'!AM$18, 'E2 Allocators'!$B$15:$W$15, 0),FALSE)*$G116), 0, VLOOKUP(VLOOKUP($A116, 'E4 TB Allocation Details'!$A$18:$L$217, MATCH("Customer ID", 'E4 TB Allocation Details'!$A$18:$L$18, 0),FALSE), 'E2 Allocators'!$B$15:$W$361, MATCH('O5 Details by Class &amp; Accounts'!AM$18, 'E2 Allocators'!$B$15:$W$15, 0),FALSE)*$G116)</f>
        <v>0</v>
      </c>
      <c r="AN116" s="1334">
        <f>IF(ISERROR(VLOOKUP(VLOOKUP($A116, 'E4 TB Allocation Details'!$A$18:$L$217, MATCH("Customer ID", 'E4 TB Allocation Details'!$A$18:$L$18, 0),FALSE), 'E2 Allocators'!$B$15:$W$361, MATCH('O5 Details by Class &amp; Accounts'!AN$18, 'E2 Allocators'!$B$15:$W$15, 0),FALSE)*$G116), 0, VLOOKUP(VLOOKUP($A116, 'E4 TB Allocation Details'!$A$18:$L$217, MATCH("Customer ID", 'E4 TB Allocation Details'!$A$18:$L$18, 0),FALSE), 'E2 Allocators'!$B$15:$W$361, MATCH('O5 Details by Class &amp; Accounts'!AN$18, 'E2 Allocators'!$B$15:$W$15, 0),FALSE)*$G116)</f>
        <v>0</v>
      </c>
      <c r="AO116" s="1334">
        <f>IF(ISERROR(VLOOKUP(VLOOKUP($A116, 'E4 TB Allocation Details'!$A$18:$L$217, MATCH("Customer ID", 'E4 TB Allocation Details'!$A$18:$L$18, 0),FALSE), 'E2 Allocators'!$B$15:$W$361, MATCH('O5 Details by Class &amp; Accounts'!AO$18, 'E2 Allocators'!$B$15:$W$15, 0),FALSE)*$G116), 0, VLOOKUP(VLOOKUP($A116, 'E4 TB Allocation Details'!$A$18:$L$217, MATCH("Customer ID", 'E4 TB Allocation Details'!$A$18:$L$18, 0),FALSE), 'E2 Allocators'!$B$15:$W$361, MATCH('O5 Details by Class &amp; Accounts'!AO$18, 'E2 Allocators'!$B$15:$W$15, 0),FALSE)*$G116)</f>
        <v>0</v>
      </c>
      <c r="AP116" s="1334">
        <f>IF(ISERROR(VLOOKUP(VLOOKUP($A116, 'E4 TB Allocation Details'!$A$18:$L$217, MATCH("Customer ID", 'E4 TB Allocation Details'!$A$18:$L$18, 0),FALSE), 'E2 Allocators'!$B$15:$W$361, MATCH('O5 Details by Class &amp; Accounts'!AP$18, 'E2 Allocators'!$B$15:$W$15, 0),FALSE)*$G116), 0, VLOOKUP(VLOOKUP($A116, 'E4 TB Allocation Details'!$A$18:$L$217, MATCH("Customer ID", 'E4 TB Allocation Details'!$A$18:$L$18, 0),FALSE), 'E2 Allocators'!$B$15:$W$361, MATCH('O5 Details by Class &amp; Accounts'!AP$18, 'E2 Allocators'!$B$15:$W$15, 0),FALSE)*$G116)</f>
        <v>0</v>
      </c>
      <c r="AQ116" s="1334">
        <f>IF(ISERROR(VLOOKUP(VLOOKUP($A116, 'E4 TB Allocation Details'!$A$18:$L$217, MATCH("Customer ID", 'E4 TB Allocation Details'!$A$18:$L$18, 0),FALSE), 'E2 Allocators'!$B$15:$W$361, MATCH('O5 Details by Class &amp; Accounts'!AQ$18, 'E2 Allocators'!$B$15:$W$15, 0),FALSE)*$G116), 0, VLOOKUP(VLOOKUP($A116, 'E4 TB Allocation Details'!$A$18:$L$217, MATCH("Customer ID", 'E4 TB Allocation Details'!$A$18:$L$18, 0),FALSE), 'E2 Allocators'!$B$15:$W$361, MATCH('O5 Details by Class &amp; Accounts'!AQ$18, 'E2 Allocators'!$B$15:$W$15, 0),FALSE)*$G116)</f>
        <v>0</v>
      </c>
      <c r="AR116" s="1334">
        <f>IF(ISERROR(VLOOKUP(VLOOKUP($A116, 'E4 TB Allocation Details'!$A$18:$L$217, MATCH("Customer ID", 'E4 TB Allocation Details'!$A$18:$L$18, 0),FALSE), 'E2 Allocators'!$B$15:$W$361, MATCH('O5 Details by Class &amp; Accounts'!AR$18, 'E2 Allocators'!$B$15:$W$15, 0),FALSE)*$G116), 0, VLOOKUP(VLOOKUP($A116, 'E4 TB Allocation Details'!$A$18:$L$217, MATCH("Customer ID", 'E4 TB Allocation Details'!$A$18:$L$18, 0),FALSE), 'E2 Allocators'!$B$15:$W$361, MATCH('O5 Details by Class &amp; Accounts'!AR$18, 'E2 Allocators'!$B$15:$W$15, 0),FALSE)*$G116)</f>
        <v>0</v>
      </c>
      <c r="AS116" s="1334">
        <f>IF(ISERROR(VLOOKUP(VLOOKUP($A116, 'E4 TB Allocation Details'!$A$18:$L$217, MATCH("Customer ID", 'E4 TB Allocation Details'!$A$18:$L$18, 0),FALSE), 'E2 Allocators'!$B$15:$W$361, MATCH('O5 Details by Class &amp; Accounts'!AS$18, 'E2 Allocators'!$B$15:$W$15, 0),FALSE)*$G116), 0, VLOOKUP(VLOOKUP($A116, 'E4 TB Allocation Details'!$A$18:$L$217, MATCH("Customer ID", 'E4 TB Allocation Details'!$A$18:$L$18, 0),FALSE), 'E2 Allocators'!$B$15:$W$361, MATCH('O5 Details by Class &amp; Accounts'!AS$18, 'E2 Allocators'!$B$15:$W$15, 0),FALSE)*$G116)</f>
        <v>0</v>
      </c>
      <c r="AT116" s="1334">
        <f>IF(ISERROR(VLOOKUP(VLOOKUP($A116, 'E4 TB Allocation Details'!$A$18:$L$217, MATCH("Customer ID", 'E4 TB Allocation Details'!$A$18:$L$18, 0),FALSE), 'E2 Allocators'!$B$15:$W$361, MATCH('O5 Details by Class &amp; Accounts'!AT$18, 'E2 Allocators'!$B$15:$W$15, 0),FALSE)*$G116), 0, VLOOKUP(VLOOKUP($A116, 'E4 TB Allocation Details'!$A$18:$L$217, MATCH("Customer ID", 'E4 TB Allocation Details'!$A$18:$L$18, 0),FALSE), 'E2 Allocators'!$B$15:$W$361, MATCH('O5 Details by Class &amp; Accounts'!AT$18, 'E2 Allocators'!$B$15:$W$15, 0),FALSE)*$G116)</f>
        <v>0</v>
      </c>
      <c r="AU116" s="1334">
        <f>IF(ISERROR(VLOOKUP(VLOOKUP($A116, 'E4 TB Allocation Details'!$A$18:$L$217, MATCH("Customer ID", 'E4 TB Allocation Details'!$A$18:$L$18, 0),FALSE), 'E2 Allocators'!$B$15:$W$361, MATCH('O5 Details by Class &amp; Accounts'!AU$18, 'E2 Allocators'!$B$15:$W$15, 0),FALSE)*$G116), 0, VLOOKUP(VLOOKUP($A116, 'E4 TB Allocation Details'!$A$18:$L$217, MATCH("Customer ID", 'E4 TB Allocation Details'!$A$18:$L$18, 0),FALSE), 'E2 Allocators'!$B$15:$W$361, MATCH('O5 Details by Class &amp; Accounts'!AU$18, 'E2 Allocators'!$B$15:$W$15, 0),FALSE)*$G116)</f>
        <v>0</v>
      </c>
      <c r="AV116" s="1334">
        <f>IF(ISERROR(VLOOKUP(VLOOKUP($A116, 'E4 TB Allocation Details'!$A$18:$L$217, MATCH("Customer ID", 'E4 TB Allocation Details'!$A$18:$L$18, 0),FALSE), 'E2 Allocators'!$B$15:$W$361, MATCH('O5 Details by Class &amp; Accounts'!AV$18, 'E2 Allocators'!$B$15:$W$15, 0),FALSE)*$G116), 0, VLOOKUP(VLOOKUP($A116, 'E4 TB Allocation Details'!$A$18:$L$217, MATCH("Customer ID", 'E4 TB Allocation Details'!$A$18:$L$18, 0),FALSE), 'E2 Allocators'!$B$15:$W$361, MATCH('O5 Details by Class &amp; Accounts'!AV$18, 'E2 Allocators'!$B$15:$W$15, 0),FALSE)*$G116)</f>
        <v>0</v>
      </c>
      <c r="AW116" s="1334">
        <f>IF(ISERROR(VLOOKUP(VLOOKUP($A116, 'E4 TB Allocation Details'!$A$18:$L$217, MATCH("Customer ID", 'E4 TB Allocation Details'!$A$18:$L$18, 0),FALSE), 'E2 Allocators'!$B$15:$W$361, MATCH('O5 Details by Class &amp; Accounts'!AW$18, 'E2 Allocators'!$B$15:$W$15, 0),FALSE)*$G116), 0, VLOOKUP(VLOOKUP($A116, 'E4 TB Allocation Details'!$A$18:$L$217, MATCH("Customer ID", 'E4 TB Allocation Details'!$A$18:$L$18, 0),FALSE), 'E2 Allocators'!$B$15:$W$361, MATCH('O5 Details by Class &amp; Accounts'!AW$18, 'E2 Allocators'!$B$15:$W$15, 0),FALSE)*$G116)</f>
        <v>0</v>
      </c>
      <c r="AX116" s="1334">
        <f t="shared" si="28"/>
        <v>0</v>
      </c>
      <c r="AY116" s="1334">
        <f>IF(ISERROR(VLOOKUP(VLOOKUP($A116, 'E4 TB Allocation Details'!$A$18:$L$217, MATCH("Misc ID", 'E4 TB Allocation Details'!$A$18:$L$18, 0),FALSE), 'E2 Allocators'!$B$15:$W$361, MATCH('O5 Details by Class &amp; Accounts'!AY$18, 'E2 Allocators'!$B$15:$W$15, 0),FALSE)*$E116), 0, VLOOKUP(VLOOKUP($A116, 'E4 TB Allocation Details'!$A$18:$L$217, MATCH("Misc ID", 'E4 TB Allocation Details'!$A$18:$L$18, 0),FALSE), 'E2 Allocators'!$B$15:$W$361, MATCH('O5 Details by Class &amp; Accounts'!AY$18, 'E2 Allocators'!$B$15:$W$15, 0),FALSE)*$E116)</f>
        <v>0</v>
      </c>
      <c r="AZ116" s="1334">
        <f>IF(ISERROR(VLOOKUP(VLOOKUP($A116, 'E4 TB Allocation Details'!$A$18:$L$217, MATCH("Misc ID", 'E4 TB Allocation Details'!$A$18:$L$18, 0),FALSE), 'E2 Allocators'!$B$15:$W$361, MATCH('O5 Details by Class &amp; Accounts'!AZ$18, 'E2 Allocators'!$B$15:$W$15, 0),FALSE)*$E116), 0, VLOOKUP(VLOOKUP($A116, 'E4 TB Allocation Details'!$A$18:$L$217, MATCH("Misc ID", 'E4 TB Allocation Details'!$A$18:$L$18, 0),FALSE), 'E2 Allocators'!$B$15:$W$361, MATCH('O5 Details by Class &amp; Accounts'!AZ$18, 'E2 Allocators'!$B$15:$W$15, 0),FALSE)*$E116)</f>
        <v>0</v>
      </c>
      <c r="BA116" s="1334">
        <f>IF(ISERROR(VLOOKUP(VLOOKUP($A116, 'E4 TB Allocation Details'!$A$18:$L$217, MATCH("Misc ID", 'E4 TB Allocation Details'!$A$18:$L$18, 0),FALSE), 'E2 Allocators'!$B$15:$W$361, MATCH('O5 Details by Class &amp; Accounts'!BA$18, 'E2 Allocators'!$B$15:$W$15, 0),FALSE)*$E116), 0, VLOOKUP(VLOOKUP($A116, 'E4 TB Allocation Details'!$A$18:$L$217, MATCH("Misc ID", 'E4 TB Allocation Details'!$A$18:$L$18, 0),FALSE), 'E2 Allocators'!$B$15:$W$361, MATCH('O5 Details by Class &amp; Accounts'!BA$18, 'E2 Allocators'!$B$15:$W$15, 0),FALSE)*$E116)</f>
        <v>0</v>
      </c>
      <c r="BB116" s="1334">
        <f>IF(ISERROR(VLOOKUP(VLOOKUP($A116, 'E4 TB Allocation Details'!$A$18:$L$217, MATCH("Misc ID", 'E4 TB Allocation Details'!$A$18:$L$18, 0),FALSE), 'E2 Allocators'!$B$15:$W$361, MATCH('O5 Details by Class &amp; Accounts'!BB$18, 'E2 Allocators'!$B$15:$W$15, 0),FALSE)*$E116), 0, VLOOKUP(VLOOKUP($A116, 'E4 TB Allocation Details'!$A$18:$L$217, MATCH("Misc ID", 'E4 TB Allocation Details'!$A$18:$L$18, 0),FALSE), 'E2 Allocators'!$B$15:$W$361, MATCH('O5 Details by Class &amp; Accounts'!BB$18, 'E2 Allocators'!$B$15:$W$15, 0),FALSE)*$E116)</f>
        <v>0</v>
      </c>
      <c r="BC116" s="1334">
        <f>IF(ISERROR(VLOOKUP(VLOOKUP($A116, 'E4 TB Allocation Details'!$A$18:$L$217, MATCH("Misc ID", 'E4 TB Allocation Details'!$A$18:$L$18, 0),FALSE), 'E2 Allocators'!$B$15:$W$361, MATCH('O5 Details by Class &amp; Accounts'!BC$18, 'E2 Allocators'!$B$15:$W$15, 0),FALSE)*$E116), 0, VLOOKUP(VLOOKUP($A116, 'E4 TB Allocation Details'!$A$18:$L$217, MATCH("Misc ID", 'E4 TB Allocation Details'!$A$18:$L$18, 0),FALSE), 'E2 Allocators'!$B$15:$W$361, MATCH('O5 Details by Class &amp; Accounts'!BC$18, 'E2 Allocators'!$B$15:$W$15, 0),FALSE)*$E116)</f>
        <v>0</v>
      </c>
      <c r="BD116" s="1334">
        <f>IF(ISERROR(VLOOKUP(VLOOKUP($A116, 'E4 TB Allocation Details'!$A$18:$L$217, MATCH("Misc ID", 'E4 TB Allocation Details'!$A$18:$L$18, 0),FALSE), 'E2 Allocators'!$B$15:$W$361, MATCH('O5 Details by Class &amp; Accounts'!BD$18, 'E2 Allocators'!$B$15:$W$15, 0),FALSE)*$E116), 0, VLOOKUP(VLOOKUP($A116, 'E4 TB Allocation Details'!$A$18:$L$217, MATCH("Misc ID", 'E4 TB Allocation Details'!$A$18:$L$18, 0),FALSE), 'E2 Allocators'!$B$15:$W$361, MATCH('O5 Details by Class &amp; Accounts'!BD$18, 'E2 Allocators'!$B$15:$W$15, 0),FALSE)*$E116)</f>
        <v>0</v>
      </c>
      <c r="BE116" s="1334">
        <f>IF(ISERROR(VLOOKUP(VLOOKUP($A116, 'E4 TB Allocation Details'!$A$18:$L$217, MATCH("Misc ID", 'E4 TB Allocation Details'!$A$18:$L$18, 0),FALSE), 'E2 Allocators'!$B$15:$W$361, MATCH('O5 Details by Class &amp; Accounts'!BE$18, 'E2 Allocators'!$B$15:$W$15, 0),FALSE)*$E116), 0, VLOOKUP(VLOOKUP($A116, 'E4 TB Allocation Details'!$A$18:$L$217, MATCH("Misc ID", 'E4 TB Allocation Details'!$A$18:$L$18, 0),FALSE), 'E2 Allocators'!$B$15:$W$361, MATCH('O5 Details by Class &amp; Accounts'!BE$18, 'E2 Allocators'!$B$15:$W$15, 0),FALSE)*$E116)</f>
        <v>0</v>
      </c>
      <c r="BF116" s="1334">
        <f>IF(ISERROR(VLOOKUP(VLOOKUP($A116, 'E4 TB Allocation Details'!$A$18:$L$217, MATCH("Misc ID", 'E4 TB Allocation Details'!$A$18:$L$18, 0),FALSE), 'E2 Allocators'!$B$15:$W$361, MATCH('O5 Details by Class &amp; Accounts'!BF$18, 'E2 Allocators'!$B$15:$W$15, 0),FALSE)*$E116), 0, VLOOKUP(VLOOKUP($A116, 'E4 TB Allocation Details'!$A$18:$L$217, MATCH("Misc ID", 'E4 TB Allocation Details'!$A$18:$L$18, 0),FALSE), 'E2 Allocators'!$B$15:$W$361, MATCH('O5 Details by Class &amp; Accounts'!BF$18, 'E2 Allocators'!$B$15:$W$15, 0),FALSE)*$E116)</f>
        <v>0</v>
      </c>
      <c r="BG116" s="1334">
        <f>IF(ISERROR(VLOOKUP(VLOOKUP($A116, 'E4 TB Allocation Details'!$A$18:$L$217, MATCH("Misc ID", 'E4 TB Allocation Details'!$A$18:$L$18, 0),FALSE), 'E2 Allocators'!$B$15:$W$361, MATCH('O5 Details by Class &amp; Accounts'!BG$18, 'E2 Allocators'!$B$15:$W$15, 0),FALSE)*$E116), 0, VLOOKUP(VLOOKUP($A116, 'E4 TB Allocation Details'!$A$18:$L$217, MATCH("Misc ID", 'E4 TB Allocation Details'!$A$18:$L$18, 0),FALSE), 'E2 Allocators'!$B$15:$W$361, MATCH('O5 Details by Class &amp; Accounts'!BG$18, 'E2 Allocators'!$B$15:$W$15, 0),FALSE)*$E116)</f>
        <v>0</v>
      </c>
      <c r="BH116" s="1334">
        <f>IF(ISERROR(VLOOKUP(VLOOKUP($A116, 'E4 TB Allocation Details'!$A$18:$L$217, MATCH("Misc ID", 'E4 TB Allocation Details'!$A$18:$L$18, 0),FALSE), 'E2 Allocators'!$B$15:$W$361, MATCH('O5 Details by Class &amp; Accounts'!BH$18, 'E2 Allocators'!$B$15:$W$15, 0),FALSE)*$E116), 0, VLOOKUP(VLOOKUP($A116, 'E4 TB Allocation Details'!$A$18:$L$217, MATCH("Misc ID", 'E4 TB Allocation Details'!$A$18:$L$18, 0),FALSE), 'E2 Allocators'!$B$15:$W$361, MATCH('O5 Details by Class &amp; Accounts'!BH$18, 'E2 Allocators'!$B$15:$W$15, 0),FALSE)*$E116)</f>
        <v>0</v>
      </c>
      <c r="BI116" s="1334">
        <f>IF(ISERROR(VLOOKUP(VLOOKUP($A116, 'E4 TB Allocation Details'!$A$18:$L$217, MATCH("Misc ID", 'E4 TB Allocation Details'!$A$18:$L$18, 0),FALSE), 'E2 Allocators'!$B$15:$W$361, MATCH('O5 Details by Class &amp; Accounts'!BI$18, 'E2 Allocators'!$B$15:$W$15, 0),FALSE)*$E116), 0, VLOOKUP(VLOOKUP($A116, 'E4 TB Allocation Details'!$A$18:$L$217, MATCH("Misc ID", 'E4 TB Allocation Details'!$A$18:$L$18, 0),FALSE), 'E2 Allocators'!$B$15:$W$361, MATCH('O5 Details by Class &amp; Accounts'!BI$18, 'E2 Allocators'!$B$15:$W$15, 0),FALSE)*$E116)</f>
        <v>0</v>
      </c>
      <c r="BJ116" s="1334">
        <f>IF(ISERROR(VLOOKUP(VLOOKUP($A116, 'E4 TB Allocation Details'!$A$18:$L$217, MATCH("Misc ID", 'E4 TB Allocation Details'!$A$18:$L$18, 0),FALSE), 'E2 Allocators'!$B$15:$W$361, MATCH('O5 Details by Class &amp; Accounts'!BJ$18, 'E2 Allocators'!$B$15:$W$15, 0),FALSE)*$E116), 0, VLOOKUP(VLOOKUP($A116, 'E4 TB Allocation Details'!$A$18:$L$217, MATCH("Misc ID", 'E4 TB Allocation Details'!$A$18:$L$18, 0),FALSE), 'E2 Allocators'!$B$15:$W$361, MATCH('O5 Details by Class &amp; Accounts'!BJ$18, 'E2 Allocators'!$B$15:$W$15, 0),FALSE)*$E116)</f>
        <v>0</v>
      </c>
      <c r="BK116" s="1334">
        <f>IF(ISERROR(VLOOKUP(VLOOKUP($A116, 'E4 TB Allocation Details'!$A$18:$L$217, MATCH("Misc ID", 'E4 TB Allocation Details'!$A$18:$L$18, 0),FALSE), 'E2 Allocators'!$B$15:$W$361, MATCH('O5 Details by Class &amp; Accounts'!BK$18, 'E2 Allocators'!$B$15:$W$15, 0),FALSE)*$E116), 0, VLOOKUP(VLOOKUP($A116, 'E4 TB Allocation Details'!$A$18:$L$217, MATCH("Misc ID", 'E4 TB Allocation Details'!$A$18:$L$18, 0),FALSE), 'E2 Allocators'!$B$15:$W$361, MATCH('O5 Details by Class &amp; Accounts'!BK$18, 'E2 Allocators'!$B$15:$W$15, 0),FALSE)*$E116)</f>
        <v>0</v>
      </c>
      <c r="BL116" s="1334">
        <f>IF(ISERROR(VLOOKUP(VLOOKUP($A116, 'E4 TB Allocation Details'!$A$18:$L$217, MATCH("Misc ID", 'E4 TB Allocation Details'!$A$18:$L$18, 0),FALSE), 'E2 Allocators'!$B$15:$W$361, MATCH('O5 Details by Class &amp; Accounts'!BL$18, 'E2 Allocators'!$B$15:$W$15, 0),FALSE)*$E116), 0, VLOOKUP(VLOOKUP($A116, 'E4 TB Allocation Details'!$A$18:$L$217, MATCH("Misc ID", 'E4 TB Allocation Details'!$A$18:$L$18, 0),FALSE), 'E2 Allocators'!$B$15:$W$361, MATCH('O5 Details by Class &amp; Accounts'!BL$18, 'E2 Allocators'!$B$15:$W$15, 0),FALSE)*$E116)</f>
        <v>0</v>
      </c>
      <c r="BM116" s="1334">
        <f>IF(ISERROR(VLOOKUP(VLOOKUP($A116, 'E4 TB Allocation Details'!$A$18:$L$217, MATCH("Misc ID", 'E4 TB Allocation Details'!$A$18:$L$18, 0),FALSE), 'E2 Allocators'!$B$15:$W$361, MATCH('O5 Details by Class &amp; Accounts'!BM$18, 'E2 Allocators'!$B$15:$W$15, 0),FALSE)*$E116), 0, VLOOKUP(VLOOKUP($A116, 'E4 TB Allocation Details'!$A$18:$L$217, MATCH("Misc ID", 'E4 TB Allocation Details'!$A$18:$L$18, 0),FALSE), 'E2 Allocators'!$B$15:$W$361, MATCH('O5 Details by Class &amp; Accounts'!BM$18, 'E2 Allocators'!$B$15:$W$15, 0),FALSE)*$E116)</f>
        <v>0</v>
      </c>
      <c r="BN116" s="1334">
        <f>IF(ISERROR(VLOOKUP(VLOOKUP($A116, 'E4 TB Allocation Details'!$A$18:$L$217, MATCH("Misc ID", 'E4 TB Allocation Details'!$A$18:$L$18, 0),FALSE), 'E2 Allocators'!$B$15:$W$361, MATCH('O5 Details by Class &amp; Accounts'!BN$18, 'E2 Allocators'!$B$15:$W$15, 0),FALSE)*$E116), 0, VLOOKUP(VLOOKUP($A116, 'E4 TB Allocation Details'!$A$18:$L$217, MATCH("Misc ID", 'E4 TB Allocation Details'!$A$18:$L$18, 0),FALSE), 'E2 Allocators'!$B$15:$W$361, MATCH('O5 Details by Class &amp; Accounts'!BN$18, 'E2 Allocators'!$B$15:$W$15, 0),FALSE)*$E116)</f>
        <v>0</v>
      </c>
      <c r="BO116" s="1334">
        <f>IF(ISERROR(VLOOKUP(VLOOKUP($A116, 'E4 TB Allocation Details'!$A$18:$L$217, MATCH("Misc ID", 'E4 TB Allocation Details'!$A$18:$L$18, 0),FALSE), 'E2 Allocators'!$B$15:$W$361, MATCH('O5 Details by Class &amp; Accounts'!BO$18, 'E2 Allocators'!$B$15:$W$15, 0),FALSE)*$E116), 0, VLOOKUP(VLOOKUP($A116, 'E4 TB Allocation Details'!$A$18:$L$217, MATCH("Misc ID", 'E4 TB Allocation Details'!$A$18:$L$18, 0),FALSE), 'E2 Allocators'!$B$15:$W$361, MATCH('O5 Details by Class &amp; Accounts'!BO$18, 'E2 Allocators'!$B$15:$W$15, 0),FALSE)*$E116)</f>
        <v>0</v>
      </c>
      <c r="BP116" s="1334">
        <f>IF(ISERROR(VLOOKUP(VLOOKUP($A116, 'E4 TB Allocation Details'!$A$18:$L$217, MATCH("Misc ID", 'E4 TB Allocation Details'!$A$18:$L$18, 0),FALSE), 'E2 Allocators'!$B$15:$W$361, MATCH('O5 Details by Class &amp; Accounts'!BP$18, 'E2 Allocators'!$B$15:$W$15, 0),FALSE)*$E116), 0, VLOOKUP(VLOOKUP($A116, 'E4 TB Allocation Details'!$A$18:$L$217, MATCH("Misc ID", 'E4 TB Allocation Details'!$A$18:$L$18, 0),FALSE), 'E2 Allocators'!$B$15:$W$361, MATCH('O5 Details by Class &amp; Accounts'!BP$18, 'E2 Allocators'!$B$15:$W$15, 0),FALSE)*$E116)</f>
        <v>0</v>
      </c>
      <c r="BQ116" s="1334">
        <f>IF(ISERROR(VLOOKUP(VLOOKUP($A116, 'E4 TB Allocation Details'!$A$18:$L$217, MATCH("Misc ID", 'E4 TB Allocation Details'!$A$18:$L$18, 0),FALSE), 'E2 Allocators'!$B$15:$W$361, MATCH('O5 Details by Class &amp; Accounts'!BQ$18, 'E2 Allocators'!$B$15:$W$15, 0),FALSE)*$E116), 0, VLOOKUP(VLOOKUP($A116, 'E4 TB Allocation Details'!$A$18:$L$217, MATCH("Misc ID", 'E4 TB Allocation Details'!$A$18:$L$18, 0),FALSE), 'E2 Allocators'!$B$15:$W$361, MATCH('O5 Details by Class &amp; Accounts'!BQ$18, 'E2 Allocators'!$B$15:$W$15, 0),FALSE)*$E116)</f>
        <v>0</v>
      </c>
      <c r="BR116" s="1334">
        <f>IF(ISERROR(VLOOKUP(VLOOKUP($A116, 'E4 TB Allocation Details'!$A$18:$L$217, MATCH("Misc ID", 'E4 TB Allocation Details'!$A$18:$L$18, 0),FALSE), 'E2 Allocators'!$B$15:$W$361, MATCH('O5 Details by Class &amp; Accounts'!BR$18, 'E2 Allocators'!$B$15:$W$15, 0),FALSE)*$E116), 0, VLOOKUP(VLOOKUP($A116, 'E4 TB Allocation Details'!$A$18:$L$217, MATCH("Misc ID", 'E4 TB Allocation Details'!$A$18:$L$18, 0),FALSE), 'E2 Allocators'!$B$15:$W$361, MATCH('O5 Details by Class &amp; Accounts'!BR$18, 'E2 Allocators'!$B$15:$W$15, 0),FALSE)*$E116)</f>
        <v>0</v>
      </c>
      <c r="BS116" s="1334">
        <f t="shared" si="29"/>
        <v>0</v>
      </c>
      <c r="BT116" s="1334">
        <f>IF(ISERROR(VLOOKUP(VLOOKUP($A116, 'E4 TB Allocation Details'!$A$18:$L$217, MATCH("A &amp; G ID", 'E4 TB Allocation Details'!$A$18:$L$18, 0),FALSE), 'E2 Allocators'!$B$15:$W$361, MATCH('O5 Details by Class &amp; Accounts'!BT$18, 'E2 Allocators'!$B$15:$W$15, 0),FALSE)*$E116), 0, VLOOKUP(VLOOKUP($A116, 'E4 TB Allocation Details'!$A$18:$L$217, MATCH("A &amp; G ID", 'E4 TB Allocation Details'!$A$18:$L$18, 0),FALSE), 'E2 Allocators'!$B$15:$W$361, MATCH('O5 Details by Class &amp; Accounts'!BT$18, 'E2 Allocators'!$B$15:$W$15, 0),FALSE)*$E116)</f>
        <v>0</v>
      </c>
      <c r="BU116" s="1334">
        <f>IF(ISERROR(VLOOKUP(VLOOKUP($A116, 'E4 TB Allocation Details'!$A$18:$L$217, MATCH("A &amp; G ID", 'E4 TB Allocation Details'!$A$18:$L$18, 0),FALSE), 'E2 Allocators'!$B$15:$W$361, MATCH('O5 Details by Class &amp; Accounts'!BU$18, 'E2 Allocators'!$B$15:$W$15, 0),FALSE)*$E116), 0, VLOOKUP(VLOOKUP($A116, 'E4 TB Allocation Details'!$A$18:$L$217, MATCH("A &amp; G ID", 'E4 TB Allocation Details'!$A$18:$L$18, 0),FALSE), 'E2 Allocators'!$B$15:$W$361, MATCH('O5 Details by Class &amp; Accounts'!BU$18, 'E2 Allocators'!$B$15:$W$15, 0),FALSE)*$E116)</f>
        <v>0</v>
      </c>
      <c r="BV116" s="1334">
        <f>IF(ISERROR(VLOOKUP(VLOOKUP($A116, 'E4 TB Allocation Details'!$A$18:$L$217, MATCH("A &amp; G ID", 'E4 TB Allocation Details'!$A$18:$L$18, 0),FALSE), 'E2 Allocators'!$B$15:$W$361, MATCH('O5 Details by Class &amp; Accounts'!BV$18, 'E2 Allocators'!$B$15:$W$15, 0),FALSE)*$E116), 0, VLOOKUP(VLOOKUP($A116, 'E4 TB Allocation Details'!$A$18:$L$217, MATCH("A &amp; G ID", 'E4 TB Allocation Details'!$A$18:$L$18, 0),FALSE), 'E2 Allocators'!$B$15:$W$361, MATCH('O5 Details by Class &amp; Accounts'!BV$18, 'E2 Allocators'!$B$15:$W$15, 0),FALSE)*$E116)</f>
        <v>0</v>
      </c>
      <c r="BW116" s="1334">
        <f>IF(ISERROR(VLOOKUP(VLOOKUP($A116, 'E4 TB Allocation Details'!$A$18:$L$217, MATCH("A &amp; G ID", 'E4 TB Allocation Details'!$A$18:$L$18, 0),FALSE), 'E2 Allocators'!$B$15:$W$361, MATCH('O5 Details by Class &amp; Accounts'!BW$18, 'E2 Allocators'!$B$15:$W$15, 0),FALSE)*$E116), 0, VLOOKUP(VLOOKUP($A116, 'E4 TB Allocation Details'!$A$18:$L$217, MATCH("A &amp; G ID", 'E4 TB Allocation Details'!$A$18:$L$18, 0),FALSE), 'E2 Allocators'!$B$15:$W$361, MATCH('O5 Details by Class &amp; Accounts'!BW$18, 'E2 Allocators'!$B$15:$W$15, 0),FALSE)*$E116)</f>
        <v>0</v>
      </c>
      <c r="BX116" s="1334">
        <f>IF(ISERROR(VLOOKUP(VLOOKUP($A116, 'E4 TB Allocation Details'!$A$18:$L$217, MATCH("A &amp; G ID", 'E4 TB Allocation Details'!$A$18:$L$18, 0),FALSE), 'E2 Allocators'!$B$15:$W$361, MATCH('O5 Details by Class &amp; Accounts'!BX$18, 'E2 Allocators'!$B$15:$W$15, 0),FALSE)*$E116), 0, VLOOKUP(VLOOKUP($A116, 'E4 TB Allocation Details'!$A$18:$L$217, MATCH("A &amp; G ID", 'E4 TB Allocation Details'!$A$18:$L$18, 0),FALSE), 'E2 Allocators'!$B$15:$W$361, MATCH('O5 Details by Class &amp; Accounts'!BX$18, 'E2 Allocators'!$B$15:$W$15, 0),FALSE)*$E116)</f>
        <v>0</v>
      </c>
      <c r="BY116" s="1334">
        <f>IF(ISERROR(VLOOKUP(VLOOKUP($A116, 'E4 TB Allocation Details'!$A$18:$L$217, MATCH("A &amp; G ID", 'E4 TB Allocation Details'!$A$18:$L$18, 0),FALSE), 'E2 Allocators'!$B$15:$W$361, MATCH('O5 Details by Class &amp; Accounts'!BY$18, 'E2 Allocators'!$B$15:$W$15, 0),FALSE)*$E116), 0, VLOOKUP(VLOOKUP($A116, 'E4 TB Allocation Details'!$A$18:$L$217, MATCH("A &amp; G ID", 'E4 TB Allocation Details'!$A$18:$L$18, 0),FALSE), 'E2 Allocators'!$B$15:$W$361, MATCH('O5 Details by Class &amp; Accounts'!BY$18, 'E2 Allocators'!$B$15:$W$15, 0),FALSE)*$E116)</f>
        <v>0</v>
      </c>
      <c r="BZ116" s="1334">
        <f>IF(ISERROR(VLOOKUP(VLOOKUP($A116, 'E4 TB Allocation Details'!$A$18:$L$217, MATCH("A &amp; G ID", 'E4 TB Allocation Details'!$A$18:$L$18, 0),FALSE), 'E2 Allocators'!$B$15:$W$361, MATCH('O5 Details by Class &amp; Accounts'!BZ$18, 'E2 Allocators'!$B$15:$W$15, 0),FALSE)*$E116), 0, VLOOKUP(VLOOKUP($A116, 'E4 TB Allocation Details'!$A$18:$L$217, MATCH("A &amp; G ID", 'E4 TB Allocation Details'!$A$18:$L$18, 0),FALSE), 'E2 Allocators'!$B$15:$W$361, MATCH('O5 Details by Class &amp; Accounts'!BZ$18, 'E2 Allocators'!$B$15:$W$15, 0),FALSE)*$E116)</f>
        <v>0</v>
      </c>
      <c r="CA116" s="1334">
        <f>IF(ISERROR(VLOOKUP(VLOOKUP($A116, 'E4 TB Allocation Details'!$A$18:$L$217, MATCH("A &amp; G ID", 'E4 TB Allocation Details'!$A$18:$L$18, 0),FALSE), 'E2 Allocators'!$B$15:$W$361, MATCH('O5 Details by Class &amp; Accounts'!CA$18, 'E2 Allocators'!$B$15:$W$15, 0),FALSE)*$E116), 0, VLOOKUP(VLOOKUP($A116, 'E4 TB Allocation Details'!$A$18:$L$217, MATCH("A &amp; G ID", 'E4 TB Allocation Details'!$A$18:$L$18, 0),FALSE), 'E2 Allocators'!$B$15:$W$361, MATCH('O5 Details by Class &amp; Accounts'!CA$18, 'E2 Allocators'!$B$15:$W$15, 0),FALSE)*$E116)</f>
        <v>0</v>
      </c>
      <c r="CB116" s="1334">
        <f>IF(ISERROR(VLOOKUP(VLOOKUP($A116, 'E4 TB Allocation Details'!$A$18:$L$217, MATCH("A &amp; G ID", 'E4 TB Allocation Details'!$A$18:$L$18, 0),FALSE), 'E2 Allocators'!$B$15:$W$361, MATCH('O5 Details by Class &amp; Accounts'!CB$18, 'E2 Allocators'!$B$15:$W$15, 0),FALSE)*$E116), 0, VLOOKUP(VLOOKUP($A116, 'E4 TB Allocation Details'!$A$18:$L$217, MATCH("A &amp; G ID", 'E4 TB Allocation Details'!$A$18:$L$18, 0),FALSE), 'E2 Allocators'!$B$15:$W$361, MATCH('O5 Details by Class &amp; Accounts'!CB$18, 'E2 Allocators'!$B$15:$W$15, 0),FALSE)*$E116)</f>
        <v>0</v>
      </c>
      <c r="CC116" s="1334">
        <f>IF(ISERROR(VLOOKUP(VLOOKUP($A116, 'E4 TB Allocation Details'!$A$18:$L$217, MATCH("A &amp; G ID", 'E4 TB Allocation Details'!$A$18:$L$18, 0),FALSE), 'E2 Allocators'!$B$15:$W$361, MATCH('O5 Details by Class &amp; Accounts'!CC$18, 'E2 Allocators'!$B$15:$W$15, 0),FALSE)*$E116), 0, VLOOKUP(VLOOKUP($A116, 'E4 TB Allocation Details'!$A$18:$L$217, MATCH("A &amp; G ID", 'E4 TB Allocation Details'!$A$18:$L$18, 0),FALSE), 'E2 Allocators'!$B$15:$W$361, MATCH('O5 Details by Class &amp; Accounts'!CC$18, 'E2 Allocators'!$B$15:$W$15, 0),FALSE)*$E116)</f>
        <v>0</v>
      </c>
      <c r="CD116" s="1334">
        <f>IF(ISERROR(VLOOKUP(VLOOKUP($A116, 'E4 TB Allocation Details'!$A$18:$L$217, MATCH("A &amp; G ID", 'E4 TB Allocation Details'!$A$18:$L$18, 0),FALSE), 'E2 Allocators'!$B$15:$W$361, MATCH('O5 Details by Class &amp; Accounts'!CD$18, 'E2 Allocators'!$B$15:$W$15, 0),FALSE)*$E116), 0, VLOOKUP(VLOOKUP($A116, 'E4 TB Allocation Details'!$A$18:$L$217, MATCH("A &amp; G ID", 'E4 TB Allocation Details'!$A$18:$L$18, 0),FALSE), 'E2 Allocators'!$B$15:$W$361, MATCH('O5 Details by Class &amp; Accounts'!CD$18, 'E2 Allocators'!$B$15:$W$15, 0),FALSE)*$E116)</f>
        <v>0</v>
      </c>
      <c r="CE116" s="1334">
        <f>IF(ISERROR(VLOOKUP(VLOOKUP($A116, 'E4 TB Allocation Details'!$A$18:$L$217, MATCH("A &amp; G ID", 'E4 TB Allocation Details'!$A$18:$L$18, 0),FALSE), 'E2 Allocators'!$B$15:$W$361, MATCH('O5 Details by Class &amp; Accounts'!CE$18, 'E2 Allocators'!$B$15:$W$15, 0),FALSE)*$E116), 0, VLOOKUP(VLOOKUP($A116, 'E4 TB Allocation Details'!$A$18:$L$217, MATCH("A &amp; G ID", 'E4 TB Allocation Details'!$A$18:$L$18, 0),FALSE), 'E2 Allocators'!$B$15:$W$361, MATCH('O5 Details by Class &amp; Accounts'!CE$18, 'E2 Allocators'!$B$15:$W$15, 0),FALSE)*$E116)</f>
        <v>0</v>
      </c>
      <c r="CF116" s="1334">
        <f>IF(ISERROR(VLOOKUP(VLOOKUP($A116, 'E4 TB Allocation Details'!$A$18:$L$217, MATCH("A &amp; G ID", 'E4 TB Allocation Details'!$A$18:$L$18, 0),FALSE), 'E2 Allocators'!$B$15:$W$361, MATCH('O5 Details by Class &amp; Accounts'!CF$18, 'E2 Allocators'!$B$15:$W$15, 0),FALSE)*$E116), 0, VLOOKUP(VLOOKUP($A116, 'E4 TB Allocation Details'!$A$18:$L$217, MATCH("A &amp; G ID", 'E4 TB Allocation Details'!$A$18:$L$18, 0),FALSE), 'E2 Allocators'!$B$15:$W$361, MATCH('O5 Details by Class &amp; Accounts'!CF$18, 'E2 Allocators'!$B$15:$W$15, 0),FALSE)*$E116)</f>
        <v>0</v>
      </c>
      <c r="CG116" s="1334">
        <f>IF(ISERROR(VLOOKUP(VLOOKUP($A116, 'E4 TB Allocation Details'!$A$18:$L$217, MATCH("A &amp; G ID", 'E4 TB Allocation Details'!$A$18:$L$18, 0),FALSE), 'E2 Allocators'!$B$15:$W$361, MATCH('O5 Details by Class &amp; Accounts'!CG$18, 'E2 Allocators'!$B$15:$W$15, 0),FALSE)*$E116), 0, VLOOKUP(VLOOKUP($A116, 'E4 TB Allocation Details'!$A$18:$L$217, MATCH("A &amp; G ID", 'E4 TB Allocation Details'!$A$18:$L$18, 0),FALSE), 'E2 Allocators'!$B$15:$W$361, MATCH('O5 Details by Class &amp; Accounts'!CG$18, 'E2 Allocators'!$B$15:$W$15, 0),FALSE)*$E116)</f>
        <v>0</v>
      </c>
      <c r="CH116" s="1334">
        <f>IF(ISERROR(VLOOKUP(VLOOKUP($A116, 'E4 TB Allocation Details'!$A$18:$L$217, MATCH("A &amp; G ID", 'E4 TB Allocation Details'!$A$18:$L$18, 0),FALSE), 'E2 Allocators'!$B$15:$W$361, MATCH('O5 Details by Class &amp; Accounts'!CH$18, 'E2 Allocators'!$B$15:$W$15, 0),FALSE)*$E116), 0, VLOOKUP(VLOOKUP($A116, 'E4 TB Allocation Details'!$A$18:$L$217, MATCH("A &amp; G ID", 'E4 TB Allocation Details'!$A$18:$L$18, 0),FALSE), 'E2 Allocators'!$B$15:$W$361, MATCH('O5 Details by Class &amp; Accounts'!CH$18, 'E2 Allocators'!$B$15:$W$15, 0),FALSE)*$E116)</f>
        <v>0</v>
      </c>
      <c r="CI116" s="1334">
        <f>IF(ISERROR(VLOOKUP(VLOOKUP($A116, 'E4 TB Allocation Details'!$A$18:$L$217, MATCH("A &amp; G ID", 'E4 TB Allocation Details'!$A$18:$L$18, 0),FALSE), 'E2 Allocators'!$B$15:$W$361, MATCH('O5 Details by Class &amp; Accounts'!CI$18, 'E2 Allocators'!$B$15:$W$15, 0),FALSE)*$E116), 0, VLOOKUP(VLOOKUP($A116, 'E4 TB Allocation Details'!$A$18:$L$217, MATCH("A &amp; G ID", 'E4 TB Allocation Details'!$A$18:$L$18, 0),FALSE), 'E2 Allocators'!$B$15:$W$361, MATCH('O5 Details by Class &amp; Accounts'!CI$18, 'E2 Allocators'!$B$15:$W$15, 0),FALSE)*$E116)</f>
        <v>0</v>
      </c>
      <c r="CJ116" s="1334">
        <f>IF(ISERROR(VLOOKUP(VLOOKUP($A116, 'E4 TB Allocation Details'!$A$18:$L$217, MATCH("A &amp; G ID", 'E4 TB Allocation Details'!$A$18:$L$18, 0),FALSE), 'E2 Allocators'!$B$15:$W$361, MATCH('O5 Details by Class &amp; Accounts'!CJ$18, 'E2 Allocators'!$B$15:$W$15, 0),FALSE)*$E116), 0, VLOOKUP(VLOOKUP($A116, 'E4 TB Allocation Details'!$A$18:$L$217, MATCH("A &amp; G ID", 'E4 TB Allocation Details'!$A$18:$L$18, 0),FALSE), 'E2 Allocators'!$B$15:$W$361, MATCH('O5 Details by Class &amp; Accounts'!CJ$18, 'E2 Allocators'!$B$15:$W$15, 0),FALSE)*$E116)</f>
        <v>0</v>
      </c>
      <c r="CK116" s="1334">
        <f>IF(ISERROR(VLOOKUP(VLOOKUP($A116, 'E4 TB Allocation Details'!$A$18:$L$217, MATCH("A &amp; G ID", 'E4 TB Allocation Details'!$A$18:$L$18, 0),FALSE), 'E2 Allocators'!$B$15:$W$361, MATCH('O5 Details by Class &amp; Accounts'!CK$18, 'E2 Allocators'!$B$15:$W$15, 0),FALSE)*$E116), 0, VLOOKUP(VLOOKUP($A116, 'E4 TB Allocation Details'!$A$18:$L$217, MATCH("A &amp; G ID", 'E4 TB Allocation Details'!$A$18:$L$18, 0),FALSE), 'E2 Allocators'!$B$15:$W$361, MATCH('O5 Details by Class &amp; Accounts'!CK$18, 'E2 Allocators'!$B$15:$W$15, 0),FALSE)*$E116)</f>
        <v>0</v>
      </c>
      <c r="CL116" s="1334">
        <f>IF(ISERROR(VLOOKUP(VLOOKUP($A116, 'E4 TB Allocation Details'!$A$18:$L$217, MATCH("A &amp; G ID", 'E4 TB Allocation Details'!$A$18:$L$18, 0),FALSE), 'E2 Allocators'!$B$15:$W$361, MATCH('O5 Details by Class &amp; Accounts'!CL$18, 'E2 Allocators'!$B$15:$W$15, 0),FALSE)*$E116), 0, VLOOKUP(VLOOKUP($A116, 'E4 TB Allocation Details'!$A$18:$L$217, MATCH("A &amp; G ID", 'E4 TB Allocation Details'!$A$18:$L$18, 0),FALSE), 'E2 Allocators'!$B$15:$W$361, MATCH('O5 Details by Class &amp; Accounts'!CL$18, 'E2 Allocators'!$B$15:$W$15, 0),FALSE)*$E116)</f>
        <v>0</v>
      </c>
      <c r="CM116" s="1334">
        <f>IF(ISERROR(VLOOKUP(VLOOKUP($A116, 'E4 TB Allocation Details'!$A$18:$L$217, MATCH("A &amp; G ID", 'E4 TB Allocation Details'!$A$18:$L$18, 0),FALSE), 'E2 Allocators'!$B$15:$W$361, MATCH('O5 Details by Class &amp; Accounts'!CM$18, 'E2 Allocators'!$B$15:$W$15, 0),FALSE)*$E116), 0, VLOOKUP(VLOOKUP($A116, 'E4 TB Allocation Details'!$A$18:$L$217, MATCH("A &amp; G ID", 'E4 TB Allocation Details'!$A$18:$L$18, 0),FALSE), 'E2 Allocators'!$B$15:$W$361, MATCH('O5 Details by Class &amp; Accounts'!CM$18, 'E2 Allocators'!$B$15:$W$15, 0),FALSE)*$E116)</f>
        <v>0</v>
      </c>
      <c r="CN116" s="1334">
        <f t="shared" si="30"/>
        <v>0</v>
      </c>
      <c r="CO116" s="1670">
        <f>+E116-AC116-AX116-BS116-CN116</f>
        <v>0</v>
      </c>
      <c r="CQ116" s="1926"/>
    </row>
    <row r="117" spans="1:95" s="64" customFormat="1" ht="12.75" x14ac:dyDescent="0.2">
      <c r="A117" s="1105">
        <v>4390</v>
      </c>
      <c r="B117" s="1106" t="s">
        <v>1475</v>
      </c>
      <c r="C117" s="1667">
        <f>IF(ISERROR(VLOOKUP($A117,'I3 TB Data'!$A$20:$H$465,MATCH('O5 Details by Class &amp; Accounts'!$C$18, 'I3 TB Data'!$A$20:$H$20,0),0)), 0, VLOOKUP($A117,'I3 TB Data'!$A$20:$H$465,MATCH('O5 Details by Class &amp; Accounts'!$C$18,'I3 TB Data'!$A$20:$H$20,0),0))</f>
        <v>-20000</v>
      </c>
      <c r="D117" s="1668"/>
      <c r="E117" s="1667">
        <f t="shared" si="17"/>
        <v>-20000</v>
      </c>
      <c r="F117" s="1669">
        <f>IF(ISERROR(VLOOKUP($A117, 'E1 Categorization'!A33:E123, MATCH("Customer Component", 'E1 Categorization'!$A$33:$E$33,0), 0)), 0, IF(VLOOKUP($A117, 'E1 Categorization'!A33:E123, MATCH("Customer Component", 'E1 Categorization'!$A$33:$E$33,0), 0)=0, 'O5 Details by Class &amp; Accounts'!$E117, IF(AND(VLOOKUP($A117, 'E1 Categorization'!A33:E123, MATCH("Customer Component", 'E1 Categorization'!$A$33:$E$33,0), 0) &gt;0, VLOOKUP($A117, 'E1 Categorization'!A33:E123, MATCH("Customer Component", 'E1 Categorization'!$A$33:$E$33,0), 0)&lt;1), 'O5 Details by Class &amp; Accounts'!$E117*(1-VLOOKUP($A117, 'E1 Categorization'!A33:E123, MATCH("Customer Component", 'E1 Categorization'!$A$33:$E$33,0), 0)), 0)))</f>
        <v>0</v>
      </c>
      <c r="G117" s="1669">
        <f>IF(ISERROR(VLOOKUP($A117, 'E1 Categorization'!A33:E123, MATCH("Customer Component", 'E1 Categorization'!$A$33:$E$33,0), 0)),0, IF(VLOOKUP($A117, 'E1 Categorization'!A33:E123, MATCH("Customer Component", 'E1 Categorization'!$A$33:$E$33,0), 0)=0, 0, IF(AND(VLOOKUP($A117, 'E1 Categorization'!A33:E123, MATCH("Customer Component", 'E1 Categorization'!$A$33:$E$33,0), 0) &gt;0, VLOOKUP($A117, 'E1 Categorization'!A33:E123, MATCH("Customer Component", 'E1 Categorization'!$A$33:$E$33,0), 0)&lt;1), 'O5 Details by Class &amp; Accounts'!$E117*(VLOOKUP($A117, 'E1 Categorization'!A33:E123, MATCH("Customer Component", 'E1 Categorization'!$A$33:$E$33,0), 0)), 'O5 Details by Class &amp; Accounts'!$E117)))</f>
        <v>0</v>
      </c>
      <c r="H117" s="1334">
        <f t="shared" si="26"/>
        <v>0</v>
      </c>
      <c r="I117" s="1334">
        <f>IF(ISERROR(VLOOKUP(VLOOKUP($A117, 'E4 TB Allocation Details'!$A$18:$L$217, MATCH("Demand ID", 'E4 TB Allocation Details'!$A$18:$L$18, 0),FALSE), 'E2 Allocators'!$B$15:$W$361, MATCH('O5 Details by Class &amp; Accounts'!I$18, 'E2 Allocators'!$B$15:$W$15, 0),FALSE)*$F117), 0, VLOOKUP(VLOOKUP($A117, 'E4 TB Allocation Details'!$A$18:$L$217, MATCH("Demand ID", 'E4 TB Allocation Details'!$A$18:$L$18, 0),FALSE), 'E2 Allocators'!$B$15:$W$361, MATCH('O5 Details by Class &amp; Accounts'!I$18, 'E2 Allocators'!$B$15:$W$15, 0),FALSE)*$F117)</f>
        <v>0</v>
      </c>
      <c r="J117" s="1334">
        <f>IF(ISERROR(VLOOKUP(VLOOKUP($A117, 'E4 TB Allocation Details'!$A$18:$L$217, MATCH("Demand ID", 'E4 TB Allocation Details'!$A$18:$L$18, 0),FALSE), 'E2 Allocators'!$B$15:$W$361, MATCH('O5 Details by Class &amp; Accounts'!J$18, 'E2 Allocators'!$B$15:$W$15, 0),FALSE)*$F117), 0, VLOOKUP(VLOOKUP($A117, 'E4 TB Allocation Details'!$A$18:$L$217, MATCH("Demand ID", 'E4 TB Allocation Details'!$A$18:$L$18, 0),FALSE), 'E2 Allocators'!$B$15:$W$361, MATCH('O5 Details by Class &amp; Accounts'!J$18, 'E2 Allocators'!$B$15:$W$15, 0),FALSE)*$F117)</f>
        <v>0</v>
      </c>
      <c r="K117" s="1334">
        <f>IF(ISERROR(VLOOKUP(VLOOKUP($A117, 'E4 TB Allocation Details'!$A$18:$L$217, MATCH("Demand ID", 'E4 TB Allocation Details'!$A$18:$L$18, 0),FALSE), 'E2 Allocators'!$B$15:$W$361, MATCH('O5 Details by Class &amp; Accounts'!K$18, 'E2 Allocators'!$B$15:$W$15, 0),FALSE)*$F117), 0, VLOOKUP(VLOOKUP($A117, 'E4 TB Allocation Details'!$A$18:$L$217, MATCH("Demand ID", 'E4 TB Allocation Details'!$A$18:$L$18, 0),FALSE), 'E2 Allocators'!$B$15:$W$361, MATCH('O5 Details by Class &amp; Accounts'!K$18, 'E2 Allocators'!$B$15:$W$15, 0),FALSE)*$F117)</f>
        <v>0</v>
      </c>
      <c r="L117" s="1334">
        <f>IF(ISERROR(VLOOKUP(VLOOKUP($A117, 'E4 TB Allocation Details'!$A$18:$L$217, MATCH("Demand ID", 'E4 TB Allocation Details'!$A$18:$L$18, 0),FALSE), 'E2 Allocators'!$B$15:$W$361, MATCH('O5 Details by Class &amp; Accounts'!L$18, 'E2 Allocators'!$B$15:$W$15, 0),FALSE)*$F117), 0, VLOOKUP(VLOOKUP($A117, 'E4 TB Allocation Details'!$A$18:$L$217, MATCH("Demand ID", 'E4 TB Allocation Details'!$A$18:$L$18, 0),FALSE), 'E2 Allocators'!$B$15:$W$361, MATCH('O5 Details by Class &amp; Accounts'!L$18, 'E2 Allocators'!$B$15:$W$15, 0),FALSE)*$F117)</f>
        <v>0</v>
      </c>
      <c r="M117" s="1334">
        <f>IF(ISERROR(VLOOKUP(VLOOKUP($A117, 'E4 TB Allocation Details'!$A$18:$L$217, MATCH("Demand ID", 'E4 TB Allocation Details'!$A$18:$L$18, 0),FALSE), 'E2 Allocators'!$B$15:$W$361, MATCH('O5 Details by Class &amp; Accounts'!M$18, 'E2 Allocators'!$B$15:$W$15, 0),FALSE)*$F117), 0, VLOOKUP(VLOOKUP($A117, 'E4 TB Allocation Details'!$A$18:$L$217, MATCH("Demand ID", 'E4 TB Allocation Details'!$A$18:$L$18, 0),FALSE), 'E2 Allocators'!$B$15:$W$361, MATCH('O5 Details by Class &amp; Accounts'!M$18, 'E2 Allocators'!$B$15:$W$15, 0),FALSE)*$F117)</f>
        <v>0</v>
      </c>
      <c r="N117" s="1334">
        <f>IF(ISERROR(VLOOKUP(VLOOKUP($A117, 'E4 TB Allocation Details'!$A$18:$L$217, MATCH("Demand ID", 'E4 TB Allocation Details'!$A$18:$L$18, 0),FALSE), 'E2 Allocators'!$B$15:$W$361, MATCH('O5 Details by Class &amp; Accounts'!N$18, 'E2 Allocators'!$B$15:$W$15, 0),FALSE)*$F117), 0, VLOOKUP(VLOOKUP($A117, 'E4 TB Allocation Details'!$A$18:$L$217, MATCH("Demand ID", 'E4 TB Allocation Details'!$A$18:$L$18, 0),FALSE), 'E2 Allocators'!$B$15:$W$361, MATCH('O5 Details by Class &amp; Accounts'!N$18, 'E2 Allocators'!$B$15:$W$15, 0),FALSE)*$F117)</f>
        <v>0</v>
      </c>
      <c r="O117" s="1334">
        <f>IF(ISERROR(VLOOKUP(VLOOKUP($A117, 'E4 TB Allocation Details'!$A$18:$L$217, MATCH("Demand ID", 'E4 TB Allocation Details'!$A$18:$L$18, 0),FALSE), 'E2 Allocators'!$B$15:$W$361, MATCH('O5 Details by Class &amp; Accounts'!O$18, 'E2 Allocators'!$B$15:$W$15, 0),FALSE)*$F117), 0, VLOOKUP(VLOOKUP($A117, 'E4 TB Allocation Details'!$A$18:$L$217, MATCH("Demand ID", 'E4 TB Allocation Details'!$A$18:$L$18, 0),FALSE), 'E2 Allocators'!$B$15:$W$361, MATCH('O5 Details by Class &amp; Accounts'!O$18, 'E2 Allocators'!$B$15:$W$15, 0),FALSE)*$F117)</f>
        <v>0</v>
      </c>
      <c r="P117" s="1334">
        <f>IF(ISERROR(VLOOKUP(VLOOKUP($A117, 'E4 TB Allocation Details'!$A$18:$L$217, MATCH("Demand ID", 'E4 TB Allocation Details'!$A$18:$L$18, 0),FALSE), 'E2 Allocators'!$B$15:$W$361, MATCH('O5 Details by Class &amp; Accounts'!P$18, 'E2 Allocators'!$B$15:$W$15, 0),FALSE)*$F117), 0, VLOOKUP(VLOOKUP($A117, 'E4 TB Allocation Details'!$A$18:$L$217, MATCH("Demand ID", 'E4 TB Allocation Details'!$A$18:$L$18, 0),FALSE), 'E2 Allocators'!$B$15:$W$361, MATCH('O5 Details by Class &amp; Accounts'!P$18, 'E2 Allocators'!$B$15:$W$15, 0),FALSE)*$F117)</f>
        <v>0</v>
      </c>
      <c r="Q117" s="1334">
        <f>IF(ISERROR(VLOOKUP(VLOOKUP($A117, 'E4 TB Allocation Details'!$A$18:$L$217, MATCH("Demand ID", 'E4 TB Allocation Details'!$A$18:$L$18, 0),FALSE), 'E2 Allocators'!$B$15:$W$361, MATCH('O5 Details by Class &amp; Accounts'!Q$18, 'E2 Allocators'!$B$15:$W$15, 0),FALSE)*$F117), 0, VLOOKUP(VLOOKUP($A117, 'E4 TB Allocation Details'!$A$18:$L$217, MATCH("Demand ID", 'E4 TB Allocation Details'!$A$18:$L$18, 0),FALSE), 'E2 Allocators'!$B$15:$W$361, MATCH('O5 Details by Class &amp; Accounts'!Q$18, 'E2 Allocators'!$B$15:$W$15, 0),FALSE)*$F117)</f>
        <v>0</v>
      </c>
      <c r="R117" s="1334">
        <f>IF(ISERROR(VLOOKUP(VLOOKUP($A117, 'E4 TB Allocation Details'!$A$18:$L$217, MATCH("Demand ID", 'E4 TB Allocation Details'!$A$18:$L$18, 0),FALSE), 'E2 Allocators'!$B$15:$W$361, MATCH('O5 Details by Class &amp; Accounts'!R$18, 'E2 Allocators'!$B$15:$W$15, 0),FALSE)*$F117), 0, VLOOKUP(VLOOKUP($A117, 'E4 TB Allocation Details'!$A$18:$L$217, MATCH("Demand ID", 'E4 TB Allocation Details'!$A$18:$L$18, 0),FALSE), 'E2 Allocators'!$B$15:$W$361, MATCH('O5 Details by Class &amp; Accounts'!R$18, 'E2 Allocators'!$B$15:$W$15, 0),FALSE)*$F117)</f>
        <v>0</v>
      </c>
      <c r="S117" s="1334">
        <f>IF(ISERROR(VLOOKUP(VLOOKUP($A117, 'E4 TB Allocation Details'!$A$18:$L$217, MATCH("Demand ID", 'E4 TB Allocation Details'!$A$18:$L$18, 0),FALSE), 'E2 Allocators'!$B$15:$W$361, MATCH('O5 Details by Class &amp; Accounts'!S$18, 'E2 Allocators'!$B$15:$W$15, 0),FALSE)*$F117), 0, VLOOKUP(VLOOKUP($A117, 'E4 TB Allocation Details'!$A$18:$L$217, MATCH("Demand ID", 'E4 TB Allocation Details'!$A$18:$L$18, 0),FALSE), 'E2 Allocators'!$B$15:$W$361, MATCH('O5 Details by Class &amp; Accounts'!S$18, 'E2 Allocators'!$B$15:$W$15, 0),FALSE)*$F117)</f>
        <v>0</v>
      </c>
      <c r="T117" s="1334">
        <f>IF(ISERROR(VLOOKUP(VLOOKUP($A117, 'E4 TB Allocation Details'!$A$18:$L$217, MATCH("Demand ID", 'E4 TB Allocation Details'!$A$18:$L$18, 0),FALSE), 'E2 Allocators'!$B$15:$W$361, MATCH('O5 Details by Class &amp; Accounts'!T$18, 'E2 Allocators'!$B$15:$W$15, 0),FALSE)*$F117), 0, VLOOKUP(VLOOKUP($A117, 'E4 TB Allocation Details'!$A$18:$L$217, MATCH("Demand ID", 'E4 TB Allocation Details'!$A$18:$L$18, 0),FALSE), 'E2 Allocators'!$B$15:$W$361, MATCH('O5 Details by Class &amp; Accounts'!T$18, 'E2 Allocators'!$B$15:$W$15, 0),FALSE)*$F117)</f>
        <v>0</v>
      </c>
      <c r="U117" s="1334">
        <f>IF(ISERROR(VLOOKUP(VLOOKUP($A117, 'E4 TB Allocation Details'!$A$18:$L$217, MATCH("Demand ID", 'E4 TB Allocation Details'!$A$18:$L$18, 0),FALSE), 'E2 Allocators'!$B$15:$W$361, MATCH('O5 Details by Class &amp; Accounts'!U$18, 'E2 Allocators'!$B$15:$W$15, 0),FALSE)*$F117), 0, VLOOKUP(VLOOKUP($A117, 'E4 TB Allocation Details'!$A$18:$L$217, MATCH("Demand ID", 'E4 TB Allocation Details'!$A$18:$L$18, 0),FALSE), 'E2 Allocators'!$B$15:$W$361, MATCH('O5 Details by Class &amp; Accounts'!U$18, 'E2 Allocators'!$B$15:$W$15, 0),FALSE)*$F117)</f>
        <v>0</v>
      </c>
      <c r="V117" s="1334">
        <f>IF(ISERROR(VLOOKUP(VLOOKUP($A117, 'E4 TB Allocation Details'!$A$18:$L$217, MATCH("Demand ID", 'E4 TB Allocation Details'!$A$18:$L$18, 0),FALSE), 'E2 Allocators'!$B$15:$W$361, MATCH('O5 Details by Class &amp; Accounts'!V$18, 'E2 Allocators'!$B$15:$W$15, 0),FALSE)*$F117), 0, VLOOKUP(VLOOKUP($A117, 'E4 TB Allocation Details'!$A$18:$L$217, MATCH("Demand ID", 'E4 TB Allocation Details'!$A$18:$L$18, 0),FALSE), 'E2 Allocators'!$B$15:$W$361, MATCH('O5 Details by Class &amp; Accounts'!V$18, 'E2 Allocators'!$B$15:$W$15, 0),FALSE)*$F117)</f>
        <v>0</v>
      </c>
      <c r="W117" s="1334">
        <f>IF(ISERROR(VLOOKUP(VLOOKUP($A117, 'E4 TB Allocation Details'!$A$18:$L$217, MATCH("Demand ID", 'E4 TB Allocation Details'!$A$18:$L$18, 0),FALSE), 'E2 Allocators'!$B$15:$W$361, MATCH('O5 Details by Class &amp; Accounts'!W$18, 'E2 Allocators'!$B$15:$W$15, 0),FALSE)*$F117), 0, VLOOKUP(VLOOKUP($A117, 'E4 TB Allocation Details'!$A$18:$L$217, MATCH("Demand ID", 'E4 TB Allocation Details'!$A$18:$L$18, 0),FALSE), 'E2 Allocators'!$B$15:$W$361, MATCH('O5 Details by Class &amp; Accounts'!W$18, 'E2 Allocators'!$B$15:$W$15, 0),FALSE)*$F117)</f>
        <v>0</v>
      </c>
      <c r="X117" s="1334">
        <f>IF(ISERROR(VLOOKUP(VLOOKUP($A117, 'E4 TB Allocation Details'!$A$18:$L$217, MATCH("Demand ID", 'E4 TB Allocation Details'!$A$18:$L$18, 0),FALSE), 'E2 Allocators'!$B$15:$W$361, MATCH('O5 Details by Class &amp; Accounts'!X$18, 'E2 Allocators'!$B$15:$W$15, 0),FALSE)*$F117), 0, VLOOKUP(VLOOKUP($A117, 'E4 TB Allocation Details'!$A$18:$L$217, MATCH("Demand ID", 'E4 TB Allocation Details'!$A$18:$L$18, 0),FALSE), 'E2 Allocators'!$B$15:$W$361, MATCH('O5 Details by Class &amp; Accounts'!X$18, 'E2 Allocators'!$B$15:$W$15, 0),FALSE)*$F117)</f>
        <v>0</v>
      </c>
      <c r="Y117" s="1334">
        <f>IF(ISERROR(VLOOKUP(VLOOKUP($A117, 'E4 TB Allocation Details'!$A$18:$L$217, MATCH("Demand ID", 'E4 TB Allocation Details'!$A$18:$L$18, 0),FALSE), 'E2 Allocators'!$B$15:$W$361, MATCH('O5 Details by Class &amp; Accounts'!Y$18, 'E2 Allocators'!$B$15:$W$15, 0),FALSE)*$F117), 0, VLOOKUP(VLOOKUP($A117, 'E4 TB Allocation Details'!$A$18:$L$217, MATCH("Demand ID", 'E4 TB Allocation Details'!$A$18:$L$18, 0),FALSE), 'E2 Allocators'!$B$15:$W$361, MATCH('O5 Details by Class &amp; Accounts'!Y$18, 'E2 Allocators'!$B$15:$W$15, 0),FALSE)*$F117)</f>
        <v>0</v>
      </c>
      <c r="Z117" s="1334">
        <f>IF(ISERROR(VLOOKUP(VLOOKUP($A117, 'E4 TB Allocation Details'!$A$18:$L$217, MATCH("Demand ID", 'E4 TB Allocation Details'!$A$18:$L$18, 0),FALSE), 'E2 Allocators'!$B$15:$W$361, MATCH('O5 Details by Class &amp; Accounts'!Z$18, 'E2 Allocators'!$B$15:$W$15, 0),FALSE)*$F117), 0, VLOOKUP(VLOOKUP($A117, 'E4 TB Allocation Details'!$A$18:$L$217, MATCH("Demand ID", 'E4 TB Allocation Details'!$A$18:$L$18, 0),FALSE), 'E2 Allocators'!$B$15:$W$361, MATCH('O5 Details by Class &amp; Accounts'!Z$18, 'E2 Allocators'!$B$15:$W$15, 0),FALSE)*$F117)</f>
        <v>0</v>
      </c>
      <c r="AA117" s="1334">
        <f>IF(ISERROR(VLOOKUP(VLOOKUP($A117, 'E4 TB Allocation Details'!$A$18:$L$217, MATCH("Demand ID", 'E4 TB Allocation Details'!$A$18:$L$18, 0),FALSE), 'E2 Allocators'!$B$15:$W$361, MATCH('O5 Details by Class &amp; Accounts'!AA$18, 'E2 Allocators'!$B$15:$W$15, 0),FALSE)*$F117), 0, VLOOKUP(VLOOKUP($A117, 'E4 TB Allocation Details'!$A$18:$L$217, MATCH("Demand ID", 'E4 TB Allocation Details'!$A$18:$L$18, 0),FALSE), 'E2 Allocators'!$B$15:$W$361, MATCH('O5 Details by Class &amp; Accounts'!AA$18, 'E2 Allocators'!$B$15:$W$15, 0),FALSE)*$F117)</f>
        <v>0</v>
      </c>
      <c r="AB117" s="1334">
        <f>IF(ISERROR(VLOOKUP(VLOOKUP($A117, 'E4 TB Allocation Details'!$A$18:$L$217, MATCH("Demand ID", 'E4 TB Allocation Details'!$A$18:$L$18, 0),FALSE), 'E2 Allocators'!$B$15:$W$361, MATCH('O5 Details by Class &amp; Accounts'!AB$18, 'E2 Allocators'!$B$15:$W$15, 0),FALSE)*$F117), 0, VLOOKUP(VLOOKUP($A117, 'E4 TB Allocation Details'!$A$18:$L$217, MATCH("Demand ID", 'E4 TB Allocation Details'!$A$18:$L$18, 0),FALSE), 'E2 Allocators'!$B$15:$W$361, MATCH('O5 Details by Class &amp; Accounts'!AB$18, 'E2 Allocators'!$B$15:$W$15, 0),FALSE)*$F117)</f>
        <v>0</v>
      </c>
      <c r="AC117" s="1334">
        <f t="shared" si="27"/>
        <v>0</v>
      </c>
      <c r="AD117" s="1334">
        <f>IF(ISERROR(VLOOKUP(VLOOKUP($A117, 'E4 TB Allocation Details'!$A$18:$L$217, MATCH("Customer ID", 'E4 TB Allocation Details'!$A$18:$L$18, 0),FALSE), 'E2 Allocators'!$B$15:$W$361, MATCH('O5 Details by Class &amp; Accounts'!AD$18, 'E2 Allocators'!$B$15:$W$15, 0),FALSE)*$G117), 0, VLOOKUP(VLOOKUP($A117, 'E4 TB Allocation Details'!$A$18:$L$217, MATCH("Customer ID", 'E4 TB Allocation Details'!$A$18:$L$18, 0),FALSE), 'E2 Allocators'!$B$15:$W$361, MATCH('O5 Details by Class &amp; Accounts'!AD$18, 'E2 Allocators'!$B$15:$W$15, 0),FALSE)*$G117)</f>
        <v>0</v>
      </c>
      <c r="AE117" s="1334">
        <f>IF(ISERROR(VLOOKUP(VLOOKUP($A117, 'E4 TB Allocation Details'!$A$18:$L$217, MATCH("Customer ID", 'E4 TB Allocation Details'!$A$18:$L$18, 0),FALSE), 'E2 Allocators'!$B$15:$W$361, MATCH('O5 Details by Class &amp; Accounts'!AE$18, 'E2 Allocators'!$B$15:$W$15, 0),FALSE)*$G117), 0, VLOOKUP(VLOOKUP($A117, 'E4 TB Allocation Details'!$A$18:$L$217, MATCH("Customer ID", 'E4 TB Allocation Details'!$A$18:$L$18, 0),FALSE), 'E2 Allocators'!$B$15:$W$361, MATCH('O5 Details by Class &amp; Accounts'!AE$18, 'E2 Allocators'!$B$15:$W$15, 0),FALSE)*$G117)</f>
        <v>0</v>
      </c>
      <c r="AF117" s="1334">
        <f>IF(ISERROR(VLOOKUP(VLOOKUP($A117, 'E4 TB Allocation Details'!$A$18:$L$217, MATCH("Customer ID", 'E4 TB Allocation Details'!$A$18:$L$18, 0),FALSE), 'E2 Allocators'!$B$15:$W$361, MATCH('O5 Details by Class &amp; Accounts'!AF$18, 'E2 Allocators'!$B$15:$W$15, 0),FALSE)*$G117), 0, VLOOKUP(VLOOKUP($A117, 'E4 TB Allocation Details'!$A$18:$L$217, MATCH("Customer ID", 'E4 TB Allocation Details'!$A$18:$L$18, 0),FALSE), 'E2 Allocators'!$B$15:$W$361, MATCH('O5 Details by Class &amp; Accounts'!AF$18, 'E2 Allocators'!$B$15:$W$15, 0),FALSE)*$G117)</f>
        <v>0</v>
      </c>
      <c r="AG117" s="1334">
        <f>IF(ISERROR(VLOOKUP(VLOOKUP($A117, 'E4 TB Allocation Details'!$A$18:$L$217, MATCH("Customer ID", 'E4 TB Allocation Details'!$A$18:$L$18, 0),FALSE), 'E2 Allocators'!$B$15:$W$361, MATCH('O5 Details by Class &amp; Accounts'!AG$18, 'E2 Allocators'!$B$15:$W$15, 0),FALSE)*$G117), 0, VLOOKUP(VLOOKUP($A117, 'E4 TB Allocation Details'!$A$18:$L$217, MATCH("Customer ID", 'E4 TB Allocation Details'!$A$18:$L$18, 0),FALSE), 'E2 Allocators'!$B$15:$W$361, MATCH('O5 Details by Class &amp; Accounts'!AG$18, 'E2 Allocators'!$B$15:$W$15, 0),FALSE)*$G117)</f>
        <v>0</v>
      </c>
      <c r="AH117" s="1334">
        <f>IF(ISERROR(VLOOKUP(VLOOKUP($A117, 'E4 TB Allocation Details'!$A$18:$L$217, MATCH("Customer ID", 'E4 TB Allocation Details'!$A$18:$L$18, 0),FALSE), 'E2 Allocators'!$B$15:$W$361, MATCH('O5 Details by Class &amp; Accounts'!AH$18, 'E2 Allocators'!$B$15:$W$15, 0),FALSE)*$G117), 0, VLOOKUP(VLOOKUP($A117, 'E4 TB Allocation Details'!$A$18:$L$217, MATCH("Customer ID", 'E4 TB Allocation Details'!$A$18:$L$18, 0),FALSE), 'E2 Allocators'!$B$15:$W$361, MATCH('O5 Details by Class &amp; Accounts'!AH$18, 'E2 Allocators'!$B$15:$W$15, 0),FALSE)*$G117)</f>
        <v>0</v>
      </c>
      <c r="AI117" s="1334">
        <f>IF(ISERROR(VLOOKUP(VLOOKUP($A117, 'E4 TB Allocation Details'!$A$18:$L$217, MATCH("Customer ID", 'E4 TB Allocation Details'!$A$18:$L$18, 0),FALSE), 'E2 Allocators'!$B$15:$W$361, MATCH('O5 Details by Class &amp; Accounts'!AI$18, 'E2 Allocators'!$B$15:$W$15, 0),FALSE)*$G117), 0, VLOOKUP(VLOOKUP($A117, 'E4 TB Allocation Details'!$A$18:$L$217, MATCH("Customer ID", 'E4 TB Allocation Details'!$A$18:$L$18, 0),FALSE), 'E2 Allocators'!$B$15:$W$361, MATCH('O5 Details by Class &amp; Accounts'!AI$18, 'E2 Allocators'!$B$15:$W$15, 0),FALSE)*$G117)</f>
        <v>0</v>
      </c>
      <c r="AJ117" s="1334">
        <f>IF(ISERROR(VLOOKUP(VLOOKUP($A117, 'E4 TB Allocation Details'!$A$18:$L$217, MATCH("Customer ID", 'E4 TB Allocation Details'!$A$18:$L$18, 0),FALSE), 'E2 Allocators'!$B$15:$W$361, MATCH('O5 Details by Class &amp; Accounts'!AJ$18, 'E2 Allocators'!$B$15:$W$15, 0),FALSE)*$G117), 0, VLOOKUP(VLOOKUP($A117, 'E4 TB Allocation Details'!$A$18:$L$217, MATCH("Customer ID", 'E4 TB Allocation Details'!$A$18:$L$18, 0),FALSE), 'E2 Allocators'!$B$15:$W$361, MATCH('O5 Details by Class &amp; Accounts'!AJ$18, 'E2 Allocators'!$B$15:$W$15, 0),FALSE)*$G117)</f>
        <v>0</v>
      </c>
      <c r="AK117" s="1334">
        <f>IF(ISERROR(VLOOKUP(VLOOKUP($A117, 'E4 TB Allocation Details'!$A$18:$L$217, MATCH("Customer ID", 'E4 TB Allocation Details'!$A$18:$L$18, 0),FALSE), 'E2 Allocators'!$B$15:$W$361, MATCH('O5 Details by Class &amp; Accounts'!AK$18, 'E2 Allocators'!$B$15:$W$15, 0),FALSE)*$G117), 0, VLOOKUP(VLOOKUP($A117, 'E4 TB Allocation Details'!$A$18:$L$217, MATCH("Customer ID", 'E4 TB Allocation Details'!$A$18:$L$18, 0),FALSE), 'E2 Allocators'!$B$15:$W$361, MATCH('O5 Details by Class &amp; Accounts'!AK$18, 'E2 Allocators'!$B$15:$W$15, 0),FALSE)*$G117)</f>
        <v>0</v>
      </c>
      <c r="AL117" s="1334">
        <f>IF(ISERROR(VLOOKUP(VLOOKUP($A117, 'E4 TB Allocation Details'!$A$18:$L$217, MATCH("Customer ID", 'E4 TB Allocation Details'!$A$18:$L$18, 0),FALSE), 'E2 Allocators'!$B$15:$W$361, MATCH('O5 Details by Class &amp; Accounts'!AL$18, 'E2 Allocators'!$B$15:$W$15, 0),FALSE)*$G117), 0, VLOOKUP(VLOOKUP($A117, 'E4 TB Allocation Details'!$A$18:$L$217, MATCH("Customer ID", 'E4 TB Allocation Details'!$A$18:$L$18, 0),FALSE), 'E2 Allocators'!$B$15:$W$361, MATCH('O5 Details by Class &amp; Accounts'!AL$18, 'E2 Allocators'!$B$15:$W$15, 0),FALSE)*$G117)</f>
        <v>0</v>
      </c>
      <c r="AM117" s="1334">
        <f>IF(ISERROR(VLOOKUP(VLOOKUP($A117, 'E4 TB Allocation Details'!$A$18:$L$217, MATCH("Customer ID", 'E4 TB Allocation Details'!$A$18:$L$18, 0),FALSE), 'E2 Allocators'!$B$15:$W$361, MATCH('O5 Details by Class &amp; Accounts'!AM$18, 'E2 Allocators'!$B$15:$W$15, 0),FALSE)*$G117), 0, VLOOKUP(VLOOKUP($A117, 'E4 TB Allocation Details'!$A$18:$L$217, MATCH("Customer ID", 'E4 TB Allocation Details'!$A$18:$L$18, 0),FALSE), 'E2 Allocators'!$B$15:$W$361, MATCH('O5 Details by Class &amp; Accounts'!AM$18, 'E2 Allocators'!$B$15:$W$15, 0),FALSE)*$G117)</f>
        <v>0</v>
      </c>
      <c r="AN117" s="1334">
        <f>IF(ISERROR(VLOOKUP(VLOOKUP($A117, 'E4 TB Allocation Details'!$A$18:$L$217, MATCH("Customer ID", 'E4 TB Allocation Details'!$A$18:$L$18, 0),FALSE), 'E2 Allocators'!$B$15:$W$361, MATCH('O5 Details by Class &amp; Accounts'!AN$18, 'E2 Allocators'!$B$15:$W$15, 0),FALSE)*$G117), 0, VLOOKUP(VLOOKUP($A117, 'E4 TB Allocation Details'!$A$18:$L$217, MATCH("Customer ID", 'E4 TB Allocation Details'!$A$18:$L$18, 0),FALSE), 'E2 Allocators'!$B$15:$W$361, MATCH('O5 Details by Class &amp; Accounts'!AN$18, 'E2 Allocators'!$B$15:$W$15, 0),FALSE)*$G117)</f>
        <v>0</v>
      </c>
      <c r="AO117" s="1334">
        <f>IF(ISERROR(VLOOKUP(VLOOKUP($A117, 'E4 TB Allocation Details'!$A$18:$L$217, MATCH("Customer ID", 'E4 TB Allocation Details'!$A$18:$L$18, 0),FALSE), 'E2 Allocators'!$B$15:$W$361, MATCH('O5 Details by Class &amp; Accounts'!AO$18, 'E2 Allocators'!$B$15:$W$15, 0),FALSE)*$G117), 0, VLOOKUP(VLOOKUP($A117, 'E4 TB Allocation Details'!$A$18:$L$217, MATCH("Customer ID", 'E4 TB Allocation Details'!$A$18:$L$18, 0),FALSE), 'E2 Allocators'!$B$15:$W$361, MATCH('O5 Details by Class &amp; Accounts'!AO$18, 'E2 Allocators'!$B$15:$W$15, 0),FALSE)*$G117)</f>
        <v>0</v>
      </c>
      <c r="AP117" s="1334">
        <f>IF(ISERROR(VLOOKUP(VLOOKUP($A117, 'E4 TB Allocation Details'!$A$18:$L$217, MATCH("Customer ID", 'E4 TB Allocation Details'!$A$18:$L$18, 0),FALSE), 'E2 Allocators'!$B$15:$W$361, MATCH('O5 Details by Class &amp; Accounts'!AP$18, 'E2 Allocators'!$B$15:$W$15, 0),FALSE)*$G117), 0, VLOOKUP(VLOOKUP($A117, 'E4 TB Allocation Details'!$A$18:$L$217, MATCH("Customer ID", 'E4 TB Allocation Details'!$A$18:$L$18, 0),FALSE), 'E2 Allocators'!$B$15:$W$361, MATCH('O5 Details by Class &amp; Accounts'!AP$18, 'E2 Allocators'!$B$15:$W$15, 0),FALSE)*$G117)</f>
        <v>0</v>
      </c>
      <c r="AQ117" s="1334">
        <f>IF(ISERROR(VLOOKUP(VLOOKUP($A117, 'E4 TB Allocation Details'!$A$18:$L$217, MATCH("Customer ID", 'E4 TB Allocation Details'!$A$18:$L$18, 0),FALSE), 'E2 Allocators'!$B$15:$W$361, MATCH('O5 Details by Class &amp; Accounts'!AQ$18, 'E2 Allocators'!$B$15:$W$15, 0),FALSE)*$G117), 0, VLOOKUP(VLOOKUP($A117, 'E4 TB Allocation Details'!$A$18:$L$217, MATCH("Customer ID", 'E4 TB Allocation Details'!$A$18:$L$18, 0),FALSE), 'E2 Allocators'!$B$15:$W$361, MATCH('O5 Details by Class &amp; Accounts'!AQ$18, 'E2 Allocators'!$B$15:$W$15, 0),FALSE)*$G117)</f>
        <v>0</v>
      </c>
      <c r="AR117" s="1334">
        <f>IF(ISERROR(VLOOKUP(VLOOKUP($A117, 'E4 TB Allocation Details'!$A$18:$L$217, MATCH("Customer ID", 'E4 TB Allocation Details'!$A$18:$L$18, 0),FALSE), 'E2 Allocators'!$B$15:$W$361, MATCH('O5 Details by Class &amp; Accounts'!AR$18, 'E2 Allocators'!$B$15:$W$15, 0),FALSE)*$G117), 0, VLOOKUP(VLOOKUP($A117, 'E4 TB Allocation Details'!$A$18:$L$217, MATCH("Customer ID", 'E4 TB Allocation Details'!$A$18:$L$18, 0),FALSE), 'E2 Allocators'!$B$15:$W$361, MATCH('O5 Details by Class &amp; Accounts'!AR$18, 'E2 Allocators'!$B$15:$W$15, 0),FALSE)*$G117)</f>
        <v>0</v>
      </c>
      <c r="AS117" s="1334">
        <f>IF(ISERROR(VLOOKUP(VLOOKUP($A117, 'E4 TB Allocation Details'!$A$18:$L$217, MATCH("Customer ID", 'E4 TB Allocation Details'!$A$18:$L$18, 0),FALSE), 'E2 Allocators'!$B$15:$W$361, MATCH('O5 Details by Class &amp; Accounts'!AS$18, 'E2 Allocators'!$B$15:$W$15, 0),FALSE)*$G117), 0, VLOOKUP(VLOOKUP($A117, 'E4 TB Allocation Details'!$A$18:$L$217, MATCH("Customer ID", 'E4 TB Allocation Details'!$A$18:$L$18, 0),FALSE), 'E2 Allocators'!$B$15:$W$361, MATCH('O5 Details by Class &amp; Accounts'!AS$18, 'E2 Allocators'!$B$15:$W$15, 0),FALSE)*$G117)</f>
        <v>0</v>
      </c>
      <c r="AT117" s="1334">
        <f>IF(ISERROR(VLOOKUP(VLOOKUP($A117, 'E4 TB Allocation Details'!$A$18:$L$217, MATCH("Customer ID", 'E4 TB Allocation Details'!$A$18:$L$18, 0),FALSE), 'E2 Allocators'!$B$15:$W$361, MATCH('O5 Details by Class &amp; Accounts'!AT$18, 'E2 Allocators'!$B$15:$W$15, 0),FALSE)*$G117), 0, VLOOKUP(VLOOKUP($A117, 'E4 TB Allocation Details'!$A$18:$L$217, MATCH("Customer ID", 'E4 TB Allocation Details'!$A$18:$L$18, 0),FALSE), 'E2 Allocators'!$B$15:$W$361, MATCH('O5 Details by Class &amp; Accounts'!AT$18, 'E2 Allocators'!$B$15:$W$15, 0),FALSE)*$G117)</f>
        <v>0</v>
      </c>
      <c r="AU117" s="1334">
        <f>IF(ISERROR(VLOOKUP(VLOOKUP($A117, 'E4 TB Allocation Details'!$A$18:$L$217, MATCH("Customer ID", 'E4 TB Allocation Details'!$A$18:$L$18, 0),FALSE), 'E2 Allocators'!$B$15:$W$361, MATCH('O5 Details by Class &amp; Accounts'!AU$18, 'E2 Allocators'!$B$15:$W$15, 0),FALSE)*$G117), 0, VLOOKUP(VLOOKUP($A117, 'E4 TB Allocation Details'!$A$18:$L$217, MATCH("Customer ID", 'E4 TB Allocation Details'!$A$18:$L$18, 0),FALSE), 'E2 Allocators'!$B$15:$W$361, MATCH('O5 Details by Class &amp; Accounts'!AU$18, 'E2 Allocators'!$B$15:$W$15, 0),FALSE)*$G117)</f>
        <v>0</v>
      </c>
      <c r="AV117" s="1334">
        <f>IF(ISERROR(VLOOKUP(VLOOKUP($A117, 'E4 TB Allocation Details'!$A$18:$L$217, MATCH("Customer ID", 'E4 TB Allocation Details'!$A$18:$L$18, 0),FALSE), 'E2 Allocators'!$B$15:$W$361, MATCH('O5 Details by Class &amp; Accounts'!AV$18, 'E2 Allocators'!$B$15:$W$15, 0),FALSE)*$G117), 0, VLOOKUP(VLOOKUP($A117, 'E4 TB Allocation Details'!$A$18:$L$217, MATCH("Customer ID", 'E4 TB Allocation Details'!$A$18:$L$18, 0),FALSE), 'E2 Allocators'!$B$15:$W$361, MATCH('O5 Details by Class &amp; Accounts'!AV$18, 'E2 Allocators'!$B$15:$W$15, 0),FALSE)*$G117)</f>
        <v>0</v>
      </c>
      <c r="AW117" s="1334">
        <f>IF(ISERROR(VLOOKUP(VLOOKUP($A117, 'E4 TB Allocation Details'!$A$18:$L$217, MATCH("Customer ID", 'E4 TB Allocation Details'!$A$18:$L$18, 0),FALSE), 'E2 Allocators'!$B$15:$W$361, MATCH('O5 Details by Class &amp; Accounts'!AW$18, 'E2 Allocators'!$B$15:$W$15, 0),FALSE)*$G117), 0, VLOOKUP(VLOOKUP($A117, 'E4 TB Allocation Details'!$A$18:$L$217, MATCH("Customer ID", 'E4 TB Allocation Details'!$A$18:$L$18, 0),FALSE), 'E2 Allocators'!$B$15:$W$361, MATCH('O5 Details by Class &amp; Accounts'!AW$18, 'E2 Allocators'!$B$15:$W$15, 0),FALSE)*$G117)</f>
        <v>0</v>
      </c>
      <c r="AX117" s="1334">
        <f t="shared" si="28"/>
        <v>0</v>
      </c>
      <c r="AY117" s="1334">
        <f>IF(ISERROR(VLOOKUP(VLOOKUP($A117, 'E4 TB Allocation Details'!$A$18:$L$217, MATCH("Misc ID", 'E4 TB Allocation Details'!$A$18:$L$18, 0),FALSE), 'E2 Allocators'!$B$15:$W$361, MATCH('O5 Details by Class &amp; Accounts'!AY$18, 'E2 Allocators'!$B$15:$W$15, 0),FALSE)*$E117), 0, VLOOKUP(VLOOKUP($A117, 'E4 TB Allocation Details'!$A$18:$L$217, MATCH("Misc ID", 'E4 TB Allocation Details'!$A$18:$L$18, 0),FALSE), 'E2 Allocators'!$B$15:$W$361, MATCH('O5 Details by Class &amp; Accounts'!AY$18, 'E2 Allocators'!$B$15:$W$15, 0),FALSE)*$E117)</f>
        <v>-13023.241031374329</v>
      </c>
      <c r="AZ117" s="1334">
        <f>IF(ISERROR(VLOOKUP(VLOOKUP($A117, 'E4 TB Allocation Details'!$A$18:$L$217, MATCH("Misc ID", 'E4 TB Allocation Details'!$A$18:$L$18, 0),FALSE), 'E2 Allocators'!$B$15:$W$361, MATCH('O5 Details by Class &amp; Accounts'!AZ$18, 'E2 Allocators'!$B$15:$W$15, 0),FALSE)*$E117), 0, VLOOKUP(VLOOKUP($A117, 'E4 TB Allocation Details'!$A$18:$L$217, MATCH("Misc ID", 'E4 TB Allocation Details'!$A$18:$L$18, 0),FALSE), 'E2 Allocators'!$B$15:$W$361, MATCH('O5 Details by Class &amp; Accounts'!AZ$18, 'E2 Allocators'!$B$15:$W$15, 0),FALSE)*$E117)</f>
        <v>-2362.4570121328438</v>
      </c>
      <c r="BA117" s="1334">
        <f>IF(ISERROR(VLOOKUP(VLOOKUP($A117, 'E4 TB Allocation Details'!$A$18:$L$217, MATCH("Misc ID", 'E4 TB Allocation Details'!$A$18:$L$18, 0),FALSE), 'E2 Allocators'!$B$15:$W$361, MATCH('O5 Details by Class &amp; Accounts'!BA$18, 'E2 Allocators'!$B$15:$W$15, 0),FALSE)*$E117), 0, VLOOKUP(VLOOKUP($A117, 'E4 TB Allocation Details'!$A$18:$L$217, MATCH("Misc ID", 'E4 TB Allocation Details'!$A$18:$L$18, 0),FALSE), 'E2 Allocators'!$B$15:$W$361, MATCH('O5 Details by Class &amp; Accounts'!BA$18, 'E2 Allocators'!$B$15:$W$15, 0),FALSE)*$E117)</f>
        <v>-2228.3449266447328</v>
      </c>
      <c r="BB117" s="1334">
        <f>IF(ISERROR(VLOOKUP(VLOOKUP($A117, 'E4 TB Allocation Details'!$A$18:$L$217, MATCH("Misc ID", 'E4 TB Allocation Details'!$A$18:$L$18, 0),FALSE), 'E2 Allocators'!$B$15:$W$361, MATCH('O5 Details by Class &amp; Accounts'!BB$18, 'E2 Allocators'!$B$15:$W$15, 0),FALSE)*$E117), 0, VLOOKUP(VLOOKUP($A117, 'E4 TB Allocation Details'!$A$18:$L$217, MATCH("Misc ID", 'E4 TB Allocation Details'!$A$18:$L$18, 0),FALSE), 'E2 Allocators'!$B$15:$W$361, MATCH('O5 Details by Class &amp; Accounts'!BB$18, 'E2 Allocators'!$B$15:$W$15, 0),FALSE)*$E117)</f>
        <v>0</v>
      </c>
      <c r="BC117" s="1334">
        <f>IF(ISERROR(VLOOKUP(VLOOKUP($A117, 'E4 TB Allocation Details'!$A$18:$L$217, MATCH("Misc ID", 'E4 TB Allocation Details'!$A$18:$L$18, 0),FALSE), 'E2 Allocators'!$B$15:$W$361, MATCH('O5 Details by Class &amp; Accounts'!BC$18, 'E2 Allocators'!$B$15:$W$15, 0),FALSE)*$E117), 0, VLOOKUP(VLOOKUP($A117, 'E4 TB Allocation Details'!$A$18:$L$217, MATCH("Misc ID", 'E4 TB Allocation Details'!$A$18:$L$18, 0),FALSE), 'E2 Allocators'!$B$15:$W$361, MATCH('O5 Details by Class &amp; Accounts'!BC$18, 'E2 Allocators'!$B$15:$W$15, 0),FALSE)*$E117)</f>
        <v>-696.23860980706002</v>
      </c>
      <c r="BD117" s="1334">
        <f>IF(ISERROR(VLOOKUP(VLOOKUP($A117, 'E4 TB Allocation Details'!$A$18:$L$217, MATCH("Misc ID", 'E4 TB Allocation Details'!$A$18:$L$18, 0),FALSE), 'E2 Allocators'!$B$15:$W$361, MATCH('O5 Details by Class &amp; Accounts'!BD$18, 'E2 Allocators'!$B$15:$W$15, 0),FALSE)*$E117), 0, VLOOKUP(VLOOKUP($A117, 'E4 TB Allocation Details'!$A$18:$L$217, MATCH("Misc ID", 'E4 TB Allocation Details'!$A$18:$L$18, 0),FALSE), 'E2 Allocators'!$B$15:$W$361, MATCH('O5 Details by Class &amp; Accounts'!BD$18, 'E2 Allocators'!$B$15:$W$15, 0),FALSE)*$E117)</f>
        <v>-870.47429175933189</v>
      </c>
      <c r="BE117" s="1334">
        <f>IF(ISERROR(VLOOKUP(VLOOKUP($A117, 'E4 TB Allocation Details'!$A$18:$L$217, MATCH("Misc ID", 'E4 TB Allocation Details'!$A$18:$L$18, 0),FALSE), 'E2 Allocators'!$B$15:$W$361, MATCH('O5 Details by Class &amp; Accounts'!BE$18, 'E2 Allocators'!$B$15:$W$15, 0),FALSE)*$E117), 0, VLOOKUP(VLOOKUP($A117, 'E4 TB Allocation Details'!$A$18:$L$217, MATCH("Misc ID", 'E4 TB Allocation Details'!$A$18:$L$18, 0),FALSE), 'E2 Allocators'!$B$15:$W$361, MATCH('O5 Details by Class &amp; Accounts'!BE$18, 'E2 Allocators'!$B$15:$W$15, 0),FALSE)*$E117)</f>
        <v>-654.49488738613229</v>
      </c>
      <c r="BF117" s="1334">
        <f>IF(ISERROR(VLOOKUP(VLOOKUP($A117, 'E4 TB Allocation Details'!$A$18:$L$217, MATCH("Misc ID", 'E4 TB Allocation Details'!$A$18:$L$18, 0),FALSE), 'E2 Allocators'!$B$15:$W$361, MATCH('O5 Details by Class &amp; Accounts'!BF$18, 'E2 Allocators'!$B$15:$W$15, 0),FALSE)*$E117), 0, VLOOKUP(VLOOKUP($A117, 'E4 TB Allocation Details'!$A$18:$L$217, MATCH("Misc ID", 'E4 TB Allocation Details'!$A$18:$L$18, 0),FALSE), 'E2 Allocators'!$B$15:$W$361, MATCH('O5 Details by Class &amp; Accounts'!BF$18, 'E2 Allocators'!$B$15:$W$15, 0),FALSE)*$E117)</f>
        <v>-43.117804334639345</v>
      </c>
      <c r="BG117" s="1334">
        <f>IF(ISERROR(VLOOKUP(VLOOKUP($A117, 'E4 TB Allocation Details'!$A$18:$L$217, MATCH("Misc ID", 'E4 TB Allocation Details'!$A$18:$L$18, 0),FALSE), 'E2 Allocators'!$B$15:$W$361, MATCH('O5 Details by Class &amp; Accounts'!BG$18, 'E2 Allocators'!$B$15:$W$15, 0),FALSE)*$E117), 0, VLOOKUP(VLOOKUP($A117, 'E4 TB Allocation Details'!$A$18:$L$217, MATCH("Misc ID", 'E4 TB Allocation Details'!$A$18:$L$18, 0),FALSE), 'E2 Allocators'!$B$15:$W$361, MATCH('O5 Details by Class &amp; Accounts'!BG$18, 'E2 Allocators'!$B$15:$W$15, 0),FALSE)*$E117)</f>
        <v>-121.63143656093374</v>
      </c>
      <c r="BH117" s="1334">
        <f>IF(ISERROR(VLOOKUP(VLOOKUP($A117, 'E4 TB Allocation Details'!$A$18:$L$217, MATCH("Misc ID", 'E4 TB Allocation Details'!$A$18:$L$18, 0),FALSE), 'E2 Allocators'!$B$15:$W$361, MATCH('O5 Details by Class &amp; Accounts'!BH$18, 'E2 Allocators'!$B$15:$W$15, 0),FALSE)*$E117), 0, VLOOKUP(VLOOKUP($A117, 'E4 TB Allocation Details'!$A$18:$L$217, MATCH("Misc ID", 'E4 TB Allocation Details'!$A$18:$L$18, 0),FALSE), 'E2 Allocators'!$B$15:$W$361, MATCH('O5 Details by Class &amp; Accounts'!BH$18, 'E2 Allocators'!$B$15:$W$15, 0),FALSE)*$E117)</f>
        <v>0</v>
      </c>
      <c r="BI117" s="1334">
        <f>IF(ISERROR(VLOOKUP(VLOOKUP($A117, 'E4 TB Allocation Details'!$A$18:$L$217, MATCH("Misc ID", 'E4 TB Allocation Details'!$A$18:$L$18, 0),FALSE), 'E2 Allocators'!$B$15:$W$361, MATCH('O5 Details by Class &amp; Accounts'!BI$18, 'E2 Allocators'!$B$15:$W$15, 0),FALSE)*$E117), 0, VLOOKUP(VLOOKUP($A117, 'E4 TB Allocation Details'!$A$18:$L$217, MATCH("Misc ID", 'E4 TB Allocation Details'!$A$18:$L$18, 0),FALSE), 'E2 Allocators'!$B$15:$W$361, MATCH('O5 Details by Class &amp; Accounts'!BI$18, 'E2 Allocators'!$B$15:$W$15, 0),FALSE)*$E117)</f>
        <v>0</v>
      </c>
      <c r="BJ117" s="1334">
        <f>IF(ISERROR(VLOOKUP(VLOOKUP($A117, 'E4 TB Allocation Details'!$A$18:$L$217, MATCH("Misc ID", 'E4 TB Allocation Details'!$A$18:$L$18, 0),FALSE), 'E2 Allocators'!$B$15:$W$361, MATCH('O5 Details by Class &amp; Accounts'!BJ$18, 'E2 Allocators'!$B$15:$W$15, 0),FALSE)*$E117), 0, VLOOKUP(VLOOKUP($A117, 'E4 TB Allocation Details'!$A$18:$L$217, MATCH("Misc ID", 'E4 TB Allocation Details'!$A$18:$L$18, 0),FALSE), 'E2 Allocators'!$B$15:$W$361, MATCH('O5 Details by Class &amp; Accounts'!BJ$18, 'E2 Allocators'!$B$15:$W$15, 0),FALSE)*$E117)</f>
        <v>0</v>
      </c>
      <c r="BK117" s="1334">
        <f>IF(ISERROR(VLOOKUP(VLOOKUP($A117, 'E4 TB Allocation Details'!$A$18:$L$217, MATCH("Misc ID", 'E4 TB Allocation Details'!$A$18:$L$18, 0),FALSE), 'E2 Allocators'!$B$15:$W$361, MATCH('O5 Details by Class &amp; Accounts'!BK$18, 'E2 Allocators'!$B$15:$W$15, 0),FALSE)*$E117), 0, VLOOKUP(VLOOKUP($A117, 'E4 TB Allocation Details'!$A$18:$L$217, MATCH("Misc ID", 'E4 TB Allocation Details'!$A$18:$L$18, 0),FALSE), 'E2 Allocators'!$B$15:$W$361, MATCH('O5 Details by Class &amp; Accounts'!BK$18, 'E2 Allocators'!$B$15:$W$15, 0),FALSE)*$E117)</f>
        <v>0</v>
      </c>
      <c r="BL117" s="1334">
        <f>IF(ISERROR(VLOOKUP(VLOOKUP($A117, 'E4 TB Allocation Details'!$A$18:$L$217, MATCH("Misc ID", 'E4 TB Allocation Details'!$A$18:$L$18, 0),FALSE), 'E2 Allocators'!$B$15:$W$361, MATCH('O5 Details by Class &amp; Accounts'!BL$18, 'E2 Allocators'!$B$15:$W$15, 0),FALSE)*$E117), 0, VLOOKUP(VLOOKUP($A117, 'E4 TB Allocation Details'!$A$18:$L$217, MATCH("Misc ID", 'E4 TB Allocation Details'!$A$18:$L$18, 0),FALSE), 'E2 Allocators'!$B$15:$W$361, MATCH('O5 Details by Class &amp; Accounts'!BL$18, 'E2 Allocators'!$B$15:$W$15, 0),FALSE)*$E117)</f>
        <v>0</v>
      </c>
      <c r="BM117" s="1334">
        <f>IF(ISERROR(VLOOKUP(VLOOKUP($A117, 'E4 TB Allocation Details'!$A$18:$L$217, MATCH("Misc ID", 'E4 TB Allocation Details'!$A$18:$L$18, 0),FALSE), 'E2 Allocators'!$B$15:$W$361, MATCH('O5 Details by Class &amp; Accounts'!BM$18, 'E2 Allocators'!$B$15:$W$15, 0),FALSE)*$E117), 0, VLOOKUP(VLOOKUP($A117, 'E4 TB Allocation Details'!$A$18:$L$217, MATCH("Misc ID", 'E4 TB Allocation Details'!$A$18:$L$18, 0),FALSE), 'E2 Allocators'!$B$15:$W$361, MATCH('O5 Details by Class &amp; Accounts'!BM$18, 'E2 Allocators'!$B$15:$W$15, 0),FALSE)*$E117)</f>
        <v>0</v>
      </c>
      <c r="BN117" s="1334">
        <f>IF(ISERROR(VLOOKUP(VLOOKUP($A117, 'E4 TB Allocation Details'!$A$18:$L$217, MATCH("Misc ID", 'E4 TB Allocation Details'!$A$18:$L$18, 0),FALSE), 'E2 Allocators'!$B$15:$W$361, MATCH('O5 Details by Class &amp; Accounts'!BN$18, 'E2 Allocators'!$B$15:$W$15, 0),FALSE)*$E117), 0, VLOOKUP(VLOOKUP($A117, 'E4 TB Allocation Details'!$A$18:$L$217, MATCH("Misc ID", 'E4 TB Allocation Details'!$A$18:$L$18, 0),FALSE), 'E2 Allocators'!$B$15:$W$361, MATCH('O5 Details by Class &amp; Accounts'!BN$18, 'E2 Allocators'!$B$15:$W$15, 0),FALSE)*$E117)</f>
        <v>0</v>
      </c>
      <c r="BO117" s="1334">
        <f>IF(ISERROR(VLOOKUP(VLOOKUP($A117, 'E4 TB Allocation Details'!$A$18:$L$217, MATCH("Misc ID", 'E4 TB Allocation Details'!$A$18:$L$18, 0),FALSE), 'E2 Allocators'!$B$15:$W$361, MATCH('O5 Details by Class &amp; Accounts'!BO$18, 'E2 Allocators'!$B$15:$W$15, 0),FALSE)*$E117), 0, VLOOKUP(VLOOKUP($A117, 'E4 TB Allocation Details'!$A$18:$L$217, MATCH("Misc ID", 'E4 TB Allocation Details'!$A$18:$L$18, 0),FALSE), 'E2 Allocators'!$B$15:$W$361, MATCH('O5 Details by Class &amp; Accounts'!BO$18, 'E2 Allocators'!$B$15:$W$15, 0),FALSE)*$E117)</f>
        <v>0</v>
      </c>
      <c r="BP117" s="1334">
        <f>IF(ISERROR(VLOOKUP(VLOOKUP($A117, 'E4 TB Allocation Details'!$A$18:$L$217, MATCH("Misc ID", 'E4 TB Allocation Details'!$A$18:$L$18, 0),FALSE), 'E2 Allocators'!$B$15:$W$361, MATCH('O5 Details by Class &amp; Accounts'!BP$18, 'E2 Allocators'!$B$15:$W$15, 0),FALSE)*$E117), 0, VLOOKUP(VLOOKUP($A117, 'E4 TB Allocation Details'!$A$18:$L$217, MATCH("Misc ID", 'E4 TB Allocation Details'!$A$18:$L$18, 0),FALSE), 'E2 Allocators'!$B$15:$W$361, MATCH('O5 Details by Class &amp; Accounts'!BP$18, 'E2 Allocators'!$B$15:$W$15, 0),FALSE)*$E117)</f>
        <v>0</v>
      </c>
      <c r="BQ117" s="1334">
        <f>IF(ISERROR(VLOOKUP(VLOOKUP($A117, 'E4 TB Allocation Details'!$A$18:$L$217, MATCH("Misc ID", 'E4 TB Allocation Details'!$A$18:$L$18, 0),FALSE), 'E2 Allocators'!$B$15:$W$361, MATCH('O5 Details by Class &amp; Accounts'!BQ$18, 'E2 Allocators'!$B$15:$W$15, 0),FALSE)*$E117), 0, VLOOKUP(VLOOKUP($A117, 'E4 TB Allocation Details'!$A$18:$L$217, MATCH("Misc ID", 'E4 TB Allocation Details'!$A$18:$L$18, 0),FALSE), 'E2 Allocators'!$B$15:$W$361, MATCH('O5 Details by Class &amp; Accounts'!BQ$18, 'E2 Allocators'!$B$15:$W$15, 0),FALSE)*$E117)</f>
        <v>0</v>
      </c>
      <c r="BR117" s="1334">
        <f>IF(ISERROR(VLOOKUP(VLOOKUP($A117, 'E4 TB Allocation Details'!$A$18:$L$217, MATCH("Misc ID", 'E4 TB Allocation Details'!$A$18:$L$18, 0),FALSE), 'E2 Allocators'!$B$15:$W$361, MATCH('O5 Details by Class &amp; Accounts'!BR$18, 'E2 Allocators'!$B$15:$W$15, 0),FALSE)*$E117), 0, VLOOKUP(VLOOKUP($A117, 'E4 TB Allocation Details'!$A$18:$L$217, MATCH("Misc ID", 'E4 TB Allocation Details'!$A$18:$L$18, 0),FALSE), 'E2 Allocators'!$B$15:$W$361, MATCH('O5 Details by Class &amp; Accounts'!BR$18, 'E2 Allocators'!$B$15:$W$15, 0),FALSE)*$E117)</f>
        <v>0</v>
      </c>
      <c r="BS117" s="1334">
        <f t="shared" si="29"/>
        <v>-20000.000000000004</v>
      </c>
      <c r="BT117" s="1334">
        <f>IF(ISERROR(VLOOKUP(VLOOKUP($A117, 'E4 TB Allocation Details'!$A$18:$L$217, MATCH("A &amp; G ID", 'E4 TB Allocation Details'!$A$18:$L$18, 0),FALSE), 'E2 Allocators'!$B$15:$W$361, MATCH('O5 Details by Class &amp; Accounts'!BT$18, 'E2 Allocators'!$B$15:$W$15, 0),FALSE)*$E117), 0, VLOOKUP(VLOOKUP($A117, 'E4 TB Allocation Details'!$A$18:$L$217, MATCH("A &amp; G ID", 'E4 TB Allocation Details'!$A$18:$L$18, 0),FALSE), 'E2 Allocators'!$B$15:$W$361, MATCH('O5 Details by Class &amp; Accounts'!BT$18, 'E2 Allocators'!$B$15:$W$15, 0),FALSE)*$E117)</f>
        <v>0</v>
      </c>
      <c r="BU117" s="1334">
        <f>IF(ISERROR(VLOOKUP(VLOOKUP($A117, 'E4 TB Allocation Details'!$A$18:$L$217, MATCH("A &amp; G ID", 'E4 TB Allocation Details'!$A$18:$L$18, 0),FALSE), 'E2 Allocators'!$B$15:$W$361, MATCH('O5 Details by Class &amp; Accounts'!BU$18, 'E2 Allocators'!$B$15:$W$15, 0),FALSE)*$E117), 0, VLOOKUP(VLOOKUP($A117, 'E4 TB Allocation Details'!$A$18:$L$217, MATCH("A &amp; G ID", 'E4 TB Allocation Details'!$A$18:$L$18, 0),FALSE), 'E2 Allocators'!$B$15:$W$361, MATCH('O5 Details by Class &amp; Accounts'!BU$18, 'E2 Allocators'!$B$15:$W$15, 0),FALSE)*$E117)</f>
        <v>0</v>
      </c>
      <c r="BV117" s="1334">
        <f>IF(ISERROR(VLOOKUP(VLOOKUP($A117, 'E4 TB Allocation Details'!$A$18:$L$217, MATCH("A &amp; G ID", 'E4 TB Allocation Details'!$A$18:$L$18, 0),FALSE), 'E2 Allocators'!$B$15:$W$361, MATCH('O5 Details by Class &amp; Accounts'!BV$18, 'E2 Allocators'!$B$15:$W$15, 0),FALSE)*$E117), 0, VLOOKUP(VLOOKUP($A117, 'E4 TB Allocation Details'!$A$18:$L$217, MATCH("A &amp; G ID", 'E4 TB Allocation Details'!$A$18:$L$18, 0),FALSE), 'E2 Allocators'!$B$15:$W$361, MATCH('O5 Details by Class &amp; Accounts'!BV$18, 'E2 Allocators'!$B$15:$W$15, 0),FALSE)*$E117)</f>
        <v>0</v>
      </c>
      <c r="BW117" s="1334">
        <f>IF(ISERROR(VLOOKUP(VLOOKUP($A117, 'E4 TB Allocation Details'!$A$18:$L$217, MATCH("A &amp; G ID", 'E4 TB Allocation Details'!$A$18:$L$18, 0),FALSE), 'E2 Allocators'!$B$15:$W$361, MATCH('O5 Details by Class &amp; Accounts'!BW$18, 'E2 Allocators'!$B$15:$W$15, 0),FALSE)*$E117), 0, VLOOKUP(VLOOKUP($A117, 'E4 TB Allocation Details'!$A$18:$L$217, MATCH("A &amp; G ID", 'E4 TB Allocation Details'!$A$18:$L$18, 0),FALSE), 'E2 Allocators'!$B$15:$W$361, MATCH('O5 Details by Class &amp; Accounts'!BW$18, 'E2 Allocators'!$B$15:$W$15, 0),FALSE)*$E117)</f>
        <v>0</v>
      </c>
      <c r="BX117" s="1334">
        <f>IF(ISERROR(VLOOKUP(VLOOKUP($A117, 'E4 TB Allocation Details'!$A$18:$L$217, MATCH("A &amp; G ID", 'E4 TB Allocation Details'!$A$18:$L$18, 0),FALSE), 'E2 Allocators'!$B$15:$W$361, MATCH('O5 Details by Class &amp; Accounts'!BX$18, 'E2 Allocators'!$B$15:$W$15, 0),FALSE)*$E117), 0, VLOOKUP(VLOOKUP($A117, 'E4 TB Allocation Details'!$A$18:$L$217, MATCH("A &amp; G ID", 'E4 TB Allocation Details'!$A$18:$L$18, 0),FALSE), 'E2 Allocators'!$B$15:$W$361, MATCH('O5 Details by Class &amp; Accounts'!BX$18, 'E2 Allocators'!$B$15:$W$15, 0),FALSE)*$E117)</f>
        <v>0</v>
      </c>
      <c r="BY117" s="1334">
        <f>IF(ISERROR(VLOOKUP(VLOOKUP($A117, 'E4 TB Allocation Details'!$A$18:$L$217, MATCH("A &amp; G ID", 'E4 TB Allocation Details'!$A$18:$L$18, 0),FALSE), 'E2 Allocators'!$B$15:$W$361, MATCH('O5 Details by Class &amp; Accounts'!BY$18, 'E2 Allocators'!$B$15:$W$15, 0),FALSE)*$E117), 0, VLOOKUP(VLOOKUP($A117, 'E4 TB Allocation Details'!$A$18:$L$217, MATCH("A &amp; G ID", 'E4 TB Allocation Details'!$A$18:$L$18, 0),FALSE), 'E2 Allocators'!$B$15:$W$361, MATCH('O5 Details by Class &amp; Accounts'!BY$18, 'E2 Allocators'!$B$15:$W$15, 0),FALSE)*$E117)</f>
        <v>0</v>
      </c>
      <c r="BZ117" s="1334">
        <f>IF(ISERROR(VLOOKUP(VLOOKUP($A117, 'E4 TB Allocation Details'!$A$18:$L$217, MATCH("A &amp; G ID", 'E4 TB Allocation Details'!$A$18:$L$18, 0),FALSE), 'E2 Allocators'!$B$15:$W$361, MATCH('O5 Details by Class &amp; Accounts'!BZ$18, 'E2 Allocators'!$B$15:$W$15, 0),FALSE)*$E117), 0, VLOOKUP(VLOOKUP($A117, 'E4 TB Allocation Details'!$A$18:$L$217, MATCH("A &amp; G ID", 'E4 TB Allocation Details'!$A$18:$L$18, 0),FALSE), 'E2 Allocators'!$B$15:$W$361, MATCH('O5 Details by Class &amp; Accounts'!BZ$18, 'E2 Allocators'!$B$15:$W$15, 0),FALSE)*$E117)</f>
        <v>0</v>
      </c>
      <c r="CA117" s="1334">
        <f>IF(ISERROR(VLOOKUP(VLOOKUP($A117, 'E4 TB Allocation Details'!$A$18:$L$217, MATCH("A &amp; G ID", 'E4 TB Allocation Details'!$A$18:$L$18, 0),FALSE), 'E2 Allocators'!$B$15:$W$361, MATCH('O5 Details by Class &amp; Accounts'!CA$18, 'E2 Allocators'!$B$15:$W$15, 0),FALSE)*$E117), 0, VLOOKUP(VLOOKUP($A117, 'E4 TB Allocation Details'!$A$18:$L$217, MATCH("A &amp; G ID", 'E4 TB Allocation Details'!$A$18:$L$18, 0),FALSE), 'E2 Allocators'!$B$15:$W$361, MATCH('O5 Details by Class &amp; Accounts'!CA$18, 'E2 Allocators'!$B$15:$W$15, 0),FALSE)*$E117)</f>
        <v>0</v>
      </c>
      <c r="CB117" s="1334">
        <f>IF(ISERROR(VLOOKUP(VLOOKUP($A117, 'E4 TB Allocation Details'!$A$18:$L$217, MATCH("A &amp; G ID", 'E4 TB Allocation Details'!$A$18:$L$18, 0),FALSE), 'E2 Allocators'!$B$15:$W$361, MATCH('O5 Details by Class &amp; Accounts'!CB$18, 'E2 Allocators'!$B$15:$W$15, 0),FALSE)*$E117), 0, VLOOKUP(VLOOKUP($A117, 'E4 TB Allocation Details'!$A$18:$L$217, MATCH("A &amp; G ID", 'E4 TB Allocation Details'!$A$18:$L$18, 0),FALSE), 'E2 Allocators'!$B$15:$W$361, MATCH('O5 Details by Class &amp; Accounts'!CB$18, 'E2 Allocators'!$B$15:$W$15, 0),FALSE)*$E117)</f>
        <v>0</v>
      </c>
      <c r="CC117" s="1334">
        <f>IF(ISERROR(VLOOKUP(VLOOKUP($A117, 'E4 TB Allocation Details'!$A$18:$L$217, MATCH("A &amp; G ID", 'E4 TB Allocation Details'!$A$18:$L$18, 0),FALSE), 'E2 Allocators'!$B$15:$W$361, MATCH('O5 Details by Class &amp; Accounts'!CC$18, 'E2 Allocators'!$B$15:$W$15, 0),FALSE)*$E117), 0, VLOOKUP(VLOOKUP($A117, 'E4 TB Allocation Details'!$A$18:$L$217, MATCH("A &amp; G ID", 'E4 TB Allocation Details'!$A$18:$L$18, 0),FALSE), 'E2 Allocators'!$B$15:$W$361, MATCH('O5 Details by Class &amp; Accounts'!CC$18, 'E2 Allocators'!$B$15:$W$15, 0),FALSE)*$E117)</f>
        <v>0</v>
      </c>
      <c r="CD117" s="1334">
        <f>IF(ISERROR(VLOOKUP(VLOOKUP($A117, 'E4 TB Allocation Details'!$A$18:$L$217, MATCH("A &amp; G ID", 'E4 TB Allocation Details'!$A$18:$L$18, 0),FALSE), 'E2 Allocators'!$B$15:$W$361, MATCH('O5 Details by Class &amp; Accounts'!CD$18, 'E2 Allocators'!$B$15:$W$15, 0),FALSE)*$E117), 0, VLOOKUP(VLOOKUP($A117, 'E4 TB Allocation Details'!$A$18:$L$217, MATCH("A &amp; G ID", 'E4 TB Allocation Details'!$A$18:$L$18, 0),FALSE), 'E2 Allocators'!$B$15:$W$361, MATCH('O5 Details by Class &amp; Accounts'!CD$18, 'E2 Allocators'!$B$15:$W$15, 0),FALSE)*$E117)</f>
        <v>0</v>
      </c>
      <c r="CE117" s="1334">
        <f>IF(ISERROR(VLOOKUP(VLOOKUP($A117, 'E4 TB Allocation Details'!$A$18:$L$217, MATCH("A &amp; G ID", 'E4 TB Allocation Details'!$A$18:$L$18, 0),FALSE), 'E2 Allocators'!$B$15:$W$361, MATCH('O5 Details by Class &amp; Accounts'!CE$18, 'E2 Allocators'!$B$15:$W$15, 0),FALSE)*$E117), 0, VLOOKUP(VLOOKUP($A117, 'E4 TB Allocation Details'!$A$18:$L$217, MATCH("A &amp; G ID", 'E4 TB Allocation Details'!$A$18:$L$18, 0),FALSE), 'E2 Allocators'!$B$15:$W$361, MATCH('O5 Details by Class &amp; Accounts'!CE$18, 'E2 Allocators'!$B$15:$W$15, 0),FALSE)*$E117)</f>
        <v>0</v>
      </c>
      <c r="CF117" s="1334">
        <f>IF(ISERROR(VLOOKUP(VLOOKUP($A117, 'E4 TB Allocation Details'!$A$18:$L$217, MATCH("A &amp; G ID", 'E4 TB Allocation Details'!$A$18:$L$18, 0),FALSE), 'E2 Allocators'!$B$15:$W$361, MATCH('O5 Details by Class &amp; Accounts'!CF$18, 'E2 Allocators'!$B$15:$W$15, 0),FALSE)*$E117), 0, VLOOKUP(VLOOKUP($A117, 'E4 TB Allocation Details'!$A$18:$L$217, MATCH("A &amp; G ID", 'E4 TB Allocation Details'!$A$18:$L$18, 0),FALSE), 'E2 Allocators'!$B$15:$W$361, MATCH('O5 Details by Class &amp; Accounts'!CF$18, 'E2 Allocators'!$B$15:$W$15, 0),FALSE)*$E117)</f>
        <v>0</v>
      </c>
      <c r="CG117" s="1334">
        <f>IF(ISERROR(VLOOKUP(VLOOKUP($A117, 'E4 TB Allocation Details'!$A$18:$L$217, MATCH("A &amp; G ID", 'E4 TB Allocation Details'!$A$18:$L$18, 0),FALSE), 'E2 Allocators'!$B$15:$W$361, MATCH('O5 Details by Class &amp; Accounts'!CG$18, 'E2 Allocators'!$B$15:$W$15, 0),FALSE)*$E117), 0, VLOOKUP(VLOOKUP($A117, 'E4 TB Allocation Details'!$A$18:$L$217, MATCH("A &amp; G ID", 'E4 TB Allocation Details'!$A$18:$L$18, 0),FALSE), 'E2 Allocators'!$B$15:$W$361, MATCH('O5 Details by Class &amp; Accounts'!CG$18, 'E2 Allocators'!$B$15:$W$15, 0),FALSE)*$E117)</f>
        <v>0</v>
      </c>
      <c r="CH117" s="1334">
        <f>IF(ISERROR(VLOOKUP(VLOOKUP($A117, 'E4 TB Allocation Details'!$A$18:$L$217, MATCH("A &amp; G ID", 'E4 TB Allocation Details'!$A$18:$L$18, 0),FALSE), 'E2 Allocators'!$B$15:$W$361, MATCH('O5 Details by Class &amp; Accounts'!CH$18, 'E2 Allocators'!$B$15:$W$15, 0),FALSE)*$E117), 0, VLOOKUP(VLOOKUP($A117, 'E4 TB Allocation Details'!$A$18:$L$217, MATCH("A &amp; G ID", 'E4 TB Allocation Details'!$A$18:$L$18, 0),FALSE), 'E2 Allocators'!$B$15:$W$361, MATCH('O5 Details by Class &amp; Accounts'!CH$18, 'E2 Allocators'!$B$15:$W$15, 0),FALSE)*$E117)</f>
        <v>0</v>
      </c>
      <c r="CI117" s="1334">
        <f>IF(ISERROR(VLOOKUP(VLOOKUP($A117, 'E4 TB Allocation Details'!$A$18:$L$217, MATCH("A &amp; G ID", 'E4 TB Allocation Details'!$A$18:$L$18, 0),FALSE), 'E2 Allocators'!$B$15:$W$361, MATCH('O5 Details by Class &amp; Accounts'!CI$18, 'E2 Allocators'!$B$15:$W$15, 0),FALSE)*$E117), 0, VLOOKUP(VLOOKUP($A117, 'E4 TB Allocation Details'!$A$18:$L$217, MATCH("A &amp; G ID", 'E4 TB Allocation Details'!$A$18:$L$18, 0),FALSE), 'E2 Allocators'!$B$15:$W$361, MATCH('O5 Details by Class &amp; Accounts'!CI$18, 'E2 Allocators'!$B$15:$W$15, 0),FALSE)*$E117)</f>
        <v>0</v>
      </c>
      <c r="CJ117" s="1334">
        <f>IF(ISERROR(VLOOKUP(VLOOKUP($A117, 'E4 TB Allocation Details'!$A$18:$L$217, MATCH("A &amp; G ID", 'E4 TB Allocation Details'!$A$18:$L$18, 0),FALSE), 'E2 Allocators'!$B$15:$W$361, MATCH('O5 Details by Class &amp; Accounts'!CJ$18, 'E2 Allocators'!$B$15:$W$15, 0),FALSE)*$E117), 0, VLOOKUP(VLOOKUP($A117, 'E4 TB Allocation Details'!$A$18:$L$217, MATCH("A &amp; G ID", 'E4 TB Allocation Details'!$A$18:$L$18, 0),FALSE), 'E2 Allocators'!$B$15:$W$361, MATCH('O5 Details by Class &amp; Accounts'!CJ$18, 'E2 Allocators'!$B$15:$W$15, 0),FALSE)*$E117)</f>
        <v>0</v>
      </c>
      <c r="CK117" s="1334">
        <f>IF(ISERROR(VLOOKUP(VLOOKUP($A117, 'E4 TB Allocation Details'!$A$18:$L$217, MATCH("A &amp; G ID", 'E4 TB Allocation Details'!$A$18:$L$18, 0),FALSE), 'E2 Allocators'!$B$15:$W$361, MATCH('O5 Details by Class &amp; Accounts'!CK$18, 'E2 Allocators'!$B$15:$W$15, 0),FALSE)*$E117), 0, VLOOKUP(VLOOKUP($A117, 'E4 TB Allocation Details'!$A$18:$L$217, MATCH("A &amp; G ID", 'E4 TB Allocation Details'!$A$18:$L$18, 0),FALSE), 'E2 Allocators'!$B$15:$W$361, MATCH('O5 Details by Class &amp; Accounts'!CK$18, 'E2 Allocators'!$B$15:$W$15, 0),FALSE)*$E117)</f>
        <v>0</v>
      </c>
      <c r="CL117" s="1334">
        <f>IF(ISERROR(VLOOKUP(VLOOKUP($A117, 'E4 TB Allocation Details'!$A$18:$L$217, MATCH("A &amp; G ID", 'E4 TB Allocation Details'!$A$18:$L$18, 0),FALSE), 'E2 Allocators'!$B$15:$W$361, MATCH('O5 Details by Class &amp; Accounts'!CL$18, 'E2 Allocators'!$B$15:$W$15, 0),FALSE)*$E117), 0, VLOOKUP(VLOOKUP($A117, 'E4 TB Allocation Details'!$A$18:$L$217, MATCH("A &amp; G ID", 'E4 TB Allocation Details'!$A$18:$L$18, 0),FALSE), 'E2 Allocators'!$B$15:$W$361, MATCH('O5 Details by Class &amp; Accounts'!CL$18, 'E2 Allocators'!$B$15:$W$15, 0),FALSE)*$E117)</f>
        <v>0</v>
      </c>
      <c r="CM117" s="1334">
        <f>IF(ISERROR(VLOOKUP(VLOOKUP($A117, 'E4 TB Allocation Details'!$A$18:$L$217, MATCH("A &amp; G ID", 'E4 TB Allocation Details'!$A$18:$L$18, 0),FALSE), 'E2 Allocators'!$B$15:$W$361, MATCH('O5 Details by Class &amp; Accounts'!CM$18, 'E2 Allocators'!$B$15:$W$15, 0),FALSE)*$E117), 0, VLOOKUP(VLOOKUP($A117, 'E4 TB Allocation Details'!$A$18:$L$217, MATCH("A &amp; G ID", 'E4 TB Allocation Details'!$A$18:$L$18, 0),FALSE), 'E2 Allocators'!$B$15:$W$361, MATCH('O5 Details by Class &amp; Accounts'!CM$18, 'E2 Allocators'!$B$15:$W$15, 0),FALSE)*$E117)</f>
        <v>0</v>
      </c>
      <c r="CN117" s="1334">
        <f t="shared" si="30"/>
        <v>0</v>
      </c>
      <c r="CO117" s="1670">
        <f t="shared" si="25"/>
        <v>3.637978807091713E-12</v>
      </c>
      <c r="CQ117" s="1926" t="s">
        <v>1271</v>
      </c>
    </row>
    <row r="118" spans="1:95" s="64" customFormat="1" ht="12.75" x14ac:dyDescent="0.2">
      <c r="A118" s="1105">
        <v>4395</v>
      </c>
      <c r="B118" s="1106" t="s">
        <v>1533</v>
      </c>
      <c r="C118" s="1667">
        <f>IF(ISERROR(VLOOKUP($A118,'I3 TB Data'!$A$20:$H$465,MATCH('O5 Details by Class &amp; Accounts'!$C$18, 'I3 TB Data'!$A$20:$H$20,0),0)), 0, VLOOKUP($A118,'I3 TB Data'!$A$20:$H$465,MATCH('O5 Details by Class &amp; Accounts'!$C$18,'I3 TB Data'!$A$20:$H$20,0),0))</f>
        <v>0</v>
      </c>
      <c r="D118" s="1668"/>
      <c r="E118" s="1667">
        <f t="shared" si="17"/>
        <v>0</v>
      </c>
      <c r="F118" s="1669">
        <f>IF(ISERROR(VLOOKUP($A118, 'E1 Categorization'!A33:E123, MATCH("Customer Component", 'E1 Categorization'!$A$33:$E$33,0), 0)), 0, IF(VLOOKUP($A118, 'E1 Categorization'!A33:E123, MATCH("Customer Component", 'E1 Categorization'!$A$33:$E$33,0), 0)=0, 'O5 Details by Class &amp; Accounts'!$E118, IF(AND(VLOOKUP($A118, 'E1 Categorization'!A33:E123, MATCH("Customer Component", 'E1 Categorization'!$A$33:$E$33,0), 0) &gt;0, VLOOKUP($A118, 'E1 Categorization'!A33:E123, MATCH("Customer Component", 'E1 Categorization'!$A$33:$E$33,0), 0)&lt;1), 'O5 Details by Class &amp; Accounts'!$E118*(1-VLOOKUP($A118, 'E1 Categorization'!A33:E123, MATCH("Customer Component", 'E1 Categorization'!$A$33:$E$33,0), 0)), 0)))</f>
        <v>0</v>
      </c>
      <c r="G118" s="1669">
        <f>IF(ISERROR(VLOOKUP($A118, 'E1 Categorization'!A33:E123, MATCH("Customer Component", 'E1 Categorization'!$A$33:$E$33,0), 0)),0, IF(VLOOKUP($A118, 'E1 Categorization'!A33:E123, MATCH("Customer Component", 'E1 Categorization'!$A$33:$E$33,0), 0)=0, 0, IF(AND(VLOOKUP($A118, 'E1 Categorization'!A33:E123, MATCH("Customer Component", 'E1 Categorization'!$A$33:$E$33,0), 0) &gt;0, VLOOKUP($A118, 'E1 Categorization'!A33:E123, MATCH("Customer Component", 'E1 Categorization'!$A$33:$E$33,0), 0)&lt;1), 'O5 Details by Class &amp; Accounts'!$E118*(VLOOKUP($A118, 'E1 Categorization'!A33:E123, MATCH("Customer Component", 'E1 Categorization'!$A$33:$E$33,0), 0)), 'O5 Details by Class &amp; Accounts'!$E118)))</f>
        <v>0</v>
      </c>
      <c r="H118" s="1334">
        <f t="shared" si="26"/>
        <v>0</v>
      </c>
      <c r="I118" s="1334">
        <f>IF(ISERROR(VLOOKUP(VLOOKUP($A118, 'E4 TB Allocation Details'!$A$18:$L$217, MATCH("Demand ID", 'E4 TB Allocation Details'!$A$18:$L$18, 0),FALSE), 'E2 Allocators'!$B$15:$W$361, MATCH('O5 Details by Class &amp; Accounts'!I$18, 'E2 Allocators'!$B$15:$W$15, 0),FALSE)*$F118), 0, VLOOKUP(VLOOKUP($A118, 'E4 TB Allocation Details'!$A$18:$L$217, MATCH("Demand ID", 'E4 TB Allocation Details'!$A$18:$L$18, 0),FALSE), 'E2 Allocators'!$B$15:$W$361, MATCH('O5 Details by Class &amp; Accounts'!I$18, 'E2 Allocators'!$B$15:$W$15, 0),FALSE)*$F118)</f>
        <v>0</v>
      </c>
      <c r="J118" s="1334">
        <f>IF(ISERROR(VLOOKUP(VLOOKUP($A118, 'E4 TB Allocation Details'!$A$18:$L$217, MATCH("Demand ID", 'E4 TB Allocation Details'!$A$18:$L$18, 0),FALSE), 'E2 Allocators'!$B$15:$W$361, MATCH('O5 Details by Class &amp; Accounts'!J$18, 'E2 Allocators'!$B$15:$W$15, 0),FALSE)*$F118), 0, VLOOKUP(VLOOKUP($A118, 'E4 TB Allocation Details'!$A$18:$L$217, MATCH("Demand ID", 'E4 TB Allocation Details'!$A$18:$L$18, 0),FALSE), 'E2 Allocators'!$B$15:$W$361, MATCH('O5 Details by Class &amp; Accounts'!J$18, 'E2 Allocators'!$B$15:$W$15, 0),FALSE)*$F118)</f>
        <v>0</v>
      </c>
      <c r="K118" s="1334">
        <f>IF(ISERROR(VLOOKUP(VLOOKUP($A118, 'E4 TB Allocation Details'!$A$18:$L$217, MATCH("Demand ID", 'E4 TB Allocation Details'!$A$18:$L$18, 0),FALSE), 'E2 Allocators'!$B$15:$W$361, MATCH('O5 Details by Class &amp; Accounts'!K$18, 'E2 Allocators'!$B$15:$W$15, 0),FALSE)*$F118), 0, VLOOKUP(VLOOKUP($A118, 'E4 TB Allocation Details'!$A$18:$L$217, MATCH("Demand ID", 'E4 TB Allocation Details'!$A$18:$L$18, 0),FALSE), 'E2 Allocators'!$B$15:$W$361, MATCH('O5 Details by Class &amp; Accounts'!K$18, 'E2 Allocators'!$B$15:$W$15, 0),FALSE)*$F118)</f>
        <v>0</v>
      </c>
      <c r="L118" s="1334">
        <f>IF(ISERROR(VLOOKUP(VLOOKUP($A118, 'E4 TB Allocation Details'!$A$18:$L$217, MATCH("Demand ID", 'E4 TB Allocation Details'!$A$18:$L$18, 0),FALSE), 'E2 Allocators'!$B$15:$W$361, MATCH('O5 Details by Class &amp; Accounts'!L$18, 'E2 Allocators'!$B$15:$W$15, 0),FALSE)*$F118), 0, VLOOKUP(VLOOKUP($A118, 'E4 TB Allocation Details'!$A$18:$L$217, MATCH("Demand ID", 'E4 TB Allocation Details'!$A$18:$L$18, 0),FALSE), 'E2 Allocators'!$B$15:$W$361, MATCH('O5 Details by Class &amp; Accounts'!L$18, 'E2 Allocators'!$B$15:$W$15, 0),FALSE)*$F118)</f>
        <v>0</v>
      </c>
      <c r="M118" s="1334">
        <f>IF(ISERROR(VLOOKUP(VLOOKUP($A118, 'E4 TB Allocation Details'!$A$18:$L$217, MATCH("Demand ID", 'E4 TB Allocation Details'!$A$18:$L$18, 0),FALSE), 'E2 Allocators'!$B$15:$W$361, MATCH('O5 Details by Class &amp; Accounts'!M$18, 'E2 Allocators'!$B$15:$W$15, 0),FALSE)*$F118), 0, VLOOKUP(VLOOKUP($A118, 'E4 TB Allocation Details'!$A$18:$L$217, MATCH("Demand ID", 'E4 TB Allocation Details'!$A$18:$L$18, 0),FALSE), 'E2 Allocators'!$B$15:$W$361, MATCH('O5 Details by Class &amp; Accounts'!M$18, 'E2 Allocators'!$B$15:$W$15, 0),FALSE)*$F118)</f>
        <v>0</v>
      </c>
      <c r="N118" s="1334">
        <f>IF(ISERROR(VLOOKUP(VLOOKUP($A118, 'E4 TB Allocation Details'!$A$18:$L$217, MATCH("Demand ID", 'E4 TB Allocation Details'!$A$18:$L$18, 0),FALSE), 'E2 Allocators'!$B$15:$W$361, MATCH('O5 Details by Class &amp; Accounts'!N$18, 'E2 Allocators'!$B$15:$W$15, 0),FALSE)*$F118), 0, VLOOKUP(VLOOKUP($A118, 'E4 TB Allocation Details'!$A$18:$L$217, MATCH("Demand ID", 'E4 TB Allocation Details'!$A$18:$L$18, 0),FALSE), 'E2 Allocators'!$B$15:$W$361, MATCH('O5 Details by Class &amp; Accounts'!N$18, 'E2 Allocators'!$B$15:$W$15, 0),FALSE)*$F118)</f>
        <v>0</v>
      </c>
      <c r="O118" s="1334">
        <f>IF(ISERROR(VLOOKUP(VLOOKUP($A118, 'E4 TB Allocation Details'!$A$18:$L$217, MATCH("Demand ID", 'E4 TB Allocation Details'!$A$18:$L$18, 0),FALSE), 'E2 Allocators'!$B$15:$W$361, MATCH('O5 Details by Class &amp; Accounts'!O$18, 'E2 Allocators'!$B$15:$W$15, 0),FALSE)*$F118), 0, VLOOKUP(VLOOKUP($A118, 'E4 TB Allocation Details'!$A$18:$L$217, MATCH("Demand ID", 'E4 TB Allocation Details'!$A$18:$L$18, 0),FALSE), 'E2 Allocators'!$B$15:$W$361, MATCH('O5 Details by Class &amp; Accounts'!O$18, 'E2 Allocators'!$B$15:$W$15, 0),FALSE)*$F118)</f>
        <v>0</v>
      </c>
      <c r="P118" s="1334">
        <f>IF(ISERROR(VLOOKUP(VLOOKUP($A118, 'E4 TB Allocation Details'!$A$18:$L$217, MATCH("Demand ID", 'E4 TB Allocation Details'!$A$18:$L$18, 0),FALSE), 'E2 Allocators'!$B$15:$W$361, MATCH('O5 Details by Class &amp; Accounts'!P$18, 'E2 Allocators'!$B$15:$W$15, 0),FALSE)*$F118), 0, VLOOKUP(VLOOKUP($A118, 'E4 TB Allocation Details'!$A$18:$L$217, MATCH("Demand ID", 'E4 TB Allocation Details'!$A$18:$L$18, 0),FALSE), 'E2 Allocators'!$B$15:$W$361, MATCH('O5 Details by Class &amp; Accounts'!P$18, 'E2 Allocators'!$B$15:$W$15, 0),FALSE)*$F118)</f>
        <v>0</v>
      </c>
      <c r="Q118" s="1334">
        <f>IF(ISERROR(VLOOKUP(VLOOKUP($A118, 'E4 TB Allocation Details'!$A$18:$L$217, MATCH("Demand ID", 'E4 TB Allocation Details'!$A$18:$L$18, 0),FALSE), 'E2 Allocators'!$B$15:$W$361, MATCH('O5 Details by Class &amp; Accounts'!Q$18, 'E2 Allocators'!$B$15:$W$15, 0),FALSE)*$F118), 0, VLOOKUP(VLOOKUP($A118, 'E4 TB Allocation Details'!$A$18:$L$217, MATCH("Demand ID", 'E4 TB Allocation Details'!$A$18:$L$18, 0),FALSE), 'E2 Allocators'!$B$15:$W$361, MATCH('O5 Details by Class &amp; Accounts'!Q$18, 'E2 Allocators'!$B$15:$W$15, 0),FALSE)*$F118)</f>
        <v>0</v>
      </c>
      <c r="R118" s="1334">
        <f>IF(ISERROR(VLOOKUP(VLOOKUP($A118, 'E4 TB Allocation Details'!$A$18:$L$217, MATCH("Demand ID", 'E4 TB Allocation Details'!$A$18:$L$18, 0),FALSE), 'E2 Allocators'!$B$15:$W$361, MATCH('O5 Details by Class &amp; Accounts'!R$18, 'E2 Allocators'!$B$15:$W$15, 0),FALSE)*$F118), 0, VLOOKUP(VLOOKUP($A118, 'E4 TB Allocation Details'!$A$18:$L$217, MATCH("Demand ID", 'E4 TB Allocation Details'!$A$18:$L$18, 0),FALSE), 'E2 Allocators'!$B$15:$W$361, MATCH('O5 Details by Class &amp; Accounts'!R$18, 'E2 Allocators'!$B$15:$W$15, 0),FALSE)*$F118)</f>
        <v>0</v>
      </c>
      <c r="S118" s="1334">
        <f>IF(ISERROR(VLOOKUP(VLOOKUP($A118, 'E4 TB Allocation Details'!$A$18:$L$217, MATCH("Demand ID", 'E4 TB Allocation Details'!$A$18:$L$18, 0),FALSE), 'E2 Allocators'!$B$15:$W$361, MATCH('O5 Details by Class &amp; Accounts'!S$18, 'E2 Allocators'!$B$15:$W$15, 0),FALSE)*$F118), 0, VLOOKUP(VLOOKUP($A118, 'E4 TB Allocation Details'!$A$18:$L$217, MATCH("Demand ID", 'E4 TB Allocation Details'!$A$18:$L$18, 0),FALSE), 'E2 Allocators'!$B$15:$W$361, MATCH('O5 Details by Class &amp; Accounts'!S$18, 'E2 Allocators'!$B$15:$W$15, 0),FALSE)*$F118)</f>
        <v>0</v>
      </c>
      <c r="T118" s="1334">
        <f>IF(ISERROR(VLOOKUP(VLOOKUP($A118, 'E4 TB Allocation Details'!$A$18:$L$217, MATCH("Demand ID", 'E4 TB Allocation Details'!$A$18:$L$18, 0),FALSE), 'E2 Allocators'!$B$15:$W$361, MATCH('O5 Details by Class &amp; Accounts'!T$18, 'E2 Allocators'!$B$15:$W$15, 0),FALSE)*$F118), 0, VLOOKUP(VLOOKUP($A118, 'E4 TB Allocation Details'!$A$18:$L$217, MATCH("Demand ID", 'E4 TB Allocation Details'!$A$18:$L$18, 0),FALSE), 'E2 Allocators'!$B$15:$W$361, MATCH('O5 Details by Class &amp; Accounts'!T$18, 'E2 Allocators'!$B$15:$W$15, 0),FALSE)*$F118)</f>
        <v>0</v>
      </c>
      <c r="U118" s="1334">
        <f>IF(ISERROR(VLOOKUP(VLOOKUP($A118, 'E4 TB Allocation Details'!$A$18:$L$217, MATCH("Demand ID", 'E4 TB Allocation Details'!$A$18:$L$18, 0),FALSE), 'E2 Allocators'!$B$15:$W$361, MATCH('O5 Details by Class &amp; Accounts'!U$18, 'E2 Allocators'!$B$15:$W$15, 0),FALSE)*$F118), 0, VLOOKUP(VLOOKUP($A118, 'E4 TB Allocation Details'!$A$18:$L$217, MATCH("Demand ID", 'E4 TB Allocation Details'!$A$18:$L$18, 0),FALSE), 'E2 Allocators'!$B$15:$W$361, MATCH('O5 Details by Class &amp; Accounts'!U$18, 'E2 Allocators'!$B$15:$W$15, 0),FALSE)*$F118)</f>
        <v>0</v>
      </c>
      <c r="V118" s="1334">
        <f>IF(ISERROR(VLOOKUP(VLOOKUP($A118, 'E4 TB Allocation Details'!$A$18:$L$217, MATCH("Demand ID", 'E4 TB Allocation Details'!$A$18:$L$18, 0),FALSE), 'E2 Allocators'!$B$15:$W$361, MATCH('O5 Details by Class &amp; Accounts'!V$18, 'E2 Allocators'!$B$15:$W$15, 0),FALSE)*$F118), 0, VLOOKUP(VLOOKUP($A118, 'E4 TB Allocation Details'!$A$18:$L$217, MATCH("Demand ID", 'E4 TB Allocation Details'!$A$18:$L$18, 0),FALSE), 'E2 Allocators'!$B$15:$W$361, MATCH('O5 Details by Class &amp; Accounts'!V$18, 'E2 Allocators'!$B$15:$W$15, 0),FALSE)*$F118)</f>
        <v>0</v>
      </c>
      <c r="W118" s="1334">
        <f>IF(ISERROR(VLOOKUP(VLOOKUP($A118, 'E4 TB Allocation Details'!$A$18:$L$217, MATCH("Demand ID", 'E4 TB Allocation Details'!$A$18:$L$18, 0),FALSE), 'E2 Allocators'!$B$15:$W$361, MATCH('O5 Details by Class &amp; Accounts'!W$18, 'E2 Allocators'!$B$15:$W$15, 0),FALSE)*$F118), 0, VLOOKUP(VLOOKUP($A118, 'E4 TB Allocation Details'!$A$18:$L$217, MATCH("Demand ID", 'E4 TB Allocation Details'!$A$18:$L$18, 0),FALSE), 'E2 Allocators'!$B$15:$W$361, MATCH('O5 Details by Class &amp; Accounts'!W$18, 'E2 Allocators'!$B$15:$W$15, 0),FALSE)*$F118)</f>
        <v>0</v>
      </c>
      <c r="X118" s="1334">
        <f>IF(ISERROR(VLOOKUP(VLOOKUP($A118, 'E4 TB Allocation Details'!$A$18:$L$217, MATCH("Demand ID", 'E4 TB Allocation Details'!$A$18:$L$18, 0),FALSE), 'E2 Allocators'!$B$15:$W$361, MATCH('O5 Details by Class &amp; Accounts'!X$18, 'E2 Allocators'!$B$15:$W$15, 0),FALSE)*$F118), 0, VLOOKUP(VLOOKUP($A118, 'E4 TB Allocation Details'!$A$18:$L$217, MATCH("Demand ID", 'E4 TB Allocation Details'!$A$18:$L$18, 0),FALSE), 'E2 Allocators'!$B$15:$W$361, MATCH('O5 Details by Class &amp; Accounts'!X$18, 'E2 Allocators'!$B$15:$W$15, 0),FALSE)*$F118)</f>
        <v>0</v>
      </c>
      <c r="Y118" s="1334">
        <f>IF(ISERROR(VLOOKUP(VLOOKUP($A118, 'E4 TB Allocation Details'!$A$18:$L$217, MATCH("Demand ID", 'E4 TB Allocation Details'!$A$18:$L$18, 0),FALSE), 'E2 Allocators'!$B$15:$W$361, MATCH('O5 Details by Class &amp; Accounts'!Y$18, 'E2 Allocators'!$B$15:$W$15, 0),FALSE)*$F118), 0, VLOOKUP(VLOOKUP($A118, 'E4 TB Allocation Details'!$A$18:$L$217, MATCH("Demand ID", 'E4 TB Allocation Details'!$A$18:$L$18, 0),FALSE), 'E2 Allocators'!$B$15:$W$361, MATCH('O5 Details by Class &amp; Accounts'!Y$18, 'E2 Allocators'!$B$15:$W$15, 0),FALSE)*$F118)</f>
        <v>0</v>
      </c>
      <c r="Z118" s="1334">
        <f>IF(ISERROR(VLOOKUP(VLOOKUP($A118, 'E4 TB Allocation Details'!$A$18:$L$217, MATCH("Demand ID", 'E4 TB Allocation Details'!$A$18:$L$18, 0),FALSE), 'E2 Allocators'!$B$15:$W$361, MATCH('O5 Details by Class &amp; Accounts'!Z$18, 'E2 Allocators'!$B$15:$W$15, 0),FALSE)*$F118), 0, VLOOKUP(VLOOKUP($A118, 'E4 TB Allocation Details'!$A$18:$L$217, MATCH("Demand ID", 'E4 TB Allocation Details'!$A$18:$L$18, 0),FALSE), 'E2 Allocators'!$B$15:$W$361, MATCH('O5 Details by Class &amp; Accounts'!Z$18, 'E2 Allocators'!$B$15:$W$15, 0),FALSE)*$F118)</f>
        <v>0</v>
      </c>
      <c r="AA118" s="1334">
        <f>IF(ISERROR(VLOOKUP(VLOOKUP($A118, 'E4 TB Allocation Details'!$A$18:$L$217, MATCH("Demand ID", 'E4 TB Allocation Details'!$A$18:$L$18, 0),FALSE), 'E2 Allocators'!$B$15:$W$361, MATCH('O5 Details by Class &amp; Accounts'!AA$18, 'E2 Allocators'!$B$15:$W$15, 0),FALSE)*$F118), 0, VLOOKUP(VLOOKUP($A118, 'E4 TB Allocation Details'!$A$18:$L$217, MATCH("Demand ID", 'E4 TB Allocation Details'!$A$18:$L$18, 0),FALSE), 'E2 Allocators'!$B$15:$W$361, MATCH('O5 Details by Class &amp; Accounts'!AA$18, 'E2 Allocators'!$B$15:$W$15, 0),FALSE)*$F118)</f>
        <v>0</v>
      </c>
      <c r="AB118" s="1334">
        <f>IF(ISERROR(VLOOKUP(VLOOKUP($A118, 'E4 TB Allocation Details'!$A$18:$L$217, MATCH("Demand ID", 'E4 TB Allocation Details'!$A$18:$L$18, 0),FALSE), 'E2 Allocators'!$B$15:$W$361, MATCH('O5 Details by Class &amp; Accounts'!AB$18, 'E2 Allocators'!$B$15:$W$15, 0),FALSE)*$F118), 0, VLOOKUP(VLOOKUP($A118, 'E4 TB Allocation Details'!$A$18:$L$217, MATCH("Demand ID", 'E4 TB Allocation Details'!$A$18:$L$18, 0),FALSE), 'E2 Allocators'!$B$15:$W$361, MATCH('O5 Details by Class &amp; Accounts'!AB$18, 'E2 Allocators'!$B$15:$W$15, 0),FALSE)*$F118)</f>
        <v>0</v>
      </c>
      <c r="AC118" s="1334">
        <f t="shared" si="27"/>
        <v>0</v>
      </c>
      <c r="AD118" s="1334">
        <f>IF(ISERROR(VLOOKUP(VLOOKUP($A118, 'E4 TB Allocation Details'!$A$18:$L$217, MATCH("Customer ID", 'E4 TB Allocation Details'!$A$18:$L$18, 0),FALSE), 'E2 Allocators'!$B$15:$W$361, MATCH('O5 Details by Class &amp; Accounts'!AD$18, 'E2 Allocators'!$B$15:$W$15, 0),FALSE)*$G118), 0, VLOOKUP(VLOOKUP($A118, 'E4 TB Allocation Details'!$A$18:$L$217, MATCH("Customer ID", 'E4 TB Allocation Details'!$A$18:$L$18, 0),FALSE), 'E2 Allocators'!$B$15:$W$361, MATCH('O5 Details by Class &amp; Accounts'!AD$18, 'E2 Allocators'!$B$15:$W$15, 0),FALSE)*$G118)</f>
        <v>0</v>
      </c>
      <c r="AE118" s="1334">
        <f>IF(ISERROR(VLOOKUP(VLOOKUP($A118, 'E4 TB Allocation Details'!$A$18:$L$217, MATCH("Customer ID", 'E4 TB Allocation Details'!$A$18:$L$18, 0),FALSE), 'E2 Allocators'!$B$15:$W$361, MATCH('O5 Details by Class &amp; Accounts'!AE$18, 'E2 Allocators'!$B$15:$W$15, 0),FALSE)*$G118), 0, VLOOKUP(VLOOKUP($A118, 'E4 TB Allocation Details'!$A$18:$L$217, MATCH("Customer ID", 'E4 TB Allocation Details'!$A$18:$L$18, 0),FALSE), 'E2 Allocators'!$B$15:$W$361, MATCH('O5 Details by Class &amp; Accounts'!AE$18, 'E2 Allocators'!$B$15:$W$15, 0),FALSE)*$G118)</f>
        <v>0</v>
      </c>
      <c r="AF118" s="1334">
        <f>IF(ISERROR(VLOOKUP(VLOOKUP($A118, 'E4 TB Allocation Details'!$A$18:$L$217, MATCH("Customer ID", 'E4 TB Allocation Details'!$A$18:$L$18, 0),FALSE), 'E2 Allocators'!$B$15:$W$361, MATCH('O5 Details by Class &amp; Accounts'!AF$18, 'E2 Allocators'!$B$15:$W$15, 0),FALSE)*$G118), 0, VLOOKUP(VLOOKUP($A118, 'E4 TB Allocation Details'!$A$18:$L$217, MATCH("Customer ID", 'E4 TB Allocation Details'!$A$18:$L$18, 0),FALSE), 'E2 Allocators'!$B$15:$W$361, MATCH('O5 Details by Class &amp; Accounts'!AF$18, 'E2 Allocators'!$B$15:$W$15, 0),FALSE)*$G118)</f>
        <v>0</v>
      </c>
      <c r="AG118" s="1334">
        <f>IF(ISERROR(VLOOKUP(VLOOKUP($A118, 'E4 TB Allocation Details'!$A$18:$L$217, MATCH("Customer ID", 'E4 TB Allocation Details'!$A$18:$L$18, 0),FALSE), 'E2 Allocators'!$B$15:$W$361, MATCH('O5 Details by Class &amp; Accounts'!AG$18, 'E2 Allocators'!$B$15:$W$15, 0),FALSE)*$G118), 0, VLOOKUP(VLOOKUP($A118, 'E4 TB Allocation Details'!$A$18:$L$217, MATCH("Customer ID", 'E4 TB Allocation Details'!$A$18:$L$18, 0),FALSE), 'E2 Allocators'!$B$15:$W$361, MATCH('O5 Details by Class &amp; Accounts'!AG$18, 'E2 Allocators'!$B$15:$W$15, 0),FALSE)*$G118)</f>
        <v>0</v>
      </c>
      <c r="AH118" s="1334">
        <f>IF(ISERROR(VLOOKUP(VLOOKUP($A118, 'E4 TB Allocation Details'!$A$18:$L$217, MATCH("Customer ID", 'E4 TB Allocation Details'!$A$18:$L$18, 0),FALSE), 'E2 Allocators'!$B$15:$W$361, MATCH('O5 Details by Class &amp; Accounts'!AH$18, 'E2 Allocators'!$B$15:$W$15, 0),FALSE)*$G118), 0, VLOOKUP(VLOOKUP($A118, 'E4 TB Allocation Details'!$A$18:$L$217, MATCH("Customer ID", 'E4 TB Allocation Details'!$A$18:$L$18, 0),FALSE), 'E2 Allocators'!$B$15:$W$361, MATCH('O5 Details by Class &amp; Accounts'!AH$18, 'E2 Allocators'!$B$15:$W$15, 0),FALSE)*$G118)</f>
        <v>0</v>
      </c>
      <c r="AI118" s="1334">
        <f>IF(ISERROR(VLOOKUP(VLOOKUP($A118, 'E4 TB Allocation Details'!$A$18:$L$217, MATCH("Customer ID", 'E4 TB Allocation Details'!$A$18:$L$18, 0),FALSE), 'E2 Allocators'!$B$15:$W$361, MATCH('O5 Details by Class &amp; Accounts'!AI$18, 'E2 Allocators'!$B$15:$W$15, 0),FALSE)*$G118), 0, VLOOKUP(VLOOKUP($A118, 'E4 TB Allocation Details'!$A$18:$L$217, MATCH("Customer ID", 'E4 TB Allocation Details'!$A$18:$L$18, 0),FALSE), 'E2 Allocators'!$B$15:$W$361, MATCH('O5 Details by Class &amp; Accounts'!AI$18, 'E2 Allocators'!$B$15:$W$15, 0),FALSE)*$G118)</f>
        <v>0</v>
      </c>
      <c r="AJ118" s="1334">
        <f>IF(ISERROR(VLOOKUP(VLOOKUP($A118, 'E4 TB Allocation Details'!$A$18:$L$217, MATCH("Customer ID", 'E4 TB Allocation Details'!$A$18:$L$18, 0),FALSE), 'E2 Allocators'!$B$15:$W$361, MATCH('O5 Details by Class &amp; Accounts'!AJ$18, 'E2 Allocators'!$B$15:$W$15, 0),FALSE)*$G118), 0, VLOOKUP(VLOOKUP($A118, 'E4 TB Allocation Details'!$A$18:$L$217, MATCH("Customer ID", 'E4 TB Allocation Details'!$A$18:$L$18, 0),FALSE), 'E2 Allocators'!$B$15:$W$361, MATCH('O5 Details by Class &amp; Accounts'!AJ$18, 'E2 Allocators'!$B$15:$W$15, 0),FALSE)*$G118)</f>
        <v>0</v>
      </c>
      <c r="AK118" s="1334">
        <f>IF(ISERROR(VLOOKUP(VLOOKUP($A118, 'E4 TB Allocation Details'!$A$18:$L$217, MATCH("Customer ID", 'E4 TB Allocation Details'!$A$18:$L$18, 0),FALSE), 'E2 Allocators'!$B$15:$W$361, MATCH('O5 Details by Class &amp; Accounts'!AK$18, 'E2 Allocators'!$B$15:$W$15, 0),FALSE)*$G118), 0, VLOOKUP(VLOOKUP($A118, 'E4 TB Allocation Details'!$A$18:$L$217, MATCH("Customer ID", 'E4 TB Allocation Details'!$A$18:$L$18, 0),FALSE), 'E2 Allocators'!$B$15:$W$361, MATCH('O5 Details by Class &amp; Accounts'!AK$18, 'E2 Allocators'!$B$15:$W$15, 0),FALSE)*$G118)</f>
        <v>0</v>
      </c>
      <c r="AL118" s="1334">
        <f>IF(ISERROR(VLOOKUP(VLOOKUP($A118, 'E4 TB Allocation Details'!$A$18:$L$217, MATCH("Customer ID", 'E4 TB Allocation Details'!$A$18:$L$18, 0),FALSE), 'E2 Allocators'!$B$15:$W$361, MATCH('O5 Details by Class &amp; Accounts'!AL$18, 'E2 Allocators'!$B$15:$W$15, 0),FALSE)*$G118), 0, VLOOKUP(VLOOKUP($A118, 'E4 TB Allocation Details'!$A$18:$L$217, MATCH("Customer ID", 'E4 TB Allocation Details'!$A$18:$L$18, 0),FALSE), 'E2 Allocators'!$B$15:$W$361, MATCH('O5 Details by Class &amp; Accounts'!AL$18, 'E2 Allocators'!$B$15:$W$15, 0),FALSE)*$G118)</f>
        <v>0</v>
      </c>
      <c r="AM118" s="1334">
        <f>IF(ISERROR(VLOOKUP(VLOOKUP($A118, 'E4 TB Allocation Details'!$A$18:$L$217, MATCH("Customer ID", 'E4 TB Allocation Details'!$A$18:$L$18, 0),FALSE), 'E2 Allocators'!$B$15:$W$361, MATCH('O5 Details by Class &amp; Accounts'!AM$18, 'E2 Allocators'!$B$15:$W$15, 0),FALSE)*$G118), 0, VLOOKUP(VLOOKUP($A118, 'E4 TB Allocation Details'!$A$18:$L$217, MATCH("Customer ID", 'E4 TB Allocation Details'!$A$18:$L$18, 0),FALSE), 'E2 Allocators'!$B$15:$W$361, MATCH('O5 Details by Class &amp; Accounts'!AM$18, 'E2 Allocators'!$B$15:$W$15, 0),FALSE)*$G118)</f>
        <v>0</v>
      </c>
      <c r="AN118" s="1334">
        <f>IF(ISERROR(VLOOKUP(VLOOKUP($A118, 'E4 TB Allocation Details'!$A$18:$L$217, MATCH("Customer ID", 'E4 TB Allocation Details'!$A$18:$L$18, 0),FALSE), 'E2 Allocators'!$B$15:$W$361, MATCH('O5 Details by Class &amp; Accounts'!AN$18, 'E2 Allocators'!$B$15:$W$15, 0),FALSE)*$G118), 0, VLOOKUP(VLOOKUP($A118, 'E4 TB Allocation Details'!$A$18:$L$217, MATCH("Customer ID", 'E4 TB Allocation Details'!$A$18:$L$18, 0),FALSE), 'E2 Allocators'!$B$15:$W$361, MATCH('O5 Details by Class &amp; Accounts'!AN$18, 'E2 Allocators'!$B$15:$W$15, 0),FALSE)*$G118)</f>
        <v>0</v>
      </c>
      <c r="AO118" s="1334">
        <f>IF(ISERROR(VLOOKUP(VLOOKUP($A118, 'E4 TB Allocation Details'!$A$18:$L$217, MATCH("Customer ID", 'E4 TB Allocation Details'!$A$18:$L$18, 0),FALSE), 'E2 Allocators'!$B$15:$W$361, MATCH('O5 Details by Class &amp; Accounts'!AO$18, 'E2 Allocators'!$B$15:$W$15, 0),FALSE)*$G118), 0, VLOOKUP(VLOOKUP($A118, 'E4 TB Allocation Details'!$A$18:$L$217, MATCH("Customer ID", 'E4 TB Allocation Details'!$A$18:$L$18, 0),FALSE), 'E2 Allocators'!$B$15:$W$361, MATCH('O5 Details by Class &amp; Accounts'!AO$18, 'E2 Allocators'!$B$15:$W$15, 0),FALSE)*$G118)</f>
        <v>0</v>
      </c>
      <c r="AP118" s="1334">
        <f>IF(ISERROR(VLOOKUP(VLOOKUP($A118, 'E4 TB Allocation Details'!$A$18:$L$217, MATCH("Customer ID", 'E4 TB Allocation Details'!$A$18:$L$18, 0),FALSE), 'E2 Allocators'!$B$15:$W$361, MATCH('O5 Details by Class &amp; Accounts'!AP$18, 'E2 Allocators'!$B$15:$W$15, 0),FALSE)*$G118), 0, VLOOKUP(VLOOKUP($A118, 'E4 TB Allocation Details'!$A$18:$L$217, MATCH("Customer ID", 'E4 TB Allocation Details'!$A$18:$L$18, 0),FALSE), 'E2 Allocators'!$B$15:$W$361, MATCH('O5 Details by Class &amp; Accounts'!AP$18, 'E2 Allocators'!$B$15:$W$15, 0),FALSE)*$G118)</f>
        <v>0</v>
      </c>
      <c r="AQ118" s="1334">
        <f>IF(ISERROR(VLOOKUP(VLOOKUP($A118, 'E4 TB Allocation Details'!$A$18:$L$217, MATCH("Customer ID", 'E4 TB Allocation Details'!$A$18:$L$18, 0),FALSE), 'E2 Allocators'!$B$15:$W$361, MATCH('O5 Details by Class &amp; Accounts'!AQ$18, 'E2 Allocators'!$B$15:$W$15, 0),FALSE)*$G118), 0, VLOOKUP(VLOOKUP($A118, 'E4 TB Allocation Details'!$A$18:$L$217, MATCH("Customer ID", 'E4 TB Allocation Details'!$A$18:$L$18, 0),FALSE), 'E2 Allocators'!$B$15:$W$361, MATCH('O5 Details by Class &amp; Accounts'!AQ$18, 'E2 Allocators'!$B$15:$W$15, 0),FALSE)*$G118)</f>
        <v>0</v>
      </c>
      <c r="AR118" s="1334">
        <f>IF(ISERROR(VLOOKUP(VLOOKUP($A118, 'E4 TB Allocation Details'!$A$18:$L$217, MATCH("Customer ID", 'E4 TB Allocation Details'!$A$18:$L$18, 0),FALSE), 'E2 Allocators'!$B$15:$W$361, MATCH('O5 Details by Class &amp; Accounts'!AR$18, 'E2 Allocators'!$B$15:$W$15, 0),FALSE)*$G118), 0, VLOOKUP(VLOOKUP($A118, 'E4 TB Allocation Details'!$A$18:$L$217, MATCH("Customer ID", 'E4 TB Allocation Details'!$A$18:$L$18, 0),FALSE), 'E2 Allocators'!$B$15:$W$361, MATCH('O5 Details by Class &amp; Accounts'!AR$18, 'E2 Allocators'!$B$15:$W$15, 0),FALSE)*$G118)</f>
        <v>0</v>
      </c>
      <c r="AS118" s="1334">
        <f>IF(ISERROR(VLOOKUP(VLOOKUP($A118, 'E4 TB Allocation Details'!$A$18:$L$217, MATCH("Customer ID", 'E4 TB Allocation Details'!$A$18:$L$18, 0),FALSE), 'E2 Allocators'!$B$15:$W$361, MATCH('O5 Details by Class &amp; Accounts'!AS$18, 'E2 Allocators'!$B$15:$W$15, 0),FALSE)*$G118), 0, VLOOKUP(VLOOKUP($A118, 'E4 TB Allocation Details'!$A$18:$L$217, MATCH("Customer ID", 'E4 TB Allocation Details'!$A$18:$L$18, 0),FALSE), 'E2 Allocators'!$B$15:$W$361, MATCH('O5 Details by Class &amp; Accounts'!AS$18, 'E2 Allocators'!$B$15:$W$15, 0),FALSE)*$G118)</f>
        <v>0</v>
      </c>
      <c r="AT118" s="1334">
        <f>IF(ISERROR(VLOOKUP(VLOOKUP($A118, 'E4 TB Allocation Details'!$A$18:$L$217, MATCH("Customer ID", 'E4 TB Allocation Details'!$A$18:$L$18, 0),FALSE), 'E2 Allocators'!$B$15:$W$361, MATCH('O5 Details by Class &amp; Accounts'!AT$18, 'E2 Allocators'!$B$15:$W$15, 0),FALSE)*$G118), 0, VLOOKUP(VLOOKUP($A118, 'E4 TB Allocation Details'!$A$18:$L$217, MATCH("Customer ID", 'E4 TB Allocation Details'!$A$18:$L$18, 0),FALSE), 'E2 Allocators'!$B$15:$W$361, MATCH('O5 Details by Class &amp; Accounts'!AT$18, 'E2 Allocators'!$B$15:$W$15, 0),FALSE)*$G118)</f>
        <v>0</v>
      </c>
      <c r="AU118" s="1334">
        <f>IF(ISERROR(VLOOKUP(VLOOKUP($A118, 'E4 TB Allocation Details'!$A$18:$L$217, MATCH("Customer ID", 'E4 TB Allocation Details'!$A$18:$L$18, 0),FALSE), 'E2 Allocators'!$B$15:$W$361, MATCH('O5 Details by Class &amp; Accounts'!AU$18, 'E2 Allocators'!$B$15:$W$15, 0),FALSE)*$G118), 0, VLOOKUP(VLOOKUP($A118, 'E4 TB Allocation Details'!$A$18:$L$217, MATCH("Customer ID", 'E4 TB Allocation Details'!$A$18:$L$18, 0),FALSE), 'E2 Allocators'!$B$15:$W$361, MATCH('O5 Details by Class &amp; Accounts'!AU$18, 'E2 Allocators'!$B$15:$W$15, 0),FALSE)*$G118)</f>
        <v>0</v>
      </c>
      <c r="AV118" s="1334">
        <f>IF(ISERROR(VLOOKUP(VLOOKUP($A118, 'E4 TB Allocation Details'!$A$18:$L$217, MATCH("Customer ID", 'E4 TB Allocation Details'!$A$18:$L$18, 0),FALSE), 'E2 Allocators'!$B$15:$W$361, MATCH('O5 Details by Class &amp; Accounts'!AV$18, 'E2 Allocators'!$B$15:$W$15, 0),FALSE)*$G118), 0, VLOOKUP(VLOOKUP($A118, 'E4 TB Allocation Details'!$A$18:$L$217, MATCH("Customer ID", 'E4 TB Allocation Details'!$A$18:$L$18, 0),FALSE), 'E2 Allocators'!$B$15:$W$361, MATCH('O5 Details by Class &amp; Accounts'!AV$18, 'E2 Allocators'!$B$15:$W$15, 0),FALSE)*$G118)</f>
        <v>0</v>
      </c>
      <c r="AW118" s="1334">
        <f>IF(ISERROR(VLOOKUP(VLOOKUP($A118, 'E4 TB Allocation Details'!$A$18:$L$217, MATCH("Customer ID", 'E4 TB Allocation Details'!$A$18:$L$18, 0),FALSE), 'E2 Allocators'!$B$15:$W$361, MATCH('O5 Details by Class &amp; Accounts'!AW$18, 'E2 Allocators'!$B$15:$W$15, 0),FALSE)*$G118), 0, VLOOKUP(VLOOKUP($A118, 'E4 TB Allocation Details'!$A$18:$L$217, MATCH("Customer ID", 'E4 TB Allocation Details'!$A$18:$L$18, 0),FALSE), 'E2 Allocators'!$B$15:$W$361, MATCH('O5 Details by Class &amp; Accounts'!AW$18, 'E2 Allocators'!$B$15:$W$15, 0),FALSE)*$G118)</f>
        <v>0</v>
      </c>
      <c r="AX118" s="1334">
        <f t="shared" si="28"/>
        <v>0</v>
      </c>
      <c r="AY118" s="1334">
        <f>IF(ISERROR(VLOOKUP(VLOOKUP($A118, 'E4 TB Allocation Details'!$A$18:$L$217, MATCH("Misc ID", 'E4 TB Allocation Details'!$A$18:$L$18, 0),FALSE), 'E2 Allocators'!$B$15:$W$361, MATCH('O5 Details by Class &amp; Accounts'!AY$18, 'E2 Allocators'!$B$15:$W$15, 0),FALSE)*$E118), 0, VLOOKUP(VLOOKUP($A118, 'E4 TB Allocation Details'!$A$18:$L$217, MATCH("Misc ID", 'E4 TB Allocation Details'!$A$18:$L$18, 0),FALSE), 'E2 Allocators'!$B$15:$W$361, MATCH('O5 Details by Class &amp; Accounts'!AY$18, 'E2 Allocators'!$B$15:$W$15, 0),FALSE)*$E118)</f>
        <v>0</v>
      </c>
      <c r="AZ118" s="1334">
        <f>IF(ISERROR(VLOOKUP(VLOOKUP($A118, 'E4 TB Allocation Details'!$A$18:$L$217, MATCH("Misc ID", 'E4 TB Allocation Details'!$A$18:$L$18, 0),FALSE), 'E2 Allocators'!$B$15:$W$361, MATCH('O5 Details by Class &amp; Accounts'!AZ$18, 'E2 Allocators'!$B$15:$W$15, 0),FALSE)*$E118), 0, VLOOKUP(VLOOKUP($A118, 'E4 TB Allocation Details'!$A$18:$L$217, MATCH("Misc ID", 'E4 TB Allocation Details'!$A$18:$L$18, 0),FALSE), 'E2 Allocators'!$B$15:$W$361, MATCH('O5 Details by Class &amp; Accounts'!AZ$18, 'E2 Allocators'!$B$15:$W$15, 0),FALSE)*$E118)</f>
        <v>0</v>
      </c>
      <c r="BA118" s="1334">
        <f>IF(ISERROR(VLOOKUP(VLOOKUP($A118, 'E4 TB Allocation Details'!$A$18:$L$217, MATCH("Misc ID", 'E4 TB Allocation Details'!$A$18:$L$18, 0),FALSE), 'E2 Allocators'!$B$15:$W$361, MATCH('O5 Details by Class &amp; Accounts'!BA$18, 'E2 Allocators'!$B$15:$W$15, 0),FALSE)*$E118), 0, VLOOKUP(VLOOKUP($A118, 'E4 TB Allocation Details'!$A$18:$L$217, MATCH("Misc ID", 'E4 TB Allocation Details'!$A$18:$L$18, 0),FALSE), 'E2 Allocators'!$B$15:$W$361, MATCH('O5 Details by Class &amp; Accounts'!BA$18, 'E2 Allocators'!$B$15:$W$15, 0),FALSE)*$E118)</f>
        <v>0</v>
      </c>
      <c r="BB118" s="1334">
        <f>IF(ISERROR(VLOOKUP(VLOOKUP($A118, 'E4 TB Allocation Details'!$A$18:$L$217, MATCH("Misc ID", 'E4 TB Allocation Details'!$A$18:$L$18, 0),FALSE), 'E2 Allocators'!$B$15:$W$361, MATCH('O5 Details by Class &amp; Accounts'!BB$18, 'E2 Allocators'!$B$15:$W$15, 0),FALSE)*$E118), 0, VLOOKUP(VLOOKUP($A118, 'E4 TB Allocation Details'!$A$18:$L$217, MATCH("Misc ID", 'E4 TB Allocation Details'!$A$18:$L$18, 0),FALSE), 'E2 Allocators'!$B$15:$W$361, MATCH('O5 Details by Class &amp; Accounts'!BB$18, 'E2 Allocators'!$B$15:$W$15, 0),FALSE)*$E118)</f>
        <v>0</v>
      </c>
      <c r="BC118" s="1334">
        <f>IF(ISERROR(VLOOKUP(VLOOKUP($A118, 'E4 TB Allocation Details'!$A$18:$L$217, MATCH("Misc ID", 'E4 TB Allocation Details'!$A$18:$L$18, 0),FALSE), 'E2 Allocators'!$B$15:$W$361, MATCH('O5 Details by Class &amp; Accounts'!BC$18, 'E2 Allocators'!$B$15:$W$15, 0),FALSE)*$E118), 0, VLOOKUP(VLOOKUP($A118, 'E4 TB Allocation Details'!$A$18:$L$217, MATCH("Misc ID", 'E4 TB Allocation Details'!$A$18:$L$18, 0),FALSE), 'E2 Allocators'!$B$15:$W$361, MATCH('O5 Details by Class &amp; Accounts'!BC$18, 'E2 Allocators'!$B$15:$W$15, 0),FALSE)*$E118)</f>
        <v>0</v>
      </c>
      <c r="BD118" s="1334">
        <f>IF(ISERROR(VLOOKUP(VLOOKUP($A118, 'E4 TB Allocation Details'!$A$18:$L$217, MATCH("Misc ID", 'E4 TB Allocation Details'!$A$18:$L$18, 0),FALSE), 'E2 Allocators'!$B$15:$W$361, MATCH('O5 Details by Class &amp; Accounts'!BD$18, 'E2 Allocators'!$B$15:$W$15, 0),FALSE)*$E118), 0, VLOOKUP(VLOOKUP($A118, 'E4 TB Allocation Details'!$A$18:$L$217, MATCH("Misc ID", 'E4 TB Allocation Details'!$A$18:$L$18, 0),FALSE), 'E2 Allocators'!$B$15:$W$361, MATCH('O5 Details by Class &amp; Accounts'!BD$18, 'E2 Allocators'!$B$15:$W$15, 0),FALSE)*$E118)</f>
        <v>0</v>
      </c>
      <c r="BE118" s="1334">
        <f>IF(ISERROR(VLOOKUP(VLOOKUP($A118, 'E4 TB Allocation Details'!$A$18:$L$217, MATCH("Misc ID", 'E4 TB Allocation Details'!$A$18:$L$18, 0),FALSE), 'E2 Allocators'!$B$15:$W$361, MATCH('O5 Details by Class &amp; Accounts'!BE$18, 'E2 Allocators'!$B$15:$W$15, 0),FALSE)*$E118), 0, VLOOKUP(VLOOKUP($A118, 'E4 TB Allocation Details'!$A$18:$L$217, MATCH("Misc ID", 'E4 TB Allocation Details'!$A$18:$L$18, 0),FALSE), 'E2 Allocators'!$B$15:$W$361, MATCH('O5 Details by Class &amp; Accounts'!BE$18, 'E2 Allocators'!$B$15:$W$15, 0),FALSE)*$E118)</f>
        <v>0</v>
      </c>
      <c r="BF118" s="1334">
        <f>IF(ISERROR(VLOOKUP(VLOOKUP($A118, 'E4 TB Allocation Details'!$A$18:$L$217, MATCH("Misc ID", 'E4 TB Allocation Details'!$A$18:$L$18, 0),FALSE), 'E2 Allocators'!$B$15:$W$361, MATCH('O5 Details by Class &amp; Accounts'!BF$18, 'E2 Allocators'!$B$15:$W$15, 0),FALSE)*$E118), 0, VLOOKUP(VLOOKUP($A118, 'E4 TB Allocation Details'!$A$18:$L$217, MATCH("Misc ID", 'E4 TB Allocation Details'!$A$18:$L$18, 0),FALSE), 'E2 Allocators'!$B$15:$W$361, MATCH('O5 Details by Class &amp; Accounts'!BF$18, 'E2 Allocators'!$B$15:$W$15, 0),FALSE)*$E118)</f>
        <v>0</v>
      </c>
      <c r="BG118" s="1334">
        <f>IF(ISERROR(VLOOKUP(VLOOKUP($A118, 'E4 TB Allocation Details'!$A$18:$L$217, MATCH("Misc ID", 'E4 TB Allocation Details'!$A$18:$L$18, 0),FALSE), 'E2 Allocators'!$B$15:$W$361, MATCH('O5 Details by Class &amp; Accounts'!BG$18, 'E2 Allocators'!$B$15:$W$15, 0),FALSE)*$E118), 0, VLOOKUP(VLOOKUP($A118, 'E4 TB Allocation Details'!$A$18:$L$217, MATCH("Misc ID", 'E4 TB Allocation Details'!$A$18:$L$18, 0),FALSE), 'E2 Allocators'!$B$15:$W$361, MATCH('O5 Details by Class &amp; Accounts'!BG$18, 'E2 Allocators'!$B$15:$W$15, 0),FALSE)*$E118)</f>
        <v>0</v>
      </c>
      <c r="BH118" s="1334">
        <f>IF(ISERROR(VLOOKUP(VLOOKUP($A118, 'E4 TB Allocation Details'!$A$18:$L$217, MATCH("Misc ID", 'E4 TB Allocation Details'!$A$18:$L$18, 0),FALSE), 'E2 Allocators'!$B$15:$W$361, MATCH('O5 Details by Class &amp; Accounts'!BH$18, 'E2 Allocators'!$B$15:$W$15, 0),FALSE)*$E118), 0, VLOOKUP(VLOOKUP($A118, 'E4 TB Allocation Details'!$A$18:$L$217, MATCH("Misc ID", 'E4 TB Allocation Details'!$A$18:$L$18, 0),FALSE), 'E2 Allocators'!$B$15:$W$361, MATCH('O5 Details by Class &amp; Accounts'!BH$18, 'E2 Allocators'!$B$15:$W$15, 0),FALSE)*$E118)</f>
        <v>0</v>
      </c>
      <c r="BI118" s="1334">
        <f>IF(ISERROR(VLOOKUP(VLOOKUP($A118, 'E4 TB Allocation Details'!$A$18:$L$217, MATCH("Misc ID", 'E4 TB Allocation Details'!$A$18:$L$18, 0),FALSE), 'E2 Allocators'!$B$15:$W$361, MATCH('O5 Details by Class &amp; Accounts'!BI$18, 'E2 Allocators'!$B$15:$W$15, 0),FALSE)*$E118), 0, VLOOKUP(VLOOKUP($A118, 'E4 TB Allocation Details'!$A$18:$L$217, MATCH("Misc ID", 'E4 TB Allocation Details'!$A$18:$L$18, 0),FALSE), 'E2 Allocators'!$B$15:$W$361, MATCH('O5 Details by Class &amp; Accounts'!BI$18, 'E2 Allocators'!$B$15:$W$15, 0),FALSE)*$E118)</f>
        <v>0</v>
      </c>
      <c r="BJ118" s="1334">
        <f>IF(ISERROR(VLOOKUP(VLOOKUP($A118, 'E4 TB Allocation Details'!$A$18:$L$217, MATCH("Misc ID", 'E4 TB Allocation Details'!$A$18:$L$18, 0),FALSE), 'E2 Allocators'!$B$15:$W$361, MATCH('O5 Details by Class &amp; Accounts'!BJ$18, 'E2 Allocators'!$B$15:$W$15, 0),FALSE)*$E118), 0, VLOOKUP(VLOOKUP($A118, 'E4 TB Allocation Details'!$A$18:$L$217, MATCH("Misc ID", 'E4 TB Allocation Details'!$A$18:$L$18, 0),FALSE), 'E2 Allocators'!$B$15:$W$361, MATCH('O5 Details by Class &amp; Accounts'!BJ$18, 'E2 Allocators'!$B$15:$W$15, 0),FALSE)*$E118)</f>
        <v>0</v>
      </c>
      <c r="BK118" s="1334">
        <f>IF(ISERROR(VLOOKUP(VLOOKUP($A118, 'E4 TB Allocation Details'!$A$18:$L$217, MATCH("Misc ID", 'E4 TB Allocation Details'!$A$18:$L$18, 0),FALSE), 'E2 Allocators'!$B$15:$W$361, MATCH('O5 Details by Class &amp; Accounts'!BK$18, 'E2 Allocators'!$B$15:$W$15, 0),FALSE)*$E118), 0, VLOOKUP(VLOOKUP($A118, 'E4 TB Allocation Details'!$A$18:$L$217, MATCH("Misc ID", 'E4 TB Allocation Details'!$A$18:$L$18, 0),FALSE), 'E2 Allocators'!$B$15:$W$361, MATCH('O5 Details by Class &amp; Accounts'!BK$18, 'E2 Allocators'!$B$15:$W$15, 0),FALSE)*$E118)</f>
        <v>0</v>
      </c>
      <c r="BL118" s="1334">
        <f>IF(ISERROR(VLOOKUP(VLOOKUP($A118, 'E4 TB Allocation Details'!$A$18:$L$217, MATCH("Misc ID", 'E4 TB Allocation Details'!$A$18:$L$18, 0),FALSE), 'E2 Allocators'!$B$15:$W$361, MATCH('O5 Details by Class &amp; Accounts'!BL$18, 'E2 Allocators'!$B$15:$W$15, 0),FALSE)*$E118), 0, VLOOKUP(VLOOKUP($A118, 'E4 TB Allocation Details'!$A$18:$L$217, MATCH("Misc ID", 'E4 TB Allocation Details'!$A$18:$L$18, 0),FALSE), 'E2 Allocators'!$B$15:$W$361, MATCH('O5 Details by Class &amp; Accounts'!BL$18, 'E2 Allocators'!$B$15:$W$15, 0),FALSE)*$E118)</f>
        <v>0</v>
      </c>
      <c r="BM118" s="1334">
        <f>IF(ISERROR(VLOOKUP(VLOOKUP($A118, 'E4 TB Allocation Details'!$A$18:$L$217, MATCH("Misc ID", 'E4 TB Allocation Details'!$A$18:$L$18, 0),FALSE), 'E2 Allocators'!$B$15:$W$361, MATCH('O5 Details by Class &amp; Accounts'!BM$18, 'E2 Allocators'!$B$15:$W$15, 0),FALSE)*$E118), 0, VLOOKUP(VLOOKUP($A118, 'E4 TB Allocation Details'!$A$18:$L$217, MATCH("Misc ID", 'E4 TB Allocation Details'!$A$18:$L$18, 0),FALSE), 'E2 Allocators'!$B$15:$W$361, MATCH('O5 Details by Class &amp; Accounts'!BM$18, 'E2 Allocators'!$B$15:$W$15, 0),FALSE)*$E118)</f>
        <v>0</v>
      </c>
      <c r="BN118" s="1334">
        <f>IF(ISERROR(VLOOKUP(VLOOKUP($A118, 'E4 TB Allocation Details'!$A$18:$L$217, MATCH("Misc ID", 'E4 TB Allocation Details'!$A$18:$L$18, 0),FALSE), 'E2 Allocators'!$B$15:$W$361, MATCH('O5 Details by Class &amp; Accounts'!BN$18, 'E2 Allocators'!$B$15:$W$15, 0),FALSE)*$E118), 0, VLOOKUP(VLOOKUP($A118, 'E4 TB Allocation Details'!$A$18:$L$217, MATCH("Misc ID", 'E4 TB Allocation Details'!$A$18:$L$18, 0),FALSE), 'E2 Allocators'!$B$15:$W$361, MATCH('O5 Details by Class &amp; Accounts'!BN$18, 'E2 Allocators'!$B$15:$W$15, 0),FALSE)*$E118)</f>
        <v>0</v>
      </c>
      <c r="BO118" s="1334">
        <f>IF(ISERROR(VLOOKUP(VLOOKUP($A118, 'E4 TB Allocation Details'!$A$18:$L$217, MATCH("Misc ID", 'E4 TB Allocation Details'!$A$18:$L$18, 0),FALSE), 'E2 Allocators'!$B$15:$W$361, MATCH('O5 Details by Class &amp; Accounts'!BO$18, 'E2 Allocators'!$B$15:$W$15, 0),FALSE)*$E118), 0, VLOOKUP(VLOOKUP($A118, 'E4 TB Allocation Details'!$A$18:$L$217, MATCH("Misc ID", 'E4 TB Allocation Details'!$A$18:$L$18, 0),FALSE), 'E2 Allocators'!$B$15:$W$361, MATCH('O5 Details by Class &amp; Accounts'!BO$18, 'E2 Allocators'!$B$15:$W$15, 0),FALSE)*$E118)</f>
        <v>0</v>
      </c>
      <c r="BP118" s="1334">
        <f>IF(ISERROR(VLOOKUP(VLOOKUP($A118, 'E4 TB Allocation Details'!$A$18:$L$217, MATCH("Misc ID", 'E4 TB Allocation Details'!$A$18:$L$18, 0),FALSE), 'E2 Allocators'!$B$15:$W$361, MATCH('O5 Details by Class &amp; Accounts'!BP$18, 'E2 Allocators'!$B$15:$W$15, 0),FALSE)*$E118), 0, VLOOKUP(VLOOKUP($A118, 'E4 TB Allocation Details'!$A$18:$L$217, MATCH("Misc ID", 'E4 TB Allocation Details'!$A$18:$L$18, 0),FALSE), 'E2 Allocators'!$B$15:$W$361, MATCH('O5 Details by Class &amp; Accounts'!BP$18, 'E2 Allocators'!$B$15:$W$15, 0),FALSE)*$E118)</f>
        <v>0</v>
      </c>
      <c r="BQ118" s="1334">
        <f>IF(ISERROR(VLOOKUP(VLOOKUP($A118, 'E4 TB Allocation Details'!$A$18:$L$217, MATCH("Misc ID", 'E4 TB Allocation Details'!$A$18:$L$18, 0),FALSE), 'E2 Allocators'!$B$15:$W$361, MATCH('O5 Details by Class &amp; Accounts'!BQ$18, 'E2 Allocators'!$B$15:$W$15, 0),FALSE)*$E118), 0, VLOOKUP(VLOOKUP($A118, 'E4 TB Allocation Details'!$A$18:$L$217, MATCH("Misc ID", 'E4 TB Allocation Details'!$A$18:$L$18, 0),FALSE), 'E2 Allocators'!$B$15:$W$361, MATCH('O5 Details by Class &amp; Accounts'!BQ$18, 'E2 Allocators'!$B$15:$W$15, 0),FALSE)*$E118)</f>
        <v>0</v>
      </c>
      <c r="BR118" s="1334">
        <f>IF(ISERROR(VLOOKUP(VLOOKUP($A118, 'E4 TB Allocation Details'!$A$18:$L$217, MATCH("Misc ID", 'E4 TB Allocation Details'!$A$18:$L$18, 0),FALSE), 'E2 Allocators'!$B$15:$W$361, MATCH('O5 Details by Class &amp; Accounts'!BR$18, 'E2 Allocators'!$B$15:$W$15, 0),FALSE)*$E118), 0, VLOOKUP(VLOOKUP($A118, 'E4 TB Allocation Details'!$A$18:$L$217, MATCH("Misc ID", 'E4 TB Allocation Details'!$A$18:$L$18, 0),FALSE), 'E2 Allocators'!$B$15:$W$361, MATCH('O5 Details by Class &amp; Accounts'!BR$18, 'E2 Allocators'!$B$15:$W$15, 0),FALSE)*$E118)</f>
        <v>0</v>
      </c>
      <c r="BS118" s="1334">
        <f t="shared" si="29"/>
        <v>0</v>
      </c>
      <c r="BT118" s="1334">
        <f>IF(ISERROR(VLOOKUP(VLOOKUP($A118, 'E4 TB Allocation Details'!$A$18:$L$217, MATCH("A &amp; G ID", 'E4 TB Allocation Details'!$A$18:$L$18, 0),FALSE), 'E2 Allocators'!$B$15:$W$361, MATCH('O5 Details by Class &amp; Accounts'!BT$18, 'E2 Allocators'!$B$15:$W$15, 0),FALSE)*$E118), 0, VLOOKUP(VLOOKUP($A118, 'E4 TB Allocation Details'!$A$18:$L$217, MATCH("A &amp; G ID", 'E4 TB Allocation Details'!$A$18:$L$18, 0),FALSE), 'E2 Allocators'!$B$15:$W$361, MATCH('O5 Details by Class &amp; Accounts'!BT$18, 'E2 Allocators'!$B$15:$W$15, 0),FALSE)*$E118)</f>
        <v>0</v>
      </c>
      <c r="BU118" s="1334">
        <f>IF(ISERROR(VLOOKUP(VLOOKUP($A118, 'E4 TB Allocation Details'!$A$18:$L$217, MATCH("A &amp; G ID", 'E4 TB Allocation Details'!$A$18:$L$18, 0),FALSE), 'E2 Allocators'!$B$15:$W$361, MATCH('O5 Details by Class &amp; Accounts'!BU$18, 'E2 Allocators'!$B$15:$W$15, 0),FALSE)*$E118), 0, VLOOKUP(VLOOKUP($A118, 'E4 TB Allocation Details'!$A$18:$L$217, MATCH("A &amp; G ID", 'E4 TB Allocation Details'!$A$18:$L$18, 0),FALSE), 'E2 Allocators'!$B$15:$W$361, MATCH('O5 Details by Class &amp; Accounts'!BU$18, 'E2 Allocators'!$B$15:$W$15, 0),FALSE)*$E118)</f>
        <v>0</v>
      </c>
      <c r="BV118" s="1334">
        <f>IF(ISERROR(VLOOKUP(VLOOKUP($A118, 'E4 TB Allocation Details'!$A$18:$L$217, MATCH("A &amp; G ID", 'E4 TB Allocation Details'!$A$18:$L$18, 0),FALSE), 'E2 Allocators'!$B$15:$W$361, MATCH('O5 Details by Class &amp; Accounts'!BV$18, 'E2 Allocators'!$B$15:$W$15, 0),FALSE)*$E118), 0, VLOOKUP(VLOOKUP($A118, 'E4 TB Allocation Details'!$A$18:$L$217, MATCH("A &amp; G ID", 'E4 TB Allocation Details'!$A$18:$L$18, 0),FALSE), 'E2 Allocators'!$B$15:$W$361, MATCH('O5 Details by Class &amp; Accounts'!BV$18, 'E2 Allocators'!$B$15:$W$15, 0),FALSE)*$E118)</f>
        <v>0</v>
      </c>
      <c r="BW118" s="1334">
        <f>IF(ISERROR(VLOOKUP(VLOOKUP($A118, 'E4 TB Allocation Details'!$A$18:$L$217, MATCH("A &amp; G ID", 'E4 TB Allocation Details'!$A$18:$L$18, 0),FALSE), 'E2 Allocators'!$B$15:$W$361, MATCH('O5 Details by Class &amp; Accounts'!BW$18, 'E2 Allocators'!$B$15:$W$15, 0),FALSE)*$E118), 0, VLOOKUP(VLOOKUP($A118, 'E4 TB Allocation Details'!$A$18:$L$217, MATCH("A &amp; G ID", 'E4 TB Allocation Details'!$A$18:$L$18, 0),FALSE), 'E2 Allocators'!$B$15:$W$361, MATCH('O5 Details by Class &amp; Accounts'!BW$18, 'E2 Allocators'!$B$15:$W$15, 0),FALSE)*$E118)</f>
        <v>0</v>
      </c>
      <c r="BX118" s="1334">
        <f>IF(ISERROR(VLOOKUP(VLOOKUP($A118, 'E4 TB Allocation Details'!$A$18:$L$217, MATCH("A &amp; G ID", 'E4 TB Allocation Details'!$A$18:$L$18, 0),FALSE), 'E2 Allocators'!$B$15:$W$361, MATCH('O5 Details by Class &amp; Accounts'!BX$18, 'E2 Allocators'!$B$15:$W$15, 0),FALSE)*$E118), 0, VLOOKUP(VLOOKUP($A118, 'E4 TB Allocation Details'!$A$18:$L$217, MATCH("A &amp; G ID", 'E4 TB Allocation Details'!$A$18:$L$18, 0),FALSE), 'E2 Allocators'!$B$15:$W$361, MATCH('O5 Details by Class &amp; Accounts'!BX$18, 'E2 Allocators'!$B$15:$W$15, 0),FALSE)*$E118)</f>
        <v>0</v>
      </c>
      <c r="BY118" s="1334">
        <f>IF(ISERROR(VLOOKUP(VLOOKUP($A118, 'E4 TB Allocation Details'!$A$18:$L$217, MATCH("A &amp; G ID", 'E4 TB Allocation Details'!$A$18:$L$18, 0),FALSE), 'E2 Allocators'!$B$15:$W$361, MATCH('O5 Details by Class &amp; Accounts'!BY$18, 'E2 Allocators'!$B$15:$W$15, 0),FALSE)*$E118), 0, VLOOKUP(VLOOKUP($A118, 'E4 TB Allocation Details'!$A$18:$L$217, MATCH("A &amp; G ID", 'E4 TB Allocation Details'!$A$18:$L$18, 0),FALSE), 'E2 Allocators'!$B$15:$W$361, MATCH('O5 Details by Class &amp; Accounts'!BY$18, 'E2 Allocators'!$B$15:$W$15, 0),FALSE)*$E118)</f>
        <v>0</v>
      </c>
      <c r="BZ118" s="1334">
        <f>IF(ISERROR(VLOOKUP(VLOOKUP($A118, 'E4 TB Allocation Details'!$A$18:$L$217, MATCH("A &amp; G ID", 'E4 TB Allocation Details'!$A$18:$L$18, 0),FALSE), 'E2 Allocators'!$B$15:$W$361, MATCH('O5 Details by Class &amp; Accounts'!BZ$18, 'E2 Allocators'!$B$15:$W$15, 0),FALSE)*$E118), 0, VLOOKUP(VLOOKUP($A118, 'E4 TB Allocation Details'!$A$18:$L$217, MATCH("A &amp; G ID", 'E4 TB Allocation Details'!$A$18:$L$18, 0),FALSE), 'E2 Allocators'!$B$15:$W$361, MATCH('O5 Details by Class &amp; Accounts'!BZ$18, 'E2 Allocators'!$B$15:$W$15, 0),FALSE)*$E118)</f>
        <v>0</v>
      </c>
      <c r="CA118" s="1334">
        <f>IF(ISERROR(VLOOKUP(VLOOKUP($A118, 'E4 TB Allocation Details'!$A$18:$L$217, MATCH("A &amp; G ID", 'E4 TB Allocation Details'!$A$18:$L$18, 0),FALSE), 'E2 Allocators'!$B$15:$W$361, MATCH('O5 Details by Class &amp; Accounts'!CA$18, 'E2 Allocators'!$B$15:$W$15, 0),FALSE)*$E118), 0, VLOOKUP(VLOOKUP($A118, 'E4 TB Allocation Details'!$A$18:$L$217, MATCH("A &amp; G ID", 'E4 TB Allocation Details'!$A$18:$L$18, 0),FALSE), 'E2 Allocators'!$B$15:$W$361, MATCH('O5 Details by Class &amp; Accounts'!CA$18, 'E2 Allocators'!$B$15:$W$15, 0),FALSE)*$E118)</f>
        <v>0</v>
      </c>
      <c r="CB118" s="1334">
        <f>IF(ISERROR(VLOOKUP(VLOOKUP($A118, 'E4 TB Allocation Details'!$A$18:$L$217, MATCH("A &amp; G ID", 'E4 TB Allocation Details'!$A$18:$L$18, 0),FALSE), 'E2 Allocators'!$B$15:$W$361, MATCH('O5 Details by Class &amp; Accounts'!CB$18, 'E2 Allocators'!$B$15:$W$15, 0),FALSE)*$E118), 0, VLOOKUP(VLOOKUP($A118, 'E4 TB Allocation Details'!$A$18:$L$217, MATCH("A &amp; G ID", 'E4 TB Allocation Details'!$A$18:$L$18, 0),FALSE), 'E2 Allocators'!$B$15:$W$361, MATCH('O5 Details by Class &amp; Accounts'!CB$18, 'E2 Allocators'!$B$15:$W$15, 0),FALSE)*$E118)</f>
        <v>0</v>
      </c>
      <c r="CC118" s="1334">
        <f>IF(ISERROR(VLOOKUP(VLOOKUP($A118, 'E4 TB Allocation Details'!$A$18:$L$217, MATCH("A &amp; G ID", 'E4 TB Allocation Details'!$A$18:$L$18, 0),FALSE), 'E2 Allocators'!$B$15:$W$361, MATCH('O5 Details by Class &amp; Accounts'!CC$18, 'E2 Allocators'!$B$15:$W$15, 0),FALSE)*$E118), 0, VLOOKUP(VLOOKUP($A118, 'E4 TB Allocation Details'!$A$18:$L$217, MATCH("A &amp; G ID", 'E4 TB Allocation Details'!$A$18:$L$18, 0),FALSE), 'E2 Allocators'!$B$15:$W$361, MATCH('O5 Details by Class &amp; Accounts'!CC$18, 'E2 Allocators'!$B$15:$W$15, 0),FALSE)*$E118)</f>
        <v>0</v>
      </c>
      <c r="CD118" s="1334">
        <f>IF(ISERROR(VLOOKUP(VLOOKUP($A118, 'E4 TB Allocation Details'!$A$18:$L$217, MATCH("A &amp; G ID", 'E4 TB Allocation Details'!$A$18:$L$18, 0),FALSE), 'E2 Allocators'!$B$15:$W$361, MATCH('O5 Details by Class &amp; Accounts'!CD$18, 'E2 Allocators'!$B$15:$W$15, 0),FALSE)*$E118), 0, VLOOKUP(VLOOKUP($A118, 'E4 TB Allocation Details'!$A$18:$L$217, MATCH("A &amp; G ID", 'E4 TB Allocation Details'!$A$18:$L$18, 0),FALSE), 'E2 Allocators'!$B$15:$W$361, MATCH('O5 Details by Class &amp; Accounts'!CD$18, 'E2 Allocators'!$B$15:$W$15, 0),FALSE)*$E118)</f>
        <v>0</v>
      </c>
      <c r="CE118" s="1334">
        <f>IF(ISERROR(VLOOKUP(VLOOKUP($A118, 'E4 TB Allocation Details'!$A$18:$L$217, MATCH("A &amp; G ID", 'E4 TB Allocation Details'!$A$18:$L$18, 0),FALSE), 'E2 Allocators'!$B$15:$W$361, MATCH('O5 Details by Class &amp; Accounts'!CE$18, 'E2 Allocators'!$B$15:$W$15, 0),FALSE)*$E118), 0, VLOOKUP(VLOOKUP($A118, 'E4 TB Allocation Details'!$A$18:$L$217, MATCH("A &amp; G ID", 'E4 TB Allocation Details'!$A$18:$L$18, 0),FALSE), 'E2 Allocators'!$B$15:$W$361, MATCH('O5 Details by Class &amp; Accounts'!CE$18, 'E2 Allocators'!$B$15:$W$15, 0),FALSE)*$E118)</f>
        <v>0</v>
      </c>
      <c r="CF118" s="1334">
        <f>IF(ISERROR(VLOOKUP(VLOOKUP($A118, 'E4 TB Allocation Details'!$A$18:$L$217, MATCH("A &amp; G ID", 'E4 TB Allocation Details'!$A$18:$L$18, 0),FALSE), 'E2 Allocators'!$B$15:$W$361, MATCH('O5 Details by Class &amp; Accounts'!CF$18, 'E2 Allocators'!$B$15:$W$15, 0),FALSE)*$E118), 0, VLOOKUP(VLOOKUP($A118, 'E4 TB Allocation Details'!$A$18:$L$217, MATCH("A &amp; G ID", 'E4 TB Allocation Details'!$A$18:$L$18, 0),FALSE), 'E2 Allocators'!$B$15:$W$361, MATCH('O5 Details by Class &amp; Accounts'!CF$18, 'E2 Allocators'!$B$15:$W$15, 0),FALSE)*$E118)</f>
        <v>0</v>
      </c>
      <c r="CG118" s="1334">
        <f>IF(ISERROR(VLOOKUP(VLOOKUP($A118, 'E4 TB Allocation Details'!$A$18:$L$217, MATCH("A &amp; G ID", 'E4 TB Allocation Details'!$A$18:$L$18, 0),FALSE), 'E2 Allocators'!$B$15:$W$361, MATCH('O5 Details by Class &amp; Accounts'!CG$18, 'E2 Allocators'!$B$15:$W$15, 0),FALSE)*$E118), 0, VLOOKUP(VLOOKUP($A118, 'E4 TB Allocation Details'!$A$18:$L$217, MATCH("A &amp; G ID", 'E4 TB Allocation Details'!$A$18:$L$18, 0),FALSE), 'E2 Allocators'!$B$15:$W$361, MATCH('O5 Details by Class &amp; Accounts'!CG$18, 'E2 Allocators'!$B$15:$W$15, 0),FALSE)*$E118)</f>
        <v>0</v>
      </c>
      <c r="CH118" s="1334">
        <f>IF(ISERROR(VLOOKUP(VLOOKUP($A118, 'E4 TB Allocation Details'!$A$18:$L$217, MATCH("A &amp; G ID", 'E4 TB Allocation Details'!$A$18:$L$18, 0),FALSE), 'E2 Allocators'!$B$15:$W$361, MATCH('O5 Details by Class &amp; Accounts'!CH$18, 'E2 Allocators'!$B$15:$W$15, 0),FALSE)*$E118), 0, VLOOKUP(VLOOKUP($A118, 'E4 TB Allocation Details'!$A$18:$L$217, MATCH("A &amp; G ID", 'E4 TB Allocation Details'!$A$18:$L$18, 0),FALSE), 'E2 Allocators'!$B$15:$W$361, MATCH('O5 Details by Class &amp; Accounts'!CH$18, 'E2 Allocators'!$B$15:$W$15, 0),FALSE)*$E118)</f>
        <v>0</v>
      </c>
      <c r="CI118" s="1334">
        <f>IF(ISERROR(VLOOKUP(VLOOKUP($A118, 'E4 TB Allocation Details'!$A$18:$L$217, MATCH("A &amp; G ID", 'E4 TB Allocation Details'!$A$18:$L$18, 0),FALSE), 'E2 Allocators'!$B$15:$W$361, MATCH('O5 Details by Class &amp; Accounts'!CI$18, 'E2 Allocators'!$B$15:$W$15, 0),FALSE)*$E118), 0, VLOOKUP(VLOOKUP($A118, 'E4 TB Allocation Details'!$A$18:$L$217, MATCH("A &amp; G ID", 'E4 TB Allocation Details'!$A$18:$L$18, 0),FALSE), 'E2 Allocators'!$B$15:$W$361, MATCH('O5 Details by Class &amp; Accounts'!CI$18, 'E2 Allocators'!$B$15:$W$15, 0),FALSE)*$E118)</f>
        <v>0</v>
      </c>
      <c r="CJ118" s="1334">
        <f>IF(ISERROR(VLOOKUP(VLOOKUP($A118, 'E4 TB Allocation Details'!$A$18:$L$217, MATCH("A &amp; G ID", 'E4 TB Allocation Details'!$A$18:$L$18, 0),FALSE), 'E2 Allocators'!$B$15:$W$361, MATCH('O5 Details by Class &amp; Accounts'!CJ$18, 'E2 Allocators'!$B$15:$W$15, 0),FALSE)*$E118), 0, VLOOKUP(VLOOKUP($A118, 'E4 TB Allocation Details'!$A$18:$L$217, MATCH("A &amp; G ID", 'E4 TB Allocation Details'!$A$18:$L$18, 0),FALSE), 'E2 Allocators'!$B$15:$W$361, MATCH('O5 Details by Class &amp; Accounts'!CJ$18, 'E2 Allocators'!$B$15:$W$15, 0),FALSE)*$E118)</f>
        <v>0</v>
      </c>
      <c r="CK118" s="1334">
        <f>IF(ISERROR(VLOOKUP(VLOOKUP($A118, 'E4 TB Allocation Details'!$A$18:$L$217, MATCH("A &amp; G ID", 'E4 TB Allocation Details'!$A$18:$L$18, 0),FALSE), 'E2 Allocators'!$B$15:$W$361, MATCH('O5 Details by Class &amp; Accounts'!CK$18, 'E2 Allocators'!$B$15:$W$15, 0),FALSE)*$E118), 0, VLOOKUP(VLOOKUP($A118, 'E4 TB Allocation Details'!$A$18:$L$217, MATCH("A &amp; G ID", 'E4 TB Allocation Details'!$A$18:$L$18, 0),FALSE), 'E2 Allocators'!$B$15:$W$361, MATCH('O5 Details by Class &amp; Accounts'!CK$18, 'E2 Allocators'!$B$15:$W$15, 0),FALSE)*$E118)</f>
        <v>0</v>
      </c>
      <c r="CL118" s="1334">
        <f>IF(ISERROR(VLOOKUP(VLOOKUP($A118, 'E4 TB Allocation Details'!$A$18:$L$217, MATCH("A &amp; G ID", 'E4 TB Allocation Details'!$A$18:$L$18, 0),FALSE), 'E2 Allocators'!$B$15:$W$361, MATCH('O5 Details by Class &amp; Accounts'!CL$18, 'E2 Allocators'!$B$15:$W$15, 0),FALSE)*$E118), 0, VLOOKUP(VLOOKUP($A118, 'E4 TB Allocation Details'!$A$18:$L$217, MATCH("A &amp; G ID", 'E4 TB Allocation Details'!$A$18:$L$18, 0),FALSE), 'E2 Allocators'!$B$15:$W$361, MATCH('O5 Details by Class &amp; Accounts'!CL$18, 'E2 Allocators'!$B$15:$W$15, 0),FALSE)*$E118)</f>
        <v>0</v>
      </c>
      <c r="CM118" s="1334">
        <f>IF(ISERROR(VLOOKUP(VLOOKUP($A118, 'E4 TB Allocation Details'!$A$18:$L$217, MATCH("A &amp; G ID", 'E4 TB Allocation Details'!$A$18:$L$18, 0),FALSE), 'E2 Allocators'!$B$15:$W$361, MATCH('O5 Details by Class &amp; Accounts'!CM$18, 'E2 Allocators'!$B$15:$W$15, 0),FALSE)*$E118), 0, VLOOKUP(VLOOKUP($A118, 'E4 TB Allocation Details'!$A$18:$L$217, MATCH("A &amp; G ID", 'E4 TB Allocation Details'!$A$18:$L$18, 0),FALSE), 'E2 Allocators'!$B$15:$W$361, MATCH('O5 Details by Class &amp; Accounts'!CM$18, 'E2 Allocators'!$B$15:$W$15, 0),FALSE)*$E118)</f>
        <v>0</v>
      </c>
      <c r="CN118" s="1334">
        <f t="shared" si="30"/>
        <v>0</v>
      </c>
      <c r="CO118" s="1670">
        <f t="shared" si="25"/>
        <v>0</v>
      </c>
      <c r="CQ118" s="1926" t="s">
        <v>1271</v>
      </c>
    </row>
    <row r="119" spans="1:95" s="64" customFormat="1" ht="25.5" x14ac:dyDescent="0.2">
      <c r="A119" s="1105">
        <v>4398</v>
      </c>
      <c r="B119" s="1106" t="s">
        <v>1029</v>
      </c>
      <c r="C119" s="1667">
        <f>IF(ISERROR(VLOOKUP($A119,'I3 TB Data'!$A$20:$H$465,MATCH('O5 Details by Class &amp; Accounts'!$C$18, 'I3 TB Data'!$A$20:$H$20,0),0)), 0, VLOOKUP($A119,'I3 TB Data'!$A$20:$H$465,MATCH('O5 Details by Class &amp; Accounts'!$C$18,'I3 TB Data'!$A$20:$H$20,0),0))</f>
        <v>0</v>
      </c>
      <c r="D119" s="1668"/>
      <c r="E119" s="1667">
        <f t="shared" si="17"/>
        <v>0</v>
      </c>
      <c r="F119" s="1669">
        <f>IF(ISERROR(VLOOKUP($A119, 'E1 Categorization'!A33:E123, MATCH("Customer Component", 'E1 Categorization'!$A$33:$E$33,0), 0)), 0, IF(VLOOKUP($A119, 'E1 Categorization'!A33:E123, MATCH("Customer Component", 'E1 Categorization'!$A$33:$E$33,0), 0)=0, 'O5 Details by Class &amp; Accounts'!$E119, IF(AND(VLOOKUP($A119, 'E1 Categorization'!A33:E123, MATCH("Customer Component", 'E1 Categorization'!$A$33:$E$33,0), 0) &gt;0, VLOOKUP($A119, 'E1 Categorization'!A33:E123, MATCH("Customer Component", 'E1 Categorization'!$A$33:$E$33,0), 0)&lt;1), 'O5 Details by Class &amp; Accounts'!$E119*(1-VLOOKUP($A119, 'E1 Categorization'!A33:E123, MATCH("Customer Component", 'E1 Categorization'!$A$33:$E$33,0), 0)), 0)))</f>
        <v>0</v>
      </c>
      <c r="G119" s="1669">
        <f>IF(ISERROR(VLOOKUP($A119, 'E1 Categorization'!A33:E123, MATCH("Customer Component", 'E1 Categorization'!$A$33:$E$33,0), 0)),0, IF(VLOOKUP($A119, 'E1 Categorization'!A33:E123, MATCH("Customer Component", 'E1 Categorization'!$A$33:$E$33,0), 0)=0, 0, IF(AND(VLOOKUP($A119, 'E1 Categorization'!A33:E123, MATCH("Customer Component", 'E1 Categorization'!$A$33:$E$33,0), 0) &gt;0, VLOOKUP($A119, 'E1 Categorization'!A33:E123, MATCH("Customer Component", 'E1 Categorization'!$A$33:$E$33,0), 0)&lt;1), 'O5 Details by Class &amp; Accounts'!$E119*(VLOOKUP($A119, 'E1 Categorization'!A33:E123, MATCH("Customer Component", 'E1 Categorization'!$A$33:$E$33,0), 0)), 'O5 Details by Class &amp; Accounts'!$E119)))</f>
        <v>0</v>
      </c>
      <c r="H119" s="1334">
        <f t="shared" si="26"/>
        <v>0</v>
      </c>
      <c r="I119" s="1334">
        <f>IF(ISERROR(VLOOKUP(VLOOKUP($A119, 'E4 TB Allocation Details'!$A$18:$L$217, MATCH("Demand ID", 'E4 TB Allocation Details'!$A$18:$L$18, 0),FALSE), 'E2 Allocators'!$B$15:$W$361, MATCH('O5 Details by Class &amp; Accounts'!I$18, 'E2 Allocators'!$B$15:$W$15, 0),FALSE)*$F119), 0, VLOOKUP(VLOOKUP($A119, 'E4 TB Allocation Details'!$A$18:$L$217, MATCH("Demand ID", 'E4 TB Allocation Details'!$A$18:$L$18, 0),FALSE), 'E2 Allocators'!$B$15:$W$361, MATCH('O5 Details by Class &amp; Accounts'!I$18, 'E2 Allocators'!$B$15:$W$15, 0),FALSE)*$F119)</f>
        <v>0</v>
      </c>
      <c r="J119" s="1334">
        <f>IF(ISERROR(VLOOKUP(VLOOKUP($A119, 'E4 TB Allocation Details'!$A$18:$L$217, MATCH("Demand ID", 'E4 TB Allocation Details'!$A$18:$L$18, 0),FALSE), 'E2 Allocators'!$B$15:$W$361, MATCH('O5 Details by Class &amp; Accounts'!J$18, 'E2 Allocators'!$B$15:$W$15, 0),FALSE)*$F119), 0, VLOOKUP(VLOOKUP($A119, 'E4 TB Allocation Details'!$A$18:$L$217, MATCH("Demand ID", 'E4 TB Allocation Details'!$A$18:$L$18, 0),FALSE), 'E2 Allocators'!$B$15:$W$361, MATCH('O5 Details by Class &amp; Accounts'!J$18, 'E2 Allocators'!$B$15:$W$15, 0),FALSE)*$F119)</f>
        <v>0</v>
      </c>
      <c r="K119" s="1334">
        <f>IF(ISERROR(VLOOKUP(VLOOKUP($A119, 'E4 TB Allocation Details'!$A$18:$L$217, MATCH("Demand ID", 'E4 TB Allocation Details'!$A$18:$L$18, 0),FALSE), 'E2 Allocators'!$B$15:$W$361, MATCH('O5 Details by Class &amp; Accounts'!K$18, 'E2 Allocators'!$B$15:$W$15, 0),FALSE)*$F119), 0, VLOOKUP(VLOOKUP($A119, 'E4 TB Allocation Details'!$A$18:$L$217, MATCH("Demand ID", 'E4 TB Allocation Details'!$A$18:$L$18, 0),FALSE), 'E2 Allocators'!$B$15:$W$361, MATCH('O5 Details by Class &amp; Accounts'!K$18, 'E2 Allocators'!$B$15:$W$15, 0),FALSE)*$F119)</f>
        <v>0</v>
      </c>
      <c r="L119" s="1334">
        <f>IF(ISERROR(VLOOKUP(VLOOKUP($A119, 'E4 TB Allocation Details'!$A$18:$L$217, MATCH("Demand ID", 'E4 TB Allocation Details'!$A$18:$L$18, 0),FALSE), 'E2 Allocators'!$B$15:$W$361, MATCH('O5 Details by Class &amp; Accounts'!L$18, 'E2 Allocators'!$B$15:$W$15, 0),FALSE)*$F119), 0, VLOOKUP(VLOOKUP($A119, 'E4 TB Allocation Details'!$A$18:$L$217, MATCH("Demand ID", 'E4 TB Allocation Details'!$A$18:$L$18, 0),FALSE), 'E2 Allocators'!$B$15:$W$361, MATCH('O5 Details by Class &amp; Accounts'!L$18, 'E2 Allocators'!$B$15:$W$15, 0),FALSE)*$F119)</f>
        <v>0</v>
      </c>
      <c r="M119" s="1334">
        <f>IF(ISERROR(VLOOKUP(VLOOKUP($A119, 'E4 TB Allocation Details'!$A$18:$L$217, MATCH("Demand ID", 'E4 TB Allocation Details'!$A$18:$L$18, 0),FALSE), 'E2 Allocators'!$B$15:$W$361, MATCH('O5 Details by Class &amp; Accounts'!M$18, 'E2 Allocators'!$B$15:$W$15, 0),FALSE)*$F119), 0, VLOOKUP(VLOOKUP($A119, 'E4 TB Allocation Details'!$A$18:$L$217, MATCH("Demand ID", 'E4 TB Allocation Details'!$A$18:$L$18, 0),FALSE), 'E2 Allocators'!$B$15:$W$361, MATCH('O5 Details by Class &amp; Accounts'!M$18, 'E2 Allocators'!$B$15:$W$15, 0),FALSE)*$F119)</f>
        <v>0</v>
      </c>
      <c r="N119" s="1334">
        <f>IF(ISERROR(VLOOKUP(VLOOKUP($A119, 'E4 TB Allocation Details'!$A$18:$L$217, MATCH("Demand ID", 'E4 TB Allocation Details'!$A$18:$L$18, 0),FALSE), 'E2 Allocators'!$B$15:$W$361, MATCH('O5 Details by Class &amp; Accounts'!N$18, 'E2 Allocators'!$B$15:$W$15, 0),FALSE)*$F119), 0, VLOOKUP(VLOOKUP($A119, 'E4 TB Allocation Details'!$A$18:$L$217, MATCH("Demand ID", 'E4 TB Allocation Details'!$A$18:$L$18, 0),FALSE), 'E2 Allocators'!$B$15:$W$361, MATCH('O5 Details by Class &amp; Accounts'!N$18, 'E2 Allocators'!$B$15:$W$15, 0),FALSE)*$F119)</f>
        <v>0</v>
      </c>
      <c r="O119" s="1334">
        <f>IF(ISERROR(VLOOKUP(VLOOKUP($A119, 'E4 TB Allocation Details'!$A$18:$L$217, MATCH("Demand ID", 'E4 TB Allocation Details'!$A$18:$L$18, 0),FALSE), 'E2 Allocators'!$B$15:$W$361, MATCH('O5 Details by Class &amp; Accounts'!O$18, 'E2 Allocators'!$B$15:$W$15, 0),FALSE)*$F119), 0, VLOOKUP(VLOOKUP($A119, 'E4 TB Allocation Details'!$A$18:$L$217, MATCH("Demand ID", 'E4 TB Allocation Details'!$A$18:$L$18, 0),FALSE), 'E2 Allocators'!$B$15:$W$361, MATCH('O5 Details by Class &amp; Accounts'!O$18, 'E2 Allocators'!$B$15:$W$15, 0),FALSE)*$F119)</f>
        <v>0</v>
      </c>
      <c r="P119" s="1334">
        <f>IF(ISERROR(VLOOKUP(VLOOKUP($A119, 'E4 TB Allocation Details'!$A$18:$L$217, MATCH("Demand ID", 'E4 TB Allocation Details'!$A$18:$L$18, 0),FALSE), 'E2 Allocators'!$B$15:$W$361, MATCH('O5 Details by Class &amp; Accounts'!P$18, 'E2 Allocators'!$B$15:$W$15, 0),FALSE)*$F119), 0, VLOOKUP(VLOOKUP($A119, 'E4 TB Allocation Details'!$A$18:$L$217, MATCH("Demand ID", 'E4 TB Allocation Details'!$A$18:$L$18, 0),FALSE), 'E2 Allocators'!$B$15:$W$361, MATCH('O5 Details by Class &amp; Accounts'!P$18, 'E2 Allocators'!$B$15:$W$15, 0),FALSE)*$F119)</f>
        <v>0</v>
      </c>
      <c r="Q119" s="1334">
        <f>IF(ISERROR(VLOOKUP(VLOOKUP($A119, 'E4 TB Allocation Details'!$A$18:$L$217, MATCH("Demand ID", 'E4 TB Allocation Details'!$A$18:$L$18, 0),FALSE), 'E2 Allocators'!$B$15:$W$361, MATCH('O5 Details by Class &amp; Accounts'!Q$18, 'E2 Allocators'!$B$15:$W$15, 0),FALSE)*$F119), 0, VLOOKUP(VLOOKUP($A119, 'E4 TB Allocation Details'!$A$18:$L$217, MATCH("Demand ID", 'E4 TB Allocation Details'!$A$18:$L$18, 0),FALSE), 'E2 Allocators'!$B$15:$W$361, MATCH('O5 Details by Class &amp; Accounts'!Q$18, 'E2 Allocators'!$B$15:$W$15, 0),FALSE)*$F119)</f>
        <v>0</v>
      </c>
      <c r="R119" s="1334">
        <f>IF(ISERROR(VLOOKUP(VLOOKUP($A119, 'E4 TB Allocation Details'!$A$18:$L$217, MATCH("Demand ID", 'E4 TB Allocation Details'!$A$18:$L$18, 0),FALSE), 'E2 Allocators'!$B$15:$W$361, MATCH('O5 Details by Class &amp; Accounts'!R$18, 'E2 Allocators'!$B$15:$W$15, 0),FALSE)*$F119), 0, VLOOKUP(VLOOKUP($A119, 'E4 TB Allocation Details'!$A$18:$L$217, MATCH("Demand ID", 'E4 TB Allocation Details'!$A$18:$L$18, 0),FALSE), 'E2 Allocators'!$B$15:$W$361, MATCH('O5 Details by Class &amp; Accounts'!R$18, 'E2 Allocators'!$B$15:$W$15, 0),FALSE)*$F119)</f>
        <v>0</v>
      </c>
      <c r="S119" s="1334">
        <f>IF(ISERROR(VLOOKUP(VLOOKUP($A119, 'E4 TB Allocation Details'!$A$18:$L$217, MATCH("Demand ID", 'E4 TB Allocation Details'!$A$18:$L$18, 0),FALSE), 'E2 Allocators'!$B$15:$W$361, MATCH('O5 Details by Class &amp; Accounts'!S$18, 'E2 Allocators'!$B$15:$W$15, 0),FALSE)*$F119), 0, VLOOKUP(VLOOKUP($A119, 'E4 TB Allocation Details'!$A$18:$L$217, MATCH("Demand ID", 'E4 TB Allocation Details'!$A$18:$L$18, 0),FALSE), 'E2 Allocators'!$B$15:$W$361, MATCH('O5 Details by Class &amp; Accounts'!S$18, 'E2 Allocators'!$B$15:$W$15, 0),FALSE)*$F119)</f>
        <v>0</v>
      </c>
      <c r="T119" s="1334">
        <f>IF(ISERROR(VLOOKUP(VLOOKUP($A119, 'E4 TB Allocation Details'!$A$18:$L$217, MATCH("Demand ID", 'E4 TB Allocation Details'!$A$18:$L$18, 0),FALSE), 'E2 Allocators'!$B$15:$W$361, MATCH('O5 Details by Class &amp; Accounts'!T$18, 'E2 Allocators'!$B$15:$W$15, 0),FALSE)*$F119), 0, VLOOKUP(VLOOKUP($A119, 'E4 TB Allocation Details'!$A$18:$L$217, MATCH("Demand ID", 'E4 TB Allocation Details'!$A$18:$L$18, 0),FALSE), 'E2 Allocators'!$B$15:$W$361, MATCH('O5 Details by Class &amp; Accounts'!T$18, 'E2 Allocators'!$B$15:$W$15, 0),FALSE)*$F119)</f>
        <v>0</v>
      </c>
      <c r="U119" s="1334">
        <f>IF(ISERROR(VLOOKUP(VLOOKUP($A119, 'E4 TB Allocation Details'!$A$18:$L$217, MATCH("Demand ID", 'E4 TB Allocation Details'!$A$18:$L$18, 0),FALSE), 'E2 Allocators'!$B$15:$W$361, MATCH('O5 Details by Class &amp; Accounts'!U$18, 'E2 Allocators'!$B$15:$W$15, 0),FALSE)*$F119), 0, VLOOKUP(VLOOKUP($A119, 'E4 TB Allocation Details'!$A$18:$L$217, MATCH("Demand ID", 'E4 TB Allocation Details'!$A$18:$L$18, 0),FALSE), 'E2 Allocators'!$B$15:$W$361, MATCH('O5 Details by Class &amp; Accounts'!U$18, 'E2 Allocators'!$B$15:$W$15, 0),FALSE)*$F119)</f>
        <v>0</v>
      </c>
      <c r="V119" s="1334">
        <f>IF(ISERROR(VLOOKUP(VLOOKUP($A119, 'E4 TB Allocation Details'!$A$18:$L$217, MATCH("Demand ID", 'E4 TB Allocation Details'!$A$18:$L$18, 0),FALSE), 'E2 Allocators'!$B$15:$W$361, MATCH('O5 Details by Class &amp; Accounts'!V$18, 'E2 Allocators'!$B$15:$W$15, 0),FALSE)*$F119), 0, VLOOKUP(VLOOKUP($A119, 'E4 TB Allocation Details'!$A$18:$L$217, MATCH("Demand ID", 'E4 TB Allocation Details'!$A$18:$L$18, 0),FALSE), 'E2 Allocators'!$B$15:$W$361, MATCH('O5 Details by Class &amp; Accounts'!V$18, 'E2 Allocators'!$B$15:$W$15, 0),FALSE)*$F119)</f>
        <v>0</v>
      </c>
      <c r="W119" s="1334">
        <f>IF(ISERROR(VLOOKUP(VLOOKUP($A119, 'E4 TB Allocation Details'!$A$18:$L$217, MATCH("Demand ID", 'E4 TB Allocation Details'!$A$18:$L$18, 0),FALSE), 'E2 Allocators'!$B$15:$W$361, MATCH('O5 Details by Class &amp; Accounts'!W$18, 'E2 Allocators'!$B$15:$W$15, 0),FALSE)*$F119), 0, VLOOKUP(VLOOKUP($A119, 'E4 TB Allocation Details'!$A$18:$L$217, MATCH("Demand ID", 'E4 TB Allocation Details'!$A$18:$L$18, 0),FALSE), 'E2 Allocators'!$B$15:$W$361, MATCH('O5 Details by Class &amp; Accounts'!W$18, 'E2 Allocators'!$B$15:$W$15, 0),FALSE)*$F119)</f>
        <v>0</v>
      </c>
      <c r="X119" s="1334">
        <f>IF(ISERROR(VLOOKUP(VLOOKUP($A119, 'E4 TB Allocation Details'!$A$18:$L$217, MATCH("Demand ID", 'E4 TB Allocation Details'!$A$18:$L$18, 0),FALSE), 'E2 Allocators'!$B$15:$W$361, MATCH('O5 Details by Class &amp; Accounts'!X$18, 'E2 Allocators'!$B$15:$W$15, 0),FALSE)*$F119), 0, VLOOKUP(VLOOKUP($A119, 'E4 TB Allocation Details'!$A$18:$L$217, MATCH("Demand ID", 'E4 TB Allocation Details'!$A$18:$L$18, 0),FALSE), 'E2 Allocators'!$B$15:$W$361, MATCH('O5 Details by Class &amp; Accounts'!X$18, 'E2 Allocators'!$B$15:$W$15, 0),FALSE)*$F119)</f>
        <v>0</v>
      </c>
      <c r="Y119" s="1334">
        <f>IF(ISERROR(VLOOKUP(VLOOKUP($A119, 'E4 TB Allocation Details'!$A$18:$L$217, MATCH("Demand ID", 'E4 TB Allocation Details'!$A$18:$L$18, 0),FALSE), 'E2 Allocators'!$B$15:$W$361, MATCH('O5 Details by Class &amp; Accounts'!Y$18, 'E2 Allocators'!$B$15:$W$15, 0),FALSE)*$F119), 0, VLOOKUP(VLOOKUP($A119, 'E4 TB Allocation Details'!$A$18:$L$217, MATCH("Demand ID", 'E4 TB Allocation Details'!$A$18:$L$18, 0),FALSE), 'E2 Allocators'!$B$15:$W$361, MATCH('O5 Details by Class &amp; Accounts'!Y$18, 'E2 Allocators'!$B$15:$W$15, 0),FALSE)*$F119)</f>
        <v>0</v>
      </c>
      <c r="Z119" s="1334">
        <f>IF(ISERROR(VLOOKUP(VLOOKUP($A119, 'E4 TB Allocation Details'!$A$18:$L$217, MATCH("Demand ID", 'E4 TB Allocation Details'!$A$18:$L$18, 0),FALSE), 'E2 Allocators'!$B$15:$W$361, MATCH('O5 Details by Class &amp; Accounts'!Z$18, 'E2 Allocators'!$B$15:$W$15, 0),FALSE)*$F119), 0, VLOOKUP(VLOOKUP($A119, 'E4 TB Allocation Details'!$A$18:$L$217, MATCH("Demand ID", 'E4 TB Allocation Details'!$A$18:$L$18, 0),FALSE), 'E2 Allocators'!$B$15:$W$361, MATCH('O5 Details by Class &amp; Accounts'!Z$18, 'E2 Allocators'!$B$15:$W$15, 0),FALSE)*$F119)</f>
        <v>0</v>
      </c>
      <c r="AA119" s="1334">
        <f>IF(ISERROR(VLOOKUP(VLOOKUP($A119, 'E4 TB Allocation Details'!$A$18:$L$217, MATCH("Demand ID", 'E4 TB Allocation Details'!$A$18:$L$18, 0),FALSE), 'E2 Allocators'!$B$15:$W$361, MATCH('O5 Details by Class &amp; Accounts'!AA$18, 'E2 Allocators'!$B$15:$W$15, 0),FALSE)*$F119), 0, VLOOKUP(VLOOKUP($A119, 'E4 TB Allocation Details'!$A$18:$L$217, MATCH("Demand ID", 'E4 TB Allocation Details'!$A$18:$L$18, 0),FALSE), 'E2 Allocators'!$B$15:$W$361, MATCH('O5 Details by Class &amp; Accounts'!AA$18, 'E2 Allocators'!$B$15:$W$15, 0),FALSE)*$F119)</f>
        <v>0</v>
      </c>
      <c r="AB119" s="1334">
        <f>IF(ISERROR(VLOOKUP(VLOOKUP($A119, 'E4 TB Allocation Details'!$A$18:$L$217, MATCH("Demand ID", 'E4 TB Allocation Details'!$A$18:$L$18, 0),FALSE), 'E2 Allocators'!$B$15:$W$361, MATCH('O5 Details by Class &amp; Accounts'!AB$18, 'E2 Allocators'!$B$15:$W$15, 0),FALSE)*$F119), 0, VLOOKUP(VLOOKUP($A119, 'E4 TB Allocation Details'!$A$18:$L$217, MATCH("Demand ID", 'E4 TB Allocation Details'!$A$18:$L$18, 0),FALSE), 'E2 Allocators'!$B$15:$W$361, MATCH('O5 Details by Class &amp; Accounts'!AB$18, 'E2 Allocators'!$B$15:$W$15, 0),FALSE)*$F119)</f>
        <v>0</v>
      </c>
      <c r="AC119" s="1334">
        <f t="shared" si="27"/>
        <v>0</v>
      </c>
      <c r="AD119" s="1334">
        <f>IF(ISERROR(VLOOKUP(VLOOKUP($A119, 'E4 TB Allocation Details'!$A$18:$L$217, MATCH("Customer ID", 'E4 TB Allocation Details'!$A$18:$L$18, 0),FALSE), 'E2 Allocators'!$B$15:$W$361, MATCH('O5 Details by Class &amp; Accounts'!AD$18, 'E2 Allocators'!$B$15:$W$15, 0),FALSE)*$G119), 0, VLOOKUP(VLOOKUP($A119, 'E4 TB Allocation Details'!$A$18:$L$217, MATCH("Customer ID", 'E4 TB Allocation Details'!$A$18:$L$18, 0),FALSE), 'E2 Allocators'!$B$15:$W$361, MATCH('O5 Details by Class &amp; Accounts'!AD$18, 'E2 Allocators'!$B$15:$W$15, 0),FALSE)*$G119)</f>
        <v>0</v>
      </c>
      <c r="AE119" s="1334">
        <f>IF(ISERROR(VLOOKUP(VLOOKUP($A119, 'E4 TB Allocation Details'!$A$18:$L$217, MATCH("Customer ID", 'E4 TB Allocation Details'!$A$18:$L$18, 0),FALSE), 'E2 Allocators'!$B$15:$W$361, MATCH('O5 Details by Class &amp; Accounts'!AE$18, 'E2 Allocators'!$B$15:$W$15, 0),FALSE)*$G119), 0, VLOOKUP(VLOOKUP($A119, 'E4 TB Allocation Details'!$A$18:$L$217, MATCH("Customer ID", 'E4 TB Allocation Details'!$A$18:$L$18, 0),FALSE), 'E2 Allocators'!$B$15:$W$361, MATCH('O5 Details by Class &amp; Accounts'!AE$18, 'E2 Allocators'!$B$15:$W$15, 0),FALSE)*$G119)</f>
        <v>0</v>
      </c>
      <c r="AF119" s="1334">
        <f>IF(ISERROR(VLOOKUP(VLOOKUP($A119, 'E4 TB Allocation Details'!$A$18:$L$217, MATCH("Customer ID", 'E4 TB Allocation Details'!$A$18:$L$18, 0),FALSE), 'E2 Allocators'!$B$15:$W$361, MATCH('O5 Details by Class &amp; Accounts'!AF$18, 'E2 Allocators'!$B$15:$W$15, 0),FALSE)*$G119), 0, VLOOKUP(VLOOKUP($A119, 'E4 TB Allocation Details'!$A$18:$L$217, MATCH("Customer ID", 'E4 TB Allocation Details'!$A$18:$L$18, 0),FALSE), 'E2 Allocators'!$B$15:$W$361, MATCH('O5 Details by Class &amp; Accounts'!AF$18, 'E2 Allocators'!$B$15:$W$15, 0),FALSE)*$G119)</f>
        <v>0</v>
      </c>
      <c r="AG119" s="1334">
        <f>IF(ISERROR(VLOOKUP(VLOOKUP($A119, 'E4 TB Allocation Details'!$A$18:$L$217, MATCH("Customer ID", 'E4 TB Allocation Details'!$A$18:$L$18, 0),FALSE), 'E2 Allocators'!$B$15:$W$361, MATCH('O5 Details by Class &amp; Accounts'!AG$18, 'E2 Allocators'!$B$15:$W$15, 0),FALSE)*$G119), 0, VLOOKUP(VLOOKUP($A119, 'E4 TB Allocation Details'!$A$18:$L$217, MATCH("Customer ID", 'E4 TB Allocation Details'!$A$18:$L$18, 0),FALSE), 'E2 Allocators'!$B$15:$W$361, MATCH('O5 Details by Class &amp; Accounts'!AG$18, 'E2 Allocators'!$B$15:$W$15, 0),FALSE)*$G119)</f>
        <v>0</v>
      </c>
      <c r="AH119" s="1334">
        <f>IF(ISERROR(VLOOKUP(VLOOKUP($A119, 'E4 TB Allocation Details'!$A$18:$L$217, MATCH("Customer ID", 'E4 TB Allocation Details'!$A$18:$L$18, 0),FALSE), 'E2 Allocators'!$B$15:$W$361, MATCH('O5 Details by Class &amp; Accounts'!AH$18, 'E2 Allocators'!$B$15:$W$15, 0),FALSE)*$G119), 0, VLOOKUP(VLOOKUP($A119, 'E4 TB Allocation Details'!$A$18:$L$217, MATCH("Customer ID", 'E4 TB Allocation Details'!$A$18:$L$18, 0),FALSE), 'E2 Allocators'!$B$15:$W$361, MATCH('O5 Details by Class &amp; Accounts'!AH$18, 'E2 Allocators'!$B$15:$W$15, 0),FALSE)*$G119)</f>
        <v>0</v>
      </c>
      <c r="AI119" s="1334">
        <f>IF(ISERROR(VLOOKUP(VLOOKUP($A119, 'E4 TB Allocation Details'!$A$18:$L$217, MATCH("Customer ID", 'E4 TB Allocation Details'!$A$18:$L$18, 0),FALSE), 'E2 Allocators'!$B$15:$W$361, MATCH('O5 Details by Class &amp; Accounts'!AI$18, 'E2 Allocators'!$B$15:$W$15, 0),FALSE)*$G119), 0, VLOOKUP(VLOOKUP($A119, 'E4 TB Allocation Details'!$A$18:$L$217, MATCH("Customer ID", 'E4 TB Allocation Details'!$A$18:$L$18, 0),FALSE), 'E2 Allocators'!$B$15:$W$361, MATCH('O5 Details by Class &amp; Accounts'!AI$18, 'E2 Allocators'!$B$15:$W$15, 0),FALSE)*$G119)</f>
        <v>0</v>
      </c>
      <c r="AJ119" s="1334">
        <f>IF(ISERROR(VLOOKUP(VLOOKUP($A119, 'E4 TB Allocation Details'!$A$18:$L$217, MATCH("Customer ID", 'E4 TB Allocation Details'!$A$18:$L$18, 0),FALSE), 'E2 Allocators'!$B$15:$W$361, MATCH('O5 Details by Class &amp; Accounts'!AJ$18, 'E2 Allocators'!$B$15:$W$15, 0),FALSE)*$G119), 0, VLOOKUP(VLOOKUP($A119, 'E4 TB Allocation Details'!$A$18:$L$217, MATCH("Customer ID", 'E4 TB Allocation Details'!$A$18:$L$18, 0),FALSE), 'E2 Allocators'!$B$15:$W$361, MATCH('O5 Details by Class &amp; Accounts'!AJ$18, 'E2 Allocators'!$B$15:$W$15, 0),FALSE)*$G119)</f>
        <v>0</v>
      </c>
      <c r="AK119" s="1334">
        <f>IF(ISERROR(VLOOKUP(VLOOKUP($A119, 'E4 TB Allocation Details'!$A$18:$L$217, MATCH("Customer ID", 'E4 TB Allocation Details'!$A$18:$L$18, 0),FALSE), 'E2 Allocators'!$B$15:$W$361, MATCH('O5 Details by Class &amp; Accounts'!AK$18, 'E2 Allocators'!$B$15:$W$15, 0),FALSE)*$G119), 0, VLOOKUP(VLOOKUP($A119, 'E4 TB Allocation Details'!$A$18:$L$217, MATCH("Customer ID", 'E4 TB Allocation Details'!$A$18:$L$18, 0),FALSE), 'E2 Allocators'!$B$15:$W$361, MATCH('O5 Details by Class &amp; Accounts'!AK$18, 'E2 Allocators'!$B$15:$W$15, 0),FALSE)*$G119)</f>
        <v>0</v>
      </c>
      <c r="AL119" s="1334">
        <f>IF(ISERROR(VLOOKUP(VLOOKUP($A119, 'E4 TB Allocation Details'!$A$18:$L$217, MATCH("Customer ID", 'E4 TB Allocation Details'!$A$18:$L$18, 0),FALSE), 'E2 Allocators'!$B$15:$W$361, MATCH('O5 Details by Class &amp; Accounts'!AL$18, 'E2 Allocators'!$B$15:$W$15, 0),FALSE)*$G119), 0, VLOOKUP(VLOOKUP($A119, 'E4 TB Allocation Details'!$A$18:$L$217, MATCH("Customer ID", 'E4 TB Allocation Details'!$A$18:$L$18, 0),FALSE), 'E2 Allocators'!$B$15:$W$361, MATCH('O5 Details by Class &amp; Accounts'!AL$18, 'E2 Allocators'!$B$15:$W$15, 0),FALSE)*$G119)</f>
        <v>0</v>
      </c>
      <c r="AM119" s="1334">
        <f>IF(ISERROR(VLOOKUP(VLOOKUP($A119, 'E4 TB Allocation Details'!$A$18:$L$217, MATCH("Customer ID", 'E4 TB Allocation Details'!$A$18:$L$18, 0),FALSE), 'E2 Allocators'!$B$15:$W$361, MATCH('O5 Details by Class &amp; Accounts'!AM$18, 'E2 Allocators'!$B$15:$W$15, 0),FALSE)*$G119), 0, VLOOKUP(VLOOKUP($A119, 'E4 TB Allocation Details'!$A$18:$L$217, MATCH("Customer ID", 'E4 TB Allocation Details'!$A$18:$L$18, 0),FALSE), 'E2 Allocators'!$B$15:$W$361, MATCH('O5 Details by Class &amp; Accounts'!AM$18, 'E2 Allocators'!$B$15:$W$15, 0),FALSE)*$G119)</f>
        <v>0</v>
      </c>
      <c r="AN119" s="1334">
        <f>IF(ISERROR(VLOOKUP(VLOOKUP($A119, 'E4 TB Allocation Details'!$A$18:$L$217, MATCH("Customer ID", 'E4 TB Allocation Details'!$A$18:$L$18, 0),FALSE), 'E2 Allocators'!$B$15:$W$361, MATCH('O5 Details by Class &amp; Accounts'!AN$18, 'E2 Allocators'!$B$15:$W$15, 0),FALSE)*$G119), 0, VLOOKUP(VLOOKUP($A119, 'E4 TB Allocation Details'!$A$18:$L$217, MATCH("Customer ID", 'E4 TB Allocation Details'!$A$18:$L$18, 0),FALSE), 'E2 Allocators'!$B$15:$W$361, MATCH('O5 Details by Class &amp; Accounts'!AN$18, 'E2 Allocators'!$B$15:$W$15, 0),FALSE)*$G119)</f>
        <v>0</v>
      </c>
      <c r="AO119" s="1334">
        <f>IF(ISERROR(VLOOKUP(VLOOKUP($A119, 'E4 TB Allocation Details'!$A$18:$L$217, MATCH("Customer ID", 'E4 TB Allocation Details'!$A$18:$L$18, 0),FALSE), 'E2 Allocators'!$B$15:$W$361, MATCH('O5 Details by Class &amp; Accounts'!AO$18, 'E2 Allocators'!$B$15:$W$15, 0),FALSE)*$G119), 0, VLOOKUP(VLOOKUP($A119, 'E4 TB Allocation Details'!$A$18:$L$217, MATCH("Customer ID", 'E4 TB Allocation Details'!$A$18:$L$18, 0),FALSE), 'E2 Allocators'!$B$15:$W$361, MATCH('O5 Details by Class &amp; Accounts'!AO$18, 'E2 Allocators'!$B$15:$W$15, 0),FALSE)*$G119)</f>
        <v>0</v>
      </c>
      <c r="AP119" s="1334">
        <f>IF(ISERROR(VLOOKUP(VLOOKUP($A119, 'E4 TB Allocation Details'!$A$18:$L$217, MATCH("Customer ID", 'E4 TB Allocation Details'!$A$18:$L$18, 0),FALSE), 'E2 Allocators'!$B$15:$W$361, MATCH('O5 Details by Class &amp; Accounts'!AP$18, 'E2 Allocators'!$B$15:$W$15, 0),FALSE)*$G119), 0, VLOOKUP(VLOOKUP($A119, 'E4 TB Allocation Details'!$A$18:$L$217, MATCH("Customer ID", 'E4 TB Allocation Details'!$A$18:$L$18, 0),FALSE), 'E2 Allocators'!$B$15:$W$361, MATCH('O5 Details by Class &amp; Accounts'!AP$18, 'E2 Allocators'!$B$15:$W$15, 0),FALSE)*$G119)</f>
        <v>0</v>
      </c>
      <c r="AQ119" s="1334">
        <f>IF(ISERROR(VLOOKUP(VLOOKUP($A119, 'E4 TB Allocation Details'!$A$18:$L$217, MATCH("Customer ID", 'E4 TB Allocation Details'!$A$18:$L$18, 0),FALSE), 'E2 Allocators'!$B$15:$W$361, MATCH('O5 Details by Class &amp; Accounts'!AQ$18, 'E2 Allocators'!$B$15:$W$15, 0),FALSE)*$G119), 0, VLOOKUP(VLOOKUP($A119, 'E4 TB Allocation Details'!$A$18:$L$217, MATCH("Customer ID", 'E4 TB Allocation Details'!$A$18:$L$18, 0),FALSE), 'E2 Allocators'!$B$15:$W$361, MATCH('O5 Details by Class &amp; Accounts'!AQ$18, 'E2 Allocators'!$B$15:$W$15, 0),FALSE)*$G119)</f>
        <v>0</v>
      </c>
      <c r="AR119" s="1334">
        <f>IF(ISERROR(VLOOKUP(VLOOKUP($A119, 'E4 TB Allocation Details'!$A$18:$L$217, MATCH("Customer ID", 'E4 TB Allocation Details'!$A$18:$L$18, 0),FALSE), 'E2 Allocators'!$B$15:$W$361, MATCH('O5 Details by Class &amp; Accounts'!AR$18, 'E2 Allocators'!$B$15:$W$15, 0),FALSE)*$G119), 0, VLOOKUP(VLOOKUP($A119, 'E4 TB Allocation Details'!$A$18:$L$217, MATCH("Customer ID", 'E4 TB Allocation Details'!$A$18:$L$18, 0),FALSE), 'E2 Allocators'!$B$15:$W$361, MATCH('O5 Details by Class &amp; Accounts'!AR$18, 'E2 Allocators'!$B$15:$W$15, 0),FALSE)*$G119)</f>
        <v>0</v>
      </c>
      <c r="AS119" s="1334">
        <f>IF(ISERROR(VLOOKUP(VLOOKUP($A119, 'E4 TB Allocation Details'!$A$18:$L$217, MATCH("Customer ID", 'E4 TB Allocation Details'!$A$18:$L$18, 0),FALSE), 'E2 Allocators'!$B$15:$W$361, MATCH('O5 Details by Class &amp; Accounts'!AS$18, 'E2 Allocators'!$B$15:$W$15, 0),FALSE)*$G119), 0, VLOOKUP(VLOOKUP($A119, 'E4 TB Allocation Details'!$A$18:$L$217, MATCH("Customer ID", 'E4 TB Allocation Details'!$A$18:$L$18, 0),FALSE), 'E2 Allocators'!$B$15:$W$361, MATCH('O5 Details by Class &amp; Accounts'!AS$18, 'E2 Allocators'!$B$15:$W$15, 0),FALSE)*$G119)</f>
        <v>0</v>
      </c>
      <c r="AT119" s="1334">
        <f>IF(ISERROR(VLOOKUP(VLOOKUP($A119, 'E4 TB Allocation Details'!$A$18:$L$217, MATCH("Customer ID", 'E4 TB Allocation Details'!$A$18:$L$18, 0),FALSE), 'E2 Allocators'!$B$15:$W$361, MATCH('O5 Details by Class &amp; Accounts'!AT$18, 'E2 Allocators'!$B$15:$W$15, 0),FALSE)*$G119), 0, VLOOKUP(VLOOKUP($A119, 'E4 TB Allocation Details'!$A$18:$L$217, MATCH("Customer ID", 'E4 TB Allocation Details'!$A$18:$L$18, 0),FALSE), 'E2 Allocators'!$B$15:$W$361, MATCH('O5 Details by Class &amp; Accounts'!AT$18, 'E2 Allocators'!$B$15:$W$15, 0),FALSE)*$G119)</f>
        <v>0</v>
      </c>
      <c r="AU119" s="1334">
        <f>IF(ISERROR(VLOOKUP(VLOOKUP($A119, 'E4 TB Allocation Details'!$A$18:$L$217, MATCH("Customer ID", 'E4 TB Allocation Details'!$A$18:$L$18, 0),FALSE), 'E2 Allocators'!$B$15:$W$361, MATCH('O5 Details by Class &amp; Accounts'!AU$18, 'E2 Allocators'!$B$15:$W$15, 0),FALSE)*$G119), 0, VLOOKUP(VLOOKUP($A119, 'E4 TB Allocation Details'!$A$18:$L$217, MATCH("Customer ID", 'E4 TB Allocation Details'!$A$18:$L$18, 0),FALSE), 'E2 Allocators'!$B$15:$W$361, MATCH('O5 Details by Class &amp; Accounts'!AU$18, 'E2 Allocators'!$B$15:$W$15, 0),FALSE)*$G119)</f>
        <v>0</v>
      </c>
      <c r="AV119" s="1334">
        <f>IF(ISERROR(VLOOKUP(VLOOKUP($A119, 'E4 TB Allocation Details'!$A$18:$L$217, MATCH("Customer ID", 'E4 TB Allocation Details'!$A$18:$L$18, 0),FALSE), 'E2 Allocators'!$B$15:$W$361, MATCH('O5 Details by Class &amp; Accounts'!AV$18, 'E2 Allocators'!$B$15:$W$15, 0),FALSE)*$G119), 0, VLOOKUP(VLOOKUP($A119, 'E4 TB Allocation Details'!$A$18:$L$217, MATCH("Customer ID", 'E4 TB Allocation Details'!$A$18:$L$18, 0),FALSE), 'E2 Allocators'!$B$15:$W$361, MATCH('O5 Details by Class &amp; Accounts'!AV$18, 'E2 Allocators'!$B$15:$W$15, 0),FALSE)*$G119)</f>
        <v>0</v>
      </c>
      <c r="AW119" s="1334">
        <f>IF(ISERROR(VLOOKUP(VLOOKUP($A119, 'E4 TB Allocation Details'!$A$18:$L$217, MATCH("Customer ID", 'E4 TB Allocation Details'!$A$18:$L$18, 0),FALSE), 'E2 Allocators'!$B$15:$W$361, MATCH('O5 Details by Class &amp; Accounts'!AW$18, 'E2 Allocators'!$B$15:$W$15, 0),FALSE)*$G119), 0, VLOOKUP(VLOOKUP($A119, 'E4 TB Allocation Details'!$A$18:$L$217, MATCH("Customer ID", 'E4 TB Allocation Details'!$A$18:$L$18, 0),FALSE), 'E2 Allocators'!$B$15:$W$361, MATCH('O5 Details by Class &amp; Accounts'!AW$18, 'E2 Allocators'!$B$15:$W$15, 0),FALSE)*$G119)</f>
        <v>0</v>
      </c>
      <c r="AX119" s="1334">
        <f t="shared" si="28"/>
        <v>0</v>
      </c>
      <c r="AY119" s="1334">
        <f>IF(ISERROR(VLOOKUP(VLOOKUP($A119, 'E4 TB Allocation Details'!$A$18:$L$217, MATCH("Misc ID", 'E4 TB Allocation Details'!$A$18:$L$18, 0),FALSE), 'E2 Allocators'!$B$15:$W$361, MATCH('O5 Details by Class &amp; Accounts'!AY$18, 'E2 Allocators'!$B$15:$W$15, 0),FALSE)*$E119), 0, VLOOKUP(VLOOKUP($A119, 'E4 TB Allocation Details'!$A$18:$L$217, MATCH("Misc ID", 'E4 TB Allocation Details'!$A$18:$L$18, 0),FALSE), 'E2 Allocators'!$B$15:$W$361, MATCH('O5 Details by Class &amp; Accounts'!AY$18, 'E2 Allocators'!$B$15:$W$15, 0),FALSE)*$E119)</f>
        <v>0</v>
      </c>
      <c r="AZ119" s="1334">
        <f>IF(ISERROR(VLOOKUP(VLOOKUP($A119, 'E4 TB Allocation Details'!$A$18:$L$217, MATCH("Misc ID", 'E4 TB Allocation Details'!$A$18:$L$18, 0),FALSE), 'E2 Allocators'!$B$15:$W$361, MATCH('O5 Details by Class &amp; Accounts'!AZ$18, 'E2 Allocators'!$B$15:$W$15, 0),FALSE)*$E119), 0, VLOOKUP(VLOOKUP($A119, 'E4 TB Allocation Details'!$A$18:$L$217, MATCH("Misc ID", 'E4 TB Allocation Details'!$A$18:$L$18, 0),FALSE), 'E2 Allocators'!$B$15:$W$361, MATCH('O5 Details by Class &amp; Accounts'!AZ$18, 'E2 Allocators'!$B$15:$W$15, 0),FALSE)*$E119)</f>
        <v>0</v>
      </c>
      <c r="BA119" s="1334">
        <f>IF(ISERROR(VLOOKUP(VLOOKUP($A119, 'E4 TB Allocation Details'!$A$18:$L$217, MATCH("Misc ID", 'E4 TB Allocation Details'!$A$18:$L$18, 0),FALSE), 'E2 Allocators'!$B$15:$W$361, MATCH('O5 Details by Class &amp; Accounts'!BA$18, 'E2 Allocators'!$B$15:$W$15, 0),FALSE)*$E119), 0, VLOOKUP(VLOOKUP($A119, 'E4 TB Allocation Details'!$A$18:$L$217, MATCH("Misc ID", 'E4 TB Allocation Details'!$A$18:$L$18, 0),FALSE), 'E2 Allocators'!$B$15:$W$361, MATCH('O5 Details by Class &amp; Accounts'!BA$18, 'E2 Allocators'!$B$15:$W$15, 0),FALSE)*$E119)</f>
        <v>0</v>
      </c>
      <c r="BB119" s="1334">
        <f>IF(ISERROR(VLOOKUP(VLOOKUP($A119, 'E4 TB Allocation Details'!$A$18:$L$217, MATCH("Misc ID", 'E4 TB Allocation Details'!$A$18:$L$18, 0),FALSE), 'E2 Allocators'!$B$15:$W$361, MATCH('O5 Details by Class &amp; Accounts'!BB$18, 'E2 Allocators'!$B$15:$W$15, 0),FALSE)*$E119), 0, VLOOKUP(VLOOKUP($A119, 'E4 TB Allocation Details'!$A$18:$L$217, MATCH("Misc ID", 'E4 TB Allocation Details'!$A$18:$L$18, 0),FALSE), 'E2 Allocators'!$B$15:$W$361, MATCH('O5 Details by Class &amp; Accounts'!BB$18, 'E2 Allocators'!$B$15:$W$15, 0),FALSE)*$E119)</f>
        <v>0</v>
      </c>
      <c r="BC119" s="1334">
        <f>IF(ISERROR(VLOOKUP(VLOOKUP($A119, 'E4 TB Allocation Details'!$A$18:$L$217, MATCH("Misc ID", 'E4 TB Allocation Details'!$A$18:$L$18, 0),FALSE), 'E2 Allocators'!$B$15:$W$361, MATCH('O5 Details by Class &amp; Accounts'!BC$18, 'E2 Allocators'!$B$15:$W$15, 0),FALSE)*$E119), 0, VLOOKUP(VLOOKUP($A119, 'E4 TB Allocation Details'!$A$18:$L$217, MATCH("Misc ID", 'E4 TB Allocation Details'!$A$18:$L$18, 0),FALSE), 'E2 Allocators'!$B$15:$W$361, MATCH('O5 Details by Class &amp; Accounts'!BC$18, 'E2 Allocators'!$B$15:$W$15, 0),FALSE)*$E119)</f>
        <v>0</v>
      </c>
      <c r="BD119" s="1334">
        <f>IF(ISERROR(VLOOKUP(VLOOKUP($A119, 'E4 TB Allocation Details'!$A$18:$L$217, MATCH("Misc ID", 'E4 TB Allocation Details'!$A$18:$L$18, 0),FALSE), 'E2 Allocators'!$B$15:$W$361, MATCH('O5 Details by Class &amp; Accounts'!BD$18, 'E2 Allocators'!$B$15:$W$15, 0),FALSE)*$E119), 0, VLOOKUP(VLOOKUP($A119, 'E4 TB Allocation Details'!$A$18:$L$217, MATCH("Misc ID", 'E4 TB Allocation Details'!$A$18:$L$18, 0),FALSE), 'E2 Allocators'!$B$15:$W$361, MATCH('O5 Details by Class &amp; Accounts'!BD$18, 'E2 Allocators'!$B$15:$W$15, 0),FALSE)*$E119)</f>
        <v>0</v>
      </c>
      <c r="BE119" s="1334">
        <f>IF(ISERROR(VLOOKUP(VLOOKUP($A119, 'E4 TB Allocation Details'!$A$18:$L$217, MATCH("Misc ID", 'E4 TB Allocation Details'!$A$18:$L$18, 0),FALSE), 'E2 Allocators'!$B$15:$W$361, MATCH('O5 Details by Class &amp; Accounts'!BE$18, 'E2 Allocators'!$B$15:$W$15, 0),FALSE)*$E119), 0, VLOOKUP(VLOOKUP($A119, 'E4 TB Allocation Details'!$A$18:$L$217, MATCH("Misc ID", 'E4 TB Allocation Details'!$A$18:$L$18, 0),FALSE), 'E2 Allocators'!$B$15:$W$361, MATCH('O5 Details by Class &amp; Accounts'!BE$18, 'E2 Allocators'!$B$15:$W$15, 0),FALSE)*$E119)</f>
        <v>0</v>
      </c>
      <c r="BF119" s="1334">
        <f>IF(ISERROR(VLOOKUP(VLOOKUP($A119, 'E4 TB Allocation Details'!$A$18:$L$217, MATCH("Misc ID", 'E4 TB Allocation Details'!$A$18:$L$18, 0),FALSE), 'E2 Allocators'!$B$15:$W$361, MATCH('O5 Details by Class &amp; Accounts'!BF$18, 'E2 Allocators'!$B$15:$W$15, 0),FALSE)*$E119), 0, VLOOKUP(VLOOKUP($A119, 'E4 TB Allocation Details'!$A$18:$L$217, MATCH("Misc ID", 'E4 TB Allocation Details'!$A$18:$L$18, 0),FALSE), 'E2 Allocators'!$B$15:$W$361, MATCH('O5 Details by Class &amp; Accounts'!BF$18, 'E2 Allocators'!$B$15:$W$15, 0),FALSE)*$E119)</f>
        <v>0</v>
      </c>
      <c r="BG119" s="1334">
        <f>IF(ISERROR(VLOOKUP(VLOOKUP($A119, 'E4 TB Allocation Details'!$A$18:$L$217, MATCH("Misc ID", 'E4 TB Allocation Details'!$A$18:$L$18, 0),FALSE), 'E2 Allocators'!$B$15:$W$361, MATCH('O5 Details by Class &amp; Accounts'!BG$18, 'E2 Allocators'!$B$15:$W$15, 0),FALSE)*$E119), 0, VLOOKUP(VLOOKUP($A119, 'E4 TB Allocation Details'!$A$18:$L$217, MATCH("Misc ID", 'E4 TB Allocation Details'!$A$18:$L$18, 0),FALSE), 'E2 Allocators'!$B$15:$W$361, MATCH('O5 Details by Class &amp; Accounts'!BG$18, 'E2 Allocators'!$B$15:$W$15, 0),FALSE)*$E119)</f>
        <v>0</v>
      </c>
      <c r="BH119" s="1334">
        <f>IF(ISERROR(VLOOKUP(VLOOKUP($A119, 'E4 TB Allocation Details'!$A$18:$L$217, MATCH("Misc ID", 'E4 TB Allocation Details'!$A$18:$L$18, 0),FALSE), 'E2 Allocators'!$B$15:$W$361, MATCH('O5 Details by Class &amp; Accounts'!BH$18, 'E2 Allocators'!$B$15:$W$15, 0),FALSE)*$E119), 0, VLOOKUP(VLOOKUP($A119, 'E4 TB Allocation Details'!$A$18:$L$217, MATCH("Misc ID", 'E4 TB Allocation Details'!$A$18:$L$18, 0),FALSE), 'E2 Allocators'!$B$15:$W$361, MATCH('O5 Details by Class &amp; Accounts'!BH$18, 'E2 Allocators'!$B$15:$W$15, 0),FALSE)*$E119)</f>
        <v>0</v>
      </c>
      <c r="BI119" s="1334">
        <f>IF(ISERROR(VLOOKUP(VLOOKUP($A119, 'E4 TB Allocation Details'!$A$18:$L$217, MATCH("Misc ID", 'E4 TB Allocation Details'!$A$18:$L$18, 0),FALSE), 'E2 Allocators'!$B$15:$W$361, MATCH('O5 Details by Class &amp; Accounts'!BI$18, 'E2 Allocators'!$B$15:$W$15, 0),FALSE)*$E119), 0, VLOOKUP(VLOOKUP($A119, 'E4 TB Allocation Details'!$A$18:$L$217, MATCH("Misc ID", 'E4 TB Allocation Details'!$A$18:$L$18, 0),FALSE), 'E2 Allocators'!$B$15:$W$361, MATCH('O5 Details by Class &amp; Accounts'!BI$18, 'E2 Allocators'!$B$15:$W$15, 0),FALSE)*$E119)</f>
        <v>0</v>
      </c>
      <c r="BJ119" s="1334">
        <f>IF(ISERROR(VLOOKUP(VLOOKUP($A119, 'E4 TB Allocation Details'!$A$18:$L$217, MATCH("Misc ID", 'E4 TB Allocation Details'!$A$18:$L$18, 0),FALSE), 'E2 Allocators'!$B$15:$W$361, MATCH('O5 Details by Class &amp; Accounts'!BJ$18, 'E2 Allocators'!$B$15:$W$15, 0),FALSE)*$E119), 0, VLOOKUP(VLOOKUP($A119, 'E4 TB Allocation Details'!$A$18:$L$217, MATCH("Misc ID", 'E4 TB Allocation Details'!$A$18:$L$18, 0),FALSE), 'E2 Allocators'!$B$15:$W$361, MATCH('O5 Details by Class &amp; Accounts'!BJ$18, 'E2 Allocators'!$B$15:$W$15, 0),FALSE)*$E119)</f>
        <v>0</v>
      </c>
      <c r="BK119" s="1334">
        <f>IF(ISERROR(VLOOKUP(VLOOKUP($A119, 'E4 TB Allocation Details'!$A$18:$L$217, MATCH("Misc ID", 'E4 TB Allocation Details'!$A$18:$L$18, 0),FALSE), 'E2 Allocators'!$B$15:$W$361, MATCH('O5 Details by Class &amp; Accounts'!BK$18, 'E2 Allocators'!$B$15:$W$15, 0),FALSE)*$E119), 0, VLOOKUP(VLOOKUP($A119, 'E4 TB Allocation Details'!$A$18:$L$217, MATCH("Misc ID", 'E4 TB Allocation Details'!$A$18:$L$18, 0),FALSE), 'E2 Allocators'!$B$15:$W$361, MATCH('O5 Details by Class &amp; Accounts'!BK$18, 'E2 Allocators'!$B$15:$W$15, 0),FALSE)*$E119)</f>
        <v>0</v>
      </c>
      <c r="BL119" s="1334">
        <f>IF(ISERROR(VLOOKUP(VLOOKUP($A119, 'E4 TB Allocation Details'!$A$18:$L$217, MATCH("Misc ID", 'E4 TB Allocation Details'!$A$18:$L$18, 0),FALSE), 'E2 Allocators'!$B$15:$W$361, MATCH('O5 Details by Class &amp; Accounts'!BL$18, 'E2 Allocators'!$B$15:$W$15, 0),FALSE)*$E119), 0, VLOOKUP(VLOOKUP($A119, 'E4 TB Allocation Details'!$A$18:$L$217, MATCH("Misc ID", 'E4 TB Allocation Details'!$A$18:$L$18, 0),FALSE), 'E2 Allocators'!$B$15:$W$361, MATCH('O5 Details by Class &amp; Accounts'!BL$18, 'E2 Allocators'!$B$15:$W$15, 0),FALSE)*$E119)</f>
        <v>0</v>
      </c>
      <c r="BM119" s="1334">
        <f>IF(ISERROR(VLOOKUP(VLOOKUP($A119, 'E4 TB Allocation Details'!$A$18:$L$217, MATCH("Misc ID", 'E4 TB Allocation Details'!$A$18:$L$18, 0),FALSE), 'E2 Allocators'!$B$15:$W$361, MATCH('O5 Details by Class &amp; Accounts'!BM$18, 'E2 Allocators'!$B$15:$W$15, 0),FALSE)*$E119), 0, VLOOKUP(VLOOKUP($A119, 'E4 TB Allocation Details'!$A$18:$L$217, MATCH("Misc ID", 'E4 TB Allocation Details'!$A$18:$L$18, 0),FALSE), 'E2 Allocators'!$B$15:$W$361, MATCH('O5 Details by Class &amp; Accounts'!BM$18, 'E2 Allocators'!$B$15:$W$15, 0),FALSE)*$E119)</f>
        <v>0</v>
      </c>
      <c r="BN119" s="1334">
        <f>IF(ISERROR(VLOOKUP(VLOOKUP($A119, 'E4 TB Allocation Details'!$A$18:$L$217, MATCH("Misc ID", 'E4 TB Allocation Details'!$A$18:$L$18, 0),FALSE), 'E2 Allocators'!$B$15:$W$361, MATCH('O5 Details by Class &amp; Accounts'!BN$18, 'E2 Allocators'!$B$15:$W$15, 0),FALSE)*$E119), 0, VLOOKUP(VLOOKUP($A119, 'E4 TB Allocation Details'!$A$18:$L$217, MATCH("Misc ID", 'E4 TB Allocation Details'!$A$18:$L$18, 0),FALSE), 'E2 Allocators'!$B$15:$W$361, MATCH('O5 Details by Class &amp; Accounts'!BN$18, 'E2 Allocators'!$B$15:$W$15, 0),FALSE)*$E119)</f>
        <v>0</v>
      </c>
      <c r="BO119" s="1334">
        <f>IF(ISERROR(VLOOKUP(VLOOKUP($A119, 'E4 TB Allocation Details'!$A$18:$L$217, MATCH("Misc ID", 'E4 TB Allocation Details'!$A$18:$L$18, 0),FALSE), 'E2 Allocators'!$B$15:$W$361, MATCH('O5 Details by Class &amp; Accounts'!BO$18, 'E2 Allocators'!$B$15:$W$15, 0),FALSE)*$E119), 0, VLOOKUP(VLOOKUP($A119, 'E4 TB Allocation Details'!$A$18:$L$217, MATCH("Misc ID", 'E4 TB Allocation Details'!$A$18:$L$18, 0),FALSE), 'E2 Allocators'!$B$15:$W$361, MATCH('O5 Details by Class &amp; Accounts'!BO$18, 'E2 Allocators'!$B$15:$W$15, 0),FALSE)*$E119)</f>
        <v>0</v>
      </c>
      <c r="BP119" s="1334">
        <f>IF(ISERROR(VLOOKUP(VLOOKUP($A119, 'E4 TB Allocation Details'!$A$18:$L$217, MATCH("Misc ID", 'E4 TB Allocation Details'!$A$18:$L$18, 0),FALSE), 'E2 Allocators'!$B$15:$W$361, MATCH('O5 Details by Class &amp; Accounts'!BP$18, 'E2 Allocators'!$B$15:$W$15, 0),FALSE)*$E119), 0, VLOOKUP(VLOOKUP($A119, 'E4 TB Allocation Details'!$A$18:$L$217, MATCH("Misc ID", 'E4 TB Allocation Details'!$A$18:$L$18, 0),FALSE), 'E2 Allocators'!$B$15:$W$361, MATCH('O5 Details by Class &amp; Accounts'!BP$18, 'E2 Allocators'!$B$15:$W$15, 0),FALSE)*$E119)</f>
        <v>0</v>
      </c>
      <c r="BQ119" s="1334">
        <f>IF(ISERROR(VLOOKUP(VLOOKUP($A119, 'E4 TB Allocation Details'!$A$18:$L$217, MATCH("Misc ID", 'E4 TB Allocation Details'!$A$18:$L$18, 0),FALSE), 'E2 Allocators'!$B$15:$W$361, MATCH('O5 Details by Class &amp; Accounts'!BQ$18, 'E2 Allocators'!$B$15:$W$15, 0),FALSE)*$E119), 0, VLOOKUP(VLOOKUP($A119, 'E4 TB Allocation Details'!$A$18:$L$217, MATCH("Misc ID", 'E4 TB Allocation Details'!$A$18:$L$18, 0),FALSE), 'E2 Allocators'!$B$15:$W$361, MATCH('O5 Details by Class &amp; Accounts'!BQ$18, 'E2 Allocators'!$B$15:$W$15, 0),FALSE)*$E119)</f>
        <v>0</v>
      </c>
      <c r="BR119" s="1334">
        <f>IF(ISERROR(VLOOKUP(VLOOKUP($A119, 'E4 TB Allocation Details'!$A$18:$L$217, MATCH("Misc ID", 'E4 TB Allocation Details'!$A$18:$L$18, 0),FALSE), 'E2 Allocators'!$B$15:$W$361, MATCH('O5 Details by Class &amp; Accounts'!BR$18, 'E2 Allocators'!$B$15:$W$15, 0),FALSE)*$E119), 0, VLOOKUP(VLOOKUP($A119, 'E4 TB Allocation Details'!$A$18:$L$217, MATCH("Misc ID", 'E4 TB Allocation Details'!$A$18:$L$18, 0),FALSE), 'E2 Allocators'!$B$15:$W$361, MATCH('O5 Details by Class &amp; Accounts'!BR$18, 'E2 Allocators'!$B$15:$W$15, 0),FALSE)*$E119)</f>
        <v>0</v>
      </c>
      <c r="BS119" s="1334">
        <f t="shared" si="29"/>
        <v>0</v>
      </c>
      <c r="BT119" s="1334">
        <f>IF(ISERROR(VLOOKUP(VLOOKUP($A119, 'E4 TB Allocation Details'!$A$18:$L$217, MATCH("A &amp; G ID", 'E4 TB Allocation Details'!$A$18:$L$18, 0),FALSE), 'E2 Allocators'!$B$15:$W$361, MATCH('O5 Details by Class &amp; Accounts'!BT$18, 'E2 Allocators'!$B$15:$W$15, 0),FALSE)*$E119), 0, VLOOKUP(VLOOKUP($A119, 'E4 TB Allocation Details'!$A$18:$L$217, MATCH("A &amp; G ID", 'E4 TB Allocation Details'!$A$18:$L$18, 0),FALSE), 'E2 Allocators'!$B$15:$W$361, MATCH('O5 Details by Class &amp; Accounts'!BT$18, 'E2 Allocators'!$B$15:$W$15, 0),FALSE)*$E119)</f>
        <v>0</v>
      </c>
      <c r="BU119" s="1334">
        <f>IF(ISERROR(VLOOKUP(VLOOKUP($A119, 'E4 TB Allocation Details'!$A$18:$L$217, MATCH("A &amp; G ID", 'E4 TB Allocation Details'!$A$18:$L$18, 0),FALSE), 'E2 Allocators'!$B$15:$W$361, MATCH('O5 Details by Class &amp; Accounts'!BU$18, 'E2 Allocators'!$B$15:$W$15, 0),FALSE)*$E119), 0, VLOOKUP(VLOOKUP($A119, 'E4 TB Allocation Details'!$A$18:$L$217, MATCH("A &amp; G ID", 'E4 TB Allocation Details'!$A$18:$L$18, 0),FALSE), 'E2 Allocators'!$B$15:$W$361, MATCH('O5 Details by Class &amp; Accounts'!BU$18, 'E2 Allocators'!$B$15:$W$15, 0),FALSE)*$E119)</f>
        <v>0</v>
      </c>
      <c r="BV119" s="1334">
        <f>IF(ISERROR(VLOOKUP(VLOOKUP($A119, 'E4 TB Allocation Details'!$A$18:$L$217, MATCH("A &amp; G ID", 'E4 TB Allocation Details'!$A$18:$L$18, 0),FALSE), 'E2 Allocators'!$B$15:$W$361, MATCH('O5 Details by Class &amp; Accounts'!BV$18, 'E2 Allocators'!$B$15:$W$15, 0),FALSE)*$E119), 0, VLOOKUP(VLOOKUP($A119, 'E4 TB Allocation Details'!$A$18:$L$217, MATCH("A &amp; G ID", 'E4 TB Allocation Details'!$A$18:$L$18, 0),FALSE), 'E2 Allocators'!$B$15:$W$361, MATCH('O5 Details by Class &amp; Accounts'!BV$18, 'E2 Allocators'!$B$15:$W$15, 0),FALSE)*$E119)</f>
        <v>0</v>
      </c>
      <c r="BW119" s="1334">
        <f>IF(ISERROR(VLOOKUP(VLOOKUP($A119, 'E4 TB Allocation Details'!$A$18:$L$217, MATCH("A &amp; G ID", 'E4 TB Allocation Details'!$A$18:$L$18, 0),FALSE), 'E2 Allocators'!$B$15:$W$361, MATCH('O5 Details by Class &amp; Accounts'!BW$18, 'E2 Allocators'!$B$15:$W$15, 0),FALSE)*$E119), 0, VLOOKUP(VLOOKUP($A119, 'E4 TB Allocation Details'!$A$18:$L$217, MATCH("A &amp; G ID", 'E4 TB Allocation Details'!$A$18:$L$18, 0),FALSE), 'E2 Allocators'!$B$15:$W$361, MATCH('O5 Details by Class &amp; Accounts'!BW$18, 'E2 Allocators'!$B$15:$W$15, 0),FALSE)*$E119)</f>
        <v>0</v>
      </c>
      <c r="BX119" s="1334">
        <f>IF(ISERROR(VLOOKUP(VLOOKUP($A119, 'E4 TB Allocation Details'!$A$18:$L$217, MATCH("A &amp; G ID", 'E4 TB Allocation Details'!$A$18:$L$18, 0),FALSE), 'E2 Allocators'!$B$15:$W$361, MATCH('O5 Details by Class &amp; Accounts'!BX$18, 'E2 Allocators'!$B$15:$W$15, 0),FALSE)*$E119), 0, VLOOKUP(VLOOKUP($A119, 'E4 TB Allocation Details'!$A$18:$L$217, MATCH("A &amp; G ID", 'E4 TB Allocation Details'!$A$18:$L$18, 0),FALSE), 'E2 Allocators'!$B$15:$W$361, MATCH('O5 Details by Class &amp; Accounts'!BX$18, 'E2 Allocators'!$B$15:$W$15, 0),FALSE)*$E119)</f>
        <v>0</v>
      </c>
      <c r="BY119" s="1334">
        <f>IF(ISERROR(VLOOKUP(VLOOKUP($A119, 'E4 TB Allocation Details'!$A$18:$L$217, MATCH("A &amp; G ID", 'E4 TB Allocation Details'!$A$18:$L$18, 0),FALSE), 'E2 Allocators'!$B$15:$W$361, MATCH('O5 Details by Class &amp; Accounts'!BY$18, 'E2 Allocators'!$B$15:$W$15, 0),FALSE)*$E119), 0, VLOOKUP(VLOOKUP($A119, 'E4 TB Allocation Details'!$A$18:$L$217, MATCH("A &amp; G ID", 'E4 TB Allocation Details'!$A$18:$L$18, 0),FALSE), 'E2 Allocators'!$B$15:$W$361, MATCH('O5 Details by Class &amp; Accounts'!BY$18, 'E2 Allocators'!$B$15:$W$15, 0),FALSE)*$E119)</f>
        <v>0</v>
      </c>
      <c r="BZ119" s="1334">
        <f>IF(ISERROR(VLOOKUP(VLOOKUP($A119, 'E4 TB Allocation Details'!$A$18:$L$217, MATCH("A &amp; G ID", 'E4 TB Allocation Details'!$A$18:$L$18, 0),FALSE), 'E2 Allocators'!$B$15:$W$361, MATCH('O5 Details by Class &amp; Accounts'!BZ$18, 'E2 Allocators'!$B$15:$W$15, 0),FALSE)*$E119), 0, VLOOKUP(VLOOKUP($A119, 'E4 TB Allocation Details'!$A$18:$L$217, MATCH("A &amp; G ID", 'E4 TB Allocation Details'!$A$18:$L$18, 0),FALSE), 'E2 Allocators'!$B$15:$W$361, MATCH('O5 Details by Class &amp; Accounts'!BZ$18, 'E2 Allocators'!$B$15:$W$15, 0),FALSE)*$E119)</f>
        <v>0</v>
      </c>
      <c r="CA119" s="1334">
        <f>IF(ISERROR(VLOOKUP(VLOOKUP($A119, 'E4 TB Allocation Details'!$A$18:$L$217, MATCH("A &amp; G ID", 'E4 TB Allocation Details'!$A$18:$L$18, 0),FALSE), 'E2 Allocators'!$B$15:$W$361, MATCH('O5 Details by Class &amp; Accounts'!CA$18, 'E2 Allocators'!$B$15:$W$15, 0),FALSE)*$E119), 0, VLOOKUP(VLOOKUP($A119, 'E4 TB Allocation Details'!$A$18:$L$217, MATCH("A &amp; G ID", 'E4 TB Allocation Details'!$A$18:$L$18, 0),FALSE), 'E2 Allocators'!$B$15:$W$361, MATCH('O5 Details by Class &amp; Accounts'!CA$18, 'E2 Allocators'!$B$15:$W$15, 0),FALSE)*$E119)</f>
        <v>0</v>
      </c>
      <c r="CB119" s="1334">
        <f>IF(ISERROR(VLOOKUP(VLOOKUP($A119, 'E4 TB Allocation Details'!$A$18:$L$217, MATCH("A &amp; G ID", 'E4 TB Allocation Details'!$A$18:$L$18, 0),FALSE), 'E2 Allocators'!$B$15:$W$361, MATCH('O5 Details by Class &amp; Accounts'!CB$18, 'E2 Allocators'!$B$15:$W$15, 0),FALSE)*$E119), 0, VLOOKUP(VLOOKUP($A119, 'E4 TB Allocation Details'!$A$18:$L$217, MATCH("A &amp; G ID", 'E4 TB Allocation Details'!$A$18:$L$18, 0),FALSE), 'E2 Allocators'!$B$15:$W$361, MATCH('O5 Details by Class &amp; Accounts'!CB$18, 'E2 Allocators'!$B$15:$W$15, 0),FALSE)*$E119)</f>
        <v>0</v>
      </c>
      <c r="CC119" s="1334">
        <f>IF(ISERROR(VLOOKUP(VLOOKUP($A119, 'E4 TB Allocation Details'!$A$18:$L$217, MATCH("A &amp; G ID", 'E4 TB Allocation Details'!$A$18:$L$18, 0),FALSE), 'E2 Allocators'!$B$15:$W$361, MATCH('O5 Details by Class &amp; Accounts'!CC$18, 'E2 Allocators'!$B$15:$W$15, 0),FALSE)*$E119), 0, VLOOKUP(VLOOKUP($A119, 'E4 TB Allocation Details'!$A$18:$L$217, MATCH("A &amp; G ID", 'E4 TB Allocation Details'!$A$18:$L$18, 0),FALSE), 'E2 Allocators'!$B$15:$W$361, MATCH('O5 Details by Class &amp; Accounts'!CC$18, 'E2 Allocators'!$B$15:$W$15, 0),FALSE)*$E119)</f>
        <v>0</v>
      </c>
      <c r="CD119" s="1334">
        <f>IF(ISERROR(VLOOKUP(VLOOKUP($A119, 'E4 TB Allocation Details'!$A$18:$L$217, MATCH("A &amp; G ID", 'E4 TB Allocation Details'!$A$18:$L$18, 0),FALSE), 'E2 Allocators'!$B$15:$W$361, MATCH('O5 Details by Class &amp; Accounts'!CD$18, 'E2 Allocators'!$B$15:$W$15, 0),FALSE)*$E119), 0, VLOOKUP(VLOOKUP($A119, 'E4 TB Allocation Details'!$A$18:$L$217, MATCH("A &amp; G ID", 'E4 TB Allocation Details'!$A$18:$L$18, 0),FALSE), 'E2 Allocators'!$B$15:$W$361, MATCH('O5 Details by Class &amp; Accounts'!CD$18, 'E2 Allocators'!$B$15:$W$15, 0),FALSE)*$E119)</f>
        <v>0</v>
      </c>
      <c r="CE119" s="1334">
        <f>IF(ISERROR(VLOOKUP(VLOOKUP($A119, 'E4 TB Allocation Details'!$A$18:$L$217, MATCH("A &amp; G ID", 'E4 TB Allocation Details'!$A$18:$L$18, 0),FALSE), 'E2 Allocators'!$B$15:$W$361, MATCH('O5 Details by Class &amp; Accounts'!CE$18, 'E2 Allocators'!$B$15:$W$15, 0),FALSE)*$E119), 0, VLOOKUP(VLOOKUP($A119, 'E4 TB Allocation Details'!$A$18:$L$217, MATCH("A &amp; G ID", 'E4 TB Allocation Details'!$A$18:$L$18, 0),FALSE), 'E2 Allocators'!$B$15:$W$361, MATCH('O5 Details by Class &amp; Accounts'!CE$18, 'E2 Allocators'!$B$15:$W$15, 0),FALSE)*$E119)</f>
        <v>0</v>
      </c>
      <c r="CF119" s="1334">
        <f>IF(ISERROR(VLOOKUP(VLOOKUP($A119, 'E4 TB Allocation Details'!$A$18:$L$217, MATCH("A &amp; G ID", 'E4 TB Allocation Details'!$A$18:$L$18, 0),FALSE), 'E2 Allocators'!$B$15:$W$361, MATCH('O5 Details by Class &amp; Accounts'!CF$18, 'E2 Allocators'!$B$15:$W$15, 0),FALSE)*$E119), 0, VLOOKUP(VLOOKUP($A119, 'E4 TB Allocation Details'!$A$18:$L$217, MATCH("A &amp; G ID", 'E4 TB Allocation Details'!$A$18:$L$18, 0),FALSE), 'E2 Allocators'!$B$15:$W$361, MATCH('O5 Details by Class &amp; Accounts'!CF$18, 'E2 Allocators'!$B$15:$W$15, 0),FALSE)*$E119)</f>
        <v>0</v>
      </c>
      <c r="CG119" s="1334">
        <f>IF(ISERROR(VLOOKUP(VLOOKUP($A119, 'E4 TB Allocation Details'!$A$18:$L$217, MATCH("A &amp; G ID", 'E4 TB Allocation Details'!$A$18:$L$18, 0),FALSE), 'E2 Allocators'!$B$15:$W$361, MATCH('O5 Details by Class &amp; Accounts'!CG$18, 'E2 Allocators'!$B$15:$W$15, 0),FALSE)*$E119), 0, VLOOKUP(VLOOKUP($A119, 'E4 TB Allocation Details'!$A$18:$L$217, MATCH("A &amp; G ID", 'E4 TB Allocation Details'!$A$18:$L$18, 0),FALSE), 'E2 Allocators'!$B$15:$W$361, MATCH('O5 Details by Class &amp; Accounts'!CG$18, 'E2 Allocators'!$B$15:$W$15, 0),FALSE)*$E119)</f>
        <v>0</v>
      </c>
      <c r="CH119" s="1334">
        <f>IF(ISERROR(VLOOKUP(VLOOKUP($A119, 'E4 TB Allocation Details'!$A$18:$L$217, MATCH("A &amp; G ID", 'E4 TB Allocation Details'!$A$18:$L$18, 0),FALSE), 'E2 Allocators'!$B$15:$W$361, MATCH('O5 Details by Class &amp; Accounts'!CH$18, 'E2 Allocators'!$B$15:$W$15, 0),FALSE)*$E119), 0, VLOOKUP(VLOOKUP($A119, 'E4 TB Allocation Details'!$A$18:$L$217, MATCH("A &amp; G ID", 'E4 TB Allocation Details'!$A$18:$L$18, 0),FALSE), 'E2 Allocators'!$B$15:$W$361, MATCH('O5 Details by Class &amp; Accounts'!CH$18, 'E2 Allocators'!$B$15:$W$15, 0),FALSE)*$E119)</f>
        <v>0</v>
      </c>
      <c r="CI119" s="1334">
        <f>IF(ISERROR(VLOOKUP(VLOOKUP($A119, 'E4 TB Allocation Details'!$A$18:$L$217, MATCH("A &amp; G ID", 'E4 TB Allocation Details'!$A$18:$L$18, 0),FALSE), 'E2 Allocators'!$B$15:$W$361, MATCH('O5 Details by Class &amp; Accounts'!CI$18, 'E2 Allocators'!$B$15:$W$15, 0),FALSE)*$E119), 0, VLOOKUP(VLOOKUP($A119, 'E4 TB Allocation Details'!$A$18:$L$217, MATCH("A &amp; G ID", 'E4 TB Allocation Details'!$A$18:$L$18, 0),FALSE), 'E2 Allocators'!$B$15:$W$361, MATCH('O5 Details by Class &amp; Accounts'!CI$18, 'E2 Allocators'!$B$15:$W$15, 0),FALSE)*$E119)</f>
        <v>0</v>
      </c>
      <c r="CJ119" s="1334">
        <f>IF(ISERROR(VLOOKUP(VLOOKUP($A119, 'E4 TB Allocation Details'!$A$18:$L$217, MATCH("A &amp; G ID", 'E4 TB Allocation Details'!$A$18:$L$18, 0),FALSE), 'E2 Allocators'!$B$15:$W$361, MATCH('O5 Details by Class &amp; Accounts'!CJ$18, 'E2 Allocators'!$B$15:$W$15, 0),FALSE)*$E119), 0, VLOOKUP(VLOOKUP($A119, 'E4 TB Allocation Details'!$A$18:$L$217, MATCH("A &amp; G ID", 'E4 TB Allocation Details'!$A$18:$L$18, 0),FALSE), 'E2 Allocators'!$B$15:$W$361, MATCH('O5 Details by Class &amp; Accounts'!CJ$18, 'E2 Allocators'!$B$15:$W$15, 0),FALSE)*$E119)</f>
        <v>0</v>
      </c>
      <c r="CK119" s="1334">
        <f>IF(ISERROR(VLOOKUP(VLOOKUP($A119, 'E4 TB Allocation Details'!$A$18:$L$217, MATCH("A &amp; G ID", 'E4 TB Allocation Details'!$A$18:$L$18, 0),FALSE), 'E2 Allocators'!$B$15:$W$361, MATCH('O5 Details by Class &amp; Accounts'!CK$18, 'E2 Allocators'!$B$15:$W$15, 0),FALSE)*$E119), 0, VLOOKUP(VLOOKUP($A119, 'E4 TB Allocation Details'!$A$18:$L$217, MATCH("A &amp; G ID", 'E4 TB Allocation Details'!$A$18:$L$18, 0),FALSE), 'E2 Allocators'!$B$15:$W$361, MATCH('O5 Details by Class &amp; Accounts'!CK$18, 'E2 Allocators'!$B$15:$W$15, 0),FALSE)*$E119)</f>
        <v>0</v>
      </c>
      <c r="CL119" s="1334">
        <f>IF(ISERROR(VLOOKUP(VLOOKUP($A119, 'E4 TB Allocation Details'!$A$18:$L$217, MATCH("A &amp; G ID", 'E4 TB Allocation Details'!$A$18:$L$18, 0),FALSE), 'E2 Allocators'!$B$15:$W$361, MATCH('O5 Details by Class &amp; Accounts'!CL$18, 'E2 Allocators'!$B$15:$W$15, 0),FALSE)*$E119), 0, VLOOKUP(VLOOKUP($A119, 'E4 TB Allocation Details'!$A$18:$L$217, MATCH("A &amp; G ID", 'E4 TB Allocation Details'!$A$18:$L$18, 0),FALSE), 'E2 Allocators'!$B$15:$W$361, MATCH('O5 Details by Class &amp; Accounts'!CL$18, 'E2 Allocators'!$B$15:$W$15, 0),FALSE)*$E119)</f>
        <v>0</v>
      </c>
      <c r="CM119" s="1334">
        <f>IF(ISERROR(VLOOKUP(VLOOKUP($A119, 'E4 TB Allocation Details'!$A$18:$L$217, MATCH("A &amp; G ID", 'E4 TB Allocation Details'!$A$18:$L$18, 0),FALSE), 'E2 Allocators'!$B$15:$W$361, MATCH('O5 Details by Class &amp; Accounts'!CM$18, 'E2 Allocators'!$B$15:$W$15, 0),FALSE)*$E119), 0, VLOOKUP(VLOOKUP($A119, 'E4 TB Allocation Details'!$A$18:$L$217, MATCH("A &amp; G ID", 'E4 TB Allocation Details'!$A$18:$L$18, 0),FALSE), 'E2 Allocators'!$B$15:$W$361, MATCH('O5 Details by Class &amp; Accounts'!CM$18, 'E2 Allocators'!$B$15:$W$15, 0),FALSE)*$E119)</f>
        <v>0</v>
      </c>
      <c r="CN119" s="1334">
        <f t="shared" si="30"/>
        <v>0</v>
      </c>
      <c r="CO119" s="1670">
        <f t="shared" si="25"/>
        <v>0</v>
      </c>
      <c r="CQ119" s="1926" t="s">
        <v>1271</v>
      </c>
    </row>
    <row r="120" spans="1:95" s="64" customFormat="1" ht="12.75" x14ac:dyDescent="0.2">
      <c r="A120" s="1105">
        <v>4405</v>
      </c>
      <c r="B120" s="1106" t="s">
        <v>1030</v>
      </c>
      <c r="C120" s="1667">
        <f>IF(ISERROR(VLOOKUP($A120,'I3 TB Data'!$A$20:$H$465,MATCH('O5 Details by Class &amp; Accounts'!$C$18, 'I3 TB Data'!$A$20:$H$20,0),0)), 0, VLOOKUP($A120,'I3 TB Data'!$A$20:$H$465,MATCH('O5 Details by Class &amp; Accounts'!$C$18,'I3 TB Data'!$A$20:$H$20,0),0))</f>
        <v>-96099</v>
      </c>
      <c r="D120" s="1668"/>
      <c r="E120" s="1667">
        <f t="shared" si="17"/>
        <v>-96099</v>
      </c>
      <c r="F120" s="1669">
        <f>IF(ISERROR(VLOOKUP($A120, 'E1 Categorization'!A33:E123, MATCH("Customer Component", 'E1 Categorization'!$A$33:$E$33,0), 0)), 0, IF(VLOOKUP($A120, 'E1 Categorization'!A33:E123, MATCH("Customer Component", 'E1 Categorization'!$A$33:$E$33,0), 0)=0, 'O5 Details by Class &amp; Accounts'!$E120, IF(AND(VLOOKUP($A120, 'E1 Categorization'!A33:E123, MATCH("Customer Component", 'E1 Categorization'!$A$33:$E$33,0), 0) &gt;0, VLOOKUP($A120, 'E1 Categorization'!A33:E123, MATCH("Customer Component", 'E1 Categorization'!$A$33:$E$33,0), 0)&lt;1), 'O5 Details by Class &amp; Accounts'!$E120*(1-VLOOKUP($A120, 'E1 Categorization'!A33:E123, MATCH("Customer Component", 'E1 Categorization'!$A$33:$E$33,0), 0)), 0)))</f>
        <v>0</v>
      </c>
      <c r="G120" s="1669">
        <f>IF(ISERROR(VLOOKUP($A120, 'E1 Categorization'!A33:E123, MATCH("Customer Component", 'E1 Categorization'!$A$33:$E$33,0), 0)),0, IF(VLOOKUP($A120, 'E1 Categorization'!A33:E123, MATCH("Customer Component", 'E1 Categorization'!$A$33:$E$33,0), 0)=0, 0, IF(AND(VLOOKUP($A120, 'E1 Categorization'!A33:E123, MATCH("Customer Component", 'E1 Categorization'!$A$33:$E$33,0), 0) &gt;0, VLOOKUP($A120, 'E1 Categorization'!A33:E123, MATCH("Customer Component", 'E1 Categorization'!$A$33:$E$33,0), 0)&lt;1), 'O5 Details by Class &amp; Accounts'!$E120*(VLOOKUP($A120, 'E1 Categorization'!A33:E123, MATCH("Customer Component", 'E1 Categorization'!$A$33:$E$33,0), 0)), 'O5 Details by Class &amp; Accounts'!$E120)))</f>
        <v>0</v>
      </c>
      <c r="H120" s="1334">
        <f t="shared" si="26"/>
        <v>0</v>
      </c>
      <c r="I120" s="1334">
        <f>IF(ISERROR(VLOOKUP(VLOOKUP($A120, 'E4 TB Allocation Details'!$A$18:$L$217, MATCH("Demand ID", 'E4 TB Allocation Details'!$A$18:$L$18, 0),FALSE), 'E2 Allocators'!$B$15:$W$361, MATCH('O5 Details by Class &amp; Accounts'!I$18, 'E2 Allocators'!$B$15:$W$15, 0),FALSE)*$F120), 0, VLOOKUP(VLOOKUP($A120, 'E4 TB Allocation Details'!$A$18:$L$217, MATCH("Demand ID", 'E4 TB Allocation Details'!$A$18:$L$18, 0),FALSE), 'E2 Allocators'!$B$15:$W$361, MATCH('O5 Details by Class &amp; Accounts'!I$18, 'E2 Allocators'!$B$15:$W$15, 0),FALSE)*$F120)</f>
        <v>0</v>
      </c>
      <c r="J120" s="1334">
        <f>IF(ISERROR(VLOOKUP(VLOOKUP($A120, 'E4 TB Allocation Details'!$A$18:$L$217, MATCH("Demand ID", 'E4 TB Allocation Details'!$A$18:$L$18, 0),FALSE), 'E2 Allocators'!$B$15:$W$361, MATCH('O5 Details by Class &amp; Accounts'!J$18, 'E2 Allocators'!$B$15:$W$15, 0),FALSE)*$F120), 0, VLOOKUP(VLOOKUP($A120, 'E4 TB Allocation Details'!$A$18:$L$217, MATCH("Demand ID", 'E4 TB Allocation Details'!$A$18:$L$18, 0),FALSE), 'E2 Allocators'!$B$15:$W$361, MATCH('O5 Details by Class &amp; Accounts'!J$18, 'E2 Allocators'!$B$15:$W$15, 0),FALSE)*$F120)</f>
        <v>0</v>
      </c>
      <c r="K120" s="1334">
        <f>IF(ISERROR(VLOOKUP(VLOOKUP($A120, 'E4 TB Allocation Details'!$A$18:$L$217, MATCH("Demand ID", 'E4 TB Allocation Details'!$A$18:$L$18, 0),FALSE), 'E2 Allocators'!$B$15:$W$361, MATCH('O5 Details by Class &amp; Accounts'!K$18, 'E2 Allocators'!$B$15:$W$15, 0),FALSE)*$F120), 0, VLOOKUP(VLOOKUP($A120, 'E4 TB Allocation Details'!$A$18:$L$217, MATCH("Demand ID", 'E4 TB Allocation Details'!$A$18:$L$18, 0),FALSE), 'E2 Allocators'!$B$15:$W$361, MATCH('O5 Details by Class &amp; Accounts'!K$18, 'E2 Allocators'!$B$15:$W$15, 0),FALSE)*$F120)</f>
        <v>0</v>
      </c>
      <c r="L120" s="1334">
        <f>IF(ISERROR(VLOOKUP(VLOOKUP($A120, 'E4 TB Allocation Details'!$A$18:$L$217, MATCH("Demand ID", 'E4 TB Allocation Details'!$A$18:$L$18, 0),FALSE), 'E2 Allocators'!$B$15:$W$361, MATCH('O5 Details by Class &amp; Accounts'!L$18, 'E2 Allocators'!$B$15:$W$15, 0),FALSE)*$F120), 0, VLOOKUP(VLOOKUP($A120, 'E4 TB Allocation Details'!$A$18:$L$217, MATCH("Demand ID", 'E4 TB Allocation Details'!$A$18:$L$18, 0),FALSE), 'E2 Allocators'!$B$15:$W$361, MATCH('O5 Details by Class &amp; Accounts'!L$18, 'E2 Allocators'!$B$15:$W$15, 0),FALSE)*$F120)</f>
        <v>0</v>
      </c>
      <c r="M120" s="1334">
        <f>IF(ISERROR(VLOOKUP(VLOOKUP($A120, 'E4 TB Allocation Details'!$A$18:$L$217, MATCH("Demand ID", 'E4 TB Allocation Details'!$A$18:$L$18, 0),FALSE), 'E2 Allocators'!$B$15:$W$361, MATCH('O5 Details by Class &amp; Accounts'!M$18, 'E2 Allocators'!$B$15:$W$15, 0),FALSE)*$F120), 0, VLOOKUP(VLOOKUP($A120, 'E4 TB Allocation Details'!$A$18:$L$217, MATCH("Demand ID", 'E4 TB Allocation Details'!$A$18:$L$18, 0),FALSE), 'E2 Allocators'!$B$15:$W$361, MATCH('O5 Details by Class &amp; Accounts'!M$18, 'E2 Allocators'!$B$15:$W$15, 0),FALSE)*$F120)</f>
        <v>0</v>
      </c>
      <c r="N120" s="1334">
        <f>IF(ISERROR(VLOOKUP(VLOOKUP($A120, 'E4 TB Allocation Details'!$A$18:$L$217, MATCH("Demand ID", 'E4 TB Allocation Details'!$A$18:$L$18, 0),FALSE), 'E2 Allocators'!$B$15:$W$361, MATCH('O5 Details by Class &amp; Accounts'!N$18, 'E2 Allocators'!$B$15:$W$15, 0),FALSE)*$F120), 0, VLOOKUP(VLOOKUP($A120, 'E4 TB Allocation Details'!$A$18:$L$217, MATCH("Demand ID", 'E4 TB Allocation Details'!$A$18:$L$18, 0),FALSE), 'E2 Allocators'!$B$15:$W$361, MATCH('O5 Details by Class &amp; Accounts'!N$18, 'E2 Allocators'!$B$15:$W$15, 0),FALSE)*$F120)</f>
        <v>0</v>
      </c>
      <c r="O120" s="1334">
        <f>IF(ISERROR(VLOOKUP(VLOOKUP($A120, 'E4 TB Allocation Details'!$A$18:$L$217, MATCH("Demand ID", 'E4 TB Allocation Details'!$A$18:$L$18, 0),FALSE), 'E2 Allocators'!$B$15:$W$361, MATCH('O5 Details by Class &amp; Accounts'!O$18, 'E2 Allocators'!$B$15:$W$15, 0),FALSE)*$F120), 0, VLOOKUP(VLOOKUP($A120, 'E4 TB Allocation Details'!$A$18:$L$217, MATCH("Demand ID", 'E4 TB Allocation Details'!$A$18:$L$18, 0),FALSE), 'E2 Allocators'!$B$15:$W$361, MATCH('O5 Details by Class &amp; Accounts'!O$18, 'E2 Allocators'!$B$15:$W$15, 0),FALSE)*$F120)</f>
        <v>0</v>
      </c>
      <c r="P120" s="1334">
        <f>IF(ISERROR(VLOOKUP(VLOOKUP($A120, 'E4 TB Allocation Details'!$A$18:$L$217, MATCH("Demand ID", 'E4 TB Allocation Details'!$A$18:$L$18, 0),FALSE), 'E2 Allocators'!$B$15:$W$361, MATCH('O5 Details by Class &amp; Accounts'!P$18, 'E2 Allocators'!$B$15:$W$15, 0),FALSE)*$F120), 0, VLOOKUP(VLOOKUP($A120, 'E4 TB Allocation Details'!$A$18:$L$217, MATCH("Demand ID", 'E4 TB Allocation Details'!$A$18:$L$18, 0),FALSE), 'E2 Allocators'!$B$15:$W$361, MATCH('O5 Details by Class &amp; Accounts'!P$18, 'E2 Allocators'!$B$15:$W$15, 0),FALSE)*$F120)</f>
        <v>0</v>
      </c>
      <c r="Q120" s="1334">
        <f>IF(ISERROR(VLOOKUP(VLOOKUP($A120, 'E4 TB Allocation Details'!$A$18:$L$217, MATCH("Demand ID", 'E4 TB Allocation Details'!$A$18:$L$18, 0),FALSE), 'E2 Allocators'!$B$15:$W$361, MATCH('O5 Details by Class &amp; Accounts'!Q$18, 'E2 Allocators'!$B$15:$W$15, 0),FALSE)*$F120), 0, VLOOKUP(VLOOKUP($A120, 'E4 TB Allocation Details'!$A$18:$L$217, MATCH("Demand ID", 'E4 TB Allocation Details'!$A$18:$L$18, 0),FALSE), 'E2 Allocators'!$B$15:$W$361, MATCH('O5 Details by Class &amp; Accounts'!Q$18, 'E2 Allocators'!$B$15:$W$15, 0),FALSE)*$F120)</f>
        <v>0</v>
      </c>
      <c r="R120" s="1334">
        <f>IF(ISERROR(VLOOKUP(VLOOKUP($A120, 'E4 TB Allocation Details'!$A$18:$L$217, MATCH("Demand ID", 'E4 TB Allocation Details'!$A$18:$L$18, 0),FALSE), 'E2 Allocators'!$B$15:$W$361, MATCH('O5 Details by Class &amp; Accounts'!R$18, 'E2 Allocators'!$B$15:$W$15, 0),FALSE)*$F120), 0, VLOOKUP(VLOOKUP($A120, 'E4 TB Allocation Details'!$A$18:$L$217, MATCH("Demand ID", 'E4 TB Allocation Details'!$A$18:$L$18, 0),FALSE), 'E2 Allocators'!$B$15:$W$361, MATCH('O5 Details by Class &amp; Accounts'!R$18, 'E2 Allocators'!$B$15:$W$15, 0),FALSE)*$F120)</f>
        <v>0</v>
      </c>
      <c r="S120" s="1334">
        <f>IF(ISERROR(VLOOKUP(VLOOKUP($A120, 'E4 TB Allocation Details'!$A$18:$L$217, MATCH("Demand ID", 'E4 TB Allocation Details'!$A$18:$L$18, 0),FALSE), 'E2 Allocators'!$B$15:$W$361, MATCH('O5 Details by Class &amp; Accounts'!S$18, 'E2 Allocators'!$B$15:$W$15, 0),FALSE)*$F120), 0, VLOOKUP(VLOOKUP($A120, 'E4 TB Allocation Details'!$A$18:$L$217, MATCH("Demand ID", 'E4 TB Allocation Details'!$A$18:$L$18, 0),FALSE), 'E2 Allocators'!$B$15:$W$361, MATCH('O5 Details by Class &amp; Accounts'!S$18, 'E2 Allocators'!$B$15:$W$15, 0),FALSE)*$F120)</f>
        <v>0</v>
      </c>
      <c r="T120" s="1334">
        <f>IF(ISERROR(VLOOKUP(VLOOKUP($A120, 'E4 TB Allocation Details'!$A$18:$L$217, MATCH("Demand ID", 'E4 TB Allocation Details'!$A$18:$L$18, 0),FALSE), 'E2 Allocators'!$B$15:$W$361, MATCH('O5 Details by Class &amp; Accounts'!T$18, 'E2 Allocators'!$B$15:$W$15, 0),FALSE)*$F120), 0, VLOOKUP(VLOOKUP($A120, 'E4 TB Allocation Details'!$A$18:$L$217, MATCH("Demand ID", 'E4 TB Allocation Details'!$A$18:$L$18, 0),FALSE), 'E2 Allocators'!$B$15:$W$361, MATCH('O5 Details by Class &amp; Accounts'!T$18, 'E2 Allocators'!$B$15:$W$15, 0),FALSE)*$F120)</f>
        <v>0</v>
      </c>
      <c r="U120" s="1334">
        <f>IF(ISERROR(VLOOKUP(VLOOKUP($A120, 'E4 TB Allocation Details'!$A$18:$L$217, MATCH("Demand ID", 'E4 TB Allocation Details'!$A$18:$L$18, 0),FALSE), 'E2 Allocators'!$B$15:$W$361, MATCH('O5 Details by Class &amp; Accounts'!U$18, 'E2 Allocators'!$B$15:$W$15, 0),FALSE)*$F120), 0, VLOOKUP(VLOOKUP($A120, 'E4 TB Allocation Details'!$A$18:$L$217, MATCH("Demand ID", 'E4 TB Allocation Details'!$A$18:$L$18, 0),FALSE), 'E2 Allocators'!$B$15:$W$361, MATCH('O5 Details by Class &amp; Accounts'!U$18, 'E2 Allocators'!$B$15:$W$15, 0),FALSE)*$F120)</f>
        <v>0</v>
      </c>
      <c r="V120" s="1334">
        <f>IF(ISERROR(VLOOKUP(VLOOKUP($A120, 'E4 TB Allocation Details'!$A$18:$L$217, MATCH("Demand ID", 'E4 TB Allocation Details'!$A$18:$L$18, 0),FALSE), 'E2 Allocators'!$B$15:$W$361, MATCH('O5 Details by Class &amp; Accounts'!V$18, 'E2 Allocators'!$B$15:$W$15, 0),FALSE)*$F120), 0, VLOOKUP(VLOOKUP($A120, 'E4 TB Allocation Details'!$A$18:$L$217, MATCH("Demand ID", 'E4 TB Allocation Details'!$A$18:$L$18, 0),FALSE), 'E2 Allocators'!$B$15:$W$361, MATCH('O5 Details by Class &amp; Accounts'!V$18, 'E2 Allocators'!$B$15:$W$15, 0),FALSE)*$F120)</f>
        <v>0</v>
      </c>
      <c r="W120" s="1334">
        <f>IF(ISERROR(VLOOKUP(VLOOKUP($A120, 'E4 TB Allocation Details'!$A$18:$L$217, MATCH("Demand ID", 'E4 TB Allocation Details'!$A$18:$L$18, 0),FALSE), 'E2 Allocators'!$B$15:$W$361, MATCH('O5 Details by Class &amp; Accounts'!W$18, 'E2 Allocators'!$B$15:$W$15, 0),FALSE)*$F120), 0, VLOOKUP(VLOOKUP($A120, 'E4 TB Allocation Details'!$A$18:$L$217, MATCH("Demand ID", 'E4 TB Allocation Details'!$A$18:$L$18, 0),FALSE), 'E2 Allocators'!$B$15:$W$361, MATCH('O5 Details by Class &amp; Accounts'!W$18, 'E2 Allocators'!$B$15:$W$15, 0),FALSE)*$F120)</f>
        <v>0</v>
      </c>
      <c r="X120" s="1334">
        <f>IF(ISERROR(VLOOKUP(VLOOKUP($A120, 'E4 TB Allocation Details'!$A$18:$L$217, MATCH("Demand ID", 'E4 TB Allocation Details'!$A$18:$L$18, 0),FALSE), 'E2 Allocators'!$B$15:$W$361, MATCH('O5 Details by Class &amp; Accounts'!X$18, 'E2 Allocators'!$B$15:$W$15, 0),FALSE)*$F120), 0, VLOOKUP(VLOOKUP($A120, 'E4 TB Allocation Details'!$A$18:$L$217, MATCH("Demand ID", 'E4 TB Allocation Details'!$A$18:$L$18, 0),FALSE), 'E2 Allocators'!$B$15:$W$361, MATCH('O5 Details by Class &amp; Accounts'!X$18, 'E2 Allocators'!$B$15:$W$15, 0),FALSE)*$F120)</f>
        <v>0</v>
      </c>
      <c r="Y120" s="1334">
        <f>IF(ISERROR(VLOOKUP(VLOOKUP($A120, 'E4 TB Allocation Details'!$A$18:$L$217, MATCH("Demand ID", 'E4 TB Allocation Details'!$A$18:$L$18, 0),FALSE), 'E2 Allocators'!$B$15:$W$361, MATCH('O5 Details by Class &amp; Accounts'!Y$18, 'E2 Allocators'!$B$15:$W$15, 0),FALSE)*$F120), 0, VLOOKUP(VLOOKUP($A120, 'E4 TB Allocation Details'!$A$18:$L$217, MATCH("Demand ID", 'E4 TB Allocation Details'!$A$18:$L$18, 0),FALSE), 'E2 Allocators'!$B$15:$W$361, MATCH('O5 Details by Class &amp; Accounts'!Y$18, 'E2 Allocators'!$B$15:$W$15, 0),FALSE)*$F120)</f>
        <v>0</v>
      </c>
      <c r="Z120" s="1334">
        <f>IF(ISERROR(VLOOKUP(VLOOKUP($A120, 'E4 TB Allocation Details'!$A$18:$L$217, MATCH("Demand ID", 'E4 TB Allocation Details'!$A$18:$L$18, 0),FALSE), 'E2 Allocators'!$B$15:$W$361, MATCH('O5 Details by Class &amp; Accounts'!Z$18, 'E2 Allocators'!$B$15:$W$15, 0),FALSE)*$F120), 0, VLOOKUP(VLOOKUP($A120, 'E4 TB Allocation Details'!$A$18:$L$217, MATCH("Demand ID", 'E4 TB Allocation Details'!$A$18:$L$18, 0),FALSE), 'E2 Allocators'!$B$15:$W$361, MATCH('O5 Details by Class &amp; Accounts'!Z$18, 'E2 Allocators'!$B$15:$W$15, 0),FALSE)*$F120)</f>
        <v>0</v>
      </c>
      <c r="AA120" s="1334">
        <f>IF(ISERROR(VLOOKUP(VLOOKUP($A120, 'E4 TB Allocation Details'!$A$18:$L$217, MATCH("Demand ID", 'E4 TB Allocation Details'!$A$18:$L$18, 0),FALSE), 'E2 Allocators'!$B$15:$W$361, MATCH('O5 Details by Class &amp; Accounts'!AA$18, 'E2 Allocators'!$B$15:$W$15, 0),FALSE)*$F120), 0, VLOOKUP(VLOOKUP($A120, 'E4 TB Allocation Details'!$A$18:$L$217, MATCH("Demand ID", 'E4 TB Allocation Details'!$A$18:$L$18, 0),FALSE), 'E2 Allocators'!$B$15:$W$361, MATCH('O5 Details by Class &amp; Accounts'!AA$18, 'E2 Allocators'!$B$15:$W$15, 0),FALSE)*$F120)</f>
        <v>0</v>
      </c>
      <c r="AB120" s="1334">
        <f>IF(ISERROR(VLOOKUP(VLOOKUP($A120, 'E4 TB Allocation Details'!$A$18:$L$217, MATCH("Demand ID", 'E4 TB Allocation Details'!$A$18:$L$18, 0),FALSE), 'E2 Allocators'!$B$15:$W$361, MATCH('O5 Details by Class &amp; Accounts'!AB$18, 'E2 Allocators'!$B$15:$W$15, 0),FALSE)*$F120), 0, VLOOKUP(VLOOKUP($A120, 'E4 TB Allocation Details'!$A$18:$L$217, MATCH("Demand ID", 'E4 TB Allocation Details'!$A$18:$L$18, 0),FALSE), 'E2 Allocators'!$B$15:$W$361, MATCH('O5 Details by Class &amp; Accounts'!AB$18, 'E2 Allocators'!$B$15:$W$15, 0),FALSE)*$F120)</f>
        <v>0</v>
      </c>
      <c r="AC120" s="1334">
        <f t="shared" si="27"/>
        <v>0</v>
      </c>
      <c r="AD120" s="1334">
        <f>IF(ISERROR(VLOOKUP(VLOOKUP($A120, 'E4 TB Allocation Details'!$A$18:$L$217, MATCH("Customer ID", 'E4 TB Allocation Details'!$A$18:$L$18, 0),FALSE), 'E2 Allocators'!$B$15:$W$361, MATCH('O5 Details by Class &amp; Accounts'!AD$18, 'E2 Allocators'!$B$15:$W$15, 0),FALSE)*$G120), 0, VLOOKUP(VLOOKUP($A120, 'E4 TB Allocation Details'!$A$18:$L$217, MATCH("Customer ID", 'E4 TB Allocation Details'!$A$18:$L$18, 0),FALSE), 'E2 Allocators'!$B$15:$W$361, MATCH('O5 Details by Class &amp; Accounts'!AD$18, 'E2 Allocators'!$B$15:$W$15, 0),FALSE)*$G120)</f>
        <v>0</v>
      </c>
      <c r="AE120" s="1334">
        <f>IF(ISERROR(VLOOKUP(VLOOKUP($A120, 'E4 TB Allocation Details'!$A$18:$L$217, MATCH("Customer ID", 'E4 TB Allocation Details'!$A$18:$L$18, 0),FALSE), 'E2 Allocators'!$B$15:$W$361, MATCH('O5 Details by Class &amp; Accounts'!AE$18, 'E2 Allocators'!$B$15:$W$15, 0),FALSE)*$G120), 0, VLOOKUP(VLOOKUP($A120, 'E4 TB Allocation Details'!$A$18:$L$217, MATCH("Customer ID", 'E4 TB Allocation Details'!$A$18:$L$18, 0),FALSE), 'E2 Allocators'!$B$15:$W$361, MATCH('O5 Details by Class &amp; Accounts'!AE$18, 'E2 Allocators'!$B$15:$W$15, 0),FALSE)*$G120)</f>
        <v>0</v>
      </c>
      <c r="AF120" s="1334">
        <f>IF(ISERROR(VLOOKUP(VLOOKUP($A120, 'E4 TB Allocation Details'!$A$18:$L$217, MATCH("Customer ID", 'E4 TB Allocation Details'!$A$18:$L$18, 0),FALSE), 'E2 Allocators'!$B$15:$W$361, MATCH('O5 Details by Class &amp; Accounts'!AF$18, 'E2 Allocators'!$B$15:$W$15, 0),FALSE)*$G120), 0, VLOOKUP(VLOOKUP($A120, 'E4 TB Allocation Details'!$A$18:$L$217, MATCH("Customer ID", 'E4 TB Allocation Details'!$A$18:$L$18, 0),FALSE), 'E2 Allocators'!$B$15:$W$361, MATCH('O5 Details by Class &amp; Accounts'!AF$18, 'E2 Allocators'!$B$15:$W$15, 0),FALSE)*$G120)</f>
        <v>0</v>
      </c>
      <c r="AG120" s="1334">
        <f>IF(ISERROR(VLOOKUP(VLOOKUP($A120, 'E4 TB Allocation Details'!$A$18:$L$217, MATCH("Customer ID", 'E4 TB Allocation Details'!$A$18:$L$18, 0),FALSE), 'E2 Allocators'!$B$15:$W$361, MATCH('O5 Details by Class &amp; Accounts'!AG$18, 'E2 Allocators'!$B$15:$W$15, 0),FALSE)*$G120), 0, VLOOKUP(VLOOKUP($A120, 'E4 TB Allocation Details'!$A$18:$L$217, MATCH("Customer ID", 'E4 TB Allocation Details'!$A$18:$L$18, 0),FALSE), 'E2 Allocators'!$B$15:$W$361, MATCH('O5 Details by Class &amp; Accounts'!AG$18, 'E2 Allocators'!$B$15:$W$15, 0),FALSE)*$G120)</f>
        <v>0</v>
      </c>
      <c r="AH120" s="1334">
        <f>IF(ISERROR(VLOOKUP(VLOOKUP($A120, 'E4 TB Allocation Details'!$A$18:$L$217, MATCH("Customer ID", 'E4 TB Allocation Details'!$A$18:$L$18, 0),FALSE), 'E2 Allocators'!$B$15:$W$361, MATCH('O5 Details by Class &amp; Accounts'!AH$18, 'E2 Allocators'!$B$15:$W$15, 0),FALSE)*$G120), 0, VLOOKUP(VLOOKUP($A120, 'E4 TB Allocation Details'!$A$18:$L$217, MATCH("Customer ID", 'E4 TB Allocation Details'!$A$18:$L$18, 0),FALSE), 'E2 Allocators'!$B$15:$W$361, MATCH('O5 Details by Class &amp; Accounts'!AH$18, 'E2 Allocators'!$B$15:$W$15, 0),FALSE)*$G120)</f>
        <v>0</v>
      </c>
      <c r="AI120" s="1334">
        <f>IF(ISERROR(VLOOKUP(VLOOKUP($A120, 'E4 TB Allocation Details'!$A$18:$L$217, MATCH("Customer ID", 'E4 TB Allocation Details'!$A$18:$L$18, 0),FALSE), 'E2 Allocators'!$B$15:$W$361, MATCH('O5 Details by Class &amp; Accounts'!AI$18, 'E2 Allocators'!$B$15:$W$15, 0),FALSE)*$G120), 0, VLOOKUP(VLOOKUP($A120, 'E4 TB Allocation Details'!$A$18:$L$217, MATCH("Customer ID", 'E4 TB Allocation Details'!$A$18:$L$18, 0),FALSE), 'E2 Allocators'!$B$15:$W$361, MATCH('O5 Details by Class &amp; Accounts'!AI$18, 'E2 Allocators'!$B$15:$W$15, 0),FALSE)*$G120)</f>
        <v>0</v>
      </c>
      <c r="AJ120" s="1334">
        <f>IF(ISERROR(VLOOKUP(VLOOKUP($A120, 'E4 TB Allocation Details'!$A$18:$L$217, MATCH("Customer ID", 'E4 TB Allocation Details'!$A$18:$L$18, 0),FALSE), 'E2 Allocators'!$B$15:$W$361, MATCH('O5 Details by Class &amp; Accounts'!AJ$18, 'E2 Allocators'!$B$15:$W$15, 0),FALSE)*$G120), 0, VLOOKUP(VLOOKUP($A120, 'E4 TB Allocation Details'!$A$18:$L$217, MATCH("Customer ID", 'E4 TB Allocation Details'!$A$18:$L$18, 0),FALSE), 'E2 Allocators'!$B$15:$W$361, MATCH('O5 Details by Class &amp; Accounts'!AJ$18, 'E2 Allocators'!$B$15:$W$15, 0),FALSE)*$G120)</f>
        <v>0</v>
      </c>
      <c r="AK120" s="1334">
        <f>IF(ISERROR(VLOOKUP(VLOOKUP($A120, 'E4 TB Allocation Details'!$A$18:$L$217, MATCH("Customer ID", 'E4 TB Allocation Details'!$A$18:$L$18, 0),FALSE), 'E2 Allocators'!$B$15:$W$361, MATCH('O5 Details by Class &amp; Accounts'!AK$18, 'E2 Allocators'!$B$15:$W$15, 0),FALSE)*$G120), 0, VLOOKUP(VLOOKUP($A120, 'E4 TB Allocation Details'!$A$18:$L$217, MATCH("Customer ID", 'E4 TB Allocation Details'!$A$18:$L$18, 0),FALSE), 'E2 Allocators'!$B$15:$W$361, MATCH('O5 Details by Class &amp; Accounts'!AK$18, 'E2 Allocators'!$B$15:$W$15, 0),FALSE)*$G120)</f>
        <v>0</v>
      </c>
      <c r="AL120" s="1334">
        <f>IF(ISERROR(VLOOKUP(VLOOKUP($A120, 'E4 TB Allocation Details'!$A$18:$L$217, MATCH("Customer ID", 'E4 TB Allocation Details'!$A$18:$L$18, 0),FALSE), 'E2 Allocators'!$B$15:$W$361, MATCH('O5 Details by Class &amp; Accounts'!AL$18, 'E2 Allocators'!$B$15:$W$15, 0),FALSE)*$G120), 0, VLOOKUP(VLOOKUP($A120, 'E4 TB Allocation Details'!$A$18:$L$217, MATCH("Customer ID", 'E4 TB Allocation Details'!$A$18:$L$18, 0),FALSE), 'E2 Allocators'!$B$15:$W$361, MATCH('O5 Details by Class &amp; Accounts'!AL$18, 'E2 Allocators'!$B$15:$W$15, 0),FALSE)*$G120)</f>
        <v>0</v>
      </c>
      <c r="AM120" s="1334">
        <f>IF(ISERROR(VLOOKUP(VLOOKUP($A120, 'E4 TB Allocation Details'!$A$18:$L$217, MATCH("Customer ID", 'E4 TB Allocation Details'!$A$18:$L$18, 0),FALSE), 'E2 Allocators'!$B$15:$W$361, MATCH('O5 Details by Class &amp; Accounts'!AM$18, 'E2 Allocators'!$B$15:$W$15, 0),FALSE)*$G120), 0, VLOOKUP(VLOOKUP($A120, 'E4 TB Allocation Details'!$A$18:$L$217, MATCH("Customer ID", 'E4 TB Allocation Details'!$A$18:$L$18, 0),FALSE), 'E2 Allocators'!$B$15:$W$361, MATCH('O5 Details by Class &amp; Accounts'!AM$18, 'E2 Allocators'!$B$15:$W$15, 0),FALSE)*$G120)</f>
        <v>0</v>
      </c>
      <c r="AN120" s="1334">
        <f>IF(ISERROR(VLOOKUP(VLOOKUP($A120, 'E4 TB Allocation Details'!$A$18:$L$217, MATCH("Customer ID", 'E4 TB Allocation Details'!$A$18:$L$18, 0),FALSE), 'E2 Allocators'!$B$15:$W$361, MATCH('O5 Details by Class &amp; Accounts'!AN$18, 'E2 Allocators'!$B$15:$W$15, 0),FALSE)*$G120), 0, VLOOKUP(VLOOKUP($A120, 'E4 TB Allocation Details'!$A$18:$L$217, MATCH("Customer ID", 'E4 TB Allocation Details'!$A$18:$L$18, 0),FALSE), 'E2 Allocators'!$B$15:$W$361, MATCH('O5 Details by Class &amp; Accounts'!AN$18, 'E2 Allocators'!$B$15:$W$15, 0),FALSE)*$G120)</f>
        <v>0</v>
      </c>
      <c r="AO120" s="1334">
        <f>IF(ISERROR(VLOOKUP(VLOOKUP($A120, 'E4 TB Allocation Details'!$A$18:$L$217, MATCH("Customer ID", 'E4 TB Allocation Details'!$A$18:$L$18, 0),FALSE), 'E2 Allocators'!$B$15:$W$361, MATCH('O5 Details by Class &amp; Accounts'!AO$18, 'E2 Allocators'!$B$15:$W$15, 0),FALSE)*$G120), 0, VLOOKUP(VLOOKUP($A120, 'E4 TB Allocation Details'!$A$18:$L$217, MATCH("Customer ID", 'E4 TB Allocation Details'!$A$18:$L$18, 0),FALSE), 'E2 Allocators'!$B$15:$W$361, MATCH('O5 Details by Class &amp; Accounts'!AO$18, 'E2 Allocators'!$B$15:$W$15, 0),FALSE)*$G120)</f>
        <v>0</v>
      </c>
      <c r="AP120" s="1334">
        <f>IF(ISERROR(VLOOKUP(VLOOKUP($A120, 'E4 TB Allocation Details'!$A$18:$L$217, MATCH("Customer ID", 'E4 TB Allocation Details'!$A$18:$L$18, 0),FALSE), 'E2 Allocators'!$B$15:$W$361, MATCH('O5 Details by Class &amp; Accounts'!AP$18, 'E2 Allocators'!$B$15:$W$15, 0),FALSE)*$G120), 0, VLOOKUP(VLOOKUP($A120, 'E4 TB Allocation Details'!$A$18:$L$217, MATCH("Customer ID", 'E4 TB Allocation Details'!$A$18:$L$18, 0),FALSE), 'E2 Allocators'!$B$15:$W$361, MATCH('O5 Details by Class &amp; Accounts'!AP$18, 'E2 Allocators'!$B$15:$W$15, 0),FALSE)*$G120)</f>
        <v>0</v>
      </c>
      <c r="AQ120" s="1334">
        <f>IF(ISERROR(VLOOKUP(VLOOKUP($A120, 'E4 TB Allocation Details'!$A$18:$L$217, MATCH("Customer ID", 'E4 TB Allocation Details'!$A$18:$L$18, 0),FALSE), 'E2 Allocators'!$B$15:$W$361, MATCH('O5 Details by Class &amp; Accounts'!AQ$18, 'E2 Allocators'!$B$15:$W$15, 0),FALSE)*$G120), 0, VLOOKUP(VLOOKUP($A120, 'E4 TB Allocation Details'!$A$18:$L$217, MATCH("Customer ID", 'E4 TB Allocation Details'!$A$18:$L$18, 0),FALSE), 'E2 Allocators'!$B$15:$W$361, MATCH('O5 Details by Class &amp; Accounts'!AQ$18, 'E2 Allocators'!$B$15:$W$15, 0),FALSE)*$G120)</f>
        <v>0</v>
      </c>
      <c r="AR120" s="1334">
        <f>IF(ISERROR(VLOOKUP(VLOOKUP($A120, 'E4 TB Allocation Details'!$A$18:$L$217, MATCH("Customer ID", 'E4 TB Allocation Details'!$A$18:$L$18, 0),FALSE), 'E2 Allocators'!$B$15:$W$361, MATCH('O5 Details by Class &amp; Accounts'!AR$18, 'E2 Allocators'!$B$15:$W$15, 0),FALSE)*$G120), 0, VLOOKUP(VLOOKUP($A120, 'E4 TB Allocation Details'!$A$18:$L$217, MATCH("Customer ID", 'E4 TB Allocation Details'!$A$18:$L$18, 0),FALSE), 'E2 Allocators'!$B$15:$W$361, MATCH('O5 Details by Class &amp; Accounts'!AR$18, 'E2 Allocators'!$B$15:$W$15, 0),FALSE)*$G120)</f>
        <v>0</v>
      </c>
      <c r="AS120" s="1334">
        <f>IF(ISERROR(VLOOKUP(VLOOKUP($A120, 'E4 TB Allocation Details'!$A$18:$L$217, MATCH("Customer ID", 'E4 TB Allocation Details'!$A$18:$L$18, 0),FALSE), 'E2 Allocators'!$B$15:$W$361, MATCH('O5 Details by Class &amp; Accounts'!AS$18, 'E2 Allocators'!$B$15:$W$15, 0),FALSE)*$G120), 0, VLOOKUP(VLOOKUP($A120, 'E4 TB Allocation Details'!$A$18:$L$217, MATCH("Customer ID", 'E4 TB Allocation Details'!$A$18:$L$18, 0),FALSE), 'E2 Allocators'!$B$15:$W$361, MATCH('O5 Details by Class &amp; Accounts'!AS$18, 'E2 Allocators'!$B$15:$W$15, 0),FALSE)*$G120)</f>
        <v>0</v>
      </c>
      <c r="AT120" s="1334">
        <f>IF(ISERROR(VLOOKUP(VLOOKUP($A120, 'E4 TB Allocation Details'!$A$18:$L$217, MATCH("Customer ID", 'E4 TB Allocation Details'!$A$18:$L$18, 0),FALSE), 'E2 Allocators'!$B$15:$W$361, MATCH('O5 Details by Class &amp; Accounts'!AT$18, 'E2 Allocators'!$B$15:$W$15, 0),FALSE)*$G120), 0, VLOOKUP(VLOOKUP($A120, 'E4 TB Allocation Details'!$A$18:$L$217, MATCH("Customer ID", 'E4 TB Allocation Details'!$A$18:$L$18, 0),FALSE), 'E2 Allocators'!$B$15:$W$361, MATCH('O5 Details by Class &amp; Accounts'!AT$18, 'E2 Allocators'!$B$15:$W$15, 0),FALSE)*$G120)</f>
        <v>0</v>
      </c>
      <c r="AU120" s="1334">
        <f>IF(ISERROR(VLOOKUP(VLOOKUP($A120, 'E4 TB Allocation Details'!$A$18:$L$217, MATCH("Customer ID", 'E4 TB Allocation Details'!$A$18:$L$18, 0),FALSE), 'E2 Allocators'!$B$15:$W$361, MATCH('O5 Details by Class &amp; Accounts'!AU$18, 'E2 Allocators'!$B$15:$W$15, 0),FALSE)*$G120), 0, VLOOKUP(VLOOKUP($A120, 'E4 TB Allocation Details'!$A$18:$L$217, MATCH("Customer ID", 'E4 TB Allocation Details'!$A$18:$L$18, 0),FALSE), 'E2 Allocators'!$B$15:$W$361, MATCH('O5 Details by Class &amp; Accounts'!AU$18, 'E2 Allocators'!$B$15:$W$15, 0),FALSE)*$G120)</f>
        <v>0</v>
      </c>
      <c r="AV120" s="1334">
        <f>IF(ISERROR(VLOOKUP(VLOOKUP($A120, 'E4 TB Allocation Details'!$A$18:$L$217, MATCH("Customer ID", 'E4 TB Allocation Details'!$A$18:$L$18, 0),FALSE), 'E2 Allocators'!$B$15:$W$361, MATCH('O5 Details by Class &amp; Accounts'!AV$18, 'E2 Allocators'!$B$15:$W$15, 0),FALSE)*$G120), 0, VLOOKUP(VLOOKUP($A120, 'E4 TB Allocation Details'!$A$18:$L$217, MATCH("Customer ID", 'E4 TB Allocation Details'!$A$18:$L$18, 0),FALSE), 'E2 Allocators'!$B$15:$W$361, MATCH('O5 Details by Class &amp; Accounts'!AV$18, 'E2 Allocators'!$B$15:$W$15, 0),FALSE)*$G120)</f>
        <v>0</v>
      </c>
      <c r="AW120" s="1334">
        <f>IF(ISERROR(VLOOKUP(VLOOKUP($A120, 'E4 TB Allocation Details'!$A$18:$L$217, MATCH("Customer ID", 'E4 TB Allocation Details'!$A$18:$L$18, 0),FALSE), 'E2 Allocators'!$B$15:$W$361, MATCH('O5 Details by Class &amp; Accounts'!AW$18, 'E2 Allocators'!$B$15:$W$15, 0),FALSE)*$G120), 0, VLOOKUP(VLOOKUP($A120, 'E4 TB Allocation Details'!$A$18:$L$217, MATCH("Customer ID", 'E4 TB Allocation Details'!$A$18:$L$18, 0),FALSE), 'E2 Allocators'!$B$15:$W$361, MATCH('O5 Details by Class &amp; Accounts'!AW$18, 'E2 Allocators'!$B$15:$W$15, 0),FALSE)*$G120)</f>
        <v>0</v>
      </c>
      <c r="AX120" s="1334">
        <f t="shared" si="28"/>
        <v>0</v>
      </c>
      <c r="AY120" s="1334">
        <f>IF(ISERROR(VLOOKUP(VLOOKUP($A120, 'E4 TB Allocation Details'!$A$18:$L$217, MATCH("Misc ID", 'E4 TB Allocation Details'!$A$18:$L$18, 0),FALSE), 'E2 Allocators'!$B$15:$W$361, MATCH('O5 Details by Class &amp; Accounts'!AY$18, 'E2 Allocators'!$B$15:$W$15, 0),FALSE)*$E120), 0, VLOOKUP(VLOOKUP($A120, 'E4 TB Allocation Details'!$A$18:$L$217, MATCH("Misc ID", 'E4 TB Allocation Details'!$A$18:$L$18, 0),FALSE), 'E2 Allocators'!$B$15:$W$361, MATCH('O5 Details by Class &amp; Accounts'!AY$18, 'E2 Allocators'!$B$15:$W$15, 0),FALSE)*$E120)</f>
        <v>-62576.021993702081</v>
      </c>
      <c r="AZ120" s="1334">
        <f>IF(ISERROR(VLOOKUP(VLOOKUP($A120, 'E4 TB Allocation Details'!$A$18:$L$217, MATCH("Misc ID", 'E4 TB Allocation Details'!$A$18:$L$18, 0),FALSE), 'E2 Allocators'!$B$15:$W$361, MATCH('O5 Details by Class &amp; Accounts'!AZ$18, 'E2 Allocators'!$B$15:$W$15, 0),FALSE)*$E120), 0, VLOOKUP(VLOOKUP($A120, 'E4 TB Allocation Details'!$A$18:$L$217, MATCH("Misc ID", 'E4 TB Allocation Details'!$A$18:$L$18, 0),FALSE), 'E2 Allocators'!$B$15:$W$361, MATCH('O5 Details by Class &amp; Accounts'!AZ$18, 'E2 Allocators'!$B$15:$W$15, 0),FALSE)*$E120)</f>
        <v>-11351.487820447708</v>
      </c>
      <c r="BA120" s="1334">
        <f>IF(ISERROR(VLOOKUP(VLOOKUP($A120, 'E4 TB Allocation Details'!$A$18:$L$217, MATCH("Misc ID", 'E4 TB Allocation Details'!$A$18:$L$18, 0),FALSE), 'E2 Allocators'!$B$15:$W$361, MATCH('O5 Details by Class &amp; Accounts'!BA$18, 'E2 Allocators'!$B$15:$W$15, 0),FALSE)*$E120), 0, VLOOKUP(VLOOKUP($A120, 'E4 TB Allocation Details'!$A$18:$L$217, MATCH("Misc ID", 'E4 TB Allocation Details'!$A$18:$L$18, 0),FALSE), 'E2 Allocators'!$B$15:$W$361, MATCH('O5 Details by Class &amp; Accounts'!BA$18, 'E2 Allocators'!$B$15:$W$15, 0),FALSE)*$E120)</f>
        <v>-10707.085955281609</v>
      </c>
      <c r="BB120" s="1334">
        <f>IF(ISERROR(VLOOKUP(VLOOKUP($A120, 'E4 TB Allocation Details'!$A$18:$L$217, MATCH("Misc ID", 'E4 TB Allocation Details'!$A$18:$L$18, 0),FALSE), 'E2 Allocators'!$B$15:$W$361, MATCH('O5 Details by Class &amp; Accounts'!BB$18, 'E2 Allocators'!$B$15:$W$15, 0),FALSE)*$E120), 0, VLOOKUP(VLOOKUP($A120, 'E4 TB Allocation Details'!$A$18:$L$217, MATCH("Misc ID", 'E4 TB Allocation Details'!$A$18:$L$18, 0),FALSE), 'E2 Allocators'!$B$15:$W$361, MATCH('O5 Details by Class &amp; Accounts'!BB$18, 'E2 Allocators'!$B$15:$W$15, 0),FALSE)*$E120)</f>
        <v>0</v>
      </c>
      <c r="BC120" s="1334">
        <f>IF(ISERROR(VLOOKUP(VLOOKUP($A120, 'E4 TB Allocation Details'!$A$18:$L$217, MATCH("Misc ID", 'E4 TB Allocation Details'!$A$18:$L$18, 0),FALSE), 'E2 Allocators'!$B$15:$W$361, MATCH('O5 Details by Class &amp; Accounts'!BC$18, 'E2 Allocators'!$B$15:$W$15, 0),FALSE)*$E120), 0, VLOOKUP(VLOOKUP($A120, 'E4 TB Allocation Details'!$A$18:$L$217, MATCH("Misc ID", 'E4 TB Allocation Details'!$A$18:$L$18, 0),FALSE), 'E2 Allocators'!$B$15:$W$361, MATCH('O5 Details by Class &amp; Accounts'!BC$18, 'E2 Allocators'!$B$15:$W$15, 0),FALSE)*$E120)</f>
        <v>-3345.3917081924328</v>
      </c>
      <c r="BD120" s="1334">
        <f>IF(ISERROR(VLOOKUP(VLOOKUP($A120, 'E4 TB Allocation Details'!$A$18:$L$217, MATCH("Misc ID", 'E4 TB Allocation Details'!$A$18:$L$18, 0),FALSE), 'E2 Allocators'!$B$15:$W$361, MATCH('O5 Details by Class &amp; Accounts'!BD$18, 'E2 Allocators'!$B$15:$W$15, 0),FALSE)*$E120), 0, VLOOKUP(VLOOKUP($A120, 'E4 TB Allocation Details'!$A$18:$L$217, MATCH("Misc ID", 'E4 TB Allocation Details'!$A$18:$L$18, 0),FALSE), 'E2 Allocators'!$B$15:$W$361, MATCH('O5 Details by Class &amp; Accounts'!BD$18, 'E2 Allocators'!$B$15:$W$15, 0),FALSE)*$E120)</f>
        <v>-4182.5854481890019</v>
      </c>
      <c r="BE120" s="1334">
        <f>IF(ISERROR(VLOOKUP(VLOOKUP($A120, 'E4 TB Allocation Details'!$A$18:$L$217, MATCH("Misc ID", 'E4 TB Allocation Details'!$A$18:$L$18, 0),FALSE), 'E2 Allocators'!$B$15:$W$361, MATCH('O5 Details by Class &amp; Accounts'!BE$18, 'E2 Allocators'!$B$15:$W$15, 0),FALSE)*$E120), 0, VLOOKUP(VLOOKUP($A120, 'E4 TB Allocation Details'!$A$18:$L$217, MATCH("Misc ID", 'E4 TB Allocation Details'!$A$18:$L$18, 0),FALSE), 'E2 Allocators'!$B$15:$W$361, MATCH('O5 Details by Class &amp; Accounts'!BE$18, 'E2 Allocators'!$B$15:$W$15, 0),FALSE)*$E120)</f>
        <v>-3144.8152091459961</v>
      </c>
      <c r="BF120" s="1334">
        <f>IF(ISERROR(VLOOKUP(VLOOKUP($A120, 'E4 TB Allocation Details'!$A$18:$L$217, MATCH("Misc ID", 'E4 TB Allocation Details'!$A$18:$L$18, 0),FALSE), 'E2 Allocators'!$B$15:$W$361, MATCH('O5 Details by Class &amp; Accounts'!BF$18, 'E2 Allocators'!$B$15:$W$15, 0),FALSE)*$E120), 0, VLOOKUP(VLOOKUP($A120, 'E4 TB Allocation Details'!$A$18:$L$217, MATCH("Misc ID", 'E4 TB Allocation Details'!$A$18:$L$18, 0),FALSE), 'E2 Allocators'!$B$15:$W$361, MATCH('O5 Details by Class &amp; Accounts'!BF$18, 'E2 Allocators'!$B$15:$W$15, 0),FALSE)*$E120)</f>
        <v>-207.17889393772532</v>
      </c>
      <c r="BG120" s="1334">
        <f>IF(ISERROR(VLOOKUP(VLOOKUP($A120, 'E4 TB Allocation Details'!$A$18:$L$217, MATCH("Misc ID", 'E4 TB Allocation Details'!$A$18:$L$18, 0),FALSE), 'E2 Allocators'!$B$15:$W$361, MATCH('O5 Details by Class &amp; Accounts'!BG$18, 'E2 Allocators'!$B$15:$W$15, 0),FALSE)*$E120), 0, VLOOKUP(VLOOKUP($A120, 'E4 TB Allocation Details'!$A$18:$L$217, MATCH("Misc ID", 'E4 TB Allocation Details'!$A$18:$L$18, 0),FALSE), 'E2 Allocators'!$B$15:$W$361, MATCH('O5 Details by Class &amp; Accounts'!BG$18, 'E2 Allocators'!$B$15:$W$15, 0),FALSE)*$E120)</f>
        <v>-584.4329711034585</v>
      </c>
      <c r="BH120" s="1334">
        <f>IF(ISERROR(VLOOKUP(VLOOKUP($A120, 'E4 TB Allocation Details'!$A$18:$L$217, MATCH("Misc ID", 'E4 TB Allocation Details'!$A$18:$L$18, 0),FALSE), 'E2 Allocators'!$B$15:$W$361, MATCH('O5 Details by Class &amp; Accounts'!BH$18, 'E2 Allocators'!$B$15:$W$15, 0),FALSE)*$E120), 0, VLOOKUP(VLOOKUP($A120, 'E4 TB Allocation Details'!$A$18:$L$217, MATCH("Misc ID", 'E4 TB Allocation Details'!$A$18:$L$18, 0),FALSE), 'E2 Allocators'!$B$15:$W$361, MATCH('O5 Details by Class &amp; Accounts'!BH$18, 'E2 Allocators'!$B$15:$W$15, 0),FALSE)*$E120)</f>
        <v>0</v>
      </c>
      <c r="BI120" s="1334">
        <f>IF(ISERROR(VLOOKUP(VLOOKUP($A120, 'E4 TB Allocation Details'!$A$18:$L$217, MATCH("Misc ID", 'E4 TB Allocation Details'!$A$18:$L$18, 0),FALSE), 'E2 Allocators'!$B$15:$W$361, MATCH('O5 Details by Class &amp; Accounts'!BI$18, 'E2 Allocators'!$B$15:$W$15, 0),FALSE)*$E120), 0, VLOOKUP(VLOOKUP($A120, 'E4 TB Allocation Details'!$A$18:$L$217, MATCH("Misc ID", 'E4 TB Allocation Details'!$A$18:$L$18, 0),FALSE), 'E2 Allocators'!$B$15:$W$361, MATCH('O5 Details by Class &amp; Accounts'!BI$18, 'E2 Allocators'!$B$15:$W$15, 0),FALSE)*$E120)</f>
        <v>0</v>
      </c>
      <c r="BJ120" s="1334">
        <f>IF(ISERROR(VLOOKUP(VLOOKUP($A120, 'E4 TB Allocation Details'!$A$18:$L$217, MATCH("Misc ID", 'E4 TB Allocation Details'!$A$18:$L$18, 0),FALSE), 'E2 Allocators'!$B$15:$W$361, MATCH('O5 Details by Class &amp; Accounts'!BJ$18, 'E2 Allocators'!$B$15:$W$15, 0),FALSE)*$E120), 0, VLOOKUP(VLOOKUP($A120, 'E4 TB Allocation Details'!$A$18:$L$217, MATCH("Misc ID", 'E4 TB Allocation Details'!$A$18:$L$18, 0),FALSE), 'E2 Allocators'!$B$15:$W$361, MATCH('O5 Details by Class &amp; Accounts'!BJ$18, 'E2 Allocators'!$B$15:$W$15, 0),FALSE)*$E120)</f>
        <v>0</v>
      </c>
      <c r="BK120" s="1334">
        <f>IF(ISERROR(VLOOKUP(VLOOKUP($A120, 'E4 TB Allocation Details'!$A$18:$L$217, MATCH("Misc ID", 'E4 TB Allocation Details'!$A$18:$L$18, 0),FALSE), 'E2 Allocators'!$B$15:$W$361, MATCH('O5 Details by Class &amp; Accounts'!BK$18, 'E2 Allocators'!$B$15:$W$15, 0),FALSE)*$E120), 0, VLOOKUP(VLOOKUP($A120, 'E4 TB Allocation Details'!$A$18:$L$217, MATCH("Misc ID", 'E4 TB Allocation Details'!$A$18:$L$18, 0),FALSE), 'E2 Allocators'!$B$15:$W$361, MATCH('O5 Details by Class &amp; Accounts'!BK$18, 'E2 Allocators'!$B$15:$W$15, 0),FALSE)*$E120)</f>
        <v>0</v>
      </c>
      <c r="BL120" s="1334">
        <f>IF(ISERROR(VLOOKUP(VLOOKUP($A120, 'E4 TB Allocation Details'!$A$18:$L$217, MATCH("Misc ID", 'E4 TB Allocation Details'!$A$18:$L$18, 0),FALSE), 'E2 Allocators'!$B$15:$W$361, MATCH('O5 Details by Class &amp; Accounts'!BL$18, 'E2 Allocators'!$B$15:$W$15, 0),FALSE)*$E120), 0, VLOOKUP(VLOOKUP($A120, 'E4 TB Allocation Details'!$A$18:$L$217, MATCH("Misc ID", 'E4 TB Allocation Details'!$A$18:$L$18, 0),FALSE), 'E2 Allocators'!$B$15:$W$361, MATCH('O5 Details by Class &amp; Accounts'!BL$18, 'E2 Allocators'!$B$15:$W$15, 0),FALSE)*$E120)</f>
        <v>0</v>
      </c>
      <c r="BM120" s="1334">
        <f>IF(ISERROR(VLOOKUP(VLOOKUP($A120, 'E4 TB Allocation Details'!$A$18:$L$217, MATCH("Misc ID", 'E4 TB Allocation Details'!$A$18:$L$18, 0),FALSE), 'E2 Allocators'!$B$15:$W$361, MATCH('O5 Details by Class &amp; Accounts'!BM$18, 'E2 Allocators'!$B$15:$W$15, 0),FALSE)*$E120), 0, VLOOKUP(VLOOKUP($A120, 'E4 TB Allocation Details'!$A$18:$L$217, MATCH("Misc ID", 'E4 TB Allocation Details'!$A$18:$L$18, 0),FALSE), 'E2 Allocators'!$B$15:$W$361, MATCH('O5 Details by Class &amp; Accounts'!BM$18, 'E2 Allocators'!$B$15:$W$15, 0),FALSE)*$E120)</f>
        <v>0</v>
      </c>
      <c r="BN120" s="1334">
        <f>IF(ISERROR(VLOOKUP(VLOOKUP($A120, 'E4 TB Allocation Details'!$A$18:$L$217, MATCH("Misc ID", 'E4 TB Allocation Details'!$A$18:$L$18, 0),FALSE), 'E2 Allocators'!$B$15:$W$361, MATCH('O5 Details by Class &amp; Accounts'!BN$18, 'E2 Allocators'!$B$15:$W$15, 0),FALSE)*$E120), 0, VLOOKUP(VLOOKUP($A120, 'E4 TB Allocation Details'!$A$18:$L$217, MATCH("Misc ID", 'E4 TB Allocation Details'!$A$18:$L$18, 0),FALSE), 'E2 Allocators'!$B$15:$W$361, MATCH('O5 Details by Class &amp; Accounts'!BN$18, 'E2 Allocators'!$B$15:$W$15, 0),FALSE)*$E120)</f>
        <v>0</v>
      </c>
      <c r="BO120" s="1334">
        <f>IF(ISERROR(VLOOKUP(VLOOKUP($A120, 'E4 TB Allocation Details'!$A$18:$L$217, MATCH("Misc ID", 'E4 TB Allocation Details'!$A$18:$L$18, 0),FALSE), 'E2 Allocators'!$B$15:$W$361, MATCH('O5 Details by Class &amp; Accounts'!BO$18, 'E2 Allocators'!$B$15:$W$15, 0),FALSE)*$E120), 0, VLOOKUP(VLOOKUP($A120, 'E4 TB Allocation Details'!$A$18:$L$217, MATCH("Misc ID", 'E4 TB Allocation Details'!$A$18:$L$18, 0),FALSE), 'E2 Allocators'!$B$15:$W$361, MATCH('O5 Details by Class &amp; Accounts'!BO$18, 'E2 Allocators'!$B$15:$W$15, 0),FALSE)*$E120)</f>
        <v>0</v>
      </c>
      <c r="BP120" s="1334">
        <f>IF(ISERROR(VLOOKUP(VLOOKUP($A120, 'E4 TB Allocation Details'!$A$18:$L$217, MATCH("Misc ID", 'E4 TB Allocation Details'!$A$18:$L$18, 0),FALSE), 'E2 Allocators'!$B$15:$W$361, MATCH('O5 Details by Class &amp; Accounts'!BP$18, 'E2 Allocators'!$B$15:$W$15, 0),FALSE)*$E120), 0, VLOOKUP(VLOOKUP($A120, 'E4 TB Allocation Details'!$A$18:$L$217, MATCH("Misc ID", 'E4 TB Allocation Details'!$A$18:$L$18, 0),FALSE), 'E2 Allocators'!$B$15:$W$361, MATCH('O5 Details by Class &amp; Accounts'!BP$18, 'E2 Allocators'!$B$15:$W$15, 0),FALSE)*$E120)</f>
        <v>0</v>
      </c>
      <c r="BQ120" s="1334">
        <f>IF(ISERROR(VLOOKUP(VLOOKUP($A120, 'E4 TB Allocation Details'!$A$18:$L$217, MATCH("Misc ID", 'E4 TB Allocation Details'!$A$18:$L$18, 0),FALSE), 'E2 Allocators'!$B$15:$W$361, MATCH('O5 Details by Class &amp; Accounts'!BQ$18, 'E2 Allocators'!$B$15:$W$15, 0),FALSE)*$E120), 0, VLOOKUP(VLOOKUP($A120, 'E4 TB Allocation Details'!$A$18:$L$217, MATCH("Misc ID", 'E4 TB Allocation Details'!$A$18:$L$18, 0),FALSE), 'E2 Allocators'!$B$15:$W$361, MATCH('O5 Details by Class &amp; Accounts'!BQ$18, 'E2 Allocators'!$B$15:$W$15, 0),FALSE)*$E120)</f>
        <v>0</v>
      </c>
      <c r="BR120" s="1334">
        <f>IF(ISERROR(VLOOKUP(VLOOKUP($A120, 'E4 TB Allocation Details'!$A$18:$L$217, MATCH("Misc ID", 'E4 TB Allocation Details'!$A$18:$L$18, 0),FALSE), 'E2 Allocators'!$B$15:$W$361, MATCH('O5 Details by Class &amp; Accounts'!BR$18, 'E2 Allocators'!$B$15:$W$15, 0),FALSE)*$E120), 0, VLOOKUP(VLOOKUP($A120, 'E4 TB Allocation Details'!$A$18:$L$217, MATCH("Misc ID", 'E4 TB Allocation Details'!$A$18:$L$18, 0),FALSE), 'E2 Allocators'!$B$15:$W$361, MATCH('O5 Details by Class &amp; Accounts'!BR$18, 'E2 Allocators'!$B$15:$W$15, 0),FALSE)*$E120)</f>
        <v>0</v>
      </c>
      <c r="BS120" s="1334">
        <f t="shared" si="29"/>
        <v>-96099</v>
      </c>
      <c r="BT120" s="1334">
        <f>IF(ISERROR(VLOOKUP(VLOOKUP($A120, 'E4 TB Allocation Details'!$A$18:$L$217, MATCH("A &amp; G ID", 'E4 TB Allocation Details'!$A$18:$L$18, 0),FALSE), 'E2 Allocators'!$B$15:$W$361, MATCH('O5 Details by Class &amp; Accounts'!BT$18, 'E2 Allocators'!$B$15:$W$15, 0),FALSE)*$E120), 0, VLOOKUP(VLOOKUP($A120, 'E4 TB Allocation Details'!$A$18:$L$217, MATCH("A &amp; G ID", 'E4 TB Allocation Details'!$A$18:$L$18, 0),FALSE), 'E2 Allocators'!$B$15:$W$361, MATCH('O5 Details by Class &amp; Accounts'!BT$18, 'E2 Allocators'!$B$15:$W$15, 0),FALSE)*$E120)</f>
        <v>0</v>
      </c>
      <c r="BU120" s="1334">
        <f>IF(ISERROR(VLOOKUP(VLOOKUP($A120, 'E4 TB Allocation Details'!$A$18:$L$217, MATCH("A &amp; G ID", 'E4 TB Allocation Details'!$A$18:$L$18, 0),FALSE), 'E2 Allocators'!$B$15:$W$361, MATCH('O5 Details by Class &amp; Accounts'!BU$18, 'E2 Allocators'!$B$15:$W$15, 0),FALSE)*$E120), 0, VLOOKUP(VLOOKUP($A120, 'E4 TB Allocation Details'!$A$18:$L$217, MATCH("A &amp; G ID", 'E4 TB Allocation Details'!$A$18:$L$18, 0),FALSE), 'E2 Allocators'!$B$15:$W$361, MATCH('O5 Details by Class &amp; Accounts'!BU$18, 'E2 Allocators'!$B$15:$W$15, 0),FALSE)*$E120)</f>
        <v>0</v>
      </c>
      <c r="BV120" s="1334">
        <f>IF(ISERROR(VLOOKUP(VLOOKUP($A120, 'E4 TB Allocation Details'!$A$18:$L$217, MATCH("A &amp; G ID", 'E4 TB Allocation Details'!$A$18:$L$18, 0),FALSE), 'E2 Allocators'!$B$15:$W$361, MATCH('O5 Details by Class &amp; Accounts'!BV$18, 'E2 Allocators'!$B$15:$W$15, 0),FALSE)*$E120), 0, VLOOKUP(VLOOKUP($A120, 'E4 TB Allocation Details'!$A$18:$L$217, MATCH("A &amp; G ID", 'E4 TB Allocation Details'!$A$18:$L$18, 0),FALSE), 'E2 Allocators'!$B$15:$W$361, MATCH('O5 Details by Class &amp; Accounts'!BV$18, 'E2 Allocators'!$B$15:$W$15, 0),FALSE)*$E120)</f>
        <v>0</v>
      </c>
      <c r="BW120" s="1334">
        <f>IF(ISERROR(VLOOKUP(VLOOKUP($A120, 'E4 TB Allocation Details'!$A$18:$L$217, MATCH("A &amp; G ID", 'E4 TB Allocation Details'!$A$18:$L$18, 0),FALSE), 'E2 Allocators'!$B$15:$W$361, MATCH('O5 Details by Class &amp; Accounts'!BW$18, 'E2 Allocators'!$B$15:$W$15, 0),FALSE)*$E120), 0, VLOOKUP(VLOOKUP($A120, 'E4 TB Allocation Details'!$A$18:$L$217, MATCH("A &amp; G ID", 'E4 TB Allocation Details'!$A$18:$L$18, 0),FALSE), 'E2 Allocators'!$B$15:$W$361, MATCH('O5 Details by Class &amp; Accounts'!BW$18, 'E2 Allocators'!$B$15:$W$15, 0),FALSE)*$E120)</f>
        <v>0</v>
      </c>
      <c r="BX120" s="1334">
        <f>IF(ISERROR(VLOOKUP(VLOOKUP($A120, 'E4 TB Allocation Details'!$A$18:$L$217, MATCH("A &amp; G ID", 'E4 TB Allocation Details'!$A$18:$L$18, 0),FALSE), 'E2 Allocators'!$B$15:$W$361, MATCH('O5 Details by Class &amp; Accounts'!BX$18, 'E2 Allocators'!$B$15:$W$15, 0),FALSE)*$E120), 0, VLOOKUP(VLOOKUP($A120, 'E4 TB Allocation Details'!$A$18:$L$217, MATCH("A &amp; G ID", 'E4 TB Allocation Details'!$A$18:$L$18, 0),FALSE), 'E2 Allocators'!$B$15:$W$361, MATCH('O5 Details by Class &amp; Accounts'!BX$18, 'E2 Allocators'!$B$15:$W$15, 0),FALSE)*$E120)</f>
        <v>0</v>
      </c>
      <c r="BY120" s="1334">
        <f>IF(ISERROR(VLOOKUP(VLOOKUP($A120, 'E4 TB Allocation Details'!$A$18:$L$217, MATCH("A &amp; G ID", 'E4 TB Allocation Details'!$A$18:$L$18, 0),FALSE), 'E2 Allocators'!$B$15:$W$361, MATCH('O5 Details by Class &amp; Accounts'!BY$18, 'E2 Allocators'!$B$15:$W$15, 0),FALSE)*$E120), 0, VLOOKUP(VLOOKUP($A120, 'E4 TB Allocation Details'!$A$18:$L$217, MATCH("A &amp; G ID", 'E4 TB Allocation Details'!$A$18:$L$18, 0),FALSE), 'E2 Allocators'!$B$15:$W$361, MATCH('O5 Details by Class &amp; Accounts'!BY$18, 'E2 Allocators'!$B$15:$W$15, 0),FALSE)*$E120)</f>
        <v>0</v>
      </c>
      <c r="BZ120" s="1334">
        <f>IF(ISERROR(VLOOKUP(VLOOKUP($A120, 'E4 TB Allocation Details'!$A$18:$L$217, MATCH("A &amp; G ID", 'E4 TB Allocation Details'!$A$18:$L$18, 0),FALSE), 'E2 Allocators'!$B$15:$W$361, MATCH('O5 Details by Class &amp; Accounts'!BZ$18, 'E2 Allocators'!$B$15:$W$15, 0),FALSE)*$E120), 0, VLOOKUP(VLOOKUP($A120, 'E4 TB Allocation Details'!$A$18:$L$217, MATCH("A &amp; G ID", 'E4 TB Allocation Details'!$A$18:$L$18, 0),FALSE), 'E2 Allocators'!$B$15:$W$361, MATCH('O5 Details by Class &amp; Accounts'!BZ$18, 'E2 Allocators'!$B$15:$W$15, 0),FALSE)*$E120)</f>
        <v>0</v>
      </c>
      <c r="CA120" s="1334">
        <f>IF(ISERROR(VLOOKUP(VLOOKUP($A120, 'E4 TB Allocation Details'!$A$18:$L$217, MATCH("A &amp; G ID", 'E4 TB Allocation Details'!$A$18:$L$18, 0),FALSE), 'E2 Allocators'!$B$15:$W$361, MATCH('O5 Details by Class &amp; Accounts'!CA$18, 'E2 Allocators'!$B$15:$W$15, 0),FALSE)*$E120), 0, VLOOKUP(VLOOKUP($A120, 'E4 TB Allocation Details'!$A$18:$L$217, MATCH("A &amp; G ID", 'E4 TB Allocation Details'!$A$18:$L$18, 0),FALSE), 'E2 Allocators'!$B$15:$W$361, MATCH('O5 Details by Class &amp; Accounts'!CA$18, 'E2 Allocators'!$B$15:$W$15, 0),FALSE)*$E120)</f>
        <v>0</v>
      </c>
      <c r="CB120" s="1334">
        <f>IF(ISERROR(VLOOKUP(VLOOKUP($A120, 'E4 TB Allocation Details'!$A$18:$L$217, MATCH("A &amp; G ID", 'E4 TB Allocation Details'!$A$18:$L$18, 0),FALSE), 'E2 Allocators'!$B$15:$W$361, MATCH('O5 Details by Class &amp; Accounts'!CB$18, 'E2 Allocators'!$B$15:$W$15, 0),FALSE)*$E120), 0, VLOOKUP(VLOOKUP($A120, 'E4 TB Allocation Details'!$A$18:$L$217, MATCH("A &amp; G ID", 'E4 TB Allocation Details'!$A$18:$L$18, 0),FALSE), 'E2 Allocators'!$B$15:$W$361, MATCH('O5 Details by Class &amp; Accounts'!CB$18, 'E2 Allocators'!$B$15:$W$15, 0),FALSE)*$E120)</f>
        <v>0</v>
      </c>
      <c r="CC120" s="1334">
        <f>IF(ISERROR(VLOOKUP(VLOOKUP($A120, 'E4 TB Allocation Details'!$A$18:$L$217, MATCH("A &amp; G ID", 'E4 TB Allocation Details'!$A$18:$L$18, 0),FALSE), 'E2 Allocators'!$B$15:$W$361, MATCH('O5 Details by Class &amp; Accounts'!CC$18, 'E2 Allocators'!$B$15:$W$15, 0),FALSE)*$E120), 0, VLOOKUP(VLOOKUP($A120, 'E4 TB Allocation Details'!$A$18:$L$217, MATCH("A &amp; G ID", 'E4 TB Allocation Details'!$A$18:$L$18, 0),FALSE), 'E2 Allocators'!$B$15:$W$361, MATCH('O5 Details by Class &amp; Accounts'!CC$18, 'E2 Allocators'!$B$15:$W$15, 0),FALSE)*$E120)</f>
        <v>0</v>
      </c>
      <c r="CD120" s="1334">
        <f>IF(ISERROR(VLOOKUP(VLOOKUP($A120, 'E4 TB Allocation Details'!$A$18:$L$217, MATCH("A &amp; G ID", 'E4 TB Allocation Details'!$A$18:$L$18, 0),FALSE), 'E2 Allocators'!$B$15:$W$361, MATCH('O5 Details by Class &amp; Accounts'!CD$18, 'E2 Allocators'!$B$15:$W$15, 0),FALSE)*$E120), 0, VLOOKUP(VLOOKUP($A120, 'E4 TB Allocation Details'!$A$18:$L$217, MATCH("A &amp; G ID", 'E4 TB Allocation Details'!$A$18:$L$18, 0),FALSE), 'E2 Allocators'!$B$15:$W$361, MATCH('O5 Details by Class &amp; Accounts'!CD$18, 'E2 Allocators'!$B$15:$W$15, 0),FALSE)*$E120)</f>
        <v>0</v>
      </c>
      <c r="CE120" s="1334">
        <f>IF(ISERROR(VLOOKUP(VLOOKUP($A120, 'E4 TB Allocation Details'!$A$18:$L$217, MATCH("A &amp; G ID", 'E4 TB Allocation Details'!$A$18:$L$18, 0),FALSE), 'E2 Allocators'!$B$15:$W$361, MATCH('O5 Details by Class &amp; Accounts'!CE$18, 'E2 Allocators'!$B$15:$W$15, 0),FALSE)*$E120), 0, VLOOKUP(VLOOKUP($A120, 'E4 TB Allocation Details'!$A$18:$L$217, MATCH("A &amp; G ID", 'E4 TB Allocation Details'!$A$18:$L$18, 0),FALSE), 'E2 Allocators'!$B$15:$W$361, MATCH('O5 Details by Class &amp; Accounts'!CE$18, 'E2 Allocators'!$B$15:$W$15, 0),FALSE)*$E120)</f>
        <v>0</v>
      </c>
      <c r="CF120" s="1334">
        <f>IF(ISERROR(VLOOKUP(VLOOKUP($A120, 'E4 TB Allocation Details'!$A$18:$L$217, MATCH("A &amp; G ID", 'E4 TB Allocation Details'!$A$18:$L$18, 0),FALSE), 'E2 Allocators'!$B$15:$W$361, MATCH('O5 Details by Class &amp; Accounts'!CF$18, 'E2 Allocators'!$B$15:$W$15, 0),FALSE)*$E120), 0, VLOOKUP(VLOOKUP($A120, 'E4 TB Allocation Details'!$A$18:$L$217, MATCH("A &amp; G ID", 'E4 TB Allocation Details'!$A$18:$L$18, 0),FALSE), 'E2 Allocators'!$B$15:$W$361, MATCH('O5 Details by Class &amp; Accounts'!CF$18, 'E2 Allocators'!$B$15:$W$15, 0),FALSE)*$E120)</f>
        <v>0</v>
      </c>
      <c r="CG120" s="1334">
        <f>IF(ISERROR(VLOOKUP(VLOOKUP($A120, 'E4 TB Allocation Details'!$A$18:$L$217, MATCH("A &amp; G ID", 'E4 TB Allocation Details'!$A$18:$L$18, 0),FALSE), 'E2 Allocators'!$B$15:$W$361, MATCH('O5 Details by Class &amp; Accounts'!CG$18, 'E2 Allocators'!$B$15:$W$15, 0),FALSE)*$E120), 0, VLOOKUP(VLOOKUP($A120, 'E4 TB Allocation Details'!$A$18:$L$217, MATCH("A &amp; G ID", 'E4 TB Allocation Details'!$A$18:$L$18, 0),FALSE), 'E2 Allocators'!$B$15:$W$361, MATCH('O5 Details by Class &amp; Accounts'!CG$18, 'E2 Allocators'!$B$15:$W$15, 0),FALSE)*$E120)</f>
        <v>0</v>
      </c>
      <c r="CH120" s="1334">
        <f>IF(ISERROR(VLOOKUP(VLOOKUP($A120, 'E4 TB Allocation Details'!$A$18:$L$217, MATCH("A &amp; G ID", 'E4 TB Allocation Details'!$A$18:$L$18, 0),FALSE), 'E2 Allocators'!$B$15:$W$361, MATCH('O5 Details by Class &amp; Accounts'!CH$18, 'E2 Allocators'!$B$15:$W$15, 0),FALSE)*$E120), 0, VLOOKUP(VLOOKUP($A120, 'E4 TB Allocation Details'!$A$18:$L$217, MATCH("A &amp; G ID", 'E4 TB Allocation Details'!$A$18:$L$18, 0),FALSE), 'E2 Allocators'!$B$15:$W$361, MATCH('O5 Details by Class &amp; Accounts'!CH$18, 'E2 Allocators'!$B$15:$W$15, 0),FALSE)*$E120)</f>
        <v>0</v>
      </c>
      <c r="CI120" s="1334">
        <f>IF(ISERROR(VLOOKUP(VLOOKUP($A120, 'E4 TB Allocation Details'!$A$18:$L$217, MATCH("A &amp; G ID", 'E4 TB Allocation Details'!$A$18:$L$18, 0),FALSE), 'E2 Allocators'!$B$15:$W$361, MATCH('O5 Details by Class &amp; Accounts'!CI$18, 'E2 Allocators'!$B$15:$W$15, 0),FALSE)*$E120), 0, VLOOKUP(VLOOKUP($A120, 'E4 TB Allocation Details'!$A$18:$L$217, MATCH("A &amp; G ID", 'E4 TB Allocation Details'!$A$18:$L$18, 0),FALSE), 'E2 Allocators'!$B$15:$W$361, MATCH('O5 Details by Class &amp; Accounts'!CI$18, 'E2 Allocators'!$B$15:$W$15, 0),FALSE)*$E120)</f>
        <v>0</v>
      </c>
      <c r="CJ120" s="1334">
        <f>IF(ISERROR(VLOOKUP(VLOOKUP($A120, 'E4 TB Allocation Details'!$A$18:$L$217, MATCH("A &amp; G ID", 'E4 TB Allocation Details'!$A$18:$L$18, 0),FALSE), 'E2 Allocators'!$B$15:$W$361, MATCH('O5 Details by Class &amp; Accounts'!CJ$18, 'E2 Allocators'!$B$15:$W$15, 0),FALSE)*$E120), 0, VLOOKUP(VLOOKUP($A120, 'E4 TB Allocation Details'!$A$18:$L$217, MATCH("A &amp; G ID", 'E4 TB Allocation Details'!$A$18:$L$18, 0),FALSE), 'E2 Allocators'!$B$15:$W$361, MATCH('O5 Details by Class &amp; Accounts'!CJ$18, 'E2 Allocators'!$B$15:$W$15, 0),FALSE)*$E120)</f>
        <v>0</v>
      </c>
      <c r="CK120" s="1334">
        <f>IF(ISERROR(VLOOKUP(VLOOKUP($A120, 'E4 TB Allocation Details'!$A$18:$L$217, MATCH("A &amp; G ID", 'E4 TB Allocation Details'!$A$18:$L$18, 0),FALSE), 'E2 Allocators'!$B$15:$W$361, MATCH('O5 Details by Class &amp; Accounts'!CK$18, 'E2 Allocators'!$B$15:$W$15, 0),FALSE)*$E120), 0, VLOOKUP(VLOOKUP($A120, 'E4 TB Allocation Details'!$A$18:$L$217, MATCH("A &amp; G ID", 'E4 TB Allocation Details'!$A$18:$L$18, 0),FALSE), 'E2 Allocators'!$B$15:$W$361, MATCH('O5 Details by Class &amp; Accounts'!CK$18, 'E2 Allocators'!$B$15:$W$15, 0),FALSE)*$E120)</f>
        <v>0</v>
      </c>
      <c r="CL120" s="1334">
        <f>IF(ISERROR(VLOOKUP(VLOOKUP($A120, 'E4 TB Allocation Details'!$A$18:$L$217, MATCH("A &amp; G ID", 'E4 TB Allocation Details'!$A$18:$L$18, 0),FALSE), 'E2 Allocators'!$B$15:$W$361, MATCH('O5 Details by Class &amp; Accounts'!CL$18, 'E2 Allocators'!$B$15:$W$15, 0),FALSE)*$E120), 0, VLOOKUP(VLOOKUP($A120, 'E4 TB Allocation Details'!$A$18:$L$217, MATCH("A &amp; G ID", 'E4 TB Allocation Details'!$A$18:$L$18, 0),FALSE), 'E2 Allocators'!$B$15:$W$361, MATCH('O5 Details by Class &amp; Accounts'!CL$18, 'E2 Allocators'!$B$15:$W$15, 0),FALSE)*$E120)</f>
        <v>0</v>
      </c>
      <c r="CM120" s="1334">
        <f>IF(ISERROR(VLOOKUP(VLOOKUP($A120, 'E4 TB Allocation Details'!$A$18:$L$217, MATCH("A &amp; G ID", 'E4 TB Allocation Details'!$A$18:$L$18, 0),FALSE), 'E2 Allocators'!$B$15:$W$361, MATCH('O5 Details by Class &amp; Accounts'!CM$18, 'E2 Allocators'!$B$15:$W$15, 0),FALSE)*$E120), 0, VLOOKUP(VLOOKUP($A120, 'E4 TB Allocation Details'!$A$18:$L$217, MATCH("A &amp; G ID", 'E4 TB Allocation Details'!$A$18:$L$18, 0),FALSE), 'E2 Allocators'!$B$15:$W$361, MATCH('O5 Details by Class &amp; Accounts'!CM$18, 'E2 Allocators'!$B$15:$W$15, 0),FALSE)*$E120)</f>
        <v>0</v>
      </c>
      <c r="CN120" s="1334">
        <f t="shared" si="30"/>
        <v>0</v>
      </c>
      <c r="CO120" s="1670">
        <f t="shared" si="25"/>
        <v>0</v>
      </c>
      <c r="CQ120" s="1926" t="s">
        <v>1271</v>
      </c>
    </row>
    <row r="121" spans="1:95" s="64" customFormat="1" ht="12.75" x14ac:dyDescent="0.2">
      <c r="A121" s="1105">
        <v>4415</v>
      </c>
      <c r="B121" s="1106" t="s">
        <v>1031</v>
      </c>
      <c r="C121" s="1667">
        <f>IF(ISERROR(VLOOKUP($A121,'I3 TB Data'!$A$20:$H$465,MATCH('O5 Details by Class &amp; Accounts'!$C$18, 'I3 TB Data'!$A$20:$H$20,0),0)), 0, VLOOKUP($A121,'I3 TB Data'!$A$20:$H$465,MATCH('O5 Details by Class &amp; Accounts'!$C$18,'I3 TB Data'!$A$20:$H$20,0),0))</f>
        <v>0</v>
      </c>
      <c r="D121" s="1668"/>
      <c r="E121" s="1667">
        <f t="shared" si="17"/>
        <v>0</v>
      </c>
      <c r="F121" s="1669">
        <f>IF(ISERROR(VLOOKUP($A121, 'E1 Categorization'!A33:E123, MATCH("Customer Component", 'E1 Categorization'!$A$33:$E$33,0), 0)), 0, IF(VLOOKUP($A121, 'E1 Categorization'!A33:E123, MATCH("Customer Component", 'E1 Categorization'!$A$33:$E$33,0), 0)=0, 'O5 Details by Class &amp; Accounts'!$E121, IF(AND(VLOOKUP($A121, 'E1 Categorization'!A33:E123, MATCH("Customer Component", 'E1 Categorization'!$A$33:$E$33,0), 0) &gt;0, VLOOKUP($A121, 'E1 Categorization'!A33:E123, MATCH("Customer Component", 'E1 Categorization'!$A$33:$E$33,0), 0)&lt;1), 'O5 Details by Class &amp; Accounts'!$E121*(1-VLOOKUP($A121, 'E1 Categorization'!A33:E123, MATCH("Customer Component", 'E1 Categorization'!$A$33:$E$33,0), 0)), 0)))</f>
        <v>0</v>
      </c>
      <c r="G121" s="1669">
        <f>IF(ISERROR(VLOOKUP($A121, 'E1 Categorization'!A33:E123, MATCH("Customer Component", 'E1 Categorization'!$A$33:$E$33,0), 0)),0, IF(VLOOKUP($A121, 'E1 Categorization'!A33:E123, MATCH("Customer Component", 'E1 Categorization'!$A$33:$E$33,0), 0)=0, 0, IF(AND(VLOOKUP($A121, 'E1 Categorization'!A33:E123, MATCH("Customer Component", 'E1 Categorization'!$A$33:$E$33,0), 0) &gt;0, VLOOKUP($A121, 'E1 Categorization'!A33:E123, MATCH("Customer Component", 'E1 Categorization'!$A$33:$E$33,0), 0)&lt;1), 'O5 Details by Class &amp; Accounts'!$E121*(VLOOKUP($A121, 'E1 Categorization'!A33:E123, MATCH("Customer Component", 'E1 Categorization'!$A$33:$E$33,0), 0)), 'O5 Details by Class &amp; Accounts'!$E121)))</f>
        <v>0</v>
      </c>
      <c r="H121" s="1334">
        <f t="shared" si="26"/>
        <v>0</v>
      </c>
      <c r="I121" s="1334">
        <f>IF(ISERROR(VLOOKUP(VLOOKUP($A121, 'E4 TB Allocation Details'!$A$18:$L$217, MATCH("Demand ID", 'E4 TB Allocation Details'!$A$18:$L$18, 0),FALSE), 'E2 Allocators'!$B$15:$W$361, MATCH('O5 Details by Class &amp; Accounts'!I$18, 'E2 Allocators'!$B$15:$W$15, 0),FALSE)*$F121), 0, VLOOKUP(VLOOKUP($A121, 'E4 TB Allocation Details'!$A$18:$L$217, MATCH("Demand ID", 'E4 TB Allocation Details'!$A$18:$L$18, 0),FALSE), 'E2 Allocators'!$B$15:$W$361, MATCH('O5 Details by Class &amp; Accounts'!I$18, 'E2 Allocators'!$B$15:$W$15, 0),FALSE)*$F121)</f>
        <v>0</v>
      </c>
      <c r="J121" s="1334">
        <f>IF(ISERROR(VLOOKUP(VLOOKUP($A121, 'E4 TB Allocation Details'!$A$18:$L$217, MATCH("Demand ID", 'E4 TB Allocation Details'!$A$18:$L$18, 0),FALSE), 'E2 Allocators'!$B$15:$W$361, MATCH('O5 Details by Class &amp; Accounts'!J$18, 'E2 Allocators'!$B$15:$W$15, 0),FALSE)*$F121), 0, VLOOKUP(VLOOKUP($A121, 'E4 TB Allocation Details'!$A$18:$L$217, MATCH("Demand ID", 'E4 TB Allocation Details'!$A$18:$L$18, 0),FALSE), 'E2 Allocators'!$B$15:$W$361, MATCH('O5 Details by Class &amp; Accounts'!J$18, 'E2 Allocators'!$B$15:$W$15, 0),FALSE)*$F121)</f>
        <v>0</v>
      </c>
      <c r="K121" s="1334">
        <f>IF(ISERROR(VLOOKUP(VLOOKUP($A121, 'E4 TB Allocation Details'!$A$18:$L$217, MATCH("Demand ID", 'E4 TB Allocation Details'!$A$18:$L$18, 0),FALSE), 'E2 Allocators'!$B$15:$W$361, MATCH('O5 Details by Class &amp; Accounts'!K$18, 'E2 Allocators'!$B$15:$W$15, 0),FALSE)*$F121), 0, VLOOKUP(VLOOKUP($A121, 'E4 TB Allocation Details'!$A$18:$L$217, MATCH("Demand ID", 'E4 TB Allocation Details'!$A$18:$L$18, 0),FALSE), 'E2 Allocators'!$B$15:$W$361, MATCH('O5 Details by Class &amp; Accounts'!K$18, 'E2 Allocators'!$B$15:$W$15, 0),FALSE)*$F121)</f>
        <v>0</v>
      </c>
      <c r="L121" s="1334">
        <f>IF(ISERROR(VLOOKUP(VLOOKUP($A121, 'E4 TB Allocation Details'!$A$18:$L$217, MATCH("Demand ID", 'E4 TB Allocation Details'!$A$18:$L$18, 0),FALSE), 'E2 Allocators'!$B$15:$W$361, MATCH('O5 Details by Class &amp; Accounts'!L$18, 'E2 Allocators'!$B$15:$W$15, 0),FALSE)*$F121), 0, VLOOKUP(VLOOKUP($A121, 'E4 TB Allocation Details'!$A$18:$L$217, MATCH("Demand ID", 'E4 TB Allocation Details'!$A$18:$L$18, 0),FALSE), 'E2 Allocators'!$B$15:$W$361, MATCH('O5 Details by Class &amp; Accounts'!L$18, 'E2 Allocators'!$B$15:$W$15, 0),FALSE)*$F121)</f>
        <v>0</v>
      </c>
      <c r="M121" s="1334">
        <f>IF(ISERROR(VLOOKUP(VLOOKUP($A121, 'E4 TB Allocation Details'!$A$18:$L$217, MATCH("Demand ID", 'E4 TB Allocation Details'!$A$18:$L$18, 0),FALSE), 'E2 Allocators'!$B$15:$W$361, MATCH('O5 Details by Class &amp; Accounts'!M$18, 'E2 Allocators'!$B$15:$W$15, 0),FALSE)*$F121), 0, VLOOKUP(VLOOKUP($A121, 'E4 TB Allocation Details'!$A$18:$L$217, MATCH("Demand ID", 'E4 TB Allocation Details'!$A$18:$L$18, 0),FALSE), 'E2 Allocators'!$B$15:$W$361, MATCH('O5 Details by Class &amp; Accounts'!M$18, 'E2 Allocators'!$B$15:$W$15, 0),FALSE)*$F121)</f>
        <v>0</v>
      </c>
      <c r="N121" s="1334">
        <f>IF(ISERROR(VLOOKUP(VLOOKUP($A121, 'E4 TB Allocation Details'!$A$18:$L$217, MATCH("Demand ID", 'E4 TB Allocation Details'!$A$18:$L$18, 0),FALSE), 'E2 Allocators'!$B$15:$W$361, MATCH('O5 Details by Class &amp; Accounts'!N$18, 'E2 Allocators'!$B$15:$W$15, 0),FALSE)*$F121), 0, VLOOKUP(VLOOKUP($A121, 'E4 TB Allocation Details'!$A$18:$L$217, MATCH("Demand ID", 'E4 TB Allocation Details'!$A$18:$L$18, 0),FALSE), 'E2 Allocators'!$B$15:$W$361, MATCH('O5 Details by Class &amp; Accounts'!N$18, 'E2 Allocators'!$B$15:$W$15, 0),FALSE)*$F121)</f>
        <v>0</v>
      </c>
      <c r="O121" s="1334">
        <f>IF(ISERROR(VLOOKUP(VLOOKUP($A121, 'E4 TB Allocation Details'!$A$18:$L$217, MATCH("Demand ID", 'E4 TB Allocation Details'!$A$18:$L$18, 0),FALSE), 'E2 Allocators'!$B$15:$W$361, MATCH('O5 Details by Class &amp; Accounts'!O$18, 'E2 Allocators'!$B$15:$W$15, 0),FALSE)*$F121), 0, VLOOKUP(VLOOKUP($A121, 'E4 TB Allocation Details'!$A$18:$L$217, MATCH("Demand ID", 'E4 TB Allocation Details'!$A$18:$L$18, 0),FALSE), 'E2 Allocators'!$B$15:$W$361, MATCH('O5 Details by Class &amp; Accounts'!O$18, 'E2 Allocators'!$B$15:$W$15, 0),FALSE)*$F121)</f>
        <v>0</v>
      </c>
      <c r="P121" s="1334">
        <f>IF(ISERROR(VLOOKUP(VLOOKUP($A121, 'E4 TB Allocation Details'!$A$18:$L$217, MATCH("Demand ID", 'E4 TB Allocation Details'!$A$18:$L$18, 0),FALSE), 'E2 Allocators'!$B$15:$W$361, MATCH('O5 Details by Class &amp; Accounts'!P$18, 'E2 Allocators'!$B$15:$W$15, 0),FALSE)*$F121), 0, VLOOKUP(VLOOKUP($A121, 'E4 TB Allocation Details'!$A$18:$L$217, MATCH("Demand ID", 'E4 TB Allocation Details'!$A$18:$L$18, 0),FALSE), 'E2 Allocators'!$B$15:$W$361, MATCH('O5 Details by Class &amp; Accounts'!P$18, 'E2 Allocators'!$B$15:$W$15, 0),FALSE)*$F121)</f>
        <v>0</v>
      </c>
      <c r="Q121" s="1334">
        <f>IF(ISERROR(VLOOKUP(VLOOKUP($A121, 'E4 TB Allocation Details'!$A$18:$L$217, MATCH("Demand ID", 'E4 TB Allocation Details'!$A$18:$L$18, 0),FALSE), 'E2 Allocators'!$B$15:$W$361, MATCH('O5 Details by Class &amp; Accounts'!Q$18, 'E2 Allocators'!$B$15:$W$15, 0),FALSE)*$F121), 0, VLOOKUP(VLOOKUP($A121, 'E4 TB Allocation Details'!$A$18:$L$217, MATCH("Demand ID", 'E4 TB Allocation Details'!$A$18:$L$18, 0),FALSE), 'E2 Allocators'!$B$15:$W$361, MATCH('O5 Details by Class &amp; Accounts'!Q$18, 'E2 Allocators'!$B$15:$W$15, 0),FALSE)*$F121)</f>
        <v>0</v>
      </c>
      <c r="R121" s="1334">
        <f>IF(ISERROR(VLOOKUP(VLOOKUP($A121, 'E4 TB Allocation Details'!$A$18:$L$217, MATCH("Demand ID", 'E4 TB Allocation Details'!$A$18:$L$18, 0),FALSE), 'E2 Allocators'!$B$15:$W$361, MATCH('O5 Details by Class &amp; Accounts'!R$18, 'E2 Allocators'!$B$15:$W$15, 0),FALSE)*$F121), 0, VLOOKUP(VLOOKUP($A121, 'E4 TB Allocation Details'!$A$18:$L$217, MATCH("Demand ID", 'E4 TB Allocation Details'!$A$18:$L$18, 0),FALSE), 'E2 Allocators'!$B$15:$W$361, MATCH('O5 Details by Class &amp; Accounts'!R$18, 'E2 Allocators'!$B$15:$W$15, 0),FALSE)*$F121)</f>
        <v>0</v>
      </c>
      <c r="S121" s="1334">
        <f>IF(ISERROR(VLOOKUP(VLOOKUP($A121, 'E4 TB Allocation Details'!$A$18:$L$217, MATCH("Demand ID", 'E4 TB Allocation Details'!$A$18:$L$18, 0),FALSE), 'E2 Allocators'!$B$15:$W$361, MATCH('O5 Details by Class &amp; Accounts'!S$18, 'E2 Allocators'!$B$15:$W$15, 0),FALSE)*$F121), 0, VLOOKUP(VLOOKUP($A121, 'E4 TB Allocation Details'!$A$18:$L$217, MATCH("Demand ID", 'E4 TB Allocation Details'!$A$18:$L$18, 0),FALSE), 'E2 Allocators'!$B$15:$W$361, MATCH('O5 Details by Class &amp; Accounts'!S$18, 'E2 Allocators'!$B$15:$W$15, 0),FALSE)*$F121)</f>
        <v>0</v>
      </c>
      <c r="T121" s="1334">
        <f>IF(ISERROR(VLOOKUP(VLOOKUP($A121, 'E4 TB Allocation Details'!$A$18:$L$217, MATCH("Demand ID", 'E4 TB Allocation Details'!$A$18:$L$18, 0),FALSE), 'E2 Allocators'!$B$15:$W$361, MATCH('O5 Details by Class &amp; Accounts'!T$18, 'E2 Allocators'!$B$15:$W$15, 0),FALSE)*$F121), 0, VLOOKUP(VLOOKUP($A121, 'E4 TB Allocation Details'!$A$18:$L$217, MATCH("Demand ID", 'E4 TB Allocation Details'!$A$18:$L$18, 0),FALSE), 'E2 Allocators'!$B$15:$W$361, MATCH('O5 Details by Class &amp; Accounts'!T$18, 'E2 Allocators'!$B$15:$W$15, 0),FALSE)*$F121)</f>
        <v>0</v>
      </c>
      <c r="U121" s="1334">
        <f>IF(ISERROR(VLOOKUP(VLOOKUP($A121, 'E4 TB Allocation Details'!$A$18:$L$217, MATCH("Demand ID", 'E4 TB Allocation Details'!$A$18:$L$18, 0),FALSE), 'E2 Allocators'!$B$15:$W$361, MATCH('O5 Details by Class &amp; Accounts'!U$18, 'E2 Allocators'!$B$15:$W$15, 0),FALSE)*$F121), 0, VLOOKUP(VLOOKUP($A121, 'E4 TB Allocation Details'!$A$18:$L$217, MATCH("Demand ID", 'E4 TB Allocation Details'!$A$18:$L$18, 0),FALSE), 'E2 Allocators'!$B$15:$W$361, MATCH('O5 Details by Class &amp; Accounts'!U$18, 'E2 Allocators'!$B$15:$W$15, 0),FALSE)*$F121)</f>
        <v>0</v>
      </c>
      <c r="V121" s="1334">
        <f>IF(ISERROR(VLOOKUP(VLOOKUP($A121, 'E4 TB Allocation Details'!$A$18:$L$217, MATCH("Demand ID", 'E4 TB Allocation Details'!$A$18:$L$18, 0),FALSE), 'E2 Allocators'!$B$15:$W$361, MATCH('O5 Details by Class &amp; Accounts'!V$18, 'E2 Allocators'!$B$15:$W$15, 0),FALSE)*$F121), 0, VLOOKUP(VLOOKUP($A121, 'E4 TB Allocation Details'!$A$18:$L$217, MATCH("Demand ID", 'E4 TB Allocation Details'!$A$18:$L$18, 0),FALSE), 'E2 Allocators'!$B$15:$W$361, MATCH('O5 Details by Class &amp; Accounts'!V$18, 'E2 Allocators'!$B$15:$W$15, 0),FALSE)*$F121)</f>
        <v>0</v>
      </c>
      <c r="W121" s="1334">
        <f>IF(ISERROR(VLOOKUP(VLOOKUP($A121, 'E4 TB Allocation Details'!$A$18:$L$217, MATCH("Demand ID", 'E4 TB Allocation Details'!$A$18:$L$18, 0),FALSE), 'E2 Allocators'!$B$15:$W$361, MATCH('O5 Details by Class &amp; Accounts'!W$18, 'E2 Allocators'!$B$15:$W$15, 0),FALSE)*$F121), 0, VLOOKUP(VLOOKUP($A121, 'E4 TB Allocation Details'!$A$18:$L$217, MATCH("Demand ID", 'E4 TB Allocation Details'!$A$18:$L$18, 0),FALSE), 'E2 Allocators'!$B$15:$W$361, MATCH('O5 Details by Class &amp; Accounts'!W$18, 'E2 Allocators'!$B$15:$W$15, 0),FALSE)*$F121)</f>
        <v>0</v>
      </c>
      <c r="X121" s="1334">
        <f>IF(ISERROR(VLOOKUP(VLOOKUP($A121, 'E4 TB Allocation Details'!$A$18:$L$217, MATCH("Demand ID", 'E4 TB Allocation Details'!$A$18:$L$18, 0),FALSE), 'E2 Allocators'!$B$15:$W$361, MATCH('O5 Details by Class &amp; Accounts'!X$18, 'E2 Allocators'!$B$15:$W$15, 0),FALSE)*$F121), 0, VLOOKUP(VLOOKUP($A121, 'E4 TB Allocation Details'!$A$18:$L$217, MATCH("Demand ID", 'E4 TB Allocation Details'!$A$18:$L$18, 0),FALSE), 'E2 Allocators'!$B$15:$W$361, MATCH('O5 Details by Class &amp; Accounts'!X$18, 'E2 Allocators'!$B$15:$W$15, 0),FALSE)*$F121)</f>
        <v>0</v>
      </c>
      <c r="Y121" s="1334">
        <f>IF(ISERROR(VLOOKUP(VLOOKUP($A121, 'E4 TB Allocation Details'!$A$18:$L$217, MATCH("Demand ID", 'E4 TB Allocation Details'!$A$18:$L$18, 0),FALSE), 'E2 Allocators'!$B$15:$W$361, MATCH('O5 Details by Class &amp; Accounts'!Y$18, 'E2 Allocators'!$B$15:$W$15, 0),FALSE)*$F121), 0, VLOOKUP(VLOOKUP($A121, 'E4 TB Allocation Details'!$A$18:$L$217, MATCH("Demand ID", 'E4 TB Allocation Details'!$A$18:$L$18, 0),FALSE), 'E2 Allocators'!$B$15:$W$361, MATCH('O5 Details by Class &amp; Accounts'!Y$18, 'E2 Allocators'!$B$15:$W$15, 0),FALSE)*$F121)</f>
        <v>0</v>
      </c>
      <c r="Z121" s="1334">
        <f>IF(ISERROR(VLOOKUP(VLOOKUP($A121, 'E4 TB Allocation Details'!$A$18:$L$217, MATCH("Demand ID", 'E4 TB Allocation Details'!$A$18:$L$18, 0),FALSE), 'E2 Allocators'!$B$15:$W$361, MATCH('O5 Details by Class &amp; Accounts'!Z$18, 'E2 Allocators'!$B$15:$W$15, 0),FALSE)*$F121), 0, VLOOKUP(VLOOKUP($A121, 'E4 TB Allocation Details'!$A$18:$L$217, MATCH("Demand ID", 'E4 TB Allocation Details'!$A$18:$L$18, 0),FALSE), 'E2 Allocators'!$B$15:$W$361, MATCH('O5 Details by Class &amp; Accounts'!Z$18, 'E2 Allocators'!$B$15:$W$15, 0),FALSE)*$F121)</f>
        <v>0</v>
      </c>
      <c r="AA121" s="1334">
        <f>IF(ISERROR(VLOOKUP(VLOOKUP($A121, 'E4 TB Allocation Details'!$A$18:$L$217, MATCH("Demand ID", 'E4 TB Allocation Details'!$A$18:$L$18, 0),FALSE), 'E2 Allocators'!$B$15:$W$361, MATCH('O5 Details by Class &amp; Accounts'!AA$18, 'E2 Allocators'!$B$15:$W$15, 0),FALSE)*$F121), 0, VLOOKUP(VLOOKUP($A121, 'E4 TB Allocation Details'!$A$18:$L$217, MATCH("Demand ID", 'E4 TB Allocation Details'!$A$18:$L$18, 0),FALSE), 'E2 Allocators'!$B$15:$W$361, MATCH('O5 Details by Class &amp; Accounts'!AA$18, 'E2 Allocators'!$B$15:$W$15, 0),FALSE)*$F121)</f>
        <v>0</v>
      </c>
      <c r="AB121" s="1334">
        <f>IF(ISERROR(VLOOKUP(VLOOKUP($A121, 'E4 TB Allocation Details'!$A$18:$L$217, MATCH("Demand ID", 'E4 TB Allocation Details'!$A$18:$L$18, 0),FALSE), 'E2 Allocators'!$B$15:$W$361, MATCH('O5 Details by Class &amp; Accounts'!AB$18, 'E2 Allocators'!$B$15:$W$15, 0),FALSE)*$F121), 0, VLOOKUP(VLOOKUP($A121, 'E4 TB Allocation Details'!$A$18:$L$217, MATCH("Demand ID", 'E4 TB Allocation Details'!$A$18:$L$18, 0),FALSE), 'E2 Allocators'!$B$15:$W$361, MATCH('O5 Details by Class &amp; Accounts'!AB$18, 'E2 Allocators'!$B$15:$W$15, 0),FALSE)*$F121)</f>
        <v>0</v>
      </c>
      <c r="AC121" s="1334">
        <f t="shared" si="27"/>
        <v>0</v>
      </c>
      <c r="AD121" s="1334">
        <f>IF(ISERROR(VLOOKUP(VLOOKUP($A121, 'E4 TB Allocation Details'!$A$18:$L$217, MATCH("Customer ID", 'E4 TB Allocation Details'!$A$18:$L$18, 0),FALSE), 'E2 Allocators'!$B$15:$W$361, MATCH('O5 Details by Class &amp; Accounts'!AD$18, 'E2 Allocators'!$B$15:$W$15, 0),FALSE)*$G121), 0, VLOOKUP(VLOOKUP($A121, 'E4 TB Allocation Details'!$A$18:$L$217, MATCH("Customer ID", 'E4 TB Allocation Details'!$A$18:$L$18, 0),FALSE), 'E2 Allocators'!$B$15:$W$361, MATCH('O5 Details by Class &amp; Accounts'!AD$18, 'E2 Allocators'!$B$15:$W$15, 0),FALSE)*$G121)</f>
        <v>0</v>
      </c>
      <c r="AE121" s="1334">
        <f>IF(ISERROR(VLOOKUP(VLOOKUP($A121, 'E4 TB Allocation Details'!$A$18:$L$217, MATCH("Customer ID", 'E4 TB Allocation Details'!$A$18:$L$18, 0),FALSE), 'E2 Allocators'!$B$15:$W$361, MATCH('O5 Details by Class &amp; Accounts'!AE$18, 'E2 Allocators'!$B$15:$W$15, 0),FALSE)*$G121), 0, VLOOKUP(VLOOKUP($A121, 'E4 TB Allocation Details'!$A$18:$L$217, MATCH("Customer ID", 'E4 TB Allocation Details'!$A$18:$L$18, 0),FALSE), 'E2 Allocators'!$B$15:$W$361, MATCH('O5 Details by Class &amp; Accounts'!AE$18, 'E2 Allocators'!$B$15:$W$15, 0),FALSE)*$G121)</f>
        <v>0</v>
      </c>
      <c r="AF121" s="1334">
        <f>IF(ISERROR(VLOOKUP(VLOOKUP($A121, 'E4 TB Allocation Details'!$A$18:$L$217, MATCH("Customer ID", 'E4 TB Allocation Details'!$A$18:$L$18, 0),FALSE), 'E2 Allocators'!$B$15:$W$361, MATCH('O5 Details by Class &amp; Accounts'!AF$18, 'E2 Allocators'!$B$15:$W$15, 0),FALSE)*$G121), 0, VLOOKUP(VLOOKUP($A121, 'E4 TB Allocation Details'!$A$18:$L$217, MATCH("Customer ID", 'E4 TB Allocation Details'!$A$18:$L$18, 0),FALSE), 'E2 Allocators'!$B$15:$W$361, MATCH('O5 Details by Class &amp; Accounts'!AF$18, 'E2 Allocators'!$B$15:$W$15, 0),FALSE)*$G121)</f>
        <v>0</v>
      </c>
      <c r="AG121" s="1334">
        <f>IF(ISERROR(VLOOKUP(VLOOKUP($A121, 'E4 TB Allocation Details'!$A$18:$L$217, MATCH("Customer ID", 'E4 TB Allocation Details'!$A$18:$L$18, 0),FALSE), 'E2 Allocators'!$B$15:$W$361, MATCH('O5 Details by Class &amp; Accounts'!AG$18, 'E2 Allocators'!$B$15:$W$15, 0),FALSE)*$G121), 0, VLOOKUP(VLOOKUP($A121, 'E4 TB Allocation Details'!$A$18:$L$217, MATCH("Customer ID", 'E4 TB Allocation Details'!$A$18:$L$18, 0),FALSE), 'E2 Allocators'!$B$15:$W$361, MATCH('O5 Details by Class &amp; Accounts'!AG$18, 'E2 Allocators'!$B$15:$W$15, 0),FALSE)*$G121)</f>
        <v>0</v>
      </c>
      <c r="AH121" s="1334">
        <f>IF(ISERROR(VLOOKUP(VLOOKUP($A121, 'E4 TB Allocation Details'!$A$18:$L$217, MATCH("Customer ID", 'E4 TB Allocation Details'!$A$18:$L$18, 0),FALSE), 'E2 Allocators'!$B$15:$W$361, MATCH('O5 Details by Class &amp; Accounts'!AH$18, 'E2 Allocators'!$B$15:$W$15, 0),FALSE)*$G121), 0, VLOOKUP(VLOOKUP($A121, 'E4 TB Allocation Details'!$A$18:$L$217, MATCH("Customer ID", 'E4 TB Allocation Details'!$A$18:$L$18, 0),FALSE), 'E2 Allocators'!$B$15:$W$361, MATCH('O5 Details by Class &amp; Accounts'!AH$18, 'E2 Allocators'!$B$15:$W$15, 0),FALSE)*$G121)</f>
        <v>0</v>
      </c>
      <c r="AI121" s="1334">
        <f>IF(ISERROR(VLOOKUP(VLOOKUP($A121, 'E4 TB Allocation Details'!$A$18:$L$217, MATCH("Customer ID", 'E4 TB Allocation Details'!$A$18:$L$18, 0),FALSE), 'E2 Allocators'!$B$15:$W$361, MATCH('O5 Details by Class &amp; Accounts'!AI$18, 'E2 Allocators'!$B$15:$W$15, 0),FALSE)*$G121), 0, VLOOKUP(VLOOKUP($A121, 'E4 TB Allocation Details'!$A$18:$L$217, MATCH("Customer ID", 'E4 TB Allocation Details'!$A$18:$L$18, 0),FALSE), 'E2 Allocators'!$B$15:$W$361, MATCH('O5 Details by Class &amp; Accounts'!AI$18, 'E2 Allocators'!$B$15:$W$15, 0),FALSE)*$G121)</f>
        <v>0</v>
      </c>
      <c r="AJ121" s="1334">
        <f>IF(ISERROR(VLOOKUP(VLOOKUP($A121, 'E4 TB Allocation Details'!$A$18:$L$217, MATCH("Customer ID", 'E4 TB Allocation Details'!$A$18:$L$18, 0),FALSE), 'E2 Allocators'!$B$15:$W$361, MATCH('O5 Details by Class &amp; Accounts'!AJ$18, 'E2 Allocators'!$B$15:$W$15, 0),FALSE)*$G121), 0, VLOOKUP(VLOOKUP($A121, 'E4 TB Allocation Details'!$A$18:$L$217, MATCH("Customer ID", 'E4 TB Allocation Details'!$A$18:$L$18, 0),FALSE), 'E2 Allocators'!$B$15:$W$361, MATCH('O5 Details by Class &amp; Accounts'!AJ$18, 'E2 Allocators'!$B$15:$W$15, 0),FALSE)*$G121)</f>
        <v>0</v>
      </c>
      <c r="AK121" s="1334">
        <f>IF(ISERROR(VLOOKUP(VLOOKUP($A121, 'E4 TB Allocation Details'!$A$18:$L$217, MATCH("Customer ID", 'E4 TB Allocation Details'!$A$18:$L$18, 0),FALSE), 'E2 Allocators'!$B$15:$W$361, MATCH('O5 Details by Class &amp; Accounts'!AK$18, 'E2 Allocators'!$B$15:$W$15, 0),FALSE)*$G121), 0, VLOOKUP(VLOOKUP($A121, 'E4 TB Allocation Details'!$A$18:$L$217, MATCH("Customer ID", 'E4 TB Allocation Details'!$A$18:$L$18, 0),FALSE), 'E2 Allocators'!$B$15:$W$361, MATCH('O5 Details by Class &amp; Accounts'!AK$18, 'E2 Allocators'!$B$15:$W$15, 0),FALSE)*$G121)</f>
        <v>0</v>
      </c>
      <c r="AL121" s="1334">
        <f>IF(ISERROR(VLOOKUP(VLOOKUP($A121, 'E4 TB Allocation Details'!$A$18:$L$217, MATCH("Customer ID", 'E4 TB Allocation Details'!$A$18:$L$18, 0),FALSE), 'E2 Allocators'!$B$15:$W$361, MATCH('O5 Details by Class &amp; Accounts'!AL$18, 'E2 Allocators'!$B$15:$W$15, 0),FALSE)*$G121), 0, VLOOKUP(VLOOKUP($A121, 'E4 TB Allocation Details'!$A$18:$L$217, MATCH("Customer ID", 'E4 TB Allocation Details'!$A$18:$L$18, 0),FALSE), 'E2 Allocators'!$B$15:$W$361, MATCH('O5 Details by Class &amp; Accounts'!AL$18, 'E2 Allocators'!$B$15:$W$15, 0),FALSE)*$G121)</f>
        <v>0</v>
      </c>
      <c r="AM121" s="1334">
        <f>IF(ISERROR(VLOOKUP(VLOOKUP($A121, 'E4 TB Allocation Details'!$A$18:$L$217, MATCH("Customer ID", 'E4 TB Allocation Details'!$A$18:$L$18, 0),FALSE), 'E2 Allocators'!$B$15:$W$361, MATCH('O5 Details by Class &amp; Accounts'!AM$18, 'E2 Allocators'!$B$15:$W$15, 0),FALSE)*$G121), 0, VLOOKUP(VLOOKUP($A121, 'E4 TB Allocation Details'!$A$18:$L$217, MATCH("Customer ID", 'E4 TB Allocation Details'!$A$18:$L$18, 0),FALSE), 'E2 Allocators'!$B$15:$W$361, MATCH('O5 Details by Class &amp; Accounts'!AM$18, 'E2 Allocators'!$B$15:$W$15, 0),FALSE)*$G121)</f>
        <v>0</v>
      </c>
      <c r="AN121" s="1334">
        <f>IF(ISERROR(VLOOKUP(VLOOKUP($A121, 'E4 TB Allocation Details'!$A$18:$L$217, MATCH("Customer ID", 'E4 TB Allocation Details'!$A$18:$L$18, 0),FALSE), 'E2 Allocators'!$B$15:$W$361, MATCH('O5 Details by Class &amp; Accounts'!AN$18, 'E2 Allocators'!$B$15:$W$15, 0),FALSE)*$G121), 0, VLOOKUP(VLOOKUP($A121, 'E4 TB Allocation Details'!$A$18:$L$217, MATCH("Customer ID", 'E4 TB Allocation Details'!$A$18:$L$18, 0),FALSE), 'E2 Allocators'!$B$15:$W$361, MATCH('O5 Details by Class &amp; Accounts'!AN$18, 'E2 Allocators'!$B$15:$W$15, 0),FALSE)*$G121)</f>
        <v>0</v>
      </c>
      <c r="AO121" s="1334">
        <f>IF(ISERROR(VLOOKUP(VLOOKUP($A121, 'E4 TB Allocation Details'!$A$18:$L$217, MATCH("Customer ID", 'E4 TB Allocation Details'!$A$18:$L$18, 0),FALSE), 'E2 Allocators'!$B$15:$W$361, MATCH('O5 Details by Class &amp; Accounts'!AO$18, 'E2 Allocators'!$B$15:$W$15, 0),FALSE)*$G121), 0, VLOOKUP(VLOOKUP($A121, 'E4 TB Allocation Details'!$A$18:$L$217, MATCH("Customer ID", 'E4 TB Allocation Details'!$A$18:$L$18, 0),FALSE), 'E2 Allocators'!$B$15:$W$361, MATCH('O5 Details by Class &amp; Accounts'!AO$18, 'E2 Allocators'!$B$15:$W$15, 0),FALSE)*$G121)</f>
        <v>0</v>
      </c>
      <c r="AP121" s="1334">
        <f>IF(ISERROR(VLOOKUP(VLOOKUP($A121, 'E4 TB Allocation Details'!$A$18:$L$217, MATCH("Customer ID", 'E4 TB Allocation Details'!$A$18:$L$18, 0),FALSE), 'E2 Allocators'!$B$15:$W$361, MATCH('O5 Details by Class &amp; Accounts'!AP$18, 'E2 Allocators'!$B$15:$W$15, 0),FALSE)*$G121), 0, VLOOKUP(VLOOKUP($A121, 'E4 TB Allocation Details'!$A$18:$L$217, MATCH("Customer ID", 'E4 TB Allocation Details'!$A$18:$L$18, 0),FALSE), 'E2 Allocators'!$B$15:$W$361, MATCH('O5 Details by Class &amp; Accounts'!AP$18, 'E2 Allocators'!$B$15:$W$15, 0),FALSE)*$G121)</f>
        <v>0</v>
      </c>
      <c r="AQ121" s="1334">
        <f>IF(ISERROR(VLOOKUP(VLOOKUP($A121, 'E4 TB Allocation Details'!$A$18:$L$217, MATCH("Customer ID", 'E4 TB Allocation Details'!$A$18:$L$18, 0),FALSE), 'E2 Allocators'!$B$15:$W$361, MATCH('O5 Details by Class &amp; Accounts'!AQ$18, 'E2 Allocators'!$B$15:$W$15, 0),FALSE)*$G121), 0, VLOOKUP(VLOOKUP($A121, 'E4 TB Allocation Details'!$A$18:$L$217, MATCH("Customer ID", 'E4 TB Allocation Details'!$A$18:$L$18, 0),FALSE), 'E2 Allocators'!$B$15:$W$361, MATCH('O5 Details by Class &amp; Accounts'!AQ$18, 'E2 Allocators'!$B$15:$W$15, 0),FALSE)*$G121)</f>
        <v>0</v>
      </c>
      <c r="AR121" s="1334">
        <f>IF(ISERROR(VLOOKUP(VLOOKUP($A121, 'E4 TB Allocation Details'!$A$18:$L$217, MATCH("Customer ID", 'E4 TB Allocation Details'!$A$18:$L$18, 0),FALSE), 'E2 Allocators'!$B$15:$W$361, MATCH('O5 Details by Class &amp; Accounts'!AR$18, 'E2 Allocators'!$B$15:$W$15, 0),FALSE)*$G121), 0, VLOOKUP(VLOOKUP($A121, 'E4 TB Allocation Details'!$A$18:$L$217, MATCH("Customer ID", 'E4 TB Allocation Details'!$A$18:$L$18, 0),FALSE), 'E2 Allocators'!$B$15:$W$361, MATCH('O5 Details by Class &amp; Accounts'!AR$18, 'E2 Allocators'!$B$15:$W$15, 0),FALSE)*$G121)</f>
        <v>0</v>
      </c>
      <c r="AS121" s="1334">
        <f>IF(ISERROR(VLOOKUP(VLOOKUP($A121, 'E4 TB Allocation Details'!$A$18:$L$217, MATCH("Customer ID", 'E4 TB Allocation Details'!$A$18:$L$18, 0),FALSE), 'E2 Allocators'!$B$15:$W$361, MATCH('O5 Details by Class &amp; Accounts'!AS$18, 'E2 Allocators'!$B$15:$W$15, 0),FALSE)*$G121), 0, VLOOKUP(VLOOKUP($A121, 'E4 TB Allocation Details'!$A$18:$L$217, MATCH("Customer ID", 'E4 TB Allocation Details'!$A$18:$L$18, 0),FALSE), 'E2 Allocators'!$B$15:$W$361, MATCH('O5 Details by Class &amp; Accounts'!AS$18, 'E2 Allocators'!$B$15:$W$15, 0),FALSE)*$G121)</f>
        <v>0</v>
      </c>
      <c r="AT121" s="1334">
        <f>IF(ISERROR(VLOOKUP(VLOOKUP($A121, 'E4 TB Allocation Details'!$A$18:$L$217, MATCH("Customer ID", 'E4 TB Allocation Details'!$A$18:$L$18, 0),FALSE), 'E2 Allocators'!$B$15:$W$361, MATCH('O5 Details by Class &amp; Accounts'!AT$18, 'E2 Allocators'!$B$15:$W$15, 0),FALSE)*$G121), 0, VLOOKUP(VLOOKUP($A121, 'E4 TB Allocation Details'!$A$18:$L$217, MATCH("Customer ID", 'E4 TB Allocation Details'!$A$18:$L$18, 0),FALSE), 'E2 Allocators'!$B$15:$W$361, MATCH('O5 Details by Class &amp; Accounts'!AT$18, 'E2 Allocators'!$B$15:$W$15, 0),FALSE)*$G121)</f>
        <v>0</v>
      </c>
      <c r="AU121" s="1334">
        <f>IF(ISERROR(VLOOKUP(VLOOKUP($A121, 'E4 TB Allocation Details'!$A$18:$L$217, MATCH("Customer ID", 'E4 TB Allocation Details'!$A$18:$L$18, 0),FALSE), 'E2 Allocators'!$B$15:$W$361, MATCH('O5 Details by Class &amp; Accounts'!AU$18, 'E2 Allocators'!$B$15:$W$15, 0),FALSE)*$G121), 0, VLOOKUP(VLOOKUP($A121, 'E4 TB Allocation Details'!$A$18:$L$217, MATCH("Customer ID", 'E4 TB Allocation Details'!$A$18:$L$18, 0),FALSE), 'E2 Allocators'!$B$15:$W$361, MATCH('O5 Details by Class &amp; Accounts'!AU$18, 'E2 Allocators'!$B$15:$W$15, 0),FALSE)*$G121)</f>
        <v>0</v>
      </c>
      <c r="AV121" s="1334">
        <f>IF(ISERROR(VLOOKUP(VLOOKUP($A121, 'E4 TB Allocation Details'!$A$18:$L$217, MATCH("Customer ID", 'E4 TB Allocation Details'!$A$18:$L$18, 0),FALSE), 'E2 Allocators'!$B$15:$W$361, MATCH('O5 Details by Class &amp; Accounts'!AV$18, 'E2 Allocators'!$B$15:$W$15, 0),FALSE)*$G121), 0, VLOOKUP(VLOOKUP($A121, 'E4 TB Allocation Details'!$A$18:$L$217, MATCH("Customer ID", 'E4 TB Allocation Details'!$A$18:$L$18, 0),FALSE), 'E2 Allocators'!$B$15:$W$361, MATCH('O5 Details by Class &amp; Accounts'!AV$18, 'E2 Allocators'!$B$15:$W$15, 0),FALSE)*$G121)</f>
        <v>0</v>
      </c>
      <c r="AW121" s="1334">
        <f>IF(ISERROR(VLOOKUP(VLOOKUP($A121, 'E4 TB Allocation Details'!$A$18:$L$217, MATCH("Customer ID", 'E4 TB Allocation Details'!$A$18:$L$18, 0),FALSE), 'E2 Allocators'!$B$15:$W$361, MATCH('O5 Details by Class &amp; Accounts'!AW$18, 'E2 Allocators'!$B$15:$W$15, 0),FALSE)*$G121), 0, VLOOKUP(VLOOKUP($A121, 'E4 TB Allocation Details'!$A$18:$L$217, MATCH("Customer ID", 'E4 TB Allocation Details'!$A$18:$L$18, 0),FALSE), 'E2 Allocators'!$B$15:$W$361, MATCH('O5 Details by Class &amp; Accounts'!AW$18, 'E2 Allocators'!$B$15:$W$15, 0),FALSE)*$G121)</f>
        <v>0</v>
      </c>
      <c r="AX121" s="1334">
        <f t="shared" si="28"/>
        <v>0</v>
      </c>
      <c r="AY121" s="1334">
        <f>IF(ISERROR(VLOOKUP(VLOOKUP($A121, 'E4 TB Allocation Details'!$A$18:$L$217, MATCH("Misc ID", 'E4 TB Allocation Details'!$A$18:$L$18, 0),FALSE), 'E2 Allocators'!$B$15:$W$361, MATCH('O5 Details by Class &amp; Accounts'!AY$18, 'E2 Allocators'!$B$15:$W$15, 0),FALSE)*$E121), 0, VLOOKUP(VLOOKUP($A121, 'E4 TB Allocation Details'!$A$18:$L$217, MATCH("Misc ID", 'E4 TB Allocation Details'!$A$18:$L$18, 0),FALSE), 'E2 Allocators'!$B$15:$W$361, MATCH('O5 Details by Class &amp; Accounts'!AY$18, 'E2 Allocators'!$B$15:$W$15, 0),FALSE)*$E121)</f>
        <v>0</v>
      </c>
      <c r="AZ121" s="1334">
        <f>IF(ISERROR(VLOOKUP(VLOOKUP($A121, 'E4 TB Allocation Details'!$A$18:$L$217, MATCH("Misc ID", 'E4 TB Allocation Details'!$A$18:$L$18, 0),FALSE), 'E2 Allocators'!$B$15:$W$361, MATCH('O5 Details by Class &amp; Accounts'!AZ$18, 'E2 Allocators'!$B$15:$W$15, 0),FALSE)*$E121), 0, VLOOKUP(VLOOKUP($A121, 'E4 TB Allocation Details'!$A$18:$L$217, MATCH("Misc ID", 'E4 TB Allocation Details'!$A$18:$L$18, 0),FALSE), 'E2 Allocators'!$B$15:$W$361, MATCH('O5 Details by Class &amp; Accounts'!AZ$18, 'E2 Allocators'!$B$15:$W$15, 0),FALSE)*$E121)</f>
        <v>0</v>
      </c>
      <c r="BA121" s="1334">
        <f>IF(ISERROR(VLOOKUP(VLOOKUP($A121, 'E4 TB Allocation Details'!$A$18:$L$217, MATCH("Misc ID", 'E4 TB Allocation Details'!$A$18:$L$18, 0),FALSE), 'E2 Allocators'!$B$15:$W$361, MATCH('O5 Details by Class &amp; Accounts'!BA$18, 'E2 Allocators'!$B$15:$W$15, 0),FALSE)*$E121), 0, VLOOKUP(VLOOKUP($A121, 'E4 TB Allocation Details'!$A$18:$L$217, MATCH("Misc ID", 'E4 TB Allocation Details'!$A$18:$L$18, 0),FALSE), 'E2 Allocators'!$B$15:$W$361, MATCH('O5 Details by Class &amp; Accounts'!BA$18, 'E2 Allocators'!$B$15:$W$15, 0),FALSE)*$E121)</f>
        <v>0</v>
      </c>
      <c r="BB121" s="1334">
        <f>IF(ISERROR(VLOOKUP(VLOOKUP($A121, 'E4 TB Allocation Details'!$A$18:$L$217, MATCH("Misc ID", 'E4 TB Allocation Details'!$A$18:$L$18, 0),FALSE), 'E2 Allocators'!$B$15:$W$361, MATCH('O5 Details by Class &amp; Accounts'!BB$18, 'E2 Allocators'!$B$15:$W$15, 0),FALSE)*$E121), 0, VLOOKUP(VLOOKUP($A121, 'E4 TB Allocation Details'!$A$18:$L$217, MATCH("Misc ID", 'E4 TB Allocation Details'!$A$18:$L$18, 0),FALSE), 'E2 Allocators'!$B$15:$W$361, MATCH('O5 Details by Class &amp; Accounts'!BB$18, 'E2 Allocators'!$B$15:$W$15, 0),FALSE)*$E121)</f>
        <v>0</v>
      </c>
      <c r="BC121" s="1334">
        <f>IF(ISERROR(VLOOKUP(VLOOKUP($A121, 'E4 TB Allocation Details'!$A$18:$L$217, MATCH("Misc ID", 'E4 TB Allocation Details'!$A$18:$L$18, 0),FALSE), 'E2 Allocators'!$B$15:$W$361, MATCH('O5 Details by Class &amp; Accounts'!BC$18, 'E2 Allocators'!$B$15:$W$15, 0),FALSE)*$E121), 0, VLOOKUP(VLOOKUP($A121, 'E4 TB Allocation Details'!$A$18:$L$217, MATCH("Misc ID", 'E4 TB Allocation Details'!$A$18:$L$18, 0),FALSE), 'E2 Allocators'!$B$15:$W$361, MATCH('O5 Details by Class &amp; Accounts'!BC$18, 'E2 Allocators'!$B$15:$W$15, 0),FALSE)*$E121)</f>
        <v>0</v>
      </c>
      <c r="BD121" s="1334">
        <f>IF(ISERROR(VLOOKUP(VLOOKUP($A121, 'E4 TB Allocation Details'!$A$18:$L$217, MATCH("Misc ID", 'E4 TB Allocation Details'!$A$18:$L$18, 0),FALSE), 'E2 Allocators'!$B$15:$W$361, MATCH('O5 Details by Class &amp; Accounts'!BD$18, 'E2 Allocators'!$B$15:$W$15, 0),FALSE)*$E121), 0, VLOOKUP(VLOOKUP($A121, 'E4 TB Allocation Details'!$A$18:$L$217, MATCH("Misc ID", 'E4 TB Allocation Details'!$A$18:$L$18, 0),FALSE), 'E2 Allocators'!$B$15:$W$361, MATCH('O5 Details by Class &amp; Accounts'!BD$18, 'E2 Allocators'!$B$15:$W$15, 0),FALSE)*$E121)</f>
        <v>0</v>
      </c>
      <c r="BE121" s="1334">
        <f>IF(ISERROR(VLOOKUP(VLOOKUP($A121, 'E4 TB Allocation Details'!$A$18:$L$217, MATCH("Misc ID", 'E4 TB Allocation Details'!$A$18:$L$18, 0),FALSE), 'E2 Allocators'!$B$15:$W$361, MATCH('O5 Details by Class &amp; Accounts'!BE$18, 'E2 Allocators'!$B$15:$W$15, 0),FALSE)*$E121), 0, VLOOKUP(VLOOKUP($A121, 'E4 TB Allocation Details'!$A$18:$L$217, MATCH("Misc ID", 'E4 TB Allocation Details'!$A$18:$L$18, 0),FALSE), 'E2 Allocators'!$B$15:$W$361, MATCH('O5 Details by Class &amp; Accounts'!BE$18, 'E2 Allocators'!$B$15:$W$15, 0),FALSE)*$E121)</f>
        <v>0</v>
      </c>
      <c r="BF121" s="1334">
        <f>IF(ISERROR(VLOOKUP(VLOOKUP($A121, 'E4 TB Allocation Details'!$A$18:$L$217, MATCH("Misc ID", 'E4 TB Allocation Details'!$A$18:$L$18, 0),FALSE), 'E2 Allocators'!$B$15:$W$361, MATCH('O5 Details by Class &amp; Accounts'!BF$18, 'E2 Allocators'!$B$15:$W$15, 0),FALSE)*$E121), 0, VLOOKUP(VLOOKUP($A121, 'E4 TB Allocation Details'!$A$18:$L$217, MATCH("Misc ID", 'E4 TB Allocation Details'!$A$18:$L$18, 0),FALSE), 'E2 Allocators'!$B$15:$W$361, MATCH('O5 Details by Class &amp; Accounts'!BF$18, 'E2 Allocators'!$B$15:$W$15, 0),FALSE)*$E121)</f>
        <v>0</v>
      </c>
      <c r="BG121" s="1334">
        <f>IF(ISERROR(VLOOKUP(VLOOKUP($A121, 'E4 TB Allocation Details'!$A$18:$L$217, MATCH("Misc ID", 'E4 TB Allocation Details'!$A$18:$L$18, 0),FALSE), 'E2 Allocators'!$B$15:$W$361, MATCH('O5 Details by Class &amp; Accounts'!BG$18, 'E2 Allocators'!$B$15:$W$15, 0),FALSE)*$E121), 0, VLOOKUP(VLOOKUP($A121, 'E4 TB Allocation Details'!$A$18:$L$217, MATCH("Misc ID", 'E4 TB Allocation Details'!$A$18:$L$18, 0),FALSE), 'E2 Allocators'!$B$15:$W$361, MATCH('O5 Details by Class &amp; Accounts'!BG$18, 'E2 Allocators'!$B$15:$W$15, 0),FALSE)*$E121)</f>
        <v>0</v>
      </c>
      <c r="BH121" s="1334">
        <f>IF(ISERROR(VLOOKUP(VLOOKUP($A121, 'E4 TB Allocation Details'!$A$18:$L$217, MATCH("Misc ID", 'E4 TB Allocation Details'!$A$18:$L$18, 0),FALSE), 'E2 Allocators'!$B$15:$W$361, MATCH('O5 Details by Class &amp; Accounts'!BH$18, 'E2 Allocators'!$B$15:$W$15, 0),FALSE)*$E121), 0, VLOOKUP(VLOOKUP($A121, 'E4 TB Allocation Details'!$A$18:$L$217, MATCH("Misc ID", 'E4 TB Allocation Details'!$A$18:$L$18, 0),FALSE), 'E2 Allocators'!$B$15:$W$361, MATCH('O5 Details by Class &amp; Accounts'!BH$18, 'E2 Allocators'!$B$15:$W$15, 0),FALSE)*$E121)</f>
        <v>0</v>
      </c>
      <c r="BI121" s="1334">
        <f>IF(ISERROR(VLOOKUP(VLOOKUP($A121, 'E4 TB Allocation Details'!$A$18:$L$217, MATCH("Misc ID", 'E4 TB Allocation Details'!$A$18:$L$18, 0),FALSE), 'E2 Allocators'!$B$15:$W$361, MATCH('O5 Details by Class &amp; Accounts'!BI$18, 'E2 Allocators'!$B$15:$W$15, 0),FALSE)*$E121), 0, VLOOKUP(VLOOKUP($A121, 'E4 TB Allocation Details'!$A$18:$L$217, MATCH("Misc ID", 'E4 TB Allocation Details'!$A$18:$L$18, 0),FALSE), 'E2 Allocators'!$B$15:$W$361, MATCH('O5 Details by Class &amp; Accounts'!BI$18, 'E2 Allocators'!$B$15:$W$15, 0),FALSE)*$E121)</f>
        <v>0</v>
      </c>
      <c r="BJ121" s="1334">
        <f>IF(ISERROR(VLOOKUP(VLOOKUP($A121, 'E4 TB Allocation Details'!$A$18:$L$217, MATCH("Misc ID", 'E4 TB Allocation Details'!$A$18:$L$18, 0),FALSE), 'E2 Allocators'!$B$15:$W$361, MATCH('O5 Details by Class &amp; Accounts'!BJ$18, 'E2 Allocators'!$B$15:$W$15, 0),FALSE)*$E121), 0, VLOOKUP(VLOOKUP($A121, 'E4 TB Allocation Details'!$A$18:$L$217, MATCH("Misc ID", 'E4 TB Allocation Details'!$A$18:$L$18, 0),FALSE), 'E2 Allocators'!$B$15:$W$361, MATCH('O5 Details by Class &amp; Accounts'!BJ$18, 'E2 Allocators'!$B$15:$W$15, 0),FALSE)*$E121)</f>
        <v>0</v>
      </c>
      <c r="BK121" s="1334">
        <f>IF(ISERROR(VLOOKUP(VLOOKUP($A121, 'E4 TB Allocation Details'!$A$18:$L$217, MATCH("Misc ID", 'E4 TB Allocation Details'!$A$18:$L$18, 0),FALSE), 'E2 Allocators'!$B$15:$W$361, MATCH('O5 Details by Class &amp; Accounts'!BK$18, 'E2 Allocators'!$B$15:$W$15, 0),FALSE)*$E121), 0, VLOOKUP(VLOOKUP($A121, 'E4 TB Allocation Details'!$A$18:$L$217, MATCH("Misc ID", 'E4 TB Allocation Details'!$A$18:$L$18, 0),FALSE), 'E2 Allocators'!$B$15:$W$361, MATCH('O5 Details by Class &amp; Accounts'!BK$18, 'E2 Allocators'!$B$15:$W$15, 0),FALSE)*$E121)</f>
        <v>0</v>
      </c>
      <c r="BL121" s="1334">
        <f>IF(ISERROR(VLOOKUP(VLOOKUP($A121, 'E4 TB Allocation Details'!$A$18:$L$217, MATCH("Misc ID", 'E4 TB Allocation Details'!$A$18:$L$18, 0),FALSE), 'E2 Allocators'!$B$15:$W$361, MATCH('O5 Details by Class &amp; Accounts'!BL$18, 'E2 Allocators'!$B$15:$W$15, 0),FALSE)*$E121), 0, VLOOKUP(VLOOKUP($A121, 'E4 TB Allocation Details'!$A$18:$L$217, MATCH("Misc ID", 'E4 TB Allocation Details'!$A$18:$L$18, 0),FALSE), 'E2 Allocators'!$B$15:$W$361, MATCH('O5 Details by Class &amp; Accounts'!BL$18, 'E2 Allocators'!$B$15:$W$15, 0),FALSE)*$E121)</f>
        <v>0</v>
      </c>
      <c r="BM121" s="1334">
        <f>IF(ISERROR(VLOOKUP(VLOOKUP($A121, 'E4 TB Allocation Details'!$A$18:$L$217, MATCH("Misc ID", 'E4 TB Allocation Details'!$A$18:$L$18, 0),FALSE), 'E2 Allocators'!$B$15:$W$361, MATCH('O5 Details by Class &amp; Accounts'!BM$18, 'E2 Allocators'!$B$15:$W$15, 0),FALSE)*$E121), 0, VLOOKUP(VLOOKUP($A121, 'E4 TB Allocation Details'!$A$18:$L$217, MATCH("Misc ID", 'E4 TB Allocation Details'!$A$18:$L$18, 0),FALSE), 'E2 Allocators'!$B$15:$W$361, MATCH('O5 Details by Class &amp; Accounts'!BM$18, 'E2 Allocators'!$B$15:$W$15, 0),FALSE)*$E121)</f>
        <v>0</v>
      </c>
      <c r="BN121" s="1334">
        <f>IF(ISERROR(VLOOKUP(VLOOKUP($A121, 'E4 TB Allocation Details'!$A$18:$L$217, MATCH("Misc ID", 'E4 TB Allocation Details'!$A$18:$L$18, 0),FALSE), 'E2 Allocators'!$B$15:$W$361, MATCH('O5 Details by Class &amp; Accounts'!BN$18, 'E2 Allocators'!$B$15:$W$15, 0),FALSE)*$E121), 0, VLOOKUP(VLOOKUP($A121, 'E4 TB Allocation Details'!$A$18:$L$217, MATCH("Misc ID", 'E4 TB Allocation Details'!$A$18:$L$18, 0),FALSE), 'E2 Allocators'!$B$15:$W$361, MATCH('O5 Details by Class &amp; Accounts'!BN$18, 'E2 Allocators'!$B$15:$W$15, 0),FALSE)*$E121)</f>
        <v>0</v>
      </c>
      <c r="BO121" s="1334">
        <f>IF(ISERROR(VLOOKUP(VLOOKUP($A121, 'E4 TB Allocation Details'!$A$18:$L$217, MATCH("Misc ID", 'E4 TB Allocation Details'!$A$18:$L$18, 0),FALSE), 'E2 Allocators'!$B$15:$W$361, MATCH('O5 Details by Class &amp; Accounts'!BO$18, 'E2 Allocators'!$B$15:$W$15, 0),FALSE)*$E121), 0, VLOOKUP(VLOOKUP($A121, 'E4 TB Allocation Details'!$A$18:$L$217, MATCH("Misc ID", 'E4 TB Allocation Details'!$A$18:$L$18, 0),FALSE), 'E2 Allocators'!$B$15:$W$361, MATCH('O5 Details by Class &amp; Accounts'!BO$18, 'E2 Allocators'!$B$15:$W$15, 0),FALSE)*$E121)</f>
        <v>0</v>
      </c>
      <c r="BP121" s="1334">
        <f>IF(ISERROR(VLOOKUP(VLOOKUP($A121, 'E4 TB Allocation Details'!$A$18:$L$217, MATCH("Misc ID", 'E4 TB Allocation Details'!$A$18:$L$18, 0),FALSE), 'E2 Allocators'!$B$15:$W$361, MATCH('O5 Details by Class &amp; Accounts'!BP$18, 'E2 Allocators'!$B$15:$W$15, 0),FALSE)*$E121), 0, VLOOKUP(VLOOKUP($A121, 'E4 TB Allocation Details'!$A$18:$L$217, MATCH("Misc ID", 'E4 TB Allocation Details'!$A$18:$L$18, 0),FALSE), 'E2 Allocators'!$B$15:$W$361, MATCH('O5 Details by Class &amp; Accounts'!BP$18, 'E2 Allocators'!$B$15:$W$15, 0),FALSE)*$E121)</f>
        <v>0</v>
      </c>
      <c r="BQ121" s="1334">
        <f>IF(ISERROR(VLOOKUP(VLOOKUP($A121, 'E4 TB Allocation Details'!$A$18:$L$217, MATCH("Misc ID", 'E4 TB Allocation Details'!$A$18:$L$18, 0),FALSE), 'E2 Allocators'!$B$15:$W$361, MATCH('O5 Details by Class &amp; Accounts'!BQ$18, 'E2 Allocators'!$B$15:$W$15, 0),FALSE)*$E121), 0, VLOOKUP(VLOOKUP($A121, 'E4 TB Allocation Details'!$A$18:$L$217, MATCH("Misc ID", 'E4 TB Allocation Details'!$A$18:$L$18, 0),FALSE), 'E2 Allocators'!$B$15:$W$361, MATCH('O5 Details by Class &amp; Accounts'!BQ$18, 'E2 Allocators'!$B$15:$W$15, 0),FALSE)*$E121)</f>
        <v>0</v>
      </c>
      <c r="BR121" s="1334">
        <f>IF(ISERROR(VLOOKUP(VLOOKUP($A121, 'E4 TB Allocation Details'!$A$18:$L$217, MATCH("Misc ID", 'E4 TB Allocation Details'!$A$18:$L$18, 0),FALSE), 'E2 Allocators'!$B$15:$W$361, MATCH('O5 Details by Class &amp; Accounts'!BR$18, 'E2 Allocators'!$B$15:$W$15, 0),FALSE)*$E121), 0, VLOOKUP(VLOOKUP($A121, 'E4 TB Allocation Details'!$A$18:$L$217, MATCH("Misc ID", 'E4 TB Allocation Details'!$A$18:$L$18, 0),FALSE), 'E2 Allocators'!$B$15:$W$361, MATCH('O5 Details by Class &amp; Accounts'!BR$18, 'E2 Allocators'!$B$15:$W$15, 0),FALSE)*$E121)</f>
        <v>0</v>
      </c>
      <c r="BS121" s="1334">
        <f t="shared" si="29"/>
        <v>0</v>
      </c>
      <c r="BT121" s="1334">
        <f>IF(ISERROR(VLOOKUP(VLOOKUP($A121, 'E4 TB Allocation Details'!$A$18:$L$217, MATCH("A &amp; G ID", 'E4 TB Allocation Details'!$A$18:$L$18, 0),FALSE), 'E2 Allocators'!$B$15:$W$361, MATCH('O5 Details by Class &amp; Accounts'!BT$18, 'E2 Allocators'!$B$15:$W$15, 0),FALSE)*$E121), 0, VLOOKUP(VLOOKUP($A121, 'E4 TB Allocation Details'!$A$18:$L$217, MATCH("A &amp; G ID", 'E4 TB Allocation Details'!$A$18:$L$18, 0),FALSE), 'E2 Allocators'!$B$15:$W$361, MATCH('O5 Details by Class &amp; Accounts'!BT$18, 'E2 Allocators'!$B$15:$W$15, 0),FALSE)*$E121)</f>
        <v>0</v>
      </c>
      <c r="BU121" s="1334">
        <f>IF(ISERROR(VLOOKUP(VLOOKUP($A121, 'E4 TB Allocation Details'!$A$18:$L$217, MATCH("A &amp; G ID", 'E4 TB Allocation Details'!$A$18:$L$18, 0),FALSE), 'E2 Allocators'!$B$15:$W$361, MATCH('O5 Details by Class &amp; Accounts'!BU$18, 'E2 Allocators'!$B$15:$W$15, 0),FALSE)*$E121), 0, VLOOKUP(VLOOKUP($A121, 'E4 TB Allocation Details'!$A$18:$L$217, MATCH("A &amp; G ID", 'E4 TB Allocation Details'!$A$18:$L$18, 0),FALSE), 'E2 Allocators'!$B$15:$W$361, MATCH('O5 Details by Class &amp; Accounts'!BU$18, 'E2 Allocators'!$B$15:$W$15, 0),FALSE)*$E121)</f>
        <v>0</v>
      </c>
      <c r="BV121" s="1334">
        <f>IF(ISERROR(VLOOKUP(VLOOKUP($A121, 'E4 TB Allocation Details'!$A$18:$L$217, MATCH("A &amp; G ID", 'E4 TB Allocation Details'!$A$18:$L$18, 0),FALSE), 'E2 Allocators'!$B$15:$W$361, MATCH('O5 Details by Class &amp; Accounts'!BV$18, 'E2 Allocators'!$B$15:$W$15, 0),FALSE)*$E121), 0, VLOOKUP(VLOOKUP($A121, 'E4 TB Allocation Details'!$A$18:$L$217, MATCH("A &amp; G ID", 'E4 TB Allocation Details'!$A$18:$L$18, 0),FALSE), 'E2 Allocators'!$B$15:$W$361, MATCH('O5 Details by Class &amp; Accounts'!BV$18, 'E2 Allocators'!$B$15:$W$15, 0),FALSE)*$E121)</f>
        <v>0</v>
      </c>
      <c r="BW121" s="1334">
        <f>IF(ISERROR(VLOOKUP(VLOOKUP($A121, 'E4 TB Allocation Details'!$A$18:$L$217, MATCH("A &amp; G ID", 'E4 TB Allocation Details'!$A$18:$L$18, 0),FALSE), 'E2 Allocators'!$B$15:$W$361, MATCH('O5 Details by Class &amp; Accounts'!BW$18, 'E2 Allocators'!$B$15:$W$15, 0),FALSE)*$E121), 0, VLOOKUP(VLOOKUP($A121, 'E4 TB Allocation Details'!$A$18:$L$217, MATCH("A &amp; G ID", 'E4 TB Allocation Details'!$A$18:$L$18, 0),FALSE), 'E2 Allocators'!$B$15:$W$361, MATCH('O5 Details by Class &amp; Accounts'!BW$18, 'E2 Allocators'!$B$15:$W$15, 0),FALSE)*$E121)</f>
        <v>0</v>
      </c>
      <c r="BX121" s="1334">
        <f>IF(ISERROR(VLOOKUP(VLOOKUP($A121, 'E4 TB Allocation Details'!$A$18:$L$217, MATCH("A &amp; G ID", 'E4 TB Allocation Details'!$A$18:$L$18, 0),FALSE), 'E2 Allocators'!$B$15:$W$361, MATCH('O5 Details by Class &amp; Accounts'!BX$18, 'E2 Allocators'!$B$15:$W$15, 0),FALSE)*$E121), 0, VLOOKUP(VLOOKUP($A121, 'E4 TB Allocation Details'!$A$18:$L$217, MATCH("A &amp; G ID", 'E4 TB Allocation Details'!$A$18:$L$18, 0),FALSE), 'E2 Allocators'!$B$15:$W$361, MATCH('O5 Details by Class &amp; Accounts'!BX$18, 'E2 Allocators'!$B$15:$W$15, 0),FALSE)*$E121)</f>
        <v>0</v>
      </c>
      <c r="BY121" s="1334">
        <f>IF(ISERROR(VLOOKUP(VLOOKUP($A121, 'E4 TB Allocation Details'!$A$18:$L$217, MATCH("A &amp; G ID", 'E4 TB Allocation Details'!$A$18:$L$18, 0),FALSE), 'E2 Allocators'!$B$15:$W$361, MATCH('O5 Details by Class &amp; Accounts'!BY$18, 'E2 Allocators'!$B$15:$W$15, 0),FALSE)*$E121), 0, VLOOKUP(VLOOKUP($A121, 'E4 TB Allocation Details'!$A$18:$L$217, MATCH("A &amp; G ID", 'E4 TB Allocation Details'!$A$18:$L$18, 0),FALSE), 'E2 Allocators'!$B$15:$W$361, MATCH('O5 Details by Class &amp; Accounts'!BY$18, 'E2 Allocators'!$B$15:$W$15, 0),FALSE)*$E121)</f>
        <v>0</v>
      </c>
      <c r="BZ121" s="1334">
        <f>IF(ISERROR(VLOOKUP(VLOOKUP($A121, 'E4 TB Allocation Details'!$A$18:$L$217, MATCH("A &amp; G ID", 'E4 TB Allocation Details'!$A$18:$L$18, 0),FALSE), 'E2 Allocators'!$B$15:$W$361, MATCH('O5 Details by Class &amp; Accounts'!BZ$18, 'E2 Allocators'!$B$15:$W$15, 0),FALSE)*$E121), 0, VLOOKUP(VLOOKUP($A121, 'E4 TB Allocation Details'!$A$18:$L$217, MATCH("A &amp; G ID", 'E4 TB Allocation Details'!$A$18:$L$18, 0),FALSE), 'E2 Allocators'!$B$15:$W$361, MATCH('O5 Details by Class &amp; Accounts'!BZ$18, 'E2 Allocators'!$B$15:$W$15, 0),FALSE)*$E121)</f>
        <v>0</v>
      </c>
      <c r="CA121" s="1334">
        <f>IF(ISERROR(VLOOKUP(VLOOKUP($A121, 'E4 TB Allocation Details'!$A$18:$L$217, MATCH("A &amp; G ID", 'E4 TB Allocation Details'!$A$18:$L$18, 0),FALSE), 'E2 Allocators'!$B$15:$W$361, MATCH('O5 Details by Class &amp; Accounts'!CA$18, 'E2 Allocators'!$B$15:$W$15, 0),FALSE)*$E121), 0, VLOOKUP(VLOOKUP($A121, 'E4 TB Allocation Details'!$A$18:$L$217, MATCH("A &amp; G ID", 'E4 TB Allocation Details'!$A$18:$L$18, 0),FALSE), 'E2 Allocators'!$B$15:$W$361, MATCH('O5 Details by Class &amp; Accounts'!CA$18, 'E2 Allocators'!$B$15:$W$15, 0),FALSE)*$E121)</f>
        <v>0</v>
      </c>
      <c r="CB121" s="1334">
        <f>IF(ISERROR(VLOOKUP(VLOOKUP($A121, 'E4 TB Allocation Details'!$A$18:$L$217, MATCH("A &amp; G ID", 'E4 TB Allocation Details'!$A$18:$L$18, 0),FALSE), 'E2 Allocators'!$B$15:$W$361, MATCH('O5 Details by Class &amp; Accounts'!CB$18, 'E2 Allocators'!$B$15:$W$15, 0),FALSE)*$E121), 0, VLOOKUP(VLOOKUP($A121, 'E4 TB Allocation Details'!$A$18:$L$217, MATCH("A &amp; G ID", 'E4 TB Allocation Details'!$A$18:$L$18, 0),FALSE), 'E2 Allocators'!$B$15:$W$361, MATCH('O5 Details by Class &amp; Accounts'!CB$18, 'E2 Allocators'!$B$15:$W$15, 0),FALSE)*$E121)</f>
        <v>0</v>
      </c>
      <c r="CC121" s="1334">
        <f>IF(ISERROR(VLOOKUP(VLOOKUP($A121, 'E4 TB Allocation Details'!$A$18:$L$217, MATCH("A &amp; G ID", 'E4 TB Allocation Details'!$A$18:$L$18, 0),FALSE), 'E2 Allocators'!$B$15:$W$361, MATCH('O5 Details by Class &amp; Accounts'!CC$18, 'E2 Allocators'!$B$15:$W$15, 0),FALSE)*$E121), 0, VLOOKUP(VLOOKUP($A121, 'E4 TB Allocation Details'!$A$18:$L$217, MATCH("A &amp; G ID", 'E4 TB Allocation Details'!$A$18:$L$18, 0),FALSE), 'E2 Allocators'!$B$15:$W$361, MATCH('O5 Details by Class &amp; Accounts'!CC$18, 'E2 Allocators'!$B$15:$W$15, 0),FALSE)*$E121)</f>
        <v>0</v>
      </c>
      <c r="CD121" s="1334">
        <f>IF(ISERROR(VLOOKUP(VLOOKUP($A121, 'E4 TB Allocation Details'!$A$18:$L$217, MATCH("A &amp; G ID", 'E4 TB Allocation Details'!$A$18:$L$18, 0),FALSE), 'E2 Allocators'!$B$15:$W$361, MATCH('O5 Details by Class &amp; Accounts'!CD$18, 'E2 Allocators'!$B$15:$W$15, 0),FALSE)*$E121), 0, VLOOKUP(VLOOKUP($A121, 'E4 TB Allocation Details'!$A$18:$L$217, MATCH("A &amp; G ID", 'E4 TB Allocation Details'!$A$18:$L$18, 0),FALSE), 'E2 Allocators'!$B$15:$W$361, MATCH('O5 Details by Class &amp; Accounts'!CD$18, 'E2 Allocators'!$B$15:$W$15, 0),FALSE)*$E121)</f>
        <v>0</v>
      </c>
      <c r="CE121" s="1334">
        <f>IF(ISERROR(VLOOKUP(VLOOKUP($A121, 'E4 TB Allocation Details'!$A$18:$L$217, MATCH("A &amp; G ID", 'E4 TB Allocation Details'!$A$18:$L$18, 0),FALSE), 'E2 Allocators'!$B$15:$W$361, MATCH('O5 Details by Class &amp; Accounts'!CE$18, 'E2 Allocators'!$B$15:$W$15, 0),FALSE)*$E121), 0, VLOOKUP(VLOOKUP($A121, 'E4 TB Allocation Details'!$A$18:$L$217, MATCH("A &amp; G ID", 'E4 TB Allocation Details'!$A$18:$L$18, 0),FALSE), 'E2 Allocators'!$B$15:$W$361, MATCH('O5 Details by Class &amp; Accounts'!CE$18, 'E2 Allocators'!$B$15:$W$15, 0),FALSE)*$E121)</f>
        <v>0</v>
      </c>
      <c r="CF121" s="1334">
        <f>IF(ISERROR(VLOOKUP(VLOOKUP($A121, 'E4 TB Allocation Details'!$A$18:$L$217, MATCH("A &amp; G ID", 'E4 TB Allocation Details'!$A$18:$L$18, 0),FALSE), 'E2 Allocators'!$B$15:$W$361, MATCH('O5 Details by Class &amp; Accounts'!CF$18, 'E2 Allocators'!$B$15:$W$15, 0),FALSE)*$E121), 0, VLOOKUP(VLOOKUP($A121, 'E4 TB Allocation Details'!$A$18:$L$217, MATCH("A &amp; G ID", 'E4 TB Allocation Details'!$A$18:$L$18, 0),FALSE), 'E2 Allocators'!$B$15:$W$361, MATCH('O5 Details by Class &amp; Accounts'!CF$18, 'E2 Allocators'!$B$15:$W$15, 0),FALSE)*$E121)</f>
        <v>0</v>
      </c>
      <c r="CG121" s="1334">
        <f>IF(ISERROR(VLOOKUP(VLOOKUP($A121, 'E4 TB Allocation Details'!$A$18:$L$217, MATCH("A &amp; G ID", 'E4 TB Allocation Details'!$A$18:$L$18, 0),FALSE), 'E2 Allocators'!$B$15:$W$361, MATCH('O5 Details by Class &amp; Accounts'!CG$18, 'E2 Allocators'!$B$15:$W$15, 0),FALSE)*$E121), 0, VLOOKUP(VLOOKUP($A121, 'E4 TB Allocation Details'!$A$18:$L$217, MATCH("A &amp; G ID", 'E4 TB Allocation Details'!$A$18:$L$18, 0),FALSE), 'E2 Allocators'!$B$15:$W$361, MATCH('O5 Details by Class &amp; Accounts'!CG$18, 'E2 Allocators'!$B$15:$W$15, 0),FALSE)*$E121)</f>
        <v>0</v>
      </c>
      <c r="CH121" s="1334">
        <f>IF(ISERROR(VLOOKUP(VLOOKUP($A121, 'E4 TB Allocation Details'!$A$18:$L$217, MATCH("A &amp; G ID", 'E4 TB Allocation Details'!$A$18:$L$18, 0),FALSE), 'E2 Allocators'!$B$15:$W$361, MATCH('O5 Details by Class &amp; Accounts'!CH$18, 'E2 Allocators'!$B$15:$W$15, 0),FALSE)*$E121), 0, VLOOKUP(VLOOKUP($A121, 'E4 TB Allocation Details'!$A$18:$L$217, MATCH("A &amp; G ID", 'E4 TB Allocation Details'!$A$18:$L$18, 0),FALSE), 'E2 Allocators'!$B$15:$W$361, MATCH('O5 Details by Class &amp; Accounts'!CH$18, 'E2 Allocators'!$B$15:$W$15, 0),FALSE)*$E121)</f>
        <v>0</v>
      </c>
      <c r="CI121" s="1334">
        <f>IF(ISERROR(VLOOKUP(VLOOKUP($A121, 'E4 TB Allocation Details'!$A$18:$L$217, MATCH("A &amp; G ID", 'E4 TB Allocation Details'!$A$18:$L$18, 0),FALSE), 'E2 Allocators'!$B$15:$W$361, MATCH('O5 Details by Class &amp; Accounts'!CI$18, 'E2 Allocators'!$B$15:$W$15, 0),FALSE)*$E121), 0, VLOOKUP(VLOOKUP($A121, 'E4 TB Allocation Details'!$A$18:$L$217, MATCH("A &amp; G ID", 'E4 TB Allocation Details'!$A$18:$L$18, 0),FALSE), 'E2 Allocators'!$B$15:$W$361, MATCH('O5 Details by Class &amp; Accounts'!CI$18, 'E2 Allocators'!$B$15:$W$15, 0),FALSE)*$E121)</f>
        <v>0</v>
      </c>
      <c r="CJ121" s="1334">
        <f>IF(ISERROR(VLOOKUP(VLOOKUP($A121, 'E4 TB Allocation Details'!$A$18:$L$217, MATCH("A &amp; G ID", 'E4 TB Allocation Details'!$A$18:$L$18, 0),FALSE), 'E2 Allocators'!$B$15:$W$361, MATCH('O5 Details by Class &amp; Accounts'!CJ$18, 'E2 Allocators'!$B$15:$W$15, 0),FALSE)*$E121), 0, VLOOKUP(VLOOKUP($A121, 'E4 TB Allocation Details'!$A$18:$L$217, MATCH("A &amp; G ID", 'E4 TB Allocation Details'!$A$18:$L$18, 0),FALSE), 'E2 Allocators'!$B$15:$W$361, MATCH('O5 Details by Class &amp; Accounts'!CJ$18, 'E2 Allocators'!$B$15:$W$15, 0),FALSE)*$E121)</f>
        <v>0</v>
      </c>
      <c r="CK121" s="1334">
        <f>IF(ISERROR(VLOOKUP(VLOOKUP($A121, 'E4 TB Allocation Details'!$A$18:$L$217, MATCH("A &amp; G ID", 'E4 TB Allocation Details'!$A$18:$L$18, 0),FALSE), 'E2 Allocators'!$B$15:$W$361, MATCH('O5 Details by Class &amp; Accounts'!CK$18, 'E2 Allocators'!$B$15:$W$15, 0),FALSE)*$E121), 0, VLOOKUP(VLOOKUP($A121, 'E4 TB Allocation Details'!$A$18:$L$217, MATCH("A &amp; G ID", 'E4 TB Allocation Details'!$A$18:$L$18, 0),FALSE), 'E2 Allocators'!$B$15:$W$361, MATCH('O5 Details by Class &amp; Accounts'!CK$18, 'E2 Allocators'!$B$15:$W$15, 0),FALSE)*$E121)</f>
        <v>0</v>
      </c>
      <c r="CL121" s="1334">
        <f>IF(ISERROR(VLOOKUP(VLOOKUP($A121, 'E4 TB Allocation Details'!$A$18:$L$217, MATCH("A &amp; G ID", 'E4 TB Allocation Details'!$A$18:$L$18, 0),FALSE), 'E2 Allocators'!$B$15:$W$361, MATCH('O5 Details by Class &amp; Accounts'!CL$18, 'E2 Allocators'!$B$15:$W$15, 0),FALSE)*$E121), 0, VLOOKUP(VLOOKUP($A121, 'E4 TB Allocation Details'!$A$18:$L$217, MATCH("A &amp; G ID", 'E4 TB Allocation Details'!$A$18:$L$18, 0),FALSE), 'E2 Allocators'!$B$15:$W$361, MATCH('O5 Details by Class &amp; Accounts'!CL$18, 'E2 Allocators'!$B$15:$W$15, 0),FALSE)*$E121)</f>
        <v>0</v>
      </c>
      <c r="CM121" s="1334">
        <f>IF(ISERROR(VLOOKUP(VLOOKUP($A121, 'E4 TB Allocation Details'!$A$18:$L$217, MATCH("A &amp; G ID", 'E4 TB Allocation Details'!$A$18:$L$18, 0),FALSE), 'E2 Allocators'!$B$15:$W$361, MATCH('O5 Details by Class &amp; Accounts'!CM$18, 'E2 Allocators'!$B$15:$W$15, 0),FALSE)*$E121), 0, VLOOKUP(VLOOKUP($A121, 'E4 TB Allocation Details'!$A$18:$L$217, MATCH("A &amp; G ID", 'E4 TB Allocation Details'!$A$18:$L$18, 0),FALSE), 'E2 Allocators'!$B$15:$W$361, MATCH('O5 Details by Class &amp; Accounts'!CM$18, 'E2 Allocators'!$B$15:$W$15, 0),FALSE)*$E121)</f>
        <v>0</v>
      </c>
      <c r="CN121" s="1334">
        <f t="shared" si="30"/>
        <v>0</v>
      </c>
      <c r="CO121" s="1670">
        <f t="shared" si="25"/>
        <v>0</v>
      </c>
      <c r="CQ121" s="1926" t="s">
        <v>1271</v>
      </c>
    </row>
    <row r="122" spans="1:95" s="64" customFormat="1" ht="12.75" x14ac:dyDescent="0.2">
      <c r="A122" s="1015">
        <v>4705</v>
      </c>
      <c r="B122" s="1015" t="s">
        <v>1458</v>
      </c>
      <c r="C122" s="1667">
        <f>IF(ISERROR(VLOOKUP($A122,'I3 TB Data'!$A$20:$H$465,MATCH('O5 Details by Class &amp; Accounts'!$C$18, 'I3 TB Data'!$A$20:$H$20,0),0)), 0, VLOOKUP($A122,'I3 TB Data'!$A$20:$H$465,MATCH('O5 Details by Class &amp; Accounts'!$C$18,'I3 TB Data'!$A$20:$H$20,0),0))</f>
        <v>72908348.87993601</v>
      </c>
      <c r="D122" s="1668"/>
      <c r="E122" s="1667">
        <f t="shared" ref="E122:E143" si="31">C122+D122</f>
        <v>72908348.87993601</v>
      </c>
      <c r="F122" s="1669">
        <f>IF(ISERROR(VLOOKUP($A122, 'E1 Categorization'!A34:E124, MATCH("Customer Component", 'E1 Categorization'!$A$33:$E$33,0), 0)), 0, IF(VLOOKUP($A122, 'E1 Categorization'!A34:E124, MATCH("Customer Component", 'E1 Categorization'!$A$33:$E$33,0), 0)=0, 'O5 Details by Class &amp; Accounts'!$E122, IF(AND(VLOOKUP($A122, 'E1 Categorization'!A34:E124, MATCH("Customer Component", 'E1 Categorization'!$A$33:$E$33,0), 0) &gt;0, VLOOKUP($A122, 'E1 Categorization'!A34:E124, MATCH("Customer Component", 'E1 Categorization'!$A$33:$E$33,0), 0)&lt;1), 'O5 Details by Class &amp; Accounts'!$E122*(1-VLOOKUP($A122, 'E1 Categorization'!A34:E124, MATCH("Customer Component", 'E1 Categorization'!$A$33:$E$33,0), 0)), 0)))</f>
        <v>0</v>
      </c>
      <c r="G122" s="1669">
        <f>IF(ISERROR(VLOOKUP($A122, 'E1 Categorization'!A34:E124, MATCH("Customer Component", 'E1 Categorization'!$A$33:$E$33,0), 0)),0, IF(VLOOKUP($A122, 'E1 Categorization'!A34:E124, MATCH("Customer Component", 'E1 Categorization'!$A$33:$E$33,0), 0)=0, 0, IF(AND(VLOOKUP($A122, 'E1 Categorization'!A34:E124, MATCH("Customer Component", 'E1 Categorization'!$A$33:$E$33,0), 0) &gt;0, VLOOKUP($A122, 'E1 Categorization'!A34:E124, MATCH("Customer Component", 'E1 Categorization'!$A$33:$E$33,0), 0)&lt;1), 'O5 Details by Class &amp; Accounts'!$E122*(VLOOKUP($A122, 'E1 Categorization'!A34:E124, MATCH("Customer Component", 'E1 Categorization'!$A$33:$E$33,0), 0)), 'O5 Details by Class &amp; Accounts'!$E122)))</f>
        <v>0</v>
      </c>
      <c r="H122" s="1334">
        <f t="shared" ref="H122:H129" si="32">F122+G122</f>
        <v>0</v>
      </c>
      <c r="I122" s="1334">
        <f>IF(ISERROR(VLOOKUP(VLOOKUP($A122, 'E4 TB Allocation Details'!$A$18:$L$217, MATCH("Demand ID", 'E4 TB Allocation Details'!$A$18:$L$18, 0),FALSE), 'E2 Allocators'!$B$15:$W$361, MATCH('O5 Details by Class &amp; Accounts'!I$18, 'E2 Allocators'!$B$15:$W$15, 0),FALSE)*$F122), 0, VLOOKUP(VLOOKUP($A122, 'E4 TB Allocation Details'!$A$18:$L$217, MATCH("Demand ID", 'E4 TB Allocation Details'!$A$18:$L$18, 0),FALSE), 'E2 Allocators'!$B$15:$W$361, MATCH('O5 Details by Class &amp; Accounts'!I$18, 'E2 Allocators'!$B$15:$W$15, 0),FALSE)*$F122)</f>
        <v>0</v>
      </c>
      <c r="J122" s="1334">
        <f>IF(ISERROR(VLOOKUP(VLOOKUP($A122, 'E4 TB Allocation Details'!$A$18:$L$217, MATCH("Demand ID", 'E4 TB Allocation Details'!$A$18:$L$18, 0),FALSE), 'E2 Allocators'!$B$15:$W$361, MATCH('O5 Details by Class &amp; Accounts'!J$18, 'E2 Allocators'!$B$15:$W$15, 0),FALSE)*$F122), 0, VLOOKUP(VLOOKUP($A122, 'E4 TB Allocation Details'!$A$18:$L$217, MATCH("Demand ID", 'E4 TB Allocation Details'!$A$18:$L$18, 0),FALSE), 'E2 Allocators'!$B$15:$W$361, MATCH('O5 Details by Class &amp; Accounts'!J$18, 'E2 Allocators'!$B$15:$W$15, 0),FALSE)*$F122)</f>
        <v>0</v>
      </c>
      <c r="K122" s="1334">
        <f>IF(ISERROR(VLOOKUP(VLOOKUP($A122, 'E4 TB Allocation Details'!$A$18:$L$217, MATCH("Demand ID", 'E4 TB Allocation Details'!$A$18:$L$18, 0),FALSE), 'E2 Allocators'!$B$15:$W$361, MATCH('O5 Details by Class &amp; Accounts'!K$18, 'E2 Allocators'!$B$15:$W$15, 0),FALSE)*$F122), 0, VLOOKUP(VLOOKUP($A122, 'E4 TB Allocation Details'!$A$18:$L$217, MATCH("Demand ID", 'E4 TB Allocation Details'!$A$18:$L$18, 0),FALSE), 'E2 Allocators'!$B$15:$W$361, MATCH('O5 Details by Class &amp; Accounts'!K$18, 'E2 Allocators'!$B$15:$W$15, 0),FALSE)*$F122)</f>
        <v>0</v>
      </c>
      <c r="L122" s="1334">
        <f>IF(ISERROR(VLOOKUP(VLOOKUP($A122, 'E4 TB Allocation Details'!$A$18:$L$217, MATCH("Demand ID", 'E4 TB Allocation Details'!$A$18:$L$18, 0),FALSE), 'E2 Allocators'!$B$15:$W$361, MATCH('O5 Details by Class &amp; Accounts'!L$18, 'E2 Allocators'!$B$15:$W$15, 0),FALSE)*$F122), 0, VLOOKUP(VLOOKUP($A122, 'E4 TB Allocation Details'!$A$18:$L$217, MATCH("Demand ID", 'E4 TB Allocation Details'!$A$18:$L$18, 0),FALSE), 'E2 Allocators'!$B$15:$W$361, MATCH('O5 Details by Class &amp; Accounts'!L$18, 'E2 Allocators'!$B$15:$W$15, 0),FALSE)*$F122)</f>
        <v>0</v>
      </c>
      <c r="M122" s="1334">
        <f>IF(ISERROR(VLOOKUP(VLOOKUP($A122, 'E4 TB Allocation Details'!$A$18:$L$217, MATCH("Demand ID", 'E4 TB Allocation Details'!$A$18:$L$18, 0),FALSE), 'E2 Allocators'!$B$15:$W$361, MATCH('O5 Details by Class &amp; Accounts'!M$18, 'E2 Allocators'!$B$15:$W$15, 0),FALSE)*$F122), 0, VLOOKUP(VLOOKUP($A122, 'E4 TB Allocation Details'!$A$18:$L$217, MATCH("Demand ID", 'E4 TB Allocation Details'!$A$18:$L$18, 0),FALSE), 'E2 Allocators'!$B$15:$W$361, MATCH('O5 Details by Class &amp; Accounts'!M$18, 'E2 Allocators'!$B$15:$W$15, 0),FALSE)*$F122)</f>
        <v>0</v>
      </c>
      <c r="N122" s="1334">
        <f>IF(ISERROR(VLOOKUP(VLOOKUP($A122, 'E4 TB Allocation Details'!$A$18:$L$217, MATCH("Demand ID", 'E4 TB Allocation Details'!$A$18:$L$18, 0),FALSE), 'E2 Allocators'!$B$15:$W$361, MATCH('O5 Details by Class &amp; Accounts'!N$18, 'E2 Allocators'!$B$15:$W$15, 0),FALSE)*$F122), 0, VLOOKUP(VLOOKUP($A122, 'E4 TB Allocation Details'!$A$18:$L$217, MATCH("Demand ID", 'E4 TB Allocation Details'!$A$18:$L$18, 0),FALSE), 'E2 Allocators'!$B$15:$W$361, MATCH('O5 Details by Class &amp; Accounts'!N$18, 'E2 Allocators'!$B$15:$W$15, 0),FALSE)*$F122)</f>
        <v>0</v>
      </c>
      <c r="O122" s="1334">
        <f>IF(ISERROR(VLOOKUP(VLOOKUP($A122, 'E4 TB Allocation Details'!$A$18:$L$217, MATCH("Demand ID", 'E4 TB Allocation Details'!$A$18:$L$18, 0),FALSE), 'E2 Allocators'!$B$15:$W$361, MATCH('O5 Details by Class &amp; Accounts'!O$18, 'E2 Allocators'!$B$15:$W$15, 0),FALSE)*$F122), 0, VLOOKUP(VLOOKUP($A122, 'E4 TB Allocation Details'!$A$18:$L$217, MATCH("Demand ID", 'E4 TB Allocation Details'!$A$18:$L$18, 0),FALSE), 'E2 Allocators'!$B$15:$W$361, MATCH('O5 Details by Class &amp; Accounts'!O$18, 'E2 Allocators'!$B$15:$W$15, 0),FALSE)*$F122)</f>
        <v>0</v>
      </c>
      <c r="P122" s="1334">
        <f>IF(ISERROR(VLOOKUP(VLOOKUP($A122, 'E4 TB Allocation Details'!$A$18:$L$217, MATCH("Demand ID", 'E4 TB Allocation Details'!$A$18:$L$18, 0),FALSE), 'E2 Allocators'!$B$15:$W$361, MATCH('O5 Details by Class &amp; Accounts'!P$18, 'E2 Allocators'!$B$15:$W$15, 0),FALSE)*$F122), 0, VLOOKUP(VLOOKUP($A122, 'E4 TB Allocation Details'!$A$18:$L$217, MATCH("Demand ID", 'E4 TB Allocation Details'!$A$18:$L$18, 0),FALSE), 'E2 Allocators'!$B$15:$W$361, MATCH('O5 Details by Class &amp; Accounts'!P$18, 'E2 Allocators'!$B$15:$W$15, 0),FALSE)*$F122)</f>
        <v>0</v>
      </c>
      <c r="Q122" s="1334">
        <f>IF(ISERROR(VLOOKUP(VLOOKUP($A122, 'E4 TB Allocation Details'!$A$18:$L$217, MATCH("Demand ID", 'E4 TB Allocation Details'!$A$18:$L$18, 0),FALSE), 'E2 Allocators'!$B$15:$W$361, MATCH('O5 Details by Class &amp; Accounts'!Q$18, 'E2 Allocators'!$B$15:$W$15, 0),FALSE)*$F122), 0, VLOOKUP(VLOOKUP($A122, 'E4 TB Allocation Details'!$A$18:$L$217, MATCH("Demand ID", 'E4 TB Allocation Details'!$A$18:$L$18, 0),FALSE), 'E2 Allocators'!$B$15:$W$361, MATCH('O5 Details by Class &amp; Accounts'!Q$18, 'E2 Allocators'!$B$15:$W$15, 0),FALSE)*$F122)</f>
        <v>0</v>
      </c>
      <c r="R122" s="1334">
        <f>IF(ISERROR(VLOOKUP(VLOOKUP($A122, 'E4 TB Allocation Details'!$A$18:$L$217, MATCH("Demand ID", 'E4 TB Allocation Details'!$A$18:$L$18, 0),FALSE), 'E2 Allocators'!$B$15:$W$361, MATCH('O5 Details by Class &amp; Accounts'!R$18, 'E2 Allocators'!$B$15:$W$15, 0),FALSE)*$F122), 0, VLOOKUP(VLOOKUP($A122, 'E4 TB Allocation Details'!$A$18:$L$217, MATCH("Demand ID", 'E4 TB Allocation Details'!$A$18:$L$18, 0),FALSE), 'E2 Allocators'!$B$15:$W$361, MATCH('O5 Details by Class &amp; Accounts'!R$18, 'E2 Allocators'!$B$15:$W$15, 0),FALSE)*$F122)</f>
        <v>0</v>
      </c>
      <c r="S122" s="1334">
        <f>IF(ISERROR(VLOOKUP(VLOOKUP($A122, 'E4 TB Allocation Details'!$A$18:$L$217, MATCH("Demand ID", 'E4 TB Allocation Details'!$A$18:$L$18, 0),FALSE), 'E2 Allocators'!$B$15:$W$361, MATCH('O5 Details by Class &amp; Accounts'!S$18, 'E2 Allocators'!$B$15:$W$15, 0),FALSE)*$F122), 0, VLOOKUP(VLOOKUP($A122, 'E4 TB Allocation Details'!$A$18:$L$217, MATCH("Demand ID", 'E4 TB Allocation Details'!$A$18:$L$18, 0),FALSE), 'E2 Allocators'!$B$15:$W$361, MATCH('O5 Details by Class &amp; Accounts'!S$18, 'E2 Allocators'!$B$15:$W$15, 0),FALSE)*$F122)</f>
        <v>0</v>
      </c>
      <c r="T122" s="1334">
        <f>IF(ISERROR(VLOOKUP(VLOOKUP($A122, 'E4 TB Allocation Details'!$A$18:$L$217, MATCH("Demand ID", 'E4 TB Allocation Details'!$A$18:$L$18, 0),FALSE), 'E2 Allocators'!$B$15:$W$361, MATCH('O5 Details by Class &amp; Accounts'!T$18, 'E2 Allocators'!$B$15:$W$15, 0),FALSE)*$F122), 0, VLOOKUP(VLOOKUP($A122, 'E4 TB Allocation Details'!$A$18:$L$217, MATCH("Demand ID", 'E4 TB Allocation Details'!$A$18:$L$18, 0),FALSE), 'E2 Allocators'!$B$15:$W$361, MATCH('O5 Details by Class &amp; Accounts'!T$18, 'E2 Allocators'!$B$15:$W$15, 0),FALSE)*$F122)</f>
        <v>0</v>
      </c>
      <c r="U122" s="1334">
        <f>IF(ISERROR(VLOOKUP(VLOOKUP($A122, 'E4 TB Allocation Details'!$A$18:$L$217, MATCH("Demand ID", 'E4 TB Allocation Details'!$A$18:$L$18, 0),FALSE), 'E2 Allocators'!$B$15:$W$361, MATCH('O5 Details by Class &amp; Accounts'!U$18, 'E2 Allocators'!$B$15:$W$15, 0),FALSE)*$F122), 0, VLOOKUP(VLOOKUP($A122, 'E4 TB Allocation Details'!$A$18:$L$217, MATCH("Demand ID", 'E4 TB Allocation Details'!$A$18:$L$18, 0),FALSE), 'E2 Allocators'!$B$15:$W$361, MATCH('O5 Details by Class &amp; Accounts'!U$18, 'E2 Allocators'!$B$15:$W$15, 0),FALSE)*$F122)</f>
        <v>0</v>
      </c>
      <c r="V122" s="1334">
        <f>IF(ISERROR(VLOOKUP(VLOOKUP($A122, 'E4 TB Allocation Details'!$A$18:$L$217, MATCH("Demand ID", 'E4 TB Allocation Details'!$A$18:$L$18, 0),FALSE), 'E2 Allocators'!$B$15:$W$361, MATCH('O5 Details by Class &amp; Accounts'!V$18, 'E2 Allocators'!$B$15:$W$15, 0),FALSE)*$F122), 0, VLOOKUP(VLOOKUP($A122, 'E4 TB Allocation Details'!$A$18:$L$217, MATCH("Demand ID", 'E4 TB Allocation Details'!$A$18:$L$18, 0),FALSE), 'E2 Allocators'!$B$15:$W$361, MATCH('O5 Details by Class &amp; Accounts'!V$18, 'E2 Allocators'!$B$15:$W$15, 0),FALSE)*$F122)</f>
        <v>0</v>
      </c>
      <c r="W122" s="1334">
        <f>IF(ISERROR(VLOOKUP(VLOOKUP($A122, 'E4 TB Allocation Details'!$A$18:$L$217, MATCH("Demand ID", 'E4 TB Allocation Details'!$A$18:$L$18, 0),FALSE), 'E2 Allocators'!$B$15:$W$361, MATCH('O5 Details by Class &amp; Accounts'!W$18, 'E2 Allocators'!$B$15:$W$15, 0),FALSE)*$F122), 0, VLOOKUP(VLOOKUP($A122, 'E4 TB Allocation Details'!$A$18:$L$217, MATCH("Demand ID", 'E4 TB Allocation Details'!$A$18:$L$18, 0),FALSE), 'E2 Allocators'!$B$15:$W$361, MATCH('O5 Details by Class &amp; Accounts'!W$18, 'E2 Allocators'!$B$15:$W$15, 0),FALSE)*$F122)</f>
        <v>0</v>
      </c>
      <c r="X122" s="1334">
        <f>IF(ISERROR(VLOOKUP(VLOOKUP($A122, 'E4 TB Allocation Details'!$A$18:$L$217, MATCH("Demand ID", 'E4 TB Allocation Details'!$A$18:$L$18, 0),FALSE), 'E2 Allocators'!$B$15:$W$361, MATCH('O5 Details by Class &amp; Accounts'!X$18, 'E2 Allocators'!$B$15:$W$15, 0),FALSE)*$F122), 0, VLOOKUP(VLOOKUP($A122, 'E4 TB Allocation Details'!$A$18:$L$217, MATCH("Demand ID", 'E4 TB Allocation Details'!$A$18:$L$18, 0),FALSE), 'E2 Allocators'!$B$15:$W$361, MATCH('O5 Details by Class &amp; Accounts'!X$18, 'E2 Allocators'!$B$15:$W$15, 0),FALSE)*$F122)</f>
        <v>0</v>
      </c>
      <c r="Y122" s="1334">
        <f>IF(ISERROR(VLOOKUP(VLOOKUP($A122, 'E4 TB Allocation Details'!$A$18:$L$217, MATCH("Demand ID", 'E4 TB Allocation Details'!$A$18:$L$18, 0),FALSE), 'E2 Allocators'!$B$15:$W$361, MATCH('O5 Details by Class &amp; Accounts'!Y$18, 'E2 Allocators'!$B$15:$W$15, 0),FALSE)*$F122), 0, VLOOKUP(VLOOKUP($A122, 'E4 TB Allocation Details'!$A$18:$L$217, MATCH("Demand ID", 'E4 TB Allocation Details'!$A$18:$L$18, 0),FALSE), 'E2 Allocators'!$B$15:$W$361, MATCH('O5 Details by Class &amp; Accounts'!Y$18, 'E2 Allocators'!$B$15:$W$15, 0),FALSE)*$F122)</f>
        <v>0</v>
      </c>
      <c r="Z122" s="1334">
        <f>IF(ISERROR(VLOOKUP(VLOOKUP($A122, 'E4 TB Allocation Details'!$A$18:$L$217, MATCH("Demand ID", 'E4 TB Allocation Details'!$A$18:$L$18, 0),FALSE), 'E2 Allocators'!$B$15:$W$361, MATCH('O5 Details by Class &amp; Accounts'!Z$18, 'E2 Allocators'!$B$15:$W$15, 0),FALSE)*$F122), 0, VLOOKUP(VLOOKUP($A122, 'E4 TB Allocation Details'!$A$18:$L$217, MATCH("Demand ID", 'E4 TB Allocation Details'!$A$18:$L$18, 0),FALSE), 'E2 Allocators'!$B$15:$W$361, MATCH('O5 Details by Class &amp; Accounts'!Z$18, 'E2 Allocators'!$B$15:$W$15, 0),FALSE)*$F122)</f>
        <v>0</v>
      </c>
      <c r="AA122" s="1334">
        <f>IF(ISERROR(VLOOKUP(VLOOKUP($A122, 'E4 TB Allocation Details'!$A$18:$L$217, MATCH("Demand ID", 'E4 TB Allocation Details'!$A$18:$L$18, 0),FALSE), 'E2 Allocators'!$B$15:$W$361, MATCH('O5 Details by Class &amp; Accounts'!AA$18, 'E2 Allocators'!$B$15:$W$15, 0),FALSE)*$F122), 0, VLOOKUP(VLOOKUP($A122, 'E4 TB Allocation Details'!$A$18:$L$217, MATCH("Demand ID", 'E4 TB Allocation Details'!$A$18:$L$18, 0),FALSE), 'E2 Allocators'!$B$15:$W$361, MATCH('O5 Details by Class &amp; Accounts'!AA$18, 'E2 Allocators'!$B$15:$W$15, 0),FALSE)*$F122)</f>
        <v>0</v>
      </c>
      <c r="AB122" s="1334">
        <f>IF(ISERROR(VLOOKUP(VLOOKUP($A122, 'E4 TB Allocation Details'!$A$18:$L$217, MATCH("Demand ID", 'E4 TB Allocation Details'!$A$18:$L$18, 0),FALSE), 'E2 Allocators'!$B$15:$W$361, MATCH('O5 Details by Class &amp; Accounts'!AB$18, 'E2 Allocators'!$B$15:$W$15, 0),FALSE)*$F122), 0, VLOOKUP(VLOOKUP($A122, 'E4 TB Allocation Details'!$A$18:$L$217, MATCH("Demand ID", 'E4 TB Allocation Details'!$A$18:$L$18, 0),FALSE), 'E2 Allocators'!$B$15:$W$361, MATCH('O5 Details by Class &amp; Accounts'!AB$18, 'E2 Allocators'!$B$15:$W$15, 0),FALSE)*$F122)</f>
        <v>0</v>
      </c>
      <c r="AC122" s="1334">
        <f t="shared" ref="AC122:AC129" si="33">SUM(I122:AB122)</f>
        <v>0</v>
      </c>
      <c r="AD122" s="1334">
        <f>IF(ISERROR(VLOOKUP(VLOOKUP($A122, 'E4 TB Allocation Details'!$A$18:$L$217, MATCH("Customer ID", 'E4 TB Allocation Details'!$A$18:$L$18, 0),FALSE), 'E2 Allocators'!$B$15:$W$361, MATCH('O5 Details by Class &amp; Accounts'!AD$18, 'E2 Allocators'!$B$15:$W$15, 0),FALSE)*$G122), 0, VLOOKUP(VLOOKUP($A122, 'E4 TB Allocation Details'!$A$18:$L$217, MATCH("Customer ID", 'E4 TB Allocation Details'!$A$18:$L$18, 0),FALSE), 'E2 Allocators'!$B$15:$W$361, MATCH('O5 Details by Class &amp; Accounts'!AD$18, 'E2 Allocators'!$B$15:$W$15, 0),FALSE)*$G122)</f>
        <v>0</v>
      </c>
      <c r="AE122" s="1334">
        <f>IF(ISERROR(VLOOKUP(VLOOKUP($A122, 'E4 TB Allocation Details'!$A$18:$L$217, MATCH("Customer ID", 'E4 TB Allocation Details'!$A$18:$L$18, 0),FALSE), 'E2 Allocators'!$B$15:$W$361, MATCH('O5 Details by Class &amp; Accounts'!AE$18, 'E2 Allocators'!$B$15:$W$15, 0),FALSE)*$G122), 0, VLOOKUP(VLOOKUP($A122, 'E4 TB Allocation Details'!$A$18:$L$217, MATCH("Customer ID", 'E4 TB Allocation Details'!$A$18:$L$18, 0),FALSE), 'E2 Allocators'!$B$15:$W$361, MATCH('O5 Details by Class &amp; Accounts'!AE$18, 'E2 Allocators'!$B$15:$W$15, 0),FALSE)*$G122)</f>
        <v>0</v>
      </c>
      <c r="AF122" s="1334">
        <f>IF(ISERROR(VLOOKUP(VLOOKUP($A122, 'E4 TB Allocation Details'!$A$18:$L$217, MATCH("Customer ID", 'E4 TB Allocation Details'!$A$18:$L$18, 0),FALSE), 'E2 Allocators'!$B$15:$W$361, MATCH('O5 Details by Class &amp; Accounts'!AF$18, 'E2 Allocators'!$B$15:$W$15, 0),FALSE)*$G122), 0, VLOOKUP(VLOOKUP($A122, 'E4 TB Allocation Details'!$A$18:$L$217, MATCH("Customer ID", 'E4 TB Allocation Details'!$A$18:$L$18, 0),FALSE), 'E2 Allocators'!$B$15:$W$361, MATCH('O5 Details by Class &amp; Accounts'!AF$18, 'E2 Allocators'!$B$15:$W$15, 0),FALSE)*$G122)</f>
        <v>0</v>
      </c>
      <c r="AG122" s="1334">
        <f>IF(ISERROR(VLOOKUP(VLOOKUP($A122, 'E4 TB Allocation Details'!$A$18:$L$217, MATCH("Customer ID", 'E4 TB Allocation Details'!$A$18:$L$18, 0),FALSE), 'E2 Allocators'!$B$15:$W$361, MATCH('O5 Details by Class &amp; Accounts'!AG$18, 'E2 Allocators'!$B$15:$W$15, 0),FALSE)*$G122), 0, VLOOKUP(VLOOKUP($A122, 'E4 TB Allocation Details'!$A$18:$L$217, MATCH("Customer ID", 'E4 TB Allocation Details'!$A$18:$L$18, 0),FALSE), 'E2 Allocators'!$B$15:$W$361, MATCH('O5 Details by Class &amp; Accounts'!AG$18, 'E2 Allocators'!$B$15:$W$15, 0),FALSE)*$G122)</f>
        <v>0</v>
      </c>
      <c r="AH122" s="1334">
        <f>IF(ISERROR(VLOOKUP(VLOOKUP($A122, 'E4 TB Allocation Details'!$A$18:$L$217, MATCH("Customer ID", 'E4 TB Allocation Details'!$A$18:$L$18, 0),FALSE), 'E2 Allocators'!$B$15:$W$361, MATCH('O5 Details by Class &amp; Accounts'!AH$18, 'E2 Allocators'!$B$15:$W$15, 0),FALSE)*$G122), 0, VLOOKUP(VLOOKUP($A122, 'E4 TB Allocation Details'!$A$18:$L$217, MATCH("Customer ID", 'E4 TB Allocation Details'!$A$18:$L$18, 0),FALSE), 'E2 Allocators'!$B$15:$W$361, MATCH('O5 Details by Class &amp; Accounts'!AH$18, 'E2 Allocators'!$B$15:$W$15, 0),FALSE)*$G122)</f>
        <v>0</v>
      </c>
      <c r="AI122" s="1334">
        <f>IF(ISERROR(VLOOKUP(VLOOKUP($A122, 'E4 TB Allocation Details'!$A$18:$L$217, MATCH("Customer ID", 'E4 TB Allocation Details'!$A$18:$L$18, 0),FALSE), 'E2 Allocators'!$B$15:$W$361, MATCH('O5 Details by Class &amp; Accounts'!AI$18, 'E2 Allocators'!$B$15:$W$15, 0),FALSE)*$G122), 0, VLOOKUP(VLOOKUP($A122, 'E4 TB Allocation Details'!$A$18:$L$217, MATCH("Customer ID", 'E4 TB Allocation Details'!$A$18:$L$18, 0),FALSE), 'E2 Allocators'!$B$15:$W$361, MATCH('O5 Details by Class &amp; Accounts'!AI$18, 'E2 Allocators'!$B$15:$W$15, 0),FALSE)*$G122)</f>
        <v>0</v>
      </c>
      <c r="AJ122" s="1334">
        <f>IF(ISERROR(VLOOKUP(VLOOKUP($A122, 'E4 TB Allocation Details'!$A$18:$L$217, MATCH("Customer ID", 'E4 TB Allocation Details'!$A$18:$L$18, 0),FALSE), 'E2 Allocators'!$B$15:$W$361, MATCH('O5 Details by Class &amp; Accounts'!AJ$18, 'E2 Allocators'!$B$15:$W$15, 0),FALSE)*$G122), 0, VLOOKUP(VLOOKUP($A122, 'E4 TB Allocation Details'!$A$18:$L$217, MATCH("Customer ID", 'E4 TB Allocation Details'!$A$18:$L$18, 0),FALSE), 'E2 Allocators'!$B$15:$W$361, MATCH('O5 Details by Class &amp; Accounts'!AJ$18, 'E2 Allocators'!$B$15:$W$15, 0),FALSE)*$G122)</f>
        <v>0</v>
      </c>
      <c r="AK122" s="1334">
        <f>IF(ISERROR(VLOOKUP(VLOOKUP($A122, 'E4 TB Allocation Details'!$A$18:$L$217, MATCH("Customer ID", 'E4 TB Allocation Details'!$A$18:$L$18, 0),FALSE), 'E2 Allocators'!$B$15:$W$361, MATCH('O5 Details by Class &amp; Accounts'!AK$18, 'E2 Allocators'!$B$15:$W$15, 0),FALSE)*$G122), 0, VLOOKUP(VLOOKUP($A122, 'E4 TB Allocation Details'!$A$18:$L$217, MATCH("Customer ID", 'E4 TB Allocation Details'!$A$18:$L$18, 0),FALSE), 'E2 Allocators'!$B$15:$W$361, MATCH('O5 Details by Class &amp; Accounts'!AK$18, 'E2 Allocators'!$B$15:$W$15, 0),FALSE)*$G122)</f>
        <v>0</v>
      </c>
      <c r="AL122" s="1334">
        <f>IF(ISERROR(VLOOKUP(VLOOKUP($A122, 'E4 TB Allocation Details'!$A$18:$L$217, MATCH("Customer ID", 'E4 TB Allocation Details'!$A$18:$L$18, 0),FALSE), 'E2 Allocators'!$B$15:$W$361, MATCH('O5 Details by Class &amp; Accounts'!AL$18, 'E2 Allocators'!$B$15:$W$15, 0),FALSE)*$G122), 0, VLOOKUP(VLOOKUP($A122, 'E4 TB Allocation Details'!$A$18:$L$217, MATCH("Customer ID", 'E4 TB Allocation Details'!$A$18:$L$18, 0),FALSE), 'E2 Allocators'!$B$15:$W$361, MATCH('O5 Details by Class &amp; Accounts'!AL$18, 'E2 Allocators'!$B$15:$W$15, 0),FALSE)*$G122)</f>
        <v>0</v>
      </c>
      <c r="AM122" s="1334">
        <f>IF(ISERROR(VLOOKUP(VLOOKUP($A122, 'E4 TB Allocation Details'!$A$18:$L$217, MATCH("Customer ID", 'E4 TB Allocation Details'!$A$18:$L$18, 0),FALSE), 'E2 Allocators'!$B$15:$W$361, MATCH('O5 Details by Class &amp; Accounts'!AM$18, 'E2 Allocators'!$B$15:$W$15, 0),FALSE)*$G122), 0, VLOOKUP(VLOOKUP($A122, 'E4 TB Allocation Details'!$A$18:$L$217, MATCH("Customer ID", 'E4 TB Allocation Details'!$A$18:$L$18, 0),FALSE), 'E2 Allocators'!$B$15:$W$361, MATCH('O5 Details by Class &amp; Accounts'!AM$18, 'E2 Allocators'!$B$15:$W$15, 0),FALSE)*$G122)</f>
        <v>0</v>
      </c>
      <c r="AN122" s="1334">
        <f>IF(ISERROR(VLOOKUP(VLOOKUP($A122, 'E4 TB Allocation Details'!$A$18:$L$217, MATCH("Customer ID", 'E4 TB Allocation Details'!$A$18:$L$18, 0),FALSE), 'E2 Allocators'!$B$15:$W$361, MATCH('O5 Details by Class &amp; Accounts'!AN$18, 'E2 Allocators'!$B$15:$W$15, 0),FALSE)*$G122), 0, VLOOKUP(VLOOKUP($A122, 'E4 TB Allocation Details'!$A$18:$L$217, MATCH("Customer ID", 'E4 TB Allocation Details'!$A$18:$L$18, 0),FALSE), 'E2 Allocators'!$B$15:$W$361, MATCH('O5 Details by Class &amp; Accounts'!AN$18, 'E2 Allocators'!$B$15:$W$15, 0),FALSE)*$G122)</f>
        <v>0</v>
      </c>
      <c r="AO122" s="1334">
        <f>IF(ISERROR(VLOOKUP(VLOOKUP($A122, 'E4 TB Allocation Details'!$A$18:$L$217, MATCH("Customer ID", 'E4 TB Allocation Details'!$A$18:$L$18, 0),FALSE), 'E2 Allocators'!$B$15:$W$361, MATCH('O5 Details by Class &amp; Accounts'!AO$18, 'E2 Allocators'!$B$15:$W$15, 0),FALSE)*$G122), 0, VLOOKUP(VLOOKUP($A122, 'E4 TB Allocation Details'!$A$18:$L$217, MATCH("Customer ID", 'E4 TB Allocation Details'!$A$18:$L$18, 0),FALSE), 'E2 Allocators'!$B$15:$W$361, MATCH('O5 Details by Class &amp; Accounts'!AO$18, 'E2 Allocators'!$B$15:$W$15, 0),FALSE)*$G122)</f>
        <v>0</v>
      </c>
      <c r="AP122" s="1334">
        <f>IF(ISERROR(VLOOKUP(VLOOKUP($A122, 'E4 TB Allocation Details'!$A$18:$L$217, MATCH("Customer ID", 'E4 TB Allocation Details'!$A$18:$L$18, 0),FALSE), 'E2 Allocators'!$B$15:$W$361, MATCH('O5 Details by Class &amp; Accounts'!AP$18, 'E2 Allocators'!$B$15:$W$15, 0),FALSE)*$G122), 0, VLOOKUP(VLOOKUP($A122, 'E4 TB Allocation Details'!$A$18:$L$217, MATCH("Customer ID", 'E4 TB Allocation Details'!$A$18:$L$18, 0),FALSE), 'E2 Allocators'!$B$15:$W$361, MATCH('O5 Details by Class &amp; Accounts'!AP$18, 'E2 Allocators'!$B$15:$W$15, 0),FALSE)*$G122)</f>
        <v>0</v>
      </c>
      <c r="AQ122" s="1334">
        <f>IF(ISERROR(VLOOKUP(VLOOKUP($A122, 'E4 TB Allocation Details'!$A$18:$L$217, MATCH("Customer ID", 'E4 TB Allocation Details'!$A$18:$L$18, 0),FALSE), 'E2 Allocators'!$B$15:$W$361, MATCH('O5 Details by Class &amp; Accounts'!AQ$18, 'E2 Allocators'!$B$15:$W$15, 0),FALSE)*$G122), 0, VLOOKUP(VLOOKUP($A122, 'E4 TB Allocation Details'!$A$18:$L$217, MATCH("Customer ID", 'E4 TB Allocation Details'!$A$18:$L$18, 0),FALSE), 'E2 Allocators'!$B$15:$W$361, MATCH('O5 Details by Class &amp; Accounts'!AQ$18, 'E2 Allocators'!$B$15:$W$15, 0),FALSE)*$G122)</f>
        <v>0</v>
      </c>
      <c r="AR122" s="1334">
        <f>IF(ISERROR(VLOOKUP(VLOOKUP($A122, 'E4 TB Allocation Details'!$A$18:$L$217, MATCH("Customer ID", 'E4 TB Allocation Details'!$A$18:$L$18, 0),FALSE), 'E2 Allocators'!$B$15:$W$361, MATCH('O5 Details by Class &amp; Accounts'!AR$18, 'E2 Allocators'!$B$15:$W$15, 0),FALSE)*$G122), 0, VLOOKUP(VLOOKUP($A122, 'E4 TB Allocation Details'!$A$18:$L$217, MATCH("Customer ID", 'E4 TB Allocation Details'!$A$18:$L$18, 0),FALSE), 'E2 Allocators'!$B$15:$W$361, MATCH('O5 Details by Class &amp; Accounts'!AR$18, 'E2 Allocators'!$B$15:$W$15, 0),FALSE)*$G122)</f>
        <v>0</v>
      </c>
      <c r="AS122" s="1334">
        <f>IF(ISERROR(VLOOKUP(VLOOKUP($A122, 'E4 TB Allocation Details'!$A$18:$L$217, MATCH("Customer ID", 'E4 TB Allocation Details'!$A$18:$L$18, 0),FALSE), 'E2 Allocators'!$B$15:$W$361, MATCH('O5 Details by Class &amp; Accounts'!AS$18, 'E2 Allocators'!$B$15:$W$15, 0),FALSE)*$G122), 0, VLOOKUP(VLOOKUP($A122, 'E4 TB Allocation Details'!$A$18:$L$217, MATCH("Customer ID", 'E4 TB Allocation Details'!$A$18:$L$18, 0),FALSE), 'E2 Allocators'!$B$15:$W$361, MATCH('O5 Details by Class &amp; Accounts'!AS$18, 'E2 Allocators'!$B$15:$W$15, 0),FALSE)*$G122)</f>
        <v>0</v>
      </c>
      <c r="AT122" s="1334">
        <f>IF(ISERROR(VLOOKUP(VLOOKUP($A122, 'E4 TB Allocation Details'!$A$18:$L$217, MATCH("Customer ID", 'E4 TB Allocation Details'!$A$18:$L$18, 0),FALSE), 'E2 Allocators'!$B$15:$W$361, MATCH('O5 Details by Class &amp; Accounts'!AT$18, 'E2 Allocators'!$B$15:$W$15, 0),FALSE)*$G122), 0, VLOOKUP(VLOOKUP($A122, 'E4 TB Allocation Details'!$A$18:$L$217, MATCH("Customer ID", 'E4 TB Allocation Details'!$A$18:$L$18, 0),FALSE), 'E2 Allocators'!$B$15:$W$361, MATCH('O5 Details by Class &amp; Accounts'!AT$18, 'E2 Allocators'!$B$15:$W$15, 0),FALSE)*$G122)</f>
        <v>0</v>
      </c>
      <c r="AU122" s="1334">
        <f>IF(ISERROR(VLOOKUP(VLOOKUP($A122, 'E4 TB Allocation Details'!$A$18:$L$217, MATCH("Customer ID", 'E4 TB Allocation Details'!$A$18:$L$18, 0),FALSE), 'E2 Allocators'!$B$15:$W$361, MATCH('O5 Details by Class &amp; Accounts'!AU$18, 'E2 Allocators'!$B$15:$W$15, 0),FALSE)*$G122), 0, VLOOKUP(VLOOKUP($A122, 'E4 TB Allocation Details'!$A$18:$L$217, MATCH("Customer ID", 'E4 TB Allocation Details'!$A$18:$L$18, 0),FALSE), 'E2 Allocators'!$B$15:$W$361, MATCH('O5 Details by Class &amp; Accounts'!AU$18, 'E2 Allocators'!$B$15:$W$15, 0),FALSE)*$G122)</f>
        <v>0</v>
      </c>
      <c r="AV122" s="1334">
        <f>IF(ISERROR(VLOOKUP(VLOOKUP($A122, 'E4 TB Allocation Details'!$A$18:$L$217, MATCH("Customer ID", 'E4 TB Allocation Details'!$A$18:$L$18, 0),FALSE), 'E2 Allocators'!$B$15:$W$361, MATCH('O5 Details by Class &amp; Accounts'!AV$18, 'E2 Allocators'!$B$15:$W$15, 0),FALSE)*$G122), 0, VLOOKUP(VLOOKUP($A122, 'E4 TB Allocation Details'!$A$18:$L$217, MATCH("Customer ID", 'E4 TB Allocation Details'!$A$18:$L$18, 0),FALSE), 'E2 Allocators'!$B$15:$W$361, MATCH('O5 Details by Class &amp; Accounts'!AV$18, 'E2 Allocators'!$B$15:$W$15, 0),FALSE)*$G122)</f>
        <v>0</v>
      </c>
      <c r="AW122" s="1334">
        <f>IF(ISERROR(VLOOKUP(VLOOKUP($A122, 'E4 TB Allocation Details'!$A$18:$L$217, MATCH("Customer ID", 'E4 TB Allocation Details'!$A$18:$L$18, 0),FALSE), 'E2 Allocators'!$B$15:$W$361, MATCH('O5 Details by Class &amp; Accounts'!AW$18, 'E2 Allocators'!$B$15:$W$15, 0),FALSE)*$G122), 0, VLOOKUP(VLOOKUP($A122, 'E4 TB Allocation Details'!$A$18:$L$217, MATCH("Customer ID", 'E4 TB Allocation Details'!$A$18:$L$18, 0),FALSE), 'E2 Allocators'!$B$15:$W$361, MATCH('O5 Details by Class &amp; Accounts'!AW$18, 'E2 Allocators'!$B$15:$W$15, 0),FALSE)*$G122)</f>
        <v>0</v>
      </c>
      <c r="AX122" s="1334">
        <f t="shared" ref="AX122:AX129" si="34">SUM(AD122:AW122)</f>
        <v>0</v>
      </c>
      <c r="AY122" s="1334">
        <f>IF(ISERROR(VLOOKUP(VLOOKUP($A122, 'E4 TB Allocation Details'!$A$18:$L$217, MATCH("Misc ID", 'E4 TB Allocation Details'!$A$18:$L$18, 0),FALSE), 'E2 Allocators'!$B$15:$W$361, MATCH('O5 Details by Class &amp; Accounts'!AY$18, 'E2 Allocators'!$B$15:$W$15, 0),FALSE)*$E122), 0, VLOOKUP(VLOOKUP($A122, 'E4 TB Allocation Details'!$A$18:$L$217, MATCH("Misc ID", 'E4 TB Allocation Details'!$A$18:$L$18, 0),FALSE), 'E2 Allocators'!$B$15:$W$361, MATCH('O5 Details by Class &amp; Accounts'!AY$18, 'E2 Allocators'!$B$15:$W$15, 0),FALSE)*$E122)</f>
        <v>0</v>
      </c>
      <c r="AZ122" s="1334">
        <f>IF(ISERROR(VLOOKUP(VLOOKUP($A122, 'E4 TB Allocation Details'!$A$18:$L$217, MATCH("Misc ID", 'E4 TB Allocation Details'!$A$18:$L$18, 0),FALSE), 'E2 Allocators'!$B$15:$W$361, MATCH('O5 Details by Class &amp; Accounts'!AZ$18, 'E2 Allocators'!$B$15:$W$15, 0),FALSE)*$E122), 0, VLOOKUP(VLOOKUP($A122, 'E4 TB Allocation Details'!$A$18:$L$217, MATCH("Misc ID", 'E4 TB Allocation Details'!$A$18:$L$18, 0),FALSE), 'E2 Allocators'!$B$15:$W$361, MATCH('O5 Details by Class &amp; Accounts'!AZ$18, 'E2 Allocators'!$B$15:$W$15, 0),FALSE)*$E122)</f>
        <v>0</v>
      </c>
      <c r="BA122" s="1334">
        <f>IF(ISERROR(VLOOKUP(VLOOKUP($A122, 'E4 TB Allocation Details'!$A$18:$L$217, MATCH("Misc ID", 'E4 TB Allocation Details'!$A$18:$L$18, 0),FALSE), 'E2 Allocators'!$B$15:$W$361, MATCH('O5 Details by Class &amp; Accounts'!BA$18, 'E2 Allocators'!$B$15:$W$15, 0),FALSE)*$E122), 0, VLOOKUP(VLOOKUP($A122, 'E4 TB Allocation Details'!$A$18:$L$217, MATCH("Misc ID", 'E4 TB Allocation Details'!$A$18:$L$18, 0),FALSE), 'E2 Allocators'!$B$15:$W$361, MATCH('O5 Details by Class &amp; Accounts'!BA$18, 'E2 Allocators'!$B$15:$W$15, 0),FALSE)*$E122)</f>
        <v>0</v>
      </c>
      <c r="BB122" s="1334">
        <f>IF(ISERROR(VLOOKUP(VLOOKUP($A122, 'E4 TB Allocation Details'!$A$18:$L$217, MATCH("Misc ID", 'E4 TB Allocation Details'!$A$18:$L$18, 0),FALSE), 'E2 Allocators'!$B$15:$W$361, MATCH('O5 Details by Class &amp; Accounts'!BB$18, 'E2 Allocators'!$B$15:$W$15, 0),FALSE)*$E122), 0, VLOOKUP(VLOOKUP($A122, 'E4 TB Allocation Details'!$A$18:$L$217, MATCH("Misc ID", 'E4 TB Allocation Details'!$A$18:$L$18, 0),FALSE), 'E2 Allocators'!$B$15:$W$361, MATCH('O5 Details by Class &amp; Accounts'!BB$18, 'E2 Allocators'!$B$15:$W$15, 0),FALSE)*$E122)</f>
        <v>0</v>
      </c>
      <c r="BC122" s="1334">
        <f>IF(ISERROR(VLOOKUP(VLOOKUP($A122, 'E4 TB Allocation Details'!$A$18:$L$217, MATCH("Misc ID", 'E4 TB Allocation Details'!$A$18:$L$18, 0),FALSE), 'E2 Allocators'!$B$15:$W$361, MATCH('O5 Details by Class &amp; Accounts'!BC$18, 'E2 Allocators'!$B$15:$W$15, 0),FALSE)*$E122), 0, VLOOKUP(VLOOKUP($A122, 'E4 TB Allocation Details'!$A$18:$L$217, MATCH("Misc ID", 'E4 TB Allocation Details'!$A$18:$L$18, 0),FALSE), 'E2 Allocators'!$B$15:$W$361, MATCH('O5 Details by Class &amp; Accounts'!BC$18, 'E2 Allocators'!$B$15:$W$15, 0),FALSE)*$E122)</f>
        <v>0</v>
      </c>
      <c r="BD122" s="1334">
        <f>IF(ISERROR(VLOOKUP(VLOOKUP($A122, 'E4 TB Allocation Details'!$A$18:$L$217, MATCH("Misc ID", 'E4 TB Allocation Details'!$A$18:$L$18, 0),FALSE), 'E2 Allocators'!$B$15:$W$361, MATCH('O5 Details by Class &amp; Accounts'!BD$18, 'E2 Allocators'!$B$15:$W$15, 0),FALSE)*$E122), 0, VLOOKUP(VLOOKUP($A122, 'E4 TB Allocation Details'!$A$18:$L$217, MATCH("Misc ID", 'E4 TB Allocation Details'!$A$18:$L$18, 0),FALSE), 'E2 Allocators'!$B$15:$W$361, MATCH('O5 Details by Class &amp; Accounts'!BD$18, 'E2 Allocators'!$B$15:$W$15, 0),FALSE)*$E122)</f>
        <v>0</v>
      </c>
      <c r="BE122" s="1334">
        <f>IF(ISERROR(VLOOKUP(VLOOKUP($A122, 'E4 TB Allocation Details'!$A$18:$L$217, MATCH("Misc ID", 'E4 TB Allocation Details'!$A$18:$L$18, 0),FALSE), 'E2 Allocators'!$B$15:$W$361, MATCH('O5 Details by Class &amp; Accounts'!BE$18, 'E2 Allocators'!$B$15:$W$15, 0),FALSE)*$E122), 0, VLOOKUP(VLOOKUP($A122, 'E4 TB Allocation Details'!$A$18:$L$217, MATCH("Misc ID", 'E4 TB Allocation Details'!$A$18:$L$18, 0),FALSE), 'E2 Allocators'!$B$15:$W$361, MATCH('O5 Details by Class &amp; Accounts'!BE$18, 'E2 Allocators'!$B$15:$W$15, 0),FALSE)*$E122)</f>
        <v>0</v>
      </c>
      <c r="BF122" s="1334">
        <f>IF(ISERROR(VLOOKUP(VLOOKUP($A122, 'E4 TB Allocation Details'!$A$18:$L$217, MATCH("Misc ID", 'E4 TB Allocation Details'!$A$18:$L$18, 0),FALSE), 'E2 Allocators'!$B$15:$W$361, MATCH('O5 Details by Class &amp; Accounts'!BF$18, 'E2 Allocators'!$B$15:$W$15, 0),FALSE)*$E122), 0, VLOOKUP(VLOOKUP($A122, 'E4 TB Allocation Details'!$A$18:$L$217, MATCH("Misc ID", 'E4 TB Allocation Details'!$A$18:$L$18, 0),FALSE), 'E2 Allocators'!$B$15:$W$361, MATCH('O5 Details by Class &amp; Accounts'!BF$18, 'E2 Allocators'!$B$15:$W$15, 0),FALSE)*$E122)</f>
        <v>0</v>
      </c>
      <c r="BG122" s="1334">
        <f>IF(ISERROR(VLOOKUP(VLOOKUP($A122, 'E4 TB Allocation Details'!$A$18:$L$217, MATCH("Misc ID", 'E4 TB Allocation Details'!$A$18:$L$18, 0),FALSE), 'E2 Allocators'!$B$15:$W$361, MATCH('O5 Details by Class &amp; Accounts'!BG$18, 'E2 Allocators'!$B$15:$W$15, 0),FALSE)*$E122), 0, VLOOKUP(VLOOKUP($A122, 'E4 TB Allocation Details'!$A$18:$L$217, MATCH("Misc ID", 'E4 TB Allocation Details'!$A$18:$L$18, 0),FALSE), 'E2 Allocators'!$B$15:$W$361, MATCH('O5 Details by Class &amp; Accounts'!BG$18, 'E2 Allocators'!$B$15:$W$15, 0),FALSE)*$E122)</f>
        <v>0</v>
      </c>
      <c r="BH122" s="1334">
        <f>IF(ISERROR(VLOOKUP(VLOOKUP($A122, 'E4 TB Allocation Details'!$A$18:$L$217, MATCH("Misc ID", 'E4 TB Allocation Details'!$A$18:$L$18, 0),FALSE), 'E2 Allocators'!$B$15:$W$361, MATCH('O5 Details by Class &amp; Accounts'!BH$18, 'E2 Allocators'!$B$15:$W$15, 0),FALSE)*$E122), 0, VLOOKUP(VLOOKUP($A122, 'E4 TB Allocation Details'!$A$18:$L$217, MATCH("Misc ID", 'E4 TB Allocation Details'!$A$18:$L$18, 0),FALSE), 'E2 Allocators'!$B$15:$W$361, MATCH('O5 Details by Class &amp; Accounts'!BH$18, 'E2 Allocators'!$B$15:$W$15, 0),FALSE)*$E122)</f>
        <v>0</v>
      </c>
      <c r="BI122" s="1334">
        <f>IF(ISERROR(VLOOKUP(VLOOKUP($A122, 'E4 TB Allocation Details'!$A$18:$L$217, MATCH("Misc ID", 'E4 TB Allocation Details'!$A$18:$L$18, 0),FALSE), 'E2 Allocators'!$B$15:$W$361, MATCH('O5 Details by Class &amp; Accounts'!BI$18, 'E2 Allocators'!$B$15:$W$15, 0),FALSE)*$E122), 0, VLOOKUP(VLOOKUP($A122, 'E4 TB Allocation Details'!$A$18:$L$217, MATCH("Misc ID", 'E4 TB Allocation Details'!$A$18:$L$18, 0),FALSE), 'E2 Allocators'!$B$15:$W$361, MATCH('O5 Details by Class &amp; Accounts'!BI$18, 'E2 Allocators'!$B$15:$W$15, 0),FALSE)*$E122)</f>
        <v>0</v>
      </c>
      <c r="BJ122" s="1334">
        <f>IF(ISERROR(VLOOKUP(VLOOKUP($A122, 'E4 TB Allocation Details'!$A$18:$L$217, MATCH("Misc ID", 'E4 TB Allocation Details'!$A$18:$L$18, 0),FALSE), 'E2 Allocators'!$B$15:$W$361, MATCH('O5 Details by Class &amp; Accounts'!BJ$18, 'E2 Allocators'!$B$15:$W$15, 0),FALSE)*$E122), 0, VLOOKUP(VLOOKUP($A122, 'E4 TB Allocation Details'!$A$18:$L$217, MATCH("Misc ID", 'E4 TB Allocation Details'!$A$18:$L$18, 0),FALSE), 'E2 Allocators'!$B$15:$W$361, MATCH('O5 Details by Class &amp; Accounts'!BJ$18, 'E2 Allocators'!$B$15:$W$15, 0),FALSE)*$E122)</f>
        <v>0</v>
      </c>
      <c r="BK122" s="1334">
        <f>IF(ISERROR(VLOOKUP(VLOOKUP($A122, 'E4 TB Allocation Details'!$A$18:$L$217, MATCH("Misc ID", 'E4 TB Allocation Details'!$A$18:$L$18, 0),FALSE), 'E2 Allocators'!$B$15:$W$361, MATCH('O5 Details by Class &amp; Accounts'!BK$18, 'E2 Allocators'!$B$15:$W$15, 0),FALSE)*$E122), 0, VLOOKUP(VLOOKUP($A122, 'E4 TB Allocation Details'!$A$18:$L$217, MATCH("Misc ID", 'E4 TB Allocation Details'!$A$18:$L$18, 0),FALSE), 'E2 Allocators'!$B$15:$W$361, MATCH('O5 Details by Class &amp; Accounts'!BK$18, 'E2 Allocators'!$B$15:$W$15, 0),FALSE)*$E122)</f>
        <v>0</v>
      </c>
      <c r="BL122" s="1334">
        <f>IF(ISERROR(VLOOKUP(VLOOKUP($A122, 'E4 TB Allocation Details'!$A$18:$L$217, MATCH("Misc ID", 'E4 TB Allocation Details'!$A$18:$L$18, 0),FALSE), 'E2 Allocators'!$B$15:$W$361, MATCH('O5 Details by Class &amp; Accounts'!BL$18, 'E2 Allocators'!$B$15:$W$15, 0),FALSE)*$E122), 0, VLOOKUP(VLOOKUP($A122, 'E4 TB Allocation Details'!$A$18:$L$217, MATCH("Misc ID", 'E4 TB Allocation Details'!$A$18:$L$18, 0),FALSE), 'E2 Allocators'!$B$15:$W$361, MATCH('O5 Details by Class &amp; Accounts'!BL$18, 'E2 Allocators'!$B$15:$W$15, 0),FALSE)*$E122)</f>
        <v>0</v>
      </c>
      <c r="BM122" s="1334">
        <f>IF(ISERROR(VLOOKUP(VLOOKUP($A122, 'E4 TB Allocation Details'!$A$18:$L$217, MATCH("Misc ID", 'E4 TB Allocation Details'!$A$18:$L$18, 0),FALSE), 'E2 Allocators'!$B$15:$W$361, MATCH('O5 Details by Class &amp; Accounts'!BM$18, 'E2 Allocators'!$B$15:$W$15, 0),FALSE)*$E122), 0, VLOOKUP(VLOOKUP($A122, 'E4 TB Allocation Details'!$A$18:$L$217, MATCH("Misc ID", 'E4 TB Allocation Details'!$A$18:$L$18, 0),FALSE), 'E2 Allocators'!$B$15:$W$361, MATCH('O5 Details by Class &amp; Accounts'!BM$18, 'E2 Allocators'!$B$15:$W$15, 0),FALSE)*$E122)</f>
        <v>0</v>
      </c>
      <c r="BN122" s="1334">
        <f>IF(ISERROR(VLOOKUP(VLOOKUP($A122, 'E4 TB Allocation Details'!$A$18:$L$217, MATCH("Misc ID", 'E4 TB Allocation Details'!$A$18:$L$18, 0),FALSE), 'E2 Allocators'!$B$15:$W$361, MATCH('O5 Details by Class &amp; Accounts'!BN$18, 'E2 Allocators'!$B$15:$W$15, 0),FALSE)*$E122), 0, VLOOKUP(VLOOKUP($A122, 'E4 TB Allocation Details'!$A$18:$L$217, MATCH("Misc ID", 'E4 TB Allocation Details'!$A$18:$L$18, 0),FALSE), 'E2 Allocators'!$B$15:$W$361, MATCH('O5 Details by Class &amp; Accounts'!BN$18, 'E2 Allocators'!$B$15:$W$15, 0),FALSE)*$E122)</f>
        <v>0</v>
      </c>
      <c r="BO122" s="1334">
        <f>IF(ISERROR(VLOOKUP(VLOOKUP($A122, 'E4 TB Allocation Details'!$A$18:$L$217, MATCH("Misc ID", 'E4 TB Allocation Details'!$A$18:$L$18, 0),FALSE), 'E2 Allocators'!$B$15:$W$361, MATCH('O5 Details by Class &amp; Accounts'!BO$18, 'E2 Allocators'!$B$15:$W$15, 0),FALSE)*$E122), 0, VLOOKUP(VLOOKUP($A122, 'E4 TB Allocation Details'!$A$18:$L$217, MATCH("Misc ID", 'E4 TB Allocation Details'!$A$18:$L$18, 0),FALSE), 'E2 Allocators'!$B$15:$W$361, MATCH('O5 Details by Class &amp; Accounts'!BO$18, 'E2 Allocators'!$B$15:$W$15, 0),FALSE)*$E122)</f>
        <v>0</v>
      </c>
      <c r="BP122" s="1334">
        <f>IF(ISERROR(VLOOKUP(VLOOKUP($A122, 'E4 TB Allocation Details'!$A$18:$L$217, MATCH("Misc ID", 'E4 TB Allocation Details'!$A$18:$L$18, 0),FALSE), 'E2 Allocators'!$B$15:$W$361, MATCH('O5 Details by Class &amp; Accounts'!BP$18, 'E2 Allocators'!$B$15:$W$15, 0),FALSE)*$E122), 0, VLOOKUP(VLOOKUP($A122, 'E4 TB Allocation Details'!$A$18:$L$217, MATCH("Misc ID", 'E4 TB Allocation Details'!$A$18:$L$18, 0),FALSE), 'E2 Allocators'!$B$15:$W$361, MATCH('O5 Details by Class &amp; Accounts'!BP$18, 'E2 Allocators'!$B$15:$W$15, 0),FALSE)*$E122)</f>
        <v>0</v>
      </c>
      <c r="BQ122" s="1334">
        <f>IF(ISERROR(VLOOKUP(VLOOKUP($A122, 'E4 TB Allocation Details'!$A$18:$L$217, MATCH("Misc ID", 'E4 TB Allocation Details'!$A$18:$L$18, 0),FALSE), 'E2 Allocators'!$B$15:$W$361, MATCH('O5 Details by Class &amp; Accounts'!BQ$18, 'E2 Allocators'!$B$15:$W$15, 0),FALSE)*$E122), 0, VLOOKUP(VLOOKUP($A122, 'E4 TB Allocation Details'!$A$18:$L$217, MATCH("Misc ID", 'E4 TB Allocation Details'!$A$18:$L$18, 0),FALSE), 'E2 Allocators'!$B$15:$W$361, MATCH('O5 Details by Class &amp; Accounts'!BQ$18, 'E2 Allocators'!$B$15:$W$15, 0),FALSE)*$E122)</f>
        <v>0</v>
      </c>
      <c r="BR122" s="1334">
        <f>IF(ISERROR(VLOOKUP(VLOOKUP($A122, 'E4 TB Allocation Details'!$A$18:$L$217, MATCH("Misc ID", 'E4 TB Allocation Details'!$A$18:$L$18, 0),FALSE), 'E2 Allocators'!$B$15:$W$361, MATCH('O5 Details by Class &amp; Accounts'!BR$18, 'E2 Allocators'!$B$15:$W$15, 0),FALSE)*$E122), 0, VLOOKUP(VLOOKUP($A122, 'E4 TB Allocation Details'!$A$18:$L$217, MATCH("Misc ID", 'E4 TB Allocation Details'!$A$18:$L$18, 0),FALSE), 'E2 Allocators'!$B$15:$W$361, MATCH('O5 Details by Class &amp; Accounts'!BR$18, 'E2 Allocators'!$B$15:$W$15, 0),FALSE)*$E122)</f>
        <v>0</v>
      </c>
      <c r="BS122" s="1334">
        <f t="shared" ref="BS122:BS129" si="35">SUM(AY122:BR122)</f>
        <v>0</v>
      </c>
      <c r="BT122" s="1334">
        <f>IF(ISERROR(VLOOKUP(VLOOKUP($A122, 'E4 TB Allocation Details'!$A$18:$L$217, MATCH("A &amp; G ID", 'E4 TB Allocation Details'!$A$18:$L$18, 0),FALSE), 'E2 Allocators'!$B$15:$W$361, MATCH('O5 Details by Class &amp; Accounts'!BT$18, 'E2 Allocators'!$B$15:$W$15, 0),FALSE)*$E122), 0, VLOOKUP(VLOOKUP($A122, 'E4 TB Allocation Details'!$A$18:$L$217, MATCH("A &amp; G ID", 'E4 TB Allocation Details'!$A$18:$L$18, 0),FALSE), 'E2 Allocators'!$B$15:$W$361, MATCH('O5 Details by Class &amp; Accounts'!BT$18, 'E2 Allocators'!$B$15:$W$15, 0),FALSE)*$E122)</f>
        <v>21313482.633152403</v>
      </c>
      <c r="BU122" s="1334">
        <f>IF(ISERROR(VLOOKUP(VLOOKUP($A122, 'E4 TB Allocation Details'!$A$18:$L$217, MATCH("A &amp; G ID", 'E4 TB Allocation Details'!$A$18:$L$18, 0),FALSE), 'E2 Allocators'!$B$15:$W$361, MATCH('O5 Details by Class &amp; Accounts'!BU$18, 'E2 Allocators'!$B$15:$W$15, 0),FALSE)*$E122), 0, VLOOKUP(VLOOKUP($A122, 'E4 TB Allocation Details'!$A$18:$L$217, MATCH("A &amp; G ID", 'E4 TB Allocation Details'!$A$18:$L$18, 0),FALSE), 'E2 Allocators'!$B$15:$W$361, MATCH('O5 Details by Class &amp; Accounts'!BU$18, 'E2 Allocators'!$B$15:$W$15, 0),FALSE)*$E122)</f>
        <v>8121877.8250402035</v>
      </c>
      <c r="BV122" s="1334">
        <f>IF(ISERROR(VLOOKUP(VLOOKUP($A122, 'E4 TB Allocation Details'!$A$18:$L$217, MATCH("A &amp; G ID", 'E4 TB Allocation Details'!$A$18:$L$18, 0),FALSE), 'E2 Allocators'!$B$15:$W$361, MATCH('O5 Details by Class &amp; Accounts'!BV$18, 'E2 Allocators'!$B$15:$W$15, 0),FALSE)*$E122), 0, VLOOKUP(VLOOKUP($A122, 'E4 TB Allocation Details'!$A$18:$L$217, MATCH("A &amp; G ID", 'E4 TB Allocation Details'!$A$18:$L$18, 0),FALSE), 'E2 Allocators'!$B$15:$W$361, MATCH('O5 Details by Class &amp; Accounts'!BV$18, 'E2 Allocators'!$B$15:$W$15, 0),FALSE)*$E122)</f>
        <v>18003434.979179259</v>
      </c>
      <c r="BW122" s="1334">
        <f>IF(ISERROR(VLOOKUP(VLOOKUP($A122, 'E4 TB Allocation Details'!$A$18:$L$217, MATCH("A &amp; G ID", 'E4 TB Allocation Details'!$A$18:$L$18, 0),FALSE), 'E2 Allocators'!$B$15:$W$361, MATCH('O5 Details by Class &amp; Accounts'!BW$18, 'E2 Allocators'!$B$15:$W$15, 0),FALSE)*$E122), 0, VLOOKUP(VLOOKUP($A122, 'E4 TB Allocation Details'!$A$18:$L$217, MATCH("A &amp; G ID", 'E4 TB Allocation Details'!$A$18:$L$18, 0),FALSE), 'E2 Allocators'!$B$15:$W$361, MATCH('O5 Details by Class &amp; Accounts'!BW$18, 'E2 Allocators'!$B$15:$W$15, 0),FALSE)*$E122)</f>
        <v>0</v>
      </c>
      <c r="BX122" s="1334">
        <f>IF(ISERROR(VLOOKUP(VLOOKUP($A122, 'E4 TB Allocation Details'!$A$18:$L$217, MATCH("A &amp; G ID", 'E4 TB Allocation Details'!$A$18:$L$18, 0),FALSE), 'E2 Allocators'!$B$15:$W$361, MATCH('O5 Details by Class &amp; Accounts'!BX$18, 'E2 Allocators'!$B$15:$W$15, 0),FALSE)*$E122), 0, VLOOKUP(VLOOKUP($A122, 'E4 TB Allocation Details'!$A$18:$L$217, MATCH("A &amp; G ID", 'E4 TB Allocation Details'!$A$18:$L$18, 0),FALSE), 'E2 Allocators'!$B$15:$W$361, MATCH('O5 Details by Class &amp; Accounts'!BX$18, 'E2 Allocators'!$B$15:$W$15, 0),FALSE)*$E122)</f>
        <v>13062225.401665151</v>
      </c>
      <c r="BY122" s="1334">
        <f>IF(ISERROR(VLOOKUP(VLOOKUP($A122, 'E4 TB Allocation Details'!$A$18:$L$217, MATCH("A &amp; G ID", 'E4 TB Allocation Details'!$A$18:$L$18, 0),FALSE), 'E2 Allocators'!$B$15:$W$361, MATCH('O5 Details by Class &amp; Accounts'!BY$18, 'E2 Allocators'!$B$15:$W$15, 0),FALSE)*$E122), 0, VLOOKUP(VLOOKUP($A122, 'E4 TB Allocation Details'!$A$18:$L$217, MATCH("A &amp; G ID", 'E4 TB Allocation Details'!$A$18:$L$18, 0),FALSE), 'E2 Allocators'!$B$15:$W$361, MATCH('O5 Details by Class &amp; Accounts'!BY$18, 'E2 Allocators'!$B$15:$W$15, 0),FALSE)*$E122)</f>
        <v>11418881.099055678</v>
      </c>
      <c r="BZ122" s="1334">
        <f>IF(ISERROR(VLOOKUP(VLOOKUP($A122, 'E4 TB Allocation Details'!$A$18:$L$217, MATCH("A &amp; G ID", 'E4 TB Allocation Details'!$A$18:$L$18, 0),FALSE), 'E2 Allocators'!$B$15:$W$361, MATCH('O5 Details by Class &amp; Accounts'!BZ$18, 'E2 Allocators'!$B$15:$W$15, 0),FALSE)*$E122), 0, VLOOKUP(VLOOKUP($A122, 'E4 TB Allocation Details'!$A$18:$L$217, MATCH("A &amp; G ID", 'E4 TB Allocation Details'!$A$18:$L$18, 0),FALSE), 'E2 Allocators'!$B$15:$W$361, MATCH('O5 Details by Class &amp; Accounts'!BZ$18, 'E2 Allocators'!$B$15:$W$15, 0),FALSE)*$E122)</f>
        <v>749493.31000119948</v>
      </c>
      <c r="CA122" s="1334">
        <f>IF(ISERROR(VLOOKUP(VLOOKUP($A122, 'E4 TB Allocation Details'!$A$18:$L$217, MATCH("A &amp; G ID", 'E4 TB Allocation Details'!$A$18:$L$18, 0),FALSE), 'E2 Allocators'!$B$15:$W$361, MATCH('O5 Details by Class &amp; Accounts'!CA$18, 'E2 Allocators'!$B$15:$W$15, 0),FALSE)*$E122), 0, VLOOKUP(VLOOKUP($A122, 'E4 TB Allocation Details'!$A$18:$L$217, MATCH("A &amp; G ID", 'E4 TB Allocation Details'!$A$18:$L$18, 0),FALSE), 'E2 Allocators'!$B$15:$W$361, MATCH('O5 Details by Class &amp; Accounts'!CA$18, 'E2 Allocators'!$B$15:$W$15, 0),FALSE)*$E122)</f>
        <v>52321.395039527401</v>
      </c>
      <c r="CB122" s="1334">
        <f>IF(ISERROR(VLOOKUP(VLOOKUP($A122, 'E4 TB Allocation Details'!$A$18:$L$217, MATCH("A &amp; G ID", 'E4 TB Allocation Details'!$A$18:$L$18, 0),FALSE), 'E2 Allocators'!$B$15:$W$361, MATCH('O5 Details by Class &amp; Accounts'!CB$18, 'E2 Allocators'!$B$15:$W$15, 0),FALSE)*$E122), 0, VLOOKUP(VLOOKUP($A122, 'E4 TB Allocation Details'!$A$18:$L$217, MATCH("A &amp; G ID", 'E4 TB Allocation Details'!$A$18:$L$18, 0),FALSE), 'E2 Allocators'!$B$15:$W$361, MATCH('O5 Details by Class &amp; Accounts'!CB$18, 'E2 Allocators'!$B$15:$W$15, 0),FALSE)*$E122)</f>
        <v>186632.23680258269</v>
      </c>
      <c r="CC122" s="1334">
        <f>IF(ISERROR(VLOOKUP(VLOOKUP($A122, 'E4 TB Allocation Details'!$A$18:$L$217, MATCH("A &amp; G ID", 'E4 TB Allocation Details'!$A$18:$L$18, 0),FALSE), 'E2 Allocators'!$B$15:$W$361, MATCH('O5 Details by Class &amp; Accounts'!CC$18, 'E2 Allocators'!$B$15:$W$15, 0),FALSE)*$E122), 0, VLOOKUP(VLOOKUP($A122, 'E4 TB Allocation Details'!$A$18:$L$217, MATCH("A &amp; G ID", 'E4 TB Allocation Details'!$A$18:$L$18, 0),FALSE), 'E2 Allocators'!$B$15:$W$361, MATCH('O5 Details by Class &amp; Accounts'!CC$18, 'E2 Allocators'!$B$15:$W$15, 0),FALSE)*$E122)</f>
        <v>0</v>
      </c>
      <c r="CD122" s="1334">
        <f>IF(ISERROR(VLOOKUP(VLOOKUP($A122, 'E4 TB Allocation Details'!$A$18:$L$217, MATCH("A &amp; G ID", 'E4 TB Allocation Details'!$A$18:$L$18, 0),FALSE), 'E2 Allocators'!$B$15:$W$361, MATCH('O5 Details by Class &amp; Accounts'!CD$18, 'E2 Allocators'!$B$15:$W$15, 0),FALSE)*$E122), 0, VLOOKUP(VLOOKUP($A122, 'E4 TB Allocation Details'!$A$18:$L$217, MATCH("A &amp; G ID", 'E4 TB Allocation Details'!$A$18:$L$18, 0),FALSE), 'E2 Allocators'!$B$15:$W$361, MATCH('O5 Details by Class &amp; Accounts'!CD$18, 'E2 Allocators'!$B$15:$W$15, 0),FALSE)*$E122)</f>
        <v>0</v>
      </c>
      <c r="CE122" s="1334">
        <f>IF(ISERROR(VLOOKUP(VLOOKUP($A122, 'E4 TB Allocation Details'!$A$18:$L$217, MATCH("A &amp; G ID", 'E4 TB Allocation Details'!$A$18:$L$18, 0),FALSE), 'E2 Allocators'!$B$15:$W$361, MATCH('O5 Details by Class &amp; Accounts'!CE$18, 'E2 Allocators'!$B$15:$W$15, 0),FALSE)*$E122), 0, VLOOKUP(VLOOKUP($A122, 'E4 TB Allocation Details'!$A$18:$L$217, MATCH("A &amp; G ID", 'E4 TB Allocation Details'!$A$18:$L$18, 0),FALSE), 'E2 Allocators'!$B$15:$W$361, MATCH('O5 Details by Class &amp; Accounts'!CE$18, 'E2 Allocators'!$B$15:$W$15, 0),FALSE)*$E122)</f>
        <v>0</v>
      </c>
      <c r="CF122" s="1334">
        <f>IF(ISERROR(VLOOKUP(VLOOKUP($A122, 'E4 TB Allocation Details'!$A$18:$L$217, MATCH("A &amp; G ID", 'E4 TB Allocation Details'!$A$18:$L$18, 0),FALSE), 'E2 Allocators'!$B$15:$W$361, MATCH('O5 Details by Class &amp; Accounts'!CF$18, 'E2 Allocators'!$B$15:$W$15, 0),FALSE)*$E122), 0, VLOOKUP(VLOOKUP($A122, 'E4 TB Allocation Details'!$A$18:$L$217, MATCH("A &amp; G ID", 'E4 TB Allocation Details'!$A$18:$L$18, 0),FALSE), 'E2 Allocators'!$B$15:$W$361, MATCH('O5 Details by Class &amp; Accounts'!CF$18, 'E2 Allocators'!$B$15:$W$15, 0),FALSE)*$E122)</f>
        <v>0</v>
      </c>
      <c r="CG122" s="1334">
        <f>IF(ISERROR(VLOOKUP(VLOOKUP($A122, 'E4 TB Allocation Details'!$A$18:$L$217, MATCH("A &amp; G ID", 'E4 TB Allocation Details'!$A$18:$L$18, 0),FALSE), 'E2 Allocators'!$B$15:$W$361, MATCH('O5 Details by Class &amp; Accounts'!CG$18, 'E2 Allocators'!$B$15:$W$15, 0),FALSE)*$E122), 0, VLOOKUP(VLOOKUP($A122, 'E4 TB Allocation Details'!$A$18:$L$217, MATCH("A &amp; G ID", 'E4 TB Allocation Details'!$A$18:$L$18, 0),FALSE), 'E2 Allocators'!$B$15:$W$361, MATCH('O5 Details by Class &amp; Accounts'!CG$18, 'E2 Allocators'!$B$15:$W$15, 0),FALSE)*$E122)</f>
        <v>0</v>
      </c>
      <c r="CH122" s="1334">
        <f>IF(ISERROR(VLOOKUP(VLOOKUP($A122, 'E4 TB Allocation Details'!$A$18:$L$217, MATCH("A &amp; G ID", 'E4 TB Allocation Details'!$A$18:$L$18, 0),FALSE), 'E2 Allocators'!$B$15:$W$361, MATCH('O5 Details by Class &amp; Accounts'!CH$18, 'E2 Allocators'!$B$15:$W$15, 0),FALSE)*$E122), 0, VLOOKUP(VLOOKUP($A122, 'E4 TB Allocation Details'!$A$18:$L$217, MATCH("A &amp; G ID", 'E4 TB Allocation Details'!$A$18:$L$18, 0),FALSE), 'E2 Allocators'!$B$15:$W$361, MATCH('O5 Details by Class &amp; Accounts'!CH$18, 'E2 Allocators'!$B$15:$W$15, 0),FALSE)*$E122)</f>
        <v>0</v>
      </c>
      <c r="CI122" s="1334">
        <f>IF(ISERROR(VLOOKUP(VLOOKUP($A122, 'E4 TB Allocation Details'!$A$18:$L$217, MATCH("A &amp; G ID", 'E4 TB Allocation Details'!$A$18:$L$18, 0),FALSE), 'E2 Allocators'!$B$15:$W$361, MATCH('O5 Details by Class &amp; Accounts'!CI$18, 'E2 Allocators'!$B$15:$W$15, 0),FALSE)*$E122), 0, VLOOKUP(VLOOKUP($A122, 'E4 TB Allocation Details'!$A$18:$L$217, MATCH("A &amp; G ID", 'E4 TB Allocation Details'!$A$18:$L$18, 0),FALSE), 'E2 Allocators'!$B$15:$W$361, MATCH('O5 Details by Class &amp; Accounts'!CI$18, 'E2 Allocators'!$B$15:$W$15, 0),FALSE)*$E122)</f>
        <v>0</v>
      </c>
      <c r="CJ122" s="1334">
        <f>IF(ISERROR(VLOOKUP(VLOOKUP($A122, 'E4 TB Allocation Details'!$A$18:$L$217, MATCH("A &amp; G ID", 'E4 TB Allocation Details'!$A$18:$L$18, 0),FALSE), 'E2 Allocators'!$B$15:$W$361, MATCH('O5 Details by Class &amp; Accounts'!CJ$18, 'E2 Allocators'!$B$15:$W$15, 0),FALSE)*$E122), 0, VLOOKUP(VLOOKUP($A122, 'E4 TB Allocation Details'!$A$18:$L$217, MATCH("A &amp; G ID", 'E4 TB Allocation Details'!$A$18:$L$18, 0),FALSE), 'E2 Allocators'!$B$15:$W$361, MATCH('O5 Details by Class &amp; Accounts'!CJ$18, 'E2 Allocators'!$B$15:$W$15, 0),FALSE)*$E122)</f>
        <v>0</v>
      </c>
      <c r="CK122" s="1334">
        <f>IF(ISERROR(VLOOKUP(VLOOKUP($A122, 'E4 TB Allocation Details'!$A$18:$L$217, MATCH("A &amp; G ID", 'E4 TB Allocation Details'!$A$18:$L$18, 0),FALSE), 'E2 Allocators'!$B$15:$W$361, MATCH('O5 Details by Class &amp; Accounts'!CK$18, 'E2 Allocators'!$B$15:$W$15, 0),FALSE)*$E122), 0, VLOOKUP(VLOOKUP($A122, 'E4 TB Allocation Details'!$A$18:$L$217, MATCH("A &amp; G ID", 'E4 TB Allocation Details'!$A$18:$L$18, 0),FALSE), 'E2 Allocators'!$B$15:$W$361, MATCH('O5 Details by Class &amp; Accounts'!CK$18, 'E2 Allocators'!$B$15:$W$15, 0),FALSE)*$E122)</f>
        <v>0</v>
      </c>
      <c r="CL122" s="1334">
        <f>IF(ISERROR(VLOOKUP(VLOOKUP($A122, 'E4 TB Allocation Details'!$A$18:$L$217, MATCH("A &amp; G ID", 'E4 TB Allocation Details'!$A$18:$L$18, 0),FALSE), 'E2 Allocators'!$B$15:$W$361, MATCH('O5 Details by Class &amp; Accounts'!CL$18, 'E2 Allocators'!$B$15:$W$15, 0),FALSE)*$E122), 0, VLOOKUP(VLOOKUP($A122, 'E4 TB Allocation Details'!$A$18:$L$217, MATCH("A &amp; G ID", 'E4 TB Allocation Details'!$A$18:$L$18, 0),FALSE), 'E2 Allocators'!$B$15:$W$361, MATCH('O5 Details by Class &amp; Accounts'!CL$18, 'E2 Allocators'!$B$15:$W$15, 0),FALSE)*$E122)</f>
        <v>0</v>
      </c>
      <c r="CM122" s="1334">
        <f>IF(ISERROR(VLOOKUP(VLOOKUP($A122, 'E4 TB Allocation Details'!$A$18:$L$217, MATCH("A &amp; G ID", 'E4 TB Allocation Details'!$A$18:$L$18, 0),FALSE), 'E2 Allocators'!$B$15:$W$361, MATCH('O5 Details by Class &amp; Accounts'!CM$18, 'E2 Allocators'!$B$15:$W$15, 0),FALSE)*$E122), 0, VLOOKUP(VLOOKUP($A122, 'E4 TB Allocation Details'!$A$18:$L$217, MATCH("A &amp; G ID", 'E4 TB Allocation Details'!$A$18:$L$18, 0),FALSE), 'E2 Allocators'!$B$15:$W$361, MATCH('O5 Details by Class &amp; Accounts'!CM$18, 'E2 Allocators'!$B$15:$W$15, 0),FALSE)*$E122)</f>
        <v>0</v>
      </c>
      <c r="CN122" s="1334">
        <f t="shared" ref="CN122:CN129" si="36">SUM(BT122:CM122)</f>
        <v>72908348.879935995</v>
      </c>
      <c r="CO122" s="1670">
        <f t="shared" ref="CO122:CO129" si="37">+E122-AC122-AX122-BS122-CN122</f>
        <v>0</v>
      </c>
      <c r="CQ122" s="1926" t="s">
        <v>1353</v>
      </c>
    </row>
    <row r="123" spans="1:95" s="64" customFormat="1" ht="12.75" x14ac:dyDescent="0.2">
      <c r="A123" s="1015">
        <v>4708</v>
      </c>
      <c r="B123" s="1015" t="s">
        <v>1459</v>
      </c>
      <c r="C123" s="1667">
        <f>IF(ISERROR(VLOOKUP($A123,'I3 TB Data'!$A$20:$H$465,MATCH('O5 Details by Class &amp; Accounts'!$C$18, 'I3 TB Data'!$A$20:$H$20,0),0)), 0, VLOOKUP($A123,'I3 TB Data'!$A$20:$H$465,MATCH('O5 Details by Class &amp; Accounts'!$C$18,'I3 TB Data'!$A$20:$H$20,0),0))</f>
        <v>4680535.9774773736</v>
      </c>
      <c r="D123" s="1668"/>
      <c r="E123" s="1667">
        <f t="shared" si="31"/>
        <v>4680535.9774773736</v>
      </c>
      <c r="F123" s="1669">
        <f>IF(ISERROR(VLOOKUP($A123, 'E1 Categorization'!A35:E125, MATCH("Customer Component", 'E1 Categorization'!$A$33:$E$33,0), 0)), 0, IF(VLOOKUP($A123, 'E1 Categorization'!A35:E125, MATCH("Customer Component", 'E1 Categorization'!$A$33:$E$33,0), 0)=0, 'O5 Details by Class &amp; Accounts'!$E123, IF(AND(VLOOKUP($A123, 'E1 Categorization'!A35:E125, MATCH("Customer Component", 'E1 Categorization'!$A$33:$E$33,0), 0) &gt;0, VLOOKUP($A123, 'E1 Categorization'!A35:E125, MATCH("Customer Component", 'E1 Categorization'!$A$33:$E$33,0), 0)&lt;1), 'O5 Details by Class &amp; Accounts'!$E123*(1-VLOOKUP($A123, 'E1 Categorization'!A35:E125, MATCH("Customer Component", 'E1 Categorization'!$A$33:$E$33,0), 0)), 0)))</f>
        <v>0</v>
      </c>
      <c r="G123" s="1669">
        <f>IF(ISERROR(VLOOKUP($A123, 'E1 Categorization'!A35:E125, MATCH("Customer Component", 'E1 Categorization'!$A$33:$E$33,0), 0)),0, IF(VLOOKUP($A123, 'E1 Categorization'!A35:E125, MATCH("Customer Component", 'E1 Categorization'!$A$33:$E$33,0), 0)=0, 0, IF(AND(VLOOKUP($A123, 'E1 Categorization'!A35:E125, MATCH("Customer Component", 'E1 Categorization'!$A$33:$E$33,0), 0) &gt;0, VLOOKUP($A123, 'E1 Categorization'!A35:E125, MATCH("Customer Component", 'E1 Categorization'!$A$33:$E$33,0), 0)&lt;1), 'O5 Details by Class &amp; Accounts'!$E123*(VLOOKUP($A123, 'E1 Categorization'!A35:E125, MATCH("Customer Component", 'E1 Categorization'!$A$33:$E$33,0), 0)), 'O5 Details by Class &amp; Accounts'!$E123)))</f>
        <v>0</v>
      </c>
      <c r="H123" s="1334">
        <f t="shared" si="32"/>
        <v>0</v>
      </c>
      <c r="I123" s="1334">
        <f>IF(ISERROR(VLOOKUP(VLOOKUP($A123, 'E4 TB Allocation Details'!$A$18:$L$217, MATCH("Demand ID", 'E4 TB Allocation Details'!$A$18:$L$18, 0),FALSE), 'E2 Allocators'!$B$15:$W$361, MATCH('O5 Details by Class &amp; Accounts'!I$18, 'E2 Allocators'!$B$15:$W$15, 0),FALSE)*$F123), 0, VLOOKUP(VLOOKUP($A123, 'E4 TB Allocation Details'!$A$18:$L$217, MATCH("Demand ID", 'E4 TB Allocation Details'!$A$18:$L$18, 0),FALSE), 'E2 Allocators'!$B$15:$W$361, MATCH('O5 Details by Class &amp; Accounts'!I$18, 'E2 Allocators'!$B$15:$W$15, 0),FALSE)*$F123)</f>
        <v>0</v>
      </c>
      <c r="J123" s="1334">
        <f>IF(ISERROR(VLOOKUP(VLOOKUP($A123, 'E4 TB Allocation Details'!$A$18:$L$217, MATCH("Demand ID", 'E4 TB Allocation Details'!$A$18:$L$18, 0),FALSE), 'E2 Allocators'!$B$15:$W$361, MATCH('O5 Details by Class &amp; Accounts'!J$18, 'E2 Allocators'!$B$15:$W$15, 0),FALSE)*$F123), 0, VLOOKUP(VLOOKUP($A123, 'E4 TB Allocation Details'!$A$18:$L$217, MATCH("Demand ID", 'E4 TB Allocation Details'!$A$18:$L$18, 0),FALSE), 'E2 Allocators'!$B$15:$W$361, MATCH('O5 Details by Class &amp; Accounts'!J$18, 'E2 Allocators'!$B$15:$W$15, 0),FALSE)*$F123)</f>
        <v>0</v>
      </c>
      <c r="K123" s="1334">
        <f>IF(ISERROR(VLOOKUP(VLOOKUP($A123, 'E4 TB Allocation Details'!$A$18:$L$217, MATCH("Demand ID", 'E4 TB Allocation Details'!$A$18:$L$18, 0),FALSE), 'E2 Allocators'!$B$15:$W$361, MATCH('O5 Details by Class &amp; Accounts'!K$18, 'E2 Allocators'!$B$15:$W$15, 0),FALSE)*$F123), 0, VLOOKUP(VLOOKUP($A123, 'E4 TB Allocation Details'!$A$18:$L$217, MATCH("Demand ID", 'E4 TB Allocation Details'!$A$18:$L$18, 0),FALSE), 'E2 Allocators'!$B$15:$W$361, MATCH('O5 Details by Class &amp; Accounts'!K$18, 'E2 Allocators'!$B$15:$W$15, 0),FALSE)*$F123)</f>
        <v>0</v>
      </c>
      <c r="L123" s="1334">
        <f>IF(ISERROR(VLOOKUP(VLOOKUP($A123, 'E4 TB Allocation Details'!$A$18:$L$217, MATCH("Demand ID", 'E4 TB Allocation Details'!$A$18:$L$18, 0),FALSE), 'E2 Allocators'!$B$15:$W$361, MATCH('O5 Details by Class &amp; Accounts'!L$18, 'E2 Allocators'!$B$15:$W$15, 0),FALSE)*$F123), 0, VLOOKUP(VLOOKUP($A123, 'E4 TB Allocation Details'!$A$18:$L$217, MATCH("Demand ID", 'E4 TB Allocation Details'!$A$18:$L$18, 0),FALSE), 'E2 Allocators'!$B$15:$W$361, MATCH('O5 Details by Class &amp; Accounts'!L$18, 'E2 Allocators'!$B$15:$W$15, 0),FALSE)*$F123)</f>
        <v>0</v>
      </c>
      <c r="M123" s="1334">
        <f>IF(ISERROR(VLOOKUP(VLOOKUP($A123, 'E4 TB Allocation Details'!$A$18:$L$217, MATCH("Demand ID", 'E4 TB Allocation Details'!$A$18:$L$18, 0),FALSE), 'E2 Allocators'!$B$15:$W$361, MATCH('O5 Details by Class &amp; Accounts'!M$18, 'E2 Allocators'!$B$15:$W$15, 0),FALSE)*$F123), 0, VLOOKUP(VLOOKUP($A123, 'E4 TB Allocation Details'!$A$18:$L$217, MATCH("Demand ID", 'E4 TB Allocation Details'!$A$18:$L$18, 0),FALSE), 'E2 Allocators'!$B$15:$W$361, MATCH('O5 Details by Class &amp; Accounts'!M$18, 'E2 Allocators'!$B$15:$W$15, 0),FALSE)*$F123)</f>
        <v>0</v>
      </c>
      <c r="N123" s="1334">
        <f>IF(ISERROR(VLOOKUP(VLOOKUP($A123, 'E4 TB Allocation Details'!$A$18:$L$217, MATCH("Demand ID", 'E4 TB Allocation Details'!$A$18:$L$18, 0),FALSE), 'E2 Allocators'!$B$15:$W$361, MATCH('O5 Details by Class &amp; Accounts'!N$18, 'E2 Allocators'!$B$15:$W$15, 0),FALSE)*$F123), 0, VLOOKUP(VLOOKUP($A123, 'E4 TB Allocation Details'!$A$18:$L$217, MATCH("Demand ID", 'E4 TB Allocation Details'!$A$18:$L$18, 0),FALSE), 'E2 Allocators'!$B$15:$W$361, MATCH('O5 Details by Class &amp; Accounts'!N$18, 'E2 Allocators'!$B$15:$W$15, 0),FALSE)*$F123)</f>
        <v>0</v>
      </c>
      <c r="O123" s="1334">
        <f>IF(ISERROR(VLOOKUP(VLOOKUP($A123, 'E4 TB Allocation Details'!$A$18:$L$217, MATCH("Demand ID", 'E4 TB Allocation Details'!$A$18:$L$18, 0),FALSE), 'E2 Allocators'!$B$15:$W$361, MATCH('O5 Details by Class &amp; Accounts'!O$18, 'E2 Allocators'!$B$15:$W$15, 0),FALSE)*$F123), 0, VLOOKUP(VLOOKUP($A123, 'E4 TB Allocation Details'!$A$18:$L$217, MATCH("Demand ID", 'E4 TB Allocation Details'!$A$18:$L$18, 0),FALSE), 'E2 Allocators'!$B$15:$W$361, MATCH('O5 Details by Class &amp; Accounts'!O$18, 'E2 Allocators'!$B$15:$W$15, 0),FALSE)*$F123)</f>
        <v>0</v>
      </c>
      <c r="P123" s="1334">
        <f>IF(ISERROR(VLOOKUP(VLOOKUP($A123, 'E4 TB Allocation Details'!$A$18:$L$217, MATCH("Demand ID", 'E4 TB Allocation Details'!$A$18:$L$18, 0),FALSE), 'E2 Allocators'!$B$15:$W$361, MATCH('O5 Details by Class &amp; Accounts'!P$18, 'E2 Allocators'!$B$15:$W$15, 0),FALSE)*$F123), 0, VLOOKUP(VLOOKUP($A123, 'E4 TB Allocation Details'!$A$18:$L$217, MATCH("Demand ID", 'E4 TB Allocation Details'!$A$18:$L$18, 0),FALSE), 'E2 Allocators'!$B$15:$W$361, MATCH('O5 Details by Class &amp; Accounts'!P$18, 'E2 Allocators'!$B$15:$W$15, 0),FALSE)*$F123)</f>
        <v>0</v>
      </c>
      <c r="Q123" s="1334">
        <f>IF(ISERROR(VLOOKUP(VLOOKUP($A123, 'E4 TB Allocation Details'!$A$18:$L$217, MATCH("Demand ID", 'E4 TB Allocation Details'!$A$18:$L$18, 0),FALSE), 'E2 Allocators'!$B$15:$W$361, MATCH('O5 Details by Class &amp; Accounts'!Q$18, 'E2 Allocators'!$B$15:$W$15, 0),FALSE)*$F123), 0, VLOOKUP(VLOOKUP($A123, 'E4 TB Allocation Details'!$A$18:$L$217, MATCH("Demand ID", 'E4 TB Allocation Details'!$A$18:$L$18, 0),FALSE), 'E2 Allocators'!$B$15:$W$361, MATCH('O5 Details by Class &amp; Accounts'!Q$18, 'E2 Allocators'!$B$15:$W$15, 0),FALSE)*$F123)</f>
        <v>0</v>
      </c>
      <c r="R123" s="1334">
        <f>IF(ISERROR(VLOOKUP(VLOOKUP($A123, 'E4 TB Allocation Details'!$A$18:$L$217, MATCH("Demand ID", 'E4 TB Allocation Details'!$A$18:$L$18, 0),FALSE), 'E2 Allocators'!$B$15:$W$361, MATCH('O5 Details by Class &amp; Accounts'!R$18, 'E2 Allocators'!$B$15:$W$15, 0),FALSE)*$F123), 0, VLOOKUP(VLOOKUP($A123, 'E4 TB Allocation Details'!$A$18:$L$217, MATCH("Demand ID", 'E4 TB Allocation Details'!$A$18:$L$18, 0),FALSE), 'E2 Allocators'!$B$15:$W$361, MATCH('O5 Details by Class &amp; Accounts'!R$18, 'E2 Allocators'!$B$15:$W$15, 0),FALSE)*$F123)</f>
        <v>0</v>
      </c>
      <c r="S123" s="1334">
        <f>IF(ISERROR(VLOOKUP(VLOOKUP($A123, 'E4 TB Allocation Details'!$A$18:$L$217, MATCH("Demand ID", 'E4 TB Allocation Details'!$A$18:$L$18, 0),FALSE), 'E2 Allocators'!$B$15:$W$361, MATCH('O5 Details by Class &amp; Accounts'!S$18, 'E2 Allocators'!$B$15:$W$15, 0),FALSE)*$F123), 0, VLOOKUP(VLOOKUP($A123, 'E4 TB Allocation Details'!$A$18:$L$217, MATCH("Demand ID", 'E4 TB Allocation Details'!$A$18:$L$18, 0),FALSE), 'E2 Allocators'!$B$15:$W$361, MATCH('O5 Details by Class &amp; Accounts'!S$18, 'E2 Allocators'!$B$15:$W$15, 0),FALSE)*$F123)</f>
        <v>0</v>
      </c>
      <c r="T123" s="1334">
        <f>IF(ISERROR(VLOOKUP(VLOOKUP($A123, 'E4 TB Allocation Details'!$A$18:$L$217, MATCH("Demand ID", 'E4 TB Allocation Details'!$A$18:$L$18, 0),FALSE), 'E2 Allocators'!$B$15:$W$361, MATCH('O5 Details by Class &amp; Accounts'!T$18, 'E2 Allocators'!$B$15:$W$15, 0),FALSE)*$F123), 0, VLOOKUP(VLOOKUP($A123, 'E4 TB Allocation Details'!$A$18:$L$217, MATCH("Demand ID", 'E4 TB Allocation Details'!$A$18:$L$18, 0),FALSE), 'E2 Allocators'!$B$15:$W$361, MATCH('O5 Details by Class &amp; Accounts'!T$18, 'E2 Allocators'!$B$15:$W$15, 0),FALSE)*$F123)</f>
        <v>0</v>
      </c>
      <c r="U123" s="1334">
        <f>IF(ISERROR(VLOOKUP(VLOOKUP($A123, 'E4 TB Allocation Details'!$A$18:$L$217, MATCH("Demand ID", 'E4 TB Allocation Details'!$A$18:$L$18, 0),FALSE), 'E2 Allocators'!$B$15:$W$361, MATCH('O5 Details by Class &amp; Accounts'!U$18, 'E2 Allocators'!$B$15:$W$15, 0),FALSE)*$F123), 0, VLOOKUP(VLOOKUP($A123, 'E4 TB Allocation Details'!$A$18:$L$217, MATCH("Demand ID", 'E4 TB Allocation Details'!$A$18:$L$18, 0),FALSE), 'E2 Allocators'!$B$15:$W$361, MATCH('O5 Details by Class &amp; Accounts'!U$18, 'E2 Allocators'!$B$15:$W$15, 0),FALSE)*$F123)</f>
        <v>0</v>
      </c>
      <c r="V123" s="1334">
        <f>IF(ISERROR(VLOOKUP(VLOOKUP($A123, 'E4 TB Allocation Details'!$A$18:$L$217, MATCH("Demand ID", 'E4 TB Allocation Details'!$A$18:$L$18, 0),FALSE), 'E2 Allocators'!$B$15:$W$361, MATCH('O5 Details by Class &amp; Accounts'!V$18, 'E2 Allocators'!$B$15:$W$15, 0),FALSE)*$F123), 0, VLOOKUP(VLOOKUP($A123, 'E4 TB Allocation Details'!$A$18:$L$217, MATCH("Demand ID", 'E4 TB Allocation Details'!$A$18:$L$18, 0),FALSE), 'E2 Allocators'!$B$15:$W$361, MATCH('O5 Details by Class &amp; Accounts'!V$18, 'E2 Allocators'!$B$15:$W$15, 0),FALSE)*$F123)</f>
        <v>0</v>
      </c>
      <c r="W123" s="1334">
        <f>IF(ISERROR(VLOOKUP(VLOOKUP($A123, 'E4 TB Allocation Details'!$A$18:$L$217, MATCH("Demand ID", 'E4 TB Allocation Details'!$A$18:$L$18, 0),FALSE), 'E2 Allocators'!$B$15:$W$361, MATCH('O5 Details by Class &amp; Accounts'!W$18, 'E2 Allocators'!$B$15:$W$15, 0),FALSE)*$F123), 0, VLOOKUP(VLOOKUP($A123, 'E4 TB Allocation Details'!$A$18:$L$217, MATCH("Demand ID", 'E4 TB Allocation Details'!$A$18:$L$18, 0),FALSE), 'E2 Allocators'!$B$15:$W$361, MATCH('O5 Details by Class &amp; Accounts'!W$18, 'E2 Allocators'!$B$15:$W$15, 0),FALSE)*$F123)</f>
        <v>0</v>
      </c>
      <c r="X123" s="1334">
        <f>IF(ISERROR(VLOOKUP(VLOOKUP($A123, 'E4 TB Allocation Details'!$A$18:$L$217, MATCH("Demand ID", 'E4 TB Allocation Details'!$A$18:$L$18, 0),FALSE), 'E2 Allocators'!$B$15:$W$361, MATCH('O5 Details by Class &amp; Accounts'!X$18, 'E2 Allocators'!$B$15:$W$15, 0),FALSE)*$F123), 0, VLOOKUP(VLOOKUP($A123, 'E4 TB Allocation Details'!$A$18:$L$217, MATCH("Demand ID", 'E4 TB Allocation Details'!$A$18:$L$18, 0),FALSE), 'E2 Allocators'!$B$15:$W$361, MATCH('O5 Details by Class &amp; Accounts'!X$18, 'E2 Allocators'!$B$15:$W$15, 0),FALSE)*$F123)</f>
        <v>0</v>
      </c>
      <c r="Y123" s="1334">
        <f>IF(ISERROR(VLOOKUP(VLOOKUP($A123, 'E4 TB Allocation Details'!$A$18:$L$217, MATCH("Demand ID", 'E4 TB Allocation Details'!$A$18:$L$18, 0),FALSE), 'E2 Allocators'!$B$15:$W$361, MATCH('O5 Details by Class &amp; Accounts'!Y$18, 'E2 Allocators'!$B$15:$W$15, 0),FALSE)*$F123), 0, VLOOKUP(VLOOKUP($A123, 'E4 TB Allocation Details'!$A$18:$L$217, MATCH("Demand ID", 'E4 TB Allocation Details'!$A$18:$L$18, 0),FALSE), 'E2 Allocators'!$B$15:$W$361, MATCH('O5 Details by Class &amp; Accounts'!Y$18, 'E2 Allocators'!$B$15:$W$15, 0),FALSE)*$F123)</f>
        <v>0</v>
      </c>
      <c r="Z123" s="1334">
        <f>IF(ISERROR(VLOOKUP(VLOOKUP($A123, 'E4 TB Allocation Details'!$A$18:$L$217, MATCH("Demand ID", 'E4 TB Allocation Details'!$A$18:$L$18, 0),FALSE), 'E2 Allocators'!$B$15:$W$361, MATCH('O5 Details by Class &amp; Accounts'!Z$18, 'E2 Allocators'!$B$15:$W$15, 0),FALSE)*$F123), 0, VLOOKUP(VLOOKUP($A123, 'E4 TB Allocation Details'!$A$18:$L$217, MATCH("Demand ID", 'E4 TB Allocation Details'!$A$18:$L$18, 0),FALSE), 'E2 Allocators'!$B$15:$W$361, MATCH('O5 Details by Class &amp; Accounts'!Z$18, 'E2 Allocators'!$B$15:$W$15, 0),FALSE)*$F123)</f>
        <v>0</v>
      </c>
      <c r="AA123" s="1334">
        <f>IF(ISERROR(VLOOKUP(VLOOKUP($A123, 'E4 TB Allocation Details'!$A$18:$L$217, MATCH("Demand ID", 'E4 TB Allocation Details'!$A$18:$L$18, 0),FALSE), 'E2 Allocators'!$B$15:$W$361, MATCH('O5 Details by Class &amp; Accounts'!AA$18, 'E2 Allocators'!$B$15:$W$15, 0),FALSE)*$F123), 0, VLOOKUP(VLOOKUP($A123, 'E4 TB Allocation Details'!$A$18:$L$217, MATCH("Demand ID", 'E4 TB Allocation Details'!$A$18:$L$18, 0),FALSE), 'E2 Allocators'!$B$15:$W$361, MATCH('O5 Details by Class &amp; Accounts'!AA$18, 'E2 Allocators'!$B$15:$W$15, 0),FALSE)*$F123)</f>
        <v>0</v>
      </c>
      <c r="AB123" s="1334">
        <f>IF(ISERROR(VLOOKUP(VLOOKUP($A123, 'E4 TB Allocation Details'!$A$18:$L$217, MATCH("Demand ID", 'E4 TB Allocation Details'!$A$18:$L$18, 0),FALSE), 'E2 Allocators'!$B$15:$W$361, MATCH('O5 Details by Class &amp; Accounts'!AB$18, 'E2 Allocators'!$B$15:$W$15, 0),FALSE)*$F123), 0, VLOOKUP(VLOOKUP($A123, 'E4 TB Allocation Details'!$A$18:$L$217, MATCH("Demand ID", 'E4 TB Allocation Details'!$A$18:$L$18, 0),FALSE), 'E2 Allocators'!$B$15:$W$361, MATCH('O5 Details by Class &amp; Accounts'!AB$18, 'E2 Allocators'!$B$15:$W$15, 0),FALSE)*$F123)</f>
        <v>0</v>
      </c>
      <c r="AC123" s="1334">
        <f t="shared" si="33"/>
        <v>0</v>
      </c>
      <c r="AD123" s="1334">
        <f>IF(ISERROR(VLOOKUP(VLOOKUP($A123, 'E4 TB Allocation Details'!$A$18:$L$217, MATCH("Customer ID", 'E4 TB Allocation Details'!$A$18:$L$18, 0),FALSE), 'E2 Allocators'!$B$15:$W$361, MATCH('O5 Details by Class &amp; Accounts'!AD$18, 'E2 Allocators'!$B$15:$W$15, 0),FALSE)*$G123), 0, VLOOKUP(VLOOKUP($A123, 'E4 TB Allocation Details'!$A$18:$L$217, MATCH("Customer ID", 'E4 TB Allocation Details'!$A$18:$L$18, 0),FALSE), 'E2 Allocators'!$B$15:$W$361, MATCH('O5 Details by Class &amp; Accounts'!AD$18, 'E2 Allocators'!$B$15:$W$15, 0),FALSE)*$G123)</f>
        <v>0</v>
      </c>
      <c r="AE123" s="1334">
        <f>IF(ISERROR(VLOOKUP(VLOOKUP($A123, 'E4 TB Allocation Details'!$A$18:$L$217, MATCH("Customer ID", 'E4 TB Allocation Details'!$A$18:$L$18, 0),FALSE), 'E2 Allocators'!$B$15:$W$361, MATCH('O5 Details by Class &amp; Accounts'!AE$18, 'E2 Allocators'!$B$15:$W$15, 0),FALSE)*$G123), 0, VLOOKUP(VLOOKUP($A123, 'E4 TB Allocation Details'!$A$18:$L$217, MATCH("Customer ID", 'E4 TB Allocation Details'!$A$18:$L$18, 0),FALSE), 'E2 Allocators'!$B$15:$W$361, MATCH('O5 Details by Class &amp; Accounts'!AE$18, 'E2 Allocators'!$B$15:$W$15, 0),FALSE)*$G123)</f>
        <v>0</v>
      </c>
      <c r="AF123" s="1334">
        <f>IF(ISERROR(VLOOKUP(VLOOKUP($A123, 'E4 TB Allocation Details'!$A$18:$L$217, MATCH("Customer ID", 'E4 TB Allocation Details'!$A$18:$L$18, 0),FALSE), 'E2 Allocators'!$B$15:$W$361, MATCH('O5 Details by Class &amp; Accounts'!AF$18, 'E2 Allocators'!$B$15:$W$15, 0),FALSE)*$G123), 0, VLOOKUP(VLOOKUP($A123, 'E4 TB Allocation Details'!$A$18:$L$217, MATCH("Customer ID", 'E4 TB Allocation Details'!$A$18:$L$18, 0),FALSE), 'E2 Allocators'!$B$15:$W$361, MATCH('O5 Details by Class &amp; Accounts'!AF$18, 'E2 Allocators'!$B$15:$W$15, 0),FALSE)*$G123)</f>
        <v>0</v>
      </c>
      <c r="AG123" s="1334">
        <f>IF(ISERROR(VLOOKUP(VLOOKUP($A123, 'E4 TB Allocation Details'!$A$18:$L$217, MATCH("Customer ID", 'E4 TB Allocation Details'!$A$18:$L$18, 0),FALSE), 'E2 Allocators'!$B$15:$W$361, MATCH('O5 Details by Class &amp; Accounts'!AG$18, 'E2 Allocators'!$B$15:$W$15, 0),FALSE)*$G123), 0, VLOOKUP(VLOOKUP($A123, 'E4 TB Allocation Details'!$A$18:$L$217, MATCH("Customer ID", 'E4 TB Allocation Details'!$A$18:$L$18, 0),FALSE), 'E2 Allocators'!$B$15:$W$361, MATCH('O5 Details by Class &amp; Accounts'!AG$18, 'E2 Allocators'!$B$15:$W$15, 0),FALSE)*$G123)</f>
        <v>0</v>
      </c>
      <c r="AH123" s="1334">
        <f>IF(ISERROR(VLOOKUP(VLOOKUP($A123, 'E4 TB Allocation Details'!$A$18:$L$217, MATCH("Customer ID", 'E4 TB Allocation Details'!$A$18:$L$18, 0),FALSE), 'E2 Allocators'!$B$15:$W$361, MATCH('O5 Details by Class &amp; Accounts'!AH$18, 'E2 Allocators'!$B$15:$W$15, 0),FALSE)*$G123), 0, VLOOKUP(VLOOKUP($A123, 'E4 TB Allocation Details'!$A$18:$L$217, MATCH("Customer ID", 'E4 TB Allocation Details'!$A$18:$L$18, 0),FALSE), 'E2 Allocators'!$B$15:$W$361, MATCH('O5 Details by Class &amp; Accounts'!AH$18, 'E2 Allocators'!$B$15:$W$15, 0),FALSE)*$G123)</f>
        <v>0</v>
      </c>
      <c r="AI123" s="1334">
        <f>IF(ISERROR(VLOOKUP(VLOOKUP($A123, 'E4 TB Allocation Details'!$A$18:$L$217, MATCH("Customer ID", 'E4 TB Allocation Details'!$A$18:$L$18, 0),FALSE), 'E2 Allocators'!$B$15:$W$361, MATCH('O5 Details by Class &amp; Accounts'!AI$18, 'E2 Allocators'!$B$15:$W$15, 0),FALSE)*$G123), 0, VLOOKUP(VLOOKUP($A123, 'E4 TB Allocation Details'!$A$18:$L$217, MATCH("Customer ID", 'E4 TB Allocation Details'!$A$18:$L$18, 0),FALSE), 'E2 Allocators'!$B$15:$W$361, MATCH('O5 Details by Class &amp; Accounts'!AI$18, 'E2 Allocators'!$B$15:$W$15, 0),FALSE)*$G123)</f>
        <v>0</v>
      </c>
      <c r="AJ123" s="1334">
        <f>IF(ISERROR(VLOOKUP(VLOOKUP($A123, 'E4 TB Allocation Details'!$A$18:$L$217, MATCH("Customer ID", 'E4 TB Allocation Details'!$A$18:$L$18, 0),FALSE), 'E2 Allocators'!$B$15:$W$361, MATCH('O5 Details by Class &amp; Accounts'!AJ$18, 'E2 Allocators'!$B$15:$W$15, 0),FALSE)*$G123), 0, VLOOKUP(VLOOKUP($A123, 'E4 TB Allocation Details'!$A$18:$L$217, MATCH("Customer ID", 'E4 TB Allocation Details'!$A$18:$L$18, 0),FALSE), 'E2 Allocators'!$B$15:$W$361, MATCH('O5 Details by Class &amp; Accounts'!AJ$18, 'E2 Allocators'!$B$15:$W$15, 0),FALSE)*$G123)</f>
        <v>0</v>
      </c>
      <c r="AK123" s="1334">
        <f>IF(ISERROR(VLOOKUP(VLOOKUP($A123, 'E4 TB Allocation Details'!$A$18:$L$217, MATCH("Customer ID", 'E4 TB Allocation Details'!$A$18:$L$18, 0),FALSE), 'E2 Allocators'!$B$15:$W$361, MATCH('O5 Details by Class &amp; Accounts'!AK$18, 'E2 Allocators'!$B$15:$W$15, 0),FALSE)*$G123), 0, VLOOKUP(VLOOKUP($A123, 'E4 TB Allocation Details'!$A$18:$L$217, MATCH("Customer ID", 'E4 TB Allocation Details'!$A$18:$L$18, 0),FALSE), 'E2 Allocators'!$B$15:$W$361, MATCH('O5 Details by Class &amp; Accounts'!AK$18, 'E2 Allocators'!$B$15:$W$15, 0),FALSE)*$G123)</f>
        <v>0</v>
      </c>
      <c r="AL123" s="1334">
        <f>IF(ISERROR(VLOOKUP(VLOOKUP($A123, 'E4 TB Allocation Details'!$A$18:$L$217, MATCH("Customer ID", 'E4 TB Allocation Details'!$A$18:$L$18, 0),FALSE), 'E2 Allocators'!$B$15:$W$361, MATCH('O5 Details by Class &amp; Accounts'!AL$18, 'E2 Allocators'!$B$15:$W$15, 0),FALSE)*$G123), 0, VLOOKUP(VLOOKUP($A123, 'E4 TB Allocation Details'!$A$18:$L$217, MATCH("Customer ID", 'E4 TB Allocation Details'!$A$18:$L$18, 0),FALSE), 'E2 Allocators'!$B$15:$W$361, MATCH('O5 Details by Class &amp; Accounts'!AL$18, 'E2 Allocators'!$B$15:$W$15, 0),FALSE)*$G123)</f>
        <v>0</v>
      </c>
      <c r="AM123" s="1334">
        <f>IF(ISERROR(VLOOKUP(VLOOKUP($A123, 'E4 TB Allocation Details'!$A$18:$L$217, MATCH("Customer ID", 'E4 TB Allocation Details'!$A$18:$L$18, 0),FALSE), 'E2 Allocators'!$B$15:$W$361, MATCH('O5 Details by Class &amp; Accounts'!AM$18, 'E2 Allocators'!$B$15:$W$15, 0),FALSE)*$G123), 0, VLOOKUP(VLOOKUP($A123, 'E4 TB Allocation Details'!$A$18:$L$217, MATCH("Customer ID", 'E4 TB Allocation Details'!$A$18:$L$18, 0),FALSE), 'E2 Allocators'!$B$15:$W$361, MATCH('O5 Details by Class &amp; Accounts'!AM$18, 'E2 Allocators'!$B$15:$W$15, 0),FALSE)*$G123)</f>
        <v>0</v>
      </c>
      <c r="AN123" s="1334">
        <f>IF(ISERROR(VLOOKUP(VLOOKUP($A123, 'E4 TB Allocation Details'!$A$18:$L$217, MATCH("Customer ID", 'E4 TB Allocation Details'!$A$18:$L$18, 0),FALSE), 'E2 Allocators'!$B$15:$W$361, MATCH('O5 Details by Class &amp; Accounts'!AN$18, 'E2 Allocators'!$B$15:$W$15, 0),FALSE)*$G123), 0, VLOOKUP(VLOOKUP($A123, 'E4 TB Allocation Details'!$A$18:$L$217, MATCH("Customer ID", 'E4 TB Allocation Details'!$A$18:$L$18, 0),FALSE), 'E2 Allocators'!$B$15:$W$361, MATCH('O5 Details by Class &amp; Accounts'!AN$18, 'E2 Allocators'!$B$15:$W$15, 0),FALSE)*$G123)</f>
        <v>0</v>
      </c>
      <c r="AO123" s="1334">
        <f>IF(ISERROR(VLOOKUP(VLOOKUP($A123, 'E4 TB Allocation Details'!$A$18:$L$217, MATCH("Customer ID", 'E4 TB Allocation Details'!$A$18:$L$18, 0),FALSE), 'E2 Allocators'!$B$15:$W$361, MATCH('O5 Details by Class &amp; Accounts'!AO$18, 'E2 Allocators'!$B$15:$W$15, 0),FALSE)*$G123), 0, VLOOKUP(VLOOKUP($A123, 'E4 TB Allocation Details'!$A$18:$L$217, MATCH("Customer ID", 'E4 TB Allocation Details'!$A$18:$L$18, 0),FALSE), 'E2 Allocators'!$B$15:$W$361, MATCH('O5 Details by Class &amp; Accounts'!AO$18, 'E2 Allocators'!$B$15:$W$15, 0),FALSE)*$G123)</f>
        <v>0</v>
      </c>
      <c r="AP123" s="1334">
        <f>IF(ISERROR(VLOOKUP(VLOOKUP($A123, 'E4 TB Allocation Details'!$A$18:$L$217, MATCH("Customer ID", 'E4 TB Allocation Details'!$A$18:$L$18, 0),FALSE), 'E2 Allocators'!$B$15:$W$361, MATCH('O5 Details by Class &amp; Accounts'!AP$18, 'E2 Allocators'!$B$15:$W$15, 0),FALSE)*$G123), 0, VLOOKUP(VLOOKUP($A123, 'E4 TB Allocation Details'!$A$18:$L$217, MATCH("Customer ID", 'E4 TB Allocation Details'!$A$18:$L$18, 0),FALSE), 'E2 Allocators'!$B$15:$W$361, MATCH('O5 Details by Class &amp; Accounts'!AP$18, 'E2 Allocators'!$B$15:$W$15, 0),FALSE)*$G123)</f>
        <v>0</v>
      </c>
      <c r="AQ123" s="1334">
        <f>IF(ISERROR(VLOOKUP(VLOOKUP($A123, 'E4 TB Allocation Details'!$A$18:$L$217, MATCH("Customer ID", 'E4 TB Allocation Details'!$A$18:$L$18, 0),FALSE), 'E2 Allocators'!$B$15:$W$361, MATCH('O5 Details by Class &amp; Accounts'!AQ$18, 'E2 Allocators'!$B$15:$W$15, 0),FALSE)*$G123), 0, VLOOKUP(VLOOKUP($A123, 'E4 TB Allocation Details'!$A$18:$L$217, MATCH("Customer ID", 'E4 TB Allocation Details'!$A$18:$L$18, 0),FALSE), 'E2 Allocators'!$B$15:$W$361, MATCH('O5 Details by Class &amp; Accounts'!AQ$18, 'E2 Allocators'!$B$15:$W$15, 0),FALSE)*$G123)</f>
        <v>0</v>
      </c>
      <c r="AR123" s="1334">
        <f>IF(ISERROR(VLOOKUP(VLOOKUP($A123, 'E4 TB Allocation Details'!$A$18:$L$217, MATCH("Customer ID", 'E4 TB Allocation Details'!$A$18:$L$18, 0),FALSE), 'E2 Allocators'!$B$15:$W$361, MATCH('O5 Details by Class &amp; Accounts'!AR$18, 'E2 Allocators'!$B$15:$W$15, 0),FALSE)*$G123), 0, VLOOKUP(VLOOKUP($A123, 'E4 TB Allocation Details'!$A$18:$L$217, MATCH("Customer ID", 'E4 TB Allocation Details'!$A$18:$L$18, 0),FALSE), 'E2 Allocators'!$B$15:$W$361, MATCH('O5 Details by Class &amp; Accounts'!AR$18, 'E2 Allocators'!$B$15:$W$15, 0),FALSE)*$G123)</f>
        <v>0</v>
      </c>
      <c r="AS123" s="1334">
        <f>IF(ISERROR(VLOOKUP(VLOOKUP($A123, 'E4 TB Allocation Details'!$A$18:$L$217, MATCH("Customer ID", 'E4 TB Allocation Details'!$A$18:$L$18, 0),FALSE), 'E2 Allocators'!$B$15:$W$361, MATCH('O5 Details by Class &amp; Accounts'!AS$18, 'E2 Allocators'!$B$15:$W$15, 0),FALSE)*$G123), 0, VLOOKUP(VLOOKUP($A123, 'E4 TB Allocation Details'!$A$18:$L$217, MATCH("Customer ID", 'E4 TB Allocation Details'!$A$18:$L$18, 0),FALSE), 'E2 Allocators'!$B$15:$W$361, MATCH('O5 Details by Class &amp; Accounts'!AS$18, 'E2 Allocators'!$B$15:$W$15, 0),FALSE)*$G123)</f>
        <v>0</v>
      </c>
      <c r="AT123" s="1334">
        <f>IF(ISERROR(VLOOKUP(VLOOKUP($A123, 'E4 TB Allocation Details'!$A$18:$L$217, MATCH("Customer ID", 'E4 TB Allocation Details'!$A$18:$L$18, 0),FALSE), 'E2 Allocators'!$B$15:$W$361, MATCH('O5 Details by Class &amp; Accounts'!AT$18, 'E2 Allocators'!$B$15:$W$15, 0),FALSE)*$G123), 0, VLOOKUP(VLOOKUP($A123, 'E4 TB Allocation Details'!$A$18:$L$217, MATCH("Customer ID", 'E4 TB Allocation Details'!$A$18:$L$18, 0),FALSE), 'E2 Allocators'!$B$15:$W$361, MATCH('O5 Details by Class &amp; Accounts'!AT$18, 'E2 Allocators'!$B$15:$W$15, 0),FALSE)*$G123)</f>
        <v>0</v>
      </c>
      <c r="AU123" s="1334">
        <f>IF(ISERROR(VLOOKUP(VLOOKUP($A123, 'E4 TB Allocation Details'!$A$18:$L$217, MATCH("Customer ID", 'E4 TB Allocation Details'!$A$18:$L$18, 0),FALSE), 'E2 Allocators'!$B$15:$W$361, MATCH('O5 Details by Class &amp; Accounts'!AU$18, 'E2 Allocators'!$B$15:$W$15, 0),FALSE)*$G123), 0, VLOOKUP(VLOOKUP($A123, 'E4 TB Allocation Details'!$A$18:$L$217, MATCH("Customer ID", 'E4 TB Allocation Details'!$A$18:$L$18, 0),FALSE), 'E2 Allocators'!$B$15:$W$361, MATCH('O5 Details by Class &amp; Accounts'!AU$18, 'E2 Allocators'!$B$15:$W$15, 0),FALSE)*$G123)</f>
        <v>0</v>
      </c>
      <c r="AV123" s="1334">
        <f>IF(ISERROR(VLOOKUP(VLOOKUP($A123, 'E4 TB Allocation Details'!$A$18:$L$217, MATCH("Customer ID", 'E4 TB Allocation Details'!$A$18:$L$18, 0),FALSE), 'E2 Allocators'!$B$15:$W$361, MATCH('O5 Details by Class &amp; Accounts'!AV$18, 'E2 Allocators'!$B$15:$W$15, 0),FALSE)*$G123), 0, VLOOKUP(VLOOKUP($A123, 'E4 TB Allocation Details'!$A$18:$L$217, MATCH("Customer ID", 'E4 TB Allocation Details'!$A$18:$L$18, 0),FALSE), 'E2 Allocators'!$B$15:$W$361, MATCH('O5 Details by Class &amp; Accounts'!AV$18, 'E2 Allocators'!$B$15:$W$15, 0),FALSE)*$G123)</f>
        <v>0</v>
      </c>
      <c r="AW123" s="1334">
        <f>IF(ISERROR(VLOOKUP(VLOOKUP($A123, 'E4 TB Allocation Details'!$A$18:$L$217, MATCH("Customer ID", 'E4 TB Allocation Details'!$A$18:$L$18, 0),FALSE), 'E2 Allocators'!$B$15:$W$361, MATCH('O5 Details by Class &amp; Accounts'!AW$18, 'E2 Allocators'!$B$15:$W$15, 0),FALSE)*$G123), 0, VLOOKUP(VLOOKUP($A123, 'E4 TB Allocation Details'!$A$18:$L$217, MATCH("Customer ID", 'E4 TB Allocation Details'!$A$18:$L$18, 0),FALSE), 'E2 Allocators'!$B$15:$W$361, MATCH('O5 Details by Class &amp; Accounts'!AW$18, 'E2 Allocators'!$B$15:$W$15, 0),FALSE)*$G123)</f>
        <v>0</v>
      </c>
      <c r="AX123" s="1334">
        <f t="shared" si="34"/>
        <v>0</v>
      </c>
      <c r="AY123" s="1334">
        <f>IF(ISERROR(VLOOKUP(VLOOKUP($A123, 'E4 TB Allocation Details'!$A$18:$L$217, MATCH("Misc ID", 'E4 TB Allocation Details'!$A$18:$L$18, 0),FALSE), 'E2 Allocators'!$B$15:$W$361, MATCH('O5 Details by Class &amp; Accounts'!AY$18, 'E2 Allocators'!$B$15:$W$15, 0),FALSE)*$E123), 0, VLOOKUP(VLOOKUP($A123, 'E4 TB Allocation Details'!$A$18:$L$217, MATCH("Misc ID", 'E4 TB Allocation Details'!$A$18:$L$18, 0),FALSE), 'E2 Allocators'!$B$15:$W$361, MATCH('O5 Details by Class &amp; Accounts'!AY$18, 'E2 Allocators'!$B$15:$W$15, 0),FALSE)*$E123)</f>
        <v>0</v>
      </c>
      <c r="AZ123" s="1334">
        <f>IF(ISERROR(VLOOKUP(VLOOKUP($A123, 'E4 TB Allocation Details'!$A$18:$L$217, MATCH("Misc ID", 'E4 TB Allocation Details'!$A$18:$L$18, 0),FALSE), 'E2 Allocators'!$B$15:$W$361, MATCH('O5 Details by Class &amp; Accounts'!AZ$18, 'E2 Allocators'!$B$15:$W$15, 0),FALSE)*$E123), 0, VLOOKUP(VLOOKUP($A123, 'E4 TB Allocation Details'!$A$18:$L$217, MATCH("Misc ID", 'E4 TB Allocation Details'!$A$18:$L$18, 0),FALSE), 'E2 Allocators'!$B$15:$W$361, MATCH('O5 Details by Class &amp; Accounts'!AZ$18, 'E2 Allocators'!$B$15:$W$15, 0),FALSE)*$E123)</f>
        <v>0</v>
      </c>
      <c r="BA123" s="1334">
        <f>IF(ISERROR(VLOOKUP(VLOOKUP($A123, 'E4 TB Allocation Details'!$A$18:$L$217, MATCH("Misc ID", 'E4 TB Allocation Details'!$A$18:$L$18, 0),FALSE), 'E2 Allocators'!$B$15:$W$361, MATCH('O5 Details by Class &amp; Accounts'!BA$18, 'E2 Allocators'!$B$15:$W$15, 0),FALSE)*$E123), 0, VLOOKUP(VLOOKUP($A123, 'E4 TB Allocation Details'!$A$18:$L$217, MATCH("Misc ID", 'E4 TB Allocation Details'!$A$18:$L$18, 0),FALSE), 'E2 Allocators'!$B$15:$W$361, MATCH('O5 Details by Class &amp; Accounts'!BA$18, 'E2 Allocators'!$B$15:$W$15, 0),FALSE)*$E123)</f>
        <v>0</v>
      </c>
      <c r="BB123" s="1334">
        <f>IF(ISERROR(VLOOKUP(VLOOKUP($A123, 'E4 TB Allocation Details'!$A$18:$L$217, MATCH("Misc ID", 'E4 TB Allocation Details'!$A$18:$L$18, 0),FALSE), 'E2 Allocators'!$B$15:$W$361, MATCH('O5 Details by Class &amp; Accounts'!BB$18, 'E2 Allocators'!$B$15:$W$15, 0),FALSE)*$E123), 0, VLOOKUP(VLOOKUP($A123, 'E4 TB Allocation Details'!$A$18:$L$217, MATCH("Misc ID", 'E4 TB Allocation Details'!$A$18:$L$18, 0),FALSE), 'E2 Allocators'!$B$15:$W$361, MATCH('O5 Details by Class &amp; Accounts'!BB$18, 'E2 Allocators'!$B$15:$W$15, 0),FALSE)*$E123)</f>
        <v>0</v>
      </c>
      <c r="BC123" s="1334">
        <f>IF(ISERROR(VLOOKUP(VLOOKUP($A123, 'E4 TB Allocation Details'!$A$18:$L$217, MATCH("Misc ID", 'E4 TB Allocation Details'!$A$18:$L$18, 0),FALSE), 'E2 Allocators'!$B$15:$W$361, MATCH('O5 Details by Class &amp; Accounts'!BC$18, 'E2 Allocators'!$B$15:$W$15, 0),FALSE)*$E123), 0, VLOOKUP(VLOOKUP($A123, 'E4 TB Allocation Details'!$A$18:$L$217, MATCH("Misc ID", 'E4 TB Allocation Details'!$A$18:$L$18, 0),FALSE), 'E2 Allocators'!$B$15:$W$361, MATCH('O5 Details by Class &amp; Accounts'!BC$18, 'E2 Allocators'!$B$15:$W$15, 0),FALSE)*$E123)</f>
        <v>0</v>
      </c>
      <c r="BD123" s="1334">
        <f>IF(ISERROR(VLOOKUP(VLOOKUP($A123, 'E4 TB Allocation Details'!$A$18:$L$217, MATCH("Misc ID", 'E4 TB Allocation Details'!$A$18:$L$18, 0),FALSE), 'E2 Allocators'!$B$15:$W$361, MATCH('O5 Details by Class &amp; Accounts'!BD$18, 'E2 Allocators'!$B$15:$W$15, 0),FALSE)*$E123), 0, VLOOKUP(VLOOKUP($A123, 'E4 TB Allocation Details'!$A$18:$L$217, MATCH("Misc ID", 'E4 TB Allocation Details'!$A$18:$L$18, 0),FALSE), 'E2 Allocators'!$B$15:$W$361, MATCH('O5 Details by Class &amp; Accounts'!BD$18, 'E2 Allocators'!$B$15:$W$15, 0),FALSE)*$E123)</f>
        <v>0</v>
      </c>
      <c r="BE123" s="1334">
        <f>IF(ISERROR(VLOOKUP(VLOOKUP($A123, 'E4 TB Allocation Details'!$A$18:$L$217, MATCH("Misc ID", 'E4 TB Allocation Details'!$A$18:$L$18, 0),FALSE), 'E2 Allocators'!$B$15:$W$361, MATCH('O5 Details by Class &amp; Accounts'!BE$18, 'E2 Allocators'!$B$15:$W$15, 0),FALSE)*$E123), 0, VLOOKUP(VLOOKUP($A123, 'E4 TB Allocation Details'!$A$18:$L$217, MATCH("Misc ID", 'E4 TB Allocation Details'!$A$18:$L$18, 0),FALSE), 'E2 Allocators'!$B$15:$W$361, MATCH('O5 Details by Class &amp; Accounts'!BE$18, 'E2 Allocators'!$B$15:$W$15, 0),FALSE)*$E123)</f>
        <v>0</v>
      </c>
      <c r="BF123" s="1334">
        <f>IF(ISERROR(VLOOKUP(VLOOKUP($A123, 'E4 TB Allocation Details'!$A$18:$L$217, MATCH("Misc ID", 'E4 TB Allocation Details'!$A$18:$L$18, 0),FALSE), 'E2 Allocators'!$B$15:$W$361, MATCH('O5 Details by Class &amp; Accounts'!BF$18, 'E2 Allocators'!$B$15:$W$15, 0),FALSE)*$E123), 0, VLOOKUP(VLOOKUP($A123, 'E4 TB Allocation Details'!$A$18:$L$217, MATCH("Misc ID", 'E4 TB Allocation Details'!$A$18:$L$18, 0),FALSE), 'E2 Allocators'!$B$15:$W$361, MATCH('O5 Details by Class &amp; Accounts'!BF$18, 'E2 Allocators'!$B$15:$W$15, 0),FALSE)*$E123)</f>
        <v>0</v>
      </c>
      <c r="BG123" s="1334">
        <f>IF(ISERROR(VLOOKUP(VLOOKUP($A123, 'E4 TB Allocation Details'!$A$18:$L$217, MATCH("Misc ID", 'E4 TB Allocation Details'!$A$18:$L$18, 0),FALSE), 'E2 Allocators'!$B$15:$W$361, MATCH('O5 Details by Class &amp; Accounts'!BG$18, 'E2 Allocators'!$B$15:$W$15, 0),FALSE)*$E123), 0, VLOOKUP(VLOOKUP($A123, 'E4 TB Allocation Details'!$A$18:$L$217, MATCH("Misc ID", 'E4 TB Allocation Details'!$A$18:$L$18, 0),FALSE), 'E2 Allocators'!$B$15:$W$361, MATCH('O5 Details by Class &amp; Accounts'!BG$18, 'E2 Allocators'!$B$15:$W$15, 0),FALSE)*$E123)</f>
        <v>0</v>
      </c>
      <c r="BH123" s="1334">
        <f>IF(ISERROR(VLOOKUP(VLOOKUP($A123, 'E4 TB Allocation Details'!$A$18:$L$217, MATCH("Misc ID", 'E4 TB Allocation Details'!$A$18:$L$18, 0),FALSE), 'E2 Allocators'!$B$15:$W$361, MATCH('O5 Details by Class &amp; Accounts'!BH$18, 'E2 Allocators'!$B$15:$W$15, 0),FALSE)*$E123), 0, VLOOKUP(VLOOKUP($A123, 'E4 TB Allocation Details'!$A$18:$L$217, MATCH("Misc ID", 'E4 TB Allocation Details'!$A$18:$L$18, 0),FALSE), 'E2 Allocators'!$B$15:$W$361, MATCH('O5 Details by Class &amp; Accounts'!BH$18, 'E2 Allocators'!$B$15:$W$15, 0),FALSE)*$E123)</f>
        <v>0</v>
      </c>
      <c r="BI123" s="1334">
        <f>IF(ISERROR(VLOOKUP(VLOOKUP($A123, 'E4 TB Allocation Details'!$A$18:$L$217, MATCH("Misc ID", 'E4 TB Allocation Details'!$A$18:$L$18, 0),FALSE), 'E2 Allocators'!$B$15:$W$361, MATCH('O5 Details by Class &amp; Accounts'!BI$18, 'E2 Allocators'!$B$15:$W$15, 0),FALSE)*$E123), 0, VLOOKUP(VLOOKUP($A123, 'E4 TB Allocation Details'!$A$18:$L$217, MATCH("Misc ID", 'E4 TB Allocation Details'!$A$18:$L$18, 0),FALSE), 'E2 Allocators'!$B$15:$W$361, MATCH('O5 Details by Class &amp; Accounts'!BI$18, 'E2 Allocators'!$B$15:$W$15, 0),FALSE)*$E123)</f>
        <v>0</v>
      </c>
      <c r="BJ123" s="1334">
        <f>IF(ISERROR(VLOOKUP(VLOOKUP($A123, 'E4 TB Allocation Details'!$A$18:$L$217, MATCH("Misc ID", 'E4 TB Allocation Details'!$A$18:$L$18, 0),FALSE), 'E2 Allocators'!$B$15:$W$361, MATCH('O5 Details by Class &amp; Accounts'!BJ$18, 'E2 Allocators'!$B$15:$W$15, 0),FALSE)*$E123), 0, VLOOKUP(VLOOKUP($A123, 'E4 TB Allocation Details'!$A$18:$L$217, MATCH("Misc ID", 'E4 TB Allocation Details'!$A$18:$L$18, 0),FALSE), 'E2 Allocators'!$B$15:$W$361, MATCH('O5 Details by Class &amp; Accounts'!BJ$18, 'E2 Allocators'!$B$15:$W$15, 0),FALSE)*$E123)</f>
        <v>0</v>
      </c>
      <c r="BK123" s="1334">
        <f>IF(ISERROR(VLOOKUP(VLOOKUP($A123, 'E4 TB Allocation Details'!$A$18:$L$217, MATCH("Misc ID", 'E4 TB Allocation Details'!$A$18:$L$18, 0),FALSE), 'E2 Allocators'!$B$15:$W$361, MATCH('O5 Details by Class &amp; Accounts'!BK$18, 'E2 Allocators'!$B$15:$W$15, 0),FALSE)*$E123), 0, VLOOKUP(VLOOKUP($A123, 'E4 TB Allocation Details'!$A$18:$L$217, MATCH("Misc ID", 'E4 TB Allocation Details'!$A$18:$L$18, 0),FALSE), 'E2 Allocators'!$B$15:$W$361, MATCH('O5 Details by Class &amp; Accounts'!BK$18, 'E2 Allocators'!$B$15:$W$15, 0),FALSE)*$E123)</f>
        <v>0</v>
      </c>
      <c r="BL123" s="1334">
        <f>IF(ISERROR(VLOOKUP(VLOOKUP($A123, 'E4 TB Allocation Details'!$A$18:$L$217, MATCH("Misc ID", 'E4 TB Allocation Details'!$A$18:$L$18, 0),FALSE), 'E2 Allocators'!$B$15:$W$361, MATCH('O5 Details by Class &amp; Accounts'!BL$18, 'E2 Allocators'!$B$15:$W$15, 0),FALSE)*$E123), 0, VLOOKUP(VLOOKUP($A123, 'E4 TB Allocation Details'!$A$18:$L$217, MATCH("Misc ID", 'E4 TB Allocation Details'!$A$18:$L$18, 0),FALSE), 'E2 Allocators'!$B$15:$W$361, MATCH('O5 Details by Class &amp; Accounts'!BL$18, 'E2 Allocators'!$B$15:$W$15, 0),FALSE)*$E123)</f>
        <v>0</v>
      </c>
      <c r="BM123" s="1334">
        <f>IF(ISERROR(VLOOKUP(VLOOKUP($A123, 'E4 TB Allocation Details'!$A$18:$L$217, MATCH("Misc ID", 'E4 TB Allocation Details'!$A$18:$L$18, 0),FALSE), 'E2 Allocators'!$B$15:$W$361, MATCH('O5 Details by Class &amp; Accounts'!BM$18, 'E2 Allocators'!$B$15:$W$15, 0),FALSE)*$E123), 0, VLOOKUP(VLOOKUP($A123, 'E4 TB Allocation Details'!$A$18:$L$217, MATCH("Misc ID", 'E4 TB Allocation Details'!$A$18:$L$18, 0),FALSE), 'E2 Allocators'!$B$15:$W$361, MATCH('O5 Details by Class &amp; Accounts'!BM$18, 'E2 Allocators'!$B$15:$W$15, 0),FALSE)*$E123)</f>
        <v>0</v>
      </c>
      <c r="BN123" s="1334">
        <f>IF(ISERROR(VLOOKUP(VLOOKUP($A123, 'E4 TB Allocation Details'!$A$18:$L$217, MATCH("Misc ID", 'E4 TB Allocation Details'!$A$18:$L$18, 0),FALSE), 'E2 Allocators'!$B$15:$W$361, MATCH('O5 Details by Class &amp; Accounts'!BN$18, 'E2 Allocators'!$B$15:$W$15, 0),FALSE)*$E123), 0, VLOOKUP(VLOOKUP($A123, 'E4 TB Allocation Details'!$A$18:$L$217, MATCH("Misc ID", 'E4 TB Allocation Details'!$A$18:$L$18, 0),FALSE), 'E2 Allocators'!$B$15:$W$361, MATCH('O5 Details by Class &amp; Accounts'!BN$18, 'E2 Allocators'!$B$15:$W$15, 0),FALSE)*$E123)</f>
        <v>0</v>
      </c>
      <c r="BO123" s="1334">
        <f>IF(ISERROR(VLOOKUP(VLOOKUP($A123, 'E4 TB Allocation Details'!$A$18:$L$217, MATCH("Misc ID", 'E4 TB Allocation Details'!$A$18:$L$18, 0),FALSE), 'E2 Allocators'!$B$15:$W$361, MATCH('O5 Details by Class &amp; Accounts'!BO$18, 'E2 Allocators'!$B$15:$W$15, 0),FALSE)*$E123), 0, VLOOKUP(VLOOKUP($A123, 'E4 TB Allocation Details'!$A$18:$L$217, MATCH("Misc ID", 'E4 TB Allocation Details'!$A$18:$L$18, 0),FALSE), 'E2 Allocators'!$B$15:$W$361, MATCH('O5 Details by Class &amp; Accounts'!BO$18, 'E2 Allocators'!$B$15:$W$15, 0),FALSE)*$E123)</f>
        <v>0</v>
      </c>
      <c r="BP123" s="1334">
        <f>IF(ISERROR(VLOOKUP(VLOOKUP($A123, 'E4 TB Allocation Details'!$A$18:$L$217, MATCH("Misc ID", 'E4 TB Allocation Details'!$A$18:$L$18, 0),FALSE), 'E2 Allocators'!$B$15:$W$361, MATCH('O5 Details by Class &amp; Accounts'!BP$18, 'E2 Allocators'!$B$15:$W$15, 0),FALSE)*$E123), 0, VLOOKUP(VLOOKUP($A123, 'E4 TB Allocation Details'!$A$18:$L$217, MATCH("Misc ID", 'E4 TB Allocation Details'!$A$18:$L$18, 0),FALSE), 'E2 Allocators'!$B$15:$W$361, MATCH('O5 Details by Class &amp; Accounts'!BP$18, 'E2 Allocators'!$B$15:$W$15, 0),FALSE)*$E123)</f>
        <v>0</v>
      </c>
      <c r="BQ123" s="1334">
        <f>IF(ISERROR(VLOOKUP(VLOOKUP($A123, 'E4 TB Allocation Details'!$A$18:$L$217, MATCH("Misc ID", 'E4 TB Allocation Details'!$A$18:$L$18, 0),FALSE), 'E2 Allocators'!$B$15:$W$361, MATCH('O5 Details by Class &amp; Accounts'!BQ$18, 'E2 Allocators'!$B$15:$W$15, 0),FALSE)*$E123), 0, VLOOKUP(VLOOKUP($A123, 'E4 TB Allocation Details'!$A$18:$L$217, MATCH("Misc ID", 'E4 TB Allocation Details'!$A$18:$L$18, 0),FALSE), 'E2 Allocators'!$B$15:$W$361, MATCH('O5 Details by Class &amp; Accounts'!BQ$18, 'E2 Allocators'!$B$15:$W$15, 0),FALSE)*$E123)</f>
        <v>0</v>
      </c>
      <c r="BR123" s="1334">
        <f>IF(ISERROR(VLOOKUP(VLOOKUP($A123, 'E4 TB Allocation Details'!$A$18:$L$217, MATCH("Misc ID", 'E4 TB Allocation Details'!$A$18:$L$18, 0),FALSE), 'E2 Allocators'!$B$15:$W$361, MATCH('O5 Details by Class &amp; Accounts'!BR$18, 'E2 Allocators'!$B$15:$W$15, 0),FALSE)*$E123), 0, VLOOKUP(VLOOKUP($A123, 'E4 TB Allocation Details'!$A$18:$L$217, MATCH("Misc ID", 'E4 TB Allocation Details'!$A$18:$L$18, 0),FALSE), 'E2 Allocators'!$B$15:$W$361, MATCH('O5 Details by Class &amp; Accounts'!BR$18, 'E2 Allocators'!$B$15:$W$15, 0),FALSE)*$E123)</f>
        <v>0</v>
      </c>
      <c r="BS123" s="1334">
        <f t="shared" si="35"/>
        <v>0</v>
      </c>
      <c r="BT123" s="1334">
        <f>IF(ISERROR(VLOOKUP(VLOOKUP($A123, 'E4 TB Allocation Details'!$A$18:$L$217, MATCH("A &amp; G ID", 'E4 TB Allocation Details'!$A$18:$L$18, 0),FALSE), 'E2 Allocators'!$B$15:$W$361, MATCH('O5 Details by Class &amp; Accounts'!BT$18, 'E2 Allocators'!$B$15:$W$15, 0),FALSE)*$E123), 0, VLOOKUP(VLOOKUP($A123, 'E4 TB Allocation Details'!$A$18:$L$217, MATCH("A &amp; G ID", 'E4 TB Allocation Details'!$A$18:$L$18, 0),FALSE), 'E2 Allocators'!$B$15:$W$361, MATCH('O5 Details by Class &amp; Accounts'!BT$18, 'E2 Allocators'!$B$15:$W$15, 0),FALSE)*$E123)</f>
        <v>1368272.9591653396</v>
      </c>
      <c r="BU123" s="1334">
        <f>IF(ISERROR(VLOOKUP(VLOOKUP($A123, 'E4 TB Allocation Details'!$A$18:$L$217, MATCH("A &amp; G ID", 'E4 TB Allocation Details'!$A$18:$L$18, 0),FALSE), 'E2 Allocators'!$B$15:$W$361, MATCH('O5 Details by Class &amp; Accounts'!BU$18, 'E2 Allocators'!$B$15:$W$15, 0),FALSE)*$E123), 0, VLOOKUP(VLOOKUP($A123, 'E4 TB Allocation Details'!$A$18:$L$217, MATCH("A &amp; G ID", 'E4 TB Allocation Details'!$A$18:$L$18, 0),FALSE), 'E2 Allocators'!$B$15:$W$361, MATCH('O5 Details by Class &amp; Accounts'!BU$18, 'E2 Allocators'!$B$15:$W$15, 0),FALSE)*$E123)</f>
        <v>521404.50234826002</v>
      </c>
      <c r="BV123" s="1334">
        <f>IF(ISERROR(VLOOKUP(VLOOKUP($A123, 'E4 TB Allocation Details'!$A$18:$L$217, MATCH("A &amp; G ID", 'E4 TB Allocation Details'!$A$18:$L$18, 0),FALSE), 'E2 Allocators'!$B$15:$W$361, MATCH('O5 Details by Class &amp; Accounts'!BV$18, 'E2 Allocators'!$B$15:$W$15, 0),FALSE)*$E123), 0, VLOOKUP(VLOOKUP($A123, 'E4 TB Allocation Details'!$A$18:$L$217, MATCH("A &amp; G ID", 'E4 TB Allocation Details'!$A$18:$L$18, 0),FALSE), 'E2 Allocators'!$B$15:$W$361, MATCH('O5 Details by Class &amp; Accounts'!BV$18, 'E2 Allocators'!$B$15:$W$15, 0),FALSE)*$E123)</f>
        <v>1155776.0727374339</v>
      </c>
      <c r="BW123" s="1334">
        <f>IF(ISERROR(VLOOKUP(VLOOKUP($A123, 'E4 TB Allocation Details'!$A$18:$L$217, MATCH("A &amp; G ID", 'E4 TB Allocation Details'!$A$18:$L$18, 0),FALSE), 'E2 Allocators'!$B$15:$W$361, MATCH('O5 Details by Class &amp; Accounts'!BW$18, 'E2 Allocators'!$B$15:$W$15, 0),FALSE)*$E123), 0, VLOOKUP(VLOOKUP($A123, 'E4 TB Allocation Details'!$A$18:$L$217, MATCH("A &amp; G ID", 'E4 TB Allocation Details'!$A$18:$L$18, 0),FALSE), 'E2 Allocators'!$B$15:$W$361, MATCH('O5 Details by Class &amp; Accounts'!BW$18, 'E2 Allocators'!$B$15:$W$15, 0),FALSE)*$E123)</f>
        <v>0</v>
      </c>
      <c r="BX123" s="1334">
        <f>IF(ISERROR(VLOOKUP(VLOOKUP($A123, 'E4 TB Allocation Details'!$A$18:$L$217, MATCH("A &amp; G ID", 'E4 TB Allocation Details'!$A$18:$L$18, 0),FALSE), 'E2 Allocators'!$B$15:$W$361, MATCH('O5 Details by Class &amp; Accounts'!BX$18, 'E2 Allocators'!$B$15:$W$15, 0),FALSE)*$E123), 0, VLOOKUP(VLOOKUP($A123, 'E4 TB Allocation Details'!$A$18:$L$217, MATCH("A &amp; G ID", 'E4 TB Allocation Details'!$A$18:$L$18, 0),FALSE), 'E2 Allocators'!$B$15:$W$361, MATCH('O5 Details by Class &amp; Accounts'!BX$18, 'E2 Allocators'!$B$15:$W$15, 0),FALSE)*$E123)</f>
        <v>838562.6183785036</v>
      </c>
      <c r="BY123" s="1334">
        <f>IF(ISERROR(VLOOKUP(VLOOKUP($A123, 'E4 TB Allocation Details'!$A$18:$L$217, MATCH("A &amp; G ID", 'E4 TB Allocation Details'!$A$18:$L$18, 0),FALSE), 'E2 Allocators'!$B$15:$W$361, MATCH('O5 Details by Class &amp; Accounts'!BY$18, 'E2 Allocators'!$B$15:$W$15, 0),FALSE)*$E123), 0, VLOOKUP(VLOOKUP($A123, 'E4 TB Allocation Details'!$A$18:$L$217, MATCH("A &amp; G ID", 'E4 TB Allocation Details'!$A$18:$L$18, 0),FALSE), 'E2 Allocators'!$B$15:$W$361, MATCH('O5 Details by Class &amp; Accounts'!BY$18, 'E2 Allocators'!$B$15:$W$15, 0),FALSE)*$E123)</f>
        <v>733063.97179122875</v>
      </c>
      <c r="BZ123" s="1334">
        <f>IF(ISERROR(VLOOKUP(VLOOKUP($A123, 'E4 TB Allocation Details'!$A$18:$L$217, MATCH("A &amp; G ID", 'E4 TB Allocation Details'!$A$18:$L$18, 0),FALSE), 'E2 Allocators'!$B$15:$W$361, MATCH('O5 Details by Class &amp; Accounts'!BZ$18, 'E2 Allocators'!$B$15:$W$15, 0),FALSE)*$E123), 0, VLOOKUP(VLOOKUP($A123, 'E4 TB Allocation Details'!$A$18:$L$217, MATCH("A &amp; G ID", 'E4 TB Allocation Details'!$A$18:$L$18, 0),FALSE), 'E2 Allocators'!$B$15:$W$361, MATCH('O5 Details by Class &amp; Accounts'!BZ$18, 'E2 Allocators'!$B$15:$W$15, 0),FALSE)*$E123)</f>
        <v>48115.619901311569</v>
      </c>
      <c r="CA123" s="1334">
        <f>IF(ISERROR(VLOOKUP(VLOOKUP($A123, 'E4 TB Allocation Details'!$A$18:$L$217, MATCH("A &amp; G ID", 'E4 TB Allocation Details'!$A$18:$L$18, 0),FALSE), 'E2 Allocators'!$B$15:$W$361, MATCH('O5 Details by Class &amp; Accounts'!CA$18, 'E2 Allocators'!$B$15:$W$15, 0),FALSE)*$E123), 0, VLOOKUP(VLOOKUP($A123, 'E4 TB Allocation Details'!$A$18:$L$217, MATCH("A &amp; G ID", 'E4 TB Allocation Details'!$A$18:$L$18, 0),FALSE), 'E2 Allocators'!$B$15:$W$361, MATCH('O5 Details by Class &amp; Accounts'!CA$18, 'E2 Allocators'!$B$15:$W$15, 0),FALSE)*$E123)</f>
        <v>3358.9043729079322</v>
      </c>
      <c r="CB123" s="1334">
        <f>IF(ISERROR(VLOOKUP(VLOOKUP($A123, 'E4 TB Allocation Details'!$A$18:$L$217, MATCH("A &amp; G ID", 'E4 TB Allocation Details'!$A$18:$L$18, 0),FALSE), 'E2 Allocators'!$B$15:$W$361, MATCH('O5 Details by Class &amp; Accounts'!CB$18, 'E2 Allocators'!$B$15:$W$15, 0),FALSE)*$E123), 0, VLOOKUP(VLOOKUP($A123, 'E4 TB Allocation Details'!$A$18:$L$217, MATCH("A &amp; G ID", 'E4 TB Allocation Details'!$A$18:$L$18, 0),FALSE), 'E2 Allocators'!$B$15:$W$361, MATCH('O5 Details by Class &amp; Accounts'!CB$18, 'E2 Allocators'!$B$15:$W$15, 0),FALSE)*$E123)</f>
        <v>11981.328782388026</v>
      </c>
      <c r="CC123" s="1334">
        <f>IF(ISERROR(VLOOKUP(VLOOKUP($A123, 'E4 TB Allocation Details'!$A$18:$L$217, MATCH("A &amp; G ID", 'E4 TB Allocation Details'!$A$18:$L$18, 0),FALSE), 'E2 Allocators'!$B$15:$W$361, MATCH('O5 Details by Class &amp; Accounts'!CC$18, 'E2 Allocators'!$B$15:$W$15, 0),FALSE)*$E123), 0, VLOOKUP(VLOOKUP($A123, 'E4 TB Allocation Details'!$A$18:$L$217, MATCH("A &amp; G ID", 'E4 TB Allocation Details'!$A$18:$L$18, 0),FALSE), 'E2 Allocators'!$B$15:$W$361, MATCH('O5 Details by Class &amp; Accounts'!CC$18, 'E2 Allocators'!$B$15:$W$15, 0),FALSE)*$E123)</f>
        <v>0</v>
      </c>
      <c r="CD123" s="1334">
        <f>IF(ISERROR(VLOOKUP(VLOOKUP($A123, 'E4 TB Allocation Details'!$A$18:$L$217, MATCH("A &amp; G ID", 'E4 TB Allocation Details'!$A$18:$L$18, 0),FALSE), 'E2 Allocators'!$B$15:$W$361, MATCH('O5 Details by Class &amp; Accounts'!CD$18, 'E2 Allocators'!$B$15:$W$15, 0),FALSE)*$E123), 0, VLOOKUP(VLOOKUP($A123, 'E4 TB Allocation Details'!$A$18:$L$217, MATCH("A &amp; G ID", 'E4 TB Allocation Details'!$A$18:$L$18, 0),FALSE), 'E2 Allocators'!$B$15:$W$361, MATCH('O5 Details by Class &amp; Accounts'!CD$18, 'E2 Allocators'!$B$15:$W$15, 0),FALSE)*$E123)</f>
        <v>0</v>
      </c>
      <c r="CE123" s="1334">
        <f>IF(ISERROR(VLOOKUP(VLOOKUP($A123, 'E4 TB Allocation Details'!$A$18:$L$217, MATCH("A &amp; G ID", 'E4 TB Allocation Details'!$A$18:$L$18, 0),FALSE), 'E2 Allocators'!$B$15:$W$361, MATCH('O5 Details by Class &amp; Accounts'!CE$18, 'E2 Allocators'!$B$15:$W$15, 0),FALSE)*$E123), 0, VLOOKUP(VLOOKUP($A123, 'E4 TB Allocation Details'!$A$18:$L$217, MATCH("A &amp; G ID", 'E4 TB Allocation Details'!$A$18:$L$18, 0),FALSE), 'E2 Allocators'!$B$15:$W$361, MATCH('O5 Details by Class &amp; Accounts'!CE$18, 'E2 Allocators'!$B$15:$W$15, 0),FALSE)*$E123)</f>
        <v>0</v>
      </c>
      <c r="CF123" s="1334">
        <f>IF(ISERROR(VLOOKUP(VLOOKUP($A123, 'E4 TB Allocation Details'!$A$18:$L$217, MATCH("A &amp; G ID", 'E4 TB Allocation Details'!$A$18:$L$18, 0),FALSE), 'E2 Allocators'!$B$15:$W$361, MATCH('O5 Details by Class &amp; Accounts'!CF$18, 'E2 Allocators'!$B$15:$W$15, 0),FALSE)*$E123), 0, VLOOKUP(VLOOKUP($A123, 'E4 TB Allocation Details'!$A$18:$L$217, MATCH("A &amp; G ID", 'E4 TB Allocation Details'!$A$18:$L$18, 0),FALSE), 'E2 Allocators'!$B$15:$W$361, MATCH('O5 Details by Class &amp; Accounts'!CF$18, 'E2 Allocators'!$B$15:$W$15, 0),FALSE)*$E123)</f>
        <v>0</v>
      </c>
      <c r="CG123" s="1334">
        <f>IF(ISERROR(VLOOKUP(VLOOKUP($A123, 'E4 TB Allocation Details'!$A$18:$L$217, MATCH("A &amp; G ID", 'E4 TB Allocation Details'!$A$18:$L$18, 0),FALSE), 'E2 Allocators'!$B$15:$W$361, MATCH('O5 Details by Class &amp; Accounts'!CG$18, 'E2 Allocators'!$B$15:$W$15, 0),FALSE)*$E123), 0, VLOOKUP(VLOOKUP($A123, 'E4 TB Allocation Details'!$A$18:$L$217, MATCH("A &amp; G ID", 'E4 TB Allocation Details'!$A$18:$L$18, 0),FALSE), 'E2 Allocators'!$B$15:$W$361, MATCH('O5 Details by Class &amp; Accounts'!CG$18, 'E2 Allocators'!$B$15:$W$15, 0),FALSE)*$E123)</f>
        <v>0</v>
      </c>
      <c r="CH123" s="1334">
        <f>IF(ISERROR(VLOOKUP(VLOOKUP($A123, 'E4 TB Allocation Details'!$A$18:$L$217, MATCH("A &amp; G ID", 'E4 TB Allocation Details'!$A$18:$L$18, 0),FALSE), 'E2 Allocators'!$B$15:$W$361, MATCH('O5 Details by Class &amp; Accounts'!CH$18, 'E2 Allocators'!$B$15:$W$15, 0),FALSE)*$E123), 0, VLOOKUP(VLOOKUP($A123, 'E4 TB Allocation Details'!$A$18:$L$217, MATCH("A &amp; G ID", 'E4 TB Allocation Details'!$A$18:$L$18, 0),FALSE), 'E2 Allocators'!$B$15:$W$361, MATCH('O5 Details by Class &amp; Accounts'!CH$18, 'E2 Allocators'!$B$15:$W$15, 0),FALSE)*$E123)</f>
        <v>0</v>
      </c>
      <c r="CI123" s="1334">
        <f>IF(ISERROR(VLOOKUP(VLOOKUP($A123, 'E4 TB Allocation Details'!$A$18:$L$217, MATCH("A &amp; G ID", 'E4 TB Allocation Details'!$A$18:$L$18, 0),FALSE), 'E2 Allocators'!$B$15:$W$361, MATCH('O5 Details by Class &amp; Accounts'!CI$18, 'E2 Allocators'!$B$15:$W$15, 0),FALSE)*$E123), 0, VLOOKUP(VLOOKUP($A123, 'E4 TB Allocation Details'!$A$18:$L$217, MATCH("A &amp; G ID", 'E4 TB Allocation Details'!$A$18:$L$18, 0),FALSE), 'E2 Allocators'!$B$15:$W$361, MATCH('O5 Details by Class &amp; Accounts'!CI$18, 'E2 Allocators'!$B$15:$W$15, 0),FALSE)*$E123)</f>
        <v>0</v>
      </c>
      <c r="CJ123" s="1334">
        <f>IF(ISERROR(VLOOKUP(VLOOKUP($A123, 'E4 TB Allocation Details'!$A$18:$L$217, MATCH("A &amp; G ID", 'E4 TB Allocation Details'!$A$18:$L$18, 0),FALSE), 'E2 Allocators'!$B$15:$W$361, MATCH('O5 Details by Class &amp; Accounts'!CJ$18, 'E2 Allocators'!$B$15:$W$15, 0),FALSE)*$E123), 0, VLOOKUP(VLOOKUP($A123, 'E4 TB Allocation Details'!$A$18:$L$217, MATCH("A &amp; G ID", 'E4 TB Allocation Details'!$A$18:$L$18, 0),FALSE), 'E2 Allocators'!$B$15:$W$361, MATCH('O5 Details by Class &amp; Accounts'!CJ$18, 'E2 Allocators'!$B$15:$W$15, 0),FALSE)*$E123)</f>
        <v>0</v>
      </c>
      <c r="CK123" s="1334">
        <f>IF(ISERROR(VLOOKUP(VLOOKUP($A123, 'E4 TB Allocation Details'!$A$18:$L$217, MATCH("A &amp; G ID", 'E4 TB Allocation Details'!$A$18:$L$18, 0),FALSE), 'E2 Allocators'!$B$15:$W$361, MATCH('O5 Details by Class &amp; Accounts'!CK$18, 'E2 Allocators'!$B$15:$W$15, 0),FALSE)*$E123), 0, VLOOKUP(VLOOKUP($A123, 'E4 TB Allocation Details'!$A$18:$L$217, MATCH("A &amp; G ID", 'E4 TB Allocation Details'!$A$18:$L$18, 0),FALSE), 'E2 Allocators'!$B$15:$W$361, MATCH('O5 Details by Class &amp; Accounts'!CK$18, 'E2 Allocators'!$B$15:$W$15, 0),FALSE)*$E123)</f>
        <v>0</v>
      </c>
      <c r="CL123" s="1334">
        <f>IF(ISERROR(VLOOKUP(VLOOKUP($A123, 'E4 TB Allocation Details'!$A$18:$L$217, MATCH("A &amp; G ID", 'E4 TB Allocation Details'!$A$18:$L$18, 0),FALSE), 'E2 Allocators'!$B$15:$W$361, MATCH('O5 Details by Class &amp; Accounts'!CL$18, 'E2 Allocators'!$B$15:$W$15, 0),FALSE)*$E123), 0, VLOOKUP(VLOOKUP($A123, 'E4 TB Allocation Details'!$A$18:$L$217, MATCH("A &amp; G ID", 'E4 TB Allocation Details'!$A$18:$L$18, 0),FALSE), 'E2 Allocators'!$B$15:$W$361, MATCH('O5 Details by Class &amp; Accounts'!CL$18, 'E2 Allocators'!$B$15:$W$15, 0),FALSE)*$E123)</f>
        <v>0</v>
      </c>
      <c r="CM123" s="1334">
        <f>IF(ISERROR(VLOOKUP(VLOOKUP($A123, 'E4 TB Allocation Details'!$A$18:$L$217, MATCH("A &amp; G ID", 'E4 TB Allocation Details'!$A$18:$L$18, 0),FALSE), 'E2 Allocators'!$B$15:$W$361, MATCH('O5 Details by Class &amp; Accounts'!CM$18, 'E2 Allocators'!$B$15:$W$15, 0),FALSE)*$E123), 0, VLOOKUP(VLOOKUP($A123, 'E4 TB Allocation Details'!$A$18:$L$217, MATCH("A &amp; G ID", 'E4 TB Allocation Details'!$A$18:$L$18, 0),FALSE), 'E2 Allocators'!$B$15:$W$361, MATCH('O5 Details by Class &amp; Accounts'!CM$18, 'E2 Allocators'!$B$15:$W$15, 0),FALSE)*$E123)</f>
        <v>0</v>
      </c>
      <c r="CN123" s="1334">
        <f t="shared" si="36"/>
        <v>4680535.9774773736</v>
      </c>
      <c r="CO123" s="1670">
        <f t="shared" si="37"/>
        <v>0</v>
      </c>
      <c r="CQ123" s="1926" t="s">
        <v>1353</v>
      </c>
    </row>
    <row r="124" spans="1:95" s="64" customFormat="1" ht="12.75" x14ac:dyDescent="0.2">
      <c r="A124" s="1015">
        <v>4710</v>
      </c>
      <c r="B124" s="1015" t="s">
        <v>1482</v>
      </c>
      <c r="C124" s="1667">
        <f>IF(ISERROR(VLOOKUP($A124,'I3 TB Data'!$A$20:$H$465,MATCH('O5 Details by Class &amp; Accounts'!$C$18, 'I3 TB Data'!$A$20:$H$20,0),0)), 0, VLOOKUP($A124,'I3 TB Data'!$A$20:$H$465,MATCH('O5 Details by Class &amp; Accounts'!$C$18,'I3 TB Data'!$A$20:$H$20,0),0))</f>
        <v>0</v>
      </c>
      <c r="D124" s="1668"/>
      <c r="E124" s="1667">
        <f t="shared" si="31"/>
        <v>0</v>
      </c>
      <c r="F124" s="1669">
        <f>IF(ISERROR(VLOOKUP($A124, 'E1 Categorization'!A36:E126, MATCH("Customer Component", 'E1 Categorization'!$A$33:$E$33,0), 0)), 0, IF(VLOOKUP($A124, 'E1 Categorization'!A36:E126, MATCH("Customer Component", 'E1 Categorization'!$A$33:$E$33,0), 0)=0, 'O5 Details by Class &amp; Accounts'!$E124, IF(AND(VLOOKUP($A124, 'E1 Categorization'!A36:E126, MATCH("Customer Component", 'E1 Categorization'!$A$33:$E$33,0), 0) &gt;0, VLOOKUP($A124, 'E1 Categorization'!A36:E126, MATCH("Customer Component", 'E1 Categorization'!$A$33:$E$33,0), 0)&lt;1), 'O5 Details by Class &amp; Accounts'!$E124*(1-VLOOKUP($A124, 'E1 Categorization'!A36:E126, MATCH("Customer Component", 'E1 Categorization'!$A$33:$E$33,0), 0)), 0)))</f>
        <v>0</v>
      </c>
      <c r="G124" s="1669">
        <f>IF(ISERROR(VLOOKUP($A124, 'E1 Categorization'!A36:E126, MATCH("Customer Component", 'E1 Categorization'!$A$33:$E$33,0), 0)),0, IF(VLOOKUP($A124, 'E1 Categorization'!A36:E126, MATCH("Customer Component", 'E1 Categorization'!$A$33:$E$33,0), 0)=0, 0, IF(AND(VLOOKUP($A124, 'E1 Categorization'!A36:E126, MATCH("Customer Component", 'E1 Categorization'!$A$33:$E$33,0), 0) &gt;0, VLOOKUP($A124, 'E1 Categorization'!A36:E126, MATCH("Customer Component", 'E1 Categorization'!$A$33:$E$33,0), 0)&lt;1), 'O5 Details by Class &amp; Accounts'!$E124*(VLOOKUP($A124, 'E1 Categorization'!A36:E126, MATCH("Customer Component", 'E1 Categorization'!$A$33:$E$33,0), 0)), 'O5 Details by Class &amp; Accounts'!$E124)))</f>
        <v>0</v>
      </c>
      <c r="H124" s="1334">
        <f t="shared" si="32"/>
        <v>0</v>
      </c>
      <c r="I124" s="1334">
        <f>IF(ISERROR(VLOOKUP(VLOOKUP($A124, 'E4 TB Allocation Details'!$A$18:$L$217, MATCH("Demand ID", 'E4 TB Allocation Details'!$A$18:$L$18, 0),FALSE), 'E2 Allocators'!$B$15:$W$361, MATCH('O5 Details by Class &amp; Accounts'!I$18, 'E2 Allocators'!$B$15:$W$15, 0),FALSE)*$F124), 0, VLOOKUP(VLOOKUP($A124, 'E4 TB Allocation Details'!$A$18:$L$217, MATCH("Demand ID", 'E4 TB Allocation Details'!$A$18:$L$18, 0),FALSE), 'E2 Allocators'!$B$15:$W$361, MATCH('O5 Details by Class &amp; Accounts'!I$18, 'E2 Allocators'!$B$15:$W$15, 0),FALSE)*$F124)</f>
        <v>0</v>
      </c>
      <c r="J124" s="1334">
        <f>IF(ISERROR(VLOOKUP(VLOOKUP($A124, 'E4 TB Allocation Details'!$A$18:$L$217, MATCH("Demand ID", 'E4 TB Allocation Details'!$A$18:$L$18, 0),FALSE), 'E2 Allocators'!$B$15:$W$361, MATCH('O5 Details by Class &amp; Accounts'!J$18, 'E2 Allocators'!$B$15:$W$15, 0),FALSE)*$F124), 0, VLOOKUP(VLOOKUP($A124, 'E4 TB Allocation Details'!$A$18:$L$217, MATCH("Demand ID", 'E4 TB Allocation Details'!$A$18:$L$18, 0),FALSE), 'E2 Allocators'!$B$15:$W$361, MATCH('O5 Details by Class &amp; Accounts'!J$18, 'E2 Allocators'!$B$15:$W$15, 0),FALSE)*$F124)</f>
        <v>0</v>
      </c>
      <c r="K124" s="1334">
        <f>IF(ISERROR(VLOOKUP(VLOOKUP($A124, 'E4 TB Allocation Details'!$A$18:$L$217, MATCH("Demand ID", 'E4 TB Allocation Details'!$A$18:$L$18, 0),FALSE), 'E2 Allocators'!$B$15:$W$361, MATCH('O5 Details by Class &amp; Accounts'!K$18, 'E2 Allocators'!$B$15:$W$15, 0),FALSE)*$F124), 0, VLOOKUP(VLOOKUP($A124, 'E4 TB Allocation Details'!$A$18:$L$217, MATCH("Demand ID", 'E4 TB Allocation Details'!$A$18:$L$18, 0),FALSE), 'E2 Allocators'!$B$15:$W$361, MATCH('O5 Details by Class &amp; Accounts'!K$18, 'E2 Allocators'!$B$15:$W$15, 0),FALSE)*$F124)</f>
        <v>0</v>
      </c>
      <c r="L124" s="1334">
        <f>IF(ISERROR(VLOOKUP(VLOOKUP($A124, 'E4 TB Allocation Details'!$A$18:$L$217, MATCH("Demand ID", 'E4 TB Allocation Details'!$A$18:$L$18, 0),FALSE), 'E2 Allocators'!$B$15:$W$361, MATCH('O5 Details by Class &amp; Accounts'!L$18, 'E2 Allocators'!$B$15:$W$15, 0),FALSE)*$F124), 0, VLOOKUP(VLOOKUP($A124, 'E4 TB Allocation Details'!$A$18:$L$217, MATCH("Demand ID", 'E4 TB Allocation Details'!$A$18:$L$18, 0),FALSE), 'E2 Allocators'!$B$15:$W$361, MATCH('O5 Details by Class &amp; Accounts'!L$18, 'E2 Allocators'!$B$15:$W$15, 0),FALSE)*$F124)</f>
        <v>0</v>
      </c>
      <c r="M124" s="1334">
        <f>IF(ISERROR(VLOOKUP(VLOOKUP($A124, 'E4 TB Allocation Details'!$A$18:$L$217, MATCH("Demand ID", 'E4 TB Allocation Details'!$A$18:$L$18, 0),FALSE), 'E2 Allocators'!$B$15:$W$361, MATCH('O5 Details by Class &amp; Accounts'!M$18, 'E2 Allocators'!$B$15:$W$15, 0),FALSE)*$F124), 0, VLOOKUP(VLOOKUP($A124, 'E4 TB Allocation Details'!$A$18:$L$217, MATCH("Demand ID", 'E4 TB Allocation Details'!$A$18:$L$18, 0),FALSE), 'E2 Allocators'!$B$15:$W$361, MATCH('O5 Details by Class &amp; Accounts'!M$18, 'E2 Allocators'!$B$15:$W$15, 0),FALSE)*$F124)</f>
        <v>0</v>
      </c>
      <c r="N124" s="1334">
        <f>IF(ISERROR(VLOOKUP(VLOOKUP($A124, 'E4 TB Allocation Details'!$A$18:$L$217, MATCH("Demand ID", 'E4 TB Allocation Details'!$A$18:$L$18, 0),FALSE), 'E2 Allocators'!$B$15:$W$361, MATCH('O5 Details by Class &amp; Accounts'!N$18, 'E2 Allocators'!$B$15:$W$15, 0),FALSE)*$F124), 0, VLOOKUP(VLOOKUP($A124, 'E4 TB Allocation Details'!$A$18:$L$217, MATCH("Demand ID", 'E4 TB Allocation Details'!$A$18:$L$18, 0),FALSE), 'E2 Allocators'!$B$15:$W$361, MATCH('O5 Details by Class &amp; Accounts'!N$18, 'E2 Allocators'!$B$15:$W$15, 0),FALSE)*$F124)</f>
        <v>0</v>
      </c>
      <c r="O124" s="1334">
        <f>IF(ISERROR(VLOOKUP(VLOOKUP($A124, 'E4 TB Allocation Details'!$A$18:$L$217, MATCH("Demand ID", 'E4 TB Allocation Details'!$A$18:$L$18, 0),FALSE), 'E2 Allocators'!$B$15:$W$361, MATCH('O5 Details by Class &amp; Accounts'!O$18, 'E2 Allocators'!$B$15:$W$15, 0),FALSE)*$F124), 0, VLOOKUP(VLOOKUP($A124, 'E4 TB Allocation Details'!$A$18:$L$217, MATCH("Demand ID", 'E4 TB Allocation Details'!$A$18:$L$18, 0),FALSE), 'E2 Allocators'!$B$15:$W$361, MATCH('O5 Details by Class &amp; Accounts'!O$18, 'E2 Allocators'!$B$15:$W$15, 0),FALSE)*$F124)</f>
        <v>0</v>
      </c>
      <c r="P124" s="1334">
        <f>IF(ISERROR(VLOOKUP(VLOOKUP($A124, 'E4 TB Allocation Details'!$A$18:$L$217, MATCH("Demand ID", 'E4 TB Allocation Details'!$A$18:$L$18, 0),FALSE), 'E2 Allocators'!$B$15:$W$361, MATCH('O5 Details by Class &amp; Accounts'!P$18, 'E2 Allocators'!$B$15:$W$15, 0),FALSE)*$F124), 0, VLOOKUP(VLOOKUP($A124, 'E4 TB Allocation Details'!$A$18:$L$217, MATCH("Demand ID", 'E4 TB Allocation Details'!$A$18:$L$18, 0),FALSE), 'E2 Allocators'!$B$15:$W$361, MATCH('O5 Details by Class &amp; Accounts'!P$18, 'E2 Allocators'!$B$15:$W$15, 0),FALSE)*$F124)</f>
        <v>0</v>
      </c>
      <c r="Q124" s="1334">
        <f>IF(ISERROR(VLOOKUP(VLOOKUP($A124, 'E4 TB Allocation Details'!$A$18:$L$217, MATCH("Demand ID", 'E4 TB Allocation Details'!$A$18:$L$18, 0),FALSE), 'E2 Allocators'!$B$15:$W$361, MATCH('O5 Details by Class &amp; Accounts'!Q$18, 'E2 Allocators'!$B$15:$W$15, 0),FALSE)*$F124), 0, VLOOKUP(VLOOKUP($A124, 'E4 TB Allocation Details'!$A$18:$L$217, MATCH("Demand ID", 'E4 TB Allocation Details'!$A$18:$L$18, 0),FALSE), 'E2 Allocators'!$B$15:$W$361, MATCH('O5 Details by Class &amp; Accounts'!Q$18, 'E2 Allocators'!$B$15:$W$15, 0),FALSE)*$F124)</f>
        <v>0</v>
      </c>
      <c r="R124" s="1334">
        <f>IF(ISERROR(VLOOKUP(VLOOKUP($A124, 'E4 TB Allocation Details'!$A$18:$L$217, MATCH("Demand ID", 'E4 TB Allocation Details'!$A$18:$L$18, 0),FALSE), 'E2 Allocators'!$B$15:$W$361, MATCH('O5 Details by Class &amp; Accounts'!R$18, 'E2 Allocators'!$B$15:$W$15, 0),FALSE)*$F124), 0, VLOOKUP(VLOOKUP($A124, 'E4 TB Allocation Details'!$A$18:$L$217, MATCH("Demand ID", 'E4 TB Allocation Details'!$A$18:$L$18, 0),FALSE), 'E2 Allocators'!$B$15:$W$361, MATCH('O5 Details by Class &amp; Accounts'!R$18, 'E2 Allocators'!$B$15:$W$15, 0),FALSE)*$F124)</f>
        <v>0</v>
      </c>
      <c r="S124" s="1334">
        <f>IF(ISERROR(VLOOKUP(VLOOKUP($A124, 'E4 TB Allocation Details'!$A$18:$L$217, MATCH("Demand ID", 'E4 TB Allocation Details'!$A$18:$L$18, 0),FALSE), 'E2 Allocators'!$B$15:$W$361, MATCH('O5 Details by Class &amp; Accounts'!S$18, 'E2 Allocators'!$B$15:$W$15, 0),FALSE)*$F124), 0, VLOOKUP(VLOOKUP($A124, 'E4 TB Allocation Details'!$A$18:$L$217, MATCH("Demand ID", 'E4 TB Allocation Details'!$A$18:$L$18, 0),FALSE), 'E2 Allocators'!$B$15:$W$361, MATCH('O5 Details by Class &amp; Accounts'!S$18, 'E2 Allocators'!$B$15:$W$15, 0),FALSE)*$F124)</f>
        <v>0</v>
      </c>
      <c r="T124" s="1334">
        <f>IF(ISERROR(VLOOKUP(VLOOKUP($A124, 'E4 TB Allocation Details'!$A$18:$L$217, MATCH("Demand ID", 'E4 TB Allocation Details'!$A$18:$L$18, 0),FALSE), 'E2 Allocators'!$B$15:$W$361, MATCH('O5 Details by Class &amp; Accounts'!T$18, 'E2 Allocators'!$B$15:$W$15, 0),FALSE)*$F124), 0, VLOOKUP(VLOOKUP($A124, 'E4 TB Allocation Details'!$A$18:$L$217, MATCH("Demand ID", 'E4 TB Allocation Details'!$A$18:$L$18, 0),FALSE), 'E2 Allocators'!$B$15:$W$361, MATCH('O5 Details by Class &amp; Accounts'!T$18, 'E2 Allocators'!$B$15:$W$15, 0),FALSE)*$F124)</f>
        <v>0</v>
      </c>
      <c r="U124" s="1334">
        <f>IF(ISERROR(VLOOKUP(VLOOKUP($A124, 'E4 TB Allocation Details'!$A$18:$L$217, MATCH("Demand ID", 'E4 TB Allocation Details'!$A$18:$L$18, 0),FALSE), 'E2 Allocators'!$B$15:$W$361, MATCH('O5 Details by Class &amp; Accounts'!U$18, 'E2 Allocators'!$B$15:$W$15, 0),FALSE)*$F124), 0, VLOOKUP(VLOOKUP($A124, 'E4 TB Allocation Details'!$A$18:$L$217, MATCH("Demand ID", 'E4 TB Allocation Details'!$A$18:$L$18, 0),FALSE), 'E2 Allocators'!$B$15:$W$361, MATCH('O5 Details by Class &amp; Accounts'!U$18, 'E2 Allocators'!$B$15:$W$15, 0),FALSE)*$F124)</f>
        <v>0</v>
      </c>
      <c r="V124" s="1334">
        <f>IF(ISERROR(VLOOKUP(VLOOKUP($A124, 'E4 TB Allocation Details'!$A$18:$L$217, MATCH("Demand ID", 'E4 TB Allocation Details'!$A$18:$L$18, 0),FALSE), 'E2 Allocators'!$B$15:$W$361, MATCH('O5 Details by Class &amp; Accounts'!V$18, 'E2 Allocators'!$B$15:$W$15, 0),FALSE)*$F124), 0, VLOOKUP(VLOOKUP($A124, 'E4 TB Allocation Details'!$A$18:$L$217, MATCH("Demand ID", 'E4 TB Allocation Details'!$A$18:$L$18, 0),FALSE), 'E2 Allocators'!$B$15:$W$361, MATCH('O5 Details by Class &amp; Accounts'!V$18, 'E2 Allocators'!$B$15:$W$15, 0),FALSE)*$F124)</f>
        <v>0</v>
      </c>
      <c r="W124" s="1334">
        <f>IF(ISERROR(VLOOKUP(VLOOKUP($A124, 'E4 TB Allocation Details'!$A$18:$L$217, MATCH("Demand ID", 'E4 TB Allocation Details'!$A$18:$L$18, 0),FALSE), 'E2 Allocators'!$B$15:$W$361, MATCH('O5 Details by Class &amp; Accounts'!W$18, 'E2 Allocators'!$B$15:$W$15, 0),FALSE)*$F124), 0, VLOOKUP(VLOOKUP($A124, 'E4 TB Allocation Details'!$A$18:$L$217, MATCH("Demand ID", 'E4 TB Allocation Details'!$A$18:$L$18, 0),FALSE), 'E2 Allocators'!$B$15:$W$361, MATCH('O5 Details by Class &amp; Accounts'!W$18, 'E2 Allocators'!$B$15:$W$15, 0),FALSE)*$F124)</f>
        <v>0</v>
      </c>
      <c r="X124" s="1334">
        <f>IF(ISERROR(VLOOKUP(VLOOKUP($A124, 'E4 TB Allocation Details'!$A$18:$L$217, MATCH("Demand ID", 'E4 TB Allocation Details'!$A$18:$L$18, 0),FALSE), 'E2 Allocators'!$B$15:$W$361, MATCH('O5 Details by Class &amp; Accounts'!X$18, 'E2 Allocators'!$B$15:$W$15, 0),FALSE)*$F124), 0, VLOOKUP(VLOOKUP($A124, 'E4 TB Allocation Details'!$A$18:$L$217, MATCH("Demand ID", 'E4 TB Allocation Details'!$A$18:$L$18, 0),FALSE), 'E2 Allocators'!$B$15:$W$361, MATCH('O5 Details by Class &amp; Accounts'!X$18, 'E2 Allocators'!$B$15:$W$15, 0),FALSE)*$F124)</f>
        <v>0</v>
      </c>
      <c r="Y124" s="1334">
        <f>IF(ISERROR(VLOOKUP(VLOOKUP($A124, 'E4 TB Allocation Details'!$A$18:$L$217, MATCH("Demand ID", 'E4 TB Allocation Details'!$A$18:$L$18, 0),FALSE), 'E2 Allocators'!$B$15:$W$361, MATCH('O5 Details by Class &amp; Accounts'!Y$18, 'E2 Allocators'!$B$15:$W$15, 0),FALSE)*$F124), 0, VLOOKUP(VLOOKUP($A124, 'E4 TB Allocation Details'!$A$18:$L$217, MATCH("Demand ID", 'E4 TB Allocation Details'!$A$18:$L$18, 0),FALSE), 'E2 Allocators'!$B$15:$W$361, MATCH('O5 Details by Class &amp; Accounts'!Y$18, 'E2 Allocators'!$B$15:$W$15, 0),FALSE)*$F124)</f>
        <v>0</v>
      </c>
      <c r="Z124" s="1334">
        <f>IF(ISERROR(VLOOKUP(VLOOKUP($A124, 'E4 TB Allocation Details'!$A$18:$L$217, MATCH("Demand ID", 'E4 TB Allocation Details'!$A$18:$L$18, 0),FALSE), 'E2 Allocators'!$B$15:$W$361, MATCH('O5 Details by Class &amp; Accounts'!Z$18, 'E2 Allocators'!$B$15:$W$15, 0),FALSE)*$F124), 0, VLOOKUP(VLOOKUP($A124, 'E4 TB Allocation Details'!$A$18:$L$217, MATCH("Demand ID", 'E4 TB Allocation Details'!$A$18:$L$18, 0),FALSE), 'E2 Allocators'!$B$15:$W$361, MATCH('O5 Details by Class &amp; Accounts'!Z$18, 'E2 Allocators'!$B$15:$W$15, 0),FALSE)*$F124)</f>
        <v>0</v>
      </c>
      <c r="AA124" s="1334">
        <f>IF(ISERROR(VLOOKUP(VLOOKUP($A124, 'E4 TB Allocation Details'!$A$18:$L$217, MATCH("Demand ID", 'E4 TB Allocation Details'!$A$18:$L$18, 0),FALSE), 'E2 Allocators'!$B$15:$W$361, MATCH('O5 Details by Class &amp; Accounts'!AA$18, 'E2 Allocators'!$B$15:$W$15, 0),FALSE)*$F124), 0, VLOOKUP(VLOOKUP($A124, 'E4 TB Allocation Details'!$A$18:$L$217, MATCH("Demand ID", 'E4 TB Allocation Details'!$A$18:$L$18, 0),FALSE), 'E2 Allocators'!$B$15:$W$361, MATCH('O5 Details by Class &amp; Accounts'!AA$18, 'E2 Allocators'!$B$15:$W$15, 0),FALSE)*$F124)</f>
        <v>0</v>
      </c>
      <c r="AB124" s="1334">
        <f>IF(ISERROR(VLOOKUP(VLOOKUP($A124, 'E4 TB Allocation Details'!$A$18:$L$217, MATCH("Demand ID", 'E4 TB Allocation Details'!$A$18:$L$18, 0),FALSE), 'E2 Allocators'!$B$15:$W$361, MATCH('O5 Details by Class &amp; Accounts'!AB$18, 'E2 Allocators'!$B$15:$W$15, 0),FALSE)*$F124), 0, VLOOKUP(VLOOKUP($A124, 'E4 TB Allocation Details'!$A$18:$L$217, MATCH("Demand ID", 'E4 TB Allocation Details'!$A$18:$L$18, 0),FALSE), 'E2 Allocators'!$B$15:$W$361, MATCH('O5 Details by Class &amp; Accounts'!AB$18, 'E2 Allocators'!$B$15:$W$15, 0),FALSE)*$F124)</f>
        <v>0</v>
      </c>
      <c r="AC124" s="1334">
        <f t="shared" si="33"/>
        <v>0</v>
      </c>
      <c r="AD124" s="1334">
        <f>IF(ISERROR(VLOOKUP(VLOOKUP($A124, 'E4 TB Allocation Details'!$A$18:$L$217, MATCH("Customer ID", 'E4 TB Allocation Details'!$A$18:$L$18, 0),FALSE), 'E2 Allocators'!$B$15:$W$361, MATCH('O5 Details by Class &amp; Accounts'!AD$18, 'E2 Allocators'!$B$15:$W$15, 0),FALSE)*$G124), 0, VLOOKUP(VLOOKUP($A124, 'E4 TB Allocation Details'!$A$18:$L$217, MATCH("Customer ID", 'E4 TB Allocation Details'!$A$18:$L$18, 0),FALSE), 'E2 Allocators'!$B$15:$W$361, MATCH('O5 Details by Class &amp; Accounts'!AD$18, 'E2 Allocators'!$B$15:$W$15, 0),FALSE)*$G124)</f>
        <v>0</v>
      </c>
      <c r="AE124" s="1334">
        <f>IF(ISERROR(VLOOKUP(VLOOKUP($A124, 'E4 TB Allocation Details'!$A$18:$L$217, MATCH("Customer ID", 'E4 TB Allocation Details'!$A$18:$L$18, 0),FALSE), 'E2 Allocators'!$B$15:$W$361, MATCH('O5 Details by Class &amp; Accounts'!AE$18, 'E2 Allocators'!$B$15:$W$15, 0),FALSE)*$G124), 0, VLOOKUP(VLOOKUP($A124, 'E4 TB Allocation Details'!$A$18:$L$217, MATCH("Customer ID", 'E4 TB Allocation Details'!$A$18:$L$18, 0),FALSE), 'E2 Allocators'!$B$15:$W$361, MATCH('O5 Details by Class &amp; Accounts'!AE$18, 'E2 Allocators'!$B$15:$W$15, 0),FALSE)*$G124)</f>
        <v>0</v>
      </c>
      <c r="AF124" s="1334">
        <f>IF(ISERROR(VLOOKUP(VLOOKUP($A124, 'E4 TB Allocation Details'!$A$18:$L$217, MATCH("Customer ID", 'E4 TB Allocation Details'!$A$18:$L$18, 0),FALSE), 'E2 Allocators'!$B$15:$W$361, MATCH('O5 Details by Class &amp; Accounts'!AF$18, 'E2 Allocators'!$B$15:$W$15, 0),FALSE)*$G124), 0, VLOOKUP(VLOOKUP($A124, 'E4 TB Allocation Details'!$A$18:$L$217, MATCH("Customer ID", 'E4 TB Allocation Details'!$A$18:$L$18, 0),FALSE), 'E2 Allocators'!$B$15:$W$361, MATCH('O5 Details by Class &amp; Accounts'!AF$18, 'E2 Allocators'!$B$15:$W$15, 0),FALSE)*$G124)</f>
        <v>0</v>
      </c>
      <c r="AG124" s="1334">
        <f>IF(ISERROR(VLOOKUP(VLOOKUP($A124, 'E4 TB Allocation Details'!$A$18:$L$217, MATCH("Customer ID", 'E4 TB Allocation Details'!$A$18:$L$18, 0),FALSE), 'E2 Allocators'!$B$15:$W$361, MATCH('O5 Details by Class &amp; Accounts'!AG$18, 'E2 Allocators'!$B$15:$W$15, 0),FALSE)*$G124), 0, VLOOKUP(VLOOKUP($A124, 'E4 TB Allocation Details'!$A$18:$L$217, MATCH("Customer ID", 'E4 TB Allocation Details'!$A$18:$L$18, 0),FALSE), 'E2 Allocators'!$B$15:$W$361, MATCH('O5 Details by Class &amp; Accounts'!AG$18, 'E2 Allocators'!$B$15:$W$15, 0),FALSE)*$G124)</f>
        <v>0</v>
      </c>
      <c r="AH124" s="1334">
        <f>IF(ISERROR(VLOOKUP(VLOOKUP($A124, 'E4 TB Allocation Details'!$A$18:$L$217, MATCH("Customer ID", 'E4 TB Allocation Details'!$A$18:$L$18, 0),FALSE), 'E2 Allocators'!$B$15:$W$361, MATCH('O5 Details by Class &amp; Accounts'!AH$18, 'E2 Allocators'!$B$15:$W$15, 0),FALSE)*$G124), 0, VLOOKUP(VLOOKUP($A124, 'E4 TB Allocation Details'!$A$18:$L$217, MATCH("Customer ID", 'E4 TB Allocation Details'!$A$18:$L$18, 0),FALSE), 'E2 Allocators'!$B$15:$W$361, MATCH('O5 Details by Class &amp; Accounts'!AH$18, 'E2 Allocators'!$B$15:$W$15, 0),FALSE)*$G124)</f>
        <v>0</v>
      </c>
      <c r="AI124" s="1334">
        <f>IF(ISERROR(VLOOKUP(VLOOKUP($A124, 'E4 TB Allocation Details'!$A$18:$L$217, MATCH("Customer ID", 'E4 TB Allocation Details'!$A$18:$L$18, 0),FALSE), 'E2 Allocators'!$B$15:$W$361, MATCH('O5 Details by Class &amp; Accounts'!AI$18, 'E2 Allocators'!$B$15:$W$15, 0),FALSE)*$G124), 0, VLOOKUP(VLOOKUP($A124, 'E4 TB Allocation Details'!$A$18:$L$217, MATCH("Customer ID", 'E4 TB Allocation Details'!$A$18:$L$18, 0),FALSE), 'E2 Allocators'!$B$15:$W$361, MATCH('O5 Details by Class &amp; Accounts'!AI$18, 'E2 Allocators'!$B$15:$W$15, 0),FALSE)*$G124)</f>
        <v>0</v>
      </c>
      <c r="AJ124" s="1334">
        <f>IF(ISERROR(VLOOKUP(VLOOKUP($A124, 'E4 TB Allocation Details'!$A$18:$L$217, MATCH("Customer ID", 'E4 TB Allocation Details'!$A$18:$L$18, 0),FALSE), 'E2 Allocators'!$B$15:$W$361, MATCH('O5 Details by Class &amp; Accounts'!AJ$18, 'E2 Allocators'!$B$15:$W$15, 0),FALSE)*$G124), 0, VLOOKUP(VLOOKUP($A124, 'E4 TB Allocation Details'!$A$18:$L$217, MATCH("Customer ID", 'E4 TB Allocation Details'!$A$18:$L$18, 0),FALSE), 'E2 Allocators'!$B$15:$W$361, MATCH('O5 Details by Class &amp; Accounts'!AJ$18, 'E2 Allocators'!$B$15:$W$15, 0),FALSE)*$G124)</f>
        <v>0</v>
      </c>
      <c r="AK124" s="1334">
        <f>IF(ISERROR(VLOOKUP(VLOOKUP($A124, 'E4 TB Allocation Details'!$A$18:$L$217, MATCH("Customer ID", 'E4 TB Allocation Details'!$A$18:$L$18, 0),FALSE), 'E2 Allocators'!$B$15:$W$361, MATCH('O5 Details by Class &amp; Accounts'!AK$18, 'E2 Allocators'!$B$15:$W$15, 0),FALSE)*$G124), 0, VLOOKUP(VLOOKUP($A124, 'E4 TB Allocation Details'!$A$18:$L$217, MATCH("Customer ID", 'E4 TB Allocation Details'!$A$18:$L$18, 0),FALSE), 'E2 Allocators'!$B$15:$W$361, MATCH('O5 Details by Class &amp; Accounts'!AK$18, 'E2 Allocators'!$B$15:$W$15, 0),FALSE)*$G124)</f>
        <v>0</v>
      </c>
      <c r="AL124" s="1334">
        <f>IF(ISERROR(VLOOKUP(VLOOKUP($A124, 'E4 TB Allocation Details'!$A$18:$L$217, MATCH("Customer ID", 'E4 TB Allocation Details'!$A$18:$L$18, 0),FALSE), 'E2 Allocators'!$B$15:$W$361, MATCH('O5 Details by Class &amp; Accounts'!AL$18, 'E2 Allocators'!$B$15:$W$15, 0),FALSE)*$G124), 0, VLOOKUP(VLOOKUP($A124, 'E4 TB Allocation Details'!$A$18:$L$217, MATCH("Customer ID", 'E4 TB Allocation Details'!$A$18:$L$18, 0),FALSE), 'E2 Allocators'!$B$15:$W$361, MATCH('O5 Details by Class &amp; Accounts'!AL$18, 'E2 Allocators'!$B$15:$W$15, 0),FALSE)*$G124)</f>
        <v>0</v>
      </c>
      <c r="AM124" s="1334">
        <f>IF(ISERROR(VLOOKUP(VLOOKUP($A124, 'E4 TB Allocation Details'!$A$18:$L$217, MATCH("Customer ID", 'E4 TB Allocation Details'!$A$18:$L$18, 0),FALSE), 'E2 Allocators'!$B$15:$W$361, MATCH('O5 Details by Class &amp; Accounts'!AM$18, 'E2 Allocators'!$B$15:$W$15, 0),FALSE)*$G124), 0, VLOOKUP(VLOOKUP($A124, 'E4 TB Allocation Details'!$A$18:$L$217, MATCH("Customer ID", 'E4 TB Allocation Details'!$A$18:$L$18, 0),FALSE), 'E2 Allocators'!$B$15:$W$361, MATCH('O5 Details by Class &amp; Accounts'!AM$18, 'E2 Allocators'!$B$15:$W$15, 0),FALSE)*$G124)</f>
        <v>0</v>
      </c>
      <c r="AN124" s="1334">
        <f>IF(ISERROR(VLOOKUP(VLOOKUP($A124, 'E4 TB Allocation Details'!$A$18:$L$217, MATCH("Customer ID", 'E4 TB Allocation Details'!$A$18:$L$18, 0),FALSE), 'E2 Allocators'!$B$15:$W$361, MATCH('O5 Details by Class &amp; Accounts'!AN$18, 'E2 Allocators'!$B$15:$W$15, 0),FALSE)*$G124), 0, VLOOKUP(VLOOKUP($A124, 'E4 TB Allocation Details'!$A$18:$L$217, MATCH("Customer ID", 'E4 TB Allocation Details'!$A$18:$L$18, 0),FALSE), 'E2 Allocators'!$B$15:$W$361, MATCH('O5 Details by Class &amp; Accounts'!AN$18, 'E2 Allocators'!$B$15:$W$15, 0),FALSE)*$G124)</f>
        <v>0</v>
      </c>
      <c r="AO124" s="1334">
        <f>IF(ISERROR(VLOOKUP(VLOOKUP($A124, 'E4 TB Allocation Details'!$A$18:$L$217, MATCH("Customer ID", 'E4 TB Allocation Details'!$A$18:$L$18, 0),FALSE), 'E2 Allocators'!$B$15:$W$361, MATCH('O5 Details by Class &amp; Accounts'!AO$18, 'E2 Allocators'!$B$15:$W$15, 0),FALSE)*$G124), 0, VLOOKUP(VLOOKUP($A124, 'E4 TB Allocation Details'!$A$18:$L$217, MATCH("Customer ID", 'E4 TB Allocation Details'!$A$18:$L$18, 0),FALSE), 'E2 Allocators'!$B$15:$W$361, MATCH('O5 Details by Class &amp; Accounts'!AO$18, 'E2 Allocators'!$B$15:$W$15, 0),FALSE)*$G124)</f>
        <v>0</v>
      </c>
      <c r="AP124" s="1334">
        <f>IF(ISERROR(VLOOKUP(VLOOKUP($A124, 'E4 TB Allocation Details'!$A$18:$L$217, MATCH("Customer ID", 'E4 TB Allocation Details'!$A$18:$L$18, 0),FALSE), 'E2 Allocators'!$B$15:$W$361, MATCH('O5 Details by Class &amp; Accounts'!AP$18, 'E2 Allocators'!$B$15:$W$15, 0),FALSE)*$G124), 0, VLOOKUP(VLOOKUP($A124, 'E4 TB Allocation Details'!$A$18:$L$217, MATCH("Customer ID", 'E4 TB Allocation Details'!$A$18:$L$18, 0),FALSE), 'E2 Allocators'!$B$15:$W$361, MATCH('O5 Details by Class &amp; Accounts'!AP$18, 'E2 Allocators'!$B$15:$W$15, 0),FALSE)*$G124)</f>
        <v>0</v>
      </c>
      <c r="AQ124" s="1334">
        <f>IF(ISERROR(VLOOKUP(VLOOKUP($A124, 'E4 TB Allocation Details'!$A$18:$L$217, MATCH("Customer ID", 'E4 TB Allocation Details'!$A$18:$L$18, 0),FALSE), 'E2 Allocators'!$B$15:$W$361, MATCH('O5 Details by Class &amp; Accounts'!AQ$18, 'E2 Allocators'!$B$15:$W$15, 0),FALSE)*$G124), 0, VLOOKUP(VLOOKUP($A124, 'E4 TB Allocation Details'!$A$18:$L$217, MATCH("Customer ID", 'E4 TB Allocation Details'!$A$18:$L$18, 0),FALSE), 'E2 Allocators'!$B$15:$W$361, MATCH('O5 Details by Class &amp; Accounts'!AQ$18, 'E2 Allocators'!$B$15:$W$15, 0),FALSE)*$G124)</f>
        <v>0</v>
      </c>
      <c r="AR124" s="1334">
        <f>IF(ISERROR(VLOOKUP(VLOOKUP($A124, 'E4 TB Allocation Details'!$A$18:$L$217, MATCH("Customer ID", 'E4 TB Allocation Details'!$A$18:$L$18, 0),FALSE), 'E2 Allocators'!$B$15:$W$361, MATCH('O5 Details by Class &amp; Accounts'!AR$18, 'E2 Allocators'!$B$15:$W$15, 0),FALSE)*$G124), 0, VLOOKUP(VLOOKUP($A124, 'E4 TB Allocation Details'!$A$18:$L$217, MATCH("Customer ID", 'E4 TB Allocation Details'!$A$18:$L$18, 0),FALSE), 'E2 Allocators'!$B$15:$W$361, MATCH('O5 Details by Class &amp; Accounts'!AR$18, 'E2 Allocators'!$B$15:$W$15, 0),FALSE)*$G124)</f>
        <v>0</v>
      </c>
      <c r="AS124" s="1334">
        <f>IF(ISERROR(VLOOKUP(VLOOKUP($A124, 'E4 TB Allocation Details'!$A$18:$L$217, MATCH("Customer ID", 'E4 TB Allocation Details'!$A$18:$L$18, 0),FALSE), 'E2 Allocators'!$B$15:$W$361, MATCH('O5 Details by Class &amp; Accounts'!AS$18, 'E2 Allocators'!$B$15:$W$15, 0),FALSE)*$G124), 0, VLOOKUP(VLOOKUP($A124, 'E4 TB Allocation Details'!$A$18:$L$217, MATCH("Customer ID", 'E4 TB Allocation Details'!$A$18:$L$18, 0),FALSE), 'E2 Allocators'!$B$15:$W$361, MATCH('O5 Details by Class &amp; Accounts'!AS$18, 'E2 Allocators'!$B$15:$W$15, 0),FALSE)*$G124)</f>
        <v>0</v>
      </c>
      <c r="AT124" s="1334">
        <f>IF(ISERROR(VLOOKUP(VLOOKUP($A124, 'E4 TB Allocation Details'!$A$18:$L$217, MATCH("Customer ID", 'E4 TB Allocation Details'!$A$18:$L$18, 0),FALSE), 'E2 Allocators'!$B$15:$W$361, MATCH('O5 Details by Class &amp; Accounts'!AT$18, 'E2 Allocators'!$B$15:$W$15, 0),FALSE)*$G124), 0, VLOOKUP(VLOOKUP($A124, 'E4 TB Allocation Details'!$A$18:$L$217, MATCH("Customer ID", 'E4 TB Allocation Details'!$A$18:$L$18, 0),FALSE), 'E2 Allocators'!$B$15:$W$361, MATCH('O5 Details by Class &amp; Accounts'!AT$18, 'E2 Allocators'!$B$15:$W$15, 0),FALSE)*$G124)</f>
        <v>0</v>
      </c>
      <c r="AU124" s="1334">
        <f>IF(ISERROR(VLOOKUP(VLOOKUP($A124, 'E4 TB Allocation Details'!$A$18:$L$217, MATCH("Customer ID", 'E4 TB Allocation Details'!$A$18:$L$18, 0),FALSE), 'E2 Allocators'!$B$15:$W$361, MATCH('O5 Details by Class &amp; Accounts'!AU$18, 'E2 Allocators'!$B$15:$W$15, 0),FALSE)*$G124), 0, VLOOKUP(VLOOKUP($A124, 'E4 TB Allocation Details'!$A$18:$L$217, MATCH("Customer ID", 'E4 TB Allocation Details'!$A$18:$L$18, 0),FALSE), 'E2 Allocators'!$B$15:$W$361, MATCH('O5 Details by Class &amp; Accounts'!AU$18, 'E2 Allocators'!$B$15:$W$15, 0),FALSE)*$G124)</f>
        <v>0</v>
      </c>
      <c r="AV124" s="1334">
        <f>IF(ISERROR(VLOOKUP(VLOOKUP($A124, 'E4 TB Allocation Details'!$A$18:$L$217, MATCH("Customer ID", 'E4 TB Allocation Details'!$A$18:$L$18, 0),FALSE), 'E2 Allocators'!$B$15:$W$361, MATCH('O5 Details by Class &amp; Accounts'!AV$18, 'E2 Allocators'!$B$15:$W$15, 0),FALSE)*$G124), 0, VLOOKUP(VLOOKUP($A124, 'E4 TB Allocation Details'!$A$18:$L$217, MATCH("Customer ID", 'E4 TB Allocation Details'!$A$18:$L$18, 0),FALSE), 'E2 Allocators'!$B$15:$W$361, MATCH('O5 Details by Class &amp; Accounts'!AV$18, 'E2 Allocators'!$B$15:$W$15, 0),FALSE)*$G124)</f>
        <v>0</v>
      </c>
      <c r="AW124" s="1334">
        <f>IF(ISERROR(VLOOKUP(VLOOKUP($A124, 'E4 TB Allocation Details'!$A$18:$L$217, MATCH("Customer ID", 'E4 TB Allocation Details'!$A$18:$L$18, 0),FALSE), 'E2 Allocators'!$B$15:$W$361, MATCH('O5 Details by Class &amp; Accounts'!AW$18, 'E2 Allocators'!$B$15:$W$15, 0),FALSE)*$G124), 0, VLOOKUP(VLOOKUP($A124, 'E4 TB Allocation Details'!$A$18:$L$217, MATCH("Customer ID", 'E4 TB Allocation Details'!$A$18:$L$18, 0),FALSE), 'E2 Allocators'!$B$15:$W$361, MATCH('O5 Details by Class &amp; Accounts'!AW$18, 'E2 Allocators'!$B$15:$W$15, 0),FALSE)*$G124)</f>
        <v>0</v>
      </c>
      <c r="AX124" s="1334">
        <f t="shared" si="34"/>
        <v>0</v>
      </c>
      <c r="AY124" s="1334">
        <f>IF(ISERROR(VLOOKUP(VLOOKUP($A124, 'E4 TB Allocation Details'!$A$18:$L$217, MATCH("Misc ID", 'E4 TB Allocation Details'!$A$18:$L$18, 0),FALSE), 'E2 Allocators'!$B$15:$W$361, MATCH('O5 Details by Class &amp; Accounts'!AY$18, 'E2 Allocators'!$B$15:$W$15, 0),FALSE)*$E124), 0, VLOOKUP(VLOOKUP($A124, 'E4 TB Allocation Details'!$A$18:$L$217, MATCH("Misc ID", 'E4 TB Allocation Details'!$A$18:$L$18, 0),FALSE), 'E2 Allocators'!$B$15:$W$361, MATCH('O5 Details by Class &amp; Accounts'!AY$18, 'E2 Allocators'!$B$15:$W$15, 0),FALSE)*$E124)</f>
        <v>0</v>
      </c>
      <c r="AZ124" s="1334">
        <f>IF(ISERROR(VLOOKUP(VLOOKUP($A124, 'E4 TB Allocation Details'!$A$18:$L$217, MATCH("Misc ID", 'E4 TB Allocation Details'!$A$18:$L$18, 0),FALSE), 'E2 Allocators'!$B$15:$W$361, MATCH('O5 Details by Class &amp; Accounts'!AZ$18, 'E2 Allocators'!$B$15:$W$15, 0),FALSE)*$E124), 0, VLOOKUP(VLOOKUP($A124, 'E4 TB Allocation Details'!$A$18:$L$217, MATCH("Misc ID", 'E4 TB Allocation Details'!$A$18:$L$18, 0),FALSE), 'E2 Allocators'!$B$15:$W$361, MATCH('O5 Details by Class &amp; Accounts'!AZ$18, 'E2 Allocators'!$B$15:$W$15, 0),FALSE)*$E124)</f>
        <v>0</v>
      </c>
      <c r="BA124" s="1334">
        <f>IF(ISERROR(VLOOKUP(VLOOKUP($A124, 'E4 TB Allocation Details'!$A$18:$L$217, MATCH("Misc ID", 'E4 TB Allocation Details'!$A$18:$L$18, 0),FALSE), 'E2 Allocators'!$B$15:$W$361, MATCH('O5 Details by Class &amp; Accounts'!BA$18, 'E2 Allocators'!$B$15:$W$15, 0),FALSE)*$E124), 0, VLOOKUP(VLOOKUP($A124, 'E4 TB Allocation Details'!$A$18:$L$217, MATCH("Misc ID", 'E4 TB Allocation Details'!$A$18:$L$18, 0),FALSE), 'E2 Allocators'!$B$15:$W$361, MATCH('O5 Details by Class &amp; Accounts'!BA$18, 'E2 Allocators'!$B$15:$W$15, 0),FALSE)*$E124)</f>
        <v>0</v>
      </c>
      <c r="BB124" s="1334">
        <f>IF(ISERROR(VLOOKUP(VLOOKUP($A124, 'E4 TB Allocation Details'!$A$18:$L$217, MATCH("Misc ID", 'E4 TB Allocation Details'!$A$18:$L$18, 0),FALSE), 'E2 Allocators'!$B$15:$W$361, MATCH('O5 Details by Class &amp; Accounts'!BB$18, 'E2 Allocators'!$B$15:$W$15, 0),FALSE)*$E124), 0, VLOOKUP(VLOOKUP($A124, 'E4 TB Allocation Details'!$A$18:$L$217, MATCH("Misc ID", 'E4 TB Allocation Details'!$A$18:$L$18, 0),FALSE), 'E2 Allocators'!$B$15:$W$361, MATCH('O5 Details by Class &amp; Accounts'!BB$18, 'E2 Allocators'!$B$15:$W$15, 0),FALSE)*$E124)</f>
        <v>0</v>
      </c>
      <c r="BC124" s="1334">
        <f>IF(ISERROR(VLOOKUP(VLOOKUP($A124, 'E4 TB Allocation Details'!$A$18:$L$217, MATCH("Misc ID", 'E4 TB Allocation Details'!$A$18:$L$18, 0),FALSE), 'E2 Allocators'!$B$15:$W$361, MATCH('O5 Details by Class &amp; Accounts'!BC$18, 'E2 Allocators'!$B$15:$W$15, 0),FALSE)*$E124), 0, VLOOKUP(VLOOKUP($A124, 'E4 TB Allocation Details'!$A$18:$L$217, MATCH("Misc ID", 'E4 TB Allocation Details'!$A$18:$L$18, 0),FALSE), 'E2 Allocators'!$B$15:$W$361, MATCH('O5 Details by Class &amp; Accounts'!BC$18, 'E2 Allocators'!$B$15:$W$15, 0),FALSE)*$E124)</f>
        <v>0</v>
      </c>
      <c r="BD124" s="1334">
        <f>IF(ISERROR(VLOOKUP(VLOOKUP($A124, 'E4 TB Allocation Details'!$A$18:$L$217, MATCH("Misc ID", 'E4 TB Allocation Details'!$A$18:$L$18, 0),FALSE), 'E2 Allocators'!$B$15:$W$361, MATCH('O5 Details by Class &amp; Accounts'!BD$18, 'E2 Allocators'!$B$15:$W$15, 0),FALSE)*$E124), 0, VLOOKUP(VLOOKUP($A124, 'E4 TB Allocation Details'!$A$18:$L$217, MATCH("Misc ID", 'E4 TB Allocation Details'!$A$18:$L$18, 0),FALSE), 'E2 Allocators'!$B$15:$W$361, MATCH('O5 Details by Class &amp; Accounts'!BD$18, 'E2 Allocators'!$B$15:$W$15, 0),FALSE)*$E124)</f>
        <v>0</v>
      </c>
      <c r="BE124" s="1334">
        <f>IF(ISERROR(VLOOKUP(VLOOKUP($A124, 'E4 TB Allocation Details'!$A$18:$L$217, MATCH("Misc ID", 'E4 TB Allocation Details'!$A$18:$L$18, 0),FALSE), 'E2 Allocators'!$B$15:$W$361, MATCH('O5 Details by Class &amp; Accounts'!BE$18, 'E2 Allocators'!$B$15:$W$15, 0),FALSE)*$E124), 0, VLOOKUP(VLOOKUP($A124, 'E4 TB Allocation Details'!$A$18:$L$217, MATCH("Misc ID", 'E4 TB Allocation Details'!$A$18:$L$18, 0),FALSE), 'E2 Allocators'!$B$15:$W$361, MATCH('O5 Details by Class &amp; Accounts'!BE$18, 'E2 Allocators'!$B$15:$W$15, 0),FALSE)*$E124)</f>
        <v>0</v>
      </c>
      <c r="BF124" s="1334">
        <f>IF(ISERROR(VLOOKUP(VLOOKUP($A124, 'E4 TB Allocation Details'!$A$18:$L$217, MATCH("Misc ID", 'E4 TB Allocation Details'!$A$18:$L$18, 0),FALSE), 'E2 Allocators'!$B$15:$W$361, MATCH('O5 Details by Class &amp; Accounts'!BF$18, 'E2 Allocators'!$B$15:$W$15, 0),FALSE)*$E124), 0, VLOOKUP(VLOOKUP($A124, 'E4 TB Allocation Details'!$A$18:$L$217, MATCH("Misc ID", 'E4 TB Allocation Details'!$A$18:$L$18, 0),FALSE), 'E2 Allocators'!$B$15:$W$361, MATCH('O5 Details by Class &amp; Accounts'!BF$18, 'E2 Allocators'!$B$15:$W$15, 0),FALSE)*$E124)</f>
        <v>0</v>
      </c>
      <c r="BG124" s="1334">
        <f>IF(ISERROR(VLOOKUP(VLOOKUP($A124, 'E4 TB Allocation Details'!$A$18:$L$217, MATCH("Misc ID", 'E4 TB Allocation Details'!$A$18:$L$18, 0),FALSE), 'E2 Allocators'!$B$15:$W$361, MATCH('O5 Details by Class &amp; Accounts'!BG$18, 'E2 Allocators'!$B$15:$W$15, 0),FALSE)*$E124), 0, VLOOKUP(VLOOKUP($A124, 'E4 TB Allocation Details'!$A$18:$L$217, MATCH("Misc ID", 'E4 TB Allocation Details'!$A$18:$L$18, 0),FALSE), 'E2 Allocators'!$B$15:$W$361, MATCH('O5 Details by Class &amp; Accounts'!BG$18, 'E2 Allocators'!$B$15:$W$15, 0),FALSE)*$E124)</f>
        <v>0</v>
      </c>
      <c r="BH124" s="1334">
        <f>IF(ISERROR(VLOOKUP(VLOOKUP($A124, 'E4 TB Allocation Details'!$A$18:$L$217, MATCH("Misc ID", 'E4 TB Allocation Details'!$A$18:$L$18, 0),FALSE), 'E2 Allocators'!$B$15:$W$361, MATCH('O5 Details by Class &amp; Accounts'!BH$18, 'E2 Allocators'!$B$15:$W$15, 0),FALSE)*$E124), 0, VLOOKUP(VLOOKUP($A124, 'E4 TB Allocation Details'!$A$18:$L$217, MATCH("Misc ID", 'E4 TB Allocation Details'!$A$18:$L$18, 0),FALSE), 'E2 Allocators'!$B$15:$W$361, MATCH('O5 Details by Class &amp; Accounts'!BH$18, 'E2 Allocators'!$B$15:$W$15, 0),FALSE)*$E124)</f>
        <v>0</v>
      </c>
      <c r="BI124" s="1334">
        <f>IF(ISERROR(VLOOKUP(VLOOKUP($A124, 'E4 TB Allocation Details'!$A$18:$L$217, MATCH("Misc ID", 'E4 TB Allocation Details'!$A$18:$L$18, 0),FALSE), 'E2 Allocators'!$B$15:$W$361, MATCH('O5 Details by Class &amp; Accounts'!BI$18, 'E2 Allocators'!$B$15:$W$15, 0),FALSE)*$E124), 0, VLOOKUP(VLOOKUP($A124, 'E4 TB Allocation Details'!$A$18:$L$217, MATCH("Misc ID", 'E4 TB Allocation Details'!$A$18:$L$18, 0),FALSE), 'E2 Allocators'!$B$15:$W$361, MATCH('O5 Details by Class &amp; Accounts'!BI$18, 'E2 Allocators'!$B$15:$W$15, 0),FALSE)*$E124)</f>
        <v>0</v>
      </c>
      <c r="BJ124" s="1334">
        <f>IF(ISERROR(VLOOKUP(VLOOKUP($A124, 'E4 TB Allocation Details'!$A$18:$L$217, MATCH("Misc ID", 'E4 TB Allocation Details'!$A$18:$L$18, 0),FALSE), 'E2 Allocators'!$B$15:$W$361, MATCH('O5 Details by Class &amp; Accounts'!BJ$18, 'E2 Allocators'!$B$15:$W$15, 0),FALSE)*$E124), 0, VLOOKUP(VLOOKUP($A124, 'E4 TB Allocation Details'!$A$18:$L$217, MATCH("Misc ID", 'E4 TB Allocation Details'!$A$18:$L$18, 0),FALSE), 'E2 Allocators'!$B$15:$W$361, MATCH('O5 Details by Class &amp; Accounts'!BJ$18, 'E2 Allocators'!$B$15:$W$15, 0),FALSE)*$E124)</f>
        <v>0</v>
      </c>
      <c r="BK124" s="1334">
        <f>IF(ISERROR(VLOOKUP(VLOOKUP($A124, 'E4 TB Allocation Details'!$A$18:$L$217, MATCH("Misc ID", 'E4 TB Allocation Details'!$A$18:$L$18, 0),FALSE), 'E2 Allocators'!$B$15:$W$361, MATCH('O5 Details by Class &amp; Accounts'!BK$18, 'E2 Allocators'!$B$15:$W$15, 0),FALSE)*$E124), 0, VLOOKUP(VLOOKUP($A124, 'E4 TB Allocation Details'!$A$18:$L$217, MATCH("Misc ID", 'E4 TB Allocation Details'!$A$18:$L$18, 0),FALSE), 'E2 Allocators'!$B$15:$W$361, MATCH('O5 Details by Class &amp; Accounts'!BK$18, 'E2 Allocators'!$B$15:$W$15, 0),FALSE)*$E124)</f>
        <v>0</v>
      </c>
      <c r="BL124" s="1334">
        <f>IF(ISERROR(VLOOKUP(VLOOKUP($A124, 'E4 TB Allocation Details'!$A$18:$L$217, MATCH("Misc ID", 'E4 TB Allocation Details'!$A$18:$L$18, 0),FALSE), 'E2 Allocators'!$B$15:$W$361, MATCH('O5 Details by Class &amp; Accounts'!BL$18, 'E2 Allocators'!$B$15:$W$15, 0),FALSE)*$E124), 0, VLOOKUP(VLOOKUP($A124, 'E4 TB Allocation Details'!$A$18:$L$217, MATCH("Misc ID", 'E4 TB Allocation Details'!$A$18:$L$18, 0),FALSE), 'E2 Allocators'!$B$15:$W$361, MATCH('O5 Details by Class &amp; Accounts'!BL$18, 'E2 Allocators'!$B$15:$W$15, 0),FALSE)*$E124)</f>
        <v>0</v>
      </c>
      <c r="BM124" s="1334">
        <f>IF(ISERROR(VLOOKUP(VLOOKUP($A124, 'E4 TB Allocation Details'!$A$18:$L$217, MATCH("Misc ID", 'E4 TB Allocation Details'!$A$18:$L$18, 0),FALSE), 'E2 Allocators'!$B$15:$W$361, MATCH('O5 Details by Class &amp; Accounts'!BM$18, 'E2 Allocators'!$B$15:$W$15, 0),FALSE)*$E124), 0, VLOOKUP(VLOOKUP($A124, 'E4 TB Allocation Details'!$A$18:$L$217, MATCH("Misc ID", 'E4 TB Allocation Details'!$A$18:$L$18, 0),FALSE), 'E2 Allocators'!$B$15:$W$361, MATCH('O5 Details by Class &amp; Accounts'!BM$18, 'E2 Allocators'!$B$15:$W$15, 0),FALSE)*$E124)</f>
        <v>0</v>
      </c>
      <c r="BN124" s="1334">
        <f>IF(ISERROR(VLOOKUP(VLOOKUP($A124, 'E4 TB Allocation Details'!$A$18:$L$217, MATCH("Misc ID", 'E4 TB Allocation Details'!$A$18:$L$18, 0),FALSE), 'E2 Allocators'!$B$15:$W$361, MATCH('O5 Details by Class &amp; Accounts'!BN$18, 'E2 Allocators'!$B$15:$W$15, 0),FALSE)*$E124), 0, VLOOKUP(VLOOKUP($A124, 'E4 TB Allocation Details'!$A$18:$L$217, MATCH("Misc ID", 'E4 TB Allocation Details'!$A$18:$L$18, 0),FALSE), 'E2 Allocators'!$B$15:$W$361, MATCH('O5 Details by Class &amp; Accounts'!BN$18, 'E2 Allocators'!$B$15:$W$15, 0),FALSE)*$E124)</f>
        <v>0</v>
      </c>
      <c r="BO124" s="1334">
        <f>IF(ISERROR(VLOOKUP(VLOOKUP($A124, 'E4 TB Allocation Details'!$A$18:$L$217, MATCH("Misc ID", 'E4 TB Allocation Details'!$A$18:$L$18, 0),FALSE), 'E2 Allocators'!$B$15:$W$361, MATCH('O5 Details by Class &amp; Accounts'!BO$18, 'E2 Allocators'!$B$15:$W$15, 0),FALSE)*$E124), 0, VLOOKUP(VLOOKUP($A124, 'E4 TB Allocation Details'!$A$18:$L$217, MATCH("Misc ID", 'E4 TB Allocation Details'!$A$18:$L$18, 0),FALSE), 'E2 Allocators'!$B$15:$W$361, MATCH('O5 Details by Class &amp; Accounts'!BO$18, 'E2 Allocators'!$B$15:$W$15, 0),FALSE)*$E124)</f>
        <v>0</v>
      </c>
      <c r="BP124" s="1334">
        <f>IF(ISERROR(VLOOKUP(VLOOKUP($A124, 'E4 TB Allocation Details'!$A$18:$L$217, MATCH("Misc ID", 'E4 TB Allocation Details'!$A$18:$L$18, 0),FALSE), 'E2 Allocators'!$B$15:$W$361, MATCH('O5 Details by Class &amp; Accounts'!BP$18, 'E2 Allocators'!$B$15:$W$15, 0),FALSE)*$E124), 0, VLOOKUP(VLOOKUP($A124, 'E4 TB Allocation Details'!$A$18:$L$217, MATCH("Misc ID", 'E4 TB Allocation Details'!$A$18:$L$18, 0),FALSE), 'E2 Allocators'!$B$15:$W$361, MATCH('O5 Details by Class &amp; Accounts'!BP$18, 'E2 Allocators'!$B$15:$W$15, 0),FALSE)*$E124)</f>
        <v>0</v>
      </c>
      <c r="BQ124" s="1334">
        <f>IF(ISERROR(VLOOKUP(VLOOKUP($A124, 'E4 TB Allocation Details'!$A$18:$L$217, MATCH("Misc ID", 'E4 TB Allocation Details'!$A$18:$L$18, 0),FALSE), 'E2 Allocators'!$B$15:$W$361, MATCH('O5 Details by Class &amp; Accounts'!BQ$18, 'E2 Allocators'!$B$15:$W$15, 0),FALSE)*$E124), 0, VLOOKUP(VLOOKUP($A124, 'E4 TB Allocation Details'!$A$18:$L$217, MATCH("Misc ID", 'E4 TB Allocation Details'!$A$18:$L$18, 0),FALSE), 'E2 Allocators'!$B$15:$W$361, MATCH('O5 Details by Class &amp; Accounts'!BQ$18, 'E2 Allocators'!$B$15:$W$15, 0),FALSE)*$E124)</f>
        <v>0</v>
      </c>
      <c r="BR124" s="1334">
        <f>IF(ISERROR(VLOOKUP(VLOOKUP($A124, 'E4 TB Allocation Details'!$A$18:$L$217, MATCH("Misc ID", 'E4 TB Allocation Details'!$A$18:$L$18, 0),FALSE), 'E2 Allocators'!$B$15:$W$361, MATCH('O5 Details by Class &amp; Accounts'!BR$18, 'E2 Allocators'!$B$15:$W$15, 0),FALSE)*$E124), 0, VLOOKUP(VLOOKUP($A124, 'E4 TB Allocation Details'!$A$18:$L$217, MATCH("Misc ID", 'E4 TB Allocation Details'!$A$18:$L$18, 0),FALSE), 'E2 Allocators'!$B$15:$W$361, MATCH('O5 Details by Class &amp; Accounts'!BR$18, 'E2 Allocators'!$B$15:$W$15, 0),FALSE)*$E124)</f>
        <v>0</v>
      </c>
      <c r="BS124" s="1334">
        <f t="shared" si="35"/>
        <v>0</v>
      </c>
      <c r="BT124" s="1334">
        <f>IF(ISERROR(VLOOKUP(VLOOKUP($A124, 'E4 TB Allocation Details'!$A$18:$L$217, MATCH("A &amp; G ID", 'E4 TB Allocation Details'!$A$18:$L$18, 0),FALSE), 'E2 Allocators'!$B$15:$W$361, MATCH('O5 Details by Class &amp; Accounts'!BT$18, 'E2 Allocators'!$B$15:$W$15, 0),FALSE)*$E124), 0, VLOOKUP(VLOOKUP($A124, 'E4 TB Allocation Details'!$A$18:$L$217, MATCH("A &amp; G ID", 'E4 TB Allocation Details'!$A$18:$L$18, 0),FALSE), 'E2 Allocators'!$B$15:$W$361, MATCH('O5 Details by Class &amp; Accounts'!BT$18, 'E2 Allocators'!$B$15:$W$15, 0),FALSE)*$E124)</f>
        <v>0</v>
      </c>
      <c r="BU124" s="1334">
        <f>IF(ISERROR(VLOOKUP(VLOOKUP($A124, 'E4 TB Allocation Details'!$A$18:$L$217, MATCH("A &amp; G ID", 'E4 TB Allocation Details'!$A$18:$L$18, 0),FALSE), 'E2 Allocators'!$B$15:$W$361, MATCH('O5 Details by Class &amp; Accounts'!BU$18, 'E2 Allocators'!$B$15:$W$15, 0),FALSE)*$E124), 0, VLOOKUP(VLOOKUP($A124, 'E4 TB Allocation Details'!$A$18:$L$217, MATCH("A &amp; G ID", 'E4 TB Allocation Details'!$A$18:$L$18, 0),FALSE), 'E2 Allocators'!$B$15:$W$361, MATCH('O5 Details by Class &amp; Accounts'!BU$18, 'E2 Allocators'!$B$15:$W$15, 0),FALSE)*$E124)</f>
        <v>0</v>
      </c>
      <c r="BV124" s="1334">
        <f>IF(ISERROR(VLOOKUP(VLOOKUP($A124, 'E4 TB Allocation Details'!$A$18:$L$217, MATCH("A &amp; G ID", 'E4 TB Allocation Details'!$A$18:$L$18, 0),FALSE), 'E2 Allocators'!$B$15:$W$361, MATCH('O5 Details by Class &amp; Accounts'!BV$18, 'E2 Allocators'!$B$15:$W$15, 0),FALSE)*$E124), 0, VLOOKUP(VLOOKUP($A124, 'E4 TB Allocation Details'!$A$18:$L$217, MATCH("A &amp; G ID", 'E4 TB Allocation Details'!$A$18:$L$18, 0),FALSE), 'E2 Allocators'!$B$15:$W$361, MATCH('O5 Details by Class &amp; Accounts'!BV$18, 'E2 Allocators'!$B$15:$W$15, 0),FALSE)*$E124)</f>
        <v>0</v>
      </c>
      <c r="BW124" s="1334">
        <f>IF(ISERROR(VLOOKUP(VLOOKUP($A124, 'E4 TB Allocation Details'!$A$18:$L$217, MATCH("A &amp; G ID", 'E4 TB Allocation Details'!$A$18:$L$18, 0),FALSE), 'E2 Allocators'!$B$15:$W$361, MATCH('O5 Details by Class &amp; Accounts'!BW$18, 'E2 Allocators'!$B$15:$W$15, 0),FALSE)*$E124), 0, VLOOKUP(VLOOKUP($A124, 'E4 TB Allocation Details'!$A$18:$L$217, MATCH("A &amp; G ID", 'E4 TB Allocation Details'!$A$18:$L$18, 0),FALSE), 'E2 Allocators'!$B$15:$W$361, MATCH('O5 Details by Class &amp; Accounts'!BW$18, 'E2 Allocators'!$B$15:$W$15, 0),FALSE)*$E124)</f>
        <v>0</v>
      </c>
      <c r="BX124" s="1334">
        <f>IF(ISERROR(VLOOKUP(VLOOKUP($A124, 'E4 TB Allocation Details'!$A$18:$L$217, MATCH("A &amp; G ID", 'E4 TB Allocation Details'!$A$18:$L$18, 0),FALSE), 'E2 Allocators'!$B$15:$W$361, MATCH('O5 Details by Class &amp; Accounts'!BX$18, 'E2 Allocators'!$B$15:$W$15, 0),FALSE)*$E124), 0, VLOOKUP(VLOOKUP($A124, 'E4 TB Allocation Details'!$A$18:$L$217, MATCH("A &amp; G ID", 'E4 TB Allocation Details'!$A$18:$L$18, 0),FALSE), 'E2 Allocators'!$B$15:$W$361, MATCH('O5 Details by Class &amp; Accounts'!BX$18, 'E2 Allocators'!$B$15:$W$15, 0),FALSE)*$E124)</f>
        <v>0</v>
      </c>
      <c r="BY124" s="1334">
        <f>IF(ISERROR(VLOOKUP(VLOOKUP($A124, 'E4 TB Allocation Details'!$A$18:$L$217, MATCH("A &amp; G ID", 'E4 TB Allocation Details'!$A$18:$L$18, 0),FALSE), 'E2 Allocators'!$B$15:$W$361, MATCH('O5 Details by Class &amp; Accounts'!BY$18, 'E2 Allocators'!$B$15:$W$15, 0),FALSE)*$E124), 0, VLOOKUP(VLOOKUP($A124, 'E4 TB Allocation Details'!$A$18:$L$217, MATCH("A &amp; G ID", 'E4 TB Allocation Details'!$A$18:$L$18, 0),FALSE), 'E2 Allocators'!$B$15:$W$361, MATCH('O5 Details by Class &amp; Accounts'!BY$18, 'E2 Allocators'!$B$15:$W$15, 0),FALSE)*$E124)</f>
        <v>0</v>
      </c>
      <c r="BZ124" s="1334">
        <f>IF(ISERROR(VLOOKUP(VLOOKUP($A124, 'E4 TB Allocation Details'!$A$18:$L$217, MATCH("A &amp; G ID", 'E4 TB Allocation Details'!$A$18:$L$18, 0),FALSE), 'E2 Allocators'!$B$15:$W$361, MATCH('O5 Details by Class &amp; Accounts'!BZ$18, 'E2 Allocators'!$B$15:$W$15, 0),FALSE)*$E124), 0, VLOOKUP(VLOOKUP($A124, 'E4 TB Allocation Details'!$A$18:$L$217, MATCH("A &amp; G ID", 'E4 TB Allocation Details'!$A$18:$L$18, 0),FALSE), 'E2 Allocators'!$B$15:$W$361, MATCH('O5 Details by Class &amp; Accounts'!BZ$18, 'E2 Allocators'!$B$15:$W$15, 0),FALSE)*$E124)</f>
        <v>0</v>
      </c>
      <c r="CA124" s="1334">
        <f>IF(ISERROR(VLOOKUP(VLOOKUP($A124, 'E4 TB Allocation Details'!$A$18:$L$217, MATCH("A &amp; G ID", 'E4 TB Allocation Details'!$A$18:$L$18, 0),FALSE), 'E2 Allocators'!$B$15:$W$361, MATCH('O5 Details by Class &amp; Accounts'!CA$18, 'E2 Allocators'!$B$15:$W$15, 0),FALSE)*$E124), 0, VLOOKUP(VLOOKUP($A124, 'E4 TB Allocation Details'!$A$18:$L$217, MATCH("A &amp; G ID", 'E4 TB Allocation Details'!$A$18:$L$18, 0),FALSE), 'E2 Allocators'!$B$15:$W$361, MATCH('O5 Details by Class &amp; Accounts'!CA$18, 'E2 Allocators'!$B$15:$W$15, 0),FALSE)*$E124)</f>
        <v>0</v>
      </c>
      <c r="CB124" s="1334">
        <f>IF(ISERROR(VLOOKUP(VLOOKUP($A124, 'E4 TB Allocation Details'!$A$18:$L$217, MATCH("A &amp; G ID", 'E4 TB Allocation Details'!$A$18:$L$18, 0),FALSE), 'E2 Allocators'!$B$15:$W$361, MATCH('O5 Details by Class &amp; Accounts'!CB$18, 'E2 Allocators'!$B$15:$W$15, 0),FALSE)*$E124), 0, VLOOKUP(VLOOKUP($A124, 'E4 TB Allocation Details'!$A$18:$L$217, MATCH("A &amp; G ID", 'E4 TB Allocation Details'!$A$18:$L$18, 0),FALSE), 'E2 Allocators'!$B$15:$W$361, MATCH('O5 Details by Class &amp; Accounts'!CB$18, 'E2 Allocators'!$B$15:$W$15, 0),FALSE)*$E124)</f>
        <v>0</v>
      </c>
      <c r="CC124" s="1334">
        <f>IF(ISERROR(VLOOKUP(VLOOKUP($A124, 'E4 TB Allocation Details'!$A$18:$L$217, MATCH("A &amp; G ID", 'E4 TB Allocation Details'!$A$18:$L$18, 0),FALSE), 'E2 Allocators'!$B$15:$W$361, MATCH('O5 Details by Class &amp; Accounts'!CC$18, 'E2 Allocators'!$B$15:$W$15, 0),FALSE)*$E124), 0, VLOOKUP(VLOOKUP($A124, 'E4 TB Allocation Details'!$A$18:$L$217, MATCH("A &amp; G ID", 'E4 TB Allocation Details'!$A$18:$L$18, 0),FALSE), 'E2 Allocators'!$B$15:$W$361, MATCH('O5 Details by Class &amp; Accounts'!CC$18, 'E2 Allocators'!$B$15:$W$15, 0),FALSE)*$E124)</f>
        <v>0</v>
      </c>
      <c r="CD124" s="1334">
        <f>IF(ISERROR(VLOOKUP(VLOOKUP($A124, 'E4 TB Allocation Details'!$A$18:$L$217, MATCH("A &amp; G ID", 'E4 TB Allocation Details'!$A$18:$L$18, 0),FALSE), 'E2 Allocators'!$B$15:$W$361, MATCH('O5 Details by Class &amp; Accounts'!CD$18, 'E2 Allocators'!$B$15:$W$15, 0),FALSE)*$E124), 0, VLOOKUP(VLOOKUP($A124, 'E4 TB Allocation Details'!$A$18:$L$217, MATCH("A &amp; G ID", 'E4 TB Allocation Details'!$A$18:$L$18, 0),FALSE), 'E2 Allocators'!$B$15:$W$361, MATCH('O5 Details by Class &amp; Accounts'!CD$18, 'E2 Allocators'!$B$15:$W$15, 0),FALSE)*$E124)</f>
        <v>0</v>
      </c>
      <c r="CE124" s="1334">
        <f>IF(ISERROR(VLOOKUP(VLOOKUP($A124, 'E4 TB Allocation Details'!$A$18:$L$217, MATCH("A &amp; G ID", 'E4 TB Allocation Details'!$A$18:$L$18, 0),FALSE), 'E2 Allocators'!$B$15:$W$361, MATCH('O5 Details by Class &amp; Accounts'!CE$18, 'E2 Allocators'!$B$15:$W$15, 0),FALSE)*$E124), 0, VLOOKUP(VLOOKUP($A124, 'E4 TB Allocation Details'!$A$18:$L$217, MATCH("A &amp; G ID", 'E4 TB Allocation Details'!$A$18:$L$18, 0),FALSE), 'E2 Allocators'!$B$15:$W$361, MATCH('O5 Details by Class &amp; Accounts'!CE$18, 'E2 Allocators'!$B$15:$W$15, 0),FALSE)*$E124)</f>
        <v>0</v>
      </c>
      <c r="CF124" s="1334">
        <f>IF(ISERROR(VLOOKUP(VLOOKUP($A124, 'E4 TB Allocation Details'!$A$18:$L$217, MATCH("A &amp; G ID", 'E4 TB Allocation Details'!$A$18:$L$18, 0),FALSE), 'E2 Allocators'!$B$15:$W$361, MATCH('O5 Details by Class &amp; Accounts'!CF$18, 'E2 Allocators'!$B$15:$W$15, 0),FALSE)*$E124), 0, VLOOKUP(VLOOKUP($A124, 'E4 TB Allocation Details'!$A$18:$L$217, MATCH("A &amp; G ID", 'E4 TB Allocation Details'!$A$18:$L$18, 0),FALSE), 'E2 Allocators'!$B$15:$W$361, MATCH('O5 Details by Class &amp; Accounts'!CF$18, 'E2 Allocators'!$B$15:$W$15, 0),FALSE)*$E124)</f>
        <v>0</v>
      </c>
      <c r="CG124" s="1334">
        <f>IF(ISERROR(VLOOKUP(VLOOKUP($A124, 'E4 TB Allocation Details'!$A$18:$L$217, MATCH("A &amp; G ID", 'E4 TB Allocation Details'!$A$18:$L$18, 0),FALSE), 'E2 Allocators'!$B$15:$W$361, MATCH('O5 Details by Class &amp; Accounts'!CG$18, 'E2 Allocators'!$B$15:$W$15, 0),FALSE)*$E124), 0, VLOOKUP(VLOOKUP($A124, 'E4 TB Allocation Details'!$A$18:$L$217, MATCH("A &amp; G ID", 'E4 TB Allocation Details'!$A$18:$L$18, 0),FALSE), 'E2 Allocators'!$B$15:$W$361, MATCH('O5 Details by Class &amp; Accounts'!CG$18, 'E2 Allocators'!$B$15:$W$15, 0),FALSE)*$E124)</f>
        <v>0</v>
      </c>
      <c r="CH124" s="1334">
        <f>IF(ISERROR(VLOOKUP(VLOOKUP($A124, 'E4 TB Allocation Details'!$A$18:$L$217, MATCH("A &amp; G ID", 'E4 TB Allocation Details'!$A$18:$L$18, 0),FALSE), 'E2 Allocators'!$B$15:$W$361, MATCH('O5 Details by Class &amp; Accounts'!CH$18, 'E2 Allocators'!$B$15:$W$15, 0),FALSE)*$E124), 0, VLOOKUP(VLOOKUP($A124, 'E4 TB Allocation Details'!$A$18:$L$217, MATCH("A &amp; G ID", 'E4 TB Allocation Details'!$A$18:$L$18, 0),FALSE), 'E2 Allocators'!$B$15:$W$361, MATCH('O5 Details by Class &amp; Accounts'!CH$18, 'E2 Allocators'!$B$15:$W$15, 0),FALSE)*$E124)</f>
        <v>0</v>
      </c>
      <c r="CI124" s="1334">
        <f>IF(ISERROR(VLOOKUP(VLOOKUP($A124, 'E4 TB Allocation Details'!$A$18:$L$217, MATCH("A &amp; G ID", 'E4 TB Allocation Details'!$A$18:$L$18, 0),FALSE), 'E2 Allocators'!$B$15:$W$361, MATCH('O5 Details by Class &amp; Accounts'!CI$18, 'E2 Allocators'!$B$15:$W$15, 0),FALSE)*$E124), 0, VLOOKUP(VLOOKUP($A124, 'E4 TB Allocation Details'!$A$18:$L$217, MATCH("A &amp; G ID", 'E4 TB Allocation Details'!$A$18:$L$18, 0),FALSE), 'E2 Allocators'!$B$15:$W$361, MATCH('O5 Details by Class &amp; Accounts'!CI$18, 'E2 Allocators'!$B$15:$W$15, 0),FALSE)*$E124)</f>
        <v>0</v>
      </c>
      <c r="CJ124" s="1334">
        <f>IF(ISERROR(VLOOKUP(VLOOKUP($A124, 'E4 TB Allocation Details'!$A$18:$L$217, MATCH("A &amp; G ID", 'E4 TB Allocation Details'!$A$18:$L$18, 0),FALSE), 'E2 Allocators'!$B$15:$W$361, MATCH('O5 Details by Class &amp; Accounts'!CJ$18, 'E2 Allocators'!$B$15:$W$15, 0),FALSE)*$E124), 0, VLOOKUP(VLOOKUP($A124, 'E4 TB Allocation Details'!$A$18:$L$217, MATCH("A &amp; G ID", 'E4 TB Allocation Details'!$A$18:$L$18, 0),FALSE), 'E2 Allocators'!$B$15:$W$361, MATCH('O5 Details by Class &amp; Accounts'!CJ$18, 'E2 Allocators'!$B$15:$W$15, 0),FALSE)*$E124)</f>
        <v>0</v>
      </c>
      <c r="CK124" s="1334">
        <f>IF(ISERROR(VLOOKUP(VLOOKUP($A124, 'E4 TB Allocation Details'!$A$18:$L$217, MATCH("A &amp; G ID", 'E4 TB Allocation Details'!$A$18:$L$18, 0),FALSE), 'E2 Allocators'!$B$15:$W$361, MATCH('O5 Details by Class &amp; Accounts'!CK$18, 'E2 Allocators'!$B$15:$W$15, 0),FALSE)*$E124), 0, VLOOKUP(VLOOKUP($A124, 'E4 TB Allocation Details'!$A$18:$L$217, MATCH("A &amp; G ID", 'E4 TB Allocation Details'!$A$18:$L$18, 0),FALSE), 'E2 Allocators'!$B$15:$W$361, MATCH('O5 Details by Class &amp; Accounts'!CK$18, 'E2 Allocators'!$B$15:$W$15, 0),FALSE)*$E124)</f>
        <v>0</v>
      </c>
      <c r="CL124" s="1334">
        <f>IF(ISERROR(VLOOKUP(VLOOKUP($A124, 'E4 TB Allocation Details'!$A$18:$L$217, MATCH("A &amp; G ID", 'E4 TB Allocation Details'!$A$18:$L$18, 0),FALSE), 'E2 Allocators'!$B$15:$W$361, MATCH('O5 Details by Class &amp; Accounts'!CL$18, 'E2 Allocators'!$B$15:$W$15, 0),FALSE)*$E124), 0, VLOOKUP(VLOOKUP($A124, 'E4 TB Allocation Details'!$A$18:$L$217, MATCH("A &amp; G ID", 'E4 TB Allocation Details'!$A$18:$L$18, 0),FALSE), 'E2 Allocators'!$B$15:$W$361, MATCH('O5 Details by Class &amp; Accounts'!CL$18, 'E2 Allocators'!$B$15:$W$15, 0),FALSE)*$E124)</f>
        <v>0</v>
      </c>
      <c r="CM124" s="1334">
        <f>IF(ISERROR(VLOOKUP(VLOOKUP($A124, 'E4 TB Allocation Details'!$A$18:$L$217, MATCH("A &amp; G ID", 'E4 TB Allocation Details'!$A$18:$L$18, 0),FALSE), 'E2 Allocators'!$B$15:$W$361, MATCH('O5 Details by Class &amp; Accounts'!CM$18, 'E2 Allocators'!$B$15:$W$15, 0),FALSE)*$E124), 0, VLOOKUP(VLOOKUP($A124, 'E4 TB Allocation Details'!$A$18:$L$217, MATCH("A &amp; G ID", 'E4 TB Allocation Details'!$A$18:$L$18, 0),FALSE), 'E2 Allocators'!$B$15:$W$361, MATCH('O5 Details by Class &amp; Accounts'!CM$18, 'E2 Allocators'!$B$15:$W$15, 0),FALSE)*$E124)</f>
        <v>0</v>
      </c>
      <c r="CN124" s="1334">
        <f t="shared" si="36"/>
        <v>0</v>
      </c>
      <c r="CO124" s="1670">
        <f t="shared" si="37"/>
        <v>0</v>
      </c>
      <c r="CQ124" s="1926" t="s">
        <v>1353</v>
      </c>
    </row>
    <row r="125" spans="1:95" s="64" customFormat="1" ht="12.75" x14ac:dyDescent="0.2">
      <c r="A125" s="1015">
        <v>4712</v>
      </c>
      <c r="B125" s="1015" t="s">
        <v>1483</v>
      </c>
      <c r="C125" s="1667">
        <f>IF(ISERROR(VLOOKUP($A125,'I3 TB Data'!$A$20:$H$465,MATCH('O5 Details by Class &amp; Accounts'!$C$18, 'I3 TB Data'!$A$20:$H$20,0),0)), 0, VLOOKUP($A125,'I3 TB Data'!$A$20:$H$465,MATCH('O5 Details by Class &amp; Accounts'!$C$18,'I3 TB Data'!$A$20:$H$20,0),0))</f>
        <v>0</v>
      </c>
      <c r="D125" s="1668"/>
      <c r="E125" s="1667">
        <f t="shared" si="31"/>
        <v>0</v>
      </c>
      <c r="F125" s="1669">
        <f>IF(ISERROR(VLOOKUP($A125, 'E1 Categorization'!A37:E127, MATCH("Customer Component", 'E1 Categorization'!$A$33:$E$33,0), 0)), 0, IF(VLOOKUP($A125, 'E1 Categorization'!A37:E127, MATCH("Customer Component", 'E1 Categorization'!$A$33:$E$33,0), 0)=0, 'O5 Details by Class &amp; Accounts'!$E125, IF(AND(VLOOKUP($A125, 'E1 Categorization'!A37:E127, MATCH("Customer Component", 'E1 Categorization'!$A$33:$E$33,0), 0) &gt;0, VLOOKUP($A125, 'E1 Categorization'!A37:E127, MATCH("Customer Component", 'E1 Categorization'!$A$33:$E$33,0), 0)&lt;1), 'O5 Details by Class &amp; Accounts'!$E125*(1-VLOOKUP($A125, 'E1 Categorization'!A37:E127, MATCH("Customer Component", 'E1 Categorization'!$A$33:$E$33,0), 0)), 0)))</f>
        <v>0</v>
      </c>
      <c r="G125" s="1669">
        <f>IF(ISERROR(VLOOKUP($A125, 'E1 Categorization'!A37:E127, MATCH("Customer Component", 'E1 Categorization'!$A$33:$E$33,0), 0)),0, IF(VLOOKUP($A125, 'E1 Categorization'!A37:E127, MATCH("Customer Component", 'E1 Categorization'!$A$33:$E$33,0), 0)=0, 0, IF(AND(VLOOKUP($A125, 'E1 Categorization'!A37:E127, MATCH("Customer Component", 'E1 Categorization'!$A$33:$E$33,0), 0) &gt;0, VLOOKUP($A125, 'E1 Categorization'!A37:E127, MATCH("Customer Component", 'E1 Categorization'!$A$33:$E$33,0), 0)&lt;1), 'O5 Details by Class &amp; Accounts'!$E125*(VLOOKUP($A125, 'E1 Categorization'!A37:E127, MATCH("Customer Component", 'E1 Categorization'!$A$33:$E$33,0), 0)), 'O5 Details by Class &amp; Accounts'!$E125)))</f>
        <v>0</v>
      </c>
      <c r="H125" s="1334">
        <f t="shared" si="32"/>
        <v>0</v>
      </c>
      <c r="I125" s="1334">
        <f>IF(ISERROR(VLOOKUP(VLOOKUP($A125, 'E4 TB Allocation Details'!$A$18:$L$217, MATCH("Demand ID", 'E4 TB Allocation Details'!$A$18:$L$18, 0),FALSE), 'E2 Allocators'!$B$15:$W$361, MATCH('O5 Details by Class &amp; Accounts'!I$18, 'E2 Allocators'!$B$15:$W$15, 0),FALSE)*$F125), 0, VLOOKUP(VLOOKUP($A125, 'E4 TB Allocation Details'!$A$18:$L$217, MATCH("Demand ID", 'E4 TB Allocation Details'!$A$18:$L$18, 0),FALSE), 'E2 Allocators'!$B$15:$W$361, MATCH('O5 Details by Class &amp; Accounts'!I$18, 'E2 Allocators'!$B$15:$W$15, 0),FALSE)*$F125)</f>
        <v>0</v>
      </c>
      <c r="J125" s="1334">
        <f>IF(ISERROR(VLOOKUP(VLOOKUP($A125, 'E4 TB Allocation Details'!$A$18:$L$217, MATCH("Demand ID", 'E4 TB Allocation Details'!$A$18:$L$18, 0),FALSE), 'E2 Allocators'!$B$15:$W$361, MATCH('O5 Details by Class &amp; Accounts'!J$18, 'E2 Allocators'!$B$15:$W$15, 0),FALSE)*$F125), 0, VLOOKUP(VLOOKUP($A125, 'E4 TB Allocation Details'!$A$18:$L$217, MATCH("Demand ID", 'E4 TB Allocation Details'!$A$18:$L$18, 0),FALSE), 'E2 Allocators'!$B$15:$W$361, MATCH('O5 Details by Class &amp; Accounts'!J$18, 'E2 Allocators'!$B$15:$W$15, 0),FALSE)*$F125)</f>
        <v>0</v>
      </c>
      <c r="K125" s="1334">
        <f>IF(ISERROR(VLOOKUP(VLOOKUP($A125, 'E4 TB Allocation Details'!$A$18:$L$217, MATCH("Demand ID", 'E4 TB Allocation Details'!$A$18:$L$18, 0),FALSE), 'E2 Allocators'!$B$15:$W$361, MATCH('O5 Details by Class &amp; Accounts'!K$18, 'E2 Allocators'!$B$15:$W$15, 0),FALSE)*$F125), 0, VLOOKUP(VLOOKUP($A125, 'E4 TB Allocation Details'!$A$18:$L$217, MATCH("Demand ID", 'E4 TB Allocation Details'!$A$18:$L$18, 0),FALSE), 'E2 Allocators'!$B$15:$W$361, MATCH('O5 Details by Class &amp; Accounts'!K$18, 'E2 Allocators'!$B$15:$W$15, 0),FALSE)*$F125)</f>
        <v>0</v>
      </c>
      <c r="L125" s="1334">
        <f>IF(ISERROR(VLOOKUP(VLOOKUP($A125, 'E4 TB Allocation Details'!$A$18:$L$217, MATCH("Demand ID", 'E4 TB Allocation Details'!$A$18:$L$18, 0),FALSE), 'E2 Allocators'!$B$15:$W$361, MATCH('O5 Details by Class &amp; Accounts'!L$18, 'E2 Allocators'!$B$15:$W$15, 0),FALSE)*$F125), 0, VLOOKUP(VLOOKUP($A125, 'E4 TB Allocation Details'!$A$18:$L$217, MATCH("Demand ID", 'E4 TB Allocation Details'!$A$18:$L$18, 0),FALSE), 'E2 Allocators'!$B$15:$W$361, MATCH('O5 Details by Class &amp; Accounts'!L$18, 'E2 Allocators'!$B$15:$W$15, 0),FALSE)*$F125)</f>
        <v>0</v>
      </c>
      <c r="M125" s="1334">
        <f>IF(ISERROR(VLOOKUP(VLOOKUP($A125, 'E4 TB Allocation Details'!$A$18:$L$217, MATCH("Demand ID", 'E4 TB Allocation Details'!$A$18:$L$18, 0),FALSE), 'E2 Allocators'!$B$15:$W$361, MATCH('O5 Details by Class &amp; Accounts'!M$18, 'E2 Allocators'!$B$15:$W$15, 0),FALSE)*$F125), 0, VLOOKUP(VLOOKUP($A125, 'E4 TB Allocation Details'!$A$18:$L$217, MATCH("Demand ID", 'E4 TB Allocation Details'!$A$18:$L$18, 0),FALSE), 'E2 Allocators'!$B$15:$W$361, MATCH('O5 Details by Class &amp; Accounts'!M$18, 'E2 Allocators'!$B$15:$W$15, 0),FALSE)*$F125)</f>
        <v>0</v>
      </c>
      <c r="N125" s="1334">
        <f>IF(ISERROR(VLOOKUP(VLOOKUP($A125, 'E4 TB Allocation Details'!$A$18:$L$217, MATCH("Demand ID", 'E4 TB Allocation Details'!$A$18:$L$18, 0),FALSE), 'E2 Allocators'!$B$15:$W$361, MATCH('O5 Details by Class &amp; Accounts'!N$18, 'E2 Allocators'!$B$15:$W$15, 0),FALSE)*$F125), 0, VLOOKUP(VLOOKUP($A125, 'E4 TB Allocation Details'!$A$18:$L$217, MATCH("Demand ID", 'E4 TB Allocation Details'!$A$18:$L$18, 0),FALSE), 'E2 Allocators'!$B$15:$W$361, MATCH('O5 Details by Class &amp; Accounts'!N$18, 'E2 Allocators'!$B$15:$W$15, 0),FALSE)*$F125)</f>
        <v>0</v>
      </c>
      <c r="O125" s="1334">
        <f>IF(ISERROR(VLOOKUP(VLOOKUP($A125, 'E4 TB Allocation Details'!$A$18:$L$217, MATCH("Demand ID", 'E4 TB Allocation Details'!$A$18:$L$18, 0),FALSE), 'E2 Allocators'!$B$15:$W$361, MATCH('O5 Details by Class &amp; Accounts'!O$18, 'E2 Allocators'!$B$15:$W$15, 0),FALSE)*$F125), 0, VLOOKUP(VLOOKUP($A125, 'E4 TB Allocation Details'!$A$18:$L$217, MATCH("Demand ID", 'E4 TB Allocation Details'!$A$18:$L$18, 0),FALSE), 'E2 Allocators'!$B$15:$W$361, MATCH('O5 Details by Class &amp; Accounts'!O$18, 'E2 Allocators'!$B$15:$W$15, 0),FALSE)*$F125)</f>
        <v>0</v>
      </c>
      <c r="P125" s="1334">
        <f>IF(ISERROR(VLOOKUP(VLOOKUP($A125, 'E4 TB Allocation Details'!$A$18:$L$217, MATCH("Demand ID", 'E4 TB Allocation Details'!$A$18:$L$18, 0),FALSE), 'E2 Allocators'!$B$15:$W$361, MATCH('O5 Details by Class &amp; Accounts'!P$18, 'E2 Allocators'!$B$15:$W$15, 0),FALSE)*$F125), 0, VLOOKUP(VLOOKUP($A125, 'E4 TB Allocation Details'!$A$18:$L$217, MATCH("Demand ID", 'E4 TB Allocation Details'!$A$18:$L$18, 0),FALSE), 'E2 Allocators'!$B$15:$W$361, MATCH('O5 Details by Class &amp; Accounts'!P$18, 'E2 Allocators'!$B$15:$W$15, 0),FALSE)*$F125)</f>
        <v>0</v>
      </c>
      <c r="Q125" s="1334">
        <f>IF(ISERROR(VLOOKUP(VLOOKUP($A125, 'E4 TB Allocation Details'!$A$18:$L$217, MATCH("Demand ID", 'E4 TB Allocation Details'!$A$18:$L$18, 0),FALSE), 'E2 Allocators'!$B$15:$W$361, MATCH('O5 Details by Class &amp; Accounts'!Q$18, 'E2 Allocators'!$B$15:$W$15, 0),FALSE)*$F125), 0, VLOOKUP(VLOOKUP($A125, 'E4 TB Allocation Details'!$A$18:$L$217, MATCH("Demand ID", 'E4 TB Allocation Details'!$A$18:$L$18, 0),FALSE), 'E2 Allocators'!$B$15:$W$361, MATCH('O5 Details by Class &amp; Accounts'!Q$18, 'E2 Allocators'!$B$15:$W$15, 0),FALSE)*$F125)</f>
        <v>0</v>
      </c>
      <c r="R125" s="1334">
        <f>IF(ISERROR(VLOOKUP(VLOOKUP($A125, 'E4 TB Allocation Details'!$A$18:$L$217, MATCH("Demand ID", 'E4 TB Allocation Details'!$A$18:$L$18, 0),FALSE), 'E2 Allocators'!$B$15:$W$361, MATCH('O5 Details by Class &amp; Accounts'!R$18, 'E2 Allocators'!$B$15:$W$15, 0),FALSE)*$F125), 0, VLOOKUP(VLOOKUP($A125, 'E4 TB Allocation Details'!$A$18:$L$217, MATCH("Demand ID", 'E4 TB Allocation Details'!$A$18:$L$18, 0),FALSE), 'E2 Allocators'!$B$15:$W$361, MATCH('O5 Details by Class &amp; Accounts'!R$18, 'E2 Allocators'!$B$15:$W$15, 0),FALSE)*$F125)</f>
        <v>0</v>
      </c>
      <c r="S125" s="1334">
        <f>IF(ISERROR(VLOOKUP(VLOOKUP($A125, 'E4 TB Allocation Details'!$A$18:$L$217, MATCH("Demand ID", 'E4 TB Allocation Details'!$A$18:$L$18, 0),FALSE), 'E2 Allocators'!$B$15:$W$361, MATCH('O5 Details by Class &amp; Accounts'!S$18, 'E2 Allocators'!$B$15:$W$15, 0),FALSE)*$F125), 0, VLOOKUP(VLOOKUP($A125, 'E4 TB Allocation Details'!$A$18:$L$217, MATCH("Demand ID", 'E4 TB Allocation Details'!$A$18:$L$18, 0),FALSE), 'E2 Allocators'!$B$15:$W$361, MATCH('O5 Details by Class &amp; Accounts'!S$18, 'E2 Allocators'!$B$15:$W$15, 0),FALSE)*$F125)</f>
        <v>0</v>
      </c>
      <c r="T125" s="1334">
        <f>IF(ISERROR(VLOOKUP(VLOOKUP($A125, 'E4 TB Allocation Details'!$A$18:$L$217, MATCH("Demand ID", 'E4 TB Allocation Details'!$A$18:$L$18, 0),FALSE), 'E2 Allocators'!$B$15:$W$361, MATCH('O5 Details by Class &amp; Accounts'!T$18, 'E2 Allocators'!$B$15:$W$15, 0),FALSE)*$F125), 0, VLOOKUP(VLOOKUP($A125, 'E4 TB Allocation Details'!$A$18:$L$217, MATCH("Demand ID", 'E4 TB Allocation Details'!$A$18:$L$18, 0),FALSE), 'E2 Allocators'!$B$15:$W$361, MATCH('O5 Details by Class &amp; Accounts'!T$18, 'E2 Allocators'!$B$15:$W$15, 0),FALSE)*$F125)</f>
        <v>0</v>
      </c>
      <c r="U125" s="1334">
        <f>IF(ISERROR(VLOOKUP(VLOOKUP($A125, 'E4 TB Allocation Details'!$A$18:$L$217, MATCH("Demand ID", 'E4 TB Allocation Details'!$A$18:$L$18, 0),FALSE), 'E2 Allocators'!$B$15:$W$361, MATCH('O5 Details by Class &amp; Accounts'!U$18, 'E2 Allocators'!$B$15:$W$15, 0),FALSE)*$F125), 0, VLOOKUP(VLOOKUP($A125, 'E4 TB Allocation Details'!$A$18:$L$217, MATCH("Demand ID", 'E4 TB Allocation Details'!$A$18:$L$18, 0),FALSE), 'E2 Allocators'!$B$15:$W$361, MATCH('O5 Details by Class &amp; Accounts'!U$18, 'E2 Allocators'!$B$15:$W$15, 0),FALSE)*$F125)</f>
        <v>0</v>
      </c>
      <c r="V125" s="1334">
        <f>IF(ISERROR(VLOOKUP(VLOOKUP($A125, 'E4 TB Allocation Details'!$A$18:$L$217, MATCH("Demand ID", 'E4 TB Allocation Details'!$A$18:$L$18, 0),FALSE), 'E2 Allocators'!$B$15:$W$361, MATCH('O5 Details by Class &amp; Accounts'!V$18, 'E2 Allocators'!$B$15:$W$15, 0),FALSE)*$F125), 0, VLOOKUP(VLOOKUP($A125, 'E4 TB Allocation Details'!$A$18:$L$217, MATCH("Demand ID", 'E4 TB Allocation Details'!$A$18:$L$18, 0),FALSE), 'E2 Allocators'!$B$15:$W$361, MATCH('O5 Details by Class &amp; Accounts'!V$18, 'E2 Allocators'!$B$15:$W$15, 0),FALSE)*$F125)</f>
        <v>0</v>
      </c>
      <c r="W125" s="1334">
        <f>IF(ISERROR(VLOOKUP(VLOOKUP($A125, 'E4 TB Allocation Details'!$A$18:$L$217, MATCH("Demand ID", 'E4 TB Allocation Details'!$A$18:$L$18, 0),FALSE), 'E2 Allocators'!$B$15:$W$361, MATCH('O5 Details by Class &amp; Accounts'!W$18, 'E2 Allocators'!$B$15:$W$15, 0),FALSE)*$F125), 0, VLOOKUP(VLOOKUP($A125, 'E4 TB Allocation Details'!$A$18:$L$217, MATCH("Demand ID", 'E4 TB Allocation Details'!$A$18:$L$18, 0),FALSE), 'E2 Allocators'!$B$15:$W$361, MATCH('O5 Details by Class &amp; Accounts'!W$18, 'E2 Allocators'!$B$15:$W$15, 0),FALSE)*$F125)</f>
        <v>0</v>
      </c>
      <c r="X125" s="1334">
        <f>IF(ISERROR(VLOOKUP(VLOOKUP($A125, 'E4 TB Allocation Details'!$A$18:$L$217, MATCH("Demand ID", 'E4 TB Allocation Details'!$A$18:$L$18, 0),FALSE), 'E2 Allocators'!$B$15:$W$361, MATCH('O5 Details by Class &amp; Accounts'!X$18, 'E2 Allocators'!$B$15:$W$15, 0),FALSE)*$F125), 0, VLOOKUP(VLOOKUP($A125, 'E4 TB Allocation Details'!$A$18:$L$217, MATCH("Demand ID", 'E4 TB Allocation Details'!$A$18:$L$18, 0),FALSE), 'E2 Allocators'!$B$15:$W$361, MATCH('O5 Details by Class &amp; Accounts'!X$18, 'E2 Allocators'!$B$15:$W$15, 0),FALSE)*$F125)</f>
        <v>0</v>
      </c>
      <c r="Y125" s="1334">
        <f>IF(ISERROR(VLOOKUP(VLOOKUP($A125, 'E4 TB Allocation Details'!$A$18:$L$217, MATCH("Demand ID", 'E4 TB Allocation Details'!$A$18:$L$18, 0),FALSE), 'E2 Allocators'!$B$15:$W$361, MATCH('O5 Details by Class &amp; Accounts'!Y$18, 'E2 Allocators'!$B$15:$W$15, 0),FALSE)*$F125), 0, VLOOKUP(VLOOKUP($A125, 'E4 TB Allocation Details'!$A$18:$L$217, MATCH("Demand ID", 'E4 TB Allocation Details'!$A$18:$L$18, 0),FALSE), 'E2 Allocators'!$B$15:$W$361, MATCH('O5 Details by Class &amp; Accounts'!Y$18, 'E2 Allocators'!$B$15:$W$15, 0),FALSE)*$F125)</f>
        <v>0</v>
      </c>
      <c r="Z125" s="1334">
        <f>IF(ISERROR(VLOOKUP(VLOOKUP($A125, 'E4 TB Allocation Details'!$A$18:$L$217, MATCH("Demand ID", 'E4 TB Allocation Details'!$A$18:$L$18, 0),FALSE), 'E2 Allocators'!$B$15:$W$361, MATCH('O5 Details by Class &amp; Accounts'!Z$18, 'E2 Allocators'!$B$15:$W$15, 0),FALSE)*$F125), 0, VLOOKUP(VLOOKUP($A125, 'E4 TB Allocation Details'!$A$18:$L$217, MATCH("Demand ID", 'E4 TB Allocation Details'!$A$18:$L$18, 0),FALSE), 'E2 Allocators'!$B$15:$W$361, MATCH('O5 Details by Class &amp; Accounts'!Z$18, 'E2 Allocators'!$B$15:$W$15, 0),FALSE)*$F125)</f>
        <v>0</v>
      </c>
      <c r="AA125" s="1334">
        <f>IF(ISERROR(VLOOKUP(VLOOKUP($A125, 'E4 TB Allocation Details'!$A$18:$L$217, MATCH("Demand ID", 'E4 TB Allocation Details'!$A$18:$L$18, 0),FALSE), 'E2 Allocators'!$B$15:$W$361, MATCH('O5 Details by Class &amp; Accounts'!AA$18, 'E2 Allocators'!$B$15:$W$15, 0),FALSE)*$F125), 0, VLOOKUP(VLOOKUP($A125, 'E4 TB Allocation Details'!$A$18:$L$217, MATCH("Demand ID", 'E4 TB Allocation Details'!$A$18:$L$18, 0),FALSE), 'E2 Allocators'!$B$15:$W$361, MATCH('O5 Details by Class &amp; Accounts'!AA$18, 'E2 Allocators'!$B$15:$W$15, 0),FALSE)*$F125)</f>
        <v>0</v>
      </c>
      <c r="AB125" s="1334">
        <f>IF(ISERROR(VLOOKUP(VLOOKUP($A125, 'E4 TB Allocation Details'!$A$18:$L$217, MATCH("Demand ID", 'E4 TB Allocation Details'!$A$18:$L$18, 0),FALSE), 'E2 Allocators'!$B$15:$W$361, MATCH('O5 Details by Class &amp; Accounts'!AB$18, 'E2 Allocators'!$B$15:$W$15, 0),FALSE)*$F125), 0, VLOOKUP(VLOOKUP($A125, 'E4 TB Allocation Details'!$A$18:$L$217, MATCH("Demand ID", 'E4 TB Allocation Details'!$A$18:$L$18, 0),FALSE), 'E2 Allocators'!$B$15:$W$361, MATCH('O5 Details by Class &amp; Accounts'!AB$18, 'E2 Allocators'!$B$15:$W$15, 0),FALSE)*$F125)</f>
        <v>0</v>
      </c>
      <c r="AC125" s="1334">
        <f t="shared" si="33"/>
        <v>0</v>
      </c>
      <c r="AD125" s="1334">
        <f>IF(ISERROR(VLOOKUP(VLOOKUP($A125, 'E4 TB Allocation Details'!$A$18:$L$217, MATCH("Customer ID", 'E4 TB Allocation Details'!$A$18:$L$18, 0),FALSE), 'E2 Allocators'!$B$15:$W$361, MATCH('O5 Details by Class &amp; Accounts'!AD$18, 'E2 Allocators'!$B$15:$W$15, 0),FALSE)*$G125), 0, VLOOKUP(VLOOKUP($A125, 'E4 TB Allocation Details'!$A$18:$L$217, MATCH("Customer ID", 'E4 TB Allocation Details'!$A$18:$L$18, 0),FALSE), 'E2 Allocators'!$B$15:$W$361, MATCH('O5 Details by Class &amp; Accounts'!AD$18, 'E2 Allocators'!$B$15:$W$15, 0),FALSE)*$G125)</f>
        <v>0</v>
      </c>
      <c r="AE125" s="1334">
        <f>IF(ISERROR(VLOOKUP(VLOOKUP($A125, 'E4 TB Allocation Details'!$A$18:$L$217, MATCH("Customer ID", 'E4 TB Allocation Details'!$A$18:$L$18, 0),FALSE), 'E2 Allocators'!$B$15:$W$361, MATCH('O5 Details by Class &amp; Accounts'!AE$18, 'E2 Allocators'!$B$15:$W$15, 0),FALSE)*$G125), 0, VLOOKUP(VLOOKUP($A125, 'E4 TB Allocation Details'!$A$18:$L$217, MATCH("Customer ID", 'E4 TB Allocation Details'!$A$18:$L$18, 0),FALSE), 'E2 Allocators'!$B$15:$W$361, MATCH('O5 Details by Class &amp; Accounts'!AE$18, 'E2 Allocators'!$B$15:$W$15, 0),FALSE)*$G125)</f>
        <v>0</v>
      </c>
      <c r="AF125" s="1334">
        <f>IF(ISERROR(VLOOKUP(VLOOKUP($A125, 'E4 TB Allocation Details'!$A$18:$L$217, MATCH("Customer ID", 'E4 TB Allocation Details'!$A$18:$L$18, 0),FALSE), 'E2 Allocators'!$B$15:$W$361, MATCH('O5 Details by Class &amp; Accounts'!AF$18, 'E2 Allocators'!$B$15:$W$15, 0),FALSE)*$G125), 0, VLOOKUP(VLOOKUP($A125, 'E4 TB Allocation Details'!$A$18:$L$217, MATCH("Customer ID", 'E4 TB Allocation Details'!$A$18:$L$18, 0),FALSE), 'E2 Allocators'!$B$15:$W$361, MATCH('O5 Details by Class &amp; Accounts'!AF$18, 'E2 Allocators'!$B$15:$W$15, 0),FALSE)*$G125)</f>
        <v>0</v>
      </c>
      <c r="AG125" s="1334">
        <f>IF(ISERROR(VLOOKUP(VLOOKUP($A125, 'E4 TB Allocation Details'!$A$18:$L$217, MATCH("Customer ID", 'E4 TB Allocation Details'!$A$18:$L$18, 0),FALSE), 'E2 Allocators'!$B$15:$W$361, MATCH('O5 Details by Class &amp; Accounts'!AG$18, 'E2 Allocators'!$B$15:$W$15, 0),FALSE)*$G125), 0, VLOOKUP(VLOOKUP($A125, 'E4 TB Allocation Details'!$A$18:$L$217, MATCH("Customer ID", 'E4 TB Allocation Details'!$A$18:$L$18, 0),FALSE), 'E2 Allocators'!$B$15:$W$361, MATCH('O5 Details by Class &amp; Accounts'!AG$18, 'E2 Allocators'!$B$15:$W$15, 0),FALSE)*$G125)</f>
        <v>0</v>
      </c>
      <c r="AH125" s="1334">
        <f>IF(ISERROR(VLOOKUP(VLOOKUP($A125, 'E4 TB Allocation Details'!$A$18:$L$217, MATCH("Customer ID", 'E4 TB Allocation Details'!$A$18:$L$18, 0),FALSE), 'E2 Allocators'!$B$15:$W$361, MATCH('O5 Details by Class &amp; Accounts'!AH$18, 'E2 Allocators'!$B$15:$W$15, 0),FALSE)*$G125), 0, VLOOKUP(VLOOKUP($A125, 'E4 TB Allocation Details'!$A$18:$L$217, MATCH("Customer ID", 'E4 TB Allocation Details'!$A$18:$L$18, 0),FALSE), 'E2 Allocators'!$B$15:$W$361, MATCH('O5 Details by Class &amp; Accounts'!AH$18, 'E2 Allocators'!$B$15:$W$15, 0),FALSE)*$G125)</f>
        <v>0</v>
      </c>
      <c r="AI125" s="1334">
        <f>IF(ISERROR(VLOOKUP(VLOOKUP($A125, 'E4 TB Allocation Details'!$A$18:$L$217, MATCH("Customer ID", 'E4 TB Allocation Details'!$A$18:$L$18, 0),FALSE), 'E2 Allocators'!$B$15:$W$361, MATCH('O5 Details by Class &amp; Accounts'!AI$18, 'E2 Allocators'!$B$15:$W$15, 0),FALSE)*$G125), 0, VLOOKUP(VLOOKUP($A125, 'E4 TB Allocation Details'!$A$18:$L$217, MATCH("Customer ID", 'E4 TB Allocation Details'!$A$18:$L$18, 0),FALSE), 'E2 Allocators'!$B$15:$W$361, MATCH('O5 Details by Class &amp; Accounts'!AI$18, 'E2 Allocators'!$B$15:$W$15, 0),FALSE)*$G125)</f>
        <v>0</v>
      </c>
      <c r="AJ125" s="1334">
        <f>IF(ISERROR(VLOOKUP(VLOOKUP($A125, 'E4 TB Allocation Details'!$A$18:$L$217, MATCH("Customer ID", 'E4 TB Allocation Details'!$A$18:$L$18, 0),FALSE), 'E2 Allocators'!$B$15:$W$361, MATCH('O5 Details by Class &amp; Accounts'!AJ$18, 'E2 Allocators'!$B$15:$W$15, 0),FALSE)*$G125), 0, VLOOKUP(VLOOKUP($A125, 'E4 TB Allocation Details'!$A$18:$L$217, MATCH("Customer ID", 'E4 TB Allocation Details'!$A$18:$L$18, 0),FALSE), 'E2 Allocators'!$B$15:$W$361, MATCH('O5 Details by Class &amp; Accounts'!AJ$18, 'E2 Allocators'!$B$15:$W$15, 0),FALSE)*$G125)</f>
        <v>0</v>
      </c>
      <c r="AK125" s="1334">
        <f>IF(ISERROR(VLOOKUP(VLOOKUP($A125, 'E4 TB Allocation Details'!$A$18:$L$217, MATCH("Customer ID", 'E4 TB Allocation Details'!$A$18:$L$18, 0),FALSE), 'E2 Allocators'!$B$15:$W$361, MATCH('O5 Details by Class &amp; Accounts'!AK$18, 'E2 Allocators'!$B$15:$W$15, 0),FALSE)*$G125), 0, VLOOKUP(VLOOKUP($A125, 'E4 TB Allocation Details'!$A$18:$L$217, MATCH("Customer ID", 'E4 TB Allocation Details'!$A$18:$L$18, 0),FALSE), 'E2 Allocators'!$B$15:$W$361, MATCH('O5 Details by Class &amp; Accounts'!AK$18, 'E2 Allocators'!$B$15:$W$15, 0),FALSE)*$G125)</f>
        <v>0</v>
      </c>
      <c r="AL125" s="1334">
        <f>IF(ISERROR(VLOOKUP(VLOOKUP($A125, 'E4 TB Allocation Details'!$A$18:$L$217, MATCH("Customer ID", 'E4 TB Allocation Details'!$A$18:$L$18, 0),FALSE), 'E2 Allocators'!$B$15:$W$361, MATCH('O5 Details by Class &amp; Accounts'!AL$18, 'E2 Allocators'!$B$15:$W$15, 0),FALSE)*$G125), 0, VLOOKUP(VLOOKUP($A125, 'E4 TB Allocation Details'!$A$18:$L$217, MATCH("Customer ID", 'E4 TB Allocation Details'!$A$18:$L$18, 0),FALSE), 'E2 Allocators'!$B$15:$W$361, MATCH('O5 Details by Class &amp; Accounts'!AL$18, 'E2 Allocators'!$B$15:$W$15, 0),FALSE)*$G125)</f>
        <v>0</v>
      </c>
      <c r="AM125" s="1334">
        <f>IF(ISERROR(VLOOKUP(VLOOKUP($A125, 'E4 TB Allocation Details'!$A$18:$L$217, MATCH("Customer ID", 'E4 TB Allocation Details'!$A$18:$L$18, 0),FALSE), 'E2 Allocators'!$B$15:$W$361, MATCH('O5 Details by Class &amp; Accounts'!AM$18, 'E2 Allocators'!$B$15:$W$15, 0),FALSE)*$G125), 0, VLOOKUP(VLOOKUP($A125, 'E4 TB Allocation Details'!$A$18:$L$217, MATCH("Customer ID", 'E4 TB Allocation Details'!$A$18:$L$18, 0),FALSE), 'E2 Allocators'!$B$15:$W$361, MATCH('O5 Details by Class &amp; Accounts'!AM$18, 'E2 Allocators'!$B$15:$W$15, 0),FALSE)*$G125)</f>
        <v>0</v>
      </c>
      <c r="AN125" s="1334">
        <f>IF(ISERROR(VLOOKUP(VLOOKUP($A125, 'E4 TB Allocation Details'!$A$18:$L$217, MATCH("Customer ID", 'E4 TB Allocation Details'!$A$18:$L$18, 0),FALSE), 'E2 Allocators'!$B$15:$W$361, MATCH('O5 Details by Class &amp; Accounts'!AN$18, 'E2 Allocators'!$B$15:$W$15, 0),FALSE)*$G125), 0, VLOOKUP(VLOOKUP($A125, 'E4 TB Allocation Details'!$A$18:$L$217, MATCH("Customer ID", 'E4 TB Allocation Details'!$A$18:$L$18, 0),FALSE), 'E2 Allocators'!$B$15:$W$361, MATCH('O5 Details by Class &amp; Accounts'!AN$18, 'E2 Allocators'!$B$15:$W$15, 0),FALSE)*$G125)</f>
        <v>0</v>
      </c>
      <c r="AO125" s="1334">
        <f>IF(ISERROR(VLOOKUP(VLOOKUP($A125, 'E4 TB Allocation Details'!$A$18:$L$217, MATCH("Customer ID", 'E4 TB Allocation Details'!$A$18:$L$18, 0),FALSE), 'E2 Allocators'!$B$15:$W$361, MATCH('O5 Details by Class &amp; Accounts'!AO$18, 'E2 Allocators'!$B$15:$W$15, 0),FALSE)*$G125), 0, VLOOKUP(VLOOKUP($A125, 'E4 TB Allocation Details'!$A$18:$L$217, MATCH("Customer ID", 'E4 TB Allocation Details'!$A$18:$L$18, 0),FALSE), 'E2 Allocators'!$B$15:$W$361, MATCH('O5 Details by Class &amp; Accounts'!AO$18, 'E2 Allocators'!$B$15:$W$15, 0),FALSE)*$G125)</f>
        <v>0</v>
      </c>
      <c r="AP125" s="1334">
        <f>IF(ISERROR(VLOOKUP(VLOOKUP($A125, 'E4 TB Allocation Details'!$A$18:$L$217, MATCH("Customer ID", 'E4 TB Allocation Details'!$A$18:$L$18, 0),FALSE), 'E2 Allocators'!$B$15:$W$361, MATCH('O5 Details by Class &amp; Accounts'!AP$18, 'E2 Allocators'!$B$15:$W$15, 0),FALSE)*$G125), 0, VLOOKUP(VLOOKUP($A125, 'E4 TB Allocation Details'!$A$18:$L$217, MATCH("Customer ID", 'E4 TB Allocation Details'!$A$18:$L$18, 0),FALSE), 'E2 Allocators'!$B$15:$W$361, MATCH('O5 Details by Class &amp; Accounts'!AP$18, 'E2 Allocators'!$B$15:$W$15, 0),FALSE)*$G125)</f>
        <v>0</v>
      </c>
      <c r="AQ125" s="1334">
        <f>IF(ISERROR(VLOOKUP(VLOOKUP($A125, 'E4 TB Allocation Details'!$A$18:$L$217, MATCH("Customer ID", 'E4 TB Allocation Details'!$A$18:$L$18, 0),FALSE), 'E2 Allocators'!$B$15:$W$361, MATCH('O5 Details by Class &amp; Accounts'!AQ$18, 'E2 Allocators'!$B$15:$W$15, 0),FALSE)*$G125), 0, VLOOKUP(VLOOKUP($A125, 'E4 TB Allocation Details'!$A$18:$L$217, MATCH("Customer ID", 'E4 TB Allocation Details'!$A$18:$L$18, 0),FALSE), 'E2 Allocators'!$B$15:$W$361, MATCH('O5 Details by Class &amp; Accounts'!AQ$18, 'E2 Allocators'!$B$15:$W$15, 0),FALSE)*$G125)</f>
        <v>0</v>
      </c>
      <c r="AR125" s="1334">
        <f>IF(ISERROR(VLOOKUP(VLOOKUP($A125, 'E4 TB Allocation Details'!$A$18:$L$217, MATCH("Customer ID", 'E4 TB Allocation Details'!$A$18:$L$18, 0),FALSE), 'E2 Allocators'!$B$15:$W$361, MATCH('O5 Details by Class &amp; Accounts'!AR$18, 'E2 Allocators'!$B$15:$W$15, 0),FALSE)*$G125), 0, VLOOKUP(VLOOKUP($A125, 'E4 TB Allocation Details'!$A$18:$L$217, MATCH("Customer ID", 'E4 TB Allocation Details'!$A$18:$L$18, 0),FALSE), 'E2 Allocators'!$B$15:$W$361, MATCH('O5 Details by Class &amp; Accounts'!AR$18, 'E2 Allocators'!$B$15:$W$15, 0),FALSE)*$G125)</f>
        <v>0</v>
      </c>
      <c r="AS125" s="1334">
        <f>IF(ISERROR(VLOOKUP(VLOOKUP($A125, 'E4 TB Allocation Details'!$A$18:$L$217, MATCH("Customer ID", 'E4 TB Allocation Details'!$A$18:$L$18, 0),FALSE), 'E2 Allocators'!$B$15:$W$361, MATCH('O5 Details by Class &amp; Accounts'!AS$18, 'E2 Allocators'!$B$15:$W$15, 0),FALSE)*$G125), 0, VLOOKUP(VLOOKUP($A125, 'E4 TB Allocation Details'!$A$18:$L$217, MATCH("Customer ID", 'E4 TB Allocation Details'!$A$18:$L$18, 0),FALSE), 'E2 Allocators'!$B$15:$W$361, MATCH('O5 Details by Class &amp; Accounts'!AS$18, 'E2 Allocators'!$B$15:$W$15, 0),FALSE)*$G125)</f>
        <v>0</v>
      </c>
      <c r="AT125" s="1334">
        <f>IF(ISERROR(VLOOKUP(VLOOKUP($A125, 'E4 TB Allocation Details'!$A$18:$L$217, MATCH("Customer ID", 'E4 TB Allocation Details'!$A$18:$L$18, 0),FALSE), 'E2 Allocators'!$B$15:$W$361, MATCH('O5 Details by Class &amp; Accounts'!AT$18, 'E2 Allocators'!$B$15:$W$15, 0),FALSE)*$G125), 0, VLOOKUP(VLOOKUP($A125, 'E4 TB Allocation Details'!$A$18:$L$217, MATCH("Customer ID", 'E4 TB Allocation Details'!$A$18:$L$18, 0),FALSE), 'E2 Allocators'!$B$15:$W$361, MATCH('O5 Details by Class &amp; Accounts'!AT$18, 'E2 Allocators'!$B$15:$W$15, 0),FALSE)*$G125)</f>
        <v>0</v>
      </c>
      <c r="AU125" s="1334">
        <f>IF(ISERROR(VLOOKUP(VLOOKUP($A125, 'E4 TB Allocation Details'!$A$18:$L$217, MATCH("Customer ID", 'E4 TB Allocation Details'!$A$18:$L$18, 0),FALSE), 'E2 Allocators'!$B$15:$W$361, MATCH('O5 Details by Class &amp; Accounts'!AU$18, 'E2 Allocators'!$B$15:$W$15, 0),FALSE)*$G125), 0, VLOOKUP(VLOOKUP($A125, 'E4 TB Allocation Details'!$A$18:$L$217, MATCH("Customer ID", 'E4 TB Allocation Details'!$A$18:$L$18, 0),FALSE), 'E2 Allocators'!$B$15:$W$361, MATCH('O5 Details by Class &amp; Accounts'!AU$18, 'E2 Allocators'!$B$15:$W$15, 0),FALSE)*$G125)</f>
        <v>0</v>
      </c>
      <c r="AV125" s="1334">
        <f>IF(ISERROR(VLOOKUP(VLOOKUP($A125, 'E4 TB Allocation Details'!$A$18:$L$217, MATCH("Customer ID", 'E4 TB Allocation Details'!$A$18:$L$18, 0),FALSE), 'E2 Allocators'!$B$15:$W$361, MATCH('O5 Details by Class &amp; Accounts'!AV$18, 'E2 Allocators'!$B$15:$W$15, 0),FALSE)*$G125), 0, VLOOKUP(VLOOKUP($A125, 'E4 TB Allocation Details'!$A$18:$L$217, MATCH("Customer ID", 'E4 TB Allocation Details'!$A$18:$L$18, 0),FALSE), 'E2 Allocators'!$B$15:$W$361, MATCH('O5 Details by Class &amp; Accounts'!AV$18, 'E2 Allocators'!$B$15:$W$15, 0),FALSE)*$G125)</f>
        <v>0</v>
      </c>
      <c r="AW125" s="1334">
        <f>IF(ISERROR(VLOOKUP(VLOOKUP($A125, 'E4 TB Allocation Details'!$A$18:$L$217, MATCH("Customer ID", 'E4 TB Allocation Details'!$A$18:$L$18, 0),FALSE), 'E2 Allocators'!$B$15:$W$361, MATCH('O5 Details by Class &amp; Accounts'!AW$18, 'E2 Allocators'!$B$15:$W$15, 0),FALSE)*$G125), 0, VLOOKUP(VLOOKUP($A125, 'E4 TB Allocation Details'!$A$18:$L$217, MATCH("Customer ID", 'E4 TB Allocation Details'!$A$18:$L$18, 0),FALSE), 'E2 Allocators'!$B$15:$W$361, MATCH('O5 Details by Class &amp; Accounts'!AW$18, 'E2 Allocators'!$B$15:$W$15, 0),FALSE)*$G125)</f>
        <v>0</v>
      </c>
      <c r="AX125" s="1334">
        <f t="shared" si="34"/>
        <v>0</v>
      </c>
      <c r="AY125" s="1334">
        <f>IF(ISERROR(VLOOKUP(VLOOKUP($A125, 'E4 TB Allocation Details'!$A$18:$L$217, MATCH("Misc ID", 'E4 TB Allocation Details'!$A$18:$L$18, 0),FALSE), 'E2 Allocators'!$B$15:$W$361, MATCH('O5 Details by Class &amp; Accounts'!AY$18, 'E2 Allocators'!$B$15:$W$15, 0),FALSE)*$E125), 0, VLOOKUP(VLOOKUP($A125, 'E4 TB Allocation Details'!$A$18:$L$217, MATCH("Misc ID", 'E4 TB Allocation Details'!$A$18:$L$18, 0),FALSE), 'E2 Allocators'!$B$15:$W$361, MATCH('O5 Details by Class &amp; Accounts'!AY$18, 'E2 Allocators'!$B$15:$W$15, 0),FALSE)*$E125)</f>
        <v>0</v>
      </c>
      <c r="AZ125" s="1334">
        <f>IF(ISERROR(VLOOKUP(VLOOKUP($A125, 'E4 TB Allocation Details'!$A$18:$L$217, MATCH("Misc ID", 'E4 TB Allocation Details'!$A$18:$L$18, 0),FALSE), 'E2 Allocators'!$B$15:$W$361, MATCH('O5 Details by Class &amp; Accounts'!AZ$18, 'E2 Allocators'!$B$15:$W$15, 0),FALSE)*$E125), 0, VLOOKUP(VLOOKUP($A125, 'E4 TB Allocation Details'!$A$18:$L$217, MATCH("Misc ID", 'E4 TB Allocation Details'!$A$18:$L$18, 0),FALSE), 'E2 Allocators'!$B$15:$W$361, MATCH('O5 Details by Class &amp; Accounts'!AZ$18, 'E2 Allocators'!$B$15:$W$15, 0),FALSE)*$E125)</f>
        <v>0</v>
      </c>
      <c r="BA125" s="1334">
        <f>IF(ISERROR(VLOOKUP(VLOOKUP($A125, 'E4 TB Allocation Details'!$A$18:$L$217, MATCH("Misc ID", 'E4 TB Allocation Details'!$A$18:$L$18, 0),FALSE), 'E2 Allocators'!$B$15:$W$361, MATCH('O5 Details by Class &amp; Accounts'!BA$18, 'E2 Allocators'!$B$15:$W$15, 0),FALSE)*$E125), 0, VLOOKUP(VLOOKUP($A125, 'E4 TB Allocation Details'!$A$18:$L$217, MATCH("Misc ID", 'E4 TB Allocation Details'!$A$18:$L$18, 0),FALSE), 'E2 Allocators'!$B$15:$W$361, MATCH('O5 Details by Class &amp; Accounts'!BA$18, 'E2 Allocators'!$B$15:$W$15, 0),FALSE)*$E125)</f>
        <v>0</v>
      </c>
      <c r="BB125" s="1334">
        <f>IF(ISERROR(VLOOKUP(VLOOKUP($A125, 'E4 TB Allocation Details'!$A$18:$L$217, MATCH("Misc ID", 'E4 TB Allocation Details'!$A$18:$L$18, 0),FALSE), 'E2 Allocators'!$B$15:$W$361, MATCH('O5 Details by Class &amp; Accounts'!BB$18, 'E2 Allocators'!$B$15:$W$15, 0),FALSE)*$E125), 0, VLOOKUP(VLOOKUP($A125, 'E4 TB Allocation Details'!$A$18:$L$217, MATCH("Misc ID", 'E4 TB Allocation Details'!$A$18:$L$18, 0),FALSE), 'E2 Allocators'!$B$15:$W$361, MATCH('O5 Details by Class &amp; Accounts'!BB$18, 'E2 Allocators'!$B$15:$W$15, 0),FALSE)*$E125)</f>
        <v>0</v>
      </c>
      <c r="BC125" s="1334">
        <f>IF(ISERROR(VLOOKUP(VLOOKUP($A125, 'E4 TB Allocation Details'!$A$18:$L$217, MATCH("Misc ID", 'E4 TB Allocation Details'!$A$18:$L$18, 0),FALSE), 'E2 Allocators'!$B$15:$W$361, MATCH('O5 Details by Class &amp; Accounts'!BC$18, 'E2 Allocators'!$B$15:$W$15, 0),FALSE)*$E125), 0, VLOOKUP(VLOOKUP($A125, 'E4 TB Allocation Details'!$A$18:$L$217, MATCH("Misc ID", 'E4 TB Allocation Details'!$A$18:$L$18, 0),FALSE), 'E2 Allocators'!$B$15:$W$361, MATCH('O5 Details by Class &amp; Accounts'!BC$18, 'E2 Allocators'!$B$15:$W$15, 0),FALSE)*$E125)</f>
        <v>0</v>
      </c>
      <c r="BD125" s="1334">
        <f>IF(ISERROR(VLOOKUP(VLOOKUP($A125, 'E4 TB Allocation Details'!$A$18:$L$217, MATCH("Misc ID", 'E4 TB Allocation Details'!$A$18:$L$18, 0),FALSE), 'E2 Allocators'!$B$15:$W$361, MATCH('O5 Details by Class &amp; Accounts'!BD$18, 'E2 Allocators'!$B$15:$W$15, 0),FALSE)*$E125), 0, VLOOKUP(VLOOKUP($A125, 'E4 TB Allocation Details'!$A$18:$L$217, MATCH("Misc ID", 'E4 TB Allocation Details'!$A$18:$L$18, 0),FALSE), 'E2 Allocators'!$B$15:$W$361, MATCH('O5 Details by Class &amp; Accounts'!BD$18, 'E2 Allocators'!$B$15:$W$15, 0),FALSE)*$E125)</f>
        <v>0</v>
      </c>
      <c r="BE125" s="1334">
        <f>IF(ISERROR(VLOOKUP(VLOOKUP($A125, 'E4 TB Allocation Details'!$A$18:$L$217, MATCH("Misc ID", 'E4 TB Allocation Details'!$A$18:$L$18, 0),FALSE), 'E2 Allocators'!$B$15:$W$361, MATCH('O5 Details by Class &amp; Accounts'!BE$18, 'E2 Allocators'!$B$15:$W$15, 0),FALSE)*$E125), 0, VLOOKUP(VLOOKUP($A125, 'E4 TB Allocation Details'!$A$18:$L$217, MATCH("Misc ID", 'E4 TB Allocation Details'!$A$18:$L$18, 0),FALSE), 'E2 Allocators'!$B$15:$W$361, MATCH('O5 Details by Class &amp; Accounts'!BE$18, 'E2 Allocators'!$B$15:$W$15, 0),FALSE)*$E125)</f>
        <v>0</v>
      </c>
      <c r="BF125" s="1334">
        <f>IF(ISERROR(VLOOKUP(VLOOKUP($A125, 'E4 TB Allocation Details'!$A$18:$L$217, MATCH("Misc ID", 'E4 TB Allocation Details'!$A$18:$L$18, 0),FALSE), 'E2 Allocators'!$B$15:$W$361, MATCH('O5 Details by Class &amp; Accounts'!BF$18, 'E2 Allocators'!$B$15:$W$15, 0),FALSE)*$E125), 0, VLOOKUP(VLOOKUP($A125, 'E4 TB Allocation Details'!$A$18:$L$217, MATCH("Misc ID", 'E4 TB Allocation Details'!$A$18:$L$18, 0),FALSE), 'E2 Allocators'!$B$15:$W$361, MATCH('O5 Details by Class &amp; Accounts'!BF$18, 'E2 Allocators'!$B$15:$W$15, 0),FALSE)*$E125)</f>
        <v>0</v>
      </c>
      <c r="BG125" s="1334">
        <f>IF(ISERROR(VLOOKUP(VLOOKUP($A125, 'E4 TB Allocation Details'!$A$18:$L$217, MATCH("Misc ID", 'E4 TB Allocation Details'!$A$18:$L$18, 0),FALSE), 'E2 Allocators'!$B$15:$W$361, MATCH('O5 Details by Class &amp; Accounts'!BG$18, 'E2 Allocators'!$B$15:$W$15, 0),FALSE)*$E125), 0, VLOOKUP(VLOOKUP($A125, 'E4 TB Allocation Details'!$A$18:$L$217, MATCH("Misc ID", 'E4 TB Allocation Details'!$A$18:$L$18, 0),FALSE), 'E2 Allocators'!$B$15:$W$361, MATCH('O5 Details by Class &amp; Accounts'!BG$18, 'E2 Allocators'!$B$15:$W$15, 0),FALSE)*$E125)</f>
        <v>0</v>
      </c>
      <c r="BH125" s="1334">
        <f>IF(ISERROR(VLOOKUP(VLOOKUP($A125, 'E4 TB Allocation Details'!$A$18:$L$217, MATCH("Misc ID", 'E4 TB Allocation Details'!$A$18:$L$18, 0),FALSE), 'E2 Allocators'!$B$15:$W$361, MATCH('O5 Details by Class &amp; Accounts'!BH$18, 'E2 Allocators'!$B$15:$W$15, 0),FALSE)*$E125), 0, VLOOKUP(VLOOKUP($A125, 'E4 TB Allocation Details'!$A$18:$L$217, MATCH("Misc ID", 'E4 TB Allocation Details'!$A$18:$L$18, 0),FALSE), 'E2 Allocators'!$B$15:$W$361, MATCH('O5 Details by Class &amp; Accounts'!BH$18, 'E2 Allocators'!$B$15:$W$15, 0),FALSE)*$E125)</f>
        <v>0</v>
      </c>
      <c r="BI125" s="1334">
        <f>IF(ISERROR(VLOOKUP(VLOOKUP($A125, 'E4 TB Allocation Details'!$A$18:$L$217, MATCH("Misc ID", 'E4 TB Allocation Details'!$A$18:$L$18, 0),FALSE), 'E2 Allocators'!$B$15:$W$361, MATCH('O5 Details by Class &amp; Accounts'!BI$18, 'E2 Allocators'!$B$15:$W$15, 0),FALSE)*$E125), 0, VLOOKUP(VLOOKUP($A125, 'E4 TB Allocation Details'!$A$18:$L$217, MATCH("Misc ID", 'E4 TB Allocation Details'!$A$18:$L$18, 0),FALSE), 'E2 Allocators'!$B$15:$W$361, MATCH('O5 Details by Class &amp; Accounts'!BI$18, 'E2 Allocators'!$B$15:$W$15, 0),FALSE)*$E125)</f>
        <v>0</v>
      </c>
      <c r="BJ125" s="1334">
        <f>IF(ISERROR(VLOOKUP(VLOOKUP($A125, 'E4 TB Allocation Details'!$A$18:$L$217, MATCH("Misc ID", 'E4 TB Allocation Details'!$A$18:$L$18, 0),FALSE), 'E2 Allocators'!$B$15:$W$361, MATCH('O5 Details by Class &amp; Accounts'!BJ$18, 'E2 Allocators'!$B$15:$W$15, 0),FALSE)*$E125), 0, VLOOKUP(VLOOKUP($A125, 'E4 TB Allocation Details'!$A$18:$L$217, MATCH("Misc ID", 'E4 TB Allocation Details'!$A$18:$L$18, 0),FALSE), 'E2 Allocators'!$B$15:$W$361, MATCH('O5 Details by Class &amp; Accounts'!BJ$18, 'E2 Allocators'!$B$15:$W$15, 0),FALSE)*$E125)</f>
        <v>0</v>
      </c>
      <c r="BK125" s="1334">
        <f>IF(ISERROR(VLOOKUP(VLOOKUP($A125, 'E4 TB Allocation Details'!$A$18:$L$217, MATCH("Misc ID", 'E4 TB Allocation Details'!$A$18:$L$18, 0),FALSE), 'E2 Allocators'!$B$15:$W$361, MATCH('O5 Details by Class &amp; Accounts'!BK$18, 'E2 Allocators'!$B$15:$W$15, 0),FALSE)*$E125), 0, VLOOKUP(VLOOKUP($A125, 'E4 TB Allocation Details'!$A$18:$L$217, MATCH("Misc ID", 'E4 TB Allocation Details'!$A$18:$L$18, 0),FALSE), 'E2 Allocators'!$B$15:$W$361, MATCH('O5 Details by Class &amp; Accounts'!BK$18, 'E2 Allocators'!$B$15:$W$15, 0),FALSE)*$E125)</f>
        <v>0</v>
      </c>
      <c r="BL125" s="1334">
        <f>IF(ISERROR(VLOOKUP(VLOOKUP($A125, 'E4 TB Allocation Details'!$A$18:$L$217, MATCH("Misc ID", 'E4 TB Allocation Details'!$A$18:$L$18, 0),FALSE), 'E2 Allocators'!$B$15:$W$361, MATCH('O5 Details by Class &amp; Accounts'!BL$18, 'E2 Allocators'!$B$15:$W$15, 0),FALSE)*$E125), 0, VLOOKUP(VLOOKUP($A125, 'E4 TB Allocation Details'!$A$18:$L$217, MATCH("Misc ID", 'E4 TB Allocation Details'!$A$18:$L$18, 0),FALSE), 'E2 Allocators'!$B$15:$W$361, MATCH('O5 Details by Class &amp; Accounts'!BL$18, 'E2 Allocators'!$B$15:$W$15, 0),FALSE)*$E125)</f>
        <v>0</v>
      </c>
      <c r="BM125" s="1334">
        <f>IF(ISERROR(VLOOKUP(VLOOKUP($A125, 'E4 TB Allocation Details'!$A$18:$L$217, MATCH("Misc ID", 'E4 TB Allocation Details'!$A$18:$L$18, 0),FALSE), 'E2 Allocators'!$B$15:$W$361, MATCH('O5 Details by Class &amp; Accounts'!BM$18, 'E2 Allocators'!$B$15:$W$15, 0),FALSE)*$E125), 0, VLOOKUP(VLOOKUP($A125, 'E4 TB Allocation Details'!$A$18:$L$217, MATCH("Misc ID", 'E4 TB Allocation Details'!$A$18:$L$18, 0),FALSE), 'E2 Allocators'!$B$15:$W$361, MATCH('O5 Details by Class &amp; Accounts'!BM$18, 'E2 Allocators'!$B$15:$W$15, 0),FALSE)*$E125)</f>
        <v>0</v>
      </c>
      <c r="BN125" s="1334">
        <f>IF(ISERROR(VLOOKUP(VLOOKUP($A125, 'E4 TB Allocation Details'!$A$18:$L$217, MATCH("Misc ID", 'E4 TB Allocation Details'!$A$18:$L$18, 0),FALSE), 'E2 Allocators'!$B$15:$W$361, MATCH('O5 Details by Class &amp; Accounts'!BN$18, 'E2 Allocators'!$B$15:$W$15, 0),FALSE)*$E125), 0, VLOOKUP(VLOOKUP($A125, 'E4 TB Allocation Details'!$A$18:$L$217, MATCH("Misc ID", 'E4 TB Allocation Details'!$A$18:$L$18, 0),FALSE), 'E2 Allocators'!$B$15:$W$361, MATCH('O5 Details by Class &amp; Accounts'!BN$18, 'E2 Allocators'!$B$15:$W$15, 0),FALSE)*$E125)</f>
        <v>0</v>
      </c>
      <c r="BO125" s="1334">
        <f>IF(ISERROR(VLOOKUP(VLOOKUP($A125, 'E4 TB Allocation Details'!$A$18:$L$217, MATCH("Misc ID", 'E4 TB Allocation Details'!$A$18:$L$18, 0),FALSE), 'E2 Allocators'!$B$15:$W$361, MATCH('O5 Details by Class &amp; Accounts'!BO$18, 'E2 Allocators'!$B$15:$W$15, 0),FALSE)*$E125), 0, VLOOKUP(VLOOKUP($A125, 'E4 TB Allocation Details'!$A$18:$L$217, MATCH("Misc ID", 'E4 TB Allocation Details'!$A$18:$L$18, 0),FALSE), 'E2 Allocators'!$B$15:$W$361, MATCH('O5 Details by Class &amp; Accounts'!BO$18, 'E2 Allocators'!$B$15:$W$15, 0),FALSE)*$E125)</f>
        <v>0</v>
      </c>
      <c r="BP125" s="1334">
        <f>IF(ISERROR(VLOOKUP(VLOOKUP($A125, 'E4 TB Allocation Details'!$A$18:$L$217, MATCH("Misc ID", 'E4 TB Allocation Details'!$A$18:$L$18, 0),FALSE), 'E2 Allocators'!$B$15:$W$361, MATCH('O5 Details by Class &amp; Accounts'!BP$18, 'E2 Allocators'!$B$15:$W$15, 0),FALSE)*$E125), 0, VLOOKUP(VLOOKUP($A125, 'E4 TB Allocation Details'!$A$18:$L$217, MATCH("Misc ID", 'E4 TB Allocation Details'!$A$18:$L$18, 0),FALSE), 'E2 Allocators'!$B$15:$W$361, MATCH('O5 Details by Class &amp; Accounts'!BP$18, 'E2 Allocators'!$B$15:$W$15, 0),FALSE)*$E125)</f>
        <v>0</v>
      </c>
      <c r="BQ125" s="1334">
        <f>IF(ISERROR(VLOOKUP(VLOOKUP($A125, 'E4 TB Allocation Details'!$A$18:$L$217, MATCH("Misc ID", 'E4 TB Allocation Details'!$A$18:$L$18, 0),FALSE), 'E2 Allocators'!$B$15:$W$361, MATCH('O5 Details by Class &amp; Accounts'!BQ$18, 'E2 Allocators'!$B$15:$W$15, 0),FALSE)*$E125), 0, VLOOKUP(VLOOKUP($A125, 'E4 TB Allocation Details'!$A$18:$L$217, MATCH("Misc ID", 'E4 TB Allocation Details'!$A$18:$L$18, 0),FALSE), 'E2 Allocators'!$B$15:$W$361, MATCH('O5 Details by Class &amp; Accounts'!BQ$18, 'E2 Allocators'!$B$15:$W$15, 0),FALSE)*$E125)</f>
        <v>0</v>
      </c>
      <c r="BR125" s="1334">
        <f>IF(ISERROR(VLOOKUP(VLOOKUP($A125, 'E4 TB Allocation Details'!$A$18:$L$217, MATCH("Misc ID", 'E4 TB Allocation Details'!$A$18:$L$18, 0),FALSE), 'E2 Allocators'!$B$15:$W$361, MATCH('O5 Details by Class &amp; Accounts'!BR$18, 'E2 Allocators'!$B$15:$W$15, 0),FALSE)*$E125), 0, VLOOKUP(VLOOKUP($A125, 'E4 TB Allocation Details'!$A$18:$L$217, MATCH("Misc ID", 'E4 TB Allocation Details'!$A$18:$L$18, 0),FALSE), 'E2 Allocators'!$B$15:$W$361, MATCH('O5 Details by Class &amp; Accounts'!BR$18, 'E2 Allocators'!$B$15:$W$15, 0),FALSE)*$E125)</f>
        <v>0</v>
      </c>
      <c r="BS125" s="1334">
        <f t="shared" si="35"/>
        <v>0</v>
      </c>
      <c r="BT125" s="1334">
        <f>IF(ISERROR(VLOOKUP(VLOOKUP($A125, 'E4 TB Allocation Details'!$A$18:$L$217, MATCH("A &amp; G ID", 'E4 TB Allocation Details'!$A$18:$L$18, 0),FALSE), 'E2 Allocators'!$B$15:$W$361, MATCH('O5 Details by Class &amp; Accounts'!BT$18, 'E2 Allocators'!$B$15:$W$15, 0),FALSE)*$E125), 0, VLOOKUP(VLOOKUP($A125, 'E4 TB Allocation Details'!$A$18:$L$217, MATCH("A &amp; G ID", 'E4 TB Allocation Details'!$A$18:$L$18, 0),FALSE), 'E2 Allocators'!$B$15:$W$361, MATCH('O5 Details by Class &amp; Accounts'!BT$18, 'E2 Allocators'!$B$15:$W$15, 0),FALSE)*$E125)</f>
        <v>0</v>
      </c>
      <c r="BU125" s="1334">
        <f>IF(ISERROR(VLOOKUP(VLOOKUP($A125, 'E4 TB Allocation Details'!$A$18:$L$217, MATCH("A &amp; G ID", 'E4 TB Allocation Details'!$A$18:$L$18, 0),FALSE), 'E2 Allocators'!$B$15:$W$361, MATCH('O5 Details by Class &amp; Accounts'!BU$18, 'E2 Allocators'!$B$15:$W$15, 0),FALSE)*$E125), 0, VLOOKUP(VLOOKUP($A125, 'E4 TB Allocation Details'!$A$18:$L$217, MATCH("A &amp; G ID", 'E4 TB Allocation Details'!$A$18:$L$18, 0),FALSE), 'E2 Allocators'!$B$15:$W$361, MATCH('O5 Details by Class &amp; Accounts'!BU$18, 'E2 Allocators'!$B$15:$W$15, 0),FALSE)*$E125)</f>
        <v>0</v>
      </c>
      <c r="BV125" s="1334">
        <f>IF(ISERROR(VLOOKUP(VLOOKUP($A125, 'E4 TB Allocation Details'!$A$18:$L$217, MATCH("A &amp; G ID", 'E4 TB Allocation Details'!$A$18:$L$18, 0),FALSE), 'E2 Allocators'!$B$15:$W$361, MATCH('O5 Details by Class &amp; Accounts'!BV$18, 'E2 Allocators'!$B$15:$W$15, 0),FALSE)*$E125), 0, VLOOKUP(VLOOKUP($A125, 'E4 TB Allocation Details'!$A$18:$L$217, MATCH("A &amp; G ID", 'E4 TB Allocation Details'!$A$18:$L$18, 0),FALSE), 'E2 Allocators'!$B$15:$W$361, MATCH('O5 Details by Class &amp; Accounts'!BV$18, 'E2 Allocators'!$B$15:$W$15, 0),FALSE)*$E125)</f>
        <v>0</v>
      </c>
      <c r="BW125" s="1334">
        <f>IF(ISERROR(VLOOKUP(VLOOKUP($A125, 'E4 TB Allocation Details'!$A$18:$L$217, MATCH("A &amp; G ID", 'E4 TB Allocation Details'!$A$18:$L$18, 0),FALSE), 'E2 Allocators'!$B$15:$W$361, MATCH('O5 Details by Class &amp; Accounts'!BW$18, 'E2 Allocators'!$B$15:$W$15, 0),FALSE)*$E125), 0, VLOOKUP(VLOOKUP($A125, 'E4 TB Allocation Details'!$A$18:$L$217, MATCH("A &amp; G ID", 'E4 TB Allocation Details'!$A$18:$L$18, 0),FALSE), 'E2 Allocators'!$B$15:$W$361, MATCH('O5 Details by Class &amp; Accounts'!BW$18, 'E2 Allocators'!$B$15:$W$15, 0),FALSE)*$E125)</f>
        <v>0</v>
      </c>
      <c r="BX125" s="1334">
        <f>IF(ISERROR(VLOOKUP(VLOOKUP($A125, 'E4 TB Allocation Details'!$A$18:$L$217, MATCH("A &amp; G ID", 'E4 TB Allocation Details'!$A$18:$L$18, 0),FALSE), 'E2 Allocators'!$B$15:$W$361, MATCH('O5 Details by Class &amp; Accounts'!BX$18, 'E2 Allocators'!$B$15:$W$15, 0),FALSE)*$E125), 0, VLOOKUP(VLOOKUP($A125, 'E4 TB Allocation Details'!$A$18:$L$217, MATCH("A &amp; G ID", 'E4 TB Allocation Details'!$A$18:$L$18, 0),FALSE), 'E2 Allocators'!$B$15:$W$361, MATCH('O5 Details by Class &amp; Accounts'!BX$18, 'E2 Allocators'!$B$15:$W$15, 0),FALSE)*$E125)</f>
        <v>0</v>
      </c>
      <c r="BY125" s="1334">
        <f>IF(ISERROR(VLOOKUP(VLOOKUP($A125, 'E4 TB Allocation Details'!$A$18:$L$217, MATCH("A &amp; G ID", 'E4 TB Allocation Details'!$A$18:$L$18, 0),FALSE), 'E2 Allocators'!$B$15:$W$361, MATCH('O5 Details by Class &amp; Accounts'!BY$18, 'E2 Allocators'!$B$15:$W$15, 0),FALSE)*$E125), 0, VLOOKUP(VLOOKUP($A125, 'E4 TB Allocation Details'!$A$18:$L$217, MATCH("A &amp; G ID", 'E4 TB Allocation Details'!$A$18:$L$18, 0),FALSE), 'E2 Allocators'!$B$15:$W$361, MATCH('O5 Details by Class &amp; Accounts'!BY$18, 'E2 Allocators'!$B$15:$W$15, 0),FALSE)*$E125)</f>
        <v>0</v>
      </c>
      <c r="BZ125" s="1334">
        <f>IF(ISERROR(VLOOKUP(VLOOKUP($A125, 'E4 TB Allocation Details'!$A$18:$L$217, MATCH("A &amp; G ID", 'E4 TB Allocation Details'!$A$18:$L$18, 0),FALSE), 'E2 Allocators'!$B$15:$W$361, MATCH('O5 Details by Class &amp; Accounts'!BZ$18, 'E2 Allocators'!$B$15:$W$15, 0),FALSE)*$E125), 0, VLOOKUP(VLOOKUP($A125, 'E4 TB Allocation Details'!$A$18:$L$217, MATCH("A &amp; G ID", 'E4 TB Allocation Details'!$A$18:$L$18, 0),FALSE), 'E2 Allocators'!$B$15:$W$361, MATCH('O5 Details by Class &amp; Accounts'!BZ$18, 'E2 Allocators'!$B$15:$W$15, 0),FALSE)*$E125)</f>
        <v>0</v>
      </c>
      <c r="CA125" s="1334">
        <f>IF(ISERROR(VLOOKUP(VLOOKUP($A125, 'E4 TB Allocation Details'!$A$18:$L$217, MATCH("A &amp; G ID", 'E4 TB Allocation Details'!$A$18:$L$18, 0),FALSE), 'E2 Allocators'!$B$15:$W$361, MATCH('O5 Details by Class &amp; Accounts'!CA$18, 'E2 Allocators'!$B$15:$W$15, 0),FALSE)*$E125), 0, VLOOKUP(VLOOKUP($A125, 'E4 TB Allocation Details'!$A$18:$L$217, MATCH("A &amp; G ID", 'E4 TB Allocation Details'!$A$18:$L$18, 0),FALSE), 'E2 Allocators'!$B$15:$W$361, MATCH('O5 Details by Class &amp; Accounts'!CA$18, 'E2 Allocators'!$B$15:$W$15, 0),FALSE)*$E125)</f>
        <v>0</v>
      </c>
      <c r="CB125" s="1334">
        <f>IF(ISERROR(VLOOKUP(VLOOKUP($A125, 'E4 TB Allocation Details'!$A$18:$L$217, MATCH("A &amp; G ID", 'E4 TB Allocation Details'!$A$18:$L$18, 0),FALSE), 'E2 Allocators'!$B$15:$W$361, MATCH('O5 Details by Class &amp; Accounts'!CB$18, 'E2 Allocators'!$B$15:$W$15, 0),FALSE)*$E125), 0, VLOOKUP(VLOOKUP($A125, 'E4 TB Allocation Details'!$A$18:$L$217, MATCH("A &amp; G ID", 'E4 TB Allocation Details'!$A$18:$L$18, 0),FALSE), 'E2 Allocators'!$B$15:$W$361, MATCH('O5 Details by Class &amp; Accounts'!CB$18, 'E2 Allocators'!$B$15:$W$15, 0),FALSE)*$E125)</f>
        <v>0</v>
      </c>
      <c r="CC125" s="1334">
        <f>IF(ISERROR(VLOOKUP(VLOOKUP($A125, 'E4 TB Allocation Details'!$A$18:$L$217, MATCH("A &amp; G ID", 'E4 TB Allocation Details'!$A$18:$L$18, 0),FALSE), 'E2 Allocators'!$B$15:$W$361, MATCH('O5 Details by Class &amp; Accounts'!CC$18, 'E2 Allocators'!$B$15:$W$15, 0),FALSE)*$E125), 0, VLOOKUP(VLOOKUP($A125, 'E4 TB Allocation Details'!$A$18:$L$217, MATCH("A &amp; G ID", 'E4 TB Allocation Details'!$A$18:$L$18, 0),FALSE), 'E2 Allocators'!$B$15:$W$361, MATCH('O5 Details by Class &amp; Accounts'!CC$18, 'E2 Allocators'!$B$15:$W$15, 0),FALSE)*$E125)</f>
        <v>0</v>
      </c>
      <c r="CD125" s="1334">
        <f>IF(ISERROR(VLOOKUP(VLOOKUP($A125, 'E4 TB Allocation Details'!$A$18:$L$217, MATCH("A &amp; G ID", 'E4 TB Allocation Details'!$A$18:$L$18, 0),FALSE), 'E2 Allocators'!$B$15:$W$361, MATCH('O5 Details by Class &amp; Accounts'!CD$18, 'E2 Allocators'!$B$15:$W$15, 0),FALSE)*$E125), 0, VLOOKUP(VLOOKUP($A125, 'E4 TB Allocation Details'!$A$18:$L$217, MATCH("A &amp; G ID", 'E4 TB Allocation Details'!$A$18:$L$18, 0),FALSE), 'E2 Allocators'!$B$15:$W$361, MATCH('O5 Details by Class &amp; Accounts'!CD$18, 'E2 Allocators'!$B$15:$W$15, 0),FALSE)*$E125)</f>
        <v>0</v>
      </c>
      <c r="CE125" s="1334">
        <f>IF(ISERROR(VLOOKUP(VLOOKUP($A125, 'E4 TB Allocation Details'!$A$18:$L$217, MATCH("A &amp; G ID", 'E4 TB Allocation Details'!$A$18:$L$18, 0),FALSE), 'E2 Allocators'!$B$15:$W$361, MATCH('O5 Details by Class &amp; Accounts'!CE$18, 'E2 Allocators'!$B$15:$W$15, 0),FALSE)*$E125), 0, VLOOKUP(VLOOKUP($A125, 'E4 TB Allocation Details'!$A$18:$L$217, MATCH("A &amp; G ID", 'E4 TB Allocation Details'!$A$18:$L$18, 0),FALSE), 'E2 Allocators'!$B$15:$W$361, MATCH('O5 Details by Class &amp; Accounts'!CE$18, 'E2 Allocators'!$B$15:$W$15, 0),FALSE)*$E125)</f>
        <v>0</v>
      </c>
      <c r="CF125" s="1334">
        <f>IF(ISERROR(VLOOKUP(VLOOKUP($A125, 'E4 TB Allocation Details'!$A$18:$L$217, MATCH("A &amp; G ID", 'E4 TB Allocation Details'!$A$18:$L$18, 0),FALSE), 'E2 Allocators'!$B$15:$W$361, MATCH('O5 Details by Class &amp; Accounts'!CF$18, 'E2 Allocators'!$B$15:$W$15, 0),FALSE)*$E125), 0, VLOOKUP(VLOOKUP($A125, 'E4 TB Allocation Details'!$A$18:$L$217, MATCH("A &amp; G ID", 'E4 TB Allocation Details'!$A$18:$L$18, 0),FALSE), 'E2 Allocators'!$B$15:$W$361, MATCH('O5 Details by Class &amp; Accounts'!CF$18, 'E2 Allocators'!$B$15:$W$15, 0),FALSE)*$E125)</f>
        <v>0</v>
      </c>
      <c r="CG125" s="1334">
        <f>IF(ISERROR(VLOOKUP(VLOOKUP($A125, 'E4 TB Allocation Details'!$A$18:$L$217, MATCH("A &amp; G ID", 'E4 TB Allocation Details'!$A$18:$L$18, 0),FALSE), 'E2 Allocators'!$B$15:$W$361, MATCH('O5 Details by Class &amp; Accounts'!CG$18, 'E2 Allocators'!$B$15:$W$15, 0),FALSE)*$E125), 0, VLOOKUP(VLOOKUP($A125, 'E4 TB Allocation Details'!$A$18:$L$217, MATCH("A &amp; G ID", 'E4 TB Allocation Details'!$A$18:$L$18, 0),FALSE), 'E2 Allocators'!$B$15:$W$361, MATCH('O5 Details by Class &amp; Accounts'!CG$18, 'E2 Allocators'!$B$15:$W$15, 0),FALSE)*$E125)</f>
        <v>0</v>
      </c>
      <c r="CH125" s="1334">
        <f>IF(ISERROR(VLOOKUP(VLOOKUP($A125, 'E4 TB Allocation Details'!$A$18:$L$217, MATCH("A &amp; G ID", 'E4 TB Allocation Details'!$A$18:$L$18, 0),FALSE), 'E2 Allocators'!$B$15:$W$361, MATCH('O5 Details by Class &amp; Accounts'!CH$18, 'E2 Allocators'!$B$15:$W$15, 0),FALSE)*$E125), 0, VLOOKUP(VLOOKUP($A125, 'E4 TB Allocation Details'!$A$18:$L$217, MATCH("A &amp; G ID", 'E4 TB Allocation Details'!$A$18:$L$18, 0),FALSE), 'E2 Allocators'!$B$15:$W$361, MATCH('O5 Details by Class &amp; Accounts'!CH$18, 'E2 Allocators'!$B$15:$W$15, 0),FALSE)*$E125)</f>
        <v>0</v>
      </c>
      <c r="CI125" s="1334">
        <f>IF(ISERROR(VLOOKUP(VLOOKUP($A125, 'E4 TB Allocation Details'!$A$18:$L$217, MATCH("A &amp; G ID", 'E4 TB Allocation Details'!$A$18:$L$18, 0),FALSE), 'E2 Allocators'!$B$15:$W$361, MATCH('O5 Details by Class &amp; Accounts'!CI$18, 'E2 Allocators'!$B$15:$W$15, 0),FALSE)*$E125), 0, VLOOKUP(VLOOKUP($A125, 'E4 TB Allocation Details'!$A$18:$L$217, MATCH("A &amp; G ID", 'E4 TB Allocation Details'!$A$18:$L$18, 0),FALSE), 'E2 Allocators'!$B$15:$W$361, MATCH('O5 Details by Class &amp; Accounts'!CI$18, 'E2 Allocators'!$B$15:$W$15, 0),FALSE)*$E125)</f>
        <v>0</v>
      </c>
      <c r="CJ125" s="1334">
        <f>IF(ISERROR(VLOOKUP(VLOOKUP($A125, 'E4 TB Allocation Details'!$A$18:$L$217, MATCH("A &amp; G ID", 'E4 TB Allocation Details'!$A$18:$L$18, 0),FALSE), 'E2 Allocators'!$B$15:$W$361, MATCH('O5 Details by Class &amp; Accounts'!CJ$18, 'E2 Allocators'!$B$15:$W$15, 0),FALSE)*$E125), 0, VLOOKUP(VLOOKUP($A125, 'E4 TB Allocation Details'!$A$18:$L$217, MATCH("A &amp; G ID", 'E4 TB Allocation Details'!$A$18:$L$18, 0),FALSE), 'E2 Allocators'!$B$15:$W$361, MATCH('O5 Details by Class &amp; Accounts'!CJ$18, 'E2 Allocators'!$B$15:$W$15, 0),FALSE)*$E125)</f>
        <v>0</v>
      </c>
      <c r="CK125" s="1334">
        <f>IF(ISERROR(VLOOKUP(VLOOKUP($A125, 'E4 TB Allocation Details'!$A$18:$L$217, MATCH("A &amp; G ID", 'E4 TB Allocation Details'!$A$18:$L$18, 0),FALSE), 'E2 Allocators'!$B$15:$W$361, MATCH('O5 Details by Class &amp; Accounts'!CK$18, 'E2 Allocators'!$B$15:$W$15, 0),FALSE)*$E125), 0, VLOOKUP(VLOOKUP($A125, 'E4 TB Allocation Details'!$A$18:$L$217, MATCH("A &amp; G ID", 'E4 TB Allocation Details'!$A$18:$L$18, 0),FALSE), 'E2 Allocators'!$B$15:$W$361, MATCH('O5 Details by Class &amp; Accounts'!CK$18, 'E2 Allocators'!$B$15:$W$15, 0),FALSE)*$E125)</f>
        <v>0</v>
      </c>
      <c r="CL125" s="1334">
        <f>IF(ISERROR(VLOOKUP(VLOOKUP($A125, 'E4 TB Allocation Details'!$A$18:$L$217, MATCH("A &amp; G ID", 'E4 TB Allocation Details'!$A$18:$L$18, 0),FALSE), 'E2 Allocators'!$B$15:$W$361, MATCH('O5 Details by Class &amp; Accounts'!CL$18, 'E2 Allocators'!$B$15:$W$15, 0),FALSE)*$E125), 0, VLOOKUP(VLOOKUP($A125, 'E4 TB Allocation Details'!$A$18:$L$217, MATCH("A &amp; G ID", 'E4 TB Allocation Details'!$A$18:$L$18, 0),FALSE), 'E2 Allocators'!$B$15:$W$361, MATCH('O5 Details by Class &amp; Accounts'!CL$18, 'E2 Allocators'!$B$15:$W$15, 0),FALSE)*$E125)</f>
        <v>0</v>
      </c>
      <c r="CM125" s="1334">
        <f>IF(ISERROR(VLOOKUP(VLOOKUP($A125, 'E4 TB Allocation Details'!$A$18:$L$217, MATCH("A &amp; G ID", 'E4 TB Allocation Details'!$A$18:$L$18, 0),FALSE), 'E2 Allocators'!$B$15:$W$361, MATCH('O5 Details by Class &amp; Accounts'!CM$18, 'E2 Allocators'!$B$15:$W$15, 0),FALSE)*$E125), 0, VLOOKUP(VLOOKUP($A125, 'E4 TB Allocation Details'!$A$18:$L$217, MATCH("A &amp; G ID", 'E4 TB Allocation Details'!$A$18:$L$18, 0),FALSE), 'E2 Allocators'!$B$15:$W$361, MATCH('O5 Details by Class &amp; Accounts'!CM$18, 'E2 Allocators'!$B$15:$W$15, 0),FALSE)*$E125)</f>
        <v>0</v>
      </c>
      <c r="CN125" s="1334">
        <f t="shared" si="36"/>
        <v>0</v>
      </c>
      <c r="CO125" s="1670">
        <f t="shared" si="37"/>
        <v>0</v>
      </c>
      <c r="CQ125" s="1926" t="s">
        <v>1353</v>
      </c>
    </row>
    <row r="126" spans="1:95" s="64" customFormat="1" ht="12.75" x14ac:dyDescent="0.2">
      <c r="A126" s="1015">
        <v>4714</v>
      </c>
      <c r="B126" s="1015" t="s">
        <v>1484</v>
      </c>
      <c r="C126" s="1667">
        <f>IF(ISERROR(VLOOKUP($A126,'I3 TB Data'!$A$20:$H$465,MATCH('O5 Details by Class &amp; Accounts'!$C$18, 'I3 TB Data'!$A$20:$H$20,0),0)), 0, VLOOKUP($A126,'I3 TB Data'!$A$20:$H$465,MATCH('O5 Details by Class &amp; Accounts'!$C$18,'I3 TB Data'!$A$20:$H$20,0),0))</f>
        <v>5740832.4795520892</v>
      </c>
      <c r="D126" s="1668"/>
      <c r="E126" s="1667">
        <f t="shared" si="31"/>
        <v>5740832.4795520892</v>
      </c>
      <c r="F126" s="1669">
        <f>IF(ISERROR(VLOOKUP($A126, 'E1 Categorization'!A38:E128, MATCH("Customer Component", 'E1 Categorization'!$A$33:$E$33,0), 0)), 0, IF(VLOOKUP($A126, 'E1 Categorization'!A38:E128, MATCH("Customer Component", 'E1 Categorization'!$A$33:$E$33,0), 0)=0, 'O5 Details by Class &amp; Accounts'!$E126, IF(AND(VLOOKUP($A126, 'E1 Categorization'!A38:E128, MATCH("Customer Component", 'E1 Categorization'!$A$33:$E$33,0), 0) &gt;0, VLOOKUP($A126, 'E1 Categorization'!A38:E128, MATCH("Customer Component", 'E1 Categorization'!$A$33:$E$33,0), 0)&lt;1), 'O5 Details by Class &amp; Accounts'!$E126*(1-VLOOKUP($A126, 'E1 Categorization'!A38:E128, MATCH("Customer Component", 'E1 Categorization'!$A$33:$E$33,0), 0)), 0)))</f>
        <v>0</v>
      </c>
      <c r="G126" s="1669">
        <f>IF(ISERROR(VLOOKUP($A126, 'E1 Categorization'!A38:E128, MATCH("Customer Component", 'E1 Categorization'!$A$33:$E$33,0), 0)),0, IF(VLOOKUP($A126, 'E1 Categorization'!A38:E128, MATCH("Customer Component", 'E1 Categorization'!$A$33:$E$33,0), 0)=0, 0, IF(AND(VLOOKUP($A126, 'E1 Categorization'!A38:E128, MATCH("Customer Component", 'E1 Categorization'!$A$33:$E$33,0), 0) &gt;0, VLOOKUP($A126, 'E1 Categorization'!A38:E128, MATCH("Customer Component", 'E1 Categorization'!$A$33:$E$33,0), 0)&lt;1), 'O5 Details by Class &amp; Accounts'!$E126*(VLOOKUP($A126, 'E1 Categorization'!A38:E128, MATCH("Customer Component", 'E1 Categorization'!$A$33:$E$33,0), 0)), 'O5 Details by Class &amp; Accounts'!$E126)))</f>
        <v>0</v>
      </c>
      <c r="H126" s="1334">
        <f t="shared" si="32"/>
        <v>0</v>
      </c>
      <c r="I126" s="1334">
        <f>IF(ISERROR(VLOOKUP(VLOOKUP($A126, 'E4 TB Allocation Details'!$A$18:$L$217, MATCH("Demand ID", 'E4 TB Allocation Details'!$A$18:$L$18, 0),FALSE), 'E2 Allocators'!$B$15:$W$361, MATCH('O5 Details by Class &amp; Accounts'!I$18, 'E2 Allocators'!$B$15:$W$15, 0),FALSE)*$F126), 0, VLOOKUP(VLOOKUP($A126, 'E4 TB Allocation Details'!$A$18:$L$217, MATCH("Demand ID", 'E4 TB Allocation Details'!$A$18:$L$18, 0),FALSE), 'E2 Allocators'!$B$15:$W$361, MATCH('O5 Details by Class &amp; Accounts'!I$18, 'E2 Allocators'!$B$15:$W$15, 0),FALSE)*$F126)</f>
        <v>0</v>
      </c>
      <c r="J126" s="1334">
        <f>IF(ISERROR(VLOOKUP(VLOOKUP($A126, 'E4 TB Allocation Details'!$A$18:$L$217, MATCH("Demand ID", 'E4 TB Allocation Details'!$A$18:$L$18, 0),FALSE), 'E2 Allocators'!$B$15:$W$361, MATCH('O5 Details by Class &amp; Accounts'!J$18, 'E2 Allocators'!$B$15:$W$15, 0),FALSE)*$F126), 0, VLOOKUP(VLOOKUP($A126, 'E4 TB Allocation Details'!$A$18:$L$217, MATCH("Demand ID", 'E4 TB Allocation Details'!$A$18:$L$18, 0),FALSE), 'E2 Allocators'!$B$15:$W$361, MATCH('O5 Details by Class &amp; Accounts'!J$18, 'E2 Allocators'!$B$15:$W$15, 0),FALSE)*$F126)</f>
        <v>0</v>
      </c>
      <c r="K126" s="1334">
        <f>IF(ISERROR(VLOOKUP(VLOOKUP($A126, 'E4 TB Allocation Details'!$A$18:$L$217, MATCH("Demand ID", 'E4 TB Allocation Details'!$A$18:$L$18, 0),FALSE), 'E2 Allocators'!$B$15:$W$361, MATCH('O5 Details by Class &amp; Accounts'!K$18, 'E2 Allocators'!$B$15:$W$15, 0),FALSE)*$F126), 0, VLOOKUP(VLOOKUP($A126, 'E4 TB Allocation Details'!$A$18:$L$217, MATCH("Demand ID", 'E4 TB Allocation Details'!$A$18:$L$18, 0),FALSE), 'E2 Allocators'!$B$15:$W$361, MATCH('O5 Details by Class &amp; Accounts'!K$18, 'E2 Allocators'!$B$15:$W$15, 0),FALSE)*$F126)</f>
        <v>0</v>
      </c>
      <c r="L126" s="1334">
        <f>IF(ISERROR(VLOOKUP(VLOOKUP($A126, 'E4 TB Allocation Details'!$A$18:$L$217, MATCH("Demand ID", 'E4 TB Allocation Details'!$A$18:$L$18, 0),FALSE), 'E2 Allocators'!$B$15:$W$361, MATCH('O5 Details by Class &amp; Accounts'!L$18, 'E2 Allocators'!$B$15:$W$15, 0),FALSE)*$F126), 0, VLOOKUP(VLOOKUP($A126, 'E4 TB Allocation Details'!$A$18:$L$217, MATCH("Demand ID", 'E4 TB Allocation Details'!$A$18:$L$18, 0),FALSE), 'E2 Allocators'!$B$15:$W$361, MATCH('O5 Details by Class &amp; Accounts'!L$18, 'E2 Allocators'!$B$15:$W$15, 0),FALSE)*$F126)</f>
        <v>0</v>
      </c>
      <c r="M126" s="1334">
        <f>IF(ISERROR(VLOOKUP(VLOOKUP($A126, 'E4 TB Allocation Details'!$A$18:$L$217, MATCH("Demand ID", 'E4 TB Allocation Details'!$A$18:$L$18, 0),FALSE), 'E2 Allocators'!$B$15:$W$361, MATCH('O5 Details by Class &amp; Accounts'!M$18, 'E2 Allocators'!$B$15:$W$15, 0),FALSE)*$F126), 0, VLOOKUP(VLOOKUP($A126, 'E4 TB Allocation Details'!$A$18:$L$217, MATCH("Demand ID", 'E4 TB Allocation Details'!$A$18:$L$18, 0),FALSE), 'E2 Allocators'!$B$15:$W$361, MATCH('O5 Details by Class &amp; Accounts'!M$18, 'E2 Allocators'!$B$15:$W$15, 0),FALSE)*$F126)</f>
        <v>0</v>
      </c>
      <c r="N126" s="1334">
        <f>IF(ISERROR(VLOOKUP(VLOOKUP($A126, 'E4 TB Allocation Details'!$A$18:$L$217, MATCH("Demand ID", 'E4 TB Allocation Details'!$A$18:$L$18, 0),FALSE), 'E2 Allocators'!$B$15:$W$361, MATCH('O5 Details by Class &amp; Accounts'!N$18, 'E2 Allocators'!$B$15:$W$15, 0),FALSE)*$F126), 0, VLOOKUP(VLOOKUP($A126, 'E4 TB Allocation Details'!$A$18:$L$217, MATCH("Demand ID", 'E4 TB Allocation Details'!$A$18:$L$18, 0),FALSE), 'E2 Allocators'!$B$15:$W$361, MATCH('O5 Details by Class &amp; Accounts'!N$18, 'E2 Allocators'!$B$15:$W$15, 0),FALSE)*$F126)</f>
        <v>0</v>
      </c>
      <c r="O126" s="1334">
        <f>IF(ISERROR(VLOOKUP(VLOOKUP($A126, 'E4 TB Allocation Details'!$A$18:$L$217, MATCH("Demand ID", 'E4 TB Allocation Details'!$A$18:$L$18, 0),FALSE), 'E2 Allocators'!$B$15:$W$361, MATCH('O5 Details by Class &amp; Accounts'!O$18, 'E2 Allocators'!$B$15:$W$15, 0),FALSE)*$F126), 0, VLOOKUP(VLOOKUP($A126, 'E4 TB Allocation Details'!$A$18:$L$217, MATCH("Demand ID", 'E4 TB Allocation Details'!$A$18:$L$18, 0),FALSE), 'E2 Allocators'!$B$15:$W$361, MATCH('O5 Details by Class &amp; Accounts'!O$18, 'E2 Allocators'!$B$15:$W$15, 0),FALSE)*$F126)</f>
        <v>0</v>
      </c>
      <c r="P126" s="1334">
        <f>IF(ISERROR(VLOOKUP(VLOOKUP($A126, 'E4 TB Allocation Details'!$A$18:$L$217, MATCH("Demand ID", 'E4 TB Allocation Details'!$A$18:$L$18, 0),FALSE), 'E2 Allocators'!$B$15:$W$361, MATCH('O5 Details by Class &amp; Accounts'!P$18, 'E2 Allocators'!$B$15:$W$15, 0),FALSE)*$F126), 0, VLOOKUP(VLOOKUP($A126, 'E4 TB Allocation Details'!$A$18:$L$217, MATCH("Demand ID", 'E4 TB Allocation Details'!$A$18:$L$18, 0),FALSE), 'E2 Allocators'!$B$15:$W$361, MATCH('O5 Details by Class &amp; Accounts'!P$18, 'E2 Allocators'!$B$15:$W$15, 0),FALSE)*$F126)</f>
        <v>0</v>
      </c>
      <c r="Q126" s="1334">
        <f>IF(ISERROR(VLOOKUP(VLOOKUP($A126, 'E4 TB Allocation Details'!$A$18:$L$217, MATCH("Demand ID", 'E4 TB Allocation Details'!$A$18:$L$18, 0),FALSE), 'E2 Allocators'!$B$15:$W$361, MATCH('O5 Details by Class &amp; Accounts'!Q$18, 'E2 Allocators'!$B$15:$W$15, 0),FALSE)*$F126), 0, VLOOKUP(VLOOKUP($A126, 'E4 TB Allocation Details'!$A$18:$L$217, MATCH("Demand ID", 'E4 TB Allocation Details'!$A$18:$L$18, 0),FALSE), 'E2 Allocators'!$B$15:$W$361, MATCH('O5 Details by Class &amp; Accounts'!Q$18, 'E2 Allocators'!$B$15:$W$15, 0),FALSE)*$F126)</f>
        <v>0</v>
      </c>
      <c r="R126" s="1334">
        <f>IF(ISERROR(VLOOKUP(VLOOKUP($A126, 'E4 TB Allocation Details'!$A$18:$L$217, MATCH("Demand ID", 'E4 TB Allocation Details'!$A$18:$L$18, 0),FALSE), 'E2 Allocators'!$B$15:$W$361, MATCH('O5 Details by Class &amp; Accounts'!R$18, 'E2 Allocators'!$B$15:$W$15, 0),FALSE)*$F126), 0, VLOOKUP(VLOOKUP($A126, 'E4 TB Allocation Details'!$A$18:$L$217, MATCH("Demand ID", 'E4 TB Allocation Details'!$A$18:$L$18, 0),FALSE), 'E2 Allocators'!$B$15:$W$361, MATCH('O5 Details by Class &amp; Accounts'!R$18, 'E2 Allocators'!$B$15:$W$15, 0),FALSE)*$F126)</f>
        <v>0</v>
      </c>
      <c r="S126" s="1334">
        <f>IF(ISERROR(VLOOKUP(VLOOKUP($A126, 'E4 TB Allocation Details'!$A$18:$L$217, MATCH("Demand ID", 'E4 TB Allocation Details'!$A$18:$L$18, 0),FALSE), 'E2 Allocators'!$B$15:$W$361, MATCH('O5 Details by Class &amp; Accounts'!S$18, 'E2 Allocators'!$B$15:$W$15, 0),FALSE)*$F126), 0, VLOOKUP(VLOOKUP($A126, 'E4 TB Allocation Details'!$A$18:$L$217, MATCH("Demand ID", 'E4 TB Allocation Details'!$A$18:$L$18, 0),FALSE), 'E2 Allocators'!$B$15:$W$361, MATCH('O5 Details by Class &amp; Accounts'!S$18, 'E2 Allocators'!$B$15:$W$15, 0),FALSE)*$F126)</f>
        <v>0</v>
      </c>
      <c r="T126" s="1334">
        <f>IF(ISERROR(VLOOKUP(VLOOKUP($A126, 'E4 TB Allocation Details'!$A$18:$L$217, MATCH("Demand ID", 'E4 TB Allocation Details'!$A$18:$L$18, 0),FALSE), 'E2 Allocators'!$B$15:$W$361, MATCH('O5 Details by Class &amp; Accounts'!T$18, 'E2 Allocators'!$B$15:$W$15, 0),FALSE)*$F126), 0, VLOOKUP(VLOOKUP($A126, 'E4 TB Allocation Details'!$A$18:$L$217, MATCH("Demand ID", 'E4 TB Allocation Details'!$A$18:$L$18, 0),FALSE), 'E2 Allocators'!$B$15:$W$361, MATCH('O5 Details by Class &amp; Accounts'!T$18, 'E2 Allocators'!$B$15:$W$15, 0),FALSE)*$F126)</f>
        <v>0</v>
      </c>
      <c r="U126" s="1334">
        <f>IF(ISERROR(VLOOKUP(VLOOKUP($A126, 'E4 TB Allocation Details'!$A$18:$L$217, MATCH("Demand ID", 'E4 TB Allocation Details'!$A$18:$L$18, 0),FALSE), 'E2 Allocators'!$B$15:$W$361, MATCH('O5 Details by Class &amp; Accounts'!U$18, 'E2 Allocators'!$B$15:$W$15, 0),FALSE)*$F126), 0, VLOOKUP(VLOOKUP($A126, 'E4 TB Allocation Details'!$A$18:$L$217, MATCH("Demand ID", 'E4 TB Allocation Details'!$A$18:$L$18, 0),FALSE), 'E2 Allocators'!$B$15:$W$361, MATCH('O5 Details by Class &amp; Accounts'!U$18, 'E2 Allocators'!$B$15:$W$15, 0),FALSE)*$F126)</f>
        <v>0</v>
      </c>
      <c r="V126" s="1334">
        <f>IF(ISERROR(VLOOKUP(VLOOKUP($A126, 'E4 TB Allocation Details'!$A$18:$L$217, MATCH("Demand ID", 'E4 TB Allocation Details'!$A$18:$L$18, 0),FALSE), 'E2 Allocators'!$B$15:$W$361, MATCH('O5 Details by Class &amp; Accounts'!V$18, 'E2 Allocators'!$B$15:$W$15, 0),FALSE)*$F126), 0, VLOOKUP(VLOOKUP($A126, 'E4 TB Allocation Details'!$A$18:$L$217, MATCH("Demand ID", 'E4 TB Allocation Details'!$A$18:$L$18, 0),FALSE), 'E2 Allocators'!$B$15:$W$361, MATCH('O5 Details by Class &amp; Accounts'!V$18, 'E2 Allocators'!$B$15:$W$15, 0),FALSE)*$F126)</f>
        <v>0</v>
      </c>
      <c r="W126" s="1334">
        <f>IF(ISERROR(VLOOKUP(VLOOKUP($A126, 'E4 TB Allocation Details'!$A$18:$L$217, MATCH("Demand ID", 'E4 TB Allocation Details'!$A$18:$L$18, 0),FALSE), 'E2 Allocators'!$B$15:$W$361, MATCH('O5 Details by Class &amp; Accounts'!W$18, 'E2 Allocators'!$B$15:$W$15, 0),FALSE)*$F126), 0, VLOOKUP(VLOOKUP($A126, 'E4 TB Allocation Details'!$A$18:$L$217, MATCH("Demand ID", 'E4 TB Allocation Details'!$A$18:$L$18, 0),FALSE), 'E2 Allocators'!$B$15:$W$361, MATCH('O5 Details by Class &amp; Accounts'!W$18, 'E2 Allocators'!$B$15:$W$15, 0),FALSE)*$F126)</f>
        <v>0</v>
      </c>
      <c r="X126" s="1334">
        <f>IF(ISERROR(VLOOKUP(VLOOKUP($A126, 'E4 TB Allocation Details'!$A$18:$L$217, MATCH("Demand ID", 'E4 TB Allocation Details'!$A$18:$L$18, 0),FALSE), 'E2 Allocators'!$B$15:$W$361, MATCH('O5 Details by Class &amp; Accounts'!X$18, 'E2 Allocators'!$B$15:$W$15, 0),FALSE)*$F126), 0, VLOOKUP(VLOOKUP($A126, 'E4 TB Allocation Details'!$A$18:$L$217, MATCH("Demand ID", 'E4 TB Allocation Details'!$A$18:$L$18, 0),FALSE), 'E2 Allocators'!$B$15:$W$361, MATCH('O5 Details by Class &amp; Accounts'!X$18, 'E2 Allocators'!$B$15:$W$15, 0),FALSE)*$F126)</f>
        <v>0</v>
      </c>
      <c r="Y126" s="1334">
        <f>IF(ISERROR(VLOOKUP(VLOOKUP($A126, 'E4 TB Allocation Details'!$A$18:$L$217, MATCH("Demand ID", 'E4 TB Allocation Details'!$A$18:$L$18, 0),FALSE), 'E2 Allocators'!$B$15:$W$361, MATCH('O5 Details by Class &amp; Accounts'!Y$18, 'E2 Allocators'!$B$15:$W$15, 0),FALSE)*$F126), 0, VLOOKUP(VLOOKUP($A126, 'E4 TB Allocation Details'!$A$18:$L$217, MATCH("Demand ID", 'E4 TB Allocation Details'!$A$18:$L$18, 0),FALSE), 'E2 Allocators'!$B$15:$W$361, MATCH('O5 Details by Class &amp; Accounts'!Y$18, 'E2 Allocators'!$B$15:$W$15, 0),FALSE)*$F126)</f>
        <v>0</v>
      </c>
      <c r="Z126" s="1334">
        <f>IF(ISERROR(VLOOKUP(VLOOKUP($A126, 'E4 TB Allocation Details'!$A$18:$L$217, MATCH("Demand ID", 'E4 TB Allocation Details'!$A$18:$L$18, 0),FALSE), 'E2 Allocators'!$B$15:$W$361, MATCH('O5 Details by Class &amp; Accounts'!Z$18, 'E2 Allocators'!$B$15:$W$15, 0),FALSE)*$F126), 0, VLOOKUP(VLOOKUP($A126, 'E4 TB Allocation Details'!$A$18:$L$217, MATCH("Demand ID", 'E4 TB Allocation Details'!$A$18:$L$18, 0),FALSE), 'E2 Allocators'!$B$15:$W$361, MATCH('O5 Details by Class &amp; Accounts'!Z$18, 'E2 Allocators'!$B$15:$W$15, 0),FALSE)*$F126)</f>
        <v>0</v>
      </c>
      <c r="AA126" s="1334">
        <f>IF(ISERROR(VLOOKUP(VLOOKUP($A126, 'E4 TB Allocation Details'!$A$18:$L$217, MATCH("Demand ID", 'E4 TB Allocation Details'!$A$18:$L$18, 0),FALSE), 'E2 Allocators'!$B$15:$W$361, MATCH('O5 Details by Class &amp; Accounts'!AA$18, 'E2 Allocators'!$B$15:$W$15, 0),FALSE)*$F126), 0, VLOOKUP(VLOOKUP($A126, 'E4 TB Allocation Details'!$A$18:$L$217, MATCH("Demand ID", 'E4 TB Allocation Details'!$A$18:$L$18, 0),FALSE), 'E2 Allocators'!$B$15:$W$361, MATCH('O5 Details by Class &amp; Accounts'!AA$18, 'E2 Allocators'!$B$15:$W$15, 0),FALSE)*$F126)</f>
        <v>0</v>
      </c>
      <c r="AB126" s="1334">
        <f>IF(ISERROR(VLOOKUP(VLOOKUP($A126, 'E4 TB Allocation Details'!$A$18:$L$217, MATCH("Demand ID", 'E4 TB Allocation Details'!$A$18:$L$18, 0),FALSE), 'E2 Allocators'!$B$15:$W$361, MATCH('O5 Details by Class &amp; Accounts'!AB$18, 'E2 Allocators'!$B$15:$W$15, 0),FALSE)*$F126), 0, VLOOKUP(VLOOKUP($A126, 'E4 TB Allocation Details'!$A$18:$L$217, MATCH("Demand ID", 'E4 TB Allocation Details'!$A$18:$L$18, 0),FALSE), 'E2 Allocators'!$B$15:$W$361, MATCH('O5 Details by Class &amp; Accounts'!AB$18, 'E2 Allocators'!$B$15:$W$15, 0),FALSE)*$F126)</f>
        <v>0</v>
      </c>
      <c r="AC126" s="1334">
        <f t="shared" si="33"/>
        <v>0</v>
      </c>
      <c r="AD126" s="1334">
        <f>IF(ISERROR(VLOOKUP(VLOOKUP($A126, 'E4 TB Allocation Details'!$A$18:$L$217, MATCH("Customer ID", 'E4 TB Allocation Details'!$A$18:$L$18, 0),FALSE), 'E2 Allocators'!$B$15:$W$361, MATCH('O5 Details by Class &amp; Accounts'!AD$18, 'E2 Allocators'!$B$15:$W$15, 0),FALSE)*$G126), 0, VLOOKUP(VLOOKUP($A126, 'E4 TB Allocation Details'!$A$18:$L$217, MATCH("Customer ID", 'E4 TB Allocation Details'!$A$18:$L$18, 0),FALSE), 'E2 Allocators'!$B$15:$W$361, MATCH('O5 Details by Class &amp; Accounts'!AD$18, 'E2 Allocators'!$B$15:$W$15, 0),FALSE)*$G126)</f>
        <v>0</v>
      </c>
      <c r="AE126" s="1334">
        <f>IF(ISERROR(VLOOKUP(VLOOKUP($A126, 'E4 TB Allocation Details'!$A$18:$L$217, MATCH("Customer ID", 'E4 TB Allocation Details'!$A$18:$L$18, 0),FALSE), 'E2 Allocators'!$B$15:$W$361, MATCH('O5 Details by Class &amp; Accounts'!AE$18, 'E2 Allocators'!$B$15:$W$15, 0),FALSE)*$G126), 0, VLOOKUP(VLOOKUP($A126, 'E4 TB Allocation Details'!$A$18:$L$217, MATCH("Customer ID", 'E4 TB Allocation Details'!$A$18:$L$18, 0),FALSE), 'E2 Allocators'!$B$15:$W$361, MATCH('O5 Details by Class &amp; Accounts'!AE$18, 'E2 Allocators'!$B$15:$W$15, 0),FALSE)*$G126)</f>
        <v>0</v>
      </c>
      <c r="AF126" s="1334">
        <f>IF(ISERROR(VLOOKUP(VLOOKUP($A126, 'E4 TB Allocation Details'!$A$18:$L$217, MATCH("Customer ID", 'E4 TB Allocation Details'!$A$18:$L$18, 0),FALSE), 'E2 Allocators'!$B$15:$W$361, MATCH('O5 Details by Class &amp; Accounts'!AF$18, 'E2 Allocators'!$B$15:$W$15, 0),FALSE)*$G126), 0, VLOOKUP(VLOOKUP($A126, 'E4 TB Allocation Details'!$A$18:$L$217, MATCH("Customer ID", 'E4 TB Allocation Details'!$A$18:$L$18, 0),FALSE), 'E2 Allocators'!$B$15:$W$361, MATCH('O5 Details by Class &amp; Accounts'!AF$18, 'E2 Allocators'!$B$15:$W$15, 0),FALSE)*$G126)</f>
        <v>0</v>
      </c>
      <c r="AG126" s="1334">
        <f>IF(ISERROR(VLOOKUP(VLOOKUP($A126, 'E4 TB Allocation Details'!$A$18:$L$217, MATCH("Customer ID", 'E4 TB Allocation Details'!$A$18:$L$18, 0),FALSE), 'E2 Allocators'!$B$15:$W$361, MATCH('O5 Details by Class &amp; Accounts'!AG$18, 'E2 Allocators'!$B$15:$W$15, 0),FALSE)*$G126), 0, VLOOKUP(VLOOKUP($A126, 'E4 TB Allocation Details'!$A$18:$L$217, MATCH("Customer ID", 'E4 TB Allocation Details'!$A$18:$L$18, 0),FALSE), 'E2 Allocators'!$B$15:$W$361, MATCH('O5 Details by Class &amp; Accounts'!AG$18, 'E2 Allocators'!$B$15:$W$15, 0),FALSE)*$G126)</f>
        <v>0</v>
      </c>
      <c r="AH126" s="1334">
        <f>IF(ISERROR(VLOOKUP(VLOOKUP($A126, 'E4 TB Allocation Details'!$A$18:$L$217, MATCH("Customer ID", 'E4 TB Allocation Details'!$A$18:$L$18, 0),FALSE), 'E2 Allocators'!$B$15:$W$361, MATCH('O5 Details by Class &amp; Accounts'!AH$18, 'E2 Allocators'!$B$15:$W$15, 0),FALSE)*$G126), 0, VLOOKUP(VLOOKUP($A126, 'E4 TB Allocation Details'!$A$18:$L$217, MATCH("Customer ID", 'E4 TB Allocation Details'!$A$18:$L$18, 0),FALSE), 'E2 Allocators'!$B$15:$W$361, MATCH('O5 Details by Class &amp; Accounts'!AH$18, 'E2 Allocators'!$B$15:$W$15, 0),FALSE)*$G126)</f>
        <v>0</v>
      </c>
      <c r="AI126" s="1334">
        <f>IF(ISERROR(VLOOKUP(VLOOKUP($A126, 'E4 TB Allocation Details'!$A$18:$L$217, MATCH("Customer ID", 'E4 TB Allocation Details'!$A$18:$L$18, 0),FALSE), 'E2 Allocators'!$B$15:$W$361, MATCH('O5 Details by Class &amp; Accounts'!AI$18, 'E2 Allocators'!$B$15:$W$15, 0),FALSE)*$G126), 0, VLOOKUP(VLOOKUP($A126, 'E4 TB Allocation Details'!$A$18:$L$217, MATCH("Customer ID", 'E4 TB Allocation Details'!$A$18:$L$18, 0),FALSE), 'E2 Allocators'!$B$15:$W$361, MATCH('O5 Details by Class &amp; Accounts'!AI$18, 'E2 Allocators'!$B$15:$W$15, 0),FALSE)*$G126)</f>
        <v>0</v>
      </c>
      <c r="AJ126" s="1334">
        <f>IF(ISERROR(VLOOKUP(VLOOKUP($A126, 'E4 TB Allocation Details'!$A$18:$L$217, MATCH("Customer ID", 'E4 TB Allocation Details'!$A$18:$L$18, 0),FALSE), 'E2 Allocators'!$B$15:$W$361, MATCH('O5 Details by Class &amp; Accounts'!AJ$18, 'E2 Allocators'!$B$15:$W$15, 0),FALSE)*$G126), 0, VLOOKUP(VLOOKUP($A126, 'E4 TB Allocation Details'!$A$18:$L$217, MATCH("Customer ID", 'E4 TB Allocation Details'!$A$18:$L$18, 0),FALSE), 'E2 Allocators'!$B$15:$W$361, MATCH('O5 Details by Class &amp; Accounts'!AJ$18, 'E2 Allocators'!$B$15:$W$15, 0),FALSE)*$G126)</f>
        <v>0</v>
      </c>
      <c r="AK126" s="1334">
        <f>IF(ISERROR(VLOOKUP(VLOOKUP($A126, 'E4 TB Allocation Details'!$A$18:$L$217, MATCH("Customer ID", 'E4 TB Allocation Details'!$A$18:$L$18, 0),FALSE), 'E2 Allocators'!$B$15:$W$361, MATCH('O5 Details by Class &amp; Accounts'!AK$18, 'E2 Allocators'!$B$15:$W$15, 0),FALSE)*$G126), 0, VLOOKUP(VLOOKUP($A126, 'E4 TB Allocation Details'!$A$18:$L$217, MATCH("Customer ID", 'E4 TB Allocation Details'!$A$18:$L$18, 0),FALSE), 'E2 Allocators'!$B$15:$W$361, MATCH('O5 Details by Class &amp; Accounts'!AK$18, 'E2 Allocators'!$B$15:$W$15, 0),FALSE)*$G126)</f>
        <v>0</v>
      </c>
      <c r="AL126" s="1334">
        <f>IF(ISERROR(VLOOKUP(VLOOKUP($A126, 'E4 TB Allocation Details'!$A$18:$L$217, MATCH("Customer ID", 'E4 TB Allocation Details'!$A$18:$L$18, 0),FALSE), 'E2 Allocators'!$B$15:$W$361, MATCH('O5 Details by Class &amp; Accounts'!AL$18, 'E2 Allocators'!$B$15:$W$15, 0),FALSE)*$G126), 0, VLOOKUP(VLOOKUP($A126, 'E4 TB Allocation Details'!$A$18:$L$217, MATCH("Customer ID", 'E4 TB Allocation Details'!$A$18:$L$18, 0),FALSE), 'E2 Allocators'!$B$15:$W$361, MATCH('O5 Details by Class &amp; Accounts'!AL$18, 'E2 Allocators'!$B$15:$W$15, 0),FALSE)*$G126)</f>
        <v>0</v>
      </c>
      <c r="AM126" s="1334">
        <f>IF(ISERROR(VLOOKUP(VLOOKUP($A126, 'E4 TB Allocation Details'!$A$18:$L$217, MATCH("Customer ID", 'E4 TB Allocation Details'!$A$18:$L$18, 0),FALSE), 'E2 Allocators'!$B$15:$W$361, MATCH('O5 Details by Class &amp; Accounts'!AM$18, 'E2 Allocators'!$B$15:$W$15, 0),FALSE)*$G126), 0, VLOOKUP(VLOOKUP($A126, 'E4 TB Allocation Details'!$A$18:$L$217, MATCH("Customer ID", 'E4 TB Allocation Details'!$A$18:$L$18, 0),FALSE), 'E2 Allocators'!$B$15:$W$361, MATCH('O5 Details by Class &amp; Accounts'!AM$18, 'E2 Allocators'!$B$15:$W$15, 0),FALSE)*$G126)</f>
        <v>0</v>
      </c>
      <c r="AN126" s="1334">
        <f>IF(ISERROR(VLOOKUP(VLOOKUP($A126, 'E4 TB Allocation Details'!$A$18:$L$217, MATCH("Customer ID", 'E4 TB Allocation Details'!$A$18:$L$18, 0),FALSE), 'E2 Allocators'!$B$15:$W$361, MATCH('O5 Details by Class &amp; Accounts'!AN$18, 'E2 Allocators'!$B$15:$W$15, 0),FALSE)*$G126), 0, VLOOKUP(VLOOKUP($A126, 'E4 TB Allocation Details'!$A$18:$L$217, MATCH("Customer ID", 'E4 TB Allocation Details'!$A$18:$L$18, 0),FALSE), 'E2 Allocators'!$B$15:$W$361, MATCH('O5 Details by Class &amp; Accounts'!AN$18, 'E2 Allocators'!$B$15:$W$15, 0),FALSE)*$G126)</f>
        <v>0</v>
      </c>
      <c r="AO126" s="1334">
        <f>IF(ISERROR(VLOOKUP(VLOOKUP($A126, 'E4 TB Allocation Details'!$A$18:$L$217, MATCH("Customer ID", 'E4 TB Allocation Details'!$A$18:$L$18, 0),FALSE), 'E2 Allocators'!$B$15:$W$361, MATCH('O5 Details by Class &amp; Accounts'!AO$18, 'E2 Allocators'!$B$15:$W$15, 0),FALSE)*$G126), 0, VLOOKUP(VLOOKUP($A126, 'E4 TB Allocation Details'!$A$18:$L$217, MATCH("Customer ID", 'E4 TB Allocation Details'!$A$18:$L$18, 0),FALSE), 'E2 Allocators'!$B$15:$W$361, MATCH('O5 Details by Class &amp; Accounts'!AO$18, 'E2 Allocators'!$B$15:$W$15, 0),FALSE)*$G126)</f>
        <v>0</v>
      </c>
      <c r="AP126" s="1334">
        <f>IF(ISERROR(VLOOKUP(VLOOKUP($A126, 'E4 TB Allocation Details'!$A$18:$L$217, MATCH("Customer ID", 'E4 TB Allocation Details'!$A$18:$L$18, 0),FALSE), 'E2 Allocators'!$B$15:$W$361, MATCH('O5 Details by Class &amp; Accounts'!AP$18, 'E2 Allocators'!$B$15:$W$15, 0),FALSE)*$G126), 0, VLOOKUP(VLOOKUP($A126, 'E4 TB Allocation Details'!$A$18:$L$217, MATCH("Customer ID", 'E4 TB Allocation Details'!$A$18:$L$18, 0),FALSE), 'E2 Allocators'!$B$15:$W$361, MATCH('O5 Details by Class &amp; Accounts'!AP$18, 'E2 Allocators'!$B$15:$W$15, 0),FALSE)*$G126)</f>
        <v>0</v>
      </c>
      <c r="AQ126" s="1334">
        <f>IF(ISERROR(VLOOKUP(VLOOKUP($A126, 'E4 TB Allocation Details'!$A$18:$L$217, MATCH("Customer ID", 'E4 TB Allocation Details'!$A$18:$L$18, 0),FALSE), 'E2 Allocators'!$B$15:$W$361, MATCH('O5 Details by Class &amp; Accounts'!AQ$18, 'E2 Allocators'!$B$15:$W$15, 0),FALSE)*$G126), 0, VLOOKUP(VLOOKUP($A126, 'E4 TB Allocation Details'!$A$18:$L$217, MATCH("Customer ID", 'E4 TB Allocation Details'!$A$18:$L$18, 0),FALSE), 'E2 Allocators'!$B$15:$W$361, MATCH('O5 Details by Class &amp; Accounts'!AQ$18, 'E2 Allocators'!$B$15:$W$15, 0),FALSE)*$G126)</f>
        <v>0</v>
      </c>
      <c r="AR126" s="1334">
        <f>IF(ISERROR(VLOOKUP(VLOOKUP($A126, 'E4 TB Allocation Details'!$A$18:$L$217, MATCH("Customer ID", 'E4 TB Allocation Details'!$A$18:$L$18, 0),FALSE), 'E2 Allocators'!$B$15:$W$361, MATCH('O5 Details by Class &amp; Accounts'!AR$18, 'E2 Allocators'!$B$15:$W$15, 0),FALSE)*$G126), 0, VLOOKUP(VLOOKUP($A126, 'E4 TB Allocation Details'!$A$18:$L$217, MATCH("Customer ID", 'E4 TB Allocation Details'!$A$18:$L$18, 0),FALSE), 'E2 Allocators'!$B$15:$W$361, MATCH('O5 Details by Class &amp; Accounts'!AR$18, 'E2 Allocators'!$B$15:$W$15, 0),FALSE)*$G126)</f>
        <v>0</v>
      </c>
      <c r="AS126" s="1334">
        <f>IF(ISERROR(VLOOKUP(VLOOKUP($A126, 'E4 TB Allocation Details'!$A$18:$L$217, MATCH("Customer ID", 'E4 TB Allocation Details'!$A$18:$L$18, 0),FALSE), 'E2 Allocators'!$B$15:$W$361, MATCH('O5 Details by Class &amp; Accounts'!AS$18, 'E2 Allocators'!$B$15:$W$15, 0),FALSE)*$G126), 0, VLOOKUP(VLOOKUP($A126, 'E4 TB Allocation Details'!$A$18:$L$217, MATCH("Customer ID", 'E4 TB Allocation Details'!$A$18:$L$18, 0),FALSE), 'E2 Allocators'!$B$15:$W$361, MATCH('O5 Details by Class &amp; Accounts'!AS$18, 'E2 Allocators'!$B$15:$W$15, 0),FALSE)*$G126)</f>
        <v>0</v>
      </c>
      <c r="AT126" s="1334">
        <f>IF(ISERROR(VLOOKUP(VLOOKUP($A126, 'E4 TB Allocation Details'!$A$18:$L$217, MATCH("Customer ID", 'E4 TB Allocation Details'!$A$18:$L$18, 0),FALSE), 'E2 Allocators'!$B$15:$W$361, MATCH('O5 Details by Class &amp; Accounts'!AT$18, 'E2 Allocators'!$B$15:$W$15, 0),FALSE)*$G126), 0, VLOOKUP(VLOOKUP($A126, 'E4 TB Allocation Details'!$A$18:$L$217, MATCH("Customer ID", 'E4 TB Allocation Details'!$A$18:$L$18, 0),FALSE), 'E2 Allocators'!$B$15:$W$361, MATCH('O5 Details by Class &amp; Accounts'!AT$18, 'E2 Allocators'!$B$15:$W$15, 0),FALSE)*$G126)</f>
        <v>0</v>
      </c>
      <c r="AU126" s="1334">
        <f>IF(ISERROR(VLOOKUP(VLOOKUP($A126, 'E4 TB Allocation Details'!$A$18:$L$217, MATCH("Customer ID", 'E4 TB Allocation Details'!$A$18:$L$18, 0),FALSE), 'E2 Allocators'!$B$15:$W$361, MATCH('O5 Details by Class &amp; Accounts'!AU$18, 'E2 Allocators'!$B$15:$W$15, 0),FALSE)*$G126), 0, VLOOKUP(VLOOKUP($A126, 'E4 TB Allocation Details'!$A$18:$L$217, MATCH("Customer ID", 'E4 TB Allocation Details'!$A$18:$L$18, 0),FALSE), 'E2 Allocators'!$B$15:$W$361, MATCH('O5 Details by Class &amp; Accounts'!AU$18, 'E2 Allocators'!$B$15:$W$15, 0),FALSE)*$G126)</f>
        <v>0</v>
      </c>
      <c r="AV126" s="1334">
        <f>IF(ISERROR(VLOOKUP(VLOOKUP($A126, 'E4 TB Allocation Details'!$A$18:$L$217, MATCH("Customer ID", 'E4 TB Allocation Details'!$A$18:$L$18, 0),FALSE), 'E2 Allocators'!$B$15:$W$361, MATCH('O5 Details by Class &amp; Accounts'!AV$18, 'E2 Allocators'!$B$15:$W$15, 0),FALSE)*$G126), 0, VLOOKUP(VLOOKUP($A126, 'E4 TB Allocation Details'!$A$18:$L$217, MATCH("Customer ID", 'E4 TB Allocation Details'!$A$18:$L$18, 0),FALSE), 'E2 Allocators'!$B$15:$W$361, MATCH('O5 Details by Class &amp; Accounts'!AV$18, 'E2 Allocators'!$B$15:$W$15, 0),FALSE)*$G126)</f>
        <v>0</v>
      </c>
      <c r="AW126" s="1334">
        <f>IF(ISERROR(VLOOKUP(VLOOKUP($A126, 'E4 TB Allocation Details'!$A$18:$L$217, MATCH("Customer ID", 'E4 TB Allocation Details'!$A$18:$L$18, 0),FALSE), 'E2 Allocators'!$B$15:$W$361, MATCH('O5 Details by Class &amp; Accounts'!AW$18, 'E2 Allocators'!$B$15:$W$15, 0),FALSE)*$G126), 0, VLOOKUP(VLOOKUP($A126, 'E4 TB Allocation Details'!$A$18:$L$217, MATCH("Customer ID", 'E4 TB Allocation Details'!$A$18:$L$18, 0),FALSE), 'E2 Allocators'!$B$15:$W$361, MATCH('O5 Details by Class &amp; Accounts'!AW$18, 'E2 Allocators'!$B$15:$W$15, 0),FALSE)*$G126)</f>
        <v>0</v>
      </c>
      <c r="AX126" s="1334">
        <f t="shared" si="34"/>
        <v>0</v>
      </c>
      <c r="AY126" s="1334">
        <f>IF(ISERROR(VLOOKUP(VLOOKUP($A126, 'E4 TB Allocation Details'!$A$18:$L$217, MATCH("Misc ID", 'E4 TB Allocation Details'!$A$18:$L$18, 0),FALSE), 'E2 Allocators'!$B$15:$W$361, MATCH('O5 Details by Class &amp; Accounts'!AY$18, 'E2 Allocators'!$B$15:$W$15, 0),FALSE)*$E126), 0, VLOOKUP(VLOOKUP($A126, 'E4 TB Allocation Details'!$A$18:$L$217, MATCH("Misc ID", 'E4 TB Allocation Details'!$A$18:$L$18, 0),FALSE), 'E2 Allocators'!$B$15:$W$361, MATCH('O5 Details by Class &amp; Accounts'!AY$18, 'E2 Allocators'!$B$15:$W$15, 0),FALSE)*$E126)</f>
        <v>0</v>
      </c>
      <c r="AZ126" s="1334">
        <f>IF(ISERROR(VLOOKUP(VLOOKUP($A126, 'E4 TB Allocation Details'!$A$18:$L$217, MATCH("Misc ID", 'E4 TB Allocation Details'!$A$18:$L$18, 0),FALSE), 'E2 Allocators'!$B$15:$W$361, MATCH('O5 Details by Class &amp; Accounts'!AZ$18, 'E2 Allocators'!$B$15:$W$15, 0),FALSE)*$E126), 0, VLOOKUP(VLOOKUP($A126, 'E4 TB Allocation Details'!$A$18:$L$217, MATCH("Misc ID", 'E4 TB Allocation Details'!$A$18:$L$18, 0),FALSE), 'E2 Allocators'!$B$15:$W$361, MATCH('O5 Details by Class &amp; Accounts'!AZ$18, 'E2 Allocators'!$B$15:$W$15, 0),FALSE)*$E126)</f>
        <v>0</v>
      </c>
      <c r="BA126" s="1334">
        <f>IF(ISERROR(VLOOKUP(VLOOKUP($A126, 'E4 TB Allocation Details'!$A$18:$L$217, MATCH("Misc ID", 'E4 TB Allocation Details'!$A$18:$L$18, 0),FALSE), 'E2 Allocators'!$B$15:$W$361, MATCH('O5 Details by Class &amp; Accounts'!BA$18, 'E2 Allocators'!$B$15:$W$15, 0),FALSE)*$E126), 0, VLOOKUP(VLOOKUP($A126, 'E4 TB Allocation Details'!$A$18:$L$217, MATCH("Misc ID", 'E4 TB Allocation Details'!$A$18:$L$18, 0),FALSE), 'E2 Allocators'!$B$15:$W$361, MATCH('O5 Details by Class &amp; Accounts'!BA$18, 'E2 Allocators'!$B$15:$W$15, 0),FALSE)*$E126)</f>
        <v>0</v>
      </c>
      <c r="BB126" s="1334">
        <f>IF(ISERROR(VLOOKUP(VLOOKUP($A126, 'E4 TB Allocation Details'!$A$18:$L$217, MATCH("Misc ID", 'E4 TB Allocation Details'!$A$18:$L$18, 0),FALSE), 'E2 Allocators'!$B$15:$W$361, MATCH('O5 Details by Class &amp; Accounts'!BB$18, 'E2 Allocators'!$B$15:$W$15, 0),FALSE)*$E126), 0, VLOOKUP(VLOOKUP($A126, 'E4 TB Allocation Details'!$A$18:$L$217, MATCH("Misc ID", 'E4 TB Allocation Details'!$A$18:$L$18, 0),FALSE), 'E2 Allocators'!$B$15:$W$361, MATCH('O5 Details by Class &amp; Accounts'!BB$18, 'E2 Allocators'!$B$15:$W$15, 0),FALSE)*$E126)</f>
        <v>0</v>
      </c>
      <c r="BC126" s="1334">
        <f>IF(ISERROR(VLOOKUP(VLOOKUP($A126, 'E4 TB Allocation Details'!$A$18:$L$217, MATCH("Misc ID", 'E4 TB Allocation Details'!$A$18:$L$18, 0),FALSE), 'E2 Allocators'!$B$15:$W$361, MATCH('O5 Details by Class &amp; Accounts'!BC$18, 'E2 Allocators'!$B$15:$W$15, 0),FALSE)*$E126), 0, VLOOKUP(VLOOKUP($A126, 'E4 TB Allocation Details'!$A$18:$L$217, MATCH("Misc ID", 'E4 TB Allocation Details'!$A$18:$L$18, 0),FALSE), 'E2 Allocators'!$B$15:$W$361, MATCH('O5 Details by Class &amp; Accounts'!BC$18, 'E2 Allocators'!$B$15:$W$15, 0),FALSE)*$E126)</f>
        <v>0</v>
      </c>
      <c r="BD126" s="1334">
        <f>IF(ISERROR(VLOOKUP(VLOOKUP($A126, 'E4 TB Allocation Details'!$A$18:$L$217, MATCH("Misc ID", 'E4 TB Allocation Details'!$A$18:$L$18, 0),FALSE), 'E2 Allocators'!$B$15:$W$361, MATCH('O5 Details by Class &amp; Accounts'!BD$18, 'E2 Allocators'!$B$15:$W$15, 0),FALSE)*$E126), 0, VLOOKUP(VLOOKUP($A126, 'E4 TB Allocation Details'!$A$18:$L$217, MATCH("Misc ID", 'E4 TB Allocation Details'!$A$18:$L$18, 0),FALSE), 'E2 Allocators'!$B$15:$W$361, MATCH('O5 Details by Class &amp; Accounts'!BD$18, 'E2 Allocators'!$B$15:$W$15, 0),FALSE)*$E126)</f>
        <v>0</v>
      </c>
      <c r="BE126" s="1334">
        <f>IF(ISERROR(VLOOKUP(VLOOKUP($A126, 'E4 TB Allocation Details'!$A$18:$L$217, MATCH("Misc ID", 'E4 TB Allocation Details'!$A$18:$L$18, 0),FALSE), 'E2 Allocators'!$B$15:$W$361, MATCH('O5 Details by Class &amp; Accounts'!BE$18, 'E2 Allocators'!$B$15:$W$15, 0),FALSE)*$E126), 0, VLOOKUP(VLOOKUP($A126, 'E4 TB Allocation Details'!$A$18:$L$217, MATCH("Misc ID", 'E4 TB Allocation Details'!$A$18:$L$18, 0),FALSE), 'E2 Allocators'!$B$15:$W$361, MATCH('O5 Details by Class &amp; Accounts'!BE$18, 'E2 Allocators'!$B$15:$W$15, 0),FALSE)*$E126)</f>
        <v>0</v>
      </c>
      <c r="BF126" s="1334">
        <f>IF(ISERROR(VLOOKUP(VLOOKUP($A126, 'E4 TB Allocation Details'!$A$18:$L$217, MATCH("Misc ID", 'E4 TB Allocation Details'!$A$18:$L$18, 0),FALSE), 'E2 Allocators'!$B$15:$W$361, MATCH('O5 Details by Class &amp; Accounts'!BF$18, 'E2 Allocators'!$B$15:$W$15, 0),FALSE)*$E126), 0, VLOOKUP(VLOOKUP($A126, 'E4 TB Allocation Details'!$A$18:$L$217, MATCH("Misc ID", 'E4 TB Allocation Details'!$A$18:$L$18, 0),FALSE), 'E2 Allocators'!$B$15:$W$361, MATCH('O5 Details by Class &amp; Accounts'!BF$18, 'E2 Allocators'!$B$15:$W$15, 0),FALSE)*$E126)</f>
        <v>0</v>
      </c>
      <c r="BG126" s="1334">
        <f>IF(ISERROR(VLOOKUP(VLOOKUP($A126, 'E4 TB Allocation Details'!$A$18:$L$217, MATCH("Misc ID", 'E4 TB Allocation Details'!$A$18:$L$18, 0),FALSE), 'E2 Allocators'!$B$15:$W$361, MATCH('O5 Details by Class &amp; Accounts'!BG$18, 'E2 Allocators'!$B$15:$W$15, 0),FALSE)*$E126), 0, VLOOKUP(VLOOKUP($A126, 'E4 TB Allocation Details'!$A$18:$L$217, MATCH("Misc ID", 'E4 TB Allocation Details'!$A$18:$L$18, 0),FALSE), 'E2 Allocators'!$B$15:$W$361, MATCH('O5 Details by Class &amp; Accounts'!BG$18, 'E2 Allocators'!$B$15:$W$15, 0),FALSE)*$E126)</f>
        <v>0</v>
      </c>
      <c r="BH126" s="1334">
        <f>IF(ISERROR(VLOOKUP(VLOOKUP($A126, 'E4 TB Allocation Details'!$A$18:$L$217, MATCH("Misc ID", 'E4 TB Allocation Details'!$A$18:$L$18, 0),FALSE), 'E2 Allocators'!$B$15:$W$361, MATCH('O5 Details by Class &amp; Accounts'!BH$18, 'E2 Allocators'!$B$15:$W$15, 0),FALSE)*$E126), 0, VLOOKUP(VLOOKUP($A126, 'E4 TB Allocation Details'!$A$18:$L$217, MATCH("Misc ID", 'E4 TB Allocation Details'!$A$18:$L$18, 0),FALSE), 'E2 Allocators'!$B$15:$W$361, MATCH('O5 Details by Class &amp; Accounts'!BH$18, 'E2 Allocators'!$B$15:$W$15, 0),FALSE)*$E126)</f>
        <v>0</v>
      </c>
      <c r="BI126" s="1334">
        <f>IF(ISERROR(VLOOKUP(VLOOKUP($A126, 'E4 TB Allocation Details'!$A$18:$L$217, MATCH("Misc ID", 'E4 TB Allocation Details'!$A$18:$L$18, 0),FALSE), 'E2 Allocators'!$B$15:$W$361, MATCH('O5 Details by Class &amp; Accounts'!BI$18, 'E2 Allocators'!$B$15:$W$15, 0),FALSE)*$E126), 0, VLOOKUP(VLOOKUP($A126, 'E4 TB Allocation Details'!$A$18:$L$217, MATCH("Misc ID", 'E4 TB Allocation Details'!$A$18:$L$18, 0),FALSE), 'E2 Allocators'!$B$15:$W$361, MATCH('O5 Details by Class &amp; Accounts'!BI$18, 'E2 Allocators'!$B$15:$W$15, 0),FALSE)*$E126)</f>
        <v>0</v>
      </c>
      <c r="BJ126" s="1334">
        <f>IF(ISERROR(VLOOKUP(VLOOKUP($A126, 'E4 TB Allocation Details'!$A$18:$L$217, MATCH("Misc ID", 'E4 TB Allocation Details'!$A$18:$L$18, 0),FALSE), 'E2 Allocators'!$B$15:$W$361, MATCH('O5 Details by Class &amp; Accounts'!BJ$18, 'E2 Allocators'!$B$15:$W$15, 0),FALSE)*$E126), 0, VLOOKUP(VLOOKUP($A126, 'E4 TB Allocation Details'!$A$18:$L$217, MATCH("Misc ID", 'E4 TB Allocation Details'!$A$18:$L$18, 0),FALSE), 'E2 Allocators'!$B$15:$W$361, MATCH('O5 Details by Class &amp; Accounts'!BJ$18, 'E2 Allocators'!$B$15:$W$15, 0),FALSE)*$E126)</f>
        <v>0</v>
      </c>
      <c r="BK126" s="1334">
        <f>IF(ISERROR(VLOOKUP(VLOOKUP($A126, 'E4 TB Allocation Details'!$A$18:$L$217, MATCH("Misc ID", 'E4 TB Allocation Details'!$A$18:$L$18, 0),FALSE), 'E2 Allocators'!$B$15:$W$361, MATCH('O5 Details by Class &amp; Accounts'!BK$18, 'E2 Allocators'!$B$15:$W$15, 0),FALSE)*$E126), 0, VLOOKUP(VLOOKUP($A126, 'E4 TB Allocation Details'!$A$18:$L$217, MATCH("Misc ID", 'E4 TB Allocation Details'!$A$18:$L$18, 0),FALSE), 'E2 Allocators'!$B$15:$W$361, MATCH('O5 Details by Class &amp; Accounts'!BK$18, 'E2 Allocators'!$B$15:$W$15, 0),FALSE)*$E126)</f>
        <v>0</v>
      </c>
      <c r="BL126" s="1334">
        <f>IF(ISERROR(VLOOKUP(VLOOKUP($A126, 'E4 TB Allocation Details'!$A$18:$L$217, MATCH("Misc ID", 'E4 TB Allocation Details'!$A$18:$L$18, 0),FALSE), 'E2 Allocators'!$B$15:$W$361, MATCH('O5 Details by Class &amp; Accounts'!BL$18, 'E2 Allocators'!$B$15:$W$15, 0),FALSE)*$E126), 0, VLOOKUP(VLOOKUP($A126, 'E4 TB Allocation Details'!$A$18:$L$217, MATCH("Misc ID", 'E4 TB Allocation Details'!$A$18:$L$18, 0),FALSE), 'E2 Allocators'!$B$15:$W$361, MATCH('O5 Details by Class &amp; Accounts'!BL$18, 'E2 Allocators'!$B$15:$W$15, 0),FALSE)*$E126)</f>
        <v>0</v>
      </c>
      <c r="BM126" s="1334">
        <f>IF(ISERROR(VLOOKUP(VLOOKUP($A126, 'E4 TB Allocation Details'!$A$18:$L$217, MATCH("Misc ID", 'E4 TB Allocation Details'!$A$18:$L$18, 0),FALSE), 'E2 Allocators'!$B$15:$W$361, MATCH('O5 Details by Class &amp; Accounts'!BM$18, 'E2 Allocators'!$B$15:$W$15, 0),FALSE)*$E126), 0, VLOOKUP(VLOOKUP($A126, 'E4 TB Allocation Details'!$A$18:$L$217, MATCH("Misc ID", 'E4 TB Allocation Details'!$A$18:$L$18, 0),FALSE), 'E2 Allocators'!$B$15:$W$361, MATCH('O5 Details by Class &amp; Accounts'!BM$18, 'E2 Allocators'!$B$15:$W$15, 0),FALSE)*$E126)</f>
        <v>0</v>
      </c>
      <c r="BN126" s="1334">
        <f>IF(ISERROR(VLOOKUP(VLOOKUP($A126, 'E4 TB Allocation Details'!$A$18:$L$217, MATCH("Misc ID", 'E4 TB Allocation Details'!$A$18:$L$18, 0),FALSE), 'E2 Allocators'!$B$15:$W$361, MATCH('O5 Details by Class &amp; Accounts'!BN$18, 'E2 Allocators'!$B$15:$W$15, 0),FALSE)*$E126), 0, VLOOKUP(VLOOKUP($A126, 'E4 TB Allocation Details'!$A$18:$L$217, MATCH("Misc ID", 'E4 TB Allocation Details'!$A$18:$L$18, 0),FALSE), 'E2 Allocators'!$B$15:$W$361, MATCH('O5 Details by Class &amp; Accounts'!BN$18, 'E2 Allocators'!$B$15:$W$15, 0),FALSE)*$E126)</f>
        <v>0</v>
      </c>
      <c r="BO126" s="1334">
        <f>IF(ISERROR(VLOOKUP(VLOOKUP($A126, 'E4 TB Allocation Details'!$A$18:$L$217, MATCH("Misc ID", 'E4 TB Allocation Details'!$A$18:$L$18, 0),FALSE), 'E2 Allocators'!$B$15:$W$361, MATCH('O5 Details by Class &amp; Accounts'!BO$18, 'E2 Allocators'!$B$15:$W$15, 0),FALSE)*$E126), 0, VLOOKUP(VLOOKUP($A126, 'E4 TB Allocation Details'!$A$18:$L$217, MATCH("Misc ID", 'E4 TB Allocation Details'!$A$18:$L$18, 0),FALSE), 'E2 Allocators'!$B$15:$W$361, MATCH('O5 Details by Class &amp; Accounts'!BO$18, 'E2 Allocators'!$B$15:$W$15, 0),FALSE)*$E126)</f>
        <v>0</v>
      </c>
      <c r="BP126" s="1334">
        <f>IF(ISERROR(VLOOKUP(VLOOKUP($A126, 'E4 TB Allocation Details'!$A$18:$L$217, MATCH("Misc ID", 'E4 TB Allocation Details'!$A$18:$L$18, 0),FALSE), 'E2 Allocators'!$B$15:$W$361, MATCH('O5 Details by Class &amp; Accounts'!BP$18, 'E2 Allocators'!$B$15:$W$15, 0),FALSE)*$E126), 0, VLOOKUP(VLOOKUP($A126, 'E4 TB Allocation Details'!$A$18:$L$217, MATCH("Misc ID", 'E4 TB Allocation Details'!$A$18:$L$18, 0),FALSE), 'E2 Allocators'!$B$15:$W$361, MATCH('O5 Details by Class &amp; Accounts'!BP$18, 'E2 Allocators'!$B$15:$W$15, 0),FALSE)*$E126)</f>
        <v>0</v>
      </c>
      <c r="BQ126" s="1334">
        <f>IF(ISERROR(VLOOKUP(VLOOKUP($A126, 'E4 TB Allocation Details'!$A$18:$L$217, MATCH("Misc ID", 'E4 TB Allocation Details'!$A$18:$L$18, 0),FALSE), 'E2 Allocators'!$B$15:$W$361, MATCH('O5 Details by Class &amp; Accounts'!BQ$18, 'E2 Allocators'!$B$15:$W$15, 0),FALSE)*$E126), 0, VLOOKUP(VLOOKUP($A126, 'E4 TB Allocation Details'!$A$18:$L$217, MATCH("Misc ID", 'E4 TB Allocation Details'!$A$18:$L$18, 0),FALSE), 'E2 Allocators'!$B$15:$W$361, MATCH('O5 Details by Class &amp; Accounts'!BQ$18, 'E2 Allocators'!$B$15:$W$15, 0),FALSE)*$E126)</f>
        <v>0</v>
      </c>
      <c r="BR126" s="1334">
        <f>IF(ISERROR(VLOOKUP(VLOOKUP($A126, 'E4 TB Allocation Details'!$A$18:$L$217, MATCH("Misc ID", 'E4 TB Allocation Details'!$A$18:$L$18, 0),FALSE), 'E2 Allocators'!$B$15:$W$361, MATCH('O5 Details by Class &amp; Accounts'!BR$18, 'E2 Allocators'!$B$15:$W$15, 0),FALSE)*$E126), 0, VLOOKUP(VLOOKUP($A126, 'E4 TB Allocation Details'!$A$18:$L$217, MATCH("Misc ID", 'E4 TB Allocation Details'!$A$18:$L$18, 0),FALSE), 'E2 Allocators'!$B$15:$W$361, MATCH('O5 Details by Class &amp; Accounts'!BR$18, 'E2 Allocators'!$B$15:$W$15, 0),FALSE)*$E126)</f>
        <v>0</v>
      </c>
      <c r="BS126" s="1334">
        <f t="shared" si="35"/>
        <v>0</v>
      </c>
      <c r="BT126" s="1334">
        <f>IF(ISERROR(VLOOKUP(VLOOKUP($A126, 'E4 TB Allocation Details'!$A$18:$L$217, MATCH("A &amp; G ID", 'E4 TB Allocation Details'!$A$18:$L$18, 0),FALSE), 'E2 Allocators'!$B$15:$W$361, MATCH('O5 Details by Class &amp; Accounts'!BT$18, 'E2 Allocators'!$B$15:$W$15, 0),FALSE)*$E126), 0, VLOOKUP(VLOOKUP($A126, 'E4 TB Allocation Details'!$A$18:$L$217, MATCH("A &amp; G ID", 'E4 TB Allocation Details'!$A$18:$L$18, 0),FALSE), 'E2 Allocators'!$B$15:$W$361, MATCH('O5 Details by Class &amp; Accounts'!BT$18, 'E2 Allocators'!$B$15:$W$15, 0),FALSE)*$E126)</f>
        <v>1480997.0657620439</v>
      </c>
      <c r="BU126" s="1334">
        <f>IF(ISERROR(VLOOKUP(VLOOKUP($A126, 'E4 TB Allocation Details'!$A$18:$L$217, MATCH("A &amp; G ID", 'E4 TB Allocation Details'!$A$18:$L$18, 0),FALSE), 'E2 Allocators'!$B$15:$W$361, MATCH('O5 Details by Class &amp; Accounts'!BU$18, 'E2 Allocators'!$B$15:$W$15, 0),FALSE)*$E126), 0, VLOOKUP(VLOOKUP($A126, 'E4 TB Allocation Details'!$A$18:$L$217, MATCH("A &amp; G ID", 'E4 TB Allocation Details'!$A$18:$L$18, 0),FALSE), 'E2 Allocators'!$B$15:$W$361, MATCH('O5 Details by Class &amp; Accounts'!BU$18, 'E2 Allocators'!$B$15:$W$15, 0),FALSE)*$E126)</f>
        <v>564360.00790656626</v>
      </c>
      <c r="BV126" s="1334">
        <f>IF(ISERROR(VLOOKUP(VLOOKUP($A126, 'E4 TB Allocation Details'!$A$18:$L$217, MATCH("A &amp; G ID", 'E4 TB Allocation Details'!$A$18:$L$18, 0),FALSE), 'E2 Allocators'!$B$15:$W$361, MATCH('O5 Details by Class &amp; Accounts'!BV$18, 'E2 Allocators'!$B$15:$W$15, 0),FALSE)*$E126), 0, VLOOKUP(VLOOKUP($A126, 'E4 TB Allocation Details'!$A$18:$L$217, MATCH("A &amp; G ID", 'E4 TB Allocation Details'!$A$18:$L$18, 0),FALSE), 'E2 Allocators'!$B$15:$W$361, MATCH('O5 Details by Class &amp; Accounts'!BV$18, 'E2 Allocators'!$B$15:$W$15, 0),FALSE)*$E126)</f>
        <v>1285327.9408767798</v>
      </c>
      <c r="BW126" s="1334">
        <f>IF(ISERROR(VLOOKUP(VLOOKUP($A126, 'E4 TB Allocation Details'!$A$18:$L$217, MATCH("A &amp; G ID", 'E4 TB Allocation Details'!$A$18:$L$18, 0),FALSE), 'E2 Allocators'!$B$15:$W$361, MATCH('O5 Details by Class &amp; Accounts'!BW$18, 'E2 Allocators'!$B$15:$W$15, 0),FALSE)*$E126), 0, VLOOKUP(VLOOKUP($A126, 'E4 TB Allocation Details'!$A$18:$L$217, MATCH("A &amp; G ID", 'E4 TB Allocation Details'!$A$18:$L$18, 0),FALSE), 'E2 Allocators'!$B$15:$W$361, MATCH('O5 Details by Class &amp; Accounts'!BW$18, 'E2 Allocators'!$B$15:$W$15, 0),FALSE)*$E126)</f>
        <v>0</v>
      </c>
      <c r="BX126" s="1334">
        <f>IF(ISERROR(VLOOKUP(VLOOKUP($A126, 'E4 TB Allocation Details'!$A$18:$L$217, MATCH("A &amp; G ID", 'E4 TB Allocation Details'!$A$18:$L$18, 0),FALSE), 'E2 Allocators'!$B$15:$W$361, MATCH('O5 Details by Class &amp; Accounts'!BX$18, 'E2 Allocators'!$B$15:$W$15, 0),FALSE)*$E126), 0, VLOOKUP(VLOOKUP($A126, 'E4 TB Allocation Details'!$A$18:$L$217, MATCH("A &amp; G ID", 'E4 TB Allocation Details'!$A$18:$L$18, 0),FALSE), 'E2 Allocators'!$B$15:$W$361, MATCH('O5 Details by Class &amp; Accounts'!BX$18, 'E2 Allocators'!$B$15:$W$15, 0),FALSE)*$E126)</f>
        <v>907646.94935861148</v>
      </c>
      <c r="BY126" s="1334">
        <f>IF(ISERROR(VLOOKUP(VLOOKUP($A126, 'E4 TB Allocation Details'!$A$18:$L$217, MATCH("A &amp; G ID", 'E4 TB Allocation Details'!$A$18:$L$18, 0),FALSE), 'E2 Allocators'!$B$15:$W$361, MATCH('O5 Details by Class &amp; Accounts'!BY$18, 'E2 Allocators'!$B$15:$W$15, 0),FALSE)*$E126), 0, VLOOKUP(VLOOKUP($A126, 'E4 TB Allocation Details'!$A$18:$L$217, MATCH("A &amp; G ID", 'E4 TB Allocation Details'!$A$18:$L$18, 0),FALSE), 'E2 Allocators'!$B$15:$W$361, MATCH('O5 Details by Class &amp; Accounts'!BY$18, 'E2 Allocators'!$B$15:$W$15, 0),FALSE)*$E126)</f>
        <v>1433816.9013496726</v>
      </c>
      <c r="BZ126" s="1334">
        <f>IF(ISERROR(VLOOKUP(VLOOKUP($A126, 'E4 TB Allocation Details'!$A$18:$L$217, MATCH("A &amp; G ID", 'E4 TB Allocation Details'!$A$18:$L$18, 0),FALSE), 'E2 Allocators'!$B$15:$W$361, MATCH('O5 Details by Class &amp; Accounts'!BZ$18, 'E2 Allocators'!$B$15:$W$15, 0),FALSE)*$E126), 0, VLOOKUP(VLOOKUP($A126, 'E4 TB Allocation Details'!$A$18:$L$217, MATCH("A &amp; G ID", 'E4 TB Allocation Details'!$A$18:$L$18, 0),FALSE), 'E2 Allocators'!$B$15:$W$361, MATCH('O5 Details by Class &amp; Accounts'!BZ$18, 'E2 Allocators'!$B$15:$W$15, 0),FALSE)*$E126)</f>
        <v>52079.587931514056</v>
      </c>
      <c r="CA126" s="1334">
        <f>IF(ISERROR(VLOOKUP(VLOOKUP($A126, 'E4 TB Allocation Details'!$A$18:$L$217, MATCH("A &amp; G ID", 'E4 TB Allocation Details'!$A$18:$L$18, 0),FALSE), 'E2 Allocators'!$B$15:$W$361, MATCH('O5 Details by Class &amp; Accounts'!CA$18, 'E2 Allocators'!$B$15:$W$15, 0),FALSE)*$E126), 0, VLOOKUP(VLOOKUP($A126, 'E4 TB Allocation Details'!$A$18:$L$217, MATCH("A &amp; G ID", 'E4 TB Allocation Details'!$A$18:$L$18, 0),FALSE), 'E2 Allocators'!$B$15:$W$361, MATCH('O5 Details by Class &amp; Accounts'!CA$18, 'E2 Allocators'!$B$15:$W$15, 0),FALSE)*$E126)</f>
        <v>3635.6251047206679</v>
      </c>
      <c r="CB126" s="1334">
        <f>IF(ISERROR(VLOOKUP(VLOOKUP($A126, 'E4 TB Allocation Details'!$A$18:$L$217, MATCH("A &amp; G ID", 'E4 TB Allocation Details'!$A$18:$L$18, 0),FALSE), 'E2 Allocators'!$B$15:$W$361, MATCH('O5 Details by Class &amp; Accounts'!CB$18, 'E2 Allocators'!$B$15:$W$15, 0),FALSE)*$E126), 0, VLOOKUP(VLOOKUP($A126, 'E4 TB Allocation Details'!$A$18:$L$217, MATCH("A &amp; G ID", 'E4 TB Allocation Details'!$A$18:$L$18, 0),FALSE), 'E2 Allocators'!$B$15:$W$361, MATCH('O5 Details by Class &amp; Accounts'!CB$18, 'E2 Allocators'!$B$15:$W$15, 0),FALSE)*$E126)</f>
        <v>12968.401262180318</v>
      </c>
      <c r="CC126" s="1334">
        <f>IF(ISERROR(VLOOKUP(VLOOKUP($A126, 'E4 TB Allocation Details'!$A$18:$L$217, MATCH("A &amp; G ID", 'E4 TB Allocation Details'!$A$18:$L$18, 0),FALSE), 'E2 Allocators'!$B$15:$W$361, MATCH('O5 Details by Class &amp; Accounts'!CC$18, 'E2 Allocators'!$B$15:$W$15, 0),FALSE)*$E126), 0, VLOOKUP(VLOOKUP($A126, 'E4 TB Allocation Details'!$A$18:$L$217, MATCH("A &amp; G ID", 'E4 TB Allocation Details'!$A$18:$L$18, 0),FALSE), 'E2 Allocators'!$B$15:$W$361, MATCH('O5 Details by Class &amp; Accounts'!CC$18, 'E2 Allocators'!$B$15:$W$15, 0),FALSE)*$E126)</f>
        <v>0</v>
      </c>
      <c r="CD126" s="1334">
        <f>IF(ISERROR(VLOOKUP(VLOOKUP($A126, 'E4 TB Allocation Details'!$A$18:$L$217, MATCH("A &amp; G ID", 'E4 TB Allocation Details'!$A$18:$L$18, 0),FALSE), 'E2 Allocators'!$B$15:$W$361, MATCH('O5 Details by Class &amp; Accounts'!CD$18, 'E2 Allocators'!$B$15:$W$15, 0),FALSE)*$E126), 0, VLOOKUP(VLOOKUP($A126, 'E4 TB Allocation Details'!$A$18:$L$217, MATCH("A &amp; G ID", 'E4 TB Allocation Details'!$A$18:$L$18, 0),FALSE), 'E2 Allocators'!$B$15:$W$361, MATCH('O5 Details by Class &amp; Accounts'!CD$18, 'E2 Allocators'!$B$15:$W$15, 0),FALSE)*$E126)</f>
        <v>0</v>
      </c>
      <c r="CE126" s="1334">
        <f>IF(ISERROR(VLOOKUP(VLOOKUP($A126, 'E4 TB Allocation Details'!$A$18:$L$217, MATCH("A &amp; G ID", 'E4 TB Allocation Details'!$A$18:$L$18, 0),FALSE), 'E2 Allocators'!$B$15:$W$361, MATCH('O5 Details by Class &amp; Accounts'!CE$18, 'E2 Allocators'!$B$15:$W$15, 0),FALSE)*$E126), 0, VLOOKUP(VLOOKUP($A126, 'E4 TB Allocation Details'!$A$18:$L$217, MATCH("A &amp; G ID", 'E4 TB Allocation Details'!$A$18:$L$18, 0),FALSE), 'E2 Allocators'!$B$15:$W$361, MATCH('O5 Details by Class &amp; Accounts'!CE$18, 'E2 Allocators'!$B$15:$W$15, 0),FALSE)*$E126)</f>
        <v>0</v>
      </c>
      <c r="CF126" s="1334">
        <f>IF(ISERROR(VLOOKUP(VLOOKUP($A126, 'E4 TB Allocation Details'!$A$18:$L$217, MATCH("A &amp; G ID", 'E4 TB Allocation Details'!$A$18:$L$18, 0),FALSE), 'E2 Allocators'!$B$15:$W$361, MATCH('O5 Details by Class &amp; Accounts'!CF$18, 'E2 Allocators'!$B$15:$W$15, 0),FALSE)*$E126), 0, VLOOKUP(VLOOKUP($A126, 'E4 TB Allocation Details'!$A$18:$L$217, MATCH("A &amp; G ID", 'E4 TB Allocation Details'!$A$18:$L$18, 0),FALSE), 'E2 Allocators'!$B$15:$W$361, MATCH('O5 Details by Class &amp; Accounts'!CF$18, 'E2 Allocators'!$B$15:$W$15, 0),FALSE)*$E126)</f>
        <v>0</v>
      </c>
      <c r="CG126" s="1334">
        <f>IF(ISERROR(VLOOKUP(VLOOKUP($A126, 'E4 TB Allocation Details'!$A$18:$L$217, MATCH("A &amp; G ID", 'E4 TB Allocation Details'!$A$18:$L$18, 0),FALSE), 'E2 Allocators'!$B$15:$W$361, MATCH('O5 Details by Class &amp; Accounts'!CG$18, 'E2 Allocators'!$B$15:$W$15, 0),FALSE)*$E126), 0, VLOOKUP(VLOOKUP($A126, 'E4 TB Allocation Details'!$A$18:$L$217, MATCH("A &amp; G ID", 'E4 TB Allocation Details'!$A$18:$L$18, 0),FALSE), 'E2 Allocators'!$B$15:$W$361, MATCH('O5 Details by Class &amp; Accounts'!CG$18, 'E2 Allocators'!$B$15:$W$15, 0),FALSE)*$E126)</f>
        <v>0</v>
      </c>
      <c r="CH126" s="1334">
        <f>IF(ISERROR(VLOOKUP(VLOOKUP($A126, 'E4 TB Allocation Details'!$A$18:$L$217, MATCH("A &amp; G ID", 'E4 TB Allocation Details'!$A$18:$L$18, 0),FALSE), 'E2 Allocators'!$B$15:$W$361, MATCH('O5 Details by Class &amp; Accounts'!CH$18, 'E2 Allocators'!$B$15:$W$15, 0),FALSE)*$E126), 0, VLOOKUP(VLOOKUP($A126, 'E4 TB Allocation Details'!$A$18:$L$217, MATCH("A &amp; G ID", 'E4 TB Allocation Details'!$A$18:$L$18, 0),FALSE), 'E2 Allocators'!$B$15:$W$361, MATCH('O5 Details by Class &amp; Accounts'!CH$18, 'E2 Allocators'!$B$15:$W$15, 0),FALSE)*$E126)</f>
        <v>0</v>
      </c>
      <c r="CI126" s="1334">
        <f>IF(ISERROR(VLOOKUP(VLOOKUP($A126, 'E4 TB Allocation Details'!$A$18:$L$217, MATCH("A &amp; G ID", 'E4 TB Allocation Details'!$A$18:$L$18, 0),FALSE), 'E2 Allocators'!$B$15:$W$361, MATCH('O5 Details by Class &amp; Accounts'!CI$18, 'E2 Allocators'!$B$15:$W$15, 0),FALSE)*$E126), 0, VLOOKUP(VLOOKUP($A126, 'E4 TB Allocation Details'!$A$18:$L$217, MATCH("A &amp; G ID", 'E4 TB Allocation Details'!$A$18:$L$18, 0),FALSE), 'E2 Allocators'!$B$15:$W$361, MATCH('O5 Details by Class &amp; Accounts'!CI$18, 'E2 Allocators'!$B$15:$W$15, 0),FALSE)*$E126)</f>
        <v>0</v>
      </c>
      <c r="CJ126" s="1334">
        <f>IF(ISERROR(VLOOKUP(VLOOKUP($A126, 'E4 TB Allocation Details'!$A$18:$L$217, MATCH("A &amp; G ID", 'E4 TB Allocation Details'!$A$18:$L$18, 0),FALSE), 'E2 Allocators'!$B$15:$W$361, MATCH('O5 Details by Class &amp; Accounts'!CJ$18, 'E2 Allocators'!$B$15:$W$15, 0),FALSE)*$E126), 0, VLOOKUP(VLOOKUP($A126, 'E4 TB Allocation Details'!$A$18:$L$217, MATCH("A &amp; G ID", 'E4 TB Allocation Details'!$A$18:$L$18, 0),FALSE), 'E2 Allocators'!$B$15:$W$361, MATCH('O5 Details by Class &amp; Accounts'!CJ$18, 'E2 Allocators'!$B$15:$W$15, 0),FALSE)*$E126)</f>
        <v>0</v>
      </c>
      <c r="CK126" s="1334">
        <f>IF(ISERROR(VLOOKUP(VLOOKUP($A126, 'E4 TB Allocation Details'!$A$18:$L$217, MATCH("A &amp; G ID", 'E4 TB Allocation Details'!$A$18:$L$18, 0),FALSE), 'E2 Allocators'!$B$15:$W$361, MATCH('O5 Details by Class &amp; Accounts'!CK$18, 'E2 Allocators'!$B$15:$W$15, 0),FALSE)*$E126), 0, VLOOKUP(VLOOKUP($A126, 'E4 TB Allocation Details'!$A$18:$L$217, MATCH("A &amp; G ID", 'E4 TB Allocation Details'!$A$18:$L$18, 0),FALSE), 'E2 Allocators'!$B$15:$W$361, MATCH('O5 Details by Class &amp; Accounts'!CK$18, 'E2 Allocators'!$B$15:$W$15, 0),FALSE)*$E126)</f>
        <v>0</v>
      </c>
      <c r="CL126" s="1334">
        <f>IF(ISERROR(VLOOKUP(VLOOKUP($A126, 'E4 TB Allocation Details'!$A$18:$L$217, MATCH("A &amp; G ID", 'E4 TB Allocation Details'!$A$18:$L$18, 0),FALSE), 'E2 Allocators'!$B$15:$W$361, MATCH('O5 Details by Class &amp; Accounts'!CL$18, 'E2 Allocators'!$B$15:$W$15, 0),FALSE)*$E126), 0, VLOOKUP(VLOOKUP($A126, 'E4 TB Allocation Details'!$A$18:$L$217, MATCH("A &amp; G ID", 'E4 TB Allocation Details'!$A$18:$L$18, 0),FALSE), 'E2 Allocators'!$B$15:$W$361, MATCH('O5 Details by Class &amp; Accounts'!CL$18, 'E2 Allocators'!$B$15:$W$15, 0),FALSE)*$E126)</f>
        <v>0</v>
      </c>
      <c r="CM126" s="1334">
        <f>IF(ISERROR(VLOOKUP(VLOOKUP($A126, 'E4 TB Allocation Details'!$A$18:$L$217, MATCH("A &amp; G ID", 'E4 TB Allocation Details'!$A$18:$L$18, 0),FALSE), 'E2 Allocators'!$B$15:$W$361, MATCH('O5 Details by Class &amp; Accounts'!CM$18, 'E2 Allocators'!$B$15:$W$15, 0),FALSE)*$E126), 0, VLOOKUP(VLOOKUP($A126, 'E4 TB Allocation Details'!$A$18:$L$217, MATCH("A &amp; G ID", 'E4 TB Allocation Details'!$A$18:$L$18, 0),FALSE), 'E2 Allocators'!$B$15:$W$361, MATCH('O5 Details by Class &amp; Accounts'!CM$18, 'E2 Allocators'!$B$15:$W$15, 0),FALSE)*$E126)</f>
        <v>0</v>
      </c>
      <c r="CN126" s="1334">
        <f t="shared" si="36"/>
        <v>5740832.4795520883</v>
      </c>
      <c r="CO126" s="1670">
        <f t="shared" si="37"/>
        <v>0</v>
      </c>
      <c r="CQ126" s="1926" t="s">
        <v>819</v>
      </c>
    </row>
    <row r="127" spans="1:95" s="64" customFormat="1" ht="12.75" x14ac:dyDescent="0.2">
      <c r="A127" s="1015">
        <v>4715</v>
      </c>
      <c r="B127" s="1015" t="s">
        <v>603</v>
      </c>
      <c r="C127" s="1667">
        <f>IF(ISERROR(VLOOKUP($A127,'I3 TB Data'!$A$20:$H$465,MATCH('O5 Details by Class &amp; Accounts'!$C$18, 'I3 TB Data'!$A$20:$H$20,0),0)), 0, VLOOKUP($A127,'I3 TB Data'!$A$20:$H$465,MATCH('O5 Details by Class &amp; Accounts'!$C$18,'I3 TB Data'!$A$20:$H$20,0),0))</f>
        <v>0</v>
      </c>
      <c r="D127" s="1668"/>
      <c r="E127" s="1667">
        <f t="shared" si="31"/>
        <v>0</v>
      </c>
      <c r="F127" s="1669">
        <f>IF(ISERROR(VLOOKUP($A127, 'E1 Categorization'!A39:E129, MATCH("Customer Component", 'E1 Categorization'!$A$33:$E$33,0), 0)), 0, IF(VLOOKUP($A127, 'E1 Categorization'!A39:E129, MATCH("Customer Component", 'E1 Categorization'!$A$33:$E$33,0), 0)=0, 'O5 Details by Class &amp; Accounts'!$E127, IF(AND(VLOOKUP($A127, 'E1 Categorization'!A39:E129, MATCH("Customer Component", 'E1 Categorization'!$A$33:$E$33,0), 0) &gt;0, VLOOKUP($A127, 'E1 Categorization'!A39:E129, MATCH("Customer Component", 'E1 Categorization'!$A$33:$E$33,0), 0)&lt;1), 'O5 Details by Class &amp; Accounts'!$E127*(1-VLOOKUP($A127, 'E1 Categorization'!A39:E129, MATCH("Customer Component", 'E1 Categorization'!$A$33:$E$33,0), 0)), 0)))</f>
        <v>0</v>
      </c>
      <c r="G127" s="1669">
        <f>IF(ISERROR(VLOOKUP($A127, 'E1 Categorization'!A39:E129, MATCH("Customer Component", 'E1 Categorization'!$A$33:$E$33,0), 0)),0, IF(VLOOKUP($A127, 'E1 Categorization'!A39:E129, MATCH("Customer Component", 'E1 Categorization'!$A$33:$E$33,0), 0)=0, 0, IF(AND(VLOOKUP($A127, 'E1 Categorization'!A39:E129, MATCH("Customer Component", 'E1 Categorization'!$A$33:$E$33,0), 0) &gt;0, VLOOKUP($A127, 'E1 Categorization'!A39:E129, MATCH("Customer Component", 'E1 Categorization'!$A$33:$E$33,0), 0)&lt;1), 'O5 Details by Class &amp; Accounts'!$E127*(VLOOKUP($A127, 'E1 Categorization'!A39:E129, MATCH("Customer Component", 'E1 Categorization'!$A$33:$E$33,0), 0)), 'O5 Details by Class &amp; Accounts'!$E127)))</f>
        <v>0</v>
      </c>
      <c r="H127" s="1334">
        <f t="shared" si="32"/>
        <v>0</v>
      </c>
      <c r="I127" s="1334">
        <f>IF(ISERROR(VLOOKUP(VLOOKUP($A127, 'E4 TB Allocation Details'!$A$18:$L$217, MATCH("Demand ID", 'E4 TB Allocation Details'!$A$18:$L$18, 0),FALSE), 'E2 Allocators'!$B$15:$W$361, MATCH('O5 Details by Class &amp; Accounts'!I$18, 'E2 Allocators'!$B$15:$W$15, 0),FALSE)*$F127), 0, VLOOKUP(VLOOKUP($A127, 'E4 TB Allocation Details'!$A$18:$L$217, MATCH("Demand ID", 'E4 TB Allocation Details'!$A$18:$L$18, 0),FALSE), 'E2 Allocators'!$B$15:$W$361, MATCH('O5 Details by Class &amp; Accounts'!I$18, 'E2 Allocators'!$B$15:$W$15, 0),FALSE)*$F127)</f>
        <v>0</v>
      </c>
      <c r="J127" s="1334">
        <f>IF(ISERROR(VLOOKUP(VLOOKUP($A127, 'E4 TB Allocation Details'!$A$18:$L$217, MATCH("Demand ID", 'E4 TB Allocation Details'!$A$18:$L$18, 0),FALSE), 'E2 Allocators'!$B$15:$W$361, MATCH('O5 Details by Class &amp; Accounts'!J$18, 'E2 Allocators'!$B$15:$W$15, 0),FALSE)*$F127), 0, VLOOKUP(VLOOKUP($A127, 'E4 TB Allocation Details'!$A$18:$L$217, MATCH("Demand ID", 'E4 TB Allocation Details'!$A$18:$L$18, 0),FALSE), 'E2 Allocators'!$B$15:$W$361, MATCH('O5 Details by Class &amp; Accounts'!J$18, 'E2 Allocators'!$B$15:$W$15, 0),FALSE)*$F127)</f>
        <v>0</v>
      </c>
      <c r="K127" s="1334">
        <f>IF(ISERROR(VLOOKUP(VLOOKUP($A127, 'E4 TB Allocation Details'!$A$18:$L$217, MATCH("Demand ID", 'E4 TB Allocation Details'!$A$18:$L$18, 0),FALSE), 'E2 Allocators'!$B$15:$W$361, MATCH('O5 Details by Class &amp; Accounts'!K$18, 'E2 Allocators'!$B$15:$W$15, 0),FALSE)*$F127), 0, VLOOKUP(VLOOKUP($A127, 'E4 TB Allocation Details'!$A$18:$L$217, MATCH("Demand ID", 'E4 TB Allocation Details'!$A$18:$L$18, 0),FALSE), 'E2 Allocators'!$B$15:$W$361, MATCH('O5 Details by Class &amp; Accounts'!K$18, 'E2 Allocators'!$B$15:$W$15, 0),FALSE)*$F127)</f>
        <v>0</v>
      </c>
      <c r="L127" s="1334">
        <f>IF(ISERROR(VLOOKUP(VLOOKUP($A127, 'E4 TB Allocation Details'!$A$18:$L$217, MATCH("Demand ID", 'E4 TB Allocation Details'!$A$18:$L$18, 0),FALSE), 'E2 Allocators'!$B$15:$W$361, MATCH('O5 Details by Class &amp; Accounts'!L$18, 'E2 Allocators'!$B$15:$W$15, 0),FALSE)*$F127), 0, VLOOKUP(VLOOKUP($A127, 'E4 TB Allocation Details'!$A$18:$L$217, MATCH("Demand ID", 'E4 TB Allocation Details'!$A$18:$L$18, 0),FALSE), 'E2 Allocators'!$B$15:$W$361, MATCH('O5 Details by Class &amp; Accounts'!L$18, 'E2 Allocators'!$B$15:$W$15, 0),FALSE)*$F127)</f>
        <v>0</v>
      </c>
      <c r="M127" s="1334">
        <f>IF(ISERROR(VLOOKUP(VLOOKUP($A127, 'E4 TB Allocation Details'!$A$18:$L$217, MATCH("Demand ID", 'E4 TB Allocation Details'!$A$18:$L$18, 0),FALSE), 'E2 Allocators'!$B$15:$W$361, MATCH('O5 Details by Class &amp; Accounts'!M$18, 'E2 Allocators'!$B$15:$W$15, 0),FALSE)*$F127), 0, VLOOKUP(VLOOKUP($A127, 'E4 TB Allocation Details'!$A$18:$L$217, MATCH("Demand ID", 'E4 TB Allocation Details'!$A$18:$L$18, 0),FALSE), 'E2 Allocators'!$B$15:$W$361, MATCH('O5 Details by Class &amp; Accounts'!M$18, 'E2 Allocators'!$B$15:$W$15, 0),FALSE)*$F127)</f>
        <v>0</v>
      </c>
      <c r="N127" s="1334">
        <f>IF(ISERROR(VLOOKUP(VLOOKUP($A127, 'E4 TB Allocation Details'!$A$18:$L$217, MATCH("Demand ID", 'E4 TB Allocation Details'!$A$18:$L$18, 0),FALSE), 'E2 Allocators'!$B$15:$W$361, MATCH('O5 Details by Class &amp; Accounts'!N$18, 'E2 Allocators'!$B$15:$W$15, 0),FALSE)*$F127), 0, VLOOKUP(VLOOKUP($A127, 'E4 TB Allocation Details'!$A$18:$L$217, MATCH("Demand ID", 'E4 TB Allocation Details'!$A$18:$L$18, 0),FALSE), 'E2 Allocators'!$B$15:$W$361, MATCH('O5 Details by Class &amp; Accounts'!N$18, 'E2 Allocators'!$B$15:$W$15, 0),FALSE)*$F127)</f>
        <v>0</v>
      </c>
      <c r="O127" s="1334">
        <f>IF(ISERROR(VLOOKUP(VLOOKUP($A127, 'E4 TB Allocation Details'!$A$18:$L$217, MATCH("Demand ID", 'E4 TB Allocation Details'!$A$18:$L$18, 0),FALSE), 'E2 Allocators'!$B$15:$W$361, MATCH('O5 Details by Class &amp; Accounts'!O$18, 'E2 Allocators'!$B$15:$W$15, 0),FALSE)*$F127), 0, VLOOKUP(VLOOKUP($A127, 'E4 TB Allocation Details'!$A$18:$L$217, MATCH("Demand ID", 'E4 TB Allocation Details'!$A$18:$L$18, 0),FALSE), 'E2 Allocators'!$B$15:$W$361, MATCH('O5 Details by Class &amp; Accounts'!O$18, 'E2 Allocators'!$B$15:$W$15, 0),FALSE)*$F127)</f>
        <v>0</v>
      </c>
      <c r="P127" s="1334">
        <f>IF(ISERROR(VLOOKUP(VLOOKUP($A127, 'E4 TB Allocation Details'!$A$18:$L$217, MATCH("Demand ID", 'E4 TB Allocation Details'!$A$18:$L$18, 0),FALSE), 'E2 Allocators'!$B$15:$W$361, MATCH('O5 Details by Class &amp; Accounts'!P$18, 'E2 Allocators'!$B$15:$W$15, 0),FALSE)*$F127), 0, VLOOKUP(VLOOKUP($A127, 'E4 TB Allocation Details'!$A$18:$L$217, MATCH("Demand ID", 'E4 TB Allocation Details'!$A$18:$L$18, 0),FALSE), 'E2 Allocators'!$B$15:$W$361, MATCH('O5 Details by Class &amp; Accounts'!P$18, 'E2 Allocators'!$B$15:$W$15, 0),FALSE)*$F127)</f>
        <v>0</v>
      </c>
      <c r="Q127" s="1334">
        <f>IF(ISERROR(VLOOKUP(VLOOKUP($A127, 'E4 TB Allocation Details'!$A$18:$L$217, MATCH("Demand ID", 'E4 TB Allocation Details'!$A$18:$L$18, 0),FALSE), 'E2 Allocators'!$B$15:$W$361, MATCH('O5 Details by Class &amp; Accounts'!Q$18, 'E2 Allocators'!$B$15:$W$15, 0),FALSE)*$F127), 0, VLOOKUP(VLOOKUP($A127, 'E4 TB Allocation Details'!$A$18:$L$217, MATCH("Demand ID", 'E4 TB Allocation Details'!$A$18:$L$18, 0),FALSE), 'E2 Allocators'!$B$15:$W$361, MATCH('O5 Details by Class &amp; Accounts'!Q$18, 'E2 Allocators'!$B$15:$W$15, 0),FALSE)*$F127)</f>
        <v>0</v>
      </c>
      <c r="R127" s="1334">
        <f>IF(ISERROR(VLOOKUP(VLOOKUP($A127, 'E4 TB Allocation Details'!$A$18:$L$217, MATCH("Demand ID", 'E4 TB Allocation Details'!$A$18:$L$18, 0),FALSE), 'E2 Allocators'!$B$15:$W$361, MATCH('O5 Details by Class &amp; Accounts'!R$18, 'E2 Allocators'!$B$15:$W$15, 0),FALSE)*$F127), 0, VLOOKUP(VLOOKUP($A127, 'E4 TB Allocation Details'!$A$18:$L$217, MATCH("Demand ID", 'E4 TB Allocation Details'!$A$18:$L$18, 0),FALSE), 'E2 Allocators'!$B$15:$W$361, MATCH('O5 Details by Class &amp; Accounts'!R$18, 'E2 Allocators'!$B$15:$W$15, 0),FALSE)*$F127)</f>
        <v>0</v>
      </c>
      <c r="S127" s="1334">
        <f>IF(ISERROR(VLOOKUP(VLOOKUP($A127, 'E4 TB Allocation Details'!$A$18:$L$217, MATCH("Demand ID", 'E4 TB Allocation Details'!$A$18:$L$18, 0),FALSE), 'E2 Allocators'!$B$15:$W$361, MATCH('O5 Details by Class &amp; Accounts'!S$18, 'E2 Allocators'!$B$15:$W$15, 0),FALSE)*$F127), 0, VLOOKUP(VLOOKUP($A127, 'E4 TB Allocation Details'!$A$18:$L$217, MATCH("Demand ID", 'E4 TB Allocation Details'!$A$18:$L$18, 0),FALSE), 'E2 Allocators'!$B$15:$W$361, MATCH('O5 Details by Class &amp; Accounts'!S$18, 'E2 Allocators'!$B$15:$W$15, 0),FALSE)*$F127)</f>
        <v>0</v>
      </c>
      <c r="T127" s="1334">
        <f>IF(ISERROR(VLOOKUP(VLOOKUP($A127, 'E4 TB Allocation Details'!$A$18:$L$217, MATCH("Demand ID", 'E4 TB Allocation Details'!$A$18:$L$18, 0),FALSE), 'E2 Allocators'!$B$15:$W$361, MATCH('O5 Details by Class &amp; Accounts'!T$18, 'E2 Allocators'!$B$15:$W$15, 0),FALSE)*$F127), 0, VLOOKUP(VLOOKUP($A127, 'E4 TB Allocation Details'!$A$18:$L$217, MATCH("Demand ID", 'E4 TB Allocation Details'!$A$18:$L$18, 0),FALSE), 'E2 Allocators'!$B$15:$W$361, MATCH('O5 Details by Class &amp; Accounts'!T$18, 'E2 Allocators'!$B$15:$W$15, 0),FALSE)*$F127)</f>
        <v>0</v>
      </c>
      <c r="U127" s="1334">
        <f>IF(ISERROR(VLOOKUP(VLOOKUP($A127, 'E4 TB Allocation Details'!$A$18:$L$217, MATCH("Demand ID", 'E4 TB Allocation Details'!$A$18:$L$18, 0),FALSE), 'E2 Allocators'!$B$15:$W$361, MATCH('O5 Details by Class &amp; Accounts'!U$18, 'E2 Allocators'!$B$15:$W$15, 0),FALSE)*$F127), 0, VLOOKUP(VLOOKUP($A127, 'E4 TB Allocation Details'!$A$18:$L$217, MATCH("Demand ID", 'E4 TB Allocation Details'!$A$18:$L$18, 0),FALSE), 'E2 Allocators'!$B$15:$W$361, MATCH('O5 Details by Class &amp; Accounts'!U$18, 'E2 Allocators'!$B$15:$W$15, 0),FALSE)*$F127)</f>
        <v>0</v>
      </c>
      <c r="V127" s="1334">
        <f>IF(ISERROR(VLOOKUP(VLOOKUP($A127, 'E4 TB Allocation Details'!$A$18:$L$217, MATCH("Demand ID", 'E4 TB Allocation Details'!$A$18:$L$18, 0),FALSE), 'E2 Allocators'!$B$15:$W$361, MATCH('O5 Details by Class &amp; Accounts'!V$18, 'E2 Allocators'!$B$15:$W$15, 0),FALSE)*$F127), 0, VLOOKUP(VLOOKUP($A127, 'E4 TB Allocation Details'!$A$18:$L$217, MATCH("Demand ID", 'E4 TB Allocation Details'!$A$18:$L$18, 0),FALSE), 'E2 Allocators'!$B$15:$W$361, MATCH('O5 Details by Class &amp; Accounts'!V$18, 'E2 Allocators'!$B$15:$W$15, 0),FALSE)*$F127)</f>
        <v>0</v>
      </c>
      <c r="W127" s="1334">
        <f>IF(ISERROR(VLOOKUP(VLOOKUP($A127, 'E4 TB Allocation Details'!$A$18:$L$217, MATCH("Demand ID", 'E4 TB Allocation Details'!$A$18:$L$18, 0),FALSE), 'E2 Allocators'!$B$15:$W$361, MATCH('O5 Details by Class &amp; Accounts'!W$18, 'E2 Allocators'!$B$15:$W$15, 0),FALSE)*$F127), 0, VLOOKUP(VLOOKUP($A127, 'E4 TB Allocation Details'!$A$18:$L$217, MATCH("Demand ID", 'E4 TB Allocation Details'!$A$18:$L$18, 0),FALSE), 'E2 Allocators'!$B$15:$W$361, MATCH('O5 Details by Class &amp; Accounts'!W$18, 'E2 Allocators'!$B$15:$W$15, 0),FALSE)*$F127)</f>
        <v>0</v>
      </c>
      <c r="X127" s="1334">
        <f>IF(ISERROR(VLOOKUP(VLOOKUP($A127, 'E4 TB Allocation Details'!$A$18:$L$217, MATCH("Demand ID", 'E4 TB Allocation Details'!$A$18:$L$18, 0),FALSE), 'E2 Allocators'!$B$15:$W$361, MATCH('O5 Details by Class &amp; Accounts'!X$18, 'E2 Allocators'!$B$15:$W$15, 0),FALSE)*$F127), 0, VLOOKUP(VLOOKUP($A127, 'E4 TB Allocation Details'!$A$18:$L$217, MATCH("Demand ID", 'E4 TB Allocation Details'!$A$18:$L$18, 0),FALSE), 'E2 Allocators'!$B$15:$W$361, MATCH('O5 Details by Class &amp; Accounts'!X$18, 'E2 Allocators'!$B$15:$W$15, 0),FALSE)*$F127)</f>
        <v>0</v>
      </c>
      <c r="Y127" s="1334">
        <f>IF(ISERROR(VLOOKUP(VLOOKUP($A127, 'E4 TB Allocation Details'!$A$18:$L$217, MATCH("Demand ID", 'E4 TB Allocation Details'!$A$18:$L$18, 0),FALSE), 'E2 Allocators'!$B$15:$W$361, MATCH('O5 Details by Class &amp; Accounts'!Y$18, 'E2 Allocators'!$B$15:$W$15, 0),FALSE)*$F127), 0, VLOOKUP(VLOOKUP($A127, 'E4 TB Allocation Details'!$A$18:$L$217, MATCH("Demand ID", 'E4 TB Allocation Details'!$A$18:$L$18, 0),FALSE), 'E2 Allocators'!$B$15:$W$361, MATCH('O5 Details by Class &amp; Accounts'!Y$18, 'E2 Allocators'!$B$15:$W$15, 0),FALSE)*$F127)</f>
        <v>0</v>
      </c>
      <c r="Z127" s="1334">
        <f>IF(ISERROR(VLOOKUP(VLOOKUP($A127, 'E4 TB Allocation Details'!$A$18:$L$217, MATCH("Demand ID", 'E4 TB Allocation Details'!$A$18:$L$18, 0),FALSE), 'E2 Allocators'!$B$15:$W$361, MATCH('O5 Details by Class &amp; Accounts'!Z$18, 'E2 Allocators'!$B$15:$W$15, 0),FALSE)*$F127), 0, VLOOKUP(VLOOKUP($A127, 'E4 TB Allocation Details'!$A$18:$L$217, MATCH("Demand ID", 'E4 TB Allocation Details'!$A$18:$L$18, 0),FALSE), 'E2 Allocators'!$B$15:$W$361, MATCH('O5 Details by Class &amp; Accounts'!Z$18, 'E2 Allocators'!$B$15:$W$15, 0),FALSE)*$F127)</f>
        <v>0</v>
      </c>
      <c r="AA127" s="1334">
        <f>IF(ISERROR(VLOOKUP(VLOOKUP($A127, 'E4 TB Allocation Details'!$A$18:$L$217, MATCH("Demand ID", 'E4 TB Allocation Details'!$A$18:$L$18, 0),FALSE), 'E2 Allocators'!$B$15:$W$361, MATCH('O5 Details by Class &amp; Accounts'!AA$18, 'E2 Allocators'!$B$15:$W$15, 0),FALSE)*$F127), 0, VLOOKUP(VLOOKUP($A127, 'E4 TB Allocation Details'!$A$18:$L$217, MATCH("Demand ID", 'E4 TB Allocation Details'!$A$18:$L$18, 0),FALSE), 'E2 Allocators'!$B$15:$W$361, MATCH('O5 Details by Class &amp; Accounts'!AA$18, 'E2 Allocators'!$B$15:$W$15, 0),FALSE)*$F127)</f>
        <v>0</v>
      </c>
      <c r="AB127" s="1334">
        <f>IF(ISERROR(VLOOKUP(VLOOKUP($A127, 'E4 TB Allocation Details'!$A$18:$L$217, MATCH("Demand ID", 'E4 TB Allocation Details'!$A$18:$L$18, 0),FALSE), 'E2 Allocators'!$B$15:$W$361, MATCH('O5 Details by Class &amp; Accounts'!AB$18, 'E2 Allocators'!$B$15:$W$15, 0),FALSE)*$F127), 0, VLOOKUP(VLOOKUP($A127, 'E4 TB Allocation Details'!$A$18:$L$217, MATCH("Demand ID", 'E4 TB Allocation Details'!$A$18:$L$18, 0),FALSE), 'E2 Allocators'!$B$15:$W$361, MATCH('O5 Details by Class &amp; Accounts'!AB$18, 'E2 Allocators'!$B$15:$W$15, 0),FALSE)*$F127)</f>
        <v>0</v>
      </c>
      <c r="AC127" s="1334">
        <f t="shared" si="33"/>
        <v>0</v>
      </c>
      <c r="AD127" s="1334">
        <f>IF(ISERROR(VLOOKUP(VLOOKUP($A127, 'E4 TB Allocation Details'!$A$18:$L$217, MATCH("Customer ID", 'E4 TB Allocation Details'!$A$18:$L$18, 0),FALSE), 'E2 Allocators'!$B$15:$W$361, MATCH('O5 Details by Class &amp; Accounts'!AD$18, 'E2 Allocators'!$B$15:$W$15, 0),FALSE)*$G127), 0, VLOOKUP(VLOOKUP($A127, 'E4 TB Allocation Details'!$A$18:$L$217, MATCH("Customer ID", 'E4 TB Allocation Details'!$A$18:$L$18, 0),FALSE), 'E2 Allocators'!$B$15:$W$361, MATCH('O5 Details by Class &amp; Accounts'!AD$18, 'E2 Allocators'!$B$15:$W$15, 0),FALSE)*$G127)</f>
        <v>0</v>
      </c>
      <c r="AE127" s="1334">
        <f>IF(ISERROR(VLOOKUP(VLOOKUP($A127, 'E4 TB Allocation Details'!$A$18:$L$217, MATCH("Customer ID", 'E4 TB Allocation Details'!$A$18:$L$18, 0),FALSE), 'E2 Allocators'!$B$15:$W$361, MATCH('O5 Details by Class &amp; Accounts'!AE$18, 'E2 Allocators'!$B$15:$W$15, 0),FALSE)*$G127), 0, VLOOKUP(VLOOKUP($A127, 'E4 TB Allocation Details'!$A$18:$L$217, MATCH("Customer ID", 'E4 TB Allocation Details'!$A$18:$L$18, 0),FALSE), 'E2 Allocators'!$B$15:$W$361, MATCH('O5 Details by Class &amp; Accounts'!AE$18, 'E2 Allocators'!$B$15:$W$15, 0),FALSE)*$G127)</f>
        <v>0</v>
      </c>
      <c r="AF127" s="1334">
        <f>IF(ISERROR(VLOOKUP(VLOOKUP($A127, 'E4 TB Allocation Details'!$A$18:$L$217, MATCH("Customer ID", 'E4 TB Allocation Details'!$A$18:$L$18, 0),FALSE), 'E2 Allocators'!$B$15:$W$361, MATCH('O5 Details by Class &amp; Accounts'!AF$18, 'E2 Allocators'!$B$15:$W$15, 0),FALSE)*$G127), 0, VLOOKUP(VLOOKUP($A127, 'E4 TB Allocation Details'!$A$18:$L$217, MATCH("Customer ID", 'E4 TB Allocation Details'!$A$18:$L$18, 0),FALSE), 'E2 Allocators'!$B$15:$W$361, MATCH('O5 Details by Class &amp; Accounts'!AF$18, 'E2 Allocators'!$B$15:$W$15, 0),FALSE)*$G127)</f>
        <v>0</v>
      </c>
      <c r="AG127" s="1334">
        <f>IF(ISERROR(VLOOKUP(VLOOKUP($A127, 'E4 TB Allocation Details'!$A$18:$L$217, MATCH("Customer ID", 'E4 TB Allocation Details'!$A$18:$L$18, 0),FALSE), 'E2 Allocators'!$B$15:$W$361, MATCH('O5 Details by Class &amp; Accounts'!AG$18, 'E2 Allocators'!$B$15:$W$15, 0),FALSE)*$G127), 0, VLOOKUP(VLOOKUP($A127, 'E4 TB Allocation Details'!$A$18:$L$217, MATCH("Customer ID", 'E4 TB Allocation Details'!$A$18:$L$18, 0),FALSE), 'E2 Allocators'!$B$15:$W$361, MATCH('O5 Details by Class &amp; Accounts'!AG$18, 'E2 Allocators'!$B$15:$W$15, 0),FALSE)*$G127)</f>
        <v>0</v>
      </c>
      <c r="AH127" s="1334">
        <f>IF(ISERROR(VLOOKUP(VLOOKUP($A127, 'E4 TB Allocation Details'!$A$18:$L$217, MATCH("Customer ID", 'E4 TB Allocation Details'!$A$18:$L$18, 0),FALSE), 'E2 Allocators'!$B$15:$W$361, MATCH('O5 Details by Class &amp; Accounts'!AH$18, 'E2 Allocators'!$B$15:$W$15, 0),FALSE)*$G127), 0, VLOOKUP(VLOOKUP($A127, 'E4 TB Allocation Details'!$A$18:$L$217, MATCH("Customer ID", 'E4 TB Allocation Details'!$A$18:$L$18, 0),FALSE), 'E2 Allocators'!$B$15:$W$361, MATCH('O5 Details by Class &amp; Accounts'!AH$18, 'E2 Allocators'!$B$15:$W$15, 0),FALSE)*$G127)</f>
        <v>0</v>
      </c>
      <c r="AI127" s="1334">
        <f>IF(ISERROR(VLOOKUP(VLOOKUP($A127, 'E4 TB Allocation Details'!$A$18:$L$217, MATCH("Customer ID", 'E4 TB Allocation Details'!$A$18:$L$18, 0),FALSE), 'E2 Allocators'!$B$15:$W$361, MATCH('O5 Details by Class &amp; Accounts'!AI$18, 'E2 Allocators'!$B$15:$W$15, 0),FALSE)*$G127), 0, VLOOKUP(VLOOKUP($A127, 'E4 TB Allocation Details'!$A$18:$L$217, MATCH("Customer ID", 'E4 TB Allocation Details'!$A$18:$L$18, 0),FALSE), 'E2 Allocators'!$B$15:$W$361, MATCH('O5 Details by Class &amp; Accounts'!AI$18, 'E2 Allocators'!$B$15:$W$15, 0),FALSE)*$G127)</f>
        <v>0</v>
      </c>
      <c r="AJ127" s="1334">
        <f>IF(ISERROR(VLOOKUP(VLOOKUP($A127, 'E4 TB Allocation Details'!$A$18:$L$217, MATCH("Customer ID", 'E4 TB Allocation Details'!$A$18:$L$18, 0),FALSE), 'E2 Allocators'!$B$15:$W$361, MATCH('O5 Details by Class &amp; Accounts'!AJ$18, 'E2 Allocators'!$B$15:$W$15, 0),FALSE)*$G127), 0, VLOOKUP(VLOOKUP($A127, 'E4 TB Allocation Details'!$A$18:$L$217, MATCH("Customer ID", 'E4 TB Allocation Details'!$A$18:$L$18, 0),FALSE), 'E2 Allocators'!$B$15:$W$361, MATCH('O5 Details by Class &amp; Accounts'!AJ$18, 'E2 Allocators'!$B$15:$W$15, 0),FALSE)*$G127)</f>
        <v>0</v>
      </c>
      <c r="AK127" s="1334">
        <f>IF(ISERROR(VLOOKUP(VLOOKUP($A127, 'E4 TB Allocation Details'!$A$18:$L$217, MATCH("Customer ID", 'E4 TB Allocation Details'!$A$18:$L$18, 0),FALSE), 'E2 Allocators'!$B$15:$W$361, MATCH('O5 Details by Class &amp; Accounts'!AK$18, 'E2 Allocators'!$B$15:$W$15, 0),FALSE)*$G127), 0, VLOOKUP(VLOOKUP($A127, 'E4 TB Allocation Details'!$A$18:$L$217, MATCH("Customer ID", 'E4 TB Allocation Details'!$A$18:$L$18, 0),FALSE), 'E2 Allocators'!$B$15:$W$361, MATCH('O5 Details by Class &amp; Accounts'!AK$18, 'E2 Allocators'!$B$15:$W$15, 0),FALSE)*$G127)</f>
        <v>0</v>
      </c>
      <c r="AL127" s="1334">
        <f>IF(ISERROR(VLOOKUP(VLOOKUP($A127, 'E4 TB Allocation Details'!$A$18:$L$217, MATCH("Customer ID", 'E4 TB Allocation Details'!$A$18:$L$18, 0),FALSE), 'E2 Allocators'!$B$15:$W$361, MATCH('O5 Details by Class &amp; Accounts'!AL$18, 'E2 Allocators'!$B$15:$W$15, 0),FALSE)*$G127), 0, VLOOKUP(VLOOKUP($A127, 'E4 TB Allocation Details'!$A$18:$L$217, MATCH("Customer ID", 'E4 TB Allocation Details'!$A$18:$L$18, 0),FALSE), 'E2 Allocators'!$B$15:$W$361, MATCH('O5 Details by Class &amp; Accounts'!AL$18, 'E2 Allocators'!$B$15:$W$15, 0),FALSE)*$G127)</f>
        <v>0</v>
      </c>
      <c r="AM127" s="1334">
        <f>IF(ISERROR(VLOOKUP(VLOOKUP($A127, 'E4 TB Allocation Details'!$A$18:$L$217, MATCH("Customer ID", 'E4 TB Allocation Details'!$A$18:$L$18, 0),FALSE), 'E2 Allocators'!$B$15:$W$361, MATCH('O5 Details by Class &amp; Accounts'!AM$18, 'E2 Allocators'!$B$15:$W$15, 0),FALSE)*$G127), 0, VLOOKUP(VLOOKUP($A127, 'E4 TB Allocation Details'!$A$18:$L$217, MATCH("Customer ID", 'E4 TB Allocation Details'!$A$18:$L$18, 0),FALSE), 'E2 Allocators'!$B$15:$W$361, MATCH('O5 Details by Class &amp; Accounts'!AM$18, 'E2 Allocators'!$B$15:$W$15, 0),FALSE)*$G127)</f>
        <v>0</v>
      </c>
      <c r="AN127" s="1334">
        <f>IF(ISERROR(VLOOKUP(VLOOKUP($A127, 'E4 TB Allocation Details'!$A$18:$L$217, MATCH("Customer ID", 'E4 TB Allocation Details'!$A$18:$L$18, 0),FALSE), 'E2 Allocators'!$B$15:$W$361, MATCH('O5 Details by Class &amp; Accounts'!AN$18, 'E2 Allocators'!$B$15:$W$15, 0),FALSE)*$G127), 0, VLOOKUP(VLOOKUP($A127, 'E4 TB Allocation Details'!$A$18:$L$217, MATCH("Customer ID", 'E4 TB Allocation Details'!$A$18:$L$18, 0),FALSE), 'E2 Allocators'!$B$15:$W$361, MATCH('O5 Details by Class &amp; Accounts'!AN$18, 'E2 Allocators'!$B$15:$W$15, 0),FALSE)*$G127)</f>
        <v>0</v>
      </c>
      <c r="AO127" s="1334">
        <f>IF(ISERROR(VLOOKUP(VLOOKUP($A127, 'E4 TB Allocation Details'!$A$18:$L$217, MATCH("Customer ID", 'E4 TB Allocation Details'!$A$18:$L$18, 0),FALSE), 'E2 Allocators'!$B$15:$W$361, MATCH('O5 Details by Class &amp; Accounts'!AO$18, 'E2 Allocators'!$B$15:$W$15, 0),FALSE)*$G127), 0, VLOOKUP(VLOOKUP($A127, 'E4 TB Allocation Details'!$A$18:$L$217, MATCH("Customer ID", 'E4 TB Allocation Details'!$A$18:$L$18, 0),FALSE), 'E2 Allocators'!$B$15:$W$361, MATCH('O5 Details by Class &amp; Accounts'!AO$18, 'E2 Allocators'!$B$15:$W$15, 0),FALSE)*$G127)</f>
        <v>0</v>
      </c>
      <c r="AP127" s="1334">
        <f>IF(ISERROR(VLOOKUP(VLOOKUP($A127, 'E4 TB Allocation Details'!$A$18:$L$217, MATCH("Customer ID", 'E4 TB Allocation Details'!$A$18:$L$18, 0),FALSE), 'E2 Allocators'!$B$15:$W$361, MATCH('O5 Details by Class &amp; Accounts'!AP$18, 'E2 Allocators'!$B$15:$W$15, 0),FALSE)*$G127), 0, VLOOKUP(VLOOKUP($A127, 'E4 TB Allocation Details'!$A$18:$L$217, MATCH("Customer ID", 'E4 TB Allocation Details'!$A$18:$L$18, 0),FALSE), 'E2 Allocators'!$B$15:$W$361, MATCH('O5 Details by Class &amp; Accounts'!AP$18, 'E2 Allocators'!$B$15:$W$15, 0),FALSE)*$G127)</f>
        <v>0</v>
      </c>
      <c r="AQ127" s="1334">
        <f>IF(ISERROR(VLOOKUP(VLOOKUP($A127, 'E4 TB Allocation Details'!$A$18:$L$217, MATCH("Customer ID", 'E4 TB Allocation Details'!$A$18:$L$18, 0),FALSE), 'E2 Allocators'!$B$15:$W$361, MATCH('O5 Details by Class &amp; Accounts'!AQ$18, 'E2 Allocators'!$B$15:$W$15, 0),FALSE)*$G127), 0, VLOOKUP(VLOOKUP($A127, 'E4 TB Allocation Details'!$A$18:$L$217, MATCH("Customer ID", 'E4 TB Allocation Details'!$A$18:$L$18, 0),FALSE), 'E2 Allocators'!$B$15:$W$361, MATCH('O5 Details by Class &amp; Accounts'!AQ$18, 'E2 Allocators'!$B$15:$W$15, 0),FALSE)*$G127)</f>
        <v>0</v>
      </c>
      <c r="AR127" s="1334">
        <f>IF(ISERROR(VLOOKUP(VLOOKUP($A127, 'E4 TB Allocation Details'!$A$18:$L$217, MATCH("Customer ID", 'E4 TB Allocation Details'!$A$18:$L$18, 0),FALSE), 'E2 Allocators'!$B$15:$W$361, MATCH('O5 Details by Class &amp; Accounts'!AR$18, 'E2 Allocators'!$B$15:$W$15, 0),FALSE)*$G127), 0, VLOOKUP(VLOOKUP($A127, 'E4 TB Allocation Details'!$A$18:$L$217, MATCH("Customer ID", 'E4 TB Allocation Details'!$A$18:$L$18, 0),FALSE), 'E2 Allocators'!$B$15:$W$361, MATCH('O5 Details by Class &amp; Accounts'!AR$18, 'E2 Allocators'!$B$15:$W$15, 0),FALSE)*$G127)</f>
        <v>0</v>
      </c>
      <c r="AS127" s="1334">
        <f>IF(ISERROR(VLOOKUP(VLOOKUP($A127, 'E4 TB Allocation Details'!$A$18:$L$217, MATCH("Customer ID", 'E4 TB Allocation Details'!$A$18:$L$18, 0),FALSE), 'E2 Allocators'!$B$15:$W$361, MATCH('O5 Details by Class &amp; Accounts'!AS$18, 'E2 Allocators'!$B$15:$W$15, 0),FALSE)*$G127), 0, VLOOKUP(VLOOKUP($A127, 'E4 TB Allocation Details'!$A$18:$L$217, MATCH("Customer ID", 'E4 TB Allocation Details'!$A$18:$L$18, 0),FALSE), 'E2 Allocators'!$B$15:$W$361, MATCH('O5 Details by Class &amp; Accounts'!AS$18, 'E2 Allocators'!$B$15:$W$15, 0),FALSE)*$G127)</f>
        <v>0</v>
      </c>
      <c r="AT127" s="1334">
        <f>IF(ISERROR(VLOOKUP(VLOOKUP($A127, 'E4 TB Allocation Details'!$A$18:$L$217, MATCH("Customer ID", 'E4 TB Allocation Details'!$A$18:$L$18, 0),FALSE), 'E2 Allocators'!$B$15:$W$361, MATCH('O5 Details by Class &amp; Accounts'!AT$18, 'E2 Allocators'!$B$15:$W$15, 0),FALSE)*$G127), 0, VLOOKUP(VLOOKUP($A127, 'E4 TB Allocation Details'!$A$18:$L$217, MATCH("Customer ID", 'E4 TB Allocation Details'!$A$18:$L$18, 0),FALSE), 'E2 Allocators'!$B$15:$W$361, MATCH('O5 Details by Class &amp; Accounts'!AT$18, 'E2 Allocators'!$B$15:$W$15, 0),FALSE)*$G127)</f>
        <v>0</v>
      </c>
      <c r="AU127" s="1334">
        <f>IF(ISERROR(VLOOKUP(VLOOKUP($A127, 'E4 TB Allocation Details'!$A$18:$L$217, MATCH("Customer ID", 'E4 TB Allocation Details'!$A$18:$L$18, 0),FALSE), 'E2 Allocators'!$B$15:$W$361, MATCH('O5 Details by Class &amp; Accounts'!AU$18, 'E2 Allocators'!$B$15:$W$15, 0),FALSE)*$G127), 0, VLOOKUP(VLOOKUP($A127, 'E4 TB Allocation Details'!$A$18:$L$217, MATCH("Customer ID", 'E4 TB Allocation Details'!$A$18:$L$18, 0),FALSE), 'E2 Allocators'!$B$15:$W$361, MATCH('O5 Details by Class &amp; Accounts'!AU$18, 'E2 Allocators'!$B$15:$W$15, 0),FALSE)*$G127)</f>
        <v>0</v>
      </c>
      <c r="AV127" s="1334">
        <f>IF(ISERROR(VLOOKUP(VLOOKUP($A127, 'E4 TB Allocation Details'!$A$18:$L$217, MATCH("Customer ID", 'E4 TB Allocation Details'!$A$18:$L$18, 0),FALSE), 'E2 Allocators'!$B$15:$W$361, MATCH('O5 Details by Class &amp; Accounts'!AV$18, 'E2 Allocators'!$B$15:$W$15, 0),FALSE)*$G127), 0, VLOOKUP(VLOOKUP($A127, 'E4 TB Allocation Details'!$A$18:$L$217, MATCH("Customer ID", 'E4 TB Allocation Details'!$A$18:$L$18, 0),FALSE), 'E2 Allocators'!$B$15:$W$361, MATCH('O5 Details by Class &amp; Accounts'!AV$18, 'E2 Allocators'!$B$15:$W$15, 0),FALSE)*$G127)</f>
        <v>0</v>
      </c>
      <c r="AW127" s="1334">
        <f>IF(ISERROR(VLOOKUP(VLOOKUP($A127, 'E4 TB Allocation Details'!$A$18:$L$217, MATCH("Customer ID", 'E4 TB Allocation Details'!$A$18:$L$18, 0),FALSE), 'E2 Allocators'!$B$15:$W$361, MATCH('O5 Details by Class &amp; Accounts'!AW$18, 'E2 Allocators'!$B$15:$W$15, 0),FALSE)*$G127), 0, VLOOKUP(VLOOKUP($A127, 'E4 TB Allocation Details'!$A$18:$L$217, MATCH("Customer ID", 'E4 TB Allocation Details'!$A$18:$L$18, 0),FALSE), 'E2 Allocators'!$B$15:$W$361, MATCH('O5 Details by Class &amp; Accounts'!AW$18, 'E2 Allocators'!$B$15:$W$15, 0),FALSE)*$G127)</f>
        <v>0</v>
      </c>
      <c r="AX127" s="1334">
        <f t="shared" si="34"/>
        <v>0</v>
      </c>
      <c r="AY127" s="1334">
        <f>IF(ISERROR(VLOOKUP(VLOOKUP($A127, 'E4 TB Allocation Details'!$A$18:$L$217, MATCH("Misc ID", 'E4 TB Allocation Details'!$A$18:$L$18, 0),FALSE), 'E2 Allocators'!$B$15:$W$361, MATCH('O5 Details by Class &amp; Accounts'!AY$18, 'E2 Allocators'!$B$15:$W$15, 0),FALSE)*$E127), 0, VLOOKUP(VLOOKUP($A127, 'E4 TB Allocation Details'!$A$18:$L$217, MATCH("Misc ID", 'E4 TB Allocation Details'!$A$18:$L$18, 0),FALSE), 'E2 Allocators'!$B$15:$W$361, MATCH('O5 Details by Class &amp; Accounts'!AY$18, 'E2 Allocators'!$B$15:$W$15, 0),FALSE)*$E127)</f>
        <v>0</v>
      </c>
      <c r="AZ127" s="1334">
        <f>IF(ISERROR(VLOOKUP(VLOOKUP($A127, 'E4 TB Allocation Details'!$A$18:$L$217, MATCH("Misc ID", 'E4 TB Allocation Details'!$A$18:$L$18, 0),FALSE), 'E2 Allocators'!$B$15:$W$361, MATCH('O5 Details by Class &amp; Accounts'!AZ$18, 'E2 Allocators'!$B$15:$W$15, 0),FALSE)*$E127), 0, VLOOKUP(VLOOKUP($A127, 'E4 TB Allocation Details'!$A$18:$L$217, MATCH("Misc ID", 'E4 TB Allocation Details'!$A$18:$L$18, 0),FALSE), 'E2 Allocators'!$B$15:$W$361, MATCH('O5 Details by Class &amp; Accounts'!AZ$18, 'E2 Allocators'!$B$15:$W$15, 0),FALSE)*$E127)</f>
        <v>0</v>
      </c>
      <c r="BA127" s="1334">
        <f>IF(ISERROR(VLOOKUP(VLOOKUP($A127, 'E4 TB Allocation Details'!$A$18:$L$217, MATCH("Misc ID", 'E4 TB Allocation Details'!$A$18:$L$18, 0),FALSE), 'E2 Allocators'!$B$15:$W$361, MATCH('O5 Details by Class &amp; Accounts'!BA$18, 'E2 Allocators'!$B$15:$W$15, 0),FALSE)*$E127), 0, VLOOKUP(VLOOKUP($A127, 'E4 TB Allocation Details'!$A$18:$L$217, MATCH("Misc ID", 'E4 TB Allocation Details'!$A$18:$L$18, 0),FALSE), 'E2 Allocators'!$B$15:$W$361, MATCH('O5 Details by Class &amp; Accounts'!BA$18, 'E2 Allocators'!$B$15:$W$15, 0),FALSE)*$E127)</f>
        <v>0</v>
      </c>
      <c r="BB127" s="1334">
        <f>IF(ISERROR(VLOOKUP(VLOOKUP($A127, 'E4 TB Allocation Details'!$A$18:$L$217, MATCH("Misc ID", 'E4 TB Allocation Details'!$A$18:$L$18, 0),FALSE), 'E2 Allocators'!$B$15:$W$361, MATCH('O5 Details by Class &amp; Accounts'!BB$18, 'E2 Allocators'!$B$15:$W$15, 0),FALSE)*$E127), 0, VLOOKUP(VLOOKUP($A127, 'E4 TB Allocation Details'!$A$18:$L$217, MATCH("Misc ID", 'E4 TB Allocation Details'!$A$18:$L$18, 0),FALSE), 'E2 Allocators'!$B$15:$W$361, MATCH('O5 Details by Class &amp; Accounts'!BB$18, 'E2 Allocators'!$B$15:$W$15, 0),FALSE)*$E127)</f>
        <v>0</v>
      </c>
      <c r="BC127" s="1334">
        <f>IF(ISERROR(VLOOKUP(VLOOKUP($A127, 'E4 TB Allocation Details'!$A$18:$L$217, MATCH("Misc ID", 'E4 TB Allocation Details'!$A$18:$L$18, 0),FALSE), 'E2 Allocators'!$B$15:$W$361, MATCH('O5 Details by Class &amp; Accounts'!BC$18, 'E2 Allocators'!$B$15:$W$15, 0),FALSE)*$E127), 0, VLOOKUP(VLOOKUP($A127, 'E4 TB Allocation Details'!$A$18:$L$217, MATCH("Misc ID", 'E4 TB Allocation Details'!$A$18:$L$18, 0),FALSE), 'E2 Allocators'!$B$15:$W$361, MATCH('O5 Details by Class &amp; Accounts'!BC$18, 'E2 Allocators'!$B$15:$W$15, 0),FALSE)*$E127)</f>
        <v>0</v>
      </c>
      <c r="BD127" s="1334">
        <f>IF(ISERROR(VLOOKUP(VLOOKUP($A127, 'E4 TB Allocation Details'!$A$18:$L$217, MATCH("Misc ID", 'E4 TB Allocation Details'!$A$18:$L$18, 0),FALSE), 'E2 Allocators'!$B$15:$W$361, MATCH('O5 Details by Class &amp; Accounts'!BD$18, 'E2 Allocators'!$B$15:$W$15, 0),FALSE)*$E127), 0, VLOOKUP(VLOOKUP($A127, 'E4 TB Allocation Details'!$A$18:$L$217, MATCH("Misc ID", 'E4 TB Allocation Details'!$A$18:$L$18, 0),FALSE), 'E2 Allocators'!$B$15:$W$361, MATCH('O5 Details by Class &amp; Accounts'!BD$18, 'E2 Allocators'!$B$15:$W$15, 0),FALSE)*$E127)</f>
        <v>0</v>
      </c>
      <c r="BE127" s="1334">
        <f>IF(ISERROR(VLOOKUP(VLOOKUP($A127, 'E4 TB Allocation Details'!$A$18:$L$217, MATCH("Misc ID", 'E4 TB Allocation Details'!$A$18:$L$18, 0),FALSE), 'E2 Allocators'!$B$15:$W$361, MATCH('O5 Details by Class &amp; Accounts'!BE$18, 'E2 Allocators'!$B$15:$W$15, 0),FALSE)*$E127), 0, VLOOKUP(VLOOKUP($A127, 'E4 TB Allocation Details'!$A$18:$L$217, MATCH("Misc ID", 'E4 TB Allocation Details'!$A$18:$L$18, 0),FALSE), 'E2 Allocators'!$B$15:$W$361, MATCH('O5 Details by Class &amp; Accounts'!BE$18, 'E2 Allocators'!$B$15:$W$15, 0),FALSE)*$E127)</f>
        <v>0</v>
      </c>
      <c r="BF127" s="1334">
        <f>IF(ISERROR(VLOOKUP(VLOOKUP($A127, 'E4 TB Allocation Details'!$A$18:$L$217, MATCH("Misc ID", 'E4 TB Allocation Details'!$A$18:$L$18, 0),FALSE), 'E2 Allocators'!$B$15:$W$361, MATCH('O5 Details by Class &amp; Accounts'!BF$18, 'E2 Allocators'!$B$15:$W$15, 0),FALSE)*$E127), 0, VLOOKUP(VLOOKUP($A127, 'E4 TB Allocation Details'!$A$18:$L$217, MATCH("Misc ID", 'E4 TB Allocation Details'!$A$18:$L$18, 0),FALSE), 'E2 Allocators'!$B$15:$W$361, MATCH('O5 Details by Class &amp; Accounts'!BF$18, 'E2 Allocators'!$B$15:$W$15, 0),FALSE)*$E127)</f>
        <v>0</v>
      </c>
      <c r="BG127" s="1334">
        <f>IF(ISERROR(VLOOKUP(VLOOKUP($A127, 'E4 TB Allocation Details'!$A$18:$L$217, MATCH("Misc ID", 'E4 TB Allocation Details'!$A$18:$L$18, 0),FALSE), 'E2 Allocators'!$B$15:$W$361, MATCH('O5 Details by Class &amp; Accounts'!BG$18, 'E2 Allocators'!$B$15:$W$15, 0),FALSE)*$E127), 0, VLOOKUP(VLOOKUP($A127, 'E4 TB Allocation Details'!$A$18:$L$217, MATCH("Misc ID", 'E4 TB Allocation Details'!$A$18:$L$18, 0),FALSE), 'E2 Allocators'!$B$15:$W$361, MATCH('O5 Details by Class &amp; Accounts'!BG$18, 'E2 Allocators'!$B$15:$W$15, 0),FALSE)*$E127)</f>
        <v>0</v>
      </c>
      <c r="BH127" s="1334">
        <f>IF(ISERROR(VLOOKUP(VLOOKUP($A127, 'E4 TB Allocation Details'!$A$18:$L$217, MATCH("Misc ID", 'E4 TB Allocation Details'!$A$18:$L$18, 0),FALSE), 'E2 Allocators'!$B$15:$W$361, MATCH('O5 Details by Class &amp; Accounts'!BH$18, 'E2 Allocators'!$B$15:$W$15, 0),FALSE)*$E127), 0, VLOOKUP(VLOOKUP($A127, 'E4 TB Allocation Details'!$A$18:$L$217, MATCH("Misc ID", 'E4 TB Allocation Details'!$A$18:$L$18, 0),FALSE), 'E2 Allocators'!$B$15:$W$361, MATCH('O5 Details by Class &amp; Accounts'!BH$18, 'E2 Allocators'!$B$15:$W$15, 0),FALSE)*$E127)</f>
        <v>0</v>
      </c>
      <c r="BI127" s="1334">
        <f>IF(ISERROR(VLOOKUP(VLOOKUP($A127, 'E4 TB Allocation Details'!$A$18:$L$217, MATCH("Misc ID", 'E4 TB Allocation Details'!$A$18:$L$18, 0),FALSE), 'E2 Allocators'!$B$15:$W$361, MATCH('O5 Details by Class &amp; Accounts'!BI$18, 'E2 Allocators'!$B$15:$W$15, 0),FALSE)*$E127), 0, VLOOKUP(VLOOKUP($A127, 'E4 TB Allocation Details'!$A$18:$L$217, MATCH("Misc ID", 'E4 TB Allocation Details'!$A$18:$L$18, 0),FALSE), 'E2 Allocators'!$B$15:$W$361, MATCH('O5 Details by Class &amp; Accounts'!BI$18, 'E2 Allocators'!$B$15:$W$15, 0),FALSE)*$E127)</f>
        <v>0</v>
      </c>
      <c r="BJ127" s="1334">
        <f>IF(ISERROR(VLOOKUP(VLOOKUP($A127, 'E4 TB Allocation Details'!$A$18:$L$217, MATCH("Misc ID", 'E4 TB Allocation Details'!$A$18:$L$18, 0),FALSE), 'E2 Allocators'!$B$15:$W$361, MATCH('O5 Details by Class &amp; Accounts'!BJ$18, 'E2 Allocators'!$B$15:$W$15, 0),FALSE)*$E127), 0, VLOOKUP(VLOOKUP($A127, 'E4 TB Allocation Details'!$A$18:$L$217, MATCH("Misc ID", 'E4 TB Allocation Details'!$A$18:$L$18, 0),FALSE), 'E2 Allocators'!$B$15:$W$361, MATCH('O5 Details by Class &amp; Accounts'!BJ$18, 'E2 Allocators'!$B$15:$W$15, 0),FALSE)*$E127)</f>
        <v>0</v>
      </c>
      <c r="BK127" s="1334">
        <f>IF(ISERROR(VLOOKUP(VLOOKUP($A127, 'E4 TB Allocation Details'!$A$18:$L$217, MATCH("Misc ID", 'E4 TB Allocation Details'!$A$18:$L$18, 0),FALSE), 'E2 Allocators'!$B$15:$W$361, MATCH('O5 Details by Class &amp; Accounts'!BK$18, 'E2 Allocators'!$B$15:$W$15, 0),FALSE)*$E127), 0, VLOOKUP(VLOOKUP($A127, 'E4 TB Allocation Details'!$A$18:$L$217, MATCH("Misc ID", 'E4 TB Allocation Details'!$A$18:$L$18, 0),FALSE), 'E2 Allocators'!$B$15:$W$361, MATCH('O5 Details by Class &amp; Accounts'!BK$18, 'E2 Allocators'!$B$15:$W$15, 0),FALSE)*$E127)</f>
        <v>0</v>
      </c>
      <c r="BL127" s="1334">
        <f>IF(ISERROR(VLOOKUP(VLOOKUP($A127, 'E4 TB Allocation Details'!$A$18:$L$217, MATCH("Misc ID", 'E4 TB Allocation Details'!$A$18:$L$18, 0),FALSE), 'E2 Allocators'!$B$15:$W$361, MATCH('O5 Details by Class &amp; Accounts'!BL$18, 'E2 Allocators'!$B$15:$W$15, 0),FALSE)*$E127), 0, VLOOKUP(VLOOKUP($A127, 'E4 TB Allocation Details'!$A$18:$L$217, MATCH("Misc ID", 'E4 TB Allocation Details'!$A$18:$L$18, 0),FALSE), 'E2 Allocators'!$B$15:$W$361, MATCH('O5 Details by Class &amp; Accounts'!BL$18, 'E2 Allocators'!$B$15:$W$15, 0),FALSE)*$E127)</f>
        <v>0</v>
      </c>
      <c r="BM127" s="1334">
        <f>IF(ISERROR(VLOOKUP(VLOOKUP($A127, 'E4 TB Allocation Details'!$A$18:$L$217, MATCH("Misc ID", 'E4 TB Allocation Details'!$A$18:$L$18, 0),FALSE), 'E2 Allocators'!$B$15:$W$361, MATCH('O5 Details by Class &amp; Accounts'!BM$18, 'E2 Allocators'!$B$15:$W$15, 0),FALSE)*$E127), 0, VLOOKUP(VLOOKUP($A127, 'E4 TB Allocation Details'!$A$18:$L$217, MATCH("Misc ID", 'E4 TB Allocation Details'!$A$18:$L$18, 0),FALSE), 'E2 Allocators'!$B$15:$W$361, MATCH('O5 Details by Class &amp; Accounts'!BM$18, 'E2 Allocators'!$B$15:$W$15, 0),FALSE)*$E127)</f>
        <v>0</v>
      </c>
      <c r="BN127" s="1334">
        <f>IF(ISERROR(VLOOKUP(VLOOKUP($A127, 'E4 TB Allocation Details'!$A$18:$L$217, MATCH("Misc ID", 'E4 TB Allocation Details'!$A$18:$L$18, 0),FALSE), 'E2 Allocators'!$B$15:$W$361, MATCH('O5 Details by Class &amp; Accounts'!BN$18, 'E2 Allocators'!$B$15:$W$15, 0),FALSE)*$E127), 0, VLOOKUP(VLOOKUP($A127, 'E4 TB Allocation Details'!$A$18:$L$217, MATCH("Misc ID", 'E4 TB Allocation Details'!$A$18:$L$18, 0),FALSE), 'E2 Allocators'!$B$15:$W$361, MATCH('O5 Details by Class &amp; Accounts'!BN$18, 'E2 Allocators'!$B$15:$W$15, 0),FALSE)*$E127)</f>
        <v>0</v>
      </c>
      <c r="BO127" s="1334">
        <f>IF(ISERROR(VLOOKUP(VLOOKUP($A127, 'E4 TB Allocation Details'!$A$18:$L$217, MATCH("Misc ID", 'E4 TB Allocation Details'!$A$18:$L$18, 0),FALSE), 'E2 Allocators'!$B$15:$W$361, MATCH('O5 Details by Class &amp; Accounts'!BO$18, 'E2 Allocators'!$B$15:$W$15, 0),FALSE)*$E127), 0, VLOOKUP(VLOOKUP($A127, 'E4 TB Allocation Details'!$A$18:$L$217, MATCH("Misc ID", 'E4 TB Allocation Details'!$A$18:$L$18, 0),FALSE), 'E2 Allocators'!$B$15:$W$361, MATCH('O5 Details by Class &amp; Accounts'!BO$18, 'E2 Allocators'!$B$15:$W$15, 0),FALSE)*$E127)</f>
        <v>0</v>
      </c>
      <c r="BP127" s="1334">
        <f>IF(ISERROR(VLOOKUP(VLOOKUP($A127, 'E4 TB Allocation Details'!$A$18:$L$217, MATCH("Misc ID", 'E4 TB Allocation Details'!$A$18:$L$18, 0),FALSE), 'E2 Allocators'!$B$15:$W$361, MATCH('O5 Details by Class &amp; Accounts'!BP$18, 'E2 Allocators'!$B$15:$W$15, 0),FALSE)*$E127), 0, VLOOKUP(VLOOKUP($A127, 'E4 TB Allocation Details'!$A$18:$L$217, MATCH("Misc ID", 'E4 TB Allocation Details'!$A$18:$L$18, 0),FALSE), 'E2 Allocators'!$B$15:$W$361, MATCH('O5 Details by Class &amp; Accounts'!BP$18, 'E2 Allocators'!$B$15:$W$15, 0),FALSE)*$E127)</f>
        <v>0</v>
      </c>
      <c r="BQ127" s="1334">
        <f>IF(ISERROR(VLOOKUP(VLOOKUP($A127, 'E4 TB Allocation Details'!$A$18:$L$217, MATCH("Misc ID", 'E4 TB Allocation Details'!$A$18:$L$18, 0),FALSE), 'E2 Allocators'!$B$15:$W$361, MATCH('O5 Details by Class &amp; Accounts'!BQ$18, 'E2 Allocators'!$B$15:$W$15, 0),FALSE)*$E127), 0, VLOOKUP(VLOOKUP($A127, 'E4 TB Allocation Details'!$A$18:$L$217, MATCH("Misc ID", 'E4 TB Allocation Details'!$A$18:$L$18, 0),FALSE), 'E2 Allocators'!$B$15:$W$361, MATCH('O5 Details by Class &amp; Accounts'!BQ$18, 'E2 Allocators'!$B$15:$W$15, 0),FALSE)*$E127)</f>
        <v>0</v>
      </c>
      <c r="BR127" s="1334">
        <f>IF(ISERROR(VLOOKUP(VLOOKUP($A127, 'E4 TB Allocation Details'!$A$18:$L$217, MATCH("Misc ID", 'E4 TB Allocation Details'!$A$18:$L$18, 0),FALSE), 'E2 Allocators'!$B$15:$W$361, MATCH('O5 Details by Class &amp; Accounts'!BR$18, 'E2 Allocators'!$B$15:$W$15, 0),FALSE)*$E127), 0, VLOOKUP(VLOOKUP($A127, 'E4 TB Allocation Details'!$A$18:$L$217, MATCH("Misc ID", 'E4 TB Allocation Details'!$A$18:$L$18, 0),FALSE), 'E2 Allocators'!$B$15:$W$361, MATCH('O5 Details by Class &amp; Accounts'!BR$18, 'E2 Allocators'!$B$15:$W$15, 0),FALSE)*$E127)</f>
        <v>0</v>
      </c>
      <c r="BS127" s="1334">
        <f t="shared" si="35"/>
        <v>0</v>
      </c>
      <c r="BT127" s="1334">
        <f>IF(ISERROR(VLOOKUP(VLOOKUP($A127, 'E4 TB Allocation Details'!$A$18:$L$217, MATCH("A &amp; G ID", 'E4 TB Allocation Details'!$A$18:$L$18, 0),FALSE), 'E2 Allocators'!$B$15:$W$361, MATCH('O5 Details by Class &amp; Accounts'!BT$18, 'E2 Allocators'!$B$15:$W$15, 0),FALSE)*$E127), 0, VLOOKUP(VLOOKUP($A127, 'E4 TB Allocation Details'!$A$18:$L$217, MATCH("A &amp; G ID", 'E4 TB Allocation Details'!$A$18:$L$18, 0),FALSE), 'E2 Allocators'!$B$15:$W$361, MATCH('O5 Details by Class &amp; Accounts'!BT$18, 'E2 Allocators'!$B$15:$W$15, 0),FALSE)*$E127)</f>
        <v>0</v>
      </c>
      <c r="BU127" s="1334">
        <f>IF(ISERROR(VLOOKUP(VLOOKUP($A127, 'E4 TB Allocation Details'!$A$18:$L$217, MATCH("A &amp; G ID", 'E4 TB Allocation Details'!$A$18:$L$18, 0),FALSE), 'E2 Allocators'!$B$15:$W$361, MATCH('O5 Details by Class &amp; Accounts'!BU$18, 'E2 Allocators'!$B$15:$W$15, 0),FALSE)*$E127), 0, VLOOKUP(VLOOKUP($A127, 'E4 TB Allocation Details'!$A$18:$L$217, MATCH("A &amp; G ID", 'E4 TB Allocation Details'!$A$18:$L$18, 0),FALSE), 'E2 Allocators'!$B$15:$W$361, MATCH('O5 Details by Class &amp; Accounts'!BU$18, 'E2 Allocators'!$B$15:$W$15, 0),FALSE)*$E127)</f>
        <v>0</v>
      </c>
      <c r="BV127" s="1334">
        <f>IF(ISERROR(VLOOKUP(VLOOKUP($A127, 'E4 TB Allocation Details'!$A$18:$L$217, MATCH("A &amp; G ID", 'E4 TB Allocation Details'!$A$18:$L$18, 0),FALSE), 'E2 Allocators'!$B$15:$W$361, MATCH('O5 Details by Class &amp; Accounts'!BV$18, 'E2 Allocators'!$B$15:$W$15, 0),FALSE)*$E127), 0, VLOOKUP(VLOOKUP($A127, 'E4 TB Allocation Details'!$A$18:$L$217, MATCH("A &amp; G ID", 'E4 TB Allocation Details'!$A$18:$L$18, 0),FALSE), 'E2 Allocators'!$B$15:$W$361, MATCH('O5 Details by Class &amp; Accounts'!BV$18, 'E2 Allocators'!$B$15:$W$15, 0),FALSE)*$E127)</f>
        <v>0</v>
      </c>
      <c r="BW127" s="1334">
        <f>IF(ISERROR(VLOOKUP(VLOOKUP($A127, 'E4 TB Allocation Details'!$A$18:$L$217, MATCH("A &amp; G ID", 'E4 TB Allocation Details'!$A$18:$L$18, 0),FALSE), 'E2 Allocators'!$B$15:$W$361, MATCH('O5 Details by Class &amp; Accounts'!BW$18, 'E2 Allocators'!$B$15:$W$15, 0),FALSE)*$E127), 0, VLOOKUP(VLOOKUP($A127, 'E4 TB Allocation Details'!$A$18:$L$217, MATCH("A &amp; G ID", 'E4 TB Allocation Details'!$A$18:$L$18, 0),FALSE), 'E2 Allocators'!$B$15:$W$361, MATCH('O5 Details by Class &amp; Accounts'!BW$18, 'E2 Allocators'!$B$15:$W$15, 0),FALSE)*$E127)</f>
        <v>0</v>
      </c>
      <c r="BX127" s="1334">
        <f>IF(ISERROR(VLOOKUP(VLOOKUP($A127, 'E4 TB Allocation Details'!$A$18:$L$217, MATCH("A &amp; G ID", 'E4 TB Allocation Details'!$A$18:$L$18, 0),FALSE), 'E2 Allocators'!$B$15:$W$361, MATCH('O5 Details by Class &amp; Accounts'!BX$18, 'E2 Allocators'!$B$15:$W$15, 0),FALSE)*$E127), 0, VLOOKUP(VLOOKUP($A127, 'E4 TB Allocation Details'!$A$18:$L$217, MATCH("A &amp; G ID", 'E4 TB Allocation Details'!$A$18:$L$18, 0),FALSE), 'E2 Allocators'!$B$15:$W$361, MATCH('O5 Details by Class &amp; Accounts'!BX$18, 'E2 Allocators'!$B$15:$W$15, 0),FALSE)*$E127)</f>
        <v>0</v>
      </c>
      <c r="BY127" s="1334">
        <f>IF(ISERROR(VLOOKUP(VLOOKUP($A127, 'E4 TB Allocation Details'!$A$18:$L$217, MATCH("A &amp; G ID", 'E4 TB Allocation Details'!$A$18:$L$18, 0),FALSE), 'E2 Allocators'!$B$15:$W$361, MATCH('O5 Details by Class &amp; Accounts'!BY$18, 'E2 Allocators'!$B$15:$W$15, 0),FALSE)*$E127), 0, VLOOKUP(VLOOKUP($A127, 'E4 TB Allocation Details'!$A$18:$L$217, MATCH("A &amp; G ID", 'E4 TB Allocation Details'!$A$18:$L$18, 0),FALSE), 'E2 Allocators'!$B$15:$W$361, MATCH('O5 Details by Class &amp; Accounts'!BY$18, 'E2 Allocators'!$B$15:$W$15, 0),FALSE)*$E127)</f>
        <v>0</v>
      </c>
      <c r="BZ127" s="1334">
        <f>IF(ISERROR(VLOOKUP(VLOOKUP($A127, 'E4 TB Allocation Details'!$A$18:$L$217, MATCH("A &amp; G ID", 'E4 TB Allocation Details'!$A$18:$L$18, 0),FALSE), 'E2 Allocators'!$B$15:$W$361, MATCH('O5 Details by Class &amp; Accounts'!BZ$18, 'E2 Allocators'!$B$15:$W$15, 0),FALSE)*$E127), 0, VLOOKUP(VLOOKUP($A127, 'E4 TB Allocation Details'!$A$18:$L$217, MATCH("A &amp; G ID", 'E4 TB Allocation Details'!$A$18:$L$18, 0),FALSE), 'E2 Allocators'!$B$15:$W$361, MATCH('O5 Details by Class &amp; Accounts'!BZ$18, 'E2 Allocators'!$B$15:$W$15, 0),FALSE)*$E127)</f>
        <v>0</v>
      </c>
      <c r="CA127" s="1334">
        <f>IF(ISERROR(VLOOKUP(VLOOKUP($A127, 'E4 TB Allocation Details'!$A$18:$L$217, MATCH("A &amp; G ID", 'E4 TB Allocation Details'!$A$18:$L$18, 0),FALSE), 'E2 Allocators'!$B$15:$W$361, MATCH('O5 Details by Class &amp; Accounts'!CA$18, 'E2 Allocators'!$B$15:$W$15, 0),FALSE)*$E127), 0, VLOOKUP(VLOOKUP($A127, 'E4 TB Allocation Details'!$A$18:$L$217, MATCH("A &amp; G ID", 'E4 TB Allocation Details'!$A$18:$L$18, 0),FALSE), 'E2 Allocators'!$B$15:$W$361, MATCH('O5 Details by Class &amp; Accounts'!CA$18, 'E2 Allocators'!$B$15:$W$15, 0),FALSE)*$E127)</f>
        <v>0</v>
      </c>
      <c r="CB127" s="1334">
        <f>IF(ISERROR(VLOOKUP(VLOOKUP($A127, 'E4 TB Allocation Details'!$A$18:$L$217, MATCH("A &amp; G ID", 'E4 TB Allocation Details'!$A$18:$L$18, 0),FALSE), 'E2 Allocators'!$B$15:$W$361, MATCH('O5 Details by Class &amp; Accounts'!CB$18, 'E2 Allocators'!$B$15:$W$15, 0),FALSE)*$E127), 0, VLOOKUP(VLOOKUP($A127, 'E4 TB Allocation Details'!$A$18:$L$217, MATCH("A &amp; G ID", 'E4 TB Allocation Details'!$A$18:$L$18, 0),FALSE), 'E2 Allocators'!$B$15:$W$361, MATCH('O5 Details by Class &amp; Accounts'!CB$18, 'E2 Allocators'!$B$15:$W$15, 0),FALSE)*$E127)</f>
        <v>0</v>
      </c>
      <c r="CC127" s="1334">
        <f>IF(ISERROR(VLOOKUP(VLOOKUP($A127, 'E4 TB Allocation Details'!$A$18:$L$217, MATCH("A &amp; G ID", 'E4 TB Allocation Details'!$A$18:$L$18, 0),FALSE), 'E2 Allocators'!$B$15:$W$361, MATCH('O5 Details by Class &amp; Accounts'!CC$18, 'E2 Allocators'!$B$15:$W$15, 0),FALSE)*$E127), 0, VLOOKUP(VLOOKUP($A127, 'E4 TB Allocation Details'!$A$18:$L$217, MATCH("A &amp; G ID", 'E4 TB Allocation Details'!$A$18:$L$18, 0),FALSE), 'E2 Allocators'!$B$15:$W$361, MATCH('O5 Details by Class &amp; Accounts'!CC$18, 'E2 Allocators'!$B$15:$W$15, 0),FALSE)*$E127)</f>
        <v>0</v>
      </c>
      <c r="CD127" s="1334">
        <f>IF(ISERROR(VLOOKUP(VLOOKUP($A127, 'E4 TB Allocation Details'!$A$18:$L$217, MATCH("A &amp; G ID", 'E4 TB Allocation Details'!$A$18:$L$18, 0),FALSE), 'E2 Allocators'!$B$15:$W$361, MATCH('O5 Details by Class &amp; Accounts'!CD$18, 'E2 Allocators'!$B$15:$W$15, 0),FALSE)*$E127), 0, VLOOKUP(VLOOKUP($A127, 'E4 TB Allocation Details'!$A$18:$L$217, MATCH("A &amp; G ID", 'E4 TB Allocation Details'!$A$18:$L$18, 0),FALSE), 'E2 Allocators'!$B$15:$W$361, MATCH('O5 Details by Class &amp; Accounts'!CD$18, 'E2 Allocators'!$B$15:$W$15, 0),FALSE)*$E127)</f>
        <v>0</v>
      </c>
      <c r="CE127" s="1334">
        <f>IF(ISERROR(VLOOKUP(VLOOKUP($A127, 'E4 TB Allocation Details'!$A$18:$L$217, MATCH("A &amp; G ID", 'E4 TB Allocation Details'!$A$18:$L$18, 0),FALSE), 'E2 Allocators'!$B$15:$W$361, MATCH('O5 Details by Class &amp; Accounts'!CE$18, 'E2 Allocators'!$B$15:$W$15, 0),FALSE)*$E127), 0, VLOOKUP(VLOOKUP($A127, 'E4 TB Allocation Details'!$A$18:$L$217, MATCH("A &amp; G ID", 'E4 TB Allocation Details'!$A$18:$L$18, 0),FALSE), 'E2 Allocators'!$B$15:$W$361, MATCH('O5 Details by Class &amp; Accounts'!CE$18, 'E2 Allocators'!$B$15:$W$15, 0),FALSE)*$E127)</f>
        <v>0</v>
      </c>
      <c r="CF127" s="1334">
        <f>IF(ISERROR(VLOOKUP(VLOOKUP($A127, 'E4 TB Allocation Details'!$A$18:$L$217, MATCH("A &amp; G ID", 'E4 TB Allocation Details'!$A$18:$L$18, 0),FALSE), 'E2 Allocators'!$B$15:$W$361, MATCH('O5 Details by Class &amp; Accounts'!CF$18, 'E2 Allocators'!$B$15:$W$15, 0),FALSE)*$E127), 0, VLOOKUP(VLOOKUP($A127, 'E4 TB Allocation Details'!$A$18:$L$217, MATCH("A &amp; G ID", 'E4 TB Allocation Details'!$A$18:$L$18, 0),FALSE), 'E2 Allocators'!$B$15:$W$361, MATCH('O5 Details by Class &amp; Accounts'!CF$18, 'E2 Allocators'!$B$15:$W$15, 0),FALSE)*$E127)</f>
        <v>0</v>
      </c>
      <c r="CG127" s="1334">
        <f>IF(ISERROR(VLOOKUP(VLOOKUP($A127, 'E4 TB Allocation Details'!$A$18:$L$217, MATCH("A &amp; G ID", 'E4 TB Allocation Details'!$A$18:$L$18, 0),FALSE), 'E2 Allocators'!$B$15:$W$361, MATCH('O5 Details by Class &amp; Accounts'!CG$18, 'E2 Allocators'!$B$15:$W$15, 0),FALSE)*$E127), 0, VLOOKUP(VLOOKUP($A127, 'E4 TB Allocation Details'!$A$18:$L$217, MATCH("A &amp; G ID", 'E4 TB Allocation Details'!$A$18:$L$18, 0),FALSE), 'E2 Allocators'!$B$15:$W$361, MATCH('O5 Details by Class &amp; Accounts'!CG$18, 'E2 Allocators'!$B$15:$W$15, 0),FALSE)*$E127)</f>
        <v>0</v>
      </c>
      <c r="CH127" s="1334">
        <f>IF(ISERROR(VLOOKUP(VLOOKUP($A127, 'E4 TB Allocation Details'!$A$18:$L$217, MATCH("A &amp; G ID", 'E4 TB Allocation Details'!$A$18:$L$18, 0),FALSE), 'E2 Allocators'!$B$15:$W$361, MATCH('O5 Details by Class &amp; Accounts'!CH$18, 'E2 Allocators'!$B$15:$W$15, 0),FALSE)*$E127), 0, VLOOKUP(VLOOKUP($A127, 'E4 TB Allocation Details'!$A$18:$L$217, MATCH("A &amp; G ID", 'E4 TB Allocation Details'!$A$18:$L$18, 0),FALSE), 'E2 Allocators'!$B$15:$W$361, MATCH('O5 Details by Class &amp; Accounts'!CH$18, 'E2 Allocators'!$B$15:$W$15, 0),FALSE)*$E127)</f>
        <v>0</v>
      </c>
      <c r="CI127" s="1334">
        <f>IF(ISERROR(VLOOKUP(VLOOKUP($A127, 'E4 TB Allocation Details'!$A$18:$L$217, MATCH("A &amp; G ID", 'E4 TB Allocation Details'!$A$18:$L$18, 0),FALSE), 'E2 Allocators'!$B$15:$W$361, MATCH('O5 Details by Class &amp; Accounts'!CI$18, 'E2 Allocators'!$B$15:$W$15, 0),FALSE)*$E127), 0, VLOOKUP(VLOOKUP($A127, 'E4 TB Allocation Details'!$A$18:$L$217, MATCH("A &amp; G ID", 'E4 TB Allocation Details'!$A$18:$L$18, 0),FALSE), 'E2 Allocators'!$B$15:$W$361, MATCH('O5 Details by Class &amp; Accounts'!CI$18, 'E2 Allocators'!$B$15:$W$15, 0),FALSE)*$E127)</f>
        <v>0</v>
      </c>
      <c r="CJ127" s="1334">
        <f>IF(ISERROR(VLOOKUP(VLOOKUP($A127, 'E4 TB Allocation Details'!$A$18:$L$217, MATCH("A &amp; G ID", 'E4 TB Allocation Details'!$A$18:$L$18, 0),FALSE), 'E2 Allocators'!$B$15:$W$361, MATCH('O5 Details by Class &amp; Accounts'!CJ$18, 'E2 Allocators'!$B$15:$W$15, 0),FALSE)*$E127), 0, VLOOKUP(VLOOKUP($A127, 'E4 TB Allocation Details'!$A$18:$L$217, MATCH("A &amp; G ID", 'E4 TB Allocation Details'!$A$18:$L$18, 0),FALSE), 'E2 Allocators'!$B$15:$W$361, MATCH('O5 Details by Class &amp; Accounts'!CJ$18, 'E2 Allocators'!$B$15:$W$15, 0),FALSE)*$E127)</f>
        <v>0</v>
      </c>
      <c r="CK127" s="1334">
        <f>IF(ISERROR(VLOOKUP(VLOOKUP($A127, 'E4 TB Allocation Details'!$A$18:$L$217, MATCH("A &amp; G ID", 'E4 TB Allocation Details'!$A$18:$L$18, 0),FALSE), 'E2 Allocators'!$B$15:$W$361, MATCH('O5 Details by Class &amp; Accounts'!CK$18, 'E2 Allocators'!$B$15:$W$15, 0),FALSE)*$E127), 0, VLOOKUP(VLOOKUP($A127, 'E4 TB Allocation Details'!$A$18:$L$217, MATCH("A &amp; G ID", 'E4 TB Allocation Details'!$A$18:$L$18, 0),FALSE), 'E2 Allocators'!$B$15:$W$361, MATCH('O5 Details by Class &amp; Accounts'!CK$18, 'E2 Allocators'!$B$15:$W$15, 0),FALSE)*$E127)</f>
        <v>0</v>
      </c>
      <c r="CL127" s="1334">
        <f>IF(ISERROR(VLOOKUP(VLOOKUP($A127, 'E4 TB Allocation Details'!$A$18:$L$217, MATCH("A &amp; G ID", 'E4 TB Allocation Details'!$A$18:$L$18, 0),FALSE), 'E2 Allocators'!$B$15:$W$361, MATCH('O5 Details by Class &amp; Accounts'!CL$18, 'E2 Allocators'!$B$15:$W$15, 0),FALSE)*$E127), 0, VLOOKUP(VLOOKUP($A127, 'E4 TB Allocation Details'!$A$18:$L$217, MATCH("A &amp; G ID", 'E4 TB Allocation Details'!$A$18:$L$18, 0),FALSE), 'E2 Allocators'!$B$15:$W$361, MATCH('O5 Details by Class &amp; Accounts'!CL$18, 'E2 Allocators'!$B$15:$W$15, 0),FALSE)*$E127)</f>
        <v>0</v>
      </c>
      <c r="CM127" s="1334">
        <f>IF(ISERROR(VLOOKUP(VLOOKUP($A127, 'E4 TB Allocation Details'!$A$18:$L$217, MATCH("A &amp; G ID", 'E4 TB Allocation Details'!$A$18:$L$18, 0),FALSE), 'E2 Allocators'!$B$15:$W$361, MATCH('O5 Details by Class &amp; Accounts'!CM$18, 'E2 Allocators'!$B$15:$W$15, 0),FALSE)*$E127), 0, VLOOKUP(VLOOKUP($A127, 'E4 TB Allocation Details'!$A$18:$L$217, MATCH("A &amp; G ID", 'E4 TB Allocation Details'!$A$18:$L$18, 0),FALSE), 'E2 Allocators'!$B$15:$W$361, MATCH('O5 Details by Class &amp; Accounts'!CM$18, 'E2 Allocators'!$B$15:$W$15, 0),FALSE)*$E127)</f>
        <v>0</v>
      </c>
      <c r="CN127" s="1334">
        <f t="shared" si="36"/>
        <v>0</v>
      </c>
      <c r="CO127" s="1670">
        <f t="shared" si="37"/>
        <v>0</v>
      </c>
      <c r="CQ127" s="1926" t="s">
        <v>1353</v>
      </c>
    </row>
    <row r="128" spans="1:95" s="64" customFormat="1" ht="12.75" x14ac:dyDescent="0.2">
      <c r="A128" s="1015">
        <v>4716</v>
      </c>
      <c r="B128" s="1015" t="s">
        <v>604</v>
      </c>
      <c r="C128" s="1667">
        <f>IF(ISERROR(VLOOKUP($A128,'I3 TB Data'!$A$20:$H$465,MATCH('O5 Details by Class &amp; Accounts'!$C$18, 'I3 TB Data'!$A$20:$H$20,0),0)), 0, VLOOKUP($A128,'I3 TB Data'!$A$20:$H$465,MATCH('O5 Details by Class &amp; Accounts'!$C$18,'I3 TB Data'!$A$20:$H$20,0),0))</f>
        <v>4871083.22107621</v>
      </c>
      <c r="D128" s="1668"/>
      <c r="E128" s="1667">
        <f t="shared" si="31"/>
        <v>4871083.22107621</v>
      </c>
      <c r="F128" s="1669">
        <f>IF(ISERROR(VLOOKUP($A128, 'E1 Categorization'!A40:E130, MATCH("Customer Component", 'E1 Categorization'!$A$33:$E$33,0), 0)), 0, IF(VLOOKUP($A128, 'E1 Categorization'!A40:E130, MATCH("Customer Component", 'E1 Categorization'!$A$33:$E$33,0), 0)=0, 'O5 Details by Class &amp; Accounts'!$E128, IF(AND(VLOOKUP($A128, 'E1 Categorization'!A40:E130, MATCH("Customer Component", 'E1 Categorization'!$A$33:$E$33,0), 0) &gt;0, VLOOKUP($A128, 'E1 Categorization'!A40:E130, MATCH("Customer Component", 'E1 Categorization'!$A$33:$E$33,0), 0)&lt;1), 'O5 Details by Class &amp; Accounts'!$E128*(1-VLOOKUP($A128, 'E1 Categorization'!A40:E130, MATCH("Customer Component", 'E1 Categorization'!$A$33:$E$33,0), 0)), 0)))</f>
        <v>0</v>
      </c>
      <c r="G128" s="1669">
        <f>IF(ISERROR(VLOOKUP($A128, 'E1 Categorization'!A40:E130, MATCH("Customer Component", 'E1 Categorization'!$A$33:$E$33,0), 0)),0, IF(VLOOKUP($A128, 'E1 Categorization'!A40:E130, MATCH("Customer Component", 'E1 Categorization'!$A$33:$E$33,0), 0)=0, 0, IF(AND(VLOOKUP($A128, 'E1 Categorization'!A40:E130, MATCH("Customer Component", 'E1 Categorization'!$A$33:$E$33,0), 0) &gt;0, VLOOKUP($A128, 'E1 Categorization'!A40:E130, MATCH("Customer Component", 'E1 Categorization'!$A$33:$E$33,0), 0)&lt;1), 'O5 Details by Class &amp; Accounts'!$E128*(VLOOKUP($A128, 'E1 Categorization'!A40:E130, MATCH("Customer Component", 'E1 Categorization'!$A$33:$E$33,0), 0)), 'O5 Details by Class &amp; Accounts'!$E128)))</f>
        <v>0</v>
      </c>
      <c r="H128" s="1334">
        <f t="shared" si="32"/>
        <v>0</v>
      </c>
      <c r="I128" s="1334">
        <f>IF(ISERROR(VLOOKUP(VLOOKUP($A128, 'E4 TB Allocation Details'!$A$18:$L$217, MATCH("Demand ID", 'E4 TB Allocation Details'!$A$18:$L$18, 0),FALSE), 'E2 Allocators'!$B$15:$W$361, MATCH('O5 Details by Class &amp; Accounts'!I$18, 'E2 Allocators'!$B$15:$W$15, 0),FALSE)*$F128), 0, VLOOKUP(VLOOKUP($A128, 'E4 TB Allocation Details'!$A$18:$L$217, MATCH("Demand ID", 'E4 TB Allocation Details'!$A$18:$L$18, 0),FALSE), 'E2 Allocators'!$B$15:$W$361, MATCH('O5 Details by Class &amp; Accounts'!I$18, 'E2 Allocators'!$B$15:$W$15, 0),FALSE)*$F128)</f>
        <v>0</v>
      </c>
      <c r="J128" s="1334">
        <f>IF(ISERROR(VLOOKUP(VLOOKUP($A128, 'E4 TB Allocation Details'!$A$18:$L$217, MATCH("Demand ID", 'E4 TB Allocation Details'!$A$18:$L$18, 0),FALSE), 'E2 Allocators'!$B$15:$W$361, MATCH('O5 Details by Class &amp; Accounts'!J$18, 'E2 Allocators'!$B$15:$W$15, 0),FALSE)*$F128), 0, VLOOKUP(VLOOKUP($A128, 'E4 TB Allocation Details'!$A$18:$L$217, MATCH("Demand ID", 'E4 TB Allocation Details'!$A$18:$L$18, 0),FALSE), 'E2 Allocators'!$B$15:$W$361, MATCH('O5 Details by Class &amp; Accounts'!J$18, 'E2 Allocators'!$B$15:$W$15, 0),FALSE)*$F128)</f>
        <v>0</v>
      </c>
      <c r="K128" s="1334">
        <f>IF(ISERROR(VLOOKUP(VLOOKUP($A128, 'E4 TB Allocation Details'!$A$18:$L$217, MATCH("Demand ID", 'E4 TB Allocation Details'!$A$18:$L$18, 0),FALSE), 'E2 Allocators'!$B$15:$W$361, MATCH('O5 Details by Class &amp; Accounts'!K$18, 'E2 Allocators'!$B$15:$W$15, 0),FALSE)*$F128), 0, VLOOKUP(VLOOKUP($A128, 'E4 TB Allocation Details'!$A$18:$L$217, MATCH("Demand ID", 'E4 TB Allocation Details'!$A$18:$L$18, 0),FALSE), 'E2 Allocators'!$B$15:$W$361, MATCH('O5 Details by Class &amp; Accounts'!K$18, 'E2 Allocators'!$B$15:$W$15, 0),FALSE)*$F128)</f>
        <v>0</v>
      </c>
      <c r="L128" s="1334">
        <f>IF(ISERROR(VLOOKUP(VLOOKUP($A128, 'E4 TB Allocation Details'!$A$18:$L$217, MATCH("Demand ID", 'E4 TB Allocation Details'!$A$18:$L$18, 0),FALSE), 'E2 Allocators'!$B$15:$W$361, MATCH('O5 Details by Class &amp; Accounts'!L$18, 'E2 Allocators'!$B$15:$W$15, 0),FALSE)*$F128), 0, VLOOKUP(VLOOKUP($A128, 'E4 TB Allocation Details'!$A$18:$L$217, MATCH("Demand ID", 'E4 TB Allocation Details'!$A$18:$L$18, 0),FALSE), 'E2 Allocators'!$B$15:$W$361, MATCH('O5 Details by Class &amp; Accounts'!L$18, 'E2 Allocators'!$B$15:$W$15, 0),FALSE)*$F128)</f>
        <v>0</v>
      </c>
      <c r="M128" s="1334">
        <f>IF(ISERROR(VLOOKUP(VLOOKUP($A128, 'E4 TB Allocation Details'!$A$18:$L$217, MATCH("Demand ID", 'E4 TB Allocation Details'!$A$18:$L$18, 0),FALSE), 'E2 Allocators'!$B$15:$W$361, MATCH('O5 Details by Class &amp; Accounts'!M$18, 'E2 Allocators'!$B$15:$W$15, 0),FALSE)*$F128), 0, VLOOKUP(VLOOKUP($A128, 'E4 TB Allocation Details'!$A$18:$L$217, MATCH("Demand ID", 'E4 TB Allocation Details'!$A$18:$L$18, 0),FALSE), 'E2 Allocators'!$B$15:$W$361, MATCH('O5 Details by Class &amp; Accounts'!M$18, 'E2 Allocators'!$B$15:$W$15, 0),FALSE)*$F128)</f>
        <v>0</v>
      </c>
      <c r="N128" s="1334">
        <f>IF(ISERROR(VLOOKUP(VLOOKUP($A128, 'E4 TB Allocation Details'!$A$18:$L$217, MATCH("Demand ID", 'E4 TB Allocation Details'!$A$18:$L$18, 0),FALSE), 'E2 Allocators'!$B$15:$W$361, MATCH('O5 Details by Class &amp; Accounts'!N$18, 'E2 Allocators'!$B$15:$W$15, 0),FALSE)*$F128), 0, VLOOKUP(VLOOKUP($A128, 'E4 TB Allocation Details'!$A$18:$L$217, MATCH("Demand ID", 'E4 TB Allocation Details'!$A$18:$L$18, 0),FALSE), 'E2 Allocators'!$B$15:$W$361, MATCH('O5 Details by Class &amp; Accounts'!N$18, 'E2 Allocators'!$B$15:$W$15, 0),FALSE)*$F128)</f>
        <v>0</v>
      </c>
      <c r="O128" s="1334">
        <f>IF(ISERROR(VLOOKUP(VLOOKUP($A128, 'E4 TB Allocation Details'!$A$18:$L$217, MATCH("Demand ID", 'E4 TB Allocation Details'!$A$18:$L$18, 0),FALSE), 'E2 Allocators'!$B$15:$W$361, MATCH('O5 Details by Class &amp; Accounts'!O$18, 'E2 Allocators'!$B$15:$W$15, 0),FALSE)*$F128), 0, VLOOKUP(VLOOKUP($A128, 'E4 TB Allocation Details'!$A$18:$L$217, MATCH("Demand ID", 'E4 TB Allocation Details'!$A$18:$L$18, 0),FALSE), 'E2 Allocators'!$B$15:$W$361, MATCH('O5 Details by Class &amp; Accounts'!O$18, 'E2 Allocators'!$B$15:$W$15, 0),FALSE)*$F128)</f>
        <v>0</v>
      </c>
      <c r="P128" s="1334">
        <f>IF(ISERROR(VLOOKUP(VLOOKUP($A128, 'E4 TB Allocation Details'!$A$18:$L$217, MATCH("Demand ID", 'E4 TB Allocation Details'!$A$18:$L$18, 0),FALSE), 'E2 Allocators'!$B$15:$W$361, MATCH('O5 Details by Class &amp; Accounts'!P$18, 'E2 Allocators'!$B$15:$W$15, 0),FALSE)*$F128), 0, VLOOKUP(VLOOKUP($A128, 'E4 TB Allocation Details'!$A$18:$L$217, MATCH("Demand ID", 'E4 TB Allocation Details'!$A$18:$L$18, 0),FALSE), 'E2 Allocators'!$B$15:$W$361, MATCH('O5 Details by Class &amp; Accounts'!P$18, 'E2 Allocators'!$B$15:$W$15, 0),FALSE)*$F128)</f>
        <v>0</v>
      </c>
      <c r="Q128" s="1334">
        <f>IF(ISERROR(VLOOKUP(VLOOKUP($A128, 'E4 TB Allocation Details'!$A$18:$L$217, MATCH("Demand ID", 'E4 TB Allocation Details'!$A$18:$L$18, 0),FALSE), 'E2 Allocators'!$B$15:$W$361, MATCH('O5 Details by Class &amp; Accounts'!Q$18, 'E2 Allocators'!$B$15:$W$15, 0),FALSE)*$F128), 0, VLOOKUP(VLOOKUP($A128, 'E4 TB Allocation Details'!$A$18:$L$217, MATCH("Demand ID", 'E4 TB Allocation Details'!$A$18:$L$18, 0),FALSE), 'E2 Allocators'!$B$15:$W$361, MATCH('O5 Details by Class &amp; Accounts'!Q$18, 'E2 Allocators'!$B$15:$W$15, 0),FALSE)*$F128)</f>
        <v>0</v>
      </c>
      <c r="R128" s="1334">
        <f>IF(ISERROR(VLOOKUP(VLOOKUP($A128, 'E4 TB Allocation Details'!$A$18:$L$217, MATCH("Demand ID", 'E4 TB Allocation Details'!$A$18:$L$18, 0),FALSE), 'E2 Allocators'!$B$15:$W$361, MATCH('O5 Details by Class &amp; Accounts'!R$18, 'E2 Allocators'!$B$15:$W$15, 0),FALSE)*$F128), 0, VLOOKUP(VLOOKUP($A128, 'E4 TB Allocation Details'!$A$18:$L$217, MATCH("Demand ID", 'E4 TB Allocation Details'!$A$18:$L$18, 0),FALSE), 'E2 Allocators'!$B$15:$W$361, MATCH('O5 Details by Class &amp; Accounts'!R$18, 'E2 Allocators'!$B$15:$W$15, 0),FALSE)*$F128)</f>
        <v>0</v>
      </c>
      <c r="S128" s="1334">
        <f>IF(ISERROR(VLOOKUP(VLOOKUP($A128, 'E4 TB Allocation Details'!$A$18:$L$217, MATCH("Demand ID", 'E4 TB Allocation Details'!$A$18:$L$18, 0),FALSE), 'E2 Allocators'!$B$15:$W$361, MATCH('O5 Details by Class &amp; Accounts'!S$18, 'E2 Allocators'!$B$15:$W$15, 0),FALSE)*$F128), 0, VLOOKUP(VLOOKUP($A128, 'E4 TB Allocation Details'!$A$18:$L$217, MATCH("Demand ID", 'E4 TB Allocation Details'!$A$18:$L$18, 0),FALSE), 'E2 Allocators'!$B$15:$W$361, MATCH('O5 Details by Class &amp; Accounts'!S$18, 'E2 Allocators'!$B$15:$W$15, 0),FALSE)*$F128)</f>
        <v>0</v>
      </c>
      <c r="T128" s="1334">
        <f>IF(ISERROR(VLOOKUP(VLOOKUP($A128, 'E4 TB Allocation Details'!$A$18:$L$217, MATCH("Demand ID", 'E4 TB Allocation Details'!$A$18:$L$18, 0),FALSE), 'E2 Allocators'!$B$15:$W$361, MATCH('O5 Details by Class &amp; Accounts'!T$18, 'E2 Allocators'!$B$15:$W$15, 0),FALSE)*$F128), 0, VLOOKUP(VLOOKUP($A128, 'E4 TB Allocation Details'!$A$18:$L$217, MATCH("Demand ID", 'E4 TB Allocation Details'!$A$18:$L$18, 0),FALSE), 'E2 Allocators'!$B$15:$W$361, MATCH('O5 Details by Class &amp; Accounts'!T$18, 'E2 Allocators'!$B$15:$W$15, 0),FALSE)*$F128)</f>
        <v>0</v>
      </c>
      <c r="U128" s="1334">
        <f>IF(ISERROR(VLOOKUP(VLOOKUP($A128, 'E4 TB Allocation Details'!$A$18:$L$217, MATCH("Demand ID", 'E4 TB Allocation Details'!$A$18:$L$18, 0),FALSE), 'E2 Allocators'!$B$15:$W$361, MATCH('O5 Details by Class &amp; Accounts'!U$18, 'E2 Allocators'!$B$15:$W$15, 0),FALSE)*$F128), 0, VLOOKUP(VLOOKUP($A128, 'E4 TB Allocation Details'!$A$18:$L$217, MATCH("Demand ID", 'E4 TB Allocation Details'!$A$18:$L$18, 0),FALSE), 'E2 Allocators'!$B$15:$W$361, MATCH('O5 Details by Class &amp; Accounts'!U$18, 'E2 Allocators'!$B$15:$W$15, 0),FALSE)*$F128)</f>
        <v>0</v>
      </c>
      <c r="V128" s="1334">
        <f>IF(ISERROR(VLOOKUP(VLOOKUP($A128, 'E4 TB Allocation Details'!$A$18:$L$217, MATCH("Demand ID", 'E4 TB Allocation Details'!$A$18:$L$18, 0),FALSE), 'E2 Allocators'!$B$15:$W$361, MATCH('O5 Details by Class &amp; Accounts'!V$18, 'E2 Allocators'!$B$15:$W$15, 0),FALSE)*$F128), 0, VLOOKUP(VLOOKUP($A128, 'E4 TB Allocation Details'!$A$18:$L$217, MATCH("Demand ID", 'E4 TB Allocation Details'!$A$18:$L$18, 0),FALSE), 'E2 Allocators'!$B$15:$W$361, MATCH('O5 Details by Class &amp; Accounts'!V$18, 'E2 Allocators'!$B$15:$W$15, 0),FALSE)*$F128)</f>
        <v>0</v>
      </c>
      <c r="W128" s="1334">
        <f>IF(ISERROR(VLOOKUP(VLOOKUP($A128, 'E4 TB Allocation Details'!$A$18:$L$217, MATCH("Demand ID", 'E4 TB Allocation Details'!$A$18:$L$18, 0),FALSE), 'E2 Allocators'!$B$15:$W$361, MATCH('O5 Details by Class &amp; Accounts'!W$18, 'E2 Allocators'!$B$15:$W$15, 0),FALSE)*$F128), 0, VLOOKUP(VLOOKUP($A128, 'E4 TB Allocation Details'!$A$18:$L$217, MATCH("Demand ID", 'E4 TB Allocation Details'!$A$18:$L$18, 0),FALSE), 'E2 Allocators'!$B$15:$W$361, MATCH('O5 Details by Class &amp; Accounts'!W$18, 'E2 Allocators'!$B$15:$W$15, 0),FALSE)*$F128)</f>
        <v>0</v>
      </c>
      <c r="X128" s="1334">
        <f>IF(ISERROR(VLOOKUP(VLOOKUP($A128, 'E4 TB Allocation Details'!$A$18:$L$217, MATCH("Demand ID", 'E4 TB Allocation Details'!$A$18:$L$18, 0),FALSE), 'E2 Allocators'!$B$15:$W$361, MATCH('O5 Details by Class &amp; Accounts'!X$18, 'E2 Allocators'!$B$15:$W$15, 0),FALSE)*$F128), 0, VLOOKUP(VLOOKUP($A128, 'E4 TB Allocation Details'!$A$18:$L$217, MATCH("Demand ID", 'E4 TB Allocation Details'!$A$18:$L$18, 0),FALSE), 'E2 Allocators'!$B$15:$W$361, MATCH('O5 Details by Class &amp; Accounts'!X$18, 'E2 Allocators'!$B$15:$W$15, 0),FALSE)*$F128)</f>
        <v>0</v>
      </c>
      <c r="Y128" s="1334">
        <f>IF(ISERROR(VLOOKUP(VLOOKUP($A128, 'E4 TB Allocation Details'!$A$18:$L$217, MATCH("Demand ID", 'E4 TB Allocation Details'!$A$18:$L$18, 0),FALSE), 'E2 Allocators'!$B$15:$W$361, MATCH('O5 Details by Class &amp; Accounts'!Y$18, 'E2 Allocators'!$B$15:$W$15, 0),FALSE)*$F128), 0, VLOOKUP(VLOOKUP($A128, 'E4 TB Allocation Details'!$A$18:$L$217, MATCH("Demand ID", 'E4 TB Allocation Details'!$A$18:$L$18, 0),FALSE), 'E2 Allocators'!$B$15:$W$361, MATCH('O5 Details by Class &amp; Accounts'!Y$18, 'E2 Allocators'!$B$15:$W$15, 0),FALSE)*$F128)</f>
        <v>0</v>
      </c>
      <c r="Z128" s="1334">
        <f>IF(ISERROR(VLOOKUP(VLOOKUP($A128, 'E4 TB Allocation Details'!$A$18:$L$217, MATCH("Demand ID", 'E4 TB Allocation Details'!$A$18:$L$18, 0),FALSE), 'E2 Allocators'!$B$15:$W$361, MATCH('O5 Details by Class &amp; Accounts'!Z$18, 'E2 Allocators'!$B$15:$W$15, 0),FALSE)*$F128), 0, VLOOKUP(VLOOKUP($A128, 'E4 TB Allocation Details'!$A$18:$L$217, MATCH("Demand ID", 'E4 TB Allocation Details'!$A$18:$L$18, 0),FALSE), 'E2 Allocators'!$B$15:$W$361, MATCH('O5 Details by Class &amp; Accounts'!Z$18, 'E2 Allocators'!$B$15:$W$15, 0),FALSE)*$F128)</f>
        <v>0</v>
      </c>
      <c r="AA128" s="1334">
        <f>IF(ISERROR(VLOOKUP(VLOOKUP($A128, 'E4 TB Allocation Details'!$A$18:$L$217, MATCH("Demand ID", 'E4 TB Allocation Details'!$A$18:$L$18, 0),FALSE), 'E2 Allocators'!$B$15:$W$361, MATCH('O5 Details by Class &amp; Accounts'!AA$18, 'E2 Allocators'!$B$15:$W$15, 0),FALSE)*$F128), 0, VLOOKUP(VLOOKUP($A128, 'E4 TB Allocation Details'!$A$18:$L$217, MATCH("Demand ID", 'E4 TB Allocation Details'!$A$18:$L$18, 0),FALSE), 'E2 Allocators'!$B$15:$W$361, MATCH('O5 Details by Class &amp; Accounts'!AA$18, 'E2 Allocators'!$B$15:$W$15, 0),FALSE)*$F128)</f>
        <v>0</v>
      </c>
      <c r="AB128" s="1334">
        <f>IF(ISERROR(VLOOKUP(VLOOKUP($A128, 'E4 TB Allocation Details'!$A$18:$L$217, MATCH("Demand ID", 'E4 TB Allocation Details'!$A$18:$L$18, 0),FALSE), 'E2 Allocators'!$B$15:$W$361, MATCH('O5 Details by Class &amp; Accounts'!AB$18, 'E2 Allocators'!$B$15:$W$15, 0),FALSE)*$F128), 0, VLOOKUP(VLOOKUP($A128, 'E4 TB Allocation Details'!$A$18:$L$217, MATCH("Demand ID", 'E4 TB Allocation Details'!$A$18:$L$18, 0),FALSE), 'E2 Allocators'!$B$15:$W$361, MATCH('O5 Details by Class &amp; Accounts'!AB$18, 'E2 Allocators'!$B$15:$W$15, 0),FALSE)*$F128)</f>
        <v>0</v>
      </c>
      <c r="AC128" s="1334">
        <f t="shared" si="33"/>
        <v>0</v>
      </c>
      <c r="AD128" s="1334">
        <f>IF(ISERROR(VLOOKUP(VLOOKUP($A128, 'E4 TB Allocation Details'!$A$18:$L$217, MATCH("Customer ID", 'E4 TB Allocation Details'!$A$18:$L$18, 0),FALSE), 'E2 Allocators'!$B$15:$W$361, MATCH('O5 Details by Class &amp; Accounts'!AD$18, 'E2 Allocators'!$B$15:$W$15, 0),FALSE)*$G128), 0, VLOOKUP(VLOOKUP($A128, 'E4 TB Allocation Details'!$A$18:$L$217, MATCH("Customer ID", 'E4 TB Allocation Details'!$A$18:$L$18, 0),FALSE), 'E2 Allocators'!$B$15:$W$361, MATCH('O5 Details by Class &amp; Accounts'!AD$18, 'E2 Allocators'!$B$15:$W$15, 0),FALSE)*$G128)</f>
        <v>0</v>
      </c>
      <c r="AE128" s="1334">
        <f>IF(ISERROR(VLOOKUP(VLOOKUP($A128, 'E4 TB Allocation Details'!$A$18:$L$217, MATCH("Customer ID", 'E4 TB Allocation Details'!$A$18:$L$18, 0),FALSE), 'E2 Allocators'!$B$15:$W$361, MATCH('O5 Details by Class &amp; Accounts'!AE$18, 'E2 Allocators'!$B$15:$W$15, 0),FALSE)*$G128), 0, VLOOKUP(VLOOKUP($A128, 'E4 TB Allocation Details'!$A$18:$L$217, MATCH("Customer ID", 'E4 TB Allocation Details'!$A$18:$L$18, 0),FALSE), 'E2 Allocators'!$B$15:$W$361, MATCH('O5 Details by Class &amp; Accounts'!AE$18, 'E2 Allocators'!$B$15:$W$15, 0),FALSE)*$G128)</f>
        <v>0</v>
      </c>
      <c r="AF128" s="1334">
        <f>IF(ISERROR(VLOOKUP(VLOOKUP($A128, 'E4 TB Allocation Details'!$A$18:$L$217, MATCH("Customer ID", 'E4 TB Allocation Details'!$A$18:$L$18, 0),FALSE), 'E2 Allocators'!$B$15:$W$361, MATCH('O5 Details by Class &amp; Accounts'!AF$18, 'E2 Allocators'!$B$15:$W$15, 0),FALSE)*$G128), 0, VLOOKUP(VLOOKUP($A128, 'E4 TB Allocation Details'!$A$18:$L$217, MATCH("Customer ID", 'E4 TB Allocation Details'!$A$18:$L$18, 0),FALSE), 'E2 Allocators'!$B$15:$W$361, MATCH('O5 Details by Class &amp; Accounts'!AF$18, 'E2 Allocators'!$B$15:$W$15, 0),FALSE)*$G128)</f>
        <v>0</v>
      </c>
      <c r="AG128" s="1334">
        <f>IF(ISERROR(VLOOKUP(VLOOKUP($A128, 'E4 TB Allocation Details'!$A$18:$L$217, MATCH("Customer ID", 'E4 TB Allocation Details'!$A$18:$L$18, 0),FALSE), 'E2 Allocators'!$B$15:$W$361, MATCH('O5 Details by Class &amp; Accounts'!AG$18, 'E2 Allocators'!$B$15:$W$15, 0),FALSE)*$G128), 0, VLOOKUP(VLOOKUP($A128, 'E4 TB Allocation Details'!$A$18:$L$217, MATCH("Customer ID", 'E4 TB Allocation Details'!$A$18:$L$18, 0),FALSE), 'E2 Allocators'!$B$15:$W$361, MATCH('O5 Details by Class &amp; Accounts'!AG$18, 'E2 Allocators'!$B$15:$W$15, 0),FALSE)*$G128)</f>
        <v>0</v>
      </c>
      <c r="AH128" s="1334">
        <f>IF(ISERROR(VLOOKUP(VLOOKUP($A128, 'E4 TB Allocation Details'!$A$18:$L$217, MATCH("Customer ID", 'E4 TB Allocation Details'!$A$18:$L$18, 0),FALSE), 'E2 Allocators'!$B$15:$W$361, MATCH('O5 Details by Class &amp; Accounts'!AH$18, 'E2 Allocators'!$B$15:$W$15, 0),FALSE)*$G128), 0, VLOOKUP(VLOOKUP($A128, 'E4 TB Allocation Details'!$A$18:$L$217, MATCH("Customer ID", 'E4 TB Allocation Details'!$A$18:$L$18, 0),FALSE), 'E2 Allocators'!$B$15:$W$361, MATCH('O5 Details by Class &amp; Accounts'!AH$18, 'E2 Allocators'!$B$15:$W$15, 0),FALSE)*$G128)</f>
        <v>0</v>
      </c>
      <c r="AI128" s="1334">
        <f>IF(ISERROR(VLOOKUP(VLOOKUP($A128, 'E4 TB Allocation Details'!$A$18:$L$217, MATCH("Customer ID", 'E4 TB Allocation Details'!$A$18:$L$18, 0),FALSE), 'E2 Allocators'!$B$15:$W$361, MATCH('O5 Details by Class &amp; Accounts'!AI$18, 'E2 Allocators'!$B$15:$W$15, 0),FALSE)*$G128), 0, VLOOKUP(VLOOKUP($A128, 'E4 TB Allocation Details'!$A$18:$L$217, MATCH("Customer ID", 'E4 TB Allocation Details'!$A$18:$L$18, 0),FALSE), 'E2 Allocators'!$B$15:$W$361, MATCH('O5 Details by Class &amp; Accounts'!AI$18, 'E2 Allocators'!$B$15:$W$15, 0),FALSE)*$G128)</f>
        <v>0</v>
      </c>
      <c r="AJ128" s="1334">
        <f>IF(ISERROR(VLOOKUP(VLOOKUP($A128, 'E4 TB Allocation Details'!$A$18:$L$217, MATCH("Customer ID", 'E4 TB Allocation Details'!$A$18:$L$18, 0),FALSE), 'E2 Allocators'!$B$15:$W$361, MATCH('O5 Details by Class &amp; Accounts'!AJ$18, 'E2 Allocators'!$B$15:$W$15, 0),FALSE)*$G128), 0, VLOOKUP(VLOOKUP($A128, 'E4 TB Allocation Details'!$A$18:$L$217, MATCH("Customer ID", 'E4 TB Allocation Details'!$A$18:$L$18, 0),FALSE), 'E2 Allocators'!$B$15:$W$361, MATCH('O5 Details by Class &amp; Accounts'!AJ$18, 'E2 Allocators'!$B$15:$W$15, 0),FALSE)*$G128)</f>
        <v>0</v>
      </c>
      <c r="AK128" s="1334">
        <f>IF(ISERROR(VLOOKUP(VLOOKUP($A128, 'E4 TB Allocation Details'!$A$18:$L$217, MATCH("Customer ID", 'E4 TB Allocation Details'!$A$18:$L$18, 0),FALSE), 'E2 Allocators'!$B$15:$W$361, MATCH('O5 Details by Class &amp; Accounts'!AK$18, 'E2 Allocators'!$B$15:$W$15, 0),FALSE)*$G128), 0, VLOOKUP(VLOOKUP($A128, 'E4 TB Allocation Details'!$A$18:$L$217, MATCH("Customer ID", 'E4 TB Allocation Details'!$A$18:$L$18, 0),FALSE), 'E2 Allocators'!$B$15:$W$361, MATCH('O5 Details by Class &amp; Accounts'!AK$18, 'E2 Allocators'!$B$15:$W$15, 0),FALSE)*$G128)</f>
        <v>0</v>
      </c>
      <c r="AL128" s="1334">
        <f>IF(ISERROR(VLOOKUP(VLOOKUP($A128, 'E4 TB Allocation Details'!$A$18:$L$217, MATCH("Customer ID", 'E4 TB Allocation Details'!$A$18:$L$18, 0),FALSE), 'E2 Allocators'!$B$15:$W$361, MATCH('O5 Details by Class &amp; Accounts'!AL$18, 'E2 Allocators'!$B$15:$W$15, 0),FALSE)*$G128), 0, VLOOKUP(VLOOKUP($A128, 'E4 TB Allocation Details'!$A$18:$L$217, MATCH("Customer ID", 'E4 TB Allocation Details'!$A$18:$L$18, 0),FALSE), 'E2 Allocators'!$B$15:$W$361, MATCH('O5 Details by Class &amp; Accounts'!AL$18, 'E2 Allocators'!$B$15:$W$15, 0),FALSE)*$G128)</f>
        <v>0</v>
      </c>
      <c r="AM128" s="1334">
        <f>IF(ISERROR(VLOOKUP(VLOOKUP($A128, 'E4 TB Allocation Details'!$A$18:$L$217, MATCH("Customer ID", 'E4 TB Allocation Details'!$A$18:$L$18, 0),FALSE), 'E2 Allocators'!$B$15:$W$361, MATCH('O5 Details by Class &amp; Accounts'!AM$18, 'E2 Allocators'!$B$15:$W$15, 0),FALSE)*$G128), 0, VLOOKUP(VLOOKUP($A128, 'E4 TB Allocation Details'!$A$18:$L$217, MATCH("Customer ID", 'E4 TB Allocation Details'!$A$18:$L$18, 0),FALSE), 'E2 Allocators'!$B$15:$W$361, MATCH('O5 Details by Class &amp; Accounts'!AM$18, 'E2 Allocators'!$B$15:$W$15, 0),FALSE)*$G128)</f>
        <v>0</v>
      </c>
      <c r="AN128" s="1334">
        <f>IF(ISERROR(VLOOKUP(VLOOKUP($A128, 'E4 TB Allocation Details'!$A$18:$L$217, MATCH("Customer ID", 'E4 TB Allocation Details'!$A$18:$L$18, 0),FALSE), 'E2 Allocators'!$B$15:$W$361, MATCH('O5 Details by Class &amp; Accounts'!AN$18, 'E2 Allocators'!$B$15:$W$15, 0),FALSE)*$G128), 0, VLOOKUP(VLOOKUP($A128, 'E4 TB Allocation Details'!$A$18:$L$217, MATCH("Customer ID", 'E4 TB Allocation Details'!$A$18:$L$18, 0),FALSE), 'E2 Allocators'!$B$15:$W$361, MATCH('O5 Details by Class &amp; Accounts'!AN$18, 'E2 Allocators'!$B$15:$W$15, 0),FALSE)*$G128)</f>
        <v>0</v>
      </c>
      <c r="AO128" s="1334">
        <f>IF(ISERROR(VLOOKUP(VLOOKUP($A128, 'E4 TB Allocation Details'!$A$18:$L$217, MATCH("Customer ID", 'E4 TB Allocation Details'!$A$18:$L$18, 0),FALSE), 'E2 Allocators'!$B$15:$W$361, MATCH('O5 Details by Class &amp; Accounts'!AO$18, 'E2 Allocators'!$B$15:$W$15, 0),FALSE)*$G128), 0, VLOOKUP(VLOOKUP($A128, 'E4 TB Allocation Details'!$A$18:$L$217, MATCH("Customer ID", 'E4 TB Allocation Details'!$A$18:$L$18, 0),FALSE), 'E2 Allocators'!$B$15:$W$361, MATCH('O5 Details by Class &amp; Accounts'!AO$18, 'E2 Allocators'!$B$15:$W$15, 0),FALSE)*$G128)</f>
        <v>0</v>
      </c>
      <c r="AP128" s="1334">
        <f>IF(ISERROR(VLOOKUP(VLOOKUP($A128, 'E4 TB Allocation Details'!$A$18:$L$217, MATCH("Customer ID", 'E4 TB Allocation Details'!$A$18:$L$18, 0),FALSE), 'E2 Allocators'!$B$15:$W$361, MATCH('O5 Details by Class &amp; Accounts'!AP$18, 'E2 Allocators'!$B$15:$W$15, 0),FALSE)*$G128), 0, VLOOKUP(VLOOKUP($A128, 'E4 TB Allocation Details'!$A$18:$L$217, MATCH("Customer ID", 'E4 TB Allocation Details'!$A$18:$L$18, 0),FALSE), 'E2 Allocators'!$B$15:$W$361, MATCH('O5 Details by Class &amp; Accounts'!AP$18, 'E2 Allocators'!$B$15:$W$15, 0),FALSE)*$G128)</f>
        <v>0</v>
      </c>
      <c r="AQ128" s="1334">
        <f>IF(ISERROR(VLOOKUP(VLOOKUP($A128, 'E4 TB Allocation Details'!$A$18:$L$217, MATCH("Customer ID", 'E4 TB Allocation Details'!$A$18:$L$18, 0),FALSE), 'E2 Allocators'!$B$15:$W$361, MATCH('O5 Details by Class &amp; Accounts'!AQ$18, 'E2 Allocators'!$B$15:$W$15, 0),FALSE)*$G128), 0, VLOOKUP(VLOOKUP($A128, 'E4 TB Allocation Details'!$A$18:$L$217, MATCH("Customer ID", 'E4 TB Allocation Details'!$A$18:$L$18, 0),FALSE), 'E2 Allocators'!$B$15:$W$361, MATCH('O5 Details by Class &amp; Accounts'!AQ$18, 'E2 Allocators'!$B$15:$W$15, 0),FALSE)*$G128)</f>
        <v>0</v>
      </c>
      <c r="AR128" s="1334">
        <f>IF(ISERROR(VLOOKUP(VLOOKUP($A128, 'E4 TB Allocation Details'!$A$18:$L$217, MATCH("Customer ID", 'E4 TB Allocation Details'!$A$18:$L$18, 0),FALSE), 'E2 Allocators'!$B$15:$W$361, MATCH('O5 Details by Class &amp; Accounts'!AR$18, 'E2 Allocators'!$B$15:$W$15, 0),FALSE)*$G128), 0, VLOOKUP(VLOOKUP($A128, 'E4 TB Allocation Details'!$A$18:$L$217, MATCH("Customer ID", 'E4 TB Allocation Details'!$A$18:$L$18, 0),FALSE), 'E2 Allocators'!$B$15:$W$361, MATCH('O5 Details by Class &amp; Accounts'!AR$18, 'E2 Allocators'!$B$15:$W$15, 0),FALSE)*$G128)</f>
        <v>0</v>
      </c>
      <c r="AS128" s="1334">
        <f>IF(ISERROR(VLOOKUP(VLOOKUP($A128, 'E4 TB Allocation Details'!$A$18:$L$217, MATCH("Customer ID", 'E4 TB Allocation Details'!$A$18:$L$18, 0),FALSE), 'E2 Allocators'!$B$15:$W$361, MATCH('O5 Details by Class &amp; Accounts'!AS$18, 'E2 Allocators'!$B$15:$W$15, 0),FALSE)*$G128), 0, VLOOKUP(VLOOKUP($A128, 'E4 TB Allocation Details'!$A$18:$L$217, MATCH("Customer ID", 'E4 TB Allocation Details'!$A$18:$L$18, 0),FALSE), 'E2 Allocators'!$B$15:$W$361, MATCH('O5 Details by Class &amp; Accounts'!AS$18, 'E2 Allocators'!$B$15:$W$15, 0),FALSE)*$G128)</f>
        <v>0</v>
      </c>
      <c r="AT128" s="1334">
        <f>IF(ISERROR(VLOOKUP(VLOOKUP($A128, 'E4 TB Allocation Details'!$A$18:$L$217, MATCH("Customer ID", 'E4 TB Allocation Details'!$A$18:$L$18, 0),FALSE), 'E2 Allocators'!$B$15:$W$361, MATCH('O5 Details by Class &amp; Accounts'!AT$18, 'E2 Allocators'!$B$15:$W$15, 0),FALSE)*$G128), 0, VLOOKUP(VLOOKUP($A128, 'E4 TB Allocation Details'!$A$18:$L$217, MATCH("Customer ID", 'E4 TB Allocation Details'!$A$18:$L$18, 0),FALSE), 'E2 Allocators'!$B$15:$W$361, MATCH('O5 Details by Class &amp; Accounts'!AT$18, 'E2 Allocators'!$B$15:$W$15, 0),FALSE)*$G128)</f>
        <v>0</v>
      </c>
      <c r="AU128" s="1334">
        <f>IF(ISERROR(VLOOKUP(VLOOKUP($A128, 'E4 TB Allocation Details'!$A$18:$L$217, MATCH("Customer ID", 'E4 TB Allocation Details'!$A$18:$L$18, 0),FALSE), 'E2 Allocators'!$B$15:$W$361, MATCH('O5 Details by Class &amp; Accounts'!AU$18, 'E2 Allocators'!$B$15:$W$15, 0),FALSE)*$G128), 0, VLOOKUP(VLOOKUP($A128, 'E4 TB Allocation Details'!$A$18:$L$217, MATCH("Customer ID", 'E4 TB Allocation Details'!$A$18:$L$18, 0),FALSE), 'E2 Allocators'!$B$15:$W$361, MATCH('O5 Details by Class &amp; Accounts'!AU$18, 'E2 Allocators'!$B$15:$W$15, 0),FALSE)*$G128)</f>
        <v>0</v>
      </c>
      <c r="AV128" s="1334">
        <f>IF(ISERROR(VLOOKUP(VLOOKUP($A128, 'E4 TB Allocation Details'!$A$18:$L$217, MATCH("Customer ID", 'E4 TB Allocation Details'!$A$18:$L$18, 0),FALSE), 'E2 Allocators'!$B$15:$W$361, MATCH('O5 Details by Class &amp; Accounts'!AV$18, 'E2 Allocators'!$B$15:$W$15, 0),FALSE)*$G128), 0, VLOOKUP(VLOOKUP($A128, 'E4 TB Allocation Details'!$A$18:$L$217, MATCH("Customer ID", 'E4 TB Allocation Details'!$A$18:$L$18, 0),FALSE), 'E2 Allocators'!$B$15:$W$361, MATCH('O5 Details by Class &amp; Accounts'!AV$18, 'E2 Allocators'!$B$15:$W$15, 0),FALSE)*$G128)</f>
        <v>0</v>
      </c>
      <c r="AW128" s="1334">
        <f>IF(ISERROR(VLOOKUP(VLOOKUP($A128, 'E4 TB Allocation Details'!$A$18:$L$217, MATCH("Customer ID", 'E4 TB Allocation Details'!$A$18:$L$18, 0),FALSE), 'E2 Allocators'!$B$15:$W$361, MATCH('O5 Details by Class &amp; Accounts'!AW$18, 'E2 Allocators'!$B$15:$W$15, 0),FALSE)*$G128), 0, VLOOKUP(VLOOKUP($A128, 'E4 TB Allocation Details'!$A$18:$L$217, MATCH("Customer ID", 'E4 TB Allocation Details'!$A$18:$L$18, 0),FALSE), 'E2 Allocators'!$B$15:$W$361, MATCH('O5 Details by Class &amp; Accounts'!AW$18, 'E2 Allocators'!$B$15:$W$15, 0),FALSE)*$G128)</f>
        <v>0</v>
      </c>
      <c r="AX128" s="1334">
        <f t="shared" si="34"/>
        <v>0</v>
      </c>
      <c r="AY128" s="1334">
        <f>IF(ISERROR(VLOOKUP(VLOOKUP($A128, 'E4 TB Allocation Details'!$A$18:$L$217, MATCH("Misc ID", 'E4 TB Allocation Details'!$A$18:$L$18, 0),FALSE), 'E2 Allocators'!$B$15:$W$361, MATCH('O5 Details by Class &amp; Accounts'!AY$18, 'E2 Allocators'!$B$15:$W$15, 0),FALSE)*$E128), 0, VLOOKUP(VLOOKUP($A128, 'E4 TB Allocation Details'!$A$18:$L$217, MATCH("Misc ID", 'E4 TB Allocation Details'!$A$18:$L$18, 0),FALSE), 'E2 Allocators'!$B$15:$W$361, MATCH('O5 Details by Class &amp; Accounts'!AY$18, 'E2 Allocators'!$B$15:$W$15, 0),FALSE)*$E128)</f>
        <v>0</v>
      </c>
      <c r="AZ128" s="1334">
        <f>IF(ISERROR(VLOOKUP(VLOOKUP($A128, 'E4 TB Allocation Details'!$A$18:$L$217, MATCH("Misc ID", 'E4 TB Allocation Details'!$A$18:$L$18, 0),FALSE), 'E2 Allocators'!$B$15:$W$361, MATCH('O5 Details by Class &amp; Accounts'!AZ$18, 'E2 Allocators'!$B$15:$W$15, 0),FALSE)*$E128), 0, VLOOKUP(VLOOKUP($A128, 'E4 TB Allocation Details'!$A$18:$L$217, MATCH("Misc ID", 'E4 TB Allocation Details'!$A$18:$L$18, 0),FALSE), 'E2 Allocators'!$B$15:$W$361, MATCH('O5 Details by Class &amp; Accounts'!AZ$18, 'E2 Allocators'!$B$15:$W$15, 0),FALSE)*$E128)</f>
        <v>0</v>
      </c>
      <c r="BA128" s="1334">
        <f>IF(ISERROR(VLOOKUP(VLOOKUP($A128, 'E4 TB Allocation Details'!$A$18:$L$217, MATCH("Misc ID", 'E4 TB Allocation Details'!$A$18:$L$18, 0),FALSE), 'E2 Allocators'!$B$15:$W$361, MATCH('O5 Details by Class &amp; Accounts'!BA$18, 'E2 Allocators'!$B$15:$W$15, 0),FALSE)*$E128), 0, VLOOKUP(VLOOKUP($A128, 'E4 TB Allocation Details'!$A$18:$L$217, MATCH("Misc ID", 'E4 TB Allocation Details'!$A$18:$L$18, 0),FALSE), 'E2 Allocators'!$B$15:$W$361, MATCH('O5 Details by Class &amp; Accounts'!BA$18, 'E2 Allocators'!$B$15:$W$15, 0),FALSE)*$E128)</f>
        <v>0</v>
      </c>
      <c r="BB128" s="1334">
        <f>IF(ISERROR(VLOOKUP(VLOOKUP($A128, 'E4 TB Allocation Details'!$A$18:$L$217, MATCH("Misc ID", 'E4 TB Allocation Details'!$A$18:$L$18, 0),FALSE), 'E2 Allocators'!$B$15:$W$361, MATCH('O5 Details by Class &amp; Accounts'!BB$18, 'E2 Allocators'!$B$15:$W$15, 0),FALSE)*$E128), 0, VLOOKUP(VLOOKUP($A128, 'E4 TB Allocation Details'!$A$18:$L$217, MATCH("Misc ID", 'E4 TB Allocation Details'!$A$18:$L$18, 0),FALSE), 'E2 Allocators'!$B$15:$W$361, MATCH('O5 Details by Class &amp; Accounts'!BB$18, 'E2 Allocators'!$B$15:$W$15, 0),FALSE)*$E128)</f>
        <v>0</v>
      </c>
      <c r="BC128" s="1334">
        <f>IF(ISERROR(VLOOKUP(VLOOKUP($A128, 'E4 TB Allocation Details'!$A$18:$L$217, MATCH("Misc ID", 'E4 TB Allocation Details'!$A$18:$L$18, 0),FALSE), 'E2 Allocators'!$B$15:$W$361, MATCH('O5 Details by Class &amp; Accounts'!BC$18, 'E2 Allocators'!$B$15:$W$15, 0),FALSE)*$E128), 0, VLOOKUP(VLOOKUP($A128, 'E4 TB Allocation Details'!$A$18:$L$217, MATCH("Misc ID", 'E4 TB Allocation Details'!$A$18:$L$18, 0),FALSE), 'E2 Allocators'!$B$15:$W$361, MATCH('O5 Details by Class &amp; Accounts'!BC$18, 'E2 Allocators'!$B$15:$W$15, 0),FALSE)*$E128)</f>
        <v>0</v>
      </c>
      <c r="BD128" s="1334">
        <f>IF(ISERROR(VLOOKUP(VLOOKUP($A128, 'E4 TB Allocation Details'!$A$18:$L$217, MATCH("Misc ID", 'E4 TB Allocation Details'!$A$18:$L$18, 0),FALSE), 'E2 Allocators'!$B$15:$W$361, MATCH('O5 Details by Class &amp; Accounts'!BD$18, 'E2 Allocators'!$B$15:$W$15, 0),FALSE)*$E128), 0, VLOOKUP(VLOOKUP($A128, 'E4 TB Allocation Details'!$A$18:$L$217, MATCH("Misc ID", 'E4 TB Allocation Details'!$A$18:$L$18, 0),FALSE), 'E2 Allocators'!$B$15:$W$361, MATCH('O5 Details by Class &amp; Accounts'!BD$18, 'E2 Allocators'!$B$15:$W$15, 0),FALSE)*$E128)</f>
        <v>0</v>
      </c>
      <c r="BE128" s="1334">
        <f>IF(ISERROR(VLOOKUP(VLOOKUP($A128, 'E4 TB Allocation Details'!$A$18:$L$217, MATCH("Misc ID", 'E4 TB Allocation Details'!$A$18:$L$18, 0),FALSE), 'E2 Allocators'!$B$15:$W$361, MATCH('O5 Details by Class &amp; Accounts'!BE$18, 'E2 Allocators'!$B$15:$W$15, 0),FALSE)*$E128), 0, VLOOKUP(VLOOKUP($A128, 'E4 TB Allocation Details'!$A$18:$L$217, MATCH("Misc ID", 'E4 TB Allocation Details'!$A$18:$L$18, 0),FALSE), 'E2 Allocators'!$B$15:$W$361, MATCH('O5 Details by Class &amp; Accounts'!BE$18, 'E2 Allocators'!$B$15:$W$15, 0),FALSE)*$E128)</f>
        <v>0</v>
      </c>
      <c r="BF128" s="1334">
        <f>IF(ISERROR(VLOOKUP(VLOOKUP($A128, 'E4 TB Allocation Details'!$A$18:$L$217, MATCH("Misc ID", 'E4 TB Allocation Details'!$A$18:$L$18, 0),FALSE), 'E2 Allocators'!$B$15:$W$361, MATCH('O5 Details by Class &amp; Accounts'!BF$18, 'E2 Allocators'!$B$15:$W$15, 0),FALSE)*$E128), 0, VLOOKUP(VLOOKUP($A128, 'E4 TB Allocation Details'!$A$18:$L$217, MATCH("Misc ID", 'E4 TB Allocation Details'!$A$18:$L$18, 0),FALSE), 'E2 Allocators'!$B$15:$W$361, MATCH('O5 Details by Class &amp; Accounts'!BF$18, 'E2 Allocators'!$B$15:$W$15, 0),FALSE)*$E128)</f>
        <v>0</v>
      </c>
      <c r="BG128" s="1334">
        <f>IF(ISERROR(VLOOKUP(VLOOKUP($A128, 'E4 TB Allocation Details'!$A$18:$L$217, MATCH("Misc ID", 'E4 TB Allocation Details'!$A$18:$L$18, 0),FALSE), 'E2 Allocators'!$B$15:$W$361, MATCH('O5 Details by Class &amp; Accounts'!BG$18, 'E2 Allocators'!$B$15:$W$15, 0),FALSE)*$E128), 0, VLOOKUP(VLOOKUP($A128, 'E4 TB Allocation Details'!$A$18:$L$217, MATCH("Misc ID", 'E4 TB Allocation Details'!$A$18:$L$18, 0),FALSE), 'E2 Allocators'!$B$15:$W$361, MATCH('O5 Details by Class &amp; Accounts'!BG$18, 'E2 Allocators'!$B$15:$W$15, 0),FALSE)*$E128)</f>
        <v>0</v>
      </c>
      <c r="BH128" s="1334">
        <f>IF(ISERROR(VLOOKUP(VLOOKUP($A128, 'E4 TB Allocation Details'!$A$18:$L$217, MATCH("Misc ID", 'E4 TB Allocation Details'!$A$18:$L$18, 0),FALSE), 'E2 Allocators'!$B$15:$W$361, MATCH('O5 Details by Class &amp; Accounts'!BH$18, 'E2 Allocators'!$B$15:$W$15, 0),FALSE)*$E128), 0, VLOOKUP(VLOOKUP($A128, 'E4 TB Allocation Details'!$A$18:$L$217, MATCH("Misc ID", 'E4 TB Allocation Details'!$A$18:$L$18, 0),FALSE), 'E2 Allocators'!$B$15:$W$361, MATCH('O5 Details by Class &amp; Accounts'!BH$18, 'E2 Allocators'!$B$15:$W$15, 0),FALSE)*$E128)</f>
        <v>0</v>
      </c>
      <c r="BI128" s="1334">
        <f>IF(ISERROR(VLOOKUP(VLOOKUP($A128, 'E4 TB Allocation Details'!$A$18:$L$217, MATCH("Misc ID", 'E4 TB Allocation Details'!$A$18:$L$18, 0),FALSE), 'E2 Allocators'!$B$15:$W$361, MATCH('O5 Details by Class &amp; Accounts'!BI$18, 'E2 Allocators'!$B$15:$W$15, 0),FALSE)*$E128), 0, VLOOKUP(VLOOKUP($A128, 'E4 TB Allocation Details'!$A$18:$L$217, MATCH("Misc ID", 'E4 TB Allocation Details'!$A$18:$L$18, 0),FALSE), 'E2 Allocators'!$B$15:$W$361, MATCH('O5 Details by Class &amp; Accounts'!BI$18, 'E2 Allocators'!$B$15:$W$15, 0),FALSE)*$E128)</f>
        <v>0</v>
      </c>
      <c r="BJ128" s="1334">
        <f>IF(ISERROR(VLOOKUP(VLOOKUP($A128, 'E4 TB Allocation Details'!$A$18:$L$217, MATCH("Misc ID", 'E4 TB Allocation Details'!$A$18:$L$18, 0),FALSE), 'E2 Allocators'!$B$15:$W$361, MATCH('O5 Details by Class &amp; Accounts'!BJ$18, 'E2 Allocators'!$B$15:$W$15, 0),FALSE)*$E128), 0, VLOOKUP(VLOOKUP($A128, 'E4 TB Allocation Details'!$A$18:$L$217, MATCH("Misc ID", 'E4 TB Allocation Details'!$A$18:$L$18, 0),FALSE), 'E2 Allocators'!$B$15:$W$361, MATCH('O5 Details by Class &amp; Accounts'!BJ$18, 'E2 Allocators'!$B$15:$W$15, 0),FALSE)*$E128)</f>
        <v>0</v>
      </c>
      <c r="BK128" s="1334">
        <f>IF(ISERROR(VLOOKUP(VLOOKUP($A128, 'E4 TB Allocation Details'!$A$18:$L$217, MATCH("Misc ID", 'E4 TB Allocation Details'!$A$18:$L$18, 0),FALSE), 'E2 Allocators'!$B$15:$W$361, MATCH('O5 Details by Class &amp; Accounts'!BK$18, 'E2 Allocators'!$B$15:$W$15, 0),FALSE)*$E128), 0, VLOOKUP(VLOOKUP($A128, 'E4 TB Allocation Details'!$A$18:$L$217, MATCH("Misc ID", 'E4 TB Allocation Details'!$A$18:$L$18, 0),FALSE), 'E2 Allocators'!$B$15:$W$361, MATCH('O5 Details by Class &amp; Accounts'!BK$18, 'E2 Allocators'!$B$15:$W$15, 0),FALSE)*$E128)</f>
        <v>0</v>
      </c>
      <c r="BL128" s="1334">
        <f>IF(ISERROR(VLOOKUP(VLOOKUP($A128, 'E4 TB Allocation Details'!$A$18:$L$217, MATCH("Misc ID", 'E4 TB Allocation Details'!$A$18:$L$18, 0),FALSE), 'E2 Allocators'!$B$15:$W$361, MATCH('O5 Details by Class &amp; Accounts'!BL$18, 'E2 Allocators'!$B$15:$W$15, 0),FALSE)*$E128), 0, VLOOKUP(VLOOKUP($A128, 'E4 TB Allocation Details'!$A$18:$L$217, MATCH("Misc ID", 'E4 TB Allocation Details'!$A$18:$L$18, 0),FALSE), 'E2 Allocators'!$B$15:$W$361, MATCH('O5 Details by Class &amp; Accounts'!BL$18, 'E2 Allocators'!$B$15:$W$15, 0),FALSE)*$E128)</f>
        <v>0</v>
      </c>
      <c r="BM128" s="1334">
        <f>IF(ISERROR(VLOOKUP(VLOOKUP($A128, 'E4 TB Allocation Details'!$A$18:$L$217, MATCH("Misc ID", 'E4 TB Allocation Details'!$A$18:$L$18, 0),FALSE), 'E2 Allocators'!$B$15:$W$361, MATCH('O5 Details by Class &amp; Accounts'!BM$18, 'E2 Allocators'!$B$15:$W$15, 0),FALSE)*$E128), 0, VLOOKUP(VLOOKUP($A128, 'E4 TB Allocation Details'!$A$18:$L$217, MATCH("Misc ID", 'E4 TB Allocation Details'!$A$18:$L$18, 0),FALSE), 'E2 Allocators'!$B$15:$W$361, MATCH('O5 Details by Class &amp; Accounts'!BM$18, 'E2 Allocators'!$B$15:$W$15, 0),FALSE)*$E128)</f>
        <v>0</v>
      </c>
      <c r="BN128" s="1334">
        <f>IF(ISERROR(VLOOKUP(VLOOKUP($A128, 'E4 TB Allocation Details'!$A$18:$L$217, MATCH("Misc ID", 'E4 TB Allocation Details'!$A$18:$L$18, 0),FALSE), 'E2 Allocators'!$B$15:$W$361, MATCH('O5 Details by Class &amp; Accounts'!BN$18, 'E2 Allocators'!$B$15:$W$15, 0),FALSE)*$E128), 0, VLOOKUP(VLOOKUP($A128, 'E4 TB Allocation Details'!$A$18:$L$217, MATCH("Misc ID", 'E4 TB Allocation Details'!$A$18:$L$18, 0),FALSE), 'E2 Allocators'!$B$15:$W$361, MATCH('O5 Details by Class &amp; Accounts'!BN$18, 'E2 Allocators'!$B$15:$W$15, 0),FALSE)*$E128)</f>
        <v>0</v>
      </c>
      <c r="BO128" s="1334">
        <f>IF(ISERROR(VLOOKUP(VLOOKUP($A128, 'E4 TB Allocation Details'!$A$18:$L$217, MATCH("Misc ID", 'E4 TB Allocation Details'!$A$18:$L$18, 0),FALSE), 'E2 Allocators'!$B$15:$W$361, MATCH('O5 Details by Class &amp; Accounts'!BO$18, 'E2 Allocators'!$B$15:$W$15, 0),FALSE)*$E128), 0, VLOOKUP(VLOOKUP($A128, 'E4 TB Allocation Details'!$A$18:$L$217, MATCH("Misc ID", 'E4 TB Allocation Details'!$A$18:$L$18, 0),FALSE), 'E2 Allocators'!$B$15:$W$361, MATCH('O5 Details by Class &amp; Accounts'!BO$18, 'E2 Allocators'!$B$15:$W$15, 0),FALSE)*$E128)</f>
        <v>0</v>
      </c>
      <c r="BP128" s="1334">
        <f>IF(ISERROR(VLOOKUP(VLOOKUP($A128, 'E4 TB Allocation Details'!$A$18:$L$217, MATCH("Misc ID", 'E4 TB Allocation Details'!$A$18:$L$18, 0),FALSE), 'E2 Allocators'!$B$15:$W$361, MATCH('O5 Details by Class &amp; Accounts'!BP$18, 'E2 Allocators'!$B$15:$W$15, 0),FALSE)*$E128), 0, VLOOKUP(VLOOKUP($A128, 'E4 TB Allocation Details'!$A$18:$L$217, MATCH("Misc ID", 'E4 TB Allocation Details'!$A$18:$L$18, 0),FALSE), 'E2 Allocators'!$B$15:$W$361, MATCH('O5 Details by Class &amp; Accounts'!BP$18, 'E2 Allocators'!$B$15:$W$15, 0),FALSE)*$E128)</f>
        <v>0</v>
      </c>
      <c r="BQ128" s="1334">
        <f>IF(ISERROR(VLOOKUP(VLOOKUP($A128, 'E4 TB Allocation Details'!$A$18:$L$217, MATCH("Misc ID", 'E4 TB Allocation Details'!$A$18:$L$18, 0),FALSE), 'E2 Allocators'!$B$15:$W$361, MATCH('O5 Details by Class &amp; Accounts'!BQ$18, 'E2 Allocators'!$B$15:$W$15, 0),FALSE)*$E128), 0, VLOOKUP(VLOOKUP($A128, 'E4 TB Allocation Details'!$A$18:$L$217, MATCH("Misc ID", 'E4 TB Allocation Details'!$A$18:$L$18, 0),FALSE), 'E2 Allocators'!$B$15:$W$361, MATCH('O5 Details by Class &amp; Accounts'!BQ$18, 'E2 Allocators'!$B$15:$W$15, 0),FALSE)*$E128)</f>
        <v>0</v>
      </c>
      <c r="BR128" s="1334">
        <f>IF(ISERROR(VLOOKUP(VLOOKUP($A128, 'E4 TB Allocation Details'!$A$18:$L$217, MATCH("Misc ID", 'E4 TB Allocation Details'!$A$18:$L$18, 0),FALSE), 'E2 Allocators'!$B$15:$W$361, MATCH('O5 Details by Class &amp; Accounts'!BR$18, 'E2 Allocators'!$B$15:$W$15, 0),FALSE)*$E128), 0, VLOOKUP(VLOOKUP($A128, 'E4 TB Allocation Details'!$A$18:$L$217, MATCH("Misc ID", 'E4 TB Allocation Details'!$A$18:$L$18, 0),FALSE), 'E2 Allocators'!$B$15:$W$361, MATCH('O5 Details by Class &amp; Accounts'!BR$18, 'E2 Allocators'!$B$15:$W$15, 0),FALSE)*$E128)</f>
        <v>0</v>
      </c>
      <c r="BS128" s="1334">
        <f t="shared" si="35"/>
        <v>0</v>
      </c>
      <c r="BT128" s="1334">
        <f>IF(ISERROR(VLOOKUP(VLOOKUP($A128, 'E4 TB Allocation Details'!$A$18:$L$217, MATCH("A &amp; G ID", 'E4 TB Allocation Details'!$A$18:$L$18, 0),FALSE), 'E2 Allocators'!$B$15:$W$361, MATCH('O5 Details by Class &amp; Accounts'!BT$18, 'E2 Allocators'!$B$15:$W$15, 0),FALSE)*$E128), 0, VLOOKUP(VLOOKUP($A128, 'E4 TB Allocation Details'!$A$18:$L$217, MATCH("A &amp; G ID", 'E4 TB Allocation Details'!$A$18:$L$18, 0),FALSE), 'E2 Allocators'!$B$15:$W$361, MATCH('O5 Details by Class &amp; Accounts'!BT$18, 'E2 Allocators'!$B$15:$W$15, 0),FALSE)*$E128)</f>
        <v>1256622.6210557267</v>
      </c>
      <c r="BU128" s="1334">
        <f>IF(ISERROR(VLOOKUP(VLOOKUP($A128, 'E4 TB Allocation Details'!$A$18:$L$217, MATCH("A &amp; G ID", 'E4 TB Allocation Details'!$A$18:$L$18, 0),FALSE), 'E2 Allocators'!$B$15:$W$361, MATCH('O5 Details by Class &amp; Accounts'!BU$18, 'E2 Allocators'!$B$15:$W$15, 0),FALSE)*$E128), 0, VLOOKUP(VLOOKUP($A128, 'E4 TB Allocation Details'!$A$18:$L$217, MATCH("A &amp; G ID", 'E4 TB Allocation Details'!$A$18:$L$18, 0),FALSE), 'E2 Allocators'!$B$15:$W$361, MATCH('O5 Details by Class &amp; Accounts'!BU$18, 'E2 Allocators'!$B$15:$W$15, 0),FALSE)*$E128)</f>
        <v>478858.17517786165</v>
      </c>
      <c r="BV128" s="1334">
        <f>IF(ISERROR(VLOOKUP(VLOOKUP($A128, 'E4 TB Allocation Details'!$A$18:$L$217, MATCH("A &amp; G ID", 'E4 TB Allocation Details'!$A$18:$L$18, 0),FALSE), 'E2 Allocators'!$B$15:$W$361, MATCH('O5 Details by Class &amp; Accounts'!BV$18, 'E2 Allocators'!$B$15:$W$15, 0),FALSE)*$E128), 0, VLOOKUP(VLOOKUP($A128, 'E4 TB Allocation Details'!$A$18:$L$217, MATCH("A &amp; G ID", 'E4 TB Allocation Details'!$A$18:$L$18, 0),FALSE), 'E2 Allocators'!$B$15:$W$361, MATCH('O5 Details by Class &amp; Accounts'!BV$18, 'E2 Allocators'!$B$15:$W$15, 0),FALSE)*$E128)</f>
        <v>1090597.816376939</v>
      </c>
      <c r="BW128" s="1334">
        <f>IF(ISERROR(VLOOKUP(VLOOKUP($A128, 'E4 TB Allocation Details'!$A$18:$L$217, MATCH("A &amp; G ID", 'E4 TB Allocation Details'!$A$18:$L$18, 0),FALSE), 'E2 Allocators'!$B$15:$W$361, MATCH('O5 Details by Class &amp; Accounts'!BW$18, 'E2 Allocators'!$B$15:$W$15, 0),FALSE)*$E128), 0, VLOOKUP(VLOOKUP($A128, 'E4 TB Allocation Details'!$A$18:$L$217, MATCH("A &amp; G ID", 'E4 TB Allocation Details'!$A$18:$L$18, 0),FALSE), 'E2 Allocators'!$B$15:$W$361, MATCH('O5 Details by Class &amp; Accounts'!BW$18, 'E2 Allocators'!$B$15:$W$15, 0),FALSE)*$E128)</f>
        <v>0</v>
      </c>
      <c r="BX128" s="1334">
        <f>IF(ISERROR(VLOOKUP(VLOOKUP($A128, 'E4 TB Allocation Details'!$A$18:$L$217, MATCH("A &amp; G ID", 'E4 TB Allocation Details'!$A$18:$L$18, 0),FALSE), 'E2 Allocators'!$B$15:$W$361, MATCH('O5 Details by Class &amp; Accounts'!BX$18, 'E2 Allocators'!$B$15:$W$15, 0),FALSE)*$E128), 0, VLOOKUP(VLOOKUP($A128, 'E4 TB Allocation Details'!$A$18:$L$217, MATCH("A &amp; G ID", 'E4 TB Allocation Details'!$A$18:$L$18, 0),FALSE), 'E2 Allocators'!$B$15:$W$361, MATCH('O5 Details by Class &amp; Accounts'!BX$18, 'E2 Allocators'!$B$15:$W$15, 0),FALSE)*$E128)</f>
        <v>770136.35939202551</v>
      </c>
      <c r="BY128" s="1334">
        <f>IF(ISERROR(VLOOKUP(VLOOKUP($A128, 'E4 TB Allocation Details'!$A$18:$L$217, MATCH("A &amp; G ID", 'E4 TB Allocation Details'!$A$18:$L$18, 0),FALSE), 'E2 Allocators'!$B$15:$W$361, MATCH('O5 Details by Class &amp; Accounts'!BY$18, 'E2 Allocators'!$B$15:$W$15, 0),FALSE)*$E128), 0, VLOOKUP(VLOOKUP($A128, 'E4 TB Allocation Details'!$A$18:$L$217, MATCH("A &amp; G ID", 'E4 TB Allocation Details'!$A$18:$L$18, 0),FALSE), 'E2 Allocators'!$B$15:$W$361, MATCH('O5 Details by Class &amp; Accounts'!BY$18, 'E2 Allocators'!$B$15:$W$15, 0),FALSE)*$E128)</f>
        <v>1216590.3595230491</v>
      </c>
      <c r="BZ128" s="1334">
        <f>IF(ISERROR(VLOOKUP(VLOOKUP($A128, 'E4 TB Allocation Details'!$A$18:$L$217, MATCH("A &amp; G ID", 'E4 TB Allocation Details'!$A$18:$L$18, 0),FALSE), 'E2 Allocators'!$B$15:$W$361, MATCH('O5 Details by Class &amp; Accounts'!BZ$18, 'E2 Allocators'!$B$15:$W$15, 0),FALSE)*$E128), 0, VLOOKUP(VLOOKUP($A128, 'E4 TB Allocation Details'!$A$18:$L$217, MATCH("A &amp; G ID", 'E4 TB Allocation Details'!$A$18:$L$18, 0),FALSE), 'E2 Allocators'!$B$15:$W$361, MATCH('O5 Details by Class &amp; Accounts'!BZ$18, 'E2 Allocators'!$B$15:$W$15, 0),FALSE)*$E128)</f>
        <v>44189.411176400339</v>
      </c>
      <c r="CA128" s="1334">
        <f>IF(ISERROR(VLOOKUP(VLOOKUP($A128, 'E4 TB Allocation Details'!$A$18:$L$217, MATCH("A &amp; G ID", 'E4 TB Allocation Details'!$A$18:$L$18, 0),FALSE), 'E2 Allocators'!$B$15:$W$361, MATCH('O5 Details by Class &amp; Accounts'!CA$18, 'E2 Allocators'!$B$15:$W$15, 0),FALSE)*$E128), 0, VLOOKUP(VLOOKUP($A128, 'E4 TB Allocation Details'!$A$18:$L$217, MATCH("A &amp; G ID", 'E4 TB Allocation Details'!$A$18:$L$18, 0),FALSE), 'E2 Allocators'!$B$15:$W$361, MATCH('O5 Details by Class &amp; Accounts'!CA$18, 'E2 Allocators'!$B$15:$W$15, 0),FALSE)*$E128)</f>
        <v>3084.8195812726467</v>
      </c>
      <c r="CB128" s="1334">
        <f>IF(ISERROR(VLOOKUP(VLOOKUP($A128, 'E4 TB Allocation Details'!$A$18:$L$217, MATCH("A &amp; G ID", 'E4 TB Allocation Details'!$A$18:$L$18, 0),FALSE), 'E2 Allocators'!$B$15:$W$361, MATCH('O5 Details by Class &amp; Accounts'!CB$18, 'E2 Allocators'!$B$15:$W$15, 0),FALSE)*$E128), 0, VLOOKUP(VLOOKUP($A128, 'E4 TB Allocation Details'!$A$18:$L$217, MATCH("A &amp; G ID", 'E4 TB Allocation Details'!$A$18:$L$18, 0),FALSE), 'E2 Allocators'!$B$15:$W$361, MATCH('O5 Details by Class &amp; Accounts'!CB$18, 'E2 Allocators'!$B$15:$W$15, 0),FALSE)*$E128)</f>
        <v>11003.658792934984</v>
      </c>
      <c r="CC128" s="1334">
        <f>IF(ISERROR(VLOOKUP(VLOOKUP($A128, 'E4 TB Allocation Details'!$A$18:$L$217, MATCH("A &amp; G ID", 'E4 TB Allocation Details'!$A$18:$L$18, 0),FALSE), 'E2 Allocators'!$B$15:$W$361, MATCH('O5 Details by Class &amp; Accounts'!CC$18, 'E2 Allocators'!$B$15:$W$15, 0),FALSE)*$E128), 0, VLOOKUP(VLOOKUP($A128, 'E4 TB Allocation Details'!$A$18:$L$217, MATCH("A &amp; G ID", 'E4 TB Allocation Details'!$A$18:$L$18, 0),FALSE), 'E2 Allocators'!$B$15:$W$361, MATCH('O5 Details by Class &amp; Accounts'!CC$18, 'E2 Allocators'!$B$15:$W$15, 0),FALSE)*$E128)</f>
        <v>0</v>
      </c>
      <c r="CD128" s="1334">
        <f>IF(ISERROR(VLOOKUP(VLOOKUP($A128, 'E4 TB Allocation Details'!$A$18:$L$217, MATCH("A &amp; G ID", 'E4 TB Allocation Details'!$A$18:$L$18, 0),FALSE), 'E2 Allocators'!$B$15:$W$361, MATCH('O5 Details by Class &amp; Accounts'!CD$18, 'E2 Allocators'!$B$15:$W$15, 0),FALSE)*$E128), 0, VLOOKUP(VLOOKUP($A128, 'E4 TB Allocation Details'!$A$18:$L$217, MATCH("A &amp; G ID", 'E4 TB Allocation Details'!$A$18:$L$18, 0),FALSE), 'E2 Allocators'!$B$15:$W$361, MATCH('O5 Details by Class &amp; Accounts'!CD$18, 'E2 Allocators'!$B$15:$W$15, 0),FALSE)*$E128)</f>
        <v>0</v>
      </c>
      <c r="CE128" s="1334">
        <f>IF(ISERROR(VLOOKUP(VLOOKUP($A128, 'E4 TB Allocation Details'!$A$18:$L$217, MATCH("A &amp; G ID", 'E4 TB Allocation Details'!$A$18:$L$18, 0),FALSE), 'E2 Allocators'!$B$15:$W$361, MATCH('O5 Details by Class &amp; Accounts'!CE$18, 'E2 Allocators'!$B$15:$W$15, 0),FALSE)*$E128), 0, VLOOKUP(VLOOKUP($A128, 'E4 TB Allocation Details'!$A$18:$L$217, MATCH("A &amp; G ID", 'E4 TB Allocation Details'!$A$18:$L$18, 0),FALSE), 'E2 Allocators'!$B$15:$W$361, MATCH('O5 Details by Class &amp; Accounts'!CE$18, 'E2 Allocators'!$B$15:$W$15, 0),FALSE)*$E128)</f>
        <v>0</v>
      </c>
      <c r="CF128" s="1334">
        <f>IF(ISERROR(VLOOKUP(VLOOKUP($A128, 'E4 TB Allocation Details'!$A$18:$L$217, MATCH("A &amp; G ID", 'E4 TB Allocation Details'!$A$18:$L$18, 0),FALSE), 'E2 Allocators'!$B$15:$W$361, MATCH('O5 Details by Class &amp; Accounts'!CF$18, 'E2 Allocators'!$B$15:$W$15, 0),FALSE)*$E128), 0, VLOOKUP(VLOOKUP($A128, 'E4 TB Allocation Details'!$A$18:$L$217, MATCH("A &amp; G ID", 'E4 TB Allocation Details'!$A$18:$L$18, 0),FALSE), 'E2 Allocators'!$B$15:$W$361, MATCH('O5 Details by Class &amp; Accounts'!CF$18, 'E2 Allocators'!$B$15:$W$15, 0),FALSE)*$E128)</f>
        <v>0</v>
      </c>
      <c r="CG128" s="1334">
        <f>IF(ISERROR(VLOOKUP(VLOOKUP($A128, 'E4 TB Allocation Details'!$A$18:$L$217, MATCH("A &amp; G ID", 'E4 TB Allocation Details'!$A$18:$L$18, 0),FALSE), 'E2 Allocators'!$B$15:$W$361, MATCH('O5 Details by Class &amp; Accounts'!CG$18, 'E2 Allocators'!$B$15:$W$15, 0),FALSE)*$E128), 0, VLOOKUP(VLOOKUP($A128, 'E4 TB Allocation Details'!$A$18:$L$217, MATCH("A &amp; G ID", 'E4 TB Allocation Details'!$A$18:$L$18, 0),FALSE), 'E2 Allocators'!$B$15:$W$361, MATCH('O5 Details by Class &amp; Accounts'!CG$18, 'E2 Allocators'!$B$15:$W$15, 0),FALSE)*$E128)</f>
        <v>0</v>
      </c>
      <c r="CH128" s="1334">
        <f>IF(ISERROR(VLOOKUP(VLOOKUP($A128, 'E4 TB Allocation Details'!$A$18:$L$217, MATCH("A &amp; G ID", 'E4 TB Allocation Details'!$A$18:$L$18, 0),FALSE), 'E2 Allocators'!$B$15:$W$361, MATCH('O5 Details by Class &amp; Accounts'!CH$18, 'E2 Allocators'!$B$15:$W$15, 0),FALSE)*$E128), 0, VLOOKUP(VLOOKUP($A128, 'E4 TB Allocation Details'!$A$18:$L$217, MATCH("A &amp; G ID", 'E4 TB Allocation Details'!$A$18:$L$18, 0),FALSE), 'E2 Allocators'!$B$15:$W$361, MATCH('O5 Details by Class &amp; Accounts'!CH$18, 'E2 Allocators'!$B$15:$W$15, 0),FALSE)*$E128)</f>
        <v>0</v>
      </c>
      <c r="CI128" s="1334">
        <f>IF(ISERROR(VLOOKUP(VLOOKUP($A128, 'E4 TB Allocation Details'!$A$18:$L$217, MATCH("A &amp; G ID", 'E4 TB Allocation Details'!$A$18:$L$18, 0),FALSE), 'E2 Allocators'!$B$15:$W$361, MATCH('O5 Details by Class &amp; Accounts'!CI$18, 'E2 Allocators'!$B$15:$W$15, 0),FALSE)*$E128), 0, VLOOKUP(VLOOKUP($A128, 'E4 TB Allocation Details'!$A$18:$L$217, MATCH("A &amp; G ID", 'E4 TB Allocation Details'!$A$18:$L$18, 0),FALSE), 'E2 Allocators'!$B$15:$W$361, MATCH('O5 Details by Class &amp; Accounts'!CI$18, 'E2 Allocators'!$B$15:$W$15, 0),FALSE)*$E128)</f>
        <v>0</v>
      </c>
      <c r="CJ128" s="1334">
        <f>IF(ISERROR(VLOOKUP(VLOOKUP($A128, 'E4 TB Allocation Details'!$A$18:$L$217, MATCH("A &amp; G ID", 'E4 TB Allocation Details'!$A$18:$L$18, 0),FALSE), 'E2 Allocators'!$B$15:$W$361, MATCH('O5 Details by Class &amp; Accounts'!CJ$18, 'E2 Allocators'!$B$15:$W$15, 0),FALSE)*$E128), 0, VLOOKUP(VLOOKUP($A128, 'E4 TB Allocation Details'!$A$18:$L$217, MATCH("A &amp; G ID", 'E4 TB Allocation Details'!$A$18:$L$18, 0),FALSE), 'E2 Allocators'!$B$15:$W$361, MATCH('O5 Details by Class &amp; Accounts'!CJ$18, 'E2 Allocators'!$B$15:$W$15, 0),FALSE)*$E128)</f>
        <v>0</v>
      </c>
      <c r="CK128" s="1334">
        <f>IF(ISERROR(VLOOKUP(VLOOKUP($A128, 'E4 TB Allocation Details'!$A$18:$L$217, MATCH("A &amp; G ID", 'E4 TB Allocation Details'!$A$18:$L$18, 0),FALSE), 'E2 Allocators'!$B$15:$W$361, MATCH('O5 Details by Class &amp; Accounts'!CK$18, 'E2 Allocators'!$B$15:$W$15, 0),FALSE)*$E128), 0, VLOOKUP(VLOOKUP($A128, 'E4 TB Allocation Details'!$A$18:$L$217, MATCH("A &amp; G ID", 'E4 TB Allocation Details'!$A$18:$L$18, 0),FALSE), 'E2 Allocators'!$B$15:$W$361, MATCH('O5 Details by Class &amp; Accounts'!CK$18, 'E2 Allocators'!$B$15:$W$15, 0),FALSE)*$E128)</f>
        <v>0</v>
      </c>
      <c r="CL128" s="1334">
        <f>IF(ISERROR(VLOOKUP(VLOOKUP($A128, 'E4 TB Allocation Details'!$A$18:$L$217, MATCH("A &amp; G ID", 'E4 TB Allocation Details'!$A$18:$L$18, 0),FALSE), 'E2 Allocators'!$B$15:$W$361, MATCH('O5 Details by Class &amp; Accounts'!CL$18, 'E2 Allocators'!$B$15:$W$15, 0),FALSE)*$E128), 0, VLOOKUP(VLOOKUP($A128, 'E4 TB Allocation Details'!$A$18:$L$217, MATCH("A &amp; G ID", 'E4 TB Allocation Details'!$A$18:$L$18, 0),FALSE), 'E2 Allocators'!$B$15:$W$361, MATCH('O5 Details by Class &amp; Accounts'!CL$18, 'E2 Allocators'!$B$15:$W$15, 0),FALSE)*$E128)</f>
        <v>0</v>
      </c>
      <c r="CM128" s="1334">
        <f>IF(ISERROR(VLOOKUP(VLOOKUP($A128, 'E4 TB Allocation Details'!$A$18:$L$217, MATCH("A &amp; G ID", 'E4 TB Allocation Details'!$A$18:$L$18, 0),FALSE), 'E2 Allocators'!$B$15:$W$361, MATCH('O5 Details by Class &amp; Accounts'!CM$18, 'E2 Allocators'!$B$15:$W$15, 0),FALSE)*$E128), 0, VLOOKUP(VLOOKUP($A128, 'E4 TB Allocation Details'!$A$18:$L$217, MATCH("A &amp; G ID", 'E4 TB Allocation Details'!$A$18:$L$18, 0),FALSE), 'E2 Allocators'!$B$15:$W$361, MATCH('O5 Details by Class &amp; Accounts'!CM$18, 'E2 Allocators'!$B$15:$W$15, 0),FALSE)*$E128)</f>
        <v>0</v>
      </c>
      <c r="CN128" s="1334">
        <f t="shared" si="36"/>
        <v>4871083.22107621</v>
      </c>
      <c r="CO128" s="1670">
        <f t="shared" si="37"/>
        <v>0</v>
      </c>
      <c r="CQ128" s="1926" t="s">
        <v>819</v>
      </c>
    </row>
    <row r="129" spans="1:95" s="64" customFormat="1" ht="12.75" x14ac:dyDescent="0.2">
      <c r="A129" s="1015">
        <v>4730</v>
      </c>
      <c r="B129" s="1015" t="s">
        <v>607</v>
      </c>
      <c r="C129" s="1667">
        <f>IF(ISERROR(VLOOKUP($A129,'I3 TB Data'!$A$20:$H$465,MATCH('O5 Details by Class &amp; Accounts'!$C$18, 'I3 TB Data'!$A$20:$H$20,0),0)), 0, VLOOKUP($A129,'I3 TB Data'!$A$20:$H$465,MATCH('O5 Details by Class &amp; Accounts'!$C$18,'I3 TB Data'!$A$20:$H$20,0),0))</f>
        <v>990113.37985098292</v>
      </c>
      <c r="D129" s="1668"/>
      <c r="E129" s="1667">
        <f t="shared" si="31"/>
        <v>990113.37985098292</v>
      </c>
      <c r="F129" s="1669">
        <f>IF(ISERROR(VLOOKUP($A129, 'E1 Categorization'!A43:E133, MATCH("Customer Component", 'E1 Categorization'!$A$33:$E$33,0), 0)), 0, IF(VLOOKUP($A129, 'E1 Categorization'!A43:E133, MATCH("Customer Component", 'E1 Categorization'!$A$33:$E$33,0), 0)=0, 'O5 Details by Class &amp; Accounts'!$E129, IF(AND(VLOOKUP($A129, 'E1 Categorization'!A43:E133, MATCH("Customer Component", 'E1 Categorization'!$A$33:$E$33,0), 0) &gt;0, VLOOKUP($A129, 'E1 Categorization'!A43:E133, MATCH("Customer Component", 'E1 Categorization'!$A$33:$E$33,0), 0)&lt;1), 'O5 Details by Class &amp; Accounts'!$E129*(1-VLOOKUP($A129, 'E1 Categorization'!A43:E133, MATCH("Customer Component", 'E1 Categorization'!$A$33:$E$33,0), 0)), 0)))</f>
        <v>0</v>
      </c>
      <c r="G129" s="1669">
        <f>IF(ISERROR(VLOOKUP($A129, 'E1 Categorization'!A43:E133, MATCH("Customer Component", 'E1 Categorization'!$A$33:$E$33,0), 0)),0, IF(VLOOKUP($A129, 'E1 Categorization'!A43:E133, MATCH("Customer Component", 'E1 Categorization'!$A$33:$E$33,0), 0)=0, 0, IF(AND(VLOOKUP($A129, 'E1 Categorization'!A43:E133, MATCH("Customer Component", 'E1 Categorization'!$A$33:$E$33,0), 0) &gt;0, VLOOKUP($A129, 'E1 Categorization'!A43:E133, MATCH("Customer Component", 'E1 Categorization'!$A$33:$E$33,0), 0)&lt;1), 'O5 Details by Class &amp; Accounts'!$E129*(VLOOKUP($A129, 'E1 Categorization'!A43:E133, MATCH("Customer Component", 'E1 Categorization'!$A$33:$E$33,0), 0)), 'O5 Details by Class &amp; Accounts'!$E129)))</f>
        <v>0</v>
      </c>
      <c r="H129" s="1334">
        <f t="shared" si="32"/>
        <v>0</v>
      </c>
      <c r="I129" s="1334">
        <f>IF(ISERROR(VLOOKUP(VLOOKUP($A129, 'E4 TB Allocation Details'!$A$18:$L$217, MATCH("Demand ID", 'E4 TB Allocation Details'!$A$18:$L$18, 0),FALSE), 'E2 Allocators'!$B$15:$W$361, MATCH('O5 Details by Class &amp; Accounts'!I$18, 'E2 Allocators'!$B$15:$W$15, 0),FALSE)*$F129), 0, VLOOKUP(VLOOKUP($A129, 'E4 TB Allocation Details'!$A$18:$L$217, MATCH("Demand ID", 'E4 TB Allocation Details'!$A$18:$L$18, 0),FALSE), 'E2 Allocators'!$B$15:$W$361, MATCH('O5 Details by Class &amp; Accounts'!I$18, 'E2 Allocators'!$B$15:$W$15, 0),FALSE)*$F129)</f>
        <v>0</v>
      </c>
      <c r="J129" s="1334">
        <f>IF(ISERROR(VLOOKUP(VLOOKUP($A129, 'E4 TB Allocation Details'!$A$18:$L$217, MATCH("Demand ID", 'E4 TB Allocation Details'!$A$18:$L$18, 0),FALSE), 'E2 Allocators'!$B$15:$W$361, MATCH('O5 Details by Class &amp; Accounts'!J$18, 'E2 Allocators'!$B$15:$W$15, 0),FALSE)*$F129), 0, VLOOKUP(VLOOKUP($A129, 'E4 TB Allocation Details'!$A$18:$L$217, MATCH("Demand ID", 'E4 TB Allocation Details'!$A$18:$L$18, 0),FALSE), 'E2 Allocators'!$B$15:$W$361, MATCH('O5 Details by Class &amp; Accounts'!J$18, 'E2 Allocators'!$B$15:$W$15, 0),FALSE)*$F129)</f>
        <v>0</v>
      </c>
      <c r="K129" s="1334">
        <f>IF(ISERROR(VLOOKUP(VLOOKUP($A129, 'E4 TB Allocation Details'!$A$18:$L$217, MATCH("Demand ID", 'E4 TB Allocation Details'!$A$18:$L$18, 0),FALSE), 'E2 Allocators'!$B$15:$W$361, MATCH('O5 Details by Class &amp; Accounts'!K$18, 'E2 Allocators'!$B$15:$W$15, 0),FALSE)*$F129), 0, VLOOKUP(VLOOKUP($A129, 'E4 TB Allocation Details'!$A$18:$L$217, MATCH("Demand ID", 'E4 TB Allocation Details'!$A$18:$L$18, 0),FALSE), 'E2 Allocators'!$B$15:$W$361, MATCH('O5 Details by Class &amp; Accounts'!K$18, 'E2 Allocators'!$B$15:$W$15, 0),FALSE)*$F129)</f>
        <v>0</v>
      </c>
      <c r="L129" s="1334">
        <f>IF(ISERROR(VLOOKUP(VLOOKUP($A129, 'E4 TB Allocation Details'!$A$18:$L$217, MATCH("Demand ID", 'E4 TB Allocation Details'!$A$18:$L$18, 0),FALSE), 'E2 Allocators'!$B$15:$W$361, MATCH('O5 Details by Class &amp; Accounts'!L$18, 'E2 Allocators'!$B$15:$W$15, 0),FALSE)*$F129), 0, VLOOKUP(VLOOKUP($A129, 'E4 TB Allocation Details'!$A$18:$L$217, MATCH("Demand ID", 'E4 TB Allocation Details'!$A$18:$L$18, 0),FALSE), 'E2 Allocators'!$B$15:$W$361, MATCH('O5 Details by Class &amp; Accounts'!L$18, 'E2 Allocators'!$B$15:$W$15, 0),FALSE)*$F129)</f>
        <v>0</v>
      </c>
      <c r="M129" s="1334">
        <f>IF(ISERROR(VLOOKUP(VLOOKUP($A129, 'E4 TB Allocation Details'!$A$18:$L$217, MATCH("Demand ID", 'E4 TB Allocation Details'!$A$18:$L$18, 0),FALSE), 'E2 Allocators'!$B$15:$W$361, MATCH('O5 Details by Class &amp; Accounts'!M$18, 'E2 Allocators'!$B$15:$W$15, 0),FALSE)*$F129), 0, VLOOKUP(VLOOKUP($A129, 'E4 TB Allocation Details'!$A$18:$L$217, MATCH("Demand ID", 'E4 TB Allocation Details'!$A$18:$L$18, 0),FALSE), 'E2 Allocators'!$B$15:$W$361, MATCH('O5 Details by Class &amp; Accounts'!M$18, 'E2 Allocators'!$B$15:$W$15, 0),FALSE)*$F129)</f>
        <v>0</v>
      </c>
      <c r="N129" s="1334">
        <f>IF(ISERROR(VLOOKUP(VLOOKUP($A129, 'E4 TB Allocation Details'!$A$18:$L$217, MATCH("Demand ID", 'E4 TB Allocation Details'!$A$18:$L$18, 0),FALSE), 'E2 Allocators'!$B$15:$W$361, MATCH('O5 Details by Class &amp; Accounts'!N$18, 'E2 Allocators'!$B$15:$W$15, 0),FALSE)*$F129), 0, VLOOKUP(VLOOKUP($A129, 'E4 TB Allocation Details'!$A$18:$L$217, MATCH("Demand ID", 'E4 TB Allocation Details'!$A$18:$L$18, 0),FALSE), 'E2 Allocators'!$B$15:$W$361, MATCH('O5 Details by Class &amp; Accounts'!N$18, 'E2 Allocators'!$B$15:$W$15, 0),FALSE)*$F129)</f>
        <v>0</v>
      </c>
      <c r="O129" s="1334">
        <f>IF(ISERROR(VLOOKUP(VLOOKUP($A129, 'E4 TB Allocation Details'!$A$18:$L$217, MATCH("Demand ID", 'E4 TB Allocation Details'!$A$18:$L$18, 0),FALSE), 'E2 Allocators'!$B$15:$W$361, MATCH('O5 Details by Class &amp; Accounts'!O$18, 'E2 Allocators'!$B$15:$W$15, 0),FALSE)*$F129), 0, VLOOKUP(VLOOKUP($A129, 'E4 TB Allocation Details'!$A$18:$L$217, MATCH("Demand ID", 'E4 TB Allocation Details'!$A$18:$L$18, 0),FALSE), 'E2 Allocators'!$B$15:$W$361, MATCH('O5 Details by Class &amp; Accounts'!O$18, 'E2 Allocators'!$B$15:$W$15, 0),FALSE)*$F129)</f>
        <v>0</v>
      </c>
      <c r="P129" s="1334">
        <f>IF(ISERROR(VLOOKUP(VLOOKUP($A129, 'E4 TB Allocation Details'!$A$18:$L$217, MATCH("Demand ID", 'E4 TB Allocation Details'!$A$18:$L$18, 0),FALSE), 'E2 Allocators'!$B$15:$W$361, MATCH('O5 Details by Class &amp; Accounts'!P$18, 'E2 Allocators'!$B$15:$W$15, 0),FALSE)*$F129), 0, VLOOKUP(VLOOKUP($A129, 'E4 TB Allocation Details'!$A$18:$L$217, MATCH("Demand ID", 'E4 TB Allocation Details'!$A$18:$L$18, 0),FALSE), 'E2 Allocators'!$B$15:$W$361, MATCH('O5 Details by Class &amp; Accounts'!P$18, 'E2 Allocators'!$B$15:$W$15, 0),FALSE)*$F129)</f>
        <v>0</v>
      </c>
      <c r="Q129" s="1334">
        <f>IF(ISERROR(VLOOKUP(VLOOKUP($A129, 'E4 TB Allocation Details'!$A$18:$L$217, MATCH("Demand ID", 'E4 TB Allocation Details'!$A$18:$L$18, 0),FALSE), 'E2 Allocators'!$B$15:$W$361, MATCH('O5 Details by Class &amp; Accounts'!Q$18, 'E2 Allocators'!$B$15:$W$15, 0),FALSE)*$F129), 0, VLOOKUP(VLOOKUP($A129, 'E4 TB Allocation Details'!$A$18:$L$217, MATCH("Demand ID", 'E4 TB Allocation Details'!$A$18:$L$18, 0),FALSE), 'E2 Allocators'!$B$15:$W$361, MATCH('O5 Details by Class &amp; Accounts'!Q$18, 'E2 Allocators'!$B$15:$W$15, 0),FALSE)*$F129)</f>
        <v>0</v>
      </c>
      <c r="R129" s="1334">
        <f>IF(ISERROR(VLOOKUP(VLOOKUP($A129, 'E4 TB Allocation Details'!$A$18:$L$217, MATCH("Demand ID", 'E4 TB Allocation Details'!$A$18:$L$18, 0),FALSE), 'E2 Allocators'!$B$15:$W$361, MATCH('O5 Details by Class &amp; Accounts'!R$18, 'E2 Allocators'!$B$15:$W$15, 0),FALSE)*$F129), 0, VLOOKUP(VLOOKUP($A129, 'E4 TB Allocation Details'!$A$18:$L$217, MATCH("Demand ID", 'E4 TB Allocation Details'!$A$18:$L$18, 0),FALSE), 'E2 Allocators'!$B$15:$W$361, MATCH('O5 Details by Class &amp; Accounts'!R$18, 'E2 Allocators'!$B$15:$W$15, 0),FALSE)*$F129)</f>
        <v>0</v>
      </c>
      <c r="S129" s="1334">
        <f>IF(ISERROR(VLOOKUP(VLOOKUP($A129, 'E4 TB Allocation Details'!$A$18:$L$217, MATCH("Demand ID", 'E4 TB Allocation Details'!$A$18:$L$18, 0),FALSE), 'E2 Allocators'!$B$15:$W$361, MATCH('O5 Details by Class &amp; Accounts'!S$18, 'E2 Allocators'!$B$15:$W$15, 0),FALSE)*$F129), 0, VLOOKUP(VLOOKUP($A129, 'E4 TB Allocation Details'!$A$18:$L$217, MATCH("Demand ID", 'E4 TB Allocation Details'!$A$18:$L$18, 0),FALSE), 'E2 Allocators'!$B$15:$W$361, MATCH('O5 Details by Class &amp; Accounts'!S$18, 'E2 Allocators'!$B$15:$W$15, 0),FALSE)*$F129)</f>
        <v>0</v>
      </c>
      <c r="T129" s="1334">
        <f>IF(ISERROR(VLOOKUP(VLOOKUP($A129, 'E4 TB Allocation Details'!$A$18:$L$217, MATCH("Demand ID", 'E4 TB Allocation Details'!$A$18:$L$18, 0),FALSE), 'E2 Allocators'!$B$15:$W$361, MATCH('O5 Details by Class &amp; Accounts'!T$18, 'E2 Allocators'!$B$15:$W$15, 0),FALSE)*$F129), 0, VLOOKUP(VLOOKUP($A129, 'E4 TB Allocation Details'!$A$18:$L$217, MATCH("Demand ID", 'E4 TB Allocation Details'!$A$18:$L$18, 0),FALSE), 'E2 Allocators'!$B$15:$W$361, MATCH('O5 Details by Class &amp; Accounts'!T$18, 'E2 Allocators'!$B$15:$W$15, 0),FALSE)*$F129)</f>
        <v>0</v>
      </c>
      <c r="U129" s="1334">
        <f>IF(ISERROR(VLOOKUP(VLOOKUP($A129, 'E4 TB Allocation Details'!$A$18:$L$217, MATCH("Demand ID", 'E4 TB Allocation Details'!$A$18:$L$18, 0),FALSE), 'E2 Allocators'!$B$15:$W$361, MATCH('O5 Details by Class &amp; Accounts'!U$18, 'E2 Allocators'!$B$15:$W$15, 0),FALSE)*$F129), 0, VLOOKUP(VLOOKUP($A129, 'E4 TB Allocation Details'!$A$18:$L$217, MATCH("Demand ID", 'E4 TB Allocation Details'!$A$18:$L$18, 0),FALSE), 'E2 Allocators'!$B$15:$W$361, MATCH('O5 Details by Class &amp; Accounts'!U$18, 'E2 Allocators'!$B$15:$W$15, 0),FALSE)*$F129)</f>
        <v>0</v>
      </c>
      <c r="V129" s="1334">
        <f>IF(ISERROR(VLOOKUP(VLOOKUP($A129, 'E4 TB Allocation Details'!$A$18:$L$217, MATCH("Demand ID", 'E4 TB Allocation Details'!$A$18:$L$18, 0),FALSE), 'E2 Allocators'!$B$15:$W$361, MATCH('O5 Details by Class &amp; Accounts'!V$18, 'E2 Allocators'!$B$15:$W$15, 0),FALSE)*$F129), 0, VLOOKUP(VLOOKUP($A129, 'E4 TB Allocation Details'!$A$18:$L$217, MATCH("Demand ID", 'E4 TB Allocation Details'!$A$18:$L$18, 0),FALSE), 'E2 Allocators'!$B$15:$W$361, MATCH('O5 Details by Class &amp; Accounts'!V$18, 'E2 Allocators'!$B$15:$W$15, 0),FALSE)*$F129)</f>
        <v>0</v>
      </c>
      <c r="W129" s="1334">
        <f>IF(ISERROR(VLOOKUP(VLOOKUP($A129, 'E4 TB Allocation Details'!$A$18:$L$217, MATCH("Demand ID", 'E4 TB Allocation Details'!$A$18:$L$18, 0),FALSE), 'E2 Allocators'!$B$15:$W$361, MATCH('O5 Details by Class &amp; Accounts'!W$18, 'E2 Allocators'!$B$15:$W$15, 0),FALSE)*$F129), 0, VLOOKUP(VLOOKUP($A129, 'E4 TB Allocation Details'!$A$18:$L$217, MATCH("Demand ID", 'E4 TB Allocation Details'!$A$18:$L$18, 0),FALSE), 'E2 Allocators'!$B$15:$W$361, MATCH('O5 Details by Class &amp; Accounts'!W$18, 'E2 Allocators'!$B$15:$W$15, 0),FALSE)*$F129)</f>
        <v>0</v>
      </c>
      <c r="X129" s="1334">
        <f>IF(ISERROR(VLOOKUP(VLOOKUP($A129, 'E4 TB Allocation Details'!$A$18:$L$217, MATCH("Demand ID", 'E4 TB Allocation Details'!$A$18:$L$18, 0),FALSE), 'E2 Allocators'!$B$15:$W$361, MATCH('O5 Details by Class &amp; Accounts'!X$18, 'E2 Allocators'!$B$15:$W$15, 0),FALSE)*$F129), 0, VLOOKUP(VLOOKUP($A129, 'E4 TB Allocation Details'!$A$18:$L$217, MATCH("Demand ID", 'E4 TB Allocation Details'!$A$18:$L$18, 0),FALSE), 'E2 Allocators'!$B$15:$W$361, MATCH('O5 Details by Class &amp; Accounts'!X$18, 'E2 Allocators'!$B$15:$W$15, 0),FALSE)*$F129)</f>
        <v>0</v>
      </c>
      <c r="Y129" s="1334">
        <f>IF(ISERROR(VLOOKUP(VLOOKUP($A129, 'E4 TB Allocation Details'!$A$18:$L$217, MATCH("Demand ID", 'E4 TB Allocation Details'!$A$18:$L$18, 0),FALSE), 'E2 Allocators'!$B$15:$W$361, MATCH('O5 Details by Class &amp; Accounts'!Y$18, 'E2 Allocators'!$B$15:$W$15, 0),FALSE)*$F129), 0, VLOOKUP(VLOOKUP($A129, 'E4 TB Allocation Details'!$A$18:$L$217, MATCH("Demand ID", 'E4 TB Allocation Details'!$A$18:$L$18, 0),FALSE), 'E2 Allocators'!$B$15:$W$361, MATCH('O5 Details by Class &amp; Accounts'!Y$18, 'E2 Allocators'!$B$15:$W$15, 0),FALSE)*$F129)</f>
        <v>0</v>
      </c>
      <c r="Z129" s="1334">
        <f>IF(ISERROR(VLOOKUP(VLOOKUP($A129, 'E4 TB Allocation Details'!$A$18:$L$217, MATCH("Demand ID", 'E4 TB Allocation Details'!$A$18:$L$18, 0),FALSE), 'E2 Allocators'!$B$15:$W$361, MATCH('O5 Details by Class &amp; Accounts'!Z$18, 'E2 Allocators'!$B$15:$W$15, 0),FALSE)*$F129), 0, VLOOKUP(VLOOKUP($A129, 'E4 TB Allocation Details'!$A$18:$L$217, MATCH("Demand ID", 'E4 TB Allocation Details'!$A$18:$L$18, 0),FALSE), 'E2 Allocators'!$B$15:$W$361, MATCH('O5 Details by Class &amp; Accounts'!Z$18, 'E2 Allocators'!$B$15:$W$15, 0),FALSE)*$F129)</f>
        <v>0</v>
      </c>
      <c r="AA129" s="1334">
        <f>IF(ISERROR(VLOOKUP(VLOOKUP($A129, 'E4 TB Allocation Details'!$A$18:$L$217, MATCH("Demand ID", 'E4 TB Allocation Details'!$A$18:$L$18, 0),FALSE), 'E2 Allocators'!$B$15:$W$361, MATCH('O5 Details by Class &amp; Accounts'!AA$18, 'E2 Allocators'!$B$15:$W$15, 0),FALSE)*$F129), 0, VLOOKUP(VLOOKUP($A129, 'E4 TB Allocation Details'!$A$18:$L$217, MATCH("Demand ID", 'E4 TB Allocation Details'!$A$18:$L$18, 0),FALSE), 'E2 Allocators'!$B$15:$W$361, MATCH('O5 Details by Class &amp; Accounts'!AA$18, 'E2 Allocators'!$B$15:$W$15, 0),FALSE)*$F129)</f>
        <v>0</v>
      </c>
      <c r="AB129" s="1334">
        <f>IF(ISERROR(VLOOKUP(VLOOKUP($A129, 'E4 TB Allocation Details'!$A$18:$L$217, MATCH("Demand ID", 'E4 TB Allocation Details'!$A$18:$L$18, 0),FALSE), 'E2 Allocators'!$B$15:$W$361, MATCH('O5 Details by Class &amp; Accounts'!AB$18, 'E2 Allocators'!$B$15:$W$15, 0),FALSE)*$F129), 0, VLOOKUP(VLOOKUP($A129, 'E4 TB Allocation Details'!$A$18:$L$217, MATCH("Demand ID", 'E4 TB Allocation Details'!$A$18:$L$18, 0),FALSE), 'E2 Allocators'!$B$15:$W$361, MATCH('O5 Details by Class &amp; Accounts'!AB$18, 'E2 Allocators'!$B$15:$W$15, 0),FALSE)*$F129)</f>
        <v>0</v>
      </c>
      <c r="AC129" s="1334">
        <f t="shared" si="33"/>
        <v>0</v>
      </c>
      <c r="AD129" s="1334">
        <f>IF(ISERROR(VLOOKUP(VLOOKUP($A129, 'E4 TB Allocation Details'!$A$18:$L$217, MATCH("Customer ID", 'E4 TB Allocation Details'!$A$18:$L$18, 0),FALSE), 'E2 Allocators'!$B$15:$W$361, MATCH('O5 Details by Class &amp; Accounts'!AD$18, 'E2 Allocators'!$B$15:$W$15, 0),FALSE)*$G129), 0, VLOOKUP(VLOOKUP($A129, 'E4 TB Allocation Details'!$A$18:$L$217, MATCH("Customer ID", 'E4 TB Allocation Details'!$A$18:$L$18, 0),FALSE), 'E2 Allocators'!$B$15:$W$361, MATCH('O5 Details by Class &amp; Accounts'!AD$18, 'E2 Allocators'!$B$15:$W$15, 0),FALSE)*$G129)</f>
        <v>0</v>
      </c>
      <c r="AE129" s="1334">
        <f>IF(ISERROR(VLOOKUP(VLOOKUP($A129, 'E4 TB Allocation Details'!$A$18:$L$217, MATCH("Customer ID", 'E4 TB Allocation Details'!$A$18:$L$18, 0),FALSE), 'E2 Allocators'!$B$15:$W$361, MATCH('O5 Details by Class &amp; Accounts'!AE$18, 'E2 Allocators'!$B$15:$W$15, 0),FALSE)*$G129), 0, VLOOKUP(VLOOKUP($A129, 'E4 TB Allocation Details'!$A$18:$L$217, MATCH("Customer ID", 'E4 TB Allocation Details'!$A$18:$L$18, 0),FALSE), 'E2 Allocators'!$B$15:$W$361, MATCH('O5 Details by Class &amp; Accounts'!AE$18, 'E2 Allocators'!$B$15:$W$15, 0),FALSE)*$G129)</f>
        <v>0</v>
      </c>
      <c r="AF129" s="1334">
        <f>IF(ISERROR(VLOOKUP(VLOOKUP($A129, 'E4 TB Allocation Details'!$A$18:$L$217, MATCH("Customer ID", 'E4 TB Allocation Details'!$A$18:$L$18, 0),FALSE), 'E2 Allocators'!$B$15:$W$361, MATCH('O5 Details by Class &amp; Accounts'!AF$18, 'E2 Allocators'!$B$15:$W$15, 0),FALSE)*$G129), 0, VLOOKUP(VLOOKUP($A129, 'E4 TB Allocation Details'!$A$18:$L$217, MATCH("Customer ID", 'E4 TB Allocation Details'!$A$18:$L$18, 0),FALSE), 'E2 Allocators'!$B$15:$W$361, MATCH('O5 Details by Class &amp; Accounts'!AF$18, 'E2 Allocators'!$B$15:$W$15, 0),FALSE)*$G129)</f>
        <v>0</v>
      </c>
      <c r="AG129" s="1334">
        <f>IF(ISERROR(VLOOKUP(VLOOKUP($A129, 'E4 TB Allocation Details'!$A$18:$L$217, MATCH("Customer ID", 'E4 TB Allocation Details'!$A$18:$L$18, 0),FALSE), 'E2 Allocators'!$B$15:$W$361, MATCH('O5 Details by Class &amp; Accounts'!AG$18, 'E2 Allocators'!$B$15:$W$15, 0),FALSE)*$G129), 0, VLOOKUP(VLOOKUP($A129, 'E4 TB Allocation Details'!$A$18:$L$217, MATCH("Customer ID", 'E4 TB Allocation Details'!$A$18:$L$18, 0),FALSE), 'E2 Allocators'!$B$15:$W$361, MATCH('O5 Details by Class &amp; Accounts'!AG$18, 'E2 Allocators'!$B$15:$W$15, 0),FALSE)*$G129)</f>
        <v>0</v>
      </c>
      <c r="AH129" s="1334">
        <f>IF(ISERROR(VLOOKUP(VLOOKUP($A129, 'E4 TB Allocation Details'!$A$18:$L$217, MATCH("Customer ID", 'E4 TB Allocation Details'!$A$18:$L$18, 0),FALSE), 'E2 Allocators'!$B$15:$W$361, MATCH('O5 Details by Class &amp; Accounts'!AH$18, 'E2 Allocators'!$B$15:$W$15, 0),FALSE)*$G129), 0, VLOOKUP(VLOOKUP($A129, 'E4 TB Allocation Details'!$A$18:$L$217, MATCH("Customer ID", 'E4 TB Allocation Details'!$A$18:$L$18, 0),FALSE), 'E2 Allocators'!$B$15:$W$361, MATCH('O5 Details by Class &amp; Accounts'!AH$18, 'E2 Allocators'!$B$15:$W$15, 0),FALSE)*$G129)</f>
        <v>0</v>
      </c>
      <c r="AI129" s="1334">
        <f>IF(ISERROR(VLOOKUP(VLOOKUP($A129, 'E4 TB Allocation Details'!$A$18:$L$217, MATCH("Customer ID", 'E4 TB Allocation Details'!$A$18:$L$18, 0),FALSE), 'E2 Allocators'!$B$15:$W$361, MATCH('O5 Details by Class &amp; Accounts'!AI$18, 'E2 Allocators'!$B$15:$W$15, 0),FALSE)*$G129), 0, VLOOKUP(VLOOKUP($A129, 'E4 TB Allocation Details'!$A$18:$L$217, MATCH("Customer ID", 'E4 TB Allocation Details'!$A$18:$L$18, 0),FALSE), 'E2 Allocators'!$B$15:$W$361, MATCH('O5 Details by Class &amp; Accounts'!AI$18, 'E2 Allocators'!$B$15:$W$15, 0),FALSE)*$G129)</f>
        <v>0</v>
      </c>
      <c r="AJ129" s="1334">
        <f>IF(ISERROR(VLOOKUP(VLOOKUP($A129, 'E4 TB Allocation Details'!$A$18:$L$217, MATCH("Customer ID", 'E4 TB Allocation Details'!$A$18:$L$18, 0),FALSE), 'E2 Allocators'!$B$15:$W$361, MATCH('O5 Details by Class &amp; Accounts'!AJ$18, 'E2 Allocators'!$B$15:$W$15, 0),FALSE)*$G129), 0, VLOOKUP(VLOOKUP($A129, 'E4 TB Allocation Details'!$A$18:$L$217, MATCH("Customer ID", 'E4 TB Allocation Details'!$A$18:$L$18, 0),FALSE), 'E2 Allocators'!$B$15:$W$361, MATCH('O5 Details by Class &amp; Accounts'!AJ$18, 'E2 Allocators'!$B$15:$W$15, 0),FALSE)*$G129)</f>
        <v>0</v>
      </c>
      <c r="AK129" s="1334">
        <f>IF(ISERROR(VLOOKUP(VLOOKUP($A129, 'E4 TB Allocation Details'!$A$18:$L$217, MATCH("Customer ID", 'E4 TB Allocation Details'!$A$18:$L$18, 0),FALSE), 'E2 Allocators'!$B$15:$W$361, MATCH('O5 Details by Class &amp; Accounts'!AK$18, 'E2 Allocators'!$B$15:$W$15, 0),FALSE)*$G129), 0, VLOOKUP(VLOOKUP($A129, 'E4 TB Allocation Details'!$A$18:$L$217, MATCH("Customer ID", 'E4 TB Allocation Details'!$A$18:$L$18, 0),FALSE), 'E2 Allocators'!$B$15:$W$361, MATCH('O5 Details by Class &amp; Accounts'!AK$18, 'E2 Allocators'!$B$15:$W$15, 0),FALSE)*$G129)</f>
        <v>0</v>
      </c>
      <c r="AL129" s="1334">
        <f>IF(ISERROR(VLOOKUP(VLOOKUP($A129, 'E4 TB Allocation Details'!$A$18:$L$217, MATCH("Customer ID", 'E4 TB Allocation Details'!$A$18:$L$18, 0),FALSE), 'E2 Allocators'!$B$15:$W$361, MATCH('O5 Details by Class &amp; Accounts'!AL$18, 'E2 Allocators'!$B$15:$W$15, 0),FALSE)*$G129), 0, VLOOKUP(VLOOKUP($A129, 'E4 TB Allocation Details'!$A$18:$L$217, MATCH("Customer ID", 'E4 TB Allocation Details'!$A$18:$L$18, 0),FALSE), 'E2 Allocators'!$B$15:$W$361, MATCH('O5 Details by Class &amp; Accounts'!AL$18, 'E2 Allocators'!$B$15:$W$15, 0),FALSE)*$G129)</f>
        <v>0</v>
      </c>
      <c r="AM129" s="1334">
        <f>IF(ISERROR(VLOOKUP(VLOOKUP($A129, 'E4 TB Allocation Details'!$A$18:$L$217, MATCH("Customer ID", 'E4 TB Allocation Details'!$A$18:$L$18, 0),FALSE), 'E2 Allocators'!$B$15:$W$361, MATCH('O5 Details by Class &amp; Accounts'!AM$18, 'E2 Allocators'!$B$15:$W$15, 0),FALSE)*$G129), 0, VLOOKUP(VLOOKUP($A129, 'E4 TB Allocation Details'!$A$18:$L$217, MATCH("Customer ID", 'E4 TB Allocation Details'!$A$18:$L$18, 0),FALSE), 'E2 Allocators'!$B$15:$W$361, MATCH('O5 Details by Class &amp; Accounts'!AM$18, 'E2 Allocators'!$B$15:$W$15, 0),FALSE)*$G129)</f>
        <v>0</v>
      </c>
      <c r="AN129" s="1334">
        <f>IF(ISERROR(VLOOKUP(VLOOKUP($A129, 'E4 TB Allocation Details'!$A$18:$L$217, MATCH("Customer ID", 'E4 TB Allocation Details'!$A$18:$L$18, 0),FALSE), 'E2 Allocators'!$B$15:$W$361, MATCH('O5 Details by Class &amp; Accounts'!AN$18, 'E2 Allocators'!$B$15:$W$15, 0),FALSE)*$G129), 0, VLOOKUP(VLOOKUP($A129, 'E4 TB Allocation Details'!$A$18:$L$217, MATCH("Customer ID", 'E4 TB Allocation Details'!$A$18:$L$18, 0),FALSE), 'E2 Allocators'!$B$15:$W$361, MATCH('O5 Details by Class &amp; Accounts'!AN$18, 'E2 Allocators'!$B$15:$W$15, 0),FALSE)*$G129)</f>
        <v>0</v>
      </c>
      <c r="AO129" s="1334">
        <f>IF(ISERROR(VLOOKUP(VLOOKUP($A129, 'E4 TB Allocation Details'!$A$18:$L$217, MATCH("Customer ID", 'E4 TB Allocation Details'!$A$18:$L$18, 0),FALSE), 'E2 Allocators'!$B$15:$W$361, MATCH('O5 Details by Class &amp; Accounts'!AO$18, 'E2 Allocators'!$B$15:$W$15, 0),FALSE)*$G129), 0, VLOOKUP(VLOOKUP($A129, 'E4 TB Allocation Details'!$A$18:$L$217, MATCH("Customer ID", 'E4 TB Allocation Details'!$A$18:$L$18, 0),FALSE), 'E2 Allocators'!$B$15:$W$361, MATCH('O5 Details by Class &amp; Accounts'!AO$18, 'E2 Allocators'!$B$15:$W$15, 0),FALSE)*$G129)</f>
        <v>0</v>
      </c>
      <c r="AP129" s="1334">
        <f>IF(ISERROR(VLOOKUP(VLOOKUP($A129, 'E4 TB Allocation Details'!$A$18:$L$217, MATCH("Customer ID", 'E4 TB Allocation Details'!$A$18:$L$18, 0),FALSE), 'E2 Allocators'!$B$15:$W$361, MATCH('O5 Details by Class &amp; Accounts'!AP$18, 'E2 Allocators'!$B$15:$W$15, 0),FALSE)*$G129), 0, VLOOKUP(VLOOKUP($A129, 'E4 TB Allocation Details'!$A$18:$L$217, MATCH("Customer ID", 'E4 TB Allocation Details'!$A$18:$L$18, 0),FALSE), 'E2 Allocators'!$B$15:$W$361, MATCH('O5 Details by Class &amp; Accounts'!AP$18, 'E2 Allocators'!$B$15:$W$15, 0),FALSE)*$G129)</f>
        <v>0</v>
      </c>
      <c r="AQ129" s="1334">
        <f>IF(ISERROR(VLOOKUP(VLOOKUP($A129, 'E4 TB Allocation Details'!$A$18:$L$217, MATCH("Customer ID", 'E4 TB Allocation Details'!$A$18:$L$18, 0),FALSE), 'E2 Allocators'!$B$15:$W$361, MATCH('O5 Details by Class &amp; Accounts'!AQ$18, 'E2 Allocators'!$B$15:$W$15, 0),FALSE)*$G129), 0, VLOOKUP(VLOOKUP($A129, 'E4 TB Allocation Details'!$A$18:$L$217, MATCH("Customer ID", 'E4 TB Allocation Details'!$A$18:$L$18, 0),FALSE), 'E2 Allocators'!$B$15:$W$361, MATCH('O5 Details by Class &amp; Accounts'!AQ$18, 'E2 Allocators'!$B$15:$W$15, 0),FALSE)*$G129)</f>
        <v>0</v>
      </c>
      <c r="AR129" s="1334">
        <f>IF(ISERROR(VLOOKUP(VLOOKUP($A129, 'E4 TB Allocation Details'!$A$18:$L$217, MATCH("Customer ID", 'E4 TB Allocation Details'!$A$18:$L$18, 0),FALSE), 'E2 Allocators'!$B$15:$W$361, MATCH('O5 Details by Class &amp; Accounts'!AR$18, 'E2 Allocators'!$B$15:$W$15, 0),FALSE)*$G129), 0, VLOOKUP(VLOOKUP($A129, 'E4 TB Allocation Details'!$A$18:$L$217, MATCH("Customer ID", 'E4 TB Allocation Details'!$A$18:$L$18, 0),FALSE), 'E2 Allocators'!$B$15:$W$361, MATCH('O5 Details by Class &amp; Accounts'!AR$18, 'E2 Allocators'!$B$15:$W$15, 0),FALSE)*$G129)</f>
        <v>0</v>
      </c>
      <c r="AS129" s="1334">
        <f>IF(ISERROR(VLOOKUP(VLOOKUP($A129, 'E4 TB Allocation Details'!$A$18:$L$217, MATCH("Customer ID", 'E4 TB Allocation Details'!$A$18:$L$18, 0),FALSE), 'E2 Allocators'!$B$15:$W$361, MATCH('O5 Details by Class &amp; Accounts'!AS$18, 'E2 Allocators'!$B$15:$W$15, 0),FALSE)*$G129), 0, VLOOKUP(VLOOKUP($A129, 'E4 TB Allocation Details'!$A$18:$L$217, MATCH("Customer ID", 'E4 TB Allocation Details'!$A$18:$L$18, 0),FALSE), 'E2 Allocators'!$B$15:$W$361, MATCH('O5 Details by Class &amp; Accounts'!AS$18, 'E2 Allocators'!$B$15:$W$15, 0),FALSE)*$G129)</f>
        <v>0</v>
      </c>
      <c r="AT129" s="1334">
        <f>IF(ISERROR(VLOOKUP(VLOOKUP($A129, 'E4 TB Allocation Details'!$A$18:$L$217, MATCH("Customer ID", 'E4 TB Allocation Details'!$A$18:$L$18, 0),FALSE), 'E2 Allocators'!$B$15:$W$361, MATCH('O5 Details by Class &amp; Accounts'!AT$18, 'E2 Allocators'!$B$15:$W$15, 0),FALSE)*$G129), 0, VLOOKUP(VLOOKUP($A129, 'E4 TB Allocation Details'!$A$18:$L$217, MATCH("Customer ID", 'E4 TB Allocation Details'!$A$18:$L$18, 0),FALSE), 'E2 Allocators'!$B$15:$W$361, MATCH('O5 Details by Class &amp; Accounts'!AT$18, 'E2 Allocators'!$B$15:$W$15, 0),FALSE)*$G129)</f>
        <v>0</v>
      </c>
      <c r="AU129" s="1334">
        <f>IF(ISERROR(VLOOKUP(VLOOKUP($A129, 'E4 TB Allocation Details'!$A$18:$L$217, MATCH("Customer ID", 'E4 TB Allocation Details'!$A$18:$L$18, 0),FALSE), 'E2 Allocators'!$B$15:$W$361, MATCH('O5 Details by Class &amp; Accounts'!AU$18, 'E2 Allocators'!$B$15:$W$15, 0),FALSE)*$G129), 0, VLOOKUP(VLOOKUP($A129, 'E4 TB Allocation Details'!$A$18:$L$217, MATCH("Customer ID", 'E4 TB Allocation Details'!$A$18:$L$18, 0),FALSE), 'E2 Allocators'!$B$15:$W$361, MATCH('O5 Details by Class &amp; Accounts'!AU$18, 'E2 Allocators'!$B$15:$W$15, 0),FALSE)*$G129)</f>
        <v>0</v>
      </c>
      <c r="AV129" s="1334">
        <f>IF(ISERROR(VLOOKUP(VLOOKUP($A129, 'E4 TB Allocation Details'!$A$18:$L$217, MATCH("Customer ID", 'E4 TB Allocation Details'!$A$18:$L$18, 0),FALSE), 'E2 Allocators'!$B$15:$W$361, MATCH('O5 Details by Class &amp; Accounts'!AV$18, 'E2 Allocators'!$B$15:$W$15, 0),FALSE)*$G129), 0, VLOOKUP(VLOOKUP($A129, 'E4 TB Allocation Details'!$A$18:$L$217, MATCH("Customer ID", 'E4 TB Allocation Details'!$A$18:$L$18, 0),FALSE), 'E2 Allocators'!$B$15:$W$361, MATCH('O5 Details by Class &amp; Accounts'!AV$18, 'E2 Allocators'!$B$15:$W$15, 0),FALSE)*$G129)</f>
        <v>0</v>
      </c>
      <c r="AW129" s="1334">
        <f>IF(ISERROR(VLOOKUP(VLOOKUP($A129, 'E4 TB Allocation Details'!$A$18:$L$217, MATCH("Customer ID", 'E4 TB Allocation Details'!$A$18:$L$18, 0),FALSE), 'E2 Allocators'!$B$15:$W$361, MATCH('O5 Details by Class &amp; Accounts'!AW$18, 'E2 Allocators'!$B$15:$W$15, 0),FALSE)*$G129), 0, VLOOKUP(VLOOKUP($A129, 'E4 TB Allocation Details'!$A$18:$L$217, MATCH("Customer ID", 'E4 TB Allocation Details'!$A$18:$L$18, 0),FALSE), 'E2 Allocators'!$B$15:$W$361, MATCH('O5 Details by Class &amp; Accounts'!AW$18, 'E2 Allocators'!$B$15:$W$15, 0),FALSE)*$G129)</f>
        <v>0</v>
      </c>
      <c r="AX129" s="1334">
        <f t="shared" si="34"/>
        <v>0</v>
      </c>
      <c r="AY129" s="1334">
        <f>IF(ISERROR(VLOOKUP(VLOOKUP($A129, 'E4 TB Allocation Details'!$A$18:$L$217, MATCH("Misc ID", 'E4 TB Allocation Details'!$A$18:$L$18, 0),FALSE), 'E2 Allocators'!$B$15:$W$361, MATCH('O5 Details by Class &amp; Accounts'!AY$18, 'E2 Allocators'!$B$15:$W$15, 0),FALSE)*$E129), 0, VLOOKUP(VLOOKUP($A129, 'E4 TB Allocation Details'!$A$18:$L$217, MATCH("Misc ID", 'E4 TB Allocation Details'!$A$18:$L$18, 0),FALSE), 'E2 Allocators'!$B$15:$W$361, MATCH('O5 Details by Class &amp; Accounts'!AY$18, 'E2 Allocators'!$B$15:$W$15, 0),FALSE)*$E129)</f>
        <v>0</v>
      </c>
      <c r="AZ129" s="1334">
        <f>IF(ISERROR(VLOOKUP(VLOOKUP($A129, 'E4 TB Allocation Details'!$A$18:$L$217, MATCH("Misc ID", 'E4 TB Allocation Details'!$A$18:$L$18, 0),FALSE), 'E2 Allocators'!$B$15:$W$361, MATCH('O5 Details by Class &amp; Accounts'!AZ$18, 'E2 Allocators'!$B$15:$W$15, 0),FALSE)*$E129), 0, VLOOKUP(VLOOKUP($A129, 'E4 TB Allocation Details'!$A$18:$L$217, MATCH("Misc ID", 'E4 TB Allocation Details'!$A$18:$L$18, 0),FALSE), 'E2 Allocators'!$B$15:$W$361, MATCH('O5 Details by Class &amp; Accounts'!AZ$18, 'E2 Allocators'!$B$15:$W$15, 0),FALSE)*$E129)</f>
        <v>0</v>
      </c>
      <c r="BA129" s="1334">
        <f>IF(ISERROR(VLOOKUP(VLOOKUP($A129, 'E4 TB Allocation Details'!$A$18:$L$217, MATCH("Misc ID", 'E4 TB Allocation Details'!$A$18:$L$18, 0),FALSE), 'E2 Allocators'!$B$15:$W$361, MATCH('O5 Details by Class &amp; Accounts'!BA$18, 'E2 Allocators'!$B$15:$W$15, 0),FALSE)*$E129), 0, VLOOKUP(VLOOKUP($A129, 'E4 TB Allocation Details'!$A$18:$L$217, MATCH("Misc ID", 'E4 TB Allocation Details'!$A$18:$L$18, 0),FALSE), 'E2 Allocators'!$B$15:$W$361, MATCH('O5 Details by Class &amp; Accounts'!BA$18, 'E2 Allocators'!$B$15:$W$15, 0),FALSE)*$E129)</f>
        <v>0</v>
      </c>
      <c r="BB129" s="1334">
        <f>IF(ISERROR(VLOOKUP(VLOOKUP($A129, 'E4 TB Allocation Details'!$A$18:$L$217, MATCH("Misc ID", 'E4 TB Allocation Details'!$A$18:$L$18, 0),FALSE), 'E2 Allocators'!$B$15:$W$361, MATCH('O5 Details by Class &amp; Accounts'!BB$18, 'E2 Allocators'!$B$15:$W$15, 0),FALSE)*$E129), 0, VLOOKUP(VLOOKUP($A129, 'E4 TB Allocation Details'!$A$18:$L$217, MATCH("Misc ID", 'E4 TB Allocation Details'!$A$18:$L$18, 0),FALSE), 'E2 Allocators'!$B$15:$W$361, MATCH('O5 Details by Class &amp; Accounts'!BB$18, 'E2 Allocators'!$B$15:$W$15, 0),FALSE)*$E129)</f>
        <v>0</v>
      </c>
      <c r="BC129" s="1334">
        <f>IF(ISERROR(VLOOKUP(VLOOKUP($A129, 'E4 TB Allocation Details'!$A$18:$L$217, MATCH("Misc ID", 'E4 TB Allocation Details'!$A$18:$L$18, 0),FALSE), 'E2 Allocators'!$B$15:$W$361, MATCH('O5 Details by Class &amp; Accounts'!BC$18, 'E2 Allocators'!$B$15:$W$15, 0),FALSE)*$E129), 0, VLOOKUP(VLOOKUP($A129, 'E4 TB Allocation Details'!$A$18:$L$217, MATCH("Misc ID", 'E4 TB Allocation Details'!$A$18:$L$18, 0),FALSE), 'E2 Allocators'!$B$15:$W$361, MATCH('O5 Details by Class &amp; Accounts'!BC$18, 'E2 Allocators'!$B$15:$W$15, 0),FALSE)*$E129)</f>
        <v>0</v>
      </c>
      <c r="BD129" s="1334">
        <f>IF(ISERROR(VLOOKUP(VLOOKUP($A129, 'E4 TB Allocation Details'!$A$18:$L$217, MATCH("Misc ID", 'E4 TB Allocation Details'!$A$18:$L$18, 0),FALSE), 'E2 Allocators'!$B$15:$W$361, MATCH('O5 Details by Class &amp; Accounts'!BD$18, 'E2 Allocators'!$B$15:$W$15, 0),FALSE)*$E129), 0, VLOOKUP(VLOOKUP($A129, 'E4 TB Allocation Details'!$A$18:$L$217, MATCH("Misc ID", 'E4 TB Allocation Details'!$A$18:$L$18, 0),FALSE), 'E2 Allocators'!$B$15:$W$361, MATCH('O5 Details by Class &amp; Accounts'!BD$18, 'E2 Allocators'!$B$15:$W$15, 0),FALSE)*$E129)</f>
        <v>0</v>
      </c>
      <c r="BE129" s="1334">
        <f>IF(ISERROR(VLOOKUP(VLOOKUP($A129, 'E4 TB Allocation Details'!$A$18:$L$217, MATCH("Misc ID", 'E4 TB Allocation Details'!$A$18:$L$18, 0),FALSE), 'E2 Allocators'!$B$15:$W$361, MATCH('O5 Details by Class &amp; Accounts'!BE$18, 'E2 Allocators'!$B$15:$W$15, 0),FALSE)*$E129), 0, VLOOKUP(VLOOKUP($A129, 'E4 TB Allocation Details'!$A$18:$L$217, MATCH("Misc ID", 'E4 TB Allocation Details'!$A$18:$L$18, 0),FALSE), 'E2 Allocators'!$B$15:$W$361, MATCH('O5 Details by Class &amp; Accounts'!BE$18, 'E2 Allocators'!$B$15:$W$15, 0),FALSE)*$E129)</f>
        <v>0</v>
      </c>
      <c r="BF129" s="1334">
        <f>IF(ISERROR(VLOOKUP(VLOOKUP($A129, 'E4 TB Allocation Details'!$A$18:$L$217, MATCH("Misc ID", 'E4 TB Allocation Details'!$A$18:$L$18, 0),FALSE), 'E2 Allocators'!$B$15:$W$361, MATCH('O5 Details by Class &amp; Accounts'!BF$18, 'E2 Allocators'!$B$15:$W$15, 0),FALSE)*$E129), 0, VLOOKUP(VLOOKUP($A129, 'E4 TB Allocation Details'!$A$18:$L$217, MATCH("Misc ID", 'E4 TB Allocation Details'!$A$18:$L$18, 0),FALSE), 'E2 Allocators'!$B$15:$W$361, MATCH('O5 Details by Class &amp; Accounts'!BF$18, 'E2 Allocators'!$B$15:$W$15, 0),FALSE)*$E129)</f>
        <v>0</v>
      </c>
      <c r="BG129" s="1334">
        <f>IF(ISERROR(VLOOKUP(VLOOKUP($A129, 'E4 TB Allocation Details'!$A$18:$L$217, MATCH("Misc ID", 'E4 TB Allocation Details'!$A$18:$L$18, 0),FALSE), 'E2 Allocators'!$B$15:$W$361, MATCH('O5 Details by Class &amp; Accounts'!BG$18, 'E2 Allocators'!$B$15:$W$15, 0),FALSE)*$E129), 0, VLOOKUP(VLOOKUP($A129, 'E4 TB Allocation Details'!$A$18:$L$217, MATCH("Misc ID", 'E4 TB Allocation Details'!$A$18:$L$18, 0),FALSE), 'E2 Allocators'!$B$15:$W$361, MATCH('O5 Details by Class &amp; Accounts'!BG$18, 'E2 Allocators'!$B$15:$W$15, 0),FALSE)*$E129)</f>
        <v>0</v>
      </c>
      <c r="BH129" s="1334">
        <f>IF(ISERROR(VLOOKUP(VLOOKUP($A129, 'E4 TB Allocation Details'!$A$18:$L$217, MATCH("Misc ID", 'E4 TB Allocation Details'!$A$18:$L$18, 0),FALSE), 'E2 Allocators'!$B$15:$W$361, MATCH('O5 Details by Class &amp; Accounts'!BH$18, 'E2 Allocators'!$B$15:$W$15, 0),FALSE)*$E129), 0, VLOOKUP(VLOOKUP($A129, 'E4 TB Allocation Details'!$A$18:$L$217, MATCH("Misc ID", 'E4 TB Allocation Details'!$A$18:$L$18, 0),FALSE), 'E2 Allocators'!$B$15:$W$361, MATCH('O5 Details by Class &amp; Accounts'!BH$18, 'E2 Allocators'!$B$15:$W$15, 0),FALSE)*$E129)</f>
        <v>0</v>
      </c>
      <c r="BI129" s="1334">
        <f>IF(ISERROR(VLOOKUP(VLOOKUP($A129, 'E4 TB Allocation Details'!$A$18:$L$217, MATCH("Misc ID", 'E4 TB Allocation Details'!$A$18:$L$18, 0),FALSE), 'E2 Allocators'!$B$15:$W$361, MATCH('O5 Details by Class &amp; Accounts'!BI$18, 'E2 Allocators'!$B$15:$W$15, 0),FALSE)*$E129), 0, VLOOKUP(VLOOKUP($A129, 'E4 TB Allocation Details'!$A$18:$L$217, MATCH("Misc ID", 'E4 TB Allocation Details'!$A$18:$L$18, 0),FALSE), 'E2 Allocators'!$B$15:$W$361, MATCH('O5 Details by Class &amp; Accounts'!BI$18, 'E2 Allocators'!$B$15:$W$15, 0),FALSE)*$E129)</f>
        <v>0</v>
      </c>
      <c r="BJ129" s="1334">
        <f>IF(ISERROR(VLOOKUP(VLOOKUP($A129, 'E4 TB Allocation Details'!$A$18:$L$217, MATCH("Misc ID", 'E4 TB Allocation Details'!$A$18:$L$18, 0),FALSE), 'E2 Allocators'!$B$15:$W$361, MATCH('O5 Details by Class &amp; Accounts'!BJ$18, 'E2 Allocators'!$B$15:$W$15, 0),FALSE)*$E129), 0, VLOOKUP(VLOOKUP($A129, 'E4 TB Allocation Details'!$A$18:$L$217, MATCH("Misc ID", 'E4 TB Allocation Details'!$A$18:$L$18, 0),FALSE), 'E2 Allocators'!$B$15:$W$361, MATCH('O5 Details by Class &amp; Accounts'!BJ$18, 'E2 Allocators'!$B$15:$W$15, 0),FALSE)*$E129)</f>
        <v>0</v>
      </c>
      <c r="BK129" s="1334">
        <f>IF(ISERROR(VLOOKUP(VLOOKUP($A129, 'E4 TB Allocation Details'!$A$18:$L$217, MATCH("Misc ID", 'E4 TB Allocation Details'!$A$18:$L$18, 0),FALSE), 'E2 Allocators'!$B$15:$W$361, MATCH('O5 Details by Class &amp; Accounts'!BK$18, 'E2 Allocators'!$B$15:$W$15, 0),FALSE)*$E129), 0, VLOOKUP(VLOOKUP($A129, 'E4 TB Allocation Details'!$A$18:$L$217, MATCH("Misc ID", 'E4 TB Allocation Details'!$A$18:$L$18, 0),FALSE), 'E2 Allocators'!$B$15:$W$361, MATCH('O5 Details by Class &amp; Accounts'!BK$18, 'E2 Allocators'!$B$15:$W$15, 0),FALSE)*$E129)</f>
        <v>0</v>
      </c>
      <c r="BL129" s="1334">
        <f>IF(ISERROR(VLOOKUP(VLOOKUP($A129, 'E4 TB Allocation Details'!$A$18:$L$217, MATCH("Misc ID", 'E4 TB Allocation Details'!$A$18:$L$18, 0),FALSE), 'E2 Allocators'!$B$15:$W$361, MATCH('O5 Details by Class &amp; Accounts'!BL$18, 'E2 Allocators'!$B$15:$W$15, 0),FALSE)*$E129), 0, VLOOKUP(VLOOKUP($A129, 'E4 TB Allocation Details'!$A$18:$L$217, MATCH("Misc ID", 'E4 TB Allocation Details'!$A$18:$L$18, 0),FALSE), 'E2 Allocators'!$B$15:$W$361, MATCH('O5 Details by Class &amp; Accounts'!BL$18, 'E2 Allocators'!$B$15:$W$15, 0),FALSE)*$E129)</f>
        <v>0</v>
      </c>
      <c r="BM129" s="1334">
        <f>IF(ISERROR(VLOOKUP(VLOOKUP($A129, 'E4 TB Allocation Details'!$A$18:$L$217, MATCH("Misc ID", 'E4 TB Allocation Details'!$A$18:$L$18, 0),FALSE), 'E2 Allocators'!$B$15:$W$361, MATCH('O5 Details by Class &amp; Accounts'!BM$18, 'E2 Allocators'!$B$15:$W$15, 0),FALSE)*$E129), 0, VLOOKUP(VLOOKUP($A129, 'E4 TB Allocation Details'!$A$18:$L$217, MATCH("Misc ID", 'E4 TB Allocation Details'!$A$18:$L$18, 0),FALSE), 'E2 Allocators'!$B$15:$W$361, MATCH('O5 Details by Class &amp; Accounts'!BM$18, 'E2 Allocators'!$B$15:$W$15, 0),FALSE)*$E129)</f>
        <v>0</v>
      </c>
      <c r="BN129" s="1334">
        <f>IF(ISERROR(VLOOKUP(VLOOKUP($A129, 'E4 TB Allocation Details'!$A$18:$L$217, MATCH("Misc ID", 'E4 TB Allocation Details'!$A$18:$L$18, 0),FALSE), 'E2 Allocators'!$B$15:$W$361, MATCH('O5 Details by Class &amp; Accounts'!BN$18, 'E2 Allocators'!$B$15:$W$15, 0),FALSE)*$E129), 0, VLOOKUP(VLOOKUP($A129, 'E4 TB Allocation Details'!$A$18:$L$217, MATCH("Misc ID", 'E4 TB Allocation Details'!$A$18:$L$18, 0),FALSE), 'E2 Allocators'!$B$15:$W$361, MATCH('O5 Details by Class &amp; Accounts'!BN$18, 'E2 Allocators'!$B$15:$W$15, 0),FALSE)*$E129)</f>
        <v>0</v>
      </c>
      <c r="BO129" s="1334">
        <f>IF(ISERROR(VLOOKUP(VLOOKUP($A129, 'E4 TB Allocation Details'!$A$18:$L$217, MATCH("Misc ID", 'E4 TB Allocation Details'!$A$18:$L$18, 0),FALSE), 'E2 Allocators'!$B$15:$W$361, MATCH('O5 Details by Class &amp; Accounts'!BO$18, 'E2 Allocators'!$B$15:$W$15, 0),FALSE)*$E129), 0, VLOOKUP(VLOOKUP($A129, 'E4 TB Allocation Details'!$A$18:$L$217, MATCH("Misc ID", 'E4 TB Allocation Details'!$A$18:$L$18, 0),FALSE), 'E2 Allocators'!$B$15:$W$361, MATCH('O5 Details by Class &amp; Accounts'!BO$18, 'E2 Allocators'!$B$15:$W$15, 0),FALSE)*$E129)</f>
        <v>0</v>
      </c>
      <c r="BP129" s="1334">
        <f>IF(ISERROR(VLOOKUP(VLOOKUP($A129, 'E4 TB Allocation Details'!$A$18:$L$217, MATCH("Misc ID", 'E4 TB Allocation Details'!$A$18:$L$18, 0),FALSE), 'E2 Allocators'!$B$15:$W$361, MATCH('O5 Details by Class &amp; Accounts'!BP$18, 'E2 Allocators'!$B$15:$W$15, 0),FALSE)*$E129), 0, VLOOKUP(VLOOKUP($A129, 'E4 TB Allocation Details'!$A$18:$L$217, MATCH("Misc ID", 'E4 TB Allocation Details'!$A$18:$L$18, 0),FALSE), 'E2 Allocators'!$B$15:$W$361, MATCH('O5 Details by Class &amp; Accounts'!BP$18, 'E2 Allocators'!$B$15:$W$15, 0),FALSE)*$E129)</f>
        <v>0</v>
      </c>
      <c r="BQ129" s="1334">
        <f>IF(ISERROR(VLOOKUP(VLOOKUP($A129, 'E4 TB Allocation Details'!$A$18:$L$217, MATCH("Misc ID", 'E4 TB Allocation Details'!$A$18:$L$18, 0),FALSE), 'E2 Allocators'!$B$15:$W$361, MATCH('O5 Details by Class &amp; Accounts'!BQ$18, 'E2 Allocators'!$B$15:$W$15, 0),FALSE)*$E129), 0, VLOOKUP(VLOOKUP($A129, 'E4 TB Allocation Details'!$A$18:$L$217, MATCH("Misc ID", 'E4 TB Allocation Details'!$A$18:$L$18, 0),FALSE), 'E2 Allocators'!$B$15:$W$361, MATCH('O5 Details by Class &amp; Accounts'!BQ$18, 'E2 Allocators'!$B$15:$W$15, 0),FALSE)*$E129)</f>
        <v>0</v>
      </c>
      <c r="BR129" s="1334">
        <f>IF(ISERROR(VLOOKUP(VLOOKUP($A129, 'E4 TB Allocation Details'!$A$18:$L$217, MATCH("Misc ID", 'E4 TB Allocation Details'!$A$18:$L$18, 0),FALSE), 'E2 Allocators'!$B$15:$W$361, MATCH('O5 Details by Class &amp; Accounts'!BR$18, 'E2 Allocators'!$B$15:$W$15, 0),FALSE)*$E129), 0, VLOOKUP(VLOOKUP($A129, 'E4 TB Allocation Details'!$A$18:$L$217, MATCH("Misc ID", 'E4 TB Allocation Details'!$A$18:$L$18, 0),FALSE), 'E2 Allocators'!$B$15:$W$361, MATCH('O5 Details by Class &amp; Accounts'!BR$18, 'E2 Allocators'!$B$15:$W$15, 0),FALSE)*$E129)</f>
        <v>0</v>
      </c>
      <c r="BS129" s="1334">
        <f t="shared" si="35"/>
        <v>0</v>
      </c>
      <c r="BT129" s="1334">
        <f>IF(ISERROR(VLOOKUP(VLOOKUP($A129, 'E4 TB Allocation Details'!$A$18:$L$217, MATCH("A &amp; G ID", 'E4 TB Allocation Details'!$A$18:$L$18, 0),FALSE), 'E2 Allocators'!$B$15:$W$361, MATCH('O5 Details by Class &amp; Accounts'!BT$18, 'E2 Allocators'!$B$15:$W$15, 0),FALSE)*$E129), 0, VLOOKUP(VLOOKUP($A129, 'E4 TB Allocation Details'!$A$18:$L$217, MATCH("A &amp; G ID", 'E4 TB Allocation Details'!$A$18:$L$18, 0),FALSE), 'E2 Allocators'!$B$15:$W$361, MATCH('O5 Details by Class &amp; Accounts'!BT$18, 'E2 Allocators'!$B$15:$W$15, 0),FALSE)*$E129)</f>
        <v>289442.35674651415</v>
      </c>
      <c r="BU129" s="1334">
        <f>IF(ISERROR(VLOOKUP(VLOOKUP($A129, 'E4 TB Allocation Details'!$A$18:$L$217, MATCH("A &amp; G ID", 'E4 TB Allocation Details'!$A$18:$L$18, 0),FALSE), 'E2 Allocators'!$B$15:$W$361, MATCH('O5 Details by Class &amp; Accounts'!BU$18, 'E2 Allocators'!$B$15:$W$15, 0),FALSE)*$E129), 0, VLOOKUP(VLOOKUP($A129, 'E4 TB Allocation Details'!$A$18:$L$217, MATCH("A &amp; G ID", 'E4 TB Allocation Details'!$A$18:$L$18, 0),FALSE), 'E2 Allocators'!$B$15:$W$361, MATCH('O5 Details by Class &amp; Accounts'!BU$18, 'E2 Allocators'!$B$15:$W$15, 0),FALSE)*$E129)</f>
        <v>110297.10626597809</v>
      </c>
      <c r="BV129" s="1334">
        <f>IF(ISERROR(VLOOKUP(VLOOKUP($A129, 'E4 TB Allocation Details'!$A$18:$L$217, MATCH("A &amp; G ID", 'E4 TB Allocation Details'!$A$18:$L$18, 0),FALSE), 'E2 Allocators'!$B$15:$W$361, MATCH('O5 Details by Class &amp; Accounts'!BV$18, 'E2 Allocators'!$B$15:$W$15, 0),FALSE)*$E129), 0, VLOOKUP(VLOOKUP($A129, 'E4 TB Allocation Details'!$A$18:$L$217, MATCH("A &amp; G ID", 'E4 TB Allocation Details'!$A$18:$L$18, 0),FALSE), 'E2 Allocators'!$B$15:$W$361, MATCH('O5 Details by Class &amp; Accounts'!BV$18, 'E2 Allocators'!$B$15:$W$15, 0),FALSE)*$E129)</f>
        <v>244491.09230984183</v>
      </c>
      <c r="BW129" s="1334">
        <f>IF(ISERROR(VLOOKUP(VLOOKUP($A129, 'E4 TB Allocation Details'!$A$18:$L$217, MATCH("A &amp; G ID", 'E4 TB Allocation Details'!$A$18:$L$18, 0),FALSE), 'E2 Allocators'!$B$15:$W$361, MATCH('O5 Details by Class &amp; Accounts'!BW$18, 'E2 Allocators'!$B$15:$W$15, 0),FALSE)*$E129), 0, VLOOKUP(VLOOKUP($A129, 'E4 TB Allocation Details'!$A$18:$L$217, MATCH("A &amp; G ID", 'E4 TB Allocation Details'!$A$18:$L$18, 0),FALSE), 'E2 Allocators'!$B$15:$W$361, MATCH('O5 Details by Class &amp; Accounts'!BW$18, 'E2 Allocators'!$B$15:$W$15, 0),FALSE)*$E129)</f>
        <v>0</v>
      </c>
      <c r="BX129" s="1334">
        <f>IF(ISERROR(VLOOKUP(VLOOKUP($A129, 'E4 TB Allocation Details'!$A$18:$L$217, MATCH("A &amp; G ID", 'E4 TB Allocation Details'!$A$18:$L$18, 0),FALSE), 'E2 Allocators'!$B$15:$W$361, MATCH('O5 Details by Class &amp; Accounts'!BX$18, 'E2 Allocators'!$B$15:$W$15, 0),FALSE)*$E129), 0, VLOOKUP(VLOOKUP($A129, 'E4 TB Allocation Details'!$A$18:$L$217, MATCH("A &amp; G ID", 'E4 TB Allocation Details'!$A$18:$L$18, 0),FALSE), 'E2 Allocators'!$B$15:$W$361, MATCH('O5 Details by Class &amp; Accounts'!BX$18, 'E2 Allocators'!$B$15:$W$15, 0),FALSE)*$E129)</f>
        <v>177388.2461954527</v>
      </c>
      <c r="BY129" s="1334">
        <f>IF(ISERROR(VLOOKUP(VLOOKUP($A129, 'E4 TB Allocation Details'!$A$18:$L$217, MATCH("A &amp; G ID", 'E4 TB Allocation Details'!$A$18:$L$18, 0),FALSE), 'E2 Allocators'!$B$15:$W$361, MATCH('O5 Details by Class &amp; Accounts'!BY$18, 'E2 Allocators'!$B$15:$W$15, 0),FALSE)*$E129), 0, VLOOKUP(VLOOKUP($A129, 'E4 TB Allocation Details'!$A$18:$L$217, MATCH("A &amp; G ID", 'E4 TB Allocation Details'!$A$18:$L$18, 0),FALSE), 'E2 Allocators'!$B$15:$W$361, MATCH('O5 Details by Class &amp; Accounts'!BY$18, 'E2 Allocators'!$B$15:$W$15, 0),FALSE)*$E129)</f>
        <v>155071.2248019907</v>
      </c>
      <c r="BZ129" s="1334">
        <f>IF(ISERROR(VLOOKUP(VLOOKUP($A129, 'E4 TB Allocation Details'!$A$18:$L$217, MATCH("A &amp; G ID", 'E4 TB Allocation Details'!$A$18:$L$18, 0),FALSE), 'E2 Allocators'!$B$15:$W$361, MATCH('O5 Details by Class &amp; Accounts'!BZ$18, 'E2 Allocators'!$B$15:$W$15, 0),FALSE)*$E129), 0, VLOOKUP(VLOOKUP($A129, 'E4 TB Allocation Details'!$A$18:$L$217, MATCH("A &amp; G ID", 'E4 TB Allocation Details'!$A$18:$L$18, 0),FALSE), 'E2 Allocators'!$B$15:$W$361, MATCH('O5 Details by Class &amp; Accounts'!BZ$18, 'E2 Allocators'!$B$15:$W$15, 0),FALSE)*$E129)</f>
        <v>10178.304209892833</v>
      </c>
      <c r="CA129" s="1334">
        <f>IF(ISERROR(VLOOKUP(VLOOKUP($A129, 'E4 TB Allocation Details'!$A$18:$L$217, MATCH("A &amp; G ID", 'E4 TB Allocation Details'!$A$18:$L$18, 0),FALSE), 'E2 Allocators'!$B$15:$W$361, MATCH('O5 Details by Class &amp; Accounts'!CA$18, 'E2 Allocators'!$B$15:$W$15, 0),FALSE)*$E129), 0, VLOOKUP(VLOOKUP($A129, 'E4 TB Allocation Details'!$A$18:$L$217, MATCH("A &amp; G ID", 'E4 TB Allocation Details'!$A$18:$L$18, 0),FALSE), 'E2 Allocators'!$B$15:$W$361, MATCH('O5 Details by Class &amp; Accounts'!CA$18, 'E2 Allocators'!$B$15:$W$15, 0),FALSE)*$E129)</f>
        <v>710.53746349975495</v>
      </c>
      <c r="CB129" s="1334">
        <f>IF(ISERROR(VLOOKUP(VLOOKUP($A129, 'E4 TB Allocation Details'!$A$18:$L$217, MATCH("A &amp; G ID", 'E4 TB Allocation Details'!$A$18:$L$18, 0),FALSE), 'E2 Allocators'!$B$15:$W$361, MATCH('O5 Details by Class &amp; Accounts'!CB$18, 'E2 Allocators'!$B$15:$W$15, 0),FALSE)*$E129), 0, VLOOKUP(VLOOKUP($A129, 'E4 TB Allocation Details'!$A$18:$L$217, MATCH("A &amp; G ID", 'E4 TB Allocation Details'!$A$18:$L$18, 0),FALSE), 'E2 Allocators'!$B$15:$W$361, MATCH('O5 Details by Class &amp; Accounts'!CB$18, 'E2 Allocators'!$B$15:$W$15, 0),FALSE)*$E129)</f>
        <v>2534.5118578128518</v>
      </c>
      <c r="CC129" s="1334">
        <f>IF(ISERROR(VLOOKUP(VLOOKUP($A129, 'E4 TB Allocation Details'!$A$18:$L$217, MATCH("A &amp; G ID", 'E4 TB Allocation Details'!$A$18:$L$18, 0),FALSE), 'E2 Allocators'!$B$15:$W$361, MATCH('O5 Details by Class &amp; Accounts'!CC$18, 'E2 Allocators'!$B$15:$W$15, 0),FALSE)*$E129), 0, VLOOKUP(VLOOKUP($A129, 'E4 TB Allocation Details'!$A$18:$L$217, MATCH("A &amp; G ID", 'E4 TB Allocation Details'!$A$18:$L$18, 0),FALSE), 'E2 Allocators'!$B$15:$W$361, MATCH('O5 Details by Class &amp; Accounts'!CC$18, 'E2 Allocators'!$B$15:$W$15, 0),FALSE)*$E129)</f>
        <v>0</v>
      </c>
      <c r="CD129" s="1334">
        <f>IF(ISERROR(VLOOKUP(VLOOKUP($A129, 'E4 TB Allocation Details'!$A$18:$L$217, MATCH("A &amp; G ID", 'E4 TB Allocation Details'!$A$18:$L$18, 0),FALSE), 'E2 Allocators'!$B$15:$W$361, MATCH('O5 Details by Class &amp; Accounts'!CD$18, 'E2 Allocators'!$B$15:$W$15, 0),FALSE)*$E129), 0, VLOOKUP(VLOOKUP($A129, 'E4 TB Allocation Details'!$A$18:$L$217, MATCH("A &amp; G ID", 'E4 TB Allocation Details'!$A$18:$L$18, 0),FALSE), 'E2 Allocators'!$B$15:$W$361, MATCH('O5 Details by Class &amp; Accounts'!CD$18, 'E2 Allocators'!$B$15:$W$15, 0),FALSE)*$E129)</f>
        <v>0</v>
      </c>
      <c r="CE129" s="1334">
        <f>IF(ISERROR(VLOOKUP(VLOOKUP($A129, 'E4 TB Allocation Details'!$A$18:$L$217, MATCH("A &amp; G ID", 'E4 TB Allocation Details'!$A$18:$L$18, 0),FALSE), 'E2 Allocators'!$B$15:$W$361, MATCH('O5 Details by Class &amp; Accounts'!CE$18, 'E2 Allocators'!$B$15:$W$15, 0),FALSE)*$E129), 0, VLOOKUP(VLOOKUP($A129, 'E4 TB Allocation Details'!$A$18:$L$217, MATCH("A &amp; G ID", 'E4 TB Allocation Details'!$A$18:$L$18, 0),FALSE), 'E2 Allocators'!$B$15:$W$361, MATCH('O5 Details by Class &amp; Accounts'!CE$18, 'E2 Allocators'!$B$15:$W$15, 0),FALSE)*$E129)</f>
        <v>0</v>
      </c>
      <c r="CF129" s="1334">
        <f>IF(ISERROR(VLOOKUP(VLOOKUP($A129, 'E4 TB Allocation Details'!$A$18:$L$217, MATCH("A &amp; G ID", 'E4 TB Allocation Details'!$A$18:$L$18, 0),FALSE), 'E2 Allocators'!$B$15:$W$361, MATCH('O5 Details by Class &amp; Accounts'!CF$18, 'E2 Allocators'!$B$15:$W$15, 0),FALSE)*$E129), 0, VLOOKUP(VLOOKUP($A129, 'E4 TB Allocation Details'!$A$18:$L$217, MATCH("A &amp; G ID", 'E4 TB Allocation Details'!$A$18:$L$18, 0),FALSE), 'E2 Allocators'!$B$15:$W$361, MATCH('O5 Details by Class &amp; Accounts'!CF$18, 'E2 Allocators'!$B$15:$W$15, 0),FALSE)*$E129)</f>
        <v>0</v>
      </c>
      <c r="CG129" s="1334">
        <f>IF(ISERROR(VLOOKUP(VLOOKUP($A129, 'E4 TB Allocation Details'!$A$18:$L$217, MATCH("A &amp; G ID", 'E4 TB Allocation Details'!$A$18:$L$18, 0),FALSE), 'E2 Allocators'!$B$15:$W$361, MATCH('O5 Details by Class &amp; Accounts'!CG$18, 'E2 Allocators'!$B$15:$W$15, 0),FALSE)*$E129), 0, VLOOKUP(VLOOKUP($A129, 'E4 TB Allocation Details'!$A$18:$L$217, MATCH("A &amp; G ID", 'E4 TB Allocation Details'!$A$18:$L$18, 0),FALSE), 'E2 Allocators'!$B$15:$W$361, MATCH('O5 Details by Class &amp; Accounts'!CG$18, 'E2 Allocators'!$B$15:$W$15, 0),FALSE)*$E129)</f>
        <v>0</v>
      </c>
      <c r="CH129" s="1334">
        <f>IF(ISERROR(VLOOKUP(VLOOKUP($A129, 'E4 TB Allocation Details'!$A$18:$L$217, MATCH("A &amp; G ID", 'E4 TB Allocation Details'!$A$18:$L$18, 0),FALSE), 'E2 Allocators'!$B$15:$W$361, MATCH('O5 Details by Class &amp; Accounts'!CH$18, 'E2 Allocators'!$B$15:$W$15, 0),FALSE)*$E129), 0, VLOOKUP(VLOOKUP($A129, 'E4 TB Allocation Details'!$A$18:$L$217, MATCH("A &amp; G ID", 'E4 TB Allocation Details'!$A$18:$L$18, 0),FALSE), 'E2 Allocators'!$B$15:$W$361, MATCH('O5 Details by Class &amp; Accounts'!CH$18, 'E2 Allocators'!$B$15:$W$15, 0),FALSE)*$E129)</f>
        <v>0</v>
      </c>
      <c r="CI129" s="1334">
        <f>IF(ISERROR(VLOOKUP(VLOOKUP($A129, 'E4 TB Allocation Details'!$A$18:$L$217, MATCH("A &amp; G ID", 'E4 TB Allocation Details'!$A$18:$L$18, 0),FALSE), 'E2 Allocators'!$B$15:$W$361, MATCH('O5 Details by Class &amp; Accounts'!CI$18, 'E2 Allocators'!$B$15:$W$15, 0),FALSE)*$E129), 0, VLOOKUP(VLOOKUP($A129, 'E4 TB Allocation Details'!$A$18:$L$217, MATCH("A &amp; G ID", 'E4 TB Allocation Details'!$A$18:$L$18, 0),FALSE), 'E2 Allocators'!$B$15:$W$361, MATCH('O5 Details by Class &amp; Accounts'!CI$18, 'E2 Allocators'!$B$15:$W$15, 0),FALSE)*$E129)</f>
        <v>0</v>
      </c>
      <c r="CJ129" s="1334">
        <f>IF(ISERROR(VLOOKUP(VLOOKUP($A129, 'E4 TB Allocation Details'!$A$18:$L$217, MATCH("A &amp; G ID", 'E4 TB Allocation Details'!$A$18:$L$18, 0),FALSE), 'E2 Allocators'!$B$15:$W$361, MATCH('O5 Details by Class &amp; Accounts'!CJ$18, 'E2 Allocators'!$B$15:$W$15, 0),FALSE)*$E129), 0, VLOOKUP(VLOOKUP($A129, 'E4 TB Allocation Details'!$A$18:$L$217, MATCH("A &amp; G ID", 'E4 TB Allocation Details'!$A$18:$L$18, 0),FALSE), 'E2 Allocators'!$B$15:$W$361, MATCH('O5 Details by Class &amp; Accounts'!CJ$18, 'E2 Allocators'!$B$15:$W$15, 0),FALSE)*$E129)</f>
        <v>0</v>
      </c>
      <c r="CK129" s="1334">
        <f>IF(ISERROR(VLOOKUP(VLOOKUP($A129, 'E4 TB Allocation Details'!$A$18:$L$217, MATCH("A &amp; G ID", 'E4 TB Allocation Details'!$A$18:$L$18, 0),FALSE), 'E2 Allocators'!$B$15:$W$361, MATCH('O5 Details by Class &amp; Accounts'!CK$18, 'E2 Allocators'!$B$15:$W$15, 0),FALSE)*$E129), 0, VLOOKUP(VLOOKUP($A129, 'E4 TB Allocation Details'!$A$18:$L$217, MATCH("A &amp; G ID", 'E4 TB Allocation Details'!$A$18:$L$18, 0),FALSE), 'E2 Allocators'!$B$15:$W$361, MATCH('O5 Details by Class &amp; Accounts'!CK$18, 'E2 Allocators'!$B$15:$W$15, 0),FALSE)*$E129)</f>
        <v>0</v>
      </c>
      <c r="CL129" s="1334">
        <f>IF(ISERROR(VLOOKUP(VLOOKUP($A129, 'E4 TB Allocation Details'!$A$18:$L$217, MATCH("A &amp; G ID", 'E4 TB Allocation Details'!$A$18:$L$18, 0),FALSE), 'E2 Allocators'!$B$15:$W$361, MATCH('O5 Details by Class &amp; Accounts'!CL$18, 'E2 Allocators'!$B$15:$W$15, 0),FALSE)*$E129), 0, VLOOKUP(VLOOKUP($A129, 'E4 TB Allocation Details'!$A$18:$L$217, MATCH("A &amp; G ID", 'E4 TB Allocation Details'!$A$18:$L$18, 0),FALSE), 'E2 Allocators'!$B$15:$W$361, MATCH('O5 Details by Class &amp; Accounts'!CL$18, 'E2 Allocators'!$B$15:$W$15, 0),FALSE)*$E129)</f>
        <v>0</v>
      </c>
      <c r="CM129" s="1334">
        <f>IF(ISERROR(VLOOKUP(VLOOKUP($A129, 'E4 TB Allocation Details'!$A$18:$L$217, MATCH("A &amp; G ID", 'E4 TB Allocation Details'!$A$18:$L$18, 0),FALSE), 'E2 Allocators'!$B$15:$W$361, MATCH('O5 Details by Class &amp; Accounts'!CM$18, 'E2 Allocators'!$B$15:$W$15, 0),FALSE)*$E129), 0, VLOOKUP(VLOOKUP($A129, 'E4 TB Allocation Details'!$A$18:$L$217, MATCH("A &amp; G ID", 'E4 TB Allocation Details'!$A$18:$L$18, 0),FALSE), 'E2 Allocators'!$B$15:$W$361, MATCH('O5 Details by Class &amp; Accounts'!CM$18, 'E2 Allocators'!$B$15:$W$15, 0),FALSE)*$E129)</f>
        <v>0</v>
      </c>
      <c r="CN129" s="1334">
        <f t="shared" si="36"/>
        <v>990113.3798509828</v>
      </c>
      <c r="CO129" s="1670">
        <f t="shared" si="37"/>
        <v>0</v>
      </c>
      <c r="CQ129" s="1926" t="s">
        <v>1353</v>
      </c>
    </row>
    <row r="130" spans="1:95" s="64" customFormat="1" ht="12.75" x14ac:dyDescent="0.2">
      <c r="A130" s="1015">
        <v>4750</v>
      </c>
      <c r="B130" s="1015" t="s">
        <v>474</v>
      </c>
      <c r="C130" s="1667">
        <f>IF(ISERROR(VLOOKUP($A130,'I3 TB Data'!$A$20:$H$465,MATCH('O5 Details by Class &amp; Accounts'!$C$18, 'I3 TB Data'!$A$20:$H$20,0),0)), 0, VLOOKUP($A130,'I3 TB Data'!$A$20:$H$465,MATCH('O5 Details by Class &amp; Accounts'!$C$18,'I3 TB Data'!$A$20:$H$20,0),0))</f>
        <v>183930.83050000001</v>
      </c>
      <c r="D130" s="1668"/>
      <c r="E130" s="1667">
        <f>C130+D130</f>
        <v>183930.83050000001</v>
      </c>
      <c r="F130" s="1669">
        <f>IF(ISERROR(VLOOKUP($A130, 'E1 Categorization'!A44:E134, MATCH("Customer Component", 'E1 Categorization'!$A$33:$E$33,0), 0)), 0, IF(VLOOKUP($A130, 'E1 Categorization'!A44:E134, MATCH("Customer Component", 'E1 Categorization'!$A$33:$E$33,0), 0)=0, 'O5 Details by Class &amp; Accounts'!$E130, IF(AND(VLOOKUP($A130, 'E1 Categorization'!A44:E134, MATCH("Customer Component", 'E1 Categorization'!$A$33:$E$33,0), 0) &gt;0, VLOOKUP($A130, 'E1 Categorization'!A44:E134, MATCH("Customer Component", 'E1 Categorization'!$A$33:$E$33,0), 0)&lt;1), 'O5 Details by Class &amp; Accounts'!$E130*(1-VLOOKUP($A130, 'E1 Categorization'!A44:E134, MATCH("Customer Component", 'E1 Categorization'!$A$33:$E$33,0), 0)), 0)))</f>
        <v>0</v>
      </c>
      <c r="G130" s="1669">
        <f>IF(ISERROR(VLOOKUP($A130, 'E1 Categorization'!A44:E134, MATCH("Customer Component", 'E1 Categorization'!$A$33:$E$33,0), 0)),0, IF(VLOOKUP($A130, 'E1 Categorization'!A44:E134, MATCH("Customer Component", 'E1 Categorization'!$A$33:$E$33,0), 0)=0, 0, IF(AND(VLOOKUP($A130, 'E1 Categorization'!A44:E134, MATCH("Customer Component", 'E1 Categorization'!$A$33:$E$33,0), 0) &gt;0, VLOOKUP($A130, 'E1 Categorization'!A44:E134, MATCH("Customer Component", 'E1 Categorization'!$A$33:$E$33,0), 0)&lt;1), 'O5 Details by Class &amp; Accounts'!$E130*(VLOOKUP($A130, 'E1 Categorization'!A44:E134, MATCH("Customer Component", 'E1 Categorization'!$A$33:$E$33,0), 0)), 'O5 Details by Class &amp; Accounts'!$E130)))</f>
        <v>0</v>
      </c>
      <c r="H130" s="1334">
        <f>F130+G130</f>
        <v>0</v>
      </c>
      <c r="I130" s="1334">
        <f>IF(ISERROR(VLOOKUP(VLOOKUP($A130, 'E4 TB Allocation Details'!$A$18:$L$217, MATCH("Demand ID", 'E4 TB Allocation Details'!$A$18:$L$18, 0),FALSE), 'E2 Allocators'!$B$15:$W$361, MATCH('O5 Details by Class &amp; Accounts'!I$18, 'E2 Allocators'!$B$15:$W$15, 0),FALSE)*$F130), 0, VLOOKUP(VLOOKUP($A130, 'E4 TB Allocation Details'!$A$18:$L$217, MATCH("Demand ID", 'E4 TB Allocation Details'!$A$18:$L$18, 0),FALSE), 'E2 Allocators'!$B$15:$W$361, MATCH('O5 Details by Class &amp; Accounts'!I$18, 'E2 Allocators'!$B$15:$W$15, 0),FALSE)*$F130)</f>
        <v>0</v>
      </c>
      <c r="J130" s="1334">
        <f>IF(ISERROR(VLOOKUP(VLOOKUP($A130, 'E4 TB Allocation Details'!$A$18:$L$217, MATCH("Demand ID", 'E4 TB Allocation Details'!$A$18:$L$18, 0),FALSE), 'E2 Allocators'!$B$15:$W$361, MATCH('O5 Details by Class &amp; Accounts'!J$18, 'E2 Allocators'!$B$15:$W$15, 0),FALSE)*$F130), 0, VLOOKUP(VLOOKUP($A130, 'E4 TB Allocation Details'!$A$18:$L$217, MATCH("Demand ID", 'E4 TB Allocation Details'!$A$18:$L$18, 0),FALSE), 'E2 Allocators'!$B$15:$W$361, MATCH('O5 Details by Class &amp; Accounts'!J$18, 'E2 Allocators'!$B$15:$W$15, 0),FALSE)*$F130)</f>
        <v>0</v>
      </c>
      <c r="K130" s="1334">
        <f>IF(ISERROR(VLOOKUP(VLOOKUP($A130, 'E4 TB Allocation Details'!$A$18:$L$217, MATCH("Demand ID", 'E4 TB Allocation Details'!$A$18:$L$18, 0),FALSE), 'E2 Allocators'!$B$15:$W$361, MATCH('O5 Details by Class &amp; Accounts'!K$18, 'E2 Allocators'!$B$15:$W$15, 0),FALSE)*$F130), 0, VLOOKUP(VLOOKUP($A130, 'E4 TB Allocation Details'!$A$18:$L$217, MATCH("Demand ID", 'E4 TB Allocation Details'!$A$18:$L$18, 0),FALSE), 'E2 Allocators'!$B$15:$W$361, MATCH('O5 Details by Class &amp; Accounts'!K$18, 'E2 Allocators'!$B$15:$W$15, 0),FALSE)*$F130)</f>
        <v>0</v>
      </c>
      <c r="L130" s="1334">
        <f>IF(ISERROR(VLOOKUP(VLOOKUP($A130, 'E4 TB Allocation Details'!$A$18:$L$217, MATCH("Demand ID", 'E4 TB Allocation Details'!$A$18:$L$18, 0),FALSE), 'E2 Allocators'!$B$15:$W$361, MATCH('O5 Details by Class &amp; Accounts'!L$18, 'E2 Allocators'!$B$15:$W$15, 0),FALSE)*$F130), 0, VLOOKUP(VLOOKUP($A130, 'E4 TB Allocation Details'!$A$18:$L$217, MATCH("Demand ID", 'E4 TB Allocation Details'!$A$18:$L$18, 0),FALSE), 'E2 Allocators'!$B$15:$W$361, MATCH('O5 Details by Class &amp; Accounts'!L$18, 'E2 Allocators'!$B$15:$W$15, 0),FALSE)*$F130)</f>
        <v>0</v>
      </c>
      <c r="M130" s="1334">
        <f>IF(ISERROR(VLOOKUP(VLOOKUP($A130, 'E4 TB Allocation Details'!$A$18:$L$217, MATCH("Demand ID", 'E4 TB Allocation Details'!$A$18:$L$18, 0),FALSE), 'E2 Allocators'!$B$15:$W$361, MATCH('O5 Details by Class &amp; Accounts'!M$18, 'E2 Allocators'!$B$15:$W$15, 0),FALSE)*$F130), 0, VLOOKUP(VLOOKUP($A130, 'E4 TB Allocation Details'!$A$18:$L$217, MATCH("Demand ID", 'E4 TB Allocation Details'!$A$18:$L$18, 0),FALSE), 'E2 Allocators'!$B$15:$W$361, MATCH('O5 Details by Class &amp; Accounts'!M$18, 'E2 Allocators'!$B$15:$W$15, 0),FALSE)*$F130)</f>
        <v>0</v>
      </c>
      <c r="N130" s="1334">
        <f>IF(ISERROR(VLOOKUP(VLOOKUP($A130, 'E4 TB Allocation Details'!$A$18:$L$217, MATCH("Demand ID", 'E4 TB Allocation Details'!$A$18:$L$18, 0),FALSE), 'E2 Allocators'!$B$15:$W$361, MATCH('O5 Details by Class &amp; Accounts'!N$18, 'E2 Allocators'!$B$15:$W$15, 0),FALSE)*$F130), 0, VLOOKUP(VLOOKUP($A130, 'E4 TB Allocation Details'!$A$18:$L$217, MATCH("Demand ID", 'E4 TB Allocation Details'!$A$18:$L$18, 0),FALSE), 'E2 Allocators'!$B$15:$W$361, MATCH('O5 Details by Class &amp; Accounts'!N$18, 'E2 Allocators'!$B$15:$W$15, 0),FALSE)*$F130)</f>
        <v>0</v>
      </c>
      <c r="O130" s="1334">
        <f>IF(ISERROR(VLOOKUP(VLOOKUP($A130, 'E4 TB Allocation Details'!$A$18:$L$217, MATCH("Demand ID", 'E4 TB Allocation Details'!$A$18:$L$18, 0),FALSE), 'E2 Allocators'!$B$15:$W$361, MATCH('O5 Details by Class &amp; Accounts'!O$18, 'E2 Allocators'!$B$15:$W$15, 0),FALSE)*$F130), 0, VLOOKUP(VLOOKUP($A130, 'E4 TB Allocation Details'!$A$18:$L$217, MATCH("Demand ID", 'E4 TB Allocation Details'!$A$18:$L$18, 0),FALSE), 'E2 Allocators'!$B$15:$W$361, MATCH('O5 Details by Class &amp; Accounts'!O$18, 'E2 Allocators'!$B$15:$W$15, 0),FALSE)*$F130)</f>
        <v>0</v>
      </c>
      <c r="P130" s="1334">
        <f>IF(ISERROR(VLOOKUP(VLOOKUP($A130, 'E4 TB Allocation Details'!$A$18:$L$217, MATCH("Demand ID", 'E4 TB Allocation Details'!$A$18:$L$18, 0),FALSE), 'E2 Allocators'!$B$15:$W$361, MATCH('O5 Details by Class &amp; Accounts'!P$18, 'E2 Allocators'!$B$15:$W$15, 0),FALSE)*$F130), 0, VLOOKUP(VLOOKUP($A130, 'E4 TB Allocation Details'!$A$18:$L$217, MATCH("Demand ID", 'E4 TB Allocation Details'!$A$18:$L$18, 0),FALSE), 'E2 Allocators'!$B$15:$W$361, MATCH('O5 Details by Class &amp; Accounts'!P$18, 'E2 Allocators'!$B$15:$W$15, 0),FALSE)*$F130)</f>
        <v>0</v>
      </c>
      <c r="Q130" s="1334">
        <f>IF(ISERROR(VLOOKUP(VLOOKUP($A130, 'E4 TB Allocation Details'!$A$18:$L$217, MATCH("Demand ID", 'E4 TB Allocation Details'!$A$18:$L$18, 0),FALSE), 'E2 Allocators'!$B$15:$W$361, MATCH('O5 Details by Class &amp; Accounts'!Q$18, 'E2 Allocators'!$B$15:$W$15, 0),FALSE)*$F130), 0, VLOOKUP(VLOOKUP($A130, 'E4 TB Allocation Details'!$A$18:$L$217, MATCH("Demand ID", 'E4 TB Allocation Details'!$A$18:$L$18, 0),FALSE), 'E2 Allocators'!$B$15:$W$361, MATCH('O5 Details by Class &amp; Accounts'!Q$18, 'E2 Allocators'!$B$15:$W$15, 0),FALSE)*$F130)</f>
        <v>0</v>
      </c>
      <c r="R130" s="1334">
        <f>IF(ISERROR(VLOOKUP(VLOOKUP($A130, 'E4 TB Allocation Details'!$A$18:$L$217, MATCH("Demand ID", 'E4 TB Allocation Details'!$A$18:$L$18, 0),FALSE), 'E2 Allocators'!$B$15:$W$361, MATCH('O5 Details by Class &amp; Accounts'!R$18, 'E2 Allocators'!$B$15:$W$15, 0),FALSE)*$F130), 0, VLOOKUP(VLOOKUP($A130, 'E4 TB Allocation Details'!$A$18:$L$217, MATCH("Demand ID", 'E4 TB Allocation Details'!$A$18:$L$18, 0),FALSE), 'E2 Allocators'!$B$15:$W$361, MATCH('O5 Details by Class &amp; Accounts'!R$18, 'E2 Allocators'!$B$15:$W$15, 0),FALSE)*$F130)</f>
        <v>0</v>
      </c>
      <c r="S130" s="1334">
        <f>IF(ISERROR(VLOOKUP(VLOOKUP($A130, 'E4 TB Allocation Details'!$A$18:$L$217, MATCH("Demand ID", 'E4 TB Allocation Details'!$A$18:$L$18, 0),FALSE), 'E2 Allocators'!$B$15:$W$361, MATCH('O5 Details by Class &amp; Accounts'!S$18, 'E2 Allocators'!$B$15:$W$15, 0),FALSE)*$F130), 0, VLOOKUP(VLOOKUP($A130, 'E4 TB Allocation Details'!$A$18:$L$217, MATCH("Demand ID", 'E4 TB Allocation Details'!$A$18:$L$18, 0),FALSE), 'E2 Allocators'!$B$15:$W$361, MATCH('O5 Details by Class &amp; Accounts'!S$18, 'E2 Allocators'!$B$15:$W$15, 0),FALSE)*$F130)</f>
        <v>0</v>
      </c>
      <c r="T130" s="1334">
        <f>IF(ISERROR(VLOOKUP(VLOOKUP($A130, 'E4 TB Allocation Details'!$A$18:$L$217, MATCH("Demand ID", 'E4 TB Allocation Details'!$A$18:$L$18, 0),FALSE), 'E2 Allocators'!$B$15:$W$361, MATCH('O5 Details by Class &amp; Accounts'!T$18, 'E2 Allocators'!$B$15:$W$15, 0),FALSE)*$F130), 0, VLOOKUP(VLOOKUP($A130, 'E4 TB Allocation Details'!$A$18:$L$217, MATCH("Demand ID", 'E4 TB Allocation Details'!$A$18:$L$18, 0),FALSE), 'E2 Allocators'!$B$15:$W$361, MATCH('O5 Details by Class &amp; Accounts'!T$18, 'E2 Allocators'!$B$15:$W$15, 0),FALSE)*$F130)</f>
        <v>0</v>
      </c>
      <c r="U130" s="1334">
        <f>IF(ISERROR(VLOOKUP(VLOOKUP($A130, 'E4 TB Allocation Details'!$A$18:$L$217, MATCH("Demand ID", 'E4 TB Allocation Details'!$A$18:$L$18, 0),FALSE), 'E2 Allocators'!$B$15:$W$361, MATCH('O5 Details by Class &amp; Accounts'!U$18, 'E2 Allocators'!$B$15:$W$15, 0),FALSE)*$F130), 0, VLOOKUP(VLOOKUP($A130, 'E4 TB Allocation Details'!$A$18:$L$217, MATCH("Demand ID", 'E4 TB Allocation Details'!$A$18:$L$18, 0),FALSE), 'E2 Allocators'!$B$15:$W$361, MATCH('O5 Details by Class &amp; Accounts'!U$18, 'E2 Allocators'!$B$15:$W$15, 0),FALSE)*$F130)</f>
        <v>0</v>
      </c>
      <c r="V130" s="1334">
        <f>IF(ISERROR(VLOOKUP(VLOOKUP($A130, 'E4 TB Allocation Details'!$A$18:$L$217, MATCH("Demand ID", 'E4 TB Allocation Details'!$A$18:$L$18, 0),FALSE), 'E2 Allocators'!$B$15:$W$361, MATCH('O5 Details by Class &amp; Accounts'!V$18, 'E2 Allocators'!$B$15:$W$15, 0),FALSE)*$F130), 0, VLOOKUP(VLOOKUP($A130, 'E4 TB Allocation Details'!$A$18:$L$217, MATCH("Demand ID", 'E4 TB Allocation Details'!$A$18:$L$18, 0),FALSE), 'E2 Allocators'!$B$15:$W$361, MATCH('O5 Details by Class &amp; Accounts'!V$18, 'E2 Allocators'!$B$15:$W$15, 0),FALSE)*$F130)</f>
        <v>0</v>
      </c>
      <c r="W130" s="1334">
        <f>IF(ISERROR(VLOOKUP(VLOOKUP($A130, 'E4 TB Allocation Details'!$A$18:$L$217, MATCH("Demand ID", 'E4 TB Allocation Details'!$A$18:$L$18, 0),FALSE), 'E2 Allocators'!$B$15:$W$361, MATCH('O5 Details by Class &amp; Accounts'!W$18, 'E2 Allocators'!$B$15:$W$15, 0),FALSE)*$F130), 0, VLOOKUP(VLOOKUP($A130, 'E4 TB Allocation Details'!$A$18:$L$217, MATCH("Demand ID", 'E4 TB Allocation Details'!$A$18:$L$18, 0),FALSE), 'E2 Allocators'!$B$15:$W$361, MATCH('O5 Details by Class &amp; Accounts'!W$18, 'E2 Allocators'!$B$15:$W$15, 0),FALSE)*$F130)</f>
        <v>0</v>
      </c>
      <c r="X130" s="1334">
        <f>IF(ISERROR(VLOOKUP(VLOOKUP($A130, 'E4 TB Allocation Details'!$A$18:$L$217, MATCH("Demand ID", 'E4 TB Allocation Details'!$A$18:$L$18, 0),FALSE), 'E2 Allocators'!$B$15:$W$361, MATCH('O5 Details by Class &amp; Accounts'!X$18, 'E2 Allocators'!$B$15:$W$15, 0),FALSE)*$F130), 0, VLOOKUP(VLOOKUP($A130, 'E4 TB Allocation Details'!$A$18:$L$217, MATCH("Demand ID", 'E4 TB Allocation Details'!$A$18:$L$18, 0),FALSE), 'E2 Allocators'!$B$15:$W$361, MATCH('O5 Details by Class &amp; Accounts'!X$18, 'E2 Allocators'!$B$15:$W$15, 0),FALSE)*$F130)</f>
        <v>0</v>
      </c>
      <c r="Y130" s="1334">
        <f>IF(ISERROR(VLOOKUP(VLOOKUP($A130, 'E4 TB Allocation Details'!$A$18:$L$217, MATCH("Demand ID", 'E4 TB Allocation Details'!$A$18:$L$18, 0),FALSE), 'E2 Allocators'!$B$15:$W$361, MATCH('O5 Details by Class &amp; Accounts'!Y$18, 'E2 Allocators'!$B$15:$W$15, 0),FALSE)*$F130), 0, VLOOKUP(VLOOKUP($A130, 'E4 TB Allocation Details'!$A$18:$L$217, MATCH("Demand ID", 'E4 TB Allocation Details'!$A$18:$L$18, 0),FALSE), 'E2 Allocators'!$B$15:$W$361, MATCH('O5 Details by Class &amp; Accounts'!Y$18, 'E2 Allocators'!$B$15:$W$15, 0),FALSE)*$F130)</f>
        <v>0</v>
      </c>
      <c r="Z130" s="1334">
        <f>IF(ISERROR(VLOOKUP(VLOOKUP($A130, 'E4 TB Allocation Details'!$A$18:$L$217, MATCH("Demand ID", 'E4 TB Allocation Details'!$A$18:$L$18, 0),FALSE), 'E2 Allocators'!$B$15:$W$361, MATCH('O5 Details by Class &amp; Accounts'!Z$18, 'E2 Allocators'!$B$15:$W$15, 0),FALSE)*$F130), 0, VLOOKUP(VLOOKUP($A130, 'E4 TB Allocation Details'!$A$18:$L$217, MATCH("Demand ID", 'E4 TB Allocation Details'!$A$18:$L$18, 0),FALSE), 'E2 Allocators'!$B$15:$W$361, MATCH('O5 Details by Class &amp; Accounts'!Z$18, 'E2 Allocators'!$B$15:$W$15, 0),FALSE)*$F130)</f>
        <v>0</v>
      </c>
      <c r="AA130" s="1334">
        <f>IF(ISERROR(VLOOKUP(VLOOKUP($A130, 'E4 TB Allocation Details'!$A$18:$L$217, MATCH("Demand ID", 'E4 TB Allocation Details'!$A$18:$L$18, 0),FALSE), 'E2 Allocators'!$B$15:$W$361, MATCH('O5 Details by Class &amp; Accounts'!AA$18, 'E2 Allocators'!$B$15:$W$15, 0),FALSE)*$F130), 0, VLOOKUP(VLOOKUP($A130, 'E4 TB Allocation Details'!$A$18:$L$217, MATCH("Demand ID", 'E4 TB Allocation Details'!$A$18:$L$18, 0),FALSE), 'E2 Allocators'!$B$15:$W$361, MATCH('O5 Details by Class &amp; Accounts'!AA$18, 'E2 Allocators'!$B$15:$W$15, 0),FALSE)*$F130)</f>
        <v>0</v>
      </c>
      <c r="AB130" s="1334">
        <f>IF(ISERROR(VLOOKUP(VLOOKUP($A130, 'E4 TB Allocation Details'!$A$18:$L$217, MATCH("Demand ID", 'E4 TB Allocation Details'!$A$18:$L$18, 0),FALSE), 'E2 Allocators'!$B$15:$W$361, MATCH('O5 Details by Class &amp; Accounts'!AB$18, 'E2 Allocators'!$B$15:$W$15, 0),FALSE)*$F130), 0, VLOOKUP(VLOOKUP($A130, 'E4 TB Allocation Details'!$A$18:$L$217, MATCH("Demand ID", 'E4 TB Allocation Details'!$A$18:$L$18, 0),FALSE), 'E2 Allocators'!$B$15:$W$361, MATCH('O5 Details by Class &amp; Accounts'!AB$18, 'E2 Allocators'!$B$15:$W$15, 0),FALSE)*$F130)</f>
        <v>0</v>
      </c>
      <c r="AC130" s="1334">
        <f>SUM(I130:AB130)</f>
        <v>0</v>
      </c>
      <c r="AD130" s="1334">
        <f>IF(ISERROR(VLOOKUP(VLOOKUP($A130, 'E4 TB Allocation Details'!$A$18:$L$217, MATCH("Customer ID", 'E4 TB Allocation Details'!$A$18:$L$18, 0),FALSE), 'E2 Allocators'!$B$15:$W$361, MATCH('O5 Details by Class &amp; Accounts'!AD$18, 'E2 Allocators'!$B$15:$W$15, 0),FALSE)*$G130), 0, VLOOKUP(VLOOKUP($A130, 'E4 TB Allocation Details'!$A$18:$L$217, MATCH("Customer ID", 'E4 TB Allocation Details'!$A$18:$L$18, 0),FALSE), 'E2 Allocators'!$B$15:$W$361, MATCH('O5 Details by Class &amp; Accounts'!AD$18, 'E2 Allocators'!$B$15:$W$15, 0),FALSE)*$G130)</f>
        <v>0</v>
      </c>
      <c r="AE130" s="1334">
        <f>IF(ISERROR(VLOOKUP(VLOOKUP($A130, 'E4 TB Allocation Details'!$A$18:$L$217, MATCH("Customer ID", 'E4 TB Allocation Details'!$A$18:$L$18, 0),FALSE), 'E2 Allocators'!$B$15:$W$361, MATCH('O5 Details by Class &amp; Accounts'!AE$18, 'E2 Allocators'!$B$15:$W$15, 0),FALSE)*$G130), 0, VLOOKUP(VLOOKUP($A130, 'E4 TB Allocation Details'!$A$18:$L$217, MATCH("Customer ID", 'E4 TB Allocation Details'!$A$18:$L$18, 0),FALSE), 'E2 Allocators'!$B$15:$W$361, MATCH('O5 Details by Class &amp; Accounts'!AE$18, 'E2 Allocators'!$B$15:$W$15, 0),FALSE)*$G130)</f>
        <v>0</v>
      </c>
      <c r="AF130" s="1334">
        <f>IF(ISERROR(VLOOKUP(VLOOKUP($A130, 'E4 TB Allocation Details'!$A$18:$L$217, MATCH("Customer ID", 'E4 TB Allocation Details'!$A$18:$L$18, 0),FALSE), 'E2 Allocators'!$B$15:$W$361, MATCH('O5 Details by Class &amp; Accounts'!AF$18, 'E2 Allocators'!$B$15:$W$15, 0),FALSE)*$G130), 0, VLOOKUP(VLOOKUP($A130, 'E4 TB Allocation Details'!$A$18:$L$217, MATCH("Customer ID", 'E4 TB Allocation Details'!$A$18:$L$18, 0),FALSE), 'E2 Allocators'!$B$15:$W$361, MATCH('O5 Details by Class &amp; Accounts'!AF$18, 'E2 Allocators'!$B$15:$W$15, 0),FALSE)*$G130)</f>
        <v>0</v>
      </c>
      <c r="AG130" s="1334">
        <f>IF(ISERROR(VLOOKUP(VLOOKUP($A130, 'E4 TB Allocation Details'!$A$18:$L$217, MATCH("Customer ID", 'E4 TB Allocation Details'!$A$18:$L$18, 0),FALSE), 'E2 Allocators'!$B$15:$W$361, MATCH('O5 Details by Class &amp; Accounts'!AG$18, 'E2 Allocators'!$B$15:$W$15, 0),FALSE)*$G130), 0, VLOOKUP(VLOOKUP($A130, 'E4 TB Allocation Details'!$A$18:$L$217, MATCH("Customer ID", 'E4 TB Allocation Details'!$A$18:$L$18, 0),FALSE), 'E2 Allocators'!$B$15:$W$361, MATCH('O5 Details by Class &amp; Accounts'!AG$18, 'E2 Allocators'!$B$15:$W$15, 0),FALSE)*$G130)</f>
        <v>0</v>
      </c>
      <c r="AH130" s="1334">
        <f>IF(ISERROR(VLOOKUP(VLOOKUP($A130, 'E4 TB Allocation Details'!$A$18:$L$217, MATCH("Customer ID", 'E4 TB Allocation Details'!$A$18:$L$18, 0),FALSE), 'E2 Allocators'!$B$15:$W$361, MATCH('O5 Details by Class &amp; Accounts'!AH$18, 'E2 Allocators'!$B$15:$W$15, 0),FALSE)*$G130), 0, VLOOKUP(VLOOKUP($A130, 'E4 TB Allocation Details'!$A$18:$L$217, MATCH("Customer ID", 'E4 TB Allocation Details'!$A$18:$L$18, 0),FALSE), 'E2 Allocators'!$B$15:$W$361, MATCH('O5 Details by Class &amp; Accounts'!AH$18, 'E2 Allocators'!$B$15:$W$15, 0),FALSE)*$G130)</f>
        <v>0</v>
      </c>
      <c r="AI130" s="1334">
        <f>IF(ISERROR(VLOOKUP(VLOOKUP($A130, 'E4 TB Allocation Details'!$A$18:$L$217, MATCH("Customer ID", 'E4 TB Allocation Details'!$A$18:$L$18, 0),FALSE), 'E2 Allocators'!$B$15:$W$361, MATCH('O5 Details by Class &amp; Accounts'!AI$18, 'E2 Allocators'!$B$15:$W$15, 0),FALSE)*$G130), 0, VLOOKUP(VLOOKUP($A130, 'E4 TB Allocation Details'!$A$18:$L$217, MATCH("Customer ID", 'E4 TB Allocation Details'!$A$18:$L$18, 0),FALSE), 'E2 Allocators'!$B$15:$W$361, MATCH('O5 Details by Class &amp; Accounts'!AI$18, 'E2 Allocators'!$B$15:$W$15, 0),FALSE)*$G130)</f>
        <v>0</v>
      </c>
      <c r="AJ130" s="1334">
        <f>IF(ISERROR(VLOOKUP(VLOOKUP($A130, 'E4 TB Allocation Details'!$A$18:$L$217, MATCH("Customer ID", 'E4 TB Allocation Details'!$A$18:$L$18, 0),FALSE), 'E2 Allocators'!$B$15:$W$361, MATCH('O5 Details by Class &amp; Accounts'!AJ$18, 'E2 Allocators'!$B$15:$W$15, 0),FALSE)*$G130), 0, VLOOKUP(VLOOKUP($A130, 'E4 TB Allocation Details'!$A$18:$L$217, MATCH("Customer ID", 'E4 TB Allocation Details'!$A$18:$L$18, 0),FALSE), 'E2 Allocators'!$B$15:$W$361, MATCH('O5 Details by Class &amp; Accounts'!AJ$18, 'E2 Allocators'!$B$15:$W$15, 0),FALSE)*$G130)</f>
        <v>0</v>
      </c>
      <c r="AK130" s="1334">
        <f>IF(ISERROR(VLOOKUP(VLOOKUP($A130, 'E4 TB Allocation Details'!$A$18:$L$217, MATCH("Customer ID", 'E4 TB Allocation Details'!$A$18:$L$18, 0),FALSE), 'E2 Allocators'!$B$15:$W$361, MATCH('O5 Details by Class &amp; Accounts'!AK$18, 'E2 Allocators'!$B$15:$W$15, 0),FALSE)*$G130), 0, VLOOKUP(VLOOKUP($A130, 'E4 TB Allocation Details'!$A$18:$L$217, MATCH("Customer ID", 'E4 TB Allocation Details'!$A$18:$L$18, 0),FALSE), 'E2 Allocators'!$B$15:$W$361, MATCH('O5 Details by Class &amp; Accounts'!AK$18, 'E2 Allocators'!$B$15:$W$15, 0),FALSE)*$G130)</f>
        <v>0</v>
      </c>
      <c r="AL130" s="1334">
        <f>IF(ISERROR(VLOOKUP(VLOOKUP($A130, 'E4 TB Allocation Details'!$A$18:$L$217, MATCH("Customer ID", 'E4 TB Allocation Details'!$A$18:$L$18, 0),FALSE), 'E2 Allocators'!$B$15:$W$361, MATCH('O5 Details by Class &amp; Accounts'!AL$18, 'E2 Allocators'!$B$15:$W$15, 0),FALSE)*$G130), 0, VLOOKUP(VLOOKUP($A130, 'E4 TB Allocation Details'!$A$18:$L$217, MATCH("Customer ID", 'E4 TB Allocation Details'!$A$18:$L$18, 0),FALSE), 'E2 Allocators'!$B$15:$W$361, MATCH('O5 Details by Class &amp; Accounts'!AL$18, 'E2 Allocators'!$B$15:$W$15, 0),FALSE)*$G130)</f>
        <v>0</v>
      </c>
      <c r="AM130" s="1334">
        <f>IF(ISERROR(VLOOKUP(VLOOKUP($A130, 'E4 TB Allocation Details'!$A$18:$L$217, MATCH("Customer ID", 'E4 TB Allocation Details'!$A$18:$L$18, 0),FALSE), 'E2 Allocators'!$B$15:$W$361, MATCH('O5 Details by Class &amp; Accounts'!AM$18, 'E2 Allocators'!$B$15:$W$15, 0),FALSE)*$G130), 0, VLOOKUP(VLOOKUP($A130, 'E4 TB Allocation Details'!$A$18:$L$217, MATCH("Customer ID", 'E4 TB Allocation Details'!$A$18:$L$18, 0),FALSE), 'E2 Allocators'!$B$15:$W$361, MATCH('O5 Details by Class &amp; Accounts'!AM$18, 'E2 Allocators'!$B$15:$W$15, 0),FALSE)*$G130)</f>
        <v>0</v>
      </c>
      <c r="AN130" s="1334">
        <f>IF(ISERROR(VLOOKUP(VLOOKUP($A130, 'E4 TB Allocation Details'!$A$18:$L$217, MATCH("Customer ID", 'E4 TB Allocation Details'!$A$18:$L$18, 0),FALSE), 'E2 Allocators'!$B$15:$W$361, MATCH('O5 Details by Class &amp; Accounts'!AN$18, 'E2 Allocators'!$B$15:$W$15, 0),FALSE)*$G130), 0, VLOOKUP(VLOOKUP($A130, 'E4 TB Allocation Details'!$A$18:$L$217, MATCH("Customer ID", 'E4 TB Allocation Details'!$A$18:$L$18, 0),FALSE), 'E2 Allocators'!$B$15:$W$361, MATCH('O5 Details by Class &amp; Accounts'!AN$18, 'E2 Allocators'!$B$15:$W$15, 0),FALSE)*$G130)</f>
        <v>0</v>
      </c>
      <c r="AO130" s="1334">
        <f>IF(ISERROR(VLOOKUP(VLOOKUP($A130, 'E4 TB Allocation Details'!$A$18:$L$217, MATCH("Customer ID", 'E4 TB Allocation Details'!$A$18:$L$18, 0),FALSE), 'E2 Allocators'!$B$15:$W$361, MATCH('O5 Details by Class &amp; Accounts'!AO$18, 'E2 Allocators'!$B$15:$W$15, 0),FALSE)*$G130), 0, VLOOKUP(VLOOKUP($A130, 'E4 TB Allocation Details'!$A$18:$L$217, MATCH("Customer ID", 'E4 TB Allocation Details'!$A$18:$L$18, 0),FALSE), 'E2 Allocators'!$B$15:$W$361, MATCH('O5 Details by Class &amp; Accounts'!AO$18, 'E2 Allocators'!$B$15:$W$15, 0),FALSE)*$G130)</f>
        <v>0</v>
      </c>
      <c r="AP130" s="1334">
        <f>IF(ISERROR(VLOOKUP(VLOOKUP($A130, 'E4 TB Allocation Details'!$A$18:$L$217, MATCH("Customer ID", 'E4 TB Allocation Details'!$A$18:$L$18, 0),FALSE), 'E2 Allocators'!$B$15:$W$361, MATCH('O5 Details by Class &amp; Accounts'!AP$18, 'E2 Allocators'!$B$15:$W$15, 0),FALSE)*$G130), 0, VLOOKUP(VLOOKUP($A130, 'E4 TB Allocation Details'!$A$18:$L$217, MATCH("Customer ID", 'E4 TB Allocation Details'!$A$18:$L$18, 0),FALSE), 'E2 Allocators'!$B$15:$W$361, MATCH('O5 Details by Class &amp; Accounts'!AP$18, 'E2 Allocators'!$B$15:$W$15, 0),FALSE)*$G130)</f>
        <v>0</v>
      </c>
      <c r="AQ130" s="1334">
        <f>IF(ISERROR(VLOOKUP(VLOOKUP($A130, 'E4 TB Allocation Details'!$A$18:$L$217, MATCH("Customer ID", 'E4 TB Allocation Details'!$A$18:$L$18, 0),FALSE), 'E2 Allocators'!$B$15:$W$361, MATCH('O5 Details by Class &amp; Accounts'!AQ$18, 'E2 Allocators'!$B$15:$W$15, 0),FALSE)*$G130), 0, VLOOKUP(VLOOKUP($A130, 'E4 TB Allocation Details'!$A$18:$L$217, MATCH("Customer ID", 'E4 TB Allocation Details'!$A$18:$L$18, 0),FALSE), 'E2 Allocators'!$B$15:$W$361, MATCH('O5 Details by Class &amp; Accounts'!AQ$18, 'E2 Allocators'!$B$15:$W$15, 0),FALSE)*$G130)</f>
        <v>0</v>
      </c>
      <c r="AR130" s="1334">
        <f>IF(ISERROR(VLOOKUP(VLOOKUP($A130, 'E4 TB Allocation Details'!$A$18:$L$217, MATCH("Customer ID", 'E4 TB Allocation Details'!$A$18:$L$18, 0),FALSE), 'E2 Allocators'!$B$15:$W$361, MATCH('O5 Details by Class &amp; Accounts'!AR$18, 'E2 Allocators'!$B$15:$W$15, 0),FALSE)*$G130), 0, VLOOKUP(VLOOKUP($A130, 'E4 TB Allocation Details'!$A$18:$L$217, MATCH("Customer ID", 'E4 TB Allocation Details'!$A$18:$L$18, 0),FALSE), 'E2 Allocators'!$B$15:$W$361, MATCH('O5 Details by Class &amp; Accounts'!AR$18, 'E2 Allocators'!$B$15:$W$15, 0),FALSE)*$G130)</f>
        <v>0</v>
      </c>
      <c r="AS130" s="1334">
        <f>IF(ISERROR(VLOOKUP(VLOOKUP($A130, 'E4 TB Allocation Details'!$A$18:$L$217, MATCH("Customer ID", 'E4 TB Allocation Details'!$A$18:$L$18, 0),FALSE), 'E2 Allocators'!$B$15:$W$361, MATCH('O5 Details by Class &amp; Accounts'!AS$18, 'E2 Allocators'!$B$15:$W$15, 0),FALSE)*$G130), 0, VLOOKUP(VLOOKUP($A130, 'E4 TB Allocation Details'!$A$18:$L$217, MATCH("Customer ID", 'E4 TB Allocation Details'!$A$18:$L$18, 0),FALSE), 'E2 Allocators'!$B$15:$W$361, MATCH('O5 Details by Class &amp; Accounts'!AS$18, 'E2 Allocators'!$B$15:$W$15, 0),FALSE)*$G130)</f>
        <v>0</v>
      </c>
      <c r="AT130" s="1334">
        <f>IF(ISERROR(VLOOKUP(VLOOKUP($A130, 'E4 TB Allocation Details'!$A$18:$L$217, MATCH("Customer ID", 'E4 TB Allocation Details'!$A$18:$L$18, 0),FALSE), 'E2 Allocators'!$B$15:$W$361, MATCH('O5 Details by Class &amp; Accounts'!AT$18, 'E2 Allocators'!$B$15:$W$15, 0),FALSE)*$G130), 0, VLOOKUP(VLOOKUP($A130, 'E4 TB Allocation Details'!$A$18:$L$217, MATCH("Customer ID", 'E4 TB Allocation Details'!$A$18:$L$18, 0),FALSE), 'E2 Allocators'!$B$15:$W$361, MATCH('O5 Details by Class &amp; Accounts'!AT$18, 'E2 Allocators'!$B$15:$W$15, 0),FALSE)*$G130)</f>
        <v>0</v>
      </c>
      <c r="AU130" s="1334">
        <f>IF(ISERROR(VLOOKUP(VLOOKUP($A130, 'E4 TB Allocation Details'!$A$18:$L$217, MATCH("Customer ID", 'E4 TB Allocation Details'!$A$18:$L$18, 0),FALSE), 'E2 Allocators'!$B$15:$W$361, MATCH('O5 Details by Class &amp; Accounts'!AU$18, 'E2 Allocators'!$B$15:$W$15, 0),FALSE)*$G130), 0, VLOOKUP(VLOOKUP($A130, 'E4 TB Allocation Details'!$A$18:$L$217, MATCH("Customer ID", 'E4 TB Allocation Details'!$A$18:$L$18, 0),FALSE), 'E2 Allocators'!$B$15:$W$361, MATCH('O5 Details by Class &amp; Accounts'!AU$18, 'E2 Allocators'!$B$15:$W$15, 0),FALSE)*$G130)</f>
        <v>0</v>
      </c>
      <c r="AV130" s="1334">
        <f>IF(ISERROR(VLOOKUP(VLOOKUP($A130, 'E4 TB Allocation Details'!$A$18:$L$217, MATCH("Customer ID", 'E4 TB Allocation Details'!$A$18:$L$18, 0),FALSE), 'E2 Allocators'!$B$15:$W$361, MATCH('O5 Details by Class &amp; Accounts'!AV$18, 'E2 Allocators'!$B$15:$W$15, 0),FALSE)*$G130), 0, VLOOKUP(VLOOKUP($A130, 'E4 TB Allocation Details'!$A$18:$L$217, MATCH("Customer ID", 'E4 TB Allocation Details'!$A$18:$L$18, 0),FALSE), 'E2 Allocators'!$B$15:$W$361, MATCH('O5 Details by Class &amp; Accounts'!AV$18, 'E2 Allocators'!$B$15:$W$15, 0),FALSE)*$G130)</f>
        <v>0</v>
      </c>
      <c r="AW130" s="1334">
        <f>IF(ISERROR(VLOOKUP(VLOOKUP($A130, 'E4 TB Allocation Details'!$A$18:$L$217, MATCH("Customer ID", 'E4 TB Allocation Details'!$A$18:$L$18, 0),FALSE), 'E2 Allocators'!$B$15:$W$361, MATCH('O5 Details by Class &amp; Accounts'!AW$18, 'E2 Allocators'!$B$15:$W$15, 0),FALSE)*$G130), 0, VLOOKUP(VLOOKUP($A130, 'E4 TB Allocation Details'!$A$18:$L$217, MATCH("Customer ID", 'E4 TB Allocation Details'!$A$18:$L$18, 0),FALSE), 'E2 Allocators'!$B$15:$W$361, MATCH('O5 Details by Class &amp; Accounts'!AW$18, 'E2 Allocators'!$B$15:$W$15, 0),FALSE)*$G130)</f>
        <v>0</v>
      </c>
      <c r="AX130" s="1334">
        <f>SUM(AD130:AW130)</f>
        <v>0</v>
      </c>
      <c r="AY130" s="1334">
        <f>IF(ISERROR(VLOOKUP(VLOOKUP($A130, 'E4 TB Allocation Details'!$A$18:$L$217, MATCH("Misc ID", 'E4 TB Allocation Details'!$A$18:$L$18, 0),FALSE), 'E2 Allocators'!$B$15:$W$361, MATCH('O5 Details by Class &amp; Accounts'!AY$18, 'E2 Allocators'!$B$15:$W$15, 0),FALSE)*$E130), 0, VLOOKUP(VLOOKUP($A130, 'E4 TB Allocation Details'!$A$18:$L$217, MATCH("Misc ID", 'E4 TB Allocation Details'!$A$18:$L$18, 0),FALSE), 'E2 Allocators'!$B$15:$W$361, MATCH('O5 Details by Class &amp; Accounts'!AY$18, 'E2 Allocators'!$B$15:$W$15, 0),FALSE)*$E130)</f>
        <v>0</v>
      </c>
      <c r="AZ130" s="1334">
        <f>IF(ISERROR(VLOOKUP(VLOOKUP($A130, 'E4 TB Allocation Details'!$A$18:$L$217, MATCH("Misc ID", 'E4 TB Allocation Details'!$A$18:$L$18, 0),FALSE), 'E2 Allocators'!$B$15:$W$361, MATCH('O5 Details by Class &amp; Accounts'!AZ$18, 'E2 Allocators'!$B$15:$W$15, 0),FALSE)*$E130), 0, VLOOKUP(VLOOKUP($A130, 'E4 TB Allocation Details'!$A$18:$L$217, MATCH("Misc ID", 'E4 TB Allocation Details'!$A$18:$L$18, 0),FALSE), 'E2 Allocators'!$B$15:$W$361, MATCH('O5 Details by Class &amp; Accounts'!AZ$18, 'E2 Allocators'!$B$15:$W$15, 0),FALSE)*$E130)</f>
        <v>0</v>
      </c>
      <c r="BA130" s="1334">
        <f>IF(ISERROR(VLOOKUP(VLOOKUP($A130, 'E4 TB Allocation Details'!$A$18:$L$217, MATCH("Misc ID", 'E4 TB Allocation Details'!$A$18:$L$18, 0),FALSE), 'E2 Allocators'!$B$15:$W$361, MATCH('O5 Details by Class &amp; Accounts'!BA$18, 'E2 Allocators'!$B$15:$W$15, 0),FALSE)*$E130), 0, VLOOKUP(VLOOKUP($A130, 'E4 TB Allocation Details'!$A$18:$L$217, MATCH("Misc ID", 'E4 TB Allocation Details'!$A$18:$L$18, 0),FALSE), 'E2 Allocators'!$B$15:$W$361, MATCH('O5 Details by Class &amp; Accounts'!BA$18, 'E2 Allocators'!$B$15:$W$15, 0),FALSE)*$E130)</f>
        <v>0</v>
      </c>
      <c r="BB130" s="1334">
        <f>IF(ISERROR(VLOOKUP(VLOOKUP($A130, 'E4 TB Allocation Details'!$A$18:$L$217, MATCH("Misc ID", 'E4 TB Allocation Details'!$A$18:$L$18, 0),FALSE), 'E2 Allocators'!$B$15:$W$361, MATCH('O5 Details by Class &amp; Accounts'!BB$18, 'E2 Allocators'!$B$15:$W$15, 0),FALSE)*$E130), 0, VLOOKUP(VLOOKUP($A130, 'E4 TB Allocation Details'!$A$18:$L$217, MATCH("Misc ID", 'E4 TB Allocation Details'!$A$18:$L$18, 0),FALSE), 'E2 Allocators'!$B$15:$W$361, MATCH('O5 Details by Class &amp; Accounts'!BB$18, 'E2 Allocators'!$B$15:$W$15, 0),FALSE)*$E130)</f>
        <v>0</v>
      </c>
      <c r="BC130" s="1334">
        <f>IF(ISERROR(VLOOKUP(VLOOKUP($A130, 'E4 TB Allocation Details'!$A$18:$L$217, MATCH("Misc ID", 'E4 TB Allocation Details'!$A$18:$L$18, 0),FALSE), 'E2 Allocators'!$B$15:$W$361, MATCH('O5 Details by Class &amp; Accounts'!BC$18, 'E2 Allocators'!$B$15:$W$15, 0),FALSE)*$E130), 0, VLOOKUP(VLOOKUP($A130, 'E4 TB Allocation Details'!$A$18:$L$217, MATCH("Misc ID", 'E4 TB Allocation Details'!$A$18:$L$18, 0),FALSE), 'E2 Allocators'!$B$15:$W$361, MATCH('O5 Details by Class &amp; Accounts'!BC$18, 'E2 Allocators'!$B$15:$W$15, 0),FALSE)*$E130)</f>
        <v>0</v>
      </c>
      <c r="BD130" s="1334">
        <f>IF(ISERROR(VLOOKUP(VLOOKUP($A130, 'E4 TB Allocation Details'!$A$18:$L$217, MATCH("Misc ID", 'E4 TB Allocation Details'!$A$18:$L$18, 0),FALSE), 'E2 Allocators'!$B$15:$W$361, MATCH('O5 Details by Class &amp; Accounts'!BD$18, 'E2 Allocators'!$B$15:$W$15, 0),FALSE)*$E130), 0, VLOOKUP(VLOOKUP($A130, 'E4 TB Allocation Details'!$A$18:$L$217, MATCH("Misc ID", 'E4 TB Allocation Details'!$A$18:$L$18, 0),FALSE), 'E2 Allocators'!$B$15:$W$361, MATCH('O5 Details by Class &amp; Accounts'!BD$18, 'E2 Allocators'!$B$15:$W$15, 0),FALSE)*$E130)</f>
        <v>0</v>
      </c>
      <c r="BE130" s="1334">
        <f>IF(ISERROR(VLOOKUP(VLOOKUP($A130, 'E4 TB Allocation Details'!$A$18:$L$217, MATCH("Misc ID", 'E4 TB Allocation Details'!$A$18:$L$18, 0),FALSE), 'E2 Allocators'!$B$15:$W$361, MATCH('O5 Details by Class &amp; Accounts'!BE$18, 'E2 Allocators'!$B$15:$W$15, 0),FALSE)*$E130), 0, VLOOKUP(VLOOKUP($A130, 'E4 TB Allocation Details'!$A$18:$L$217, MATCH("Misc ID", 'E4 TB Allocation Details'!$A$18:$L$18, 0),FALSE), 'E2 Allocators'!$B$15:$W$361, MATCH('O5 Details by Class &amp; Accounts'!BE$18, 'E2 Allocators'!$B$15:$W$15, 0),FALSE)*$E130)</f>
        <v>0</v>
      </c>
      <c r="BF130" s="1334">
        <f>IF(ISERROR(VLOOKUP(VLOOKUP($A130, 'E4 TB Allocation Details'!$A$18:$L$217, MATCH("Misc ID", 'E4 TB Allocation Details'!$A$18:$L$18, 0),FALSE), 'E2 Allocators'!$B$15:$W$361, MATCH('O5 Details by Class &amp; Accounts'!BF$18, 'E2 Allocators'!$B$15:$W$15, 0),FALSE)*$E130), 0, VLOOKUP(VLOOKUP($A130, 'E4 TB Allocation Details'!$A$18:$L$217, MATCH("Misc ID", 'E4 TB Allocation Details'!$A$18:$L$18, 0),FALSE), 'E2 Allocators'!$B$15:$W$361, MATCH('O5 Details by Class &amp; Accounts'!BF$18, 'E2 Allocators'!$B$15:$W$15, 0),FALSE)*$E130)</f>
        <v>0</v>
      </c>
      <c r="BG130" s="1334">
        <f>IF(ISERROR(VLOOKUP(VLOOKUP($A130, 'E4 TB Allocation Details'!$A$18:$L$217, MATCH("Misc ID", 'E4 TB Allocation Details'!$A$18:$L$18, 0),FALSE), 'E2 Allocators'!$B$15:$W$361, MATCH('O5 Details by Class &amp; Accounts'!BG$18, 'E2 Allocators'!$B$15:$W$15, 0),FALSE)*$E130), 0, VLOOKUP(VLOOKUP($A130, 'E4 TB Allocation Details'!$A$18:$L$217, MATCH("Misc ID", 'E4 TB Allocation Details'!$A$18:$L$18, 0),FALSE), 'E2 Allocators'!$B$15:$W$361, MATCH('O5 Details by Class &amp; Accounts'!BG$18, 'E2 Allocators'!$B$15:$W$15, 0),FALSE)*$E130)</f>
        <v>0</v>
      </c>
      <c r="BH130" s="1334">
        <f>IF(ISERROR(VLOOKUP(VLOOKUP($A130, 'E4 TB Allocation Details'!$A$18:$L$217, MATCH("Misc ID", 'E4 TB Allocation Details'!$A$18:$L$18, 0),FALSE), 'E2 Allocators'!$B$15:$W$361, MATCH('O5 Details by Class &amp; Accounts'!BH$18, 'E2 Allocators'!$B$15:$W$15, 0),FALSE)*$E130), 0, VLOOKUP(VLOOKUP($A130, 'E4 TB Allocation Details'!$A$18:$L$217, MATCH("Misc ID", 'E4 TB Allocation Details'!$A$18:$L$18, 0),FALSE), 'E2 Allocators'!$B$15:$W$361, MATCH('O5 Details by Class &amp; Accounts'!BH$18, 'E2 Allocators'!$B$15:$W$15, 0),FALSE)*$E130)</f>
        <v>0</v>
      </c>
      <c r="BI130" s="1334">
        <f>IF(ISERROR(VLOOKUP(VLOOKUP($A130, 'E4 TB Allocation Details'!$A$18:$L$217, MATCH("Misc ID", 'E4 TB Allocation Details'!$A$18:$L$18, 0),FALSE), 'E2 Allocators'!$B$15:$W$361, MATCH('O5 Details by Class &amp; Accounts'!BI$18, 'E2 Allocators'!$B$15:$W$15, 0),FALSE)*$E130), 0, VLOOKUP(VLOOKUP($A130, 'E4 TB Allocation Details'!$A$18:$L$217, MATCH("Misc ID", 'E4 TB Allocation Details'!$A$18:$L$18, 0),FALSE), 'E2 Allocators'!$B$15:$W$361, MATCH('O5 Details by Class &amp; Accounts'!BI$18, 'E2 Allocators'!$B$15:$W$15, 0),FALSE)*$E130)</f>
        <v>0</v>
      </c>
      <c r="BJ130" s="1334">
        <f>IF(ISERROR(VLOOKUP(VLOOKUP($A130, 'E4 TB Allocation Details'!$A$18:$L$217, MATCH("Misc ID", 'E4 TB Allocation Details'!$A$18:$L$18, 0),FALSE), 'E2 Allocators'!$B$15:$W$361, MATCH('O5 Details by Class &amp; Accounts'!BJ$18, 'E2 Allocators'!$B$15:$W$15, 0),FALSE)*$E130), 0, VLOOKUP(VLOOKUP($A130, 'E4 TB Allocation Details'!$A$18:$L$217, MATCH("Misc ID", 'E4 TB Allocation Details'!$A$18:$L$18, 0),FALSE), 'E2 Allocators'!$B$15:$W$361, MATCH('O5 Details by Class &amp; Accounts'!BJ$18, 'E2 Allocators'!$B$15:$W$15, 0),FALSE)*$E130)</f>
        <v>0</v>
      </c>
      <c r="BK130" s="1334">
        <f>IF(ISERROR(VLOOKUP(VLOOKUP($A130, 'E4 TB Allocation Details'!$A$18:$L$217, MATCH("Misc ID", 'E4 TB Allocation Details'!$A$18:$L$18, 0),FALSE), 'E2 Allocators'!$B$15:$W$361, MATCH('O5 Details by Class &amp; Accounts'!BK$18, 'E2 Allocators'!$B$15:$W$15, 0),FALSE)*$E130), 0, VLOOKUP(VLOOKUP($A130, 'E4 TB Allocation Details'!$A$18:$L$217, MATCH("Misc ID", 'E4 TB Allocation Details'!$A$18:$L$18, 0),FALSE), 'E2 Allocators'!$B$15:$W$361, MATCH('O5 Details by Class &amp; Accounts'!BK$18, 'E2 Allocators'!$B$15:$W$15, 0),FALSE)*$E130)</f>
        <v>0</v>
      </c>
      <c r="BL130" s="1334">
        <f>IF(ISERROR(VLOOKUP(VLOOKUP($A130, 'E4 TB Allocation Details'!$A$18:$L$217, MATCH("Misc ID", 'E4 TB Allocation Details'!$A$18:$L$18, 0),FALSE), 'E2 Allocators'!$B$15:$W$361, MATCH('O5 Details by Class &amp; Accounts'!BL$18, 'E2 Allocators'!$B$15:$W$15, 0),FALSE)*$E130), 0, VLOOKUP(VLOOKUP($A130, 'E4 TB Allocation Details'!$A$18:$L$217, MATCH("Misc ID", 'E4 TB Allocation Details'!$A$18:$L$18, 0),FALSE), 'E2 Allocators'!$B$15:$W$361, MATCH('O5 Details by Class &amp; Accounts'!BL$18, 'E2 Allocators'!$B$15:$W$15, 0),FALSE)*$E130)</f>
        <v>0</v>
      </c>
      <c r="BM130" s="1334">
        <f>IF(ISERROR(VLOOKUP(VLOOKUP($A130, 'E4 TB Allocation Details'!$A$18:$L$217, MATCH("Misc ID", 'E4 TB Allocation Details'!$A$18:$L$18, 0),FALSE), 'E2 Allocators'!$B$15:$W$361, MATCH('O5 Details by Class &amp; Accounts'!BM$18, 'E2 Allocators'!$B$15:$W$15, 0),FALSE)*$E130), 0, VLOOKUP(VLOOKUP($A130, 'E4 TB Allocation Details'!$A$18:$L$217, MATCH("Misc ID", 'E4 TB Allocation Details'!$A$18:$L$18, 0),FALSE), 'E2 Allocators'!$B$15:$W$361, MATCH('O5 Details by Class &amp; Accounts'!BM$18, 'E2 Allocators'!$B$15:$W$15, 0),FALSE)*$E130)</f>
        <v>0</v>
      </c>
      <c r="BN130" s="1334">
        <f>IF(ISERROR(VLOOKUP(VLOOKUP($A130, 'E4 TB Allocation Details'!$A$18:$L$217, MATCH("Misc ID", 'E4 TB Allocation Details'!$A$18:$L$18, 0),FALSE), 'E2 Allocators'!$B$15:$W$361, MATCH('O5 Details by Class &amp; Accounts'!BN$18, 'E2 Allocators'!$B$15:$W$15, 0),FALSE)*$E130), 0, VLOOKUP(VLOOKUP($A130, 'E4 TB Allocation Details'!$A$18:$L$217, MATCH("Misc ID", 'E4 TB Allocation Details'!$A$18:$L$18, 0),FALSE), 'E2 Allocators'!$B$15:$W$361, MATCH('O5 Details by Class &amp; Accounts'!BN$18, 'E2 Allocators'!$B$15:$W$15, 0),FALSE)*$E130)</f>
        <v>0</v>
      </c>
      <c r="BO130" s="1334">
        <f>IF(ISERROR(VLOOKUP(VLOOKUP($A130, 'E4 TB Allocation Details'!$A$18:$L$217, MATCH("Misc ID", 'E4 TB Allocation Details'!$A$18:$L$18, 0),FALSE), 'E2 Allocators'!$B$15:$W$361, MATCH('O5 Details by Class &amp; Accounts'!BO$18, 'E2 Allocators'!$B$15:$W$15, 0),FALSE)*$E130), 0, VLOOKUP(VLOOKUP($A130, 'E4 TB Allocation Details'!$A$18:$L$217, MATCH("Misc ID", 'E4 TB Allocation Details'!$A$18:$L$18, 0),FALSE), 'E2 Allocators'!$B$15:$W$361, MATCH('O5 Details by Class &amp; Accounts'!BO$18, 'E2 Allocators'!$B$15:$W$15, 0),FALSE)*$E130)</f>
        <v>0</v>
      </c>
      <c r="BP130" s="1334">
        <f>IF(ISERROR(VLOOKUP(VLOOKUP($A130, 'E4 TB Allocation Details'!$A$18:$L$217, MATCH("Misc ID", 'E4 TB Allocation Details'!$A$18:$L$18, 0),FALSE), 'E2 Allocators'!$B$15:$W$361, MATCH('O5 Details by Class &amp; Accounts'!BP$18, 'E2 Allocators'!$B$15:$W$15, 0),FALSE)*$E130), 0, VLOOKUP(VLOOKUP($A130, 'E4 TB Allocation Details'!$A$18:$L$217, MATCH("Misc ID", 'E4 TB Allocation Details'!$A$18:$L$18, 0),FALSE), 'E2 Allocators'!$B$15:$W$361, MATCH('O5 Details by Class &amp; Accounts'!BP$18, 'E2 Allocators'!$B$15:$W$15, 0),FALSE)*$E130)</f>
        <v>0</v>
      </c>
      <c r="BQ130" s="1334">
        <f>IF(ISERROR(VLOOKUP(VLOOKUP($A130, 'E4 TB Allocation Details'!$A$18:$L$217, MATCH("Misc ID", 'E4 TB Allocation Details'!$A$18:$L$18, 0),FALSE), 'E2 Allocators'!$B$15:$W$361, MATCH('O5 Details by Class &amp; Accounts'!BQ$18, 'E2 Allocators'!$B$15:$W$15, 0),FALSE)*$E130), 0, VLOOKUP(VLOOKUP($A130, 'E4 TB Allocation Details'!$A$18:$L$217, MATCH("Misc ID", 'E4 TB Allocation Details'!$A$18:$L$18, 0),FALSE), 'E2 Allocators'!$B$15:$W$361, MATCH('O5 Details by Class &amp; Accounts'!BQ$18, 'E2 Allocators'!$B$15:$W$15, 0),FALSE)*$E130)</f>
        <v>0</v>
      </c>
      <c r="BR130" s="1334">
        <f>IF(ISERROR(VLOOKUP(VLOOKUP($A130, 'E4 TB Allocation Details'!$A$18:$L$217, MATCH("Misc ID", 'E4 TB Allocation Details'!$A$18:$L$18, 0),FALSE), 'E2 Allocators'!$B$15:$W$361, MATCH('O5 Details by Class &amp; Accounts'!BR$18, 'E2 Allocators'!$B$15:$W$15, 0),FALSE)*$E130), 0, VLOOKUP(VLOOKUP($A130, 'E4 TB Allocation Details'!$A$18:$L$217, MATCH("Misc ID", 'E4 TB Allocation Details'!$A$18:$L$18, 0),FALSE), 'E2 Allocators'!$B$15:$W$361, MATCH('O5 Details by Class &amp; Accounts'!BR$18, 'E2 Allocators'!$B$15:$W$15, 0),FALSE)*$E130)</f>
        <v>0</v>
      </c>
      <c r="BS130" s="1334">
        <f>SUM(AY130:BR130)</f>
        <v>0</v>
      </c>
      <c r="BT130" s="1334">
        <f>IF(ISERROR(VLOOKUP(VLOOKUP($A130, 'E4 TB Allocation Details'!$A$18:$L$217, MATCH("A &amp; G ID", 'E4 TB Allocation Details'!$A$18:$L$18, 0),FALSE), 'E2 Allocators'!$B$15:$W$361, MATCH('O5 Details by Class &amp; Accounts'!BT$18, 'E2 Allocators'!$B$15:$W$15, 0),FALSE)*$E130), 0, VLOOKUP(VLOOKUP($A130, 'E4 TB Allocation Details'!$A$18:$L$217, MATCH("A &amp; G ID", 'E4 TB Allocation Details'!$A$18:$L$18, 0),FALSE), 'E2 Allocators'!$B$15:$W$361, MATCH('O5 Details by Class &amp; Accounts'!BT$18, 'E2 Allocators'!$B$15:$W$15, 0),FALSE)*$E130)</f>
        <v>47449.742044193757</v>
      </c>
      <c r="BU130" s="1334">
        <f>IF(ISERROR(VLOOKUP(VLOOKUP($A130, 'E4 TB Allocation Details'!$A$18:$L$217, MATCH("A &amp; G ID", 'E4 TB Allocation Details'!$A$18:$L$18, 0),FALSE), 'E2 Allocators'!$B$15:$W$361, MATCH('O5 Details by Class &amp; Accounts'!BU$18, 'E2 Allocators'!$B$15:$W$15, 0),FALSE)*$E130), 0, VLOOKUP(VLOOKUP($A130, 'E4 TB Allocation Details'!$A$18:$L$217, MATCH("A &amp; G ID", 'E4 TB Allocation Details'!$A$18:$L$18, 0),FALSE), 'E2 Allocators'!$B$15:$W$361, MATCH('O5 Details by Class &amp; Accounts'!BU$18, 'E2 Allocators'!$B$15:$W$15, 0),FALSE)*$E130)</f>
        <v>18081.55965619471</v>
      </c>
      <c r="BV130" s="1334">
        <f>IF(ISERROR(VLOOKUP(VLOOKUP($A130, 'E4 TB Allocation Details'!$A$18:$L$217, MATCH("A &amp; G ID", 'E4 TB Allocation Details'!$A$18:$L$18, 0),FALSE), 'E2 Allocators'!$B$15:$W$361, MATCH('O5 Details by Class &amp; Accounts'!BV$18, 'E2 Allocators'!$B$15:$W$15, 0),FALSE)*$E130), 0, VLOOKUP(VLOOKUP($A130, 'E4 TB Allocation Details'!$A$18:$L$217, MATCH("A &amp; G ID", 'E4 TB Allocation Details'!$A$18:$L$18, 0),FALSE), 'E2 Allocators'!$B$15:$W$361, MATCH('O5 Details by Class &amp; Accounts'!BV$18, 'E2 Allocators'!$B$15:$W$15, 0),FALSE)*$E130)</f>
        <v>41180.688771598907</v>
      </c>
      <c r="BW130" s="1334">
        <f>IF(ISERROR(VLOOKUP(VLOOKUP($A130, 'E4 TB Allocation Details'!$A$18:$L$217, MATCH("A &amp; G ID", 'E4 TB Allocation Details'!$A$18:$L$18, 0),FALSE), 'E2 Allocators'!$B$15:$W$361, MATCH('O5 Details by Class &amp; Accounts'!BW$18, 'E2 Allocators'!$B$15:$W$15, 0),FALSE)*$E130), 0, VLOOKUP(VLOOKUP($A130, 'E4 TB Allocation Details'!$A$18:$L$217, MATCH("A &amp; G ID", 'E4 TB Allocation Details'!$A$18:$L$18, 0),FALSE), 'E2 Allocators'!$B$15:$W$361, MATCH('O5 Details by Class &amp; Accounts'!BW$18, 'E2 Allocators'!$B$15:$W$15, 0),FALSE)*$E130)</f>
        <v>0</v>
      </c>
      <c r="BX130" s="1334">
        <f>IF(ISERROR(VLOOKUP(VLOOKUP($A130, 'E4 TB Allocation Details'!$A$18:$L$217, MATCH("A &amp; G ID", 'E4 TB Allocation Details'!$A$18:$L$18, 0),FALSE), 'E2 Allocators'!$B$15:$W$361, MATCH('O5 Details by Class &amp; Accounts'!BX$18, 'E2 Allocators'!$B$15:$W$15, 0),FALSE)*$E130), 0, VLOOKUP(VLOOKUP($A130, 'E4 TB Allocation Details'!$A$18:$L$217, MATCH("A &amp; G ID", 'E4 TB Allocation Details'!$A$18:$L$18, 0),FALSE), 'E2 Allocators'!$B$15:$W$361, MATCH('O5 Details by Class &amp; Accounts'!BX$18, 'E2 Allocators'!$B$15:$W$15, 0),FALSE)*$E130)</f>
        <v>29080.147834124949</v>
      </c>
      <c r="BY130" s="1334">
        <f>IF(ISERROR(VLOOKUP(VLOOKUP($A130, 'E4 TB Allocation Details'!$A$18:$L$217, MATCH("A &amp; G ID", 'E4 TB Allocation Details'!$A$18:$L$18, 0),FALSE), 'E2 Allocators'!$B$15:$W$361, MATCH('O5 Details by Class &amp; Accounts'!BY$18, 'E2 Allocators'!$B$15:$W$15, 0),FALSE)*$E130), 0, VLOOKUP(VLOOKUP($A130, 'E4 TB Allocation Details'!$A$18:$L$217, MATCH("A &amp; G ID", 'E4 TB Allocation Details'!$A$18:$L$18, 0),FALSE), 'E2 Allocators'!$B$15:$W$361, MATCH('O5 Details by Class &amp; Accounts'!BY$18, 'E2 Allocators'!$B$15:$W$15, 0),FALSE)*$E130)</f>
        <v>45938.13430186663</v>
      </c>
      <c r="BZ130" s="1334">
        <f>IF(ISERROR(VLOOKUP(VLOOKUP($A130, 'E4 TB Allocation Details'!$A$18:$L$217, MATCH("A &amp; G ID", 'E4 TB Allocation Details'!$A$18:$L$18, 0),FALSE), 'E2 Allocators'!$B$15:$W$361, MATCH('O5 Details by Class &amp; Accounts'!BZ$18, 'E2 Allocators'!$B$15:$W$15, 0),FALSE)*$E130), 0, VLOOKUP(VLOOKUP($A130, 'E4 TB Allocation Details'!$A$18:$L$217, MATCH("A &amp; G ID", 'E4 TB Allocation Details'!$A$18:$L$18, 0),FALSE), 'E2 Allocators'!$B$15:$W$361, MATCH('O5 Details by Class &amp; Accounts'!BZ$18, 'E2 Allocators'!$B$15:$W$15, 0),FALSE)*$E130)</f>
        <v>1668.5806273672233</v>
      </c>
      <c r="CA130" s="1334">
        <f>IF(ISERROR(VLOOKUP(VLOOKUP($A130, 'E4 TB Allocation Details'!$A$18:$L$217, MATCH("A &amp; G ID", 'E4 TB Allocation Details'!$A$18:$L$18, 0),FALSE), 'E2 Allocators'!$B$15:$W$361, MATCH('O5 Details by Class &amp; Accounts'!CA$18, 'E2 Allocators'!$B$15:$W$15, 0),FALSE)*$E130), 0, VLOOKUP(VLOOKUP($A130, 'E4 TB Allocation Details'!$A$18:$L$217, MATCH("A &amp; G ID", 'E4 TB Allocation Details'!$A$18:$L$18, 0),FALSE), 'E2 Allocators'!$B$15:$W$361, MATCH('O5 Details by Class &amp; Accounts'!CA$18, 'E2 Allocators'!$B$15:$W$15, 0),FALSE)*$E130)</f>
        <v>116.48198188672725</v>
      </c>
      <c r="CB130" s="1334">
        <f>IF(ISERROR(VLOOKUP(VLOOKUP($A130, 'E4 TB Allocation Details'!$A$18:$L$217, MATCH("A &amp; G ID", 'E4 TB Allocation Details'!$A$18:$L$18, 0),FALSE), 'E2 Allocators'!$B$15:$W$361, MATCH('O5 Details by Class &amp; Accounts'!CB$18, 'E2 Allocators'!$B$15:$W$15, 0),FALSE)*$E130), 0, VLOOKUP(VLOOKUP($A130, 'E4 TB Allocation Details'!$A$18:$L$217, MATCH("A &amp; G ID", 'E4 TB Allocation Details'!$A$18:$L$18, 0),FALSE), 'E2 Allocators'!$B$15:$W$361, MATCH('O5 Details by Class &amp; Accounts'!CB$18, 'E2 Allocators'!$B$15:$W$15, 0),FALSE)*$E130)</f>
        <v>415.49528276710475</v>
      </c>
      <c r="CC130" s="1334">
        <f>IF(ISERROR(VLOOKUP(VLOOKUP($A130, 'E4 TB Allocation Details'!$A$18:$L$217, MATCH("A &amp; G ID", 'E4 TB Allocation Details'!$A$18:$L$18, 0),FALSE), 'E2 Allocators'!$B$15:$W$361, MATCH('O5 Details by Class &amp; Accounts'!CC$18, 'E2 Allocators'!$B$15:$W$15, 0),FALSE)*$E130), 0, VLOOKUP(VLOOKUP($A130, 'E4 TB Allocation Details'!$A$18:$L$217, MATCH("A &amp; G ID", 'E4 TB Allocation Details'!$A$18:$L$18, 0),FALSE), 'E2 Allocators'!$B$15:$W$361, MATCH('O5 Details by Class &amp; Accounts'!CC$18, 'E2 Allocators'!$B$15:$W$15, 0),FALSE)*$E130)</f>
        <v>0</v>
      </c>
      <c r="CD130" s="1334">
        <f>IF(ISERROR(VLOOKUP(VLOOKUP($A130, 'E4 TB Allocation Details'!$A$18:$L$217, MATCH("A &amp; G ID", 'E4 TB Allocation Details'!$A$18:$L$18, 0),FALSE), 'E2 Allocators'!$B$15:$W$361, MATCH('O5 Details by Class &amp; Accounts'!CD$18, 'E2 Allocators'!$B$15:$W$15, 0),FALSE)*$E130), 0, VLOOKUP(VLOOKUP($A130, 'E4 TB Allocation Details'!$A$18:$L$217, MATCH("A &amp; G ID", 'E4 TB Allocation Details'!$A$18:$L$18, 0),FALSE), 'E2 Allocators'!$B$15:$W$361, MATCH('O5 Details by Class &amp; Accounts'!CD$18, 'E2 Allocators'!$B$15:$W$15, 0),FALSE)*$E130)</f>
        <v>0</v>
      </c>
      <c r="CE130" s="1334">
        <f>IF(ISERROR(VLOOKUP(VLOOKUP($A130, 'E4 TB Allocation Details'!$A$18:$L$217, MATCH("A &amp; G ID", 'E4 TB Allocation Details'!$A$18:$L$18, 0),FALSE), 'E2 Allocators'!$B$15:$W$361, MATCH('O5 Details by Class &amp; Accounts'!CE$18, 'E2 Allocators'!$B$15:$W$15, 0),FALSE)*$E130), 0, VLOOKUP(VLOOKUP($A130, 'E4 TB Allocation Details'!$A$18:$L$217, MATCH("A &amp; G ID", 'E4 TB Allocation Details'!$A$18:$L$18, 0),FALSE), 'E2 Allocators'!$B$15:$W$361, MATCH('O5 Details by Class &amp; Accounts'!CE$18, 'E2 Allocators'!$B$15:$W$15, 0),FALSE)*$E130)</f>
        <v>0</v>
      </c>
      <c r="CF130" s="1334">
        <f>IF(ISERROR(VLOOKUP(VLOOKUP($A130, 'E4 TB Allocation Details'!$A$18:$L$217, MATCH("A &amp; G ID", 'E4 TB Allocation Details'!$A$18:$L$18, 0),FALSE), 'E2 Allocators'!$B$15:$W$361, MATCH('O5 Details by Class &amp; Accounts'!CF$18, 'E2 Allocators'!$B$15:$W$15, 0),FALSE)*$E130), 0, VLOOKUP(VLOOKUP($A130, 'E4 TB Allocation Details'!$A$18:$L$217, MATCH("A &amp; G ID", 'E4 TB Allocation Details'!$A$18:$L$18, 0),FALSE), 'E2 Allocators'!$B$15:$W$361, MATCH('O5 Details by Class &amp; Accounts'!CF$18, 'E2 Allocators'!$B$15:$W$15, 0),FALSE)*$E130)</f>
        <v>0</v>
      </c>
      <c r="CG130" s="1334">
        <f>IF(ISERROR(VLOOKUP(VLOOKUP($A130, 'E4 TB Allocation Details'!$A$18:$L$217, MATCH("A &amp; G ID", 'E4 TB Allocation Details'!$A$18:$L$18, 0),FALSE), 'E2 Allocators'!$B$15:$W$361, MATCH('O5 Details by Class &amp; Accounts'!CG$18, 'E2 Allocators'!$B$15:$W$15, 0),FALSE)*$E130), 0, VLOOKUP(VLOOKUP($A130, 'E4 TB Allocation Details'!$A$18:$L$217, MATCH("A &amp; G ID", 'E4 TB Allocation Details'!$A$18:$L$18, 0),FALSE), 'E2 Allocators'!$B$15:$W$361, MATCH('O5 Details by Class &amp; Accounts'!CG$18, 'E2 Allocators'!$B$15:$W$15, 0),FALSE)*$E130)</f>
        <v>0</v>
      </c>
      <c r="CH130" s="1334">
        <f>IF(ISERROR(VLOOKUP(VLOOKUP($A130, 'E4 TB Allocation Details'!$A$18:$L$217, MATCH("A &amp; G ID", 'E4 TB Allocation Details'!$A$18:$L$18, 0),FALSE), 'E2 Allocators'!$B$15:$W$361, MATCH('O5 Details by Class &amp; Accounts'!CH$18, 'E2 Allocators'!$B$15:$W$15, 0),FALSE)*$E130), 0, VLOOKUP(VLOOKUP($A130, 'E4 TB Allocation Details'!$A$18:$L$217, MATCH("A &amp; G ID", 'E4 TB Allocation Details'!$A$18:$L$18, 0),FALSE), 'E2 Allocators'!$B$15:$W$361, MATCH('O5 Details by Class &amp; Accounts'!CH$18, 'E2 Allocators'!$B$15:$W$15, 0),FALSE)*$E130)</f>
        <v>0</v>
      </c>
      <c r="CI130" s="1334">
        <f>IF(ISERROR(VLOOKUP(VLOOKUP($A130, 'E4 TB Allocation Details'!$A$18:$L$217, MATCH("A &amp; G ID", 'E4 TB Allocation Details'!$A$18:$L$18, 0),FALSE), 'E2 Allocators'!$B$15:$W$361, MATCH('O5 Details by Class &amp; Accounts'!CI$18, 'E2 Allocators'!$B$15:$W$15, 0),FALSE)*$E130), 0, VLOOKUP(VLOOKUP($A130, 'E4 TB Allocation Details'!$A$18:$L$217, MATCH("A &amp; G ID", 'E4 TB Allocation Details'!$A$18:$L$18, 0),FALSE), 'E2 Allocators'!$B$15:$W$361, MATCH('O5 Details by Class &amp; Accounts'!CI$18, 'E2 Allocators'!$B$15:$W$15, 0),FALSE)*$E130)</f>
        <v>0</v>
      </c>
      <c r="CJ130" s="1334">
        <f>IF(ISERROR(VLOOKUP(VLOOKUP($A130, 'E4 TB Allocation Details'!$A$18:$L$217, MATCH("A &amp; G ID", 'E4 TB Allocation Details'!$A$18:$L$18, 0),FALSE), 'E2 Allocators'!$B$15:$W$361, MATCH('O5 Details by Class &amp; Accounts'!CJ$18, 'E2 Allocators'!$B$15:$W$15, 0),FALSE)*$E130), 0, VLOOKUP(VLOOKUP($A130, 'E4 TB Allocation Details'!$A$18:$L$217, MATCH("A &amp; G ID", 'E4 TB Allocation Details'!$A$18:$L$18, 0),FALSE), 'E2 Allocators'!$B$15:$W$361, MATCH('O5 Details by Class &amp; Accounts'!CJ$18, 'E2 Allocators'!$B$15:$W$15, 0),FALSE)*$E130)</f>
        <v>0</v>
      </c>
      <c r="CK130" s="1334">
        <f>IF(ISERROR(VLOOKUP(VLOOKUP($A130, 'E4 TB Allocation Details'!$A$18:$L$217, MATCH("A &amp; G ID", 'E4 TB Allocation Details'!$A$18:$L$18, 0),FALSE), 'E2 Allocators'!$B$15:$W$361, MATCH('O5 Details by Class &amp; Accounts'!CK$18, 'E2 Allocators'!$B$15:$W$15, 0),FALSE)*$E130), 0, VLOOKUP(VLOOKUP($A130, 'E4 TB Allocation Details'!$A$18:$L$217, MATCH("A &amp; G ID", 'E4 TB Allocation Details'!$A$18:$L$18, 0),FALSE), 'E2 Allocators'!$B$15:$W$361, MATCH('O5 Details by Class &amp; Accounts'!CK$18, 'E2 Allocators'!$B$15:$W$15, 0),FALSE)*$E130)</f>
        <v>0</v>
      </c>
      <c r="CL130" s="1334">
        <f>IF(ISERROR(VLOOKUP(VLOOKUP($A130, 'E4 TB Allocation Details'!$A$18:$L$217, MATCH("A &amp; G ID", 'E4 TB Allocation Details'!$A$18:$L$18, 0),FALSE), 'E2 Allocators'!$B$15:$W$361, MATCH('O5 Details by Class &amp; Accounts'!CL$18, 'E2 Allocators'!$B$15:$W$15, 0),FALSE)*$E130), 0, VLOOKUP(VLOOKUP($A130, 'E4 TB Allocation Details'!$A$18:$L$217, MATCH("A &amp; G ID", 'E4 TB Allocation Details'!$A$18:$L$18, 0),FALSE), 'E2 Allocators'!$B$15:$W$361, MATCH('O5 Details by Class &amp; Accounts'!CL$18, 'E2 Allocators'!$B$15:$W$15, 0),FALSE)*$E130)</f>
        <v>0</v>
      </c>
      <c r="CM130" s="1334">
        <f>IF(ISERROR(VLOOKUP(VLOOKUP($A130, 'E4 TB Allocation Details'!$A$18:$L$217, MATCH("A &amp; G ID", 'E4 TB Allocation Details'!$A$18:$L$18, 0),FALSE), 'E2 Allocators'!$B$15:$W$361, MATCH('O5 Details by Class &amp; Accounts'!CM$18, 'E2 Allocators'!$B$15:$W$15, 0),FALSE)*$E130), 0, VLOOKUP(VLOOKUP($A130, 'E4 TB Allocation Details'!$A$18:$L$217, MATCH("A &amp; G ID", 'E4 TB Allocation Details'!$A$18:$L$18, 0),FALSE), 'E2 Allocators'!$B$15:$W$361, MATCH('O5 Details by Class &amp; Accounts'!CM$18, 'E2 Allocators'!$B$15:$W$15, 0),FALSE)*$E130)</f>
        <v>0</v>
      </c>
      <c r="CN130" s="1334">
        <f>SUM(BT130:CM130)</f>
        <v>183930.83050000001</v>
      </c>
      <c r="CO130" s="1670">
        <f>+E130-AC130-AX130-BS130-CN130</f>
        <v>0</v>
      </c>
      <c r="CQ130" s="1926"/>
    </row>
    <row r="131" spans="1:95" s="64" customFormat="1" ht="12.75" x14ac:dyDescent="0.2">
      <c r="A131" s="1102">
        <v>5005</v>
      </c>
      <c r="B131" s="1101" t="s">
        <v>1032</v>
      </c>
      <c r="C131" s="1667">
        <f>IF(ISERROR(VLOOKUP($A131,'I3 TB Data'!$A$20:$H$465,MATCH('O5 Details by Class &amp; Accounts'!$C$18, 'I3 TB Data'!$A$20:$H$20,0),0)), 0, VLOOKUP($A131,'I3 TB Data'!$A$20:$H$465,MATCH('O5 Details by Class &amp; Accounts'!$C$18,'I3 TB Data'!$A$20:$H$20,0),0))</f>
        <v>792514</v>
      </c>
      <c r="D131" s="1668"/>
      <c r="E131" s="1667">
        <f t="shared" si="31"/>
        <v>792514</v>
      </c>
      <c r="F131" s="1669">
        <f>IF(ISERROR(VLOOKUP($A131, 'E1 Categorization'!A33:E123, MATCH("Customer Component", 'E1 Categorization'!$A$33:$E$33,0), 0)), 0, IF(VLOOKUP($A131, 'E1 Categorization'!A33:E123, MATCH("Customer Component", 'E1 Categorization'!$A$33:$E$33,0), 0)=0, 'O5 Details by Class &amp; Accounts'!$E131, IF(AND(VLOOKUP($A131, 'E1 Categorization'!A33:E123, MATCH("Customer Component", 'E1 Categorization'!$A$33:$E$33,0), 0) &gt;0, VLOOKUP($A131, 'E1 Categorization'!A33:E123, MATCH("Customer Component", 'E1 Categorization'!$A$33:$E$33,0), 0)&lt;1), 'O5 Details by Class &amp; Accounts'!$E131*(1-VLOOKUP($A131, 'E1 Categorization'!A33:E123, MATCH("Customer Component", 'E1 Categorization'!$A$33:$E$33,0), 0)), 0)))</f>
        <v>475508.39999999997</v>
      </c>
      <c r="G131" s="1669">
        <f>IF(ISERROR(VLOOKUP($A131, 'E1 Categorization'!A33:E123, MATCH("Customer Component", 'E1 Categorization'!$A$33:$E$33,0), 0)),0, IF(VLOOKUP($A131, 'E1 Categorization'!A33:E123, MATCH("Customer Component", 'E1 Categorization'!$A$33:$E$33,0), 0)=0, 0, IF(AND(VLOOKUP($A131, 'E1 Categorization'!A33:E123, MATCH("Customer Component", 'E1 Categorization'!$A$33:$E$33,0), 0) &gt;0, VLOOKUP($A131, 'E1 Categorization'!A33:E123, MATCH("Customer Component", 'E1 Categorization'!$A$33:$E$33,0), 0)&lt;1), 'O5 Details by Class &amp; Accounts'!$E131*(VLOOKUP($A131, 'E1 Categorization'!A33:E123, MATCH("Customer Component", 'E1 Categorization'!$A$33:$E$33,0), 0)), 'O5 Details by Class &amp; Accounts'!$E131)))</f>
        <v>317005.60000000003</v>
      </c>
      <c r="H131" s="1334">
        <f t="shared" ref="H131:H165" si="38">F131+G131</f>
        <v>792514</v>
      </c>
      <c r="I131" s="1334">
        <f>IF(ISERROR(VLOOKUP(VLOOKUP($A131, 'E4 TB Allocation Details'!$A$18:$L$217, MATCH("Demand ID", 'E4 TB Allocation Details'!$A$18:$L$18, 0),FALSE), 'E2 Allocators'!$B$15:$W$361, MATCH('O5 Details by Class &amp; Accounts'!I$18, 'E2 Allocators'!$B$15:$W$15, 0),FALSE)*$F131), 0, VLOOKUP(VLOOKUP($A131, 'E4 TB Allocation Details'!$A$18:$L$217, MATCH("Demand ID", 'E4 TB Allocation Details'!$A$18:$L$18, 0),FALSE), 'E2 Allocators'!$B$15:$W$361, MATCH('O5 Details by Class &amp; Accounts'!I$18, 'E2 Allocators'!$B$15:$W$15, 0),FALSE)*$F131)</f>
        <v>187552.13417983538</v>
      </c>
      <c r="J131" s="1334">
        <f>IF(ISERROR(VLOOKUP(VLOOKUP($A131, 'E4 TB Allocation Details'!$A$18:$L$217, MATCH("Demand ID", 'E4 TB Allocation Details'!$A$18:$L$18, 0),FALSE), 'E2 Allocators'!$B$15:$W$361, MATCH('O5 Details by Class &amp; Accounts'!J$18, 'E2 Allocators'!$B$15:$W$15, 0),FALSE)*$F131), 0, VLOOKUP(VLOOKUP($A131, 'E4 TB Allocation Details'!$A$18:$L$217, MATCH("Demand ID", 'E4 TB Allocation Details'!$A$18:$L$18, 0),FALSE), 'E2 Allocators'!$B$15:$W$361, MATCH('O5 Details by Class &amp; Accounts'!J$18, 'E2 Allocators'!$B$15:$W$15, 0),FALSE)*$F131)</f>
        <v>64707.791280169447</v>
      </c>
      <c r="K131" s="1334">
        <f>IF(ISERROR(VLOOKUP(VLOOKUP($A131, 'E4 TB Allocation Details'!$A$18:$L$217, MATCH("Demand ID", 'E4 TB Allocation Details'!$A$18:$L$18, 0),FALSE), 'E2 Allocators'!$B$15:$W$361, MATCH('O5 Details by Class &amp; Accounts'!K$18, 'E2 Allocators'!$B$15:$W$15, 0),FALSE)*$F131), 0, VLOOKUP(VLOOKUP($A131, 'E4 TB Allocation Details'!$A$18:$L$217, MATCH("Demand ID", 'E4 TB Allocation Details'!$A$18:$L$18, 0),FALSE), 'E2 Allocators'!$B$15:$W$361, MATCH('O5 Details by Class &amp; Accounts'!K$18, 'E2 Allocators'!$B$15:$W$15, 0),FALSE)*$F131)</f>
        <v>133228.35808623157</v>
      </c>
      <c r="L131" s="1334">
        <f>IF(ISERROR(VLOOKUP(VLOOKUP($A131, 'E4 TB Allocation Details'!$A$18:$L$217, MATCH("Demand ID", 'E4 TB Allocation Details'!$A$18:$L$18, 0),FALSE), 'E2 Allocators'!$B$15:$W$361, MATCH('O5 Details by Class &amp; Accounts'!L$18, 'E2 Allocators'!$B$15:$W$15, 0),FALSE)*$F131), 0, VLOOKUP(VLOOKUP($A131, 'E4 TB Allocation Details'!$A$18:$L$217, MATCH("Demand ID", 'E4 TB Allocation Details'!$A$18:$L$18, 0),FALSE), 'E2 Allocators'!$B$15:$W$361, MATCH('O5 Details by Class &amp; Accounts'!L$18, 'E2 Allocators'!$B$15:$W$15, 0),FALSE)*$F131)</f>
        <v>0</v>
      </c>
      <c r="M131" s="1334">
        <f>IF(ISERROR(VLOOKUP(VLOOKUP($A131, 'E4 TB Allocation Details'!$A$18:$L$217, MATCH("Demand ID", 'E4 TB Allocation Details'!$A$18:$L$18, 0),FALSE), 'E2 Allocators'!$B$15:$W$361, MATCH('O5 Details by Class &amp; Accounts'!M$18, 'E2 Allocators'!$B$15:$W$15, 0),FALSE)*$F131), 0, VLOOKUP(VLOOKUP($A131, 'E4 TB Allocation Details'!$A$18:$L$217, MATCH("Demand ID", 'E4 TB Allocation Details'!$A$18:$L$18, 0),FALSE), 'E2 Allocators'!$B$15:$W$361, MATCH('O5 Details by Class &amp; Accounts'!M$18, 'E2 Allocators'!$B$15:$W$15, 0),FALSE)*$F131)</f>
        <v>39099.229294317294</v>
      </c>
      <c r="N131" s="1334">
        <f>IF(ISERROR(VLOOKUP(VLOOKUP($A131, 'E4 TB Allocation Details'!$A$18:$L$217, MATCH("Demand ID", 'E4 TB Allocation Details'!$A$18:$L$18, 0),FALSE), 'E2 Allocators'!$B$15:$W$361, MATCH('O5 Details by Class &amp; Accounts'!N$18, 'E2 Allocators'!$B$15:$W$15, 0),FALSE)*$F131), 0, VLOOKUP(VLOOKUP($A131, 'E4 TB Allocation Details'!$A$18:$L$217, MATCH("Demand ID", 'E4 TB Allocation Details'!$A$18:$L$18, 0),FALSE), 'E2 Allocators'!$B$15:$W$361, MATCH('O5 Details by Class &amp; Accounts'!N$18, 'E2 Allocators'!$B$15:$W$15, 0),FALSE)*$F131)</f>
        <v>50083.239637804261</v>
      </c>
      <c r="O131" s="1334">
        <f>IF(ISERROR(VLOOKUP(VLOOKUP($A131, 'E4 TB Allocation Details'!$A$18:$L$217, MATCH("Demand ID", 'E4 TB Allocation Details'!$A$18:$L$18, 0),FALSE), 'E2 Allocators'!$B$15:$W$361, MATCH('O5 Details by Class &amp; Accounts'!O$18, 'E2 Allocators'!$B$15:$W$15, 0),FALSE)*$F131), 0, VLOOKUP(VLOOKUP($A131, 'E4 TB Allocation Details'!$A$18:$L$217, MATCH("Demand ID", 'E4 TB Allocation Details'!$A$18:$L$18, 0),FALSE), 'E2 Allocators'!$B$15:$W$361, MATCH('O5 Details by Class &amp; Accounts'!O$18, 'E2 Allocators'!$B$15:$W$15, 0),FALSE)*$F131)</f>
        <v>0</v>
      </c>
      <c r="P131" s="1334">
        <f>IF(ISERROR(VLOOKUP(VLOOKUP($A131, 'E4 TB Allocation Details'!$A$18:$L$217, MATCH("Demand ID", 'E4 TB Allocation Details'!$A$18:$L$18, 0),FALSE), 'E2 Allocators'!$B$15:$W$361, MATCH('O5 Details by Class &amp; Accounts'!P$18, 'E2 Allocators'!$B$15:$W$15, 0),FALSE)*$F131), 0, VLOOKUP(VLOOKUP($A131, 'E4 TB Allocation Details'!$A$18:$L$217, MATCH("Demand ID", 'E4 TB Allocation Details'!$A$18:$L$18, 0),FALSE), 'E2 Allocators'!$B$15:$W$361, MATCH('O5 Details by Class &amp; Accounts'!P$18, 'E2 Allocators'!$B$15:$W$15, 0),FALSE)*$F131)</f>
        <v>73.153883474046353</v>
      </c>
      <c r="Q131" s="1334">
        <f>IF(ISERROR(VLOOKUP(VLOOKUP($A131, 'E4 TB Allocation Details'!$A$18:$L$217, MATCH("Demand ID", 'E4 TB Allocation Details'!$A$18:$L$18, 0),FALSE), 'E2 Allocators'!$B$15:$W$361, MATCH('O5 Details by Class &amp; Accounts'!Q$18, 'E2 Allocators'!$B$15:$W$15, 0),FALSE)*$F131), 0, VLOOKUP(VLOOKUP($A131, 'E4 TB Allocation Details'!$A$18:$L$217, MATCH("Demand ID", 'E4 TB Allocation Details'!$A$18:$L$18, 0),FALSE), 'E2 Allocators'!$B$15:$W$361, MATCH('O5 Details by Class &amp; Accounts'!Q$18, 'E2 Allocators'!$B$15:$W$15, 0),FALSE)*$F131)</f>
        <v>764.49363816803907</v>
      </c>
      <c r="R131" s="1334">
        <f>IF(ISERROR(VLOOKUP(VLOOKUP($A131, 'E4 TB Allocation Details'!$A$18:$L$217, MATCH("Demand ID", 'E4 TB Allocation Details'!$A$18:$L$18, 0),FALSE), 'E2 Allocators'!$B$15:$W$361, MATCH('O5 Details by Class &amp; Accounts'!R$18, 'E2 Allocators'!$B$15:$W$15, 0),FALSE)*$F131), 0, VLOOKUP(VLOOKUP($A131, 'E4 TB Allocation Details'!$A$18:$L$217, MATCH("Demand ID", 'E4 TB Allocation Details'!$A$18:$L$18, 0),FALSE), 'E2 Allocators'!$B$15:$W$361, MATCH('O5 Details by Class &amp; Accounts'!R$18, 'E2 Allocators'!$B$15:$W$15, 0),FALSE)*$F131)</f>
        <v>0</v>
      </c>
      <c r="S131" s="1334">
        <f>IF(ISERROR(VLOOKUP(VLOOKUP($A131, 'E4 TB Allocation Details'!$A$18:$L$217, MATCH("Demand ID", 'E4 TB Allocation Details'!$A$18:$L$18, 0),FALSE), 'E2 Allocators'!$B$15:$W$361, MATCH('O5 Details by Class &amp; Accounts'!S$18, 'E2 Allocators'!$B$15:$W$15, 0),FALSE)*$F131), 0, VLOOKUP(VLOOKUP($A131, 'E4 TB Allocation Details'!$A$18:$L$217, MATCH("Demand ID", 'E4 TB Allocation Details'!$A$18:$L$18, 0),FALSE), 'E2 Allocators'!$B$15:$W$361, MATCH('O5 Details by Class &amp; Accounts'!S$18, 'E2 Allocators'!$B$15:$W$15, 0),FALSE)*$F131)</f>
        <v>0</v>
      </c>
      <c r="T131" s="1334">
        <f>IF(ISERROR(VLOOKUP(VLOOKUP($A131, 'E4 TB Allocation Details'!$A$18:$L$217, MATCH("Demand ID", 'E4 TB Allocation Details'!$A$18:$L$18, 0),FALSE), 'E2 Allocators'!$B$15:$W$361, MATCH('O5 Details by Class &amp; Accounts'!T$18, 'E2 Allocators'!$B$15:$W$15, 0),FALSE)*$F131), 0, VLOOKUP(VLOOKUP($A131, 'E4 TB Allocation Details'!$A$18:$L$217, MATCH("Demand ID", 'E4 TB Allocation Details'!$A$18:$L$18, 0),FALSE), 'E2 Allocators'!$B$15:$W$361, MATCH('O5 Details by Class &amp; Accounts'!T$18, 'E2 Allocators'!$B$15:$W$15, 0),FALSE)*$F131)</f>
        <v>0</v>
      </c>
      <c r="U131" s="1334">
        <f>IF(ISERROR(VLOOKUP(VLOOKUP($A131, 'E4 TB Allocation Details'!$A$18:$L$217, MATCH("Demand ID", 'E4 TB Allocation Details'!$A$18:$L$18, 0),FALSE), 'E2 Allocators'!$B$15:$W$361, MATCH('O5 Details by Class &amp; Accounts'!U$18, 'E2 Allocators'!$B$15:$W$15, 0),FALSE)*$F131), 0, VLOOKUP(VLOOKUP($A131, 'E4 TB Allocation Details'!$A$18:$L$217, MATCH("Demand ID", 'E4 TB Allocation Details'!$A$18:$L$18, 0),FALSE), 'E2 Allocators'!$B$15:$W$361, MATCH('O5 Details by Class &amp; Accounts'!U$18, 'E2 Allocators'!$B$15:$W$15, 0),FALSE)*$F131)</f>
        <v>0</v>
      </c>
      <c r="V131" s="1334">
        <f>IF(ISERROR(VLOOKUP(VLOOKUP($A131, 'E4 TB Allocation Details'!$A$18:$L$217, MATCH("Demand ID", 'E4 TB Allocation Details'!$A$18:$L$18, 0),FALSE), 'E2 Allocators'!$B$15:$W$361, MATCH('O5 Details by Class &amp; Accounts'!V$18, 'E2 Allocators'!$B$15:$W$15, 0),FALSE)*$F131), 0, VLOOKUP(VLOOKUP($A131, 'E4 TB Allocation Details'!$A$18:$L$217, MATCH("Demand ID", 'E4 TB Allocation Details'!$A$18:$L$18, 0),FALSE), 'E2 Allocators'!$B$15:$W$361, MATCH('O5 Details by Class &amp; Accounts'!V$18, 'E2 Allocators'!$B$15:$W$15, 0),FALSE)*$F131)</f>
        <v>0</v>
      </c>
      <c r="W131" s="1334">
        <f>IF(ISERROR(VLOOKUP(VLOOKUP($A131, 'E4 TB Allocation Details'!$A$18:$L$217, MATCH("Demand ID", 'E4 TB Allocation Details'!$A$18:$L$18, 0),FALSE), 'E2 Allocators'!$B$15:$W$361, MATCH('O5 Details by Class &amp; Accounts'!W$18, 'E2 Allocators'!$B$15:$W$15, 0),FALSE)*$F131), 0, VLOOKUP(VLOOKUP($A131, 'E4 TB Allocation Details'!$A$18:$L$217, MATCH("Demand ID", 'E4 TB Allocation Details'!$A$18:$L$18, 0),FALSE), 'E2 Allocators'!$B$15:$W$361, MATCH('O5 Details by Class &amp; Accounts'!W$18, 'E2 Allocators'!$B$15:$W$15, 0),FALSE)*$F131)</f>
        <v>0</v>
      </c>
      <c r="X131" s="1334">
        <f>IF(ISERROR(VLOOKUP(VLOOKUP($A131, 'E4 TB Allocation Details'!$A$18:$L$217, MATCH("Demand ID", 'E4 TB Allocation Details'!$A$18:$L$18, 0),FALSE), 'E2 Allocators'!$B$15:$W$361, MATCH('O5 Details by Class &amp; Accounts'!X$18, 'E2 Allocators'!$B$15:$W$15, 0),FALSE)*$F131), 0, VLOOKUP(VLOOKUP($A131, 'E4 TB Allocation Details'!$A$18:$L$217, MATCH("Demand ID", 'E4 TB Allocation Details'!$A$18:$L$18, 0),FALSE), 'E2 Allocators'!$B$15:$W$361, MATCH('O5 Details by Class &amp; Accounts'!X$18, 'E2 Allocators'!$B$15:$W$15, 0),FALSE)*$F131)</f>
        <v>0</v>
      </c>
      <c r="Y131" s="1334">
        <f>IF(ISERROR(VLOOKUP(VLOOKUP($A131, 'E4 TB Allocation Details'!$A$18:$L$217, MATCH("Demand ID", 'E4 TB Allocation Details'!$A$18:$L$18, 0),FALSE), 'E2 Allocators'!$B$15:$W$361, MATCH('O5 Details by Class &amp; Accounts'!Y$18, 'E2 Allocators'!$B$15:$W$15, 0),FALSE)*$F131), 0, VLOOKUP(VLOOKUP($A131, 'E4 TB Allocation Details'!$A$18:$L$217, MATCH("Demand ID", 'E4 TB Allocation Details'!$A$18:$L$18, 0),FALSE), 'E2 Allocators'!$B$15:$W$361, MATCH('O5 Details by Class &amp; Accounts'!Y$18, 'E2 Allocators'!$B$15:$W$15, 0),FALSE)*$F131)</f>
        <v>0</v>
      </c>
      <c r="Z131" s="1334">
        <f>IF(ISERROR(VLOOKUP(VLOOKUP($A131, 'E4 TB Allocation Details'!$A$18:$L$217, MATCH("Demand ID", 'E4 TB Allocation Details'!$A$18:$L$18, 0),FALSE), 'E2 Allocators'!$B$15:$W$361, MATCH('O5 Details by Class &amp; Accounts'!Z$18, 'E2 Allocators'!$B$15:$W$15, 0),FALSE)*$F131), 0, VLOOKUP(VLOOKUP($A131, 'E4 TB Allocation Details'!$A$18:$L$217, MATCH("Demand ID", 'E4 TB Allocation Details'!$A$18:$L$18, 0),FALSE), 'E2 Allocators'!$B$15:$W$361, MATCH('O5 Details by Class &amp; Accounts'!Z$18, 'E2 Allocators'!$B$15:$W$15, 0),FALSE)*$F131)</f>
        <v>0</v>
      </c>
      <c r="AA131" s="1334">
        <f>IF(ISERROR(VLOOKUP(VLOOKUP($A131, 'E4 TB Allocation Details'!$A$18:$L$217, MATCH("Demand ID", 'E4 TB Allocation Details'!$A$18:$L$18, 0),FALSE), 'E2 Allocators'!$B$15:$W$361, MATCH('O5 Details by Class &amp; Accounts'!AA$18, 'E2 Allocators'!$B$15:$W$15, 0),FALSE)*$F131), 0, VLOOKUP(VLOOKUP($A131, 'E4 TB Allocation Details'!$A$18:$L$217, MATCH("Demand ID", 'E4 TB Allocation Details'!$A$18:$L$18, 0),FALSE), 'E2 Allocators'!$B$15:$W$361, MATCH('O5 Details by Class &amp; Accounts'!AA$18, 'E2 Allocators'!$B$15:$W$15, 0),FALSE)*$F131)</f>
        <v>0</v>
      </c>
      <c r="AB131" s="1334">
        <f>IF(ISERROR(VLOOKUP(VLOOKUP($A131, 'E4 TB Allocation Details'!$A$18:$L$217, MATCH("Demand ID", 'E4 TB Allocation Details'!$A$18:$L$18, 0),FALSE), 'E2 Allocators'!$B$15:$W$361, MATCH('O5 Details by Class &amp; Accounts'!AB$18, 'E2 Allocators'!$B$15:$W$15, 0),FALSE)*$F131), 0, VLOOKUP(VLOOKUP($A131, 'E4 TB Allocation Details'!$A$18:$L$217, MATCH("Demand ID", 'E4 TB Allocation Details'!$A$18:$L$18, 0),FALSE), 'E2 Allocators'!$B$15:$W$361, MATCH('O5 Details by Class &amp; Accounts'!AB$18, 'E2 Allocators'!$B$15:$W$15, 0),FALSE)*$F131)</f>
        <v>0</v>
      </c>
      <c r="AC131" s="1334">
        <f t="shared" ref="AC131:AC165" si="39">SUM(I131:AB131)</f>
        <v>475508.40000000008</v>
      </c>
      <c r="AD131" s="1334">
        <f>IF(ISERROR(VLOOKUP(VLOOKUP($A131, 'E4 TB Allocation Details'!$A$18:$L$217, MATCH("Customer ID", 'E4 TB Allocation Details'!$A$18:$L$18, 0),FALSE), 'E2 Allocators'!$B$15:$W$361, MATCH('O5 Details by Class &amp; Accounts'!AD$18, 'E2 Allocators'!$B$15:$W$15, 0),FALSE)*$G131), 0, VLOOKUP(VLOOKUP($A131, 'E4 TB Allocation Details'!$A$18:$L$217, MATCH("Customer ID", 'E4 TB Allocation Details'!$A$18:$L$18, 0),FALSE), 'E2 Allocators'!$B$15:$W$361, MATCH('O5 Details by Class &amp; Accounts'!AD$18, 'E2 Allocators'!$B$15:$W$15, 0),FALSE)*$G131)</f>
        <v>198279.1985846484</v>
      </c>
      <c r="AE131" s="1334">
        <f>IF(ISERROR(VLOOKUP(VLOOKUP($A131, 'E4 TB Allocation Details'!$A$18:$L$217, MATCH("Customer ID", 'E4 TB Allocation Details'!$A$18:$L$18, 0),FALSE), 'E2 Allocators'!$B$15:$W$361, MATCH('O5 Details by Class &amp; Accounts'!AE$18, 'E2 Allocators'!$B$15:$W$15, 0),FALSE)*$G131), 0, VLOOKUP(VLOOKUP($A131, 'E4 TB Allocation Details'!$A$18:$L$217, MATCH("Customer ID", 'E4 TB Allocation Details'!$A$18:$L$18, 0),FALSE), 'E2 Allocators'!$B$15:$W$361, MATCH('O5 Details by Class &amp; Accounts'!AE$18, 'E2 Allocators'!$B$15:$W$15, 0),FALSE)*$G131)</f>
        <v>26138.695702638288</v>
      </c>
      <c r="AF131" s="1334">
        <f>IF(ISERROR(VLOOKUP(VLOOKUP($A131, 'E4 TB Allocation Details'!$A$18:$L$217, MATCH("Customer ID", 'E4 TB Allocation Details'!$A$18:$L$18, 0),FALSE), 'E2 Allocators'!$B$15:$W$361, MATCH('O5 Details by Class &amp; Accounts'!AF$18, 'E2 Allocators'!$B$15:$W$15, 0),FALSE)*$G131), 0, VLOOKUP(VLOOKUP($A131, 'E4 TB Allocation Details'!$A$18:$L$217, MATCH("Customer ID", 'E4 TB Allocation Details'!$A$18:$L$18, 0),FALSE), 'E2 Allocators'!$B$15:$W$361, MATCH('O5 Details by Class &amp; Accounts'!AF$18, 'E2 Allocators'!$B$15:$W$15, 0),FALSE)*$G131)</f>
        <v>19091.827413158611</v>
      </c>
      <c r="AG131" s="1334">
        <f>IF(ISERROR(VLOOKUP(VLOOKUP($A131, 'E4 TB Allocation Details'!$A$18:$L$217, MATCH("Customer ID", 'E4 TB Allocation Details'!$A$18:$L$18, 0),FALSE), 'E2 Allocators'!$B$15:$W$361, MATCH('O5 Details by Class &amp; Accounts'!AG$18, 'E2 Allocators'!$B$15:$W$15, 0),FALSE)*$G131), 0, VLOOKUP(VLOOKUP($A131, 'E4 TB Allocation Details'!$A$18:$L$217, MATCH("Customer ID", 'E4 TB Allocation Details'!$A$18:$L$18, 0),FALSE), 'E2 Allocators'!$B$15:$W$361, MATCH('O5 Details by Class &amp; Accounts'!AG$18, 'E2 Allocators'!$B$15:$W$15, 0),FALSE)*$G131)</f>
        <v>0</v>
      </c>
      <c r="AH131" s="1334">
        <f>IF(ISERROR(VLOOKUP(VLOOKUP($A131, 'E4 TB Allocation Details'!$A$18:$L$217, MATCH("Customer ID", 'E4 TB Allocation Details'!$A$18:$L$18, 0),FALSE), 'E2 Allocators'!$B$15:$W$361, MATCH('O5 Details by Class &amp; Accounts'!AH$18, 'E2 Allocators'!$B$15:$W$15, 0),FALSE)*$G131), 0, VLOOKUP(VLOOKUP($A131, 'E4 TB Allocation Details'!$A$18:$L$217, MATCH("Customer ID", 'E4 TB Allocation Details'!$A$18:$L$18, 0),FALSE), 'E2 Allocators'!$B$15:$W$361, MATCH('O5 Details by Class &amp; Accounts'!AH$18, 'E2 Allocators'!$B$15:$W$15, 0),FALSE)*$G131)</f>
        <v>11906.699142753827</v>
      </c>
      <c r="AI131" s="1334">
        <f>IF(ISERROR(VLOOKUP(VLOOKUP($A131, 'E4 TB Allocation Details'!$A$18:$L$217, MATCH("Customer ID", 'E4 TB Allocation Details'!$A$18:$L$18, 0),FALSE), 'E2 Allocators'!$B$15:$W$361, MATCH('O5 Details by Class &amp; Accounts'!AI$18, 'E2 Allocators'!$B$15:$W$15, 0),FALSE)*$G131), 0, VLOOKUP(VLOOKUP($A131, 'E4 TB Allocation Details'!$A$18:$L$217, MATCH("Customer ID", 'E4 TB Allocation Details'!$A$18:$L$18, 0),FALSE), 'E2 Allocators'!$B$15:$W$361, MATCH('O5 Details by Class &amp; Accounts'!AI$18, 'E2 Allocators'!$B$15:$W$15, 0),FALSE)*$G131)</f>
        <v>18768.700645310717</v>
      </c>
      <c r="AJ131" s="1334">
        <f>IF(ISERROR(VLOOKUP(VLOOKUP($A131, 'E4 TB Allocation Details'!$A$18:$L$217, MATCH("Customer ID", 'E4 TB Allocation Details'!$A$18:$L$18, 0),FALSE), 'E2 Allocators'!$B$15:$W$361, MATCH('O5 Details by Class &amp; Accounts'!AJ$18, 'E2 Allocators'!$B$15:$W$15, 0),FALSE)*$G131), 0, VLOOKUP(VLOOKUP($A131, 'E4 TB Allocation Details'!$A$18:$L$217, MATCH("Customer ID", 'E4 TB Allocation Details'!$A$18:$L$18, 0),FALSE), 'E2 Allocators'!$B$15:$W$361, MATCH('O5 Details by Class &amp; Accounts'!AJ$18, 'E2 Allocators'!$B$15:$W$15, 0),FALSE)*$G131)</f>
        <v>38872.488550634094</v>
      </c>
      <c r="AK131" s="1334">
        <f>IF(ISERROR(VLOOKUP(VLOOKUP($A131, 'E4 TB Allocation Details'!$A$18:$L$217, MATCH("Customer ID", 'E4 TB Allocation Details'!$A$18:$L$18, 0),FALSE), 'E2 Allocators'!$B$15:$W$361, MATCH('O5 Details by Class &amp; Accounts'!AK$18, 'E2 Allocators'!$B$15:$W$15, 0),FALSE)*$G131), 0, VLOOKUP(VLOOKUP($A131, 'E4 TB Allocation Details'!$A$18:$L$217, MATCH("Customer ID", 'E4 TB Allocation Details'!$A$18:$L$18, 0),FALSE), 'E2 Allocators'!$B$15:$W$361, MATCH('O5 Details by Class &amp; Accounts'!AK$18, 'E2 Allocators'!$B$15:$W$15, 0),FALSE)*$G131)</f>
        <v>2402.4296084925345</v>
      </c>
      <c r="AL131" s="1334">
        <f>IF(ISERROR(VLOOKUP(VLOOKUP($A131, 'E4 TB Allocation Details'!$A$18:$L$217, MATCH("Customer ID", 'E4 TB Allocation Details'!$A$18:$L$18, 0),FALSE), 'E2 Allocators'!$B$15:$W$361, MATCH('O5 Details by Class &amp; Accounts'!AL$18, 'E2 Allocators'!$B$15:$W$15, 0),FALSE)*$G131), 0, VLOOKUP(VLOOKUP($A131, 'E4 TB Allocation Details'!$A$18:$L$217, MATCH("Customer ID", 'E4 TB Allocation Details'!$A$18:$L$18, 0),FALSE), 'E2 Allocators'!$B$15:$W$361, MATCH('O5 Details by Class &amp; Accounts'!AL$18, 'E2 Allocators'!$B$15:$W$15, 0),FALSE)*$G131)</f>
        <v>1545.5603523635461</v>
      </c>
      <c r="AM131" s="1334">
        <f>IF(ISERROR(VLOOKUP(VLOOKUP($A131, 'E4 TB Allocation Details'!$A$18:$L$217, MATCH("Customer ID", 'E4 TB Allocation Details'!$A$18:$L$18, 0),FALSE), 'E2 Allocators'!$B$15:$W$361, MATCH('O5 Details by Class &amp; Accounts'!AM$18, 'E2 Allocators'!$B$15:$W$15, 0),FALSE)*$G131), 0, VLOOKUP(VLOOKUP($A131, 'E4 TB Allocation Details'!$A$18:$L$217, MATCH("Customer ID", 'E4 TB Allocation Details'!$A$18:$L$18, 0),FALSE), 'E2 Allocators'!$B$15:$W$361, MATCH('O5 Details by Class &amp; Accounts'!AM$18, 'E2 Allocators'!$B$15:$W$15, 0),FALSE)*$G131)</f>
        <v>0</v>
      </c>
      <c r="AN131" s="1334">
        <f>IF(ISERROR(VLOOKUP(VLOOKUP($A131, 'E4 TB Allocation Details'!$A$18:$L$217, MATCH("Customer ID", 'E4 TB Allocation Details'!$A$18:$L$18, 0),FALSE), 'E2 Allocators'!$B$15:$W$361, MATCH('O5 Details by Class &amp; Accounts'!AN$18, 'E2 Allocators'!$B$15:$W$15, 0),FALSE)*$G131), 0, VLOOKUP(VLOOKUP($A131, 'E4 TB Allocation Details'!$A$18:$L$217, MATCH("Customer ID", 'E4 TB Allocation Details'!$A$18:$L$18, 0),FALSE), 'E2 Allocators'!$B$15:$W$361, MATCH('O5 Details by Class &amp; Accounts'!AN$18, 'E2 Allocators'!$B$15:$W$15, 0),FALSE)*$G131)</f>
        <v>0</v>
      </c>
      <c r="AO131" s="1334">
        <f>IF(ISERROR(VLOOKUP(VLOOKUP($A131, 'E4 TB Allocation Details'!$A$18:$L$217, MATCH("Customer ID", 'E4 TB Allocation Details'!$A$18:$L$18, 0),FALSE), 'E2 Allocators'!$B$15:$W$361, MATCH('O5 Details by Class &amp; Accounts'!AO$18, 'E2 Allocators'!$B$15:$W$15, 0),FALSE)*$G131), 0, VLOOKUP(VLOOKUP($A131, 'E4 TB Allocation Details'!$A$18:$L$217, MATCH("Customer ID", 'E4 TB Allocation Details'!$A$18:$L$18, 0),FALSE), 'E2 Allocators'!$B$15:$W$361, MATCH('O5 Details by Class &amp; Accounts'!AO$18, 'E2 Allocators'!$B$15:$W$15, 0),FALSE)*$G131)</f>
        <v>0</v>
      </c>
      <c r="AP131" s="1334">
        <f>IF(ISERROR(VLOOKUP(VLOOKUP($A131, 'E4 TB Allocation Details'!$A$18:$L$217, MATCH("Customer ID", 'E4 TB Allocation Details'!$A$18:$L$18, 0),FALSE), 'E2 Allocators'!$B$15:$W$361, MATCH('O5 Details by Class &amp; Accounts'!AP$18, 'E2 Allocators'!$B$15:$W$15, 0),FALSE)*$G131), 0, VLOOKUP(VLOOKUP($A131, 'E4 TB Allocation Details'!$A$18:$L$217, MATCH("Customer ID", 'E4 TB Allocation Details'!$A$18:$L$18, 0),FALSE), 'E2 Allocators'!$B$15:$W$361, MATCH('O5 Details by Class &amp; Accounts'!AP$18, 'E2 Allocators'!$B$15:$W$15, 0),FALSE)*$G131)</f>
        <v>0</v>
      </c>
      <c r="AQ131" s="1334">
        <f>IF(ISERROR(VLOOKUP(VLOOKUP($A131, 'E4 TB Allocation Details'!$A$18:$L$217, MATCH("Customer ID", 'E4 TB Allocation Details'!$A$18:$L$18, 0),FALSE), 'E2 Allocators'!$B$15:$W$361, MATCH('O5 Details by Class &amp; Accounts'!AQ$18, 'E2 Allocators'!$B$15:$W$15, 0),FALSE)*$G131), 0, VLOOKUP(VLOOKUP($A131, 'E4 TB Allocation Details'!$A$18:$L$217, MATCH("Customer ID", 'E4 TB Allocation Details'!$A$18:$L$18, 0),FALSE), 'E2 Allocators'!$B$15:$W$361, MATCH('O5 Details by Class &amp; Accounts'!AQ$18, 'E2 Allocators'!$B$15:$W$15, 0),FALSE)*$G131)</f>
        <v>0</v>
      </c>
      <c r="AR131" s="1334">
        <f>IF(ISERROR(VLOOKUP(VLOOKUP($A131, 'E4 TB Allocation Details'!$A$18:$L$217, MATCH("Customer ID", 'E4 TB Allocation Details'!$A$18:$L$18, 0),FALSE), 'E2 Allocators'!$B$15:$W$361, MATCH('O5 Details by Class &amp; Accounts'!AR$18, 'E2 Allocators'!$B$15:$W$15, 0),FALSE)*$G131), 0, VLOOKUP(VLOOKUP($A131, 'E4 TB Allocation Details'!$A$18:$L$217, MATCH("Customer ID", 'E4 TB Allocation Details'!$A$18:$L$18, 0),FALSE), 'E2 Allocators'!$B$15:$W$361, MATCH('O5 Details by Class &amp; Accounts'!AR$18, 'E2 Allocators'!$B$15:$W$15, 0),FALSE)*$G131)</f>
        <v>0</v>
      </c>
      <c r="AS131" s="1334">
        <f>IF(ISERROR(VLOOKUP(VLOOKUP($A131, 'E4 TB Allocation Details'!$A$18:$L$217, MATCH("Customer ID", 'E4 TB Allocation Details'!$A$18:$L$18, 0),FALSE), 'E2 Allocators'!$B$15:$W$361, MATCH('O5 Details by Class &amp; Accounts'!AS$18, 'E2 Allocators'!$B$15:$W$15, 0),FALSE)*$G131), 0, VLOOKUP(VLOOKUP($A131, 'E4 TB Allocation Details'!$A$18:$L$217, MATCH("Customer ID", 'E4 TB Allocation Details'!$A$18:$L$18, 0),FALSE), 'E2 Allocators'!$B$15:$W$361, MATCH('O5 Details by Class &amp; Accounts'!AS$18, 'E2 Allocators'!$B$15:$W$15, 0),FALSE)*$G131)</f>
        <v>0</v>
      </c>
      <c r="AT131" s="1334">
        <f>IF(ISERROR(VLOOKUP(VLOOKUP($A131, 'E4 TB Allocation Details'!$A$18:$L$217, MATCH("Customer ID", 'E4 TB Allocation Details'!$A$18:$L$18, 0),FALSE), 'E2 Allocators'!$B$15:$W$361, MATCH('O5 Details by Class &amp; Accounts'!AT$18, 'E2 Allocators'!$B$15:$W$15, 0),FALSE)*$G131), 0, VLOOKUP(VLOOKUP($A131, 'E4 TB Allocation Details'!$A$18:$L$217, MATCH("Customer ID", 'E4 TB Allocation Details'!$A$18:$L$18, 0),FALSE), 'E2 Allocators'!$B$15:$W$361, MATCH('O5 Details by Class &amp; Accounts'!AT$18, 'E2 Allocators'!$B$15:$W$15, 0),FALSE)*$G131)</f>
        <v>0</v>
      </c>
      <c r="AU131" s="1334">
        <f>IF(ISERROR(VLOOKUP(VLOOKUP($A131, 'E4 TB Allocation Details'!$A$18:$L$217, MATCH("Customer ID", 'E4 TB Allocation Details'!$A$18:$L$18, 0),FALSE), 'E2 Allocators'!$B$15:$W$361, MATCH('O5 Details by Class &amp; Accounts'!AU$18, 'E2 Allocators'!$B$15:$W$15, 0),FALSE)*$G131), 0, VLOOKUP(VLOOKUP($A131, 'E4 TB Allocation Details'!$A$18:$L$217, MATCH("Customer ID", 'E4 TB Allocation Details'!$A$18:$L$18, 0),FALSE), 'E2 Allocators'!$B$15:$W$361, MATCH('O5 Details by Class &amp; Accounts'!AU$18, 'E2 Allocators'!$B$15:$W$15, 0),FALSE)*$G131)</f>
        <v>0</v>
      </c>
      <c r="AV131" s="1334">
        <f>IF(ISERROR(VLOOKUP(VLOOKUP($A131, 'E4 TB Allocation Details'!$A$18:$L$217, MATCH("Customer ID", 'E4 TB Allocation Details'!$A$18:$L$18, 0),FALSE), 'E2 Allocators'!$B$15:$W$361, MATCH('O5 Details by Class &amp; Accounts'!AV$18, 'E2 Allocators'!$B$15:$W$15, 0),FALSE)*$G131), 0, VLOOKUP(VLOOKUP($A131, 'E4 TB Allocation Details'!$A$18:$L$217, MATCH("Customer ID", 'E4 TB Allocation Details'!$A$18:$L$18, 0),FALSE), 'E2 Allocators'!$B$15:$W$361, MATCH('O5 Details by Class &amp; Accounts'!AV$18, 'E2 Allocators'!$B$15:$W$15, 0),FALSE)*$G131)</f>
        <v>0</v>
      </c>
      <c r="AW131" s="1334">
        <f>IF(ISERROR(VLOOKUP(VLOOKUP($A131, 'E4 TB Allocation Details'!$A$18:$L$217, MATCH("Customer ID", 'E4 TB Allocation Details'!$A$18:$L$18, 0),FALSE), 'E2 Allocators'!$B$15:$W$361, MATCH('O5 Details by Class &amp; Accounts'!AW$18, 'E2 Allocators'!$B$15:$W$15, 0),FALSE)*$G131), 0, VLOOKUP(VLOOKUP($A131, 'E4 TB Allocation Details'!$A$18:$L$217, MATCH("Customer ID", 'E4 TB Allocation Details'!$A$18:$L$18, 0),FALSE), 'E2 Allocators'!$B$15:$W$361, MATCH('O5 Details by Class &amp; Accounts'!AW$18, 'E2 Allocators'!$B$15:$W$15, 0),FALSE)*$G131)</f>
        <v>0</v>
      </c>
      <c r="AX131" s="1334">
        <f t="shared" ref="AX131:AX165" si="40">SUM(AD131:AW131)</f>
        <v>317005.60000000003</v>
      </c>
      <c r="AY131" s="1334">
        <f>IF(ISERROR(VLOOKUP(VLOOKUP($A131, 'E4 TB Allocation Details'!$A$18:$L$217, MATCH("Misc ID", 'E4 TB Allocation Details'!$A$18:$L$18, 0),FALSE), 'E2 Allocators'!$B$15:$W$361, MATCH('O5 Details by Class &amp; Accounts'!AY$18, 'E2 Allocators'!$B$15:$W$15, 0),FALSE)*$E131), 0, VLOOKUP(VLOOKUP($A131, 'E4 TB Allocation Details'!$A$18:$L$217, MATCH("Misc ID", 'E4 TB Allocation Details'!$A$18:$L$18, 0),FALSE), 'E2 Allocators'!$B$15:$W$361, MATCH('O5 Details by Class &amp; Accounts'!AY$18, 'E2 Allocators'!$B$15:$W$15, 0),FALSE)*$E131)</f>
        <v>0</v>
      </c>
      <c r="AZ131" s="1334">
        <f>IF(ISERROR(VLOOKUP(VLOOKUP($A131, 'E4 TB Allocation Details'!$A$18:$L$217, MATCH("Misc ID", 'E4 TB Allocation Details'!$A$18:$L$18, 0),FALSE), 'E2 Allocators'!$B$15:$W$361, MATCH('O5 Details by Class &amp; Accounts'!AZ$18, 'E2 Allocators'!$B$15:$W$15, 0),FALSE)*$E131), 0, VLOOKUP(VLOOKUP($A131, 'E4 TB Allocation Details'!$A$18:$L$217, MATCH("Misc ID", 'E4 TB Allocation Details'!$A$18:$L$18, 0),FALSE), 'E2 Allocators'!$B$15:$W$361, MATCH('O5 Details by Class &amp; Accounts'!AZ$18, 'E2 Allocators'!$B$15:$W$15, 0),FALSE)*$E131)</f>
        <v>0</v>
      </c>
      <c r="BA131" s="1334">
        <f>IF(ISERROR(VLOOKUP(VLOOKUP($A131, 'E4 TB Allocation Details'!$A$18:$L$217, MATCH("Misc ID", 'E4 TB Allocation Details'!$A$18:$L$18, 0),FALSE), 'E2 Allocators'!$B$15:$W$361, MATCH('O5 Details by Class &amp; Accounts'!BA$18, 'E2 Allocators'!$B$15:$W$15, 0),FALSE)*$E131), 0, VLOOKUP(VLOOKUP($A131, 'E4 TB Allocation Details'!$A$18:$L$217, MATCH("Misc ID", 'E4 TB Allocation Details'!$A$18:$L$18, 0),FALSE), 'E2 Allocators'!$B$15:$W$361, MATCH('O5 Details by Class &amp; Accounts'!BA$18, 'E2 Allocators'!$B$15:$W$15, 0),FALSE)*$E131)</f>
        <v>0</v>
      </c>
      <c r="BB131" s="1334">
        <f>IF(ISERROR(VLOOKUP(VLOOKUP($A131, 'E4 TB Allocation Details'!$A$18:$L$217, MATCH("Misc ID", 'E4 TB Allocation Details'!$A$18:$L$18, 0),FALSE), 'E2 Allocators'!$B$15:$W$361, MATCH('O5 Details by Class &amp; Accounts'!BB$18, 'E2 Allocators'!$B$15:$W$15, 0),FALSE)*$E131), 0, VLOOKUP(VLOOKUP($A131, 'E4 TB Allocation Details'!$A$18:$L$217, MATCH("Misc ID", 'E4 TB Allocation Details'!$A$18:$L$18, 0),FALSE), 'E2 Allocators'!$B$15:$W$361, MATCH('O5 Details by Class &amp; Accounts'!BB$18, 'E2 Allocators'!$B$15:$W$15, 0),FALSE)*$E131)</f>
        <v>0</v>
      </c>
      <c r="BC131" s="1334">
        <f>IF(ISERROR(VLOOKUP(VLOOKUP($A131, 'E4 TB Allocation Details'!$A$18:$L$217, MATCH("Misc ID", 'E4 TB Allocation Details'!$A$18:$L$18, 0),FALSE), 'E2 Allocators'!$B$15:$W$361, MATCH('O5 Details by Class &amp; Accounts'!BC$18, 'E2 Allocators'!$B$15:$W$15, 0),FALSE)*$E131), 0, VLOOKUP(VLOOKUP($A131, 'E4 TB Allocation Details'!$A$18:$L$217, MATCH("Misc ID", 'E4 TB Allocation Details'!$A$18:$L$18, 0),FALSE), 'E2 Allocators'!$B$15:$W$361, MATCH('O5 Details by Class &amp; Accounts'!BC$18, 'E2 Allocators'!$B$15:$W$15, 0),FALSE)*$E131)</f>
        <v>0</v>
      </c>
      <c r="BD131" s="1334">
        <f>IF(ISERROR(VLOOKUP(VLOOKUP($A131, 'E4 TB Allocation Details'!$A$18:$L$217, MATCH("Misc ID", 'E4 TB Allocation Details'!$A$18:$L$18, 0),FALSE), 'E2 Allocators'!$B$15:$W$361, MATCH('O5 Details by Class &amp; Accounts'!BD$18, 'E2 Allocators'!$B$15:$W$15, 0),FALSE)*$E131), 0, VLOOKUP(VLOOKUP($A131, 'E4 TB Allocation Details'!$A$18:$L$217, MATCH("Misc ID", 'E4 TB Allocation Details'!$A$18:$L$18, 0),FALSE), 'E2 Allocators'!$B$15:$W$361, MATCH('O5 Details by Class &amp; Accounts'!BD$18, 'E2 Allocators'!$B$15:$W$15, 0),FALSE)*$E131)</f>
        <v>0</v>
      </c>
      <c r="BE131" s="1334">
        <f>IF(ISERROR(VLOOKUP(VLOOKUP($A131, 'E4 TB Allocation Details'!$A$18:$L$217, MATCH("Misc ID", 'E4 TB Allocation Details'!$A$18:$L$18, 0),FALSE), 'E2 Allocators'!$B$15:$W$361, MATCH('O5 Details by Class &amp; Accounts'!BE$18, 'E2 Allocators'!$B$15:$W$15, 0),FALSE)*$E131), 0, VLOOKUP(VLOOKUP($A131, 'E4 TB Allocation Details'!$A$18:$L$217, MATCH("Misc ID", 'E4 TB Allocation Details'!$A$18:$L$18, 0),FALSE), 'E2 Allocators'!$B$15:$W$361, MATCH('O5 Details by Class &amp; Accounts'!BE$18, 'E2 Allocators'!$B$15:$W$15, 0),FALSE)*$E131)</f>
        <v>0</v>
      </c>
      <c r="BF131" s="1334">
        <f>IF(ISERROR(VLOOKUP(VLOOKUP($A131, 'E4 TB Allocation Details'!$A$18:$L$217, MATCH("Misc ID", 'E4 TB Allocation Details'!$A$18:$L$18, 0),FALSE), 'E2 Allocators'!$B$15:$W$361, MATCH('O5 Details by Class &amp; Accounts'!BF$18, 'E2 Allocators'!$B$15:$W$15, 0),FALSE)*$E131), 0, VLOOKUP(VLOOKUP($A131, 'E4 TB Allocation Details'!$A$18:$L$217, MATCH("Misc ID", 'E4 TB Allocation Details'!$A$18:$L$18, 0),FALSE), 'E2 Allocators'!$B$15:$W$361, MATCH('O5 Details by Class &amp; Accounts'!BF$18, 'E2 Allocators'!$B$15:$W$15, 0),FALSE)*$E131)</f>
        <v>0</v>
      </c>
      <c r="BG131" s="1334">
        <f>IF(ISERROR(VLOOKUP(VLOOKUP($A131, 'E4 TB Allocation Details'!$A$18:$L$217, MATCH("Misc ID", 'E4 TB Allocation Details'!$A$18:$L$18, 0),FALSE), 'E2 Allocators'!$B$15:$W$361, MATCH('O5 Details by Class &amp; Accounts'!BG$18, 'E2 Allocators'!$B$15:$W$15, 0),FALSE)*$E131), 0, VLOOKUP(VLOOKUP($A131, 'E4 TB Allocation Details'!$A$18:$L$217, MATCH("Misc ID", 'E4 TB Allocation Details'!$A$18:$L$18, 0),FALSE), 'E2 Allocators'!$B$15:$W$361, MATCH('O5 Details by Class &amp; Accounts'!BG$18, 'E2 Allocators'!$B$15:$W$15, 0),FALSE)*$E131)</f>
        <v>0</v>
      </c>
      <c r="BH131" s="1334">
        <f>IF(ISERROR(VLOOKUP(VLOOKUP($A131, 'E4 TB Allocation Details'!$A$18:$L$217, MATCH("Misc ID", 'E4 TB Allocation Details'!$A$18:$L$18, 0),FALSE), 'E2 Allocators'!$B$15:$W$361, MATCH('O5 Details by Class &amp; Accounts'!BH$18, 'E2 Allocators'!$B$15:$W$15, 0),FALSE)*$E131), 0, VLOOKUP(VLOOKUP($A131, 'E4 TB Allocation Details'!$A$18:$L$217, MATCH("Misc ID", 'E4 TB Allocation Details'!$A$18:$L$18, 0),FALSE), 'E2 Allocators'!$B$15:$W$361, MATCH('O5 Details by Class &amp; Accounts'!BH$18, 'E2 Allocators'!$B$15:$W$15, 0),FALSE)*$E131)</f>
        <v>0</v>
      </c>
      <c r="BI131" s="1334">
        <f>IF(ISERROR(VLOOKUP(VLOOKUP($A131, 'E4 TB Allocation Details'!$A$18:$L$217, MATCH("Misc ID", 'E4 TB Allocation Details'!$A$18:$L$18, 0),FALSE), 'E2 Allocators'!$B$15:$W$361, MATCH('O5 Details by Class &amp; Accounts'!BI$18, 'E2 Allocators'!$B$15:$W$15, 0),FALSE)*$E131), 0, VLOOKUP(VLOOKUP($A131, 'E4 TB Allocation Details'!$A$18:$L$217, MATCH("Misc ID", 'E4 TB Allocation Details'!$A$18:$L$18, 0),FALSE), 'E2 Allocators'!$B$15:$W$361, MATCH('O5 Details by Class &amp; Accounts'!BI$18, 'E2 Allocators'!$B$15:$W$15, 0),FALSE)*$E131)</f>
        <v>0</v>
      </c>
      <c r="BJ131" s="1334">
        <f>IF(ISERROR(VLOOKUP(VLOOKUP($A131, 'E4 TB Allocation Details'!$A$18:$L$217, MATCH("Misc ID", 'E4 TB Allocation Details'!$A$18:$L$18, 0),FALSE), 'E2 Allocators'!$B$15:$W$361, MATCH('O5 Details by Class &amp; Accounts'!BJ$18, 'E2 Allocators'!$B$15:$W$15, 0),FALSE)*$E131), 0, VLOOKUP(VLOOKUP($A131, 'E4 TB Allocation Details'!$A$18:$L$217, MATCH("Misc ID", 'E4 TB Allocation Details'!$A$18:$L$18, 0),FALSE), 'E2 Allocators'!$B$15:$W$361, MATCH('O5 Details by Class &amp; Accounts'!BJ$18, 'E2 Allocators'!$B$15:$W$15, 0),FALSE)*$E131)</f>
        <v>0</v>
      </c>
      <c r="BK131" s="1334">
        <f>IF(ISERROR(VLOOKUP(VLOOKUP($A131, 'E4 TB Allocation Details'!$A$18:$L$217, MATCH("Misc ID", 'E4 TB Allocation Details'!$A$18:$L$18, 0),FALSE), 'E2 Allocators'!$B$15:$W$361, MATCH('O5 Details by Class &amp; Accounts'!BK$18, 'E2 Allocators'!$B$15:$W$15, 0),FALSE)*$E131), 0, VLOOKUP(VLOOKUP($A131, 'E4 TB Allocation Details'!$A$18:$L$217, MATCH("Misc ID", 'E4 TB Allocation Details'!$A$18:$L$18, 0),FALSE), 'E2 Allocators'!$B$15:$W$361, MATCH('O5 Details by Class &amp; Accounts'!BK$18, 'E2 Allocators'!$B$15:$W$15, 0),FALSE)*$E131)</f>
        <v>0</v>
      </c>
      <c r="BL131" s="1334">
        <f>IF(ISERROR(VLOOKUP(VLOOKUP($A131, 'E4 TB Allocation Details'!$A$18:$L$217, MATCH("Misc ID", 'E4 TB Allocation Details'!$A$18:$L$18, 0),FALSE), 'E2 Allocators'!$B$15:$W$361, MATCH('O5 Details by Class &amp; Accounts'!BL$18, 'E2 Allocators'!$B$15:$W$15, 0),FALSE)*$E131), 0, VLOOKUP(VLOOKUP($A131, 'E4 TB Allocation Details'!$A$18:$L$217, MATCH("Misc ID", 'E4 TB Allocation Details'!$A$18:$L$18, 0),FALSE), 'E2 Allocators'!$B$15:$W$361, MATCH('O5 Details by Class &amp; Accounts'!BL$18, 'E2 Allocators'!$B$15:$W$15, 0),FALSE)*$E131)</f>
        <v>0</v>
      </c>
      <c r="BM131" s="1334">
        <f>IF(ISERROR(VLOOKUP(VLOOKUP($A131, 'E4 TB Allocation Details'!$A$18:$L$217, MATCH("Misc ID", 'E4 TB Allocation Details'!$A$18:$L$18, 0),FALSE), 'E2 Allocators'!$B$15:$W$361, MATCH('O5 Details by Class &amp; Accounts'!BM$18, 'E2 Allocators'!$B$15:$W$15, 0),FALSE)*$E131), 0, VLOOKUP(VLOOKUP($A131, 'E4 TB Allocation Details'!$A$18:$L$217, MATCH("Misc ID", 'E4 TB Allocation Details'!$A$18:$L$18, 0),FALSE), 'E2 Allocators'!$B$15:$W$361, MATCH('O5 Details by Class &amp; Accounts'!BM$18, 'E2 Allocators'!$B$15:$W$15, 0),FALSE)*$E131)</f>
        <v>0</v>
      </c>
      <c r="BN131" s="1334">
        <f>IF(ISERROR(VLOOKUP(VLOOKUP($A131, 'E4 TB Allocation Details'!$A$18:$L$217, MATCH("Misc ID", 'E4 TB Allocation Details'!$A$18:$L$18, 0),FALSE), 'E2 Allocators'!$B$15:$W$361, MATCH('O5 Details by Class &amp; Accounts'!BN$18, 'E2 Allocators'!$B$15:$W$15, 0),FALSE)*$E131), 0, VLOOKUP(VLOOKUP($A131, 'E4 TB Allocation Details'!$A$18:$L$217, MATCH("Misc ID", 'E4 TB Allocation Details'!$A$18:$L$18, 0),FALSE), 'E2 Allocators'!$B$15:$W$361, MATCH('O5 Details by Class &amp; Accounts'!BN$18, 'E2 Allocators'!$B$15:$W$15, 0),FALSE)*$E131)</f>
        <v>0</v>
      </c>
      <c r="BO131" s="1334">
        <f>IF(ISERROR(VLOOKUP(VLOOKUP($A131, 'E4 TB Allocation Details'!$A$18:$L$217, MATCH("Misc ID", 'E4 TB Allocation Details'!$A$18:$L$18, 0),FALSE), 'E2 Allocators'!$B$15:$W$361, MATCH('O5 Details by Class &amp; Accounts'!BO$18, 'E2 Allocators'!$B$15:$W$15, 0),FALSE)*$E131), 0, VLOOKUP(VLOOKUP($A131, 'E4 TB Allocation Details'!$A$18:$L$217, MATCH("Misc ID", 'E4 TB Allocation Details'!$A$18:$L$18, 0),FALSE), 'E2 Allocators'!$B$15:$W$361, MATCH('O5 Details by Class &amp; Accounts'!BO$18, 'E2 Allocators'!$B$15:$W$15, 0),FALSE)*$E131)</f>
        <v>0</v>
      </c>
      <c r="BP131" s="1334">
        <f>IF(ISERROR(VLOOKUP(VLOOKUP($A131, 'E4 TB Allocation Details'!$A$18:$L$217, MATCH("Misc ID", 'E4 TB Allocation Details'!$A$18:$L$18, 0),FALSE), 'E2 Allocators'!$B$15:$W$361, MATCH('O5 Details by Class &amp; Accounts'!BP$18, 'E2 Allocators'!$B$15:$W$15, 0),FALSE)*$E131), 0, VLOOKUP(VLOOKUP($A131, 'E4 TB Allocation Details'!$A$18:$L$217, MATCH("Misc ID", 'E4 TB Allocation Details'!$A$18:$L$18, 0),FALSE), 'E2 Allocators'!$B$15:$W$361, MATCH('O5 Details by Class &amp; Accounts'!BP$18, 'E2 Allocators'!$B$15:$W$15, 0),FALSE)*$E131)</f>
        <v>0</v>
      </c>
      <c r="BQ131" s="1334">
        <f>IF(ISERROR(VLOOKUP(VLOOKUP($A131, 'E4 TB Allocation Details'!$A$18:$L$217, MATCH("Misc ID", 'E4 TB Allocation Details'!$A$18:$L$18, 0),FALSE), 'E2 Allocators'!$B$15:$W$361, MATCH('O5 Details by Class &amp; Accounts'!BQ$18, 'E2 Allocators'!$B$15:$W$15, 0),FALSE)*$E131), 0, VLOOKUP(VLOOKUP($A131, 'E4 TB Allocation Details'!$A$18:$L$217, MATCH("Misc ID", 'E4 TB Allocation Details'!$A$18:$L$18, 0),FALSE), 'E2 Allocators'!$B$15:$W$361, MATCH('O5 Details by Class &amp; Accounts'!BQ$18, 'E2 Allocators'!$B$15:$W$15, 0),FALSE)*$E131)</f>
        <v>0</v>
      </c>
      <c r="BR131" s="1334">
        <f>IF(ISERROR(VLOOKUP(VLOOKUP($A131, 'E4 TB Allocation Details'!$A$18:$L$217, MATCH("Misc ID", 'E4 TB Allocation Details'!$A$18:$L$18, 0),FALSE), 'E2 Allocators'!$B$15:$W$361, MATCH('O5 Details by Class &amp; Accounts'!BR$18, 'E2 Allocators'!$B$15:$W$15, 0),FALSE)*$E131), 0, VLOOKUP(VLOOKUP($A131, 'E4 TB Allocation Details'!$A$18:$L$217, MATCH("Misc ID", 'E4 TB Allocation Details'!$A$18:$L$18, 0),FALSE), 'E2 Allocators'!$B$15:$W$361, MATCH('O5 Details by Class &amp; Accounts'!BR$18, 'E2 Allocators'!$B$15:$W$15, 0),FALSE)*$E131)</f>
        <v>0</v>
      </c>
      <c r="BS131" s="1334">
        <f t="shared" ref="BS131:BS165" si="41">SUM(AY131:BR131)</f>
        <v>0</v>
      </c>
      <c r="BT131" s="1334">
        <f>IF(ISERROR(VLOOKUP(VLOOKUP($A131, 'E4 TB Allocation Details'!$A$18:$L$217, MATCH("A &amp; G ID", 'E4 TB Allocation Details'!$A$18:$L$18, 0),FALSE), 'E2 Allocators'!$B$15:$W$361, MATCH('O5 Details by Class &amp; Accounts'!BT$18, 'E2 Allocators'!$B$15:$W$15, 0),FALSE)*$E131), 0, VLOOKUP(VLOOKUP($A131, 'E4 TB Allocation Details'!$A$18:$L$217, MATCH("A &amp; G ID", 'E4 TB Allocation Details'!$A$18:$L$18, 0),FALSE), 'E2 Allocators'!$B$15:$W$361, MATCH('O5 Details by Class &amp; Accounts'!BT$18, 'E2 Allocators'!$B$15:$W$15, 0),FALSE)*$E131)</f>
        <v>0</v>
      </c>
      <c r="BU131" s="1334">
        <f>IF(ISERROR(VLOOKUP(VLOOKUP($A131, 'E4 TB Allocation Details'!$A$18:$L$217, MATCH("A &amp; G ID", 'E4 TB Allocation Details'!$A$18:$L$18, 0),FALSE), 'E2 Allocators'!$B$15:$W$361, MATCH('O5 Details by Class &amp; Accounts'!BU$18, 'E2 Allocators'!$B$15:$W$15, 0),FALSE)*$E131), 0, VLOOKUP(VLOOKUP($A131, 'E4 TB Allocation Details'!$A$18:$L$217, MATCH("A &amp; G ID", 'E4 TB Allocation Details'!$A$18:$L$18, 0),FALSE), 'E2 Allocators'!$B$15:$W$361, MATCH('O5 Details by Class &amp; Accounts'!BU$18, 'E2 Allocators'!$B$15:$W$15, 0),FALSE)*$E131)</f>
        <v>0</v>
      </c>
      <c r="BV131" s="1334">
        <f>IF(ISERROR(VLOOKUP(VLOOKUP($A131, 'E4 TB Allocation Details'!$A$18:$L$217, MATCH("A &amp; G ID", 'E4 TB Allocation Details'!$A$18:$L$18, 0),FALSE), 'E2 Allocators'!$B$15:$W$361, MATCH('O5 Details by Class &amp; Accounts'!BV$18, 'E2 Allocators'!$B$15:$W$15, 0),FALSE)*$E131), 0, VLOOKUP(VLOOKUP($A131, 'E4 TB Allocation Details'!$A$18:$L$217, MATCH("A &amp; G ID", 'E4 TB Allocation Details'!$A$18:$L$18, 0),FALSE), 'E2 Allocators'!$B$15:$W$361, MATCH('O5 Details by Class &amp; Accounts'!BV$18, 'E2 Allocators'!$B$15:$W$15, 0),FALSE)*$E131)</f>
        <v>0</v>
      </c>
      <c r="BW131" s="1334">
        <f>IF(ISERROR(VLOOKUP(VLOOKUP($A131, 'E4 TB Allocation Details'!$A$18:$L$217, MATCH("A &amp; G ID", 'E4 TB Allocation Details'!$A$18:$L$18, 0),FALSE), 'E2 Allocators'!$B$15:$W$361, MATCH('O5 Details by Class &amp; Accounts'!BW$18, 'E2 Allocators'!$B$15:$W$15, 0),FALSE)*$E131), 0, VLOOKUP(VLOOKUP($A131, 'E4 TB Allocation Details'!$A$18:$L$217, MATCH("A &amp; G ID", 'E4 TB Allocation Details'!$A$18:$L$18, 0),FALSE), 'E2 Allocators'!$B$15:$W$361, MATCH('O5 Details by Class &amp; Accounts'!BW$18, 'E2 Allocators'!$B$15:$W$15, 0),FALSE)*$E131)</f>
        <v>0</v>
      </c>
      <c r="BX131" s="1334">
        <f>IF(ISERROR(VLOOKUP(VLOOKUP($A131, 'E4 TB Allocation Details'!$A$18:$L$217, MATCH("A &amp; G ID", 'E4 TB Allocation Details'!$A$18:$L$18, 0),FALSE), 'E2 Allocators'!$B$15:$W$361, MATCH('O5 Details by Class &amp; Accounts'!BX$18, 'E2 Allocators'!$B$15:$W$15, 0),FALSE)*$E131), 0, VLOOKUP(VLOOKUP($A131, 'E4 TB Allocation Details'!$A$18:$L$217, MATCH("A &amp; G ID", 'E4 TB Allocation Details'!$A$18:$L$18, 0),FALSE), 'E2 Allocators'!$B$15:$W$361, MATCH('O5 Details by Class &amp; Accounts'!BX$18, 'E2 Allocators'!$B$15:$W$15, 0),FALSE)*$E131)</f>
        <v>0</v>
      </c>
      <c r="BY131" s="1334">
        <f>IF(ISERROR(VLOOKUP(VLOOKUP($A131, 'E4 TB Allocation Details'!$A$18:$L$217, MATCH("A &amp; G ID", 'E4 TB Allocation Details'!$A$18:$L$18, 0),FALSE), 'E2 Allocators'!$B$15:$W$361, MATCH('O5 Details by Class &amp; Accounts'!BY$18, 'E2 Allocators'!$B$15:$W$15, 0),FALSE)*$E131), 0, VLOOKUP(VLOOKUP($A131, 'E4 TB Allocation Details'!$A$18:$L$217, MATCH("A &amp; G ID", 'E4 TB Allocation Details'!$A$18:$L$18, 0),FALSE), 'E2 Allocators'!$B$15:$W$361, MATCH('O5 Details by Class &amp; Accounts'!BY$18, 'E2 Allocators'!$B$15:$W$15, 0),FALSE)*$E131)</f>
        <v>0</v>
      </c>
      <c r="BZ131" s="1334">
        <f>IF(ISERROR(VLOOKUP(VLOOKUP($A131, 'E4 TB Allocation Details'!$A$18:$L$217, MATCH("A &amp; G ID", 'E4 TB Allocation Details'!$A$18:$L$18, 0),FALSE), 'E2 Allocators'!$B$15:$W$361, MATCH('O5 Details by Class &amp; Accounts'!BZ$18, 'E2 Allocators'!$B$15:$W$15, 0),FALSE)*$E131), 0, VLOOKUP(VLOOKUP($A131, 'E4 TB Allocation Details'!$A$18:$L$217, MATCH("A &amp; G ID", 'E4 TB Allocation Details'!$A$18:$L$18, 0),FALSE), 'E2 Allocators'!$B$15:$W$361, MATCH('O5 Details by Class &amp; Accounts'!BZ$18, 'E2 Allocators'!$B$15:$W$15, 0),FALSE)*$E131)</f>
        <v>0</v>
      </c>
      <c r="CA131" s="1334">
        <f>IF(ISERROR(VLOOKUP(VLOOKUP($A131, 'E4 TB Allocation Details'!$A$18:$L$217, MATCH("A &amp; G ID", 'E4 TB Allocation Details'!$A$18:$L$18, 0),FALSE), 'E2 Allocators'!$B$15:$W$361, MATCH('O5 Details by Class &amp; Accounts'!CA$18, 'E2 Allocators'!$B$15:$W$15, 0),FALSE)*$E131), 0, VLOOKUP(VLOOKUP($A131, 'E4 TB Allocation Details'!$A$18:$L$217, MATCH("A &amp; G ID", 'E4 TB Allocation Details'!$A$18:$L$18, 0),FALSE), 'E2 Allocators'!$B$15:$W$361, MATCH('O5 Details by Class &amp; Accounts'!CA$18, 'E2 Allocators'!$B$15:$W$15, 0),FALSE)*$E131)</f>
        <v>0</v>
      </c>
      <c r="CB131" s="1334">
        <f>IF(ISERROR(VLOOKUP(VLOOKUP($A131, 'E4 TB Allocation Details'!$A$18:$L$217, MATCH("A &amp; G ID", 'E4 TB Allocation Details'!$A$18:$L$18, 0),FALSE), 'E2 Allocators'!$B$15:$W$361, MATCH('O5 Details by Class &amp; Accounts'!CB$18, 'E2 Allocators'!$B$15:$W$15, 0),FALSE)*$E131), 0, VLOOKUP(VLOOKUP($A131, 'E4 TB Allocation Details'!$A$18:$L$217, MATCH("A &amp; G ID", 'E4 TB Allocation Details'!$A$18:$L$18, 0),FALSE), 'E2 Allocators'!$B$15:$W$361, MATCH('O5 Details by Class &amp; Accounts'!CB$18, 'E2 Allocators'!$B$15:$W$15, 0),FALSE)*$E131)</f>
        <v>0</v>
      </c>
      <c r="CC131" s="1334">
        <f>IF(ISERROR(VLOOKUP(VLOOKUP($A131, 'E4 TB Allocation Details'!$A$18:$L$217, MATCH("A &amp; G ID", 'E4 TB Allocation Details'!$A$18:$L$18, 0),FALSE), 'E2 Allocators'!$B$15:$W$361, MATCH('O5 Details by Class &amp; Accounts'!CC$18, 'E2 Allocators'!$B$15:$W$15, 0),FALSE)*$E131), 0, VLOOKUP(VLOOKUP($A131, 'E4 TB Allocation Details'!$A$18:$L$217, MATCH("A &amp; G ID", 'E4 TB Allocation Details'!$A$18:$L$18, 0),FALSE), 'E2 Allocators'!$B$15:$W$361, MATCH('O5 Details by Class &amp; Accounts'!CC$18, 'E2 Allocators'!$B$15:$W$15, 0),FALSE)*$E131)</f>
        <v>0</v>
      </c>
      <c r="CD131" s="1334">
        <f>IF(ISERROR(VLOOKUP(VLOOKUP($A131, 'E4 TB Allocation Details'!$A$18:$L$217, MATCH("A &amp; G ID", 'E4 TB Allocation Details'!$A$18:$L$18, 0),FALSE), 'E2 Allocators'!$B$15:$W$361, MATCH('O5 Details by Class &amp; Accounts'!CD$18, 'E2 Allocators'!$B$15:$W$15, 0),FALSE)*$E131), 0, VLOOKUP(VLOOKUP($A131, 'E4 TB Allocation Details'!$A$18:$L$217, MATCH("A &amp; G ID", 'E4 TB Allocation Details'!$A$18:$L$18, 0),FALSE), 'E2 Allocators'!$B$15:$W$361, MATCH('O5 Details by Class &amp; Accounts'!CD$18, 'E2 Allocators'!$B$15:$W$15, 0),FALSE)*$E131)</f>
        <v>0</v>
      </c>
      <c r="CE131" s="1334">
        <f>IF(ISERROR(VLOOKUP(VLOOKUP($A131, 'E4 TB Allocation Details'!$A$18:$L$217, MATCH("A &amp; G ID", 'E4 TB Allocation Details'!$A$18:$L$18, 0),FALSE), 'E2 Allocators'!$B$15:$W$361, MATCH('O5 Details by Class &amp; Accounts'!CE$18, 'E2 Allocators'!$B$15:$W$15, 0),FALSE)*$E131), 0, VLOOKUP(VLOOKUP($A131, 'E4 TB Allocation Details'!$A$18:$L$217, MATCH("A &amp; G ID", 'E4 TB Allocation Details'!$A$18:$L$18, 0),FALSE), 'E2 Allocators'!$B$15:$W$361, MATCH('O5 Details by Class &amp; Accounts'!CE$18, 'E2 Allocators'!$B$15:$W$15, 0),FALSE)*$E131)</f>
        <v>0</v>
      </c>
      <c r="CF131" s="1334">
        <f>IF(ISERROR(VLOOKUP(VLOOKUP($A131, 'E4 TB Allocation Details'!$A$18:$L$217, MATCH("A &amp; G ID", 'E4 TB Allocation Details'!$A$18:$L$18, 0),FALSE), 'E2 Allocators'!$B$15:$W$361, MATCH('O5 Details by Class &amp; Accounts'!CF$18, 'E2 Allocators'!$B$15:$W$15, 0),FALSE)*$E131), 0, VLOOKUP(VLOOKUP($A131, 'E4 TB Allocation Details'!$A$18:$L$217, MATCH("A &amp; G ID", 'E4 TB Allocation Details'!$A$18:$L$18, 0),FALSE), 'E2 Allocators'!$B$15:$W$361, MATCH('O5 Details by Class &amp; Accounts'!CF$18, 'E2 Allocators'!$B$15:$W$15, 0),FALSE)*$E131)</f>
        <v>0</v>
      </c>
      <c r="CG131" s="1334">
        <f>IF(ISERROR(VLOOKUP(VLOOKUP($A131, 'E4 TB Allocation Details'!$A$18:$L$217, MATCH("A &amp; G ID", 'E4 TB Allocation Details'!$A$18:$L$18, 0),FALSE), 'E2 Allocators'!$B$15:$W$361, MATCH('O5 Details by Class &amp; Accounts'!CG$18, 'E2 Allocators'!$B$15:$W$15, 0),FALSE)*$E131), 0, VLOOKUP(VLOOKUP($A131, 'E4 TB Allocation Details'!$A$18:$L$217, MATCH("A &amp; G ID", 'E4 TB Allocation Details'!$A$18:$L$18, 0),FALSE), 'E2 Allocators'!$B$15:$W$361, MATCH('O5 Details by Class &amp; Accounts'!CG$18, 'E2 Allocators'!$B$15:$W$15, 0),FALSE)*$E131)</f>
        <v>0</v>
      </c>
      <c r="CH131" s="1334">
        <f>IF(ISERROR(VLOOKUP(VLOOKUP($A131, 'E4 TB Allocation Details'!$A$18:$L$217, MATCH("A &amp; G ID", 'E4 TB Allocation Details'!$A$18:$L$18, 0),FALSE), 'E2 Allocators'!$B$15:$W$361, MATCH('O5 Details by Class &amp; Accounts'!CH$18, 'E2 Allocators'!$B$15:$W$15, 0),FALSE)*$E131), 0, VLOOKUP(VLOOKUP($A131, 'E4 TB Allocation Details'!$A$18:$L$217, MATCH("A &amp; G ID", 'E4 TB Allocation Details'!$A$18:$L$18, 0),FALSE), 'E2 Allocators'!$B$15:$W$361, MATCH('O5 Details by Class &amp; Accounts'!CH$18, 'E2 Allocators'!$B$15:$W$15, 0),FALSE)*$E131)</f>
        <v>0</v>
      </c>
      <c r="CI131" s="1334">
        <f>IF(ISERROR(VLOOKUP(VLOOKUP($A131, 'E4 TB Allocation Details'!$A$18:$L$217, MATCH("A &amp; G ID", 'E4 TB Allocation Details'!$A$18:$L$18, 0),FALSE), 'E2 Allocators'!$B$15:$W$361, MATCH('O5 Details by Class &amp; Accounts'!CI$18, 'E2 Allocators'!$B$15:$W$15, 0),FALSE)*$E131), 0, VLOOKUP(VLOOKUP($A131, 'E4 TB Allocation Details'!$A$18:$L$217, MATCH("A &amp; G ID", 'E4 TB Allocation Details'!$A$18:$L$18, 0),FALSE), 'E2 Allocators'!$B$15:$W$361, MATCH('O5 Details by Class &amp; Accounts'!CI$18, 'E2 Allocators'!$B$15:$W$15, 0),FALSE)*$E131)</f>
        <v>0</v>
      </c>
      <c r="CJ131" s="1334">
        <f>IF(ISERROR(VLOOKUP(VLOOKUP($A131, 'E4 TB Allocation Details'!$A$18:$L$217, MATCH("A &amp; G ID", 'E4 TB Allocation Details'!$A$18:$L$18, 0),FALSE), 'E2 Allocators'!$B$15:$W$361, MATCH('O5 Details by Class &amp; Accounts'!CJ$18, 'E2 Allocators'!$B$15:$W$15, 0),FALSE)*$E131), 0, VLOOKUP(VLOOKUP($A131, 'E4 TB Allocation Details'!$A$18:$L$217, MATCH("A &amp; G ID", 'E4 TB Allocation Details'!$A$18:$L$18, 0),FALSE), 'E2 Allocators'!$B$15:$W$361, MATCH('O5 Details by Class &amp; Accounts'!CJ$18, 'E2 Allocators'!$B$15:$W$15, 0),FALSE)*$E131)</f>
        <v>0</v>
      </c>
      <c r="CK131" s="1334">
        <f>IF(ISERROR(VLOOKUP(VLOOKUP($A131, 'E4 TB Allocation Details'!$A$18:$L$217, MATCH("A &amp; G ID", 'E4 TB Allocation Details'!$A$18:$L$18, 0),FALSE), 'E2 Allocators'!$B$15:$W$361, MATCH('O5 Details by Class &amp; Accounts'!CK$18, 'E2 Allocators'!$B$15:$W$15, 0),FALSE)*$E131), 0, VLOOKUP(VLOOKUP($A131, 'E4 TB Allocation Details'!$A$18:$L$217, MATCH("A &amp; G ID", 'E4 TB Allocation Details'!$A$18:$L$18, 0),FALSE), 'E2 Allocators'!$B$15:$W$361, MATCH('O5 Details by Class &amp; Accounts'!CK$18, 'E2 Allocators'!$B$15:$W$15, 0),FALSE)*$E131)</f>
        <v>0</v>
      </c>
      <c r="CL131" s="1334">
        <f>IF(ISERROR(VLOOKUP(VLOOKUP($A131, 'E4 TB Allocation Details'!$A$18:$L$217, MATCH("A &amp; G ID", 'E4 TB Allocation Details'!$A$18:$L$18, 0),FALSE), 'E2 Allocators'!$B$15:$W$361, MATCH('O5 Details by Class &amp; Accounts'!CL$18, 'E2 Allocators'!$B$15:$W$15, 0),FALSE)*$E131), 0, VLOOKUP(VLOOKUP($A131, 'E4 TB Allocation Details'!$A$18:$L$217, MATCH("A &amp; G ID", 'E4 TB Allocation Details'!$A$18:$L$18, 0),FALSE), 'E2 Allocators'!$B$15:$W$361, MATCH('O5 Details by Class &amp; Accounts'!CL$18, 'E2 Allocators'!$B$15:$W$15, 0),FALSE)*$E131)</f>
        <v>0</v>
      </c>
      <c r="CM131" s="1334">
        <f>IF(ISERROR(VLOOKUP(VLOOKUP($A131, 'E4 TB Allocation Details'!$A$18:$L$217, MATCH("A &amp; G ID", 'E4 TB Allocation Details'!$A$18:$L$18, 0),FALSE), 'E2 Allocators'!$B$15:$W$361, MATCH('O5 Details by Class &amp; Accounts'!CM$18, 'E2 Allocators'!$B$15:$W$15, 0),FALSE)*$E131), 0, VLOOKUP(VLOOKUP($A131, 'E4 TB Allocation Details'!$A$18:$L$217, MATCH("A &amp; G ID", 'E4 TB Allocation Details'!$A$18:$L$18, 0),FALSE), 'E2 Allocators'!$B$15:$W$361, MATCH('O5 Details by Class &amp; Accounts'!CM$18, 'E2 Allocators'!$B$15:$W$15, 0),FALSE)*$E131)</f>
        <v>0</v>
      </c>
      <c r="CN131" s="1334">
        <f t="shared" ref="CN131:CN164" si="42">SUM(BT131:CM131)</f>
        <v>0</v>
      </c>
      <c r="CO131" s="1670">
        <f t="shared" ref="CO131:CO165" si="43">+E131-AC131-AX131-BS131-CN131</f>
        <v>-1.1641532182693481E-10</v>
      </c>
      <c r="CQ131" s="1926" t="s">
        <v>110</v>
      </c>
    </row>
    <row r="132" spans="1:95" s="64" customFormat="1" ht="12.75" x14ac:dyDescent="0.2">
      <c r="A132" s="1102">
        <v>5010</v>
      </c>
      <c r="B132" s="1101" t="s">
        <v>608</v>
      </c>
      <c r="C132" s="1667">
        <f>IF(ISERROR(VLOOKUP($A132,'I3 TB Data'!$A$20:$H$465,MATCH('O5 Details by Class &amp; Accounts'!$C$18, 'I3 TB Data'!$A$20:$H$20,0),0)), 0, VLOOKUP($A132,'I3 TB Data'!$A$20:$H$465,MATCH('O5 Details by Class &amp; Accounts'!$C$18,'I3 TB Data'!$A$20:$H$20,0),0))</f>
        <v>221350</v>
      </c>
      <c r="D132" s="1668"/>
      <c r="E132" s="1667">
        <f t="shared" si="31"/>
        <v>221350</v>
      </c>
      <c r="F132" s="1669">
        <f>IF(ISERROR(VLOOKUP($A132, 'E1 Categorization'!A33:E123, MATCH("Customer Component", 'E1 Categorization'!$A$33:$E$33,0), 0)), 0, IF(VLOOKUP($A132, 'E1 Categorization'!A33:E123, MATCH("Customer Component", 'E1 Categorization'!$A$33:$E$33,0), 0)=0, 'O5 Details by Class &amp; Accounts'!$E132, IF(AND(VLOOKUP($A132, 'E1 Categorization'!A33:E123, MATCH("Customer Component", 'E1 Categorization'!$A$33:$E$33,0), 0) &gt;0, VLOOKUP($A132, 'E1 Categorization'!A33:E123, MATCH("Customer Component", 'E1 Categorization'!$A$33:$E$33,0), 0)&lt;1), 'O5 Details by Class &amp; Accounts'!$E132*(1-VLOOKUP($A132, 'E1 Categorization'!A33:E123, MATCH("Customer Component", 'E1 Categorization'!$A$33:$E$33,0), 0)), 0)))</f>
        <v>132810</v>
      </c>
      <c r="G132" s="1669">
        <f>IF(ISERROR(VLOOKUP($A132, 'E1 Categorization'!A33:E123, MATCH("Customer Component", 'E1 Categorization'!$A$33:$E$33,0), 0)),0, IF(VLOOKUP($A132, 'E1 Categorization'!A33:E123, MATCH("Customer Component", 'E1 Categorization'!$A$33:$E$33,0), 0)=0, 0, IF(AND(VLOOKUP($A132, 'E1 Categorization'!A33:E123, MATCH("Customer Component", 'E1 Categorization'!$A$33:$E$33,0), 0) &gt;0, VLOOKUP($A132, 'E1 Categorization'!A33:E123, MATCH("Customer Component", 'E1 Categorization'!$A$33:$E$33,0), 0)&lt;1), 'O5 Details by Class &amp; Accounts'!$E132*(VLOOKUP($A132, 'E1 Categorization'!A33:E123, MATCH("Customer Component", 'E1 Categorization'!$A$33:$E$33,0), 0)), 'O5 Details by Class &amp; Accounts'!$E132)))</f>
        <v>88540</v>
      </c>
      <c r="H132" s="1334">
        <f t="shared" si="38"/>
        <v>221350</v>
      </c>
      <c r="I132" s="1334">
        <f>IF(ISERROR(VLOOKUP(VLOOKUP($A132, 'E4 TB Allocation Details'!$A$18:$L$217, MATCH("Demand ID", 'E4 TB Allocation Details'!$A$18:$L$18, 0),FALSE), 'E2 Allocators'!$B$15:$W$361, MATCH('O5 Details by Class &amp; Accounts'!I$18, 'E2 Allocators'!$B$15:$W$15, 0),FALSE)*$F132), 0, VLOOKUP(VLOOKUP($A132, 'E4 TB Allocation Details'!$A$18:$L$217, MATCH("Demand ID", 'E4 TB Allocation Details'!$A$18:$L$18, 0),FALSE), 'E2 Allocators'!$B$15:$W$361, MATCH('O5 Details by Class &amp; Accounts'!I$18, 'E2 Allocators'!$B$15:$W$15, 0),FALSE)*$F132)</f>
        <v>52383.509819014638</v>
      </c>
      <c r="J132" s="1334">
        <f>IF(ISERROR(VLOOKUP(VLOOKUP($A132, 'E4 TB Allocation Details'!$A$18:$L$217, MATCH("Demand ID", 'E4 TB Allocation Details'!$A$18:$L$18, 0),FALSE), 'E2 Allocators'!$B$15:$W$361, MATCH('O5 Details by Class &amp; Accounts'!J$18, 'E2 Allocators'!$B$15:$W$15, 0),FALSE)*$F132), 0, VLOOKUP(VLOOKUP($A132, 'E4 TB Allocation Details'!$A$18:$L$217, MATCH("Demand ID", 'E4 TB Allocation Details'!$A$18:$L$18, 0),FALSE), 'E2 Allocators'!$B$15:$W$361, MATCH('O5 Details by Class &amp; Accounts'!J$18, 'E2 Allocators'!$B$15:$W$15, 0),FALSE)*$F132)</f>
        <v>18072.954673186225</v>
      </c>
      <c r="K132" s="1334">
        <f>IF(ISERROR(VLOOKUP(VLOOKUP($A132, 'E4 TB Allocation Details'!$A$18:$L$217, MATCH("Demand ID", 'E4 TB Allocation Details'!$A$18:$L$18, 0),FALSE), 'E2 Allocators'!$B$15:$W$361, MATCH('O5 Details by Class &amp; Accounts'!K$18, 'E2 Allocators'!$B$15:$W$15, 0),FALSE)*$F132), 0, VLOOKUP(VLOOKUP($A132, 'E4 TB Allocation Details'!$A$18:$L$217, MATCH("Demand ID", 'E4 TB Allocation Details'!$A$18:$L$18, 0),FALSE), 'E2 Allocators'!$B$15:$W$361, MATCH('O5 Details by Class &amp; Accounts'!K$18, 'E2 Allocators'!$B$15:$W$15, 0),FALSE)*$F132)</f>
        <v>37210.821591022184</v>
      </c>
      <c r="L132" s="1334">
        <f>IF(ISERROR(VLOOKUP(VLOOKUP($A132, 'E4 TB Allocation Details'!$A$18:$L$217, MATCH("Demand ID", 'E4 TB Allocation Details'!$A$18:$L$18, 0),FALSE), 'E2 Allocators'!$B$15:$W$361, MATCH('O5 Details by Class &amp; Accounts'!L$18, 'E2 Allocators'!$B$15:$W$15, 0),FALSE)*$F132), 0, VLOOKUP(VLOOKUP($A132, 'E4 TB Allocation Details'!$A$18:$L$217, MATCH("Demand ID", 'E4 TB Allocation Details'!$A$18:$L$18, 0),FALSE), 'E2 Allocators'!$B$15:$W$361, MATCH('O5 Details by Class &amp; Accounts'!L$18, 'E2 Allocators'!$B$15:$W$15, 0),FALSE)*$F132)</f>
        <v>0</v>
      </c>
      <c r="M132" s="1334">
        <f>IF(ISERROR(VLOOKUP(VLOOKUP($A132, 'E4 TB Allocation Details'!$A$18:$L$217, MATCH("Demand ID", 'E4 TB Allocation Details'!$A$18:$L$18, 0),FALSE), 'E2 Allocators'!$B$15:$W$361, MATCH('O5 Details by Class &amp; Accounts'!M$18, 'E2 Allocators'!$B$15:$W$15, 0),FALSE)*$F132), 0, VLOOKUP(VLOOKUP($A132, 'E4 TB Allocation Details'!$A$18:$L$217, MATCH("Demand ID", 'E4 TB Allocation Details'!$A$18:$L$18, 0),FALSE), 'E2 Allocators'!$B$15:$W$361, MATCH('O5 Details by Class &amp; Accounts'!M$18, 'E2 Allocators'!$B$15:$W$15, 0),FALSE)*$F132)</f>
        <v>10920.456174019808</v>
      </c>
      <c r="N132" s="1334">
        <f>IF(ISERROR(VLOOKUP(VLOOKUP($A132, 'E4 TB Allocation Details'!$A$18:$L$217, MATCH("Demand ID", 'E4 TB Allocation Details'!$A$18:$L$18, 0),FALSE), 'E2 Allocators'!$B$15:$W$361, MATCH('O5 Details by Class &amp; Accounts'!N$18, 'E2 Allocators'!$B$15:$W$15, 0),FALSE)*$F132), 0, VLOOKUP(VLOOKUP($A132, 'E4 TB Allocation Details'!$A$18:$L$217, MATCH("Demand ID", 'E4 TB Allocation Details'!$A$18:$L$18, 0),FALSE), 'E2 Allocators'!$B$15:$W$361, MATCH('O5 Details by Class &amp; Accounts'!N$18, 'E2 Allocators'!$B$15:$W$15, 0),FALSE)*$F132)</f>
        <v>13988.301902336078</v>
      </c>
      <c r="O132" s="1334">
        <f>IF(ISERROR(VLOOKUP(VLOOKUP($A132, 'E4 TB Allocation Details'!$A$18:$L$217, MATCH("Demand ID", 'E4 TB Allocation Details'!$A$18:$L$18, 0),FALSE), 'E2 Allocators'!$B$15:$W$361, MATCH('O5 Details by Class &amp; Accounts'!O$18, 'E2 Allocators'!$B$15:$W$15, 0),FALSE)*$F132), 0, VLOOKUP(VLOOKUP($A132, 'E4 TB Allocation Details'!$A$18:$L$217, MATCH("Demand ID", 'E4 TB Allocation Details'!$A$18:$L$18, 0),FALSE), 'E2 Allocators'!$B$15:$W$361, MATCH('O5 Details by Class &amp; Accounts'!O$18, 'E2 Allocators'!$B$15:$W$15, 0),FALSE)*$F132)</f>
        <v>0</v>
      </c>
      <c r="P132" s="1334">
        <f>IF(ISERROR(VLOOKUP(VLOOKUP($A132, 'E4 TB Allocation Details'!$A$18:$L$217, MATCH("Demand ID", 'E4 TB Allocation Details'!$A$18:$L$18, 0),FALSE), 'E2 Allocators'!$B$15:$W$361, MATCH('O5 Details by Class &amp; Accounts'!P$18, 'E2 Allocators'!$B$15:$W$15, 0),FALSE)*$F132), 0, VLOOKUP(VLOOKUP($A132, 'E4 TB Allocation Details'!$A$18:$L$217, MATCH("Demand ID", 'E4 TB Allocation Details'!$A$18:$L$18, 0),FALSE), 'E2 Allocators'!$B$15:$W$361, MATCH('O5 Details by Class &amp; Accounts'!P$18, 'E2 Allocators'!$B$15:$W$15, 0),FALSE)*$F132)</f>
        <v>20.431957172971281</v>
      </c>
      <c r="Q132" s="1334">
        <f>IF(ISERROR(VLOOKUP(VLOOKUP($A132, 'E4 TB Allocation Details'!$A$18:$L$217, MATCH("Demand ID", 'E4 TB Allocation Details'!$A$18:$L$18, 0),FALSE), 'E2 Allocators'!$B$15:$W$361, MATCH('O5 Details by Class &amp; Accounts'!Q$18, 'E2 Allocators'!$B$15:$W$15, 0),FALSE)*$F132), 0, VLOOKUP(VLOOKUP($A132, 'E4 TB Allocation Details'!$A$18:$L$217, MATCH("Demand ID", 'E4 TB Allocation Details'!$A$18:$L$18, 0),FALSE), 'E2 Allocators'!$B$15:$W$361, MATCH('O5 Details by Class &amp; Accounts'!Q$18, 'E2 Allocators'!$B$15:$W$15, 0),FALSE)*$F132)</f>
        <v>213.52388324811355</v>
      </c>
      <c r="R132" s="1334">
        <f>IF(ISERROR(VLOOKUP(VLOOKUP($A132, 'E4 TB Allocation Details'!$A$18:$L$217, MATCH("Demand ID", 'E4 TB Allocation Details'!$A$18:$L$18, 0),FALSE), 'E2 Allocators'!$B$15:$W$361, MATCH('O5 Details by Class &amp; Accounts'!R$18, 'E2 Allocators'!$B$15:$W$15, 0),FALSE)*$F132), 0, VLOOKUP(VLOOKUP($A132, 'E4 TB Allocation Details'!$A$18:$L$217, MATCH("Demand ID", 'E4 TB Allocation Details'!$A$18:$L$18, 0),FALSE), 'E2 Allocators'!$B$15:$W$361, MATCH('O5 Details by Class &amp; Accounts'!R$18, 'E2 Allocators'!$B$15:$W$15, 0),FALSE)*$F132)</f>
        <v>0</v>
      </c>
      <c r="S132" s="1334">
        <f>IF(ISERROR(VLOOKUP(VLOOKUP($A132, 'E4 TB Allocation Details'!$A$18:$L$217, MATCH("Demand ID", 'E4 TB Allocation Details'!$A$18:$L$18, 0),FALSE), 'E2 Allocators'!$B$15:$W$361, MATCH('O5 Details by Class &amp; Accounts'!S$18, 'E2 Allocators'!$B$15:$W$15, 0),FALSE)*$F132), 0, VLOOKUP(VLOOKUP($A132, 'E4 TB Allocation Details'!$A$18:$L$217, MATCH("Demand ID", 'E4 TB Allocation Details'!$A$18:$L$18, 0),FALSE), 'E2 Allocators'!$B$15:$W$361, MATCH('O5 Details by Class &amp; Accounts'!S$18, 'E2 Allocators'!$B$15:$W$15, 0),FALSE)*$F132)</f>
        <v>0</v>
      </c>
      <c r="T132" s="1334">
        <f>IF(ISERROR(VLOOKUP(VLOOKUP($A132, 'E4 TB Allocation Details'!$A$18:$L$217, MATCH("Demand ID", 'E4 TB Allocation Details'!$A$18:$L$18, 0),FALSE), 'E2 Allocators'!$B$15:$W$361, MATCH('O5 Details by Class &amp; Accounts'!T$18, 'E2 Allocators'!$B$15:$W$15, 0),FALSE)*$F132), 0, VLOOKUP(VLOOKUP($A132, 'E4 TB Allocation Details'!$A$18:$L$217, MATCH("Demand ID", 'E4 TB Allocation Details'!$A$18:$L$18, 0),FALSE), 'E2 Allocators'!$B$15:$W$361, MATCH('O5 Details by Class &amp; Accounts'!T$18, 'E2 Allocators'!$B$15:$W$15, 0),FALSE)*$F132)</f>
        <v>0</v>
      </c>
      <c r="U132" s="1334">
        <f>IF(ISERROR(VLOOKUP(VLOOKUP($A132, 'E4 TB Allocation Details'!$A$18:$L$217, MATCH("Demand ID", 'E4 TB Allocation Details'!$A$18:$L$18, 0),FALSE), 'E2 Allocators'!$B$15:$W$361, MATCH('O5 Details by Class &amp; Accounts'!U$18, 'E2 Allocators'!$B$15:$W$15, 0),FALSE)*$F132), 0, VLOOKUP(VLOOKUP($A132, 'E4 TB Allocation Details'!$A$18:$L$217, MATCH("Demand ID", 'E4 TB Allocation Details'!$A$18:$L$18, 0),FALSE), 'E2 Allocators'!$B$15:$W$361, MATCH('O5 Details by Class &amp; Accounts'!U$18, 'E2 Allocators'!$B$15:$W$15, 0),FALSE)*$F132)</f>
        <v>0</v>
      </c>
      <c r="V132" s="1334">
        <f>IF(ISERROR(VLOOKUP(VLOOKUP($A132, 'E4 TB Allocation Details'!$A$18:$L$217, MATCH("Demand ID", 'E4 TB Allocation Details'!$A$18:$L$18, 0),FALSE), 'E2 Allocators'!$B$15:$W$361, MATCH('O5 Details by Class &amp; Accounts'!V$18, 'E2 Allocators'!$B$15:$W$15, 0),FALSE)*$F132), 0, VLOOKUP(VLOOKUP($A132, 'E4 TB Allocation Details'!$A$18:$L$217, MATCH("Demand ID", 'E4 TB Allocation Details'!$A$18:$L$18, 0),FALSE), 'E2 Allocators'!$B$15:$W$361, MATCH('O5 Details by Class &amp; Accounts'!V$18, 'E2 Allocators'!$B$15:$W$15, 0),FALSE)*$F132)</f>
        <v>0</v>
      </c>
      <c r="W132" s="1334">
        <f>IF(ISERROR(VLOOKUP(VLOOKUP($A132, 'E4 TB Allocation Details'!$A$18:$L$217, MATCH("Demand ID", 'E4 TB Allocation Details'!$A$18:$L$18, 0),FALSE), 'E2 Allocators'!$B$15:$W$361, MATCH('O5 Details by Class &amp; Accounts'!W$18, 'E2 Allocators'!$B$15:$W$15, 0),FALSE)*$F132), 0, VLOOKUP(VLOOKUP($A132, 'E4 TB Allocation Details'!$A$18:$L$217, MATCH("Demand ID", 'E4 TB Allocation Details'!$A$18:$L$18, 0),FALSE), 'E2 Allocators'!$B$15:$W$361, MATCH('O5 Details by Class &amp; Accounts'!W$18, 'E2 Allocators'!$B$15:$W$15, 0),FALSE)*$F132)</f>
        <v>0</v>
      </c>
      <c r="X132" s="1334">
        <f>IF(ISERROR(VLOOKUP(VLOOKUP($A132, 'E4 TB Allocation Details'!$A$18:$L$217, MATCH("Demand ID", 'E4 TB Allocation Details'!$A$18:$L$18, 0),FALSE), 'E2 Allocators'!$B$15:$W$361, MATCH('O5 Details by Class &amp; Accounts'!X$18, 'E2 Allocators'!$B$15:$W$15, 0),FALSE)*$F132), 0, VLOOKUP(VLOOKUP($A132, 'E4 TB Allocation Details'!$A$18:$L$217, MATCH("Demand ID", 'E4 TB Allocation Details'!$A$18:$L$18, 0),FALSE), 'E2 Allocators'!$B$15:$W$361, MATCH('O5 Details by Class &amp; Accounts'!X$18, 'E2 Allocators'!$B$15:$W$15, 0),FALSE)*$F132)</f>
        <v>0</v>
      </c>
      <c r="Y132" s="1334">
        <f>IF(ISERROR(VLOOKUP(VLOOKUP($A132, 'E4 TB Allocation Details'!$A$18:$L$217, MATCH("Demand ID", 'E4 TB Allocation Details'!$A$18:$L$18, 0),FALSE), 'E2 Allocators'!$B$15:$W$361, MATCH('O5 Details by Class &amp; Accounts'!Y$18, 'E2 Allocators'!$B$15:$W$15, 0),FALSE)*$F132), 0, VLOOKUP(VLOOKUP($A132, 'E4 TB Allocation Details'!$A$18:$L$217, MATCH("Demand ID", 'E4 TB Allocation Details'!$A$18:$L$18, 0),FALSE), 'E2 Allocators'!$B$15:$W$361, MATCH('O5 Details by Class &amp; Accounts'!Y$18, 'E2 Allocators'!$B$15:$W$15, 0),FALSE)*$F132)</f>
        <v>0</v>
      </c>
      <c r="Z132" s="1334">
        <f>IF(ISERROR(VLOOKUP(VLOOKUP($A132, 'E4 TB Allocation Details'!$A$18:$L$217, MATCH("Demand ID", 'E4 TB Allocation Details'!$A$18:$L$18, 0),FALSE), 'E2 Allocators'!$B$15:$W$361, MATCH('O5 Details by Class &amp; Accounts'!Z$18, 'E2 Allocators'!$B$15:$W$15, 0),FALSE)*$F132), 0, VLOOKUP(VLOOKUP($A132, 'E4 TB Allocation Details'!$A$18:$L$217, MATCH("Demand ID", 'E4 TB Allocation Details'!$A$18:$L$18, 0),FALSE), 'E2 Allocators'!$B$15:$W$361, MATCH('O5 Details by Class &amp; Accounts'!Z$18, 'E2 Allocators'!$B$15:$W$15, 0),FALSE)*$F132)</f>
        <v>0</v>
      </c>
      <c r="AA132" s="1334">
        <f>IF(ISERROR(VLOOKUP(VLOOKUP($A132, 'E4 TB Allocation Details'!$A$18:$L$217, MATCH("Demand ID", 'E4 TB Allocation Details'!$A$18:$L$18, 0),FALSE), 'E2 Allocators'!$B$15:$W$361, MATCH('O5 Details by Class &amp; Accounts'!AA$18, 'E2 Allocators'!$B$15:$W$15, 0),FALSE)*$F132), 0, VLOOKUP(VLOOKUP($A132, 'E4 TB Allocation Details'!$A$18:$L$217, MATCH("Demand ID", 'E4 TB Allocation Details'!$A$18:$L$18, 0),FALSE), 'E2 Allocators'!$B$15:$W$361, MATCH('O5 Details by Class &amp; Accounts'!AA$18, 'E2 Allocators'!$B$15:$W$15, 0),FALSE)*$F132)</f>
        <v>0</v>
      </c>
      <c r="AB132" s="1334">
        <f>IF(ISERROR(VLOOKUP(VLOOKUP($A132, 'E4 TB Allocation Details'!$A$18:$L$217, MATCH("Demand ID", 'E4 TB Allocation Details'!$A$18:$L$18, 0),FALSE), 'E2 Allocators'!$B$15:$W$361, MATCH('O5 Details by Class &amp; Accounts'!AB$18, 'E2 Allocators'!$B$15:$W$15, 0),FALSE)*$F132), 0, VLOOKUP(VLOOKUP($A132, 'E4 TB Allocation Details'!$A$18:$L$217, MATCH("Demand ID", 'E4 TB Allocation Details'!$A$18:$L$18, 0),FALSE), 'E2 Allocators'!$B$15:$W$361, MATCH('O5 Details by Class &amp; Accounts'!AB$18, 'E2 Allocators'!$B$15:$W$15, 0),FALSE)*$F132)</f>
        <v>0</v>
      </c>
      <c r="AC132" s="1334">
        <f t="shared" si="39"/>
        <v>132810</v>
      </c>
      <c r="AD132" s="1334">
        <f>IF(ISERROR(VLOOKUP(VLOOKUP($A132, 'E4 TB Allocation Details'!$A$18:$L$217, MATCH("Customer ID", 'E4 TB Allocation Details'!$A$18:$L$18, 0),FALSE), 'E2 Allocators'!$B$15:$W$361, MATCH('O5 Details by Class &amp; Accounts'!AD$18, 'E2 Allocators'!$B$15:$W$15, 0),FALSE)*$G132), 0, VLOOKUP(VLOOKUP($A132, 'E4 TB Allocation Details'!$A$18:$L$217, MATCH("Customer ID", 'E4 TB Allocation Details'!$A$18:$L$18, 0),FALSE), 'E2 Allocators'!$B$15:$W$361, MATCH('O5 Details by Class &amp; Accounts'!AD$18, 'E2 Allocators'!$B$15:$W$15, 0),FALSE)*$G132)</f>
        <v>55379.590274382434</v>
      </c>
      <c r="AE132" s="1334">
        <f>IF(ISERROR(VLOOKUP(VLOOKUP($A132, 'E4 TB Allocation Details'!$A$18:$L$217, MATCH("Customer ID", 'E4 TB Allocation Details'!$A$18:$L$18, 0),FALSE), 'E2 Allocators'!$B$15:$W$361, MATCH('O5 Details by Class &amp; Accounts'!AE$18, 'E2 Allocators'!$B$15:$W$15, 0),FALSE)*$G132), 0, VLOOKUP(VLOOKUP($A132, 'E4 TB Allocation Details'!$A$18:$L$217, MATCH("Customer ID", 'E4 TB Allocation Details'!$A$18:$L$18, 0),FALSE), 'E2 Allocators'!$B$15:$W$361, MATCH('O5 Details by Class &amp; Accounts'!AE$18, 'E2 Allocators'!$B$15:$W$15, 0),FALSE)*$G132)</f>
        <v>7300.5654080293662</v>
      </c>
      <c r="AF132" s="1334">
        <f>IF(ISERROR(VLOOKUP(VLOOKUP($A132, 'E4 TB Allocation Details'!$A$18:$L$217, MATCH("Customer ID", 'E4 TB Allocation Details'!$A$18:$L$18, 0),FALSE), 'E2 Allocators'!$B$15:$W$361, MATCH('O5 Details by Class &amp; Accounts'!AF$18, 'E2 Allocators'!$B$15:$W$15, 0),FALSE)*$G132), 0, VLOOKUP(VLOOKUP($A132, 'E4 TB Allocation Details'!$A$18:$L$217, MATCH("Customer ID", 'E4 TB Allocation Details'!$A$18:$L$18, 0),FALSE), 'E2 Allocators'!$B$15:$W$361, MATCH('O5 Details by Class &amp; Accounts'!AF$18, 'E2 Allocators'!$B$15:$W$15, 0),FALSE)*$G132)</f>
        <v>5332.3676274522068</v>
      </c>
      <c r="AG132" s="1334">
        <f>IF(ISERROR(VLOOKUP(VLOOKUP($A132, 'E4 TB Allocation Details'!$A$18:$L$217, MATCH("Customer ID", 'E4 TB Allocation Details'!$A$18:$L$18, 0),FALSE), 'E2 Allocators'!$B$15:$W$361, MATCH('O5 Details by Class &amp; Accounts'!AG$18, 'E2 Allocators'!$B$15:$W$15, 0),FALSE)*$G132), 0, VLOOKUP(VLOOKUP($A132, 'E4 TB Allocation Details'!$A$18:$L$217, MATCH("Customer ID", 'E4 TB Allocation Details'!$A$18:$L$18, 0),FALSE), 'E2 Allocators'!$B$15:$W$361, MATCH('O5 Details by Class &amp; Accounts'!AG$18, 'E2 Allocators'!$B$15:$W$15, 0),FALSE)*$G132)</f>
        <v>0</v>
      </c>
      <c r="AH132" s="1334">
        <f>IF(ISERROR(VLOOKUP(VLOOKUP($A132, 'E4 TB Allocation Details'!$A$18:$L$217, MATCH("Customer ID", 'E4 TB Allocation Details'!$A$18:$L$18, 0),FALSE), 'E2 Allocators'!$B$15:$W$361, MATCH('O5 Details by Class &amp; Accounts'!AH$18, 'E2 Allocators'!$B$15:$W$15, 0),FALSE)*$G132), 0, VLOOKUP(VLOOKUP($A132, 'E4 TB Allocation Details'!$A$18:$L$217, MATCH("Customer ID", 'E4 TB Allocation Details'!$A$18:$L$18, 0),FALSE), 'E2 Allocators'!$B$15:$W$361, MATCH('O5 Details by Class &amp; Accounts'!AH$18, 'E2 Allocators'!$B$15:$W$15, 0),FALSE)*$G132)</f>
        <v>3325.5536876932888</v>
      </c>
      <c r="AI132" s="1334">
        <f>IF(ISERROR(VLOOKUP(VLOOKUP($A132, 'E4 TB Allocation Details'!$A$18:$L$217, MATCH("Customer ID", 'E4 TB Allocation Details'!$A$18:$L$18, 0),FALSE), 'E2 Allocators'!$B$15:$W$361, MATCH('O5 Details by Class &amp; Accounts'!AI$18, 'E2 Allocators'!$B$15:$W$15, 0),FALSE)*$G132), 0, VLOOKUP(VLOOKUP($A132, 'E4 TB Allocation Details'!$A$18:$L$217, MATCH("Customer ID", 'E4 TB Allocation Details'!$A$18:$L$18, 0),FALSE), 'E2 Allocators'!$B$15:$W$361, MATCH('O5 Details by Class &amp; Accounts'!AI$18, 'E2 Allocators'!$B$15:$W$15, 0),FALSE)*$G132)</f>
        <v>5242.1179787858973</v>
      </c>
      <c r="AJ132" s="1334">
        <f>IF(ISERROR(VLOOKUP(VLOOKUP($A132, 'E4 TB Allocation Details'!$A$18:$L$217, MATCH("Customer ID", 'E4 TB Allocation Details'!$A$18:$L$18, 0),FALSE), 'E2 Allocators'!$B$15:$W$361, MATCH('O5 Details by Class &amp; Accounts'!AJ$18, 'E2 Allocators'!$B$15:$W$15, 0),FALSE)*$G132), 0, VLOOKUP(VLOOKUP($A132, 'E4 TB Allocation Details'!$A$18:$L$217, MATCH("Customer ID", 'E4 TB Allocation Details'!$A$18:$L$18, 0),FALSE), 'E2 Allocators'!$B$15:$W$361, MATCH('O5 Details by Class &amp; Accounts'!AJ$18, 'E2 Allocators'!$B$15:$W$15, 0),FALSE)*$G132)</f>
        <v>10857.127244039671</v>
      </c>
      <c r="AK132" s="1334">
        <f>IF(ISERROR(VLOOKUP(VLOOKUP($A132, 'E4 TB Allocation Details'!$A$18:$L$217, MATCH("Customer ID", 'E4 TB Allocation Details'!$A$18:$L$18, 0),FALSE), 'E2 Allocators'!$B$15:$W$361, MATCH('O5 Details by Class &amp; Accounts'!AK$18, 'E2 Allocators'!$B$15:$W$15, 0),FALSE)*$G132), 0, VLOOKUP(VLOOKUP($A132, 'E4 TB Allocation Details'!$A$18:$L$217, MATCH("Customer ID", 'E4 TB Allocation Details'!$A$18:$L$18, 0),FALSE), 'E2 Allocators'!$B$15:$W$361, MATCH('O5 Details by Class &amp; Accounts'!AK$18, 'E2 Allocators'!$B$15:$W$15, 0),FALSE)*$G132)</f>
        <v>671.00113542451288</v>
      </c>
      <c r="AL132" s="1334">
        <f>IF(ISERROR(VLOOKUP(VLOOKUP($A132, 'E4 TB Allocation Details'!$A$18:$L$217, MATCH("Customer ID", 'E4 TB Allocation Details'!$A$18:$L$18, 0),FALSE), 'E2 Allocators'!$B$15:$W$361, MATCH('O5 Details by Class &amp; Accounts'!AL$18, 'E2 Allocators'!$B$15:$W$15, 0),FALSE)*$G132), 0, VLOOKUP(VLOOKUP($A132, 'E4 TB Allocation Details'!$A$18:$L$217, MATCH("Customer ID", 'E4 TB Allocation Details'!$A$18:$L$18, 0),FALSE), 'E2 Allocators'!$B$15:$W$361, MATCH('O5 Details by Class &amp; Accounts'!AL$18, 'E2 Allocators'!$B$15:$W$15, 0),FALSE)*$G132)</f>
        <v>431.67664419262104</v>
      </c>
      <c r="AM132" s="1334">
        <f>IF(ISERROR(VLOOKUP(VLOOKUP($A132, 'E4 TB Allocation Details'!$A$18:$L$217, MATCH("Customer ID", 'E4 TB Allocation Details'!$A$18:$L$18, 0),FALSE), 'E2 Allocators'!$B$15:$W$361, MATCH('O5 Details by Class &amp; Accounts'!AM$18, 'E2 Allocators'!$B$15:$W$15, 0),FALSE)*$G132), 0, VLOOKUP(VLOOKUP($A132, 'E4 TB Allocation Details'!$A$18:$L$217, MATCH("Customer ID", 'E4 TB Allocation Details'!$A$18:$L$18, 0),FALSE), 'E2 Allocators'!$B$15:$W$361, MATCH('O5 Details by Class &amp; Accounts'!AM$18, 'E2 Allocators'!$B$15:$W$15, 0),FALSE)*$G132)</f>
        <v>0</v>
      </c>
      <c r="AN132" s="1334">
        <f>IF(ISERROR(VLOOKUP(VLOOKUP($A132, 'E4 TB Allocation Details'!$A$18:$L$217, MATCH("Customer ID", 'E4 TB Allocation Details'!$A$18:$L$18, 0),FALSE), 'E2 Allocators'!$B$15:$W$361, MATCH('O5 Details by Class &amp; Accounts'!AN$18, 'E2 Allocators'!$B$15:$W$15, 0),FALSE)*$G132), 0, VLOOKUP(VLOOKUP($A132, 'E4 TB Allocation Details'!$A$18:$L$217, MATCH("Customer ID", 'E4 TB Allocation Details'!$A$18:$L$18, 0),FALSE), 'E2 Allocators'!$B$15:$W$361, MATCH('O5 Details by Class &amp; Accounts'!AN$18, 'E2 Allocators'!$B$15:$W$15, 0),FALSE)*$G132)</f>
        <v>0</v>
      </c>
      <c r="AO132" s="1334">
        <f>IF(ISERROR(VLOOKUP(VLOOKUP($A132, 'E4 TB Allocation Details'!$A$18:$L$217, MATCH("Customer ID", 'E4 TB Allocation Details'!$A$18:$L$18, 0),FALSE), 'E2 Allocators'!$B$15:$W$361, MATCH('O5 Details by Class &amp; Accounts'!AO$18, 'E2 Allocators'!$B$15:$W$15, 0),FALSE)*$G132), 0, VLOOKUP(VLOOKUP($A132, 'E4 TB Allocation Details'!$A$18:$L$217, MATCH("Customer ID", 'E4 TB Allocation Details'!$A$18:$L$18, 0),FALSE), 'E2 Allocators'!$B$15:$W$361, MATCH('O5 Details by Class &amp; Accounts'!AO$18, 'E2 Allocators'!$B$15:$W$15, 0),FALSE)*$G132)</f>
        <v>0</v>
      </c>
      <c r="AP132" s="1334">
        <f>IF(ISERROR(VLOOKUP(VLOOKUP($A132, 'E4 TB Allocation Details'!$A$18:$L$217, MATCH("Customer ID", 'E4 TB Allocation Details'!$A$18:$L$18, 0),FALSE), 'E2 Allocators'!$B$15:$W$361, MATCH('O5 Details by Class &amp; Accounts'!AP$18, 'E2 Allocators'!$B$15:$W$15, 0),FALSE)*$G132), 0, VLOOKUP(VLOOKUP($A132, 'E4 TB Allocation Details'!$A$18:$L$217, MATCH("Customer ID", 'E4 TB Allocation Details'!$A$18:$L$18, 0),FALSE), 'E2 Allocators'!$B$15:$W$361, MATCH('O5 Details by Class &amp; Accounts'!AP$18, 'E2 Allocators'!$B$15:$W$15, 0),FALSE)*$G132)</f>
        <v>0</v>
      </c>
      <c r="AQ132" s="1334">
        <f>IF(ISERROR(VLOOKUP(VLOOKUP($A132, 'E4 TB Allocation Details'!$A$18:$L$217, MATCH("Customer ID", 'E4 TB Allocation Details'!$A$18:$L$18, 0),FALSE), 'E2 Allocators'!$B$15:$W$361, MATCH('O5 Details by Class &amp; Accounts'!AQ$18, 'E2 Allocators'!$B$15:$W$15, 0),FALSE)*$G132), 0, VLOOKUP(VLOOKUP($A132, 'E4 TB Allocation Details'!$A$18:$L$217, MATCH("Customer ID", 'E4 TB Allocation Details'!$A$18:$L$18, 0),FALSE), 'E2 Allocators'!$B$15:$W$361, MATCH('O5 Details by Class &amp; Accounts'!AQ$18, 'E2 Allocators'!$B$15:$W$15, 0),FALSE)*$G132)</f>
        <v>0</v>
      </c>
      <c r="AR132" s="1334">
        <f>IF(ISERROR(VLOOKUP(VLOOKUP($A132, 'E4 TB Allocation Details'!$A$18:$L$217, MATCH("Customer ID", 'E4 TB Allocation Details'!$A$18:$L$18, 0),FALSE), 'E2 Allocators'!$B$15:$W$361, MATCH('O5 Details by Class &amp; Accounts'!AR$18, 'E2 Allocators'!$B$15:$W$15, 0),FALSE)*$G132), 0, VLOOKUP(VLOOKUP($A132, 'E4 TB Allocation Details'!$A$18:$L$217, MATCH("Customer ID", 'E4 TB Allocation Details'!$A$18:$L$18, 0),FALSE), 'E2 Allocators'!$B$15:$W$361, MATCH('O5 Details by Class &amp; Accounts'!AR$18, 'E2 Allocators'!$B$15:$W$15, 0),FALSE)*$G132)</f>
        <v>0</v>
      </c>
      <c r="AS132" s="1334">
        <f>IF(ISERROR(VLOOKUP(VLOOKUP($A132, 'E4 TB Allocation Details'!$A$18:$L$217, MATCH("Customer ID", 'E4 TB Allocation Details'!$A$18:$L$18, 0),FALSE), 'E2 Allocators'!$B$15:$W$361, MATCH('O5 Details by Class &amp; Accounts'!AS$18, 'E2 Allocators'!$B$15:$W$15, 0),FALSE)*$G132), 0, VLOOKUP(VLOOKUP($A132, 'E4 TB Allocation Details'!$A$18:$L$217, MATCH("Customer ID", 'E4 TB Allocation Details'!$A$18:$L$18, 0),FALSE), 'E2 Allocators'!$B$15:$W$361, MATCH('O5 Details by Class &amp; Accounts'!AS$18, 'E2 Allocators'!$B$15:$W$15, 0),FALSE)*$G132)</f>
        <v>0</v>
      </c>
      <c r="AT132" s="1334">
        <f>IF(ISERROR(VLOOKUP(VLOOKUP($A132, 'E4 TB Allocation Details'!$A$18:$L$217, MATCH("Customer ID", 'E4 TB Allocation Details'!$A$18:$L$18, 0),FALSE), 'E2 Allocators'!$B$15:$W$361, MATCH('O5 Details by Class &amp; Accounts'!AT$18, 'E2 Allocators'!$B$15:$W$15, 0),FALSE)*$G132), 0, VLOOKUP(VLOOKUP($A132, 'E4 TB Allocation Details'!$A$18:$L$217, MATCH("Customer ID", 'E4 TB Allocation Details'!$A$18:$L$18, 0),FALSE), 'E2 Allocators'!$B$15:$W$361, MATCH('O5 Details by Class &amp; Accounts'!AT$18, 'E2 Allocators'!$B$15:$W$15, 0),FALSE)*$G132)</f>
        <v>0</v>
      </c>
      <c r="AU132" s="1334">
        <f>IF(ISERROR(VLOOKUP(VLOOKUP($A132, 'E4 TB Allocation Details'!$A$18:$L$217, MATCH("Customer ID", 'E4 TB Allocation Details'!$A$18:$L$18, 0),FALSE), 'E2 Allocators'!$B$15:$W$361, MATCH('O5 Details by Class &amp; Accounts'!AU$18, 'E2 Allocators'!$B$15:$W$15, 0),FALSE)*$G132), 0, VLOOKUP(VLOOKUP($A132, 'E4 TB Allocation Details'!$A$18:$L$217, MATCH("Customer ID", 'E4 TB Allocation Details'!$A$18:$L$18, 0),FALSE), 'E2 Allocators'!$B$15:$W$361, MATCH('O5 Details by Class &amp; Accounts'!AU$18, 'E2 Allocators'!$B$15:$W$15, 0),FALSE)*$G132)</f>
        <v>0</v>
      </c>
      <c r="AV132" s="1334">
        <f>IF(ISERROR(VLOOKUP(VLOOKUP($A132, 'E4 TB Allocation Details'!$A$18:$L$217, MATCH("Customer ID", 'E4 TB Allocation Details'!$A$18:$L$18, 0),FALSE), 'E2 Allocators'!$B$15:$W$361, MATCH('O5 Details by Class &amp; Accounts'!AV$18, 'E2 Allocators'!$B$15:$W$15, 0),FALSE)*$G132), 0, VLOOKUP(VLOOKUP($A132, 'E4 TB Allocation Details'!$A$18:$L$217, MATCH("Customer ID", 'E4 TB Allocation Details'!$A$18:$L$18, 0),FALSE), 'E2 Allocators'!$B$15:$W$361, MATCH('O5 Details by Class &amp; Accounts'!AV$18, 'E2 Allocators'!$B$15:$W$15, 0),FALSE)*$G132)</f>
        <v>0</v>
      </c>
      <c r="AW132" s="1334">
        <f>IF(ISERROR(VLOOKUP(VLOOKUP($A132, 'E4 TB Allocation Details'!$A$18:$L$217, MATCH("Customer ID", 'E4 TB Allocation Details'!$A$18:$L$18, 0),FALSE), 'E2 Allocators'!$B$15:$W$361, MATCH('O5 Details by Class &amp; Accounts'!AW$18, 'E2 Allocators'!$B$15:$W$15, 0),FALSE)*$G132), 0, VLOOKUP(VLOOKUP($A132, 'E4 TB Allocation Details'!$A$18:$L$217, MATCH("Customer ID", 'E4 TB Allocation Details'!$A$18:$L$18, 0),FALSE), 'E2 Allocators'!$B$15:$W$361, MATCH('O5 Details by Class &amp; Accounts'!AW$18, 'E2 Allocators'!$B$15:$W$15, 0),FALSE)*$G132)</f>
        <v>0</v>
      </c>
      <c r="AX132" s="1334">
        <f t="shared" si="40"/>
        <v>88539.999999999985</v>
      </c>
      <c r="AY132" s="1334">
        <f>IF(ISERROR(VLOOKUP(VLOOKUP($A132, 'E4 TB Allocation Details'!$A$18:$L$217, MATCH("Misc ID", 'E4 TB Allocation Details'!$A$18:$L$18, 0),FALSE), 'E2 Allocators'!$B$15:$W$361, MATCH('O5 Details by Class &amp; Accounts'!AY$18, 'E2 Allocators'!$B$15:$W$15, 0),FALSE)*$E132), 0, VLOOKUP(VLOOKUP($A132, 'E4 TB Allocation Details'!$A$18:$L$217, MATCH("Misc ID", 'E4 TB Allocation Details'!$A$18:$L$18, 0),FALSE), 'E2 Allocators'!$B$15:$W$361, MATCH('O5 Details by Class &amp; Accounts'!AY$18, 'E2 Allocators'!$B$15:$W$15, 0),FALSE)*$E132)</f>
        <v>0</v>
      </c>
      <c r="AZ132" s="1334">
        <f>IF(ISERROR(VLOOKUP(VLOOKUP($A132, 'E4 TB Allocation Details'!$A$18:$L$217, MATCH("Misc ID", 'E4 TB Allocation Details'!$A$18:$L$18, 0),FALSE), 'E2 Allocators'!$B$15:$W$361, MATCH('O5 Details by Class &amp; Accounts'!AZ$18, 'E2 Allocators'!$B$15:$W$15, 0),FALSE)*$E132), 0, VLOOKUP(VLOOKUP($A132, 'E4 TB Allocation Details'!$A$18:$L$217, MATCH("Misc ID", 'E4 TB Allocation Details'!$A$18:$L$18, 0),FALSE), 'E2 Allocators'!$B$15:$W$361, MATCH('O5 Details by Class &amp; Accounts'!AZ$18, 'E2 Allocators'!$B$15:$W$15, 0),FALSE)*$E132)</f>
        <v>0</v>
      </c>
      <c r="BA132" s="1334">
        <f>IF(ISERROR(VLOOKUP(VLOOKUP($A132, 'E4 TB Allocation Details'!$A$18:$L$217, MATCH("Misc ID", 'E4 TB Allocation Details'!$A$18:$L$18, 0),FALSE), 'E2 Allocators'!$B$15:$W$361, MATCH('O5 Details by Class &amp; Accounts'!BA$18, 'E2 Allocators'!$B$15:$W$15, 0),FALSE)*$E132), 0, VLOOKUP(VLOOKUP($A132, 'E4 TB Allocation Details'!$A$18:$L$217, MATCH("Misc ID", 'E4 TB Allocation Details'!$A$18:$L$18, 0),FALSE), 'E2 Allocators'!$B$15:$W$361, MATCH('O5 Details by Class &amp; Accounts'!BA$18, 'E2 Allocators'!$B$15:$W$15, 0),FALSE)*$E132)</f>
        <v>0</v>
      </c>
      <c r="BB132" s="1334">
        <f>IF(ISERROR(VLOOKUP(VLOOKUP($A132, 'E4 TB Allocation Details'!$A$18:$L$217, MATCH("Misc ID", 'E4 TB Allocation Details'!$A$18:$L$18, 0),FALSE), 'E2 Allocators'!$B$15:$W$361, MATCH('O5 Details by Class &amp; Accounts'!BB$18, 'E2 Allocators'!$B$15:$W$15, 0),FALSE)*$E132), 0, VLOOKUP(VLOOKUP($A132, 'E4 TB Allocation Details'!$A$18:$L$217, MATCH("Misc ID", 'E4 TB Allocation Details'!$A$18:$L$18, 0),FALSE), 'E2 Allocators'!$B$15:$W$361, MATCH('O5 Details by Class &amp; Accounts'!BB$18, 'E2 Allocators'!$B$15:$W$15, 0),FALSE)*$E132)</f>
        <v>0</v>
      </c>
      <c r="BC132" s="1334">
        <f>IF(ISERROR(VLOOKUP(VLOOKUP($A132, 'E4 TB Allocation Details'!$A$18:$L$217, MATCH("Misc ID", 'E4 TB Allocation Details'!$A$18:$L$18, 0),FALSE), 'E2 Allocators'!$B$15:$W$361, MATCH('O5 Details by Class &amp; Accounts'!BC$18, 'E2 Allocators'!$B$15:$W$15, 0),FALSE)*$E132), 0, VLOOKUP(VLOOKUP($A132, 'E4 TB Allocation Details'!$A$18:$L$217, MATCH("Misc ID", 'E4 TB Allocation Details'!$A$18:$L$18, 0),FALSE), 'E2 Allocators'!$B$15:$W$361, MATCH('O5 Details by Class &amp; Accounts'!BC$18, 'E2 Allocators'!$B$15:$W$15, 0),FALSE)*$E132)</f>
        <v>0</v>
      </c>
      <c r="BD132" s="1334">
        <f>IF(ISERROR(VLOOKUP(VLOOKUP($A132, 'E4 TB Allocation Details'!$A$18:$L$217, MATCH("Misc ID", 'E4 TB Allocation Details'!$A$18:$L$18, 0),FALSE), 'E2 Allocators'!$B$15:$W$361, MATCH('O5 Details by Class &amp; Accounts'!BD$18, 'E2 Allocators'!$B$15:$W$15, 0),FALSE)*$E132), 0, VLOOKUP(VLOOKUP($A132, 'E4 TB Allocation Details'!$A$18:$L$217, MATCH("Misc ID", 'E4 TB Allocation Details'!$A$18:$L$18, 0),FALSE), 'E2 Allocators'!$B$15:$W$361, MATCH('O5 Details by Class &amp; Accounts'!BD$18, 'E2 Allocators'!$B$15:$W$15, 0),FALSE)*$E132)</f>
        <v>0</v>
      </c>
      <c r="BE132" s="1334">
        <f>IF(ISERROR(VLOOKUP(VLOOKUP($A132, 'E4 TB Allocation Details'!$A$18:$L$217, MATCH("Misc ID", 'E4 TB Allocation Details'!$A$18:$L$18, 0),FALSE), 'E2 Allocators'!$B$15:$W$361, MATCH('O5 Details by Class &amp; Accounts'!BE$18, 'E2 Allocators'!$B$15:$W$15, 0),FALSE)*$E132), 0, VLOOKUP(VLOOKUP($A132, 'E4 TB Allocation Details'!$A$18:$L$217, MATCH("Misc ID", 'E4 TB Allocation Details'!$A$18:$L$18, 0),FALSE), 'E2 Allocators'!$B$15:$W$361, MATCH('O5 Details by Class &amp; Accounts'!BE$18, 'E2 Allocators'!$B$15:$W$15, 0),FALSE)*$E132)</f>
        <v>0</v>
      </c>
      <c r="BF132" s="1334">
        <f>IF(ISERROR(VLOOKUP(VLOOKUP($A132, 'E4 TB Allocation Details'!$A$18:$L$217, MATCH("Misc ID", 'E4 TB Allocation Details'!$A$18:$L$18, 0),FALSE), 'E2 Allocators'!$B$15:$W$361, MATCH('O5 Details by Class &amp; Accounts'!BF$18, 'E2 Allocators'!$B$15:$W$15, 0),FALSE)*$E132), 0, VLOOKUP(VLOOKUP($A132, 'E4 TB Allocation Details'!$A$18:$L$217, MATCH("Misc ID", 'E4 TB Allocation Details'!$A$18:$L$18, 0),FALSE), 'E2 Allocators'!$B$15:$W$361, MATCH('O5 Details by Class &amp; Accounts'!BF$18, 'E2 Allocators'!$B$15:$W$15, 0),FALSE)*$E132)</f>
        <v>0</v>
      </c>
      <c r="BG132" s="1334">
        <f>IF(ISERROR(VLOOKUP(VLOOKUP($A132, 'E4 TB Allocation Details'!$A$18:$L$217, MATCH("Misc ID", 'E4 TB Allocation Details'!$A$18:$L$18, 0),FALSE), 'E2 Allocators'!$B$15:$W$361, MATCH('O5 Details by Class &amp; Accounts'!BG$18, 'E2 Allocators'!$B$15:$W$15, 0),FALSE)*$E132), 0, VLOOKUP(VLOOKUP($A132, 'E4 TB Allocation Details'!$A$18:$L$217, MATCH("Misc ID", 'E4 TB Allocation Details'!$A$18:$L$18, 0),FALSE), 'E2 Allocators'!$B$15:$W$361, MATCH('O5 Details by Class &amp; Accounts'!BG$18, 'E2 Allocators'!$B$15:$W$15, 0),FALSE)*$E132)</f>
        <v>0</v>
      </c>
      <c r="BH132" s="1334">
        <f>IF(ISERROR(VLOOKUP(VLOOKUP($A132, 'E4 TB Allocation Details'!$A$18:$L$217, MATCH("Misc ID", 'E4 TB Allocation Details'!$A$18:$L$18, 0),FALSE), 'E2 Allocators'!$B$15:$W$361, MATCH('O5 Details by Class &amp; Accounts'!BH$18, 'E2 Allocators'!$B$15:$W$15, 0),FALSE)*$E132), 0, VLOOKUP(VLOOKUP($A132, 'E4 TB Allocation Details'!$A$18:$L$217, MATCH("Misc ID", 'E4 TB Allocation Details'!$A$18:$L$18, 0),FALSE), 'E2 Allocators'!$B$15:$W$361, MATCH('O5 Details by Class &amp; Accounts'!BH$18, 'E2 Allocators'!$B$15:$W$15, 0),FALSE)*$E132)</f>
        <v>0</v>
      </c>
      <c r="BI132" s="1334">
        <f>IF(ISERROR(VLOOKUP(VLOOKUP($A132, 'E4 TB Allocation Details'!$A$18:$L$217, MATCH("Misc ID", 'E4 TB Allocation Details'!$A$18:$L$18, 0),FALSE), 'E2 Allocators'!$B$15:$W$361, MATCH('O5 Details by Class &amp; Accounts'!BI$18, 'E2 Allocators'!$B$15:$W$15, 0),FALSE)*$E132), 0, VLOOKUP(VLOOKUP($A132, 'E4 TB Allocation Details'!$A$18:$L$217, MATCH("Misc ID", 'E4 TB Allocation Details'!$A$18:$L$18, 0),FALSE), 'E2 Allocators'!$B$15:$W$361, MATCH('O5 Details by Class &amp; Accounts'!BI$18, 'E2 Allocators'!$B$15:$W$15, 0),FALSE)*$E132)</f>
        <v>0</v>
      </c>
      <c r="BJ132" s="1334">
        <f>IF(ISERROR(VLOOKUP(VLOOKUP($A132, 'E4 TB Allocation Details'!$A$18:$L$217, MATCH("Misc ID", 'E4 TB Allocation Details'!$A$18:$L$18, 0),FALSE), 'E2 Allocators'!$B$15:$W$361, MATCH('O5 Details by Class &amp; Accounts'!BJ$18, 'E2 Allocators'!$B$15:$W$15, 0),FALSE)*$E132), 0, VLOOKUP(VLOOKUP($A132, 'E4 TB Allocation Details'!$A$18:$L$217, MATCH("Misc ID", 'E4 TB Allocation Details'!$A$18:$L$18, 0),FALSE), 'E2 Allocators'!$B$15:$W$361, MATCH('O5 Details by Class &amp; Accounts'!BJ$18, 'E2 Allocators'!$B$15:$W$15, 0),FALSE)*$E132)</f>
        <v>0</v>
      </c>
      <c r="BK132" s="1334">
        <f>IF(ISERROR(VLOOKUP(VLOOKUP($A132, 'E4 TB Allocation Details'!$A$18:$L$217, MATCH("Misc ID", 'E4 TB Allocation Details'!$A$18:$L$18, 0),FALSE), 'E2 Allocators'!$B$15:$W$361, MATCH('O5 Details by Class &amp; Accounts'!BK$18, 'E2 Allocators'!$B$15:$W$15, 0),FALSE)*$E132), 0, VLOOKUP(VLOOKUP($A132, 'E4 TB Allocation Details'!$A$18:$L$217, MATCH("Misc ID", 'E4 TB Allocation Details'!$A$18:$L$18, 0),FALSE), 'E2 Allocators'!$B$15:$W$361, MATCH('O5 Details by Class &amp; Accounts'!BK$18, 'E2 Allocators'!$B$15:$W$15, 0),FALSE)*$E132)</f>
        <v>0</v>
      </c>
      <c r="BL132" s="1334">
        <f>IF(ISERROR(VLOOKUP(VLOOKUP($A132, 'E4 TB Allocation Details'!$A$18:$L$217, MATCH("Misc ID", 'E4 TB Allocation Details'!$A$18:$L$18, 0),FALSE), 'E2 Allocators'!$B$15:$W$361, MATCH('O5 Details by Class &amp; Accounts'!BL$18, 'E2 Allocators'!$B$15:$W$15, 0),FALSE)*$E132), 0, VLOOKUP(VLOOKUP($A132, 'E4 TB Allocation Details'!$A$18:$L$217, MATCH("Misc ID", 'E4 TB Allocation Details'!$A$18:$L$18, 0),FALSE), 'E2 Allocators'!$B$15:$W$361, MATCH('O5 Details by Class &amp; Accounts'!BL$18, 'E2 Allocators'!$B$15:$W$15, 0),FALSE)*$E132)</f>
        <v>0</v>
      </c>
      <c r="BM132" s="1334">
        <f>IF(ISERROR(VLOOKUP(VLOOKUP($A132, 'E4 TB Allocation Details'!$A$18:$L$217, MATCH("Misc ID", 'E4 TB Allocation Details'!$A$18:$L$18, 0),FALSE), 'E2 Allocators'!$B$15:$W$361, MATCH('O5 Details by Class &amp; Accounts'!BM$18, 'E2 Allocators'!$B$15:$W$15, 0),FALSE)*$E132), 0, VLOOKUP(VLOOKUP($A132, 'E4 TB Allocation Details'!$A$18:$L$217, MATCH("Misc ID", 'E4 TB Allocation Details'!$A$18:$L$18, 0),FALSE), 'E2 Allocators'!$B$15:$W$361, MATCH('O5 Details by Class &amp; Accounts'!BM$18, 'E2 Allocators'!$B$15:$W$15, 0),FALSE)*$E132)</f>
        <v>0</v>
      </c>
      <c r="BN132" s="1334">
        <f>IF(ISERROR(VLOOKUP(VLOOKUP($A132, 'E4 TB Allocation Details'!$A$18:$L$217, MATCH("Misc ID", 'E4 TB Allocation Details'!$A$18:$L$18, 0),FALSE), 'E2 Allocators'!$B$15:$W$361, MATCH('O5 Details by Class &amp; Accounts'!BN$18, 'E2 Allocators'!$B$15:$W$15, 0),FALSE)*$E132), 0, VLOOKUP(VLOOKUP($A132, 'E4 TB Allocation Details'!$A$18:$L$217, MATCH("Misc ID", 'E4 TB Allocation Details'!$A$18:$L$18, 0),FALSE), 'E2 Allocators'!$B$15:$W$361, MATCH('O5 Details by Class &amp; Accounts'!BN$18, 'E2 Allocators'!$B$15:$W$15, 0),FALSE)*$E132)</f>
        <v>0</v>
      </c>
      <c r="BO132" s="1334">
        <f>IF(ISERROR(VLOOKUP(VLOOKUP($A132, 'E4 TB Allocation Details'!$A$18:$L$217, MATCH("Misc ID", 'E4 TB Allocation Details'!$A$18:$L$18, 0),FALSE), 'E2 Allocators'!$B$15:$W$361, MATCH('O5 Details by Class &amp; Accounts'!BO$18, 'E2 Allocators'!$B$15:$W$15, 0),FALSE)*$E132), 0, VLOOKUP(VLOOKUP($A132, 'E4 TB Allocation Details'!$A$18:$L$217, MATCH("Misc ID", 'E4 TB Allocation Details'!$A$18:$L$18, 0),FALSE), 'E2 Allocators'!$B$15:$W$361, MATCH('O5 Details by Class &amp; Accounts'!BO$18, 'E2 Allocators'!$B$15:$W$15, 0),FALSE)*$E132)</f>
        <v>0</v>
      </c>
      <c r="BP132" s="1334">
        <f>IF(ISERROR(VLOOKUP(VLOOKUP($A132, 'E4 TB Allocation Details'!$A$18:$L$217, MATCH("Misc ID", 'E4 TB Allocation Details'!$A$18:$L$18, 0),FALSE), 'E2 Allocators'!$B$15:$W$361, MATCH('O5 Details by Class &amp; Accounts'!BP$18, 'E2 Allocators'!$B$15:$W$15, 0),FALSE)*$E132), 0, VLOOKUP(VLOOKUP($A132, 'E4 TB Allocation Details'!$A$18:$L$217, MATCH("Misc ID", 'E4 TB Allocation Details'!$A$18:$L$18, 0),FALSE), 'E2 Allocators'!$B$15:$W$361, MATCH('O5 Details by Class &amp; Accounts'!BP$18, 'E2 Allocators'!$B$15:$W$15, 0),FALSE)*$E132)</f>
        <v>0</v>
      </c>
      <c r="BQ132" s="1334">
        <f>IF(ISERROR(VLOOKUP(VLOOKUP($A132, 'E4 TB Allocation Details'!$A$18:$L$217, MATCH("Misc ID", 'E4 TB Allocation Details'!$A$18:$L$18, 0),FALSE), 'E2 Allocators'!$B$15:$W$361, MATCH('O5 Details by Class &amp; Accounts'!BQ$18, 'E2 Allocators'!$B$15:$W$15, 0),FALSE)*$E132), 0, VLOOKUP(VLOOKUP($A132, 'E4 TB Allocation Details'!$A$18:$L$217, MATCH("Misc ID", 'E4 TB Allocation Details'!$A$18:$L$18, 0),FALSE), 'E2 Allocators'!$B$15:$W$361, MATCH('O5 Details by Class &amp; Accounts'!BQ$18, 'E2 Allocators'!$B$15:$W$15, 0),FALSE)*$E132)</f>
        <v>0</v>
      </c>
      <c r="BR132" s="1334">
        <f>IF(ISERROR(VLOOKUP(VLOOKUP($A132, 'E4 TB Allocation Details'!$A$18:$L$217, MATCH("Misc ID", 'E4 TB Allocation Details'!$A$18:$L$18, 0),FALSE), 'E2 Allocators'!$B$15:$W$361, MATCH('O5 Details by Class &amp; Accounts'!BR$18, 'E2 Allocators'!$B$15:$W$15, 0),FALSE)*$E132), 0, VLOOKUP(VLOOKUP($A132, 'E4 TB Allocation Details'!$A$18:$L$217, MATCH("Misc ID", 'E4 TB Allocation Details'!$A$18:$L$18, 0),FALSE), 'E2 Allocators'!$B$15:$W$361, MATCH('O5 Details by Class &amp; Accounts'!BR$18, 'E2 Allocators'!$B$15:$W$15, 0),FALSE)*$E132)</f>
        <v>0</v>
      </c>
      <c r="BS132" s="1334">
        <f t="shared" si="41"/>
        <v>0</v>
      </c>
      <c r="BT132" s="1334">
        <f>IF(ISERROR(VLOOKUP(VLOOKUP($A132, 'E4 TB Allocation Details'!$A$18:$L$217, MATCH("A &amp; G ID", 'E4 TB Allocation Details'!$A$18:$L$18, 0),FALSE), 'E2 Allocators'!$B$15:$W$361, MATCH('O5 Details by Class &amp; Accounts'!BT$18, 'E2 Allocators'!$B$15:$W$15, 0),FALSE)*$E132), 0, VLOOKUP(VLOOKUP($A132, 'E4 TB Allocation Details'!$A$18:$L$217, MATCH("A &amp; G ID", 'E4 TB Allocation Details'!$A$18:$L$18, 0),FALSE), 'E2 Allocators'!$B$15:$W$361, MATCH('O5 Details by Class &amp; Accounts'!BT$18, 'E2 Allocators'!$B$15:$W$15, 0),FALSE)*$E132)</f>
        <v>0</v>
      </c>
      <c r="BU132" s="1334">
        <f>IF(ISERROR(VLOOKUP(VLOOKUP($A132, 'E4 TB Allocation Details'!$A$18:$L$217, MATCH("A &amp; G ID", 'E4 TB Allocation Details'!$A$18:$L$18, 0),FALSE), 'E2 Allocators'!$B$15:$W$361, MATCH('O5 Details by Class &amp; Accounts'!BU$18, 'E2 Allocators'!$B$15:$W$15, 0),FALSE)*$E132), 0, VLOOKUP(VLOOKUP($A132, 'E4 TB Allocation Details'!$A$18:$L$217, MATCH("A &amp; G ID", 'E4 TB Allocation Details'!$A$18:$L$18, 0),FALSE), 'E2 Allocators'!$B$15:$W$361, MATCH('O5 Details by Class &amp; Accounts'!BU$18, 'E2 Allocators'!$B$15:$W$15, 0),FALSE)*$E132)</f>
        <v>0</v>
      </c>
      <c r="BV132" s="1334">
        <f>IF(ISERROR(VLOOKUP(VLOOKUP($A132, 'E4 TB Allocation Details'!$A$18:$L$217, MATCH("A &amp; G ID", 'E4 TB Allocation Details'!$A$18:$L$18, 0),FALSE), 'E2 Allocators'!$B$15:$W$361, MATCH('O5 Details by Class &amp; Accounts'!BV$18, 'E2 Allocators'!$B$15:$W$15, 0),FALSE)*$E132), 0, VLOOKUP(VLOOKUP($A132, 'E4 TB Allocation Details'!$A$18:$L$217, MATCH("A &amp; G ID", 'E4 TB Allocation Details'!$A$18:$L$18, 0),FALSE), 'E2 Allocators'!$B$15:$W$361, MATCH('O5 Details by Class &amp; Accounts'!BV$18, 'E2 Allocators'!$B$15:$W$15, 0),FALSE)*$E132)</f>
        <v>0</v>
      </c>
      <c r="BW132" s="1334">
        <f>IF(ISERROR(VLOOKUP(VLOOKUP($A132, 'E4 TB Allocation Details'!$A$18:$L$217, MATCH("A &amp; G ID", 'E4 TB Allocation Details'!$A$18:$L$18, 0),FALSE), 'E2 Allocators'!$B$15:$W$361, MATCH('O5 Details by Class &amp; Accounts'!BW$18, 'E2 Allocators'!$B$15:$W$15, 0),FALSE)*$E132), 0, VLOOKUP(VLOOKUP($A132, 'E4 TB Allocation Details'!$A$18:$L$217, MATCH("A &amp; G ID", 'E4 TB Allocation Details'!$A$18:$L$18, 0),FALSE), 'E2 Allocators'!$B$15:$W$361, MATCH('O5 Details by Class &amp; Accounts'!BW$18, 'E2 Allocators'!$B$15:$W$15, 0),FALSE)*$E132)</f>
        <v>0</v>
      </c>
      <c r="BX132" s="1334">
        <f>IF(ISERROR(VLOOKUP(VLOOKUP($A132, 'E4 TB Allocation Details'!$A$18:$L$217, MATCH("A &amp; G ID", 'E4 TB Allocation Details'!$A$18:$L$18, 0),FALSE), 'E2 Allocators'!$B$15:$W$361, MATCH('O5 Details by Class &amp; Accounts'!BX$18, 'E2 Allocators'!$B$15:$W$15, 0),FALSE)*$E132), 0, VLOOKUP(VLOOKUP($A132, 'E4 TB Allocation Details'!$A$18:$L$217, MATCH("A &amp; G ID", 'E4 TB Allocation Details'!$A$18:$L$18, 0),FALSE), 'E2 Allocators'!$B$15:$W$361, MATCH('O5 Details by Class &amp; Accounts'!BX$18, 'E2 Allocators'!$B$15:$W$15, 0),FALSE)*$E132)</f>
        <v>0</v>
      </c>
      <c r="BY132" s="1334">
        <f>IF(ISERROR(VLOOKUP(VLOOKUP($A132, 'E4 TB Allocation Details'!$A$18:$L$217, MATCH("A &amp; G ID", 'E4 TB Allocation Details'!$A$18:$L$18, 0),FALSE), 'E2 Allocators'!$B$15:$W$361, MATCH('O5 Details by Class &amp; Accounts'!BY$18, 'E2 Allocators'!$B$15:$W$15, 0),FALSE)*$E132), 0, VLOOKUP(VLOOKUP($A132, 'E4 TB Allocation Details'!$A$18:$L$217, MATCH("A &amp; G ID", 'E4 TB Allocation Details'!$A$18:$L$18, 0),FALSE), 'E2 Allocators'!$B$15:$W$361, MATCH('O5 Details by Class &amp; Accounts'!BY$18, 'E2 Allocators'!$B$15:$W$15, 0),FALSE)*$E132)</f>
        <v>0</v>
      </c>
      <c r="BZ132" s="1334">
        <f>IF(ISERROR(VLOOKUP(VLOOKUP($A132, 'E4 TB Allocation Details'!$A$18:$L$217, MATCH("A &amp; G ID", 'E4 TB Allocation Details'!$A$18:$L$18, 0),FALSE), 'E2 Allocators'!$B$15:$W$361, MATCH('O5 Details by Class &amp; Accounts'!BZ$18, 'E2 Allocators'!$B$15:$W$15, 0),FALSE)*$E132), 0, VLOOKUP(VLOOKUP($A132, 'E4 TB Allocation Details'!$A$18:$L$217, MATCH("A &amp; G ID", 'E4 TB Allocation Details'!$A$18:$L$18, 0),FALSE), 'E2 Allocators'!$B$15:$W$361, MATCH('O5 Details by Class &amp; Accounts'!BZ$18, 'E2 Allocators'!$B$15:$W$15, 0),FALSE)*$E132)</f>
        <v>0</v>
      </c>
      <c r="CA132" s="1334">
        <f>IF(ISERROR(VLOOKUP(VLOOKUP($A132, 'E4 TB Allocation Details'!$A$18:$L$217, MATCH("A &amp; G ID", 'E4 TB Allocation Details'!$A$18:$L$18, 0),FALSE), 'E2 Allocators'!$B$15:$W$361, MATCH('O5 Details by Class &amp; Accounts'!CA$18, 'E2 Allocators'!$B$15:$W$15, 0),FALSE)*$E132), 0, VLOOKUP(VLOOKUP($A132, 'E4 TB Allocation Details'!$A$18:$L$217, MATCH("A &amp; G ID", 'E4 TB Allocation Details'!$A$18:$L$18, 0),FALSE), 'E2 Allocators'!$B$15:$W$361, MATCH('O5 Details by Class &amp; Accounts'!CA$18, 'E2 Allocators'!$B$15:$W$15, 0),FALSE)*$E132)</f>
        <v>0</v>
      </c>
      <c r="CB132" s="1334">
        <f>IF(ISERROR(VLOOKUP(VLOOKUP($A132, 'E4 TB Allocation Details'!$A$18:$L$217, MATCH("A &amp; G ID", 'E4 TB Allocation Details'!$A$18:$L$18, 0),FALSE), 'E2 Allocators'!$B$15:$W$361, MATCH('O5 Details by Class &amp; Accounts'!CB$18, 'E2 Allocators'!$B$15:$W$15, 0),FALSE)*$E132), 0, VLOOKUP(VLOOKUP($A132, 'E4 TB Allocation Details'!$A$18:$L$217, MATCH("A &amp; G ID", 'E4 TB Allocation Details'!$A$18:$L$18, 0),FALSE), 'E2 Allocators'!$B$15:$W$361, MATCH('O5 Details by Class &amp; Accounts'!CB$18, 'E2 Allocators'!$B$15:$W$15, 0),FALSE)*$E132)</f>
        <v>0</v>
      </c>
      <c r="CC132" s="1334">
        <f>IF(ISERROR(VLOOKUP(VLOOKUP($A132, 'E4 TB Allocation Details'!$A$18:$L$217, MATCH("A &amp; G ID", 'E4 TB Allocation Details'!$A$18:$L$18, 0),FALSE), 'E2 Allocators'!$B$15:$W$361, MATCH('O5 Details by Class &amp; Accounts'!CC$18, 'E2 Allocators'!$B$15:$W$15, 0),FALSE)*$E132), 0, VLOOKUP(VLOOKUP($A132, 'E4 TB Allocation Details'!$A$18:$L$217, MATCH("A &amp; G ID", 'E4 TB Allocation Details'!$A$18:$L$18, 0),FALSE), 'E2 Allocators'!$B$15:$W$361, MATCH('O5 Details by Class &amp; Accounts'!CC$18, 'E2 Allocators'!$B$15:$W$15, 0),FALSE)*$E132)</f>
        <v>0</v>
      </c>
      <c r="CD132" s="1334">
        <f>IF(ISERROR(VLOOKUP(VLOOKUP($A132, 'E4 TB Allocation Details'!$A$18:$L$217, MATCH("A &amp; G ID", 'E4 TB Allocation Details'!$A$18:$L$18, 0),FALSE), 'E2 Allocators'!$B$15:$W$361, MATCH('O5 Details by Class &amp; Accounts'!CD$18, 'E2 Allocators'!$B$15:$W$15, 0),FALSE)*$E132), 0, VLOOKUP(VLOOKUP($A132, 'E4 TB Allocation Details'!$A$18:$L$217, MATCH("A &amp; G ID", 'E4 TB Allocation Details'!$A$18:$L$18, 0),FALSE), 'E2 Allocators'!$B$15:$W$361, MATCH('O5 Details by Class &amp; Accounts'!CD$18, 'E2 Allocators'!$B$15:$W$15, 0),FALSE)*$E132)</f>
        <v>0</v>
      </c>
      <c r="CE132" s="1334">
        <f>IF(ISERROR(VLOOKUP(VLOOKUP($A132, 'E4 TB Allocation Details'!$A$18:$L$217, MATCH("A &amp; G ID", 'E4 TB Allocation Details'!$A$18:$L$18, 0),FALSE), 'E2 Allocators'!$B$15:$W$361, MATCH('O5 Details by Class &amp; Accounts'!CE$18, 'E2 Allocators'!$B$15:$W$15, 0),FALSE)*$E132), 0, VLOOKUP(VLOOKUP($A132, 'E4 TB Allocation Details'!$A$18:$L$217, MATCH("A &amp; G ID", 'E4 TB Allocation Details'!$A$18:$L$18, 0),FALSE), 'E2 Allocators'!$B$15:$W$361, MATCH('O5 Details by Class &amp; Accounts'!CE$18, 'E2 Allocators'!$B$15:$W$15, 0),FALSE)*$E132)</f>
        <v>0</v>
      </c>
      <c r="CF132" s="1334">
        <f>IF(ISERROR(VLOOKUP(VLOOKUP($A132, 'E4 TB Allocation Details'!$A$18:$L$217, MATCH("A &amp; G ID", 'E4 TB Allocation Details'!$A$18:$L$18, 0),FALSE), 'E2 Allocators'!$B$15:$W$361, MATCH('O5 Details by Class &amp; Accounts'!CF$18, 'E2 Allocators'!$B$15:$W$15, 0),FALSE)*$E132), 0, VLOOKUP(VLOOKUP($A132, 'E4 TB Allocation Details'!$A$18:$L$217, MATCH("A &amp; G ID", 'E4 TB Allocation Details'!$A$18:$L$18, 0),FALSE), 'E2 Allocators'!$B$15:$W$361, MATCH('O5 Details by Class &amp; Accounts'!CF$18, 'E2 Allocators'!$B$15:$W$15, 0),FALSE)*$E132)</f>
        <v>0</v>
      </c>
      <c r="CG132" s="1334">
        <f>IF(ISERROR(VLOOKUP(VLOOKUP($A132, 'E4 TB Allocation Details'!$A$18:$L$217, MATCH("A &amp; G ID", 'E4 TB Allocation Details'!$A$18:$L$18, 0),FALSE), 'E2 Allocators'!$B$15:$W$361, MATCH('O5 Details by Class &amp; Accounts'!CG$18, 'E2 Allocators'!$B$15:$W$15, 0),FALSE)*$E132), 0, VLOOKUP(VLOOKUP($A132, 'E4 TB Allocation Details'!$A$18:$L$217, MATCH("A &amp; G ID", 'E4 TB Allocation Details'!$A$18:$L$18, 0),FALSE), 'E2 Allocators'!$B$15:$W$361, MATCH('O5 Details by Class &amp; Accounts'!CG$18, 'E2 Allocators'!$B$15:$W$15, 0),FALSE)*$E132)</f>
        <v>0</v>
      </c>
      <c r="CH132" s="1334">
        <f>IF(ISERROR(VLOOKUP(VLOOKUP($A132, 'E4 TB Allocation Details'!$A$18:$L$217, MATCH("A &amp; G ID", 'E4 TB Allocation Details'!$A$18:$L$18, 0),FALSE), 'E2 Allocators'!$B$15:$W$361, MATCH('O5 Details by Class &amp; Accounts'!CH$18, 'E2 Allocators'!$B$15:$W$15, 0),FALSE)*$E132), 0, VLOOKUP(VLOOKUP($A132, 'E4 TB Allocation Details'!$A$18:$L$217, MATCH("A &amp; G ID", 'E4 TB Allocation Details'!$A$18:$L$18, 0),FALSE), 'E2 Allocators'!$B$15:$W$361, MATCH('O5 Details by Class &amp; Accounts'!CH$18, 'E2 Allocators'!$B$15:$W$15, 0),FALSE)*$E132)</f>
        <v>0</v>
      </c>
      <c r="CI132" s="1334">
        <f>IF(ISERROR(VLOOKUP(VLOOKUP($A132, 'E4 TB Allocation Details'!$A$18:$L$217, MATCH("A &amp; G ID", 'E4 TB Allocation Details'!$A$18:$L$18, 0),FALSE), 'E2 Allocators'!$B$15:$W$361, MATCH('O5 Details by Class &amp; Accounts'!CI$18, 'E2 Allocators'!$B$15:$W$15, 0),FALSE)*$E132), 0, VLOOKUP(VLOOKUP($A132, 'E4 TB Allocation Details'!$A$18:$L$217, MATCH("A &amp; G ID", 'E4 TB Allocation Details'!$A$18:$L$18, 0),FALSE), 'E2 Allocators'!$B$15:$W$361, MATCH('O5 Details by Class &amp; Accounts'!CI$18, 'E2 Allocators'!$B$15:$W$15, 0),FALSE)*$E132)</f>
        <v>0</v>
      </c>
      <c r="CJ132" s="1334">
        <f>IF(ISERROR(VLOOKUP(VLOOKUP($A132, 'E4 TB Allocation Details'!$A$18:$L$217, MATCH("A &amp; G ID", 'E4 TB Allocation Details'!$A$18:$L$18, 0),FALSE), 'E2 Allocators'!$B$15:$W$361, MATCH('O5 Details by Class &amp; Accounts'!CJ$18, 'E2 Allocators'!$B$15:$W$15, 0),FALSE)*$E132), 0, VLOOKUP(VLOOKUP($A132, 'E4 TB Allocation Details'!$A$18:$L$217, MATCH("A &amp; G ID", 'E4 TB Allocation Details'!$A$18:$L$18, 0),FALSE), 'E2 Allocators'!$B$15:$W$361, MATCH('O5 Details by Class &amp; Accounts'!CJ$18, 'E2 Allocators'!$B$15:$W$15, 0),FALSE)*$E132)</f>
        <v>0</v>
      </c>
      <c r="CK132" s="1334">
        <f>IF(ISERROR(VLOOKUP(VLOOKUP($A132, 'E4 TB Allocation Details'!$A$18:$L$217, MATCH("A &amp; G ID", 'E4 TB Allocation Details'!$A$18:$L$18, 0),FALSE), 'E2 Allocators'!$B$15:$W$361, MATCH('O5 Details by Class &amp; Accounts'!CK$18, 'E2 Allocators'!$B$15:$W$15, 0),FALSE)*$E132), 0, VLOOKUP(VLOOKUP($A132, 'E4 TB Allocation Details'!$A$18:$L$217, MATCH("A &amp; G ID", 'E4 TB Allocation Details'!$A$18:$L$18, 0),FALSE), 'E2 Allocators'!$B$15:$W$361, MATCH('O5 Details by Class &amp; Accounts'!CK$18, 'E2 Allocators'!$B$15:$W$15, 0),FALSE)*$E132)</f>
        <v>0</v>
      </c>
      <c r="CL132" s="1334">
        <f>IF(ISERROR(VLOOKUP(VLOOKUP($A132, 'E4 TB Allocation Details'!$A$18:$L$217, MATCH("A &amp; G ID", 'E4 TB Allocation Details'!$A$18:$L$18, 0),FALSE), 'E2 Allocators'!$B$15:$W$361, MATCH('O5 Details by Class &amp; Accounts'!CL$18, 'E2 Allocators'!$B$15:$W$15, 0),FALSE)*$E132), 0, VLOOKUP(VLOOKUP($A132, 'E4 TB Allocation Details'!$A$18:$L$217, MATCH("A &amp; G ID", 'E4 TB Allocation Details'!$A$18:$L$18, 0),FALSE), 'E2 Allocators'!$B$15:$W$361, MATCH('O5 Details by Class &amp; Accounts'!CL$18, 'E2 Allocators'!$B$15:$W$15, 0),FALSE)*$E132)</f>
        <v>0</v>
      </c>
      <c r="CM132" s="1334">
        <f>IF(ISERROR(VLOOKUP(VLOOKUP($A132, 'E4 TB Allocation Details'!$A$18:$L$217, MATCH("A &amp; G ID", 'E4 TB Allocation Details'!$A$18:$L$18, 0),FALSE), 'E2 Allocators'!$B$15:$W$361, MATCH('O5 Details by Class &amp; Accounts'!CM$18, 'E2 Allocators'!$B$15:$W$15, 0),FALSE)*$E132), 0, VLOOKUP(VLOOKUP($A132, 'E4 TB Allocation Details'!$A$18:$L$217, MATCH("A &amp; G ID", 'E4 TB Allocation Details'!$A$18:$L$18, 0),FALSE), 'E2 Allocators'!$B$15:$W$361, MATCH('O5 Details by Class &amp; Accounts'!CM$18, 'E2 Allocators'!$B$15:$W$15, 0),FALSE)*$E132)</f>
        <v>0</v>
      </c>
      <c r="CN132" s="1334">
        <f t="shared" si="42"/>
        <v>0</v>
      </c>
      <c r="CO132" s="1670">
        <f t="shared" si="43"/>
        <v>1.4551915228366852E-11</v>
      </c>
      <c r="CQ132" s="1926" t="s">
        <v>110</v>
      </c>
    </row>
    <row r="133" spans="1:95" s="64" customFormat="1" ht="12.75" x14ac:dyDescent="0.2">
      <c r="A133" s="1102">
        <v>5012</v>
      </c>
      <c r="B133" s="1101" t="s">
        <v>1023</v>
      </c>
      <c r="C133" s="1667">
        <f>IF(ISERROR(VLOOKUP($A133,'I3 TB Data'!$A$20:$H$465,MATCH('O5 Details by Class &amp; Accounts'!$C$18, 'I3 TB Data'!$A$20:$H$20,0),0)), 0, VLOOKUP($A133,'I3 TB Data'!$A$20:$H$465,MATCH('O5 Details by Class &amp; Accounts'!$C$18,'I3 TB Data'!$A$20:$H$20,0),0))</f>
        <v>500</v>
      </c>
      <c r="D133" s="1668"/>
      <c r="E133" s="1667">
        <f t="shared" si="31"/>
        <v>500</v>
      </c>
      <c r="F133" s="1669">
        <f>IF(ISERROR(VLOOKUP($A133, 'E1 Categorization'!A33:E123, MATCH("Customer Component", 'E1 Categorization'!$A$33:$E$33,0), 0)), 0, IF(VLOOKUP($A133, 'E1 Categorization'!A33:E123, MATCH("Customer Component", 'E1 Categorization'!$A$33:$E$33,0), 0)=0, 'O5 Details by Class &amp; Accounts'!$E133, IF(AND(VLOOKUP($A133, 'E1 Categorization'!A33:E123, MATCH("Customer Component", 'E1 Categorization'!$A$33:$E$33,0), 0) &gt;0, VLOOKUP($A133, 'E1 Categorization'!A33:E123, MATCH("Customer Component", 'E1 Categorization'!$A$33:$E$33,0), 0)&lt;1), 'O5 Details by Class &amp; Accounts'!$E133*(1-VLOOKUP($A133, 'E1 Categorization'!A33:E123, MATCH("Customer Component", 'E1 Categorization'!$A$33:$E$33,0), 0)), 0)))</f>
        <v>500</v>
      </c>
      <c r="G133" s="1669">
        <f>IF(ISERROR(VLOOKUP($A133, 'E1 Categorization'!A33:E123, MATCH("Customer Component", 'E1 Categorization'!$A$33:$E$33,0), 0)),0, IF(VLOOKUP($A133, 'E1 Categorization'!A33:E123, MATCH("Customer Component", 'E1 Categorization'!$A$33:$E$33,0), 0)=0, 0, IF(AND(VLOOKUP($A133, 'E1 Categorization'!A33:E123, MATCH("Customer Component", 'E1 Categorization'!$A$33:$E$33,0), 0) &gt;0, VLOOKUP($A133, 'E1 Categorization'!A33:E123, MATCH("Customer Component", 'E1 Categorization'!$A$33:$E$33,0), 0)&lt;1), 'O5 Details by Class &amp; Accounts'!$E133*(VLOOKUP($A133, 'E1 Categorization'!A33:E123, MATCH("Customer Component", 'E1 Categorization'!$A$33:$E$33,0), 0)), 'O5 Details by Class &amp; Accounts'!$E133)))</f>
        <v>0</v>
      </c>
      <c r="H133" s="1334">
        <f t="shared" si="38"/>
        <v>500</v>
      </c>
      <c r="I133" s="1334">
        <f>IF(ISERROR(VLOOKUP(VLOOKUP($A133, 'E4 TB Allocation Details'!$A$18:$L$217, MATCH("Demand ID", 'E4 TB Allocation Details'!$A$18:$L$18, 0),FALSE), 'E2 Allocators'!$B$15:$W$361, MATCH('O5 Details by Class &amp; Accounts'!I$18, 'E2 Allocators'!$B$15:$W$15, 0),FALSE)*$F133), 0, VLOOKUP(VLOOKUP($A133, 'E4 TB Allocation Details'!$A$18:$L$217, MATCH("Demand ID", 'E4 TB Allocation Details'!$A$18:$L$18, 0),FALSE), 'E2 Allocators'!$B$15:$W$361, MATCH('O5 Details by Class &amp; Accounts'!I$18, 'E2 Allocators'!$B$15:$W$15, 0),FALSE)*$F133)</f>
        <v>163.62481406918349</v>
      </c>
      <c r="J133" s="1334">
        <f>IF(ISERROR(VLOOKUP(VLOOKUP($A133, 'E4 TB Allocation Details'!$A$18:$L$217, MATCH("Demand ID", 'E4 TB Allocation Details'!$A$18:$L$18, 0),FALSE), 'E2 Allocators'!$B$15:$W$361, MATCH('O5 Details by Class &amp; Accounts'!J$18, 'E2 Allocators'!$B$15:$W$15, 0),FALSE)*$F133), 0, VLOOKUP(VLOOKUP($A133, 'E4 TB Allocation Details'!$A$18:$L$217, MATCH("Demand ID", 'E4 TB Allocation Details'!$A$18:$L$18, 0),FALSE), 'E2 Allocators'!$B$15:$W$361, MATCH('O5 Details by Class &amp; Accounts'!J$18, 'E2 Allocators'!$B$15:$W$15, 0),FALSE)*$F133)</f>
        <v>43.868988770205902</v>
      </c>
      <c r="K133" s="1334">
        <f>IF(ISERROR(VLOOKUP(VLOOKUP($A133, 'E4 TB Allocation Details'!$A$18:$L$217, MATCH("Demand ID", 'E4 TB Allocation Details'!$A$18:$L$18, 0),FALSE), 'E2 Allocators'!$B$15:$W$361, MATCH('O5 Details by Class &amp; Accounts'!K$18, 'E2 Allocators'!$B$15:$W$15, 0),FALSE)*$F133), 0, VLOOKUP(VLOOKUP($A133, 'E4 TB Allocation Details'!$A$18:$L$217, MATCH("Demand ID", 'E4 TB Allocation Details'!$A$18:$L$18, 0),FALSE), 'E2 Allocators'!$B$15:$W$361, MATCH('O5 Details by Class &amp; Accounts'!K$18, 'E2 Allocators'!$B$15:$W$15, 0),FALSE)*$F133)</f>
        <v>106.11980502108233</v>
      </c>
      <c r="L133" s="1334">
        <f>IF(ISERROR(VLOOKUP(VLOOKUP($A133, 'E4 TB Allocation Details'!$A$18:$L$217, MATCH("Demand ID", 'E4 TB Allocation Details'!$A$18:$L$18, 0),FALSE), 'E2 Allocators'!$B$15:$W$361, MATCH('O5 Details by Class &amp; Accounts'!L$18, 'E2 Allocators'!$B$15:$W$15, 0),FALSE)*$F133), 0, VLOOKUP(VLOOKUP($A133, 'E4 TB Allocation Details'!$A$18:$L$217, MATCH("Demand ID", 'E4 TB Allocation Details'!$A$18:$L$18, 0),FALSE), 'E2 Allocators'!$B$15:$W$361, MATCH('O5 Details by Class &amp; Accounts'!L$18, 'E2 Allocators'!$B$15:$W$15, 0),FALSE)*$F133)</f>
        <v>0</v>
      </c>
      <c r="M133" s="1334">
        <f>IF(ISERROR(VLOOKUP(VLOOKUP($A133, 'E4 TB Allocation Details'!$A$18:$L$217, MATCH("Demand ID", 'E4 TB Allocation Details'!$A$18:$L$18, 0),FALSE), 'E2 Allocators'!$B$15:$W$361, MATCH('O5 Details by Class &amp; Accounts'!M$18, 'E2 Allocators'!$B$15:$W$15, 0),FALSE)*$F133), 0, VLOOKUP(VLOOKUP($A133, 'E4 TB Allocation Details'!$A$18:$L$217, MATCH("Demand ID", 'E4 TB Allocation Details'!$A$18:$L$18, 0),FALSE), 'E2 Allocators'!$B$15:$W$361, MATCH('O5 Details by Class &amp; Accounts'!M$18, 'E2 Allocators'!$B$15:$W$15, 0),FALSE)*$F133)</f>
        <v>70.900455993918953</v>
      </c>
      <c r="N133" s="1334">
        <f>IF(ISERROR(VLOOKUP(VLOOKUP($A133, 'E4 TB Allocation Details'!$A$18:$L$217, MATCH("Demand ID", 'E4 TB Allocation Details'!$A$18:$L$18, 0),FALSE), 'E2 Allocators'!$B$15:$W$361, MATCH('O5 Details by Class &amp; Accounts'!N$18, 'E2 Allocators'!$B$15:$W$15, 0),FALSE)*$F133), 0, VLOOKUP(VLOOKUP($A133, 'E4 TB Allocation Details'!$A$18:$L$217, MATCH("Demand ID", 'E4 TB Allocation Details'!$A$18:$L$18, 0),FALSE), 'E2 Allocators'!$B$15:$W$361, MATCH('O5 Details by Class &amp; Accounts'!N$18, 'E2 Allocators'!$B$15:$W$15, 0),FALSE)*$F133)</f>
        <v>109.26423241336911</v>
      </c>
      <c r="O133" s="1334">
        <f>IF(ISERROR(VLOOKUP(VLOOKUP($A133, 'E4 TB Allocation Details'!$A$18:$L$217, MATCH("Demand ID", 'E4 TB Allocation Details'!$A$18:$L$18, 0),FALSE), 'E2 Allocators'!$B$15:$W$361, MATCH('O5 Details by Class &amp; Accounts'!O$18, 'E2 Allocators'!$B$15:$W$15, 0),FALSE)*$F133), 0, VLOOKUP(VLOOKUP($A133, 'E4 TB Allocation Details'!$A$18:$L$217, MATCH("Demand ID", 'E4 TB Allocation Details'!$A$18:$L$18, 0),FALSE), 'E2 Allocators'!$B$15:$W$361, MATCH('O5 Details by Class &amp; Accounts'!O$18, 'E2 Allocators'!$B$15:$W$15, 0),FALSE)*$F133)</f>
        <v>4.9808608516216735</v>
      </c>
      <c r="P133" s="1334">
        <f>IF(ISERROR(VLOOKUP(VLOOKUP($A133, 'E4 TB Allocation Details'!$A$18:$L$217, MATCH("Demand ID", 'E4 TB Allocation Details'!$A$18:$L$18, 0),FALSE), 'E2 Allocators'!$B$15:$W$361, MATCH('O5 Details by Class &amp; Accounts'!P$18, 'E2 Allocators'!$B$15:$W$15, 0),FALSE)*$F133), 0, VLOOKUP(VLOOKUP($A133, 'E4 TB Allocation Details'!$A$18:$L$217, MATCH("Demand ID", 'E4 TB Allocation Details'!$A$18:$L$18, 0),FALSE), 'E2 Allocators'!$B$15:$W$361, MATCH('O5 Details by Class &amp; Accounts'!P$18, 'E2 Allocators'!$B$15:$W$15, 0),FALSE)*$F133)</f>
        <v>0.31537977844579562</v>
      </c>
      <c r="Q133" s="1334">
        <f>IF(ISERROR(VLOOKUP(VLOOKUP($A133, 'E4 TB Allocation Details'!$A$18:$L$217, MATCH("Demand ID", 'E4 TB Allocation Details'!$A$18:$L$18, 0),FALSE), 'E2 Allocators'!$B$15:$W$361, MATCH('O5 Details by Class &amp; Accounts'!Q$18, 'E2 Allocators'!$B$15:$W$15, 0),FALSE)*$F133), 0, VLOOKUP(VLOOKUP($A133, 'E4 TB Allocation Details'!$A$18:$L$217, MATCH("Demand ID", 'E4 TB Allocation Details'!$A$18:$L$18, 0),FALSE), 'E2 Allocators'!$B$15:$W$361, MATCH('O5 Details by Class &amp; Accounts'!Q$18, 'E2 Allocators'!$B$15:$W$15, 0),FALSE)*$F133)</f>
        <v>0.92546310217276695</v>
      </c>
      <c r="R133" s="1334">
        <f>IF(ISERROR(VLOOKUP(VLOOKUP($A133, 'E4 TB Allocation Details'!$A$18:$L$217, MATCH("Demand ID", 'E4 TB Allocation Details'!$A$18:$L$18, 0),FALSE), 'E2 Allocators'!$B$15:$W$361, MATCH('O5 Details by Class &amp; Accounts'!R$18, 'E2 Allocators'!$B$15:$W$15, 0),FALSE)*$F133), 0, VLOOKUP(VLOOKUP($A133, 'E4 TB Allocation Details'!$A$18:$L$217, MATCH("Demand ID", 'E4 TB Allocation Details'!$A$18:$L$18, 0),FALSE), 'E2 Allocators'!$B$15:$W$361, MATCH('O5 Details by Class &amp; Accounts'!R$18, 'E2 Allocators'!$B$15:$W$15, 0),FALSE)*$F133)</f>
        <v>0</v>
      </c>
      <c r="S133" s="1334">
        <f>IF(ISERROR(VLOOKUP(VLOOKUP($A133, 'E4 TB Allocation Details'!$A$18:$L$217, MATCH("Demand ID", 'E4 TB Allocation Details'!$A$18:$L$18, 0),FALSE), 'E2 Allocators'!$B$15:$W$361, MATCH('O5 Details by Class &amp; Accounts'!S$18, 'E2 Allocators'!$B$15:$W$15, 0),FALSE)*$F133), 0, VLOOKUP(VLOOKUP($A133, 'E4 TB Allocation Details'!$A$18:$L$217, MATCH("Demand ID", 'E4 TB Allocation Details'!$A$18:$L$18, 0),FALSE), 'E2 Allocators'!$B$15:$W$361, MATCH('O5 Details by Class &amp; Accounts'!S$18, 'E2 Allocators'!$B$15:$W$15, 0),FALSE)*$F133)</f>
        <v>0</v>
      </c>
      <c r="T133" s="1334">
        <f>IF(ISERROR(VLOOKUP(VLOOKUP($A133, 'E4 TB Allocation Details'!$A$18:$L$217, MATCH("Demand ID", 'E4 TB Allocation Details'!$A$18:$L$18, 0),FALSE), 'E2 Allocators'!$B$15:$W$361, MATCH('O5 Details by Class &amp; Accounts'!T$18, 'E2 Allocators'!$B$15:$W$15, 0),FALSE)*$F133), 0, VLOOKUP(VLOOKUP($A133, 'E4 TB Allocation Details'!$A$18:$L$217, MATCH("Demand ID", 'E4 TB Allocation Details'!$A$18:$L$18, 0),FALSE), 'E2 Allocators'!$B$15:$W$361, MATCH('O5 Details by Class &amp; Accounts'!T$18, 'E2 Allocators'!$B$15:$W$15, 0),FALSE)*$F133)</f>
        <v>0</v>
      </c>
      <c r="U133" s="1334">
        <f>IF(ISERROR(VLOOKUP(VLOOKUP($A133, 'E4 TB Allocation Details'!$A$18:$L$217, MATCH("Demand ID", 'E4 TB Allocation Details'!$A$18:$L$18, 0),FALSE), 'E2 Allocators'!$B$15:$W$361, MATCH('O5 Details by Class &amp; Accounts'!U$18, 'E2 Allocators'!$B$15:$W$15, 0),FALSE)*$F133), 0, VLOOKUP(VLOOKUP($A133, 'E4 TB Allocation Details'!$A$18:$L$217, MATCH("Demand ID", 'E4 TB Allocation Details'!$A$18:$L$18, 0),FALSE), 'E2 Allocators'!$B$15:$W$361, MATCH('O5 Details by Class &amp; Accounts'!U$18, 'E2 Allocators'!$B$15:$W$15, 0),FALSE)*$F133)</f>
        <v>0</v>
      </c>
      <c r="V133" s="1334">
        <f>IF(ISERROR(VLOOKUP(VLOOKUP($A133, 'E4 TB Allocation Details'!$A$18:$L$217, MATCH("Demand ID", 'E4 TB Allocation Details'!$A$18:$L$18, 0),FALSE), 'E2 Allocators'!$B$15:$W$361, MATCH('O5 Details by Class &amp; Accounts'!V$18, 'E2 Allocators'!$B$15:$W$15, 0),FALSE)*$F133), 0, VLOOKUP(VLOOKUP($A133, 'E4 TB Allocation Details'!$A$18:$L$217, MATCH("Demand ID", 'E4 TB Allocation Details'!$A$18:$L$18, 0),FALSE), 'E2 Allocators'!$B$15:$W$361, MATCH('O5 Details by Class &amp; Accounts'!V$18, 'E2 Allocators'!$B$15:$W$15, 0),FALSE)*$F133)</f>
        <v>0</v>
      </c>
      <c r="W133" s="1334">
        <f>IF(ISERROR(VLOOKUP(VLOOKUP($A133, 'E4 TB Allocation Details'!$A$18:$L$217, MATCH("Demand ID", 'E4 TB Allocation Details'!$A$18:$L$18, 0),FALSE), 'E2 Allocators'!$B$15:$W$361, MATCH('O5 Details by Class &amp; Accounts'!W$18, 'E2 Allocators'!$B$15:$W$15, 0),FALSE)*$F133), 0, VLOOKUP(VLOOKUP($A133, 'E4 TB Allocation Details'!$A$18:$L$217, MATCH("Demand ID", 'E4 TB Allocation Details'!$A$18:$L$18, 0),FALSE), 'E2 Allocators'!$B$15:$W$361, MATCH('O5 Details by Class &amp; Accounts'!W$18, 'E2 Allocators'!$B$15:$W$15, 0),FALSE)*$F133)</f>
        <v>0</v>
      </c>
      <c r="X133" s="1334">
        <f>IF(ISERROR(VLOOKUP(VLOOKUP($A133, 'E4 TB Allocation Details'!$A$18:$L$217, MATCH("Demand ID", 'E4 TB Allocation Details'!$A$18:$L$18, 0),FALSE), 'E2 Allocators'!$B$15:$W$361, MATCH('O5 Details by Class &amp; Accounts'!X$18, 'E2 Allocators'!$B$15:$W$15, 0),FALSE)*$F133), 0, VLOOKUP(VLOOKUP($A133, 'E4 TB Allocation Details'!$A$18:$L$217, MATCH("Demand ID", 'E4 TB Allocation Details'!$A$18:$L$18, 0),FALSE), 'E2 Allocators'!$B$15:$W$361, MATCH('O5 Details by Class &amp; Accounts'!X$18, 'E2 Allocators'!$B$15:$W$15, 0),FALSE)*$F133)</f>
        <v>0</v>
      </c>
      <c r="Y133" s="1334">
        <f>IF(ISERROR(VLOOKUP(VLOOKUP($A133, 'E4 TB Allocation Details'!$A$18:$L$217, MATCH("Demand ID", 'E4 TB Allocation Details'!$A$18:$L$18, 0),FALSE), 'E2 Allocators'!$B$15:$W$361, MATCH('O5 Details by Class &amp; Accounts'!Y$18, 'E2 Allocators'!$B$15:$W$15, 0),FALSE)*$F133), 0, VLOOKUP(VLOOKUP($A133, 'E4 TB Allocation Details'!$A$18:$L$217, MATCH("Demand ID", 'E4 TB Allocation Details'!$A$18:$L$18, 0),FALSE), 'E2 Allocators'!$B$15:$W$361, MATCH('O5 Details by Class &amp; Accounts'!Y$18, 'E2 Allocators'!$B$15:$W$15, 0),FALSE)*$F133)</f>
        <v>0</v>
      </c>
      <c r="Z133" s="1334">
        <f>IF(ISERROR(VLOOKUP(VLOOKUP($A133, 'E4 TB Allocation Details'!$A$18:$L$217, MATCH("Demand ID", 'E4 TB Allocation Details'!$A$18:$L$18, 0),FALSE), 'E2 Allocators'!$B$15:$W$361, MATCH('O5 Details by Class &amp; Accounts'!Z$18, 'E2 Allocators'!$B$15:$W$15, 0),FALSE)*$F133), 0, VLOOKUP(VLOOKUP($A133, 'E4 TB Allocation Details'!$A$18:$L$217, MATCH("Demand ID", 'E4 TB Allocation Details'!$A$18:$L$18, 0),FALSE), 'E2 Allocators'!$B$15:$W$361, MATCH('O5 Details by Class &amp; Accounts'!Z$18, 'E2 Allocators'!$B$15:$W$15, 0),FALSE)*$F133)</f>
        <v>0</v>
      </c>
      <c r="AA133" s="1334">
        <f>IF(ISERROR(VLOOKUP(VLOOKUP($A133, 'E4 TB Allocation Details'!$A$18:$L$217, MATCH("Demand ID", 'E4 TB Allocation Details'!$A$18:$L$18, 0),FALSE), 'E2 Allocators'!$B$15:$W$361, MATCH('O5 Details by Class &amp; Accounts'!AA$18, 'E2 Allocators'!$B$15:$W$15, 0),FALSE)*$F133), 0, VLOOKUP(VLOOKUP($A133, 'E4 TB Allocation Details'!$A$18:$L$217, MATCH("Demand ID", 'E4 TB Allocation Details'!$A$18:$L$18, 0),FALSE), 'E2 Allocators'!$B$15:$W$361, MATCH('O5 Details by Class &amp; Accounts'!AA$18, 'E2 Allocators'!$B$15:$W$15, 0),FALSE)*$F133)</f>
        <v>0</v>
      </c>
      <c r="AB133" s="1334">
        <f>IF(ISERROR(VLOOKUP(VLOOKUP($A133, 'E4 TB Allocation Details'!$A$18:$L$217, MATCH("Demand ID", 'E4 TB Allocation Details'!$A$18:$L$18, 0),FALSE), 'E2 Allocators'!$B$15:$W$361, MATCH('O5 Details by Class &amp; Accounts'!AB$18, 'E2 Allocators'!$B$15:$W$15, 0),FALSE)*$F133), 0, VLOOKUP(VLOOKUP($A133, 'E4 TB Allocation Details'!$A$18:$L$217, MATCH("Demand ID", 'E4 TB Allocation Details'!$A$18:$L$18, 0),FALSE), 'E2 Allocators'!$B$15:$W$361, MATCH('O5 Details by Class &amp; Accounts'!AB$18, 'E2 Allocators'!$B$15:$W$15, 0),FALSE)*$F133)</f>
        <v>0</v>
      </c>
      <c r="AC133" s="1334">
        <f t="shared" si="39"/>
        <v>500</v>
      </c>
      <c r="AD133" s="1334">
        <f>IF(ISERROR(VLOOKUP(VLOOKUP($A133, 'E4 TB Allocation Details'!$A$18:$L$217, MATCH("Customer ID", 'E4 TB Allocation Details'!$A$18:$L$18, 0),FALSE), 'E2 Allocators'!$B$15:$W$361, MATCH('O5 Details by Class &amp; Accounts'!AD$18, 'E2 Allocators'!$B$15:$W$15, 0),FALSE)*$G133), 0, VLOOKUP(VLOOKUP($A133, 'E4 TB Allocation Details'!$A$18:$L$217, MATCH("Customer ID", 'E4 TB Allocation Details'!$A$18:$L$18, 0),FALSE), 'E2 Allocators'!$B$15:$W$361, MATCH('O5 Details by Class &amp; Accounts'!AD$18, 'E2 Allocators'!$B$15:$W$15, 0),FALSE)*$G133)</f>
        <v>0</v>
      </c>
      <c r="AE133" s="1334">
        <f>IF(ISERROR(VLOOKUP(VLOOKUP($A133, 'E4 TB Allocation Details'!$A$18:$L$217, MATCH("Customer ID", 'E4 TB Allocation Details'!$A$18:$L$18, 0),FALSE), 'E2 Allocators'!$B$15:$W$361, MATCH('O5 Details by Class &amp; Accounts'!AE$18, 'E2 Allocators'!$B$15:$W$15, 0),FALSE)*$G133), 0, VLOOKUP(VLOOKUP($A133, 'E4 TB Allocation Details'!$A$18:$L$217, MATCH("Customer ID", 'E4 TB Allocation Details'!$A$18:$L$18, 0),FALSE), 'E2 Allocators'!$B$15:$W$361, MATCH('O5 Details by Class &amp; Accounts'!AE$18, 'E2 Allocators'!$B$15:$W$15, 0),FALSE)*$G133)</f>
        <v>0</v>
      </c>
      <c r="AF133" s="1334">
        <f>IF(ISERROR(VLOOKUP(VLOOKUP($A133, 'E4 TB Allocation Details'!$A$18:$L$217, MATCH("Customer ID", 'E4 TB Allocation Details'!$A$18:$L$18, 0),FALSE), 'E2 Allocators'!$B$15:$W$361, MATCH('O5 Details by Class &amp; Accounts'!AF$18, 'E2 Allocators'!$B$15:$W$15, 0),FALSE)*$G133), 0, VLOOKUP(VLOOKUP($A133, 'E4 TB Allocation Details'!$A$18:$L$217, MATCH("Customer ID", 'E4 TB Allocation Details'!$A$18:$L$18, 0),FALSE), 'E2 Allocators'!$B$15:$W$361, MATCH('O5 Details by Class &amp; Accounts'!AF$18, 'E2 Allocators'!$B$15:$W$15, 0),FALSE)*$G133)</f>
        <v>0</v>
      </c>
      <c r="AG133" s="1334">
        <f>IF(ISERROR(VLOOKUP(VLOOKUP($A133, 'E4 TB Allocation Details'!$A$18:$L$217, MATCH("Customer ID", 'E4 TB Allocation Details'!$A$18:$L$18, 0),FALSE), 'E2 Allocators'!$B$15:$W$361, MATCH('O5 Details by Class &amp; Accounts'!AG$18, 'E2 Allocators'!$B$15:$W$15, 0),FALSE)*$G133), 0, VLOOKUP(VLOOKUP($A133, 'E4 TB Allocation Details'!$A$18:$L$217, MATCH("Customer ID", 'E4 TB Allocation Details'!$A$18:$L$18, 0),FALSE), 'E2 Allocators'!$B$15:$W$361, MATCH('O5 Details by Class &amp; Accounts'!AG$18, 'E2 Allocators'!$B$15:$W$15, 0),FALSE)*$G133)</f>
        <v>0</v>
      </c>
      <c r="AH133" s="1334">
        <f>IF(ISERROR(VLOOKUP(VLOOKUP($A133, 'E4 TB Allocation Details'!$A$18:$L$217, MATCH("Customer ID", 'E4 TB Allocation Details'!$A$18:$L$18, 0),FALSE), 'E2 Allocators'!$B$15:$W$361, MATCH('O5 Details by Class &amp; Accounts'!AH$18, 'E2 Allocators'!$B$15:$W$15, 0),FALSE)*$G133), 0, VLOOKUP(VLOOKUP($A133, 'E4 TB Allocation Details'!$A$18:$L$217, MATCH("Customer ID", 'E4 TB Allocation Details'!$A$18:$L$18, 0),FALSE), 'E2 Allocators'!$B$15:$W$361, MATCH('O5 Details by Class &amp; Accounts'!AH$18, 'E2 Allocators'!$B$15:$W$15, 0),FALSE)*$G133)</f>
        <v>0</v>
      </c>
      <c r="AI133" s="1334">
        <f>IF(ISERROR(VLOOKUP(VLOOKUP($A133, 'E4 TB Allocation Details'!$A$18:$L$217, MATCH("Customer ID", 'E4 TB Allocation Details'!$A$18:$L$18, 0),FALSE), 'E2 Allocators'!$B$15:$W$361, MATCH('O5 Details by Class &amp; Accounts'!AI$18, 'E2 Allocators'!$B$15:$W$15, 0),FALSE)*$G133), 0, VLOOKUP(VLOOKUP($A133, 'E4 TB Allocation Details'!$A$18:$L$217, MATCH("Customer ID", 'E4 TB Allocation Details'!$A$18:$L$18, 0),FALSE), 'E2 Allocators'!$B$15:$W$361, MATCH('O5 Details by Class &amp; Accounts'!AI$18, 'E2 Allocators'!$B$15:$W$15, 0),FALSE)*$G133)</f>
        <v>0</v>
      </c>
      <c r="AJ133" s="1334">
        <f>IF(ISERROR(VLOOKUP(VLOOKUP($A133, 'E4 TB Allocation Details'!$A$18:$L$217, MATCH("Customer ID", 'E4 TB Allocation Details'!$A$18:$L$18, 0),FALSE), 'E2 Allocators'!$B$15:$W$361, MATCH('O5 Details by Class &amp; Accounts'!AJ$18, 'E2 Allocators'!$B$15:$W$15, 0),FALSE)*$G133), 0, VLOOKUP(VLOOKUP($A133, 'E4 TB Allocation Details'!$A$18:$L$217, MATCH("Customer ID", 'E4 TB Allocation Details'!$A$18:$L$18, 0),FALSE), 'E2 Allocators'!$B$15:$W$361, MATCH('O5 Details by Class &amp; Accounts'!AJ$18, 'E2 Allocators'!$B$15:$W$15, 0),FALSE)*$G133)</f>
        <v>0</v>
      </c>
      <c r="AK133" s="1334">
        <f>IF(ISERROR(VLOOKUP(VLOOKUP($A133, 'E4 TB Allocation Details'!$A$18:$L$217, MATCH("Customer ID", 'E4 TB Allocation Details'!$A$18:$L$18, 0),FALSE), 'E2 Allocators'!$B$15:$W$361, MATCH('O5 Details by Class &amp; Accounts'!AK$18, 'E2 Allocators'!$B$15:$W$15, 0),FALSE)*$G133), 0, VLOOKUP(VLOOKUP($A133, 'E4 TB Allocation Details'!$A$18:$L$217, MATCH("Customer ID", 'E4 TB Allocation Details'!$A$18:$L$18, 0),FALSE), 'E2 Allocators'!$B$15:$W$361, MATCH('O5 Details by Class &amp; Accounts'!AK$18, 'E2 Allocators'!$B$15:$W$15, 0),FALSE)*$G133)</f>
        <v>0</v>
      </c>
      <c r="AL133" s="1334">
        <f>IF(ISERROR(VLOOKUP(VLOOKUP($A133, 'E4 TB Allocation Details'!$A$18:$L$217, MATCH("Customer ID", 'E4 TB Allocation Details'!$A$18:$L$18, 0),FALSE), 'E2 Allocators'!$B$15:$W$361, MATCH('O5 Details by Class &amp; Accounts'!AL$18, 'E2 Allocators'!$B$15:$W$15, 0),FALSE)*$G133), 0, VLOOKUP(VLOOKUP($A133, 'E4 TB Allocation Details'!$A$18:$L$217, MATCH("Customer ID", 'E4 TB Allocation Details'!$A$18:$L$18, 0),FALSE), 'E2 Allocators'!$B$15:$W$361, MATCH('O5 Details by Class &amp; Accounts'!AL$18, 'E2 Allocators'!$B$15:$W$15, 0),FALSE)*$G133)</f>
        <v>0</v>
      </c>
      <c r="AM133" s="1334">
        <f>IF(ISERROR(VLOOKUP(VLOOKUP($A133, 'E4 TB Allocation Details'!$A$18:$L$217, MATCH("Customer ID", 'E4 TB Allocation Details'!$A$18:$L$18, 0),FALSE), 'E2 Allocators'!$B$15:$W$361, MATCH('O5 Details by Class &amp; Accounts'!AM$18, 'E2 Allocators'!$B$15:$W$15, 0),FALSE)*$G133), 0, VLOOKUP(VLOOKUP($A133, 'E4 TB Allocation Details'!$A$18:$L$217, MATCH("Customer ID", 'E4 TB Allocation Details'!$A$18:$L$18, 0),FALSE), 'E2 Allocators'!$B$15:$W$361, MATCH('O5 Details by Class &amp; Accounts'!AM$18, 'E2 Allocators'!$B$15:$W$15, 0),FALSE)*$G133)</f>
        <v>0</v>
      </c>
      <c r="AN133" s="1334">
        <f>IF(ISERROR(VLOOKUP(VLOOKUP($A133, 'E4 TB Allocation Details'!$A$18:$L$217, MATCH("Customer ID", 'E4 TB Allocation Details'!$A$18:$L$18, 0),FALSE), 'E2 Allocators'!$B$15:$W$361, MATCH('O5 Details by Class &amp; Accounts'!AN$18, 'E2 Allocators'!$B$15:$W$15, 0),FALSE)*$G133), 0, VLOOKUP(VLOOKUP($A133, 'E4 TB Allocation Details'!$A$18:$L$217, MATCH("Customer ID", 'E4 TB Allocation Details'!$A$18:$L$18, 0),FALSE), 'E2 Allocators'!$B$15:$W$361, MATCH('O5 Details by Class &amp; Accounts'!AN$18, 'E2 Allocators'!$B$15:$W$15, 0),FALSE)*$G133)</f>
        <v>0</v>
      </c>
      <c r="AO133" s="1334">
        <f>IF(ISERROR(VLOOKUP(VLOOKUP($A133, 'E4 TB Allocation Details'!$A$18:$L$217, MATCH("Customer ID", 'E4 TB Allocation Details'!$A$18:$L$18, 0),FALSE), 'E2 Allocators'!$B$15:$W$361, MATCH('O5 Details by Class &amp; Accounts'!AO$18, 'E2 Allocators'!$B$15:$W$15, 0),FALSE)*$G133), 0, VLOOKUP(VLOOKUP($A133, 'E4 TB Allocation Details'!$A$18:$L$217, MATCH("Customer ID", 'E4 TB Allocation Details'!$A$18:$L$18, 0),FALSE), 'E2 Allocators'!$B$15:$W$361, MATCH('O5 Details by Class &amp; Accounts'!AO$18, 'E2 Allocators'!$B$15:$W$15, 0),FALSE)*$G133)</f>
        <v>0</v>
      </c>
      <c r="AP133" s="1334">
        <f>IF(ISERROR(VLOOKUP(VLOOKUP($A133, 'E4 TB Allocation Details'!$A$18:$L$217, MATCH("Customer ID", 'E4 TB Allocation Details'!$A$18:$L$18, 0),FALSE), 'E2 Allocators'!$B$15:$W$361, MATCH('O5 Details by Class &amp; Accounts'!AP$18, 'E2 Allocators'!$B$15:$W$15, 0),FALSE)*$G133), 0, VLOOKUP(VLOOKUP($A133, 'E4 TB Allocation Details'!$A$18:$L$217, MATCH("Customer ID", 'E4 TB Allocation Details'!$A$18:$L$18, 0),FALSE), 'E2 Allocators'!$B$15:$W$361, MATCH('O5 Details by Class &amp; Accounts'!AP$18, 'E2 Allocators'!$B$15:$W$15, 0),FALSE)*$G133)</f>
        <v>0</v>
      </c>
      <c r="AQ133" s="1334">
        <f>IF(ISERROR(VLOOKUP(VLOOKUP($A133, 'E4 TB Allocation Details'!$A$18:$L$217, MATCH("Customer ID", 'E4 TB Allocation Details'!$A$18:$L$18, 0),FALSE), 'E2 Allocators'!$B$15:$W$361, MATCH('O5 Details by Class &amp; Accounts'!AQ$18, 'E2 Allocators'!$B$15:$W$15, 0),FALSE)*$G133), 0, VLOOKUP(VLOOKUP($A133, 'E4 TB Allocation Details'!$A$18:$L$217, MATCH("Customer ID", 'E4 TB Allocation Details'!$A$18:$L$18, 0),FALSE), 'E2 Allocators'!$B$15:$W$361, MATCH('O5 Details by Class &amp; Accounts'!AQ$18, 'E2 Allocators'!$B$15:$W$15, 0),FALSE)*$G133)</f>
        <v>0</v>
      </c>
      <c r="AR133" s="1334">
        <f>IF(ISERROR(VLOOKUP(VLOOKUP($A133, 'E4 TB Allocation Details'!$A$18:$L$217, MATCH("Customer ID", 'E4 TB Allocation Details'!$A$18:$L$18, 0),FALSE), 'E2 Allocators'!$B$15:$W$361, MATCH('O5 Details by Class &amp; Accounts'!AR$18, 'E2 Allocators'!$B$15:$W$15, 0),FALSE)*$G133), 0, VLOOKUP(VLOOKUP($A133, 'E4 TB Allocation Details'!$A$18:$L$217, MATCH("Customer ID", 'E4 TB Allocation Details'!$A$18:$L$18, 0),FALSE), 'E2 Allocators'!$B$15:$W$361, MATCH('O5 Details by Class &amp; Accounts'!AR$18, 'E2 Allocators'!$B$15:$W$15, 0),FALSE)*$G133)</f>
        <v>0</v>
      </c>
      <c r="AS133" s="1334">
        <f>IF(ISERROR(VLOOKUP(VLOOKUP($A133, 'E4 TB Allocation Details'!$A$18:$L$217, MATCH("Customer ID", 'E4 TB Allocation Details'!$A$18:$L$18, 0),FALSE), 'E2 Allocators'!$B$15:$W$361, MATCH('O5 Details by Class &amp; Accounts'!AS$18, 'E2 Allocators'!$B$15:$W$15, 0),FALSE)*$G133), 0, VLOOKUP(VLOOKUP($A133, 'E4 TB Allocation Details'!$A$18:$L$217, MATCH("Customer ID", 'E4 TB Allocation Details'!$A$18:$L$18, 0),FALSE), 'E2 Allocators'!$B$15:$W$361, MATCH('O5 Details by Class &amp; Accounts'!AS$18, 'E2 Allocators'!$B$15:$W$15, 0),FALSE)*$G133)</f>
        <v>0</v>
      </c>
      <c r="AT133" s="1334">
        <f>IF(ISERROR(VLOOKUP(VLOOKUP($A133, 'E4 TB Allocation Details'!$A$18:$L$217, MATCH("Customer ID", 'E4 TB Allocation Details'!$A$18:$L$18, 0),FALSE), 'E2 Allocators'!$B$15:$W$361, MATCH('O5 Details by Class &amp; Accounts'!AT$18, 'E2 Allocators'!$B$15:$W$15, 0),FALSE)*$G133), 0, VLOOKUP(VLOOKUP($A133, 'E4 TB Allocation Details'!$A$18:$L$217, MATCH("Customer ID", 'E4 TB Allocation Details'!$A$18:$L$18, 0),FALSE), 'E2 Allocators'!$B$15:$W$361, MATCH('O5 Details by Class &amp; Accounts'!AT$18, 'E2 Allocators'!$B$15:$W$15, 0),FALSE)*$G133)</f>
        <v>0</v>
      </c>
      <c r="AU133" s="1334">
        <f>IF(ISERROR(VLOOKUP(VLOOKUP($A133, 'E4 TB Allocation Details'!$A$18:$L$217, MATCH("Customer ID", 'E4 TB Allocation Details'!$A$18:$L$18, 0),FALSE), 'E2 Allocators'!$B$15:$W$361, MATCH('O5 Details by Class &amp; Accounts'!AU$18, 'E2 Allocators'!$B$15:$W$15, 0),FALSE)*$G133), 0, VLOOKUP(VLOOKUP($A133, 'E4 TB Allocation Details'!$A$18:$L$217, MATCH("Customer ID", 'E4 TB Allocation Details'!$A$18:$L$18, 0),FALSE), 'E2 Allocators'!$B$15:$W$361, MATCH('O5 Details by Class &amp; Accounts'!AU$18, 'E2 Allocators'!$B$15:$W$15, 0),FALSE)*$G133)</f>
        <v>0</v>
      </c>
      <c r="AV133" s="1334">
        <f>IF(ISERROR(VLOOKUP(VLOOKUP($A133, 'E4 TB Allocation Details'!$A$18:$L$217, MATCH("Customer ID", 'E4 TB Allocation Details'!$A$18:$L$18, 0),FALSE), 'E2 Allocators'!$B$15:$W$361, MATCH('O5 Details by Class &amp; Accounts'!AV$18, 'E2 Allocators'!$B$15:$W$15, 0),FALSE)*$G133), 0, VLOOKUP(VLOOKUP($A133, 'E4 TB Allocation Details'!$A$18:$L$217, MATCH("Customer ID", 'E4 TB Allocation Details'!$A$18:$L$18, 0),FALSE), 'E2 Allocators'!$B$15:$W$361, MATCH('O5 Details by Class &amp; Accounts'!AV$18, 'E2 Allocators'!$B$15:$W$15, 0),FALSE)*$G133)</f>
        <v>0</v>
      </c>
      <c r="AW133" s="1334">
        <f>IF(ISERROR(VLOOKUP(VLOOKUP($A133, 'E4 TB Allocation Details'!$A$18:$L$217, MATCH("Customer ID", 'E4 TB Allocation Details'!$A$18:$L$18, 0),FALSE), 'E2 Allocators'!$B$15:$W$361, MATCH('O5 Details by Class &amp; Accounts'!AW$18, 'E2 Allocators'!$B$15:$W$15, 0),FALSE)*$G133), 0, VLOOKUP(VLOOKUP($A133, 'E4 TB Allocation Details'!$A$18:$L$217, MATCH("Customer ID", 'E4 TB Allocation Details'!$A$18:$L$18, 0),FALSE), 'E2 Allocators'!$B$15:$W$361, MATCH('O5 Details by Class &amp; Accounts'!AW$18, 'E2 Allocators'!$B$15:$W$15, 0),FALSE)*$G133)</f>
        <v>0</v>
      </c>
      <c r="AX133" s="1334">
        <f t="shared" si="40"/>
        <v>0</v>
      </c>
      <c r="AY133" s="1334">
        <f>IF(ISERROR(VLOOKUP(VLOOKUP($A133, 'E4 TB Allocation Details'!$A$18:$L$217, MATCH("Misc ID", 'E4 TB Allocation Details'!$A$18:$L$18, 0),FALSE), 'E2 Allocators'!$B$15:$W$361, MATCH('O5 Details by Class &amp; Accounts'!AY$18, 'E2 Allocators'!$B$15:$W$15, 0),FALSE)*$E133), 0, VLOOKUP(VLOOKUP($A133, 'E4 TB Allocation Details'!$A$18:$L$217, MATCH("Misc ID", 'E4 TB Allocation Details'!$A$18:$L$18, 0),FALSE), 'E2 Allocators'!$B$15:$W$361, MATCH('O5 Details by Class &amp; Accounts'!AY$18, 'E2 Allocators'!$B$15:$W$15, 0),FALSE)*$E133)</f>
        <v>0</v>
      </c>
      <c r="AZ133" s="1334">
        <f>IF(ISERROR(VLOOKUP(VLOOKUP($A133, 'E4 TB Allocation Details'!$A$18:$L$217, MATCH("Misc ID", 'E4 TB Allocation Details'!$A$18:$L$18, 0),FALSE), 'E2 Allocators'!$B$15:$W$361, MATCH('O5 Details by Class &amp; Accounts'!AZ$18, 'E2 Allocators'!$B$15:$W$15, 0),FALSE)*$E133), 0, VLOOKUP(VLOOKUP($A133, 'E4 TB Allocation Details'!$A$18:$L$217, MATCH("Misc ID", 'E4 TB Allocation Details'!$A$18:$L$18, 0),FALSE), 'E2 Allocators'!$B$15:$W$361, MATCH('O5 Details by Class &amp; Accounts'!AZ$18, 'E2 Allocators'!$B$15:$W$15, 0),FALSE)*$E133)</f>
        <v>0</v>
      </c>
      <c r="BA133" s="1334">
        <f>IF(ISERROR(VLOOKUP(VLOOKUP($A133, 'E4 TB Allocation Details'!$A$18:$L$217, MATCH("Misc ID", 'E4 TB Allocation Details'!$A$18:$L$18, 0),FALSE), 'E2 Allocators'!$B$15:$W$361, MATCH('O5 Details by Class &amp; Accounts'!BA$18, 'E2 Allocators'!$B$15:$W$15, 0),FALSE)*$E133), 0, VLOOKUP(VLOOKUP($A133, 'E4 TB Allocation Details'!$A$18:$L$217, MATCH("Misc ID", 'E4 TB Allocation Details'!$A$18:$L$18, 0),FALSE), 'E2 Allocators'!$B$15:$W$361, MATCH('O5 Details by Class &amp; Accounts'!BA$18, 'E2 Allocators'!$B$15:$W$15, 0),FALSE)*$E133)</f>
        <v>0</v>
      </c>
      <c r="BB133" s="1334">
        <f>IF(ISERROR(VLOOKUP(VLOOKUP($A133, 'E4 TB Allocation Details'!$A$18:$L$217, MATCH("Misc ID", 'E4 TB Allocation Details'!$A$18:$L$18, 0),FALSE), 'E2 Allocators'!$B$15:$W$361, MATCH('O5 Details by Class &amp; Accounts'!BB$18, 'E2 Allocators'!$B$15:$W$15, 0),FALSE)*$E133), 0, VLOOKUP(VLOOKUP($A133, 'E4 TB Allocation Details'!$A$18:$L$217, MATCH("Misc ID", 'E4 TB Allocation Details'!$A$18:$L$18, 0),FALSE), 'E2 Allocators'!$B$15:$W$361, MATCH('O5 Details by Class &amp; Accounts'!BB$18, 'E2 Allocators'!$B$15:$W$15, 0),FALSE)*$E133)</f>
        <v>0</v>
      </c>
      <c r="BC133" s="1334">
        <f>IF(ISERROR(VLOOKUP(VLOOKUP($A133, 'E4 TB Allocation Details'!$A$18:$L$217, MATCH("Misc ID", 'E4 TB Allocation Details'!$A$18:$L$18, 0),FALSE), 'E2 Allocators'!$B$15:$W$361, MATCH('O5 Details by Class &amp; Accounts'!BC$18, 'E2 Allocators'!$B$15:$W$15, 0),FALSE)*$E133), 0, VLOOKUP(VLOOKUP($A133, 'E4 TB Allocation Details'!$A$18:$L$217, MATCH("Misc ID", 'E4 TB Allocation Details'!$A$18:$L$18, 0),FALSE), 'E2 Allocators'!$B$15:$W$361, MATCH('O5 Details by Class &amp; Accounts'!BC$18, 'E2 Allocators'!$B$15:$W$15, 0),FALSE)*$E133)</f>
        <v>0</v>
      </c>
      <c r="BD133" s="1334">
        <f>IF(ISERROR(VLOOKUP(VLOOKUP($A133, 'E4 TB Allocation Details'!$A$18:$L$217, MATCH("Misc ID", 'E4 TB Allocation Details'!$A$18:$L$18, 0),FALSE), 'E2 Allocators'!$B$15:$W$361, MATCH('O5 Details by Class &amp; Accounts'!BD$18, 'E2 Allocators'!$B$15:$W$15, 0),FALSE)*$E133), 0, VLOOKUP(VLOOKUP($A133, 'E4 TB Allocation Details'!$A$18:$L$217, MATCH("Misc ID", 'E4 TB Allocation Details'!$A$18:$L$18, 0),FALSE), 'E2 Allocators'!$B$15:$W$361, MATCH('O5 Details by Class &amp; Accounts'!BD$18, 'E2 Allocators'!$B$15:$W$15, 0),FALSE)*$E133)</f>
        <v>0</v>
      </c>
      <c r="BE133" s="1334">
        <f>IF(ISERROR(VLOOKUP(VLOOKUP($A133, 'E4 TB Allocation Details'!$A$18:$L$217, MATCH("Misc ID", 'E4 TB Allocation Details'!$A$18:$L$18, 0),FALSE), 'E2 Allocators'!$B$15:$W$361, MATCH('O5 Details by Class &amp; Accounts'!BE$18, 'E2 Allocators'!$B$15:$W$15, 0),FALSE)*$E133), 0, VLOOKUP(VLOOKUP($A133, 'E4 TB Allocation Details'!$A$18:$L$217, MATCH("Misc ID", 'E4 TB Allocation Details'!$A$18:$L$18, 0),FALSE), 'E2 Allocators'!$B$15:$W$361, MATCH('O5 Details by Class &amp; Accounts'!BE$18, 'E2 Allocators'!$B$15:$W$15, 0),FALSE)*$E133)</f>
        <v>0</v>
      </c>
      <c r="BF133" s="1334">
        <f>IF(ISERROR(VLOOKUP(VLOOKUP($A133, 'E4 TB Allocation Details'!$A$18:$L$217, MATCH("Misc ID", 'E4 TB Allocation Details'!$A$18:$L$18, 0),FALSE), 'E2 Allocators'!$B$15:$W$361, MATCH('O5 Details by Class &amp; Accounts'!BF$18, 'E2 Allocators'!$B$15:$W$15, 0),FALSE)*$E133), 0, VLOOKUP(VLOOKUP($A133, 'E4 TB Allocation Details'!$A$18:$L$217, MATCH("Misc ID", 'E4 TB Allocation Details'!$A$18:$L$18, 0),FALSE), 'E2 Allocators'!$B$15:$W$361, MATCH('O5 Details by Class &amp; Accounts'!BF$18, 'E2 Allocators'!$B$15:$W$15, 0),FALSE)*$E133)</f>
        <v>0</v>
      </c>
      <c r="BG133" s="1334">
        <f>IF(ISERROR(VLOOKUP(VLOOKUP($A133, 'E4 TB Allocation Details'!$A$18:$L$217, MATCH("Misc ID", 'E4 TB Allocation Details'!$A$18:$L$18, 0),FALSE), 'E2 Allocators'!$B$15:$W$361, MATCH('O5 Details by Class &amp; Accounts'!BG$18, 'E2 Allocators'!$B$15:$W$15, 0),FALSE)*$E133), 0, VLOOKUP(VLOOKUP($A133, 'E4 TB Allocation Details'!$A$18:$L$217, MATCH("Misc ID", 'E4 TB Allocation Details'!$A$18:$L$18, 0),FALSE), 'E2 Allocators'!$B$15:$W$361, MATCH('O5 Details by Class &amp; Accounts'!BG$18, 'E2 Allocators'!$B$15:$W$15, 0),FALSE)*$E133)</f>
        <v>0</v>
      </c>
      <c r="BH133" s="1334">
        <f>IF(ISERROR(VLOOKUP(VLOOKUP($A133, 'E4 TB Allocation Details'!$A$18:$L$217, MATCH("Misc ID", 'E4 TB Allocation Details'!$A$18:$L$18, 0),FALSE), 'E2 Allocators'!$B$15:$W$361, MATCH('O5 Details by Class &amp; Accounts'!BH$18, 'E2 Allocators'!$B$15:$W$15, 0),FALSE)*$E133), 0, VLOOKUP(VLOOKUP($A133, 'E4 TB Allocation Details'!$A$18:$L$217, MATCH("Misc ID", 'E4 TB Allocation Details'!$A$18:$L$18, 0),FALSE), 'E2 Allocators'!$B$15:$W$361, MATCH('O5 Details by Class &amp; Accounts'!BH$18, 'E2 Allocators'!$B$15:$W$15, 0),FALSE)*$E133)</f>
        <v>0</v>
      </c>
      <c r="BI133" s="1334">
        <f>IF(ISERROR(VLOOKUP(VLOOKUP($A133, 'E4 TB Allocation Details'!$A$18:$L$217, MATCH("Misc ID", 'E4 TB Allocation Details'!$A$18:$L$18, 0),FALSE), 'E2 Allocators'!$B$15:$W$361, MATCH('O5 Details by Class &amp; Accounts'!BI$18, 'E2 Allocators'!$B$15:$W$15, 0),FALSE)*$E133), 0, VLOOKUP(VLOOKUP($A133, 'E4 TB Allocation Details'!$A$18:$L$217, MATCH("Misc ID", 'E4 TB Allocation Details'!$A$18:$L$18, 0),FALSE), 'E2 Allocators'!$B$15:$W$361, MATCH('O5 Details by Class &amp; Accounts'!BI$18, 'E2 Allocators'!$B$15:$W$15, 0),FALSE)*$E133)</f>
        <v>0</v>
      </c>
      <c r="BJ133" s="1334">
        <f>IF(ISERROR(VLOOKUP(VLOOKUP($A133, 'E4 TB Allocation Details'!$A$18:$L$217, MATCH("Misc ID", 'E4 TB Allocation Details'!$A$18:$L$18, 0),FALSE), 'E2 Allocators'!$B$15:$W$361, MATCH('O5 Details by Class &amp; Accounts'!BJ$18, 'E2 Allocators'!$B$15:$W$15, 0),FALSE)*$E133), 0, VLOOKUP(VLOOKUP($A133, 'E4 TB Allocation Details'!$A$18:$L$217, MATCH("Misc ID", 'E4 TB Allocation Details'!$A$18:$L$18, 0),FALSE), 'E2 Allocators'!$B$15:$W$361, MATCH('O5 Details by Class &amp; Accounts'!BJ$18, 'E2 Allocators'!$B$15:$W$15, 0),FALSE)*$E133)</f>
        <v>0</v>
      </c>
      <c r="BK133" s="1334">
        <f>IF(ISERROR(VLOOKUP(VLOOKUP($A133, 'E4 TB Allocation Details'!$A$18:$L$217, MATCH("Misc ID", 'E4 TB Allocation Details'!$A$18:$L$18, 0),FALSE), 'E2 Allocators'!$B$15:$W$361, MATCH('O5 Details by Class &amp; Accounts'!BK$18, 'E2 Allocators'!$B$15:$W$15, 0),FALSE)*$E133), 0, VLOOKUP(VLOOKUP($A133, 'E4 TB Allocation Details'!$A$18:$L$217, MATCH("Misc ID", 'E4 TB Allocation Details'!$A$18:$L$18, 0),FALSE), 'E2 Allocators'!$B$15:$W$361, MATCH('O5 Details by Class &amp; Accounts'!BK$18, 'E2 Allocators'!$B$15:$W$15, 0),FALSE)*$E133)</f>
        <v>0</v>
      </c>
      <c r="BL133" s="1334">
        <f>IF(ISERROR(VLOOKUP(VLOOKUP($A133, 'E4 TB Allocation Details'!$A$18:$L$217, MATCH("Misc ID", 'E4 TB Allocation Details'!$A$18:$L$18, 0),FALSE), 'E2 Allocators'!$B$15:$W$361, MATCH('O5 Details by Class &amp; Accounts'!BL$18, 'E2 Allocators'!$B$15:$W$15, 0),FALSE)*$E133), 0, VLOOKUP(VLOOKUP($A133, 'E4 TB Allocation Details'!$A$18:$L$217, MATCH("Misc ID", 'E4 TB Allocation Details'!$A$18:$L$18, 0),FALSE), 'E2 Allocators'!$B$15:$W$361, MATCH('O5 Details by Class &amp; Accounts'!BL$18, 'E2 Allocators'!$B$15:$W$15, 0),FALSE)*$E133)</f>
        <v>0</v>
      </c>
      <c r="BM133" s="1334">
        <f>IF(ISERROR(VLOOKUP(VLOOKUP($A133, 'E4 TB Allocation Details'!$A$18:$L$217, MATCH("Misc ID", 'E4 TB Allocation Details'!$A$18:$L$18, 0),FALSE), 'E2 Allocators'!$B$15:$W$361, MATCH('O5 Details by Class &amp; Accounts'!BM$18, 'E2 Allocators'!$B$15:$W$15, 0),FALSE)*$E133), 0, VLOOKUP(VLOOKUP($A133, 'E4 TB Allocation Details'!$A$18:$L$217, MATCH("Misc ID", 'E4 TB Allocation Details'!$A$18:$L$18, 0),FALSE), 'E2 Allocators'!$B$15:$W$361, MATCH('O5 Details by Class &amp; Accounts'!BM$18, 'E2 Allocators'!$B$15:$W$15, 0),FALSE)*$E133)</f>
        <v>0</v>
      </c>
      <c r="BN133" s="1334">
        <f>IF(ISERROR(VLOOKUP(VLOOKUP($A133, 'E4 TB Allocation Details'!$A$18:$L$217, MATCH("Misc ID", 'E4 TB Allocation Details'!$A$18:$L$18, 0),FALSE), 'E2 Allocators'!$B$15:$W$361, MATCH('O5 Details by Class &amp; Accounts'!BN$18, 'E2 Allocators'!$B$15:$W$15, 0),FALSE)*$E133), 0, VLOOKUP(VLOOKUP($A133, 'E4 TB Allocation Details'!$A$18:$L$217, MATCH("Misc ID", 'E4 TB Allocation Details'!$A$18:$L$18, 0),FALSE), 'E2 Allocators'!$B$15:$W$361, MATCH('O5 Details by Class &amp; Accounts'!BN$18, 'E2 Allocators'!$B$15:$W$15, 0),FALSE)*$E133)</f>
        <v>0</v>
      </c>
      <c r="BO133" s="1334">
        <f>IF(ISERROR(VLOOKUP(VLOOKUP($A133, 'E4 TB Allocation Details'!$A$18:$L$217, MATCH("Misc ID", 'E4 TB Allocation Details'!$A$18:$L$18, 0),FALSE), 'E2 Allocators'!$B$15:$W$361, MATCH('O5 Details by Class &amp; Accounts'!BO$18, 'E2 Allocators'!$B$15:$W$15, 0),FALSE)*$E133), 0, VLOOKUP(VLOOKUP($A133, 'E4 TB Allocation Details'!$A$18:$L$217, MATCH("Misc ID", 'E4 TB Allocation Details'!$A$18:$L$18, 0),FALSE), 'E2 Allocators'!$B$15:$W$361, MATCH('O5 Details by Class &amp; Accounts'!BO$18, 'E2 Allocators'!$B$15:$W$15, 0),FALSE)*$E133)</f>
        <v>0</v>
      </c>
      <c r="BP133" s="1334">
        <f>IF(ISERROR(VLOOKUP(VLOOKUP($A133, 'E4 TB Allocation Details'!$A$18:$L$217, MATCH("Misc ID", 'E4 TB Allocation Details'!$A$18:$L$18, 0),FALSE), 'E2 Allocators'!$B$15:$W$361, MATCH('O5 Details by Class &amp; Accounts'!BP$18, 'E2 Allocators'!$B$15:$W$15, 0),FALSE)*$E133), 0, VLOOKUP(VLOOKUP($A133, 'E4 TB Allocation Details'!$A$18:$L$217, MATCH("Misc ID", 'E4 TB Allocation Details'!$A$18:$L$18, 0),FALSE), 'E2 Allocators'!$B$15:$W$361, MATCH('O5 Details by Class &amp; Accounts'!BP$18, 'E2 Allocators'!$B$15:$W$15, 0),FALSE)*$E133)</f>
        <v>0</v>
      </c>
      <c r="BQ133" s="1334">
        <f>IF(ISERROR(VLOOKUP(VLOOKUP($A133, 'E4 TB Allocation Details'!$A$18:$L$217, MATCH("Misc ID", 'E4 TB Allocation Details'!$A$18:$L$18, 0),FALSE), 'E2 Allocators'!$B$15:$W$361, MATCH('O5 Details by Class &amp; Accounts'!BQ$18, 'E2 Allocators'!$B$15:$W$15, 0),FALSE)*$E133), 0, VLOOKUP(VLOOKUP($A133, 'E4 TB Allocation Details'!$A$18:$L$217, MATCH("Misc ID", 'E4 TB Allocation Details'!$A$18:$L$18, 0),FALSE), 'E2 Allocators'!$B$15:$W$361, MATCH('O5 Details by Class &amp; Accounts'!BQ$18, 'E2 Allocators'!$B$15:$W$15, 0),FALSE)*$E133)</f>
        <v>0</v>
      </c>
      <c r="BR133" s="1334">
        <f>IF(ISERROR(VLOOKUP(VLOOKUP($A133, 'E4 TB Allocation Details'!$A$18:$L$217, MATCH("Misc ID", 'E4 TB Allocation Details'!$A$18:$L$18, 0),FALSE), 'E2 Allocators'!$B$15:$W$361, MATCH('O5 Details by Class &amp; Accounts'!BR$18, 'E2 Allocators'!$B$15:$W$15, 0),FALSE)*$E133), 0, VLOOKUP(VLOOKUP($A133, 'E4 TB Allocation Details'!$A$18:$L$217, MATCH("Misc ID", 'E4 TB Allocation Details'!$A$18:$L$18, 0),FALSE), 'E2 Allocators'!$B$15:$W$361, MATCH('O5 Details by Class &amp; Accounts'!BR$18, 'E2 Allocators'!$B$15:$W$15, 0),FALSE)*$E133)</f>
        <v>0</v>
      </c>
      <c r="BS133" s="1334">
        <f t="shared" si="41"/>
        <v>0</v>
      </c>
      <c r="BT133" s="1334">
        <f>IF(ISERROR(VLOOKUP(VLOOKUP($A133, 'E4 TB Allocation Details'!$A$18:$L$217, MATCH("A &amp; G ID", 'E4 TB Allocation Details'!$A$18:$L$18, 0),FALSE), 'E2 Allocators'!$B$15:$W$361, MATCH('O5 Details by Class &amp; Accounts'!BT$18, 'E2 Allocators'!$B$15:$W$15, 0),FALSE)*$E133), 0, VLOOKUP(VLOOKUP($A133, 'E4 TB Allocation Details'!$A$18:$L$217, MATCH("A &amp; G ID", 'E4 TB Allocation Details'!$A$18:$L$18, 0),FALSE), 'E2 Allocators'!$B$15:$W$361, MATCH('O5 Details by Class &amp; Accounts'!BT$18, 'E2 Allocators'!$B$15:$W$15, 0),FALSE)*$E133)</f>
        <v>0</v>
      </c>
      <c r="BU133" s="1334">
        <f>IF(ISERROR(VLOOKUP(VLOOKUP($A133, 'E4 TB Allocation Details'!$A$18:$L$217, MATCH("A &amp; G ID", 'E4 TB Allocation Details'!$A$18:$L$18, 0),FALSE), 'E2 Allocators'!$B$15:$W$361, MATCH('O5 Details by Class &amp; Accounts'!BU$18, 'E2 Allocators'!$B$15:$W$15, 0),FALSE)*$E133), 0, VLOOKUP(VLOOKUP($A133, 'E4 TB Allocation Details'!$A$18:$L$217, MATCH("A &amp; G ID", 'E4 TB Allocation Details'!$A$18:$L$18, 0),FALSE), 'E2 Allocators'!$B$15:$W$361, MATCH('O5 Details by Class &amp; Accounts'!BU$18, 'E2 Allocators'!$B$15:$W$15, 0),FALSE)*$E133)</f>
        <v>0</v>
      </c>
      <c r="BV133" s="1334">
        <f>IF(ISERROR(VLOOKUP(VLOOKUP($A133, 'E4 TB Allocation Details'!$A$18:$L$217, MATCH("A &amp; G ID", 'E4 TB Allocation Details'!$A$18:$L$18, 0),FALSE), 'E2 Allocators'!$B$15:$W$361, MATCH('O5 Details by Class &amp; Accounts'!BV$18, 'E2 Allocators'!$B$15:$W$15, 0),FALSE)*$E133), 0, VLOOKUP(VLOOKUP($A133, 'E4 TB Allocation Details'!$A$18:$L$217, MATCH("A &amp; G ID", 'E4 TB Allocation Details'!$A$18:$L$18, 0),FALSE), 'E2 Allocators'!$B$15:$W$361, MATCH('O5 Details by Class &amp; Accounts'!BV$18, 'E2 Allocators'!$B$15:$W$15, 0),FALSE)*$E133)</f>
        <v>0</v>
      </c>
      <c r="BW133" s="1334">
        <f>IF(ISERROR(VLOOKUP(VLOOKUP($A133, 'E4 TB Allocation Details'!$A$18:$L$217, MATCH("A &amp; G ID", 'E4 TB Allocation Details'!$A$18:$L$18, 0),FALSE), 'E2 Allocators'!$B$15:$W$361, MATCH('O5 Details by Class &amp; Accounts'!BW$18, 'E2 Allocators'!$B$15:$W$15, 0),FALSE)*$E133), 0, VLOOKUP(VLOOKUP($A133, 'E4 TB Allocation Details'!$A$18:$L$217, MATCH("A &amp; G ID", 'E4 TB Allocation Details'!$A$18:$L$18, 0),FALSE), 'E2 Allocators'!$B$15:$W$361, MATCH('O5 Details by Class &amp; Accounts'!BW$18, 'E2 Allocators'!$B$15:$W$15, 0),FALSE)*$E133)</f>
        <v>0</v>
      </c>
      <c r="BX133" s="1334">
        <f>IF(ISERROR(VLOOKUP(VLOOKUP($A133, 'E4 TB Allocation Details'!$A$18:$L$217, MATCH("A &amp; G ID", 'E4 TB Allocation Details'!$A$18:$L$18, 0),FALSE), 'E2 Allocators'!$B$15:$W$361, MATCH('O5 Details by Class &amp; Accounts'!BX$18, 'E2 Allocators'!$B$15:$W$15, 0),FALSE)*$E133), 0, VLOOKUP(VLOOKUP($A133, 'E4 TB Allocation Details'!$A$18:$L$217, MATCH("A &amp; G ID", 'E4 TB Allocation Details'!$A$18:$L$18, 0),FALSE), 'E2 Allocators'!$B$15:$W$361, MATCH('O5 Details by Class &amp; Accounts'!BX$18, 'E2 Allocators'!$B$15:$W$15, 0),FALSE)*$E133)</f>
        <v>0</v>
      </c>
      <c r="BY133" s="1334">
        <f>IF(ISERROR(VLOOKUP(VLOOKUP($A133, 'E4 TB Allocation Details'!$A$18:$L$217, MATCH("A &amp; G ID", 'E4 TB Allocation Details'!$A$18:$L$18, 0),FALSE), 'E2 Allocators'!$B$15:$W$361, MATCH('O5 Details by Class &amp; Accounts'!BY$18, 'E2 Allocators'!$B$15:$W$15, 0),FALSE)*$E133), 0, VLOOKUP(VLOOKUP($A133, 'E4 TB Allocation Details'!$A$18:$L$217, MATCH("A &amp; G ID", 'E4 TB Allocation Details'!$A$18:$L$18, 0),FALSE), 'E2 Allocators'!$B$15:$W$361, MATCH('O5 Details by Class &amp; Accounts'!BY$18, 'E2 Allocators'!$B$15:$W$15, 0),FALSE)*$E133)</f>
        <v>0</v>
      </c>
      <c r="BZ133" s="1334">
        <f>IF(ISERROR(VLOOKUP(VLOOKUP($A133, 'E4 TB Allocation Details'!$A$18:$L$217, MATCH("A &amp; G ID", 'E4 TB Allocation Details'!$A$18:$L$18, 0),FALSE), 'E2 Allocators'!$B$15:$W$361, MATCH('O5 Details by Class &amp; Accounts'!BZ$18, 'E2 Allocators'!$B$15:$W$15, 0),FALSE)*$E133), 0, VLOOKUP(VLOOKUP($A133, 'E4 TB Allocation Details'!$A$18:$L$217, MATCH("A &amp; G ID", 'E4 TB Allocation Details'!$A$18:$L$18, 0),FALSE), 'E2 Allocators'!$B$15:$W$361, MATCH('O5 Details by Class &amp; Accounts'!BZ$18, 'E2 Allocators'!$B$15:$W$15, 0),FALSE)*$E133)</f>
        <v>0</v>
      </c>
      <c r="CA133" s="1334">
        <f>IF(ISERROR(VLOOKUP(VLOOKUP($A133, 'E4 TB Allocation Details'!$A$18:$L$217, MATCH("A &amp; G ID", 'E4 TB Allocation Details'!$A$18:$L$18, 0),FALSE), 'E2 Allocators'!$B$15:$W$361, MATCH('O5 Details by Class &amp; Accounts'!CA$18, 'E2 Allocators'!$B$15:$W$15, 0),FALSE)*$E133), 0, VLOOKUP(VLOOKUP($A133, 'E4 TB Allocation Details'!$A$18:$L$217, MATCH("A &amp; G ID", 'E4 TB Allocation Details'!$A$18:$L$18, 0),FALSE), 'E2 Allocators'!$B$15:$W$361, MATCH('O5 Details by Class &amp; Accounts'!CA$18, 'E2 Allocators'!$B$15:$W$15, 0),FALSE)*$E133)</f>
        <v>0</v>
      </c>
      <c r="CB133" s="1334">
        <f>IF(ISERROR(VLOOKUP(VLOOKUP($A133, 'E4 TB Allocation Details'!$A$18:$L$217, MATCH("A &amp; G ID", 'E4 TB Allocation Details'!$A$18:$L$18, 0),FALSE), 'E2 Allocators'!$B$15:$W$361, MATCH('O5 Details by Class &amp; Accounts'!CB$18, 'E2 Allocators'!$B$15:$W$15, 0),FALSE)*$E133), 0, VLOOKUP(VLOOKUP($A133, 'E4 TB Allocation Details'!$A$18:$L$217, MATCH("A &amp; G ID", 'E4 TB Allocation Details'!$A$18:$L$18, 0),FALSE), 'E2 Allocators'!$B$15:$W$361, MATCH('O5 Details by Class &amp; Accounts'!CB$18, 'E2 Allocators'!$B$15:$W$15, 0),FALSE)*$E133)</f>
        <v>0</v>
      </c>
      <c r="CC133" s="1334">
        <f>IF(ISERROR(VLOOKUP(VLOOKUP($A133, 'E4 TB Allocation Details'!$A$18:$L$217, MATCH("A &amp; G ID", 'E4 TB Allocation Details'!$A$18:$L$18, 0),FALSE), 'E2 Allocators'!$B$15:$W$361, MATCH('O5 Details by Class &amp; Accounts'!CC$18, 'E2 Allocators'!$B$15:$W$15, 0),FALSE)*$E133), 0, VLOOKUP(VLOOKUP($A133, 'E4 TB Allocation Details'!$A$18:$L$217, MATCH("A &amp; G ID", 'E4 TB Allocation Details'!$A$18:$L$18, 0),FALSE), 'E2 Allocators'!$B$15:$W$361, MATCH('O5 Details by Class &amp; Accounts'!CC$18, 'E2 Allocators'!$B$15:$W$15, 0),FALSE)*$E133)</f>
        <v>0</v>
      </c>
      <c r="CD133" s="1334">
        <f>IF(ISERROR(VLOOKUP(VLOOKUP($A133, 'E4 TB Allocation Details'!$A$18:$L$217, MATCH("A &amp; G ID", 'E4 TB Allocation Details'!$A$18:$L$18, 0),FALSE), 'E2 Allocators'!$B$15:$W$361, MATCH('O5 Details by Class &amp; Accounts'!CD$18, 'E2 Allocators'!$B$15:$W$15, 0),FALSE)*$E133), 0, VLOOKUP(VLOOKUP($A133, 'E4 TB Allocation Details'!$A$18:$L$217, MATCH("A &amp; G ID", 'E4 TB Allocation Details'!$A$18:$L$18, 0),FALSE), 'E2 Allocators'!$B$15:$W$361, MATCH('O5 Details by Class &amp; Accounts'!CD$18, 'E2 Allocators'!$B$15:$W$15, 0),FALSE)*$E133)</f>
        <v>0</v>
      </c>
      <c r="CE133" s="1334">
        <f>IF(ISERROR(VLOOKUP(VLOOKUP($A133, 'E4 TB Allocation Details'!$A$18:$L$217, MATCH("A &amp; G ID", 'E4 TB Allocation Details'!$A$18:$L$18, 0),FALSE), 'E2 Allocators'!$B$15:$W$361, MATCH('O5 Details by Class &amp; Accounts'!CE$18, 'E2 Allocators'!$B$15:$W$15, 0),FALSE)*$E133), 0, VLOOKUP(VLOOKUP($A133, 'E4 TB Allocation Details'!$A$18:$L$217, MATCH("A &amp; G ID", 'E4 TB Allocation Details'!$A$18:$L$18, 0),FALSE), 'E2 Allocators'!$B$15:$W$361, MATCH('O5 Details by Class &amp; Accounts'!CE$18, 'E2 Allocators'!$B$15:$W$15, 0),FALSE)*$E133)</f>
        <v>0</v>
      </c>
      <c r="CF133" s="1334">
        <f>IF(ISERROR(VLOOKUP(VLOOKUP($A133, 'E4 TB Allocation Details'!$A$18:$L$217, MATCH("A &amp; G ID", 'E4 TB Allocation Details'!$A$18:$L$18, 0),FALSE), 'E2 Allocators'!$B$15:$W$361, MATCH('O5 Details by Class &amp; Accounts'!CF$18, 'E2 Allocators'!$B$15:$W$15, 0),FALSE)*$E133), 0, VLOOKUP(VLOOKUP($A133, 'E4 TB Allocation Details'!$A$18:$L$217, MATCH("A &amp; G ID", 'E4 TB Allocation Details'!$A$18:$L$18, 0),FALSE), 'E2 Allocators'!$B$15:$W$361, MATCH('O5 Details by Class &amp; Accounts'!CF$18, 'E2 Allocators'!$B$15:$W$15, 0),FALSE)*$E133)</f>
        <v>0</v>
      </c>
      <c r="CG133" s="1334">
        <f>IF(ISERROR(VLOOKUP(VLOOKUP($A133, 'E4 TB Allocation Details'!$A$18:$L$217, MATCH("A &amp; G ID", 'E4 TB Allocation Details'!$A$18:$L$18, 0),FALSE), 'E2 Allocators'!$B$15:$W$361, MATCH('O5 Details by Class &amp; Accounts'!CG$18, 'E2 Allocators'!$B$15:$W$15, 0),FALSE)*$E133), 0, VLOOKUP(VLOOKUP($A133, 'E4 TB Allocation Details'!$A$18:$L$217, MATCH("A &amp; G ID", 'E4 TB Allocation Details'!$A$18:$L$18, 0),FALSE), 'E2 Allocators'!$B$15:$W$361, MATCH('O5 Details by Class &amp; Accounts'!CG$18, 'E2 Allocators'!$B$15:$W$15, 0),FALSE)*$E133)</f>
        <v>0</v>
      </c>
      <c r="CH133" s="1334">
        <f>IF(ISERROR(VLOOKUP(VLOOKUP($A133, 'E4 TB Allocation Details'!$A$18:$L$217, MATCH("A &amp; G ID", 'E4 TB Allocation Details'!$A$18:$L$18, 0),FALSE), 'E2 Allocators'!$B$15:$W$361, MATCH('O5 Details by Class &amp; Accounts'!CH$18, 'E2 Allocators'!$B$15:$W$15, 0),FALSE)*$E133), 0, VLOOKUP(VLOOKUP($A133, 'E4 TB Allocation Details'!$A$18:$L$217, MATCH("A &amp; G ID", 'E4 TB Allocation Details'!$A$18:$L$18, 0),FALSE), 'E2 Allocators'!$B$15:$W$361, MATCH('O5 Details by Class &amp; Accounts'!CH$18, 'E2 Allocators'!$B$15:$W$15, 0),FALSE)*$E133)</f>
        <v>0</v>
      </c>
      <c r="CI133" s="1334">
        <f>IF(ISERROR(VLOOKUP(VLOOKUP($A133, 'E4 TB Allocation Details'!$A$18:$L$217, MATCH("A &amp; G ID", 'E4 TB Allocation Details'!$A$18:$L$18, 0),FALSE), 'E2 Allocators'!$B$15:$W$361, MATCH('O5 Details by Class &amp; Accounts'!CI$18, 'E2 Allocators'!$B$15:$W$15, 0),FALSE)*$E133), 0, VLOOKUP(VLOOKUP($A133, 'E4 TB Allocation Details'!$A$18:$L$217, MATCH("A &amp; G ID", 'E4 TB Allocation Details'!$A$18:$L$18, 0),FALSE), 'E2 Allocators'!$B$15:$W$361, MATCH('O5 Details by Class &amp; Accounts'!CI$18, 'E2 Allocators'!$B$15:$W$15, 0),FALSE)*$E133)</f>
        <v>0</v>
      </c>
      <c r="CJ133" s="1334">
        <f>IF(ISERROR(VLOOKUP(VLOOKUP($A133, 'E4 TB Allocation Details'!$A$18:$L$217, MATCH("A &amp; G ID", 'E4 TB Allocation Details'!$A$18:$L$18, 0),FALSE), 'E2 Allocators'!$B$15:$W$361, MATCH('O5 Details by Class &amp; Accounts'!CJ$18, 'E2 Allocators'!$B$15:$W$15, 0),FALSE)*$E133), 0, VLOOKUP(VLOOKUP($A133, 'E4 TB Allocation Details'!$A$18:$L$217, MATCH("A &amp; G ID", 'E4 TB Allocation Details'!$A$18:$L$18, 0),FALSE), 'E2 Allocators'!$B$15:$W$361, MATCH('O5 Details by Class &amp; Accounts'!CJ$18, 'E2 Allocators'!$B$15:$W$15, 0),FALSE)*$E133)</f>
        <v>0</v>
      </c>
      <c r="CK133" s="1334">
        <f>IF(ISERROR(VLOOKUP(VLOOKUP($A133, 'E4 TB Allocation Details'!$A$18:$L$217, MATCH("A &amp; G ID", 'E4 TB Allocation Details'!$A$18:$L$18, 0),FALSE), 'E2 Allocators'!$B$15:$W$361, MATCH('O5 Details by Class &amp; Accounts'!CK$18, 'E2 Allocators'!$B$15:$W$15, 0),FALSE)*$E133), 0, VLOOKUP(VLOOKUP($A133, 'E4 TB Allocation Details'!$A$18:$L$217, MATCH("A &amp; G ID", 'E4 TB Allocation Details'!$A$18:$L$18, 0),FALSE), 'E2 Allocators'!$B$15:$W$361, MATCH('O5 Details by Class &amp; Accounts'!CK$18, 'E2 Allocators'!$B$15:$W$15, 0),FALSE)*$E133)</f>
        <v>0</v>
      </c>
      <c r="CL133" s="1334">
        <f>IF(ISERROR(VLOOKUP(VLOOKUP($A133, 'E4 TB Allocation Details'!$A$18:$L$217, MATCH("A &amp; G ID", 'E4 TB Allocation Details'!$A$18:$L$18, 0),FALSE), 'E2 Allocators'!$B$15:$W$361, MATCH('O5 Details by Class &amp; Accounts'!CL$18, 'E2 Allocators'!$B$15:$W$15, 0),FALSE)*$E133), 0, VLOOKUP(VLOOKUP($A133, 'E4 TB Allocation Details'!$A$18:$L$217, MATCH("A &amp; G ID", 'E4 TB Allocation Details'!$A$18:$L$18, 0),FALSE), 'E2 Allocators'!$B$15:$W$361, MATCH('O5 Details by Class &amp; Accounts'!CL$18, 'E2 Allocators'!$B$15:$W$15, 0),FALSE)*$E133)</f>
        <v>0</v>
      </c>
      <c r="CM133" s="1334">
        <f>IF(ISERROR(VLOOKUP(VLOOKUP($A133, 'E4 TB Allocation Details'!$A$18:$L$217, MATCH("A &amp; G ID", 'E4 TB Allocation Details'!$A$18:$L$18, 0),FALSE), 'E2 Allocators'!$B$15:$W$361, MATCH('O5 Details by Class &amp; Accounts'!CM$18, 'E2 Allocators'!$B$15:$W$15, 0),FALSE)*$E133), 0, VLOOKUP(VLOOKUP($A133, 'E4 TB Allocation Details'!$A$18:$L$217, MATCH("A &amp; G ID", 'E4 TB Allocation Details'!$A$18:$L$18, 0),FALSE), 'E2 Allocators'!$B$15:$W$361, MATCH('O5 Details by Class &amp; Accounts'!CM$18, 'E2 Allocators'!$B$15:$W$15, 0),FALSE)*$E133)</f>
        <v>0</v>
      </c>
      <c r="CN133" s="1334">
        <f t="shared" si="42"/>
        <v>0</v>
      </c>
      <c r="CO133" s="1670">
        <f t="shared" si="43"/>
        <v>0</v>
      </c>
      <c r="CQ133" s="1926">
        <v>1808</v>
      </c>
    </row>
    <row r="134" spans="1:95" s="64" customFormat="1" ht="25.5" x14ac:dyDescent="0.2">
      <c r="A134" s="1102">
        <v>5014</v>
      </c>
      <c r="B134" s="1101" t="s">
        <v>1024</v>
      </c>
      <c r="C134" s="1667">
        <f>IF(ISERROR(VLOOKUP($A134,'I3 TB Data'!$A$20:$H$465,MATCH('O5 Details by Class &amp; Accounts'!$C$18, 'I3 TB Data'!$A$20:$H$20,0),0)), 0, VLOOKUP($A134,'I3 TB Data'!$A$20:$H$465,MATCH('O5 Details by Class &amp; Accounts'!$C$18,'I3 TB Data'!$A$20:$H$20,0),0))</f>
        <v>0</v>
      </c>
      <c r="D134" s="1668"/>
      <c r="E134" s="1667">
        <f t="shared" si="31"/>
        <v>0</v>
      </c>
      <c r="F134" s="1669">
        <f>IF(ISERROR(VLOOKUP($A134, 'E1 Categorization'!A33:E123, MATCH("Customer Component", 'E1 Categorization'!$A$33:$E$33,0), 0)), 0, IF(VLOOKUP($A134, 'E1 Categorization'!A33:E123, MATCH("Customer Component", 'E1 Categorization'!$A$33:$E$33,0), 0)=0, 'O5 Details by Class &amp; Accounts'!$E134, IF(AND(VLOOKUP($A134, 'E1 Categorization'!A33:E123, MATCH("Customer Component", 'E1 Categorization'!$A$33:$E$33,0), 0) &gt;0, VLOOKUP($A134, 'E1 Categorization'!A33:E123, MATCH("Customer Component", 'E1 Categorization'!$A$33:$E$33,0), 0)&lt;1), 'O5 Details by Class &amp; Accounts'!$E134*(1-VLOOKUP($A134, 'E1 Categorization'!A33:E123, MATCH("Customer Component", 'E1 Categorization'!$A$33:$E$33,0), 0)), 0)))</f>
        <v>0</v>
      </c>
      <c r="G134" s="1669">
        <f>IF(ISERROR(VLOOKUP($A134, 'E1 Categorization'!A33:E123, MATCH("Customer Component", 'E1 Categorization'!$A$33:$E$33,0), 0)),0, IF(VLOOKUP($A134, 'E1 Categorization'!A33:E123, MATCH("Customer Component", 'E1 Categorization'!$A$33:$E$33,0), 0)=0, 0, IF(AND(VLOOKUP($A134, 'E1 Categorization'!A33:E123, MATCH("Customer Component", 'E1 Categorization'!$A$33:$E$33,0), 0) &gt;0, VLOOKUP($A134, 'E1 Categorization'!A33:E123, MATCH("Customer Component", 'E1 Categorization'!$A$33:$E$33,0), 0)&lt;1), 'O5 Details by Class &amp; Accounts'!$E134*(VLOOKUP($A134, 'E1 Categorization'!A33:E123, MATCH("Customer Component", 'E1 Categorization'!$A$33:$E$33,0), 0)), 'O5 Details by Class &amp; Accounts'!$E134)))</f>
        <v>0</v>
      </c>
      <c r="H134" s="1334">
        <f t="shared" si="38"/>
        <v>0</v>
      </c>
      <c r="I134" s="1334">
        <f>IF(ISERROR(VLOOKUP(VLOOKUP($A134, 'E4 TB Allocation Details'!$A$18:$L$217, MATCH("Demand ID", 'E4 TB Allocation Details'!$A$18:$L$18, 0),FALSE), 'E2 Allocators'!$B$15:$W$361, MATCH('O5 Details by Class &amp; Accounts'!I$18, 'E2 Allocators'!$B$15:$W$15, 0),FALSE)*$F134), 0, VLOOKUP(VLOOKUP($A134, 'E4 TB Allocation Details'!$A$18:$L$217, MATCH("Demand ID", 'E4 TB Allocation Details'!$A$18:$L$18, 0),FALSE), 'E2 Allocators'!$B$15:$W$361, MATCH('O5 Details by Class &amp; Accounts'!I$18, 'E2 Allocators'!$B$15:$W$15, 0),FALSE)*$F134)</f>
        <v>0</v>
      </c>
      <c r="J134" s="1334">
        <f>IF(ISERROR(VLOOKUP(VLOOKUP($A134, 'E4 TB Allocation Details'!$A$18:$L$217, MATCH("Demand ID", 'E4 TB Allocation Details'!$A$18:$L$18, 0),FALSE), 'E2 Allocators'!$B$15:$W$361, MATCH('O5 Details by Class &amp; Accounts'!J$18, 'E2 Allocators'!$B$15:$W$15, 0),FALSE)*$F134), 0, VLOOKUP(VLOOKUP($A134, 'E4 TB Allocation Details'!$A$18:$L$217, MATCH("Demand ID", 'E4 TB Allocation Details'!$A$18:$L$18, 0),FALSE), 'E2 Allocators'!$B$15:$W$361, MATCH('O5 Details by Class &amp; Accounts'!J$18, 'E2 Allocators'!$B$15:$W$15, 0),FALSE)*$F134)</f>
        <v>0</v>
      </c>
      <c r="K134" s="1334">
        <f>IF(ISERROR(VLOOKUP(VLOOKUP($A134, 'E4 TB Allocation Details'!$A$18:$L$217, MATCH("Demand ID", 'E4 TB Allocation Details'!$A$18:$L$18, 0),FALSE), 'E2 Allocators'!$B$15:$W$361, MATCH('O5 Details by Class &amp; Accounts'!K$18, 'E2 Allocators'!$B$15:$W$15, 0),FALSE)*$F134), 0, VLOOKUP(VLOOKUP($A134, 'E4 TB Allocation Details'!$A$18:$L$217, MATCH("Demand ID", 'E4 TB Allocation Details'!$A$18:$L$18, 0),FALSE), 'E2 Allocators'!$B$15:$W$361, MATCH('O5 Details by Class &amp; Accounts'!K$18, 'E2 Allocators'!$B$15:$W$15, 0),FALSE)*$F134)</f>
        <v>0</v>
      </c>
      <c r="L134" s="1334">
        <f>IF(ISERROR(VLOOKUP(VLOOKUP($A134, 'E4 TB Allocation Details'!$A$18:$L$217, MATCH("Demand ID", 'E4 TB Allocation Details'!$A$18:$L$18, 0),FALSE), 'E2 Allocators'!$B$15:$W$361, MATCH('O5 Details by Class &amp; Accounts'!L$18, 'E2 Allocators'!$B$15:$W$15, 0),FALSE)*$F134), 0, VLOOKUP(VLOOKUP($A134, 'E4 TB Allocation Details'!$A$18:$L$217, MATCH("Demand ID", 'E4 TB Allocation Details'!$A$18:$L$18, 0),FALSE), 'E2 Allocators'!$B$15:$W$361, MATCH('O5 Details by Class &amp; Accounts'!L$18, 'E2 Allocators'!$B$15:$W$15, 0),FALSE)*$F134)</f>
        <v>0</v>
      </c>
      <c r="M134" s="1334">
        <f>IF(ISERROR(VLOOKUP(VLOOKUP($A134, 'E4 TB Allocation Details'!$A$18:$L$217, MATCH("Demand ID", 'E4 TB Allocation Details'!$A$18:$L$18, 0),FALSE), 'E2 Allocators'!$B$15:$W$361, MATCH('O5 Details by Class &amp; Accounts'!M$18, 'E2 Allocators'!$B$15:$W$15, 0),FALSE)*$F134), 0, VLOOKUP(VLOOKUP($A134, 'E4 TB Allocation Details'!$A$18:$L$217, MATCH("Demand ID", 'E4 TB Allocation Details'!$A$18:$L$18, 0),FALSE), 'E2 Allocators'!$B$15:$W$361, MATCH('O5 Details by Class &amp; Accounts'!M$18, 'E2 Allocators'!$B$15:$W$15, 0),FALSE)*$F134)</f>
        <v>0</v>
      </c>
      <c r="N134" s="1334">
        <f>IF(ISERROR(VLOOKUP(VLOOKUP($A134, 'E4 TB Allocation Details'!$A$18:$L$217, MATCH("Demand ID", 'E4 TB Allocation Details'!$A$18:$L$18, 0),FALSE), 'E2 Allocators'!$B$15:$W$361, MATCH('O5 Details by Class &amp; Accounts'!N$18, 'E2 Allocators'!$B$15:$W$15, 0),FALSE)*$F134), 0, VLOOKUP(VLOOKUP($A134, 'E4 TB Allocation Details'!$A$18:$L$217, MATCH("Demand ID", 'E4 TB Allocation Details'!$A$18:$L$18, 0),FALSE), 'E2 Allocators'!$B$15:$W$361, MATCH('O5 Details by Class &amp; Accounts'!N$18, 'E2 Allocators'!$B$15:$W$15, 0),FALSE)*$F134)</f>
        <v>0</v>
      </c>
      <c r="O134" s="1334">
        <f>IF(ISERROR(VLOOKUP(VLOOKUP($A134, 'E4 TB Allocation Details'!$A$18:$L$217, MATCH("Demand ID", 'E4 TB Allocation Details'!$A$18:$L$18, 0),FALSE), 'E2 Allocators'!$B$15:$W$361, MATCH('O5 Details by Class &amp; Accounts'!O$18, 'E2 Allocators'!$B$15:$W$15, 0),FALSE)*$F134), 0, VLOOKUP(VLOOKUP($A134, 'E4 TB Allocation Details'!$A$18:$L$217, MATCH("Demand ID", 'E4 TB Allocation Details'!$A$18:$L$18, 0),FALSE), 'E2 Allocators'!$B$15:$W$361, MATCH('O5 Details by Class &amp; Accounts'!O$18, 'E2 Allocators'!$B$15:$W$15, 0),FALSE)*$F134)</f>
        <v>0</v>
      </c>
      <c r="P134" s="1334">
        <f>IF(ISERROR(VLOOKUP(VLOOKUP($A134, 'E4 TB Allocation Details'!$A$18:$L$217, MATCH("Demand ID", 'E4 TB Allocation Details'!$A$18:$L$18, 0),FALSE), 'E2 Allocators'!$B$15:$W$361, MATCH('O5 Details by Class &amp; Accounts'!P$18, 'E2 Allocators'!$B$15:$W$15, 0),FALSE)*$F134), 0, VLOOKUP(VLOOKUP($A134, 'E4 TB Allocation Details'!$A$18:$L$217, MATCH("Demand ID", 'E4 TB Allocation Details'!$A$18:$L$18, 0),FALSE), 'E2 Allocators'!$B$15:$W$361, MATCH('O5 Details by Class &amp; Accounts'!P$18, 'E2 Allocators'!$B$15:$W$15, 0),FALSE)*$F134)</f>
        <v>0</v>
      </c>
      <c r="Q134" s="1334">
        <f>IF(ISERROR(VLOOKUP(VLOOKUP($A134, 'E4 TB Allocation Details'!$A$18:$L$217, MATCH("Demand ID", 'E4 TB Allocation Details'!$A$18:$L$18, 0),FALSE), 'E2 Allocators'!$B$15:$W$361, MATCH('O5 Details by Class &amp; Accounts'!Q$18, 'E2 Allocators'!$B$15:$W$15, 0),FALSE)*$F134), 0, VLOOKUP(VLOOKUP($A134, 'E4 TB Allocation Details'!$A$18:$L$217, MATCH("Demand ID", 'E4 TB Allocation Details'!$A$18:$L$18, 0),FALSE), 'E2 Allocators'!$B$15:$W$361, MATCH('O5 Details by Class &amp; Accounts'!Q$18, 'E2 Allocators'!$B$15:$W$15, 0),FALSE)*$F134)</f>
        <v>0</v>
      </c>
      <c r="R134" s="1334">
        <f>IF(ISERROR(VLOOKUP(VLOOKUP($A134, 'E4 TB Allocation Details'!$A$18:$L$217, MATCH("Demand ID", 'E4 TB Allocation Details'!$A$18:$L$18, 0),FALSE), 'E2 Allocators'!$B$15:$W$361, MATCH('O5 Details by Class &amp; Accounts'!R$18, 'E2 Allocators'!$B$15:$W$15, 0),FALSE)*$F134), 0, VLOOKUP(VLOOKUP($A134, 'E4 TB Allocation Details'!$A$18:$L$217, MATCH("Demand ID", 'E4 TB Allocation Details'!$A$18:$L$18, 0),FALSE), 'E2 Allocators'!$B$15:$W$361, MATCH('O5 Details by Class &amp; Accounts'!R$18, 'E2 Allocators'!$B$15:$W$15, 0),FALSE)*$F134)</f>
        <v>0</v>
      </c>
      <c r="S134" s="1334">
        <f>IF(ISERROR(VLOOKUP(VLOOKUP($A134, 'E4 TB Allocation Details'!$A$18:$L$217, MATCH("Demand ID", 'E4 TB Allocation Details'!$A$18:$L$18, 0),FALSE), 'E2 Allocators'!$B$15:$W$361, MATCH('O5 Details by Class &amp; Accounts'!S$18, 'E2 Allocators'!$B$15:$W$15, 0),FALSE)*$F134), 0, VLOOKUP(VLOOKUP($A134, 'E4 TB Allocation Details'!$A$18:$L$217, MATCH("Demand ID", 'E4 TB Allocation Details'!$A$18:$L$18, 0),FALSE), 'E2 Allocators'!$B$15:$W$361, MATCH('O5 Details by Class &amp; Accounts'!S$18, 'E2 Allocators'!$B$15:$W$15, 0),FALSE)*$F134)</f>
        <v>0</v>
      </c>
      <c r="T134" s="1334">
        <f>IF(ISERROR(VLOOKUP(VLOOKUP($A134, 'E4 TB Allocation Details'!$A$18:$L$217, MATCH("Demand ID", 'E4 TB Allocation Details'!$A$18:$L$18, 0),FALSE), 'E2 Allocators'!$B$15:$W$361, MATCH('O5 Details by Class &amp; Accounts'!T$18, 'E2 Allocators'!$B$15:$W$15, 0),FALSE)*$F134), 0, VLOOKUP(VLOOKUP($A134, 'E4 TB Allocation Details'!$A$18:$L$217, MATCH("Demand ID", 'E4 TB Allocation Details'!$A$18:$L$18, 0),FALSE), 'E2 Allocators'!$B$15:$W$361, MATCH('O5 Details by Class &amp; Accounts'!T$18, 'E2 Allocators'!$B$15:$W$15, 0),FALSE)*$F134)</f>
        <v>0</v>
      </c>
      <c r="U134" s="1334">
        <f>IF(ISERROR(VLOOKUP(VLOOKUP($A134, 'E4 TB Allocation Details'!$A$18:$L$217, MATCH("Demand ID", 'E4 TB Allocation Details'!$A$18:$L$18, 0),FALSE), 'E2 Allocators'!$B$15:$W$361, MATCH('O5 Details by Class &amp; Accounts'!U$18, 'E2 Allocators'!$B$15:$W$15, 0),FALSE)*$F134), 0, VLOOKUP(VLOOKUP($A134, 'E4 TB Allocation Details'!$A$18:$L$217, MATCH("Demand ID", 'E4 TB Allocation Details'!$A$18:$L$18, 0),FALSE), 'E2 Allocators'!$B$15:$W$361, MATCH('O5 Details by Class &amp; Accounts'!U$18, 'E2 Allocators'!$B$15:$W$15, 0),FALSE)*$F134)</f>
        <v>0</v>
      </c>
      <c r="V134" s="1334">
        <f>IF(ISERROR(VLOOKUP(VLOOKUP($A134, 'E4 TB Allocation Details'!$A$18:$L$217, MATCH("Demand ID", 'E4 TB Allocation Details'!$A$18:$L$18, 0),FALSE), 'E2 Allocators'!$B$15:$W$361, MATCH('O5 Details by Class &amp; Accounts'!V$18, 'E2 Allocators'!$B$15:$W$15, 0),FALSE)*$F134), 0, VLOOKUP(VLOOKUP($A134, 'E4 TB Allocation Details'!$A$18:$L$217, MATCH("Demand ID", 'E4 TB Allocation Details'!$A$18:$L$18, 0),FALSE), 'E2 Allocators'!$B$15:$W$361, MATCH('O5 Details by Class &amp; Accounts'!V$18, 'E2 Allocators'!$B$15:$W$15, 0),FALSE)*$F134)</f>
        <v>0</v>
      </c>
      <c r="W134" s="1334">
        <f>IF(ISERROR(VLOOKUP(VLOOKUP($A134, 'E4 TB Allocation Details'!$A$18:$L$217, MATCH("Demand ID", 'E4 TB Allocation Details'!$A$18:$L$18, 0),FALSE), 'E2 Allocators'!$B$15:$W$361, MATCH('O5 Details by Class &amp; Accounts'!W$18, 'E2 Allocators'!$B$15:$W$15, 0),FALSE)*$F134), 0, VLOOKUP(VLOOKUP($A134, 'E4 TB Allocation Details'!$A$18:$L$217, MATCH("Demand ID", 'E4 TB Allocation Details'!$A$18:$L$18, 0),FALSE), 'E2 Allocators'!$B$15:$W$361, MATCH('O5 Details by Class &amp; Accounts'!W$18, 'E2 Allocators'!$B$15:$W$15, 0),FALSE)*$F134)</f>
        <v>0</v>
      </c>
      <c r="X134" s="1334">
        <f>IF(ISERROR(VLOOKUP(VLOOKUP($A134, 'E4 TB Allocation Details'!$A$18:$L$217, MATCH("Demand ID", 'E4 TB Allocation Details'!$A$18:$L$18, 0),FALSE), 'E2 Allocators'!$B$15:$W$361, MATCH('O5 Details by Class &amp; Accounts'!X$18, 'E2 Allocators'!$B$15:$W$15, 0),FALSE)*$F134), 0, VLOOKUP(VLOOKUP($A134, 'E4 TB Allocation Details'!$A$18:$L$217, MATCH("Demand ID", 'E4 TB Allocation Details'!$A$18:$L$18, 0),FALSE), 'E2 Allocators'!$B$15:$W$361, MATCH('O5 Details by Class &amp; Accounts'!X$18, 'E2 Allocators'!$B$15:$W$15, 0),FALSE)*$F134)</f>
        <v>0</v>
      </c>
      <c r="Y134" s="1334">
        <f>IF(ISERROR(VLOOKUP(VLOOKUP($A134, 'E4 TB Allocation Details'!$A$18:$L$217, MATCH("Demand ID", 'E4 TB Allocation Details'!$A$18:$L$18, 0),FALSE), 'E2 Allocators'!$B$15:$W$361, MATCH('O5 Details by Class &amp; Accounts'!Y$18, 'E2 Allocators'!$B$15:$W$15, 0),FALSE)*$F134), 0, VLOOKUP(VLOOKUP($A134, 'E4 TB Allocation Details'!$A$18:$L$217, MATCH("Demand ID", 'E4 TB Allocation Details'!$A$18:$L$18, 0),FALSE), 'E2 Allocators'!$B$15:$W$361, MATCH('O5 Details by Class &amp; Accounts'!Y$18, 'E2 Allocators'!$B$15:$W$15, 0),FALSE)*$F134)</f>
        <v>0</v>
      </c>
      <c r="Z134" s="1334">
        <f>IF(ISERROR(VLOOKUP(VLOOKUP($A134, 'E4 TB Allocation Details'!$A$18:$L$217, MATCH("Demand ID", 'E4 TB Allocation Details'!$A$18:$L$18, 0),FALSE), 'E2 Allocators'!$B$15:$W$361, MATCH('O5 Details by Class &amp; Accounts'!Z$18, 'E2 Allocators'!$B$15:$W$15, 0),FALSE)*$F134), 0, VLOOKUP(VLOOKUP($A134, 'E4 TB Allocation Details'!$A$18:$L$217, MATCH("Demand ID", 'E4 TB Allocation Details'!$A$18:$L$18, 0),FALSE), 'E2 Allocators'!$B$15:$W$361, MATCH('O5 Details by Class &amp; Accounts'!Z$18, 'E2 Allocators'!$B$15:$W$15, 0),FALSE)*$F134)</f>
        <v>0</v>
      </c>
      <c r="AA134" s="1334">
        <f>IF(ISERROR(VLOOKUP(VLOOKUP($A134, 'E4 TB Allocation Details'!$A$18:$L$217, MATCH("Demand ID", 'E4 TB Allocation Details'!$A$18:$L$18, 0),FALSE), 'E2 Allocators'!$B$15:$W$361, MATCH('O5 Details by Class &amp; Accounts'!AA$18, 'E2 Allocators'!$B$15:$W$15, 0),FALSE)*$F134), 0, VLOOKUP(VLOOKUP($A134, 'E4 TB Allocation Details'!$A$18:$L$217, MATCH("Demand ID", 'E4 TB Allocation Details'!$A$18:$L$18, 0),FALSE), 'E2 Allocators'!$B$15:$W$361, MATCH('O5 Details by Class &amp; Accounts'!AA$18, 'E2 Allocators'!$B$15:$W$15, 0),FALSE)*$F134)</f>
        <v>0</v>
      </c>
      <c r="AB134" s="1334">
        <f>IF(ISERROR(VLOOKUP(VLOOKUP($A134, 'E4 TB Allocation Details'!$A$18:$L$217, MATCH("Demand ID", 'E4 TB Allocation Details'!$A$18:$L$18, 0),FALSE), 'E2 Allocators'!$B$15:$W$361, MATCH('O5 Details by Class &amp; Accounts'!AB$18, 'E2 Allocators'!$B$15:$W$15, 0),FALSE)*$F134), 0, VLOOKUP(VLOOKUP($A134, 'E4 TB Allocation Details'!$A$18:$L$217, MATCH("Demand ID", 'E4 TB Allocation Details'!$A$18:$L$18, 0),FALSE), 'E2 Allocators'!$B$15:$W$361, MATCH('O5 Details by Class &amp; Accounts'!AB$18, 'E2 Allocators'!$B$15:$W$15, 0),FALSE)*$F134)</f>
        <v>0</v>
      </c>
      <c r="AC134" s="1334">
        <f t="shared" si="39"/>
        <v>0</v>
      </c>
      <c r="AD134" s="1334">
        <f>IF(ISERROR(VLOOKUP(VLOOKUP($A134, 'E4 TB Allocation Details'!$A$18:$L$217, MATCH("Customer ID", 'E4 TB Allocation Details'!$A$18:$L$18, 0),FALSE), 'E2 Allocators'!$B$15:$W$361, MATCH('O5 Details by Class &amp; Accounts'!AD$18, 'E2 Allocators'!$B$15:$W$15, 0),FALSE)*$G134), 0, VLOOKUP(VLOOKUP($A134, 'E4 TB Allocation Details'!$A$18:$L$217, MATCH("Customer ID", 'E4 TB Allocation Details'!$A$18:$L$18, 0),FALSE), 'E2 Allocators'!$B$15:$W$361, MATCH('O5 Details by Class &amp; Accounts'!AD$18, 'E2 Allocators'!$B$15:$W$15, 0),FALSE)*$G134)</f>
        <v>0</v>
      </c>
      <c r="AE134" s="1334">
        <f>IF(ISERROR(VLOOKUP(VLOOKUP($A134, 'E4 TB Allocation Details'!$A$18:$L$217, MATCH("Customer ID", 'E4 TB Allocation Details'!$A$18:$L$18, 0),FALSE), 'E2 Allocators'!$B$15:$W$361, MATCH('O5 Details by Class &amp; Accounts'!AE$18, 'E2 Allocators'!$B$15:$W$15, 0),FALSE)*$G134), 0, VLOOKUP(VLOOKUP($A134, 'E4 TB Allocation Details'!$A$18:$L$217, MATCH("Customer ID", 'E4 TB Allocation Details'!$A$18:$L$18, 0),FALSE), 'E2 Allocators'!$B$15:$W$361, MATCH('O5 Details by Class &amp; Accounts'!AE$18, 'E2 Allocators'!$B$15:$W$15, 0),FALSE)*$G134)</f>
        <v>0</v>
      </c>
      <c r="AF134" s="1334">
        <f>IF(ISERROR(VLOOKUP(VLOOKUP($A134, 'E4 TB Allocation Details'!$A$18:$L$217, MATCH("Customer ID", 'E4 TB Allocation Details'!$A$18:$L$18, 0),FALSE), 'E2 Allocators'!$B$15:$W$361, MATCH('O5 Details by Class &amp; Accounts'!AF$18, 'E2 Allocators'!$B$15:$W$15, 0),FALSE)*$G134), 0, VLOOKUP(VLOOKUP($A134, 'E4 TB Allocation Details'!$A$18:$L$217, MATCH("Customer ID", 'E4 TB Allocation Details'!$A$18:$L$18, 0),FALSE), 'E2 Allocators'!$B$15:$W$361, MATCH('O5 Details by Class &amp; Accounts'!AF$18, 'E2 Allocators'!$B$15:$W$15, 0),FALSE)*$G134)</f>
        <v>0</v>
      </c>
      <c r="AG134" s="1334">
        <f>IF(ISERROR(VLOOKUP(VLOOKUP($A134, 'E4 TB Allocation Details'!$A$18:$L$217, MATCH("Customer ID", 'E4 TB Allocation Details'!$A$18:$L$18, 0),FALSE), 'E2 Allocators'!$B$15:$W$361, MATCH('O5 Details by Class &amp; Accounts'!AG$18, 'E2 Allocators'!$B$15:$W$15, 0),FALSE)*$G134), 0, VLOOKUP(VLOOKUP($A134, 'E4 TB Allocation Details'!$A$18:$L$217, MATCH("Customer ID", 'E4 TB Allocation Details'!$A$18:$L$18, 0),FALSE), 'E2 Allocators'!$B$15:$W$361, MATCH('O5 Details by Class &amp; Accounts'!AG$18, 'E2 Allocators'!$B$15:$W$15, 0),FALSE)*$G134)</f>
        <v>0</v>
      </c>
      <c r="AH134" s="1334">
        <f>IF(ISERROR(VLOOKUP(VLOOKUP($A134, 'E4 TB Allocation Details'!$A$18:$L$217, MATCH("Customer ID", 'E4 TB Allocation Details'!$A$18:$L$18, 0),FALSE), 'E2 Allocators'!$B$15:$W$361, MATCH('O5 Details by Class &amp; Accounts'!AH$18, 'E2 Allocators'!$B$15:$W$15, 0),FALSE)*$G134), 0, VLOOKUP(VLOOKUP($A134, 'E4 TB Allocation Details'!$A$18:$L$217, MATCH("Customer ID", 'E4 TB Allocation Details'!$A$18:$L$18, 0),FALSE), 'E2 Allocators'!$B$15:$W$361, MATCH('O5 Details by Class &amp; Accounts'!AH$18, 'E2 Allocators'!$B$15:$W$15, 0),FALSE)*$G134)</f>
        <v>0</v>
      </c>
      <c r="AI134" s="1334">
        <f>IF(ISERROR(VLOOKUP(VLOOKUP($A134, 'E4 TB Allocation Details'!$A$18:$L$217, MATCH("Customer ID", 'E4 TB Allocation Details'!$A$18:$L$18, 0),FALSE), 'E2 Allocators'!$B$15:$W$361, MATCH('O5 Details by Class &amp; Accounts'!AI$18, 'E2 Allocators'!$B$15:$W$15, 0),FALSE)*$G134), 0, VLOOKUP(VLOOKUP($A134, 'E4 TB Allocation Details'!$A$18:$L$217, MATCH("Customer ID", 'E4 TB Allocation Details'!$A$18:$L$18, 0),FALSE), 'E2 Allocators'!$B$15:$W$361, MATCH('O5 Details by Class &amp; Accounts'!AI$18, 'E2 Allocators'!$B$15:$W$15, 0),FALSE)*$G134)</f>
        <v>0</v>
      </c>
      <c r="AJ134" s="1334">
        <f>IF(ISERROR(VLOOKUP(VLOOKUP($A134, 'E4 TB Allocation Details'!$A$18:$L$217, MATCH("Customer ID", 'E4 TB Allocation Details'!$A$18:$L$18, 0),FALSE), 'E2 Allocators'!$B$15:$W$361, MATCH('O5 Details by Class &amp; Accounts'!AJ$18, 'E2 Allocators'!$B$15:$W$15, 0),FALSE)*$G134), 0, VLOOKUP(VLOOKUP($A134, 'E4 TB Allocation Details'!$A$18:$L$217, MATCH("Customer ID", 'E4 TB Allocation Details'!$A$18:$L$18, 0),FALSE), 'E2 Allocators'!$B$15:$W$361, MATCH('O5 Details by Class &amp; Accounts'!AJ$18, 'E2 Allocators'!$B$15:$W$15, 0),FALSE)*$G134)</f>
        <v>0</v>
      </c>
      <c r="AK134" s="1334">
        <f>IF(ISERROR(VLOOKUP(VLOOKUP($A134, 'E4 TB Allocation Details'!$A$18:$L$217, MATCH("Customer ID", 'E4 TB Allocation Details'!$A$18:$L$18, 0),FALSE), 'E2 Allocators'!$B$15:$W$361, MATCH('O5 Details by Class &amp; Accounts'!AK$18, 'E2 Allocators'!$B$15:$W$15, 0),FALSE)*$G134), 0, VLOOKUP(VLOOKUP($A134, 'E4 TB Allocation Details'!$A$18:$L$217, MATCH("Customer ID", 'E4 TB Allocation Details'!$A$18:$L$18, 0),FALSE), 'E2 Allocators'!$B$15:$W$361, MATCH('O5 Details by Class &amp; Accounts'!AK$18, 'E2 Allocators'!$B$15:$W$15, 0),FALSE)*$G134)</f>
        <v>0</v>
      </c>
      <c r="AL134" s="1334">
        <f>IF(ISERROR(VLOOKUP(VLOOKUP($A134, 'E4 TB Allocation Details'!$A$18:$L$217, MATCH("Customer ID", 'E4 TB Allocation Details'!$A$18:$L$18, 0),FALSE), 'E2 Allocators'!$B$15:$W$361, MATCH('O5 Details by Class &amp; Accounts'!AL$18, 'E2 Allocators'!$B$15:$W$15, 0),FALSE)*$G134), 0, VLOOKUP(VLOOKUP($A134, 'E4 TB Allocation Details'!$A$18:$L$217, MATCH("Customer ID", 'E4 TB Allocation Details'!$A$18:$L$18, 0),FALSE), 'E2 Allocators'!$B$15:$W$361, MATCH('O5 Details by Class &amp; Accounts'!AL$18, 'E2 Allocators'!$B$15:$W$15, 0),FALSE)*$G134)</f>
        <v>0</v>
      </c>
      <c r="AM134" s="1334">
        <f>IF(ISERROR(VLOOKUP(VLOOKUP($A134, 'E4 TB Allocation Details'!$A$18:$L$217, MATCH("Customer ID", 'E4 TB Allocation Details'!$A$18:$L$18, 0),FALSE), 'E2 Allocators'!$B$15:$W$361, MATCH('O5 Details by Class &amp; Accounts'!AM$18, 'E2 Allocators'!$B$15:$W$15, 0),FALSE)*$G134), 0, VLOOKUP(VLOOKUP($A134, 'E4 TB Allocation Details'!$A$18:$L$217, MATCH("Customer ID", 'E4 TB Allocation Details'!$A$18:$L$18, 0),FALSE), 'E2 Allocators'!$B$15:$W$361, MATCH('O5 Details by Class &amp; Accounts'!AM$18, 'E2 Allocators'!$B$15:$W$15, 0),FALSE)*$G134)</f>
        <v>0</v>
      </c>
      <c r="AN134" s="1334">
        <f>IF(ISERROR(VLOOKUP(VLOOKUP($A134, 'E4 TB Allocation Details'!$A$18:$L$217, MATCH("Customer ID", 'E4 TB Allocation Details'!$A$18:$L$18, 0),FALSE), 'E2 Allocators'!$B$15:$W$361, MATCH('O5 Details by Class &amp; Accounts'!AN$18, 'E2 Allocators'!$B$15:$W$15, 0),FALSE)*$G134), 0, VLOOKUP(VLOOKUP($A134, 'E4 TB Allocation Details'!$A$18:$L$217, MATCH("Customer ID", 'E4 TB Allocation Details'!$A$18:$L$18, 0),FALSE), 'E2 Allocators'!$B$15:$W$361, MATCH('O5 Details by Class &amp; Accounts'!AN$18, 'E2 Allocators'!$B$15:$W$15, 0),FALSE)*$G134)</f>
        <v>0</v>
      </c>
      <c r="AO134" s="1334">
        <f>IF(ISERROR(VLOOKUP(VLOOKUP($A134, 'E4 TB Allocation Details'!$A$18:$L$217, MATCH("Customer ID", 'E4 TB Allocation Details'!$A$18:$L$18, 0),FALSE), 'E2 Allocators'!$B$15:$W$361, MATCH('O5 Details by Class &amp; Accounts'!AO$18, 'E2 Allocators'!$B$15:$W$15, 0),FALSE)*$G134), 0, VLOOKUP(VLOOKUP($A134, 'E4 TB Allocation Details'!$A$18:$L$217, MATCH("Customer ID", 'E4 TB Allocation Details'!$A$18:$L$18, 0),FALSE), 'E2 Allocators'!$B$15:$W$361, MATCH('O5 Details by Class &amp; Accounts'!AO$18, 'E2 Allocators'!$B$15:$W$15, 0),FALSE)*$G134)</f>
        <v>0</v>
      </c>
      <c r="AP134" s="1334">
        <f>IF(ISERROR(VLOOKUP(VLOOKUP($A134, 'E4 TB Allocation Details'!$A$18:$L$217, MATCH("Customer ID", 'E4 TB Allocation Details'!$A$18:$L$18, 0),FALSE), 'E2 Allocators'!$B$15:$W$361, MATCH('O5 Details by Class &amp; Accounts'!AP$18, 'E2 Allocators'!$B$15:$W$15, 0),FALSE)*$G134), 0, VLOOKUP(VLOOKUP($A134, 'E4 TB Allocation Details'!$A$18:$L$217, MATCH("Customer ID", 'E4 TB Allocation Details'!$A$18:$L$18, 0),FALSE), 'E2 Allocators'!$B$15:$W$361, MATCH('O5 Details by Class &amp; Accounts'!AP$18, 'E2 Allocators'!$B$15:$W$15, 0),FALSE)*$G134)</f>
        <v>0</v>
      </c>
      <c r="AQ134" s="1334">
        <f>IF(ISERROR(VLOOKUP(VLOOKUP($A134, 'E4 TB Allocation Details'!$A$18:$L$217, MATCH("Customer ID", 'E4 TB Allocation Details'!$A$18:$L$18, 0),FALSE), 'E2 Allocators'!$B$15:$W$361, MATCH('O5 Details by Class &amp; Accounts'!AQ$18, 'E2 Allocators'!$B$15:$W$15, 0),FALSE)*$G134), 0, VLOOKUP(VLOOKUP($A134, 'E4 TB Allocation Details'!$A$18:$L$217, MATCH("Customer ID", 'E4 TB Allocation Details'!$A$18:$L$18, 0),FALSE), 'E2 Allocators'!$B$15:$W$361, MATCH('O5 Details by Class &amp; Accounts'!AQ$18, 'E2 Allocators'!$B$15:$W$15, 0),FALSE)*$G134)</f>
        <v>0</v>
      </c>
      <c r="AR134" s="1334">
        <f>IF(ISERROR(VLOOKUP(VLOOKUP($A134, 'E4 TB Allocation Details'!$A$18:$L$217, MATCH("Customer ID", 'E4 TB Allocation Details'!$A$18:$L$18, 0),FALSE), 'E2 Allocators'!$B$15:$W$361, MATCH('O5 Details by Class &amp; Accounts'!AR$18, 'E2 Allocators'!$B$15:$W$15, 0),FALSE)*$G134), 0, VLOOKUP(VLOOKUP($A134, 'E4 TB Allocation Details'!$A$18:$L$217, MATCH("Customer ID", 'E4 TB Allocation Details'!$A$18:$L$18, 0),FALSE), 'E2 Allocators'!$B$15:$W$361, MATCH('O5 Details by Class &amp; Accounts'!AR$18, 'E2 Allocators'!$B$15:$W$15, 0),FALSE)*$G134)</f>
        <v>0</v>
      </c>
      <c r="AS134" s="1334">
        <f>IF(ISERROR(VLOOKUP(VLOOKUP($A134, 'E4 TB Allocation Details'!$A$18:$L$217, MATCH("Customer ID", 'E4 TB Allocation Details'!$A$18:$L$18, 0),FALSE), 'E2 Allocators'!$B$15:$W$361, MATCH('O5 Details by Class &amp; Accounts'!AS$18, 'E2 Allocators'!$B$15:$W$15, 0),FALSE)*$G134), 0, VLOOKUP(VLOOKUP($A134, 'E4 TB Allocation Details'!$A$18:$L$217, MATCH("Customer ID", 'E4 TB Allocation Details'!$A$18:$L$18, 0),FALSE), 'E2 Allocators'!$B$15:$W$361, MATCH('O5 Details by Class &amp; Accounts'!AS$18, 'E2 Allocators'!$B$15:$W$15, 0),FALSE)*$G134)</f>
        <v>0</v>
      </c>
      <c r="AT134" s="1334">
        <f>IF(ISERROR(VLOOKUP(VLOOKUP($A134, 'E4 TB Allocation Details'!$A$18:$L$217, MATCH("Customer ID", 'E4 TB Allocation Details'!$A$18:$L$18, 0),FALSE), 'E2 Allocators'!$B$15:$W$361, MATCH('O5 Details by Class &amp; Accounts'!AT$18, 'E2 Allocators'!$B$15:$W$15, 0),FALSE)*$G134), 0, VLOOKUP(VLOOKUP($A134, 'E4 TB Allocation Details'!$A$18:$L$217, MATCH("Customer ID", 'E4 TB Allocation Details'!$A$18:$L$18, 0),FALSE), 'E2 Allocators'!$B$15:$W$361, MATCH('O5 Details by Class &amp; Accounts'!AT$18, 'E2 Allocators'!$B$15:$W$15, 0),FALSE)*$G134)</f>
        <v>0</v>
      </c>
      <c r="AU134" s="1334">
        <f>IF(ISERROR(VLOOKUP(VLOOKUP($A134, 'E4 TB Allocation Details'!$A$18:$L$217, MATCH("Customer ID", 'E4 TB Allocation Details'!$A$18:$L$18, 0),FALSE), 'E2 Allocators'!$B$15:$W$361, MATCH('O5 Details by Class &amp; Accounts'!AU$18, 'E2 Allocators'!$B$15:$W$15, 0),FALSE)*$G134), 0, VLOOKUP(VLOOKUP($A134, 'E4 TB Allocation Details'!$A$18:$L$217, MATCH("Customer ID", 'E4 TB Allocation Details'!$A$18:$L$18, 0),FALSE), 'E2 Allocators'!$B$15:$W$361, MATCH('O5 Details by Class &amp; Accounts'!AU$18, 'E2 Allocators'!$B$15:$W$15, 0),FALSE)*$G134)</f>
        <v>0</v>
      </c>
      <c r="AV134" s="1334">
        <f>IF(ISERROR(VLOOKUP(VLOOKUP($A134, 'E4 TB Allocation Details'!$A$18:$L$217, MATCH("Customer ID", 'E4 TB Allocation Details'!$A$18:$L$18, 0),FALSE), 'E2 Allocators'!$B$15:$W$361, MATCH('O5 Details by Class &amp; Accounts'!AV$18, 'E2 Allocators'!$B$15:$W$15, 0),FALSE)*$G134), 0, VLOOKUP(VLOOKUP($A134, 'E4 TB Allocation Details'!$A$18:$L$217, MATCH("Customer ID", 'E4 TB Allocation Details'!$A$18:$L$18, 0),FALSE), 'E2 Allocators'!$B$15:$W$361, MATCH('O5 Details by Class &amp; Accounts'!AV$18, 'E2 Allocators'!$B$15:$W$15, 0),FALSE)*$G134)</f>
        <v>0</v>
      </c>
      <c r="AW134" s="1334">
        <f>IF(ISERROR(VLOOKUP(VLOOKUP($A134, 'E4 TB Allocation Details'!$A$18:$L$217, MATCH("Customer ID", 'E4 TB Allocation Details'!$A$18:$L$18, 0),FALSE), 'E2 Allocators'!$B$15:$W$361, MATCH('O5 Details by Class &amp; Accounts'!AW$18, 'E2 Allocators'!$B$15:$W$15, 0),FALSE)*$G134), 0, VLOOKUP(VLOOKUP($A134, 'E4 TB Allocation Details'!$A$18:$L$217, MATCH("Customer ID", 'E4 TB Allocation Details'!$A$18:$L$18, 0),FALSE), 'E2 Allocators'!$B$15:$W$361, MATCH('O5 Details by Class &amp; Accounts'!AW$18, 'E2 Allocators'!$B$15:$W$15, 0),FALSE)*$G134)</f>
        <v>0</v>
      </c>
      <c r="AX134" s="1334">
        <f t="shared" si="40"/>
        <v>0</v>
      </c>
      <c r="AY134" s="1334">
        <f>IF(ISERROR(VLOOKUP(VLOOKUP($A134, 'E4 TB Allocation Details'!$A$18:$L$217, MATCH("Misc ID", 'E4 TB Allocation Details'!$A$18:$L$18, 0),FALSE), 'E2 Allocators'!$B$15:$W$361, MATCH('O5 Details by Class &amp; Accounts'!AY$18, 'E2 Allocators'!$B$15:$W$15, 0),FALSE)*$E134), 0, VLOOKUP(VLOOKUP($A134, 'E4 TB Allocation Details'!$A$18:$L$217, MATCH("Misc ID", 'E4 TB Allocation Details'!$A$18:$L$18, 0),FALSE), 'E2 Allocators'!$B$15:$W$361, MATCH('O5 Details by Class &amp; Accounts'!AY$18, 'E2 Allocators'!$B$15:$W$15, 0),FALSE)*$E134)</f>
        <v>0</v>
      </c>
      <c r="AZ134" s="1334">
        <f>IF(ISERROR(VLOOKUP(VLOOKUP($A134, 'E4 TB Allocation Details'!$A$18:$L$217, MATCH("Misc ID", 'E4 TB Allocation Details'!$A$18:$L$18, 0),FALSE), 'E2 Allocators'!$B$15:$W$361, MATCH('O5 Details by Class &amp; Accounts'!AZ$18, 'E2 Allocators'!$B$15:$W$15, 0),FALSE)*$E134), 0, VLOOKUP(VLOOKUP($A134, 'E4 TB Allocation Details'!$A$18:$L$217, MATCH("Misc ID", 'E4 TB Allocation Details'!$A$18:$L$18, 0),FALSE), 'E2 Allocators'!$B$15:$W$361, MATCH('O5 Details by Class &amp; Accounts'!AZ$18, 'E2 Allocators'!$B$15:$W$15, 0),FALSE)*$E134)</f>
        <v>0</v>
      </c>
      <c r="BA134" s="1334">
        <f>IF(ISERROR(VLOOKUP(VLOOKUP($A134, 'E4 TB Allocation Details'!$A$18:$L$217, MATCH("Misc ID", 'E4 TB Allocation Details'!$A$18:$L$18, 0),FALSE), 'E2 Allocators'!$B$15:$W$361, MATCH('O5 Details by Class &amp; Accounts'!BA$18, 'E2 Allocators'!$B$15:$W$15, 0),FALSE)*$E134), 0, VLOOKUP(VLOOKUP($A134, 'E4 TB Allocation Details'!$A$18:$L$217, MATCH("Misc ID", 'E4 TB Allocation Details'!$A$18:$L$18, 0),FALSE), 'E2 Allocators'!$B$15:$W$361, MATCH('O5 Details by Class &amp; Accounts'!BA$18, 'E2 Allocators'!$B$15:$W$15, 0),FALSE)*$E134)</f>
        <v>0</v>
      </c>
      <c r="BB134" s="1334">
        <f>IF(ISERROR(VLOOKUP(VLOOKUP($A134, 'E4 TB Allocation Details'!$A$18:$L$217, MATCH("Misc ID", 'E4 TB Allocation Details'!$A$18:$L$18, 0),FALSE), 'E2 Allocators'!$B$15:$W$361, MATCH('O5 Details by Class &amp; Accounts'!BB$18, 'E2 Allocators'!$B$15:$W$15, 0),FALSE)*$E134), 0, VLOOKUP(VLOOKUP($A134, 'E4 TB Allocation Details'!$A$18:$L$217, MATCH("Misc ID", 'E4 TB Allocation Details'!$A$18:$L$18, 0),FALSE), 'E2 Allocators'!$B$15:$W$361, MATCH('O5 Details by Class &amp; Accounts'!BB$18, 'E2 Allocators'!$B$15:$W$15, 0),FALSE)*$E134)</f>
        <v>0</v>
      </c>
      <c r="BC134" s="1334">
        <f>IF(ISERROR(VLOOKUP(VLOOKUP($A134, 'E4 TB Allocation Details'!$A$18:$L$217, MATCH("Misc ID", 'E4 TB Allocation Details'!$A$18:$L$18, 0),FALSE), 'E2 Allocators'!$B$15:$W$361, MATCH('O5 Details by Class &amp; Accounts'!BC$18, 'E2 Allocators'!$B$15:$W$15, 0),FALSE)*$E134), 0, VLOOKUP(VLOOKUP($A134, 'E4 TB Allocation Details'!$A$18:$L$217, MATCH("Misc ID", 'E4 TB Allocation Details'!$A$18:$L$18, 0),FALSE), 'E2 Allocators'!$B$15:$W$361, MATCH('O5 Details by Class &amp; Accounts'!BC$18, 'E2 Allocators'!$B$15:$W$15, 0),FALSE)*$E134)</f>
        <v>0</v>
      </c>
      <c r="BD134" s="1334">
        <f>IF(ISERROR(VLOOKUP(VLOOKUP($A134, 'E4 TB Allocation Details'!$A$18:$L$217, MATCH("Misc ID", 'E4 TB Allocation Details'!$A$18:$L$18, 0),FALSE), 'E2 Allocators'!$B$15:$W$361, MATCH('O5 Details by Class &amp; Accounts'!BD$18, 'E2 Allocators'!$B$15:$W$15, 0),FALSE)*$E134), 0, VLOOKUP(VLOOKUP($A134, 'E4 TB Allocation Details'!$A$18:$L$217, MATCH("Misc ID", 'E4 TB Allocation Details'!$A$18:$L$18, 0),FALSE), 'E2 Allocators'!$B$15:$W$361, MATCH('O5 Details by Class &amp; Accounts'!BD$18, 'E2 Allocators'!$B$15:$W$15, 0),FALSE)*$E134)</f>
        <v>0</v>
      </c>
      <c r="BE134" s="1334">
        <f>IF(ISERROR(VLOOKUP(VLOOKUP($A134, 'E4 TB Allocation Details'!$A$18:$L$217, MATCH("Misc ID", 'E4 TB Allocation Details'!$A$18:$L$18, 0),FALSE), 'E2 Allocators'!$B$15:$W$361, MATCH('O5 Details by Class &amp; Accounts'!BE$18, 'E2 Allocators'!$B$15:$W$15, 0),FALSE)*$E134), 0, VLOOKUP(VLOOKUP($A134, 'E4 TB Allocation Details'!$A$18:$L$217, MATCH("Misc ID", 'E4 TB Allocation Details'!$A$18:$L$18, 0),FALSE), 'E2 Allocators'!$B$15:$W$361, MATCH('O5 Details by Class &amp; Accounts'!BE$18, 'E2 Allocators'!$B$15:$W$15, 0),FALSE)*$E134)</f>
        <v>0</v>
      </c>
      <c r="BF134" s="1334">
        <f>IF(ISERROR(VLOOKUP(VLOOKUP($A134, 'E4 TB Allocation Details'!$A$18:$L$217, MATCH("Misc ID", 'E4 TB Allocation Details'!$A$18:$L$18, 0),FALSE), 'E2 Allocators'!$B$15:$W$361, MATCH('O5 Details by Class &amp; Accounts'!BF$18, 'E2 Allocators'!$B$15:$W$15, 0),FALSE)*$E134), 0, VLOOKUP(VLOOKUP($A134, 'E4 TB Allocation Details'!$A$18:$L$217, MATCH("Misc ID", 'E4 TB Allocation Details'!$A$18:$L$18, 0),FALSE), 'E2 Allocators'!$B$15:$W$361, MATCH('O5 Details by Class &amp; Accounts'!BF$18, 'E2 Allocators'!$B$15:$W$15, 0),FALSE)*$E134)</f>
        <v>0</v>
      </c>
      <c r="BG134" s="1334">
        <f>IF(ISERROR(VLOOKUP(VLOOKUP($A134, 'E4 TB Allocation Details'!$A$18:$L$217, MATCH("Misc ID", 'E4 TB Allocation Details'!$A$18:$L$18, 0),FALSE), 'E2 Allocators'!$B$15:$W$361, MATCH('O5 Details by Class &amp; Accounts'!BG$18, 'E2 Allocators'!$B$15:$W$15, 0),FALSE)*$E134), 0, VLOOKUP(VLOOKUP($A134, 'E4 TB Allocation Details'!$A$18:$L$217, MATCH("Misc ID", 'E4 TB Allocation Details'!$A$18:$L$18, 0),FALSE), 'E2 Allocators'!$B$15:$W$361, MATCH('O5 Details by Class &amp; Accounts'!BG$18, 'E2 Allocators'!$B$15:$W$15, 0),FALSE)*$E134)</f>
        <v>0</v>
      </c>
      <c r="BH134" s="1334">
        <f>IF(ISERROR(VLOOKUP(VLOOKUP($A134, 'E4 TB Allocation Details'!$A$18:$L$217, MATCH("Misc ID", 'E4 TB Allocation Details'!$A$18:$L$18, 0),FALSE), 'E2 Allocators'!$B$15:$W$361, MATCH('O5 Details by Class &amp; Accounts'!BH$18, 'E2 Allocators'!$B$15:$W$15, 0),FALSE)*$E134), 0, VLOOKUP(VLOOKUP($A134, 'E4 TB Allocation Details'!$A$18:$L$217, MATCH("Misc ID", 'E4 TB Allocation Details'!$A$18:$L$18, 0),FALSE), 'E2 Allocators'!$B$15:$W$361, MATCH('O5 Details by Class &amp; Accounts'!BH$18, 'E2 Allocators'!$B$15:$W$15, 0),FALSE)*$E134)</f>
        <v>0</v>
      </c>
      <c r="BI134" s="1334">
        <f>IF(ISERROR(VLOOKUP(VLOOKUP($A134, 'E4 TB Allocation Details'!$A$18:$L$217, MATCH("Misc ID", 'E4 TB Allocation Details'!$A$18:$L$18, 0),FALSE), 'E2 Allocators'!$B$15:$W$361, MATCH('O5 Details by Class &amp; Accounts'!BI$18, 'E2 Allocators'!$B$15:$W$15, 0),FALSE)*$E134), 0, VLOOKUP(VLOOKUP($A134, 'E4 TB Allocation Details'!$A$18:$L$217, MATCH("Misc ID", 'E4 TB Allocation Details'!$A$18:$L$18, 0),FALSE), 'E2 Allocators'!$B$15:$W$361, MATCH('O5 Details by Class &amp; Accounts'!BI$18, 'E2 Allocators'!$B$15:$W$15, 0),FALSE)*$E134)</f>
        <v>0</v>
      </c>
      <c r="BJ134" s="1334">
        <f>IF(ISERROR(VLOOKUP(VLOOKUP($A134, 'E4 TB Allocation Details'!$A$18:$L$217, MATCH("Misc ID", 'E4 TB Allocation Details'!$A$18:$L$18, 0),FALSE), 'E2 Allocators'!$B$15:$W$361, MATCH('O5 Details by Class &amp; Accounts'!BJ$18, 'E2 Allocators'!$B$15:$W$15, 0),FALSE)*$E134), 0, VLOOKUP(VLOOKUP($A134, 'E4 TB Allocation Details'!$A$18:$L$217, MATCH("Misc ID", 'E4 TB Allocation Details'!$A$18:$L$18, 0),FALSE), 'E2 Allocators'!$B$15:$W$361, MATCH('O5 Details by Class &amp; Accounts'!BJ$18, 'E2 Allocators'!$B$15:$W$15, 0),FALSE)*$E134)</f>
        <v>0</v>
      </c>
      <c r="BK134" s="1334">
        <f>IF(ISERROR(VLOOKUP(VLOOKUP($A134, 'E4 TB Allocation Details'!$A$18:$L$217, MATCH("Misc ID", 'E4 TB Allocation Details'!$A$18:$L$18, 0),FALSE), 'E2 Allocators'!$B$15:$W$361, MATCH('O5 Details by Class &amp; Accounts'!BK$18, 'E2 Allocators'!$B$15:$W$15, 0),FALSE)*$E134), 0, VLOOKUP(VLOOKUP($A134, 'E4 TB Allocation Details'!$A$18:$L$217, MATCH("Misc ID", 'E4 TB Allocation Details'!$A$18:$L$18, 0),FALSE), 'E2 Allocators'!$B$15:$W$361, MATCH('O5 Details by Class &amp; Accounts'!BK$18, 'E2 Allocators'!$B$15:$W$15, 0),FALSE)*$E134)</f>
        <v>0</v>
      </c>
      <c r="BL134" s="1334">
        <f>IF(ISERROR(VLOOKUP(VLOOKUP($A134, 'E4 TB Allocation Details'!$A$18:$L$217, MATCH("Misc ID", 'E4 TB Allocation Details'!$A$18:$L$18, 0),FALSE), 'E2 Allocators'!$B$15:$W$361, MATCH('O5 Details by Class &amp; Accounts'!BL$18, 'E2 Allocators'!$B$15:$W$15, 0),FALSE)*$E134), 0, VLOOKUP(VLOOKUP($A134, 'E4 TB Allocation Details'!$A$18:$L$217, MATCH("Misc ID", 'E4 TB Allocation Details'!$A$18:$L$18, 0),FALSE), 'E2 Allocators'!$B$15:$W$361, MATCH('O5 Details by Class &amp; Accounts'!BL$18, 'E2 Allocators'!$B$15:$W$15, 0),FALSE)*$E134)</f>
        <v>0</v>
      </c>
      <c r="BM134" s="1334">
        <f>IF(ISERROR(VLOOKUP(VLOOKUP($A134, 'E4 TB Allocation Details'!$A$18:$L$217, MATCH("Misc ID", 'E4 TB Allocation Details'!$A$18:$L$18, 0),FALSE), 'E2 Allocators'!$B$15:$W$361, MATCH('O5 Details by Class &amp; Accounts'!BM$18, 'E2 Allocators'!$B$15:$W$15, 0),FALSE)*$E134), 0, VLOOKUP(VLOOKUP($A134, 'E4 TB Allocation Details'!$A$18:$L$217, MATCH("Misc ID", 'E4 TB Allocation Details'!$A$18:$L$18, 0),FALSE), 'E2 Allocators'!$B$15:$W$361, MATCH('O5 Details by Class &amp; Accounts'!BM$18, 'E2 Allocators'!$B$15:$W$15, 0),FALSE)*$E134)</f>
        <v>0</v>
      </c>
      <c r="BN134" s="1334">
        <f>IF(ISERROR(VLOOKUP(VLOOKUP($A134, 'E4 TB Allocation Details'!$A$18:$L$217, MATCH("Misc ID", 'E4 TB Allocation Details'!$A$18:$L$18, 0),FALSE), 'E2 Allocators'!$B$15:$W$361, MATCH('O5 Details by Class &amp; Accounts'!BN$18, 'E2 Allocators'!$B$15:$W$15, 0),FALSE)*$E134), 0, VLOOKUP(VLOOKUP($A134, 'E4 TB Allocation Details'!$A$18:$L$217, MATCH("Misc ID", 'E4 TB Allocation Details'!$A$18:$L$18, 0),FALSE), 'E2 Allocators'!$B$15:$W$361, MATCH('O5 Details by Class &amp; Accounts'!BN$18, 'E2 Allocators'!$B$15:$W$15, 0),FALSE)*$E134)</f>
        <v>0</v>
      </c>
      <c r="BO134" s="1334">
        <f>IF(ISERROR(VLOOKUP(VLOOKUP($A134, 'E4 TB Allocation Details'!$A$18:$L$217, MATCH("Misc ID", 'E4 TB Allocation Details'!$A$18:$L$18, 0),FALSE), 'E2 Allocators'!$B$15:$W$361, MATCH('O5 Details by Class &amp; Accounts'!BO$18, 'E2 Allocators'!$B$15:$W$15, 0),FALSE)*$E134), 0, VLOOKUP(VLOOKUP($A134, 'E4 TB Allocation Details'!$A$18:$L$217, MATCH("Misc ID", 'E4 TB Allocation Details'!$A$18:$L$18, 0),FALSE), 'E2 Allocators'!$B$15:$W$361, MATCH('O5 Details by Class &amp; Accounts'!BO$18, 'E2 Allocators'!$B$15:$W$15, 0),FALSE)*$E134)</f>
        <v>0</v>
      </c>
      <c r="BP134" s="1334">
        <f>IF(ISERROR(VLOOKUP(VLOOKUP($A134, 'E4 TB Allocation Details'!$A$18:$L$217, MATCH("Misc ID", 'E4 TB Allocation Details'!$A$18:$L$18, 0),FALSE), 'E2 Allocators'!$B$15:$W$361, MATCH('O5 Details by Class &amp; Accounts'!BP$18, 'E2 Allocators'!$B$15:$W$15, 0),FALSE)*$E134), 0, VLOOKUP(VLOOKUP($A134, 'E4 TB Allocation Details'!$A$18:$L$217, MATCH("Misc ID", 'E4 TB Allocation Details'!$A$18:$L$18, 0),FALSE), 'E2 Allocators'!$B$15:$W$361, MATCH('O5 Details by Class &amp; Accounts'!BP$18, 'E2 Allocators'!$B$15:$W$15, 0),FALSE)*$E134)</f>
        <v>0</v>
      </c>
      <c r="BQ134" s="1334">
        <f>IF(ISERROR(VLOOKUP(VLOOKUP($A134, 'E4 TB Allocation Details'!$A$18:$L$217, MATCH("Misc ID", 'E4 TB Allocation Details'!$A$18:$L$18, 0),FALSE), 'E2 Allocators'!$B$15:$W$361, MATCH('O5 Details by Class &amp; Accounts'!BQ$18, 'E2 Allocators'!$B$15:$W$15, 0),FALSE)*$E134), 0, VLOOKUP(VLOOKUP($A134, 'E4 TB Allocation Details'!$A$18:$L$217, MATCH("Misc ID", 'E4 TB Allocation Details'!$A$18:$L$18, 0),FALSE), 'E2 Allocators'!$B$15:$W$361, MATCH('O5 Details by Class &amp; Accounts'!BQ$18, 'E2 Allocators'!$B$15:$W$15, 0),FALSE)*$E134)</f>
        <v>0</v>
      </c>
      <c r="BR134" s="1334">
        <f>IF(ISERROR(VLOOKUP(VLOOKUP($A134, 'E4 TB Allocation Details'!$A$18:$L$217, MATCH("Misc ID", 'E4 TB Allocation Details'!$A$18:$L$18, 0),FALSE), 'E2 Allocators'!$B$15:$W$361, MATCH('O5 Details by Class &amp; Accounts'!BR$18, 'E2 Allocators'!$B$15:$W$15, 0),FALSE)*$E134), 0, VLOOKUP(VLOOKUP($A134, 'E4 TB Allocation Details'!$A$18:$L$217, MATCH("Misc ID", 'E4 TB Allocation Details'!$A$18:$L$18, 0),FALSE), 'E2 Allocators'!$B$15:$W$361, MATCH('O5 Details by Class &amp; Accounts'!BR$18, 'E2 Allocators'!$B$15:$W$15, 0),FALSE)*$E134)</f>
        <v>0</v>
      </c>
      <c r="BS134" s="1334">
        <f t="shared" si="41"/>
        <v>0</v>
      </c>
      <c r="BT134" s="1334">
        <f>IF(ISERROR(VLOOKUP(VLOOKUP($A134, 'E4 TB Allocation Details'!$A$18:$L$217, MATCH("A &amp; G ID", 'E4 TB Allocation Details'!$A$18:$L$18, 0),FALSE), 'E2 Allocators'!$B$15:$W$361, MATCH('O5 Details by Class &amp; Accounts'!BT$18, 'E2 Allocators'!$B$15:$W$15, 0),FALSE)*$E134), 0, VLOOKUP(VLOOKUP($A134, 'E4 TB Allocation Details'!$A$18:$L$217, MATCH("A &amp; G ID", 'E4 TB Allocation Details'!$A$18:$L$18, 0),FALSE), 'E2 Allocators'!$B$15:$W$361, MATCH('O5 Details by Class &amp; Accounts'!BT$18, 'E2 Allocators'!$B$15:$W$15, 0),FALSE)*$E134)</f>
        <v>0</v>
      </c>
      <c r="BU134" s="1334">
        <f>IF(ISERROR(VLOOKUP(VLOOKUP($A134, 'E4 TB Allocation Details'!$A$18:$L$217, MATCH("A &amp; G ID", 'E4 TB Allocation Details'!$A$18:$L$18, 0),FALSE), 'E2 Allocators'!$B$15:$W$361, MATCH('O5 Details by Class &amp; Accounts'!BU$18, 'E2 Allocators'!$B$15:$W$15, 0),FALSE)*$E134), 0, VLOOKUP(VLOOKUP($A134, 'E4 TB Allocation Details'!$A$18:$L$217, MATCH("A &amp; G ID", 'E4 TB Allocation Details'!$A$18:$L$18, 0),FALSE), 'E2 Allocators'!$B$15:$W$361, MATCH('O5 Details by Class &amp; Accounts'!BU$18, 'E2 Allocators'!$B$15:$W$15, 0),FALSE)*$E134)</f>
        <v>0</v>
      </c>
      <c r="BV134" s="1334">
        <f>IF(ISERROR(VLOOKUP(VLOOKUP($A134, 'E4 TB Allocation Details'!$A$18:$L$217, MATCH("A &amp; G ID", 'E4 TB Allocation Details'!$A$18:$L$18, 0),FALSE), 'E2 Allocators'!$B$15:$W$361, MATCH('O5 Details by Class &amp; Accounts'!BV$18, 'E2 Allocators'!$B$15:$W$15, 0),FALSE)*$E134), 0, VLOOKUP(VLOOKUP($A134, 'E4 TB Allocation Details'!$A$18:$L$217, MATCH("A &amp; G ID", 'E4 TB Allocation Details'!$A$18:$L$18, 0),FALSE), 'E2 Allocators'!$B$15:$W$361, MATCH('O5 Details by Class &amp; Accounts'!BV$18, 'E2 Allocators'!$B$15:$W$15, 0),FALSE)*$E134)</f>
        <v>0</v>
      </c>
      <c r="BW134" s="1334">
        <f>IF(ISERROR(VLOOKUP(VLOOKUP($A134, 'E4 TB Allocation Details'!$A$18:$L$217, MATCH("A &amp; G ID", 'E4 TB Allocation Details'!$A$18:$L$18, 0),FALSE), 'E2 Allocators'!$B$15:$W$361, MATCH('O5 Details by Class &amp; Accounts'!BW$18, 'E2 Allocators'!$B$15:$W$15, 0),FALSE)*$E134), 0, VLOOKUP(VLOOKUP($A134, 'E4 TB Allocation Details'!$A$18:$L$217, MATCH("A &amp; G ID", 'E4 TB Allocation Details'!$A$18:$L$18, 0),FALSE), 'E2 Allocators'!$B$15:$W$361, MATCH('O5 Details by Class &amp; Accounts'!BW$18, 'E2 Allocators'!$B$15:$W$15, 0),FALSE)*$E134)</f>
        <v>0</v>
      </c>
      <c r="BX134" s="1334">
        <f>IF(ISERROR(VLOOKUP(VLOOKUP($A134, 'E4 TB Allocation Details'!$A$18:$L$217, MATCH("A &amp; G ID", 'E4 TB Allocation Details'!$A$18:$L$18, 0),FALSE), 'E2 Allocators'!$B$15:$W$361, MATCH('O5 Details by Class &amp; Accounts'!BX$18, 'E2 Allocators'!$B$15:$W$15, 0),FALSE)*$E134), 0, VLOOKUP(VLOOKUP($A134, 'E4 TB Allocation Details'!$A$18:$L$217, MATCH("A &amp; G ID", 'E4 TB Allocation Details'!$A$18:$L$18, 0),FALSE), 'E2 Allocators'!$B$15:$W$361, MATCH('O5 Details by Class &amp; Accounts'!BX$18, 'E2 Allocators'!$B$15:$W$15, 0),FALSE)*$E134)</f>
        <v>0</v>
      </c>
      <c r="BY134" s="1334">
        <f>IF(ISERROR(VLOOKUP(VLOOKUP($A134, 'E4 TB Allocation Details'!$A$18:$L$217, MATCH("A &amp; G ID", 'E4 TB Allocation Details'!$A$18:$L$18, 0),FALSE), 'E2 Allocators'!$B$15:$W$361, MATCH('O5 Details by Class &amp; Accounts'!BY$18, 'E2 Allocators'!$B$15:$W$15, 0),FALSE)*$E134), 0, VLOOKUP(VLOOKUP($A134, 'E4 TB Allocation Details'!$A$18:$L$217, MATCH("A &amp; G ID", 'E4 TB Allocation Details'!$A$18:$L$18, 0),FALSE), 'E2 Allocators'!$B$15:$W$361, MATCH('O5 Details by Class &amp; Accounts'!BY$18, 'E2 Allocators'!$B$15:$W$15, 0),FALSE)*$E134)</f>
        <v>0</v>
      </c>
      <c r="BZ134" s="1334">
        <f>IF(ISERROR(VLOOKUP(VLOOKUP($A134, 'E4 TB Allocation Details'!$A$18:$L$217, MATCH("A &amp; G ID", 'E4 TB Allocation Details'!$A$18:$L$18, 0),FALSE), 'E2 Allocators'!$B$15:$W$361, MATCH('O5 Details by Class &amp; Accounts'!BZ$18, 'E2 Allocators'!$B$15:$W$15, 0),FALSE)*$E134), 0, VLOOKUP(VLOOKUP($A134, 'E4 TB Allocation Details'!$A$18:$L$217, MATCH("A &amp; G ID", 'E4 TB Allocation Details'!$A$18:$L$18, 0),FALSE), 'E2 Allocators'!$B$15:$W$361, MATCH('O5 Details by Class &amp; Accounts'!BZ$18, 'E2 Allocators'!$B$15:$W$15, 0),FALSE)*$E134)</f>
        <v>0</v>
      </c>
      <c r="CA134" s="1334">
        <f>IF(ISERROR(VLOOKUP(VLOOKUP($A134, 'E4 TB Allocation Details'!$A$18:$L$217, MATCH("A &amp; G ID", 'E4 TB Allocation Details'!$A$18:$L$18, 0),FALSE), 'E2 Allocators'!$B$15:$W$361, MATCH('O5 Details by Class &amp; Accounts'!CA$18, 'E2 Allocators'!$B$15:$W$15, 0),FALSE)*$E134), 0, VLOOKUP(VLOOKUP($A134, 'E4 TB Allocation Details'!$A$18:$L$217, MATCH("A &amp; G ID", 'E4 TB Allocation Details'!$A$18:$L$18, 0),FALSE), 'E2 Allocators'!$B$15:$W$361, MATCH('O5 Details by Class &amp; Accounts'!CA$18, 'E2 Allocators'!$B$15:$W$15, 0),FALSE)*$E134)</f>
        <v>0</v>
      </c>
      <c r="CB134" s="1334">
        <f>IF(ISERROR(VLOOKUP(VLOOKUP($A134, 'E4 TB Allocation Details'!$A$18:$L$217, MATCH("A &amp; G ID", 'E4 TB Allocation Details'!$A$18:$L$18, 0),FALSE), 'E2 Allocators'!$B$15:$W$361, MATCH('O5 Details by Class &amp; Accounts'!CB$18, 'E2 Allocators'!$B$15:$W$15, 0),FALSE)*$E134), 0, VLOOKUP(VLOOKUP($A134, 'E4 TB Allocation Details'!$A$18:$L$217, MATCH("A &amp; G ID", 'E4 TB Allocation Details'!$A$18:$L$18, 0),FALSE), 'E2 Allocators'!$B$15:$W$361, MATCH('O5 Details by Class &amp; Accounts'!CB$18, 'E2 Allocators'!$B$15:$W$15, 0),FALSE)*$E134)</f>
        <v>0</v>
      </c>
      <c r="CC134" s="1334">
        <f>IF(ISERROR(VLOOKUP(VLOOKUP($A134, 'E4 TB Allocation Details'!$A$18:$L$217, MATCH("A &amp; G ID", 'E4 TB Allocation Details'!$A$18:$L$18, 0),FALSE), 'E2 Allocators'!$B$15:$W$361, MATCH('O5 Details by Class &amp; Accounts'!CC$18, 'E2 Allocators'!$B$15:$W$15, 0),FALSE)*$E134), 0, VLOOKUP(VLOOKUP($A134, 'E4 TB Allocation Details'!$A$18:$L$217, MATCH("A &amp; G ID", 'E4 TB Allocation Details'!$A$18:$L$18, 0),FALSE), 'E2 Allocators'!$B$15:$W$361, MATCH('O5 Details by Class &amp; Accounts'!CC$18, 'E2 Allocators'!$B$15:$W$15, 0),FALSE)*$E134)</f>
        <v>0</v>
      </c>
      <c r="CD134" s="1334">
        <f>IF(ISERROR(VLOOKUP(VLOOKUP($A134, 'E4 TB Allocation Details'!$A$18:$L$217, MATCH("A &amp; G ID", 'E4 TB Allocation Details'!$A$18:$L$18, 0),FALSE), 'E2 Allocators'!$B$15:$W$361, MATCH('O5 Details by Class &amp; Accounts'!CD$18, 'E2 Allocators'!$B$15:$W$15, 0),FALSE)*$E134), 0, VLOOKUP(VLOOKUP($A134, 'E4 TB Allocation Details'!$A$18:$L$217, MATCH("A &amp; G ID", 'E4 TB Allocation Details'!$A$18:$L$18, 0),FALSE), 'E2 Allocators'!$B$15:$W$361, MATCH('O5 Details by Class &amp; Accounts'!CD$18, 'E2 Allocators'!$B$15:$W$15, 0),FALSE)*$E134)</f>
        <v>0</v>
      </c>
      <c r="CE134" s="1334">
        <f>IF(ISERROR(VLOOKUP(VLOOKUP($A134, 'E4 TB Allocation Details'!$A$18:$L$217, MATCH("A &amp; G ID", 'E4 TB Allocation Details'!$A$18:$L$18, 0),FALSE), 'E2 Allocators'!$B$15:$W$361, MATCH('O5 Details by Class &amp; Accounts'!CE$18, 'E2 Allocators'!$B$15:$W$15, 0),FALSE)*$E134), 0, VLOOKUP(VLOOKUP($A134, 'E4 TB Allocation Details'!$A$18:$L$217, MATCH("A &amp; G ID", 'E4 TB Allocation Details'!$A$18:$L$18, 0),FALSE), 'E2 Allocators'!$B$15:$W$361, MATCH('O5 Details by Class &amp; Accounts'!CE$18, 'E2 Allocators'!$B$15:$W$15, 0),FALSE)*$E134)</f>
        <v>0</v>
      </c>
      <c r="CF134" s="1334">
        <f>IF(ISERROR(VLOOKUP(VLOOKUP($A134, 'E4 TB Allocation Details'!$A$18:$L$217, MATCH("A &amp; G ID", 'E4 TB Allocation Details'!$A$18:$L$18, 0),FALSE), 'E2 Allocators'!$B$15:$W$361, MATCH('O5 Details by Class &amp; Accounts'!CF$18, 'E2 Allocators'!$B$15:$W$15, 0),FALSE)*$E134), 0, VLOOKUP(VLOOKUP($A134, 'E4 TB Allocation Details'!$A$18:$L$217, MATCH("A &amp; G ID", 'E4 TB Allocation Details'!$A$18:$L$18, 0),FALSE), 'E2 Allocators'!$B$15:$W$361, MATCH('O5 Details by Class &amp; Accounts'!CF$18, 'E2 Allocators'!$B$15:$W$15, 0),FALSE)*$E134)</f>
        <v>0</v>
      </c>
      <c r="CG134" s="1334">
        <f>IF(ISERROR(VLOOKUP(VLOOKUP($A134, 'E4 TB Allocation Details'!$A$18:$L$217, MATCH("A &amp; G ID", 'E4 TB Allocation Details'!$A$18:$L$18, 0),FALSE), 'E2 Allocators'!$B$15:$W$361, MATCH('O5 Details by Class &amp; Accounts'!CG$18, 'E2 Allocators'!$B$15:$W$15, 0),FALSE)*$E134), 0, VLOOKUP(VLOOKUP($A134, 'E4 TB Allocation Details'!$A$18:$L$217, MATCH("A &amp; G ID", 'E4 TB Allocation Details'!$A$18:$L$18, 0),FALSE), 'E2 Allocators'!$B$15:$W$361, MATCH('O5 Details by Class &amp; Accounts'!CG$18, 'E2 Allocators'!$B$15:$W$15, 0),FALSE)*$E134)</f>
        <v>0</v>
      </c>
      <c r="CH134" s="1334">
        <f>IF(ISERROR(VLOOKUP(VLOOKUP($A134, 'E4 TB Allocation Details'!$A$18:$L$217, MATCH("A &amp; G ID", 'E4 TB Allocation Details'!$A$18:$L$18, 0),FALSE), 'E2 Allocators'!$B$15:$W$361, MATCH('O5 Details by Class &amp; Accounts'!CH$18, 'E2 Allocators'!$B$15:$W$15, 0),FALSE)*$E134), 0, VLOOKUP(VLOOKUP($A134, 'E4 TB Allocation Details'!$A$18:$L$217, MATCH("A &amp; G ID", 'E4 TB Allocation Details'!$A$18:$L$18, 0),FALSE), 'E2 Allocators'!$B$15:$W$361, MATCH('O5 Details by Class &amp; Accounts'!CH$18, 'E2 Allocators'!$B$15:$W$15, 0),FALSE)*$E134)</f>
        <v>0</v>
      </c>
      <c r="CI134" s="1334">
        <f>IF(ISERROR(VLOOKUP(VLOOKUP($A134, 'E4 TB Allocation Details'!$A$18:$L$217, MATCH("A &amp; G ID", 'E4 TB Allocation Details'!$A$18:$L$18, 0),FALSE), 'E2 Allocators'!$B$15:$W$361, MATCH('O5 Details by Class &amp; Accounts'!CI$18, 'E2 Allocators'!$B$15:$W$15, 0),FALSE)*$E134), 0, VLOOKUP(VLOOKUP($A134, 'E4 TB Allocation Details'!$A$18:$L$217, MATCH("A &amp; G ID", 'E4 TB Allocation Details'!$A$18:$L$18, 0),FALSE), 'E2 Allocators'!$B$15:$W$361, MATCH('O5 Details by Class &amp; Accounts'!CI$18, 'E2 Allocators'!$B$15:$W$15, 0),FALSE)*$E134)</f>
        <v>0</v>
      </c>
      <c r="CJ134" s="1334">
        <f>IF(ISERROR(VLOOKUP(VLOOKUP($A134, 'E4 TB Allocation Details'!$A$18:$L$217, MATCH("A &amp; G ID", 'E4 TB Allocation Details'!$A$18:$L$18, 0),FALSE), 'E2 Allocators'!$B$15:$W$361, MATCH('O5 Details by Class &amp; Accounts'!CJ$18, 'E2 Allocators'!$B$15:$W$15, 0),FALSE)*$E134), 0, VLOOKUP(VLOOKUP($A134, 'E4 TB Allocation Details'!$A$18:$L$217, MATCH("A &amp; G ID", 'E4 TB Allocation Details'!$A$18:$L$18, 0),FALSE), 'E2 Allocators'!$B$15:$W$361, MATCH('O5 Details by Class &amp; Accounts'!CJ$18, 'E2 Allocators'!$B$15:$W$15, 0),FALSE)*$E134)</f>
        <v>0</v>
      </c>
      <c r="CK134" s="1334">
        <f>IF(ISERROR(VLOOKUP(VLOOKUP($A134, 'E4 TB Allocation Details'!$A$18:$L$217, MATCH("A &amp; G ID", 'E4 TB Allocation Details'!$A$18:$L$18, 0),FALSE), 'E2 Allocators'!$B$15:$W$361, MATCH('O5 Details by Class &amp; Accounts'!CK$18, 'E2 Allocators'!$B$15:$W$15, 0),FALSE)*$E134), 0, VLOOKUP(VLOOKUP($A134, 'E4 TB Allocation Details'!$A$18:$L$217, MATCH("A &amp; G ID", 'E4 TB Allocation Details'!$A$18:$L$18, 0),FALSE), 'E2 Allocators'!$B$15:$W$361, MATCH('O5 Details by Class &amp; Accounts'!CK$18, 'E2 Allocators'!$B$15:$W$15, 0),FALSE)*$E134)</f>
        <v>0</v>
      </c>
      <c r="CL134" s="1334">
        <f>IF(ISERROR(VLOOKUP(VLOOKUP($A134, 'E4 TB Allocation Details'!$A$18:$L$217, MATCH("A &amp; G ID", 'E4 TB Allocation Details'!$A$18:$L$18, 0),FALSE), 'E2 Allocators'!$B$15:$W$361, MATCH('O5 Details by Class &amp; Accounts'!CL$18, 'E2 Allocators'!$B$15:$W$15, 0),FALSE)*$E134), 0, VLOOKUP(VLOOKUP($A134, 'E4 TB Allocation Details'!$A$18:$L$217, MATCH("A &amp; G ID", 'E4 TB Allocation Details'!$A$18:$L$18, 0),FALSE), 'E2 Allocators'!$B$15:$W$361, MATCH('O5 Details by Class &amp; Accounts'!CL$18, 'E2 Allocators'!$B$15:$W$15, 0),FALSE)*$E134)</f>
        <v>0</v>
      </c>
      <c r="CM134" s="1334">
        <f>IF(ISERROR(VLOOKUP(VLOOKUP($A134, 'E4 TB Allocation Details'!$A$18:$L$217, MATCH("A &amp; G ID", 'E4 TB Allocation Details'!$A$18:$L$18, 0),FALSE), 'E2 Allocators'!$B$15:$W$361, MATCH('O5 Details by Class &amp; Accounts'!CM$18, 'E2 Allocators'!$B$15:$W$15, 0),FALSE)*$E134), 0, VLOOKUP(VLOOKUP($A134, 'E4 TB Allocation Details'!$A$18:$L$217, MATCH("A &amp; G ID", 'E4 TB Allocation Details'!$A$18:$L$18, 0),FALSE), 'E2 Allocators'!$B$15:$W$361, MATCH('O5 Details by Class &amp; Accounts'!CM$18, 'E2 Allocators'!$B$15:$W$15, 0),FALSE)*$E134)</f>
        <v>0</v>
      </c>
      <c r="CN134" s="1334">
        <f t="shared" si="42"/>
        <v>0</v>
      </c>
      <c r="CO134" s="1670">
        <f t="shared" si="43"/>
        <v>0</v>
      </c>
      <c r="CQ134" s="1926">
        <v>1815</v>
      </c>
    </row>
    <row r="135" spans="1:95" s="64" customFormat="1" ht="25.5" x14ac:dyDescent="0.2">
      <c r="A135" s="1102">
        <v>5015</v>
      </c>
      <c r="B135" s="1101" t="s">
        <v>1025</v>
      </c>
      <c r="C135" s="1667">
        <f>IF(ISERROR(VLOOKUP($A135,'I3 TB Data'!$A$20:$H$465,MATCH('O5 Details by Class &amp; Accounts'!$C$18, 'I3 TB Data'!$A$20:$H$20,0),0)), 0, VLOOKUP($A135,'I3 TB Data'!$A$20:$H$465,MATCH('O5 Details by Class &amp; Accounts'!$C$18,'I3 TB Data'!$A$20:$H$20,0),0))</f>
        <v>0</v>
      </c>
      <c r="D135" s="1668"/>
      <c r="E135" s="1667">
        <f t="shared" si="31"/>
        <v>0</v>
      </c>
      <c r="F135" s="1669">
        <f>IF(ISERROR(VLOOKUP($A135, 'E1 Categorization'!A33:E123, MATCH("Customer Component", 'E1 Categorization'!$A$33:$E$33,0), 0)), 0, IF(VLOOKUP($A135, 'E1 Categorization'!A33:E123, MATCH("Customer Component", 'E1 Categorization'!$A$33:$E$33,0), 0)=0, 'O5 Details by Class &amp; Accounts'!$E135, IF(AND(VLOOKUP($A135, 'E1 Categorization'!A33:E123, MATCH("Customer Component", 'E1 Categorization'!$A$33:$E$33,0), 0) &gt;0, VLOOKUP($A135, 'E1 Categorization'!A33:E123, MATCH("Customer Component", 'E1 Categorization'!$A$33:$E$33,0), 0)&lt;1), 'O5 Details by Class &amp; Accounts'!$E135*(1-VLOOKUP($A135, 'E1 Categorization'!A33:E123, MATCH("Customer Component", 'E1 Categorization'!$A$33:$E$33,0), 0)), 0)))</f>
        <v>0</v>
      </c>
      <c r="G135" s="1669">
        <f>IF(ISERROR(VLOOKUP($A135, 'E1 Categorization'!A33:E123, MATCH("Customer Component", 'E1 Categorization'!$A$33:$E$33,0), 0)),0, IF(VLOOKUP($A135, 'E1 Categorization'!A33:E123, MATCH("Customer Component", 'E1 Categorization'!$A$33:$E$33,0), 0)=0, 0, IF(AND(VLOOKUP($A135, 'E1 Categorization'!A33:E123, MATCH("Customer Component", 'E1 Categorization'!$A$33:$E$33,0), 0) &gt;0, VLOOKUP($A135, 'E1 Categorization'!A33:E123, MATCH("Customer Component", 'E1 Categorization'!$A$33:$E$33,0), 0)&lt;1), 'O5 Details by Class &amp; Accounts'!$E135*(VLOOKUP($A135, 'E1 Categorization'!A33:E123, MATCH("Customer Component", 'E1 Categorization'!$A$33:$E$33,0), 0)), 'O5 Details by Class &amp; Accounts'!$E135)))</f>
        <v>0</v>
      </c>
      <c r="H135" s="1334">
        <f t="shared" si="38"/>
        <v>0</v>
      </c>
      <c r="I135" s="1334">
        <f>IF(ISERROR(VLOOKUP(VLOOKUP($A135, 'E4 TB Allocation Details'!$A$18:$L$217, MATCH("Demand ID", 'E4 TB Allocation Details'!$A$18:$L$18, 0),FALSE), 'E2 Allocators'!$B$15:$W$361, MATCH('O5 Details by Class &amp; Accounts'!I$18, 'E2 Allocators'!$B$15:$W$15, 0),FALSE)*$F135), 0, VLOOKUP(VLOOKUP($A135, 'E4 TB Allocation Details'!$A$18:$L$217, MATCH("Demand ID", 'E4 TB Allocation Details'!$A$18:$L$18, 0),FALSE), 'E2 Allocators'!$B$15:$W$361, MATCH('O5 Details by Class &amp; Accounts'!I$18, 'E2 Allocators'!$B$15:$W$15, 0),FALSE)*$F135)</f>
        <v>0</v>
      </c>
      <c r="J135" s="1334">
        <f>IF(ISERROR(VLOOKUP(VLOOKUP($A135, 'E4 TB Allocation Details'!$A$18:$L$217, MATCH("Demand ID", 'E4 TB Allocation Details'!$A$18:$L$18, 0),FALSE), 'E2 Allocators'!$B$15:$W$361, MATCH('O5 Details by Class &amp; Accounts'!J$18, 'E2 Allocators'!$B$15:$W$15, 0),FALSE)*$F135), 0, VLOOKUP(VLOOKUP($A135, 'E4 TB Allocation Details'!$A$18:$L$217, MATCH("Demand ID", 'E4 TB Allocation Details'!$A$18:$L$18, 0),FALSE), 'E2 Allocators'!$B$15:$W$361, MATCH('O5 Details by Class &amp; Accounts'!J$18, 'E2 Allocators'!$B$15:$W$15, 0),FALSE)*$F135)</f>
        <v>0</v>
      </c>
      <c r="K135" s="1334">
        <f>IF(ISERROR(VLOOKUP(VLOOKUP($A135, 'E4 TB Allocation Details'!$A$18:$L$217, MATCH("Demand ID", 'E4 TB Allocation Details'!$A$18:$L$18, 0),FALSE), 'E2 Allocators'!$B$15:$W$361, MATCH('O5 Details by Class &amp; Accounts'!K$18, 'E2 Allocators'!$B$15:$W$15, 0),FALSE)*$F135), 0, VLOOKUP(VLOOKUP($A135, 'E4 TB Allocation Details'!$A$18:$L$217, MATCH("Demand ID", 'E4 TB Allocation Details'!$A$18:$L$18, 0),FALSE), 'E2 Allocators'!$B$15:$W$361, MATCH('O5 Details by Class &amp; Accounts'!K$18, 'E2 Allocators'!$B$15:$W$15, 0),FALSE)*$F135)</f>
        <v>0</v>
      </c>
      <c r="L135" s="1334">
        <f>IF(ISERROR(VLOOKUP(VLOOKUP($A135, 'E4 TB Allocation Details'!$A$18:$L$217, MATCH("Demand ID", 'E4 TB Allocation Details'!$A$18:$L$18, 0),FALSE), 'E2 Allocators'!$B$15:$W$361, MATCH('O5 Details by Class &amp; Accounts'!L$18, 'E2 Allocators'!$B$15:$W$15, 0),FALSE)*$F135), 0, VLOOKUP(VLOOKUP($A135, 'E4 TB Allocation Details'!$A$18:$L$217, MATCH("Demand ID", 'E4 TB Allocation Details'!$A$18:$L$18, 0),FALSE), 'E2 Allocators'!$B$15:$W$361, MATCH('O5 Details by Class &amp; Accounts'!L$18, 'E2 Allocators'!$B$15:$W$15, 0),FALSE)*$F135)</f>
        <v>0</v>
      </c>
      <c r="M135" s="1334">
        <f>IF(ISERROR(VLOOKUP(VLOOKUP($A135, 'E4 TB Allocation Details'!$A$18:$L$217, MATCH("Demand ID", 'E4 TB Allocation Details'!$A$18:$L$18, 0),FALSE), 'E2 Allocators'!$B$15:$W$361, MATCH('O5 Details by Class &amp; Accounts'!M$18, 'E2 Allocators'!$B$15:$W$15, 0),FALSE)*$F135), 0, VLOOKUP(VLOOKUP($A135, 'E4 TB Allocation Details'!$A$18:$L$217, MATCH("Demand ID", 'E4 TB Allocation Details'!$A$18:$L$18, 0),FALSE), 'E2 Allocators'!$B$15:$W$361, MATCH('O5 Details by Class &amp; Accounts'!M$18, 'E2 Allocators'!$B$15:$W$15, 0),FALSE)*$F135)</f>
        <v>0</v>
      </c>
      <c r="N135" s="1334">
        <f>IF(ISERROR(VLOOKUP(VLOOKUP($A135, 'E4 TB Allocation Details'!$A$18:$L$217, MATCH("Demand ID", 'E4 TB Allocation Details'!$A$18:$L$18, 0),FALSE), 'E2 Allocators'!$B$15:$W$361, MATCH('O5 Details by Class &amp; Accounts'!N$18, 'E2 Allocators'!$B$15:$W$15, 0),FALSE)*$F135), 0, VLOOKUP(VLOOKUP($A135, 'E4 TB Allocation Details'!$A$18:$L$217, MATCH("Demand ID", 'E4 TB Allocation Details'!$A$18:$L$18, 0),FALSE), 'E2 Allocators'!$B$15:$W$361, MATCH('O5 Details by Class &amp; Accounts'!N$18, 'E2 Allocators'!$B$15:$W$15, 0),FALSE)*$F135)</f>
        <v>0</v>
      </c>
      <c r="O135" s="1334">
        <f>IF(ISERROR(VLOOKUP(VLOOKUP($A135, 'E4 TB Allocation Details'!$A$18:$L$217, MATCH("Demand ID", 'E4 TB Allocation Details'!$A$18:$L$18, 0),FALSE), 'E2 Allocators'!$B$15:$W$361, MATCH('O5 Details by Class &amp; Accounts'!O$18, 'E2 Allocators'!$B$15:$W$15, 0),FALSE)*$F135), 0, VLOOKUP(VLOOKUP($A135, 'E4 TB Allocation Details'!$A$18:$L$217, MATCH("Demand ID", 'E4 TB Allocation Details'!$A$18:$L$18, 0),FALSE), 'E2 Allocators'!$B$15:$W$361, MATCH('O5 Details by Class &amp; Accounts'!O$18, 'E2 Allocators'!$B$15:$W$15, 0),FALSE)*$F135)</f>
        <v>0</v>
      </c>
      <c r="P135" s="1334">
        <f>IF(ISERROR(VLOOKUP(VLOOKUP($A135, 'E4 TB Allocation Details'!$A$18:$L$217, MATCH("Demand ID", 'E4 TB Allocation Details'!$A$18:$L$18, 0),FALSE), 'E2 Allocators'!$B$15:$W$361, MATCH('O5 Details by Class &amp; Accounts'!P$18, 'E2 Allocators'!$B$15:$W$15, 0),FALSE)*$F135), 0, VLOOKUP(VLOOKUP($A135, 'E4 TB Allocation Details'!$A$18:$L$217, MATCH("Demand ID", 'E4 TB Allocation Details'!$A$18:$L$18, 0),FALSE), 'E2 Allocators'!$B$15:$W$361, MATCH('O5 Details by Class &amp; Accounts'!P$18, 'E2 Allocators'!$B$15:$W$15, 0),FALSE)*$F135)</f>
        <v>0</v>
      </c>
      <c r="Q135" s="1334">
        <f>IF(ISERROR(VLOOKUP(VLOOKUP($A135, 'E4 TB Allocation Details'!$A$18:$L$217, MATCH("Demand ID", 'E4 TB Allocation Details'!$A$18:$L$18, 0),FALSE), 'E2 Allocators'!$B$15:$W$361, MATCH('O5 Details by Class &amp; Accounts'!Q$18, 'E2 Allocators'!$B$15:$W$15, 0),FALSE)*$F135), 0, VLOOKUP(VLOOKUP($A135, 'E4 TB Allocation Details'!$A$18:$L$217, MATCH("Demand ID", 'E4 TB Allocation Details'!$A$18:$L$18, 0),FALSE), 'E2 Allocators'!$B$15:$W$361, MATCH('O5 Details by Class &amp; Accounts'!Q$18, 'E2 Allocators'!$B$15:$W$15, 0),FALSE)*$F135)</f>
        <v>0</v>
      </c>
      <c r="R135" s="1334">
        <f>IF(ISERROR(VLOOKUP(VLOOKUP($A135, 'E4 TB Allocation Details'!$A$18:$L$217, MATCH("Demand ID", 'E4 TB Allocation Details'!$A$18:$L$18, 0),FALSE), 'E2 Allocators'!$B$15:$W$361, MATCH('O5 Details by Class &amp; Accounts'!R$18, 'E2 Allocators'!$B$15:$W$15, 0),FALSE)*$F135), 0, VLOOKUP(VLOOKUP($A135, 'E4 TB Allocation Details'!$A$18:$L$217, MATCH("Demand ID", 'E4 TB Allocation Details'!$A$18:$L$18, 0),FALSE), 'E2 Allocators'!$B$15:$W$361, MATCH('O5 Details by Class &amp; Accounts'!R$18, 'E2 Allocators'!$B$15:$W$15, 0),FALSE)*$F135)</f>
        <v>0</v>
      </c>
      <c r="S135" s="1334">
        <f>IF(ISERROR(VLOOKUP(VLOOKUP($A135, 'E4 TB Allocation Details'!$A$18:$L$217, MATCH("Demand ID", 'E4 TB Allocation Details'!$A$18:$L$18, 0),FALSE), 'E2 Allocators'!$B$15:$W$361, MATCH('O5 Details by Class &amp; Accounts'!S$18, 'E2 Allocators'!$B$15:$W$15, 0),FALSE)*$F135), 0, VLOOKUP(VLOOKUP($A135, 'E4 TB Allocation Details'!$A$18:$L$217, MATCH("Demand ID", 'E4 TB Allocation Details'!$A$18:$L$18, 0),FALSE), 'E2 Allocators'!$B$15:$W$361, MATCH('O5 Details by Class &amp; Accounts'!S$18, 'E2 Allocators'!$B$15:$W$15, 0),FALSE)*$F135)</f>
        <v>0</v>
      </c>
      <c r="T135" s="1334">
        <f>IF(ISERROR(VLOOKUP(VLOOKUP($A135, 'E4 TB Allocation Details'!$A$18:$L$217, MATCH("Demand ID", 'E4 TB Allocation Details'!$A$18:$L$18, 0),FALSE), 'E2 Allocators'!$B$15:$W$361, MATCH('O5 Details by Class &amp; Accounts'!T$18, 'E2 Allocators'!$B$15:$W$15, 0),FALSE)*$F135), 0, VLOOKUP(VLOOKUP($A135, 'E4 TB Allocation Details'!$A$18:$L$217, MATCH("Demand ID", 'E4 TB Allocation Details'!$A$18:$L$18, 0),FALSE), 'E2 Allocators'!$B$15:$W$361, MATCH('O5 Details by Class &amp; Accounts'!T$18, 'E2 Allocators'!$B$15:$W$15, 0),FALSE)*$F135)</f>
        <v>0</v>
      </c>
      <c r="U135" s="1334">
        <f>IF(ISERROR(VLOOKUP(VLOOKUP($A135, 'E4 TB Allocation Details'!$A$18:$L$217, MATCH("Demand ID", 'E4 TB Allocation Details'!$A$18:$L$18, 0),FALSE), 'E2 Allocators'!$B$15:$W$361, MATCH('O5 Details by Class &amp; Accounts'!U$18, 'E2 Allocators'!$B$15:$W$15, 0),FALSE)*$F135), 0, VLOOKUP(VLOOKUP($A135, 'E4 TB Allocation Details'!$A$18:$L$217, MATCH("Demand ID", 'E4 TB Allocation Details'!$A$18:$L$18, 0),FALSE), 'E2 Allocators'!$B$15:$W$361, MATCH('O5 Details by Class &amp; Accounts'!U$18, 'E2 Allocators'!$B$15:$W$15, 0),FALSE)*$F135)</f>
        <v>0</v>
      </c>
      <c r="V135" s="1334">
        <f>IF(ISERROR(VLOOKUP(VLOOKUP($A135, 'E4 TB Allocation Details'!$A$18:$L$217, MATCH("Demand ID", 'E4 TB Allocation Details'!$A$18:$L$18, 0),FALSE), 'E2 Allocators'!$B$15:$W$361, MATCH('O5 Details by Class &amp; Accounts'!V$18, 'E2 Allocators'!$B$15:$W$15, 0),FALSE)*$F135), 0, VLOOKUP(VLOOKUP($A135, 'E4 TB Allocation Details'!$A$18:$L$217, MATCH("Demand ID", 'E4 TB Allocation Details'!$A$18:$L$18, 0),FALSE), 'E2 Allocators'!$B$15:$W$361, MATCH('O5 Details by Class &amp; Accounts'!V$18, 'E2 Allocators'!$B$15:$W$15, 0),FALSE)*$F135)</f>
        <v>0</v>
      </c>
      <c r="W135" s="1334">
        <f>IF(ISERROR(VLOOKUP(VLOOKUP($A135, 'E4 TB Allocation Details'!$A$18:$L$217, MATCH("Demand ID", 'E4 TB Allocation Details'!$A$18:$L$18, 0),FALSE), 'E2 Allocators'!$B$15:$W$361, MATCH('O5 Details by Class &amp; Accounts'!W$18, 'E2 Allocators'!$B$15:$W$15, 0),FALSE)*$F135), 0, VLOOKUP(VLOOKUP($A135, 'E4 TB Allocation Details'!$A$18:$L$217, MATCH("Demand ID", 'E4 TB Allocation Details'!$A$18:$L$18, 0),FALSE), 'E2 Allocators'!$B$15:$W$361, MATCH('O5 Details by Class &amp; Accounts'!W$18, 'E2 Allocators'!$B$15:$W$15, 0),FALSE)*$F135)</f>
        <v>0</v>
      </c>
      <c r="X135" s="1334">
        <f>IF(ISERROR(VLOOKUP(VLOOKUP($A135, 'E4 TB Allocation Details'!$A$18:$L$217, MATCH("Demand ID", 'E4 TB Allocation Details'!$A$18:$L$18, 0),FALSE), 'E2 Allocators'!$B$15:$W$361, MATCH('O5 Details by Class &amp; Accounts'!X$18, 'E2 Allocators'!$B$15:$W$15, 0),FALSE)*$F135), 0, VLOOKUP(VLOOKUP($A135, 'E4 TB Allocation Details'!$A$18:$L$217, MATCH("Demand ID", 'E4 TB Allocation Details'!$A$18:$L$18, 0),FALSE), 'E2 Allocators'!$B$15:$W$361, MATCH('O5 Details by Class &amp; Accounts'!X$18, 'E2 Allocators'!$B$15:$W$15, 0),FALSE)*$F135)</f>
        <v>0</v>
      </c>
      <c r="Y135" s="1334">
        <f>IF(ISERROR(VLOOKUP(VLOOKUP($A135, 'E4 TB Allocation Details'!$A$18:$L$217, MATCH("Demand ID", 'E4 TB Allocation Details'!$A$18:$L$18, 0),FALSE), 'E2 Allocators'!$B$15:$W$361, MATCH('O5 Details by Class &amp; Accounts'!Y$18, 'E2 Allocators'!$B$15:$W$15, 0),FALSE)*$F135), 0, VLOOKUP(VLOOKUP($A135, 'E4 TB Allocation Details'!$A$18:$L$217, MATCH("Demand ID", 'E4 TB Allocation Details'!$A$18:$L$18, 0),FALSE), 'E2 Allocators'!$B$15:$W$361, MATCH('O5 Details by Class &amp; Accounts'!Y$18, 'E2 Allocators'!$B$15:$W$15, 0),FALSE)*$F135)</f>
        <v>0</v>
      </c>
      <c r="Z135" s="1334">
        <f>IF(ISERROR(VLOOKUP(VLOOKUP($A135, 'E4 TB Allocation Details'!$A$18:$L$217, MATCH("Demand ID", 'E4 TB Allocation Details'!$A$18:$L$18, 0),FALSE), 'E2 Allocators'!$B$15:$W$361, MATCH('O5 Details by Class &amp; Accounts'!Z$18, 'E2 Allocators'!$B$15:$W$15, 0),FALSE)*$F135), 0, VLOOKUP(VLOOKUP($A135, 'E4 TB Allocation Details'!$A$18:$L$217, MATCH("Demand ID", 'E4 TB Allocation Details'!$A$18:$L$18, 0),FALSE), 'E2 Allocators'!$B$15:$W$361, MATCH('O5 Details by Class &amp; Accounts'!Z$18, 'E2 Allocators'!$B$15:$W$15, 0),FALSE)*$F135)</f>
        <v>0</v>
      </c>
      <c r="AA135" s="1334">
        <f>IF(ISERROR(VLOOKUP(VLOOKUP($A135, 'E4 TB Allocation Details'!$A$18:$L$217, MATCH("Demand ID", 'E4 TB Allocation Details'!$A$18:$L$18, 0),FALSE), 'E2 Allocators'!$B$15:$W$361, MATCH('O5 Details by Class &amp; Accounts'!AA$18, 'E2 Allocators'!$B$15:$W$15, 0),FALSE)*$F135), 0, VLOOKUP(VLOOKUP($A135, 'E4 TB Allocation Details'!$A$18:$L$217, MATCH("Demand ID", 'E4 TB Allocation Details'!$A$18:$L$18, 0),FALSE), 'E2 Allocators'!$B$15:$W$361, MATCH('O5 Details by Class &amp; Accounts'!AA$18, 'E2 Allocators'!$B$15:$W$15, 0),FALSE)*$F135)</f>
        <v>0</v>
      </c>
      <c r="AB135" s="1334">
        <f>IF(ISERROR(VLOOKUP(VLOOKUP($A135, 'E4 TB Allocation Details'!$A$18:$L$217, MATCH("Demand ID", 'E4 TB Allocation Details'!$A$18:$L$18, 0),FALSE), 'E2 Allocators'!$B$15:$W$361, MATCH('O5 Details by Class &amp; Accounts'!AB$18, 'E2 Allocators'!$B$15:$W$15, 0),FALSE)*$F135), 0, VLOOKUP(VLOOKUP($A135, 'E4 TB Allocation Details'!$A$18:$L$217, MATCH("Demand ID", 'E4 TB Allocation Details'!$A$18:$L$18, 0),FALSE), 'E2 Allocators'!$B$15:$W$361, MATCH('O5 Details by Class &amp; Accounts'!AB$18, 'E2 Allocators'!$B$15:$W$15, 0),FALSE)*$F135)</f>
        <v>0</v>
      </c>
      <c r="AC135" s="1334">
        <f t="shared" si="39"/>
        <v>0</v>
      </c>
      <c r="AD135" s="1334">
        <f>IF(ISERROR(VLOOKUP(VLOOKUP($A135, 'E4 TB Allocation Details'!$A$18:$L$217, MATCH("Customer ID", 'E4 TB Allocation Details'!$A$18:$L$18, 0),FALSE), 'E2 Allocators'!$B$15:$W$361, MATCH('O5 Details by Class &amp; Accounts'!AD$18, 'E2 Allocators'!$B$15:$W$15, 0),FALSE)*$G135), 0, VLOOKUP(VLOOKUP($A135, 'E4 TB Allocation Details'!$A$18:$L$217, MATCH("Customer ID", 'E4 TB Allocation Details'!$A$18:$L$18, 0),FALSE), 'E2 Allocators'!$B$15:$W$361, MATCH('O5 Details by Class &amp; Accounts'!AD$18, 'E2 Allocators'!$B$15:$W$15, 0),FALSE)*$G135)</f>
        <v>0</v>
      </c>
      <c r="AE135" s="1334">
        <f>IF(ISERROR(VLOOKUP(VLOOKUP($A135, 'E4 TB Allocation Details'!$A$18:$L$217, MATCH("Customer ID", 'E4 TB Allocation Details'!$A$18:$L$18, 0),FALSE), 'E2 Allocators'!$B$15:$W$361, MATCH('O5 Details by Class &amp; Accounts'!AE$18, 'E2 Allocators'!$B$15:$W$15, 0),FALSE)*$G135), 0, VLOOKUP(VLOOKUP($A135, 'E4 TB Allocation Details'!$A$18:$L$217, MATCH("Customer ID", 'E4 TB Allocation Details'!$A$18:$L$18, 0),FALSE), 'E2 Allocators'!$B$15:$W$361, MATCH('O5 Details by Class &amp; Accounts'!AE$18, 'E2 Allocators'!$B$15:$W$15, 0),FALSE)*$G135)</f>
        <v>0</v>
      </c>
      <c r="AF135" s="1334">
        <f>IF(ISERROR(VLOOKUP(VLOOKUP($A135, 'E4 TB Allocation Details'!$A$18:$L$217, MATCH("Customer ID", 'E4 TB Allocation Details'!$A$18:$L$18, 0),FALSE), 'E2 Allocators'!$B$15:$W$361, MATCH('O5 Details by Class &amp; Accounts'!AF$18, 'E2 Allocators'!$B$15:$W$15, 0),FALSE)*$G135), 0, VLOOKUP(VLOOKUP($A135, 'E4 TB Allocation Details'!$A$18:$L$217, MATCH("Customer ID", 'E4 TB Allocation Details'!$A$18:$L$18, 0),FALSE), 'E2 Allocators'!$B$15:$W$361, MATCH('O5 Details by Class &amp; Accounts'!AF$18, 'E2 Allocators'!$B$15:$W$15, 0),FALSE)*$G135)</f>
        <v>0</v>
      </c>
      <c r="AG135" s="1334">
        <f>IF(ISERROR(VLOOKUP(VLOOKUP($A135, 'E4 TB Allocation Details'!$A$18:$L$217, MATCH("Customer ID", 'E4 TB Allocation Details'!$A$18:$L$18, 0),FALSE), 'E2 Allocators'!$B$15:$W$361, MATCH('O5 Details by Class &amp; Accounts'!AG$18, 'E2 Allocators'!$B$15:$W$15, 0),FALSE)*$G135), 0, VLOOKUP(VLOOKUP($A135, 'E4 TB Allocation Details'!$A$18:$L$217, MATCH("Customer ID", 'E4 TB Allocation Details'!$A$18:$L$18, 0),FALSE), 'E2 Allocators'!$B$15:$W$361, MATCH('O5 Details by Class &amp; Accounts'!AG$18, 'E2 Allocators'!$B$15:$W$15, 0),FALSE)*$G135)</f>
        <v>0</v>
      </c>
      <c r="AH135" s="1334">
        <f>IF(ISERROR(VLOOKUP(VLOOKUP($A135, 'E4 TB Allocation Details'!$A$18:$L$217, MATCH("Customer ID", 'E4 TB Allocation Details'!$A$18:$L$18, 0),FALSE), 'E2 Allocators'!$B$15:$W$361, MATCH('O5 Details by Class &amp; Accounts'!AH$18, 'E2 Allocators'!$B$15:$W$15, 0),FALSE)*$G135), 0, VLOOKUP(VLOOKUP($A135, 'E4 TB Allocation Details'!$A$18:$L$217, MATCH("Customer ID", 'E4 TB Allocation Details'!$A$18:$L$18, 0),FALSE), 'E2 Allocators'!$B$15:$W$361, MATCH('O5 Details by Class &amp; Accounts'!AH$18, 'E2 Allocators'!$B$15:$W$15, 0),FALSE)*$G135)</f>
        <v>0</v>
      </c>
      <c r="AI135" s="1334">
        <f>IF(ISERROR(VLOOKUP(VLOOKUP($A135, 'E4 TB Allocation Details'!$A$18:$L$217, MATCH("Customer ID", 'E4 TB Allocation Details'!$A$18:$L$18, 0),FALSE), 'E2 Allocators'!$B$15:$W$361, MATCH('O5 Details by Class &amp; Accounts'!AI$18, 'E2 Allocators'!$B$15:$W$15, 0),FALSE)*$G135), 0, VLOOKUP(VLOOKUP($A135, 'E4 TB Allocation Details'!$A$18:$L$217, MATCH("Customer ID", 'E4 TB Allocation Details'!$A$18:$L$18, 0),FALSE), 'E2 Allocators'!$B$15:$W$361, MATCH('O5 Details by Class &amp; Accounts'!AI$18, 'E2 Allocators'!$B$15:$W$15, 0),FALSE)*$G135)</f>
        <v>0</v>
      </c>
      <c r="AJ135" s="1334">
        <f>IF(ISERROR(VLOOKUP(VLOOKUP($A135, 'E4 TB Allocation Details'!$A$18:$L$217, MATCH("Customer ID", 'E4 TB Allocation Details'!$A$18:$L$18, 0),FALSE), 'E2 Allocators'!$B$15:$W$361, MATCH('O5 Details by Class &amp; Accounts'!AJ$18, 'E2 Allocators'!$B$15:$W$15, 0),FALSE)*$G135), 0, VLOOKUP(VLOOKUP($A135, 'E4 TB Allocation Details'!$A$18:$L$217, MATCH("Customer ID", 'E4 TB Allocation Details'!$A$18:$L$18, 0),FALSE), 'E2 Allocators'!$B$15:$W$361, MATCH('O5 Details by Class &amp; Accounts'!AJ$18, 'E2 Allocators'!$B$15:$W$15, 0),FALSE)*$G135)</f>
        <v>0</v>
      </c>
      <c r="AK135" s="1334">
        <f>IF(ISERROR(VLOOKUP(VLOOKUP($A135, 'E4 TB Allocation Details'!$A$18:$L$217, MATCH("Customer ID", 'E4 TB Allocation Details'!$A$18:$L$18, 0),FALSE), 'E2 Allocators'!$B$15:$W$361, MATCH('O5 Details by Class &amp; Accounts'!AK$18, 'E2 Allocators'!$B$15:$W$15, 0),FALSE)*$G135), 0, VLOOKUP(VLOOKUP($A135, 'E4 TB Allocation Details'!$A$18:$L$217, MATCH("Customer ID", 'E4 TB Allocation Details'!$A$18:$L$18, 0),FALSE), 'E2 Allocators'!$B$15:$W$361, MATCH('O5 Details by Class &amp; Accounts'!AK$18, 'E2 Allocators'!$B$15:$W$15, 0),FALSE)*$G135)</f>
        <v>0</v>
      </c>
      <c r="AL135" s="1334">
        <f>IF(ISERROR(VLOOKUP(VLOOKUP($A135, 'E4 TB Allocation Details'!$A$18:$L$217, MATCH("Customer ID", 'E4 TB Allocation Details'!$A$18:$L$18, 0),FALSE), 'E2 Allocators'!$B$15:$W$361, MATCH('O5 Details by Class &amp; Accounts'!AL$18, 'E2 Allocators'!$B$15:$W$15, 0),FALSE)*$G135), 0, VLOOKUP(VLOOKUP($A135, 'E4 TB Allocation Details'!$A$18:$L$217, MATCH("Customer ID", 'E4 TB Allocation Details'!$A$18:$L$18, 0),FALSE), 'E2 Allocators'!$B$15:$W$361, MATCH('O5 Details by Class &amp; Accounts'!AL$18, 'E2 Allocators'!$B$15:$W$15, 0),FALSE)*$G135)</f>
        <v>0</v>
      </c>
      <c r="AM135" s="1334">
        <f>IF(ISERROR(VLOOKUP(VLOOKUP($A135, 'E4 TB Allocation Details'!$A$18:$L$217, MATCH("Customer ID", 'E4 TB Allocation Details'!$A$18:$L$18, 0),FALSE), 'E2 Allocators'!$B$15:$W$361, MATCH('O5 Details by Class &amp; Accounts'!AM$18, 'E2 Allocators'!$B$15:$W$15, 0),FALSE)*$G135), 0, VLOOKUP(VLOOKUP($A135, 'E4 TB Allocation Details'!$A$18:$L$217, MATCH("Customer ID", 'E4 TB Allocation Details'!$A$18:$L$18, 0),FALSE), 'E2 Allocators'!$B$15:$W$361, MATCH('O5 Details by Class &amp; Accounts'!AM$18, 'E2 Allocators'!$B$15:$W$15, 0),FALSE)*$G135)</f>
        <v>0</v>
      </c>
      <c r="AN135" s="1334">
        <f>IF(ISERROR(VLOOKUP(VLOOKUP($A135, 'E4 TB Allocation Details'!$A$18:$L$217, MATCH("Customer ID", 'E4 TB Allocation Details'!$A$18:$L$18, 0),FALSE), 'E2 Allocators'!$B$15:$W$361, MATCH('O5 Details by Class &amp; Accounts'!AN$18, 'E2 Allocators'!$B$15:$W$15, 0),FALSE)*$G135), 0, VLOOKUP(VLOOKUP($A135, 'E4 TB Allocation Details'!$A$18:$L$217, MATCH("Customer ID", 'E4 TB Allocation Details'!$A$18:$L$18, 0),FALSE), 'E2 Allocators'!$B$15:$W$361, MATCH('O5 Details by Class &amp; Accounts'!AN$18, 'E2 Allocators'!$B$15:$W$15, 0),FALSE)*$G135)</f>
        <v>0</v>
      </c>
      <c r="AO135" s="1334">
        <f>IF(ISERROR(VLOOKUP(VLOOKUP($A135, 'E4 TB Allocation Details'!$A$18:$L$217, MATCH("Customer ID", 'E4 TB Allocation Details'!$A$18:$L$18, 0),FALSE), 'E2 Allocators'!$B$15:$W$361, MATCH('O5 Details by Class &amp; Accounts'!AO$18, 'E2 Allocators'!$B$15:$W$15, 0),FALSE)*$G135), 0, VLOOKUP(VLOOKUP($A135, 'E4 TB Allocation Details'!$A$18:$L$217, MATCH("Customer ID", 'E4 TB Allocation Details'!$A$18:$L$18, 0),FALSE), 'E2 Allocators'!$B$15:$W$361, MATCH('O5 Details by Class &amp; Accounts'!AO$18, 'E2 Allocators'!$B$15:$W$15, 0),FALSE)*$G135)</f>
        <v>0</v>
      </c>
      <c r="AP135" s="1334">
        <f>IF(ISERROR(VLOOKUP(VLOOKUP($A135, 'E4 TB Allocation Details'!$A$18:$L$217, MATCH("Customer ID", 'E4 TB Allocation Details'!$A$18:$L$18, 0),FALSE), 'E2 Allocators'!$B$15:$W$361, MATCH('O5 Details by Class &amp; Accounts'!AP$18, 'E2 Allocators'!$B$15:$W$15, 0),FALSE)*$G135), 0, VLOOKUP(VLOOKUP($A135, 'E4 TB Allocation Details'!$A$18:$L$217, MATCH("Customer ID", 'E4 TB Allocation Details'!$A$18:$L$18, 0),FALSE), 'E2 Allocators'!$B$15:$W$361, MATCH('O5 Details by Class &amp; Accounts'!AP$18, 'E2 Allocators'!$B$15:$W$15, 0),FALSE)*$G135)</f>
        <v>0</v>
      </c>
      <c r="AQ135" s="1334">
        <f>IF(ISERROR(VLOOKUP(VLOOKUP($A135, 'E4 TB Allocation Details'!$A$18:$L$217, MATCH("Customer ID", 'E4 TB Allocation Details'!$A$18:$L$18, 0),FALSE), 'E2 Allocators'!$B$15:$W$361, MATCH('O5 Details by Class &amp; Accounts'!AQ$18, 'E2 Allocators'!$B$15:$W$15, 0),FALSE)*$G135), 0, VLOOKUP(VLOOKUP($A135, 'E4 TB Allocation Details'!$A$18:$L$217, MATCH("Customer ID", 'E4 TB Allocation Details'!$A$18:$L$18, 0),FALSE), 'E2 Allocators'!$B$15:$W$361, MATCH('O5 Details by Class &amp; Accounts'!AQ$18, 'E2 Allocators'!$B$15:$W$15, 0),FALSE)*$G135)</f>
        <v>0</v>
      </c>
      <c r="AR135" s="1334">
        <f>IF(ISERROR(VLOOKUP(VLOOKUP($A135, 'E4 TB Allocation Details'!$A$18:$L$217, MATCH("Customer ID", 'E4 TB Allocation Details'!$A$18:$L$18, 0),FALSE), 'E2 Allocators'!$B$15:$W$361, MATCH('O5 Details by Class &amp; Accounts'!AR$18, 'E2 Allocators'!$B$15:$W$15, 0),FALSE)*$G135), 0, VLOOKUP(VLOOKUP($A135, 'E4 TB Allocation Details'!$A$18:$L$217, MATCH("Customer ID", 'E4 TB Allocation Details'!$A$18:$L$18, 0),FALSE), 'E2 Allocators'!$B$15:$W$361, MATCH('O5 Details by Class &amp; Accounts'!AR$18, 'E2 Allocators'!$B$15:$W$15, 0),FALSE)*$G135)</f>
        <v>0</v>
      </c>
      <c r="AS135" s="1334">
        <f>IF(ISERROR(VLOOKUP(VLOOKUP($A135, 'E4 TB Allocation Details'!$A$18:$L$217, MATCH("Customer ID", 'E4 TB Allocation Details'!$A$18:$L$18, 0),FALSE), 'E2 Allocators'!$B$15:$W$361, MATCH('O5 Details by Class &amp; Accounts'!AS$18, 'E2 Allocators'!$B$15:$W$15, 0),FALSE)*$G135), 0, VLOOKUP(VLOOKUP($A135, 'E4 TB Allocation Details'!$A$18:$L$217, MATCH("Customer ID", 'E4 TB Allocation Details'!$A$18:$L$18, 0),FALSE), 'E2 Allocators'!$B$15:$W$361, MATCH('O5 Details by Class &amp; Accounts'!AS$18, 'E2 Allocators'!$B$15:$W$15, 0),FALSE)*$G135)</f>
        <v>0</v>
      </c>
      <c r="AT135" s="1334">
        <f>IF(ISERROR(VLOOKUP(VLOOKUP($A135, 'E4 TB Allocation Details'!$A$18:$L$217, MATCH("Customer ID", 'E4 TB Allocation Details'!$A$18:$L$18, 0),FALSE), 'E2 Allocators'!$B$15:$W$361, MATCH('O5 Details by Class &amp; Accounts'!AT$18, 'E2 Allocators'!$B$15:$W$15, 0),FALSE)*$G135), 0, VLOOKUP(VLOOKUP($A135, 'E4 TB Allocation Details'!$A$18:$L$217, MATCH("Customer ID", 'E4 TB Allocation Details'!$A$18:$L$18, 0),FALSE), 'E2 Allocators'!$B$15:$W$361, MATCH('O5 Details by Class &amp; Accounts'!AT$18, 'E2 Allocators'!$B$15:$W$15, 0),FALSE)*$G135)</f>
        <v>0</v>
      </c>
      <c r="AU135" s="1334">
        <f>IF(ISERROR(VLOOKUP(VLOOKUP($A135, 'E4 TB Allocation Details'!$A$18:$L$217, MATCH("Customer ID", 'E4 TB Allocation Details'!$A$18:$L$18, 0),FALSE), 'E2 Allocators'!$B$15:$W$361, MATCH('O5 Details by Class &amp; Accounts'!AU$18, 'E2 Allocators'!$B$15:$W$15, 0),FALSE)*$G135), 0, VLOOKUP(VLOOKUP($A135, 'E4 TB Allocation Details'!$A$18:$L$217, MATCH("Customer ID", 'E4 TB Allocation Details'!$A$18:$L$18, 0),FALSE), 'E2 Allocators'!$B$15:$W$361, MATCH('O5 Details by Class &amp; Accounts'!AU$18, 'E2 Allocators'!$B$15:$W$15, 0),FALSE)*$G135)</f>
        <v>0</v>
      </c>
      <c r="AV135" s="1334">
        <f>IF(ISERROR(VLOOKUP(VLOOKUP($A135, 'E4 TB Allocation Details'!$A$18:$L$217, MATCH("Customer ID", 'E4 TB Allocation Details'!$A$18:$L$18, 0),FALSE), 'E2 Allocators'!$B$15:$W$361, MATCH('O5 Details by Class &amp; Accounts'!AV$18, 'E2 Allocators'!$B$15:$W$15, 0),FALSE)*$G135), 0, VLOOKUP(VLOOKUP($A135, 'E4 TB Allocation Details'!$A$18:$L$217, MATCH("Customer ID", 'E4 TB Allocation Details'!$A$18:$L$18, 0),FALSE), 'E2 Allocators'!$B$15:$W$361, MATCH('O5 Details by Class &amp; Accounts'!AV$18, 'E2 Allocators'!$B$15:$W$15, 0),FALSE)*$G135)</f>
        <v>0</v>
      </c>
      <c r="AW135" s="1334">
        <f>IF(ISERROR(VLOOKUP(VLOOKUP($A135, 'E4 TB Allocation Details'!$A$18:$L$217, MATCH("Customer ID", 'E4 TB Allocation Details'!$A$18:$L$18, 0),FALSE), 'E2 Allocators'!$B$15:$W$361, MATCH('O5 Details by Class &amp; Accounts'!AW$18, 'E2 Allocators'!$B$15:$W$15, 0),FALSE)*$G135), 0, VLOOKUP(VLOOKUP($A135, 'E4 TB Allocation Details'!$A$18:$L$217, MATCH("Customer ID", 'E4 TB Allocation Details'!$A$18:$L$18, 0),FALSE), 'E2 Allocators'!$B$15:$W$361, MATCH('O5 Details by Class &amp; Accounts'!AW$18, 'E2 Allocators'!$B$15:$W$15, 0),FALSE)*$G135)</f>
        <v>0</v>
      </c>
      <c r="AX135" s="1334">
        <f t="shared" si="40"/>
        <v>0</v>
      </c>
      <c r="AY135" s="1334">
        <f>IF(ISERROR(VLOOKUP(VLOOKUP($A135, 'E4 TB Allocation Details'!$A$18:$L$217, MATCH("Misc ID", 'E4 TB Allocation Details'!$A$18:$L$18, 0),FALSE), 'E2 Allocators'!$B$15:$W$361, MATCH('O5 Details by Class &amp; Accounts'!AY$18, 'E2 Allocators'!$B$15:$W$15, 0),FALSE)*$E135), 0, VLOOKUP(VLOOKUP($A135, 'E4 TB Allocation Details'!$A$18:$L$217, MATCH("Misc ID", 'E4 TB Allocation Details'!$A$18:$L$18, 0),FALSE), 'E2 Allocators'!$B$15:$W$361, MATCH('O5 Details by Class &amp; Accounts'!AY$18, 'E2 Allocators'!$B$15:$W$15, 0),FALSE)*$E135)</f>
        <v>0</v>
      </c>
      <c r="AZ135" s="1334">
        <f>IF(ISERROR(VLOOKUP(VLOOKUP($A135, 'E4 TB Allocation Details'!$A$18:$L$217, MATCH("Misc ID", 'E4 TB Allocation Details'!$A$18:$L$18, 0),FALSE), 'E2 Allocators'!$B$15:$W$361, MATCH('O5 Details by Class &amp; Accounts'!AZ$18, 'E2 Allocators'!$B$15:$W$15, 0),FALSE)*$E135), 0, VLOOKUP(VLOOKUP($A135, 'E4 TB Allocation Details'!$A$18:$L$217, MATCH("Misc ID", 'E4 TB Allocation Details'!$A$18:$L$18, 0),FALSE), 'E2 Allocators'!$B$15:$W$361, MATCH('O5 Details by Class &amp; Accounts'!AZ$18, 'E2 Allocators'!$B$15:$W$15, 0),FALSE)*$E135)</f>
        <v>0</v>
      </c>
      <c r="BA135" s="1334">
        <f>IF(ISERROR(VLOOKUP(VLOOKUP($A135, 'E4 TB Allocation Details'!$A$18:$L$217, MATCH("Misc ID", 'E4 TB Allocation Details'!$A$18:$L$18, 0),FALSE), 'E2 Allocators'!$B$15:$W$361, MATCH('O5 Details by Class &amp; Accounts'!BA$18, 'E2 Allocators'!$B$15:$W$15, 0),FALSE)*$E135), 0, VLOOKUP(VLOOKUP($A135, 'E4 TB Allocation Details'!$A$18:$L$217, MATCH("Misc ID", 'E4 TB Allocation Details'!$A$18:$L$18, 0),FALSE), 'E2 Allocators'!$B$15:$W$361, MATCH('O5 Details by Class &amp; Accounts'!BA$18, 'E2 Allocators'!$B$15:$W$15, 0),FALSE)*$E135)</f>
        <v>0</v>
      </c>
      <c r="BB135" s="1334">
        <f>IF(ISERROR(VLOOKUP(VLOOKUP($A135, 'E4 TB Allocation Details'!$A$18:$L$217, MATCH("Misc ID", 'E4 TB Allocation Details'!$A$18:$L$18, 0),FALSE), 'E2 Allocators'!$B$15:$W$361, MATCH('O5 Details by Class &amp; Accounts'!BB$18, 'E2 Allocators'!$B$15:$W$15, 0),FALSE)*$E135), 0, VLOOKUP(VLOOKUP($A135, 'E4 TB Allocation Details'!$A$18:$L$217, MATCH("Misc ID", 'E4 TB Allocation Details'!$A$18:$L$18, 0),FALSE), 'E2 Allocators'!$B$15:$W$361, MATCH('O5 Details by Class &amp; Accounts'!BB$18, 'E2 Allocators'!$B$15:$W$15, 0),FALSE)*$E135)</f>
        <v>0</v>
      </c>
      <c r="BC135" s="1334">
        <f>IF(ISERROR(VLOOKUP(VLOOKUP($A135, 'E4 TB Allocation Details'!$A$18:$L$217, MATCH("Misc ID", 'E4 TB Allocation Details'!$A$18:$L$18, 0),FALSE), 'E2 Allocators'!$B$15:$W$361, MATCH('O5 Details by Class &amp; Accounts'!BC$18, 'E2 Allocators'!$B$15:$W$15, 0),FALSE)*$E135), 0, VLOOKUP(VLOOKUP($A135, 'E4 TB Allocation Details'!$A$18:$L$217, MATCH("Misc ID", 'E4 TB Allocation Details'!$A$18:$L$18, 0),FALSE), 'E2 Allocators'!$B$15:$W$361, MATCH('O5 Details by Class &amp; Accounts'!BC$18, 'E2 Allocators'!$B$15:$W$15, 0),FALSE)*$E135)</f>
        <v>0</v>
      </c>
      <c r="BD135" s="1334">
        <f>IF(ISERROR(VLOOKUP(VLOOKUP($A135, 'E4 TB Allocation Details'!$A$18:$L$217, MATCH("Misc ID", 'E4 TB Allocation Details'!$A$18:$L$18, 0),FALSE), 'E2 Allocators'!$B$15:$W$361, MATCH('O5 Details by Class &amp; Accounts'!BD$18, 'E2 Allocators'!$B$15:$W$15, 0),FALSE)*$E135), 0, VLOOKUP(VLOOKUP($A135, 'E4 TB Allocation Details'!$A$18:$L$217, MATCH("Misc ID", 'E4 TB Allocation Details'!$A$18:$L$18, 0),FALSE), 'E2 Allocators'!$B$15:$W$361, MATCH('O5 Details by Class &amp; Accounts'!BD$18, 'E2 Allocators'!$B$15:$W$15, 0),FALSE)*$E135)</f>
        <v>0</v>
      </c>
      <c r="BE135" s="1334">
        <f>IF(ISERROR(VLOOKUP(VLOOKUP($A135, 'E4 TB Allocation Details'!$A$18:$L$217, MATCH("Misc ID", 'E4 TB Allocation Details'!$A$18:$L$18, 0),FALSE), 'E2 Allocators'!$B$15:$W$361, MATCH('O5 Details by Class &amp; Accounts'!BE$18, 'E2 Allocators'!$B$15:$W$15, 0),FALSE)*$E135), 0, VLOOKUP(VLOOKUP($A135, 'E4 TB Allocation Details'!$A$18:$L$217, MATCH("Misc ID", 'E4 TB Allocation Details'!$A$18:$L$18, 0),FALSE), 'E2 Allocators'!$B$15:$W$361, MATCH('O5 Details by Class &amp; Accounts'!BE$18, 'E2 Allocators'!$B$15:$W$15, 0),FALSE)*$E135)</f>
        <v>0</v>
      </c>
      <c r="BF135" s="1334">
        <f>IF(ISERROR(VLOOKUP(VLOOKUP($A135, 'E4 TB Allocation Details'!$A$18:$L$217, MATCH("Misc ID", 'E4 TB Allocation Details'!$A$18:$L$18, 0),FALSE), 'E2 Allocators'!$B$15:$W$361, MATCH('O5 Details by Class &amp; Accounts'!BF$18, 'E2 Allocators'!$B$15:$W$15, 0),FALSE)*$E135), 0, VLOOKUP(VLOOKUP($A135, 'E4 TB Allocation Details'!$A$18:$L$217, MATCH("Misc ID", 'E4 TB Allocation Details'!$A$18:$L$18, 0),FALSE), 'E2 Allocators'!$B$15:$W$361, MATCH('O5 Details by Class &amp; Accounts'!BF$18, 'E2 Allocators'!$B$15:$W$15, 0),FALSE)*$E135)</f>
        <v>0</v>
      </c>
      <c r="BG135" s="1334">
        <f>IF(ISERROR(VLOOKUP(VLOOKUP($A135, 'E4 TB Allocation Details'!$A$18:$L$217, MATCH("Misc ID", 'E4 TB Allocation Details'!$A$18:$L$18, 0),FALSE), 'E2 Allocators'!$B$15:$W$361, MATCH('O5 Details by Class &amp; Accounts'!BG$18, 'E2 Allocators'!$B$15:$W$15, 0),FALSE)*$E135), 0, VLOOKUP(VLOOKUP($A135, 'E4 TB Allocation Details'!$A$18:$L$217, MATCH("Misc ID", 'E4 TB Allocation Details'!$A$18:$L$18, 0),FALSE), 'E2 Allocators'!$B$15:$W$361, MATCH('O5 Details by Class &amp; Accounts'!BG$18, 'E2 Allocators'!$B$15:$W$15, 0),FALSE)*$E135)</f>
        <v>0</v>
      </c>
      <c r="BH135" s="1334">
        <f>IF(ISERROR(VLOOKUP(VLOOKUP($A135, 'E4 TB Allocation Details'!$A$18:$L$217, MATCH("Misc ID", 'E4 TB Allocation Details'!$A$18:$L$18, 0),FALSE), 'E2 Allocators'!$B$15:$W$361, MATCH('O5 Details by Class &amp; Accounts'!BH$18, 'E2 Allocators'!$B$15:$W$15, 0),FALSE)*$E135), 0, VLOOKUP(VLOOKUP($A135, 'E4 TB Allocation Details'!$A$18:$L$217, MATCH("Misc ID", 'E4 TB Allocation Details'!$A$18:$L$18, 0),FALSE), 'E2 Allocators'!$B$15:$W$361, MATCH('O5 Details by Class &amp; Accounts'!BH$18, 'E2 Allocators'!$B$15:$W$15, 0),FALSE)*$E135)</f>
        <v>0</v>
      </c>
      <c r="BI135" s="1334">
        <f>IF(ISERROR(VLOOKUP(VLOOKUP($A135, 'E4 TB Allocation Details'!$A$18:$L$217, MATCH("Misc ID", 'E4 TB Allocation Details'!$A$18:$L$18, 0),FALSE), 'E2 Allocators'!$B$15:$W$361, MATCH('O5 Details by Class &amp; Accounts'!BI$18, 'E2 Allocators'!$B$15:$W$15, 0),FALSE)*$E135), 0, VLOOKUP(VLOOKUP($A135, 'E4 TB Allocation Details'!$A$18:$L$217, MATCH("Misc ID", 'E4 TB Allocation Details'!$A$18:$L$18, 0),FALSE), 'E2 Allocators'!$B$15:$W$361, MATCH('O5 Details by Class &amp; Accounts'!BI$18, 'E2 Allocators'!$B$15:$W$15, 0),FALSE)*$E135)</f>
        <v>0</v>
      </c>
      <c r="BJ135" s="1334">
        <f>IF(ISERROR(VLOOKUP(VLOOKUP($A135, 'E4 TB Allocation Details'!$A$18:$L$217, MATCH("Misc ID", 'E4 TB Allocation Details'!$A$18:$L$18, 0),FALSE), 'E2 Allocators'!$B$15:$W$361, MATCH('O5 Details by Class &amp; Accounts'!BJ$18, 'E2 Allocators'!$B$15:$W$15, 0),FALSE)*$E135), 0, VLOOKUP(VLOOKUP($A135, 'E4 TB Allocation Details'!$A$18:$L$217, MATCH("Misc ID", 'E4 TB Allocation Details'!$A$18:$L$18, 0),FALSE), 'E2 Allocators'!$B$15:$W$361, MATCH('O5 Details by Class &amp; Accounts'!BJ$18, 'E2 Allocators'!$B$15:$W$15, 0),FALSE)*$E135)</f>
        <v>0</v>
      </c>
      <c r="BK135" s="1334">
        <f>IF(ISERROR(VLOOKUP(VLOOKUP($A135, 'E4 TB Allocation Details'!$A$18:$L$217, MATCH("Misc ID", 'E4 TB Allocation Details'!$A$18:$L$18, 0),FALSE), 'E2 Allocators'!$B$15:$W$361, MATCH('O5 Details by Class &amp; Accounts'!BK$18, 'E2 Allocators'!$B$15:$W$15, 0),FALSE)*$E135), 0, VLOOKUP(VLOOKUP($A135, 'E4 TB Allocation Details'!$A$18:$L$217, MATCH("Misc ID", 'E4 TB Allocation Details'!$A$18:$L$18, 0),FALSE), 'E2 Allocators'!$B$15:$W$361, MATCH('O5 Details by Class &amp; Accounts'!BK$18, 'E2 Allocators'!$B$15:$W$15, 0),FALSE)*$E135)</f>
        <v>0</v>
      </c>
      <c r="BL135" s="1334">
        <f>IF(ISERROR(VLOOKUP(VLOOKUP($A135, 'E4 TB Allocation Details'!$A$18:$L$217, MATCH("Misc ID", 'E4 TB Allocation Details'!$A$18:$L$18, 0),FALSE), 'E2 Allocators'!$B$15:$W$361, MATCH('O5 Details by Class &amp; Accounts'!BL$18, 'E2 Allocators'!$B$15:$W$15, 0),FALSE)*$E135), 0, VLOOKUP(VLOOKUP($A135, 'E4 TB Allocation Details'!$A$18:$L$217, MATCH("Misc ID", 'E4 TB Allocation Details'!$A$18:$L$18, 0),FALSE), 'E2 Allocators'!$B$15:$W$361, MATCH('O5 Details by Class &amp; Accounts'!BL$18, 'E2 Allocators'!$B$15:$W$15, 0),FALSE)*$E135)</f>
        <v>0</v>
      </c>
      <c r="BM135" s="1334">
        <f>IF(ISERROR(VLOOKUP(VLOOKUP($A135, 'E4 TB Allocation Details'!$A$18:$L$217, MATCH("Misc ID", 'E4 TB Allocation Details'!$A$18:$L$18, 0),FALSE), 'E2 Allocators'!$B$15:$W$361, MATCH('O5 Details by Class &amp; Accounts'!BM$18, 'E2 Allocators'!$B$15:$W$15, 0),FALSE)*$E135), 0, VLOOKUP(VLOOKUP($A135, 'E4 TB Allocation Details'!$A$18:$L$217, MATCH("Misc ID", 'E4 TB Allocation Details'!$A$18:$L$18, 0),FALSE), 'E2 Allocators'!$B$15:$W$361, MATCH('O5 Details by Class &amp; Accounts'!BM$18, 'E2 Allocators'!$B$15:$W$15, 0),FALSE)*$E135)</f>
        <v>0</v>
      </c>
      <c r="BN135" s="1334">
        <f>IF(ISERROR(VLOOKUP(VLOOKUP($A135, 'E4 TB Allocation Details'!$A$18:$L$217, MATCH("Misc ID", 'E4 TB Allocation Details'!$A$18:$L$18, 0),FALSE), 'E2 Allocators'!$B$15:$W$361, MATCH('O5 Details by Class &amp; Accounts'!BN$18, 'E2 Allocators'!$B$15:$W$15, 0),FALSE)*$E135), 0, VLOOKUP(VLOOKUP($A135, 'E4 TB Allocation Details'!$A$18:$L$217, MATCH("Misc ID", 'E4 TB Allocation Details'!$A$18:$L$18, 0),FALSE), 'E2 Allocators'!$B$15:$W$361, MATCH('O5 Details by Class &amp; Accounts'!BN$18, 'E2 Allocators'!$B$15:$W$15, 0),FALSE)*$E135)</f>
        <v>0</v>
      </c>
      <c r="BO135" s="1334">
        <f>IF(ISERROR(VLOOKUP(VLOOKUP($A135, 'E4 TB Allocation Details'!$A$18:$L$217, MATCH("Misc ID", 'E4 TB Allocation Details'!$A$18:$L$18, 0),FALSE), 'E2 Allocators'!$B$15:$W$361, MATCH('O5 Details by Class &amp; Accounts'!BO$18, 'E2 Allocators'!$B$15:$W$15, 0),FALSE)*$E135), 0, VLOOKUP(VLOOKUP($A135, 'E4 TB Allocation Details'!$A$18:$L$217, MATCH("Misc ID", 'E4 TB Allocation Details'!$A$18:$L$18, 0),FALSE), 'E2 Allocators'!$B$15:$W$361, MATCH('O5 Details by Class &amp; Accounts'!BO$18, 'E2 Allocators'!$B$15:$W$15, 0),FALSE)*$E135)</f>
        <v>0</v>
      </c>
      <c r="BP135" s="1334">
        <f>IF(ISERROR(VLOOKUP(VLOOKUP($A135, 'E4 TB Allocation Details'!$A$18:$L$217, MATCH("Misc ID", 'E4 TB Allocation Details'!$A$18:$L$18, 0),FALSE), 'E2 Allocators'!$B$15:$W$361, MATCH('O5 Details by Class &amp; Accounts'!BP$18, 'E2 Allocators'!$B$15:$W$15, 0),FALSE)*$E135), 0, VLOOKUP(VLOOKUP($A135, 'E4 TB Allocation Details'!$A$18:$L$217, MATCH("Misc ID", 'E4 TB Allocation Details'!$A$18:$L$18, 0),FALSE), 'E2 Allocators'!$B$15:$W$361, MATCH('O5 Details by Class &amp; Accounts'!BP$18, 'E2 Allocators'!$B$15:$W$15, 0),FALSE)*$E135)</f>
        <v>0</v>
      </c>
      <c r="BQ135" s="1334">
        <f>IF(ISERROR(VLOOKUP(VLOOKUP($A135, 'E4 TB Allocation Details'!$A$18:$L$217, MATCH("Misc ID", 'E4 TB Allocation Details'!$A$18:$L$18, 0),FALSE), 'E2 Allocators'!$B$15:$W$361, MATCH('O5 Details by Class &amp; Accounts'!BQ$18, 'E2 Allocators'!$B$15:$W$15, 0),FALSE)*$E135), 0, VLOOKUP(VLOOKUP($A135, 'E4 TB Allocation Details'!$A$18:$L$217, MATCH("Misc ID", 'E4 TB Allocation Details'!$A$18:$L$18, 0),FALSE), 'E2 Allocators'!$B$15:$W$361, MATCH('O5 Details by Class &amp; Accounts'!BQ$18, 'E2 Allocators'!$B$15:$W$15, 0),FALSE)*$E135)</f>
        <v>0</v>
      </c>
      <c r="BR135" s="1334">
        <f>IF(ISERROR(VLOOKUP(VLOOKUP($A135, 'E4 TB Allocation Details'!$A$18:$L$217, MATCH("Misc ID", 'E4 TB Allocation Details'!$A$18:$L$18, 0),FALSE), 'E2 Allocators'!$B$15:$W$361, MATCH('O5 Details by Class &amp; Accounts'!BR$18, 'E2 Allocators'!$B$15:$W$15, 0),FALSE)*$E135), 0, VLOOKUP(VLOOKUP($A135, 'E4 TB Allocation Details'!$A$18:$L$217, MATCH("Misc ID", 'E4 TB Allocation Details'!$A$18:$L$18, 0),FALSE), 'E2 Allocators'!$B$15:$W$361, MATCH('O5 Details by Class &amp; Accounts'!BR$18, 'E2 Allocators'!$B$15:$W$15, 0),FALSE)*$E135)</f>
        <v>0</v>
      </c>
      <c r="BS135" s="1334">
        <f t="shared" si="41"/>
        <v>0</v>
      </c>
      <c r="BT135" s="1334">
        <f>IF(ISERROR(VLOOKUP(VLOOKUP($A135, 'E4 TB Allocation Details'!$A$18:$L$217, MATCH("A &amp; G ID", 'E4 TB Allocation Details'!$A$18:$L$18, 0),FALSE), 'E2 Allocators'!$B$15:$W$361, MATCH('O5 Details by Class &amp; Accounts'!BT$18, 'E2 Allocators'!$B$15:$W$15, 0),FALSE)*$E135), 0, VLOOKUP(VLOOKUP($A135, 'E4 TB Allocation Details'!$A$18:$L$217, MATCH("A &amp; G ID", 'E4 TB Allocation Details'!$A$18:$L$18, 0),FALSE), 'E2 Allocators'!$B$15:$W$361, MATCH('O5 Details by Class &amp; Accounts'!BT$18, 'E2 Allocators'!$B$15:$W$15, 0),FALSE)*$E135)</f>
        <v>0</v>
      </c>
      <c r="BU135" s="1334">
        <f>IF(ISERROR(VLOOKUP(VLOOKUP($A135, 'E4 TB Allocation Details'!$A$18:$L$217, MATCH("A &amp; G ID", 'E4 TB Allocation Details'!$A$18:$L$18, 0),FALSE), 'E2 Allocators'!$B$15:$W$361, MATCH('O5 Details by Class &amp; Accounts'!BU$18, 'E2 Allocators'!$B$15:$W$15, 0),FALSE)*$E135), 0, VLOOKUP(VLOOKUP($A135, 'E4 TB Allocation Details'!$A$18:$L$217, MATCH("A &amp; G ID", 'E4 TB Allocation Details'!$A$18:$L$18, 0),FALSE), 'E2 Allocators'!$B$15:$W$361, MATCH('O5 Details by Class &amp; Accounts'!BU$18, 'E2 Allocators'!$B$15:$W$15, 0),FALSE)*$E135)</f>
        <v>0</v>
      </c>
      <c r="BV135" s="1334">
        <f>IF(ISERROR(VLOOKUP(VLOOKUP($A135, 'E4 TB Allocation Details'!$A$18:$L$217, MATCH("A &amp; G ID", 'E4 TB Allocation Details'!$A$18:$L$18, 0),FALSE), 'E2 Allocators'!$B$15:$W$361, MATCH('O5 Details by Class &amp; Accounts'!BV$18, 'E2 Allocators'!$B$15:$W$15, 0),FALSE)*$E135), 0, VLOOKUP(VLOOKUP($A135, 'E4 TB Allocation Details'!$A$18:$L$217, MATCH("A &amp; G ID", 'E4 TB Allocation Details'!$A$18:$L$18, 0),FALSE), 'E2 Allocators'!$B$15:$W$361, MATCH('O5 Details by Class &amp; Accounts'!BV$18, 'E2 Allocators'!$B$15:$W$15, 0),FALSE)*$E135)</f>
        <v>0</v>
      </c>
      <c r="BW135" s="1334">
        <f>IF(ISERROR(VLOOKUP(VLOOKUP($A135, 'E4 TB Allocation Details'!$A$18:$L$217, MATCH("A &amp; G ID", 'E4 TB Allocation Details'!$A$18:$L$18, 0),FALSE), 'E2 Allocators'!$B$15:$W$361, MATCH('O5 Details by Class &amp; Accounts'!BW$18, 'E2 Allocators'!$B$15:$W$15, 0),FALSE)*$E135), 0, VLOOKUP(VLOOKUP($A135, 'E4 TB Allocation Details'!$A$18:$L$217, MATCH("A &amp; G ID", 'E4 TB Allocation Details'!$A$18:$L$18, 0),FALSE), 'E2 Allocators'!$B$15:$W$361, MATCH('O5 Details by Class &amp; Accounts'!BW$18, 'E2 Allocators'!$B$15:$W$15, 0),FALSE)*$E135)</f>
        <v>0</v>
      </c>
      <c r="BX135" s="1334">
        <f>IF(ISERROR(VLOOKUP(VLOOKUP($A135, 'E4 TB Allocation Details'!$A$18:$L$217, MATCH("A &amp; G ID", 'E4 TB Allocation Details'!$A$18:$L$18, 0),FALSE), 'E2 Allocators'!$B$15:$W$361, MATCH('O5 Details by Class &amp; Accounts'!BX$18, 'E2 Allocators'!$B$15:$W$15, 0),FALSE)*$E135), 0, VLOOKUP(VLOOKUP($A135, 'E4 TB Allocation Details'!$A$18:$L$217, MATCH("A &amp; G ID", 'E4 TB Allocation Details'!$A$18:$L$18, 0),FALSE), 'E2 Allocators'!$B$15:$W$361, MATCH('O5 Details by Class &amp; Accounts'!BX$18, 'E2 Allocators'!$B$15:$W$15, 0),FALSE)*$E135)</f>
        <v>0</v>
      </c>
      <c r="BY135" s="1334">
        <f>IF(ISERROR(VLOOKUP(VLOOKUP($A135, 'E4 TB Allocation Details'!$A$18:$L$217, MATCH("A &amp; G ID", 'E4 TB Allocation Details'!$A$18:$L$18, 0),FALSE), 'E2 Allocators'!$B$15:$W$361, MATCH('O5 Details by Class &amp; Accounts'!BY$18, 'E2 Allocators'!$B$15:$W$15, 0),FALSE)*$E135), 0, VLOOKUP(VLOOKUP($A135, 'E4 TB Allocation Details'!$A$18:$L$217, MATCH("A &amp; G ID", 'E4 TB Allocation Details'!$A$18:$L$18, 0),FALSE), 'E2 Allocators'!$B$15:$W$361, MATCH('O5 Details by Class &amp; Accounts'!BY$18, 'E2 Allocators'!$B$15:$W$15, 0),FALSE)*$E135)</f>
        <v>0</v>
      </c>
      <c r="BZ135" s="1334">
        <f>IF(ISERROR(VLOOKUP(VLOOKUP($A135, 'E4 TB Allocation Details'!$A$18:$L$217, MATCH("A &amp; G ID", 'E4 TB Allocation Details'!$A$18:$L$18, 0),FALSE), 'E2 Allocators'!$B$15:$W$361, MATCH('O5 Details by Class &amp; Accounts'!BZ$18, 'E2 Allocators'!$B$15:$W$15, 0),FALSE)*$E135), 0, VLOOKUP(VLOOKUP($A135, 'E4 TB Allocation Details'!$A$18:$L$217, MATCH("A &amp; G ID", 'E4 TB Allocation Details'!$A$18:$L$18, 0),FALSE), 'E2 Allocators'!$B$15:$W$361, MATCH('O5 Details by Class &amp; Accounts'!BZ$18, 'E2 Allocators'!$B$15:$W$15, 0),FALSE)*$E135)</f>
        <v>0</v>
      </c>
      <c r="CA135" s="1334">
        <f>IF(ISERROR(VLOOKUP(VLOOKUP($A135, 'E4 TB Allocation Details'!$A$18:$L$217, MATCH("A &amp; G ID", 'E4 TB Allocation Details'!$A$18:$L$18, 0),FALSE), 'E2 Allocators'!$B$15:$W$361, MATCH('O5 Details by Class &amp; Accounts'!CA$18, 'E2 Allocators'!$B$15:$W$15, 0),FALSE)*$E135), 0, VLOOKUP(VLOOKUP($A135, 'E4 TB Allocation Details'!$A$18:$L$217, MATCH("A &amp; G ID", 'E4 TB Allocation Details'!$A$18:$L$18, 0),FALSE), 'E2 Allocators'!$B$15:$W$361, MATCH('O5 Details by Class &amp; Accounts'!CA$18, 'E2 Allocators'!$B$15:$W$15, 0),FALSE)*$E135)</f>
        <v>0</v>
      </c>
      <c r="CB135" s="1334">
        <f>IF(ISERROR(VLOOKUP(VLOOKUP($A135, 'E4 TB Allocation Details'!$A$18:$L$217, MATCH("A &amp; G ID", 'E4 TB Allocation Details'!$A$18:$L$18, 0),FALSE), 'E2 Allocators'!$B$15:$W$361, MATCH('O5 Details by Class &amp; Accounts'!CB$18, 'E2 Allocators'!$B$15:$W$15, 0),FALSE)*$E135), 0, VLOOKUP(VLOOKUP($A135, 'E4 TB Allocation Details'!$A$18:$L$217, MATCH("A &amp; G ID", 'E4 TB Allocation Details'!$A$18:$L$18, 0),FALSE), 'E2 Allocators'!$B$15:$W$361, MATCH('O5 Details by Class &amp; Accounts'!CB$18, 'E2 Allocators'!$B$15:$W$15, 0),FALSE)*$E135)</f>
        <v>0</v>
      </c>
      <c r="CC135" s="1334">
        <f>IF(ISERROR(VLOOKUP(VLOOKUP($A135, 'E4 TB Allocation Details'!$A$18:$L$217, MATCH("A &amp; G ID", 'E4 TB Allocation Details'!$A$18:$L$18, 0),FALSE), 'E2 Allocators'!$B$15:$W$361, MATCH('O5 Details by Class &amp; Accounts'!CC$18, 'E2 Allocators'!$B$15:$W$15, 0),FALSE)*$E135), 0, VLOOKUP(VLOOKUP($A135, 'E4 TB Allocation Details'!$A$18:$L$217, MATCH("A &amp; G ID", 'E4 TB Allocation Details'!$A$18:$L$18, 0),FALSE), 'E2 Allocators'!$B$15:$W$361, MATCH('O5 Details by Class &amp; Accounts'!CC$18, 'E2 Allocators'!$B$15:$W$15, 0),FALSE)*$E135)</f>
        <v>0</v>
      </c>
      <c r="CD135" s="1334">
        <f>IF(ISERROR(VLOOKUP(VLOOKUP($A135, 'E4 TB Allocation Details'!$A$18:$L$217, MATCH("A &amp; G ID", 'E4 TB Allocation Details'!$A$18:$L$18, 0),FALSE), 'E2 Allocators'!$B$15:$W$361, MATCH('O5 Details by Class &amp; Accounts'!CD$18, 'E2 Allocators'!$B$15:$W$15, 0),FALSE)*$E135), 0, VLOOKUP(VLOOKUP($A135, 'E4 TB Allocation Details'!$A$18:$L$217, MATCH("A &amp; G ID", 'E4 TB Allocation Details'!$A$18:$L$18, 0),FALSE), 'E2 Allocators'!$B$15:$W$361, MATCH('O5 Details by Class &amp; Accounts'!CD$18, 'E2 Allocators'!$B$15:$W$15, 0),FALSE)*$E135)</f>
        <v>0</v>
      </c>
      <c r="CE135" s="1334">
        <f>IF(ISERROR(VLOOKUP(VLOOKUP($A135, 'E4 TB Allocation Details'!$A$18:$L$217, MATCH("A &amp; G ID", 'E4 TB Allocation Details'!$A$18:$L$18, 0),FALSE), 'E2 Allocators'!$B$15:$W$361, MATCH('O5 Details by Class &amp; Accounts'!CE$18, 'E2 Allocators'!$B$15:$W$15, 0),FALSE)*$E135), 0, VLOOKUP(VLOOKUP($A135, 'E4 TB Allocation Details'!$A$18:$L$217, MATCH("A &amp; G ID", 'E4 TB Allocation Details'!$A$18:$L$18, 0),FALSE), 'E2 Allocators'!$B$15:$W$361, MATCH('O5 Details by Class &amp; Accounts'!CE$18, 'E2 Allocators'!$B$15:$W$15, 0),FALSE)*$E135)</f>
        <v>0</v>
      </c>
      <c r="CF135" s="1334">
        <f>IF(ISERROR(VLOOKUP(VLOOKUP($A135, 'E4 TB Allocation Details'!$A$18:$L$217, MATCH("A &amp; G ID", 'E4 TB Allocation Details'!$A$18:$L$18, 0),FALSE), 'E2 Allocators'!$B$15:$W$361, MATCH('O5 Details by Class &amp; Accounts'!CF$18, 'E2 Allocators'!$B$15:$W$15, 0),FALSE)*$E135), 0, VLOOKUP(VLOOKUP($A135, 'E4 TB Allocation Details'!$A$18:$L$217, MATCH("A &amp; G ID", 'E4 TB Allocation Details'!$A$18:$L$18, 0),FALSE), 'E2 Allocators'!$B$15:$W$361, MATCH('O5 Details by Class &amp; Accounts'!CF$18, 'E2 Allocators'!$B$15:$W$15, 0),FALSE)*$E135)</f>
        <v>0</v>
      </c>
      <c r="CG135" s="1334">
        <f>IF(ISERROR(VLOOKUP(VLOOKUP($A135, 'E4 TB Allocation Details'!$A$18:$L$217, MATCH("A &amp; G ID", 'E4 TB Allocation Details'!$A$18:$L$18, 0),FALSE), 'E2 Allocators'!$B$15:$W$361, MATCH('O5 Details by Class &amp; Accounts'!CG$18, 'E2 Allocators'!$B$15:$W$15, 0),FALSE)*$E135), 0, VLOOKUP(VLOOKUP($A135, 'E4 TB Allocation Details'!$A$18:$L$217, MATCH("A &amp; G ID", 'E4 TB Allocation Details'!$A$18:$L$18, 0),FALSE), 'E2 Allocators'!$B$15:$W$361, MATCH('O5 Details by Class &amp; Accounts'!CG$18, 'E2 Allocators'!$B$15:$W$15, 0),FALSE)*$E135)</f>
        <v>0</v>
      </c>
      <c r="CH135" s="1334">
        <f>IF(ISERROR(VLOOKUP(VLOOKUP($A135, 'E4 TB Allocation Details'!$A$18:$L$217, MATCH("A &amp; G ID", 'E4 TB Allocation Details'!$A$18:$L$18, 0),FALSE), 'E2 Allocators'!$B$15:$W$361, MATCH('O5 Details by Class &amp; Accounts'!CH$18, 'E2 Allocators'!$B$15:$W$15, 0),FALSE)*$E135), 0, VLOOKUP(VLOOKUP($A135, 'E4 TB Allocation Details'!$A$18:$L$217, MATCH("A &amp; G ID", 'E4 TB Allocation Details'!$A$18:$L$18, 0),FALSE), 'E2 Allocators'!$B$15:$W$361, MATCH('O5 Details by Class &amp; Accounts'!CH$18, 'E2 Allocators'!$B$15:$W$15, 0),FALSE)*$E135)</f>
        <v>0</v>
      </c>
      <c r="CI135" s="1334">
        <f>IF(ISERROR(VLOOKUP(VLOOKUP($A135, 'E4 TB Allocation Details'!$A$18:$L$217, MATCH("A &amp; G ID", 'E4 TB Allocation Details'!$A$18:$L$18, 0),FALSE), 'E2 Allocators'!$B$15:$W$361, MATCH('O5 Details by Class &amp; Accounts'!CI$18, 'E2 Allocators'!$B$15:$W$15, 0),FALSE)*$E135), 0, VLOOKUP(VLOOKUP($A135, 'E4 TB Allocation Details'!$A$18:$L$217, MATCH("A &amp; G ID", 'E4 TB Allocation Details'!$A$18:$L$18, 0),FALSE), 'E2 Allocators'!$B$15:$W$361, MATCH('O5 Details by Class &amp; Accounts'!CI$18, 'E2 Allocators'!$B$15:$W$15, 0),FALSE)*$E135)</f>
        <v>0</v>
      </c>
      <c r="CJ135" s="1334">
        <f>IF(ISERROR(VLOOKUP(VLOOKUP($A135, 'E4 TB Allocation Details'!$A$18:$L$217, MATCH("A &amp; G ID", 'E4 TB Allocation Details'!$A$18:$L$18, 0),FALSE), 'E2 Allocators'!$B$15:$W$361, MATCH('O5 Details by Class &amp; Accounts'!CJ$18, 'E2 Allocators'!$B$15:$W$15, 0),FALSE)*$E135), 0, VLOOKUP(VLOOKUP($A135, 'E4 TB Allocation Details'!$A$18:$L$217, MATCH("A &amp; G ID", 'E4 TB Allocation Details'!$A$18:$L$18, 0),FALSE), 'E2 Allocators'!$B$15:$W$361, MATCH('O5 Details by Class &amp; Accounts'!CJ$18, 'E2 Allocators'!$B$15:$W$15, 0),FALSE)*$E135)</f>
        <v>0</v>
      </c>
      <c r="CK135" s="1334">
        <f>IF(ISERROR(VLOOKUP(VLOOKUP($A135, 'E4 TB Allocation Details'!$A$18:$L$217, MATCH("A &amp; G ID", 'E4 TB Allocation Details'!$A$18:$L$18, 0),FALSE), 'E2 Allocators'!$B$15:$W$361, MATCH('O5 Details by Class &amp; Accounts'!CK$18, 'E2 Allocators'!$B$15:$W$15, 0),FALSE)*$E135), 0, VLOOKUP(VLOOKUP($A135, 'E4 TB Allocation Details'!$A$18:$L$217, MATCH("A &amp; G ID", 'E4 TB Allocation Details'!$A$18:$L$18, 0),FALSE), 'E2 Allocators'!$B$15:$W$361, MATCH('O5 Details by Class &amp; Accounts'!CK$18, 'E2 Allocators'!$B$15:$W$15, 0),FALSE)*$E135)</f>
        <v>0</v>
      </c>
      <c r="CL135" s="1334">
        <f>IF(ISERROR(VLOOKUP(VLOOKUP($A135, 'E4 TB Allocation Details'!$A$18:$L$217, MATCH("A &amp; G ID", 'E4 TB Allocation Details'!$A$18:$L$18, 0),FALSE), 'E2 Allocators'!$B$15:$W$361, MATCH('O5 Details by Class &amp; Accounts'!CL$18, 'E2 Allocators'!$B$15:$W$15, 0),FALSE)*$E135), 0, VLOOKUP(VLOOKUP($A135, 'E4 TB Allocation Details'!$A$18:$L$217, MATCH("A &amp; G ID", 'E4 TB Allocation Details'!$A$18:$L$18, 0),FALSE), 'E2 Allocators'!$B$15:$W$361, MATCH('O5 Details by Class &amp; Accounts'!CL$18, 'E2 Allocators'!$B$15:$W$15, 0),FALSE)*$E135)</f>
        <v>0</v>
      </c>
      <c r="CM135" s="1334">
        <f>IF(ISERROR(VLOOKUP(VLOOKUP($A135, 'E4 TB Allocation Details'!$A$18:$L$217, MATCH("A &amp; G ID", 'E4 TB Allocation Details'!$A$18:$L$18, 0),FALSE), 'E2 Allocators'!$B$15:$W$361, MATCH('O5 Details by Class &amp; Accounts'!CM$18, 'E2 Allocators'!$B$15:$W$15, 0),FALSE)*$E135), 0, VLOOKUP(VLOOKUP($A135, 'E4 TB Allocation Details'!$A$18:$L$217, MATCH("A &amp; G ID", 'E4 TB Allocation Details'!$A$18:$L$18, 0),FALSE), 'E2 Allocators'!$B$15:$W$361, MATCH('O5 Details by Class &amp; Accounts'!CM$18, 'E2 Allocators'!$B$15:$W$15, 0),FALSE)*$E135)</f>
        <v>0</v>
      </c>
      <c r="CN135" s="1334">
        <f t="shared" si="42"/>
        <v>0</v>
      </c>
      <c r="CO135" s="1670">
        <f t="shared" si="43"/>
        <v>0</v>
      </c>
      <c r="CQ135" s="1926">
        <v>1815</v>
      </c>
    </row>
    <row r="136" spans="1:95" s="64" customFormat="1" ht="25.5" x14ac:dyDescent="0.2">
      <c r="A136" s="1102">
        <v>5016</v>
      </c>
      <c r="B136" s="1101" t="s">
        <v>1026</v>
      </c>
      <c r="C136" s="1667">
        <f>IF(ISERROR(VLOOKUP($A136,'I3 TB Data'!$A$20:$H$465,MATCH('O5 Details by Class &amp; Accounts'!$C$18, 'I3 TB Data'!$A$20:$H$20,0),0)), 0, VLOOKUP($A136,'I3 TB Data'!$A$20:$H$465,MATCH('O5 Details by Class &amp; Accounts'!$C$18,'I3 TB Data'!$A$20:$H$20,0),0))</f>
        <v>0</v>
      </c>
      <c r="D136" s="1668"/>
      <c r="E136" s="1667">
        <f t="shared" si="31"/>
        <v>0</v>
      </c>
      <c r="F136" s="1669">
        <f>IF(ISERROR(VLOOKUP($A136, 'E1 Categorization'!A33:E123, MATCH("Customer Component", 'E1 Categorization'!$A$33:$E$33,0), 0)), 0, IF(VLOOKUP($A136, 'E1 Categorization'!A33:E123, MATCH("Customer Component", 'E1 Categorization'!$A$33:$E$33,0), 0)=0, 'O5 Details by Class &amp; Accounts'!$E136, IF(AND(VLOOKUP($A136, 'E1 Categorization'!A33:E123, MATCH("Customer Component", 'E1 Categorization'!$A$33:$E$33,0), 0) &gt;0, VLOOKUP($A136, 'E1 Categorization'!A33:E123, MATCH("Customer Component", 'E1 Categorization'!$A$33:$E$33,0), 0)&lt;1), 'O5 Details by Class &amp; Accounts'!$E136*(1-VLOOKUP($A136, 'E1 Categorization'!A33:E123, MATCH("Customer Component", 'E1 Categorization'!$A$33:$E$33,0), 0)), 0)))</f>
        <v>0</v>
      </c>
      <c r="G136" s="1669">
        <f>IF(ISERROR(VLOOKUP($A136, 'E1 Categorization'!A33:E123, MATCH("Customer Component", 'E1 Categorization'!$A$33:$E$33,0), 0)),0, IF(VLOOKUP($A136, 'E1 Categorization'!A33:E123, MATCH("Customer Component", 'E1 Categorization'!$A$33:$E$33,0), 0)=0, 0, IF(AND(VLOOKUP($A136, 'E1 Categorization'!A33:E123, MATCH("Customer Component", 'E1 Categorization'!$A$33:$E$33,0), 0) &gt;0, VLOOKUP($A136, 'E1 Categorization'!A33:E123, MATCH("Customer Component", 'E1 Categorization'!$A$33:$E$33,0), 0)&lt;1), 'O5 Details by Class &amp; Accounts'!$E136*(VLOOKUP($A136, 'E1 Categorization'!A33:E123, MATCH("Customer Component", 'E1 Categorization'!$A$33:$E$33,0), 0)), 'O5 Details by Class &amp; Accounts'!$E136)))</f>
        <v>0</v>
      </c>
      <c r="H136" s="1334">
        <f t="shared" si="38"/>
        <v>0</v>
      </c>
      <c r="I136" s="1334">
        <f>IF(ISERROR(VLOOKUP(VLOOKUP($A136, 'E4 TB Allocation Details'!$A$18:$L$217, MATCH("Demand ID", 'E4 TB Allocation Details'!$A$18:$L$18, 0),FALSE), 'E2 Allocators'!$B$15:$W$361, MATCH('O5 Details by Class &amp; Accounts'!I$18, 'E2 Allocators'!$B$15:$W$15, 0),FALSE)*$F136), 0, VLOOKUP(VLOOKUP($A136, 'E4 TB Allocation Details'!$A$18:$L$217, MATCH("Demand ID", 'E4 TB Allocation Details'!$A$18:$L$18, 0),FALSE), 'E2 Allocators'!$B$15:$W$361, MATCH('O5 Details by Class &amp; Accounts'!I$18, 'E2 Allocators'!$B$15:$W$15, 0),FALSE)*$F136)</f>
        <v>0</v>
      </c>
      <c r="J136" s="1334">
        <f>IF(ISERROR(VLOOKUP(VLOOKUP($A136, 'E4 TB Allocation Details'!$A$18:$L$217, MATCH("Demand ID", 'E4 TB Allocation Details'!$A$18:$L$18, 0),FALSE), 'E2 Allocators'!$B$15:$W$361, MATCH('O5 Details by Class &amp; Accounts'!J$18, 'E2 Allocators'!$B$15:$W$15, 0),FALSE)*$F136), 0, VLOOKUP(VLOOKUP($A136, 'E4 TB Allocation Details'!$A$18:$L$217, MATCH("Demand ID", 'E4 TB Allocation Details'!$A$18:$L$18, 0),FALSE), 'E2 Allocators'!$B$15:$W$361, MATCH('O5 Details by Class &amp; Accounts'!J$18, 'E2 Allocators'!$B$15:$W$15, 0),FALSE)*$F136)</f>
        <v>0</v>
      </c>
      <c r="K136" s="1334">
        <f>IF(ISERROR(VLOOKUP(VLOOKUP($A136, 'E4 TB Allocation Details'!$A$18:$L$217, MATCH("Demand ID", 'E4 TB Allocation Details'!$A$18:$L$18, 0),FALSE), 'E2 Allocators'!$B$15:$W$361, MATCH('O5 Details by Class &amp; Accounts'!K$18, 'E2 Allocators'!$B$15:$W$15, 0),FALSE)*$F136), 0, VLOOKUP(VLOOKUP($A136, 'E4 TB Allocation Details'!$A$18:$L$217, MATCH("Demand ID", 'E4 TB Allocation Details'!$A$18:$L$18, 0),FALSE), 'E2 Allocators'!$B$15:$W$361, MATCH('O5 Details by Class &amp; Accounts'!K$18, 'E2 Allocators'!$B$15:$W$15, 0),FALSE)*$F136)</f>
        <v>0</v>
      </c>
      <c r="L136" s="1334">
        <f>IF(ISERROR(VLOOKUP(VLOOKUP($A136, 'E4 TB Allocation Details'!$A$18:$L$217, MATCH("Demand ID", 'E4 TB Allocation Details'!$A$18:$L$18, 0),FALSE), 'E2 Allocators'!$B$15:$W$361, MATCH('O5 Details by Class &amp; Accounts'!L$18, 'E2 Allocators'!$B$15:$W$15, 0),FALSE)*$F136), 0, VLOOKUP(VLOOKUP($A136, 'E4 TB Allocation Details'!$A$18:$L$217, MATCH("Demand ID", 'E4 TB Allocation Details'!$A$18:$L$18, 0),FALSE), 'E2 Allocators'!$B$15:$W$361, MATCH('O5 Details by Class &amp; Accounts'!L$18, 'E2 Allocators'!$B$15:$W$15, 0),FALSE)*$F136)</f>
        <v>0</v>
      </c>
      <c r="M136" s="1334">
        <f>IF(ISERROR(VLOOKUP(VLOOKUP($A136, 'E4 TB Allocation Details'!$A$18:$L$217, MATCH("Demand ID", 'E4 TB Allocation Details'!$A$18:$L$18, 0),FALSE), 'E2 Allocators'!$B$15:$W$361, MATCH('O5 Details by Class &amp; Accounts'!M$18, 'E2 Allocators'!$B$15:$W$15, 0),FALSE)*$F136), 0, VLOOKUP(VLOOKUP($A136, 'E4 TB Allocation Details'!$A$18:$L$217, MATCH("Demand ID", 'E4 TB Allocation Details'!$A$18:$L$18, 0),FALSE), 'E2 Allocators'!$B$15:$W$361, MATCH('O5 Details by Class &amp; Accounts'!M$18, 'E2 Allocators'!$B$15:$W$15, 0),FALSE)*$F136)</f>
        <v>0</v>
      </c>
      <c r="N136" s="1334">
        <f>IF(ISERROR(VLOOKUP(VLOOKUP($A136, 'E4 TB Allocation Details'!$A$18:$L$217, MATCH("Demand ID", 'E4 TB Allocation Details'!$A$18:$L$18, 0),FALSE), 'E2 Allocators'!$B$15:$W$361, MATCH('O5 Details by Class &amp; Accounts'!N$18, 'E2 Allocators'!$B$15:$W$15, 0),FALSE)*$F136), 0, VLOOKUP(VLOOKUP($A136, 'E4 TB Allocation Details'!$A$18:$L$217, MATCH("Demand ID", 'E4 TB Allocation Details'!$A$18:$L$18, 0),FALSE), 'E2 Allocators'!$B$15:$W$361, MATCH('O5 Details by Class &amp; Accounts'!N$18, 'E2 Allocators'!$B$15:$W$15, 0),FALSE)*$F136)</f>
        <v>0</v>
      </c>
      <c r="O136" s="1334">
        <f>IF(ISERROR(VLOOKUP(VLOOKUP($A136, 'E4 TB Allocation Details'!$A$18:$L$217, MATCH("Demand ID", 'E4 TB Allocation Details'!$A$18:$L$18, 0),FALSE), 'E2 Allocators'!$B$15:$W$361, MATCH('O5 Details by Class &amp; Accounts'!O$18, 'E2 Allocators'!$B$15:$W$15, 0),FALSE)*$F136), 0, VLOOKUP(VLOOKUP($A136, 'E4 TB Allocation Details'!$A$18:$L$217, MATCH("Demand ID", 'E4 TB Allocation Details'!$A$18:$L$18, 0),FALSE), 'E2 Allocators'!$B$15:$W$361, MATCH('O5 Details by Class &amp; Accounts'!O$18, 'E2 Allocators'!$B$15:$W$15, 0),FALSE)*$F136)</f>
        <v>0</v>
      </c>
      <c r="P136" s="1334">
        <f>IF(ISERROR(VLOOKUP(VLOOKUP($A136, 'E4 TB Allocation Details'!$A$18:$L$217, MATCH("Demand ID", 'E4 TB Allocation Details'!$A$18:$L$18, 0),FALSE), 'E2 Allocators'!$B$15:$W$361, MATCH('O5 Details by Class &amp; Accounts'!P$18, 'E2 Allocators'!$B$15:$W$15, 0),FALSE)*$F136), 0, VLOOKUP(VLOOKUP($A136, 'E4 TB Allocation Details'!$A$18:$L$217, MATCH("Demand ID", 'E4 TB Allocation Details'!$A$18:$L$18, 0),FALSE), 'E2 Allocators'!$B$15:$W$361, MATCH('O5 Details by Class &amp; Accounts'!P$18, 'E2 Allocators'!$B$15:$W$15, 0),FALSE)*$F136)</f>
        <v>0</v>
      </c>
      <c r="Q136" s="1334">
        <f>IF(ISERROR(VLOOKUP(VLOOKUP($A136, 'E4 TB Allocation Details'!$A$18:$L$217, MATCH("Demand ID", 'E4 TB Allocation Details'!$A$18:$L$18, 0),FALSE), 'E2 Allocators'!$B$15:$W$361, MATCH('O5 Details by Class &amp; Accounts'!Q$18, 'E2 Allocators'!$B$15:$W$15, 0),FALSE)*$F136), 0, VLOOKUP(VLOOKUP($A136, 'E4 TB Allocation Details'!$A$18:$L$217, MATCH("Demand ID", 'E4 TB Allocation Details'!$A$18:$L$18, 0),FALSE), 'E2 Allocators'!$B$15:$W$361, MATCH('O5 Details by Class &amp; Accounts'!Q$18, 'E2 Allocators'!$B$15:$W$15, 0),FALSE)*$F136)</f>
        <v>0</v>
      </c>
      <c r="R136" s="1334">
        <f>IF(ISERROR(VLOOKUP(VLOOKUP($A136, 'E4 TB Allocation Details'!$A$18:$L$217, MATCH("Demand ID", 'E4 TB Allocation Details'!$A$18:$L$18, 0),FALSE), 'E2 Allocators'!$B$15:$W$361, MATCH('O5 Details by Class &amp; Accounts'!R$18, 'E2 Allocators'!$B$15:$W$15, 0),FALSE)*$F136), 0, VLOOKUP(VLOOKUP($A136, 'E4 TB Allocation Details'!$A$18:$L$217, MATCH("Demand ID", 'E4 TB Allocation Details'!$A$18:$L$18, 0),FALSE), 'E2 Allocators'!$B$15:$W$361, MATCH('O5 Details by Class &amp; Accounts'!R$18, 'E2 Allocators'!$B$15:$W$15, 0),FALSE)*$F136)</f>
        <v>0</v>
      </c>
      <c r="S136" s="1334">
        <f>IF(ISERROR(VLOOKUP(VLOOKUP($A136, 'E4 TB Allocation Details'!$A$18:$L$217, MATCH("Demand ID", 'E4 TB Allocation Details'!$A$18:$L$18, 0),FALSE), 'E2 Allocators'!$B$15:$W$361, MATCH('O5 Details by Class &amp; Accounts'!S$18, 'E2 Allocators'!$B$15:$W$15, 0),FALSE)*$F136), 0, VLOOKUP(VLOOKUP($A136, 'E4 TB Allocation Details'!$A$18:$L$217, MATCH("Demand ID", 'E4 TB Allocation Details'!$A$18:$L$18, 0),FALSE), 'E2 Allocators'!$B$15:$W$361, MATCH('O5 Details by Class &amp; Accounts'!S$18, 'E2 Allocators'!$B$15:$W$15, 0),FALSE)*$F136)</f>
        <v>0</v>
      </c>
      <c r="T136" s="1334">
        <f>IF(ISERROR(VLOOKUP(VLOOKUP($A136, 'E4 TB Allocation Details'!$A$18:$L$217, MATCH("Demand ID", 'E4 TB Allocation Details'!$A$18:$L$18, 0),FALSE), 'E2 Allocators'!$B$15:$W$361, MATCH('O5 Details by Class &amp; Accounts'!T$18, 'E2 Allocators'!$B$15:$W$15, 0),FALSE)*$F136), 0, VLOOKUP(VLOOKUP($A136, 'E4 TB Allocation Details'!$A$18:$L$217, MATCH("Demand ID", 'E4 TB Allocation Details'!$A$18:$L$18, 0),FALSE), 'E2 Allocators'!$B$15:$W$361, MATCH('O5 Details by Class &amp; Accounts'!T$18, 'E2 Allocators'!$B$15:$W$15, 0),FALSE)*$F136)</f>
        <v>0</v>
      </c>
      <c r="U136" s="1334">
        <f>IF(ISERROR(VLOOKUP(VLOOKUP($A136, 'E4 TB Allocation Details'!$A$18:$L$217, MATCH("Demand ID", 'E4 TB Allocation Details'!$A$18:$L$18, 0),FALSE), 'E2 Allocators'!$B$15:$W$361, MATCH('O5 Details by Class &amp; Accounts'!U$18, 'E2 Allocators'!$B$15:$W$15, 0),FALSE)*$F136), 0, VLOOKUP(VLOOKUP($A136, 'E4 TB Allocation Details'!$A$18:$L$217, MATCH("Demand ID", 'E4 TB Allocation Details'!$A$18:$L$18, 0),FALSE), 'E2 Allocators'!$B$15:$W$361, MATCH('O5 Details by Class &amp; Accounts'!U$18, 'E2 Allocators'!$B$15:$W$15, 0),FALSE)*$F136)</f>
        <v>0</v>
      </c>
      <c r="V136" s="1334">
        <f>IF(ISERROR(VLOOKUP(VLOOKUP($A136, 'E4 TB Allocation Details'!$A$18:$L$217, MATCH("Demand ID", 'E4 TB Allocation Details'!$A$18:$L$18, 0),FALSE), 'E2 Allocators'!$B$15:$W$361, MATCH('O5 Details by Class &amp; Accounts'!V$18, 'E2 Allocators'!$B$15:$W$15, 0),FALSE)*$F136), 0, VLOOKUP(VLOOKUP($A136, 'E4 TB Allocation Details'!$A$18:$L$217, MATCH("Demand ID", 'E4 TB Allocation Details'!$A$18:$L$18, 0),FALSE), 'E2 Allocators'!$B$15:$W$361, MATCH('O5 Details by Class &amp; Accounts'!V$18, 'E2 Allocators'!$B$15:$W$15, 0),FALSE)*$F136)</f>
        <v>0</v>
      </c>
      <c r="W136" s="1334">
        <f>IF(ISERROR(VLOOKUP(VLOOKUP($A136, 'E4 TB Allocation Details'!$A$18:$L$217, MATCH("Demand ID", 'E4 TB Allocation Details'!$A$18:$L$18, 0),FALSE), 'E2 Allocators'!$B$15:$W$361, MATCH('O5 Details by Class &amp; Accounts'!W$18, 'E2 Allocators'!$B$15:$W$15, 0),FALSE)*$F136), 0, VLOOKUP(VLOOKUP($A136, 'E4 TB Allocation Details'!$A$18:$L$217, MATCH("Demand ID", 'E4 TB Allocation Details'!$A$18:$L$18, 0),FALSE), 'E2 Allocators'!$B$15:$W$361, MATCH('O5 Details by Class &amp; Accounts'!W$18, 'E2 Allocators'!$B$15:$W$15, 0),FALSE)*$F136)</f>
        <v>0</v>
      </c>
      <c r="X136" s="1334">
        <f>IF(ISERROR(VLOOKUP(VLOOKUP($A136, 'E4 TB Allocation Details'!$A$18:$L$217, MATCH("Demand ID", 'E4 TB Allocation Details'!$A$18:$L$18, 0),FALSE), 'E2 Allocators'!$B$15:$W$361, MATCH('O5 Details by Class &amp; Accounts'!X$18, 'E2 Allocators'!$B$15:$W$15, 0),FALSE)*$F136), 0, VLOOKUP(VLOOKUP($A136, 'E4 TB Allocation Details'!$A$18:$L$217, MATCH("Demand ID", 'E4 TB Allocation Details'!$A$18:$L$18, 0),FALSE), 'E2 Allocators'!$B$15:$W$361, MATCH('O5 Details by Class &amp; Accounts'!X$18, 'E2 Allocators'!$B$15:$W$15, 0),FALSE)*$F136)</f>
        <v>0</v>
      </c>
      <c r="Y136" s="1334">
        <f>IF(ISERROR(VLOOKUP(VLOOKUP($A136, 'E4 TB Allocation Details'!$A$18:$L$217, MATCH("Demand ID", 'E4 TB Allocation Details'!$A$18:$L$18, 0),FALSE), 'E2 Allocators'!$B$15:$W$361, MATCH('O5 Details by Class &amp; Accounts'!Y$18, 'E2 Allocators'!$B$15:$W$15, 0),FALSE)*$F136), 0, VLOOKUP(VLOOKUP($A136, 'E4 TB Allocation Details'!$A$18:$L$217, MATCH("Demand ID", 'E4 TB Allocation Details'!$A$18:$L$18, 0),FALSE), 'E2 Allocators'!$B$15:$W$361, MATCH('O5 Details by Class &amp; Accounts'!Y$18, 'E2 Allocators'!$B$15:$W$15, 0),FALSE)*$F136)</f>
        <v>0</v>
      </c>
      <c r="Z136" s="1334">
        <f>IF(ISERROR(VLOOKUP(VLOOKUP($A136, 'E4 TB Allocation Details'!$A$18:$L$217, MATCH("Demand ID", 'E4 TB Allocation Details'!$A$18:$L$18, 0),FALSE), 'E2 Allocators'!$B$15:$W$361, MATCH('O5 Details by Class &amp; Accounts'!Z$18, 'E2 Allocators'!$B$15:$W$15, 0),FALSE)*$F136), 0, VLOOKUP(VLOOKUP($A136, 'E4 TB Allocation Details'!$A$18:$L$217, MATCH("Demand ID", 'E4 TB Allocation Details'!$A$18:$L$18, 0),FALSE), 'E2 Allocators'!$B$15:$W$361, MATCH('O5 Details by Class &amp; Accounts'!Z$18, 'E2 Allocators'!$B$15:$W$15, 0),FALSE)*$F136)</f>
        <v>0</v>
      </c>
      <c r="AA136" s="1334">
        <f>IF(ISERROR(VLOOKUP(VLOOKUP($A136, 'E4 TB Allocation Details'!$A$18:$L$217, MATCH("Demand ID", 'E4 TB Allocation Details'!$A$18:$L$18, 0),FALSE), 'E2 Allocators'!$B$15:$W$361, MATCH('O5 Details by Class &amp; Accounts'!AA$18, 'E2 Allocators'!$B$15:$W$15, 0),FALSE)*$F136), 0, VLOOKUP(VLOOKUP($A136, 'E4 TB Allocation Details'!$A$18:$L$217, MATCH("Demand ID", 'E4 TB Allocation Details'!$A$18:$L$18, 0),FALSE), 'E2 Allocators'!$B$15:$W$361, MATCH('O5 Details by Class &amp; Accounts'!AA$18, 'E2 Allocators'!$B$15:$W$15, 0),FALSE)*$F136)</f>
        <v>0</v>
      </c>
      <c r="AB136" s="1334">
        <f>IF(ISERROR(VLOOKUP(VLOOKUP($A136, 'E4 TB Allocation Details'!$A$18:$L$217, MATCH("Demand ID", 'E4 TB Allocation Details'!$A$18:$L$18, 0),FALSE), 'E2 Allocators'!$B$15:$W$361, MATCH('O5 Details by Class &amp; Accounts'!AB$18, 'E2 Allocators'!$B$15:$W$15, 0),FALSE)*$F136), 0, VLOOKUP(VLOOKUP($A136, 'E4 TB Allocation Details'!$A$18:$L$217, MATCH("Demand ID", 'E4 TB Allocation Details'!$A$18:$L$18, 0),FALSE), 'E2 Allocators'!$B$15:$W$361, MATCH('O5 Details by Class &amp; Accounts'!AB$18, 'E2 Allocators'!$B$15:$W$15, 0),FALSE)*$F136)</f>
        <v>0</v>
      </c>
      <c r="AC136" s="1334">
        <f t="shared" si="39"/>
        <v>0</v>
      </c>
      <c r="AD136" s="1334">
        <f>IF(ISERROR(VLOOKUP(VLOOKUP($A136, 'E4 TB Allocation Details'!$A$18:$L$217, MATCH("Customer ID", 'E4 TB Allocation Details'!$A$18:$L$18, 0),FALSE), 'E2 Allocators'!$B$15:$W$361, MATCH('O5 Details by Class &amp; Accounts'!AD$18, 'E2 Allocators'!$B$15:$W$15, 0),FALSE)*$G136), 0, VLOOKUP(VLOOKUP($A136, 'E4 TB Allocation Details'!$A$18:$L$217, MATCH("Customer ID", 'E4 TB Allocation Details'!$A$18:$L$18, 0),FALSE), 'E2 Allocators'!$B$15:$W$361, MATCH('O5 Details by Class &amp; Accounts'!AD$18, 'E2 Allocators'!$B$15:$W$15, 0),FALSE)*$G136)</f>
        <v>0</v>
      </c>
      <c r="AE136" s="1334">
        <f>IF(ISERROR(VLOOKUP(VLOOKUP($A136, 'E4 TB Allocation Details'!$A$18:$L$217, MATCH("Customer ID", 'E4 TB Allocation Details'!$A$18:$L$18, 0),FALSE), 'E2 Allocators'!$B$15:$W$361, MATCH('O5 Details by Class &amp; Accounts'!AE$18, 'E2 Allocators'!$B$15:$W$15, 0),FALSE)*$G136), 0, VLOOKUP(VLOOKUP($A136, 'E4 TB Allocation Details'!$A$18:$L$217, MATCH("Customer ID", 'E4 TB Allocation Details'!$A$18:$L$18, 0),FALSE), 'E2 Allocators'!$B$15:$W$361, MATCH('O5 Details by Class &amp; Accounts'!AE$18, 'E2 Allocators'!$B$15:$W$15, 0),FALSE)*$G136)</f>
        <v>0</v>
      </c>
      <c r="AF136" s="1334">
        <f>IF(ISERROR(VLOOKUP(VLOOKUP($A136, 'E4 TB Allocation Details'!$A$18:$L$217, MATCH("Customer ID", 'E4 TB Allocation Details'!$A$18:$L$18, 0),FALSE), 'E2 Allocators'!$B$15:$W$361, MATCH('O5 Details by Class &amp; Accounts'!AF$18, 'E2 Allocators'!$B$15:$W$15, 0),FALSE)*$G136), 0, VLOOKUP(VLOOKUP($A136, 'E4 TB Allocation Details'!$A$18:$L$217, MATCH("Customer ID", 'E4 TB Allocation Details'!$A$18:$L$18, 0),FALSE), 'E2 Allocators'!$B$15:$W$361, MATCH('O5 Details by Class &amp; Accounts'!AF$18, 'E2 Allocators'!$B$15:$W$15, 0),FALSE)*$G136)</f>
        <v>0</v>
      </c>
      <c r="AG136" s="1334">
        <f>IF(ISERROR(VLOOKUP(VLOOKUP($A136, 'E4 TB Allocation Details'!$A$18:$L$217, MATCH("Customer ID", 'E4 TB Allocation Details'!$A$18:$L$18, 0),FALSE), 'E2 Allocators'!$B$15:$W$361, MATCH('O5 Details by Class &amp; Accounts'!AG$18, 'E2 Allocators'!$B$15:$W$15, 0),FALSE)*$G136), 0, VLOOKUP(VLOOKUP($A136, 'E4 TB Allocation Details'!$A$18:$L$217, MATCH("Customer ID", 'E4 TB Allocation Details'!$A$18:$L$18, 0),FALSE), 'E2 Allocators'!$B$15:$W$361, MATCH('O5 Details by Class &amp; Accounts'!AG$18, 'E2 Allocators'!$B$15:$W$15, 0),FALSE)*$G136)</f>
        <v>0</v>
      </c>
      <c r="AH136" s="1334">
        <f>IF(ISERROR(VLOOKUP(VLOOKUP($A136, 'E4 TB Allocation Details'!$A$18:$L$217, MATCH("Customer ID", 'E4 TB Allocation Details'!$A$18:$L$18, 0),FALSE), 'E2 Allocators'!$B$15:$W$361, MATCH('O5 Details by Class &amp; Accounts'!AH$18, 'E2 Allocators'!$B$15:$W$15, 0),FALSE)*$G136), 0, VLOOKUP(VLOOKUP($A136, 'E4 TB Allocation Details'!$A$18:$L$217, MATCH("Customer ID", 'E4 TB Allocation Details'!$A$18:$L$18, 0),FALSE), 'E2 Allocators'!$B$15:$W$361, MATCH('O5 Details by Class &amp; Accounts'!AH$18, 'E2 Allocators'!$B$15:$W$15, 0),FALSE)*$G136)</f>
        <v>0</v>
      </c>
      <c r="AI136" s="1334">
        <f>IF(ISERROR(VLOOKUP(VLOOKUP($A136, 'E4 TB Allocation Details'!$A$18:$L$217, MATCH("Customer ID", 'E4 TB Allocation Details'!$A$18:$L$18, 0),FALSE), 'E2 Allocators'!$B$15:$W$361, MATCH('O5 Details by Class &amp; Accounts'!AI$18, 'E2 Allocators'!$B$15:$W$15, 0),FALSE)*$G136), 0, VLOOKUP(VLOOKUP($A136, 'E4 TB Allocation Details'!$A$18:$L$217, MATCH("Customer ID", 'E4 TB Allocation Details'!$A$18:$L$18, 0),FALSE), 'E2 Allocators'!$B$15:$W$361, MATCH('O5 Details by Class &amp; Accounts'!AI$18, 'E2 Allocators'!$B$15:$W$15, 0),FALSE)*$G136)</f>
        <v>0</v>
      </c>
      <c r="AJ136" s="1334">
        <f>IF(ISERROR(VLOOKUP(VLOOKUP($A136, 'E4 TB Allocation Details'!$A$18:$L$217, MATCH("Customer ID", 'E4 TB Allocation Details'!$A$18:$L$18, 0),FALSE), 'E2 Allocators'!$B$15:$W$361, MATCH('O5 Details by Class &amp; Accounts'!AJ$18, 'E2 Allocators'!$B$15:$W$15, 0),FALSE)*$G136), 0, VLOOKUP(VLOOKUP($A136, 'E4 TB Allocation Details'!$A$18:$L$217, MATCH("Customer ID", 'E4 TB Allocation Details'!$A$18:$L$18, 0),FALSE), 'E2 Allocators'!$B$15:$W$361, MATCH('O5 Details by Class &amp; Accounts'!AJ$18, 'E2 Allocators'!$B$15:$W$15, 0),FALSE)*$G136)</f>
        <v>0</v>
      </c>
      <c r="AK136" s="1334">
        <f>IF(ISERROR(VLOOKUP(VLOOKUP($A136, 'E4 TB Allocation Details'!$A$18:$L$217, MATCH("Customer ID", 'E4 TB Allocation Details'!$A$18:$L$18, 0),FALSE), 'E2 Allocators'!$B$15:$W$361, MATCH('O5 Details by Class &amp; Accounts'!AK$18, 'E2 Allocators'!$B$15:$W$15, 0),FALSE)*$G136), 0, VLOOKUP(VLOOKUP($A136, 'E4 TB Allocation Details'!$A$18:$L$217, MATCH("Customer ID", 'E4 TB Allocation Details'!$A$18:$L$18, 0),FALSE), 'E2 Allocators'!$B$15:$W$361, MATCH('O5 Details by Class &amp; Accounts'!AK$18, 'E2 Allocators'!$B$15:$W$15, 0),FALSE)*$G136)</f>
        <v>0</v>
      </c>
      <c r="AL136" s="1334">
        <f>IF(ISERROR(VLOOKUP(VLOOKUP($A136, 'E4 TB Allocation Details'!$A$18:$L$217, MATCH("Customer ID", 'E4 TB Allocation Details'!$A$18:$L$18, 0),FALSE), 'E2 Allocators'!$B$15:$W$361, MATCH('O5 Details by Class &amp; Accounts'!AL$18, 'E2 Allocators'!$B$15:$W$15, 0),FALSE)*$G136), 0, VLOOKUP(VLOOKUP($A136, 'E4 TB Allocation Details'!$A$18:$L$217, MATCH("Customer ID", 'E4 TB Allocation Details'!$A$18:$L$18, 0),FALSE), 'E2 Allocators'!$B$15:$W$361, MATCH('O5 Details by Class &amp; Accounts'!AL$18, 'E2 Allocators'!$B$15:$W$15, 0),FALSE)*$G136)</f>
        <v>0</v>
      </c>
      <c r="AM136" s="1334">
        <f>IF(ISERROR(VLOOKUP(VLOOKUP($A136, 'E4 TB Allocation Details'!$A$18:$L$217, MATCH("Customer ID", 'E4 TB Allocation Details'!$A$18:$L$18, 0),FALSE), 'E2 Allocators'!$B$15:$W$361, MATCH('O5 Details by Class &amp; Accounts'!AM$18, 'E2 Allocators'!$B$15:$W$15, 0),FALSE)*$G136), 0, VLOOKUP(VLOOKUP($A136, 'E4 TB Allocation Details'!$A$18:$L$217, MATCH("Customer ID", 'E4 TB Allocation Details'!$A$18:$L$18, 0),FALSE), 'E2 Allocators'!$B$15:$W$361, MATCH('O5 Details by Class &amp; Accounts'!AM$18, 'E2 Allocators'!$B$15:$W$15, 0),FALSE)*$G136)</f>
        <v>0</v>
      </c>
      <c r="AN136" s="1334">
        <f>IF(ISERROR(VLOOKUP(VLOOKUP($A136, 'E4 TB Allocation Details'!$A$18:$L$217, MATCH("Customer ID", 'E4 TB Allocation Details'!$A$18:$L$18, 0),FALSE), 'E2 Allocators'!$B$15:$W$361, MATCH('O5 Details by Class &amp; Accounts'!AN$18, 'E2 Allocators'!$B$15:$W$15, 0),FALSE)*$G136), 0, VLOOKUP(VLOOKUP($A136, 'E4 TB Allocation Details'!$A$18:$L$217, MATCH("Customer ID", 'E4 TB Allocation Details'!$A$18:$L$18, 0),FALSE), 'E2 Allocators'!$B$15:$W$361, MATCH('O5 Details by Class &amp; Accounts'!AN$18, 'E2 Allocators'!$B$15:$W$15, 0),FALSE)*$G136)</f>
        <v>0</v>
      </c>
      <c r="AO136" s="1334">
        <f>IF(ISERROR(VLOOKUP(VLOOKUP($A136, 'E4 TB Allocation Details'!$A$18:$L$217, MATCH("Customer ID", 'E4 TB Allocation Details'!$A$18:$L$18, 0),FALSE), 'E2 Allocators'!$B$15:$W$361, MATCH('O5 Details by Class &amp; Accounts'!AO$18, 'E2 Allocators'!$B$15:$W$15, 0),FALSE)*$G136), 0, VLOOKUP(VLOOKUP($A136, 'E4 TB Allocation Details'!$A$18:$L$217, MATCH("Customer ID", 'E4 TB Allocation Details'!$A$18:$L$18, 0),FALSE), 'E2 Allocators'!$B$15:$W$361, MATCH('O5 Details by Class &amp; Accounts'!AO$18, 'E2 Allocators'!$B$15:$W$15, 0),FALSE)*$G136)</f>
        <v>0</v>
      </c>
      <c r="AP136" s="1334">
        <f>IF(ISERROR(VLOOKUP(VLOOKUP($A136, 'E4 TB Allocation Details'!$A$18:$L$217, MATCH("Customer ID", 'E4 TB Allocation Details'!$A$18:$L$18, 0),FALSE), 'E2 Allocators'!$B$15:$W$361, MATCH('O5 Details by Class &amp; Accounts'!AP$18, 'E2 Allocators'!$B$15:$W$15, 0),FALSE)*$G136), 0, VLOOKUP(VLOOKUP($A136, 'E4 TB Allocation Details'!$A$18:$L$217, MATCH("Customer ID", 'E4 TB Allocation Details'!$A$18:$L$18, 0),FALSE), 'E2 Allocators'!$B$15:$W$361, MATCH('O5 Details by Class &amp; Accounts'!AP$18, 'E2 Allocators'!$B$15:$W$15, 0),FALSE)*$G136)</f>
        <v>0</v>
      </c>
      <c r="AQ136" s="1334">
        <f>IF(ISERROR(VLOOKUP(VLOOKUP($A136, 'E4 TB Allocation Details'!$A$18:$L$217, MATCH("Customer ID", 'E4 TB Allocation Details'!$A$18:$L$18, 0),FALSE), 'E2 Allocators'!$B$15:$W$361, MATCH('O5 Details by Class &amp; Accounts'!AQ$18, 'E2 Allocators'!$B$15:$W$15, 0),FALSE)*$G136), 0, VLOOKUP(VLOOKUP($A136, 'E4 TB Allocation Details'!$A$18:$L$217, MATCH("Customer ID", 'E4 TB Allocation Details'!$A$18:$L$18, 0),FALSE), 'E2 Allocators'!$B$15:$W$361, MATCH('O5 Details by Class &amp; Accounts'!AQ$18, 'E2 Allocators'!$B$15:$W$15, 0),FALSE)*$G136)</f>
        <v>0</v>
      </c>
      <c r="AR136" s="1334">
        <f>IF(ISERROR(VLOOKUP(VLOOKUP($A136, 'E4 TB Allocation Details'!$A$18:$L$217, MATCH("Customer ID", 'E4 TB Allocation Details'!$A$18:$L$18, 0),FALSE), 'E2 Allocators'!$B$15:$W$361, MATCH('O5 Details by Class &amp; Accounts'!AR$18, 'E2 Allocators'!$B$15:$W$15, 0),FALSE)*$G136), 0, VLOOKUP(VLOOKUP($A136, 'E4 TB Allocation Details'!$A$18:$L$217, MATCH("Customer ID", 'E4 TB Allocation Details'!$A$18:$L$18, 0),FALSE), 'E2 Allocators'!$B$15:$W$361, MATCH('O5 Details by Class &amp; Accounts'!AR$18, 'E2 Allocators'!$B$15:$W$15, 0),FALSE)*$G136)</f>
        <v>0</v>
      </c>
      <c r="AS136" s="1334">
        <f>IF(ISERROR(VLOOKUP(VLOOKUP($A136, 'E4 TB Allocation Details'!$A$18:$L$217, MATCH("Customer ID", 'E4 TB Allocation Details'!$A$18:$L$18, 0),FALSE), 'E2 Allocators'!$B$15:$W$361, MATCH('O5 Details by Class &amp; Accounts'!AS$18, 'E2 Allocators'!$B$15:$W$15, 0),FALSE)*$G136), 0, VLOOKUP(VLOOKUP($A136, 'E4 TB Allocation Details'!$A$18:$L$217, MATCH("Customer ID", 'E4 TB Allocation Details'!$A$18:$L$18, 0),FALSE), 'E2 Allocators'!$B$15:$W$361, MATCH('O5 Details by Class &amp; Accounts'!AS$18, 'E2 Allocators'!$B$15:$W$15, 0),FALSE)*$G136)</f>
        <v>0</v>
      </c>
      <c r="AT136" s="1334">
        <f>IF(ISERROR(VLOOKUP(VLOOKUP($A136, 'E4 TB Allocation Details'!$A$18:$L$217, MATCH("Customer ID", 'E4 TB Allocation Details'!$A$18:$L$18, 0),FALSE), 'E2 Allocators'!$B$15:$W$361, MATCH('O5 Details by Class &amp; Accounts'!AT$18, 'E2 Allocators'!$B$15:$W$15, 0),FALSE)*$G136), 0, VLOOKUP(VLOOKUP($A136, 'E4 TB Allocation Details'!$A$18:$L$217, MATCH("Customer ID", 'E4 TB Allocation Details'!$A$18:$L$18, 0),FALSE), 'E2 Allocators'!$B$15:$W$361, MATCH('O5 Details by Class &amp; Accounts'!AT$18, 'E2 Allocators'!$B$15:$W$15, 0),FALSE)*$G136)</f>
        <v>0</v>
      </c>
      <c r="AU136" s="1334">
        <f>IF(ISERROR(VLOOKUP(VLOOKUP($A136, 'E4 TB Allocation Details'!$A$18:$L$217, MATCH("Customer ID", 'E4 TB Allocation Details'!$A$18:$L$18, 0),FALSE), 'E2 Allocators'!$B$15:$W$361, MATCH('O5 Details by Class &amp; Accounts'!AU$18, 'E2 Allocators'!$B$15:$W$15, 0),FALSE)*$G136), 0, VLOOKUP(VLOOKUP($A136, 'E4 TB Allocation Details'!$A$18:$L$217, MATCH("Customer ID", 'E4 TB Allocation Details'!$A$18:$L$18, 0),FALSE), 'E2 Allocators'!$B$15:$W$361, MATCH('O5 Details by Class &amp; Accounts'!AU$18, 'E2 Allocators'!$B$15:$W$15, 0),FALSE)*$G136)</f>
        <v>0</v>
      </c>
      <c r="AV136" s="1334">
        <f>IF(ISERROR(VLOOKUP(VLOOKUP($A136, 'E4 TB Allocation Details'!$A$18:$L$217, MATCH("Customer ID", 'E4 TB Allocation Details'!$A$18:$L$18, 0),FALSE), 'E2 Allocators'!$B$15:$W$361, MATCH('O5 Details by Class &amp; Accounts'!AV$18, 'E2 Allocators'!$B$15:$W$15, 0),FALSE)*$G136), 0, VLOOKUP(VLOOKUP($A136, 'E4 TB Allocation Details'!$A$18:$L$217, MATCH("Customer ID", 'E4 TB Allocation Details'!$A$18:$L$18, 0),FALSE), 'E2 Allocators'!$B$15:$W$361, MATCH('O5 Details by Class &amp; Accounts'!AV$18, 'E2 Allocators'!$B$15:$W$15, 0),FALSE)*$G136)</f>
        <v>0</v>
      </c>
      <c r="AW136" s="1334">
        <f>IF(ISERROR(VLOOKUP(VLOOKUP($A136, 'E4 TB Allocation Details'!$A$18:$L$217, MATCH("Customer ID", 'E4 TB Allocation Details'!$A$18:$L$18, 0),FALSE), 'E2 Allocators'!$B$15:$W$361, MATCH('O5 Details by Class &amp; Accounts'!AW$18, 'E2 Allocators'!$B$15:$W$15, 0),FALSE)*$G136), 0, VLOOKUP(VLOOKUP($A136, 'E4 TB Allocation Details'!$A$18:$L$217, MATCH("Customer ID", 'E4 TB Allocation Details'!$A$18:$L$18, 0),FALSE), 'E2 Allocators'!$B$15:$W$361, MATCH('O5 Details by Class &amp; Accounts'!AW$18, 'E2 Allocators'!$B$15:$W$15, 0),FALSE)*$G136)</f>
        <v>0</v>
      </c>
      <c r="AX136" s="1334">
        <f t="shared" si="40"/>
        <v>0</v>
      </c>
      <c r="AY136" s="1334">
        <f>IF(ISERROR(VLOOKUP(VLOOKUP($A136, 'E4 TB Allocation Details'!$A$18:$L$217, MATCH("Misc ID", 'E4 TB Allocation Details'!$A$18:$L$18, 0),FALSE), 'E2 Allocators'!$B$15:$W$361, MATCH('O5 Details by Class &amp; Accounts'!AY$18, 'E2 Allocators'!$B$15:$W$15, 0),FALSE)*$E136), 0, VLOOKUP(VLOOKUP($A136, 'E4 TB Allocation Details'!$A$18:$L$217, MATCH("Misc ID", 'E4 TB Allocation Details'!$A$18:$L$18, 0),FALSE), 'E2 Allocators'!$B$15:$W$361, MATCH('O5 Details by Class &amp; Accounts'!AY$18, 'E2 Allocators'!$B$15:$W$15, 0),FALSE)*$E136)</f>
        <v>0</v>
      </c>
      <c r="AZ136" s="1334">
        <f>IF(ISERROR(VLOOKUP(VLOOKUP($A136, 'E4 TB Allocation Details'!$A$18:$L$217, MATCH("Misc ID", 'E4 TB Allocation Details'!$A$18:$L$18, 0),FALSE), 'E2 Allocators'!$B$15:$W$361, MATCH('O5 Details by Class &amp; Accounts'!AZ$18, 'E2 Allocators'!$B$15:$W$15, 0),FALSE)*$E136), 0, VLOOKUP(VLOOKUP($A136, 'E4 TB Allocation Details'!$A$18:$L$217, MATCH("Misc ID", 'E4 TB Allocation Details'!$A$18:$L$18, 0),FALSE), 'E2 Allocators'!$B$15:$W$361, MATCH('O5 Details by Class &amp; Accounts'!AZ$18, 'E2 Allocators'!$B$15:$W$15, 0),FALSE)*$E136)</f>
        <v>0</v>
      </c>
      <c r="BA136" s="1334">
        <f>IF(ISERROR(VLOOKUP(VLOOKUP($A136, 'E4 TB Allocation Details'!$A$18:$L$217, MATCH("Misc ID", 'E4 TB Allocation Details'!$A$18:$L$18, 0),FALSE), 'E2 Allocators'!$B$15:$W$361, MATCH('O5 Details by Class &amp; Accounts'!BA$18, 'E2 Allocators'!$B$15:$W$15, 0),FALSE)*$E136), 0, VLOOKUP(VLOOKUP($A136, 'E4 TB Allocation Details'!$A$18:$L$217, MATCH("Misc ID", 'E4 TB Allocation Details'!$A$18:$L$18, 0),FALSE), 'E2 Allocators'!$B$15:$W$361, MATCH('O5 Details by Class &amp; Accounts'!BA$18, 'E2 Allocators'!$B$15:$W$15, 0),FALSE)*$E136)</f>
        <v>0</v>
      </c>
      <c r="BB136" s="1334">
        <f>IF(ISERROR(VLOOKUP(VLOOKUP($A136, 'E4 TB Allocation Details'!$A$18:$L$217, MATCH("Misc ID", 'E4 TB Allocation Details'!$A$18:$L$18, 0),FALSE), 'E2 Allocators'!$B$15:$W$361, MATCH('O5 Details by Class &amp; Accounts'!BB$18, 'E2 Allocators'!$B$15:$W$15, 0),FALSE)*$E136), 0, VLOOKUP(VLOOKUP($A136, 'E4 TB Allocation Details'!$A$18:$L$217, MATCH("Misc ID", 'E4 TB Allocation Details'!$A$18:$L$18, 0),FALSE), 'E2 Allocators'!$B$15:$W$361, MATCH('O5 Details by Class &amp; Accounts'!BB$18, 'E2 Allocators'!$B$15:$W$15, 0),FALSE)*$E136)</f>
        <v>0</v>
      </c>
      <c r="BC136" s="1334">
        <f>IF(ISERROR(VLOOKUP(VLOOKUP($A136, 'E4 TB Allocation Details'!$A$18:$L$217, MATCH("Misc ID", 'E4 TB Allocation Details'!$A$18:$L$18, 0),FALSE), 'E2 Allocators'!$B$15:$W$361, MATCH('O5 Details by Class &amp; Accounts'!BC$18, 'E2 Allocators'!$B$15:$W$15, 0),FALSE)*$E136), 0, VLOOKUP(VLOOKUP($A136, 'E4 TB Allocation Details'!$A$18:$L$217, MATCH("Misc ID", 'E4 TB Allocation Details'!$A$18:$L$18, 0),FALSE), 'E2 Allocators'!$B$15:$W$361, MATCH('O5 Details by Class &amp; Accounts'!BC$18, 'E2 Allocators'!$B$15:$W$15, 0),FALSE)*$E136)</f>
        <v>0</v>
      </c>
      <c r="BD136" s="1334">
        <f>IF(ISERROR(VLOOKUP(VLOOKUP($A136, 'E4 TB Allocation Details'!$A$18:$L$217, MATCH("Misc ID", 'E4 TB Allocation Details'!$A$18:$L$18, 0),FALSE), 'E2 Allocators'!$B$15:$W$361, MATCH('O5 Details by Class &amp; Accounts'!BD$18, 'E2 Allocators'!$B$15:$W$15, 0),FALSE)*$E136), 0, VLOOKUP(VLOOKUP($A136, 'E4 TB Allocation Details'!$A$18:$L$217, MATCH("Misc ID", 'E4 TB Allocation Details'!$A$18:$L$18, 0),FALSE), 'E2 Allocators'!$B$15:$W$361, MATCH('O5 Details by Class &amp; Accounts'!BD$18, 'E2 Allocators'!$B$15:$W$15, 0),FALSE)*$E136)</f>
        <v>0</v>
      </c>
      <c r="BE136" s="1334">
        <f>IF(ISERROR(VLOOKUP(VLOOKUP($A136, 'E4 TB Allocation Details'!$A$18:$L$217, MATCH("Misc ID", 'E4 TB Allocation Details'!$A$18:$L$18, 0),FALSE), 'E2 Allocators'!$B$15:$W$361, MATCH('O5 Details by Class &amp; Accounts'!BE$18, 'E2 Allocators'!$B$15:$W$15, 0),FALSE)*$E136), 0, VLOOKUP(VLOOKUP($A136, 'E4 TB Allocation Details'!$A$18:$L$217, MATCH("Misc ID", 'E4 TB Allocation Details'!$A$18:$L$18, 0),FALSE), 'E2 Allocators'!$B$15:$W$361, MATCH('O5 Details by Class &amp; Accounts'!BE$18, 'E2 Allocators'!$B$15:$W$15, 0),FALSE)*$E136)</f>
        <v>0</v>
      </c>
      <c r="BF136" s="1334">
        <f>IF(ISERROR(VLOOKUP(VLOOKUP($A136, 'E4 TB Allocation Details'!$A$18:$L$217, MATCH("Misc ID", 'E4 TB Allocation Details'!$A$18:$L$18, 0),FALSE), 'E2 Allocators'!$B$15:$W$361, MATCH('O5 Details by Class &amp; Accounts'!BF$18, 'E2 Allocators'!$B$15:$W$15, 0),FALSE)*$E136), 0, VLOOKUP(VLOOKUP($A136, 'E4 TB Allocation Details'!$A$18:$L$217, MATCH("Misc ID", 'E4 TB Allocation Details'!$A$18:$L$18, 0),FALSE), 'E2 Allocators'!$B$15:$W$361, MATCH('O5 Details by Class &amp; Accounts'!BF$18, 'E2 Allocators'!$B$15:$W$15, 0),FALSE)*$E136)</f>
        <v>0</v>
      </c>
      <c r="BG136" s="1334">
        <f>IF(ISERROR(VLOOKUP(VLOOKUP($A136, 'E4 TB Allocation Details'!$A$18:$L$217, MATCH("Misc ID", 'E4 TB Allocation Details'!$A$18:$L$18, 0),FALSE), 'E2 Allocators'!$B$15:$W$361, MATCH('O5 Details by Class &amp; Accounts'!BG$18, 'E2 Allocators'!$B$15:$W$15, 0),FALSE)*$E136), 0, VLOOKUP(VLOOKUP($A136, 'E4 TB Allocation Details'!$A$18:$L$217, MATCH("Misc ID", 'E4 TB Allocation Details'!$A$18:$L$18, 0),FALSE), 'E2 Allocators'!$B$15:$W$361, MATCH('O5 Details by Class &amp; Accounts'!BG$18, 'E2 Allocators'!$B$15:$W$15, 0),FALSE)*$E136)</f>
        <v>0</v>
      </c>
      <c r="BH136" s="1334">
        <f>IF(ISERROR(VLOOKUP(VLOOKUP($A136, 'E4 TB Allocation Details'!$A$18:$L$217, MATCH("Misc ID", 'E4 TB Allocation Details'!$A$18:$L$18, 0),FALSE), 'E2 Allocators'!$B$15:$W$361, MATCH('O5 Details by Class &amp; Accounts'!BH$18, 'E2 Allocators'!$B$15:$W$15, 0),FALSE)*$E136), 0, VLOOKUP(VLOOKUP($A136, 'E4 TB Allocation Details'!$A$18:$L$217, MATCH("Misc ID", 'E4 TB Allocation Details'!$A$18:$L$18, 0),FALSE), 'E2 Allocators'!$B$15:$W$361, MATCH('O5 Details by Class &amp; Accounts'!BH$18, 'E2 Allocators'!$B$15:$W$15, 0),FALSE)*$E136)</f>
        <v>0</v>
      </c>
      <c r="BI136" s="1334">
        <f>IF(ISERROR(VLOOKUP(VLOOKUP($A136, 'E4 TB Allocation Details'!$A$18:$L$217, MATCH("Misc ID", 'E4 TB Allocation Details'!$A$18:$L$18, 0),FALSE), 'E2 Allocators'!$B$15:$W$361, MATCH('O5 Details by Class &amp; Accounts'!BI$18, 'E2 Allocators'!$B$15:$W$15, 0),FALSE)*$E136), 0, VLOOKUP(VLOOKUP($A136, 'E4 TB Allocation Details'!$A$18:$L$217, MATCH("Misc ID", 'E4 TB Allocation Details'!$A$18:$L$18, 0),FALSE), 'E2 Allocators'!$B$15:$W$361, MATCH('O5 Details by Class &amp; Accounts'!BI$18, 'E2 Allocators'!$B$15:$W$15, 0),FALSE)*$E136)</f>
        <v>0</v>
      </c>
      <c r="BJ136" s="1334">
        <f>IF(ISERROR(VLOOKUP(VLOOKUP($A136, 'E4 TB Allocation Details'!$A$18:$L$217, MATCH("Misc ID", 'E4 TB Allocation Details'!$A$18:$L$18, 0),FALSE), 'E2 Allocators'!$B$15:$W$361, MATCH('O5 Details by Class &amp; Accounts'!BJ$18, 'E2 Allocators'!$B$15:$W$15, 0),FALSE)*$E136), 0, VLOOKUP(VLOOKUP($A136, 'E4 TB Allocation Details'!$A$18:$L$217, MATCH("Misc ID", 'E4 TB Allocation Details'!$A$18:$L$18, 0),FALSE), 'E2 Allocators'!$B$15:$W$361, MATCH('O5 Details by Class &amp; Accounts'!BJ$18, 'E2 Allocators'!$B$15:$W$15, 0),FALSE)*$E136)</f>
        <v>0</v>
      </c>
      <c r="BK136" s="1334">
        <f>IF(ISERROR(VLOOKUP(VLOOKUP($A136, 'E4 TB Allocation Details'!$A$18:$L$217, MATCH("Misc ID", 'E4 TB Allocation Details'!$A$18:$L$18, 0),FALSE), 'E2 Allocators'!$B$15:$W$361, MATCH('O5 Details by Class &amp; Accounts'!BK$18, 'E2 Allocators'!$B$15:$W$15, 0),FALSE)*$E136), 0, VLOOKUP(VLOOKUP($A136, 'E4 TB Allocation Details'!$A$18:$L$217, MATCH("Misc ID", 'E4 TB Allocation Details'!$A$18:$L$18, 0),FALSE), 'E2 Allocators'!$B$15:$W$361, MATCH('O5 Details by Class &amp; Accounts'!BK$18, 'E2 Allocators'!$B$15:$W$15, 0),FALSE)*$E136)</f>
        <v>0</v>
      </c>
      <c r="BL136" s="1334">
        <f>IF(ISERROR(VLOOKUP(VLOOKUP($A136, 'E4 TB Allocation Details'!$A$18:$L$217, MATCH("Misc ID", 'E4 TB Allocation Details'!$A$18:$L$18, 0),FALSE), 'E2 Allocators'!$B$15:$W$361, MATCH('O5 Details by Class &amp; Accounts'!BL$18, 'E2 Allocators'!$B$15:$W$15, 0),FALSE)*$E136), 0, VLOOKUP(VLOOKUP($A136, 'E4 TB Allocation Details'!$A$18:$L$217, MATCH("Misc ID", 'E4 TB Allocation Details'!$A$18:$L$18, 0),FALSE), 'E2 Allocators'!$B$15:$W$361, MATCH('O5 Details by Class &amp; Accounts'!BL$18, 'E2 Allocators'!$B$15:$W$15, 0),FALSE)*$E136)</f>
        <v>0</v>
      </c>
      <c r="BM136" s="1334">
        <f>IF(ISERROR(VLOOKUP(VLOOKUP($A136, 'E4 TB Allocation Details'!$A$18:$L$217, MATCH("Misc ID", 'E4 TB Allocation Details'!$A$18:$L$18, 0),FALSE), 'E2 Allocators'!$B$15:$W$361, MATCH('O5 Details by Class &amp; Accounts'!BM$18, 'E2 Allocators'!$B$15:$W$15, 0),FALSE)*$E136), 0, VLOOKUP(VLOOKUP($A136, 'E4 TB Allocation Details'!$A$18:$L$217, MATCH("Misc ID", 'E4 TB Allocation Details'!$A$18:$L$18, 0),FALSE), 'E2 Allocators'!$B$15:$W$361, MATCH('O5 Details by Class &amp; Accounts'!BM$18, 'E2 Allocators'!$B$15:$W$15, 0),FALSE)*$E136)</f>
        <v>0</v>
      </c>
      <c r="BN136" s="1334">
        <f>IF(ISERROR(VLOOKUP(VLOOKUP($A136, 'E4 TB Allocation Details'!$A$18:$L$217, MATCH("Misc ID", 'E4 TB Allocation Details'!$A$18:$L$18, 0),FALSE), 'E2 Allocators'!$B$15:$W$361, MATCH('O5 Details by Class &amp; Accounts'!BN$18, 'E2 Allocators'!$B$15:$W$15, 0),FALSE)*$E136), 0, VLOOKUP(VLOOKUP($A136, 'E4 TB Allocation Details'!$A$18:$L$217, MATCH("Misc ID", 'E4 TB Allocation Details'!$A$18:$L$18, 0),FALSE), 'E2 Allocators'!$B$15:$W$361, MATCH('O5 Details by Class &amp; Accounts'!BN$18, 'E2 Allocators'!$B$15:$W$15, 0),FALSE)*$E136)</f>
        <v>0</v>
      </c>
      <c r="BO136" s="1334">
        <f>IF(ISERROR(VLOOKUP(VLOOKUP($A136, 'E4 TB Allocation Details'!$A$18:$L$217, MATCH("Misc ID", 'E4 TB Allocation Details'!$A$18:$L$18, 0),FALSE), 'E2 Allocators'!$B$15:$W$361, MATCH('O5 Details by Class &amp; Accounts'!BO$18, 'E2 Allocators'!$B$15:$W$15, 0),FALSE)*$E136), 0, VLOOKUP(VLOOKUP($A136, 'E4 TB Allocation Details'!$A$18:$L$217, MATCH("Misc ID", 'E4 TB Allocation Details'!$A$18:$L$18, 0),FALSE), 'E2 Allocators'!$B$15:$W$361, MATCH('O5 Details by Class &amp; Accounts'!BO$18, 'E2 Allocators'!$B$15:$W$15, 0),FALSE)*$E136)</f>
        <v>0</v>
      </c>
      <c r="BP136" s="1334">
        <f>IF(ISERROR(VLOOKUP(VLOOKUP($A136, 'E4 TB Allocation Details'!$A$18:$L$217, MATCH("Misc ID", 'E4 TB Allocation Details'!$A$18:$L$18, 0),FALSE), 'E2 Allocators'!$B$15:$W$361, MATCH('O5 Details by Class &amp; Accounts'!BP$18, 'E2 Allocators'!$B$15:$W$15, 0),FALSE)*$E136), 0, VLOOKUP(VLOOKUP($A136, 'E4 TB Allocation Details'!$A$18:$L$217, MATCH("Misc ID", 'E4 TB Allocation Details'!$A$18:$L$18, 0),FALSE), 'E2 Allocators'!$B$15:$W$361, MATCH('O5 Details by Class &amp; Accounts'!BP$18, 'E2 Allocators'!$B$15:$W$15, 0),FALSE)*$E136)</f>
        <v>0</v>
      </c>
      <c r="BQ136" s="1334">
        <f>IF(ISERROR(VLOOKUP(VLOOKUP($A136, 'E4 TB Allocation Details'!$A$18:$L$217, MATCH("Misc ID", 'E4 TB Allocation Details'!$A$18:$L$18, 0),FALSE), 'E2 Allocators'!$B$15:$W$361, MATCH('O5 Details by Class &amp; Accounts'!BQ$18, 'E2 Allocators'!$B$15:$W$15, 0),FALSE)*$E136), 0, VLOOKUP(VLOOKUP($A136, 'E4 TB Allocation Details'!$A$18:$L$217, MATCH("Misc ID", 'E4 TB Allocation Details'!$A$18:$L$18, 0),FALSE), 'E2 Allocators'!$B$15:$W$361, MATCH('O5 Details by Class &amp; Accounts'!BQ$18, 'E2 Allocators'!$B$15:$W$15, 0),FALSE)*$E136)</f>
        <v>0</v>
      </c>
      <c r="BR136" s="1334">
        <f>IF(ISERROR(VLOOKUP(VLOOKUP($A136, 'E4 TB Allocation Details'!$A$18:$L$217, MATCH("Misc ID", 'E4 TB Allocation Details'!$A$18:$L$18, 0),FALSE), 'E2 Allocators'!$B$15:$W$361, MATCH('O5 Details by Class &amp; Accounts'!BR$18, 'E2 Allocators'!$B$15:$W$15, 0),FALSE)*$E136), 0, VLOOKUP(VLOOKUP($A136, 'E4 TB Allocation Details'!$A$18:$L$217, MATCH("Misc ID", 'E4 TB Allocation Details'!$A$18:$L$18, 0),FALSE), 'E2 Allocators'!$B$15:$W$361, MATCH('O5 Details by Class &amp; Accounts'!BR$18, 'E2 Allocators'!$B$15:$W$15, 0),FALSE)*$E136)</f>
        <v>0</v>
      </c>
      <c r="BS136" s="1334">
        <f t="shared" si="41"/>
        <v>0</v>
      </c>
      <c r="BT136" s="1334">
        <f>IF(ISERROR(VLOOKUP(VLOOKUP($A136, 'E4 TB Allocation Details'!$A$18:$L$217, MATCH("A &amp; G ID", 'E4 TB Allocation Details'!$A$18:$L$18, 0),FALSE), 'E2 Allocators'!$B$15:$W$361, MATCH('O5 Details by Class &amp; Accounts'!BT$18, 'E2 Allocators'!$B$15:$W$15, 0),FALSE)*$E136), 0, VLOOKUP(VLOOKUP($A136, 'E4 TB Allocation Details'!$A$18:$L$217, MATCH("A &amp; G ID", 'E4 TB Allocation Details'!$A$18:$L$18, 0),FALSE), 'E2 Allocators'!$B$15:$W$361, MATCH('O5 Details by Class &amp; Accounts'!BT$18, 'E2 Allocators'!$B$15:$W$15, 0),FALSE)*$E136)</f>
        <v>0</v>
      </c>
      <c r="BU136" s="1334">
        <f>IF(ISERROR(VLOOKUP(VLOOKUP($A136, 'E4 TB Allocation Details'!$A$18:$L$217, MATCH("A &amp; G ID", 'E4 TB Allocation Details'!$A$18:$L$18, 0),FALSE), 'E2 Allocators'!$B$15:$W$361, MATCH('O5 Details by Class &amp; Accounts'!BU$18, 'E2 Allocators'!$B$15:$W$15, 0),FALSE)*$E136), 0, VLOOKUP(VLOOKUP($A136, 'E4 TB Allocation Details'!$A$18:$L$217, MATCH("A &amp; G ID", 'E4 TB Allocation Details'!$A$18:$L$18, 0),FALSE), 'E2 Allocators'!$B$15:$W$361, MATCH('O5 Details by Class &amp; Accounts'!BU$18, 'E2 Allocators'!$B$15:$W$15, 0),FALSE)*$E136)</f>
        <v>0</v>
      </c>
      <c r="BV136" s="1334">
        <f>IF(ISERROR(VLOOKUP(VLOOKUP($A136, 'E4 TB Allocation Details'!$A$18:$L$217, MATCH("A &amp; G ID", 'E4 TB Allocation Details'!$A$18:$L$18, 0),FALSE), 'E2 Allocators'!$B$15:$W$361, MATCH('O5 Details by Class &amp; Accounts'!BV$18, 'E2 Allocators'!$B$15:$W$15, 0),FALSE)*$E136), 0, VLOOKUP(VLOOKUP($A136, 'E4 TB Allocation Details'!$A$18:$L$217, MATCH("A &amp; G ID", 'E4 TB Allocation Details'!$A$18:$L$18, 0),FALSE), 'E2 Allocators'!$B$15:$W$361, MATCH('O5 Details by Class &amp; Accounts'!BV$18, 'E2 Allocators'!$B$15:$W$15, 0),FALSE)*$E136)</f>
        <v>0</v>
      </c>
      <c r="BW136" s="1334">
        <f>IF(ISERROR(VLOOKUP(VLOOKUP($A136, 'E4 TB Allocation Details'!$A$18:$L$217, MATCH("A &amp; G ID", 'E4 TB Allocation Details'!$A$18:$L$18, 0),FALSE), 'E2 Allocators'!$B$15:$W$361, MATCH('O5 Details by Class &amp; Accounts'!BW$18, 'E2 Allocators'!$B$15:$W$15, 0),FALSE)*$E136), 0, VLOOKUP(VLOOKUP($A136, 'E4 TB Allocation Details'!$A$18:$L$217, MATCH("A &amp; G ID", 'E4 TB Allocation Details'!$A$18:$L$18, 0),FALSE), 'E2 Allocators'!$B$15:$W$361, MATCH('O5 Details by Class &amp; Accounts'!BW$18, 'E2 Allocators'!$B$15:$W$15, 0),FALSE)*$E136)</f>
        <v>0</v>
      </c>
      <c r="BX136" s="1334">
        <f>IF(ISERROR(VLOOKUP(VLOOKUP($A136, 'E4 TB Allocation Details'!$A$18:$L$217, MATCH("A &amp; G ID", 'E4 TB Allocation Details'!$A$18:$L$18, 0),FALSE), 'E2 Allocators'!$B$15:$W$361, MATCH('O5 Details by Class &amp; Accounts'!BX$18, 'E2 Allocators'!$B$15:$W$15, 0),FALSE)*$E136), 0, VLOOKUP(VLOOKUP($A136, 'E4 TB Allocation Details'!$A$18:$L$217, MATCH("A &amp; G ID", 'E4 TB Allocation Details'!$A$18:$L$18, 0),FALSE), 'E2 Allocators'!$B$15:$W$361, MATCH('O5 Details by Class &amp; Accounts'!BX$18, 'E2 Allocators'!$B$15:$W$15, 0),FALSE)*$E136)</f>
        <v>0</v>
      </c>
      <c r="BY136" s="1334">
        <f>IF(ISERROR(VLOOKUP(VLOOKUP($A136, 'E4 TB Allocation Details'!$A$18:$L$217, MATCH("A &amp; G ID", 'E4 TB Allocation Details'!$A$18:$L$18, 0),FALSE), 'E2 Allocators'!$B$15:$W$361, MATCH('O5 Details by Class &amp; Accounts'!BY$18, 'E2 Allocators'!$B$15:$W$15, 0),FALSE)*$E136), 0, VLOOKUP(VLOOKUP($A136, 'E4 TB Allocation Details'!$A$18:$L$217, MATCH("A &amp; G ID", 'E4 TB Allocation Details'!$A$18:$L$18, 0),FALSE), 'E2 Allocators'!$B$15:$W$361, MATCH('O5 Details by Class &amp; Accounts'!BY$18, 'E2 Allocators'!$B$15:$W$15, 0),FALSE)*$E136)</f>
        <v>0</v>
      </c>
      <c r="BZ136" s="1334">
        <f>IF(ISERROR(VLOOKUP(VLOOKUP($A136, 'E4 TB Allocation Details'!$A$18:$L$217, MATCH("A &amp; G ID", 'E4 TB Allocation Details'!$A$18:$L$18, 0),FALSE), 'E2 Allocators'!$B$15:$W$361, MATCH('O5 Details by Class &amp; Accounts'!BZ$18, 'E2 Allocators'!$B$15:$W$15, 0),FALSE)*$E136), 0, VLOOKUP(VLOOKUP($A136, 'E4 TB Allocation Details'!$A$18:$L$217, MATCH("A &amp; G ID", 'E4 TB Allocation Details'!$A$18:$L$18, 0),FALSE), 'E2 Allocators'!$B$15:$W$361, MATCH('O5 Details by Class &amp; Accounts'!BZ$18, 'E2 Allocators'!$B$15:$W$15, 0),FALSE)*$E136)</f>
        <v>0</v>
      </c>
      <c r="CA136" s="1334">
        <f>IF(ISERROR(VLOOKUP(VLOOKUP($A136, 'E4 TB Allocation Details'!$A$18:$L$217, MATCH("A &amp; G ID", 'E4 TB Allocation Details'!$A$18:$L$18, 0),FALSE), 'E2 Allocators'!$B$15:$W$361, MATCH('O5 Details by Class &amp; Accounts'!CA$18, 'E2 Allocators'!$B$15:$W$15, 0),FALSE)*$E136), 0, VLOOKUP(VLOOKUP($A136, 'E4 TB Allocation Details'!$A$18:$L$217, MATCH("A &amp; G ID", 'E4 TB Allocation Details'!$A$18:$L$18, 0),FALSE), 'E2 Allocators'!$B$15:$W$361, MATCH('O5 Details by Class &amp; Accounts'!CA$18, 'E2 Allocators'!$B$15:$W$15, 0),FALSE)*$E136)</f>
        <v>0</v>
      </c>
      <c r="CB136" s="1334">
        <f>IF(ISERROR(VLOOKUP(VLOOKUP($A136, 'E4 TB Allocation Details'!$A$18:$L$217, MATCH("A &amp; G ID", 'E4 TB Allocation Details'!$A$18:$L$18, 0),FALSE), 'E2 Allocators'!$B$15:$W$361, MATCH('O5 Details by Class &amp; Accounts'!CB$18, 'E2 Allocators'!$B$15:$W$15, 0),FALSE)*$E136), 0, VLOOKUP(VLOOKUP($A136, 'E4 TB Allocation Details'!$A$18:$L$217, MATCH("A &amp; G ID", 'E4 TB Allocation Details'!$A$18:$L$18, 0),FALSE), 'E2 Allocators'!$B$15:$W$361, MATCH('O5 Details by Class &amp; Accounts'!CB$18, 'E2 Allocators'!$B$15:$W$15, 0),FALSE)*$E136)</f>
        <v>0</v>
      </c>
      <c r="CC136" s="1334">
        <f>IF(ISERROR(VLOOKUP(VLOOKUP($A136, 'E4 TB Allocation Details'!$A$18:$L$217, MATCH("A &amp; G ID", 'E4 TB Allocation Details'!$A$18:$L$18, 0),FALSE), 'E2 Allocators'!$B$15:$W$361, MATCH('O5 Details by Class &amp; Accounts'!CC$18, 'E2 Allocators'!$B$15:$W$15, 0),FALSE)*$E136), 0, VLOOKUP(VLOOKUP($A136, 'E4 TB Allocation Details'!$A$18:$L$217, MATCH("A &amp; G ID", 'E4 TB Allocation Details'!$A$18:$L$18, 0),FALSE), 'E2 Allocators'!$B$15:$W$361, MATCH('O5 Details by Class &amp; Accounts'!CC$18, 'E2 Allocators'!$B$15:$W$15, 0),FALSE)*$E136)</f>
        <v>0</v>
      </c>
      <c r="CD136" s="1334">
        <f>IF(ISERROR(VLOOKUP(VLOOKUP($A136, 'E4 TB Allocation Details'!$A$18:$L$217, MATCH("A &amp; G ID", 'E4 TB Allocation Details'!$A$18:$L$18, 0),FALSE), 'E2 Allocators'!$B$15:$W$361, MATCH('O5 Details by Class &amp; Accounts'!CD$18, 'E2 Allocators'!$B$15:$W$15, 0),FALSE)*$E136), 0, VLOOKUP(VLOOKUP($A136, 'E4 TB Allocation Details'!$A$18:$L$217, MATCH("A &amp; G ID", 'E4 TB Allocation Details'!$A$18:$L$18, 0),FALSE), 'E2 Allocators'!$B$15:$W$361, MATCH('O5 Details by Class &amp; Accounts'!CD$18, 'E2 Allocators'!$B$15:$W$15, 0),FALSE)*$E136)</f>
        <v>0</v>
      </c>
      <c r="CE136" s="1334">
        <f>IF(ISERROR(VLOOKUP(VLOOKUP($A136, 'E4 TB Allocation Details'!$A$18:$L$217, MATCH("A &amp; G ID", 'E4 TB Allocation Details'!$A$18:$L$18, 0),FALSE), 'E2 Allocators'!$B$15:$W$361, MATCH('O5 Details by Class &amp; Accounts'!CE$18, 'E2 Allocators'!$B$15:$W$15, 0),FALSE)*$E136), 0, VLOOKUP(VLOOKUP($A136, 'E4 TB Allocation Details'!$A$18:$L$217, MATCH("A &amp; G ID", 'E4 TB Allocation Details'!$A$18:$L$18, 0),FALSE), 'E2 Allocators'!$B$15:$W$361, MATCH('O5 Details by Class &amp; Accounts'!CE$18, 'E2 Allocators'!$B$15:$W$15, 0),FALSE)*$E136)</f>
        <v>0</v>
      </c>
      <c r="CF136" s="1334">
        <f>IF(ISERROR(VLOOKUP(VLOOKUP($A136, 'E4 TB Allocation Details'!$A$18:$L$217, MATCH("A &amp; G ID", 'E4 TB Allocation Details'!$A$18:$L$18, 0),FALSE), 'E2 Allocators'!$B$15:$W$361, MATCH('O5 Details by Class &amp; Accounts'!CF$18, 'E2 Allocators'!$B$15:$W$15, 0),FALSE)*$E136), 0, VLOOKUP(VLOOKUP($A136, 'E4 TB Allocation Details'!$A$18:$L$217, MATCH("A &amp; G ID", 'E4 TB Allocation Details'!$A$18:$L$18, 0),FALSE), 'E2 Allocators'!$B$15:$W$361, MATCH('O5 Details by Class &amp; Accounts'!CF$18, 'E2 Allocators'!$B$15:$W$15, 0),FALSE)*$E136)</f>
        <v>0</v>
      </c>
      <c r="CG136" s="1334">
        <f>IF(ISERROR(VLOOKUP(VLOOKUP($A136, 'E4 TB Allocation Details'!$A$18:$L$217, MATCH("A &amp; G ID", 'E4 TB Allocation Details'!$A$18:$L$18, 0),FALSE), 'E2 Allocators'!$B$15:$W$361, MATCH('O5 Details by Class &amp; Accounts'!CG$18, 'E2 Allocators'!$B$15:$W$15, 0),FALSE)*$E136), 0, VLOOKUP(VLOOKUP($A136, 'E4 TB Allocation Details'!$A$18:$L$217, MATCH("A &amp; G ID", 'E4 TB Allocation Details'!$A$18:$L$18, 0),FALSE), 'E2 Allocators'!$B$15:$W$361, MATCH('O5 Details by Class &amp; Accounts'!CG$18, 'E2 Allocators'!$B$15:$W$15, 0),FALSE)*$E136)</f>
        <v>0</v>
      </c>
      <c r="CH136" s="1334">
        <f>IF(ISERROR(VLOOKUP(VLOOKUP($A136, 'E4 TB Allocation Details'!$A$18:$L$217, MATCH("A &amp; G ID", 'E4 TB Allocation Details'!$A$18:$L$18, 0),FALSE), 'E2 Allocators'!$B$15:$W$361, MATCH('O5 Details by Class &amp; Accounts'!CH$18, 'E2 Allocators'!$B$15:$W$15, 0),FALSE)*$E136), 0, VLOOKUP(VLOOKUP($A136, 'E4 TB Allocation Details'!$A$18:$L$217, MATCH("A &amp; G ID", 'E4 TB Allocation Details'!$A$18:$L$18, 0),FALSE), 'E2 Allocators'!$B$15:$W$361, MATCH('O5 Details by Class &amp; Accounts'!CH$18, 'E2 Allocators'!$B$15:$W$15, 0),FALSE)*$E136)</f>
        <v>0</v>
      </c>
      <c r="CI136" s="1334">
        <f>IF(ISERROR(VLOOKUP(VLOOKUP($A136, 'E4 TB Allocation Details'!$A$18:$L$217, MATCH("A &amp; G ID", 'E4 TB Allocation Details'!$A$18:$L$18, 0),FALSE), 'E2 Allocators'!$B$15:$W$361, MATCH('O5 Details by Class &amp; Accounts'!CI$18, 'E2 Allocators'!$B$15:$W$15, 0),FALSE)*$E136), 0, VLOOKUP(VLOOKUP($A136, 'E4 TB Allocation Details'!$A$18:$L$217, MATCH("A &amp; G ID", 'E4 TB Allocation Details'!$A$18:$L$18, 0),FALSE), 'E2 Allocators'!$B$15:$W$361, MATCH('O5 Details by Class &amp; Accounts'!CI$18, 'E2 Allocators'!$B$15:$W$15, 0),FALSE)*$E136)</f>
        <v>0</v>
      </c>
      <c r="CJ136" s="1334">
        <f>IF(ISERROR(VLOOKUP(VLOOKUP($A136, 'E4 TB Allocation Details'!$A$18:$L$217, MATCH("A &amp; G ID", 'E4 TB Allocation Details'!$A$18:$L$18, 0),FALSE), 'E2 Allocators'!$B$15:$W$361, MATCH('O5 Details by Class &amp; Accounts'!CJ$18, 'E2 Allocators'!$B$15:$W$15, 0),FALSE)*$E136), 0, VLOOKUP(VLOOKUP($A136, 'E4 TB Allocation Details'!$A$18:$L$217, MATCH("A &amp; G ID", 'E4 TB Allocation Details'!$A$18:$L$18, 0),FALSE), 'E2 Allocators'!$B$15:$W$361, MATCH('O5 Details by Class &amp; Accounts'!CJ$18, 'E2 Allocators'!$B$15:$W$15, 0),FALSE)*$E136)</f>
        <v>0</v>
      </c>
      <c r="CK136" s="1334">
        <f>IF(ISERROR(VLOOKUP(VLOOKUP($A136, 'E4 TB Allocation Details'!$A$18:$L$217, MATCH("A &amp; G ID", 'E4 TB Allocation Details'!$A$18:$L$18, 0),FALSE), 'E2 Allocators'!$B$15:$W$361, MATCH('O5 Details by Class &amp; Accounts'!CK$18, 'E2 Allocators'!$B$15:$W$15, 0),FALSE)*$E136), 0, VLOOKUP(VLOOKUP($A136, 'E4 TB Allocation Details'!$A$18:$L$217, MATCH("A &amp; G ID", 'E4 TB Allocation Details'!$A$18:$L$18, 0),FALSE), 'E2 Allocators'!$B$15:$W$361, MATCH('O5 Details by Class &amp; Accounts'!CK$18, 'E2 Allocators'!$B$15:$W$15, 0),FALSE)*$E136)</f>
        <v>0</v>
      </c>
      <c r="CL136" s="1334">
        <f>IF(ISERROR(VLOOKUP(VLOOKUP($A136, 'E4 TB Allocation Details'!$A$18:$L$217, MATCH("A &amp; G ID", 'E4 TB Allocation Details'!$A$18:$L$18, 0),FALSE), 'E2 Allocators'!$B$15:$W$361, MATCH('O5 Details by Class &amp; Accounts'!CL$18, 'E2 Allocators'!$B$15:$W$15, 0),FALSE)*$E136), 0, VLOOKUP(VLOOKUP($A136, 'E4 TB Allocation Details'!$A$18:$L$217, MATCH("A &amp; G ID", 'E4 TB Allocation Details'!$A$18:$L$18, 0),FALSE), 'E2 Allocators'!$B$15:$W$361, MATCH('O5 Details by Class &amp; Accounts'!CL$18, 'E2 Allocators'!$B$15:$W$15, 0),FALSE)*$E136)</f>
        <v>0</v>
      </c>
      <c r="CM136" s="1334">
        <f>IF(ISERROR(VLOOKUP(VLOOKUP($A136, 'E4 TB Allocation Details'!$A$18:$L$217, MATCH("A &amp; G ID", 'E4 TB Allocation Details'!$A$18:$L$18, 0),FALSE), 'E2 Allocators'!$B$15:$W$361, MATCH('O5 Details by Class &amp; Accounts'!CM$18, 'E2 Allocators'!$B$15:$W$15, 0),FALSE)*$E136), 0, VLOOKUP(VLOOKUP($A136, 'E4 TB Allocation Details'!$A$18:$L$217, MATCH("A &amp; G ID", 'E4 TB Allocation Details'!$A$18:$L$18, 0),FALSE), 'E2 Allocators'!$B$15:$W$361, MATCH('O5 Details by Class &amp; Accounts'!CM$18, 'E2 Allocators'!$B$15:$W$15, 0),FALSE)*$E136)</f>
        <v>0</v>
      </c>
      <c r="CN136" s="1334">
        <f t="shared" si="42"/>
        <v>0</v>
      </c>
      <c r="CO136" s="1670">
        <f t="shared" si="43"/>
        <v>0</v>
      </c>
      <c r="CQ136" s="1926">
        <v>1820</v>
      </c>
    </row>
    <row r="137" spans="1:95" s="64" customFormat="1" ht="25.5" x14ac:dyDescent="0.2">
      <c r="A137" s="1102">
        <v>5017</v>
      </c>
      <c r="B137" s="1101" t="s">
        <v>584</v>
      </c>
      <c r="C137" s="1667">
        <f>IF(ISERROR(VLOOKUP($A137,'I3 TB Data'!$A$20:$H$465,MATCH('O5 Details by Class &amp; Accounts'!$C$18, 'I3 TB Data'!$A$20:$H$20,0),0)), 0, VLOOKUP($A137,'I3 TB Data'!$A$20:$H$465,MATCH('O5 Details by Class &amp; Accounts'!$C$18,'I3 TB Data'!$A$20:$H$20,0),0))</f>
        <v>26600</v>
      </c>
      <c r="D137" s="1668"/>
      <c r="E137" s="1667">
        <f t="shared" si="31"/>
        <v>26600</v>
      </c>
      <c r="F137" s="1669">
        <f>IF(ISERROR(VLOOKUP($A137, 'E1 Categorization'!A33:E123, MATCH("Customer Component", 'E1 Categorization'!$A$33:$E$33,0), 0)), 0, IF(VLOOKUP($A137, 'E1 Categorization'!A33:E123, MATCH("Customer Component", 'E1 Categorization'!$A$33:$E$33,0), 0)=0, 'O5 Details by Class &amp; Accounts'!$E137, IF(AND(VLOOKUP($A137, 'E1 Categorization'!A33:E123, MATCH("Customer Component", 'E1 Categorization'!$A$33:$E$33,0), 0) &gt;0, VLOOKUP($A137, 'E1 Categorization'!A33:E123, MATCH("Customer Component", 'E1 Categorization'!$A$33:$E$33,0), 0)&lt;1), 'O5 Details by Class &amp; Accounts'!$E137*(1-VLOOKUP($A137, 'E1 Categorization'!A33:E123, MATCH("Customer Component", 'E1 Categorization'!$A$33:$E$33,0), 0)), 0)))</f>
        <v>26600</v>
      </c>
      <c r="G137" s="1669">
        <f>IF(ISERROR(VLOOKUP($A137, 'E1 Categorization'!A33:E123, MATCH("Customer Component", 'E1 Categorization'!$A$33:$E$33,0), 0)),0, IF(VLOOKUP($A137, 'E1 Categorization'!A33:E123, MATCH("Customer Component", 'E1 Categorization'!$A$33:$E$33,0), 0)=0, 0, IF(AND(VLOOKUP($A137, 'E1 Categorization'!A33:E123, MATCH("Customer Component", 'E1 Categorization'!$A$33:$E$33,0), 0) &gt;0, VLOOKUP($A137, 'E1 Categorization'!A33:E123, MATCH("Customer Component", 'E1 Categorization'!$A$33:$E$33,0), 0)&lt;1), 'O5 Details by Class &amp; Accounts'!$E137*(VLOOKUP($A137, 'E1 Categorization'!A33:E123, MATCH("Customer Component", 'E1 Categorization'!$A$33:$E$33,0), 0)), 'O5 Details by Class &amp; Accounts'!$E137)))</f>
        <v>0</v>
      </c>
      <c r="H137" s="1334">
        <f t="shared" si="38"/>
        <v>26600</v>
      </c>
      <c r="I137" s="1334">
        <f>IF(ISERROR(VLOOKUP(VLOOKUP($A137, 'E4 TB Allocation Details'!$A$18:$L$217, MATCH("Demand ID", 'E4 TB Allocation Details'!$A$18:$L$18, 0),FALSE), 'E2 Allocators'!$B$15:$W$361, MATCH('O5 Details by Class &amp; Accounts'!I$18, 'E2 Allocators'!$B$15:$W$15, 0),FALSE)*$F137), 0, VLOOKUP(VLOOKUP($A137, 'E4 TB Allocation Details'!$A$18:$L$217, MATCH("Demand ID", 'E4 TB Allocation Details'!$A$18:$L$18, 0),FALSE), 'E2 Allocators'!$B$15:$W$361, MATCH('O5 Details by Class &amp; Accounts'!I$18, 'E2 Allocators'!$B$15:$W$15, 0),FALSE)*$F137)</f>
        <v>7727.2981467520149</v>
      </c>
      <c r="J137" s="1334">
        <f>IF(ISERROR(VLOOKUP(VLOOKUP($A137, 'E4 TB Allocation Details'!$A$18:$L$217, MATCH("Demand ID", 'E4 TB Allocation Details'!$A$18:$L$18, 0),FALSE), 'E2 Allocators'!$B$15:$W$361, MATCH('O5 Details by Class &amp; Accounts'!J$18, 'E2 Allocators'!$B$15:$W$15, 0),FALSE)*$F137), 0, VLOOKUP(VLOOKUP($A137, 'E4 TB Allocation Details'!$A$18:$L$217, MATCH("Demand ID", 'E4 TB Allocation Details'!$A$18:$L$18, 0),FALSE), 'E2 Allocators'!$B$15:$W$361, MATCH('O5 Details by Class &amp; Accounts'!J$18, 'E2 Allocators'!$B$15:$W$15, 0),FALSE)*$F137)</f>
        <v>2666.0128279864102</v>
      </c>
      <c r="K137" s="1334">
        <f>IF(ISERROR(VLOOKUP(VLOOKUP($A137, 'E4 TB Allocation Details'!$A$18:$L$217, MATCH("Demand ID", 'E4 TB Allocation Details'!$A$18:$L$18, 0),FALSE), 'E2 Allocators'!$B$15:$W$361, MATCH('O5 Details by Class &amp; Accounts'!K$18, 'E2 Allocators'!$B$15:$W$15, 0),FALSE)*$F137), 0, VLOOKUP(VLOOKUP($A137, 'E4 TB Allocation Details'!$A$18:$L$217, MATCH("Demand ID", 'E4 TB Allocation Details'!$A$18:$L$18, 0),FALSE), 'E2 Allocators'!$B$15:$W$361, MATCH('O5 Details by Class &amp; Accounts'!K$18, 'E2 Allocators'!$B$15:$W$15, 0),FALSE)*$F137)</f>
        <v>6295.3676514553126</v>
      </c>
      <c r="L137" s="1334">
        <f>IF(ISERROR(VLOOKUP(VLOOKUP($A137, 'E4 TB Allocation Details'!$A$18:$L$217, MATCH("Demand ID", 'E4 TB Allocation Details'!$A$18:$L$18, 0),FALSE), 'E2 Allocators'!$B$15:$W$361, MATCH('O5 Details by Class &amp; Accounts'!L$18, 'E2 Allocators'!$B$15:$W$15, 0),FALSE)*$F137), 0, VLOOKUP(VLOOKUP($A137, 'E4 TB Allocation Details'!$A$18:$L$217, MATCH("Demand ID", 'E4 TB Allocation Details'!$A$18:$L$18, 0),FALSE), 'E2 Allocators'!$B$15:$W$361, MATCH('O5 Details by Class &amp; Accounts'!L$18, 'E2 Allocators'!$B$15:$W$15, 0),FALSE)*$F137)</f>
        <v>0</v>
      </c>
      <c r="M137" s="1334">
        <f>IF(ISERROR(VLOOKUP(VLOOKUP($A137, 'E4 TB Allocation Details'!$A$18:$L$217, MATCH("Demand ID", 'E4 TB Allocation Details'!$A$18:$L$18, 0),FALSE), 'E2 Allocators'!$B$15:$W$361, MATCH('O5 Details by Class &amp; Accounts'!M$18, 'E2 Allocators'!$B$15:$W$15, 0),FALSE)*$F137), 0, VLOOKUP(VLOOKUP($A137, 'E4 TB Allocation Details'!$A$18:$L$217, MATCH("Demand ID", 'E4 TB Allocation Details'!$A$18:$L$18, 0),FALSE), 'E2 Allocators'!$B$15:$W$361, MATCH('O5 Details by Class &amp; Accounts'!M$18, 'E2 Allocators'!$B$15:$W$15, 0),FALSE)*$F137)</f>
        <v>4025.2407790385691</v>
      </c>
      <c r="N137" s="1334">
        <f>IF(ISERROR(VLOOKUP(VLOOKUP($A137, 'E4 TB Allocation Details'!$A$18:$L$217, MATCH("Demand ID", 'E4 TB Allocation Details'!$A$18:$L$18, 0),FALSE), 'E2 Allocators'!$B$15:$W$361, MATCH('O5 Details by Class &amp; Accounts'!N$18, 'E2 Allocators'!$B$15:$W$15, 0),FALSE)*$F137), 0, VLOOKUP(VLOOKUP($A137, 'E4 TB Allocation Details'!$A$18:$L$217, MATCH("Demand ID", 'E4 TB Allocation Details'!$A$18:$L$18, 0),FALSE), 'E2 Allocators'!$B$15:$W$361, MATCH('O5 Details by Class &amp; Accounts'!N$18, 'E2 Allocators'!$B$15:$W$15, 0),FALSE)*$F137)</f>
        <v>5851.5688459682378</v>
      </c>
      <c r="O137" s="1334">
        <f>IF(ISERROR(VLOOKUP(VLOOKUP($A137, 'E4 TB Allocation Details'!$A$18:$L$217, MATCH("Demand ID", 'E4 TB Allocation Details'!$A$18:$L$18, 0),FALSE), 'E2 Allocators'!$B$15:$W$361, MATCH('O5 Details by Class &amp; Accounts'!O$18, 'E2 Allocators'!$B$15:$W$15, 0),FALSE)*$F137), 0, VLOOKUP(VLOOKUP($A137, 'E4 TB Allocation Details'!$A$18:$L$217, MATCH("Demand ID", 'E4 TB Allocation Details'!$A$18:$L$18, 0),FALSE), 'E2 Allocators'!$B$15:$W$361, MATCH('O5 Details by Class &amp; Accounts'!O$18, 'E2 Allocators'!$B$15:$W$15, 0),FALSE)*$F137)</f>
        <v>0</v>
      </c>
      <c r="P137" s="1334">
        <f>IF(ISERROR(VLOOKUP(VLOOKUP($A137, 'E4 TB Allocation Details'!$A$18:$L$217, MATCH("Demand ID", 'E4 TB Allocation Details'!$A$18:$L$18, 0),FALSE), 'E2 Allocators'!$B$15:$W$361, MATCH('O5 Details by Class &amp; Accounts'!P$18, 'E2 Allocators'!$B$15:$W$15, 0),FALSE)*$F137), 0, VLOOKUP(VLOOKUP($A137, 'E4 TB Allocation Details'!$A$18:$L$217, MATCH("Demand ID", 'E4 TB Allocation Details'!$A$18:$L$18, 0),FALSE), 'E2 Allocators'!$B$15:$W$361, MATCH('O5 Details by Class &amp; Accounts'!P$18, 'E2 Allocators'!$B$15:$W$15, 0),FALSE)*$F137)</f>
        <v>3.0139985912113785</v>
      </c>
      <c r="Q137" s="1334">
        <f>IF(ISERROR(VLOOKUP(VLOOKUP($A137, 'E4 TB Allocation Details'!$A$18:$L$217, MATCH("Demand ID", 'E4 TB Allocation Details'!$A$18:$L$18, 0),FALSE), 'E2 Allocators'!$B$15:$W$361, MATCH('O5 Details by Class &amp; Accounts'!Q$18, 'E2 Allocators'!$B$15:$W$15, 0),FALSE)*$F137), 0, VLOOKUP(VLOOKUP($A137, 'E4 TB Allocation Details'!$A$18:$L$217, MATCH("Demand ID", 'E4 TB Allocation Details'!$A$18:$L$18, 0),FALSE), 'E2 Allocators'!$B$15:$W$361, MATCH('O5 Details by Class &amp; Accounts'!Q$18, 'E2 Allocators'!$B$15:$W$15, 0),FALSE)*$F137)</f>
        <v>31.497750208244412</v>
      </c>
      <c r="R137" s="1334">
        <f>IF(ISERROR(VLOOKUP(VLOOKUP($A137, 'E4 TB Allocation Details'!$A$18:$L$217, MATCH("Demand ID", 'E4 TB Allocation Details'!$A$18:$L$18, 0),FALSE), 'E2 Allocators'!$B$15:$W$361, MATCH('O5 Details by Class &amp; Accounts'!R$18, 'E2 Allocators'!$B$15:$W$15, 0),FALSE)*$F137), 0, VLOOKUP(VLOOKUP($A137, 'E4 TB Allocation Details'!$A$18:$L$217, MATCH("Demand ID", 'E4 TB Allocation Details'!$A$18:$L$18, 0),FALSE), 'E2 Allocators'!$B$15:$W$361, MATCH('O5 Details by Class &amp; Accounts'!R$18, 'E2 Allocators'!$B$15:$W$15, 0),FALSE)*$F137)</f>
        <v>0</v>
      </c>
      <c r="S137" s="1334">
        <f>IF(ISERROR(VLOOKUP(VLOOKUP($A137, 'E4 TB Allocation Details'!$A$18:$L$217, MATCH("Demand ID", 'E4 TB Allocation Details'!$A$18:$L$18, 0),FALSE), 'E2 Allocators'!$B$15:$W$361, MATCH('O5 Details by Class &amp; Accounts'!S$18, 'E2 Allocators'!$B$15:$W$15, 0),FALSE)*$F137), 0, VLOOKUP(VLOOKUP($A137, 'E4 TB Allocation Details'!$A$18:$L$217, MATCH("Demand ID", 'E4 TB Allocation Details'!$A$18:$L$18, 0),FALSE), 'E2 Allocators'!$B$15:$W$361, MATCH('O5 Details by Class &amp; Accounts'!S$18, 'E2 Allocators'!$B$15:$W$15, 0),FALSE)*$F137)</f>
        <v>0</v>
      </c>
      <c r="T137" s="1334">
        <f>IF(ISERROR(VLOOKUP(VLOOKUP($A137, 'E4 TB Allocation Details'!$A$18:$L$217, MATCH("Demand ID", 'E4 TB Allocation Details'!$A$18:$L$18, 0),FALSE), 'E2 Allocators'!$B$15:$W$361, MATCH('O5 Details by Class &amp; Accounts'!T$18, 'E2 Allocators'!$B$15:$W$15, 0),FALSE)*$F137), 0, VLOOKUP(VLOOKUP($A137, 'E4 TB Allocation Details'!$A$18:$L$217, MATCH("Demand ID", 'E4 TB Allocation Details'!$A$18:$L$18, 0),FALSE), 'E2 Allocators'!$B$15:$W$361, MATCH('O5 Details by Class &amp; Accounts'!T$18, 'E2 Allocators'!$B$15:$W$15, 0),FALSE)*$F137)</f>
        <v>0</v>
      </c>
      <c r="U137" s="1334">
        <f>IF(ISERROR(VLOOKUP(VLOOKUP($A137, 'E4 TB Allocation Details'!$A$18:$L$217, MATCH("Demand ID", 'E4 TB Allocation Details'!$A$18:$L$18, 0),FALSE), 'E2 Allocators'!$B$15:$W$361, MATCH('O5 Details by Class &amp; Accounts'!U$18, 'E2 Allocators'!$B$15:$W$15, 0),FALSE)*$F137), 0, VLOOKUP(VLOOKUP($A137, 'E4 TB Allocation Details'!$A$18:$L$217, MATCH("Demand ID", 'E4 TB Allocation Details'!$A$18:$L$18, 0),FALSE), 'E2 Allocators'!$B$15:$W$361, MATCH('O5 Details by Class &amp; Accounts'!U$18, 'E2 Allocators'!$B$15:$W$15, 0),FALSE)*$F137)</f>
        <v>0</v>
      </c>
      <c r="V137" s="1334">
        <f>IF(ISERROR(VLOOKUP(VLOOKUP($A137, 'E4 TB Allocation Details'!$A$18:$L$217, MATCH("Demand ID", 'E4 TB Allocation Details'!$A$18:$L$18, 0),FALSE), 'E2 Allocators'!$B$15:$W$361, MATCH('O5 Details by Class &amp; Accounts'!V$18, 'E2 Allocators'!$B$15:$W$15, 0),FALSE)*$F137), 0, VLOOKUP(VLOOKUP($A137, 'E4 TB Allocation Details'!$A$18:$L$217, MATCH("Demand ID", 'E4 TB Allocation Details'!$A$18:$L$18, 0),FALSE), 'E2 Allocators'!$B$15:$W$361, MATCH('O5 Details by Class &amp; Accounts'!V$18, 'E2 Allocators'!$B$15:$W$15, 0),FALSE)*$F137)</f>
        <v>0</v>
      </c>
      <c r="W137" s="1334">
        <f>IF(ISERROR(VLOOKUP(VLOOKUP($A137, 'E4 TB Allocation Details'!$A$18:$L$217, MATCH("Demand ID", 'E4 TB Allocation Details'!$A$18:$L$18, 0),FALSE), 'E2 Allocators'!$B$15:$W$361, MATCH('O5 Details by Class &amp; Accounts'!W$18, 'E2 Allocators'!$B$15:$W$15, 0),FALSE)*$F137), 0, VLOOKUP(VLOOKUP($A137, 'E4 TB Allocation Details'!$A$18:$L$217, MATCH("Demand ID", 'E4 TB Allocation Details'!$A$18:$L$18, 0),FALSE), 'E2 Allocators'!$B$15:$W$361, MATCH('O5 Details by Class &amp; Accounts'!W$18, 'E2 Allocators'!$B$15:$W$15, 0),FALSE)*$F137)</f>
        <v>0</v>
      </c>
      <c r="X137" s="1334">
        <f>IF(ISERROR(VLOOKUP(VLOOKUP($A137, 'E4 TB Allocation Details'!$A$18:$L$217, MATCH("Demand ID", 'E4 TB Allocation Details'!$A$18:$L$18, 0),FALSE), 'E2 Allocators'!$B$15:$W$361, MATCH('O5 Details by Class &amp; Accounts'!X$18, 'E2 Allocators'!$B$15:$W$15, 0),FALSE)*$F137), 0, VLOOKUP(VLOOKUP($A137, 'E4 TB Allocation Details'!$A$18:$L$217, MATCH("Demand ID", 'E4 TB Allocation Details'!$A$18:$L$18, 0),FALSE), 'E2 Allocators'!$B$15:$W$361, MATCH('O5 Details by Class &amp; Accounts'!X$18, 'E2 Allocators'!$B$15:$W$15, 0),FALSE)*$F137)</f>
        <v>0</v>
      </c>
      <c r="Y137" s="1334">
        <f>IF(ISERROR(VLOOKUP(VLOOKUP($A137, 'E4 TB Allocation Details'!$A$18:$L$217, MATCH("Demand ID", 'E4 TB Allocation Details'!$A$18:$L$18, 0),FALSE), 'E2 Allocators'!$B$15:$W$361, MATCH('O5 Details by Class &amp; Accounts'!Y$18, 'E2 Allocators'!$B$15:$W$15, 0),FALSE)*$F137), 0, VLOOKUP(VLOOKUP($A137, 'E4 TB Allocation Details'!$A$18:$L$217, MATCH("Demand ID", 'E4 TB Allocation Details'!$A$18:$L$18, 0),FALSE), 'E2 Allocators'!$B$15:$W$361, MATCH('O5 Details by Class &amp; Accounts'!Y$18, 'E2 Allocators'!$B$15:$W$15, 0),FALSE)*$F137)</f>
        <v>0</v>
      </c>
      <c r="Z137" s="1334">
        <f>IF(ISERROR(VLOOKUP(VLOOKUP($A137, 'E4 TB Allocation Details'!$A$18:$L$217, MATCH("Demand ID", 'E4 TB Allocation Details'!$A$18:$L$18, 0),FALSE), 'E2 Allocators'!$B$15:$W$361, MATCH('O5 Details by Class &amp; Accounts'!Z$18, 'E2 Allocators'!$B$15:$W$15, 0),FALSE)*$F137), 0, VLOOKUP(VLOOKUP($A137, 'E4 TB Allocation Details'!$A$18:$L$217, MATCH("Demand ID", 'E4 TB Allocation Details'!$A$18:$L$18, 0),FALSE), 'E2 Allocators'!$B$15:$W$361, MATCH('O5 Details by Class &amp; Accounts'!Z$18, 'E2 Allocators'!$B$15:$W$15, 0),FALSE)*$F137)</f>
        <v>0</v>
      </c>
      <c r="AA137" s="1334">
        <f>IF(ISERROR(VLOOKUP(VLOOKUP($A137, 'E4 TB Allocation Details'!$A$18:$L$217, MATCH("Demand ID", 'E4 TB Allocation Details'!$A$18:$L$18, 0),FALSE), 'E2 Allocators'!$B$15:$W$361, MATCH('O5 Details by Class &amp; Accounts'!AA$18, 'E2 Allocators'!$B$15:$W$15, 0),FALSE)*$F137), 0, VLOOKUP(VLOOKUP($A137, 'E4 TB Allocation Details'!$A$18:$L$217, MATCH("Demand ID", 'E4 TB Allocation Details'!$A$18:$L$18, 0),FALSE), 'E2 Allocators'!$B$15:$W$361, MATCH('O5 Details by Class &amp; Accounts'!AA$18, 'E2 Allocators'!$B$15:$W$15, 0),FALSE)*$F137)</f>
        <v>0</v>
      </c>
      <c r="AB137" s="1334">
        <f>IF(ISERROR(VLOOKUP(VLOOKUP($A137, 'E4 TB Allocation Details'!$A$18:$L$217, MATCH("Demand ID", 'E4 TB Allocation Details'!$A$18:$L$18, 0),FALSE), 'E2 Allocators'!$B$15:$W$361, MATCH('O5 Details by Class &amp; Accounts'!AB$18, 'E2 Allocators'!$B$15:$W$15, 0),FALSE)*$F137), 0, VLOOKUP(VLOOKUP($A137, 'E4 TB Allocation Details'!$A$18:$L$217, MATCH("Demand ID", 'E4 TB Allocation Details'!$A$18:$L$18, 0),FALSE), 'E2 Allocators'!$B$15:$W$361, MATCH('O5 Details by Class &amp; Accounts'!AB$18, 'E2 Allocators'!$B$15:$W$15, 0),FALSE)*$F137)</f>
        <v>0</v>
      </c>
      <c r="AC137" s="1334">
        <f t="shared" si="39"/>
        <v>26600</v>
      </c>
      <c r="AD137" s="1334">
        <f>IF(ISERROR(VLOOKUP(VLOOKUP($A137, 'E4 TB Allocation Details'!$A$18:$L$217, MATCH("Customer ID", 'E4 TB Allocation Details'!$A$18:$L$18, 0),FALSE), 'E2 Allocators'!$B$15:$W$361, MATCH('O5 Details by Class &amp; Accounts'!AD$18, 'E2 Allocators'!$B$15:$W$15, 0),FALSE)*$G137), 0, VLOOKUP(VLOOKUP($A137, 'E4 TB Allocation Details'!$A$18:$L$217, MATCH("Customer ID", 'E4 TB Allocation Details'!$A$18:$L$18, 0),FALSE), 'E2 Allocators'!$B$15:$W$361, MATCH('O5 Details by Class &amp; Accounts'!AD$18, 'E2 Allocators'!$B$15:$W$15, 0),FALSE)*$G137)</f>
        <v>0</v>
      </c>
      <c r="AE137" s="1334">
        <f>IF(ISERROR(VLOOKUP(VLOOKUP($A137, 'E4 TB Allocation Details'!$A$18:$L$217, MATCH("Customer ID", 'E4 TB Allocation Details'!$A$18:$L$18, 0),FALSE), 'E2 Allocators'!$B$15:$W$361, MATCH('O5 Details by Class &amp; Accounts'!AE$18, 'E2 Allocators'!$B$15:$W$15, 0),FALSE)*$G137), 0, VLOOKUP(VLOOKUP($A137, 'E4 TB Allocation Details'!$A$18:$L$217, MATCH("Customer ID", 'E4 TB Allocation Details'!$A$18:$L$18, 0),FALSE), 'E2 Allocators'!$B$15:$W$361, MATCH('O5 Details by Class &amp; Accounts'!AE$18, 'E2 Allocators'!$B$15:$W$15, 0),FALSE)*$G137)</f>
        <v>0</v>
      </c>
      <c r="AF137" s="1334">
        <f>IF(ISERROR(VLOOKUP(VLOOKUP($A137, 'E4 TB Allocation Details'!$A$18:$L$217, MATCH("Customer ID", 'E4 TB Allocation Details'!$A$18:$L$18, 0),FALSE), 'E2 Allocators'!$B$15:$W$361, MATCH('O5 Details by Class &amp; Accounts'!AF$18, 'E2 Allocators'!$B$15:$W$15, 0),FALSE)*$G137), 0, VLOOKUP(VLOOKUP($A137, 'E4 TB Allocation Details'!$A$18:$L$217, MATCH("Customer ID", 'E4 TB Allocation Details'!$A$18:$L$18, 0),FALSE), 'E2 Allocators'!$B$15:$W$361, MATCH('O5 Details by Class &amp; Accounts'!AF$18, 'E2 Allocators'!$B$15:$W$15, 0),FALSE)*$G137)</f>
        <v>0</v>
      </c>
      <c r="AG137" s="1334">
        <f>IF(ISERROR(VLOOKUP(VLOOKUP($A137, 'E4 TB Allocation Details'!$A$18:$L$217, MATCH("Customer ID", 'E4 TB Allocation Details'!$A$18:$L$18, 0),FALSE), 'E2 Allocators'!$B$15:$W$361, MATCH('O5 Details by Class &amp; Accounts'!AG$18, 'E2 Allocators'!$B$15:$W$15, 0),FALSE)*$G137), 0, VLOOKUP(VLOOKUP($A137, 'E4 TB Allocation Details'!$A$18:$L$217, MATCH("Customer ID", 'E4 TB Allocation Details'!$A$18:$L$18, 0),FALSE), 'E2 Allocators'!$B$15:$W$361, MATCH('O5 Details by Class &amp; Accounts'!AG$18, 'E2 Allocators'!$B$15:$W$15, 0),FALSE)*$G137)</f>
        <v>0</v>
      </c>
      <c r="AH137" s="1334">
        <f>IF(ISERROR(VLOOKUP(VLOOKUP($A137, 'E4 TB Allocation Details'!$A$18:$L$217, MATCH("Customer ID", 'E4 TB Allocation Details'!$A$18:$L$18, 0),FALSE), 'E2 Allocators'!$B$15:$W$361, MATCH('O5 Details by Class &amp; Accounts'!AH$18, 'E2 Allocators'!$B$15:$W$15, 0),FALSE)*$G137), 0, VLOOKUP(VLOOKUP($A137, 'E4 TB Allocation Details'!$A$18:$L$217, MATCH("Customer ID", 'E4 TB Allocation Details'!$A$18:$L$18, 0),FALSE), 'E2 Allocators'!$B$15:$W$361, MATCH('O5 Details by Class &amp; Accounts'!AH$18, 'E2 Allocators'!$B$15:$W$15, 0),FALSE)*$G137)</f>
        <v>0</v>
      </c>
      <c r="AI137" s="1334">
        <f>IF(ISERROR(VLOOKUP(VLOOKUP($A137, 'E4 TB Allocation Details'!$A$18:$L$217, MATCH("Customer ID", 'E4 TB Allocation Details'!$A$18:$L$18, 0),FALSE), 'E2 Allocators'!$B$15:$W$361, MATCH('O5 Details by Class &amp; Accounts'!AI$18, 'E2 Allocators'!$B$15:$W$15, 0),FALSE)*$G137), 0, VLOOKUP(VLOOKUP($A137, 'E4 TB Allocation Details'!$A$18:$L$217, MATCH("Customer ID", 'E4 TB Allocation Details'!$A$18:$L$18, 0),FALSE), 'E2 Allocators'!$B$15:$W$361, MATCH('O5 Details by Class &amp; Accounts'!AI$18, 'E2 Allocators'!$B$15:$W$15, 0),FALSE)*$G137)</f>
        <v>0</v>
      </c>
      <c r="AJ137" s="1334">
        <f>IF(ISERROR(VLOOKUP(VLOOKUP($A137, 'E4 TB Allocation Details'!$A$18:$L$217, MATCH("Customer ID", 'E4 TB Allocation Details'!$A$18:$L$18, 0),FALSE), 'E2 Allocators'!$B$15:$W$361, MATCH('O5 Details by Class &amp; Accounts'!AJ$18, 'E2 Allocators'!$B$15:$W$15, 0),FALSE)*$G137), 0, VLOOKUP(VLOOKUP($A137, 'E4 TB Allocation Details'!$A$18:$L$217, MATCH("Customer ID", 'E4 TB Allocation Details'!$A$18:$L$18, 0),FALSE), 'E2 Allocators'!$B$15:$W$361, MATCH('O5 Details by Class &amp; Accounts'!AJ$18, 'E2 Allocators'!$B$15:$W$15, 0),FALSE)*$G137)</f>
        <v>0</v>
      </c>
      <c r="AK137" s="1334">
        <f>IF(ISERROR(VLOOKUP(VLOOKUP($A137, 'E4 TB Allocation Details'!$A$18:$L$217, MATCH("Customer ID", 'E4 TB Allocation Details'!$A$18:$L$18, 0),FALSE), 'E2 Allocators'!$B$15:$W$361, MATCH('O5 Details by Class &amp; Accounts'!AK$18, 'E2 Allocators'!$B$15:$W$15, 0),FALSE)*$G137), 0, VLOOKUP(VLOOKUP($A137, 'E4 TB Allocation Details'!$A$18:$L$217, MATCH("Customer ID", 'E4 TB Allocation Details'!$A$18:$L$18, 0),FALSE), 'E2 Allocators'!$B$15:$W$361, MATCH('O5 Details by Class &amp; Accounts'!AK$18, 'E2 Allocators'!$B$15:$W$15, 0),FALSE)*$G137)</f>
        <v>0</v>
      </c>
      <c r="AL137" s="1334">
        <f>IF(ISERROR(VLOOKUP(VLOOKUP($A137, 'E4 TB Allocation Details'!$A$18:$L$217, MATCH("Customer ID", 'E4 TB Allocation Details'!$A$18:$L$18, 0),FALSE), 'E2 Allocators'!$B$15:$W$361, MATCH('O5 Details by Class &amp; Accounts'!AL$18, 'E2 Allocators'!$B$15:$W$15, 0),FALSE)*$G137), 0, VLOOKUP(VLOOKUP($A137, 'E4 TB Allocation Details'!$A$18:$L$217, MATCH("Customer ID", 'E4 TB Allocation Details'!$A$18:$L$18, 0),FALSE), 'E2 Allocators'!$B$15:$W$361, MATCH('O5 Details by Class &amp; Accounts'!AL$18, 'E2 Allocators'!$B$15:$W$15, 0),FALSE)*$G137)</f>
        <v>0</v>
      </c>
      <c r="AM137" s="1334">
        <f>IF(ISERROR(VLOOKUP(VLOOKUP($A137, 'E4 TB Allocation Details'!$A$18:$L$217, MATCH("Customer ID", 'E4 TB Allocation Details'!$A$18:$L$18, 0),FALSE), 'E2 Allocators'!$B$15:$W$361, MATCH('O5 Details by Class &amp; Accounts'!AM$18, 'E2 Allocators'!$B$15:$W$15, 0),FALSE)*$G137), 0, VLOOKUP(VLOOKUP($A137, 'E4 TB Allocation Details'!$A$18:$L$217, MATCH("Customer ID", 'E4 TB Allocation Details'!$A$18:$L$18, 0),FALSE), 'E2 Allocators'!$B$15:$W$361, MATCH('O5 Details by Class &amp; Accounts'!AM$18, 'E2 Allocators'!$B$15:$W$15, 0),FALSE)*$G137)</f>
        <v>0</v>
      </c>
      <c r="AN137" s="1334">
        <f>IF(ISERROR(VLOOKUP(VLOOKUP($A137, 'E4 TB Allocation Details'!$A$18:$L$217, MATCH("Customer ID", 'E4 TB Allocation Details'!$A$18:$L$18, 0),FALSE), 'E2 Allocators'!$B$15:$W$361, MATCH('O5 Details by Class &amp; Accounts'!AN$18, 'E2 Allocators'!$B$15:$W$15, 0),FALSE)*$G137), 0, VLOOKUP(VLOOKUP($A137, 'E4 TB Allocation Details'!$A$18:$L$217, MATCH("Customer ID", 'E4 TB Allocation Details'!$A$18:$L$18, 0),FALSE), 'E2 Allocators'!$B$15:$W$361, MATCH('O5 Details by Class &amp; Accounts'!AN$18, 'E2 Allocators'!$B$15:$W$15, 0),FALSE)*$G137)</f>
        <v>0</v>
      </c>
      <c r="AO137" s="1334">
        <f>IF(ISERROR(VLOOKUP(VLOOKUP($A137, 'E4 TB Allocation Details'!$A$18:$L$217, MATCH("Customer ID", 'E4 TB Allocation Details'!$A$18:$L$18, 0),FALSE), 'E2 Allocators'!$B$15:$W$361, MATCH('O5 Details by Class &amp; Accounts'!AO$18, 'E2 Allocators'!$B$15:$W$15, 0),FALSE)*$G137), 0, VLOOKUP(VLOOKUP($A137, 'E4 TB Allocation Details'!$A$18:$L$217, MATCH("Customer ID", 'E4 TB Allocation Details'!$A$18:$L$18, 0),FALSE), 'E2 Allocators'!$B$15:$W$361, MATCH('O5 Details by Class &amp; Accounts'!AO$18, 'E2 Allocators'!$B$15:$W$15, 0),FALSE)*$G137)</f>
        <v>0</v>
      </c>
      <c r="AP137" s="1334">
        <f>IF(ISERROR(VLOOKUP(VLOOKUP($A137, 'E4 TB Allocation Details'!$A$18:$L$217, MATCH("Customer ID", 'E4 TB Allocation Details'!$A$18:$L$18, 0),FALSE), 'E2 Allocators'!$B$15:$W$361, MATCH('O5 Details by Class &amp; Accounts'!AP$18, 'E2 Allocators'!$B$15:$W$15, 0),FALSE)*$G137), 0, VLOOKUP(VLOOKUP($A137, 'E4 TB Allocation Details'!$A$18:$L$217, MATCH("Customer ID", 'E4 TB Allocation Details'!$A$18:$L$18, 0),FALSE), 'E2 Allocators'!$B$15:$W$361, MATCH('O5 Details by Class &amp; Accounts'!AP$18, 'E2 Allocators'!$B$15:$W$15, 0),FALSE)*$G137)</f>
        <v>0</v>
      </c>
      <c r="AQ137" s="1334">
        <f>IF(ISERROR(VLOOKUP(VLOOKUP($A137, 'E4 TB Allocation Details'!$A$18:$L$217, MATCH("Customer ID", 'E4 TB Allocation Details'!$A$18:$L$18, 0),FALSE), 'E2 Allocators'!$B$15:$W$361, MATCH('O5 Details by Class &amp; Accounts'!AQ$18, 'E2 Allocators'!$B$15:$W$15, 0),FALSE)*$G137), 0, VLOOKUP(VLOOKUP($A137, 'E4 TB Allocation Details'!$A$18:$L$217, MATCH("Customer ID", 'E4 TB Allocation Details'!$A$18:$L$18, 0),FALSE), 'E2 Allocators'!$B$15:$W$361, MATCH('O5 Details by Class &amp; Accounts'!AQ$18, 'E2 Allocators'!$B$15:$W$15, 0),FALSE)*$G137)</f>
        <v>0</v>
      </c>
      <c r="AR137" s="1334">
        <f>IF(ISERROR(VLOOKUP(VLOOKUP($A137, 'E4 TB Allocation Details'!$A$18:$L$217, MATCH("Customer ID", 'E4 TB Allocation Details'!$A$18:$L$18, 0),FALSE), 'E2 Allocators'!$B$15:$W$361, MATCH('O5 Details by Class &amp; Accounts'!AR$18, 'E2 Allocators'!$B$15:$W$15, 0),FALSE)*$G137), 0, VLOOKUP(VLOOKUP($A137, 'E4 TB Allocation Details'!$A$18:$L$217, MATCH("Customer ID", 'E4 TB Allocation Details'!$A$18:$L$18, 0),FALSE), 'E2 Allocators'!$B$15:$W$361, MATCH('O5 Details by Class &amp; Accounts'!AR$18, 'E2 Allocators'!$B$15:$W$15, 0),FALSE)*$G137)</f>
        <v>0</v>
      </c>
      <c r="AS137" s="1334">
        <f>IF(ISERROR(VLOOKUP(VLOOKUP($A137, 'E4 TB Allocation Details'!$A$18:$L$217, MATCH("Customer ID", 'E4 TB Allocation Details'!$A$18:$L$18, 0),FALSE), 'E2 Allocators'!$B$15:$W$361, MATCH('O5 Details by Class &amp; Accounts'!AS$18, 'E2 Allocators'!$B$15:$W$15, 0),FALSE)*$G137), 0, VLOOKUP(VLOOKUP($A137, 'E4 TB Allocation Details'!$A$18:$L$217, MATCH("Customer ID", 'E4 TB Allocation Details'!$A$18:$L$18, 0),FALSE), 'E2 Allocators'!$B$15:$W$361, MATCH('O5 Details by Class &amp; Accounts'!AS$18, 'E2 Allocators'!$B$15:$W$15, 0),FALSE)*$G137)</f>
        <v>0</v>
      </c>
      <c r="AT137" s="1334">
        <f>IF(ISERROR(VLOOKUP(VLOOKUP($A137, 'E4 TB Allocation Details'!$A$18:$L$217, MATCH("Customer ID", 'E4 TB Allocation Details'!$A$18:$L$18, 0),FALSE), 'E2 Allocators'!$B$15:$W$361, MATCH('O5 Details by Class &amp; Accounts'!AT$18, 'E2 Allocators'!$B$15:$W$15, 0),FALSE)*$G137), 0, VLOOKUP(VLOOKUP($A137, 'E4 TB Allocation Details'!$A$18:$L$217, MATCH("Customer ID", 'E4 TB Allocation Details'!$A$18:$L$18, 0),FALSE), 'E2 Allocators'!$B$15:$W$361, MATCH('O5 Details by Class &amp; Accounts'!AT$18, 'E2 Allocators'!$B$15:$W$15, 0),FALSE)*$G137)</f>
        <v>0</v>
      </c>
      <c r="AU137" s="1334">
        <f>IF(ISERROR(VLOOKUP(VLOOKUP($A137, 'E4 TB Allocation Details'!$A$18:$L$217, MATCH("Customer ID", 'E4 TB Allocation Details'!$A$18:$L$18, 0),FALSE), 'E2 Allocators'!$B$15:$W$361, MATCH('O5 Details by Class &amp; Accounts'!AU$18, 'E2 Allocators'!$B$15:$W$15, 0),FALSE)*$G137), 0, VLOOKUP(VLOOKUP($A137, 'E4 TB Allocation Details'!$A$18:$L$217, MATCH("Customer ID", 'E4 TB Allocation Details'!$A$18:$L$18, 0),FALSE), 'E2 Allocators'!$B$15:$W$361, MATCH('O5 Details by Class &amp; Accounts'!AU$18, 'E2 Allocators'!$B$15:$W$15, 0),FALSE)*$G137)</f>
        <v>0</v>
      </c>
      <c r="AV137" s="1334">
        <f>IF(ISERROR(VLOOKUP(VLOOKUP($A137, 'E4 TB Allocation Details'!$A$18:$L$217, MATCH("Customer ID", 'E4 TB Allocation Details'!$A$18:$L$18, 0),FALSE), 'E2 Allocators'!$B$15:$W$361, MATCH('O5 Details by Class &amp; Accounts'!AV$18, 'E2 Allocators'!$B$15:$W$15, 0),FALSE)*$G137), 0, VLOOKUP(VLOOKUP($A137, 'E4 TB Allocation Details'!$A$18:$L$217, MATCH("Customer ID", 'E4 TB Allocation Details'!$A$18:$L$18, 0),FALSE), 'E2 Allocators'!$B$15:$W$361, MATCH('O5 Details by Class &amp; Accounts'!AV$18, 'E2 Allocators'!$B$15:$W$15, 0),FALSE)*$G137)</f>
        <v>0</v>
      </c>
      <c r="AW137" s="1334">
        <f>IF(ISERROR(VLOOKUP(VLOOKUP($A137, 'E4 TB Allocation Details'!$A$18:$L$217, MATCH("Customer ID", 'E4 TB Allocation Details'!$A$18:$L$18, 0),FALSE), 'E2 Allocators'!$B$15:$W$361, MATCH('O5 Details by Class &amp; Accounts'!AW$18, 'E2 Allocators'!$B$15:$W$15, 0),FALSE)*$G137), 0, VLOOKUP(VLOOKUP($A137, 'E4 TB Allocation Details'!$A$18:$L$217, MATCH("Customer ID", 'E4 TB Allocation Details'!$A$18:$L$18, 0),FALSE), 'E2 Allocators'!$B$15:$W$361, MATCH('O5 Details by Class &amp; Accounts'!AW$18, 'E2 Allocators'!$B$15:$W$15, 0),FALSE)*$G137)</f>
        <v>0</v>
      </c>
      <c r="AX137" s="1334">
        <f t="shared" si="40"/>
        <v>0</v>
      </c>
      <c r="AY137" s="1334">
        <f>IF(ISERROR(VLOOKUP(VLOOKUP($A137, 'E4 TB Allocation Details'!$A$18:$L$217, MATCH("Misc ID", 'E4 TB Allocation Details'!$A$18:$L$18, 0),FALSE), 'E2 Allocators'!$B$15:$W$361, MATCH('O5 Details by Class &amp; Accounts'!AY$18, 'E2 Allocators'!$B$15:$W$15, 0),FALSE)*$E137), 0, VLOOKUP(VLOOKUP($A137, 'E4 TB Allocation Details'!$A$18:$L$217, MATCH("Misc ID", 'E4 TB Allocation Details'!$A$18:$L$18, 0),FALSE), 'E2 Allocators'!$B$15:$W$361, MATCH('O5 Details by Class &amp; Accounts'!AY$18, 'E2 Allocators'!$B$15:$W$15, 0),FALSE)*$E137)</f>
        <v>0</v>
      </c>
      <c r="AZ137" s="1334">
        <f>IF(ISERROR(VLOOKUP(VLOOKUP($A137, 'E4 TB Allocation Details'!$A$18:$L$217, MATCH("Misc ID", 'E4 TB Allocation Details'!$A$18:$L$18, 0),FALSE), 'E2 Allocators'!$B$15:$W$361, MATCH('O5 Details by Class &amp; Accounts'!AZ$18, 'E2 Allocators'!$B$15:$W$15, 0),FALSE)*$E137), 0, VLOOKUP(VLOOKUP($A137, 'E4 TB Allocation Details'!$A$18:$L$217, MATCH("Misc ID", 'E4 TB Allocation Details'!$A$18:$L$18, 0),FALSE), 'E2 Allocators'!$B$15:$W$361, MATCH('O5 Details by Class &amp; Accounts'!AZ$18, 'E2 Allocators'!$B$15:$W$15, 0),FALSE)*$E137)</f>
        <v>0</v>
      </c>
      <c r="BA137" s="1334">
        <f>IF(ISERROR(VLOOKUP(VLOOKUP($A137, 'E4 TB Allocation Details'!$A$18:$L$217, MATCH("Misc ID", 'E4 TB Allocation Details'!$A$18:$L$18, 0),FALSE), 'E2 Allocators'!$B$15:$W$361, MATCH('O5 Details by Class &amp; Accounts'!BA$18, 'E2 Allocators'!$B$15:$W$15, 0),FALSE)*$E137), 0, VLOOKUP(VLOOKUP($A137, 'E4 TB Allocation Details'!$A$18:$L$217, MATCH("Misc ID", 'E4 TB Allocation Details'!$A$18:$L$18, 0),FALSE), 'E2 Allocators'!$B$15:$W$361, MATCH('O5 Details by Class &amp; Accounts'!BA$18, 'E2 Allocators'!$B$15:$W$15, 0),FALSE)*$E137)</f>
        <v>0</v>
      </c>
      <c r="BB137" s="1334">
        <f>IF(ISERROR(VLOOKUP(VLOOKUP($A137, 'E4 TB Allocation Details'!$A$18:$L$217, MATCH("Misc ID", 'E4 TB Allocation Details'!$A$18:$L$18, 0),FALSE), 'E2 Allocators'!$B$15:$W$361, MATCH('O5 Details by Class &amp; Accounts'!BB$18, 'E2 Allocators'!$B$15:$W$15, 0),FALSE)*$E137), 0, VLOOKUP(VLOOKUP($A137, 'E4 TB Allocation Details'!$A$18:$L$217, MATCH("Misc ID", 'E4 TB Allocation Details'!$A$18:$L$18, 0),FALSE), 'E2 Allocators'!$B$15:$W$361, MATCH('O5 Details by Class &amp; Accounts'!BB$18, 'E2 Allocators'!$B$15:$W$15, 0),FALSE)*$E137)</f>
        <v>0</v>
      </c>
      <c r="BC137" s="1334">
        <f>IF(ISERROR(VLOOKUP(VLOOKUP($A137, 'E4 TB Allocation Details'!$A$18:$L$217, MATCH("Misc ID", 'E4 TB Allocation Details'!$A$18:$L$18, 0),FALSE), 'E2 Allocators'!$B$15:$W$361, MATCH('O5 Details by Class &amp; Accounts'!BC$18, 'E2 Allocators'!$B$15:$W$15, 0),FALSE)*$E137), 0, VLOOKUP(VLOOKUP($A137, 'E4 TB Allocation Details'!$A$18:$L$217, MATCH("Misc ID", 'E4 TB Allocation Details'!$A$18:$L$18, 0),FALSE), 'E2 Allocators'!$B$15:$W$361, MATCH('O5 Details by Class &amp; Accounts'!BC$18, 'E2 Allocators'!$B$15:$W$15, 0),FALSE)*$E137)</f>
        <v>0</v>
      </c>
      <c r="BD137" s="1334">
        <f>IF(ISERROR(VLOOKUP(VLOOKUP($A137, 'E4 TB Allocation Details'!$A$18:$L$217, MATCH("Misc ID", 'E4 TB Allocation Details'!$A$18:$L$18, 0),FALSE), 'E2 Allocators'!$B$15:$W$361, MATCH('O5 Details by Class &amp; Accounts'!BD$18, 'E2 Allocators'!$B$15:$W$15, 0),FALSE)*$E137), 0, VLOOKUP(VLOOKUP($A137, 'E4 TB Allocation Details'!$A$18:$L$217, MATCH("Misc ID", 'E4 TB Allocation Details'!$A$18:$L$18, 0),FALSE), 'E2 Allocators'!$B$15:$W$361, MATCH('O5 Details by Class &amp; Accounts'!BD$18, 'E2 Allocators'!$B$15:$W$15, 0),FALSE)*$E137)</f>
        <v>0</v>
      </c>
      <c r="BE137" s="1334">
        <f>IF(ISERROR(VLOOKUP(VLOOKUP($A137, 'E4 TB Allocation Details'!$A$18:$L$217, MATCH("Misc ID", 'E4 TB Allocation Details'!$A$18:$L$18, 0),FALSE), 'E2 Allocators'!$B$15:$W$361, MATCH('O5 Details by Class &amp; Accounts'!BE$18, 'E2 Allocators'!$B$15:$W$15, 0),FALSE)*$E137), 0, VLOOKUP(VLOOKUP($A137, 'E4 TB Allocation Details'!$A$18:$L$217, MATCH("Misc ID", 'E4 TB Allocation Details'!$A$18:$L$18, 0),FALSE), 'E2 Allocators'!$B$15:$W$361, MATCH('O5 Details by Class &amp; Accounts'!BE$18, 'E2 Allocators'!$B$15:$W$15, 0),FALSE)*$E137)</f>
        <v>0</v>
      </c>
      <c r="BF137" s="1334">
        <f>IF(ISERROR(VLOOKUP(VLOOKUP($A137, 'E4 TB Allocation Details'!$A$18:$L$217, MATCH("Misc ID", 'E4 TB Allocation Details'!$A$18:$L$18, 0),FALSE), 'E2 Allocators'!$B$15:$W$361, MATCH('O5 Details by Class &amp; Accounts'!BF$18, 'E2 Allocators'!$B$15:$W$15, 0),FALSE)*$E137), 0, VLOOKUP(VLOOKUP($A137, 'E4 TB Allocation Details'!$A$18:$L$217, MATCH("Misc ID", 'E4 TB Allocation Details'!$A$18:$L$18, 0),FALSE), 'E2 Allocators'!$B$15:$W$361, MATCH('O5 Details by Class &amp; Accounts'!BF$18, 'E2 Allocators'!$B$15:$W$15, 0),FALSE)*$E137)</f>
        <v>0</v>
      </c>
      <c r="BG137" s="1334">
        <f>IF(ISERROR(VLOOKUP(VLOOKUP($A137, 'E4 TB Allocation Details'!$A$18:$L$217, MATCH("Misc ID", 'E4 TB Allocation Details'!$A$18:$L$18, 0),FALSE), 'E2 Allocators'!$B$15:$W$361, MATCH('O5 Details by Class &amp; Accounts'!BG$18, 'E2 Allocators'!$B$15:$W$15, 0),FALSE)*$E137), 0, VLOOKUP(VLOOKUP($A137, 'E4 TB Allocation Details'!$A$18:$L$217, MATCH("Misc ID", 'E4 TB Allocation Details'!$A$18:$L$18, 0),FALSE), 'E2 Allocators'!$B$15:$W$361, MATCH('O5 Details by Class &amp; Accounts'!BG$18, 'E2 Allocators'!$B$15:$W$15, 0),FALSE)*$E137)</f>
        <v>0</v>
      </c>
      <c r="BH137" s="1334">
        <f>IF(ISERROR(VLOOKUP(VLOOKUP($A137, 'E4 TB Allocation Details'!$A$18:$L$217, MATCH("Misc ID", 'E4 TB Allocation Details'!$A$18:$L$18, 0),FALSE), 'E2 Allocators'!$B$15:$W$361, MATCH('O5 Details by Class &amp; Accounts'!BH$18, 'E2 Allocators'!$B$15:$W$15, 0),FALSE)*$E137), 0, VLOOKUP(VLOOKUP($A137, 'E4 TB Allocation Details'!$A$18:$L$217, MATCH("Misc ID", 'E4 TB Allocation Details'!$A$18:$L$18, 0),FALSE), 'E2 Allocators'!$B$15:$W$361, MATCH('O5 Details by Class &amp; Accounts'!BH$18, 'E2 Allocators'!$B$15:$W$15, 0),FALSE)*$E137)</f>
        <v>0</v>
      </c>
      <c r="BI137" s="1334">
        <f>IF(ISERROR(VLOOKUP(VLOOKUP($A137, 'E4 TB Allocation Details'!$A$18:$L$217, MATCH("Misc ID", 'E4 TB Allocation Details'!$A$18:$L$18, 0),FALSE), 'E2 Allocators'!$B$15:$W$361, MATCH('O5 Details by Class &amp; Accounts'!BI$18, 'E2 Allocators'!$B$15:$W$15, 0),FALSE)*$E137), 0, VLOOKUP(VLOOKUP($A137, 'E4 TB Allocation Details'!$A$18:$L$217, MATCH("Misc ID", 'E4 TB Allocation Details'!$A$18:$L$18, 0),FALSE), 'E2 Allocators'!$B$15:$W$361, MATCH('O5 Details by Class &amp; Accounts'!BI$18, 'E2 Allocators'!$B$15:$W$15, 0),FALSE)*$E137)</f>
        <v>0</v>
      </c>
      <c r="BJ137" s="1334">
        <f>IF(ISERROR(VLOOKUP(VLOOKUP($A137, 'E4 TB Allocation Details'!$A$18:$L$217, MATCH("Misc ID", 'E4 TB Allocation Details'!$A$18:$L$18, 0),FALSE), 'E2 Allocators'!$B$15:$W$361, MATCH('O5 Details by Class &amp; Accounts'!BJ$18, 'E2 Allocators'!$B$15:$W$15, 0),FALSE)*$E137), 0, VLOOKUP(VLOOKUP($A137, 'E4 TB Allocation Details'!$A$18:$L$217, MATCH("Misc ID", 'E4 TB Allocation Details'!$A$18:$L$18, 0),FALSE), 'E2 Allocators'!$B$15:$W$361, MATCH('O5 Details by Class &amp; Accounts'!BJ$18, 'E2 Allocators'!$B$15:$W$15, 0),FALSE)*$E137)</f>
        <v>0</v>
      </c>
      <c r="BK137" s="1334">
        <f>IF(ISERROR(VLOOKUP(VLOOKUP($A137, 'E4 TB Allocation Details'!$A$18:$L$217, MATCH("Misc ID", 'E4 TB Allocation Details'!$A$18:$L$18, 0),FALSE), 'E2 Allocators'!$B$15:$W$361, MATCH('O5 Details by Class &amp; Accounts'!BK$18, 'E2 Allocators'!$B$15:$W$15, 0),FALSE)*$E137), 0, VLOOKUP(VLOOKUP($A137, 'E4 TB Allocation Details'!$A$18:$L$217, MATCH("Misc ID", 'E4 TB Allocation Details'!$A$18:$L$18, 0),FALSE), 'E2 Allocators'!$B$15:$W$361, MATCH('O5 Details by Class &amp; Accounts'!BK$18, 'E2 Allocators'!$B$15:$W$15, 0),FALSE)*$E137)</f>
        <v>0</v>
      </c>
      <c r="BL137" s="1334">
        <f>IF(ISERROR(VLOOKUP(VLOOKUP($A137, 'E4 TB Allocation Details'!$A$18:$L$217, MATCH("Misc ID", 'E4 TB Allocation Details'!$A$18:$L$18, 0),FALSE), 'E2 Allocators'!$B$15:$W$361, MATCH('O5 Details by Class &amp; Accounts'!BL$18, 'E2 Allocators'!$B$15:$W$15, 0),FALSE)*$E137), 0, VLOOKUP(VLOOKUP($A137, 'E4 TB Allocation Details'!$A$18:$L$217, MATCH("Misc ID", 'E4 TB Allocation Details'!$A$18:$L$18, 0),FALSE), 'E2 Allocators'!$B$15:$W$361, MATCH('O5 Details by Class &amp; Accounts'!BL$18, 'E2 Allocators'!$B$15:$W$15, 0),FALSE)*$E137)</f>
        <v>0</v>
      </c>
      <c r="BM137" s="1334">
        <f>IF(ISERROR(VLOOKUP(VLOOKUP($A137, 'E4 TB Allocation Details'!$A$18:$L$217, MATCH("Misc ID", 'E4 TB Allocation Details'!$A$18:$L$18, 0),FALSE), 'E2 Allocators'!$B$15:$W$361, MATCH('O5 Details by Class &amp; Accounts'!BM$18, 'E2 Allocators'!$B$15:$W$15, 0),FALSE)*$E137), 0, VLOOKUP(VLOOKUP($A137, 'E4 TB Allocation Details'!$A$18:$L$217, MATCH("Misc ID", 'E4 TB Allocation Details'!$A$18:$L$18, 0),FALSE), 'E2 Allocators'!$B$15:$W$361, MATCH('O5 Details by Class &amp; Accounts'!BM$18, 'E2 Allocators'!$B$15:$W$15, 0),FALSE)*$E137)</f>
        <v>0</v>
      </c>
      <c r="BN137" s="1334">
        <f>IF(ISERROR(VLOOKUP(VLOOKUP($A137, 'E4 TB Allocation Details'!$A$18:$L$217, MATCH("Misc ID", 'E4 TB Allocation Details'!$A$18:$L$18, 0),FALSE), 'E2 Allocators'!$B$15:$W$361, MATCH('O5 Details by Class &amp; Accounts'!BN$18, 'E2 Allocators'!$B$15:$W$15, 0),FALSE)*$E137), 0, VLOOKUP(VLOOKUP($A137, 'E4 TB Allocation Details'!$A$18:$L$217, MATCH("Misc ID", 'E4 TB Allocation Details'!$A$18:$L$18, 0),FALSE), 'E2 Allocators'!$B$15:$W$361, MATCH('O5 Details by Class &amp; Accounts'!BN$18, 'E2 Allocators'!$B$15:$W$15, 0),FALSE)*$E137)</f>
        <v>0</v>
      </c>
      <c r="BO137" s="1334">
        <f>IF(ISERROR(VLOOKUP(VLOOKUP($A137, 'E4 TB Allocation Details'!$A$18:$L$217, MATCH("Misc ID", 'E4 TB Allocation Details'!$A$18:$L$18, 0),FALSE), 'E2 Allocators'!$B$15:$W$361, MATCH('O5 Details by Class &amp; Accounts'!BO$18, 'E2 Allocators'!$B$15:$W$15, 0),FALSE)*$E137), 0, VLOOKUP(VLOOKUP($A137, 'E4 TB Allocation Details'!$A$18:$L$217, MATCH("Misc ID", 'E4 TB Allocation Details'!$A$18:$L$18, 0),FALSE), 'E2 Allocators'!$B$15:$W$361, MATCH('O5 Details by Class &amp; Accounts'!BO$18, 'E2 Allocators'!$B$15:$W$15, 0),FALSE)*$E137)</f>
        <v>0</v>
      </c>
      <c r="BP137" s="1334">
        <f>IF(ISERROR(VLOOKUP(VLOOKUP($A137, 'E4 TB Allocation Details'!$A$18:$L$217, MATCH("Misc ID", 'E4 TB Allocation Details'!$A$18:$L$18, 0),FALSE), 'E2 Allocators'!$B$15:$W$361, MATCH('O5 Details by Class &amp; Accounts'!BP$18, 'E2 Allocators'!$B$15:$W$15, 0),FALSE)*$E137), 0, VLOOKUP(VLOOKUP($A137, 'E4 TB Allocation Details'!$A$18:$L$217, MATCH("Misc ID", 'E4 TB Allocation Details'!$A$18:$L$18, 0),FALSE), 'E2 Allocators'!$B$15:$W$361, MATCH('O5 Details by Class &amp; Accounts'!BP$18, 'E2 Allocators'!$B$15:$W$15, 0),FALSE)*$E137)</f>
        <v>0</v>
      </c>
      <c r="BQ137" s="1334">
        <f>IF(ISERROR(VLOOKUP(VLOOKUP($A137, 'E4 TB Allocation Details'!$A$18:$L$217, MATCH("Misc ID", 'E4 TB Allocation Details'!$A$18:$L$18, 0),FALSE), 'E2 Allocators'!$B$15:$W$361, MATCH('O5 Details by Class &amp; Accounts'!BQ$18, 'E2 Allocators'!$B$15:$W$15, 0),FALSE)*$E137), 0, VLOOKUP(VLOOKUP($A137, 'E4 TB Allocation Details'!$A$18:$L$217, MATCH("Misc ID", 'E4 TB Allocation Details'!$A$18:$L$18, 0),FALSE), 'E2 Allocators'!$B$15:$W$361, MATCH('O5 Details by Class &amp; Accounts'!BQ$18, 'E2 Allocators'!$B$15:$W$15, 0),FALSE)*$E137)</f>
        <v>0</v>
      </c>
      <c r="BR137" s="1334">
        <f>IF(ISERROR(VLOOKUP(VLOOKUP($A137, 'E4 TB Allocation Details'!$A$18:$L$217, MATCH("Misc ID", 'E4 TB Allocation Details'!$A$18:$L$18, 0),FALSE), 'E2 Allocators'!$B$15:$W$361, MATCH('O5 Details by Class &amp; Accounts'!BR$18, 'E2 Allocators'!$B$15:$W$15, 0),FALSE)*$E137), 0, VLOOKUP(VLOOKUP($A137, 'E4 TB Allocation Details'!$A$18:$L$217, MATCH("Misc ID", 'E4 TB Allocation Details'!$A$18:$L$18, 0),FALSE), 'E2 Allocators'!$B$15:$W$361, MATCH('O5 Details by Class &amp; Accounts'!BR$18, 'E2 Allocators'!$B$15:$W$15, 0),FALSE)*$E137)</f>
        <v>0</v>
      </c>
      <c r="BS137" s="1334">
        <f t="shared" si="41"/>
        <v>0</v>
      </c>
      <c r="BT137" s="1334">
        <f>IF(ISERROR(VLOOKUP(VLOOKUP($A137, 'E4 TB Allocation Details'!$A$18:$L$217, MATCH("A &amp; G ID", 'E4 TB Allocation Details'!$A$18:$L$18, 0),FALSE), 'E2 Allocators'!$B$15:$W$361, MATCH('O5 Details by Class &amp; Accounts'!BT$18, 'E2 Allocators'!$B$15:$W$15, 0),FALSE)*$E137), 0, VLOOKUP(VLOOKUP($A137, 'E4 TB Allocation Details'!$A$18:$L$217, MATCH("A &amp; G ID", 'E4 TB Allocation Details'!$A$18:$L$18, 0),FALSE), 'E2 Allocators'!$B$15:$W$361, MATCH('O5 Details by Class &amp; Accounts'!BT$18, 'E2 Allocators'!$B$15:$W$15, 0),FALSE)*$E137)</f>
        <v>0</v>
      </c>
      <c r="BU137" s="1334">
        <f>IF(ISERROR(VLOOKUP(VLOOKUP($A137, 'E4 TB Allocation Details'!$A$18:$L$217, MATCH("A &amp; G ID", 'E4 TB Allocation Details'!$A$18:$L$18, 0),FALSE), 'E2 Allocators'!$B$15:$W$361, MATCH('O5 Details by Class &amp; Accounts'!BU$18, 'E2 Allocators'!$B$15:$W$15, 0),FALSE)*$E137), 0, VLOOKUP(VLOOKUP($A137, 'E4 TB Allocation Details'!$A$18:$L$217, MATCH("A &amp; G ID", 'E4 TB Allocation Details'!$A$18:$L$18, 0),FALSE), 'E2 Allocators'!$B$15:$W$361, MATCH('O5 Details by Class &amp; Accounts'!BU$18, 'E2 Allocators'!$B$15:$W$15, 0),FALSE)*$E137)</f>
        <v>0</v>
      </c>
      <c r="BV137" s="1334">
        <f>IF(ISERROR(VLOOKUP(VLOOKUP($A137, 'E4 TB Allocation Details'!$A$18:$L$217, MATCH("A &amp; G ID", 'E4 TB Allocation Details'!$A$18:$L$18, 0),FALSE), 'E2 Allocators'!$B$15:$W$361, MATCH('O5 Details by Class &amp; Accounts'!BV$18, 'E2 Allocators'!$B$15:$W$15, 0),FALSE)*$E137), 0, VLOOKUP(VLOOKUP($A137, 'E4 TB Allocation Details'!$A$18:$L$217, MATCH("A &amp; G ID", 'E4 TB Allocation Details'!$A$18:$L$18, 0),FALSE), 'E2 Allocators'!$B$15:$W$361, MATCH('O5 Details by Class &amp; Accounts'!BV$18, 'E2 Allocators'!$B$15:$W$15, 0),FALSE)*$E137)</f>
        <v>0</v>
      </c>
      <c r="BW137" s="1334">
        <f>IF(ISERROR(VLOOKUP(VLOOKUP($A137, 'E4 TB Allocation Details'!$A$18:$L$217, MATCH("A &amp; G ID", 'E4 TB Allocation Details'!$A$18:$L$18, 0),FALSE), 'E2 Allocators'!$B$15:$W$361, MATCH('O5 Details by Class &amp; Accounts'!BW$18, 'E2 Allocators'!$B$15:$W$15, 0),FALSE)*$E137), 0, VLOOKUP(VLOOKUP($A137, 'E4 TB Allocation Details'!$A$18:$L$217, MATCH("A &amp; G ID", 'E4 TB Allocation Details'!$A$18:$L$18, 0),FALSE), 'E2 Allocators'!$B$15:$W$361, MATCH('O5 Details by Class &amp; Accounts'!BW$18, 'E2 Allocators'!$B$15:$W$15, 0),FALSE)*$E137)</f>
        <v>0</v>
      </c>
      <c r="BX137" s="1334">
        <f>IF(ISERROR(VLOOKUP(VLOOKUP($A137, 'E4 TB Allocation Details'!$A$18:$L$217, MATCH("A &amp; G ID", 'E4 TB Allocation Details'!$A$18:$L$18, 0),FALSE), 'E2 Allocators'!$B$15:$W$361, MATCH('O5 Details by Class &amp; Accounts'!BX$18, 'E2 Allocators'!$B$15:$W$15, 0),FALSE)*$E137), 0, VLOOKUP(VLOOKUP($A137, 'E4 TB Allocation Details'!$A$18:$L$217, MATCH("A &amp; G ID", 'E4 TB Allocation Details'!$A$18:$L$18, 0),FALSE), 'E2 Allocators'!$B$15:$W$361, MATCH('O5 Details by Class &amp; Accounts'!BX$18, 'E2 Allocators'!$B$15:$W$15, 0),FALSE)*$E137)</f>
        <v>0</v>
      </c>
      <c r="BY137" s="1334">
        <f>IF(ISERROR(VLOOKUP(VLOOKUP($A137, 'E4 TB Allocation Details'!$A$18:$L$217, MATCH("A &amp; G ID", 'E4 TB Allocation Details'!$A$18:$L$18, 0),FALSE), 'E2 Allocators'!$B$15:$W$361, MATCH('O5 Details by Class &amp; Accounts'!BY$18, 'E2 Allocators'!$B$15:$W$15, 0),FALSE)*$E137), 0, VLOOKUP(VLOOKUP($A137, 'E4 TB Allocation Details'!$A$18:$L$217, MATCH("A &amp; G ID", 'E4 TB Allocation Details'!$A$18:$L$18, 0),FALSE), 'E2 Allocators'!$B$15:$W$361, MATCH('O5 Details by Class &amp; Accounts'!BY$18, 'E2 Allocators'!$B$15:$W$15, 0),FALSE)*$E137)</f>
        <v>0</v>
      </c>
      <c r="BZ137" s="1334">
        <f>IF(ISERROR(VLOOKUP(VLOOKUP($A137, 'E4 TB Allocation Details'!$A$18:$L$217, MATCH("A &amp; G ID", 'E4 TB Allocation Details'!$A$18:$L$18, 0),FALSE), 'E2 Allocators'!$B$15:$W$361, MATCH('O5 Details by Class &amp; Accounts'!BZ$18, 'E2 Allocators'!$B$15:$W$15, 0),FALSE)*$E137), 0, VLOOKUP(VLOOKUP($A137, 'E4 TB Allocation Details'!$A$18:$L$217, MATCH("A &amp; G ID", 'E4 TB Allocation Details'!$A$18:$L$18, 0),FALSE), 'E2 Allocators'!$B$15:$W$361, MATCH('O5 Details by Class &amp; Accounts'!BZ$18, 'E2 Allocators'!$B$15:$W$15, 0),FALSE)*$E137)</f>
        <v>0</v>
      </c>
      <c r="CA137" s="1334">
        <f>IF(ISERROR(VLOOKUP(VLOOKUP($A137, 'E4 TB Allocation Details'!$A$18:$L$217, MATCH("A &amp; G ID", 'E4 TB Allocation Details'!$A$18:$L$18, 0),FALSE), 'E2 Allocators'!$B$15:$W$361, MATCH('O5 Details by Class &amp; Accounts'!CA$18, 'E2 Allocators'!$B$15:$W$15, 0),FALSE)*$E137), 0, VLOOKUP(VLOOKUP($A137, 'E4 TB Allocation Details'!$A$18:$L$217, MATCH("A &amp; G ID", 'E4 TB Allocation Details'!$A$18:$L$18, 0),FALSE), 'E2 Allocators'!$B$15:$W$361, MATCH('O5 Details by Class &amp; Accounts'!CA$18, 'E2 Allocators'!$B$15:$W$15, 0),FALSE)*$E137)</f>
        <v>0</v>
      </c>
      <c r="CB137" s="1334">
        <f>IF(ISERROR(VLOOKUP(VLOOKUP($A137, 'E4 TB Allocation Details'!$A$18:$L$217, MATCH("A &amp; G ID", 'E4 TB Allocation Details'!$A$18:$L$18, 0),FALSE), 'E2 Allocators'!$B$15:$W$361, MATCH('O5 Details by Class &amp; Accounts'!CB$18, 'E2 Allocators'!$B$15:$W$15, 0),FALSE)*$E137), 0, VLOOKUP(VLOOKUP($A137, 'E4 TB Allocation Details'!$A$18:$L$217, MATCH("A &amp; G ID", 'E4 TB Allocation Details'!$A$18:$L$18, 0),FALSE), 'E2 Allocators'!$B$15:$W$361, MATCH('O5 Details by Class &amp; Accounts'!CB$18, 'E2 Allocators'!$B$15:$W$15, 0),FALSE)*$E137)</f>
        <v>0</v>
      </c>
      <c r="CC137" s="1334">
        <f>IF(ISERROR(VLOOKUP(VLOOKUP($A137, 'E4 TB Allocation Details'!$A$18:$L$217, MATCH("A &amp; G ID", 'E4 TB Allocation Details'!$A$18:$L$18, 0),FALSE), 'E2 Allocators'!$B$15:$W$361, MATCH('O5 Details by Class &amp; Accounts'!CC$18, 'E2 Allocators'!$B$15:$W$15, 0),FALSE)*$E137), 0, VLOOKUP(VLOOKUP($A137, 'E4 TB Allocation Details'!$A$18:$L$217, MATCH("A &amp; G ID", 'E4 TB Allocation Details'!$A$18:$L$18, 0),FALSE), 'E2 Allocators'!$B$15:$W$361, MATCH('O5 Details by Class &amp; Accounts'!CC$18, 'E2 Allocators'!$B$15:$W$15, 0),FALSE)*$E137)</f>
        <v>0</v>
      </c>
      <c r="CD137" s="1334">
        <f>IF(ISERROR(VLOOKUP(VLOOKUP($A137, 'E4 TB Allocation Details'!$A$18:$L$217, MATCH("A &amp; G ID", 'E4 TB Allocation Details'!$A$18:$L$18, 0),FALSE), 'E2 Allocators'!$B$15:$W$361, MATCH('O5 Details by Class &amp; Accounts'!CD$18, 'E2 Allocators'!$B$15:$W$15, 0),FALSE)*$E137), 0, VLOOKUP(VLOOKUP($A137, 'E4 TB Allocation Details'!$A$18:$L$217, MATCH("A &amp; G ID", 'E4 TB Allocation Details'!$A$18:$L$18, 0),FALSE), 'E2 Allocators'!$B$15:$W$361, MATCH('O5 Details by Class &amp; Accounts'!CD$18, 'E2 Allocators'!$B$15:$W$15, 0),FALSE)*$E137)</f>
        <v>0</v>
      </c>
      <c r="CE137" s="1334">
        <f>IF(ISERROR(VLOOKUP(VLOOKUP($A137, 'E4 TB Allocation Details'!$A$18:$L$217, MATCH("A &amp; G ID", 'E4 TB Allocation Details'!$A$18:$L$18, 0),FALSE), 'E2 Allocators'!$B$15:$W$361, MATCH('O5 Details by Class &amp; Accounts'!CE$18, 'E2 Allocators'!$B$15:$W$15, 0),FALSE)*$E137), 0, VLOOKUP(VLOOKUP($A137, 'E4 TB Allocation Details'!$A$18:$L$217, MATCH("A &amp; G ID", 'E4 TB Allocation Details'!$A$18:$L$18, 0),FALSE), 'E2 Allocators'!$B$15:$W$361, MATCH('O5 Details by Class &amp; Accounts'!CE$18, 'E2 Allocators'!$B$15:$W$15, 0),FALSE)*$E137)</f>
        <v>0</v>
      </c>
      <c r="CF137" s="1334">
        <f>IF(ISERROR(VLOOKUP(VLOOKUP($A137, 'E4 TB Allocation Details'!$A$18:$L$217, MATCH("A &amp; G ID", 'E4 TB Allocation Details'!$A$18:$L$18, 0),FALSE), 'E2 Allocators'!$B$15:$W$361, MATCH('O5 Details by Class &amp; Accounts'!CF$18, 'E2 Allocators'!$B$15:$W$15, 0),FALSE)*$E137), 0, VLOOKUP(VLOOKUP($A137, 'E4 TB Allocation Details'!$A$18:$L$217, MATCH("A &amp; G ID", 'E4 TB Allocation Details'!$A$18:$L$18, 0),FALSE), 'E2 Allocators'!$B$15:$W$361, MATCH('O5 Details by Class &amp; Accounts'!CF$18, 'E2 Allocators'!$B$15:$W$15, 0),FALSE)*$E137)</f>
        <v>0</v>
      </c>
      <c r="CG137" s="1334">
        <f>IF(ISERROR(VLOOKUP(VLOOKUP($A137, 'E4 TB Allocation Details'!$A$18:$L$217, MATCH("A &amp; G ID", 'E4 TB Allocation Details'!$A$18:$L$18, 0),FALSE), 'E2 Allocators'!$B$15:$W$361, MATCH('O5 Details by Class &amp; Accounts'!CG$18, 'E2 Allocators'!$B$15:$W$15, 0),FALSE)*$E137), 0, VLOOKUP(VLOOKUP($A137, 'E4 TB Allocation Details'!$A$18:$L$217, MATCH("A &amp; G ID", 'E4 TB Allocation Details'!$A$18:$L$18, 0),FALSE), 'E2 Allocators'!$B$15:$W$361, MATCH('O5 Details by Class &amp; Accounts'!CG$18, 'E2 Allocators'!$B$15:$W$15, 0),FALSE)*$E137)</f>
        <v>0</v>
      </c>
      <c r="CH137" s="1334">
        <f>IF(ISERROR(VLOOKUP(VLOOKUP($A137, 'E4 TB Allocation Details'!$A$18:$L$217, MATCH("A &amp; G ID", 'E4 TB Allocation Details'!$A$18:$L$18, 0),FALSE), 'E2 Allocators'!$B$15:$W$361, MATCH('O5 Details by Class &amp; Accounts'!CH$18, 'E2 Allocators'!$B$15:$W$15, 0),FALSE)*$E137), 0, VLOOKUP(VLOOKUP($A137, 'E4 TB Allocation Details'!$A$18:$L$217, MATCH("A &amp; G ID", 'E4 TB Allocation Details'!$A$18:$L$18, 0),FALSE), 'E2 Allocators'!$B$15:$W$361, MATCH('O5 Details by Class &amp; Accounts'!CH$18, 'E2 Allocators'!$B$15:$W$15, 0),FALSE)*$E137)</f>
        <v>0</v>
      </c>
      <c r="CI137" s="1334">
        <f>IF(ISERROR(VLOOKUP(VLOOKUP($A137, 'E4 TB Allocation Details'!$A$18:$L$217, MATCH("A &amp; G ID", 'E4 TB Allocation Details'!$A$18:$L$18, 0),FALSE), 'E2 Allocators'!$B$15:$W$361, MATCH('O5 Details by Class &amp; Accounts'!CI$18, 'E2 Allocators'!$B$15:$W$15, 0),FALSE)*$E137), 0, VLOOKUP(VLOOKUP($A137, 'E4 TB Allocation Details'!$A$18:$L$217, MATCH("A &amp; G ID", 'E4 TB Allocation Details'!$A$18:$L$18, 0),FALSE), 'E2 Allocators'!$B$15:$W$361, MATCH('O5 Details by Class &amp; Accounts'!CI$18, 'E2 Allocators'!$B$15:$W$15, 0),FALSE)*$E137)</f>
        <v>0</v>
      </c>
      <c r="CJ137" s="1334">
        <f>IF(ISERROR(VLOOKUP(VLOOKUP($A137, 'E4 TB Allocation Details'!$A$18:$L$217, MATCH("A &amp; G ID", 'E4 TB Allocation Details'!$A$18:$L$18, 0),FALSE), 'E2 Allocators'!$B$15:$W$361, MATCH('O5 Details by Class &amp; Accounts'!CJ$18, 'E2 Allocators'!$B$15:$W$15, 0),FALSE)*$E137), 0, VLOOKUP(VLOOKUP($A137, 'E4 TB Allocation Details'!$A$18:$L$217, MATCH("A &amp; G ID", 'E4 TB Allocation Details'!$A$18:$L$18, 0),FALSE), 'E2 Allocators'!$B$15:$W$361, MATCH('O5 Details by Class &amp; Accounts'!CJ$18, 'E2 Allocators'!$B$15:$W$15, 0),FALSE)*$E137)</f>
        <v>0</v>
      </c>
      <c r="CK137" s="1334">
        <f>IF(ISERROR(VLOOKUP(VLOOKUP($A137, 'E4 TB Allocation Details'!$A$18:$L$217, MATCH("A &amp; G ID", 'E4 TB Allocation Details'!$A$18:$L$18, 0),FALSE), 'E2 Allocators'!$B$15:$W$361, MATCH('O5 Details by Class &amp; Accounts'!CK$18, 'E2 Allocators'!$B$15:$W$15, 0),FALSE)*$E137), 0, VLOOKUP(VLOOKUP($A137, 'E4 TB Allocation Details'!$A$18:$L$217, MATCH("A &amp; G ID", 'E4 TB Allocation Details'!$A$18:$L$18, 0),FALSE), 'E2 Allocators'!$B$15:$W$361, MATCH('O5 Details by Class &amp; Accounts'!CK$18, 'E2 Allocators'!$B$15:$W$15, 0),FALSE)*$E137)</f>
        <v>0</v>
      </c>
      <c r="CL137" s="1334">
        <f>IF(ISERROR(VLOOKUP(VLOOKUP($A137, 'E4 TB Allocation Details'!$A$18:$L$217, MATCH("A &amp; G ID", 'E4 TB Allocation Details'!$A$18:$L$18, 0),FALSE), 'E2 Allocators'!$B$15:$W$361, MATCH('O5 Details by Class &amp; Accounts'!CL$18, 'E2 Allocators'!$B$15:$W$15, 0),FALSE)*$E137), 0, VLOOKUP(VLOOKUP($A137, 'E4 TB Allocation Details'!$A$18:$L$217, MATCH("A &amp; G ID", 'E4 TB Allocation Details'!$A$18:$L$18, 0),FALSE), 'E2 Allocators'!$B$15:$W$361, MATCH('O5 Details by Class &amp; Accounts'!CL$18, 'E2 Allocators'!$B$15:$W$15, 0),FALSE)*$E137)</f>
        <v>0</v>
      </c>
      <c r="CM137" s="1334">
        <f>IF(ISERROR(VLOOKUP(VLOOKUP($A137, 'E4 TB Allocation Details'!$A$18:$L$217, MATCH("A &amp; G ID", 'E4 TB Allocation Details'!$A$18:$L$18, 0),FALSE), 'E2 Allocators'!$B$15:$W$361, MATCH('O5 Details by Class &amp; Accounts'!CM$18, 'E2 Allocators'!$B$15:$W$15, 0),FALSE)*$E137), 0, VLOOKUP(VLOOKUP($A137, 'E4 TB Allocation Details'!$A$18:$L$217, MATCH("A &amp; G ID", 'E4 TB Allocation Details'!$A$18:$L$18, 0),FALSE), 'E2 Allocators'!$B$15:$W$361, MATCH('O5 Details by Class &amp; Accounts'!CM$18, 'E2 Allocators'!$B$15:$W$15, 0),FALSE)*$E137)</f>
        <v>0</v>
      </c>
      <c r="CN137" s="1334">
        <f t="shared" si="42"/>
        <v>0</v>
      </c>
      <c r="CO137" s="1670">
        <f t="shared" si="43"/>
        <v>0</v>
      </c>
      <c r="CQ137" s="1926">
        <v>1820</v>
      </c>
    </row>
    <row r="138" spans="1:95" s="64" customFormat="1" ht="25.5" x14ac:dyDescent="0.2">
      <c r="A138" s="1102">
        <v>5020</v>
      </c>
      <c r="B138" s="1101" t="s">
        <v>585</v>
      </c>
      <c r="C138" s="1667">
        <f>IF(ISERROR(VLOOKUP($A138,'I3 TB Data'!$A$20:$H$465,MATCH('O5 Details by Class &amp; Accounts'!$C$18, 'I3 TB Data'!$A$20:$H$20,0),0)), 0, VLOOKUP($A138,'I3 TB Data'!$A$20:$H$465,MATCH('O5 Details by Class &amp; Accounts'!$C$18,'I3 TB Data'!$A$20:$H$20,0),0))</f>
        <v>0</v>
      </c>
      <c r="D138" s="1668"/>
      <c r="E138" s="1667">
        <f t="shared" si="31"/>
        <v>0</v>
      </c>
      <c r="F138" s="1669">
        <f>IF(ISERROR(VLOOKUP($A138, 'E1 Categorization'!A33:E123, MATCH("Customer Component", 'E1 Categorization'!$A$33:$E$33,0), 0)), 0, IF(VLOOKUP($A138, 'E1 Categorization'!A33:E123, MATCH("Customer Component", 'E1 Categorization'!$A$33:$E$33,0), 0)=0, 'O5 Details by Class &amp; Accounts'!$E138, IF(AND(VLOOKUP($A138, 'E1 Categorization'!A33:E123, MATCH("Customer Component", 'E1 Categorization'!$A$33:$E$33,0), 0) &gt;0, VLOOKUP($A138, 'E1 Categorization'!A33:E123, MATCH("Customer Component", 'E1 Categorization'!$A$33:$E$33,0), 0)&lt;1), 'O5 Details by Class &amp; Accounts'!$E138*(1-VLOOKUP($A138, 'E1 Categorization'!A33:E123, MATCH("Customer Component", 'E1 Categorization'!$A$33:$E$33,0), 0)), 0)))</f>
        <v>0</v>
      </c>
      <c r="G138" s="1669">
        <f>IF(ISERROR(VLOOKUP($A138, 'E1 Categorization'!A33:E123, MATCH("Customer Component", 'E1 Categorization'!$A$33:$E$33,0), 0)),0, IF(VLOOKUP($A138, 'E1 Categorization'!A33:E123, MATCH("Customer Component", 'E1 Categorization'!$A$33:$E$33,0), 0)=0, 0, IF(AND(VLOOKUP($A138, 'E1 Categorization'!A33:E123, MATCH("Customer Component", 'E1 Categorization'!$A$33:$E$33,0), 0) &gt;0, VLOOKUP($A138, 'E1 Categorization'!A33:E123, MATCH("Customer Component", 'E1 Categorization'!$A$33:$E$33,0), 0)&lt;1), 'O5 Details by Class &amp; Accounts'!$E138*(VLOOKUP($A138, 'E1 Categorization'!A33:E123, MATCH("Customer Component", 'E1 Categorization'!$A$33:$E$33,0), 0)), 'O5 Details by Class &amp; Accounts'!$E138)))</f>
        <v>0</v>
      </c>
      <c r="H138" s="1334">
        <f t="shared" si="38"/>
        <v>0</v>
      </c>
      <c r="I138" s="1334">
        <f>IF(ISERROR(VLOOKUP(VLOOKUP($A138, 'E4 TB Allocation Details'!$A$18:$L$217, MATCH("Demand ID", 'E4 TB Allocation Details'!$A$18:$L$18, 0),FALSE), 'E2 Allocators'!$B$15:$W$361, MATCH('O5 Details by Class &amp; Accounts'!I$18, 'E2 Allocators'!$B$15:$W$15, 0),FALSE)*$F138), 0, VLOOKUP(VLOOKUP($A138, 'E4 TB Allocation Details'!$A$18:$L$217, MATCH("Demand ID", 'E4 TB Allocation Details'!$A$18:$L$18, 0),FALSE), 'E2 Allocators'!$B$15:$W$361, MATCH('O5 Details by Class &amp; Accounts'!I$18, 'E2 Allocators'!$B$15:$W$15, 0),FALSE)*$F138)</f>
        <v>0</v>
      </c>
      <c r="J138" s="1334">
        <f>IF(ISERROR(VLOOKUP(VLOOKUP($A138, 'E4 TB Allocation Details'!$A$18:$L$217, MATCH("Demand ID", 'E4 TB Allocation Details'!$A$18:$L$18, 0),FALSE), 'E2 Allocators'!$B$15:$W$361, MATCH('O5 Details by Class &amp; Accounts'!J$18, 'E2 Allocators'!$B$15:$W$15, 0),FALSE)*$F138), 0, VLOOKUP(VLOOKUP($A138, 'E4 TB Allocation Details'!$A$18:$L$217, MATCH("Demand ID", 'E4 TB Allocation Details'!$A$18:$L$18, 0),FALSE), 'E2 Allocators'!$B$15:$W$361, MATCH('O5 Details by Class &amp; Accounts'!J$18, 'E2 Allocators'!$B$15:$W$15, 0),FALSE)*$F138)</f>
        <v>0</v>
      </c>
      <c r="K138" s="1334">
        <f>IF(ISERROR(VLOOKUP(VLOOKUP($A138, 'E4 TB Allocation Details'!$A$18:$L$217, MATCH("Demand ID", 'E4 TB Allocation Details'!$A$18:$L$18, 0),FALSE), 'E2 Allocators'!$B$15:$W$361, MATCH('O5 Details by Class &amp; Accounts'!K$18, 'E2 Allocators'!$B$15:$W$15, 0),FALSE)*$F138), 0, VLOOKUP(VLOOKUP($A138, 'E4 TB Allocation Details'!$A$18:$L$217, MATCH("Demand ID", 'E4 TB Allocation Details'!$A$18:$L$18, 0),FALSE), 'E2 Allocators'!$B$15:$W$361, MATCH('O5 Details by Class &amp; Accounts'!K$18, 'E2 Allocators'!$B$15:$W$15, 0),FALSE)*$F138)</f>
        <v>0</v>
      </c>
      <c r="L138" s="1334">
        <f>IF(ISERROR(VLOOKUP(VLOOKUP($A138, 'E4 TB Allocation Details'!$A$18:$L$217, MATCH("Demand ID", 'E4 TB Allocation Details'!$A$18:$L$18, 0),FALSE), 'E2 Allocators'!$B$15:$W$361, MATCH('O5 Details by Class &amp; Accounts'!L$18, 'E2 Allocators'!$B$15:$W$15, 0),FALSE)*$F138), 0, VLOOKUP(VLOOKUP($A138, 'E4 TB Allocation Details'!$A$18:$L$217, MATCH("Demand ID", 'E4 TB Allocation Details'!$A$18:$L$18, 0),FALSE), 'E2 Allocators'!$B$15:$W$361, MATCH('O5 Details by Class &amp; Accounts'!L$18, 'E2 Allocators'!$B$15:$W$15, 0),FALSE)*$F138)</f>
        <v>0</v>
      </c>
      <c r="M138" s="1334">
        <f>IF(ISERROR(VLOOKUP(VLOOKUP($A138, 'E4 TB Allocation Details'!$A$18:$L$217, MATCH("Demand ID", 'E4 TB Allocation Details'!$A$18:$L$18, 0),FALSE), 'E2 Allocators'!$B$15:$W$361, MATCH('O5 Details by Class &amp; Accounts'!M$18, 'E2 Allocators'!$B$15:$W$15, 0),FALSE)*$F138), 0, VLOOKUP(VLOOKUP($A138, 'E4 TB Allocation Details'!$A$18:$L$217, MATCH("Demand ID", 'E4 TB Allocation Details'!$A$18:$L$18, 0),FALSE), 'E2 Allocators'!$B$15:$W$361, MATCH('O5 Details by Class &amp; Accounts'!M$18, 'E2 Allocators'!$B$15:$W$15, 0),FALSE)*$F138)</f>
        <v>0</v>
      </c>
      <c r="N138" s="1334">
        <f>IF(ISERROR(VLOOKUP(VLOOKUP($A138, 'E4 TB Allocation Details'!$A$18:$L$217, MATCH("Demand ID", 'E4 TB Allocation Details'!$A$18:$L$18, 0),FALSE), 'E2 Allocators'!$B$15:$W$361, MATCH('O5 Details by Class &amp; Accounts'!N$18, 'E2 Allocators'!$B$15:$W$15, 0),FALSE)*$F138), 0, VLOOKUP(VLOOKUP($A138, 'E4 TB Allocation Details'!$A$18:$L$217, MATCH("Demand ID", 'E4 TB Allocation Details'!$A$18:$L$18, 0),FALSE), 'E2 Allocators'!$B$15:$W$361, MATCH('O5 Details by Class &amp; Accounts'!N$18, 'E2 Allocators'!$B$15:$W$15, 0),FALSE)*$F138)</f>
        <v>0</v>
      </c>
      <c r="O138" s="1334">
        <f>IF(ISERROR(VLOOKUP(VLOOKUP($A138, 'E4 TB Allocation Details'!$A$18:$L$217, MATCH("Demand ID", 'E4 TB Allocation Details'!$A$18:$L$18, 0),FALSE), 'E2 Allocators'!$B$15:$W$361, MATCH('O5 Details by Class &amp; Accounts'!O$18, 'E2 Allocators'!$B$15:$W$15, 0),FALSE)*$F138), 0, VLOOKUP(VLOOKUP($A138, 'E4 TB Allocation Details'!$A$18:$L$217, MATCH("Demand ID", 'E4 TB Allocation Details'!$A$18:$L$18, 0),FALSE), 'E2 Allocators'!$B$15:$W$361, MATCH('O5 Details by Class &amp; Accounts'!O$18, 'E2 Allocators'!$B$15:$W$15, 0),FALSE)*$F138)</f>
        <v>0</v>
      </c>
      <c r="P138" s="1334">
        <f>IF(ISERROR(VLOOKUP(VLOOKUP($A138, 'E4 TB Allocation Details'!$A$18:$L$217, MATCH("Demand ID", 'E4 TB Allocation Details'!$A$18:$L$18, 0),FALSE), 'E2 Allocators'!$B$15:$W$361, MATCH('O5 Details by Class &amp; Accounts'!P$18, 'E2 Allocators'!$B$15:$W$15, 0),FALSE)*$F138), 0, VLOOKUP(VLOOKUP($A138, 'E4 TB Allocation Details'!$A$18:$L$217, MATCH("Demand ID", 'E4 TB Allocation Details'!$A$18:$L$18, 0),FALSE), 'E2 Allocators'!$B$15:$W$361, MATCH('O5 Details by Class &amp; Accounts'!P$18, 'E2 Allocators'!$B$15:$W$15, 0),FALSE)*$F138)</f>
        <v>0</v>
      </c>
      <c r="Q138" s="1334">
        <f>IF(ISERROR(VLOOKUP(VLOOKUP($A138, 'E4 TB Allocation Details'!$A$18:$L$217, MATCH("Demand ID", 'E4 TB Allocation Details'!$A$18:$L$18, 0),FALSE), 'E2 Allocators'!$B$15:$W$361, MATCH('O5 Details by Class &amp; Accounts'!Q$18, 'E2 Allocators'!$B$15:$W$15, 0),FALSE)*$F138), 0, VLOOKUP(VLOOKUP($A138, 'E4 TB Allocation Details'!$A$18:$L$217, MATCH("Demand ID", 'E4 TB Allocation Details'!$A$18:$L$18, 0),FALSE), 'E2 Allocators'!$B$15:$W$361, MATCH('O5 Details by Class &amp; Accounts'!Q$18, 'E2 Allocators'!$B$15:$W$15, 0),FALSE)*$F138)</f>
        <v>0</v>
      </c>
      <c r="R138" s="1334">
        <f>IF(ISERROR(VLOOKUP(VLOOKUP($A138, 'E4 TB Allocation Details'!$A$18:$L$217, MATCH("Demand ID", 'E4 TB Allocation Details'!$A$18:$L$18, 0),FALSE), 'E2 Allocators'!$B$15:$W$361, MATCH('O5 Details by Class &amp; Accounts'!R$18, 'E2 Allocators'!$B$15:$W$15, 0),FALSE)*$F138), 0, VLOOKUP(VLOOKUP($A138, 'E4 TB Allocation Details'!$A$18:$L$217, MATCH("Demand ID", 'E4 TB Allocation Details'!$A$18:$L$18, 0),FALSE), 'E2 Allocators'!$B$15:$W$361, MATCH('O5 Details by Class &amp; Accounts'!R$18, 'E2 Allocators'!$B$15:$W$15, 0),FALSE)*$F138)</f>
        <v>0</v>
      </c>
      <c r="S138" s="1334">
        <f>IF(ISERROR(VLOOKUP(VLOOKUP($A138, 'E4 TB Allocation Details'!$A$18:$L$217, MATCH("Demand ID", 'E4 TB Allocation Details'!$A$18:$L$18, 0),FALSE), 'E2 Allocators'!$B$15:$W$361, MATCH('O5 Details by Class &amp; Accounts'!S$18, 'E2 Allocators'!$B$15:$W$15, 0),FALSE)*$F138), 0, VLOOKUP(VLOOKUP($A138, 'E4 TB Allocation Details'!$A$18:$L$217, MATCH("Demand ID", 'E4 TB Allocation Details'!$A$18:$L$18, 0),FALSE), 'E2 Allocators'!$B$15:$W$361, MATCH('O5 Details by Class &amp; Accounts'!S$18, 'E2 Allocators'!$B$15:$W$15, 0),FALSE)*$F138)</f>
        <v>0</v>
      </c>
      <c r="T138" s="1334">
        <f>IF(ISERROR(VLOOKUP(VLOOKUP($A138, 'E4 TB Allocation Details'!$A$18:$L$217, MATCH("Demand ID", 'E4 TB Allocation Details'!$A$18:$L$18, 0),FALSE), 'E2 Allocators'!$B$15:$W$361, MATCH('O5 Details by Class &amp; Accounts'!T$18, 'E2 Allocators'!$B$15:$W$15, 0),FALSE)*$F138), 0, VLOOKUP(VLOOKUP($A138, 'E4 TB Allocation Details'!$A$18:$L$217, MATCH("Demand ID", 'E4 TB Allocation Details'!$A$18:$L$18, 0),FALSE), 'E2 Allocators'!$B$15:$W$361, MATCH('O5 Details by Class &amp; Accounts'!T$18, 'E2 Allocators'!$B$15:$W$15, 0),FALSE)*$F138)</f>
        <v>0</v>
      </c>
      <c r="U138" s="1334">
        <f>IF(ISERROR(VLOOKUP(VLOOKUP($A138, 'E4 TB Allocation Details'!$A$18:$L$217, MATCH("Demand ID", 'E4 TB Allocation Details'!$A$18:$L$18, 0),FALSE), 'E2 Allocators'!$B$15:$W$361, MATCH('O5 Details by Class &amp; Accounts'!U$18, 'E2 Allocators'!$B$15:$W$15, 0),FALSE)*$F138), 0, VLOOKUP(VLOOKUP($A138, 'E4 TB Allocation Details'!$A$18:$L$217, MATCH("Demand ID", 'E4 TB Allocation Details'!$A$18:$L$18, 0),FALSE), 'E2 Allocators'!$B$15:$W$361, MATCH('O5 Details by Class &amp; Accounts'!U$18, 'E2 Allocators'!$B$15:$W$15, 0),FALSE)*$F138)</f>
        <v>0</v>
      </c>
      <c r="V138" s="1334">
        <f>IF(ISERROR(VLOOKUP(VLOOKUP($A138, 'E4 TB Allocation Details'!$A$18:$L$217, MATCH("Demand ID", 'E4 TB Allocation Details'!$A$18:$L$18, 0),FALSE), 'E2 Allocators'!$B$15:$W$361, MATCH('O5 Details by Class &amp; Accounts'!V$18, 'E2 Allocators'!$B$15:$W$15, 0),FALSE)*$F138), 0, VLOOKUP(VLOOKUP($A138, 'E4 TB Allocation Details'!$A$18:$L$217, MATCH("Demand ID", 'E4 TB Allocation Details'!$A$18:$L$18, 0),FALSE), 'E2 Allocators'!$B$15:$W$361, MATCH('O5 Details by Class &amp; Accounts'!V$18, 'E2 Allocators'!$B$15:$W$15, 0),FALSE)*$F138)</f>
        <v>0</v>
      </c>
      <c r="W138" s="1334">
        <f>IF(ISERROR(VLOOKUP(VLOOKUP($A138, 'E4 TB Allocation Details'!$A$18:$L$217, MATCH("Demand ID", 'E4 TB Allocation Details'!$A$18:$L$18, 0),FALSE), 'E2 Allocators'!$B$15:$W$361, MATCH('O5 Details by Class &amp; Accounts'!W$18, 'E2 Allocators'!$B$15:$W$15, 0),FALSE)*$F138), 0, VLOOKUP(VLOOKUP($A138, 'E4 TB Allocation Details'!$A$18:$L$217, MATCH("Demand ID", 'E4 TB Allocation Details'!$A$18:$L$18, 0),FALSE), 'E2 Allocators'!$B$15:$W$361, MATCH('O5 Details by Class &amp; Accounts'!W$18, 'E2 Allocators'!$B$15:$W$15, 0),FALSE)*$F138)</f>
        <v>0</v>
      </c>
      <c r="X138" s="1334">
        <f>IF(ISERROR(VLOOKUP(VLOOKUP($A138, 'E4 TB Allocation Details'!$A$18:$L$217, MATCH("Demand ID", 'E4 TB Allocation Details'!$A$18:$L$18, 0),FALSE), 'E2 Allocators'!$B$15:$W$361, MATCH('O5 Details by Class &amp; Accounts'!X$18, 'E2 Allocators'!$B$15:$W$15, 0),FALSE)*$F138), 0, VLOOKUP(VLOOKUP($A138, 'E4 TB Allocation Details'!$A$18:$L$217, MATCH("Demand ID", 'E4 TB Allocation Details'!$A$18:$L$18, 0),FALSE), 'E2 Allocators'!$B$15:$W$361, MATCH('O5 Details by Class &amp; Accounts'!X$18, 'E2 Allocators'!$B$15:$W$15, 0),FALSE)*$F138)</f>
        <v>0</v>
      </c>
      <c r="Y138" s="1334">
        <f>IF(ISERROR(VLOOKUP(VLOOKUP($A138, 'E4 TB Allocation Details'!$A$18:$L$217, MATCH("Demand ID", 'E4 TB Allocation Details'!$A$18:$L$18, 0),FALSE), 'E2 Allocators'!$B$15:$W$361, MATCH('O5 Details by Class &amp; Accounts'!Y$18, 'E2 Allocators'!$B$15:$W$15, 0),FALSE)*$F138), 0, VLOOKUP(VLOOKUP($A138, 'E4 TB Allocation Details'!$A$18:$L$217, MATCH("Demand ID", 'E4 TB Allocation Details'!$A$18:$L$18, 0),FALSE), 'E2 Allocators'!$B$15:$W$361, MATCH('O5 Details by Class &amp; Accounts'!Y$18, 'E2 Allocators'!$B$15:$W$15, 0),FALSE)*$F138)</f>
        <v>0</v>
      </c>
      <c r="Z138" s="1334">
        <f>IF(ISERROR(VLOOKUP(VLOOKUP($A138, 'E4 TB Allocation Details'!$A$18:$L$217, MATCH("Demand ID", 'E4 TB Allocation Details'!$A$18:$L$18, 0),FALSE), 'E2 Allocators'!$B$15:$W$361, MATCH('O5 Details by Class &amp; Accounts'!Z$18, 'E2 Allocators'!$B$15:$W$15, 0),FALSE)*$F138), 0, VLOOKUP(VLOOKUP($A138, 'E4 TB Allocation Details'!$A$18:$L$217, MATCH("Demand ID", 'E4 TB Allocation Details'!$A$18:$L$18, 0),FALSE), 'E2 Allocators'!$B$15:$W$361, MATCH('O5 Details by Class &amp; Accounts'!Z$18, 'E2 Allocators'!$B$15:$W$15, 0),FALSE)*$F138)</f>
        <v>0</v>
      </c>
      <c r="AA138" s="1334">
        <f>IF(ISERROR(VLOOKUP(VLOOKUP($A138, 'E4 TB Allocation Details'!$A$18:$L$217, MATCH("Demand ID", 'E4 TB Allocation Details'!$A$18:$L$18, 0),FALSE), 'E2 Allocators'!$B$15:$W$361, MATCH('O5 Details by Class &amp; Accounts'!AA$18, 'E2 Allocators'!$B$15:$W$15, 0),FALSE)*$F138), 0, VLOOKUP(VLOOKUP($A138, 'E4 TB Allocation Details'!$A$18:$L$217, MATCH("Demand ID", 'E4 TB Allocation Details'!$A$18:$L$18, 0),FALSE), 'E2 Allocators'!$B$15:$W$361, MATCH('O5 Details by Class &amp; Accounts'!AA$18, 'E2 Allocators'!$B$15:$W$15, 0),FALSE)*$F138)</f>
        <v>0</v>
      </c>
      <c r="AB138" s="1334">
        <f>IF(ISERROR(VLOOKUP(VLOOKUP($A138, 'E4 TB Allocation Details'!$A$18:$L$217, MATCH("Demand ID", 'E4 TB Allocation Details'!$A$18:$L$18, 0),FALSE), 'E2 Allocators'!$B$15:$W$361, MATCH('O5 Details by Class &amp; Accounts'!AB$18, 'E2 Allocators'!$B$15:$W$15, 0),FALSE)*$F138), 0, VLOOKUP(VLOOKUP($A138, 'E4 TB Allocation Details'!$A$18:$L$217, MATCH("Demand ID", 'E4 TB Allocation Details'!$A$18:$L$18, 0),FALSE), 'E2 Allocators'!$B$15:$W$361, MATCH('O5 Details by Class &amp; Accounts'!AB$18, 'E2 Allocators'!$B$15:$W$15, 0),FALSE)*$F138)</f>
        <v>0</v>
      </c>
      <c r="AC138" s="1334">
        <f t="shared" si="39"/>
        <v>0</v>
      </c>
      <c r="AD138" s="1334">
        <f>IF(ISERROR(VLOOKUP(VLOOKUP($A138, 'E4 TB Allocation Details'!$A$18:$L$217, MATCH("Customer ID", 'E4 TB Allocation Details'!$A$18:$L$18, 0),FALSE), 'E2 Allocators'!$B$15:$W$361, MATCH('O5 Details by Class &amp; Accounts'!AD$18, 'E2 Allocators'!$B$15:$W$15, 0),FALSE)*$G138), 0, VLOOKUP(VLOOKUP($A138, 'E4 TB Allocation Details'!$A$18:$L$217, MATCH("Customer ID", 'E4 TB Allocation Details'!$A$18:$L$18, 0),FALSE), 'E2 Allocators'!$B$15:$W$361, MATCH('O5 Details by Class &amp; Accounts'!AD$18, 'E2 Allocators'!$B$15:$W$15, 0),FALSE)*$G138)</f>
        <v>0</v>
      </c>
      <c r="AE138" s="1334">
        <f>IF(ISERROR(VLOOKUP(VLOOKUP($A138, 'E4 TB Allocation Details'!$A$18:$L$217, MATCH("Customer ID", 'E4 TB Allocation Details'!$A$18:$L$18, 0),FALSE), 'E2 Allocators'!$B$15:$W$361, MATCH('O5 Details by Class &amp; Accounts'!AE$18, 'E2 Allocators'!$B$15:$W$15, 0),FALSE)*$G138), 0, VLOOKUP(VLOOKUP($A138, 'E4 TB Allocation Details'!$A$18:$L$217, MATCH("Customer ID", 'E4 TB Allocation Details'!$A$18:$L$18, 0),FALSE), 'E2 Allocators'!$B$15:$W$361, MATCH('O5 Details by Class &amp; Accounts'!AE$18, 'E2 Allocators'!$B$15:$W$15, 0),FALSE)*$G138)</f>
        <v>0</v>
      </c>
      <c r="AF138" s="1334">
        <f>IF(ISERROR(VLOOKUP(VLOOKUP($A138, 'E4 TB Allocation Details'!$A$18:$L$217, MATCH("Customer ID", 'E4 TB Allocation Details'!$A$18:$L$18, 0),FALSE), 'E2 Allocators'!$B$15:$W$361, MATCH('O5 Details by Class &amp; Accounts'!AF$18, 'E2 Allocators'!$B$15:$W$15, 0),FALSE)*$G138), 0, VLOOKUP(VLOOKUP($A138, 'E4 TB Allocation Details'!$A$18:$L$217, MATCH("Customer ID", 'E4 TB Allocation Details'!$A$18:$L$18, 0),FALSE), 'E2 Allocators'!$B$15:$W$361, MATCH('O5 Details by Class &amp; Accounts'!AF$18, 'E2 Allocators'!$B$15:$W$15, 0),FALSE)*$G138)</f>
        <v>0</v>
      </c>
      <c r="AG138" s="1334">
        <f>IF(ISERROR(VLOOKUP(VLOOKUP($A138, 'E4 TB Allocation Details'!$A$18:$L$217, MATCH("Customer ID", 'E4 TB Allocation Details'!$A$18:$L$18, 0),FALSE), 'E2 Allocators'!$B$15:$W$361, MATCH('O5 Details by Class &amp; Accounts'!AG$18, 'E2 Allocators'!$B$15:$W$15, 0),FALSE)*$G138), 0, VLOOKUP(VLOOKUP($A138, 'E4 TB Allocation Details'!$A$18:$L$217, MATCH("Customer ID", 'E4 TB Allocation Details'!$A$18:$L$18, 0),FALSE), 'E2 Allocators'!$B$15:$W$361, MATCH('O5 Details by Class &amp; Accounts'!AG$18, 'E2 Allocators'!$B$15:$W$15, 0),FALSE)*$G138)</f>
        <v>0</v>
      </c>
      <c r="AH138" s="1334">
        <f>IF(ISERROR(VLOOKUP(VLOOKUP($A138, 'E4 TB Allocation Details'!$A$18:$L$217, MATCH("Customer ID", 'E4 TB Allocation Details'!$A$18:$L$18, 0),FALSE), 'E2 Allocators'!$B$15:$W$361, MATCH('O5 Details by Class &amp; Accounts'!AH$18, 'E2 Allocators'!$B$15:$W$15, 0),FALSE)*$G138), 0, VLOOKUP(VLOOKUP($A138, 'E4 TB Allocation Details'!$A$18:$L$217, MATCH("Customer ID", 'E4 TB Allocation Details'!$A$18:$L$18, 0),FALSE), 'E2 Allocators'!$B$15:$W$361, MATCH('O5 Details by Class &amp; Accounts'!AH$18, 'E2 Allocators'!$B$15:$W$15, 0),FALSE)*$G138)</f>
        <v>0</v>
      </c>
      <c r="AI138" s="1334">
        <f>IF(ISERROR(VLOOKUP(VLOOKUP($A138, 'E4 TB Allocation Details'!$A$18:$L$217, MATCH("Customer ID", 'E4 TB Allocation Details'!$A$18:$L$18, 0),FALSE), 'E2 Allocators'!$B$15:$W$361, MATCH('O5 Details by Class &amp; Accounts'!AI$18, 'E2 Allocators'!$B$15:$W$15, 0),FALSE)*$G138), 0, VLOOKUP(VLOOKUP($A138, 'E4 TB Allocation Details'!$A$18:$L$217, MATCH("Customer ID", 'E4 TB Allocation Details'!$A$18:$L$18, 0),FALSE), 'E2 Allocators'!$B$15:$W$361, MATCH('O5 Details by Class &amp; Accounts'!AI$18, 'E2 Allocators'!$B$15:$W$15, 0),FALSE)*$G138)</f>
        <v>0</v>
      </c>
      <c r="AJ138" s="1334">
        <f>IF(ISERROR(VLOOKUP(VLOOKUP($A138, 'E4 TB Allocation Details'!$A$18:$L$217, MATCH("Customer ID", 'E4 TB Allocation Details'!$A$18:$L$18, 0),FALSE), 'E2 Allocators'!$B$15:$W$361, MATCH('O5 Details by Class &amp; Accounts'!AJ$18, 'E2 Allocators'!$B$15:$W$15, 0),FALSE)*$G138), 0, VLOOKUP(VLOOKUP($A138, 'E4 TB Allocation Details'!$A$18:$L$217, MATCH("Customer ID", 'E4 TB Allocation Details'!$A$18:$L$18, 0),FALSE), 'E2 Allocators'!$B$15:$W$361, MATCH('O5 Details by Class &amp; Accounts'!AJ$18, 'E2 Allocators'!$B$15:$W$15, 0),FALSE)*$G138)</f>
        <v>0</v>
      </c>
      <c r="AK138" s="1334">
        <f>IF(ISERROR(VLOOKUP(VLOOKUP($A138, 'E4 TB Allocation Details'!$A$18:$L$217, MATCH("Customer ID", 'E4 TB Allocation Details'!$A$18:$L$18, 0),FALSE), 'E2 Allocators'!$B$15:$W$361, MATCH('O5 Details by Class &amp; Accounts'!AK$18, 'E2 Allocators'!$B$15:$W$15, 0),FALSE)*$G138), 0, VLOOKUP(VLOOKUP($A138, 'E4 TB Allocation Details'!$A$18:$L$217, MATCH("Customer ID", 'E4 TB Allocation Details'!$A$18:$L$18, 0),FALSE), 'E2 Allocators'!$B$15:$W$361, MATCH('O5 Details by Class &amp; Accounts'!AK$18, 'E2 Allocators'!$B$15:$W$15, 0),FALSE)*$G138)</f>
        <v>0</v>
      </c>
      <c r="AL138" s="1334">
        <f>IF(ISERROR(VLOOKUP(VLOOKUP($A138, 'E4 TB Allocation Details'!$A$18:$L$217, MATCH("Customer ID", 'E4 TB Allocation Details'!$A$18:$L$18, 0),FALSE), 'E2 Allocators'!$B$15:$W$361, MATCH('O5 Details by Class &amp; Accounts'!AL$18, 'E2 Allocators'!$B$15:$W$15, 0),FALSE)*$G138), 0, VLOOKUP(VLOOKUP($A138, 'E4 TB Allocation Details'!$A$18:$L$217, MATCH("Customer ID", 'E4 TB Allocation Details'!$A$18:$L$18, 0),FALSE), 'E2 Allocators'!$B$15:$W$361, MATCH('O5 Details by Class &amp; Accounts'!AL$18, 'E2 Allocators'!$B$15:$W$15, 0),FALSE)*$G138)</f>
        <v>0</v>
      </c>
      <c r="AM138" s="1334">
        <f>IF(ISERROR(VLOOKUP(VLOOKUP($A138, 'E4 TB Allocation Details'!$A$18:$L$217, MATCH("Customer ID", 'E4 TB Allocation Details'!$A$18:$L$18, 0),FALSE), 'E2 Allocators'!$B$15:$W$361, MATCH('O5 Details by Class &amp; Accounts'!AM$18, 'E2 Allocators'!$B$15:$W$15, 0),FALSE)*$G138), 0, VLOOKUP(VLOOKUP($A138, 'E4 TB Allocation Details'!$A$18:$L$217, MATCH("Customer ID", 'E4 TB Allocation Details'!$A$18:$L$18, 0),FALSE), 'E2 Allocators'!$B$15:$W$361, MATCH('O5 Details by Class &amp; Accounts'!AM$18, 'E2 Allocators'!$B$15:$W$15, 0),FALSE)*$G138)</f>
        <v>0</v>
      </c>
      <c r="AN138" s="1334">
        <f>IF(ISERROR(VLOOKUP(VLOOKUP($A138, 'E4 TB Allocation Details'!$A$18:$L$217, MATCH("Customer ID", 'E4 TB Allocation Details'!$A$18:$L$18, 0),FALSE), 'E2 Allocators'!$B$15:$W$361, MATCH('O5 Details by Class &amp; Accounts'!AN$18, 'E2 Allocators'!$B$15:$W$15, 0),FALSE)*$G138), 0, VLOOKUP(VLOOKUP($A138, 'E4 TB Allocation Details'!$A$18:$L$217, MATCH("Customer ID", 'E4 TB Allocation Details'!$A$18:$L$18, 0),FALSE), 'E2 Allocators'!$B$15:$W$361, MATCH('O5 Details by Class &amp; Accounts'!AN$18, 'E2 Allocators'!$B$15:$W$15, 0),FALSE)*$G138)</f>
        <v>0</v>
      </c>
      <c r="AO138" s="1334">
        <f>IF(ISERROR(VLOOKUP(VLOOKUP($A138, 'E4 TB Allocation Details'!$A$18:$L$217, MATCH("Customer ID", 'E4 TB Allocation Details'!$A$18:$L$18, 0),FALSE), 'E2 Allocators'!$B$15:$W$361, MATCH('O5 Details by Class &amp; Accounts'!AO$18, 'E2 Allocators'!$B$15:$W$15, 0),FALSE)*$G138), 0, VLOOKUP(VLOOKUP($A138, 'E4 TB Allocation Details'!$A$18:$L$217, MATCH("Customer ID", 'E4 TB Allocation Details'!$A$18:$L$18, 0),FALSE), 'E2 Allocators'!$B$15:$W$361, MATCH('O5 Details by Class &amp; Accounts'!AO$18, 'E2 Allocators'!$B$15:$W$15, 0),FALSE)*$G138)</f>
        <v>0</v>
      </c>
      <c r="AP138" s="1334">
        <f>IF(ISERROR(VLOOKUP(VLOOKUP($A138, 'E4 TB Allocation Details'!$A$18:$L$217, MATCH("Customer ID", 'E4 TB Allocation Details'!$A$18:$L$18, 0),FALSE), 'E2 Allocators'!$B$15:$W$361, MATCH('O5 Details by Class &amp; Accounts'!AP$18, 'E2 Allocators'!$B$15:$W$15, 0),FALSE)*$G138), 0, VLOOKUP(VLOOKUP($A138, 'E4 TB Allocation Details'!$A$18:$L$217, MATCH("Customer ID", 'E4 TB Allocation Details'!$A$18:$L$18, 0),FALSE), 'E2 Allocators'!$B$15:$W$361, MATCH('O5 Details by Class &amp; Accounts'!AP$18, 'E2 Allocators'!$B$15:$W$15, 0),FALSE)*$G138)</f>
        <v>0</v>
      </c>
      <c r="AQ138" s="1334">
        <f>IF(ISERROR(VLOOKUP(VLOOKUP($A138, 'E4 TB Allocation Details'!$A$18:$L$217, MATCH("Customer ID", 'E4 TB Allocation Details'!$A$18:$L$18, 0),FALSE), 'E2 Allocators'!$B$15:$W$361, MATCH('O5 Details by Class &amp; Accounts'!AQ$18, 'E2 Allocators'!$B$15:$W$15, 0),FALSE)*$G138), 0, VLOOKUP(VLOOKUP($A138, 'E4 TB Allocation Details'!$A$18:$L$217, MATCH("Customer ID", 'E4 TB Allocation Details'!$A$18:$L$18, 0),FALSE), 'E2 Allocators'!$B$15:$W$361, MATCH('O5 Details by Class &amp; Accounts'!AQ$18, 'E2 Allocators'!$B$15:$W$15, 0),FALSE)*$G138)</f>
        <v>0</v>
      </c>
      <c r="AR138" s="1334">
        <f>IF(ISERROR(VLOOKUP(VLOOKUP($A138, 'E4 TB Allocation Details'!$A$18:$L$217, MATCH("Customer ID", 'E4 TB Allocation Details'!$A$18:$L$18, 0),FALSE), 'E2 Allocators'!$B$15:$W$361, MATCH('O5 Details by Class &amp; Accounts'!AR$18, 'E2 Allocators'!$B$15:$W$15, 0),FALSE)*$G138), 0, VLOOKUP(VLOOKUP($A138, 'E4 TB Allocation Details'!$A$18:$L$217, MATCH("Customer ID", 'E4 TB Allocation Details'!$A$18:$L$18, 0),FALSE), 'E2 Allocators'!$B$15:$W$361, MATCH('O5 Details by Class &amp; Accounts'!AR$18, 'E2 Allocators'!$B$15:$W$15, 0),FALSE)*$G138)</f>
        <v>0</v>
      </c>
      <c r="AS138" s="1334">
        <f>IF(ISERROR(VLOOKUP(VLOOKUP($A138, 'E4 TB Allocation Details'!$A$18:$L$217, MATCH("Customer ID", 'E4 TB Allocation Details'!$A$18:$L$18, 0),FALSE), 'E2 Allocators'!$B$15:$W$361, MATCH('O5 Details by Class &amp; Accounts'!AS$18, 'E2 Allocators'!$B$15:$W$15, 0),FALSE)*$G138), 0, VLOOKUP(VLOOKUP($A138, 'E4 TB Allocation Details'!$A$18:$L$217, MATCH("Customer ID", 'E4 TB Allocation Details'!$A$18:$L$18, 0),FALSE), 'E2 Allocators'!$B$15:$W$361, MATCH('O5 Details by Class &amp; Accounts'!AS$18, 'E2 Allocators'!$B$15:$W$15, 0),FALSE)*$G138)</f>
        <v>0</v>
      </c>
      <c r="AT138" s="1334">
        <f>IF(ISERROR(VLOOKUP(VLOOKUP($A138, 'E4 TB Allocation Details'!$A$18:$L$217, MATCH("Customer ID", 'E4 TB Allocation Details'!$A$18:$L$18, 0),FALSE), 'E2 Allocators'!$B$15:$W$361, MATCH('O5 Details by Class &amp; Accounts'!AT$18, 'E2 Allocators'!$B$15:$W$15, 0),FALSE)*$G138), 0, VLOOKUP(VLOOKUP($A138, 'E4 TB Allocation Details'!$A$18:$L$217, MATCH("Customer ID", 'E4 TB Allocation Details'!$A$18:$L$18, 0),FALSE), 'E2 Allocators'!$B$15:$W$361, MATCH('O5 Details by Class &amp; Accounts'!AT$18, 'E2 Allocators'!$B$15:$W$15, 0),FALSE)*$G138)</f>
        <v>0</v>
      </c>
      <c r="AU138" s="1334">
        <f>IF(ISERROR(VLOOKUP(VLOOKUP($A138, 'E4 TB Allocation Details'!$A$18:$L$217, MATCH("Customer ID", 'E4 TB Allocation Details'!$A$18:$L$18, 0),FALSE), 'E2 Allocators'!$B$15:$W$361, MATCH('O5 Details by Class &amp; Accounts'!AU$18, 'E2 Allocators'!$B$15:$W$15, 0),FALSE)*$G138), 0, VLOOKUP(VLOOKUP($A138, 'E4 TB Allocation Details'!$A$18:$L$217, MATCH("Customer ID", 'E4 TB Allocation Details'!$A$18:$L$18, 0),FALSE), 'E2 Allocators'!$B$15:$W$361, MATCH('O5 Details by Class &amp; Accounts'!AU$18, 'E2 Allocators'!$B$15:$W$15, 0),FALSE)*$G138)</f>
        <v>0</v>
      </c>
      <c r="AV138" s="1334">
        <f>IF(ISERROR(VLOOKUP(VLOOKUP($A138, 'E4 TB Allocation Details'!$A$18:$L$217, MATCH("Customer ID", 'E4 TB Allocation Details'!$A$18:$L$18, 0),FALSE), 'E2 Allocators'!$B$15:$W$361, MATCH('O5 Details by Class &amp; Accounts'!AV$18, 'E2 Allocators'!$B$15:$W$15, 0),FALSE)*$G138), 0, VLOOKUP(VLOOKUP($A138, 'E4 TB Allocation Details'!$A$18:$L$217, MATCH("Customer ID", 'E4 TB Allocation Details'!$A$18:$L$18, 0),FALSE), 'E2 Allocators'!$B$15:$W$361, MATCH('O5 Details by Class &amp; Accounts'!AV$18, 'E2 Allocators'!$B$15:$W$15, 0),FALSE)*$G138)</f>
        <v>0</v>
      </c>
      <c r="AW138" s="1334">
        <f>IF(ISERROR(VLOOKUP(VLOOKUP($A138, 'E4 TB Allocation Details'!$A$18:$L$217, MATCH("Customer ID", 'E4 TB Allocation Details'!$A$18:$L$18, 0),FALSE), 'E2 Allocators'!$B$15:$W$361, MATCH('O5 Details by Class &amp; Accounts'!AW$18, 'E2 Allocators'!$B$15:$W$15, 0),FALSE)*$G138), 0, VLOOKUP(VLOOKUP($A138, 'E4 TB Allocation Details'!$A$18:$L$217, MATCH("Customer ID", 'E4 TB Allocation Details'!$A$18:$L$18, 0),FALSE), 'E2 Allocators'!$B$15:$W$361, MATCH('O5 Details by Class &amp; Accounts'!AW$18, 'E2 Allocators'!$B$15:$W$15, 0),FALSE)*$G138)</f>
        <v>0</v>
      </c>
      <c r="AX138" s="1334">
        <f t="shared" si="40"/>
        <v>0</v>
      </c>
      <c r="AY138" s="1334">
        <f>IF(ISERROR(VLOOKUP(VLOOKUP($A138, 'E4 TB Allocation Details'!$A$18:$L$217, MATCH("Misc ID", 'E4 TB Allocation Details'!$A$18:$L$18, 0),FALSE), 'E2 Allocators'!$B$15:$W$361, MATCH('O5 Details by Class &amp; Accounts'!AY$18, 'E2 Allocators'!$B$15:$W$15, 0),FALSE)*$E138), 0, VLOOKUP(VLOOKUP($A138, 'E4 TB Allocation Details'!$A$18:$L$217, MATCH("Misc ID", 'E4 TB Allocation Details'!$A$18:$L$18, 0),FALSE), 'E2 Allocators'!$B$15:$W$361, MATCH('O5 Details by Class &amp; Accounts'!AY$18, 'E2 Allocators'!$B$15:$W$15, 0),FALSE)*$E138)</f>
        <v>0</v>
      </c>
      <c r="AZ138" s="1334">
        <f>IF(ISERROR(VLOOKUP(VLOOKUP($A138, 'E4 TB Allocation Details'!$A$18:$L$217, MATCH("Misc ID", 'E4 TB Allocation Details'!$A$18:$L$18, 0),FALSE), 'E2 Allocators'!$B$15:$W$361, MATCH('O5 Details by Class &amp; Accounts'!AZ$18, 'E2 Allocators'!$B$15:$W$15, 0),FALSE)*$E138), 0, VLOOKUP(VLOOKUP($A138, 'E4 TB Allocation Details'!$A$18:$L$217, MATCH("Misc ID", 'E4 TB Allocation Details'!$A$18:$L$18, 0),FALSE), 'E2 Allocators'!$B$15:$W$361, MATCH('O5 Details by Class &amp; Accounts'!AZ$18, 'E2 Allocators'!$B$15:$W$15, 0),FALSE)*$E138)</f>
        <v>0</v>
      </c>
      <c r="BA138" s="1334">
        <f>IF(ISERROR(VLOOKUP(VLOOKUP($A138, 'E4 TB Allocation Details'!$A$18:$L$217, MATCH("Misc ID", 'E4 TB Allocation Details'!$A$18:$L$18, 0),FALSE), 'E2 Allocators'!$B$15:$W$361, MATCH('O5 Details by Class &amp; Accounts'!BA$18, 'E2 Allocators'!$B$15:$W$15, 0),FALSE)*$E138), 0, VLOOKUP(VLOOKUP($A138, 'E4 TB Allocation Details'!$A$18:$L$217, MATCH("Misc ID", 'E4 TB Allocation Details'!$A$18:$L$18, 0),FALSE), 'E2 Allocators'!$B$15:$W$361, MATCH('O5 Details by Class &amp; Accounts'!BA$18, 'E2 Allocators'!$B$15:$W$15, 0),FALSE)*$E138)</f>
        <v>0</v>
      </c>
      <c r="BB138" s="1334">
        <f>IF(ISERROR(VLOOKUP(VLOOKUP($A138, 'E4 TB Allocation Details'!$A$18:$L$217, MATCH("Misc ID", 'E4 TB Allocation Details'!$A$18:$L$18, 0),FALSE), 'E2 Allocators'!$B$15:$W$361, MATCH('O5 Details by Class &amp; Accounts'!BB$18, 'E2 Allocators'!$B$15:$W$15, 0),FALSE)*$E138), 0, VLOOKUP(VLOOKUP($A138, 'E4 TB Allocation Details'!$A$18:$L$217, MATCH("Misc ID", 'E4 TB Allocation Details'!$A$18:$L$18, 0),FALSE), 'E2 Allocators'!$B$15:$W$361, MATCH('O5 Details by Class &amp; Accounts'!BB$18, 'E2 Allocators'!$B$15:$W$15, 0),FALSE)*$E138)</f>
        <v>0</v>
      </c>
      <c r="BC138" s="1334">
        <f>IF(ISERROR(VLOOKUP(VLOOKUP($A138, 'E4 TB Allocation Details'!$A$18:$L$217, MATCH("Misc ID", 'E4 TB Allocation Details'!$A$18:$L$18, 0),FALSE), 'E2 Allocators'!$B$15:$W$361, MATCH('O5 Details by Class &amp; Accounts'!BC$18, 'E2 Allocators'!$B$15:$W$15, 0),FALSE)*$E138), 0, VLOOKUP(VLOOKUP($A138, 'E4 TB Allocation Details'!$A$18:$L$217, MATCH("Misc ID", 'E4 TB Allocation Details'!$A$18:$L$18, 0),FALSE), 'E2 Allocators'!$B$15:$W$361, MATCH('O5 Details by Class &amp; Accounts'!BC$18, 'E2 Allocators'!$B$15:$W$15, 0),FALSE)*$E138)</f>
        <v>0</v>
      </c>
      <c r="BD138" s="1334">
        <f>IF(ISERROR(VLOOKUP(VLOOKUP($A138, 'E4 TB Allocation Details'!$A$18:$L$217, MATCH("Misc ID", 'E4 TB Allocation Details'!$A$18:$L$18, 0),FALSE), 'E2 Allocators'!$B$15:$W$361, MATCH('O5 Details by Class &amp; Accounts'!BD$18, 'E2 Allocators'!$B$15:$W$15, 0),FALSE)*$E138), 0, VLOOKUP(VLOOKUP($A138, 'E4 TB Allocation Details'!$A$18:$L$217, MATCH("Misc ID", 'E4 TB Allocation Details'!$A$18:$L$18, 0),FALSE), 'E2 Allocators'!$B$15:$W$361, MATCH('O5 Details by Class &amp; Accounts'!BD$18, 'E2 Allocators'!$B$15:$W$15, 0),FALSE)*$E138)</f>
        <v>0</v>
      </c>
      <c r="BE138" s="1334">
        <f>IF(ISERROR(VLOOKUP(VLOOKUP($A138, 'E4 TB Allocation Details'!$A$18:$L$217, MATCH("Misc ID", 'E4 TB Allocation Details'!$A$18:$L$18, 0),FALSE), 'E2 Allocators'!$B$15:$W$361, MATCH('O5 Details by Class &amp; Accounts'!BE$18, 'E2 Allocators'!$B$15:$W$15, 0),FALSE)*$E138), 0, VLOOKUP(VLOOKUP($A138, 'E4 TB Allocation Details'!$A$18:$L$217, MATCH("Misc ID", 'E4 TB Allocation Details'!$A$18:$L$18, 0),FALSE), 'E2 Allocators'!$B$15:$W$361, MATCH('O5 Details by Class &amp; Accounts'!BE$18, 'E2 Allocators'!$B$15:$W$15, 0),FALSE)*$E138)</f>
        <v>0</v>
      </c>
      <c r="BF138" s="1334">
        <f>IF(ISERROR(VLOOKUP(VLOOKUP($A138, 'E4 TB Allocation Details'!$A$18:$L$217, MATCH("Misc ID", 'E4 TB Allocation Details'!$A$18:$L$18, 0),FALSE), 'E2 Allocators'!$B$15:$W$361, MATCH('O5 Details by Class &amp; Accounts'!BF$18, 'E2 Allocators'!$B$15:$W$15, 0),FALSE)*$E138), 0, VLOOKUP(VLOOKUP($A138, 'E4 TB Allocation Details'!$A$18:$L$217, MATCH("Misc ID", 'E4 TB Allocation Details'!$A$18:$L$18, 0),FALSE), 'E2 Allocators'!$B$15:$W$361, MATCH('O5 Details by Class &amp; Accounts'!BF$18, 'E2 Allocators'!$B$15:$W$15, 0),FALSE)*$E138)</f>
        <v>0</v>
      </c>
      <c r="BG138" s="1334">
        <f>IF(ISERROR(VLOOKUP(VLOOKUP($A138, 'E4 TB Allocation Details'!$A$18:$L$217, MATCH("Misc ID", 'E4 TB Allocation Details'!$A$18:$L$18, 0),FALSE), 'E2 Allocators'!$B$15:$W$361, MATCH('O5 Details by Class &amp; Accounts'!BG$18, 'E2 Allocators'!$B$15:$W$15, 0),FALSE)*$E138), 0, VLOOKUP(VLOOKUP($A138, 'E4 TB Allocation Details'!$A$18:$L$217, MATCH("Misc ID", 'E4 TB Allocation Details'!$A$18:$L$18, 0),FALSE), 'E2 Allocators'!$B$15:$W$361, MATCH('O5 Details by Class &amp; Accounts'!BG$18, 'E2 Allocators'!$B$15:$W$15, 0),FALSE)*$E138)</f>
        <v>0</v>
      </c>
      <c r="BH138" s="1334">
        <f>IF(ISERROR(VLOOKUP(VLOOKUP($A138, 'E4 TB Allocation Details'!$A$18:$L$217, MATCH("Misc ID", 'E4 TB Allocation Details'!$A$18:$L$18, 0),FALSE), 'E2 Allocators'!$B$15:$W$361, MATCH('O5 Details by Class &amp; Accounts'!BH$18, 'E2 Allocators'!$B$15:$W$15, 0),FALSE)*$E138), 0, VLOOKUP(VLOOKUP($A138, 'E4 TB Allocation Details'!$A$18:$L$217, MATCH("Misc ID", 'E4 TB Allocation Details'!$A$18:$L$18, 0),FALSE), 'E2 Allocators'!$B$15:$W$361, MATCH('O5 Details by Class &amp; Accounts'!BH$18, 'E2 Allocators'!$B$15:$W$15, 0),FALSE)*$E138)</f>
        <v>0</v>
      </c>
      <c r="BI138" s="1334">
        <f>IF(ISERROR(VLOOKUP(VLOOKUP($A138, 'E4 TB Allocation Details'!$A$18:$L$217, MATCH("Misc ID", 'E4 TB Allocation Details'!$A$18:$L$18, 0),FALSE), 'E2 Allocators'!$B$15:$W$361, MATCH('O5 Details by Class &amp; Accounts'!BI$18, 'E2 Allocators'!$B$15:$W$15, 0),FALSE)*$E138), 0, VLOOKUP(VLOOKUP($A138, 'E4 TB Allocation Details'!$A$18:$L$217, MATCH("Misc ID", 'E4 TB Allocation Details'!$A$18:$L$18, 0),FALSE), 'E2 Allocators'!$B$15:$W$361, MATCH('O5 Details by Class &amp; Accounts'!BI$18, 'E2 Allocators'!$B$15:$W$15, 0),FALSE)*$E138)</f>
        <v>0</v>
      </c>
      <c r="BJ138" s="1334">
        <f>IF(ISERROR(VLOOKUP(VLOOKUP($A138, 'E4 TB Allocation Details'!$A$18:$L$217, MATCH("Misc ID", 'E4 TB Allocation Details'!$A$18:$L$18, 0),FALSE), 'E2 Allocators'!$B$15:$W$361, MATCH('O5 Details by Class &amp; Accounts'!BJ$18, 'E2 Allocators'!$B$15:$W$15, 0),FALSE)*$E138), 0, VLOOKUP(VLOOKUP($A138, 'E4 TB Allocation Details'!$A$18:$L$217, MATCH("Misc ID", 'E4 TB Allocation Details'!$A$18:$L$18, 0),FALSE), 'E2 Allocators'!$B$15:$W$361, MATCH('O5 Details by Class &amp; Accounts'!BJ$18, 'E2 Allocators'!$B$15:$W$15, 0),FALSE)*$E138)</f>
        <v>0</v>
      </c>
      <c r="BK138" s="1334">
        <f>IF(ISERROR(VLOOKUP(VLOOKUP($A138, 'E4 TB Allocation Details'!$A$18:$L$217, MATCH("Misc ID", 'E4 TB Allocation Details'!$A$18:$L$18, 0),FALSE), 'E2 Allocators'!$B$15:$W$361, MATCH('O5 Details by Class &amp; Accounts'!BK$18, 'E2 Allocators'!$B$15:$W$15, 0),FALSE)*$E138), 0, VLOOKUP(VLOOKUP($A138, 'E4 TB Allocation Details'!$A$18:$L$217, MATCH("Misc ID", 'E4 TB Allocation Details'!$A$18:$L$18, 0),FALSE), 'E2 Allocators'!$B$15:$W$361, MATCH('O5 Details by Class &amp; Accounts'!BK$18, 'E2 Allocators'!$B$15:$W$15, 0),FALSE)*$E138)</f>
        <v>0</v>
      </c>
      <c r="BL138" s="1334">
        <f>IF(ISERROR(VLOOKUP(VLOOKUP($A138, 'E4 TB Allocation Details'!$A$18:$L$217, MATCH("Misc ID", 'E4 TB Allocation Details'!$A$18:$L$18, 0),FALSE), 'E2 Allocators'!$B$15:$W$361, MATCH('O5 Details by Class &amp; Accounts'!BL$18, 'E2 Allocators'!$B$15:$W$15, 0),FALSE)*$E138), 0, VLOOKUP(VLOOKUP($A138, 'E4 TB Allocation Details'!$A$18:$L$217, MATCH("Misc ID", 'E4 TB Allocation Details'!$A$18:$L$18, 0),FALSE), 'E2 Allocators'!$B$15:$W$361, MATCH('O5 Details by Class &amp; Accounts'!BL$18, 'E2 Allocators'!$B$15:$W$15, 0),FALSE)*$E138)</f>
        <v>0</v>
      </c>
      <c r="BM138" s="1334">
        <f>IF(ISERROR(VLOOKUP(VLOOKUP($A138, 'E4 TB Allocation Details'!$A$18:$L$217, MATCH("Misc ID", 'E4 TB Allocation Details'!$A$18:$L$18, 0),FALSE), 'E2 Allocators'!$B$15:$W$361, MATCH('O5 Details by Class &amp; Accounts'!BM$18, 'E2 Allocators'!$B$15:$W$15, 0),FALSE)*$E138), 0, VLOOKUP(VLOOKUP($A138, 'E4 TB Allocation Details'!$A$18:$L$217, MATCH("Misc ID", 'E4 TB Allocation Details'!$A$18:$L$18, 0),FALSE), 'E2 Allocators'!$B$15:$W$361, MATCH('O5 Details by Class &amp; Accounts'!BM$18, 'E2 Allocators'!$B$15:$W$15, 0),FALSE)*$E138)</f>
        <v>0</v>
      </c>
      <c r="BN138" s="1334">
        <f>IF(ISERROR(VLOOKUP(VLOOKUP($A138, 'E4 TB Allocation Details'!$A$18:$L$217, MATCH("Misc ID", 'E4 TB Allocation Details'!$A$18:$L$18, 0),FALSE), 'E2 Allocators'!$B$15:$W$361, MATCH('O5 Details by Class &amp; Accounts'!BN$18, 'E2 Allocators'!$B$15:$W$15, 0),FALSE)*$E138), 0, VLOOKUP(VLOOKUP($A138, 'E4 TB Allocation Details'!$A$18:$L$217, MATCH("Misc ID", 'E4 TB Allocation Details'!$A$18:$L$18, 0),FALSE), 'E2 Allocators'!$B$15:$W$361, MATCH('O5 Details by Class &amp; Accounts'!BN$18, 'E2 Allocators'!$B$15:$W$15, 0),FALSE)*$E138)</f>
        <v>0</v>
      </c>
      <c r="BO138" s="1334">
        <f>IF(ISERROR(VLOOKUP(VLOOKUP($A138, 'E4 TB Allocation Details'!$A$18:$L$217, MATCH("Misc ID", 'E4 TB Allocation Details'!$A$18:$L$18, 0),FALSE), 'E2 Allocators'!$B$15:$W$361, MATCH('O5 Details by Class &amp; Accounts'!BO$18, 'E2 Allocators'!$B$15:$W$15, 0),FALSE)*$E138), 0, VLOOKUP(VLOOKUP($A138, 'E4 TB Allocation Details'!$A$18:$L$217, MATCH("Misc ID", 'E4 TB Allocation Details'!$A$18:$L$18, 0),FALSE), 'E2 Allocators'!$B$15:$W$361, MATCH('O5 Details by Class &amp; Accounts'!BO$18, 'E2 Allocators'!$B$15:$W$15, 0),FALSE)*$E138)</f>
        <v>0</v>
      </c>
      <c r="BP138" s="1334">
        <f>IF(ISERROR(VLOOKUP(VLOOKUP($A138, 'E4 TB Allocation Details'!$A$18:$L$217, MATCH("Misc ID", 'E4 TB Allocation Details'!$A$18:$L$18, 0),FALSE), 'E2 Allocators'!$B$15:$W$361, MATCH('O5 Details by Class &amp; Accounts'!BP$18, 'E2 Allocators'!$B$15:$W$15, 0),FALSE)*$E138), 0, VLOOKUP(VLOOKUP($A138, 'E4 TB Allocation Details'!$A$18:$L$217, MATCH("Misc ID", 'E4 TB Allocation Details'!$A$18:$L$18, 0),FALSE), 'E2 Allocators'!$B$15:$W$361, MATCH('O5 Details by Class &amp; Accounts'!BP$18, 'E2 Allocators'!$B$15:$W$15, 0),FALSE)*$E138)</f>
        <v>0</v>
      </c>
      <c r="BQ138" s="1334">
        <f>IF(ISERROR(VLOOKUP(VLOOKUP($A138, 'E4 TB Allocation Details'!$A$18:$L$217, MATCH("Misc ID", 'E4 TB Allocation Details'!$A$18:$L$18, 0),FALSE), 'E2 Allocators'!$B$15:$W$361, MATCH('O5 Details by Class &amp; Accounts'!BQ$18, 'E2 Allocators'!$B$15:$W$15, 0),FALSE)*$E138), 0, VLOOKUP(VLOOKUP($A138, 'E4 TB Allocation Details'!$A$18:$L$217, MATCH("Misc ID", 'E4 TB Allocation Details'!$A$18:$L$18, 0),FALSE), 'E2 Allocators'!$B$15:$W$361, MATCH('O5 Details by Class &amp; Accounts'!BQ$18, 'E2 Allocators'!$B$15:$W$15, 0),FALSE)*$E138)</f>
        <v>0</v>
      </c>
      <c r="BR138" s="1334">
        <f>IF(ISERROR(VLOOKUP(VLOOKUP($A138, 'E4 TB Allocation Details'!$A$18:$L$217, MATCH("Misc ID", 'E4 TB Allocation Details'!$A$18:$L$18, 0),FALSE), 'E2 Allocators'!$B$15:$W$361, MATCH('O5 Details by Class &amp; Accounts'!BR$18, 'E2 Allocators'!$B$15:$W$15, 0),FALSE)*$E138), 0, VLOOKUP(VLOOKUP($A138, 'E4 TB Allocation Details'!$A$18:$L$217, MATCH("Misc ID", 'E4 TB Allocation Details'!$A$18:$L$18, 0),FALSE), 'E2 Allocators'!$B$15:$W$361, MATCH('O5 Details by Class &amp; Accounts'!BR$18, 'E2 Allocators'!$B$15:$W$15, 0),FALSE)*$E138)</f>
        <v>0</v>
      </c>
      <c r="BS138" s="1334">
        <f t="shared" si="41"/>
        <v>0</v>
      </c>
      <c r="BT138" s="1334">
        <f>IF(ISERROR(VLOOKUP(VLOOKUP($A138, 'E4 TB Allocation Details'!$A$18:$L$217, MATCH("A &amp; G ID", 'E4 TB Allocation Details'!$A$18:$L$18, 0),FALSE), 'E2 Allocators'!$B$15:$W$361, MATCH('O5 Details by Class &amp; Accounts'!BT$18, 'E2 Allocators'!$B$15:$W$15, 0),FALSE)*$E138), 0, VLOOKUP(VLOOKUP($A138, 'E4 TB Allocation Details'!$A$18:$L$217, MATCH("A &amp; G ID", 'E4 TB Allocation Details'!$A$18:$L$18, 0),FALSE), 'E2 Allocators'!$B$15:$W$361, MATCH('O5 Details by Class &amp; Accounts'!BT$18, 'E2 Allocators'!$B$15:$W$15, 0),FALSE)*$E138)</f>
        <v>0</v>
      </c>
      <c r="BU138" s="1334">
        <f>IF(ISERROR(VLOOKUP(VLOOKUP($A138, 'E4 TB Allocation Details'!$A$18:$L$217, MATCH("A &amp; G ID", 'E4 TB Allocation Details'!$A$18:$L$18, 0),FALSE), 'E2 Allocators'!$B$15:$W$361, MATCH('O5 Details by Class &amp; Accounts'!BU$18, 'E2 Allocators'!$B$15:$W$15, 0),FALSE)*$E138), 0, VLOOKUP(VLOOKUP($A138, 'E4 TB Allocation Details'!$A$18:$L$217, MATCH("A &amp; G ID", 'E4 TB Allocation Details'!$A$18:$L$18, 0),FALSE), 'E2 Allocators'!$B$15:$W$361, MATCH('O5 Details by Class &amp; Accounts'!BU$18, 'E2 Allocators'!$B$15:$W$15, 0),FALSE)*$E138)</f>
        <v>0</v>
      </c>
      <c r="BV138" s="1334">
        <f>IF(ISERROR(VLOOKUP(VLOOKUP($A138, 'E4 TB Allocation Details'!$A$18:$L$217, MATCH("A &amp; G ID", 'E4 TB Allocation Details'!$A$18:$L$18, 0),FALSE), 'E2 Allocators'!$B$15:$W$361, MATCH('O5 Details by Class &amp; Accounts'!BV$18, 'E2 Allocators'!$B$15:$W$15, 0),FALSE)*$E138), 0, VLOOKUP(VLOOKUP($A138, 'E4 TB Allocation Details'!$A$18:$L$217, MATCH("A &amp; G ID", 'E4 TB Allocation Details'!$A$18:$L$18, 0),FALSE), 'E2 Allocators'!$B$15:$W$361, MATCH('O5 Details by Class &amp; Accounts'!BV$18, 'E2 Allocators'!$B$15:$W$15, 0),FALSE)*$E138)</f>
        <v>0</v>
      </c>
      <c r="BW138" s="1334">
        <f>IF(ISERROR(VLOOKUP(VLOOKUP($A138, 'E4 TB Allocation Details'!$A$18:$L$217, MATCH("A &amp; G ID", 'E4 TB Allocation Details'!$A$18:$L$18, 0),FALSE), 'E2 Allocators'!$B$15:$W$361, MATCH('O5 Details by Class &amp; Accounts'!BW$18, 'E2 Allocators'!$B$15:$W$15, 0),FALSE)*$E138), 0, VLOOKUP(VLOOKUP($A138, 'E4 TB Allocation Details'!$A$18:$L$217, MATCH("A &amp; G ID", 'E4 TB Allocation Details'!$A$18:$L$18, 0),FALSE), 'E2 Allocators'!$B$15:$W$361, MATCH('O5 Details by Class &amp; Accounts'!BW$18, 'E2 Allocators'!$B$15:$W$15, 0),FALSE)*$E138)</f>
        <v>0</v>
      </c>
      <c r="BX138" s="1334">
        <f>IF(ISERROR(VLOOKUP(VLOOKUP($A138, 'E4 TB Allocation Details'!$A$18:$L$217, MATCH("A &amp; G ID", 'E4 TB Allocation Details'!$A$18:$L$18, 0),FALSE), 'E2 Allocators'!$B$15:$W$361, MATCH('O5 Details by Class &amp; Accounts'!BX$18, 'E2 Allocators'!$B$15:$W$15, 0),FALSE)*$E138), 0, VLOOKUP(VLOOKUP($A138, 'E4 TB Allocation Details'!$A$18:$L$217, MATCH("A &amp; G ID", 'E4 TB Allocation Details'!$A$18:$L$18, 0),FALSE), 'E2 Allocators'!$B$15:$W$361, MATCH('O5 Details by Class &amp; Accounts'!BX$18, 'E2 Allocators'!$B$15:$W$15, 0),FALSE)*$E138)</f>
        <v>0</v>
      </c>
      <c r="BY138" s="1334">
        <f>IF(ISERROR(VLOOKUP(VLOOKUP($A138, 'E4 TB Allocation Details'!$A$18:$L$217, MATCH("A &amp; G ID", 'E4 TB Allocation Details'!$A$18:$L$18, 0),FALSE), 'E2 Allocators'!$B$15:$W$361, MATCH('O5 Details by Class &amp; Accounts'!BY$18, 'E2 Allocators'!$B$15:$W$15, 0),FALSE)*$E138), 0, VLOOKUP(VLOOKUP($A138, 'E4 TB Allocation Details'!$A$18:$L$217, MATCH("A &amp; G ID", 'E4 TB Allocation Details'!$A$18:$L$18, 0),FALSE), 'E2 Allocators'!$B$15:$W$361, MATCH('O5 Details by Class &amp; Accounts'!BY$18, 'E2 Allocators'!$B$15:$W$15, 0),FALSE)*$E138)</f>
        <v>0</v>
      </c>
      <c r="BZ138" s="1334">
        <f>IF(ISERROR(VLOOKUP(VLOOKUP($A138, 'E4 TB Allocation Details'!$A$18:$L$217, MATCH("A &amp; G ID", 'E4 TB Allocation Details'!$A$18:$L$18, 0),FALSE), 'E2 Allocators'!$B$15:$W$361, MATCH('O5 Details by Class &amp; Accounts'!BZ$18, 'E2 Allocators'!$B$15:$W$15, 0),FALSE)*$E138), 0, VLOOKUP(VLOOKUP($A138, 'E4 TB Allocation Details'!$A$18:$L$217, MATCH("A &amp; G ID", 'E4 TB Allocation Details'!$A$18:$L$18, 0),FALSE), 'E2 Allocators'!$B$15:$W$361, MATCH('O5 Details by Class &amp; Accounts'!BZ$18, 'E2 Allocators'!$B$15:$W$15, 0),FALSE)*$E138)</f>
        <v>0</v>
      </c>
      <c r="CA138" s="1334">
        <f>IF(ISERROR(VLOOKUP(VLOOKUP($A138, 'E4 TB Allocation Details'!$A$18:$L$217, MATCH("A &amp; G ID", 'E4 TB Allocation Details'!$A$18:$L$18, 0),FALSE), 'E2 Allocators'!$B$15:$W$361, MATCH('O5 Details by Class &amp; Accounts'!CA$18, 'E2 Allocators'!$B$15:$W$15, 0),FALSE)*$E138), 0, VLOOKUP(VLOOKUP($A138, 'E4 TB Allocation Details'!$A$18:$L$217, MATCH("A &amp; G ID", 'E4 TB Allocation Details'!$A$18:$L$18, 0),FALSE), 'E2 Allocators'!$B$15:$W$361, MATCH('O5 Details by Class &amp; Accounts'!CA$18, 'E2 Allocators'!$B$15:$W$15, 0),FALSE)*$E138)</f>
        <v>0</v>
      </c>
      <c r="CB138" s="1334">
        <f>IF(ISERROR(VLOOKUP(VLOOKUP($A138, 'E4 TB Allocation Details'!$A$18:$L$217, MATCH("A &amp; G ID", 'E4 TB Allocation Details'!$A$18:$L$18, 0),FALSE), 'E2 Allocators'!$B$15:$W$361, MATCH('O5 Details by Class &amp; Accounts'!CB$18, 'E2 Allocators'!$B$15:$W$15, 0),FALSE)*$E138), 0, VLOOKUP(VLOOKUP($A138, 'E4 TB Allocation Details'!$A$18:$L$217, MATCH("A &amp; G ID", 'E4 TB Allocation Details'!$A$18:$L$18, 0),FALSE), 'E2 Allocators'!$B$15:$W$361, MATCH('O5 Details by Class &amp; Accounts'!CB$18, 'E2 Allocators'!$B$15:$W$15, 0),FALSE)*$E138)</f>
        <v>0</v>
      </c>
      <c r="CC138" s="1334">
        <f>IF(ISERROR(VLOOKUP(VLOOKUP($A138, 'E4 TB Allocation Details'!$A$18:$L$217, MATCH("A &amp; G ID", 'E4 TB Allocation Details'!$A$18:$L$18, 0),FALSE), 'E2 Allocators'!$B$15:$W$361, MATCH('O5 Details by Class &amp; Accounts'!CC$18, 'E2 Allocators'!$B$15:$W$15, 0),FALSE)*$E138), 0, VLOOKUP(VLOOKUP($A138, 'E4 TB Allocation Details'!$A$18:$L$217, MATCH("A &amp; G ID", 'E4 TB Allocation Details'!$A$18:$L$18, 0),FALSE), 'E2 Allocators'!$B$15:$W$361, MATCH('O5 Details by Class &amp; Accounts'!CC$18, 'E2 Allocators'!$B$15:$W$15, 0),FALSE)*$E138)</f>
        <v>0</v>
      </c>
      <c r="CD138" s="1334">
        <f>IF(ISERROR(VLOOKUP(VLOOKUP($A138, 'E4 TB Allocation Details'!$A$18:$L$217, MATCH("A &amp; G ID", 'E4 TB Allocation Details'!$A$18:$L$18, 0),FALSE), 'E2 Allocators'!$B$15:$W$361, MATCH('O5 Details by Class &amp; Accounts'!CD$18, 'E2 Allocators'!$B$15:$W$15, 0),FALSE)*$E138), 0, VLOOKUP(VLOOKUP($A138, 'E4 TB Allocation Details'!$A$18:$L$217, MATCH("A &amp; G ID", 'E4 TB Allocation Details'!$A$18:$L$18, 0),FALSE), 'E2 Allocators'!$B$15:$W$361, MATCH('O5 Details by Class &amp; Accounts'!CD$18, 'E2 Allocators'!$B$15:$W$15, 0),FALSE)*$E138)</f>
        <v>0</v>
      </c>
      <c r="CE138" s="1334">
        <f>IF(ISERROR(VLOOKUP(VLOOKUP($A138, 'E4 TB Allocation Details'!$A$18:$L$217, MATCH("A &amp; G ID", 'E4 TB Allocation Details'!$A$18:$L$18, 0),FALSE), 'E2 Allocators'!$B$15:$W$361, MATCH('O5 Details by Class &amp; Accounts'!CE$18, 'E2 Allocators'!$B$15:$W$15, 0),FALSE)*$E138), 0, VLOOKUP(VLOOKUP($A138, 'E4 TB Allocation Details'!$A$18:$L$217, MATCH("A &amp; G ID", 'E4 TB Allocation Details'!$A$18:$L$18, 0),FALSE), 'E2 Allocators'!$B$15:$W$361, MATCH('O5 Details by Class &amp; Accounts'!CE$18, 'E2 Allocators'!$B$15:$W$15, 0),FALSE)*$E138)</f>
        <v>0</v>
      </c>
      <c r="CF138" s="1334">
        <f>IF(ISERROR(VLOOKUP(VLOOKUP($A138, 'E4 TB Allocation Details'!$A$18:$L$217, MATCH("A &amp; G ID", 'E4 TB Allocation Details'!$A$18:$L$18, 0),FALSE), 'E2 Allocators'!$B$15:$W$361, MATCH('O5 Details by Class &amp; Accounts'!CF$18, 'E2 Allocators'!$B$15:$W$15, 0),FALSE)*$E138), 0, VLOOKUP(VLOOKUP($A138, 'E4 TB Allocation Details'!$A$18:$L$217, MATCH("A &amp; G ID", 'E4 TB Allocation Details'!$A$18:$L$18, 0),FALSE), 'E2 Allocators'!$B$15:$W$361, MATCH('O5 Details by Class &amp; Accounts'!CF$18, 'E2 Allocators'!$B$15:$W$15, 0),FALSE)*$E138)</f>
        <v>0</v>
      </c>
      <c r="CG138" s="1334">
        <f>IF(ISERROR(VLOOKUP(VLOOKUP($A138, 'E4 TB Allocation Details'!$A$18:$L$217, MATCH("A &amp; G ID", 'E4 TB Allocation Details'!$A$18:$L$18, 0),FALSE), 'E2 Allocators'!$B$15:$W$361, MATCH('O5 Details by Class &amp; Accounts'!CG$18, 'E2 Allocators'!$B$15:$W$15, 0),FALSE)*$E138), 0, VLOOKUP(VLOOKUP($A138, 'E4 TB Allocation Details'!$A$18:$L$217, MATCH("A &amp; G ID", 'E4 TB Allocation Details'!$A$18:$L$18, 0),FALSE), 'E2 Allocators'!$B$15:$W$361, MATCH('O5 Details by Class &amp; Accounts'!CG$18, 'E2 Allocators'!$B$15:$W$15, 0),FALSE)*$E138)</f>
        <v>0</v>
      </c>
      <c r="CH138" s="1334">
        <f>IF(ISERROR(VLOOKUP(VLOOKUP($A138, 'E4 TB Allocation Details'!$A$18:$L$217, MATCH("A &amp; G ID", 'E4 TB Allocation Details'!$A$18:$L$18, 0),FALSE), 'E2 Allocators'!$B$15:$W$361, MATCH('O5 Details by Class &amp; Accounts'!CH$18, 'E2 Allocators'!$B$15:$W$15, 0),FALSE)*$E138), 0, VLOOKUP(VLOOKUP($A138, 'E4 TB Allocation Details'!$A$18:$L$217, MATCH("A &amp; G ID", 'E4 TB Allocation Details'!$A$18:$L$18, 0),FALSE), 'E2 Allocators'!$B$15:$W$361, MATCH('O5 Details by Class &amp; Accounts'!CH$18, 'E2 Allocators'!$B$15:$W$15, 0),FALSE)*$E138)</f>
        <v>0</v>
      </c>
      <c r="CI138" s="1334">
        <f>IF(ISERROR(VLOOKUP(VLOOKUP($A138, 'E4 TB Allocation Details'!$A$18:$L$217, MATCH("A &amp; G ID", 'E4 TB Allocation Details'!$A$18:$L$18, 0),FALSE), 'E2 Allocators'!$B$15:$W$361, MATCH('O5 Details by Class &amp; Accounts'!CI$18, 'E2 Allocators'!$B$15:$W$15, 0),FALSE)*$E138), 0, VLOOKUP(VLOOKUP($A138, 'E4 TB Allocation Details'!$A$18:$L$217, MATCH("A &amp; G ID", 'E4 TB Allocation Details'!$A$18:$L$18, 0),FALSE), 'E2 Allocators'!$B$15:$W$361, MATCH('O5 Details by Class &amp; Accounts'!CI$18, 'E2 Allocators'!$B$15:$W$15, 0),FALSE)*$E138)</f>
        <v>0</v>
      </c>
      <c r="CJ138" s="1334">
        <f>IF(ISERROR(VLOOKUP(VLOOKUP($A138, 'E4 TB Allocation Details'!$A$18:$L$217, MATCH("A &amp; G ID", 'E4 TB Allocation Details'!$A$18:$L$18, 0),FALSE), 'E2 Allocators'!$B$15:$W$361, MATCH('O5 Details by Class &amp; Accounts'!CJ$18, 'E2 Allocators'!$B$15:$W$15, 0),FALSE)*$E138), 0, VLOOKUP(VLOOKUP($A138, 'E4 TB Allocation Details'!$A$18:$L$217, MATCH("A &amp; G ID", 'E4 TB Allocation Details'!$A$18:$L$18, 0),FALSE), 'E2 Allocators'!$B$15:$W$361, MATCH('O5 Details by Class &amp; Accounts'!CJ$18, 'E2 Allocators'!$B$15:$W$15, 0),FALSE)*$E138)</f>
        <v>0</v>
      </c>
      <c r="CK138" s="1334">
        <f>IF(ISERROR(VLOOKUP(VLOOKUP($A138, 'E4 TB Allocation Details'!$A$18:$L$217, MATCH("A &amp; G ID", 'E4 TB Allocation Details'!$A$18:$L$18, 0),FALSE), 'E2 Allocators'!$B$15:$W$361, MATCH('O5 Details by Class &amp; Accounts'!CK$18, 'E2 Allocators'!$B$15:$W$15, 0),FALSE)*$E138), 0, VLOOKUP(VLOOKUP($A138, 'E4 TB Allocation Details'!$A$18:$L$217, MATCH("A &amp; G ID", 'E4 TB Allocation Details'!$A$18:$L$18, 0),FALSE), 'E2 Allocators'!$B$15:$W$361, MATCH('O5 Details by Class &amp; Accounts'!CK$18, 'E2 Allocators'!$B$15:$W$15, 0),FALSE)*$E138)</f>
        <v>0</v>
      </c>
      <c r="CL138" s="1334">
        <f>IF(ISERROR(VLOOKUP(VLOOKUP($A138, 'E4 TB Allocation Details'!$A$18:$L$217, MATCH("A &amp; G ID", 'E4 TB Allocation Details'!$A$18:$L$18, 0),FALSE), 'E2 Allocators'!$B$15:$W$361, MATCH('O5 Details by Class &amp; Accounts'!CL$18, 'E2 Allocators'!$B$15:$W$15, 0),FALSE)*$E138), 0, VLOOKUP(VLOOKUP($A138, 'E4 TB Allocation Details'!$A$18:$L$217, MATCH("A &amp; G ID", 'E4 TB Allocation Details'!$A$18:$L$18, 0),FALSE), 'E2 Allocators'!$B$15:$W$361, MATCH('O5 Details by Class &amp; Accounts'!CL$18, 'E2 Allocators'!$B$15:$W$15, 0),FALSE)*$E138)</f>
        <v>0</v>
      </c>
      <c r="CM138" s="1334">
        <f>IF(ISERROR(VLOOKUP(VLOOKUP($A138, 'E4 TB Allocation Details'!$A$18:$L$217, MATCH("A &amp; G ID", 'E4 TB Allocation Details'!$A$18:$L$18, 0),FALSE), 'E2 Allocators'!$B$15:$W$361, MATCH('O5 Details by Class &amp; Accounts'!CM$18, 'E2 Allocators'!$B$15:$W$15, 0),FALSE)*$E138), 0, VLOOKUP(VLOOKUP($A138, 'E4 TB Allocation Details'!$A$18:$L$217, MATCH("A &amp; G ID", 'E4 TB Allocation Details'!$A$18:$L$18, 0),FALSE), 'E2 Allocators'!$B$15:$W$361, MATCH('O5 Details by Class &amp; Accounts'!CM$18, 'E2 Allocators'!$B$15:$W$15, 0),FALSE)*$E138)</f>
        <v>0</v>
      </c>
      <c r="CN138" s="1334">
        <f t="shared" si="42"/>
        <v>0</v>
      </c>
      <c r="CO138" s="1670">
        <f t="shared" si="43"/>
        <v>0</v>
      </c>
      <c r="CQ138" s="1926" t="s">
        <v>534</v>
      </c>
    </row>
    <row r="139" spans="1:95" s="64" customFormat="1" ht="25.5" x14ac:dyDescent="0.2">
      <c r="A139" s="1102">
        <v>5025</v>
      </c>
      <c r="B139" s="1101" t="s">
        <v>1686</v>
      </c>
      <c r="C139" s="1667">
        <f>IF(ISERROR(VLOOKUP($A139,'I3 TB Data'!$A$20:$H$465,MATCH('O5 Details by Class &amp; Accounts'!$C$18, 'I3 TB Data'!$A$20:$H$20,0),0)), 0, VLOOKUP($A139,'I3 TB Data'!$A$20:$H$465,MATCH('O5 Details by Class &amp; Accounts'!$C$18,'I3 TB Data'!$A$20:$H$20,0),0))</f>
        <v>289300</v>
      </c>
      <c r="D139" s="1668"/>
      <c r="E139" s="1667">
        <f t="shared" si="31"/>
        <v>289300</v>
      </c>
      <c r="F139" s="1669">
        <f>IF(ISERROR(VLOOKUP($A139, 'E1 Categorization'!A33:E123, MATCH("Customer Component", 'E1 Categorization'!$A$33:$E$33,0), 0)), 0, IF(VLOOKUP($A139, 'E1 Categorization'!A33:E123, MATCH("Customer Component", 'E1 Categorization'!$A$33:$E$33,0), 0)=0, 'O5 Details by Class &amp; Accounts'!$E139, IF(AND(VLOOKUP($A139, 'E1 Categorization'!A33:E123, MATCH("Customer Component", 'E1 Categorization'!$A$33:$E$33,0), 0) &gt;0, VLOOKUP($A139, 'E1 Categorization'!A33:E123, MATCH("Customer Component", 'E1 Categorization'!$A$33:$E$33,0), 0)&lt;1), 'O5 Details by Class &amp; Accounts'!$E139*(1-VLOOKUP($A139, 'E1 Categorization'!A33:E123, MATCH("Customer Component", 'E1 Categorization'!$A$33:$E$33,0), 0)), 0)))</f>
        <v>173580</v>
      </c>
      <c r="G139" s="1669">
        <f>IF(ISERROR(VLOOKUP($A139, 'E1 Categorization'!A33:E123, MATCH("Customer Component", 'E1 Categorization'!$A$33:$E$33,0), 0)),0, IF(VLOOKUP($A139, 'E1 Categorization'!A33:E123, MATCH("Customer Component", 'E1 Categorization'!$A$33:$E$33,0), 0)=0, 0, IF(AND(VLOOKUP($A139, 'E1 Categorization'!A33:E123, MATCH("Customer Component", 'E1 Categorization'!$A$33:$E$33,0), 0) &gt;0, VLOOKUP($A139, 'E1 Categorization'!A33:E123, MATCH("Customer Component", 'E1 Categorization'!$A$33:$E$33,0), 0)&lt;1), 'O5 Details by Class &amp; Accounts'!$E139*(VLOOKUP($A139, 'E1 Categorization'!A33:E123, MATCH("Customer Component", 'E1 Categorization'!$A$33:$E$33,0), 0)), 'O5 Details by Class &amp; Accounts'!$E139)))</f>
        <v>115720</v>
      </c>
      <c r="H139" s="1334">
        <f t="shared" si="38"/>
        <v>289300</v>
      </c>
      <c r="I139" s="1334">
        <f>IF(ISERROR(VLOOKUP(VLOOKUP($A139, 'E4 TB Allocation Details'!$A$18:$L$217, MATCH("Demand ID", 'E4 TB Allocation Details'!$A$18:$L$18, 0),FALSE), 'E2 Allocators'!$B$15:$W$361, MATCH('O5 Details by Class &amp; Accounts'!I$18, 'E2 Allocators'!$B$15:$W$15, 0),FALSE)*$F139), 0, VLOOKUP(VLOOKUP($A139, 'E4 TB Allocation Details'!$A$18:$L$217, MATCH("Demand ID", 'E4 TB Allocation Details'!$A$18:$L$18, 0),FALSE), 'E2 Allocators'!$B$15:$W$361, MATCH('O5 Details by Class &amp; Accounts'!I$18, 'E2 Allocators'!$B$15:$W$15, 0),FALSE)*$F139)</f>
        <v>56261.641922759503</v>
      </c>
      <c r="J139" s="1334">
        <f>IF(ISERROR(VLOOKUP(VLOOKUP($A139, 'E4 TB Allocation Details'!$A$18:$L$217, MATCH("Demand ID", 'E4 TB Allocation Details'!$A$18:$L$18, 0),FALSE), 'E2 Allocators'!$B$15:$W$361, MATCH('O5 Details by Class &amp; Accounts'!J$18, 'E2 Allocators'!$B$15:$W$15, 0),FALSE)*$F139), 0, VLOOKUP(VLOOKUP($A139, 'E4 TB Allocation Details'!$A$18:$L$217, MATCH("Demand ID", 'E4 TB Allocation Details'!$A$18:$L$18, 0),FALSE), 'E2 Allocators'!$B$15:$W$361, MATCH('O5 Details by Class &amp; Accounts'!J$18, 'E2 Allocators'!$B$15:$W$15, 0),FALSE)*$F139)</f>
        <v>19410.957910650999</v>
      </c>
      <c r="K139" s="1334">
        <f>IF(ISERROR(VLOOKUP(VLOOKUP($A139, 'E4 TB Allocation Details'!$A$18:$L$217, MATCH("Demand ID", 'E4 TB Allocation Details'!$A$18:$L$18, 0),FALSE), 'E2 Allocators'!$B$15:$W$361, MATCH('O5 Details by Class &amp; Accounts'!K$18, 'E2 Allocators'!$B$15:$W$15, 0),FALSE)*$F139), 0, VLOOKUP(VLOOKUP($A139, 'E4 TB Allocation Details'!$A$18:$L$217, MATCH("Demand ID", 'E4 TB Allocation Details'!$A$18:$L$18, 0),FALSE), 'E2 Allocators'!$B$15:$W$361, MATCH('O5 Details by Class &amp; Accounts'!K$18, 'E2 Allocators'!$B$15:$W$15, 0),FALSE)*$F139)</f>
        <v>43524.619612506671</v>
      </c>
      <c r="L139" s="1334">
        <f>IF(ISERROR(VLOOKUP(VLOOKUP($A139, 'E4 TB Allocation Details'!$A$18:$L$217, MATCH("Demand ID", 'E4 TB Allocation Details'!$A$18:$L$18, 0),FALSE), 'E2 Allocators'!$B$15:$W$361, MATCH('O5 Details by Class &amp; Accounts'!L$18, 'E2 Allocators'!$B$15:$W$15, 0),FALSE)*$F139), 0, VLOOKUP(VLOOKUP($A139, 'E4 TB Allocation Details'!$A$18:$L$217, MATCH("Demand ID", 'E4 TB Allocation Details'!$A$18:$L$18, 0),FALSE), 'E2 Allocators'!$B$15:$W$361, MATCH('O5 Details by Class &amp; Accounts'!L$18, 'E2 Allocators'!$B$15:$W$15, 0),FALSE)*$F139)</f>
        <v>0</v>
      </c>
      <c r="M139" s="1334">
        <f>IF(ISERROR(VLOOKUP(VLOOKUP($A139, 'E4 TB Allocation Details'!$A$18:$L$217, MATCH("Demand ID", 'E4 TB Allocation Details'!$A$18:$L$18, 0),FALSE), 'E2 Allocators'!$B$15:$W$361, MATCH('O5 Details by Class &amp; Accounts'!M$18, 'E2 Allocators'!$B$15:$W$15, 0),FALSE)*$F139), 0, VLOOKUP(VLOOKUP($A139, 'E4 TB Allocation Details'!$A$18:$L$217, MATCH("Demand ID", 'E4 TB Allocation Details'!$A$18:$L$18, 0),FALSE), 'E2 Allocators'!$B$15:$W$361, MATCH('O5 Details by Class &amp; Accounts'!M$18, 'E2 Allocators'!$B$15:$W$15, 0),FALSE)*$F139)</f>
        <v>22386.208704967074</v>
      </c>
      <c r="N139" s="1334">
        <f>IF(ISERROR(VLOOKUP(VLOOKUP($A139, 'E4 TB Allocation Details'!$A$18:$L$217, MATCH("Demand ID", 'E4 TB Allocation Details'!$A$18:$L$18, 0),FALSE), 'E2 Allocators'!$B$15:$W$361, MATCH('O5 Details by Class &amp; Accounts'!N$18, 'E2 Allocators'!$B$15:$W$15, 0),FALSE)*$F139), 0, VLOOKUP(VLOOKUP($A139, 'E4 TB Allocation Details'!$A$18:$L$217, MATCH("Demand ID", 'E4 TB Allocation Details'!$A$18:$L$18, 0),FALSE), 'E2 Allocators'!$B$15:$W$361, MATCH('O5 Details by Class &amp; Accounts'!N$18, 'E2 Allocators'!$B$15:$W$15, 0),FALSE)*$F139)</f>
        <v>31745.29545001638</v>
      </c>
      <c r="O139" s="1334">
        <f>IF(ISERROR(VLOOKUP(VLOOKUP($A139, 'E4 TB Allocation Details'!$A$18:$L$217, MATCH("Demand ID", 'E4 TB Allocation Details'!$A$18:$L$18, 0),FALSE), 'E2 Allocators'!$B$15:$W$361, MATCH('O5 Details by Class &amp; Accounts'!O$18, 'E2 Allocators'!$B$15:$W$15, 0),FALSE)*$F139), 0, VLOOKUP(VLOOKUP($A139, 'E4 TB Allocation Details'!$A$18:$L$217, MATCH("Demand ID", 'E4 TB Allocation Details'!$A$18:$L$18, 0),FALSE), 'E2 Allocators'!$B$15:$W$361, MATCH('O5 Details by Class &amp; Accounts'!O$18, 'E2 Allocators'!$B$15:$W$15, 0),FALSE)*$F139)</f>
        <v>0</v>
      </c>
      <c r="P139" s="1334">
        <f>IF(ISERROR(VLOOKUP(VLOOKUP($A139, 'E4 TB Allocation Details'!$A$18:$L$217, MATCH("Demand ID", 'E4 TB Allocation Details'!$A$18:$L$18, 0),FALSE), 'E2 Allocators'!$B$15:$W$361, MATCH('O5 Details by Class &amp; Accounts'!P$18, 'E2 Allocators'!$B$15:$W$15, 0),FALSE)*$F139), 0, VLOOKUP(VLOOKUP($A139, 'E4 TB Allocation Details'!$A$18:$L$217, MATCH("Demand ID", 'E4 TB Allocation Details'!$A$18:$L$18, 0),FALSE), 'E2 Allocators'!$B$15:$W$361, MATCH('O5 Details by Class &amp; Accounts'!P$18, 'E2 Allocators'!$B$15:$W$15, 0),FALSE)*$F139)</f>
        <v>21.944605510751764</v>
      </c>
      <c r="Q139" s="1334">
        <f>IF(ISERROR(VLOOKUP(VLOOKUP($A139, 'E4 TB Allocation Details'!$A$18:$L$217, MATCH("Demand ID", 'E4 TB Allocation Details'!$A$18:$L$18, 0),FALSE), 'E2 Allocators'!$B$15:$W$361, MATCH('O5 Details by Class &amp; Accounts'!Q$18, 'E2 Allocators'!$B$15:$W$15, 0),FALSE)*$F139), 0, VLOOKUP(VLOOKUP($A139, 'E4 TB Allocation Details'!$A$18:$L$217, MATCH("Demand ID", 'E4 TB Allocation Details'!$A$18:$L$18, 0),FALSE), 'E2 Allocators'!$B$15:$W$361, MATCH('O5 Details by Class &amp; Accounts'!Q$18, 'E2 Allocators'!$B$15:$W$15, 0),FALSE)*$F139)</f>
        <v>229.33179358863447</v>
      </c>
      <c r="R139" s="1334">
        <f>IF(ISERROR(VLOOKUP(VLOOKUP($A139, 'E4 TB Allocation Details'!$A$18:$L$217, MATCH("Demand ID", 'E4 TB Allocation Details'!$A$18:$L$18, 0),FALSE), 'E2 Allocators'!$B$15:$W$361, MATCH('O5 Details by Class &amp; Accounts'!R$18, 'E2 Allocators'!$B$15:$W$15, 0),FALSE)*$F139), 0, VLOOKUP(VLOOKUP($A139, 'E4 TB Allocation Details'!$A$18:$L$217, MATCH("Demand ID", 'E4 TB Allocation Details'!$A$18:$L$18, 0),FALSE), 'E2 Allocators'!$B$15:$W$361, MATCH('O5 Details by Class &amp; Accounts'!R$18, 'E2 Allocators'!$B$15:$W$15, 0),FALSE)*$F139)</f>
        <v>0</v>
      </c>
      <c r="S139" s="1334">
        <f>IF(ISERROR(VLOOKUP(VLOOKUP($A139, 'E4 TB Allocation Details'!$A$18:$L$217, MATCH("Demand ID", 'E4 TB Allocation Details'!$A$18:$L$18, 0),FALSE), 'E2 Allocators'!$B$15:$W$361, MATCH('O5 Details by Class &amp; Accounts'!S$18, 'E2 Allocators'!$B$15:$W$15, 0),FALSE)*$F139), 0, VLOOKUP(VLOOKUP($A139, 'E4 TB Allocation Details'!$A$18:$L$217, MATCH("Demand ID", 'E4 TB Allocation Details'!$A$18:$L$18, 0),FALSE), 'E2 Allocators'!$B$15:$W$361, MATCH('O5 Details by Class &amp; Accounts'!S$18, 'E2 Allocators'!$B$15:$W$15, 0),FALSE)*$F139)</f>
        <v>0</v>
      </c>
      <c r="T139" s="1334">
        <f>IF(ISERROR(VLOOKUP(VLOOKUP($A139, 'E4 TB Allocation Details'!$A$18:$L$217, MATCH("Demand ID", 'E4 TB Allocation Details'!$A$18:$L$18, 0),FALSE), 'E2 Allocators'!$B$15:$W$361, MATCH('O5 Details by Class &amp; Accounts'!T$18, 'E2 Allocators'!$B$15:$W$15, 0),FALSE)*$F139), 0, VLOOKUP(VLOOKUP($A139, 'E4 TB Allocation Details'!$A$18:$L$217, MATCH("Demand ID", 'E4 TB Allocation Details'!$A$18:$L$18, 0),FALSE), 'E2 Allocators'!$B$15:$W$361, MATCH('O5 Details by Class &amp; Accounts'!T$18, 'E2 Allocators'!$B$15:$W$15, 0),FALSE)*$F139)</f>
        <v>0</v>
      </c>
      <c r="U139" s="1334">
        <f>IF(ISERROR(VLOOKUP(VLOOKUP($A139, 'E4 TB Allocation Details'!$A$18:$L$217, MATCH("Demand ID", 'E4 TB Allocation Details'!$A$18:$L$18, 0),FALSE), 'E2 Allocators'!$B$15:$W$361, MATCH('O5 Details by Class &amp; Accounts'!U$18, 'E2 Allocators'!$B$15:$W$15, 0),FALSE)*$F139), 0, VLOOKUP(VLOOKUP($A139, 'E4 TB Allocation Details'!$A$18:$L$217, MATCH("Demand ID", 'E4 TB Allocation Details'!$A$18:$L$18, 0),FALSE), 'E2 Allocators'!$B$15:$W$361, MATCH('O5 Details by Class &amp; Accounts'!U$18, 'E2 Allocators'!$B$15:$W$15, 0),FALSE)*$F139)</f>
        <v>0</v>
      </c>
      <c r="V139" s="1334">
        <f>IF(ISERROR(VLOOKUP(VLOOKUP($A139, 'E4 TB Allocation Details'!$A$18:$L$217, MATCH("Demand ID", 'E4 TB Allocation Details'!$A$18:$L$18, 0),FALSE), 'E2 Allocators'!$B$15:$W$361, MATCH('O5 Details by Class &amp; Accounts'!V$18, 'E2 Allocators'!$B$15:$W$15, 0),FALSE)*$F139), 0, VLOOKUP(VLOOKUP($A139, 'E4 TB Allocation Details'!$A$18:$L$217, MATCH("Demand ID", 'E4 TB Allocation Details'!$A$18:$L$18, 0),FALSE), 'E2 Allocators'!$B$15:$W$361, MATCH('O5 Details by Class &amp; Accounts'!V$18, 'E2 Allocators'!$B$15:$W$15, 0),FALSE)*$F139)</f>
        <v>0</v>
      </c>
      <c r="W139" s="1334">
        <f>IF(ISERROR(VLOOKUP(VLOOKUP($A139, 'E4 TB Allocation Details'!$A$18:$L$217, MATCH("Demand ID", 'E4 TB Allocation Details'!$A$18:$L$18, 0),FALSE), 'E2 Allocators'!$B$15:$W$361, MATCH('O5 Details by Class &amp; Accounts'!W$18, 'E2 Allocators'!$B$15:$W$15, 0),FALSE)*$F139), 0, VLOOKUP(VLOOKUP($A139, 'E4 TB Allocation Details'!$A$18:$L$217, MATCH("Demand ID", 'E4 TB Allocation Details'!$A$18:$L$18, 0),FALSE), 'E2 Allocators'!$B$15:$W$361, MATCH('O5 Details by Class &amp; Accounts'!W$18, 'E2 Allocators'!$B$15:$W$15, 0),FALSE)*$F139)</f>
        <v>0</v>
      </c>
      <c r="X139" s="1334">
        <f>IF(ISERROR(VLOOKUP(VLOOKUP($A139, 'E4 TB Allocation Details'!$A$18:$L$217, MATCH("Demand ID", 'E4 TB Allocation Details'!$A$18:$L$18, 0),FALSE), 'E2 Allocators'!$B$15:$W$361, MATCH('O5 Details by Class &amp; Accounts'!X$18, 'E2 Allocators'!$B$15:$W$15, 0),FALSE)*$F139), 0, VLOOKUP(VLOOKUP($A139, 'E4 TB Allocation Details'!$A$18:$L$217, MATCH("Demand ID", 'E4 TB Allocation Details'!$A$18:$L$18, 0),FALSE), 'E2 Allocators'!$B$15:$W$361, MATCH('O5 Details by Class &amp; Accounts'!X$18, 'E2 Allocators'!$B$15:$W$15, 0),FALSE)*$F139)</f>
        <v>0</v>
      </c>
      <c r="Y139" s="1334">
        <f>IF(ISERROR(VLOOKUP(VLOOKUP($A139, 'E4 TB Allocation Details'!$A$18:$L$217, MATCH("Demand ID", 'E4 TB Allocation Details'!$A$18:$L$18, 0),FALSE), 'E2 Allocators'!$B$15:$W$361, MATCH('O5 Details by Class &amp; Accounts'!Y$18, 'E2 Allocators'!$B$15:$W$15, 0),FALSE)*$F139), 0, VLOOKUP(VLOOKUP($A139, 'E4 TB Allocation Details'!$A$18:$L$217, MATCH("Demand ID", 'E4 TB Allocation Details'!$A$18:$L$18, 0),FALSE), 'E2 Allocators'!$B$15:$W$361, MATCH('O5 Details by Class &amp; Accounts'!Y$18, 'E2 Allocators'!$B$15:$W$15, 0),FALSE)*$F139)</f>
        <v>0</v>
      </c>
      <c r="Z139" s="1334">
        <f>IF(ISERROR(VLOOKUP(VLOOKUP($A139, 'E4 TB Allocation Details'!$A$18:$L$217, MATCH("Demand ID", 'E4 TB Allocation Details'!$A$18:$L$18, 0),FALSE), 'E2 Allocators'!$B$15:$W$361, MATCH('O5 Details by Class &amp; Accounts'!Z$18, 'E2 Allocators'!$B$15:$W$15, 0),FALSE)*$F139), 0, VLOOKUP(VLOOKUP($A139, 'E4 TB Allocation Details'!$A$18:$L$217, MATCH("Demand ID", 'E4 TB Allocation Details'!$A$18:$L$18, 0),FALSE), 'E2 Allocators'!$B$15:$W$361, MATCH('O5 Details by Class &amp; Accounts'!Z$18, 'E2 Allocators'!$B$15:$W$15, 0),FALSE)*$F139)</f>
        <v>0</v>
      </c>
      <c r="AA139" s="1334">
        <f>IF(ISERROR(VLOOKUP(VLOOKUP($A139, 'E4 TB Allocation Details'!$A$18:$L$217, MATCH("Demand ID", 'E4 TB Allocation Details'!$A$18:$L$18, 0),FALSE), 'E2 Allocators'!$B$15:$W$361, MATCH('O5 Details by Class &amp; Accounts'!AA$18, 'E2 Allocators'!$B$15:$W$15, 0),FALSE)*$F139), 0, VLOOKUP(VLOOKUP($A139, 'E4 TB Allocation Details'!$A$18:$L$217, MATCH("Demand ID", 'E4 TB Allocation Details'!$A$18:$L$18, 0),FALSE), 'E2 Allocators'!$B$15:$W$361, MATCH('O5 Details by Class &amp; Accounts'!AA$18, 'E2 Allocators'!$B$15:$W$15, 0),FALSE)*$F139)</f>
        <v>0</v>
      </c>
      <c r="AB139" s="1334">
        <f>IF(ISERROR(VLOOKUP(VLOOKUP($A139, 'E4 TB Allocation Details'!$A$18:$L$217, MATCH("Demand ID", 'E4 TB Allocation Details'!$A$18:$L$18, 0),FALSE), 'E2 Allocators'!$B$15:$W$361, MATCH('O5 Details by Class &amp; Accounts'!AB$18, 'E2 Allocators'!$B$15:$W$15, 0),FALSE)*$F139), 0, VLOOKUP(VLOOKUP($A139, 'E4 TB Allocation Details'!$A$18:$L$217, MATCH("Demand ID", 'E4 TB Allocation Details'!$A$18:$L$18, 0),FALSE), 'E2 Allocators'!$B$15:$W$361, MATCH('O5 Details by Class &amp; Accounts'!AB$18, 'E2 Allocators'!$B$15:$W$15, 0),FALSE)*$F139)</f>
        <v>0</v>
      </c>
      <c r="AC139" s="1334">
        <f t="shared" si="39"/>
        <v>173580.00000000003</v>
      </c>
      <c r="AD139" s="1334">
        <f>IF(ISERROR(VLOOKUP(VLOOKUP($A139, 'E4 TB Allocation Details'!$A$18:$L$217, MATCH("Customer ID", 'E4 TB Allocation Details'!$A$18:$L$18, 0),FALSE), 'E2 Allocators'!$B$15:$W$361, MATCH('O5 Details by Class &amp; Accounts'!AD$18, 'E2 Allocators'!$B$15:$W$15, 0),FALSE)*$G139), 0, VLOOKUP(VLOOKUP($A139, 'E4 TB Allocation Details'!$A$18:$L$217, MATCH("Customer ID", 'E4 TB Allocation Details'!$A$18:$L$18, 0),FALSE), 'E2 Allocators'!$B$15:$W$361, MATCH('O5 Details by Class &amp; Accounts'!AD$18, 'E2 Allocators'!$B$15:$W$15, 0),FALSE)*$G139)</f>
        <v>84412.238429157398</v>
      </c>
      <c r="AE139" s="1334">
        <f>IF(ISERROR(VLOOKUP(VLOOKUP($A139, 'E4 TB Allocation Details'!$A$18:$L$217, MATCH("Customer ID", 'E4 TB Allocation Details'!$A$18:$L$18, 0),FALSE), 'E2 Allocators'!$B$15:$W$361, MATCH('O5 Details by Class &amp; Accounts'!AE$18, 'E2 Allocators'!$B$15:$W$15, 0),FALSE)*$G139), 0, VLOOKUP(VLOOKUP($A139, 'E4 TB Allocation Details'!$A$18:$L$217, MATCH("Customer ID", 'E4 TB Allocation Details'!$A$18:$L$18, 0),FALSE), 'E2 Allocators'!$B$15:$W$361, MATCH('O5 Details by Class &amp; Accounts'!AE$18, 'E2 Allocators'!$B$15:$W$15, 0),FALSE)*$G139)</f>
        <v>9313.1490253699594</v>
      </c>
      <c r="AF139" s="1334">
        <f>IF(ISERROR(VLOOKUP(VLOOKUP($A139, 'E4 TB Allocation Details'!$A$18:$L$217, MATCH("Customer ID", 'E4 TB Allocation Details'!$A$18:$L$18, 0),FALSE), 'E2 Allocators'!$B$15:$W$361, MATCH('O5 Details by Class &amp; Accounts'!AF$18, 'E2 Allocators'!$B$15:$W$15, 0),FALSE)*$G139), 0, VLOOKUP(VLOOKUP($A139, 'E4 TB Allocation Details'!$A$18:$L$217, MATCH("Customer ID", 'E4 TB Allocation Details'!$A$18:$L$18, 0),FALSE), 'E2 Allocators'!$B$15:$W$361, MATCH('O5 Details by Class &amp; Accounts'!AF$18, 'E2 Allocators'!$B$15:$W$15, 0),FALSE)*$G139)</f>
        <v>1143.9095412999618</v>
      </c>
      <c r="AG139" s="1334">
        <f>IF(ISERROR(VLOOKUP(VLOOKUP($A139, 'E4 TB Allocation Details'!$A$18:$L$217, MATCH("Customer ID", 'E4 TB Allocation Details'!$A$18:$L$18, 0),FALSE), 'E2 Allocators'!$B$15:$W$361, MATCH('O5 Details by Class &amp; Accounts'!AG$18, 'E2 Allocators'!$B$15:$W$15, 0),FALSE)*$G139), 0, VLOOKUP(VLOOKUP($A139, 'E4 TB Allocation Details'!$A$18:$L$217, MATCH("Customer ID", 'E4 TB Allocation Details'!$A$18:$L$18, 0),FALSE), 'E2 Allocators'!$B$15:$W$361, MATCH('O5 Details by Class &amp; Accounts'!AG$18, 'E2 Allocators'!$B$15:$W$15, 0),FALSE)*$G139)</f>
        <v>0</v>
      </c>
      <c r="AH139" s="1334">
        <f>IF(ISERROR(VLOOKUP(VLOOKUP($A139, 'E4 TB Allocation Details'!$A$18:$L$217, MATCH("Customer ID", 'E4 TB Allocation Details'!$A$18:$L$18, 0),FALSE), 'E2 Allocators'!$B$15:$W$361, MATCH('O5 Details by Class &amp; Accounts'!AH$18, 'E2 Allocators'!$B$15:$W$15, 0),FALSE)*$G139), 0, VLOOKUP(VLOOKUP($A139, 'E4 TB Allocation Details'!$A$18:$L$217, MATCH("Customer ID", 'E4 TB Allocation Details'!$A$18:$L$18, 0),FALSE), 'E2 Allocators'!$B$15:$W$361, MATCH('O5 Details by Class &amp; Accounts'!AH$18, 'E2 Allocators'!$B$15:$W$15, 0),FALSE)*$G139)</f>
        <v>26.213288444047965</v>
      </c>
      <c r="AI139" s="1334">
        <f>IF(ISERROR(VLOOKUP(VLOOKUP($A139, 'E4 TB Allocation Details'!$A$18:$L$217, MATCH("Customer ID", 'E4 TB Allocation Details'!$A$18:$L$18, 0),FALSE), 'E2 Allocators'!$B$15:$W$361, MATCH('O5 Details by Class &amp; Accounts'!AI$18, 'E2 Allocators'!$B$15:$W$15, 0),FALSE)*$G139), 0, VLOOKUP(VLOOKUP($A139, 'E4 TB Allocation Details'!$A$18:$L$217, MATCH("Customer ID", 'E4 TB Allocation Details'!$A$18:$L$18, 0),FALSE), 'E2 Allocators'!$B$15:$W$361, MATCH('O5 Details by Class &amp; Accounts'!AI$18, 'E2 Allocators'!$B$15:$W$15, 0),FALSE)*$G139)</f>
        <v>6.5533221110119912</v>
      </c>
      <c r="AJ139" s="1334">
        <f>IF(ISERROR(VLOOKUP(VLOOKUP($A139, 'E4 TB Allocation Details'!$A$18:$L$217, MATCH("Customer ID", 'E4 TB Allocation Details'!$A$18:$L$18, 0),FALSE), 'E2 Allocators'!$B$15:$W$361, MATCH('O5 Details by Class &amp; Accounts'!AJ$18, 'E2 Allocators'!$B$15:$W$15, 0),FALSE)*$G139), 0, VLOOKUP(VLOOKUP($A139, 'E4 TB Allocation Details'!$A$18:$L$217, MATCH("Customer ID", 'E4 TB Allocation Details'!$A$18:$L$18, 0),FALSE), 'E2 Allocators'!$B$15:$W$361, MATCH('O5 Details by Class &amp; Accounts'!AJ$18, 'E2 Allocators'!$B$15:$W$15, 0),FALSE)*$G139)</f>
        <v>18965.292470681434</v>
      </c>
      <c r="AK139" s="1334">
        <f>IF(ISERROR(VLOOKUP(VLOOKUP($A139, 'E4 TB Allocation Details'!$A$18:$L$217, MATCH("Customer ID", 'E4 TB Allocation Details'!$A$18:$L$18, 0),FALSE), 'E2 Allocators'!$B$15:$W$361, MATCH('O5 Details by Class &amp; Accounts'!AK$18, 'E2 Allocators'!$B$15:$W$15, 0),FALSE)*$G139), 0, VLOOKUP(VLOOKUP($A139, 'E4 TB Allocation Details'!$A$18:$L$217, MATCH("Customer ID", 'E4 TB Allocation Details'!$A$18:$L$18, 0),FALSE), 'E2 Allocators'!$B$15:$W$361, MATCH('O5 Details by Class &amp; Accounts'!AK$18, 'E2 Allocators'!$B$15:$W$15, 0),FALSE)*$G139)</f>
        <v>1169.3993556121984</v>
      </c>
      <c r="AL139" s="1334">
        <f>IF(ISERROR(VLOOKUP(VLOOKUP($A139, 'E4 TB Allocation Details'!$A$18:$L$217, MATCH("Customer ID", 'E4 TB Allocation Details'!$A$18:$L$18, 0),FALSE), 'E2 Allocators'!$B$15:$W$361, MATCH('O5 Details by Class &amp; Accounts'!AL$18, 'E2 Allocators'!$B$15:$W$15, 0),FALSE)*$G139), 0, VLOOKUP(VLOOKUP($A139, 'E4 TB Allocation Details'!$A$18:$L$217, MATCH("Customer ID", 'E4 TB Allocation Details'!$A$18:$L$18, 0),FALSE), 'E2 Allocators'!$B$15:$W$361, MATCH('O5 Details by Class &amp; Accounts'!AL$18, 'E2 Allocators'!$B$15:$W$15, 0),FALSE)*$G139)</f>
        <v>683.24456732398107</v>
      </c>
      <c r="AM139" s="1334">
        <f>IF(ISERROR(VLOOKUP(VLOOKUP($A139, 'E4 TB Allocation Details'!$A$18:$L$217, MATCH("Customer ID", 'E4 TB Allocation Details'!$A$18:$L$18, 0),FALSE), 'E2 Allocators'!$B$15:$W$361, MATCH('O5 Details by Class &amp; Accounts'!AM$18, 'E2 Allocators'!$B$15:$W$15, 0),FALSE)*$G139), 0, VLOOKUP(VLOOKUP($A139, 'E4 TB Allocation Details'!$A$18:$L$217, MATCH("Customer ID", 'E4 TB Allocation Details'!$A$18:$L$18, 0),FALSE), 'E2 Allocators'!$B$15:$W$361, MATCH('O5 Details by Class &amp; Accounts'!AM$18, 'E2 Allocators'!$B$15:$W$15, 0),FALSE)*$G139)</f>
        <v>0</v>
      </c>
      <c r="AN139" s="1334">
        <f>IF(ISERROR(VLOOKUP(VLOOKUP($A139, 'E4 TB Allocation Details'!$A$18:$L$217, MATCH("Customer ID", 'E4 TB Allocation Details'!$A$18:$L$18, 0),FALSE), 'E2 Allocators'!$B$15:$W$361, MATCH('O5 Details by Class &amp; Accounts'!AN$18, 'E2 Allocators'!$B$15:$W$15, 0),FALSE)*$G139), 0, VLOOKUP(VLOOKUP($A139, 'E4 TB Allocation Details'!$A$18:$L$217, MATCH("Customer ID", 'E4 TB Allocation Details'!$A$18:$L$18, 0),FALSE), 'E2 Allocators'!$B$15:$W$361, MATCH('O5 Details by Class &amp; Accounts'!AN$18, 'E2 Allocators'!$B$15:$W$15, 0),FALSE)*$G139)</f>
        <v>0</v>
      </c>
      <c r="AO139" s="1334">
        <f>IF(ISERROR(VLOOKUP(VLOOKUP($A139, 'E4 TB Allocation Details'!$A$18:$L$217, MATCH("Customer ID", 'E4 TB Allocation Details'!$A$18:$L$18, 0),FALSE), 'E2 Allocators'!$B$15:$W$361, MATCH('O5 Details by Class &amp; Accounts'!AO$18, 'E2 Allocators'!$B$15:$W$15, 0),FALSE)*$G139), 0, VLOOKUP(VLOOKUP($A139, 'E4 TB Allocation Details'!$A$18:$L$217, MATCH("Customer ID", 'E4 TB Allocation Details'!$A$18:$L$18, 0),FALSE), 'E2 Allocators'!$B$15:$W$361, MATCH('O5 Details by Class &amp; Accounts'!AO$18, 'E2 Allocators'!$B$15:$W$15, 0),FALSE)*$G139)</f>
        <v>0</v>
      </c>
      <c r="AP139" s="1334">
        <f>IF(ISERROR(VLOOKUP(VLOOKUP($A139, 'E4 TB Allocation Details'!$A$18:$L$217, MATCH("Customer ID", 'E4 TB Allocation Details'!$A$18:$L$18, 0),FALSE), 'E2 Allocators'!$B$15:$W$361, MATCH('O5 Details by Class &amp; Accounts'!AP$18, 'E2 Allocators'!$B$15:$W$15, 0),FALSE)*$G139), 0, VLOOKUP(VLOOKUP($A139, 'E4 TB Allocation Details'!$A$18:$L$217, MATCH("Customer ID", 'E4 TB Allocation Details'!$A$18:$L$18, 0),FALSE), 'E2 Allocators'!$B$15:$W$361, MATCH('O5 Details by Class &amp; Accounts'!AP$18, 'E2 Allocators'!$B$15:$W$15, 0),FALSE)*$G139)</f>
        <v>0</v>
      </c>
      <c r="AQ139" s="1334">
        <f>IF(ISERROR(VLOOKUP(VLOOKUP($A139, 'E4 TB Allocation Details'!$A$18:$L$217, MATCH("Customer ID", 'E4 TB Allocation Details'!$A$18:$L$18, 0),FALSE), 'E2 Allocators'!$B$15:$W$361, MATCH('O5 Details by Class &amp; Accounts'!AQ$18, 'E2 Allocators'!$B$15:$W$15, 0),FALSE)*$G139), 0, VLOOKUP(VLOOKUP($A139, 'E4 TB Allocation Details'!$A$18:$L$217, MATCH("Customer ID", 'E4 TB Allocation Details'!$A$18:$L$18, 0),FALSE), 'E2 Allocators'!$B$15:$W$361, MATCH('O5 Details by Class &amp; Accounts'!AQ$18, 'E2 Allocators'!$B$15:$W$15, 0),FALSE)*$G139)</f>
        <v>0</v>
      </c>
      <c r="AR139" s="1334">
        <f>IF(ISERROR(VLOOKUP(VLOOKUP($A139, 'E4 TB Allocation Details'!$A$18:$L$217, MATCH("Customer ID", 'E4 TB Allocation Details'!$A$18:$L$18, 0),FALSE), 'E2 Allocators'!$B$15:$W$361, MATCH('O5 Details by Class &amp; Accounts'!AR$18, 'E2 Allocators'!$B$15:$W$15, 0),FALSE)*$G139), 0, VLOOKUP(VLOOKUP($A139, 'E4 TB Allocation Details'!$A$18:$L$217, MATCH("Customer ID", 'E4 TB Allocation Details'!$A$18:$L$18, 0),FALSE), 'E2 Allocators'!$B$15:$W$361, MATCH('O5 Details by Class &amp; Accounts'!AR$18, 'E2 Allocators'!$B$15:$W$15, 0),FALSE)*$G139)</f>
        <v>0</v>
      </c>
      <c r="AS139" s="1334">
        <f>IF(ISERROR(VLOOKUP(VLOOKUP($A139, 'E4 TB Allocation Details'!$A$18:$L$217, MATCH("Customer ID", 'E4 TB Allocation Details'!$A$18:$L$18, 0),FALSE), 'E2 Allocators'!$B$15:$W$361, MATCH('O5 Details by Class &amp; Accounts'!AS$18, 'E2 Allocators'!$B$15:$W$15, 0),FALSE)*$G139), 0, VLOOKUP(VLOOKUP($A139, 'E4 TB Allocation Details'!$A$18:$L$217, MATCH("Customer ID", 'E4 TB Allocation Details'!$A$18:$L$18, 0),FALSE), 'E2 Allocators'!$B$15:$W$361, MATCH('O5 Details by Class &amp; Accounts'!AS$18, 'E2 Allocators'!$B$15:$W$15, 0),FALSE)*$G139)</f>
        <v>0</v>
      </c>
      <c r="AT139" s="1334">
        <f>IF(ISERROR(VLOOKUP(VLOOKUP($A139, 'E4 TB Allocation Details'!$A$18:$L$217, MATCH("Customer ID", 'E4 TB Allocation Details'!$A$18:$L$18, 0),FALSE), 'E2 Allocators'!$B$15:$W$361, MATCH('O5 Details by Class &amp; Accounts'!AT$18, 'E2 Allocators'!$B$15:$W$15, 0),FALSE)*$G139), 0, VLOOKUP(VLOOKUP($A139, 'E4 TB Allocation Details'!$A$18:$L$217, MATCH("Customer ID", 'E4 TB Allocation Details'!$A$18:$L$18, 0),FALSE), 'E2 Allocators'!$B$15:$W$361, MATCH('O5 Details by Class &amp; Accounts'!AT$18, 'E2 Allocators'!$B$15:$W$15, 0),FALSE)*$G139)</f>
        <v>0</v>
      </c>
      <c r="AU139" s="1334">
        <f>IF(ISERROR(VLOOKUP(VLOOKUP($A139, 'E4 TB Allocation Details'!$A$18:$L$217, MATCH("Customer ID", 'E4 TB Allocation Details'!$A$18:$L$18, 0),FALSE), 'E2 Allocators'!$B$15:$W$361, MATCH('O5 Details by Class &amp; Accounts'!AU$18, 'E2 Allocators'!$B$15:$W$15, 0),FALSE)*$G139), 0, VLOOKUP(VLOOKUP($A139, 'E4 TB Allocation Details'!$A$18:$L$217, MATCH("Customer ID", 'E4 TB Allocation Details'!$A$18:$L$18, 0),FALSE), 'E2 Allocators'!$B$15:$W$361, MATCH('O5 Details by Class &amp; Accounts'!AU$18, 'E2 Allocators'!$B$15:$W$15, 0),FALSE)*$G139)</f>
        <v>0</v>
      </c>
      <c r="AV139" s="1334">
        <f>IF(ISERROR(VLOOKUP(VLOOKUP($A139, 'E4 TB Allocation Details'!$A$18:$L$217, MATCH("Customer ID", 'E4 TB Allocation Details'!$A$18:$L$18, 0),FALSE), 'E2 Allocators'!$B$15:$W$361, MATCH('O5 Details by Class &amp; Accounts'!AV$18, 'E2 Allocators'!$B$15:$W$15, 0),FALSE)*$G139), 0, VLOOKUP(VLOOKUP($A139, 'E4 TB Allocation Details'!$A$18:$L$217, MATCH("Customer ID", 'E4 TB Allocation Details'!$A$18:$L$18, 0),FALSE), 'E2 Allocators'!$B$15:$W$361, MATCH('O5 Details by Class &amp; Accounts'!AV$18, 'E2 Allocators'!$B$15:$W$15, 0),FALSE)*$G139)</f>
        <v>0</v>
      </c>
      <c r="AW139" s="1334">
        <f>IF(ISERROR(VLOOKUP(VLOOKUP($A139, 'E4 TB Allocation Details'!$A$18:$L$217, MATCH("Customer ID", 'E4 TB Allocation Details'!$A$18:$L$18, 0),FALSE), 'E2 Allocators'!$B$15:$W$361, MATCH('O5 Details by Class &amp; Accounts'!AW$18, 'E2 Allocators'!$B$15:$W$15, 0),FALSE)*$G139), 0, VLOOKUP(VLOOKUP($A139, 'E4 TB Allocation Details'!$A$18:$L$217, MATCH("Customer ID", 'E4 TB Allocation Details'!$A$18:$L$18, 0),FALSE), 'E2 Allocators'!$B$15:$W$361, MATCH('O5 Details by Class &amp; Accounts'!AW$18, 'E2 Allocators'!$B$15:$W$15, 0),FALSE)*$G139)</f>
        <v>0</v>
      </c>
      <c r="AX139" s="1334">
        <f t="shared" si="40"/>
        <v>115720</v>
      </c>
      <c r="AY139" s="1334">
        <f>IF(ISERROR(VLOOKUP(VLOOKUP($A139, 'E4 TB Allocation Details'!$A$18:$L$217, MATCH("Misc ID", 'E4 TB Allocation Details'!$A$18:$L$18, 0),FALSE), 'E2 Allocators'!$B$15:$W$361, MATCH('O5 Details by Class &amp; Accounts'!AY$18, 'E2 Allocators'!$B$15:$W$15, 0),FALSE)*$E139), 0, VLOOKUP(VLOOKUP($A139, 'E4 TB Allocation Details'!$A$18:$L$217, MATCH("Misc ID", 'E4 TB Allocation Details'!$A$18:$L$18, 0),FALSE), 'E2 Allocators'!$B$15:$W$361, MATCH('O5 Details by Class &amp; Accounts'!AY$18, 'E2 Allocators'!$B$15:$W$15, 0),FALSE)*$E139)</f>
        <v>0</v>
      </c>
      <c r="AZ139" s="1334">
        <f>IF(ISERROR(VLOOKUP(VLOOKUP($A139, 'E4 TB Allocation Details'!$A$18:$L$217, MATCH("Misc ID", 'E4 TB Allocation Details'!$A$18:$L$18, 0),FALSE), 'E2 Allocators'!$B$15:$W$361, MATCH('O5 Details by Class &amp; Accounts'!AZ$18, 'E2 Allocators'!$B$15:$W$15, 0),FALSE)*$E139), 0, VLOOKUP(VLOOKUP($A139, 'E4 TB Allocation Details'!$A$18:$L$217, MATCH("Misc ID", 'E4 TB Allocation Details'!$A$18:$L$18, 0),FALSE), 'E2 Allocators'!$B$15:$W$361, MATCH('O5 Details by Class &amp; Accounts'!AZ$18, 'E2 Allocators'!$B$15:$W$15, 0),FALSE)*$E139)</f>
        <v>0</v>
      </c>
      <c r="BA139" s="1334">
        <f>IF(ISERROR(VLOOKUP(VLOOKUP($A139, 'E4 TB Allocation Details'!$A$18:$L$217, MATCH("Misc ID", 'E4 TB Allocation Details'!$A$18:$L$18, 0),FALSE), 'E2 Allocators'!$B$15:$W$361, MATCH('O5 Details by Class &amp; Accounts'!BA$18, 'E2 Allocators'!$B$15:$W$15, 0),FALSE)*$E139), 0, VLOOKUP(VLOOKUP($A139, 'E4 TB Allocation Details'!$A$18:$L$217, MATCH("Misc ID", 'E4 TB Allocation Details'!$A$18:$L$18, 0),FALSE), 'E2 Allocators'!$B$15:$W$361, MATCH('O5 Details by Class &amp; Accounts'!BA$18, 'E2 Allocators'!$B$15:$W$15, 0),FALSE)*$E139)</f>
        <v>0</v>
      </c>
      <c r="BB139" s="1334">
        <f>IF(ISERROR(VLOOKUP(VLOOKUP($A139, 'E4 TB Allocation Details'!$A$18:$L$217, MATCH("Misc ID", 'E4 TB Allocation Details'!$A$18:$L$18, 0),FALSE), 'E2 Allocators'!$B$15:$W$361, MATCH('O5 Details by Class &amp; Accounts'!BB$18, 'E2 Allocators'!$B$15:$W$15, 0),FALSE)*$E139), 0, VLOOKUP(VLOOKUP($A139, 'E4 TB Allocation Details'!$A$18:$L$217, MATCH("Misc ID", 'E4 TB Allocation Details'!$A$18:$L$18, 0),FALSE), 'E2 Allocators'!$B$15:$W$361, MATCH('O5 Details by Class &amp; Accounts'!BB$18, 'E2 Allocators'!$B$15:$W$15, 0),FALSE)*$E139)</f>
        <v>0</v>
      </c>
      <c r="BC139" s="1334">
        <f>IF(ISERROR(VLOOKUP(VLOOKUP($A139, 'E4 TB Allocation Details'!$A$18:$L$217, MATCH("Misc ID", 'E4 TB Allocation Details'!$A$18:$L$18, 0),FALSE), 'E2 Allocators'!$B$15:$W$361, MATCH('O5 Details by Class &amp; Accounts'!BC$18, 'E2 Allocators'!$B$15:$W$15, 0),FALSE)*$E139), 0, VLOOKUP(VLOOKUP($A139, 'E4 TB Allocation Details'!$A$18:$L$217, MATCH("Misc ID", 'E4 TB Allocation Details'!$A$18:$L$18, 0),FALSE), 'E2 Allocators'!$B$15:$W$361, MATCH('O5 Details by Class &amp; Accounts'!BC$18, 'E2 Allocators'!$B$15:$W$15, 0),FALSE)*$E139)</f>
        <v>0</v>
      </c>
      <c r="BD139" s="1334">
        <f>IF(ISERROR(VLOOKUP(VLOOKUP($A139, 'E4 TB Allocation Details'!$A$18:$L$217, MATCH("Misc ID", 'E4 TB Allocation Details'!$A$18:$L$18, 0),FALSE), 'E2 Allocators'!$B$15:$W$361, MATCH('O5 Details by Class &amp; Accounts'!BD$18, 'E2 Allocators'!$B$15:$W$15, 0),FALSE)*$E139), 0, VLOOKUP(VLOOKUP($A139, 'E4 TB Allocation Details'!$A$18:$L$217, MATCH("Misc ID", 'E4 TB Allocation Details'!$A$18:$L$18, 0),FALSE), 'E2 Allocators'!$B$15:$W$361, MATCH('O5 Details by Class &amp; Accounts'!BD$18, 'E2 Allocators'!$B$15:$W$15, 0),FALSE)*$E139)</f>
        <v>0</v>
      </c>
      <c r="BE139" s="1334">
        <f>IF(ISERROR(VLOOKUP(VLOOKUP($A139, 'E4 TB Allocation Details'!$A$18:$L$217, MATCH("Misc ID", 'E4 TB Allocation Details'!$A$18:$L$18, 0),FALSE), 'E2 Allocators'!$B$15:$W$361, MATCH('O5 Details by Class &amp; Accounts'!BE$18, 'E2 Allocators'!$B$15:$W$15, 0),FALSE)*$E139), 0, VLOOKUP(VLOOKUP($A139, 'E4 TB Allocation Details'!$A$18:$L$217, MATCH("Misc ID", 'E4 TB Allocation Details'!$A$18:$L$18, 0),FALSE), 'E2 Allocators'!$B$15:$W$361, MATCH('O5 Details by Class &amp; Accounts'!BE$18, 'E2 Allocators'!$B$15:$W$15, 0),FALSE)*$E139)</f>
        <v>0</v>
      </c>
      <c r="BF139" s="1334">
        <f>IF(ISERROR(VLOOKUP(VLOOKUP($A139, 'E4 TB Allocation Details'!$A$18:$L$217, MATCH("Misc ID", 'E4 TB Allocation Details'!$A$18:$L$18, 0),FALSE), 'E2 Allocators'!$B$15:$W$361, MATCH('O5 Details by Class &amp; Accounts'!BF$18, 'E2 Allocators'!$B$15:$W$15, 0),FALSE)*$E139), 0, VLOOKUP(VLOOKUP($A139, 'E4 TB Allocation Details'!$A$18:$L$217, MATCH("Misc ID", 'E4 TB Allocation Details'!$A$18:$L$18, 0),FALSE), 'E2 Allocators'!$B$15:$W$361, MATCH('O5 Details by Class &amp; Accounts'!BF$18, 'E2 Allocators'!$B$15:$W$15, 0),FALSE)*$E139)</f>
        <v>0</v>
      </c>
      <c r="BG139" s="1334">
        <f>IF(ISERROR(VLOOKUP(VLOOKUP($A139, 'E4 TB Allocation Details'!$A$18:$L$217, MATCH("Misc ID", 'E4 TB Allocation Details'!$A$18:$L$18, 0),FALSE), 'E2 Allocators'!$B$15:$W$361, MATCH('O5 Details by Class &amp; Accounts'!BG$18, 'E2 Allocators'!$B$15:$W$15, 0),FALSE)*$E139), 0, VLOOKUP(VLOOKUP($A139, 'E4 TB Allocation Details'!$A$18:$L$217, MATCH("Misc ID", 'E4 TB Allocation Details'!$A$18:$L$18, 0),FALSE), 'E2 Allocators'!$B$15:$W$361, MATCH('O5 Details by Class &amp; Accounts'!BG$18, 'E2 Allocators'!$B$15:$W$15, 0),FALSE)*$E139)</f>
        <v>0</v>
      </c>
      <c r="BH139" s="1334">
        <f>IF(ISERROR(VLOOKUP(VLOOKUP($A139, 'E4 TB Allocation Details'!$A$18:$L$217, MATCH("Misc ID", 'E4 TB Allocation Details'!$A$18:$L$18, 0),FALSE), 'E2 Allocators'!$B$15:$W$361, MATCH('O5 Details by Class &amp; Accounts'!BH$18, 'E2 Allocators'!$B$15:$W$15, 0),FALSE)*$E139), 0, VLOOKUP(VLOOKUP($A139, 'E4 TB Allocation Details'!$A$18:$L$217, MATCH("Misc ID", 'E4 TB Allocation Details'!$A$18:$L$18, 0),FALSE), 'E2 Allocators'!$B$15:$W$361, MATCH('O5 Details by Class &amp; Accounts'!BH$18, 'E2 Allocators'!$B$15:$W$15, 0),FALSE)*$E139)</f>
        <v>0</v>
      </c>
      <c r="BI139" s="1334">
        <f>IF(ISERROR(VLOOKUP(VLOOKUP($A139, 'E4 TB Allocation Details'!$A$18:$L$217, MATCH("Misc ID", 'E4 TB Allocation Details'!$A$18:$L$18, 0),FALSE), 'E2 Allocators'!$B$15:$W$361, MATCH('O5 Details by Class &amp; Accounts'!BI$18, 'E2 Allocators'!$B$15:$W$15, 0),FALSE)*$E139), 0, VLOOKUP(VLOOKUP($A139, 'E4 TB Allocation Details'!$A$18:$L$217, MATCH("Misc ID", 'E4 TB Allocation Details'!$A$18:$L$18, 0),FALSE), 'E2 Allocators'!$B$15:$W$361, MATCH('O5 Details by Class &amp; Accounts'!BI$18, 'E2 Allocators'!$B$15:$W$15, 0),FALSE)*$E139)</f>
        <v>0</v>
      </c>
      <c r="BJ139" s="1334">
        <f>IF(ISERROR(VLOOKUP(VLOOKUP($A139, 'E4 TB Allocation Details'!$A$18:$L$217, MATCH("Misc ID", 'E4 TB Allocation Details'!$A$18:$L$18, 0),FALSE), 'E2 Allocators'!$B$15:$W$361, MATCH('O5 Details by Class &amp; Accounts'!BJ$18, 'E2 Allocators'!$B$15:$W$15, 0),FALSE)*$E139), 0, VLOOKUP(VLOOKUP($A139, 'E4 TB Allocation Details'!$A$18:$L$217, MATCH("Misc ID", 'E4 TB Allocation Details'!$A$18:$L$18, 0),FALSE), 'E2 Allocators'!$B$15:$W$361, MATCH('O5 Details by Class &amp; Accounts'!BJ$18, 'E2 Allocators'!$B$15:$W$15, 0),FALSE)*$E139)</f>
        <v>0</v>
      </c>
      <c r="BK139" s="1334">
        <f>IF(ISERROR(VLOOKUP(VLOOKUP($A139, 'E4 TB Allocation Details'!$A$18:$L$217, MATCH("Misc ID", 'E4 TB Allocation Details'!$A$18:$L$18, 0),FALSE), 'E2 Allocators'!$B$15:$W$361, MATCH('O5 Details by Class &amp; Accounts'!BK$18, 'E2 Allocators'!$B$15:$W$15, 0),FALSE)*$E139), 0, VLOOKUP(VLOOKUP($A139, 'E4 TB Allocation Details'!$A$18:$L$217, MATCH("Misc ID", 'E4 TB Allocation Details'!$A$18:$L$18, 0),FALSE), 'E2 Allocators'!$B$15:$W$361, MATCH('O5 Details by Class &amp; Accounts'!BK$18, 'E2 Allocators'!$B$15:$W$15, 0),FALSE)*$E139)</f>
        <v>0</v>
      </c>
      <c r="BL139" s="1334">
        <f>IF(ISERROR(VLOOKUP(VLOOKUP($A139, 'E4 TB Allocation Details'!$A$18:$L$217, MATCH("Misc ID", 'E4 TB Allocation Details'!$A$18:$L$18, 0),FALSE), 'E2 Allocators'!$B$15:$W$361, MATCH('O5 Details by Class &amp; Accounts'!BL$18, 'E2 Allocators'!$B$15:$W$15, 0),FALSE)*$E139), 0, VLOOKUP(VLOOKUP($A139, 'E4 TB Allocation Details'!$A$18:$L$217, MATCH("Misc ID", 'E4 TB Allocation Details'!$A$18:$L$18, 0),FALSE), 'E2 Allocators'!$B$15:$W$361, MATCH('O5 Details by Class &amp; Accounts'!BL$18, 'E2 Allocators'!$B$15:$W$15, 0),FALSE)*$E139)</f>
        <v>0</v>
      </c>
      <c r="BM139" s="1334">
        <f>IF(ISERROR(VLOOKUP(VLOOKUP($A139, 'E4 TB Allocation Details'!$A$18:$L$217, MATCH("Misc ID", 'E4 TB Allocation Details'!$A$18:$L$18, 0),FALSE), 'E2 Allocators'!$B$15:$W$361, MATCH('O5 Details by Class &amp; Accounts'!BM$18, 'E2 Allocators'!$B$15:$W$15, 0),FALSE)*$E139), 0, VLOOKUP(VLOOKUP($A139, 'E4 TB Allocation Details'!$A$18:$L$217, MATCH("Misc ID", 'E4 TB Allocation Details'!$A$18:$L$18, 0),FALSE), 'E2 Allocators'!$B$15:$W$361, MATCH('O5 Details by Class &amp; Accounts'!BM$18, 'E2 Allocators'!$B$15:$W$15, 0),FALSE)*$E139)</f>
        <v>0</v>
      </c>
      <c r="BN139" s="1334">
        <f>IF(ISERROR(VLOOKUP(VLOOKUP($A139, 'E4 TB Allocation Details'!$A$18:$L$217, MATCH("Misc ID", 'E4 TB Allocation Details'!$A$18:$L$18, 0),FALSE), 'E2 Allocators'!$B$15:$W$361, MATCH('O5 Details by Class &amp; Accounts'!BN$18, 'E2 Allocators'!$B$15:$W$15, 0),FALSE)*$E139), 0, VLOOKUP(VLOOKUP($A139, 'E4 TB Allocation Details'!$A$18:$L$217, MATCH("Misc ID", 'E4 TB Allocation Details'!$A$18:$L$18, 0),FALSE), 'E2 Allocators'!$B$15:$W$361, MATCH('O5 Details by Class &amp; Accounts'!BN$18, 'E2 Allocators'!$B$15:$W$15, 0),FALSE)*$E139)</f>
        <v>0</v>
      </c>
      <c r="BO139" s="1334">
        <f>IF(ISERROR(VLOOKUP(VLOOKUP($A139, 'E4 TB Allocation Details'!$A$18:$L$217, MATCH("Misc ID", 'E4 TB Allocation Details'!$A$18:$L$18, 0),FALSE), 'E2 Allocators'!$B$15:$W$361, MATCH('O5 Details by Class &amp; Accounts'!BO$18, 'E2 Allocators'!$B$15:$W$15, 0),FALSE)*$E139), 0, VLOOKUP(VLOOKUP($A139, 'E4 TB Allocation Details'!$A$18:$L$217, MATCH("Misc ID", 'E4 TB Allocation Details'!$A$18:$L$18, 0),FALSE), 'E2 Allocators'!$B$15:$W$361, MATCH('O5 Details by Class &amp; Accounts'!BO$18, 'E2 Allocators'!$B$15:$W$15, 0),FALSE)*$E139)</f>
        <v>0</v>
      </c>
      <c r="BP139" s="1334">
        <f>IF(ISERROR(VLOOKUP(VLOOKUP($A139, 'E4 TB Allocation Details'!$A$18:$L$217, MATCH("Misc ID", 'E4 TB Allocation Details'!$A$18:$L$18, 0),FALSE), 'E2 Allocators'!$B$15:$W$361, MATCH('O5 Details by Class &amp; Accounts'!BP$18, 'E2 Allocators'!$B$15:$W$15, 0),FALSE)*$E139), 0, VLOOKUP(VLOOKUP($A139, 'E4 TB Allocation Details'!$A$18:$L$217, MATCH("Misc ID", 'E4 TB Allocation Details'!$A$18:$L$18, 0),FALSE), 'E2 Allocators'!$B$15:$W$361, MATCH('O5 Details by Class &amp; Accounts'!BP$18, 'E2 Allocators'!$B$15:$W$15, 0),FALSE)*$E139)</f>
        <v>0</v>
      </c>
      <c r="BQ139" s="1334">
        <f>IF(ISERROR(VLOOKUP(VLOOKUP($A139, 'E4 TB Allocation Details'!$A$18:$L$217, MATCH("Misc ID", 'E4 TB Allocation Details'!$A$18:$L$18, 0),FALSE), 'E2 Allocators'!$B$15:$W$361, MATCH('O5 Details by Class &amp; Accounts'!BQ$18, 'E2 Allocators'!$B$15:$W$15, 0),FALSE)*$E139), 0, VLOOKUP(VLOOKUP($A139, 'E4 TB Allocation Details'!$A$18:$L$217, MATCH("Misc ID", 'E4 TB Allocation Details'!$A$18:$L$18, 0),FALSE), 'E2 Allocators'!$B$15:$W$361, MATCH('O5 Details by Class &amp; Accounts'!BQ$18, 'E2 Allocators'!$B$15:$W$15, 0),FALSE)*$E139)</f>
        <v>0</v>
      </c>
      <c r="BR139" s="1334">
        <f>IF(ISERROR(VLOOKUP(VLOOKUP($A139, 'E4 TB Allocation Details'!$A$18:$L$217, MATCH("Misc ID", 'E4 TB Allocation Details'!$A$18:$L$18, 0),FALSE), 'E2 Allocators'!$B$15:$W$361, MATCH('O5 Details by Class &amp; Accounts'!BR$18, 'E2 Allocators'!$B$15:$W$15, 0),FALSE)*$E139), 0, VLOOKUP(VLOOKUP($A139, 'E4 TB Allocation Details'!$A$18:$L$217, MATCH("Misc ID", 'E4 TB Allocation Details'!$A$18:$L$18, 0),FALSE), 'E2 Allocators'!$B$15:$W$361, MATCH('O5 Details by Class &amp; Accounts'!BR$18, 'E2 Allocators'!$B$15:$W$15, 0),FALSE)*$E139)</f>
        <v>0</v>
      </c>
      <c r="BS139" s="1334">
        <f t="shared" si="41"/>
        <v>0</v>
      </c>
      <c r="BT139" s="1334">
        <f>IF(ISERROR(VLOOKUP(VLOOKUP($A139, 'E4 TB Allocation Details'!$A$18:$L$217, MATCH("A &amp; G ID", 'E4 TB Allocation Details'!$A$18:$L$18, 0),FALSE), 'E2 Allocators'!$B$15:$W$361, MATCH('O5 Details by Class &amp; Accounts'!BT$18, 'E2 Allocators'!$B$15:$W$15, 0),FALSE)*$E139), 0, VLOOKUP(VLOOKUP($A139, 'E4 TB Allocation Details'!$A$18:$L$217, MATCH("A &amp; G ID", 'E4 TB Allocation Details'!$A$18:$L$18, 0),FALSE), 'E2 Allocators'!$B$15:$W$361, MATCH('O5 Details by Class &amp; Accounts'!BT$18, 'E2 Allocators'!$B$15:$W$15, 0),FALSE)*$E139)</f>
        <v>0</v>
      </c>
      <c r="BU139" s="1334">
        <f>IF(ISERROR(VLOOKUP(VLOOKUP($A139, 'E4 TB Allocation Details'!$A$18:$L$217, MATCH("A &amp; G ID", 'E4 TB Allocation Details'!$A$18:$L$18, 0),FALSE), 'E2 Allocators'!$B$15:$W$361, MATCH('O5 Details by Class &amp; Accounts'!BU$18, 'E2 Allocators'!$B$15:$W$15, 0),FALSE)*$E139), 0, VLOOKUP(VLOOKUP($A139, 'E4 TB Allocation Details'!$A$18:$L$217, MATCH("A &amp; G ID", 'E4 TB Allocation Details'!$A$18:$L$18, 0),FALSE), 'E2 Allocators'!$B$15:$W$361, MATCH('O5 Details by Class &amp; Accounts'!BU$18, 'E2 Allocators'!$B$15:$W$15, 0),FALSE)*$E139)</f>
        <v>0</v>
      </c>
      <c r="BV139" s="1334">
        <f>IF(ISERROR(VLOOKUP(VLOOKUP($A139, 'E4 TB Allocation Details'!$A$18:$L$217, MATCH("A &amp; G ID", 'E4 TB Allocation Details'!$A$18:$L$18, 0),FALSE), 'E2 Allocators'!$B$15:$W$361, MATCH('O5 Details by Class &amp; Accounts'!BV$18, 'E2 Allocators'!$B$15:$W$15, 0),FALSE)*$E139), 0, VLOOKUP(VLOOKUP($A139, 'E4 TB Allocation Details'!$A$18:$L$217, MATCH("A &amp; G ID", 'E4 TB Allocation Details'!$A$18:$L$18, 0),FALSE), 'E2 Allocators'!$B$15:$W$361, MATCH('O5 Details by Class &amp; Accounts'!BV$18, 'E2 Allocators'!$B$15:$W$15, 0),FALSE)*$E139)</f>
        <v>0</v>
      </c>
      <c r="BW139" s="1334">
        <f>IF(ISERROR(VLOOKUP(VLOOKUP($A139, 'E4 TB Allocation Details'!$A$18:$L$217, MATCH("A &amp; G ID", 'E4 TB Allocation Details'!$A$18:$L$18, 0),FALSE), 'E2 Allocators'!$B$15:$W$361, MATCH('O5 Details by Class &amp; Accounts'!BW$18, 'E2 Allocators'!$B$15:$W$15, 0),FALSE)*$E139), 0, VLOOKUP(VLOOKUP($A139, 'E4 TB Allocation Details'!$A$18:$L$217, MATCH("A &amp; G ID", 'E4 TB Allocation Details'!$A$18:$L$18, 0),FALSE), 'E2 Allocators'!$B$15:$W$361, MATCH('O5 Details by Class &amp; Accounts'!BW$18, 'E2 Allocators'!$B$15:$W$15, 0),FALSE)*$E139)</f>
        <v>0</v>
      </c>
      <c r="BX139" s="1334">
        <f>IF(ISERROR(VLOOKUP(VLOOKUP($A139, 'E4 TB Allocation Details'!$A$18:$L$217, MATCH("A &amp; G ID", 'E4 TB Allocation Details'!$A$18:$L$18, 0),FALSE), 'E2 Allocators'!$B$15:$W$361, MATCH('O5 Details by Class &amp; Accounts'!BX$18, 'E2 Allocators'!$B$15:$W$15, 0),FALSE)*$E139), 0, VLOOKUP(VLOOKUP($A139, 'E4 TB Allocation Details'!$A$18:$L$217, MATCH("A &amp; G ID", 'E4 TB Allocation Details'!$A$18:$L$18, 0),FALSE), 'E2 Allocators'!$B$15:$W$361, MATCH('O5 Details by Class &amp; Accounts'!BX$18, 'E2 Allocators'!$B$15:$W$15, 0),FALSE)*$E139)</f>
        <v>0</v>
      </c>
      <c r="BY139" s="1334">
        <f>IF(ISERROR(VLOOKUP(VLOOKUP($A139, 'E4 TB Allocation Details'!$A$18:$L$217, MATCH("A &amp; G ID", 'E4 TB Allocation Details'!$A$18:$L$18, 0),FALSE), 'E2 Allocators'!$B$15:$W$361, MATCH('O5 Details by Class &amp; Accounts'!BY$18, 'E2 Allocators'!$B$15:$W$15, 0),FALSE)*$E139), 0, VLOOKUP(VLOOKUP($A139, 'E4 TB Allocation Details'!$A$18:$L$217, MATCH("A &amp; G ID", 'E4 TB Allocation Details'!$A$18:$L$18, 0),FALSE), 'E2 Allocators'!$B$15:$W$361, MATCH('O5 Details by Class &amp; Accounts'!BY$18, 'E2 Allocators'!$B$15:$W$15, 0),FALSE)*$E139)</f>
        <v>0</v>
      </c>
      <c r="BZ139" s="1334">
        <f>IF(ISERROR(VLOOKUP(VLOOKUP($A139, 'E4 TB Allocation Details'!$A$18:$L$217, MATCH("A &amp; G ID", 'E4 TB Allocation Details'!$A$18:$L$18, 0),FALSE), 'E2 Allocators'!$B$15:$W$361, MATCH('O5 Details by Class &amp; Accounts'!BZ$18, 'E2 Allocators'!$B$15:$W$15, 0),FALSE)*$E139), 0, VLOOKUP(VLOOKUP($A139, 'E4 TB Allocation Details'!$A$18:$L$217, MATCH("A &amp; G ID", 'E4 TB Allocation Details'!$A$18:$L$18, 0),FALSE), 'E2 Allocators'!$B$15:$W$361, MATCH('O5 Details by Class &amp; Accounts'!BZ$18, 'E2 Allocators'!$B$15:$W$15, 0),FALSE)*$E139)</f>
        <v>0</v>
      </c>
      <c r="CA139" s="1334">
        <f>IF(ISERROR(VLOOKUP(VLOOKUP($A139, 'E4 TB Allocation Details'!$A$18:$L$217, MATCH("A &amp; G ID", 'E4 TB Allocation Details'!$A$18:$L$18, 0),FALSE), 'E2 Allocators'!$B$15:$W$361, MATCH('O5 Details by Class &amp; Accounts'!CA$18, 'E2 Allocators'!$B$15:$W$15, 0),FALSE)*$E139), 0, VLOOKUP(VLOOKUP($A139, 'E4 TB Allocation Details'!$A$18:$L$217, MATCH("A &amp; G ID", 'E4 TB Allocation Details'!$A$18:$L$18, 0),FALSE), 'E2 Allocators'!$B$15:$W$361, MATCH('O5 Details by Class &amp; Accounts'!CA$18, 'E2 Allocators'!$B$15:$W$15, 0),FALSE)*$E139)</f>
        <v>0</v>
      </c>
      <c r="CB139" s="1334">
        <f>IF(ISERROR(VLOOKUP(VLOOKUP($A139, 'E4 TB Allocation Details'!$A$18:$L$217, MATCH("A &amp; G ID", 'E4 TB Allocation Details'!$A$18:$L$18, 0),FALSE), 'E2 Allocators'!$B$15:$W$361, MATCH('O5 Details by Class &amp; Accounts'!CB$18, 'E2 Allocators'!$B$15:$W$15, 0),FALSE)*$E139), 0, VLOOKUP(VLOOKUP($A139, 'E4 TB Allocation Details'!$A$18:$L$217, MATCH("A &amp; G ID", 'E4 TB Allocation Details'!$A$18:$L$18, 0),FALSE), 'E2 Allocators'!$B$15:$W$361, MATCH('O5 Details by Class &amp; Accounts'!CB$18, 'E2 Allocators'!$B$15:$W$15, 0),FALSE)*$E139)</f>
        <v>0</v>
      </c>
      <c r="CC139" s="1334">
        <f>IF(ISERROR(VLOOKUP(VLOOKUP($A139, 'E4 TB Allocation Details'!$A$18:$L$217, MATCH("A &amp; G ID", 'E4 TB Allocation Details'!$A$18:$L$18, 0),FALSE), 'E2 Allocators'!$B$15:$W$361, MATCH('O5 Details by Class &amp; Accounts'!CC$18, 'E2 Allocators'!$B$15:$W$15, 0),FALSE)*$E139), 0, VLOOKUP(VLOOKUP($A139, 'E4 TB Allocation Details'!$A$18:$L$217, MATCH("A &amp; G ID", 'E4 TB Allocation Details'!$A$18:$L$18, 0),FALSE), 'E2 Allocators'!$B$15:$W$361, MATCH('O5 Details by Class &amp; Accounts'!CC$18, 'E2 Allocators'!$B$15:$W$15, 0),FALSE)*$E139)</f>
        <v>0</v>
      </c>
      <c r="CD139" s="1334">
        <f>IF(ISERROR(VLOOKUP(VLOOKUP($A139, 'E4 TB Allocation Details'!$A$18:$L$217, MATCH("A &amp; G ID", 'E4 TB Allocation Details'!$A$18:$L$18, 0),FALSE), 'E2 Allocators'!$B$15:$W$361, MATCH('O5 Details by Class &amp; Accounts'!CD$18, 'E2 Allocators'!$B$15:$W$15, 0),FALSE)*$E139), 0, VLOOKUP(VLOOKUP($A139, 'E4 TB Allocation Details'!$A$18:$L$217, MATCH("A &amp; G ID", 'E4 TB Allocation Details'!$A$18:$L$18, 0),FALSE), 'E2 Allocators'!$B$15:$W$361, MATCH('O5 Details by Class &amp; Accounts'!CD$18, 'E2 Allocators'!$B$15:$W$15, 0),FALSE)*$E139)</f>
        <v>0</v>
      </c>
      <c r="CE139" s="1334">
        <f>IF(ISERROR(VLOOKUP(VLOOKUP($A139, 'E4 TB Allocation Details'!$A$18:$L$217, MATCH("A &amp; G ID", 'E4 TB Allocation Details'!$A$18:$L$18, 0),FALSE), 'E2 Allocators'!$B$15:$W$361, MATCH('O5 Details by Class &amp; Accounts'!CE$18, 'E2 Allocators'!$B$15:$W$15, 0),FALSE)*$E139), 0, VLOOKUP(VLOOKUP($A139, 'E4 TB Allocation Details'!$A$18:$L$217, MATCH("A &amp; G ID", 'E4 TB Allocation Details'!$A$18:$L$18, 0),FALSE), 'E2 Allocators'!$B$15:$W$361, MATCH('O5 Details by Class &amp; Accounts'!CE$18, 'E2 Allocators'!$B$15:$W$15, 0),FALSE)*$E139)</f>
        <v>0</v>
      </c>
      <c r="CF139" s="1334">
        <f>IF(ISERROR(VLOOKUP(VLOOKUP($A139, 'E4 TB Allocation Details'!$A$18:$L$217, MATCH("A &amp; G ID", 'E4 TB Allocation Details'!$A$18:$L$18, 0),FALSE), 'E2 Allocators'!$B$15:$W$361, MATCH('O5 Details by Class &amp; Accounts'!CF$18, 'E2 Allocators'!$B$15:$W$15, 0),FALSE)*$E139), 0, VLOOKUP(VLOOKUP($A139, 'E4 TB Allocation Details'!$A$18:$L$217, MATCH("A &amp; G ID", 'E4 TB Allocation Details'!$A$18:$L$18, 0),FALSE), 'E2 Allocators'!$B$15:$W$361, MATCH('O5 Details by Class &amp; Accounts'!CF$18, 'E2 Allocators'!$B$15:$W$15, 0),FALSE)*$E139)</f>
        <v>0</v>
      </c>
      <c r="CG139" s="1334">
        <f>IF(ISERROR(VLOOKUP(VLOOKUP($A139, 'E4 TB Allocation Details'!$A$18:$L$217, MATCH("A &amp; G ID", 'E4 TB Allocation Details'!$A$18:$L$18, 0),FALSE), 'E2 Allocators'!$B$15:$W$361, MATCH('O5 Details by Class &amp; Accounts'!CG$18, 'E2 Allocators'!$B$15:$W$15, 0),FALSE)*$E139), 0, VLOOKUP(VLOOKUP($A139, 'E4 TB Allocation Details'!$A$18:$L$217, MATCH("A &amp; G ID", 'E4 TB Allocation Details'!$A$18:$L$18, 0),FALSE), 'E2 Allocators'!$B$15:$W$361, MATCH('O5 Details by Class &amp; Accounts'!CG$18, 'E2 Allocators'!$B$15:$W$15, 0),FALSE)*$E139)</f>
        <v>0</v>
      </c>
      <c r="CH139" s="1334">
        <f>IF(ISERROR(VLOOKUP(VLOOKUP($A139, 'E4 TB Allocation Details'!$A$18:$L$217, MATCH("A &amp; G ID", 'E4 TB Allocation Details'!$A$18:$L$18, 0),FALSE), 'E2 Allocators'!$B$15:$W$361, MATCH('O5 Details by Class &amp; Accounts'!CH$18, 'E2 Allocators'!$B$15:$W$15, 0),FALSE)*$E139), 0, VLOOKUP(VLOOKUP($A139, 'E4 TB Allocation Details'!$A$18:$L$217, MATCH("A &amp; G ID", 'E4 TB Allocation Details'!$A$18:$L$18, 0),FALSE), 'E2 Allocators'!$B$15:$W$361, MATCH('O5 Details by Class &amp; Accounts'!CH$18, 'E2 Allocators'!$B$15:$W$15, 0),FALSE)*$E139)</f>
        <v>0</v>
      </c>
      <c r="CI139" s="1334">
        <f>IF(ISERROR(VLOOKUP(VLOOKUP($A139, 'E4 TB Allocation Details'!$A$18:$L$217, MATCH("A &amp; G ID", 'E4 TB Allocation Details'!$A$18:$L$18, 0),FALSE), 'E2 Allocators'!$B$15:$W$361, MATCH('O5 Details by Class &amp; Accounts'!CI$18, 'E2 Allocators'!$B$15:$W$15, 0),FALSE)*$E139), 0, VLOOKUP(VLOOKUP($A139, 'E4 TB Allocation Details'!$A$18:$L$217, MATCH("A &amp; G ID", 'E4 TB Allocation Details'!$A$18:$L$18, 0),FALSE), 'E2 Allocators'!$B$15:$W$361, MATCH('O5 Details by Class &amp; Accounts'!CI$18, 'E2 Allocators'!$B$15:$W$15, 0),FALSE)*$E139)</f>
        <v>0</v>
      </c>
      <c r="CJ139" s="1334">
        <f>IF(ISERROR(VLOOKUP(VLOOKUP($A139, 'E4 TB Allocation Details'!$A$18:$L$217, MATCH("A &amp; G ID", 'E4 TB Allocation Details'!$A$18:$L$18, 0),FALSE), 'E2 Allocators'!$B$15:$W$361, MATCH('O5 Details by Class &amp; Accounts'!CJ$18, 'E2 Allocators'!$B$15:$W$15, 0),FALSE)*$E139), 0, VLOOKUP(VLOOKUP($A139, 'E4 TB Allocation Details'!$A$18:$L$217, MATCH("A &amp; G ID", 'E4 TB Allocation Details'!$A$18:$L$18, 0),FALSE), 'E2 Allocators'!$B$15:$W$361, MATCH('O5 Details by Class &amp; Accounts'!CJ$18, 'E2 Allocators'!$B$15:$W$15, 0),FALSE)*$E139)</f>
        <v>0</v>
      </c>
      <c r="CK139" s="1334">
        <f>IF(ISERROR(VLOOKUP(VLOOKUP($A139, 'E4 TB Allocation Details'!$A$18:$L$217, MATCH("A &amp; G ID", 'E4 TB Allocation Details'!$A$18:$L$18, 0),FALSE), 'E2 Allocators'!$B$15:$W$361, MATCH('O5 Details by Class &amp; Accounts'!CK$18, 'E2 Allocators'!$B$15:$W$15, 0),FALSE)*$E139), 0, VLOOKUP(VLOOKUP($A139, 'E4 TB Allocation Details'!$A$18:$L$217, MATCH("A &amp; G ID", 'E4 TB Allocation Details'!$A$18:$L$18, 0),FALSE), 'E2 Allocators'!$B$15:$W$361, MATCH('O5 Details by Class &amp; Accounts'!CK$18, 'E2 Allocators'!$B$15:$W$15, 0),FALSE)*$E139)</f>
        <v>0</v>
      </c>
      <c r="CL139" s="1334">
        <f>IF(ISERROR(VLOOKUP(VLOOKUP($A139, 'E4 TB Allocation Details'!$A$18:$L$217, MATCH("A &amp; G ID", 'E4 TB Allocation Details'!$A$18:$L$18, 0),FALSE), 'E2 Allocators'!$B$15:$W$361, MATCH('O5 Details by Class &amp; Accounts'!CL$18, 'E2 Allocators'!$B$15:$W$15, 0),FALSE)*$E139), 0, VLOOKUP(VLOOKUP($A139, 'E4 TB Allocation Details'!$A$18:$L$217, MATCH("A &amp; G ID", 'E4 TB Allocation Details'!$A$18:$L$18, 0),FALSE), 'E2 Allocators'!$B$15:$W$361, MATCH('O5 Details by Class &amp; Accounts'!CL$18, 'E2 Allocators'!$B$15:$W$15, 0),FALSE)*$E139)</f>
        <v>0</v>
      </c>
      <c r="CM139" s="1334">
        <f>IF(ISERROR(VLOOKUP(VLOOKUP($A139, 'E4 TB Allocation Details'!$A$18:$L$217, MATCH("A &amp; G ID", 'E4 TB Allocation Details'!$A$18:$L$18, 0),FALSE), 'E2 Allocators'!$B$15:$W$361, MATCH('O5 Details by Class &amp; Accounts'!CM$18, 'E2 Allocators'!$B$15:$W$15, 0),FALSE)*$E139), 0, VLOOKUP(VLOOKUP($A139, 'E4 TB Allocation Details'!$A$18:$L$217, MATCH("A &amp; G ID", 'E4 TB Allocation Details'!$A$18:$L$18, 0),FALSE), 'E2 Allocators'!$B$15:$W$361, MATCH('O5 Details by Class &amp; Accounts'!CM$18, 'E2 Allocators'!$B$15:$W$15, 0),FALSE)*$E139)</f>
        <v>0</v>
      </c>
      <c r="CN139" s="1334">
        <f t="shared" si="42"/>
        <v>0</v>
      </c>
      <c r="CO139" s="1670">
        <f t="shared" si="43"/>
        <v>-2.9103830456733704E-11</v>
      </c>
      <c r="CQ139" s="1926" t="s">
        <v>534</v>
      </c>
    </row>
    <row r="140" spans="1:95" s="64" customFormat="1" ht="25.5" x14ac:dyDescent="0.2">
      <c r="A140" s="1102">
        <v>5030</v>
      </c>
      <c r="B140" s="1101" t="s">
        <v>592</v>
      </c>
      <c r="C140" s="1667">
        <f>IF(ISERROR(VLOOKUP($A140,'I3 TB Data'!$A$20:$H$465,MATCH('O5 Details by Class &amp; Accounts'!$C$18, 'I3 TB Data'!$A$20:$H$20,0),0)), 0, VLOOKUP($A140,'I3 TB Data'!$A$20:$H$465,MATCH('O5 Details by Class &amp; Accounts'!$C$18,'I3 TB Data'!$A$20:$H$20,0),0))</f>
        <v>0</v>
      </c>
      <c r="D140" s="1668"/>
      <c r="E140" s="1667">
        <f t="shared" si="31"/>
        <v>0</v>
      </c>
      <c r="F140" s="1669">
        <f>IF(ISERROR(VLOOKUP($A140, 'E1 Categorization'!A33:E123, MATCH("Customer Component", 'E1 Categorization'!$A$33:$E$33,0), 0)), 0, IF(VLOOKUP($A140, 'E1 Categorization'!A33:E123, MATCH("Customer Component", 'E1 Categorization'!$A$33:$E$33,0), 0)=0, 'O5 Details by Class &amp; Accounts'!$E140, IF(AND(VLOOKUP($A140, 'E1 Categorization'!A33:E123, MATCH("Customer Component", 'E1 Categorization'!$A$33:$E$33,0), 0) &gt;0, VLOOKUP($A140, 'E1 Categorization'!A33:E123, MATCH("Customer Component", 'E1 Categorization'!$A$33:$E$33,0), 0)&lt;1), 'O5 Details by Class &amp; Accounts'!$E140*(1-VLOOKUP($A140, 'E1 Categorization'!A33:E123, MATCH("Customer Component", 'E1 Categorization'!$A$33:$E$33,0), 0)), 0)))</f>
        <v>0</v>
      </c>
      <c r="G140" s="1669">
        <f>IF(ISERROR(VLOOKUP($A140, 'E1 Categorization'!A33:E123, MATCH("Customer Component", 'E1 Categorization'!$A$33:$E$33,0), 0)),0, IF(VLOOKUP($A140, 'E1 Categorization'!A33:E123, MATCH("Customer Component", 'E1 Categorization'!$A$33:$E$33,0), 0)=0, 0, IF(AND(VLOOKUP($A140, 'E1 Categorization'!A33:E123, MATCH("Customer Component", 'E1 Categorization'!$A$33:$E$33,0), 0) &gt;0, VLOOKUP($A140, 'E1 Categorization'!A33:E123, MATCH("Customer Component", 'E1 Categorization'!$A$33:$E$33,0), 0)&lt;1), 'O5 Details by Class &amp; Accounts'!$E140*(VLOOKUP($A140, 'E1 Categorization'!A33:E123, MATCH("Customer Component", 'E1 Categorization'!$A$33:$E$33,0), 0)), 'O5 Details by Class &amp; Accounts'!$E140)))</f>
        <v>0</v>
      </c>
      <c r="H140" s="1334">
        <f t="shared" si="38"/>
        <v>0</v>
      </c>
      <c r="I140" s="1334">
        <f>IF(ISERROR(VLOOKUP(VLOOKUP($A140, 'E4 TB Allocation Details'!$A$18:$L$217, MATCH("Demand ID", 'E4 TB Allocation Details'!$A$18:$L$18, 0),FALSE), 'E2 Allocators'!$B$15:$W$361, MATCH('O5 Details by Class &amp; Accounts'!I$18, 'E2 Allocators'!$B$15:$W$15, 0),FALSE)*$F140), 0, VLOOKUP(VLOOKUP($A140, 'E4 TB Allocation Details'!$A$18:$L$217, MATCH("Demand ID", 'E4 TB Allocation Details'!$A$18:$L$18, 0),FALSE), 'E2 Allocators'!$B$15:$W$361, MATCH('O5 Details by Class &amp; Accounts'!I$18, 'E2 Allocators'!$B$15:$W$15, 0),FALSE)*$F140)</f>
        <v>0</v>
      </c>
      <c r="J140" s="1334">
        <f>IF(ISERROR(VLOOKUP(VLOOKUP($A140, 'E4 TB Allocation Details'!$A$18:$L$217, MATCH("Demand ID", 'E4 TB Allocation Details'!$A$18:$L$18, 0),FALSE), 'E2 Allocators'!$B$15:$W$361, MATCH('O5 Details by Class &amp; Accounts'!J$18, 'E2 Allocators'!$B$15:$W$15, 0),FALSE)*$F140), 0, VLOOKUP(VLOOKUP($A140, 'E4 TB Allocation Details'!$A$18:$L$217, MATCH("Demand ID", 'E4 TB Allocation Details'!$A$18:$L$18, 0),FALSE), 'E2 Allocators'!$B$15:$W$361, MATCH('O5 Details by Class &amp; Accounts'!J$18, 'E2 Allocators'!$B$15:$W$15, 0),FALSE)*$F140)</f>
        <v>0</v>
      </c>
      <c r="K140" s="1334">
        <f>IF(ISERROR(VLOOKUP(VLOOKUP($A140, 'E4 TB Allocation Details'!$A$18:$L$217, MATCH("Demand ID", 'E4 TB Allocation Details'!$A$18:$L$18, 0),FALSE), 'E2 Allocators'!$B$15:$W$361, MATCH('O5 Details by Class &amp; Accounts'!K$18, 'E2 Allocators'!$B$15:$W$15, 0),FALSE)*$F140), 0, VLOOKUP(VLOOKUP($A140, 'E4 TB Allocation Details'!$A$18:$L$217, MATCH("Demand ID", 'E4 TB Allocation Details'!$A$18:$L$18, 0),FALSE), 'E2 Allocators'!$B$15:$W$361, MATCH('O5 Details by Class &amp; Accounts'!K$18, 'E2 Allocators'!$B$15:$W$15, 0),FALSE)*$F140)</f>
        <v>0</v>
      </c>
      <c r="L140" s="1334">
        <f>IF(ISERROR(VLOOKUP(VLOOKUP($A140, 'E4 TB Allocation Details'!$A$18:$L$217, MATCH("Demand ID", 'E4 TB Allocation Details'!$A$18:$L$18, 0),FALSE), 'E2 Allocators'!$B$15:$W$361, MATCH('O5 Details by Class &amp; Accounts'!L$18, 'E2 Allocators'!$B$15:$W$15, 0),FALSE)*$F140), 0, VLOOKUP(VLOOKUP($A140, 'E4 TB Allocation Details'!$A$18:$L$217, MATCH("Demand ID", 'E4 TB Allocation Details'!$A$18:$L$18, 0),FALSE), 'E2 Allocators'!$B$15:$W$361, MATCH('O5 Details by Class &amp; Accounts'!L$18, 'E2 Allocators'!$B$15:$W$15, 0),FALSE)*$F140)</f>
        <v>0</v>
      </c>
      <c r="M140" s="1334">
        <f>IF(ISERROR(VLOOKUP(VLOOKUP($A140, 'E4 TB Allocation Details'!$A$18:$L$217, MATCH("Demand ID", 'E4 TB Allocation Details'!$A$18:$L$18, 0),FALSE), 'E2 Allocators'!$B$15:$W$361, MATCH('O5 Details by Class &amp; Accounts'!M$18, 'E2 Allocators'!$B$15:$W$15, 0),FALSE)*$F140), 0, VLOOKUP(VLOOKUP($A140, 'E4 TB Allocation Details'!$A$18:$L$217, MATCH("Demand ID", 'E4 TB Allocation Details'!$A$18:$L$18, 0),FALSE), 'E2 Allocators'!$B$15:$W$361, MATCH('O5 Details by Class &amp; Accounts'!M$18, 'E2 Allocators'!$B$15:$W$15, 0),FALSE)*$F140)</f>
        <v>0</v>
      </c>
      <c r="N140" s="1334">
        <f>IF(ISERROR(VLOOKUP(VLOOKUP($A140, 'E4 TB Allocation Details'!$A$18:$L$217, MATCH("Demand ID", 'E4 TB Allocation Details'!$A$18:$L$18, 0),FALSE), 'E2 Allocators'!$B$15:$W$361, MATCH('O5 Details by Class &amp; Accounts'!N$18, 'E2 Allocators'!$B$15:$W$15, 0),FALSE)*$F140), 0, VLOOKUP(VLOOKUP($A140, 'E4 TB Allocation Details'!$A$18:$L$217, MATCH("Demand ID", 'E4 TB Allocation Details'!$A$18:$L$18, 0),FALSE), 'E2 Allocators'!$B$15:$W$361, MATCH('O5 Details by Class &amp; Accounts'!N$18, 'E2 Allocators'!$B$15:$W$15, 0),FALSE)*$F140)</f>
        <v>0</v>
      </c>
      <c r="O140" s="1334">
        <f>IF(ISERROR(VLOOKUP(VLOOKUP($A140, 'E4 TB Allocation Details'!$A$18:$L$217, MATCH("Demand ID", 'E4 TB Allocation Details'!$A$18:$L$18, 0),FALSE), 'E2 Allocators'!$B$15:$W$361, MATCH('O5 Details by Class &amp; Accounts'!O$18, 'E2 Allocators'!$B$15:$W$15, 0),FALSE)*$F140), 0, VLOOKUP(VLOOKUP($A140, 'E4 TB Allocation Details'!$A$18:$L$217, MATCH("Demand ID", 'E4 TB Allocation Details'!$A$18:$L$18, 0),FALSE), 'E2 Allocators'!$B$15:$W$361, MATCH('O5 Details by Class &amp; Accounts'!O$18, 'E2 Allocators'!$B$15:$W$15, 0),FALSE)*$F140)</f>
        <v>0</v>
      </c>
      <c r="P140" s="1334">
        <f>IF(ISERROR(VLOOKUP(VLOOKUP($A140, 'E4 TB Allocation Details'!$A$18:$L$217, MATCH("Demand ID", 'E4 TB Allocation Details'!$A$18:$L$18, 0),FALSE), 'E2 Allocators'!$B$15:$W$361, MATCH('O5 Details by Class &amp; Accounts'!P$18, 'E2 Allocators'!$B$15:$W$15, 0),FALSE)*$F140), 0, VLOOKUP(VLOOKUP($A140, 'E4 TB Allocation Details'!$A$18:$L$217, MATCH("Demand ID", 'E4 TB Allocation Details'!$A$18:$L$18, 0),FALSE), 'E2 Allocators'!$B$15:$W$361, MATCH('O5 Details by Class &amp; Accounts'!P$18, 'E2 Allocators'!$B$15:$W$15, 0),FALSE)*$F140)</f>
        <v>0</v>
      </c>
      <c r="Q140" s="1334">
        <f>IF(ISERROR(VLOOKUP(VLOOKUP($A140, 'E4 TB Allocation Details'!$A$18:$L$217, MATCH("Demand ID", 'E4 TB Allocation Details'!$A$18:$L$18, 0),FALSE), 'E2 Allocators'!$B$15:$W$361, MATCH('O5 Details by Class &amp; Accounts'!Q$18, 'E2 Allocators'!$B$15:$W$15, 0),FALSE)*$F140), 0, VLOOKUP(VLOOKUP($A140, 'E4 TB Allocation Details'!$A$18:$L$217, MATCH("Demand ID", 'E4 TB Allocation Details'!$A$18:$L$18, 0),FALSE), 'E2 Allocators'!$B$15:$W$361, MATCH('O5 Details by Class &amp; Accounts'!Q$18, 'E2 Allocators'!$B$15:$W$15, 0),FALSE)*$F140)</f>
        <v>0</v>
      </c>
      <c r="R140" s="1334">
        <f>IF(ISERROR(VLOOKUP(VLOOKUP($A140, 'E4 TB Allocation Details'!$A$18:$L$217, MATCH("Demand ID", 'E4 TB Allocation Details'!$A$18:$L$18, 0),FALSE), 'E2 Allocators'!$B$15:$W$361, MATCH('O5 Details by Class &amp; Accounts'!R$18, 'E2 Allocators'!$B$15:$W$15, 0),FALSE)*$F140), 0, VLOOKUP(VLOOKUP($A140, 'E4 TB Allocation Details'!$A$18:$L$217, MATCH("Demand ID", 'E4 TB Allocation Details'!$A$18:$L$18, 0),FALSE), 'E2 Allocators'!$B$15:$W$361, MATCH('O5 Details by Class &amp; Accounts'!R$18, 'E2 Allocators'!$B$15:$W$15, 0),FALSE)*$F140)</f>
        <v>0</v>
      </c>
      <c r="S140" s="1334">
        <f>IF(ISERROR(VLOOKUP(VLOOKUP($A140, 'E4 TB Allocation Details'!$A$18:$L$217, MATCH("Demand ID", 'E4 TB Allocation Details'!$A$18:$L$18, 0),FALSE), 'E2 Allocators'!$B$15:$W$361, MATCH('O5 Details by Class &amp; Accounts'!S$18, 'E2 Allocators'!$B$15:$W$15, 0),FALSE)*$F140), 0, VLOOKUP(VLOOKUP($A140, 'E4 TB Allocation Details'!$A$18:$L$217, MATCH("Demand ID", 'E4 TB Allocation Details'!$A$18:$L$18, 0),FALSE), 'E2 Allocators'!$B$15:$W$361, MATCH('O5 Details by Class &amp; Accounts'!S$18, 'E2 Allocators'!$B$15:$W$15, 0),FALSE)*$F140)</f>
        <v>0</v>
      </c>
      <c r="T140" s="1334">
        <f>IF(ISERROR(VLOOKUP(VLOOKUP($A140, 'E4 TB Allocation Details'!$A$18:$L$217, MATCH("Demand ID", 'E4 TB Allocation Details'!$A$18:$L$18, 0),FALSE), 'E2 Allocators'!$B$15:$W$361, MATCH('O5 Details by Class &amp; Accounts'!T$18, 'E2 Allocators'!$B$15:$W$15, 0),FALSE)*$F140), 0, VLOOKUP(VLOOKUP($A140, 'E4 TB Allocation Details'!$A$18:$L$217, MATCH("Demand ID", 'E4 TB Allocation Details'!$A$18:$L$18, 0),FALSE), 'E2 Allocators'!$B$15:$W$361, MATCH('O5 Details by Class &amp; Accounts'!T$18, 'E2 Allocators'!$B$15:$W$15, 0),FALSE)*$F140)</f>
        <v>0</v>
      </c>
      <c r="U140" s="1334">
        <f>IF(ISERROR(VLOOKUP(VLOOKUP($A140, 'E4 TB Allocation Details'!$A$18:$L$217, MATCH("Demand ID", 'E4 TB Allocation Details'!$A$18:$L$18, 0),FALSE), 'E2 Allocators'!$B$15:$W$361, MATCH('O5 Details by Class &amp; Accounts'!U$18, 'E2 Allocators'!$B$15:$W$15, 0),FALSE)*$F140), 0, VLOOKUP(VLOOKUP($A140, 'E4 TB Allocation Details'!$A$18:$L$217, MATCH("Demand ID", 'E4 TB Allocation Details'!$A$18:$L$18, 0),FALSE), 'E2 Allocators'!$B$15:$W$361, MATCH('O5 Details by Class &amp; Accounts'!U$18, 'E2 Allocators'!$B$15:$W$15, 0),FALSE)*$F140)</f>
        <v>0</v>
      </c>
      <c r="V140" s="1334">
        <f>IF(ISERROR(VLOOKUP(VLOOKUP($A140, 'E4 TB Allocation Details'!$A$18:$L$217, MATCH("Demand ID", 'E4 TB Allocation Details'!$A$18:$L$18, 0),FALSE), 'E2 Allocators'!$B$15:$W$361, MATCH('O5 Details by Class &amp; Accounts'!V$18, 'E2 Allocators'!$B$15:$W$15, 0),FALSE)*$F140), 0, VLOOKUP(VLOOKUP($A140, 'E4 TB Allocation Details'!$A$18:$L$217, MATCH("Demand ID", 'E4 TB Allocation Details'!$A$18:$L$18, 0),FALSE), 'E2 Allocators'!$B$15:$W$361, MATCH('O5 Details by Class &amp; Accounts'!V$18, 'E2 Allocators'!$B$15:$W$15, 0),FALSE)*$F140)</f>
        <v>0</v>
      </c>
      <c r="W140" s="1334">
        <f>IF(ISERROR(VLOOKUP(VLOOKUP($A140, 'E4 TB Allocation Details'!$A$18:$L$217, MATCH("Demand ID", 'E4 TB Allocation Details'!$A$18:$L$18, 0),FALSE), 'E2 Allocators'!$B$15:$W$361, MATCH('O5 Details by Class &amp; Accounts'!W$18, 'E2 Allocators'!$B$15:$W$15, 0),FALSE)*$F140), 0, VLOOKUP(VLOOKUP($A140, 'E4 TB Allocation Details'!$A$18:$L$217, MATCH("Demand ID", 'E4 TB Allocation Details'!$A$18:$L$18, 0),FALSE), 'E2 Allocators'!$B$15:$W$361, MATCH('O5 Details by Class &amp; Accounts'!W$18, 'E2 Allocators'!$B$15:$W$15, 0),FALSE)*$F140)</f>
        <v>0</v>
      </c>
      <c r="X140" s="1334">
        <f>IF(ISERROR(VLOOKUP(VLOOKUP($A140, 'E4 TB Allocation Details'!$A$18:$L$217, MATCH("Demand ID", 'E4 TB Allocation Details'!$A$18:$L$18, 0),FALSE), 'E2 Allocators'!$B$15:$W$361, MATCH('O5 Details by Class &amp; Accounts'!X$18, 'E2 Allocators'!$B$15:$W$15, 0),FALSE)*$F140), 0, VLOOKUP(VLOOKUP($A140, 'E4 TB Allocation Details'!$A$18:$L$217, MATCH("Demand ID", 'E4 TB Allocation Details'!$A$18:$L$18, 0),FALSE), 'E2 Allocators'!$B$15:$W$361, MATCH('O5 Details by Class &amp; Accounts'!X$18, 'E2 Allocators'!$B$15:$W$15, 0),FALSE)*$F140)</f>
        <v>0</v>
      </c>
      <c r="Y140" s="1334">
        <f>IF(ISERROR(VLOOKUP(VLOOKUP($A140, 'E4 TB Allocation Details'!$A$18:$L$217, MATCH("Demand ID", 'E4 TB Allocation Details'!$A$18:$L$18, 0),FALSE), 'E2 Allocators'!$B$15:$W$361, MATCH('O5 Details by Class &amp; Accounts'!Y$18, 'E2 Allocators'!$B$15:$W$15, 0),FALSE)*$F140), 0, VLOOKUP(VLOOKUP($A140, 'E4 TB Allocation Details'!$A$18:$L$217, MATCH("Demand ID", 'E4 TB Allocation Details'!$A$18:$L$18, 0),FALSE), 'E2 Allocators'!$B$15:$W$361, MATCH('O5 Details by Class &amp; Accounts'!Y$18, 'E2 Allocators'!$B$15:$W$15, 0),FALSE)*$F140)</f>
        <v>0</v>
      </c>
      <c r="Z140" s="1334">
        <f>IF(ISERROR(VLOOKUP(VLOOKUP($A140, 'E4 TB Allocation Details'!$A$18:$L$217, MATCH("Demand ID", 'E4 TB Allocation Details'!$A$18:$L$18, 0),FALSE), 'E2 Allocators'!$B$15:$W$361, MATCH('O5 Details by Class &amp; Accounts'!Z$18, 'E2 Allocators'!$B$15:$W$15, 0),FALSE)*$F140), 0, VLOOKUP(VLOOKUP($A140, 'E4 TB Allocation Details'!$A$18:$L$217, MATCH("Demand ID", 'E4 TB Allocation Details'!$A$18:$L$18, 0),FALSE), 'E2 Allocators'!$B$15:$W$361, MATCH('O5 Details by Class &amp; Accounts'!Z$18, 'E2 Allocators'!$B$15:$W$15, 0),FALSE)*$F140)</f>
        <v>0</v>
      </c>
      <c r="AA140" s="1334">
        <f>IF(ISERROR(VLOOKUP(VLOOKUP($A140, 'E4 TB Allocation Details'!$A$18:$L$217, MATCH("Demand ID", 'E4 TB Allocation Details'!$A$18:$L$18, 0),FALSE), 'E2 Allocators'!$B$15:$W$361, MATCH('O5 Details by Class &amp; Accounts'!AA$18, 'E2 Allocators'!$B$15:$W$15, 0),FALSE)*$F140), 0, VLOOKUP(VLOOKUP($A140, 'E4 TB Allocation Details'!$A$18:$L$217, MATCH("Demand ID", 'E4 TB Allocation Details'!$A$18:$L$18, 0),FALSE), 'E2 Allocators'!$B$15:$W$361, MATCH('O5 Details by Class &amp; Accounts'!AA$18, 'E2 Allocators'!$B$15:$W$15, 0),FALSE)*$F140)</f>
        <v>0</v>
      </c>
      <c r="AB140" s="1334">
        <f>IF(ISERROR(VLOOKUP(VLOOKUP($A140, 'E4 TB Allocation Details'!$A$18:$L$217, MATCH("Demand ID", 'E4 TB Allocation Details'!$A$18:$L$18, 0),FALSE), 'E2 Allocators'!$B$15:$W$361, MATCH('O5 Details by Class &amp; Accounts'!AB$18, 'E2 Allocators'!$B$15:$W$15, 0),FALSE)*$F140), 0, VLOOKUP(VLOOKUP($A140, 'E4 TB Allocation Details'!$A$18:$L$217, MATCH("Demand ID", 'E4 TB Allocation Details'!$A$18:$L$18, 0),FALSE), 'E2 Allocators'!$B$15:$W$361, MATCH('O5 Details by Class &amp; Accounts'!AB$18, 'E2 Allocators'!$B$15:$W$15, 0),FALSE)*$F140)</f>
        <v>0</v>
      </c>
      <c r="AC140" s="1334">
        <f t="shared" si="39"/>
        <v>0</v>
      </c>
      <c r="AD140" s="1334">
        <f>IF(ISERROR(VLOOKUP(VLOOKUP($A140, 'E4 TB Allocation Details'!$A$18:$L$217, MATCH("Customer ID", 'E4 TB Allocation Details'!$A$18:$L$18, 0),FALSE), 'E2 Allocators'!$B$15:$W$361, MATCH('O5 Details by Class &amp; Accounts'!AD$18, 'E2 Allocators'!$B$15:$W$15, 0),FALSE)*$G140), 0, VLOOKUP(VLOOKUP($A140, 'E4 TB Allocation Details'!$A$18:$L$217, MATCH("Customer ID", 'E4 TB Allocation Details'!$A$18:$L$18, 0),FALSE), 'E2 Allocators'!$B$15:$W$361, MATCH('O5 Details by Class &amp; Accounts'!AD$18, 'E2 Allocators'!$B$15:$W$15, 0),FALSE)*$G140)</f>
        <v>0</v>
      </c>
      <c r="AE140" s="1334">
        <f>IF(ISERROR(VLOOKUP(VLOOKUP($A140, 'E4 TB Allocation Details'!$A$18:$L$217, MATCH("Customer ID", 'E4 TB Allocation Details'!$A$18:$L$18, 0),FALSE), 'E2 Allocators'!$B$15:$W$361, MATCH('O5 Details by Class &amp; Accounts'!AE$18, 'E2 Allocators'!$B$15:$W$15, 0),FALSE)*$G140), 0, VLOOKUP(VLOOKUP($A140, 'E4 TB Allocation Details'!$A$18:$L$217, MATCH("Customer ID", 'E4 TB Allocation Details'!$A$18:$L$18, 0),FALSE), 'E2 Allocators'!$B$15:$W$361, MATCH('O5 Details by Class &amp; Accounts'!AE$18, 'E2 Allocators'!$B$15:$W$15, 0),FALSE)*$G140)</f>
        <v>0</v>
      </c>
      <c r="AF140" s="1334">
        <f>IF(ISERROR(VLOOKUP(VLOOKUP($A140, 'E4 TB Allocation Details'!$A$18:$L$217, MATCH("Customer ID", 'E4 TB Allocation Details'!$A$18:$L$18, 0),FALSE), 'E2 Allocators'!$B$15:$W$361, MATCH('O5 Details by Class &amp; Accounts'!AF$18, 'E2 Allocators'!$B$15:$W$15, 0),FALSE)*$G140), 0, VLOOKUP(VLOOKUP($A140, 'E4 TB Allocation Details'!$A$18:$L$217, MATCH("Customer ID", 'E4 TB Allocation Details'!$A$18:$L$18, 0),FALSE), 'E2 Allocators'!$B$15:$W$361, MATCH('O5 Details by Class &amp; Accounts'!AF$18, 'E2 Allocators'!$B$15:$W$15, 0),FALSE)*$G140)</f>
        <v>0</v>
      </c>
      <c r="AG140" s="1334">
        <f>IF(ISERROR(VLOOKUP(VLOOKUP($A140, 'E4 TB Allocation Details'!$A$18:$L$217, MATCH("Customer ID", 'E4 TB Allocation Details'!$A$18:$L$18, 0),FALSE), 'E2 Allocators'!$B$15:$W$361, MATCH('O5 Details by Class &amp; Accounts'!AG$18, 'E2 Allocators'!$B$15:$W$15, 0),FALSE)*$G140), 0, VLOOKUP(VLOOKUP($A140, 'E4 TB Allocation Details'!$A$18:$L$217, MATCH("Customer ID", 'E4 TB Allocation Details'!$A$18:$L$18, 0),FALSE), 'E2 Allocators'!$B$15:$W$361, MATCH('O5 Details by Class &amp; Accounts'!AG$18, 'E2 Allocators'!$B$15:$W$15, 0),FALSE)*$G140)</f>
        <v>0</v>
      </c>
      <c r="AH140" s="1334">
        <f>IF(ISERROR(VLOOKUP(VLOOKUP($A140, 'E4 TB Allocation Details'!$A$18:$L$217, MATCH("Customer ID", 'E4 TB Allocation Details'!$A$18:$L$18, 0),FALSE), 'E2 Allocators'!$B$15:$W$361, MATCH('O5 Details by Class &amp; Accounts'!AH$18, 'E2 Allocators'!$B$15:$W$15, 0),FALSE)*$G140), 0, VLOOKUP(VLOOKUP($A140, 'E4 TB Allocation Details'!$A$18:$L$217, MATCH("Customer ID", 'E4 TB Allocation Details'!$A$18:$L$18, 0),FALSE), 'E2 Allocators'!$B$15:$W$361, MATCH('O5 Details by Class &amp; Accounts'!AH$18, 'E2 Allocators'!$B$15:$W$15, 0),FALSE)*$G140)</f>
        <v>0</v>
      </c>
      <c r="AI140" s="1334">
        <f>IF(ISERROR(VLOOKUP(VLOOKUP($A140, 'E4 TB Allocation Details'!$A$18:$L$217, MATCH("Customer ID", 'E4 TB Allocation Details'!$A$18:$L$18, 0),FALSE), 'E2 Allocators'!$B$15:$W$361, MATCH('O5 Details by Class &amp; Accounts'!AI$18, 'E2 Allocators'!$B$15:$W$15, 0),FALSE)*$G140), 0, VLOOKUP(VLOOKUP($A140, 'E4 TB Allocation Details'!$A$18:$L$217, MATCH("Customer ID", 'E4 TB Allocation Details'!$A$18:$L$18, 0),FALSE), 'E2 Allocators'!$B$15:$W$361, MATCH('O5 Details by Class &amp; Accounts'!AI$18, 'E2 Allocators'!$B$15:$W$15, 0),FALSE)*$G140)</f>
        <v>0</v>
      </c>
      <c r="AJ140" s="1334">
        <f>IF(ISERROR(VLOOKUP(VLOOKUP($A140, 'E4 TB Allocation Details'!$A$18:$L$217, MATCH("Customer ID", 'E4 TB Allocation Details'!$A$18:$L$18, 0),FALSE), 'E2 Allocators'!$B$15:$W$361, MATCH('O5 Details by Class &amp; Accounts'!AJ$18, 'E2 Allocators'!$B$15:$W$15, 0),FALSE)*$G140), 0, VLOOKUP(VLOOKUP($A140, 'E4 TB Allocation Details'!$A$18:$L$217, MATCH("Customer ID", 'E4 TB Allocation Details'!$A$18:$L$18, 0),FALSE), 'E2 Allocators'!$B$15:$W$361, MATCH('O5 Details by Class &amp; Accounts'!AJ$18, 'E2 Allocators'!$B$15:$W$15, 0),FALSE)*$G140)</f>
        <v>0</v>
      </c>
      <c r="AK140" s="1334">
        <f>IF(ISERROR(VLOOKUP(VLOOKUP($A140, 'E4 TB Allocation Details'!$A$18:$L$217, MATCH("Customer ID", 'E4 TB Allocation Details'!$A$18:$L$18, 0),FALSE), 'E2 Allocators'!$B$15:$W$361, MATCH('O5 Details by Class &amp; Accounts'!AK$18, 'E2 Allocators'!$B$15:$W$15, 0),FALSE)*$G140), 0, VLOOKUP(VLOOKUP($A140, 'E4 TB Allocation Details'!$A$18:$L$217, MATCH("Customer ID", 'E4 TB Allocation Details'!$A$18:$L$18, 0),FALSE), 'E2 Allocators'!$B$15:$W$361, MATCH('O5 Details by Class &amp; Accounts'!AK$18, 'E2 Allocators'!$B$15:$W$15, 0),FALSE)*$G140)</f>
        <v>0</v>
      </c>
      <c r="AL140" s="1334">
        <f>IF(ISERROR(VLOOKUP(VLOOKUP($A140, 'E4 TB Allocation Details'!$A$18:$L$217, MATCH("Customer ID", 'E4 TB Allocation Details'!$A$18:$L$18, 0),FALSE), 'E2 Allocators'!$B$15:$W$361, MATCH('O5 Details by Class &amp; Accounts'!AL$18, 'E2 Allocators'!$B$15:$W$15, 0),FALSE)*$G140), 0, VLOOKUP(VLOOKUP($A140, 'E4 TB Allocation Details'!$A$18:$L$217, MATCH("Customer ID", 'E4 TB Allocation Details'!$A$18:$L$18, 0),FALSE), 'E2 Allocators'!$B$15:$W$361, MATCH('O5 Details by Class &amp; Accounts'!AL$18, 'E2 Allocators'!$B$15:$W$15, 0),FALSE)*$G140)</f>
        <v>0</v>
      </c>
      <c r="AM140" s="1334">
        <f>IF(ISERROR(VLOOKUP(VLOOKUP($A140, 'E4 TB Allocation Details'!$A$18:$L$217, MATCH("Customer ID", 'E4 TB Allocation Details'!$A$18:$L$18, 0),FALSE), 'E2 Allocators'!$B$15:$W$361, MATCH('O5 Details by Class &amp; Accounts'!AM$18, 'E2 Allocators'!$B$15:$W$15, 0),FALSE)*$G140), 0, VLOOKUP(VLOOKUP($A140, 'E4 TB Allocation Details'!$A$18:$L$217, MATCH("Customer ID", 'E4 TB Allocation Details'!$A$18:$L$18, 0),FALSE), 'E2 Allocators'!$B$15:$W$361, MATCH('O5 Details by Class &amp; Accounts'!AM$18, 'E2 Allocators'!$B$15:$W$15, 0),FALSE)*$G140)</f>
        <v>0</v>
      </c>
      <c r="AN140" s="1334">
        <f>IF(ISERROR(VLOOKUP(VLOOKUP($A140, 'E4 TB Allocation Details'!$A$18:$L$217, MATCH("Customer ID", 'E4 TB Allocation Details'!$A$18:$L$18, 0),FALSE), 'E2 Allocators'!$B$15:$W$361, MATCH('O5 Details by Class &amp; Accounts'!AN$18, 'E2 Allocators'!$B$15:$W$15, 0),FALSE)*$G140), 0, VLOOKUP(VLOOKUP($A140, 'E4 TB Allocation Details'!$A$18:$L$217, MATCH("Customer ID", 'E4 TB Allocation Details'!$A$18:$L$18, 0),FALSE), 'E2 Allocators'!$B$15:$W$361, MATCH('O5 Details by Class &amp; Accounts'!AN$18, 'E2 Allocators'!$B$15:$W$15, 0),FALSE)*$G140)</f>
        <v>0</v>
      </c>
      <c r="AO140" s="1334">
        <f>IF(ISERROR(VLOOKUP(VLOOKUP($A140, 'E4 TB Allocation Details'!$A$18:$L$217, MATCH("Customer ID", 'E4 TB Allocation Details'!$A$18:$L$18, 0),FALSE), 'E2 Allocators'!$B$15:$W$361, MATCH('O5 Details by Class &amp; Accounts'!AO$18, 'E2 Allocators'!$B$15:$W$15, 0),FALSE)*$G140), 0, VLOOKUP(VLOOKUP($A140, 'E4 TB Allocation Details'!$A$18:$L$217, MATCH("Customer ID", 'E4 TB Allocation Details'!$A$18:$L$18, 0),FALSE), 'E2 Allocators'!$B$15:$W$361, MATCH('O5 Details by Class &amp; Accounts'!AO$18, 'E2 Allocators'!$B$15:$W$15, 0),FALSE)*$G140)</f>
        <v>0</v>
      </c>
      <c r="AP140" s="1334">
        <f>IF(ISERROR(VLOOKUP(VLOOKUP($A140, 'E4 TB Allocation Details'!$A$18:$L$217, MATCH("Customer ID", 'E4 TB Allocation Details'!$A$18:$L$18, 0),FALSE), 'E2 Allocators'!$B$15:$W$361, MATCH('O5 Details by Class &amp; Accounts'!AP$18, 'E2 Allocators'!$B$15:$W$15, 0),FALSE)*$G140), 0, VLOOKUP(VLOOKUP($A140, 'E4 TB Allocation Details'!$A$18:$L$217, MATCH("Customer ID", 'E4 TB Allocation Details'!$A$18:$L$18, 0),FALSE), 'E2 Allocators'!$B$15:$W$361, MATCH('O5 Details by Class &amp; Accounts'!AP$18, 'E2 Allocators'!$B$15:$W$15, 0),FALSE)*$G140)</f>
        <v>0</v>
      </c>
      <c r="AQ140" s="1334">
        <f>IF(ISERROR(VLOOKUP(VLOOKUP($A140, 'E4 TB Allocation Details'!$A$18:$L$217, MATCH("Customer ID", 'E4 TB Allocation Details'!$A$18:$L$18, 0),FALSE), 'E2 Allocators'!$B$15:$W$361, MATCH('O5 Details by Class &amp; Accounts'!AQ$18, 'E2 Allocators'!$B$15:$W$15, 0),FALSE)*$G140), 0, VLOOKUP(VLOOKUP($A140, 'E4 TB Allocation Details'!$A$18:$L$217, MATCH("Customer ID", 'E4 TB Allocation Details'!$A$18:$L$18, 0),FALSE), 'E2 Allocators'!$B$15:$W$361, MATCH('O5 Details by Class &amp; Accounts'!AQ$18, 'E2 Allocators'!$B$15:$W$15, 0),FALSE)*$G140)</f>
        <v>0</v>
      </c>
      <c r="AR140" s="1334">
        <f>IF(ISERROR(VLOOKUP(VLOOKUP($A140, 'E4 TB Allocation Details'!$A$18:$L$217, MATCH("Customer ID", 'E4 TB Allocation Details'!$A$18:$L$18, 0),FALSE), 'E2 Allocators'!$B$15:$W$361, MATCH('O5 Details by Class &amp; Accounts'!AR$18, 'E2 Allocators'!$B$15:$W$15, 0),FALSE)*$G140), 0, VLOOKUP(VLOOKUP($A140, 'E4 TB Allocation Details'!$A$18:$L$217, MATCH("Customer ID", 'E4 TB Allocation Details'!$A$18:$L$18, 0),FALSE), 'E2 Allocators'!$B$15:$W$361, MATCH('O5 Details by Class &amp; Accounts'!AR$18, 'E2 Allocators'!$B$15:$W$15, 0),FALSE)*$G140)</f>
        <v>0</v>
      </c>
      <c r="AS140" s="1334">
        <f>IF(ISERROR(VLOOKUP(VLOOKUP($A140, 'E4 TB Allocation Details'!$A$18:$L$217, MATCH("Customer ID", 'E4 TB Allocation Details'!$A$18:$L$18, 0),FALSE), 'E2 Allocators'!$B$15:$W$361, MATCH('O5 Details by Class &amp; Accounts'!AS$18, 'E2 Allocators'!$B$15:$W$15, 0),FALSE)*$G140), 0, VLOOKUP(VLOOKUP($A140, 'E4 TB Allocation Details'!$A$18:$L$217, MATCH("Customer ID", 'E4 TB Allocation Details'!$A$18:$L$18, 0),FALSE), 'E2 Allocators'!$B$15:$W$361, MATCH('O5 Details by Class &amp; Accounts'!AS$18, 'E2 Allocators'!$B$15:$W$15, 0),FALSE)*$G140)</f>
        <v>0</v>
      </c>
      <c r="AT140" s="1334">
        <f>IF(ISERROR(VLOOKUP(VLOOKUP($A140, 'E4 TB Allocation Details'!$A$18:$L$217, MATCH("Customer ID", 'E4 TB Allocation Details'!$A$18:$L$18, 0),FALSE), 'E2 Allocators'!$B$15:$W$361, MATCH('O5 Details by Class &amp; Accounts'!AT$18, 'E2 Allocators'!$B$15:$W$15, 0),FALSE)*$G140), 0, VLOOKUP(VLOOKUP($A140, 'E4 TB Allocation Details'!$A$18:$L$217, MATCH("Customer ID", 'E4 TB Allocation Details'!$A$18:$L$18, 0),FALSE), 'E2 Allocators'!$B$15:$W$361, MATCH('O5 Details by Class &amp; Accounts'!AT$18, 'E2 Allocators'!$B$15:$W$15, 0),FALSE)*$G140)</f>
        <v>0</v>
      </c>
      <c r="AU140" s="1334">
        <f>IF(ISERROR(VLOOKUP(VLOOKUP($A140, 'E4 TB Allocation Details'!$A$18:$L$217, MATCH("Customer ID", 'E4 TB Allocation Details'!$A$18:$L$18, 0),FALSE), 'E2 Allocators'!$B$15:$W$361, MATCH('O5 Details by Class &amp; Accounts'!AU$18, 'E2 Allocators'!$B$15:$W$15, 0),FALSE)*$G140), 0, VLOOKUP(VLOOKUP($A140, 'E4 TB Allocation Details'!$A$18:$L$217, MATCH("Customer ID", 'E4 TB Allocation Details'!$A$18:$L$18, 0),FALSE), 'E2 Allocators'!$B$15:$W$361, MATCH('O5 Details by Class &amp; Accounts'!AU$18, 'E2 Allocators'!$B$15:$W$15, 0),FALSE)*$G140)</f>
        <v>0</v>
      </c>
      <c r="AV140" s="1334">
        <f>IF(ISERROR(VLOOKUP(VLOOKUP($A140, 'E4 TB Allocation Details'!$A$18:$L$217, MATCH("Customer ID", 'E4 TB Allocation Details'!$A$18:$L$18, 0),FALSE), 'E2 Allocators'!$B$15:$W$361, MATCH('O5 Details by Class &amp; Accounts'!AV$18, 'E2 Allocators'!$B$15:$W$15, 0),FALSE)*$G140), 0, VLOOKUP(VLOOKUP($A140, 'E4 TB Allocation Details'!$A$18:$L$217, MATCH("Customer ID", 'E4 TB Allocation Details'!$A$18:$L$18, 0),FALSE), 'E2 Allocators'!$B$15:$W$361, MATCH('O5 Details by Class &amp; Accounts'!AV$18, 'E2 Allocators'!$B$15:$W$15, 0),FALSE)*$G140)</f>
        <v>0</v>
      </c>
      <c r="AW140" s="1334">
        <f>IF(ISERROR(VLOOKUP(VLOOKUP($A140, 'E4 TB Allocation Details'!$A$18:$L$217, MATCH("Customer ID", 'E4 TB Allocation Details'!$A$18:$L$18, 0),FALSE), 'E2 Allocators'!$B$15:$W$361, MATCH('O5 Details by Class &amp; Accounts'!AW$18, 'E2 Allocators'!$B$15:$W$15, 0),FALSE)*$G140), 0, VLOOKUP(VLOOKUP($A140, 'E4 TB Allocation Details'!$A$18:$L$217, MATCH("Customer ID", 'E4 TB Allocation Details'!$A$18:$L$18, 0),FALSE), 'E2 Allocators'!$B$15:$W$361, MATCH('O5 Details by Class &amp; Accounts'!AW$18, 'E2 Allocators'!$B$15:$W$15, 0),FALSE)*$G140)</f>
        <v>0</v>
      </c>
      <c r="AX140" s="1334">
        <f t="shared" si="40"/>
        <v>0</v>
      </c>
      <c r="AY140" s="1334">
        <f>IF(ISERROR(VLOOKUP(VLOOKUP($A140, 'E4 TB Allocation Details'!$A$18:$L$217, MATCH("Misc ID", 'E4 TB Allocation Details'!$A$18:$L$18, 0),FALSE), 'E2 Allocators'!$B$15:$W$361, MATCH('O5 Details by Class &amp; Accounts'!AY$18, 'E2 Allocators'!$B$15:$W$15, 0),FALSE)*$E140), 0, VLOOKUP(VLOOKUP($A140, 'E4 TB Allocation Details'!$A$18:$L$217, MATCH("Misc ID", 'E4 TB Allocation Details'!$A$18:$L$18, 0),FALSE), 'E2 Allocators'!$B$15:$W$361, MATCH('O5 Details by Class &amp; Accounts'!AY$18, 'E2 Allocators'!$B$15:$W$15, 0),FALSE)*$E140)</f>
        <v>0</v>
      </c>
      <c r="AZ140" s="1334">
        <f>IF(ISERROR(VLOOKUP(VLOOKUP($A140, 'E4 TB Allocation Details'!$A$18:$L$217, MATCH("Misc ID", 'E4 TB Allocation Details'!$A$18:$L$18, 0),FALSE), 'E2 Allocators'!$B$15:$W$361, MATCH('O5 Details by Class &amp; Accounts'!AZ$18, 'E2 Allocators'!$B$15:$W$15, 0),FALSE)*$E140), 0, VLOOKUP(VLOOKUP($A140, 'E4 TB Allocation Details'!$A$18:$L$217, MATCH("Misc ID", 'E4 TB Allocation Details'!$A$18:$L$18, 0),FALSE), 'E2 Allocators'!$B$15:$W$361, MATCH('O5 Details by Class &amp; Accounts'!AZ$18, 'E2 Allocators'!$B$15:$W$15, 0),FALSE)*$E140)</f>
        <v>0</v>
      </c>
      <c r="BA140" s="1334">
        <f>IF(ISERROR(VLOOKUP(VLOOKUP($A140, 'E4 TB Allocation Details'!$A$18:$L$217, MATCH("Misc ID", 'E4 TB Allocation Details'!$A$18:$L$18, 0),FALSE), 'E2 Allocators'!$B$15:$W$361, MATCH('O5 Details by Class &amp; Accounts'!BA$18, 'E2 Allocators'!$B$15:$W$15, 0),FALSE)*$E140), 0, VLOOKUP(VLOOKUP($A140, 'E4 TB Allocation Details'!$A$18:$L$217, MATCH("Misc ID", 'E4 TB Allocation Details'!$A$18:$L$18, 0),FALSE), 'E2 Allocators'!$B$15:$W$361, MATCH('O5 Details by Class &amp; Accounts'!BA$18, 'E2 Allocators'!$B$15:$W$15, 0),FALSE)*$E140)</f>
        <v>0</v>
      </c>
      <c r="BB140" s="1334">
        <f>IF(ISERROR(VLOOKUP(VLOOKUP($A140, 'E4 TB Allocation Details'!$A$18:$L$217, MATCH("Misc ID", 'E4 TB Allocation Details'!$A$18:$L$18, 0),FALSE), 'E2 Allocators'!$B$15:$W$361, MATCH('O5 Details by Class &amp; Accounts'!BB$18, 'E2 Allocators'!$B$15:$W$15, 0),FALSE)*$E140), 0, VLOOKUP(VLOOKUP($A140, 'E4 TB Allocation Details'!$A$18:$L$217, MATCH("Misc ID", 'E4 TB Allocation Details'!$A$18:$L$18, 0),FALSE), 'E2 Allocators'!$B$15:$W$361, MATCH('O5 Details by Class &amp; Accounts'!BB$18, 'E2 Allocators'!$B$15:$W$15, 0),FALSE)*$E140)</f>
        <v>0</v>
      </c>
      <c r="BC140" s="1334">
        <f>IF(ISERROR(VLOOKUP(VLOOKUP($A140, 'E4 TB Allocation Details'!$A$18:$L$217, MATCH("Misc ID", 'E4 TB Allocation Details'!$A$18:$L$18, 0),FALSE), 'E2 Allocators'!$B$15:$W$361, MATCH('O5 Details by Class &amp; Accounts'!BC$18, 'E2 Allocators'!$B$15:$W$15, 0),FALSE)*$E140), 0, VLOOKUP(VLOOKUP($A140, 'E4 TB Allocation Details'!$A$18:$L$217, MATCH("Misc ID", 'E4 TB Allocation Details'!$A$18:$L$18, 0),FALSE), 'E2 Allocators'!$B$15:$W$361, MATCH('O5 Details by Class &amp; Accounts'!BC$18, 'E2 Allocators'!$B$15:$W$15, 0),FALSE)*$E140)</f>
        <v>0</v>
      </c>
      <c r="BD140" s="1334">
        <f>IF(ISERROR(VLOOKUP(VLOOKUP($A140, 'E4 TB Allocation Details'!$A$18:$L$217, MATCH("Misc ID", 'E4 TB Allocation Details'!$A$18:$L$18, 0),FALSE), 'E2 Allocators'!$B$15:$W$361, MATCH('O5 Details by Class &amp; Accounts'!BD$18, 'E2 Allocators'!$B$15:$W$15, 0),FALSE)*$E140), 0, VLOOKUP(VLOOKUP($A140, 'E4 TB Allocation Details'!$A$18:$L$217, MATCH("Misc ID", 'E4 TB Allocation Details'!$A$18:$L$18, 0),FALSE), 'E2 Allocators'!$B$15:$W$361, MATCH('O5 Details by Class &amp; Accounts'!BD$18, 'E2 Allocators'!$B$15:$W$15, 0),FALSE)*$E140)</f>
        <v>0</v>
      </c>
      <c r="BE140" s="1334">
        <f>IF(ISERROR(VLOOKUP(VLOOKUP($A140, 'E4 TB Allocation Details'!$A$18:$L$217, MATCH("Misc ID", 'E4 TB Allocation Details'!$A$18:$L$18, 0),FALSE), 'E2 Allocators'!$B$15:$W$361, MATCH('O5 Details by Class &amp; Accounts'!BE$18, 'E2 Allocators'!$B$15:$W$15, 0),FALSE)*$E140), 0, VLOOKUP(VLOOKUP($A140, 'E4 TB Allocation Details'!$A$18:$L$217, MATCH("Misc ID", 'E4 TB Allocation Details'!$A$18:$L$18, 0),FALSE), 'E2 Allocators'!$B$15:$W$361, MATCH('O5 Details by Class &amp; Accounts'!BE$18, 'E2 Allocators'!$B$15:$W$15, 0),FALSE)*$E140)</f>
        <v>0</v>
      </c>
      <c r="BF140" s="1334">
        <f>IF(ISERROR(VLOOKUP(VLOOKUP($A140, 'E4 TB Allocation Details'!$A$18:$L$217, MATCH("Misc ID", 'E4 TB Allocation Details'!$A$18:$L$18, 0),FALSE), 'E2 Allocators'!$B$15:$W$361, MATCH('O5 Details by Class &amp; Accounts'!BF$18, 'E2 Allocators'!$B$15:$W$15, 0),FALSE)*$E140), 0, VLOOKUP(VLOOKUP($A140, 'E4 TB Allocation Details'!$A$18:$L$217, MATCH("Misc ID", 'E4 TB Allocation Details'!$A$18:$L$18, 0),FALSE), 'E2 Allocators'!$B$15:$W$361, MATCH('O5 Details by Class &amp; Accounts'!BF$18, 'E2 Allocators'!$B$15:$W$15, 0),FALSE)*$E140)</f>
        <v>0</v>
      </c>
      <c r="BG140" s="1334">
        <f>IF(ISERROR(VLOOKUP(VLOOKUP($A140, 'E4 TB Allocation Details'!$A$18:$L$217, MATCH("Misc ID", 'E4 TB Allocation Details'!$A$18:$L$18, 0),FALSE), 'E2 Allocators'!$B$15:$W$361, MATCH('O5 Details by Class &amp; Accounts'!BG$18, 'E2 Allocators'!$B$15:$W$15, 0),FALSE)*$E140), 0, VLOOKUP(VLOOKUP($A140, 'E4 TB Allocation Details'!$A$18:$L$217, MATCH("Misc ID", 'E4 TB Allocation Details'!$A$18:$L$18, 0),FALSE), 'E2 Allocators'!$B$15:$W$361, MATCH('O5 Details by Class &amp; Accounts'!BG$18, 'E2 Allocators'!$B$15:$W$15, 0),FALSE)*$E140)</f>
        <v>0</v>
      </c>
      <c r="BH140" s="1334">
        <f>IF(ISERROR(VLOOKUP(VLOOKUP($A140, 'E4 TB Allocation Details'!$A$18:$L$217, MATCH("Misc ID", 'E4 TB Allocation Details'!$A$18:$L$18, 0),FALSE), 'E2 Allocators'!$B$15:$W$361, MATCH('O5 Details by Class &amp; Accounts'!BH$18, 'E2 Allocators'!$B$15:$W$15, 0),FALSE)*$E140), 0, VLOOKUP(VLOOKUP($A140, 'E4 TB Allocation Details'!$A$18:$L$217, MATCH("Misc ID", 'E4 TB Allocation Details'!$A$18:$L$18, 0),FALSE), 'E2 Allocators'!$B$15:$W$361, MATCH('O5 Details by Class &amp; Accounts'!BH$18, 'E2 Allocators'!$B$15:$W$15, 0),FALSE)*$E140)</f>
        <v>0</v>
      </c>
      <c r="BI140" s="1334">
        <f>IF(ISERROR(VLOOKUP(VLOOKUP($A140, 'E4 TB Allocation Details'!$A$18:$L$217, MATCH("Misc ID", 'E4 TB Allocation Details'!$A$18:$L$18, 0),FALSE), 'E2 Allocators'!$B$15:$W$361, MATCH('O5 Details by Class &amp; Accounts'!BI$18, 'E2 Allocators'!$B$15:$W$15, 0),FALSE)*$E140), 0, VLOOKUP(VLOOKUP($A140, 'E4 TB Allocation Details'!$A$18:$L$217, MATCH("Misc ID", 'E4 TB Allocation Details'!$A$18:$L$18, 0),FALSE), 'E2 Allocators'!$B$15:$W$361, MATCH('O5 Details by Class &amp; Accounts'!BI$18, 'E2 Allocators'!$B$15:$W$15, 0),FALSE)*$E140)</f>
        <v>0</v>
      </c>
      <c r="BJ140" s="1334">
        <f>IF(ISERROR(VLOOKUP(VLOOKUP($A140, 'E4 TB Allocation Details'!$A$18:$L$217, MATCH("Misc ID", 'E4 TB Allocation Details'!$A$18:$L$18, 0),FALSE), 'E2 Allocators'!$B$15:$W$361, MATCH('O5 Details by Class &amp; Accounts'!BJ$18, 'E2 Allocators'!$B$15:$W$15, 0),FALSE)*$E140), 0, VLOOKUP(VLOOKUP($A140, 'E4 TB Allocation Details'!$A$18:$L$217, MATCH("Misc ID", 'E4 TB Allocation Details'!$A$18:$L$18, 0),FALSE), 'E2 Allocators'!$B$15:$W$361, MATCH('O5 Details by Class &amp; Accounts'!BJ$18, 'E2 Allocators'!$B$15:$W$15, 0),FALSE)*$E140)</f>
        <v>0</v>
      </c>
      <c r="BK140" s="1334">
        <f>IF(ISERROR(VLOOKUP(VLOOKUP($A140, 'E4 TB Allocation Details'!$A$18:$L$217, MATCH("Misc ID", 'E4 TB Allocation Details'!$A$18:$L$18, 0),FALSE), 'E2 Allocators'!$B$15:$W$361, MATCH('O5 Details by Class &amp; Accounts'!BK$18, 'E2 Allocators'!$B$15:$W$15, 0),FALSE)*$E140), 0, VLOOKUP(VLOOKUP($A140, 'E4 TB Allocation Details'!$A$18:$L$217, MATCH("Misc ID", 'E4 TB Allocation Details'!$A$18:$L$18, 0),FALSE), 'E2 Allocators'!$B$15:$W$361, MATCH('O5 Details by Class &amp; Accounts'!BK$18, 'E2 Allocators'!$B$15:$W$15, 0),FALSE)*$E140)</f>
        <v>0</v>
      </c>
      <c r="BL140" s="1334">
        <f>IF(ISERROR(VLOOKUP(VLOOKUP($A140, 'E4 TB Allocation Details'!$A$18:$L$217, MATCH("Misc ID", 'E4 TB Allocation Details'!$A$18:$L$18, 0),FALSE), 'E2 Allocators'!$B$15:$W$361, MATCH('O5 Details by Class &amp; Accounts'!BL$18, 'E2 Allocators'!$B$15:$W$15, 0),FALSE)*$E140), 0, VLOOKUP(VLOOKUP($A140, 'E4 TB Allocation Details'!$A$18:$L$217, MATCH("Misc ID", 'E4 TB Allocation Details'!$A$18:$L$18, 0),FALSE), 'E2 Allocators'!$B$15:$W$361, MATCH('O5 Details by Class &amp; Accounts'!BL$18, 'E2 Allocators'!$B$15:$W$15, 0),FALSE)*$E140)</f>
        <v>0</v>
      </c>
      <c r="BM140" s="1334">
        <f>IF(ISERROR(VLOOKUP(VLOOKUP($A140, 'E4 TB Allocation Details'!$A$18:$L$217, MATCH("Misc ID", 'E4 TB Allocation Details'!$A$18:$L$18, 0),FALSE), 'E2 Allocators'!$B$15:$W$361, MATCH('O5 Details by Class &amp; Accounts'!BM$18, 'E2 Allocators'!$B$15:$W$15, 0),FALSE)*$E140), 0, VLOOKUP(VLOOKUP($A140, 'E4 TB Allocation Details'!$A$18:$L$217, MATCH("Misc ID", 'E4 TB Allocation Details'!$A$18:$L$18, 0),FALSE), 'E2 Allocators'!$B$15:$W$361, MATCH('O5 Details by Class &amp; Accounts'!BM$18, 'E2 Allocators'!$B$15:$W$15, 0),FALSE)*$E140)</f>
        <v>0</v>
      </c>
      <c r="BN140" s="1334">
        <f>IF(ISERROR(VLOOKUP(VLOOKUP($A140, 'E4 TB Allocation Details'!$A$18:$L$217, MATCH("Misc ID", 'E4 TB Allocation Details'!$A$18:$L$18, 0),FALSE), 'E2 Allocators'!$B$15:$W$361, MATCH('O5 Details by Class &amp; Accounts'!BN$18, 'E2 Allocators'!$B$15:$W$15, 0),FALSE)*$E140), 0, VLOOKUP(VLOOKUP($A140, 'E4 TB Allocation Details'!$A$18:$L$217, MATCH("Misc ID", 'E4 TB Allocation Details'!$A$18:$L$18, 0),FALSE), 'E2 Allocators'!$B$15:$W$361, MATCH('O5 Details by Class &amp; Accounts'!BN$18, 'E2 Allocators'!$B$15:$W$15, 0),FALSE)*$E140)</f>
        <v>0</v>
      </c>
      <c r="BO140" s="1334">
        <f>IF(ISERROR(VLOOKUP(VLOOKUP($A140, 'E4 TB Allocation Details'!$A$18:$L$217, MATCH("Misc ID", 'E4 TB Allocation Details'!$A$18:$L$18, 0),FALSE), 'E2 Allocators'!$B$15:$W$361, MATCH('O5 Details by Class &amp; Accounts'!BO$18, 'E2 Allocators'!$B$15:$W$15, 0),FALSE)*$E140), 0, VLOOKUP(VLOOKUP($A140, 'E4 TB Allocation Details'!$A$18:$L$217, MATCH("Misc ID", 'E4 TB Allocation Details'!$A$18:$L$18, 0),FALSE), 'E2 Allocators'!$B$15:$W$361, MATCH('O5 Details by Class &amp; Accounts'!BO$18, 'E2 Allocators'!$B$15:$W$15, 0),FALSE)*$E140)</f>
        <v>0</v>
      </c>
      <c r="BP140" s="1334">
        <f>IF(ISERROR(VLOOKUP(VLOOKUP($A140, 'E4 TB Allocation Details'!$A$18:$L$217, MATCH("Misc ID", 'E4 TB Allocation Details'!$A$18:$L$18, 0),FALSE), 'E2 Allocators'!$B$15:$W$361, MATCH('O5 Details by Class &amp; Accounts'!BP$18, 'E2 Allocators'!$B$15:$W$15, 0),FALSE)*$E140), 0, VLOOKUP(VLOOKUP($A140, 'E4 TB Allocation Details'!$A$18:$L$217, MATCH("Misc ID", 'E4 TB Allocation Details'!$A$18:$L$18, 0),FALSE), 'E2 Allocators'!$B$15:$W$361, MATCH('O5 Details by Class &amp; Accounts'!BP$18, 'E2 Allocators'!$B$15:$W$15, 0),FALSE)*$E140)</f>
        <v>0</v>
      </c>
      <c r="BQ140" s="1334">
        <f>IF(ISERROR(VLOOKUP(VLOOKUP($A140, 'E4 TB Allocation Details'!$A$18:$L$217, MATCH("Misc ID", 'E4 TB Allocation Details'!$A$18:$L$18, 0),FALSE), 'E2 Allocators'!$B$15:$W$361, MATCH('O5 Details by Class &amp; Accounts'!BQ$18, 'E2 Allocators'!$B$15:$W$15, 0),FALSE)*$E140), 0, VLOOKUP(VLOOKUP($A140, 'E4 TB Allocation Details'!$A$18:$L$217, MATCH("Misc ID", 'E4 TB Allocation Details'!$A$18:$L$18, 0),FALSE), 'E2 Allocators'!$B$15:$W$361, MATCH('O5 Details by Class &amp; Accounts'!BQ$18, 'E2 Allocators'!$B$15:$W$15, 0),FALSE)*$E140)</f>
        <v>0</v>
      </c>
      <c r="BR140" s="1334">
        <f>IF(ISERROR(VLOOKUP(VLOOKUP($A140, 'E4 TB Allocation Details'!$A$18:$L$217, MATCH("Misc ID", 'E4 TB Allocation Details'!$A$18:$L$18, 0),FALSE), 'E2 Allocators'!$B$15:$W$361, MATCH('O5 Details by Class &amp; Accounts'!BR$18, 'E2 Allocators'!$B$15:$W$15, 0),FALSE)*$E140), 0, VLOOKUP(VLOOKUP($A140, 'E4 TB Allocation Details'!$A$18:$L$217, MATCH("Misc ID", 'E4 TB Allocation Details'!$A$18:$L$18, 0),FALSE), 'E2 Allocators'!$B$15:$W$361, MATCH('O5 Details by Class &amp; Accounts'!BR$18, 'E2 Allocators'!$B$15:$W$15, 0),FALSE)*$E140)</f>
        <v>0</v>
      </c>
      <c r="BS140" s="1334">
        <f t="shared" si="41"/>
        <v>0</v>
      </c>
      <c r="BT140" s="1334">
        <f>IF(ISERROR(VLOOKUP(VLOOKUP($A140, 'E4 TB Allocation Details'!$A$18:$L$217, MATCH("A &amp; G ID", 'E4 TB Allocation Details'!$A$18:$L$18, 0),FALSE), 'E2 Allocators'!$B$15:$W$361, MATCH('O5 Details by Class &amp; Accounts'!BT$18, 'E2 Allocators'!$B$15:$W$15, 0),FALSE)*$E140), 0, VLOOKUP(VLOOKUP($A140, 'E4 TB Allocation Details'!$A$18:$L$217, MATCH("A &amp; G ID", 'E4 TB Allocation Details'!$A$18:$L$18, 0),FALSE), 'E2 Allocators'!$B$15:$W$361, MATCH('O5 Details by Class &amp; Accounts'!BT$18, 'E2 Allocators'!$B$15:$W$15, 0),FALSE)*$E140)</f>
        <v>0</v>
      </c>
      <c r="BU140" s="1334">
        <f>IF(ISERROR(VLOOKUP(VLOOKUP($A140, 'E4 TB Allocation Details'!$A$18:$L$217, MATCH("A &amp; G ID", 'E4 TB Allocation Details'!$A$18:$L$18, 0),FALSE), 'E2 Allocators'!$B$15:$W$361, MATCH('O5 Details by Class &amp; Accounts'!BU$18, 'E2 Allocators'!$B$15:$W$15, 0),FALSE)*$E140), 0, VLOOKUP(VLOOKUP($A140, 'E4 TB Allocation Details'!$A$18:$L$217, MATCH("A &amp; G ID", 'E4 TB Allocation Details'!$A$18:$L$18, 0),FALSE), 'E2 Allocators'!$B$15:$W$361, MATCH('O5 Details by Class &amp; Accounts'!BU$18, 'E2 Allocators'!$B$15:$W$15, 0),FALSE)*$E140)</f>
        <v>0</v>
      </c>
      <c r="BV140" s="1334">
        <f>IF(ISERROR(VLOOKUP(VLOOKUP($A140, 'E4 TB Allocation Details'!$A$18:$L$217, MATCH("A &amp; G ID", 'E4 TB Allocation Details'!$A$18:$L$18, 0),FALSE), 'E2 Allocators'!$B$15:$W$361, MATCH('O5 Details by Class &amp; Accounts'!BV$18, 'E2 Allocators'!$B$15:$W$15, 0),FALSE)*$E140), 0, VLOOKUP(VLOOKUP($A140, 'E4 TB Allocation Details'!$A$18:$L$217, MATCH("A &amp; G ID", 'E4 TB Allocation Details'!$A$18:$L$18, 0),FALSE), 'E2 Allocators'!$B$15:$W$361, MATCH('O5 Details by Class &amp; Accounts'!BV$18, 'E2 Allocators'!$B$15:$W$15, 0),FALSE)*$E140)</f>
        <v>0</v>
      </c>
      <c r="BW140" s="1334">
        <f>IF(ISERROR(VLOOKUP(VLOOKUP($A140, 'E4 TB Allocation Details'!$A$18:$L$217, MATCH("A &amp; G ID", 'E4 TB Allocation Details'!$A$18:$L$18, 0),FALSE), 'E2 Allocators'!$B$15:$W$361, MATCH('O5 Details by Class &amp; Accounts'!BW$18, 'E2 Allocators'!$B$15:$W$15, 0),FALSE)*$E140), 0, VLOOKUP(VLOOKUP($A140, 'E4 TB Allocation Details'!$A$18:$L$217, MATCH("A &amp; G ID", 'E4 TB Allocation Details'!$A$18:$L$18, 0),FALSE), 'E2 Allocators'!$B$15:$W$361, MATCH('O5 Details by Class &amp; Accounts'!BW$18, 'E2 Allocators'!$B$15:$W$15, 0),FALSE)*$E140)</f>
        <v>0</v>
      </c>
      <c r="BX140" s="1334">
        <f>IF(ISERROR(VLOOKUP(VLOOKUP($A140, 'E4 TB Allocation Details'!$A$18:$L$217, MATCH("A &amp; G ID", 'E4 TB Allocation Details'!$A$18:$L$18, 0),FALSE), 'E2 Allocators'!$B$15:$W$361, MATCH('O5 Details by Class &amp; Accounts'!BX$18, 'E2 Allocators'!$B$15:$W$15, 0),FALSE)*$E140), 0, VLOOKUP(VLOOKUP($A140, 'E4 TB Allocation Details'!$A$18:$L$217, MATCH("A &amp; G ID", 'E4 TB Allocation Details'!$A$18:$L$18, 0),FALSE), 'E2 Allocators'!$B$15:$W$361, MATCH('O5 Details by Class &amp; Accounts'!BX$18, 'E2 Allocators'!$B$15:$W$15, 0),FALSE)*$E140)</f>
        <v>0</v>
      </c>
      <c r="BY140" s="1334">
        <f>IF(ISERROR(VLOOKUP(VLOOKUP($A140, 'E4 TB Allocation Details'!$A$18:$L$217, MATCH("A &amp; G ID", 'E4 TB Allocation Details'!$A$18:$L$18, 0),FALSE), 'E2 Allocators'!$B$15:$W$361, MATCH('O5 Details by Class &amp; Accounts'!BY$18, 'E2 Allocators'!$B$15:$W$15, 0),FALSE)*$E140), 0, VLOOKUP(VLOOKUP($A140, 'E4 TB Allocation Details'!$A$18:$L$217, MATCH("A &amp; G ID", 'E4 TB Allocation Details'!$A$18:$L$18, 0),FALSE), 'E2 Allocators'!$B$15:$W$361, MATCH('O5 Details by Class &amp; Accounts'!BY$18, 'E2 Allocators'!$B$15:$W$15, 0),FALSE)*$E140)</f>
        <v>0</v>
      </c>
      <c r="BZ140" s="1334">
        <f>IF(ISERROR(VLOOKUP(VLOOKUP($A140, 'E4 TB Allocation Details'!$A$18:$L$217, MATCH("A &amp; G ID", 'E4 TB Allocation Details'!$A$18:$L$18, 0),FALSE), 'E2 Allocators'!$B$15:$W$361, MATCH('O5 Details by Class &amp; Accounts'!BZ$18, 'E2 Allocators'!$B$15:$W$15, 0),FALSE)*$E140), 0, VLOOKUP(VLOOKUP($A140, 'E4 TB Allocation Details'!$A$18:$L$217, MATCH("A &amp; G ID", 'E4 TB Allocation Details'!$A$18:$L$18, 0),FALSE), 'E2 Allocators'!$B$15:$W$361, MATCH('O5 Details by Class &amp; Accounts'!BZ$18, 'E2 Allocators'!$B$15:$W$15, 0),FALSE)*$E140)</f>
        <v>0</v>
      </c>
      <c r="CA140" s="1334">
        <f>IF(ISERROR(VLOOKUP(VLOOKUP($A140, 'E4 TB Allocation Details'!$A$18:$L$217, MATCH("A &amp; G ID", 'E4 TB Allocation Details'!$A$18:$L$18, 0),FALSE), 'E2 Allocators'!$B$15:$W$361, MATCH('O5 Details by Class &amp; Accounts'!CA$18, 'E2 Allocators'!$B$15:$W$15, 0),FALSE)*$E140), 0, VLOOKUP(VLOOKUP($A140, 'E4 TB Allocation Details'!$A$18:$L$217, MATCH("A &amp; G ID", 'E4 TB Allocation Details'!$A$18:$L$18, 0),FALSE), 'E2 Allocators'!$B$15:$W$361, MATCH('O5 Details by Class &amp; Accounts'!CA$18, 'E2 Allocators'!$B$15:$W$15, 0),FALSE)*$E140)</f>
        <v>0</v>
      </c>
      <c r="CB140" s="1334">
        <f>IF(ISERROR(VLOOKUP(VLOOKUP($A140, 'E4 TB Allocation Details'!$A$18:$L$217, MATCH("A &amp; G ID", 'E4 TB Allocation Details'!$A$18:$L$18, 0),FALSE), 'E2 Allocators'!$B$15:$W$361, MATCH('O5 Details by Class &amp; Accounts'!CB$18, 'E2 Allocators'!$B$15:$W$15, 0),FALSE)*$E140), 0, VLOOKUP(VLOOKUP($A140, 'E4 TB Allocation Details'!$A$18:$L$217, MATCH("A &amp; G ID", 'E4 TB Allocation Details'!$A$18:$L$18, 0),FALSE), 'E2 Allocators'!$B$15:$W$361, MATCH('O5 Details by Class &amp; Accounts'!CB$18, 'E2 Allocators'!$B$15:$W$15, 0),FALSE)*$E140)</f>
        <v>0</v>
      </c>
      <c r="CC140" s="1334">
        <f>IF(ISERROR(VLOOKUP(VLOOKUP($A140, 'E4 TB Allocation Details'!$A$18:$L$217, MATCH("A &amp; G ID", 'E4 TB Allocation Details'!$A$18:$L$18, 0),FALSE), 'E2 Allocators'!$B$15:$W$361, MATCH('O5 Details by Class &amp; Accounts'!CC$18, 'E2 Allocators'!$B$15:$W$15, 0),FALSE)*$E140), 0, VLOOKUP(VLOOKUP($A140, 'E4 TB Allocation Details'!$A$18:$L$217, MATCH("A &amp; G ID", 'E4 TB Allocation Details'!$A$18:$L$18, 0),FALSE), 'E2 Allocators'!$B$15:$W$361, MATCH('O5 Details by Class &amp; Accounts'!CC$18, 'E2 Allocators'!$B$15:$W$15, 0),FALSE)*$E140)</f>
        <v>0</v>
      </c>
      <c r="CD140" s="1334">
        <f>IF(ISERROR(VLOOKUP(VLOOKUP($A140, 'E4 TB Allocation Details'!$A$18:$L$217, MATCH("A &amp; G ID", 'E4 TB Allocation Details'!$A$18:$L$18, 0),FALSE), 'E2 Allocators'!$B$15:$W$361, MATCH('O5 Details by Class &amp; Accounts'!CD$18, 'E2 Allocators'!$B$15:$W$15, 0),FALSE)*$E140), 0, VLOOKUP(VLOOKUP($A140, 'E4 TB Allocation Details'!$A$18:$L$217, MATCH("A &amp; G ID", 'E4 TB Allocation Details'!$A$18:$L$18, 0),FALSE), 'E2 Allocators'!$B$15:$W$361, MATCH('O5 Details by Class &amp; Accounts'!CD$18, 'E2 Allocators'!$B$15:$W$15, 0),FALSE)*$E140)</f>
        <v>0</v>
      </c>
      <c r="CE140" s="1334">
        <f>IF(ISERROR(VLOOKUP(VLOOKUP($A140, 'E4 TB Allocation Details'!$A$18:$L$217, MATCH("A &amp; G ID", 'E4 TB Allocation Details'!$A$18:$L$18, 0),FALSE), 'E2 Allocators'!$B$15:$W$361, MATCH('O5 Details by Class &amp; Accounts'!CE$18, 'E2 Allocators'!$B$15:$W$15, 0),FALSE)*$E140), 0, VLOOKUP(VLOOKUP($A140, 'E4 TB Allocation Details'!$A$18:$L$217, MATCH("A &amp; G ID", 'E4 TB Allocation Details'!$A$18:$L$18, 0),FALSE), 'E2 Allocators'!$B$15:$W$361, MATCH('O5 Details by Class &amp; Accounts'!CE$18, 'E2 Allocators'!$B$15:$W$15, 0),FALSE)*$E140)</f>
        <v>0</v>
      </c>
      <c r="CF140" s="1334">
        <f>IF(ISERROR(VLOOKUP(VLOOKUP($A140, 'E4 TB Allocation Details'!$A$18:$L$217, MATCH("A &amp; G ID", 'E4 TB Allocation Details'!$A$18:$L$18, 0),FALSE), 'E2 Allocators'!$B$15:$W$361, MATCH('O5 Details by Class &amp; Accounts'!CF$18, 'E2 Allocators'!$B$15:$W$15, 0),FALSE)*$E140), 0, VLOOKUP(VLOOKUP($A140, 'E4 TB Allocation Details'!$A$18:$L$217, MATCH("A &amp; G ID", 'E4 TB Allocation Details'!$A$18:$L$18, 0),FALSE), 'E2 Allocators'!$B$15:$W$361, MATCH('O5 Details by Class &amp; Accounts'!CF$18, 'E2 Allocators'!$B$15:$W$15, 0),FALSE)*$E140)</f>
        <v>0</v>
      </c>
      <c r="CG140" s="1334">
        <f>IF(ISERROR(VLOOKUP(VLOOKUP($A140, 'E4 TB Allocation Details'!$A$18:$L$217, MATCH("A &amp; G ID", 'E4 TB Allocation Details'!$A$18:$L$18, 0),FALSE), 'E2 Allocators'!$B$15:$W$361, MATCH('O5 Details by Class &amp; Accounts'!CG$18, 'E2 Allocators'!$B$15:$W$15, 0),FALSE)*$E140), 0, VLOOKUP(VLOOKUP($A140, 'E4 TB Allocation Details'!$A$18:$L$217, MATCH("A &amp; G ID", 'E4 TB Allocation Details'!$A$18:$L$18, 0),FALSE), 'E2 Allocators'!$B$15:$W$361, MATCH('O5 Details by Class &amp; Accounts'!CG$18, 'E2 Allocators'!$B$15:$W$15, 0),FALSE)*$E140)</f>
        <v>0</v>
      </c>
      <c r="CH140" s="1334">
        <f>IF(ISERROR(VLOOKUP(VLOOKUP($A140, 'E4 TB Allocation Details'!$A$18:$L$217, MATCH("A &amp; G ID", 'E4 TB Allocation Details'!$A$18:$L$18, 0),FALSE), 'E2 Allocators'!$B$15:$W$361, MATCH('O5 Details by Class &amp; Accounts'!CH$18, 'E2 Allocators'!$B$15:$W$15, 0),FALSE)*$E140), 0, VLOOKUP(VLOOKUP($A140, 'E4 TB Allocation Details'!$A$18:$L$217, MATCH("A &amp; G ID", 'E4 TB Allocation Details'!$A$18:$L$18, 0),FALSE), 'E2 Allocators'!$B$15:$W$361, MATCH('O5 Details by Class &amp; Accounts'!CH$18, 'E2 Allocators'!$B$15:$W$15, 0),FALSE)*$E140)</f>
        <v>0</v>
      </c>
      <c r="CI140" s="1334">
        <f>IF(ISERROR(VLOOKUP(VLOOKUP($A140, 'E4 TB Allocation Details'!$A$18:$L$217, MATCH("A &amp; G ID", 'E4 TB Allocation Details'!$A$18:$L$18, 0),FALSE), 'E2 Allocators'!$B$15:$W$361, MATCH('O5 Details by Class &amp; Accounts'!CI$18, 'E2 Allocators'!$B$15:$W$15, 0),FALSE)*$E140), 0, VLOOKUP(VLOOKUP($A140, 'E4 TB Allocation Details'!$A$18:$L$217, MATCH("A &amp; G ID", 'E4 TB Allocation Details'!$A$18:$L$18, 0),FALSE), 'E2 Allocators'!$B$15:$W$361, MATCH('O5 Details by Class &amp; Accounts'!CI$18, 'E2 Allocators'!$B$15:$W$15, 0),FALSE)*$E140)</f>
        <v>0</v>
      </c>
      <c r="CJ140" s="1334">
        <f>IF(ISERROR(VLOOKUP(VLOOKUP($A140, 'E4 TB Allocation Details'!$A$18:$L$217, MATCH("A &amp; G ID", 'E4 TB Allocation Details'!$A$18:$L$18, 0),FALSE), 'E2 Allocators'!$B$15:$W$361, MATCH('O5 Details by Class &amp; Accounts'!CJ$18, 'E2 Allocators'!$B$15:$W$15, 0),FALSE)*$E140), 0, VLOOKUP(VLOOKUP($A140, 'E4 TB Allocation Details'!$A$18:$L$217, MATCH("A &amp; G ID", 'E4 TB Allocation Details'!$A$18:$L$18, 0),FALSE), 'E2 Allocators'!$B$15:$W$361, MATCH('O5 Details by Class &amp; Accounts'!CJ$18, 'E2 Allocators'!$B$15:$W$15, 0),FALSE)*$E140)</f>
        <v>0</v>
      </c>
      <c r="CK140" s="1334">
        <f>IF(ISERROR(VLOOKUP(VLOOKUP($A140, 'E4 TB Allocation Details'!$A$18:$L$217, MATCH("A &amp; G ID", 'E4 TB Allocation Details'!$A$18:$L$18, 0),FALSE), 'E2 Allocators'!$B$15:$W$361, MATCH('O5 Details by Class &amp; Accounts'!CK$18, 'E2 Allocators'!$B$15:$W$15, 0),FALSE)*$E140), 0, VLOOKUP(VLOOKUP($A140, 'E4 TB Allocation Details'!$A$18:$L$217, MATCH("A &amp; G ID", 'E4 TB Allocation Details'!$A$18:$L$18, 0),FALSE), 'E2 Allocators'!$B$15:$W$361, MATCH('O5 Details by Class &amp; Accounts'!CK$18, 'E2 Allocators'!$B$15:$W$15, 0),FALSE)*$E140)</f>
        <v>0</v>
      </c>
      <c r="CL140" s="1334">
        <f>IF(ISERROR(VLOOKUP(VLOOKUP($A140, 'E4 TB Allocation Details'!$A$18:$L$217, MATCH("A &amp; G ID", 'E4 TB Allocation Details'!$A$18:$L$18, 0),FALSE), 'E2 Allocators'!$B$15:$W$361, MATCH('O5 Details by Class &amp; Accounts'!CL$18, 'E2 Allocators'!$B$15:$W$15, 0),FALSE)*$E140), 0, VLOOKUP(VLOOKUP($A140, 'E4 TB Allocation Details'!$A$18:$L$217, MATCH("A &amp; G ID", 'E4 TB Allocation Details'!$A$18:$L$18, 0),FALSE), 'E2 Allocators'!$B$15:$W$361, MATCH('O5 Details by Class &amp; Accounts'!CL$18, 'E2 Allocators'!$B$15:$W$15, 0),FALSE)*$E140)</f>
        <v>0</v>
      </c>
      <c r="CM140" s="1334">
        <f>IF(ISERROR(VLOOKUP(VLOOKUP($A140, 'E4 TB Allocation Details'!$A$18:$L$217, MATCH("A &amp; G ID", 'E4 TB Allocation Details'!$A$18:$L$18, 0),FALSE), 'E2 Allocators'!$B$15:$W$361, MATCH('O5 Details by Class &amp; Accounts'!CM$18, 'E2 Allocators'!$B$15:$W$15, 0),FALSE)*$E140), 0, VLOOKUP(VLOOKUP($A140, 'E4 TB Allocation Details'!$A$18:$L$217, MATCH("A &amp; G ID", 'E4 TB Allocation Details'!$A$18:$L$18, 0),FALSE), 'E2 Allocators'!$B$15:$W$361, MATCH('O5 Details by Class &amp; Accounts'!CM$18, 'E2 Allocators'!$B$15:$W$15, 0),FALSE)*$E140)</f>
        <v>0</v>
      </c>
      <c r="CN140" s="1334">
        <f t="shared" si="42"/>
        <v>0</v>
      </c>
      <c r="CO140" s="1670">
        <f t="shared" si="43"/>
        <v>0</v>
      </c>
      <c r="CQ140" s="1926" t="s">
        <v>534</v>
      </c>
    </row>
    <row r="141" spans="1:95" s="64" customFormat="1" ht="25.5" x14ac:dyDescent="0.2">
      <c r="A141" s="1102">
        <v>5035</v>
      </c>
      <c r="B141" s="1101" t="s">
        <v>1503</v>
      </c>
      <c r="C141" s="1667">
        <f>IF(ISERROR(VLOOKUP($A141,'I3 TB Data'!$A$20:$H$465,MATCH('O5 Details by Class &amp; Accounts'!$C$18, 'I3 TB Data'!$A$20:$H$20,0),0)), 0, VLOOKUP($A141,'I3 TB Data'!$A$20:$H$465,MATCH('O5 Details by Class &amp; Accounts'!$C$18,'I3 TB Data'!$A$20:$H$20,0),0))</f>
        <v>0</v>
      </c>
      <c r="D141" s="1668"/>
      <c r="E141" s="1667">
        <f t="shared" si="31"/>
        <v>0</v>
      </c>
      <c r="F141" s="1669">
        <f>IF(ISERROR(VLOOKUP($A141, 'E1 Categorization'!A33:E123, MATCH("Customer Component", 'E1 Categorization'!$A$33:$E$33,0), 0)), 0, IF(VLOOKUP($A141, 'E1 Categorization'!A33:E123, MATCH("Customer Component", 'E1 Categorization'!$A$33:$E$33,0), 0)=0, 'O5 Details by Class &amp; Accounts'!$E141, IF(AND(VLOOKUP($A141, 'E1 Categorization'!A33:E123, MATCH("Customer Component", 'E1 Categorization'!$A$33:$E$33,0), 0) &gt;0, VLOOKUP($A141, 'E1 Categorization'!A33:E123, MATCH("Customer Component", 'E1 Categorization'!$A$33:$E$33,0), 0)&lt;1), 'O5 Details by Class &amp; Accounts'!$E141*(1-VLOOKUP($A141, 'E1 Categorization'!A33:E123, MATCH("Customer Component", 'E1 Categorization'!$A$33:$E$33,0), 0)), 0)))</f>
        <v>0</v>
      </c>
      <c r="G141" s="1669">
        <f>IF(ISERROR(VLOOKUP($A141, 'E1 Categorization'!A33:E123, MATCH("Customer Component", 'E1 Categorization'!$A$33:$E$33,0), 0)),0, IF(VLOOKUP($A141, 'E1 Categorization'!A33:E123, MATCH("Customer Component", 'E1 Categorization'!$A$33:$E$33,0), 0)=0, 0, IF(AND(VLOOKUP($A141, 'E1 Categorization'!A33:E123, MATCH("Customer Component", 'E1 Categorization'!$A$33:$E$33,0), 0) &gt;0, VLOOKUP($A141, 'E1 Categorization'!A33:E123, MATCH("Customer Component", 'E1 Categorization'!$A$33:$E$33,0), 0)&lt;1), 'O5 Details by Class &amp; Accounts'!$E141*(VLOOKUP($A141, 'E1 Categorization'!A33:E123, MATCH("Customer Component", 'E1 Categorization'!$A$33:$E$33,0), 0)), 'O5 Details by Class &amp; Accounts'!$E141)))</f>
        <v>0</v>
      </c>
      <c r="H141" s="1334">
        <f t="shared" si="38"/>
        <v>0</v>
      </c>
      <c r="I141" s="1334">
        <f>IF(ISERROR(VLOOKUP(VLOOKUP($A141, 'E4 TB Allocation Details'!$A$18:$L$217, MATCH("Demand ID", 'E4 TB Allocation Details'!$A$18:$L$18, 0),FALSE), 'E2 Allocators'!$B$15:$W$361, MATCH('O5 Details by Class &amp; Accounts'!I$18, 'E2 Allocators'!$B$15:$W$15, 0),FALSE)*$F141), 0, VLOOKUP(VLOOKUP($A141, 'E4 TB Allocation Details'!$A$18:$L$217, MATCH("Demand ID", 'E4 TB Allocation Details'!$A$18:$L$18, 0),FALSE), 'E2 Allocators'!$B$15:$W$361, MATCH('O5 Details by Class &amp; Accounts'!I$18, 'E2 Allocators'!$B$15:$W$15, 0),FALSE)*$F141)</f>
        <v>0</v>
      </c>
      <c r="J141" s="1334">
        <f>IF(ISERROR(VLOOKUP(VLOOKUP($A141, 'E4 TB Allocation Details'!$A$18:$L$217, MATCH("Demand ID", 'E4 TB Allocation Details'!$A$18:$L$18, 0),FALSE), 'E2 Allocators'!$B$15:$W$361, MATCH('O5 Details by Class &amp; Accounts'!J$18, 'E2 Allocators'!$B$15:$W$15, 0),FALSE)*$F141), 0, VLOOKUP(VLOOKUP($A141, 'E4 TB Allocation Details'!$A$18:$L$217, MATCH("Demand ID", 'E4 TB Allocation Details'!$A$18:$L$18, 0),FALSE), 'E2 Allocators'!$B$15:$W$361, MATCH('O5 Details by Class &amp; Accounts'!J$18, 'E2 Allocators'!$B$15:$W$15, 0),FALSE)*$F141)</f>
        <v>0</v>
      </c>
      <c r="K141" s="1334">
        <f>IF(ISERROR(VLOOKUP(VLOOKUP($A141, 'E4 TB Allocation Details'!$A$18:$L$217, MATCH("Demand ID", 'E4 TB Allocation Details'!$A$18:$L$18, 0),FALSE), 'E2 Allocators'!$B$15:$W$361, MATCH('O5 Details by Class &amp; Accounts'!K$18, 'E2 Allocators'!$B$15:$W$15, 0),FALSE)*$F141), 0, VLOOKUP(VLOOKUP($A141, 'E4 TB Allocation Details'!$A$18:$L$217, MATCH("Demand ID", 'E4 TB Allocation Details'!$A$18:$L$18, 0),FALSE), 'E2 Allocators'!$B$15:$W$361, MATCH('O5 Details by Class &amp; Accounts'!K$18, 'E2 Allocators'!$B$15:$W$15, 0),FALSE)*$F141)</f>
        <v>0</v>
      </c>
      <c r="L141" s="1334">
        <f>IF(ISERROR(VLOOKUP(VLOOKUP($A141, 'E4 TB Allocation Details'!$A$18:$L$217, MATCH("Demand ID", 'E4 TB Allocation Details'!$A$18:$L$18, 0),FALSE), 'E2 Allocators'!$B$15:$W$361, MATCH('O5 Details by Class &amp; Accounts'!L$18, 'E2 Allocators'!$B$15:$W$15, 0),FALSE)*$F141), 0, VLOOKUP(VLOOKUP($A141, 'E4 TB Allocation Details'!$A$18:$L$217, MATCH("Demand ID", 'E4 TB Allocation Details'!$A$18:$L$18, 0),FALSE), 'E2 Allocators'!$B$15:$W$361, MATCH('O5 Details by Class &amp; Accounts'!L$18, 'E2 Allocators'!$B$15:$W$15, 0),FALSE)*$F141)</f>
        <v>0</v>
      </c>
      <c r="M141" s="1334">
        <f>IF(ISERROR(VLOOKUP(VLOOKUP($A141, 'E4 TB Allocation Details'!$A$18:$L$217, MATCH("Demand ID", 'E4 TB Allocation Details'!$A$18:$L$18, 0),FALSE), 'E2 Allocators'!$B$15:$W$361, MATCH('O5 Details by Class &amp; Accounts'!M$18, 'E2 Allocators'!$B$15:$W$15, 0),FALSE)*$F141), 0, VLOOKUP(VLOOKUP($A141, 'E4 TB Allocation Details'!$A$18:$L$217, MATCH("Demand ID", 'E4 TB Allocation Details'!$A$18:$L$18, 0),FALSE), 'E2 Allocators'!$B$15:$W$361, MATCH('O5 Details by Class &amp; Accounts'!M$18, 'E2 Allocators'!$B$15:$W$15, 0),FALSE)*$F141)</f>
        <v>0</v>
      </c>
      <c r="N141" s="1334">
        <f>IF(ISERROR(VLOOKUP(VLOOKUP($A141, 'E4 TB Allocation Details'!$A$18:$L$217, MATCH("Demand ID", 'E4 TB Allocation Details'!$A$18:$L$18, 0),FALSE), 'E2 Allocators'!$B$15:$W$361, MATCH('O5 Details by Class &amp; Accounts'!N$18, 'E2 Allocators'!$B$15:$W$15, 0),FALSE)*$F141), 0, VLOOKUP(VLOOKUP($A141, 'E4 TB Allocation Details'!$A$18:$L$217, MATCH("Demand ID", 'E4 TB Allocation Details'!$A$18:$L$18, 0),FALSE), 'E2 Allocators'!$B$15:$W$361, MATCH('O5 Details by Class &amp; Accounts'!N$18, 'E2 Allocators'!$B$15:$W$15, 0),FALSE)*$F141)</f>
        <v>0</v>
      </c>
      <c r="O141" s="1334">
        <f>IF(ISERROR(VLOOKUP(VLOOKUP($A141, 'E4 TB Allocation Details'!$A$18:$L$217, MATCH("Demand ID", 'E4 TB Allocation Details'!$A$18:$L$18, 0),FALSE), 'E2 Allocators'!$B$15:$W$361, MATCH('O5 Details by Class &amp; Accounts'!O$18, 'E2 Allocators'!$B$15:$W$15, 0),FALSE)*$F141), 0, VLOOKUP(VLOOKUP($A141, 'E4 TB Allocation Details'!$A$18:$L$217, MATCH("Demand ID", 'E4 TB Allocation Details'!$A$18:$L$18, 0),FALSE), 'E2 Allocators'!$B$15:$W$361, MATCH('O5 Details by Class &amp; Accounts'!O$18, 'E2 Allocators'!$B$15:$W$15, 0),FALSE)*$F141)</f>
        <v>0</v>
      </c>
      <c r="P141" s="1334">
        <f>IF(ISERROR(VLOOKUP(VLOOKUP($A141, 'E4 TB Allocation Details'!$A$18:$L$217, MATCH("Demand ID", 'E4 TB Allocation Details'!$A$18:$L$18, 0),FALSE), 'E2 Allocators'!$B$15:$W$361, MATCH('O5 Details by Class &amp; Accounts'!P$18, 'E2 Allocators'!$B$15:$W$15, 0),FALSE)*$F141), 0, VLOOKUP(VLOOKUP($A141, 'E4 TB Allocation Details'!$A$18:$L$217, MATCH("Demand ID", 'E4 TB Allocation Details'!$A$18:$L$18, 0),FALSE), 'E2 Allocators'!$B$15:$W$361, MATCH('O5 Details by Class &amp; Accounts'!P$18, 'E2 Allocators'!$B$15:$W$15, 0),FALSE)*$F141)</f>
        <v>0</v>
      </c>
      <c r="Q141" s="1334">
        <f>IF(ISERROR(VLOOKUP(VLOOKUP($A141, 'E4 TB Allocation Details'!$A$18:$L$217, MATCH("Demand ID", 'E4 TB Allocation Details'!$A$18:$L$18, 0),FALSE), 'E2 Allocators'!$B$15:$W$361, MATCH('O5 Details by Class &amp; Accounts'!Q$18, 'E2 Allocators'!$B$15:$W$15, 0),FALSE)*$F141), 0, VLOOKUP(VLOOKUP($A141, 'E4 TB Allocation Details'!$A$18:$L$217, MATCH("Demand ID", 'E4 TB Allocation Details'!$A$18:$L$18, 0),FALSE), 'E2 Allocators'!$B$15:$W$361, MATCH('O5 Details by Class &amp; Accounts'!Q$18, 'E2 Allocators'!$B$15:$W$15, 0),FALSE)*$F141)</f>
        <v>0</v>
      </c>
      <c r="R141" s="1334">
        <f>IF(ISERROR(VLOOKUP(VLOOKUP($A141, 'E4 TB Allocation Details'!$A$18:$L$217, MATCH("Demand ID", 'E4 TB Allocation Details'!$A$18:$L$18, 0),FALSE), 'E2 Allocators'!$B$15:$W$361, MATCH('O5 Details by Class &amp; Accounts'!R$18, 'E2 Allocators'!$B$15:$W$15, 0),FALSE)*$F141), 0, VLOOKUP(VLOOKUP($A141, 'E4 TB Allocation Details'!$A$18:$L$217, MATCH("Demand ID", 'E4 TB Allocation Details'!$A$18:$L$18, 0),FALSE), 'E2 Allocators'!$B$15:$W$361, MATCH('O5 Details by Class &amp; Accounts'!R$18, 'E2 Allocators'!$B$15:$W$15, 0),FALSE)*$F141)</f>
        <v>0</v>
      </c>
      <c r="S141" s="1334">
        <f>IF(ISERROR(VLOOKUP(VLOOKUP($A141, 'E4 TB Allocation Details'!$A$18:$L$217, MATCH("Demand ID", 'E4 TB Allocation Details'!$A$18:$L$18, 0),FALSE), 'E2 Allocators'!$B$15:$W$361, MATCH('O5 Details by Class &amp; Accounts'!S$18, 'E2 Allocators'!$B$15:$W$15, 0),FALSE)*$F141), 0, VLOOKUP(VLOOKUP($A141, 'E4 TB Allocation Details'!$A$18:$L$217, MATCH("Demand ID", 'E4 TB Allocation Details'!$A$18:$L$18, 0),FALSE), 'E2 Allocators'!$B$15:$W$361, MATCH('O5 Details by Class &amp; Accounts'!S$18, 'E2 Allocators'!$B$15:$W$15, 0),FALSE)*$F141)</f>
        <v>0</v>
      </c>
      <c r="T141" s="1334">
        <f>IF(ISERROR(VLOOKUP(VLOOKUP($A141, 'E4 TB Allocation Details'!$A$18:$L$217, MATCH("Demand ID", 'E4 TB Allocation Details'!$A$18:$L$18, 0),FALSE), 'E2 Allocators'!$B$15:$W$361, MATCH('O5 Details by Class &amp; Accounts'!T$18, 'E2 Allocators'!$B$15:$W$15, 0),FALSE)*$F141), 0, VLOOKUP(VLOOKUP($A141, 'E4 TB Allocation Details'!$A$18:$L$217, MATCH("Demand ID", 'E4 TB Allocation Details'!$A$18:$L$18, 0),FALSE), 'E2 Allocators'!$B$15:$W$361, MATCH('O5 Details by Class &amp; Accounts'!T$18, 'E2 Allocators'!$B$15:$W$15, 0),FALSE)*$F141)</f>
        <v>0</v>
      </c>
      <c r="U141" s="1334">
        <f>IF(ISERROR(VLOOKUP(VLOOKUP($A141, 'E4 TB Allocation Details'!$A$18:$L$217, MATCH("Demand ID", 'E4 TB Allocation Details'!$A$18:$L$18, 0),FALSE), 'E2 Allocators'!$B$15:$W$361, MATCH('O5 Details by Class &amp; Accounts'!U$18, 'E2 Allocators'!$B$15:$W$15, 0),FALSE)*$F141), 0, VLOOKUP(VLOOKUP($A141, 'E4 TB Allocation Details'!$A$18:$L$217, MATCH("Demand ID", 'E4 TB Allocation Details'!$A$18:$L$18, 0),FALSE), 'E2 Allocators'!$B$15:$W$361, MATCH('O5 Details by Class &amp; Accounts'!U$18, 'E2 Allocators'!$B$15:$W$15, 0),FALSE)*$F141)</f>
        <v>0</v>
      </c>
      <c r="V141" s="1334">
        <f>IF(ISERROR(VLOOKUP(VLOOKUP($A141, 'E4 TB Allocation Details'!$A$18:$L$217, MATCH("Demand ID", 'E4 TB Allocation Details'!$A$18:$L$18, 0),FALSE), 'E2 Allocators'!$B$15:$W$361, MATCH('O5 Details by Class &amp; Accounts'!V$18, 'E2 Allocators'!$B$15:$W$15, 0),FALSE)*$F141), 0, VLOOKUP(VLOOKUP($A141, 'E4 TB Allocation Details'!$A$18:$L$217, MATCH("Demand ID", 'E4 TB Allocation Details'!$A$18:$L$18, 0),FALSE), 'E2 Allocators'!$B$15:$W$361, MATCH('O5 Details by Class &amp; Accounts'!V$18, 'E2 Allocators'!$B$15:$W$15, 0),FALSE)*$F141)</f>
        <v>0</v>
      </c>
      <c r="W141" s="1334">
        <f>IF(ISERROR(VLOOKUP(VLOOKUP($A141, 'E4 TB Allocation Details'!$A$18:$L$217, MATCH("Demand ID", 'E4 TB Allocation Details'!$A$18:$L$18, 0),FALSE), 'E2 Allocators'!$B$15:$W$361, MATCH('O5 Details by Class &amp; Accounts'!W$18, 'E2 Allocators'!$B$15:$W$15, 0),FALSE)*$F141), 0, VLOOKUP(VLOOKUP($A141, 'E4 TB Allocation Details'!$A$18:$L$217, MATCH("Demand ID", 'E4 TB Allocation Details'!$A$18:$L$18, 0),FALSE), 'E2 Allocators'!$B$15:$W$361, MATCH('O5 Details by Class &amp; Accounts'!W$18, 'E2 Allocators'!$B$15:$W$15, 0),FALSE)*$F141)</f>
        <v>0</v>
      </c>
      <c r="X141" s="1334">
        <f>IF(ISERROR(VLOOKUP(VLOOKUP($A141, 'E4 TB Allocation Details'!$A$18:$L$217, MATCH("Demand ID", 'E4 TB Allocation Details'!$A$18:$L$18, 0),FALSE), 'E2 Allocators'!$B$15:$W$361, MATCH('O5 Details by Class &amp; Accounts'!X$18, 'E2 Allocators'!$B$15:$W$15, 0),FALSE)*$F141), 0, VLOOKUP(VLOOKUP($A141, 'E4 TB Allocation Details'!$A$18:$L$217, MATCH("Demand ID", 'E4 TB Allocation Details'!$A$18:$L$18, 0),FALSE), 'E2 Allocators'!$B$15:$W$361, MATCH('O5 Details by Class &amp; Accounts'!X$18, 'E2 Allocators'!$B$15:$W$15, 0),FALSE)*$F141)</f>
        <v>0</v>
      </c>
      <c r="Y141" s="1334">
        <f>IF(ISERROR(VLOOKUP(VLOOKUP($A141, 'E4 TB Allocation Details'!$A$18:$L$217, MATCH("Demand ID", 'E4 TB Allocation Details'!$A$18:$L$18, 0),FALSE), 'E2 Allocators'!$B$15:$W$361, MATCH('O5 Details by Class &amp; Accounts'!Y$18, 'E2 Allocators'!$B$15:$W$15, 0),FALSE)*$F141), 0, VLOOKUP(VLOOKUP($A141, 'E4 TB Allocation Details'!$A$18:$L$217, MATCH("Demand ID", 'E4 TB Allocation Details'!$A$18:$L$18, 0),FALSE), 'E2 Allocators'!$B$15:$W$361, MATCH('O5 Details by Class &amp; Accounts'!Y$18, 'E2 Allocators'!$B$15:$W$15, 0),FALSE)*$F141)</f>
        <v>0</v>
      </c>
      <c r="Z141" s="1334">
        <f>IF(ISERROR(VLOOKUP(VLOOKUP($A141, 'E4 TB Allocation Details'!$A$18:$L$217, MATCH("Demand ID", 'E4 TB Allocation Details'!$A$18:$L$18, 0),FALSE), 'E2 Allocators'!$B$15:$W$361, MATCH('O5 Details by Class &amp; Accounts'!Z$18, 'E2 Allocators'!$B$15:$W$15, 0),FALSE)*$F141), 0, VLOOKUP(VLOOKUP($A141, 'E4 TB Allocation Details'!$A$18:$L$217, MATCH("Demand ID", 'E4 TB Allocation Details'!$A$18:$L$18, 0),FALSE), 'E2 Allocators'!$B$15:$W$361, MATCH('O5 Details by Class &amp; Accounts'!Z$18, 'E2 Allocators'!$B$15:$W$15, 0),FALSE)*$F141)</f>
        <v>0</v>
      </c>
      <c r="AA141" s="1334">
        <f>IF(ISERROR(VLOOKUP(VLOOKUP($A141, 'E4 TB Allocation Details'!$A$18:$L$217, MATCH("Demand ID", 'E4 TB Allocation Details'!$A$18:$L$18, 0),FALSE), 'E2 Allocators'!$B$15:$W$361, MATCH('O5 Details by Class &amp; Accounts'!AA$18, 'E2 Allocators'!$B$15:$W$15, 0),FALSE)*$F141), 0, VLOOKUP(VLOOKUP($A141, 'E4 TB Allocation Details'!$A$18:$L$217, MATCH("Demand ID", 'E4 TB Allocation Details'!$A$18:$L$18, 0),FALSE), 'E2 Allocators'!$B$15:$W$361, MATCH('O5 Details by Class &amp; Accounts'!AA$18, 'E2 Allocators'!$B$15:$W$15, 0),FALSE)*$F141)</f>
        <v>0</v>
      </c>
      <c r="AB141" s="1334">
        <f>IF(ISERROR(VLOOKUP(VLOOKUP($A141, 'E4 TB Allocation Details'!$A$18:$L$217, MATCH("Demand ID", 'E4 TB Allocation Details'!$A$18:$L$18, 0),FALSE), 'E2 Allocators'!$B$15:$W$361, MATCH('O5 Details by Class &amp; Accounts'!AB$18, 'E2 Allocators'!$B$15:$W$15, 0),FALSE)*$F141), 0, VLOOKUP(VLOOKUP($A141, 'E4 TB Allocation Details'!$A$18:$L$217, MATCH("Demand ID", 'E4 TB Allocation Details'!$A$18:$L$18, 0),FALSE), 'E2 Allocators'!$B$15:$W$361, MATCH('O5 Details by Class &amp; Accounts'!AB$18, 'E2 Allocators'!$B$15:$W$15, 0),FALSE)*$F141)</f>
        <v>0</v>
      </c>
      <c r="AC141" s="1334">
        <f t="shared" si="39"/>
        <v>0</v>
      </c>
      <c r="AD141" s="1334">
        <f>IF(ISERROR(VLOOKUP(VLOOKUP($A141, 'E4 TB Allocation Details'!$A$18:$L$217, MATCH("Customer ID", 'E4 TB Allocation Details'!$A$18:$L$18, 0),FALSE), 'E2 Allocators'!$B$15:$W$361, MATCH('O5 Details by Class &amp; Accounts'!AD$18, 'E2 Allocators'!$B$15:$W$15, 0),FALSE)*$G141), 0, VLOOKUP(VLOOKUP($A141, 'E4 TB Allocation Details'!$A$18:$L$217, MATCH("Customer ID", 'E4 TB Allocation Details'!$A$18:$L$18, 0),FALSE), 'E2 Allocators'!$B$15:$W$361, MATCH('O5 Details by Class &amp; Accounts'!AD$18, 'E2 Allocators'!$B$15:$W$15, 0),FALSE)*$G141)</f>
        <v>0</v>
      </c>
      <c r="AE141" s="1334">
        <f>IF(ISERROR(VLOOKUP(VLOOKUP($A141, 'E4 TB Allocation Details'!$A$18:$L$217, MATCH("Customer ID", 'E4 TB Allocation Details'!$A$18:$L$18, 0),FALSE), 'E2 Allocators'!$B$15:$W$361, MATCH('O5 Details by Class &amp; Accounts'!AE$18, 'E2 Allocators'!$B$15:$W$15, 0),FALSE)*$G141), 0, VLOOKUP(VLOOKUP($A141, 'E4 TB Allocation Details'!$A$18:$L$217, MATCH("Customer ID", 'E4 TB Allocation Details'!$A$18:$L$18, 0),FALSE), 'E2 Allocators'!$B$15:$W$361, MATCH('O5 Details by Class &amp; Accounts'!AE$18, 'E2 Allocators'!$B$15:$W$15, 0),FALSE)*$G141)</f>
        <v>0</v>
      </c>
      <c r="AF141" s="1334">
        <f>IF(ISERROR(VLOOKUP(VLOOKUP($A141, 'E4 TB Allocation Details'!$A$18:$L$217, MATCH("Customer ID", 'E4 TB Allocation Details'!$A$18:$L$18, 0),FALSE), 'E2 Allocators'!$B$15:$W$361, MATCH('O5 Details by Class &amp; Accounts'!AF$18, 'E2 Allocators'!$B$15:$W$15, 0),FALSE)*$G141), 0, VLOOKUP(VLOOKUP($A141, 'E4 TB Allocation Details'!$A$18:$L$217, MATCH("Customer ID", 'E4 TB Allocation Details'!$A$18:$L$18, 0),FALSE), 'E2 Allocators'!$B$15:$W$361, MATCH('O5 Details by Class &amp; Accounts'!AF$18, 'E2 Allocators'!$B$15:$W$15, 0),FALSE)*$G141)</f>
        <v>0</v>
      </c>
      <c r="AG141" s="1334">
        <f>IF(ISERROR(VLOOKUP(VLOOKUP($A141, 'E4 TB Allocation Details'!$A$18:$L$217, MATCH("Customer ID", 'E4 TB Allocation Details'!$A$18:$L$18, 0),FALSE), 'E2 Allocators'!$B$15:$W$361, MATCH('O5 Details by Class &amp; Accounts'!AG$18, 'E2 Allocators'!$B$15:$W$15, 0),FALSE)*$G141), 0, VLOOKUP(VLOOKUP($A141, 'E4 TB Allocation Details'!$A$18:$L$217, MATCH("Customer ID", 'E4 TB Allocation Details'!$A$18:$L$18, 0),FALSE), 'E2 Allocators'!$B$15:$W$361, MATCH('O5 Details by Class &amp; Accounts'!AG$18, 'E2 Allocators'!$B$15:$W$15, 0),FALSE)*$G141)</f>
        <v>0</v>
      </c>
      <c r="AH141" s="1334">
        <f>IF(ISERROR(VLOOKUP(VLOOKUP($A141, 'E4 TB Allocation Details'!$A$18:$L$217, MATCH("Customer ID", 'E4 TB Allocation Details'!$A$18:$L$18, 0),FALSE), 'E2 Allocators'!$B$15:$W$361, MATCH('O5 Details by Class &amp; Accounts'!AH$18, 'E2 Allocators'!$B$15:$W$15, 0),FALSE)*$G141), 0, VLOOKUP(VLOOKUP($A141, 'E4 TB Allocation Details'!$A$18:$L$217, MATCH("Customer ID", 'E4 TB Allocation Details'!$A$18:$L$18, 0),FALSE), 'E2 Allocators'!$B$15:$W$361, MATCH('O5 Details by Class &amp; Accounts'!AH$18, 'E2 Allocators'!$B$15:$W$15, 0),FALSE)*$G141)</f>
        <v>0</v>
      </c>
      <c r="AI141" s="1334">
        <f>IF(ISERROR(VLOOKUP(VLOOKUP($A141, 'E4 TB Allocation Details'!$A$18:$L$217, MATCH("Customer ID", 'E4 TB Allocation Details'!$A$18:$L$18, 0),FALSE), 'E2 Allocators'!$B$15:$W$361, MATCH('O5 Details by Class &amp; Accounts'!AI$18, 'E2 Allocators'!$B$15:$W$15, 0),FALSE)*$G141), 0, VLOOKUP(VLOOKUP($A141, 'E4 TB Allocation Details'!$A$18:$L$217, MATCH("Customer ID", 'E4 TB Allocation Details'!$A$18:$L$18, 0),FALSE), 'E2 Allocators'!$B$15:$W$361, MATCH('O5 Details by Class &amp; Accounts'!AI$18, 'E2 Allocators'!$B$15:$W$15, 0),FALSE)*$G141)</f>
        <v>0</v>
      </c>
      <c r="AJ141" s="1334">
        <f>IF(ISERROR(VLOOKUP(VLOOKUP($A141, 'E4 TB Allocation Details'!$A$18:$L$217, MATCH("Customer ID", 'E4 TB Allocation Details'!$A$18:$L$18, 0),FALSE), 'E2 Allocators'!$B$15:$W$361, MATCH('O5 Details by Class &amp; Accounts'!AJ$18, 'E2 Allocators'!$B$15:$W$15, 0),FALSE)*$G141), 0, VLOOKUP(VLOOKUP($A141, 'E4 TB Allocation Details'!$A$18:$L$217, MATCH("Customer ID", 'E4 TB Allocation Details'!$A$18:$L$18, 0),FALSE), 'E2 Allocators'!$B$15:$W$361, MATCH('O5 Details by Class &amp; Accounts'!AJ$18, 'E2 Allocators'!$B$15:$W$15, 0),FALSE)*$G141)</f>
        <v>0</v>
      </c>
      <c r="AK141" s="1334">
        <f>IF(ISERROR(VLOOKUP(VLOOKUP($A141, 'E4 TB Allocation Details'!$A$18:$L$217, MATCH("Customer ID", 'E4 TB Allocation Details'!$A$18:$L$18, 0),FALSE), 'E2 Allocators'!$B$15:$W$361, MATCH('O5 Details by Class &amp; Accounts'!AK$18, 'E2 Allocators'!$B$15:$W$15, 0),FALSE)*$G141), 0, VLOOKUP(VLOOKUP($A141, 'E4 TB Allocation Details'!$A$18:$L$217, MATCH("Customer ID", 'E4 TB Allocation Details'!$A$18:$L$18, 0),FALSE), 'E2 Allocators'!$B$15:$W$361, MATCH('O5 Details by Class &amp; Accounts'!AK$18, 'E2 Allocators'!$B$15:$W$15, 0),FALSE)*$G141)</f>
        <v>0</v>
      </c>
      <c r="AL141" s="1334">
        <f>IF(ISERROR(VLOOKUP(VLOOKUP($A141, 'E4 TB Allocation Details'!$A$18:$L$217, MATCH("Customer ID", 'E4 TB Allocation Details'!$A$18:$L$18, 0),FALSE), 'E2 Allocators'!$B$15:$W$361, MATCH('O5 Details by Class &amp; Accounts'!AL$18, 'E2 Allocators'!$B$15:$W$15, 0),FALSE)*$G141), 0, VLOOKUP(VLOOKUP($A141, 'E4 TB Allocation Details'!$A$18:$L$217, MATCH("Customer ID", 'E4 TB Allocation Details'!$A$18:$L$18, 0),FALSE), 'E2 Allocators'!$B$15:$W$361, MATCH('O5 Details by Class &amp; Accounts'!AL$18, 'E2 Allocators'!$B$15:$W$15, 0),FALSE)*$G141)</f>
        <v>0</v>
      </c>
      <c r="AM141" s="1334">
        <f>IF(ISERROR(VLOOKUP(VLOOKUP($A141, 'E4 TB Allocation Details'!$A$18:$L$217, MATCH("Customer ID", 'E4 TB Allocation Details'!$A$18:$L$18, 0),FALSE), 'E2 Allocators'!$B$15:$W$361, MATCH('O5 Details by Class &amp; Accounts'!AM$18, 'E2 Allocators'!$B$15:$W$15, 0),FALSE)*$G141), 0, VLOOKUP(VLOOKUP($A141, 'E4 TB Allocation Details'!$A$18:$L$217, MATCH("Customer ID", 'E4 TB Allocation Details'!$A$18:$L$18, 0),FALSE), 'E2 Allocators'!$B$15:$W$361, MATCH('O5 Details by Class &amp; Accounts'!AM$18, 'E2 Allocators'!$B$15:$W$15, 0),FALSE)*$G141)</f>
        <v>0</v>
      </c>
      <c r="AN141" s="1334">
        <f>IF(ISERROR(VLOOKUP(VLOOKUP($A141, 'E4 TB Allocation Details'!$A$18:$L$217, MATCH("Customer ID", 'E4 TB Allocation Details'!$A$18:$L$18, 0),FALSE), 'E2 Allocators'!$B$15:$W$361, MATCH('O5 Details by Class &amp; Accounts'!AN$18, 'E2 Allocators'!$B$15:$W$15, 0),FALSE)*$G141), 0, VLOOKUP(VLOOKUP($A141, 'E4 TB Allocation Details'!$A$18:$L$217, MATCH("Customer ID", 'E4 TB Allocation Details'!$A$18:$L$18, 0),FALSE), 'E2 Allocators'!$B$15:$W$361, MATCH('O5 Details by Class &amp; Accounts'!AN$18, 'E2 Allocators'!$B$15:$W$15, 0),FALSE)*$G141)</f>
        <v>0</v>
      </c>
      <c r="AO141" s="1334">
        <f>IF(ISERROR(VLOOKUP(VLOOKUP($A141, 'E4 TB Allocation Details'!$A$18:$L$217, MATCH("Customer ID", 'E4 TB Allocation Details'!$A$18:$L$18, 0),FALSE), 'E2 Allocators'!$B$15:$W$361, MATCH('O5 Details by Class &amp; Accounts'!AO$18, 'E2 Allocators'!$B$15:$W$15, 0),FALSE)*$G141), 0, VLOOKUP(VLOOKUP($A141, 'E4 TB Allocation Details'!$A$18:$L$217, MATCH("Customer ID", 'E4 TB Allocation Details'!$A$18:$L$18, 0),FALSE), 'E2 Allocators'!$B$15:$W$361, MATCH('O5 Details by Class &amp; Accounts'!AO$18, 'E2 Allocators'!$B$15:$W$15, 0),FALSE)*$G141)</f>
        <v>0</v>
      </c>
      <c r="AP141" s="1334">
        <f>IF(ISERROR(VLOOKUP(VLOOKUP($A141, 'E4 TB Allocation Details'!$A$18:$L$217, MATCH("Customer ID", 'E4 TB Allocation Details'!$A$18:$L$18, 0),FALSE), 'E2 Allocators'!$B$15:$W$361, MATCH('O5 Details by Class &amp; Accounts'!AP$18, 'E2 Allocators'!$B$15:$W$15, 0),FALSE)*$G141), 0, VLOOKUP(VLOOKUP($A141, 'E4 TB Allocation Details'!$A$18:$L$217, MATCH("Customer ID", 'E4 TB Allocation Details'!$A$18:$L$18, 0),FALSE), 'E2 Allocators'!$B$15:$W$361, MATCH('O5 Details by Class &amp; Accounts'!AP$18, 'E2 Allocators'!$B$15:$W$15, 0),FALSE)*$G141)</f>
        <v>0</v>
      </c>
      <c r="AQ141" s="1334">
        <f>IF(ISERROR(VLOOKUP(VLOOKUP($A141, 'E4 TB Allocation Details'!$A$18:$L$217, MATCH("Customer ID", 'E4 TB Allocation Details'!$A$18:$L$18, 0),FALSE), 'E2 Allocators'!$B$15:$W$361, MATCH('O5 Details by Class &amp; Accounts'!AQ$18, 'E2 Allocators'!$B$15:$W$15, 0),FALSE)*$G141), 0, VLOOKUP(VLOOKUP($A141, 'E4 TB Allocation Details'!$A$18:$L$217, MATCH("Customer ID", 'E4 TB Allocation Details'!$A$18:$L$18, 0),FALSE), 'E2 Allocators'!$B$15:$W$361, MATCH('O5 Details by Class &amp; Accounts'!AQ$18, 'E2 Allocators'!$B$15:$W$15, 0),FALSE)*$G141)</f>
        <v>0</v>
      </c>
      <c r="AR141" s="1334">
        <f>IF(ISERROR(VLOOKUP(VLOOKUP($A141, 'E4 TB Allocation Details'!$A$18:$L$217, MATCH("Customer ID", 'E4 TB Allocation Details'!$A$18:$L$18, 0),FALSE), 'E2 Allocators'!$B$15:$W$361, MATCH('O5 Details by Class &amp; Accounts'!AR$18, 'E2 Allocators'!$B$15:$W$15, 0),FALSE)*$G141), 0, VLOOKUP(VLOOKUP($A141, 'E4 TB Allocation Details'!$A$18:$L$217, MATCH("Customer ID", 'E4 TB Allocation Details'!$A$18:$L$18, 0),FALSE), 'E2 Allocators'!$B$15:$W$361, MATCH('O5 Details by Class &amp; Accounts'!AR$18, 'E2 Allocators'!$B$15:$W$15, 0),FALSE)*$G141)</f>
        <v>0</v>
      </c>
      <c r="AS141" s="1334">
        <f>IF(ISERROR(VLOOKUP(VLOOKUP($A141, 'E4 TB Allocation Details'!$A$18:$L$217, MATCH("Customer ID", 'E4 TB Allocation Details'!$A$18:$L$18, 0),FALSE), 'E2 Allocators'!$B$15:$W$361, MATCH('O5 Details by Class &amp; Accounts'!AS$18, 'E2 Allocators'!$B$15:$W$15, 0),FALSE)*$G141), 0, VLOOKUP(VLOOKUP($A141, 'E4 TB Allocation Details'!$A$18:$L$217, MATCH("Customer ID", 'E4 TB Allocation Details'!$A$18:$L$18, 0),FALSE), 'E2 Allocators'!$B$15:$W$361, MATCH('O5 Details by Class &amp; Accounts'!AS$18, 'E2 Allocators'!$B$15:$W$15, 0),FALSE)*$G141)</f>
        <v>0</v>
      </c>
      <c r="AT141" s="1334">
        <f>IF(ISERROR(VLOOKUP(VLOOKUP($A141, 'E4 TB Allocation Details'!$A$18:$L$217, MATCH("Customer ID", 'E4 TB Allocation Details'!$A$18:$L$18, 0),FALSE), 'E2 Allocators'!$B$15:$W$361, MATCH('O5 Details by Class &amp; Accounts'!AT$18, 'E2 Allocators'!$B$15:$W$15, 0),FALSE)*$G141), 0, VLOOKUP(VLOOKUP($A141, 'E4 TB Allocation Details'!$A$18:$L$217, MATCH("Customer ID", 'E4 TB Allocation Details'!$A$18:$L$18, 0),FALSE), 'E2 Allocators'!$B$15:$W$361, MATCH('O5 Details by Class &amp; Accounts'!AT$18, 'E2 Allocators'!$B$15:$W$15, 0),FALSE)*$G141)</f>
        <v>0</v>
      </c>
      <c r="AU141" s="1334">
        <f>IF(ISERROR(VLOOKUP(VLOOKUP($A141, 'E4 TB Allocation Details'!$A$18:$L$217, MATCH("Customer ID", 'E4 TB Allocation Details'!$A$18:$L$18, 0),FALSE), 'E2 Allocators'!$B$15:$W$361, MATCH('O5 Details by Class &amp; Accounts'!AU$18, 'E2 Allocators'!$B$15:$W$15, 0),FALSE)*$G141), 0, VLOOKUP(VLOOKUP($A141, 'E4 TB Allocation Details'!$A$18:$L$217, MATCH("Customer ID", 'E4 TB Allocation Details'!$A$18:$L$18, 0),FALSE), 'E2 Allocators'!$B$15:$W$361, MATCH('O5 Details by Class &amp; Accounts'!AU$18, 'E2 Allocators'!$B$15:$W$15, 0),FALSE)*$G141)</f>
        <v>0</v>
      </c>
      <c r="AV141" s="1334">
        <f>IF(ISERROR(VLOOKUP(VLOOKUP($A141, 'E4 TB Allocation Details'!$A$18:$L$217, MATCH("Customer ID", 'E4 TB Allocation Details'!$A$18:$L$18, 0),FALSE), 'E2 Allocators'!$B$15:$W$361, MATCH('O5 Details by Class &amp; Accounts'!AV$18, 'E2 Allocators'!$B$15:$W$15, 0),FALSE)*$G141), 0, VLOOKUP(VLOOKUP($A141, 'E4 TB Allocation Details'!$A$18:$L$217, MATCH("Customer ID", 'E4 TB Allocation Details'!$A$18:$L$18, 0),FALSE), 'E2 Allocators'!$B$15:$W$361, MATCH('O5 Details by Class &amp; Accounts'!AV$18, 'E2 Allocators'!$B$15:$W$15, 0),FALSE)*$G141)</f>
        <v>0</v>
      </c>
      <c r="AW141" s="1334">
        <f>IF(ISERROR(VLOOKUP(VLOOKUP($A141, 'E4 TB Allocation Details'!$A$18:$L$217, MATCH("Customer ID", 'E4 TB Allocation Details'!$A$18:$L$18, 0),FALSE), 'E2 Allocators'!$B$15:$W$361, MATCH('O5 Details by Class &amp; Accounts'!AW$18, 'E2 Allocators'!$B$15:$W$15, 0),FALSE)*$G141), 0, VLOOKUP(VLOOKUP($A141, 'E4 TB Allocation Details'!$A$18:$L$217, MATCH("Customer ID", 'E4 TB Allocation Details'!$A$18:$L$18, 0),FALSE), 'E2 Allocators'!$B$15:$W$361, MATCH('O5 Details by Class &amp; Accounts'!AW$18, 'E2 Allocators'!$B$15:$W$15, 0),FALSE)*$G141)</f>
        <v>0</v>
      </c>
      <c r="AX141" s="1334">
        <f t="shared" si="40"/>
        <v>0</v>
      </c>
      <c r="AY141" s="1334">
        <f>IF(ISERROR(VLOOKUP(VLOOKUP($A141, 'E4 TB Allocation Details'!$A$18:$L$217, MATCH("Misc ID", 'E4 TB Allocation Details'!$A$18:$L$18, 0),FALSE), 'E2 Allocators'!$B$15:$W$361, MATCH('O5 Details by Class &amp; Accounts'!AY$18, 'E2 Allocators'!$B$15:$W$15, 0),FALSE)*$E141), 0, VLOOKUP(VLOOKUP($A141, 'E4 TB Allocation Details'!$A$18:$L$217, MATCH("Misc ID", 'E4 TB Allocation Details'!$A$18:$L$18, 0),FALSE), 'E2 Allocators'!$B$15:$W$361, MATCH('O5 Details by Class &amp; Accounts'!AY$18, 'E2 Allocators'!$B$15:$W$15, 0),FALSE)*$E141)</f>
        <v>0</v>
      </c>
      <c r="AZ141" s="1334">
        <f>IF(ISERROR(VLOOKUP(VLOOKUP($A141, 'E4 TB Allocation Details'!$A$18:$L$217, MATCH("Misc ID", 'E4 TB Allocation Details'!$A$18:$L$18, 0),FALSE), 'E2 Allocators'!$B$15:$W$361, MATCH('O5 Details by Class &amp; Accounts'!AZ$18, 'E2 Allocators'!$B$15:$W$15, 0),FALSE)*$E141), 0, VLOOKUP(VLOOKUP($A141, 'E4 TB Allocation Details'!$A$18:$L$217, MATCH("Misc ID", 'E4 TB Allocation Details'!$A$18:$L$18, 0),FALSE), 'E2 Allocators'!$B$15:$W$361, MATCH('O5 Details by Class &amp; Accounts'!AZ$18, 'E2 Allocators'!$B$15:$W$15, 0),FALSE)*$E141)</f>
        <v>0</v>
      </c>
      <c r="BA141" s="1334">
        <f>IF(ISERROR(VLOOKUP(VLOOKUP($A141, 'E4 TB Allocation Details'!$A$18:$L$217, MATCH("Misc ID", 'E4 TB Allocation Details'!$A$18:$L$18, 0),FALSE), 'E2 Allocators'!$B$15:$W$361, MATCH('O5 Details by Class &amp; Accounts'!BA$18, 'E2 Allocators'!$B$15:$W$15, 0),FALSE)*$E141), 0, VLOOKUP(VLOOKUP($A141, 'E4 TB Allocation Details'!$A$18:$L$217, MATCH("Misc ID", 'E4 TB Allocation Details'!$A$18:$L$18, 0),FALSE), 'E2 Allocators'!$B$15:$W$361, MATCH('O5 Details by Class &amp; Accounts'!BA$18, 'E2 Allocators'!$B$15:$W$15, 0),FALSE)*$E141)</f>
        <v>0</v>
      </c>
      <c r="BB141" s="1334">
        <f>IF(ISERROR(VLOOKUP(VLOOKUP($A141, 'E4 TB Allocation Details'!$A$18:$L$217, MATCH("Misc ID", 'E4 TB Allocation Details'!$A$18:$L$18, 0),FALSE), 'E2 Allocators'!$B$15:$W$361, MATCH('O5 Details by Class &amp; Accounts'!BB$18, 'E2 Allocators'!$B$15:$W$15, 0),FALSE)*$E141), 0, VLOOKUP(VLOOKUP($A141, 'E4 TB Allocation Details'!$A$18:$L$217, MATCH("Misc ID", 'E4 TB Allocation Details'!$A$18:$L$18, 0),FALSE), 'E2 Allocators'!$B$15:$W$361, MATCH('O5 Details by Class &amp; Accounts'!BB$18, 'E2 Allocators'!$B$15:$W$15, 0),FALSE)*$E141)</f>
        <v>0</v>
      </c>
      <c r="BC141" s="1334">
        <f>IF(ISERROR(VLOOKUP(VLOOKUP($A141, 'E4 TB Allocation Details'!$A$18:$L$217, MATCH("Misc ID", 'E4 TB Allocation Details'!$A$18:$L$18, 0),FALSE), 'E2 Allocators'!$B$15:$W$361, MATCH('O5 Details by Class &amp; Accounts'!BC$18, 'E2 Allocators'!$B$15:$W$15, 0),FALSE)*$E141), 0, VLOOKUP(VLOOKUP($A141, 'E4 TB Allocation Details'!$A$18:$L$217, MATCH("Misc ID", 'E4 TB Allocation Details'!$A$18:$L$18, 0),FALSE), 'E2 Allocators'!$B$15:$W$361, MATCH('O5 Details by Class &amp; Accounts'!BC$18, 'E2 Allocators'!$B$15:$W$15, 0),FALSE)*$E141)</f>
        <v>0</v>
      </c>
      <c r="BD141" s="1334">
        <f>IF(ISERROR(VLOOKUP(VLOOKUP($A141, 'E4 TB Allocation Details'!$A$18:$L$217, MATCH("Misc ID", 'E4 TB Allocation Details'!$A$18:$L$18, 0),FALSE), 'E2 Allocators'!$B$15:$W$361, MATCH('O5 Details by Class &amp; Accounts'!BD$18, 'E2 Allocators'!$B$15:$W$15, 0),FALSE)*$E141), 0, VLOOKUP(VLOOKUP($A141, 'E4 TB Allocation Details'!$A$18:$L$217, MATCH("Misc ID", 'E4 TB Allocation Details'!$A$18:$L$18, 0),FALSE), 'E2 Allocators'!$B$15:$W$361, MATCH('O5 Details by Class &amp; Accounts'!BD$18, 'E2 Allocators'!$B$15:$W$15, 0),FALSE)*$E141)</f>
        <v>0</v>
      </c>
      <c r="BE141" s="1334">
        <f>IF(ISERROR(VLOOKUP(VLOOKUP($A141, 'E4 TB Allocation Details'!$A$18:$L$217, MATCH("Misc ID", 'E4 TB Allocation Details'!$A$18:$L$18, 0),FALSE), 'E2 Allocators'!$B$15:$W$361, MATCH('O5 Details by Class &amp; Accounts'!BE$18, 'E2 Allocators'!$B$15:$W$15, 0),FALSE)*$E141), 0, VLOOKUP(VLOOKUP($A141, 'E4 TB Allocation Details'!$A$18:$L$217, MATCH("Misc ID", 'E4 TB Allocation Details'!$A$18:$L$18, 0),FALSE), 'E2 Allocators'!$B$15:$W$361, MATCH('O5 Details by Class &amp; Accounts'!BE$18, 'E2 Allocators'!$B$15:$W$15, 0),FALSE)*$E141)</f>
        <v>0</v>
      </c>
      <c r="BF141" s="1334">
        <f>IF(ISERROR(VLOOKUP(VLOOKUP($A141, 'E4 TB Allocation Details'!$A$18:$L$217, MATCH("Misc ID", 'E4 TB Allocation Details'!$A$18:$L$18, 0),FALSE), 'E2 Allocators'!$B$15:$W$361, MATCH('O5 Details by Class &amp; Accounts'!BF$18, 'E2 Allocators'!$B$15:$W$15, 0),FALSE)*$E141), 0, VLOOKUP(VLOOKUP($A141, 'E4 TB Allocation Details'!$A$18:$L$217, MATCH("Misc ID", 'E4 TB Allocation Details'!$A$18:$L$18, 0),FALSE), 'E2 Allocators'!$B$15:$W$361, MATCH('O5 Details by Class &amp; Accounts'!BF$18, 'E2 Allocators'!$B$15:$W$15, 0),FALSE)*$E141)</f>
        <v>0</v>
      </c>
      <c r="BG141" s="1334">
        <f>IF(ISERROR(VLOOKUP(VLOOKUP($A141, 'E4 TB Allocation Details'!$A$18:$L$217, MATCH("Misc ID", 'E4 TB Allocation Details'!$A$18:$L$18, 0),FALSE), 'E2 Allocators'!$B$15:$W$361, MATCH('O5 Details by Class &amp; Accounts'!BG$18, 'E2 Allocators'!$B$15:$W$15, 0),FALSE)*$E141), 0, VLOOKUP(VLOOKUP($A141, 'E4 TB Allocation Details'!$A$18:$L$217, MATCH("Misc ID", 'E4 TB Allocation Details'!$A$18:$L$18, 0),FALSE), 'E2 Allocators'!$B$15:$W$361, MATCH('O5 Details by Class &amp; Accounts'!BG$18, 'E2 Allocators'!$B$15:$W$15, 0),FALSE)*$E141)</f>
        <v>0</v>
      </c>
      <c r="BH141" s="1334">
        <f>IF(ISERROR(VLOOKUP(VLOOKUP($A141, 'E4 TB Allocation Details'!$A$18:$L$217, MATCH("Misc ID", 'E4 TB Allocation Details'!$A$18:$L$18, 0),FALSE), 'E2 Allocators'!$B$15:$W$361, MATCH('O5 Details by Class &amp; Accounts'!BH$18, 'E2 Allocators'!$B$15:$W$15, 0),FALSE)*$E141), 0, VLOOKUP(VLOOKUP($A141, 'E4 TB Allocation Details'!$A$18:$L$217, MATCH("Misc ID", 'E4 TB Allocation Details'!$A$18:$L$18, 0),FALSE), 'E2 Allocators'!$B$15:$W$361, MATCH('O5 Details by Class &amp; Accounts'!BH$18, 'E2 Allocators'!$B$15:$W$15, 0),FALSE)*$E141)</f>
        <v>0</v>
      </c>
      <c r="BI141" s="1334">
        <f>IF(ISERROR(VLOOKUP(VLOOKUP($A141, 'E4 TB Allocation Details'!$A$18:$L$217, MATCH("Misc ID", 'E4 TB Allocation Details'!$A$18:$L$18, 0),FALSE), 'E2 Allocators'!$B$15:$W$361, MATCH('O5 Details by Class &amp; Accounts'!BI$18, 'E2 Allocators'!$B$15:$W$15, 0),FALSE)*$E141), 0, VLOOKUP(VLOOKUP($A141, 'E4 TB Allocation Details'!$A$18:$L$217, MATCH("Misc ID", 'E4 TB Allocation Details'!$A$18:$L$18, 0),FALSE), 'E2 Allocators'!$B$15:$W$361, MATCH('O5 Details by Class &amp; Accounts'!BI$18, 'E2 Allocators'!$B$15:$W$15, 0),FALSE)*$E141)</f>
        <v>0</v>
      </c>
      <c r="BJ141" s="1334">
        <f>IF(ISERROR(VLOOKUP(VLOOKUP($A141, 'E4 TB Allocation Details'!$A$18:$L$217, MATCH("Misc ID", 'E4 TB Allocation Details'!$A$18:$L$18, 0),FALSE), 'E2 Allocators'!$B$15:$W$361, MATCH('O5 Details by Class &amp; Accounts'!BJ$18, 'E2 Allocators'!$B$15:$W$15, 0),FALSE)*$E141), 0, VLOOKUP(VLOOKUP($A141, 'E4 TB Allocation Details'!$A$18:$L$217, MATCH("Misc ID", 'E4 TB Allocation Details'!$A$18:$L$18, 0),FALSE), 'E2 Allocators'!$B$15:$W$361, MATCH('O5 Details by Class &amp; Accounts'!BJ$18, 'E2 Allocators'!$B$15:$W$15, 0),FALSE)*$E141)</f>
        <v>0</v>
      </c>
      <c r="BK141" s="1334">
        <f>IF(ISERROR(VLOOKUP(VLOOKUP($A141, 'E4 TB Allocation Details'!$A$18:$L$217, MATCH("Misc ID", 'E4 TB Allocation Details'!$A$18:$L$18, 0),FALSE), 'E2 Allocators'!$B$15:$W$361, MATCH('O5 Details by Class &amp; Accounts'!BK$18, 'E2 Allocators'!$B$15:$W$15, 0),FALSE)*$E141), 0, VLOOKUP(VLOOKUP($A141, 'E4 TB Allocation Details'!$A$18:$L$217, MATCH("Misc ID", 'E4 TB Allocation Details'!$A$18:$L$18, 0),FALSE), 'E2 Allocators'!$B$15:$W$361, MATCH('O5 Details by Class &amp; Accounts'!BK$18, 'E2 Allocators'!$B$15:$W$15, 0),FALSE)*$E141)</f>
        <v>0</v>
      </c>
      <c r="BL141" s="1334">
        <f>IF(ISERROR(VLOOKUP(VLOOKUP($A141, 'E4 TB Allocation Details'!$A$18:$L$217, MATCH("Misc ID", 'E4 TB Allocation Details'!$A$18:$L$18, 0),FALSE), 'E2 Allocators'!$B$15:$W$361, MATCH('O5 Details by Class &amp; Accounts'!BL$18, 'E2 Allocators'!$B$15:$W$15, 0),FALSE)*$E141), 0, VLOOKUP(VLOOKUP($A141, 'E4 TB Allocation Details'!$A$18:$L$217, MATCH("Misc ID", 'E4 TB Allocation Details'!$A$18:$L$18, 0),FALSE), 'E2 Allocators'!$B$15:$W$361, MATCH('O5 Details by Class &amp; Accounts'!BL$18, 'E2 Allocators'!$B$15:$W$15, 0),FALSE)*$E141)</f>
        <v>0</v>
      </c>
      <c r="BM141" s="1334">
        <f>IF(ISERROR(VLOOKUP(VLOOKUP($A141, 'E4 TB Allocation Details'!$A$18:$L$217, MATCH("Misc ID", 'E4 TB Allocation Details'!$A$18:$L$18, 0),FALSE), 'E2 Allocators'!$B$15:$W$361, MATCH('O5 Details by Class &amp; Accounts'!BM$18, 'E2 Allocators'!$B$15:$W$15, 0),FALSE)*$E141), 0, VLOOKUP(VLOOKUP($A141, 'E4 TB Allocation Details'!$A$18:$L$217, MATCH("Misc ID", 'E4 TB Allocation Details'!$A$18:$L$18, 0),FALSE), 'E2 Allocators'!$B$15:$W$361, MATCH('O5 Details by Class &amp; Accounts'!BM$18, 'E2 Allocators'!$B$15:$W$15, 0),FALSE)*$E141)</f>
        <v>0</v>
      </c>
      <c r="BN141" s="1334">
        <f>IF(ISERROR(VLOOKUP(VLOOKUP($A141, 'E4 TB Allocation Details'!$A$18:$L$217, MATCH("Misc ID", 'E4 TB Allocation Details'!$A$18:$L$18, 0),FALSE), 'E2 Allocators'!$B$15:$W$361, MATCH('O5 Details by Class &amp; Accounts'!BN$18, 'E2 Allocators'!$B$15:$W$15, 0),FALSE)*$E141), 0, VLOOKUP(VLOOKUP($A141, 'E4 TB Allocation Details'!$A$18:$L$217, MATCH("Misc ID", 'E4 TB Allocation Details'!$A$18:$L$18, 0),FALSE), 'E2 Allocators'!$B$15:$W$361, MATCH('O5 Details by Class &amp; Accounts'!BN$18, 'E2 Allocators'!$B$15:$W$15, 0),FALSE)*$E141)</f>
        <v>0</v>
      </c>
      <c r="BO141" s="1334">
        <f>IF(ISERROR(VLOOKUP(VLOOKUP($A141, 'E4 TB Allocation Details'!$A$18:$L$217, MATCH("Misc ID", 'E4 TB Allocation Details'!$A$18:$L$18, 0),FALSE), 'E2 Allocators'!$B$15:$W$361, MATCH('O5 Details by Class &amp; Accounts'!BO$18, 'E2 Allocators'!$B$15:$W$15, 0),FALSE)*$E141), 0, VLOOKUP(VLOOKUP($A141, 'E4 TB Allocation Details'!$A$18:$L$217, MATCH("Misc ID", 'E4 TB Allocation Details'!$A$18:$L$18, 0),FALSE), 'E2 Allocators'!$B$15:$W$361, MATCH('O5 Details by Class &amp; Accounts'!BO$18, 'E2 Allocators'!$B$15:$W$15, 0),FALSE)*$E141)</f>
        <v>0</v>
      </c>
      <c r="BP141" s="1334">
        <f>IF(ISERROR(VLOOKUP(VLOOKUP($A141, 'E4 TB Allocation Details'!$A$18:$L$217, MATCH("Misc ID", 'E4 TB Allocation Details'!$A$18:$L$18, 0),FALSE), 'E2 Allocators'!$B$15:$W$361, MATCH('O5 Details by Class &amp; Accounts'!BP$18, 'E2 Allocators'!$B$15:$W$15, 0),FALSE)*$E141), 0, VLOOKUP(VLOOKUP($A141, 'E4 TB Allocation Details'!$A$18:$L$217, MATCH("Misc ID", 'E4 TB Allocation Details'!$A$18:$L$18, 0),FALSE), 'E2 Allocators'!$B$15:$W$361, MATCH('O5 Details by Class &amp; Accounts'!BP$18, 'E2 Allocators'!$B$15:$W$15, 0),FALSE)*$E141)</f>
        <v>0</v>
      </c>
      <c r="BQ141" s="1334">
        <f>IF(ISERROR(VLOOKUP(VLOOKUP($A141, 'E4 TB Allocation Details'!$A$18:$L$217, MATCH("Misc ID", 'E4 TB Allocation Details'!$A$18:$L$18, 0),FALSE), 'E2 Allocators'!$B$15:$W$361, MATCH('O5 Details by Class &amp; Accounts'!BQ$18, 'E2 Allocators'!$B$15:$W$15, 0),FALSE)*$E141), 0, VLOOKUP(VLOOKUP($A141, 'E4 TB Allocation Details'!$A$18:$L$217, MATCH("Misc ID", 'E4 TB Allocation Details'!$A$18:$L$18, 0),FALSE), 'E2 Allocators'!$B$15:$W$361, MATCH('O5 Details by Class &amp; Accounts'!BQ$18, 'E2 Allocators'!$B$15:$W$15, 0),FALSE)*$E141)</f>
        <v>0</v>
      </c>
      <c r="BR141" s="1334">
        <f>IF(ISERROR(VLOOKUP(VLOOKUP($A141, 'E4 TB Allocation Details'!$A$18:$L$217, MATCH("Misc ID", 'E4 TB Allocation Details'!$A$18:$L$18, 0),FALSE), 'E2 Allocators'!$B$15:$W$361, MATCH('O5 Details by Class &amp; Accounts'!BR$18, 'E2 Allocators'!$B$15:$W$15, 0),FALSE)*$E141), 0, VLOOKUP(VLOOKUP($A141, 'E4 TB Allocation Details'!$A$18:$L$217, MATCH("Misc ID", 'E4 TB Allocation Details'!$A$18:$L$18, 0),FALSE), 'E2 Allocators'!$B$15:$W$361, MATCH('O5 Details by Class &amp; Accounts'!BR$18, 'E2 Allocators'!$B$15:$W$15, 0),FALSE)*$E141)</f>
        <v>0</v>
      </c>
      <c r="BS141" s="1334">
        <f t="shared" si="41"/>
        <v>0</v>
      </c>
      <c r="BT141" s="1334">
        <f>IF(ISERROR(VLOOKUP(VLOOKUP($A141, 'E4 TB Allocation Details'!$A$18:$L$217, MATCH("A &amp; G ID", 'E4 TB Allocation Details'!$A$18:$L$18, 0),FALSE), 'E2 Allocators'!$B$15:$W$361, MATCH('O5 Details by Class &amp; Accounts'!BT$18, 'E2 Allocators'!$B$15:$W$15, 0),FALSE)*$E141), 0, VLOOKUP(VLOOKUP($A141, 'E4 TB Allocation Details'!$A$18:$L$217, MATCH("A &amp; G ID", 'E4 TB Allocation Details'!$A$18:$L$18, 0),FALSE), 'E2 Allocators'!$B$15:$W$361, MATCH('O5 Details by Class &amp; Accounts'!BT$18, 'E2 Allocators'!$B$15:$W$15, 0),FALSE)*$E141)</f>
        <v>0</v>
      </c>
      <c r="BU141" s="1334">
        <f>IF(ISERROR(VLOOKUP(VLOOKUP($A141, 'E4 TB Allocation Details'!$A$18:$L$217, MATCH("A &amp; G ID", 'E4 TB Allocation Details'!$A$18:$L$18, 0),FALSE), 'E2 Allocators'!$B$15:$W$361, MATCH('O5 Details by Class &amp; Accounts'!BU$18, 'E2 Allocators'!$B$15:$W$15, 0),FALSE)*$E141), 0, VLOOKUP(VLOOKUP($A141, 'E4 TB Allocation Details'!$A$18:$L$217, MATCH("A &amp; G ID", 'E4 TB Allocation Details'!$A$18:$L$18, 0),FALSE), 'E2 Allocators'!$B$15:$W$361, MATCH('O5 Details by Class &amp; Accounts'!BU$18, 'E2 Allocators'!$B$15:$W$15, 0),FALSE)*$E141)</f>
        <v>0</v>
      </c>
      <c r="BV141" s="1334">
        <f>IF(ISERROR(VLOOKUP(VLOOKUP($A141, 'E4 TB Allocation Details'!$A$18:$L$217, MATCH("A &amp; G ID", 'E4 TB Allocation Details'!$A$18:$L$18, 0),FALSE), 'E2 Allocators'!$B$15:$W$361, MATCH('O5 Details by Class &amp; Accounts'!BV$18, 'E2 Allocators'!$B$15:$W$15, 0),FALSE)*$E141), 0, VLOOKUP(VLOOKUP($A141, 'E4 TB Allocation Details'!$A$18:$L$217, MATCH("A &amp; G ID", 'E4 TB Allocation Details'!$A$18:$L$18, 0),FALSE), 'E2 Allocators'!$B$15:$W$361, MATCH('O5 Details by Class &amp; Accounts'!BV$18, 'E2 Allocators'!$B$15:$W$15, 0),FALSE)*$E141)</f>
        <v>0</v>
      </c>
      <c r="BW141" s="1334">
        <f>IF(ISERROR(VLOOKUP(VLOOKUP($A141, 'E4 TB Allocation Details'!$A$18:$L$217, MATCH("A &amp; G ID", 'E4 TB Allocation Details'!$A$18:$L$18, 0),FALSE), 'E2 Allocators'!$B$15:$W$361, MATCH('O5 Details by Class &amp; Accounts'!BW$18, 'E2 Allocators'!$B$15:$W$15, 0),FALSE)*$E141), 0, VLOOKUP(VLOOKUP($A141, 'E4 TB Allocation Details'!$A$18:$L$217, MATCH("A &amp; G ID", 'E4 TB Allocation Details'!$A$18:$L$18, 0),FALSE), 'E2 Allocators'!$B$15:$W$361, MATCH('O5 Details by Class &amp; Accounts'!BW$18, 'E2 Allocators'!$B$15:$W$15, 0),FALSE)*$E141)</f>
        <v>0</v>
      </c>
      <c r="BX141" s="1334">
        <f>IF(ISERROR(VLOOKUP(VLOOKUP($A141, 'E4 TB Allocation Details'!$A$18:$L$217, MATCH("A &amp; G ID", 'E4 TB Allocation Details'!$A$18:$L$18, 0),FALSE), 'E2 Allocators'!$B$15:$W$361, MATCH('O5 Details by Class &amp; Accounts'!BX$18, 'E2 Allocators'!$B$15:$W$15, 0),FALSE)*$E141), 0, VLOOKUP(VLOOKUP($A141, 'E4 TB Allocation Details'!$A$18:$L$217, MATCH("A &amp; G ID", 'E4 TB Allocation Details'!$A$18:$L$18, 0),FALSE), 'E2 Allocators'!$B$15:$W$361, MATCH('O5 Details by Class &amp; Accounts'!BX$18, 'E2 Allocators'!$B$15:$W$15, 0),FALSE)*$E141)</f>
        <v>0</v>
      </c>
      <c r="BY141" s="1334">
        <f>IF(ISERROR(VLOOKUP(VLOOKUP($A141, 'E4 TB Allocation Details'!$A$18:$L$217, MATCH("A &amp; G ID", 'E4 TB Allocation Details'!$A$18:$L$18, 0),FALSE), 'E2 Allocators'!$B$15:$W$361, MATCH('O5 Details by Class &amp; Accounts'!BY$18, 'E2 Allocators'!$B$15:$W$15, 0),FALSE)*$E141), 0, VLOOKUP(VLOOKUP($A141, 'E4 TB Allocation Details'!$A$18:$L$217, MATCH("A &amp; G ID", 'E4 TB Allocation Details'!$A$18:$L$18, 0),FALSE), 'E2 Allocators'!$B$15:$W$361, MATCH('O5 Details by Class &amp; Accounts'!BY$18, 'E2 Allocators'!$B$15:$W$15, 0),FALSE)*$E141)</f>
        <v>0</v>
      </c>
      <c r="BZ141" s="1334">
        <f>IF(ISERROR(VLOOKUP(VLOOKUP($A141, 'E4 TB Allocation Details'!$A$18:$L$217, MATCH("A &amp; G ID", 'E4 TB Allocation Details'!$A$18:$L$18, 0),FALSE), 'E2 Allocators'!$B$15:$W$361, MATCH('O5 Details by Class &amp; Accounts'!BZ$18, 'E2 Allocators'!$B$15:$W$15, 0),FALSE)*$E141), 0, VLOOKUP(VLOOKUP($A141, 'E4 TB Allocation Details'!$A$18:$L$217, MATCH("A &amp; G ID", 'E4 TB Allocation Details'!$A$18:$L$18, 0),FALSE), 'E2 Allocators'!$B$15:$W$361, MATCH('O5 Details by Class &amp; Accounts'!BZ$18, 'E2 Allocators'!$B$15:$W$15, 0),FALSE)*$E141)</f>
        <v>0</v>
      </c>
      <c r="CA141" s="1334">
        <f>IF(ISERROR(VLOOKUP(VLOOKUP($A141, 'E4 TB Allocation Details'!$A$18:$L$217, MATCH("A &amp; G ID", 'E4 TB Allocation Details'!$A$18:$L$18, 0),FALSE), 'E2 Allocators'!$B$15:$W$361, MATCH('O5 Details by Class &amp; Accounts'!CA$18, 'E2 Allocators'!$B$15:$W$15, 0),FALSE)*$E141), 0, VLOOKUP(VLOOKUP($A141, 'E4 TB Allocation Details'!$A$18:$L$217, MATCH("A &amp; G ID", 'E4 TB Allocation Details'!$A$18:$L$18, 0),FALSE), 'E2 Allocators'!$B$15:$W$361, MATCH('O5 Details by Class &amp; Accounts'!CA$18, 'E2 Allocators'!$B$15:$W$15, 0),FALSE)*$E141)</f>
        <v>0</v>
      </c>
      <c r="CB141" s="1334">
        <f>IF(ISERROR(VLOOKUP(VLOOKUP($A141, 'E4 TB Allocation Details'!$A$18:$L$217, MATCH("A &amp; G ID", 'E4 TB Allocation Details'!$A$18:$L$18, 0),FALSE), 'E2 Allocators'!$B$15:$W$361, MATCH('O5 Details by Class &amp; Accounts'!CB$18, 'E2 Allocators'!$B$15:$W$15, 0),FALSE)*$E141), 0, VLOOKUP(VLOOKUP($A141, 'E4 TB Allocation Details'!$A$18:$L$217, MATCH("A &amp; G ID", 'E4 TB Allocation Details'!$A$18:$L$18, 0),FALSE), 'E2 Allocators'!$B$15:$W$361, MATCH('O5 Details by Class &amp; Accounts'!CB$18, 'E2 Allocators'!$B$15:$W$15, 0),FALSE)*$E141)</f>
        <v>0</v>
      </c>
      <c r="CC141" s="1334">
        <f>IF(ISERROR(VLOOKUP(VLOOKUP($A141, 'E4 TB Allocation Details'!$A$18:$L$217, MATCH("A &amp; G ID", 'E4 TB Allocation Details'!$A$18:$L$18, 0),FALSE), 'E2 Allocators'!$B$15:$W$361, MATCH('O5 Details by Class &amp; Accounts'!CC$18, 'E2 Allocators'!$B$15:$W$15, 0),FALSE)*$E141), 0, VLOOKUP(VLOOKUP($A141, 'E4 TB Allocation Details'!$A$18:$L$217, MATCH("A &amp; G ID", 'E4 TB Allocation Details'!$A$18:$L$18, 0),FALSE), 'E2 Allocators'!$B$15:$W$361, MATCH('O5 Details by Class &amp; Accounts'!CC$18, 'E2 Allocators'!$B$15:$W$15, 0),FALSE)*$E141)</f>
        <v>0</v>
      </c>
      <c r="CD141" s="1334">
        <f>IF(ISERROR(VLOOKUP(VLOOKUP($A141, 'E4 TB Allocation Details'!$A$18:$L$217, MATCH("A &amp; G ID", 'E4 TB Allocation Details'!$A$18:$L$18, 0),FALSE), 'E2 Allocators'!$B$15:$W$361, MATCH('O5 Details by Class &amp; Accounts'!CD$18, 'E2 Allocators'!$B$15:$W$15, 0),FALSE)*$E141), 0, VLOOKUP(VLOOKUP($A141, 'E4 TB Allocation Details'!$A$18:$L$217, MATCH("A &amp; G ID", 'E4 TB Allocation Details'!$A$18:$L$18, 0),FALSE), 'E2 Allocators'!$B$15:$W$361, MATCH('O5 Details by Class &amp; Accounts'!CD$18, 'E2 Allocators'!$B$15:$W$15, 0),FALSE)*$E141)</f>
        <v>0</v>
      </c>
      <c r="CE141" s="1334">
        <f>IF(ISERROR(VLOOKUP(VLOOKUP($A141, 'E4 TB Allocation Details'!$A$18:$L$217, MATCH("A &amp; G ID", 'E4 TB Allocation Details'!$A$18:$L$18, 0),FALSE), 'E2 Allocators'!$B$15:$W$361, MATCH('O5 Details by Class &amp; Accounts'!CE$18, 'E2 Allocators'!$B$15:$W$15, 0),FALSE)*$E141), 0, VLOOKUP(VLOOKUP($A141, 'E4 TB Allocation Details'!$A$18:$L$217, MATCH("A &amp; G ID", 'E4 TB Allocation Details'!$A$18:$L$18, 0),FALSE), 'E2 Allocators'!$B$15:$W$361, MATCH('O5 Details by Class &amp; Accounts'!CE$18, 'E2 Allocators'!$B$15:$W$15, 0),FALSE)*$E141)</f>
        <v>0</v>
      </c>
      <c r="CF141" s="1334">
        <f>IF(ISERROR(VLOOKUP(VLOOKUP($A141, 'E4 TB Allocation Details'!$A$18:$L$217, MATCH("A &amp; G ID", 'E4 TB Allocation Details'!$A$18:$L$18, 0),FALSE), 'E2 Allocators'!$B$15:$W$361, MATCH('O5 Details by Class &amp; Accounts'!CF$18, 'E2 Allocators'!$B$15:$W$15, 0),FALSE)*$E141), 0, VLOOKUP(VLOOKUP($A141, 'E4 TB Allocation Details'!$A$18:$L$217, MATCH("A &amp; G ID", 'E4 TB Allocation Details'!$A$18:$L$18, 0),FALSE), 'E2 Allocators'!$B$15:$W$361, MATCH('O5 Details by Class &amp; Accounts'!CF$18, 'E2 Allocators'!$B$15:$W$15, 0),FALSE)*$E141)</f>
        <v>0</v>
      </c>
      <c r="CG141" s="1334">
        <f>IF(ISERROR(VLOOKUP(VLOOKUP($A141, 'E4 TB Allocation Details'!$A$18:$L$217, MATCH("A &amp; G ID", 'E4 TB Allocation Details'!$A$18:$L$18, 0),FALSE), 'E2 Allocators'!$B$15:$W$361, MATCH('O5 Details by Class &amp; Accounts'!CG$18, 'E2 Allocators'!$B$15:$W$15, 0),FALSE)*$E141), 0, VLOOKUP(VLOOKUP($A141, 'E4 TB Allocation Details'!$A$18:$L$217, MATCH("A &amp; G ID", 'E4 TB Allocation Details'!$A$18:$L$18, 0),FALSE), 'E2 Allocators'!$B$15:$W$361, MATCH('O5 Details by Class &amp; Accounts'!CG$18, 'E2 Allocators'!$B$15:$W$15, 0),FALSE)*$E141)</f>
        <v>0</v>
      </c>
      <c r="CH141" s="1334">
        <f>IF(ISERROR(VLOOKUP(VLOOKUP($A141, 'E4 TB Allocation Details'!$A$18:$L$217, MATCH("A &amp; G ID", 'E4 TB Allocation Details'!$A$18:$L$18, 0),FALSE), 'E2 Allocators'!$B$15:$W$361, MATCH('O5 Details by Class &amp; Accounts'!CH$18, 'E2 Allocators'!$B$15:$W$15, 0),FALSE)*$E141), 0, VLOOKUP(VLOOKUP($A141, 'E4 TB Allocation Details'!$A$18:$L$217, MATCH("A &amp; G ID", 'E4 TB Allocation Details'!$A$18:$L$18, 0),FALSE), 'E2 Allocators'!$B$15:$W$361, MATCH('O5 Details by Class &amp; Accounts'!CH$18, 'E2 Allocators'!$B$15:$W$15, 0),FALSE)*$E141)</f>
        <v>0</v>
      </c>
      <c r="CI141" s="1334">
        <f>IF(ISERROR(VLOOKUP(VLOOKUP($A141, 'E4 TB Allocation Details'!$A$18:$L$217, MATCH("A &amp; G ID", 'E4 TB Allocation Details'!$A$18:$L$18, 0),FALSE), 'E2 Allocators'!$B$15:$W$361, MATCH('O5 Details by Class &amp; Accounts'!CI$18, 'E2 Allocators'!$B$15:$W$15, 0),FALSE)*$E141), 0, VLOOKUP(VLOOKUP($A141, 'E4 TB Allocation Details'!$A$18:$L$217, MATCH("A &amp; G ID", 'E4 TB Allocation Details'!$A$18:$L$18, 0),FALSE), 'E2 Allocators'!$B$15:$W$361, MATCH('O5 Details by Class &amp; Accounts'!CI$18, 'E2 Allocators'!$B$15:$W$15, 0),FALSE)*$E141)</f>
        <v>0</v>
      </c>
      <c r="CJ141" s="1334">
        <f>IF(ISERROR(VLOOKUP(VLOOKUP($A141, 'E4 TB Allocation Details'!$A$18:$L$217, MATCH("A &amp; G ID", 'E4 TB Allocation Details'!$A$18:$L$18, 0),FALSE), 'E2 Allocators'!$B$15:$W$361, MATCH('O5 Details by Class &amp; Accounts'!CJ$18, 'E2 Allocators'!$B$15:$W$15, 0),FALSE)*$E141), 0, VLOOKUP(VLOOKUP($A141, 'E4 TB Allocation Details'!$A$18:$L$217, MATCH("A &amp; G ID", 'E4 TB Allocation Details'!$A$18:$L$18, 0),FALSE), 'E2 Allocators'!$B$15:$W$361, MATCH('O5 Details by Class &amp; Accounts'!CJ$18, 'E2 Allocators'!$B$15:$W$15, 0),FALSE)*$E141)</f>
        <v>0</v>
      </c>
      <c r="CK141" s="1334">
        <f>IF(ISERROR(VLOOKUP(VLOOKUP($A141, 'E4 TB Allocation Details'!$A$18:$L$217, MATCH("A &amp; G ID", 'E4 TB Allocation Details'!$A$18:$L$18, 0),FALSE), 'E2 Allocators'!$B$15:$W$361, MATCH('O5 Details by Class &amp; Accounts'!CK$18, 'E2 Allocators'!$B$15:$W$15, 0),FALSE)*$E141), 0, VLOOKUP(VLOOKUP($A141, 'E4 TB Allocation Details'!$A$18:$L$217, MATCH("A &amp; G ID", 'E4 TB Allocation Details'!$A$18:$L$18, 0),FALSE), 'E2 Allocators'!$B$15:$W$361, MATCH('O5 Details by Class &amp; Accounts'!CK$18, 'E2 Allocators'!$B$15:$W$15, 0),FALSE)*$E141)</f>
        <v>0</v>
      </c>
      <c r="CL141" s="1334">
        <f>IF(ISERROR(VLOOKUP(VLOOKUP($A141, 'E4 TB Allocation Details'!$A$18:$L$217, MATCH("A &amp; G ID", 'E4 TB Allocation Details'!$A$18:$L$18, 0),FALSE), 'E2 Allocators'!$B$15:$W$361, MATCH('O5 Details by Class &amp; Accounts'!CL$18, 'E2 Allocators'!$B$15:$W$15, 0),FALSE)*$E141), 0, VLOOKUP(VLOOKUP($A141, 'E4 TB Allocation Details'!$A$18:$L$217, MATCH("A &amp; G ID", 'E4 TB Allocation Details'!$A$18:$L$18, 0),FALSE), 'E2 Allocators'!$B$15:$W$361, MATCH('O5 Details by Class &amp; Accounts'!CL$18, 'E2 Allocators'!$B$15:$W$15, 0),FALSE)*$E141)</f>
        <v>0</v>
      </c>
      <c r="CM141" s="1334">
        <f>IF(ISERROR(VLOOKUP(VLOOKUP($A141, 'E4 TB Allocation Details'!$A$18:$L$217, MATCH("A &amp; G ID", 'E4 TB Allocation Details'!$A$18:$L$18, 0),FALSE), 'E2 Allocators'!$B$15:$W$361, MATCH('O5 Details by Class &amp; Accounts'!CM$18, 'E2 Allocators'!$B$15:$W$15, 0),FALSE)*$E141), 0, VLOOKUP(VLOOKUP($A141, 'E4 TB Allocation Details'!$A$18:$L$217, MATCH("A &amp; G ID", 'E4 TB Allocation Details'!$A$18:$L$18, 0),FALSE), 'E2 Allocators'!$B$15:$W$361, MATCH('O5 Details by Class &amp; Accounts'!CM$18, 'E2 Allocators'!$B$15:$W$15, 0),FALSE)*$E141)</f>
        <v>0</v>
      </c>
      <c r="CN141" s="1334">
        <f t="shared" si="42"/>
        <v>0</v>
      </c>
      <c r="CO141" s="1670">
        <f t="shared" si="43"/>
        <v>0</v>
      </c>
      <c r="CQ141" s="1926">
        <v>1850</v>
      </c>
    </row>
    <row r="142" spans="1:95" s="64" customFormat="1" ht="25.5" x14ac:dyDescent="0.2">
      <c r="A142" s="1102">
        <v>5040</v>
      </c>
      <c r="B142" s="1101" t="s">
        <v>4</v>
      </c>
      <c r="C142" s="1667">
        <f>IF(ISERROR(VLOOKUP($A142,'I3 TB Data'!$A$20:$H$465,MATCH('O5 Details by Class &amp; Accounts'!$C$18, 'I3 TB Data'!$A$20:$H$20,0),0)), 0, VLOOKUP($A142,'I3 TB Data'!$A$20:$H$465,MATCH('O5 Details by Class &amp; Accounts'!$C$18,'I3 TB Data'!$A$20:$H$20,0),0))</f>
        <v>1089225</v>
      </c>
      <c r="D142" s="1668"/>
      <c r="E142" s="1667">
        <f t="shared" si="31"/>
        <v>1089225</v>
      </c>
      <c r="F142" s="1669">
        <f>IF(ISERROR(VLOOKUP($A142, 'E1 Categorization'!A33:E123, MATCH("Customer Component", 'E1 Categorization'!$A$33:$E$33,0), 0)), 0, IF(VLOOKUP($A142, 'E1 Categorization'!A33:E123, MATCH("Customer Component", 'E1 Categorization'!$A$33:$E$33,0), 0)=0, 'O5 Details by Class &amp; Accounts'!$E142, IF(AND(VLOOKUP($A142, 'E1 Categorization'!A33:E123, MATCH("Customer Component", 'E1 Categorization'!$A$33:$E$33,0), 0) &gt;0, VLOOKUP($A142, 'E1 Categorization'!A33:E123, MATCH("Customer Component", 'E1 Categorization'!$A$33:$E$33,0), 0)&lt;1), 'O5 Details by Class &amp; Accounts'!$E142*(1-VLOOKUP($A142, 'E1 Categorization'!A33:E123, MATCH("Customer Component", 'E1 Categorization'!$A$33:$E$33,0), 0)), 0)))</f>
        <v>653535</v>
      </c>
      <c r="G142" s="1669">
        <f>IF(ISERROR(VLOOKUP($A142, 'E1 Categorization'!A33:E123, MATCH("Customer Component", 'E1 Categorization'!$A$33:$E$33,0), 0)),0, IF(VLOOKUP($A142, 'E1 Categorization'!A33:E123, MATCH("Customer Component", 'E1 Categorization'!$A$33:$E$33,0), 0)=0, 0, IF(AND(VLOOKUP($A142, 'E1 Categorization'!A33:E123, MATCH("Customer Component", 'E1 Categorization'!$A$33:$E$33,0), 0) &gt;0, VLOOKUP($A142, 'E1 Categorization'!A33:E123, MATCH("Customer Component", 'E1 Categorization'!$A$33:$E$33,0), 0)&lt;1), 'O5 Details by Class &amp; Accounts'!$E142*(VLOOKUP($A142, 'E1 Categorization'!A33:E123, MATCH("Customer Component", 'E1 Categorization'!$A$33:$E$33,0), 0)), 'O5 Details by Class &amp; Accounts'!$E142)))</f>
        <v>435690</v>
      </c>
      <c r="H142" s="1334">
        <f t="shared" si="38"/>
        <v>1089225</v>
      </c>
      <c r="I142" s="1334">
        <f>IF(ISERROR(VLOOKUP(VLOOKUP($A142, 'E4 TB Allocation Details'!$A$18:$L$217, MATCH("Demand ID", 'E4 TB Allocation Details'!$A$18:$L$18, 0),FALSE), 'E2 Allocators'!$B$15:$W$361, MATCH('O5 Details by Class &amp; Accounts'!I$18, 'E2 Allocators'!$B$15:$W$15, 0),FALSE)*$F142), 0, VLOOKUP(VLOOKUP($A142, 'E4 TB Allocation Details'!$A$18:$L$217, MATCH("Demand ID", 'E4 TB Allocation Details'!$A$18:$L$18, 0),FALSE), 'E2 Allocators'!$B$15:$W$361, MATCH('O5 Details by Class &amp; Accounts'!I$18, 'E2 Allocators'!$B$15:$W$15, 0),FALSE)*$F142)</f>
        <v>277158.55485492642</v>
      </c>
      <c r="J142" s="1334">
        <f>IF(ISERROR(VLOOKUP(VLOOKUP($A142, 'E4 TB Allocation Details'!$A$18:$L$217, MATCH("Demand ID", 'E4 TB Allocation Details'!$A$18:$L$18, 0),FALSE), 'E2 Allocators'!$B$15:$W$361, MATCH('O5 Details by Class &amp; Accounts'!J$18, 'E2 Allocators'!$B$15:$W$15, 0),FALSE)*$F142), 0, VLOOKUP(VLOOKUP($A142, 'E4 TB Allocation Details'!$A$18:$L$217, MATCH("Demand ID", 'E4 TB Allocation Details'!$A$18:$L$18, 0),FALSE), 'E2 Allocators'!$B$15:$W$361, MATCH('O5 Details by Class &amp; Accounts'!J$18, 'E2 Allocators'!$B$15:$W$15, 0),FALSE)*$F142)</f>
        <v>95623.107662798211</v>
      </c>
      <c r="K142" s="1334">
        <f>IF(ISERROR(VLOOKUP(VLOOKUP($A142, 'E4 TB Allocation Details'!$A$18:$L$217, MATCH("Demand ID", 'E4 TB Allocation Details'!$A$18:$L$18, 0),FALSE), 'E2 Allocators'!$B$15:$W$361, MATCH('O5 Details by Class &amp; Accounts'!K$18, 'E2 Allocators'!$B$15:$W$15, 0),FALSE)*$F142), 0, VLOOKUP(VLOOKUP($A142, 'E4 TB Allocation Details'!$A$18:$L$217, MATCH("Demand ID", 'E4 TB Allocation Details'!$A$18:$L$18, 0),FALSE), 'E2 Allocators'!$B$15:$W$361, MATCH('O5 Details by Class &amp; Accounts'!K$18, 'E2 Allocators'!$B$15:$W$15, 0),FALSE)*$F142)</f>
        <v>191225.86859183473</v>
      </c>
      <c r="L142" s="1334">
        <f>IF(ISERROR(VLOOKUP(VLOOKUP($A142, 'E4 TB Allocation Details'!$A$18:$L$217, MATCH("Demand ID", 'E4 TB Allocation Details'!$A$18:$L$18, 0),FALSE), 'E2 Allocators'!$B$15:$W$361, MATCH('O5 Details by Class &amp; Accounts'!L$18, 'E2 Allocators'!$B$15:$W$15, 0),FALSE)*$F142), 0, VLOOKUP(VLOOKUP($A142, 'E4 TB Allocation Details'!$A$18:$L$217, MATCH("Demand ID", 'E4 TB Allocation Details'!$A$18:$L$18, 0),FALSE), 'E2 Allocators'!$B$15:$W$361, MATCH('O5 Details by Class &amp; Accounts'!L$18, 'E2 Allocators'!$B$15:$W$15, 0),FALSE)*$F142)</f>
        <v>0</v>
      </c>
      <c r="M142" s="1334">
        <f>IF(ISERROR(VLOOKUP(VLOOKUP($A142, 'E4 TB Allocation Details'!$A$18:$L$217, MATCH("Demand ID", 'E4 TB Allocation Details'!$A$18:$L$18, 0),FALSE), 'E2 Allocators'!$B$15:$W$361, MATCH('O5 Details by Class &amp; Accounts'!M$18, 'E2 Allocators'!$B$15:$W$15, 0),FALSE)*$F142), 0, VLOOKUP(VLOOKUP($A142, 'E4 TB Allocation Details'!$A$18:$L$217, MATCH("Demand ID", 'E4 TB Allocation Details'!$A$18:$L$18, 0),FALSE), 'E2 Allocators'!$B$15:$W$361, MATCH('O5 Details by Class &amp; Accounts'!M$18, 'E2 Allocators'!$B$15:$W$15, 0),FALSE)*$F142)</f>
        <v>40846.474826844846</v>
      </c>
      <c r="N142" s="1334">
        <f>IF(ISERROR(VLOOKUP(VLOOKUP($A142, 'E4 TB Allocation Details'!$A$18:$L$217, MATCH("Demand ID", 'E4 TB Allocation Details'!$A$18:$L$18, 0),FALSE), 'E2 Allocators'!$B$15:$W$361, MATCH('O5 Details by Class &amp; Accounts'!N$18, 'E2 Allocators'!$B$15:$W$15, 0),FALSE)*$F142), 0, VLOOKUP(VLOOKUP($A142, 'E4 TB Allocation Details'!$A$18:$L$217, MATCH("Demand ID", 'E4 TB Allocation Details'!$A$18:$L$18, 0),FALSE), 'E2 Allocators'!$B$15:$W$361, MATCH('O5 Details by Class &amp; Accounts'!N$18, 'E2 Allocators'!$B$15:$W$15, 0),FALSE)*$F142)</f>
        <v>47443.14530441547</v>
      </c>
      <c r="O142" s="1334">
        <f>IF(ISERROR(VLOOKUP(VLOOKUP($A142, 'E4 TB Allocation Details'!$A$18:$L$217, MATCH("Demand ID", 'E4 TB Allocation Details'!$A$18:$L$18, 0),FALSE), 'E2 Allocators'!$B$15:$W$361, MATCH('O5 Details by Class &amp; Accounts'!O$18, 'E2 Allocators'!$B$15:$W$15, 0),FALSE)*$F142), 0, VLOOKUP(VLOOKUP($A142, 'E4 TB Allocation Details'!$A$18:$L$217, MATCH("Demand ID", 'E4 TB Allocation Details'!$A$18:$L$18, 0),FALSE), 'E2 Allocators'!$B$15:$W$361, MATCH('O5 Details by Class &amp; Accounts'!O$18, 'E2 Allocators'!$B$15:$W$15, 0),FALSE)*$F142)</f>
        <v>0</v>
      </c>
      <c r="P142" s="1334">
        <f>IF(ISERROR(VLOOKUP(VLOOKUP($A142, 'E4 TB Allocation Details'!$A$18:$L$217, MATCH("Demand ID", 'E4 TB Allocation Details'!$A$18:$L$18, 0),FALSE), 'E2 Allocators'!$B$15:$W$361, MATCH('O5 Details by Class &amp; Accounts'!P$18, 'E2 Allocators'!$B$15:$W$15, 0),FALSE)*$F142), 0, VLOOKUP(VLOOKUP($A142, 'E4 TB Allocation Details'!$A$18:$L$217, MATCH("Demand ID", 'E4 TB Allocation Details'!$A$18:$L$18, 0),FALSE), 'E2 Allocators'!$B$15:$W$361, MATCH('O5 Details by Class &amp; Accounts'!P$18, 'E2 Allocators'!$B$15:$W$15, 0),FALSE)*$F142)</f>
        <v>108.10447300083169</v>
      </c>
      <c r="Q142" s="1334">
        <f>IF(ISERROR(VLOOKUP(VLOOKUP($A142, 'E4 TB Allocation Details'!$A$18:$L$217, MATCH("Demand ID", 'E4 TB Allocation Details'!$A$18:$L$18, 0),FALSE), 'E2 Allocators'!$B$15:$W$361, MATCH('O5 Details by Class &amp; Accounts'!Q$18, 'E2 Allocators'!$B$15:$W$15, 0),FALSE)*$F142), 0, VLOOKUP(VLOOKUP($A142, 'E4 TB Allocation Details'!$A$18:$L$217, MATCH("Demand ID", 'E4 TB Allocation Details'!$A$18:$L$18, 0),FALSE), 'E2 Allocators'!$B$15:$W$361, MATCH('O5 Details by Class &amp; Accounts'!Q$18, 'E2 Allocators'!$B$15:$W$15, 0),FALSE)*$F142)</f>
        <v>1129.7442861794937</v>
      </c>
      <c r="R142" s="1334">
        <f>IF(ISERROR(VLOOKUP(VLOOKUP($A142, 'E4 TB Allocation Details'!$A$18:$L$217, MATCH("Demand ID", 'E4 TB Allocation Details'!$A$18:$L$18, 0),FALSE), 'E2 Allocators'!$B$15:$W$361, MATCH('O5 Details by Class &amp; Accounts'!R$18, 'E2 Allocators'!$B$15:$W$15, 0),FALSE)*$F142), 0, VLOOKUP(VLOOKUP($A142, 'E4 TB Allocation Details'!$A$18:$L$217, MATCH("Demand ID", 'E4 TB Allocation Details'!$A$18:$L$18, 0),FALSE), 'E2 Allocators'!$B$15:$W$361, MATCH('O5 Details by Class &amp; Accounts'!R$18, 'E2 Allocators'!$B$15:$W$15, 0),FALSE)*$F142)</f>
        <v>0</v>
      </c>
      <c r="S142" s="1334">
        <f>IF(ISERROR(VLOOKUP(VLOOKUP($A142, 'E4 TB Allocation Details'!$A$18:$L$217, MATCH("Demand ID", 'E4 TB Allocation Details'!$A$18:$L$18, 0),FALSE), 'E2 Allocators'!$B$15:$W$361, MATCH('O5 Details by Class &amp; Accounts'!S$18, 'E2 Allocators'!$B$15:$W$15, 0),FALSE)*$F142), 0, VLOOKUP(VLOOKUP($A142, 'E4 TB Allocation Details'!$A$18:$L$217, MATCH("Demand ID", 'E4 TB Allocation Details'!$A$18:$L$18, 0),FALSE), 'E2 Allocators'!$B$15:$W$361, MATCH('O5 Details by Class &amp; Accounts'!S$18, 'E2 Allocators'!$B$15:$W$15, 0),FALSE)*$F142)</f>
        <v>0</v>
      </c>
      <c r="T142" s="1334">
        <f>IF(ISERROR(VLOOKUP(VLOOKUP($A142, 'E4 TB Allocation Details'!$A$18:$L$217, MATCH("Demand ID", 'E4 TB Allocation Details'!$A$18:$L$18, 0),FALSE), 'E2 Allocators'!$B$15:$W$361, MATCH('O5 Details by Class &amp; Accounts'!T$18, 'E2 Allocators'!$B$15:$W$15, 0),FALSE)*$F142), 0, VLOOKUP(VLOOKUP($A142, 'E4 TB Allocation Details'!$A$18:$L$217, MATCH("Demand ID", 'E4 TB Allocation Details'!$A$18:$L$18, 0),FALSE), 'E2 Allocators'!$B$15:$W$361, MATCH('O5 Details by Class &amp; Accounts'!T$18, 'E2 Allocators'!$B$15:$W$15, 0),FALSE)*$F142)</f>
        <v>0</v>
      </c>
      <c r="U142" s="1334">
        <f>IF(ISERROR(VLOOKUP(VLOOKUP($A142, 'E4 TB Allocation Details'!$A$18:$L$217, MATCH("Demand ID", 'E4 TB Allocation Details'!$A$18:$L$18, 0),FALSE), 'E2 Allocators'!$B$15:$W$361, MATCH('O5 Details by Class &amp; Accounts'!U$18, 'E2 Allocators'!$B$15:$W$15, 0),FALSE)*$F142), 0, VLOOKUP(VLOOKUP($A142, 'E4 TB Allocation Details'!$A$18:$L$217, MATCH("Demand ID", 'E4 TB Allocation Details'!$A$18:$L$18, 0),FALSE), 'E2 Allocators'!$B$15:$W$361, MATCH('O5 Details by Class &amp; Accounts'!U$18, 'E2 Allocators'!$B$15:$W$15, 0),FALSE)*$F142)</f>
        <v>0</v>
      </c>
      <c r="V142" s="1334">
        <f>IF(ISERROR(VLOOKUP(VLOOKUP($A142, 'E4 TB Allocation Details'!$A$18:$L$217, MATCH("Demand ID", 'E4 TB Allocation Details'!$A$18:$L$18, 0),FALSE), 'E2 Allocators'!$B$15:$W$361, MATCH('O5 Details by Class &amp; Accounts'!V$18, 'E2 Allocators'!$B$15:$W$15, 0),FALSE)*$F142), 0, VLOOKUP(VLOOKUP($A142, 'E4 TB Allocation Details'!$A$18:$L$217, MATCH("Demand ID", 'E4 TB Allocation Details'!$A$18:$L$18, 0),FALSE), 'E2 Allocators'!$B$15:$W$361, MATCH('O5 Details by Class &amp; Accounts'!V$18, 'E2 Allocators'!$B$15:$W$15, 0),FALSE)*$F142)</f>
        <v>0</v>
      </c>
      <c r="W142" s="1334">
        <f>IF(ISERROR(VLOOKUP(VLOOKUP($A142, 'E4 TB Allocation Details'!$A$18:$L$217, MATCH("Demand ID", 'E4 TB Allocation Details'!$A$18:$L$18, 0),FALSE), 'E2 Allocators'!$B$15:$W$361, MATCH('O5 Details by Class &amp; Accounts'!W$18, 'E2 Allocators'!$B$15:$W$15, 0),FALSE)*$F142), 0, VLOOKUP(VLOOKUP($A142, 'E4 TB Allocation Details'!$A$18:$L$217, MATCH("Demand ID", 'E4 TB Allocation Details'!$A$18:$L$18, 0),FALSE), 'E2 Allocators'!$B$15:$W$361, MATCH('O5 Details by Class &amp; Accounts'!W$18, 'E2 Allocators'!$B$15:$W$15, 0),FALSE)*$F142)</f>
        <v>0</v>
      </c>
      <c r="X142" s="1334">
        <f>IF(ISERROR(VLOOKUP(VLOOKUP($A142, 'E4 TB Allocation Details'!$A$18:$L$217, MATCH("Demand ID", 'E4 TB Allocation Details'!$A$18:$L$18, 0),FALSE), 'E2 Allocators'!$B$15:$W$361, MATCH('O5 Details by Class &amp; Accounts'!X$18, 'E2 Allocators'!$B$15:$W$15, 0),FALSE)*$F142), 0, VLOOKUP(VLOOKUP($A142, 'E4 TB Allocation Details'!$A$18:$L$217, MATCH("Demand ID", 'E4 TB Allocation Details'!$A$18:$L$18, 0),FALSE), 'E2 Allocators'!$B$15:$W$361, MATCH('O5 Details by Class &amp; Accounts'!X$18, 'E2 Allocators'!$B$15:$W$15, 0),FALSE)*$F142)</f>
        <v>0</v>
      </c>
      <c r="Y142" s="1334">
        <f>IF(ISERROR(VLOOKUP(VLOOKUP($A142, 'E4 TB Allocation Details'!$A$18:$L$217, MATCH("Demand ID", 'E4 TB Allocation Details'!$A$18:$L$18, 0),FALSE), 'E2 Allocators'!$B$15:$W$361, MATCH('O5 Details by Class &amp; Accounts'!Y$18, 'E2 Allocators'!$B$15:$W$15, 0),FALSE)*$F142), 0, VLOOKUP(VLOOKUP($A142, 'E4 TB Allocation Details'!$A$18:$L$217, MATCH("Demand ID", 'E4 TB Allocation Details'!$A$18:$L$18, 0),FALSE), 'E2 Allocators'!$B$15:$W$361, MATCH('O5 Details by Class &amp; Accounts'!Y$18, 'E2 Allocators'!$B$15:$W$15, 0),FALSE)*$F142)</f>
        <v>0</v>
      </c>
      <c r="Z142" s="1334">
        <f>IF(ISERROR(VLOOKUP(VLOOKUP($A142, 'E4 TB Allocation Details'!$A$18:$L$217, MATCH("Demand ID", 'E4 TB Allocation Details'!$A$18:$L$18, 0),FALSE), 'E2 Allocators'!$B$15:$W$361, MATCH('O5 Details by Class &amp; Accounts'!Z$18, 'E2 Allocators'!$B$15:$W$15, 0),FALSE)*$F142), 0, VLOOKUP(VLOOKUP($A142, 'E4 TB Allocation Details'!$A$18:$L$217, MATCH("Demand ID", 'E4 TB Allocation Details'!$A$18:$L$18, 0),FALSE), 'E2 Allocators'!$B$15:$W$361, MATCH('O5 Details by Class &amp; Accounts'!Z$18, 'E2 Allocators'!$B$15:$W$15, 0),FALSE)*$F142)</f>
        <v>0</v>
      </c>
      <c r="AA142" s="1334">
        <f>IF(ISERROR(VLOOKUP(VLOOKUP($A142, 'E4 TB Allocation Details'!$A$18:$L$217, MATCH("Demand ID", 'E4 TB Allocation Details'!$A$18:$L$18, 0),FALSE), 'E2 Allocators'!$B$15:$W$361, MATCH('O5 Details by Class &amp; Accounts'!AA$18, 'E2 Allocators'!$B$15:$W$15, 0),FALSE)*$F142), 0, VLOOKUP(VLOOKUP($A142, 'E4 TB Allocation Details'!$A$18:$L$217, MATCH("Demand ID", 'E4 TB Allocation Details'!$A$18:$L$18, 0),FALSE), 'E2 Allocators'!$B$15:$W$361, MATCH('O5 Details by Class &amp; Accounts'!AA$18, 'E2 Allocators'!$B$15:$W$15, 0),FALSE)*$F142)</f>
        <v>0</v>
      </c>
      <c r="AB142" s="1334">
        <f>IF(ISERROR(VLOOKUP(VLOOKUP($A142, 'E4 TB Allocation Details'!$A$18:$L$217, MATCH("Demand ID", 'E4 TB Allocation Details'!$A$18:$L$18, 0),FALSE), 'E2 Allocators'!$B$15:$W$361, MATCH('O5 Details by Class &amp; Accounts'!AB$18, 'E2 Allocators'!$B$15:$W$15, 0),FALSE)*$F142), 0, VLOOKUP(VLOOKUP($A142, 'E4 TB Allocation Details'!$A$18:$L$217, MATCH("Demand ID", 'E4 TB Allocation Details'!$A$18:$L$18, 0),FALSE), 'E2 Allocators'!$B$15:$W$361, MATCH('O5 Details by Class &amp; Accounts'!AB$18, 'E2 Allocators'!$B$15:$W$15, 0),FALSE)*$F142)</f>
        <v>0</v>
      </c>
      <c r="AC142" s="1334">
        <f t="shared" si="39"/>
        <v>653535.00000000012</v>
      </c>
      <c r="AD142" s="1334">
        <f>IF(ISERROR(VLOOKUP(VLOOKUP($A142, 'E4 TB Allocation Details'!$A$18:$L$217, MATCH("Customer ID", 'E4 TB Allocation Details'!$A$18:$L$18, 0),FALSE), 'E2 Allocators'!$B$15:$W$361, MATCH('O5 Details by Class &amp; Accounts'!AD$18, 'E2 Allocators'!$B$15:$W$15, 0),FALSE)*$G142), 0, VLOOKUP(VLOOKUP($A142, 'E4 TB Allocation Details'!$A$18:$L$217, MATCH("Customer ID", 'E4 TB Allocation Details'!$A$18:$L$18, 0),FALSE), 'E2 Allocators'!$B$15:$W$361, MATCH('O5 Details by Class &amp; Accounts'!AD$18, 'E2 Allocators'!$B$15:$W$15, 0),FALSE)*$G142)</f>
        <v>317927.3646277244</v>
      </c>
      <c r="AE142" s="1334">
        <f>IF(ISERROR(VLOOKUP(VLOOKUP($A142, 'E4 TB Allocation Details'!$A$18:$L$217, MATCH("Customer ID", 'E4 TB Allocation Details'!$A$18:$L$18, 0),FALSE), 'E2 Allocators'!$B$15:$W$361, MATCH('O5 Details by Class &amp; Accounts'!AE$18, 'E2 Allocators'!$B$15:$W$15, 0),FALSE)*$G142), 0, VLOOKUP(VLOOKUP($A142, 'E4 TB Allocation Details'!$A$18:$L$217, MATCH("Customer ID", 'E4 TB Allocation Details'!$A$18:$L$18, 0),FALSE), 'E2 Allocators'!$B$15:$W$361, MATCH('O5 Details by Class &amp; Accounts'!AE$18, 'E2 Allocators'!$B$15:$W$15, 0),FALSE)*$G142)</f>
        <v>35076.72561610907</v>
      </c>
      <c r="AF142" s="1334">
        <f>IF(ISERROR(VLOOKUP(VLOOKUP($A142, 'E4 TB Allocation Details'!$A$18:$L$217, MATCH("Customer ID", 'E4 TB Allocation Details'!$A$18:$L$18, 0),FALSE), 'E2 Allocators'!$B$15:$W$361, MATCH('O5 Details by Class &amp; Accounts'!AF$18, 'E2 Allocators'!$B$15:$W$15, 0),FALSE)*$G142), 0, VLOOKUP(VLOOKUP($A142, 'E4 TB Allocation Details'!$A$18:$L$217, MATCH("Customer ID", 'E4 TB Allocation Details'!$A$18:$L$18, 0),FALSE), 'E2 Allocators'!$B$15:$W$361, MATCH('O5 Details by Class &amp; Accounts'!AF$18, 'E2 Allocators'!$B$15:$W$15, 0),FALSE)*$G142)</f>
        <v>4228.9774145359715</v>
      </c>
      <c r="AG142" s="1334">
        <f>IF(ISERROR(VLOOKUP(VLOOKUP($A142, 'E4 TB Allocation Details'!$A$18:$L$217, MATCH("Customer ID", 'E4 TB Allocation Details'!$A$18:$L$18, 0),FALSE), 'E2 Allocators'!$B$15:$W$361, MATCH('O5 Details by Class &amp; Accounts'!AG$18, 'E2 Allocators'!$B$15:$W$15, 0),FALSE)*$G142), 0, VLOOKUP(VLOOKUP($A142, 'E4 TB Allocation Details'!$A$18:$L$217, MATCH("Customer ID", 'E4 TB Allocation Details'!$A$18:$L$18, 0),FALSE), 'E2 Allocators'!$B$15:$W$361, MATCH('O5 Details by Class &amp; Accounts'!AG$18, 'E2 Allocators'!$B$15:$W$15, 0),FALSE)*$G142)</f>
        <v>0</v>
      </c>
      <c r="AH142" s="1334">
        <f>IF(ISERROR(VLOOKUP(VLOOKUP($A142, 'E4 TB Allocation Details'!$A$18:$L$217, MATCH("Customer ID", 'E4 TB Allocation Details'!$A$18:$L$18, 0),FALSE), 'E2 Allocators'!$B$15:$W$361, MATCH('O5 Details by Class &amp; Accounts'!AH$18, 'E2 Allocators'!$B$15:$W$15, 0),FALSE)*$G142), 0, VLOOKUP(VLOOKUP($A142, 'E4 TB Allocation Details'!$A$18:$L$217, MATCH("Customer ID", 'E4 TB Allocation Details'!$A$18:$L$18, 0),FALSE), 'E2 Allocators'!$B$15:$W$361, MATCH('O5 Details by Class &amp; Accounts'!AH$18, 'E2 Allocators'!$B$15:$W$15, 0),FALSE)*$G142)</f>
        <v>39.175595467859502</v>
      </c>
      <c r="AI142" s="1334">
        <f>IF(ISERROR(VLOOKUP(VLOOKUP($A142, 'E4 TB Allocation Details'!$A$18:$L$217, MATCH("Customer ID", 'E4 TB Allocation Details'!$A$18:$L$18, 0),FALSE), 'E2 Allocators'!$B$15:$W$361, MATCH('O5 Details by Class &amp; Accounts'!AI$18, 'E2 Allocators'!$B$15:$W$15, 0),FALSE)*$G142), 0, VLOOKUP(VLOOKUP($A142, 'E4 TB Allocation Details'!$A$18:$L$217, MATCH("Customer ID", 'E4 TB Allocation Details'!$A$18:$L$18, 0),FALSE), 'E2 Allocators'!$B$15:$W$361, MATCH('O5 Details by Class &amp; Accounts'!AI$18, 'E2 Allocators'!$B$15:$W$15, 0),FALSE)*$G142)</f>
        <v>9.7938988669648754</v>
      </c>
      <c r="AJ142" s="1334">
        <f>IF(ISERROR(VLOOKUP(VLOOKUP($A142, 'E4 TB Allocation Details'!$A$18:$L$217, MATCH("Customer ID", 'E4 TB Allocation Details'!$A$18:$L$18, 0),FALSE), 'E2 Allocators'!$B$15:$W$361, MATCH('O5 Details by Class &amp; Accounts'!AJ$18, 'E2 Allocators'!$B$15:$W$15, 0),FALSE)*$G142), 0, VLOOKUP(VLOOKUP($A142, 'E4 TB Allocation Details'!$A$18:$L$217, MATCH("Customer ID", 'E4 TB Allocation Details'!$A$18:$L$18, 0),FALSE), 'E2 Allocators'!$B$15:$W$361, MATCH('O5 Details by Class &amp; Accounts'!AJ$18, 'E2 Allocators'!$B$15:$W$15, 0),FALSE)*$G142)</f>
        <v>71430.228208650995</v>
      </c>
      <c r="AK142" s="1334">
        <f>IF(ISERROR(VLOOKUP(VLOOKUP($A142, 'E4 TB Allocation Details'!$A$18:$L$217, MATCH("Customer ID", 'E4 TB Allocation Details'!$A$18:$L$18, 0),FALSE), 'E2 Allocators'!$B$15:$W$361, MATCH('O5 Details by Class &amp; Accounts'!AK$18, 'E2 Allocators'!$B$15:$W$15, 0),FALSE)*$G142), 0, VLOOKUP(VLOOKUP($A142, 'E4 TB Allocation Details'!$A$18:$L$217, MATCH("Customer ID", 'E4 TB Allocation Details'!$A$18:$L$18, 0),FALSE), 'E2 Allocators'!$B$15:$W$361, MATCH('O5 Details by Class &amp; Accounts'!AK$18, 'E2 Allocators'!$B$15:$W$15, 0),FALSE)*$G142)</f>
        <v>4404.3856938963136</v>
      </c>
      <c r="AL142" s="1334">
        <f>IF(ISERROR(VLOOKUP(VLOOKUP($A142, 'E4 TB Allocation Details'!$A$18:$L$217, MATCH("Customer ID", 'E4 TB Allocation Details'!$A$18:$L$18, 0),FALSE), 'E2 Allocators'!$B$15:$W$361, MATCH('O5 Details by Class &amp; Accounts'!AL$18, 'E2 Allocators'!$B$15:$W$15, 0),FALSE)*$G142), 0, VLOOKUP(VLOOKUP($A142, 'E4 TB Allocation Details'!$A$18:$L$217, MATCH("Customer ID", 'E4 TB Allocation Details'!$A$18:$L$18, 0),FALSE), 'E2 Allocators'!$B$15:$W$361, MATCH('O5 Details by Class &amp; Accounts'!AL$18, 'E2 Allocators'!$B$15:$W$15, 0),FALSE)*$G142)</f>
        <v>2573.3489447484071</v>
      </c>
      <c r="AM142" s="1334">
        <f>IF(ISERROR(VLOOKUP(VLOOKUP($A142, 'E4 TB Allocation Details'!$A$18:$L$217, MATCH("Customer ID", 'E4 TB Allocation Details'!$A$18:$L$18, 0),FALSE), 'E2 Allocators'!$B$15:$W$361, MATCH('O5 Details by Class &amp; Accounts'!AM$18, 'E2 Allocators'!$B$15:$W$15, 0),FALSE)*$G142), 0, VLOOKUP(VLOOKUP($A142, 'E4 TB Allocation Details'!$A$18:$L$217, MATCH("Customer ID", 'E4 TB Allocation Details'!$A$18:$L$18, 0),FALSE), 'E2 Allocators'!$B$15:$W$361, MATCH('O5 Details by Class &amp; Accounts'!AM$18, 'E2 Allocators'!$B$15:$W$15, 0),FALSE)*$G142)</f>
        <v>0</v>
      </c>
      <c r="AN142" s="1334">
        <f>IF(ISERROR(VLOOKUP(VLOOKUP($A142, 'E4 TB Allocation Details'!$A$18:$L$217, MATCH("Customer ID", 'E4 TB Allocation Details'!$A$18:$L$18, 0),FALSE), 'E2 Allocators'!$B$15:$W$361, MATCH('O5 Details by Class &amp; Accounts'!AN$18, 'E2 Allocators'!$B$15:$W$15, 0),FALSE)*$G142), 0, VLOOKUP(VLOOKUP($A142, 'E4 TB Allocation Details'!$A$18:$L$217, MATCH("Customer ID", 'E4 TB Allocation Details'!$A$18:$L$18, 0),FALSE), 'E2 Allocators'!$B$15:$W$361, MATCH('O5 Details by Class &amp; Accounts'!AN$18, 'E2 Allocators'!$B$15:$W$15, 0),FALSE)*$G142)</f>
        <v>0</v>
      </c>
      <c r="AO142" s="1334">
        <f>IF(ISERROR(VLOOKUP(VLOOKUP($A142, 'E4 TB Allocation Details'!$A$18:$L$217, MATCH("Customer ID", 'E4 TB Allocation Details'!$A$18:$L$18, 0),FALSE), 'E2 Allocators'!$B$15:$W$361, MATCH('O5 Details by Class &amp; Accounts'!AO$18, 'E2 Allocators'!$B$15:$W$15, 0),FALSE)*$G142), 0, VLOOKUP(VLOOKUP($A142, 'E4 TB Allocation Details'!$A$18:$L$217, MATCH("Customer ID", 'E4 TB Allocation Details'!$A$18:$L$18, 0),FALSE), 'E2 Allocators'!$B$15:$W$361, MATCH('O5 Details by Class &amp; Accounts'!AO$18, 'E2 Allocators'!$B$15:$W$15, 0),FALSE)*$G142)</f>
        <v>0</v>
      </c>
      <c r="AP142" s="1334">
        <f>IF(ISERROR(VLOOKUP(VLOOKUP($A142, 'E4 TB Allocation Details'!$A$18:$L$217, MATCH("Customer ID", 'E4 TB Allocation Details'!$A$18:$L$18, 0),FALSE), 'E2 Allocators'!$B$15:$W$361, MATCH('O5 Details by Class &amp; Accounts'!AP$18, 'E2 Allocators'!$B$15:$W$15, 0),FALSE)*$G142), 0, VLOOKUP(VLOOKUP($A142, 'E4 TB Allocation Details'!$A$18:$L$217, MATCH("Customer ID", 'E4 TB Allocation Details'!$A$18:$L$18, 0),FALSE), 'E2 Allocators'!$B$15:$W$361, MATCH('O5 Details by Class &amp; Accounts'!AP$18, 'E2 Allocators'!$B$15:$W$15, 0),FALSE)*$G142)</f>
        <v>0</v>
      </c>
      <c r="AQ142" s="1334">
        <f>IF(ISERROR(VLOOKUP(VLOOKUP($A142, 'E4 TB Allocation Details'!$A$18:$L$217, MATCH("Customer ID", 'E4 TB Allocation Details'!$A$18:$L$18, 0),FALSE), 'E2 Allocators'!$B$15:$W$361, MATCH('O5 Details by Class &amp; Accounts'!AQ$18, 'E2 Allocators'!$B$15:$W$15, 0),FALSE)*$G142), 0, VLOOKUP(VLOOKUP($A142, 'E4 TB Allocation Details'!$A$18:$L$217, MATCH("Customer ID", 'E4 TB Allocation Details'!$A$18:$L$18, 0),FALSE), 'E2 Allocators'!$B$15:$W$361, MATCH('O5 Details by Class &amp; Accounts'!AQ$18, 'E2 Allocators'!$B$15:$W$15, 0),FALSE)*$G142)</f>
        <v>0</v>
      </c>
      <c r="AR142" s="1334">
        <f>IF(ISERROR(VLOOKUP(VLOOKUP($A142, 'E4 TB Allocation Details'!$A$18:$L$217, MATCH("Customer ID", 'E4 TB Allocation Details'!$A$18:$L$18, 0),FALSE), 'E2 Allocators'!$B$15:$W$361, MATCH('O5 Details by Class &amp; Accounts'!AR$18, 'E2 Allocators'!$B$15:$W$15, 0),FALSE)*$G142), 0, VLOOKUP(VLOOKUP($A142, 'E4 TB Allocation Details'!$A$18:$L$217, MATCH("Customer ID", 'E4 TB Allocation Details'!$A$18:$L$18, 0),FALSE), 'E2 Allocators'!$B$15:$W$361, MATCH('O5 Details by Class &amp; Accounts'!AR$18, 'E2 Allocators'!$B$15:$W$15, 0),FALSE)*$G142)</f>
        <v>0</v>
      </c>
      <c r="AS142" s="1334">
        <f>IF(ISERROR(VLOOKUP(VLOOKUP($A142, 'E4 TB Allocation Details'!$A$18:$L$217, MATCH("Customer ID", 'E4 TB Allocation Details'!$A$18:$L$18, 0),FALSE), 'E2 Allocators'!$B$15:$W$361, MATCH('O5 Details by Class &amp; Accounts'!AS$18, 'E2 Allocators'!$B$15:$W$15, 0),FALSE)*$G142), 0, VLOOKUP(VLOOKUP($A142, 'E4 TB Allocation Details'!$A$18:$L$217, MATCH("Customer ID", 'E4 TB Allocation Details'!$A$18:$L$18, 0),FALSE), 'E2 Allocators'!$B$15:$W$361, MATCH('O5 Details by Class &amp; Accounts'!AS$18, 'E2 Allocators'!$B$15:$W$15, 0),FALSE)*$G142)</f>
        <v>0</v>
      </c>
      <c r="AT142" s="1334">
        <f>IF(ISERROR(VLOOKUP(VLOOKUP($A142, 'E4 TB Allocation Details'!$A$18:$L$217, MATCH("Customer ID", 'E4 TB Allocation Details'!$A$18:$L$18, 0),FALSE), 'E2 Allocators'!$B$15:$W$361, MATCH('O5 Details by Class &amp; Accounts'!AT$18, 'E2 Allocators'!$B$15:$W$15, 0),FALSE)*$G142), 0, VLOOKUP(VLOOKUP($A142, 'E4 TB Allocation Details'!$A$18:$L$217, MATCH("Customer ID", 'E4 TB Allocation Details'!$A$18:$L$18, 0),FALSE), 'E2 Allocators'!$B$15:$W$361, MATCH('O5 Details by Class &amp; Accounts'!AT$18, 'E2 Allocators'!$B$15:$W$15, 0),FALSE)*$G142)</f>
        <v>0</v>
      </c>
      <c r="AU142" s="1334">
        <f>IF(ISERROR(VLOOKUP(VLOOKUP($A142, 'E4 TB Allocation Details'!$A$18:$L$217, MATCH("Customer ID", 'E4 TB Allocation Details'!$A$18:$L$18, 0),FALSE), 'E2 Allocators'!$B$15:$W$361, MATCH('O5 Details by Class &amp; Accounts'!AU$18, 'E2 Allocators'!$B$15:$W$15, 0),FALSE)*$G142), 0, VLOOKUP(VLOOKUP($A142, 'E4 TB Allocation Details'!$A$18:$L$217, MATCH("Customer ID", 'E4 TB Allocation Details'!$A$18:$L$18, 0),FALSE), 'E2 Allocators'!$B$15:$W$361, MATCH('O5 Details by Class &amp; Accounts'!AU$18, 'E2 Allocators'!$B$15:$W$15, 0),FALSE)*$G142)</f>
        <v>0</v>
      </c>
      <c r="AV142" s="1334">
        <f>IF(ISERROR(VLOOKUP(VLOOKUP($A142, 'E4 TB Allocation Details'!$A$18:$L$217, MATCH("Customer ID", 'E4 TB Allocation Details'!$A$18:$L$18, 0),FALSE), 'E2 Allocators'!$B$15:$W$361, MATCH('O5 Details by Class &amp; Accounts'!AV$18, 'E2 Allocators'!$B$15:$W$15, 0),FALSE)*$G142), 0, VLOOKUP(VLOOKUP($A142, 'E4 TB Allocation Details'!$A$18:$L$217, MATCH("Customer ID", 'E4 TB Allocation Details'!$A$18:$L$18, 0),FALSE), 'E2 Allocators'!$B$15:$W$361, MATCH('O5 Details by Class &amp; Accounts'!AV$18, 'E2 Allocators'!$B$15:$W$15, 0),FALSE)*$G142)</f>
        <v>0</v>
      </c>
      <c r="AW142" s="1334">
        <f>IF(ISERROR(VLOOKUP(VLOOKUP($A142, 'E4 TB Allocation Details'!$A$18:$L$217, MATCH("Customer ID", 'E4 TB Allocation Details'!$A$18:$L$18, 0),FALSE), 'E2 Allocators'!$B$15:$W$361, MATCH('O5 Details by Class &amp; Accounts'!AW$18, 'E2 Allocators'!$B$15:$W$15, 0),FALSE)*$G142), 0, VLOOKUP(VLOOKUP($A142, 'E4 TB Allocation Details'!$A$18:$L$217, MATCH("Customer ID", 'E4 TB Allocation Details'!$A$18:$L$18, 0),FALSE), 'E2 Allocators'!$B$15:$W$361, MATCH('O5 Details by Class &amp; Accounts'!AW$18, 'E2 Allocators'!$B$15:$W$15, 0),FALSE)*$G142)</f>
        <v>0</v>
      </c>
      <c r="AX142" s="1334">
        <f t="shared" si="40"/>
        <v>435690.00000000006</v>
      </c>
      <c r="AY142" s="1334">
        <f>IF(ISERROR(VLOOKUP(VLOOKUP($A142, 'E4 TB Allocation Details'!$A$18:$L$217, MATCH("Misc ID", 'E4 TB Allocation Details'!$A$18:$L$18, 0),FALSE), 'E2 Allocators'!$B$15:$W$361, MATCH('O5 Details by Class &amp; Accounts'!AY$18, 'E2 Allocators'!$B$15:$W$15, 0),FALSE)*$E142), 0, VLOOKUP(VLOOKUP($A142, 'E4 TB Allocation Details'!$A$18:$L$217, MATCH("Misc ID", 'E4 TB Allocation Details'!$A$18:$L$18, 0),FALSE), 'E2 Allocators'!$B$15:$W$361, MATCH('O5 Details by Class &amp; Accounts'!AY$18, 'E2 Allocators'!$B$15:$W$15, 0),FALSE)*$E142)</f>
        <v>0</v>
      </c>
      <c r="AZ142" s="1334">
        <f>IF(ISERROR(VLOOKUP(VLOOKUP($A142, 'E4 TB Allocation Details'!$A$18:$L$217, MATCH("Misc ID", 'E4 TB Allocation Details'!$A$18:$L$18, 0),FALSE), 'E2 Allocators'!$B$15:$W$361, MATCH('O5 Details by Class &amp; Accounts'!AZ$18, 'E2 Allocators'!$B$15:$W$15, 0),FALSE)*$E142), 0, VLOOKUP(VLOOKUP($A142, 'E4 TB Allocation Details'!$A$18:$L$217, MATCH("Misc ID", 'E4 TB Allocation Details'!$A$18:$L$18, 0),FALSE), 'E2 Allocators'!$B$15:$W$361, MATCH('O5 Details by Class &amp; Accounts'!AZ$18, 'E2 Allocators'!$B$15:$W$15, 0),FALSE)*$E142)</f>
        <v>0</v>
      </c>
      <c r="BA142" s="1334">
        <f>IF(ISERROR(VLOOKUP(VLOOKUP($A142, 'E4 TB Allocation Details'!$A$18:$L$217, MATCH("Misc ID", 'E4 TB Allocation Details'!$A$18:$L$18, 0),FALSE), 'E2 Allocators'!$B$15:$W$361, MATCH('O5 Details by Class &amp; Accounts'!BA$18, 'E2 Allocators'!$B$15:$W$15, 0),FALSE)*$E142), 0, VLOOKUP(VLOOKUP($A142, 'E4 TB Allocation Details'!$A$18:$L$217, MATCH("Misc ID", 'E4 TB Allocation Details'!$A$18:$L$18, 0),FALSE), 'E2 Allocators'!$B$15:$W$361, MATCH('O5 Details by Class &amp; Accounts'!BA$18, 'E2 Allocators'!$B$15:$W$15, 0),FALSE)*$E142)</f>
        <v>0</v>
      </c>
      <c r="BB142" s="1334">
        <f>IF(ISERROR(VLOOKUP(VLOOKUP($A142, 'E4 TB Allocation Details'!$A$18:$L$217, MATCH("Misc ID", 'E4 TB Allocation Details'!$A$18:$L$18, 0),FALSE), 'E2 Allocators'!$B$15:$W$361, MATCH('O5 Details by Class &amp; Accounts'!BB$18, 'E2 Allocators'!$B$15:$W$15, 0),FALSE)*$E142), 0, VLOOKUP(VLOOKUP($A142, 'E4 TB Allocation Details'!$A$18:$L$217, MATCH("Misc ID", 'E4 TB Allocation Details'!$A$18:$L$18, 0),FALSE), 'E2 Allocators'!$B$15:$W$361, MATCH('O5 Details by Class &amp; Accounts'!BB$18, 'E2 Allocators'!$B$15:$W$15, 0),FALSE)*$E142)</f>
        <v>0</v>
      </c>
      <c r="BC142" s="1334">
        <f>IF(ISERROR(VLOOKUP(VLOOKUP($A142, 'E4 TB Allocation Details'!$A$18:$L$217, MATCH("Misc ID", 'E4 TB Allocation Details'!$A$18:$L$18, 0),FALSE), 'E2 Allocators'!$B$15:$W$361, MATCH('O5 Details by Class &amp; Accounts'!BC$18, 'E2 Allocators'!$B$15:$W$15, 0),FALSE)*$E142), 0, VLOOKUP(VLOOKUP($A142, 'E4 TB Allocation Details'!$A$18:$L$217, MATCH("Misc ID", 'E4 TB Allocation Details'!$A$18:$L$18, 0),FALSE), 'E2 Allocators'!$B$15:$W$361, MATCH('O5 Details by Class &amp; Accounts'!BC$18, 'E2 Allocators'!$B$15:$W$15, 0),FALSE)*$E142)</f>
        <v>0</v>
      </c>
      <c r="BD142" s="1334">
        <f>IF(ISERROR(VLOOKUP(VLOOKUP($A142, 'E4 TB Allocation Details'!$A$18:$L$217, MATCH("Misc ID", 'E4 TB Allocation Details'!$A$18:$L$18, 0),FALSE), 'E2 Allocators'!$B$15:$W$361, MATCH('O5 Details by Class &amp; Accounts'!BD$18, 'E2 Allocators'!$B$15:$W$15, 0),FALSE)*$E142), 0, VLOOKUP(VLOOKUP($A142, 'E4 TB Allocation Details'!$A$18:$L$217, MATCH("Misc ID", 'E4 TB Allocation Details'!$A$18:$L$18, 0),FALSE), 'E2 Allocators'!$B$15:$W$361, MATCH('O5 Details by Class &amp; Accounts'!BD$18, 'E2 Allocators'!$B$15:$W$15, 0),FALSE)*$E142)</f>
        <v>0</v>
      </c>
      <c r="BE142" s="1334">
        <f>IF(ISERROR(VLOOKUP(VLOOKUP($A142, 'E4 TB Allocation Details'!$A$18:$L$217, MATCH("Misc ID", 'E4 TB Allocation Details'!$A$18:$L$18, 0),FALSE), 'E2 Allocators'!$B$15:$W$361, MATCH('O5 Details by Class &amp; Accounts'!BE$18, 'E2 Allocators'!$B$15:$W$15, 0),FALSE)*$E142), 0, VLOOKUP(VLOOKUP($A142, 'E4 TB Allocation Details'!$A$18:$L$217, MATCH("Misc ID", 'E4 TB Allocation Details'!$A$18:$L$18, 0),FALSE), 'E2 Allocators'!$B$15:$W$361, MATCH('O5 Details by Class &amp; Accounts'!BE$18, 'E2 Allocators'!$B$15:$W$15, 0),FALSE)*$E142)</f>
        <v>0</v>
      </c>
      <c r="BF142" s="1334">
        <f>IF(ISERROR(VLOOKUP(VLOOKUP($A142, 'E4 TB Allocation Details'!$A$18:$L$217, MATCH("Misc ID", 'E4 TB Allocation Details'!$A$18:$L$18, 0),FALSE), 'E2 Allocators'!$B$15:$W$361, MATCH('O5 Details by Class &amp; Accounts'!BF$18, 'E2 Allocators'!$B$15:$W$15, 0),FALSE)*$E142), 0, VLOOKUP(VLOOKUP($A142, 'E4 TB Allocation Details'!$A$18:$L$217, MATCH("Misc ID", 'E4 TB Allocation Details'!$A$18:$L$18, 0),FALSE), 'E2 Allocators'!$B$15:$W$361, MATCH('O5 Details by Class &amp; Accounts'!BF$18, 'E2 Allocators'!$B$15:$W$15, 0),FALSE)*$E142)</f>
        <v>0</v>
      </c>
      <c r="BG142" s="1334">
        <f>IF(ISERROR(VLOOKUP(VLOOKUP($A142, 'E4 TB Allocation Details'!$A$18:$L$217, MATCH("Misc ID", 'E4 TB Allocation Details'!$A$18:$L$18, 0),FALSE), 'E2 Allocators'!$B$15:$W$361, MATCH('O5 Details by Class &amp; Accounts'!BG$18, 'E2 Allocators'!$B$15:$W$15, 0),FALSE)*$E142), 0, VLOOKUP(VLOOKUP($A142, 'E4 TB Allocation Details'!$A$18:$L$217, MATCH("Misc ID", 'E4 TB Allocation Details'!$A$18:$L$18, 0),FALSE), 'E2 Allocators'!$B$15:$W$361, MATCH('O5 Details by Class &amp; Accounts'!BG$18, 'E2 Allocators'!$B$15:$W$15, 0),FALSE)*$E142)</f>
        <v>0</v>
      </c>
      <c r="BH142" s="1334">
        <f>IF(ISERROR(VLOOKUP(VLOOKUP($A142, 'E4 TB Allocation Details'!$A$18:$L$217, MATCH("Misc ID", 'E4 TB Allocation Details'!$A$18:$L$18, 0),FALSE), 'E2 Allocators'!$B$15:$W$361, MATCH('O5 Details by Class &amp; Accounts'!BH$18, 'E2 Allocators'!$B$15:$W$15, 0),FALSE)*$E142), 0, VLOOKUP(VLOOKUP($A142, 'E4 TB Allocation Details'!$A$18:$L$217, MATCH("Misc ID", 'E4 TB Allocation Details'!$A$18:$L$18, 0),FALSE), 'E2 Allocators'!$B$15:$W$361, MATCH('O5 Details by Class &amp; Accounts'!BH$18, 'E2 Allocators'!$B$15:$W$15, 0),FALSE)*$E142)</f>
        <v>0</v>
      </c>
      <c r="BI142" s="1334">
        <f>IF(ISERROR(VLOOKUP(VLOOKUP($A142, 'E4 TB Allocation Details'!$A$18:$L$217, MATCH("Misc ID", 'E4 TB Allocation Details'!$A$18:$L$18, 0),FALSE), 'E2 Allocators'!$B$15:$W$361, MATCH('O5 Details by Class &amp; Accounts'!BI$18, 'E2 Allocators'!$B$15:$W$15, 0),FALSE)*$E142), 0, VLOOKUP(VLOOKUP($A142, 'E4 TB Allocation Details'!$A$18:$L$217, MATCH("Misc ID", 'E4 TB Allocation Details'!$A$18:$L$18, 0),FALSE), 'E2 Allocators'!$B$15:$W$361, MATCH('O5 Details by Class &amp; Accounts'!BI$18, 'E2 Allocators'!$B$15:$W$15, 0),FALSE)*$E142)</f>
        <v>0</v>
      </c>
      <c r="BJ142" s="1334">
        <f>IF(ISERROR(VLOOKUP(VLOOKUP($A142, 'E4 TB Allocation Details'!$A$18:$L$217, MATCH("Misc ID", 'E4 TB Allocation Details'!$A$18:$L$18, 0),FALSE), 'E2 Allocators'!$B$15:$W$361, MATCH('O5 Details by Class &amp; Accounts'!BJ$18, 'E2 Allocators'!$B$15:$W$15, 0),FALSE)*$E142), 0, VLOOKUP(VLOOKUP($A142, 'E4 TB Allocation Details'!$A$18:$L$217, MATCH("Misc ID", 'E4 TB Allocation Details'!$A$18:$L$18, 0),FALSE), 'E2 Allocators'!$B$15:$W$361, MATCH('O5 Details by Class &amp; Accounts'!BJ$18, 'E2 Allocators'!$B$15:$W$15, 0),FALSE)*$E142)</f>
        <v>0</v>
      </c>
      <c r="BK142" s="1334">
        <f>IF(ISERROR(VLOOKUP(VLOOKUP($A142, 'E4 TB Allocation Details'!$A$18:$L$217, MATCH("Misc ID", 'E4 TB Allocation Details'!$A$18:$L$18, 0),FALSE), 'E2 Allocators'!$B$15:$W$361, MATCH('O5 Details by Class &amp; Accounts'!BK$18, 'E2 Allocators'!$B$15:$W$15, 0),FALSE)*$E142), 0, VLOOKUP(VLOOKUP($A142, 'E4 TB Allocation Details'!$A$18:$L$217, MATCH("Misc ID", 'E4 TB Allocation Details'!$A$18:$L$18, 0),FALSE), 'E2 Allocators'!$B$15:$W$361, MATCH('O5 Details by Class &amp; Accounts'!BK$18, 'E2 Allocators'!$B$15:$W$15, 0),FALSE)*$E142)</f>
        <v>0</v>
      </c>
      <c r="BL142" s="1334">
        <f>IF(ISERROR(VLOOKUP(VLOOKUP($A142, 'E4 TB Allocation Details'!$A$18:$L$217, MATCH("Misc ID", 'E4 TB Allocation Details'!$A$18:$L$18, 0),FALSE), 'E2 Allocators'!$B$15:$W$361, MATCH('O5 Details by Class &amp; Accounts'!BL$18, 'E2 Allocators'!$B$15:$W$15, 0),FALSE)*$E142), 0, VLOOKUP(VLOOKUP($A142, 'E4 TB Allocation Details'!$A$18:$L$217, MATCH("Misc ID", 'E4 TB Allocation Details'!$A$18:$L$18, 0),FALSE), 'E2 Allocators'!$B$15:$W$361, MATCH('O5 Details by Class &amp; Accounts'!BL$18, 'E2 Allocators'!$B$15:$W$15, 0),FALSE)*$E142)</f>
        <v>0</v>
      </c>
      <c r="BM142" s="1334">
        <f>IF(ISERROR(VLOOKUP(VLOOKUP($A142, 'E4 TB Allocation Details'!$A$18:$L$217, MATCH("Misc ID", 'E4 TB Allocation Details'!$A$18:$L$18, 0),FALSE), 'E2 Allocators'!$B$15:$W$361, MATCH('O5 Details by Class &amp; Accounts'!BM$18, 'E2 Allocators'!$B$15:$W$15, 0),FALSE)*$E142), 0, VLOOKUP(VLOOKUP($A142, 'E4 TB Allocation Details'!$A$18:$L$217, MATCH("Misc ID", 'E4 TB Allocation Details'!$A$18:$L$18, 0),FALSE), 'E2 Allocators'!$B$15:$W$361, MATCH('O5 Details by Class &amp; Accounts'!BM$18, 'E2 Allocators'!$B$15:$W$15, 0),FALSE)*$E142)</f>
        <v>0</v>
      </c>
      <c r="BN142" s="1334">
        <f>IF(ISERROR(VLOOKUP(VLOOKUP($A142, 'E4 TB Allocation Details'!$A$18:$L$217, MATCH("Misc ID", 'E4 TB Allocation Details'!$A$18:$L$18, 0),FALSE), 'E2 Allocators'!$B$15:$W$361, MATCH('O5 Details by Class &amp; Accounts'!BN$18, 'E2 Allocators'!$B$15:$W$15, 0),FALSE)*$E142), 0, VLOOKUP(VLOOKUP($A142, 'E4 TB Allocation Details'!$A$18:$L$217, MATCH("Misc ID", 'E4 TB Allocation Details'!$A$18:$L$18, 0),FALSE), 'E2 Allocators'!$B$15:$W$361, MATCH('O5 Details by Class &amp; Accounts'!BN$18, 'E2 Allocators'!$B$15:$W$15, 0),FALSE)*$E142)</f>
        <v>0</v>
      </c>
      <c r="BO142" s="1334">
        <f>IF(ISERROR(VLOOKUP(VLOOKUP($A142, 'E4 TB Allocation Details'!$A$18:$L$217, MATCH("Misc ID", 'E4 TB Allocation Details'!$A$18:$L$18, 0),FALSE), 'E2 Allocators'!$B$15:$W$361, MATCH('O5 Details by Class &amp; Accounts'!BO$18, 'E2 Allocators'!$B$15:$W$15, 0),FALSE)*$E142), 0, VLOOKUP(VLOOKUP($A142, 'E4 TB Allocation Details'!$A$18:$L$217, MATCH("Misc ID", 'E4 TB Allocation Details'!$A$18:$L$18, 0),FALSE), 'E2 Allocators'!$B$15:$W$361, MATCH('O5 Details by Class &amp; Accounts'!BO$18, 'E2 Allocators'!$B$15:$W$15, 0),FALSE)*$E142)</f>
        <v>0</v>
      </c>
      <c r="BP142" s="1334">
        <f>IF(ISERROR(VLOOKUP(VLOOKUP($A142, 'E4 TB Allocation Details'!$A$18:$L$217, MATCH("Misc ID", 'E4 TB Allocation Details'!$A$18:$L$18, 0),FALSE), 'E2 Allocators'!$B$15:$W$361, MATCH('O5 Details by Class &amp; Accounts'!BP$18, 'E2 Allocators'!$B$15:$W$15, 0),FALSE)*$E142), 0, VLOOKUP(VLOOKUP($A142, 'E4 TB Allocation Details'!$A$18:$L$217, MATCH("Misc ID", 'E4 TB Allocation Details'!$A$18:$L$18, 0),FALSE), 'E2 Allocators'!$B$15:$W$361, MATCH('O5 Details by Class &amp; Accounts'!BP$18, 'E2 Allocators'!$B$15:$W$15, 0),FALSE)*$E142)</f>
        <v>0</v>
      </c>
      <c r="BQ142" s="1334">
        <f>IF(ISERROR(VLOOKUP(VLOOKUP($A142, 'E4 TB Allocation Details'!$A$18:$L$217, MATCH("Misc ID", 'E4 TB Allocation Details'!$A$18:$L$18, 0),FALSE), 'E2 Allocators'!$B$15:$W$361, MATCH('O5 Details by Class &amp; Accounts'!BQ$18, 'E2 Allocators'!$B$15:$W$15, 0),FALSE)*$E142), 0, VLOOKUP(VLOOKUP($A142, 'E4 TB Allocation Details'!$A$18:$L$217, MATCH("Misc ID", 'E4 TB Allocation Details'!$A$18:$L$18, 0),FALSE), 'E2 Allocators'!$B$15:$W$361, MATCH('O5 Details by Class &amp; Accounts'!BQ$18, 'E2 Allocators'!$B$15:$W$15, 0),FALSE)*$E142)</f>
        <v>0</v>
      </c>
      <c r="BR142" s="1334">
        <f>IF(ISERROR(VLOOKUP(VLOOKUP($A142, 'E4 TB Allocation Details'!$A$18:$L$217, MATCH("Misc ID", 'E4 TB Allocation Details'!$A$18:$L$18, 0),FALSE), 'E2 Allocators'!$B$15:$W$361, MATCH('O5 Details by Class &amp; Accounts'!BR$18, 'E2 Allocators'!$B$15:$W$15, 0),FALSE)*$E142), 0, VLOOKUP(VLOOKUP($A142, 'E4 TB Allocation Details'!$A$18:$L$217, MATCH("Misc ID", 'E4 TB Allocation Details'!$A$18:$L$18, 0),FALSE), 'E2 Allocators'!$B$15:$W$361, MATCH('O5 Details by Class &amp; Accounts'!BR$18, 'E2 Allocators'!$B$15:$W$15, 0),FALSE)*$E142)</f>
        <v>0</v>
      </c>
      <c r="BS142" s="1334">
        <f t="shared" si="41"/>
        <v>0</v>
      </c>
      <c r="BT142" s="1334">
        <f>IF(ISERROR(VLOOKUP(VLOOKUP($A142, 'E4 TB Allocation Details'!$A$18:$L$217, MATCH("A &amp; G ID", 'E4 TB Allocation Details'!$A$18:$L$18, 0),FALSE), 'E2 Allocators'!$B$15:$W$361, MATCH('O5 Details by Class &amp; Accounts'!BT$18, 'E2 Allocators'!$B$15:$W$15, 0),FALSE)*$E142), 0, VLOOKUP(VLOOKUP($A142, 'E4 TB Allocation Details'!$A$18:$L$217, MATCH("A &amp; G ID", 'E4 TB Allocation Details'!$A$18:$L$18, 0),FALSE), 'E2 Allocators'!$B$15:$W$361, MATCH('O5 Details by Class &amp; Accounts'!BT$18, 'E2 Allocators'!$B$15:$W$15, 0),FALSE)*$E142)</f>
        <v>0</v>
      </c>
      <c r="BU142" s="1334">
        <f>IF(ISERROR(VLOOKUP(VLOOKUP($A142, 'E4 TB Allocation Details'!$A$18:$L$217, MATCH("A &amp; G ID", 'E4 TB Allocation Details'!$A$18:$L$18, 0),FALSE), 'E2 Allocators'!$B$15:$W$361, MATCH('O5 Details by Class &amp; Accounts'!BU$18, 'E2 Allocators'!$B$15:$W$15, 0),FALSE)*$E142), 0, VLOOKUP(VLOOKUP($A142, 'E4 TB Allocation Details'!$A$18:$L$217, MATCH("A &amp; G ID", 'E4 TB Allocation Details'!$A$18:$L$18, 0),FALSE), 'E2 Allocators'!$B$15:$W$361, MATCH('O5 Details by Class &amp; Accounts'!BU$18, 'E2 Allocators'!$B$15:$W$15, 0),FALSE)*$E142)</f>
        <v>0</v>
      </c>
      <c r="BV142" s="1334">
        <f>IF(ISERROR(VLOOKUP(VLOOKUP($A142, 'E4 TB Allocation Details'!$A$18:$L$217, MATCH("A &amp; G ID", 'E4 TB Allocation Details'!$A$18:$L$18, 0),FALSE), 'E2 Allocators'!$B$15:$W$361, MATCH('O5 Details by Class &amp; Accounts'!BV$18, 'E2 Allocators'!$B$15:$W$15, 0),FALSE)*$E142), 0, VLOOKUP(VLOOKUP($A142, 'E4 TB Allocation Details'!$A$18:$L$217, MATCH("A &amp; G ID", 'E4 TB Allocation Details'!$A$18:$L$18, 0),FALSE), 'E2 Allocators'!$B$15:$W$361, MATCH('O5 Details by Class &amp; Accounts'!BV$18, 'E2 Allocators'!$B$15:$W$15, 0),FALSE)*$E142)</f>
        <v>0</v>
      </c>
      <c r="BW142" s="1334">
        <f>IF(ISERROR(VLOOKUP(VLOOKUP($A142, 'E4 TB Allocation Details'!$A$18:$L$217, MATCH("A &amp; G ID", 'E4 TB Allocation Details'!$A$18:$L$18, 0),FALSE), 'E2 Allocators'!$B$15:$W$361, MATCH('O5 Details by Class &amp; Accounts'!BW$18, 'E2 Allocators'!$B$15:$W$15, 0),FALSE)*$E142), 0, VLOOKUP(VLOOKUP($A142, 'E4 TB Allocation Details'!$A$18:$L$217, MATCH("A &amp; G ID", 'E4 TB Allocation Details'!$A$18:$L$18, 0),FALSE), 'E2 Allocators'!$B$15:$W$361, MATCH('O5 Details by Class &amp; Accounts'!BW$18, 'E2 Allocators'!$B$15:$W$15, 0),FALSE)*$E142)</f>
        <v>0</v>
      </c>
      <c r="BX142" s="1334">
        <f>IF(ISERROR(VLOOKUP(VLOOKUP($A142, 'E4 TB Allocation Details'!$A$18:$L$217, MATCH("A &amp; G ID", 'E4 TB Allocation Details'!$A$18:$L$18, 0),FALSE), 'E2 Allocators'!$B$15:$W$361, MATCH('O5 Details by Class &amp; Accounts'!BX$18, 'E2 Allocators'!$B$15:$W$15, 0),FALSE)*$E142), 0, VLOOKUP(VLOOKUP($A142, 'E4 TB Allocation Details'!$A$18:$L$217, MATCH("A &amp; G ID", 'E4 TB Allocation Details'!$A$18:$L$18, 0),FALSE), 'E2 Allocators'!$B$15:$W$361, MATCH('O5 Details by Class &amp; Accounts'!BX$18, 'E2 Allocators'!$B$15:$W$15, 0),FALSE)*$E142)</f>
        <v>0</v>
      </c>
      <c r="BY142" s="1334">
        <f>IF(ISERROR(VLOOKUP(VLOOKUP($A142, 'E4 TB Allocation Details'!$A$18:$L$217, MATCH("A &amp; G ID", 'E4 TB Allocation Details'!$A$18:$L$18, 0),FALSE), 'E2 Allocators'!$B$15:$W$361, MATCH('O5 Details by Class &amp; Accounts'!BY$18, 'E2 Allocators'!$B$15:$W$15, 0),FALSE)*$E142), 0, VLOOKUP(VLOOKUP($A142, 'E4 TB Allocation Details'!$A$18:$L$217, MATCH("A &amp; G ID", 'E4 TB Allocation Details'!$A$18:$L$18, 0),FALSE), 'E2 Allocators'!$B$15:$W$361, MATCH('O5 Details by Class &amp; Accounts'!BY$18, 'E2 Allocators'!$B$15:$W$15, 0),FALSE)*$E142)</f>
        <v>0</v>
      </c>
      <c r="BZ142" s="1334">
        <f>IF(ISERROR(VLOOKUP(VLOOKUP($A142, 'E4 TB Allocation Details'!$A$18:$L$217, MATCH("A &amp; G ID", 'E4 TB Allocation Details'!$A$18:$L$18, 0),FALSE), 'E2 Allocators'!$B$15:$W$361, MATCH('O5 Details by Class &amp; Accounts'!BZ$18, 'E2 Allocators'!$B$15:$W$15, 0),FALSE)*$E142), 0, VLOOKUP(VLOOKUP($A142, 'E4 TB Allocation Details'!$A$18:$L$217, MATCH("A &amp; G ID", 'E4 TB Allocation Details'!$A$18:$L$18, 0),FALSE), 'E2 Allocators'!$B$15:$W$361, MATCH('O5 Details by Class &amp; Accounts'!BZ$18, 'E2 Allocators'!$B$15:$W$15, 0),FALSE)*$E142)</f>
        <v>0</v>
      </c>
      <c r="CA142" s="1334">
        <f>IF(ISERROR(VLOOKUP(VLOOKUP($A142, 'E4 TB Allocation Details'!$A$18:$L$217, MATCH("A &amp; G ID", 'E4 TB Allocation Details'!$A$18:$L$18, 0),FALSE), 'E2 Allocators'!$B$15:$W$361, MATCH('O5 Details by Class &amp; Accounts'!CA$18, 'E2 Allocators'!$B$15:$W$15, 0),FALSE)*$E142), 0, VLOOKUP(VLOOKUP($A142, 'E4 TB Allocation Details'!$A$18:$L$217, MATCH("A &amp; G ID", 'E4 TB Allocation Details'!$A$18:$L$18, 0),FALSE), 'E2 Allocators'!$B$15:$W$361, MATCH('O5 Details by Class &amp; Accounts'!CA$18, 'E2 Allocators'!$B$15:$W$15, 0),FALSE)*$E142)</f>
        <v>0</v>
      </c>
      <c r="CB142" s="1334">
        <f>IF(ISERROR(VLOOKUP(VLOOKUP($A142, 'E4 TB Allocation Details'!$A$18:$L$217, MATCH("A &amp; G ID", 'E4 TB Allocation Details'!$A$18:$L$18, 0),FALSE), 'E2 Allocators'!$B$15:$W$361, MATCH('O5 Details by Class &amp; Accounts'!CB$18, 'E2 Allocators'!$B$15:$W$15, 0),FALSE)*$E142), 0, VLOOKUP(VLOOKUP($A142, 'E4 TB Allocation Details'!$A$18:$L$217, MATCH("A &amp; G ID", 'E4 TB Allocation Details'!$A$18:$L$18, 0),FALSE), 'E2 Allocators'!$B$15:$W$361, MATCH('O5 Details by Class &amp; Accounts'!CB$18, 'E2 Allocators'!$B$15:$W$15, 0),FALSE)*$E142)</f>
        <v>0</v>
      </c>
      <c r="CC142" s="1334">
        <f>IF(ISERROR(VLOOKUP(VLOOKUP($A142, 'E4 TB Allocation Details'!$A$18:$L$217, MATCH("A &amp; G ID", 'E4 TB Allocation Details'!$A$18:$L$18, 0),FALSE), 'E2 Allocators'!$B$15:$W$361, MATCH('O5 Details by Class &amp; Accounts'!CC$18, 'E2 Allocators'!$B$15:$W$15, 0),FALSE)*$E142), 0, VLOOKUP(VLOOKUP($A142, 'E4 TB Allocation Details'!$A$18:$L$217, MATCH("A &amp; G ID", 'E4 TB Allocation Details'!$A$18:$L$18, 0),FALSE), 'E2 Allocators'!$B$15:$W$361, MATCH('O5 Details by Class &amp; Accounts'!CC$18, 'E2 Allocators'!$B$15:$W$15, 0),FALSE)*$E142)</f>
        <v>0</v>
      </c>
      <c r="CD142" s="1334">
        <f>IF(ISERROR(VLOOKUP(VLOOKUP($A142, 'E4 TB Allocation Details'!$A$18:$L$217, MATCH("A &amp; G ID", 'E4 TB Allocation Details'!$A$18:$L$18, 0),FALSE), 'E2 Allocators'!$B$15:$W$361, MATCH('O5 Details by Class &amp; Accounts'!CD$18, 'E2 Allocators'!$B$15:$W$15, 0),FALSE)*$E142), 0, VLOOKUP(VLOOKUP($A142, 'E4 TB Allocation Details'!$A$18:$L$217, MATCH("A &amp; G ID", 'E4 TB Allocation Details'!$A$18:$L$18, 0),FALSE), 'E2 Allocators'!$B$15:$W$361, MATCH('O5 Details by Class &amp; Accounts'!CD$18, 'E2 Allocators'!$B$15:$W$15, 0),FALSE)*$E142)</f>
        <v>0</v>
      </c>
      <c r="CE142" s="1334">
        <f>IF(ISERROR(VLOOKUP(VLOOKUP($A142, 'E4 TB Allocation Details'!$A$18:$L$217, MATCH("A &amp; G ID", 'E4 TB Allocation Details'!$A$18:$L$18, 0),FALSE), 'E2 Allocators'!$B$15:$W$361, MATCH('O5 Details by Class &amp; Accounts'!CE$18, 'E2 Allocators'!$B$15:$W$15, 0),FALSE)*$E142), 0, VLOOKUP(VLOOKUP($A142, 'E4 TB Allocation Details'!$A$18:$L$217, MATCH("A &amp; G ID", 'E4 TB Allocation Details'!$A$18:$L$18, 0),FALSE), 'E2 Allocators'!$B$15:$W$361, MATCH('O5 Details by Class &amp; Accounts'!CE$18, 'E2 Allocators'!$B$15:$W$15, 0),FALSE)*$E142)</f>
        <v>0</v>
      </c>
      <c r="CF142" s="1334">
        <f>IF(ISERROR(VLOOKUP(VLOOKUP($A142, 'E4 TB Allocation Details'!$A$18:$L$217, MATCH("A &amp; G ID", 'E4 TB Allocation Details'!$A$18:$L$18, 0),FALSE), 'E2 Allocators'!$B$15:$W$361, MATCH('O5 Details by Class &amp; Accounts'!CF$18, 'E2 Allocators'!$B$15:$W$15, 0),FALSE)*$E142), 0, VLOOKUP(VLOOKUP($A142, 'E4 TB Allocation Details'!$A$18:$L$217, MATCH("A &amp; G ID", 'E4 TB Allocation Details'!$A$18:$L$18, 0),FALSE), 'E2 Allocators'!$B$15:$W$361, MATCH('O5 Details by Class &amp; Accounts'!CF$18, 'E2 Allocators'!$B$15:$W$15, 0),FALSE)*$E142)</f>
        <v>0</v>
      </c>
      <c r="CG142" s="1334">
        <f>IF(ISERROR(VLOOKUP(VLOOKUP($A142, 'E4 TB Allocation Details'!$A$18:$L$217, MATCH("A &amp; G ID", 'E4 TB Allocation Details'!$A$18:$L$18, 0),FALSE), 'E2 Allocators'!$B$15:$W$361, MATCH('O5 Details by Class &amp; Accounts'!CG$18, 'E2 Allocators'!$B$15:$W$15, 0),FALSE)*$E142), 0, VLOOKUP(VLOOKUP($A142, 'E4 TB Allocation Details'!$A$18:$L$217, MATCH("A &amp; G ID", 'E4 TB Allocation Details'!$A$18:$L$18, 0),FALSE), 'E2 Allocators'!$B$15:$W$361, MATCH('O5 Details by Class &amp; Accounts'!CG$18, 'E2 Allocators'!$B$15:$W$15, 0),FALSE)*$E142)</f>
        <v>0</v>
      </c>
      <c r="CH142" s="1334">
        <f>IF(ISERROR(VLOOKUP(VLOOKUP($A142, 'E4 TB Allocation Details'!$A$18:$L$217, MATCH("A &amp; G ID", 'E4 TB Allocation Details'!$A$18:$L$18, 0),FALSE), 'E2 Allocators'!$B$15:$W$361, MATCH('O5 Details by Class &amp; Accounts'!CH$18, 'E2 Allocators'!$B$15:$W$15, 0),FALSE)*$E142), 0, VLOOKUP(VLOOKUP($A142, 'E4 TB Allocation Details'!$A$18:$L$217, MATCH("A &amp; G ID", 'E4 TB Allocation Details'!$A$18:$L$18, 0),FALSE), 'E2 Allocators'!$B$15:$W$361, MATCH('O5 Details by Class &amp; Accounts'!CH$18, 'E2 Allocators'!$B$15:$W$15, 0),FALSE)*$E142)</f>
        <v>0</v>
      </c>
      <c r="CI142" s="1334">
        <f>IF(ISERROR(VLOOKUP(VLOOKUP($A142, 'E4 TB Allocation Details'!$A$18:$L$217, MATCH("A &amp; G ID", 'E4 TB Allocation Details'!$A$18:$L$18, 0),FALSE), 'E2 Allocators'!$B$15:$W$361, MATCH('O5 Details by Class &amp; Accounts'!CI$18, 'E2 Allocators'!$B$15:$W$15, 0),FALSE)*$E142), 0, VLOOKUP(VLOOKUP($A142, 'E4 TB Allocation Details'!$A$18:$L$217, MATCH("A &amp; G ID", 'E4 TB Allocation Details'!$A$18:$L$18, 0),FALSE), 'E2 Allocators'!$B$15:$W$361, MATCH('O5 Details by Class &amp; Accounts'!CI$18, 'E2 Allocators'!$B$15:$W$15, 0),FALSE)*$E142)</f>
        <v>0</v>
      </c>
      <c r="CJ142" s="1334">
        <f>IF(ISERROR(VLOOKUP(VLOOKUP($A142, 'E4 TB Allocation Details'!$A$18:$L$217, MATCH("A &amp; G ID", 'E4 TB Allocation Details'!$A$18:$L$18, 0),FALSE), 'E2 Allocators'!$B$15:$W$361, MATCH('O5 Details by Class &amp; Accounts'!CJ$18, 'E2 Allocators'!$B$15:$W$15, 0),FALSE)*$E142), 0, VLOOKUP(VLOOKUP($A142, 'E4 TB Allocation Details'!$A$18:$L$217, MATCH("A &amp; G ID", 'E4 TB Allocation Details'!$A$18:$L$18, 0),FALSE), 'E2 Allocators'!$B$15:$W$361, MATCH('O5 Details by Class &amp; Accounts'!CJ$18, 'E2 Allocators'!$B$15:$W$15, 0),FALSE)*$E142)</f>
        <v>0</v>
      </c>
      <c r="CK142" s="1334">
        <f>IF(ISERROR(VLOOKUP(VLOOKUP($A142, 'E4 TB Allocation Details'!$A$18:$L$217, MATCH("A &amp; G ID", 'E4 TB Allocation Details'!$A$18:$L$18, 0),FALSE), 'E2 Allocators'!$B$15:$W$361, MATCH('O5 Details by Class &amp; Accounts'!CK$18, 'E2 Allocators'!$B$15:$W$15, 0),FALSE)*$E142), 0, VLOOKUP(VLOOKUP($A142, 'E4 TB Allocation Details'!$A$18:$L$217, MATCH("A &amp; G ID", 'E4 TB Allocation Details'!$A$18:$L$18, 0),FALSE), 'E2 Allocators'!$B$15:$W$361, MATCH('O5 Details by Class &amp; Accounts'!CK$18, 'E2 Allocators'!$B$15:$W$15, 0),FALSE)*$E142)</f>
        <v>0</v>
      </c>
      <c r="CL142" s="1334">
        <f>IF(ISERROR(VLOOKUP(VLOOKUP($A142, 'E4 TB Allocation Details'!$A$18:$L$217, MATCH("A &amp; G ID", 'E4 TB Allocation Details'!$A$18:$L$18, 0),FALSE), 'E2 Allocators'!$B$15:$W$361, MATCH('O5 Details by Class &amp; Accounts'!CL$18, 'E2 Allocators'!$B$15:$W$15, 0),FALSE)*$E142), 0, VLOOKUP(VLOOKUP($A142, 'E4 TB Allocation Details'!$A$18:$L$217, MATCH("A &amp; G ID", 'E4 TB Allocation Details'!$A$18:$L$18, 0),FALSE), 'E2 Allocators'!$B$15:$W$361, MATCH('O5 Details by Class &amp; Accounts'!CL$18, 'E2 Allocators'!$B$15:$W$15, 0),FALSE)*$E142)</f>
        <v>0</v>
      </c>
      <c r="CM142" s="1334">
        <f>IF(ISERROR(VLOOKUP(VLOOKUP($A142, 'E4 TB Allocation Details'!$A$18:$L$217, MATCH("A &amp; G ID", 'E4 TB Allocation Details'!$A$18:$L$18, 0),FALSE), 'E2 Allocators'!$B$15:$W$361, MATCH('O5 Details by Class &amp; Accounts'!CM$18, 'E2 Allocators'!$B$15:$W$15, 0),FALSE)*$E142), 0, VLOOKUP(VLOOKUP($A142, 'E4 TB Allocation Details'!$A$18:$L$217, MATCH("A &amp; G ID", 'E4 TB Allocation Details'!$A$18:$L$18, 0),FALSE), 'E2 Allocators'!$B$15:$W$361, MATCH('O5 Details by Class &amp; Accounts'!CM$18, 'E2 Allocators'!$B$15:$W$15, 0),FALSE)*$E142)</f>
        <v>0</v>
      </c>
      <c r="CN142" s="1334">
        <f t="shared" si="42"/>
        <v>0</v>
      </c>
      <c r="CO142" s="1670">
        <f t="shared" si="43"/>
        <v>-1.7462298274040222E-10</v>
      </c>
      <c r="CQ142" s="1926" t="s">
        <v>535</v>
      </c>
    </row>
    <row r="143" spans="1:95" s="64" customFormat="1" ht="25.5" x14ac:dyDescent="0.2">
      <c r="A143" s="1102">
        <v>5045</v>
      </c>
      <c r="B143" s="1101" t="s">
        <v>1687</v>
      </c>
      <c r="C143" s="1667">
        <f>IF(ISERROR(VLOOKUP($A143,'I3 TB Data'!$A$20:$H$465,MATCH('O5 Details by Class &amp; Accounts'!$C$18, 'I3 TB Data'!$A$20:$H$20,0),0)), 0, VLOOKUP($A143,'I3 TB Data'!$A$20:$H$465,MATCH('O5 Details by Class &amp; Accounts'!$C$18,'I3 TB Data'!$A$20:$H$20,0),0))</f>
        <v>124669</v>
      </c>
      <c r="D143" s="1668"/>
      <c r="E143" s="1667">
        <f t="shared" si="31"/>
        <v>124669</v>
      </c>
      <c r="F143" s="1669">
        <f>IF(ISERROR(VLOOKUP($A143, 'E1 Categorization'!A33:E123, MATCH("Customer Component", 'E1 Categorization'!$A$33:$E$33,0), 0)), 0, IF(VLOOKUP($A143, 'E1 Categorization'!A33:E123, MATCH("Customer Component", 'E1 Categorization'!$A$33:$E$33,0), 0)=0, 'O5 Details by Class &amp; Accounts'!$E143, IF(AND(VLOOKUP($A143, 'E1 Categorization'!A33:E123, MATCH("Customer Component", 'E1 Categorization'!$A$33:$E$33,0), 0) &gt;0, VLOOKUP($A143, 'E1 Categorization'!A33:E123, MATCH("Customer Component", 'E1 Categorization'!$A$33:$E$33,0), 0)&lt;1), 'O5 Details by Class &amp; Accounts'!$E143*(1-VLOOKUP($A143, 'E1 Categorization'!A33:E123, MATCH("Customer Component", 'E1 Categorization'!$A$33:$E$33,0), 0)), 0)))</f>
        <v>74801.399999999994</v>
      </c>
      <c r="G143" s="1669">
        <f>IF(ISERROR(VLOOKUP($A143, 'E1 Categorization'!A33:E123, MATCH("Customer Component", 'E1 Categorization'!$A$33:$E$33,0), 0)),0, IF(VLOOKUP($A143, 'E1 Categorization'!A33:E123, MATCH("Customer Component", 'E1 Categorization'!$A$33:$E$33,0), 0)=0, 0, IF(AND(VLOOKUP($A143, 'E1 Categorization'!A33:E123, MATCH("Customer Component", 'E1 Categorization'!$A$33:$E$33,0), 0) &gt;0, VLOOKUP($A143, 'E1 Categorization'!A33:E123, MATCH("Customer Component", 'E1 Categorization'!$A$33:$E$33,0), 0)&lt;1), 'O5 Details by Class &amp; Accounts'!$E143*(VLOOKUP($A143, 'E1 Categorization'!A33:E123, MATCH("Customer Component", 'E1 Categorization'!$A$33:$E$33,0), 0)), 'O5 Details by Class &amp; Accounts'!$E143)))</f>
        <v>49867.600000000006</v>
      </c>
      <c r="H143" s="1334">
        <f t="shared" si="38"/>
        <v>124669</v>
      </c>
      <c r="I143" s="1334">
        <f>IF(ISERROR(VLOOKUP(VLOOKUP($A143, 'E4 TB Allocation Details'!$A$18:$L$217, MATCH("Demand ID", 'E4 TB Allocation Details'!$A$18:$L$18, 0),FALSE), 'E2 Allocators'!$B$15:$W$361, MATCH('O5 Details by Class &amp; Accounts'!I$18, 'E2 Allocators'!$B$15:$W$15, 0),FALSE)*$F143), 0, VLOOKUP(VLOOKUP($A143, 'E4 TB Allocation Details'!$A$18:$L$217, MATCH("Demand ID", 'E4 TB Allocation Details'!$A$18:$L$18, 0),FALSE), 'E2 Allocators'!$B$15:$W$361, MATCH('O5 Details by Class &amp; Accounts'!I$18, 'E2 Allocators'!$B$15:$W$15, 0),FALSE)*$F143)</f>
        <v>31722.628359805203</v>
      </c>
      <c r="J143" s="1334">
        <f>IF(ISERROR(VLOOKUP(VLOOKUP($A143, 'E4 TB Allocation Details'!$A$18:$L$217, MATCH("Demand ID", 'E4 TB Allocation Details'!$A$18:$L$18, 0),FALSE), 'E2 Allocators'!$B$15:$W$361, MATCH('O5 Details by Class &amp; Accounts'!J$18, 'E2 Allocators'!$B$15:$W$15, 0),FALSE)*$F143), 0, VLOOKUP(VLOOKUP($A143, 'E4 TB Allocation Details'!$A$18:$L$217, MATCH("Demand ID", 'E4 TB Allocation Details'!$A$18:$L$18, 0),FALSE), 'E2 Allocators'!$B$15:$W$361, MATCH('O5 Details by Class &amp; Accounts'!J$18, 'E2 Allocators'!$B$15:$W$15, 0),FALSE)*$F143)</f>
        <v>10944.696650566586</v>
      </c>
      <c r="K143" s="1334">
        <f>IF(ISERROR(VLOOKUP(VLOOKUP($A143, 'E4 TB Allocation Details'!$A$18:$L$217, MATCH("Demand ID", 'E4 TB Allocation Details'!$A$18:$L$18, 0),FALSE), 'E2 Allocators'!$B$15:$W$361, MATCH('O5 Details by Class &amp; Accounts'!K$18, 'E2 Allocators'!$B$15:$W$15, 0),FALSE)*$F143), 0, VLOOKUP(VLOOKUP($A143, 'E4 TB Allocation Details'!$A$18:$L$217, MATCH("Demand ID", 'E4 TB Allocation Details'!$A$18:$L$18, 0),FALSE), 'E2 Allocators'!$B$15:$W$361, MATCH('O5 Details by Class &amp; Accounts'!K$18, 'E2 Allocators'!$B$15:$W$15, 0),FALSE)*$F143)</f>
        <v>21887.064482981426</v>
      </c>
      <c r="L143" s="1334">
        <f>IF(ISERROR(VLOOKUP(VLOOKUP($A143, 'E4 TB Allocation Details'!$A$18:$L$217, MATCH("Demand ID", 'E4 TB Allocation Details'!$A$18:$L$18, 0),FALSE), 'E2 Allocators'!$B$15:$W$361, MATCH('O5 Details by Class &amp; Accounts'!L$18, 'E2 Allocators'!$B$15:$W$15, 0),FALSE)*$F143), 0, VLOOKUP(VLOOKUP($A143, 'E4 TB Allocation Details'!$A$18:$L$217, MATCH("Demand ID", 'E4 TB Allocation Details'!$A$18:$L$18, 0),FALSE), 'E2 Allocators'!$B$15:$W$361, MATCH('O5 Details by Class &amp; Accounts'!L$18, 'E2 Allocators'!$B$15:$W$15, 0),FALSE)*$F143)</f>
        <v>0</v>
      </c>
      <c r="M143" s="1334">
        <f>IF(ISERROR(VLOOKUP(VLOOKUP($A143, 'E4 TB Allocation Details'!$A$18:$L$217, MATCH("Demand ID", 'E4 TB Allocation Details'!$A$18:$L$18, 0),FALSE), 'E2 Allocators'!$B$15:$W$361, MATCH('O5 Details by Class &amp; Accounts'!M$18, 'E2 Allocators'!$B$15:$W$15, 0),FALSE)*$F143), 0, VLOOKUP(VLOOKUP($A143, 'E4 TB Allocation Details'!$A$18:$L$217, MATCH("Demand ID", 'E4 TB Allocation Details'!$A$18:$L$18, 0),FALSE), 'E2 Allocators'!$B$15:$W$361, MATCH('O5 Details by Class &amp; Accounts'!M$18, 'E2 Allocators'!$B$15:$W$15, 0),FALSE)*$F143)</f>
        <v>4675.149000608616</v>
      </c>
      <c r="N143" s="1334">
        <f>IF(ISERROR(VLOOKUP(VLOOKUP($A143, 'E4 TB Allocation Details'!$A$18:$L$217, MATCH("Demand ID", 'E4 TB Allocation Details'!$A$18:$L$18, 0),FALSE), 'E2 Allocators'!$B$15:$W$361, MATCH('O5 Details by Class &amp; Accounts'!N$18, 'E2 Allocators'!$B$15:$W$15, 0),FALSE)*$F143), 0, VLOOKUP(VLOOKUP($A143, 'E4 TB Allocation Details'!$A$18:$L$217, MATCH("Demand ID", 'E4 TB Allocation Details'!$A$18:$L$18, 0),FALSE), 'E2 Allocators'!$B$15:$W$361, MATCH('O5 Details by Class &amp; Accounts'!N$18, 'E2 Allocators'!$B$15:$W$15, 0),FALSE)*$F143)</f>
        <v>5430.1815345370987</v>
      </c>
      <c r="O143" s="1334">
        <f>IF(ISERROR(VLOOKUP(VLOOKUP($A143, 'E4 TB Allocation Details'!$A$18:$L$217, MATCH("Demand ID", 'E4 TB Allocation Details'!$A$18:$L$18, 0),FALSE), 'E2 Allocators'!$B$15:$W$361, MATCH('O5 Details by Class &amp; Accounts'!O$18, 'E2 Allocators'!$B$15:$W$15, 0),FALSE)*$F143), 0, VLOOKUP(VLOOKUP($A143, 'E4 TB Allocation Details'!$A$18:$L$217, MATCH("Demand ID", 'E4 TB Allocation Details'!$A$18:$L$18, 0),FALSE), 'E2 Allocators'!$B$15:$W$361, MATCH('O5 Details by Class &amp; Accounts'!O$18, 'E2 Allocators'!$B$15:$W$15, 0),FALSE)*$F143)</f>
        <v>0</v>
      </c>
      <c r="P143" s="1334">
        <f>IF(ISERROR(VLOOKUP(VLOOKUP($A143, 'E4 TB Allocation Details'!$A$18:$L$217, MATCH("Demand ID", 'E4 TB Allocation Details'!$A$18:$L$18, 0),FALSE), 'E2 Allocators'!$B$15:$W$361, MATCH('O5 Details by Class &amp; Accounts'!P$18, 'E2 Allocators'!$B$15:$W$15, 0),FALSE)*$F143), 0, VLOOKUP(VLOOKUP($A143, 'E4 TB Allocation Details'!$A$18:$L$217, MATCH("Demand ID", 'E4 TB Allocation Details'!$A$18:$L$18, 0),FALSE), 'E2 Allocators'!$B$15:$W$361, MATCH('O5 Details by Class &amp; Accounts'!P$18, 'E2 Allocators'!$B$15:$W$15, 0),FALSE)*$F143)</f>
        <v>12.373271403558205</v>
      </c>
      <c r="Q143" s="1334">
        <f>IF(ISERROR(VLOOKUP(VLOOKUP($A143, 'E4 TB Allocation Details'!$A$18:$L$217, MATCH("Demand ID", 'E4 TB Allocation Details'!$A$18:$L$18, 0),FALSE), 'E2 Allocators'!$B$15:$W$361, MATCH('O5 Details by Class &amp; Accounts'!Q$18, 'E2 Allocators'!$B$15:$W$15, 0),FALSE)*$F143), 0, VLOOKUP(VLOOKUP($A143, 'E4 TB Allocation Details'!$A$18:$L$217, MATCH("Demand ID", 'E4 TB Allocation Details'!$A$18:$L$18, 0),FALSE), 'E2 Allocators'!$B$15:$W$361, MATCH('O5 Details by Class &amp; Accounts'!Q$18, 'E2 Allocators'!$B$15:$W$15, 0),FALSE)*$F143)</f>
        <v>129.30670009751088</v>
      </c>
      <c r="R143" s="1334">
        <f>IF(ISERROR(VLOOKUP(VLOOKUP($A143, 'E4 TB Allocation Details'!$A$18:$L$217, MATCH("Demand ID", 'E4 TB Allocation Details'!$A$18:$L$18, 0),FALSE), 'E2 Allocators'!$B$15:$W$361, MATCH('O5 Details by Class &amp; Accounts'!R$18, 'E2 Allocators'!$B$15:$W$15, 0),FALSE)*$F143), 0, VLOOKUP(VLOOKUP($A143, 'E4 TB Allocation Details'!$A$18:$L$217, MATCH("Demand ID", 'E4 TB Allocation Details'!$A$18:$L$18, 0),FALSE), 'E2 Allocators'!$B$15:$W$361, MATCH('O5 Details by Class &amp; Accounts'!R$18, 'E2 Allocators'!$B$15:$W$15, 0),FALSE)*$F143)</f>
        <v>0</v>
      </c>
      <c r="S143" s="1334">
        <f>IF(ISERROR(VLOOKUP(VLOOKUP($A143, 'E4 TB Allocation Details'!$A$18:$L$217, MATCH("Demand ID", 'E4 TB Allocation Details'!$A$18:$L$18, 0),FALSE), 'E2 Allocators'!$B$15:$W$361, MATCH('O5 Details by Class &amp; Accounts'!S$18, 'E2 Allocators'!$B$15:$W$15, 0),FALSE)*$F143), 0, VLOOKUP(VLOOKUP($A143, 'E4 TB Allocation Details'!$A$18:$L$217, MATCH("Demand ID", 'E4 TB Allocation Details'!$A$18:$L$18, 0),FALSE), 'E2 Allocators'!$B$15:$W$361, MATCH('O5 Details by Class &amp; Accounts'!S$18, 'E2 Allocators'!$B$15:$W$15, 0),FALSE)*$F143)</f>
        <v>0</v>
      </c>
      <c r="T143" s="1334">
        <f>IF(ISERROR(VLOOKUP(VLOOKUP($A143, 'E4 TB Allocation Details'!$A$18:$L$217, MATCH("Demand ID", 'E4 TB Allocation Details'!$A$18:$L$18, 0),FALSE), 'E2 Allocators'!$B$15:$W$361, MATCH('O5 Details by Class &amp; Accounts'!T$18, 'E2 Allocators'!$B$15:$W$15, 0),FALSE)*$F143), 0, VLOOKUP(VLOOKUP($A143, 'E4 TB Allocation Details'!$A$18:$L$217, MATCH("Demand ID", 'E4 TB Allocation Details'!$A$18:$L$18, 0),FALSE), 'E2 Allocators'!$B$15:$W$361, MATCH('O5 Details by Class &amp; Accounts'!T$18, 'E2 Allocators'!$B$15:$W$15, 0),FALSE)*$F143)</f>
        <v>0</v>
      </c>
      <c r="U143" s="1334">
        <f>IF(ISERROR(VLOOKUP(VLOOKUP($A143, 'E4 TB Allocation Details'!$A$18:$L$217, MATCH("Demand ID", 'E4 TB Allocation Details'!$A$18:$L$18, 0),FALSE), 'E2 Allocators'!$B$15:$W$361, MATCH('O5 Details by Class &amp; Accounts'!U$18, 'E2 Allocators'!$B$15:$W$15, 0),FALSE)*$F143), 0, VLOOKUP(VLOOKUP($A143, 'E4 TB Allocation Details'!$A$18:$L$217, MATCH("Demand ID", 'E4 TB Allocation Details'!$A$18:$L$18, 0),FALSE), 'E2 Allocators'!$B$15:$W$361, MATCH('O5 Details by Class &amp; Accounts'!U$18, 'E2 Allocators'!$B$15:$W$15, 0),FALSE)*$F143)</f>
        <v>0</v>
      </c>
      <c r="V143" s="1334">
        <f>IF(ISERROR(VLOOKUP(VLOOKUP($A143, 'E4 TB Allocation Details'!$A$18:$L$217, MATCH("Demand ID", 'E4 TB Allocation Details'!$A$18:$L$18, 0),FALSE), 'E2 Allocators'!$B$15:$W$361, MATCH('O5 Details by Class &amp; Accounts'!V$18, 'E2 Allocators'!$B$15:$W$15, 0),FALSE)*$F143), 0, VLOOKUP(VLOOKUP($A143, 'E4 TB Allocation Details'!$A$18:$L$217, MATCH("Demand ID", 'E4 TB Allocation Details'!$A$18:$L$18, 0),FALSE), 'E2 Allocators'!$B$15:$W$361, MATCH('O5 Details by Class &amp; Accounts'!V$18, 'E2 Allocators'!$B$15:$W$15, 0),FALSE)*$F143)</f>
        <v>0</v>
      </c>
      <c r="W143" s="1334">
        <f>IF(ISERROR(VLOOKUP(VLOOKUP($A143, 'E4 TB Allocation Details'!$A$18:$L$217, MATCH("Demand ID", 'E4 TB Allocation Details'!$A$18:$L$18, 0),FALSE), 'E2 Allocators'!$B$15:$W$361, MATCH('O5 Details by Class &amp; Accounts'!W$18, 'E2 Allocators'!$B$15:$W$15, 0),FALSE)*$F143), 0, VLOOKUP(VLOOKUP($A143, 'E4 TB Allocation Details'!$A$18:$L$217, MATCH("Demand ID", 'E4 TB Allocation Details'!$A$18:$L$18, 0),FALSE), 'E2 Allocators'!$B$15:$W$361, MATCH('O5 Details by Class &amp; Accounts'!W$18, 'E2 Allocators'!$B$15:$W$15, 0),FALSE)*$F143)</f>
        <v>0</v>
      </c>
      <c r="X143" s="1334">
        <f>IF(ISERROR(VLOOKUP(VLOOKUP($A143, 'E4 TB Allocation Details'!$A$18:$L$217, MATCH("Demand ID", 'E4 TB Allocation Details'!$A$18:$L$18, 0),FALSE), 'E2 Allocators'!$B$15:$W$361, MATCH('O5 Details by Class &amp; Accounts'!X$18, 'E2 Allocators'!$B$15:$W$15, 0),FALSE)*$F143), 0, VLOOKUP(VLOOKUP($A143, 'E4 TB Allocation Details'!$A$18:$L$217, MATCH("Demand ID", 'E4 TB Allocation Details'!$A$18:$L$18, 0),FALSE), 'E2 Allocators'!$B$15:$W$361, MATCH('O5 Details by Class &amp; Accounts'!X$18, 'E2 Allocators'!$B$15:$W$15, 0),FALSE)*$F143)</f>
        <v>0</v>
      </c>
      <c r="Y143" s="1334">
        <f>IF(ISERROR(VLOOKUP(VLOOKUP($A143, 'E4 TB Allocation Details'!$A$18:$L$217, MATCH("Demand ID", 'E4 TB Allocation Details'!$A$18:$L$18, 0),FALSE), 'E2 Allocators'!$B$15:$W$361, MATCH('O5 Details by Class &amp; Accounts'!Y$18, 'E2 Allocators'!$B$15:$W$15, 0),FALSE)*$F143), 0, VLOOKUP(VLOOKUP($A143, 'E4 TB Allocation Details'!$A$18:$L$217, MATCH("Demand ID", 'E4 TB Allocation Details'!$A$18:$L$18, 0),FALSE), 'E2 Allocators'!$B$15:$W$361, MATCH('O5 Details by Class &amp; Accounts'!Y$18, 'E2 Allocators'!$B$15:$W$15, 0),FALSE)*$F143)</f>
        <v>0</v>
      </c>
      <c r="Z143" s="1334">
        <f>IF(ISERROR(VLOOKUP(VLOOKUP($A143, 'E4 TB Allocation Details'!$A$18:$L$217, MATCH("Demand ID", 'E4 TB Allocation Details'!$A$18:$L$18, 0),FALSE), 'E2 Allocators'!$B$15:$W$361, MATCH('O5 Details by Class &amp; Accounts'!Z$18, 'E2 Allocators'!$B$15:$W$15, 0),FALSE)*$F143), 0, VLOOKUP(VLOOKUP($A143, 'E4 TB Allocation Details'!$A$18:$L$217, MATCH("Demand ID", 'E4 TB Allocation Details'!$A$18:$L$18, 0),FALSE), 'E2 Allocators'!$B$15:$W$361, MATCH('O5 Details by Class &amp; Accounts'!Z$18, 'E2 Allocators'!$B$15:$W$15, 0),FALSE)*$F143)</f>
        <v>0</v>
      </c>
      <c r="AA143" s="1334">
        <f>IF(ISERROR(VLOOKUP(VLOOKUP($A143, 'E4 TB Allocation Details'!$A$18:$L$217, MATCH("Demand ID", 'E4 TB Allocation Details'!$A$18:$L$18, 0),FALSE), 'E2 Allocators'!$B$15:$W$361, MATCH('O5 Details by Class &amp; Accounts'!AA$18, 'E2 Allocators'!$B$15:$W$15, 0),FALSE)*$F143), 0, VLOOKUP(VLOOKUP($A143, 'E4 TB Allocation Details'!$A$18:$L$217, MATCH("Demand ID", 'E4 TB Allocation Details'!$A$18:$L$18, 0),FALSE), 'E2 Allocators'!$B$15:$W$361, MATCH('O5 Details by Class &amp; Accounts'!AA$18, 'E2 Allocators'!$B$15:$W$15, 0),FALSE)*$F143)</f>
        <v>0</v>
      </c>
      <c r="AB143" s="1334">
        <f>IF(ISERROR(VLOOKUP(VLOOKUP($A143, 'E4 TB Allocation Details'!$A$18:$L$217, MATCH("Demand ID", 'E4 TB Allocation Details'!$A$18:$L$18, 0),FALSE), 'E2 Allocators'!$B$15:$W$361, MATCH('O5 Details by Class &amp; Accounts'!AB$18, 'E2 Allocators'!$B$15:$W$15, 0),FALSE)*$F143), 0, VLOOKUP(VLOOKUP($A143, 'E4 TB Allocation Details'!$A$18:$L$217, MATCH("Demand ID", 'E4 TB Allocation Details'!$A$18:$L$18, 0),FALSE), 'E2 Allocators'!$B$15:$W$361, MATCH('O5 Details by Class &amp; Accounts'!AB$18, 'E2 Allocators'!$B$15:$W$15, 0),FALSE)*$F143)</f>
        <v>0</v>
      </c>
      <c r="AC143" s="1334">
        <f t="shared" si="39"/>
        <v>74801.399999999994</v>
      </c>
      <c r="AD143" s="1334">
        <f>IF(ISERROR(VLOOKUP(VLOOKUP($A143, 'E4 TB Allocation Details'!$A$18:$L$217, MATCH("Customer ID", 'E4 TB Allocation Details'!$A$18:$L$18, 0),FALSE), 'E2 Allocators'!$B$15:$W$361, MATCH('O5 Details by Class &amp; Accounts'!AD$18, 'E2 Allocators'!$B$15:$W$15, 0),FALSE)*$G143), 0, VLOOKUP(VLOOKUP($A143, 'E4 TB Allocation Details'!$A$18:$L$217, MATCH("Customer ID", 'E4 TB Allocation Details'!$A$18:$L$18, 0),FALSE), 'E2 Allocators'!$B$15:$W$361, MATCH('O5 Details by Class &amp; Accounts'!AD$18, 'E2 Allocators'!$B$15:$W$15, 0),FALSE)*$G143)</f>
        <v>36388.8880816854</v>
      </c>
      <c r="AE143" s="1334">
        <f>IF(ISERROR(VLOOKUP(VLOOKUP($A143, 'E4 TB Allocation Details'!$A$18:$L$217, MATCH("Customer ID", 'E4 TB Allocation Details'!$A$18:$L$18, 0),FALSE), 'E2 Allocators'!$B$15:$W$361, MATCH('O5 Details by Class &amp; Accounts'!AE$18, 'E2 Allocators'!$B$15:$W$15, 0),FALSE)*$G143), 0, VLOOKUP(VLOOKUP($A143, 'E4 TB Allocation Details'!$A$18:$L$217, MATCH("Customer ID", 'E4 TB Allocation Details'!$A$18:$L$18, 0),FALSE), 'E2 Allocators'!$B$15:$W$361, MATCH('O5 Details by Class &amp; Accounts'!AE$18, 'E2 Allocators'!$B$15:$W$15, 0),FALSE)*$G143)</f>
        <v>4014.7630708390843</v>
      </c>
      <c r="AF143" s="1334">
        <f>IF(ISERROR(VLOOKUP(VLOOKUP($A143, 'E4 TB Allocation Details'!$A$18:$L$217, MATCH("Customer ID", 'E4 TB Allocation Details'!$A$18:$L$18, 0),FALSE), 'E2 Allocators'!$B$15:$W$361, MATCH('O5 Details by Class &amp; Accounts'!AF$18, 'E2 Allocators'!$B$15:$W$15, 0),FALSE)*$G143), 0, VLOOKUP(VLOOKUP($A143, 'E4 TB Allocation Details'!$A$18:$L$217, MATCH("Customer ID", 'E4 TB Allocation Details'!$A$18:$L$18, 0),FALSE), 'E2 Allocators'!$B$15:$W$361, MATCH('O5 Details by Class &amp; Accounts'!AF$18, 'E2 Allocators'!$B$15:$W$15, 0),FALSE)*$G143)</f>
        <v>484.03441464599615</v>
      </c>
      <c r="AG143" s="1334">
        <f>IF(ISERROR(VLOOKUP(VLOOKUP($A143, 'E4 TB Allocation Details'!$A$18:$L$217, MATCH("Customer ID", 'E4 TB Allocation Details'!$A$18:$L$18, 0),FALSE), 'E2 Allocators'!$B$15:$W$361, MATCH('O5 Details by Class &amp; Accounts'!AG$18, 'E2 Allocators'!$B$15:$W$15, 0),FALSE)*$G143), 0, VLOOKUP(VLOOKUP($A143, 'E4 TB Allocation Details'!$A$18:$L$217, MATCH("Customer ID", 'E4 TB Allocation Details'!$A$18:$L$18, 0),FALSE), 'E2 Allocators'!$B$15:$W$361, MATCH('O5 Details by Class &amp; Accounts'!AG$18, 'E2 Allocators'!$B$15:$W$15, 0),FALSE)*$G143)</f>
        <v>0</v>
      </c>
      <c r="AH143" s="1334">
        <f>IF(ISERROR(VLOOKUP(VLOOKUP($A143, 'E4 TB Allocation Details'!$A$18:$L$217, MATCH("Customer ID", 'E4 TB Allocation Details'!$A$18:$L$18, 0),FALSE), 'E2 Allocators'!$B$15:$W$361, MATCH('O5 Details by Class &amp; Accounts'!AH$18, 'E2 Allocators'!$B$15:$W$15, 0),FALSE)*$G143), 0, VLOOKUP(VLOOKUP($A143, 'E4 TB Allocation Details'!$A$18:$L$217, MATCH("Customer ID", 'E4 TB Allocation Details'!$A$18:$L$18, 0),FALSE), 'E2 Allocators'!$B$15:$W$361, MATCH('O5 Details by Class &amp; Accounts'!AH$18, 'E2 Allocators'!$B$15:$W$15, 0),FALSE)*$G143)</f>
        <v>4.4839058150359907</v>
      </c>
      <c r="AI143" s="1334">
        <f>IF(ISERROR(VLOOKUP(VLOOKUP($A143, 'E4 TB Allocation Details'!$A$18:$L$217, MATCH("Customer ID", 'E4 TB Allocation Details'!$A$18:$L$18, 0),FALSE), 'E2 Allocators'!$B$15:$W$361, MATCH('O5 Details by Class &amp; Accounts'!AI$18, 'E2 Allocators'!$B$15:$W$15, 0),FALSE)*$G143), 0, VLOOKUP(VLOOKUP($A143, 'E4 TB Allocation Details'!$A$18:$L$217, MATCH("Customer ID", 'E4 TB Allocation Details'!$A$18:$L$18, 0),FALSE), 'E2 Allocators'!$B$15:$W$361, MATCH('O5 Details by Class &amp; Accounts'!AI$18, 'E2 Allocators'!$B$15:$W$15, 0),FALSE)*$G143)</f>
        <v>1.1209764537589977</v>
      </c>
      <c r="AJ143" s="1334">
        <f>IF(ISERROR(VLOOKUP(VLOOKUP($A143, 'E4 TB Allocation Details'!$A$18:$L$217, MATCH("Customer ID", 'E4 TB Allocation Details'!$A$18:$L$18, 0),FALSE), 'E2 Allocators'!$B$15:$W$361, MATCH('O5 Details by Class &amp; Accounts'!AJ$18, 'E2 Allocators'!$B$15:$W$15, 0),FALSE)*$G143), 0, VLOOKUP(VLOOKUP($A143, 'E4 TB Allocation Details'!$A$18:$L$217, MATCH("Customer ID", 'E4 TB Allocation Details'!$A$18:$L$18, 0),FALSE), 'E2 Allocators'!$B$15:$W$361, MATCH('O5 Details by Class &amp; Accounts'!AJ$18, 'E2 Allocators'!$B$15:$W$15, 0),FALSE)*$G143)</f>
        <v>8175.6617049225933</v>
      </c>
      <c r="AK143" s="1334">
        <f>IF(ISERROR(VLOOKUP(VLOOKUP($A143, 'E4 TB Allocation Details'!$A$18:$L$217, MATCH("Customer ID", 'E4 TB Allocation Details'!$A$18:$L$18, 0),FALSE), 'E2 Allocators'!$B$15:$W$361, MATCH('O5 Details by Class &amp; Accounts'!AK$18, 'E2 Allocators'!$B$15:$W$15, 0),FALSE)*$G143), 0, VLOOKUP(VLOOKUP($A143, 'E4 TB Allocation Details'!$A$18:$L$217, MATCH("Customer ID", 'E4 TB Allocation Details'!$A$18:$L$18, 0),FALSE), 'E2 Allocators'!$B$15:$W$361, MATCH('O5 Details by Class &amp; Accounts'!AK$18, 'E2 Allocators'!$B$15:$W$15, 0),FALSE)*$G143)</f>
        <v>504.1110515020859</v>
      </c>
      <c r="AL143" s="1334">
        <f>IF(ISERROR(VLOOKUP(VLOOKUP($A143, 'E4 TB Allocation Details'!$A$18:$L$217, MATCH("Customer ID", 'E4 TB Allocation Details'!$A$18:$L$18, 0),FALSE), 'E2 Allocators'!$B$15:$W$361, MATCH('O5 Details by Class &amp; Accounts'!AL$18, 'E2 Allocators'!$B$15:$W$15, 0),FALSE)*$G143), 0, VLOOKUP(VLOOKUP($A143, 'E4 TB Allocation Details'!$A$18:$L$217, MATCH("Customer ID", 'E4 TB Allocation Details'!$A$18:$L$18, 0),FALSE), 'E2 Allocators'!$B$15:$W$361, MATCH('O5 Details by Class &amp; Accounts'!AL$18, 'E2 Allocators'!$B$15:$W$15, 0),FALSE)*$G143)</f>
        <v>294.53679413605016</v>
      </c>
      <c r="AM143" s="1334">
        <f>IF(ISERROR(VLOOKUP(VLOOKUP($A143, 'E4 TB Allocation Details'!$A$18:$L$217, MATCH("Customer ID", 'E4 TB Allocation Details'!$A$18:$L$18, 0),FALSE), 'E2 Allocators'!$B$15:$W$361, MATCH('O5 Details by Class &amp; Accounts'!AM$18, 'E2 Allocators'!$B$15:$W$15, 0),FALSE)*$G143), 0, VLOOKUP(VLOOKUP($A143, 'E4 TB Allocation Details'!$A$18:$L$217, MATCH("Customer ID", 'E4 TB Allocation Details'!$A$18:$L$18, 0),FALSE), 'E2 Allocators'!$B$15:$W$361, MATCH('O5 Details by Class &amp; Accounts'!AM$18, 'E2 Allocators'!$B$15:$W$15, 0),FALSE)*$G143)</f>
        <v>0</v>
      </c>
      <c r="AN143" s="1334">
        <f>IF(ISERROR(VLOOKUP(VLOOKUP($A143, 'E4 TB Allocation Details'!$A$18:$L$217, MATCH("Customer ID", 'E4 TB Allocation Details'!$A$18:$L$18, 0),FALSE), 'E2 Allocators'!$B$15:$W$361, MATCH('O5 Details by Class &amp; Accounts'!AN$18, 'E2 Allocators'!$B$15:$W$15, 0),FALSE)*$G143), 0, VLOOKUP(VLOOKUP($A143, 'E4 TB Allocation Details'!$A$18:$L$217, MATCH("Customer ID", 'E4 TB Allocation Details'!$A$18:$L$18, 0),FALSE), 'E2 Allocators'!$B$15:$W$361, MATCH('O5 Details by Class &amp; Accounts'!AN$18, 'E2 Allocators'!$B$15:$W$15, 0),FALSE)*$G143)</f>
        <v>0</v>
      </c>
      <c r="AO143" s="1334">
        <f>IF(ISERROR(VLOOKUP(VLOOKUP($A143, 'E4 TB Allocation Details'!$A$18:$L$217, MATCH("Customer ID", 'E4 TB Allocation Details'!$A$18:$L$18, 0),FALSE), 'E2 Allocators'!$B$15:$W$361, MATCH('O5 Details by Class &amp; Accounts'!AO$18, 'E2 Allocators'!$B$15:$W$15, 0),FALSE)*$G143), 0, VLOOKUP(VLOOKUP($A143, 'E4 TB Allocation Details'!$A$18:$L$217, MATCH("Customer ID", 'E4 TB Allocation Details'!$A$18:$L$18, 0),FALSE), 'E2 Allocators'!$B$15:$W$361, MATCH('O5 Details by Class &amp; Accounts'!AO$18, 'E2 Allocators'!$B$15:$W$15, 0),FALSE)*$G143)</f>
        <v>0</v>
      </c>
      <c r="AP143" s="1334">
        <f>IF(ISERROR(VLOOKUP(VLOOKUP($A143, 'E4 TB Allocation Details'!$A$18:$L$217, MATCH("Customer ID", 'E4 TB Allocation Details'!$A$18:$L$18, 0),FALSE), 'E2 Allocators'!$B$15:$W$361, MATCH('O5 Details by Class &amp; Accounts'!AP$18, 'E2 Allocators'!$B$15:$W$15, 0),FALSE)*$G143), 0, VLOOKUP(VLOOKUP($A143, 'E4 TB Allocation Details'!$A$18:$L$217, MATCH("Customer ID", 'E4 TB Allocation Details'!$A$18:$L$18, 0),FALSE), 'E2 Allocators'!$B$15:$W$361, MATCH('O5 Details by Class &amp; Accounts'!AP$18, 'E2 Allocators'!$B$15:$W$15, 0),FALSE)*$G143)</f>
        <v>0</v>
      </c>
      <c r="AQ143" s="1334">
        <f>IF(ISERROR(VLOOKUP(VLOOKUP($A143, 'E4 TB Allocation Details'!$A$18:$L$217, MATCH("Customer ID", 'E4 TB Allocation Details'!$A$18:$L$18, 0),FALSE), 'E2 Allocators'!$B$15:$W$361, MATCH('O5 Details by Class &amp; Accounts'!AQ$18, 'E2 Allocators'!$B$15:$W$15, 0),FALSE)*$G143), 0, VLOOKUP(VLOOKUP($A143, 'E4 TB Allocation Details'!$A$18:$L$217, MATCH("Customer ID", 'E4 TB Allocation Details'!$A$18:$L$18, 0),FALSE), 'E2 Allocators'!$B$15:$W$361, MATCH('O5 Details by Class &amp; Accounts'!AQ$18, 'E2 Allocators'!$B$15:$W$15, 0),FALSE)*$G143)</f>
        <v>0</v>
      </c>
      <c r="AR143" s="1334">
        <f>IF(ISERROR(VLOOKUP(VLOOKUP($A143, 'E4 TB Allocation Details'!$A$18:$L$217, MATCH("Customer ID", 'E4 TB Allocation Details'!$A$18:$L$18, 0),FALSE), 'E2 Allocators'!$B$15:$W$361, MATCH('O5 Details by Class &amp; Accounts'!AR$18, 'E2 Allocators'!$B$15:$W$15, 0),FALSE)*$G143), 0, VLOOKUP(VLOOKUP($A143, 'E4 TB Allocation Details'!$A$18:$L$217, MATCH("Customer ID", 'E4 TB Allocation Details'!$A$18:$L$18, 0),FALSE), 'E2 Allocators'!$B$15:$W$361, MATCH('O5 Details by Class &amp; Accounts'!AR$18, 'E2 Allocators'!$B$15:$W$15, 0),FALSE)*$G143)</f>
        <v>0</v>
      </c>
      <c r="AS143" s="1334">
        <f>IF(ISERROR(VLOOKUP(VLOOKUP($A143, 'E4 TB Allocation Details'!$A$18:$L$217, MATCH("Customer ID", 'E4 TB Allocation Details'!$A$18:$L$18, 0),FALSE), 'E2 Allocators'!$B$15:$W$361, MATCH('O5 Details by Class &amp; Accounts'!AS$18, 'E2 Allocators'!$B$15:$W$15, 0),FALSE)*$G143), 0, VLOOKUP(VLOOKUP($A143, 'E4 TB Allocation Details'!$A$18:$L$217, MATCH("Customer ID", 'E4 TB Allocation Details'!$A$18:$L$18, 0),FALSE), 'E2 Allocators'!$B$15:$W$361, MATCH('O5 Details by Class &amp; Accounts'!AS$18, 'E2 Allocators'!$B$15:$W$15, 0),FALSE)*$G143)</f>
        <v>0</v>
      </c>
      <c r="AT143" s="1334">
        <f>IF(ISERROR(VLOOKUP(VLOOKUP($A143, 'E4 TB Allocation Details'!$A$18:$L$217, MATCH("Customer ID", 'E4 TB Allocation Details'!$A$18:$L$18, 0),FALSE), 'E2 Allocators'!$B$15:$W$361, MATCH('O5 Details by Class &amp; Accounts'!AT$18, 'E2 Allocators'!$B$15:$W$15, 0),FALSE)*$G143), 0, VLOOKUP(VLOOKUP($A143, 'E4 TB Allocation Details'!$A$18:$L$217, MATCH("Customer ID", 'E4 TB Allocation Details'!$A$18:$L$18, 0),FALSE), 'E2 Allocators'!$B$15:$W$361, MATCH('O5 Details by Class &amp; Accounts'!AT$18, 'E2 Allocators'!$B$15:$W$15, 0),FALSE)*$G143)</f>
        <v>0</v>
      </c>
      <c r="AU143" s="1334">
        <f>IF(ISERROR(VLOOKUP(VLOOKUP($A143, 'E4 TB Allocation Details'!$A$18:$L$217, MATCH("Customer ID", 'E4 TB Allocation Details'!$A$18:$L$18, 0),FALSE), 'E2 Allocators'!$B$15:$W$361, MATCH('O5 Details by Class &amp; Accounts'!AU$18, 'E2 Allocators'!$B$15:$W$15, 0),FALSE)*$G143), 0, VLOOKUP(VLOOKUP($A143, 'E4 TB Allocation Details'!$A$18:$L$217, MATCH("Customer ID", 'E4 TB Allocation Details'!$A$18:$L$18, 0),FALSE), 'E2 Allocators'!$B$15:$W$361, MATCH('O5 Details by Class &amp; Accounts'!AU$18, 'E2 Allocators'!$B$15:$W$15, 0),FALSE)*$G143)</f>
        <v>0</v>
      </c>
      <c r="AV143" s="1334">
        <f>IF(ISERROR(VLOOKUP(VLOOKUP($A143, 'E4 TB Allocation Details'!$A$18:$L$217, MATCH("Customer ID", 'E4 TB Allocation Details'!$A$18:$L$18, 0),FALSE), 'E2 Allocators'!$B$15:$W$361, MATCH('O5 Details by Class &amp; Accounts'!AV$18, 'E2 Allocators'!$B$15:$W$15, 0),FALSE)*$G143), 0, VLOOKUP(VLOOKUP($A143, 'E4 TB Allocation Details'!$A$18:$L$217, MATCH("Customer ID", 'E4 TB Allocation Details'!$A$18:$L$18, 0),FALSE), 'E2 Allocators'!$B$15:$W$361, MATCH('O5 Details by Class &amp; Accounts'!AV$18, 'E2 Allocators'!$B$15:$W$15, 0),FALSE)*$G143)</f>
        <v>0</v>
      </c>
      <c r="AW143" s="1334">
        <f>IF(ISERROR(VLOOKUP(VLOOKUP($A143, 'E4 TB Allocation Details'!$A$18:$L$217, MATCH("Customer ID", 'E4 TB Allocation Details'!$A$18:$L$18, 0),FALSE), 'E2 Allocators'!$B$15:$W$361, MATCH('O5 Details by Class &amp; Accounts'!AW$18, 'E2 Allocators'!$B$15:$W$15, 0),FALSE)*$G143), 0, VLOOKUP(VLOOKUP($A143, 'E4 TB Allocation Details'!$A$18:$L$217, MATCH("Customer ID", 'E4 TB Allocation Details'!$A$18:$L$18, 0),FALSE), 'E2 Allocators'!$B$15:$W$361, MATCH('O5 Details by Class &amp; Accounts'!AW$18, 'E2 Allocators'!$B$15:$W$15, 0),FALSE)*$G143)</f>
        <v>0</v>
      </c>
      <c r="AX143" s="1334">
        <f t="shared" si="40"/>
        <v>49867.600000000013</v>
      </c>
      <c r="AY143" s="1334">
        <f>IF(ISERROR(VLOOKUP(VLOOKUP($A143, 'E4 TB Allocation Details'!$A$18:$L$217, MATCH("Misc ID", 'E4 TB Allocation Details'!$A$18:$L$18, 0),FALSE), 'E2 Allocators'!$B$15:$W$361, MATCH('O5 Details by Class &amp; Accounts'!AY$18, 'E2 Allocators'!$B$15:$W$15, 0),FALSE)*$E143), 0, VLOOKUP(VLOOKUP($A143, 'E4 TB Allocation Details'!$A$18:$L$217, MATCH("Misc ID", 'E4 TB Allocation Details'!$A$18:$L$18, 0),FALSE), 'E2 Allocators'!$B$15:$W$361, MATCH('O5 Details by Class &amp; Accounts'!AY$18, 'E2 Allocators'!$B$15:$W$15, 0),FALSE)*$E143)</f>
        <v>0</v>
      </c>
      <c r="AZ143" s="1334">
        <f>IF(ISERROR(VLOOKUP(VLOOKUP($A143, 'E4 TB Allocation Details'!$A$18:$L$217, MATCH("Misc ID", 'E4 TB Allocation Details'!$A$18:$L$18, 0),FALSE), 'E2 Allocators'!$B$15:$W$361, MATCH('O5 Details by Class &amp; Accounts'!AZ$18, 'E2 Allocators'!$B$15:$W$15, 0),FALSE)*$E143), 0, VLOOKUP(VLOOKUP($A143, 'E4 TB Allocation Details'!$A$18:$L$217, MATCH("Misc ID", 'E4 TB Allocation Details'!$A$18:$L$18, 0),FALSE), 'E2 Allocators'!$B$15:$W$361, MATCH('O5 Details by Class &amp; Accounts'!AZ$18, 'E2 Allocators'!$B$15:$W$15, 0),FALSE)*$E143)</f>
        <v>0</v>
      </c>
      <c r="BA143" s="1334">
        <f>IF(ISERROR(VLOOKUP(VLOOKUP($A143, 'E4 TB Allocation Details'!$A$18:$L$217, MATCH("Misc ID", 'E4 TB Allocation Details'!$A$18:$L$18, 0),FALSE), 'E2 Allocators'!$B$15:$W$361, MATCH('O5 Details by Class &amp; Accounts'!BA$18, 'E2 Allocators'!$B$15:$W$15, 0),FALSE)*$E143), 0, VLOOKUP(VLOOKUP($A143, 'E4 TB Allocation Details'!$A$18:$L$217, MATCH("Misc ID", 'E4 TB Allocation Details'!$A$18:$L$18, 0),FALSE), 'E2 Allocators'!$B$15:$W$361, MATCH('O5 Details by Class &amp; Accounts'!BA$18, 'E2 Allocators'!$B$15:$W$15, 0),FALSE)*$E143)</f>
        <v>0</v>
      </c>
      <c r="BB143" s="1334">
        <f>IF(ISERROR(VLOOKUP(VLOOKUP($A143, 'E4 TB Allocation Details'!$A$18:$L$217, MATCH("Misc ID", 'E4 TB Allocation Details'!$A$18:$L$18, 0),FALSE), 'E2 Allocators'!$B$15:$W$361, MATCH('O5 Details by Class &amp; Accounts'!BB$18, 'E2 Allocators'!$B$15:$W$15, 0),FALSE)*$E143), 0, VLOOKUP(VLOOKUP($A143, 'E4 TB Allocation Details'!$A$18:$L$217, MATCH("Misc ID", 'E4 TB Allocation Details'!$A$18:$L$18, 0),FALSE), 'E2 Allocators'!$B$15:$W$361, MATCH('O5 Details by Class &amp; Accounts'!BB$18, 'E2 Allocators'!$B$15:$W$15, 0),FALSE)*$E143)</f>
        <v>0</v>
      </c>
      <c r="BC143" s="1334">
        <f>IF(ISERROR(VLOOKUP(VLOOKUP($A143, 'E4 TB Allocation Details'!$A$18:$L$217, MATCH("Misc ID", 'E4 TB Allocation Details'!$A$18:$L$18, 0),FALSE), 'E2 Allocators'!$B$15:$W$361, MATCH('O5 Details by Class &amp; Accounts'!BC$18, 'E2 Allocators'!$B$15:$W$15, 0),FALSE)*$E143), 0, VLOOKUP(VLOOKUP($A143, 'E4 TB Allocation Details'!$A$18:$L$217, MATCH("Misc ID", 'E4 TB Allocation Details'!$A$18:$L$18, 0),FALSE), 'E2 Allocators'!$B$15:$W$361, MATCH('O5 Details by Class &amp; Accounts'!BC$18, 'E2 Allocators'!$B$15:$W$15, 0),FALSE)*$E143)</f>
        <v>0</v>
      </c>
      <c r="BD143" s="1334">
        <f>IF(ISERROR(VLOOKUP(VLOOKUP($A143, 'E4 TB Allocation Details'!$A$18:$L$217, MATCH("Misc ID", 'E4 TB Allocation Details'!$A$18:$L$18, 0),FALSE), 'E2 Allocators'!$B$15:$W$361, MATCH('O5 Details by Class &amp; Accounts'!BD$18, 'E2 Allocators'!$B$15:$W$15, 0),FALSE)*$E143), 0, VLOOKUP(VLOOKUP($A143, 'E4 TB Allocation Details'!$A$18:$L$217, MATCH("Misc ID", 'E4 TB Allocation Details'!$A$18:$L$18, 0),FALSE), 'E2 Allocators'!$B$15:$W$361, MATCH('O5 Details by Class &amp; Accounts'!BD$18, 'E2 Allocators'!$B$15:$W$15, 0),FALSE)*$E143)</f>
        <v>0</v>
      </c>
      <c r="BE143" s="1334">
        <f>IF(ISERROR(VLOOKUP(VLOOKUP($A143, 'E4 TB Allocation Details'!$A$18:$L$217, MATCH("Misc ID", 'E4 TB Allocation Details'!$A$18:$L$18, 0),FALSE), 'E2 Allocators'!$B$15:$W$361, MATCH('O5 Details by Class &amp; Accounts'!BE$18, 'E2 Allocators'!$B$15:$W$15, 0),FALSE)*$E143), 0, VLOOKUP(VLOOKUP($A143, 'E4 TB Allocation Details'!$A$18:$L$217, MATCH("Misc ID", 'E4 TB Allocation Details'!$A$18:$L$18, 0),FALSE), 'E2 Allocators'!$B$15:$W$361, MATCH('O5 Details by Class &amp; Accounts'!BE$18, 'E2 Allocators'!$B$15:$W$15, 0),FALSE)*$E143)</f>
        <v>0</v>
      </c>
      <c r="BF143" s="1334">
        <f>IF(ISERROR(VLOOKUP(VLOOKUP($A143, 'E4 TB Allocation Details'!$A$18:$L$217, MATCH("Misc ID", 'E4 TB Allocation Details'!$A$18:$L$18, 0),FALSE), 'E2 Allocators'!$B$15:$W$361, MATCH('O5 Details by Class &amp; Accounts'!BF$18, 'E2 Allocators'!$B$15:$W$15, 0),FALSE)*$E143), 0, VLOOKUP(VLOOKUP($A143, 'E4 TB Allocation Details'!$A$18:$L$217, MATCH("Misc ID", 'E4 TB Allocation Details'!$A$18:$L$18, 0),FALSE), 'E2 Allocators'!$B$15:$W$361, MATCH('O5 Details by Class &amp; Accounts'!BF$18, 'E2 Allocators'!$B$15:$W$15, 0),FALSE)*$E143)</f>
        <v>0</v>
      </c>
      <c r="BG143" s="1334">
        <f>IF(ISERROR(VLOOKUP(VLOOKUP($A143, 'E4 TB Allocation Details'!$A$18:$L$217, MATCH("Misc ID", 'E4 TB Allocation Details'!$A$18:$L$18, 0),FALSE), 'E2 Allocators'!$B$15:$W$361, MATCH('O5 Details by Class &amp; Accounts'!BG$18, 'E2 Allocators'!$B$15:$W$15, 0),FALSE)*$E143), 0, VLOOKUP(VLOOKUP($A143, 'E4 TB Allocation Details'!$A$18:$L$217, MATCH("Misc ID", 'E4 TB Allocation Details'!$A$18:$L$18, 0),FALSE), 'E2 Allocators'!$B$15:$W$361, MATCH('O5 Details by Class &amp; Accounts'!BG$18, 'E2 Allocators'!$B$15:$W$15, 0),FALSE)*$E143)</f>
        <v>0</v>
      </c>
      <c r="BH143" s="1334">
        <f>IF(ISERROR(VLOOKUP(VLOOKUP($A143, 'E4 TB Allocation Details'!$A$18:$L$217, MATCH("Misc ID", 'E4 TB Allocation Details'!$A$18:$L$18, 0),FALSE), 'E2 Allocators'!$B$15:$W$361, MATCH('O5 Details by Class &amp; Accounts'!BH$18, 'E2 Allocators'!$B$15:$W$15, 0),FALSE)*$E143), 0, VLOOKUP(VLOOKUP($A143, 'E4 TB Allocation Details'!$A$18:$L$217, MATCH("Misc ID", 'E4 TB Allocation Details'!$A$18:$L$18, 0),FALSE), 'E2 Allocators'!$B$15:$W$361, MATCH('O5 Details by Class &amp; Accounts'!BH$18, 'E2 Allocators'!$B$15:$W$15, 0),FALSE)*$E143)</f>
        <v>0</v>
      </c>
      <c r="BI143" s="1334">
        <f>IF(ISERROR(VLOOKUP(VLOOKUP($A143, 'E4 TB Allocation Details'!$A$18:$L$217, MATCH("Misc ID", 'E4 TB Allocation Details'!$A$18:$L$18, 0),FALSE), 'E2 Allocators'!$B$15:$W$361, MATCH('O5 Details by Class &amp; Accounts'!BI$18, 'E2 Allocators'!$B$15:$W$15, 0),FALSE)*$E143), 0, VLOOKUP(VLOOKUP($A143, 'E4 TB Allocation Details'!$A$18:$L$217, MATCH("Misc ID", 'E4 TB Allocation Details'!$A$18:$L$18, 0),FALSE), 'E2 Allocators'!$B$15:$W$361, MATCH('O5 Details by Class &amp; Accounts'!BI$18, 'E2 Allocators'!$B$15:$W$15, 0),FALSE)*$E143)</f>
        <v>0</v>
      </c>
      <c r="BJ143" s="1334">
        <f>IF(ISERROR(VLOOKUP(VLOOKUP($A143, 'E4 TB Allocation Details'!$A$18:$L$217, MATCH("Misc ID", 'E4 TB Allocation Details'!$A$18:$L$18, 0),FALSE), 'E2 Allocators'!$B$15:$W$361, MATCH('O5 Details by Class &amp; Accounts'!BJ$18, 'E2 Allocators'!$B$15:$W$15, 0),FALSE)*$E143), 0, VLOOKUP(VLOOKUP($A143, 'E4 TB Allocation Details'!$A$18:$L$217, MATCH("Misc ID", 'E4 TB Allocation Details'!$A$18:$L$18, 0),FALSE), 'E2 Allocators'!$B$15:$W$361, MATCH('O5 Details by Class &amp; Accounts'!BJ$18, 'E2 Allocators'!$B$15:$W$15, 0),FALSE)*$E143)</f>
        <v>0</v>
      </c>
      <c r="BK143" s="1334">
        <f>IF(ISERROR(VLOOKUP(VLOOKUP($A143, 'E4 TB Allocation Details'!$A$18:$L$217, MATCH("Misc ID", 'E4 TB Allocation Details'!$A$18:$L$18, 0),FALSE), 'E2 Allocators'!$B$15:$W$361, MATCH('O5 Details by Class &amp; Accounts'!BK$18, 'E2 Allocators'!$B$15:$W$15, 0),FALSE)*$E143), 0, VLOOKUP(VLOOKUP($A143, 'E4 TB Allocation Details'!$A$18:$L$217, MATCH("Misc ID", 'E4 TB Allocation Details'!$A$18:$L$18, 0),FALSE), 'E2 Allocators'!$B$15:$W$361, MATCH('O5 Details by Class &amp; Accounts'!BK$18, 'E2 Allocators'!$B$15:$W$15, 0),FALSE)*$E143)</f>
        <v>0</v>
      </c>
      <c r="BL143" s="1334">
        <f>IF(ISERROR(VLOOKUP(VLOOKUP($A143, 'E4 TB Allocation Details'!$A$18:$L$217, MATCH("Misc ID", 'E4 TB Allocation Details'!$A$18:$L$18, 0),FALSE), 'E2 Allocators'!$B$15:$W$361, MATCH('O5 Details by Class &amp; Accounts'!BL$18, 'E2 Allocators'!$B$15:$W$15, 0),FALSE)*$E143), 0, VLOOKUP(VLOOKUP($A143, 'E4 TB Allocation Details'!$A$18:$L$217, MATCH("Misc ID", 'E4 TB Allocation Details'!$A$18:$L$18, 0),FALSE), 'E2 Allocators'!$B$15:$W$361, MATCH('O5 Details by Class &amp; Accounts'!BL$18, 'E2 Allocators'!$B$15:$W$15, 0),FALSE)*$E143)</f>
        <v>0</v>
      </c>
      <c r="BM143" s="1334">
        <f>IF(ISERROR(VLOOKUP(VLOOKUP($A143, 'E4 TB Allocation Details'!$A$18:$L$217, MATCH("Misc ID", 'E4 TB Allocation Details'!$A$18:$L$18, 0),FALSE), 'E2 Allocators'!$B$15:$W$361, MATCH('O5 Details by Class &amp; Accounts'!BM$18, 'E2 Allocators'!$B$15:$W$15, 0),FALSE)*$E143), 0, VLOOKUP(VLOOKUP($A143, 'E4 TB Allocation Details'!$A$18:$L$217, MATCH("Misc ID", 'E4 TB Allocation Details'!$A$18:$L$18, 0),FALSE), 'E2 Allocators'!$B$15:$W$361, MATCH('O5 Details by Class &amp; Accounts'!BM$18, 'E2 Allocators'!$B$15:$W$15, 0),FALSE)*$E143)</f>
        <v>0</v>
      </c>
      <c r="BN143" s="1334">
        <f>IF(ISERROR(VLOOKUP(VLOOKUP($A143, 'E4 TB Allocation Details'!$A$18:$L$217, MATCH("Misc ID", 'E4 TB Allocation Details'!$A$18:$L$18, 0),FALSE), 'E2 Allocators'!$B$15:$W$361, MATCH('O5 Details by Class &amp; Accounts'!BN$18, 'E2 Allocators'!$B$15:$W$15, 0),FALSE)*$E143), 0, VLOOKUP(VLOOKUP($A143, 'E4 TB Allocation Details'!$A$18:$L$217, MATCH("Misc ID", 'E4 TB Allocation Details'!$A$18:$L$18, 0),FALSE), 'E2 Allocators'!$B$15:$W$361, MATCH('O5 Details by Class &amp; Accounts'!BN$18, 'E2 Allocators'!$B$15:$W$15, 0),FALSE)*$E143)</f>
        <v>0</v>
      </c>
      <c r="BO143" s="1334">
        <f>IF(ISERROR(VLOOKUP(VLOOKUP($A143, 'E4 TB Allocation Details'!$A$18:$L$217, MATCH("Misc ID", 'E4 TB Allocation Details'!$A$18:$L$18, 0),FALSE), 'E2 Allocators'!$B$15:$W$361, MATCH('O5 Details by Class &amp; Accounts'!BO$18, 'E2 Allocators'!$B$15:$W$15, 0),FALSE)*$E143), 0, VLOOKUP(VLOOKUP($A143, 'E4 TB Allocation Details'!$A$18:$L$217, MATCH("Misc ID", 'E4 TB Allocation Details'!$A$18:$L$18, 0),FALSE), 'E2 Allocators'!$B$15:$W$361, MATCH('O5 Details by Class &amp; Accounts'!BO$18, 'E2 Allocators'!$B$15:$W$15, 0),FALSE)*$E143)</f>
        <v>0</v>
      </c>
      <c r="BP143" s="1334">
        <f>IF(ISERROR(VLOOKUP(VLOOKUP($A143, 'E4 TB Allocation Details'!$A$18:$L$217, MATCH("Misc ID", 'E4 TB Allocation Details'!$A$18:$L$18, 0),FALSE), 'E2 Allocators'!$B$15:$W$361, MATCH('O5 Details by Class &amp; Accounts'!BP$18, 'E2 Allocators'!$B$15:$W$15, 0),FALSE)*$E143), 0, VLOOKUP(VLOOKUP($A143, 'E4 TB Allocation Details'!$A$18:$L$217, MATCH("Misc ID", 'E4 TB Allocation Details'!$A$18:$L$18, 0),FALSE), 'E2 Allocators'!$B$15:$W$361, MATCH('O5 Details by Class &amp; Accounts'!BP$18, 'E2 Allocators'!$B$15:$W$15, 0),FALSE)*$E143)</f>
        <v>0</v>
      </c>
      <c r="BQ143" s="1334">
        <f>IF(ISERROR(VLOOKUP(VLOOKUP($A143, 'E4 TB Allocation Details'!$A$18:$L$217, MATCH("Misc ID", 'E4 TB Allocation Details'!$A$18:$L$18, 0),FALSE), 'E2 Allocators'!$B$15:$W$361, MATCH('O5 Details by Class &amp; Accounts'!BQ$18, 'E2 Allocators'!$B$15:$W$15, 0),FALSE)*$E143), 0, VLOOKUP(VLOOKUP($A143, 'E4 TB Allocation Details'!$A$18:$L$217, MATCH("Misc ID", 'E4 TB Allocation Details'!$A$18:$L$18, 0),FALSE), 'E2 Allocators'!$B$15:$W$361, MATCH('O5 Details by Class &amp; Accounts'!BQ$18, 'E2 Allocators'!$B$15:$W$15, 0),FALSE)*$E143)</f>
        <v>0</v>
      </c>
      <c r="BR143" s="1334">
        <f>IF(ISERROR(VLOOKUP(VLOOKUP($A143, 'E4 TB Allocation Details'!$A$18:$L$217, MATCH("Misc ID", 'E4 TB Allocation Details'!$A$18:$L$18, 0),FALSE), 'E2 Allocators'!$B$15:$W$361, MATCH('O5 Details by Class &amp; Accounts'!BR$18, 'E2 Allocators'!$B$15:$W$15, 0),FALSE)*$E143), 0, VLOOKUP(VLOOKUP($A143, 'E4 TB Allocation Details'!$A$18:$L$217, MATCH("Misc ID", 'E4 TB Allocation Details'!$A$18:$L$18, 0),FALSE), 'E2 Allocators'!$B$15:$W$361, MATCH('O5 Details by Class &amp; Accounts'!BR$18, 'E2 Allocators'!$B$15:$W$15, 0),FALSE)*$E143)</f>
        <v>0</v>
      </c>
      <c r="BS143" s="1334">
        <f t="shared" si="41"/>
        <v>0</v>
      </c>
      <c r="BT143" s="1334">
        <f>IF(ISERROR(VLOOKUP(VLOOKUP($A143, 'E4 TB Allocation Details'!$A$18:$L$217, MATCH("A &amp; G ID", 'E4 TB Allocation Details'!$A$18:$L$18, 0),FALSE), 'E2 Allocators'!$B$15:$W$361, MATCH('O5 Details by Class &amp; Accounts'!BT$18, 'E2 Allocators'!$B$15:$W$15, 0),FALSE)*$E143), 0, VLOOKUP(VLOOKUP($A143, 'E4 TB Allocation Details'!$A$18:$L$217, MATCH("A &amp; G ID", 'E4 TB Allocation Details'!$A$18:$L$18, 0),FALSE), 'E2 Allocators'!$B$15:$W$361, MATCH('O5 Details by Class &amp; Accounts'!BT$18, 'E2 Allocators'!$B$15:$W$15, 0),FALSE)*$E143)</f>
        <v>0</v>
      </c>
      <c r="BU143" s="1334">
        <f>IF(ISERROR(VLOOKUP(VLOOKUP($A143, 'E4 TB Allocation Details'!$A$18:$L$217, MATCH("A &amp; G ID", 'E4 TB Allocation Details'!$A$18:$L$18, 0),FALSE), 'E2 Allocators'!$B$15:$W$361, MATCH('O5 Details by Class &amp; Accounts'!BU$18, 'E2 Allocators'!$B$15:$W$15, 0),FALSE)*$E143), 0, VLOOKUP(VLOOKUP($A143, 'E4 TB Allocation Details'!$A$18:$L$217, MATCH("A &amp; G ID", 'E4 TB Allocation Details'!$A$18:$L$18, 0),FALSE), 'E2 Allocators'!$B$15:$W$361, MATCH('O5 Details by Class &amp; Accounts'!BU$18, 'E2 Allocators'!$B$15:$W$15, 0),FALSE)*$E143)</f>
        <v>0</v>
      </c>
      <c r="BV143" s="1334">
        <f>IF(ISERROR(VLOOKUP(VLOOKUP($A143, 'E4 TB Allocation Details'!$A$18:$L$217, MATCH("A &amp; G ID", 'E4 TB Allocation Details'!$A$18:$L$18, 0),FALSE), 'E2 Allocators'!$B$15:$W$361, MATCH('O5 Details by Class &amp; Accounts'!BV$18, 'E2 Allocators'!$B$15:$W$15, 0),FALSE)*$E143), 0, VLOOKUP(VLOOKUP($A143, 'E4 TB Allocation Details'!$A$18:$L$217, MATCH("A &amp; G ID", 'E4 TB Allocation Details'!$A$18:$L$18, 0),FALSE), 'E2 Allocators'!$B$15:$W$361, MATCH('O5 Details by Class &amp; Accounts'!BV$18, 'E2 Allocators'!$B$15:$W$15, 0),FALSE)*$E143)</f>
        <v>0</v>
      </c>
      <c r="BW143" s="1334">
        <f>IF(ISERROR(VLOOKUP(VLOOKUP($A143, 'E4 TB Allocation Details'!$A$18:$L$217, MATCH("A &amp; G ID", 'E4 TB Allocation Details'!$A$18:$L$18, 0),FALSE), 'E2 Allocators'!$B$15:$W$361, MATCH('O5 Details by Class &amp; Accounts'!BW$18, 'E2 Allocators'!$B$15:$W$15, 0),FALSE)*$E143), 0, VLOOKUP(VLOOKUP($A143, 'E4 TB Allocation Details'!$A$18:$L$217, MATCH("A &amp; G ID", 'E4 TB Allocation Details'!$A$18:$L$18, 0),FALSE), 'E2 Allocators'!$B$15:$W$361, MATCH('O5 Details by Class &amp; Accounts'!BW$18, 'E2 Allocators'!$B$15:$W$15, 0),FALSE)*$E143)</f>
        <v>0</v>
      </c>
      <c r="BX143" s="1334">
        <f>IF(ISERROR(VLOOKUP(VLOOKUP($A143, 'E4 TB Allocation Details'!$A$18:$L$217, MATCH("A &amp; G ID", 'E4 TB Allocation Details'!$A$18:$L$18, 0),FALSE), 'E2 Allocators'!$B$15:$W$361, MATCH('O5 Details by Class &amp; Accounts'!BX$18, 'E2 Allocators'!$B$15:$W$15, 0),FALSE)*$E143), 0, VLOOKUP(VLOOKUP($A143, 'E4 TB Allocation Details'!$A$18:$L$217, MATCH("A &amp; G ID", 'E4 TB Allocation Details'!$A$18:$L$18, 0),FALSE), 'E2 Allocators'!$B$15:$W$361, MATCH('O5 Details by Class &amp; Accounts'!BX$18, 'E2 Allocators'!$B$15:$W$15, 0),FALSE)*$E143)</f>
        <v>0</v>
      </c>
      <c r="BY143" s="1334">
        <f>IF(ISERROR(VLOOKUP(VLOOKUP($A143, 'E4 TB Allocation Details'!$A$18:$L$217, MATCH("A &amp; G ID", 'E4 TB Allocation Details'!$A$18:$L$18, 0),FALSE), 'E2 Allocators'!$B$15:$W$361, MATCH('O5 Details by Class &amp; Accounts'!BY$18, 'E2 Allocators'!$B$15:$W$15, 0),FALSE)*$E143), 0, VLOOKUP(VLOOKUP($A143, 'E4 TB Allocation Details'!$A$18:$L$217, MATCH("A &amp; G ID", 'E4 TB Allocation Details'!$A$18:$L$18, 0),FALSE), 'E2 Allocators'!$B$15:$W$361, MATCH('O5 Details by Class &amp; Accounts'!BY$18, 'E2 Allocators'!$B$15:$W$15, 0),FALSE)*$E143)</f>
        <v>0</v>
      </c>
      <c r="BZ143" s="1334">
        <f>IF(ISERROR(VLOOKUP(VLOOKUP($A143, 'E4 TB Allocation Details'!$A$18:$L$217, MATCH("A &amp; G ID", 'E4 TB Allocation Details'!$A$18:$L$18, 0),FALSE), 'E2 Allocators'!$B$15:$W$361, MATCH('O5 Details by Class &amp; Accounts'!BZ$18, 'E2 Allocators'!$B$15:$W$15, 0),FALSE)*$E143), 0, VLOOKUP(VLOOKUP($A143, 'E4 TB Allocation Details'!$A$18:$L$217, MATCH("A &amp; G ID", 'E4 TB Allocation Details'!$A$18:$L$18, 0),FALSE), 'E2 Allocators'!$B$15:$W$361, MATCH('O5 Details by Class &amp; Accounts'!BZ$18, 'E2 Allocators'!$B$15:$W$15, 0),FALSE)*$E143)</f>
        <v>0</v>
      </c>
      <c r="CA143" s="1334">
        <f>IF(ISERROR(VLOOKUP(VLOOKUP($A143, 'E4 TB Allocation Details'!$A$18:$L$217, MATCH("A &amp; G ID", 'E4 TB Allocation Details'!$A$18:$L$18, 0),FALSE), 'E2 Allocators'!$B$15:$W$361, MATCH('O5 Details by Class &amp; Accounts'!CA$18, 'E2 Allocators'!$B$15:$W$15, 0),FALSE)*$E143), 0, VLOOKUP(VLOOKUP($A143, 'E4 TB Allocation Details'!$A$18:$L$217, MATCH("A &amp; G ID", 'E4 TB Allocation Details'!$A$18:$L$18, 0),FALSE), 'E2 Allocators'!$B$15:$W$361, MATCH('O5 Details by Class &amp; Accounts'!CA$18, 'E2 Allocators'!$B$15:$W$15, 0),FALSE)*$E143)</f>
        <v>0</v>
      </c>
      <c r="CB143" s="1334">
        <f>IF(ISERROR(VLOOKUP(VLOOKUP($A143, 'E4 TB Allocation Details'!$A$18:$L$217, MATCH("A &amp; G ID", 'E4 TB Allocation Details'!$A$18:$L$18, 0),FALSE), 'E2 Allocators'!$B$15:$W$361, MATCH('O5 Details by Class &amp; Accounts'!CB$18, 'E2 Allocators'!$B$15:$W$15, 0),FALSE)*$E143), 0, VLOOKUP(VLOOKUP($A143, 'E4 TB Allocation Details'!$A$18:$L$217, MATCH("A &amp; G ID", 'E4 TB Allocation Details'!$A$18:$L$18, 0),FALSE), 'E2 Allocators'!$B$15:$W$361, MATCH('O5 Details by Class &amp; Accounts'!CB$18, 'E2 Allocators'!$B$15:$W$15, 0),FALSE)*$E143)</f>
        <v>0</v>
      </c>
      <c r="CC143" s="1334">
        <f>IF(ISERROR(VLOOKUP(VLOOKUP($A143, 'E4 TB Allocation Details'!$A$18:$L$217, MATCH("A &amp; G ID", 'E4 TB Allocation Details'!$A$18:$L$18, 0),FALSE), 'E2 Allocators'!$B$15:$W$361, MATCH('O5 Details by Class &amp; Accounts'!CC$18, 'E2 Allocators'!$B$15:$W$15, 0),FALSE)*$E143), 0, VLOOKUP(VLOOKUP($A143, 'E4 TB Allocation Details'!$A$18:$L$217, MATCH("A &amp; G ID", 'E4 TB Allocation Details'!$A$18:$L$18, 0),FALSE), 'E2 Allocators'!$B$15:$W$361, MATCH('O5 Details by Class &amp; Accounts'!CC$18, 'E2 Allocators'!$B$15:$W$15, 0),FALSE)*$E143)</f>
        <v>0</v>
      </c>
      <c r="CD143" s="1334">
        <f>IF(ISERROR(VLOOKUP(VLOOKUP($A143, 'E4 TB Allocation Details'!$A$18:$L$217, MATCH("A &amp; G ID", 'E4 TB Allocation Details'!$A$18:$L$18, 0),FALSE), 'E2 Allocators'!$B$15:$W$361, MATCH('O5 Details by Class &amp; Accounts'!CD$18, 'E2 Allocators'!$B$15:$W$15, 0),FALSE)*$E143), 0, VLOOKUP(VLOOKUP($A143, 'E4 TB Allocation Details'!$A$18:$L$217, MATCH("A &amp; G ID", 'E4 TB Allocation Details'!$A$18:$L$18, 0),FALSE), 'E2 Allocators'!$B$15:$W$361, MATCH('O5 Details by Class &amp; Accounts'!CD$18, 'E2 Allocators'!$B$15:$W$15, 0),FALSE)*$E143)</f>
        <v>0</v>
      </c>
      <c r="CE143" s="1334">
        <f>IF(ISERROR(VLOOKUP(VLOOKUP($A143, 'E4 TB Allocation Details'!$A$18:$L$217, MATCH("A &amp; G ID", 'E4 TB Allocation Details'!$A$18:$L$18, 0),FALSE), 'E2 Allocators'!$B$15:$W$361, MATCH('O5 Details by Class &amp; Accounts'!CE$18, 'E2 Allocators'!$B$15:$W$15, 0),FALSE)*$E143), 0, VLOOKUP(VLOOKUP($A143, 'E4 TB Allocation Details'!$A$18:$L$217, MATCH("A &amp; G ID", 'E4 TB Allocation Details'!$A$18:$L$18, 0),FALSE), 'E2 Allocators'!$B$15:$W$361, MATCH('O5 Details by Class &amp; Accounts'!CE$18, 'E2 Allocators'!$B$15:$W$15, 0),FALSE)*$E143)</f>
        <v>0</v>
      </c>
      <c r="CF143" s="1334">
        <f>IF(ISERROR(VLOOKUP(VLOOKUP($A143, 'E4 TB Allocation Details'!$A$18:$L$217, MATCH("A &amp; G ID", 'E4 TB Allocation Details'!$A$18:$L$18, 0),FALSE), 'E2 Allocators'!$B$15:$W$361, MATCH('O5 Details by Class &amp; Accounts'!CF$18, 'E2 Allocators'!$B$15:$W$15, 0),FALSE)*$E143), 0, VLOOKUP(VLOOKUP($A143, 'E4 TB Allocation Details'!$A$18:$L$217, MATCH("A &amp; G ID", 'E4 TB Allocation Details'!$A$18:$L$18, 0),FALSE), 'E2 Allocators'!$B$15:$W$361, MATCH('O5 Details by Class &amp; Accounts'!CF$18, 'E2 Allocators'!$B$15:$W$15, 0),FALSE)*$E143)</f>
        <v>0</v>
      </c>
      <c r="CG143" s="1334">
        <f>IF(ISERROR(VLOOKUP(VLOOKUP($A143, 'E4 TB Allocation Details'!$A$18:$L$217, MATCH("A &amp; G ID", 'E4 TB Allocation Details'!$A$18:$L$18, 0),FALSE), 'E2 Allocators'!$B$15:$W$361, MATCH('O5 Details by Class &amp; Accounts'!CG$18, 'E2 Allocators'!$B$15:$W$15, 0),FALSE)*$E143), 0, VLOOKUP(VLOOKUP($A143, 'E4 TB Allocation Details'!$A$18:$L$217, MATCH("A &amp; G ID", 'E4 TB Allocation Details'!$A$18:$L$18, 0),FALSE), 'E2 Allocators'!$B$15:$W$361, MATCH('O5 Details by Class &amp; Accounts'!CG$18, 'E2 Allocators'!$B$15:$W$15, 0),FALSE)*$E143)</f>
        <v>0</v>
      </c>
      <c r="CH143" s="1334">
        <f>IF(ISERROR(VLOOKUP(VLOOKUP($A143, 'E4 TB Allocation Details'!$A$18:$L$217, MATCH("A &amp; G ID", 'E4 TB Allocation Details'!$A$18:$L$18, 0),FALSE), 'E2 Allocators'!$B$15:$W$361, MATCH('O5 Details by Class &amp; Accounts'!CH$18, 'E2 Allocators'!$B$15:$W$15, 0),FALSE)*$E143), 0, VLOOKUP(VLOOKUP($A143, 'E4 TB Allocation Details'!$A$18:$L$217, MATCH("A &amp; G ID", 'E4 TB Allocation Details'!$A$18:$L$18, 0),FALSE), 'E2 Allocators'!$B$15:$W$361, MATCH('O5 Details by Class &amp; Accounts'!CH$18, 'E2 Allocators'!$B$15:$W$15, 0),FALSE)*$E143)</f>
        <v>0</v>
      </c>
      <c r="CI143" s="1334">
        <f>IF(ISERROR(VLOOKUP(VLOOKUP($A143, 'E4 TB Allocation Details'!$A$18:$L$217, MATCH("A &amp; G ID", 'E4 TB Allocation Details'!$A$18:$L$18, 0),FALSE), 'E2 Allocators'!$B$15:$W$361, MATCH('O5 Details by Class &amp; Accounts'!CI$18, 'E2 Allocators'!$B$15:$W$15, 0),FALSE)*$E143), 0, VLOOKUP(VLOOKUP($A143, 'E4 TB Allocation Details'!$A$18:$L$217, MATCH("A &amp; G ID", 'E4 TB Allocation Details'!$A$18:$L$18, 0),FALSE), 'E2 Allocators'!$B$15:$W$361, MATCH('O5 Details by Class &amp; Accounts'!CI$18, 'E2 Allocators'!$B$15:$W$15, 0),FALSE)*$E143)</f>
        <v>0</v>
      </c>
      <c r="CJ143" s="1334">
        <f>IF(ISERROR(VLOOKUP(VLOOKUP($A143, 'E4 TB Allocation Details'!$A$18:$L$217, MATCH("A &amp; G ID", 'E4 TB Allocation Details'!$A$18:$L$18, 0),FALSE), 'E2 Allocators'!$B$15:$W$361, MATCH('O5 Details by Class &amp; Accounts'!CJ$18, 'E2 Allocators'!$B$15:$W$15, 0),FALSE)*$E143), 0, VLOOKUP(VLOOKUP($A143, 'E4 TB Allocation Details'!$A$18:$L$217, MATCH("A &amp; G ID", 'E4 TB Allocation Details'!$A$18:$L$18, 0),FALSE), 'E2 Allocators'!$B$15:$W$361, MATCH('O5 Details by Class &amp; Accounts'!CJ$18, 'E2 Allocators'!$B$15:$W$15, 0),FALSE)*$E143)</f>
        <v>0</v>
      </c>
      <c r="CK143" s="1334">
        <f>IF(ISERROR(VLOOKUP(VLOOKUP($A143, 'E4 TB Allocation Details'!$A$18:$L$217, MATCH("A &amp; G ID", 'E4 TB Allocation Details'!$A$18:$L$18, 0),FALSE), 'E2 Allocators'!$B$15:$W$361, MATCH('O5 Details by Class &amp; Accounts'!CK$18, 'E2 Allocators'!$B$15:$W$15, 0),FALSE)*$E143), 0, VLOOKUP(VLOOKUP($A143, 'E4 TB Allocation Details'!$A$18:$L$217, MATCH("A &amp; G ID", 'E4 TB Allocation Details'!$A$18:$L$18, 0),FALSE), 'E2 Allocators'!$B$15:$W$361, MATCH('O5 Details by Class &amp; Accounts'!CK$18, 'E2 Allocators'!$B$15:$W$15, 0),FALSE)*$E143)</f>
        <v>0</v>
      </c>
      <c r="CL143" s="1334">
        <f>IF(ISERROR(VLOOKUP(VLOOKUP($A143, 'E4 TB Allocation Details'!$A$18:$L$217, MATCH("A &amp; G ID", 'E4 TB Allocation Details'!$A$18:$L$18, 0),FALSE), 'E2 Allocators'!$B$15:$W$361, MATCH('O5 Details by Class &amp; Accounts'!CL$18, 'E2 Allocators'!$B$15:$W$15, 0),FALSE)*$E143), 0, VLOOKUP(VLOOKUP($A143, 'E4 TB Allocation Details'!$A$18:$L$217, MATCH("A &amp; G ID", 'E4 TB Allocation Details'!$A$18:$L$18, 0),FALSE), 'E2 Allocators'!$B$15:$W$361, MATCH('O5 Details by Class &amp; Accounts'!CL$18, 'E2 Allocators'!$B$15:$W$15, 0),FALSE)*$E143)</f>
        <v>0</v>
      </c>
      <c r="CM143" s="1334">
        <f>IF(ISERROR(VLOOKUP(VLOOKUP($A143, 'E4 TB Allocation Details'!$A$18:$L$217, MATCH("A &amp; G ID", 'E4 TB Allocation Details'!$A$18:$L$18, 0),FALSE), 'E2 Allocators'!$B$15:$W$361, MATCH('O5 Details by Class &amp; Accounts'!CM$18, 'E2 Allocators'!$B$15:$W$15, 0),FALSE)*$E143), 0, VLOOKUP(VLOOKUP($A143, 'E4 TB Allocation Details'!$A$18:$L$217, MATCH("A &amp; G ID", 'E4 TB Allocation Details'!$A$18:$L$18, 0),FALSE), 'E2 Allocators'!$B$15:$W$361, MATCH('O5 Details by Class &amp; Accounts'!CM$18, 'E2 Allocators'!$B$15:$W$15, 0),FALSE)*$E143)</f>
        <v>0</v>
      </c>
      <c r="CN143" s="1334">
        <f t="shared" si="42"/>
        <v>0</v>
      </c>
      <c r="CO143" s="1670">
        <f t="shared" si="43"/>
        <v>-7.2759576141834259E-12</v>
      </c>
      <c r="CQ143" s="1926" t="s">
        <v>535</v>
      </c>
    </row>
    <row r="144" spans="1:95" s="64" customFormat="1" ht="25.5" x14ac:dyDescent="0.2">
      <c r="A144" s="1102">
        <v>5050</v>
      </c>
      <c r="B144" s="1101" t="s">
        <v>567</v>
      </c>
      <c r="C144" s="1667">
        <f>IF(ISERROR(VLOOKUP($A144,'I3 TB Data'!$A$20:$H$465,MATCH('O5 Details by Class &amp; Accounts'!$C$18, 'I3 TB Data'!$A$20:$H$20,0),0)), 0, VLOOKUP($A144,'I3 TB Data'!$A$20:$H$465,MATCH('O5 Details by Class &amp; Accounts'!$C$18,'I3 TB Data'!$A$20:$H$20,0),0))</f>
        <v>0</v>
      </c>
      <c r="D144" s="1668"/>
      <c r="E144" s="1667">
        <f t="shared" ref="E144:E194" si="44">C144+D144</f>
        <v>0</v>
      </c>
      <c r="F144" s="1669">
        <f>IF(ISERROR(VLOOKUP($A144, 'E1 Categorization'!A33:E123, MATCH("Customer Component", 'E1 Categorization'!$A$33:$E$33,0), 0)), 0, IF(VLOOKUP($A144, 'E1 Categorization'!A33:E123, MATCH("Customer Component", 'E1 Categorization'!$A$33:$E$33,0), 0)=0, 'O5 Details by Class &amp; Accounts'!$E144, IF(AND(VLOOKUP($A144, 'E1 Categorization'!A33:E123, MATCH("Customer Component", 'E1 Categorization'!$A$33:$E$33,0), 0) &gt;0, VLOOKUP($A144, 'E1 Categorization'!A33:E123, MATCH("Customer Component", 'E1 Categorization'!$A$33:$E$33,0), 0)&lt;1), 'O5 Details by Class &amp; Accounts'!$E144*(1-VLOOKUP($A144, 'E1 Categorization'!A33:E123, MATCH("Customer Component", 'E1 Categorization'!$A$33:$E$33,0), 0)), 0)))</f>
        <v>0</v>
      </c>
      <c r="G144" s="1669">
        <f>IF(ISERROR(VLOOKUP($A144, 'E1 Categorization'!A33:E123, MATCH("Customer Component", 'E1 Categorization'!$A$33:$E$33,0), 0)),0, IF(VLOOKUP($A144, 'E1 Categorization'!A33:E123, MATCH("Customer Component", 'E1 Categorization'!$A$33:$E$33,0), 0)=0, 0, IF(AND(VLOOKUP($A144, 'E1 Categorization'!A33:E123, MATCH("Customer Component", 'E1 Categorization'!$A$33:$E$33,0), 0) &gt;0, VLOOKUP($A144, 'E1 Categorization'!A33:E123, MATCH("Customer Component", 'E1 Categorization'!$A$33:$E$33,0), 0)&lt;1), 'O5 Details by Class &amp; Accounts'!$E144*(VLOOKUP($A144, 'E1 Categorization'!A33:E123, MATCH("Customer Component", 'E1 Categorization'!$A$33:$E$33,0), 0)), 'O5 Details by Class &amp; Accounts'!$E144)))</f>
        <v>0</v>
      </c>
      <c r="H144" s="1334">
        <f t="shared" si="38"/>
        <v>0</v>
      </c>
      <c r="I144" s="1334">
        <f>IF(ISERROR(VLOOKUP(VLOOKUP($A144, 'E4 TB Allocation Details'!$A$18:$L$217, MATCH("Demand ID", 'E4 TB Allocation Details'!$A$18:$L$18, 0),FALSE), 'E2 Allocators'!$B$15:$W$361, MATCH('O5 Details by Class &amp; Accounts'!I$18, 'E2 Allocators'!$B$15:$W$15, 0),FALSE)*$F144), 0, VLOOKUP(VLOOKUP($A144, 'E4 TB Allocation Details'!$A$18:$L$217, MATCH("Demand ID", 'E4 TB Allocation Details'!$A$18:$L$18, 0),FALSE), 'E2 Allocators'!$B$15:$W$361, MATCH('O5 Details by Class &amp; Accounts'!I$18, 'E2 Allocators'!$B$15:$W$15, 0),FALSE)*$F144)</f>
        <v>0</v>
      </c>
      <c r="J144" s="1334">
        <f>IF(ISERROR(VLOOKUP(VLOOKUP($A144, 'E4 TB Allocation Details'!$A$18:$L$217, MATCH("Demand ID", 'E4 TB Allocation Details'!$A$18:$L$18, 0),FALSE), 'E2 Allocators'!$B$15:$W$361, MATCH('O5 Details by Class &amp; Accounts'!J$18, 'E2 Allocators'!$B$15:$W$15, 0),FALSE)*$F144), 0, VLOOKUP(VLOOKUP($A144, 'E4 TB Allocation Details'!$A$18:$L$217, MATCH("Demand ID", 'E4 TB Allocation Details'!$A$18:$L$18, 0),FALSE), 'E2 Allocators'!$B$15:$W$361, MATCH('O5 Details by Class &amp; Accounts'!J$18, 'E2 Allocators'!$B$15:$W$15, 0),FALSE)*$F144)</f>
        <v>0</v>
      </c>
      <c r="K144" s="1334">
        <f>IF(ISERROR(VLOOKUP(VLOOKUP($A144, 'E4 TB Allocation Details'!$A$18:$L$217, MATCH("Demand ID", 'E4 TB Allocation Details'!$A$18:$L$18, 0),FALSE), 'E2 Allocators'!$B$15:$W$361, MATCH('O5 Details by Class &amp; Accounts'!K$18, 'E2 Allocators'!$B$15:$W$15, 0),FALSE)*$F144), 0, VLOOKUP(VLOOKUP($A144, 'E4 TB Allocation Details'!$A$18:$L$217, MATCH("Demand ID", 'E4 TB Allocation Details'!$A$18:$L$18, 0),FALSE), 'E2 Allocators'!$B$15:$W$361, MATCH('O5 Details by Class &amp; Accounts'!K$18, 'E2 Allocators'!$B$15:$W$15, 0),FALSE)*$F144)</f>
        <v>0</v>
      </c>
      <c r="L144" s="1334">
        <f>IF(ISERROR(VLOOKUP(VLOOKUP($A144, 'E4 TB Allocation Details'!$A$18:$L$217, MATCH("Demand ID", 'E4 TB Allocation Details'!$A$18:$L$18, 0),FALSE), 'E2 Allocators'!$B$15:$W$361, MATCH('O5 Details by Class &amp; Accounts'!L$18, 'E2 Allocators'!$B$15:$W$15, 0),FALSE)*$F144), 0, VLOOKUP(VLOOKUP($A144, 'E4 TB Allocation Details'!$A$18:$L$217, MATCH("Demand ID", 'E4 TB Allocation Details'!$A$18:$L$18, 0),FALSE), 'E2 Allocators'!$B$15:$W$361, MATCH('O5 Details by Class &amp; Accounts'!L$18, 'E2 Allocators'!$B$15:$W$15, 0),FALSE)*$F144)</f>
        <v>0</v>
      </c>
      <c r="M144" s="1334">
        <f>IF(ISERROR(VLOOKUP(VLOOKUP($A144, 'E4 TB Allocation Details'!$A$18:$L$217, MATCH("Demand ID", 'E4 TB Allocation Details'!$A$18:$L$18, 0),FALSE), 'E2 Allocators'!$B$15:$W$361, MATCH('O5 Details by Class &amp; Accounts'!M$18, 'E2 Allocators'!$B$15:$W$15, 0),FALSE)*$F144), 0, VLOOKUP(VLOOKUP($A144, 'E4 TB Allocation Details'!$A$18:$L$217, MATCH("Demand ID", 'E4 TB Allocation Details'!$A$18:$L$18, 0),FALSE), 'E2 Allocators'!$B$15:$W$361, MATCH('O5 Details by Class &amp; Accounts'!M$18, 'E2 Allocators'!$B$15:$W$15, 0),FALSE)*$F144)</f>
        <v>0</v>
      </c>
      <c r="N144" s="1334">
        <f>IF(ISERROR(VLOOKUP(VLOOKUP($A144, 'E4 TB Allocation Details'!$A$18:$L$217, MATCH("Demand ID", 'E4 TB Allocation Details'!$A$18:$L$18, 0),FALSE), 'E2 Allocators'!$B$15:$W$361, MATCH('O5 Details by Class &amp; Accounts'!N$18, 'E2 Allocators'!$B$15:$W$15, 0),FALSE)*$F144), 0, VLOOKUP(VLOOKUP($A144, 'E4 TB Allocation Details'!$A$18:$L$217, MATCH("Demand ID", 'E4 TB Allocation Details'!$A$18:$L$18, 0),FALSE), 'E2 Allocators'!$B$15:$W$361, MATCH('O5 Details by Class &amp; Accounts'!N$18, 'E2 Allocators'!$B$15:$W$15, 0),FALSE)*$F144)</f>
        <v>0</v>
      </c>
      <c r="O144" s="1334">
        <f>IF(ISERROR(VLOOKUP(VLOOKUP($A144, 'E4 TB Allocation Details'!$A$18:$L$217, MATCH("Demand ID", 'E4 TB Allocation Details'!$A$18:$L$18, 0),FALSE), 'E2 Allocators'!$B$15:$W$361, MATCH('O5 Details by Class &amp; Accounts'!O$18, 'E2 Allocators'!$B$15:$W$15, 0),FALSE)*$F144), 0, VLOOKUP(VLOOKUP($A144, 'E4 TB Allocation Details'!$A$18:$L$217, MATCH("Demand ID", 'E4 TB Allocation Details'!$A$18:$L$18, 0),FALSE), 'E2 Allocators'!$B$15:$W$361, MATCH('O5 Details by Class &amp; Accounts'!O$18, 'E2 Allocators'!$B$15:$W$15, 0),FALSE)*$F144)</f>
        <v>0</v>
      </c>
      <c r="P144" s="1334">
        <f>IF(ISERROR(VLOOKUP(VLOOKUP($A144, 'E4 TB Allocation Details'!$A$18:$L$217, MATCH("Demand ID", 'E4 TB Allocation Details'!$A$18:$L$18, 0),FALSE), 'E2 Allocators'!$B$15:$W$361, MATCH('O5 Details by Class &amp; Accounts'!P$18, 'E2 Allocators'!$B$15:$W$15, 0),FALSE)*$F144), 0, VLOOKUP(VLOOKUP($A144, 'E4 TB Allocation Details'!$A$18:$L$217, MATCH("Demand ID", 'E4 TB Allocation Details'!$A$18:$L$18, 0),FALSE), 'E2 Allocators'!$B$15:$W$361, MATCH('O5 Details by Class &amp; Accounts'!P$18, 'E2 Allocators'!$B$15:$W$15, 0),FALSE)*$F144)</f>
        <v>0</v>
      </c>
      <c r="Q144" s="1334">
        <f>IF(ISERROR(VLOOKUP(VLOOKUP($A144, 'E4 TB Allocation Details'!$A$18:$L$217, MATCH("Demand ID", 'E4 TB Allocation Details'!$A$18:$L$18, 0),FALSE), 'E2 Allocators'!$B$15:$W$361, MATCH('O5 Details by Class &amp; Accounts'!Q$18, 'E2 Allocators'!$B$15:$W$15, 0),FALSE)*$F144), 0, VLOOKUP(VLOOKUP($A144, 'E4 TB Allocation Details'!$A$18:$L$217, MATCH("Demand ID", 'E4 TB Allocation Details'!$A$18:$L$18, 0),FALSE), 'E2 Allocators'!$B$15:$W$361, MATCH('O5 Details by Class &amp; Accounts'!Q$18, 'E2 Allocators'!$B$15:$W$15, 0),FALSE)*$F144)</f>
        <v>0</v>
      </c>
      <c r="R144" s="1334">
        <f>IF(ISERROR(VLOOKUP(VLOOKUP($A144, 'E4 TB Allocation Details'!$A$18:$L$217, MATCH("Demand ID", 'E4 TB Allocation Details'!$A$18:$L$18, 0),FALSE), 'E2 Allocators'!$B$15:$W$361, MATCH('O5 Details by Class &amp; Accounts'!R$18, 'E2 Allocators'!$B$15:$W$15, 0),FALSE)*$F144), 0, VLOOKUP(VLOOKUP($A144, 'E4 TB Allocation Details'!$A$18:$L$217, MATCH("Demand ID", 'E4 TB Allocation Details'!$A$18:$L$18, 0),FALSE), 'E2 Allocators'!$B$15:$W$361, MATCH('O5 Details by Class &amp; Accounts'!R$18, 'E2 Allocators'!$B$15:$W$15, 0),FALSE)*$F144)</f>
        <v>0</v>
      </c>
      <c r="S144" s="1334">
        <f>IF(ISERROR(VLOOKUP(VLOOKUP($A144, 'E4 TB Allocation Details'!$A$18:$L$217, MATCH("Demand ID", 'E4 TB Allocation Details'!$A$18:$L$18, 0),FALSE), 'E2 Allocators'!$B$15:$W$361, MATCH('O5 Details by Class &amp; Accounts'!S$18, 'E2 Allocators'!$B$15:$W$15, 0),FALSE)*$F144), 0, VLOOKUP(VLOOKUP($A144, 'E4 TB Allocation Details'!$A$18:$L$217, MATCH("Demand ID", 'E4 TB Allocation Details'!$A$18:$L$18, 0),FALSE), 'E2 Allocators'!$B$15:$W$361, MATCH('O5 Details by Class &amp; Accounts'!S$18, 'E2 Allocators'!$B$15:$W$15, 0),FALSE)*$F144)</f>
        <v>0</v>
      </c>
      <c r="T144" s="1334">
        <f>IF(ISERROR(VLOOKUP(VLOOKUP($A144, 'E4 TB Allocation Details'!$A$18:$L$217, MATCH("Demand ID", 'E4 TB Allocation Details'!$A$18:$L$18, 0),FALSE), 'E2 Allocators'!$B$15:$W$361, MATCH('O5 Details by Class &amp; Accounts'!T$18, 'E2 Allocators'!$B$15:$W$15, 0),FALSE)*$F144), 0, VLOOKUP(VLOOKUP($A144, 'E4 TB Allocation Details'!$A$18:$L$217, MATCH("Demand ID", 'E4 TB Allocation Details'!$A$18:$L$18, 0),FALSE), 'E2 Allocators'!$B$15:$W$361, MATCH('O5 Details by Class &amp; Accounts'!T$18, 'E2 Allocators'!$B$15:$W$15, 0),FALSE)*$F144)</f>
        <v>0</v>
      </c>
      <c r="U144" s="1334">
        <f>IF(ISERROR(VLOOKUP(VLOOKUP($A144, 'E4 TB Allocation Details'!$A$18:$L$217, MATCH("Demand ID", 'E4 TB Allocation Details'!$A$18:$L$18, 0),FALSE), 'E2 Allocators'!$B$15:$W$361, MATCH('O5 Details by Class &amp; Accounts'!U$18, 'E2 Allocators'!$B$15:$W$15, 0),FALSE)*$F144), 0, VLOOKUP(VLOOKUP($A144, 'E4 TB Allocation Details'!$A$18:$L$217, MATCH("Demand ID", 'E4 TB Allocation Details'!$A$18:$L$18, 0),FALSE), 'E2 Allocators'!$B$15:$W$361, MATCH('O5 Details by Class &amp; Accounts'!U$18, 'E2 Allocators'!$B$15:$W$15, 0),FALSE)*$F144)</f>
        <v>0</v>
      </c>
      <c r="V144" s="1334">
        <f>IF(ISERROR(VLOOKUP(VLOOKUP($A144, 'E4 TB Allocation Details'!$A$18:$L$217, MATCH("Demand ID", 'E4 TB Allocation Details'!$A$18:$L$18, 0),FALSE), 'E2 Allocators'!$B$15:$W$361, MATCH('O5 Details by Class &amp; Accounts'!V$18, 'E2 Allocators'!$B$15:$W$15, 0),FALSE)*$F144), 0, VLOOKUP(VLOOKUP($A144, 'E4 TB Allocation Details'!$A$18:$L$217, MATCH("Demand ID", 'E4 TB Allocation Details'!$A$18:$L$18, 0),FALSE), 'E2 Allocators'!$B$15:$W$361, MATCH('O5 Details by Class &amp; Accounts'!V$18, 'E2 Allocators'!$B$15:$W$15, 0),FALSE)*$F144)</f>
        <v>0</v>
      </c>
      <c r="W144" s="1334">
        <f>IF(ISERROR(VLOOKUP(VLOOKUP($A144, 'E4 TB Allocation Details'!$A$18:$L$217, MATCH("Demand ID", 'E4 TB Allocation Details'!$A$18:$L$18, 0),FALSE), 'E2 Allocators'!$B$15:$W$361, MATCH('O5 Details by Class &amp; Accounts'!W$18, 'E2 Allocators'!$B$15:$W$15, 0),FALSE)*$F144), 0, VLOOKUP(VLOOKUP($A144, 'E4 TB Allocation Details'!$A$18:$L$217, MATCH("Demand ID", 'E4 TB Allocation Details'!$A$18:$L$18, 0),FALSE), 'E2 Allocators'!$B$15:$W$361, MATCH('O5 Details by Class &amp; Accounts'!W$18, 'E2 Allocators'!$B$15:$W$15, 0),FALSE)*$F144)</f>
        <v>0</v>
      </c>
      <c r="X144" s="1334">
        <f>IF(ISERROR(VLOOKUP(VLOOKUP($A144, 'E4 TB Allocation Details'!$A$18:$L$217, MATCH("Demand ID", 'E4 TB Allocation Details'!$A$18:$L$18, 0),FALSE), 'E2 Allocators'!$B$15:$W$361, MATCH('O5 Details by Class &amp; Accounts'!X$18, 'E2 Allocators'!$B$15:$W$15, 0),FALSE)*$F144), 0, VLOOKUP(VLOOKUP($A144, 'E4 TB Allocation Details'!$A$18:$L$217, MATCH("Demand ID", 'E4 TB Allocation Details'!$A$18:$L$18, 0),FALSE), 'E2 Allocators'!$B$15:$W$361, MATCH('O5 Details by Class &amp; Accounts'!X$18, 'E2 Allocators'!$B$15:$W$15, 0),FALSE)*$F144)</f>
        <v>0</v>
      </c>
      <c r="Y144" s="1334">
        <f>IF(ISERROR(VLOOKUP(VLOOKUP($A144, 'E4 TB Allocation Details'!$A$18:$L$217, MATCH("Demand ID", 'E4 TB Allocation Details'!$A$18:$L$18, 0),FALSE), 'E2 Allocators'!$B$15:$W$361, MATCH('O5 Details by Class &amp; Accounts'!Y$18, 'E2 Allocators'!$B$15:$W$15, 0),FALSE)*$F144), 0, VLOOKUP(VLOOKUP($A144, 'E4 TB Allocation Details'!$A$18:$L$217, MATCH("Demand ID", 'E4 TB Allocation Details'!$A$18:$L$18, 0),FALSE), 'E2 Allocators'!$B$15:$W$361, MATCH('O5 Details by Class &amp; Accounts'!Y$18, 'E2 Allocators'!$B$15:$W$15, 0),FALSE)*$F144)</f>
        <v>0</v>
      </c>
      <c r="Z144" s="1334">
        <f>IF(ISERROR(VLOOKUP(VLOOKUP($A144, 'E4 TB Allocation Details'!$A$18:$L$217, MATCH("Demand ID", 'E4 TB Allocation Details'!$A$18:$L$18, 0),FALSE), 'E2 Allocators'!$B$15:$W$361, MATCH('O5 Details by Class &amp; Accounts'!Z$18, 'E2 Allocators'!$B$15:$W$15, 0),FALSE)*$F144), 0, VLOOKUP(VLOOKUP($A144, 'E4 TB Allocation Details'!$A$18:$L$217, MATCH("Demand ID", 'E4 TB Allocation Details'!$A$18:$L$18, 0),FALSE), 'E2 Allocators'!$B$15:$W$361, MATCH('O5 Details by Class &amp; Accounts'!Z$18, 'E2 Allocators'!$B$15:$W$15, 0),FALSE)*$F144)</f>
        <v>0</v>
      </c>
      <c r="AA144" s="1334">
        <f>IF(ISERROR(VLOOKUP(VLOOKUP($A144, 'E4 TB Allocation Details'!$A$18:$L$217, MATCH("Demand ID", 'E4 TB Allocation Details'!$A$18:$L$18, 0),FALSE), 'E2 Allocators'!$B$15:$W$361, MATCH('O5 Details by Class &amp; Accounts'!AA$18, 'E2 Allocators'!$B$15:$W$15, 0),FALSE)*$F144), 0, VLOOKUP(VLOOKUP($A144, 'E4 TB Allocation Details'!$A$18:$L$217, MATCH("Demand ID", 'E4 TB Allocation Details'!$A$18:$L$18, 0),FALSE), 'E2 Allocators'!$B$15:$W$361, MATCH('O5 Details by Class &amp; Accounts'!AA$18, 'E2 Allocators'!$B$15:$W$15, 0),FALSE)*$F144)</f>
        <v>0</v>
      </c>
      <c r="AB144" s="1334">
        <f>IF(ISERROR(VLOOKUP(VLOOKUP($A144, 'E4 TB Allocation Details'!$A$18:$L$217, MATCH("Demand ID", 'E4 TB Allocation Details'!$A$18:$L$18, 0),FALSE), 'E2 Allocators'!$B$15:$W$361, MATCH('O5 Details by Class &amp; Accounts'!AB$18, 'E2 Allocators'!$B$15:$W$15, 0),FALSE)*$F144), 0, VLOOKUP(VLOOKUP($A144, 'E4 TB Allocation Details'!$A$18:$L$217, MATCH("Demand ID", 'E4 TB Allocation Details'!$A$18:$L$18, 0),FALSE), 'E2 Allocators'!$B$15:$W$361, MATCH('O5 Details by Class &amp; Accounts'!AB$18, 'E2 Allocators'!$B$15:$W$15, 0),FALSE)*$F144)</f>
        <v>0</v>
      </c>
      <c r="AC144" s="1334">
        <f t="shared" si="39"/>
        <v>0</v>
      </c>
      <c r="AD144" s="1334">
        <f>IF(ISERROR(VLOOKUP(VLOOKUP($A144, 'E4 TB Allocation Details'!$A$18:$L$217, MATCH("Customer ID", 'E4 TB Allocation Details'!$A$18:$L$18, 0),FALSE), 'E2 Allocators'!$B$15:$W$361, MATCH('O5 Details by Class &amp; Accounts'!AD$18, 'E2 Allocators'!$B$15:$W$15, 0),FALSE)*$G144), 0, VLOOKUP(VLOOKUP($A144, 'E4 TB Allocation Details'!$A$18:$L$217, MATCH("Customer ID", 'E4 TB Allocation Details'!$A$18:$L$18, 0),FALSE), 'E2 Allocators'!$B$15:$W$361, MATCH('O5 Details by Class &amp; Accounts'!AD$18, 'E2 Allocators'!$B$15:$W$15, 0),FALSE)*$G144)</f>
        <v>0</v>
      </c>
      <c r="AE144" s="1334">
        <f>IF(ISERROR(VLOOKUP(VLOOKUP($A144, 'E4 TB Allocation Details'!$A$18:$L$217, MATCH("Customer ID", 'E4 TB Allocation Details'!$A$18:$L$18, 0),FALSE), 'E2 Allocators'!$B$15:$W$361, MATCH('O5 Details by Class &amp; Accounts'!AE$18, 'E2 Allocators'!$B$15:$W$15, 0),FALSE)*$G144), 0, VLOOKUP(VLOOKUP($A144, 'E4 TB Allocation Details'!$A$18:$L$217, MATCH("Customer ID", 'E4 TB Allocation Details'!$A$18:$L$18, 0),FALSE), 'E2 Allocators'!$B$15:$W$361, MATCH('O5 Details by Class &amp; Accounts'!AE$18, 'E2 Allocators'!$B$15:$W$15, 0),FALSE)*$G144)</f>
        <v>0</v>
      </c>
      <c r="AF144" s="1334">
        <f>IF(ISERROR(VLOOKUP(VLOOKUP($A144, 'E4 TB Allocation Details'!$A$18:$L$217, MATCH("Customer ID", 'E4 TB Allocation Details'!$A$18:$L$18, 0),FALSE), 'E2 Allocators'!$B$15:$W$361, MATCH('O5 Details by Class &amp; Accounts'!AF$18, 'E2 Allocators'!$B$15:$W$15, 0),FALSE)*$G144), 0, VLOOKUP(VLOOKUP($A144, 'E4 TB Allocation Details'!$A$18:$L$217, MATCH("Customer ID", 'E4 TB Allocation Details'!$A$18:$L$18, 0),FALSE), 'E2 Allocators'!$B$15:$W$361, MATCH('O5 Details by Class &amp; Accounts'!AF$18, 'E2 Allocators'!$B$15:$W$15, 0),FALSE)*$G144)</f>
        <v>0</v>
      </c>
      <c r="AG144" s="1334">
        <f>IF(ISERROR(VLOOKUP(VLOOKUP($A144, 'E4 TB Allocation Details'!$A$18:$L$217, MATCH("Customer ID", 'E4 TB Allocation Details'!$A$18:$L$18, 0),FALSE), 'E2 Allocators'!$B$15:$W$361, MATCH('O5 Details by Class &amp; Accounts'!AG$18, 'E2 Allocators'!$B$15:$W$15, 0),FALSE)*$G144), 0, VLOOKUP(VLOOKUP($A144, 'E4 TB Allocation Details'!$A$18:$L$217, MATCH("Customer ID", 'E4 TB Allocation Details'!$A$18:$L$18, 0),FALSE), 'E2 Allocators'!$B$15:$W$361, MATCH('O5 Details by Class &amp; Accounts'!AG$18, 'E2 Allocators'!$B$15:$W$15, 0),FALSE)*$G144)</f>
        <v>0</v>
      </c>
      <c r="AH144" s="1334">
        <f>IF(ISERROR(VLOOKUP(VLOOKUP($A144, 'E4 TB Allocation Details'!$A$18:$L$217, MATCH("Customer ID", 'E4 TB Allocation Details'!$A$18:$L$18, 0),FALSE), 'E2 Allocators'!$B$15:$W$361, MATCH('O5 Details by Class &amp; Accounts'!AH$18, 'E2 Allocators'!$B$15:$W$15, 0),FALSE)*$G144), 0, VLOOKUP(VLOOKUP($A144, 'E4 TB Allocation Details'!$A$18:$L$217, MATCH("Customer ID", 'E4 TB Allocation Details'!$A$18:$L$18, 0),FALSE), 'E2 Allocators'!$B$15:$W$361, MATCH('O5 Details by Class &amp; Accounts'!AH$18, 'E2 Allocators'!$B$15:$W$15, 0),FALSE)*$G144)</f>
        <v>0</v>
      </c>
      <c r="AI144" s="1334">
        <f>IF(ISERROR(VLOOKUP(VLOOKUP($A144, 'E4 TB Allocation Details'!$A$18:$L$217, MATCH("Customer ID", 'E4 TB Allocation Details'!$A$18:$L$18, 0),FALSE), 'E2 Allocators'!$B$15:$W$361, MATCH('O5 Details by Class &amp; Accounts'!AI$18, 'E2 Allocators'!$B$15:$W$15, 0),FALSE)*$G144), 0, VLOOKUP(VLOOKUP($A144, 'E4 TB Allocation Details'!$A$18:$L$217, MATCH("Customer ID", 'E4 TB Allocation Details'!$A$18:$L$18, 0),FALSE), 'E2 Allocators'!$B$15:$W$361, MATCH('O5 Details by Class &amp; Accounts'!AI$18, 'E2 Allocators'!$B$15:$W$15, 0),FALSE)*$G144)</f>
        <v>0</v>
      </c>
      <c r="AJ144" s="1334">
        <f>IF(ISERROR(VLOOKUP(VLOOKUP($A144, 'E4 TB Allocation Details'!$A$18:$L$217, MATCH("Customer ID", 'E4 TB Allocation Details'!$A$18:$L$18, 0),FALSE), 'E2 Allocators'!$B$15:$W$361, MATCH('O5 Details by Class &amp; Accounts'!AJ$18, 'E2 Allocators'!$B$15:$W$15, 0),FALSE)*$G144), 0, VLOOKUP(VLOOKUP($A144, 'E4 TB Allocation Details'!$A$18:$L$217, MATCH("Customer ID", 'E4 TB Allocation Details'!$A$18:$L$18, 0),FALSE), 'E2 Allocators'!$B$15:$W$361, MATCH('O5 Details by Class &amp; Accounts'!AJ$18, 'E2 Allocators'!$B$15:$W$15, 0),FALSE)*$G144)</f>
        <v>0</v>
      </c>
      <c r="AK144" s="1334">
        <f>IF(ISERROR(VLOOKUP(VLOOKUP($A144, 'E4 TB Allocation Details'!$A$18:$L$217, MATCH("Customer ID", 'E4 TB Allocation Details'!$A$18:$L$18, 0),FALSE), 'E2 Allocators'!$B$15:$W$361, MATCH('O5 Details by Class &amp; Accounts'!AK$18, 'E2 Allocators'!$B$15:$W$15, 0),FALSE)*$G144), 0, VLOOKUP(VLOOKUP($A144, 'E4 TB Allocation Details'!$A$18:$L$217, MATCH("Customer ID", 'E4 TB Allocation Details'!$A$18:$L$18, 0),FALSE), 'E2 Allocators'!$B$15:$W$361, MATCH('O5 Details by Class &amp; Accounts'!AK$18, 'E2 Allocators'!$B$15:$W$15, 0),FALSE)*$G144)</f>
        <v>0</v>
      </c>
      <c r="AL144" s="1334">
        <f>IF(ISERROR(VLOOKUP(VLOOKUP($A144, 'E4 TB Allocation Details'!$A$18:$L$217, MATCH("Customer ID", 'E4 TB Allocation Details'!$A$18:$L$18, 0),FALSE), 'E2 Allocators'!$B$15:$W$361, MATCH('O5 Details by Class &amp; Accounts'!AL$18, 'E2 Allocators'!$B$15:$W$15, 0),FALSE)*$G144), 0, VLOOKUP(VLOOKUP($A144, 'E4 TB Allocation Details'!$A$18:$L$217, MATCH("Customer ID", 'E4 TB Allocation Details'!$A$18:$L$18, 0),FALSE), 'E2 Allocators'!$B$15:$W$361, MATCH('O5 Details by Class &amp; Accounts'!AL$18, 'E2 Allocators'!$B$15:$W$15, 0),FALSE)*$G144)</f>
        <v>0</v>
      </c>
      <c r="AM144" s="1334">
        <f>IF(ISERROR(VLOOKUP(VLOOKUP($A144, 'E4 TB Allocation Details'!$A$18:$L$217, MATCH("Customer ID", 'E4 TB Allocation Details'!$A$18:$L$18, 0),FALSE), 'E2 Allocators'!$B$15:$W$361, MATCH('O5 Details by Class &amp; Accounts'!AM$18, 'E2 Allocators'!$B$15:$W$15, 0),FALSE)*$G144), 0, VLOOKUP(VLOOKUP($A144, 'E4 TB Allocation Details'!$A$18:$L$217, MATCH("Customer ID", 'E4 TB Allocation Details'!$A$18:$L$18, 0),FALSE), 'E2 Allocators'!$B$15:$W$361, MATCH('O5 Details by Class &amp; Accounts'!AM$18, 'E2 Allocators'!$B$15:$W$15, 0),FALSE)*$G144)</f>
        <v>0</v>
      </c>
      <c r="AN144" s="1334">
        <f>IF(ISERROR(VLOOKUP(VLOOKUP($A144, 'E4 TB Allocation Details'!$A$18:$L$217, MATCH("Customer ID", 'E4 TB Allocation Details'!$A$18:$L$18, 0),FALSE), 'E2 Allocators'!$B$15:$W$361, MATCH('O5 Details by Class &amp; Accounts'!AN$18, 'E2 Allocators'!$B$15:$W$15, 0),FALSE)*$G144), 0, VLOOKUP(VLOOKUP($A144, 'E4 TB Allocation Details'!$A$18:$L$217, MATCH("Customer ID", 'E4 TB Allocation Details'!$A$18:$L$18, 0),FALSE), 'E2 Allocators'!$B$15:$W$361, MATCH('O5 Details by Class &amp; Accounts'!AN$18, 'E2 Allocators'!$B$15:$W$15, 0),FALSE)*$G144)</f>
        <v>0</v>
      </c>
      <c r="AO144" s="1334">
        <f>IF(ISERROR(VLOOKUP(VLOOKUP($A144, 'E4 TB Allocation Details'!$A$18:$L$217, MATCH("Customer ID", 'E4 TB Allocation Details'!$A$18:$L$18, 0),FALSE), 'E2 Allocators'!$B$15:$W$361, MATCH('O5 Details by Class &amp; Accounts'!AO$18, 'E2 Allocators'!$B$15:$W$15, 0),FALSE)*$G144), 0, VLOOKUP(VLOOKUP($A144, 'E4 TB Allocation Details'!$A$18:$L$217, MATCH("Customer ID", 'E4 TB Allocation Details'!$A$18:$L$18, 0),FALSE), 'E2 Allocators'!$B$15:$W$361, MATCH('O5 Details by Class &amp; Accounts'!AO$18, 'E2 Allocators'!$B$15:$W$15, 0),FALSE)*$G144)</f>
        <v>0</v>
      </c>
      <c r="AP144" s="1334">
        <f>IF(ISERROR(VLOOKUP(VLOOKUP($A144, 'E4 TB Allocation Details'!$A$18:$L$217, MATCH("Customer ID", 'E4 TB Allocation Details'!$A$18:$L$18, 0),FALSE), 'E2 Allocators'!$B$15:$W$361, MATCH('O5 Details by Class &amp; Accounts'!AP$18, 'E2 Allocators'!$B$15:$W$15, 0),FALSE)*$G144), 0, VLOOKUP(VLOOKUP($A144, 'E4 TB Allocation Details'!$A$18:$L$217, MATCH("Customer ID", 'E4 TB Allocation Details'!$A$18:$L$18, 0),FALSE), 'E2 Allocators'!$B$15:$W$361, MATCH('O5 Details by Class &amp; Accounts'!AP$18, 'E2 Allocators'!$B$15:$W$15, 0),FALSE)*$G144)</f>
        <v>0</v>
      </c>
      <c r="AQ144" s="1334">
        <f>IF(ISERROR(VLOOKUP(VLOOKUP($A144, 'E4 TB Allocation Details'!$A$18:$L$217, MATCH("Customer ID", 'E4 TB Allocation Details'!$A$18:$L$18, 0),FALSE), 'E2 Allocators'!$B$15:$W$361, MATCH('O5 Details by Class &amp; Accounts'!AQ$18, 'E2 Allocators'!$B$15:$W$15, 0),FALSE)*$G144), 0, VLOOKUP(VLOOKUP($A144, 'E4 TB Allocation Details'!$A$18:$L$217, MATCH("Customer ID", 'E4 TB Allocation Details'!$A$18:$L$18, 0),FALSE), 'E2 Allocators'!$B$15:$W$361, MATCH('O5 Details by Class &amp; Accounts'!AQ$18, 'E2 Allocators'!$B$15:$W$15, 0),FALSE)*$G144)</f>
        <v>0</v>
      </c>
      <c r="AR144" s="1334">
        <f>IF(ISERROR(VLOOKUP(VLOOKUP($A144, 'E4 TB Allocation Details'!$A$18:$L$217, MATCH("Customer ID", 'E4 TB Allocation Details'!$A$18:$L$18, 0),FALSE), 'E2 Allocators'!$B$15:$W$361, MATCH('O5 Details by Class &amp; Accounts'!AR$18, 'E2 Allocators'!$B$15:$W$15, 0),FALSE)*$G144), 0, VLOOKUP(VLOOKUP($A144, 'E4 TB Allocation Details'!$A$18:$L$217, MATCH("Customer ID", 'E4 TB Allocation Details'!$A$18:$L$18, 0),FALSE), 'E2 Allocators'!$B$15:$W$361, MATCH('O5 Details by Class &amp; Accounts'!AR$18, 'E2 Allocators'!$B$15:$W$15, 0),FALSE)*$G144)</f>
        <v>0</v>
      </c>
      <c r="AS144" s="1334">
        <f>IF(ISERROR(VLOOKUP(VLOOKUP($A144, 'E4 TB Allocation Details'!$A$18:$L$217, MATCH("Customer ID", 'E4 TB Allocation Details'!$A$18:$L$18, 0),FALSE), 'E2 Allocators'!$B$15:$W$361, MATCH('O5 Details by Class &amp; Accounts'!AS$18, 'E2 Allocators'!$B$15:$W$15, 0),FALSE)*$G144), 0, VLOOKUP(VLOOKUP($A144, 'E4 TB Allocation Details'!$A$18:$L$217, MATCH("Customer ID", 'E4 TB Allocation Details'!$A$18:$L$18, 0),FALSE), 'E2 Allocators'!$B$15:$W$361, MATCH('O5 Details by Class &amp; Accounts'!AS$18, 'E2 Allocators'!$B$15:$W$15, 0),FALSE)*$G144)</f>
        <v>0</v>
      </c>
      <c r="AT144" s="1334">
        <f>IF(ISERROR(VLOOKUP(VLOOKUP($A144, 'E4 TB Allocation Details'!$A$18:$L$217, MATCH("Customer ID", 'E4 TB Allocation Details'!$A$18:$L$18, 0),FALSE), 'E2 Allocators'!$B$15:$W$361, MATCH('O5 Details by Class &amp; Accounts'!AT$18, 'E2 Allocators'!$B$15:$W$15, 0),FALSE)*$G144), 0, VLOOKUP(VLOOKUP($A144, 'E4 TB Allocation Details'!$A$18:$L$217, MATCH("Customer ID", 'E4 TB Allocation Details'!$A$18:$L$18, 0),FALSE), 'E2 Allocators'!$B$15:$W$361, MATCH('O5 Details by Class &amp; Accounts'!AT$18, 'E2 Allocators'!$B$15:$W$15, 0),FALSE)*$G144)</f>
        <v>0</v>
      </c>
      <c r="AU144" s="1334">
        <f>IF(ISERROR(VLOOKUP(VLOOKUP($A144, 'E4 TB Allocation Details'!$A$18:$L$217, MATCH("Customer ID", 'E4 TB Allocation Details'!$A$18:$L$18, 0),FALSE), 'E2 Allocators'!$B$15:$W$361, MATCH('O5 Details by Class &amp; Accounts'!AU$18, 'E2 Allocators'!$B$15:$W$15, 0),FALSE)*$G144), 0, VLOOKUP(VLOOKUP($A144, 'E4 TB Allocation Details'!$A$18:$L$217, MATCH("Customer ID", 'E4 TB Allocation Details'!$A$18:$L$18, 0),FALSE), 'E2 Allocators'!$B$15:$W$361, MATCH('O5 Details by Class &amp; Accounts'!AU$18, 'E2 Allocators'!$B$15:$W$15, 0),FALSE)*$G144)</f>
        <v>0</v>
      </c>
      <c r="AV144" s="1334">
        <f>IF(ISERROR(VLOOKUP(VLOOKUP($A144, 'E4 TB Allocation Details'!$A$18:$L$217, MATCH("Customer ID", 'E4 TB Allocation Details'!$A$18:$L$18, 0),FALSE), 'E2 Allocators'!$B$15:$W$361, MATCH('O5 Details by Class &amp; Accounts'!AV$18, 'E2 Allocators'!$B$15:$W$15, 0),FALSE)*$G144), 0, VLOOKUP(VLOOKUP($A144, 'E4 TB Allocation Details'!$A$18:$L$217, MATCH("Customer ID", 'E4 TB Allocation Details'!$A$18:$L$18, 0),FALSE), 'E2 Allocators'!$B$15:$W$361, MATCH('O5 Details by Class &amp; Accounts'!AV$18, 'E2 Allocators'!$B$15:$W$15, 0),FALSE)*$G144)</f>
        <v>0</v>
      </c>
      <c r="AW144" s="1334">
        <f>IF(ISERROR(VLOOKUP(VLOOKUP($A144, 'E4 TB Allocation Details'!$A$18:$L$217, MATCH("Customer ID", 'E4 TB Allocation Details'!$A$18:$L$18, 0),FALSE), 'E2 Allocators'!$B$15:$W$361, MATCH('O5 Details by Class &amp; Accounts'!AW$18, 'E2 Allocators'!$B$15:$W$15, 0),FALSE)*$G144), 0, VLOOKUP(VLOOKUP($A144, 'E4 TB Allocation Details'!$A$18:$L$217, MATCH("Customer ID", 'E4 TB Allocation Details'!$A$18:$L$18, 0),FALSE), 'E2 Allocators'!$B$15:$W$361, MATCH('O5 Details by Class &amp; Accounts'!AW$18, 'E2 Allocators'!$B$15:$W$15, 0),FALSE)*$G144)</f>
        <v>0</v>
      </c>
      <c r="AX144" s="1334">
        <f t="shared" si="40"/>
        <v>0</v>
      </c>
      <c r="AY144" s="1334">
        <f>IF(ISERROR(VLOOKUP(VLOOKUP($A144, 'E4 TB Allocation Details'!$A$18:$L$217, MATCH("Misc ID", 'E4 TB Allocation Details'!$A$18:$L$18, 0),FALSE), 'E2 Allocators'!$B$15:$W$361, MATCH('O5 Details by Class &amp; Accounts'!AY$18, 'E2 Allocators'!$B$15:$W$15, 0),FALSE)*$E144), 0, VLOOKUP(VLOOKUP($A144, 'E4 TB Allocation Details'!$A$18:$L$217, MATCH("Misc ID", 'E4 TB Allocation Details'!$A$18:$L$18, 0),FALSE), 'E2 Allocators'!$B$15:$W$361, MATCH('O5 Details by Class &amp; Accounts'!AY$18, 'E2 Allocators'!$B$15:$W$15, 0),FALSE)*$E144)</f>
        <v>0</v>
      </c>
      <c r="AZ144" s="1334">
        <f>IF(ISERROR(VLOOKUP(VLOOKUP($A144, 'E4 TB Allocation Details'!$A$18:$L$217, MATCH("Misc ID", 'E4 TB Allocation Details'!$A$18:$L$18, 0),FALSE), 'E2 Allocators'!$B$15:$W$361, MATCH('O5 Details by Class &amp; Accounts'!AZ$18, 'E2 Allocators'!$B$15:$W$15, 0),FALSE)*$E144), 0, VLOOKUP(VLOOKUP($A144, 'E4 TB Allocation Details'!$A$18:$L$217, MATCH("Misc ID", 'E4 TB Allocation Details'!$A$18:$L$18, 0),FALSE), 'E2 Allocators'!$B$15:$W$361, MATCH('O5 Details by Class &amp; Accounts'!AZ$18, 'E2 Allocators'!$B$15:$W$15, 0),FALSE)*$E144)</f>
        <v>0</v>
      </c>
      <c r="BA144" s="1334">
        <f>IF(ISERROR(VLOOKUP(VLOOKUP($A144, 'E4 TB Allocation Details'!$A$18:$L$217, MATCH("Misc ID", 'E4 TB Allocation Details'!$A$18:$L$18, 0),FALSE), 'E2 Allocators'!$B$15:$W$361, MATCH('O5 Details by Class &amp; Accounts'!BA$18, 'E2 Allocators'!$B$15:$W$15, 0),FALSE)*$E144), 0, VLOOKUP(VLOOKUP($A144, 'E4 TB Allocation Details'!$A$18:$L$217, MATCH("Misc ID", 'E4 TB Allocation Details'!$A$18:$L$18, 0),FALSE), 'E2 Allocators'!$B$15:$W$361, MATCH('O5 Details by Class &amp; Accounts'!BA$18, 'E2 Allocators'!$B$15:$W$15, 0),FALSE)*$E144)</f>
        <v>0</v>
      </c>
      <c r="BB144" s="1334">
        <f>IF(ISERROR(VLOOKUP(VLOOKUP($A144, 'E4 TB Allocation Details'!$A$18:$L$217, MATCH("Misc ID", 'E4 TB Allocation Details'!$A$18:$L$18, 0),FALSE), 'E2 Allocators'!$B$15:$W$361, MATCH('O5 Details by Class &amp; Accounts'!BB$18, 'E2 Allocators'!$B$15:$W$15, 0),FALSE)*$E144), 0, VLOOKUP(VLOOKUP($A144, 'E4 TB Allocation Details'!$A$18:$L$217, MATCH("Misc ID", 'E4 TB Allocation Details'!$A$18:$L$18, 0),FALSE), 'E2 Allocators'!$B$15:$W$361, MATCH('O5 Details by Class &amp; Accounts'!BB$18, 'E2 Allocators'!$B$15:$W$15, 0),FALSE)*$E144)</f>
        <v>0</v>
      </c>
      <c r="BC144" s="1334">
        <f>IF(ISERROR(VLOOKUP(VLOOKUP($A144, 'E4 TB Allocation Details'!$A$18:$L$217, MATCH("Misc ID", 'E4 TB Allocation Details'!$A$18:$L$18, 0),FALSE), 'E2 Allocators'!$B$15:$W$361, MATCH('O5 Details by Class &amp; Accounts'!BC$18, 'E2 Allocators'!$B$15:$W$15, 0),FALSE)*$E144), 0, VLOOKUP(VLOOKUP($A144, 'E4 TB Allocation Details'!$A$18:$L$217, MATCH("Misc ID", 'E4 TB Allocation Details'!$A$18:$L$18, 0),FALSE), 'E2 Allocators'!$B$15:$W$361, MATCH('O5 Details by Class &amp; Accounts'!BC$18, 'E2 Allocators'!$B$15:$W$15, 0),FALSE)*$E144)</f>
        <v>0</v>
      </c>
      <c r="BD144" s="1334">
        <f>IF(ISERROR(VLOOKUP(VLOOKUP($A144, 'E4 TB Allocation Details'!$A$18:$L$217, MATCH("Misc ID", 'E4 TB Allocation Details'!$A$18:$L$18, 0),FALSE), 'E2 Allocators'!$B$15:$W$361, MATCH('O5 Details by Class &amp; Accounts'!BD$18, 'E2 Allocators'!$B$15:$W$15, 0),FALSE)*$E144), 0, VLOOKUP(VLOOKUP($A144, 'E4 TB Allocation Details'!$A$18:$L$217, MATCH("Misc ID", 'E4 TB Allocation Details'!$A$18:$L$18, 0),FALSE), 'E2 Allocators'!$B$15:$W$361, MATCH('O5 Details by Class &amp; Accounts'!BD$18, 'E2 Allocators'!$B$15:$W$15, 0),FALSE)*$E144)</f>
        <v>0</v>
      </c>
      <c r="BE144" s="1334">
        <f>IF(ISERROR(VLOOKUP(VLOOKUP($A144, 'E4 TB Allocation Details'!$A$18:$L$217, MATCH("Misc ID", 'E4 TB Allocation Details'!$A$18:$L$18, 0),FALSE), 'E2 Allocators'!$B$15:$W$361, MATCH('O5 Details by Class &amp; Accounts'!BE$18, 'E2 Allocators'!$B$15:$W$15, 0),FALSE)*$E144), 0, VLOOKUP(VLOOKUP($A144, 'E4 TB Allocation Details'!$A$18:$L$217, MATCH("Misc ID", 'E4 TB Allocation Details'!$A$18:$L$18, 0),FALSE), 'E2 Allocators'!$B$15:$W$361, MATCH('O5 Details by Class &amp; Accounts'!BE$18, 'E2 Allocators'!$B$15:$W$15, 0),FALSE)*$E144)</f>
        <v>0</v>
      </c>
      <c r="BF144" s="1334">
        <f>IF(ISERROR(VLOOKUP(VLOOKUP($A144, 'E4 TB Allocation Details'!$A$18:$L$217, MATCH("Misc ID", 'E4 TB Allocation Details'!$A$18:$L$18, 0),FALSE), 'E2 Allocators'!$B$15:$W$361, MATCH('O5 Details by Class &amp; Accounts'!BF$18, 'E2 Allocators'!$B$15:$W$15, 0),FALSE)*$E144), 0, VLOOKUP(VLOOKUP($A144, 'E4 TB Allocation Details'!$A$18:$L$217, MATCH("Misc ID", 'E4 TB Allocation Details'!$A$18:$L$18, 0),FALSE), 'E2 Allocators'!$B$15:$W$361, MATCH('O5 Details by Class &amp; Accounts'!BF$18, 'E2 Allocators'!$B$15:$W$15, 0),FALSE)*$E144)</f>
        <v>0</v>
      </c>
      <c r="BG144" s="1334">
        <f>IF(ISERROR(VLOOKUP(VLOOKUP($A144, 'E4 TB Allocation Details'!$A$18:$L$217, MATCH("Misc ID", 'E4 TB Allocation Details'!$A$18:$L$18, 0),FALSE), 'E2 Allocators'!$B$15:$W$361, MATCH('O5 Details by Class &amp; Accounts'!BG$18, 'E2 Allocators'!$B$15:$W$15, 0),FALSE)*$E144), 0, VLOOKUP(VLOOKUP($A144, 'E4 TB Allocation Details'!$A$18:$L$217, MATCH("Misc ID", 'E4 TB Allocation Details'!$A$18:$L$18, 0),FALSE), 'E2 Allocators'!$B$15:$W$361, MATCH('O5 Details by Class &amp; Accounts'!BG$18, 'E2 Allocators'!$B$15:$W$15, 0),FALSE)*$E144)</f>
        <v>0</v>
      </c>
      <c r="BH144" s="1334">
        <f>IF(ISERROR(VLOOKUP(VLOOKUP($A144, 'E4 TB Allocation Details'!$A$18:$L$217, MATCH("Misc ID", 'E4 TB Allocation Details'!$A$18:$L$18, 0),FALSE), 'E2 Allocators'!$B$15:$W$361, MATCH('O5 Details by Class &amp; Accounts'!BH$18, 'E2 Allocators'!$B$15:$W$15, 0),FALSE)*$E144), 0, VLOOKUP(VLOOKUP($A144, 'E4 TB Allocation Details'!$A$18:$L$217, MATCH("Misc ID", 'E4 TB Allocation Details'!$A$18:$L$18, 0),FALSE), 'E2 Allocators'!$B$15:$W$361, MATCH('O5 Details by Class &amp; Accounts'!BH$18, 'E2 Allocators'!$B$15:$W$15, 0),FALSE)*$E144)</f>
        <v>0</v>
      </c>
      <c r="BI144" s="1334">
        <f>IF(ISERROR(VLOOKUP(VLOOKUP($A144, 'E4 TB Allocation Details'!$A$18:$L$217, MATCH("Misc ID", 'E4 TB Allocation Details'!$A$18:$L$18, 0),FALSE), 'E2 Allocators'!$B$15:$W$361, MATCH('O5 Details by Class &amp; Accounts'!BI$18, 'E2 Allocators'!$B$15:$W$15, 0),FALSE)*$E144), 0, VLOOKUP(VLOOKUP($A144, 'E4 TB Allocation Details'!$A$18:$L$217, MATCH("Misc ID", 'E4 TB Allocation Details'!$A$18:$L$18, 0),FALSE), 'E2 Allocators'!$B$15:$W$361, MATCH('O5 Details by Class &amp; Accounts'!BI$18, 'E2 Allocators'!$B$15:$W$15, 0),FALSE)*$E144)</f>
        <v>0</v>
      </c>
      <c r="BJ144" s="1334">
        <f>IF(ISERROR(VLOOKUP(VLOOKUP($A144, 'E4 TB Allocation Details'!$A$18:$L$217, MATCH("Misc ID", 'E4 TB Allocation Details'!$A$18:$L$18, 0),FALSE), 'E2 Allocators'!$B$15:$W$361, MATCH('O5 Details by Class &amp; Accounts'!BJ$18, 'E2 Allocators'!$B$15:$W$15, 0),FALSE)*$E144), 0, VLOOKUP(VLOOKUP($A144, 'E4 TB Allocation Details'!$A$18:$L$217, MATCH("Misc ID", 'E4 TB Allocation Details'!$A$18:$L$18, 0),FALSE), 'E2 Allocators'!$B$15:$W$361, MATCH('O5 Details by Class &amp; Accounts'!BJ$18, 'E2 Allocators'!$B$15:$W$15, 0),FALSE)*$E144)</f>
        <v>0</v>
      </c>
      <c r="BK144" s="1334">
        <f>IF(ISERROR(VLOOKUP(VLOOKUP($A144, 'E4 TB Allocation Details'!$A$18:$L$217, MATCH("Misc ID", 'E4 TB Allocation Details'!$A$18:$L$18, 0),FALSE), 'E2 Allocators'!$B$15:$W$361, MATCH('O5 Details by Class &amp; Accounts'!BK$18, 'E2 Allocators'!$B$15:$W$15, 0),FALSE)*$E144), 0, VLOOKUP(VLOOKUP($A144, 'E4 TB Allocation Details'!$A$18:$L$217, MATCH("Misc ID", 'E4 TB Allocation Details'!$A$18:$L$18, 0),FALSE), 'E2 Allocators'!$B$15:$W$361, MATCH('O5 Details by Class &amp; Accounts'!BK$18, 'E2 Allocators'!$B$15:$W$15, 0),FALSE)*$E144)</f>
        <v>0</v>
      </c>
      <c r="BL144" s="1334">
        <f>IF(ISERROR(VLOOKUP(VLOOKUP($A144, 'E4 TB Allocation Details'!$A$18:$L$217, MATCH("Misc ID", 'E4 TB Allocation Details'!$A$18:$L$18, 0),FALSE), 'E2 Allocators'!$B$15:$W$361, MATCH('O5 Details by Class &amp; Accounts'!BL$18, 'E2 Allocators'!$B$15:$W$15, 0),FALSE)*$E144), 0, VLOOKUP(VLOOKUP($A144, 'E4 TB Allocation Details'!$A$18:$L$217, MATCH("Misc ID", 'E4 TB Allocation Details'!$A$18:$L$18, 0),FALSE), 'E2 Allocators'!$B$15:$W$361, MATCH('O5 Details by Class &amp; Accounts'!BL$18, 'E2 Allocators'!$B$15:$W$15, 0),FALSE)*$E144)</f>
        <v>0</v>
      </c>
      <c r="BM144" s="1334">
        <f>IF(ISERROR(VLOOKUP(VLOOKUP($A144, 'E4 TB Allocation Details'!$A$18:$L$217, MATCH("Misc ID", 'E4 TB Allocation Details'!$A$18:$L$18, 0),FALSE), 'E2 Allocators'!$B$15:$W$361, MATCH('O5 Details by Class &amp; Accounts'!BM$18, 'E2 Allocators'!$B$15:$W$15, 0),FALSE)*$E144), 0, VLOOKUP(VLOOKUP($A144, 'E4 TB Allocation Details'!$A$18:$L$217, MATCH("Misc ID", 'E4 TB Allocation Details'!$A$18:$L$18, 0),FALSE), 'E2 Allocators'!$B$15:$W$361, MATCH('O5 Details by Class &amp; Accounts'!BM$18, 'E2 Allocators'!$B$15:$W$15, 0),FALSE)*$E144)</f>
        <v>0</v>
      </c>
      <c r="BN144" s="1334">
        <f>IF(ISERROR(VLOOKUP(VLOOKUP($A144, 'E4 TB Allocation Details'!$A$18:$L$217, MATCH("Misc ID", 'E4 TB Allocation Details'!$A$18:$L$18, 0),FALSE), 'E2 Allocators'!$B$15:$W$361, MATCH('O5 Details by Class &amp; Accounts'!BN$18, 'E2 Allocators'!$B$15:$W$15, 0),FALSE)*$E144), 0, VLOOKUP(VLOOKUP($A144, 'E4 TB Allocation Details'!$A$18:$L$217, MATCH("Misc ID", 'E4 TB Allocation Details'!$A$18:$L$18, 0),FALSE), 'E2 Allocators'!$B$15:$W$361, MATCH('O5 Details by Class &amp; Accounts'!BN$18, 'E2 Allocators'!$B$15:$W$15, 0),FALSE)*$E144)</f>
        <v>0</v>
      </c>
      <c r="BO144" s="1334">
        <f>IF(ISERROR(VLOOKUP(VLOOKUP($A144, 'E4 TB Allocation Details'!$A$18:$L$217, MATCH("Misc ID", 'E4 TB Allocation Details'!$A$18:$L$18, 0),FALSE), 'E2 Allocators'!$B$15:$W$361, MATCH('O5 Details by Class &amp; Accounts'!BO$18, 'E2 Allocators'!$B$15:$W$15, 0),FALSE)*$E144), 0, VLOOKUP(VLOOKUP($A144, 'E4 TB Allocation Details'!$A$18:$L$217, MATCH("Misc ID", 'E4 TB Allocation Details'!$A$18:$L$18, 0),FALSE), 'E2 Allocators'!$B$15:$W$361, MATCH('O5 Details by Class &amp; Accounts'!BO$18, 'E2 Allocators'!$B$15:$W$15, 0),FALSE)*$E144)</f>
        <v>0</v>
      </c>
      <c r="BP144" s="1334">
        <f>IF(ISERROR(VLOOKUP(VLOOKUP($A144, 'E4 TB Allocation Details'!$A$18:$L$217, MATCH("Misc ID", 'E4 TB Allocation Details'!$A$18:$L$18, 0),FALSE), 'E2 Allocators'!$B$15:$W$361, MATCH('O5 Details by Class &amp; Accounts'!BP$18, 'E2 Allocators'!$B$15:$W$15, 0),FALSE)*$E144), 0, VLOOKUP(VLOOKUP($A144, 'E4 TB Allocation Details'!$A$18:$L$217, MATCH("Misc ID", 'E4 TB Allocation Details'!$A$18:$L$18, 0),FALSE), 'E2 Allocators'!$B$15:$W$361, MATCH('O5 Details by Class &amp; Accounts'!BP$18, 'E2 Allocators'!$B$15:$W$15, 0),FALSE)*$E144)</f>
        <v>0</v>
      </c>
      <c r="BQ144" s="1334">
        <f>IF(ISERROR(VLOOKUP(VLOOKUP($A144, 'E4 TB Allocation Details'!$A$18:$L$217, MATCH("Misc ID", 'E4 TB Allocation Details'!$A$18:$L$18, 0),FALSE), 'E2 Allocators'!$B$15:$W$361, MATCH('O5 Details by Class &amp; Accounts'!BQ$18, 'E2 Allocators'!$B$15:$W$15, 0),FALSE)*$E144), 0, VLOOKUP(VLOOKUP($A144, 'E4 TB Allocation Details'!$A$18:$L$217, MATCH("Misc ID", 'E4 TB Allocation Details'!$A$18:$L$18, 0),FALSE), 'E2 Allocators'!$B$15:$W$361, MATCH('O5 Details by Class &amp; Accounts'!BQ$18, 'E2 Allocators'!$B$15:$W$15, 0),FALSE)*$E144)</f>
        <v>0</v>
      </c>
      <c r="BR144" s="1334">
        <f>IF(ISERROR(VLOOKUP(VLOOKUP($A144, 'E4 TB Allocation Details'!$A$18:$L$217, MATCH("Misc ID", 'E4 TB Allocation Details'!$A$18:$L$18, 0),FALSE), 'E2 Allocators'!$B$15:$W$361, MATCH('O5 Details by Class &amp; Accounts'!BR$18, 'E2 Allocators'!$B$15:$W$15, 0),FALSE)*$E144), 0, VLOOKUP(VLOOKUP($A144, 'E4 TB Allocation Details'!$A$18:$L$217, MATCH("Misc ID", 'E4 TB Allocation Details'!$A$18:$L$18, 0),FALSE), 'E2 Allocators'!$B$15:$W$361, MATCH('O5 Details by Class &amp; Accounts'!BR$18, 'E2 Allocators'!$B$15:$W$15, 0),FALSE)*$E144)</f>
        <v>0</v>
      </c>
      <c r="BS144" s="1334">
        <f t="shared" si="41"/>
        <v>0</v>
      </c>
      <c r="BT144" s="1334">
        <f>IF(ISERROR(VLOOKUP(VLOOKUP($A144, 'E4 TB Allocation Details'!$A$18:$L$217, MATCH("A &amp; G ID", 'E4 TB Allocation Details'!$A$18:$L$18, 0),FALSE), 'E2 Allocators'!$B$15:$W$361, MATCH('O5 Details by Class &amp; Accounts'!BT$18, 'E2 Allocators'!$B$15:$W$15, 0),FALSE)*$E144), 0, VLOOKUP(VLOOKUP($A144, 'E4 TB Allocation Details'!$A$18:$L$217, MATCH("A &amp; G ID", 'E4 TB Allocation Details'!$A$18:$L$18, 0),FALSE), 'E2 Allocators'!$B$15:$W$361, MATCH('O5 Details by Class &amp; Accounts'!BT$18, 'E2 Allocators'!$B$15:$W$15, 0),FALSE)*$E144)</f>
        <v>0</v>
      </c>
      <c r="BU144" s="1334">
        <f>IF(ISERROR(VLOOKUP(VLOOKUP($A144, 'E4 TB Allocation Details'!$A$18:$L$217, MATCH("A &amp; G ID", 'E4 TB Allocation Details'!$A$18:$L$18, 0),FALSE), 'E2 Allocators'!$B$15:$W$361, MATCH('O5 Details by Class &amp; Accounts'!BU$18, 'E2 Allocators'!$B$15:$W$15, 0),FALSE)*$E144), 0, VLOOKUP(VLOOKUP($A144, 'E4 TB Allocation Details'!$A$18:$L$217, MATCH("A &amp; G ID", 'E4 TB Allocation Details'!$A$18:$L$18, 0),FALSE), 'E2 Allocators'!$B$15:$W$361, MATCH('O5 Details by Class &amp; Accounts'!BU$18, 'E2 Allocators'!$B$15:$W$15, 0),FALSE)*$E144)</f>
        <v>0</v>
      </c>
      <c r="BV144" s="1334">
        <f>IF(ISERROR(VLOOKUP(VLOOKUP($A144, 'E4 TB Allocation Details'!$A$18:$L$217, MATCH("A &amp; G ID", 'E4 TB Allocation Details'!$A$18:$L$18, 0),FALSE), 'E2 Allocators'!$B$15:$W$361, MATCH('O5 Details by Class &amp; Accounts'!BV$18, 'E2 Allocators'!$B$15:$W$15, 0),FALSE)*$E144), 0, VLOOKUP(VLOOKUP($A144, 'E4 TB Allocation Details'!$A$18:$L$217, MATCH("A &amp; G ID", 'E4 TB Allocation Details'!$A$18:$L$18, 0),FALSE), 'E2 Allocators'!$B$15:$W$361, MATCH('O5 Details by Class &amp; Accounts'!BV$18, 'E2 Allocators'!$B$15:$W$15, 0),FALSE)*$E144)</f>
        <v>0</v>
      </c>
      <c r="BW144" s="1334">
        <f>IF(ISERROR(VLOOKUP(VLOOKUP($A144, 'E4 TB Allocation Details'!$A$18:$L$217, MATCH("A &amp; G ID", 'E4 TB Allocation Details'!$A$18:$L$18, 0),FALSE), 'E2 Allocators'!$B$15:$W$361, MATCH('O5 Details by Class &amp; Accounts'!BW$18, 'E2 Allocators'!$B$15:$W$15, 0),FALSE)*$E144), 0, VLOOKUP(VLOOKUP($A144, 'E4 TB Allocation Details'!$A$18:$L$217, MATCH("A &amp; G ID", 'E4 TB Allocation Details'!$A$18:$L$18, 0),FALSE), 'E2 Allocators'!$B$15:$W$361, MATCH('O5 Details by Class &amp; Accounts'!BW$18, 'E2 Allocators'!$B$15:$W$15, 0),FALSE)*$E144)</f>
        <v>0</v>
      </c>
      <c r="BX144" s="1334">
        <f>IF(ISERROR(VLOOKUP(VLOOKUP($A144, 'E4 TB Allocation Details'!$A$18:$L$217, MATCH("A &amp; G ID", 'E4 TB Allocation Details'!$A$18:$L$18, 0),FALSE), 'E2 Allocators'!$B$15:$W$361, MATCH('O5 Details by Class &amp; Accounts'!BX$18, 'E2 Allocators'!$B$15:$W$15, 0),FALSE)*$E144), 0, VLOOKUP(VLOOKUP($A144, 'E4 TB Allocation Details'!$A$18:$L$217, MATCH("A &amp; G ID", 'E4 TB Allocation Details'!$A$18:$L$18, 0),FALSE), 'E2 Allocators'!$B$15:$W$361, MATCH('O5 Details by Class &amp; Accounts'!BX$18, 'E2 Allocators'!$B$15:$W$15, 0),FALSE)*$E144)</f>
        <v>0</v>
      </c>
      <c r="BY144" s="1334">
        <f>IF(ISERROR(VLOOKUP(VLOOKUP($A144, 'E4 TB Allocation Details'!$A$18:$L$217, MATCH("A &amp; G ID", 'E4 TB Allocation Details'!$A$18:$L$18, 0),FALSE), 'E2 Allocators'!$B$15:$W$361, MATCH('O5 Details by Class &amp; Accounts'!BY$18, 'E2 Allocators'!$B$15:$W$15, 0),FALSE)*$E144), 0, VLOOKUP(VLOOKUP($A144, 'E4 TB Allocation Details'!$A$18:$L$217, MATCH("A &amp; G ID", 'E4 TB Allocation Details'!$A$18:$L$18, 0),FALSE), 'E2 Allocators'!$B$15:$W$361, MATCH('O5 Details by Class &amp; Accounts'!BY$18, 'E2 Allocators'!$B$15:$W$15, 0),FALSE)*$E144)</f>
        <v>0</v>
      </c>
      <c r="BZ144" s="1334">
        <f>IF(ISERROR(VLOOKUP(VLOOKUP($A144, 'E4 TB Allocation Details'!$A$18:$L$217, MATCH("A &amp; G ID", 'E4 TB Allocation Details'!$A$18:$L$18, 0),FALSE), 'E2 Allocators'!$B$15:$W$361, MATCH('O5 Details by Class &amp; Accounts'!BZ$18, 'E2 Allocators'!$B$15:$W$15, 0),FALSE)*$E144), 0, VLOOKUP(VLOOKUP($A144, 'E4 TB Allocation Details'!$A$18:$L$217, MATCH("A &amp; G ID", 'E4 TB Allocation Details'!$A$18:$L$18, 0),FALSE), 'E2 Allocators'!$B$15:$W$361, MATCH('O5 Details by Class &amp; Accounts'!BZ$18, 'E2 Allocators'!$B$15:$W$15, 0),FALSE)*$E144)</f>
        <v>0</v>
      </c>
      <c r="CA144" s="1334">
        <f>IF(ISERROR(VLOOKUP(VLOOKUP($A144, 'E4 TB Allocation Details'!$A$18:$L$217, MATCH("A &amp; G ID", 'E4 TB Allocation Details'!$A$18:$L$18, 0),FALSE), 'E2 Allocators'!$B$15:$W$361, MATCH('O5 Details by Class &amp; Accounts'!CA$18, 'E2 Allocators'!$B$15:$W$15, 0),FALSE)*$E144), 0, VLOOKUP(VLOOKUP($A144, 'E4 TB Allocation Details'!$A$18:$L$217, MATCH("A &amp; G ID", 'E4 TB Allocation Details'!$A$18:$L$18, 0),FALSE), 'E2 Allocators'!$B$15:$W$361, MATCH('O5 Details by Class &amp; Accounts'!CA$18, 'E2 Allocators'!$B$15:$W$15, 0),FALSE)*$E144)</f>
        <v>0</v>
      </c>
      <c r="CB144" s="1334">
        <f>IF(ISERROR(VLOOKUP(VLOOKUP($A144, 'E4 TB Allocation Details'!$A$18:$L$217, MATCH("A &amp; G ID", 'E4 TB Allocation Details'!$A$18:$L$18, 0),FALSE), 'E2 Allocators'!$B$15:$W$361, MATCH('O5 Details by Class &amp; Accounts'!CB$18, 'E2 Allocators'!$B$15:$W$15, 0),FALSE)*$E144), 0, VLOOKUP(VLOOKUP($A144, 'E4 TB Allocation Details'!$A$18:$L$217, MATCH("A &amp; G ID", 'E4 TB Allocation Details'!$A$18:$L$18, 0),FALSE), 'E2 Allocators'!$B$15:$W$361, MATCH('O5 Details by Class &amp; Accounts'!CB$18, 'E2 Allocators'!$B$15:$W$15, 0),FALSE)*$E144)</f>
        <v>0</v>
      </c>
      <c r="CC144" s="1334">
        <f>IF(ISERROR(VLOOKUP(VLOOKUP($A144, 'E4 TB Allocation Details'!$A$18:$L$217, MATCH("A &amp; G ID", 'E4 TB Allocation Details'!$A$18:$L$18, 0),FALSE), 'E2 Allocators'!$B$15:$W$361, MATCH('O5 Details by Class &amp; Accounts'!CC$18, 'E2 Allocators'!$B$15:$W$15, 0),FALSE)*$E144), 0, VLOOKUP(VLOOKUP($A144, 'E4 TB Allocation Details'!$A$18:$L$217, MATCH("A &amp; G ID", 'E4 TB Allocation Details'!$A$18:$L$18, 0),FALSE), 'E2 Allocators'!$B$15:$W$361, MATCH('O5 Details by Class &amp; Accounts'!CC$18, 'E2 Allocators'!$B$15:$W$15, 0),FALSE)*$E144)</f>
        <v>0</v>
      </c>
      <c r="CD144" s="1334">
        <f>IF(ISERROR(VLOOKUP(VLOOKUP($A144, 'E4 TB Allocation Details'!$A$18:$L$217, MATCH("A &amp; G ID", 'E4 TB Allocation Details'!$A$18:$L$18, 0),FALSE), 'E2 Allocators'!$B$15:$W$361, MATCH('O5 Details by Class &amp; Accounts'!CD$18, 'E2 Allocators'!$B$15:$W$15, 0),FALSE)*$E144), 0, VLOOKUP(VLOOKUP($A144, 'E4 TB Allocation Details'!$A$18:$L$217, MATCH("A &amp; G ID", 'E4 TB Allocation Details'!$A$18:$L$18, 0),FALSE), 'E2 Allocators'!$B$15:$W$361, MATCH('O5 Details by Class &amp; Accounts'!CD$18, 'E2 Allocators'!$B$15:$W$15, 0),FALSE)*$E144)</f>
        <v>0</v>
      </c>
      <c r="CE144" s="1334">
        <f>IF(ISERROR(VLOOKUP(VLOOKUP($A144, 'E4 TB Allocation Details'!$A$18:$L$217, MATCH("A &amp; G ID", 'E4 TB Allocation Details'!$A$18:$L$18, 0),FALSE), 'E2 Allocators'!$B$15:$W$361, MATCH('O5 Details by Class &amp; Accounts'!CE$18, 'E2 Allocators'!$B$15:$W$15, 0),FALSE)*$E144), 0, VLOOKUP(VLOOKUP($A144, 'E4 TB Allocation Details'!$A$18:$L$217, MATCH("A &amp; G ID", 'E4 TB Allocation Details'!$A$18:$L$18, 0),FALSE), 'E2 Allocators'!$B$15:$W$361, MATCH('O5 Details by Class &amp; Accounts'!CE$18, 'E2 Allocators'!$B$15:$W$15, 0),FALSE)*$E144)</f>
        <v>0</v>
      </c>
      <c r="CF144" s="1334">
        <f>IF(ISERROR(VLOOKUP(VLOOKUP($A144, 'E4 TB Allocation Details'!$A$18:$L$217, MATCH("A &amp; G ID", 'E4 TB Allocation Details'!$A$18:$L$18, 0),FALSE), 'E2 Allocators'!$B$15:$W$361, MATCH('O5 Details by Class &amp; Accounts'!CF$18, 'E2 Allocators'!$B$15:$W$15, 0),FALSE)*$E144), 0, VLOOKUP(VLOOKUP($A144, 'E4 TB Allocation Details'!$A$18:$L$217, MATCH("A &amp; G ID", 'E4 TB Allocation Details'!$A$18:$L$18, 0),FALSE), 'E2 Allocators'!$B$15:$W$361, MATCH('O5 Details by Class &amp; Accounts'!CF$18, 'E2 Allocators'!$B$15:$W$15, 0),FALSE)*$E144)</f>
        <v>0</v>
      </c>
      <c r="CG144" s="1334">
        <f>IF(ISERROR(VLOOKUP(VLOOKUP($A144, 'E4 TB Allocation Details'!$A$18:$L$217, MATCH("A &amp; G ID", 'E4 TB Allocation Details'!$A$18:$L$18, 0),FALSE), 'E2 Allocators'!$B$15:$W$361, MATCH('O5 Details by Class &amp; Accounts'!CG$18, 'E2 Allocators'!$B$15:$W$15, 0),FALSE)*$E144), 0, VLOOKUP(VLOOKUP($A144, 'E4 TB Allocation Details'!$A$18:$L$217, MATCH("A &amp; G ID", 'E4 TB Allocation Details'!$A$18:$L$18, 0),FALSE), 'E2 Allocators'!$B$15:$W$361, MATCH('O5 Details by Class &amp; Accounts'!CG$18, 'E2 Allocators'!$B$15:$W$15, 0),FALSE)*$E144)</f>
        <v>0</v>
      </c>
      <c r="CH144" s="1334">
        <f>IF(ISERROR(VLOOKUP(VLOOKUP($A144, 'E4 TB Allocation Details'!$A$18:$L$217, MATCH("A &amp; G ID", 'E4 TB Allocation Details'!$A$18:$L$18, 0),FALSE), 'E2 Allocators'!$B$15:$W$361, MATCH('O5 Details by Class &amp; Accounts'!CH$18, 'E2 Allocators'!$B$15:$W$15, 0),FALSE)*$E144), 0, VLOOKUP(VLOOKUP($A144, 'E4 TB Allocation Details'!$A$18:$L$217, MATCH("A &amp; G ID", 'E4 TB Allocation Details'!$A$18:$L$18, 0),FALSE), 'E2 Allocators'!$B$15:$W$361, MATCH('O5 Details by Class &amp; Accounts'!CH$18, 'E2 Allocators'!$B$15:$W$15, 0),FALSE)*$E144)</f>
        <v>0</v>
      </c>
      <c r="CI144" s="1334">
        <f>IF(ISERROR(VLOOKUP(VLOOKUP($A144, 'E4 TB Allocation Details'!$A$18:$L$217, MATCH("A &amp; G ID", 'E4 TB Allocation Details'!$A$18:$L$18, 0),FALSE), 'E2 Allocators'!$B$15:$W$361, MATCH('O5 Details by Class &amp; Accounts'!CI$18, 'E2 Allocators'!$B$15:$W$15, 0),FALSE)*$E144), 0, VLOOKUP(VLOOKUP($A144, 'E4 TB Allocation Details'!$A$18:$L$217, MATCH("A &amp; G ID", 'E4 TB Allocation Details'!$A$18:$L$18, 0),FALSE), 'E2 Allocators'!$B$15:$W$361, MATCH('O5 Details by Class &amp; Accounts'!CI$18, 'E2 Allocators'!$B$15:$W$15, 0),FALSE)*$E144)</f>
        <v>0</v>
      </c>
      <c r="CJ144" s="1334">
        <f>IF(ISERROR(VLOOKUP(VLOOKUP($A144, 'E4 TB Allocation Details'!$A$18:$L$217, MATCH("A &amp; G ID", 'E4 TB Allocation Details'!$A$18:$L$18, 0),FALSE), 'E2 Allocators'!$B$15:$W$361, MATCH('O5 Details by Class &amp; Accounts'!CJ$18, 'E2 Allocators'!$B$15:$W$15, 0),FALSE)*$E144), 0, VLOOKUP(VLOOKUP($A144, 'E4 TB Allocation Details'!$A$18:$L$217, MATCH("A &amp; G ID", 'E4 TB Allocation Details'!$A$18:$L$18, 0),FALSE), 'E2 Allocators'!$B$15:$W$361, MATCH('O5 Details by Class &amp; Accounts'!CJ$18, 'E2 Allocators'!$B$15:$W$15, 0),FALSE)*$E144)</f>
        <v>0</v>
      </c>
      <c r="CK144" s="1334">
        <f>IF(ISERROR(VLOOKUP(VLOOKUP($A144, 'E4 TB Allocation Details'!$A$18:$L$217, MATCH("A &amp; G ID", 'E4 TB Allocation Details'!$A$18:$L$18, 0),FALSE), 'E2 Allocators'!$B$15:$W$361, MATCH('O5 Details by Class &amp; Accounts'!CK$18, 'E2 Allocators'!$B$15:$W$15, 0),FALSE)*$E144), 0, VLOOKUP(VLOOKUP($A144, 'E4 TB Allocation Details'!$A$18:$L$217, MATCH("A &amp; G ID", 'E4 TB Allocation Details'!$A$18:$L$18, 0),FALSE), 'E2 Allocators'!$B$15:$W$361, MATCH('O5 Details by Class &amp; Accounts'!CK$18, 'E2 Allocators'!$B$15:$W$15, 0),FALSE)*$E144)</f>
        <v>0</v>
      </c>
      <c r="CL144" s="1334">
        <f>IF(ISERROR(VLOOKUP(VLOOKUP($A144, 'E4 TB Allocation Details'!$A$18:$L$217, MATCH("A &amp; G ID", 'E4 TB Allocation Details'!$A$18:$L$18, 0),FALSE), 'E2 Allocators'!$B$15:$W$361, MATCH('O5 Details by Class &amp; Accounts'!CL$18, 'E2 Allocators'!$B$15:$W$15, 0),FALSE)*$E144), 0, VLOOKUP(VLOOKUP($A144, 'E4 TB Allocation Details'!$A$18:$L$217, MATCH("A &amp; G ID", 'E4 TB Allocation Details'!$A$18:$L$18, 0),FALSE), 'E2 Allocators'!$B$15:$W$361, MATCH('O5 Details by Class &amp; Accounts'!CL$18, 'E2 Allocators'!$B$15:$W$15, 0),FALSE)*$E144)</f>
        <v>0</v>
      </c>
      <c r="CM144" s="1334">
        <f>IF(ISERROR(VLOOKUP(VLOOKUP($A144, 'E4 TB Allocation Details'!$A$18:$L$217, MATCH("A &amp; G ID", 'E4 TB Allocation Details'!$A$18:$L$18, 0),FALSE), 'E2 Allocators'!$B$15:$W$361, MATCH('O5 Details by Class &amp; Accounts'!CM$18, 'E2 Allocators'!$B$15:$W$15, 0),FALSE)*$E144), 0, VLOOKUP(VLOOKUP($A144, 'E4 TB Allocation Details'!$A$18:$L$217, MATCH("A &amp; G ID", 'E4 TB Allocation Details'!$A$18:$L$18, 0),FALSE), 'E2 Allocators'!$B$15:$W$361, MATCH('O5 Details by Class &amp; Accounts'!CM$18, 'E2 Allocators'!$B$15:$W$15, 0),FALSE)*$E144)</f>
        <v>0</v>
      </c>
      <c r="CN144" s="1334">
        <f t="shared" si="42"/>
        <v>0</v>
      </c>
      <c r="CO144" s="1670">
        <f t="shared" si="43"/>
        <v>0</v>
      </c>
      <c r="CQ144" s="1926" t="s">
        <v>535</v>
      </c>
    </row>
    <row r="145" spans="1:95" s="64" customFormat="1" ht="25.5" x14ac:dyDescent="0.2">
      <c r="A145" s="1102">
        <v>5055</v>
      </c>
      <c r="B145" s="1101" t="s">
        <v>1511</v>
      </c>
      <c r="C145" s="1667">
        <f>IF(ISERROR(VLOOKUP($A145,'I3 TB Data'!$A$20:$H$465,MATCH('O5 Details by Class &amp; Accounts'!$C$18, 'I3 TB Data'!$A$20:$H$20,0),0)), 0, VLOOKUP($A145,'I3 TB Data'!$A$20:$H$465,MATCH('O5 Details by Class &amp; Accounts'!$C$18,'I3 TB Data'!$A$20:$H$20,0),0))</f>
        <v>0</v>
      </c>
      <c r="D145" s="1668"/>
      <c r="E145" s="1667">
        <f t="shared" si="44"/>
        <v>0</v>
      </c>
      <c r="F145" s="1669">
        <f>IF(ISERROR(VLOOKUP($A145, 'E1 Categorization'!A33:E123, MATCH("Customer Component", 'E1 Categorization'!$A$33:$E$33,0), 0)), 0, IF(VLOOKUP($A145, 'E1 Categorization'!A33:E123, MATCH("Customer Component", 'E1 Categorization'!$A$33:$E$33,0), 0)=0, 'O5 Details by Class &amp; Accounts'!$E145, IF(AND(VLOOKUP($A145, 'E1 Categorization'!A33:E123, MATCH("Customer Component", 'E1 Categorization'!$A$33:$E$33,0), 0) &gt;0, VLOOKUP($A145, 'E1 Categorization'!A33:E123, MATCH("Customer Component", 'E1 Categorization'!$A$33:$E$33,0), 0)&lt;1), 'O5 Details by Class &amp; Accounts'!$E145*(1-VLOOKUP($A145, 'E1 Categorization'!A33:E123, MATCH("Customer Component", 'E1 Categorization'!$A$33:$E$33,0), 0)), 0)))</f>
        <v>0</v>
      </c>
      <c r="G145" s="1669">
        <f>IF(ISERROR(VLOOKUP($A145, 'E1 Categorization'!A33:E123, MATCH("Customer Component", 'E1 Categorization'!$A$33:$E$33,0), 0)),0, IF(VLOOKUP($A145, 'E1 Categorization'!A33:E123, MATCH("Customer Component", 'E1 Categorization'!$A$33:$E$33,0), 0)=0, 0, IF(AND(VLOOKUP($A145, 'E1 Categorization'!A33:E123, MATCH("Customer Component", 'E1 Categorization'!$A$33:$E$33,0), 0) &gt;0, VLOOKUP($A145, 'E1 Categorization'!A33:E123, MATCH("Customer Component", 'E1 Categorization'!$A$33:$E$33,0), 0)&lt;1), 'O5 Details by Class &amp; Accounts'!$E145*(VLOOKUP($A145, 'E1 Categorization'!A33:E123, MATCH("Customer Component", 'E1 Categorization'!$A$33:$E$33,0), 0)), 'O5 Details by Class &amp; Accounts'!$E145)))</f>
        <v>0</v>
      </c>
      <c r="H145" s="1334">
        <f t="shared" si="38"/>
        <v>0</v>
      </c>
      <c r="I145" s="1334">
        <f>IF(ISERROR(VLOOKUP(VLOOKUP($A145, 'E4 TB Allocation Details'!$A$18:$L$217, MATCH("Demand ID", 'E4 TB Allocation Details'!$A$18:$L$18, 0),FALSE), 'E2 Allocators'!$B$15:$W$361, MATCH('O5 Details by Class &amp; Accounts'!I$18, 'E2 Allocators'!$B$15:$W$15, 0),FALSE)*$F145), 0, VLOOKUP(VLOOKUP($A145, 'E4 TB Allocation Details'!$A$18:$L$217, MATCH("Demand ID", 'E4 TB Allocation Details'!$A$18:$L$18, 0),FALSE), 'E2 Allocators'!$B$15:$W$361, MATCH('O5 Details by Class &amp; Accounts'!I$18, 'E2 Allocators'!$B$15:$W$15, 0),FALSE)*$F145)</f>
        <v>0</v>
      </c>
      <c r="J145" s="1334">
        <f>IF(ISERROR(VLOOKUP(VLOOKUP($A145, 'E4 TB Allocation Details'!$A$18:$L$217, MATCH("Demand ID", 'E4 TB Allocation Details'!$A$18:$L$18, 0),FALSE), 'E2 Allocators'!$B$15:$W$361, MATCH('O5 Details by Class &amp; Accounts'!J$18, 'E2 Allocators'!$B$15:$W$15, 0),FALSE)*$F145), 0, VLOOKUP(VLOOKUP($A145, 'E4 TB Allocation Details'!$A$18:$L$217, MATCH("Demand ID", 'E4 TB Allocation Details'!$A$18:$L$18, 0),FALSE), 'E2 Allocators'!$B$15:$W$361, MATCH('O5 Details by Class &amp; Accounts'!J$18, 'E2 Allocators'!$B$15:$W$15, 0),FALSE)*$F145)</f>
        <v>0</v>
      </c>
      <c r="K145" s="1334">
        <f>IF(ISERROR(VLOOKUP(VLOOKUP($A145, 'E4 TB Allocation Details'!$A$18:$L$217, MATCH("Demand ID", 'E4 TB Allocation Details'!$A$18:$L$18, 0),FALSE), 'E2 Allocators'!$B$15:$W$361, MATCH('O5 Details by Class &amp; Accounts'!K$18, 'E2 Allocators'!$B$15:$W$15, 0),FALSE)*$F145), 0, VLOOKUP(VLOOKUP($A145, 'E4 TB Allocation Details'!$A$18:$L$217, MATCH("Demand ID", 'E4 TB Allocation Details'!$A$18:$L$18, 0),FALSE), 'E2 Allocators'!$B$15:$W$361, MATCH('O5 Details by Class &amp; Accounts'!K$18, 'E2 Allocators'!$B$15:$W$15, 0),FALSE)*$F145)</f>
        <v>0</v>
      </c>
      <c r="L145" s="1334">
        <f>IF(ISERROR(VLOOKUP(VLOOKUP($A145, 'E4 TB Allocation Details'!$A$18:$L$217, MATCH("Demand ID", 'E4 TB Allocation Details'!$A$18:$L$18, 0),FALSE), 'E2 Allocators'!$B$15:$W$361, MATCH('O5 Details by Class &amp; Accounts'!L$18, 'E2 Allocators'!$B$15:$W$15, 0),FALSE)*$F145), 0, VLOOKUP(VLOOKUP($A145, 'E4 TB Allocation Details'!$A$18:$L$217, MATCH("Demand ID", 'E4 TB Allocation Details'!$A$18:$L$18, 0),FALSE), 'E2 Allocators'!$B$15:$W$361, MATCH('O5 Details by Class &amp; Accounts'!L$18, 'E2 Allocators'!$B$15:$W$15, 0),FALSE)*$F145)</f>
        <v>0</v>
      </c>
      <c r="M145" s="1334">
        <f>IF(ISERROR(VLOOKUP(VLOOKUP($A145, 'E4 TB Allocation Details'!$A$18:$L$217, MATCH("Demand ID", 'E4 TB Allocation Details'!$A$18:$L$18, 0),FALSE), 'E2 Allocators'!$B$15:$W$361, MATCH('O5 Details by Class &amp; Accounts'!M$18, 'E2 Allocators'!$B$15:$W$15, 0),FALSE)*$F145), 0, VLOOKUP(VLOOKUP($A145, 'E4 TB Allocation Details'!$A$18:$L$217, MATCH("Demand ID", 'E4 TB Allocation Details'!$A$18:$L$18, 0),FALSE), 'E2 Allocators'!$B$15:$W$361, MATCH('O5 Details by Class &amp; Accounts'!M$18, 'E2 Allocators'!$B$15:$W$15, 0),FALSE)*$F145)</f>
        <v>0</v>
      </c>
      <c r="N145" s="1334">
        <f>IF(ISERROR(VLOOKUP(VLOOKUP($A145, 'E4 TB Allocation Details'!$A$18:$L$217, MATCH("Demand ID", 'E4 TB Allocation Details'!$A$18:$L$18, 0),FALSE), 'E2 Allocators'!$B$15:$W$361, MATCH('O5 Details by Class &amp; Accounts'!N$18, 'E2 Allocators'!$B$15:$W$15, 0),FALSE)*$F145), 0, VLOOKUP(VLOOKUP($A145, 'E4 TB Allocation Details'!$A$18:$L$217, MATCH("Demand ID", 'E4 TB Allocation Details'!$A$18:$L$18, 0),FALSE), 'E2 Allocators'!$B$15:$W$361, MATCH('O5 Details by Class &amp; Accounts'!N$18, 'E2 Allocators'!$B$15:$W$15, 0),FALSE)*$F145)</f>
        <v>0</v>
      </c>
      <c r="O145" s="1334">
        <f>IF(ISERROR(VLOOKUP(VLOOKUP($A145, 'E4 TB Allocation Details'!$A$18:$L$217, MATCH("Demand ID", 'E4 TB Allocation Details'!$A$18:$L$18, 0),FALSE), 'E2 Allocators'!$B$15:$W$361, MATCH('O5 Details by Class &amp; Accounts'!O$18, 'E2 Allocators'!$B$15:$W$15, 0),FALSE)*$F145), 0, VLOOKUP(VLOOKUP($A145, 'E4 TB Allocation Details'!$A$18:$L$217, MATCH("Demand ID", 'E4 TB Allocation Details'!$A$18:$L$18, 0),FALSE), 'E2 Allocators'!$B$15:$W$361, MATCH('O5 Details by Class &amp; Accounts'!O$18, 'E2 Allocators'!$B$15:$W$15, 0),FALSE)*$F145)</f>
        <v>0</v>
      </c>
      <c r="P145" s="1334">
        <f>IF(ISERROR(VLOOKUP(VLOOKUP($A145, 'E4 TB Allocation Details'!$A$18:$L$217, MATCH("Demand ID", 'E4 TB Allocation Details'!$A$18:$L$18, 0),FALSE), 'E2 Allocators'!$B$15:$W$361, MATCH('O5 Details by Class &amp; Accounts'!P$18, 'E2 Allocators'!$B$15:$W$15, 0),FALSE)*$F145), 0, VLOOKUP(VLOOKUP($A145, 'E4 TB Allocation Details'!$A$18:$L$217, MATCH("Demand ID", 'E4 TB Allocation Details'!$A$18:$L$18, 0),FALSE), 'E2 Allocators'!$B$15:$W$361, MATCH('O5 Details by Class &amp; Accounts'!P$18, 'E2 Allocators'!$B$15:$W$15, 0),FALSE)*$F145)</f>
        <v>0</v>
      </c>
      <c r="Q145" s="1334">
        <f>IF(ISERROR(VLOOKUP(VLOOKUP($A145, 'E4 TB Allocation Details'!$A$18:$L$217, MATCH("Demand ID", 'E4 TB Allocation Details'!$A$18:$L$18, 0),FALSE), 'E2 Allocators'!$B$15:$W$361, MATCH('O5 Details by Class &amp; Accounts'!Q$18, 'E2 Allocators'!$B$15:$W$15, 0),FALSE)*$F145), 0, VLOOKUP(VLOOKUP($A145, 'E4 TB Allocation Details'!$A$18:$L$217, MATCH("Demand ID", 'E4 TB Allocation Details'!$A$18:$L$18, 0),FALSE), 'E2 Allocators'!$B$15:$W$361, MATCH('O5 Details by Class &amp; Accounts'!Q$18, 'E2 Allocators'!$B$15:$W$15, 0),FALSE)*$F145)</f>
        <v>0</v>
      </c>
      <c r="R145" s="1334">
        <f>IF(ISERROR(VLOOKUP(VLOOKUP($A145, 'E4 TB Allocation Details'!$A$18:$L$217, MATCH("Demand ID", 'E4 TB Allocation Details'!$A$18:$L$18, 0),FALSE), 'E2 Allocators'!$B$15:$W$361, MATCH('O5 Details by Class &amp; Accounts'!R$18, 'E2 Allocators'!$B$15:$W$15, 0),FALSE)*$F145), 0, VLOOKUP(VLOOKUP($A145, 'E4 TB Allocation Details'!$A$18:$L$217, MATCH("Demand ID", 'E4 TB Allocation Details'!$A$18:$L$18, 0),FALSE), 'E2 Allocators'!$B$15:$W$361, MATCH('O5 Details by Class &amp; Accounts'!R$18, 'E2 Allocators'!$B$15:$W$15, 0),FALSE)*$F145)</f>
        <v>0</v>
      </c>
      <c r="S145" s="1334">
        <f>IF(ISERROR(VLOOKUP(VLOOKUP($A145, 'E4 TB Allocation Details'!$A$18:$L$217, MATCH("Demand ID", 'E4 TB Allocation Details'!$A$18:$L$18, 0),FALSE), 'E2 Allocators'!$B$15:$W$361, MATCH('O5 Details by Class &amp; Accounts'!S$18, 'E2 Allocators'!$B$15:$W$15, 0),FALSE)*$F145), 0, VLOOKUP(VLOOKUP($A145, 'E4 TB Allocation Details'!$A$18:$L$217, MATCH("Demand ID", 'E4 TB Allocation Details'!$A$18:$L$18, 0),FALSE), 'E2 Allocators'!$B$15:$W$361, MATCH('O5 Details by Class &amp; Accounts'!S$18, 'E2 Allocators'!$B$15:$W$15, 0),FALSE)*$F145)</f>
        <v>0</v>
      </c>
      <c r="T145" s="1334">
        <f>IF(ISERROR(VLOOKUP(VLOOKUP($A145, 'E4 TB Allocation Details'!$A$18:$L$217, MATCH("Demand ID", 'E4 TB Allocation Details'!$A$18:$L$18, 0),FALSE), 'E2 Allocators'!$B$15:$W$361, MATCH('O5 Details by Class &amp; Accounts'!T$18, 'E2 Allocators'!$B$15:$W$15, 0),FALSE)*$F145), 0, VLOOKUP(VLOOKUP($A145, 'E4 TB Allocation Details'!$A$18:$L$217, MATCH("Demand ID", 'E4 TB Allocation Details'!$A$18:$L$18, 0),FALSE), 'E2 Allocators'!$B$15:$W$361, MATCH('O5 Details by Class &amp; Accounts'!T$18, 'E2 Allocators'!$B$15:$W$15, 0),FALSE)*$F145)</f>
        <v>0</v>
      </c>
      <c r="U145" s="1334">
        <f>IF(ISERROR(VLOOKUP(VLOOKUP($A145, 'E4 TB Allocation Details'!$A$18:$L$217, MATCH("Demand ID", 'E4 TB Allocation Details'!$A$18:$L$18, 0),FALSE), 'E2 Allocators'!$B$15:$W$361, MATCH('O5 Details by Class &amp; Accounts'!U$18, 'E2 Allocators'!$B$15:$W$15, 0),FALSE)*$F145), 0, VLOOKUP(VLOOKUP($A145, 'E4 TB Allocation Details'!$A$18:$L$217, MATCH("Demand ID", 'E4 TB Allocation Details'!$A$18:$L$18, 0),FALSE), 'E2 Allocators'!$B$15:$W$361, MATCH('O5 Details by Class &amp; Accounts'!U$18, 'E2 Allocators'!$B$15:$W$15, 0),FALSE)*$F145)</f>
        <v>0</v>
      </c>
      <c r="V145" s="1334">
        <f>IF(ISERROR(VLOOKUP(VLOOKUP($A145, 'E4 TB Allocation Details'!$A$18:$L$217, MATCH("Demand ID", 'E4 TB Allocation Details'!$A$18:$L$18, 0),FALSE), 'E2 Allocators'!$B$15:$W$361, MATCH('O5 Details by Class &amp; Accounts'!V$18, 'E2 Allocators'!$B$15:$W$15, 0),FALSE)*$F145), 0, VLOOKUP(VLOOKUP($A145, 'E4 TB Allocation Details'!$A$18:$L$217, MATCH("Demand ID", 'E4 TB Allocation Details'!$A$18:$L$18, 0),FALSE), 'E2 Allocators'!$B$15:$W$361, MATCH('O5 Details by Class &amp; Accounts'!V$18, 'E2 Allocators'!$B$15:$W$15, 0),FALSE)*$F145)</f>
        <v>0</v>
      </c>
      <c r="W145" s="1334">
        <f>IF(ISERROR(VLOOKUP(VLOOKUP($A145, 'E4 TB Allocation Details'!$A$18:$L$217, MATCH("Demand ID", 'E4 TB Allocation Details'!$A$18:$L$18, 0),FALSE), 'E2 Allocators'!$B$15:$W$361, MATCH('O5 Details by Class &amp; Accounts'!W$18, 'E2 Allocators'!$B$15:$W$15, 0),FALSE)*$F145), 0, VLOOKUP(VLOOKUP($A145, 'E4 TB Allocation Details'!$A$18:$L$217, MATCH("Demand ID", 'E4 TB Allocation Details'!$A$18:$L$18, 0),FALSE), 'E2 Allocators'!$B$15:$W$361, MATCH('O5 Details by Class &amp; Accounts'!W$18, 'E2 Allocators'!$B$15:$W$15, 0),FALSE)*$F145)</f>
        <v>0</v>
      </c>
      <c r="X145" s="1334">
        <f>IF(ISERROR(VLOOKUP(VLOOKUP($A145, 'E4 TB Allocation Details'!$A$18:$L$217, MATCH("Demand ID", 'E4 TB Allocation Details'!$A$18:$L$18, 0),FALSE), 'E2 Allocators'!$B$15:$W$361, MATCH('O5 Details by Class &amp; Accounts'!X$18, 'E2 Allocators'!$B$15:$W$15, 0),FALSE)*$F145), 0, VLOOKUP(VLOOKUP($A145, 'E4 TB Allocation Details'!$A$18:$L$217, MATCH("Demand ID", 'E4 TB Allocation Details'!$A$18:$L$18, 0),FALSE), 'E2 Allocators'!$B$15:$W$361, MATCH('O5 Details by Class &amp; Accounts'!X$18, 'E2 Allocators'!$B$15:$W$15, 0),FALSE)*$F145)</f>
        <v>0</v>
      </c>
      <c r="Y145" s="1334">
        <f>IF(ISERROR(VLOOKUP(VLOOKUP($A145, 'E4 TB Allocation Details'!$A$18:$L$217, MATCH("Demand ID", 'E4 TB Allocation Details'!$A$18:$L$18, 0),FALSE), 'E2 Allocators'!$B$15:$W$361, MATCH('O5 Details by Class &amp; Accounts'!Y$18, 'E2 Allocators'!$B$15:$W$15, 0),FALSE)*$F145), 0, VLOOKUP(VLOOKUP($A145, 'E4 TB Allocation Details'!$A$18:$L$217, MATCH("Demand ID", 'E4 TB Allocation Details'!$A$18:$L$18, 0),FALSE), 'E2 Allocators'!$B$15:$W$361, MATCH('O5 Details by Class &amp; Accounts'!Y$18, 'E2 Allocators'!$B$15:$W$15, 0),FALSE)*$F145)</f>
        <v>0</v>
      </c>
      <c r="Z145" s="1334">
        <f>IF(ISERROR(VLOOKUP(VLOOKUP($A145, 'E4 TB Allocation Details'!$A$18:$L$217, MATCH("Demand ID", 'E4 TB Allocation Details'!$A$18:$L$18, 0),FALSE), 'E2 Allocators'!$B$15:$W$361, MATCH('O5 Details by Class &amp; Accounts'!Z$18, 'E2 Allocators'!$B$15:$W$15, 0),FALSE)*$F145), 0, VLOOKUP(VLOOKUP($A145, 'E4 TB Allocation Details'!$A$18:$L$217, MATCH("Demand ID", 'E4 TB Allocation Details'!$A$18:$L$18, 0),FALSE), 'E2 Allocators'!$B$15:$W$361, MATCH('O5 Details by Class &amp; Accounts'!Z$18, 'E2 Allocators'!$B$15:$W$15, 0),FALSE)*$F145)</f>
        <v>0</v>
      </c>
      <c r="AA145" s="1334">
        <f>IF(ISERROR(VLOOKUP(VLOOKUP($A145, 'E4 TB Allocation Details'!$A$18:$L$217, MATCH("Demand ID", 'E4 TB Allocation Details'!$A$18:$L$18, 0),FALSE), 'E2 Allocators'!$B$15:$W$361, MATCH('O5 Details by Class &amp; Accounts'!AA$18, 'E2 Allocators'!$B$15:$W$15, 0),FALSE)*$F145), 0, VLOOKUP(VLOOKUP($A145, 'E4 TB Allocation Details'!$A$18:$L$217, MATCH("Demand ID", 'E4 TB Allocation Details'!$A$18:$L$18, 0),FALSE), 'E2 Allocators'!$B$15:$W$361, MATCH('O5 Details by Class &amp; Accounts'!AA$18, 'E2 Allocators'!$B$15:$W$15, 0),FALSE)*$F145)</f>
        <v>0</v>
      </c>
      <c r="AB145" s="1334">
        <f>IF(ISERROR(VLOOKUP(VLOOKUP($A145, 'E4 TB Allocation Details'!$A$18:$L$217, MATCH("Demand ID", 'E4 TB Allocation Details'!$A$18:$L$18, 0),FALSE), 'E2 Allocators'!$B$15:$W$361, MATCH('O5 Details by Class &amp; Accounts'!AB$18, 'E2 Allocators'!$B$15:$W$15, 0),FALSE)*$F145), 0, VLOOKUP(VLOOKUP($A145, 'E4 TB Allocation Details'!$A$18:$L$217, MATCH("Demand ID", 'E4 TB Allocation Details'!$A$18:$L$18, 0),FALSE), 'E2 Allocators'!$B$15:$W$361, MATCH('O5 Details by Class &amp; Accounts'!AB$18, 'E2 Allocators'!$B$15:$W$15, 0),FALSE)*$F145)</f>
        <v>0</v>
      </c>
      <c r="AC145" s="1334">
        <f t="shared" si="39"/>
        <v>0</v>
      </c>
      <c r="AD145" s="1334">
        <f>IF(ISERROR(VLOOKUP(VLOOKUP($A145, 'E4 TB Allocation Details'!$A$18:$L$217, MATCH("Customer ID", 'E4 TB Allocation Details'!$A$18:$L$18, 0),FALSE), 'E2 Allocators'!$B$15:$W$361, MATCH('O5 Details by Class &amp; Accounts'!AD$18, 'E2 Allocators'!$B$15:$W$15, 0),FALSE)*$G145), 0, VLOOKUP(VLOOKUP($A145, 'E4 TB Allocation Details'!$A$18:$L$217, MATCH("Customer ID", 'E4 TB Allocation Details'!$A$18:$L$18, 0),FALSE), 'E2 Allocators'!$B$15:$W$361, MATCH('O5 Details by Class &amp; Accounts'!AD$18, 'E2 Allocators'!$B$15:$W$15, 0),FALSE)*$G145)</f>
        <v>0</v>
      </c>
      <c r="AE145" s="1334">
        <f>IF(ISERROR(VLOOKUP(VLOOKUP($A145, 'E4 TB Allocation Details'!$A$18:$L$217, MATCH("Customer ID", 'E4 TB Allocation Details'!$A$18:$L$18, 0),FALSE), 'E2 Allocators'!$B$15:$W$361, MATCH('O5 Details by Class &amp; Accounts'!AE$18, 'E2 Allocators'!$B$15:$W$15, 0),FALSE)*$G145), 0, VLOOKUP(VLOOKUP($A145, 'E4 TB Allocation Details'!$A$18:$L$217, MATCH("Customer ID", 'E4 TB Allocation Details'!$A$18:$L$18, 0),FALSE), 'E2 Allocators'!$B$15:$W$361, MATCH('O5 Details by Class &amp; Accounts'!AE$18, 'E2 Allocators'!$B$15:$W$15, 0),FALSE)*$G145)</f>
        <v>0</v>
      </c>
      <c r="AF145" s="1334">
        <f>IF(ISERROR(VLOOKUP(VLOOKUP($A145, 'E4 TB Allocation Details'!$A$18:$L$217, MATCH("Customer ID", 'E4 TB Allocation Details'!$A$18:$L$18, 0),FALSE), 'E2 Allocators'!$B$15:$W$361, MATCH('O5 Details by Class &amp; Accounts'!AF$18, 'E2 Allocators'!$B$15:$W$15, 0),FALSE)*$G145), 0, VLOOKUP(VLOOKUP($A145, 'E4 TB Allocation Details'!$A$18:$L$217, MATCH("Customer ID", 'E4 TB Allocation Details'!$A$18:$L$18, 0),FALSE), 'E2 Allocators'!$B$15:$W$361, MATCH('O5 Details by Class &amp; Accounts'!AF$18, 'E2 Allocators'!$B$15:$W$15, 0),FALSE)*$G145)</f>
        <v>0</v>
      </c>
      <c r="AG145" s="1334">
        <f>IF(ISERROR(VLOOKUP(VLOOKUP($A145, 'E4 TB Allocation Details'!$A$18:$L$217, MATCH("Customer ID", 'E4 TB Allocation Details'!$A$18:$L$18, 0),FALSE), 'E2 Allocators'!$B$15:$W$361, MATCH('O5 Details by Class &amp; Accounts'!AG$18, 'E2 Allocators'!$B$15:$W$15, 0),FALSE)*$G145), 0, VLOOKUP(VLOOKUP($A145, 'E4 TB Allocation Details'!$A$18:$L$217, MATCH("Customer ID", 'E4 TB Allocation Details'!$A$18:$L$18, 0),FALSE), 'E2 Allocators'!$B$15:$W$361, MATCH('O5 Details by Class &amp; Accounts'!AG$18, 'E2 Allocators'!$B$15:$W$15, 0),FALSE)*$G145)</f>
        <v>0</v>
      </c>
      <c r="AH145" s="1334">
        <f>IF(ISERROR(VLOOKUP(VLOOKUP($A145, 'E4 TB Allocation Details'!$A$18:$L$217, MATCH("Customer ID", 'E4 TB Allocation Details'!$A$18:$L$18, 0),FALSE), 'E2 Allocators'!$B$15:$W$361, MATCH('O5 Details by Class &amp; Accounts'!AH$18, 'E2 Allocators'!$B$15:$W$15, 0),FALSE)*$G145), 0, VLOOKUP(VLOOKUP($A145, 'E4 TB Allocation Details'!$A$18:$L$217, MATCH("Customer ID", 'E4 TB Allocation Details'!$A$18:$L$18, 0),FALSE), 'E2 Allocators'!$B$15:$W$361, MATCH('O5 Details by Class &amp; Accounts'!AH$18, 'E2 Allocators'!$B$15:$W$15, 0),FALSE)*$G145)</f>
        <v>0</v>
      </c>
      <c r="AI145" s="1334">
        <f>IF(ISERROR(VLOOKUP(VLOOKUP($A145, 'E4 TB Allocation Details'!$A$18:$L$217, MATCH("Customer ID", 'E4 TB Allocation Details'!$A$18:$L$18, 0),FALSE), 'E2 Allocators'!$B$15:$W$361, MATCH('O5 Details by Class &amp; Accounts'!AI$18, 'E2 Allocators'!$B$15:$W$15, 0),FALSE)*$G145), 0, VLOOKUP(VLOOKUP($A145, 'E4 TB Allocation Details'!$A$18:$L$217, MATCH("Customer ID", 'E4 TB Allocation Details'!$A$18:$L$18, 0),FALSE), 'E2 Allocators'!$B$15:$W$361, MATCH('O5 Details by Class &amp; Accounts'!AI$18, 'E2 Allocators'!$B$15:$W$15, 0),FALSE)*$G145)</f>
        <v>0</v>
      </c>
      <c r="AJ145" s="1334">
        <f>IF(ISERROR(VLOOKUP(VLOOKUP($A145, 'E4 TB Allocation Details'!$A$18:$L$217, MATCH("Customer ID", 'E4 TB Allocation Details'!$A$18:$L$18, 0),FALSE), 'E2 Allocators'!$B$15:$W$361, MATCH('O5 Details by Class &amp; Accounts'!AJ$18, 'E2 Allocators'!$B$15:$W$15, 0),FALSE)*$G145), 0, VLOOKUP(VLOOKUP($A145, 'E4 TB Allocation Details'!$A$18:$L$217, MATCH("Customer ID", 'E4 TB Allocation Details'!$A$18:$L$18, 0),FALSE), 'E2 Allocators'!$B$15:$W$361, MATCH('O5 Details by Class &amp; Accounts'!AJ$18, 'E2 Allocators'!$B$15:$W$15, 0),FALSE)*$G145)</f>
        <v>0</v>
      </c>
      <c r="AK145" s="1334">
        <f>IF(ISERROR(VLOOKUP(VLOOKUP($A145, 'E4 TB Allocation Details'!$A$18:$L$217, MATCH("Customer ID", 'E4 TB Allocation Details'!$A$18:$L$18, 0),FALSE), 'E2 Allocators'!$B$15:$W$361, MATCH('O5 Details by Class &amp; Accounts'!AK$18, 'E2 Allocators'!$B$15:$W$15, 0),FALSE)*$G145), 0, VLOOKUP(VLOOKUP($A145, 'E4 TB Allocation Details'!$A$18:$L$217, MATCH("Customer ID", 'E4 TB Allocation Details'!$A$18:$L$18, 0),FALSE), 'E2 Allocators'!$B$15:$W$361, MATCH('O5 Details by Class &amp; Accounts'!AK$18, 'E2 Allocators'!$B$15:$W$15, 0),FALSE)*$G145)</f>
        <v>0</v>
      </c>
      <c r="AL145" s="1334">
        <f>IF(ISERROR(VLOOKUP(VLOOKUP($A145, 'E4 TB Allocation Details'!$A$18:$L$217, MATCH("Customer ID", 'E4 TB Allocation Details'!$A$18:$L$18, 0),FALSE), 'E2 Allocators'!$B$15:$W$361, MATCH('O5 Details by Class &amp; Accounts'!AL$18, 'E2 Allocators'!$B$15:$W$15, 0),FALSE)*$G145), 0, VLOOKUP(VLOOKUP($A145, 'E4 TB Allocation Details'!$A$18:$L$217, MATCH("Customer ID", 'E4 TB Allocation Details'!$A$18:$L$18, 0),FALSE), 'E2 Allocators'!$B$15:$W$361, MATCH('O5 Details by Class &amp; Accounts'!AL$18, 'E2 Allocators'!$B$15:$W$15, 0),FALSE)*$G145)</f>
        <v>0</v>
      </c>
      <c r="AM145" s="1334">
        <f>IF(ISERROR(VLOOKUP(VLOOKUP($A145, 'E4 TB Allocation Details'!$A$18:$L$217, MATCH("Customer ID", 'E4 TB Allocation Details'!$A$18:$L$18, 0),FALSE), 'E2 Allocators'!$B$15:$W$361, MATCH('O5 Details by Class &amp; Accounts'!AM$18, 'E2 Allocators'!$B$15:$W$15, 0),FALSE)*$G145), 0, VLOOKUP(VLOOKUP($A145, 'E4 TB Allocation Details'!$A$18:$L$217, MATCH("Customer ID", 'E4 TB Allocation Details'!$A$18:$L$18, 0),FALSE), 'E2 Allocators'!$B$15:$W$361, MATCH('O5 Details by Class &amp; Accounts'!AM$18, 'E2 Allocators'!$B$15:$W$15, 0),FALSE)*$G145)</f>
        <v>0</v>
      </c>
      <c r="AN145" s="1334">
        <f>IF(ISERROR(VLOOKUP(VLOOKUP($A145, 'E4 TB Allocation Details'!$A$18:$L$217, MATCH("Customer ID", 'E4 TB Allocation Details'!$A$18:$L$18, 0),FALSE), 'E2 Allocators'!$B$15:$W$361, MATCH('O5 Details by Class &amp; Accounts'!AN$18, 'E2 Allocators'!$B$15:$W$15, 0),FALSE)*$G145), 0, VLOOKUP(VLOOKUP($A145, 'E4 TB Allocation Details'!$A$18:$L$217, MATCH("Customer ID", 'E4 TB Allocation Details'!$A$18:$L$18, 0),FALSE), 'E2 Allocators'!$B$15:$W$361, MATCH('O5 Details by Class &amp; Accounts'!AN$18, 'E2 Allocators'!$B$15:$W$15, 0),FALSE)*$G145)</f>
        <v>0</v>
      </c>
      <c r="AO145" s="1334">
        <f>IF(ISERROR(VLOOKUP(VLOOKUP($A145, 'E4 TB Allocation Details'!$A$18:$L$217, MATCH("Customer ID", 'E4 TB Allocation Details'!$A$18:$L$18, 0),FALSE), 'E2 Allocators'!$B$15:$W$361, MATCH('O5 Details by Class &amp; Accounts'!AO$18, 'E2 Allocators'!$B$15:$W$15, 0),FALSE)*$G145), 0, VLOOKUP(VLOOKUP($A145, 'E4 TB Allocation Details'!$A$18:$L$217, MATCH("Customer ID", 'E4 TB Allocation Details'!$A$18:$L$18, 0),FALSE), 'E2 Allocators'!$B$15:$W$361, MATCH('O5 Details by Class &amp; Accounts'!AO$18, 'E2 Allocators'!$B$15:$W$15, 0),FALSE)*$G145)</f>
        <v>0</v>
      </c>
      <c r="AP145" s="1334">
        <f>IF(ISERROR(VLOOKUP(VLOOKUP($A145, 'E4 TB Allocation Details'!$A$18:$L$217, MATCH("Customer ID", 'E4 TB Allocation Details'!$A$18:$L$18, 0),FALSE), 'E2 Allocators'!$B$15:$W$361, MATCH('O5 Details by Class &amp; Accounts'!AP$18, 'E2 Allocators'!$B$15:$W$15, 0),FALSE)*$G145), 0, VLOOKUP(VLOOKUP($A145, 'E4 TB Allocation Details'!$A$18:$L$217, MATCH("Customer ID", 'E4 TB Allocation Details'!$A$18:$L$18, 0),FALSE), 'E2 Allocators'!$B$15:$W$361, MATCH('O5 Details by Class &amp; Accounts'!AP$18, 'E2 Allocators'!$B$15:$W$15, 0),FALSE)*$G145)</f>
        <v>0</v>
      </c>
      <c r="AQ145" s="1334">
        <f>IF(ISERROR(VLOOKUP(VLOOKUP($A145, 'E4 TB Allocation Details'!$A$18:$L$217, MATCH("Customer ID", 'E4 TB Allocation Details'!$A$18:$L$18, 0),FALSE), 'E2 Allocators'!$B$15:$W$361, MATCH('O5 Details by Class &amp; Accounts'!AQ$18, 'E2 Allocators'!$B$15:$W$15, 0),FALSE)*$G145), 0, VLOOKUP(VLOOKUP($A145, 'E4 TB Allocation Details'!$A$18:$L$217, MATCH("Customer ID", 'E4 TB Allocation Details'!$A$18:$L$18, 0),FALSE), 'E2 Allocators'!$B$15:$W$361, MATCH('O5 Details by Class &amp; Accounts'!AQ$18, 'E2 Allocators'!$B$15:$W$15, 0),FALSE)*$G145)</f>
        <v>0</v>
      </c>
      <c r="AR145" s="1334">
        <f>IF(ISERROR(VLOOKUP(VLOOKUP($A145, 'E4 TB Allocation Details'!$A$18:$L$217, MATCH("Customer ID", 'E4 TB Allocation Details'!$A$18:$L$18, 0),FALSE), 'E2 Allocators'!$B$15:$W$361, MATCH('O5 Details by Class &amp; Accounts'!AR$18, 'E2 Allocators'!$B$15:$W$15, 0),FALSE)*$G145), 0, VLOOKUP(VLOOKUP($A145, 'E4 TB Allocation Details'!$A$18:$L$217, MATCH("Customer ID", 'E4 TB Allocation Details'!$A$18:$L$18, 0),FALSE), 'E2 Allocators'!$B$15:$W$361, MATCH('O5 Details by Class &amp; Accounts'!AR$18, 'E2 Allocators'!$B$15:$W$15, 0),FALSE)*$G145)</f>
        <v>0</v>
      </c>
      <c r="AS145" s="1334">
        <f>IF(ISERROR(VLOOKUP(VLOOKUP($A145, 'E4 TB Allocation Details'!$A$18:$L$217, MATCH("Customer ID", 'E4 TB Allocation Details'!$A$18:$L$18, 0),FALSE), 'E2 Allocators'!$B$15:$W$361, MATCH('O5 Details by Class &amp; Accounts'!AS$18, 'E2 Allocators'!$B$15:$W$15, 0),FALSE)*$G145), 0, VLOOKUP(VLOOKUP($A145, 'E4 TB Allocation Details'!$A$18:$L$217, MATCH("Customer ID", 'E4 TB Allocation Details'!$A$18:$L$18, 0),FALSE), 'E2 Allocators'!$B$15:$W$361, MATCH('O5 Details by Class &amp; Accounts'!AS$18, 'E2 Allocators'!$B$15:$W$15, 0),FALSE)*$G145)</f>
        <v>0</v>
      </c>
      <c r="AT145" s="1334">
        <f>IF(ISERROR(VLOOKUP(VLOOKUP($A145, 'E4 TB Allocation Details'!$A$18:$L$217, MATCH("Customer ID", 'E4 TB Allocation Details'!$A$18:$L$18, 0),FALSE), 'E2 Allocators'!$B$15:$W$361, MATCH('O5 Details by Class &amp; Accounts'!AT$18, 'E2 Allocators'!$B$15:$W$15, 0),FALSE)*$G145), 0, VLOOKUP(VLOOKUP($A145, 'E4 TB Allocation Details'!$A$18:$L$217, MATCH("Customer ID", 'E4 TB Allocation Details'!$A$18:$L$18, 0),FALSE), 'E2 Allocators'!$B$15:$W$361, MATCH('O5 Details by Class &amp; Accounts'!AT$18, 'E2 Allocators'!$B$15:$W$15, 0),FALSE)*$G145)</f>
        <v>0</v>
      </c>
      <c r="AU145" s="1334">
        <f>IF(ISERROR(VLOOKUP(VLOOKUP($A145, 'E4 TB Allocation Details'!$A$18:$L$217, MATCH("Customer ID", 'E4 TB Allocation Details'!$A$18:$L$18, 0),FALSE), 'E2 Allocators'!$B$15:$W$361, MATCH('O5 Details by Class &amp; Accounts'!AU$18, 'E2 Allocators'!$B$15:$W$15, 0),FALSE)*$G145), 0, VLOOKUP(VLOOKUP($A145, 'E4 TB Allocation Details'!$A$18:$L$217, MATCH("Customer ID", 'E4 TB Allocation Details'!$A$18:$L$18, 0),FALSE), 'E2 Allocators'!$B$15:$W$361, MATCH('O5 Details by Class &amp; Accounts'!AU$18, 'E2 Allocators'!$B$15:$W$15, 0),FALSE)*$G145)</f>
        <v>0</v>
      </c>
      <c r="AV145" s="1334">
        <f>IF(ISERROR(VLOOKUP(VLOOKUP($A145, 'E4 TB Allocation Details'!$A$18:$L$217, MATCH("Customer ID", 'E4 TB Allocation Details'!$A$18:$L$18, 0),FALSE), 'E2 Allocators'!$B$15:$W$361, MATCH('O5 Details by Class &amp; Accounts'!AV$18, 'E2 Allocators'!$B$15:$W$15, 0),FALSE)*$G145), 0, VLOOKUP(VLOOKUP($A145, 'E4 TB Allocation Details'!$A$18:$L$217, MATCH("Customer ID", 'E4 TB Allocation Details'!$A$18:$L$18, 0),FALSE), 'E2 Allocators'!$B$15:$W$361, MATCH('O5 Details by Class &amp; Accounts'!AV$18, 'E2 Allocators'!$B$15:$W$15, 0),FALSE)*$G145)</f>
        <v>0</v>
      </c>
      <c r="AW145" s="1334">
        <f>IF(ISERROR(VLOOKUP(VLOOKUP($A145, 'E4 TB Allocation Details'!$A$18:$L$217, MATCH("Customer ID", 'E4 TB Allocation Details'!$A$18:$L$18, 0),FALSE), 'E2 Allocators'!$B$15:$W$361, MATCH('O5 Details by Class &amp; Accounts'!AW$18, 'E2 Allocators'!$B$15:$W$15, 0),FALSE)*$G145), 0, VLOOKUP(VLOOKUP($A145, 'E4 TB Allocation Details'!$A$18:$L$217, MATCH("Customer ID", 'E4 TB Allocation Details'!$A$18:$L$18, 0),FALSE), 'E2 Allocators'!$B$15:$W$361, MATCH('O5 Details by Class &amp; Accounts'!AW$18, 'E2 Allocators'!$B$15:$W$15, 0),FALSE)*$G145)</f>
        <v>0</v>
      </c>
      <c r="AX145" s="1334">
        <f t="shared" si="40"/>
        <v>0</v>
      </c>
      <c r="AY145" s="1334">
        <f>IF(ISERROR(VLOOKUP(VLOOKUP($A145, 'E4 TB Allocation Details'!$A$18:$L$217, MATCH("Misc ID", 'E4 TB Allocation Details'!$A$18:$L$18, 0),FALSE), 'E2 Allocators'!$B$15:$W$361, MATCH('O5 Details by Class &amp; Accounts'!AY$18, 'E2 Allocators'!$B$15:$W$15, 0),FALSE)*$E145), 0, VLOOKUP(VLOOKUP($A145, 'E4 TB Allocation Details'!$A$18:$L$217, MATCH("Misc ID", 'E4 TB Allocation Details'!$A$18:$L$18, 0),FALSE), 'E2 Allocators'!$B$15:$W$361, MATCH('O5 Details by Class &amp; Accounts'!AY$18, 'E2 Allocators'!$B$15:$W$15, 0),FALSE)*$E145)</f>
        <v>0</v>
      </c>
      <c r="AZ145" s="1334">
        <f>IF(ISERROR(VLOOKUP(VLOOKUP($A145, 'E4 TB Allocation Details'!$A$18:$L$217, MATCH("Misc ID", 'E4 TB Allocation Details'!$A$18:$L$18, 0),FALSE), 'E2 Allocators'!$B$15:$W$361, MATCH('O5 Details by Class &amp; Accounts'!AZ$18, 'E2 Allocators'!$B$15:$W$15, 0),FALSE)*$E145), 0, VLOOKUP(VLOOKUP($A145, 'E4 TB Allocation Details'!$A$18:$L$217, MATCH("Misc ID", 'E4 TB Allocation Details'!$A$18:$L$18, 0),FALSE), 'E2 Allocators'!$B$15:$W$361, MATCH('O5 Details by Class &amp; Accounts'!AZ$18, 'E2 Allocators'!$B$15:$W$15, 0),FALSE)*$E145)</f>
        <v>0</v>
      </c>
      <c r="BA145" s="1334">
        <f>IF(ISERROR(VLOOKUP(VLOOKUP($A145, 'E4 TB Allocation Details'!$A$18:$L$217, MATCH("Misc ID", 'E4 TB Allocation Details'!$A$18:$L$18, 0),FALSE), 'E2 Allocators'!$B$15:$W$361, MATCH('O5 Details by Class &amp; Accounts'!BA$18, 'E2 Allocators'!$B$15:$W$15, 0),FALSE)*$E145), 0, VLOOKUP(VLOOKUP($A145, 'E4 TB Allocation Details'!$A$18:$L$217, MATCH("Misc ID", 'E4 TB Allocation Details'!$A$18:$L$18, 0),FALSE), 'E2 Allocators'!$B$15:$W$361, MATCH('O5 Details by Class &amp; Accounts'!BA$18, 'E2 Allocators'!$B$15:$W$15, 0),FALSE)*$E145)</f>
        <v>0</v>
      </c>
      <c r="BB145" s="1334">
        <f>IF(ISERROR(VLOOKUP(VLOOKUP($A145, 'E4 TB Allocation Details'!$A$18:$L$217, MATCH("Misc ID", 'E4 TB Allocation Details'!$A$18:$L$18, 0),FALSE), 'E2 Allocators'!$B$15:$W$361, MATCH('O5 Details by Class &amp; Accounts'!BB$18, 'E2 Allocators'!$B$15:$W$15, 0),FALSE)*$E145), 0, VLOOKUP(VLOOKUP($A145, 'E4 TB Allocation Details'!$A$18:$L$217, MATCH("Misc ID", 'E4 TB Allocation Details'!$A$18:$L$18, 0),FALSE), 'E2 Allocators'!$B$15:$W$361, MATCH('O5 Details by Class &amp; Accounts'!BB$18, 'E2 Allocators'!$B$15:$W$15, 0),FALSE)*$E145)</f>
        <v>0</v>
      </c>
      <c r="BC145" s="1334">
        <f>IF(ISERROR(VLOOKUP(VLOOKUP($A145, 'E4 TB Allocation Details'!$A$18:$L$217, MATCH("Misc ID", 'E4 TB Allocation Details'!$A$18:$L$18, 0),FALSE), 'E2 Allocators'!$B$15:$W$361, MATCH('O5 Details by Class &amp; Accounts'!BC$18, 'E2 Allocators'!$B$15:$W$15, 0),FALSE)*$E145), 0, VLOOKUP(VLOOKUP($A145, 'E4 TB Allocation Details'!$A$18:$L$217, MATCH("Misc ID", 'E4 TB Allocation Details'!$A$18:$L$18, 0),FALSE), 'E2 Allocators'!$B$15:$W$361, MATCH('O5 Details by Class &amp; Accounts'!BC$18, 'E2 Allocators'!$B$15:$W$15, 0),FALSE)*$E145)</f>
        <v>0</v>
      </c>
      <c r="BD145" s="1334">
        <f>IF(ISERROR(VLOOKUP(VLOOKUP($A145, 'E4 TB Allocation Details'!$A$18:$L$217, MATCH("Misc ID", 'E4 TB Allocation Details'!$A$18:$L$18, 0),FALSE), 'E2 Allocators'!$B$15:$W$361, MATCH('O5 Details by Class &amp; Accounts'!BD$18, 'E2 Allocators'!$B$15:$W$15, 0),FALSE)*$E145), 0, VLOOKUP(VLOOKUP($A145, 'E4 TB Allocation Details'!$A$18:$L$217, MATCH("Misc ID", 'E4 TB Allocation Details'!$A$18:$L$18, 0),FALSE), 'E2 Allocators'!$B$15:$W$361, MATCH('O5 Details by Class &amp; Accounts'!BD$18, 'E2 Allocators'!$B$15:$W$15, 0),FALSE)*$E145)</f>
        <v>0</v>
      </c>
      <c r="BE145" s="1334">
        <f>IF(ISERROR(VLOOKUP(VLOOKUP($A145, 'E4 TB Allocation Details'!$A$18:$L$217, MATCH("Misc ID", 'E4 TB Allocation Details'!$A$18:$L$18, 0),FALSE), 'E2 Allocators'!$B$15:$W$361, MATCH('O5 Details by Class &amp; Accounts'!BE$18, 'E2 Allocators'!$B$15:$W$15, 0),FALSE)*$E145), 0, VLOOKUP(VLOOKUP($A145, 'E4 TB Allocation Details'!$A$18:$L$217, MATCH("Misc ID", 'E4 TB Allocation Details'!$A$18:$L$18, 0),FALSE), 'E2 Allocators'!$B$15:$W$361, MATCH('O5 Details by Class &amp; Accounts'!BE$18, 'E2 Allocators'!$B$15:$W$15, 0),FALSE)*$E145)</f>
        <v>0</v>
      </c>
      <c r="BF145" s="1334">
        <f>IF(ISERROR(VLOOKUP(VLOOKUP($A145, 'E4 TB Allocation Details'!$A$18:$L$217, MATCH("Misc ID", 'E4 TB Allocation Details'!$A$18:$L$18, 0),FALSE), 'E2 Allocators'!$B$15:$W$361, MATCH('O5 Details by Class &amp; Accounts'!BF$18, 'E2 Allocators'!$B$15:$W$15, 0),FALSE)*$E145), 0, VLOOKUP(VLOOKUP($A145, 'E4 TB Allocation Details'!$A$18:$L$217, MATCH("Misc ID", 'E4 TB Allocation Details'!$A$18:$L$18, 0),FALSE), 'E2 Allocators'!$B$15:$W$361, MATCH('O5 Details by Class &amp; Accounts'!BF$18, 'E2 Allocators'!$B$15:$W$15, 0),FALSE)*$E145)</f>
        <v>0</v>
      </c>
      <c r="BG145" s="1334">
        <f>IF(ISERROR(VLOOKUP(VLOOKUP($A145, 'E4 TB Allocation Details'!$A$18:$L$217, MATCH("Misc ID", 'E4 TB Allocation Details'!$A$18:$L$18, 0),FALSE), 'E2 Allocators'!$B$15:$W$361, MATCH('O5 Details by Class &amp; Accounts'!BG$18, 'E2 Allocators'!$B$15:$W$15, 0),FALSE)*$E145), 0, VLOOKUP(VLOOKUP($A145, 'E4 TB Allocation Details'!$A$18:$L$217, MATCH("Misc ID", 'E4 TB Allocation Details'!$A$18:$L$18, 0),FALSE), 'E2 Allocators'!$B$15:$W$361, MATCH('O5 Details by Class &amp; Accounts'!BG$18, 'E2 Allocators'!$B$15:$W$15, 0),FALSE)*$E145)</f>
        <v>0</v>
      </c>
      <c r="BH145" s="1334">
        <f>IF(ISERROR(VLOOKUP(VLOOKUP($A145, 'E4 TB Allocation Details'!$A$18:$L$217, MATCH("Misc ID", 'E4 TB Allocation Details'!$A$18:$L$18, 0),FALSE), 'E2 Allocators'!$B$15:$W$361, MATCH('O5 Details by Class &amp; Accounts'!BH$18, 'E2 Allocators'!$B$15:$W$15, 0),FALSE)*$E145), 0, VLOOKUP(VLOOKUP($A145, 'E4 TB Allocation Details'!$A$18:$L$217, MATCH("Misc ID", 'E4 TB Allocation Details'!$A$18:$L$18, 0),FALSE), 'E2 Allocators'!$B$15:$W$361, MATCH('O5 Details by Class &amp; Accounts'!BH$18, 'E2 Allocators'!$B$15:$W$15, 0),FALSE)*$E145)</f>
        <v>0</v>
      </c>
      <c r="BI145" s="1334">
        <f>IF(ISERROR(VLOOKUP(VLOOKUP($A145, 'E4 TB Allocation Details'!$A$18:$L$217, MATCH("Misc ID", 'E4 TB Allocation Details'!$A$18:$L$18, 0),FALSE), 'E2 Allocators'!$B$15:$W$361, MATCH('O5 Details by Class &amp; Accounts'!BI$18, 'E2 Allocators'!$B$15:$W$15, 0),FALSE)*$E145), 0, VLOOKUP(VLOOKUP($A145, 'E4 TB Allocation Details'!$A$18:$L$217, MATCH("Misc ID", 'E4 TB Allocation Details'!$A$18:$L$18, 0),FALSE), 'E2 Allocators'!$B$15:$W$361, MATCH('O5 Details by Class &amp; Accounts'!BI$18, 'E2 Allocators'!$B$15:$W$15, 0),FALSE)*$E145)</f>
        <v>0</v>
      </c>
      <c r="BJ145" s="1334">
        <f>IF(ISERROR(VLOOKUP(VLOOKUP($A145, 'E4 TB Allocation Details'!$A$18:$L$217, MATCH("Misc ID", 'E4 TB Allocation Details'!$A$18:$L$18, 0),FALSE), 'E2 Allocators'!$B$15:$W$361, MATCH('O5 Details by Class &amp; Accounts'!BJ$18, 'E2 Allocators'!$B$15:$W$15, 0),FALSE)*$E145), 0, VLOOKUP(VLOOKUP($A145, 'E4 TB Allocation Details'!$A$18:$L$217, MATCH("Misc ID", 'E4 TB Allocation Details'!$A$18:$L$18, 0),FALSE), 'E2 Allocators'!$B$15:$W$361, MATCH('O5 Details by Class &amp; Accounts'!BJ$18, 'E2 Allocators'!$B$15:$W$15, 0),FALSE)*$E145)</f>
        <v>0</v>
      </c>
      <c r="BK145" s="1334">
        <f>IF(ISERROR(VLOOKUP(VLOOKUP($A145, 'E4 TB Allocation Details'!$A$18:$L$217, MATCH("Misc ID", 'E4 TB Allocation Details'!$A$18:$L$18, 0),FALSE), 'E2 Allocators'!$B$15:$W$361, MATCH('O5 Details by Class &amp; Accounts'!BK$18, 'E2 Allocators'!$B$15:$W$15, 0),FALSE)*$E145), 0, VLOOKUP(VLOOKUP($A145, 'E4 TB Allocation Details'!$A$18:$L$217, MATCH("Misc ID", 'E4 TB Allocation Details'!$A$18:$L$18, 0),FALSE), 'E2 Allocators'!$B$15:$W$361, MATCH('O5 Details by Class &amp; Accounts'!BK$18, 'E2 Allocators'!$B$15:$W$15, 0),FALSE)*$E145)</f>
        <v>0</v>
      </c>
      <c r="BL145" s="1334">
        <f>IF(ISERROR(VLOOKUP(VLOOKUP($A145, 'E4 TB Allocation Details'!$A$18:$L$217, MATCH("Misc ID", 'E4 TB Allocation Details'!$A$18:$L$18, 0),FALSE), 'E2 Allocators'!$B$15:$W$361, MATCH('O5 Details by Class &amp; Accounts'!BL$18, 'E2 Allocators'!$B$15:$W$15, 0),FALSE)*$E145), 0, VLOOKUP(VLOOKUP($A145, 'E4 TB Allocation Details'!$A$18:$L$217, MATCH("Misc ID", 'E4 TB Allocation Details'!$A$18:$L$18, 0),FALSE), 'E2 Allocators'!$B$15:$W$361, MATCH('O5 Details by Class &amp; Accounts'!BL$18, 'E2 Allocators'!$B$15:$W$15, 0),FALSE)*$E145)</f>
        <v>0</v>
      </c>
      <c r="BM145" s="1334">
        <f>IF(ISERROR(VLOOKUP(VLOOKUP($A145, 'E4 TB Allocation Details'!$A$18:$L$217, MATCH("Misc ID", 'E4 TB Allocation Details'!$A$18:$L$18, 0),FALSE), 'E2 Allocators'!$B$15:$W$361, MATCH('O5 Details by Class &amp; Accounts'!BM$18, 'E2 Allocators'!$B$15:$W$15, 0),FALSE)*$E145), 0, VLOOKUP(VLOOKUP($A145, 'E4 TB Allocation Details'!$A$18:$L$217, MATCH("Misc ID", 'E4 TB Allocation Details'!$A$18:$L$18, 0),FALSE), 'E2 Allocators'!$B$15:$W$361, MATCH('O5 Details by Class &amp; Accounts'!BM$18, 'E2 Allocators'!$B$15:$W$15, 0),FALSE)*$E145)</f>
        <v>0</v>
      </c>
      <c r="BN145" s="1334">
        <f>IF(ISERROR(VLOOKUP(VLOOKUP($A145, 'E4 TB Allocation Details'!$A$18:$L$217, MATCH("Misc ID", 'E4 TB Allocation Details'!$A$18:$L$18, 0),FALSE), 'E2 Allocators'!$B$15:$W$361, MATCH('O5 Details by Class &amp; Accounts'!BN$18, 'E2 Allocators'!$B$15:$W$15, 0),FALSE)*$E145), 0, VLOOKUP(VLOOKUP($A145, 'E4 TB Allocation Details'!$A$18:$L$217, MATCH("Misc ID", 'E4 TB Allocation Details'!$A$18:$L$18, 0),FALSE), 'E2 Allocators'!$B$15:$W$361, MATCH('O5 Details by Class &amp; Accounts'!BN$18, 'E2 Allocators'!$B$15:$W$15, 0),FALSE)*$E145)</f>
        <v>0</v>
      </c>
      <c r="BO145" s="1334">
        <f>IF(ISERROR(VLOOKUP(VLOOKUP($A145, 'E4 TB Allocation Details'!$A$18:$L$217, MATCH("Misc ID", 'E4 TB Allocation Details'!$A$18:$L$18, 0),FALSE), 'E2 Allocators'!$B$15:$W$361, MATCH('O5 Details by Class &amp; Accounts'!BO$18, 'E2 Allocators'!$B$15:$W$15, 0),FALSE)*$E145), 0, VLOOKUP(VLOOKUP($A145, 'E4 TB Allocation Details'!$A$18:$L$217, MATCH("Misc ID", 'E4 TB Allocation Details'!$A$18:$L$18, 0),FALSE), 'E2 Allocators'!$B$15:$W$361, MATCH('O5 Details by Class &amp; Accounts'!BO$18, 'E2 Allocators'!$B$15:$W$15, 0),FALSE)*$E145)</f>
        <v>0</v>
      </c>
      <c r="BP145" s="1334">
        <f>IF(ISERROR(VLOOKUP(VLOOKUP($A145, 'E4 TB Allocation Details'!$A$18:$L$217, MATCH("Misc ID", 'E4 TB Allocation Details'!$A$18:$L$18, 0),FALSE), 'E2 Allocators'!$B$15:$W$361, MATCH('O5 Details by Class &amp; Accounts'!BP$18, 'E2 Allocators'!$B$15:$W$15, 0),FALSE)*$E145), 0, VLOOKUP(VLOOKUP($A145, 'E4 TB Allocation Details'!$A$18:$L$217, MATCH("Misc ID", 'E4 TB Allocation Details'!$A$18:$L$18, 0),FALSE), 'E2 Allocators'!$B$15:$W$361, MATCH('O5 Details by Class &amp; Accounts'!BP$18, 'E2 Allocators'!$B$15:$W$15, 0),FALSE)*$E145)</f>
        <v>0</v>
      </c>
      <c r="BQ145" s="1334">
        <f>IF(ISERROR(VLOOKUP(VLOOKUP($A145, 'E4 TB Allocation Details'!$A$18:$L$217, MATCH("Misc ID", 'E4 TB Allocation Details'!$A$18:$L$18, 0),FALSE), 'E2 Allocators'!$B$15:$W$361, MATCH('O5 Details by Class &amp; Accounts'!BQ$18, 'E2 Allocators'!$B$15:$W$15, 0),FALSE)*$E145), 0, VLOOKUP(VLOOKUP($A145, 'E4 TB Allocation Details'!$A$18:$L$217, MATCH("Misc ID", 'E4 TB Allocation Details'!$A$18:$L$18, 0),FALSE), 'E2 Allocators'!$B$15:$W$361, MATCH('O5 Details by Class &amp; Accounts'!BQ$18, 'E2 Allocators'!$B$15:$W$15, 0),FALSE)*$E145)</f>
        <v>0</v>
      </c>
      <c r="BR145" s="1334">
        <f>IF(ISERROR(VLOOKUP(VLOOKUP($A145, 'E4 TB Allocation Details'!$A$18:$L$217, MATCH("Misc ID", 'E4 TB Allocation Details'!$A$18:$L$18, 0),FALSE), 'E2 Allocators'!$B$15:$W$361, MATCH('O5 Details by Class &amp; Accounts'!BR$18, 'E2 Allocators'!$B$15:$W$15, 0),FALSE)*$E145), 0, VLOOKUP(VLOOKUP($A145, 'E4 TB Allocation Details'!$A$18:$L$217, MATCH("Misc ID", 'E4 TB Allocation Details'!$A$18:$L$18, 0),FALSE), 'E2 Allocators'!$B$15:$W$361, MATCH('O5 Details by Class &amp; Accounts'!BR$18, 'E2 Allocators'!$B$15:$W$15, 0),FALSE)*$E145)</f>
        <v>0</v>
      </c>
      <c r="BS145" s="1334">
        <f t="shared" si="41"/>
        <v>0</v>
      </c>
      <c r="BT145" s="1334">
        <f>IF(ISERROR(VLOOKUP(VLOOKUP($A145, 'E4 TB Allocation Details'!$A$18:$L$217, MATCH("A &amp; G ID", 'E4 TB Allocation Details'!$A$18:$L$18, 0),FALSE), 'E2 Allocators'!$B$15:$W$361, MATCH('O5 Details by Class &amp; Accounts'!BT$18, 'E2 Allocators'!$B$15:$W$15, 0),FALSE)*$E145), 0, VLOOKUP(VLOOKUP($A145, 'E4 TB Allocation Details'!$A$18:$L$217, MATCH("A &amp; G ID", 'E4 TB Allocation Details'!$A$18:$L$18, 0),FALSE), 'E2 Allocators'!$B$15:$W$361, MATCH('O5 Details by Class &amp; Accounts'!BT$18, 'E2 Allocators'!$B$15:$W$15, 0),FALSE)*$E145)</f>
        <v>0</v>
      </c>
      <c r="BU145" s="1334">
        <f>IF(ISERROR(VLOOKUP(VLOOKUP($A145, 'E4 TB Allocation Details'!$A$18:$L$217, MATCH("A &amp; G ID", 'E4 TB Allocation Details'!$A$18:$L$18, 0),FALSE), 'E2 Allocators'!$B$15:$W$361, MATCH('O5 Details by Class &amp; Accounts'!BU$18, 'E2 Allocators'!$B$15:$W$15, 0),FALSE)*$E145), 0, VLOOKUP(VLOOKUP($A145, 'E4 TB Allocation Details'!$A$18:$L$217, MATCH("A &amp; G ID", 'E4 TB Allocation Details'!$A$18:$L$18, 0),FALSE), 'E2 Allocators'!$B$15:$W$361, MATCH('O5 Details by Class &amp; Accounts'!BU$18, 'E2 Allocators'!$B$15:$W$15, 0),FALSE)*$E145)</f>
        <v>0</v>
      </c>
      <c r="BV145" s="1334">
        <f>IF(ISERROR(VLOOKUP(VLOOKUP($A145, 'E4 TB Allocation Details'!$A$18:$L$217, MATCH("A &amp; G ID", 'E4 TB Allocation Details'!$A$18:$L$18, 0),FALSE), 'E2 Allocators'!$B$15:$W$361, MATCH('O5 Details by Class &amp; Accounts'!BV$18, 'E2 Allocators'!$B$15:$W$15, 0),FALSE)*$E145), 0, VLOOKUP(VLOOKUP($A145, 'E4 TB Allocation Details'!$A$18:$L$217, MATCH("A &amp; G ID", 'E4 TB Allocation Details'!$A$18:$L$18, 0),FALSE), 'E2 Allocators'!$B$15:$W$361, MATCH('O5 Details by Class &amp; Accounts'!BV$18, 'E2 Allocators'!$B$15:$W$15, 0),FALSE)*$E145)</f>
        <v>0</v>
      </c>
      <c r="BW145" s="1334">
        <f>IF(ISERROR(VLOOKUP(VLOOKUP($A145, 'E4 TB Allocation Details'!$A$18:$L$217, MATCH("A &amp; G ID", 'E4 TB Allocation Details'!$A$18:$L$18, 0),FALSE), 'E2 Allocators'!$B$15:$W$361, MATCH('O5 Details by Class &amp; Accounts'!BW$18, 'E2 Allocators'!$B$15:$W$15, 0),FALSE)*$E145), 0, VLOOKUP(VLOOKUP($A145, 'E4 TB Allocation Details'!$A$18:$L$217, MATCH("A &amp; G ID", 'E4 TB Allocation Details'!$A$18:$L$18, 0),FALSE), 'E2 Allocators'!$B$15:$W$361, MATCH('O5 Details by Class &amp; Accounts'!BW$18, 'E2 Allocators'!$B$15:$W$15, 0),FALSE)*$E145)</f>
        <v>0</v>
      </c>
      <c r="BX145" s="1334">
        <f>IF(ISERROR(VLOOKUP(VLOOKUP($A145, 'E4 TB Allocation Details'!$A$18:$L$217, MATCH("A &amp; G ID", 'E4 TB Allocation Details'!$A$18:$L$18, 0),FALSE), 'E2 Allocators'!$B$15:$W$361, MATCH('O5 Details by Class &amp; Accounts'!BX$18, 'E2 Allocators'!$B$15:$W$15, 0),FALSE)*$E145), 0, VLOOKUP(VLOOKUP($A145, 'E4 TB Allocation Details'!$A$18:$L$217, MATCH("A &amp; G ID", 'E4 TB Allocation Details'!$A$18:$L$18, 0),FALSE), 'E2 Allocators'!$B$15:$W$361, MATCH('O5 Details by Class &amp; Accounts'!BX$18, 'E2 Allocators'!$B$15:$W$15, 0),FALSE)*$E145)</f>
        <v>0</v>
      </c>
      <c r="BY145" s="1334">
        <f>IF(ISERROR(VLOOKUP(VLOOKUP($A145, 'E4 TB Allocation Details'!$A$18:$L$217, MATCH("A &amp; G ID", 'E4 TB Allocation Details'!$A$18:$L$18, 0),FALSE), 'E2 Allocators'!$B$15:$W$361, MATCH('O5 Details by Class &amp; Accounts'!BY$18, 'E2 Allocators'!$B$15:$W$15, 0),FALSE)*$E145), 0, VLOOKUP(VLOOKUP($A145, 'E4 TB Allocation Details'!$A$18:$L$217, MATCH("A &amp; G ID", 'E4 TB Allocation Details'!$A$18:$L$18, 0),FALSE), 'E2 Allocators'!$B$15:$W$361, MATCH('O5 Details by Class &amp; Accounts'!BY$18, 'E2 Allocators'!$B$15:$W$15, 0),FALSE)*$E145)</f>
        <v>0</v>
      </c>
      <c r="BZ145" s="1334">
        <f>IF(ISERROR(VLOOKUP(VLOOKUP($A145, 'E4 TB Allocation Details'!$A$18:$L$217, MATCH("A &amp; G ID", 'E4 TB Allocation Details'!$A$18:$L$18, 0),FALSE), 'E2 Allocators'!$B$15:$W$361, MATCH('O5 Details by Class &amp; Accounts'!BZ$18, 'E2 Allocators'!$B$15:$W$15, 0),FALSE)*$E145), 0, VLOOKUP(VLOOKUP($A145, 'E4 TB Allocation Details'!$A$18:$L$217, MATCH("A &amp; G ID", 'E4 TB Allocation Details'!$A$18:$L$18, 0),FALSE), 'E2 Allocators'!$B$15:$W$361, MATCH('O5 Details by Class &amp; Accounts'!BZ$18, 'E2 Allocators'!$B$15:$W$15, 0),FALSE)*$E145)</f>
        <v>0</v>
      </c>
      <c r="CA145" s="1334">
        <f>IF(ISERROR(VLOOKUP(VLOOKUP($A145, 'E4 TB Allocation Details'!$A$18:$L$217, MATCH("A &amp; G ID", 'E4 TB Allocation Details'!$A$18:$L$18, 0),FALSE), 'E2 Allocators'!$B$15:$W$361, MATCH('O5 Details by Class &amp; Accounts'!CA$18, 'E2 Allocators'!$B$15:$W$15, 0),FALSE)*$E145), 0, VLOOKUP(VLOOKUP($A145, 'E4 TB Allocation Details'!$A$18:$L$217, MATCH("A &amp; G ID", 'E4 TB Allocation Details'!$A$18:$L$18, 0),FALSE), 'E2 Allocators'!$B$15:$W$361, MATCH('O5 Details by Class &amp; Accounts'!CA$18, 'E2 Allocators'!$B$15:$W$15, 0),FALSE)*$E145)</f>
        <v>0</v>
      </c>
      <c r="CB145" s="1334">
        <f>IF(ISERROR(VLOOKUP(VLOOKUP($A145, 'E4 TB Allocation Details'!$A$18:$L$217, MATCH("A &amp; G ID", 'E4 TB Allocation Details'!$A$18:$L$18, 0),FALSE), 'E2 Allocators'!$B$15:$W$361, MATCH('O5 Details by Class &amp; Accounts'!CB$18, 'E2 Allocators'!$B$15:$W$15, 0),FALSE)*$E145), 0, VLOOKUP(VLOOKUP($A145, 'E4 TB Allocation Details'!$A$18:$L$217, MATCH("A &amp; G ID", 'E4 TB Allocation Details'!$A$18:$L$18, 0),FALSE), 'E2 Allocators'!$B$15:$W$361, MATCH('O5 Details by Class &amp; Accounts'!CB$18, 'E2 Allocators'!$B$15:$W$15, 0),FALSE)*$E145)</f>
        <v>0</v>
      </c>
      <c r="CC145" s="1334">
        <f>IF(ISERROR(VLOOKUP(VLOOKUP($A145, 'E4 TB Allocation Details'!$A$18:$L$217, MATCH("A &amp; G ID", 'E4 TB Allocation Details'!$A$18:$L$18, 0),FALSE), 'E2 Allocators'!$B$15:$W$361, MATCH('O5 Details by Class &amp; Accounts'!CC$18, 'E2 Allocators'!$B$15:$W$15, 0),FALSE)*$E145), 0, VLOOKUP(VLOOKUP($A145, 'E4 TB Allocation Details'!$A$18:$L$217, MATCH("A &amp; G ID", 'E4 TB Allocation Details'!$A$18:$L$18, 0),FALSE), 'E2 Allocators'!$B$15:$W$361, MATCH('O5 Details by Class &amp; Accounts'!CC$18, 'E2 Allocators'!$B$15:$W$15, 0),FALSE)*$E145)</f>
        <v>0</v>
      </c>
      <c r="CD145" s="1334">
        <f>IF(ISERROR(VLOOKUP(VLOOKUP($A145, 'E4 TB Allocation Details'!$A$18:$L$217, MATCH("A &amp; G ID", 'E4 TB Allocation Details'!$A$18:$L$18, 0),FALSE), 'E2 Allocators'!$B$15:$W$361, MATCH('O5 Details by Class &amp; Accounts'!CD$18, 'E2 Allocators'!$B$15:$W$15, 0),FALSE)*$E145), 0, VLOOKUP(VLOOKUP($A145, 'E4 TB Allocation Details'!$A$18:$L$217, MATCH("A &amp; G ID", 'E4 TB Allocation Details'!$A$18:$L$18, 0),FALSE), 'E2 Allocators'!$B$15:$W$361, MATCH('O5 Details by Class &amp; Accounts'!CD$18, 'E2 Allocators'!$B$15:$W$15, 0),FALSE)*$E145)</f>
        <v>0</v>
      </c>
      <c r="CE145" s="1334">
        <f>IF(ISERROR(VLOOKUP(VLOOKUP($A145, 'E4 TB Allocation Details'!$A$18:$L$217, MATCH("A &amp; G ID", 'E4 TB Allocation Details'!$A$18:$L$18, 0),FALSE), 'E2 Allocators'!$B$15:$W$361, MATCH('O5 Details by Class &amp; Accounts'!CE$18, 'E2 Allocators'!$B$15:$W$15, 0),FALSE)*$E145), 0, VLOOKUP(VLOOKUP($A145, 'E4 TB Allocation Details'!$A$18:$L$217, MATCH("A &amp; G ID", 'E4 TB Allocation Details'!$A$18:$L$18, 0),FALSE), 'E2 Allocators'!$B$15:$W$361, MATCH('O5 Details by Class &amp; Accounts'!CE$18, 'E2 Allocators'!$B$15:$W$15, 0),FALSE)*$E145)</f>
        <v>0</v>
      </c>
      <c r="CF145" s="1334">
        <f>IF(ISERROR(VLOOKUP(VLOOKUP($A145, 'E4 TB Allocation Details'!$A$18:$L$217, MATCH("A &amp; G ID", 'E4 TB Allocation Details'!$A$18:$L$18, 0),FALSE), 'E2 Allocators'!$B$15:$W$361, MATCH('O5 Details by Class &amp; Accounts'!CF$18, 'E2 Allocators'!$B$15:$W$15, 0),FALSE)*$E145), 0, VLOOKUP(VLOOKUP($A145, 'E4 TB Allocation Details'!$A$18:$L$217, MATCH("A &amp; G ID", 'E4 TB Allocation Details'!$A$18:$L$18, 0),FALSE), 'E2 Allocators'!$B$15:$W$361, MATCH('O5 Details by Class &amp; Accounts'!CF$18, 'E2 Allocators'!$B$15:$W$15, 0),FALSE)*$E145)</f>
        <v>0</v>
      </c>
      <c r="CG145" s="1334">
        <f>IF(ISERROR(VLOOKUP(VLOOKUP($A145, 'E4 TB Allocation Details'!$A$18:$L$217, MATCH("A &amp; G ID", 'E4 TB Allocation Details'!$A$18:$L$18, 0),FALSE), 'E2 Allocators'!$B$15:$W$361, MATCH('O5 Details by Class &amp; Accounts'!CG$18, 'E2 Allocators'!$B$15:$W$15, 0),FALSE)*$E145), 0, VLOOKUP(VLOOKUP($A145, 'E4 TB Allocation Details'!$A$18:$L$217, MATCH("A &amp; G ID", 'E4 TB Allocation Details'!$A$18:$L$18, 0),FALSE), 'E2 Allocators'!$B$15:$W$361, MATCH('O5 Details by Class &amp; Accounts'!CG$18, 'E2 Allocators'!$B$15:$W$15, 0),FALSE)*$E145)</f>
        <v>0</v>
      </c>
      <c r="CH145" s="1334">
        <f>IF(ISERROR(VLOOKUP(VLOOKUP($A145, 'E4 TB Allocation Details'!$A$18:$L$217, MATCH("A &amp; G ID", 'E4 TB Allocation Details'!$A$18:$L$18, 0),FALSE), 'E2 Allocators'!$B$15:$W$361, MATCH('O5 Details by Class &amp; Accounts'!CH$18, 'E2 Allocators'!$B$15:$W$15, 0),FALSE)*$E145), 0, VLOOKUP(VLOOKUP($A145, 'E4 TB Allocation Details'!$A$18:$L$217, MATCH("A &amp; G ID", 'E4 TB Allocation Details'!$A$18:$L$18, 0),FALSE), 'E2 Allocators'!$B$15:$W$361, MATCH('O5 Details by Class &amp; Accounts'!CH$18, 'E2 Allocators'!$B$15:$W$15, 0),FALSE)*$E145)</f>
        <v>0</v>
      </c>
      <c r="CI145" s="1334">
        <f>IF(ISERROR(VLOOKUP(VLOOKUP($A145, 'E4 TB Allocation Details'!$A$18:$L$217, MATCH("A &amp; G ID", 'E4 TB Allocation Details'!$A$18:$L$18, 0),FALSE), 'E2 Allocators'!$B$15:$W$361, MATCH('O5 Details by Class &amp; Accounts'!CI$18, 'E2 Allocators'!$B$15:$W$15, 0),FALSE)*$E145), 0, VLOOKUP(VLOOKUP($A145, 'E4 TB Allocation Details'!$A$18:$L$217, MATCH("A &amp; G ID", 'E4 TB Allocation Details'!$A$18:$L$18, 0),FALSE), 'E2 Allocators'!$B$15:$W$361, MATCH('O5 Details by Class &amp; Accounts'!CI$18, 'E2 Allocators'!$B$15:$W$15, 0),FALSE)*$E145)</f>
        <v>0</v>
      </c>
      <c r="CJ145" s="1334">
        <f>IF(ISERROR(VLOOKUP(VLOOKUP($A145, 'E4 TB Allocation Details'!$A$18:$L$217, MATCH("A &amp; G ID", 'E4 TB Allocation Details'!$A$18:$L$18, 0),FALSE), 'E2 Allocators'!$B$15:$W$361, MATCH('O5 Details by Class &amp; Accounts'!CJ$18, 'E2 Allocators'!$B$15:$W$15, 0),FALSE)*$E145), 0, VLOOKUP(VLOOKUP($A145, 'E4 TB Allocation Details'!$A$18:$L$217, MATCH("A &amp; G ID", 'E4 TB Allocation Details'!$A$18:$L$18, 0),FALSE), 'E2 Allocators'!$B$15:$W$361, MATCH('O5 Details by Class &amp; Accounts'!CJ$18, 'E2 Allocators'!$B$15:$W$15, 0),FALSE)*$E145)</f>
        <v>0</v>
      </c>
      <c r="CK145" s="1334">
        <f>IF(ISERROR(VLOOKUP(VLOOKUP($A145, 'E4 TB Allocation Details'!$A$18:$L$217, MATCH("A &amp; G ID", 'E4 TB Allocation Details'!$A$18:$L$18, 0),FALSE), 'E2 Allocators'!$B$15:$W$361, MATCH('O5 Details by Class &amp; Accounts'!CK$18, 'E2 Allocators'!$B$15:$W$15, 0),FALSE)*$E145), 0, VLOOKUP(VLOOKUP($A145, 'E4 TB Allocation Details'!$A$18:$L$217, MATCH("A &amp; G ID", 'E4 TB Allocation Details'!$A$18:$L$18, 0),FALSE), 'E2 Allocators'!$B$15:$W$361, MATCH('O5 Details by Class &amp; Accounts'!CK$18, 'E2 Allocators'!$B$15:$W$15, 0),FALSE)*$E145)</f>
        <v>0</v>
      </c>
      <c r="CL145" s="1334">
        <f>IF(ISERROR(VLOOKUP(VLOOKUP($A145, 'E4 TB Allocation Details'!$A$18:$L$217, MATCH("A &amp; G ID", 'E4 TB Allocation Details'!$A$18:$L$18, 0),FALSE), 'E2 Allocators'!$B$15:$W$361, MATCH('O5 Details by Class &amp; Accounts'!CL$18, 'E2 Allocators'!$B$15:$W$15, 0),FALSE)*$E145), 0, VLOOKUP(VLOOKUP($A145, 'E4 TB Allocation Details'!$A$18:$L$217, MATCH("A &amp; G ID", 'E4 TB Allocation Details'!$A$18:$L$18, 0),FALSE), 'E2 Allocators'!$B$15:$W$361, MATCH('O5 Details by Class &amp; Accounts'!CL$18, 'E2 Allocators'!$B$15:$W$15, 0),FALSE)*$E145)</f>
        <v>0</v>
      </c>
      <c r="CM145" s="1334">
        <f>IF(ISERROR(VLOOKUP(VLOOKUP($A145, 'E4 TB Allocation Details'!$A$18:$L$217, MATCH("A &amp; G ID", 'E4 TB Allocation Details'!$A$18:$L$18, 0),FALSE), 'E2 Allocators'!$B$15:$W$361, MATCH('O5 Details by Class &amp; Accounts'!CM$18, 'E2 Allocators'!$B$15:$W$15, 0),FALSE)*$E145), 0, VLOOKUP(VLOOKUP($A145, 'E4 TB Allocation Details'!$A$18:$L$217, MATCH("A &amp; G ID", 'E4 TB Allocation Details'!$A$18:$L$18, 0),FALSE), 'E2 Allocators'!$B$15:$W$361, MATCH('O5 Details by Class &amp; Accounts'!CM$18, 'E2 Allocators'!$B$15:$W$15, 0),FALSE)*$E145)</f>
        <v>0</v>
      </c>
      <c r="CN145" s="1334">
        <f t="shared" si="42"/>
        <v>0</v>
      </c>
      <c r="CO145" s="1670">
        <f t="shared" si="43"/>
        <v>0</v>
      </c>
      <c r="CQ145" s="1926">
        <v>1850</v>
      </c>
    </row>
    <row r="146" spans="1:95" s="64" customFormat="1" ht="12.75" x14ac:dyDescent="0.2">
      <c r="A146" s="1102">
        <v>5065</v>
      </c>
      <c r="B146" s="1101" t="s">
        <v>1681</v>
      </c>
      <c r="C146" s="1667">
        <f>IF(ISERROR(VLOOKUP($A146,'I3 TB Data'!$A$20:$H$465,MATCH('O5 Details by Class &amp; Accounts'!$C$18, 'I3 TB Data'!$A$20:$H$20,0),0)), 0, VLOOKUP($A146,'I3 TB Data'!$A$20:$H$465,MATCH('O5 Details by Class &amp; Accounts'!$C$18,'I3 TB Data'!$A$20:$H$20,0),0))</f>
        <v>435738</v>
      </c>
      <c r="D146" s="1668"/>
      <c r="E146" s="1667">
        <f t="shared" si="44"/>
        <v>435738</v>
      </c>
      <c r="F146" s="1669">
        <f>IF(ISERROR(VLOOKUP($A146, 'E1 Categorization'!A33:E123, MATCH("Customer Component", 'E1 Categorization'!$A$33:$E$33,0), 0)), 0, IF(VLOOKUP($A146, 'E1 Categorization'!A33:E123, MATCH("Customer Component", 'E1 Categorization'!$A$33:$E$33,0), 0)=0, 'O5 Details by Class &amp; Accounts'!$E146, IF(AND(VLOOKUP($A146, 'E1 Categorization'!A33:E123, MATCH("Customer Component", 'E1 Categorization'!$A$33:$E$33,0), 0) &gt;0, VLOOKUP($A146, 'E1 Categorization'!A33:E123, MATCH("Customer Component", 'E1 Categorization'!$A$33:$E$33,0), 0)&lt;1), 'O5 Details by Class &amp; Accounts'!$E146*(1-VLOOKUP($A146, 'E1 Categorization'!A33:E123, MATCH("Customer Component", 'E1 Categorization'!$A$33:$E$33,0), 0)), 0)))</f>
        <v>0</v>
      </c>
      <c r="G146" s="1669">
        <f>IF(ISERROR(VLOOKUP($A146, 'E1 Categorization'!A33:E123, MATCH("Customer Component", 'E1 Categorization'!$A$33:$E$33,0), 0)),0, IF(VLOOKUP($A146, 'E1 Categorization'!A33:E123, MATCH("Customer Component", 'E1 Categorization'!$A$33:$E$33,0), 0)=0, 0, IF(AND(VLOOKUP($A146, 'E1 Categorization'!A33:E123, MATCH("Customer Component", 'E1 Categorization'!$A$33:$E$33,0), 0) &gt;0, VLOOKUP($A146, 'E1 Categorization'!A33:E123, MATCH("Customer Component", 'E1 Categorization'!$A$33:$E$33,0), 0)&lt;1), 'O5 Details by Class &amp; Accounts'!$E146*(VLOOKUP($A146, 'E1 Categorization'!A33:E123, MATCH("Customer Component", 'E1 Categorization'!$A$33:$E$33,0), 0)), 'O5 Details by Class &amp; Accounts'!$E146)))</f>
        <v>435738</v>
      </c>
      <c r="H146" s="1334">
        <f t="shared" si="38"/>
        <v>435738</v>
      </c>
      <c r="I146" s="1334">
        <f>IF(ISERROR(VLOOKUP(VLOOKUP($A146, 'E4 TB Allocation Details'!$A$18:$L$217, MATCH("Demand ID", 'E4 TB Allocation Details'!$A$18:$L$18, 0),FALSE), 'E2 Allocators'!$B$15:$W$361, MATCH('O5 Details by Class &amp; Accounts'!I$18, 'E2 Allocators'!$B$15:$W$15, 0),FALSE)*$F146), 0, VLOOKUP(VLOOKUP($A146, 'E4 TB Allocation Details'!$A$18:$L$217, MATCH("Demand ID", 'E4 TB Allocation Details'!$A$18:$L$18, 0),FALSE), 'E2 Allocators'!$B$15:$W$361, MATCH('O5 Details by Class &amp; Accounts'!I$18, 'E2 Allocators'!$B$15:$W$15, 0),FALSE)*$F146)</f>
        <v>0</v>
      </c>
      <c r="J146" s="1334">
        <f>IF(ISERROR(VLOOKUP(VLOOKUP($A146, 'E4 TB Allocation Details'!$A$18:$L$217, MATCH("Demand ID", 'E4 TB Allocation Details'!$A$18:$L$18, 0),FALSE), 'E2 Allocators'!$B$15:$W$361, MATCH('O5 Details by Class &amp; Accounts'!J$18, 'E2 Allocators'!$B$15:$W$15, 0),FALSE)*$F146), 0, VLOOKUP(VLOOKUP($A146, 'E4 TB Allocation Details'!$A$18:$L$217, MATCH("Demand ID", 'E4 TB Allocation Details'!$A$18:$L$18, 0),FALSE), 'E2 Allocators'!$B$15:$W$361, MATCH('O5 Details by Class &amp; Accounts'!J$18, 'E2 Allocators'!$B$15:$W$15, 0),FALSE)*$F146)</f>
        <v>0</v>
      </c>
      <c r="K146" s="1334">
        <f>IF(ISERROR(VLOOKUP(VLOOKUP($A146, 'E4 TB Allocation Details'!$A$18:$L$217, MATCH("Demand ID", 'E4 TB Allocation Details'!$A$18:$L$18, 0),FALSE), 'E2 Allocators'!$B$15:$W$361, MATCH('O5 Details by Class &amp; Accounts'!K$18, 'E2 Allocators'!$B$15:$W$15, 0),FALSE)*$F146), 0, VLOOKUP(VLOOKUP($A146, 'E4 TB Allocation Details'!$A$18:$L$217, MATCH("Demand ID", 'E4 TB Allocation Details'!$A$18:$L$18, 0),FALSE), 'E2 Allocators'!$B$15:$W$361, MATCH('O5 Details by Class &amp; Accounts'!K$18, 'E2 Allocators'!$B$15:$W$15, 0),FALSE)*$F146)</f>
        <v>0</v>
      </c>
      <c r="L146" s="1334">
        <f>IF(ISERROR(VLOOKUP(VLOOKUP($A146, 'E4 TB Allocation Details'!$A$18:$L$217, MATCH("Demand ID", 'E4 TB Allocation Details'!$A$18:$L$18, 0),FALSE), 'E2 Allocators'!$B$15:$W$361, MATCH('O5 Details by Class &amp; Accounts'!L$18, 'E2 Allocators'!$B$15:$W$15, 0),FALSE)*$F146), 0, VLOOKUP(VLOOKUP($A146, 'E4 TB Allocation Details'!$A$18:$L$217, MATCH("Demand ID", 'E4 TB Allocation Details'!$A$18:$L$18, 0),FALSE), 'E2 Allocators'!$B$15:$W$361, MATCH('O5 Details by Class &amp; Accounts'!L$18, 'E2 Allocators'!$B$15:$W$15, 0),FALSE)*$F146)</f>
        <v>0</v>
      </c>
      <c r="M146" s="1334">
        <f>IF(ISERROR(VLOOKUP(VLOOKUP($A146, 'E4 TB Allocation Details'!$A$18:$L$217, MATCH("Demand ID", 'E4 TB Allocation Details'!$A$18:$L$18, 0),FALSE), 'E2 Allocators'!$B$15:$W$361, MATCH('O5 Details by Class &amp; Accounts'!M$18, 'E2 Allocators'!$B$15:$W$15, 0),FALSE)*$F146), 0, VLOOKUP(VLOOKUP($A146, 'E4 TB Allocation Details'!$A$18:$L$217, MATCH("Demand ID", 'E4 TB Allocation Details'!$A$18:$L$18, 0),FALSE), 'E2 Allocators'!$B$15:$W$361, MATCH('O5 Details by Class &amp; Accounts'!M$18, 'E2 Allocators'!$B$15:$W$15, 0),FALSE)*$F146)</f>
        <v>0</v>
      </c>
      <c r="N146" s="1334">
        <f>IF(ISERROR(VLOOKUP(VLOOKUP($A146, 'E4 TB Allocation Details'!$A$18:$L$217, MATCH("Demand ID", 'E4 TB Allocation Details'!$A$18:$L$18, 0),FALSE), 'E2 Allocators'!$B$15:$W$361, MATCH('O5 Details by Class &amp; Accounts'!N$18, 'E2 Allocators'!$B$15:$W$15, 0),FALSE)*$F146), 0, VLOOKUP(VLOOKUP($A146, 'E4 TB Allocation Details'!$A$18:$L$217, MATCH("Demand ID", 'E4 TB Allocation Details'!$A$18:$L$18, 0),FALSE), 'E2 Allocators'!$B$15:$W$361, MATCH('O5 Details by Class &amp; Accounts'!N$18, 'E2 Allocators'!$B$15:$W$15, 0),FALSE)*$F146)</f>
        <v>0</v>
      </c>
      <c r="O146" s="1334">
        <f>IF(ISERROR(VLOOKUP(VLOOKUP($A146, 'E4 TB Allocation Details'!$A$18:$L$217, MATCH("Demand ID", 'E4 TB Allocation Details'!$A$18:$L$18, 0),FALSE), 'E2 Allocators'!$B$15:$W$361, MATCH('O5 Details by Class &amp; Accounts'!O$18, 'E2 Allocators'!$B$15:$W$15, 0),FALSE)*$F146), 0, VLOOKUP(VLOOKUP($A146, 'E4 TB Allocation Details'!$A$18:$L$217, MATCH("Demand ID", 'E4 TB Allocation Details'!$A$18:$L$18, 0),FALSE), 'E2 Allocators'!$B$15:$W$361, MATCH('O5 Details by Class &amp; Accounts'!O$18, 'E2 Allocators'!$B$15:$W$15, 0),FALSE)*$F146)</f>
        <v>0</v>
      </c>
      <c r="P146" s="1334">
        <f>IF(ISERROR(VLOOKUP(VLOOKUP($A146, 'E4 TB Allocation Details'!$A$18:$L$217, MATCH("Demand ID", 'E4 TB Allocation Details'!$A$18:$L$18, 0),FALSE), 'E2 Allocators'!$B$15:$W$361, MATCH('O5 Details by Class &amp; Accounts'!P$18, 'E2 Allocators'!$B$15:$W$15, 0),FALSE)*$F146), 0, VLOOKUP(VLOOKUP($A146, 'E4 TB Allocation Details'!$A$18:$L$217, MATCH("Demand ID", 'E4 TB Allocation Details'!$A$18:$L$18, 0),FALSE), 'E2 Allocators'!$B$15:$W$361, MATCH('O5 Details by Class &amp; Accounts'!P$18, 'E2 Allocators'!$B$15:$W$15, 0),FALSE)*$F146)</f>
        <v>0</v>
      </c>
      <c r="Q146" s="1334">
        <f>IF(ISERROR(VLOOKUP(VLOOKUP($A146, 'E4 TB Allocation Details'!$A$18:$L$217, MATCH("Demand ID", 'E4 TB Allocation Details'!$A$18:$L$18, 0),FALSE), 'E2 Allocators'!$B$15:$W$361, MATCH('O5 Details by Class &amp; Accounts'!Q$18, 'E2 Allocators'!$B$15:$W$15, 0),FALSE)*$F146), 0, VLOOKUP(VLOOKUP($A146, 'E4 TB Allocation Details'!$A$18:$L$217, MATCH("Demand ID", 'E4 TB Allocation Details'!$A$18:$L$18, 0),FALSE), 'E2 Allocators'!$B$15:$W$361, MATCH('O5 Details by Class &amp; Accounts'!Q$18, 'E2 Allocators'!$B$15:$W$15, 0),FALSE)*$F146)</f>
        <v>0</v>
      </c>
      <c r="R146" s="1334">
        <f>IF(ISERROR(VLOOKUP(VLOOKUP($A146, 'E4 TB Allocation Details'!$A$18:$L$217, MATCH("Demand ID", 'E4 TB Allocation Details'!$A$18:$L$18, 0),FALSE), 'E2 Allocators'!$B$15:$W$361, MATCH('O5 Details by Class &amp; Accounts'!R$18, 'E2 Allocators'!$B$15:$W$15, 0),FALSE)*$F146), 0, VLOOKUP(VLOOKUP($A146, 'E4 TB Allocation Details'!$A$18:$L$217, MATCH("Demand ID", 'E4 TB Allocation Details'!$A$18:$L$18, 0),FALSE), 'E2 Allocators'!$B$15:$W$361, MATCH('O5 Details by Class &amp; Accounts'!R$18, 'E2 Allocators'!$B$15:$W$15, 0),FALSE)*$F146)</f>
        <v>0</v>
      </c>
      <c r="S146" s="1334">
        <f>IF(ISERROR(VLOOKUP(VLOOKUP($A146, 'E4 TB Allocation Details'!$A$18:$L$217, MATCH("Demand ID", 'E4 TB Allocation Details'!$A$18:$L$18, 0),FALSE), 'E2 Allocators'!$B$15:$W$361, MATCH('O5 Details by Class &amp; Accounts'!S$18, 'E2 Allocators'!$B$15:$W$15, 0),FALSE)*$F146), 0, VLOOKUP(VLOOKUP($A146, 'E4 TB Allocation Details'!$A$18:$L$217, MATCH("Demand ID", 'E4 TB Allocation Details'!$A$18:$L$18, 0),FALSE), 'E2 Allocators'!$B$15:$W$361, MATCH('O5 Details by Class &amp; Accounts'!S$18, 'E2 Allocators'!$B$15:$W$15, 0),FALSE)*$F146)</f>
        <v>0</v>
      </c>
      <c r="T146" s="1334">
        <f>IF(ISERROR(VLOOKUP(VLOOKUP($A146, 'E4 TB Allocation Details'!$A$18:$L$217, MATCH("Demand ID", 'E4 TB Allocation Details'!$A$18:$L$18, 0),FALSE), 'E2 Allocators'!$B$15:$W$361, MATCH('O5 Details by Class &amp; Accounts'!T$18, 'E2 Allocators'!$B$15:$W$15, 0),FALSE)*$F146), 0, VLOOKUP(VLOOKUP($A146, 'E4 TB Allocation Details'!$A$18:$L$217, MATCH("Demand ID", 'E4 TB Allocation Details'!$A$18:$L$18, 0),FALSE), 'E2 Allocators'!$B$15:$W$361, MATCH('O5 Details by Class &amp; Accounts'!T$18, 'E2 Allocators'!$B$15:$W$15, 0),FALSE)*$F146)</f>
        <v>0</v>
      </c>
      <c r="U146" s="1334">
        <f>IF(ISERROR(VLOOKUP(VLOOKUP($A146, 'E4 TB Allocation Details'!$A$18:$L$217, MATCH("Demand ID", 'E4 TB Allocation Details'!$A$18:$L$18, 0),FALSE), 'E2 Allocators'!$B$15:$W$361, MATCH('O5 Details by Class &amp; Accounts'!U$18, 'E2 Allocators'!$B$15:$W$15, 0),FALSE)*$F146), 0, VLOOKUP(VLOOKUP($A146, 'E4 TB Allocation Details'!$A$18:$L$217, MATCH("Demand ID", 'E4 TB Allocation Details'!$A$18:$L$18, 0),FALSE), 'E2 Allocators'!$B$15:$W$361, MATCH('O5 Details by Class &amp; Accounts'!U$18, 'E2 Allocators'!$B$15:$W$15, 0),FALSE)*$F146)</f>
        <v>0</v>
      </c>
      <c r="V146" s="1334">
        <f>IF(ISERROR(VLOOKUP(VLOOKUP($A146, 'E4 TB Allocation Details'!$A$18:$L$217, MATCH("Demand ID", 'E4 TB Allocation Details'!$A$18:$L$18, 0),FALSE), 'E2 Allocators'!$B$15:$W$361, MATCH('O5 Details by Class &amp; Accounts'!V$18, 'E2 Allocators'!$B$15:$W$15, 0),FALSE)*$F146), 0, VLOOKUP(VLOOKUP($A146, 'E4 TB Allocation Details'!$A$18:$L$217, MATCH("Demand ID", 'E4 TB Allocation Details'!$A$18:$L$18, 0),FALSE), 'E2 Allocators'!$B$15:$W$361, MATCH('O5 Details by Class &amp; Accounts'!V$18, 'E2 Allocators'!$B$15:$W$15, 0),FALSE)*$F146)</f>
        <v>0</v>
      </c>
      <c r="W146" s="1334">
        <f>IF(ISERROR(VLOOKUP(VLOOKUP($A146, 'E4 TB Allocation Details'!$A$18:$L$217, MATCH("Demand ID", 'E4 TB Allocation Details'!$A$18:$L$18, 0),FALSE), 'E2 Allocators'!$B$15:$W$361, MATCH('O5 Details by Class &amp; Accounts'!W$18, 'E2 Allocators'!$B$15:$W$15, 0),FALSE)*$F146), 0, VLOOKUP(VLOOKUP($A146, 'E4 TB Allocation Details'!$A$18:$L$217, MATCH("Demand ID", 'E4 TB Allocation Details'!$A$18:$L$18, 0),FALSE), 'E2 Allocators'!$B$15:$W$361, MATCH('O5 Details by Class &amp; Accounts'!W$18, 'E2 Allocators'!$B$15:$W$15, 0),FALSE)*$F146)</f>
        <v>0</v>
      </c>
      <c r="X146" s="1334">
        <f>IF(ISERROR(VLOOKUP(VLOOKUP($A146, 'E4 TB Allocation Details'!$A$18:$L$217, MATCH("Demand ID", 'E4 TB Allocation Details'!$A$18:$L$18, 0),FALSE), 'E2 Allocators'!$B$15:$W$361, MATCH('O5 Details by Class &amp; Accounts'!X$18, 'E2 Allocators'!$B$15:$W$15, 0),FALSE)*$F146), 0, VLOOKUP(VLOOKUP($A146, 'E4 TB Allocation Details'!$A$18:$L$217, MATCH("Demand ID", 'E4 TB Allocation Details'!$A$18:$L$18, 0),FALSE), 'E2 Allocators'!$B$15:$W$361, MATCH('O5 Details by Class &amp; Accounts'!X$18, 'E2 Allocators'!$B$15:$W$15, 0),FALSE)*$F146)</f>
        <v>0</v>
      </c>
      <c r="Y146" s="1334">
        <f>IF(ISERROR(VLOOKUP(VLOOKUP($A146, 'E4 TB Allocation Details'!$A$18:$L$217, MATCH("Demand ID", 'E4 TB Allocation Details'!$A$18:$L$18, 0),FALSE), 'E2 Allocators'!$B$15:$W$361, MATCH('O5 Details by Class &amp; Accounts'!Y$18, 'E2 Allocators'!$B$15:$W$15, 0),FALSE)*$F146), 0, VLOOKUP(VLOOKUP($A146, 'E4 TB Allocation Details'!$A$18:$L$217, MATCH("Demand ID", 'E4 TB Allocation Details'!$A$18:$L$18, 0),FALSE), 'E2 Allocators'!$B$15:$W$361, MATCH('O5 Details by Class &amp; Accounts'!Y$18, 'E2 Allocators'!$B$15:$W$15, 0),FALSE)*$F146)</f>
        <v>0</v>
      </c>
      <c r="Z146" s="1334">
        <f>IF(ISERROR(VLOOKUP(VLOOKUP($A146, 'E4 TB Allocation Details'!$A$18:$L$217, MATCH("Demand ID", 'E4 TB Allocation Details'!$A$18:$L$18, 0),FALSE), 'E2 Allocators'!$B$15:$W$361, MATCH('O5 Details by Class &amp; Accounts'!Z$18, 'E2 Allocators'!$B$15:$W$15, 0),FALSE)*$F146), 0, VLOOKUP(VLOOKUP($A146, 'E4 TB Allocation Details'!$A$18:$L$217, MATCH("Demand ID", 'E4 TB Allocation Details'!$A$18:$L$18, 0),FALSE), 'E2 Allocators'!$B$15:$W$361, MATCH('O5 Details by Class &amp; Accounts'!Z$18, 'E2 Allocators'!$B$15:$W$15, 0),FALSE)*$F146)</f>
        <v>0</v>
      </c>
      <c r="AA146" s="1334">
        <f>IF(ISERROR(VLOOKUP(VLOOKUP($A146, 'E4 TB Allocation Details'!$A$18:$L$217, MATCH("Demand ID", 'E4 TB Allocation Details'!$A$18:$L$18, 0),FALSE), 'E2 Allocators'!$B$15:$W$361, MATCH('O5 Details by Class &amp; Accounts'!AA$18, 'E2 Allocators'!$B$15:$W$15, 0),FALSE)*$F146), 0, VLOOKUP(VLOOKUP($A146, 'E4 TB Allocation Details'!$A$18:$L$217, MATCH("Demand ID", 'E4 TB Allocation Details'!$A$18:$L$18, 0),FALSE), 'E2 Allocators'!$B$15:$W$361, MATCH('O5 Details by Class &amp; Accounts'!AA$18, 'E2 Allocators'!$B$15:$W$15, 0),FALSE)*$F146)</f>
        <v>0</v>
      </c>
      <c r="AB146" s="1334">
        <f>IF(ISERROR(VLOOKUP(VLOOKUP($A146, 'E4 TB Allocation Details'!$A$18:$L$217, MATCH("Demand ID", 'E4 TB Allocation Details'!$A$18:$L$18, 0),FALSE), 'E2 Allocators'!$B$15:$W$361, MATCH('O5 Details by Class &amp; Accounts'!AB$18, 'E2 Allocators'!$B$15:$W$15, 0),FALSE)*$F146), 0, VLOOKUP(VLOOKUP($A146, 'E4 TB Allocation Details'!$A$18:$L$217, MATCH("Demand ID", 'E4 TB Allocation Details'!$A$18:$L$18, 0),FALSE), 'E2 Allocators'!$B$15:$W$361, MATCH('O5 Details by Class &amp; Accounts'!AB$18, 'E2 Allocators'!$B$15:$W$15, 0),FALSE)*$F146)</f>
        <v>0</v>
      </c>
      <c r="AC146" s="1334">
        <f t="shared" si="39"/>
        <v>0</v>
      </c>
      <c r="AD146" s="1334">
        <f>IF(ISERROR(VLOOKUP(VLOOKUP($A146, 'E4 TB Allocation Details'!$A$18:$L$217, MATCH("Customer ID", 'E4 TB Allocation Details'!$A$18:$L$18, 0),FALSE), 'E2 Allocators'!$B$15:$W$361, MATCH('O5 Details by Class &amp; Accounts'!AD$18, 'E2 Allocators'!$B$15:$W$15, 0),FALSE)*$G146), 0, VLOOKUP(VLOOKUP($A146, 'E4 TB Allocation Details'!$A$18:$L$217, MATCH("Customer ID", 'E4 TB Allocation Details'!$A$18:$L$18, 0),FALSE), 'E2 Allocators'!$B$15:$W$361, MATCH('O5 Details by Class &amp; Accounts'!AD$18, 'E2 Allocators'!$B$15:$W$15, 0),FALSE)*$G146)</f>
        <v>285463.80161149317</v>
      </c>
      <c r="AE146" s="1334">
        <f>IF(ISERROR(VLOOKUP(VLOOKUP($A146, 'E4 TB Allocation Details'!$A$18:$L$217, MATCH("Customer ID", 'E4 TB Allocation Details'!$A$18:$L$18, 0),FALSE), 'E2 Allocators'!$B$15:$W$361, MATCH('O5 Details by Class &amp; Accounts'!AE$18, 'E2 Allocators'!$B$15:$W$15, 0),FALSE)*$G146), 0, VLOOKUP(VLOOKUP($A146, 'E4 TB Allocation Details'!$A$18:$L$217, MATCH("Customer ID", 'E4 TB Allocation Details'!$A$18:$L$18, 0),FALSE), 'E2 Allocators'!$B$15:$W$361, MATCH('O5 Details by Class &amp; Accounts'!AE$18, 'E2 Allocators'!$B$15:$W$15, 0),FALSE)*$G146)</f>
        <v>121580.7967365654</v>
      </c>
      <c r="AF146" s="1334">
        <f>IF(ISERROR(VLOOKUP(VLOOKUP($A146, 'E4 TB Allocation Details'!$A$18:$L$217, MATCH("Customer ID", 'E4 TB Allocation Details'!$A$18:$L$18, 0),FALSE), 'E2 Allocators'!$B$15:$W$361, MATCH('O5 Details by Class &amp; Accounts'!AF$18, 'E2 Allocators'!$B$15:$W$15, 0),FALSE)*$G146), 0, VLOOKUP(VLOOKUP($A146, 'E4 TB Allocation Details'!$A$18:$L$217, MATCH("Customer ID", 'E4 TB Allocation Details'!$A$18:$L$18, 0),FALSE), 'E2 Allocators'!$B$15:$W$361, MATCH('O5 Details by Class &amp; Accounts'!AF$18, 'E2 Allocators'!$B$15:$W$15, 0),FALSE)*$G146)</f>
        <v>13184.73431135594</v>
      </c>
      <c r="AG146" s="1334">
        <f>IF(ISERROR(VLOOKUP(VLOOKUP($A146, 'E4 TB Allocation Details'!$A$18:$L$217, MATCH("Customer ID", 'E4 TB Allocation Details'!$A$18:$L$18, 0),FALSE), 'E2 Allocators'!$B$15:$W$361, MATCH('O5 Details by Class &amp; Accounts'!AG$18, 'E2 Allocators'!$B$15:$W$15, 0),FALSE)*$G146), 0, VLOOKUP(VLOOKUP($A146, 'E4 TB Allocation Details'!$A$18:$L$217, MATCH("Customer ID", 'E4 TB Allocation Details'!$A$18:$L$18, 0),FALSE), 'E2 Allocators'!$B$15:$W$361, MATCH('O5 Details by Class &amp; Accounts'!AG$18, 'E2 Allocators'!$B$15:$W$15, 0),FALSE)*$G146)</f>
        <v>0</v>
      </c>
      <c r="AH146" s="1334">
        <f>IF(ISERROR(VLOOKUP(VLOOKUP($A146, 'E4 TB Allocation Details'!$A$18:$L$217, MATCH("Customer ID", 'E4 TB Allocation Details'!$A$18:$L$18, 0),FALSE), 'E2 Allocators'!$B$15:$W$361, MATCH('O5 Details by Class &amp; Accounts'!AH$18, 'E2 Allocators'!$B$15:$W$15, 0),FALSE)*$G146), 0, VLOOKUP(VLOOKUP($A146, 'E4 TB Allocation Details'!$A$18:$L$217, MATCH("Customer ID", 'E4 TB Allocation Details'!$A$18:$L$18, 0),FALSE), 'E2 Allocators'!$B$15:$W$361, MATCH('O5 Details by Class &amp; Accounts'!AH$18, 'E2 Allocators'!$B$15:$W$15, 0),FALSE)*$G146)</f>
        <v>11747.55657319951</v>
      </c>
      <c r="AI146" s="1334">
        <f>IF(ISERROR(VLOOKUP(VLOOKUP($A146, 'E4 TB Allocation Details'!$A$18:$L$217, MATCH("Customer ID", 'E4 TB Allocation Details'!$A$18:$L$18, 0),FALSE), 'E2 Allocators'!$B$15:$W$361, MATCH('O5 Details by Class &amp; Accounts'!AI$18, 'E2 Allocators'!$B$15:$W$15, 0),FALSE)*$G146), 0, VLOOKUP(VLOOKUP($A146, 'E4 TB Allocation Details'!$A$18:$L$217, MATCH("Customer ID", 'E4 TB Allocation Details'!$A$18:$L$18, 0),FALSE), 'E2 Allocators'!$B$15:$W$361, MATCH('O5 Details by Class &amp; Accounts'!AI$18, 'E2 Allocators'!$B$15:$W$15, 0),FALSE)*$G146)</f>
        <v>3761.1107673860347</v>
      </c>
      <c r="AJ146" s="1334">
        <f>IF(ISERROR(VLOOKUP(VLOOKUP($A146, 'E4 TB Allocation Details'!$A$18:$L$217, MATCH("Customer ID", 'E4 TB Allocation Details'!$A$18:$L$18, 0),FALSE), 'E2 Allocators'!$B$15:$W$361, MATCH('O5 Details by Class &amp; Accounts'!AJ$18, 'E2 Allocators'!$B$15:$W$15, 0),FALSE)*$G146), 0, VLOOKUP(VLOOKUP($A146, 'E4 TB Allocation Details'!$A$18:$L$217, MATCH("Customer ID", 'E4 TB Allocation Details'!$A$18:$L$18, 0),FALSE), 'E2 Allocators'!$B$15:$W$361, MATCH('O5 Details by Class &amp; Accounts'!AJ$18, 'E2 Allocators'!$B$15:$W$15, 0),FALSE)*$G146)</f>
        <v>0</v>
      </c>
      <c r="AK146" s="1334">
        <f>IF(ISERROR(VLOOKUP(VLOOKUP($A146, 'E4 TB Allocation Details'!$A$18:$L$217, MATCH("Customer ID", 'E4 TB Allocation Details'!$A$18:$L$18, 0),FALSE), 'E2 Allocators'!$B$15:$W$361, MATCH('O5 Details by Class &amp; Accounts'!AK$18, 'E2 Allocators'!$B$15:$W$15, 0),FALSE)*$G146), 0, VLOOKUP(VLOOKUP($A146, 'E4 TB Allocation Details'!$A$18:$L$217, MATCH("Customer ID", 'E4 TB Allocation Details'!$A$18:$L$18, 0),FALSE), 'E2 Allocators'!$B$15:$W$361, MATCH('O5 Details by Class &amp; Accounts'!AK$18, 'E2 Allocators'!$B$15:$W$15, 0),FALSE)*$G146)</f>
        <v>0</v>
      </c>
      <c r="AL146" s="1334">
        <f>IF(ISERROR(VLOOKUP(VLOOKUP($A146, 'E4 TB Allocation Details'!$A$18:$L$217, MATCH("Customer ID", 'E4 TB Allocation Details'!$A$18:$L$18, 0),FALSE), 'E2 Allocators'!$B$15:$W$361, MATCH('O5 Details by Class &amp; Accounts'!AL$18, 'E2 Allocators'!$B$15:$W$15, 0),FALSE)*$G146), 0, VLOOKUP(VLOOKUP($A146, 'E4 TB Allocation Details'!$A$18:$L$217, MATCH("Customer ID", 'E4 TB Allocation Details'!$A$18:$L$18, 0),FALSE), 'E2 Allocators'!$B$15:$W$361, MATCH('O5 Details by Class &amp; Accounts'!AL$18, 'E2 Allocators'!$B$15:$W$15, 0),FALSE)*$G146)</f>
        <v>0</v>
      </c>
      <c r="AM146" s="1334">
        <f>IF(ISERROR(VLOOKUP(VLOOKUP($A146, 'E4 TB Allocation Details'!$A$18:$L$217, MATCH("Customer ID", 'E4 TB Allocation Details'!$A$18:$L$18, 0),FALSE), 'E2 Allocators'!$B$15:$W$361, MATCH('O5 Details by Class &amp; Accounts'!AM$18, 'E2 Allocators'!$B$15:$W$15, 0),FALSE)*$G146), 0, VLOOKUP(VLOOKUP($A146, 'E4 TB Allocation Details'!$A$18:$L$217, MATCH("Customer ID", 'E4 TB Allocation Details'!$A$18:$L$18, 0),FALSE), 'E2 Allocators'!$B$15:$W$361, MATCH('O5 Details by Class &amp; Accounts'!AM$18, 'E2 Allocators'!$B$15:$W$15, 0),FALSE)*$G146)</f>
        <v>0</v>
      </c>
      <c r="AN146" s="1334">
        <f>IF(ISERROR(VLOOKUP(VLOOKUP($A146, 'E4 TB Allocation Details'!$A$18:$L$217, MATCH("Customer ID", 'E4 TB Allocation Details'!$A$18:$L$18, 0),FALSE), 'E2 Allocators'!$B$15:$W$361, MATCH('O5 Details by Class &amp; Accounts'!AN$18, 'E2 Allocators'!$B$15:$W$15, 0),FALSE)*$G146), 0, VLOOKUP(VLOOKUP($A146, 'E4 TB Allocation Details'!$A$18:$L$217, MATCH("Customer ID", 'E4 TB Allocation Details'!$A$18:$L$18, 0),FALSE), 'E2 Allocators'!$B$15:$W$361, MATCH('O5 Details by Class &amp; Accounts'!AN$18, 'E2 Allocators'!$B$15:$W$15, 0),FALSE)*$G146)</f>
        <v>0</v>
      </c>
      <c r="AO146" s="1334">
        <f>IF(ISERROR(VLOOKUP(VLOOKUP($A146, 'E4 TB Allocation Details'!$A$18:$L$217, MATCH("Customer ID", 'E4 TB Allocation Details'!$A$18:$L$18, 0),FALSE), 'E2 Allocators'!$B$15:$W$361, MATCH('O5 Details by Class &amp; Accounts'!AO$18, 'E2 Allocators'!$B$15:$W$15, 0),FALSE)*$G146), 0, VLOOKUP(VLOOKUP($A146, 'E4 TB Allocation Details'!$A$18:$L$217, MATCH("Customer ID", 'E4 TB Allocation Details'!$A$18:$L$18, 0),FALSE), 'E2 Allocators'!$B$15:$W$361, MATCH('O5 Details by Class &amp; Accounts'!AO$18, 'E2 Allocators'!$B$15:$W$15, 0),FALSE)*$G146)</f>
        <v>0</v>
      </c>
      <c r="AP146" s="1334">
        <f>IF(ISERROR(VLOOKUP(VLOOKUP($A146, 'E4 TB Allocation Details'!$A$18:$L$217, MATCH("Customer ID", 'E4 TB Allocation Details'!$A$18:$L$18, 0),FALSE), 'E2 Allocators'!$B$15:$W$361, MATCH('O5 Details by Class &amp; Accounts'!AP$18, 'E2 Allocators'!$B$15:$W$15, 0),FALSE)*$G146), 0, VLOOKUP(VLOOKUP($A146, 'E4 TB Allocation Details'!$A$18:$L$217, MATCH("Customer ID", 'E4 TB Allocation Details'!$A$18:$L$18, 0),FALSE), 'E2 Allocators'!$B$15:$W$361, MATCH('O5 Details by Class &amp; Accounts'!AP$18, 'E2 Allocators'!$B$15:$W$15, 0),FALSE)*$G146)</f>
        <v>0</v>
      </c>
      <c r="AQ146" s="1334">
        <f>IF(ISERROR(VLOOKUP(VLOOKUP($A146, 'E4 TB Allocation Details'!$A$18:$L$217, MATCH("Customer ID", 'E4 TB Allocation Details'!$A$18:$L$18, 0),FALSE), 'E2 Allocators'!$B$15:$W$361, MATCH('O5 Details by Class &amp; Accounts'!AQ$18, 'E2 Allocators'!$B$15:$W$15, 0),FALSE)*$G146), 0, VLOOKUP(VLOOKUP($A146, 'E4 TB Allocation Details'!$A$18:$L$217, MATCH("Customer ID", 'E4 TB Allocation Details'!$A$18:$L$18, 0),FALSE), 'E2 Allocators'!$B$15:$W$361, MATCH('O5 Details by Class &amp; Accounts'!AQ$18, 'E2 Allocators'!$B$15:$W$15, 0),FALSE)*$G146)</f>
        <v>0</v>
      </c>
      <c r="AR146" s="1334">
        <f>IF(ISERROR(VLOOKUP(VLOOKUP($A146, 'E4 TB Allocation Details'!$A$18:$L$217, MATCH("Customer ID", 'E4 TB Allocation Details'!$A$18:$L$18, 0),FALSE), 'E2 Allocators'!$B$15:$W$361, MATCH('O5 Details by Class &amp; Accounts'!AR$18, 'E2 Allocators'!$B$15:$W$15, 0),FALSE)*$G146), 0, VLOOKUP(VLOOKUP($A146, 'E4 TB Allocation Details'!$A$18:$L$217, MATCH("Customer ID", 'E4 TB Allocation Details'!$A$18:$L$18, 0),FALSE), 'E2 Allocators'!$B$15:$W$361, MATCH('O5 Details by Class &amp; Accounts'!AR$18, 'E2 Allocators'!$B$15:$W$15, 0),FALSE)*$G146)</f>
        <v>0</v>
      </c>
      <c r="AS146" s="1334">
        <f>IF(ISERROR(VLOOKUP(VLOOKUP($A146, 'E4 TB Allocation Details'!$A$18:$L$217, MATCH("Customer ID", 'E4 TB Allocation Details'!$A$18:$L$18, 0),FALSE), 'E2 Allocators'!$B$15:$W$361, MATCH('O5 Details by Class &amp; Accounts'!AS$18, 'E2 Allocators'!$B$15:$W$15, 0),FALSE)*$G146), 0, VLOOKUP(VLOOKUP($A146, 'E4 TB Allocation Details'!$A$18:$L$217, MATCH("Customer ID", 'E4 TB Allocation Details'!$A$18:$L$18, 0),FALSE), 'E2 Allocators'!$B$15:$W$361, MATCH('O5 Details by Class &amp; Accounts'!AS$18, 'E2 Allocators'!$B$15:$W$15, 0),FALSE)*$G146)</f>
        <v>0</v>
      </c>
      <c r="AT146" s="1334">
        <f>IF(ISERROR(VLOOKUP(VLOOKUP($A146, 'E4 TB Allocation Details'!$A$18:$L$217, MATCH("Customer ID", 'E4 TB Allocation Details'!$A$18:$L$18, 0),FALSE), 'E2 Allocators'!$B$15:$W$361, MATCH('O5 Details by Class &amp; Accounts'!AT$18, 'E2 Allocators'!$B$15:$W$15, 0),FALSE)*$G146), 0, VLOOKUP(VLOOKUP($A146, 'E4 TB Allocation Details'!$A$18:$L$217, MATCH("Customer ID", 'E4 TB Allocation Details'!$A$18:$L$18, 0),FALSE), 'E2 Allocators'!$B$15:$W$361, MATCH('O5 Details by Class &amp; Accounts'!AT$18, 'E2 Allocators'!$B$15:$W$15, 0),FALSE)*$G146)</f>
        <v>0</v>
      </c>
      <c r="AU146" s="1334">
        <f>IF(ISERROR(VLOOKUP(VLOOKUP($A146, 'E4 TB Allocation Details'!$A$18:$L$217, MATCH("Customer ID", 'E4 TB Allocation Details'!$A$18:$L$18, 0),FALSE), 'E2 Allocators'!$B$15:$W$361, MATCH('O5 Details by Class &amp; Accounts'!AU$18, 'E2 Allocators'!$B$15:$W$15, 0),FALSE)*$G146), 0, VLOOKUP(VLOOKUP($A146, 'E4 TB Allocation Details'!$A$18:$L$217, MATCH("Customer ID", 'E4 TB Allocation Details'!$A$18:$L$18, 0),FALSE), 'E2 Allocators'!$B$15:$W$361, MATCH('O5 Details by Class &amp; Accounts'!AU$18, 'E2 Allocators'!$B$15:$W$15, 0),FALSE)*$G146)</f>
        <v>0</v>
      </c>
      <c r="AV146" s="1334">
        <f>IF(ISERROR(VLOOKUP(VLOOKUP($A146, 'E4 TB Allocation Details'!$A$18:$L$217, MATCH("Customer ID", 'E4 TB Allocation Details'!$A$18:$L$18, 0),FALSE), 'E2 Allocators'!$B$15:$W$361, MATCH('O5 Details by Class &amp; Accounts'!AV$18, 'E2 Allocators'!$B$15:$W$15, 0),FALSE)*$G146), 0, VLOOKUP(VLOOKUP($A146, 'E4 TB Allocation Details'!$A$18:$L$217, MATCH("Customer ID", 'E4 TB Allocation Details'!$A$18:$L$18, 0),FALSE), 'E2 Allocators'!$B$15:$W$361, MATCH('O5 Details by Class &amp; Accounts'!AV$18, 'E2 Allocators'!$B$15:$W$15, 0),FALSE)*$G146)</f>
        <v>0</v>
      </c>
      <c r="AW146" s="1334">
        <f>IF(ISERROR(VLOOKUP(VLOOKUP($A146, 'E4 TB Allocation Details'!$A$18:$L$217, MATCH("Customer ID", 'E4 TB Allocation Details'!$A$18:$L$18, 0),FALSE), 'E2 Allocators'!$B$15:$W$361, MATCH('O5 Details by Class &amp; Accounts'!AW$18, 'E2 Allocators'!$B$15:$W$15, 0),FALSE)*$G146), 0, VLOOKUP(VLOOKUP($A146, 'E4 TB Allocation Details'!$A$18:$L$217, MATCH("Customer ID", 'E4 TB Allocation Details'!$A$18:$L$18, 0),FALSE), 'E2 Allocators'!$B$15:$W$361, MATCH('O5 Details by Class &amp; Accounts'!AW$18, 'E2 Allocators'!$B$15:$W$15, 0),FALSE)*$G146)</f>
        <v>0</v>
      </c>
      <c r="AX146" s="1334">
        <f t="shared" si="40"/>
        <v>435738.00000000006</v>
      </c>
      <c r="AY146" s="1334">
        <f>IF(ISERROR(VLOOKUP(VLOOKUP($A146, 'E4 TB Allocation Details'!$A$18:$L$217, MATCH("Misc ID", 'E4 TB Allocation Details'!$A$18:$L$18, 0),FALSE), 'E2 Allocators'!$B$15:$W$361, MATCH('O5 Details by Class &amp; Accounts'!AY$18, 'E2 Allocators'!$B$15:$W$15, 0),FALSE)*$E146), 0, VLOOKUP(VLOOKUP($A146, 'E4 TB Allocation Details'!$A$18:$L$217, MATCH("Misc ID", 'E4 TB Allocation Details'!$A$18:$L$18, 0),FALSE), 'E2 Allocators'!$B$15:$W$361, MATCH('O5 Details by Class &amp; Accounts'!AY$18, 'E2 Allocators'!$B$15:$W$15, 0),FALSE)*$E146)</f>
        <v>0</v>
      </c>
      <c r="AZ146" s="1334">
        <f>IF(ISERROR(VLOOKUP(VLOOKUP($A146, 'E4 TB Allocation Details'!$A$18:$L$217, MATCH("Misc ID", 'E4 TB Allocation Details'!$A$18:$L$18, 0),FALSE), 'E2 Allocators'!$B$15:$W$361, MATCH('O5 Details by Class &amp; Accounts'!AZ$18, 'E2 Allocators'!$B$15:$W$15, 0),FALSE)*$E146), 0, VLOOKUP(VLOOKUP($A146, 'E4 TB Allocation Details'!$A$18:$L$217, MATCH("Misc ID", 'E4 TB Allocation Details'!$A$18:$L$18, 0),FALSE), 'E2 Allocators'!$B$15:$W$361, MATCH('O5 Details by Class &amp; Accounts'!AZ$18, 'E2 Allocators'!$B$15:$W$15, 0),FALSE)*$E146)</f>
        <v>0</v>
      </c>
      <c r="BA146" s="1334">
        <f>IF(ISERROR(VLOOKUP(VLOOKUP($A146, 'E4 TB Allocation Details'!$A$18:$L$217, MATCH("Misc ID", 'E4 TB Allocation Details'!$A$18:$L$18, 0),FALSE), 'E2 Allocators'!$B$15:$W$361, MATCH('O5 Details by Class &amp; Accounts'!BA$18, 'E2 Allocators'!$B$15:$W$15, 0),FALSE)*$E146), 0, VLOOKUP(VLOOKUP($A146, 'E4 TB Allocation Details'!$A$18:$L$217, MATCH("Misc ID", 'E4 TB Allocation Details'!$A$18:$L$18, 0),FALSE), 'E2 Allocators'!$B$15:$W$361, MATCH('O5 Details by Class &amp; Accounts'!BA$18, 'E2 Allocators'!$B$15:$W$15, 0),FALSE)*$E146)</f>
        <v>0</v>
      </c>
      <c r="BB146" s="1334">
        <f>IF(ISERROR(VLOOKUP(VLOOKUP($A146, 'E4 TB Allocation Details'!$A$18:$L$217, MATCH("Misc ID", 'E4 TB Allocation Details'!$A$18:$L$18, 0),FALSE), 'E2 Allocators'!$B$15:$W$361, MATCH('O5 Details by Class &amp; Accounts'!BB$18, 'E2 Allocators'!$B$15:$W$15, 0),FALSE)*$E146), 0, VLOOKUP(VLOOKUP($A146, 'E4 TB Allocation Details'!$A$18:$L$217, MATCH("Misc ID", 'E4 TB Allocation Details'!$A$18:$L$18, 0),FALSE), 'E2 Allocators'!$B$15:$W$361, MATCH('O5 Details by Class &amp; Accounts'!BB$18, 'E2 Allocators'!$B$15:$W$15, 0),FALSE)*$E146)</f>
        <v>0</v>
      </c>
      <c r="BC146" s="1334">
        <f>IF(ISERROR(VLOOKUP(VLOOKUP($A146, 'E4 TB Allocation Details'!$A$18:$L$217, MATCH("Misc ID", 'E4 TB Allocation Details'!$A$18:$L$18, 0),FALSE), 'E2 Allocators'!$B$15:$W$361, MATCH('O5 Details by Class &amp; Accounts'!BC$18, 'E2 Allocators'!$B$15:$W$15, 0),FALSE)*$E146), 0, VLOOKUP(VLOOKUP($A146, 'E4 TB Allocation Details'!$A$18:$L$217, MATCH("Misc ID", 'E4 TB Allocation Details'!$A$18:$L$18, 0),FALSE), 'E2 Allocators'!$B$15:$W$361, MATCH('O5 Details by Class &amp; Accounts'!BC$18, 'E2 Allocators'!$B$15:$W$15, 0),FALSE)*$E146)</f>
        <v>0</v>
      </c>
      <c r="BD146" s="1334">
        <f>IF(ISERROR(VLOOKUP(VLOOKUP($A146, 'E4 TB Allocation Details'!$A$18:$L$217, MATCH("Misc ID", 'E4 TB Allocation Details'!$A$18:$L$18, 0),FALSE), 'E2 Allocators'!$B$15:$W$361, MATCH('O5 Details by Class &amp; Accounts'!BD$18, 'E2 Allocators'!$B$15:$W$15, 0),FALSE)*$E146), 0, VLOOKUP(VLOOKUP($A146, 'E4 TB Allocation Details'!$A$18:$L$217, MATCH("Misc ID", 'E4 TB Allocation Details'!$A$18:$L$18, 0),FALSE), 'E2 Allocators'!$B$15:$W$361, MATCH('O5 Details by Class &amp; Accounts'!BD$18, 'E2 Allocators'!$B$15:$W$15, 0),FALSE)*$E146)</f>
        <v>0</v>
      </c>
      <c r="BE146" s="1334">
        <f>IF(ISERROR(VLOOKUP(VLOOKUP($A146, 'E4 TB Allocation Details'!$A$18:$L$217, MATCH("Misc ID", 'E4 TB Allocation Details'!$A$18:$L$18, 0),FALSE), 'E2 Allocators'!$B$15:$W$361, MATCH('O5 Details by Class &amp; Accounts'!BE$18, 'E2 Allocators'!$B$15:$W$15, 0),FALSE)*$E146), 0, VLOOKUP(VLOOKUP($A146, 'E4 TB Allocation Details'!$A$18:$L$217, MATCH("Misc ID", 'E4 TB Allocation Details'!$A$18:$L$18, 0),FALSE), 'E2 Allocators'!$B$15:$W$361, MATCH('O5 Details by Class &amp; Accounts'!BE$18, 'E2 Allocators'!$B$15:$W$15, 0),FALSE)*$E146)</f>
        <v>0</v>
      </c>
      <c r="BF146" s="1334">
        <f>IF(ISERROR(VLOOKUP(VLOOKUP($A146, 'E4 TB Allocation Details'!$A$18:$L$217, MATCH("Misc ID", 'E4 TB Allocation Details'!$A$18:$L$18, 0),FALSE), 'E2 Allocators'!$B$15:$W$361, MATCH('O5 Details by Class &amp; Accounts'!BF$18, 'E2 Allocators'!$B$15:$W$15, 0),FALSE)*$E146), 0, VLOOKUP(VLOOKUP($A146, 'E4 TB Allocation Details'!$A$18:$L$217, MATCH("Misc ID", 'E4 TB Allocation Details'!$A$18:$L$18, 0),FALSE), 'E2 Allocators'!$B$15:$W$361, MATCH('O5 Details by Class &amp; Accounts'!BF$18, 'E2 Allocators'!$B$15:$W$15, 0),FALSE)*$E146)</f>
        <v>0</v>
      </c>
      <c r="BG146" s="1334">
        <f>IF(ISERROR(VLOOKUP(VLOOKUP($A146, 'E4 TB Allocation Details'!$A$18:$L$217, MATCH("Misc ID", 'E4 TB Allocation Details'!$A$18:$L$18, 0),FALSE), 'E2 Allocators'!$B$15:$W$361, MATCH('O5 Details by Class &amp; Accounts'!BG$18, 'E2 Allocators'!$B$15:$W$15, 0),FALSE)*$E146), 0, VLOOKUP(VLOOKUP($A146, 'E4 TB Allocation Details'!$A$18:$L$217, MATCH("Misc ID", 'E4 TB Allocation Details'!$A$18:$L$18, 0),FALSE), 'E2 Allocators'!$B$15:$W$361, MATCH('O5 Details by Class &amp; Accounts'!BG$18, 'E2 Allocators'!$B$15:$W$15, 0),FALSE)*$E146)</f>
        <v>0</v>
      </c>
      <c r="BH146" s="1334">
        <f>IF(ISERROR(VLOOKUP(VLOOKUP($A146, 'E4 TB Allocation Details'!$A$18:$L$217, MATCH("Misc ID", 'E4 TB Allocation Details'!$A$18:$L$18, 0),FALSE), 'E2 Allocators'!$B$15:$W$361, MATCH('O5 Details by Class &amp; Accounts'!BH$18, 'E2 Allocators'!$B$15:$W$15, 0),FALSE)*$E146), 0, VLOOKUP(VLOOKUP($A146, 'E4 TB Allocation Details'!$A$18:$L$217, MATCH("Misc ID", 'E4 TB Allocation Details'!$A$18:$L$18, 0),FALSE), 'E2 Allocators'!$B$15:$W$361, MATCH('O5 Details by Class &amp; Accounts'!BH$18, 'E2 Allocators'!$B$15:$W$15, 0),FALSE)*$E146)</f>
        <v>0</v>
      </c>
      <c r="BI146" s="1334">
        <f>IF(ISERROR(VLOOKUP(VLOOKUP($A146, 'E4 TB Allocation Details'!$A$18:$L$217, MATCH("Misc ID", 'E4 TB Allocation Details'!$A$18:$L$18, 0),FALSE), 'E2 Allocators'!$B$15:$W$361, MATCH('O5 Details by Class &amp; Accounts'!BI$18, 'E2 Allocators'!$B$15:$W$15, 0),FALSE)*$E146), 0, VLOOKUP(VLOOKUP($A146, 'E4 TB Allocation Details'!$A$18:$L$217, MATCH("Misc ID", 'E4 TB Allocation Details'!$A$18:$L$18, 0),FALSE), 'E2 Allocators'!$B$15:$W$361, MATCH('O5 Details by Class &amp; Accounts'!BI$18, 'E2 Allocators'!$B$15:$W$15, 0),FALSE)*$E146)</f>
        <v>0</v>
      </c>
      <c r="BJ146" s="1334">
        <f>IF(ISERROR(VLOOKUP(VLOOKUP($A146, 'E4 TB Allocation Details'!$A$18:$L$217, MATCH("Misc ID", 'E4 TB Allocation Details'!$A$18:$L$18, 0),FALSE), 'E2 Allocators'!$B$15:$W$361, MATCH('O5 Details by Class &amp; Accounts'!BJ$18, 'E2 Allocators'!$B$15:$W$15, 0),FALSE)*$E146), 0, VLOOKUP(VLOOKUP($A146, 'E4 TB Allocation Details'!$A$18:$L$217, MATCH("Misc ID", 'E4 TB Allocation Details'!$A$18:$L$18, 0),FALSE), 'E2 Allocators'!$B$15:$W$361, MATCH('O5 Details by Class &amp; Accounts'!BJ$18, 'E2 Allocators'!$B$15:$W$15, 0),FALSE)*$E146)</f>
        <v>0</v>
      </c>
      <c r="BK146" s="1334">
        <f>IF(ISERROR(VLOOKUP(VLOOKUP($A146, 'E4 TB Allocation Details'!$A$18:$L$217, MATCH("Misc ID", 'E4 TB Allocation Details'!$A$18:$L$18, 0),FALSE), 'E2 Allocators'!$B$15:$W$361, MATCH('O5 Details by Class &amp; Accounts'!BK$18, 'E2 Allocators'!$B$15:$W$15, 0),FALSE)*$E146), 0, VLOOKUP(VLOOKUP($A146, 'E4 TB Allocation Details'!$A$18:$L$217, MATCH("Misc ID", 'E4 TB Allocation Details'!$A$18:$L$18, 0),FALSE), 'E2 Allocators'!$B$15:$W$361, MATCH('O5 Details by Class &amp; Accounts'!BK$18, 'E2 Allocators'!$B$15:$W$15, 0),FALSE)*$E146)</f>
        <v>0</v>
      </c>
      <c r="BL146" s="1334">
        <f>IF(ISERROR(VLOOKUP(VLOOKUP($A146, 'E4 TB Allocation Details'!$A$18:$L$217, MATCH("Misc ID", 'E4 TB Allocation Details'!$A$18:$L$18, 0),FALSE), 'E2 Allocators'!$B$15:$W$361, MATCH('O5 Details by Class &amp; Accounts'!BL$18, 'E2 Allocators'!$B$15:$W$15, 0),FALSE)*$E146), 0, VLOOKUP(VLOOKUP($A146, 'E4 TB Allocation Details'!$A$18:$L$217, MATCH("Misc ID", 'E4 TB Allocation Details'!$A$18:$L$18, 0),FALSE), 'E2 Allocators'!$B$15:$W$361, MATCH('O5 Details by Class &amp; Accounts'!BL$18, 'E2 Allocators'!$B$15:$W$15, 0),FALSE)*$E146)</f>
        <v>0</v>
      </c>
      <c r="BM146" s="1334">
        <f>IF(ISERROR(VLOOKUP(VLOOKUP($A146, 'E4 TB Allocation Details'!$A$18:$L$217, MATCH("Misc ID", 'E4 TB Allocation Details'!$A$18:$L$18, 0),FALSE), 'E2 Allocators'!$B$15:$W$361, MATCH('O5 Details by Class &amp; Accounts'!BM$18, 'E2 Allocators'!$B$15:$W$15, 0),FALSE)*$E146), 0, VLOOKUP(VLOOKUP($A146, 'E4 TB Allocation Details'!$A$18:$L$217, MATCH("Misc ID", 'E4 TB Allocation Details'!$A$18:$L$18, 0),FALSE), 'E2 Allocators'!$B$15:$W$361, MATCH('O5 Details by Class &amp; Accounts'!BM$18, 'E2 Allocators'!$B$15:$W$15, 0),FALSE)*$E146)</f>
        <v>0</v>
      </c>
      <c r="BN146" s="1334">
        <f>IF(ISERROR(VLOOKUP(VLOOKUP($A146, 'E4 TB Allocation Details'!$A$18:$L$217, MATCH("Misc ID", 'E4 TB Allocation Details'!$A$18:$L$18, 0),FALSE), 'E2 Allocators'!$B$15:$W$361, MATCH('O5 Details by Class &amp; Accounts'!BN$18, 'E2 Allocators'!$B$15:$W$15, 0),FALSE)*$E146), 0, VLOOKUP(VLOOKUP($A146, 'E4 TB Allocation Details'!$A$18:$L$217, MATCH("Misc ID", 'E4 TB Allocation Details'!$A$18:$L$18, 0),FALSE), 'E2 Allocators'!$B$15:$W$361, MATCH('O5 Details by Class &amp; Accounts'!BN$18, 'E2 Allocators'!$B$15:$W$15, 0),FALSE)*$E146)</f>
        <v>0</v>
      </c>
      <c r="BO146" s="1334">
        <f>IF(ISERROR(VLOOKUP(VLOOKUP($A146, 'E4 TB Allocation Details'!$A$18:$L$217, MATCH("Misc ID", 'E4 TB Allocation Details'!$A$18:$L$18, 0),FALSE), 'E2 Allocators'!$B$15:$W$361, MATCH('O5 Details by Class &amp; Accounts'!BO$18, 'E2 Allocators'!$B$15:$W$15, 0),FALSE)*$E146), 0, VLOOKUP(VLOOKUP($A146, 'E4 TB Allocation Details'!$A$18:$L$217, MATCH("Misc ID", 'E4 TB Allocation Details'!$A$18:$L$18, 0),FALSE), 'E2 Allocators'!$B$15:$W$361, MATCH('O5 Details by Class &amp; Accounts'!BO$18, 'E2 Allocators'!$B$15:$W$15, 0),FALSE)*$E146)</f>
        <v>0</v>
      </c>
      <c r="BP146" s="1334">
        <f>IF(ISERROR(VLOOKUP(VLOOKUP($A146, 'E4 TB Allocation Details'!$A$18:$L$217, MATCH("Misc ID", 'E4 TB Allocation Details'!$A$18:$L$18, 0),FALSE), 'E2 Allocators'!$B$15:$W$361, MATCH('O5 Details by Class &amp; Accounts'!BP$18, 'E2 Allocators'!$B$15:$W$15, 0),FALSE)*$E146), 0, VLOOKUP(VLOOKUP($A146, 'E4 TB Allocation Details'!$A$18:$L$217, MATCH("Misc ID", 'E4 TB Allocation Details'!$A$18:$L$18, 0),FALSE), 'E2 Allocators'!$B$15:$W$361, MATCH('O5 Details by Class &amp; Accounts'!BP$18, 'E2 Allocators'!$B$15:$W$15, 0),FALSE)*$E146)</f>
        <v>0</v>
      </c>
      <c r="BQ146" s="1334">
        <f>IF(ISERROR(VLOOKUP(VLOOKUP($A146, 'E4 TB Allocation Details'!$A$18:$L$217, MATCH("Misc ID", 'E4 TB Allocation Details'!$A$18:$L$18, 0),FALSE), 'E2 Allocators'!$B$15:$W$361, MATCH('O5 Details by Class &amp; Accounts'!BQ$18, 'E2 Allocators'!$B$15:$W$15, 0),FALSE)*$E146), 0, VLOOKUP(VLOOKUP($A146, 'E4 TB Allocation Details'!$A$18:$L$217, MATCH("Misc ID", 'E4 TB Allocation Details'!$A$18:$L$18, 0),FALSE), 'E2 Allocators'!$B$15:$W$361, MATCH('O5 Details by Class &amp; Accounts'!BQ$18, 'E2 Allocators'!$B$15:$W$15, 0),FALSE)*$E146)</f>
        <v>0</v>
      </c>
      <c r="BR146" s="1334">
        <f>IF(ISERROR(VLOOKUP(VLOOKUP($A146, 'E4 TB Allocation Details'!$A$18:$L$217, MATCH("Misc ID", 'E4 TB Allocation Details'!$A$18:$L$18, 0),FALSE), 'E2 Allocators'!$B$15:$W$361, MATCH('O5 Details by Class &amp; Accounts'!BR$18, 'E2 Allocators'!$B$15:$W$15, 0),FALSE)*$E146), 0, VLOOKUP(VLOOKUP($A146, 'E4 TB Allocation Details'!$A$18:$L$217, MATCH("Misc ID", 'E4 TB Allocation Details'!$A$18:$L$18, 0),FALSE), 'E2 Allocators'!$B$15:$W$361, MATCH('O5 Details by Class &amp; Accounts'!BR$18, 'E2 Allocators'!$B$15:$W$15, 0),FALSE)*$E146)</f>
        <v>0</v>
      </c>
      <c r="BS146" s="1334">
        <f t="shared" si="41"/>
        <v>0</v>
      </c>
      <c r="BT146" s="1334">
        <f>IF(ISERROR(VLOOKUP(VLOOKUP($A146, 'E4 TB Allocation Details'!$A$18:$L$217, MATCH("A &amp; G ID", 'E4 TB Allocation Details'!$A$18:$L$18, 0),FALSE), 'E2 Allocators'!$B$15:$W$361, MATCH('O5 Details by Class &amp; Accounts'!BT$18, 'E2 Allocators'!$B$15:$W$15, 0),FALSE)*$E146), 0, VLOOKUP(VLOOKUP($A146, 'E4 TB Allocation Details'!$A$18:$L$217, MATCH("A &amp; G ID", 'E4 TB Allocation Details'!$A$18:$L$18, 0),FALSE), 'E2 Allocators'!$B$15:$W$361, MATCH('O5 Details by Class &amp; Accounts'!BT$18, 'E2 Allocators'!$B$15:$W$15, 0),FALSE)*$E146)</f>
        <v>0</v>
      </c>
      <c r="BU146" s="1334">
        <f>IF(ISERROR(VLOOKUP(VLOOKUP($A146, 'E4 TB Allocation Details'!$A$18:$L$217, MATCH("A &amp; G ID", 'E4 TB Allocation Details'!$A$18:$L$18, 0),FALSE), 'E2 Allocators'!$B$15:$W$361, MATCH('O5 Details by Class &amp; Accounts'!BU$18, 'E2 Allocators'!$B$15:$W$15, 0),FALSE)*$E146), 0, VLOOKUP(VLOOKUP($A146, 'E4 TB Allocation Details'!$A$18:$L$217, MATCH("A &amp; G ID", 'E4 TB Allocation Details'!$A$18:$L$18, 0),FALSE), 'E2 Allocators'!$B$15:$W$361, MATCH('O5 Details by Class &amp; Accounts'!BU$18, 'E2 Allocators'!$B$15:$W$15, 0),FALSE)*$E146)</f>
        <v>0</v>
      </c>
      <c r="BV146" s="1334">
        <f>IF(ISERROR(VLOOKUP(VLOOKUP($A146, 'E4 TB Allocation Details'!$A$18:$L$217, MATCH("A &amp; G ID", 'E4 TB Allocation Details'!$A$18:$L$18, 0),FALSE), 'E2 Allocators'!$B$15:$W$361, MATCH('O5 Details by Class &amp; Accounts'!BV$18, 'E2 Allocators'!$B$15:$W$15, 0),FALSE)*$E146), 0, VLOOKUP(VLOOKUP($A146, 'E4 TB Allocation Details'!$A$18:$L$217, MATCH("A &amp; G ID", 'E4 TB Allocation Details'!$A$18:$L$18, 0),FALSE), 'E2 Allocators'!$B$15:$W$361, MATCH('O5 Details by Class &amp; Accounts'!BV$18, 'E2 Allocators'!$B$15:$W$15, 0),FALSE)*$E146)</f>
        <v>0</v>
      </c>
      <c r="BW146" s="1334">
        <f>IF(ISERROR(VLOOKUP(VLOOKUP($A146, 'E4 TB Allocation Details'!$A$18:$L$217, MATCH("A &amp; G ID", 'E4 TB Allocation Details'!$A$18:$L$18, 0),FALSE), 'E2 Allocators'!$B$15:$W$361, MATCH('O5 Details by Class &amp; Accounts'!BW$18, 'E2 Allocators'!$B$15:$W$15, 0),FALSE)*$E146), 0, VLOOKUP(VLOOKUP($A146, 'E4 TB Allocation Details'!$A$18:$L$217, MATCH("A &amp; G ID", 'E4 TB Allocation Details'!$A$18:$L$18, 0),FALSE), 'E2 Allocators'!$B$15:$W$361, MATCH('O5 Details by Class &amp; Accounts'!BW$18, 'E2 Allocators'!$B$15:$W$15, 0),FALSE)*$E146)</f>
        <v>0</v>
      </c>
      <c r="BX146" s="1334">
        <f>IF(ISERROR(VLOOKUP(VLOOKUP($A146, 'E4 TB Allocation Details'!$A$18:$L$217, MATCH("A &amp; G ID", 'E4 TB Allocation Details'!$A$18:$L$18, 0),FALSE), 'E2 Allocators'!$B$15:$W$361, MATCH('O5 Details by Class &amp; Accounts'!BX$18, 'E2 Allocators'!$B$15:$W$15, 0),FALSE)*$E146), 0, VLOOKUP(VLOOKUP($A146, 'E4 TB Allocation Details'!$A$18:$L$217, MATCH("A &amp; G ID", 'E4 TB Allocation Details'!$A$18:$L$18, 0),FALSE), 'E2 Allocators'!$B$15:$W$361, MATCH('O5 Details by Class &amp; Accounts'!BX$18, 'E2 Allocators'!$B$15:$W$15, 0),FALSE)*$E146)</f>
        <v>0</v>
      </c>
      <c r="BY146" s="1334">
        <f>IF(ISERROR(VLOOKUP(VLOOKUP($A146, 'E4 TB Allocation Details'!$A$18:$L$217, MATCH("A &amp; G ID", 'E4 TB Allocation Details'!$A$18:$L$18, 0),FALSE), 'E2 Allocators'!$B$15:$W$361, MATCH('O5 Details by Class &amp; Accounts'!BY$18, 'E2 Allocators'!$B$15:$W$15, 0),FALSE)*$E146), 0, VLOOKUP(VLOOKUP($A146, 'E4 TB Allocation Details'!$A$18:$L$217, MATCH("A &amp; G ID", 'E4 TB Allocation Details'!$A$18:$L$18, 0),FALSE), 'E2 Allocators'!$B$15:$W$361, MATCH('O5 Details by Class &amp; Accounts'!BY$18, 'E2 Allocators'!$B$15:$W$15, 0),FALSE)*$E146)</f>
        <v>0</v>
      </c>
      <c r="BZ146" s="1334">
        <f>IF(ISERROR(VLOOKUP(VLOOKUP($A146, 'E4 TB Allocation Details'!$A$18:$L$217, MATCH("A &amp; G ID", 'E4 TB Allocation Details'!$A$18:$L$18, 0),FALSE), 'E2 Allocators'!$B$15:$W$361, MATCH('O5 Details by Class &amp; Accounts'!BZ$18, 'E2 Allocators'!$B$15:$W$15, 0),FALSE)*$E146), 0, VLOOKUP(VLOOKUP($A146, 'E4 TB Allocation Details'!$A$18:$L$217, MATCH("A &amp; G ID", 'E4 TB Allocation Details'!$A$18:$L$18, 0),FALSE), 'E2 Allocators'!$B$15:$W$361, MATCH('O5 Details by Class &amp; Accounts'!BZ$18, 'E2 Allocators'!$B$15:$W$15, 0),FALSE)*$E146)</f>
        <v>0</v>
      </c>
      <c r="CA146" s="1334">
        <f>IF(ISERROR(VLOOKUP(VLOOKUP($A146, 'E4 TB Allocation Details'!$A$18:$L$217, MATCH("A &amp; G ID", 'E4 TB Allocation Details'!$A$18:$L$18, 0),FALSE), 'E2 Allocators'!$B$15:$W$361, MATCH('O5 Details by Class &amp; Accounts'!CA$18, 'E2 Allocators'!$B$15:$W$15, 0),FALSE)*$E146), 0, VLOOKUP(VLOOKUP($A146, 'E4 TB Allocation Details'!$A$18:$L$217, MATCH("A &amp; G ID", 'E4 TB Allocation Details'!$A$18:$L$18, 0),FALSE), 'E2 Allocators'!$B$15:$W$361, MATCH('O5 Details by Class &amp; Accounts'!CA$18, 'E2 Allocators'!$B$15:$W$15, 0),FALSE)*$E146)</f>
        <v>0</v>
      </c>
      <c r="CB146" s="1334">
        <f>IF(ISERROR(VLOOKUP(VLOOKUP($A146, 'E4 TB Allocation Details'!$A$18:$L$217, MATCH("A &amp; G ID", 'E4 TB Allocation Details'!$A$18:$L$18, 0),FALSE), 'E2 Allocators'!$B$15:$W$361, MATCH('O5 Details by Class &amp; Accounts'!CB$18, 'E2 Allocators'!$B$15:$W$15, 0),FALSE)*$E146), 0, VLOOKUP(VLOOKUP($A146, 'E4 TB Allocation Details'!$A$18:$L$217, MATCH("A &amp; G ID", 'E4 TB Allocation Details'!$A$18:$L$18, 0),FALSE), 'E2 Allocators'!$B$15:$W$361, MATCH('O5 Details by Class &amp; Accounts'!CB$18, 'E2 Allocators'!$B$15:$W$15, 0),FALSE)*$E146)</f>
        <v>0</v>
      </c>
      <c r="CC146" s="1334">
        <f>IF(ISERROR(VLOOKUP(VLOOKUP($A146, 'E4 TB Allocation Details'!$A$18:$L$217, MATCH("A &amp; G ID", 'E4 TB Allocation Details'!$A$18:$L$18, 0),FALSE), 'E2 Allocators'!$B$15:$W$361, MATCH('O5 Details by Class &amp; Accounts'!CC$18, 'E2 Allocators'!$B$15:$W$15, 0),FALSE)*$E146), 0, VLOOKUP(VLOOKUP($A146, 'E4 TB Allocation Details'!$A$18:$L$217, MATCH("A &amp; G ID", 'E4 TB Allocation Details'!$A$18:$L$18, 0),FALSE), 'E2 Allocators'!$B$15:$W$361, MATCH('O5 Details by Class &amp; Accounts'!CC$18, 'E2 Allocators'!$B$15:$W$15, 0),FALSE)*$E146)</f>
        <v>0</v>
      </c>
      <c r="CD146" s="1334">
        <f>IF(ISERROR(VLOOKUP(VLOOKUP($A146, 'E4 TB Allocation Details'!$A$18:$L$217, MATCH("A &amp; G ID", 'E4 TB Allocation Details'!$A$18:$L$18, 0),FALSE), 'E2 Allocators'!$B$15:$W$361, MATCH('O5 Details by Class &amp; Accounts'!CD$18, 'E2 Allocators'!$B$15:$W$15, 0),FALSE)*$E146), 0, VLOOKUP(VLOOKUP($A146, 'E4 TB Allocation Details'!$A$18:$L$217, MATCH("A &amp; G ID", 'E4 TB Allocation Details'!$A$18:$L$18, 0),FALSE), 'E2 Allocators'!$B$15:$W$361, MATCH('O5 Details by Class &amp; Accounts'!CD$18, 'E2 Allocators'!$B$15:$W$15, 0),FALSE)*$E146)</f>
        <v>0</v>
      </c>
      <c r="CE146" s="1334">
        <f>IF(ISERROR(VLOOKUP(VLOOKUP($A146, 'E4 TB Allocation Details'!$A$18:$L$217, MATCH("A &amp; G ID", 'E4 TB Allocation Details'!$A$18:$L$18, 0),FALSE), 'E2 Allocators'!$B$15:$W$361, MATCH('O5 Details by Class &amp; Accounts'!CE$18, 'E2 Allocators'!$B$15:$W$15, 0),FALSE)*$E146), 0, VLOOKUP(VLOOKUP($A146, 'E4 TB Allocation Details'!$A$18:$L$217, MATCH("A &amp; G ID", 'E4 TB Allocation Details'!$A$18:$L$18, 0),FALSE), 'E2 Allocators'!$B$15:$W$361, MATCH('O5 Details by Class &amp; Accounts'!CE$18, 'E2 Allocators'!$B$15:$W$15, 0),FALSE)*$E146)</f>
        <v>0</v>
      </c>
      <c r="CF146" s="1334">
        <f>IF(ISERROR(VLOOKUP(VLOOKUP($A146, 'E4 TB Allocation Details'!$A$18:$L$217, MATCH("A &amp; G ID", 'E4 TB Allocation Details'!$A$18:$L$18, 0),FALSE), 'E2 Allocators'!$B$15:$W$361, MATCH('O5 Details by Class &amp; Accounts'!CF$18, 'E2 Allocators'!$B$15:$W$15, 0),FALSE)*$E146), 0, VLOOKUP(VLOOKUP($A146, 'E4 TB Allocation Details'!$A$18:$L$217, MATCH("A &amp; G ID", 'E4 TB Allocation Details'!$A$18:$L$18, 0),FALSE), 'E2 Allocators'!$B$15:$W$361, MATCH('O5 Details by Class &amp; Accounts'!CF$18, 'E2 Allocators'!$B$15:$W$15, 0),FALSE)*$E146)</f>
        <v>0</v>
      </c>
      <c r="CG146" s="1334">
        <f>IF(ISERROR(VLOOKUP(VLOOKUP($A146, 'E4 TB Allocation Details'!$A$18:$L$217, MATCH("A &amp; G ID", 'E4 TB Allocation Details'!$A$18:$L$18, 0),FALSE), 'E2 Allocators'!$B$15:$W$361, MATCH('O5 Details by Class &amp; Accounts'!CG$18, 'E2 Allocators'!$B$15:$W$15, 0),FALSE)*$E146), 0, VLOOKUP(VLOOKUP($A146, 'E4 TB Allocation Details'!$A$18:$L$217, MATCH("A &amp; G ID", 'E4 TB Allocation Details'!$A$18:$L$18, 0),FALSE), 'E2 Allocators'!$B$15:$W$361, MATCH('O5 Details by Class &amp; Accounts'!CG$18, 'E2 Allocators'!$B$15:$W$15, 0),FALSE)*$E146)</f>
        <v>0</v>
      </c>
      <c r="CH146" s="1334">
        <f>IF(ISERROR(VLOOKUP(VLOOKUP($A146, 'E4 TB Allocation Details'!$A$18:$L$217, MATCH("A &amp; G ID", 'E4 TB Allocation Details'!$A$18:$L$18, 0),FALSE), 'E2 Allocators'!$B$15:$W$361, MATCH('O5 Details by Class &amp; Accounts'!CH$18, 'E2 Allocators'!$B$15:$W$15, 0),FALSE)*$E146), 0, VLOOKUP(VLOOKUP($A146, 'E4 TB Allocation Details'!$A$18:$L$217, MATCH("A &amp; G ID", 'E4 TB Allocation Details'!$A$18:$L$18, 0),FALSE), 'E2 Allocators'!$B$15:$W$361, MATCH('O5 Details by Class &amp; Accounts'!CH$18, 'E2 Allocators'!$B$15:$W$15, 0),FALSE)*$E146)</f>
        <v>0</v>
      </c>
      <c r="CI146" s="1334">
        <f>IF(ISERROR(VLOOKUP(VLOOKUP($A146, 'E4 TB Allocation Details'!$A$18:$L$217, MATCH("A &amp; G ID", 'E4 TB Allocation Details'!$A$18:$L$18, 0),FALSE), 'E2 Allocators'!$B$15:$W$361, MATCH('O5 Details by Class &amp; Accounts'!CI$18, 'E2 Allocators'!$B$15:$W$15, 0),FALSE)*$E146), 0, VLOOKUP(VLOOKUP($A146, 'E4 TB Allocation Details'!$A$18:$L$217, MATCH("A &amp; G ID", 'E4 TB Allocation Details'!$A$18:$L$18, 0),FALSE), 'E2 Allocators'!$B$15:$W$361, MATCH('O5 Details by Class &amp; Accounts'!CI$18, 'E2 Allocators'!$B$15:$W$15, 0),FALSE)*$E146)</f>
        <v>0</v>
      </c>
      <c r="CJ146" s="1334">
        <f>IF(ISERROR(VLOOKUP(VLOOKUP($A146, 'E4 TB Allocation Details'!$A$18:$L$217, MATCH("A &amp; G ID", 'E4 TB Allocation Details'!$A$18:$L$18, 0),FALSE), 'E2 Allocators'!$B$15:$W$361, MATCH('O5 Details by Class &amp; Accounts'!CJ$18, 'E2 Allocators'!$B$15:$W$15, 0),FALSE)*$E146), 0, VLOOKUP(VLOOKUP($A146, 'E4 TB Allocation Details'!$A$18:$L$217, MATCH("A &amp; G ID", 'E4 TB Allocation Details'!$A$18:$L$18, 0),FALSE), 'E2 Allocators'!$B$15:$W$361, MATCH('O5 Details by Class &amp; Accounts'!CJ$18, 'E2 Allocators'!$B$15:$W$15, 0),FALSE)*$E146)</f>
        <v>0</v>
      </c>
      <c r="CK146" s="1334">
        <f>IF(ISERROR(VLOOKUP(VLOOKUP($A146, 'E4 TB Allocation Details'!$A$18:$L$217, MATCH("A &amp; G ID", 'E4 TB Allocation Details'!$A$18:$L$18, 0),FALSE), 'E2 Allocators'!$B$15:$W$361, MATCH('O5 Details by Class &amp; Accounts'!CK$18, 'E2 Allocators'!$B$15:$W$15, 0),FALSE)*$E146), 0, VLOOKUP(VLOOKUP($A146, 'E4 TB Allocation Details'!$A$18:$L$217, MATCH("A &amp; G ID", 'E4 TB Allocation Details'!$A$18:$L$18, 0),FALSE), 'E2 Allocators'!$B$15:$W$361, MATCH('O5 Details by Class &amp; Accounts'!CK$18, 'E2 Allocators'!$B$15:$W$15, 0),FALSE)*$E146)</f>
        <v>0</v>
      </c>
      <c r="CL146" s="1334">
        <f>IF(ISERROR(VLOOKUP(VLOOKUP($A146, 'E4 TB Allocation Details'!$A$18:$L$217, MATCH("A &amp; G ID", 'E4 TB Allocation Details'!$A$18:$L$18, 0),FALSE), 'E2 Allocators'!$B$15:$W$361, MATCH('O5 Details by Class &amp; Accounts'!CL$18, 'E2 Allocators'!$B$15:$W$15, 0),FALSE)*$E146), 0, VLOOKUP(VLOOKUP($A146, 'E4 TB Allocation Details'!$A$18:$L$217, MATCH("A &amp; G ID", 'E4 TB Allocation Details'!$A$18:$L$18, 0),FALSE), 'E2 Allocators'!$B$15:$W$361, MATCH('O5 Details by Class &amp; Accounts'!CL$18, 'E2 Allocators'!$B$15:$W$15, 0),FALSE)*$E146)</f>
        <v>0</v>
      </c>
      <c r="CM146" s="1334">
        <f>IF(ISERROR(VLOOKUP(VLOOKUP($A146, 'E4 TB Allocation Details'!$A$18:$L$217, MATCH("A &amp; G ID", 'E4 TB Allocation Details'!$A$18:$L$18, 0),FALSE), 'E2 Allocators'!$B$15:$W$361, MATCH('O5 Details by Class &amp; Accounts'!CM$18, 'E2 Allocators'!$B$15:$W$15, 0),FALSE)*$E146), 0, VLOOKUP(VLOOKUP($A146, 'E4 TB Allocation Details'!$A$18:$L$217, MATCH("A &amp; G ID", 'E4 TB Allocation Details'!$A$18:$L$18, 0),FALSE), 'E2 Allocators'!$B$15:$W$361, MATCH('O5 Details by Class &amp; Accounts'!CM$18, 'E2 Allocators'!$B$15:$W$15, 0),FALSE)*$E146)</f>
        <v>0</v>
      </c>
      <c r="CN146" s="1334">
        <f t="shared" si="42"/>
        <v>0</v>
      </c>
      <c r="CO146" s="1670">
        <f t="shared" si="43"/>
        <v>-5.8207660913467407E-11</v>
      </c>
      <c r="CQ146" s="1926" t="s">
        <v>820</v>
      </c>
    </row>
    <row r="147" spans="1:95" s="64" customFormat="1" ht="12.75" x14ac:dyDescent="0.2">
      <c r="A147" s="1102">
        <v>5070</v>
      </c>
      <c r="B147" s="1101" t="s">
        <v>1682</v>
      </c>
      <c r="C147" s="1667">
        <f>IF(ISERROR(VLOOKUP($A147,'I3 TB Data'!$A$20:$H$465,MATCH('O5 Details by Class &amp; Accounts'!$C$18, 'I3 TB Data'!$A$20:$H$20,0),0)), 0, VLOOKUP($A147,'I3 TB Data'!$A$20:$H$465,MATCH('O5 Details by Class &amp; Accounts'!$C$18,'I3 TB Data'!$A$20:$H$20,0),0))</f>
        <v>0</v>
      </c>
      <c r="D147" s="1668"/>
      <c r="E147" s="1667">
        <f t="shared" si="44"/>
        <v>0</v>
      </c>
      <c r="F147" s="1669">
        <f>IF(ISERROR(VLOOKUP($A147, 'E1 Categorization'!A33:E123, MATCH("Customer Component", 'E1 Categorization'!$A$33:$E$33,0), 0)), 0, IF(VLOOKUP($A147, 'E1 Categorization'!A33:E123, MATCH("Customer Component", 'E1 Categorization'!$A$33:$E$33,0), 0)=0, 'O5 Details by Class &amp; Accounts'!$E147, IF(AND(VLOOKUP($A147, 'E1 Categorization'!A33:E123, MATCH("Customer Component", 'E1 Categorization'!$A$33:$E$33,0), 0) &gt;0, VLOOKUP($A147, 'E1 Categorization'!A33:E123, MATCH("Customer Component", 'E1 Categorization'!$A$33:$E$33,0), 0)&lt;1), 'O5 Details by Class &amp; Accounts'!$E147*(1-VLOOKUP($A147, 'E1 Categorization'!A33:E123, MATCH("Customer Component", 'E1 Categorization'!$A$33:$E$33,0), 0)), 0)))</f>
        <v>0</v>
      </c>
      <c r="G147" s="1669">
        <f>IF(ISERROR(VLOOKUP($A147, 'E1 Categorization'!A33:E123, MATCH("Customer Component", 'E1 Categorization'!$A$33:$E$33,0), 0)),0, IF(VLOOKUP($A147, 'E1 Categorization'!A33:E123, MATCH("Customer Component", 'E1 Categorization'!$A$33:$E$33,0), 0)=0, 0, IF(AND(VLOOKUP($A147, 'E1 Categorization'!A33:E123, MATCH("Customer Component", 'E1 Categorization'!$A$33:$E$33,0), 0) &gt;0, VLOOKUP($A147, 'E1 Categorization'!A33:E123, MATCH("Customer Component", 'E1 Categorization'!$A$33:$E$33,0), 0)&lt;1), 'O5 Details by Class &amp; Accounts'!$E147*(VLOOKUP($A147, 'E1 Categorization'!A33:E123, MATCH("Customer Component", 'E1 Categorization'!$A$33:$E$33,0), 0)), 'O5 Details by Class &amp; Accounts'!$E147)))</f>
        <v>0</v>
      </c>
      <c r="H147" s="1334">
        <f t="shared" si="38"/>
        <v>0</v>
      </c>
      <c r="I147" s="1334">
        <f>IF(ISERROR(VLOOKUP(VLOOKUP($A147, 'E4 TB Allocation Details'!$A$18:$L$217, MATCH("Demand ID", 'E4 TB Allocation Details'!$A$18:$L$18, 0),FALSE), 'E2 Allocators'!$B$15:$W$361, MATCH('O5 Details by Class &amp; Accounts'!I$18, 'E2 Allocators'!$B$15:$W$15, 0),FALSE)*$F147), 0, VLOOKUP(VLOOKUP($A147, 'E4 TB Allocation Details'!$A$18:$L$217, MATCH("Demand ID", 'E4 TB Allocation Details'!$A$18:$L$18, 0),FALSE), 'E2 Allocators'!$B$15:$W$361, MATCH('O5 Details by Class &amp; Accounts'!I$18, 'E2 Allocators'!$B$15:$W$15, 0),FALSE)*$F147)</f>
        <v>0</v>
      </c>
      <c r="J147" s="1334">
        <f>IF(ISERROR(VLOOKUP(VLOOKUP($A147, 'E4 TB Allocation Details'!$A$18:$L$217, MATCH("Demand ID", 'E4 TB Allocation Details'!$A$18:$L$18, 0),FALSE), 'E2 Allocators'!$B$15:$W$361, MATCH('O5 Details by Class &amp; Accounts'!J$18, 'E2 Allocators'!$B$15:$W$15, 0),FALSE)*$F147), 0, VLOOKUP(VLOOKUP($A147, 'E4 TB Allocation Details'!$A$18:$L$217, MATCH("Demand ID", 'E4 TB Allocation Details'!$A$18:$L$18, 0),FALSE), 'E2 Allocators'!$B$15:$W$361, MATCH('O5 Details by Class &amp; Accounts'!J$18, 'E2 Allocators'!$B$15:$W$15, 0),FALSE)*$F147)</f>
        <v>0</v>
      </c>
      <c r="K147" s="1334">
        <f>IF(ISERROR(VLOOKUP(VLOOKUP($A147, 'E4 TB Allocation Details'!$A$18:$L$217, MATCH("Demand ID", 'E4 TB Allocation Details'!$A$18:$L$18, 0),FALSE), 'E2 Allocators'!$B$15:$W$361, MATCH('O5 Details by Class &amp; Accounts'!K$18, 'E2 Allocators'!$B$15:$W$15, 0),FALSE)*$F147), 0, VLOOKUP(VLOOKUP($A147, 'E4 TB Allocation Details'!$A$18:$L$217, MATCH("Demand ID", 'E4 TB Allocation Details'!$A$18:$L$18, 0),FALSE), 'E2 Allocators'!$B$15:$W$361, MATCH('O5 Details by Class &amp; Accounts'!K$18, 'E2 Allocators'!$B$15:$W$15, 0),FALSE)*$F147)</f>
        <v>0</v>
      </c>
      <c r="L147" s="1334">
        <f>IF(ISERROR(VLOOKUP(VLOOKUP($A147, 'E4 TB Allocation Details'!$A$18:$L$217, MATCH("Demand ID", 'E4 TB Allocation Details'!$A$18:$L$18, 0),FALSE), 'E2 Allocators'!$B$15:$W$361, MATCH('O5 Details by Class &amp; Accounts'!L$18, 'E2 Allocators'!$B$15:$W$15, 0),FALSE)*$F147), 0, VLOOKUP(VLOOKUP($A147, 'E4 TB Allocation Details'!$A$18:$L$217, MATCH("Demand ID", 'E4 TB Allocation Details'!$A$18:$L$18, 0),FALSE), 'E2 Allocators'!$B$15:$W$361, MATCH('O5 Details by Class &amp; Accounts'!L$18, 'E2 Allocators'!$B$15:$W$15, 0),FALSE)*$F147)</f>
        <v>0</v>
      </c>
      <c r="M147" s="1334">
        <f>IF(ISERROR(VLOOKUP(VLOOKUP($A147, 'E4 TB Allocation Details'!$A$18:$L$217, MATCH("Demand ID", 'E4 TB Allocation Details'!$A$18:$L$18, 0),FALSE), 'E2 Allocators'!$B$15:$W$361, MATCH('O5 Details by Class &amp; Accounts'!M$18, 'E2 Allocators'!$B$15:$W$15, 0),FALSE)*$F147), 0, VLOOKUP(VLOOKUP($A147, 'E4 TB Allocation Details'!$A$18:$L$217, MATCH("Demand ID", 'E4 TB Allocation Details'!$A$18:$L$18, 0),FALSE), 'E2 Allocators'!$B$15:$W$361, MATCH('O5 Details by Class &amp; Accounts'!M$18, 'E2 Allocators'!$B$15:$W$15, 0),FALSE)*$F147)</f>
        <v>0</v>
      </c>
      <c r="N147" s="1334">
        <f>IF(ISERROR(VLOOKUP(VLOOKUP($A147, 'E4 TB Allocation Details'!$A$18:$L$217, MATCH("Demand ID", 'E4 TB Allocation Details'!$A$18:$L$18, 0),FALSE), 'E2 Allocators'!$B$15:$W$361, MATCH('O5 Details by Class &amp; Accounts'!N$18, 'E2 Allocators'!$B$15:$W$15, 0),FALSE)*$F147), 0, VLOOKUP(VLOOKUP($A147, 'E4 TB Allocation Details'!$A$18:$L$217, MATCH("Demand ID", 'E4 TB Allocation Details'!$A$18:$L$18, 0),FALSE), 'E2 Allocators'!$B$15:$W$361, MATCH('O5 Details by Class &amp; Accounts'!N$18, 'E2 Allocators'!$B$15:$W$15, 0),FALSE)*$F147)</f>
        <v>0</v>
      </c>
      <c r="O147" s="1334">
        <f>IF(ISERROR(VLOOKUP(VLOOKUP($A147, 'E4 TB Allocation Details'!$A$18:$L$217, MATCH("Demand ID", 'E4 TB Allocation Details'!$A$18:$L$18, 0),FALSE), 'E2 Allocators'!$B$15:$W$361, MATCH('O5 Details by Class &amp; Accounts'!O$18, 'E2 Allocators'!$B$15:$W$15, 0),FALSE)*$F147), 0, VLOOKUP(VLOOKUP($A147, 'E4 TB Allocation Details'!$A$18:$L$217, MATCH("Demand ID", 'E4 TB Allocation Details'!$A$18:$L$18, 0),FALSE), 'E2 Allocators'!$B$15:$W$361, MATCH('O5 Details by Class &amp; Accounts'!O$18, 'E2 Allocators'!$B$15:$W$15, 0),FALSE)*$F147)</f>
        <v>0</v>
      </c>
      <c r="P147" s="1334">
        <f>IF(ISERROR(VLOOKUP(VLOOKUP($A147, 'E4 TB Allocation Details'!$A$18:$L$217, MATCH("Demand ID", 'E4 TB Allocation Details'!$A$18:$L$18, 0),FALSE), 'E2 Allocators'!$B$15:$W$361, MATCH('O5 Details by Class &amp; Accounts'!P$18, 'E2 Allocators'!$B$15:$W$15, 0),FALSE)*$F147), 0, VLOOKUP(VLOOKUP($A147, 'E4 TB Allocation Details'!$A$18:$L$217, MATCH("Demand ID", 'E4 TB Allocation Details'!$A$18:$L$18, 0),FALSE), 'E2 Allocators'!$B$15:$W$361, MATCH('O5 Details by Class &amp; Accounts'!P$18, 'E2 Allocators'!$B$15:$W$15, 0),FALSE)*$F147)</f>
        <v>0</v>
      </c>
      <c r="Q147" s="1334">
        <f>IF(ISERROR(VLOOKUP(VLOOKUP($A147, 'E4 TB Allocation Details'!$A$18:$L$217, MATCH("Demand ID", 'E4 TB Allocation Details'!$A$18:$L$18, 0),FALSE), 'E2 Allocators'!$B$15:$W$361, MATCH('O5 Details by Class &amp; Accounts'!Q$18, 'E2 Allocators'!$B$15:$W$15, 0),FALSE)*$F147), 0, VLOOKUP(VLOOKUP($A147, 'E4 TB Allocation Details'!$A$18:$L$217, MATCH("Demand ID", 'E4 TB Allocation Details'!$A$18:$L$18, 0),FALSE), 'E2 Allocators'!$B$15:$W$361, MATCH('O5 Details by Class &amp; Accounts'!Q$18, 'E2 Allocators'!$B$15:$W$15, 0),FALSE)*$F147)</f>
        <v>0</v>
      </c>
      <c r="R147" s="1334">
        <f>IF(ISERROR(VLOOKUP(VLOOKUP($A147, 'E4 TB Allocation Details'!$A$18:$L$217, MATCH("Demand ID", 'E4 TB Allocation Details'!$A$18:$L$18, 0),FALSE), 'E2 Allocators'!$B$15:$W$361, MATCH('O5 Details by Class &amp; Accounts'!R$18, 'E2 Allocators'!$B$15:$W$15, 0),FALSE)*$F147), 0, VLOOKUP(VLOOKUP($A147, 'E4 TB Allocation Details'!$A$18:$L$217, MATCH("Demand ID", 'E4 TB Allocation Details'!$A$18:$L$18, 0),FALSE), 'E2 Allocators'!$B$15:$W$361, MATCH('O5 Details by Class &amp; Accounts'!R$18, 'E2 Allocators'!$B$15:$W$15, 0),FALSE)*$F147)</f>
        <v>0</v>
      </c>
      <c r="S147" s="1334">
        <f>IF(ISERROR(VLOOKUP(VLOOKUP($A147, 'E4 TB Allocation Details'!$A$18:$L$217, MATCH("Demand ID", 'E4 TB Allocation Details'!$A$18:$L$18, 0),FALSE), 'E2 Allocators'!$B$15:$W$361, MATCH('O5 Details by Class &amp; Accounts'!S$18, 'E2 Allocators'!$B$15:$W$15, 0),FALSE)*$F147), 0, VLOOKUP(VLOOKUP($A147, 'E4 TB Allocation Details'!$A$18:$L$217, MATCH("Demand ID", 'E4 TB Allocation Details'!$A$18:$L$18, 0),FALSE), 'E2 Allocators'!$B$15:$W$361, MATCH('O5 Details by Class &amp; Accounts'!S$18, 'E2 Allocators'!$B$15:$W$15, 0),FALSE)*$F147)</f>
        <v>0</v>
      </c>
      <c r="T147" s="1334">
        <f>IF(ISERROR(VLOOKUP(VLOOKUP($A147, 'E4 TB Allocation Details'!$A$18:$L$217, MATCH("Demand ID", 'E4 TB Allocation Details'!$A$18:$L$18, 0),FALSE), 'E2 Allocators'!$B$15:$W$361, MATCH('O5 Details by Class &amp; Accounts'!T$18, 'E2 Allocators'!$B$15:$W$15, 0),FALSE)*$F147), 0, VLOOKUP(VLOOKUP($A147, 'E4 TB Allocation Details'!$A$18:$L$217, MATCH("Demand ID", 'E4 TB Allocation Details'!$A$18:$L$18, 0),FALSE), 'E2 Allocators'!$B$15:$W$361, MATCH('O5 Details by Class &amp; Accounts'!T$18, 'E2 Allocators'!$B$15:$W$15, 0),FALSE)*$F147)</f>
        <v>0</v>
      </c>
      <c r="U147" s="1334">
        <f>IF(ISERROR(VLOOKUP(VLOOKUP($A147, 'E4 TB Allocation Details'!$A$18:$L$217, MATCH("Demand ID", 'E4 TB Allocation Details'!$A$18:$L$18, 0),FALSE), 'E2 Allocators'!$B$15:$W$361, MATCH('O5 Details by Class &amp; Accounts'!U$18, 'E2 Allocators'!$B$15:$W$15, 0),FALSE)*$F147), 0, VLOOKUP(VLOOKUP($A147, 'E4 TB Allocation Details'!$A$18:$L$217, MATCH("Demand ID", 'E4 TB Allocation Details'!$A$18:$L$18, 0),FALSE), 'E2 Allocators'!$B$15:$W$361, MATCH('O5 Details by Class &amp; Accounts'!U$18, 'E2 Allocators'!$B$15:$W$15, 0),FALSE)*$F147)</f>
        <v>0</v>
      </c>
      <c r="V147" s="1334">
        <f>IF(ISERROR(VLOOKUP(VLOOKUP($A147, 'E4 TB Allocation Details'!$A$18:$L$217, MATCH("Demand ID", 'E4 TB Allocation Details'!$A$18:$L$18, 0),FALSE), 'E2 Allocators'!$B$15:$W$361, MATCH('O5 Details by Class &amp; Accounts'!V$18, 'E2 Allocators'!$B$15:$W$15, 0),FALSE)*$F147), 0, VLOOKUP(VLOOKUP($A147, 'E4 TB Allocation Details'!$A$18:$L$217, MATCH("Demand ID", 'E4 TB Allocation Details'!$A$18:$L$18, 0),FALSE), 'E2 Allocators'!$B$15:$W$361, MATCH('O5 Details by Class &amp; Accounts'!V$18, 'E2 Allocators'!$B$15:$W$15, 0),FALSE)*$F147)</f>
        <v>0</v>
      </c>
      <c r="W147" s="1334">
        <f>IF(ISERROR(VLOOKUP(VLOOKUP($A147, 'E4 TB Allocation Details'!$A$18:$L$217, MATCH("Demand ID", 'E4 TB Allocation Details'!$A$18:$L$18, 0),FALSE), 'E2 Allocators'!$B$15:$W$361, MATCH('O5 Details by Class &amp; Accounts'!W$18, 'E2 Allocators'!$B$15:$W$15, 0),FALSE)*$F147), 0, VLOOKUP(VLOOKUP($A147, 'E4 TB Allocation Details'!$A$18:$L$217, MATCH("Demand ID", 'E4 TB Allocation Details'!$A$18:$L$18, 0),FALSE), 'E2 Allocators'!$B$15:$W$361, MATCH('O5 Details by Class &amp; Accounts'!W$18, 'E2 Allocators'!$B$15:$W$15, 0),FALSE)*$F147)</f>
        <v>0</v>
      </c>
      <c r="X147" s="1334">
        <f>IF(ISERROR(VLOOKUP(VLOOKUP($A147, 'E4 TB Allocation Details'!$A$18:$L$217, MATCH("Demand ID", 'E4 TB Allocation Details'!$A$18:$L$18, 0),FALSE), 'E2 Allocators'!$B$15:$W$361, MATCH('O5 Details by Class &amp; Accounts'!X$18, 'E2 Allocators'!$B$15:$W$15, 0),FALSE)*$F147), 0, VLOOKUP(VLOOKUP($A147, 'E4 TB Allocation Details'!$A$18:$L$217, MATCH("Demand ID", 'E4 TB Allocation Details'!$A$18:$L$18, 0),FALSE), 'E2 Allocators'!$B$15:$W$361, MATCH('O5 Details by Class &amp; Accounts'!X$18, 'E2 Allocators'!$B$15:$W$15, 0),FALSE)*$F147)</f>
        <v>0</v>
      </c>
      <c r="Y147" s="1334">
        <f>IF(ISERROR(VLOOKUP(VLOOKUP($A147, 'E4 TB Allocation Details'!$A$18:$L$217, MATCH("Demand ID", 'E4 TB Allocation Details'!$A$18:$L$18, 0),FALSE), 'E2 Allocators'!$B$15:$W$361, MATCH('O5 Details by Class &amp; Accounts'!Y$18, 'E2 Allocators'!$B$15:$W$15, 0),FALSE)*$F147), 0, VLOOKUP(VLOOKUP($A147, 'E4 TB Allocation Details'!$A$18:$L$217, MATCH("Demand ID", 'E4 TB Allocation Details'!$A$18:$L$18, 0),FALSE), 'E2 Allocators'!$B$15:$W$361, MATCH('O5 Details by Class &amp; Accounts'!Y$18, 'E2 Allocators'!$B$15:$W$15, 0),FALSE)*$F147)</f>
        <v>0</v>
      </c>
      <c r="Z147" s="1334">
        <f>IF(ISERROR(VLOOKUP(VLOOKUP($A147, 'E4 TB Allocation Details'!$A$18:$L$217, MATCH("Demand ID", 'E4 TB Allocation Details'!$A$18:$L$18, 0),FALSE), 'E2 Allocators'!$B$15:$W$361, MATCH('O5 Details by Class &amp; Accounts'!Z$18, 'E2 Allocators'!$B$15:$W$15, 0),FALSE)*$F147), 0, VLOOKUP(VLOOKUP($A147, 'E4 TB Allocation Details'!$A$18:$L$217, MATCH("Demand ID", 'E4 TB Allocation Details'!$A$18:$L$18, 0),FALSE), 'E2 Allocators'!$B$15:$W$361, MATCH('O5 Details by Class &amp; Accounts'!Z$18, 'E2 Allocators'!$B$15:$W$15, 0),FALSE)*$F147)</f>
        <v>0</v>
      </c>
      <c r="AA147" s="1334">
        <f>IF(ISERROR(VLOOKUP(VLOOKUP($A147, 'E4 TB Allocation Details'!$A$18:$L$217, MATCH("Demand ID", 'E4 TB Allocation Details'!$A$18:$L$18, 0),FALSE), 'E2 Allocators'!$B$15:$W$361, MATCH('O5 Details by Class &amp; Accounts'!AA$18, 'E2 Allocators'!$B$15:$W$15, 0),FALSE)*$F147), 0, VLOOKUP(VLOOKUP($A147, 'E4 TB Allocation Details'!$A$18:$L$217, MATCH("Demand ID", 'E4 TB Allocation Details'!$A$18:$L$18, 0),FALSE), 'E2 Allocators'!$B$15:$W$361, MATCH('O5 Details by Class &amp; Accounts'!AA$18, 'E2 Allocators'!$B$15:$W$15, 0),FALSE)*$F147)</f>
        <v>0</v>
      </c>
      <c r="AB147" s="1334">
        <f>IF(ISERROR(VLOOKUP(VLOOKUP($A147, 'E4 TB Allocation Details'!$A$18:$L$217, MATCH("Demand ID", 'E4 TB Allocation Details'!$A$18:$L$18, 0),FALSE), 'E2 Allocators'!$B$15:$W$361, MATCH('O5 Details by Class &amp; Accounts'!AB$18, 'E2 Allocators'!$B$15:$W$15, 0),FALSE)*$F147), 0, VLOOKUP(VLOOKUP($A147, 'E4 TB Allocation Details'!$A$18:$L$217, MATCH("Demand ID", 'E4 TB Allocation Details'!$A$18:$L$18, 0),FALSE), 'E2 Allocators'!$B$15:$W$361, MATCH('O5 Details by Class &amp; Accounts'!AB$18, 'E2 Allocators'!$B$15:$W$15, 0),FALSE)*$F147)</f>
        <v>0</v>
      </c>
      <c r="AC147" s="1334">
        <f t="shared" si="39"/>
        <v>0</v>
      </c>
      <c r="AD147" s="1334">
        <f>IF(ISERROR(VLOOKUP(VLOOKUP($A147, 'E4 TB Allocation Details'!$A$18:$L$217, MATCH("Customer ID", 'E4 TB Allocation Details'!$A$18:$L$18, 0),FALSE), 'E2 Allocators'!$B$15:$W$361, MATCH('O5 Details by Class &amp; Accounts'!AD$18, 'E2 Allocators'!$B$15:$W$15, 0),FALSE)*$G147), 0, VLOOKUP(VLOOKUP($A147, 'E4 TB Allocation Details'!$A$18:$L$217, MATCH("Customer ID", 'E4 TB Allocation Details'!$A$18:$L$18, 0),FALSE), 'E2 Allocators'!$B$15:$W$361, MATCH('O5 Details by Class &amp; Accounts'!AD$18, 'E2 Allocators'!$B$15:$W$15, 0),FALSE)*$G147)</f>
        <v>0</v>
      </c>
      <c r="AE147" s="1334">
        <f>IF(ISERROR(VLOOKUP(VLOOKUP($A147, 'E4 TB Allocation Details'!$A$18:$L$217, MATCH("Customer ID", 'E4 TB Allocation Details'!$A$18:$L$18, 0),FALSE), 'E2 Allocators'!$B$15:$W$361, MATCH('O5 Details by Class &amp; Accounts'!AE$18, 'E2 Allocators'!$B$15:$W$15, 0),FALSE)*$G147), 0, VLOOKUP(VLOOKUP($A147, 'E4 TB Allocation Details'!$A$18:$L$217, MATCH("Customer ID", 'E4 TB Allocation Details'!$A$18:$L$18, 0),FALSE), 'E2 Allocators'!$B$15:$W$361, MATCH('O5 Details by Class &amp; Accounts'!AE$18, 'E2 Allocators'!$B$15:$W$15, 0),FALSE)*$G147)</f>
        <v>0</v>
      </c>
      <c r="AF147" s="1334">
        <f>IF(ISERROR(VLOOKUP(VLOOKUP($A147, 'E4 TB Allocation Details'!$A$18:$L$217, MATCH("Customer ID", 'E4 TB Allocation Details'!$A$18:$L$18, 0),FALSE), 'E2 Allocators'!$B$15:$W$361, MATCH('O5 Details by Class &amp; Accounts'!AF$18, 'E2 Allocators'!$B$15:$W$15, 0),FALSE)*$G147), 0, VLOOKUP(VLOOKUP($A147, 'E4 TB Allocation Details'!$A$18:$L$217, MATCH("Customer ID", 'E4 TB Allocation Details'!$A$18:$L$18, 0),FALSE), 'E2 Allocators'!$B$15:$W$361, MATCH('O5 Details by Class &amp; Accounts'!AF$18, 'E2 Allocators'!$B$15:$W$15, 0),FALSE)*$G147)</f>
        <v>0</v>
      </c>
      <c r="AG147" s="1334">
        <f>IF(ISERROR(VLOOKUP(VLOOKUP($A147, 'E4 TB Allocation Details'!$A$18:$L$217, MATCH("Customer ID", 'E4 TB Allocation Details'!$A$18:$L$18, 0),FALSE), 'E2 Allocators'!$B$15:$W$361, MATCH('O5 Details by Class &amp; Accounts'!AG$18, 'E2 Allocators'!$B$15:$W$15, 0),FALSE)*$G147), 0, VLOOKUP(VLOOKUP($A147, 'E4 TB Allocation Details'!$A$18:$L$217, MATCH("Customer ID", 'E4 TB Allocation Details'!$A$18:$L$18, 0),FALSE), 'E2 Allocators'!$B$15:$W$361, MATCH('O5 Details by Class &amp; Accounts'!AG$18, 'E2 Allocators'!$B$15:$W$15, 0),FALSE)*$G147)</f>
        <v>0</v>
      </c>
      <c r="AH147" s="1334">
        <f>IF(ISERROR(VLOOKUP(VLOOKUP($A147, 'E4 TB Allocation Details'!$A$18:$L$217, MATCH("Customer ID", 'E4 TB Allocation Details'!$A$18:$L$18, 0),FALSE), 'E2 Allocators'!$B$15:$W$361, MATCH('O5 Details by Class &amp; Accounts'!AH$18, 'E2 Allocators'!$B$15:$W$15, 0),FALSE)*$G147), 0, VLOOKUP(VLOOKUP($A147, 'E4 TB Allocation Details'!$A$18:$L$217, MATCH("Customer ID", 'E4 TB Allocation Details'!$A$18:$L$18, 0),FALSE), 'E2 Allocators'!$B$15:$W$361, MATCH('O5 Details by Class &amp; Accounts'!AH$18, 'E2 Allocators'!$B$15:$W$15, 0),FALSE)*$G147)</f>
        <v>0</v>
      </c>
      <c r="AI147" s="1334">
        <f>IF(ISERROR(VLOOKUP(VLOOKUP($A147, 'E4 TB Allocation Details'!$A$18:$L$217, MATCH("Customer ID", 'E4 TB Allocation Details'!$A$18:$L$18, 0),FALSE), 'E2 Allocators'!$B$15:$W$361, MATCH('O5 Details by Class &amp; Accounts'!AI$18, 'E2 Allocators'!$B$15:$W$15, 0),FALSE)*$G147), 0, VLOOKUP(VLOOKUP($A147, 'E4 TB Allocation Details'!$A$18:$L$217, MATCH("Customer ID", 'E4 TB Allocation Details'!$A$18:$L$18, 0),FALSE), 'E2 Allocators'!$B$15:$W$361, MATCH('O5 Details by Class &amp; Accounts'!AI$18, 'E2 Allocators'!$B$15:$W$15, 0),FALSE)*$G147)</f>
        <v>0</v>
      </c>
      <c r="AJ147" s="1334">
        <f>IF(ISERROR(VLOOKUP(VLOOKUP($A147, 'E4 TB Allocation Details'!$A$18:$L$217, MATCH("Customer ID", 'E4 TB Allocation Details'!$A$18:$L$18, 0),FALSE), 'E2 Allocators'!$B$15:$W$361, MATCH('O5 Details by Class &amp; Accounts'!AJ$18, 'E2 Allocators'!$B$15:$W$15, 0),FALSE)*$G147), 0, VLOOKUP(VLOOKUP($A147, 'E4 TB Allocation Details'!$A$18:$L$217, MATCH("Customer ID", 'E4 TB Allocation Details'!$A$18:$L$18, 0),FALSE), 'E2 Allocators'!$B$15:$W$361, MATCH('O5 Details by Class &amp; Accounts'!AJ$18, 'E2 Allocators'!$B$15:$W$15, 0),FALSE)*$G147)</f>
        <v>0</v>
      </c>
      <c r="AK147" s="1334">
        <f>IF(ISERROR(VLOOKUP(VLOOKUP($A147, 'E4 TB Allocation Details'!$A$18:$L$217, MATCH("Customer ID", 'E4 TB Allocation Details'!$A$18:$L$18, 0),FALSE), 'E2 Allocators'!$B$15:$W$361, MATCH('O5 Details by Class &amp; Accounts'!AK$18, 'E2 Allocators'!$B$15:$W$15, 0),FALSE)*$G147), 0, VLOOKUP(VLOOKUP($A147, 'E4 TB Allocation Details'!$A$18:$L$217, MATCH("Customer ID", 'E4 TB Allocation Details'!$A$18:$L$18, 0),FALSE), 'E2 Allocators'!$B$15:$W$361, MATCH('O5 Details by Class &amp; Accounts'!AK$18, 'E2 Allocators'!$B$15:$W$15, 0),FALSE)*$G147)</f>
        <v>0</v>
      </c>
      <c r="AL147" s="1334">
        <f>IF(ISERROR(VLOOKUP(VLOOKUP($A147, 'E4 TB Allocation Details'!$A$18:$L$217, MATCH("Customer ID", 'E4 TB Allocation Details'!$A$18:$L$18, 0),FALSE), 'E2 Allocators'!$B$15:$W$361, MATCH('O5 Details by Class &amp; Accounts'!AL$18, 'E2 Allocators'!$B$15:$W$15, 0),FALSE)*$G147), 0, VLOOKUP(VLOOKUP($A147, 'E4 TB Allocation Details'!$A$18:$L$217, MATCH("Customer ID", 'E4 TB Allocation Details'!$A$18:$L$18, 0),FALSE), 'E2 Allocators'!$B$15:$W$361, MATCH('O5 Details by Class &amp; Accounts'!AL$18, 'E2 Allocators'!$B$15:$W$15, 0),FALSE)*$G147)</f>
        <v>0</v>
      </c>
      <c r="AM147" s="1334">
        <f>IF(ISERROR(VLOOKUP(VLOOKUP($A147, 'E4 TB Allocation Details'!$A$18:$L$217, MATCH("Customer ID", 'E4 TB Allocation Details'!$A$18:$L$18, 0),FALSE), 'E2 Allocators'!$B$15:$W$361, MATCH('O5 Details by Class &amp; Accounts'!AM$18, 'E2 Allocators'!$B$15:$W$15, 0),FALSE)*$G147), 0, VLOOKUP(VLOOKUP($A147, 'E4 TB Allocation Details'!$A$18:$L$217, MATCH("Customer ID", 'E4 TB Allocation Details'!$A$18:$L$18, 0),FALSE), 'E2 Allocators'!$B$15:$W$361, MATCH('O5 Details by Class &amp; Accounts'!AM$18, 'E2 Allocators'!$B$15:$W$15, 0),FALSE)*$G147)</f>
        <v>0</v>
      </c>
      <c r="AN147" s="1334">
        <f>IF(ISERROR(VLOOKUP(VLOOKUP($A147, 'E4 TB Allocation Details'!$A$18:$L$217, MATCH("Customer ID", 'E4 TB Allocation Details'!$A$18:$L$18, 0),FALSE), 'E2 Allocators'!$B$15:$W$361, MATCH('O5 Details by Class &amp; Accounts'!AN$18, 'E2 Allocators'!$B$15:$W$15, 0),FALSE)*$G147), 0, VLOOKUP(VLOOKUP($A147, 'E4 TB Allocation Details'!$A$18:$L$217, MATCH("Customer ID", 'E4 TB Allocation Details'!$A$18:$L$18, 0),FALSE), 'E2 Allocators'!$B$15:$W$361, MATCH('O5 Details by Class &amp; Accounts'!AN$18, 'E2 Allocators'!$B$15:$W$15, 0),FALSE)*$G147)</f>
        <v>0</v>
      </c>
      <c r="AO147" s="1334">
        <f>IF(ISERROR(VLOOKUP(VLOOKUP($A147, 'E4 TB Allocation Details'!$A$18:$L$217, MATCH("Customer ID", 'E4 TB Allocation Details'!$A$18:$L$18, 0),FALSE), 'E2 Allocators'!$B$15:$W$361, MATCH('O5 Details by Class &amp; Accounts'!AO$18, 'E2 Allocators'!$B$15:$W$15, 0),FALSE)*$G147), 0, VLOOKUP(VLOOKUP($A147, 'E4 TB Allocation Details'!$A$18:$L$217, MATCH("Customer ID", 'E4 TB Allocation Details'!$A$18:$L$18, 0),FALSE), 'E2 Allocators'!$B$15:$W$361, MATCH('O5 Details by Class &amp; Accounts'!AO$18, 'E2 Allocators'!$B$15:$W$15, 0),FALSE)*$G147)</f>
        <v>0</v>
      </c>
      <c r="AP147" s="1334">
        <f>IF(ISERROR(VLOOKUP(VLOOKUP($A147, 'E4 TB Allocation Details'!$A$18:$L$217, MATCH("Customer ID", 'E4 TB Allocation Details'!$A$18:$L$18, 0),FALSE), 'E2 Allocators'!$B$15:$W$361, MATCH('O5 Details by Class &amp; Accounts'!AP$18, 'E2 Allocators'!$B$15:$W$15, 0),FALSE)*$G147), 0, VLOOKUP(VLOOKUP($A147, 'E4 TB Allocation Details'!$A$18:$L$217, MATCH("Customer ID", 'E4 TB Allocation Details'!$A$18:$L$18, 0),FALSE), 'E2 Allocators'!$B$15:$W$361, MATCH('O5 Details by Class &amp; Accounts'!AP$18, 'E2 Allocators'!$B$15:$W$15, 0),FALSE)*$G147)</f>
        <v>0</v>
      </c>
      <c r="AQ147" s="1334">
        <f>IF(ISERROR(VLOOKUP(VLOOKUP($A147, 'E4 TB Allocation Details'!$A$18:$L$217, MATCH("Customer ID", 'E4 TB Allocation Details'!$A$18:$L$18, 0),FALSE), 'E2 Allocators'!$B$15:$W$361, MATCH('O5 Details by Class &amp; Accounts'!AQ$18, 'E2 Allocators'!$B$15:$W$15, 0),FALSE)*$G147), 0, VLOOKUP(VLOOKUP($A147, 'E4 TB Allocation Details'!$A$18:$L$217, MATCH("Customer ID", 'E4 TB Allocation Details'!$A$18:$L$18, 0),FALSE), 'E2 Allocators'!$B$15:$W$361, MATCH('O5 Details by Class &amp; Accounts'!AQ$18, 'E2 Allocators'!$B$15:$W$15, 0),FALSE)*$G147)</f>
        <v>0</v>
      </c>
      <c r="AR147" s="1334">
        <f>IF(ISERROR(VLOOKUP(VLOOKUP($A147, 'E4 TB Allocation Details'!$A$18:$L$217, MATCH("Customer ID", 'E4 TB Allocation Details'!$A$18:$L$18, 0),FALSE), 'E2 Allocators'!$B$15:$W$361, MATCH('O5 Details by Class &amp; Accounts'!AR$18, 'E2 Allocators'!$B$15:$W$15, 0),FALSE)*$G147), 0, VLOOKUP(VLOOKUP($A147, 'E4 TB Allocation Details'!$A$18:$L$217, MATCH("Customer ID", 'E4 TB Allocation Details'!$A$18:$L$18, 0),FALSE), 'E2 Allocators'!$B$15:$W$361, MATCH('O5 Details by Class &amp; Accounts'!AR$18, 'E2 Allocators'!$B$15:$W$15, 0),FALSE)*$G147)</f>
        <v>0</v>
      </c>
      <c r="AS147" s="1334">
        <f>IF(ISERROR(VLOOKUP(VLOOKUP($A147, 'E4 TB Allocation Details'!$A$18:$L$217, MATCH("Customer ID", 'E4 TB Allocation Details'!$A$18:$L$18, 0),FALSE), 'E2 Allocators'!$B$15:$W$361, MATCH('O5 Details by Class &amp; Accounts'!AS$18, 'E2 Allocators'!$B$15:$W$15, 0),FALSE)*$G147), 0, VLOOKUP(VLOOKUP($A147, 'E4 TB Allocation Details'!$A$18:$L$217, MATCH("Customer ID", 'E4 TB Allocation Details'!$A$18:$L$18, 0),FALSE), 'E2 Allocators'!$B$15:$W$361, MATCH('O5 Details by Class &amp; Accounts'!AS$18, 'E2 Allocators'!$B$15:$W$15, 0),FALSE)*$G147)</f>
        <v>0</v>
      </c>
      <c r="AT147" s="1334">
        <f>IF(ISERROR(VLOOKUP(VLOOKUP($A147, 'E4 TB Allocation Details'!$A$18:$L$217, MATCH("Customer ID", 'E4 TB Allocation Details'!$A$18:$L$18, 0),FALSE), 'E2 Allocators'!$B$15:$W$361, MATCH('O5 Details by Class &amp; Accounts'!AT$18, 'E2 Allocators'!$B$15:$W$15, 0),FALSE)*$G147), 0, VLOOKUP(VLOOKUP($A147, 'E4 TB Allocation Details'!$A$18:$L$217, MATCH("Customer ID", 'E4 TB Allocation Details'!$A$18:$L$18, 0),FALSE), 'E2 Allocators'!$B$15:$W$361, MATCH('O5 Details by Class &amp; Accounts'!AT$18, 'E2 Allocators'!$B$15:$W$15, 0),FALSE)*$G147)</f>
        <v>0</v>
      </c>
      <c r="AU147" s="1334">
        <f>IF(ISERROR(VLOOKUP(VLOOKUP($A147, 'E4 TB Allocation Details'!$A$18:$L$217, MATCH("Customer ID", 'E4 TB Allocation Details'!$A$18:$L$18, 0),FALSE), 'E2 Allocators'!$B$15:$W$361, MATCH('O5 Details by Class &amp; Accounts'!AU$18, 'E2 Allocators'!$B$15:$W$15, 0),FALSE)*$G147), 0, VLOOKUP(VLOOKUP($A147, 'E4 TB Allocation Details'!$A$18:$L$217, MATCH("Customer ID", 'E4 TB Allocation Details'!$A$18:$L$18, 0),FALSE), 'E2 Allocators'!$B$15:$W$361, MATCH('O5 Details by Class &amp; Accounts'!AU$18, 'E2 Allocators'!$B$15:$W$15, 0),FALSE)*$G147)</f>
        <v>0</v>
      </c>
      <c r="AV147" s="1334">
        <f>IF(ISERROR(VLOOKUP(VLOOKUP($A147, 'E4 TB Allocation Details'!$A$18:$L$217, MATCH("Customer ID", 'E4 TB Allocation Details'!$A$18:$L$18, 0),FALSE), 'E2 Allocators'!$B$15:$W$361, MATCH('O5 Details by Class &amp; Accounts'!AV$18, 'E2 Allocators'!$B$15:$W$15, 0),FALSE)*$G147), 0, VLOOKUP(VLOOKUP($A147, 'E4 TB Allocation Details'!$A$18:$L$217, MATCH("Customer ID", 'E4 TB Allocation Details'!$A$18:$L$18, 0),FALSE), 'E2 Allocators'!$B$15:$W$361, MATCH('O5 Details by Class &amp; Accounts'!AV$18, 'E2 Allocators'!$B$15:$W$15, 0),FALSE)*$G147)</f>
        <v>0</v>
      </c>
      <c r="AW147" s="1334">
        <f>IF(ISERROR(VLOOKUP(VLOOKUP($A147, 'E4 TB Allocation Details'!$A$18:$L$217, MATCH("Customer ID", 'E4 TB Allocation Details'!$A$18:$L$18, 0),FALSE), 'E2 Allocators'!$B$15:$W$361, MATCH('O5 Details by Class &amp; Accounts'!AW$18, 'E2 Allocators'!$B$15:$W$15, 0),FALSE)*$G147), 0, VLOOKUP(VLOOKUP($A147, 'E4 TB Allocation Details'!$A$18:$L$217, MATCH("Customer ID", 'E4 TB Allocation Details'!$A$18:$L$18, 0),FALSE), 'E2 Allocators'!$B$15:$W$361, MATCH('O5 Details by Class &amp; Accounts'!AW$18, 'E2 Allocators'!$B$15:$W$15, 0),FALSE)*$G147)</f>
        <v>0</v>
      </c>
      <c r="AX147" s="1334">
        <f t="shared" si="40"/>
        <v>0</v>
      </c>
      <c r="AY147" s="1334">
        <f>IF(ISERROR(VLOOKUP(VLOOKUP($A147, 'E4 TB Allocation Details'!$A$18:$L$217, MATCH("Misc ID", 'E4 TB Allocation Details'!$A$18:$L$18, 0),FALSE), 'E2 Allocators'!$B$15:$W$361, MATCH('O5 Details by Class &amp; Accounts'!AY$18, 'E2 Allocators'!$B$15:$W$15, 0),FALSE)*$E147), 0, VLOOKUP(VLOOKUP($A147, 'E4 TB Allocation Details'!$A$18:$L$217, MATCH("Misc ID", 'E4 TB Allocation Details'!$A$18:$L$18, 0),FALSE), 'E2 Allocators'!$B$15:$W$361, MATCH('O5 Details by Class &amp; Accounts'!AY$18, 'E2 Allocators'!$B$15:$W$15, 0),FALSE)*$E147)</f>
        <v>0</v>
      </c>
      <c r="AZ147" s="1334">
        <f>IF(ISERROR(VLOOKUP(VLOOKUP($A147, 'E4 TB Allocation Details'!$A$18:$L$217, MATCH("Misc ID", 'E4 TB Allocation Details'!$A$18:$L$18, 0),FALSE), 'E2 Allocators'!$B$15:$W$361, MATCH('O5 Details by Class &amp; Accounts'!AZ$18, 'E2 Allocators'!$B$15:$W$15, 0),FALSE)*$E147), 0, VLOOKUP(VLOOKUP($A147, 'E4 TB Allocation Details'!$A$18:$L$217, MATCH("Misc ID", 'E4 TB Allocation Details'!$A$18:$L$18, 0),FALSE), 'E2 Allocators'!$B$15:$W$361, MATCH('O5 Details by Class &amp; Accounts'!AZ$18, 'E2 Allocators'!$B$15:$W$15, 0),FALSE)*$E147)</f>
        <v>0</v>
      </c>
      <c r="BA147" s="1334">
        <f>IF(ISERROR(VLOOKUP(VLOOKUP($A147, 'E4 TB Allocation Details'!$A$18:$L$217, MATCH("Misc ID", 'E4 TB Allocation Details'!$A$18:$L$18, 0),FALSE), 'E2 Allocators'!$B$15:$W$361, MATCH('O5 Details by Class &amp; Accounts'!BA$18, 'E2 Allocators'!$B$15:$W$15, 0),FALSE)*$E147), 0, VLOOKUP(VLOOKUP($A147, 'E4 TB Allocation Details'!$A$18:$L$217, MATCH("Misc ID", 'E4 TB Allocation Details'!$A$18:$L$18, 0),FALSE), 'E2 Allocators'!$B$15:$W$361, MATCH('O5 Details by Class &amp; Accounts'!BA$18, 'E2 Allocators'!$B$15:$W$15, 0),FALSE)*$E147)</f>
        <v>0</v>
      </c>
      <c r="BB147" s="1334">
        <f>IF(ISERROR(VLOOKUP(VLOOKUP($A147, 'E4 TB Allocation Details'!$A$18:$L$217, MATCH("Misc ID", 'E4 TB Allocation Details'!$A$18:$L$18, 0),FALSE), 'E2 Allocators'!$B$15:$W$361, MATCH('O5 Details by Class &amp; Accounts'!BB$18, 'E2 Allocators'!$B$15:$W$15, 0),FALSE)*$E147), 0, VLOOKUP(VLOOKUP($A147, 'E4 TB Allocation Details'!$A$18:$L$217, MATCH("Misc ID", 'E4 TB Allocation Details'!$A$18:$L$18, 0),FALSE), 'E2 Allocators'!$B$15:$W$361, MATCH('O5 Details by Class &amp; Accounts'!BB$18, 'E2 Allocators'!$B$15:$W$15, 0),FALSE)*$E147)</f>
        <v>0</v>
      </c>
      <c r="BC147" s="1334">
        <f>IF(ISERROR(VLOOKUP(VLOOKUP($A147, 'E4 TB Allocation Details'!$A$18:$L$217, MATCH("Misc ID", 'E4 TB Allocation Details'!$A$18:$L$18, 0),FALSE), 'E2 Allocators'!$B$15:$W$361, MATCH('O5 Details by Class &amp; Accounts'!BC$18, 'E2 Allocators'!$B$15:$W$15, 0),FALSE)*$E147), 0, VLOOKUP(VLOOKUP($A147, 'E4 TB Allocation Details'!$A$18:$L$217, MATCH("Misc ID", 'E4 TB Allocation Details'!$A$18:$L$18, 0),FALSE), 'E2 Allocators'!$B$15:$W$361, MATCH('O5 Details by Class &amp; Accounts'!BC$18, 'E2 Allocators'!$B$15:$W$15, 0),FALSE)*$E147)</f>
        <v>0</v>
      </c>
      <c r="BD147" s="1334">
        <f>IF(ISERROR(VLOOKUP(VLOOKUP($A147, 'E4 TB Allocation Details'!$A$18:$L$217, MATCH("Misc ID", 'E4 TB Allocation Details'!$A$18:$L$18, 0),FALSE), 'E2 Allocators'!$B$15:$W$361, MATCH('O5 Details by Class &amp; Accounts'!BD$18, 'E2 Allocators'!$B$15:$W$15, 0),FALSE)*$E147), 0, VLOOKUP(VLOOKUP($A147, 'E4 TB Allocation Details'!$A$18:$L$217, MATCH("Misc ID", 'E4 TB Allocation Details'!$A$18:$L$18, 0),FALSE), 'E2 Allocators'!$B$15:$W$361, MATCH('O5 Details by Class &amp; Accounts'!BD$18, 'E2 Allocators'!$B$15:$W$15, 0),FALSE)*$E147)</f>
        <v>0</v>
      </c>
      <c r="BE147" s="1334">
        <f>IF(ISERROR(VLOOKUP(VLOOKUP($A147, 'E4 TB Allocation Details'!$A$18:$L$217, MATCH("Misc ID", 'E4 TB Allocation Details'!$A$18:$L$18, 0),FALSE), 'E2 Allocators'!$B$15:$W$361, MATCH('O5 Details by Class &amp; Accounts'!BE$18, 'E2 Allocators'!$B$15:$W$15, 0),FALSE)*$E147), 0, VLOOKUP(VLOOKUP($A147, 'E4 TB Allocation Details'!$A$18:$L$217, MATCH("Misc ID", 'E4 TB Allocation Details'!$A$18:$L$18, 0),FALSE), 'E2 Allocators'!$B$15:$W$361, MATCH('O5 Details by Class &amp; Accounts'!BE$18, 'E2 Allocators'!$B$15:$W$15, 0),FALSE)*$E147)</f>
        <v>0</v>
      </c>
      <c r="BF147" s="1334">
        <f>IF(ISERROR(VLOOKUP(VLOOKUP($A147, 'E4 TB Allocation Details'!$A$18:$L$217, MATCH("Misc ID", 'E4 TB Allocation Details'!$A$18:$L$18, 0),FALSE), 'E2 Allocators'!$B$15:$W$361, MATCH('O5 Details by Class &amp; Accounts'!BF$18, 'E2 Allocators'!$B$15:$W$15, 0),FALSE)*$E147), 0, VLOOKUP(VLOOKUP($A147, 'E4 TB Allocation Details'!$A$18:$L$217, MATCH("Misc ID", 'E4 TB Allocation Details'!$A$18:$L$18, 0),FALSE), 'E2 Allocators'!$B$15:$W$361, MATCH('O5 Details by Class &amp; Accounts'!BF$18, 'E2 Allocators'!$B$15:$W$15, 0),FALSE)*$E147)</f>
        <v>0</v>
      </c>
      <c r="BG147" s="1334">
        <f>IF(ISERROR(VLOOKUP(VLOOKUP($A147, 'E4 TB Allocation Details'!$A$18:$L$217, MATCH("Misc ID", 'E4 TB Allocation Details'!$A$18:$L$18, 0),FALSE), 'E2 Allocators'!$B$15:$W$361, MATCH('O5 Details by Class &amp; Accounts'!BG$18, 'E2 Allocators'!$B$15:$W$15, 0),FALSE)*$E147), 0, VLOOKUP(VLOOKUP($A147, 'E4 TB Allocation Details'!$A$18:$L$217, MATCH("Misc ID", 'E4 TB Allocation Details'!$A$18:$L$18, 0),FALSE), 'E2 Allocators'!$B$15:$W$361, MATCH('O5 Details by Class &amp; Accounts'!BG$18, 'E2 Allocators'!$B$15:$W$15, 0),FALSE)*$E147)</f>
        <v>0</v>
      </c>
      <c r="BH147" s="1334">
        <f>IF(ISERROR(VLOOKUP(VLOOKUP($A147, 'E4 TB Allocation Details'!$A$18:$L$217, MATCH("Misc ID", 'E4 TB Allocation Details'!$A$18:$L$18, 0),FALSE), 'E2 Allocators'!$B$15:$W$361, MATCH('O5 Details by Class &amp; Accounts'!BH$18, 'E2 Allocators'!$B$15:$W$15, 0),FALSE)*$E147), 0, VLOOKUP(VLOOKUP($A147, 'E4 TB Allocation Details'!$A$18:$L$217, MATCH("Misc ID", 'E4 TB Allocation Details'!$A$18:$L$18, 0),FALSE), 'E2 Allocators'!$B$15:$W$361, MATCH('O5 Details by Class &amp; Accounts'!BH$18, 'E2 Allocators'!$B$15:$W$15, 0),FALSE)*$E147)</f>
        <v>0</v>
      </c>
      <c r="BI147" s="1334">
        <f>IF(ISERROR(VLOOKUP(VLOOKUP($A147, 'E4 TB Allocation Details'!$A$18:$L$217, MATCH("Misc ID", 'E4 TB Allocation Details'!$A$18:$L$18, 0),FALSE), 'E2 Allocators'!$B$15:$W$361, MATCH('O5 Details by Class &amp; Accounts'!BI$18, 'E2 Allocators'!$B$15:$W$15, 0),FALSE)*$E147), 0, VLOOKUP(VLOOKUP($A147, 'E4 TB Allocation Details'!$A$18:$L$217, MATCH("Misc ID", 'E4 TB Allocation Details'!$A$18:$L$18, 0),FALSE), 'E2 Allocators'!$B$15:$W$361, MATCH('O5 Details by Class &amp; Accounts'!BI$18, 'E2 Allocators'!$B$15:$W$15, 0),FALSE)*$E147)</f>
        <v>0</v>
      </c>
      <c r="BJ147" s="1334">
        <f>IF(ISERROR(VLOOKUP(VLOOKUP($A147, 'E4 TB Allocation Details'!$A$18:$L$217, MATCH("Misc ID", 'E4 TB Allocation Details'!$A$18:$L$18, 0),FALSE), 'E2 Allocators'!$B$15:$W$361, MATCH('O5 Details by Class &amp; Accounts'!BJ$18, 'E2 Allocators'!$B$15:$W$15, 0),FALSE)*$E147), 0, VLOOKUP(VLOOKUP($A147, 'E4 TB Allocation Details'!$A$18:$L$217, MATCH("Misc ID", 'E4 TB Allocation Details'!$A$18:$L$18, 0),FALSE), 'E2 Allocators'!$B$15:$W$361, MATCH('O5 Details by Class &amp; Accounts'!BJ$18, 'E2 Allocators'!$B$15:$W$15, 0),FALSE)*$E147)</f>
        <v>0</v>
      </c>
      <c r="BK147" s="1334">
        <f>IF(ISERROR(VLOOKUP(VLOOKUP($A147, 'E4 TB Allocation Details'!$A$18:$L$217, MATCH("Misc ID", 'E4 TB Allocation Details'!$A$18:$L$18, 0),FALSE), 'E2 Allocators'!$B$15:$W$361, MATCH('O5 Details by Class &amp; Accounts'!BK$18, 'E2 Allocators'!$B$15:$W$15, 0),FALSE)*$E147), 0, VLOOKUP(VLOOKUP($A147, 'E4 TB Allocation Details'!$A$18:$L$217, MATCH("Misc ID", 'E4 TB Allocation Details'!$A$18:$L$18, 0),FALSE), 'E2 Allocators'!$B$15:$W$361, MATCH('O5 Details by Class &amp; Accounts'!BK$18, 'E2 Allocators'!$B$15:$W$15, 0),FALSE)*$E147)</f>
        <v>0</v>
      </c>
      <c r="BL147" s="1334">
        <f>IF(ISERROR(VLOOKUP(VLOOKUP($A147, 'E4 TB Allocation Details'!$A$18:$L$217, MATCH("Misc ID", 'E4 TB Allocation Details'!$A$18:$L$18, 0),FALSE), 'E2 Allocators'!$B$15:$W$361, MATCH('O5 Details by Class &amp; Accounts'!BL$18, 'E2 Allocators'!$B$15:$W$15, 0),FALSE)*$E147), 0, VLOOKUP(VLOOKUP($A147, 'E4 TB Allocation Details'!$A$18:$L$217, MATCH("Misc ID", 'E4 TB Allocation Details'!$A$18:$L$18, 0),FALSE), 'E2 Allocators'!$B$15:$W$361, MATCH('O5 Details by Class &amp; Accounts'!BL$18, 'E2 Allocators'!$B$15:$W$15, 0),FALSE)*$E147)</f>
        <v>0</v>
      </c>
      <c r="BM147" s="1334">
        <f>IF(ISERROR(VLOOKUP(VLOOKUP($A147, 'E4 TB Allocation Details'!$A$18:$L$217, MATCH("Misc ID", 'E4 TB Allocation Details'!$A$18:$L$18, 0),FALSE), 'E2 Allocators'!$B$15:$W$361, MATCH('O5 Details by Class &amp; Accounts'!BM$18, 'E2 Allocators'!$B$15:$W$15, 0),FALSE)*$E147), 0, VLOOKUP(VLOOKUP($A147, 'E4 TB Allocation Details'!$A$18:$L$217, MATCH("Misc ID", 'E4 TB Allocation Details'!$A$18:$L$18, 0),FALSE), 'E2 Allocators'!$B$15:$W$361, MATCH('O5 Details by Class &amp; Accounts'!BM$18, 'E2 Allocators'!$B$15:$W$15, 0),FALSE)*$E147)</f>
        <v>0</v>
      </c>
      <c r="BN147" s="1334">
        <f>IF(ISERROR(VLOOKUP(VLOOKUP($A147, 'E4 TB Allocation Details'!$A$18:$L$217, MATCH("Misc ID", 'E4 TB Allocation Details'!$A$18:$L$18, 0),FALSE), 'E2 Allocators'!$B$15:$W$361, MATCH('O5 Details by Class &amp; Accounts'!BN$18, 'E2 Allocators'!$B$15:$W$15, 0),FALSE)*$E147), 0, VLOOKUP(VLOOKUP($A147, 'E4 TB Allocation Details'!$A$18:$L$217, MATCH("Misc ID", 'E4 TB Allocation Details'!$A$18:$L$18, 0),FALSE), 'E2 Allocators'!$B$15:$W$361, MATCH('O5 Details by Class &amp; Accounts'!BN$18, 'E2 Allocators'!$B$15:$W$15, 0),FALSE)*$E147)</f>
        <v>0</v>
      </c>
      <c r="BO147" s="1334">
        <f>IF(ISERROR(VLOOKUP(VLOOKUP($A147, 'E4 TB Allocation Details'!$A$18:$L$217, MATCH("Misc ID", 'E4 TB Allocation Details'!$A$18:$L$18, 0),FALSE), 'E2 Allocators'!$B$15:$W$361, MATCH('O5 Details by Class &amp; Accounts'!BO$18, 'E2 Allocators'!$B$15:$W$15, 0),FALSE)*$E147), 0, VLOOKUP(VLOOKUP($A147, 'E4 TB Allocation Details'!$A$18:$L$217, MATCH("Misc ID", 'E4 TB Allocation Details'!$A$18:$L$18, 0),FALSE), 'E2 Allocators'!$B$15:$W$361, MATCH('O5 Details by Class &amp; Accounts'!BO$18, 'E2 Allocators'!$B$15:$W$15, 0),FALSE)*$E147)</f>
        <v>0</v>
      </c>
      <c r="BP147" s="1334">
        <f>IF(ISERROR(VLOOKUP(VLOOKUP($A147, 'E4 TB Allocation Details'!$A$18:$L$217, MATCH("Misc ID", 'E4 TB Allocation Details'!$A$18:$L$18, 0),FALSE), 'E2 Allocators'!$B$15:$W$361, MATCH('O5 Details by Class &amp; Accounts'!BP$18, 'E2 Allocators'!$B$15:$W$15, 0),FALSE)*$E147), 0, VLOOKUP(VLOOKUP($A147, 'E4 TB Allocation Details'!$A$18:$L$217, MATCH("Misc ID", 'E4 TB Allocation Details'!$A$18:$L$18, 0),FALSE), 'E2 Allocators'!$B$15:$W$361, MATCH('O5 Details by Class &amp; Accounts'!BP$18, 'E2 Allocators'!$B$15:$W$15, 0),FALSE)*$E147)</f>
        <v>0</v>
      </c>
      <c r="BQ147" s="1334">
        <f>IF(ISERROR(VLOOKUP(VLOOKUP($A147, 'E4 TB Allocation Details'!$A$18:$L$217, MATCH("Misc ID", 'E4 TB Allocation Details'!$A$18:$L$18, 0),FALSE), 'E2 Allocators'!$B$15:$W$361, MATCH('O5 Details by Class &amp; Accounts'!BQ$18, 'E2 Allocators'!$B$15:$W$15, 0),FALSE)*$E147), 0, VLOOKUP(VLOOKUP($A147, 'E4 TB Allocation Details'!$A$18:$L$217, MATCH("Misc ID", 'E4 TB Allocation Details'!$A$18:$L$18, 0),FALSE), 'E2 Allocators'!$B$15:$W$361, MATCH('O5 Details by Class &amp; Accounts'!BQ$18, 'E2 Allocators'!$B$15:$W$15, 0),FALSE)*$E147)</f>
        <v>0</v>
      </c>
      <c r="BR147" s="1334">
        <f>IF(ISERROR(VLOOKUP(VLOOKUP($A147, 'E4 TB Allocation Details'!$A$18:$L$217, MATCH("Misc ID", 'E4 TB Allocation Details'!$A$18:$L$18, 0),FALSE), 'E2 Allocators'!$B$15:$W$361, MATCH('O5 Details by Class &amp; Accounts'!BR$18, 'E2 Allocators'!$B$15:$W$15, 0),FALSE)*$E147), 0, VLOOKUP(VLOOKUP($A147, 'E4 TB Allocation Details'!$A$18:$L$217, MATCH("Misc ID", 'E4 TB Allocation Details'!$A$18:$L$18, 0),FALSE), 'E2 Allocators'!$B$15:$W$361, MATCH('O5 Details by Class &amp; Accounts'!BR$18, 'E2 Allocators'!$B$15:$W$15, 0),FALSE)*$E147)</f>
        <v>0</v>
      </c>
      <c r="BS147" s="1334">
        <f t="shared" si="41"/>
        <v>0</v>
      </c>
      <c r="BT147" s="1334">
        <f>IF(ISERROR(VLOOKUP(VLOOKUP($A147, 'E4 TB Allocation Details'!$A$18:$L$217, MATCH("A &amp; G ID", 'E4 TB Allocation Details'!$A$18:$L$18, 0),FALSE), 'E2 Allocators'!$B$15:$W$361, MATCH('O5 Details by Class &amp; Accounts'!BT$18, 'E2 Allocators'!$B$15:$W$15, 0),FALSE)*$E147), 0, VLOOKUP(VLOOKUP($A147, 'E4 TB Allocation Details'!$A$18:$L$217, MATCH("A &amp; G ID", 'E4 TB Allocation Details'!$A$18:$L$18, 0),FALSE), 'E2 Allocators'!$B$15:$W$361, MATCH('O5 Details by Class &amp; Accounts'!BT$18, 'E2 Allocators'!$B$15:$W$15, 0),FALSE)*$E147)</f>
        <v>0</v>
      </c>
      <c r="BU147" s="1334">
        <f>IF(ISERROR(VLOOKUP(VLOOKUP($A147, 'E4 TB Allocation Details'!$A$18:$L$217, MATCH("A &amp; G ID", 'E4 TB Allocation Details'!$A$18:$L$18, 0),FALSE), 'E2 Allocators'!$B$15:$W$361, MATCH('O5 Details by Class &amp; Accounts'!BU$18, 'E2 Allocators'!$B$15:$W$15, 0),FALSE)*$E147), 0, VLOOKUP(VLOOKUP($A147, 'E4 TB Allocation Details'!$A$18:$L$217, MATCH("A &amp; G ID", 'E4 TB Allocation Details'!$A$18:$L$18, 0),FALSE), 'E2 Allocators'!$B$15:$W$361, MATCH('O5 Details by Class &amp; Accounts'!BU$18, 'E2 Allocators'!$B$15:$W$15, 0),FALSE)*$E147)</f>
        <v>0</v>
      </c>
      <c r="BV147" s="1334">
        <f>IF(ISERROR(VLOOKUP(VLOOKUP($A147, 'E4 TB Allocation Details'!$A$18:$L$217, MATCH("A &amp; G ID", 'E4 TB Allocation Details'!$A$18:$L$18, 0),FALSE), 'E2 Allocators'!$B$15:$W$361, MATCH('O5 Details by Class &amp; Accounts'!BV$18, 'E2 Allocators'!$B$15:$W$15, 0),FALSE)*$E147), 0, VLOOKUP(VLOOKUP($A147, 'E4 TB Allocation Details'!$A$18:$L$217, MATCH("A &amp; G ID", 'E4 TB Allocation Details'!$A$18:$L$18, 0),FALSE), 'E2 Allocators'!$B$15:$W$361, MATCH('O5 Details by Class &amp; Accounts'!BV$18, 'E2 Allocators'!$B$15:$W$15, 0),FALSE)*$E147)</f>
        <v>0</v>
      </c>
      <c r="BW147" s="1334">
        <f>IF(ISERROR(VLOOKUP(VLOOKUP($A147, 'E4 TB Allocation Details'!$A$18:$L$217, MATCH("A &amp; G ID", 'E4 TB Allocation Details'!$A$18:$L$18, 0),FALSE), 'E2 Allocators'!$B$15:$W$361, MATCH('O5 Details by Class &amp; Accounts'!BW$18, 'E2 Allocators'!$B$15:$W$15, 0),FALSE)*$E147), 0, VLOOKUP(VLOOKUP($A147, 'E4 TB Allocation Details'!$A$18:$L$217, MATCH("A &amp; G ID", 'E4 TB Allocation Details'!$A$18:$L$18, 0),FALSE), 'E2 Allocators'!$B$15:$W$361, MATCH('O5 Details by Class &amp; Accounts'!BW$18, 'E2 Allocators'!$B$15:$W$15, 0),FALSE)*$E147)</f>
        <v>0</v>
      </c>
      <c r="BX147" s="1334">
        <f>IF(ISERROR(VLOOKUP(VLOOKUP($A147, 'E4 TB Allocation Details'!$A$18:$L$217, MATCH("A &amp; G ID", 'E4 TB Allocation Details'!$A$18:$L$18, 0),FALSE), 'E2 Allocators'!$B$15:$W$361, MATCH('O5 Details by Class &amp; Accounts'!BX$18, 'E2 Allocators'!$B$15:$W$15, 0),FALSE)*$E147), 0, VLOOKUP(VLOOKUP($A147, 'E4 TB Allocation Details'!$A$18:$L$217, MATCH("A &amp; G ID", 'E4 TB Allocation Details'!$A$18:$L$18, 0),FALSE), 'E2 Allocators'!$B$15:$W$361, MATCH('O5 Details by Class &amp; Accounts'!BX$18, 'E2 Allocators'!$B$15:$W$15, 0),FALSE)*$E147)</f>
        <v>0</v>
      </c>
      <c r="BY147" s="1334">
        <f>IF(ISERROR(VLOOKUP(VLOOKUP($A147, 'E4 TB Allocation Details'!$A$18:$L$217, MATCH("A &amp; G ID", 'E4 TB Allocation Details'!$A$18:$L$18, 0),FALSE), 'E2 Allocators'!$B$15:$W$361, MATCH('O5 Details by Class &amp; Accounts'!BY$18, 'E2 Allocators'!$B$15:$W$15, 0),FALSE)*$E147), 0, VLOOKUP(VLOOKUP($A147, 'E4 TB Allocation Details'!$A$18:$L$217, MATCH("A &amp; G ID", 'E4 TB Allocation Details'!$A$18:$L$18, 0),FALSE), 'E2 Allocators'!$B$15:$W$361, MATCH('O5 Details by Class &amp; Accounts'!BY$18, 'E2 Allocators'!$B$15:$W$15, 0),FALSE)*$E147)</f>
        <v>0</v>
      </c>
      <c r="BZ147" s="1334">
        <f>IF(ISERROR(VLOOKUP(VLOOKUP($A147, 'E4 TB Allocation Details'!$A$18:$L$217, MATCH("A &amp; G ID", 'E4 TB Allocation Details'!$A$18:$L$18, 0),FALSE), 'E2 Allocators'!$B$15:$W$361, MATCH('O5 Details by Class &amp; Accounts'!BZ$18, 'E2 Allocators'!$B$15:$W$15, 0),FALSE)*$E147), 0, VLOOKUP(VLOOKUP($A147, 'E4 TB Allocation Details'!$A$18:$L$217, MATCH("A &amp; G ID", 'E4 TB Allocation Details'!$A$18:$L$18, 0),FALSE), 'E2 Allocators'!$B$15:$W$361, MATCH('O5 Details by Class &amp; Accounts'!BZ$18, 'E2 Allocators'!$B$15:$W$15, 0),FALSE)*$E147)</f>
        <v>0</v>
      </c>
      <c r="CA147" s="1334">
        <f>IF(ISERROR(VLOOKUP(VLOOKUP($A147, 'E4 TB Allocation Details'!$A$18:$L$217, MATCH("A &amp; G ID", 'E4 TB Allocation Details'!$A$18:$L$18, 0),FALSE), 'E2 Allocators'!$B$15:$W$361, MATCH('O5 Details by Class &amp; Accounts'!CA$18, 'E2 Allocators'!$B$15:$W$15, 0),FALSE)*$E147), 0, VLOOKUP(VLOOKUP($A147, 'E4 TB Allocation Details'!$A$18:$L$217, MATCH("A &amp; G ID", 'E4 TB Allocation Details'!$A$18:$L$18, 0),FALSE), 'E2 Allocators'!$B$15:$W$361, MATCH('O5 Details by Class &amp; Accounts'!CA$18, 'E2 Allocators'!$B$15:$W$15, 0),FALSE)*$E147)</f>
        <v>0</v>
      </c>
      <c r="CB147" s="1334">
        <f>IF(ISERROR(VLOOKUP(VLOOKUP($A147, 'E4 TB Allocation Details'!$A$18:$L$217, MATCH("A &amp; G ID", 'E4 TB Allocation Details'!$A$18:$L$18, 0),FALSE), 'E2 Allocators'!$B$15:$W$361, MATCH('O5 Details by Class &amp; Accounts'!CB$18, 'E2 Allocators'!$B$15:$W$15, 0),FALSE)*$E147), 0, VLOOKUP(VLOOKUP($A147, 'E4 TB Allocation Details'!$A$18:$L$217, MATCH("A &amp; G ID", 'E4 TB Allocation Details'!$A$18:$L$18, 0),FALSE), 'E2 Allocators'!$B$15:$W$361, MATCH('O5 Details by Class &amp; Accounts'!CB$18, 'E2 Allocators'!$B$15:$W$15, 0),FALSE)*$E147)</f>
        <v>0</v>
      </c>
      <c r="CC147" s="1334">
        <f>IF(ISERROR(VLOOKUP(VLOOKUP($A147, 'E4 TB Allocation Details'!$A$18:$L$217, MATCH("A &amp; G ID", 'E4 TB Allocation Details'!$A$18:$L$18, 0),FALSE), 'E2 Allocators'!$B$15:$W$361, MATCH('O5 Details by Class &amp; Accounts'!CC$18, 'E2 Allocators'!$B$15:$W$15, 0),FALSE)*$E147), 0, VLOOKUP(VLOOKUP($A147, 'E4 TB Allocation Details'!$A$18:$L$217, MATCH("A &amp; G ID", 'E4 TB Allocation Details'!$A$18:$L$18, 0),FALSE), 'E2 Allocators'!$B$15:$W$361, MATCH('O5 Details by Class &amp; Accounts'!CC$18, 'E2 Allocators'!$B$15:$W$15, 0),FALSE)*$E147)</f>
        <v>0</v>
      </c>
      <c r="CD147" s="1334">
        <f>IF(ISERROR(VLOOKUP(VLOOKUP($A147, 'E4 TB Allocation Details'!$A$18:$L$217, MATCH("A &amp; G ID", 'E4 TB Allocation Details'!$A$18:$L$18, 0),FALSE), 'E2 Allocators'!$B$15:$W$361, MATCH('O5 Details by Class &amp; Accounts'!CD$18, 'E2 Allocators'!$B$15:$W$15, 0),FALSE)*$E147), 0, VLOOKUP(VLOOKUP($A147, 'E4 TB Allocation Details'!$A$18:$L$217, MATCH("A &amp; G ID", 'E4 TB Allocation Details'!$A$18:$L$18, 0),FALSE), 'E2 Allocators'!$B$15:$W$361, MATCH('O5 Details by Class &amp; Accounts'!CD$18, 'E2 Allocators'!$B$15:$W$15, 0),FALSE)*$E147)</f>
        <v>0</v>
      </c>
      <c r="CE147" s="1334">
        <f>IF(ISERROR(VLOOKUP(VLOOKUP($A147, 'E4 TB Allocation Details'!$A$18:$L$217, MATCH("A &amp; G ID", 'E4 TB Allocation Details'!$A$18:$L$18, 0),FALSE), 'E2 Allocators'!$B$15:$W$361, MATCH('O5 Details by Class &amp; Accounts'!CE$18, 'E2 Allocators'!$B$15:$W$15, 0),FALSE)*$E147), 0, VLOOKUP(VLOOKUP($A147, 'E4 TB Allocation Details'!$A$18:$L$217, MATCH("A &amp; G ID", 'E4 TB Allocation Details'!$A$18:$L$18, 0),FALSE), 'E2 Allocators'!$B$15:$W$361, MATCH('O5 Details by Class &amp; Accounts'!CE$18, 'E2 Allocators'!$B$15:$W$15, 0),FALSE)*$E147)</f>
        <v>0</v>
      </c>
      <c r="CF147" s="1334">
        <f>IF(ISERROR(VLOOKUP(VLOOKUP($A147, 'E4 TB Allocation Details'!$A$18:$L$217, MATCH("A &amp; G ID", 'E4 TB Allocation Details'!$A$18:$L$18, 0),FALSE), 'E2 Allocators'!$B$15:$W$361, MATCH('O5 Details by Class &amp; Accounts'!CF$18, 'E2 Allocators'!$B$15:$W$15, 0),FALSE)*$E147), 0, VLOOKUP(VLOOKUP($A147, 'E4 TB Allocation Details'!$A$18:$L$217, MATCH("A &amp; G ID", 'E4 TB Allocation Details'!$A$18:$L$18, 0),FALSE), 'E2 Allocators'!$B$15:$W$361, MATCH('O5 Details by Class &amp; Accounts'!CF$18, 'E2 Allocators'!$B$15:$W$15, 0),FALSE)*$E147)</f>
        <v>0</v>
      </c>
      <c r="CG147" s="1334">
        <f>IF(ISERROR(VLOOKUP(VLOOKUP($A147, 'E4 TB Allocation Details'!$A$18:$L$217, MATCH("A &amp; G ID", 'E4 TB Allocation Details'!$A$18:$L$18, 0),FALSE), 'E2 Allocators'!$B$15:$W$361, MATCH('O5 Details by Class &amp; Accounts'!CG$18, 'E2 Allocators'!$B$15:$W$15, 0),FALSE)*$E147), 0, VLOOKUP(VLOOKUP($A147, 'E4 TB Allocation Details'!$A$18:$L$217, MATCH("A &amp; G ID", 'E4 TB Allocation Details'!$A$18:$L$18, 0),FALSE), 'E2 Allocators'!$B$15:$W$361, MATCH('O5 Details by Class &amp; Accounts'!CG$18, 'E2 Allocators'!$B$15:$W$15, 0),FALSE)*$E147)</f>
        <v>0</v>
      </c>
      <c r="CH147" s="1334">
        <f>IF(ISERROR(VLOOKUP(VLOOKUP($A147, 'E4 TB Allocation Details'!$A$18:$L$217, MATCH("A &amp; G ID", 'E4 TB Allocation Details'!$A$18:$L$18, 0),FALSE), 'E2 Allocators'!$B$15:$W$361, MATCH('O5 Details by Class &amp; Accounts'!CH$18, 'E2 Allocators'!$B$15:$W$15, 0),FALSE)*$E147), 0, VLOOKUP(VLOOKUP($A147, 'E4 TB Allocation Details'!$A$18:$L$217, MATCH("A &amp; G ID", 'E4 TB Allocation Details'!$A$18:$L$18, 0),FALSE), 'E2 Allocators'!$B$15:$W$361, MATCH('O5 Details by Class &amp; Accounts'!CH$18, 'E2 Allocators'!$B$15:$W$15, 0),FALSE)*$E147)</f>
        <v>0</v>
      </c>
      <c r="CI147" s="1334">
        <f>IF(ISERROR(VLOOKUP(VLOOKUP($A147, 'E4 TB Allocation Details'!$A$18:$L$217, MATCH("A &amp; G ID", 'E4 TB Allocation Details'!$A$18:$L$18, 0),FALSE), 'E2 Allocators'!$B$15:$W$361, MATCH('O5 Details by Class &amp; Accounts'!CI$18, 'E2 Allocators'!$B$15:$W$15, 0),FALSE)*$E147), 0, VLOOKUP(VLOOKUP($A147, 'E4 TB Allocation Details'!$A$18:$L$217, MATCH("A &amp; G ID", 'E4 TB Allocation Details'!$A$18:$L$18, 0),FALSE), 'E2 Allocators'!$B$15:$W$361, MATCH('O5 Details by Class &amp; Accounts'!CI$18, 'E2 Allocators'!$B$15:$W$15, 0),FALSE)*$E147)</f>
        <v>0</v>
      </c>
      <c r="CJ147" s="1334">
        <f>IF(ISERROR(VLOOKUP(VLOOKUP($A147, 'E4 TB Allocation Details'!$A$18:$L$217, MATCH("A &amp; G ID", 'E4 TB Allocation Details'!$A$18:$L$18, 0),FALSE), 'E2 Allocators'!$B$15:$W$361, MATCH('O5 Details by Class &amp; Accounts'!CJ$18, 'E2 Allocators'!$B$15:$W$15, 0),FALSE)*$E147), 0, VLOOKUP(VLOOKUP($A147, 'E4 TB Allocation Details'!$A$18:$L$217, MATCH("A &amp; G ID", 'E4 TB Allocation Details'!$A$18:$L$18, 0),FALSE), 'E2 Allocators'!$B$15:$W$361, MATCH('O5 Details by Class &amp; Accounts'!CJ$18, 'E2 Allocators'!$B$15:$W$15, 0),FALSE)*$E147)</f>
        <v>0</v>
      </c>
      <c r="CK147" s="1334">
        <f>IF(ISERROR(VLOOKUP(VLOOKUP($A147, 'E4 TB Allocation Details'!$A$18:$L$217, MATCH("A &amp; G ID", 'E4 TB Allocation Details'!$A$18:$L$18, 0),FALSE), 'E2 Allocators'!$B$15:$W$361, MATCH('O5 Details by Class &amp; Accounts'!CK$18, 'E2 Allocators'!$B$15:$W$15, 0),FALSE)*$E147), 0, VLOOKUP(VLOOKUP($A147, 'E4 TB Allocation Details'!$A$18:$L$217, MATCH("A &amp; G ID", 'E4 TB Allocation Details'!$A$18:$L$18, 0),FALSE), 'E2 Allocators'!$B$15:$W$361, MATCH('O5 Details by Class &amp; Accounts'!CK$18, 'E2 Allocators'!$B$15:$W$15, 0),FALSE)*$E147)</f>
        <v>0</v>
      </c>
      <c r="CL147" s="1334">
        <f>IF(ISERROR(VLOOKUP(VLOOKUP($A147, 'E4 TB Allocation Details'!$A$18:$L$217, MATCH("A &amp; G ID", 'E4 TB Allocation Details'!$A$18:$L$18, 0),FALSE), 'E2 Allocators'!$B$15:$W$361, MATCH('O5 Details by Class &amp; Accounts'!CL$18, 'E2 Allocators'!$B$15:$W$15, 0),FALSE)*$E147), 0, VLOOKUP(VLOOKUP($A147, 'E4 TB Allocation Details'!$A$18:$L$217, MATCH("A &amp; G ID", 'E4 TB Allocation Details'!$A$18:$L$18, 0),FALSE), 'E2 Allocators'!$B$15:$W$361, MATCH('O5 Details by Class &amp; Accounts'!CL$18, 'E2 Allocators'!$B$15:$W$15, 0),FALSE)*$E147)</f>
        <v>0</v>
      </c>
      <c r="CM147" s="1334">
        <f>IF(ISERROR(VLOOKUP(VLOOKUP($A147, 'E4 TB Allocation Details'!$A$18:$L$217, MATCH("A &amp; G ID", 'E4 TB Allocation Details'!$A$18:$L$18, 0),FALSE), 'E2 Allocators'!$B$15:$W$361, MATCH('O5 Details by Class &amp; Accounts'!CM$18, 'E2 Allocators'!$B$15:$W$15, 0),FALSE)*$E147), 0, VLOOKUP(VLOOKUP($A147, 'E4 TB Allocation Details'!$A$18:$L$217, MATCH("A &amp; G ID", 'E4 TB Allocation Details'!$A$18:$L$18, 0),FALSE), 'E2 Allocators'!$B$15:$W$361, MATCH('O5 Details by Class &amp; Accounts'!CM$18, 'E2 Allocators'!$B$15:$W$15, 0),FALSE)*$E147)</f>
        <v>0</v>
      </c>
      <c r="CN147" s="1334">
        <f t="shared" si="42"/>
        <v>0</v>
      </c>
      <c r="CO147" s="1670">
        <f t="shared" si="43"/>
        <v>0</v>
      </c>
      <c r="CQ147" s="1926" t="s">
        <v>750</v>
      </c>
    </row>
    <row r="148" spans="1:95" s="64" customFormat="1" ht="25.5" x14ac:dyDescent="0.2">
      <c r="A148" s="1102">
        <v>5075</v>
      </c>
      <c r="B148" s="1101" t="s">
        <v>1683</v>
      </c>
      <c r="C148" s="1667">
        <f>IF(ISERROR(VLOOKUP($A148,'I3 TB Data'!$A$20:$H$465,MATCH('O5 Details by Class &amp; Accounts'!$C$18, 'I3 TB Data'!$A$20:$H$20,0),0)), 0, VLOOKUP($A148,'I3 TB Data'!$A$20:$H$465,MATCH('O5 Details by Class &amp; Accounts'!$C$18,'I3 TB Data'!$A$20:$H$20,0),0))</f>
        <v>0</v>
      </c>
      <c r="D148" s="1668"/>
      <c r="E148" s="1667">
        <f t="shared" si="44"/>
        <v>0</v>
      </c>
      <c r="F148" s="1669">
        <f>IF(ISERROR(VLOOKUP($A148, 'E1 Categorization'!A33:E123, MATCH("Customer Component", 'E1 Categorization'!$A$33:$E$33,0), 0)), 0, IF(VLOOKUP($A148, 'E1 Categorization'!A33:E123, MATCH("Customer Component", 'E1 Categorization'!$A$33:$E$33,0), 0)=0, 'O5 Details by Class &amp; Accounts'!$E148, IF(AND(VLOOKUP($A148, 'E1 Categorization'!A33:E123, MATCH("Customer Component", 'E1 Categorization'!$A$33:$E$33,0), 0) &gt;0, VLOOKUP($A148, 'E1 Categorization'!A33:E123, MATCH("Customer Component", 'E1 Categorization'!$A$33:$E$33,0), 0)&lt;1), 'O5 Details by Class &amp; Accounts'!$E148*(1-VLOOKUP($A148, 'E1 Categorization'!A33:E123, MATCH("Customer Component", 'E1 Categorization'!$A$33:$E$33,0), 0)), 0)))</f>
        <v>0</v>
      </c>
      <c r="G148" s="1669">
        <f>IF(ISERROR(VLOOKUP($A148, 'E1 Categorization'!A33:E123, MATCH("Customer Component", 'E1 Categorization'!$A$33:$E$33,0), 0)),0, IF(VLOOKUP($A148, 'E1 Categorization'!A33:E123, MATCH("Customer Component", 'E1 Categorization'!$A$33:$E$33,0), 0)=0, 0, IF(AND(VLOOKUP($A148, 'E1 Categorization'!A33:E123, MATCH("Customer Component", 'E1 Categorization'!$A$33:$E$33,0), 0) &gt;0, VLOOKUP($A148, 'E1 Categorization'!A33:E123, MATCH("Customer Component", 'E1 Categorization'!$A$33:$E$33,0), 0)&lt;1), 'O5 Details by Class &amp; Accounts'!$E148*(VLOOKUP($A148, 'E1 Categorization'!A33:E123, MATCH("Customer Component", 'E1 Categorization'!$A$33:$E$33,0), 0)), 'O5 Details by Class &amp; Accounts'!$E148)))</f>
        <v>0</v>
      </c>
      <c r="H148" s="1334">
        <f t="shared" si="38"/>
        <v>0</v>
      </c>
      <c r="I148" s="1334">
        <f>IF(ISERROR(VLOOKUP(VLOOKUP($A148, 'E4 TB Allocation Details'!$A$18:$L$217, MATCH("Demand ID", 'E4 TB Allocation Details'!$A$18:$L$18, 0),FALSE), 'E2 Allocators'!$B$15:$W$361, MATCH('O5 Details by Class &amp; Accounts'!I$18, 'E2 Allocators'!$B$15:$W$15, 0),FALSE)*$F148), 0, VLOOKUP(VLOOKUP($A148, 'E4 TB Allocation Details'!$A$18:$L$217, MATCH("Demand ID", 'E4 TB Allocation Details'!$A$18:$L$18, 0),FALSE), 'E2 Allocators'!$B$15:$W$361, MATCH('O5 Details by Class &amp; Accounts'!I$18, 'E2 Allocators'!$B$15:$W$15, 0),FALSE)*$F148)</f>
        <v>0</v>
      </c>
      <c r="J148" s="1334">
        <f>IF(ISERROR(VLOOKUP(VLOOKUP($A148, 'E4 TB Allocation Details'!$A$18:$L$217, MATCH("Demand ID", 'E4 TB Allocation Details'!$A$18:$L$18, 0),FALSE), 'E2 Allocators'!$B$15:$W$361, MATCH('O5 Details by Class &amp; Accounts'!J$18, 'E2 Allocators'!$B$15:$W$15, 0),FALSE)*$F148), 0, VLOOKUP(VLOOKUP($A148, 'E4 TB Allocation Details'!$A$18:$L$217, MATCH("Demand ID", 'E4 TB Allocation Details'!$A$18:$L$18, 0),FALSE), 'E2 Allocators'!$B$15:$W$361, MATCH('O5 Details by Class &amp; Accounts'!J$18, 'E2 Allocators'!$B$15:$W$15, 0),FALSE)*$F148)</f>
        <v>0</v>
      </c>
      <c r="K148" s="1334">
        <f>IF(ISERROR(VLOOKUP(VLOOKUP($A148, 'E4 TB Allocation Details'!$A$18:$L$217, MATCH("Demand ID", 'E4 TB Allocation Details'!$A$18:$L$18, 0),FALSE), 'E2 Allocators'!$B$15:$W$361, MATCH('O5 Details by Class &amp; Accounts'!K$18, 'E2 Allocators'!$B$15:$W$15, 0),FALSE)*$F148), 0, VLOOKUP(VLOOKUP($A148, 'E4 TB Allocation Details'!$A$18:$L$217, MATCH("Demand ID", 'E4 TB Allocation Details'!$A$18:$L$18, 0),FALSE), 'E2 Allocators'!$B$15:$W$361, MATCH('O5 Details by Class &amp; Accounts'!K$18, 'E2 Allocators'!$B$15:$W$15, 0),FALSE)*$F148)</f>
        <v>0</v>
      </c>
      <c r="L148" s="1334">
        <f>IF(ISERROR(VLOOKUP(VLOOKUP($A148, 'E4 TB Allocation Details'!$A$18:$L$217, MATCH("Demand ID", 'E4 TB Allocation Details'!$A$18:$L$18, 0),FALSE), 'E2 Allocators'!$B$15:$W$361, MATCH('O5 Details by Class &amp; Accounts'!L$18, 'E2 Allocators'!$B$15:$W$15, 0),FALSE)*$F148), 0, VLOOKUP(VLOOKUP($A148, 'E4 TB Allocation Details'!$A$18:$L$217, MATCH("Demand ID", 'E4 TB Allocation Details'!$A$18:$L$18, 0),FALSE), 'E2 Allocators'!$B$15:$W$361, MATCH('O5 Details by Class &amp; Accounts'!L$18, 'E2 Allocators'!$B$15:$W$15, 0),FALSE)*$F148)</f>
        <v>0</v>
      </c>
      <c r="M148" s="1334">
        <f>IF(ISERROR(VLOOKUP(VLOOKUP($A148, 'E4 TB Allocation Details'!$A$18:$L$217, MATCH("Demand ID", 'E4 TB Allocation Details'!$A$18:$L$18, 0),FALSE), 'E2 Allocators'!$B$15:$W$361, MATCH('O5 Details by Class &amp; Accounts'!M$18, 'E2 Allocators'!$B$15:$W$15, 0),FALSE)*$F148), 0, VLOOKUP(VLOOKUP($A148, 'E4 TB Allocation Details'!$A$18:$L$217, MATCH("Demand ID", 'E4 TB Allocation Details'!$A$18:$L$18, 0),FALSE), 'E2 Allocators'!$B$15:$W$361, MATCH('O5 Details by Class &amp; Accounts'!M$18, 'E2 Allocators'!$B$15:$W$15, 0),FALSE)*$F148)</f>
        <v>0</v>
      </c>
      <c r="N148" s="1334">
        <f>IF(ISERROR(VLOOKUP(VLOOKUP($A148, 'E4 TB Allocation Details'!$A$18:$L$217, MATCH("Demand ID", 'E4 TB Allocation Details'!$A$18:$L$18, 0),FALSE), 'E2 Allocators'!$B$15:$W$361, MATCH('O5 Details by Class &amp; Accounts'!N$18, 'E2 Allocators'!$B$15:$W$15, 0),FALSE)*$F148), 0, VLOOKUP(VLOOKUP($A148, 'E4 TB Allocation Details'!$A$18:$L$217, MATCH("Demand ID", 'E4 TB Allocation Details'!$A$18:$L$18, 0),FALSE), 'E2 Allocators'!$B$15:$W$361, MATCH('O5 Details by Class &amp; Accounts'!N$18, 'E2 Allocators'!$B$15:$W$15, 0),FALSE)*$F148)</f>
        <v>0</v>
      </c>
      <c r="O148" s="1334">
        <f>IF(ISERROR(VLOOKUP(VLOOKUP($A148, 'E4 TB Allocation Details'!$A$18:$L$217, MATCH("Demand ID", 'E4 TB Allocation Details'!$A$18:$L$18, 0),FALSE), 'E2 Allocators'!$B$15:$W$361, MATCH('O5 Details by Class &amp; Accounts'!O$18, 'E2 Allocators'!$B$15:$W$15, 0),FALSE)*$F148), 0, VLOOKUP(VLOOKUP($A148, 'E4 TB Allocation Details'!$A$18:$L$217, MATCH("Demand ID", 'E4 TB Allocation Details'!$A$18:$L$18, 0),FALSE), 'E2 Allocators'!$B$15:$W$361, MATCH('O5 Details by Class &amp; Accounts'!O$18, 'E2 Allocators'!$B$15:$W$15, 0),FALSE)*$F148)</f>
        <v>0</v>
      </c>
      <c r="P148" s="1334">
        <f>IF(ISERROR(VLOOKUP(VLOOKUP($A148, 'E4 TB Allocation Details'!$A$18:$L$217, MATCH("Demand ID", 'E4 TB Allocation Details'!$A$18:$L$18, 0),FALSE), 'E2 Allocators'!$B$15:$W$361, MATCH('O5 Details by Class &amp; Accounts'!P$18, 'E2 Allocators'!$B$15:$W$15, 0),FALSE)*$F148), 0, VLOOKUP(VLOOKUP($A148, 'E4 TB Allocation Details'!$A$18:$L$217, MATCH("Demand ID", 'E4 TB Allocation Details'!$A$18:$L$18, 0),FALSE), 'E2 Allocators'!$B$15:$W$361, MATCH('O5 Details by Class &amp; Accounts'!P$18, 'E2 Allocators'!$B$15:$W$15, 0),FALSE)*$F148)</f>
        <v>0</v>
      </c>
      <c r="Q148" s="1334">
        <f>IF(ISERROR(VLOOKUP(VLOOKUP($A148, 'E4 TB Allocation Details'!$A$18:$L$217, MATCH("Demand ID", 'E4 TB Allocation Details'!$A$18:$L$18, 0),FALSE), 'E2 Allocators'!$B$15:$W$361, MATCH('O5 Details by Class &amp; Accounts'!Q$18, 'E2 Allocators'!$B$15:$W$15, 0),FALSE)*$F148), 0, VLOOKUP(VLOOKUP($A148, 'E4 TB Allocation Details'!$A$18:$L$217, MATCH("Demand ID", 'E4 TB Allocation Details'!$A$18:$L$18, 0),FALSE), 'E2 Allocators'!$B$15:$W$361, MATCH('O5 Details by Class &amp; Accounts'!Q$18, 'E2 Allocators'!$B$15:$W$15, 0),FALSE)*$F148)</f>
        <v>0</v>
      </c>
      <c r="R148" s="1334">
        <f>IF(ISERROR(VLOOKUP(VLOOKUP($A148, 'E4 TB Allocation Details'!$A$18:$L$217, MATCH("Demand ID", 'E4 TB Allocation Details'!$A$18:$L$18, 0),FALSE), 'E2 Allocators'!$B$15:$W$361, MATCH('O5 Details by Class &amp; Accounts'!R$18, 'E2 Allocators'!$B$15:$W$15, 0),FALSE)*$F148), 0, VLOOKUP(VLOOKUP($A148, 'E4 TB Allocation Details'!$A$18:$L$217, MATCH("Demand ID", 'E4 TB Allocation Details'!$A$18:$L$18, 0),FALSE), 'E2 Allocators'!$B$15:$W$361, MATCH('O5 Details by Class &amp; Accounts'!R$18, 'E2 Allocators'!$B$15:$W$15, 0),FALSE)*$F148)</f>
        <v>0</v>
      </c>
      <c r="S148" s="1334">
        <f>IF(ISERROR(VLOOKUP(VLOOKUP($A148, 'E4 TB Allocation Details'!$A$18:$L$217, MATCH("Demand ID", 'E4 TB Allocation Details'!$A$18:$L$18, 0),FALSE), 'E2 Allocators'!$B$15:$W$361, MATCH('O5 Details by Class &amp; Accounts'!S$18, 'E2 Allocators'!$B$15:$W$15, 0),FALSE)*$F148), 0, VLOOKUP(VLOOKUP($A148, 'E4 TB Allocation Details'!$A$18:$L$217, MATCH("Demand ID", 'E4 TB Allocation Details'!$A$18:$L$18, 0),FALSE), 'E2 Allocators'!$B$15:$W$361, MATCH('O5 Details by Class &amp; Accounts'!S$18, 'E2 Allocators'!$B$15:$W$15, 0),FALSE)*$F148)</f>
        <v>0</v>
      </c>
      <c r="T148" s="1334">
        <f>IF(ISERROR(VLOOKUP(VLOOKUP($A148, 'E4 TB Allocation Details'!$A$18:$L$217, MATCH("Demand ID", 'E4 TB Allocation Details'!$A$18:$L$18, 0),FALSE), 'E2 Allocators'!$B$15:$W$361, MATCH('O5 Details by Class &amp; Accounts'!T$18, 'E2 Allocators'!$B$15:$W$15, 0),FALSE)*$F148), 0, VLOOKUP(VLOOKUP($A148, 'E4 TB Allocation Details'!$A$18:$L$217, MATCH("Demand ID", 'E4 TB Allocation Details'!$A$18:$L$18, 0),FALSE), 'E2 Allocators'!$B$15:$W$361, MATCH('O5 Details by Class &amp; Accounts'!T$18, 'E2 Allocators'!$B$15:$W$15, 0),FALSE)*$F148)</f>
        <v>0</v>
      </c>
      <c r="U148" s="1334">
        <f>IF(ISERROR(VLOOKUP(VLOOKUP($A148, 'E4 TB Allocation Details'!$A$18:$L$217, MATCH("Demand ID", 'E4 TB Allocation Details'!$A$18:$L$18, 0),FALSE), 'E2 Allocators'!$B$15:$W$361, MATCH('O5 Details by Class &amp; Accounts'!U$18, 'E2 Allocators'!$B$15:$W$15, 0),FALSE)*$F148), 0, VLOOKUP(VLOOKUP($A148, 'E4 TB Allocation Details'!$A$18:$L$217, MATCH("Demand ID", 'E4 TB Allocation Details'!$A$18:$L$18, 0),FALSE), 'E2 Allocators'!$B$15:$W$361, MATCH('O5 Details by Class &amp; Accounts'!U$18, 'E2 Allocators'!$B$15:$W$15, 0),FALSE)*$F148)</f>
        <v>0</v>
      </c>
      <c r="V148" s="1334">
        <f>IF(ISERROR(VLOOKUP(VLOOKUP($A148, 'E4 TB Allocation Details'!$A$18:$L$217, MATCH("Demand ID", 'E4 TB Allocation Details'!$A$18:$L$18, 0),FALSE), 'E2 Allocators'!$B$15:$W$361, MATCH('O5 Details by Class &amp; Accounts'!V$18, 'E2 Allocators'!$B$15:$W$15, 0),FALSE)*$F148), 0, VLOOKUP(VLOOKUP($A148, 'E4 TB Allocation Details'!$A$18:$L$217, MATCH("Demand ID", 'E4 TB Allocation Details'!$A$18:$L$18, 0),FALSE), 'E2 Allocators'!$B$15:$W$361, MATCH('O5 Details by Class &amp; Accounts'!V$18, 'E2 Allocators'!$B$15:$W$15, 0),FALSE)*$F148)</f>
        <v>0</v>
      </c>
      <c r="W148" s="1334">
        <f>IF(ISERROR(VLOOKUP(VLOOKUP($A148, 'E4 TB Allocation Details'!$A$18:$L$217, MATCH("Demand ID", 'E4 TB Allocation Details'!$A$18:$L$18, 0),FALSE), 'E2 Allocators'!$B$15:$W$361, MATCH('O5 Details by Class &amp; Accounts'!W$18, 'E2 Allocators'!$B$15:$W$15, 0),FALSE)*$F148), 0, VLOOKUP(VLOOKUP($A148, 'E4 TB Allocation Details'!$A$18:$L$217, MATCH("Demand ID", 'E4 TB Allocation Details'!$A$18:$L$18, 0),FALSE), 'E2 Allocators'!$B$15:$W$361, MATCH('O5 Details by Class &amp; Accounts'!W$18, 'E2 Allocators'!$B$15:$W$15, 0),FALSE)*$F148)</f>
        <v>0</v>
      </c>
      <c r="X148" s="1334">
        <f>IF(ISERROR(VLOOKUP(VLOOKUP($A148, 'E4 TB Allocation Details'!$A$18:$L$217, MATCH("Demand ID", 'E4 TB Allocation Details'!$A$18:$L$18, 0),FALSE), 'E2 Allocators'!$B$15:$W$361, MATCH('O5 Details by Class &amp; Accounts'!X$18, 'E2 Allocators'!$B$15:$W$15, 0),FALSE)*$F148), 0, VLOOKUP(VLOOKUP($A148, 'E4 TB Allocation Details'!$A$18:$L$217, MATCH("Demand ID", 'E4 TB Allocation Details'!$A$18:$L$18, 0),FALSE), 'E2 Allocators'!$B$15:$W$361, MATCH('O5 Details by Class &amp; Accounts'!X$18, 'E2 Allocators'!$B$15:$W$15, 0),FALSE)*$F148)</f>
        <v>0</v>
      </c>
      <c r="Y148" s="1334">
        <f>IF(ISERROR(VLOOKUP(VLOOKUP($A148, 'E4 TB Allocation Details'!$A$18:$L$217, MATCH("Demand ID", 'E4 TB Allocation Details'!$A$18:$L$18, 0),FALSE), 'E2 Allocators'!$B$15:$W$361, MATCH('O5 Details by Class &amp; Accounts'!Y$18, 'E2 Allocators'!$B$15:$W$15, 0),FALSE)*$F148), 0, VLOOKUP(VLOOKUP($A148, 'E4 TB Allocation Details'!$A$18:$L$217, MATCH("Demand ID", 'E4 TB Allocation Details'!$A$18:$L$18, 0),FALSE), 'E2 Allocators'!$B$15:$W$361, MATCH('O5 Details by Class &amp; Accounts'!Y$18, 'E2 Allocators'!$B$15:$W$15, 0),FALSE)*$F148)</f>
        <v>0</v>
      </c>
      <c r="Z148" s="1334">
        <f>IF(ISERROR(VLOOKUP(VLOOKUP($A148, 'E4 TB Allocation Details'!$A$18:$L$217, MATCH("Demand ID", 'E4 TB Allocation Details'!$A$18:$L$18, 0),FALSE), 'E2 Allocators'!$B$15:$W$361, MATCH('O5 Details by Class &amp; Accounts'!Z$18, 'E2 Allocators'!$B$15:$W$15, 0),FALSE)*$F148), 0, VLOOKUP(VLOOKUP($A148, 'E4 TB Allocation Details'!$A$18:$L$217, MATCH("Demand ID", 'E4 TB Allocation Details'!$A$18:$L$18, 0),FALSE), 'E2 Allocators'!$B$15:$W$361, MATCH('O5 Details by Class &amp; Accounts'!Z$18, 'E2 Allocators'!$B$15:$W$15, 0),FALSE)*$F148)</f>
        <v>0</v>
      </c>
      <c r="AA148" s="1334">
        <f>IF(ISERROR(VLOOKUP(VLOOKUP($A148, 'E4 TB Allocation Details'!$A$18:$L$217, MATCH("Demand ID", 'E4 TB Allocation Details'!$A$18:$L$18, 0),FALSE), 'E2 Allocators'!$B$15:$W$361, MATCH('O5 Details by Class &amp; Accounts'!AA$18, 'E2 Allocators'!$B$15:$W$15, 0),FALSE)*$F148), 0, VLOOKUP(VLOOKUP($A148, 'E4 TB Allocation Details'!$A$18:$L$217, MATCH("Demand ID", 'E4 TB Allocation Details'!$A$18:$L$18, 0),FALSE), 'E2 Allocators'!$B$15:$W$361, MATCH('O5 Details by Class &amp; Accounts'!AA$18, 'E2 Allocators'!$B$15:$W$15, 0),FALSE)*$F148)</f>
        <v>0</v>
      </c>
      <c r="AB148" s="1334">
        <f>IF(ISERROR(VLOOKUP(VLOOKUP($A148, 'E4 TB Allocation Details'!$A$18:$L$217, MATCH("Demand ID", 'E4 TB Allocation Details'!$A$18:$L$18, 0),FALSE), 'E2 Allocators'!$B$15:$W$361, MATCH('O5 Details by Class &amp; Accounts'!AB$18, 'E2 Allocators'!$B$15:$W$15, 0),FALSE)*$F148), 0, VLOOKUP(VLOOKUP($A148, 'E4 TB Allocation Details'!$A$18:$L$217, MATCH("Demand ID", 'E4 TB Allocation Details'!$A$18:$L$18, 0),FALSE), 'E2 Allocators'!$B$15:$W$361, MATCH('O5 Details by Class &amp; Accounts'!AB$18, 'E2 Allocators'!$B$15:$W$15, 0),FALSE)*$F148)</f>
        <v>0</v>
      </c>
      <c r="AC148" s="1334">
        <f t="shared" si="39"/>
        <v>0</v>
      </c>
      <c r="AD148" s="1334">
        <f>IF(ISERROR(VLOOKUP(VLOOKUP($A148, 'E4 TB Allocation Details'!$A$18:$L$217, MATCH("Customer ID", 'E4 TB Allocation Details'!$A$18:$L$18, 0),FALSE), 'E2 Allocators'!$B$15:$W$361, MATCH('O5 Details by Class &amp; Accounts'!AD$18, 'E2 Allocators'!$B$15:$W$15, 0),FALSE)*$G148), 0, VLOOKUP(VLOOKUP($A148, 'E4 TB Allocation Details'!$A$18:$L$217, MATCH("Customer ID", 'E4 TB Allocation Details'!$A$18:$L$18, 0),FALSE), 'E2 Allocators'!$B$15:$W$361, MATCH('O5 Details by Class &amp; Accounts'!AD$18, 'E2 Allocators'!$B$15:$W$15, 0),FALSE)*$G148)</f>
        <v>0</v>
      </c>
      <c r="AE148" s="1334">
        <f>IF(ISERROR(VLOOKUP(VLOOKUP($A148, 'E4 TB Allocation Details'!$A$18:$L$217, MATCH("Customer ID", 'E4 TB Allocation Details'!$A$18:$L$18, 0),FALSE), 'E2 Allocators'!$B$15:$W$361, MATCH('O5 Details by Class &amp; Accounts'!AE$18, 'E2 Allocators'!$B$15:$W$15, 0),FALSE)*$G148), 0, VLOOKUP(VLOOKUP($A148, 'E4 TB Allocation Details'!$A$18:$L$217, MATCH("Customer ID", 'E4 TB Allocation Details'!$A$18:$L$18, 0),FALSE), 'E2 Allocators'!$B$15:$W$361, MATCH('O5 Details by Class &amp; Accounts'!AE$18, 'E2 Allocators'!$B$15:$W$15, 0),FALSE)*$G148)</f>
        <v>0</v>
      </c>
      <c r="AF148" s="1334">
        <f>IF(ISERROR(VLOOKUP(VLOOKUP($A148, 'E4 TB Allocation Details'!$A$18:$L$217, MATCH("Customer ID", 'E4 TB Allocation Details'!$A$18:$L$18, 0),FALSE), 'E2 Allocators'!$B$15:$W$361, MATCH('O5 Details by Class &amp; Accounts'!AF$18, 'E2 Allocators'!$B$15:$W$15, 0),FALSE)*$G148), 0, VLOOKUP(VLOOKUP($A148, 'E4 TB Allocation Details'!$A$18:$L$217, MATCH("Customer ID", 'E4 TB Allocation Details'!$A$18:$L$18, 0),FALSE), 'E2 Allocators'!$B$15:$W$361, MATCH('O5 Details by Class &amp; Accounts'!AF$18, 'E2 Allocators'!$B$15:$W$15, 0),FALSE)*$G148)</f>
        <v>0</v>
      </c>
      <c r="AG148" s="1334">
        <f>IF(ISERROR(VLOOKUP(VLOOKUP($A148, 'E4 TB Allocation Details'!$A$18:$L$217, MATCH("Customer ID", 'E4 TB Allocation Details'!$A$18:$L$18, 0),FALSE), 'E2 Allocators'!$B$15:$W$361, MATCH('O5 Details by Class &amp; Accounts'!AG$18, 'E2 Allocators'!$B$15:$W$15, 0),FALSE)*$G148), 0, VLOOKUP(VLOOKUP($A148, 'E4 TB Allocation Details'!$A$18:$L$217, MATCH("Customer ID", 'E4 TB Allocation Details'!$A$18:$L$18, 0),FALSE), 'E2 Allocators'!$B$15:$W$361, MATCH('O5 Details by Class &amp; Accounts'!AG$18, 'E2 Allocators'!$B$15:$W$15, 0),FALSE)*$G148)</f>
        <v>0</v>
      </c>
      <c r="AH148" s="1334">
        <f>IF(ISERROR(VLOOKUP(VLOOKUP($A148, 'E4 TB Allocation Details'!$A$18:$L$217, MATCH("Customer ID", 'E4 TB Allocation Details'!$A$18:$L$18, 0),FALSE), 'E2 Allocators'!$B$15:$W$361, MATCH('O5 Details by Class &amp; Accounts'!AH$18, 'E2 Allocators'!$B$15:$W$15, 0),FALSE)*$G148), 0, VLOOKUP(VLOOKUP($A148, 'E4 TB Allocation Details'!$A$18:$L$217, MATCH("Customer ID", 'E4 TB Allocation Details'!$A$18:$L$18, 0),FALSE), 'E2 Allocators'!$B$15:$W$361, MATCH('O5 Details by Class &amp; Accounts'!AH$18, 'E2 Allocators'!$B$15:$W$15, 0),FALSE)*$G148)</f>
        <v>0</v>
      </c>
      <c r="AI148" s="1334">
        <f>IF(ISERROR(VLOOKUP(VLOOKUP($A148, 'E4 TB Allocation Details'!$A$18:$L$217, MATCH("Customer ID", 'E4 TB Allocation Details'!$A$18:$L$18, 0),FALSE), 'E2 Allocators'!$B$15:$W$361, MATCH('O5 Details by Class &amp; Accounts'!AI$18, 'E2 Allocators'!$B$15:$W$15, 0),FALSE)*$G148), 0, VLOOKUP(VLOOKUP($A148, 'E4 TB Allocation Details'!$A$18:$L$217, MATCH("Customer ID", 'E4 TB Allocation Details'!$A$18:$L$18, 0),FALSE), 'E2 Allocators'!$B$15:$W$361, MATCH('O5 Details by Class &amp; Accounts'!AI$18, 'E2 Allocators'!$B$15:$W$15, 0),FALSE)*$G148)</f>
        <v>0</v>
      </c>
      <c r="AJ148" s="1334">
        <f>IF(ISERROR(VLOOKUP(VLOOKUP($A148, 'E4 TB Allocation Details'!$A$18:$L$217, MATCH("Customer ID", 'E4 TB Allocation Details'!$A$18:$L$18, 0),FALSE), 'E2 Allocators'!$B$15:$W$361, MATCH('O5 Details by Class &amp; Accounts'!AJ$18, 'E2 Allocators'!$B$15:$W$15, 0),FALSE)*$G148), 0, VLOOKUP(VLOOKUP($A148, 'E4 TB Allocation Details'!$A$18:$L$217, MATCH("Customer ID", 'E4 TB Allocation Details'!$A$18:$L$18, 0),FALSE), 'E2 Allocators'!$B$15:$W$361, MATCH('O5 Details by Class &amp; Accounts'!AJ$18, 'E2 Allocators'!$B$15:$W$15, 0),FALSE)*$G148)</f>
        <v>0</v>
      </c>
      <c r="AK148" s="1334">
        <f>IF(ISERROR(VLOOKUP(VLOOKUP($A148, 'E4 TB Allocation Details'!$A$18:$L$217, MATCH("Customer ID", 'E4 TB Allocation Details'!$A$18:$L$18, 0),FALSE), 'E2 Allocators'!$B$15:$W$361, MATCH('O5 Details by Class &amp; Accounts'!AK$18, 'E2 Allocators'!$B$15:$W$15, 0),FALSE)*$G148), 0, VLOOKUP(VLOOKUP($A148, 'E4 TB Allocation Details'!$A$18:$L$217, MATCH("Customer ID", 'E4 TB Allocation Details'!$A$18:$L$18, 0),FALSE), 'E2 Allocators'!$B$15:$W$361, MATCH('O5 Details by Class &amp; Accounts'!AK$18, 'E2 Allocators'!$B$15:$W$15, 0),FALSE)*$G148)</f>
        <v>0</v>
      </c>
      <c r="AL148" s="1334">
        <f>IF(ISERROR(VLOOKUP(VLOOKUP($A148, 'E4 TB Allocation Details'!$A$18:$L$217, MATCH("Customer ID", 'E4 TB Allocation Details'!$A$18:$L$18, 0),FALSE), 'E2 Allocators'!$B$15:$W$361, MATCH('O5 Details by Class &amp; Accounts'!AL$18, 'E2 Allocators'!$B$15:$W$15, 0),FALSE)*$G148), 0, VLOOKUP(VLOOKUP($A148, 'E4 TB Allocation Details'!$A$18:$L$217, MATCH("Customer ID", 'E4 TB Allocation Details'!$A$18:$L$18, 0),FALSE), 'E2 Allocators'!$B$15:$W$361, MATCH('O5 Details by Class &amp; Accounts'!AL$18, 'E2 Allocators'!$B$15:$W$15, 0),FALSE)*$G148)</f>
        <v>0</v>
      </c>
      <c r="AM148" s="1334">
        <f>IF(ISERROR(VLOOKUP(VLOOKUP($A148, 'E4 TB Allocation Details'!$A$18:$L$217, MATCH("Customer ID", 'E4 TB Allocation Details'!$A$18:$L$18, 0),FALSE), 'E2 Allocators'!$B$15:$W$361, MATCH('O5 Details by Class &amp; Accounts'!AM$18, 'E2 Allocators'!$B$15:$W$15, 0),FALSE)*$G148), 0, VLOOKUP(VLOOKUP($A148, 'E4 TB Allocation Details'!$A$18:$L$217, MATCH("Customer ID", 'E4 TB Allocation Details'!$A$18:$L$18, 0),FALSE), 'E2 Allocators'!$B$15:$W$361, MATCH('O5 Details by Class &amp; Accounts'!AM$18, 'E2 Allocators'!$B$15:$W$15, 0),FALSE)*$G148)</f>
        <v>0</v>
      </c>
      <c r="AN148" s="1334">
        <f>IF(ISERROR(VLOOKUP(VLOOKUP($A148, 'E4 TB Allocation Details'!$A$18:$L$217, MATCH("Customer ID", 'E4 TB Allocation Details'!$A$18:$L$18, 0),FALSE), 'E2 Allocators'!$B$15:$W$361, MATCH('O5 Details by Class &amp; Accounts'!AN$18, 'E2 Allocators'!$B$15:$W$15, 0),FALSE)*$G148), 0, VLOOKUP(VLOOKUP($A148, 'E4 TB Allocation Details'!$A$18:$L$217, MATCH("Customer ID", 'E4 TB Allocation Details'!$A$18:$L$18, 0),FALSE), 'E2 Allocators'!$B$15:$W$361, MATCH('O5 Details by Class &amp; Accounts'!AN$18, 'E2 Allocators'!$B$15:$W$15, 0),FALSE)*$G148)</f>
        <v>0</v>
      </c>
      <c r="AO148" s="1334">
        <f>IF(ISERROR(VLOOKUP(VLOOKUP($A148, 'E4 TB Allocation Details'!$A$18:$L$217, MATCH("Customer ID", 'E4 TB Allocation Details'!$A$18:$L$18, 0),FALSE), 'E2 Allocators'!$B$15:$W$361, MATCH('O5 Details by Class &amp; Accounts'!AO$18, 'E2 Allocators'!$B$15:$W$15, 0),FALSE)*$G148), 0, VLOOKUP(VLOOKUP($A148, 'E4 TB Allocation Details'!$A$18:$L$217, MATCH("Customer ID", 'E4 TB Allocation Details'!$A$18:$L$18, 0),FALSE), 'E2 Allocators'!$B$15:$W$361, MATCH('O5 Details by Class &amp; Accounts'!AO$18, 'E2 Allocators'!$B$15:$W$15, 0),FALSE)*$G148)</f>
        <v>0</v>
      </c>
      <c r="AP148" s="1334">
        <f>IF(ISERROR(VLOOKUP(VLOOKUP($A148, 'E4 TB Allocation Details'!$A$18:$L$217, MATCH("Customer ID", 'E4 TB Allocation Details'!$A$18:$L$18, 0),FALSE), 'E2 Allocators'!$B$15:$W$361, MATCH('O5 Details by Class &amp; Accounts'!AP$18, 'E2 Allocators'!$B$15:$W$15, 0),FALSE)*$G148), 0, VLOOKUP(VLOOKUP($A148, 'E4 TB Allocation Details'!$A$18:$L$217, MATCH("Customer ID", 'E4 TB Allocation Details'!$A$18:$L$18, 0),FALSE), 'E2 Allocators'!$B$15:$W$361, MATCH('O5 Details by Class &amp; Accounts'!AP$18, 'E2 Allocators'!$B$15:$W$15, 0),FALSE)*$G148)</f>
        <v>0</v>
      </c>
      <c r="AQ148" s="1334">
        <f>IF(ISERROR(VLOOKUP(VLOOKUP($A148, 'E4 TB Allocation Details'!$A$18:$L$217, MATCH("Customer ID", 'E4 TB Allocation Details'!$A$18:$L$18, 0),FALSE), 'E2 Allocators'!$B$15:$W$361, MATCH('O5 Details by Class &amp; Accounts'!AQ$18, 'E2 Allocators'!$B$15:$W$15, 0),FALSE)*$G148), 0, VLOOKUP(VLOOKUP($A148, 'E4 TB Allocation Details'!$A$18:$L$217, MATCH("Customer ID", 'E4 TB Allocation Details'!$A$18:$L$18, 0),FALSE), 'E2 Allocators'!$B$15:$W$361, MATCH('O5 Details by Class &amp; Accounts'!AQ$18, 'E2 Allocators'!$B$15:$W$15, 0),FALSE)*$G148)</f>
        <v>0</v>
      </c>
      <c r="AR148" s="1334">
        <f>IF(ISERROR(VLOOKUP(VLOOKUP($A148, 'E4 TB Allocation Details'!$A$18:$L$217, MATCH("Customer ID", 'E4 TB Allocation Details'!$A$18:$L$18, 0),FALSE), 'E2 Allocators'!$B$15:$W$361, MATCH('O5 Details by Class &amp; Accounts'!AR$18, 'E2 Allocators'!$B$15:$W$15, 0),FALSE)*$G148), 0, VLOOKUP(VLOOKUP($A148, 'E4 TB Allocation Details'!$A$18:$L$217, MATCH("Customer ID", 'E4 TB Allocation Details'!$A$18:$L$18, 0),FALSE), 'E2 Allocators'!$B$15:$W$361, MATCH('O5 Details by Class &amp; Accounts'!AR$18, 'E2 Allocators'!$B$15:$W$15, 0),FALSE)*$G148)</f>
        <v>0</v>
      </c>
      <c r="AS148" s="1334">
        <f>IF(ISERROR(VLOOKUP(VLOOKUP($A148, 'E4 TB Allocation Details'!$A$18:$L$217, MATCH("Customer ID", 'E4 TB Allocation Details'!$A$18:$L$18, 0),FALSE), 'E2 Allocators'!$B$15:$W$361, MATCH('O5 Details by Class &amp; Accounts'!AS$18, 'E2 Allocators'!$B$15:$W$15, 0),FALSE)*$G148), 0, VLOOKUP(VLOOKUP($A148, 'E4 TB Allocation Details'!$A$18:$L$217, MATCH("Customer ID", 'E4 TB Allocation Details'!$A$18:$L$18, 0),FALSE), 'E2 Allocators'!$B$15:$W$361, MATCH('O5 Details by Class &amp; Accounts'!AS$18, 'E2 Allocators'!$B$15:$W$15, 0),FALSE)*$G148)</f>
        <v>0</v>
      </c>
      <c r="AT148" s="1334">
        <f>IF(ISERROR(VLOOKUP(VLOOKUP($A148, 'E4 TB Allocation Details'!$A$18:$L$217, MATCH("Customer ID", 'E4 TB Allocation Details'!$A$18:$L$18, 0),FALSE), 'E2 Allocators'!$B$15:$W$361, MATCH('O5 Details by Class &amp; Accounts'!AT$18, 'E2 Allocators'!$B$15:$W$15, 0),FALSE)*$G148), 0, VLOOKUP(VLOOKUP($A148, 'E4 TB Allocation Details'!$A$18:$L$217, MATCH("Customer ID", 'E4 TB Allocation Details'!$A$18:$L$18, 0),FALSE), 'E2 Allocators'!$B$15:$W$361, MATCH('O5 Details by Class &amp; Accounts'!AT$18, 'E2 Allocators'!$B$15:$W$15, 0),FALSE)*$G148)</f>
        <v>0</v>
      </c>
      <c r="AU148" s="1334">
        <f>IF(ISERROR(VLOOKUP(VLOOKUP($A148, 'E4 TB Allocation Details'!$A$18:$L$217, MATCH("Customer ID", 'E4 TB Allocation Details'!$A$18:$L$18, 0),FALSE), 'E2 Allocators'!$B$15:$W$361, MATCH('O5 Details by Class &amp; Accounts'!AU$18, 'E2 Allocators'!$B$15:$W$15, 0),FALSE)*$G148), 0, VLOOKUP(VLOOKUP($A148, 'E4 TB Allocation Details'!$A$18:$L$217, MATCH("Customer ID", 'E4 TB Allocation Details'!$A$18:$L$18, 0),FALSE), 'E2 Allocators'!$B$15:$W$361, MATCH('O5 Details by Class &amp; Accounts'!AU$18, 'E2 Allocators'!$B$15:$W$15, 0),FALSE)*$G148)</f>
        <v>0</v>
      </c>
      <c r="AV148" s="1334">
        <f>IF(ISERROR(VLOOKUP(VLOOKUP($A148, 'E4 TB Allocation Details'!$A$18:$L$217, MATCH("Customer ID", 'E4 TB Allocation Details'!$A$18:$L$18, 0),FALSE), 'E2 Allocators'!$B$15:$W$361, MATCH('O5 Details by Class &amp; Accounts'!AV$18, 'E2 Allocators'!$B$15:$W$15, 0),FALSE)*$G148), 0, VLOOKUP(VLOOKUP($A148, 'E4 TB Allocation Details'!$A$18:$L$217, MATCH("Customer ID", 'E4 TB Allocation Details'!$A$18:$L$18, 0),FALSE), 'E2 Allocators'!$B$15:$W$361, MATCH('O5 Details by Class &amp; Accounts'!AV$18, 'E2 Allocators'!$B$15:$W$15, 0),FALSE)*$G148)</f>
        <v>0</v>
      </c>
      <c r="AW148" s="1334">
        <f>IF(ISERROR(VLOOKUP(VLOOKUP($A148, 'E4 TB Allocation Details'!$A$18:$L$217, MATCH("Customer ID", 'E4 TB Allocation Details'!$A$18:$L$18, 0),FALSE), 'E2 Allocators'!$B$15:$W$361, MATCH('O5 Details by Class &amp; Accounts'!AW$18, 'E2 Allocators'!$B$15:$W$15, 0),FALSE)*$G148), 0, VLOOKUP(VLOOKUP($A148, 'E4 TB Allocation Details'!$A$18:$L$217, MATCH("Customer ID", 'E4 TB Allocation Details'!$A$18:$L$18, 0),FALSE), 'E2 Allocators'!$B$15:$W$361, MATCH('O5 Details by Class &amp; Accounts'!AW$18, 'E2 Allocators'!$B$15:$W$15, 0),FALSE)*$G148)</f>
        <v>0</v>
      </c>
      <c r="AX148" s="1334">
        <f t="shared" si="40"/>
        <v>0</v>
      </c>
      <c r="AY148" s="1334">
        <f>IF(ISERROR(VLOOKUP(VLOOKUP($A148, 'E4 TB Allocation Details'!$A$18:$L$217, MATCH("Misc ID", 'E4 TB Allocation Details'!$A$18:$L$18, 0),FALSE), 'E2 Allocators'!$B$15:$W$361, MATCH('O5 Details by Class &amp; Accounts'!AY$18, 'E2 Allocators'!$B$15:$W$15, 0),FALSE)*$E148), 0, VLOOKUP(VLOOKUP($A148, 'E4 TB Allocation Details'!$A$18:$L$217, MATCH("Misc ID", 'E4 TB Allocation Details'!$A$18:$L$18, 0),FALSE), 'E2 Allocators'!$B$15:$W$361, MATCH('O5 Details by Class &amp; Accounts'!AY$18, 'E2 Allocators'!$B$15:$W$15, 0),FALSE)*$E148)</f>
        <v>0</v>
      </c>
      <c r="AZ148" s="1334">
        <f>IF(ISERROR(VLOOKUP(VLOOKUP($A148, 'E4 TB Allocation Details'!$A$18:$L$217, MATCH("Misc ID", 'E4 TB Allocation Details'!$A$18:$L$18, 0),FALSE), 'E2 Allocators'!$B$15:$W$361, MATCH('O5 Details by Class &amp; Accounts'!AZ$18, 'E2 Allocators'!$B$15:$W$15, 0),FALSE)*$E148), 0, VLOOKUP(VLOOKUP($A148, 'E4 TB Allocation Details'!$A$18:$L$217, MATCH("Misc ID", 'E4 TB Allocation Details'!$A$18:$L$18, 0),FALSE), 'E2 Allocators'!$B$15:$W$361, MATCH('O5 Details by Class &amp; Accounts'!AZ$18, 'E2 Allocators'!$B$15:$W$15, 0),FALSE)*$E148)</f>
        <v>0</v>
      </c>
      <c r="BA148" s="1334">
        <f>IF(ISERROR(VLOOKUP(VLOOKUP($A148, 'E4 TB Allocation Details'!$A$18:$L$217, MATCH("Misc ID", 'E4 TB Allocation Details'!$A$18:$L$18, 0),FALSE), 'E2 Allocators'!$B$15:$W$361, MATCH('O5 Details by Class &amp; Accounts'!BA$18, 'E2 Allocators'!$B$15:$W$15, 0),FALSE)*$E148), 0, VLOOKUP(VLOOKUP($A148, 'E4 TB Allocation Details'!$A$18:$L$217, MATCH("Misc ID", 'E4 TB Allocation Details'!$A$18:$L$18, 0),FALSE), 'E2 Allocators'!$B$15:$W$361, MATCH('O5 Details by Class &amp; Accounts'!BA$18, 'E2 Allocators'!$B$15:$W$15, 0),FALSE)*$E148)</f>
        <v>0</v>
      </c>
      <c r="BB148" s="1334">
        <f>IF(ISERROR(VLOOKUP(VLOOKUP($A148, 'E4 TB Allocation Details'!$A$18:$L$217, MATCH("Misc ID", 'E4 TB Allocation Details'!$A$18:$L$18, 0),FALSE), 'E2 Allocators'!$B$15:$W$361, MATCH('O5 Details by Class &amp; Accounts'!BB$18, 'E2 Allocators'!$B$15:$W$15, 0),FALSE)*$E148), 0, VLOOKUP(VLOOKUP($A148, 'E4 TB Allocation Details'!$A$18:$L$217, MATCH("Misc ID", 'E4 TB Allocation Details'!$A$18:$L$18, 0),FALSE), 'E2 Allocators'!$B$15:$W$361, MATCH('O5 Details by Class &amp; Accounts'!BB$18, 'E2 Allocators'!$B$15:$W$15, 0),FALSE)*$E148)</f>
        <v>0</v>
      </c>
      <c r="BC148" s="1334">
        <f>IF(ISERROR(VLOOKUP(VLOOKUP($A148, 'E4 TB Allocation Details'!$A$18:$L$217, MATCH("Misc ID", 'E4 TB Allocation Details'!$A$18:$L$18, 0),FALSE), 'E2 Allocators'!$B$15:$W$361, MATCH('O5 Details by Class &amp; Accounts'!BC$18, 'E2 Allocators'!$B$15:$W$15, 0),FALSE)*$E148), 0, VLOOKUP(VLOOKUP($A148, 'E4 TB Allocation Details'!$A$18:$L$217, MATCH("Misc ID", 'E4 TB Allocation Details'!$A$18:$L$18, 0),FALSE), 'E2 Allocators'!$B$15:$W$361, MATCH('O5 Details by Class &amp; Accounts'!BC$18, 'E2 Allocators'!$B$15:$W$15, 0),FALSE)*$E148)</f>
        <v>0</v>
      </c>
      <c r="BD148" s="1334">
        <f>IF(ISERROR(VLOOKUP(VLOOKUP($A148, 'E4 TB Allocation Details'!$A$18:$L$217, MATCH("Misc ID", 'E4 TB Allocation Details'!$A$18:$L$18, 0),FALSE), 'E2 Allocators'!$B$15:$W$361, MATCH('O5 Details by Class &amp; Accounts'!BD$18, 'E2 Allocators'!$B$15:$W$15, 0),FALSE)*$E148), 0, VLOOKUP(VLOOKUP($A148, 'E4 TB Allocation Details'!$A$18:$L$217, MATCH("Misc ID", 'E4 TB Allocation Details'!$A$18:$L$18, 0),FALSE), 'E2 Allocators'!$B$15:$W$361, MATCH('O5 Details by Class &amp; Accounts'!BD$18, 'E2 Allocators'!$B$15:$W$15, 0),FALSE)*$E148)</f>
        <v>0</v>
      </c>
      <c r="BE148" s="1334">
        <f>IF(ISERROR(VLOOKUP(VLOOKUP($A148, 'E4 TB Allocation Details'!$A$18:$L$217, MATCH("Misc ID", 'E4 TB Allocation Details'!$A$18:$L$18, 0),FALSE), 'E2 Allocators'!$B$15:$W$361, MATCH('O5 Details by Class &amp; Accounts'!BE$18, 'E2 Allocators'!$B$15:$W$15, 0),FALSE)*$E148), 0, VLOOKUP(VLOOKUP($A148, 'E4 TB Allocation Details'!$A$18:$L$217, MATCH("Misc ID", 'E4 TB Allocation Details'!$A$18:$L$18, 0),FALSE), 'E2 Allocators'!$B$15:$W$361, MATCH('O5 Details by Class &amp; Accounts'!BE$18, 'E2 Allocators'!$B$15:$W$15, 0),FALSE)*$E148)</f>
        <v>0</v>
      </c>
      <c r="BF148" s="1334">
        <f>IF(ISERROR(VLOOKUP(VLOOKUP($A148, 'E4 TB Allocation Details'!$A$18:$L$217, MATCH("Misc ID", 'E4 TB Allocation Details'!$A$18:$L$18, 0),FALSE), 'E2 Allocators'!$B$15:$W$361, MATCH('O5 Details by Class &amp; Accounts'!BF$18, 'E2 Allocators'!$B$15:$W$15, 0),FALSE)*$E148), 0, VLOOKUP(VLOOKUP($A148, 'E4 TB Allocation Details'!$A$18:$L$217, MATCH("Misc ID", 'E4 TB Allocation Details'!$A$18:$L$18, 0),FALSE), 'E2 Allocators'!$B$15:$W$361, MATCH('O5 Details by Class &amp; Accounts'!BF$18, 'E2 Allocators'!$B$15:$W$15, 0),FALSE)*$E148)</f>
        <v>0</v>
      </c>
      <c r="BG148" s="1334">
        <f>IF(ISERROR(VLOOKUP(VLOOKUP($A148, 'E4 TB Allocation Details'!$A$18:$L$217, MATCH("Misc ID", 'E4 TB Allocation Details'!$A$18:$L$18, 0),FALSE), 'E2 Allocators'!$B$15:$W$361, MATCH('O5 Details by Class &amp; Accounts'!BG$18, 'E2 Allocators'!$B$15:$W$15, 0),FALSE)*$E148), 0, VLOOKUP(VLOOKUP($A148, 'E4 TB Allocation Details'!$A$18:$L$217, MATCH("Misc ID", 'E4 TB Allocation Details'!$A$18:$L$18, 0),FALSE), 'E2 Allocators'!$B$15:$W$361, MATCH('O5 Details by Class &amp; Accounts'!BG$18, 'E2 Allocators'!$B$15:$W$15, 0),FALSE)*$E148)</f>
        <v>0</v>
      </c>
      <c r="BH148" s="1334">
        <f>IF(ISERROR(VLOOKUP(VLOOKUP($A148, 'E4 TB Allocation Details'!$A$18:$L$217, MATCH("Misc ID", 'E4 TB Allocation Details'!$A$18:$L$18, 0),FALSE), 'E2 Allocators'!$B$15:$W$361, MATCH('O5 Details by Class &amp; Accounts'!BH$18, 'E2 Allocators'!$B$15:$W$15, 0),FALSE)*$E148), 0, VLOOKUP(VLOOKUP($A148, 'E4 TB Allocation Details'!$A$18:$L$217, MATCH("Misc ID", 'E4 TB Allocation Details'!$A$18:$L$18, 0),FALSE), 'E2 Allocators'!$B$15:$W$361, MATCH('O5 Details by Class &amp; Accounts'!BH$18, 'E2 Allocators'!$B$15:$W$15, 0),FALSE)*$E148)</f>
        <v>0</v>
      </c>
      <c r="BI148" s="1334">
        <f>IF(ISERROR(VLOOKUP(VLOOKUP($A148, 'E4 TB Allocation Details'!$A$18:$L$217, MATCH("Misc ID", 'E4 TB Allocation Details'!$A$18:$L$18, 0),FALSE), 'E2 Allocators'!$B$15:$W$361, MATCH('O5 Details by Class &amp; Accounts'!BI$18, 'E2 Allocators'!$B$15:$W$15, 0),FALSE)*$E148), 0, VLOOKUP(VLOOKUP($A148, 'E4 TB Allocation Details'!$A$18:$L$217, MATCH("Misc ID", 'E4 TB Allocation Details'!$A$18:$L$18, 0),FALSE), 'E2 Allocators'!$B$15:$W$361, MATCH('O5 Details by Class &amp; Accounts'!BI$18, 'E2 Allocators'!$B$15:$W$15, 0),FALSE)*$E148)</f>
        <v>0</v>
      </c>
      <c r="BJ148" s="1334">
        <f>IF(ISERROR(VLOOKUP(VLOOKUP($A148, 'E4 TB Allocation Details'!$A$18:$L$217, MATCH("Misc ID", 'E4 TB Allocation Details'!$A$18:$L$18, 0),FALSE), 'E2 Allocators'!$B$15:$W$361, MATCH('O5 Details by Class &amp; Accounts'!BJ$18, 'E2 Allocators'!$B$15:$W$15, 0),FALSE)*$E148), 0, VLOOKUP(VLOOKUP($A148, 'E4 TB Allocation Details'!$A$18:$L$217, MATCH("Misc ID", 'E4 TB Allocation Details'!$A$18:$L$18, 0),FALSE), 'E2 Allocators'!$B$15:$W$361, MATCH('O5 Details by Class &amp; Accounts'!BJ$18, 'E2 Allocators'!$B$15:$W$15, 0),FALSE)*$E148)</f>
        <v>0</v>
      </c>
      <c r="BK148" s="1334">
        <f>IF(ISERROR(VLOOKUP(VLOOKUP($A148, 'E4 TB Allocation Details'!$A$18:$L$217, MATCH("Misc ID", 'E4 TB Allocation Details'!$A$18:$L$18, 0),FALSE), 'E2 Allocators'!$B$15:$W$361, MATCH('O5 Details by Class &amp; Accounts'!BK$18, 'E2 Allocators'!$B$15:$W$15, 0),FALSE)*$E148), 0, VLOOKUP(VLOOKUP($A148, 'E4 TB Allocation Details'!$A$18:$L$217, MATCH("Misc ID", 'E4 TB Allocation Details'!$A$18:$L$18, 0),FALSE), 'E2 Allocators'!$B$15:$W$361, MATCH('O5 Details by Class &amp; Accounts'!BK$18, 'E2 Allocators'!$B$15:$W$15, 0),FALSE)*$E148)</f>
        <v>0</v>
      </c>
      <c r="BL148" s="1334">
        <f>IF(ISERROR(VLOOKUP(VLOOKUP($A148, 'E4 TB Allocation Details'!$A$18:$L$217, MATCH("Misc ID", 'E4 TB Allocation Details'!$A$18:$L$18, 0),FALSE), 'E2 Allocators'!$B$15:$W$361, MATCH('O5 Details by Class &amp; Accounts'!BL$18, 'E2 Allocators'!$B$15:$W$15, 0),FALSE)*$E148), 0, VLOOKUP(VLOOKUP($A148, 'E4 TB Allocation Details'!$A$18:$L$217, MATCH("Misc ID", 'E4 TB Allocation Details'!$A$18:$L$18, 0),FALSE), 'E2 Allocators'!$B$15:$W$361, MATCH('O5 Details by Class &amp; Accounts'!BL$18, 'E2 Allocators'!$B$15:$W$15, 0),FALSE)*$E148)</f>
        <v>0</v>
      </c>
      <c r="BM148" s="1334">
        <f>IF(ISERROR(VLOOKUP(VLOOKUP($A148, 'E4 TB Allocation Details'!$A$18:$L$217, MATCH("Misc ID", 'E4 TB Allocation Details'!$A$18:$L$18, 0),FALSE), 'E2 Allocators'!$B$15:$W$361, MATCH('O5 Details by Class &amp; Accounts'!BM$18, 'E2 Allocators'!$B$15:$W$15, 0),FALSE)*$E148), 0, VLOOKUP(VLOOKUP($A148, 'E4 TB Allocation Details'!$A$18:$L$217, MATCH("Misc ID", 'E4 TB Allocation Details'!$A$18:$L$18, 0),FALSE), 'E2 Allocators'!$B$15:$W$361, MATCH('O5 Details by Class &amp; Accounts'!BM$18, 'E2 Allocators'!$B$15:$W$15, 0),FALSE)*$E148)</f>
        <v>0</v>
      </c>
      <c r="BN148" s="1334">
        <f>IF(ISERROR(VLOOKUP(VLOOKUP($A148, 'E4 TB Allocation Details'!$A$18:$L$217, MATCH("Misc ID", 'E4 TB Allocation Details'!$A$18:$L$18, 0),FALSE), 'E2 Allocators'!$B$15:$W$361, MATCH('O5 Details by Class &amp; Accounts'!BN$18, 'E2 Allocators'!$B$15:$W$15, 0),FALSE)*$E148), 0, VLOOKUP(VLOOKUP($A148, 'E4 TB Allocation Details'!$A$18:$L$217, MATCH("Misc ID", 'E4 TB Allocation Details'!$A$18:$L$18, 0),FALSE), 'E2 Allocators'!$B$15:$W$361, MATCH('O5 Details by Class &amp; Accounts'!BN$18, 'E2 Allocators'!$B$15:$W$15, 0),FALSE)*$E148)</f>
        <v>0</v>
      </c>
      <c r="BO148" s="1334">
        <f>IF(ISERROR(VLOOKUP(VLOOKUP($A148, 'E4 TB Allocation Details'!$A$18:$L$217, MATCH("Misc ID", 'E4 TB Allocation Details'!$A$18:$L$18, 0),FALSE), 'E2 Allocators'!$B$15:$W$361, MATCH('O5 Details by Class &amp; Accounts'!BO$18, 'E2 Allocators'!$B$15:$W$15, 0),FALSE)*$E148), 0, VLOOKUP(VLOOKUP($A148, 'E4 TB Allocation Details'!$A$18:$L$217, MATCH("Misc ID", 'E4 TB Allocation Details'!$A$18:$L$18, 0),FALSE), 'E2 Allocators'!$B$15:$W$361, MATCH('O5 Details by Class &amp; Accounts'!BO$18, 'E2 Allocators'!$B$15:$W$15, 0),FALSE)*$E148)</f>
        <v>0</v>
      </c>
      <c r="BP148" s="1334">
        <f>IF(ISERROR(VLOOKUP(VLOOKUP($A148, 'E4 TB Allocation Details'!$A$18:$L$217, MATCH("Misc ID", 'E4 TB Allocation Details'!$A$18:$L$18, 0),FALSE), 'E2 Allocators'!$B$15:$W$361, MATCH('O5 Details by Class &amp; Accounts'!BP$18, 'E2 Allocators'!$B$15:$W$15, 0),FALSE)*$E148), 0, VLOOKUP(VLOOKUP($A148, 'E4 TB Allocation Details'!$A$18:$L$217, MATCH("Misc ID", 'E4 TB Allocation Details'!$A$18:$L$18, 0),FALSE), 'E2 Allocators'!$B$15:$W$361, MATCH('O5 Details by Class &amp; Accounts'!BP$18, 'E2 Allocators'!$B$15:$W$15, 0),FALSE)*$E148)</f>
        <v>0</v>
      </c>
      <c r="BQ148" s="1334">
        <f>IF(ISERROR(VLOOKUP(VLOOKUP($A148, 'E4 TB Allocation Details'!$A$18:$L$217, MATCH("Misc ID", 'E4 TB Allocation Details'!$A$18:$L$18, 0),FALSE), 'E2 Allocators'!$B$15:$W$361, MATCH('O5 Details by Class &amp; Accounts'!BQ$18, 'E2 Allocators'!$B$15:$W$15, 0),FALSE)*$E148), 0, VLOOKUP(VLOOKUP($A148, 'E4 TB Allocation Details'!$A$18:$L$217, MATCH("Misc ID", 'E4 TB Allocation Details'!$A$18:$L$18, 0),FALSE), 'E2 Allocators'!$B$15:$W$361, MATCH('O5 Details by Class &amp; Accounts'!BQ$18, 'E2 Allocators'!$B$15:$W$15, 0),FALSE)*$E148)</f>
        <v>0</v>
      </c>
      <c r="BR148" s="1334">
        <f>IF(ISERROR(VLOOKUP(VLOOKUP($A148, 'E4 TB Allocation Details'!$A$18:$L$217, MATCH("Misc ID", 'E4 TB Allocation Details'!$A$18:$L$18, 0),FALSE), 'E2 Allocators'!$B$15:$W$361, MATCH('O5 Details by Class &amp; Accounts'!BR$18, 'E2 Allocators'!$B$15:$W$15, 0),FALSE)*$E148), 0, VLOOKUP(VLOOKUP($A148, 'E4 TB Allocation Details'!$A$18:$L$217, MATCH("Misc ID", 'E4 TB Allocation Details'!$A$18:$L$18, 0),FALSE), 'E2 Allocators'!$B$15:$W$361, MATCH('O5 Details by Class &amp; Accounts'!BR$18, 'E2 Allocators'!$B$15:$W$15, 0),FALSE)*$E148)</f>
        <v>0</v>
      </c>
      <c r="BS148" s="1334">
        <f t="shared" si="41"/>
        <v>0</v>
      </c>
      <c r="BT148" s="1334">
        <f>IF(ISERROR(VLOOKUP(VLOOKUP($A148, 'E4 TB Allocation Details'!$A$18:$L$217, MATCH("A &amp; G ID", 'E4 TB Allocation Details'!$A$18:$L$18, 0),FALSE), 'E2 Allocators'!$B$15:$W$361, MATCH('O5 Details by Class &amp; Accounts'!BT$18, 'E2 Allocators'!$B$15:$W$15, 0),FALSE)*$E148), 0, VLOOKUP(VLOOKUP($A148, 'E4 TB Allocation Details'!$A$18:$L$217, MATCH("A &amp; G ID", 'E4 TB Allocation Details'!$A$18:$L$18, 0),FALSE), 'E2 Allocators'!$B$15:$W$361, MATCH('O5 Details by Class &amp; Accounts'!BT$18, 'E2 Allocators'!$B$15:$W$15, 0),FALSE)*$E148)</f>
        <v>0</v>
      </c>
      <c r="BU148" s="1334">
        <f>IF(ISERROR(VLOOKUP(VLOOKUP($A148, 'E4 TB Allocation Details'!$A$18:$L$217, MATCH("A &amp; G ID", 'E4 TB Allocation Details'!$A$18:$L$18, 0),FALSE), 'E2 Allocators'!$B$15:$W$361, MATCH('O5 Details by Class &amp; Accounts'!BU$18, 'E2 Allocators'!$B$15:$W$15, 0),FALSE)*$E148), 0, VLOOKUP(VLOOKUP($A148, 'E4 TB Allocation Details'!$A$18:$L$217, MATCH("A &amp; G ID", 'E4 TB Allocation Details'!$A$18:$L$18, 0),FALSE), 'E2 Allocators'!$B$15:$W$361, MATCH('O5 Details by Class &amp; Accounts'!BU$18, 'E2 Allocators'!$B$15:$W$15, 0),FALSE)*$E148)</f>
        <v>0</v>
      </c>
      <c r="BV148" s="1334">
        <f>IF(ISERROR(VLOOKUP(VLOOKUP($A148, 'E4 TB Allocation Details'!$A$18:$L$217, MATCH("A &amp; G ID", 'E4 TB Allocation Details'!$A$18:$L$18, 0),FALSE), 'E2 Allocators'!$B$15:$W$361, MATCH('O5 Details by Class &amp; Accounts'!BV$18, 'E2 Allocators'!$B$15:$W$15, 0),FALSE)*$E148), 0, VLOOKUP(VLOOKUP($A148, 'E4 TB Allocation Details'!$A$18:$L$217, MATCH("A &amp; G ID", 'E4 TB Allocation Details'!$A$18:$L$18, 0),FALSE), 'E2 Allocators'!$B$15:$W$361, MATCH('O5 Details by Class &amp; Accounts'!BV$18, 'E2 Allocators'!$B$15:$W$15, 0),FALSE)*$E148)</f>
        <v>0</v>
      </c>
      <c r="BW148" s="1334">
        <f>IF(ISERROR(VLOOKUP(VLOOKUP($A148, 'E4 TB Allocation Details'!$A$18:$L$217, MATCH("A &amp; G ID", 'E4 TB Allocation Details'!$A$18:$L$18, 0),FALSE), 'E2 Allocators'!$B$15:$W$361, MATCH('O5 Details by Class &amp; Accounts'!BW$18, 'E2 Allocators'!$B$15:$W$15, 0),FALSE)*$E148), 0, VLOOKUP(VLOOKUP($A148, 'E4 TB Allocation Details'!$A$18:$L$217, MATCH("A &amp; G ID", 'E4 TB Allocation Details'!$A$18:$L$18, 0),FALSE), 'E2 Allocators'!$B$15:$W$361, MATCH('O5 Details by Class &amp; Accounts'!BW$18, 'E2 Allocators'!$B$15:$W$15, 0),FALSE)*$E148)</f>
        <v>0</v>
      </c>
      <c r="BX148" s="1334">
        <f>IF(ISERROR(VLOOKUP(VLOOKUP($A148, 'E4 TB Allocation Details'!$A$18:$L$217, MATCH("A &amp; G ID", 'E4 TB Allocation Details'!$A$18:$L$18, 0),FALSE), 'E2 Allocators'!$B$15:$W$361, MATCH('O5 Details by Class &amp; Accounts'!BX$18, 'E2 Allocators'!$B$15:$W$15, 0),FALSE)*$E148), 0, VLOOKUP(VLOOKUP($A148, 'E4 TB Allocation Details'!$A$18:$L$217, MATCH("A &amp; G ID", 'E4 TB Allocation Details'!$A$18:$L$18, 0),FALSE), 'E2 Allocators'!$B$15:$W$361, MATCH('O5 Details by Class &amp; Accounts'!BX$18, 'E2 Allocators'!$B$15:$W$15, 0),FALSE)*$E148)</f>
        <v>0</v>
      </c>
      <c r="BY148" s="1334">
        <f>IF(ISERROR(VLOOKUP(VLOOKUP($A148, 'E4 TB Allocation Details'!$A$18:$L$217, MATCH("A &amp; G ID", 'E4 TB Allocation Details'!$A$18:$L$18, 0),FALSE), 'E2 Allocators'!$B$15:$W$361, MATCH('O5 Details by Class &amp; Accounts'!BY$18, 'E2 Allocators'!$B$15:$W$15, 0),FALSE)*$E148), 0, VLOOKUP(VLOOKUP($A148, 'E4 TB Allocation Details'!$A$18:$L$217, MATCH("A &amp; G ID", 'E4 TB Allocation Details'!$A$18:$L$18, 0),FALSE), 'E2 Allocators'!$B$15:$W$361, MATCH('O5 Details by Class &amp; Accounts'!BY$18, 'E2 Allocators'!$B$15:$W$15, 0),FALSE)*$E148)</f>
        <v>0</v>
      </c>
      <c r="BZ148" s="1334">
        <f>IF(ISERROR(VLOOKUP(VLOOKUP($A148, 'E4 TB Allocation Details'!$A$18:$L$217, MATCH("A &amp; G ID", 'E4 TB Allocation Details'!$A$18:$L$18, 0),FALSE), 'E2 Allocators'!$B$15:$W$361, MATCH('O5 Details by Class &amp; Accounts'!BZ$18, 'E2 Allocators'!$B$15:$W$15, 0),FALSE)*$E148), 0, VLOOKUP(VLOOKUP($A148, 'E4 TB Allocation Details'!$A$18:$L$217, MATCH("A &amp; G ID", 'E4 TB Allocation Details'!$A$18:$L$18, 0),FALSE), 'E2 Allocators'!$B$15:$W$361, MATCH('O5 Details by Class &amp; Accounts'!BZ$18, 'E2 Allocators'!$B$15:$W$15, 0),FALSE)*$E148)</f>
        <v>0</v>
      </c>
      <c r="CA148" s="1334">
        <f>IF(ISERROR(VLOOKUP(VLOOKUP($A148, 'E4 TB Allocation Details'!$A$18:$L$217, MATCH("A &amp; G ID", 'E4 TB Allocation Details'!$A$18:$L$18, 0),FALSE), 'E2 Allocators'!$B$15:$W$361, MATCH('O5 Details by Class &amp; Accounts'!CA$18, 'E2 Allocators'!$B$15:$W$15, 0),FALSE)*$E148), 0, VLOOKUP(VLOOKUP($A148, 'E4 TB Allocation Details'!$A$18:$L$217, MATCH("A &amp; G ID", 'E4 TB Allocation Details'!$A$18:$L$18, 0),FALSE), 'E2 Allocators'!$B$15:$W$361, MATCH('O5 Details by Class &amp; Accounts'!CA$18, 'E2 Allocators'!$B$15:$W$15, 0),FALSE)*$E148)</f>
        <v>0</v>
      </c>
      <c r="CB148" s="1334">
        <f>IF(ISERROR(VLOOKUP(VLOOKUP($A148, 'E4 TB Allocation Details'!$A$18:$L$217, MATCH("A &amp; G ID", 'E4 TB Allocation Details'!$A$18:$L$18, 0),FALSE), 'E2 Allocators'!$B$15:$W$361, MATCH('O5 Details by Class &amp; Accounts'!CB$18, 'E2 Allocators'!$B$15:$W$15, 0),FALSE)*$E148), 0, VLOOKUP(VLOOKUP($A148, 'E4 TB Allocation Details'!$A$18:$L$217, MATCH("A &amp; G ID", 'E4 TB Allocation Details'!$A$18:$L$18, 0),FALSE), 'E2 Allocators'!$B$15:$W$361, MATCH('O5 Details by Class &amp; Accounts'!CB$18, 'E2 Allocators'!$B$15:$W$15, 0),FALSE)*$E148)</f>
        <v>0</v>
      </c>
      <c r="CC148" s="1334">
        <f>IF(ISERROR(VLOOKUP(VLOOKUP($A148, 'E4 TB Allocation Details'!$A$18:$L$217, MATCH("A &amp; G ID", 'E4 TB Allocation Details'!$A$18:$L$18, 0),FALSE), 'E2 Allocators'!$B$15:$W$361, MATCH('O5 Details by Class &amp; Accounts'!CC$18, 'E2 Allocators'!$B$15:$W$15, 0),FALSE)*$E148), 0, VLOOKUP(VLOOKUP($A148, 'E4 TB Allocation Details'!$A$18:$L$217, MATCH("A &amp; G ID", 'E4 TB Allocation Details'!$A$18:$L$18, 0),FALSE), 'E2 Allocators'!$B$15:$W$361, MATCH('O5 Details by Class &amp; Accounts'!CC$18, 'E2 Allocators'!$B$15:$W$15, 0),FALSE)*$E148)</f>
        <v>0</v>
      </c>
      <c r="CD148" s="1334">
        <f>IF(ISERROR(VLOOKUP(VLOOKUP($A148, 'E4 TB Allocation Details'!$A$18:$L$217, MATCH("A &amp; G ID", 'E4 TB Allocation Details'!$A$18:$L$18, 0),FALSE), 'E2 Allocators'!$B$15:$W$361, MATCH('O5 Details by Class &amp; Accounts'!CD$18, 'E2 Allocators'!$B$15:$W$15, 0),FALSE)*$E148), 0, VLOOKUP(VLOOKUP($A148, 'E4 TB Allocation Details'!$A$18:$L$217, MATCH("A &amp; G ID", 'E4 TB Allocation Details'!$A$18:$L$18, 0),FALSE), 'E2 Allocators'!$B$15:$W$361, MATCH('O5 Details by Class &amp; Accounts'!CD$18, 'E2 Allocators'!$B$15:$W$15, 0),FALSE)*$E148)</f>
        <v>0</v>
      </c>
      <c r="CE148" s="1334">
        <f>IF(ISERROR(VLOOKUP(VLOOKUP($A148, 'E4 TB Allocation Details'!$A$18:$L$217, MATCH("A &amp; G ID", 'E4 TB Allocation Details'!$A$18:$L$18, 0),FALSE), 'E2 Allocators'!$B$15:$W$361, MATCH('O5 Details by Class &amp; Accounts'!CE$18, 'E2 Allocators'!$B$15:$W$15, 0),FALSE)*$E148), 0, VLOOKUP(VLOOKUP($A148, 'E4 TB Allocation Details'!$A$18:$L$217, MATCH("A &amp; G ID", 'E4 TB Allocation Details'!$A$18:$L$18, 0),FALSE), 'E2 Allocators'!$B$15:$W$361, MATCH('O5 Details by Class &amp; Accounts'!CE$18, 'E2 Allocators'!$B$15:$W$15, 0),FALSE)*$E148)</f>
        <v>0</v>
      </c>
      <c r="CF148" s="1334">
        <f>IF(ISERROR(VLOOKUP(VLOOKUP($A148, 'E4 TB Allocation Details'!$A$18:$L$217, MATCH("A &amp; G ID", 'E4 TB Allocation Details'!$A$18:$L$18, 0),FALSE), 'E2 Allocators'!$B$15:$W$361, MATCH('O5 Details by Class &amp; Accounts'!CF$18, 'E2 Allocators'!$B$15:$W$15, 0),FALSE)*$E148), 0, VLOOKUP(VLOOKUP($A148, 'E4 TB Allocation Details'!$A$18:$L$217, MATCH("A &amp; G ID", 'E4 TB Allocation Details'!$A$18:$L$18, 0),FALSE), 'E2 Allocators'!$B$15:$W$361, MATCH('O5 Details by Class &amp; Accounts'!CF$18, 'E2 Allocators'!$B$15:$W$15, 0),FALSE)*$E148)</f>
        <v>0</v>
      </c>
      <c r="CG148" s="1334">
        <f>IF(ISERROR(VLOOKUP(VLOOKUP($A148, 'E4 TB Allocation Details'!$A$18:$L$217, MATCH("A &amp; G ID", 'E4 TB Allocation Details'!$A$18:$L$18, 0),FALSE), 'E2 Allocators'!$B$15:$W$361, MATCH('O5 Details by Class &amp; Accounts'!CG$18, 'E2 Allocators'!$B$15:$W$15, 0),FALSE)*$E148), 0, VLOOKUP(VLOOKUP($A148, 'E4 TB Allocation Details'!$A$18:$L$217, MATCH("A &amp; G ID", 'E4 TB Allocation Details'!$A$18:$L$18, 0),FALSE), 'E2 Allocators'!$B$15:$W$361, MATCH('O5 Details by Class &amp; Accounts'!CG$18, 'E2 Allocators'!$B$15:$W$15, 0),FALSE)*$E148)</f>
        <v>0</v>
      </c>
      <c r="CH148" s="1334">
        <f>IF(ISERROR(VLOOKUP(VLOOKUP($A148, 'E4 TB Allocation Details'!$A$18:$L$217, MATCH("A &amp; G ID", 'E4 TB Allocation Details'!$A$18:$L$18, 0),FALSE), 'E2 Allocators'!$B$15:$W$361, MATCH('O5 Details by Class &amp; Accounts'!CH$18, 'E2 Allocators'!$B$15:$W$15, 0),FALSE)*$E148), 0, VLOOKUP(VLOOKUP($A148, 'E4 TB Allocation Details'!$A$18:$L$217, MATCH("A &amp; G ID", 'E4 TB Allocation Details'!$A$18:$L$18, 0),FALSE), 'E2 Allocators'!$B$15:$W$361, MATCH('O5 Details by Class &amp; Accounts'!CH$18, 'E2 Allocators'!$B$15:$W$15, 0),FALSE)*$E148)</f>
        <v>0</v>
      </c>
      <c r="CI148" s="1334">
        <f>IF(ISERROR(VLOOKUP(VLOOKUP($A148, 'E4 TB Allocation Details'!$A$18:$L$217, MATCH("A &amp; G ID", 'E4 TB Allocation Details'!$A$18:$L$18, 0),FALSE), 'E2 Allocators'!$B$15:$W$361, MATCH('O5 Details by Class &amp; Accounts'!CI$18, 'E2 Allocators'!$B$15:$W$15, 0),FALSE)*$E148), 0, VLOOKUP(VLOOKUP($A148, 'E4 TB Allocation Details'!$A$18:$L$217, MATCH("A &amp; G ID", 'E4 TB Allocation Details'!$A$18:$L$18, 0),FALSE), 'E2 Allocators'!$B$15:$W$361, MATCH('O5 Details by Class &amp; Accounts'!CI$18, 'E2 Allocators'!$B$15:$W$15, 0),FALSE)*$E148)</f>
        <v>0</v>
      </c>
      <c r="CJ148" s="1334">
        <f>IF(ISERROR(VLOOKUP(VLOOKUP($A148, 'E4 TB Allocation Details'!$A$18:$L$217, MATCH("A &amp; G ID", 'E4 TB Allocation Details'!$A$18:$L$18, 0),FALSE), 'E2 Allocators'!$B$15:$W$361, MATCH('O5 Details by Class &amp; Accounts'!CJ$18, 'E2 Allocators'!$B$15:$W$15, 0),FALSE)*$E148), 0, VLOOKUP(VLOOKUP($A148, 'E4 TB Allocation Details'!$A$18:$L$217, MATCH("A &amp; G ID", 'E4 TB Allocation Details'!$A$18:$L$18, 0),FALSE), 'E2 Allocators'!$B$15:$W$361, MATCH('O5 Details by Class &amp; Accounts'!CJ$18, 'E2 Allocators'!$B$15:$W$15, 0),FALSE)*$E148)</f>
        <v>0</v>
      </c>
      <c r="CK148" s="1334">
        <f>IF(ISERROR(VLOOKUP(VLOOKUP($A148, 'E4 TB Allocation Details'!$A$18:$L$217, MATCH("A &amp; G ID", 'E4 TB Allocation Details'!$A$18:$L$18, 0),FALSE), 'E2 Allocators'!$B$15:$W$361, MATCH('O5 Details by Class &amp; Accounts'!CK$18, 'E2 Allocators'!$B$15:$W$15, 0),FALSE)*$E148), 0, VLOOKUP(VLOOKUP($A148, 'E4 TB Allocation Details'!$A$18:$L$217, MATCH("A &amp; G ID", 'E4 TB Allocation Details'!$A$18:$L$18, 0),FALSE), 'E2 Allocators'!$B$15:$W$361, MATCH('O5 Details by Class &amp; Accounts'!CK$18, 'E2 Allocators'!$B$15:$W$15, 0),FALSE)*$E148)</f>
        <v>0</v>
      </c>
      <c r="CL148" s="1334">
        <f>IF(ISERROR(VLOOKUP(VLOOKUP($A148, 'E4 TB Allocation Details'!$A$18:$L$217, MATCH("A &amp; G ID", 'E4 TB Allocation Details'!$A$18:$L$18, 0),FALSE), 'E2 Allocators'!$B$15:$W$361, MATCH('O5 Details by Class &amp; Accounts'!CL$18, 'E2 Allocators'!$B$15:$W$15, 0),FALSE)*$E148), 0, VLOOKUP(VLOOKUP($A148, 'E4 TB Allocation Details'!$A$18:$L$217, MATCH("A &amp; G ID", 'E4 TB Allocation Details'!$A$18:$L$18, 0),FALSE), 'E2 Allocators'!$B$15:$W$361, MATCH('O5 Details by Class &amp; Accounts'!CL$18, 'E2 Allocators'!$B$15:$W$15, 0),FALSE)*$E148)</f>
        <v>0</v>
      </c>
      <c r="CM148" s="1334">
        <f>IF(ISERROR(VLOOKUP(VLOOKUP($A148, 'E4 TB Allocation Details'!$A$18:$L$217, MATCH("A &amp; G ID", 'E4 TB Allocation Details'!$A$18:$L$18, 0),FALSE), 'E2 Allocators'!$B$15:$W$361, MATCH('O5 Details by Class &amp; Accounts'!CM$18, 'E2 Allocators'!$B$15:$W$15, 0),FALSE)*$E148), 0, VLOOKUP(VLOOKUP($A148, 'E4 TB Allocation Details'!$A$18:$L$217, MATCH("A &amp; G ID", 'E4 TB Allocation Details'!$A$18:$L$18, 0),FALSE), 'E2 Allocators'!$B$15:$W$361, MATCH('O5 Details by Class &amp; Accounts'!CM$18, 'E2 Allocators'!$B$15:$W$15, 0),FALSE)*$E148)</f>
        <v>0</v>
      </c>
      <c r="CN148" s="1334">
        <f t="shared" si="42"/>
        <v>0</v>
      </c>
      <c r="CO148" s="1670">
        <f t="shared" si="43"/>
        <v>0</v>
      </c>
      <c r="CQ148" s="1926" t="s">
        <v>750</v>
      </c>
    </row>
    <row r="149" spans="1:95" s="64" customFormat="1" ht="12.75" x14ac:dyDescent="0.2">
      <c r="A149" s="1102">
        <v>5085</v>
      </c>
      <c r="B149" s="1101" t="s">
        <v>1664</v>
      </c>
      <c r="C149" s="1667">
        <f>IF(ISERROR(VLOOKUP($A149,'I3 TB Data'!$A$20:$H$465,MATCH('O5 Details by Class &amp; Accounts'!$C$18, 'I3 TB Data'!$A$20:$H$20,0),0)), 0, VLOOKUP($A149,'I3 TB Data'!$A$20:$H$465,MATCH('O5 Details by Class &amp; Accounts'!$C$18,'I3 TB Data'!$A$20:$H$20,0),0))</f>
        <v>451608</v>
      </c>
      <c r="D149" s="1668"/>
      <c r="E149" s="1667">
        <f t="shared" si="44"/>
        <v>451608</v>
      </c>
      <c r="F149" s="1669">
        <f>IF(ISERROR(VLOOKUP($A149, 'E1 Categorization'!A33:E123, MATCH("Customer Component", 'E1 Categorization'!$A$33:$E$33,0), 0)), 0, IF(VLOOKUP($A149, 'E1 Categorization'!A33:E123, MATCH("Customer Component", 'E1 Categorization'!$A$33:$E$33,0), 0)=0, 'O5 Details by Class &amp; Accounts'!$E149, IF(AND(VLOOKUP($A149, 'E1 Categorization'!A33:E123, MATCH("Customer Component", 'E1 Categorization'!$A$33:$E$33,0), 0) &gt;0, VLOOKUP($A149, 'E1 Categorization'!A33:E123, MATCH("Customer Component", 'E1 Categorization'!$A$33:$E$33,0), 0)&lt;1), 'O5 Details by Class &amp; Accounts'!$E149*(1-VLOOKUP($A149, 'E1 Categorization'!A33:E123, MATCH("Customer Component", 'E1 Categorization'!$A$33:$E$33,0), 0)), 0)))</f>
        <v>270964.8</v>
      </c>
      <c r="G149" s="1669">
        <f>IF(ISERROR(VLOOKUP($A149, 'E1 Categorization'!A33:E123, MATCH("Customer Component", 'E1 Categorization'!$A$33:$E$33,0), 0)),0, IF(VLOOKUP($A149, 'E1 Categorization'!A33:E123, MATCH("Customer Component", 'E1 Categorization'!$A$33:$E$33,0), 0)=0, 0, IF(AND(VLOOKUP($A149, 'E1 Categorization'!A33:E123, MATCH("Customer Component", 'E1 Categorization'!$A$33:$E$33,0), 0) &gt;0, VLOOKUP($A149, 'E1 Categorization'!A33:E123, MATCH("Customer Component", 'E1 Categorization'!$A$33:$E$33,0), 0)&lt;1), 'O5 Details by Class &amp; Accounts'!$E149*(VLOOKUP($A149, 'E1 Categorization'!A33:E123, MATCH("Customer Component", 'E1 Categorization'!$A$33:$E$33,0), 0)), 'O5 Details by Class &amp; Accounts'!$E149)))</f>
        <v>180643.20000000001</v>
      </c>
      <c r="H149" s="1334">
        <f t="shared" si="38"/>
        <v>451608</v>
      </c>
      <c r="I149" s="1334">
        <f>IF(ISERROR(VLOOKUP(VLOOKUP($A149, 'E4 TB Allocation Details'!$A$18:$L$217, MATCH("Demand ID", 'E4 TB Allocation Details'!$A$18:$L$18, 0),FALSE), 'E2 Allocators'!$B$15:$W$361, MATCH('O5 Details by Class &amp; Accounts'!I$18, 'E2 Allocators'!$B$15:$W$15, 0),FALSE)*$F149), 0, VLOOKUP(VLOOKUP($A149, 'E4 TB Allocation Details'!$A$18:$L$217, MATCH("Demand ID", 'E4 TB Allocation Details'!$A$18:$L$18, 0),FALSE), 'E2 Allocators'!$B$15:$W$361, MATCH('O5 Details by Class &amp; Accounts'!I$18, 'E2 Allocators'!$B$15:$W$15, 0),FALSE)*$F149)</f>
        <v>106875.13938263185</v>
      </c>
      <c r="J149" s="1334">
        <f>IF(ISERROR(VLOOKUP(VLOOKUP($A149, 'E4 TB Allocation Details'!$A$18:$L$217, MATCH("Demand ID", 'E4 TB Allocation Details'!$A$18:$L$18, 0),FALSE), 'E2 Allocators'!$B$15:$W$361, MATCH('O5 Details by Class &amp; Accounts'!J$18, 'E2 Allocators'!$B$15:$W$15, 0),FALSE)*$F149), 0, VLOOKUP(VLOOKUP($A149, 'E4 TB Allocation Details'!$A$18:$L$217, MATCH("Demand ID", 'E4 TB Allocation Details'!$A$18:$L$18, 0),FALSE), 'E2 Allocators'!$B$15:$W$361, MATCH('O5 Details by Class &amp; Accounts'!J$18, 'E2 Allocators'!$B$15:$W$15, 0),FALSE)*$F149)</f>
        <v>36873.23656674174</v>
      </c>
      <c r="K149" s="1334">
        <f>IF(ISERROR(VLOOKUP(VLOOKUP($A149, 'E4 TB Allocation Details'!$A$18:$L$217, MATCH("Demand ID", 'E4 TB Allocation Details'!$A$18:$L$18, 0),FALSE), 'E2 Allocators'!$B$15:$W$361, MATCH('O5 Details by Class &amp; Accounts'!K$18, 'E2 Allocators'!$B$15:$W$15, 0),FALSE)*$F149), 0, VLOOKUP(VLOOKUP($A149, 'E4 TB Allocation Details'!$A$18:$L$217, MATCH("Demand ID", 'E4 TB Allocation Details'!$A$18:$L$18, 0),FALSE), 'E2 Allocators'!$B$15:$W$361, MATCH('O5 Details by Class &amp; Accounts'!K$18, 'E2 Allocators'!$B$15:$W$15, 0),FALSE)*$F149)</f>
        <v>75919.153905933345</v>
      </c>
      <c r="L149" s="1334">
        <f>IF(ISERROR(VLOOKUP(VLOOKUP($A149, 'E4 TB Allocation Details'!$A$18:$L$217, MATCH("Demand ID", 'E4 TB Allocation Details'!$A$18:$L$18, 0),FALSE), 'E2 Allocators'!$B$15:$W$361, MATCH('O5 Details by Class &amp; Accounts'!L$18, 'E2 Allocators'!$B$15:$W$15, 0),FALSE)*$F149), 0, VLOOKUP(VLOOKUP($A149, 'E4 TB Allocation Details'!$A$18:$L$217, MATCH("Demand ID", 'E4 TB Allocation Details'!$A$18:$L$18, 0),FALSE), 'E2 Allocators'!$B$15:$W$361, MATCH('O5 Details by Class &amp; Accounts'!L$18, 'E2 Allocators'!$B$15:$W$15, 0),FALSE)*$F149)</f>
        <v>0</v>
      </c>
      <c r="M149" s="1334">
        <f>IF(ISERROR(VLOOKUP(VLOOKUP($A149, 'E4 TB Allocation Details'!$A$18:$L$217, MATCH("Demand ID", 'E4 TB Allocation Details'!$A$18:$L$18, 0),FALSE), 'E2 Allocators'!$B$15:$W$361, MATCH('O5 Details by Class &amp; Accounts'!M$18, 'E2 Allocators'!$B$15:$W$15, 0),FALSE)*$F149), 0, VLOOKUP(VLOOKUP($A149, 'E4 TB Allocation Details'!$A$18:$L$217, MATCH("Demand ID", 'E4 TB Allocation Details'!$A$18:$L$18, 0),FALSE), 'E2 Allocators'!$B$15:$W$361, MATCH('O5 Details by Class &amp; Accounts'!M$18, 'E2 Allocators'!$B$15:$W$15, 0),FALSE)*$F149)</f>
        <v>22280.394722551333</v>
      </c>
      <c r="N149" s="1334">
        <f>IF(ISERROR(VLOOKUP(VLOOKUP($A149, 'E4 TB Allocation Details'!$A$18:$L$217, MATCH("Demand ID", 'E4 TB Allocation Details'!$A$18:$L$18, 0),FALSE), 'E2 Allocators'!$B$15:$W$361, MATCH('O5 Details by Class &amp; Accounts'!N$18, 'E2 Allocators'!$B$15:$W$15, 0),FALSE)*$F149), 0, VLOOKUP(VLOOKUP($A149, 'E4 TB Allocation Details'!$A$18:$L$217, MATCH("Demand ID", 'E4 TB Allocation Details'!$A$18:$L$18, 0),FALSE), 'E2 Allocators'!$B$15:$W$361, MATCH('O5 Details by Class &amp; Accounts'!N$18, 'E2 Allocators'!$B$15:$W$15, 0),FALSE)*$F149)</f>
        <v>28539.548432393003</v>
      </c>
      <c r="O149" s="1334">
        <f>IF(ISERROR(VLOOKUP(VLOOKUP($A149, 'E4 TB Allocation Details'!$A$18:$L$217, MATCH("Demand ID", 'E4 TB Allocation Details'!$A$18:$L$18, 0),FALSE), 'E2 Allocators'!$B$15:$W$361, MATCH('O5 Details by Class &amp; Accounts'!O$18, 'E2 Allocators'!$B$15:$W$15, 0),FALSE)*$F149), 0, VLOOKUP(VLOOKUP($A149, 'E4 TB Allocation Details'!$A$18:$L$217, MATCH("Demand ID", 'E4 TB Allocation Details'!$A$18:$L$18, 0),FALSE), 'E2 Allocators'!$B$15:$W$361, MATCH('O5 Details by Class &amp; Accounts'!O$18, 'E2 Allocators'!$B$15:$W$15, 0),FALSE)*$F149)</f>
        <v>0</v>
      </c>
      <c r="P149" s="1334">
        <f>IF(ISERROR(VLOOKUP(VLOOKUP($A149, 'E4 TB Allocation Details'!$A$18:$L$217, MATCH("Demand ID", 'E4 TB Allocation Details'!$A$18:$L$18, 0),FALSE), 'E2 Allocators'!$B$15:$W$361, MATCH('O5 Details by Class &amp; Accounts'!P$18, 'E2 Allocators'!$B$15:$W$15, 0),FALSE)*$F149), 0, VLOOKUP(VLOOKUP($A149, 'E4 TB Allocation Details'!$A$18:$L$217, MATCH("Demand ID", 'E4 TB Allocation Details'!$A$18:$L$18, 0),FALSE), 'E2 Allocators'!$B$15:$W$361, MATCH('O5 Details by Class &amp; Accounts'!P$18, 'E2 Allocators'!$B$15:$W$15, 0),FALSE)*$F149)</f>
        <v>41.686177162734197</v>
      </c>
      <c r="Q149" s="1334">
        <f>IF(ISERROR(VLOOKUP(VLOOKUP($A149, 'E4 TB Allocation Details'!$A$18:$L$217, MATCH("Demand ID", 'E4 TB Allocation Details'!$A$18:$L$18, 0),FALSE), 'E2 Allocators'!$B$15:$W$361, MATCH('O5 Details by Class &amp; Accounts'!Q$18, 'E2 Allocators'!$B$15:$W$15, 0),FALSE)*$F149), 0, VLOOKUP(VLOOKUP($A149, 'E4 TB Allocation Details'!$A$18:$L$217, MATCH("Demand ID", 'E4 TB Allocation Details'!$A$18:$L$18, 0),FALSE), 'E2 Allocators'!$B$15:$W$361, MATCH('O5 Details by Class &amp; Accounts'!Q$18, 'E2 Allocators'!$B$15:$W$15, 0),FALSE)*$F149)</f>
        <v>435.64081258601334</v>
      </c>
      <c r="R149" s="1334">
        <f>IF(ISERROR(VLOOKUP(VLOOKUP($A149, 'E4 TB Allocation Details'!$A$18:$L$217, MATCH("Demand ID", 'E4 TB Allocation Details'!$A$18:$L$18, 0),FALSE), 'E2 Allocators'!$B$15:$W$361, MATCH('O5 Details by Class &amp; Accounts'!R$18, 'E2 Allocators'!$B$15:$W$15, 0),FALSE)*$F149), 0, VLOOKUP(VLOOKUP($A149, 'E4 TB Allocation Details'!$A$18:$L$217, MATCH("Demand ID", 'E4 TB Allocation Details'!$A$18:$L$18, 0),FALSE), 'E2 Allocators'!$B$15:$W$361, MATCH('O5 Details by Class &amp; Accounts'!R$18, 'E2 Allocators'!$B$15:$W$15, 0),FALSE)*$F149)</f>
        <v>0</v>
      </c>
      <c r="S149" s="1334">
        <f>IF(ISERROR(VLOOKUP(VLOOKUP($A149, 'E4 TB Allocation Details'!$A$18:$L$217, MATCH("Demand ID", 'E4 TB Allocation Details'!$A$18:$L$18, 0),FALSE), 'E2 Allocators'!$B$15:$W$361, MATCH('O5 Details by Class &amp; Accounts'!S$18, 'E2 Allocators'!$B$15:$W$15, 0),FALSE)*$F149), 0, VLOOKUP(VLOOKUP($A149, 'E4 TB Allocation Details'!$A$18:$L$217, MATCH("Demand ID", 'E4 TB Allocation Details'!$A$18:$L$18, 0),FALSE), 'E2 Allocators'!$B$15:$W$361, MATCH('O5 Details by Class &amp; Accounts'!S$18, 'E2 Allocators'!$B$15:$W$15, 0),FALSE)*$F149)</f>
        <v>0</v>
      </c>
      <c r="T149" s="1334">
        <f>IF(ISERROR(VLOOKUP(VLOOKUP($A149, 'E4 TB Allocation Details'!$A$18:$L$217, MATCH("Demand ID", 'E4 TB Allocation Details'!$A$18:$L$18, 0),FALSE), 'E2 Allocators'!$B$15:$W$361, MATCH('O5 Details by Class &amp; Accounts'!T$18, 'E2 Allocators'!$B$15:$W$15, 0),FALSE)*$F149), 0, VLOOKUP(VLOOKUP($A149, 'E4 TB Allocation Details'!$A$18:$L$217, MATCH("Demand ID", 'E4 TB Allocation Details'!$A$18:$L$18, 0),FALSE), 'E2 Allocators'!$B$15:$W$361, MATCH('O5 Details by Class &amp; Accounts'!T$18, 'E2 Allocators'!$B$15:$W$15, 0),FALSE)*$F149)</f>
        <v>0</v>
      </c>
      <c r="U149" s="1334">
        <f>IF(ISERROR(VLOOKUP(VLOOKUP($A149, 'E4 TB Allocation Details'!$A$18:$L$217, MATCH("Demand ID", 'E4 TB Allocation Details'!$A$18:$L$18, 0),FALSE), 'E2 Allocators'!$B$15:$W$361, MATCH('O5 Details by Class &amp; Accounts'!U$18, 'E2 Allocators'!$B$15:$W$15, 0),FALSE)*$F149), 0, VLOOKUP(VLOOKUP($A149, 'E4 TB Allocation Details'!$A$18:$L$217, MATCH("Demand ID", 'E4 TB Allocation Details'!$A$18:$L$18, 0),FALSE), 'E2 Allocators'!$B$15:$W$361, MATCH('O5 Details by Class &amp; Accounts'!U$18, 'E2 Allocators'!$B$15:$W$15, 0),FALSE)*$F149)</f>
        <v>0</v>
      </c>
      <c r="V149" s="1334">
        <f>IF(ISERROR(VLOOKUP(VLOOKUP($A149, 'E4 TB Allocation Details'!$A$18:$L$217, MATCH("Demand ID", 'E4 TB Allocation Details'!$A$18:$L$18, 0),FALSE), 'E2 Allocators'!$B$15:$W$361, MATCH('O5 Details by Class &amp; Accounts'!V$18, 'E2 Allocators'!$B$15:$W$15, 0),FALSE)*$F149), 0, VLOOKUP(VLOOKUP($A149, 'E4 TB Allocation Details'!$A$18:$L$217, MATCH("Demand ID", 'E4 TB Allocation Details'!$A$18:$L$18, 0),FALSE), 'E2 Allocators'!$B$15:$W$361, MATCH('O5 Details by Class &amp; Accounts'!V$18, 'E2 Allocators'!$B$15:$W$15, 0),FALSE)*$F149)</f>
        <v>0</v>
      </c>
      <c r="W149" s="1334">
        <f>IF(ISERROR(VLOOKUP(VLOOKUP($A149, 'E4 TB Allocation Details'!$A$18:$L$217, MATCH("Demand ID", 'E4 TB Allocation Details'!$A$18:$L$18, 0),FALSE), 'E2 Allocators'!$B$15:$W$361, MATCH('O5 Details by Class &amp; Accounts'!W$18, 'E2 Allocators'!$B$15:$W$15, 0),FALSE)*$F149), 0, VLOOKUP(VLOOKUP($A149, 'E4 TB Allocation Details'!$A$18:$L$217, MATCH("Demand ID", 'E4 TB Allocation Details'!$A$18:$L$18, 0),FALSE), 'E2 Allocators'!$B$15:$W$361, MATCH('O5 Details by Class &amp; Accounts'!W$18, 'E2 Allocators'!$B$15:$W$15, 0),FALSE)*$F149)</f>
        <v>0</v>
      </c>
      <c r="X149" s="1334">
        <f>IF(ISERROR(VLOOKUP(VLOOKUP($A149, 'E4 TB Allocation Details'!$A$18:$L$217, MATCH("Demand ID", 'E4 TB Allocation Details'!$A$18:$L$18, 0),FALSE), 'E2 Allocators'!$B$15:$W$361, MATCH('O5 Details by Class &amp; Accounts'!X$18, 'E2 Allocators'!$B$15:$W$15, 0),FALSE)*$F149), 0, VLOOKUP(VLOOKUP($A149, 'E4 TB Allocation Details'!$A$18:$L$217, MATCH("Demand ID", 'E4 TB Allocation Details'!$A$18:$L$18, 0),FALSE), 'E2 Allocators'!$B$15:$W$361, MATCH('O5 Details by Class &amp; Accounts'!X$18, 'E2 Allocators'!$B$15:$W$15, 0),FALSE)*$F149)</f>
        <v>0</v>
      </c>
      <c r="Y149" s="1334">
        <f>IF(ISERROR(VLOOKUP(VLOOKUP($A149, 'E4 TB Allocation Details'!$A$18:$L$217, MATCH("Demand ID", 'E4 TB Allocation Details'!$A$18:$L$18, 0),FALSE), 'E2 Allocators'!$B$15:$W$361, MATCH('O5 Details by Class &amp; Accounts'!Y$18, 'E2 Allocators'!$B$15:$W$15, 0),FALSE)*$F149), 0, VLOOKUP(VLOOKUP($A149, 'E4 TB Allocation Details'!$A$18:$L$217, MATCH("Demand ID", 'E4 TB Allocation Details'!$A$18:$L$18, 0),FALSE), 'E2 Allocators'!$B$15:$W$361, MATCH('O5 Details by Class &amp; Accounts'!Y$18, 'E2 Allocators'!$B$15:$W$15, 0),FALSE)*$F149)</f>
        <v>0</v>
      </c>
      <c r="Z149" s="1334">
        <f>IF(ISERROR(VLOOKUP(VLOOKUP($A149, 'E4 TB Allocation Details'!$A$18:$L$217, MATCH("Demand ID", 'E4 TB Allocation Details'!$A$18:$L$18, 0),FALSE), 'E2 Allocators'!$B$15:$W$361, MATCH('O5 Details by Class &amp; Accounts'!Z$18, 'E2 Allocators'!$B$15:$W$15, 0),FALSE)*$F149), 0, VLOOKUP(VLOOKUP($A149, 'E4 TB Allocation Details'!$A$18:$L$217, MATCH("Demand ID", 'E4 TB Allocation Details'!$A$18:$L$18, 0),FALSE), 'E2 Allocators'!$B$15:$W$361, MATCH('O5 Details by Class &amp; Accounts'!Z$18, 'E2 Allocators'!$B$15:$W$15, 0),FALSE)*$F149)</f>
        <v>0</v>
      </c>
      <c r="AA149" s="1334">
        <f>IF(ISERROR(VLOOKUP(VLOOKUP($A149, 'E4 TB Allocation Details'!$A$18:$L$217, MATCH("Demand ID", 'E4 TB Allocation Details'!$A$18:$L$18, 0),FALSE), 'E2 Allocators'!$B$15:$W$361, MATCH('O5 Details by Class &amp; Accounts'!AA$18, 'E2 Allocators'!$B$15:$W$15, 0),FALSE)*$F149), 0, VLOOKUP(VLOOKUP($A149, 'E4 TB Allocation Details'!$A$18:$L$217, MATCH("Demand ID", 'E4 TB Allocation Details'!$A$18:$L$18, 0),FALSE), 'E2 Allocators'!$B$15:$W$361, MATCH('O5 Details by Class &amp; Accounts'!AA$18, 'E2 Allocators'!$B$15:$W$15, 0),FALSE)*$F149)</f>
        <v>0</v>
      </c>
      <c r="AB149" s="1334">
        <f>IF(ISERROR(VLOOKUP(VLOOKUP($A149, 'E4 TB Allocation Details'!$A$18:$L$217, MATCH("Demand ID", 'E4 TB Allocation Details'!$A$18:$L$18, 0),FALSE), 'E2 Allocators'!$B$15:$W$361, MATCH('O5 Details by Class &amp; Accounts'!AB$18, 'E2 Allocators'!$B$15:$W$15, 0),FALSE)*$F149), 0, VLOOKUP(VLOOKUP($A149, 'E4 TB Allocation Details'!$A$18:$L$217, MATCH("Demand ID", 'E4 TB Allocation Details'!$A$18:$L$18, 0),FALSE), 'E2 Allocators'!$B$15:$W$361, MATCH('O5 Details by Class &amp; Accounts'!AB$18, 'E2 Allocators'!$B$15:$W$15, 0),FALSE)*$F149)</f>
        <v>0</v>
      </c>
      <c r="AC149" s="1334">
        <f t="shared" si="39"/>
        <v>270964.80000000005</v>
      </c>
      <c r="AD149" s="1334">
        <f>IF(ISERROR(VLOOKUP(VLOOKUP($A149, 'E4 TB Allocation Details'!$A$18:$L$217, MATCH("Customer ID", 'E4 TB Allocation Details'!$A$18:$L$18, 0),FALSE), 'E2 Allocators'!$B$15:$W$361, MATCH('O5 Details by Class &amp; Accounts'!AD$18, 'E2 Allocators'!$B$15:$W$15, 0),FALSE)*$G149), 0, VLOOKUP(VLOOKUP($A149, 'E4 TB Allocation Details'!$A$18:$L$217, MATCH("Customer ID", 'E4 TB Allocation Details'!$A$18:$L$18, 0),FALSE), 'E2 Allocators'!$B$15:$W$361, MATCH('O5 Details by Class &amp; Accounts'!AD$18, 'E2 Allocators'!$B$15:$W$15, 0),FALSE)*$G149)</f>
        <v>112987.87442797968</v>
      </c>
      <c r="AE149" s="1334">
        <f>IF(ISERROR(VLOOKUP(VLOOKUP($A149, 'E4 TB Allocation Details'!$A$18:$L$217, MATCH("Customer ID", 'E4 TB Allocation Details'!$A$18:$L$18, 0),FALSE), 'E2 Allocators'!$B$15:$W$361, MATCH('O5 Details by Class &amp; Accounts'!AE$18, 'E2 Allocators'!$B$15:$W$15, 0),FALSE)*$G149), 0, VLOOKUP(VLOOKUP($A149, 'E4 TB Allocation Details'!$A$18:$L$217, MATCH("Customer ID", 'E4 TB Allocation Details'!$A$18:$L$18, 0),FALSE), 'E2 Allocators'!$B$15:$W$361, MATCH('O5 Details by Class &amp; Accounts'!AE$18, 'E2 Allocators'!$B$15:$W$15, 0),FALSE)*$G149)</f>
        <v>14894.934460308679</v>
      </c>
      <c r="AF149" s="1334">
        <f>IF(ISERROR(VLOOKUP(VLOOKUP($A149, 'E4 TB Allocation Details'!$A$18:$L$217, MATCH("Customer ID", 'E4 TB Allocation Details'!$A$18:$L$18, 0),FALSE), 'E2 Allocators'!$B$15:$W$361, MATCH('O5 Details by Class &amp; Accounts'!AF$18, 'E2 Allocators'!$B$15:$W$15, 0),FALSE)*$G149), 0, VLOOKUP(VLOOKUP($A149, 'E4 TB Allocation Details'!$A$18:$L$217, MATCH("Customer ID", 'E4 TB Allocation Details'!$A$18:$L$18, 0),FALSE), 'E2 Allocators'!$B$15:$W$361, MATCH('O5 Details by Class &amp; Accounts'!AF$18, 'E2 Allocators'!$B$15:$W$15, 0),FALSE)*$G149)</f>
        <v>10879.330831255642</v>
      </c>
      <c r="AG149" s="1334">
        <f>IF(ISERROR(VLOOKUP(VLOOKUP($A149, 'E4 TB Allocation Details'!$A$18:$L$217, MATCH("Customer ID", 'E4 TB Allocation Details'!$A$18:$L$18, 0),FALSE), 'E2 Allocators'!$B$15:$W$361, MATCH('O5 Details by Class &amp; Accounts'!AG$18, 'E2 Allocators'!$B$15:$W$15, 0),FALSE)*$G149), 0, VLOOKUP(VLOOKUP($A149, 'E4 TB Allocation Details'!$A$18:$L$217, MATCH("Customer ID", 'E4 TB Allocation Details'!$A$18:$L$18, 0),FALSE), 'E2 Allocators'!$B$15:$W$361, MATCH('O5 Details by Class &amp; Accounts'!AG$18, 'E2 Allocators'!$B$15:$W$15, 0),FALSE)*$G149)</f>
        <v>0</v>
      </c>
      <c r="AH149" s="1334">
        <f>IF(ISERROR(VLOOKUP(VLOOKUP($A149, 'E4 TB Allocation Details'!$A$18:$L$217, MATCH("Customer ID", 'E4 TB Allocation Details'!$A$18:$L$18, 0),FALSE), 'E2 Allocators'!$B$15:$W$361, MATCH('O5 Details by Class &amp; Accounts'!AH$18, 'E2 Allocators'!$B$15:$W$15, 0),FALSE)*$G149), 0, VLOOKUP(VLOOKUP($A149, 'E4 TB Allocation Details'!$A$18:$L$217, MATCH("Customer ID", 'E4 TB Allocation Details'!$A$18:$L$18, 0),FALSE), 'E2 Allocators'!$B$15:$W$361, MATCH('O5 Details by Class &amp; Accounts'!AH$18, 'E2 Allocators'!$B$15:$W$15, 0),FALSE)*$G149)</f>
        <v>6784.9408167688771</v>
      </c>
      <c r="AI149" s="1334">
        <f>IF(ISERROR(VLOOKUP(VLOOKUP($A149, 'E4 TB Allocation Details'!$A$18:$L$217, MATCH("Customer ID", 'E4 TB Allocation Details'!$A$18:$L$18, 0),FALSE), 'E2 Allocators'!$B$15:$W$361, MATCH('O5 Details by Class &amp; Accounts'!AI$18, 'E2 Allocators'!$B$15:$W$15, 0),FALSE)*$G149), 0, VLOOKUP(VLOOKUP($A149, 'E4 TB Allocation Details'!$A$18:$L$217, MATCH("Customer ID", 'E4 TB Allocation Details'!$A$18:$L$18, 0),FALSE), 'E2 Allocators'!$B$15:$W$361, MATCH('O5 Details by Class &amp; Accounts'!AI$18, 'E2 Allocators'!$B$15:$W$15, 0),FALSE)*$G149)</f>
        <v>10695.199530894701</v>
      </c>
      <c r="AJ149" s="1334">
        <f>IF(ISERROR(VLOOKUP(VLOOKUP($A149, 'E4 TB Allocation Details'!$A$18:$L$217, MATCH("Customer ID", 'E4 TB Allocation Details'!$A$18:$L$18, 0),FALSE), 'E2 Allocators'!$B$15:$W$361, MATCH('O5 Details by Class &amp; Accounts'!AJ$18, 'E2 Allocators'!$B$15:$W$15, 0),FALSE)*$G149), 0, VLOOKUP(VLOOKUP($A149, 'E4 TB Allocation Details'!$A$18:$L$217, MATCH("Customer ID", 'E4 TB Allocation Details'!$A$18:$L$18, 0),FALSE), 'E2 Allocators'!$B$15:$W$361, MATCH('O5 Details by Class &amp; Accounts'!AJ$18, 'E2 Allocators'!$B$15:$W$15, 0),FALSE)*$G149)</f>
        <v>22151.188255822311</v>
      </c>
      <c r="AK149" s="1334">
        <f>IF(ISERROR(VLOOKUP(VLOOKUP($A149, 'E4 TB Allocation Details'!$A$18:$L$217, MATCH("Customer ID", 'E4 TB Allocation Details'!$A$18:$L$18, 0),FALSE), 'E2 Allocators'!$B$15:$W$361, MATCH('O5 Details by Class &amp; Accounts'!AK$18, 'E2 Allocators'!$B$15:$W$15, 0),FALSE)*$G149), 0, VLOOKUP(VLOOKUP($A149, 'E4 TB Allocation Details'!$A$18:$L$217, MATCH("Customer ID", 'E4 TB Allocation Details'!$A$18:$L$18, 0),FALSE), 'E2 Allocators'!$B$15:$W$361, MATCH('O5 Details by Class &amp; Accounts'!AK$18, 'E2 Allocators'!$B$15:$W$15, 0),FALSE)*$G149)</f>
        <v>1369.0060120478583</v>
      </c>
      <c r="AL149" s="1334">
        <f>IF(ISERROR(VLOOKUP(VLOOKUP($A149, 'E4 TB Allocation Details'!$A$18:$L$217, MATCH("Customer ID", 'E4 TB Allocation Details'!$A$18:$L$18, 0),FALSE), 'E2 Allocators'!$B$15:$W$361, MATCH('O5 Details by Class &amp; Accounts'!AL$18, 'E2 Allocators'!$B$15:$W$15, 0),FALSE)*$G149), 0, VLOOKUP(VLOOKUP($A149, 'E4 TB Allocation Details'!$A$18:$L$217, MATCH("Customer ID", 'E4 TB Allocation Details'!$A$18:$L$18, 0),FALSE), 'E2 Allocators'!$B$15:$W$361, MATCH('O5 Details by Class &amp; Accounts'!AL$18, 'E2 Allocators'!$B$15:$W$15, 0),FALSE)*$G149)</f>
        <v>880.72566492225531</v>
      </c>
      <c r="AM149" s="1334">
        <f>IF(ISERROR(VLOOKUP(VLOOKUP($A149, 'E4 TB Allocation Details'!$A$18:$L$217, MATCH("Customer ID", 'E4 TB Allocation Details'!$A$18:$L$18, 0),FALSE), 'E2 Allocators'!$B$15:$W$361, MATCH('O5 Details by Class &amp; Accounts'!AM$18, 'E2 Allocators'!$B$15:$W$15, 0),FALSE)*$G149), 0, VLOOKUP(VLOOKUP($A149, 'E4 TB Allocation Details'!$A$18:$L$217, MATCH("Customer ID", 'E4 TB Allocation Details'!$A$18:$L$18, 0),FALSE), 'E2 Allocators'!$B$15:$W$361, MATCH('O5 Details by Class &amp; Accounts'!AM$18, 'E2 Allocators'!$B$15:$W$15, 0),FALSE)*$G149)</f>
        <v>0</v>
      </c>
      <c r="AN149" s="1334">
        <f>IF(ISERROR(VLOOKUP(VLOOKUP($A149, 'E4 TB Allocation Details'!$A$18:$L$217, MATCH("Customer ID", 'E4 TB Allocation Details'!$A$18:$L$18, 0),FALSE), 'E2 Allocators'!$B$15:$W$361, MATCH('O5 Details by Class &amp; Accounts'!AN$18, 'E2 Allocators'!$B$15:$W$15, 0),FALSE)*$G149), 0, VLOOKUP(VLOOKUP($A149, 'E4 TB Allocation Details'!$A$18:$L$217, MATCH("Customer ID", 'E4 TB Allocation Details'!$A$18:$L$18, 0),FALSE), 'E2 Allocators'!$B$15:$W$361, MATCH('O5 Details by Class &amp; Accounts'!AN$18, 'E2 Allocators'!$B$15:$W$15, 0),FALSE)*$G149)</f>
        <v>0</v>
      </c>
      <c r="AO149" s="1334">
        <f>IF(ISERROR(VLOOKUP(VLOOKUP($A149, 'E4 TB Allocation Details'!$A$18:$L$217, MATCH("Customer ID", 'E4 TB Allocation Details'!$A$18:$L$18, 0),FALSE), 'E2 Allocators'!$B$15:$W$361, MATCH('O5 Details by Class &amp; Accounts'!AO$18, 'E2 Allocators'!$B$15:$W$15, 0),FALSE)*$G149), 0, VLOOKUP(VLOOKUP($A149, 'E4 TB Allocation Details'!$A$18:$L$217, MATCH("Customer ID", 'E4 TB Allocation Details'!$A$18:$L$18, 0),FALSE), 'E2 Allocators'!$B$15:$W$361, MATCH('O5 Details by Class &amp; Accounts'!AO$18, 'E2 Allocators'!$B$15:$W$15, 0),FALSE)*$G149)</f>
        <v>0</v>
      </c>
      <c r="AP149" s="1334">
        <f>IF(ISERROR(VLOOKUP(VLOOKUP($A149, 'E4 TB Allocation Details'!$A$18:$L$217, MATCH("Customer ID", 'E4 TB Allocation Details'!$A$18:$L$18, 0),FALSE), 'E2 Allocators'!$B$15:$W$361, MATCH('O5 Details by Class &amp; Accounts'!AP$18, 'E2 Allocators'!$B$15:$W$15, 0),FALSE)*$G149), 0, VLOOKUP(VLOOKUP($A149, 'E4 TB Allocation Details'!$A$18:$L$217, MATCH("Customer ID", 'E4 TB Allocation Details'!$A$18:$L$18, 0),FALSE), 'E2 Allocators'!$B$15:$W$361, MATCH('O5 Details by Class &amp; Accounts'!AP$18, 'E2 Allocators'!$B$15:$W$15, 0),FALSE)*$G149)</f>
        <v>0</v>
      </c>
      <c r="AQ149" s="1334">
        <f>IF(ISERROR(VLOOKUP(VLOOKUP($A149, 'E4 TB Allocation Details'!$A$18:$L$217, MATCH("Customer ID", 'E4 TB Allocation Details'!$A$18:$L$18, 0),FALSE), 'E2 Allocators'!$B$15:$W$361, MATCH('O5 Details by Class &amp; Accounts'!AQ$18, 'E2 Allocators'!$B$15:$W$15, 0),FALSE)*$G149), 0, VLOOKUP(VLOOKUP($A149, 'E4 TB Allocation Details'!$A$18:$L$217, MATCH("Customer ID", 'E4 TB Allocation Details'!$A$18:$L$18, 0),FALSE), 'E2 Allocators'!$B$15:$W$361, MATCH('O5 Details by Class &amp; Accounts'!AQ$18, 'E2 Allocators'!$B$15:$W$15, 0),FALSE)*$G149)</f>
        <v>0</v>
      </c>
      <c r="AR149" s="1334">
        <f>IF(ISERROR(VLOOKUP(VLOOKUP($A149, 'E4 TB Allocation Details'!$A$18:$L$217, MATCH("Customer ID", 'E4 TB Allocation Details'!$A$18:$L$18, 0),FALSE), 'E2 Allocators'!$B$15:$W$361, MATCH('O5 Details by Class &amp; Accounts'!AR$18, 'E2 Allocators'!$B$15:$W$15, 0),FALSE)*$G149), 0, VLOOKUP(VLOOKUP($A149, 'E4 TB Allocation Details'!$A$18:$L$217, MATCH("Customer ID", 'E4 TB Allocation Details'!$A$18:$L$18, 0),FALSE), 'E2 Allocators'!$B$15:$W$361, MATCH('O5 Details by Class &amp; Accounts'!AR$18, 'E2 Allocators'!$B$15:$W$15, 0),FALSE)*$G149)</f>
        <v>0</v>
      </c>
      <c r="AS149" s="1334">
        <f>IF(ISERROR(VLOOKUP(VLOOKUP($A149, 'E4 TB Allocation Details'!$A$18:$L$217, MATCH("Customer ID", 'E4 TB Allocation Details'!$A$18:$L$18, 0),FALSE), 'E2 Allocators'!$B$15:$W$361, MATCH('O5 Details by Class &amp; Accounts'!AS$18, 'E2 Allocators'!$B$15:$W$15, 0),FALSE)*$G149), 0, VLOOKUP(VLOOKUP($A149, 'E4 TB Allocation Details'!$A$18:$L$217, MATCH("Customer ID", 'E4 TB Allocation Details'!$A$18:$L$18, 0),FALSE), 'E2 Allocators'!$B$15:$W$361, MATCH('O5 Details by Class &amp; Accounts'!AS$18, 'E2 Allocators'!$B$15:$W$15, 0),FALSE)*$G149)</f>
        <v>0</v>
      </c>
      <c r="AT149" s="1334">
        <f>IF(ISERROR(VLOOKUP(VLOOKUP($A149, 'E4 TB Allocation Details'!$A$18:$L$217, MATCH("Customer ID", 'E4 TB Allocation Details'!$A$18:$L$18, 0),FALSE), 'E2 Allocators'!$B$15:$W$361, MATCH('O5 Details by Class &amp; Accounts'!AT$18, 'E2 Allocators'!$B$15:$W$15, 0),FALSE)*$G149), 0, VLOOKUP(VLOOKUP($A149, 'E4 TB Allocation Details'!$A$18:$L$217, MATCH("Customer ID", 'E4 TB Allocation Details'!$A$18:$L$18, 0),FALSE), 'E2 Allocators'!$B$15:$W$361, MATCH('O5 Details by Class &amp; Accounts'!AT$18, 'E2 Allocators'!$B$15:$W$15, 0),FALSE)*$G149)</f>
        <v>0</v>
      </c>
      <c r="AU149" s="1334">
        <f>IF(ISERROR(VLOOKUP(VLOOKUP($A149, 'E4 TB Allocation Details'!$A$18:$L$217, MATCH("Customer ID", 'E4 TB Allocation Details'!$A$18:$L$18, 0),FALSE), 'E2 Allocators'!$B$15:$W$361, MATCH('O5 Details by Class &amp; Accounts'!AU$18, 'E2 Allocators'!$B$15:$W$15, 0),FALSE)*$G149), 0, VLOOKUP(VLOOKUP($A149, 'E4 TB Allocation Details'!$A$18:$L$217, MATCH("Customer ID", 'E4 TB Allocation Details'!$A$18:$L$18, 0),FALSE), 'E2 Allocators'!$B$15:$W$361, MATCH('O5 Details by Class &amp; Accounts'!AU$18, 'E2 Allocators'!$B$15:$W$15, 0),FALSE)*$G149)</f>
        <v>0</v>
      </c>
      <c r="AV149" s="1334">
        <f>IF(ISERROR(VLOOKUP(VLOOKUP($A149, 'E4 TB Allocation Details'!$A$18:$L$217, MATCH("Customer ID", 'E4 TB Allocation Details'!$A$18:$L$18, 0),FALSE), 'E2 Allocators'!$B$15:$W$361, MATCH('O5 Details by Class &amp; Accounts'!AV$18, 'E2 Allocators'!$B$15:$W$15, 0),FALSE)*$G149), 0, VLOOKUP(VLOOKUP($A149, 'E4 TB Allocation Details'!$A$18:$L$217, MATCH("Customer ID", 'E4 TB Allocation Details'!$A$18:$L$18, 0),FALSE), 'E2 Allocators'!$B$15:$W$361, MATCH('O5 Details by Class &amp; Accounts'!AV$18, 'E2 Allocators'!$B$15:$W$15, 0),FALSE)*$G149)</f>
        <v>0</v>
      </c>
      <c r="AW149" s="1334">
        <f>IF(ISERROR(VLOOKUP(VLOOKUP($A149, 'E4 TB Allocation Details'!$A$18:$L$217, MATCH("Customer ID", 'E4 TB Allocation Details'!$A$18:$L$18, 0),FALSE), 'E2 Allocators'!$B$15:$W$361, MATCH('O5 Details by Class &amp; Accounts'!AW$18, 'E2 Allocators'!$B$15:$W$15, 0),FALSE)*$G149), 0, VLOOKUP(VLOOKUP($A149, 'E4 TB Allocation Details'!$A$18:$L$217, MATCH("Customer ID", 'E4 TB Allocation Details'!$A$18:$L$18, 0),FALSE), 'E2 Allocators'!$B$15:$W$361, MATCH('O5 Details by Class &amp; Accounts'!AW$18, 'E2 Allocators'!$B$15:$W$15, 0),FALSE)*$G149)</f>
        <v>0</v>
      </c>
      <c r="AX149" s="1334">
        <f t="shared" si="40"/>
        <v>180643.20000000001</v>
      </c>
      <c r="AY149" s="1334">
        <f>IF(ISERROR(VLOOKUP(VLOOKUP($A149, 'E4 TB Allocation Details'!$A$18:$L$217, MATCH("Misc ID", 'E4 TB Allocation Details'!$A$18:$L$18, 0),FALSE), 'E2 Allocators'!$B$15:$W$361, MATCH('O5 Details by Class &amp; Accounts'!AY$18, 'E2 Allocators'!$B$15:$W$15, 0),FALSE)*$E149), 0, VLOOKUP(VLOOKUP($A149, 'E4 TB Allocation Details'!$A$18:$L$217, MATCH("Misc ID", 'E4 TB Allocation Details'!$A$18:$L$18, 0),FALSE), 'E2 Allocators'!$B$15:$W$361, MATCH('O5 Details by Class &amp; Accounts'!AY$18, 'E2 Allocators'!$B$15:$W$15, 0),FALSE)*$E149)</f>
        <v>0</v>
      </c>
      <c r="AZ149" s="1334">
        <f>IF(ISERROR(VLOOKUP(VLOOKUP($A149, 'E4 TB Allocation Details'!$A$18:$L$217, MATCH("Misc ID", 'E4 TB Allocation Details'!$A$18:$L$18, 0),FALSE), 'E2 Allocators'!$B$15:$W$361, MATCH('O5 Details by Class &amp; Accounts'!AZ$18, 'E2 Allocators'!$B$15:$W$15, 0),FALSE)*$E149), 0, VLOOKUP(VLOOKUP($A149, 'E4 TB Allocation Details'!$A$18:$L$217, MATCH("Misc ID", 'E4 TB Allocation Details'!$A$18:$L$18, 0),FALSE), 'E2 Allocators'!$B$15:$W$361, MATCH('O5 Details by Class &amp; Accounts'!AZ$18, 'E2 Allocators'!$B$15:$W$15, 0),FALSE)*$E149)</f>
        <v>0</v>
      </c>
      <c r="BA149" s="1334">
        <f>IF(ISERROR(VLOOKUP(VLOOKUP($A149, 'E4 TB Allocation Details'!$A$18:$L$217, MATCH("Misc ID", 'E4 TB Allocation Details'!$A$18:$L$18, 0),FALSE), 'E2 Allocators'!$B$15:$W$361, MATCH('O5 Details by Class &amp; Accounts'!BA$18, 'E2 Allocators'!$B$15:$W$15, 0),FALSE)*$E149), 0, VLOOKUP(VLOOKUP($A149, 'E4 TB Allocation Details'!$A$18:$L$217, MATCH("Misc ID", 'E4 TB Allocation Details'!$A$18:$L$18, 0),FALSE), 'E2 Allocators'!$B$15:$W$361, MATCH('O5 Details by Class &amp; Accounts'!BA$18, 'E2 Allocators'!$B$15:$W$15, 0),FALSE)*$E149)</f>
        <v>0</v>
      </c>
      <c r="BB149" s="1334">
        <f>IF(ISERROR(VLOOKUP(VLOOKUP($A149, 'E4 TB Allocation Details'!$A$18:$L$217, MATCH("Misc ID", 'E4 TB Allocation Details'!$A$18:$L$18, 0),FALSE), 'E2 Allocators'!$B$15:$W$361, MATCH('O5 Details by Class &amp; Accounts'!BB$18, 'E2 Allocators'!$B$15:$W$15, 0),FALSE)*$E149), 0, VLOOKUP(VLOOKUP($A149, 'E4 TB Allocation Details'!$A$18:$L$217, MATCH("Misc ID", 'E4 TB Allocation Details'!$A$18:$L$18, 0),FALSE), 'E2 Allocators'!$B$15:$W$361, MATCH('O5 Details by Class &amp; Accounts'!BB$18, 'E2 Allocators'!$B$15:$W$15, 0),FALSE)*$E149)</f>
        <v>0</v>
      </c>
      <c r="BC149" s="1334">
        <f>IF(ISERROR(VLOOKUP(VLOOKUP($A149, 'E4 TB Allocation Details'!$A$18:$L$217, MATCH("Misc ID", 'E4 TB Allocation Details'!$A$18:$L$18, 0),FALSE), 'E2 Allocators'!$B$15:$W$361, MATCH('O5 Details by Class &amp; Accounts'!BC$18, 'E2 Allocators'!$B$15:$W$15, 0),FALSE)*$E149), 0, VLOOKUP(VLOOKUP($A149, 'E4 TB Allocation Details'!$A$18:$L$217, MATCH("Misc ID", 'E4 TB Allocation Details'!$A$18:$L$18, 0),FALSE), 'E2 Allocators'!$B$15:$W$361, MATCH('O5 Details by Class &amp; Accounts'!BC$18, 'E2 Allocators'!$B$15:$W$15, 0),FALSE)*$E149)</f>
        <v>0</v>
      </c>
      <c r="BD149" s="1334">
        <f>IF(ISERROR(VLOOKUP(VLOOKUP($A149, 'E4 TB Allocation Details'!$A$18:$L$217, MATCH("Misc ID", 'E4 TB Allocation Details'!$A$18:$L$18, 0),FALSE), 'E2 Allocators'!$B$15:$W$361, MATCH('O5 Details by Class &amp; Accounts'!BD$18, 'E2 Allocators'!$B$15:$W$15, 0),FALSE)*$E149), 0, VLOOKUP(VLOOKUP($A149, 'E4 TB Allocation Details'!$A$18:$L$217, MATCH("Misc ID", 'E4 TB Allocation Details'!$A$18:$L$18, 0),FALSE), 'E2 Allocators'!$B$15:$W$361, MATCH('O5 Details by Class &amp; Accounts'!BD$18, 'E2 Allocators'!$B$15:$W$15, 0),FALSE)*$E149)</f>
        <v>0</v>
      </c>
      <c r="BE149" s="1334">
        <f>IF(ISERROR(VLOOKUP(VLOOKUP($A149, 'E4 TB Allocation Details'!$A$18:$L$217, MATCH("Misc ID", 'E4 TB Allocation Details'!$A$18:$L$18, 0),FALSE), 'E2 Allocators'!$B$15:$W$361, MATCH('O5 Details by Class &amp; Accounts'!BE$18, 'E2 Allocators'!$B$15:$W$15, 0),FALSE)*$E149), 0, VLOOKUP(VLOOKUP($A149, 'E4 TB Allocation Details'!$A$18:$L$217, MATCH("Misc ID", 'E4 TB Allocation Details'!$A$18:$L$18, 0),FALSE), 'E2 Allocators'!$B$15:$W$361, MATCH('O5 Details by Class &amp; Accounts'!BE$18, 'E2 Allocators'!$B$15:$W$15, 0),FALSE)*$E149)</f>
        <v>0</v>
      </c>
      <c r="BF149" s="1334">
        <f>IF(ISERROR(VLOOKUP(VLOOKUP($A149, 'E4 TB Allocation Details'!$A$18:$L$217, MATCH("Misc ID", 'E4 TB Allocation Details'!$A$18:$L$18, 0),FALSE), 'E2 Allocators'!$B$15:$W$361, MATCH('O5 Details by Class &amp; Accounts'!BF$18, 'E2 Allocators'!$B$15:$W$15, 0),FALSE)*$E149), 0, VLOOKUP(VLOOKUP($A149, 'E4 TB Allocation Details'!$A$18:$L$217, MATCH("Misc ID", 'E4 TB Allocation Details'!$A$18:$L$18, 0),FALSE), 'E2 Allocators'!$B$15:$W$361, MATCH('O5 Details by Class &amp; Accounts'!BF$18, 'E2 Allocators'!$B$15:$W$15, 0),FALSE)*$E149)</f>
        <v>0</v>
      </c>
      <c r="BG149" s="1334">
        <f>IF(ISERROR(VLOOKUP(VLOOKUP($A149, 'E4 TB Allocation Details'!$A$18:$L$217, MATCH("Misc ID", 'E4 TB Allocation Details'!$A$18:$L$18, 0),FALSE), 'E2 Allocators'!$B$15:$W$361, MATCH('O5 Details by Class &amp; Accounts'!BG$18, 'E2 Allocators'!$B$15:$W$15, 0),FALSE)*$E149), 0, VLOOKUP(VLOOKUP($A149, 'E4 TB Allocation Details'!$A$18:$L$217, MATCH("Misc ID", 'E4 TB Allocation Details'!$A$18:$L$18, 0),FALSE), 'E2 Allocators'!$B$15:$W$361, MATCH('O5 Details by Class &amp; Accounts'!BG$18, 'E2 Allocators'!$B$15:$W$15, 0),FALSE)*$E149)</f>
        <v>0</v>
      </c>
      <c r="BH149" s="1334">
        <f>IF(ISERROR(VLOOKUP(VLOOKUP($A149, 'E4 TB Allocation Details'!$A$18:$L$217, MATCH("Misc ID", 'E4 TB Allocation Details'!$A$18:$L$18, 0),FALSE), 'E2 Allocators'!$B$15:$W$361, MATCH('O5 Details by Class &amp; Accounts'!BH$18, 'E2 Allocators'!$B$15:$W$15, 0),FALSE)*$E149), 0, VLOOKUP(VLOOKUP($A149, 'E4 TB Allocation Details'!$A$18:$L$217, MATCH("Misc ID", 'E4 TB Allocation Details'!$A$18:$L$18, 0),FALSE), 'E2 Allocators'!$B$15:$W$361, MATCH('O5 Details by Class &amp; Accounts'!BH$18, 'E2 Allocators'!$B$15:$W$15, 0),FALSE)*$E149)</f>
        <v>0</v>
      </c>
      <c r="BI149" s="1334">
        <f>IF(ISERROR(VLOOKUP(VLOOKUP($A149, 'E4 TB Allocation Details'!$A$18:$L$217, MATCH("Misc ID", 'E4 TB Allocation Details'!$A$18:$L$18, 0),FALSE), 'E2 Allocators'!$B$15:$W$361, MATCH('O5 Details by Class &amp; Accounts'!BI$18, 'E2 Allocators'!$B$15:$W$15, 0),FALSE)*$E149), 0, VLOOKUP(VLOOKUP($A149, 'E4 TB Allocation Details'!$A$18:$L$217, MATCH("Misc ID", 'E4 TB Allocation Details'!$A$18:$L$18, 0),FALSE), 'E2 Allocators'!$B$15:$W$361, MATCH('O5 Details by Class &amp; Accounts'!BI$18, 'E2 Allocators'!$B$15:$W$15, 0),FALSE)*$E149)</f>
        <v>0</v>
      </c>
      <c r="BJ149" s="1334">
        <f>IF(ISERROR(VLOOKUP(VLOOKUP($A149, 'E4 TB Allocation Details'!$A$18:$L$217, MATCH("Misc ID", 'E4 TB Allocation Details'!$A$18:$L$18, 0),FALSE), 'E2 Allocators'!$B$15:$W$361, MATCH('O5 Details by Class &amp; Accounts'!BJ$18, 'E2 Allocators'!$B$15:$W$15, 0),FALSE)*$E149), 0, VLOOKUP(VLOOKUP($A149, 'E4 TB Allocation Details'!$A$18:$L$217, MATCH("Misc ID", 'E4 TB Allocation Details'!$A$18:$L$18, 0),FALSE), 'E2 Allocators'!$B$15:$W$361, MATCH('O5 Details by Class &amp; Accounts'!BJ$18, 'E2 Allocators'!$B$15:$W$15, 0),FALSE)*$E149)</f>
        <v>0</v>
      </c>
      <c r="BK149" s="1334">
        <f>IF(ISERROR(VLOOKUP(VLOOKUP($A149, 'E4 TB Allocation Details'!$A$18:$L$217, MATCH("Misc ID", 'E4 TB Allocation Details'!$A$18:$L$18, 0),FALSE), 'E2 Allocators'!$B$15:$W$361, MATCH('O5 Details by Class &amp; Accounts'!BK$18, 'E2 Allocators'!$B$15:$W$15, 0),FALSE)*$E149), 0, VLOOKUP(VLOOKUP($A149, 'E4 TB Allocation Details'!$A$18:$L$217, MATCH("Misc ID", 'E4 TB Allocation Details'!$A$18:$L$18, 0),FALSE), 'E2 Allocators'!$B$15:$W$361, MATCH('O5 Details by Class &amp; Accounts'!BK$18, 'E2 Allocators'!$B$15:$W$15, 0),FALSE)*$E149)</f>
        <v>0</v>
      </c>
      <c r="BL149" s="1334">
        <f>IF(ISERROR(VLOOKUP(VLOOKUP($A149, 'E4 TB Allocation Details'!$A$18:$L$217, MATCH("Misc ID", 'E4 TB Allocation Details'!$A$18:$L$18, 0),FALSE), 'E2 Allocators'!$B$15:$W$361, MATCH('O5 Details by Class &amp; Accounts'!BL$18, 'E2 Allocators'!$B$15:$W$15, 0),FALSE)*$E149), 0, VLOOKUP(VLOOKUP($A149, 'E4 TB Allocation Details'!$A$18:$L$217, MATCH("Misc ID", 'E4 TB Allocation Details'!$A$18:$L$18, 0),FALSE), 'E2 Allocators'!$B$15:$W$361, MATCH('O5 Details by Class &amp; Accounts'!BL$18, 'E2 Allocators'!$B$15:$W$15, 0),FALSE)*$E149)</f>
        <v>0</v>
      </c>
      <c r="BM149" s="1334">
        <f>IF(ISERROR(VLOOKUP(VLOOKUP($A149, 'E4 TB Allocation Details'!$A$18:$L$217, MATCH("Misc ID", 'E4 TB Allocation Details'!$A$18:$L$18, 0),FALSE), 'E2 Allocators'!$B$15:$W$361, MATCH('O5 Details by Class &amp; Accounts'!BM$18, 'E2 Allocators'!$B$15:$W$15, 0),FALSE)*$E149), 0, VLOOKUP(VLOOKUP($A149, 'E4 TB Allocation Details'!$A$18:$L$217, MATCH("Misc ID", 'E4 TB Allocation Details'!$A$18:$L$18, 0),FALSE), 'E2 Allocators'!$B$15:$W$361, MATCH('O5 Details by Class &amp; Accounts'!BM$18, 'E2 Allocators'!$B$15:$W$15, 0),FALSE)*$E149)</f>
        <v>0</v>
      </c>
      <c r="BN149" s="1334">
        <f>IF(ISERROR(VLOOKUP(VLOOKUP($A149, 'E4 TB Allocation Details'!$A$18:$L$217, MATCH("Misc ID", 'E4 TB Allocation Details'!$A$18:$L$18, 0),FALSE), 'E2 Allocators'!$B$15:$W$361, MATCH('O5 Details by Class &amp; Accounts'!BN$18, 'E2 Allocators'!$B$15:$W$15, 0),FALSE)*$E149), 0, VLOOKUP(VLOOKUP($A149, 'E4 TB Allocation Details'!$A$18:$L$217, MATCH("Misc ID", 'E4 TB Allocation Details'!$A$18:$L$18, 0),FALSE), 'E2 Allocators'!$B$15:$W$361, MATCH('O5 Details by Class &amp; Accounts'!BN$18, 'E2 Allocators'!$B$15:$W$15, 0),FALSE)*$E149)</f>
        <v>0</v>
      </c>
      <c r="BO149" s="1334">
        <f>IF(ISERROR(VLOOKUP(VLOOKUP($A149, 'E4 TB Allocation Details'!$A$18:$L$217, MATCH("Misc ID", 'E4 TB Allocation Details'!$A$18:$L$18, 0),FALSE), 'E2 Allocators'!$B$15:$W$361, MATCH('O5 Details by Class &amp; Accounts'!BO$18, 'E2 Allocators'!$B$15:$W$15, 0),FALSE)*$E149), 0, VLOOKUP(VLOOKUP($A149, 'E4 TB Allocation Details'!$A$18:$L$217, MATCH("Misc ID", 'E4 TB Allocation Details'!$A$18:$L$18, 0),FALSE), 'E2 Allocators'!$B$15:$W$361, MATCH('O5 Details by Class &amp; Accounts'!BO$18, 'E2 Allocators'!$B$15:$W$15, 0),FALSE)*$E149)</f>
        <v>0</v>
      </c>
      <c r="BP149" s="1334">
        <f>IF(ISERROR(VLOOKUP(VLOOKUP($A149, 'E4 TB Allocation Details'!$A$18:$L$217, MATCH("Misc ID", 'E4 TB Allocation Details'!$A$18:$L$18, 0),FALSE), 'E2 Allocators'!$B$15:$W$361, MATCH('O5 Details by Class &amp; Accounts'!BP$18, 'E2 Allocators'!$B$15:$W$15, 0),FALSE)*$E149), 0, VLOOKUP(VLOOKUP($A149, 'E4 TB Allocation Details'!$A$18:$L$217, MATCH("Misc ID", 'E4 TB Allocation Details'!$A$18:$L$18, 0),FALSE), 'E2 Allocators'!$B$15:$W$361, MATCH('O5 Details by Class &amp; Accounts'!BP$18, 'E2 Allocators'!$B$15:$W$15, 0),FALSE)*$E149)</f>
        <v>0</v>
      </c>
      <c r="BQ149" s="1334">
        <f>IF(ISERROR(VLOOKUP(VLOOKUP($A149, 'E4 TB Allocation Details'!$A$18:$L$217, MATCH("Misc ID", 'E4 TB Allocation Details'!$A$18:$L$18, 0),FALSE), 'E2 Allocators'!$B$15:$W$361, MATCH('O5 Details by Class &amp; Accounts'!BQ$18, 'E2 Allocators'!$B$15:$W$15, 0),FALSE)*$E149), 0, VLOOKUP(VLOOKUP($A149, 'E4 TB Allocation Details'!$A$18:$L$217, MATCH("Misc ID", 'E4 TB Allocation Details'!$A$18:$L$18, 0),FALSE), 'E2 Allocators'!$B$15:$W$361, MATCH('O5 Details by Class &amp; Accounts'!BQ$18, 'E2 Allocators'!$B$15:$W$15, 0),FALSE)*$E149)</f>
        <v>0</v>
      </c>
      <c r="BR149" s="1334">
        <f>IF(ISERROR(VLOOKUP(VLOOKUP($A149, 'E4 TB Allocation Details'!$A$18:$L$217, MATCH("Misc ID", 'E4 TB Allocation Details'!$A$18:$L$18, 0),FALSE), 'E2 Allocators'!$B$15:$W$361, MATCH('O5 Details by Class &amp; Accounts'!BR$18, 'E2 Allocators'!$B$15:$W$15, 0),FALSE)*$E149), 0, VLOOKUP(VLOOKUP($A149, 'E4 TB Allocation Details'!$A$18:$L$217, MATCH("Misc ID", 'E4 TB Allocation Details'!$A$18:$L$18, 0),FALSE), 'E2 Allocators'!$B$15:$W$361, MATCH('O5 Details by Class &amp; Accounts'!BR$18, 'E2 Allocators'!$B$15:$W$15, 0),FALSE)*$E149)</f>
        <v>0</v>
      </c>
      <c r="BS149" s="1334">
        <f t="shared" si="41"/>
        <v>0</v>
      </c>
      <c r="BT149" s="1334">
        <f>IF(ISERROR(VLOOKUP(VLOOKUP($A149, 'E4 TB Allocation Details'!$A$18:$L$217, MATCH("A &amp; G ID", 'E4 TB Allocation Details'!$A$18:$L$18, 0),FALSE), 'E2 Allocators'!$B$15:$W$361, MATCH('O5 Details by Class &amp; Accounts'!BT$18, 'E2 Allocators'!$B$15:$W$15, 0),FALSE)*$E149), 0, VLOOKUP(VLOOKUP($A149, 'E4 TB Allocation Details'!$A$18:$L$217, MATCH("A &amp; G ID", 'E4 TB Allocation Details'!$A$18:$L$18, 0),FALSE), 'E2 Allocators'!$B$15:$W$361, MATCH('O5 Details by Class &amp; Accounts'!BT$18, 'E2 Allocators'!$B$15:$W$15, 0),FALSE)*$E149)</f>
        <v>0</v>
      </c>
      <c r="BU149" s="1334">
        <f>IF(ISERROR(VLOOKUP(VLOOKUP($A149, 'E4 TB Allocation Details'!$A$18:$L$217, MATCH("A &amp; G ID", 'E4 TB Allocation Details'!$A$18:$L$18, 0),FALSE), 'E2 Allocators'!$B$15:$W$361, MATCH('O5 Details by Class &amp; Accounts'!BU$18, 'E2 Allocators'!$B$15:$W$15, 0),FALSE)*$E149), 0, VLOOKUP(VLOOKUP($A149, 'E4 TB Allocation Details'!$A$18:$L$217, MATCH("A &amp; G ID", 'E4 TB Allocation Details'!$A$18:$L$18, 0),FALSE), 'E2 Allocators'!$B$15:$W$361, MATCH('O5 Details by Class &amp; Accounts'!BU$18, 'E2 Allocators'!$B$15:$W$15, 0),FALSE)*$E149)</f>
        <v>0</v>
      </c>
      <c r="BV149" s="1334">
        <f>IF(ISERROR(VLOOKUP(VLOOKUP($A149, 'E4 TB Allocation Details'!$A$18:$L$217, MATCH("A &amp; G ID", 'E4 TB Allocation Details'!$A$18:$L$18, 0),FALSE), 'E2 Allocators'!$B$15:$W$361, MATCH('O5 Details by Class &amp; Accounts'!BV$18, 'E2 Allocators'!$B$15:$W$15, 0),FALSE)*$E149), 0, VLOOKUP(VLOOKUP($A149, 'E4 TB Allocation Details'!$A$18:$L$217, MATCH("A &amp; G ID", 'E4 TB Allocation Details'!$A$18:$L$18, 0),FALSE), 'E2 Allocators'!$B$15:$W$361, MATCH('O5 Details by Class &amp; Accounts'!BV$18, 'E2 Allocators'!$B$15:$W$15, 0),FALSE)*$E149)</f>
        <v>0</v>
      </c>
      <c r="BW149" s="1334">
        <f>IF(ISERROR(VLOOKUP(VLOOKUP($A149, 'E4 TB Allocation Details'!$A$18:$L$217, MATCH("A &amp; G ID", 'E4 TB Allocation Details'!$A$18:$L$18, 0),FALSE), 'E2 Allocators'!$B$15:$W$361, MATCH('O5 Details by Class &amp; Accounts'!BW$18, 'E2 Allocators'!$B$15:$W$15, 0),FALSE)*$E149), 0, VLOOKUP(VLOOKUP($A149, 'E4 TB Allocation Details'!$A$18:$L$217, MATCH("A &amp; G ID", 'E4 TB Allocation Details'!$A$18:$L$18, 0),FALSE), 'E2 Allocators'!$B$15:$W$361, MATCH('O5 Details by Class &amp; Accounts'!BW$18, 'E2 Allocators'!$B$15:$W$15, 0),FALSE)*$E149)</f>
        <v>0</v>
      </c>
      <c r="BX149" s="1334">
        <f>IF(ISERROR(VLOOKUP(VLOOKUP($A149, 'E4 TB Allocation Details'!$A$18:$L$217, MATCH("A &amp; G ID", 'E4 TB Allocation Details'!$A$18:$L$18, 0),FALSE), 'E2 Allocators'!$B$15:$W$361, MATCH('O5 Details by Class &amp; Accounts'!BX$18, 'E2 Allocators'!$B$15:$W$15, 0),FALSE)*$E149), 0, VLOOKUP(VLOOKUP($A149, 'E4 TB Allocation Details'!$A$18:$L$217, MATCH("A &amp; G ID", 'E4 TB Allocation Details'!$A$18:$L$18, 0),FALSE), 'E2 Allocators'!$B$15:$W$361, MATCH('O5 Details by Class &amp; Accounts'!BX$18, 'E2 Allocators'!$B$15:$W$15, 0),FALSE)*$E149)</f>
        <v>0</v>
      </c>
      <c r="BY149" s="1334">
        <f>IF(ISERROR(VLOOKUP(VLOOKUP($A149, 'E4 TB Allocation Details'!$A$18:$L$217, MATCH("A &amp; G ID", 'E4 TB Allocation Details'!$A$18:$L$18, 0),FALSE), 'E2 Allocators'!$B$15:$W$361, MATCH('O5 Details by Class &amp; Accounts'!BY$18, 'E2 Allocators'!$B$15:$W$15, 0),FALSE)*$E149), 0, VLOOKUP(VLOOKUP($A149, 'E4 TB Allocation Details'!$A$18:$L$217, MATCH("A &amp; G ID", 'E4 TB Allocation Details'!$A$18:$L$18, 0),FALSE), 'E2 Allocators'!$B$15:$W$361, MATCH('O5 Details by Class &amp; Accounts'!BY$18, 'E2 Allocators'!$B$15:$W$15, 0),FALSE)*$E149)</f>
        <v>0</v>
      </c>
      <c r="BZ149" s="1334">
        <f>IF(ISERROR(VLOOKUP(VLOOKUP($A149, 'E4 TB Allocation Details'!$A$18:$L$217, MATCH("A &amp; G ID", 'E4 TB Allocation Details'!$A$18:$L$18, 0),FALSE), 'E2 Allocators'!$B$15:$W$361, MATCH('O5 Details by Class &amp; Accounts'!BZ$18, 'E2 Allocators'!$B$15:$W$15, 0),FALSE)*$E149), 0, VLOOKUP(VLOOKUP($A149, 'E4 TB Allocation Details'!$A$18:$L$217, MATCH("A &amp; G ID", 'E4 TB Allocation Details'!$A$18:$L$18, 0),FALSE), 'E2 Allocators'!$B$15:$W$361, MATCH('O5 Details by Class &amp; Accounts'!BZ$18, 'E2 Allocators'!$B$15:$W$15, 0),FALSE)*$E149)</f>
        <v>0</v>
      </c>
      <c r="CA149" s="1334">
        <f>IF(ISERROR(VLOOKUP(VLOOKUP($A149, 'E4 TB Allocation Details'!$A$18:$L$217, MATCH("A &amp; G ID", 'E4 TB Allocation Details'!$A$18:$L$18, 0),FALSE), 'E2 Allocators'!$B$15:$W$361, MATCH('O5 Details by Class &amp; Accounts'!CA$18, 'E2 Allocators'!$B$15:$W$15, 0),FALSE)*$E149), 0, VLOOKUP(VLOOKUP($A149, 'E4 TB Allocation Details'!$A$18:$L$217, MATCH("A &amp; G ID", 'E4 TB Allocation Details'!$A$18:$L$18, 0),FALSE), 'E2 Allocators'!$B$15:$W$361, MATCH('O5 Details by Class &amp; Accounts'!CA$18, 'E2 Allocators'!$B$15:$W$15, 0),FALSE)*$E149)</f>
        <v>0</v>
      </c>
      <c r="CB149" s="1334">
        <f>IF(ISERROR(VLOOKUP(VLOOKUP($A149, 'E4 TB Allocation Details'!$A$18:$L$217, MATCH("A &amp; G ID", 'E4 TB Allocation Details'!$A$18:$L$18, 0),FALSE), 'E2 Allocators'!$B$15:$W$361, MATCH('O5 Details by Class &amp; Accounts'!CB$18, 'E2 Allocators'!$B$15:$W$15, 0),FALSE)*$E149), 0, VLOOKUP(VLOOKUP($A149, 'E4 TB Allocation Details'!$A$18:$L$217, MATCH("A &amp; G ID", 'E4 TB Allocation Details'!$A$18:$L$18, 0),FALSE), 'E2 Allocators'!$B$15:$W$361, MATCH('O5 Details by Class &amp; Accounts'!CB$18, 'E2 Allocators'!$B$15:$W$15, 0),FALSE)*$E149)</f>
        <v>0</v>
      </c>
      <c r="CC149" s="1334">
        <f>IF(ISERROR(VLOOKUP(VLOOKUP($A149, 'E4 TB Allocation Details'!$A$18:$L$217, MATCH("A &amp; G ID", 'E4 TB Allocation Details'!$A$18:$L$18, 0),FALSE), 'E2 Allocators'!$B$15:$W$361, MATCH('O5 Details by Class &amp; Accounts'!CC$18, 'E2 Allocators'!$B$15:$W$15, 0),FALSE)*$E149), 0, VLOOKUP(VLOOKUP($A149, 'E4 TB Allocation Details'!$A$18:$L$217, MATCH("A &amp; G ID", 'E4 TB Allocation Details'!$A$18:$L$18, 0),FALSE), 'E2 Allocators'!$B$15:$W$361, MATCH('O5 Details by Class &amp; Accounts'!CC$18, 'E2 Allocators'!$B$15:$W$15, 0),FALSE)*$E149)</f>
        <v>0</v>
      </c>
      <c r="CD149" s="1334">
        <f>IF(ISERROR(VLOOKUP(VLOOKUP($A149, 'E4 TB Allocation Details'!$A$18:$L$217, MATCH("A &amp; G ID", 'E4 TB Allocation Details'!$A$18:$L$18, 0),FALSE), 'E2 Allocators'!$B$15:$W$361, MATCH('O5 Details by Class &amp; Accounts'!CD$18, 'E2 Allocators'!$B$15:$W$15, 0),FALSE)*$E149), 0, VLOOKUP(VLOOKUP($A149, 'E4 TB Allocation Details'!$A$18:$L$217, MATCH("A &amp; G ID", 'E4 TB Allocation Details'!$A$18:$L$18, 0),FALSE), 'E2 Allocators'!$B$15:$W$361, MATCH('O5 Details by Class &amp; Accounts'!CD$18, 'E2 Allocators'!$B$15:$W$15, 0),FALSE)*$E149)</f>
        <v>0</v>
      </c>
      <c r="CE149" s="1334">
        <f>IF(ISERROR(VLOOKUP(VLOOKUP($A149, 'E4 TB Allocation Details'!$A$18:$L$217, MATCH("A &amp; G ID", 'E4 TB Allocation Details'!$A$18:$L$18, 0),FALSE), 'E2 Allocators'!$B$15:$W$361, MATCH('O5 Details by Class &amp; Accounts'!CE$18, 'E2 Allocators'!$B$15:$W$15, 0),FALSE)*$E149), 0, VLOOKUP(VLOOKUP($A149, 'E4 TB Allocation Details'!$A$18:$L$217, MATCH("A &amp; G ID", 'E4 TB Allocation Details'!$A$18:$L$18, 0),FALSE), 'E2 Allocators'!$B$15:$W$361, MATCH('O5 Details by Class &amp; Accounts'!CE$18, 'E2 Allocators'!$B$15:$W$15, 0),FALSE)*$E149)</f>
        <v>0</v>
      </c>
      <c r="CF149" s="1334">
        <f>IF(ISERROR(VLOOKUP(VLOOKUP($A149, 'E4 TB Allocation Details'!$A$18:$L$217, MATCH("A &amp; G ID", 'E4 TB Allocation Details'!$A$18:$L$18, 0),FALSE), 'E2 Allocators'!$B$15:$W$361, MATCH('O5 Details by Class &amp; Accounts'!CF$18, 'E2 Allocators'!$B$15:$W$15, 0),FALSE)*$E149), 0, VLOOKUP(VLOOKUP($A149, 'E4 TB Allocation Details'!$A$18:$L$217, MATCH("A &amp; G ID", 'E4 TB Allocation Details'!$A$18:$L$18, 0),FALSE), 'E2 Allocators'!$B$15:$W$361, MATCH('O5 Details by Class &amp; Accounts'!CF$18, 'E2 Allocators'!$B$15:$W$15, 0),FALSE)*$E149)</f>
        <v>0</v>
      </c>
      <c r="CG149" s="1334">
        <f>IF(ISERROR(VLOOKUP(VLOOKUP($A149, 'E4 TB Allocation Details'!$A$18:$L$217, MATCH("A &amp; G ID", 'E4 TB Allocation Details'!$A$18:$L$18, 0),FALSE), 'E2 Allocators'!$B$15:$W$361, MATCH('O5 Details by Class &amp; Accounts'!CG$18, 'E2 Allocators'!$B$15:$W$15, 0),FALSE)*$E149), 0, VLOOKUP(VLOOKUP($A149, 'E4 TB Allocation Details'!$A$18:$L$217, MATCH("A &amp; G ID", 'E4 TB Allocation Details'!$A$18:$L$18, 0),FALSE), 'E2 Allocators'!$B$15:$W$361, MATCH('O5 Details by Class &amp; Accounts'!CG$18, 'E2 Allocators'!$B$15:$W$15, 0),FALSE)*$E149)</f>
        <v>0</v>
      </c>
      <c r="CH149" s="1334">
        <f>IF(ISERROR(VLOOKUP(VLOOKUP($A149, 'E4 TB Allocation Details'!$A$18:$L$217, MATCH("A &amp; G ID", 'E4 TB Allocation Details'!$A$18:$L$18, 0),FALSE), 'E2 Allocators'!$B$15:$W$361, MATCH('O5 Details by Class &amp; Accounts'!CH$18, 'E2 Allocators'!$B$15:$W$15, 0),FALSE)*$E149), 0, VLOOKUP(VLOOKUP($A149, 'E4 TB Allocation Details'!$A$18:$L$217, MATCH("A &amp; G ID", 'E4 TB Allocation Details'!$A$18:$L$18, 0),FALSE), 'E2 Allocators'!$B$15:$W$361, MATCH('O5 Details by Class &amp; Accounts'!CH$18, 'E2 Allocators'!$B$15:$W$15, 0),FALSE)*$E149)</f>
        <v>0</v>
      </c>
      <c r="CI149" s="1334">
        <f>IF(ISERROR(VLOOKUP(VLOOKUP($A149, 'E4 TB Allocation Details'!$A$18:$L$217, MATCH("A &amp; G ID", 'E4 TB Allocation Details'!$A$18:$L$18, 0),FALSE), 'E2 Allocators'!$B$15:$W$361, MATCH('O5 Details by Class &amp; Accounts'!CI$18, 'E2 Allocators'!$B$15:$W$15, 0),FALSE)*$E149), 0, VLOOKUP(VLOOKUP($A149, 'E4 TB Allocation Details'!$A$18:$L$217, MATCH("A &amp; G ID", 'E4 TB Allocation Details'!$A$18:$L$18, 0),FALSE), 'E2 Allocators'!$B$15:$W$361, MATCH('O5 Details by Class &amp; Accounts'!CI$18, 'E2 Allocators'!$B$15:$W$15, 0),FALSE)*$E149)</f>
        <v>0</v>
      </c>
      <c r="CJ149" s="1334">
        <f>IF(ISERROR(VLOOKUP(VLOOKUP($A149, 'E4 TB Allocation Details'!$A$18:$L$217, MATCH("A &amp; G ID", 'E4 TB Allocation Details'!$A$18:$L$18, 0),FALSE), 'E2 Allocators'!$B$15:$W$361, MATCH('O5 Details by Class &amp; Accounts'!CJ$18, 'E2 Allocators'!$B$15:$W$15, 0),FALSE)*$E149), 0, VLOOKUP(VLOOKUP($A149, 'E4 TB Allocation Details'!$A$18:$L$217, MATCH("A &amp; G ID", 'E4 TB Allocation Details'!$A$18:$L$18, 0),FALSE), 'E2 Allocators'!$B$15:$W$361, MATCH('O5 Details by Class &amp; Accounts'!CJ$18, 'E2 Allocators'!$B$15:$W$15, 0),FALSE)*$E149)</f>
        <v>0</v>
      </c>
      <c r="CK149" s="1334">
        <f>IF(ISERROR(VLOOKUP(VLOOKUP($A149, 'E4 TB Allocation Details'!$A$18:$L$217, MATCH("A &amp; G ID", 'E4 TB Allocation Details'!$A$18:$L$18, 0),FALSE), 'E2 Allocators'!$B$15:$W$361, MATCH('O5 Details by Class &amp; Accounts'!CK$18, 'E2 Allocators'!$B$15:$W$15, 0),FALSE)*$E149), 0, VLOOKUP(VLOOKUP($A149, 'E4 TB Allocation Details'!$A$18:$L$217, MATCH("A &amp; G ID", 'E4 TB Allocation Details'!$A$18:$L$18, 0),FALSE), 'E2 Allocators'!$B$15:$W$361, MATCH('O5 Details by Class &amp; Accounts'!CK$18, 'E2 Allocators'!$B$15:$W$15, 0),FALSE)*$E149)</f>
        <v>0</v>
      </c>
      <c r="CL149" s="1334">
        <f>IF(ISERROR(VLOOKUP(VLOOKUP($A149, 'E4 TB Allocation Details'!$A$18:$L$217, MATCH("A &amp; G ID", 'E4 TB Allocation Details'!$A$18:$L$18, 0),FALSE), 'E2 Allocators'!$B$15:$W$361, MATCH('O5 Details by Class &amp; Accounts'!CL$18, 'E2 Allocators'!$B$15:$W$15, 0),FALSE)*$E149), 0, VLOOKUP(VLOOKUP($A149, 'E4 TB Allocation Details'!$A$18:$L$217, MATCH("A &amp; G ID", 'E4 TB Allocation Details'!$A$18:$L$18, 0),FALSE), 'E2 Allocators'!$B$15:$W$361, MATCH('O5 Details by Class &amp; Accounts'!CL$18, 'E2 Allocators'!$B$15:$W$15, 0),FALSE)*$E149)</f>
        <v>0</v>
      </c>
      <c r="CM149" s="1334">
        <f>IF(ISERROR(VLOOKUP(VLOOKUP($A149, 'E4 TB Allocation Details'!$A$18:$L$217, MATCH("A &amp; G ID", 'E4 TB Allocation Details'!$A$18:$L$18, 0),FALSE), 'E2 Allocators'!$B$15:$W$361, MATCH('O5 Details by Class &amp; Accounts'!CM$18, 'E2 Allocators'!$B$15:$W$15, 0),FALSE)*$E149), 0, VLOOKUP(VLOOKUP($A149, 'E4 TB Allocation Details'!$A$18:$L$217, MATCH("A &amp; G ID", 'E4 TB Allocation Details'!$A$18:$L$18, 0),FALSE), 'E2 Allocators'!$B$15:$W$361, MATCH('O5 Details by Class &amp; Accounts'!CM$18, 'E2 Allocators'!$B$15:$W$15, 0),FALSE)*$E149)</f>
        <v>0</v>
      </c>
      <c r="CN149" s="1334">
        <f t="shared" si="42"/>
        <v>0</v>
      </c>
      <c r="CO149" s="1670">
        <f t="shared" si="43"/>
        <v>-5.8207660913467407E-11</v>
      </c>
      <c r="CQ149" s="1926" t="s">
        <v>110</v>
      </c>
    </row>
    <row r="150" spans="1:95" s="64" customFormat="1" ht="25.5" x14ac:dyDescent="0.2">
      <c r="A150" s="1102">
        <v>5090</v>
      </c>
      <c r="B150" s="1101" t="s">
        <v>1665</v>
      </c>
      <c r="C150" s="1667">
        <f>IF(ISERROR(VLOOKUP($A150,'I3 TB Data'!$A$20:$H$465,MATCH('O5 Details by Class &amp; Accounts'!$C$18, 'I3 TB Data'!$A$20:$H$20,0),0)), 0, VLOOKUP($A150,'I3 TB Data'!$A$20:$H$465,MATCH('O5 Details by Class &amp; Accounts'!$C$18,'I3 TB Data'!$A$20:$H$20,0),0))</f>
        <v>0</v>
      </c>
      <c r="D150" s="1668"/>
      <c r="E150" s="1667">
        <f t="shared" si="44"/>
        <v>0</v>
      </c>
      <c r="F150" s="1669">
        <f>IF(ISERROR(VLOOKUP($A150, 'E1 Categorization'!A33:E123, MATCH("Customer Component", 'E1 Categorization'!$A$33:$E$33,0), 0)), 0, IF(VLOOKUP($A150, 'E1 Categorization'!A33:E123, MATCH("Customer Component", 'E1 Categorization'!$A$33:$E$33,0), 0)=0, 'O5 Details by Class &amp; Accounts'!$E150, IF(AND(VLOOKUP($A150, 'E1 Categorization'!A33:E123, MATCH("Customer Component", 'E1 Categorization'!$A$33:$E$33,0), 0) &gt;0, VLOOKUP($A150, 'E1 Categorization'!A33:E123, MATCH("Customer Component", 'E1 Categorization'!$A$33:$E$33,0), 0)&lt;1), 'O5 Details by Class &amp; Accounts'!$E150*(1-VLOOKUP($A150, 'E1 Categorization'!A33:E123, MATCH("Customer Component", 'E1 Categorization'!$A$33:$E$33,0), 0)), 0)))</f>
        <v>0</v>
      </c>
      <c r="G150" s="1669">
        <f>IF(ISERROR(VLOOKUP($A150, 'E1 Categorization'!A33:E123, MATCH("Customer Component", 'E1 Categorization'!$A$33:$E$33,0), 0)),0, IF(VLOOKUP($A150, 'E1 Categorization'!A33:E123, MATCH("Customer Component", 'E1 Categorization'!$A$33:$E$33,0), 0)=0, 0, IF(AND(VLOOKUP($A150, 'E1 Categorization'!A33:E123, MATCH("Customer Component", 'E1 Categorization'!$A$33:$E$33,0), 0) &gt;0, VLOOKUP($A150, 'E1 Categorization'!A33:E123, MATCH("Customer Component", 'E1 Categorization'!$A$33:$E$33,0), 0)&lt;1), 'O5 Details by Class &amp; Accounts'!$E150*(VLOOKUP($A150, 'E1 Categorization'!A33:E123, MATCH("Customer Component", 'E1 Categorization'!$A$33:$E$33,0), 0)), 'O5 Details by Class &amp; Accounts'!$E150)))</f>
        <v>0</v>
      </c>
      <c r="H150" s="1334">
        <f t="shared" si="38"/>
        <v>0</v>
      </c>
      <c r="I150" s="1334">
        <f>IF(ISERROR(VLOOKUP(VLOOKUP($A150, 'E4 TB Allocation Details'!$A$18:$L$217, MATCH("Demand ID", 'E4 TB Allocation Details'!$A$18:$L$18, 0),FALSE), 'E2 Allocators'!$B$15:$W$361, MATCH('O5 Details by Class &amp; Accounts'!I$18, 'E2 Allocators'!$B$15:$W$15, 0),FALSE)*$F150), 0, VLOOKUP(VLOOKUP($A150, 'E4 TB Allocation Details'!$A$18:$L$217, MATCH("Demand ID", 'E4 TB Allocation Details'!$A$18:$L$18, 0),FALSE), 'E2 Allocators'!$B$15:$W$361, MATCH('O5 Details by Class &amp; Accounts'!I$18, 'E2 Allocators'!$B$15:$W$15, 0),FALSE)*$F150)</f>
        <v>0</v>
      </c>
      <c r="J150" s="1334">
        <f>IF(ISERROR(VLOOKUP(VLOOKUP($A150, 'E4 TB Allocation Details'!$A$18:$L$217, MATCH("Demand ID", 'E4 TB Allocation Details'!$A$18:$L$18, 0),FALSE), 'E2 Allocators'!$B$15:$W$361, MATCH('O5 Details by Class &amp; Accounts'!J$18, 'E2 Allocators'!$B$15:$W$15, 0),FALSE)*$F150), 0, VLOOKUP(VLOOKUP($A150, 'E4 TB Allocation Details'!$A$18:$L$217, MATCH("Demand ID", 'E4 TB Allocation Details'!$A$18:$L$18, 0),FALSE), 'E2 Allocators'!$B$15:$W$361, MATCH('O5 Details by Class &amp; Accounts'!J$18, 'E2 Allocators'!$B$15:$W$15, 0),FALSE)*$F150)</f>
        <v>0</v>
      </c>
      <c r="K150" s="1334">
        <f>IF(ISERROR(VLOOKUP(VLOOKUP($A150, 'E4 TB Allocation Details'!$A$18:$L$217, MATCH("Demand ID", 'E4 TB Allocation Details'!$A$18:$L$18, 0),FALSE), 'E2 Allocators'!$B$15:$W$361, MATCH('O5 Details by Class &amp; Accounts'!K$18, 'E2 Allocators'!$B$15:$W$15, 0),FALSE)*$F150), 0, VLOOKUP(VLOOKUP($A150, 'E4 TB Allocation Details'!$A$18:$L$217, MATCH("Demand ID", 'E4 TB Allocation Details'!$A$18:$L$18, 0),FALSE), 'E2 Allocators'!$B$15:$W$361, MATCH('O5 Details by Class &amp; Accounts'!K$18, 'E2 Allocators'!$B$15:$W$15, 0),FALSE)*$F150)</f>
        <v>0</v>
      </c>
      <c r="L150" s="1334">
        <f>IF(ISERROR(VLOOKUP(VLOOKUP($A150, 'E4 TB Allocation Details'!$A$18:$L$217, MATCH("Demand ID", 'E4 TB Allocation Details'!$A$18:$L$18, 0),FALSE), 'E2 Allocators'!$B$15:$W$361, MATCH('O5 Details by Class &amp; Accounts'!L$18, 'E2 Allocators'!$B$15:$W$15, 0),FALSE)*$F150), 0, VLOOKUP(VLOOKUP($A150, 'E4 TB Allocation Details'!$A$18:$L$217, MATCH("Demand ID", 'E4 TB Allocation Details'!$A$18:$L$18, 0),FALSE), 'E2 Allocators'!$B$15:$W$361, MATCH('O5 Details by Class &amp; Accounts'!L$18, 'E2 Allocators'!$B$15:$W$15, 0),FALSE)*$F150)</f>
        <v>0</v>
      </c>
      <c r="M150" s="1334">
        <f>IF(ISERROR(VLOOKUP(VLOOKUP($A150, 'E4 TB Allocation Details'!$A$18:$L$217, MATCH("Demand ID", 'E4 TB Allocation Details'!$A$18:$L$18, 0),FALSE), 'E2 Allocators'!$B$15:$W$361, MATCH('O5 Details by Class &amp; Accounts'!M$18, 'E2 Allocators'!$B$15:$W$15, 0),FALSE)*$F150), 0, VLOOKUP(VLOOKUP($A150, 'E4 TB Allocation Details'!$A$18:$L$217, MATCH("Demand ID", 'E4 TB Allocation Details'!$A$18:$L$18, 0),FALSE), 'E2 Allocators'!$B$15:$W$361, MATCH('O5 Details by Class &amp; Accounts'!M$18, 'E2 Allocators'!$B$15:$W$15, 0),FALSE)*$F150)</f>
        <v>0</v>
      </c>
      <c r="N150" s="1334">
        <f>IF(ISERROR(VLOOKUP(VLOOKUP($A150, 'E4 TB Allocation Details'!$A$18:$L$217, MATCH("Demand ID", 'E4 TB Allocation Details'!$A$18:$L$18, 0),FALSE), 'E2 Allocators'!$B$15:$W$361, MATCH('O5 Details by Class &amp; Accounts'!N$18, 'E2 Allocators'!$B$15:$W$15, 0),FALSE)*$F150), 0, VLOOKUP(VLOOKUP($A150, 'E4 TB Allocation Details'!$A$18:$L$217, MATCH("Demand ID", 'E4 TB Allocation Details'!$A$18:$L$18, 0),FALSE), 'E2 Allocators'!$B$15:$W$361, MATCH('O5 Details by Class &amp; Accounts'!N$18, 'E2 Allocators'!$B$15:$W$15, 0),FALSE)*$F150)</f>
        <v>0</v>
      </c>
      <c r="O150" s="1334">
        <f>IF(ISERROR(VLOOKUP(VLOOKUP($A150, 'E4 TB Allocation Details'!$A$18:$L$217, MATCH("Demand ID", 'E4 TB Allocation Details'!$A$18:$L$18, 0),FALSE), 'E2 Allocators'!$B$15:$W$361, MATCH('O5 Details by Class &amp; Accounts'!O$18, 'E2 Allocators'!$B$15:$W$15, 0),FALSE)*$F150), 0, VLOOKUP(VLOOKUP($A150, 'E4 TB Allocation Details'!$A$18:$L$217, MATCH("Demand ID", 'E4 TB Allocation Details'!$A$18:$L$18, 0),FALSE), 'E2 Allocators'!$B$15:$W$361, MATCH('O5 Details by Class &amp; Accounts'!O$18, 'E2 Allocators'!$B$15:$W$15, 0),FALSE)*$F150)</f>
        <v>0</v>
      </c>
      <c r="P150" s="1334">
        <f>IF(ISERROR(VLOOKUP(VLOOKUP($A150, 'E4 TB Allocation Details'!$A$18:$L$217, MATCH("Demand ID", 'E4 TB Allocation Details'!$A$18:$L$18, 0),FALSE), 'E2 Allocators'!$B$15:$W$361, MATCH('O5 Details by Class &amp; Accounts'!P$18, 'E2 Allocators'!$B$15:$W$15, 0),FALSE)*$F150), 0, VLOOKUP(VLOOKUP($A150, 'E4 TB Allocation Details'!$A$18:$L$217, MATCH("Demand ID", 'E4 TB Allocation Details'!$A$18:$L$18, 0),FALSE), 'E2 Allocators'!$B$15:$W$361, MATCH('O5 Details by Class &amp; Accounts'!P$18, 'E2 Allocators'!$B$15:$W$15, 0),FALSE)*$F150)</f>
        <v>0</v>
      </c>
      <c r="Q150" s="1334">
        <f>IF(ISERROR(VLOOKUP(VLOOKUP($A150, 'E4 TB Allocation Details'!$A$18:$L$217, MATCH("Demand ID", 'E4 TB Allocation Details'!$A$18:$L$18, 0),FALSE), 'E2 Allocators'!$B$15:$W$361, MATCH('O5 Details by Class &amp; Accounts'!Q$18, 'E2 Allocators'!$B$15:$W$15, 0),FALSE)*$F150), 0, VLOOKUP(VLOOKUP($A150, 'E4 TB Allocation Details'!$A$18:$L$217, MATCH("Demand ID", 'E4 TB Allocation Details'!$A$18:$L$18, 0),FALSE), 'E2 Allocators'!$B$15:$W$361, MATCH('O5 Details by Class &amp; Accounts'!Q$18, 'E2 Allocators'!$B$15:$W$15, 0),FALSE)*$F150)</f>
        <v>0</v>
      </c>
      <c r="R150" s="1334">
        <f>IF(ISERROR(VLOOKUP(VLOOKUP($A150, 'E4 TB Allocation Details'!$A$18:$L$217, MATCH("Demand ID", 'E4 TB Allocation Details'!$A$18:$L$18, 0),FALSE), 'E2 Allocators'!$B$15:$W$361, MATCH('O5 Details by Class &amp; Accounts'!R$18, 'E2 Allocators'!$B$15:$W$15, 0),FALSE)*$F150), 0, VLOOKUP(VLOOKUP($A150, 'E4 TB Allocation Details'!$A$18:$L$217, MATCH("Demand ID", 'E4 TB Allocation Details'!$A$18:$L$18, 0),FALSE), 'E2 Allocators'!$B$15:$W$361, MATCH('O5 Details by Class &amp; Accounts'!R$18, 'E2 Allocators'!$B$15:$W$15, 0),FALSE)*$F150)</f>
        <v>0</v>
      </c>
      <c r="S150" s="1334">
        <f>IF(ISERROR(VLOOKUP(VLOOKUP($A150, 'E4 TB Allocation Details'!$A$18:$L$217, MATCH("Demand ID", 'E4 TB Allocation Details'!$A$18:$L$18, 0),FALSE), 'E2 Allocators'!$B$15:$W$361, MATCH('O5 Details by Class &amp; Accounts'!S$18, 'E2 Allocators'!$B$15:$W$15, 0),FALSE)*$F150), 0, VLOOKUP(VLOOKUP($A150, 'E4 TB Allocation Details'!$A$18:$L$217, MATCH("Demand ID", 'E4 TB Allocation Details'!$A$18:$L$18, 0),FALSE), 'E2 Allocators'!$B$15:$W$361, MATCH('O5 Details by Class &amp; Accounts'!S$18, 'E2 Allocators'!$B$15:$W$15, 0),FALSE)*$F150)</f>
        <v>0</v>
      </c>
      <c r="T150" s="1334">
        <f>IF(ISERROR(VLOOKUP(VLOOKUP($A150, 'E4 TB Allocation Details'!$A$18:$L$217, MATCH("Demand ID", 'E4 TB Allocation Details'!$A$18:$L$18, 0),FALSE), 'E2 Allocators'!$B$15:$W$361, MATCH('O5 Details by Class &amp; Accounts'!T$18, 'E2 Allocators'!$B$15:$W$15, 0),FALSE)*$F150), 0, VLOOKUP(VLOOKUP($A150, 'E4 TB Allocation Details'!$A$18:$L$217, MATCH("Demand ID", 'E4 TB Allocation Details'!$A$18:$L$18, 0),FALSE), 'E2 Allocators'!$B$15:$W$361, MATCH('O5 Details by Class &amp; Accounts'!T$18, 'E2 Allocators'!$B$15:$W$15, 0),FALSE)*$F150)</f>
        <v>0</v>
      </c>
      <c r="U150" s="1334">
        <f>IF(ISERROR(VLOOKUP(VLOOKUP($A150, 'E4 TB Allocation Details'!$A$18:$L$217, MATCH("Demand ID", 'E4 TB Allocation Details'!$A$18:$L$18, 0),FALSE), 'E2 Allocators'!$B$15:$W$361, MATCH('O5 Details by Class &amp; Accounts'!U$18, 'E2 Allocators'!$B$15:$W$15, 0),FALSE)*$F150), 0, VLOOKUP(VLOOKUP($A150, 'E4 TB Allocation Details'!$A$18:$L$217, MATCH("Demand ID", 'E4 TB Allocation Details'!$A$18:$L$18, 0),FALSE), 'E2 Allocators'!$B$15:$W$361, MATCH('O5 Details by Class &amp; Accounts'!U$18, 'E2 Allocators'!$B$15:$W$15, 0),FALSE)*$F150)</f>
        <v>0</v>
      </c>
      <c r="V150" s="1334">
        <f>IF(ISERROR(VLOOKUP(VLOOKUP($A150, 'E4 TB Allocation Details'!$A$18:$L$217, MATCH("Demand ID", 'E4 TB Allocation Details'!$A$18:$L$18, 0),FALSE), 'E2 Allocators'!$B$15:$W$361, MATCH('O5 Details by Class &amp; Accounts'!V$18, 'E2 Allocators'!$B$15:$W$15, 0),FALSE)*$F150), 0, VLOOKUP(VLOOKUP($A150, 'E4 TB Allocation Details'!$A$18:$L$217, MATCH("Demand ID", 'E4 TB Allocation Details'!$A$18:$L$18, 0),FALSE), 'E2 Allocators'!$B$15:$W$361, MATCH('O5 Details by Class &amp; Accounts'!V$18, 'E2 Allocators'!$B$15:$W$15, 0),FALSE)*$F150)</f>
        <v>0</v>
      </c>
      <c r="W150" s="1334">
        <f>IF(ISERROR(VLOOKUP(VLOOKUP($A150, 'E4 TB Allocation Details'!$A$18:$L$217, MATCH("Demand ID", 'E4 TB Allocation Details'!$A$18:$L$18, 0),FALSE), 'E2 Allocators'!$B$15:$W$361, MATCH('O5 Details by Class &amp; Accounts'!W$18, 'E2 Allocators'!$B$15:$W$15, 0),FALSE)*$F150), 0, VLOOKUP(VLOOKUP($A150, 'E4 TB Allocation Details'!$A$18:$L$217, MATCH("Demand ID", 'E4 TB Allocation Details'!$A$18:$L$18, 0),FALSE), 'E2 Allocators'!$B$15:$W$361, MATCH('O5 Details by Class &amp; Accounts'!W$18, 'E2 Allocators'!$B$15:$W$15, 0),FALSE)*$F150)</f>
        <v>0</v>
      </c>
      <c r="X150" s="1334">
        <f>IF(ISERROR(VLOOKUP(VLOOKUP($A150, 'E4 TB Allocation Details'!$A$18:$L$217, MATCH("Demand ID", 'E4 TB Allocation Details'!$A$18:$L$18, 0),FALSE), 'E2 Allocators'!$B$15:$W$361, MATCH('O5 Details by Class &amp; Accounts'!X$18, 'E2 Allocators'!$B$15:$W$15, 0),FALSE)*$F150), 0, VLOOKUP(VLOOKUP($A150, 'E4 TB Allocation Details'!$A$18:$L$217, MATCH("Demand ID", 'E4 TB Allocation Details'!$A$18:$L$18, 0),FALSE), 'E2 Allocators'!$B$15:$W$361, MATCH('O5 Details by Class &amp; Accounts'!X$18, 'E2 Allocators'!$B$15:$W$15, 0),FALSE)*$F150)</f>
        <v>0</v>
      </c>
      <c r="Y150" s="1334">
        <f>IF(ISERROR(VLOOKUP(VLOOKUP($A150, 'E4 TB Allocation Details'!$A$18:$L$217, MATCH("Demand ID", 'E4 TB Allocation Details'!$A$18:$L$18, 0),FALSE), 'E2 Allocators'!$B$15:$W$361, MATCH('O5 Details by Class &amp; Accounts'!Y$18, 'E2 Allocators'!$B$15:$W$15, 0),FALSE)*$F150), 0, VLOOKUP(VLOOKUP($A150, 'E4 TB Allocation Details'!$A$18:$L$217, MATCH("Demand ID", 'E4 TB Allocation Details'!$A$18:$L$18, 0),FALSE), 'E2 Allocators'!$B$15:$W$361, MATCH('O5 Details by Class &amp; Accounts'!Y$18, 'E2 Allocators'!$B$15:$W$15, 0),FALSE)*$F150)</f>
        <v>0</v>
      </c>
      <c r="Z150" s="1334">
        <f>IF(ISERROR(VLOOKUP(VLOOKUP($A150, 'E4 TB Allocation Details'!$A$18:$L$217, MATCH("Demand ID", 'E4 TB Allocation Details'!$A$18:$L$18, 0),FALSE), 'E2 Allocators'!$B$15:$W$361, MATCH('O5 Details by Class &amp; Accounts'!Z$18, 'E2 Allocators'!$B$15:$W$15, 0),FALSE)*$F150), 0, VLOOKUP(VLOOKUP($A150, 'E4 TB Allocation Details'!$A$18:$L$217, MATCH("Demand ID", 'E4 TB Allocation Details'!$A$18:$L$18, 0),FALSE), 'E2 Allocators'!$B$15:$W$361, MATCH('O5 Details by Class &amp; Accounts'!Z$18, 'E2 Allocators'!$B$15:$W$15, 0),FALSE)*$F150)</f>
        <v>0</v>
      </c>
      <c r="AA150" s="1334">
        <f>IF(ISERROR(VLOOKUP(VLOOKUP($A150, 'E4 TB Allocation Details'!$A$18:$L$217, MATCH("Demand ID", 'E4 TB Allocation Details'!$A$18:$L$18, 0),FALSE), 'E2 Allocators'!$B$15:$W$361, MATCH('O5 Details by Class &amp; Accounts'!AA$18, 'E2 Allocators'!$B$15:$W$15, 0),FALSE)*$F150), 0, VLOOKUP(VLOOKUP($A150, 'E4 TB Allocation Details'!$A$18:$L$217, MATCH("Demand ID", 'E4 TB Allocation Details'!$A$18:$L$18, 0),FALSE), 'E2 Allocators'!$B$15:$W$361, MATCH('O5 Details by Class &amp; Accounts'!AA$18, 'E2 Allocators'!$B$15:$W$15, 0),FALSE)*$F150)</f>
        <v>0</v>
      </c>
      <c r="AB150" s="1334">
        <f>IF(ISERROR(VLOOKUP(VLOOKUP($A150, 'E4 TB Allocation Details'!$A$18:$L$217, MATCH("Demand ID", 'E4 TB Allocation Details'!$A$18:$L$18, 0),FALSE), 'E2 Allocators'!$B$15:$W$361, MATCH('O5 Details by Class &amp; Accounts'!AB$18, 'E2 Allocators'!$B$15:$W$15, 0),FALSE)*$F150), 0, VLOOKUP(VLOOKUP($A150, 'E4 TB Allocation Details'!$A$18:$L$217, MATCH("Demand ID", 'E4 TB Allocation Details'!$A$18:$L$18, 0),FALSE), 'E2 Allocators'!$B$15:$W$361, MATCH('O5 Details by Class &amp; Accounts'!AB$18, 'E2 Allocators'!$B$15:$W$15, 0),FALSE)*$F150)</f>
        <v>0</v>
      </c>
      <c r="AC150" s="1334">
        <f t="shared" si="39"/>
        <v>0</v>
      </c>
      <c r="AD150" s="1334">
        <f>IF(ISERROR(VLOOKUP(VLOOKUP($A150, 'E4 TB Allocation Details'!$A$18:$L$217, MATCH("Customer ID", 'E4 TB Allocation Details'!$A$18:$L$18, 0),FALSE), 'E2 Allocators'!$B$15:$W$361, MATCH('O5 Details by Class &amp; Accounts'!AD$18, 'E2 Allocators'!$B$15:$W$15, 0),FALSE)*$G150), 0, VLOOKUP(VLOOKUP($A150, 'E4 TB Allocation Details'!$A$18:$L$217, MATCH("Customer ID", 'E4 TB Allocation Details'!$A$18:$L$18, 0),FALSE), 'E2 Allocators'!$B$15:$W$361, MATCH('O5 Details by Class &amp; Accounts'!AD$18, 'E2 Allocators'!$B$15:$W$15, 0),FALSE)*$G150)</f>
        <v>0</v>
      </c>
      <c r="AE150" s="1334">
        <f>IF(ISERROR(VLOOKUP(VLOOKUP($A150, 'E4 TB Allocation Details'!$A$18:$L$217, MATCH("Customer ID", 'E4 TB Allocation Details'!$A$18:$L$18, 0),FALSE), 'E2 Allocators'!$B$15:$W$361, MATCH('O5 Details by Class &amp; Accounts'!AE$18, 'E2 Allocators'!$B$15:$W$15, 0),FALSE)*$G150), 0, VLOOKUP(VLOOKUP($A150, 'E4 TB Allocation Details'!$A$18:$L$217, MATCH("Customer ID", 'E4 TB Allocation Details'!$A$18:$L$18, 0),FALSE), 'E2 Allocators'!$B$15:$W$361, MATCH('O5 Details by Class &amp; Accounts'!AE$18, 'E2 Allocators'!$B$15:$W$15, 0),FALSE)*$G150)</f>
        <v>0</v>
      </c>
      <c r="AF150" s="1334">
        <f>IF(ISERROR(VLOOKUP(VLOOKUP($A150, 'E4 TB Allocation Details'!$A$18:$L$217, MATCH("Customer ID", 'E4 TB Allocation Details'!$A$18:$L$18, 0),FALSE), 'E2 Allocators'!$B$15:$W$361, MATCH('O5 Details by Class &amp; Accounts'!AF$18, 'E2 Allocators'!$B$15:$W$15, 0),FALSE)*$G150), 0, VLOOKUP(VLOOKUP($A150, 'E4 TB Allocation Details'!$A$18:$L$217, MATCH("Customer ID", 'E4 TB Allocation Details'!$A$18:$L$18, 0),FALSE), 'E2 Allocators'!$B$15:$W$361, MATCH('O5 Details by Class &amp; Accounts'!AF$18, 'E2 Allocators'!$B$15:$W$15, 0),FALSE)*$G150)</f>
        <v>0</v>
      </c>
      <c r="AG150" s="1334">
        <f>IF(ISERROR(VLOOKUP(VLOOKUP($A150, 'E4 TB Allocation Details'!$A$18:$L$217, MATCH("Customer ID", 'E4 TB Allocation Details'!$A$18:$L$18, 0),FALSE), 'E2 Allocators'!$B$15:$W$361, MATCH('O5 Details by Class &amp; Accounts'!AG$18, 'E2 Allocators'!$B$15:$W$15, 0),FALSE)*$G150), 0, VLOOKUP(VLOOKUP($A150, 'E4 TB Allocation Details'!$A$18:$L$217, MATCH("Customer ID", 'E4 TB Allocation Details'!$A$18:$L$18, 0),FALSE), 'E2 Allocators'!$B$15:$W$361, MATCH('O5 Details by Class &amp; Accounts'!AG$18, 'E2 Allocators'!$B$15:$W$15, 0),FALSE)*$G150)</f>
        <v>0</v>
      </c>
      <c r="AH150" s="1334">
        <f>IF(ISERROR(VLOOKUP(VLOOKUP($A150, 'E4 TB Allocation Details'!$A$18:$L$217, MATCH("Customer ID", 'E4 TB Allocation Details'!$A$18:$L$18, 0),FALSE), 'E2 Allocators'!$B$15:$W$361, MATCH('O5 Details by Class &amp; Accounts'!AH$18, 'E2 Allocators'!$B$15:$W$15, 0),FALSE)*$G150), 0, VLOOKUP(VLOOKUP($A150, 'E4 TB Allocation Details'!$A$18:$L$217, MATCH("Customer ID", 'E4 TB Allocation Details'!$A$18:$L$18, 0),FALSE), 'E2 Allocators'!$B$15:$W$361, MATCH('O5 Details by Class &amp; Accounts'!AH$18, 'E2 Allocators'!$B$15:$W$15, 0),FALSE)*$G150)</f>
        <v>0</v>
      </c>
      <c r="AI150" s="1334">
        <f>IF(ISERROR(VLOOKUP(VLOOKUP($A150, 'E4 TB Allocation Details'!$A$18:$L$217, MATCH("Customer ID", 'E4 TB Allocation Details'!$A$18:$L$18, 0),FALSE), 'E2 Allocators'!$B$15:$W$361, MATCH('O5 Details by Class &amp; Accounts'!AI$18, 'E2 Allocators'!$B$15:$W$15, 0),FALSE)*$G150), 0, VLOOKUP(VLOOKUP($A150, 'E4 TB Allocation Details'!$A$18:$L$217, MATCH("Customer ID", 'E4 TB Allocation Details'!$A$18:$L$18, 0),FALSE), 'E2 Allocators'!$B$15:$W$361, MATCH('O5 Details by Class &amp; Accounts'!AI$18, 'E2 Allocators'!$B$15:$W$15, 0),FALSE)*$G150)</f>
        <v>0</v>
      </c>
      <c r="AJ150" s="1334">
        <f>IF(ISERROR(VLOOKUP(VLOOKUP($A150, 'E4 TB Allocation Details'!$A$18:$L$217, MATCH("Customer ID", 'E4 TB Allocation Details'!$A$18:$L$18, 0),FALSE), 'E2 Allocators'!$B$15:$W$361, MATCH('O5 Details by Class &amp; Accounts'!AJ$18, 'E2 Allocators'!$B$15:$W$15, 0),FALSE)*$G150), 0, VLOOKUP(VLOOKUP($A150, 'E4 TB Allocation Details'!$A$18:$L$217, MATCH("Customer ID", 'E4 TB Allocation Details'!$A$18:$L$18, 0),FALSE), 'E2 Allocators'!$B$15:$W$361, MATCH('O5 Details by Class &amp; Accounts'!AJ$18, 'E2 Allocators'!$B$15:$W$15, 0),FALSE)*$G150)</f>
        <v>0</v>
      </c>
      <c r="AK150" s="1334">
        <f>IF(ISERROR(VLOOKUP(VLOOKUP($A150, 'E4 TB Allocation Details'!$A$18:$L$217, MATCH("Customer ID", 'E4 TB Allocation Details'!$A$18:$L$18, 0),FALSE), 'E2 Allocators'!$B$15:$W$361, MATCH('O5 Details by Class &amp; Accounts'!AK$18, 'E2 Allocators'!$B$15:$W$15, 0),FALSE)*$G150), 0, VLOOKUP(VLOOKUP($A150, 'E4 TB Allocation Details'!$A$18:$L$217, MATCH("Customer ID", 'E4 TB Allocation Details'!$A$18:$L$18, 0),FALSE), 'E2 Allocators'!$B$15:$W$361, MATCH('O5 Details by Class &amp; Accounts'!AK$18, 'E2 Allocators'!$B$15:$W$15, 0),FALSE)*$G150)</f>
        <v>0</v>
      </c>
      <c r="AL150" s="1334">
        <f>IF(ISERROR(VLOOKUP(VLOOKUP($A150, 'E4 TB Allocation Details'!$A$18:$L$217, MATCH("Customer ID", 'E4 TB Allocation Details'!$A$18:$L$18, 0),FALSE), 'E2 Allocators'!$B$15:$W$361, MATCH('O5 Details by Class &amp; Accounts'!AL$18, 'E2 Allocators'!$B$15:$W$15, 0),FALSE)*$G150), 0, VLOOKUP(VLOOKUP($A150, 'E4 TB Allocation Details'!$A$18:$L$217, MATCH("Customer ID", 'E4 TB Allocation Details'!$A$18:$L$18, 0),FALSE), 'E2 Allocators'!$B$15:$W$361, MATCH('O5 Details by Class &amp; Accounts'!AL$18, 'E2 Allocators'!$B$15:$W$15, 0),FALSE)*$G150)</f>
        <v>0</v>
      </c>
      <c r="AM150" s="1334">
        <f>IF(ISERROR(VLOOKUP(VLOOKUP($A150, 'E4 TB Allocation Details'!$A$18:$L$217, MATCH("Customer ID", 'E4 TB Allocation Details'!$A$18:$L$18, 0),FALSE), 'E2 Allocators'!$B$15:$W$361, MATCH('O5 Details by Class &amp; Accounts'!AM$18, 'E2 Allocators'!$B$15:$W$15, 0),FALSE)*$G150), 0, VLOOKUP(VLOOKUP($A150, 'E4 TB Allocation Details'!$A$18:$L$217, MATCH("Customer ID", 'E4 TB Allocation Details'!$A$18:$L$18, 0),FALSE), 'E2 Allocators'!$B$15:$W$361, MATCH('O5 Details by Class &amp; Accounts'!AM$18, 'E2 Allocators'!$B$15:$W$15, 0),FALSE)*$G150)</f>
        <v>0</v>
      </c>
      <c r="AN150" s="1334">
        <f>IF(ISERROR(VLOOKUP(VLOOKUP($A150, 'E4 TB Allocation Details'!$A$18:$L$217, MATCH("Customer ID", 'E4 TB Allocation Details'!$A$18:$L$18, 0),FALSE), 'E2 Allocators'!$B$15:$W$361, MATCH('O5 Details by Class &amp; Accounts'!AN$18, 'E2 Allocators'!$B$15:$W$15, 0),FALSE)*$G150), 0, VLOOKUP(VLOOKUP($A150, 'E4 TB Allocation Details'!$A$18:$L$217, MATCH("Customer ID", 'E4 TB Allocation Details'!$A$18:$L$18, 0),FALSE), 'E2 Allocators'!$B$15:$W$361, MATCH('O5 Details by Class &amp; Accounts'!AN$18, 'E2 Allocators'!$B$15:$W$15, 0),FALSE)*$G150)</f>
        <v>0</v>
      </c>
      <c r="AO150" s="1334">
        <f>IF(ISERROR(VLOOKUP(VLOOKUP($A150, 'E4 TB Allocation Details'!$A$18:$L$217, MATCH("Customer ID", 'E4 TB Allocation Details'!$A$18:$L$18, 0),FALSE), 'E2 Allocators'!$B$15:$W$361, MATCH('O5 Details by Class &amp; Accounts'!AO$18, 'E2 Allocators'!$B$15:$W$15, 0),FALSE)*$G150), 0, VLOOKUP(VLOOKUP($A150, 'E4 TB Allocation Details'!$A$18:$L$217, MATCH("Customer ID", 'E4 TB Allocation Details'!$A$18:$L$18, 0),FALSE), 'E2 Allocators'!$B$15:$W$361, MATCH('O5 Details by Class &amp; Accounts'!AO$18, 'E2 Allocators'!$B$15:$W$15, 0),FALSE)*$G150)</f>
        <v>0</v>
      </c>
      <c r="AP150" s="1334">
        <f>IF(ISERROR(VLOOKUP(VLOOKUP($A150, 'E4 TB Allocation Details'!$A$18:$L$217, MATCH("Customer ID", 'E4 TB Allocation Details'!$A$18:$L$18, 0),FALSE), 'E2 Allocators'!$B$15:$W$361, MATCH('O5 Details by Class &amp; Accounts'!AP$18, 'E2 Allocators'!$B$15:$W$15, 0),FALSE)*$G150), 0, VLOOKUP(VLOOKUP($A150, 'E4 TB Allocation Details'!$A$18:$L$217, MATCH("Customer ID", 'E4 TB Allocation Details'!$A$18:$L$18, 0),FALSE), 'E2 Allocators'!$B$15:$W$361, MATCH('O5 Details by Class &amp; Accounts'!AP$18, 'E2 Allocators'!$B$15:$W$15, 0),FALSE)*$G150)</f>
        <v>0</v>
      </c>
      <c r="AQ150" s="1334">
        <f>IF(ISERROR(VLOOKUP(VLOOKUP($A150, 'E4 TB Allocation Details'!$A$18:$L$217, MATCH("Customer ID", 'E4 TB Allocation Details'!$A$18:$L$18, 0),FALSE), 'E2 Allocators'!$B$15:$W$361, MATCH('O5 Details by Class &amp; Accounts'!AQ$18, 'E2 Allocators'!$B$15:$W$15, 0),FALSE)*$G150), 0, VLOOKUP(VLOOKUP($A150, 'E4 TB Allocation Details'!$A$18:$L$217, MATCH("Customer ID", 'E4 TB Allocation Details'!$A$18:$L$18, 0),FALSE), 'E2 Allocators'!$B$15:$W$361, MATCH('O5 Details by Class &amp; Accounts'!AQ$18, 'E2 Allocators'!$B$15:$W$15, 0),FALSE)*$G150)</f>
        <v>0</v>
      </c>
      <c r="AR150" s="1334">
        <f>IF(ISERROR(VLOOKUP(VLOOKUP($A150, 'E4 TB Allocation Details'!$A$18:$L$217, MATCH("Customer ID", 'E4 TB Allocation Details'!$A$18:$L$18, 0),FALSE), 'E2 Allocators'!$B$15:$W$361, MATCH('O5 Details by Class &amp; Accounts'!AR$18, 'E2 Allocators'!$B$15:$W$15, 0),FALSE)*$G150), 0, VLOOKUP(VLOOKUP($A150, 'E4 TB Allocation Details'!$A$18:$L$217, MATCH("Customer ID", 'E4 TB Allocation Details'!$A$18:$L$18, 0),FALSE), 'E2 Allocators'!$B$15:$W$361, MATCH('O5 Details by Class &amp; Accounts'!AR$18, 'E2 Allocators'!$B$15:$W$15, 0),FALSE)*$G150)</f>
        <v>0</v>
      </c>
      <c r="AS150" s="1334">
        <f>IF(ISERROR(VLOOKUP(VLOOKUP($A150, 'E4 TB Allocation Details'!$A$18:$L$217, MATCH("Customer ID", 'E4 TB Allocation Details'!$A$18:$L$18, 0),FALSE), 'E2 Allocators'!$B$15:$W$361, MATCH('O5 Details by Class &amp; Accounts'!AS$18, 'E2 Allocators'!$B$15:$W$15, 0),FALSE)*$G150), 0, VLOOKUP(VLOOKUP($A150, 'E4 TB Allocation Details'!$A$18:$L$217, MATCH("Customer ID", 'E4 TB Allocation Details'!$A$18:$L$18, 0),FALSE), 'E2 Allocators'!$B$15:$W$361, MATCH('O5 Details by Class &amp; Accounts'!AS$18, 'E2 Allocators'!$B$15:$W$15, 0),FALSE)*$G150)</f>
        <v>0</v>
      </c>
      <c r="AT150" s="1334">
        <f>IF(ISERROR(VLOOKUP(VLOOKUP($A150, 'E4 TB Allocation Details'!$A$18:$L$217, MATCH("Customer ID", 'E4 TB Allocation Details'!$A$18:$L$18, 0),FALSE), 'E2 Allocators'!$B$15:$W$361, MATCH('O5 Details by Class &amp; Accounts'!AT$18, 'E2 Allocators'!$B$15:$W$15, 0),FALSE)*$G150), 0, VLOOKUP(VLOOKUP($A150, 'E4 TB Allocation Details'!$A$18:$L$217, MATCH("Customer ID", 'E4 TB Allocation Details'!$A$18:$L$18, 0),FALSE), 'E2 Allocators'!$B$15:$W$361, MATCH('O5 Details by Class &amp; Accounts'!AT$18, 'E2 Allocators'!$B$15:$W$15, 0),FALSE)*$G150)</f>
        <v>0</v>
      </c>
      <c r="AU150" s="1334">
        <f>IF(ISERROR(VLOOKUP(VLOOKUP($A150, 'E4 TB Allocation Details'!$A$18:$L$217, MATCH("Customer ID", 'E4 TB Allocation Details'!$A$18:$L$18, 0),FALSE), 'E2 Allocators'!$B$15:$W$361, MATCH('O5 Details by Class &amp; Accounts'!AU$18, 'E2 Allocators'!$B$15:$W$15, 0),FALSE)*$G150), 0, VLOOKUP(VLOOKUP($A150, 'E4 TB Allocation Details'!$A$18:$L$217, MATCH("Customer ID", 'E4 TB Allocation Details'!$A$18:$L$18, 0),FALSE), 'E2 Allocators'!$B$15:$W$361, MATCH('O5 Details by Class &amp; Accounts'!AU$18, 'E2 Allocators'!$B$15:$W$15, 0),FALSE)*$G150)</f>
        <v>0</v>
      </c>
      <c r="AV150" s="1334">
        <f>IF(ISERROR(VLOOKUP(VLOOKUP($A150, 'E4 TB Allocation Details'!$A$18:$L$217, MATCH("Customer ID", 'E4 TB Allocation Details'!$A$18:$L$18, 0),FALSE), 'E2 Allocators'!$B$15:$W$361, MATCH('O5 Details by Class &amp; Accounts'!AV$18, 'E2 Allocators'!$B$15:$W$15, 0),FALSE)*$G150), 0, VLOOKUP(VLOOKUP($A150, 'E4 TB Allocation Details'!$A$18:$L$217, MATCH("Customer ID", 'E4 TB Allocation Details'!$A$18:$L$18, 0),FALSE), 'E2 Allocators'!$B$15:$W$361, MATCH('O5 Details by Class &amp; Accounts'!AV$18, 'E2 Allocators'!$B$15:$W$15, 0),FALSE)*$G150)</f>
        <v>0</v>
      </c>
      <c r="AW150" s="1334">
        <f>IF(ISERROR(VLOOKUP(VLOOKUP($A150, 'E4 TB Allocation Details'!$A$18:$L$217, MATCH("Customer ID", 'E4 TB Allocation Details'!$A$18:$L$18, 0),FALSE), 'E2 Allocators'!$B$15:$W$361, MATCH('O5 Details by Class &amp; Accounts'!AW$18, 'E2 Allocators'!$B$15:$W$15, 0),FALSE)*$G150), 0, VLOOKUP(VLOOKUP($A150, 'E4 TB Allocation Details'!$A$18:$L$217, MATCH("Customer ID", 'E4 TB Allocation Details'!$A$18:$L$18, 0),FALSE), 'E2 Allocators'!$B$15:$W$361, MATCH('O5 Details by Class &amp; Accounts'!AW$18, 'E2 Allocators'!$B$15:$W$15, 0),FALSE)*$G150)</f>
        <v>0</v>
      </c>
      <c r="AX150" s="1334">
        <f t="shared" si="40"/>
        <v>0</v>
      </c>
      <c r="AY150" s="1334">
        <f>IF(ISERROR(VLOOKUP(VLOOKUP($A150, 'E4 TB Allocation Details'!$A$18:$L$217, MATCH("Misc ID", 'E4 TB Allocation Details'!$A$18:$L$18, 0),FALSE), 'E2 Allocators'!$B$15:$W$361, MATCH('O5 Details by Class &amp; Accounts'!AY$18, 'E2 Allocators'!$B$15:$W$15, 0),FALSE)*$E150), 0, VLOOKUP(VLOOKUP($A150, 'E4 TB Allocation Details'!$A$18:$L$217, MATCH("Misc ID", 'E4 TB Allocation Details'!$A$18:$L$18, 0),FALSE), 'E2 Allocators'!$B$15:$W$361, MATCH('O5 Details by Class &amp; Accounts'!AY$18, 'E2 Allocators'!$B$15:$W$15, 0),FALSE)*$E150)</f>
        <v>0</v>
      </c>
      <c r="AZ150" s="1334">
        <f>IF(ISERROR(VLOOKUP(VLOOKUP($A150, 'E4 TB Allocation Details'!$A$18:$L$217, MATCH("Misc ID", 'E4 TB Allocation Details'!$A$18:$L$18, 0),FALSE), 'E2 Allocators'!$B$15:$W$361, MATCH('O5 Details by Class &amp; Accounts'!AZ$18, 'E2 Allocators'!$B$15:$W$15, 0),FALSE)*$E150), 0, VLOOKUP(VLOOKUP($A150, 'E4 TB Allocation Details'!$A$18:$L$217, MATCH("Misc ID", 'E4 TB Allocation Details'!$A$18:$L$18, 0),FALSE), 'E2 Allocators'!$B$15:$W$361, MATCH('O5 Details by Class &amp; Accounts'!AZ$18, 'E2 Allocators'!$B$15:$W$15, 0),FALSE)*$E150)</f>
        <v>0</v>
      </c>
      <c r="BA150" s="1334">
        <f>IF(ISERROR(VLOOKUP(VLOOKUP($A150, 'E4 TB Allocation Details'!$A$18:$L$217, MATCH("Misc ID", 'E4 TB Allocation Details'!$A$18:$L$18, 0),FALSE), 'E2 Allocators'!$B$15:$W$361, MATCH('O5 Details by Class &amp; Accounts'!BA$18, 'E2 Allocators'!$B$15:$W$15, 0),FALSE)*$E150), 0, VLOOKUP(VLOOKUP($A150, 'E4 TB Allocation Details'!$A$18:$L$217, MATCH("Misc ID", 'E4 TB Allocation Details'!$A$18:$L$18, 0),FALSE), 'E2 Allocators'!$B$15:$W$361, MATCH('O5 Details by Class &amp; Accounts'!BA$18, 'E2 Allocators'!$B$15:$W$15, 0),FALSE)*$E150)</f>
        <v>0</v>
      </c>
      <c r="BB150" s="1334">
        <f>IF(ISERROR(VLOOKUP(VLOOKUP($A150, 'E4 TB Allocation Details'!$A$18:$L$217, MATCH("Misc ID", 'E4 TB Allocation Details'!$A$18:$L$18, 0),FALSE), 'E2 Allocators'!$B$15:$W$361, MATCH('O5 Details by Class &amp; Accounts'!BB$18, 'E2 Allocators'!$B$15:$W$15, 0),FALSE)*$E150), 0, VLOOKUP(VLOOKUP($A150, 'E4 TB Allocation Details'!$A$18:$L$217, MATCH("Misc ID", 'E4 TB Allocation Details'!$A$18:$L$18, 0),FALSE), 'E2 Allocators'!$B$15:$W$361, MATCH('O5 Details by Class &amp; Accounts'!BB$18, 'E2 Allocators'!$B$15:$W$15, 0),FALSE)*$E150)</f>
        <v>0</v>
      </c>
      <c r="BC150" s="1334">
        <f>IF(ISERROR(VLOOKUP(VLOOKUP($A150, 'E4 TB Allocation Details'!$A$18:$L$217, MATCH("Misc ID", 'E4 TB Allocation Details'!$A$18:$L$18, 0),FALSE), 'E2 Allocators'!$B$15:$W$361, MATCH('O5 Details by Class &amp; Accounts'!BC$18, 'E2 Allocators'!$B$15:$W$15, 0),FALSE)*$E150), 0, VLOOKUP(VLOOKUP($A150, 'E4 TB Allocation Details'!$A$18:$L$217, MATCH("Misc ID", 'E4 TB Allocation Details'!$A$18:$L$18, 0),FALSE), 'E2 Allocators'!$B$15:$W$361, MATCH('O5 Details by Class &amp; Accounts'!BC$18, 'E2 Allocators'!$B$15:$W$15, 0),FALSE)*$E150)</f>
        <v>0</v>
      </c>
      <c r="BD150" s="1334">
        <f>IF(ISERROR(VLOOKUP(VLOOKUP($A150, 'E4 TB Allocation Details'!$A$18:$L$217, MATCH("Misc ID", 'E4 TB Allocation Details'!$A$18:$L$18, 0),FALSE), 'E2 Allocators'!$B$15:$W$361, MATCH('O5 Details by Class &amp; Accounts'!BD$18, 'E2 Allocators'!$B$15:$W$15, 0),FALSE)*$E150), 0, VLOOKUP(VLOOKUP($A150, 'E4 TB Allocation Details'!$A$18:$L$217, MATCH("Misc ID", 'E4 TB Allocation Details'!$A$18:$L$18, 0),FALSE), 'E2 Allocators'!$B$15:$W$361, MATCH('O5 Details by Class &amp; Accounts'!BD$18, 'E2 Allocators'!$B$15:$W$15, 0),FALSE)*$E150)</f>
        <v>0</v>
      </c>
      <c r="BE150" s="1334">
        <f>IF(ISERROR(VLOOKUP(VLOOKUP($A150, 'E4 TB Allocation Details'!$A$18:$L$217, MATCH("Misc ID", 'E4 TB Allocation Details'!$A$18:$L$18, 0),FALSE), 'E2 Allocators'!$B$15:$W$361, MATCH('O5 Details by Class &amp; Accounts'!BE$18, 'E2 Allocators'!$B$15:$W$15, 0),FALSE)*$E150), 0, VLOOKUP(VLOOKUP($A150, 'E4 TB Allocation Details'!$A$18:$L$217, MATCH("Misc ID", 'E4 TB Allocation Details'!$A$18:$L$18, 0),FALSE), 'E2 Allocators'!$B$15:$W$361, MATCH('O5 Details by Class &amp; Accounts'!BE$18, 'E2 Allocators'!$B$15:$W$15, 0),FALSE)*$E150)</f>
        <v>0</v>
      </c>
      <c r="BF150" s="1334">
        <f>IF(ISERROR(VLOOKUP(VLOOKUP($A150, 'E4 TB Allocation Details'!$A$18:$L$217, MATCH("Misc ID", 'E4 TB Allocation Details'!$A$18:$L$18, 0),FALSE), 'E2 Allocators'!$B$15:$W$361, MATCH('O5 Details by Class &amp; Accounts'!BF$18, 'E2 Allocators'!$B$15:$W$15, 0),FALSE)*$E150), 0, VLOOKUP(VLOOKUP($A150, 'E4 TB Allocation Details'!$A$18:$L$217, MATCH("Misc ID", 'E4 TB Allocation Details'!$A$18:$L$18, 0),FALSE), 'E2 Allocators'!$B$15:$W$361, MATCH('O5 Details by Class &amp; Accounts'!BF$18, 'E2 Allocators'!$B$15:$W$15, 0),FALSE)*$E150)</f>
        <v>0</v>
      </c>
      <c r="BG150" s="1334">
        <f>IF(ISERROR(VLOOKUP(VLOOKUP($A150, 'E4 TB Allocation Details'!$A$18:$L$217, MATCH("Misc ID", 'E4 TB Allocation Details'!$A$18:$L$18, 0),FALSE), 'E2 Allocators'!$B$15:$W$361, MATCH('O5 Details by Class &amp; Accounts'!BG$18, 'E2 Allocators'!$B$15:$W$15, 0),FALSE)*$E150), 0, VLOOKUP(VLOOKUP($A150, 'E4 TB Allocation Details'!$A$18:$L$217, MATCH("Misc ID", 'E4 TB Allocation Details'!$A$18:$L$18, 0),FALSE), 'E2 Allocators'!$B$15:$W$361, MATCH('O5 Details by Class &amp; Accounts'!BG$18, 'E2 Allocators'!$B$15:$W$15, 0),FALSE)*$E150)</f>
        <v>0</v>
      </c>
      <c r="BH150" s="1334">
        <f>IF(ISERROR(VLOOKUP(VLOOKUP($A150, 'E4 TB Allocation Details'!$A$18:$L$217, MATCH("Misc ID", 'E4 TB Allocation Details'!$A$18:$L$18, 0),FALSE), 'E2 Allocators'!$B$15:$W$361, MATCH('O5 Details by Class &amp; Accounts'!BH$18, 'E2 Allocators'!$B$15:$W$15, 0),FALSE)*$E150), 0, VLOOKUP(VLOOKUP($A150, 'E4 TB Allocation Details'!$A$18:$L$217, MATCH("Misc ID", 'E4 TB Allocation Details'!$A$18:$L$18, 0),FALSE), 'E2 Allocators'!$B$15:$W$361, MATCH('O5 Details by Class &amp; Accounts'!BH$18, 'E2 Allocators'!$B$15:$W$15, 0),FALSE)*$E150)</f>
        <v>0</v>
      </c>
      <c r="BI150" s="1334">
        <f>IF(ISERROR(VLOOKUP(VLOOKUP($A150, 'E4 TB Allocation Details'!$A$18:$L$217, MATCH("Misc ID", 'E4 TB Allocation Details'!$A$18:$L$18, 0),FALSE), 'E2 Allocators'!$B$15:$W$361, MATCH('O5 Details by Class &amp; Accounts'!BI$18, 'E2 Allocators'!$B$15:$W$15, 0),FALSE)*$E150), 0, VLOOKUP(VLOOKUP($A150, 'E4 TB Allocation Details'!$A$18:$L$217, MATCH("Misc ID", 'E4 TB Allocation Details'!$A$18:$L$18, 0),FALSE), 'E2 Allocators'!$B$15:$W$361, MATCH('O5 Details by Class &amp; Accounts'!BI$18, 'E2 Allocators'!$B$15:$W$15, 0),FALSE)*$E150)</f>
        <v>0</v>
      </c>
      <c r="BJ150" s="1334">
        <f>IF(ISERROR(VLOOKUP(VLOOKUP($A150, 'E4 TB Allocation Details'!$A$18:$L$217, MATCH("Misc ID", 'E4 TB Allocation Details'!$A$18:$L$18, 0),FALSE), 'E2 Allocators'!$B$15:$W$361, MATCH('O5 Details by Class &amp; Accounts'!BJ$18, 'E2 Allocators'!$B$15:$W$15, 0),FALSE)*$E150), 0, VLOOKUP(VLOOKUP($A150, 'E4 TB Allocation Details'!$A$18:$L$217, MATCH("Misc ID", 'E4 TB Allocation Details'!$A$18:$L$18, 0),FALSE), 'E2 Allocators'!$B$15:$W$361, MATCH('O5 Details by Class &amp; Accounts'!BJ$18, 'E2 Allocators'!$B$15:$W$15, 0),FALSE)*$E150)</f>
        <v>0</v>
      </c>
      <c r="BK150" s="1334">
        <f>IF(ISERROR(VLOOKUP(VLOOKUP($A150, 'E4 TB Allocation Details'!$A$18:$L$217, MATCH("Misc ID", 'E4 TB Allocation Details'!$A$18:$L$18, 0),FALSE), 'E2 Allocators'!$B$15:$W$361, MATCH('O5 Details by Class &amp; Accounts'!BK$18, 'E2 Allocators'!$B$15:$W$15, 0),FALSE)*$E150), 0, VLOOKUP(VLOOKUP($A150, 'E4 TB Allocation Details'!$A$18:$L$217, MATCH("Misc ID", 'E4 TB Allocation Details'!$A$18:$L$18, 0),FALSE), 'E2 Allocators'!$B$15:$W$361, MATCH('O5 Details by Class &amp; Accounts'!BK$18, 'E2 Allocators'!$B$15:$W$15, 0),FALSE)*$E150)</f>
        <v>0</v>
      </c>
      <c r="BL150" s="1334">
        <f>IF(ISERROR(VLOOKUP(VLOOKUP($A150, 'E4 TB Allocation Details'!$A$18:$L$217, MATCH("Misc ID", 'E4 TB Allocation Details'!$A$18:$L$18, 0),FALSE), 'E2 Allocators'!$B$15:$W$361, MATCH('O5 Details by Class &amp; Accounts'!BL$18, 'E2 Allocators'!$B$15:$W$15, 0),FALSE)*$E150), 0, VLOOKUP(VLOOKUP($A150, 'E4 TB Allocation Details'!$A$18:$L$217, MATCH("Misc ID", 'E4 TB Allocation Details'!$A$18:$L$18, 0),FALSE), 'E2 Allocators'!$B$15:$W$361, MATCH('O5 Details by Class &amp; Accounts'!BL$18, 'E2 Allocators'!$B$15:$W$15, 0),FALSE)*$E150)</f>
        <v>0</v>
      </c>
      <c r="BM150" s="1334">
        <f>IF(ISERROR(VLOOKUP(VLOOKUP($A150, 'E4 TB Allocation Details'!$A$18:$L$217, MATCH("Misc ID", 'E4 TB Allocation Details'!$A$18:$L$18, 0),FALSE), 'E2 Allocators'!$B$15:$W$361, MATCH('O5 Details by Class &amp; Accounts'!BM$18, 'E2 Allocators'!$B$15:$W$15, 0),FALSE)*$E150), 0, VLOOKUP(VLOOKUP($A150, 'E4 TB Allocation Details'!$A$18:$L$217, MATCH("Misc ID", 'E4 TB Allocation Details'!$A$18:$L$18, 0),FALSE), 'E2 Allocators'!$B$15:$W$361, MATCH('O5 Details by Class &amp; Accounts'!BM$18, 'E2 Allocators'!$B$15:$W$15, 0),FALSE)*$E150)</f>
        <v>0</v>
      </c>
      <c r="BN150" s="1334">
        <f>IF(ISERROR(VLOOKUP(VLOOKUP($A150, 'E4 TB Allocation Details'!$A$18:$L$217, MATCH("Misc ID", 'E4 TB Allocation Details'!$A$18:$L$18, 0),FALSE), 'E2 Allocators'!$B$15:$W$361, MATCH('O5 Details by Class &amp; Accounts'!BN$18, 'E2 Allocators'!$B$15:$W$15, 0),FALSE)*$E150), 0, VLOOKUP(VLOOKUP($A150, 'E4 TB Allocation Details'!$A$18:$L$217, MATCH("Misc ID", 'E4 TB Allocation Details'!$A$18:$L$18, 0),FALSE), 'E2 Allocators'!$B$15:$W$361, MATCH('O5 Details by Class &amp; Accounts'!BN$18, 'E2 Allocators'!$B$15:$W$15, 0),FALSE)*$E150)</f>
        <v>0</v>
      </c>
      <c r="BO150" s="1334">
        <f>IF(ISERROR(VLOOKUP(VLOOKUP($A150, 'E4 TB Allocation Details'!$A$18:$L$217, MATCH("Misc ID", 'E4 TB Allocation Details'!$A$18:$L$18, 0),FALSE), 'E2 Allocators'!$B$15:$W$361, MATCH('O5 Details by Class &amp; Accounts'!BO$18, 'E2 Allocators'!$B$15:$W$15, 0),FALSE)*$E150), 0, VLOOKUP(VLOOKUP($A150, 'E4 TB Allocation Details'!$A$18:$L$217, MATCH("Misc ID", 'E4 TB Allocation Details'!$A$18:$L$18, 0),FALSE), 'E2 Allocators'!$B$15:$W$361, MATCH('O5 Details by Class &amp; Accounts'!BO$18, 'E2 Allocators'!$B$15:$W$15, 0),FALSE)*$E150)</f>
        <v>0</v>
      </c>
      <c r="BP150" s="1334">
        <f>IF(ISERROR(VLOOKUP(VLOOKUP($A150, 'E4 TB Allocation Details'!$A$18:$L$217, MATCH("Misc ID", 'E4 TB Allocation Details'!$A$18:$L$18, 0),FALSE), 'E2 Allocators'!$B$15:$W$361, MATCH('O5 Details by Class &amp; Accounts'!BP$18, 'E2 Allocators'!$B$15:$W$15, 0),FALSE)*$E150), 0, VLOOKUP(VLOOKUP($A150, 'E4 TB Allocation Details'!$A$18:$L$217, MATCH("Misc ID", 'E4 TB Allocation Details'!$A$18:$L$18, 0),FALSE), 'E2 Allocators'!$B$15:$W$361, MATCH('O5 Details by Class &amp; Accounts'!BP$18, 'E2 Allocators'!$B$15:$W$15, 0),FALSE)*$E150)</f>
        <v>0</v>
      </c>
      <c r="BQ150" s="1334">
        <f>IF(ISERROR(VLOOKUP(VLOOKUP($A150, 'E4 TB Allocation Details'!$A$18:$L$217, MATCH("Misc ID", 'E4 TB Allocation Details'!$A$18:$L$18, 0),FALSE), 'E2 Allocators'!$B$15:$W$361, MATCH('O5 Details by Class &amp; Accounts'!BQ$18, 'E2 Allocators'!$B$15:$W$15, 0),FALSE)*$E150), 0, VLOOKUP(VLOOKUP($A150, 'E4 TB Allocation Details'!$A$18:$L$217, MATCH("Misc ID", 'E4 TB Allocation Details'!$A$18:$L$18, 0),FALSE), 'E2 Allocators'!$B$15:$W$361, MATCH('O5 Details by Class &amp; Accounts'!BQ$18, 'E2 Allocators'!$B$15:$W$15, 0),FALSE)*$E150)</f>
        <v>0</v>
      </c>
      <c r="BR150" s="1334">
        <f>IF(ISERROR(VLOOKUP(VLOOKUP($A150, 'E4 TB Allocation Details'!$A$18:$L$217, MATCH("Misc ID", 'E4 TB Allocation Details'!$A$18:$L$18, 0),FALSE), 'E2 Allocators'!$B$15:$W$361, MATCH('O5 Details by Class &amp; Accounts'!BR$18, 'E2 Allocators'!$B$15:$W$15, 0),FALSE)*$E150), 0, VLOOKUP(VLOOKUP($A150, 'E4 TB Allocation Details'!$A$18:$L$217, MATCH("Misc ID", 'E4 TB Allocation Details'!$A$18:$L$18, 0),FALSE), 'E2 Allocators'!$B$15:$W$361, MATCH('O5 Details by Class &amp; Accounts'!BR$18, 'E2 Allocators'!$B$15:$W$15, 0),FALSE)*$E150)</f>
        <v>0</v>
      </c>
      <c r="BS150" s="1334">
        <f t="shared" si="41"/>
        <v>0</v>
      </c>
      <c r="BT150" s="1334">
        <f>IF(ISERROR(VLOOKUP(VLOOKUP($A150, 'E4 TB Allocation Details'!$A$18:$L$217, MATCH("A &amp; G ID", 'E4 TB Allocation Details'!$A$18:$L$18, 0),FALSE), 'E2 Allocators'!$B$15:$W$361, MATCH('O5 Details by Class &amp; Accounts'!BT$18, 'E2 Allocators'!$B$15:$W$15, 0),FALSE)*$E150), 0, VLOOKUP(VLOOKUP($A150, 'E4 TB Allocation Details'!$A$18:$L$217, MATCH("A &amp; G ID", 'E4 TB Allocation Details'!$A$18:$L$18, 0),FALSE), 'E2 Allocators'!$B$15:$W$361, MATCH('O5 Details by Class &amp; Accounts'!BT$18, 'E2 Allocators'!$B$15:$W$15, 0),FALSE)*$E150)</f>
        <v>0</v>
      </c>
      <c r="BU150" s="1334">
        <f>IF(ISERROR(VLOOKUP(VLOOKUP($A150, 'E4 TB Allocation Details'!$A$18:$L$217, MATCH("A &amp; G ID", 'E4 TB Allocation Details'!$A$18:$L$18, 0),FALSE), 'E2 Allocators'!$B$15:$W$361, MATCH('O5 Details by Class &amp; Accounts'!BU$18, 'E2 Allocators'!$B$15:$W$15, 0),FALSE)*$E150), 0, VLOOKUP(VLOOKUP($A150, 'E4 TB Allocation Details'!$A$18:$L$217, MATCH("A &amp; G ID", 'E4 TB Allocation Details'!$A$18:$L$18, 0),FALSE), 'E2 Allocators'!$B$15:$W$361, MATCH('O5 Details by Class &amp; Accounts'!BU$18, 'E2 Allocators'!$B$15:$W$15, 0),FALSE)*$E150)</f>
        <v>0</v>
      </c>
      <c r="BV150" s="1334">
        <f>IF(ISERROR(VLOOKUP(VLOOKUP($A150, 'E4 TB Allocation Details'!$A$18:$L$217, MATCH("A &amp; G ID", 'E4 TB Allocation Details'!$A$18:$L$18, 0),FALSE), 'E2 Allocators'!$B$15:$W$361, MATCH('O5 Details by Class &amp; Accounts'!BV$18, 'E2 Allocators'!$B$15:$W$15, 0),FALSE)*$E150), 0, VLOOKUP(VLOOKUP($A150, 'E4 TB Allocation Details'!$A$18:$L$217, MATCH("A &amp; G ID", 'E4 TB Allocation Details'!$A$18:$L$18, 0),FALSE), 'E2 Allocators'!$B$15:$W$361, MATCH('O5 Details by Class &amp; Accounts'!BV$18, 'E2 Allocators'!$B$15:$W$15, 0),FALSE)*$E150)</f>
        <v>0</v>
      </c>
      <c r="BW150" s="1334">
        <f>IF(ISERROR(VLOOKUP(VLOOKUP($A150, 'E4 TB Allocation Details'!$A$18:$L$217, MATCH("A &amp; G ID", 'E4 TB Allocation Details'!$A$18:$L$18, 0),FALSE), 'E2 Allocators'!$B$15:$W$361, MATCH('O5 Details by Class &amp; Accounts'!BW$18, 'E2 Allocators'!$B$15:$W$15, 0),FALSE)*$E150), 0, VLOOKUP(VLOOKUP($A150, 'E4 TB Allocation Details'!$A$18:$L$217, MATCH("A &amp; G ID", 'E4 TB Allocation Details'!$A$18:$L$18, 0),FALSE), 'E2 Allocators'!$B$15:$W$361, MATCH('O5 Details by Class &amp; Accounts'!BW$18, 'E2 Allocators'!$B$15:$W$15, 0),FALSE)*$E150)</f>
        <v>0</v>
      </c>
      <c r="BX150" s="1334">
        <f>IF(ISERROR(VLOOKUP(VLOOKUP($A150, 'E4 TB Allocation Details'!$A$18:$L$217, MATCH("A &amp; G ID", 'E4 TB Allocation Details'!$A$18:$L$18, 0),FALSE), 'E2 Allocators'!$B$15:$W$361, MATCH('O5 Details by Class &amp; Accounts'!BX$18, 'E2 Allocators'!$B$15:$W$15, 0),FALSE)*$E150), 0, VLOOKUP(VLOOKUP($A150, 'E4 TB Allocation Details'!$A$18:$L$217, MATCH("A &amp; G ID", 'E4 TB Allocation Details'!$A$18:$L$18, 0),FALSE), 'E2 Allocators'!$B$15:$W$361, MATCH('O5 Details by Class &amp; Accounts'!BX$18, 'E2 Allocators'!$B$15:$W$15, 0),FALSE)*$E150)</f>
        <v>0</v>
      </c>
      <c r="BY150" s="1334">
        <f>IF(ISERROR(VLOOKUP(VLOOKUP($A150, 'E4 TB Allocation Details'!$A$18:$L$217, MATCH("A &amp; G ID", 'E4 TB Allocation Details'!$A$18:$L$18, 0),FALSE), 'E2 Allocators'!$B$15:$W$361, MATCH('O5 Details by Class &amp; Accounts'!BY$18, 'E2 Allocators'!$B$15:$W$15, 0),FALSE)*$E150), 0, VLOOKUP(VLOOKUP($A150, 'E4 TB Allocation Details'!$A$18:$L$217, MATCH("A &amp; G ID", 'E4 TB Allocation Details'!$A$18:$L$18, 0),FALSE), 'E2 Allocators'!$B$15:$W$361, MATCH('O5 Details by Class &amp; Accounts'!BY$18, 'E2 Allocators'!$B$15:$W$15, 0),FALSE)*$E150)</f>
        <v>0</v>
      </c>
      <c r="BZ150" s="1334">
        <f>IF(ISERROR(VLOOKUP(VLOOKUP($A150, 'E4 TB Allocation Details'!$A$18:$L$217, MATCH("A &amp; G ID", 'E4 TB Allocation Details'!$A$18:$L$18, 0),FALSE), 'E2 Allocators'!$B$15:$W$361, MATCH('O5 Details by Class &amp; Accounts'!BZ$18, 'E2 Allocators'!$B$15:$W$15, 0),FALSE)*$E150), 0, VLOOKUP(VLOOKUP($A150, 'E4 TB Allocation Details'!$A$18:$L$217, MATCH("A &amp; G ID", 'E4 TB Allocation Details'!$A$18:$L$18, 0),FALSE), 'E2 Allocators'!$B$15:$W$361, MATCH('O5 Details by Class &amp; Accounts'!BZ$18, 'E2 Allocators'!$B$15:$W$15, 0),FALSE)*$E150)</f>
        <v>0</v>
      </c>
      <c r="CA150" s="1334">
        <f>IF(ISERROR(VLOOKUP(VLOOKUP($A150, 'E4 TB Allocation Details'!$A$18:$L$217, MATCH("A &amp; G ID", 'E4 TB Allocation Details'!$A$18:$L$18, 0),FALSE), 'E2 Allocators'!$B$15:$W$361, MATCH('O5 Details by Class &amp; Accounts'!CA$18, 'E2 Allocators'!$B$15:$W$15, 0),FALSE)*$E150), 0, VLOOKUP(VLOOKUP($A150, 'E4 TB Allocation Details'!$A$18:$L$217, MATCH("A &amp; G ID", 'E4 TB Allocation Details'!$A$18:$L$18, 0),FALSE), 'E2 Allocators'!$B$15:$W$361, MATCH('O5 Details by Class &amp; Accounts'!CA$18, 'E2 Allocators'!$B$15:$W$15, 0),FALSE)*$E150)</f>
        <v>0</v>
      </c>
      <c r="CB150" s="1334">
        <f>IF(ISERROR(VLOOKUP(VLOOKUP($A150, 'E4 TB Allocation Details'!$A$18:$L$217, MATCH("A &amp; G ID", 'E4 TB Allocation Details'!$A$18:$L$18, 0),FALSE), 'E2 Allocators'!$B$15:$W$361, MATCH('O5 Details by Class &amp; Accounts'!CB$18, 'E2 Allocators'!$B$15:$W$15, 0),FALSE)*$E150), 0, VLOOKUP(VLOOKUP($A150, 'E4 TB Allocation Details'!$A$18:$L$217, MATCH("A &amp; G ID", 'E4 TB Allocation Details'!$A$18:$L$18, 0),FALSE), 'E2 Allocators'!$B$15:$W$361, MATCH('O5 Details by Class &amp; Accounts'!CB$18, 'E2 Allocators'!$B$15:$W$15, 0),FALSE)*$E150)</f>
        <v>0</v>
      </c>
      <c r="CC150" s="1334">
        <f>IF(ISERROR(VLOOKUP(VLOOKUP($A150, 'E4 TB Allocation Details'!$A$18:$L$217, MATCH("A &amp; G ID", 'E4 TB Allocation Details'!$A$18:$L$18, 0),FALSE), 'E2 Allocators'!$B$15:$W$361, MATCH('O5 Details by Class &amp; Accounts'!CC$18, 'E2 Allocators'!$B$15:$W$15, 0),FALSE)*$E150), 0, VLOOKUP(VLOOKUP($A150, 'E4 TB Allocation Details'!$A$18:$L$217, MATCH("A &amp; G ID", 'E4 TB Allocation Details'!$A$18:$L$18, 0),FALSE), 'E2 Allocators'!$B$15:$W$361, MATCH('O5 Details by Class &amp; Accounts'!CC$18, 'E2 Allocators'!$B$15:$W$15, 0),FALSE)*$E150)</f>
        <v>0</v>
      </c>
      <c r="CD150" s="1334">
        <f>IF(ISERROR(VLOOKUP(VLOOKUP($A150, 'E4 TB Allocation Details'!$A$18:$L$217, MATCH("A &amp; G ID", 'E4 TB Allocation Details'!$A$18:$L$18, 0),FALSE), 'E2 Allocators'!$B$15:$W$361, MATCH('O5 Details by Class &amp; Accounts'!CD$18, 'E2 Allocators'!$B$15:$W$15, 0),FALSE)*$E150), 0, VLOOKUP(VLOOKUP($A150, 'E4 TB Allocation Details'!$A$18:$L$217, MATCH("A &amp; G ID", 'E4 TB Allocation Details'!$A$18:$L$18, 0),FALSE), 'E2 Allocators'!$B$15:$W$361, MATCH('O5 Details by Class &amp; Accounts'!CD$18, 'E2 Allocators'!$B$15:$W$15, 0),FALSE)*$E150)</f>
        <v>0</v>
      </c>
      <c r="CE150" s="1334">
        <f>IF(ISERROR(VLOOKUP(VLOOKUP($A150, 'E4 TB Allocation Details'!$A$18:$L$217, MATCH("A &amp; G ID", 'E4 TB Allocation Details'!$A$18:$L$18, 0),FALSE), 'E2 Allocators'!$B$15:$W$361, MATCH('O5 Details by Class &amp; Accounts'!CE$18, 'E2 Allocators'!$B$15:$W$15, 0),FALSE)*$E150), 0, VLOOKUP(VLOOKUP($A150, 'E4 TB Allocation Details'!$A$18:$L$217, MATCH("A &amp; G ID", 'E4 TB Allocation Details'!$A$18:$L$18, 0),FALSE), 'E2 Allocators'!$B$15:$W$361, MATCH('O5 Details by Class &amp; Accounts'!CE$18, 'E2 Allocators'!$B$15:$W$15, 0),FALSE)*$E150)</f>
        <v>0</v>
      </c>
      <c r="CF150" s="1334">
        <f>IF(ISERROR(VLOOKUP(VLOOKUP($A150, 'E4 TB Allocation Details'!$A$18:$L$217, MATCH("A &amp; G ID", 'E4 TB Allocation Details'!$A$18:$L$18, 0),FALSE), 'E2 Allocators'!$B$15:$W$361, MATCH('O5 Details by Class &amp; Accounts'!CF$18, 'E2 Allocators'!$B$15:$W$15, 0),FALSE)*$E150), 0, VLOOKUP(VLOOKUP($A150, 'E4 TB Allocation Details'!$A$18:$L$217, MATCH("A &amp; G ID", 'E4 TB Allocation Details'!$A$18:$L$18, 0),FALSE), 'E2 Allocators'!$B$15:$W$361, MATCH('O5 Details by Class &amp; Accounts'!CF$18, 'E2 Allocators'!$B$15:$W$15, 0),FALSE)*$E150)</f>
        <v>0</v>
      </c>
      <c r="CG150" s="1334">
        <f>IF(ISERROR(VLOOKUP(VLOOKUP($A150, 'E4 TB Allocation Details'!$A$18:$L$217, MATCH("A &amp; G ID", 'E4 TB Allocation Details'!$A$18:$L$18, 0),FALSE), 'E2 Allocators'!$B$15:$W$361, MATCH('O5 Details by Class &amp; Accounts'!CG$18, 'E2 Allocators'!$B$15:$W$15, 0),FALSE)*$E150), 0, VLOOKUP(VLOOKUP($A150, 'E4 TB Allocation Details'!$A$18:$L$217, MATCH("A &amp; G ID", 'E4 TB Allocation Details'!$A$18:$L$18, 0),FALSE), 'E2 Allocators'!$B$15:$W$361, MATCH('O5 Details by Class &amp; Accounts'!CG$18, 'E2 Allocators'!$B$15:$W$15, 0),FALSE)*$E150)</f>
        <v>0</v>
      </c>
      <c r="CH150" s="1334">
        <f>IF(ISERROR(VLOOKUP(VLOOKUP($A150, 'E4 TB Allocation Details'!$A$18:$L$217, MATCH("A &amp; G ID", 'E4 TB Allocation Details'!$A$18:$L$18, 0),FALSE), 'E2 Allocators'!$B$15:$W$361, MATCH('O5 Details by Class &amp; Accounts'!CH$18, 'E2 Allocators'!$B$15:$W$15, 0),FALSE)*$E150), 0, VLOOKUP(VLOOKUP($A150, 'E4 TB Allocation Details'!$A$18:$L$217, MATCH("A &amp; G ID", 'E4 TB Allocation Details'!$A$18:$L$18, 0),FALSE), 'E2 Allocators'!$B$15:$W$361, MATCH('O5 Details by Class &amp; Accounts'!CH$18, 'E2 Allocators'!$B$15:$W$15, 0),FALSE)*$E150)</f>
        <v>0</v>
      </c>
      <c r="CI150" s="1334">
        <f>IF(ISERROR(VLOOKUP(VLOOKUP($A150, 'E4 TB Allocation Details'!$A$18:$L$217, MATCH("A &amp; G ID", 'E4 TB Allocation Details'!$A$18:$L$18, 0),FALSE), 'E2 Allocators'!$B$15:$W$361, MATCH('O5 Details by Class &amp; Accounts'!CI$18, 'E2 Allocators'!$B$15:$W$15, 0),FALSE)*$E150), 0, VLOOKUP(VLOOKUP($A150, 'E4 TB Allocation Details'!$A$18:$L$217, MATCH("A &amp; G ID", 'E4 TB Allocation Details'!$A$18:$L$18, 0),FALSE), 'E2 Allocators'!$B$15:$W$361, MATCH('O5 Details by Class &amp; Accounts'!CI$18, 'E2 Allocators'!$B$15:$W$15, 0),FALSE)*$E150)</f>
        <v>0</v>
      </c>
      <c r="CJ150" s="1334">
        <f>IF(ISERROR(VLOOKUP(VLOOKUP($A150, 'E4 TB Allocation Details'!$A$18:$L$217, MATCH("A &amp; G ID", 'E4 TB Allocation Details'!$A$18:$L$18, 0),FALSE), 'E2 Allocators'!$B$15:$W$361, MATCH('O5 Details by Class &amp; Accounts'!CJ$18, 'E2 Allocators'!$B$15:$W$15, 0),FALSE)*$E150), 0, VLOOKUP(VLOOKUP($A150, 'E4 TB Allocation Details'!$A$18:$L$217, MATCH("A &amp; G ID", 'E4 TB Allocation Details'!$A$18:$L$18, 0),FALSE), 'E2 Allocators'!$B$15:$W$361, MATCH('O5 Details by Class &amp; Accounts'!CJ$18, 'E2 Allocators'!$B$15:$W$15, 0),FALSE)*$E150)</f>
        <v>0</v>
      </c>
      <c r="CK150" s="1334">
        <f>IF(ISERROR(VLOOKUP(VLOOKUP($A150, 'E4 TB Allocation Details'!$A$18:$L$217, MATCH("A &amp; G ID", 'E4 TB Allocation Details'!$A$18:$L$18, 0),FALSE), 'E2 Allocators'!$B$15:$W$361, MATCH('O5 Details by Class &amp; Accounts'!CK$18, 'E2 Allocators'!$B$15:$W$15, 0),FALSE)*$E150), 0, VLOOKUP(VLOOKUP($A150, 'E4 TB Allocation Details'!$A$18:$L$217, MATCH("A &amp; G ID", 'E4 TB Allocation Details'!$A$18:$L$18, 0),FALSE), 'E2 Allocators'!$B$15:$W$361, MATCH('O5 Details by Class &amp; Accounts'!CK$18, 'E2 Allocators'!$B$15:$W$15, 0),FALSE)*$E150)</f>
        <v>0</v>
      </c>
      <c r="CL150" s="1334">
        <f>IF(ISERROR(VLOOKUP(VLOOKUP($A150, 'E4 TB Allocation Details'!$A$18:$L$217, MATCH("A &amp; G ID", 'E4 TB Allocation Details'!$A$18:$L$18, 0),FALSE), 'E2 Allocators'!$B$15:$W$361, MATCH('O5 Details by Class &amp; Accounts'!CL$18, 'E2 Allocators'!$B$15:$W$15, 0),FALSE)*$E150), 0, VLOOKUP(VLOOKUP($A150, 'E4 TB Allocation Details'!$A$18:$L$217, MATCH("A &amp; G ID", 'E4 TB Allocation Details'!$A$18:$L$18, 0),FALSE), 'E2 Allocators'!$B$15:$W$361, MATCH('O5 Details by Class &amp; Accounts'!CL$18, 'E2 Allocators'!$B$15:$W$15, 0),FALSE)*$E150)</f>
        <v>0</v>
      </c>
      <c r="CM150" s="1334">
        <f>IF(ISERROR(VLOOKUP(VLOOKUP($A150, 'E4 TB Allocation Details'!$A$18:$L$217, MATCH("A &amp; G ID", 'E4 TB Allocation Details'!$A$18:$L$18, 0),FALSE), 'E2 Allocators'!$B$15:$W$361, MATCH('O5 Details by Class &amp; Accounts'!CM$18, 'E2 Allocators'!$B$15:$W$15, 0),FALSE)*$E150), 0, VLOOKUP(VLOOKUP($A150, 'E4 TB Allocation Details'!$A$18:$L$217, MATCH("A &amp; G ID", 'E4 TB Allocation Details'!$A$18:$L$18, 0),FALSE), 'E2 Allocators'!$B$15:$W$361, MATCH('O5 Details by Class &amp; Accounts'!CM$18, 'E2 Allocators'!$B$15:$W$15, 0),FALSE)*$E150)</f>
        <v>0</v>
      </c>
      <c r="CN150" s="1334">
        <f t="shared" si="42"/>
        <v>0</v>
      </c>
      <c r="CO150" s="1670">
        <f t="shared" si="43"/>
        <v>0</v>
      </c>
      <c r="CQ150" s="1926" t="s">
        <v>535</v>
      </c>
    </row>
    <row r="151" spans="1:95" s="64" customFormat="1" ht="25.5" x14ac:dyDescent="0.2">
      <c r="A151" s="1102">
        <v>5095</v>
      </c>
      <c r="B151" s="1101" t="s">
        <v>1666</v>
      </c>
      <c r="C151" s="1667">
        <f>IF(ISERROR(VLOOKUP($A151,'I3 TB Data'!$A$20:$H$465,MATCH('O5 Details by Class &amp; Accounts'!$C$18, 'I3 TB Data'!$A$20:$H$20,0),0)), 0, VLOOKUP($A151,'I3 TB Data'!$A$20:$H$465,MATCH('O5 Details by Class &amp; Accounts'!$C$18,'I3 TB Data'!$A$20:$H$20,0),0))</f>
        <v>35500</v>
      </c>
      <c r="D151" s="1668"/>
      <c r="E151" s="1667">
        <f t="shared" si="44"/>
        <v>35500</v>
      </c>
      <c r="F151" s="1669">
        <f>IF(ISERROR(VLOOKUP($A151, 'E1 Categorization'!A33:E123, MATCH("Customer Component", 'E1 Categorization'!$A$33:$E$33,0), 0)), 0, IF(VLOOKUP($A151, 'E1 Categorization'!A33:E123, MATCH("Customer Component", 'E1 Categorization'!$A$33:$E$33,0), 0)=0, 'O5 Details by Class &amp; Accounts'!$E151, IF(AND(VLOOKUP($A151, 'E1 Categorization'!A33:E123, MATCH("Customer Component", 'E1 Categorization'!$A$33:$E$33,0), 0) &gt;0, VLOOKUP($A151, 'E1 Categorization'!A33:E123, MATCH("Customer Component", 'E1 Categorization'!$A$33:$E$33,0), 0)&lt;1), 'O5 Details by Class &amp; Accounts'!$E151*(1-VLOOKUP($A151, 'E1 Categorization'!A33:E123, MATCH("Customer Component", 'E1 Categorization'!$A$33:$E$33,0), 0)), 0)))</f>
        <v>21300</v>
      </c>
      <c r="G151" s="1669">
        <f>IF(ISERROR(VLOOKUP($A151, 'E1 Categorization'!A33:E123, MATCH("Customer Component", 'E1 Categorization'!$A$33:$E$33,0), 0)),0, IF(VLOOKUP($A151, 'E1 Categorization'!A33:E123, MATCH("Customer Component", 'E1 Categorization'!$A$33:$E$33,0), 0)=0, 0, IF(AND(VLOOKUP($A151, 'E1 Categorization'!A33:E123, MATCH("Customer Component", 'E1 Categorization'!$A$33:$E$33,0), 0) &gt;0, VLOOKUP($A151, 'E1 Categorization'!A33:E123, MATCH("Customer Component", 'E1 Categorization'!$A$33:$E$33,0), 0)&lt;1), 'O5 Details by Class &amp; Accounts'!$E151*(VLOOKUP($A151, 'E1 Categorization'!A33:E123, MATCH("Customer Component", 'E1 Categorization'!$A$33:$E$33,0), 0)), 'O5 Details by Class &amp; Accounts'!$E151)))</f>
        <v>14200</v>
      </c>
      <c r="H151" s="1334">
        <f t="shared" si="38"/>
        <v>35500</v>
      </c>
      <c r="I151" s="1334">
        <f>IF(ISERROR(VLOOKUP(VLOOKUP($A151, 'E4 TB Allocation Details'!$A$18:$L$217, MATCH("Demand ID", 'E4 TB Allocation Details'!$A$18:$L$18, 0),FALSE), 'E2 Allocators'!$B$15:$W$361, MATCH('O5 Details by Class &amp; Accounts'!I$18, 'E2 Allocators'!$B$15:$W$15, 0),FALSE)*$F151), 0, VLOOKUP(VLOOKUP($A151, 'E4 TB Allocation Details'!$A$18:$L$217, MATCH("Demand ID", 'E4 TB Allocation Details'!$A$18:$L$18, 0),FALSE), 'E2 Allocators'!$B$15:$W$361, MATCH('O5 Details by Class &amp; Accounts'!I$18, 'E2 Allocators'!$B$15:$W$15, 0),FALSE)*$F151)</f>
        <v>6903.8654969165655</v>
      </c>
      <c r="J151" s="1334">
        <f>IF(ISERROR(VLOOKUP(VLOOKUP($A151, 'E4 TB Allocation Details'!$A$18:$L$217, MATCH("Demand ID", 'E4 TB Allocation Details'!$A$18:$L$18, 0),FALSE), 'E2 Allocators'!$B$15:$W$361, MATCH('O5 Details by Class &amp; Accounts'!J$18, 'E2 Allocators'!$B$15:$W$15, 0),FALSE)*$F151), 0, VLOOKUP(VLOOKUP($A151, 'E4 TB Allocation Details'!$A$18:$L$217, MATCH("Demand ID", 'E4 TB Allocation Details'!$A$18:$L$18, 0),FALSE), 'E2 Allocators'!$B$15:$W$361, MATCH('O5 Details by Class &amp; Accounts'!J$18, 'E2 Allocators'!$B$15:$W$15, 0),FALSE)*$F151)</f>
        <v>2381.9184439271016</v>
      </c>
      <c r="K151" s="1334">
        <f>IF(ISERROR(VLOOKUP(VLOOKUP($A151, 'E4 TB Allocation Details'!$A$18:$L$217, MATCH("Demand ID", 'E4 TB Allocation Details'!$A$18:$L$18, 0),FALSE), 'E2 Allocators'!$B$15:$W$361, MATCH('O5 Details by Class &amp; Accounts'!K$18, 'E2 Allocators'!$B$15:$W$15, 0),FALSE)*$F151), 0, VLOOKUP(VLOOKUP($A151, 'E4 TB Allocation Details'!$A$18:$L$217, MATCH("Demand ID", 'E4 TB Allocation Details'!$A$18:$L$18, 0),FALSE), 'E2 Allocators'!$B$15:$W$361, MATCH('O5 Details by Class &amp; Accounts'!K$18, 'E2 Allocators'!$B$15:$W$15, 0),FALSE)*$F151)</f>
        <v>5340.9056213065569</v>
      </c>
      <c r="L151" s="1334">
        <f>IF(ISERROR(VLOOKUP(VLOOKUP($A151, 'E4 TB Allocation Details'!$A$18:$L$217, MATCH("Demand ID", 'E4 TB Allocation Details'!$A$18:$L$18, 0),FALSE), 'E2 Allocators'!$B$15:$W$361, MATCH('O5 Details by Class &amp; Accounts'!L$18, 'E2 Allocators'!$B$15:$W$15, 0),FALSE)*$F151), 0, VLOOKUP(VLOOKUP($A151, 'E4 TB Allocation Details'!$A$18:$L$217, MATCH("Demand ID", 'E4 TB Allocation Details'!$A$18:$L$18, 0),FALSE), 'E2 Allocators'!$B$15:$W$361, MATCH('O5 Details by Class &amp; Accounts'!L$18, 'E2 Allocators'!$B$15:$W$15, 0),FALSE)*$F151)</f>
        <v>0</v>
      </c>
      <c r="M151" s="1334">
        <f>IF(ISERROR(VLOOKUP(VLOOKUP($A151, 'E4 TB Allocation Details'!$A$18:$L$217, MATCH("Demand ID", 'E4 TB Allocation Details'!$A$18:$L$18, 0),FALSE), 'E2 Allocators'!$B$15:$W$361, MATCH('O5 Details by Class &amp; Accounts'!M$18, 'E2 Allocators'!$B$15:$W$15, 0),FALSE)*$F151), 0, VLOOKUP(VLOOKUP($A151, 'E4 TB Allocation Details'!$A$18:$L$217, MATCH("Demand ID", 'E4 TB Allocation Details'!$A$18:$L$18, 0),FALSE), 'E2 Allocators'!$B$15:$W$361, MATCH('O5 Details by Class &amp; Accounts'!M$18, 'E2 Allocators'!$B$15:$W$15, 0),FALSE)*$F151)</f>
        <v>2747.011438044698</v>
      </c>
      <c r="N151" s="1334">
        <f>IF(ISERROR(VLOOKUP(VLOOKUP($A151, 'E4 TB Allocation Details'!$A$18:$L$217, MATCH("Demand ID", 'E4 TB Allocation Details'!$A$18:$L$18, 0),FALSE), 'E2 Allocators'!$B$15:$W$361, MATCH('O5 Details by Class &amp; Accounts'!N$18, 'E2 Allocators'!$B$15:$W$15, 0),FALSE)*$F151), 0, VLOOKUP(VLOOKUP($A151, 'E4 TB Allocation Details'!$A$18:$L$217, MATCH("Demand ID", 'E4 TB Allocation Details'!$A$18:$L$18, 0),FALSE), 'E2 Allocators'!$B$15:$W$361, MATCH('O5 Details by Class &amp; Accounts'!N$18, 'E2 Allocators'!$B$15:$W$15, 0),FALSE)*$F151)</f>
        <v>3895.4648754772948</v>
      </c>
      <c r="O151" s="1334">
        <f>IF(ISERROR(VLOOKUP(VLOOKUP($A151, 'E4 TB Allocation Details'!$A$18:$L$217, MATCH("Demand ID", 'E4 TB Allocation Details'!$A$18:$L$18, 0),FALSE), 'E2 Allocators'!$B$15:$W$361, MATCH('O5 Details by Class &amp; Accounts'!O$18, 'E2 Allocators'!$B$15:$W$15, 0),FALSE)*$F151), 0, VLOOKUP(VLOOKUP($A151, 'E4 TB Allocation Details'!$A$18:$L$217, MATCH("Demand ID", 'E4 TB Allocation Details'!$A$18:$L$18, 0),FALSE), 'E2 Allocators'!$B$15:$W$361, MATCH('O5 Details by Class &amp; Accounts'!O$18, 'E2 Allocators'!$B$15:$W$15, 0),FALSE)*$F151)</f>
        <v>0</v>
      </c>
      <c r="P151" s="1334">
        <f>IF(ISERROR(VLOOKUP(VLOOKUP($A151, 'E4 TB Allocation Details'!$A$18:$L$217, MATCH("Demand ID", 'E4 TB Allocation Details'!$A$18:$L$18, 0),FALSE), 'E2 Allocators'!$B$15:$W$361, MATCH('O5 Details by Class &amp; Accounts'!P$18, 'E2 Allocators'!$B$15:$W$15, 0),FALSE)*$F151), 0, VLOOKUP(VLOOKUP($A151, 'E4 TB Allocation Details'!$A$18:$L$217, MATCH("Demand ID", 'E4 TB Allocation Details'!$A$18:$L$18, 0),FALSE), 'E2 Allocators'!$B$15:$W$361, MATCH('O5 Details by Class &amp; Accounts'!P$18, 'E2 Allocators'!$B$15:$W$15, 0),FALSE)*$F151)</f>
        <v>2.6928223146619001</v>
      </c>
      <c r="Q151" s="1334">
        <f>IF(ISERROR(VLOOKUP(VLOOKUP($A151, 'E4 TB Allocation Details'!$A$18:$L$217, MATCH("Demand ID", 'E4 TB Allocation Details'!$A$18:$L$18, 0),FALSE), 'E2 Allocators'!$B$15:$W$361, MATCH('O5 Details by Class &amp; Accounts'!Q$18, 'E2 Allocators'!$B$15:$W$15, 0),FALSE)*$F151), 0, VLOOKUP(VLOOKUP($A151, 'E4 TB Allocation Details'!$A$18:$L$217, MATCH("Demand ID", 'E4 TB Allocation Details'!$A$18:$L$18, 0),FALSE), 'E2 Allocators'!$B$15:$W$361, MATCH('O5 Details by Class &amp; Accounts'!Q$18, 'E2 Allocators'!$B$15:$W$15, 0),FALSE)*$F151)</f>
        <v>28.141302013123138</v>
      </c>
      <c r="R151" s="1334">
        <f>IF(ISERROR(VLOOKUP(VLOOKUP($A151, 'E4 TB Allocation Details'!$A$18:$L$217, MATCH("Demand ID", 'E4 TB Allocation Details'!$A$18:$L$18, 0),FALSE), 'E2 Allocators'!$B$15:$W$361, MATCH('O5 Details by Class &amp; Accounts'!R$18, 'E2 Allocators'!$B$15:$W$15, 0),FALSE)*$F151), 0, VLOOKUP(VLOOKUP($A151, 'E4 TB Allocation Details'!$A$18:$L$217, MATCH("Demand ID", 'E4 TB Allocation Details'!$A$18:$L$18, 0),FALSE), 'E2 Allocators'!$B$15:$W$361, MATCH('O5 Details by Class &amp; Accounts'!R$18, 'E2 Allocators'!$B$15:$W$15, 0),FALSE)*$F151)</f>
        <v>0</v>
      </c>
      <c r="S151" s="1334">
        <f>IF(ISERROR(VLOOKUP(VLOOKUP($A151, 'E4 TB Allocation Details'!$A$18:$L$217, MATCH("Demand ID", 'E4 TB Allocation Details'!$A$18:$L$18, 0),FALSE), 'E2 Allocators'!$B$15:$W$361, MATCH('O5 Details by Class &amp; Accounts'!S$18, 'E2 Allocators'!$B$15:$W$15, 0),FALSE)*$F151), 0, VLOOKUP(VLOOKUP($A151, 'E4 TB Allocation Details'!$A$18:$L$217, MATCH("Demand ID", 'E4 TB Allocation Details'!$A$18:$L$18, 0),FALSE), 'E2 Allocators'!$B$15:$W$361, MATCH('O5 Details by Class &amp; Accounts'!S$18, 'E2 Allocators'!$B$15:$W$15, 0),FALSE)*$F151)</f>
        <v>0</v>
      </c>
      <c r="T151" s="1334">
        <f>IF(ISERROR(VLOOKUP(VLOOKUP($A151, 'E4 TB Allocation Details'!$A$18:$L$217, MATCH("Demand ID", 'E4 TB Allocation Details'!$A$18:$L$18, 0),FALSE), 'E2 Allocators'!$B$15:$W$361, MATCH('O5 Details by Class &amp; Accounts'!T$18, 'E2 Allocators'!$B$15:$W$15, 0),FALSE)*$F151), 0, VLOOKUP(VLOOKUP($A151, 'E4 TB Allocation Details'!$A$18:$L$217, MATCH("Demand ID", 'E4 TB Allocation Details'!$A$18:$L$18, 0),FALSE), 'E2 Allocators'!$B$15:$W$361, MATCH('O5 Details by Class &amp; Accounts'!T$18, 'E2 Allocators'!$B$15:$W$15, 0),FALSE)*$F151)</f>
        <v>0</v>
      </c>
      <c r="U151" s="1334">
        <f>IF(ISERROR(VLOOKUP(VLOOKUP($A151, 'E4 TB Allocation Details'!$A$18:$L$217, MATCH("Demand ID", 'E4 TB Allocation Details'!$A$18:$L$18, 0),FALSE), 'E2 Allocators'!$B$15:$W$361, MATCH('O5 Details by Class &amp; Accounts'!U$18, 'E2 Allocators'!$B$15:$W$15, 0),FALSE)*$F151), 0, VLOOKUP(VLOOKUP($A151, 'E4 TB Allocation Details'!$A$18:$L$217, MATCH("Demand ID", 'E4 TB Allocation Details'!$A$18:$L$18, 0),FALSE), 'E2 Allocators'!$B$15:$W$361, MATCH('O5 Details by Class &amp; Accounts'!U$18, 'E2 Allocators'!$B$15:$W$15, 0),FALSE)*$F151)</f>
        <v>0</v>
      </c>
      <c r="V151" s="1334">
        <f>IF(ISERROR(VLOOKUP(VLOOKUP($A151, 'E4 TB Allocation Details'!$A$18:$L$217, MATCH("Demand ID", 'E4 TB Allocation Details'!$A$18:$L$18, 0),FALSE), 'E2 Allocators'!$B$15:$W$361, MATCH('O5 Details by Class &amp; Accounts'!V$18, 'E2 Allocators'!$B$15:$W$15, 0),FALSE)*$F151), 0, VLOOKUP(VLOOKUP($A151, 'E4 TB Allocation Details'!$A$18:$L$217, MATCH("Demand ID", 'E4 TB Allocation Details'!$A$18:$L$18, 0),FALSE), 'E2 Allocators'!$B$15:$W$361, MATCH('O5 Details by Class &amp; Accounts'!V$18, 'E2 Allocators'!$B$15:$W$15, 0),FALSE)*$F151)</f>
        <v>0</v>
      </c>
      <c r="W151" s="1334">
        <f>IF(ISERROR(VLOOKUP(VLOOKUP($A151, 'E4 TB Allocation Details'!$A$18:$L$217, MATCH("Demand ID", 'E4 TB Allocation Details'!$A$18:$L$18, 0),FALSE), 'E2 Allocators'!$B$15:$W$361, MATCH('O5 Details by Class &amp; Accounts'!W$18, 'E2 Allocators'!$B$15:$W$15, 0),FALSE)*$F151), 0, VLOOKUP(VLOOKUP($A151, 'E4 TB Allocation Details'!$A$18:$L$217, MATCH("Demand ID", 'E4 TB Allocation Details'!$A$18:$L$18, 0),FALSE), 'E2 Allocators'!$B$15:$W$361, MATCH('O5 Details by Class &amp; Accounts'!W$18, 'E2 Allocators'!$B$15:$W$15, 0),FALSE)*$F151)</f>
        <v>0</v>
      </c>
      <c r="X151" s="1334">
        <f>IF(ISERROR(VLOOKUP(VLOOKUP($A151, 'E4 TB Allocation Details'!$A$18:$L$217, MATCH("Demand ID", 'E4 TB Allocation Details'!$A$18:$L$18, 0),FALSE), 'E2 Allocators'!$B$15:$W$361, MATCH('O5 Details by Class &amp; Accounts'!X$18, 'E2 Allocators'!$B$15:$W$15, 0),FALSE)*$F151), 0, VLOOKUP(VLOOKUP($A151, 'E4 TB Allocation Details'!$A$18:$L$217, MATCH("Demand ID", 'E4 TB Allocation Details'!$A$18:$L$18, 0),FALSE), 'E2 Allocators'!$B$15:$W$361, MATCH('O5 Details by Class &amp; Accounts'!X$18, 'E2 Allocators'!$B$15:$W$15, 0),FALSE)*$F151)</f>
        <v>0</v>
      </c>
      <c r="Y151" s="1334">
        <f>IF(ISERROR(VLOOKUP(VLOOKUP($A151, 'E4 TB Allocation Details'!$A$18:$L$217, MATCH("Demand ID", 'E4 TB Allocation Details'!$A$18:$L$18, 0),FALSE), 'E2 Allocators'!$B$15:$W$361, MATCH('O5 Details by Class &amp; Accounts'!Y$18, 'E2 Allocators'!$B$15:$W$15, 0),FALSE)*$F151), 0, VLOOKUP(VLOOKUP($A151, 'E4 TB Allocation Details'!$A$18:$L$217, MATCH("Demand ID", 'E4 TB Allocation Details'!$A$18:$L$18, 0),FALSE), 'E2 Allocators'!$B$15:$W$361, MATCH('O5 Details by Class &amp; Accounts'!Y$18, 'E2 Allocators'!$B$15:$W$15, 0),FALSE)*$F151)</f>
        <v>0</v>
      </c>
      <c r="Z151" s="1334">
        <f>IF(ISERROR(VLOOKUP(VLOOKUP($A151, 'E4 TB Allocation Details'!$A$18:$L$217, MATCH("Demand ID", 'E4 TB Allocation Details'!$A$18:$L$18, 0),FALSE), 'E2 Allocators'!$B$15:$W$361, MATCH('O5 Details by Class &amp; Accounts'!Z$18, 'E2 Allocators'!$B$15:$W$15, 0),FALSE)*$F151), 0, VLOOKUP(VLOOKUP($A151, 'E4 TB Allocation Details'!$A$18:$L$217, MATCH("Demand ID", 'E4 TB Allocation Details'!$A$18:$L$18, 0),FALSE), 'E2 Allocators'!$B$15:$W$361, MATCH('O5 Details by Class &amp; Accounts'!Z$18, 'E2 Allocators'!$B$15:$W$15, 0),FALSE)*$F151)</f>
        <v>0</v>
      </c>
      <c r="AA151" s="1334">
        <f>IF(ISERROR(VLOOKUP(VLOOKUP($A151, 'E4 TB Allocation Details'!$A$18:$L$217, MATCH("Demand ID", 'E4 TB Allocation Details'!$A$18:$L$18, 0),FALSE), 'E2 Allocators'!$B$15:$W$361, MATCH('O5 Details by Class &amp; Accounts'!AA$18, 'E2 Allocators'!$B$15:$W$15, 0),FALSE)*$F151), 0, VLOOKUP(VLOOKUP($A151, 'E4 TB Allocation Details'!$A$18:$L$217, MATCH("Demand ID", 'E4 TB Allocation Details'!$A$18:$L$18, 0),FALSE), 'E2 Allocators'!$B$15:$W$361, MATCH('O5 Details by Class &amp; Accounts'!AA$18, 'E2 Allocators'!$B$15:$W$15, 0),FALSE)*$F151)</f>
        <v>0</v>
      </c>
      <c r="AB151" s="1334">
        <f>IF(ISERROR(VLOOKUP(VLOOKUP($A151, 'E4 TB Allocation Details'!$A$18:$L$217, MATCH("Demand ID", 'E4 TB Allocation Details'!$A$18:$L$18, 0),FALSE), 'E2 Allocators'!$B$15:$W$361, MATCH('O5 Details by Class &amp; Accounts'!AB$18, 'E2 Allocators'!$B$15:$W$15, 0),FALSE)*$F151), 0, VLOOKUP(VLOOKUP($A151, 'E4 TB Allocation Details'!$A$18:$L$217, MATCH("Demand ID", 'E4 TB Allocation Details'!$A$18:$L$18, 0),FALSE), 'E2 Allocators'!$B$15:$W$361, MATCH('O5 Details by Class &amp; Accounts'!AB$18, 'E2 Allocators'!$B$15:$W$15, 0),FALSE)*$F151)</f>
        <v>0</v>
      </c>
      <c r="AC151" s="1334">
        <f t="shared" si="39"/>
        <v>21299.999999999996</v>
      </c>
      <c r="AD151" s="1334">
        <f>IF(ISERROR(VLOOKUP(VLOOKUP($A151, 'E4 TB Allocation Details'!$A$18:$L$217, MATCH("Customer ID", 'E4 TB Allocation Details'!$A$18:$L$18, 0),FALSE), 'E2 Allocators'!$B$15:$W$361, MATCH('O5 Details by Class &amp; Accounts'!AD$18, 'E2 Allocators'!$B$15:$W$15, 0),FALSE)*$G151), 0, VLOOKUP(VLOOKUP($A151, 'E4 TB Allocation Details'!$A$18:$L$217, MATCH("Customer ID", 'E4 TB Allocation Details'!$A$18:$L$18, 0),FALSE), 'E2 Allocators'!$B$15:$W$361, MATCH('O5 Details by Class &amp; Accounts'!AD$18, 'E2 Allocators'!$B$15:$W$15, 0),FALSE)*$G151)</f>
        <v>10358.224902298954</v>
      </c>
      <c r="AE151" s="1334">
        <f>IF(ISERROR(VLOOKUP(VLOOKUP($A151, 'E4 TB Allocation Details'!$A$18:$L$217, MATCH("Customer ID", 'E4 TB Allocation Details'!$A$18:$L$18, 0),FALSE), 'E2 Allocators'!$B$15:$W$361, MATCH('O5 Details by Class &amp; Accounts'!AE$18, 'E2 Allocators'!$B$15:$W$15, 0),FALSE)*$G151), 0, VLOOKUP(VLOOKUP($A151, 'E4 TB Allocation Details'!$A$18:$L$217, MATCH("Customer ID", 'E4 TB Allocation Details'!$A$18:$L$18, 0),FALSE), 'E2 Allocators'!$B$15:$W$361, MATCH('O5 Details by Class &amp; Accounts'!AE$18, 'E2 Allocators'!$B$15:$W$15, 0),FALSE)*$G151)</f>
        <v>1142.8164203271124</v>
      </c>
      <c r="AF151" s="1334">
        <f>IF(ISERROR(VLOOKUP(VLOOKUP($A151, 'E4 TB Allocation Details'!$A$18:$L$217, MATCH("Customer ID", 'E4 TB Allocation Details'!$A$18:$L$18, 0),FALSE), 'E2 Allocators'!$B$15:$W$361, MATCH('O5 Details by Class &amp; Accounts'!AF$18, 'E2 Allocators'!$B$15:$W$15, 0),FALSE)*$G151), 0, VLOOKUP(VLOOKUP($A151, 'E4 TB Allocation Details'!$A$18:$L$217, MATCH("Customer ID", 'E4 TB Allocation Details'!$A$18:$L$18, 0),FALSE), 'E2 Allocators'!$B$15:$W$361, MATCH('O5 Details by Class &amp; Accounts'!AF$18, 'E2 Allocators'!$B$15:$W$15, 0),FALSE)*$G151)</f>
        <v>140.36912795073849</v>
      </c>
      <c r="AG151" s="1334">
        <f>IF(ISERROR(VLOOKUP(VLOOKUP($A151, 'E4 TB Allocation Details'!$A$18:$L$217, MATCH("Customer ID", 'E4 TB Allocation Details'!$A$18:$L$18, 0),FALSE), 'E2 Allocators'!$B$15:$W$361, MATCH('O5 Details by Class &amp; Accounts'!AG$18, 'E2 Allocators'!$B$15:$W$15, 0),FALSE)*$G151), 0, VLOOKUP(VLOOKUP($A151, 'E4 TB Allocation Details'!$A$18:$L$217, MATCH("Customer ID", 'E4 TB Allocation Details'!$A$18:$L$18, 0),FALSE), 'E2 Allocators'!$B$15:$W$361, MATCH('O5 Details by Class &amp; Accounts'!AG$18, 'E2 Allocators'!$B$15:$W$15, 0),FALSE)*$G151)</f>
        <v>0</v>
      </c>
      <c r="AH151" s="1334">
        <f>IF(ISERROR(VLOOKUP(VLOOKUP($A151, 'E4 TB Allocation Details'!$A$18:$L$217, MATCH("Customer ID", 'E4 TB Allocation Details'!$A$18:$L$18, 0),FALSE), 'E2 Allocators'!$B$15:$W$361, MATCH('O5 Details by Class &amp; Accounts'!AH$18, 'E2 Allocators'!$B$15:$W$15, 0),FALSE)*$G151), 0, VLOOKUP(VLOOKUP($A151, 'E4 TB Allocation Details'!$A$18:$L$217, MATCH("Customer ID", 'E4 TB Allocation Details'!$A$18:$L$18, 0),FALSE), 'E2 Allocators'!$B$15:$W$361, MATCH('O5 Details by Class &amp; Accounts'!AH$18, 'E2 Allocators'!$B$15:$W$15, 0),FALSE)*$G151)</f>
        <v>3.2166323531410397</v>
      </c>
      <c r="AI151" s="1334">
        <f>IF(ISERROR(VLOOKUP(VLOOKUP($A151, 'E4 TB Allocation Details'!$A$18:$L$217, MATCH("Customer ID", 'E4 TB Allocation Details'!$A$18:$L$18, 0),FALSE), 'E2 Allocators'!$B$15:$W$361, MATCH('O5 Details by Class &amp; Accounts'!AI$18, 'E2 Allocators'!$B$15:$W$15, 0),FALSE)*$G151), 0, VLOOKUP(VLOOKUP($A151, 'E4 TB Allocation Details'!$A$18:$L$217, MATCH("Customer ID", 'E4 TB Allocation Details'!$A$18:$L$18, 0),FALSE), 'E2 Allocators'!$B$15:$W$361, MATCH('O5 Details by Class &amp; Accounts'!AI$18, 'E2 Allocators'!$B$15:$W$15, 0),FALSE)*$G151)</f>
        <v>0.80415808828525992</v>
      </c>
      <c r="AJ151" s="1334">
        <f>IF(ISERROR(VLOOKUP(VLOOKUP($A151, 'E4 TB Allocation Details'!$A$18:$L$217, MATCH("Customer ID", 'E4 TB Allocation Details'!$A$18:$L$18, 0),FALSE), 'E2 Allocators'!$B$15:$W$361, MATCH('O5 Details by Class &amp; Accounts'!AJ$18, 'E2 Allocators'!$B$15:$W$15, 0),FALSE)*$G151), 0, VLOOKUP(VLOOKUP($A151, 'E4 TB Allocation Details'!$A$18:$L$217, MATCH("Customer ID", 'E4 TB Allocation Details'!$A$18:$L$18, 0),FALSE), 'E2 Allocators'!$B$15:$W$361, MATCH('O5 Details by Class &amp; Accounts'!AJ$18, 'E2 Allocators'!$B$15:$W$15, 0),FALSE)*$G151)</f>
        <v>2327.2308424099233</v>
      </c>
      <c r="AK151" s="1334">
        <f>IF(ISERROR(VLOOKUP(VLOOKUP($A151, 'E4 TB Allocation Details'!$A$18:$L$217, MATCH("Customer ID", 'E4 TB Allocation Details'!$A$18:$L$18, 0),FALSE), 'E2 Allocators'!$B$15:$W$361, MATCH('O5 Details by Class &amp; Accounts'!AK$18, 'E2 Allocators'!$B$15:$W$15, 0),FALSE)*$G151), 0, VLOOKUP(VLOOKUP($A151, 'E4 TB Allocation Details'!$A$18:$L$217, MATCH("Customer ID", 'E4 TB Allocation Details'!$A$18:$L$18, 0),FALSE), 'E2 Allocators'!$B$15:$W$361, MATCH('O5 Details by Class &amp; Accounts'!AK$18, 'E2 Allocators'!$B$15:$W$15, 0),FALSE)*$G151)</f>
        <v>143.49698280066727</v>
      </c>
      <c r="AL151" s="1334">
        <f>IF(ISERROR(VLOOKUP(VLOOKUP($A151, 'E4 TB Allocation Details'!$A$18:$L$217, MATCH("Customer ID", 'E4 TB Allocation Details'!$A$18:$L$18, 0),FALSE), 'E2 Allocators'!$B$15:$W$361, MATCH('O5 Details by Class &amp; Accounts'!AL$18, 'E2 Allocators'!$B$15:$W$15, 0),FALSE)*$G151), 0, VLOOKUP(VLOOKUP($A151, 'E4 TB Allocation Details'!$A$18:$L$217, MATCH("Customer ID", 'E4 TB Allocation Details'!$A$18:$L$18, 0),FALSE), 'E2 Allocators'!$B$15:$W$361, MATCH('O5 Details by Class &amp; Accounts'!AL$18, 'E2 Allocators'!$B$15:$W$15, 0),FALSE)*$G151)</f>
        <v>83.840933771176395</v>
      </c>
      <c r="AM151" s="1334">
        <f>IF(ISERROR(VLOOKUP(VLOOKUP($A151, 'E4 TB Allocation Details'!$A$18:$L$217, MATCH("Customer ID", 'E4 TB Allocation Details'!$A$18:$L$18, 0),FALSE), 'E2 Allocators'!$B$15:$W$361, MATCH('O5 Details by Class &amp; Accounts'!AM$18, 'E2 Allocators'!$B$15:$W$15, 0),FALSE)*$G151), 0, VLOOKUP(VLOOKUP($A151, 'E4 TB Allocation Details'!$A$18:$L$217, MATCH("Customer ID", 'E4 TB Allocation Details'!$A$18:$L$18, 0),FALSE), 'E2 Allocators'!$B$15:$W$361, MATCH('O5 Details by Class &amp; Accounts'!AM$18, 'E2 Allocators'!$B$15:$W$15, 0),FALSE)*$G151)</f>
        <v>0</v>
      </c>
      <c r="AN151" s="1334">
        <f>IF(ISERROR(VLOOKUP(VLOOKUP($A151, 'E4 TB Allocation Details'!$A$18:$L$217, MATCH("Customer ID", 'E4 TB Allocation Details'!$A$18:$L$18, 0),FALSE), 'E2 Allocators'!$B$15:$W$361, MATCH('O5 Details by Class &amp; Accounts'!AN$18, 'E2 Allocators'!$B$15:$W$15, 0),FALSE)*$G151), 0, VLOOKUP(VLOOKUP($A151, 'E4 TB Allocation Details'!$A$18:$L$217, MATCH("Customer ID", 'E4 TB Allocation Details'!$A$18:$L$18, 0),FALSE), 'E2 Allocators'!$B$15:$W$361, MATCH('O5 Details by Class &amp; Accounts'!AN$18, 'E2 Allocators'!$B$15:$W$15, 0),FALSE)*$G151)</f>
        <v>0</v>
      </c>
      <c r="AO151" s="1334">
        <f>IF(ISERROR(VLOOKUP(VLOOKUP($A151, 'E4 TB Allocation Details'!$A$18:$L$217, MATCH("Customer ID", 'E4 TB Allocation Details'!$A$18:$L$18, 0),FALSE), 'E2 Allocators'!$B$15:$W$361, MATCH('O5 Details by Class &amp; Accounts'!AO$18, 'E2 Allocators'!$B$15:$W$15, 0),FALSE)*$G151), 0, VLOOKUP(VLOOKUP($A151, 'E4 TB Allocation Details'!$A$18:$L$217, MATCH("Customer ID", 'E4 TB Allocation Details'!$A$18:$L$18, 0),FALSE), 'E2 Allocators'!$B$15:$W$361, MATCH('O5 Details by Class &amp; Accounts'!AO$18, 'E2 Allocators'!$B$15:$W$15, 0),FALSE)*$G151)</f>
        <v>0</v>
      </c>
      <c r="AP151" s="1334">
        <f>IF(ISERROR(VLOOKUP(VLOOKUP($A151, 'E4 TB Allocation Details'!$A$18:$L$217, MATCH("Customer ID", 'E4 TB Allocation Details'!$A$18:$L$18, 0),FALSE), 'E2 Allocators'!$B$15:$W$361, MATCH('O5 Details by Class &amp; Accounts'!AP$18, 'E2 Allocators'!$B$15:$W$15, 0),FALSE)*$G151), 0, VLOOKUP(VLOOKUP($A151, 'E4 TB Allocation Details'!$A$18:$L$217, MATCH("Customer ID", 'E4 TB Allocation Details'!$A$18:$L$18, 0),FALSE), 'E2 Allocators'!$B$15:$W$361, MATCH('O5 Details by Class &amp; Accounts'!AP$18, 'E2 Allocators'!$B$15:$W$15, 0),FALSE)*$G151)</f>
        <v>0</v>
      </c>
      <c r="AQ151" s="1334">
        <f>IF(ISERROR(VLOOKUP(VLOOKUP($A151, 'E4 TB Allocation Details'!$A$18:$L$217, MATCH("Customer ID", 'E4 TB Allocation Details'!$A$18:$L$18, 0),FALSE), 'E2 Allocators'!$B$15:$W$361, MATCH('O5 Details by Class &amp; Accounts'!AQ$18, 'E2 Allocators'!$B$15:$W$15, 0),FALSE)*$G151), 0, VLOOKUP(VLOOKUP($A151, 'E4 TB Allocation Details'!$A$18:$L$217, MATCH("Customer ID", 'E4 TB Allocation Details'!$A$18:$L$18, 0),FALSE), 'E2 Allocators'!$B$15:$W$361, MATCH('O5 Details by Class &amp; Accounts'!AQ$18, 'E2 Allocators'!$B$15:$W$15, 0),FALSE)*$G151)</f>
        <v>0</v>
      </c>
      <c r="AR151" s="1334">
        <f>IF(ISERROR(VLOOKUP(VLOOKUP($A151, 'E4 TB Allocation Details'!$A$18:$L$217, MATCH("Customer ID", 'E4 TB Allocation Details'!$A$18:$L$18, 0),FALSE), 'E2 Allocators'!$B$15:$W$361, MATCH('O5 Details by Class &amp; Accounts'!AR$18, 'E2 Allocators'!$B$15:$W$15, 0),FALSE)*$G151), 0, VLOOKUP(VLOOKUP($A151, 'E4 TB Allocation Details'!$A$18:$L$217, MATCH("Customer ID", 'E4 TB Allocation Details'!$A$18:$L$18, 0),FALSE), 'E2 Allocators'!$B$15:$W$361, MATCH('O5 Details by Class &amp; Accounts'!AR$18, 'E2 Allocators'!$B$15:$W$15, 0),FALSE)*$G151)</f>
        <v>0</v>
      </c>
      <c r="AS151" s="1334">
        <f>IF(ISERROR(VLOOKUP(VLOOKUP($A151, 'E4 TB Allocation Details'!$A$18:$L$217, MATCH("Customer ID", 'E4 TB Allocation Details'!$A$18:$L$18, 0),FALSE), 'E2 Allocators'!$B$15:$W$361, MATCH('O5 Details by Class &amp; Accounts'!AS$18, 'E2 Allocators'!$B$15:$W$15, 0),FALSE)*$G151), 0, VLOOKUP(VLOOKUP($A151, 'E4 TB Allocation Details'!$A$18:$L$217, MATCH("Customer ID", 'E4 TB Allocation Details'!$A$18:$L$18, 0),FALSE), 'E2 Allocators'!$B$15:$W$361, MATCH('O5 Details by Class &amp; Accounts'!AS$18, 'E2 Allocators'!$B$15:$W$15, 0),FALSE)*$G151)</f>
        <v>0</v>
      </c>
      <c r="AT151" s="1334">
        <f>IF(ISERROR(VLOOKUP(VLOOKUP($A151, 'E4 TB Allocation Details'!$A$18:$L$217, MATCH("Customer ID", 'E4 TB Allocation Details'!$A$18:$L$18, 0),FALSE), 'E2 Allocators'!$B$15:$W$361, MATCH('O5 Details by Class &amp; Accounts'!AT$18, 'E2 Allocators'!$B$15:$W$15, 0),FALSE)*$G151), 0, VLOOKUP(VLOOKUP($A151, 'E4 TB Allocation Details'!$A$18:$L$217, MATCH("Customer ID", 'E4 TB Allocation Details'!$A$18:$L$18, 0),FALSE), 'E2 Allocators'!$B$15:$W$361, MATCH('O5 Details by Class &amp; Accounts'!AT$18, 'E2 Allocators'!$B$15:$W$15, 0),FALSE)*$G151)</f>
        <v>0</v>
      </c>
      <c r="AU151" s="1334">
        <f>IF(ISERROR(VLOOKUP(VLOOKUP($A151, 'E4 TB Allocation Details'!$A$18:$L$217, MATCH("Customer ID", 'E4 TB Allocation Details'!$A$18:$L$18, 0),FALSE), 'E2 Allocators'!$B$15:$W$361, MATCH('O5 Details by Class &amp; Accounts'!AU$18, 'E2 Allocators'!$B$15:$W$15, 0),FALSE)*$G151), 0, VLOOKUP(VLOOKUP($A151, 'E4 TB Allocation Details'!$A$18:$L$217, MATCH("Customer ID", 'E4 TB Allocation Details'!$A$18:$L$18, 0),FALSE), 'E2 Allocators'!$B$15:$W$361, MATCH('O5 Details by Class &amp; Accounts'!AU$18, 'E2 Allocators'!$B$15:$W$15, 0),FALSE)*$G151)</f>
        <v>0</v>
      </c>
      <c r="AV151" s="1334">
        <f>IF(ISERROR(VLOOKUP(VLOOKUP($A151, 'E4 TB Allocation Details'!$A$18:$L$217, MATCH("Customer ID", 'E4 TB Allocation Details'!$A$18:$L$18, 0),FALSE), 'E2 Allocators'!$B$15:$W$361, MATCH('O5 Details by Class &amp; Accounts'!AV$18, 'E2 Allocators'!$B$15:$W$15, 0),FALSE)*$G151), 0, VLOOKUP(VLOOKUP($A151, 'E4 TB Allocation Details'!$A$18:$L$217, MATCH("Customer ID", 'E4 TB Allocation Details'!$A$18:$L$18, 0),FALSE), 'E2 Allocators'!$B$15:$W$361, MATCH('O5 Details by Class &amp; Accounts'!AV$18, 'E2 Allocators'!$B$15:$W$15, 0),FALSE)*$G151)</f>
        <v>0</v>
      </c>
      <c r="AW151" s="1334">
        <f>IF(ISERROR(VLOOKUP(VLOOKUP($A151, 'E4 TB Allocation Details'!$A$18:$L$217, MATCH("Customer ID", 'E4 TB Allocation Details'!$A$18:$L$18, 0),FALSE), 'E2 Allocators'!$B$15:$W$361, MATCH('O5 Details by Class &amp; Accounts'!AW$18, 'E2 Allocators'!$B$15:$W$15, 0),FALSE)*$G151), 0, VLOOKUP(VLOOKUP($A151, 'E4 TB Allocation Details'!$A$18:$L$217, MATCH("Customer ID", 'E4 TB Allocation Details'!$A$18:$L$18, 0),FALSE), 'E2 Allocators'!$B$15:$W$361, MATCH('O5 Details by Class &amp; Accounts'!AW$18, 'E2 Allocators'!$B$15:$W$15, 0),FALSE)*$G151)</f>
        <v>0</v>
      </c>
      <c r="AX151" s="1334">
        <f t="shared" si="40"/>
        <v>14199.999999999998</v>
      </c>
      <c r="AY151" s="1334">
        <f>IF(ISERROR(VLOOKUP(VLOOKUP($A151, 'E4 TB Allocation Details'!$A$18:$L$217, MATCH("Misc ID", 'E4 TB Allocation Details'!$A$18:$L$18, 0),FALSE), 'E2 Allocators'!$B$15:$W$361, MATCH('O5 Details by Class &amp; Accounts'!AY$18, 'E2 Allocators'!$B$15:$W$15, 0),FALSE)*$E151), 0, VLOOKUP(VLOOKUP($A151, 'E4 TB Allocation Details'!$A$18:$L$217, MATCH("Misc ID", 'E4 TB Allocation Details'!$A$18:$L$18, 0),FALSE), 'E2 Allocators'!$B$15:$W$361, MATCH('O5 Details by Class &amp; Accounts'!AY$18, 'E2 Allocators'!$B$15:$W$15, 0),FALSE)*$E151)</f>
        <v>0</v>
      </c>
      <c r="AZ151" s="1334">
        <f>IF(ISERROR(VLOOKUP(VLOOKUP($A151, 'E4 TB Allocation Details'!$A$18:$L$217, MATCH("Misc ID", 'E4 TB Allocation Details'!$A$18:$L$18, 0),FALSE), 'E2 Allocators'!$B$15:$W$361, MATCH('O5 Details by Class &amp; Accounts'!AZ$18, 'E2 Allocators'!$B$15:$W$15, 0),FALSE)*$E151), 0, VLOOKUP(VLOOKUP($A151, 'E4 TB Allocation Details'!$A$18:$L$217, MATCH("Misc ID", 'E4 TB Allocation Details'!$A$18:$L$18, 0),FALSE), 'E2 Allocators'!$B$15:$W$361, MATCH('O5 Details by Class &amp; Accounts'!AZ$18, 'E2 Allocators'!$B$15:$W$15, 0),FALSE)*$E151)</f>
        <v>0</v>
      </c>
      <c r="BA151" s="1334">
        <f>IF(ISERROR(VLOOKUP(VLOOKUP($A151, 'E4 TB Allocation Details'!$A$18:$L$217, MATCH("Misc ID", 'E4 TB Allocation Details'!$A$18:$L$18, 0),FALSE), 'E2 Allocators'!$B$15:$W$361, MATCH('O5 Details by Class &amp; Accounts'!BA$18, 'E2 Allocators'!$B$15:$W$15, 0),FALSE)*$E151), 0, VLOOKUP(VLOOKUP($A151, 'E4 TB Allocation Details'!$A$18:$L$217, MATCH("Misc ID", 'E4 TB Allocation Details'!$A$18:$L$18, 0),FALSE), 'E2 Allocators'!$B$15:$W$361, MATCH('O5 Details by Class &amp; Accounts'!BA$18, 'E2 Allocators'!$B$15:$W$15, 0),FALSE)*$E151)</f>
        <v>0</v>
      </c>
      <c r="BB151" s="1334">
        <f>IF(ISERROR(VLOOKUP(VLOOKUP($A151, 'E4 TB Allocation Details'!$A$18:$L$217, MATCH("Misc ID", 'E4 TB Allocation Details'!$A$18:$L$18, 0),FALSE), 'E2 Allocators'!$B$15:$W$361, MATCH('O5 Details by Class &amp; Accounts'!BB$18, 'E2 Allocators'!$B$15:$W$15, 0),FALSE)*$E151), 0, VLOOKUP(VLOOKUP($A151, 'E4 TB Allocation Details'!$A$18:$L$217, MATCH("Misc ID", 'E4 TB Allocation Details'!$A$18:$L$18, 0),FALSE), 'E2 Allocators'!$B$15:$W$361, MATCH('O5 Details by Class &amp; Accounts'!BB$18, 'E2 Allocators'!$B$15:$W$15, 0),FALSE)*$E151)</f>
        <v>0</v>
      </c>
      <c r="BC151" s="1334">
        <f>IF(ISERROR(VLOOKUP(VLOOKUP($A151, 'E4 TB Allocation Details'!$A$18:$L$217, MATCH("Misc ID", 'E4 TB Allocation Details'!$A$18:$L$18, 0),FALSE), 'E2 Allocators'!$B$15:$W$361, MATCH('O5 Details by Class &amp; Accounts'!BC$18, 'E2 Allocators'!$B$15:$W$15, 0),FALSE)*$E151), 0, VLOOKUP(VLOOKUP($A151, 'E4 TB Allocation Details'!$A$18:$L$217, MATCH("Misc ID", 'E4 TB Allocation Details'!$A$18:$L$18, 0),FALSE), 'E2 Allocators'!$B$15:$W$361, MATCH('O5 Details by Class &amp; Accounts'!BC$18, 'E2 Allocators'!$B$15:$W$15, 0),FALSE)*$E151)</f>
        <v>0</v>
      </c>
      <c r="BD151" s="1334">
        <f>IF(ISERROR(VLOOKUP(VLOOKUP($A151, 'E4 TB Allocation Details'!$A$18:$L$217, MATCH("Misc ID", 'E4 TB Allocation Details'!$A$18:$L$18, 0),FALSE), 'E2 Allocators'!$B$15:$W$361, MATCH('O5 Details by Class &amp; Accounts'!BD$18, 'E2 Allocators'!$B$15:$W$15, 0),FALSE)*$E151), 0, VLOOKUP(VLOOKUP($A151, 'E4 TB Allocation Details'!$A$18:$L$217, MATCH("Misc ID", 'E4 TB Allocation Details'!$A$18:$L$18, 0),FALSE), 'E2 Allocators'!$B$15:$W$361, MATCH('O5 Details by Class &amp; Accounts'!BD$18, 'E2 Allocators'!$B$15:$W$15, 0),FALSE)*$E151)</f>
        <v>0</v>
      </c>
      <c r="BE151" s="1334">
        <f>IF(ISERROR(VLOOKUP(VLOOKUP($A151, 'E4 TB Allocation Details'!$A$18:$L$217, MATCH("Misc ID", 'E4 TB Allocation Details'!$A$18:$L$18, 0),FALSE), 'E2 Allocators'!$B$15:$W$361, MATCH('O5 Details by Class &amp; Accounts'!BE$18, 'E2 Allocators'!$B$15:$W$15, 0),FALSE)*$E151), 0, VLOOKUP(VLOOKUP($A151, 'E4 TB Allocation Details'!$A$18:$L$217, MATCH("Misc ID", 'E4 TB Allocation Details'!$A$18:$L$18, 0),FALSE), 'E2 Allocators'!$B$15:$W$361, MATCH('O5 Details by Class &amp; Accounts'!BE$18, 'E2 Allocators'!$B$15:$W$15, 0),FALSE)*$E151)</f>
        <v>0</v>
      </c>
      <c r="BF151" s="1334">
        <f>IF(ISERROR(VLOOKUP(VLOOKUP($A151, 'E4 TB Allocation Details'!$A$18:$L$217, MATCH("Misc ID", 'E4 TB Allocation Details'!$A$18:$L$18, 0),FALSE), 'E2 Allocators'!$B$15:$W$361, MATCH('O5 Details by Class &amp; Accounts'!BF$18, 'E2 Allocators'!$B$15:$W$15, 0),FALSE)*$E151), 0, VLOOKUP(VLOOKUP($A151, 'E4 TB Allocation Details'!$A$18:$L$217, MATCH("Misc ID", 'E4 TB Allocation Details'!$A$18:$L$18, 0),FALSE), 'E2 Allocators'!$B$15:$W$361, MATCH('O5 Details by Class &amp; Accounts'!BF$18, 'E2 Allocators'!$B$15:$W$15, 0),FALSE)*$E151)</f>
        <v>0</v>
      </c>
      <c r="BG151" s="1334">
        <f>IF(ISERROR(VLOOKUP(VLOOKUP($A151, 'E4 TB Allocation Details'!$A$18:$L$217, MATCH("Misc ID", 'E4 TB Allocation Details'!$A$18:$L$18, 0),FALSE), 'E2 Allocators'!$B$15:$W$361, MATCH('O5 Details by Class &amp; Accounts'!BG$18, 'E2 Allocators'!$B$15:$W$15, 0),FALSE)*$E151), 0, VLOOKUP(VLOOKUP($A151, 'E4 TB Allocation Details'!$A$18:$L$217, MATCH("Misc ID", 'E4 TB Allocation Details'!$A$18:$L$18, 0),FALSE), 'E2 Allocators'!$B$15:$W$361, MATCH('O5 Details by Class &amp; Accounts'!BG$18, 'E2 Allocators'!$B$15:$W$15, 0),FALSE)*$E151)</f>
        <v>0</v>
      </c>
      <c r="BH151" s="1334">
        <f>IF(ISERROR(VLOOKUP(VLOOKUP($A151, 'E4 TB Allocation Details'!$A$18:$L$217, MATCH("Misc ID", 'E4 TB Allocation Details'!$A$18:$L$18, 0),FALSE), 'E2 Allocators'!$B$15:$W$361, MATCH('O5 Details by Class &amp; Accounts'!BH$18, 'E2 Allocators'!$B$15:$W$15, 0),FALSE)*$E151), 0, VLOOKUP(VLOOKUP($A151, 'E4 TB Allocation Details'!$A$18:$L$217, MATCH("Misc ID", 'E4 TB Allocation Details'!$A$18:$L$18, 0),FALSE), 'E2 Allocators'!$B$15:$W$361, MATCH('O5 Details by Class &amp; Accounts'!BH$18, 'E2 Allocators'!$B$15:$W$15, 0),FALSE)*$E151)</f>
        <v>0</v>
      </c>
      <c r="BI151" s="1334">
        <f>IF(ISERROR(VLOOKUP(VLOOKUP($A151, 'E4 TB Allocation Details'!$A$18:$L$217, MATCH("Misc ID", 'E4 TB Allocation Details'!$A$18:$L$18, 0),FALSE), 'E2 Allocators'!$B$15:$W$361, MATCH('O5 Details by Class &amp; Accounts'!BI$18, 'E2 Allocators'!$B$15:$W$15, 0),FALSE)*$E151), 0, VLOOKUP(VLOOKUP($A151, 'E4 TB Allocation Details'!$A$18:$L$217, MATCH("Misc ID", 'E4 TB Allocation Details'!$A$18:$L$18, 0),FALSE), 'E2 Allocators'!$B$15:$W$361, MATCH('O5 Details by Class &amp; Accounts'!BI$18, 'E2 Allocators'!$B$15:$W$15, 0),FALSE)*$E151)</f>
        <v>0</v>
      </c>
      <c r="BJ151" s="1334">
        <f>IF(ISERROR(VLOOKUP(VLOOKUP($A151, 'E4 TB Allocation Details'!$A$18:$L$217, MATCH("Misc ID", 'E4 TB Allocation Details'!$A$18:$L$18, 0),FALSE), 'E2 Allocators'!$B$15:$W$361, MATCH('O5 Details by Class &amp; Accounts'!BJ$18, 'E2 Allocators'!$B$15:$W$15, 0),FALSE)*$E151), 0, VLOOKUP(VLOOKUP($A151, 'E4 TB Allocation Details'!$A$18:$L$217, MATCH("Misc ID", 'E4 TB Allocation Details'!$A$18:$L$18, 0),FALSE), 'E2 Allocators'!$B$15:$W$361, MATCH('O5 Details by Class &amp; Accounts'!BJ$18, 'E2 Allocators'!$B$15:$W$15, 0),FALSE)*$E151)</f>
        <v>0</v>
      </c>
      <c r="BK151" s="1334">
        <f>IF(ISERROR(VLOOKUP(VLOOKUP($A151, 'E4 TB Allocation Details'!$A$18:$L$217, MATCH("Misc ID", 'E4 TB Allocation Details'!$A$18:$L$18, 0),FALSE), 'E2 Allocators'!$B$15:$W$361, MATCH('O5 Details by Class &amp; Accounts'!BK$18, 'E2 Allocators'!$B$15:$W$15, 0),FALSE)*$E151), 0, VLOOKUP(VLOOKUP($A151, 'E4 TB Allocation Details'!$A$18:$L$217, MATCH("Misc ID", 'E4 TB Allocation Details'!$A$18:$L$18, 0),FALSE), 'E2 Allocators'!$B$15:$W$361, MATCH('O5 Details by Class &amp; Accounts'!BK$18, 'E2 Allocators'!$B$15:$W$15, 0),FALSE)*$E151)</f>
        <v>0</v>
      </c>
      <c r="BL151" s="1334">
        <f>IF(ISERROR(VLOOKUP(VLOOKUP($A151, 'E4 TB Allocation Details'!$A$18:$L$217, MATCH("Misc ID", 'E4 TB Allocation Details'!$A$18:$L$18, 0),FALSE), 'E2 Allocators'!$B$15:$W$361, MATCH('O5 Details by Class &amp; Accounts'!BL$18, 'E2 Allocators'!$B$15:$W$15, 0),FALSE)*$E151), 0, VLOOKUP(VLOOKUP($A151, 'E4 TB Allocation Details'!$A$18:$L$217, MATCH("Misc ID", 'E4 TB Allocation Details'!$A$18:$L$18, 0),FALSE), 'E2 Allocators'!$B$15:$W$361, MATCH('O5 Details by Class &amp; Accounts'!BL$18, 'E2 Allocators'!$B$15:$W$15, 0),FALSE)*$E151)</f>
        <v>0</v>
      </c>
      <c r="BM151" s="1334">
        <f>IF(ISERROR(VLOOKUP(VLOOKUP($A151, 'E4 TB Allocation Details'!$A$18:$L$217, MATCH("Misc ID", 'E4 TB Allocation Details'!$A$18:$L$18, 0),FALSE), 'E2 Allocators'!$B$15:$W$361, MATCH('O5 Details by Class &amp; Accounts'!BM$18, 'E2 Allocators'!$B$15:$W$15, 0),FALSE)*$E151), 0, VLOOKUP(VLOOKUP($A151, 'E4 TB Allocation Details'!$A$18:$L$217, MATCH("Misc ID", 'E4 TB Allocation Details'!$A$18:$L$18, 0),FALSE), 'E2 Allocators'!$B$15:$W$361, MATCH('O5 Details by Class &amp; Accounts'!BM$18, 'E2 Allocators'!$B$15:$W$15, 0),FALSE)*$E151)</f>
        <v>0</v>
      </c>
      <c r="BN151" s="1334">
        <f>IF(ISERROR(VLOOKUP(VLOOKUP($A151, 'E4 TB Allocation Details'!$A$18:$L$217, MATCH("Misc ID", 'E4 TB Allocation Details'!$A$18:$L$18, 0),FALSE), 'E2 Allocators'!$B$15:$W$361, MATCH('O5 Details by Class &amp; Accounts'!BN$18, 'E2 Allocators'!$B$15:$W$15, 0),FALSE)*$E151), 0, VLOOKUP(VLOOKUP($A151, 'E4 TB Allocation Details'!$A$18:$L$217, MATCH("Misc ID", 'E4 TB Allocation Details'!$A$18:$L$18, 0),FALSE), 'E2 Allocators'!$B$15:$W$361, MATCH('O5 Details by Class &amp; Accounts'!BN$18, 'E2 Allocators'!$B$15:$W$15, 0),FALSE)*$E151)</f>
        <v>0</v>
      </c>
      <c r="BO151" s="1334">
        <f>IF(ISERROR(VLOOKUP(VLOOKUP($A151, 'E4 TB Allocation Details'!$A$18:$L$217, MATCH("Misc ID", 'E4 TB Allocation Details'!$A$18:$L$18, 0),FALSE), 'E2 Allocators'!$B$15:$W$361, MATCH('O5 Details by Class &amp; Accounts'!BO$18, 'E2 Allocators'!$B$15:$W$15, 0),FALSE)*$E151), 0, VLOOKUP(VLOOKUP($A151, 'E4 TB Allocation Details'!$A$18:$L$217, MATCH("Misc ID", 'E4 TB Allocation Details'!$A$18:$L$18, 0),FALSE), 'E2 Allocators'!$B$15:$W$361, MATCH('O5 Details by Class &amp; Accounts'!BO$18, 'E2 Allocators'!$B$15:$W$15, 0),FALSE)*$E151)</f>
        <v>0</v>
      </c>
      <c r="BP151" s="1334">
        <f>IF(ISERROR(VLOOKUP(VLOOKUP($A151, 'E4 TB Allocation Details'!$A$18:$L$217, MATCH("Misc ID", 'E4 TB Allocation Details'!$A$18:$L$18, 0),FALSE), 'E2 Allocators'!$B$15:$W$361, MATCH('O5 Details by Class &amp; Accounts'!BP$18, 'E2 Allocators'!$B$15:$W$15, 0),FALSE)*$E151), 0, VLOOKUP(VLOOKUP($A151, 'E4 TB Allocation Details'!$A$18:$L$217, MATCH("Misc ID", 'E4 TB Allocation Details'!$A$18:$L$18, 0),FALSE), 'E2 Allocators'!$B$15:$W$361, MATCH('O5 Details by Class &amp; Accounts'!BP$18, 'E2 Allocators'!$B$15:$W$15, 0),FALSE)*$E151)</f>
        <v>0</v>
      </c>
      <c r="BQ151" s="1334">
        <f>IF(ISERROR(VLOOKUP(VLOOKUP($A151, 'E4 TB Allocation Details'!$A$18:$L$217, MATCH("Misc ID", 'E4 TB Allocation Details'!$A$18:$L$18, 0),FALSE), 'E2 Allocators'!$B$15:$W$361, MATCH('O5 Details by Class &amp; Accounts'!BQ$18, 'E2 Allocators'!$B$15:$W$15, 0),FALSE)*$E151), 0, VLOOKUP(VLOOKUP($A151, 'E4 TB Allocation Details'!$A$18:$L$217, MATCH("Misc ID", 'E4 TB Allocation Details'!$A$18:$L$18, 0),FALSE), 'E2 Allocators'!$B$15:$W$361, MATCH('O5 Details by Class &amp; Accounts'!BQ$18, 'E2 Allocators'!$B$15:$W$15, 0),FALSE)*$E151)</f>
        <v>0</v>
      </c>
      <c r="BR151" s="1334">
        <f>IF(ISERROR(VLOOKUP(VLOOKUP($A151, 'E4 TB Allocation Details'!$A$18:$L$217, MATCH("Misc ID", 'E4 TB Allocation Details'!$A$18:$L$18, 0),FALSE), 'E2 Allocators'!$B$15:$W$361, MATCH('O5 Details by Class &amp; Accounts'!BR$18, 'E2 Allocators'!$B$15:$W$15, 0),FALSE)*$E151), 0, VLOOKUP(VLOOKUP($A151, 'E4 TB Allocation Details'!$A$18:$L$217, MATCH("Misc ID", 'E4 TB Allocation Details'!$A$18:$L$18, 0),FALSE), 'E2 Allocators'!$B$15:$W$361, MATCH('O5 Details by Class &amp; Accounts'!BR$18, 'E2 Allocators'!$B$15:$W$15, 0),FALSE)*$E151)</f>
        <v>0</v>
      </c>
      <c r="BS151" s="1334">
        <f t="shared" si="41"/>
        <v>0</v>
      </c>
      <c r="BT151" s="1334">
        <f>IF(ISERROR(VLOOKUP(VLOOKUP($A151, 'E4 TB Allocation Details'!$A$18:$L$217, MATCH("A &amp; G ID", 'E4 TB Allocation Details'!$A$18:$L$18, 0),FALSE), 'E2 Allocators'!$B$15:$W$361, MATCH('O5 Details by Class &amp; Accounts'!BT$18, 'E2 Allocators'!$B$15:$W$15, 0),FALSE)*$E151), 0, VLOOKUP(VLOOKUP($A151, 'E4 TB Allocation Details'!$A$18:$L$217, MATCH("A &amp; G ID", 'E4 TB Allocation Details'!$A$18:$L$18, 0),FALSE), 'E2 Allocators'!$B$15:$W$361, MATCH('O5 Details by Class &amp; Accounts'!BT$18, 'E2 Allocators'!$B$15:$W$15, 0),FALSE)*$E151)</f>
        <v>0</v>
      </c>
      <c r="BU151" s="1334">
        <f>IF(ISERROR(VLOOKUP(VLOOKUP($A151, 'E4 TB Allocation Details'!$A$18:$L$217, MATCH("A &amp; G ID", 'E4 TB Allocation Details'!$A$18:$L$18, 0),FALSE), 'E2 Allocators'!$B$15:$W$361, MATCH('O5 Details by Class &amp; Accounts'!BU$18, 'E2 Allocators'!$B$15:$W$15, 0),FALSE)*$E151), 0, VLOOKUP(VLOOKUP($A151, 'E4 TB Allocation Details'!$A$18:$L$217, MATCH("A &amp; G ID", 'E4 TB Allocation Details'!$A$18:$L$18, 0),FALSE), 'E2 Allocators'!$B$15:$W$361, MATCH('O5 Details by Class &amp; Accounts'!BU$18, 'E2 Allocators'!$B$15:$W$15, 0),FALSE)*$E151)</f>
        <v>0</v>
      </c>
      <c r="BV151" s="1334">
        <f>IF(ISERROR(VLOOKUP(VLOOKUP($A151, 'E4 TB Allocation Details'!$A$18:$L$217, MATCH("A &amp; G ID", 'E4 TB Allocation Details'!$A$18:$L$18, 0),FALSE), 'E2 Allocators'!$B$15:$W$361, MATCH('O5 Details by Class &amp; Accounts'!BV$18, 'E2 Allocators'!$B$15:$W$15, 0),FALSE)*$E151), 0, VLOOKUP(VLOOKUP($A151, 'E4 TB Allocation Details'!$A$18:$L$217, MATCH("A &amp; G ID", 'E4 TB Allocation Details'!$A$18:$L$18, 0),FALSE), 'E2 Allocators'!$B$15:$W$361, MATCH('O5 Details by Class &amp; Accounts'!BV$18, 'E2 Allocators'!$B$15:$W$15, 0),FALSE)*$E151)</f>
        <v>0</v>
      </c>
      <c r="BW151" s="1334">
        <f>IF(ISERROR(VLOOKUP(VLOOKUP($A151, 'E4 TB Allocation Details'!$A$18:$L$217, MATCH("A &amp; G ID", 'E4 TB Allocation Details'!$A$18:$L$18, 0),FALSE), 'E2 Allocators'!$B$15:$W$361, MATCH('O5 Details by Class &amp; Accounts'!BW$18, 'E2 Allocators'!$B$15:$W$15, 0),FALSE)*$E151), 0, VLOOKUP(VLOOKUP($A151, 'E4 TB Allocation Details'!$A$18:$L$217, MATCH("A &amp; G ID", 'E4 TB Allocation Details'!$A$18:$L$18, 0),FALSE), 'E2 Allocators'!$B$15:$W$361, MATCH('O5 Details by Class &amp; Accounts'!BW$18, 'E2 Allocators'!$B$15:$W$15, 0),FALSE)*$E151)</f>
        <v>0</v>
      </c>
      <c r="BX151" s="1334">
        <f>IF(ISERROR(VLOOKUP(VLOOKUP($A151, 'E4 TB Allocation Details'!$A$18:$L$217, MATCH("A &amp; G ID", 'E4 TB Allocation Details'!$A$18:$L$18, 0),FALSE), 'E2 Allocators'!$B$15:$W$361, MATCH('O5 Details by Class &amp; Accounts'!BX$18, 'E2 Allocators'!$B$15:$W$15, 0),FALSE)*$E151), 0, VLOOKUP(VLOOKUP($A151, 'E4 TB Allocation Details'!$A$18:$L$217, MATCH("A &amp; G ID", 'E4 TB Allocation Details'!$A$18:$L$18, 0),FALSE), 'E2 Allocators'!$B$15:$W$361, MATCH('O5 Details by Class &amp; Accounts'!BX$18, 'E2 Allocators'!$B$15:$W$15, 0),FALSE)*$E151)</f>
        <v>0</v>
      </c>
      <c r="BY151" s="1334">
        <f>IF(ISERROR(VLOOKUP(VLOOKUP($A151, 'E4 TB Allocation Details'!$A$18:$L$217, MATCH("A &amp; G ID", 'E4 TB Allocation Details'!$A$18:$L$18, 0),FALSE), 'E2 Allocators'!$B$15:$W$361, MATCH('O5 Details by Class &amp; Accounts'!BY$18, 'E2 Allocators'!$B$15:$W$15, 0),FALSE)*$E151), 0, VLOOKUP(VLOOKUP($A151, 'E4 TB Allocation Details'!$A$18:$L$217, MATCH("A &amp; G ID", 'E4 TB Allocation Details'!$A$18:$L$18, 0),FALSE), 'E2 Allocators'!$B$15:$W$361, MATCH('O5 Details by Class &amp; Accounts'!BY$18, 'E2 Allocators'!$B$15:$W$15, 0),FALSE)*$E151)</f>
        <v>0</v>
      </c>
      <c r="BZ151" s="1334">
        <f>IF(ISERROR(VLOOKUP(VLOOKUP($A151, 'E4 TB Allocation Details'!$A$18:$L$217, MATCH("A &amp; G ID", 'E4 TB Allocation Details'!$A$18:$L$18, 0),FALSE), 'E2 Allocators'!$B$15:$W$361, MATCH('O5 Details by Class &amp; Accounts'!BZ$18, 'E2 Allocators'!$B$15:$W$15, 0),FALSE)*$E151), 0, VLOOKUP(VLOOKUP($A151, 'E4 TB Allocation Details'!$A$18:$L$217, MATCH("A &amp; G ID", 'E4 TB Allocation Details'!$A$18:$L$18, 0),FALSE), 'E2 Allocators'!$B$15:$W$361, MATCH('O5 Details by Class &amp; Accounts'!BZ$18, 'E2 Allocators'!$B$15:$W$15, 0),FALSE)*$E151)</f>
        <v>0</v>
      </c>
      <c r="CA151" s="1334">
        <f>IF(ISERROR(VLOOKUP(VLOOKUP($A151, 'E4 TB Allocation Details'!$A$18:$L$217, MATCH("A &amp; G ID", 'E4 TB Allocation Details'!$A$18:$L$18, 0),FALSE), 'E2 Allocators'!$B$15:$W$361, MATCH('O5 Details by Class &amp; Accounts'!CA$18, 'E2 Allocators'!$B$15:$W$15, 0),FALSE)*$E151), 0, VLOOKUP(VLOOKUP($A151, 'E4 TB Allocation Details'!$A$18:$L$217, MATCH("A &amp; G ID", 'E4 TB Allocation Details'!$A$18:$L$18, 0),FALSE), 'E2 Allocators'!$B$15:$W$361, MATCH('O5 Details by Class &amp; Accounts'!CA$18, 'E2 Allocators'!$B$15:$W$15, 0),FALSE)*$E151)</f>
        <v>0</v>
      </c>
      <c r="CB151" s="1334">
        <f>IF(ISERROR(VLOOKUP(VLOOKUP($A151, 'E4 TB Allocation Details'!$A$18:$L$217, MATCH("A &amp; G ID", 'E4 TB Allocation Details'!$A$18:$L$18, 0),FALSE), 'E2 Allocators'!$B$15:$W$361, MATCH('O5 Details by Class &amp; Accounts'!CB$18, 'E2 Allocators'!$B$15:$W$15, 0),FALSE)*$E151), 0, VLOOKUP(VLOOKUP($A151, 'E4 TB Allocation Details'!$A$18:$L$217, MATCH("A &amp; G ID", 'E4 TB Allocation Details'!$A$18:$L$18, 0),FALSE), 'E2 Allocators'!$B$15:$W$361, MATCH('O5 Details by Class &amp; Accounts'!CB$18, 'E2 Allocators'!$B$15:$W$15, 0),FALSE)*$E151)</f>
        <v>0</v>
      </c>
      <c r="CC151" s="1334">
        <f>IF(ISERROR(VLOOKUP(VLOOKUP($A151, 'E4 TB Allocation Details'!$A$18:$L$217, MATCH("A &amp; G ID", 'E4 TB Allocation Details'!$A$18:$L$18, 0),FALSE), 'E2 Allocators'!$B$15:$W$361, MATCH('O5 Details by Class &amp; Accounts'!CC$18, 'E2 Allocators'!$B$15:$W$15, 0),FALSE)*$E151), 0, VLOOKUP(VLOOKUP($A151, 'E4 TB Allocation Details'!$A$18:$L$217, MATCH("A &amp; G ID", 'E4 TB Allocation Details'!$A$18:$L$18, 0),FALSE), 'E2 Allocators'!$B$15:$W$361, MATCH('O5 Details by Class &amp; Accounts'!CC$18, 'E2 Allocators'!$B$15:$W$15, 0),FALSE)*$E151)</f>
        <v>0</v>
      </c>
      <c r="CD151" s="1334">
        <f>IF(ISERROR(VLOOKUP(VLOOKUP($A151, 'E4 TB Allocation Details'!$A$18:$L$217, MATCH("A &amp; G ID", 'E4 TB Allocation Details'!$A$18:$L$18, 0),FALSE), 'E2 Allocators'!$B$15:$W$361, MATCH('O5 Details by Class &amp; Accounts'!CD$18, 'E2 Allocators'!$B$15:$W$15, 0),FALSE)*$E151), 0, VLOOKUP(VLOOKUP($A151, 'E4 TB Allocation Details'!$A$18:$L$217, MATCH("A &amp; G ID", 'E4 TB Allocation Details'!$A$18:$L$18, 0),FALSE), 'E2 Allocators'!$B$15:$W$361, MATCH('O5 Details by Class &amp; Accounts'!CD$18, 'E2 Allocators'!$B$15:$W$15, 0),FALSE)*$E151)</f>
        <v>0</v>
      </c>
      <c r="CE151" s="1334">
        <f>IF(ISERROR(VLOOKUP(VLOOKUP($A151, 'E4 TB Allocation Details'!$A$18:$L$217, MATCH("A &amp; G ID", 'E4 TB Allocation Details'!$A$18:$L$18, 0),FALSE), 'E2 Allocators'!$B$15:$W$361, MATCH('O5 Details by Class &amp; Accounts'!CE$18, 'E2 Allocators'!$B$15:$W$15, 0),FALSE)*$E151), 0, VLOOKUP(VLOOKUP($A151, 'E4 TB Allocation Details'!$A$18:$L$217, MATCH("A &amp; G ID", 'E4 TB Allocation Details'!$A$18:$L$18, 0),FALSE), 'E2 Allocators'!$B$15:$W$361, MATCH('O5 Details by Class &amp; Accounts'!CE$18, 'E2 Allocators'!$B$15:$W$15, 0),FALSE)*$E151)</f>
        <v>0</v>
      </c>
      <c r="CF151" s="1334">
        <f>IF(ISERROR(VLOOKUP(VLOOKUP($A151, 'E4 TB Allocation Details'!$A$18:$L$217, MATCH("A &amp; G ID", 'E4 TB Allocation Details'!$A$18:$L$18, 0),FALSE), 'E2 Allocators'!$B$15:$W$361, MATCH('O5 Details by Class &amp; Accounts'!CF$18, 'E2 Allocators'!$B$15:$W$15, 0),FALSE)*$E151), 0, VLOOKUP(VLOOKUP($A151, 'E4 TB Allocation Details'!$A$18:$L$217, MATCH("A &amp; G ID", 'E4 TB Allocation Details'!$A$18:$L$18, 0),FALSE), 'E2 Allocators'!$B$15:$W$361, MATCH('O5 Details by Class &amp; Accounts'!CF$18, 'E2 Allocators'!$B$15:$W$15, 0),FALSE)*$E151)</f>
        <v>0</v>
      </c>
      <c r="CG151" s="1334">
        <f>IF(ISERROR(VLOOKUP(VLOOKUP($A151, 'E4 TB Allocation Details'!$A$18:$L$217, MATCH("A &amp; G ID", 'E4 TB Allocation Details'!$A$18:$L$18, 0),FALSE), 'E2 Allocators'!$B$15:$W$361, MATCH('O5 Details by Class &amp; Accounts'!CG$18, 'E2 Allocators'!$B$15:$W$15, 0),FALSE)*$E151), 0, VLOOKUP(VLOOKUP($A151, 'E4 TB Allocation Details'!$A$18:$L$217, MATCH("A &amp; G ID", 'E4 TB Allocation Details'!$A$18:$L$18, 0),FALSE), 'E2 Allocators'!$B$15:$W$361, MATCH('O5 Details by Class &amp; Accounts'!CG$18, 'E2 Allocators'!$B$15:$W$15, 0),FALSE)*$E151)</f>
        <v>0</v>
      </c>
      <c r="CH151" s="1334">
        <f>IF(ISERROR(VLOOKUP(VLOOKUP($A151, 'E4 TB Allocation Details'!$A$18:$L$217, MATCH("A &amp; G ID", 'E4 TB Allocation Details'!$A$18:$L$18, 0),FALSE), 'E2 Allocators'!$B$15:$W$361, MATCH('O5 Details by Class &amp; Accounts'!CH$18, 'E2 Allocators'!$B$15:$W$15, 0),FALSE)*$E151), 0, VLOOKUP(VLOOKUP($A151, 'E4 TB Allocation Details'!$A$18:$L$217, MATCH("A &amp; G ID", 'E4 TB Allocation Details'!$A$18:$L$18, 0),FALSE), 'E2 Allocators'!$B$15:$W$361, MATCH('O5 Details by Class &amp; Accounts'!CH$18, 'E2 Allocators'!$B$15:$W$15, 0),FALSE)*$E151)</f>
        <v>0</v>
      </c>
      <c r="CI151" s="1334">
        <f>IF(ISERROR(VLOOKUP(VLOOKUP($A151, 'E4 TB Allocation Details'!$A$18:$L$217, MATCH("A &amp; G ID", 'E4 TB Allocation Details'!$A$18:$L$18, 0),FALSE), 'E2 Allocators'!$B$15:$W$361, MATCH('O5 Details by Class &amp; Accounts'!CI$18, 'E2 Allocators'!$B$15:$W$15, 0),FALSE)*$E151), 0, VLOOKUP(VLOOKUP($A151, 'E4 TB Allocation Details'!$A$18:$L$217, MATCH("A &amp; G ID", 'E4 TB Allocation Details'!$A$18:$L$18, 0),FALSE), 'E2 Allocators'!$B$15:$W$361, MATCH('O5 Details by Class &amp; Accounts'!CI$18, 'E2 Allocators'!$B$15:$W$15, 0),FALSE)*$E151)</f>
        <v>0</v>
      </c>
      <c r="CJ151" s="1334">
        <f>IF(ISERROR(VLOOKUP(VLOOKUP($A151, 'E4 TB Allocation Details'!$A$18:$L$217, MATCH("A &amp; G ID", 'E4 TB Allocation Details'!$A$18:$L$18, 0),FALSE), 'E2 Allocators'!$B$15:$W$361, MATCH('O5 Details by Class &amp; Accounts'!CJ$18, 'E2 Allocators'!$B$15:$W$15, 0),FALSE)*$E151), 0, VLOOKUP(VLOOKUP($A151, 'E4 TB Allocation Details'!$A$18:$L$217, MATCH("A &amp; G ID", 'E4 TB Allocation Details'!$A$18:$L$18, 0),FALSE), 'E2 Allocators'!$B$15:$W$361, MATCH('O5 Details by Class &amp; Accounts'!CJ$18, 'E2 Allocators'!$B$15:$W$15, 0),FALSE)*$E151)</f>
        <v>0</v>
      </c>
      <c r="CK151" s="1334">
        <f>IF(ISERROR(VLOOKUP(VLOOKUP($A151, 'E4 TB Allocation Details'!$A$18:$L$217, MATCH("A &amp; G ID", 'E4 TB Allocation Details'!$A$18:$L$18, 0),FALSE), 'E2 Allocators'!$B$15:$W$361, MATCH('O5 Details by Class &amp; Accounts'!CK$18, 'E2 Allocators'!$B$15:$W$15, 0),FALSE)*$E151), 0, VLOOKUP(VLOOKUP($A151, 'E4 TB Allocation Details'!$A$18:$L$217, MATCH("A &amp; G ID", 'E4 TB Allocation Details'!$A$18:$L$18, 0),FALSE), 'E2 Allocators'!$B$15:$W$361, MATCH('O5 Details by Class &amp; Accounts'!CK$18, 'E2 Allocators'!$B$15:$W$15, 0),FALSE)*$E151)</f>
        <v>0</v>
      </c>
      <c r="CL151" s="1334">
        <f>IF(ISERROR(VLOOKUP(VLOOKUP($A151, 'E4 TB Allocation Details'!$A$18:$L$217, MATCH("A &amp; G ID", 'E4 TB Allocation Details'!$A$18:$L$18, 0),FALSE), 'E2 Allocators'!$B$15:$W$361, MATCH('O5 Details by Class &amp; Accounts'!CL$18, 'E2 Allocators'!$B$15:$W$15, 0),FALSE)*$E151), 0, VLOOKUP(VLOOKUP($A151, 'E4 TB Allocation Details'!$A$18:$L$217, MATCH("A &amp; G ID", 'E4 TB Allocation Details'!$A$18:$L$18, 0),FALSE), 'E2 Allocators'!$B$15:$W$361, MATCH('O5 Details by Class &amp; Accounts'!CL$18, 'E2 Allocators'!$B$15:$W$15, 0),FALSE)*$E151)</f>
        <v>0</v>
      </c>
      <c r="CM151" s="1334">
        <f>IF(ISERROR(VLOOKUP(VLOOKUP($A151, 'E4 TB Allocation Details'!$A$18:$L$217, MATCH("A &amp; G ID", 'E4 TB Allocation Details'!$A$18:$L$18, 0),FALSE), 'E2 Allocators'!$B$15:$W$361, MATCH('O5 Details by Class &amp; Accounts'!CM$18, 'E2 Allocators'!$B$15:$W$15, 0),FALSE)*$E151), 0, VLOOKUP(VLOOKUP($A151, 'E4 TB Allocation Details'!$A$18:$L$217, MATCH("A &amp; G ID", 'E4 TB Allocation Details'!$A$18:$L$18, 0),FALSE), 'E2 Allocators'!$B$15:$W$361, MATCH('O5 Details by Class &amp; Accounts'!CM$18, 'E2 Allocators'!$B$15:$W$15, 0),FALSE)*$E151)</f>
        <v>0</v>
      </c>
      <c r="CN151" s="1334">
        <f t="shared" si="42"/>
        <v>0</v>
      </c>
      <c r="CO151" s="1670">
        <f t="shared" si="43"/>
        <v>5.4569682106375694E-12</v>
      </c>
      <c r="CQ151" s="1926" t="s">
        <v>534</v>
      </c>
    </row>
    <row r="152" spans="1:95" s="64" customFormat="1" ht="12.75" x14ac:dyDescent="0.2">
      <c r="A152" s="2226">
        <v>5096</v>
      </c>
      <c r="B152" s="2176" t="s">
        <v>1504</v>
      </c>
      <c r="C152" s="1667">
        <f>IF(ISERROR(VLOOKUP($A152,'I3 TB Data'!$A$20:$H$465,MATCH('O5 Details by Class &amp; Accounts'!$C$18, 'I3 TB Data'!$A$20:$H$20,0),0)), 0, VLOOKUP($A152,'I3 TB Data'!$A$20:$H$465,MATCH('O5 Details by Class &amp; Accounts'!$C$18,'I3 TB Data'!$A$20:$H$20,0),0))</f>
        <v>0</v>
      </c>
      <c r="D152" s="1668"/>
      <c r="E152" s="1667">
        <f t="shared" si="44"/>
        <v>0</v>
      </c>
      <c r="F152" s="1669">
        <f>IF(ISERROR(VLOOKUP($A152, 'E1 Categorization'!A33:E123, MATCH("Customer Component", 'E1 Categorization'!$A$33:$E$33,0), 0)), 0, IF(VLOOKUP($A152, 'E1 Categorization'!A33:E123, MATCH("Customer Component", 'E1 Categorization'!$A$33:$E$33,0), 0)=0, 'O5 Details by Class &amp; Accounts'!$E152, IF(AND(VLOOKUP($A152, 'E1 Categorization'!A33:E123, MATCH("Customer Component", 'E1 Categorization'!$A$33:$E$33,0), 0) &gt;0, VLOOKUP($A152, 'E1 Categorization'!A33:E123, MATCH("Customer Component", 'E1 Categorization'!$A$33:$E$33,0), 0)&lt;1), 'O5 Details by Class &amp; Accounts'!$E152*(1-VLOOKUP($A152, 'E1 Categorization'!A33:E123, MATCH("Customer Component", 'E1 Categorization'!$A$33:$E$33,0), 0)), 0)))</f>
        <v>0</v>
      </c>
      <c r="G152" s="1669">
        <f>IF(ISERROR(VLOOKUP($A152, 'E1 Categorization'!A33:E123, MATCH("Customer Component", 'E1 Categorization'!$A$33:$E$33,0), 0)),0, IF(VLOOKUP($A152, 'E1 Categorization'!A33:E123, MATCH("Customer Component", 'E1 Categorization'!$A$33:$E$33,0), 0)=0, 0, IF(AND(VLOOKUP($A152, 'E1 Categorization'!A33:E123, MATCH("Customer Component", 'E1 Categorization'!$A$33:$E$33,0), 0) &gt;0, VLOOKUP($A152, 'E1 Categorization'!A33:E123, MATCH("Customer Component", 'E1 Categorization'!$A$33:$E$33,0), 0)&lt;1), 'O5 Details by Class &amp; Accounts'!$E152*(VLOOKUP($A152, 'E1 Categorization'!A33:E123, MATCH("Customer Component", 'E1 Categorization'!$A$33:$E$33,0), 0)), 'O5 Details by Class &amp; Accounts'!$E152)))</f>
        <v>0</v>
      </c>
      <c r="H152" s="1334">
        <f t="shared" si="38"/>
        <v>0</v>
      </c>
      <c r="I152" s="1334">
        <f>IF(ISERROR(VLOOKUP(VLOOKUP($A152, 'E4 TB Allocation Details'!$A$18:$L$217, MATCH("Demand ID", 'E4 TB Allocation Details'!$A$18:$L$18, 0),FALSE), 'E2 Allocators'!$B$15:$W$361, MATCH('O5 Details by Class &amp; Accounts'!I$18, 'E2 Allocators'!$B$15:$W$15, 0),FALSE)*$F152), 0, VLOOKUP(VLOOKUP($A152, 'E4 TB Allocation Details'!$A$18:$L$217, MATCH("Demand ID", 'E4 TB Allocation Details'!$A$18:$L$18, 0),FALSE), 'E2 Allocators'!$B$15:$W$361, MATCH('O5 Details by Class &amp; Accounts'!I$18, 'E2 Allocators'!$B$15:$W$15, 0),FALSE)*$F152)</f>
        <v>0</v>
      </c>
      <c r="J152" s="1334">
        <f>IF(ISERROR(VLOOKUP(VLOOKUP($A152, 'E4 TB Allocation Details'!$A$18:$L$217, MATCH("Demand ID", 'E4 TB Allocation Details'!$A$18:$L$18, 0),FALSE), 'E2 Allocators'!$B$15:$W$361, MATCH('O5 Details by Class &amp; Accounts'!J$18, 'E2 Allocators'!$B$15:$W$15, 0),FALSE)*$F152), 0, VLOOKUP(VLOOKUP($A152, 'E4 TB Allocation Details'!$A$18:$L$217, MATCH("Demand ID", 'E4 TB Allocation Details'!$A$18:$L$18, 0),FALSE), 'E2 Allocators'!$B$15:$W$361, MATCH('O5 Details by Class &amp; Accounts'!J$18, 'E2 Allocators'!$B$15:$W$15, 0),FALSE)*$F152)</f>
        <v>0</v>
      </c>
      <c r="K152" s="1334">
        <f>IF(ISERROR(VLOOKUP(VLOOKUP($A152, 'E4 TB Allocation Details'!$A$18:$L$217, MATCH("Demand ID", 'E4 TB Allocation Details'!$A$18:$L$18, 0),FALSE), 'E2 Allocators'!$B$15:$W$361, MATCH('O5 Details by Class &amp; Accounts'!K$18, 'E2 Allocators'!$B$15:$W$15, 0),FALSE)*$F152), 0, VLOOKUP(VLOOKUP($A152, 'E4 TB Allocation Details'!$A$18:$L$217, MATCH("Demand ID", 'E4 TB Allocation Details'!$A$18:$L$18, 0),FALSE), 'E2 Allocators'!$B$15:$W$361, MATCH('O5 Details by Class &amp; Accounts'!K$18, 'E2 Allocators'!$B$15:$W$15, 0),FALSE)*$F152)</f>
        <v>0</v>
      </c>
      <c r="L152" s="1334">
        <f>IF(ISERROR(VLOOKUP(VLOOKUP($A152, 'E4 TB Allocation Details'!$A$18:$L$217, MATCH("Demand ID", 'E4 TB Allocation Details'!$A$18:$L$18, 0),FALSE), 'E2 Allocators'!$B$15:$W$361, MATCH('O5 Details by Class &amp; Accounts'!L$18, 'E2 Allocators'!$B$15:$W$15, 0),FALSE)*$F152), 0, VLOOKUP(VLOOKUP($A152, 'E4 TB Allocation Details'!$A$18:$L$217, MATCH("Demand ID", 'E4 TB Allocation Details'!$A$18:$L$18, 0),FALSE), 'E2 Allocators'!$B$15:$W$361, MATCH('O5 Details by Class &amp; Accounts'!L$18, 'E2 Allocators'!$B$15:$W$15, 0),FALSE)*$F152)</f>
        <v>0</v>
      </c>
      <c r="M152" s="1334">
        <f>IF(ISERROR(VLOOKUP(VLOOKUP($A152, 'E4 TB Allocation Details'!$A$18:$L$217, MATCH("Demand ID", 'E4 TB Allocation Details'!$A$18:$L$18, 0),FALSE), 'E2 Allocators'!$B$15:$W$361, MATCH('O5 Details by Class &amp; Accounts'!M$18, 'E2 Allocators'!$B$15:$W$15, 0),FALSE)*$F152), 0, VLOOKUP(VLOOKUP($A152, 'E4 TB Allocation Details'!$A$18:$L$217, MATCH("Demand ID", 'E4 TB Allocation Details'!$A$18:$L$18, 0),FALSE), 'E2 Allocators'!$B$15:$W$361, MATCH('O5 Details by Class &amp; Accounts'!M$18, 'E2 Allocators'!$B$15:$W$15, 0),FALSE)*$F152)</f>
        <v>0</v>
      </c>
      <c r="N152" s="1334">
        <f>IF(ISERROR(VLOOKUP(VLOOKUP($A152, 'E4 TB Allocation Details'!$A$18:$L$217, MATCH("Demand ID", 'E4 TB Allocation Details'!$A$18:$L$18, 0),FALSE), 'E2 Allocators'!$B$15:$W$361, MATCH('O5 Details by Class &amp; Accounts'!N$18, 'E2 Allocators'!$B$15:$W$15, 0),FALSE)*$F152), 0, VLOOKUP(VLOOKUP($A152, 'E4 TB Allocation Details'!$A$18:$L$217, MATCH("Demand ID", 'E4 TB Allocation Details'!$A$18:$L$18, 0),FALSE), 'E2 Allocators'!$B$15:$W$361, MATCH('O5 Details by Class &amp; Accounts'!N$18, 'E2 Allocators'!$B$15:$W$15, 0),FALSE)*$F152)</f>
        <v>0</v>
      </c>
      <c r="O152" s="1334">
        <f>IF(ISERROR(VLOOKUP(VLOOKUP($A152, 'E4 TB Allocation Details'!$A$18:$L$217, MATCH("Demand ID", 'E4 TB Allocation Details'!$A$18:$L$18, 0),FALSE), 'E2 Allocators'!$B$15:$W$361, MATCH('O5 Details by Class &amp; Accounts'!O$18, 'E2 Allocators'!$B$15:$W$15, 0),FALSE)*$F152), 0, VLOOKUP(VLOOKUP($A152, 'E4 TB Allocation Details'!$A$18:$L$217, MATCH("Demand ID", 'E4 TB Allocation Details'!$A$18:$L$18, 0),FALSE), 'E2 Allocators'!$B$15:$W$361, MATCH('O5 Details by Class &amp; Accounts'!O$18, 'E2 Allocators'!$B$15:$W$15, 0),FALSE)*$F152)</f>
        <v>0</v>
      </c>
      <c r="P152" s="1334">
        <f>IF(ISERROR(VLOOKUP(VLOOKUP($A152, 'E4 TB Allocation Details'!$A$18:$L$217, MATCH("Demand ID", 'E4 TB Allocation Details'!$A$18:$L$18, 0),FALSE), 'E2 Allocators'!$B$15:$W$361, MATCH('O5 Details by Class &amp; Accounts'!P$18, 'E2 Allocators'!$B$15:$W$15, 0),FALSE)*$F152), 0, VLOOKUP(VLOOKUP($A152, 'E4 TB Allocation Details'!$A$18:$L$217, MATCH("Demand ID", 'E4 TB Allocation Details'!$A$18:$L$18, 0),FALSE), 'E2 Allocators'!$B$15:$W$361, MATCH('O5 Details by Class &amp; Accounts'!P$18, 'E2 Allocators'!$B$15:$W$15, 0),FALSE)*$F152)</f>
        <v>0</v>
      </c>
      <c r="Q152" s="1334">
        <f>IF(ISERROR(VLOOKUP(VLOOKUP($A152, 'E4 TB Allocation Details'!$A$18:$L$217, MATCH("Demand ID", 'E4 TB Allocation Details'!$A$18:$L$18, 0),FALSE), 'E2 Allocators'!$B$15:$W$361, MATCH('O5 Details by Class &amp; Accounts'!Q$18, 'E2 Allocators'!$B$15:$W$15, 0),FALSE)*$F152), 0, VLOOKUP(VLOOKUP($A152, 'E4 TB Allocation Details'!$A$18:$L$217, MATCH("Demand ID", 'E4 TB Allocation Details'!$A$18:$L$18, 0),FALSE), 'E2 Allocators'!$B$15:$W$361, MATCH('O5 Details by Class &amp; Accounts'!Q$18, 'E2 Allocators'!$B$15:$W$15, 0),FALSE)*$F152)</f>
        <v>0</v>
      </c>
      <c r="R152" s="1334">
        <f>IF(ISERROR(VLOOKUP(VLOOKUP($A152, 'E4 TB Allocation Details'!$A$18:$L$217, MATCH("Demand ID", 'E4 TB Allocation Details'!$A$18:$L$18, 0),FALSE), 'E2 Allocators'!$B$15:$W$361, MATCH('O5 Details by Class &amp; Accounts'!R$18, 'E2 Allocators'!$B$15:$W$15, 0),FALSE)*$F152), 0, VLOOKUP(VLOOKUP($A152, 'E4 TB Allocation Details'!$A$18:$L$217, MATCH("Demand ID", 'E4 TB Allocation Details'!$A$18:$L$18, 0),FALSE), 'E2 Allocators'!$B$15:$W$361, MATCH('O5 Details by Class &amp; Accounts'!R$18, 'E2 Allocators'!$B$15:$W$15, 0),FALSE)*$F152)</f>
        <v>0</v>
      </c>
      <c r="S152" s="1334">
        <f>IF(ISERROR(VLOOKUP(VLOOKUP($A152, 'E4 TB Allocation Details'!$A$18:$L$217, MATCH("Demand ID", 'E4 TB Allocation Details'!$A$18:$L$18, 0),FALSE), 'E2 Allocators'!$B$15:$W$361, MATCH('O5 Details by Class &amp; Accounts'!S$18, 'E2 Allocators'!$B$15:$W$15, 0),FALSE)*$F152), 0, VLOOKUP(VLOOKUP($A152, 'E4 TB Allocation Details'!$A$18:$L$217, MATCH("Demand ID", 'E4 TB Allocation Details'!$A$18:$L$18, 0),FALSE), 'E2 Allocators'!$B$15:$W$361, MATCH('O5 Details by Class &amp; Accounts'!S$18, 'E2 Allocators'!$B$15:$W$15, 0),FALSE)*$F152)</f>
        <v>0</v>
      </c>
      <c r="T152" s="1334">
        <f>IF(ISERROR(VLOOKUP(VLOOKUP($A152, 'E4 TB Allocation Details'!$A$18:$L$217, MATCH("Demand ID", 'E4 TB Allocation Details'!$A$18:$L$18, 0),FALSE), 'E2 Allocators'!$B$15:$W$361, MATCH('O5 Details by Class &amp; Accounts'!T$18, 'E2 Allocators'!$B$15:$W$15, 0),FALSE)*$F152), 0, VLOOKUP(VLOOKUP($A152, 'E4 TB Allocation Details'!$A$18:$L$217, MATCH("Demand ID", 'E4 TB Allocation Details'!$A$18:$L$18, 0),FALSE), 'E2 Allocators'!$B$15:$W$361, MATCH('O5 Details by Class &amp; Accounts'!T$18, 'E2 Allocators'!$B$15:$W$15, 0),FALSE)*$F152)</f>
        <v>0</v>
      </c>
      <c r="U152" s="1334">
        <f>IF(ISERROR(VLOOKUP(VLOOKUP($A152, 'E4 TB Allocation Details'!$A$18:$L$217, MATCH("Demand ID", 'E4 TB Allocation Details'!$A$18:$L$18, 0),FALSE), 'E2 Allocators'!$B$15:$W$361, MATCH('O5 Details by Class &amp; Accounts'!U$18, 'E2 Allocators'!$B$15:$W$15, 0),FALSE)*$F152), 0, VLOOKUP(VLOOKUP($A152, 'E4 TB Allocation Details'!$A$18:$L$217, MATCH("Demand ID", 'E4 TB Allocation Details'!$A$18:$L$18, 0),FALSE), 'E2 Allocators'!$B$15:$W$361, MATCH('O5 Details by Class &amp; Accounts'!U$18, 'E2 Allocators'!$B$15:$W$15, 0),FALSE)*$F152)</f>
        <v>0</v>
      </c>
      <c r="V152" s="1334">
        <f>IF(ISERROR(VLOOKUP(VLOOKUP($A152, 'E4 TB Allocation Details'!$A$18:$L$217, MATCH("Demand ID", 'E4 TB Allocation Details'!$A$18:$L$18, 0),FALSE), 'E2 Allocators'!$B$15:$W$361, MATCH('O5 Details by Class &amp; Accounts'!V$18, 'E2 Allocators'!$B$15:$W$15, 0),FALSE)*$F152), 0, VLOOKUP(VLOOKUP($A152, 'E4 TB Allocation Details'!$A$18:$L$217, MATCH("Demand ID", 'E4 TB Allocation Details'!$A$18:$L$18, 0),FALSE), 'E2 Allocators'!$B$15:$W$361, MATCH('O5 Details by Class &amp; Accounts'!V$18, 'E2 Allocators'!$B$15:$W$15, 0),FALSE)*$F152)</f>
        <v>0</v>
      </c>
      <c r="W152" s="1334">
        <f>IF(ISERROR(VLOOKUP(VLOOKUP($A152, 'E4 TB Allocation Details'!$A$18:$L$217, MATCH("Demand ID", 'E4 TB Allocation Details'!$A$18:$L$18, 0),FALSE), 'E2 Allocators'!$B$15:$W$361, MATCH('O5 Details by Class &amp; Accounts'!W$18, 'E2 Allocators'!$B$15:$W$15, 0),FALSE)*$F152), 0, VLOOKUP(VLOOKUP($A152, 'E4 TB Allocation Details'!$A$18:$L$217, MATCH("Demand ID", 'E4 TB Allocation Details'!$A$18:$L$18, 0),FALSE), 'E2 Allocators'!$B$15:$W$361, MATCH('O5 Details by Class &amp; Accounts'!W$18, 'E2 Allocators'!$B$15:$W$15, 0),FALSE)*$F152)</f>
        <v>0</v>
      </c>
      <c r="X152" s="1334">
        <f>IF(ISERROR(VLOOKUP(VLOOKUP($A152, 'E4 TB Allocation Details'!$A$18:$L$217, MATCH("Demand ID", 'E4 TB Allocation Details'!$A$18:$L$18, 0),FALSE), 'E2 Allocators'!$B$15:$W$361, MATCH('O5 Details by Class &amp; Accounts'!X$18, 'E2 Allocators'!$B$15:$W$15, 0),FALSE)*$F152), 0, VLOOKUP(VLOOKUP($A152, 'E4 TB Allocation Details'!$A$18:$L$217, MATCH("Demand ID", 'E4 TB Allocation Details'!$A$18:$L$18, 0),FALSE), 'E2 Allocators'!$B$15:$W$361, MATCH('O5 Details by Class &amp; Accounts'!X$18, 'E2 Allocators'!$B$15:$W$15, 0),FALSE)*$F152)</f>
        <v>0</v>
      </c>
      <c r="Y152" s="1334">
        <f>IF(ISERROR(VLOOKUP(VLOOKUP($A152, 'E4 TB Allocation Details'!$A$18:$L$217, MATCH("Demand ID", 'E4 TB Allocation Details'!$A$18:$L$18, 0),FALSE), 'E2 Allocators'!$B$15:$W$361, MATCH('O5 Details by Class &amp; Accounts'!Y$18, 'E2 Allocators'!$B$15:$W$15, 0),FALSE)*$F152), 0, VLOOKUP(VLOOKUP($A152, 'E4 TB Allocation Details'!$A$18:$L$217, MATCH("Demand ID", 'E4 TB Allocation Details'!$A$18:$L$18, 0),FALSE), 'E2 Allocators'!$B$15:$W$361, MATCH('O5 Details by Class &amp; Accounts'!Y$18, 'E2 Allocators'!$B$15:$W$15, 0),FALSE)*$F152)</f>
        <v>0</v>
      </c>
      <c r="Z152" s="1334">
        <f>IF(ISERROR(VLOOKUP(VLOOKUP($A152, 'E4 TB Allocation Details'!$A$18:$L$217, MATCH("Demand ID", 'E4 TB Allocation Details'!$A$18:$L$18, 0),FALSE), 'E2 Allocators'!$B$15:$W$361, MATCH('O5 Details by Class &amp; Accounts'!Z$18, 'E2 Allocators'!$B$15:$W$15, 0),FALSE)*$F152), 0, VLOOKUP(VLOOKUP($A152, 'E4 TB Allocation Details'!$A$18:$L$217, MATCH("Demand ID", 'E4 TB Allocation Details'!$A$18:$L$18, 0),FALSE), 'E2 Allocators'!$B$15:$W$361, MATCH('O5 Details by Class &amp; Accounts'!Z$18, 'E2 Allocators'!$B$15:$W$15, 0),FALSE)*$F152)</f>
        <v>0</v>
      </c>
      <c r="AA152" s="1334">
        <f>IF(ISERROR(VLOOKUP(VLOOKUP($A152, 'E4 TB Allocation Details'!$A$18:$L$217, MATCH("Demand ID", 'E4 TB Allocation Details'!$A$18:$L$18, 0),FALSE), 'E2 Allocators'!$B$15:$W$361, MATCH('O5 Details by Class &amp; Accounts'!AA$18, 'E2 Allocators'!$B$15:$W$15, 0),FALSE)*$F152), 0, VLOOKUP(VLOOKUP($A152, 'E4 TB Allocation Details'!$A$18:$L$217, MATCH("Demand ID", 'E4 TB Allocation Details'!$A$18:$L$18, 0),FALSE), 'E2 Allocators'!$B$15:$W$361, MATCH('O5 Details by Class &amp; Accounts'!AA$18, 'E2 Allocators'!$B$15:$W$15, 0),FALSE)*$F152)</f>
        <v>0</v>
      </c>
      <c r="AB152" s="1334">
        <f>IF(ISERROR(VLOOKUP(VLOOKUP($A152, 'E4 TB Allocation Details'!$A$18:$L$217, MATCH("Demand ID", 'E4 TB Allocation Details'!$A$18:$L$18, 0),FALSE), 'E2 Allocators'!$B$15:$W$361, MATCH('O5 Details by Class &amp; Accounts'!AB$18, 'E2 Allocators'!$B$15:$W$15, 0),FALSE)*$F152), 0, VLOOKUP(VLOOKUP($A152, 'E4 TB Allocation Details'!$A$18:$L$217, MATCH("Demand ID", 'E4 TB Allocation Details'!$A$18:$L$18, 0),FALSE), 'E2 Allocators'!$B$15:$W$361, MATCH('O5 Details by Class &amp; Accounts'!AB$18, 'E2 Allocators'!$B$15:$W$15, 0),FALSE)*$F152)</f>
        <v>0</v>
      </c>
      <c r="AC152" s="1334">
        <f t="shared" si="39"/>
        <v>0</v>
      </c>
      <c r="AD152" s="1334">
        <f>IF(ISERROR(VLOOKUP(VLOOKUP($A152, 'E4 TB Allocation Details'!$A$18:$L$217, MATCH("Customer ID", 'E4 TB Allocation Details'!$A$18:$L$18, 0),FALSE), 'E2 Allocators'!$B$15:$W$361, MATCH('O5 Details by Class &amp; Accounts'!AD$18, 'E2 Allocators'!$B$15:$W$15, 0),FALSE)*$G152), 0, VLOOKUP(VLOOKUP($A152, 'E4 TB Allocation Details'!$A$18:$L$217, MATCH("Customer ID", 'E4 TB Allocation Details'!$A$18:$L$18, 0),FALSE), 'E2 Allocators'!$B$15:$W$361, MATCH('O5 Details by Class &amp; Accounts'!AD$18, 'E2 Allocators'!$B$15:$W$15, 0),FALSE)*$G152)</f>
        <v>0</v>
      </c>
      <c r="AE152" s="1334">
        <f>IF(ISERROR(VLOOKUP(VLOOKUP($A152, 'E4 TB Allocation Details'!$A$18:$L$217, MATCH("Customer ID", 'E4 TB Allocation Details'!$A$18:$L$18, 0),FALSE), 'E2 Allocators'!$B$15:$W$361, MATCH('O5 Details by Class &amp; Accounts'!AE$18, 'E2 Allocators'!$B$15:$W$15, 0),FALSE)*$G152), 0, VLOOKUP(VLOOKUP($A152, 'E4 TB Allocation Details'!$A$18:$L$217, MATCH("Customer ID", 'E4 TB Allocation Details'!$A$18:$L$18, 0),FALSE), 'E2 Allocators'!$B$15:$W$361, MATCH('O5 Details by Class &amp; Accounts'!AE$18, 'E2 Allocators'!$B$15:$W$15, 0),FALSE)*$G152)</f>
        <v>0</v>
      </c>
      <c r="AF152" s="1334">
        <f>IF(ISERROR(VLOOKUP(VLOOKUP($A152, 'E4 TB Allocation Details'!$A$18:$L$217, MATCH("Customer ID", 'E4 TB Allocation Details'!$A$18:$L$18, 0),FALSE), 'E2 Allocators'!$B$15:$W$361, MATCH('O5 Details by Class &amp; Accounts'!AF$18, 'E2 Allocators'!$B$15:$W$15, 0),FALSE)*$G152), 0, VLOOKUP(VLOOKUP($A152, 'E4 TB Allocation Details'!$A$18:$L$217, MATCH("Customer ID", 'E4 TB Allocation Details'!$A$18:$L$18, 0),FALSE), 'E2 Allocators'!$B$15:$W$361, MATCH('O5 Details by Class &amp; Accounts'!AF$18, 'E2 Allocators'!$B$15:$W$15, 0),FALSE)*$G152)</f>
        <v>0</v>
      </c>
      <c r="AG152" s="1334">
        <f>IF(ISERROR(VLOOKUP(VLOOKUP($A152, 'E4 TB Allocation Details'!$A$18:$L$217, MATCH("Customer ID", 'E4 TB Allocation Details'!$A$18:$L$18, 0),FALSE), 'E2 Allocators'!$B$15:$W$361, MATCH('O5 Details by Class &amp; Accounts'!AG$18, 'E2 Allocators'!$B$15:$W$15, 0),FALSE)*$G152), 0, VLOOKUP(VLOOKUP($A152, 'E4 TB Allocation Details'!$A$18:$L$217, MATCH("Customer ID", 'E4 TB Allocation Details'!$A$18:$L$18, 0),FALSE), 'E2 Allocators'!$B$15:$W$361, MATCH('O5 Details by Class &amp; Accounts'!AG$18, 'E2 Allocators'!$B$15:$W$15, 0),FALSE)*$G152)</f>
        <v>0</v>
      </c>
      <c r="AH152" s="1334">
        <f>IF(ISERROR(VLOOKUP(VLOOKUP($A152, 'E4 TB Allocation Details'!$A$18:$L$217, MATCH("Customer ID", 'E4 TB Allocation Details'!$A$18:$L$18, 0),FALSE), 'E2 Allocators'!$B$15:$W$361, MATCH('O5 Details by Class &amp; Accounts'!AH$18, 'E2 Allocators'!$B$15:$W$15, 0),FALSE)*$G152), 0, VLOOKUP(VLOOKUP($A152, 'E4 TB Allocation Details'!$A$18:$L$217, MATCH("Customer ID", 'E4 TB Allocation Details'!$A$18:$L$18, 0),FALSE), 'E2 Allocators'!$B$15:$W$361, MATCH('O5 Details by Class &amp; Accounts'!AH$18, 'E2 Allocators'!$B$15:$W$15, 0),FALSE)*$G152)</f>
        <v>0</v>
      </c>
      <c r="AI152" s="1334">
        <f>IF(ISERROR(VLOOKUP(VLOOKUP($A152, 'E4 TB Allocation Details'!$A$18:$L$217, MATCH("Customer ID", 'E4 TB Allocation Details'!$A$18:$L$18, 0),FALSE), 'E2 Allocators'!$B$15:$W$361, MATCH('O5 Details by Class &amp; Accounts'!AI$18, 'E2 Allocators'!$B$15:$W$15, 0),FALSE)*$G152), 0, VLOOKUP(VLOOKUP($A152, 'E4 TB Allocation Details'!$A$18:$L$217, MATCH("Customer ID", 'E4 TB Allocation Details'!$A$18:$L$18, 0),FALSE), 'E2 Allocators'!$B$15:$W$361, MATCH('O5 Details by Class &amp; Accounts'!AI$18, 'E2 Allocators'!$B$15:$W$15, 0),FALSE)*$G152)</f>
        <v>0</v>
      </c>
      <c r="AJ152" s="1334">
        <f>IF(ISERROR(VLOOKUP(VLOOKUP($A152, 'E4 TB Allocation Details'!$A$18:$L$217, MATCH("Customer ID", 'E4 TB Allocation Details'!$A$18:$L$18, 0),FALSE), 'E2 Allocators'!$B$15:$W$361, MATCH('O5 Details by Class &amp; Accounts'!AJ$18, 'E2 Allocators'!$B$15:$W$15, 0),FALSE)*$G152), 0, VLOOKUP(VLOOKUP($A152, 'E4 TB Allocation Details'!$A$18:$L$217, MATCH("Customer ID", 'E4 TB Allocation Details'!$A$18:$L$18, 0),FALSE), 'E2 Allocators'!$B$15:$W$361, MATCH('O5 Details by Class &amp; Accounts'!AJ$18, 'E2 Allocators'!$B$15:$W$15, 0),FALSE)*$G152)</f>
        <v>0</v>
      </c>
      <c r="AK152" s="1334">
        <f>IF(ISERROR(VLOOKUP(VLOOKUP($A152, 'E4 TB Allocation Details'!$A$18:$L$217, MATCH("Customer ID", 'E4 TB Allocation Details'!$A$18:$L$18, 0),FALSE), 'E2 Allocators'!$B$15:$W$361, MATCH('O5 Details by Class &amp; Accounts'!AK$18, 'E2 Allocators'!$B$15:$W$15, 0),FALSE)*$G152), 0, VLOOKUP(VLOOKUP($A152, 'E4 TB Allocation Details'!$A$18:$L$217, MATCH("Customer ID", 'E4 TB Allocation Details'!$A$18:$L$18, 0),FALSE), 'E2 Allocators'!$B$15:$W$361, MATCH('O5 Details by Class &amp; Accounts'!AK$18, 'E2 Allocators'!$B$15:$W$15, 0),FALSE)*$G152)</f>
        <v>0</v>
      </c>
      <c r="AL152" s="1334">
        <f>IF(ISERROR(VLOOKUP(VLOOKUP($A152, 'E4 TB Allocation Details'!$A$18:$L$217, MATCH("Customer ID", 'E4 TB Allocation Details'!$A$18:$L$18, 0),FALSE), 'E2 Allocators'!$B$15:$W$361, MATCH('O5 Details by Class &amp; Accounts'!AL$18, 'E2 Allocators'!$B$15:$W$15, 0),FALSE)*$G152), 0, VLOOKUP(VLOOKUP($A152, 'E4 TB Allocation Details'!$A$18:$L$217, MATCH("Customer ID", 'E4 TB Allocation Details'!$A$18:$L$18, 0),FALSE), 'E2 Allocators'!$B$15:$W$361, MATCH('O5 Details by Class &amp; Accounts'!AL$18, 'E2 Allocators'!$B$15:$W$15, 0),FALSE)*$G152)</f>
        <v>0</v>
      </c>
      <c r="AM152" s="1334">
        <f>IF(ISERROR(VLOOKUP(VLOOKUP($A152, 'E4 TB Allocation Details'!$A$18:$L$217, MATCH("Customer ID", 'E4 TB Allocation Details'!$A$18:$L$18, 0),FALSE), 'E2 Allocators'!$B$15:$W$361, MATCH('O5 Details by Class &amp; Accounts'!AM$18, 'E2 Allocators'!$B$15:$W$15, 0),FALSE)*$G152), 0, VLOOKUP(VLOOKUP($A152, 'E4 TB Allocation Details'!$A$18:$L$217, MATCH("Customer ID", 'E4 TB Allocation Details'!$A$18:$L$18, 0),FALSE), 'E2 Allocators'!$B$15:$W$361, MATCH('O5 Details by Class &amp; Accounts'!AM$18, 'E2 Allocators'!$B$15:$W$15, 0),FALSE)*$G152)</f>
        <v>0</v>
      </c>
      <c r="AN152" s="1334">
        <f>IF(ISERROR(VLOOKUP(VLOOKUP($A152, 'E4 TB Allocation Details'!$A$18:$L$217, MATCH("Customer ID", 'E4 TB Allocation Details'!$A$18:$L$18, 0),FALSE), 'E2 Allocators'!$B$15:$W$361, MATCH('O5 Details by Class &amp; Accounts'!AN$18, 'E2 Allocators'!$B$15:$W$15, 0),FALSE)*$G152), 0, VLOOKUP(VLOOKUP($A152, 'E4 TB Allocation Details'!$A$18:$L$217, MATCH("Customer ID", 'E4 TB Allocation Details'!$A$18:$L$18, 0),FALSE), 'E2 Allocators'!$B$15:$W$361, MATCH('O5 Details by Class &amp; Accounts'!AN$18, 'E2 Allocators'!$B$15:$W$15, 0),FALSE)*$G152)</f>
        <v>0</v>
      </c>
      <c r="AO152" s="1334">
        <f>IF(ISERROR(VLOOKUP(VLOOKUP($A152, 'E4 TB Allocation Details'!$A$18:$L$217, MATCH("Customer ID", 'E4 TB Allocation Details'!$A$18:$L$18, 0),FALSE), 'E2 Allocators'!$B$15:$W$361, MATCH('O5 Details by Class &amp; Accounts'!AO$18, 'E2 Allocators'!$B$15:$W$15, 0),FALSE)*$G152), 0, VLOOKUP(VLOOKUP($A152, 'E4 TB Allocation Details'!$A$18:$L$217, MATCH("Customer ID", 'E4 TB Allocation Details'!$A$18:$L$18, 0),FALSE), 'E2 Allocators'!$B$15:$W$361, MATCH('O5 Details by Class &amp; Accounts'!AO$18, 'E2 Allocators'!$B$15:$W$15, 0),FALSE)*$G152)</f>
        <v>0</v>
      </c>
      <c r="AP152" s="1334">
        <f>IF(ISERROR(VLOOKUP(VLOOKUP($A152, 'E4 TB Allocation Details'!$A$18:$L$217, MATCH("Customer ID", 'E4 TB Allocation Details'!$A$18:$L$18, 0),FALSE), 'E2 Allocators'!$B$15:$W$361, MATCH('O5 Details by Class &amp; Accounts'!AP$18, 'E2 Allocators'!$B$15:$W$15, 0),FALSE)*$G152), 0, VLOOKUP(VLOOKUP($A152, 'E4 TB Allocation Details'!$A$18:$L$217, MATCH("Customer ID", 'E4 TB Allocation Details'!$A$18:$L$18, 0),FALSE), 'E2 Allocators'!$B$15:$W$361, MATCH('O5 Details by Class &amp; Accounts'!AP$18, 'E2 Allocators'!$B$15:$W$15, 0),FALSE)*$G152)</f>
        <v>0</v>
      </c>
      <c r="AQ152" s="1334">
        <f>IF(ISERROR(VLOOKUP(VLOOKUP($A152, 'E4 TB Allocation Details'!$A$18:$L$217, MATCH("Customer ID", 'E4 TB Allocation Details'!$A$18:$L$18, 0),FALSE), 'E2 Allocators'!$B$15:$W$361, MATCH('O5 Details by Class &amp; Accounts'!AQ$18, 'E2 Allocators'!$B$15:$W$15, 0),FALSE)*$G152), 0, VLOOKUP(VLOOKUP($A152, 'E4 TB Allocation Details'!$A$18:$L$217, MATCH("Customer ID", 'E4 TB Allocation Details'!$A$18:$L$18, 0),FALSE), 'E2 Allocators'!$B$15:$W$361, MATCH('O5 Details by Class &amp; Accounts'!AQ$18, 'E2 Allocators'!$B$15:$W$15, 0),FALSE)*$G152)</f>
        <v>0</v>
      </c>
      <c r="AR152" s="1334">
        <f>IF(ISERROR(VLOOKUP(VLOOKUP($A152, 'E4 TB Allocation Details'!$A$18:$L$217, MATCH("Customer ID", 'E4 TB Allocation Details'!$A$18:$L$18, 0),FALSE), 'E2 Allocators'!$B$15:$W$361, MATCH('O5 Details by Class &amp; Accounts'!AR$18, 'E2 Allocators'!$B$15:$W$15, 0),FALSE)*$G152), 0, VLOOKUP(VLOOKUP($A152, 'E4 TB Allocation Details'!$A$18:$L$217, MATCH("Customer ID", 'E4 TB Allocation Details'!$A$18:$L$18, 0),FALSE), 'E2 Allocators'!$B$15:$W$361, MATCH('O5 Details by Class &amp; Accounts'!AR$18, 'E2 Allocators'!$B$15:$W$15, 0),FALSE)*$G152)</f>
        <v>0</v>
      </c>
      <c r="AS152" s="1334">
        <f>IF(ISERROR(VLOOKUP(VLOOKUP($A152, 'E4 TB Allocation Details'!$A$18:$L$217, MATCH("Customer ID", 'E4 TB Allocation Details'!$A$18:$L$18, 0),FALSE), 'E2 Allocators'!$B$15:$W$361, MATCH('O5 Details by Class &amp; Accounts'!AS$18, 'E2 Allocators'!$B$15:$W$15, 0),FALSE)*$G152), 0, VLOOKUP(VLOOKUP($A152, 'E4 TB Allocation Details'!$A$18:$L$217, MATCH("Customer ID", 'E4 TB Allocation Details'!$A$18:$L$18, 0),FALSE), 'E2 Allocators'!$B$15:$W$361, MATCH('O5 Details by Class &amp; Accounts'!AS$18, 'E2 Allocators'!$B$15:$W$15, 0),FALSE)*$G152)</f>
        <v>0</v>
      </c>
      <c r="AT152" s="1334">
        <f>IF(ISERROR(VLOOKUP(VLOOKUP($A152, 'E4 TB Allocation Details'!$A$18:$L$217, MATCH("Customer ID", 'E4 TB Allocation Details'!$A$18:$L$18, 0),FALSE), 'E2 Allocators'!$B$15:$W$361, MATCH('O5 Details by Class &amp; Accounts'!AT$18, 'E2 Allocators'!$B$15:$W$15, 0),FALSE)*$G152), 0, VLOOKUP(VLOOKUP($A152, 'E4 TB Allocation Details'!$A$18:$L$217, MATCH("Customer ID", 'E4 TB Allocation Details'!$A$18:$L$18, 0),FALSE), 'E2 Allocators'!$B$15:$W$361, MATCH('O5 Details by Class &amp; Accounts'!AT$18, 'E2 Allocators'!$B$15:$W$15, 0),FALSE)*$G152)</f>
        <v>0</v>
      </c>
      <c r="AU152" s="1334">
        <f>IF(ISERROR(VLOOKUP(VLOOKUP($A152, 'E4 TB Allocation Details'!$A$18:$L$217, MATCH("Customer ID", 'E4 TB Allocation Details'!$A$18:$L$18, 0),FALSE), 'E2 Allocators'!$B$15:$W$361, MATCH('O5 Details by Class &amp; Accounts'!AU$18, 'E2 Allocators'!$B$15:$W$15, 0),FALSE)*$G152), 0, VLOOKUP(VLOOKUP($A152, 'E4 TB Allocation Details'!$A$18:$L$217, MATCH("Customer ID", 'E4 TB Allocation Details'!$A$18:$L$18, 0),FALSE), 'E2 Allocators'!$B$15:$W$361, MATCH('O5 Details by Class &amp; Accounts'!AU$18, 'E2 Allocators'!$B$15:$W$15, 0),FALSE)*$G152)</f>
        <v>0</v>
      </c>
      <c r="AV152" s="1334">
        <f>IF(ISERROR(VLOOKUP(VLOOKUP($A152, 'E4 TB Allocation Details'!$A$18:$L$217, MATCH("Customer ID", 'E4 TB Allocation Details'!$A$18:$L$18, 0),FALSE), 'E2 Allocators'!$B$15:$W$361, MATCH('O5 Details by Class &amp; Accounts'!AV$18, 'E2 Allocators'!$B$15:$W$15, 0),FALSE)*$G152), 0, VLOOKUP(VLOOKUP($A152, 'E4 TB Allocation Details'!$A$18:$L$217, MATCH("Customer ID", 'E4 TB Allocation Details'!$A$18:$L$18, 0),FALSE), 'E2 Allocators'!$B$15:$W$361, MATCH('O5 Details by Class &amp; Accounts'!AV$18, 'E2 Allocators'!$B$15:$W$15, 0),FALSE)*$G152)</f>
        <v>0</v>
      </c>
      <c r="AW152" s="1334">
        <f>IF(ISERROR(VLOOKUP(VLOOKUP($A152, 'E4 TB Allocation Details'!$A$18:$L$217, MATCH("Customer ID", 'E4 TB Allocation Details'!$A$18:$L$18, 0),FALSE), 'E2 Allocators'!$B$15:$W$361, MATCH('O5 Details by Class &amp; Accounts'!AW$18, 'E2 Allocators'!$B$15:$W$15, 0),FALSE)*$G152), 0, VLOOKUP(VLOOKUP($A152, 'E4 TB Allocation Details'!$A$18:$L$217, MATCH("Customer ID", 'E4 TB Allocation Details'!$A$18:$L$18, 0),FALSE), 'E2 Allocators'!$B$15:$W$361, MATCH('O5 Details by Class &amp; Accounts'!AW$18, 'E2 Allocators'!$B$15:$W$15, 0),FALSE)*$G152)</f>
        <v>0</v>
      </c>
      <c r="AX152" s="1334">
        <f t="shared" si="40"/>
        <v>0</v>
      </c>
      <c r="AY152" s="1334">
        <f>IF(ISERROR(VLOOKUP(VLOOKUP($A152, 'E4 TB Allocation Details'!$A$18:$L$217, MATCH("Misc ID", 'E4 TB Allocation Details'!$A$18:$L$18, 0),FALSE), 'E2 Allocators'!$B$15:$W$361, MATCH('O5 Details by Class &amp; Accounts'!AY$18, 'E2 Allocators'!$B$15:$W$15, 0),FALSE)*$E152), 0, VLOOKUP(VLOOKUP($A152, 'E4 TB Allocation Details'!$A$18:$L$217, MATCH("Misc ID", 'E4 TB Allocation Details'!$A$18:$L$18, 0),FALSE), 'E2 Allocators'!$B$15:$W$361, MATCH('O5 Details by Class &amp; Accounts'!AY$18, 'E2 Allocators'!$B$15:$W$15, 0),FALSE)*$E152)</f>
        <v>0</v>
      </c>
      <c r="AZ152" s="1334">
        <f>IF(ISERROR(VLOOKUP(VLOOKUP($A152, 'E4 TB Allocation Details'!$A$18:$L$217, MATCH("Misc ID", 'E4 TB Allocation Details'!$A$18:$L$18, 0),FALSE), 'E2 Allocators'!$B$15:$W$361, MATCH('O5 Details by Class &amp; Accounts'!AZ$18, 'E2 Allocators'!$B$15:$W$15, 0),FALSE)*$E152), 0, VLOOKUP(VLOOKUP($A152, 'E4 TB Allocation Details'!$A$18:$L$217, MATCH("Misc ID", 'E4 TB Allocation Details'!$A$18:$L$18, 0),FALSE), 'E2 Allocators'!$B$15:$W$361, MATCH('O5 Details by Class &amp; Accounts'!AZ$18, 'E2 Allocators'!$B$15:$W$15, 0),FALSE)*$E152)</f>
        <v>0</v>
      </c>
      <c r="BA152" s="1334">
        <f>IF(ISERROR(VLOOKUP(VLOOKUP($A152, 'E4 TB Allocation Details'!$A$18:$L$217, MATCH("Misc ID", 'E4 TB Allocation Details'!$A$18:$L$18, 0),FALSE), 'E2 Allocators'!$B$15:$W$361, MATCH('O5 Details by Class &amp; Accounts'!BA$18, 'E2 Allocators'!$B$15:$W$15, 0),FALSE)*$E152), 0, VLOOKUP(VLOOKUP($A152, 'E4 TB Allocation Details'!$A$18:$L$217, MATCH("Misc ID", 'E4 TB Allocation Details'!$A$18:$L$18, 0),FALSE), 'E2 Allocators'!$B$15:$W$361, MATCH('O5 Details by Class &amp; Accounts'!BA$18, 'E2 Allocators'!$B$15:$W$15, 0),FALSE)*$E152)</f>
        <v>0</v>
      </c>
      <c r="BB152" s="1334">
        <f>IF(ISERROR(VLOOKUP(VLOOKUP($A152, 'E4 TB Allocation Details'!$A$18:$L$217, MATCH("Misc ID", 'E4 TB Allocation Details'!$A$18:$L$18, 0),FALSE), 'E2 Allocators'!$B$15:$W$361, MATCH('O5 Details by Class &amp; Accounts'!BB$18, 'E2 Allocators'!$B$15:$W$15, 0),FALSE)*$E152), 0, VLOOKUP(VLOOKUP($A152, 'E4 TB Allocation Details'!$A$18:$L$217, MATCH("Misc ID", 'E4 TB Allocation Details'!$A$18:$L$18, 0),FALSE), 'E2 Allocators'!$B$15:$W$361, MATCH('O5 Details by Class &amp; Accounts'!BB$18, 'E2 Allocators'!$B$15:$W$15, 0),FALSE)*$E152)</f>
        <v>0</v>
      </c>
      <c r="BC152" s="1334">
        <f>IF(ISERROR(VLOOKUP(VLOOKUP($A152, 'E4 TB Allocation Details'!$A$18:$L$217, MATCH("Misc ID", 'E4 TB Allocation Details'!$A$18:$L$18, 0),FALSE), 'E2 Allocators'!$B$15:$W$361, MATCH('O5 Details by Class &amp; Accounts'!BC$18, 'E2 Allocators'!$B$15:$W$15, 0),FALSE)*$E152), 0, VLOOKUP(VLOOKUP($A152, 'E4 TB Allocation Details'!$A$18:$L$217, MATCH("Misc ID", 'E4 TB Allocation Details'!$A$18:$L$18, 0),FALSE), 'E2 Allocators'!$B$15:$W$361, MATCH('O5 Details by Class &amp; Accounts'!BC$18, 'E2 Allocators'!$B$15:$W$15, 0),FALSE)*$E152)</f>
        <v>0</v>
      </c>
      <c r="BD152" s="1334">
        <f>IF(ISERROR(VLOOKUP(VLOOKUP($A152, 'E4 TB Allocation Details'!$A$18:$L$217, MATCH("Misc ID", 'E4 TB Allocation Details'!$A$18:$L$18, 0),FALSE), 'E2 Allocators'!$B$15:$W$361, MATCH('O5 Details by Class &amp; Accounts'!BD$18, 'E2 Allocators'!$B$15:$W$15, 0),FALSE)*$E152), 0, VLOOKUP(VLOOKUP($A152, 'E4 TB Allocation Details'!$A$18:$L$217, MATCH("Misc ID", 'E4 TB Allocation Details'!$A$18:$L$18, 0),FALSE), 'E2 Allocators'!$B$15:$W$361, MATCH('O5 Details by Class &amp; Accounts'!BD$18, 'E2 Allocators'!$B$15:$W$15, 0),FALSE)*$E152)</f>
        <v>0</v>
      </c>
      <c r="BE152" s="1334">
        <f>IF(ISERROR(VLOOKUP(VLOOKUP($A152, 'E4 TB Allocation Details'!$A$18:$L$217, MATCH("Misc ID", 'E4 TB Allocation Details'!$A$18:$L$18, 0),FALSE), 'E2 Allocators'!$B$15:$W$361, MATCH('O5 Details by Class &amp; Accounts'!BE$18, 'E2 Allocators'!$B$15:$W$15, 0),FALSE)*$E152), 0, VLOOKUP(VLOOKUP($A152, 'E4 TB Allocation Details'!$A$18:$L$217, MATCH("Misc ID", 'E4 TB Allocation Details'!$A$18:$L$18, 0),FALSE), 'E2 Allocators'!$B$15:$W$361, MATCH('O5 Details by Class &amp; Accounts'!BE$18, 'E2 Allocators'!$B$15:$W$15, 0),FALSE)*$E152)</f>
        <v>0</v>
      </c>
      <c r="BF152" s="1334">
        <f>IF(ISERROR(VLOOKUP(VLOOKUP($A152, 'E4 TB Allocation Details'!$A$18:$L$217, MATCH("Misc ID", 'E4 TB Allocation Details'!$A$18:$L$18, 0),FALSE), 'E2 Allocators'!$B$15:$W$361, MATCH('O5 Details by Class &amp; Accounts'!BF$18, 'E2 Allocators'!$B$15:$W$15, 0),FALSE)*$E152), 0, VLOOKUP(VLOOKUP($A152, 'E4 TB Allocation Details'!$A$18:$L$217, MATCH("Misc ID", 'E4 TB Allocation Details'!$A$18:$L$18, 0),FALSE), 'E2 Allocators'!$B$15:$W$361, MATCH('O5 Details by Class &amp; Accounts'!BF$18, 'E2 Allocators'!$B$15:$W$15, 0),FALSE)*$E152)</f>
        <v>0</v>
      </c>
      <c r="BG152" s="1334">
        <f>IF(ISERROR(VLOOKUP(VLOOKUP($A152, 'E4 TB Allocation Details'!$A$18:$L$217, MATCH("Misc ID", 'E4 TB Allocation Details'!$A$18:$L$18, 0),FALSE), 'E2 Allocators'!$B$15:$W$361, MATCH('O5 Details by Class &amp; Accounts'!BG$18, 'E2 Allocators'!$B$15:$W$15, 0),FALSE)*$E152), 0, VLOOKUP(VLOOKUP($A152, 'E4 TB Allocation Details'!$A$18:$L$217, MATCH("Misc ID", 'E4 TB Allocation Details'!$A$18:$L$18, 0),FALSE), 'E2 Allocators'!$B$15:$W$361, MATCH('O5 Details by Class &amp; Accounts'!BG$18, 'E2 Allocators'!$B$15:$W$15, 0),FALSE)*$E152)</f>
        <v>0</v>
      </c>
      <c r="BH152" s="1334">
        <f>IF(ISERROR(VLOOKUP(VLOOKUP($A152, 'E4 TB Allocation Details'!$A$18:$L$217, MATCH("Misc ID", 'E4 TB Allocation Details'!$A$18:$L$18, 0),FALSE), 'E2 Allocators'!$B$15:$W$361, MATCH('O5 Details by Class &amp; Accounts'!BH$18, 'E2 Allocators'!$B$15:$W$15, 0),FALSE)*$E152), 0, VLOOKUP(VLOOKUP($A152, 'E4 TB Allocation Details'!$A$18:$L$217, MATCH("Misc ID", 'E4 TB Allocation Details'!$A$18:$L$18, 0),FALSE), 'E2 Allocators'!$B$15:$W$361, MATCH('O5 Details by Class &amp; Accounts'!BH$18, 'E2 Allocators'!$B$15:$W$15, 0),FALSE)*$E152)</f>
        <v>0</v>
      </c>
      <c r="BI152" s="1334">
        <f>IF(ISERROR(VLOOKUP(VLOOKUP($A152, 'E4 TB Allocation Details'!$A$18:$L$217, MATCH("Misc ID", 'E4 TB Allocation Details'!$A$18:$L$18, 0),FALSE), 'E2 Allocators'!$B$15:$W$361, MATCH('O5 Details by Class &amp; Accounts'!BI$18, 'E2 Allocators'!$B$15:$W$15, 0),FALSE)*$E152), 0, VLOOKUP(VLOOKUP($A152, 'E4 TB Allocation Details'!$A$18:$L$217, MATCH("Misc ID", 'E4 TB Allocation Details'!$A$18:$L$18, 0),FALSE), 'E2 Allocators'!$B$15:$W$361, MATCH('O5 Details by Class &amp; Accounts'!BI$18, 'E2 Allocators'!$B$15:$W$15, 0),FALSE)*$E152)</f>
        <v>0</v>
      </c>
      <c r="BJ152" s="1334">
        <f>IF(ISERROR(VLOOKUP(VLOOKUP($A152, 'E4 TB Allocation Details'!$A$18:$L$217, MATCH("Misc ID", 'E4 TB Allocation Details'!$A$18:$L$18, 0),FALSE), 'E2 Allocators'!$B$15:$W$361, MATCH('O5 Details by Class &amp; Accounts'!BJ$18, 'E2 Allocators'!$B$15:$W$15, 0),FALSE)*$E152), 0, VLOOKUP(VLOOKUP($A152, 'E4 TB Allocation Details'!$A$18:$L$217, MATCH("Misc ID", 'E4 TB Allocation Details'!$A$18:$L$18, 0),FALSE), 'E2 Allocators'!$B$15:$W$361, MATCH('O5 Details by Class &amp; Accounts'!BJ$18, 'E2 Allocators'!$B$15:$W$15, 0),FALSE)*$E152)</f>
        <v>0</v>
      </c>
      <c r="BK152" s="1334">
        <f>IF(ISERROR(VLOOKUP(VLOOKUP($A152, 'E4 TB Allocation Details'!$A$18:$L$217, MATCH("Misc ID", 'E4 TB Allocation Details'!$A$18:$L$18, 0),FALSE), 'E2 Allocators'!$B$15:$W$361, MATCH('O5 Details by Class &amp; Accounts'!BK$18, 'E2 Allocators'!$B$15:$W$15, 0),FALSE)*$E152), 0, VLOOKUP(VLOOKUP($A152, 'E4 TB Allocation Details'!$A$18:$L$217, MATCH("Misc ID", 'E4 TB Allocation Details'!$A$18:$L$18, 0),FALSE), 'E2 Allocators'!$B$15:$W$361, MATCH('O5 Details by Class &amp; Accounts'!BK$18, 'E2 Allocators'!$B$15:$W$15, 0),FALSE)*$E152)</f>
        <v>0</v>
      </c>
      <c r="BL152" s="1334">
        <f>IF(ISERROR(VLOOKUP(VLOOKUP($A152, 'E4 TB Allocation Details'!$A$18:$L$217, MATCH("Misc ID", 'E4 TB Allocation Details'!$A$18:$L$18, 0),FALSE), 'E2 Allocators'!$B$15:$W$361, MATCH('O5 Details by Class &amp; Accounts'!BL$18, 'E2 Allocators'!$B$15:$W$15, 0),FALSE)*$E152), 0, VLOOKUP(VLOOKUP($A152, 'E4 TB Allocation Details'!$A$18:$L$217, MATCH("Misc ID", 'E4 TB Allocation Details'!$A$18:$L$18, 0),FALSE), 'E2 Allocators'!$B$15:$W$361, MATCH('O5 Details by Class &amp; Accounts'!BL$18, 'E2 Allocators'!$B$15:$W$15, 0),FALSE)*$E152)</f>
        <v>0</v>
      </c>
      <c r="BM152" s="1334">
        <f>IF(ISERROR(VLOOKUP(VLOOKUP($A152, 'E4 TB Allocation Details'!$A$18:$L$217, MATCH("Misc ID", 'E4 TB Allocation Details'!$A$18:$L$18, 0),FALSE), 'E2 Allocators'!$B$15:$W$361, MATCH('O5 Details by Class &amp; Accounts'!BM$18, 'E2 Allocators'!$B$15:$W$15, 0),FALSE)*$E152), 0, VLOOKUP(VLOOKUP($A152, 'E4 TB Allocation Details'!$A$18:$L$217, MATCH("Misc ID", 'E4 TB Allocation Details'!$A$18:$L$18, 0),FALSE), 'E2 Allocators'!$B$15:$W$361, MATCH('O5 Details by Class &amp; Accounts'!BM$18, 'E2 Allocators'!$B$15:$W$15, 0),FALSE)*$E152)</f>
        <v>0</v>
      </c>
      <c r="BN152" s="1334">
        <f>IF(ISERROR(VLOOKUP(VLOOKUP($A152, 'E4 TB Allocation Details'!$A$18:$L$217, MATCH("Misc ID", 'E4 TB Allocation Details'!$A$18:$L$18, 0),FALSE), 'E2 Allocators'!$B$15:$W$361, MATCH('O5 Details by Class &amp; Accounts'!BN$18, 'E2 Allocators'!$B$15:$W$15, 0),FALSE)*$E152), 0, VLOOKUP(VLOOKUP($A152, 'E4 TB Allocation Details'!$A$18:$L$217, MATCH("Misc ID", 'E4 TB Allocation Details'!$A$18:$L$18, 0),FALSE), 'E2 Allocators'!$B$15:$W$361, MATCH('O5 Details by Class &amp; Accounts'!BN$18, 'E2 Allocators'!$B$15:$W$15, 0),FALSE)*$E152)</f>
        <v>0</v>
      </c>
      <c r="BO152" s="1334">
        <f>IF(ISERROR(VLOOKUP(VLOOKUP($A152, 'E4 TB Allocation Details'!$A$18:$L$217, MATCH("Misc ID", 'E4 TB Allocation Details'!$A$18:$L$18, 0),FALSE), 'E2 Allocators'!$B$15:$W$361, MATCH('O5 Details by Class &amp; Accounts'!BO$18, 'E2 Allocators'!$B$15:$W$15, 0),FALSE)*$E152), 0, VLOOKUP(VLOOKUP($A152, 'E4 TB Allocation Details'!$A$18:$L$217, MATCH("Misc ID", 'E4 TB Allocation Details'!$A$18:$L$18, 0),FALSE), 'E2 Allocators'!$B$15:$W$361, MATCH('O5 Details by Class &amp; Accounts'!BO$18, 'E2 Allocators'!$B$15:$W$15, 0),FALSE)*$E152)</f>
        <v>0</v>
      </c>
      <c r="BP152" s="1334">
        <f>IF(ISERROR(VLOOKUP(VLOOKUP($A152, 'E4 TB Allocation Details'!$A$18:$L$217, MATCH("Misc ID", 'E4 TB Allocation Details'!$A$18:$L$18, 0),FALSE), 'E2 Allocators'!$B$15:$W$361, MATCH('O5 Details by Class &amp; Accounts'!BP$18, 'E2 Allocators'!$B$15:$W$15, 0),FALSE)*$E152), 0, VLOOKUP(VLOOKUP($A152, 'E4 TB Allocation Details'!$A$18:$L$217, MATCH("Misc ID", 'E4 TB Allocation Details'!$A$18:$L$18, 0),FALSE), 'E2 Allocators'!$B$15:$W$361, MATCH('O5 Details by Class &amp; Accounts'!BP$18, 'E2 Allocators'!$B$15:$W$15, 0),FALSE)*$E152)</f>
        <v>0</v>
      </c>
      <c r="BQ152" s="1334">
        <f>IF(ISERROR(VLOOKUP(VLOOKUP($A152, 'E4 TB Allocation Details'!$A$18:$L$217, MATCH("Misc ID", 'E4 TB Allocation Details'!$A$18:$L$18, 0),FALSE), 'E2 Allocators'!$B$15:$W$361, MATCH('O5 Details by Class &amp; Accounts'!BQ$18, 'E2 Allocators'!$B$15:$W$15, 0),FALSE)*$E152), 0, VLOOKUP(VLOOKUP($A152, 'E4 TB Allocation Details'!$A$18:$L$217, MATCH("Misc ID", 'E4 TB Allocation Details'!$A$18:$L$18, 0),FALSE), 'E2 Allocators'!$B$15:$W$361, MATCH('O5 Details by Class &amp; Accounts'!BQ$18, 'E2 Allocators'!$B$15:$W$15, 0),FALSE)*$E152)</f>
        <v>0</v>
      </c>
      <c r="BR152" s="1334">
        <f>IF(ISERROR(VLOOKUP(VLOOKUP($A152, 'E4 TB Allocation Details'!$A$18:$L$217, MATCH("Misc ID", 'E4 TB Allocation Details'!$A$18:$L$18, 0),FALSE), 'E2 Allocators'!$B$15:$W$361, MATCH('O5 Details by Class &amp; Accounts'!BR$18, 'E2 Allocators'!$B$15:$W$15, 0),FALSE)*$E152), 0, VLOOKUP(VLOOKUP($A152, 'E4 TB Allocation Details'!$A$18:$L$217, MATCH("Misc ID", 'E4 TB Allocation Details'!$A$18:$L$18, 0),FALSE), 'E2 Allocators'!$B$15:$W$361, MATCH('O5 Details by Class &amp; Accounts'!BR$18, 'E2 Allocators'!$B$15:$W$15, 0),FALSE)*$E152)</f>
        <v>0</v>
      </c>
      <c r="BS152" s="1334">
        <f t="shared" si="41"/>
        <v>0</v>
      </c>
      <c r="BT152" s="1334">
        <f>IF(ISERROR(VLOOKUP(VLOOKUP($A152, 'E4 TB Allocation Details'!$A$18:$L$217, MATCH("A &amp; G ID", 'E4 TB Allocation Details'!$A$18:$L$18, 0),FALSE), 'E2 Allocators'!$B$15:$W$361, MATCH('O5 Details by Class &amp; Accounts'!BT$18, 'E2 Allocators'!$B$15:$W$15, 0),FALSE)*$E152), 0, VLOOKUP(VLOOKUP($A152, 'E4 TB Allocation Details'!$A$18:$L$217, MATCH("A &amp; G ID", 'E4 TB Allocation Details'!$A$18:$L$18, 0),FALSE), 'E2 Allocators'!$B$15:$W$361, MATCH('O5 Details by Class &amp; Accounts'!BT$18, 'E2 Allocators'!$B$15:$W$15, 0),FALSE)*$E152)</f>
        <v>0</v>
      </c>
      <c r="BU152" s="1334">
        <f>IF(ISERROR(VLOOKUP(VLOOKUP($A152, 'E4 TB Allocation Details'!$A$18:$L$217, MATCH("A &amp; G ID", 'E4 TB Allocation Details'!$A$18:$L$18, 0),FALSE), 'E2 Allocators'!$B$15:$W$361, MATCH('O5 Details by Class &amp; Accounts'!BU$18, 'E2 Allocators'!$B$15:$W$15, 0),FALSE)*$E152), 0, VLOOKUP(VLOOKUP($A152, 'E4 TB Allocation Details'!$A$18:$L$217, MATCH("A &amp; G ID", 'E4 TB Allocation Details'!$A$18:$L$18, 0),FALSE), 'E2 Allocators'!$B$15:$W$361, MATCH('O5 Details by Class &amp; Accounts'!BU$18, 'E2 Allocators'!$B$15:$W$15, 0),FALSE)*$E152)</f>
        <v>0</v>
      </c>
      <c r="BV152" s="1334">
        <f>IF(ISERROR(VLOOKUP(VLOOKUP($A152, 'E4 TB Allocation Details'!$A$18:$L$217, MATCH("A &amp; G ID", 'E4 TB Allocation Details'!$A$18:$L$18, 0),FALSE), 'E2 Allocators'!$B$15:$W$361, MATCH('O5 Details by Class &amp; Accounts'!BV$18, 'E2 Allocators'!$B$15:$W$15, 0),FALSE)*$E152), 0, VLOOKUP(VLOOKUP($A152, 'E4 TB Allocation Details'!$A$18:$L$217, MATCH("A &amp; G ID", 'E4 TB Allocation Details'!$A$18:$L$18, 0),FALSE), 'E2 Allocators'!$B$15:$W$361, MATCH('O5 Details by Class &amp; Accounts'!BV$18, 'E2 Allocators'!$B$15:$W$15, 0),FALSE)*$E152)</f>
        <v>0</v>
      </c>
      <c r="BW152" s="1334">
        <f>IF(ISERROR(VLOOKUP(VLOOKUP($A152, 'E4 TB Allocation Details'!$A$18:$L$217, MATCH("A &amp; G ID", 'E4 TB Allocation Details'!$A$18:$L$18, 0),FALSE), 'E2 Allocators'!$B$15:$W$361, MATCH('O5 Details by Class &amp; Accounts'!BW$18, 'E2 Allocators'!$B$15:$W$15, 0),FALSE)*$E152), 0, VLOOKUP(VLOOKUP($A152, 'E4 TB Allocation Details'!$A$18:$L$217, MATCH("A &amp; G ID", 'E4 TB Allocation Details'!$A$18:$L$18, 0),FALSE), 'E2 Allocators'!$B$15:$W$361, MATCH('O5 Details by Class &amp; Accounts'!BW$18, 'E2 Allocators'!$B$15:$W$15, 0),FALSE)*$E152)</f>
        <v>0</v>
      </c>
      <c r="BX152" s="1334">
        <f>IF(ISERROR(VLOOKUP(VLOOKUP($A152, 'E4 TB Allocation Details'!$A$18:$L$217, MATCH("A &amp; G ID", 'E4 TB Allocation Details'!$A$18:$L$18, 0),FALSE), 'E2 Allocators'!$B$15:$W$361, MATCH('O5 Details by Class &amp; Accounts'!BX$18, 'E2 Allocators'!$B$15:$W$15, 0),FALSE)*$E152), 0, VLOOKUP(VLOOKUP($A152, 'E4 TB Allocation Details'!$A$18:$L$217, MATCH("A &amp; G ID", 'E4 TB Allocation Details'!$A$18:$L$18, 0),FALSE), 'E2 Allocators'!$B$15:$W$361, MATCH('O5 Details by Class &amp; Accounts'!BX$18, 'E2 Allocators'!$B$15:$W$15, 0),FALSE)*$E152)</f>
        <v>0</v>
      </c>
      <c r="BY152" s="1334">
        <f>IF(ISERROR(VLOOKUP(VLOOKUP($A152, 'E4 TB Allocation Details'!$A$18:$L$217, MATCH("A &amp; G ID", 'E4 TB Allocation Details'!$A$18:$L$18, 0),FALSE), 'E2 Allocators'!$B$15:$W$361, MATCH('O5 Details by Class &amp; Accounts'!BY$18, 'E2 Allocators'!$B$15:$W$15, 0),FALSE)*$E152), 0, VLOOKUP(VLOOKUP($A152, 'E4 TB Allocation Details'!$A$18:$L$217, MATCH("A &amp; G ID", 'E4 TB Allocation Details'!$A$18:$L$18, 0),FALSE), 'E2 Allocators'!$B$15:$W$361, MATCH('O5 Details by Class &amp; Accounts'!BY$18, 'E2 Allocators'!$B$15:$W$15, 0),FALSE)*$E152)</f>
        <v>0</v>
      </c>
      <c r="BZ152" s="1334">
        <f>IF(ISERROR(VLOOKUP(VLOOKUP($A152, 'E4 TB Allocation Details'!$A$18:$L$217, MATCH("A &amp; G ID", 'E4 TB Allocation Details'!$A$18:$L$18, 0),FALSE), 'E2 Allocators'!$B$15:$W$361, MATCH('O5 Details by Class &amp; Accounts'!BZ$18, 'E2 Allocators'!$B$15:$W$15, 0),FALSE)*$E152), 0, VLOOKUP(VLOOKUP($A152, 'E4 TB Allocation Details'!$A$18:$L$217, MATCH("A &amp; G ID", 'E4 TB Allocation Details'!$A$18:$L$18, 0),FALSE), 'E2 Allocators'!$B$15:$W$361, MATCH('O5 Details by Class &amp; Accounts'!BZ$18, 'E2 Allocators'!$B$15:$W$15, 0),FALSE)*$E152)</f>
        <v>0</v>
      </c>
      <c r="CA152" s="1334">
        <f>IF(ISERROR(VLOOKUP(VLOOKUP($A152, 'E4 TB Allocation Details'!$A$18:$L$217, MATCH("A &amp; G ID", 'E4 TB Allocation Details'!$A$18:$L$18, 0),FALSE), 'E2 Allocators'!$B$15:$W$361, MATCH('O5 Details by Class &amp; Accounts'!CA$18, 'E2 Allocators'!$B$15:$W$15, 0),FALSE)*$E152), 0, VLOOKUP(VLOOKUP($A152, 'E4 TB Allocation Details'!$A$18:$L$217, MATCH("A &amp; G ID", 'E4 TB Allocation Details'!$A$18:$L$18, 0),FALSE), 'E2 Allocators'!$B$15:$W$361, MATCH('O5 Details by Class &amp; Accounts'!CA$18, 'E2 Allocators'!$B$15:$W$15, 0),FALSE)*$E152)</f>
        <v>0</v>
      </c>
      <c r="CB152" s="1334">
        <f>IF(ISERROR(VLOOKUP(VLOOKUP($A152, 'E4 TB Allocation Details'!$A$18:$L$217, MATCH("A &amp; G ID", 'E4 TB Allocation Details'!$A$18:$L$18, 0),FALSE), 'E2 Allocators'!$B$15:$W$361, MATCH('O5 Details by Class &amp; Accounts'!CB$18, 'E2 Allocators'!$B$15:$W$15, 0),FALSE)*$E152), 0, VLOOKUP(VLOOKUP($A152, 'E4 TB Allocation Details'!$A$18:$L$217, MATCH("A &amp; G ID", 'E4 TB Allocation Details'!$A$18:$L$18, 0),FALSE), 'E2 Allocators'!$B$15:$W$361, MATCH('O5 Details by Class &amp; Accounts'!CB$18, 'E2 Allocators'!$B$15:$W$15, 0),FALSE)*$E152)</f>
        <v>0</v>
      </c>
      <c r="CC152" s="1334">
        <f>IF(ISERROR(VLOOKUP(VLOOKUP($A152, 'E4 TB Allocation Details'!$A$18:$L$217, MATCH("A &amp; G ID", 'E4 TB Allocation Details'!$A$18:$L$18, 0),FALSE), 'E2 Allocators'!$B$15:$W$361, MATCH('O5 Details by Class &amp; Accounts'!CC$18, 'E2 Allocators'!$B$15:$W$15, 0),FALSE)*$E152), 0, VLOOKUP(VLOOKUP($A152, 'E4 TB Allocation Details'!$A$18:$L$217, MATCH("A &amp; G ID", 'E4 TB Allocation Details'!$A$18:$L$18, 0),FALSE), 'E2 Allocators'!$B$15:$W$361, MATCH('O5 Details by Class &amp; Accounts'!CC$18, 'E2 Allocators'!$B$15:$W$15, 0),FALSE)*$E152)</f>
        <v>0</v>
      </c>
      <c r="CD152" s="1334">
        <f>IF(ISERROR(VLOOKUP(VLOOKUP($A152, 'E4 TB Allocation Details'!$A$18:$L$217, MATCH("A &amp; G ID", 'E4 TB Allocation Details'!$A$18:$L$18, 0),FALSE), 'E2 Allocators'!$B$15:$W$361, MATCH('O5 Details by Class &amp; Accounts'!CD$18, 'E2 Allocators'!$B$15:$W$15, 0),FALSE)*$E152), 0, VLOOKUP(VLOOKUP($A152, 'E4 TB Allocation Details'!$A$18:$L$217, MATCH("A &amp; G ID", 'E4 TB Allocation Details'!$A$18:$L$18, 0),FALSE), 'E2 Allocators'!$B$15:$W$361, MATCH('O5 Details by Class &amp; Accounts'!CD$18, 'E2 Allocators'!$B$15:$W$15, 0),FALSE)*$E152)</f>
        <v>0</v>
      </c>
      <c r="CE152" s="1334">
        <f>IF(ISERROR(VLOOKUP(VLOOKUP($A152, 'E4 TB Allocation Details'!$A$18:$L$217, MATCH("A &amp; G ID", 'E4 TB Allocation Details'!$A$18:$L$18, 0),FALSE), 'E2 Allocators'!$B$15:$W$361, MATCH('O5 Details by Class &amp; Accounts'!CE$18, 'E2 Allocators'!$B$15:$W$15, 0),FALSE)*$E152), 0, VLOOKUP(VLOOKUP($A152, 'E4 TB Allocation Details'!$A$18:$L$217, MATCH("A &amp; G ID", 'E4 TB Allocation Details'!$A$18:$L$18, 0),FALSE), 'E2 Allocators'!$B$15:$W$361, MATCH('O5 Details by Class &amp; Accounts'!CE$18, 'E2 Allocators'!$B$15:$W$15, 0),FALSE)*$E152)</f>
        <v>0</v>
      </c>
      <c r="CF152" s="1334">
        <f>IF(ISERROR(VLOOKUP(VLOOKUP($A152, 'E4 TB Allocation Details'!$A$18:$L$217, MATCH("A &amp; G ID", 'E4 TB Allocation Details'!$A$18:$L$18, 0),FALSE), 'E2 Allocators'!$B$15:$W$361, MATCH('O5 Details by Class &amp; Accounts'!CF$18, 'E2 Allocators'!$B$15:$W$15, 0),FALSE)*$E152), 0, VLOOKUP(VLOOKUP($A152, 'E4 TB Allocation Details'!$A$18:$L$217, MATCH("A &amp; G ID", 'E4 TB Allocation Details'!$A$18:$L$18, 0),FALSE), 'E2 Allocators'!$B$15:$W$361, MATCH('O5 Details by Class &amp; Accounts'!CF$18, 'E2 Allocators'!$B$15:$W$15, 0),FALSE)*$E152)</f>
        <v>0</v>
      </c>
      <c r="CG152" s="1334">
        <f>IF(ISERROR(VLOOKUP(VLOOKUP($A152, 'E4 TB Allocation Details'!$A$18:$L$217, MATCH("A &amp; G ID", 'E4 TB Allocation Details'!$A$18:$L$18, 0),FALSE), 'E2 Allocators'!$B$15:$W$361, MATCH('O5 Details by Class &amp; Accounts'!CG$18, 'E2 Allocators'!$B$15:$W$15, 0),FALSE)*$E152), 0, VLOOKUP(VLOOKUP($A152, 'E4 TB Allocation Details'!$A$18:$L$217, MATCH("A &amp; G ID", 'E4 TB Allocation Details'!$A$18:$L$18, 0),FALSE), 'E2 Allocators'!$B$15:$W$361, MATCH('O5 Details by Class &amp; Accounts'!CG$18, 'E2 Allocators'!$B$15:$W$15, 0),FALSE)*$E152)</f>
        <v>0</v>
      </c>
      <c r="CH152" s="1334">
        <f>IF(ISERROR(VLOOKUP(VLOOKUP($A152, 'E4 TB Allocation Details'!$A$18:$L$217, MATCH("A &amp; G ID", 'E4 TB Allocation Details'!$A$18:$L$18, 0),FALSE), 'E2 Allocators'!$B$15:$W$361, MATCH('O5 Details by Class &amp; Accounts'!CH$18, 'E2 Allocators'!$B$15:$W$15, 0),FALSE)*$E152), 0, VLOOKUP(VLOOKUP($A152, 'E4 TB Allocation Details'!$A$18:$L$217, MATCH("A &amp; G ID", 'E4 TB Allocation Details'!$A$18:$L$18, 0),FALSE), 'E2 Allocators'!$B$15:$W$361, MATCH('O5 Details by Class &amp; Accounts'!CH$18, 'E2 Allocators'!$B$15:$W$15, 0),FALSE)*$E152)</f>
        <v>0</v>
      </c>
      <c r="CI152" s="1334">
        <f>IF(ISERROR(VLOOKUP(VLOOKUP($A152, 'E4 TB Allocation Details'!$A$18:$L$217, MATCH("A &amp; G ID", 'E4 TB Allocation Details'!$A$18:$L$18, 0),FALSE), 'E2 Allocators'!$B$15:$W$361, MATCH('O5 Details by Class &amp; Accounts'!CI$18, 'E2 Allocators'!$B$15:$W$15, 0),FALSE)*$E152), 0, VLOOKUP(VLOOKUP($A152, 'E4 TB Allocation Details'!$A$18:$L$217, MATCH("A &amp; G ID", 'E4 TB Allocation Details'!$A$18:$L$18, 0),FALSE), 'E2 Allocators'!$B$15:$W$361, MATCH('O5 Details by Class &amp; Accounts'!CI$18, 'E2 Allocators'!$B$15:$W$15, 0),FALSE)*$E152)</f>
        <v>0</v>
      </c>
      <c r="CJ152" s="1334">
        <f>IF(ISERROR(VLOOKUP(VLOOKUP($A152, 'E4 TB Allocation Details'!$A$18:$L$217, MATCH("A &amp; G ID", 'E4 TB Allocation Details'!$A$18:$L$18, 0),FALSE), 'E2 Allocators'!$B$15:$W$361, MATCH('O5 Details by Class &amp; Accounts'!CJ$18, 'E2 Allocators'!$B$15:$W$15, 0),FALSE)*$E152), 0, VLOOKUP(VLOOKUP($A152, 'E4 TB Allocation Details'!$A$18:$L$217, MATCH("A &amp; G ID", 'E4 TB Allocation Details'!$A$18:$L$18, 0),FALSE), 'E2 Allocators'!$B$15:$W$361, MATCH('O5 Details by Class &amp; Accounts'!CJ$18, 'E2 Allocators'!$B$15:$W$15, 0),FALSE)*$E152)</f>
        <v>0</v>
      </c>
      <c r="CK152" s="1334">
        <f>IF(ISERROR(VLOOKUP(VLOOKUP($A152, 'E4 TB Allocation Details'!$A$18:$L$217, MATCH("A &amp; G ID", 'E4 TB Allocation Details'!$A$18:$L$18, 0),FALSE), 'E2 Allocators'!$B$15:$W$361, MATCH('O5 Details by Class &amp; Accounts'!CK$18, 'E2 Allocators'!$B$15:$W$15, 0),FALSE)*$E152), 0, VLOOKUP(VLOOKUP($A152, 'E4 TB Allocation Details'!$A$18:$L$217, MATCH("A &amp; G ID", 'E4 TB Allocation Details'!$A$18:$L$18, 0),FALSE), 'E2 Allocators'!$B$15:$W$361, MATCH('O5 Details by Class &amp; Accounts'!CK$18, 'E2 Allocators'!$B$15:$W$15, 0),FALSE)*$E152)</f>
        <v>0</v>
      </c>
      <c r="CL152" s="1334">
        <f>IF(ISERROR(VLOOKUP(VLOOKUP($A152, 'E4 TB Allocation Details'!$A$18:$L$217, MATCH("A &amp; G ID", 'E4 TB Allocation Details'!$A$18:$L$18, 0),FALSE), 'E2 Allocators'!$B$15:$W$361, MATCH('O5 Details by Class &amp; Accounts'!CL$18, 'E2 Allocators'!$B$15:$W$15, 0),FALSE)*$E152), 0, VLOOKUP(VLOOKUP($A152, 'E4 TB Allocation Details'!$A$18:$L$217, MATCH("A &amp; G ID", 'E4 TB Allocation Details'!$A$18:$L$18, 0),FALSE), 'E2 Allocators'!$B$15:$W$361, MATCH('O5 Details by Class &amp; Accounts'!CL$18, 'E2 Allocators'!$B$15:$W$15, 0),FALSE)*$E152)</f>
        <v>0</v>
      </c>
      <c r="CM152" s="1334">
        <f>IF(ISERROR(VLOOKUP(VLOOKUP($A152, 'E4 TB Allocation Details'!$A$18:$L$217, MATCH("A &amp; G ID", 'E4 TB Allocation Details'!$A$18:$L$18, 0),FALSE), 'E2 Allocators'!$B$15:$W$361, MATCH('O5 Details by Class &amp; Accounts'!CM$18, 'E2 Allocators'!$B$15:$W$15, 0),FALSE)*$E152), 0, VLOOKUP(VLOOKUP($A152, 'E4 TB Allocation Details'!$A$18:$L$217, MATCH("A &amp; G ID", 'E4 TB Allocation Details'!$A$18:$L$18, 0),FALSE), 'E2 Allocators'!$B$15:$W$361, MATCH('O5 Details by Class &amp; Accounts'!CM$18, 'E2 Allocators'!$B$15:$W$15, 0),FALSE)*$E152)</f>
        <v>0</v>
      </c>
      <c r="CN152" s="1334">
        <f t="shared" si="42"/>
        <v>0</v>
      </c>
      <c r="CO152" s="1670">
        <f t="shared" si="43"/>
        <v>0</v>
      </c>
      <c r="CQ152" s="1926" t="s">
        <v>1166</v>
      </c>
    </row>
    <row r="153" spans="1:95" s="64" customFormat="1" ht="12.75" x14ac:dyDescent="0.2">
      <c r="A153" s="1102">
        <v>5105</v>
      </c>
      <c r="B153" s="1101" t="s">
        <v>1435</v>
      </c>
      <c r="C153" s="1667">
        <f>IF(ISERROR(VLOOKUP($A153,'I3 TB Data'!$A$20:$H$465,MATCH('O5 Details by Class &amp; Accounts'!$C$18, 'I3 TB Data'!$A$20:$H$20,0),0)), 0, VLOOKUP($A153,'I3 TB Data'!$A$20:$H$465,MATCH('O5 Details by Class &amp; Accounts'!$C$18,'I3 TB Data'!$A$20:$H$20,0),0))</f>
        <v>0</v>
      </c>
      <c r="D153" s="1668"/>
      <c r="E153" s="1667">
        <f t="shared" si="44"/>
        <v>0</v>
      </c>
      <c r="F153" s="1669">
        <f>IF(ISERROR(VLOOKUP($A153, 'E1 Categorization'!A33:E123, MATCH("Customer Component", 'E1 Categorization'!$A$33:$E$33,0), 0)), 0, IF(VLOOKUP($A153, 'E1 Categorization'!A33:E123, MATCH("Customer Component", 'E1 Categorization'!$A$33:$E$33,0), 0)=0, 'O5 Details by Class &amp; Accounts'!$E153, IF(AND(VLOOKUP($A153, 'E1 Categorization'!A33:E123, MATCH("Customer Component", 'E1 Categorization'!$A$33:$E$33,0), 0) &gt;0, VLOOKUP($A153, 'E1 Categorization'!A33:E123, MATCH("Customer Component", 'E1 Categorization'!$A$33:$E$33,0), 0)&lt;1), 'O5 Details by Class &amp; Accounts'!$E153*(1-VLOOKUP($A153, 'E1 Categorization'!A33:E123, MATCH("Customer Component", 'E1 Categorization'!$A$33:$E$33,0), 0)), 0)))</f>
        <v>0</v>
      </c>
      <c r="G153" s="1669">
        <f>IF(ISERROR(VLOOKUP($A153, 'E1 Categorization'!A33:E123, MATCH("Customer Component", 'E1 Categorization'!$A$33:$E$33,0), 0)),0, IF(VLOOKUP($A153, 'E1 Categorization'!A33:E123, MATCH("Customer Component", 'E1 Categorization'!$A$33:$E$33,0), 0)=0, 0, IF(AND(VLOOKUP($A153, 'E1 Categorization'!A33:E123, MATCH("Customer Component", 'E1 Categorization'!$A$33:$E$33,0), 0) &gt;0, VLOOKUP($A153, 'E1 Categorization'!A33:E123, MATCH("Customer Component", 'E1 Categorization'!$A$33:$E$33,0), 0)&lt;1), 'O5 Details by Class &amp; Accounts'!$E153*(VLOOKUP($A153, 'E1 Categorization'!A33:E123, MATCH("Customer Component", 'E1 Categorization'!$A$33:$E$33,0), 0)), 'O5 Details by Class &amp; Accounts'!$E153)))</f>
        <v>0</v>
      </c>
      <c r="H153" s="1334">
        <f t="shared" si="38"/>
        <v>0</v>
      </c>
      <c r="I153" s="1334">
        <f>IF(ISERROR(VLOOKUP(VLOOKUP($A153, 'E4 TB Allocation Details'!$A$18:$L$217, MATCH("Demand ID", 'E4 TB Allocation Details'!$A$18:$L$18, 0),FALSE), 'E2 Allocators'!$B$15:$W$361, MATCH('O5 Details by Class &amp; Accounts'!I$18, 'E2 Allocators'!$B$15:$W$15, 0),FALSE)*$F153), 0, VLOOKUP(VLOOKUP($A153, 'E4 TB Allocation Details'!$A$18:$L$217, MATCH("Demand ID", 'E4 TB Allocation Details'!$A$18:$L$18, 0),FALSE), 'E2 Allocators'!$B$15:$W$361, MATCH('O5 Details by Class &amp; Accounts'!I$18, 'E2 Allocators'!$B$15:$W$15, 0),FALSE)*$F153)</f>
        <v>0</v>
      </c>
      <c r="J153" s="1334">
        <f>IF(ISERROR(VLOOKUP(VLOOKUP($A153, 'E4 TB Allocation Details'!$A$18:$L$217, MATCH("Demand ID", 'E4 TB Allocation Details'!$A$18:$L$18, 0),FALSE), 'E2 Allocators'!$B$15:$W$361, MATCH('O5 Details by Class &amp; Accounts'!J$18, 'E2 Allocators'!$B$15:$W$15, 0),FALSE)*$F153), 0, VLOOKUP(VLOOKUP($A153, 'E4 TB Allocation Details'!$A$18:$L$217, MATCH("Demand ID", 'E4 TB Allocation Details'!$A$18:$L$18, 0),FALSE), 'E2 Allocators'!$B$15:$W$361, MATCH('O5 Details by Class &amp; Accounts'!J$18, 'E2 Allocators'!$B$15:$W$15, 0),FALSE)*$F153)</f>
        <v>0</v>
      </c>
      <c r="K153" s="1334">
        <f>IF(ISERROR(VLOOKUP(VLOOKUP($A153, 'E4 TB Allocation Details'!$A$18:$L$217, MATCH("Demand ID", 'E4 TB Allocation Details'!$A$18:$L$18, 0),FALSE), 'E2 Allocators'!$B$15:$W$361, MATCH('O5 Details by Class &amp; Accounts'!K$18, 'E2 Allocators'!$B$15:$W$15, 0),FALSE)*$F153), 0, VLOOKUP(VLOOKUP($A153, 'E4 TB Allocation Details'!$A$18:$L$217, MATCH("Demand ID", 'E4 TB Allocation Details'!$A$18:$L$18, 0),FALSE), 'E2 Allocators'!$B$15:$W$361, MATCH('O5 Details by Class &amp; Accounts'!K$18, 'E2 Allocators'!$B$15:$W$15, 0),FALSE)*$F153)</f>
        <v>0</v>
      </c>
      <c r="L153" s="1334">
        <f>IF(ISERROR(VLOOKUP(VLOOKUP($A153, 'E4 TB Allocation Details'!$A$18:$L$217, MATCH("Demand ID", 'E4 TB Allocation Details'!$A$18:$L$18, 0),FALSE), 'E2 Allocators'!$B$15:$W$361, MATCH('O5 Details by Class &amp; Accounts'!L$18, 'E2 Allocators'!$B$15:$W$15, 0),FALSE)*$F153), 0, VLOOKUP(VLOOKUP($A153, 'E4 TB Allocation Details'!$A$18:$L$217, MATCH("Demand ID", 'E4 TB Allocation Details'!$A$18:$L$18, 0),FALSE), 'E2 Allocators'!$B$15:$W$361, MATCH('O5 Details by Class &amp; Accounts'!L$18, 'E2 Allocators'!$B$15:$W$15, 0),FALSE)*$F153)</f>
        <v>0</v>
      </c>
      <c r="M153" s="1334">
        <f>IF(ISERROR(VLOOKUP(VLOOKUP($A153, 'E4 TB Allocation Details'!$A$18:$L$217, MATCH("Demand ID", 'E4 TB Allocation Details'!$A$18:$L$18, 0),FALSE), 'E2 Allocators'!$B$15:$W$361, MATCH('O5 Details by Class &amp; Accounts'!M$18, 'E2 Allocators'!$B$15:$W$15, 0),FALSE)*$F153), 0, VLOOKUP(VLOOKUP($A153, 'E4 TB Allocation Details'!$A$18:$L$217, MATCH("Demand ID", 'E4 TB Allocation Details'!$A$18:$L$18, 0),FALSE), 'E2 Allocators'!$B$15:$W$361, MATCH('O5 Details by Class &amp; Accounts'!M$18, 'E2 Allocators'!$B$15:$W$15, 0),FALSE)*$F153)</f>
        <v>0</v>
      </c>
      <c r="N153" s="1334">
        <f>IF(ISERROR(VLOOKUP(VLOOKUP($A153, 'E4 TB Allocation Details'!$A$18:$L$217, MATCH("Demand ID", 'E4 TB Allocation Details'!$A$18:$L$18, 0),FALSE), 'E2 Allocators'!$B$15:$W$361, MATCH('O5 Details by Class &amp; Accounts'!N$18, 'E2 Allocators'!$B$15:$W$15, 0),FALSE)*$F153), 0, VLOOKUP(VLOOKUP($A153, 'E4 TB Allocation Details'!$A$18:$L$217, MATCH("Demand ID", 'E4 TB Allocation Details'!$A$18:$L$18, 0),FALSE), 'E2 Allocators'!$B$15:$W$361, MATCH('O5 Details by Class &amp; Accounts'!N$18, 'E2 Allocators'!$B$15:$W$15, 0),FALSE)*$F153)</f>
        <v>0</v>
      </c>
      <c r="O153" s="1334">
        <f>IF(ISERROR(VLOOKUP(VLOOKUP($A153, 'E4 TB Allocation Details'!$A$18:$L$217, MATCH("Demand ID", 'E4 TB Allocation Details'!$A$18:$L$18, 0),FALSE), 'E2 Allocators'!$B$15:$W$361, MATCH('O5 Details by Class &amp; Accounts'!O$18, 'E2 Allocators'!$B$15:$W$15, 0),FALSE)*$F153), 0, VLOOKUP(VLOOKUP($A153, 'E4 TB Allocation Details'!$A$18:$L$217, MATCH("Demand ID", 'E4 TB Allocation Details'!$A$18:$L$18, 0),FALSE), 'E2 Allocators'!$B$15:$W$361, MATCH('O5 Details by Class &amp; Accounts'!O$18, 'E2 Allocators'!$B$15:$W$15, 0),FALSE)*$F153)</f>
        <v>0</v>
      </c>
      <c r="P153" s="1334">
        <f>IF(ISERROR(VLOOKUP(VLOOKUP($A153, 'E4 TB Allocation Details'!$A$18:$L$217, MATCH("Demand ID", 'E4 TB Allocation Details'!$A$18:$L$18, 0),FALSE), 'E2 Allocators'!$B$15:$W$361, MATCH('O5 Details by Class &amp; Accounts'!P$18, 'E2 Allocators'!$B$15:$W$15, 0),FALSE)*$F153), 0, VLOOKUP(VLOOKUP($A153, 'E4 TB Allocation Details'!$A$18:$L$217, MATCH("Demand ID", 'E4 TB Allocation Details'!$A$18:$L$18, 0),FALSE), 'E2 Allocators'!$B$15:$W$361, MATCH('O5 Details by Class &amp; Accounts'!P$18, 'E2 Allocators'!$B$15:$W$15, 0),FALSE)*$F153)</f>
        <v>0</v>
      </c>
      <c r="Q153" s="1334">
        <f>IF(ISERROR(VLOOKUP(VLOOKUP($A153, 'E4 TB Allocation Details'!$A$18:$L$217, MATCH("Demand ID", 'E4 TB Allocation Details'!$A$18:$L$18, 0),FALSE), 'E2 Allocators'!$B$15:$W$361, MATCH('O5 Details by Class &amp; Accounts'!Q$18, 'E2 Allocators'!$B$15:$W$15, 0),FALSE)*$F153), 0, VLOOKUP(VLOOKUP($A153, 'E4 TB Allocation Details'!$A$18:$L$217, MATCH("Demand ID", 'E4 TB Allocation Details'!$A$18:$L$18, 0),FALSE), 'E2 Allocators'!$B$15:$W$361, MATCH('O5 Details by Class &amp; Accounts'!Q$18, 'E2 Allocators'!$B$15:$W$15, 0),FALSE)*$F153)</f>
        <v>0</v>
      </c>
      <c r="R153" s="1334">
        <f>IF(ISERROR(VLOOKUP(VLOOKUP($A153, 'E4 TB Allocation Details'!$A$18:$L$217, MATCH("Demand ID", 'E4 TB Allocation Details'!$A$18:$L$18, 0),FALSE), 'E2 Allocators'!$B$15:$W$361, MATCH('O5 Details by Class &amp; Accounts'!R$18, 'E2 Allocators'!$B$15:$W$15, 0),FALSE)*$F153), 0, VLOOKUP(VLOOKUP($A153, 'E4 TB Allocation Details'!$A$18:$L$217, MATCH("Demand ID", 'E4 TB Allocation Details'!$A$18:$L$18, 0),FALSE), 'E2 Allocators'!$B$15:$W$361, MATCH('O5 Details by Class &amp; Accounts'!R$18, 'E2 Allocators'!$B$15:$W$15, 0),FALSE)*$F153)</f>
        <v>0</v>
      </c>
      <c r="S153" s="1334">
        <f>IF(ISERROR(VLOOKUP(VLOOKUP($A153, 'E4 TB Allocation Details'!$A$18:$L$217, MATCH("Demand ID", 'E4 TB Allocation Details'!$A$18:$L$18, 0),FALSE), 'E2 Allocators'!$B$15:$W$361, MATCH('O5 Details by Class &amp; Accounts'!S$18, 'E2 Allocators'!$B$15:$W$15, 0),FALSE)*$F153), 0, VLOOKUP(VLOOKUP($A153, 'E4 TB Allocation Details'!$A$18:$L$217, MATCH("Demand ID", 'E4 TB Allocation Details'!$A$18:$L$18, 0),FALSE), 'E2 Allocators'!$B$15:$W$361, MATCH('O5 Details by Class &amp; Accounts'!S$18, 'E2 Allocators'!$B$15:$W$15, 0),FALSE)*$F153)</f>
        <v>0</v>
      </c>
      <c r="T153" s="1334">
        <f>IF(ISERROR(VLOOKUP(VLOOKUP($A153, 'E4 TB Allocation Details'!$A$18:$L$217, MATCH("Demand ID", 'E4 TB Allocation Details'!$A$18:$L$18, 0),FALSE), 'E2 Allocators'!$B$15:$W$361, MATCH('O5 Details by Class &amp; Accounts'!T$18, 'E2 Allocators'!$B$15:$W$15, 0),FALSE)*$F153), 0, VLOOKUP(VLOOKUP($A153, 'E4 TB Allocation Details'!$A$18:$L$217, MATCH("Demand ID", 'E4 TB Allocation Details'!$A$18:$L$18, 0),FALSE), 'E2 Allocators'!$B$15:$W$361, MATCH('O5 Details by Class &amp; Accounts'!T$18, 'E2 Allocators'!$B$15:$W$15, 0),FALSE)*$F153)</f>
        <v>0</v>
      </c>
      <c r="U153" s="1334">
        <f>IF(ISERROR(VLOOKUP(VLOOKUP($A153, 'E4 TB Allocation Details'!$A$18:$L$217, MATCH("Demand ID", 'E4 TB Allocation Details'!$A$18:$L$18, 0),FALSE), 'E2 Allocators'!$B$15:$W$361, MATCH('O5 Details by Class &amp; Accounts'!U$18, 'E2 Allocators'!$B$15:$W$15, 0),FALSE)*$F153), 0, VLOOKUP(VLOOKUP($A153, 'E4 TB Allocation Details'!$A$18:$L$217, MATCH("Demand ID", 'E4 TB Allocation Details'!$A$18:$L$18, 0),FALSE), 'E2 Allocators'!$B$15:$W$361, MATCH('O5 Details by Class &amp; Accounts'!U$18, 'E2 Allocators'!$B$15:$W$15, 0),FALSE)*$F153)</f>
        <v>0</v>
      </c>
      <c r="V153" s="1334">
        <f>IF(ISERROR(VLOOKUP(VLOOKUP($A153, 'E4 TB Allocation Details'!$A$18:$L$217, MATCH("Demand ID", 'E4 TB Allocation Details'!$A$18:$L$18, 0),FALSE), 'E2 Allocators'!$B$15:$W$361, MATCH('O5 Details by Class &amp; Accounts'!V$18, 'E2 Allocators'!$B$15:$W$15, 0),FALSE)*$F153), 0, VLOOKUP(VLOOKUP($A153, 'E4 TB Allocation Details'!$A$18:$L$217, MATCH("Demand ID", 'E4 TB Allocation Details'!$A$18:$L$18, 0),FALSE), 'E2 Allocators'!$B$15:$W$361, MATCH('O5 Details by Class &amp; Accounts'!V$18, 'E2 Allocators'!$B$15:$W$15, 0),FALSE)*$F153)</f>
        <v>0</v>
      </c>
      <c r="W153" s="1334">
        <f>IF(ISERROR(VLOOKUP(VLOOKUP($A153, 'E4 TB Allocation Details'!$A$18:$L$217, MATCH("Demand ID", 'E4 TB Allocation Details'!$A$18:$L$18, 0),FALSE), 'E2 Allocators'!$B$15:$W$361, MATCH('O5 Details by Class &amp; Accounts'!W$18, 'E2 Allocators'!$B$15:$W$15, 0),FALSE)*$F153), 0, VLOOKUP(VLOOKUP($A153, 'E4 TB Allocation Details'!$A$18:$L$217, MATCH("Demand ID", 'E4 TB Allocation Details'!$A$18:$L$18, 0),FALSE), 'E2 Allocators'!$B$15:$W$361, MATCH('O5 Details by Class &amp; Accounts'!W$18, 'E2 Allocators'!$B$15:$W$15, 0),FALSE)*$F153)</f>
        <v>0</v>
      </c>
      <c r="X153" s="1334">
        <f>IF(ISERROR(VLOOKUP(VLOOKUP($A153, 'E4 TB Allocation Details'!$A$18:$L$217, MATCH("Demand ID", 'E4 TB Allocation Details'!$A$18:$L$18, 0),FALSE), 'E2 Allocators'!$B$15:$W$361, MATCH('O5 Details by Class &amp; Accounts'!X$18, 'E2 Allocators'!$B$15:$W$15, 0),FALSE)*$F153), 0, VLOOKUP(VLOOKUP($A153, 'E4 TB Allocation Details'!$A$18:$L$217, MATCH("Demand ID", 'E4 TB Allocation Details'!$A$18:$L$18, 0),FALSE), 'E2 Allocators'!$B$15:$W$361, MATCH('O5 Details by Class &amp; Accounts'!X$18, 'E2 Allocators'!$B$15:$W$15, 0),FALSE)*$F153)</f>
        <v>0</v>
      </c>
      <c r="Y153" s="1334">
        <f>IF(ISERROR(VLOOKUP(VLOOKUP($A153, 'E4 TB Allocation Details'!$A$18:$L$217, MATCH("Demand ID", 'E4 TB Allocation Details'!$A$18:$L$18, 0),FALSE), 'E2 Allocators'!$B$15:$W$361, MATCH('O5 Details by Class &amp; Accounts'!Y$18, 'E2 Allocators'!$B$15:$W$15, 0),FALSE)*$F153), 0, VLOOKUP(VLOOKUP($A153, 'E4 TB Allocation Details'!$A$18:$L$217, MATCH("Demand ID", 'E4 TB Allocation Details'!$A$18:$L$18, 0),FALSE), 'E2 Allocators'!$B$15:$W$361, MATCH('O5 Details by Class &amp; Accounts'!Y$18, 'E2 Allocators'!$B$15:$W$15, 0),FALSE)*$F153)</f>
        <v>0</v>
      </c>
      <c r="Z153" s="1334">
        <f>IF(ISERROR(VLOOKUP(VLOOKUP($A153, 'E4 TB Allocation Details'!$A$18:$L$217, MATCH("Demand ID", 'E4 TB Allocation Details'!$A$18:$L$18, 0),FALSE), 'E2 Allocators'!$B$15:$W$361, MATCH('O5 Details by Class &amp; Accounts'!Z$18, 'E2 Allocators'!$B$15:$W$15, 0),FALSE)*$F153), 0, VLOOKUP(VLOOKUP($A153, 'E4 TB Allocation Details'!$A$18:$L$217, MATCH("Demand ID", 'E4 TB Allocation Details'!$A$18:$L$18, 0),FALSE), 'E2 Allocators'!$B$15:$W$361, MATCH('O5 Details by Class &amp; Accounts'!Z$18, 'E2 Allocators'!$B$15:$W$15, 0),FALSE)*$F153)</f>
        <v>0</v>
      </c>
      <c r="AA153" s="1334">
        <f>IF(ISERROR(VLOOKUP(VLOOKUP($A153, 'E4 TB Allocation Details'!$A$18:$L$217, MATCH("Demand ID", 'E4 TB Allocation Details'!$A$18:$L$18, 0),FALSE), 'E2 Allocators'!$B$15:$W$361, MATCH('O5 Details by Class &amp; Accounts'!AA$18, 'E2 Allocators'!$B$15:$W$15, 0),FALSE)*$F153), 0, VLOOKUP(VLOOKUP($A153, 'E4 TB Allocation Details'!$A$18:$L$217, MATCH("Demand ID", 'E4 TB Allocation Details'!$A$18:$L$18, 0),FALSE), 'E2 Allocators'!$B$15:$W$361, MATCH('O5 Details by Class &amp; Accounts'!AA$18, 'E2 Allocators'!$B$15:$W$15, 0),FALSE)*$F153)</f>
        <v>0</v>
      </c>
      <c r="AB153" s="1334">
        <f>IF(ISERROR(VLOOKUP(VLOOKUP($A153, 'E4 TB Allocation Details'!$A$18:$L$217, MATCH("Demand ID", 'E4 TB Allocation Details'!$A$18:$L$18, 0),FALSE), 'E2 Allocators'!$B$15:$W$361, MATCH('O5 Details by Class &amp; Accounts'!AB$18, 'E2 Allocators'!$B$15:$W$15, 0),FALSE)*$F153), 0, VLOOKUP(VLOOKUP($A153, 'E4 TB Allocation Details'!$A$18:$L$217, MATCH("Demand ID", 'E4 TB Allocation Details'!$A$18:$L$18, 0),FALSE), 'E2 Allocators'!$B$15:$W$361, MATCH('O5 Details by Class &amp; Accounts'!AB$18, 'E2 Allocators'!$B$15:$W$15, 0),FALSE)*$F153)</f>
        <v>0</v>
      </c>
      <c r="AC153" s="1334">
        <f t="shared" si="39"/>
        <v>0</v>
      </c>
      <c r="AD153" s="1334">
        <f>IF(ISERROR(VLOOKUP(VLOOKUP($A153, 'E4 TB Allocation Details'!$A$18:$L$217, MATCH("Customer ID", 'E4 TB Allocation Details'!$A$18:$L$18, 0),FALSE), 'E2 Allocators'!$B$15:$W$361, MATCH('O5 Details by Class &amp; Accounts'!AD$18, 'E2 Allocators'!$B$15:$W$15, 0),FALSE)*$G153), 0, VLOOKUP(VLOOKUP($A153, 'E4 TB Allocation Details'!$A$18:$L$217, MATCH("Customer ID", 'E4 TB Allocation Details'!$A$18:$L$18, 0),FALSE), 'E2 Allocators'!$B$15:$W$361, MATCH('O5 Details by Class &amp; Accounts'!AD$18, 'E2 Allocators'!$B$15:$W$15, 0),FALSE)*$G153)</f>
        <v>0</v>
      </c>
      <c r="AE153" s="1334">
        <f>IF(ISERROR(VLOOKUP(VLOOKUP($A153, 'E4 TB Allocation Details'!$A$18:$L$217, MATCH("Customer ID", 'E4 TB Allocation Details'!$A$18:$L$18, 0),FALSE), 'E2 Allocators'!$B$15:$W$361, MATCH('O5 Details by Class &amp; Accounts'!AE$18, 'E2 Allocators'!$B$15:$W$15, 0),FALSE)*$G153), 0, VLOOKUP(VLOOKUP($A153, 'E4 TB Allocation Details'!$A$18:$L$217, MATCH("Customer ID", 'E4 TB Allocation Details'!$A$18:$L$18, 0),FALSE), 'E2 Allocators'!$B$15:$W$361, MATCH('O5 Details by Class &amp; Accounts'!AE$18, 'E2 Allocators'!$B$15:$W$15, 0),FALSE)*$G153)</f>
        <v>0</v>
      </c>
      <c r="AF153" s="1334">
        <f>IF(ISERROR(VLOOKUP(VLOOKUP($A153, 'E4 TB Allocation Details'!$A$18:$L$217, MATCH("Customer ID", 'E4 TB Allocation Details'!$A$18:$L$18, 0),FALSE), 'E2 Allocators'!$B$15:$W$361, MATCH('O5 Details by Class &amp; Accounts'!AF$18, 'E2 Allocators'!$B$15:$W$15, 0),FALSE)*$G153), 0, VLOOKUP(VLOOKUP($A153, 'E4 TB Allocation Details'!$A$18:$L$217, MATCH("Customer ID", 'E4 TB Allocation Details'!$A$18:$L$18, 0),FALSE), 'E2 Allocators'!$B$15:$W$361, MATCH('O5 Details by Class &amp; Accounts'!AF$18, 'E2 Allocators'!$B$15:$W$15, 0),FALSE)*$G153)</f>
        <v>0</v>
      </c>
      <c r="AG153" s="1334">
        <f>IF(ISERROR(VLOOKUP(VLOOKUP($A153, 'E4 TB Allocation Details'!$A$18:$L$217, MATCH("Customer ID", 'E4 TB Allocation Details'!$A$18:$L$18, 0),FALSE), 'E2 Allocators'!$B$15:$W$361, MATCH('O5 Details by Class &amp; Accounts'!AG$18, 'E2 Allocators'!$B$15:$W$15, 0),FALSE)*$G153), 0, VLOOKUP(VLOOKUP($A153, 'E4 TB Allocation Details'!$A$18:$L$217, MATCH("Customer ID", 'E4 TB Allocation Details'!$A$18:$L$18, 0),FALSE), 'E2 Allocators'!$B$15:$W$361, MATCH('O5 Details by Class &amp; Accounts'!AG$18, 'E2 Allocators'!$B$15:$W$15, 0),FALSE)*$G153)</f>
        <v>0</v>
      </c>
      <c r="AH153" s="1334">
        <f>IF(ISERROR(VLOOKUP(VLOOKUP($A153, 'E4 TB Allocation Details'!$A$18:$L$217, MATCH("Customer ID", 'E4 TB Allocation Details'!$A$18:$L$18, 0),FALSE), 'E2 Allocators'!$B$15:$W$361, MATCH('O5 Details by Class &amp; Accounts'!AH$18, 'E2 Allocators'!$B$15:$W$15, 0),FALSE)*$G153), 0, VLOOKUP(VLOOKUP($A153, 'E4 TB Allocation Details'!$A$18:$L$217, MATCH("Customer ID", 'E4 TB Allocation Details'!$A$18:$L$18, 0),FALSE), 'E2 Allocators'!$B$15:$W$361, MATCH('O5 Details by Class &amp; Accounts'!AH$18, 'E2 Allocators'!$B$15:$W$15, 0),FALSE)*$G153)</f>
        <v>0</v>
      </c>
      <c r="AI153" s="1334">
        <f>IF(ISERROR(VLOOKUP(VLOOKUP($A153, 'E4 TB Allocation Details'!$A$18:$L$217, MATCH("Customer ID", 'E4 TB Allocation Details'!$A$18:$L$18, 0),FALSE), 'E2 Allocators'!$B$15:$W$361, MATCH('O5 Details by Class &amp; Accounts'!AI$18, 'E2 Allocators'!$B$15:$W$15, 0),FALSE)*$G153), 0, VLOOKUP(VLOOKUP($A153, 'E4 TB Allocation Details'!$A$18:$L$217, MATCH("Customer ID", 'E4 TB Allocation Details'!$A$18:$L$18, 0),FALSE), 'E2 Allocators'!$B$15:$W$361, MATCH('O5 Details by Class &amp; Accounts'!AI$18, 'E2 Allocators'!$B$15:$W$15, 0),FALSE)*$G153)</f>
        <v>0</v>
      </c>
      <c r="AJ153" s="1334">
        <f>IF(ISERROR(VLOOKUP(VLOOKUP($A153, 'E4 TB Allocation Details'!$A$18:$L$217, MATCH("Customer ID", 'E4 TB Allocation Details'!$A$18:$L$18, 0),FALSE), 'E2 Allocators'!$B$15:$W$361, MATCH('O5 Details by Class &amp; Accounts'!AJ$18, 'E2 Allocators'!$B$15:$W$15, 0),FALSE)*$G153), 0, VLOOKUP(VLOOKUP($A153, 'E4 TB Allocation Details'!$A$18:$L$217, MATCH("Customer ID", 'E4 TB Allocation Details'!$A$18:$L$18, 0),FALSE), 'E2 Allocators'!$B$15:$W$361, MATCH('O5 Details by Class &amp; Accounts'!AJ$18, 'E2 Allocators'!$B$15:$W$15, 0),FALSE)*$G153)</f>
        <v>0</v>
      </c>
      <c r="AK153" s="1334">
        <f>IF(ISERROR(VLOOKUP(VLOOKUP($A153, 'E4 TB Allocation Details'!$A$18:$L$217, MATCH("Customer ID", 'E4 TB Allocation Details'!$A$18:$L$18, 0),FALSE), 'E2 Allocators'!$B$15:$W$361, MATCH('O5 Details by Class &amp; Accounts'!AK$18, 'E2 Allocators'!$B$15:$W$15, 0),FALSE)*$G153), 0, VLOOKUP(VLOOKUP($A153, 'E4 TB Allocation Details'!$A$18:$L$217, MATCH("Customer ID", 'E4 TB Allocation Details'!$A$18:$L$18, 0),FALSE), 'E2 Allocators'!$B$15:$W$361, MATCH('O5 Details by Class &amp; Accounts'!AK$18, 'E2 Allocators'!$B$15:$W$15, 0),FALSE)*$G153)</f>
        <v>0</v>
      </c>
      <c r="AL153" s="1334">
        <f>IF(ISERROR(VLOOKUP(VLOOKUP($A153, 'E4 TB Allocation Details'!$A$18:$L$217, MATCH("Customer ID", 'E4 TB Allocation Details'!$A$18:$L$18, 0),FALSE), 'E2 Allocators'!$B$15:$W$361, MATCH('O5 Details by Class &amp; Accounts'!AL$18, 'E2 Allocators'!$B$15:$W$15, 0),FALSE)*$G153), 0, VLOOKUP(VLOOKUP($A153, 'E4 TB Allocation Details'!$A$18:$L$217, MATCH("Customer ID", 'E4 TB Allocation Details'!$A$18:$L$18, 0),FALSE), 'E2 Allocators'!$B$15:$W$361, MATCH('O5 Details by Class &amp; Accounts'!AL$18, 'E2 Allocators'!$B$15:$W$15, 0),FALSE)*$G153)</f>
        <v>0</v>
      </c>
      <c r="AM153" s="1334">
        <f>IF(ISERROR(VLOOKUP(VLOOKUP($A153, 'E4 TB Allocation Details'!$A$18:$L$217, MATCH("Customer ID", 'E4 TB Allocation Details'!$A$18:$L$18, 0),FALSE), 'E2 Allocators'!$B$15:$W$361, MATCH('O5 Details by Class &amp; Accounts'!AM$18, 'E2 Allocators'!$B$15:$W$15, 0),FALSE)*$G153), 0, VLOOKUP(VLOOKUP($A153, 'E4 TB Allocation Details'!$A$18:$L$217, MATCH("Customer ID", 'E4 TB Allocation Details'!$A$18:$L$18, 0),FALSE), 'E2 Allocators'!$B$15:$W$361, MATCH('O5 Details by Class &amp; Accounts'!AM$18, 'E2 Allocators'!$B$15:$W$15, 0),FALSE)*$G153)</f>
        <v>0</v>
      </c>
      <c r="AN153" s="1334">
        <f>IF(ISERROR(VLOOKUP(VLOOKUP($A153, 'E4 TB Allocation Details'!$A$18:$L$217, MATCH("Customer ID", 'E4 TB Allocation Details'!$A$18:$L$18, 0),FALSE), 'E2 Allocators'!$B$15:$W$361, MATCH('O5 Details by Class &amp; Accounts'!AN$18, 'E2 Allocators'!$B$15:$W$15, 0),FALSE)*$G153), 0, VLOOKUP(VLOOKUP($A153, 'E4 TB Allocation Details'!$A$18:$L$217, MATCH("Customer ID", 'E4 TB Allocation Details'!$A$18:$L$18, 0),FALSE), 'E2 Allocators'!$B$15:$W$361, MATCH('O5 Details by Class &amp; Accounts'!AN$18, 'E2 Allocators'!$B$15:$W$15, 0),FALSE)*$G153)</f>
        <v>0</v>
      </c>
      <c r="AO153" s="1334">
        <f>IF(ISERROR(VLOOKUP(VLOOKUP($A153, 'E4 TB Allocation Details'!$A$18:$L$217, MATCH("Customer ID", 'E4 TB Allocation Details'!$A$18:$L$18, 0),FALSE), 'E2 Allocators'!$B$15:$W$361, MATCH('O5 Details by Class &amp; Accounts'!AO$18, 'E2 Allocators'!$B$15:$W$15, 0),FALSE)*$G153), 0, VLOOKUP(VLOOKUP($A153, 'E4 TB Allocation Details'!$A$18:$L$217, MATCH("Customer ID", 'E4 TB Allocation Details'!$A$18:$L$18, 0),FALSE), 'E2 Allocators'!$B$15:$W$361, MATCH('O5 Details by Class &amp; Accounts'!AO$18, 'E2 Allocators'!$B$15:$W$15, 0),FALSE)*$G153)</f>
        <v>0</v>
      </c>
      <c r="AP153" s="1334">
        <f>IF(ISERROR(VLOOKUP(VLOOKUP($A153, 'E4 TB Allocation Details'!$A$18:$L$217, MATCH("Customer ID", 'E4 TB Allocation Details'!$A$18:$L$18, 0),FALSE), 'E2 Allocators'!$B$15:$W$361, MATCH('O5 Details by Class &amp; Accounts'!AP$18, 'E2 Allocators'!$B$15:$W$15, 0),FALSE)*$G153), 0, VLOOKUP(VLOOKUP($A153, 'E4 TB Allocation Details'!$A$18:$L$217, MATCH("Customer ID", 'E4 TB Allocation Details'!$A$18:$L$18, 0),FALSE), 'E2 Allocators'!$B$15:$W$361, MATCH('O5 Details by Class &amp; Accounts'!AP$18, 'E2 Allocators'!$B$15:$W$15, 0),FALSE)*$G153)</f>
        <v>0</v>
      </c>
      <c r="AQ153" s="1334">
        <f>IF(ISERROR(VLOOKUP(VLOOKUP($A153, 'E4 TB Allocation Details'!$A$18:$L$217, MATCH("Customer ID", 'E4 TB Allocation Details'!$A$18:$L$18, 0),FALSE), 'E2 Allocators'!$B$15:$W$361, MATCH('O5 Details by Class &amp; Accounts'!AQ$18, 'E2 Allocators'!$B$15:$W$15, 0),FALSE)*$G153), 0, VLOOKUP(VLOOKUP($A153, 'E4 TB Allocation Details'!$A$18:$L$217, MATCH("Customer ID", 'E4 TB Allocation Details'!$A$18:$L$18, 0),FALSE), 'E2 Allocators'!$B$15:$W$361, MATCH('O5 Details by Class &amp; Accounts'!AQ$18, 'E2 Allocators'!$B$15:$W$15, 0),FALSE)*$G153)</f>
        <v>0</v>
      </c>
      <c r="AR153" s="1334">
        <f>IF(ISERROR(VLOOKUP(VLOOKUP($A153, 'E4 TB Allocation Details'!$A$18:$L$217, MATCH("Customer ID", 'E4 TB Allocation Details'!$A$18:$L$18, 0),FALSE), 'E2 Allocators'!$B$15:$W$361, MATCH('O5 Details by Class &amp; Accounts'!AR$18, 'E2 Allocators'!$B$15:$W$15, 0),FALSE)*$G153), 0, VLOOKUP(VLOOKUP($A153, 'E4 TB Allocation Details'!$A$18:$L$217, MATCH("Customer ID", 'E4 TB Allocation Details'!$A$18:$L$18, 0),FALSE), 'E2 Allocators'!$B$15:$W$361, MATCH('O5 Details by Class &amp; Accounts'!AR$18, 'E2 Allocators'!$B$15:$W$15, 0),FALSE)*$G153)</f>
        <v>0</v>
      </c>
      <c r="AS153" s="1334">
        <f>IF(ISERROR(VLOOKUP(VLOOKUP($A153, 'E4 TB Allocation Details'!$A$18:$L$217, MATCH("Customer ID", 'E4 TB Allocation Details'!$A$18:$L$18, 0),FALSE), 'E2 Allocators'!$B$15:$W$361, MATCH('O5 Details by Class &amp; Accounts'!AS$18, 'E2 Allocators'!$B$15:$W$15, 0),FALSE)*$G153), 0, VLOOKUP(VLOOKUP($A153, 'E4 TB Allocation Details'!$A$18:$L$217, MATCH("Customer ID", 'E4 TB Allocation Details'!$A$18:$L$18, 0),FALSE), 'E2 Allocators'!$B$15:$W$361, MATCH('O5 Details by Class &amp; Accounts'!AS$18, 'E2 Allocators'!$B$15:$W$15, 0),FALSE)*$G153)</f>
        <v>0</v>
      </c>
      <c r="AT153" s="1334">
        <f>IF(ISERROR(VLOOKUP(VLOOKUP($A153, 'E4 TB Allocation Details'!$A$18:$L$217, MATCH("Customer ID", 'E4 TB Allocation Details'!$A$18:$L$18, 0),FALSE), 'E2 Allocators'!$B$15:$W$361, MATCH('O5 Details by Class &amp; Accounts'!AT$18, 'E2 Allocators'!$B$15:$W$15, 0),FALSE)*$G153), 0, VLOOKUP(VLOOKUP($A153, 'E4 TB Allocation Details'!$A$18:$L$217, MATCH("Customer ID", 'E4 TB Allocation Details'!$A$18:$L$18, 0),FALSE), 'E2 Allocators'!$B$15:$W$361, MATCH('O5 Details by Class &amp; Accounts'!AT$18, 'E2 Allocators'!$B$15:$W$15, 0),FALSE)*$G153)</f>
        <v>0</v>
      </c>
      <c r="AU153" s="1334">
        <f>IF(ISERROR(VLOOKUP(VLOOKUP($A153, 'E4 TB Allocation Details'!$A$18:$L$217, MATCH("Customer ID", 'E4 TB Allocation Details'!$A$18:$L$18, 0),FALSE), 'E2 Allocators'!$B$15:$W$361, MATCH('O5 Details by Class &amp; Accounts'!AU$18, 'E2 Allocators'!$B$15:$W$15, 0),FALSE)*$G153), 0, VLOOKUP(VLOOKUP($A153, 'E4 TB Allocation Details'!$A$18:$L$217, MATCH("Customer ID", 'E4 TB Allocation Details'!$A$18:$L$18, 0),FALSE), 'E2 Allocators'!$B$15:$W$361, MATCH('O5 Details by Class &amp; Accounts'!AU$18, 'E2 Allocators'!$B$15:$W$15, 0),FALSE)*$G153)</f>
        <v>0</v>
      </c>
      <c r="AV153" s="1334">
        <f>IF(ISERROR(VLOOKUP(VLOOKUP($A153, 'E4 TB Allocation Details'!$A$18:$L$217, MATCH("Customer ID", 'E4 TB Allocation Details'!$A$18:$L$18, 0),FALSE), 'E2 Allocators'!$B$15:$W$361, MATCH('O5 Details by Class &amp; Accounts'!AV$18, 'E2 Allocators'!$B$15:$W$15, 0),FALSE)*$G153), 0, VLOOKUP(VLOOKUP($A153, 'E4 TB Allocation Details'!$A$18:$L$217, MATCH("Customer ID", 'E4 TB Allocation Details'!$A$18:$L$18, 0),FALSE), 'E2 Allocators'!$B$15:$W$361, MATCH('O5 Details by Class &amp; Accounts'!AV$18, 'E2 Allocators'!$B$15:$W$15, 0),FALSE)*$G153)</f>
        <v>0</v>
      </c>
      <c r="AW153" s="1334">
        <f>IF(ISERROR(VLOOKUP(VLOOKUP($A153, 'E4 TB Allocation Details'!$A$18:$L$217, MATCH("Customer ID", 'E4 TB Allocation Details'!$A$18:$L$18, 0),FALSE), 'E2 Allocators'!$B$15:$W$361, MATCH('O5 Details by Class &amp; Accounts'!AW$18, 'E2 Allocators'!$B$15:$W$15, 0),FALSE)*$G153), 0, VLOOKUP(VLOOKUP($A153, 'E4 TB Allocation Details'!$A$18:$L$217, MATCH("Customer ID", 'E4 TB Allocation Details'!$A$18:$L$18, 0),FALSE), 'E2 Allocators'!$B$15:$W$361, MATCH('O5 Details by Class &amp; Accounts'!AW$18, 'E2 Allocators'!$B$15:$W$15, 0),FALSE)*$G153)</f>
        <v>0</v>
      </c>
      <c r="AX153" s="1334">
        <f t="shared" si="40"/>
        <v>0</v>
      </c>
      <c r="AY153" s="1334">
        <f>IF(ISERROR(VLOOKUP(VLOOKUP($A153, 'E4 TB Allocation Details'!$A$18:$L$217, MATCH("Misc ID", 'E4 TB Allocation Details'!$A$18:$L$18, 0),FALSE), 'E2 Allocators'!$B$15:$W$361, MATCH('O5 Details by Class &amp; Accounts'!AY$18, 'E2 Allocators'!$B$15:$W$15, 0),FALSE)*$E153), 0, VLOOKUP(VLOOKUP($A153, 'E4 TB Allocation Details'!$A$18:$L$217, MATCH("Misc ID", 'E4 TB Allocation Details'!$A$18:$L$18, 0),FALSE), 'E2 Allocators'!$B$15:$W$361, MATCH('O5 Details by Class &amp; Accounts'!AY$18, 'E2 Allocators'!$B$15:$W$15, 0),FALSE)*$E153)</f>
        <v>0</v>
      </c>
      <c r="AZ153" s="1334">
        <f>IF(ISERROR(VLOOKUP(VLOOKUP($A153, 'E4 TB Allocation Details'!$A$18:$L$217, MATCH("Misc ID", 'E4 TB Allocation Details'!$A$18:$L$18, 0),FALSE), 'E2 Allocators'!$B$15:$W$361, MATCH('O5 Details by Class &amp; Accounts'!AZ$18, 'E2 Allocators'!$B$15:$W$15, 0),FALSE)*$E153), 0, VLOOKUP(VLOOKUP($A153, 'E4 TB Allocation Details'!$A$18:$L$217, MATCH("Misc ID", 'E4 TB Allocation Details'!$A$18:$L$18, 0),FALSE), 'E2 Allocators'!$B$15:$W$361, MATCH('O5 Details by Class &amp; Accounts'!AZ$18, 'E2 Allocators'!$B$15:$W$15, 0),FALSE)*$E153)</f>
        <v>0</v>
      </c>
      <c r="BA153" s="1334">
        <f>IF(ISERROR(VLOOKUP(VLOOKUP($A153, 'E4 TB Allocation Details'!$A$18:$L$217, MATCH("Misc ID", 'E4 TB Allocation Details'!$A$18:$L$18, 0),FALSE), 'E2 Allocators'!$B$15:$W$361, MATCH('O5 Details by Class &amp; Accounts'!BA$18, 'E2 Allocators'!$B$15:$W$15, 0),FALSE)*$E153), 0, VLOOKUP(VLOOKUP($A153, 'E4 TB Allocation Details'!$A$18:$L$217, MATCH("Misc ID", 'E4 TB Allocation Details'!$A$18:$L$18, 0),FALSE), 'E2 Allocators'!$B$15:$W$361, MATCH('O5 Details by Class &amp; Accounts'!BA$18, 'E2 Allocators'!$B$15:$W$15, 0),FALSE)*$E153)</f>
        <v>0</v>
      </c>
      <c r="BB153" s="1334">
        <f>IF(ISERROR(VLOOKUP(VLOOKUP($A153, 'E4 TB Allocation Details'!$A$18:$L$217, MATCH("Misc ID", 'E4 TB Allocation Details'!$A$18:$L$18, 0),FALSE), 'E2 Allocators'!$B$15:$W$361, MATCH('O5 Details by Class &amp; Accounts'!BB$18, 'E2 Allocators'!$B$15:$W$15, 0),FALSE)*$E153), 0, VLOOKUP(VLOOKUP($A153, 'E4 TB Allocation Details'!$A$18:$L$217, MATCH("Misc ID", 'E4 TB Allocation Details'!$A$18:$L$18, 0),FALSE), 'E2 Allocators'!$B$15:$W$361, MATCH('O5 Details by Class &amp; Accounts'!BB$18, 'E2 Allocators'!$B$15:$W$15, 0),FALSE)*$E153)</f>
        <v>0</v>
      </c>
      <c r="BC153" s="1334">
        <f>IF(ISERROR(VLOOKUP(VLOOKUP($A153, 'E4 TB Allocation Details'!$A$18:$L$217, MATCH("Misc ID", 'E4 TB Allocation Details'!$A$18:$L$18, 0),FALSE), 'E2 Allocators'!$B$15:$W$361, MATCH('O5 Details by Class &amp; Accounts'!BC$18, 'E2 Allocators'!$B$15:$W$15, 0),FALSE)*$E153), 0, VLOOKUP(VLOOKUP($A153, 'E4 TB Allocation Details'!$A$18:$L$217, MATCH("Misc ID", 'E4 TB Allocation Details'!$A$18:$L$18, 0),FALSE), 'E2 Allocators'!$B$15:$W$361, MATCH('O5 Details by Class &amp; Accounts'!BC$18, 'E2 Allocators'!$B$15:$W$15, 0),FALSE)*$E153)</f>
        <v>0</v>
      </c>
      <c r="BD153" s="1334">
        <f>IF(ISERROR(VLOOKUP(VLOOKUP($A153, 'E4 TB Allocation Details'!$A$18:$L$217, MATCH("Misc ID", 'E4 TB Allocation Details'!$A$18:$L$18, 0),FALSE), 'E2 Allocators'!$B$15:$W$361, MATCH('O5 Details by Class &amp; Accounts'!BD$18, 'E2 Allocators'!$B$15:$W$15, 0),FALSE)*$E153), 0, VLOOKUP(VLOOKUP($A153, 'E4 TB Allocation Details'!$A$18:$L$217, MATCH("Misc ID", 'E4 TB Allocation Details'!$A$18:$L$18, 0),FALSE), 'E2 Allocators'!$B$15:$W$361, MATCH('O5 Details by Class &amp; Accounts'!BD$18, 'E2 Allocators'!$B$15:$W$15, 0),FALSE)*$E153)</f>
        <v>0</v>
      </c>
      <c r="BE153" s="1334">
        <f>IF(ISERROR(VLOOKUP(VLOOKUP($A153, 'E4 TB Allocation Details'!$A$18:$L$217, MATCH("Misc ID", 'E4 TB Allocation Details'!$A$18:$L$18, 0),FALSE), 'E2 Allocators'!$B$15:$W$361, MATCH('O5 Details by Class &amp; Accounts'!BE$18, 'E2 Allocators'!$B$15:$W$15, 0),FALSE)*$E153), 0, VLOOKUP(VLOOKUP($A153, 'E4 TB Allocation Details'!$A$18:$L$217, MATCH("Misc ID", 'E4 TB Allocation Details'!$A$18:$L$18, 0),FALSE), 'E2 Allocators'!$B$15:$W$361, MATCH('O5 Details by Class &amp; Accounts'!BE$18, 'E2 Allocators'!$B$15:$W$15, 0),FALSE)*$E153)</f>
        <v>0</v>
      </c>
      <c r="BF153" s="1334">
        <f>IF(ISERROR(VLOOKUP(VLOOKUP($A153, 'E4 TB Allocation Details'!$A$18:$L$217, MATCH("Misc ID", 'E4 TB Allocation Details'!$A$18:$L$18, 0),FALSE), 'E2 Allocators'!$B$15:$W$361, MATCH('O5 Details by Class &amp; Accounts'!BF$18, 'E2 Allocators'!$B$15:$W$15, 0),FALSE)*$E153), 0, VLOOKUP(VLOOKUP($A153, 'E4 TB Allocation Details'!$A$18:$L$217, MATCH("Misc ID", 'E4 TB Allocation Details'!$A$18:$L$18, 0),FALSE), 'E2 Allocators'!$B$15:$W$361, MATCH('O5 Details by Class &amp; Accounts'!BF$18, 'E2 Allocators'!$B$15:$W$15, 0),FALSE)*$E153)</f>
        <v>0</v>
      </c>
      <c r="BG153" s="1334">
        <f>IF(ISERROR(VLOOKUP(VLOOKUP($A153, 'E4 TB Allocation Details'!$A$18:$L$217, MATCH("Misc ID", 'E4 TB Allocation Details'!$A$18:$L$18, 0),FALSE), 'E2 Allocators'!$B$15:$W$361, MATCH('O5 Details by Class &amp; Accounts'!BG$18, 'E2 Allocators'!$B$15:$W$15, 0),FALSE)*$E153), 0, VLOOKUP(VLOOKUP($A153, 'E4 TB Allocation Details'!$A$18:$L$217, MATCH("Misc ID", 'E4 TB Allocation Details'!$A$18:$L$18, 0),FALSE), 'E2 Allocators'!$B$15:$W$361, MATCH('O5 Details by Class &amp; Accounts'!BG$18, 'E2 Allocators'!$B$15:$W$15, 0),FALSE)*$E153)</f>
        <v>0</v>
      </c>
      <c r="BH153" s="1334">
        <f>IF(ISERROR(VLOOKUP(VLOOKUP($A153, 'E4 TB Allocation Details'!$A$18:$L$217, MATCH("Misc ID", 'E4 TB Allocation Details'!$A$18:$L$18, 0),FALSE), 'E2 Allocators'!$B$15:$W$361, MATCH('O5 Details by Class &amp; Accounts'!BH$18, 'E2 Allocators'!$B$15:$W$15, 0),FALSE)*$E153), 0, VLOOKUP(VLOOKUP($A153, 'E4 TB Allocation Details'!$A$18:$L$217, MATCH("Misc ID", 'E4 TB Allocation Details'!$A$18:$L$18, 0),FALSE), 'E2 Allocators'!$B$15:$W$361, MATCH('O5 Details by Class &amp; Accounts'!BH$18, 'E2 Allocators'!$B$15:$W$15, 0),FALSE)*$E153)</f>
        <v>0</v>
      </c>
      <c r="BI153" s="1334">
        <f>IF(ISERROR(VLOOKUP(VLOOKUP($A153, 'E4 TB Allocation Details'!$A$18:$L$217, MATCH("Misc ID", 'E4 TB Allocation Details'!$A$18:$L$18, 0),FALSE), 'E2 Allocators'!$B$15:$W$361, MATCH('O5 Details by Class &amp; Accounts'!BI$18, 'E2 Allocators'!$B$15:$W$15, 0),FALSE)*$E153), 0, VLOOKUP(VLOOKUP($A153, 'E4 TB Allocation Details'!$A$18:$L$217, MATCH("Misc ID", 'E4 TB Allocation Details'!$A$18:$L$18, 0),FALSE), 'E2 Allocators'!$B$15:$W$361, MATCH('O5 Details by Class &amp; Accounts'!BI$18, 'E2 Allocators'!$B$15:$W$15, 0),FALSE)*$E153)</f>
        <v>0</v>
      </c>
      <c r="BJ153" s="1334">
        <f>IF(ISERROR(VLOOKUP(VLOOKUP($A153, 'E4 TB Allocation Details'!$A$18:$L$217, MATCH("Misc ID", 'E4 TB Allocation Details'!$A$18:$L$18, 0),FALSE), 'E2 Allocators'!$B$15:$W$361, MATCH('O5 Details by Class &amp; Accounts'!BJ$18, 'E2 Allocators'!$B$15:$W$15, 0),FALSE)*$E153), 0, VLOOKUP(VLOOKUP($A153, 'E4 TB Allocation Details'!$A$18:$L$217, MATCH("Misc ID", 'E4 TB Allocation Details'!$A$18:$L$18, 0),FALSE), 'E2 Allocators'!$B$15:$W$361, MATCH('O5 Details by Class &amp; Accounts'!BJ$18, 'E2 Allocators'!$B$15:$W$15, 0),FALSE)*$E153)</f>
        <v>0</v>
      </c>
      <c r="BK153" s="1334">
        <f>IF(ISERROR(VLOOKUP(VLOOKUP($A153, 'E4 TB Allocation Details'!$A$18:$L$217, MATCH("Misc ID", 'E4 TB Allocation Details'!$A$18:$L$18, 0),FALSE), 'E2 Allocators'!$B$15:$W$361, MATCH('O5 Details by Class &amp; Accounts'!BK$18, 'E2 Allocators'!$B$15:$W$15, 0),FALSE)*$E153), 0, VLOOKUP(VLOOKUP($A153, 'E4 TB Allocation Details'!$A$18:$L$217, MATCH("Misc ID", 'E4 TB Allocation Details'!$A$18:$L$18, 0),FALSE), 'E2 Allocators'!$B$15:$W$361, MATCH('O5 Details by Class &amp; Accounts'!BK$18, 'E2 Allocators'!$B$15:$W$15, 0),FALSE)*$E153)</f>
        <v>0</v>
      </c>
      <c r="BL153" s="1334">
        <f>IF(ISERROR(VLOOKUP(VLOOKUP($A153, 'E4 TB Allocation Details'!$A$18:$L$217, MATCH("Misc ID", 'E4 TB Allocation Details'!$A$18:$L$18, 0),FALSE), 'E2 Allocators'!$B$15:$W$361, MATCH('O5 Details by Class &amp; Accounts'!BL$18, 'E2 Allocators'!$B$15:$W$15, 0),FALSE)*$E153), 0, VLOOKUP(VLOOKUP($A153, 'E4 TB Allocation Details'!$A$18:$L$217, MATCH("Misc ID", 'E4 TB Allocation Details'!$A$18:$L$18, 0),FALSE), 'E2 Allocators'!$B$15:$W$361, MATCH('O5 Details by Class &amp; Accounts'!BL$18, 'E2 Allocators'!$B$15:$W$15, 0),FALSE)*$E153)</f>
        <v>0</v>
      </c>
      <c r="BM153" s="1334">
        <f>IF(ISERROR(VLOOKUP(VLOOKUP($A153, 'E4 TB Allocation Details'!$A$18:$L$217, MATCH("Misc ID", 'E4 TB Allocation Details'!$A$18:$L$18, 0),FALSE), 'E2 Allocators'!$B$15:$W$361, MATCH('O5 Details by Class &amp; Accounts'!BM$18, 'E2 Allocators'!$B$15:$W$15, 0),FALSE)*$E153), 0, VLOOKUP(VLOOKUP($A153, 'E4 TB Allocation Details'!$A$18:$L$217, MATCH("Misc ID", 'E4 TB Allocation Details'!$A$18:$L$18, 0),FALSE), 'E2 Allocators'!$B$15:$W$361, MATCH('O5 Details by Class &amp; Accounts'!BM$18, 'E2 Allocators'!$B$15:$W$15, 0),FALSE)*$E153)</f>
        <v>0</v>
      </c>
      <c r="BN153" s="1334">
        <f>IF(ISERROR(VLOOKUP(VLOOKUP($A153, 'E4 TB Allocation Details'!$A$18:$L$217, MATCH("Misc ID", 'E4 TB Allocation Details'!$A$18:$L$18, 0),FALSE), 'E2 Allocators'!$B$15:$W$361, MATCH('O5 Details by Class &amp; Accounts'!BN$18, 'E2 Allocators'!$B$15:$W$15, 0),FALSE)*$E153), 0, VLOOKUP(VLOOKUP($A153, 'E4 TB Allocation Details'!$A$18:$L$217, MATCH("Misc ID", 'E4 TB Allocation Details'!$A$18:$L$18, 0),FALSE), 'E2 Allocators'!$B$15:$W$361, MATCH('O5 Details by Class &amp; Accounts'!BN$18, 'E2 Allocators'!$B$15:$W$15, 0),FALSE)*$E153)</f>
        <v>0</v>
      </c>
      <c r="BO153" s="1334">
        <f>IF(ISERROR(VLOOKUP(VLOOKUP($A153, 'E4 TB Allocation Details'!$A$18:$L$217, MATCH("Misc ID", 'E4 TB Allocation Details'!$A$18:$L$18, 0),FALSE), 'E2 Allocators'!$B$15:$W$361, MATCH('O5 Details by Class &amp; Accounts'!BO$18, 'E2 Allocators'!$B$15:$W$15, 0),FALSE)*$E153), 0, VLOOKUP(VLOOKUP($A153, 'E4 TB Allocation Details'!$A$18:$L$217, MATCH("Misc ID", 'E4 TB Allocation Details'!$A$18:$L$18, 0),FALSE), 'E2 Allocators'!$B$15:$W$361, MATCH('O5 Details by Class &amp; Accounts'!BO$18, 'E2 Allocators'!$B$15:$W$15, 0),FALSE)*$E153)</f>
        <v>0</v>
      </c>
      <c r="BP153" s="1334">
        <f>IF(ISERROR(VLOOKUP(VLOOKUP($A153, 'E4 TB Allocation Details'!$A$18:$L$217, MATCH("Misc ID", 'E4 TB Allocation Details'!$A$18:$L$18, 0),FALSE), 'E2 Allocators'!$B$15:$W$361, MATCH('O5 Details by Class &amp; Accounts'!BP$18, 'E2 Allocators'!$B$15:$W$15, 0),FALSE)*$E153), 0, VLOOKUP(VLOOKUP($A153, 'E4 TB Allocation Details'!$A$18:$L$217, MATCH("Misc ID", 'E4 TB Allocation Details'!$A$18:$L$18, 0),FALSE), 'E2 Allocators'!$B$15:$W$361, MATCH('O5 Details by Class &amp; Accounts'!BP$18, 'E2 Allocators'!$B$15:$W$15, 0),FALSE)*$E153)</f>
        <v>0</v>
      </c>
      <c r="BQ153" s="1334">
        <f>IF(ISERROR(VLOOKUP(VLOOKUP($A153, 'E4 TB Allocation Details'!$A$18:$L$217, MATCH("Misc ID", 'E4 TB Allocation Details'!$A$18:$L$18, 0),FALSE), 'E2 Allocators'!$B$15:$W$361, MATCH('O5 Details by Class &amp; Accounts'!BQ$18, 'E2 Allocators'!$B$15:$W$15, 0),FALSE)*$E153), 0, VLOOKUP(VLOOKUP($A153, 'E4 TB Allocation Details'!$A$18:$L$217, MATCH("Misc ID", 'E4 TB Allocation Details'!$A$18:$L$18, 0),FALSE), 'E2 Allocators'!$B$15:$W$361, MATCH('O5 Details by Class &amp; Accounts'!BQ$18, 'E2 Allocators'!$B$15:$W$15, 0),FALSE)*$E153)</f>
        <v>0</v>
      </c>
      <c r="BR153" s="1334">
        <f>IF(ISERROR(VLOOKUP(VLOOKUP($A153, 'E4 TB Allocation Details'!$A$18:$L$217, MATCH("Misc ID", 'E4 TB Allocation Details'!$A$18:$L$18, 0),FALSE), 'E2 Allocators'!$B$15:$W$361, MATCH('O5 Details by Class &amp; Accounts'!BR$18, 'E2 Allocators'!$B$15:$W$15, 0),FALSE)*$E153), 0, VLOOKUP(VLOOKUP($A153, 'E4 TB Allocation Details'!$A$18:$L$217, MATCH("Misc ID", 'E4 TB Allocation Details'!$A$18:$L$18, 0),FALSE), 'E2 Allocators'!$B$15:$W$361, MATCH('O5 Details by Class &amp; Accounts'!BR$18, 'E2 Allocators'!$B$15:$W$15, 0),FALSE)*$E153)</f>
        <v>0</v>
      </c>
      <c r="BS153" s="1334">
        <f t="shared" si="41"/>
        <v>0</v>
      </c>
      <c r="BT153" s="1334">
        <f>IF(ISERROR(VLOOKUP(VLOOKUP($A153, 'E4 TB Allocation Details'!$A$18:$L$217, MATCH("A &amp; G ID", 'E4 TB Allocation Details'!$A$18:$L$18, 0),FALSE), 'E2 Allocators'!$B$15:$W$361, MATCH('O5 Details by Class &amp; Accounts'!BT$18, 'E2 Allocators'!$B$15:$W$15, 0),FALSE)*$E153), 0, VLOOKUP(VLOOKUP($A153, 'E4 TB Allocation Details'!$A$18:$L$217, MATCH("A &amp; G ID", 'E4 TB Allocation Details'!$A$18:$L$18, 0),FALSE), 'E2 Allocators'!$B$15:$W$361, MATCH('O5 Details by Class &amp; Accounts'!BT$18, 'E2 Allocators'!$B$15:$W$15, 0),FALSE)*$E153)</f>
        <v>0</v>
      </c>
      <c r="BU153" s="1334">
        <f>IF(ISERROR(VLOOKUP(VLOOKUP($A153, 'E4 TB Allocation Details'!$A$18:$L$217, MATCH("A &amp; G ID", 'E4 TB Allocation Details'!$A$18:$L$18, 0),FALSE), 'E2 Allocators'!$B$15:$W$361, MATCH('O5 Details by Class &amp; Accounts'!BU$18, 'E2 Allocators'!$B$15:$W$15, 0),FALSE)*$E153), 0, VLOOKUP(VLOOKUP($A153, 'E4 TB Allocation Details'!$A$18:$L$217, MATCH("A &amp; G ID", 'E4 TB Allocation Details'!$A$18:$L$18, 0),FALSE), 'E2 Allocators'!$B$15:$W$361, MATCH('O5 Details by Class &amp; Accounts'!BU$18, 'E2 Allocators'!$B$15:$W$15, 0),FALSE)*$E153)</f>
        <v>0</v>
      </c>
      <c r="BV153" s="1334">
        <f>IF(ISERROR(VLOOKUP(VLOOKUP($A153, 'E4 TB Allocation Details'!$A$18:$L$217, MATCH("A &amp; G ID", 'E4 TB Allocation Details'!$A$18:$L$18, 0),FALSE), 'E2 Allocators'!$B$15:$W$361, MATCH('O5 Details by Class &amp; Accounts'!BV$18, 'E2 Allocators'!$B$15:$W$15, 0),FALSE)*$E153), 0, VLOOKUP(VLOOKUP($A153, 'E4 TB Allocation Details'!$A$18:$L$217, MATCH("A &amp; G ID", 'E4 TB Allocation Details'!$A$18:$L$18, 0),FALSE), 'E2 Allocators'!$B$15:$W$361, MATCH('O5 Details by Class &amp; Accounts'!BV$18, 'E2 Allocators'!$B$15:$W$15, 0),FALSE)*$E153)</f>
        <v>0</v>
      </c>
      <c r="BW153" s="1334">
        <f>IF(ISERROR(VLOOKUP(VLOOKUP($A153, 'E4 TB Allocation Details'!$A$18:$L$217, MATCH("A &amp; G ID", 'E4 TB Allocation Details'!$A$18:$L$18, 0),FALSE), 'E2 Allocators'!$B$15:$W$361, MATCH('O5 Details by Class &amp; Accounts'!BW$18, 'E2 Allocators'!$B$15:$W$15, 0),FALSE)*$E153), 0, VLOOKUP(VLOOKUP($A153, 'E4 TB Allocation Details'!$A$18:$L$217, MATCH("A &amp; G ID", 'E4 TB Allocation Details'!$A$18:$L$18, 0),FALSE), 'E2 Allocators'!$B$15:$W$361, MATCH('O5 Details by Class &amp; Accounts'!BW$18, 'E2 Allocators'!$B$15:$W$15, 0),FALSE)*$E153)</f>
        <v>0</v>
      </c>
      <c r="BX153" s="1334">
        <f>IF(ISERROR(VLOOKUP(VLOOKUP($A153, 'E4 TB Allocation Details'!$A$18:$L$217, MATCH("A &amp; G ID", 'E4 TB Allocation Details'!$A$18:$L$18, 0),FALSE), 'E2 Allocators'!$B$15:$W$361, MATCH('O5 Details by Class &amp; Accounts'!BX$18, 'E2 Allocators'!$B$15:$W$15, 0),FALSE)*$E153), 0, VLOOKUP(VLOOKUP($A153, 'E4 TB Allocation Details'!$A$18:$L$217, MATCH("A &amp; G ID", 'E4 TB Allocation Details'!$A$18:$L$18, 0),FALSE), 'E2 Allocators'!$B$15:$W$361, MATCH('O5 Details by Class &amp; Accounts'!BX$18, 'E2 Allocators'!$B$15:$W$15, 0),FALSE)*$E153)</f>
        <v>0</v>
      </c>
      <c r="BY153" s="1334">
        <f>IF(ISERROR(VLOOKUP(VLOOKUP($A153, 'E4 TB Allocation Details'!$A$18:$L$217, MATCH("A &amp; G ID", 'E4 TB Allocation Details'!$A$18:$L$18, 0),FALSE), 'E2 Allocators'!$B$15:$W$361, MATCH('O5 Details by Class &amp; Accounts'!BY$18, 'E2 Allocators'!$B$15:$W$15, 0),FALSE)*$E153), 0, VLOOKUP(VLOOKUP($A153, 'E4 TB Allocation Details'!$A$18:$L$217, MATCH("A &amp; G ID", 'E4 TB Allocation Details'!$A$18:$L$18, 0),FALSE), 'E2 Allocators'!$B$15:$W$361, MATCH('O5 Details by Class &amp; Accounts'!BY$18, 'E2 Allocators'!$B$15:$W$15, 0),FALSE)*$E153)</f>
        <v>0</v>
      </c>
      <c r="BZ153" s="1334">
        <f>IF(ISERROR(VLOOKUP(VLOOKUP($A153, 'E4 TB Allocation Details'!$A$18:$L$217, MATCH("A &amp; G ID", 'E4 TB Allocation Details'!$A$18:$L$18, 0),FALSE), 'E2 Allocators'!$B$15:$W$361, MATCH('O5 Details by Class &amp; Accounts'!BZ$18, 'E2 Allocators'!$B$15:$W$15, 0),FALSE)*$E153), 0, VLOOKUP(VLOOKUP($A153, 'E4 TB Allocation Details'!$A$18:$L$217, MATCH("A &amp; G ID", 'E4 TB Allocation Details'!$A$18:$L$18, 0),FALSE), 'E2 Allocators'!$B$15:$W$361, MATCH('O5 Details by Class &amp; Accounts'!BZ$18, 'E2 Allocators'!$B$15:$W$15, 0),FALSE)*$E153)</f>
        <v>0</v>
      </c>
      <c r="CA153" s="1334">
        <f>IF(ISERROR(VLOOKUP(VLOOKUP($A153, 'E4 TB Allocation Details'!$A$18:$L$217, MATCH("A &amp; G ID", 'E4 TB Allocation Details'!$A$18:$L$18, 0),FALSE), 'E2 Allocators'!$B$15:$W$361, MATCH('O5 Details by Class &amp; Accounts'!CA$18, 'E2 Allocators'!$B$15:$W$15, 0),FALSE)*$E153), 0, VLOOKUP(VLOOKUP($A153, 'E4 TB Allocation Details'!$A$18:$L$217, MATCH("A &amp; G ID", 'E4 TB Allocation Details'!$A$18:$L$18, 0),FALSE), 'E2 Allocators'!$B$15:$W$361, MATCH('O5 Details by Class &amp; Accounts'!CA$18, 'E2 Allocators'!$B$15:$W$15, 0),FALSE)*$E153)</f>
        <v>0</v>
      </c>
      <c r="CB153" s="1334">
        <f>IF(ISERROR(VLOOKUP(VLOOKUP($A153, 'E4 TB Allocation Details'!$A$18:$L$217, MATCH("A &amp; G ID", 'E4 TB Allocation Details'!$A$18:$L$18, 0),FALSE), 'E2 Allocators'!$B$15:$W$361, MATCH('O5 Details by Class &amp; Accounts'!CB$18, 'E2 Allocators'!$B$15:$W$15, 0),FALSE)*$E153), 0, VLOOKUP(VLOOKUP($A153, 'E4 TB Allocation Details'!$A$18:$L$217, MATCH("A &amp; G ID", 'E4 TB Allocation Details'!$A$18:$L$18, 0),FALSE), 'E2 Allocators'!$B$15:$W$361, MATCH('O5 Details by Class &amp; Accounts'!CB$18, 'E2 Allocators'!$B$15:$W$15, 0),FALSE)*$E153)</f>
        <v>0</v>
      </c>
      <c r="CC153" s="1334">
        <f>IF(ISERROR(VLOOKUP(VLOOKUP($A153, 'E4 TB Allocation Details'!$A$18:$L$217, MATCH("A &amp; G ID", 'E4 TB Allocation Details'!$A$18:$L$18, 0),FALSE), 'E2 Allocators'!$B$15:$W$361, MATCH('O5 Details by Class &amp; Accounts'!CC$18, 'E2 Allocators'!$B$15:$W$15, 0),FALSE)*$E153), 0, VLOOKUP(VLOOKUP($A153, 'E4 TB Allocation Details'!$A$18:$L$217, MATCH("A &amp; G ID", 'E4 TB Allocation Details'!$A$18:$L$18, 0),FALSE), 'E2 Allocators'!$B$15:$W$361, MATCH('O5 Details by Class &amp; Accounts'!CC$18, 'E2 Allocators'!$B$15:$W$15, 0),FALSE)*$E153)</f>
        <v>0</v>
      </c>
      <c r="CD153" s="1334">
        <f>IF(ISERROR(VLOOKUP(VLOOKUP($A153, 'E4 TB Allocation Details'!$A$18:$L$217, MATCH("A &amp; G ID", 'E4 TB Allocation Details'!$A$18:$L$18, 0),FALSE), 'E2 Allocators'!$B$15:$W$361, MATCH('O5 Details by Class &amp; Accounts'!CD$18, 'E2 Allocators'!$B$15:$W$15, 0),FALSE)*$E153), 0, VLOOKUP(VLOOKUP($A153, 'E4 TB Allocation Details'!$A$18:$L$217, MATCH("A &amp; G ID", 'E4 TB Allocation Details'!$A$18:$L$18, 0),FALSE), 'E2 Allocators'!$B$15:$W$361, MATCH('O5 Details by Class &amp; Accounts'!CD$18, 'E2 Allocators'!$B$15:$W$15, 0),FALSE)*$E153)</f>
        <v>0</v>
      </c>
      <c r="CE153" s="1334">
        <f>IF(ISERROR(VLOOKUP(VLOOKUP($A153, 'E4 TB Allocation Details'!$A$18:$L$217, MATCH("A &amp; G ID", 'E4 TB Allocation Details'!$A$18:$L$18, 0),FALSE), 'E2 Allocators'!$B$15:$W$361, MATCH('O5 Details by Class &amp; Accounts'!CE$18, 'E2 Allocators'!$B$15:$W$15, 0),FALSE)*$E153), 0, VLOOKUP(VLOOKUP($A153, 'E4 TB Allocation Details'!$A$18:$L$217, MATCH("A &amp; G ID", 'E4 TB Allocation Details'!$A$18:$L$18, 0),FALSE), 'E2 Allocators'!$B$15:$W$361, MATCH('O5 Details by Class &amp; Accounts'!CE$18, 'E2 Allocators'!$B$15:$W$15, 0),FALSE)*$E153)</f>
        <v>0</v>
      </c>
      <c r="CF153" s="1334">
        <f>IF(ISERROR(VLOOKUP(VLOOKUP($A153, 'E4 TB Allocation Details'!$A$18:$L$217, MATCH("A &amp; G ID", 'E4 TB Allocation Details'!$A$18:$L$18, 0),FALSE), 'E2 Allocators'!$B$15:$W$361, MATCH('O5 Details by Class &amp; Accounts'!CF$18, 'E2 Allocators'!$B$15:$W$15, 0),FALSE)*$E153), 0, VLOOKUP(VLOOKUP($A153, 'E4 TB Allocation Details'!$A$18:$L$217, MATCH("A &amp; G ID", 'E4 TB Allocation Details'!$A$18:$L$18, 0),FALSE), 'E2 Allocators'!$B$15:$W$361, MATCH('O5 Details by Class &amp; Accounts'!CF$18, 'E2 Allocators'!$B$15:$W$15, 0),FALSE)*$E153)</f>
        <v>0</v>
      </c>
      <c r="CG153" s="1334">
        <f>IF(ISERROR(VLOOKUP(VLOOKUP($A153, 'E4 TB Allocation Details'!$A$18:$L$217, MATCH("A &amp; G ID", 'E4 TB Allocation Details'!$A$18:$L$18, 0),FALSE), 'E2 Allocators'!$B$15:$W$361, MATCH('O5 Details by Class &amp; Accounts'!CG$18, 'E2 Allocators'!$B$15:$W$15, 0),FALSE)*$E153), 0, VLOOKUP(VLOOKUP($A153, 'E4 TB Allocation Details'!$A$18:$L$217, MATCH("A &amp; G ID", 'E4 TB Allocation Details'!$A$18:$L$18, 0),FALSE), 'E2 Allocators'!$B$15:$W$361, MATCH('O5 Details by Class &amp; Accounts'!CG$18, 'E2 Allocators'!$B$15:$W$15, 0),FALSE)*$E153)</f>
        <v>0</v>
      </c>
      <c r="CH153" s="1334">
        <f>IF(ISERROR(VLOOKUP(VLOOKUP($A153, 'E4 TB Allocation Details'!$A$18:$L$217, MATCH("A &amp; G ID", 'E4 TB Allocation Details'!$A$18:$L$18, 0),FALSE), 'E2 Allocators'!$B$15:$W$361, MATCH('O5 Details by Class &amp; Accounts'!CH$18, 'E2 Allocators'!$B$15:$W$15, 0),FALSE)*$E153), 0, VLOOKUP(VLOOKUP($A153, 'E4 TB Allocation Details'!$A$18:$L$217, MATCH("A &amp; G ID", 'E4 TB Allocation Details'!$A$18:$L$18, 0),FALSE), 'E2 Allocators'!$B$15:$W$361, MATCH('O5 Details by Class &amp; Accounts'!CH$18, 'E2 Allocators'!$B$15:$W$15, 0),FALSE)*$E153)</f>
        <v>0</v>
      </c>
      <c r="CI153" s="1334">
        <f>IF(ISERROR(VLOOKUP(VLOOKUP($A153, 'E4 TB Allocation Details'!$A$18:$L$217, MATCH("A &amp; G ID", 'E4 TB Allocation Details'!$A$18:$L$18, 0),FALSE), 'E2 Allocators'!$B$15:$W$361, MATCH('O5 Details by Class &amp; Accounts'!CI$18, 'E2 Allocators'!$B$15:$W$15, 0),FALSE)*$E153), 0, VLOOKUP(VLOOKUP($A153, 'E4 TB Allocation Details'!$A$18:$L$217, MATCH("A &amp; G ID", 'E4 TB Allocation Details'!$A$18:$L$18, 0),FALSE), 'E2 Allocators'!$B$15:$W$361, MATCH('O5 Details by Class &amp; Accounts'!CI$18, 'E2 Allocators'!$B$15:$W$15, 0),FALSE)*$E153)</f>
        <v>0</v>
      </c>
      <c r="CJ153" s="1334">
        <f>IF(ISERROR(VLOOKUP(VLOOKUP($A153, 'E4 TB Allocation Details'!$A$18:$L$217, MATCH("A &amp; G ID", 'E4 TB Allocation Details'!$A$18:$L$18, 0),FALSE), 'E2 Allocators'!$B$15:$W$361, MATCH('O5 Details by Class &amp; Accounts'!CJ$18, 'E2 Allocators'!$B$15:$W$15, 0),FALSE)*$E153), 0, VLOOKUP(VLOOKUP($A153, 'E4 TB Allocation Details'!$A$18:$L$217, MATCH("A &amp; G ID", 'E4 TB Allocation Details'!$A$18:$L$18, 0),FALSE), 'E2 Allocators'!$B$15:$W$361, MATCH('O5 Details by Class &amp; Accounts'!CJ$18, 'E2 Allocators'!$B$15:$W$15, 0),FALSE)*$E153)</f>
        <v>0</v>
      </c>
      <c r="CK153" s="1334">
        <f>IF(ISERROR(VLOOKUP(VLOOKUP($A153, 'E4 TB Allocation Details'!$A$18:$L$217, MATCH("A &amp; G ID", 'E4 TB Allocation Details'!$A$18:$L$18, 0),FALSE), 'E2 Allocators'!$B$15:$W$361, MATCH('O5 Details by Class &amp; Accounts'!CK$18, 'E2 Allocators'!$B$15:$W$15, 0),FALSE)*$E153), 0, VLOOKUP(VLOOKUP($A153, 'E4 TB Allocation Details'!$A$18:$L$217, MATCH("A &amp; G ID", 'E4 TB Allocation Details'!$A$18:$L$18, 0),FALSE), 'E2 Allocators'!$B$15:$W$361, MATCH('O5 Details by Class &amp; Accounts'!CK$18, 'E2 Allocators'!$B$15:$W$15, 0),FALSE)*$E153)</f>
        <v>0</v>
      </c>
      <c r="CL153" s="1334">
        <f>IF(ISERROR(VLOOKUP(VLOOKUP($A153, 'E4 TB Allocation Details'!$A$18:$L$217, MATCH("A &amp; G ID", 'E4 TB Allocation Details'!$A$18:$L$18, 0),FALSE), 'E2 Allocators'!$B$15:$W$361, MATCH('O5 Details by Class &amp; Accounts'!CL$18, 'E2 Allocators'!$B$15:$W$15, 0),FALSE)*$E153), 0, VLOOKUP(VLOOKUP($A153, 'E4 TB Allocation Details'!$A$18:$L$217, MATCH("A &amp; G ID", 'E4 TB Allocation Details'!$A$18:$L$18, 0),FALSE), 'E2 Allocators'!$B$15:$W$361, MATCH('O5 Details by Class &amp; Accounts'!CL$18, 'E2 Allocators'!$B$15:$W$15, 0),FALSE)*$E153)</f>
        <v>0</v>
      </c>
      <c r="CM153" s="1334">
        <f>IF(ISERROR(VLOOKUP(VLOOKUP($A153, 'E4 TB Allocation Details'!$A$18:$L$217, MATCH("A &amp; G ID", 'E4 TB Allocation Details'!$A$18:$L$18, 0),FALSE), 'E2 Allocators'!$B$15:$W$361, MATCH('O5 Details by Class &amp; Accounts'!CM$18, 'E2 Allocators'!$B$15:$W$15, 0),FALSE)*$E153), 0, VLOOKUP(VLOOKUP($A153, 'E4 TB Allocation Details'!$A$18:$L$217, MATCH("A &amp; G ID", 'E4 TB Allocation Details'!$A$18:$L$18, 0),FALSE), 'E2 Allocators'!$B$15:$W$361, MATCH('O5 Details by Class &amp; Accounts'!CM$18, 'E2 Allocators'!$B$15:$W$15, 0),FALSE)*$E153)</f>
        <v>0</v>
      </c>
      <c r="CN153" s="1334">
        <f t="shared" si="42"/>
        <v>0</v>
      </c>
      <c r="CO153" s="1670">
        <f t="shared" si="43"/>
        <v>0</v>
      </c>
      <c r="CQ153" s="1926" t="s">
        <v>110</v>
      </c>
    </row>
    <row r="154" spans="1:95" s="64" customFormat="1" ht="25.5" x14ac:dyDescent="0.2">
      <c r="A154" s="1102">
        <v>5110</v>
      </c>
      <c r="B154" s="1101" t="s">
        <v>1505</v>
      </c>
      <c r="C154" s="1667">
        <f>IF(ISERROR(VLOOKUP($A154,'I3 TB Data'!$A$20:$H$465,MATCH('O5 Details by Class &amp; Accounts'!$C$18, 'I3 TB Data'!$A$20:$H$20,0),0)), 0, VLOOKUP($A154,'I3 TB Data'!$A$20:$H$465,MATCH('O5 Details by Class &amp; Accounts'!$C$18,'I3 TB Data'!$A$20:$H$20,0),0))</f>
        <v>0</v>
      </c>
      <c r="D154" s="1668"/>
      <c r="E154" s="1667">
        <f t="shared" si="44"/>
        <v>0</v>
      </c>
      <c r="F154" s="1669">
        <f>IF(ISERROR(VLOOKUP($A154, 'E1 Categorization'!A33:E123, MATCH("Customer Component", 'E1 Categorization'!$A$33:$E$33,0), 0)), 0, IF(VLOOKUP($A154, 'E1 Categorization'!A33:E123, MATCH("Customer Component", 'E1 Categorization'!$A$33:$E$33,0), 0)=0, 'O5 Details by Class &amp; Accounts'!$E154, IF(AND(VLOOKUP($A154, 'E1 Categorization'!A33:E123, MATCH("Customer Component", 'E1 Categorization'!$A$33:$E$33,0), 0) &gt;0, VLOOKUP($A154, 'E1 Categorization'!A33:E123, MATCH("Customer Component", 'E1 Categorization'!$A$33:$E$33,0), 0)&lt;1), 'O5 Details by Class &amp; Accounts'!$E154*(1-VLOOKUP($A154, 'E1 Categorization'!A33:E123, MATCH("Customer Component", 'E1 Categorization'!$A$33:$E$33,0), 0)), 0)))</f>
        <v>0</v>
      </c>
      <c r="G154" s="1669">
        <f>IF(ISERROR(VLOOKUP($A154, 'E1 Categorization'!A33:E123, MATCH("Customer Component", 'E1 Categorization'!$A$33:$E$33,0), 0)),0, IF(VLOOKUP($A154, 'E1 Categorization'!A33:E123, MATCH("Customer Component", 'E1 Categorization'!$A$33:$E$33,0), 0)=0, 0, IF(AND(VLOOKUP($A154, 'E1 Categorization'!A33:E123, MATCH("Customer Component", 'E1 Categorization'!$A$33:$E$33,0), 0) &gt;0, VLOOKUP($A154, 'E1 Categorization'!A33:E123, MATCH("Customer Component", 'E1 Categorization'!$A$33:$E$33,0), 0)&lt;1), 'O5 Details by Class &amp; Accounts'!$E154*(VLOOKUP($A154, 'E1 Categorization'!A33:E123, MATCH("Customer Component", 'E1 Categorization'!$A$33:$E$33,0), 0)), 'O5 Details by Class &amp; Accounts'!$E154)))</f>
        <v>0</v>
      </c>
      <c r="H154" s="1334">
        <f t="shared" si="38"/>
        <v>0</v>
      </c>
      <c r="I154" s="1334">
        <f>IF(ISERROR(VLOOKUP(VLOOKUP($A154, 'E4 TB Allocation Details'!$A$18:$L$217, MATCH("Demand ID", 'E4 TB Allocation Details'!$A$18:$L$18, 0),FALSE), 'E2 Allocators'!$B$15:$W$361, MATCH('O5 Details by Class &amp; Accounts'!I$18, 'E2 Allocators'!$B$15:$W$15, 0),FALSE)*$F154), 0, VLOOKUP(VLOOKUP($A154, 'E4 TB Allocation Details'!$A$18:$L$217, MATCH("Demand ID", 'E4 TB Allocation Details'!$A$18:$L$18, 0),FALSE), 'E2 Allocators'!$B$15:$W$361, MATCH('O5 Details by Class &amp; Accounts'!I$18, 'E2 Allocators'!$B$15:$W$15, 0),FALSE)*$F154)</f>
        <v>0</v>
      </c>
      <c r="J154" s="1334">
        <f>IF(ISERROR(VLOOKUP(VLOOKUP($A154, 'E4 TB Allocation Details'!$A$18:$L$217, MATCH("Demand ID", 'E4 TB Allocation Details'!$A$18:$L$18, 0),FALSE), 'E2 Allocators'!$B$15:$W$361, MATCH('O5 Details by Class &amp; Accounts'!J$18, 'E2 Allocators'!$B$15:$W$15, 0),FALSE)*$F154), 0, VLOOKUP(VLOOKUP($A154, 'E4 TB Allocation Details'!$A$18:$L$217, MATCH("Demand ID", 'E4 TB Allocation Details'!$A$18:$L$18, 0),FALSE), 'E2 Allocators'!$B$15:$W$361, MATCH('O5 Details by Class &amp; Accounts'!J$18, 'E2 Allocators'!$B$15:$W$15, 0),FALSE)*$F154)</f>
        <v>0</v>
      </c>
      <c r="K154" s="1334">
        <f>IF(ISERROR(VLOOKUP(VLOOKUP($A154, 'E4 TB Allocation Details'!$A$18:$L$217, MATCH("Demand ID", 'E4 TB Allocation Details'!$A$18:$L$18, 0),FALSE), 'E2 Allocators'!$B$15:$W$361, MATCH('O5 Details by Class &amp; Accounts'!K$18, 'E2 Allocators'!$B$15:$W$15, 0),FALSE)*$F154), 0, VLOOKUP(VLOOKUP($A154, 'E4 TB Allocation Details'!$A$18:$L$217, MATCH("Demand ID", 'E4 TB Allocation Details'!$A$18:$L$18, 0),FALSE), 'E2 Allocators'!$B$15:$W$361, MATCH('O5 Details by Class &amp; Accounts'!K$18, 'E2 Allocators'!$B$15:$W$15, 0),FALSE)*$F154)</f>
        <v>0</v>
      </c>
      <c r="L154" s="1334">
        <f>IF(ISERROR(VLOOKUP(VLOOKUP($A154, 'E4 TB Allocation Details'!$A$18:$L$217, MATCH("Demand ID", 'E4 TB Allocation Details'!$A$18:$L$18, 0),FALSE), 'E2 Allocators'!$B$15:$W$361, MATCH('O5 Details by Class &amp; Accounts'!L$18, 'E2 Allocators'!$B$15:$W$15, 0),FALSE)*$F154), 0, VLOOKUP(VLOOKUP($A154, 'E4 TB Allocation Details'!$A$18:$L$217, MATCH("Demand ID", 'E4 TB Allocation Details'!$A$18:$L$18, 0),FALSE), 'E2 Allocators'!$B$15:$W$361, MATCH('O5 Details by Class &amp; Accounts'!L$18, 'E2 Allocators'!$B$15:$W$15, 0),FALSE)*$F154)</f>
        <v>0</v>
      </c>
      <c r="M154" s="1334">
        <f>IF(ISERROR(VLOOKUP(VLOOKUP($A154, 'E4 TB Allocation Details'!$A$18:$L$217, MATCH("Demand ID", 'E4 TB Allocation Details'!$A$18:$L$18, 0),FALSE), 'E2 Allocators'!$B$15:$W$361, MATCH('O5 Details by Class &amp; Accounts'!M$18, 'E2 Allocators'!$B$15:$W$15, 0),FALSE)*$F154), 0, VLOOKUP(VLOOKUP($A154, 'E4 TB Allocation Details'!$A$18:$L$217, MATCH("Demand ID", 'E4 TB Allocation Details'!$A$18:$L$18, 0),FALSE), 'E2 Allocators'!$B$15:$W$361, MATCH('O5 Details by Class &amp; Accounts'!M$18, 'E2 Allocators'!$B$15:$W$15, 0),FALSE)*$F154)</f>
        <v>0</v>
      </c>
      <c r="N154" s="1334">
        <f>IF(ISERROR(VLOOKUP(VLOOKUP($A154, 'E4 TB Allocation Details'!$A$18:$L$217, MATCH("Demand ID", 'E4 TB Allocation Details'!$A$18:$L$18, 0),FALSE), 'E2 Allocators'!$B$15:$W$361, MATCH('O5 Details by Class &amp; Accounts'!N$18, 'E2 Allocators'!$B$15:$W$15, 0),FALSE)*$F154), 0, VLOOKUP(VLOOKUP($A154, 'E4 TB Allocation Details'!$A$18:$L$217, MATCH("Demand ID", 'E4 TB Allocation Details'!$A$18:$L$18, 0),FALSE), 'E2 Allocators'!$B$15:$W$361, MATCH('O5 Details by Class &amp; Accounts'!N$18, 'E2 Allocators'!$B$15:$W$15, 0),FALSE)*$F154)</f>
        <v>0</v>
      </c>
      <c r="O154" s="1334">
        <f>IF(ISERROR(VLOOKUP(VLOOKUP($A154, 'E4 TB Allocation Details'!$A$18:$L$217, MATCH("Demand ID", 'E4 TB Allocation Details'!$A$18:$L$18, 0),FALSE), 'E2 Allocators'!$B$15:$W$361, MATCH('O5 Details by Class &amp; Accounts'!O$18, 'E2 Allocators'!$B$15:$W$15, 0),FALSE)*$F154), 0, VLOOKUP(VLOOKUP($A154, 'E4 TB Allocation Details'!$A$18:$L$217, MATCH("Demand ID", 'E4 TB Allocation Details'!$A$18:$L$18, 0),FALSE), 'E2 Allocators'!$B$15:$W$361, MATCH('O5 Details by Class &amp; Accounts'!O$18, 'E2 Allocators'!$B$15:$W$15, 0),FALSE)*$F154)</f>
        <v>0</v>
      </c>
      <c r="P154" s="1334">
        <f>IF(ISERROR(VLOOKUP(VLOOKUP($A154, 'E4 TB Allocation Details'!$A$18:$L$217, MATCH("Demand ID", 'E4 TB Allocation Details'!$A$18:$L$18, 0),FALSE), 'E2 Allocators'!$B$15:$W$361, MATCH('O5 Details by Class &amp; Accounts'!P$18, 'E2 Allocators'!$B$15:$W$15, 0),FALSE)*$F154), 0, VLOOKUP(VLOOKUP($A154, 'E4 TB Allocation Details'!$A$18:$L$217, MATCH("Demand ID", 'E4 TB Allocation Details'!$A$18:$L$18, 0),FALSE), 'E2 Allocators'!$B$15:$W$361, MATCH('O5 Details by Class &amp; Accounts'!P$18, 'E2 Allocators'!$B$15:$W$15, 0),FALSE)*$F154)</f>
        <v>0</v>
      </c>
      <c r="Q154" s="1334">
        <f>IF(ISERROR(VLOOKUP(VLOOKUP($A154, 'E4 TB Allocation Details'!$A$18:$L$217, MATCH("Demand ID", 'E4 TB Allocation Details'!$A$18:$L$18, 0),FALSE), 'E2 Allocators'!$B$15:$W$361, MATCH('O5 Details by Class &amp; Accounts'!Q$18, 'E2 Allocators'!$B$15:$W$15, 0),FALSE)*$F154), 0, VLOOKUP(VLOOKUP($A154, 'E4 TB Allocation Details'!$A$18:$L$217, MATCH("Demand ID", 'E4 TB Allocation Details'!$A$18:$L$18, 0),FALSE), 'E2 Allocators'!$B$15:$W$361, MATCH('O5 Details by Class &amp; Accounts'!Q$18, 'E2 Allocators'!$B$15:$W$15, 0),FALSE)*$F154)</f>
        <v>0</v>
      </c>
      <c r="R154" s="1334">
        <f>IF(ISERROR(VLOOKUP(VLOOKUP($A154, 'E4 TB Allocation Details'!$A$18:$L$217, MATCH("Demand ID", 'E4 TB Allocation Details'!$A$18:$L$18, 0),FALSE), 'E2 Allocators'!$B$15:$W$361, MATCH('O5 Details by Class &amp; Accounts'!R$18, 'E2 Allocators'!$B$15:$W$15, 0),FALSE)*$F154), 0, VLOOKUP(VLOOKUP($A154, 'E4 TB Allocation Details'!$A$18:$L$217, MATCH("Demand ID", 'E4 TB Allocation Details'!$A$18:$L$18, 0),FALSE), 'E2 Allocators'!$B$15:$W$361, MATCH('O5 Details by Class &amp; Accounts'!R$18, 'E2 Allocators'!$B$15:$W$15, 0),FALSE)*$F154)</f>
        <v>0</v>
      </c>
      <c r="S154" s="1334">
        <f>IF(ISERROR(VLOOKUP(VLOOKUP($A154, 'E4 TB Allocation Details'!$A$18:$L$217, MATCH("Demand ID", 'E4 TB Allocation Details'!$A$18:$L$18, 0),FALSE), 'E2 Allocators'!$B$15:$W$361, MATCH('O5 Details by Class &amp; Accounts'!S$18, 'E2 Allocators'!$B$15:$W$15, 0),FALSE)*$F154), 0, VLOOKUP(VLOOKUP($A154, 'E4 TB Allocation Details'!$A$18:$L$217, MATCH("Demand ID", 'E4 TB Allocation Details'!$A$18:$L$18, 0),FALSE), 'E2 Allocators'!$B$15:$W$361, MATCH('O5 Details by Class &amp; Accounts'!S$18, 'E2 Allocators'!$B$15:$W$15, 0),FALSE)*$F154)</f>
        <v>0</v>
      </c>
      <c r="T154" s="1334">
        <f>IF(ISERROR(VLOOKUP(VLOOKUP($A154, 'E4 TB Allocation Details'!$A$18:$L$217, MATCH("Demand ID", 'E4 TB Allocation Details'!$A$18:$L$18, 0),FALSE), 'E2 Allocators'!$B$15:$W$361, MATCH('O5 Details by Class &amp; Accounts'!T$18, 'E2 Allocators'!$B$15:$W$15, 0),FALSE)*$F154), 0, VLOOKUP(VLOOKUP($A154, 'E4 TB Allocation Details'!$A$18:$L$217, MATCH("Demand ID", 'E4 TB Allocation Details'!$A$18:$L$18, 0),FALSE), 'E2 Allocators'!$B$15:$W$361, MATCH('O5 Details by Class &amp; Accounts'!T$18, 'E2 Allocators'!$B$15:$W$15, 0),FALSE)*$F154)</f>
        <v>0</v>
      </c>
      <c r="U154" s="1334">
        <f>IF(ISERROR(VLOOKUP(VLOOKUP($A154, 'E4 TB Allocation Details'!$A$18:$L$217, MATCH("Demand ID", 'E4 TB Allocation Details'!$A$18:$L$18, 0),FALSE), 'E2 Allocators'!$B$15:$W$361, MATCH('O5 Details by Class &amp; Accounts'!U$18, 'E2 Allocators'!$B$15:$W$15, 0),FALSE)*$F154), 0, VLOOKUP(VLOOKUP($A154, 'E4 TB Allocation Details'!$A$18:$L$217, MATCH("Demand ID", 'E4 TB Allocation Details'!$A$18:$L$18, 0),FALSE), 'E2 Allocators'!$B$15:$W$361, MATCH('O5 Details by Class &amp; Accounts'!U$18, 'E2 Allocators'!$B$15:$W$15, 0),FALSE)*$F154)</f>
        <v>0</v>
      </c>
      <c r="V154" s="1334">
        <f>IF(ISERROR(VLOOKUP(VLOOKUP($A154, 'E4 TB Allocation Details'!$A$18:$L$217, MATCH("Demand ID", 'E4 TB Allocation Details'!$A$18:$L$18, 0),FALSE), 'E2 Allocators'!$B$15:$W$361, MATCH('O5 Details by Class &amp; Accounts'!V$18, 'E2 Allocators'!$B$15:$W$15, 0),FALSE)*$F154), 0, VLOOKUP(VLOOKUP($A154, 'E4 TB Allocation Details'!$A$18:$L$217, MATCH("Demand ID", 'E4 TB Allocation Details'!$A$18:$L$18, 0),FALSE), 'E2 Allocators'!$B$15:$W$361, MATCH('O5 Details by Class &amp; Accounts'!V$18, 'E2 Allocators'!$B$15:$W$15, 0),FALSE)*$F154)</f>
        <v>0</v>
      </c>
      <c r="W154" s="1334">
        <f>IF(ISERROR(VLOOKUP(VLOOKUP($A154, 'E4 TB Allocation Details'!$A$18:$L$217, MATCH("Demand ID", 'E4 TB Allocation Details'!$A$18:$L$18, 0),FALSE), 'E2 Allocators'!$B$15:$W$361, MATCH('O5 Details by Class &amp; Accounts'!W$18, 'E2 Allocators'!$B$15:$W$15, 0),FALSE)*$F154), 0, VLOOKUP(VLOOKUP($A154, 'E4 TB Allocation Details'!$A$18:$L$217, MATCH("Demand ID", 'E4 TB Allocation Details'!$A$18:$L$18, 0),FALSE), 'E2 Allocators'!$B$15:$W$361, MATCH('O5 Details by Class &amp; Accounts'!W$18, 'E2 Allocators'!$B$15:$W$15, 0),FALSE)*$F154)</f>
        <v>0</v>
      </c>
      <c r="X154" s="1334">
        <f>IF(ISERROR(VLOOKUP(VLOOKUP($A154, 'E4 TB Allocation Details'!$A$18:$L$217, MATCH("Demand ID", 'E4 TB Allocation Details'!$A$18:$L$18, 0),FALSE), 'E2 Allocators'!$B$15:$W$361, MATCH('O5 Details by Class &amp; Accounts'!X$18, 'E2 Allocators'!$B$15:$W$15, 0),FALSE)*$F154), 0, VLOOKUP(VLOOKUP($A154, 'E4 TB Allocation Details'!$A$18:$L$217, MATCH("Demand ID", 'E4 TB Allocation Details'!$A$18:$L$18, 0),FALSE), 'E2 Allocators'!$B$15:$W$361, MATCH('O5 Details by Class &amp; Accounts'!X$18, 'E2 Allocators'!$B$15:$W$15, 0),FALSE)*$F154)</f>
        <v>0</v>
      </c>
      <c r="Y154" s="1334">
        <f>IF(ISERROR(VLOOKUP(VLOOKUP($A154, 'E4 TB Allocation Details'!$A$18:$L$217, MATCH("Demand ID", 'E4 TB Allocation Details'!$A$18:$L$18, 0),FALSE), 'E2 Allocators'!$B$15:$W$361, MATCH('O5 Details by Class &amp; Accounts'!Y$18, 'E2 Allocators'!$B$15:$W$15, 0),FALSE)*$F154), 0, VLOOKUP(VLOOKUP($A154, 'E4 TB Allocation Details'!$A$18:$L$217, MATCH("Demand ID", 'E4 TB Allocation Details'!$A$18:$L$18, 0),FALSE), 'E2 Allocators'!$B$15:$W$361, MATCH('O5 Details by Class &amp; Accounts'!Y$18, 'E2 Allocators'!$B$15:$W$15, 0),FALSE)*$F154)</f>
        <v>0</v>
      </c>
      <c r="Z154" s="1334">
        <f>IF(ISERROR(VLOOKUP(VLOOKUP($A154, 'E4 TB Allocation Details'!$A$18:$L$217, MATCH("Demand ID", 'E4 TB Allocation Details'!$A$18:$L$18, 0),FALSE), 'E2 Allocators'!$B$15:$W$361, MATCH('O5 Details by Class &amp; Accounts'!Z$18, 'E2 Allocators'!$B$15:$W$15, 0),FALSE)*$F154), 0, VLOOKUP(VLOOKUP($A154, 'E4 TB Allocation Details'!$A$18:$L$217, MATCH("Demand ID", 'E4 TB Allocation Details'!$A$18:$L$18, 0),FALSE), 'E2 Allocators'!$B$15:$W$361, MATCH('O5 Details by Class &amp; Accounts'!Z$18, 'E2 Allocators'!$B$15:$W$15, 0),FALSE)*$F154)</f>
        <v>0</v>
      </c>
      <c r="AA154" s="1334">
        <f>IF(ISERROR(VLOOKUP(VLOOKUP($A154, 'E4 TB Allocation Details'!$A$18:$L$217, MATCH("Demand ID", 'E4 TB Allocation Details'!$A$18:$L$18, 0),FALSE), 'E2 Allocators'!$B$15:$W$361, MATCH('O5 Details by Class &amp; Accounts'!AA$18, 'E2 Allocators'!$B$15:$W$15, 0),FALSE)*$F154), 0, VLOOKUP(VLOOKUP($A154, 'E4 TB Allocation Details'!$A$18:$L$217, MATCH("Demand ID", 'E4 TB Allocation Details'!$A$18:$L$18, 0),FALSE), 'E2 Allocators'!$B$15:$W$361, MATCH('O5 Details by Class &amp; Accounts'!AA$18, 'E2 Allocators'!$B$15:$W$15, 0),FALSE)*$F154)</f>
        <v>0</v>
      </c>
      <c r="AB154" s="1334">
        <f>IF(ISERROR(VLOOKUP(VLOOKUP($A154, 'E4 TB Allocation Details'!$A$18:$L$217, MATCH("Demand ID", 'E4 TB Allocation Details'!$A$18:$L$18, 0),FALSE), 'E2 Allocators'!$B$15:$W$361, MATCH('O5 Details by Class &amp; Accounts'!AB$18, 'E2 Allocators'!$B$15:$W$15, 0),FALSE)*$F154), 0, VLOOKUP(VLOOKUP($A154, 'E4 TB Allocation Details'!$A$18:$L$217, MATCH("Demand ID", 'E4 TB Allocation Details'!$A$18:$L$18, 0),FALSE), 'E2 Allocators'!$B$15:$W$361, MATCH('O5 Details by Class &amp; Accounts'!AB$18, 'E2 Allocators'!$B$15:$W$15, 0),FALSE)*$F154)</f>
        <v>0</v>
      </c>
      <c r="AC154" s="1334">
        <f t="shared" si="39"/>
        <v>0</v>
      </c>
      <c r="AD154" s="1334">
        <f>IF(ISERROR(VLOOKUP(VLOOKUP($A154, 'E4 TB Allocation Details'!$A$18:$L$217, MATCH("Customer ID", 'E4 TB Allocation Details'!$A$18:$L$18, 0),FALSE), 'E2 Allocators'!$B$15:$W$361, MATCH('O5 Details by Class &amp; Accounts'!AD$18, 'E2 Allocators'!$B$15:$W$15, 0),FALSE)*$G154), 0, VLOOKUP(VLOOKUP($A154, 'E4 TB Allocation Details'!$A$18:$L$217, MATCH("Customer ID", 'E4 TB Allocation Details'!$A$18:$L$18, 0),FALSE), 'E2 Allocators'!$B$15:$W$361, MATCH('O5 Details by Class &amp; Accounts'!AD$18, 'E2 Allocators'!$B$15:$W$15, 0),FALSE)*$G154)</f>
        <v>0</v>
      </c>
      <c r="AE154" s="1334">
        <f>IF(ISERROR(VLOOKUP(VLOOKUP($A154, 'E4 TB Allocation Details'!$A$18:$L$217, MATCH("Customer ID", 'E4 TB Allocation Details'!$A$18:$L$18, 0),FALSE), 'E2 Allocators'!$B$15:$W$361, MATCH('O5 Details by Class &amp; Accounts'!AE$18, 'E2 Allocators'!$B$15:$W$15, 0),FALSE)*$G154), 0, VLOOKUP(VLOOKUP($A154, 'E4 TB Allocation Details'!$A$18:$L$217, MATCH("Customer ID", 'E4 TB Allocation Details'!$A$18:$L$18, 0),FALSE), 'E2 Allocators'!$B$15:$W$361, MATCH('O5 Details by Class &amp; Accounts'!AE$18, 'E2 Allocators'!$B$15:$W$15, 0),FALSE)*$G154)</f>
        <v>0</v>
      </c>
      <c r="AF154" s="1334">
        <f>IF(ISERROR(VLOOKUP(VLOOKUP($A154, 'E4 TB Allocation Details'!$A$18:$L$217, MATCH("Customer ID", 'E4 TB Allocation Details'!$A$18:$L$18, 0),FALSE), 'E2 Allocators'!$B$15:$W$361, MATCH('O5 Details by Class &amp; Accounts'!AF$18, 'E2 Allocators'!$B$15:$W$15, 0),FALSE)*$G154), 0, VLOOKUP(VLOOKUP($A154, 'E4 TB Allocation Details'!$A$18:$L$217, MATCH("Customer ID", 'E4 TB Allocation Details'!$A$18:$L$18, 0),FALSE), 'E2 Allocators'!$B$15:$W$361, MATCH('O5 Details by Class &amp; Accounts'!AF$18, 'E2 Allocators'!$B$15:$W$15, 0),FALSE)*$G154)</f>
        <v>0</v>
      </c>
      <c r="AG154" s="1334">
        <f>IF(ISERROR(VLOOKUP(VLOOKUP($A154, 'E4 TB Allocation Details'!$A$18:$L$217, MATCH("Customer ID", 'E4 TB Allocation Details'!$A$18:$L$18, 0),FALSE), 'E2 Allocators'!$B$15:$W$361, MATCH('O5 Details by Class &amp; Accounts'!AG$18, 'E2 Allocators'!$B$15:$W$15, 0),FALSE)*$G154), 0, VLOOKUP(VLOOKUP($A154, 'E4 TB Allocation Details'!$A$18:$L$217, MATCH("Customer ID", 'E4 TB Allocation Details'!$A$18:$L$18, 0),FALSE), 'E2 Allocators'!$B$15:$W$361, MATCH('O5 Details by Class &amp; Accounts'!AG$18, 'E2 Allocators'!$B$15:$W$15, 0),FALSE)*$G154)</f>
        <v>0</v>
      </c>
      <c r="AH154" s="1334">
        <f>IF(ISERROR(VLOOKUP(VLOOKUP($A154, 'E4 TB Allocation Details'!$A$18:$L$217, MATCH("Customer ID", 'E4 TB Allocation Details'!$A$18:$L$18, 0),FALSE), 'E2 Allocators'!$B$15:$W$361, MATCH('O5 Details by Class &amp; Accounts'!AH$18, 'E2 Allocators'!$B$15:$W$15, 0),FALSE)*$G154), 0, VLOOKUP(VLOOKUP($A154, 'E4 TB Allocation Details'!$A$18:$L$217, MATCH("Customer ID", 'E4 TB Allocation Details'!$A$18:$L$18, 0),FALSE), 'E2 Allocators'!$B$15:$W$361, MATCH('O5 Details by Class &amp; Accounts'!AH$18, 'E2 Allocators'!$B$15:$W$15, 0),FALSE)*$G154)</f>
        <v>0</v>
      </c>
      <c r="AI154" s="1334">
        <f>IF(ISERROR(VLOOKUP(VLOOKUP($A154, 'E4 TB Allocation Details'!$A$18:$L$217, MATCH("Customer ID", 'E4 TB Allocation Details'!$A$18:$L$18, 0),FALSE), 'E2 Allocators'!$B$15:$W$361, MATCH('O5 Details by Class &amp; Accounts'!AI$18, 'E2 Allocators'!$B$15:$W$15, 0),FALSE)*$G154), 0, VLOOKUP(VLOOKUP($A154, 'E4 TB Allocation Details'!$A$18:$L$217, MATCH("Customer ID", 'E4 TB Allocation Details'!$A$18:$L$18, 0),FALSE), 'E2 Allocators'!$B$15:$W$361, MATCH('O5 Details by Class &amp; Accounts'!AI$18, 'E2 Allocators'!$B$15:$W$15, 0),FALSE)*$G154)</f>
        <v>0</v>
      </c>
      <c r="AJ154" s="1334">
        <f>IF(ISERROR(VLOOKUP(VLOOKUP($A154, 'E4 TB Allocation Details'!$A$18:$L$217, MATCH("Customer ID", 'E4 TB Allocation Details'!$A$18:$L$18, 0),FALSE), 'E2 Allocators'!$B$15:$W$361, MATCH('O5 Details by Class &amp; Accounts'!AJ$18, 'E2 Allocators'!$B$15:$W$15, 0),FALSE)*$G154), 0, VLOOKUP(VLOOKUP($A154, 'E4 TB Allocation Details'!$A$18:$L$217, MATCH("Customer ID", 'E4 TB Allocation Details'!$A$18:$L$18, 0),FALSE), 'E2 Allocators'!$B$15:$W$361, MATCH('O5 Details by Class &amp; Accounts'!AJ$18, 'E2 Allocators'!$B$15:$W$15, 0),FALSE)*$G154)</f>
        <v>0</v>
      </c>
      <c r="AK154" s="1334">
        <f>IF(ISERROR(VLOOKUP(VLOOKUP($A154, 'E4 TB Allocation Details'!$A$18:$L$217, MATCH("Customer ID", 'E4 TB Allocation Details'!$A$18:$L$18, 0),FALSE), 'E2 Allocators'!$B$15:$W$361, MATCH('O5 Details by Class &amp; Accounts'!AK$18, 'E2 Allocators'!$B$15:$W$15, 0),FALSE)*$G154), 0, VLOOKUP(VLOOKUP($A154, 'E4 TB Allocation Details'!$A$18:$L$217, MATCH("Customer ID", 'E4 TB Allocation Details'!$A$18:$L$18, 0),FALSE), 'E2 Allocators'!$B$15:$W$361, MATCH('O5 Details by Class &amp; Accounts'!AK$18, 'E2 Allocators'!$B$15:$W$15, 0),FALSE)*$G154)</f>
        <v>0</v>
      </c>
      <c r="AL154" s="1334">
        <f>IF(ISERROR(VLOOKUP(VLOOKUP($A154, 'E4 TB Allocation Details'!$A$18:$L$217, MATCH("Customer ID", 'E4 TB Allocation Details'!$A$18:$L$18, 0),FALSE), 'E2 Allocators'!$B$15:$W$361, MATCH('O5 Details by Class &amp; Accounts'!AL$18, 'E2 Allocators'!$B$15:$W$15, 0),FALSE)*$G154), 0, VLOOKUP(VLOOKUP($A154, 'E4 TB Allocation Details'!$A$18:$L$217, MATCH("Customer ID", 'E4 TB Allocation Details'!$A$18:$L$18, 0),FALSE), 'E2 Allocators'!$B$15:$W$361, MATCH('O5 Details by Class &amp; Accounts'!AL$18, 'E2 Allocators'!$B$15:$W$15, 0),FALSE)*$G154)</f>
        <v>0</v>
      </c>
      <c r="AM154" s="1334">
        <f>IF(ISERROR(VLOOKUP(VLOOKUP($A154, 'E4 TB Allocation Details'!$A$18:$L$217, MATCH("Customer ID", 'E4 TB Allocation Details'!$A$18:$L$18, 0),FALSE), 'E2 Allocators'!$B$15:$W$361, MATCH('O5 Details by Class &amp; Accounts'!AM$18, 'E2 Allocators'!$B$15:$W$15, 0),FALSE)*$G154), 0, VLOOKUP(VLOOKUP($A154, 'E4 TB Allocation Details'!$A$18:$L$217, MATCH("Customer ID", 'E4 TB Allocation Details'!$A$18:$L$18, 0),FALSE), 'E2 Allocators'!$B$15:$W$361, MATCH('O5 Details by Class &amp; Accounts'!AM$18, 'E2 Allocators'!$B$15:$W$15, 0),FALSE)*$G154)</f>
        <v>0</v>
      </c>
      <c r="AN154" s="1334">
        <f>IF(ISERROR(VLOOKUP(VLOOKUP($A154, 'E4 TB Allocation Details'!$A$18:$L$217, MATCH("Customer ID", 'E4 TB Allocation Details'!$A$18:$L$18, 0),FALSE), 'E2 Allocators'!$B$15:$W$361, MATCH('O5 Details by Class &amp; Accounts'!AN$18, 'E2 Allocators'!$B$15:$W$15, 0),FALSE)*$G154), 0, VLOOKUP(VLOOKUP($A154, 'E4 TB Allocation Details'!$A$18:$L$217, MATCH("Customer ID", 'E4 TB Allocation Details'!$A$18:$L$18, 0),FALSE), 'E2 Allocators'!$B$15:$W$361, MATCH('O5 Details by Class &amp; Accounts'!AN$18, 'E2 Allocators'!$B$15:$W$15, 0),FALSE)*$G154)</f>
        <v>0</v>
      </c>
      <c r="AO154" s="1334">
        <f>IF(ISERROR(VLOOKUP(VLOOKUP($A154, 'E4 TB Allocation Details'!$A$18:$L$217, MATCH("Customer ID", 'E4 TB Allocation Details'!$A$18:$L$18, 0),FALSE), 'E2 Allocators'!$B$15:$W$361, MATCH('O5 Details by Class &amp; Accounts'!AO$18, 'E2 Allocators'!$B$15:$W$15, 0),FALSE)*$G154), 0, VLOOKUP(VLOOKUP($A154, 'E4 TB Allocation Details'!$A$18:$L$217, MATCH("Customer ID", 'E4 TB Allocation Details'!$A$18:$L$18, 0),FALSE), 'E2 Allocators'!$B$15:$W$361, MATCH('O5 Details by Class &amp; Accounts'!AO$18, 'E2 Allocators'!$B$15:$W$15, 0),FALSE)*$G154)</f>
        <v>0</v>
      </c>
      <c r="AP154" s="1334">
        <f>IF(ISERROR(VLOOKUP(VLOOKUP($A154, 'E4 TB Allocation Details'!$A$18:$L$217, MATCH("Customer ID", 'E4 TB Allocation Details'!$A$18:$L$18, 0),FALSE), 'E2 Allocators'!$B$15:$W$361, MATCH('O5 Details by Class &amp; Accounts'!AP$18, 'E2 Allocators'!$B$15:$W$15, 0),FALSE)*$G154), 0, VLOOKUP(VLOOKUP($A154, 'E4 TB Allocation Details'!$A$18:$L$217, MATCH("Customer ID", 'E4 TB Allocation Details'!$A$18:$L$18, 0),FALSE), 'E2 Allocators'!$B$15:$W$361, MATCH('O5 Details by Class &amp; Accounts'!AP$18, 'E2 Allocators'!$B$15:$W$15, 0),FALSE)*$G154)</f>
        <v>0</v>
      </c>
      <c r="AQ154" s="1334">
        <f>IF(ISERROR(VLOOKUP(VLOOKUP($A154, 'E4 TB Allocation Details'!$A$18:$L$217, MATCH("Customer ID", 'E4 TB Allocation Details'!$A$18:$L$18, 0),FALSE), 'E2 Allocators'!$B$15:$W$361, MATCH('O5 Details by Class &amp; Accounts'!AQ$18, 'E2 Allocators'!$B$15:$W$15, 0),FALSE)*$G154), 0, VLOOKUP(VLOOKUP($A154, 'E4 TB Allocation Details'!$A$18:$L$217, MATCH("Customer ID", 'E4 TB Allocation Details'!$A$18:$L$18, 0),FALSE), 'E2 Allocators'!$B$15:$W$361, MATCH('O5 Details by Class &amp; Accounts'!AQ$18, 'E2 Allocators'!$B$15:$W$15, 0),FALSE)*$G154)</f>
        <v>0</v>
      </c>
      <c r="AR154" s="1334">
        <f>IF(ISERROR(VLOOKUP(VLOOKUP($A154, 'E4 TB Allocation Details'!$A$18:$L$217, MATCH("Customer ID", 'E4 TB Allocation Details'!$A$18:$L$18, 0),FALSE), 'E2 Allocators'!$B$15:$W$361, MATCH('O5 Details by Class &amp; Accounts'!AR$18, 'E2 Allocators'!$B$15:$W$15, 0),FALSE)*$G154), 0, VLOOKUP(VLOOKUP($A154, 'E4 TB Allocation Details'!$A$18:$L$217, MATCH("Customer ID", 'E4 TB Allocation Details'!$A$18:$L$18, 0),FALSE), 'E2 Allocators'!$B$15:$W$361, MATCH('O5 Details by Class &amp; Accounts'!AR$18, 'E2 Allocators'!$B$15:$W$15, 0),FALSE)*$G154)</f>
        <v>0</v>
      </c>
      <c r="AS154" s="1334">
        <f>IF(ISERROR(VLOOKUP(VLOOKUP($A154, 'E4 TB Allocation Details'!$A$18:$L$217, MATCH("Customer ID", 'E4 TB Allocation Details'!$A$18:$L$18, 0),FALSE), 'E2 Allocators'!$B$15:$W$361, MATCH('O5 Details by Class &amp; Accounts'!AS$18, 'E2 Allocators'!$B$15:$W$15, 0),FALSE)*$G154), 0, VLOOKUP(VLOOKUP($A154, 'E4 TB Allocation Details'!$A$18:$L$217, MATCH("Customer ID", 'E4 TB Allocation Details'!$A$18:$L$18, 0),FALSE), 'E2 Allocators'!$B$15:$W$361, MATCH('O5 Details by Class &amp; Accounts'!AS$18, 'E2 Allocators'!$B$15:$W$15, 0),FALSE)*$G154)</f>
        <v>0</v>
      </c>
      <c r="AT154" s="1334">
        <f>IF(ISERROR(VLOOKUP(VLOOKUP($A154, 'E4 TB Allocation Details'!$A$18:$L$217, MATCH("Customer ID", 'E4 TB Allocation Details'!$A$18:$L$18, 0),FALSE), 'E2 Allocators'!$B$15:$W$361, MATCH('O5 Details by Class &amp; Accounts'!AT$18, 'E2 Allocators'!$B$15:$W$15, 0),FALSE)*$G154), 0, VLOOKUP(VLOOKUP($A154, 'E4 TB Allocation Details'!$A$18:$L$217, MATCH("Customer ID", 'E4 TB Allocation Details'!$A$18:$L$18, 0),FALSE), 'E2 Allocators'!$B$15:$W$361, MATCH('O5 Details by Class &amp; Accounts'!AT$18, 'E2 Allocators'!$B$15:$W$15, 0),FALSE)*$G154)</f>
        <v>0</v>
      </c>
      <c r="AU154" s="1334">
        <f>IF(ISERROR(VLOOKUP(VLOOKUP($A154, 'E4 TB Allocation Details'!$A$18:$L$217, MATCH("Customer ID", 'E4 TB Allocation Details'!$A$18:$L$18, 0),FALSE), 'E2 Allocators'!$B$15:$W$361, MATCH('O5 Details by Class &amp; Accounts'!AU$18, 'E2 Allocators'!$B$15:$W$15, 0),FALSE)*$G154), 0, VLOOKUP(VLOOKUP($A154, 'E4 TB Allocation Details'!$A$18:$L$217, MATCH("Customer ID", 'E4 TB Allocation Details'!$A$18:$L$18, 0),FALSE), 'E2 Allocators'!$B$15:$W$361, MATCH('O5 Details by Class &amp; Accounts'!AU$18, 'E2 Allocators'!$B$15:$W$15, 0),FALSE)*$G154)</f>
        <v>0</v>
      </c>
      <c r="AV154" s="1334">
        <f>IF(ISERROR(VLOOKUP(VLOOKUP($A154, 'E4 TB Allocation Details'!$A$18:$L$217, MATCH("Customer ID", 'E4 TB Allocation Details'!$A$18:$L$18, 0),FALSE), 'E2 Allocators'!$B$15:$W$361, MATCH('O5 Details by Class &amp; Accounts'!AV$18, 'E2 Allocators'!$B$15:$W$15, 0),FALSE)*$G154), 0, VLOOKUP(VLOOKUP($A154, 'E4 TB Allocation Details'!$A$18:$L$217, MATCH("Customer ID", 'E4 TB Allocation Details'!$A$18:$L$18, 0),FALSE), 'E2 Allocators'!$B$15:$W$361, MATCH('O5 Details by Class &amp; Accounts'!AV$18, 'E2 Allocators'!$B$15:$W$15, 0),FALSE)*$G154)</f>
        <v>0</v>
      </c>
      <c r="AW154" s="1334">
        <f>IF(ISERROR(VLOOKUP(VLOOKUP($A154, 'E4 TB Allocation Details'!$A$18:$L$217, MATCH("Customer ID", 'E4 TB Allocation Details'!$A$18:$L$18, 0),FALSE), 'E2 Allocators'!$B$15:$W$361, MATCH('O5 Details by Class &amp; Accounts'!AW$18, 'E2 Allocators'!$B$15:$W$15, 0),FALSE)*$G154), 0, VLOOKUP(VLOOKUP($A154, 'E4 TB Allocation Details'!$A$18:$L$217, MATCH("Customer ID", 'E4 TB Allocation Details'!$A$18:$L$18, 0),FALSE), 'E2 Allocators'!$B$15:$W$361, MATCH('O5 Details by Class &amp; Accounts'!AW$18, 'E2 Allocators'!$B$15:$W$15, 0),FALSE)*$G154)</f>
        <v>0</v>
      </c>
      <c r="AX154" s="1334">
        <f t="shared" si="40"/>
        <v>0</v>
      </c>
      <c r="AY154" s="1334">
        <f>IF(ISERROR(VLOOKUP(VLOOKUP($A154, 'E4 TB Allocation Details'!$A$18:$L$217, MATCH("Misc ID", 'E4 TB Allocation Details'!$A$18:$L$18, 0),FALSE), 'E2 Allocators'!$B$15:$W$361, MATCH('O5 Details by Class &amp; Accounts'!AY$18, 'E2 Allocators'!$B$15:$W$15, 0),FALSE)*$E154), 0, VLOOKUP(VLOOKUP($A154, 'E4 TB Allocation Details'!$A$18:$L$217, MATCH("Misc ID", 'E4 TB Allocation Details'!$A$18:$L$18, 0),FALSE), 'E2 Allocators'!$B$15:$W$361, MATCH('O5 Details by Class &amp; Accounts'!AY$18, 'E2 Allocators'!$B$15:$W$15, 0),FALSE)*$E154)</f>
        <v>0</v>
      </c>
      <c r="AZ154" s="1334">
        <f>IF(ISERROR(VLOOKUP(VLOOKUP($A154, 'E4 TB Allocation Details'!$A$18:$L$217, MATCH("Misc ID", 'E4 TB Allocation Details'!$A$18:$L$18, 0),FALSE), 'E2 Allocators'!$B$15:$W$361, MATCH('O5 Details by Class &amp; Accounts'!AZ$18, 'E2 Allocators'!$B$15:$W$15, 0),FALSE)*$E154), 0, VLOOKUP(VLOOKUP($A154, 'E4 TB Allocation Details'!$A$18:$L$217, MATCH("Misc ID", 'E4 TB Allocation Details'!$A$18:$L$18, 0),FALSE), 'E2 Allocators'!$B$15:$W$361, MATCH('O5 Details by Class &amp; Accounts'!AZ$18, 'E2 Allocators'!$B$15:$W$15, 0),FALSE)*$E154)</f>
        <v>0</v>
      </c>
      <c r="BA154" s="1334">
        <f>IF(ISERROR(VLOOKUP(VLOOKUP($A154, 'E4 TB Allocation Details'!$A$18:$L$217, MATCH("Misc ID", 'E4 TB Allocation Details'!$A$18:$L$18, 0),FALSE), 'E2 Allocators'!$B$15:$W$361, MATCH('O5 Details by Class &amp; Accounts'!BA$18, 'E2 Allocators'!$B$15:$W$15, 0),FALSE)*$E154), 0, VLOOKUP(VLOOKUP($A154, 'E4 TB Allocation Details'!$A$18:$L$217, MATCH("Misc ID", 'E4 TB Allocation Details'!$A$18:$L$18, 0),FALSE), 'E2 Allocators'!$B$15:$W$361, MATCH('O5 Details by Class &amp; Accounts'!BA$18, 'E2 Allocators'!$B$15:$W$15, 0),FALSE)*$E154)</f>
        <v>0</v>
      </c>
      <c r="BB154" s="1334">
        <f>IF(ISERROR(VLOOKUP(VLOOKUP($A154, 'E4 TB Allocation Details'!$A$18:$L$217, MATCH("Misc ID", 'E4 TB Allocation Details'!$A$18:$L$18, 0),FALSE), 'E2 Allocators'!$B$15:$W$361, MATCH('O5 Details by Class &amp; Accounts'!BB$18, 'E2 Allocators'!$B$15:$W$15, 0),FALSE)*$E154), 0, VLOOKUP(VLOOKUP($A154, 'E4 TB Allocation Details'!$A$18:$L$217, MATCH("Misc ID", 'E4 TB Allocation Details'!$A$18:$L$18, 0),FALSE), 'E2 Allocators'!$B$15:$W$361, MATCH('O5 Details by Class &amp; Accounts'!BB$18, 'E2 Allocators'!$B$15:$W$15, 0),FALSE)*$E154)</f>
        <v>0</v>
      </c>
      <c r="BC154" s="1334">
        <f>IF(ISERROR(VLOOKUP(VLOOKUP($A154, 'E4 TB Allocation Details'!$A$18:$L$217, MATCH("Misc ID", 'E4 TB Allocation Details'!$A$18:$L$18, 0),FALSE), 'E2 Allocators'!$B$15:$W$361, MATCH('O5 Details by Class &amp; Accounts'!BC$18, 'E2 Allocators'!$B$15:$W$15, 0),FALSE)*$E154), 0, VLOOKUP(VLOOKUP($A154, 'E4 TB Allocation Details'!$A$18:$L$217, MATCH("Misc ID", 'E4 TB Allocation Details'!$A$18:$L$18, 0),FALSE), 'E2 Allocators'!$B$15:$W$361, MATCH('O5 Details by Class &amp; Accounts'!BC$18, 'E2 Allocators'!$B$15:$W$15, 0),FALSE)*$E154)</f>
        <v>0</v>
      </c>
      <c r="BD154" s="1334">
        <f>IF(ISERROR(VLOOKUP(VLOOKUP($A154, 'E4 TB Allocation Details'!$A$18:$L$217, MATCH("Misc ID", 'E4 TB Allocation Details'!$A$18:$L$18, 0),FALSE), 'E2 Allocators'!$B$15:$W$361, MATCH('O5 Details by Class &amp; Accounts'!BD$18, 'E2 Allocators'!$B$15:$W$15, 0),FALSE)*$E154), 0, VLOOKUP(VLOOKUP($A154, 'E4 TB Allocation Details'!$A$18:$L$217, MATCH("Misc ID", 'E4 TB Allocation Details'!$A$18:$L$18, 0),FALSE), 'E2 Allocators'!$B$15:$W$361, MATCH('O5 Details by Class &amp; Accounts'!BD$18, 'E2 Allocators'!$B$15:$W$15, 0),FALSE)*$E154)</f>
        <v>0</v>
      </c>
      <c r="BE154" s="1334">
        <f>IF(ISERROR(VLOOKUP(VLOOKUP($A154, 'E4 TB Allocation Details'!$A$18:$L$217, MATCH("Misc ID", 'E4 TB Allocation Details'!$A$18:$L$18, 0),FALSE), 'E2 Allocators'!$B$15:$W$361, MATCH('O5 Details by Class &amp; Accounts'!BE$18, 'E2 Allocators'!$B$15:$W$15, 0),FALSE)*$E154), 0, VLOOKUP(VLOOKUP($A154, 'E4 TB Allocation Details'!$A$18:$L$217, MATCH("Misc ID", 'E4 TB Allocation Details'!$A$18:$L$18, 0),FALSE), 'E2 Allocators'!$B$15:$W$361, MATCH('O5 Details by Class &amp; Accounts'!BE$18, 'E2 Allocators'!$B$15:$W$15, 0),FALSE)*$E154)</f>
        <v>0</v>
      </c>
      <c r="BF154" s="1334">
        <f>IF(ISERROR(VLOOKUP(VLOOKUP($A154, 'E4 TB Allocation Details'!$A$18:$L$217, MATCH("Misc ID", 'E4 TB Allocation Details'!$A$18:$L$18, 0),FALSE), 'E2 Allocators'!$B$15:$W$361, MATCH('O5 Details by Class &amp; Accounts'!BF$18, 'E2 Allocators'!$B$15:$W$15, 0),FALSE)*$E154), 0, VLOOKUP(VLOOKUP($A154, 'E4 TB Allocation Details'!$A$18:$L$217, MATCH("Misc ID", 'E4 TB Allocation Details'!$A$18:$L$18, 0),FALSE), 'E2 Allocators'!$B$15:$W$361, MATCH('O5 Details by Class &amp; Accounts'!BF$18, 'E2 Allocators'!$B$15:$W$15, 0),FALSE)*$E154)</f>
        <v>0</v>
      </c>
      <c r="BG154" s="1334">
        <f>IF(ISERROR(VLOOKUP(VLOOKUP($A154, 'E4 TB Allocation Details'!$A$18:$L$217, MATCH("Misc ID", 'E4 TB Allocation Details'!$A$18:$L$18, 0),FALSE), 'E2 Allocators'!$B$15:$W$361, MATCH('O5 Details by Class &amp; Accounts'!BG$18, 'E2 Allocators'!$B$15:$W$15, 0),FALSE)*$E154), 0, VLOOKUP(VLOOKUP($A154, 'E4 TB Allocation Details'!$A$18:$L$217, MATCH("Misc ID", 'E4 TB Allocation Details'!$A$18:$L$18, 0),FALSE), 'E2 Allocators'!$B$15:$W$361, MATCH('O5 Details by Class &amp; Accounts'!BG$18, 'E2 Allocators'!$B$15:$W$15, 0),FALSE)*$E154)</f>
        <v>0</v>
      </c>
      <c r="BH154" s="1334">
        <f>IF(ISERROR(VLOOKUP(VLOOKUP($A154, 'E4 TB Allocation Details'!$A$18:$L$217, MATCH("Misc ID", 'E4 TB Allocation Details'!$A$18:$L$18, 0),FALSE), 'E2 Allocators'!$B$15:$W$361, MATCH('O5 Details by Class &amp; Accounts'!BH$18, 'E2 Allocators'!$B$15:$W$15, 0),FALSE)*$E154), 0, VLOOKUP(VLOOKUP($A154, 'E4 TB Allocation Details'!$A$18:$L$217, MATCH("Misc ID", 'E4 TB Allocation Details'!$A$18:$L$18, 0),FALSE), 'E2 Allocators'!$B$15:$W$361, MATCH('O5 Details by Class &amp; Accounts'!BH$18, 'E2 Allocators'!$B$15:$W$15, 0),FALSE)*$E154)</f>
        <v>0</v>
      </c>
      <c r="BI154" s="1334">
        <f>IF(ISERROR(VLOOKUP(VLOOKUP($A154, 'E4 TB Allocation Details'!$A$18:$L$217, MATCH("Misc ID", 'E4 TB Allocation Details'!$A$18:$L$18, 0),FALSE), 'E2 Allocators'!$B$15:$W$361, MATCH('O5 Details by Class &amp; Accounts'!BI$18, 'E2 Allocators'!$B$15:$W$15, 0),FALSE)*$E154), 0, VLOOKUP(VLOOKUP($A154, 'E4 TB Allocation Details'!$A$18:$L$217, MATCH("Misc ID", 'E4 TB Allocation Details'!$A$18:$L$18, 0),FALSE), 'E2 Allocators'!$B$15:$W$361, MATCH('O5 Details by Class &amp; Accounts'!BI$18, 'E2 Allocators'!$B$15:$W$15, 0),FALSE)*$E154)</f>
        <v>0</v>
      </c>
      <c r="BJ154" s="1334">
        <f>IF(ISERROR(VLOOKUP(VLOOKUP($A154, 'E4 TB Allocation Details'!$A$18:$L$217, MATCH("Misc ID", 'E4 TB Allocation Details'!$A$18:$L$18, 0),FALSE), 'E2 Allocators'!$B$15:$W$361, MATCH('O5 Details by Class &amp; Accounts'!BJ$18, 'E2 Allocators'!$B$15:$W$15, 0),FALSE)*$E154), 0, VLOOKUP(VLOOKUP($A154, 'E4 TB Allocation Details'!$A$18:$L$217, MATCH("Misc ID", 'E4 TB Allocation Details'!$A$18:$L$18, 0),FALSE), 'E2 Allocators'!$B$15:$W$361, MATCH('O5 Details by Class &amp; Accounts'!BJ$18, 'E2 Allocators'!$B$15:$W$15, 0),FALSE)*$E154)</f>
        <v>0</v>
      </c>
      <c r="BK154" s="1334">
        <f>IF(ISERROR(VLOOKUP(VLOOKUP($A154, 'E4 TB Allocation Details'!$A$18:$L$217, MATCH("Misc ID", 'E4 TB Allocation Details'!$A$18:$L$18, 0),FALSE), 'E2 Allocators'!$B$15:$W$361, MATCH('O5 Details by Class &amp; Accounts'!BK$18, 'E2 Allocators'!$B$15:$W$15, 0),FALSE)*$E154), 0, VLOOKUP(VLOOKUP($A154, 'E4 TB Allocation Details'!$A$18:$L$217, MATCH("Misc ID", 'E4 TB Allocation Details'!$A$18:$L$18, 0),FALSE), 'E2 Allocators'!$B$15:$W$361, MATCH('O5 Details by Class &amp; Accounts'!BK$18, 'E2 Allocators'!$B$15:$W$15, 0),FALSE)*$E154)</f>
        <v>0</v>
      </c>
      <c r="BL154" s="1334">
        <f>IF(ISERROR(VLOOKUP(VLOOKUP($A154, 'E4 TB Allocation Details'!$A$18:$L$217, MATCH("Misc ID", 'E4 TB Allocation Details'!$A$18:$L$18, 0),FALSE), 'E2 Allocators'!$B$15:$W$361, MATCH('O5 Details by Class &amp; Accounts'!BL$18, 'E2 Allocators'!$B$15:$W$15, 0),FALSE)*$E154), 0, VLOOKUP(VLOOKUP($A154, 'E4 TB Allocation Details'!$A$18:$L$217, MATCH("Misc ID", 'E4 TB Allocation Details'!$A$18:$L$18, 0),FALSE), 'E2 Allocators'!$B$15:$W$361, MATCH('O5 Details by Class &amp; Accounts'!BL$18, 'E2 Allocators'!$B$15:$W$15, 0),FALSE)*$E154)</f>
        <v>0</v>
      </c>
      <c r="BM154" s="1334">
        <f>IF(ISERROR(VLOOKUP(VLOOKUP($A154, 'E4 TB Allocation Details'!$A$18:$L$217, MATCH("Misc ID", 'E4 TB Allocation Details'!$A$18:$L$18, 0),FALSE), 'E2 Allocators'!$B$15:$W$361, MATCH('O5 Details by Class &amp; Accounts'!BM$18, 'E2 Allocators'!$B$15:$W$15, 0),FALSE)*$E154), 0, VLOOKUP(VLOOKUP($A154, 'E4 TB Allocation Details'!$A$18:$L$217, MATCH("Misc ID", 'E4 TB Allocation Details'!$A$18:$L$18, 0),FALSE), 'E2 Allocators'!$B$15:$W$361, MATCH('O5 Details by Class &amp; Accounts'!BM$18, 'E2 Allocators'!$B$15:$W$15, 0),FALSE)*$E154)</f>
        <v>0</v>
      </c>
      <c r="BN154" s="1334">
        <f>IF(ISERROR(VLOOKUP(VLOOKUP($A154, 'E4 TB Allocation Details'!$A$18:$L$217, MATCH("Misc ID", 'E4 TB Allocation Details'!$A$18:$L$18, 0),FALSE), 'E2 Allocators'!$B$15:$W$361, MATCH('O5 Details by Class &amp; Accounts'!BN$18, 'E2 Allocators'!$B$15:$W$15, 0),FALSE)*$E154), 0, VLOOKUP(VLOOKUP($A154, 'E4 TB Allocation Details'!$A$18:$L$217, MATCH("Misc ID", 'E4 TB Allocation Details'!$A$18:$L$18, 0),FALSE), 'E2 Allocators'!$B$15:$W$361, MATCH('O5 Details by Class &amp; Accounts'!BN$18, 'E2 Allocators'!$B$15:$W$15, 0),FALSE)*$E154)</f>
        <v>0</v>
      </c>
      <c r="BO154" s="1334">
        <f>IF(ISERROR(VLOOKUP(VLOOKUP($A154, 'E4 TB Allocation Details'!$A$18:$L$217, MATCH("Misc ID", 'E4 TB Allocation Details'!$A$18:$L$18, 0),FALSE), 'E2 Allocators'!$B$15:$W$361, MATCH('O5 Details by Class &amp; Accounts'!BO$18, 'E2 Allocators'!$B$15:$W$15, 0),FALSE)*$E154), 0, VLOOKUP(VLOOKUP($A154, 'E4 TB Allocation Details'!$A$18:$L$217, MATCH("Misc ID", 'E4 TB Allocation Details'!$A$18:$L$18, 0),FALSE), 'E2 Allocators'!$B$15:$W$361, MATCH('O5 Details by Class &amp; Accounts'!BO$18, 'E2 Allocators'!$B$15:$W$15, 0),FALSE)*$E154)</f>
        <v>0</v>
      </c>
      <c r="BP154" s="1334">
        <f>IF(ISERROR(VLOOKUP(VLOOKUP($A154, 'E4 TB Allocation Details'!$A$18:$L$217, MATCH("Misc ID", 'E4 TB Allocation Details'!$A$18:$L$18, 0),FALSE), 'E2 Allocators'!$B$15:$W$361, MATCH('O5 Details by Class &amp; Accounts'!BP$18, 'E2 Allocators'!$B$15:$W$15, 0),FALSE)*$E154), 0, VLOOKUP(VLOOKUP($A154, 'E4 TB Allocation Details'!$A$18:$L$217, MATCH("Misc ID", 'E4 TB Allocation Details'!$A$18:$L$18, 0),FALSE), 'E2 Allocators'!$B$15:$W$361, MATCH('O5 Details by Class &amp; Accounts'!BP$18, 'E2 Allocators'!$B$15:$W$15, 0),FALSE)*$E154)</f>
        <v>0</v>
      </c>
      <c r="BQ154" s="1334">
        <f>IF(ISERROR(VLOOKUP(VLOOKUP($A154, 'E4 TB Allocation Details'!$A$18:$L$217, MATCH("Misc ID", 'E4 TB Allocation Details'!$A$18:$L$18, 0),FALSE), 'E2 Allocators'!$B$15:$W$361, MATCH('O5 Details by Class &amp; Accounts'!BQ$18, 'E2 Allocators'!$B$15:$W$15, 0),FALSE)*$E154), 0, VLOOKUP(VLOOKUP($A154, 'E4 TB Allocation Details'!$A$18:$L$217, MATCH("Misc ID", 'E4 TB Allocation Details'!$A$18:$L$18, 0),FALSE), 'E2 Allocators'!$B$15:$W$361, MATCH('O5 Details by Class &amp; Accounts'!BQ$18, 'E2 Allocators'!$B$15:$W$15, 0),FALSE)*$E154)</f>
        <v>0</v>
      </c>
      <c r="BR154" s="1334">
        <f>IF(ISERROR(VLOOKUP(VLOOKUP($A154, 'E4 TB Allocation Details'!$A$18:$L$217, MATCH("Misc ID", 'E4 TB Allocation Details'!$A$18:$L$18, 0),FALSE), 'E2 Allocators'!$B$15:$W$361, MATCH('O5 Details by Class &amp; Accounts'!BR$18, 'E2 Allocators'!$B$15:$W$15, 0),FALSE)*$E154), 0, VLOOKUP(VLOOKUP($A154, 'E4 TB Allocation Details'!$A$18:$L$217, MATCH("Misc ID", 'E4 TB Allocation Details'!$A$18:$L$18, 0),FALSE), 'E2 Allocators'!$B$15:$W$361, MATCH('O5 Details by Class &amp; Accounts'!BR$18, 'E2 Allocators'!$B$15:$W$15, 0),FALSE)*$E154)</f>
        <v>0</v>
      </c>
      <c r="BS154" s="1334">
        <f t="shared" si="41"/>
        <v>0</v>
      </c>
      <c r="BT154" s="1334">
        <f>IF(ISERROR(VLOOKUP(VLOOKUP($A154, 'E4 TB Allocation Details'!$A$18:$L$217, MATCH("A &amp; G ID", 'E4 TB Allocation Details'!$A$18:$L$18, 0),FALSE), 'E2 Allocators'!$B$15:$W$361, MATCH('O5 Details by Class &amp; Accounts'!BT$18, 'E2 Allocators'!$B$15:$W$15, 0),FALSE)*$E154), 0, VLOOKUP(VLOOKUP($A154, 'E4 TB Allocation Details'!$A$18:$L$217, MATCH("A &amp; G ID", 'E4 TB Allocation Details'!$A$18:$L$18, 0),FALSE), 'E2 Allocators'!$B$15:$W$361, MATCH('O5 Details by Class &amp; Accounts'!BT$18, 'E2 Allocators'!$B$15:$W$15, 0),FALSE)*$E154)</f>
        <v>0</v>
      </c>
      <c r="BU154" s="1334">
        <f>IF(ISERROR(VLOOKUP(VLOOKUP($A154, 'E4 TB Allocation Details'!$A$18:$L$217, MATCH("A &amp; G ID", 'E4 TB Allocation Details'!$A$18:$L$18, 0),FALSE), 'E2 Allocators'!$B$15:$W$361, MATCH('O5 Details by Class &amp; Accounts'!BU$18, 'E2 Allocators'!$B$15:$W$15, 0),FALSE)*$E154), 0, VLOOKUP(VLOOKUP($A154, 'E4 TB Allocation Details'!$A$18:$L$217, MATCH("A &amp; G ID", 'E4 TB Allocation Details'!$A$18:$L$18, 0),FALSE), 'E2 Allocators'!$B$15:$W$361, MATCH('O5 Details by Class &amp; Accounts'!BU$18, 'E2 Allocators'!$B$15:$W$15, 0),FALSE)*$E154)</f>
        <v>0</v>
      </c>
      <c r="BV154" s="1334">
        <f>IF(ISERROR(VLOOKUP(VLOOKUP($A154, 'E4 TB Allocation Details'!$A$18:$L$217, MATCH("A &amp; G ID", 'E4 TB Allocation Details'!$A$18:$L$18, 0),FALSE), 'E2 Allocators'!$B$15:$W$361, MATCH('O5 Details by Class &amp; Accounts'!BV$18, 'E2 Allocators'!$B$15:$W$15, 0),FALSE)*$E154), 0, VLOOKUP(VLOOKUP($A154, 'E4 TB Allocation Details'!$A$18:$L$217, MATCH("A &amp; G ID", 'E4 TB Allocation Details'!$A$18:$L$18, 0),FALSE), 'E2 Allocators'!$B$15:$W$361, MATCH('O5 Details by Class &amp; Accounts'!BV$18, 'E2 Allocators'!$B$15:$W$15, 0),FALSE)*$E154)</f>
        <v>0</v>
      </c>
      <c r="BW154" s="1334">
        <f>IF(ISERROR(VLOOKUP(VLOOKUP($A154, 'E4 TB Allocation Details'!$A$18:$L$217, MATCH("A &amp; G ID", 'E4 TB Allocation Details'!$A$18:$L$18, 0),FALSE), 'E2 Allocators'!$B$15:$W$361, MATCH('O5 Details by Class &amp; Accounts'!BW$18, 'E2 Allocators'!$B$15:$W$15, 0),FALSE)*$E154), 0, VLOOKUP(VLOOKUP($A154, 'E4 TB Allocation Details'!$A$18:$L$217, MATCH("A &amp; G ID", 'E4 TB Allocation Details'!$A$18:$L$18, 0),FALSE), 'E2 Allocators'!$B$15:$W$361, MATCH('O5 Details by Class &amp; Accounts'!BW$18, 'E2 Allocators'!$B$15:$W$15, 0),FALSE)*$E154)</f>
        <v>0</v>
      </c>
      <c r="BX154" s="1334">
        <f>IF(ISERROR(VLOOKUP(VLOOKUP($A154, 'E4 TB Allocation Details'!$A$18:$L$217, MATCH("A &amp; G ID", 'E4 TB Allocation Details'!$A$18:$L$18, 0),FALSE), 'E2 Allocators'!$B$15:$W$361, MATCH('O5 Details by Class &amp; Accounts'!BX$18, 'E2 Allocators'!$B$15:$W$15, 0),FALSE)*$E154), 0, VLOOKUP(VLOOKUP($A154, 'E4 TB Allocation Details'!$A$18:$L$217, MATCH("A &amp; G ID", 'E4 TB Allocation Details'!$A$18:$L$18, 0),FALSE), 'E2 Allocators'!$B$15:$W$361, MATCH('O5 Details by Class &amp; Accounts'!BX$18, 'E2 Allocators'!$B$15:$W$15, 0),FALSE)*$E154)</f>
        <v>0</v>
      </c>
      <c r="BY154" s="1334">
        <f>IF(ISERROR(VLOOKUP(VLOOKUP($A154, 'E4 TB Allocation Details'!$A$18:$L$217, MATCH("A &amp; G ID", 'E4 TB Allocation Details'!$A$18:$L$18, 0),FALSE), 'E2 Allocators'!$B$15:$W$361, MATCH('O5 Details by Class &amp; Accounts'!BY$18, 'E2 Allocators'!$B$15:$W$15, 0),FALSE)*$E154), 0, VLOOKUP(VLOOKUP($A154, 'E4 TB Allocation Details'!$A$18:$L$217, MATCH("A &amp; G ID", 'E4 TB Allocation Details'!$A$18:$L$18, 0),FALSE), 'E2 Allocators'!$B$15:$W$361, MATCH('O5 Details by Class &amp; Accounts'!BY$18, 'E2 Allocators'!$B$15:$W$15, 0),FALSE)*$E154)</f>
        <v>0</v>
      </c>
      <c r="BZ154" s="1334">
        <f>IF(ISERROR(VLOOKUP(VLOOKUP($A154, 'E4 TB Allocation Details'!$A$18:$L$217, MATCH("A &amp; G ID", 'E4 TB Allocation Details'!$A$18:$L$18, 0),FALSE), 'E2 Allocators'!$B$15:$W$361, MATCH('O5 Details by Class &amp; Accounts'!BZ$18, 'E2 Allocators'!$B$15:$W$15, 0),FALSE)*$E154), 0, VLOOKUP(VLOOKUP($A154, 'E4 TB Allocation Details'!$A$18:$L$217, MATCH("A &amp; G ID", 'E4 TB Allocation Details'!$A$18:$L$18, 0),FALSE), 'E2 Allocators'!$B$15:$W$361, MATCH('O5 Details by Class &amp; Accounts'!BZ$18, 'E2 Allocators'!$B$15:$W$15, 0),FALSE)*$E154)</f>
        <v>0</v>
      </c>
      <c r="CA154" s="1334">
        <f>IF(ISERROR(VLOOKUP(VLOOKUP($A154, 'E4 TB Allocation Details'!$A$18:$L$217, MATCH("A &amp; G ID", 'E4 TB Allocation Details'!$A$18:$L$18, 0),FALSE), 'E2 Allocators'!$B$15:$W$361, MATCH('O5 Details by Class &amp; Accounts'!CA$18, 'E2 Allocators'!$B$15:$W$15, 0),FALSE)*$E154), 0, VLOOKUP(VLOOKUP($A154, 'E4 TB Allocation Details'!$A$18:$L$217, MATCH("A &amp; G ID", 'E4 TB Allocation Details'!$A$18:$L$18, 0),FALSE), 'E2 Allocators'!$B$15:$W$361, MATCH('O5 Details by Class &amp; Accounts'!CA$18, 'E2 Allocators'!$B$15:$W$15, 0),FALSE)*$E154)</f>
        <v>0</v>
      </c>
      <c r="CB154" s="1334">
        <f>IF(ISERROR(VLOOKUP(VLOOKUP($A154, 'E4 TB Allocation Details'!$A$18:$L$217, MATCH("A &amp; G ID", 'E4 TB Allocation Details'!$A$18:$L$18, 0),FALSE), 'E2 Allocators'!$B$15:$W$361, MATCH('O5 Details by Class &amp; Accounts'!CB$18, 'E2 Allocators'!$B$15:$W$15, 0),FALSE)*$E154), 0, VLOOKUP(VLOOKUP($A154, 'E4 TB Allocation Details'!$A$18:$L$217, MATCH("A &amp; G ID", 'E4 TB Allocation Details'!$A$18:$L$18, 0),FALSE), 'E2 Allocators'!$B$15:$W$361, MATCH('O5 Details by Class &amp; Accounts'!CB$18, 'E2 Allocators'!$B$15:$W$15, 0),FALSE)*$E154)</f>
        <v>0</v>
      </c>
      <c r="CC154" s="1334">
        <f>IF(ISERROR(VLOOKUP(VLOOKUP($A154, 'E4 TB Allocation Details'!$A$18:$L$217, MATCH("A &amp; G ID", 'E4 TB Allocation Details'!$A$18:$L$18, 0),FALSE), 'E2 Allocators'!$B$15:$W$361, MATCH('O5 Details by Class &amp; Accounts'!CC$18, 'E2 Allocators'!$B$15:$W$15, 0),FALSE)*$E154), 0, VLOOKUP(VLOOKUP($A154, 'E4 TB Allocation Details'!$A$18:$L$217, MATCH("A &amp; G ID", 'E4 TB Allocation Details'!$A$18:$L$18, 0),FALSE), 'E2 Allocators'!$B$15:$W$361, MATCH('O5 Details by Class &amp; Accounts'!CC$18, 'E2 Allocators'!$B$15:$W$15, 0),FALSE)*$E154)</f>
        <v>0</v>
      </c>
      <c r="CD154" s="1334">
        <f>IF(ISERROR(VLOOKUP(VLOOKUP($A154, 'E4 TB Allocation Details'!$A$18:$L$217, MATCH("A &amp; G ID", 'E4 TB Allocation Details'!$A$18:$L$18, 0),FALSE), 'E2 Allocators'!$B$15:$W$361, MATCH('O5 Details by Class &amp; Accounts'!CD$18, 'E2 Allocators'!$B$15:$W$15, 0),FALSE)*$E154), 0, VLOOKUP(VLOOKUP($A154, 'E4 TB Allocation Details'!$A$18:$L$217, MATCH("A &amp; G ID", 'E4 TB Allocation Details'!$A$18:$L$18, 0),FALSE), 'E2 Allocators'!$B$15:$W$361, MATCH('O5 Details by Class &amp; Accounts'!CD$18, 'E2 Allocators'!$B$15:$W$15, 0),FALSE)*$E154)</f>
        <v>0</v>
      </c>
      <c r="CE154" s="1334">
        <f>IF(ISERROR(VLOOKUP(VLOOKUP($A154, 'E4 TB Allocation Details'!$A$18:$L$217, MATCH("A &amp; G ID", 'E4 TB Allocation Details'!$A$18:$L$18, 0),FALSE), 'E2 Allocators'!$B$15:$W$361, MATCH('O5 Details by Class &amp; Accounts'!CE$18, 'E2 Allocators'!$B$15:$W$15, 0),FALSE)*$E154), 0, VLOOKUP(VLOOKUP($A154, 'E4 TB Allocation Details'!$A$18:$L$217, MATCH("A &amp; G ID", 'E4 TB Allocation Details'!$A$18:$L$18, 0),FALSE), 'E2 Allocators'!$B$15:$W$361, MATCH('O5 Details by Class &amp; Accounts'!CE$18, 'E2 Allocators'!$B$15:$W$15, 0),FALSE)*$E154)</f>
        <v>0</v>
      </c>
      <c r="CF154" s="1334">
        <f>IF(ISERROR(VLOOKUP(VLOOKUP($A154, 'E4 TB Allocation Details'!$A$18:$L$217, MATCH("A &amp; G ID", 'E4 TB Allocation Details'!$A$18:$L$18, 0),FALSE), 'E2 Allocators'!$B$15:$W$361, MATCH('O5 Details by Class &amp; Accounts'!CF$18, 'E2 Allocators'!$B$15:$W$15, 0),FALSE)*$E154), 0, VLOOKUP(VLOOKUP($A154, 'E4 TB Allocation Details'!$A$18:$L$217, MATCH("A &amp; G ID", 'E4 TB Allocation Details'!$A$18:$L$18, 0),FALSE), 'E2 Allocators'!$B$15:$W$361, MATCH('O5 Details by Class &amp; Accounts'!CF$18, 'E2 Allocators'!$B$15:$W$15, 0),FALSE)*$E154)</f>
        <v>0</v>
      </c>
      <c r="CG154" s="1334">
        <f>IF(ISERROR(VLOOKUP(VLOOKUP($A154, 'E4 TB Allocation Details'!$A$18:$L$217, MATCH("A &amp; G ID", 'E4 TB Allocation Details'!$A$18:$L$18, 0),FALSE), 'E2 Allocators'!$B$15:$W$361, MATCH('O5 Details by Class &amp; Accounts'!CG$18, 'E2 Allocators'!$B$15:$W$15, 0),FALSE)*$E154), 0, VLOOKUP(VLOOKUP($A154, 'E4 TB Allocation Details'!$A$18:$L$217, MATCH("A &amp; G ID", 'E4 TB Allocation Details'!$A$18:$L$18, 0),FALSE), 'E2 Allocators'!$B$15:$W$361, MATCH('O5 Details by Class &amp; Accounts'!CG$18, 'E2 Allocators'!$B$15:$W$15, 0),FALSE)*$E154)</f>
        <v>0</v>
      </c>
      <c r="CH154" s="1334">
        <f>IF(ISERROR(VLOOKUP(VLOOKUP($A154, 'E4 TB Allocation Details'!$A$18:$L$217, MATCH("A &amp; G ID", 'E4 TB Allocation Details'!$A$18:$L$18, 0),FALSE), 'E2 Allocators'!$B$15:$W$361, MATCH('O5 Details by Class &amp; Accounts'!CH$18, 'E2 Allocators'!$B$15:$W$15, 0),FALSE)*$E154), 0, VLOOKUP(VLOOKUP($A154, 'E4 TB Allocation Details'!$A$18:$L$217, MATCH("A &amp; G ID", 'E4 TB Allocation Details'!$A$18:$L$18, 0),FALSE), 'E2 Allocators'!$B$15:$W$361, MATCH('O5 Details by Class &amp; Accounts'!CH$18, 'E2 Allocators'!$B$15:$W$15, 0),FALSE)*$E154)</f>
        <v>0</v>
      </c>
      <c r="CI154" s="1334">
        <f>IF(ISERROR(VLOOKUP(VLOOKUP($A154, 'E4 TB Allocation Details'!$A$18:$L$217, MATCH("A &amp; G ID", 'E4 TB Allocation Details'!$A$18:$L$18, 0),FALSE), 'E2 Allocators'!$B$15:$W$361, MATCH('O5 Details by Class &amp; Accounts'!CI$18, 'E2 Allocators'!$B$15:$W$15, 0),FALSE)*$E154), 0, VLOOKUP(VLOOKUP($A154, 'E4 TB Allocation Details'!$A$18:$L$217, MATCH("A &amp; G ID", 'E4 TB Allocation Details'!$A$18:$L$18, 0),FALSE), 'E2 Allocators'!$B$15:$W$361, MATCH('O5 Details by Class &amp; Accounts'!CI$18, 'E2 Allocators'!$B$15:$W$15, 0),FALSE)*$E154)</f>
        <v>0</v>
      </c>
      <c r="CJ154" s="1334">
        <f>IF(ISERROR(VLOOKUP(VLOOKUP($A154, 'E4 TB Allocation Details'!$A$18:$L$217, MATCH("A &amp; G ID", 'E4 TB Allocation Details'!$A$18:$L$18, 0),FALSE), 'E2 Allocators'!$B$15:$W$361, MATCH('O5 Details by Class &amp; Accounts'!CJ$18, 'E2 Allocators'!$B$15:$W$15, 0),FALSE)*$E154), 0, VLOOKUP(VLOOKUP($A154, 'E4 TB Allocation Details'!$A$18:$L$217, MATCH("A &amp; G ID", 'E4 TB Allocation Details'!$A$18:$L$18, 0),FALSE), 'E2 Allocators'!$B$15:$W$361, MATCH('O5 Details by Class &amp; Accounts'!CJ$18, 'E2 Allocators'!$B$15:$W$15, 0),FALSE)*$E154)</f>
        <v>0</v>
      </c>
      <c r="CK154" s="1334">
        <f>IF(ISERROR(VLOOKUP(VLOOKUP($A154, 'E4 TB Allocation Details'!$A$18:$L$217, MATCH("A &amp; G ID", 'E4 TB Allocation Details'!$A$18:$L$18, 0),FALSE), 'E2 Allocators'!$B$15:$W$361, MATCH('O5 Details by Class &amp; Accounts'!CK$18, 'E2 Allocators'!$B$15:$W$15, 0),FALSE)*$E154), 0, VLOOKUP(VLOOKUP($A154, 'E4 TB Allocation Details'!$A$18:$L$217, MATCH("A &amp; G ID", 'E4 TB Allocation Details'!$A$18:$L$18, 0),FALSE), 'E2 Allocators'!$B$15:$W$361, MATCH('O5 Details by Class &amp; Accounts'!CK$18, 'E2 Allocators'!$B$15:$W$15, 0),FALSE)*$E154)</f>
        <v>0</v>
      </c>
      <c r="CL154" s="1334">
        <f>IF(ISERROR(VLOOKUP(VLOOKUP($A154, 'E4 TB Allocation Details'!$A$18:$L$217, MATCH("A &amp; G ID", 'E4 TB Allocation Details'!$A$18:$L$18, 0),FALSE), 'E2 Allocators'!$B$15:$W$361, MATCH('O5 Details by Class &amp; Accounts'!CL$18, 'E2 Allocators'!$B$15:$W$15, 0),FALSE)*$E154), 0, VLOOKUP(VLOOKUP($A154, 'E4 TB Allocation Details'!$A$18:$L$217, MATCH("A &amp; G ID", 'E4 TB Allocation Details'!$A$18:$L$18, 0),FALSE), 'E2 Allocators'!$B$15:$W$361, MATCH('O5 Details by Class &amp; Accounts'!CL$18, 'E2 Allocators'!$B$15:$W$15, 0),FALSE)*$E154)</f>
        <v>0</v>
      </c>
      <c r="CM154" s="1334">
        <f>IF(ISERROR(VLOOKUP(VLOOKUP($A154, 'E4 TB Allocation Details'!$A$18:$L$217, MATCH("A &amp; G ID", 'E4 TB Allocation Details'!$A$18:$L$18, 0),FALSE), 'E2 Allocators'!$B$15:$W$361, MATCH('O5 Details by Class &amp; Accounts'!CM$18, 'E2 Allocators'!$B$15:$W$15, 0),FALSE)*$E154), 0, VLOOKUP(VLOOKUP($A154, 'E4 TB Allocation Details'!$A$18:$L$217, MATCH("A &amp; G ID", 'E4 TB Allocation Details'!$A$18:$L$18, 0),FALSE), 'E2 Allocators'!$B$15:$W$361, MATCH('O5 Details by Class &amp; Accounts'!CM$18, 'E2 Allocators'!$B$15:$W$15, 0),FALSE)*$E154)</f>
        <v>0</v>
      </c>
      <c r="CN154" s="1334">
        <f t="shared" si="42"/>
        <v>0</v>
      </c>
      <c r="CO154" s="1670">
        <f t="shared" si="43"/>
        <v>0</v>
      </c>
      <c r="CQ154" s="1926">
        <v>1808</v>
      </c>
    </row>
    <row r="155" spans="1:95" s="64" customFormat="1" ht="25.5" x14ac:dyDescent="0.2">
      <c r="A155" s="1102">
        <v>5112</v>
      </c>
      <c r="B155" s="1101" t="s">
        <v>1469</v>
      </c>
      <c r="C155" s="1667">
        <f>IF(ISERROR(VLOOKUP($A155,'I3 TB Data'!$A$20:$H$465,MATCH('O5 Details by Class &amp; Accounts'!$C$18, 'I3 TB Data'!$A$20:$H$20,0),0)), 0, VLOOKUP($A155,'I3 TB Data'!$A$20:$H$465,MATCH('O5 Details by Class &amp; Accounts'!$C$18,'I3 TB Data'!$A$20:$H$20,0),0))</f>
        <v>0</v>
      </c>
      <c r="D155" s="1668"/>
      <c r="E155" s="1667">
        <f t="shared" si="44"/>
        <v>0</v>
      </c>
      <c r="F155" s="1669">
        <f>IF(ISERROR(VLOOKUP($A155, 'E1 Categorization'!A33:E123, MATCH("Customer Component", 'E1 Categorization'!$A$33:$E$33,0), 0)), 0, IF(VLOOKUP($A155, 'E1 Categorization'!A33:E123, MATCH("Customer Component", 'E1 Categorization'!$A$33:$E$33,0), 0)=0, 'O5 Details by Class &amp; Accounts'!$E155, IF(AND(VLOOKUP($A155, 'E1 Categorization'!A33:E123, MATCH("Customer Component", 'E1 Categorization'!$A$33:$E$33,0), 0) &gt;0, VLOOKUP($A155, 'E1 Categorization'!A33:E123, MATCH("Customer Component", 'E1 Categorization'!$A$33:$E$33,0), 0)&lt;1), 'O5 Details by Class &amp; Accounts'!$E155*(1-VLOOKUP($A155, 'E1 Categorization'!A33:E123, MATCH("Customer Component", 'E1 Categorization'!$A$33:$E$33,0), 0)), 0)))</f>
        <v>0</v>
      </c>
      <c r="G155" s="1669">
        <f>IF(ISERROR(VLOOKUP($A155, 'E1 Categorization'!A33:E123, MATCH("Customer Component", 'E1 Categorization'!$A$33:$E$33,0), 0)),0, IF(VLOOKUP($A155, 'E1 Categorization'!A33:E123, MATCH("Customer Component", 'E1 Categorization'!$A$33:$E$33,0), 0)=0, 0, IF(AND(VLOOKUP($A155, 'E1 Categorization'!A33:E123, MATCH("Customer Component", 'E1 Categorization'!$A$33:$E$33,0), 0) &gt;0, VLOOKUP($A155, 'E1 Categorization'!A33:E123, MATCH("Customer Component", 'E1 Categorization'!$A$33:$E$33,0), 0)&lt;1), 'O5 Details by Class &amp; Accounts'!$E155*(VLOOKUP($A155, 'E1 Categorization'!A33:E123, MATCH("Customer Component", 'E1 Categorization'!$A$33:$E$33,0), 0)), 'O5 Details by Class &amp; Accounts'!$E155)))</f>
        <v>0</v>
      </c>
      <c r="H155" s="1334">
        <f t="shared" si="38"/>
        <v>0</v>
      </c>
      <c r="I155" s="1334">
        <f>IF(ISERROR(VLOOKUP(VLOOKUP($A155, 'E4 TB Allocation Details'!$A$18:$L$217, MATCH("Demand ID", 'E4 TB Allocation Details'!$A$18:$L$18, 0),FALSE), 'E2 Allocators'!$B$15:$W$361, MATCH('O5 Details by Class &amp; Accounts'!I$18, 'E2 Allocators'!$B$15:$W$15, 0),FALSE)*$F155), 0, VLOOKUP(VLOOKUP($A155, 'E4 TB Allocation Details'!$A$18:$L$217, MATCH("Demand ID", 'E4 TB Allocation Details'!$A$18:$L$18, 0),FALSE), 'E2 Allocators'!$B$15:$W$361, MATCH('O5 Details by Class &amp; Accounts'!I$18, 'E2 Allocators'!$B$15:$W$15, 0),FALSE)*$F155)</f>
        <v>0</v>
      </c>
      <c r="J155" s="1334">
        <f>IF(ISERROR(VLOOKUP(VLOOKUP($A155, 'E4 TB Allocation Details'!$A$18:$L$217, MATCH("Demand ID", 'E4 TB Allocation Details'!$A$18:$L$18, 0),FALSE), 'E2 Allocators'!$B$15:$W$361, MATCH('O5 Details by Class &amp; Accounts'!J$18, 'E2 Allocators'!$B$15:$W$15, 0),FALSE)*$F155), 0, VLOOKUP(VLOOKUP($A155, 'E4 TB Allocation Details'!$A$18:$L$217, MATCH("Demand ID", 'E4 TB Allocation Details'!$A$18:$L$18, 0),FALSE), 'E2 Allocators'!$B$15:$W$361, MATCH('O5 Details by Class &amp; Accounts'!J$18, 'E2 Allocators'!$B$15:$W$15, 0),FALSE)*$F155)</f>
        <v>0</v>
      </c>
      <c r="K155" s="1334">
        <f>IF(ISERROR(VLOOKUP(VLOOKUP($A155, 'E4 TB Allocation Details'!$A$18:$L$217, MATCH("Demand ID", 'E4 TB Allocation Details'!$A$18:$L$18, 0),FALSE), 'E2 Allocators'!$B$15:$W$361, MATCH('O5 Details by Class &amp; Accounts'!K$18, 'E2 Allocators'!$B$15:$W$15, 0),FALSE)*$F155), 0, VLOOKUP(VLOOKUP($A155, 'E4 TB Allocation Details'!$A$18:$L$217, MATCH("Demand ID", 'E4 TB Allocation Details'!$A$18:$L$18, 0),FALSE), 'E2 Allocators'!$B$15:$W$361, MATCH('O5 Details by Class &amp; Accounts'!K$18, 'E2 Allocators'!$B$15:$W$15, 0),FALSE)*$F155)</f>
        <v>0</v>
      </c>
      <c r="L155" s="1334">
        <f>IF(ISERROR(VLOOKUP(VLOOKUP($A155, 'E4 TB Allocation Details'!$A$18:$L$217, MATCH("Demand ID", 'E4 TB Allocation Details'!$A$18:$L$18, 0),FALSE), 'E2 Allocators'!$B$15:$W$361, MATCH('O5 Details by Class &amp; Accounts'!L$18, 'E2 Allocators'!$B$15:$W$15, 0),FALSE)*$F155), 0, VLOOKUP(VLOOKUP($A155, 'E4 TB Allocation Details'!$A$18:$L$217, MATCH("Demand ID", 'E4 TB Allocation Details'!$A$18:$L$18, 0),FALSE), 'E2 Allocators'!$B$15:$W$361, MATCH('O5 Details by Class &amp; Accounts'!L$18, 'E2 Allocators'!$B$15:$W$15, 0),FALSE)*$F155)</f>
        <v>0</v>
      </c>
      <c r="M155" s="1334">
        <f>IF(ISERROR(VLOOKUP(VLOOKUP($A155, 'E4 TB Allocation Details'!$A$18:$L$217, MATCH("Demand ID", 'E4 TB Allocation Details'!$A$18:$L$18, 0),FALSE), 'E2 Allocators'!$B$15:$W$361, MATCH('O5 Details by Class &amp; Accounts'!M$18, 'E2 Allocators'!$B$15:$W$15, 0),FALSE)*$F155), 0, VLOOKUP(VLOOKUP($A155, 'E4 TB Allocation Details'!$A$18:$L$217, MATCH("Demand ID", 'E4 TB Allocation Details'!$A$18:$L$18, 0),FALSE), 'E2 Allocators'!$B$15:$W$361, MATCH('O5 Details by Class &amp; Accounts'!M$18, 'E2 Allocators'!$B$15:$W$15, 0),FALSE)*$F155)</f>
        <v>0</v>
      </c>
      <c r="N155" s="1334">
        <f>IF(ISERROR(VLOOKUP(VLOOKUP($A155, 'E4 TB Allocation Details'!$A$18:$L$217, MATCH("Demand ID", 'E4 TB Allocation Details'!$A$18:$L$18, 0),FALSE), 'E2 Allocators'!$B$15:$W$361, MATCH('O5 Details by Class &amp; Accounts'!N$18, 'E2 Allocators'!$B$15:$W$15, 0),FALSE)*$F155), 0, VLOOKUP(VLOOKUP($A155, 'E4 TB Allocation Details'!$A$18:$L$217, MATCH("Demand ID", 'E4 TB Allocation Details'!$A$18:$L$18, 0),FALSE), 'E2 Allocators'!$B$15:$W$361, MATCH('O5 Details by Class &amp; Accounts'!N$18, 'E2 Allocators'!$B$15:$W$15, 0),FALSE)*$F155)</f>
        <v>0</v>
      </c>
      <c r="O155" s="1334">
        <f>IF(ISERROR(VLOOKUP(VLOOKUP($A155, 'E4 TB Allocation Details'!$A$18:$L$217, MATCH("Demand ID", 'E4 TB Allocation Details'!$A$18:$L$18, 0),FALSE), 'E2 Allocators'!$B$15:$W$361, MATCH('O5 Details by Class &amp; Accounts'!O$18, 'E2 Allocators'!$B$15:$W$15, 0),FALSE)*$F155), 0, VLOOKUP(VLOOKUP($A155, 'E4 TB Allocation Details'!$A$18:$L$217, MATCH("Demand ID", 'E4 TB Allocation Details'!$A$18:$L$18, 0),FALSE), 'E2 Allocators'!$B$15:$W$361, MATCH('O5 Details by Class &amp; Accounts'!O$18, 'E2 Allocators'!$B$15:$W$15, 0),FALSE)*$F155)</f>
        <v>0</v>
      </c>
      <c r="P155" s="1334">
        <f>IF(ISERROR(VLOOKUP(VLOOKUP($A155, 'E4 TB Allocation Details'!$A$18:$L$217, MATCH("Demand ID", 'E4 TB Allocation Details'!$A$18:$L$18, 0),FALSE), 'E2 Allocators'!$B$15:$W$361, MATCH('O5 Details by Class &amp; Accounts'!P$18, 'E2 Allocators'!$B$15:$W$15, 0),FALSE)*$F155), 0, VLOOKUP(VLOOKUP($A155, 'E4 TB Allocation Details'!$A$18:$L$217, MATCH("Demand ID", 'E4 TB Allocation Details'!$A$18:$L$18, 0),FALSE), 'E2 Allocators'!$B$15:$W$361, MATCH('O5 Details by Class &amp; Accounts'!P$18, 'E2 Allocators'!$B$15:$W$15, 0),FALSE)*$F155)</f>
        <v>0</v>
      </c>
      <c r="Q155" s="1334">
        <f>IF(ISERROR(VLOOKUP(VLOOKUP($A155, 'E4 TB Allocation Details'!$A$18:$L$217, MATCH("Demand ID", 'E4 TB Allocation Details'!$A$18:$L$18, 0),FALSE), 'E2 Allocators'!$B$15:$W$361, MATCH('O5 Details by Class &amp; Accounts'!Q$18, 'E2 Allocators'!$B$15:$W$15, 0),FALSE)*$F155), 0, VLOOKUP(VLOOKUP($A155, 'E4 TB Allocation Details'!$A$18:$L$217, MATCH("Demand ID", 'E4 TB Allocation Details'!$A$18:$L$18, 0),FALSE), 'E2 Allocators'!$B$15:$W$361, MATCH('O5 Details by Class &amp; Accounts'!Q$18, 'E2 Allocators'!$B$15:$W$15, 0),FALSE)*$F155)</f>
        <v>0</v>
      </c>
      <c r="R155" s="1334">
        <f>IF(ISERROR(VLOOKUP(VLOOKUP($A155, 'E4 TB Allocation Details'!$A$18:$L$217, MATCH("Demand ID", 'E4 TB Allocation Details'!$A$18:$L$18, 0),FALSE), 'E2 Allocators'!$B$15:$W$361, MATCH('O5 Details by Class &amp; Accounts'!R$18, 'E2 Allocators'!$B$15:$W$15, 0),FALSE)*$F155), 0, VLOOKUP(VLOOKUP($A155, 'E4 TB Allocation Details'!$A$18:$L$217, MATCH("Demand ID", 'E4 TB Allocation Details'!$A$18:$L$18, 0),FALSE), 'E2 Allocators'!$B$15:$W$361, MATCH('O5 Details by Class &amp; Accounts'!R$18, 'E2 Allocators'!$B$15:$W$15, 0),FALSE)*$F155)</f>
        <v>0</v>
      </c>
      <c r="S155" s="1334">
        <f>IF(ISERROR(VLOOKUP(VLOOKUP($A155, 'E4 TB Allocation Details'!$A$18:$L$217, MATCH("Demand ID", 'E4 TB Allocation Details'!$A$18:$L$18, 0),FALSE), 'E2 Allocators'!$B$15:$W$361, MATCH('O5 Details by Class &amp; Accounts'!S$18, 'E2 Allocators'!$B$15:$W$15, 0),FALSE)*$F155), 0, VLOOKUP(VLOOKUP($A155, 'E4 TB Allocation Details'!$A$18:$L$217, MATCH("Demand ID", 'E4 TB Allocation Details'!$A$18:$L$18, 0),FALSE), 'E2 Allocators'!$B$15:$W$361, MATCH('O5 Details by Class &amp; Accounts'!S$18, 'E2 Allocators'!$B$15:$W$15, 0),FALSE)*$F155)</f>
        <v>0</v>
      </c>
      <c r="T155" s="1334">
        <f>IF(ISERROR(VLOOKUP(VLOOKUP($A155, 'E4 TB Allocation Details'!$A$18:$L$217, MATCH("Demand ID", 'E4 TB Allocation Details'!$A$18:$L$18, 0),FALSE), 'E2 Allocators'!$B$15:$W$361, MATCH('O5 Details by Class &amp; Accounts'!T$18, 'E2 Allocators'!$B$15:$W$15, 0),FALSE)*$F155), 0, VLOOKUP(VLOOKUP($A155, 'E4 TB Allocation Details'!$A$18:$L$217, MATCH("Demand ID", 'E4 TB Allocation Details'!$A$18:$L$18, 0),FALSE), 'E2 Allocators'!$B$15:$W$361, MATCH('O5 Details by Class &amp; Accounts'!T$18, 'E2 Allocators'!$B$15:$W$15, 0),FALSE)*$F155)</f>
        <v>0</v>
      </c>
      <c r="U155" s="1334">
        <f>IF(ISERROR(VLOOKUP(VLOOKUP($A155, 'E4 TB Allocation Details'!$A$18:$L$217, MATCH("Demand ID", 'E4 TB Allocation Details'!$A$18:$L$18, 0),FALSE), 'E2 Allocators'!$B$15:$W$361, MATCH('O5 Details by Class &amp; Accounts'!U$18, 'E2 Allocators'!$B$15:$W$15, 0),FALSE)*$F155), 0, VLOOKUP(VLOOKUP($A155, 'E4 TB Allocation Details'!$A$18:$L$217, MATCH("Demand ID", 'E4 TB Allocation Details'!$A$18:$L$18, 0),FALSE), 'E2 Allocators'!$B$15:$W$361, MATCH('O5 Details by Class &amp; Accounts'!U$18, 'E2 Allocators'!$B$15:$W$15, 0),FALSE)*$F155)</f>
        <v>0</v>
      </c>
      <c r="V155" s="1334">
        <f>IF(ISERROR(VLOOKUP(VLOOKUP($A155, 'E4 TB Allocation Details'!$A$18:$L$217, MATCH("Demand ID", 'E4 TB Allocation Details'!$A$18:$L$18, 0),FALSE), 'E2 Allocators'!$B$15:$W$361, MATCH('O5 Details by Class &amp; Accounts'!V$18, 'E2 Allocators'!$B$15:$W$15, 0),FALSE)*$F155), 0, VLOOKUP(VLOOKUP($A155, 'E4 TB Allocation Details'!$A$18:$L$217, MATCH("Demand ID", 'E4 TB Allocation Details'!$A$18:$L$18, 0),FALSE), 'E2 Allocators'!$B$15:$W$361, MATCH('O5 Details by Class &amp; Accounts'!V$18, 'E2 Allocators'!$B$15:$W$15, 0),FALSE)*$F155)</f>
        <v>0</v>
      </c>
      <c r="W155" s="1334">
        <f>IF(ISERROR(VLOOKUP(VLOOKUP($A155, 'E4 TB Allocation Details'!$A$18:$L$217, MATCH("Demand ID", 'E4 TB Allocation Details'!$A$18:$L$18, 0),FALSE), 'E2 Allocators'!$B$15:$W$361, MATCH('O5 Details by Class &amp; Accounts'!W$18, 'E2 Allocators'!$B$15:$W$15, 0),FALSE)*$F155), 0, VLOOKUP(VLOOKUP($A155, 'E4 TB Allocation Details'!$A$18:$L$217, MATCH("Demand ID", 'E4 TB Allocation Details'!$A$18:$L$18, 0),FALSE), 'E2 Allocators'!$B$15:$W$361, MATCH('O5 Details by Class &amp; Accounts'!W$18, 'E2 Allocators'!$B$15:$W$15, 0),FALSE)*$F155)</f>
        <v>0</v>
      </c>
      <c r="X155" s="1334">
        <f>IF(ISERROR(VLOOKUP(VLOOKUP($A155, 'E4 TB Allocation Details'!$A$18:$L$217, MATCH("Demand ID", 'E4 TB Allocation Details'!$A$18:$L$18, 0),FALSE), 'E2 Allocators'!$B$15:$W$361, MATCH('O5 Details by Class &amp; Accounts'!X$18, 'E2 Allocators'!$B$15:$W$15, 0),FALSE)*$F155), 0, VLOOKUP(VLOOKUP($A155, 'E4 TB Allocation Details'!$A$18:$L$217, MATCH("Demand ID", 'E4 TB Allocation Details'!$A$18:$L$18, 0),FALSE), 'E2 Allocators'!$B$15:$W$361, MATCH('O5 Details by Class &amp; Accounts'!X$18, 'E2 Allocators'!$B$15:$W$15, 0),FALSE)*$F155)</f>
        <v>0</v>
      </c>
      <c r="Y155" s="1334">
        <f>IF(ISERROR(VLOOKUP(VLOOKUP($A155, 'E4 TB Allocation Details'!$A$18:$L$217, MATCH("Demand ID", 'E4 TB Allocation Details'!$A$18:$L$18, 0),FALSE), 'E2 Allocators'!$B$15:$W$361, MATCH('O5 Details by Class &amp; Accounts'!Y$18, 'E2 Allocators'!$B$15:$W$15, 0),FALSE)*$F155), 0, VLOOKUP(VLOOKUP($A155, 'E4 TB Allocation Details'!$A$18:$L$217, MATCH("Demand ID", 'E4 TB Allocation Details'!$A$18:$L$18, 0),FALSE), 'E2 Allocators'!$B$15:$W$361, MATCH('O5 Details by Class &amp; Accounts'!Y$18, 'E2 Allocators'!$B$15:$W$15, 0),FALSE)*$F155)</f>
        <v>0</v>
      </c>
      <c r="Z155" s="1334">
        <f>IF(ISERROR(VLOOKUP(VLOOKUP($A155, 'E4 TB Allocation Details'!$A$18:$L$217, MATCH("Demand ID", 'E4 TB Allocation Details'!$A$18:$L$18, 0),FALSE), 'E2 Allocators'!$B$15:$W$361, MATCH('O5 Details by Class &amp; Accounts'!Z$18, 'E2 Allocators'!$B$15:$W$15, 0),FALSE)*$F155), 0, VLOOKUP(VLOOKUP($A155, 'E4 TB Allocation Details'!$A$18:$L$217, MATCH("Demand ID", 'E4 TB Allocation Details'!$A$18:$L$18, 0),FALSE), 'E2 Allocators'!$B$15:$W$361, MATCH('O5 Details by Class &amp; Accounts'!Z$18, 'E2 Allocators'!$B$15:$W$15, 0),FALSE)*$F155)</f>
        <v>0</v>
      </c>
      <c r="AA155" s="1334">
        <f>IF(ISERROR(VLOOKUP(VLOOKUP($A155, 'E4 TB Allocation Details'!$A$18:$L$217, MATCH("Demand ID", 'E4 TB Allocation Details'!$A$18:$L$18, 0),FALSE), 'E2 Allocators'!$B$15:$W$361, MATCH('O5 Details by Class &amp; Accounts'!AA$18, 'E2 Allocators'!$B$15:$W$15, 0),FALSE)*$F155), 0, VLOOKUP(VLOOKUP($A155, 'E4 TB Allocation Details'!$A$18:$L$217, MATCH("Demand ID", 'E4 TB Allocation Details'!$A$18:$L$18, 0),FALSE), 'E2 Allocators'!$B$15:$W$361, MATCH('O5 Details by Class &amp; Accounts'!AA$18, 'E2 Allocators'!$B$15:$W$15, 0),FALSE)*$F155)</f>
        <v>0</v>
      </c>
      <c r="AB155" s="1334">
        <f>IF(ISERROR(VLOOKUP(VLOOKUP($A155, 'E4 TB Allocation Details'!$A$18:$L$217, MATCH("Demand ID", 'E4 TB Allocation Details'!$A$18:$L$18, 0),FALSE), 'E2 Allocators'!$B$15:$W$361, MATCH('O5 Details by Class &amp; Accounts'!AB$18, 'E2 Allocators'!$B$15:$W$15, 0),FALSE)*$F155), 0, VLOOKUP(VLOOKUP($A155, 'E4 TB Allocation Details'!$A$18:$L$217, MATCH("Demand ID", 'E4 TB Allocation Details'!$A$18:$L$18, 0),FALSE), 'E2 Allocators'!$B$15:$W$361, MATCH('O5 Details by Class &amp; Accounts'!AB$18, 'E2 Allocators'!$B$15:$W$15, 0),FALSE)*$F155)</f>
        <v>0</v>
      </c>
      <c r="AC155" s="1334">
        <f t="shared" si="39"/>
        <v>0</v>
      </c>
      <c r="AD155" s="1334">
        <f>IF(ISERROR(VLOOKUP(VLOOKUP($A155, 'E4 TB Allocation Details'!$A$18:$L$217, MATCH("Customer ID", 'E4 TB Allocation Details'!$A$18:$L$18, 0),FALSE), 'E2 Allocators'!$B$15:$W$361, MATCH('O5 Details by Class &amp; Accounts'!AD$18, 'E2 Allocators'!$B$15:$W$15, 0),FALSE)*$G155), 0, VLOOKUP(VLOOKUP($A155, 'E4 TB Allocation Details'!$A$18:$L$217, MATCH("Customer ID", 'E4 TB Allocation Details'!$A$18:$L$18, 0),FALSE), 'E2 Allocators'!$B$15:$W$361, MATCH('O5 Details by Class &amp; Accounts'!AD$18, 'E2 Allocators'!$B$15:$W$15, 0),FALSE)*$G155)</f>
        <v>0</v>
      </c>
      <c r="AE155" s="1334">
        <f>IF(ISERROR(VLOOKUP(VLOOKUP($A155, 'E4 TB Allocation Details'!$A$18:$L$217, MATCH("Customer ID", 'E4 TB Allocation Details'!$A$18:$L$18, 0),FALSE), 'E2 Allocators'!$B$15:$W$361, MATCH('O5 Details by Class &amp; Accounts'!AE$18, 'E2 Allocators'!$B$15:$W$15, 0),FALSE)*$G155), 0, VLOOKUP(VLOOKUP($A155, 'E4 TB Allocation Details'!$A$18:$L$217, MATCH("Customer ID", 'E4 TB Allocation Details'!$A$18:$L$18, 0),FALSE), 'E2 Allocators'!$B$15:$W$361, MATCH('O5 Details by Class &amp; Accounts'!AE$18, 'E2 Allocators'!$B$15:$W$15, 0),FALSE)*$G155)</f>
        <v>0</v>
      </c>
      <c r="AF155" s="1334">
        <f>IF(ISERROR(VLOOKUP(VLOOKUP($A155, 'E4 TB Allocation Details'!$A$18:$L$217, MATCH("Customer ID", 'E4 TB Allocation Details'!$A$18:$L$18, 0),FALSE), 'E2 Allocators'!$B$15:$W$361, MATCH('O5 Details by Class &amp; Accounts'!AF$18, 'E2 Allocators'!$B$15:$W$15, 0),FALSE)*$G155), 0, VLOOKUP(VLOOKUP($A155, 'E4 TB Allocation Details'!$A$18:$L$217, MATCH("Customer ID", 'E4 TB Allocation Details'!$A$18:$L$18, 0),FALSE), 'E2 Allocators'!$B$15:$W$361, MATCH('O5 Details by Class &amp; Accounts'!AF$18, 'E2 Allocators'!$B$15:$W$15, 0),FALSE)*$G155)</f>
        <v>0</v>
      </c>
      <c r="AG155" s="1334">
        <f>IF(ISERROR(VLOOKUP(VLOOKUP($A155, 'E4 TB Allocation Details'!$A$18:$L$217, MATCH("Customer ID", 'E4 TB Allocation Details'!$A$18:$L$18, 0),FALSE), 'E2 Allocators'!$B$15:$W$361, MATCH('O5 Details by Class &amp; Accounts'!AG$18, 'E2 Allocators'!$B$15:$W$15, 0),FALSE)*$G155), 0, VLOOKUP(VLOOKUP($A155, 'E4 TB Allocation Details'!$A$18:$L$217, MATCH("Customer ID", 'E4 TB Allocation Details'!$A$18:$L$18, 0),FALSE), 'E2 Allocators'!$B$15:$W$361, MATCH('O5 Details by Class &amp; Accounts'!AG$18, 'E2 Allocators'!$B$15:$W$15, 0),FALSE)*$G155)</f>
        <v>0</v>
      </c>
      <c r="AH155" s="1334">
        <f>IF(ISERROR(VLOOKUP(VLOOKUP($A155, 'E4 TB Allocation Details'!$A$18:$L$217, MATCH("Customer ID", 'E4 TB Allocation Details'!$A$18:$L$18, 0),FALSE), 'E2 Allocators'!$B$15:$W$361, MATCH('O5 Details by Class &amp; Accounts'!AH$18, 'E2 Allocators'!$B$15:$W$15, 0),FALSE)*$G155), 0, VLOOKUP(VLOOKUP($A155, 'E4 TB Allocation Details'!$A$18:$L$217, MATCH("Customer ID", 'E4 TB Allocation Details'!$A$18:$L$18, 0),FALSE), 'E2 Allocators'!$B$15:$W$361, MATCH('O5 Details by Class &amp; Accounts'!AH$18, 'E2 Allocators'!$B$15:$W$15, 0),FALSE)*$G155)</f>
        <v>0</v>
      </c>
      <c r="AI155" s="1334">
        <f>IF(ISERROR(VLOOKUP(VLOOKUP($A155, 'E4 TB Allocation Details'!$A$18:$L$217, MATCH("Customer ID", 'E4 TB Allocation Details'!$A$18:$L$18, 0),FALSE), 'E2 Allocators'!$B$15:$W$361, MATCH('O5 Details by Class &amp; Accounts'!AI$18, 'E2 Allocators'!$B$15:$W$15, 0),FALSE)*$G155), 0, VLOOKUP(VLOOKUP($A155, 'E4 TB Allocation Details'!$A$18:$L$217, MATCH("Customer ID", 'E4 TB Allocation Details'!$A$18:$L$18, 0),FALSE), 'E2 Allocators'!$B$15:$W$361, MATCH('O5 Details by Class &amp; Accounts'!AI$18, 'E2 Allocators'!$B$15:$W$15, 0),FALSE)*$G155)</f>
        <v>0</v>
      </c>
      <c r="AJ155" s="1334">
        <f>IF(ISERROR(VLOOKUP(VLOOKUP($A155, 'E4 TB Allocation Details'!$A$18:$L$217, MATCH("Customer ID", 'E4 TB Allocation Details'!$A$18:$L$18, 0),FALSE), 'E2 Allocators'!$B$15:$W$361, MATCH('O5 Details by Class &amp; Accounts'!AJ$18, 'E2 Allocators'!$B$15:$W$15, 0),FALSE)*$G155), 0, VLOOKUP(VLOOKUP($A155, 'E4 TB Allocation Details'!$A$18:$L$217, MATCH("Customer ID", 'E4 TB Allocation Details'!$A$18:$L$18, 0),FALSE), 'E2 Allocators'!$B$15:$W$361, MATCH('O5 Details by Class &amp; Accounts'!AJ$18, 'E2 Allocators'!$B$15:$W$15, 0),FALSE)*$G155)</f>
        <v>0</v>
      </c>
      <c r="AK155" s="1334">
        <f>IF(ISERROR(VLOOKUP(VLOOKUP($A155, 'E4 TB Allocation Details'!$A$18:$L$217, MATCH("Customer ID", 'E4 TB Allocation Details'!$A$18:$L$18, 0),FALSE), 'E2 Allocators'!$B$15:$W$361, MATCH('O5 Details by Class &amp; Accounts'!AK$18, 'E2 Allocators'!$B$15:$W$15, 0),FALSE)*$G155), 0, VLOOKUP(VLOOKUP($A155, 'E4 TB Allocation Details'!$A$18:$L$217, MATCH("Customer ID", 'E4 TB Allocation Details'!$A$18:$L$18, 0),FALSE), 'E2 Allocators'!$B$15:$W$361, MATCH('O5 Details by Class &amp; Accounts'!AK$18, 'E2 Allocators'!$B$15:$W$15, 0),FALSE)*$G155)</f>
        <v>0</v>
      </c>
      <c r="AL155" s="1334">
        <f>IF(ISERROR(VLOOKUP(VLOOKUP($A155, 'E4 TB Allocation Details'!$A$18:$L$217, MATCH("Customer ID", 'E4 TB Allocation Details'!$A$18:$L$18, 0),FALSE), 'E2 Allocators'!$B$15:$W$361, MATCH('O5 Details by Class &amp; Accounts'!AL$18, 'E2 Allocators'!$B$15:$W$15, 0),FALSE)*$G155), 0, VLOOKUP(VLOOKUP($A155, 'E4 TB Allocation Details'!$A$18:$L$217, MATCH("Customer ID", 'E4 TB Allocation Details'!$A$18:$L$18, 0),FALSE), 'E2 Allocators'!$B$15:$W$361, MATCH('O5 Details by Class &amp; Accounts'!AL$18, 'E2 Allocators'!$B$15:$W$15, 0),FALSE)*$G155)</f>
        <v>0</v>
      </c>
      <c r="AM155" s="1334">
        <f>IF(ISERROR(VLOOKUP(VLOOKUP($A155, 'E4 TB Allocation Details'!$A$18:$L$217, MATCH("Customer ID", 'E4 TB Allocation Details'!$A$18:$L$18, 0),FALSE), 'E2 Allocators'!$B$15:$W$361, MATCH('O5 Details by Class &amp; Accounts'!AM$18, 'E2 Allocators'!$B$15:$W$15, 0),FALSE)*$G155), 0, VLOOKUP(VLOOKUP($A155, 'E4 TB Allocation Details'!$A$18:$L$217, MATCH("Customer ID", 'E4 TB Allocation Details'!$A$18:$L$18, 0),FALSE), 'E2 Allocators'!$B$15:$W$361, MATCH('O5 Details by Class &amp; Accounts'!AM$18, 'E2 Allocators'!$B$15:$W$15, 0),FALSE)*$G155)</f>
        <v>0</v>
      </c>
      <c r="AN155" s="1334">
        <f>IF(ISERROR(VLOOKUP(VLOOKUP($A155, 'E4 TB Allocation Details'!$A$18:$L$217, MATCH("Customer ID", 'E4 TB Allocation Details'!$A$18:$L$18, 0),FALSE), 'E2 Allocators'!$B$15:$W$361, MATCH('O5 Details by Class &amp; Accounts'!AN$18, 'E2 Allocators'!$B$15:$W$15, 0),FALSE)*$G155), 0, VLOOKUP(VLOOKUP($A155, 'E4 TB Allocation Details'!$A$18:$L$217, MATCH("Customer ID", 'E4 TB Allocation Details'!$A$18:$L$18, 0),FALSE), 'E2 Allocators'!$B$15:$W$361, MATCH('O5 Details by Class &amp; Accounts'!AN$18, 'E2 Allocators'!$B$15:$W$15, 0),FALSE)*$G155)</f>
        <v>0</v>
      </c>
      <c r="AO155" s="1334">
        <f>IF(ISERROR(VLOOKUP(VLOOKUP($A155, 'E4 TB Allocation Details'!$A$18:$L$217, MATCH("Customer ID", 'E4 TB Allocation Details'!$A$18:$L$18, 0),FALSE), 'E2 Allocators'!$B$15:$W$361, MATCH('O5 Details by Class &amp; Accounts'!AO$18, 'E2 Allocators'!$B$15:$W$15, 0),FALSE)*$G155), 0, VLOOKUP(VLOOKUP($A155, 'E4 TB Allocation Details'!$A$18:$L$217, MATCH("Customer ID", 'E4 TB Allocation Details'!$A$18:$L$18, 0),FALSE), 'E2 Allocators'!$B$15:$W$361, MATCH('O5 Details by Class &amp; Accounts'!AO$18, 'E2 Allocators'!$B$15:$W$15, 0),FALSE)*$G155)</f>
        <v>0</v>
      </c>
      <c r="AP155" s="1334">
        <f>IF(ISERROR(VLOOKUP(VLOOKUP($A155, 'E4 TB Allocation Details'!$A$18:$L$217, MATCH("Customer ID", 'E4 TB Allocation Details'!$A$18:$L$18, 0),FALSE), 'E2 Allocators'!$B$15:$W$361, MATCH('O5 Details by Class &amp; Accounts'!AP$18, 'E2 Allocators'!$B$15:$W$15, 0),FALSE)*$G155), 0, VLOOKUP(VLOOKUP($A155, 'E4 TB Allocation Details'!$A$18:$L$217, MATCH("Customer ID", 'E4 TB Allocation Details'!$A$18:$L$18, 0),FALSE), 'E2 Allocators'!$B$15:$W$361, MATCH('O5 Details by Class &amp; Accounts'!AP$18, 'E2 Allocators'!$B$15:$W$15, 0),FALSE)*$G155)</f>
        <v>0</v>
      </c>
      <c r="AQ155" s="1334">
        <f>IF(ISERROR(VLOOKUP(VLOOKUP($A155, 'E4 TB Allocation Details'!$A$18:$L$217, MATCH("Customer ID", 'E4 TB Allocation Details'!$A$18:$L$18, 0),FALSE), 'E2 Allocators'!$B$15:$W$361, MATCH('O5 Details by Class &amp; Accounts'!AQ$18, 'E2 Allocators'!$B$15:$W$15, 0),FALSE)*$G155), 0, VLOOKUP(VLOOKUP($A155, 'E4 TB Allocation Details'!$A$18:$L$217, MATCH("Customer ID", 'E4 TB Allocation Details'!$A$18:$L$18, 0),FALSE), 'E2 Allocators'!$B$15:$W$361, MATCH('O5 Details by Class &amp; Accounts'!AQ$18, 'E2 Allocators'!$B$15:$W$15, 0),FALSE)*$G155)</f>
        <v>0</v>
      </c>
      <c r="AR155" s="1334">
        <f>IF(ISERROR(VLOOKUP(VLOOKUP($A155, 'E4 TB Allocation Details'!$A$18:$L$217, MATCH("Customer ID", 'E4 TB Allocation Details'!$A$18:$L$18, 0),FALSE), 'E2 Allocators'!$B$15:$W$361, MATCH('O5 Details by Class &amp; Accounts'!AR$18, 'E2 Allocators'!$B$15:$W$15, 0),FALSE)*$G155), 0, VLOOKUP(VLOOKUP($A155, 'E4 TB Allocation Details'!$A$18:$L$217, MATCH("Customer ID", 'E4 TB Allocation Details'!$A$18:$L$18, 0),FALSE), 'E2 Allocators'!$B$15:$W$361, MATCH('O5 Details by Class &amp; Accounts'!AR$18, 'E2 Allocators'!$B$15:$W$15, 0),FALSE)*$G155)</f>
        <v>0</v>
      </c>
      <c r="AS155" s="1334">
        <f>IF(ISERROR(VLOOKUP(VLOOKUP($A155, 'E4 TB Allocation Details'!$A$18:$L$217, MATCH("Customer ID", 'E4 TB Allocation Details'!$A$18:$L$18, 0),FALSE), 'E2 Allocators'!$B$15:$W$361, MATCH('O5 Details by Class &amp; Accounts'!AS$18, 'E2 Allocators'!$B$15:$W$15, 0),FALSE)*$G155), 0, VLOOKUP(VLOOKUP($A155, 'E4 TB Allocation Details'!$A$18:$L$217, MATCH("Customer ID", 'E4 TB Allocation Details'!$A$18:$L$18, 0),FALSE), 'E2 Allocators'!$B$15:$W$361, MATCH('O5 Details by Class &amp; Accounts'!AS$18, 'E2 Allocators'!$B$15:$W$15, 0),FALSE)*$G155)</f>
        <v>0</v>
      </c>
      <c r="AT155" s="1334">
        <f>IF(ISERROR(VLOOKUP(VLOOKUP($A155, 'E4 TB Allocation Details'!$A$18:$L$217, MATCH("Customer ID", 'E4 TB Allocation Details'!$A$18:$L$18, 0),FALSE), 'E2 Allocators'!$B$15:$W$361, MATCH('O5 Details by Class &amp; Accounts'!AT$18, 'E2 Allocators'!$B$15:$W$15, 0),FALSE)*$G155), 0, VLOOKUP(VLOOKUP($A155, 'E4 TB Allocation Details'!$A$18:$L$217, MATCH("Customer ID", 'E4 TB Allocation Details'!$A$18:$L$18, 0),FALSE), 'E2 Allocators'!$B$15:$W$361, MATCH('O5 Details by Class &amp; Accounts'!AT$18, 'E2 Allocators'!$B$15:$W$15, 0),FALSE)*$G155)</f>
        <v>0</v>
      </c>
      <c r="AU155" s="1334">
        <f>IF(ISERROR(VLOOKUP(VLOOKUP($A155, 'E4 TB Allocation Details'!$A$18:$L$217, MATCH("Customer ID", 'E4 TB Allocation Details'!$A$18:$L$18, 0),FALSE), 'E2 Allocators'!$B$15:$W$361, MATCH('O5 Details by Class &amp; Accounts'!AU$18, 'E2 Allocators'!$B$15:$W$15, 0),FALSE)*$G155), 0, VLOOKUP(VLOOKUP($A155, 'E4 TB Allocation Details'!$A$18:$L$217, MATCH("Customer ID", 'E4 TB Allocation Details'!$A$18:$L$18, 0),FALSE), 'E2 Allocators'!$B$15:$W$361, MATCH('O5 Details by Class &amp; Accounts'!AU$18, 'E2 Allocators'!$B$15:$W$15, 0),FALSE)*$G155)</f>
        <v>0</v>
      </c>
      <c r="AV155" s="1334">
        <f>IF(ISERROR(VLOOKUP(VLOOKUP($A155, 'E4 TB Allocation Details'!$A$18:$L$217, MATCH("Customer ID", 'E4 TB Allocation Details'!$A$18:$L$18, 0),FALSE), 'E2 Allocators'!$B$15:$W$361, MATCH('O5 Details by Class &amp; Accounts'!AV$18, 'E2 Allocators'!$B$15:$W$15, 0),FALSE)*$G155), 0, VLOOKUP(VLOOKUP($A155, 'E4 TB Allocation Details'!$A$18:$L$217, MATCH("Customer ID", 'E4 TB Allocation Details'!$A$18:$L$18, 0),FALSE), 'E2 Allocators'!$B$15:$W$361, MATCH('O5 Details by Class &amp; Accounts'!AV$18, 'E2 Allocators'!$B$15:$W$15, 0),FALSE)*$G155)</f>
        <v>0</v>
      </c>
      <c r="AW155" s="1334">
        <f>IF(ISERROR(VLOOKUP(VLOOKUP($A155, 'E4 TB Allocation Details'!$A$18:$L$217, MATCH("Customer ID", 'E4 TB Allocation Details'!$A$18:$L$18, 0),FALSE), 'E2 Allocators'!$B$15:$W$361, MATCH('O5 Details by Class &amp; Accounts'!AW$18, 'E2 Allocators'!$B$15:$W$15, 0),FALSE)*$G155), 0, VLOOKUP(VLOOKUP($A155, 'E4 TB Allocation Details'!$A$18:$L$217, MATCH("Customer ID", 'E4 TB Allocation Details'!$A$18:$L$18, 0),FALSE), 'E2 Allocators'!$B$15:$W$361, MATCH('O5 Details by Class &amp; Accounts'!AW$18, 'E2 Allocators'!$B$15:$W$15, 0),FALSE)*$G155)</f>
        <v>0</v>
      </c>
      <c r="AX155" s="1334">
        <f t="shared" si="40"/>
        <v>0</v>
      </c>
      <c r="AY155" s="1334">
        <f>IF(ISERROR(VLOOKUP(VLOOKUP($A155, 'E4 TB Allocation Details'!$A$18:$L$217, MATCH("Misc ID", 'E4 TB Allocation Details'!$A$18:$L$18, 0),FALSE), 'E2 Allocators'!$B$15:$W$361, MATCH('O5 Details by Class &amp; Accounts'!AY$18, 'E2 Allocators'!$B$15:$W$15, 0),FALSE)*$E155), 0, VLOOKUP(VLOOKUP($A155, 'E4 TB Allocation Details'!$A$18:$L$217, MATCH("Misc ID", 'E4 TB Allocation Details'!$A$18:$L$18, 0),FALSE), 'E2 Allocators'!$B$15:$W$361, MATCH('O5 Details by Class &amp; Accounts'!AY$18, 'E2 Allocators'!$B$15:$W$15, 0),FALSE)*$E155)</f>
        <v>0</v>
      </c>
      <c r="AZ155" s="1334">
        <f>IF(ISERROR(VLOOKUP(VLOOKUP($A155, 'E4 TB Allocation Details'!$A$18:$L$217, MATCH("Misc ID", 'E4 TB Allocation Details'!$A$18:$L$18, 0),FALSE), 'E2 Allocators'!$B$15:$W$361, MATCH('O5 Details by Class &amp; Accounts'!AZ$18, 'E2 Allocators'!$B$15:$W$15, 0),FALSE)*$E155), 0, VLOOKUP(VLOOKUP($A155, 'E4 TB Allocation Details'!$A$18:$L$217, MATCH("Misc ID", 'E4 TB Allocation Details'!$A$18:$L$18, 0),FALSE), 'E2 Allocators'!$B$15:$W$361, MATCH('O5 Details by Class &amp; Accounts'!AZ$18, 'E2 Allocators'!$B$15:$W$15, 0),FALSE)*$E155)</f>
        <v>0</v>
      </c>
      <c r="BA155" s="1334">
        <f>IF(ISERROR(VLOOKUP(VLOOKUP($A155, 'E4 TB Allocation Details'!$A$18:$L$217, MATCH("Misc ID", 'E4 TB Allocation Details'!$A$18:$L$18, 0),FALSE), 'E2 Allocators'!$B$15:$W$361, MATCH('O5 Details by Class &amp; Accounts'!BA$18, 'E2 Allocators'!$B$15:$W$15, 0),FALSE)*$E155), 0, VLOOKUP(VLOOKUP($A155, 'E4 TB Allocation Details'!$A$18:$L$217, MATCH("Misc ID", 'E4 TB Allocation Details'!$A$18:$L$18, 0),FALSE), 'E2 Allocators'!$B$15:$W$361, MATCH('O5 Details by Class &amp; Accounts'!BA$18, 'E2 Allocators'!$B$15:$W$15, 0),FALSE)*$E155)</f>
        <v>0</v>
      </c>
      <c r="BB155" s="1334">
        <f>IF(ISERROR(VLOOKUP(VLOOKUP($A155, 'E4 TB Allocation Details'!$A$18:$L$217, MATCH("Misc ID", 'E4 TB Allocation Details'!$A$18:$L$18, 0),FALSE), 'E2 Allocators'!$B$15:$W$361, MATCH('O5 Details by Class &amp; Accounts'!BB$18, 'E2 Allocators'!$B$15:$W$15, 0),FALSE)*$E155), 0, VLOOKUP(VLOOKUP($A155, 'E4 TB Allocation Details'!$A$18:$L$217, MATCH("Misc ID", 'E4 TB Allocation Details'!$A$18:$L$18, 0),FALSE), 'E2 Allocators'!$B$15:$W$361, MATCH('O5 Details by Class &amp; Accounts'!BB$18, 'E2 Allocators'!$B$15:$W$15, 0),FALSE)*$E155)</f>
        <v>0</v>
      </c>
      <c r="BC155" s="1334">
        <f>IF(ISERROR(VLOOKUP(VLOOKUP($A155, 'E4 TB Allocation Details'!$A$18:$L$217, MATCH("Misc ID", 'E4 TB Allocation Details'!$A$18:$L$18, 0),FALSE), 'E2 Allocators'!$B$15:$W$361, MATCH('O5 Details by Class &amp; Accounts'!BC$18, 'E2 Allocators'!$B$15:$W$15, 0),FALSE)*$E155), 0, VLOOKUP(VLOOKUP($A155, 'E4 TB Allocation Details'!$A$18:$L$217, MATCH("Misc ID", 'E4 TB Allocation Details'!$A$18:$L$18, 0),FALSE), 'E2 Allocators'!$B$15:$W$361, MATCH('O5 Details by Class &amp; Accounts'!BC$18, 'E2 Allocators'!$B$15:$W$15, 0),FALSE)*$E155)</f>
        <v>0</v>
      </c>
      <c r="BD155" s="1334">
        <f>IF(ISERROR(VLOOKUP(VLOOKUP($A155, 'E4 TB Allocation Details'!$A$18:$L$217, MATCH("Misc ID", 'E4 TB Allocation Details'!$A$18:$L$18, 0),FALSE), 'E2 Allocators'!$B$15:$W$361, MATCH('O5 Details by Class &amp; Accounts'!BD$18, 'E2 Allocators'!$B$15:$W$15, 0),FALSE)*$E155), 0, VLOOKUP(VLOOKUP($A155, 'E4 TB Allocation Details'!$A$18:$L$217, MATCH("Misc ID", 'E4 TB Allocation Details'!$A$18:$L$18, 0),FALSE), 'E2 Allocators'!$B$15:$W$361, MATCH('O5 Details by Class &amp; Accounts'!BD$18, 'E2 Allocators'!$B$15:$W$15, 0),FALSE)*$E155)</f>
        <v>0</v>
      </c>
      <c r="BE155" s="1334">
        <f>IF(ISERROR(VLOOKUP(VLOOKUP($A155, 'E4 TB Allocation Details'!$A$18:$L$217, MATCH("Misc ID", 'E4 TB Allocation Details'!$A$18:$L$18, 0),FALSE), 'E2 Allocators'!$B$15:$W$361, MATCH('O5 Details by Class &amp; Accounts'!BE$18, 'E2 Allocators'!$B$15:$W$15, 0),FALSE)*$E155), 0, VLOOKUP(VLOOKUP($A155, 'E4 TB Allocation Details'!$A$18:$L$217, MATCH("Misc ID", 'E4 TB Allocation Details'!$A$18:$L$18, 0),FALSE), 'E2 Allocators'!$B$15:$W$361, MATCH('O5 Details by Class &amp; Accounts'!BE$18, 'E2 Allocators'!$B$15:$W$15, 0),FALSE)*$E155)</f>
        <v>0</v>
      </c>
      <c r="BF155" s="1334">
        <f>IF(ISERROR(VLOOKUP(VLOOKUP($A155, 'E4 TB Allocation Details'!$A$18:$L$217, MATCH("Misc ID", 'E4 TB Allocation Details'!$A$18:$L$18, 0),FALSE), 'E2 Allocators'!$B$15:$W$361, MATCH('O5 Details by Class &amp; Accounts'!BF$18, 'E2 Allocators'!$B$15:$W$15, 0),FALSE)*$E155), 0, VLOOKUP(VLOOKUP($A155, 'E4 TB Allocation Details'!$A$18:$L$217, MATCH("Misc ID", 'E4 TB Allocation Details'!$A$18:$L$18, 0),FALSE), 'E2 Allocators'!$B$15:$W$361, MATCH('O5 Details by Class &amp; Accounts'!BF$18, 'E2 Allocators'!$B$15:$W$15, 0),FALSE)*$E155)</f>
        <v>0</v>
      </c>
      <c r="BG155" s="1334">
        <f>IF(ISERROR(VLOOKUP(VLOOKUP($A155, 'E4 TB Allocation Details'!$A$18:$L$217, MATCH("Misc ID", 'E4 TB Allocation Details'!$A$18:$L$18, 0),FALSE), 'E2 Allocators'!$B$15:$W$361, MATCH('O5 Details by Class &amp; Accounts'!BG$18, 'E2 Allocators'!$B$15:$W$15, 0),FALSE)*$E155), 0, VLOOKUP(VLOOKUP($A155, 'E4 TB Allocation Details'!$A$18:$L$217, MATCH("Misc ID", 'E4 TB Allocation Details'!$A$18:$L$18, 0),FALSE), 'E2 Allocators'!$B$15:$W$361, MATCH('O5 Details by Class &amp; Accounts'!BG$18, 'E2 Allocators'!$B$15:$W$15, 0),FALSE)*$E155)</f>
        <v>0</v>
      </c>
      <c r="BH155" s="1334">
        <f>IF(ISERROR(VLOOKUP(VLOOKUP($A155, 'E4 TB Allocation Details'!$A$18:$L$217, MATCH("Misc ID", 'E4 TB Allocation Details'!$A$18:$L$18, 0),FALSE), 'E2 Allocators'!$B$15:$W$361, MATCH('O5 Details by Class &amp; Accounts'!BH$18, 'E2 Allocators'!$B$15:$W$15, 0),FALSE)*$E155), 0, VLOOKUP(VLOOKUP($A155, 'E4 TB Allocation Details'!$A$18:$L$217, MATCH("Misc ID", 'E4 TB Allocation Details'!$A$18:$L$18, 0),FALSE), 'E2 Allocators'!$B$15:$W$361, MATCH('O5 Details by Class &amp; Accounts'!BH$18, 'E2 Allocators'!$B$15:$W$15, 0),FALSE)*$E155)</f>
        <v>0</v>
      </c>
      <c r="BI155" s="1334">
        <f>IF(ISERROR(VLOOKUP(VLOOKUP($A155, 'E4 TB Allocation Details'!$A$18:$L$217, MATCH("Misc ID", 'E4 TB Allocation Details'!$A$18:$L$18, 0),FALSE), 'E2 Allocators'!$B$15:$W$361, MATCH('O5 Details by Class &amp; Accounts'!BI$18, 'E2 Allocators'!$B$15:$W$15, 0),FALSE)*$E155), 0, VLOOKUP(VLOOKUP($A155, 'E4 TB Allocation Details'!$A$18:$L$217, MATCH("Misc ID", 'E4 TB Allocation Details'!$A$18:$L$18, 0),FALSE), 'E2 Allocators'!$B$15:$W$361, MATCH('O5 Details by Class &amp; Accounts'!BI$18, 'E2 Allocators'!$B$15:$W$15, 0),FALSE)*$E155)</f>
        <v>0</v>
      </c>
      <c r="BJ155" s="1334">
        <f>IF(ISERROR(VLOOKUP(VLOOKUP($A155, 'E4 TB Allocation Details'!$A$18:$L$217, MATCH("Misc ID", 'E4 TB Allocation Details'!$A$18:$L$18, 0),FALSE), 'E2 Allocators'!$B$15:$W$361, MATCH('O5 Details by Class &amp; Accounts'!BJ$18, 'E2 Allocators'!$B$15:$W$15, 0),FALSE)*$E155), 0, VLOOKUP(VLOOKUP($A155, 'E4 TB Allocation Details'!$A$18:$L$217, MATCH("Misc ID", 'E4 TB Allocation Details'!$A$18:$L$18, 0),FALSE), 'E2 Allocators'!$B$15:$W$361, MATCH('O5 Details by Class &amp; Accounts'!BJ$18, 'E2 Allocators'!$B$15:$W$15, 0),FALSE)*$E155)</f>
        <v>0</v>
      </c>
      <c r="BK155" s="1334">
        <f>IF(ISERROR(VLOOKUP(VLOOKUP($A155, 'E4 TB Allocation Details'!$A$18:$L$217, MATCH("Misc ID", 'E4 TB Allocation Details'!$A$18:$L$18, 0),FALSE), 'E2 Allocators'!$B$15:$W$361, MATCH('O5 Details by Class &amp; Accounts'!BK$18, 'E2 Allocators'!$B$15:$W$15, 0),FALSE)*$E155), 0, VLOOKUP(VLOOKUP($A155, 'E4 TB Allocation Details'!$A$18:$L$217, MATCH("Misc ID", 'E4 TB Allocation Details'!$A$18:$L$18, 0),FALSE), 'E2 Allocators'!$B$15:$W$361, MATCH('O5 Details by Class &amp; Accounts'!BK$18, 'E2 Allocators'!$B$15:$W$15, 0),FALSE)*$E155)</f>
        <v>0</v>
      </c>
      <c r="BL155" s="1334">
        <f>IF(ISERROR(VLOOKUP(VLOOKUP($A155, 'E4 TB Allocation Details'!$A$18:$L$217, MATCH("Misc ID", 'E4 TB Allocation Details'!$A$18:$L$18, 0),FALSE), 'E2 Allocators'!$B$15:$W$361, MATCH('O5 Details by Class &amp; Accounts'!BL$18, 'E2 Allocators'!$B$15:$W$15, 0),FALSE)*$E155), 0, VLOOKUP(VLOOKUP($A155, 'E4 TB Allocation Details'!$A$18:$L$217, MATCH("Misc ID", 'E4 TB Allocation Details'!$A$18:$L$18, 0),FALSE), 'E2 Allocators'!$B$15:$W$361, MATCH('O5 Details by Class &amp; Accounts'!BL$18, 'E2 Allocators'!$B$15:$W$15, 0),FALSE)*$E155)</f>
        <v>0</v>
      </c>
      <c r="BM155" s="1334">
        <f>IF(ISERROR(VLOOKUP(VLOOKUP($A155, 'E4 TB Allocation Details'!$A$18:$L$217, MATCH("Misc ID", 'E4 TB Allocation Details'!$A$18:$L$18, 0),FALSE), 'E2 Allocators'!$B$15:$W$361, MATCH('O5 Details by Class &amp; Accounts'!BM$18, 'E2 Allocators'!$B$15:$W$15, 0),FALSE)*$E155), 0, VLOOKUP(VLOOKUP($A155, 'E4 TB Allocation Details'!$A$18:$L$217, MATCH("Misc ID", 'E4 TB Allocation Details'!$A$18:$L$18, 0),FALSE), 'E2 Allocators'!$B$15:$W$361, MATCH('O5 Details by Class &amp; Accounts'!BM$18, 'E2 Allocators'!$B$15:$W$15, 0),FALSE)*$E155)</f>
        <v>0</v>
      </c>
      <c r="BN155" s="1334">
        <f>IF(ISERROR(VLOOKUP(VLOOKUP($A155, 'E4 TB Allocation Details'!$A$18:$L$217, MATCH("Misc ID", 'E4 TB Allocation Details'!$A$18:$L$18, 0),FALSE), 'E2 Allocators'!$B$15:$W$361, MATCH('O5 Details by Class &amp; Accounts'!BN$18, 'E2 Allocators'!$B$15:$W$15, 0),FALSE)*$E155), 0, VLOOKUP(VLOOKUP($A155, 'E4 TB Allocation Details'!$A$18:$L$217, MATCH("Misc ID", 'E4 TB Allocation Details'!$A$18:$L$18, 0),FALSE), 'E2 Allocators'!$B$15:$W$361, MATCH('O5 Details by Class &amp; Accounts'!BN$18, 'E2 Allocators'!$B$15:$W$15, 0),FALSE)*$E155)</f>
        <v>0</v>
      </c>
      <c r="BO155" s="1334">
        <f>IF(ISERROR(VLOOKUP(VLOOKUP($A155, 'E4 TB Allocation Details'!$A$18:$L$217, MATCH("Misc ID", 'E4 TB Allocation Details'!$A$18:$L$18, 0),FALSE), 'E2 Allocators'!$B$15:$W$361, MATCH('O5 Details by Class &amp; Accounts'!BO$18, 'E2 Allocators'!$B$15:$W$15, 0),FALSE)*$E155), 0, VLOOKUP(VLOOKUP($A155, 'E4 TB Allocation Details'!$A$18:$L$217, MATCH("Misc ID", 'E4 TB Allocation Details'!$A$18:$L$18, 0),FALSE), 'E2 Allocators'!$B$15:$W$361, MATCH('O5 Details by Class &amp; Accounts'!BO$18, 'E2 Allocators'!$B$15:$W$15, 0),FALSE)*$E155)</f>
        <v>0</v>
      </c>
      <c r="BP155" s="1334">
        <f>IF(ISERROR(VLOOKUP(VLOOKUP($A155, 'E4 TB Allocation Details'!$A$18:$L$217, MATCH("Misc ID", 'E4 TB Allocation Details'!$A$18:$L$18, 0),FALSE), 'E2 Allocators'!$B$15:$W$361, MATCH('O5 Details by Class &amp; Accounts'!BP$18, 'E2 Allocators'!$B$15:$W$15, 0),FALSE)*$E155), 0, VLOOKUP(VLOOKUP($A155, 'E4 TB Allocation Details'!$A$18:$L$217, MATCH("Misc ID", 'E4 TB Allocation Details'!$A$18:$L$18, 0),FALSE), 'E2 Allocators'!$B$15:$W$361, MATCH('O5 Details by Class &amp; Accounts'!BP$18, 'E2 Allocators'!$B$15:$W$15, 0),FALSE)*$E155)</f>
        <v>0</v>
      </c>
      <c r="BQ155" s="1334">
        <f>IF(ISERROR(VLOOKUP(VLOOKUP($A155, 'E4 TB Allocation Details'!$A$18:$L$217, MATCH("Misc ID", 'E4 TB Allocation Details'!$A$18:$L$18, 0),FALSE), 'E2 Allocators'!$B$15:$W$361, MATCH('O5 Details by Class &amp; Accounts'!BQ$18, 'E2 Allocators'!$B$15:$W$15, 0),FALSE)*$E155), 0, VLOOKUP(VLOOKUP($A155, 'E4 TB Allocation Details'!$A$18:$L$217, MATCH("Misc ID", 'E4 TB Allocation Details'!$A$18:$L$18, 0),FALSE), 'E2 Allocators'!$B$15:$W$361, MATCH('O5 Details by Class &amp; Accounts'!BQ$18, 'E2 Allocators'!$B$15:$W$15, 0),FALSE)*$E155)</f>
        <v>0</v>
      </c>
      <c r="BR155" s="1334">
        <f>IF(ISERROR(VLOOKUP(VLOOKUP($A155, 'E4 TB Allocation Details'!$A$18:$L$217, MATCH("Misc ID", 'E4 TB Allocation Details'!$A$18:$L$18, 0),FALSE), 'E2 Allocators'!$B$15:$W$361, MATCH('O5 Details by Class &amp; Accounts'!BR$18, 'E2 Allocators'!$B$15:$W$15, 0),FALSE)*$E155), 0, VLOOKUP(VLOOKUP($A155, 'E4 TB Allocation Details'!$A$18:$L$217, MATCH("Misc ID", 'E4 TB Allocation Details'!$A$18:$L$18, 0),FALSE), 'E2 Allocators'!$B$15:$W$361, MATCH('O5 Details by Class &amp; Accounts'!BR$18, 'E2 Allocators'!$B$15:$W$15, 0),FALSE)*$E155)</f>
        <v>0</v>
      </c>
      <c r="BS155" s="1334">
        <f t="shared" si="41"/>
        <v>0</v>
      </c>
      <c r="BT155" s="1334">
        <f>IF(ISERROR(VLOOKUP(VLOOKUP($A155, 'E4 TB Allocation Details'!$A$18:$L$217, MATCH("A &amp; G ID", 'E4 TB Allocation Details'!$A$18:$L$18, 0),FALSE), 'E2 Allocators'!$B$15:$W$361, MATCH('O5 Details by Class &amp; Accounts'!BT$18, 'E2 Allocators'!$B$15:$W$15, 0),FALSE)*$E155), 0, VLOOKUP(VLOOKUP($A155, 'E4 TB Allocation Details'!$A$18:$L$217, MATCH("A &amp; G ID", 'E4 TB Allocation Details'!$A$18:$L$18, 0),FALSE), 'E2 Allocators'!$B$15:$W$361, MATCH('O5 Details by Class &amp; Accounts'!BT$18, 'E2 Allocators'!$B$15:$W$15, 0),FALSE)*$E155)</f>
        <v>0</v>
      </c>
      <c r="BU155" s="1334">
        <f>IF(ISERROR(VLOOKUP(VLOOKUP($A155, 'E4 TB Allocation Details'!$A$18:$L$217, MATCH("A &amp; G ID", 'E4 TB Allocation Details'!$A$18:$L$18, 0),FALSE), 'E2 Allocators'!$B$15:$W$361, MATCH('O5 Details by Class &amp; Accounts'!BU$18, 'E2 Allocators'!$B$15:$W$15, 0),FALSE)*$E155), 0, VLOOKUP(VLOOKUP($A155, 'E4 TB Allocation Details'!$A$18:$L$217, MATCH("A &amp; G ID", 'E4 TB Allocation Details'!$A$18:$L$18, 0),FALSE), 'E2 Allocators'!$B$15:$W$361, MATCH('O5 Details by Class &amp; Accounts'!BU$18, 'E2 Allocators'!$B$15:$W$15, 0),FALSE)*$E155)</f>
        <v>0</v>
      </c>
      <c r="BV155" s="1334">
        <f>IF(ISERROR(VLOOKUP(VLOOKUP($A155, 'E4 TB Allocation Details'!$A$18:$L$217, MATCH("A &amp; G ID", 'E4 TB Allocation Details'!$A$18:$L$18, 0),FALSE), 'E2 Allocators'!$B$15:$W$361, MATCH('O5 Details by Class &amp; Accounts'!BV$18, 'E2 Allocators'!$B$15:$W$15, 0),FALSE)*$E155), 0, VLOOKUP(VLOOKUP($A155, 'E4 TB Allocation Details'!$A$18:$L$217, MATCH("A &amp; G ID", 'E4 TB Allocation Details'!$A$18:$L$18, 0),FALSE), 'E2 Allocators'!$B$15:$W$361, MATCH('O5 Details by Class &amp; Accounts'!BV$18, 'E2 Allocators'!$B$15:$W$15, 0),FALSE)*$E155)</f>
        <v>0</v>
      </c>
      <c r="BW155" s="1334">
        <f>IF(ISERROR(VLOOKUP(VLOOKUP($A155, 'E4 TB Allocation Details'!$A$18:$L$217, MATCH("A &amp; G ID", 'E4 TB Allocation Details'!$A$18:$L$18, 0),FALSE), 'E2 Allocators'!$B$15:$W$361, MATCH('O5 Details by Class &amp; Accounts'!BW$18, 'E2 Allocators'!$B$15:$W$15, 0),FALSE)*$E155), 0, VLOOKUP(VLOOKUP($A155, 'E4 TB Allocation Details'!$A$18:$L$217, MATCH("A &amp; G ID", 'E4 TB Allocation Details'!$A$18:$L$18, 0),FALSE), 'E2 Allocators'!$B$15:$W$361, MATCH('O5 Details by Class &amp; Accounts'!BW$18, 'E2 Allocators'!$B$15:$W$15, 0),FALSE)*$E155)</f>
        <v>0</v>
      </c>
      <c r="BX155" s="1334">
        <f>IF(ISERROR(VLOOKUP(VLOOKUP($A155, 'E4 TB Allocation Details'!$A$18:$L$217, MATCH("A &amp; G ID", 'E4 TB Allocation Details'!$A$18:$L$18, 0),FALSE), 'E2 Allocators'!$B$15:$W$361, MATCH('O5 Details by Class &amp; Accounts'!BX$18, 'E2 Allocators'!$B$15:$W$15, 0),FALSE)*$E155), 0, VLOOKUP(VLOOKUP($A155, 'E4 TB Allocation Details'!$A$18:$L$217, MATCH("A &amp; G ID", 'E4 TB Allocation Details'!$A$18:$L$18, 0),FALSE), 'E2 Allocators'!$B$15:$W$361, MATCH('O5 Details by Class &amp; Accounts'!BX$18, 'E2 Allocators'!$B$15:$W$15, 0),FALSE)*$E155)</f>
        <v>0</v>
      </c>
      <c r="BY155" s="1334">
        <f>IF(ISERROR(VLOOKUP(VLOOKUP($A155, 'E4 TB Allocation Details'!$A$18:$L$217, MATCH("A &amp; G ID", 'E4 TB Allocation Details'!$A$18:$L$18, 0),FALSE), 'E2 Allocators'!$B$15:$W$361, MATCH('O5 Details by Class &amp; Accounts'!BY$18, 'E2 Allocators'!$B$15:$W$15, 0),FALSE)*$E155), 0, VLOOKUP(VLOOKUP($A155, 'E4 TB Allocation Details'!$A$18:$L$217, MATCH("A &amp; G ID", 'E4 TB Allocation Details'!$A$18:$L$18, 0),FALSE), 'E2 Allocators'!$B$15:$W$361, MATCH('O5 Details by Class &amp; Accounts'!BY$18, 'E2 Allocators'!$B$15:$W$15, 0),FALSE)*$E155)</f>
        <v>0</v>
      </c>
      <c r="BZ155" s="1334">
        <f>IF(ISERROR(VLOOKUP(VLOOKUP($A155, 'E4 TB Allocation Details'!$A$18:$L$217, MATCH("A &amp; G ID", 'E4 TB Allocation Details'!$A$18:$L$18, 0),FALSE), 'E2 Allocators'!$B$15:$W$361, MATCH('O5 Details by Class &amp; Accounts'!BZ$18, 'E2 Allocators'!$B$15:$W$15, 0),FALSE)*$E155), 0, VLOOKUP(VLOOKUP($A155, 'E4 TB Allocation Details'!$A$18:$L$217, MATCH("A &amp; G ID", 'E4 TB Allocation Details'!$A$18:$L$18, 0),FALSE), 'E2 Allocators'!$B$15:$W$361, MATCH('O5 Details by Class &amp; Accounts'!BZ$18, 'E2 Allocators'!$B$15:$W$15, 0),FALSE)*$E155)</f>
        <v>0</v>
      </c>
      <c r="CA155" s="1334">
        <f>IF(ISERROR(VLOOKUP(VLOOKUP($A155, 'E4 TB Allocation Details'!$A$18:$L$217, MATCH("A &amp; G ID", 'E4 TB Allocation Details'!$A$18:$L$18, 0),FALSE), 'E2 Allocators'!$B$15:$W$361, MATCH('O5 Details by Class &amp; Accounts'!CA$18, 'E2 Allocators'!$B$15:$W$15, 0),FALSE)*$E155), 0, VLOOKUP(VLOOKUP($A155, 'E4 TB Allocation Details'!$A$18:$L$217, MATCH("A &amp; G ID", 'E4 TB Allocation Details'!$A$18:$L$18, 0),FALSE), 'E2 Allocators'!$B$15:$W$361, MATCH('O5 Details by Class &amp; Accounts'!CA$18, 'E2 Allocators'!$B$15:$W$15, 0),FALSE)*$E155)</f>
        <v>0</v>
      </c>
      <c r="CB155" s="1334">
        <f>IF(ISERROR(VLOOKUP(VLOOKUP($A155, 'E4 TB Allocation Details'!$A$18:$L$217, MATCH("A &amp; G ID", 'E4 TB Allocation Details'!$A$18:$L$18, 0),FALSE), 'E2 Allocators'!$B$15:$W$361, MATCH('O5 Details by Class &amp; Accounts'!CB$18, 'E2 Allocators'!$B$15:$W$15, 0),FALSE)*$E155), 0, VLOOKUP(VLOOKUP($A155, 'E4 TB Allocation Details'!$A$18:$L$217, MATCH("A &amp; G ID", 'E4 TB Allocation Details'!$A$18:$L$18, 0),FALSE), 'E2 Allocators'!$B$15:$W$361, MATCH('O5 Details by Class &amp; Accounts'!CB$18, 'E2 Allocators'!$B$15:$W$15, 0),FALSE)*$E155)</f>
        <v>0</v>
      </c>
      <c r="CC155" s="1334">
        <f>IF(ISERROR(VLOOKUP(VLOOKUP($A155, 'E4 TB Allocation Details'!$A$18:$L$217, MATCH("A &amp; G ID", 'E4 TB Allocation Details'!$A$18:$L$18, 0),FALSE), 'E2 Allocators'!$B$15:$W$361, MATCH('O5 Details by Class &amp; Accounts'!CC$18, 'E2 Allocators'!$B$15:$W$15, 0),FALSE)*$E155), 0, VLOOKUP(VLOOKUP($A155, 'E4 TB Allocation Details'!$A$18:$L$217, MATCH("A &amp; G ID", 'E4 TB Allocation Details'!$A$18:$L$18, 0),FALSE), 'E2 Allocators'!$B$15:$W$361, MATCH('O5 Details by Class &amp; Accounts'!CC$18, 'E2 Allocators'!$B$15:$W$15, 0),FALSE)*$E155)</f>
        <v>0</v>
      </c>
      <c r="CD155" s="1334">
        <f>IF(ISERROR(VLOOKUP(VLOOKUP($A155, 'E4 TB Allocation Details'!$A$18:$L$217, MATCH("A &amp; G ID", 'E4 TB Allocation Details'!$A$18:$L$18, 0),FALSE), 'E2 Allocators'!$B$15:$W$361, MATCH('O5 Details by Class &amp; Accounts'!CD$18, 'E2 Allocators'!$B$15:$W$15, 0),FALSE)*$E155), 0, VLOOKUP(VLOOKUP($A155, 'E4 TB Allocation Details'!$A$18:$L$217, MATCH("A &amp; G ID", 'E4 TB Allocation Details'!$A$18:$L$18, 0),FALSE), 'E2 Allocators'!$B$15:$W$361, MATCH('O5 Details by Class &amp; Accounts'!CD$18, 'E2 Allocators'!$B$15:$W$15, 0),FALSE)*$E155)</f>
        <v>0</v>
      </c>
      <c r="CE155" s="1334">
        <f>IF(ISERROR(VLOOKUP(VLOOKUP($A155, 'E4 TB Allocation Details'!$A$18:$L$217, MATCH("A &amp; G ID", 'E4 TB Allocation Details'!$A$18:$L$18, 0),FALSE), 'E2 Allocators'!$B$15:$W$361, MATCH('O5 Details by Class &amp; Accounts'!CE$18, 'E2 Allocators'!$B$15:$W$15, 0),FALSE)*$E155), 0, VLOOKUP(VLOOKUP($A155, 'E4 TB Allocation Details'!$A$18:$L$217, MATCH("A &amp; G ID", 'E4 TB Allocation Details'!$A$18:$L$18, 0),FALSE), 'E2 Allocators'!$B$15:$W$361, MATCH('O5 Details by Class &amp; Accounts'!CE$18, 'E2 Allocators'!$B$15:$W$15, 0),FALSE)*$E155)</f>
        <v>0</v>
      </c>
      <c r="CF155" s="1334">
        <f>IF(ISERROR(VLOOKUP(VLOOKUP($A155, 'E4 TB Allocation Details'!$A$18:$L$217, MATCH("A &amp; G ID", 'E4 TB Allocation Details'!$A$18:$L$18, 0),FALSE), 'E2 Allocators'!$B$15:$W$361, MATCH('O5 Details by Class &amp; Accounts'!CF$18, 'E2 Allocators'!$B$15:$W$15, 0),FALSE)*$E155), 0, VLOOKUP(VLOOKUP($A155, 'E4 TB Allocation Details'!$A$18:$L$217, MATCH("A &amp; G ID", 'E4 TB Allocation Details'!$A$18:$L$18, 0),FALSE), 'E2 Allocators'!$B$15:$W$361, MATCH('O5 Details by Class &amp; Accounts'!CF$18, 'E2 Allocators'!$B$15:$W$15, 0),FALSE)*$E155)</f>
        <v>0</v>
      </c>
      <c r="CG155" s="1334">
        <f>IF(ISERROR(VLOOKUP(VLOOKUP($A155, 'E4 TB Allocation Details'!$A$18:$L$217, MATCH("A &amp; G ID", 'E4 TB Allocation Details'!$A$18:$L$18, 0),FALSE), 'E2 Allocators'!$B$15:$W$361, MATCH('O5 Details by Class &amp; Accounts'!CG$18, 'E2 Allocators'!$B$15:$W$15, 0),FALSE)*$E155), 0, VLOOKUP(VLOOKUP($A155, 'E4 TB Allocation Details'!$A$18:$L$217, MATCH("A &amp; G ID", 'E4 TB Allocation Details'!$A$18:$L$18, 0),FALSE), 'E2 Allocators'!$B$15:$W$361, MATCH('O5 Details by Class &amp; Accounts'!CG$18, 'E2 Allocators'!$B$15:$W$15, 0),FALSE)*$E155)</f>
        <v>0</v>
      </c>
      <c r="CH155" s="1334">
        <f>IF(ISERROR(VLOOKUP(VLOOKUP($A155, 'E4 TB Allocation Details'!$A$18:$L$217, MATCH("A &amp; G ID", 'E4 TB Allocation Details'!$A$18:$L$18, 0),FALSE), 'E2 Allocators'!$B$15:$W$361, MATCH('O5 Details by Class &amp; Accounts'!CH$18, 'E2 Allocators'!$B$15:$W$15, 0),FALSE)*$E155), 0, VLOOKUP(VLOOKUP($A155, 'E4 TB Allocation Details'!$A$18:$L$217, MATCH("A &amp; G ID", 'E4 TB Allocation Details'!$A$18:$L$18, 0),FALSE), 'E2 Allocators'!$B$15:$W$361, MATCH('O5 Details by Class &amp; Accounts'!CH$18, 'E2 Allocators'!$B$15:$W$15, 0),FALSE)*$E155)</f>
        <v>0</v>
      </c>
      <c r="CI155" s="1334">
        <f>IF(ISERROR(VLOOKUP(VLOOKUP($A155, 'E4 TB Allocation Details'!$A$18:$L$217, MATCH("A &amp; G ID", 'E4 TB Allocation Details'!$A$18:$L$18, 0),FALSE), 'E2 Allocators'!$B$15:$W$361, MATCH('O5 Details by Class &amp; Accounts'!CI$18, 'E2 Allocators'!$B$15:$W$15, 0),FALSE)*$E155), 0, VLOOKUP(VLOOKUP($A155, 'E4 TB Allocation Details'!$A$18:$L$217, MATCH("A &amp; G ID", 'E4 TB Allocation Details'!$A$18:$L$18, 0),FALSE), 'E2 Allocators'!$B$15:$W$361, MATCH('O5 Details by Class &amp; Accounts'!CI$18, 'E2 Allocators'!$B$15:$W$15, 0),FALSE)*$E155)</f>
        <v>0</v>
      </c>
      <c r="CJ155" s="1334">
        <f>IF(ISERROR(VLOOKUP(VLOOKUP($A155, 'E4 TB Allocation Details'!$A$18:$L$217, MATCH("A &amp; G ID", 'E4 TB Allocation Details'!$A$18:$L$18, 0),FALSE), 'E2 Allocators'!$B$15:$W$361, MATCH('O5 Details by Class &amp; Accounts'!CJ$18, 'E2 Allocators'!$B$15:$W$15, 0),FALSE)*$E155), 0, VLOOKUP(VLOOKUP($A155, 'E4 TB Allocation Details'!$A$18:$L$217, MATCH("A &amp; G ID", 'E4 TB Allocation Details'!$A$18:$L$18, 0),FALSE), 'E2 Allocators'!$B$15:$W$361, MATCH('O5 Details by Class &amp; Accounts'!CJ$18, 'E2 Allocators'!$B$15:$W$15, 0),FALSE)*$E155)</f>
        <v>0</v>
      </c>
      <c r="CK155" s="1334">
        <f>IF(ISERROR(VLOOKUP(VLOOKUP($A155, 'E4 TB Allocation Details'!$A$18:$L$217, MATCH("A &amp; G ID", 'E4 TB Allocation Details'!$A$18:$L$18, 0),FALSE), 'E2 Allocators'!$B$15:$W$361, MATCH('O5 Details by Class &amp; Accounts'!CK$18, 'E2 Allocators'!$B$15:$W$15, 0),FALSE)*$E155), 0, VLOOKUP(VLOOKUP($A155, 'E4 TB Allocation Details'!$A$18:$L$217, MATCH("A &amp; G ID", 'E4 TB Allocation Details'!$A$18:$L$18, 0),FALSE), 'E2 Allocators'!$B$15:$W$361, MATCH('O5 Details by Class &amp; Accounts'!CK$18, 'E2 Allocators'!$B$15:$W$15, 0),FALSE)*$E155)</f>
        <v>0</v>
      </c>
      <c r="CL155" s="1334">
        <f>IF(ISERROR(VLOOKUP(VLOOKUP($A155, 'E4 TB Allocation Details'!$A$18:$L$217, MATCH("A &amp; G ID", 'E4 TB Allocation Details'!$A$18:$L$18, 0),FALSE), 'E2 Allocators'!$B$15:$W$361, MATCH('O5 Details by Class &amp; Accounts'!CL$18, 'E2 Allocators'!$B$15:$W$15, 0),FALSE)*$E155), 0, VLOOKUP(VLOOKUP($A155, 'E4 TB Allocation Details'!$A$18:$L$217, MATCH("A &amp; G ID", 'E4 TB Allocation Details'!$A$18:$L$18, 0),FALSE), 'E2 Allocators'!$B$15:$W$361, MATCH('O5 Details by Class &amp; Accounts'!CL$18, 'E2 Allocators'!$B$15:$W$15, 0),FALSE)*$E155)</f>
        <v>0</v>
      </c>
      <c r="CM155" s="1334">
        <f>IF(ISERROR(VLOOKUP(VLOOKUP($A155, 'E4 TB Allocation Details'!$A$18:$L$217, MATCH("A &amp; G ID", 'E4 TB Allocation Details'!$A$18:$L$18, 0),FALSE), 'E2 Allocators'!$B$15:$W$361, MATCH('O5 Details by Class &amp; Accounts'!CM$18, 'E2 Allocators'!$B$15:$W$15, 0),FALSE)*$E155), 0, VLOOKUP(VLOOKUP($A155, 'E4 TB Allocation Details'!$A$18:$L$217, MATCH("A &amp; G ID", 'E4 TB Allocation Details'!$A$18:$L$18, 0),FALSE), 'E2 Allocators'!$B$15:$W$361, MATCH('O5 Details by Class &amp; Accounts'!CM$18, 'E2 Allocators'!$B$15:$W$15, 0),FALSE)*$E155)</f>
        <v>0</v>
      </c>
      <c r="CN155" s="1334">
        <f t="shared" si="42"/>
        <v>0</v>
      </c>
      <c r="CO155" s="1670">
        <f t="shared" si="43"/>
        <v>0</v>
      </c>
      <c r="CQ155" s="1926">
        <v>1815</v>
      </c>
    </row>
    <row r="156" spans="1:95" s="64" customFormat="1" ht="25.5" x14ac:dyDescent="0.2">
      <c r="A156" s="1102">
        <v>5114</v>
      </c>
      <c r="B156" s="1101" t="s">
        <v>7</v>
      </c>
      <c r="C156" s="1667">
        <f>IF(ISERROR(VLOOKUP($A156,'I3 TB Data'!$A$20:$H$465,MATCH('O5 Details by Class &amp; Accounts'!$C$18, 'I3 TB Data'!$A$20:$H$20,0),0)), 0, VLOOKUP($A156,'I3 TB Data'!$A$20:$H$465,MATCH('O5 Details by Class &amp; Accounts'!$C$18,'I3 TB Data'!$A$20:$H$20,0),0))</f>
        <v>18000</v>
      </c>
      <c r="D156" s="1668"/>
      <c r="E156" s="1667">
        <f t="shared" si="44"/>
        <v>18000</v>
      </c>
      <c r="F156" s="1669">
        <f>IF(ISERROR(VLOOKUP($A156, 'E1 Categorization'!A33:E123, MATCH("Customer Component", 'E1 Categorization'!$A$33:$E$33,0), 0)), 0, IF(VLOOKUP($A156, 'E1 Categorization'!A33:E123, MATCH("Customer Component", 'E1 Categorization'!$A$33:$E$33,0), 0)=0, 'O5 Details by Class &amp; Accounts'!$E156, IF(AND(VLOOKUP($A156, 'E1 Categorization'!A33:E123, MATCH("Customer Component", 'E1 Categorization'!$A$33:$E$33,0), 0) &gt;0, VLOOKUP($A156, 'E1 Categorization'!A33:E123, MATCH("Customer Component", 'E1 Categorization'!$A$33:$E$33,0), 0)&lt;1), 'O5 Details by Class &amp; Accounts'!$E156*(1-VLOOKUP($A156, 'E1 Categorization'!A33:E123, MATCH("Customer Component", 'E1 Categorization'!$A$33:$E$33,0), 0)), 0)))</f>
        <v>18000</v>
      </c>
      <c r="G156" s="1669">
        <f>IF(ISERROR(VLOOKUP($A156, 'E1 Categorization'!A33:E123, MATCH("Customer Component", 'E1 Categorization'!$A$33:$E$33,0), 0)),0, IF(VLOOKUP($A156, 'E1 Categorization'!A33:E123, MATCH("Customer Component", 'E1 Categorization'!$A$33:$E$33,0), 0)=0, 0, IF(AND(VLOOKUP($A156, 'E1 Categorization'!A33:E123, MATCH("Customer Component", 'E1 Categorization'!$A$33:$E$33,0), 0) &gt;0, VLOOKUP($A156, 'E1 Categorization'!A33:E123, MATCH("Customer Component", 'E1 Categorization'!$A$33:$E$33,0), 0)&lt;1), 'O5 Details by Class &amp; Accounts'!$E156*(VLOOKUP($A156, 'E1 Categorization'!A33:E123, MATCH("Customer Component", 'E1 Categorization'!$A$33:$E$33,0), 0)), 'O5 Details by Class &amp; Accounts'!$E156)))</f>
        <v>0</v>
      </c>
      <c r="H156" s="1334">
        <f t="shared" si="38"/>
        <v>18000</v>
      </c>
      <c r="I156" s="1334">
        <f>IF(ISERROR(VLOOKUP(VLOOKUP($A156, 'E4 TB Allocation Details'!$A$18:$L$217, MATCH("Demand ID", 'E4 TB Allocation Details'!$A$18:$L$18, 0),FALSE), 'E2 Allocators'!$B$15:$W$361, MATCH('O5 Details by Class &amp; Accounts'!I$18, 'E2 Allocators'!$B$15:$W$15, 0),FALSE)*$F156), 0, VLOOKUP(VLOOKUP($A156, 'E4 TB Allocation Details'!$A$18:$L$217, MATCH("Demand ID", 'E4 TB Allocation Details'!$A$18:$L$18, 0),FALSE), 'E2 Allocators'!$B$15:$W$361, MATCH('O5 Details by Class &amp; Accounts'!I$18, 'E2 Allocators'!$B$15:$W$15, 0),FALSE)*$F156)</f>
        <v>5228.9987459224158</v>
      </c>
      <c r="J156" s="1334">
        <f>IF(ISERROR(VLOOKUP(VLOOKUP($A156, 'E4 TB Allocation Details'!$A$18:$L$217, MATCH("Demand ID", 'E4 TB Allocation Details'!$A$18:$L$18, 0),FALSE), 'E2 Allocators'!$B$15:$W$361, MATCH('O5 Details by Class &amp; Accounts'!J$18, 'E2 Allocators'!$B$15:$W$15, 0),FALSE)*$F156), 0, VLOOKUP(VLOOKUP($A156, 'E4 TB Allocation Details'!$A$18:$L$217, MATCH("Demand ID", 'E4 TB Allocation Details'!$A$18:$L$18, 0),FALSE), 'E2 Allocators'!$B$15:$W$361, MATCH('O5 Details by Class &amp; Accounts'!J$18, 'E2 Allocators'!$B$15:$W$15, 0),FALSE)*$F156)</f>
        <v>1804.0688309682473</v>
      </c>
      <c r="K156" s="1334">
        <f>IF(ISERROR(VLOOKUP(VLOOKUP($A156, 'E4 TB Allocation Details'!$A$18:$L$217, MATCH("Demand ID", 'E4 TB Allocation Details'!$A$18:$L$18, 0),FALSE), 'E2 Allocators'!$B$15:$W$361, MATCH('O5 Details by Class &amp; Accounts'!K$18, 'E2 Allocators'!$B$15:$W$15, 0),FALSE)*$F156), 0, VLOOKUP(VLOOKUP($A156, 'E4 TB Allocation Details'!$A$18:$L$217, MATCH("Demand ID", 'E4 TB Allocation Details'!$A$18:$L$18, 0),FALSE), 'E2 Allocators'!$B$15:$W$361, MATCH('O5 Details by Class &amp; Accounts'!K$18, 'E2 Allocators'!$B$15:$W$15, 0),FALSE)*$F156)</f>
        <v>4260.0232227893093</v>
      </c>
      <c r="L156" s="1334">
        <f>IF(ISERROR(VLOOKUP(VLOOKUP($A156, 'E4 TB Allocation Details'!$A$18:$L$217, MATCH("Demand ID", 'E4 TB Allocation Details'!$A$18:$L$18, 0),FALSE), 'E2 Allocators'!$B$15:$W$361, MATCH('O5 Details by Class &amp; Accounts'!L$18, 'E2 Allocators'!$B$15:$W$15, 0),FALSE)*$F156), 0, VLOOKUP(VLOOKUP($A156, 'E4 TB Allocation Details'!$A$18:$L$217, MATCH("Demand ID", 'E4 TB Allocation Details'!$A$18:$L$18, 0),FALSE), 'E2 Allocators'!$B$15:$W$361, MATCH('O5 Details by Class &amp; Accounts'!L$18, 'E2 Allocators'!$B$15:$W$15, 0),FALSE)*$F156)</f>
        <v>0</v>
      </c>
      <c r="M156" s="1334">
        <f>IF(ISERROR(VLOOKUP(VLOOKUP($A156, 'E4 TB Allocation Details'!$A$18:$L$217, MATCH("Demand ID", 'E4 TB Allocation Details'!$A$18:$L$18, 0),FALSE), 'E2 Allocators'!$B$15:$W$361, MATCH('O5 Details by Class &amp; Accounts'!M$18, 'E2 Allocators'!$B$15:$W$15, 0),FALSE)*$F156), 0, VLOOKUP(VLOOKUP($A156, 'E4 TB Allocation Details'!$A$18:$L$217, MATCH("Demand ID", 'E4 TB Allocation Details'!$A$18:$L$18, 0),FALSE), 'E2 Allocators'!$B$15:$W$361, MATCH('O5 Details by Class &amp; Accounts'!M$18, 'E2 Allocators'!$B$15:$W$15, 0),FALSE)*$F156)</f>
        <v>2723.8471437103099</v>
      </c>
      <c r="N156" s="1334">
        <f>IF(ISERROR(VLOOKUP(VLOOKUP($A156, 'E4 TB Allocation Details'!$A$18:$L$217, MATCH("Demand ID", 'E4 TB Allocation Details'!$A$18:$L$18, 0),FALSE), 'E2 Allocators'!$B$15:$W$361, MATCH('O5 Details by Class &amp; Accounts'!N$18, 'E2 Allocators'!$B$15:$W$15, 0),FALSE)*$F156), 0, VLOOKUP(VLOOKUP($A156, 'E4 TB Allocation Details'!$A$18:$L$217, MATCH("Demand ID", 'E4 TB Allocation Details'!$A$18:$L$18, 0),FALSE), 'E2 Allocators'!$B$15:$W$361, MATCH('O5 Details by Class &amp; Accounts'!N$18, 'E2 Allocators'!$B$15:$W$15, 0),FALSE)*$F156)</f>
        <v>3959.7082416326421</v>
      </c>
      <c r="O156" s="1334">
        <f>IF(ISERROR(VLOOKUP(VLOOKUP($A156, 'E4 TB Allocation Details'!$A$18:$L$217, MATCH("Demand ID", 'E4 TB Allocation Details'!$A$18:$L$18, 0),FALSE), 'E2 Allocators'!$B$15:$W$361, MATCH('O5 Details by Class &amp; Accounts'!O$18, 'E2 Allocators'!$B$15:$W$15, 0),FALSE)*$F156), 0, VLOOKUP(VLOOKUP($A156, 'E4 TB Allocation Details'!$A$18:$L$217, MATCH("Demand ID", 'E4 TB Allocation Details'!$A$18:$L$18, 0),FALSE), 'E2 Allocators'!$B$15:$W$361, MATCH('O5 Details by Class &amp; Accounts'!O$18, 'E2 Allocators'!$B$15:$W$15, 0),FALSE)*$F156)</f>
        <v>0</v>
      </c>
      <c r="P156" s="1334">
        <f>IF(ISERROR(VLOOKUP(VLOOKUP($A156, 'E4 TB Allocation Details'!$A$18:$L$217, MATCH("Demand ID", 'E4 TB Allocation Details'!$A$18:$L$18, 0),FALSE), 'E2 Allocators'!$B$15:$W$361, MATCH('O5 Details by Class &amp; Accounts'!P$18, 'E2 Allocators'!$B$15:$W$15, 0),FALSE)*$F156), 0, VLOOKUP(VLOOKUP($A156, 'E4 TB Allocation Details'!$A$18:$L$217, MATCH("Demand ID", 'E4 TB Allocation Details'!$A$18:$L$18, 0),FALSE), 'E2 Allocators'!$B$15:$W$361, MATCH('O5 Details by Class &amp; Accounts'!P$18, 'E2 Allocators'!$B$15:$W$15, 0),FALSE)*$F156)</f>
        <v>2.0395479188648427</v>
      </c>
      <c r="Q156" s="1334">
        <f>IF(ISERROR(VLOOKUP(VLOOKUP($A156, 'E4 TB Allocation Details'!$A$18:$L$217, MATCH("Demand ID", 'E4 TB Allocation Details'!$A$18:$L$18, 0),FALSE), 'E2 Allocators'!$B$15:$W$361, MATCH('O5 Details by Class &amp; Accounts'!Q$18, 'E2 Allocators'!$B$15:$W$15, 0),FALSE)*$F156), 0, VLOOKUP(VLOOKUP($A156, 'E4 TB Allocation Details'!$A$18:$L$217, MATCH("Demand ID", 'E4 TB Allocation Details'!$A$18:$L$18, 0),FALSE), 'E2 Allocators'!$B$15:$W$361, MATCH('O5 Details by Class &amp; Accounts'!Q$18, 'E2 Allocators'!$B$15:$W$15, 0),FALSE)*$F156)</f>
        <v>21.314267058210504</v>
      </c>
      <c r="R156" s="1334">
        <f>IF(ISERROR(VLOOKUP(VLOOKUP($A156, 'E4 TB Allocation Details'!$A$18:$L$217, MATCH("Demand ID", 'E4 TB Allocation Details'!$A$18:$L$18, 0),FALSE), 'E2 Allocators'!$B$15:$W$361, MATCH('O5 Details by Class &amp; Accounts'!R$18, 'E2 Allocators'!$B$15:$W$15, 0),FALSE)*$F156), 0, VLOOKUP(VLOOKUP($A156, 'E4 TB Allocation Details'!$A$18:$L$217, MATCH("Demand ID", 'E4 TB Allocation Details'!$A$18:$L$18, 0),FALSE), 'E2 Allocators'!$B$15:$W$361, MATCH('O5 Details by Class &amp; Accounts'!R$18, 'E2 Allocators'!$B$15:$W$15, 0),FALSE)*$F156)</f>
        <v>0</v>
      </c>
      <c r="S156" s="1334">
        <f>IF(ISERROR(VLOOKUP(VLOOKUP($A156, 'E4 TB Allocation Details'!$A$18:$L$217, MATCH("Demand ID", 'E4 TB Allocation Details'!$A$18:$L$18, 0),FALSE), 'E2 Allocators'!$B$15:$W$361, MATCH('O5 Details by Class &amp; Accounts'!S$18, 'E2 Allocators'!$B$15:$W$15, 0),FALSE)*$F156), 0, VLOOKUP(VLOOKUP($A156, 'E4 TB Allocation Details'!$A$18:$L$217, MATCH("Demand ID", 'E4 TB Allocation Details'!$A$18:$L$18, 0),FALSE), 'E2 Allocators'!$B$15:$W$361, MATCH('O5 Details by Class &amp; Accounts'!S$18, 'E2 Allocators'!$B$15:$W$15, 0),FALSE)*$F156)</f>
        <v>0</v>
      </c>
      <c r="T156" s="1334">
        <f>IF(ISERROR(VLOOKUP(VLOOKUP($A156, 'E4 TB Allocation Details'!$A$18:$L$217, MATCH("Demand ID", 'E4 TB Allocation Details'!$A$18:$L$18, 0),FALSE), 'E2 Allocators'!$B$15:$W$361, MATCH('O5 Details by Class &amp; Accounts'!T$18, 'E2 Allocators'!$B$15:$W$15, 0),FALSE)*$F156), 0, VLOOKUP(VLOOKUP($A156, 'E4 TB Allocation Details'!$A$18:$L$217, MATCH("Demand ID", 'E4 TB Allocation Details'!$A$18:$L$18, 0),FALSE), 'E2 Allocators'!$B$15:$W$361, MATCH('O5 Details by Class &amp; Accounts'!T$18, 'E2 Allocators'!$B$15:$W$15, 0),FALSE)*$F156)</f>
        <v>0</v>
      </c>
      <c r="U156" s="1334">
        <f>IF(ISERROR(VLOOKUP(VLOOKUP($A156, 'E4 TB Allocation Details'!$A$18:$L$217, MATCH("Demand ID", 'E4 TB Allocation Details'!$A$18:$L$18, 0),FALSE), 'E2 Allocators'!$B$15:$W$361, MATCH('O5 Details by Class &amp; Accounts'!U$18, 'E2 Allocators'!$B$15:$W$15, 0),FALSE)*$F156), 0, VLOOKUP(VLOOKUP($A156, 'E4 TB Allocation Details'!$A$18:$L$217, MATCH("Demand ID", 'E4 TB Allocation Details'!$A$18:$L$18, 0),FALSE), 'E2 Allocators'!$B$15:$W$361, MATCH('O5 Details by Class &amp; Accounts'!U$18, 'E2 Allocators'!$B$15:$W$15, 0),FALSE)*$F156)</f>
        <v>0</v>
      </c>
      <c r="V156" s="1334">
        <f>IF(ISERROR(VLOOKUP(VLOOKUP($A156, 'E4 TB Allocation Details'!$A$18:$L$217, MATCH("Demand ID", 'E4 TB Allocation Details'!$A$18:$L$18, 0),FALSE), 'E2 Allocators'!$B$15:$W$361, MATCH('O5 Details by Class &amp; Accounts'!V$18, 'E2 Allocators'!$B$15:$W$15, 0),FALSE)*$F156), 0, VLOOKUP(VLOOKUP($A156, 'E4 TB Allocation Details'!$A$18:$L$217, MATCH("Demand ID", 'E4 TB Allocation Details'!$A$18:$L$18, 0),FALSE), 'E2 Allocators'!$B$15:$W$361, MATCH('O5 Details by Class &amp; Accounts'!V$18, 'E2 Allocators'!$B$15:$W$15, 0),FALSE)*$F156)</f>
        <v>0</v>
      </c>
      <c r="W156" s="1334">
        <f>IF(ISERROR(VLOOKUP(VLOOKUP($A156, 'E4 TB Allocation Details'!$A$18:$L$217, MATCH("Demand ID", 'E4 TB Allocation Details'!$A$18:$L$18, 0),FALSE), 'E2 Allocators'!$B$15:$W$361, MATCH('O5 Details by Class &amp; Accounts'!W$18, 'E2 Allocators'!$B$15:$W$15, 0),FALSE)*$F156), 0, VLOOKUP(VLOOKUP($A156, 'E4 TB Allocation Details'!$A$18:$L$217, MATCH("Demand ID", 'E4 TB Allocation Details'!$A$18:$L$18, 0),FALSE), 'E2 Allocators'!$B$15:$W$361, MATCH('O5 Details by Class &amp; Accounts'!W$18, 'E2 Allocators'!$B$15:$W$15, 0),FALSE)*$F156)</f>
        <v>0</v>
      </c>
      <c r="X156" s="1334">
        <f>IF(ISERROR(VLOOKUP(VLOOKUP($A156, 'E4 TB Allocation Details'!$A$18:$L$217, MATCH("Demand ID", 'E4 TB Allocation Details'!$A$18:$L$18, 0),FALSE), 'E2 Allocators'!$B$15:$W$361, MATCH('O5 Details by Class &amp; Accounts'!X$18, 'E2 Allocators'!$B$15:$W$15, 0),FALSE)*$F156), 0, VLOOKUP(VLOOKUP($A156, 'E4 TB Allocation Details'!$A$18:$L$217, MATCH("Demand ID", 'E4 TB Allocation Details'!$A$18:$L$18, 0),FALSE), 'E2 Allocators'!$B$15:$W$361, MATCH('O5 Details by Class &amp; Accounts'!X$18, 'E2 Allocators'!$B$15:$W$15, 0),FALSE)*$F156)</f>
        <v>0</v>
      </c>
      <c r="Y156" s="1334">
        <f>IF(ISERROR(VLOOKUP(VLOOKUP($A156, 'E4 TB Allocation Details'!$A$18:$L$217, MATCH("Demand ID", 'E4 TB Allocation Details'!$A$18:$L$18, 0),FALSE), 'E2 Allocators'!$B$15:$W$361, MATCH('O5 Details by Class &amp; Accounts'!Y$18, 'E2 Allocators'!$B$15:$W$15, 0),FALSE)*$F156), 0, VLOOKUP(VLOOKUP($A156, 'E4 TB Allocation Details'!$A$18:$L$217, MATCH("Demand ID", 'E4 TB Allocation Details'!$A$18:$L$18, 0),FALSE), 'E2 Allocators'!$B$15:$W$361, MATCH('O5 Details by Class &amp; Accounts'!Y$18, 'E2 Allocators'!$B$15:$W$15, 0),FALSE)*$F156)</f>
        <v>0</v>
      </c>
      <c r="Z156" s="1334">
        <f>IF(ISERROR(VLOOKUP(VLOOKUP($A156, 'E4 TB Allocation Details'!$A$18:$L$217, MATCH("Demand ID", 'E4 TB Allocation Details'!$A$18:$L$18, 0),FALSE), 'E2 Allocators'!$B$15:$W$361, MATCH('O5 Details by Class &amp; Accounts'!Z$18, 'E2 Allocators'!$B$15:$W$15, 0),FALSE)*$F156), 0, VLOOKUP(VLOOKUP($A156, 'E4 TB Allocation Details'!$A$18:$L$217, MATCH("Demand ID", 'E4 TB Allocation Details'!$A$18:$L$18, 0),FALSE), 'E2 Allocators'!$B$15:$W$361, MATCH('O5 Details by Class &amp; Accounts'!Z$18, 'E2 Allocators'!$B$15:$W$15, 0),FALSE)*$F156)</f>
        <v>0</v>
      </c>
      <c r="AA156" s="1334">
        <f>IF(ISERROR(VLOOKUP(VLOOKUP($A156, 'E4 TB Allocation Details'!$A$18:$L$217, MATCH("Demand ID", 'E4 TB Allocation Details'!$A$18:$L$18, 0),FALSE), 'E2 Allocators'!$B$15:$W$361, MATCH('O5 Details by Class &amp; Accounts'!AA$18, 'E2 Allocators'!$B$15:$W$15, 0),FALSE)*$F156), 0, VLOOKUP(VLOOKUP($A156, 'E4 TB Allocation Details'!$A$18:$L$217, MATCH("Demand ID", 'E4 TB Allocation Details'!$A$18:$L$18, 0),FALSE), 'E2 Allocators'!$B$15:$W$361, MATCH('O5 Details by Class &amp; Accounts'!AA$18, 'E2 Allocators'!$B$15:$W$15, 0),FALSE)*$F156)</f>
        <v>0</v>
      </c>
      <c r="AB156" s="1334">
        <f>IF(ISERROR(VLOOKUP(VLOOKUP($A156, 'E4 TB Allocation Details'!$A$18:$L$217, MATCH("Demand ID", 'E4 TB Allocation Details'!$A$18:$L$18, 0),FALSE), 'E2 Allocators'!$B$15:$W$361, MATCH('O5 Details by Class &amp; Accounts'!AB$18, 'E2 Allocators'!$B$15:$W$15, 0),FALSE)*$F156), 0, VLOOKUP(VLOOKUP($A156, 'E4 TB Allocation Details'!$A$18:$L$217, MATCH("Demand ID", 'E4 TB Allocation Details'!$A$18:$L$18, 0),FALSE), 'E2 Allocators'!$B$15:$W$361, MATCH('O5 Details by Class &amp; Accounts'!AB$18, 'E2 Allocators'!$B$15:$W$15, 0),FALSE)*$F156)</f>
        <v>0</v>
      </c>
      <c r="AC156" s="1334">
        <f t="shared" si="39"/>
        <v>18000</v>
      </c>
      <c r="AD156" s="1334">
        <f>IF(ISERROR(VLOOKUP(VLOOKUP($A156, 'E4 TB Allocation Details'!$A$18:$L$217, MATCH("Customer ID", 'E4 TB Allocation Details'!$A$18:$L$18, 0),FALSE), 'E2 Allocators'!$B$15:$W$361, MATCH('O5 Details by Class &amp; Accounts'!AD$18, 'E2 Allocators'!$B$15:$W$15, 0),FALSE)*$G156), 0, VLOOKUP(VLOOKUP($A156, 'E4 TB Allocation Details'!$A$18:$L$217, MATCH("Customer ID", 'E4 TB Allocation Details'!$A$18:$L$18, 0),FALSE), 'E2 Allocators'!$B$15:$W$361, MATCH('O5 Details by Class &amp; Accounts'!AD$18, 'E2 Allocators'!$B$15:$W$15, 0),FALSE)*$G156)</f>
        <v>0</v>
      </c>
      <c r="AE156" s="1334">
        <f>IF(ISERROR(VLOOKUP(VLOOKUP($A156, 'E4 TB Allocation Details'!$A$18:$L$217, MATCH("Customer ID", 'E4 TB Allocation Details'!$A$18:$L$18, 0),FALSE), 'E2 Allocators'!$B$15:$W$361, MATCH('O5 Details by Class &amp; Accounts'!AE$18, 'E2 Allocators'!$B$15:$W$15, 0),FALSE)*$G156), 0, VLOOKUP(VLOOKUP($A156, 'E4 TB Allocation Details'!$A$18:$L$217, MATCH("Customer ID", 'E4 TB Allocation Details'!$A$18:$L$18, 0),FALSE), 'E2 Allocators'!$B$15:$W$361, MATCH('O5 Details by Class &amp; Accounts'!AE$18, 'E2 Allocators'!$B$15:$W$15, 0),FALSE)*$G156)</f>
        <v>0</v>
      </c>
      <c r="AF156" s="1334">
        <f>IF(ISERROR(VLOOKUP(VLOOKUP($A156, 'E4 TB Allocation Details'!$A$18:$L$217, MATCH("Customer ID", 'E4 TB Allocation Details'!$A$18:$L$18, 0),FALSE), 'E2 Allocators'!$B$15:$W$361, MATCH('O5 Details by Class &amp; Accounts'!AF$18, 'E2 Allocators'!$B$15:$W$15, 0),FALSE)*$G156), 0, VLOOKUP(VLOOKUP($A156, 'E4 TB Allocation Details'!$A$18:$L$217, MATCH("Customer ID", 'E4 TB Allocation Details'!$A$18:$L$18, 0),FALSE), 'E2 Allocators'!$B$15:$W$361, MATCH('O5 Details by Class &amp; Accounts'!AF$18, 'E2 Allocators'!$B$15:$W$15, 0),FALSE)*$G156)</f>
        <v>0</v>
      </c>
      <c r="AG156" s="1334">
        <f>IF(ISERROR(VLOOKUP(VLOOKUP($A156, 'E4 TB Allocation Details'!$A$18:$L$217, MATCH("Customer ID", 'E4 TB Allocation Details'!$A$18:$L$18, 0),FALSE), 'E2 Allocators'!$B$15:$W$361, MATCH('O5 Details by Class &amp; Accounts'!AG$18, 'E2 Allocators'!$B$15:$W$15, 0),FALSE)*$G156), 0, VLOOKUP(VLOOKUP($A156, 'E4 TB Allocation Details'!$A$18:$L$217, MATCH("Customer ID", 'E4 TB Allocation Details'!$A$18:$L$18, 0),FALSE), 'E2 Allocators'!$B$15:$W$361, MATCH('O5 Details by Class &amp; Accounts'!AG$18, 'E2 Allocators'!$B$15:$W$15, 0),FALSE)*$G156)</f>
        <v>0</v>
      </c>
      <c r="AH156" s="1334">
        <f>IF(ISERROR(VLOOKUP(VLOOKUP($A156, 'E4 TB Allocation Details'!$A$18:$L$217, MATCH("Customer ID", 'E4 TB Allocation Details'!$A$18:$L$18, 0),FALSE), 'E2 Allocators'!$B$15:$W$361, MATCH('O5 Details by Class &amp; Accounts'!AH$18, 'E2 Allocators'!$B$15:$W$15, 0),FALSE)*$G156), 0, VLOOKUP(VLOOKUP($A156, 'E4 TB Allocation Details'!$A$18:$L$217, MATCH("Customer ID", 'E4 TB Allocation Details'!$A$18:$L$18, 0),FALSE), 'E2 Allocators'!$B$15:$W$361, MATCH('O5 Details by Class &amp; Accounts'!AH$18, 'E2 Allocators'!$B$15:$W$15, 0),FALSE)*$G156)</f>
        <v>0</v>
      </c>
      <c r="AI156" s="1334">
        <f>IF(ISERROR(VLOOKUP(VLOOKUP($A156, 'E4 TB Allocation Details'!$A$18:$L$217, MATCH("Customer ID", 'E4 TB Allocation Details'!$A$18:$L$18, 0),FALSE), 'E2 Allocators'!$B$15:$W$361, MATCH('O5 Details by Class &amp; Accounts'!AI$18, 'E2 Allocators'!$B$15:$W$15, 0),FALSE)*$G156), 0, VLOOKUP(VLOOKUP($A156, 'E4 TB Allocation Details'!$A$18:$L$217, MATCH("Customer ID", 'E4 TB Allocation Details'!$A$18:$L$18, 0),FALSE), 'E2 Allocators'!$B$15:$W$361, MATCH('O5 Details by Class &amp; Accounts'!AI$18, 'E2 Allocators'!$B$15:$W$15, 0),FALSE)*$G156)</f>
        <v>0</v>
      </c>
      <c r="AJ156" s="1334">
        <f>IF(ISERROR(VLOOKUP(VLOOKUP($A156, 'E4 TB Allocation Details'!$A$18:$L$217, MATCH("Customer ID", 'E4 TB Allocation Details'!$A$18:$L$18, 0),FALSE), 'E2 Allocators'!$B$15:$W$361, MATCH('O5 Details by Class &amp; Accounts'!AJ$18, 'E2 Allocators'!$B$15:$W$15, 0),FALSE)*$G156), 0, VLOOKUP(VLOOKUP($A156, 'E4 TB Allocation Details'!$A$18:$L$217, MATCH("Customer ID", 'E4 TB Allocation Details'!$A$18:$L$18, 0),FALSE), 'E2 Allocators'!$B$15:$W$361, MATCH('O5 Details by Class &amp; Accounts'!AJ$18, 'E2 Allocators'!$B$15:$W$15, 0),FALSE)*$G156)</f>
        <v>0</v>
      </c>
      <c r="AK156" s="1334">
        <f>IF(ISERROR(VLOOKUP(VLOOKUP($A156, 'E4 TB Allocation Details'!$A$18:$L$217, MATCH("Customer ID", 'E4 TB Allocation Details'!$A$18:$L$18, 0),FALSE), 'E2 Allocators'!$B$15:$W$361, MATCH('O5 Details by Class &amp; Accounts'!AK$18, 'E2 Allocators'!$B$15:$W$15, 0),FALSE)*$G156), 0, VLOOKUP(VLOOKUP($A156, 'E4 TB Allocation Details'!$A$18:$L$217, MATCH("Customer ID", 'E4 TB Allocation Details'!$A$18:$L$18, 0),FALSE), 'E2 Allocators'!$B$15:$W$361, MATCH('O5 Details by Class &amp; Accounts'!AK$18, 'E2 Allocators'!$B$15:$W$15, 0),FALSE)*$G156)</f>
        <v>0</v>
      </c>
      <c r="AL156" s="1334">
        <f>IF(ISERROR(VLOOKUP(VLOOKUP($A156, 'E4 TB Allocation Details'!$A$18:$L$217, MATCH("Customer ID", 'E4 TB Allocation Details'!$A$18:$L$18, 0),FALSE), 'E2 Allocators'!$B$15:$W$361, MATCH('O5 Details by Class &amp; Accounts'!AL$18, 'E2 Allocators'!$B$15:$W$15, 0),FALSE)*$G156), 0, VLOOKUP(VLOOKUP($A156, 'E4 TB Allocation Details'!$A$18:$L$217, MATCH("Customer ID", 'E4 TB Allocation Details'!$A$18:$L$18, 0),FALSE), 'E2 Allocators'!$B$15:$W$361, MATCH('O5 Details by Class &amp; Accounts'!AL$18, 'E2 Allocators'!$B$15:$W$15, 0),FALSE)*$G156)</f>
        <v>0</v>
      </c>
      <c r="AM156" s="1334">
        <f>IF(ISERROR(VLOOKUP(VLOOKUP($A156, 'E4 TB Allocation Details'!$A$18:$L$217, MATCH("Customer ID", 'E4 TB Allocation Details'!$A$18:$L$18, 0),FALSE), 'E2 Allocators'!$B$15:$W$361, MATCH('O5 Details by Class &amp; Accounts'!AM$18, 'E2 Allocators'!$B$15:$W$15, 0),FALSE)*$G156), 0, VLOOKUP(VLOOKUP($A156, 'E4 TB Allocation Details'!$A$18:$L$217, MATCH("Customer ID", 'E4 TB Allocation Details'!$A$18:$L$18, 0),FALSE), 'E2 Allocators'!$B$15:$W$361, MATCH('O5 Details by Class &amp; Accounts'!AM$18, 'E2 Allocators'!$B$15:$W$15, 0),FALSE)*$G156)</f>
        <v>0</v>
      </c>
      <c r="AN156" s="1334">
        <f>IF(ISERROR(VLOOKUP(VLOOKUP($A156, 'E4 TB Allocation Details'!$A$18:$L$217, MATCH("Customer ID", 'E4 TB Allocation Details'!$A$18:$L$18, 0),FALSE), 'E2 Allocators'!$B$15:$W$361, MATCH('O5 Details by Class &amp; Accounts'!AN$18, 'E2 Allocators'!$B$15:$W$15, 0),FALSE)*$G156), 0, VLOOKUP(VLOOKUP($A156, 'E4 TB Allocation Details'!$A$18:$L$217, MATCH("Customer ID", 'E4 TB Allocation Details'!$A$18:$L$18, 0),FALSE), 'E2 Allocators'!$B$15:$W$361, MATCH('O5 Details by Class &amp; Accounts'!AN$18, 'E2 Allocators'!$B$15:$W$15, 0),FALSE)*$G156)</f>
        <v>0</v>
      </c>
      <c r="AO156" s="1334">
        <f>IF(ISERROR(VLOOKUP(VLOOKUP($A156, 'E4 TB Allocation Details'!$A$18:$L$217, MATCH("Customer ID", 'E4 TB Allocation Details'!$A$18:$L$18, 0),FALSE), 'E2 Allocators'!$B$15:$W$361, MATCH('O5 Details by Class &amp; Accounts'!AO$18, 'E2 Allocators'!$B$15:$W$15, 0),FALSE)*$G156), 0, VLOOKUP(VLOOKUP($A156, 'E4 TB Allocation Details'!$A$18:$L$217, MATCH("Customer ID", 'E4 TB Allocation Details'!$A$18:$L$18, 0),FALSE), 'E2 Allocators'!$B$15:$W$361, MATCH('O5 Details by Class &amp; Accounts'!AO$18, 'E2 Allocators'!$B$15:$W$15, 0),FALSE)*$G156)</f>
        <v>0</v>
      </c>
      <c r="AP156" s="1334">
        <f>IF(ISERROR(VLOOKUP(VLOOKUP($A156, 'E4 TB Allocation Details'!$A$18:$L$217, MATCH("Customer ID", 'E4 TB Allocation Details'!$A$18:$L$18, 0),FALSE), 'E2 Allocators'!$B$15:$W$361, MATCH('O5 Details by Class &amp; Accounts'!AP$18, 'E2 Allocators'!$B$15:$W$15, 0),FALSE)*$G156), 0, VLOOKUP(VLOOKUP($A156, 'E4 TB Allocation Details'!$A$18:$L$217, MATCH("Customer ID", 'E4 TB Allocation Details'!$A$18:$L$18, 0),FALSE), 'E2 Allocators'!$B$15:$W$361, MATCH('O5 Details by Class &amp; Accounts'!AP$18, 'E2 Allocators'!$B$15:$W$15, 0),FALSE)*$G156)</f>
        <v>0</v>
      </c>
      <c r="AQ156" s="1334">
        <f>IF(ISERROR(VLOOKUP(VLOOKUP($A156, 'E4 TB Allocation Details'!$A$18:$L$217, MATCH("Customer ID", 'E4 TB Allocation Details'!$A$18:$L$18, 0),FALSE), 'E2 Allocators'!$B$15:$W$361, MATCH('O5 Details by Class &amp; Accounts'!AQ$18, 'E2 Allocators'!$B$15:$W$15, 0),FALSE)*$G156), 0, VLOOKUP(VLOOKUP($A156, 'E4 TB Allocation Details'!$A$18:$L$217, MATCH("Customer ID", 'E4 TB Allocation Details'!$A$18:$L$18, 0),FALSE), 'E2 Allocators'!$B$15:$W$361, MATCH('O5 Details by Class &amp; Accounts'!AQ$18, 'E2 Allocators'!$B$15:$W$15, 0),FALSE)*$G156)</f>
        <v>0</v>
      </c>
      <c r="AR156" s="1334">
        <f>IF(ISERROR(VLOOKUP(VLOOKUP($A156, 'E4 TB Allocation Details'!$A$18:$L$217, MATCH("Customer ID", 'E4 TB Allocation Details'!$A$18:$L$18, 0),FALSE), 'E2 Allocators'!$B$15:$W$361, MATCH('O5 Details by Class &amp; Accounts'!AR$18, 'E2 Allocators'!$B$15:$W$15, 0),FALSE)*$G156), 0, VLOOKUP(VLOOKUP($A156, 'E4 TB Allocation Details'!$A$18:$L$217, MATCH("Customer ID", 'E4 TB Allocation Details'!$A$18:$L$18, 0),FALSE), 'E2 Allocators'!$B$15:$W$361, MATCH('O5 Details by Class &amp; Accounts'!AR$18, 'E2 Allocators'!$B$15:$W$15, 0),FALSE)*$G156)</f>
        <v>0</v>
      </c>
      <c r="AS156" s="1334">
        <f>IF(ISERROR(VLOOKUP(VLOOKUP($A156, 'E4 TB Allocation Details'!$A$18:$L$217, MATCH("Customer ID", 'E4 TB Allocation Details'!$A$18:$L$18, 0),FALSE), 'E2 Allocators'!$B$15:$W$361, MATCH('O5 Details by Class &amp; Accounts'!AS$18, 'E2 Allocators'!$B$15:$W$15, 0),FALSE)*$G156), 0, VLOOKUP(VLOOKUP($A156, 'E4 TB Allocation Details'!$A$18:$L$217, MATCH("Customer ID", 'E4 TB Allocation Details'!$A$18:$L$18, 0),FALSE), 'E2 Allocators'!$B$15:$W$361, MATCH('O5 Details by Class &amp; Accounts'!AS$18, 'E2 Allocators'!$B$15:$W$15, 0),FALSE)*$G156)</f>
        <v>0</v>
      </c>
      <c r="AT156" s="1334">
        <f>IF(ISERROR(VLOOKUP(VLOOKUP($A156, 'E4 TB Allocation Details'!$A$18:$L$217, MATCH("Customer ID", 'E4 TB Allocation Details'!$A$18:$L$18, 0),FALSE), 'E2 Allocators'!$B$15:$W$361, MATCH('O5 Details by Class &amp; Accounts'!AT$18, 'E2 Allocators'!$B$15:$W$15, 0),FALSE)*$G156), 0, VLOOKUP(VLOOKUP($A156, 'E4 TB Allocation Details'!$A$18:$L$217, MATCH("Customer ID", 'E4 TB Allocation Details'!$A$18:$L$18, 0),FALSE), 'E2 Allocators'!$B$15:$W$361, MATCH('O5 Details by Class &amp; Accounts'!AT$18, 'E2 Allocators'!$B$15:$W$15, 0),FALSE)*$G156)</f>
        <v>0</v>
      </c>
      <c r="AU156" s="1334">
        <f>IF(ISERROR(VLOOKUP(VLOOKUP($A156, 'E4 TB Allocation Details'!$A$18:$L$217, MATCH("Customer ID", 'E4 TB Allocation Details'!$A$18:$L$18, 0),FALSE), 'E2 Allocators'!$B$15:$W$361, MATCH('O5 Details by Class &amp; Accounts'!AU$18, 'E2 Allocators'!$B$15:$W$15, 0),FALSE)*$G156), 0, VLOOKUP(VLOOKUP($A156, 'E4 TB Allocation Details'!$A$18:$L$217, MATCH("Customer ID", 'E4 TB Allocation Details'!$A$18:$L$18, 0),FALSE), 'E2 Allocators'!$B$15:$W$361, MATCH('O5 Details by Class &amp; Accounts'!AU$18, 'E2 Allocators'!$B$15:$W$15, 0),FALSE)*$G156)</f>
        <v>0</v>
      </c>
      <c r="AV156" s="1334">
        <f>IF(ISERROR(VLOOKUP(VLOOKUP($A156, 'E4 TB Allocation Details'!$A$18:$L$217, MATCH("Customer ID", 'E4 TB Allocation Details'!$A$18:$L$18, 0),FALSE), 'E2 Allocators'!$B$15:$W$361, MATCH('O5 Details by Class &amp; Accounts'!AV$18, 'E2 Allocators'!$B$15:$W$15, 0),FALSE)*$G156), 0, VLOOKUP(VLOOKUP($A156, 'E4 TB Allocation Details'!$A$18:$L$217, MATCH("Customer ID", 'E4 TB Allocation Details'!$A$18:$L$18, 0),FALSE), 'E2 Allocators'!$B$15:$W$361, MATCH('O5 Details by Class &amp; Accounts'!AV$18, 'E2 Allocators'!$B$15:$W$15, 0),FALSE)*$G156)</f>
        <v>0</v>
      </c>
      <c r="AW156" s="1334">
        <f>IF(ISERROR(VLOOKUP(VLOOKUP($A156, 'E4 TB Allocation Details'!$A$18:$L$217, MATCH("Customer ID", 'E4 TB Allocation Details'!$A$18:$L$18, 0),FALSE), 'E2 Allocators'!$B$15:$W$361, MATCH('O5 Details by Class &amp; Accounts'!AW$18, 'E2 Allocators'!$B$15:$W$15, 0),FALSE)*$G156), 0, VLOOKUP(VLOOKUP($A156, 'E4 TB Allocation Details'!$A$18:$L$217, MATCH("Customer ID", 'E4 TB Allocation Details'!$A$18:$L$18, 0),FALSE), 'E2 Allocators'!$B$15:$W$361, MATCH('O5 Details by Class &amp; Accounts'!AW$18, 'E2 Allocators'!$B$15:$W$15, 0),FALSE)*$G156)</f>
        <v>0</v>
      </c>
      <c r="AX156" s="1334">
        <f t="shared" si="40"/>
        <v>0</v>
      </c>
      <c r="AY156" s="1334">
        <f>IF(ISERROR(VLOOKUP(VLOOKUP($A156, 'E4 TB Allocation Details'!$A$18:$L$217, MATCH("Misc ID", 'E4 TB Allocation Details'!$A$18:$L$18, 0),FALSE), 'E2 Allocators'!$B$15:$W$361, MATCH('O5 Details by Class &amp; Accounts'!AY$18, 'E2 Allocators'!$B$15:$W$15, 0),FALSE)*$E156), 0, VLOOKUP(VLOOKUP($A156, 'E4 TB Allocation Details'!$A$18:$L$217, MATCH("Misc ID", 'E4 TB Allocation Details'!$A$18:$L$18, 0),FALSE), 'E2 Allocators'!$B$15:$W$361, MATCH('O5 Details by Class &amp; Accounts'!AY$18, 'E2 Allocators'!$B$15:$W$15, 0),FALSE)*$E156)</f>
        <v>0</v>
      </c>
      <c r="AZ156" s="1334">
        <f>IF(ISERROR(VLOOKUP(VLOOKUP($A156, 'E4 TB Allocation Details'!$A$18:$L$217, MATCH("Misc ID", 'E4 TB Allocation Details'!$A$18:$L$18, 0),FALSE), 'E2 Allocators'!$B$15:$W$361, MATCH('O5 Details by Class &amp; Accounts'!AZ$18, 'E2 Allocators'!$B$15:$W$15, 0),FALSE)*$E156), 0, VLOOKUP(VLOOKUP($A156, 'E4 TB Allocation Details'!$A$18:$L$217, MATCH("Misc ID", 'E4 TB Allocation Details'!$A$18:$L$18, 0),FALSE), 'E2 Allocators'!$B$15:$W$361, MATCH('O5 Details by Class &amp; Accounts'!AZ$18, 'E2 Allocators'!$B$15:$W$15, 0),FALSE)*$E156)</f>
        <v>0</v>
      </c>
      <c r="BA156" s="1334">
        <f>IF(ISERROR(VLOOKUP(VLOOKUP($A156, 'E4 TB Allocation Details'!$A$18:$L$217, MATCH("Misc ID", 'E4 TB Allocation Details'!$A$18:$L$18, 0),FALSE), 'E2 Allocators'!$B$15:$W$361, MATCH('O5 Details by Class &amp; Accounts'!BA$18, 'E2 Allocators'!$B$15:$W$15, 0),FALSE)*$E156), 0, VLOOKUP(VLOOKUP($A156, 'E4 TB Allocation Details'!$A$18:$L$217, MATCH("Misc ID", 'E4 TB Allocation Details'!$A$18:$L$18, 0),FALSE), 'E2 Allocators'!$B$15:$W$361, MATCH('O5 Details by Class &amp; Accounts'!BA$18, 'E2 Allocators'!$B$15:$W$15, 0),FALSE)*$E156)</f>
        <v>0</v>
      </c>
      <c r="BB156" s="1334">
        <f>IF(ISERROR(VLOOKUP(VLOOKUP($A156, 'E4 TB Allocation Details'!$A$18:$L$217, MATCH("Misc ID", 'E4 TB Allocation Details'!$A$18:$L$18, 0),FALSE), 'E2 Allocators'!$B$15:$W$361, MATCH('O5 Details by Class &amp; Accounts'!BB$18, 'E2 Allocators'!$B$15:$W$15, 0),FALSE)*$E156), 0, VLOOKUP(VLOOKUP($A156, 'E4 TB Allocation Details'!$A$18:$L$217, MATCH("Misc ID", 'E4 TB Allocation Details'!$A$18:$L$18, 0),FALSE), 'E2 Allocators'!$B$15:$W$361, MATCH('O5 Details by Class &amp; Accounts'!BB$18, 'E2 Allocators'!$B$15:$W$15, 0),FALSE)*$E156)</f>
        <v>0</v>
      </c>
      <c r="BC156" s="1334">
        <f>IF(ISERROR(VLOOKUP(VLOOKUP($A156, 'E4 TB Allocation Details'!$A$18:$L$217, MATCH("Misc ID", 'E4 TB Allocation Details'!$A$18:$L$18, 0),FALSE), 'E2 Allocators'!$B$15:$W$361, MATCH('O5 Details by Class &amp; Accounts'!BC$18, 'E2 Allocators'!$B$15:$W$15, 0),FALSE)*$E156), 0, VLOOKUP(VLOOKUP($A156, 'E4 TB Allocation Details'!$A$18:$L$217, MATCH("Misc ID", 'E4 TB Allocation Details'!$A$18:$L$18, 0),FALSE), 'E2 Allocators'!$B$15:$W$361, MATCH('O5 Details by Class &amp; Accounts'!BC$18, 'E2 Allocators'!$B$15:$W$15, 0),FALSE)*$E156)</f>
        <v>0</v>
      </c>
      <c r="BD156" s="1334">
        <f>IF(ISERROR(VLOOKUP(VLOOKUP($A156, 'E4 TB Allocation Details'!$A$18:$L$217, MATCH("Misc ID", 'E4 TB Allocation Details'!$A$18:$L$18, 0),FALSE), 'E2 Allocators'!$B$15:$W$361, MATCH('O5 Details by Class &amp; Accounts'!BD$18, 'E2 Allocators'!$B$15:$W$15, 0),FALSE)*$E156), 0, VLOOKUP(VLOOKUP($A156, 'E4 TB Allocation Details'!$A$18:$L$217, MATCH("Misc ID", 'E4 TB Allocation Details'!$A$18:$L$18, 0),FALSE), 'E2 Allocators'!$B$15:$W$361, MATCH('O5 Details by Class &amp; Accounts'!BD$18, 'E2 Allocators'!$B$15:$W$15, 0),FALSE)*$E156)</f>
        <v>0</v>
      </c>
      <c r="BE156" s="1334">
        <f>IF(ISERROR(VLOOKUP(VLOOKUP($A156, 'E4 TB Allocation Details'!$A$18:$L$217, MATCH("Misc ID", 'E4 TB Allocation Details'!$A$18:$L$18, 0),FALSE), 'E2 Allocators'!$B$15:$W$361, MATCH('O5 Details by Class &amp; Accounts'!BE$18, 'E2 Allocators'!$B$15:$W$15, 0),FALSE)*$E156), 0, VLOOKUP(VLOOKUP($A156, 'E4 TB Allocation Details'!$A$18:$L$217, MATCH("Misc ID", 'E4 TB Allocation Details'!$A$18:$L$18, 0),FALSE), 'E2 Allocators'!$B$15:$W$361, MATCH('O5 Details by Class &amp; Accounts'!BE$18, 'E2 Allocators'!$B$15:$W$15, 0),FALSE)*$E156)</f>
        <v>0</v>
      </c>
      <c r="BF156" s="1334">
        <f>IF(ISERROR(VLOOKUP(VLOOKUP($A156, 'E4 TB Allocation Details'!$A$18:$L$217, MATCH("Misc ID", 'E4 TB Allocation Details'!$A$18:$L$18, 0),FALSE), 'E2 Allocators'!$B$15:$W$361, MATCH('O5 Details by Class &amp; Accounts'!BF$18, 'E2 Allocators'!$B$15:$W$15, 0),FALSE)*$E156), 0, VLOOKUP(VLOOKUP($A156, 'E4 TB Allocation Details'!$A$18:$L$217, MATCH("Misc ID", 'E4 TB Allocation Details'!$A$18:$L$18, 0),FALSE), 'E2 Allocators'!$B$15:$W$361, MATCH('O5 Details by Class &amp; Accounts'!BF$18, 'E2 Allocators'!$B$15:$W$15, 0),FALSE)*$E156)</f>
        <v>0</v>
      </c>
      <c r="BG156" s="1334">
        <f>IF(ISERROR(VLOOKUP(VLOOKUP($A156, 'E4 TB Allocation Details'!$A$18:$L$217, MATCH("Misc ID", 'E4 TB Allocation Details'!$A$18:$L$18, 0),FALSE), 'E2 Allocators'!$B$15:$W$361, MATCH('O5 Details by Class &amp; Accounts'!BG$18, 'E2 Allocators'!$B$15:$W$15, 0),FALSE)*$E156), 0, VLOOKUP(VLOOKUP($A156, 'E4 TB Allocation Details'!$A$18:$L$217, MATCH("Misc ID", 'E4 TB Allocation Details'!$A$18:$L$18, 0),FALSE), 'E2 Allocators'!$B$15:$W$361, MATCH('O5 Details by Class &amp; Accounts'!BG$18, 'E2 Allocators'!$B$15:$W$15, 0),FALSE)*$E156)</f>
        <v>0</v>
      </c>
      <c r="BH156" s="1334">
        <f>IF(ISERROR(VLOOKUP(VLOOKUP($A156, 'E4 TB Allocation Details'!$A$18:$L$217, MATCH("Misc ID", 'E4 TB Allocation Details'!$A$18:$L$18, 0),FALSE), 'E2 Allocators'!$B$15:$W$361, MATCH('O5 Details by Class &amp; Accounts'!BH$18, 'E2 Allocators'!$B$15:$W$15, 0),FALSE)*$E156), 0, VLOOKUP(VLOOKUP($A156, 'E4 TB Allocation Details'!$A$18:$L$217, MATCH("Misc ID", 'E4 TB Allocation Details'!$A$18:$L$18, 0),FALSE), 'E2 Allocators'!$B$15:$W$361, MATCH('O5 Details by Class &amp; Accounts'!BH$18, 'E2 Allocators'!$B$15:$W$15, 0),FALSE)*$E156)</f>
        <v>0</v>
      </c>
      <c r="BI156" s="1334">
        <f>IF(ISERROR(VLOOKUP(VLOOKUP($A156, 'E4 TB Allocation Details'!$A$18:$L$217, MATCH("Misc ID", 'E4 TB Allocation Details'!$A$18:$L$18, 0),FALSE), 'E2 Allocators'!$B$15:$W$361, MATCH('O5 Details by Class &amp; Accounts'!BI$18, 'E2 Allocators'!$B$15:$W$15, 0),FALSE)*$E156), 0, VLOOKUP(VLOOKUP($A156, 'E4 TB Allocation Details'!$A$18:$L$217, MATCH("Misc ID", 'E4 TB Allocation Details'!$A$18:$L$18, 0),FALSE), 'E2 Allocators'!$B$15:$W$361, MATCH('O5 Details by Class &amp; Accounts'!BI$18, 'E2 Allocators'!$B$15:$W$15, 0),FALSE)*$E156)</f>
        <v>0</v>
      </c>
      <c r="BJ156" s="1334">
        <f>IF(ISERROR(VLOOKUP(VLOOKUP($A156, 'E4 TB Allocation Details'!$A$18:$L$217, MATCH("Misc ID", 'E4 TB Allocation Details'!$A$18:$L$18, 0),FALSE), 'E2 Allocators'!$B$15:$W$361, MATCH('O5 Details by Class &amp; Accounts'!BJ$18, 'E2 Allocators'!$B$15:$W$15, 0),FALSE)*$E156), 0, VLOOKUP(VLOOKUP($A156, 'E4 TB Allocation Details'!$A$18:$L$217, MATCH("Misc ID", 'E4 TB Allocation Details'!$A$18:$L$18, 0),FALSE), 'E2 Allocators'!$B$15:$W$361, MATCH('O5 Details by Class &amp; Accounts'!BJ$18, 'E2 Allocators'!$B$15:$W$15, 0),FALSE)*$E156)</f>
        <v>0</v>
      </c>
      <c r="BK156" s="1334">
        <f>IF(ISERROR(VLOOKUP(VLOOKUP($A156, 'E4 TB Allocation Details'!$A$18:$L$217, MATCH("Misc ID", 'E4 TB Allocation Details'!$A$18:$L$18, 0),FALSE), 'E2 Allocators'!$B$15:$W$361, MATCH('O5 Details by Class &amp; Accounts'!BK$18, 'E2 Allocators'!$B$15:$W$15, 0),FALSE)*$E156), 0, VLOOKUP(VLOOKUP($A156, 'E4 TB Allocation Details'!$A$18:$L$217, MATCH("Misc ID", 'E4 TB Allocation Details'!$A$18:$L$18, 0),FALSE), 'E2 Allocators'!$B$15:$W$361, MATCH('O5 Details by Class &amp; Accounts'!BK$18, 'E2 Allocators'!$B$15:$W$15, 0),FALSE)*$E156)</f>
        <v>0</v>
      </c>
      <c r="BL156" s="1334">
        <f>IF(ISERROR(VLOOKUP(VLOOKUP($A156, 'E4 TB Allocation Details'!$A$18:$L$217, MATCH("Misc ID", 'E4 TB Allocation Details'!$A$18:$L$18, 0),FALSE), 'E2 Allocators'!$B$15:$W$361, MATCH('O5 Details by Class &amp; Accounts'!BL$18, 'E2 Allocators'!$B$15:$W$15, 0),FALSE)*$E156), 0, VLOOKUP(VLOOKUP($A156, 'E4 TB Allocation Details'!$A$18:$L$217, MATCH("Misc ID", 'E4 TB Allocation Details'!$A$18:$L$18, 0),FALSE), 'E2 Allocators'!$B$15:$W$361, MATCH('O5 Details by Class &amp; Accounts'!BL$18, 'E2 Allocators'!$B$15:$W$15, 0),FALSE)*$E156)</f>
        <v>0</v>
      </c>
      <c r="BM156" s="1334">
        <f>IF(ISERROR(VLOOKUP(VLOOKUP($A156, 'E4 TB Allocation Details'!$A$18:$L$217, MATCH("Misc ID", 'E4 TB Allocation Details'!$A$18:$L$18, 0),FALSE), 'E2 Allocators'!$B$15:$W$361, MATCH('O5 Details by Class &amp; Accounts'!BM$18, 'E2 Allocators'!$B$15:$W$15, 0),FALSE)*$E156), 0, VLOOKUP(VLOOKUP($A156, 'E4 TB Allocation Details'!$A$18:$L$217, MATCH("Misc ID", 'E4 TB Allocation Details'!$A$18:$L$18, 0),FALSE), 'E2 Allocators'!$B$15:$W$361, MATCH('O5 Details by Class &amp; Accounts'!BM$18, 'E2 Allocators'!$B$15:$W$15, 0),FALSE)*$E156)</f>
        <v>0</v>
      </c>
      <c r="BN156" s="1334">
        <f>IF(ISERROR(VLOOKUP(VLOOKUP($A156, 'E4 TB Allocation Details'!$A$18:$L$217, MATCH("Misc ID", 'E4 TB Allocation Details'!$A$18:$L$18, 0),FALSE), 'E2 Allocators'!$B$15:$W$361, MATCH('O5 Details by Class &amp; Accounts'!BN$18, 'E2 Allocators'!$B$15:$W$15, 0),FALSE)*$E156), 0, VLOOKUP(VLOOKUP($A156, 'E4 TB Allocation Details'!$A$18:$L$217, MATCH("Misc ID", 'E4 TB Allocation Details'!$A$18:$L$18, 0),FALSE), 'E2 Allocators'!$B$15:$W$361, MATCH('O5 Details by Class &amp; Accounts'!BN$18, 'E2 Allocators'!$B$15:$W$15, 0),FALSE)*$E156)</f>
        <v>0</v>
      </c>
      <c r="BO156" s="1334">
        <f>IF(ISERROR(VLOOKUP(VLOOKUP($A156, 'E4 TB Allocation Details'!$A$18:$L$217, MATCH("Misc ID", 'E4 TB Allocation Details'!$A$18:$L$18, 0),FALSE), 'E2 Allocators'!$B$15:$W$361, MATCH('O5 Details by Class &amp; Accounts'!BO$18, 'E2 Allocators'!$B$15:$W$15, 0),FALSE)*$E156), 0, VLOOKUP(VLOOKUP($A156, 'E4 TB Allocation Details'!$A$18:$L$217, MATCH("Misc ID", 'E4 TB Allocation Details'!$A$18:$L$18, 0),FALSE), 'E2 Allocators'!$B$15:$W$361, MATCH('O5 Details by Class &amp; Accounts'!BO$18, 'E2 Allocators'!$B$15:$W$15, 0),FALSE)*$E156)</f>
        <v>0</v>
      </c>
      <c r="BP156" s="1334">
        <f>IF(ISERROR(VLOOKUP(VLOOKUP($A156, 'E4 TB Allocation Details'!$A$18:$L$217, MATCH("Misc ID", 'E4 TB Allocation Details'!$A$18:$L$18, 0),FALSE), 'E2 Allocators'!$B$15:$W$361, MATCH('O5 Details by Class &amp; Accounts'!BP$18, 'E2 Allocators'!$B$15:$W$15, 0),FALSE)*$E156), 0, VLOOKUP(VLOOKUP($A156, 'E4 TB Allocation Details'!$A$18:$L$217, MATCH("Misc ID", 'E4 TB Allocation Details'!$A$18:$L$18, 0),FALSE), 'E2 Allocators'!$B$15:$W$361, MATCH('O5 Details by Class &amp; Accounts'!BP$18, 'E2 Allocators'!$B$15:$W$15, 0),FALSE)*$E156)</f>
        <v>0</v>
      </c>
      <c r="BQ156" s="1334">
        <f>IF(ISERROR(VLOOKUP(VLOOKUP($A156, 'E4 TB Allocation Details'!$A$18:$L$217, MATCH("Misc ID", 'E4 TB Allocation Details'!$A$18:$L$18, 0),FALSE), 'E2 Allocators'!$B$15:$W$361, MATCH('O5 Details by Class &amp; Accounts'!BQ$18, 'E2 Allocators'!$B$15:$W$15, 0),FALSE)*$E156), 0, VLOOKUP(VLOOKUP($A156, 'E4 TB Allocation Details'!$A$18:$L$217, MATCH("Misc ID", 'E4 TB Allocation Details'!$A$18:$L$18, 0),FALSE), 'E2 Allocators'!$B$15:$W$361, MATCH('O5 Details by Class &amp; Accounts'!BQ$18, 'E2 Allocators'!$B$15:$W$15, 0),FALSE)*$E156)</f>
        <v>0</v>
      </c>
      <c r="BR156" s="1334">
        <f>IF(ISERROR(VLOOKUP(VLOOKUP($A156, 'E4 TB Allocation Details'!$A$18:$L$217, MATCH("Misc ID", 'E4 TB Allocation Details'!$A$18:$L$18, 0),FALSE), 'E2 Allocators'!$B$15:$W$361, MATCH('O5 Details by Class &amp; Accounts'!BR$18, 'E2 Allocators'!$B$15:$W$15, 0),FALSE)*$E156), 0, VLOOKUP(VLOOKUP($A156, 'E4 TB Allocation Details'!$A$18:$L$217, MATCH("Misc ID", 'E4 TB Allocation Details'!$A$18:$L$18, 0),FALSE), 'E2 Allocators'!$B$15:$W$361, MATCH('O5 Details by Class &amp; Accounts'!BR$18, 'E2 Allocators'!$B$15:$W$15, 0),FALSE)*$E156)</f>
        <v>0</v>
      </c>
      <c r="BS156" s="1334">
        <f t="shared" si="41"/>
        <v>0</v>
      </c>
      <c r="BT156" s="1334">
        <f>IF(ISERROR(VLOOKUP(VLOOKUP($A156, 'E4 TB Allocation Details'!$A$18:$L$217, MATCH("A &amp; G ID", 'E4 TB Allocation Details'!$A$18:$L$18, 0),FALSE), 'E2 Allocators'!$B$15:$W$361, MATCH('O5 Details by Class &amp; Accounts'!BT$18, 'E2 Allocators'!$B$15:$W$15, 0),FALSE)*$E156), 0, VLOOKUP(VLOOKUP($A156, 'E4 TB Allocation Details'!$A$18:$L$217, MATCH("A &amp; G ID", 'E4 TB Allocation Details'!$A$18:$L$18, 0),FALSE), 'E2 Allocators'!$B$15:$W$361, MATCH('O5 Details by Class &amp; Accounts'!BT$18, 'E2 Allocators'!$B$15:$W$15, 0),FALSE)*$E156)</f>
        <v>0</v>
      </c>
      <c r="BU156" s="1334">
        <f>IF(ISERROR(VLOOKUP(VLOOKUP($A156, 'E4 TB Allocation Details'!$A$18:$L$217, MATCH("A &amp; G ID", 'E4 TB Allocation Details'!$A$18:$L$18, 0),FALSE), 'E2 Allocators'!$B$15:$W$361, MATCH('O5 Details by Class &amp; Accounts'!BU$18, 'E2 Allocators'!$B$15:$W$15, 0),FALSE)*$E156), 0, VLOOKUP(VLOOKUP($A156, 'E4 TB Allocation Details'!$A$18:$L$217, MATCH("A &amp; G ID", 'E4 TB Allocation Details'!$A$18:$L$18, 0),FALSE), 'E2 Allocators'!$B$15:$W$361, MATCH('O5 Details by Class &amp; Accounts'!BU$18, 'E2 Allocators'!$B$15:$W$15, 0),FALSE)*$E156)</f>
        <v>0</v>
      </c>
      <c r="BV156" s="1334">
        <f>IF(ISERROR(VLOOKUP(VLOOKUP($A156, 'E4 TB Allocation Details'!$A$18:$L$217, MATCH("A &amp; G ID", 'E4 TB Allocation Details'!$A$18:$L$18, 0),FALSE), 'E2 Allocators'!$B$15:$W$361, MATCH('O5 Details by Class &amp; Accounts'!BV$18, 'E2 Allocators'!$B$15:$W$15, 0),FALSE)*$E156), 0, VLOOKUP(VLOOKUP($A156, 'E4 TB Allocation Details'!$A$18:$L$217, MATCH("A &amp; G ID", 'E4 TB Allocation Details'!$A$18:$L$18, 0),FALSE), 'E2 Allocators'!$B$15:$W$361, MATCH('O5 Details by Class &amp; Accounts'!BV$18, 'E2 Allocators'!$B$15:$W$15, 0),FALSE)*$E156)</f>
        <v>0</v>
      </c>
      <c r="BW156" s="1334">
        <f>IF(ISERROR(VLOOKUP(VLOOKUP($A156, 'E4 TB Allocation Details'!$A$18:$L$217, MATCH("A &amp; G ID", 'E4 TB Allocation Details'!$A$18:$L$18, 0),FALSE), 'E2 Allocators'!$B$15:$W$361, MATCH('O5 Details by Class &amp; Accounts'!BW$18, 'E2 Allocators'!$B$15:$W$15, 0),FALSE)*$E156), 0, VLOOKUP(VLOOKUP($A156, 'E4 TB Allocation Details'!$A$18:$L$217, MATCH("A &amp; G ID", 'E4 TB Allocation Details'!$A$18:$L$18, 0),FALSE), 'E2 Allocators'!$B$15:$W$361, MATCH('O5 Details by Class &amp; Accounts'!BW$18, 'E2 Allocators'!$B$15:$W$15, 0),FALSE)*$E156)</f>
        <v>0</v>
      </c>
      <c r="BX156" s="1334">
        <f>IF(ISERROR(VLOOKUP(VLOOKUP($A156, 'E4 TB Allocation Details'!$A$18:$L$217, MATCH("A &amp; G ID", 'E4 TB Allocation Details'!$A$18:$L$18, 0),FALSE), 'E2 Allocators'!$B$15:$W$361, MATCH('O5 Details by Class &amp; Accounts'!BX$18, 'E2 Allocators'!$B$15:$W$15, 0),FALSE)*$E156), 0, VLOOKUP(VLOOKUP($A156, 'E4 TB Allocation Details'!$A$18:$L$217, MATCH("A &amp; G ID", 'E4 TB Allocation Details'!$A$18:$L$18, 0),FALSE), 'E2 Allocators'!$B$15:$W$361, MATCH('O5 Details by Class &amp; Accounts'!BX$18, 'E2 Allocators'!$B$15:$W$15, 0),FALSE)*$E156)</f>
        <v>0</v>
      </c>
      <c r="BY156" s="1334">
        <f>IF(ISERROR(VLOOKUP(VLOOKUP($A156, 'E4 TB Allocation Details'!$A$18:$L$217, MATCH("A &amp; G ID", 'E4 TB Allocation Details'!$A$18:$L$18, 0),FALSE), 'E2 Allocators'!$B$15:$W$361, MATCH('O5 Details by Class &amp; Accounts'!BY$18, 'E2 Allocators'!$B$15:$W$15, 0),FALSE)*$E156), 0, VLOOKUP(VLOOKUP($A156, 'E4 TB Allocation Details'!$A$18:$L$217, MATCH("A &amp; G ID", 'E4 TB Allocation Details'!$A$18:$L$18, 0),FALSE), 'E2 Allocators'!$B$15:$W$361, MATCH('O5 Details by Class &amp; Accounts'!BY$18, 'E2 Allocators'!$B$15:$W$15, 0),FALSE)*$E156)</f>
        <v>0</v>
      </c>
      <c r="BZ156" s="1334">
        <f>IF(ISERROR(VLOOKUP(VLOOKUP($A156, 'E4 TB Allocation Details'!$A$18:$L$217, MATCH("A &amp; G ID", 'E4 TB Allocation Details'!$A$18:$L$18, 0),FALSE), 'E2 Allocators'!$B$15:$W$361, MATCH('O5 Details by Class &amp; Accounts'!BZ$18, 'E2 Allocators'!$B$15:$W$15, 0),FALSE)*$E156), 0, VLOOKUP(VLOOKUP($A156, 'E4 TB Allocation Details'!$A$18:$L$217, MATCH("A &amp; G ID", 'E4 TB Allocation Details'!$A$18:$L$18, 0),FALSE), 'E2 Allocators'!$B$15:$W$361, MATCH('O5 Details by Class &amp; Accounts'!BZ$18, 'E2 Allocators'!$B$15:$W$15, 0),FALSE)*$E156)</f>
        <v>0</v>
      </c>
      <c r="CA156" s="1334">
        <f>IF(ISERROR(VLOOKUP(VLOOKUP($A156, 'E4 TB Allocation Details'!$A$18:$L$217, MATCH("A &amp; G ID", 'E4 TB Allocation Details'!$A$18:$L$18, 0),FALSE), 'E2 Allocators'!$B$15:$W$361, MATCH('O5 Details by Class &amp; Accounts'!CA$18, 'E2 Allocators'!$B$15:$W$15, 0),FALSE)*$E156), 0, VLOOKUP(VLOOKUP($A156, 'E4 TB Allocation Details'!$A$18:$L$217, MATCH("A &amp; G ID", 'E4 TB Allocation Details'!$A$18:$L$18, 0),FALSE), 'E2 Allocators'!$B$15:$W$361, MATCH('O5 Details by Class &amp; Accounts'!CA$18, 'E2 Allocators'!$B$15:$W$15, 0),FALSE)*$E156)</f>
        <v>0</v>
      </c>
      <c r="CB156" s="1334">
        <f>IF(ISERROR(VLOOKUP(VLOOKUP($A156, 'E4 TB Allocation Details'!$A$18:$L$217, MATCH("A &amp; G ID", 'E4 TB Allocation Details'!$A$18:$L$18, 0),FALSE), 'E2 Allocators'!$B$15:$W$361, MATCH('O5 Details by Class &amp; Accounts'!CB$18, 'E2 Allocators'!$B$15:$W$15, 0),FALSE)*$E156), 0, VLOOKUP(VLOOKUP($A156, 'E4 TB Allocation Details'!$A$18:$L$217, MATCH("A &amp; G ID", 'E4 TB Allocation Details'!$A$18:$L$18, 0),FALSE), 'E2 Allocators'!$B$15:$W$361, MATCH('O5 Details by Class &amp; Accounts'!CB$18, 'E2 Allocators'!$B$15:$W$15, 0),FALSE)*$E156)</f>
        <v>0</v>
      </c>
      <c r="CC156" s="1334">
        <f>IF(ISERROR(VLOOKUP(VLOOKUP($A156, 'E4 TB Allocation Details'!$A$18:$L$217, MATCH("A &amp; G ID", 'E4 TB Allocation Details'!$A$18:$L$18, 0),FALSE), 'E2 Allocators'!$B$15:$W$361, MATCH('O5 Details by Class &amp; Accounts'!CC$18, 'E2 Allocators'!$B$15:$W$15, 0),FALSE)*$E156), 0, VLOOKUP(VLOOKUP($A156, 'E4 TB Allocation Details'!$A$18:$L$217, MATCH("A &amp; G ID", 'E4 TB Allocation Details'!$A$18:$L$18, 0),FALSE), 'E2 Allocators'!$B$15:$W$361, MATCH('O5 Details by Class &amp; Accounts'!CC$18, 'E2 Allocators'!$B$15:$W$15, 0),FALSE)*$E156)</f>
        <v>0</v>
      </c>
      <c r="CD156" s="1334">
        <f>IF(ISERROR(VLOOKUP(VLOOKUP($A156, 'E4 TB Allocation Details'!$A$18:$L$217, MATCH("A &amp; G ID", 'E4 TB Allocation Details'!$A$18:$L$18, 0),FALSE), 'E2 Allocators'!$B$15:$W$361, MATCH('O5 Details by Class &amp; Accounts'!CD$18, 'E2 Allocators'!$B$15:$W$15, 0),FALSE)*$E156), 0, VLOOKUP(VLOOKUP($A156, 'E4 TB Allocation Details'!$A$18:$L$217, MATCH("A &amp; G ID", 'E4 TB Allocation Details'!$A$18:$L$18, 0),FALSE), 'E2 Allocators'!$B$15:$W$361, MATCH('O5 Details by Class &amp; Accounts'!CD$18, 'E2 Allocators'!$B$15:$W$15, 0),FALSE)*$E156)</f>
        <v>0</v>
      </c>
      <c r="CE156" s="1334">
        <f>IF(ISERROR(VLOOKUP(VLOOKUP($A156, 'E4 TB Allocation Details'!$A$18:$L$217, MATCH("A &amp; G ID", 'E4 TB Allocation Details'!$A$18:$L$18, 0),FALSE), 'E2 Allocators'!$B$15:$W$361, MATCH('O5 Details by Class &amp; Accounts'!CE$18, 'E2 Allocators'!$B$15:$W$15, 0),FALSE)*$E156), 0, VLOOKUP(VLOOKUP($A156, 'E4 TB Allocation Details'!$A$18:$L$217, MATCH("A &amp; G ID", 'E4 TB Allocation Details'!$A$18:$L$18, 0),FALSE), 'E2 Allocators'!$B$15:$W$361, MATCH('O5 Details by Class &amp; Accounts'!CE$18, 'E2 Allocators'!$B$15:$W$15, 0),FALSE)*$E156)</f>
        <v>0</v>
      </c>
      <c r="CF156" s="1334">
        <f>IF(ISERROR(VLOOKUP(VLOOKUP($A156, 'E4 TB Allocation Details'!$A$18:$L$217, MATCH("A &amp; G ID", 'E4 TB Allocation Details'!$A$18:$L$18, 0),FALSE), 'E2 Allocators'!$B$15:$W$361, MATCH('O5 Details by Class &amp; Accounts'!CF$18, 'E2 Allocators'!$B$15:$W$15, 0),FALSE)*$E156), 0, VLOOKUP(VLOOKUP($A156, 'E4 TB Allocation Details'!$A$18:$L$217, MATCH("A &amp; G ID", 'E4 TB Allocation Details'!$A$18:$L$18, 0),FALSE), 'E2 Allocators'!$B$15:$W$361, MATCH('O5 Details by Class &amp; Accounts'!CF$18, 'E2 Allocators'!$B$15:$W$15, 0),FALSE)*$E156)</f>
        <v>0</v>
      </c>
      <c r="CG156" s="1334">
        <f>IF(ISERROR(VLOOKUP(VLOOKUP($A156, 'E4 TB Allocation Details'!$A$18:$L$217, MATCH("A &amp; G ID", 'E4 TB Allocation Details'!$A$18:$L$18, 0),FALSE), 'E2 Allocators'!$B$15:$W$361, MATCH('O5 Details by Class &amp; Accounts'!CG$18, 'E2 Allocators'!$B$15:$W$15, 0),FALSE)*$E156), 0, VLOOKUP(VLOOKUP($A156, 'E4 TB Allocation Details'!$A$18:$L$217, MATCH("A &amp; G ID", 'E4 TB Allocation Details'!$A$18:$L$18, 0),FALSE), 'E2 Allocators'!$B$15:$W$361, MATCH('O5 Details by Class &amp; Accounts'!CG$18, 'E2 Allocators'!$B$15:$W$15, 0),FALSE)*$E156)</f>
        <v>0</v>
      </c>
      <c r="CH156" s="1334">
        <f>IF(ISERROR(VLOOKUP(VLOOKUP($A156, 'E4 TB Allocation Details'!$A$18:$L$217, MATCH("A &amp; G ID", 'E4 TB Allocation Details'!$A$18:$L$18, 0),FALSE), 'E2 Allocators'!$B$15:$W$361, MATCH('O5 Details by Class &amp; Accounts'!CH$18, 'E2 Allocators'!$B$15:$W$15, 0),FALSE)*$E156), 0, VLOOKUP(VLOOKUP($A156, 'E4 TB Allocation Details'!$A$18:$L$217, MATCH("A &amp; G ID", 'E4 TB Allocation Details'!$A$18:$L$18, 0),FALSE), 'E2 Allocators'!$B$15:$W$361, MATCH('O5 Details by Class &amp; Accounts'!CH$18, 'E2 Allocators'!$B$15:$W$15, 0),FALSE)*$E156)</f>
        <v>0</v>
      </c>
      <c r="CI156" s="1334">
        <f>IF(ISERROR(VLOOKUP(VLOOKUP($A156, 'E4 TB Allocation Details'!$A$18:$L$217, MATCH("A &amp; G ID", 'E4 TB Allocation Details'!$A$18:$L$18, 0),FALSE), 'E2 Allocators'!$B$15:$W$361, MATCH('O5 Details by Class &amp; Accounts'!CI$18, 'E2 Allocators'!$B$15:$W$15, 0),FALSE)*$E156), 0, VLOOKUP(VLOOKUP($A156, 'E4 TB Allocation Details'!$A$18:$L$217, MATCH("A &amp; G ID", 'E4 TB Allocation Details'!$A$18:$L$18, 0),FALSE), 'E2 Allocators'!$B$15:$W$361, MATCH('O5 Details by Class &amp; Accounts'!CI$18, 'E2 Allocators'!$B$15:$W$15, 0),FALSE)*$E156)</f>
        <v>0</v>
      </c>
      <c r="CJ156" s="1334">
        <f>IF(ISERROR(VLOOKUP(VLOOKUP($A156, 'E4 TB Allocation Details'!$A$18:$L$217, MATCH("A &amp; G ID", 'E4 TB Allocation Details'!$A$18:$L$18, 0),FALSE), 'E2 Allocators'!$B$15:$W$361, MATCH('O5 Details by Class &amp; Accounts'!CJ$18, 'E2 Allocators'!$B$15:$W$15, 0),FALSE)*$E156), 0, VLOOKUP(VLOOKUP($A156, 'E4 TB Allocation Details'!$A$18:$L$217, MATCH("A &amp; G ID", 'E4 TB Allocation Details'!$A$18:$L$18, 0),FALSE), 'E2 Allocators'!$B$15:$W$361, MATCH('O5 Details by Class &amp; Accounts'!CJ$18, 'E2 Allocators'!$B$15:$W$15, 0),FALSE)*$E156)</f>
        <v>0</v>
      </c>
      <c r="CK156" s="1334">
        <f>IF(ISERROR(VLOOKUP(VLOOKUP($A156, 'E4 TB Allocation Details'!$A$18:$L$217, MATCH("A &amp; G ID", 'E4 TB Allocation Details'!$A$18:$L$18, 0),FALSE), 'E2 Allocators'!$B$15:$W$361, MATCH('O5 Details by Class &amp; Accounts'!CK$18, 'E2 Allocators'!$B$15:$W$15, 0),FALSE)*$E156), 0, VLOOKUP(VLOOKUP($A156, 'E4 TB Allocation Details'!$A$18:$L$217, MATCH("A &amp; G ID", 'E4 TB Allocation Details'!$A$18:$L$18, 0),FALSE), 'E2 Allocators'!$B$15:$W$361, MATCH('O5 Details by Class &amp; Accounts'!CK$18, 'E2 Allocators'!$B$15:$W$15, 0),FALSE)*$E156)</f>
        <v>0</v>
      </c>
      <c r="CL156" s="1334">
        <f>IF(ISERROR(VLOOKUP(VLOOKUP($A156, 'E4 TB Allocation Details'!$A$18:$L$217, MATCH("A &amp; G ID", 'E4 TB Allocation Details'!$A$18:$L$18, 0),FALSE), 'E2 Allocators'!$B$15:$W$361, MATCH('O5 Details by Class &amp; Accounts'!CL$18, 'E2 Allocators'!$B$15:$W$15, 0),FALSE)*$E156), 0, VLOOKUP(VLOOKUP($A156, 'E4 TB Allocation Details'!$A$18:$L$217, MATCH("A &amp; G ID", 'E4 TB Allocation Details'!$A$18:$L$18, 0),FALSE), 'E2 Allocators'!$B$15:$W$361, MATCH('O5 Details by Class &amp; Accounts'!CL$18, 'E2 Allocators'!$B$15:$W$15, 0),FALSE)*$E156)</f>
        <v>0</v>
      </c>
      <c r="CM156" s="1334">
        <f>IF(ISERROR(VLOOKUP(VLOOKUP($A156, 'E4 TB Allocation Details'!$A$18:$L$217, MATCH("A &amp; G ID", 'E4 TB Allocation Details'!$A$18:$L$18, 0),FALSE), 'E2 Allocators'!$B$15:$W$361, MATCH('O5 Details by Class &amp; Accounts'!CM$18, 'E2 Allocators'!$B$15:$W$15, 0),FALSE)*$E156), 0, VLOOKUP(VLOOKUP($A156, 'E4 TB Allocation Details'!$A$18:$L$217, MATCH("A &amp; G ID", 'E4 TB Allocation Details'!$A$18:$L$18, 0),FALSE), 'E2 Allocators'!$B$15:$W$361, MATCH('O5 Details by Class &amp; Accounts'!CM$18, 'E2 Allocators'!$B$15:$W$15, 0),FALSE)*$E156)</f>
        <v>0</v>
      </c>
      <c r="CN156" s="1334">
        <f t="shared" si="42"/>
        <v>0</v>
      </c>
      <c r="CO156" s="1670">
        <f t="shared" si="43"/>
        <v>0</v>
      </c>
      <c r="CQ156" s="1926">
        <v>1820</v>
      </c>
    </row>
    <row r="157" spans="1:95" s="64" customFormat="1" ht="12.75" x14ac:dyDescent="0.2">
      <c r="A157" s="1102">
        <v>5120</v>
      </c>
      <c r="B157" s="1101" t="s">
        <v>8</v>
      </c>
      <c r="C157" s="1667">
        <f>IF(ISERROR(VLOOKUP($A157,'I3 TB Data'!$A$20:$H$465,MATCH('O5 Details by Class &amp; Accounts'!$C$18, 'I3 TB Data'!$A$20:$H$20,0),0)), 0, VLOOKUP($A157,'I3 TB Data'!$A$20:$H$465,MATCH('O5 Details by Class &amp; Accounts'!$C$18,'I3 TB Data'!$A$20:$H$20,0),0))</f>
        <v>9000</v>
      </c>
      <c r="D157" s="1668"/>
      <c r="E157" s="1667">
        <f t="shared" si="44"/>
        <v>9000</v>
      </c>
      <c r="F157" s="1669">
        <f>IF(ISERROR(VLOOKUP($A157, 'E1 Categorization'!A33:E123, MATCH("Customer Component", 'E1 Categorization'!$A$33:$E$33,0), 0)), 0, IF(VLOOKUP($A157, 'E1 Categorization'!A33:E123, MATCH("Customer Component", 'E1 Categorization'!$A$33:$E$33,0), 0)=0, 'O5 Details by Class &amp; Accounts'!$E157, IF(AND(VLOOKUP($A157, 'E1 Categorization'!A33:E123, MATCH("Customer Component", 'E1 Categorization'!$A$33:$E$33,0), 0) &gt;0, VLOOKUP($A157, 'E1 Categorization'!A33:E123, MATCH("Customer Component", 'E1 Categorization'!$A$33:$E$33,0), 0)&lt;1), 'O5 Details by Class &amp; Accounts'!$E157*(1-VLOOKUP($A157, 'E1 Categorization'!A33:E123, MATCH("Customer Component", 'E1 Categorization'!$A$33:$E$33,0), 0)), 0)))</f>
        <v>5400</v>
      </c>
      <c r="G157" s="1669">
        <f>IF(ISERROR(VLOOKUP($A157, 'E1 Categorization'!A33:E123, MATCH("Customer Component", 'E1 Categorization'!$A$33:$E$33,0), 0)),0, IF(VLOOKUP($A157, 'E1 Categorization'!A33:E123, MATCH("Customer Component", 'E1 Categorization'!$A$33:$E$33,0), 0)=0, 0, IF(AND(VLOOKUP($A157, 'E1 Categorization'!A33:E123, MATCH("Customer Component", 'E1 Categorization'!$A$33:$E$33,0), 0) &gt;0, VLOOKUP($A157, 'E1 Categorization'!A33:E123, MATCH("Customer Component", 'E1 Categorization'!$A$33:$E$33,0), 0)&lt;1), 'O5 Details by Class &amp; Accounts'!$E157*(VLOOKUP($A157, 'E1 Categorization'!A33:E123, MATCH("Customer Component", 'E1 Categorization'!$A$33:$E$33,0), 0)), 'O5 Details by Class &amp; Accounts'!$E157)))</f>
        <v>3600</v>
      </c>
      <c r="H157" s="1334">
        <f t="shared" si="38"/>
        <v>9000</v>
      </c>
      <c r="I157" s="1334">
        <f>IF(ISERROR(VLOOKUP(VLOOKUP($A157, 'E4 TB Allocation Details'!$A$18:$L$217, MATCH("Demand ID", 'E4 TB Allocation Details'!$A$18:$L$18, 0),FALSE), 'E2 Allocators'!$B$15:$W$361, MATCH('O5 Details by Class &amp; Accounts'!I$18, 'E2 Allocators'!$B$15:$W$15, 0),FALSE)*$F157), 0, VLOOKUP(VLOOKUP($A157, 'E4 TB Allocation Details'!$A$18:$L$217, MATCH("Demand ID", 'E4 TB Allocation Details'!$A$18:$L$18, 0),FALSE), 'E2 Allocators'!$B$15:$W$361, MATCH('O5 Details by Class &amp; Accounts'!I$18, 'E2 Allocators'!$B$15:$W$15, 0),FALSE)*$F157)</f>
        <v>1886.3282308150854</v>
      </c>
      <c r="J157" s="1334">
        <f>IF(ISERROR(VLOOKUP(VLOOKUP($A157, 'E4 TB Allocation Details'!$A$18:$L$217, MATCH("Demand ID", 'E4 TB Allocation Details'!$A$18:$L$18, 0),FALSE), 'E2 Allocators'!$B$15:$W$361, MATCH('O5 Details by Class &amp; Accounts'!J$18, 'E2 Allocators'!$B$15:$W$15, 0),FALSE)*$F157), 0, VLOOKUP(VLOOKUP($A157, 'E4 TB Allocation Details'!$A$18:$L$217, MATCH("Demand ID", 'E4 TB Allocation Details'!$A$18:$L$18, 0),FALSE), 'E2 Allocators'!$B$15:$W$361, MATCH('O5 Details by Class &amp; Accounts'!J$18, 'E2 Allocators'!$B$15:$W$15, 0),FALSE)*$F157)</f>
        <v>650.80642232754224</v>
      </c>
      <c r="K157" s="1334">
        <f>IF(ISERROR(VLOOKUP(VLOOKUP($A157, 'E4 TB Allocation Details'!$A$18:$L$217, MATCH("Demand ID", 'E4 TB Allocation Details'!$A$18:$L$18, 0),FALSE), 'E2 Allocators'!$B$15:$W$361, MATCH('O5 Details by Class &amp; Accounts'!K$18, 'E2 Allocators'!$B$15:$W$15, 0),FALSE)*$F157), 0, VLOOKUP(VLOOKUP($A157, 'E4 TB Allocation Details'!$A$18:$L$217, MATCH("Demand ID", 'E4 TB Allocation Details'!$A$18:$L$18, 0),FALSE), 'E2 Allocators'!$B$15:$W$361, MATCH('O5 Details by Class &amp; Accounts'!K$18, 'E2 Allocators'!$B$15:$W$15, 0),FALSE)*$F157)</f>
        <v>1410.9972180427114</v>
      </c>
      <c r="L157" s="1334">
        <f>IF(ISERROR(VLOOKUP(VLOOKUP($A157, 'E4 TB Allocation Details'!$A$18:$L$217, MATCH("Demand ID", 'E4 TB Allocation Details'!$A$18:$L$18, 0),FALSE), 'E2 Allocators'!$B$15:$W$361, MATCH('O5 Details by Class &amp; Accounts'!L$18, 'E2 Allocators'!$B$15:$W$15, 0),FALSE)*$F157), 0, VLOOKUP(VLOOKUP($A157, 'E4 TB Allocation Details'!$A$18:$L$217, MATCH("Demand ID", 'E4 TB Allocation Details'!$A$18:$L$18, 0),FALSE), 'E2 Allocators'!$B$15:$W$361, MATCH('O5 Details by Class &amp; Accounts'!L$18, 'E2 Allocators'!$B$15:$W$15, 0),FALSE)*$F157)</f>
        <v>0</v>
      </c>
      <c r="M157" s="1334">
        <f>IF(ISERROR(VLOOKUP(VLOOKUP($A157, 'E4 TB Allocation Details'!$A$18:$L$217, MATCH("Demand ID", 'E4 TB Allocation Details'!$A$18:$L$18, 0),FALSE), 'E2 Allocators'!$B$15:$W$361, MATCH('O5 Details by Class &amp; Accounts'!M$18, 'E2 Allocators'!$B$15:$W$15, 0),FALSE)*$F157), 0, VLOOKUP(VLOOKUP($A157, 'E4 TB Allocation Details'!$A$18:$L$217, MATCH("Demand ID", 'E4 TB Allocation Details'!$A$18:$L$18, 0),FALSE), 'E2 Allocators'!$B$15:$W$361, MATCH('O5 Details by Class &amp; Accounts'!M$18, 'E2 Allocators'!$B$15:$W$15, 0),FALSE)*$F157)</f>
        <v>605.9650946395991</v>
      </c>
      <c r="N157" s="1334">
        <f>IF(ISERROR(VLOOKUP(VLOOKUP($A157, 'E4 TB Allocation Details'!$A$18:$L$217, MATCH("Demand ID", 'E4 TB Allocation Details'!$A$18:$L$18, 0),FALSE), 'E2 Allocators'!$B$15:$W$361, MATCH('O5 Details by Class &amp; Accounts'!N$18, 'E2 Allocators'!$B$15:$W$15, 0),FALSE)*$F157), 0, VLOOKUP(VLOOKUP($A157, 'E4 TB Allocation Details'!$A$18:$L$217, MATCH("Demand ID", 'E4 TB Allocation Details'!$A$18:$L$18, 0),FALSE), 'E2 Allocators'!$B$15:$W$361, MATCH('O5 Details by Class &amp; Accounts'!N$18, 'E2 Allocators'!$B$15:$W$15, 0),FALSE)*$F157)</f>
        <v>837.47829310530358</v>
      </c>
      <c r="O157" s="1334">
        <f>IF(ISERROR(VLOOKUP(VLOOKUP($A157, 'E4 TB Allocation Details'!$A$18:$L$217, MATCH("Demand ID", 'E4 TB Allocation Details'!$A$18:$L$18, 0),FALSE), 'E2 Allocators'!$B$15:$W$361, MATCH('O5 Details by Class &amp; Accounts'!O$18, 'E2 Allocators'!$B$15:$W$15, 0),FALSE)*$F157), 0, VLOOKUP(VLOOKUP($A157, 'E4 TB Allocation Details'!$A$18:$L$217, MATCH("Demand ID", 'E4 TB Allocation Details'!$A$18:$L$18, 0),FALSE), 'E2 Allocators'!$B$15:$W$361, MATCH('O5 Details by Class &amp; Accounts'!O$18, 'E2 Allocators'!$B$15:$W$15, 0),FALSE)*$F157)</f>
        <v>0</v>
      </c>
      <c r="P157" s="1334">
        <f>IF(ISERROR(VLOOKUP(VLOOKUP($A157, 'E4 TB Allocation Details'!$A$18:$L$217, MATCH("Demand ID", 'E4 TB Allocation Details'!$A$18:$L$18, 0),FALSE), 'E2 Allocators'!$B$15:$W$361, MATCH('O5 Details by Class &amp; Accounts'!P$18, 'E2 Allocators'!$B$15:$W$15, 0),FALSE)*$F157), 0, VLOOKUP(VLOOKUP($A157, 'E4 TB Allocation Details'!$A$18:$L$217, MATCH("Demand ID", 'E4 TB Allocation Details'!$A$18:$L$18, 0),FALSE), 'E2 Allocators'!$B$15:$W$361, MATCH('O5 Details by Class &amp; Accounts'!P$18, 'E2 Allocators'!$B$15:$W$15, 0),FALSE)*$F157)</f>
        <v>0.73575401418005815</v>
      </c>
      <c r="Q157" s="1334">
        <f>IF(ISERROR(VLOOKUP(VLOOKUP($A157, 'E4 TB Allocation Details'!$A$18:$L$217, MATCH("Demand ID", 'E4 TB Allocation Details'!$A$18:$L$18, 0),FALSE), 'E2 Allocators'!$B$15:$W$361, MATCH('O5 Details by Class &amp; Accounts'!Q$18, 'E2 Allocators'!$B$15:$W$15, 0),FALSE)*$F157), 0, VLOOKUP(VLOOKUP($A157, 'E4 TB Allocation Details'!$A$18:$L$217, MATCH("Demand ID", 'E4 TB Allocation Details'!$A$18:$L$18, 0),FALSE), 'E2 Allocators'!$B$15:$W$361, MATCH('O5 Details by Class &amp; Accounts'!Q$18, 'E2 Allocators'!$B$15:$W$15, 0),FALSE)*$F157)</f>
        <v>7.6889870555786555</v>
      </c>
      <c r="R157" s="1334">
        <f>IF(ISERROR(VLOOKUP(VLOOKUP($A157, 'E4 TB Allocation Details'!$A$18:$L$217, MATCH("Demand ID", 'E4 TB Allocation Details'!$A$18:$L$18, 0),FALSE), 'E2 Allocators'!$B$15:$W$361, MATCH('O5 Details by Class &amp; Accounts'!R$18, 'E2 Allocators'!$B$15:$W$15, 0),FALSE)*$F157), 0, VLOOKUP(VLOOKUP($A157, 'E4 TB Allocation Details'!$A$18:$L$217, MATCH("Demand ID", 'E4 TB Allocation Details'!$A$18:$L$18, 0),FALSE), 'E2 Allocators'!$B$15:$W$361, MATCH('O5 Details by Class &amp; Accounts'!R$18, 'E2 Allocators'!$B$15:$W$15, 0),FALSE)*$F157)</f>
        <v>0</v>
      </c>
      <c r="S157" s="1334">
        <f>IF(ISERROR(VLOOKUP(VLOOKUP($A157, 'E4 TB Allocation Details'!$A$18:$L$217, MATCH("Demand ID", 'E4 TB Allocation Details'!$A$18:$L$18, 0),FALSE), 'E2 Allocators'!$B$15:$W$361, MATCH('O5 Details by Class &amp; Accounts'!S$18, 'E2 Allocators'!$B$15:$W$15, 0),FALSE)*$F157), 0, VLOOKUP(VLOOKUP($A157, 'E4 TB Allocation Details'!$A$18:$L$217, MATCH("Demand ID", 'E4 TB Allocation Details'!$A$18:$L$18, 0),FALSE), 'E2 Allocators'!$B$15:$W$361, MATCH('O5 Details by Class &amp; Accounts'!S$18, 'E2 Allocators'!$B$15:$W$15, 0),FALSE)*$F157)</f>
        <v>0</v>
      </c>
      <c r="T157" s="1334">
        <f>IF(ISERROR(VLOOKUP(VLOOKUP($A157, 'E4 TB Allocation Details'!$A$18:$L$217, MATCH("Demand ID", 'E4 TB Allocation Details'!$A$18:$L$18, 0),FALSE), 'E2 Allocators'!$B$15:$W$361, MATCH('O5 Details by Class &amp; Accounts'!T$18, 'E2 Allocators'!$B$15:$W$15, 0),FALSE)*$F157), 0, VLOOKUP(VLOOKUP($A157, 'E4 TB Allocation Details'!$A$18:$L$217, MATCH("Demand ID", 'E4 TB Allocation Details'!$A$18:$L$18, 0),FALSE), 'E2 Allocators'!$B$15:$W$361, MATCH('O5 Details by Class &amp; Accounts'!T$18, 'E2 Allocators'!$B$15:$W$15, 0),FALSE)*$F157)</f>
        <v>0</v>
      </c>
      <c r="U157" s="1334">
        <f>IF(ISERROR(VLOOKUP(VLOOKUP($A157, 'E4 TB Allocation Details'!$A$18:$L$217, MATCH("Demand ID", 'E4 TB Allocation Details'!$A$18:$L$18, 0),FALSE), 'E2 Allocators'!$B$15:$W$361, MATCH('O5 Details by Class &amp; Accounts'!U$18, 'E2 Allocators'!$B$15:$W$15, 0),FALSE)*$F157), 0, VLOOKUP(VLOOKUP($A157, 'E4 TB Allocation Details'!$A$18:$L$217, MATCH("Demand ID", 'E4 TB Allocation Details'!$A$18:$L$18, 0),FALSE), 'E2 Allocators'!$B$15:$W$361, MATCH('O5 Details by Class &amp; Accounts'!U$18, 'E2 Allocators'!$B$15:$W$15, 0),FALSE)*$F157)</f>
        <v>0</v>
      </c>
      <c r="V157" s="1334">
        <f>IF(ISERROR(VLOOKUP(VLOOKUP($A157, 'E4 TB Allocation Details'!$A$18:$L$217, MATCH("Demand ID", 'E4 TB Allocation Details'!$A$18:$L$18, 0),FALSE), 'E2 Allocators'!$B$15:$W$361, MATCH('O5 Details by Class &amp; Accounts'!V$18, 'E2 Allocators'!$B$15:$W$15, 0),FALSE)*$F157), 0, VLOOKUP(VLOOKUP($A157, 'E4 TB Allocation Details'!$A$18:$L$217, MATCH("Demand ID", 'E4 TB Allocation Details'!$A$18:$L$18, 0),FALSE), 'E2 Allocators'!$B$15:$W$361, MATCH('O5 Details by Class &amp; Accounts'!V$18, 'E2 Allocators'!$B$15:$W$15, 0),FALSE)*$F157)</f>
        <v>0</v>
      </c>
      <c r="W157" s="1334">
        <f>IF(ISERROR(VLOOKUP(VLOOKUP($A157, 'E4 TB Allocation Details'!$A$18:$L$217, MATCH("Demand ID", 'E4 TB Allocation Details'!$A$18:$L$18, 0),FALSE), 'E2 Allocators'!$B$15:$W$361, MATCH('O5 Details by Class &amp; Accounts'!W$18, 'E2 Allocators'!$B$15:$W$15, 0),FALSE)*$F157), 0, VLOOKUP(VLOOKUP($A157, 'E4 TB Allocation Details'!$A$18:$L$217, MATCH("Demand ID", 'E4 TB Allocation Details'!$A$18:$L$18, 0),FALSE), 'E2 Allocators'!$B$15:$W$361, MATCH('O5 Details by Class &amp; Accounts'!W$18, 'E2 Allocators'!$B$15:$W$15, 0),FALSE)*$F157)</f>
        <v>0</v>
      </c>
      <c r="X157" s="1334">
        <f>IF(ISERROR(VLOOKUP(VLOOKUP($A157, 'E4 TB Allocation Details'!$A$18:$L$217, MATCH("Demand ID", 'E4 TB Allocation Details'!$A$18:$L$18, 0),FALSE), 'E2 Allocators'!$B$15:$W$361, MATCH('O5 Details by Class &amp; Accounts'!X$18, 'E2 Allocators'!$B$15:$W$15, 0),FALSE)*$F157), 0, VLOOKUP(VLOOKUP($A157, 'E4 TB Allocation Details'!$A$18:$L$217, MATCH("Demand ID", 'E4 TB Allocation Details'!$A$18:$L$18, 0),FALSE), 'E2 Allocators'!$B$15:$W$361, MATCH('O5 Details by Class &amp; Accounts'!X$18, 'E2 Allocators'!$B$15:$W$15, 0),FALSE)*$F157)</f>
        <v>0</v>
      </c>
      <c r="Y157" s="1334">
        <f>IF(ISERROR(VLOOKUP(VLOOKUP($A157, 'E4 TB Allocation Details'!$A$18:$L$217, MATCH("Demand ID", 'E4 TB Allocation Details'!$A$18:$L$18, 0),FALSE), 'E2 Allocators'!$B$15:$W$361, MATCH('O5 Details by Class &amp; Accounts'!Y$18, 'E2 Allocators'!$B$15:$W$15, 0),FALSE)*$F157), 0, VLOOKUP(VLOOKUP($A157, 'E4 TB Allocation Details'!$A$18:$L$217, MATCH("Demand ID", 'E4 TB Allocation Details'!$A$18:$L$18, 0),FALSE), 'E2 Allocators'!$B$15:$W$361, MATCH('O5 Details by Class &amp; Accounts'!Y$18, 'E2 Allocators'!$B$15:$W$15, 0),FALSE)*$F157)</f>
        <v>0</v>
      </c>
      <c r="Z157" s="1334">
        <f>IF(ISERROR(VLOOKUP(VLOOKUP($A157, 'E4 TB Allocation Details'!$A$18:$L$217, MATCH("Demand ID", 'E4 TB Allocation Details'!$A$18:$L$18, 0),FALSE), 'E2 Allocators'!$B$15:$W$361, MATCH('O5 Details by Class &amp; Accounts'!Z$18, 'E2 Allocators'!$B$15:$W$15, 0),FALSE)*$F157), 0, VLOOKUP(VLOOKUP($A157, 'E4 TB Allocation Details'!$A$18:$L$217, MATCH("Demand ID", 'E4 TB Allocation Details'!$A$18:$L$18, 0),FALSE), 'E2 Allocators'!$B$15:$W$361, MATCH('O5 Details by Class &amp; Accounts'!Z$18, 'E2 Allocators'!$B$15:$W$15, 0),FALSE)*$F157)</f>
        <v>0</v>
      </c>
      <c r="AA157" s="1334">
        <f>IF(ISERROR(VLOOKUP(VLOOKUP($A157, 'E4 TB Allocation Details'!$A$18:$L$217, MATCH("Demand ID", 'E4 TB Allocation Details'!$A$18:$L$18, 0),FALSE), 'E2 Allocators'!$B$15:$W$361, MATCH('O5 Details by Class &amp; Accounts'!AA$18, 'E2 Allocators'!$B$15:$W$15, 0),FALSE)*$F157), 0, VLOOKUP(VLOOKUP($A157, 'E4 TB Allocation Details'!$A$18:$L$217, MATCH("Demand ID", 'E4 TB Allocation Details'!$A$18:$L$18, 0),FALSE), 'E2 Allocators'!$B$15:$W$361, MATCH('O5 Details by Class &amp; Accounts'!AA$18, 'E2 Allocators'!$B$15:$W$15, 0),FALSE)*$F157)</f>
        <v>0</v>
      </c>
      <c r="AB157" s="1334">
        <f>IF(ISERROR(VLOOKUP(VLOOKUP($A157, 'E4 TB Allocation Details'!$A$18:$L$217, MATCH("Demand ID", 'E4 TB Allocation Details'!$A$18:$L$18, 0),FALSE), 'E2 Allocators'!$B$15:$W$361, MATCH('O5 Details by Class &amp; Accounts'!AB$18, 'E2 Allocators'!$B$15:$W$15, 0),FALSE)*$F157), 0, VLOOKUP(VLOOKUP($A157, 'E4 TB Allocation Details'!$A$18:$L$217, MATCH("Demand ID", 'E4 TB Allocation Details'!$A$18:$L$18, 0),FALSE), 'E2 Allocators'!$B$15:$W$361, MATCH('O5 Details by Class &amp; Accounts'!AB$18, 'E2 Allocators'!$B$15:$W$15, 0),FALSE)*$F157)</f>
        <v>0</v>
      </c>
      <c r="AC157" s="1334">
        <f t="shared" si="39"/>
        <v>5400</v>
      </c>
      <c r="AD157" s="1334">
        <f>IF(ISERROR(VLOOKUP(VLOOKUP($A157, 'E4 TB Allocation Details'!$A$18:$L$217, MATCH("Customer ID", 'E4 TB Allocation Details'!$A$18:$L$18, 0),FALSE), 'E2 Allocators'!$B$15:$W$361, MATCH('O5 Details by Class &amp; Accounts'!AD$18, 'E2 Allocators'!$B$15:$W$15, 0),FALSE)*$G157), 0, VLOOKUP(VLOOKUP($A157, 'E4 TB Allocation Details'!$A$18:$L$217, MATCH("Customer ID", 'E4 TB Allocation Details'!$A$18:$L$18, 0),FALSE), 'E2 Allocators'!$B$15:$W$361, MATCH('O5 Details by Class &amp; Accounts'!AD$18, 'E2 Allocators'!$B$15:$W$15, 0),FALSE)*$G157)</f>
        <v>2626.2625529687452</v>
      </c>
      <c r="AE157" s="1334">
        <f>IF(ISERROR(VLOOKUP(VLOOKUP($A157, 'E4 TB Allocation Details'!$A$18:$L$217, MATCH("Customer ID", 'E4 TB Allocation Details'!$A$18:$L$18, 0),FALSE), 'E2 Allocators'!$B$15:$W$361, MATCH('O5 Details by Class &amp; Accounts'!AE$18, 'E2 Allocators'!$B$15:$W$15, 0),FALSE)*$G157), 0, VLOOKUP(VLOOKUP($A157, 'E4 TB Allocation Details'!$A$18:$L$217, MATCH("Customer ID", 'E4 TB Allocation Details'!$A$18:$L$18, 0),FALSE), 'E2 Allocators'!$B$15:$W$361, MATCH('O5 Details by Class &amp; Accounts'!AE$18, 'E2 Allocators'!$B$15:$W$15, 0),FALSE)*$G157)</f>
        <v>289.75389103173012</v>
      </c>
      <c r="AF157" s="1334">
        <f>IF(ISERROR(VLOOKUP(VLOOKUP($A157, 'E4 TB Allocation Details'!$A$18:$L$217, MATCH("Customer ID", 'E4 TB Allocation Details'!$A$18:$L$18, 0),FALSE), 'E2 Allocators'!$B$15:$W$361, MATCH('O5 Details by Class &amp; Accounts'!AF$18, 'E2 Allocators'!$B$15:$W$15, 0),FALSE)*$G157), 0, VLOOKUP(VLOOKUP($A157, 'E4 TB Allocation Details'!$A$18:$L$217, MATCH("Customer ID", 'E4 TB Allocation Details'!$A$18:$L$18, 0),FALSE), 'E2 Allocators'!$B$15:$W$361, MATCH('O5 Details by Class &amp; Accounts'!AF$18, 'E2 Allocators'!$B$15:$W$15, 0),FALSE)*$G157)</f>
        <v>35.424347316446017</v>
      </c>
      <c r="AG157" s="1334">
        <f>IF(ISERROR(VLOOKUP(VLOOKUP($A157, 'E4 TB Allocation Details'!$A$18:$L$217, MATCH("Customer ID", 'E4 TB Allocation Details'!$A$18:$L$18, 0),FALSE), 'E2 Allocators'!$B$15:$W$361, MATCH('O5 Details by Class &amp; Accounts'!AG$18, 'E2 Allocators'!$B$15:$W$15, 0),FALSE)*$G157), 0, VLOOKUP(VLOOKUP($A157, 'E4 TB Allocation Details'!$A$18:$L$217, MATCH("Customer ID", 'E4 TB Allocation Details'!$A$18:$L$18, 0),FALSE), 'E2 Allocators'!$B$15:$W$361, MATCH('O5 Details by Class &amp; Accounts'!AG$18, 'E2 Allocators'!$B$15:$W$15, 0),FALSE)*$G157)</f>
        <v>0</v>
      </c>
      <c r="AH157" s="1334">
        <f>IF(ISERROR(VLOOKUP(VLOOKUP($A157, 'E4 TB Allocation Details'!$A$18:$L$217, MATCH("Customer ID", 'E4 TB Allocation Details'!$A$18:$L$18, 0),FALSE), 'E2 Allocators'!$B$15:$W$361, MATCH('O5 Details by Class &amp; Accounts'!AH$18, 'E2 Allocators'!$B$15:$W$15, 0),FALSE)*$G157), 0, VLOOKUP(VLOOKUP($A157, 'E4 TB Allocation Details'!$A$18:$L$217, MATCH("Customer ID", 'E4 TB Allocation Details'!$A$18:$L$18, 0),FALSE), 'E2 Allocators'!$B$15:$W$361, MATCH('O5 Details by Class &amp; Accounts'!AH$18, 'E2 Allocators'!$B$15:$W$15, 0),FALSE)*$G157)</f>
        <v>0.6915374310301764</v>
      </c>
      <c r="AI157" s="1334">
        <f>IF(ISERROR(VLOOKUP(VLOOKUP($A157, 'E4 TB Allocation Details'!$A$18:$L$217, MATCH("Customer ID", 'E4 TB Allocation Details'!$A$18:$L$18, 0),FALSE), 'E2 Allocators'!$B$15:$W$361, MATCH('O5 Details by Class &amp; Accounts'!AI$18, 'E2 Allocators'!$B$15:$W$15, 0),FALSE)*$G157), 0, VLOOKUP(VLOOKUP($A157, 'E4 TB Allocation Details'!$A$18:$L$217, MATCH("Customer ID", 'E4 TB Allocation Details'!$A$18:$L$18, 0),FALSE), 'E2 Allocators'!$B$15:$W$361, MATCH('O5 Details by Class &amp; Accounts'!AI$18, 'E2 Allocators'!$B$15:$W$15, 0),FALSE)*$G157)</f>
        <v>0.1728843577575441</v>
      </c>
      <c r="AJ157" s="1334">
        <f>IF(ISERROR(VLOOKUP(VLOOKUP($A157, 'E4 TB Allocation Details'!$A$18:$L$217, MATCH("Customer ID", 'E4 TB Allocation Details'!$A$18:$L$18, 0),FALSE), 'E2 Allocators'!$B$15:$W$361, MATCH('O5 Details by Class &amp; Accounts'!AJ$18, 'E2 Allocators'!$B$15:$W$15, 0),FALSE)*$G157), 0, VLOOKUP(VLOOKUP($A157, 'E4 TB Allocation Details'!$A$18:$L$217, MATCH("Customer ID", 'E4 TB Allocation Details'!$A$18:$L$18, 0),FALSE), 'E2 Allocators'!$B$15:$W$361, MATCH('O5 Details by Class &amp; Accounts'!AJ$18, 'E2 Allocators'!$B$15:$W$15, 0),FALSE)*$G157)</f>
        <v>590.05469288261736</v>
      </c>
      <c r="AK157" s="1334">
        <f>IF(ISERROR(VLOOKUP(VLOOKUP($A157, 'E4 TB Allocation Details'!$A$18:$L$217, MATCH("Customer ID", 'E4 TB Allocation Details'!$A$18:$L$18, 0),FALSE), 'E2 Allocators'!$B$15:$W$361, MATCH('O5 Details by Class &amp; Accounts'!AK$18, 'E2 Allocators'!$B$15:$W$15, 0),FALSE)*$G157), 0, VLOOKUP(VLOOKUP($A157, 'E4 TB Allocation Details'!$A$18:$L$217, MATCH("Customer ID", 'E4 TB Allocation Details'!$A$18:$L$18, 0),FALSE), 'E2 Allocators'!$B$15:$W$361, MATCH('O5 Details by Class &amp; Accounts'!AK$18, 'E2 Allocators'!$B$15:$W$15, 0),FALSE)*$G157)</f>
        <v>36.382754376162495</v>
      </c>
      <c r="AL157" s="1334">
        <f>IF(ISERROR(VLOOKUP(VLOOKUP($A157, 'E4 TB Allocation Details'!$A$18:$L$217, MATCH("Customer ID", 'E4 TB Allocation Details'!$A$18:$L$18, 0),FALSE), 'E2 Allocators'!$B$15:$W$361, MATCH('O5 Details by Class &amp; Accounts'!AL$18, 'E2 Allocators'!$B$15:$W$15, 0),FALSE)*$G157), 0, VLOOKUP(VLOOKUP($A157, 'E4 TB Allocation Details'!$A$18:$L$217, MATCH("Customer ID", 'E4 TB Allocation Details'!$A$18:$L$18, 0),FALSE), 'E2 Allocators'!$B$15:$W$361, MATCH('O5 Details by Class &amp; Accounts'!AL$18, 'E2 Allocators'!$B$15:$W$15, 0),FALSE)*$G157)</f>
        <v>21.257339635510672</v>
      </c>
      <c r="AM157" s="1334">
        <f>IF(ISERROR(VLOOKUP(VLOOKUP($A157, 'E4 TB Allocation Details'!$A$18:$L$217, MATCH("Customer ID", 'E4 TB Allocation Details'!$A$18:$L$18, 0),FALSE), 'E2 Allocators'!$B$15:$W$361, MATCH('O5 Details by Class &amp; Accounts'!AM$18, 'E2 Allocators'!$B$15:$W$15, 0),FALSE)*$G157), 0, VLOOKUP(VLOOKUP($A157, 'E4 TB Allocation Details'!$A$18:$L$217, MATCH("Customer ID", 'E4 TB Allocation Details'!$A$18:$L$18, 0),FALSE), 'E2 Allocators'!$B$15:$W$361, MATCH('O5 Details by Class &amp; Accounts'!AM$18, 'E2 Allocators'!$B$15:$W$15, 0),FALSE)*$G157)</f>
        <v>0</v>
      </c>
      <c r="AN157" s="1334">
        <f>IF(ISERROR(VLOOKUP(VLOOKUP($A157, 'E4 TB Allocation Details'!$A$18:$L$217, MATCH("Customer ID", 'E4 TB Allocation Details'!$A$18:$L$18, 0),FALSE), 'E2 Allocators'!$B$15:$W$361, MATCH('O5 Details by Class &amp; Accounts'!AN$18, 'E2 Allocators'!$B$15:$W$15, 0),FALSE)*$G157), 0, VLOOKUP(VLOOKUP($A157, 'E4 TB Allocation Details'!$A$18:$L$217, MATCH("Customer ID", 'E4 TB Allocation Details'!$A$18:$L$18, 0),FALSE), 'E2 Allocators'!$B$15:$W$361, MATCH('O5 Details by Class &amp; Accounts'!AN$18, 'E2 Allocators'!$B$15:$W$15, 0),FALSE)*$G157)</f>
        <v>0</v>
      </c>
      <c r="AO157" s="1334">
        <f>IF(ISERROR(VLOOKUP(VLOOKUP($A157, 'E4 TB Allocation Details'!$A$18:$L$217, MATCH("Customer ID", 'E4 TB Allocation Details'!$A$18:$L$18, 0),FALSE), 'E2 Allocators'!$B$15:$W$361, MATCH('O5 Details by Class &amp; Accounts'!AO$18, 'E2 Allocators'!$B$15:$W$15, 0),FALSE)*$G157), 0, VLOOKUP(VLOOKUP($A157, 'E4 TB Allocation Details'!$A$18:$L$217, MATCH("Customer ID", 'E4 TB Allocation Details'!$A$18:$L$18, 0),FALSE), 'E2 Allocators'!$B$15:$W$361, MATCH('O5 Details by Class &amp; Accounts'!AO$18, 'E2 Allocators'!$B$15:$W$15, 0),FALSE)*$G157)</f>
        <v>0</v>
      </c>
      <c r="AP157" s="1334">
        <f>IF(ISERROR(VLOOKUP(VLOOKUP($A157, 'E4 TB Allocation Details'!$A$18:$L$217, MATCH("Customer ID", 'E4 TB Allocation Details'!$A$18:$L$18, 0),FALSE), 'E2 Allocators'!$B$15:$W$361, MATCH('O5 Details by Class &amp; Accounts'!AP$18, 'E2 Allocators'!$B$15:$W$15, 0),FALSE)*$G157), 0, VLOOKUP(VLOOKUP($A157, 'E4 TB Allocation Details'!$A$18:$L$217, MATCH("Customer ID", 'E4 TB Allocation Details'!$A$18:$L$18, 0),FALSE), 'E2 Allocators'!$B$15:$W$361, MATCH('O5 Details by Class &amp; Accounts'!AP$18, 'E2 Allocators'!$B$15:$W$15, 0),FALSE)*$G157)</f>
        <v>0</v>
      </c>
      <c r="AQ157" s="1334">
        <f>IF(ISERROR(VLOOKUP(VLOOKUP($A157, 'E4 TB Allocation Details'!$A$18:$L$217, MATCH("Customer ID", 'E4 TB Allocation Details'!$A$18:$L$18, 0),FALSE), 'E2 Allocators'!$B$15:$W$361, MATCH('O5 Details by Class &amp; Accounts'!AQ$18, 'E2 Allocators'!$B$15:$W$15, 0),FALSE)*$G157), 0, VLOOKUP(VLOOKUP($A157, 'E4 TB Allocation Details'!$A$18:$L$217, MATCH("Customer ID", 'E4 TB Allocation Details'!$A$18:$L$18, 0),FALSE), 'E2 Allocators'!$B$15:$W$361, MATCH('O5 Details by Class &amp; Accounts'!AQ$18, 'E2 Allocators'!$B$15:$W$15, 0),FALSE)*$G157)</f>
        <v>0</v>
      </c>
      <c r="AR157" s="1334">
        <f>IF(ISERROR(VLOOKUP(VLOOKUP($A157, 'E4 TB Allocation Details'!$A$18:$L$217, MATCH("Customer ID", 'E4 TB Allocation Details'!$A$18:$L$18, 0),FALSE), 'E2 Allocators'!$B$15:$W$361, MATCH('O5 Details by Class &amp; Accounts'!AR$18, 'E2 Allocators'!$B$15:$W$15, 0),FALSE)*$G157), 0, VLOOKUP(VLOOKUP($A157, 'E4 TB Allocation Details'!$A$18:$L$217, MATCH("Customer ID", 'E4 TB Allocation Details'!$A$18:$L$18, 0),FALSE), 'E2 Allocators'!$B$15:$W$361, MATCH('O5 Details by Class &amp; Accounts'!AR$18, 'E2 Allocators'!$B$15:$W$15, 0),FALSE)*$G157)</f>
        <v>0</v>
      </c>
      <c r="AS157" s="1334">
        <f>IF(ISERROR(VLOOKUP(VLOOKUP($A157, 'E4 TB Allocation Details'!$A$18:$L$217, MATCH("Customer ID", 'E4 TB Allocation Details'!$A$18:$L$18, 0),FALSE), 'E2 Allocators'!$B$15:$W$361, MATCH('O5 Details by Class &amp; Accounts'!AS$18, 'E2 Allocators'!$B$15:$W$15, 0),FALSE)*$G157), 0, VLOOKUP(VLOOKUP($A157, 'E4 TB Allocation Details'!$A$18:$L$217, MATCH("Customer ID", 'E4 TB Allocation Details'!$A$18:$L$18, 0),FALSE), 'E2 Allocators'!$B$15:$W$361, MATCH('O5 Details by Class &amp; Accounts'!AS$18, 'E2 Allocators'!$B$15:$W$15, 0),FALSE)*$G157)</f>
        <v>0</v>
      </c>
      <c r="AT157" s="1334">
        <f>IF(ISERROR(VLOOKUP(VLOOKUP($A157, 'E4 TB Allocation Details'!$A$18:$L$217, MATCH("Customer ID", 'E4 TB Allocation Details'!$A$18:$L$18, 0),FALSE), 'E2 Allocators'!$B$15:$W$361, MATCH('O5 Details by Class &amp; Accounts'!AT$18, 'E2 Allocators'!$B$15:$W$15, 0),FALSE)*$G157), 0, VLOOKUP(VLOOKUP($A157, 'E4 TB Allocation Details'!$A$18:$L$217, MATCH("Customer ID", 'E4 TB Allocation Details'!$A$18:$L$18, 0),FALSE), 'E2 Allocators'!$B$15:$W$361, MATCH('O5 Details by Class &amp; Accounts'!AT$18, 'E2 Allocators'!$B$15:$W$15, 0),FALSE)*$G157)</f>
        <v>0</v>
      </c>
      <c r="AU157" s="1334">
        <f>IF(ISERROR(VLOOKUP(VLOOKUP($A157, 'E4 TB Allocation Details'!$A$18:$L$217, MATCH("Customer ID", 'E4 TB Allocation Details'!$A$18:$L$18, 0),FALSE), 'E2 Allocators'!$B$15:$W$361, MATCH('O5 Details by Class &amp; Accounts'!AU$18, 'E2 Allocators'!$B$15:$W$15, 0),FALSE)*$G157), 0, VLOOKUP(VLOOKUP($A157, 'E4 TB Allocation Details'!$A$18:$L$217, MATCH("Customer ID", 'E4 TB Allocation Details'!$A$18:$L$18, 0),FALSE), 'E2 Allocators'!$B$15:$W$361, MATCH('O5 Details by Class &amp; Accounts'!AU$18, 'E2 Allocators'!$B$15:$W$15, 0),FALSE)*$G157)</f>
        <v>0</v>
      </c>
      <c r="AV157" s="1334">
        <f>IF(ISERROR(VLOOKUP(VLOOKUP($A157, 'E4 TB Allocation Details'!$A$18:$L$217, MATCH("Customer ID", 'E4 TB Allocation Details'!$A$18:$L$18, 0),FALSE), 'E2 Allocators'!$B$15:$W$361, MATCH('O5 Details by Class &amp; Accounts'!AV$18, 'E2 Allocators'!$B$15:$W$15, 0),FALSE)*$G157), 0, VLOOKUP(VLOOKUP($A157, 'E4 TB Allocation Details'!$A$18:$L$217, MATCH("Customer ID", 'E4 TB Allocation Details'!$A$18:$L$18, 0),FALSE), 'E2 Allocators'!$B$15:$W$361, MATCH('O5 Details by Class &amp; Accounts'!AV$18, 'E2 Allocators'!$B$15:$W$15, 0),FALSE)*$G157)</f>
        <v>0</v>
      </c>
      <c r="AW157" s="1334">
        <f>IF(ISERROR(VLOOKUP(VLOOKUP($A157, 'E4 TB Allocation Details'!$A$18:$L$217, MATCH("Customer ID", 'E4 TB Allocation Details'!$A$18:$L$18, 0),FALSE), 'E2 Allocators'!$B$15:$W$361, MATCH('O5 Details by Class &amp; Accounts'!AW$18, 'E2 Allocators'!$B$15:$W$15, 0),FALSE)*$G157), 0, VLOOKUP(VLOOKUP($A157, 'E4 TB Allocation Details'!$A$18:$L$217, MATCH("Customer ID", 'E4 TB Allocation Details'!$A$18:$L$18, 0),FALSE), 'E2 Allocators'!$B$15:$W$361, MATCH('O5 Details by Class &amp; Accounts'!AW$18, 'E2 Allocators'!$B$15:$W$15, 0),FALSE)*$G157)</f>
        <v>0</v>
      </c>
      <c r="AX157" s="1334">
        <f t="shared" si="40"/>
        <v>3600</v>
      </c>
      <c r="AY157" s="1334">
        <f>IF(ISERROR(VLOOKUP(VLOOKUP($A157, 'E4 TB Allocation Details'!$A$18:$L$217, MATCH("Misc ID", 'E4 TB Allocation Details'!$A$18:$L$18, 0),FALSE), 'E2 Allocators'!$B$15:$W$361, MATCH('O5 Details by Class &amp; Accounts'!AY$18, 'E2 Allocators'!$B$15:$W$15, 0),FALSE)*$E157), 0, VLOOKUP(VLOOKUP($A157, 'E4 TB Allocation Details'!$A$18:$L$217, MATCH("Misc ID", 'E4 TB Allocation Details'!$A$18:$L$18, 0),FALSE), 'E2 Allocators'!$B$15:$W$361, MATCH('O5 Details by Class &amp; Accounts'!AY$18, 'E2 Allocators'!$B$15:$W$15, 0),FALSE)*$E157)</f>
        <v>0</v>
      </c>
      <c r="AZ157" s="1334">
        <f>IF(ISERROR(VLOOKUP(VLOOKUP($A157, 'E4 TB Allocation Details'!$A$18:$L$217, MATCH("Misc ID", 'E4 TB Allocation Details'!$A$18:$L$18, 0),FALSE), 'E2 Allocators'!$B$15:$W$361, MATCH('O5 Details by Class &amp; Accounts'!AZ$18, 'E2 Allocators'!$B$15:$W$15, 0),FALSE)*$E157), 0, VLOOKUP(VLOOKUP($A157, 'E4 TB Allocation Details'!$A$18:$L$217, MATCH("Misc ID", 'E4 TB Allocation Details'!$A$18:$L$18, 0),FALSE), 'E2 Allocators'!$B$15:$W$361, MATCH('O5 Details by Class &amp; Accounts'!AZ$18, 'E2 Allocators'!$B$15:$W$15, 0),FALSE)*$E157)</f>
        <v>0</v>
      </c>
      <c r="BA157" s="1334">
        <f>IF(ISERROR(VLOOKUP(VLOOKUP($A157, 'E4 TB Allocation Details'!$A$18:$L$217, MATCH("Misc ID", 'E4 TB Allocation Details'!$A$18:$L$18, 0),FALSE), 'E2 Allocators'!$B$15:$W$361, MATCH('O5 Details by Class &amp; Accounts'!BA$18, 'E2 Allocators'!$B$15:$W$15, 0),FALSE)*$E157), 0, VLOOKUP(VLOOKUP($A157, 'E4 TB Allocation Details'!$A$18:$L$217, MATCH("Misc ID", 'E4 TB Allocation Details'!$A$18:$L$18, 0),FALSE), 'E2 Allocators'!$B$15:$W$361, MATCH('O5 Details by Class &amp; Accounts'!BA$18, 'E2 Allocators'!$B$15:$W$15, 0),FALSE)*$E157)</f>
        <v>0</v>
      </c>
      <c r="BB157" s="1334">
        <f>IF(ISERROR(VLOOKUP(VLOOKUP($A157, 'E4 TB Allocation Details'!$A$18:$L$217, MATCH("Misc ID", 'E4 TB Allocation Details'!$A$18:$L$18, 0),FALSE), 'E2 Allocators'!$B$15:$W$361, MATCH('O5 Details by Class &amp; Accounts'!BB$18, 'E2 Allocators'!$B$15:$W$15, 0),FALSE)*$E157), 0, VLOOKUP(VLOOKUP($A157, 'E4 TB Allocation Details'!$A$18:$L$217, MATCH("Misc ID", 'E4 TB Allocation Details'!$A$18:$L$18, 0),FALSE), 'E2 Allocators'!$B$15:$W$361, MATCH('O5 Details by Class &amp; Accounts'!BB$18, 'E2 Allocators'!$B$15:$W$15, 0),FALSE)*$E157)</f>
        <v>0</v>
      </c>
      <c r="BC157" s="1334">
        <f>IF(ISERROR(VLOOKUP(VLOOKUP($A157, 'E4 TB Allocation Details'!$A$18:$L$217, MATCH("Misc ID", 'E4 TB Allocation Details'!$A$18:$L$18, 0),FALSE), 'E2 Allocators'!$B$15:$W$361, MATCH('O5 Details by Class &amp; Accounts'!BC$18, 'E2 Allocators'!$B$15:$W$15, 0),FALSE)*$E157), 0, VLOOKUP(VLOOKUP($A157, 'E4 TB Allocation Details'!$A$18:$L$217, MATCH("Misc ID", 'E4 TB Allocation Details'!$A$18:$L$18, 0),FALSE), 'E2 Allocators'!$B$15:$W$361, MATCH('O5 Details by Class &amp; Accounts'!BC$18, 'E2 Allocators'!$B$15:$W$15, 0),FALSE)*$E157)</f>
        <v>0</v>
      </c>
      <c r="BD157" s="1334">
        <f>IF(ISERROR(VLOOKUP(VLOOKUP($A157, 'E4 TB Allocation Details'!$A$18:$L$217, MATCH("Misc ID", 'E4 TB Allocation Details'!$A$18:$L$18, 0),FALSE), 'E2 Allocators'!$B$15:$W$361, MATCH('O5 Details by Class &amp; Accounts'!BD$18, 'E2 Allocators'!$B$15:$W$15, 0),FALSE)*$E157), 0, VLOOKUP(VLOOKUP($A157, 'E4 TB Allocation Details'!$A$18:$L$217, MATCH("Misc ID", 'E4 TB Allocation Details'!$A$18:$L$18, 0),FALSE), 'E2 Allocators'!$B$15:$W$361, MATCH('O5 Details by Class &amp; Accounts'!BD$18, 'E2 Allocators'!$B$15:$W$15, 0),FALSE)*$E157)</f>
        <v>0</v>
      </c>
      <c r="BE157" s="1334">
        <f>IF(ISERROR(VLOOKUP(VLOOKUP($A157, 'E4 TB Allocation Details'!$A$18:$L$217, MATCH("Misc ID", 'E4 TB Allocation Details'!$A$18:$L$18, 0),FALSE), 'E2 Allocators'!$B$15:$W$361, MATCH('O5 Details by Class &amp; Accounts'!BE$18, 'E2 Allocators'!$B$15:$W$15, 0),FALSE)*$E157), 0, VLOOKUP(VLOOKUP($A157, 'E4 TB Allocation Details'!$A$18:$L$217, MATCH("Misc ID", 'E4 TB Allocation Details'!$A$18:$L$18, 0),FALSE), 'E2 Allocators'!$B$15:$W$361, MATCH('O5 Details by Class &amp; Accounts'!BE$18, 'E2 Allocators'!$B$15:$W$15, 0),FALSE)*$E157)</f>
        <v>0</v>
      </c>
      <c r="BF157" s="1334">
        <f>IF(ISERROR(VLOOKUP(VLOOKUP($A157, 'E4 TB Allocation Details'!$A$18:$L$217, MATCH("Misc ID", 'E4 TB Allocation Details'!$A$18:$L$18, 0),FALSE), 'E2 Allocators'!$B$15:$W$361, MATCH('O5 Details by Class &amp; Accounts'!BF$18, 'E2 Allocators'!$B$15:$W$15, 0),FALSE)*$E157), 0, VLOOKUP(VLOOKUP($A157, 'E4 TB Allocation Details'!$A$18:$L$217, MATCH("Misc ID", 'E4 TB Allocation Details'!$A$18:$L$18, 0),FALSE), 'E2 Allocators'!$B$15:$W$361, MATCH('O5 Details by Class &amp; Accounts'!BF$18, 'E2 Allocators'!$B$15:$W$15, 0),FALSE)*$E157)</f>
        <v>0</v>
      </c>
      <c r="BG157" s="1334">
        <f>IF(ISERROR(VLOOKUP(VLOOKUP($A157, 'E4 TB Allocation Details'!$A$18:$L$217, MATCH("Misc ID", 'E4 TB Allocation Details'!$A$18:$L$18, 0),FALSE), 'E2 Allocators'!$B$15:$W$361, MATCH('O5 Details by Class &amp; Accounts'!BG$18, 'E2 Allocators'!$B$15:$W$15, 0),FALSE)*$E157), 0, VLOOKUP(VLOOKUP($A157, 'E4 TB Allocation Details'!$A$18:$L$217, MATCH("Misc ID", 'E4 TB Allocation Details'!$A$18:$L$18, 0),FALSE), 'E2 Allocators'!$B$15:$W$361, MATCH('O5 Details by Class &amp; Accounts'!BG$18, 'E2 Allocators'!$B$15:$W$15, 0),FALSE)*$E157)</f>
        <v>0</v>
      </c>
      <c r="BH157" s="1334">
        <f>IF(ISERROR(VLOOKUP(VLOOKUP($A157, 'E4 TB Allocation Details'!$A$18:$L$217, MATCH("Misc ID", 'E4 TB Allocation Details'!$A$18:$L$18, 0),FALSE), 'E2 Allocators'!$B$15:$W$361, MATCH('O5 Details by Class &amp; Accounts'!BH$18, 'E2 Allocators'!$B$15:$W$15, 0),FALSE)*$E157), 0, VLOOKUP(VLOOKUP($A157, 'E4 TB Allocation Details'!$A$18:$L$217, MATCH("Misc ID", 'E4 TB Allocation Details'!$A$18:$L$18, 0),FALSE), 'E2 Allocators'!$B$15:$W$361, MATCH('O5 Details by Class &amp; Accounts'!BH$18, 'E2 Allocators'!$B$15:$W$15, 0),FALSE)*$E157)</f>
        <v>0</v>
      </c>
      <c r="BI157" s="1334">
        <f>IF(ISERROR(VLOOKUP(VLOOKUP($A157, 'E4 TB Allocation Details'!$A$18:$L$217, MATCH("Misc ID", 'E4 TB Allocation Details'!$A$18:$L$18, 0),FALSE), 'E2 Allocators'!$B$15:$W$361, MATCH('O5 Details by Class &amp; Accounts'!BI$18, 'E2 Allocators'!$B$15:$W$15, 0),FALSE)*$E157), 0, VLOOKUP(VLOOKUP($A157, 'E4 TB Allocation Details'!$A$18:$L$217, MATCH("Misc ID", 'E4 TB Allocation Details'!$A$18:$L$18, 0),FALSE), 'E2 Allocators'!$B$15:$W$361, MATCH('O5 Details by Class &amp; Accounts'!BI$18, 'E2 Allocators'!$B$15:$W$15, 0),FALSE)*$E157)</f>
        <v>0</v>
      </c>
      <c r="BJ157" s="1334">
        <f>IF(ISERROR(VLOOKUP(VLOOKUP($A157, 'E4 TB Allocation Details'!$A$18:$L$217, MATCH("Misc ID", 'E4 TB Allocation Details'!$A$18:$L$18, 0),FALSE), 'E2 Allocators'!$B$15:$W$361, MATCH('O5 Details by Class &amp; Accounts'!BJ$18, 'E2 Allocators'!$B$15:$W$15, 0),FALSE)*$E157), 0, VLOOKUP(VLOOKUP($A157, 'E4 TB Allocation Details'!$A$18:$L$217, MATCH("Misc ID", 'E4 TB Allocation Details'!$A$18:$L$18, 0),FALSE), 'E2 Allocators'!$B$15:$W$361, MATCH('O5 Details by Class &amp; Accounts'!BJ$18, 'E2 Allocators'!$B$15:$W$15, 0),FALSE)*$E157)</f>
        <v>0</v>
      </c>
      <c r="BK157" s="1334">
        <f>IF(ISERROR(VLOOKUP(VLOOKUP($A157, 'E4 TB Allocation Details'!$A$18:$L$217, MATCH("Misc ID", 'E4 TB Allocation Details'!$A$18:$L$18, 0),FALSE), 'E2 Allocators'!$B$15:$W$361, MATCH('O5 Details by Class &amp; Accounts'!BK$18, 'E2 Allocators'!$B$15:$W$15, 0),FALSE)*$E157), 0, VLOOKUP(VLOOKUP($A157, 'E4 TB Allocation Details'!$A$18:$L$217, MATCH("Misc ID", 'E4 TB Allocation Details'!$A$18:$L$18, 0),FALSE), 'E2 Allocators'!$B$15:$W$361, MATCH('O5 Details by Class &amp; Accounts'!BK$18, 'E2 Allocators'!$B$15:$W$15, 0),FALSE)*$E157)</f>
        <v>0</v>
      </c>
      <c r="BL157" s="1334">
        <f>IF(ISERROR(VLOOKUP(VLOOKUP($A157, 'E4 TB Allocation Details'!$A$18:$L$217, MATCH("Misc ID", 'E4 TB Allocation Details'!$A$18:$L$18, 0),FALSE), 'E2 Allocators'!$B$15:$W$361, MATCH('O5 Details by Class &amp; Accounts'!BL$18, 'E2 Allocators'!$B$15:$W$15, 0),FALSE)*$E157), 0, VLOOKUP(VLOOKUP($A157, 'E4 TB Allocation Details'!$A$18:$L$217, MATCH("Misc ID", 'E4 TB Allocation Details'!$A$18:$L$18, 0),FALSE), 'E2 Allocators'!$B$15:$W$361, MATCH('O5 Details by Class &amp; Accounts'!BL$18, 'E2 Allocators'!$B$15:$W$15, 0),FALSE)*$E157)</f>
        <v>0</v>
      </c>
      <c r="BM157" s="1334">
        <f>IF(ISERROR(VLOOKUP(VLOOKUP($A157, 'E4 TB Allocation Details'!$A$18:$L$217, MATCH("Misc ID", 'E4 TB Allocation Details'!$A$18:$L$18, 0),FALSE), 'E2 Allocators'!$B$15:$W$361, MATCH('O5 Details by Class &amp; Accounts'!BM$18, 'E2 Allocators'!$B$15:$W$15, 0),FALSE)*$E157), 0, VLOOKUP(VLOOKUP($A157, 'E4 TB Allocation Details'!$A$18:$L$217, MATCH("Misc ID", 'E4 TB Allocation Details'!$A$18:$L$18, 0),FALSE), 'E2 Allocators'!$B$15:$W$361, MATCH('O5 Details by Class &amp; Accounts'!BM$18, 'E2 Allocators'!$B$15:$W$15, 0),FALSE)*$E157)</f>
        <v>0</v>
      </c>
      <c r="BN157" s="1334">
        <f>IF(ISERROR(VLOOKUP(VLOOKUP($A157, 'E4 TB Allocation Details'!$A$18:$L$217, MATCH("Misc ID", 'E4 TB Allocation Details'!$A$18:$L$18, 0),FALSE), 'E2 Allocators'!$B$15:$W$361, MATCH('O5 Details by Class &amp; Accounts'!BN$18, 'E2 Allocators'!$B$15:$W$15, 0),FALSE)*$E157), 0, VLOOKUP(VLOOKUP($A157, 'E4 TB Allocation Details'!$A$18:$L$217, MATCH("Misc ID", 'E4 TB Allocation Details'!$A$18:$L$18, 0),FALSE), 'E2 Allocators'!$B$15:$W$361, MATCH('O5 Details by Class &amp; Accounts'!BN$18, 'E2 Allocators'!$B$15:$W$15, 0),FALSE)*$E157)</f>
        <v>0</v>
      </c>
      <c r="BO157" s="1334">
        <f>IF(ISERROR(VLOOKUP(VLOOKUP($A157, 'E4 TB Allocation Details'!$A$18:$L$217, MATCH("Misc ID", 'E4 TB Allocation Details'!$A$18:$L$18, 0),FALSE), 'E2 Allocators'!$B$15:$W$361, MATCH('O5 Details by Class &amp; Accounts'!BO$18, 'E2 Allocators'!$B$15:$W$15, 0),FALSE)*$E157), 0, VLOOKUP(VLOOKUP($A157, 'E4 TB Allocation Details'!$A$18:$L$217, MATCH("Misc ID", 'E4 TB Allocation Details'!$A$18:$L$18, 0),FALSE), 'E2 Allocators'!$B$15:$W$361, MATCH('O5 Details by Class &amp; Accounts'!BO$18, 'E2 Allocators'!$B$15:$W$15, 0),FALSE)*$E157)</f>
        <v>0</v>
      </c>
      <c r="BP157" s="1334">
        <f>IF(ISERROR(VLOOKUP(VLOOKUP($A157, 'E4 TB Allocation Details'!$A$18:$L$217, MATCH("Misc ID", 'E4 TB Allocation Details'!$A$18:$L$18, 0),FALSE), 'E2 Allocators'!$B$15:$W$361, MATCH('O5 Details by Class &amp; Accounts'!BP$18, 'E2 Allocators'!$B$15:$W$15, 0),FALSE)*$E157), 0, VLOOKUP(VLOOKUP($A157, 'E4 TB Allocation Details'!$A$18:$L$217, MATCH("Misc ID", 'E4 TB Allocation Details'!$A$18:$L$18, 0),FALSE), 'E2 Allocators'!$B$15:$W$361, MATCH('O5 Details by Class &amp; Accounts'!BP$18, 'E2 Allocators'!$B$15:$W$15, 0),FALSE)*$E157)</f>
        <v>0</v>
      </c>
      <c r="BQ157" s="1334">
        <f>IF(ISERROR(VLOOKUP(VLOOKUP($A157, 'E4 TB Allocation Details'!$A$18:$L$217, MATCH("Misc ID", 'E4 TB Allocation Details'!$A$18:$L$18, 0),FALSE), 'E2 Allocators'!$B$15:$W$361, MATCH('O5 Details by Class &amp; Accounts'!BQ$18, 'E2 Allocators'!$B$15:$W$15, 0),FALSE)*$E157), 0, VLOOKUP(VLOOKUP($A157, 'E4 TB Allocation Details'!$A$18:$L$217, MATCH("Misc ID", 'E4 TB Allocation Details'!$A$18:$L$18, 0),FALSE), 'E2 Allocators'!$B$15:$W$361, MATCH('O5 Details by Class &amp; Accounts'!BQ$18, 'E2 Allocators'!$B$15:$W$15, 0),FALSE)*$E157)</f>
        <v>0</v>
      </c>
      <c r="BR157" s="1334">
        <f>IF(ISERROR(VLOOKUP(VLOOKUP($A157, 'E4 TB Allocation Details'!$A$18:$L$217, MATCH("Misc ID", 'E4 TB Allocation Details'!$A$18:$L$18, 0),FALSE), 'E2 Allocators'!$B$15:$W$361, MATCH('O5 Details by Class &amp; Accounts'!BR$18, 'E2 Allocators'!$B$15:$W$15, 0),FALSE)*$E157), 0, VLOOKUP(VLOOKUP($A157, 'E4 TB Allocation Details'!$A$18:$L$217, MATCH("Misc ID", 'E4 TB Allocation Details'!$A$18:$L$18, 0),FALSE), 'E2 Allocators'!$B$15:$W$361, MATCH('O5 Details by Class &amp; Accounts'!BR$18, 'E2 Allocators'!$B$15:$W$15, 0),FALSE)*$E157)</f>
        <v>0</v>
      </c>
      <c r="BS157" s="1334">
        <f t="shared" si="41"/>
        <v>0</v>
      </c>
      <c r="BT157" s="1334">
        <f>IF(ISERROR(VLOOKUP(VLOOKUP($A157, 'E4 TB Allocation Details'!$A$18:$L$217, MATCH("A &amp; G ID", 'E4 TB Allocation Details'!$A$18:$L$18, 0),FALSE), 'E2 Allocators'!$B$15:$W$361, MATCH('O5 Details by Class &amp; Accounts'!BT$18, 'E2 Allocators'!$B$15:$W$15, 0),FALSE)*$E157), 0, VLOOKUP(VLOOKUP($A157, 'E4 TB Allocation Details'!$A$18:$L$217, MATCH("A &amp; G ID", 'E4 TB Allocation Details'!$A$18:$L$18, 0),FALSE), 'E2 Allocators'!$B$15:$W$361, MATCH('O5 Details by Class &amp; Accounts'!BT$18, 'E2 Allocators'!$B$15:$W$15, 0),FALSE)*$E157)</f>
        <v>0</v>
      </c>
      <c r="BU157" s="1334">
        <f>IF(ISERROR(VLOOKUP(VLOOKUP($A157, 'E4 TB Allocation Details'!$A$18:$L$217, MATCH("A &amp; G ID", 'E4 TB Allocation Details'!$A$18:$L$18, 0),FALSE), 'E2 Allocators'!$B$15:$W$361, MATCH('O5 Details by Class &amp; Accounts'!BU$18, 'E2 Allocators'!$B$15:$W$15, 0),FALSE)*$E157), 0, VLOOKUP(VLOOKUP($A157, 'E4 TB Allocation Details'!$A$18:$L$217, MATCH("A &amp; G ID", 'E4 TB Allocation Details'!$A$18:$L$18, 0),FALSE), 'E2 Allocators'!$B$15:$W$361, MATCH('O5 Details by Class &amp; Accounts'!BU$18, 'E2 Allocators'!$B$15:$W$15, 0),FALSE)*$E157)</f>
        <v>0</v>
      </c>
      <c r="BV157" s="1334">
        <f>IF(ISERROR(VLOOKUP(VLOOKUP($A157, 'E4 TB Allocation Details'!$A$18:$L$217, MATCH("A &amp; G ID", 'E4 TB Allocation Details'!$A$18:$L$18, 0),FALSE), 'E2 Allocators'!$B$15:$W$361, MATCH('O5 Details by Class &amp; Accounts'!BV$18, 'E2 Allocators'!$B$15:$W$15, 0),FALSE)*$E157), 0, VLOOKUP(VLOOKUP($A157, 'E4 TB Allocation Details'!$A$18:$L$217, MATCH("A &amp; G ID", 'E4 TB Allocation Details'!$A$18:$L$18, 0),FALSE), 'E2 Allocators'!$B$15:$W$361, MATCH('O5 Details by Class &amp; Accounts'!BV$18, 'E2 Allocators'!$B$15:$W$15, 0),FALSE)*$E157)</f>
        <v>0</v>
      </c>
      <c r="BW157" s="1334">
        <f>IF(ISERROR(VLOOKUP(VLOOKUP($A157, 'E4 TB Allocation Details'!$A$18:$L$217, MATCH("A &amp; G ID", 'E4 TB Allocation Details'!$A$18:$L$18, 0),FALSE), 'E2 Allocators'!$B$15:$W$361, MATCH('O5 Details by Class &amp; Accounts'!BW$18, 'E2 Allocators'!$B$15:$W$15, 0),FALSE)*$E157), 0, VLOOKUP(VLOOKUP($A157, 'E4 TB Allocation Details'!$A$18:$L$217, MATCH("A &amp; G ID", 'E4 TB Allocation Details'!$A$18:$L$18, 0),FALSE), 'E2 Allocators'!$B$15:$W$361, MATCH('O5 Details by Class &amp; Accounts'!BW$18, 'E2 Allocators'!$B$15:$W$15, 0),FALSE)*$E157)</f>
        <v>0</v>
      </c>
      <c r="BX157" s="1334">
        <f>IF(ISERROR(VLOOKUP(VLOOKUP($A157, 'E4 TB Allocation Details'!$A$18:$L$217, MATCH("A &amp; G ID", 'E4 TB Allocation Details'!$A$18:$L$18, 0),FALSE), 'E2 Allocators'!$B$15:$W$361, MATCH('O5 Details by Class &amp; Accounts'!BX$18, 'E2 Allocators'!$B$15:$W$15, 0),FALSE)*$E157), 0, VLOOKUP(VLOOKUP($A157, 'E4 TB Allocation Details'!$A$18:$L$217, MATCH("A &amp; G ID", 'E4 TB Allocation Details'!$A$18:$L$18, 0),FALSE), 'E2 Allocators'!$B$15:$W$361, MATCH('O5 Details by Class &amp; Accounts'!BX$18, 'E2 Allocators'!$B$15:$W$15, 0),FALSE)*$E157)</f>
        <v>0</v>
      </c>
      <c r="BY157" s="1334">
        <f>IF(ISERROR(VLOOKUP(VLOOKUP($A157, 'E4 TB Allocation Details'!$A$18:$L$217, MATCH("A &amp; G ID", 'E4 TB Allocation Details'!$A$18:$L$18, 0),FALSE), 'E2 Allocators'!$B$15:$W$361, MATCH('O5 Details by Class &amp; Accounts'!BY$18, 'E2 Allocators'!$B$15:$W$15, 0),FALSE)*$E157), 0, VLOOKUP(VLOOKUP($A157, 'E4 TB Allocation Details'!$A$18:$L$217, MATCH("A &amp; G ID", 'E4 TB Allocation Details'!$A$18:$L$18, 0),FALSE), 'E2 Allocators'!$B$15:$W$361, MATCH('O5 Details by Class &amp; Accounts'!BY$18, 'E2 Allocators'!$B$15:$W$15, 0),FALSE)*$E157)</f>
        <v>0</v>
      </c>
      <c r="BZ157" s="1334">
        <f>IF(ISERROR(VLOOKUP(VLOOKUP($A157, 'E4 TB Allocation Details'!$A$18:$L$217, MATCH("A &amp; G ID", 'E4 TB Allocation Details'!$A$18:$L$18, 0),FALSE), 'E2 Allocators'!$B$15:$W$361, MATCH('O5 Details by Class &amp; Accounts'!BZ$18, 'E2 Allocators'!$B$15:$W$15, 0),FALSE)*$E157), 0, VLOOKUP(VLOOKUP($A157, 'E4 TB Allocation Details'!$A$18:$L$217, MATCH("A &amp; G ID", 'E4 TB Allocation Details'!$A$18:$L$18, 0),FALSE), 'E2 Allocators'!$B$15:$W$361, MATCH('O5 Details by Class &amp; Accounts'!BZ$18, 'E2 Allocators'!$B$15:$W$15, 0),FALSE)*$E157)</f>
        <v>0</v>
      </c>
      <c r="CA157" s="1334">
        <f>IF(ISERROR(VLOOKUP(VLOOKUP($A157, 'E4 TB Allocation Details'!$A$18:$L$217, MATCH("A &amp; G ID", 'E4 TB Allocation Details'!$A$18:$L$18, 0),FALSE), 'E2 Allocators'!$B$15:$W$361, MATCH('O5 Details by Class &amp; Accounts'!CA$18, 'E2 Allocators'!$B$15:$W$15, 0),FALSE)*$E157), 0, VLOOKUP(VLOOKUP($A157, 'E4 TB Allocation Details'!$A$18:$L$217, MATCH("A &amp; G ID", 'E4 TB Allocation Details'!$A$18:$L$18, 0),FALSE), 'E2 Allocators'!$B$15:$W$361, MATCH('O5 Details by Class &amp; Accounts'!CA$18, 'E2 Allocators'!$B$15:$W$15, 0),FALSE)*$E157)</f>
        <v>0</v>
      </c>
      <c r="CB157" s="1334">
        <f>IF(ISERROR(VLOOKUP(VLOOKUP($A157, 'E4 TB Allocation Details'!$A$18:$L$217, MATCH("A &amp; G ID", 'E4 TB Allocation Details'!$A$18:$L$18, 0),FALSE), 'E2 Allocators'!$B$15:$W$361, MATCH('O5 Details by Class &amp; Accounts'!CB$18, 'E2 Allocators'!$B$15:$W$15, 0),FALSE)*$E157), 0, VLOOKUP(VLOOKUP($A157, 'E4 TB Allocation Details'!$A$18:$L$217, MATCH("A &amp; G ID", 'E4 TB Allocation Details'!$A$18:$L$18, 0),FALSE), 'E2 Allocators'!$B$15:$W$361, MATCH('O5 Details by Class &amp; Accounts'!CB$18, 'E2 Allocators'!$B$15:$W$15, 0),FALSE)*$E157)</f>
        <v>0</v>
      </c>
      <c r="CC157" s="1334">
        <f>IF(ISERROR(VLOOKUP(VLOOKUP($A157, 'E4 TB Allocation Details'!$A$18:$L$217, MATCH("A &amp; G ID", 'E4 TB Allocation Details'!$A$18:$L$18, 0),FALSE), 'E2 Allocators'!$B$15:$W$361, MATCH('O5 Details by Class &amp; Accounts'!CC$18, 'E2 Allocators'!$B$15:$W$15, 0),FALSE)*$E157), 0, VLOOKUP(VLOOKUP($A157, 'E4 TB Allocation Details'!$A$18:$L$217, MATCH("A &amp; G ID", 'E4 TB Allocation Details'!$A$18:$L$18, 0),FALSE), 'E2 Allocators'!$B$15:$W$361, MATCH('O5 Details by Class &amp; Accounts'!CC$18, 'E2 Allocators'!$B$15:$W$15, 0),FALSE)*$E157)</f>
        <v>0</v>
      </c>
      <c r="CD157" s="1334">
        <f>IF(ISERROR(VLOOKUP(VLOOKUP($A157, 'E4 TB Allocation Details'!$A$18:$L$217, MATCH("A &amp; G ID", 'E4 TB Allocation Details'!$A$18:$L$18, 0),FALSE), 'E2 Allocators'!$B$15:$W$361, MATCH('O5 Details by Class &amp; Accounts'!CD$18, 'E2 Allocators'!$B$15:$W$15, 0),FALSE)*$E157), 0, VLOOKUP(VLOOKUP($A157, 'E4 TB Allocation Details'!$A$18:$L$217, MATCH("A &amp; G ID", 'E4 TB Allocation Details'!$A$18:$L$18, 0),FALSE), 'E2 Allocators'!$B$15:$W$361, MATCH('O5 Details by Class &amp; Accounts'!CD$18, 'E2 Allocators'!$B$15:$W$15, 0),FALSE)*$E157)</f>
        <v>0</v>
      </c>
      <c r="CE157" s="1334">
        <f>IF(ISERROR(VLOOKUP(VLOOKUP($A157, 'E4 TB Allocation Details'!$A$18:$L$217, MATCH("A &amp; G ID", 'E4 TB Allocation Details'!$A$18:$L$18, 0),FALSE), 'E2 Allocators'!$B$15:$W$361, MATCH('O5 Details by Class &amp; Accounts'!CE$18, 'E2 Allocators'!$B$15:$W$15, 0),FALSE)*$E157), 0, VLOOKUP(VLOOKUP($A157, 'E4 TB Allocation Details'!$A$18:$L$217, MATCH("A &amp; G ID", 'E4 TB Allocation Details'!$A$18:$L$18, 0),FALSE), 'E2 Allocators'!$B$15:$W$361, MATCH('O5 Details by Class &amp; Accounts'!CE$18, 'E2 Allocators'!$B$15:$W$15, 0),FALSE)*$E157)</f>
        <v>0</v>
      </c>
      <c r="CF157" s="1334">
        <f>IF(ISERROR(VLOOKUP(VLOOKUP($A157, 'E4 TB Allocation Details'!$A$18:$L$217, MATCH("A &amp; G ID", 'E4 TB Allocation Details'!$A$18:$L$18, 0),FALSE), 'E2 Allocators'!$B$15:$W$361, MATCH('O5 Details by Class &amp; Accounts'!CF$18, 'E2 Allocators'!$B$15:$W$15, 0),FALSE)*$E157), 0, VLOOKUP(VLOOKUP($A157, 'E4 TB Allocation Details'!$A$18:$L$217, MATCH("A &amp; G ID", 'E4 TB Allocation Details'!$A$18:$L$18, 0),FALSE), 'E2 Allocators'!$B$15:$W$361, MATCH('O5 Details by Class &amp; Accounts'!CF$18, 'E2 Allocators'!$B$15:$W$15, 0),FALSE)*$E157)</f>
        <v>0</v>
      </c>
      <c r="CG157" s="1334">
        <f>IF(ISERROR(VLOOKUP(VLOOKUP($A157, 'E4 TB Allocation Details'!$A$18:$L$217, MATCH("A &amp; G ID", 'E4 TB Allocation Details'!$A$18:$L$18, 0),FALSE), 'E2 Allocators'!$B$15:$W$361, MATCH('O5 Details by Class &amp; Accounts'!CG$18, 'E2 Allocators'!$B$15:$W$15, 0),FALSE)*$E157), 0, VLOOKUP(VLOOKUP($A157, 'E4 TB Allocation Details'!$A$18:$L$217, MATCH("A &amp; G ID", 'E4 TB Allocation Details'!$A$18:$L$18, 0),FALSE), 'E2 Allocators'!$B$15:$W$361, MATCH('O5 Details by Class &amp; Accounts'!CG$18, 'E2 Allocators'!$B$15:$W$15, 0),FALSE)*$E157)</f>
        <v>0</v>
      </c>
      <c r="CH157" s="1334">
        <f>IF(ISERROR(VLOOKUP(VLOOKUP($A157, 'E4 TB Allocation Details'!$A$18:$L$217, MATCH("A &amp; G ID", 'E4 TB Allocation Details'!$A$18:$L$18, 0),FALSE), 'E2 Allocators'!$B$15:$W$361, MATCH('O5 Details by Class &amp; Accounts'!CH$18, 'E2 Allocators'!$B$15:$W$15, 0),FALSE)*$E157), 0, VLOOKUP(VLOOKUP($A157, 'E4 TB Allocation Details'!$A$18:$L$217, MATCH("A &amp; G ID", 'E4 TB Allocation Details'!$A$18:$L$18, 0),FALSE), 'E2 Allocators'!$B$15:$W$361, MATCH('O5 Details by Class &amp; Accounts'!CH$18, 'E2 Allocators'!$B$15:$W$15, 0),FALSE)*$E157)</f>
        <v>0</v>
      </c>
      <c r="CI157" s="1334">
        <f>IF(ISERROR(VLOOKUP(VLOOKUP($A157, 'E4 TB Allocation Details'!$A$18:$L$217, MATCH("A &amp; G ID", 'E4 TB Allocation Details'!$A$18:$L$18, 0),FALSE), 'E2 Allocators'!$B$15:$W$361, MATCH('O5 Details by Class &amp; Accounts'!CI$18, 'E2 Allocators'!$B$15:$W$15, 0),FALSE)*$E157), 0, VLOOKUP(VLOOKUP($A157, 'E4 TB Allocation Details'!$A$18:$L$217, MATCH("A &amp; G ID", 'E4 TB Allocation Details'!$A$18:$L$18, 0),FALSE), 'E2 Allocators'!$B$15:$W$361, MATCH('O5 Details by Class &amp; Accounts'!CI$18, 'E2 Allocators'!$B$15:$W$15, 0),FALSE)*$E157)</f>
        <v>0</v>
      </c>
      <c r="CJ157" s="1334">
        <f>IF(ISERROR(VLOOKUP(VLOOKUP($A157, 'E4 TB Allocation Details'!$A$18:$L$217, MATCH("A &amp; G ID", 'E4 TB Allocation Details'!$A$18:$L$18, 0),FALSE), 'E2 Allocators'!$B$15:$W$361, MATCH('O5 Details by Class &amp; Accounts'!CJ$18, 'E2 Allocators'!$B$15:$W$15, 0),FALSE)*$E157), 0, VLOOKUP(VLOOKUP($A157, 'E4 TB Allocation Details'!$A$18:$L$217, MATCH("A &amp; G ID", 'E4 TB Allocation Details'!$A$18:$L$18, 0),FALSE), 'E2 Allocators'!$B$15:$W$361, MATCH('O5 Details by Class &amp; Accounts'!CJ$18, 'E2 Allocators'!$B$15:$W$15, 0),FALSE)*$E157)</f>
        <v>0</v>
      </c>
      <c r="CK157" s="1334">
        <f>IF(ISERROR(VLOOKUP(VLOOKUP($A157, 'E4 TB Allocation Details'!$A$18:$L$217, MATCH("A &amp; G ID", 'E4 TB Allocation Details'!$A$18:$L$18, 0),FALSE), 'E2 Allocators'!$B$15:$W$361, MATCH('O5 Details by Class &amp; Accounts'!CK$18, 'E2 Allocators'!$B$15:$W$15, 0),FALSE)*$E157), 0, VLOOKUP(VLOOKUP($A157, 'E4 TB Allocation Details'!$A$18:$L$217, MATCH("A &amp; G ID", 'E4 TB Allocation Details'!$A$18:$L$18, 0),FALSE), 'E2 Allocators'!$B$15:$W$361, MATCH('O5 Details by Class &amp; Accounts'!CK$18, 'E2 Allocators'!$B$15:$W$15, 0),FALSE)*$E157)</f>
        <v>0</v>
      </c>
      <c r="CL157" s="1334">
        <f>IF(ISERROR(VLOOKUP(VLOOKUP($A157, 'E4 TB Allocation Details'!$A$18:$L$217, MATCH("A &amp; G ID", 'E4 TB Allocation Details'!$A$18:$L$18, 0),FALSE), 'E2 Allocators'!$B$15:$W$361, MATCH('O5 Details by Class &amp; Accounts'!CL$18, 'E2 Allocators'!$B$15:$W$15, 0),FALSE)*$E157), 0, VLOOKUP(VLOOKUP($A157, 'E4 TB Allocation Details'!$A$18:$L$217, MATCH("A &amp; G ID", 'E4 TB Allocation Details'!$A$18:$L$18, 0),FALSE), 'E2 Allocators'!$B$15:$W$361, MATCH('O5 Details by Class &amp; Accounts'!CL$18, 'E2 Allocators'!$B$15:$W$15, 0),FALSE)*$E157)</f>
        <v>0</v>
      </c>
      <c r="CM157" s="1334">
        <f>IF(ISERROR(VLOOKUP(VLOOKUP($A157, 'E4 TB Allocation Details'!$A$18:$L$217, MATCH("A &amp; G ID", 'E4 TB Allocation Details'!$A$18:$L$18, 0),FALSE), 'E2 Allocators'!$B$15:$W$361, MATCH('O5 Details by Class &amp; Accounts'!CM$18, 'E2 Allocators'!$B$15:$W$15, 0),FALSE)*$E157), 0, VLOOKUP(VLOOKUP($A157, 'E4 TB Allocation Details'!$A$18:$L$217, MATCH("A &amp; G ID", 'E4 TB Allocation Details'!$A$18:$L$18, 0),FALSE), 'E2 Allocators'!$B$15:$W$361, MATCH('O5 Details by Class &amp; Accounts'!CM$18, 'E2 Allocators'!$B$15:$W$15, 0),FALSE)*$E157)</f>
        <v>0</v>
      </c>
      <c r="CN157" s="1334">
        <f t="shared" si="42"/>
        <v>0</v>
      </c>
      <c r="CO157" s="1670">
        <f t="shared" si="43"/>
        <v>0</v>
      </c>
      <c r="CQ157" s="1926">
        <v>1830</v>
      </c>
    </row>
    <row r="158" spans="1:95" s="64" customFormat="1" ht="25.5" x14ac:dyDescent="0.2">
      <c r="A158" s="1102">
        <v>5125</v>
      </c>
      <c r="B158" s="1101" t="s">
        <v>1471</v>
      </c>
      <c r="C158" s="1667">
        <f>IF(ISERROR(VLOOKUP($A158,'I3 TB Data'!$A$20:$H$465,MATCH('O5 Details by Class &amp; Accounts'!$C$18, 'I3 TB Data'!$A$20:$H$20,0),0)), 0, VLOOKUP($A158,'I3 TB Data'!$A$20:$H$465,MATCH('O5 Details by Class &amp; Accounts'!$C$18,'I3 TB Data'!$A$20:$H$20,0),0))</f>
        <v>68000</v>
      </c>
      <c r="D158" s="1668"/>
      <c r="E158" s="1667">
        <f t="shared" si="44"/>
        <v>68000</v>
      </c>
      <c r="F158" s="1669">
        <f>IF(ISERROR(VLOOKUP($A158, 'E1 Categorization'!A33:E123, MATCH("Customer Component", 'E1 Categorization'!$A$33:$E$33,0), 0)), 0, IF(VLOOKUP($A158, 'E1 Categorization'!A33:E123, MATCH("Customer Component", 'E1 Categorization'!$A$33:$E$33,0), 0)=0, 'O5 Details by Class &amp; Accounts'!$E158, IF(AND(VLOOKUP($A158, 'E1 Categorization'!A33:E123, MATCH("Customer Component", 'E1 Categorization'!$A$33:$E$33,0), 0) &gt;0, VLOOKUP($A158, 'E1 Categorization'!A33:E123, MATCH("Customer Component", 'E1 Categorization'!$A$33:$E$33,0), 0)&lt;1), 'O5 Details by Class &amp; Accounts'!$E158*(1-VLOOKUP($A158, 'E1 Categorization'!A33:E123, MATCH("Customer Component", 'E1 Categorization'!$A$33:$E$33,0), 0)), 0)))</f>
        <v>40800</v>
      </c>
      <c r="G158" s="1669">
        <f>IF(ISERROR(VLOOKUP($A158, 'E1 Categorization'!A33:E123, MATCH("Customer Component", 'E1 Categorization'!$A$33:$E$33,0), 0)),0, IF(VLOOKUP($A158, 'E1 Categorization'!A33:E123, MATCH("Customer Component", 'E1 Categorization'!$A$33:$E$33,0), 0)=0, 0, IF(AND(VLOOKUP($A158, 'E1 Categorization'!A33:E123, MATCH("Customer Component", 'E1 Categorization'!$A$33:$E$33,0), 0) &gt;0, VLOOKUP($A158, 'E1 Categorization'!A33:E123, MATCH("Customer Component", 'E1 Categorization'!$A$33:$E$33,0), 0)&lt;1), 'O5 Details by Class &amp; Accounts'!$E158*(VLOOKUP($A158, 'E1 Categorization'!A33:E123, MATCH("Customer Component", 'E1 Categorization'!$A$33:$E$33,0), 0)), 'O5 Details by Class &amp; Accounts'!$E158)))</f>
        <v>27200</v>
      </c>
      <c r="H158" s="1334">
        <f t="shared" si="38"/>
        <v>68000</v>
      </c>
      <c r="I158" s="1334">
        <f>IF(ISERROR(VLOOKUP(VLOOKUP($A158, 'E4 TB Allocation Details'!$A$18:$L$217, MATCH("Demand ID", 'E4 TB Allocation Details'!$A$18:$L$18, 0),FALSE), 'E2 Allocators'!$B$15:$W$361, MATCH('O5 Details by Class &amp; Accounts'!I$18, 'E2 Allocators'!$B$15:$W$15, 0),FALSE)*$F158), 0, VLOOKUP(VLOOKUP($A158, 'E4 TB Allocation Details'!$A$18:$L$217, MATCH("Demand ID", 'E4 TB Allocation Details'!$A$18:$L$18, 0),FALSE), 'E2 Allocators'!$B$15:$W$361, MATCH('O5 Details by Class &amp; Accounts'!I$18, 'E2 Allocators'!$B$15:$W$15, 0),FALSE)*$F158)</f>
        <v>12909.962839615897</v>
      </c>
      <c r="J158" s="1334">
        <f>IF(ISERROR(VLOOKUP(VLOOKUP($A158, 'E4 TB Allocation Details'!$A$18:$L$217, MATCH("Demand ID", 'E4 TB Allocation Details'!$A$18:$L$18, 0),FALSE), 'E2 Allocators'!$B$15:$W$361, MATCH('O5 Details by Class &amp; Accounts'!J$18, 'E2 Allocators'!$B$15:$W$15, 0),FALSE)*$F158), 0, VLOOKUP(VLOOKUP($A158, 'E4 TB Allocation Details'!$A$18:$L$217, MATCH("Demand ID", 'E4 TB Allocation Details'!$A$18:$L$18, 0),FALSE), 'E2 Allocators'!$B$15:$W$361, MATCH('O5 Details by Class &amp; Accounts'!J$18, 'E2 Allocators'!$B$15:$W$15, 0),FALSE)*$F158)</f>
        <v>4454.0958412107711</v>
      </c>
      <c r="K158" s="1334">
        <f>IF(ISERROR(VLOOKUP(VLOOKUP($A158, 'E4 TB Allocation Details'!$A$18:$L$217, MATCH("Demand ID", 'E4 TB Allocation Details'!$A$18:$L$18, 0),FALSE), 'E2 Allocators'!$B$15:$W$361, MATCH('O5 Details by Class &amp; Accounts'!K$18, 'E2 Allocators'!$B$15:$W$15, 0),FALSE)*$F158), 0, VLOOKUP(VLOOKUP($A158, 'E4 TB Allocation Details'!$A$18:$L$217, MATCH("Demand ID", 'E4 TB Allocation Details'!$A$18:$L$18, 0),FALSE), 'E2 Allocators'!$B$15:$W$361, MATCH('O5 Details by Class &amp; Accounts'!K$18, 'E2 Allocators'!$B$15:$W$15, 0),FALSE)*$F158)</f>
        <v>10098.852570774532</v>
      </c>
      <c r="L158" s="1334">
        <f>IF(ISERROR(VLOOKUP(VLOOKUP($A158, 'E4 TB Allocation Details'!$A$18:$L$217, MATCH("Demand ID", 'E4 TB Allocation Details'!$A$18:$L$18, 0),FALSE), 'E2 Allocators'!$B$15:$W$361, MATCH('O5 Details by Class &amp; Accounts'!L$18, 'E2 Allocators'!$B$15:$W$15, 0),FALSE)*$F158), 0, VLOOKUP(VLOOKUP($A158, 'E4 TB Allocation Details'!$A$18:$L$217, MATCH("Demand ID", 'E4 TB Allocation Details'!$A$18:$L$18, 0),FALSE), 'E2 Allocators'!$B$15:$W$361, MATCH('O5 Details by Class &amp; Accounts'!L$18, 'E2 Allocators'!$B$15:$W$15, 0),FALSE)*$F158)</f>
        <v>0</v>
      </c>
      <c r="M158" s="1334">
        <f>IF(ISERROR(VLOOKUP(VLOOKUP($A158, 'E4 TB Allocation Details'!$A$18:$L$217, MATCH("Demand ID", 'E4 TB Allocation Details'!$A$18:$L$18, 0),FALSE), 'E2 Allocators'!$B$15:$W$361, MATCH('O5 Details by Class &amp; Accounts'!M$18, 'E2 Allocators'!$B$15:$W$15, 0),FALSE)*$F158), 0, VLOOKUP(VLOOKUP($A158, 'E4 TB Allocation Details'!$A$18:$L$217, MATCH("Demand ID", 'E4 TB Allocation Details'!$A$18:$L$18, 0),FALSE), 'E2 Allocators'!$B$15:$W$361, MATCH('O5 Details by Class &amp; Accounts'!M$18, 'E2 Allocators'!$B$15:$W$15, 0),FALSE)*$F158)</f>
        <v>5470.8854698090245</v>
      </c>
      <c r="N158" s="1334">
        <f>IF(ISERROR(VLOOKUP(VLOOKUP($A158, 'E4 TB Allocation Details'!$A$18:$L$217, MATCH("Demand ID", 'E4 TB Allocation Details'!$A$18:$L$18, 0),FALSE), 'E2 Allocators'!$B$15:$W$361, MATCH('O5 Details by Class &amp; Accounts'!N$18, 'E2 Allocators'!$B$15:$W$15, 0),FALSE)*$F158), 0, VLOOKUP(VLOOKUP($A158, 'E4 TB Allocation Details'!$A$18:$L$217, MATCH("Demand ID", 'E4 TB Allocation Details'!$A$18:$L$18, 0),FALSE), 'E2 Allocators'!$B$15:$W$361, MATCH('O5 Details by Class &amp; Accounts'!N$18, 'E2 Allocators'!$B$15:$W$15, 0),FALSE)*$F158)</f>
        <v>7808.5446524995696</v>
      </c>
      <c r="O158" s="1334">
        <f>IF(ISERROR(VLOOKUP(VLOOKUP($A158, 'E4 TB Allocation Details'!$A$18:$L$217, MATCH("Demand ID", 'E4 TB Allocation Details'!$A$18:$L$18, 0),FALSE), 'E2 Allocators'!$B$15:$W$361, MATCH('O5 Details by Class &amp; Accounts'!O$18, 'E2 Allocators'!$B$15:$W$15, 0),FALSE)*$F158), 0, VLOOKUP(VLOOKUP($A158, 'E4 TB Allocation Details'!$A$18:$L$217, MATCH("Demand ID", 'E4 TB Allocation Details'!$A$18:$L$18, 0),FALSE), 'E2 Allocators'!$B$15:$W$361, MATCH('O5 Details by Class &amp; Accounts'!O$18, 'E2 Allocators'!$B$15:$W$15, 0),FALSE)*$F158)</f>
        <v>0</v>
      </c>
      <c r="P158" s="1334">
        <f>IF(ISERROR(VLOOKUP(VLOOKUP($A158, 'E4 TB Allocation Details'!$A$18:$L$217, MATCH("Demand ID", 'E4 TB Allocation Details'!$A$18:$L$18, 0),FALSE), 'E2 Allocators'!$B$15:$W$361, MATCH('O5 Details by Class &amp; Accounts'!P$18, 'E2 Allocators'!$B$15:$W$15, 0),FALSE)*$F158), 0, VLOOKUP(VLOOKUP($A158, 'E4 TB Allocation Details'!$A$18:$L$217, MATCH("Demand ID", 'E4 TB Allocation Details'!$A$18:$L$18, 0),FALSE), 'E2 Allocators'!$B$15:$W$361, MATCH('O5 Details by Class &amp; Accounts'!P$18, 'E2 Allocators'!$B$15:$W$15, 0),FALSE)*$F158)</f>
        <v>5.0354741168552817</v>
      </c>
      <c r="Q158" s="1334">
        <f>IF(ISERROR(VLOOKUP(VLOOKUP($A158, 'E4 TB Allocation Details'!$A$18:$L$217, MATCH("Demand ID", 'E4 TB Allocation Details'!$A$18:$L$18, 0),FALSE), 'E2 Allocators'!$B$15:$W$361, MATCH('O5 Details by Class &amp; Accounts'!Q$18, 'E2 Allocators'!$B$15:$W$15, 0),FALSE)*$F158), 0, VLOOKUP(VLOOKUP($A158, 'E4 TB Allocation Details'!$A$18:$L$217, MATCH("Demand ID", 'E4 TB Allocation Details'!$A$18:$L$18, 0),FALSE), 'E2 Allocators'!$B$15:$W$361, MATCH('O5 Details by Class &amp; Accounts'!Q$18, 'E2 Allocators'!$B$15:$W$15, 0),FALSE)*$F158)</f>
        <v>52.623151973352869</v>
      </c>
      <c r="R158" s="1334">
        <f>IF(ISERROR(VLOOKUP(VLOOKUP($A158, 'E4 TB Allocation Details'!$A$18:$L$217, MATCH("Demand ID", 'E4 TB Allocation Details'!$A$18:$L$18, 0),FALSE), 'E2 Allocators'!$B$15:$W$361, MATCH('O5 Details by Class &amp; Accounts'!R$18, 'E2 Allocators'!$B$15:$W$15, 0),FALSE)*$F158), 0, VLOOKUP(VLOOKUP($A158, 'E4 TB Allocation Details'!$A$18:$L$217, MATCH("Demand ID", 'E4 TB Allocation Details'!$A$18:$L$18, 0),FALSE), 'E2 Allocators'!$B$15:$W$361, MATCH('O5 Details by Class &amp; Accounts'!R$18, 'E2 Allocators'!$B$15:$W$15, 0),FALSE)*$F158)</f>
        <v>0</v>
      </c>
      <c r="S158" s="1334">
        <f>IF(ISERROR(VLOOKUP(VLOOKUP($A158, 'E4 TB Allocation Details'!$A$18:$L$217, MATCH("Demand ID", 'E4 TB Allocation Details'!$A$18:$L$18, 0),FALSE), 'E2 Allocators'!$B$15:$W$361, MATCH('O5 Details by Class &amp; Accounts'!S$18, 'E2 Allocators'!$B$15:$W$15, 0),FALSE)*$F158), 0, VLOOKUP(VLOOKUP($A158, 'E4 TB Allocation Details'!$A$18:$L$217, MATCH("Demand ID", 'E4 TB Allocation Details'!$A$18:$L$18, 0),FALSE), 'E2 Allocators'!$B$15:$W$361, MATCH('O5 Details by Class &amp; Accounts'!S$18, 'E2 Allocators'!$B$15:$W$15, 0),FALSE)*$F158)</f>
        <v>0</v>
      </c>
      <c r="T158" s="1334">
        <f>IF(ISERROR(VLOOKUP(VLOOKUP($A158, 'E4 TB Allocation Details'!$A$18:$L$217, MATCH("Demand ID", 'E4 TB Allocation Details'!$A$18:$L$18, 0),FALSE), 'E2 Allocators'!$B$15:$W$361, MATCH('O5 Details by Class &amp; Accounts'!T$18, 'E2 Allocators'!$B$15:$W$15, 0),FALSE)*$F158), 0, VLOOKUP(VLOOKUP($A158, 'E4 TB Allocation Details'!$A$18:$L$217, MATCH("Demand ID", 'E4 TB Allocation Details'!$A$18:$L$18, 0),FALSE), 'E2 Allocators'!$B$15:$W$361, MATCH('O5 Details by Class &amp; Accounts'!T$18, 'E2 Allocators'!$B$15:$W$15, 0),FALSE)*$F158)</f>
        <v>0</v>
      </c>
      <c r="U158" s="1334">
        <f>IF(ISERROR(VLOOKUP(VLOOKUP($A158, 'E4 TB Allocation Details'!$A$18:$L$217, MATCH("Demand ID", 'E4 TB Allocation Details'!$A$18:$L$18, 0),FALSE), 'E2 Allocators'!$B$15:$W$361, MATCH('O5 Details by Class &amp; Accounts'!U$18, 'E2 Allocators'!$B$15:$W$15, 0),FALSE)*$F158), 0, VLOOKUP(VLOOKUP($A158, 'E4 TB Allocation Details'!$A$18:$L$217, MATCH("Demand ID", 'E4 TB Allocation Details'!$A$18:$L$18, 0),FALSE), 'E2 Allocators'!$B$15:$W$361, MATCH('O5 Details by Class &amp; Accounts'!U$18, 'E2 Allocators'!$B$15:$W$15, 0),FALSE)*$F158)</f>
        <v>0</v>
      </c>
      <c r="V158" s="1334">
        <f>IF(ISERROR(VLOOKUP(VLOOKUP($A158, 'E4 TB Allocation Details'!$A$18:$L$217, MATCH("Demand ID", 'E4 TB Allocation Details'!$A$18:$L$18, 0),FALSE), 'E2 Allocators'!$B$15:$W$361, MATCH('O5 Details by Class &amp; Accounts'!V$18, 'E2 Allocators'!$B$15:$W$15, 0),FALSE)*$F158), 0, VLOOKUP(VLOOKUP($A158, 'E4 TB Allocation Details'!$A$18:$L$217, MATCH("Demand ID", 'E4 TB Allocation Details'!$A$18:$L$18, 0),FALSE), 'E2 Allocators'!$B$15:$W$361, MATCH('O5 Details by Class &amp; Accounts'!V$18, 'E2 Allocators'!$B$15:$W$15, 0),FALSE)*$F158)</f>
        <v>0</v>
      </c>
      <c r="W158" s="1334">
        <f>IF(ISERROR(VLOOKUP(VLOOKUP($A158, 'E4 TB Allocation Details'!$A$18:$L$217, MATCH("Demand ID", 'E4 TB Allocation Details'!$A$18:$L$18, 0),FALSE), 'E2 Allocators'!$B$15:$W$361, MATCH('O5 Details by Class &amp; Accounts'!W$18, 'E2 Allocators'!$B$15:$W$15, 0),FALSE)*$F158), 0, VLOOKUP(VLOOKUP($A158, 'E4 TB Allocation Details'!$A$18:$L$217, MATCH("Demand ID", 'E4 TB Allocation Details'!$A$18:$L$18, 0),FALSE), 'E2 Allocators'!$B$15:$W$361, MATCH('O5 Details by Class &amp; Accounts'!W$18, 'E2 Allocators'!$B$15:$W$15, 0),FALSE)*$F158)</f>
        <v>0</v>
      </c>
      <c r="X158" s="1334">
        <f>IF(ISERROR(VLOOKUP(VLOOKUP($A158, 'E4 TB Allocation Details'!$A$18:$L$217, MATCH("Demand ID", 'E4 TB Allocation Details'!$A$18:$L$18, 0),FALSE), 'E2 Allocators'!$B$15:$W$361, MATCH('O5 Details by Class &amp; Accounts'!X$18, 'E2 Allocators'!$B$15:$W$15, 0),FALSE)*$F158), 0, VLOOKUP(VLOOKUP($A158, 'E4 TB Allocation Details'!$A$18:$L$217, MATCH("Demand ID", 'E4 TB Allocation Details'!$A$18:$L$18, 0),FALSE), 'E2 Allocators'!$B$15:$W$361, MATCH('O5 Details by Class &amp; Accounts'!X$18, 'E2 Allocators'!$B$15:$W$15, 0),FALSE)*$F158)</f>
        <v>0</v>
      </c>
      <c r="Y158" s="1334">
        <f>IF(ISERROR(VLOOKUP(VLOOKUP($A158, 'E4 TB Allocation Details'!$A$18:$L$217, MATCH("Demand ID", 'E4 TB Allocation Details'!$A$18:$L$18, 0),FALSE), 'E2 Allocators'!$B$15:$W$361, MATCH('O5 Details by Class &amp; Accounts'!Y$18, 'E2 Allocators'!$B$15:$W$15, 0),FALSE)*$F158), 0, VLOOKUP(VLOOKUP($A158, 'E4 TB Allocation Details'!$A$18:$L$217, MATCH("Demand ID", 'E4 TB Allocation Details'!$A$18:$L$18, 0),FALSE), 'E2 Allocators'!$B$15:$W$361, MATCH('O5 Details by Class &amp; Accounts'!Y$18, 'E2 Allocators'!$B$15:$W$15, 0),FALSE)*$F158)</f>
        <v>0</v>
      </c>
      <c r="Z158" s="1334">
        <f>IF(ISERROR(VLOOKUP(VLOOKUP($A158, 'E4 TB Allocation Details'!$A$18:$L$217, MATCH("Demand ID", 'E4 TB Allocation Details'!$A$18:$L$18, 0),FALSE), 'E2 Allocators'!$B$15:$W$361, MATCH('O5 Details by Class &amp; Accounts'!Z$18, 'E2 Allocators'!$B$15:$W$15, 0),FALSE)*$F158), 0, VLOOKUP(VLOOKUP($A158, 'E4 TB Allocation Details'!$A$18:$L$217, MATCH("Demand ID", 'E4 TB Allocation Details'!$A$18:$L$18, 0),FALSE), 'E2 Allocators'!$B$15:$W$361, MATCH('O5 Details by Class &amp; Accounts'!Z$18, 'E2 Allocators'!$B$15:$W$15, 0),FALSE)*$F158)</f>
        <v>0</v>
      </c>
      <c r="AA158" s="1334">
        <f>IF(ISERROR(VLOOKUP(VLOOKUP($A158, 'E4 TB Allocation Details'!$A$18:$L$217, MATCH("Demand ID", 'E4 TB Allocation Details'!$A$18:$L$18, 0),FALSE), 'E2 Allocators'!$B$15:$W$361, MATCH('O5 Details by Class &amp; Accounts'!AA$18, 'E2 Allocators'!$B$15:$W$15, 0),FALSE)*$F158), 0, VLOOKUP(VLOOKUP($A158, 'E4 TB Allocation Details'!$A$18:$L$217, MATCH("Demand ID", 'E4 TB Allocation Details'!$A$18:$L$18, 0),FALSE), 'E2 Allocators'!$B$15:$W$361, MATCH('O5 Details by Class &amp; Accounts'!AA$18, 'E2 Allocators'!$B$15:$W$15, 0),FALSE)*$F158)</f>
        <v>0</v>
      </c>
      <c r="AB158" s="1334">
        <f>IF(ISERROR(VLOOKUP(VLOOKUP($A158, 'E4 TB Allocation Details'!$A$18:$L$217, MATCH("Demand ID", 'E4 TB Allocation Details'!$A$18:$L$18, 0),FALSE), 'E2 Allocators'!$B$15:$W$361, MATCH('O5 Details by Class &amp; Accounts'!AB$18, 'E2 Allocators'!$B$15:$W$15, 0),FALSE)*$F158), 0, VLOOKUP(VLOOKUP($A158, 'E4 TB Allocation Details'!$A$18:$L$217, MATCH("Demand ID", 'E4 TB Allocation Details'!$A$18:$L$18, 0),FALSE), 'E2 Allocators'!$B$15:$W$361, MATCH('O5 Details by Class &amp; Accounts'!AB$18, 'E2 Allocators'!$B$15:$W$15, 0),FALSE)*$F158)</f>
        <v>0</v>
      </c>
      <c r="AC158" s="1334">
        <f t="shared" si="39"/>
        <v>40800.000000000007</v>
      </c>
      <c r="AD158" s="1334">
        <f>IF(ISERROR(VLOOKUP(VLOOKUP($A158, 'E4 TB Allocation Details'!$A$18:$L$217, MATCH("Customer ID", 'E4 TB Allocation Details'!$A$18:$L$18, 0),FALSE), 'E2 Allocators'!$B$15:$W$361, MATCH('O5 Details by Class &amp; Accounts'!AD$18, 'E2 Allocators'!$B$15:$W$15, 0),FALSE)*$G158), 0, VLOOKUP(VLOOKUP($A158, 'E4 TB Allocation Details'!$A$18:$L$217, MATCH("Customer ID", 'E4 TB Allocation Details'!$A$18:$L$18, 0),FALSE), 'E2 Allocators'!$B$15:$W$361, MATCH('O5 Details by Class &amp; Accounts'!AD$18, 'E2 Allocators'!$B$15:$W$15, 0),FALSE)*$G158)</f>
        <v>19840.566891743027</v>
      </c>
      <c r="AE158" s="1334">
        <f>IF(ISERROR(VLOOKUP(VLOOKUP($A158, 'E4 TB Allocation Details'!$A$18:$L$217, MATCH("Customer ID", 'E4 TB Allocation Details'!$A$18:$L$18, 0),FALSE), 'E2 Allocators'!$B$15:$W$361, MATCH('O5 Details by Class &amp; Accounts'!AE$18, 'E2 Allocators'!$B$15:$W$15, 0),FALSE)*$G158), 0, VLOOKUP(VLOOKUP($A158, 'E4 TB Allocation Details'!$A$18:$L$217, MATCH("Customer ID", 'E4 TB Allocation Details'!$A$18:$L$18, 0),FALSE), 'E2 Allocators'!$B$15:$W$361, MATCH('O5 Details by Class &amp; Accounts'!AE$18, 'E2 Allocators'!$B$15:$W$15, 0),FALSE)*$G158)</f>
        <v>2188.9972313161475</v>
      </c>
      <c r="AF158" s="1334">
        <f>IF(ISERROR(VLOOKUP(VLOOKUP($A158, 'E4 TB Allocation Details'!$A$18:$L$217, MATCH("Customer ID", 'E4 TB Allocation Details'!$A$18:$L$18, 0),FALSE), 'E2 Allocators'!$B$15:$W$361, MATCH('O5 Details by Class &amp; Accounts'!AF$18, 'E2 Allocators'!$B$15:$W$15, 0),FALSE)*$G158), 0, VLOOKUP(VLOOKUP($A158, 'E4 TB Allocation Details'!$A$18:$L$217, MATCH("Customer ID", 'E4 TB Allocation Details'!$A$18:$L$18, 0),FALSE), 'E2 Allocators'!$B$15:$W$361, MATCH('O5 Details by Class &amp; Accounts'!AF$18, 'E2 Allocators'!$B$15:$W$15, 0),FALSE)*$G158)</f>
        <v>269.25081351943635</v>
      </c>
      <c r="AG158" s="1334">
        <f>IF(ISERROR(VLOOKUP(VLOOKUP($A158, 'E4 TB Allocation Details'!$A$18:$L$217, MATCH("Customer ID", 'E4 TB Allocation Details'!$A$18:$L$18, 0),FALSE), 'E2 Allocators'!$B$15:$W$361, MATCH('O5 Details by Class &amp; Accounts'!AG$18, 'E2 Allocators'!$B$15:$W$15, 0),FALSE)*$G158), 0, VLOOKUP(VLOOKUP($A158, 'E4 TB Allocation Details'!$A$18:$L$217, MATCH("Customer ID", 'E4 TB Allocation Details'!$A$18:$L$18, 0),FALSE), 'E2 Allocators'!$B$15:$W$361, MATCH('O5 Details by Class &amp; Accounts'!AG$18, 'E2 Allocators'!$B$15:$W$15, 0),FALSE)*$G158)</f>
        <v>0</v>
      </c>
      <c r="AH158" s="1334">
        <f>IF(ISERROR(VLOOKUP(VLOOKUP($A158, 'E4 TB Allocation Details'!$A$18:$L$217, MATCH("Customer ID", 'E4 TB Allocation Details'!$A$18:$L$18, 0),FALSE), 'E2 Allocators'!$B$15:$W$361, MATCH('O5 Details by Class &amp; Accounts'!AH$18, 'E2 Allocators'!$B$15:$W$15, 0),FALSE)*$G158), 0, VLOOKUP(VLOOKUP($A158, 'E4 TB Allocation Details'!$A$18:$L$217, MATCH("Customer ID", 'E4 TB Allocation Details'!$A$18:$L$18, 0),FALSE), 'E2 Allocators'!$B$15:$W$361, MATCH('O5 Details by Class &amp; Accounts'!AH$18, 'E2 Allocators'!$B$15:$W$15, 0),FALSE)*$G158)</f>
        <v>6.4478099952317161</v>
      </c>
      <c r="AI158" s="1334">
        <f>IF(ISERROR(VLOOKUP(VLOOKUP($A158, 'E4 TB Allocation Details'!$A$18:$L$217, MATCH("Customer ID", 'E4 TB Allocation Details'!$A$18:$L$18, 0),FALSE), 'E2 Allocators'!$B$15:$W$361, MATCH('O5 Details by Class &amp; Accounts'!AI$18, 'E2 Allocators'!$B$15:$W$15, 0),FALSE)*$G158), 0, VLOOKUP(VLOOKUP($A158, 'E4 TB Allocation Details'!$A$18:$L$217, MATCH("Customer ID", 'E4 TB Allocation Details'!$A$18:$L$18, 0),FALSE), 'E2 Allocators'!$B$15:$W$361, MATCH('O5 Details by Class &amp; Accounts'!AI$18, 'E2 Allocators'!$B$15:$W$15, 0),FALSE)*$G158)</f>
        <v>1.611952498807929</v>
      </c>
      <c r="AJ158" s="1334">
        <f>IF(ISERROR(VLOOKUP(VLOOKUP($A158, 'E4 TB Allocation Details'!$A$18:$L$217, MATCH("Customer ID", 'E4 TB Allocation Details'!$A$18:$L$18, 0),FALSE), 'E2 Allocators'!$B$15:$W$361, MATCH('O5 Details by Class &amp; Accounts'!AJ$18, 'E2 Allocators'!$B$15:$W$15, 0),FALSE)*$G158), 0, VLOOKUP(VLOOKUP($A158, 'E4 TB Allocation Details'!$A$18:$L$217, MATCH("Customer ID", 'E4 TB Allocation Details'!$A$18:$L$18, 0),FALSE), 'E2 Allocators'!$B$15:$W$361, MATCH('O5 Details by Class &amp; Accounts'!AJ$18, 'E2 Allocators'!$B$15:$W$15, 0),FALSE)*$G158)</f>
        <v>4457.6729735916015</v>
      </c>
      <c r="AK158" s="1334">
        <f>IF(ISERROR(VLOOKUP(VLOOKUP($A158, 'E4 TB Allocation Details'!$A$18:$L$217, MATCH("Customer ID", 'E4 TB Allocation Details'!$A$18:$L$18, 0),FALSE), 'E2 Allocators'!$B$15:$W$361, MATCH('O5 Details by Class &amp; Accounts'!AK$18, 'E2 Allocators'!$B$15:$W$15, 0),FALSE)*$G158), 0, VLOOKUP(VLOOKUP($A158, 'E4 TB Allocation Details'!$A$18:$L$217, MATCH("Customer ID", 'E4 TB Allocation Details'!$A$18:$L$18, 0),FALSE), 'E2 Allocators'!$B$15:$W$361, MATCH('O5 Details by Class &amp; Accounts'!AK$18, 'E2 Allocators'!$B$15:$W$15, 0),FALSE)*$G158)</f>
        <v>274.85997966582545</v>
      </c>
      <c r="AL158" s="1334">
        <f>IF(ISERROR(VLOOKUP(VLOOKUP($A158, 'E4 TB Allocation Details'!$A$18:$L$217, MATCH("Customer ID", 'E4 TB Allocation Details'!$A$18:$L$18, 0),FALSE), 'E2 Allocators'!$B$15:$W$361, MATCH('O5 Details by Class &amp; Accounts'!AL$18, 'E2 Allocators'!$B$15:$W$15, 0),FALSE)*$G158), 0, VLOOKUP(VLOOKUP($A158, 'E4 TB Allocation Details'!$A$18:$L$217, MATCH("Customer ID", 'E4 TB Allocation Details'!$A$18:$L$18, 0),FALSE), 'E2 Allocators'!$B$15:$W$361, MATCH('O5 Details by Class &amp; Accounts'!AL$18, 'E2 Allocators'!$B$15:$W$15, 0),FALSE)*$G158)</f>
        <v>160.59234766992051</v>
      </c>
      <c r="AM158" s="1334">
        <f>IF(ISERROR(VLOOKUP(VLOOKUP($A158, 'E4 TB Allocation Details'!$A$18:$L$217, MATCH("Customer ID", 'E4 TB Allocation Details'!$A$18:$L$18, 0),FALSE), 'E2 Allocators'!$B$15:$W$361, MATCH('O5 Details by Class &amp; Accounts'!AM$18, 'E2 Allocators'!$B$15:$W$15, 0),FALSE)*$G158), 0, VLOOKUP(VLOOKUP($A158, 'E4 TB Allocation Details'!$A$18:$L$217, MATCH("Customer ID", 'E4 TB Allocation Details'!$A$18:$L$18, 0),FALSE), 'E2 Allocators'!$B$15:$W$361, MATCH('O5 Details by Class &amp; Accounts'!AM$18, 'E2 Allocators'!$B$15:$W$15, 0),FALSE)*$G158)</f>
        <v>0</v>
      </c>
      <c r="AN158" s="1334">
        <f>IF(ISERROR(VLOOKUP(VLOOKUP($A158, 'E4 TB Allocation Details'!$A$18:$L$217, MATCH("Customer ID", 'E4 TB Allocation Details'!$A$18:$L$18, 0),FALSE), 'E2 Allocators'!$B$15:$W$361, MATCH('O5 Details by Class &amp; Accounts'!AN$18, 'E2 Allocators'!$B$15:$W$15, 0),FALSE)*$G158), 0, VLOOKUP(VLOOKUP($A158, 'E4 TB Allocation Details'!$A$18:$L$217, MATCH("Customer ID", 'E4 TB Allocation Details'!$A$18:$L$18, 0),FALSE), 'E2 Allocators'!$B$15:$W$361, MATCH('O5 Details by Class &amp; Accounts'!AN$18, 'E2 Allocators'!$B$15:$W$15, 0),FALSE)*$G158)</f>
        <v>0</v>
      </c>
      <c r="AO158" s="1334">
        <f>IF(ISERROR(VLOOKUP(VLOOKUP($A158, 'E4 TB Allocation Details'!$A$18:$L$217, MATCH("Customer ID", 'E4 TB Allocation Details'!$A$18:$L$18, 0),FALSE), 'E2 Allocators'!$B$15:$W$361, MATCH('O5 Details by Class &amp; Accounts'!AO$18, 'E2 Allocators'!$B$15:$W$15, 0),FALSE)*$G158), 0, VLOOKUP(VLOOKUP($A158, 'E4 TB Allocation Details'!$A$18:$L$217, MATCH("Customer ID", 'E4 TB Allocation Details'!$A$18:$L$18, 0),FALSE), 'E2 Allocators'!$B$15:$W$361, MATCH('O5 Details by Class &amp; Accounts'!AO$18, 'E2 Allocators'!$B$15:$W$15, 0),FALSE)*$G158)</f>
        <v>0</v>
      </c>
      <c r="AP158" s="1334">
        <f>IF(ISERROR(VLOOKUP(VLOOKUP($A158, 'E4 TB Allocation Details'!$A$18:$L$217, MATCH("Customer ID", 'E4 TB Allocation Details'!$A$18:$L$18, 0),FALSE), 'E2 Allocators'!$B$15:$W$361, MATCH('O5 Details by Class &amp; Accounts'!AP$18, 'E2 Allocators'!$B$15:$W$15, 0),FALSE)*$G158), 0, VLOOKUP(VLOOKUP($A158, 'E4 TB Allocation Details'!$A$18:$L$217, MATCH("Customer ID", 'E4 TB Allocation Details'!$A$18:$L$18, 0),FALSE), 'E2 Allocators'!$B$15:$W$361, MATCH('O5 Details by Class &amp; Accounts'!AP$18, 'E2 Allocators'!$B$15:$W$15, 0),FALSE)*$G158)</f>
        <v>0</v>
      </c>
      <c r="AQ158" s="1334">
        <f>IF(ISERROR(VLOOKUP(VLOOKUP($A158, 'E4 TB Allocation Details'!$A$18:$L$217, MATCH("Customer ID", 'E4 TB Allocation Details'!$A$18:$L$18, 0),FALSE), 'E2 Allocators'!$B$15:$W$361, MATCH('O5 Details by Class &amp; Accounts'!AQ$18, 'E2 Allocators'!$B$15:$W$15, 0),FALSE)*$G158), 0, VLOOKUP(VLOOKUP($A158, 'E4 TB Allocation Details'!$A$18:$L$217, MATCH("Customer ID", 'E4 TB Allocation Details'!$A$18:$L$18, 0),FALSE), 'E2 Allocators'!$B$15:$W$361, MATCH('O5 Details by Class &amp; Accounts'!AQ$18, 'E2 Allocators'!$B$15:$W$15, 0),FALSE)*$G158)</f>
        <v>0</v>
      </c>
      <c r="AR158" s="1334">
        <f>IF(ISERROR(VLOOKUP(VLOOKUP($A158, 'E4 TB Allocation Details'!$A$18:$L$217, MATCH("Customer ID", 'E4 TB Allocation Details'!$A$18:$L$18, 0),FALSE), 'E2 Allocators'!$B$15:$W$361, MATCH('O5 Details by Class &amp; Accounts'!AR$18, 'E2 Allocators'!$B$15:$W$15, 0),FALSE)*$G158), 0, VLOOKUP(VLOOKUP($A158, 'E4 TB Allocation Details'!$A$18:$L$217, MATCH("Customer ID", 'E4 TB Allocation Details'!$A$18:$L$18, 0),FALSE), 'E2 Allocators'!$B$15:$W$361, MATCH('O5 Details by Class &amp; Accounts'!AR$18, 'E2 Allocators'!$B$15:$W$15, 0),FALSE)*$G158)</f>
        <v>0</v>
      </c>
      <c r="AS158" s="1334">
        <f>IF(ISERROR(VLOOKUP(VLOOKUP($A158, 'E4 TB Allocation Details'!$A$18:$L$217, MATCH("Customer ID", 'E4 TB Allocation Details'!$A$18:$L$18, 0),FALSE), 'E2 Allocators'!$B$15:$W$361, MATCH('O5 Details by Class &amp; Accounts'!AS$18, 'E2 Allocators'!$B$15:$W$15, 0),FALSE)*$G158), 0, VLOOKUP(VLOOKUP($A158, 'E4 TB Allocation Details'!$A$18:$L$217, MATCH("Customer ID", 'E4 TB Allocation Details'!$A$18:$L$18, 0),FALSE), 'E2 Allocators'!$B$15:$W$361, MATCH('O5 Details by Class &amp; Accounts'!AS$18, 'E2 Allocators'!$B$15:$W$15, 0),FALSE)*$G158)</f>
        <v>0</v>
      </c>
      <c r="AT158" s="1334">
        <f>IF(ISERROR(VLOOKUP(VLOOKUP($A158, 'E4 TB Allocation Details'!$A$18:$L$217, MATCH("Customer ID", 'E4 TB Allocation Details'!$A$18:$L$18, 0),FALSE), 'E2 Allocators'!$B$15:$W$361, MATCH('O5 Details by Class &amp; Accounts'!AT$18, 'E2 Allocators'!$B$15:$W$15, 0),FALSE)*$G158), 0, VLOOKUP(VLOOKUP($A158, 'E4 TB Allocation Details'!$A$18:$L$217, MATCH("Customer ID", 'E4 TB Allocation Details'!$A$18:$L$18, 0),FALSE), 'E2 Allocators'!$B$15:$W$361, MATCH('O5 Details by Class &amp; Accounts'!AT$18, 'E2 Allocators'!$B$15:$W$15, 0),FALSE)*$G158)</f>
        <v>0</v>
      </c>
      <c r="AU158" s="1334">
        <f>IF(ISERROR(VLOOKUP(VLOOKUP($A158, 'E4 TB Allocation Details'!$A$18:$L$217, MATCH("Customer ID", 'E4 TB Allocation Details'!$A$18:$L$18, 0),FALSE), 'E2 Allocators'!$B$15:$W$361, MATCH('O5 Details by Class &amp; Accounts'!AU$18, 'E2 Allocators'!$B$15:$W$15, 0),FALSE)*$G158), 0, VLOOKUP(VLOOKUP($A158, 'E4 TB Allocation Details'!$A$18:$L$217, MATCH("Customer ID", 'E4 TB Allocation Details'!$A$18:$L$18, 0),FALSE), 'E2 Allocators'!$B$15:$W$361, MATCH('O5 Details by Class &amp; Accounts'!AU$18, 'E2 Allocators'!$B$15:$W$15, 0),FALSE)*$G158)</f>
        <v>0</v>
      </c>
      <c r="AV158" s="1334">
        <f>IF(ISERROR(VLOOKUP(VLOOKUP($A158, 'E4 TB Allocation Details'!$A$18:$L$217, MATCH("Customer ID", 'E4 TB Allocation Details'!$A$18:$L$18, 0),FALSE), 'E2 Allocators'!$B$15:$W$361, MATCH('O5 Details by Class &amp; Accounts'!AV$18, 'E2 Allocators'!$B$15:$W$15, 0),FALSE)*$G158), 0, VLOOKUP(VLOOKUP($A158, 'E4 TB Allocation Details'!$A$18:$L$217, MATCH("Customer ID", 'E4 TB Allocation Details'!$A$18:$L$18, 0),FALSE), 'E2 Allocators'!$B$15:$W$361, MATCH('O5 Details by Class &amp; Accounts'!AV$18, 'E2 Allocators'!$B$15:$W$15, 0),FALSE)*$G158)</f>
        <v>0</v>
      </c>
      <c r="AW158" s="1334">
        <f>IF(ISERROR(VLOOKUP(VLOOKUP($A158, 'E4 TB Allocation Details'!$A$18:$L$217, MATCH("Customer ID", 'E4 TB Allocation Details'!$A$18:$L$18, 0),FALSE), 'E2 Allocators'!$B$15:$W$361, MATCH('O5 Details by Class &amp; Accounts'!AW$18, 'E2 Allocators'!$B$15:$W$15, 0),FALSE)*$G158), 0, VLOOKUP(VLOOKUP($A158, 'E4 TB Allocation Details'!$A$18:$L$217, MATCH("Customer ID", 'E4 TB Allocation Details'!$A$18:$L$18, 0),FALSE), 'E2 Allocators'!$B$15:$W$361, MATCH('O5 Details by Class &amp; Accounts'!AW$18, 'E2 Allocators'!$B$15:$W$15, 0),FALSE)*$G158)</f>
        <v>0</v>
      </c>
      <c r="AX158" s="1334">
        <f t="shared" si="40"/>
        <v>27199.999999999996</v>
      </c>
      <c r="AY158" s="1334">
        <f>IF(ISERROR(VLOOKUP(VLOOKUP($A158, 'E4 TB Allocation Details'!$A$18:$L$217, MATCH("Misc ID", 'E4 TB Allocation Details'!$A$18:$L$18, 0),FALSE), 'E2 Allocators'!$B$15:$W$361, MATCH('O5 Details by Class &amp; Accounts'!AY$18, 'E2 Allocators'!$B$15:$W$15, 0),FALSE)*$E158), 0, VLOOKUP(VLOOKUP($A158, 'E4 TB Allocation Details'!$A$18:$L$217, MATCH("Misc ID", 'E4 TB Allocation Details'!$A$18:$L$18, 0),FALSE), 'E2 Allocators'!$B$15:$W$361, MATCH('O5 Details by Class &amp; Accounts'!AY$18, 'E2 Allocators'!$B$15:$W$15, 0),FALSE)*$E158)</f>
        <v>0</v>
      </c>
      <c r="AZ158" s="1334">
        <f>IF(ISERROR(VLOOKUP(VLOOKUP($A158, 'E4 TB Allocation Details'!$A$18:$L$217, MATCH("Misc ID", 'E4 TB Allocation Details'!$A$18:$L$18, 0),FALSE), 'E2 Allocators'!$B$15:$W$361, MATCH('O5 Details by Class &amp; Accounts'!AZ$18, 'E2 Allocators'!$B$15:$W$15, 0),FALSE)*$E158), 0, VLOOKUP(VLOOKUP($A158, 'E4 TB Allocation Details'!$A$18:$L$217, MATCH("Misc ID", 'E4 TB Allocation Details'!$A$18:$L$18, 0),FALSE), 'E2 Allocators'!$B$15:$W$361, MATCH('O5 Details by Class &amp; Accounts'!AZ$18, 'E2 Allocators'!$B$15:$W$15, 0),FALSE)*$E158)</f>
        <v>0</v>
      </c>
      <c r="BA158" s="1334">
        <f>IF(ISERROR(VLOOKUP(VLOOKUP($A158, 'E4 TB Allocation Details'!$A$18:$L$217, MATCH("Misc ID", 'E4 TB Allocation Details'!$A$18:$L$18, 0),FALSE), 'E2 Allocators'!$B$15:$W$361, MATCH('O5 Details by Class &amp; Accounts'!BA$18, 'E2 Allocators'!$B$15:$W$15, 0),FALSE)*$E158), 0, VLOOKUP(VLOOKUP($A158, 'E4 TB Allocation Details'!$A$18:$L$217, MATCH("Misc ID", 'E4 TB Allocation Details'!$A$18:$L$18, 0),FALSE), 'E2 Allocators'!$B$15:$W$361, MATCH('O5 Details by Class &amp; Accounts'!BA$18, 'E2 Allocators'!$B$15:$W$15, 0),FALSE)*$E158)</f>
        <v>0</v>
      </c>
      <c r="BB158" s="1334">
        <f>IF(ISERROR(VLOOKUP(VLOOKUP($A158, 'E4 TB Allocation Details'!$A$18:$L$217, MATCH("Misc ID", 'E4 TB Allocation Details'!$A$18:$L$18, 0),FALSE), 'E2 Allocators'!$B$15:$W$361, MATCH('O5 Details by Class &amp; Accounts'!BB$18, 'E2 Allocators'!$B$15:$W$15, 0),FALSE)*$E158), 0, VLOOKUP(VLOOKUP($A158, 'E4 TB Allocation Details'!$A$18:$L$217, MATCH("Misc ID", 'E4 TB Allocation Details'!$A$18:$L$18, 0),FALSE), 'E2 Allocators'!$B$15:$W$361, MATCH('O5 Details by Class &amp; Accounts'!BB$18, 'E2 Allocators'!$B$15:$W$15, 0),FALSE)*$E158)</f>
        <v>0</v>
      </c>
      <c r="BC158" s="1334">
        <f>IF(ISERROR(VLOOKUP(VLOOKUP($A158, 'E4 TB Allocation Details'!$A$18:$L$217, MATCH("Misc ID", 'E4 TB Allocation Details'!$A$18:$L$18, 0),FALSE), 'E2 Allocators'!$B$15:$W$361, MATCH('O5 Details by Class &amp; Accounts'!BC$18, 'E2 Allocators'!$B$15:$W$15, 0),FALSE)*$E158), 0, VLOOKUP(VLOOKUP($A158, 'E4 TB Allocation Details'!$A$18:$L$217, MATCH("Misc ID", 'E4 TB Allocation Details'!$A$18:$L$18, 0),FALSE), 'E2 Allocators'!$B$15:$W$361, MATCH('O5 Details by Class &amp; Accounts'!BC$18, 'E2 Allocators'!$B$15:$W$15, 0),FALSE)*$E158)</f>
        <v>0</v>
      </c>
      <c r="BD158" s="1334">
        <f>IF(ISERROR(VLOOKUP(VLOOKUP($A158, 'E4 TB Allocation Details'!$A$18:$L$217, MATCH("Misc ID", 'E4 TB Allocation Details'!$A$18:$L$18, 0),FALSE), 'E2 Allocators'!$B$15:$W$361, MATCH('O5 Details by Class &amp; Accounts'!BD$18, 'E2 Allocators'!$B$15:$W$15, 0),FALSE)*$E158), 0, VLOOKUP(VLOOKUP($A158, 'E4 TB Allocation Details'!$A$18:$L$217, MATCH("Misc ID", 'E4 TB Allocation Details'!$A$18:$L$18, 0),FALSE), 'E2 Allocators'!$B$15:$W$361, MATCH('O5 Details by Class &amp; Accounts'!BD$18, 'E2 Allocators'!$B$15:$W$15, 0),FALSE)*$E158)</f>
        <v>0</v>
      </c>
      <c r="BE158" s="1334">
        <f>IF(ISERROR(VLOOKUP(VLOOKUP($A158, 'E4 TB Allocation Details'!$A$18:$L$217, MATCH("Misc ID", 'E4 TB Allocation Details'!$A$18:$L$18, 0),FALSE), 'E2 Allocators'!$B$15:$W$361, MATCH('O5 Details by Class &amp; Accounts'!BE$18, 'E2 Allocators'!$B$15:$W$15, 0),FALSE)*$E158), 0, VLOOKUP(VLOOKUP($A158, 'E4 TB Allocation Details'!$A$18:$L$217, MATCH("Misc ID", 'E4 TB Allocation Details'!$A$18:$L$18, 0),FALSE), 'E2 Allocators'!$B$15:$W$361, MATCH('O5 Details by Class &amp; Accounts'!BE$18, 'E2 Allocators'!$B$15:$W$15, 0),FALSE)*$E158)</f>
        <v>0</v>
      </c>
      <c r="BF158" s="1334">
        <f>IF(ISERROR(VLOOKUP(VLOOKUP($A158, 'E4 TB Allocation Details'!$A$18:$L$217, MATCH("Misc ID", 'E4 TB Allocation Details'!$A$18:$L$18, 0),FALSE), 'E2 Allocators'!$B$15:$W$361, MATCH('O5 Details by Class &amp; Accounts'!BF$18, 'E2 Allocators'!$B$15:$W$15, 0),FALSE)*$E158), 0, VLOOKUP(VLOOKUP($A158, 'E4 TB Allocation Details'!$A$18:$L$217, MATCH("Misc ID", 'E4 TB Allocation Details'!$A$18:$L$18, 0),FALSE), 'E2 Allocators'!$B$15:$W$361, MATCH('O5 Details by Class &amp; Accounts'!BF$18, 'E2 Allocators'!$B$15:$W$15, 0),FALSE)*$E158)</f>
        <v>0</v>
      </c>
      <c r="BG158" s="1334">
        <f>IF(ISERROR(VLOOKUP(VLOOKUP($A158, 'E4 TB Allocation Details'!$A$18:$L$217, MATCH("Misc ID", 'E4 TB Allocation Details'!$A$18:$L$18, 0),FALSE), 'E2 Allocators'!$B$15:$W$361, MATCH('O5 Details by Class &amp; Accounts'!BG$18, 'E2 Allocators'!$B$15:$W$15, 0),FALSE)*$E158), 0, VLOOKUP(VLOOKUP($A158, 'E4 TB Allocation Details'!$A$18:$L$217, MATCH("Misc ID", 'E4 TB Allocation Details'!$A$18:$L$18, 0),FALSE), 'E2 Allocators'!$B$15:$W$361, MATCH('O5 Details by Class &amp; Accounts'!BG$18, 'E2 Allocators'!$B$15:$W$15, 0),FALSE)*$E158)</f>
        <v>0</v>
      </c>
      <c r="BH158" s="1334">
        <f>IF(ISERROR(VLOOKUP(VLOOKUP($A158, 'E4 TB Allocation Details'!$A$18:$L$217, MATCH("Misc ID", 'E4 TB Allocation Details'!$A$18:$L$18, 0),FALSE), 'E2 Allocators'!$B$15:$W$361, MATCH('O5 Details by Class &amp; Accounts'!BH$18, 'E2 Allocators'!$B$15:$W$15, 0),FALSE)*$E158), 0, VLOOKUP(VLOOKUP($A158, 'E4 TB Allocation Details'!$A$18:$L$217, MATCH("Misc ID", 'E4 TB Allocation Details'!$A$18:$L$18, 0),FALSE), 'E2 Allocators'!$B$15:$W$361, MATCH('O5 Details by Class &amp; Accounts'!BH$18, 'E2 Allocators'!$B$15:$W$15, 0),FALSE)*$E158)</f>
        <v>0</v>
      </c>
      <c r="BI158" s="1334">
        <f>IF(ISERROR(VLOOKUP(VLOOKUP($A158, 'E4 TB Allocation Details'!$A$18:$L$217, MATCH("Misc ID", 'E4 TB Allocation Details'!$A$18:$L$18, 0),FALSE), 'E2 Allocators'!$B$15:$W$361, MATCH('O5 Details by Class &amp; Accounts'!BI$18, 'E2 Allocators'!$B$15:$W$15, 0),FALSE)*$E158), 0, VLOOKUP(VLOOKUP($A158, 'E4 TB Allocation Details'!$A$18:$L$217, MATCH("Misc ID", 'E4 TB Allocation Details'!$A$18:$L$18, 0),FALSE), 'E2 Allocators'!$B$15:$W$361, MATCH('O5 Details by Class &amp; Accounts'!BI$18, 'E2 Allocators'!$B$15:$W$15, 0),FALSE)*$E158)</f>
        <v>0</v>
      </c>
      <c r="BJ158" s="1334">
        <f>IF(ISERROR(VLOOKUP(VLOOKUP($A158, 'E4 TB Allocation Details'!$A$18:$L$217, MATCH("Misc ID", 'E4 TB Allocation Details'!$A$18:$L$18, 0),FALSE), 'E2 Allocators'!$B$15:$W$361, MATCH('O5 Details by Class &amp; Accounts'!BJ$18, 'E2 Allocators'!$B$15:$W$15, 0),FALSE)*$E158), 0, VLOOKUP(VLOOKUP($A158, 'E4 TB Allocation Details'!$A$18:$L$217, MATCH("Misc ID", 'E4 TB Allocation Details'!$A$18:$L$18, 0),FALSE), 'E2 Allocators'!$B$15:$W$361, MATCH('O5 Details by Class &amp; Accounts'!BJ$18, 'E2 Allocators'!$B$15:$W$15, 0),FALSE)*$E158)</f>
        <v>0</v>
      </c>
      <c r="BK158" s="1334">
        <f>IF(ISERROR(VLOOKUP(VLOOKUP($A158, 'E4 TB Allocation Details'!$A$18:$L$217, MATCH("Misc ID", 'E4 TB Allocation Details'!$A$18:$L$18, 0),FALSE), 'E2 Allocators'!$B$15:$W$361, MATCH('O5 Details by Class &amp; Accounts'!BK$18, 'E2 Allocators'!$B$15:$W$15, 0),FALSE)*$E158), 0, VLOOKUP(VLOOKUP($A158, 'E4 TB Allocation Details'!$A$18:$L$217, MATCH("Misc ID", 'E4 TB Allocation Details'!$A$18:$L$18, 0),FALSE), 'E2 Allocators'!$B$15:$W$361, MATCH('O5 Details by Class &amp; Accounts'!BK$18, 'E2 Allocators'!$B$15:$W$15, 0),FALSE)*$E158)</f>
        <v>0</v>
      </c>
      <c r="BL158" s="1334">
        <f>IF(ISERROR(VLOOKUP(VLOOKUP($A158, 'E4 TB Allocation Details'!$A$18:$L$217, MATCH("Misc ID", 'E4 TB Allocation Details'!$A$18:$L$18, 0),FALSE), 'E2 Allocators'!$B$15:$W$361, MATCH('O5 Details by Class &amp; Accounts'!BL$18, 'E2 Allocators'!$B$15:$W$15, 0),FALSE)*$E158), 0, VLOOKUP(VLOOKUP($A158, 'E4 TB Allocation Details'!$A$18:$L$217, MATCH("Misc ID", 'E4 TB Allocation Details'!$A$18:$L$18, 0),FALSE), 'E2 Allocators'!$B$15:$W$361, MATCH('O5 Details by Class &amp; Accounts'!BL$18, 'E2 Allocators'!$B$15:$W$15, 0),FALSE)*$E158)</f>
        <v>0</v>
      </c>
      <c r="BM158" s="1334">
        <f>IF(ISERROR(VLOOKUP(VLOOKUP($A158, 'E4 TB Allocation Details'!$A$18:$L$217, MATCH("Misc ID", 'E4 TB Allocation Details'!$A$18:$L$18, 0),FALSE), 'E2 Allocators'!$B$15:$W$361, MATCH('O5 Details by Class &amp; Accounts'!BM$18, 'E2 Allocators'!$B$15:$W$15, 0),FALSE)*$E158), 0, VLOOKUP(VLOOKUP($A158, 'E4 TB Allocation Details'!$A$18:$L$217, MATCH("Misc ID", 'E4 TB Allocation Details'!$A$18:$L$18, 0),FALSE), 'E2 Allocators'!$B$15:$W$361, MATCH('O5 Details by Class &amp; Accounts'!BM$18, 'E2 Allocators'!$B$15:$W$15, 0),FALSE)*$E158)</f>
        <v>0</v>
      </c>
      <c r="BN158" s="1334">
        <f>IF(ISERROR(VLOOKUP(VLOOKUP($A158, 'E4 TB Allocation Details'!$A$18:$L$217, MATCH("Misc ID", 'E4 TB Allocation Details'!$A$18:$L$18, 0),FALSE), 'E2 Allocators'!$B$15:$W$361, MATCH('O5 Details by Class &amp; Accounts'!BN$18, 'E2 Allocators'!$B$15:$W$15, 0),FALSE)*$E158), 0, VLOOKUP(VLOOKUP($A158, 'E4 TB Allocation Details'!$A$18:$L$217, MATCH("Misc ID", 'E4 TB Allocation Details'!$A$18:$L$18, 0),FALSE), 'E2 Allocators'!$B$15:$W$361, MATCH('O5 Details by Class &amp; Accounts'!BN$18, 'E2 Allocators'!$B$15:$W$15, 0),FALSE)*$E158)</f>
        <v>0</v>
      </c>
      <c r="BO158" s="1334">
        <f>IF(ISERROR(VLOOKUP(VLOOKUP($A158, 'E4 TB Allocation Details'!$A$18:$L$217, MATCH("Misc ID", 'E4 TB Allocation Details'!$A$18:$L$18, 0),FALSE), 'E2 Allocators'!$B$15:$W$361, MATCH('O5 Details by Class &amp; Accounts'!BO$18, 'E2 Allocators'!$B$15:$W$15, 0),FALSE)*$E158), 0, VLOOKUP(VLOOKUP($A158, 'E4 TB Allocation Details'!$A$18:$L$217, MATCH("Misc ID", 'E4 TB Allocation Details'!$A$18:$L$18, 0),FALSE), 'E2 Allocators'!$B$15:$W$361, MATCH('O5 Details by Class &amp; Accounts'!BO$18, 'E2 Allocators'!$B$15:$W$15, 0),FALSE)*$E158)</f>
        <v>0</v>
      </c>
      <c r="BP158" s="1334">
        <f>IF(ISERROR(VLOOKUP(VLOOKUP($A158, 'E4 TB Allocation Details'!$A$18:$L$217, MATCH("Misc ID", 'E4 TB Allocation Details'!$A$18:$L$18, 0),FALSE), 'E2 Allocators'!$B$15:$W$361, MATCH('O5 Details by Class &amp; Accounts'!BP$18, 'E2 Allocators'!$B$15:$W$15, 0),FALSE)*$E158), 0, VLOOKUP(VLOOKUP($A158, 'E4 TB Allocation Details'!$A$18:$L$217, MATCH("Misc ID", 'E4 TB Allocation Details'!$A$18:$L$18, 0),FALSE), 'E2 Allocators'!$B$15:$W$361, MATCH('O5 Details by Class &amp; Accounts'!BP$18, 'E2 Allocators'!$B$15:$W$15, 0),FALSE)*$E158)</f>
        <v>0</v>
      </c>
      <c r="BQ158" s="1334">
        <f>IF(ISERROR(VLOOKUP(VLOOKUP($A158, 'E4 TB Allocation Details'!$A$18:$L$217, MATCH("Misc ID", 'E4 TB Allocation Details'!$A$18:$L$18, 0),FALSE), 'E2 Allocators'!$B$15:$W$361, MATCH('O5 Details by Class &amp; Accounts'!BQ$18, 'E2 Allocators'!$B$15:$W$15, 0),FALSE)*$E158), 0, VLOOKUP(VLOOKUP($A158, 'E4 TB Allocation Details'!$A$18:$L$217, MATCH("Misc ID", 'E4 TB Allocation Details'!$A$18:$L$18, 0),FALSE), 'E2 Allocators'!$B$15:$W$361, MATCH('O5 Details by Class &amp; Accounts'!BQ$18, 'E2 Allocators'!$B$15:$W$15, 0),FALSE)*$E158)</f>
        <v>0</v>
      </c>
      <c r="BR158" s="1334">
        <f>IF(ISERROR(VLOOKUP(VLOOKUP($A158, 'E4 TB Allocation Details'!$A$18:$L$217, MATCH("Misc ID", 'E4 TB Allocation Details'!$A$18:$L$18, 0),FALSE), 'E2 Allocators'!$B$15:$W$361, MATCH('O5 Details by Class &amp; Accounts'!BR$18, 'E2 Allocators'!$B$15:$W$15, 0),FALSE)*$E158), 0, VLOOKUP(VLOOKUP($A158, 'E4 TB Allocation Details'!$A$18:$L$217, MATCH("Misc ID", 'E4 TB Allocation Details'!$A$18:$L$18, 0),FALSE), 'E2 Allocators'!$B$15:$W$361, MATCH('O5 Details by Class &amp; Accounts'!BR$18, 'E2 Allocators'!$B$15:$W$15, 0),FALSE)*$E158)</f>
        <v>0</v>
      </c>
      <c r="BS158" s="1334">
        <f t="shared" si="41"/>
        <v>0</v>
      </c>
      <c r="BT158" s="1334">
        <f>IF(ISERROR(VLOOKUP(VLOOKUP($A158, 'E4 TB Allocation Details'!$A$18:$L$217, MATCH("A &amp; G ID", 'E4 TB Allocation Details'!$A$18:$L$18, 0),FALSE), 'E2 Allocators'!$B$15:$W$361, MATCH('O5 Details by Class &amp; Accounts'!BT$18, 'E2 Allocators'!$B$15:$W$15, 0),FALSE)*$E158), 0, VLOOKUP(VLOOKUP($A158, 'E4 TB Allocation Details'!$A$18:$L$217, MATCH("A &amp; G ID", 'E4 TB Allocation Details'!$A$18:$L$18, 0),FALSE), 'E2 Allocators'!$B$15:$W$361, MATCH('O5 Details by Class &amp; Accounts'!BT$18, 'E2 Allocators'!$B$15:$W$15, 0),FALSE)*$E158)</f>
        <v>0</v>
      </c>
      <c r="BU158" s="1334">
        <f>IF(ISERROR(VLOOKUP(VLOOKUP($A158, 'E4 TB Allocation Details'!$A$18:$L$217, MATCH("A &amp; G ID", 'E4 TB Allocation Details'!$A$18:$L$18, 0),FALSE), 'E2 Allocators'!$B$15:$W$361, MATCH('O5 Details by Class &amp; Accounts'!BU$18, 'E2 Allocators'!$B$15:$W$15, 0),FALSE)*$E158), 0, VLOOKUP(VLOOKUP($A158, 'E4 TB Allocation Details'!$A$18:$L$217, MATCH("A &amp; G ID", 'E4 TB Allocation Details'!$A$18:$L$18, 0),FALSE), 'E2 Allocators'!$B$15:$W$361, MATCH('O5 Details by Class &amp; Accounts'!BU$18, 'E2 Allocators'!$B$15:$W$15, 0),FALSE)*$E158)</f>
        <v>0</v>
      </c>
      <c r="BV158" s="1334">
        <f>IF(ISERROR(VLOOKUP(VLOOKUP($A158, 'E4 TB Allocation Details'!$A$18:$L$217, MATCH("A &amp; G ID", 'E4 TB Allocation Details'!$A$18:$L$18, 0),FALSE), 'E2 Allocators'!$B$15:$W$361, MATCH('O5 Details by Class &amp; Accounts'!BV$18, 'E2 Allocators'!$B$15:$W$15, 0),FALSE)*$E158), 0, VLOOKUP(VLOOKUP($A158, 'E4 TB Allocation Details'!$A$18:$L$217, MATCH("A &amp; G ID", 'E4 TB Allocation Details'!$A$18:$L$18, 0),FALSE), 'E2 Allocators'!$B$15:$W$361, MATCH('O5 Details by Class &amp; Accounts'!BV$18, 'E2 Allocators'!$B$15:$W$15, 0),FALSE)*$E158)</f>
        <v>0</v>
      </c>
      <c r="BW158" s="1334">
        <f>IF(ISERROR(VLOOKUP(VLOOKUP($A158, 'E4 TB Allocation Details'!$A$18:$L$217, MATCH("A &amp; G ID", 'E4 TB Allocation Details'!$A$18:$L$18, 0),FALSE), 'E2 Allocators'!$B$15:$W$361, MATCH('O5 Details by Class &amp; Accounts'!BW$18, 'E2 Allocators'!$B$15:$W$15, 0),FALSE)*$E158), 0, VLOOKUP(VLOOKUP($A158, 'E4 TB Allocation Details'!$A$18:$L$217, MATCH("A &amp; G ID", 'E4 TB Allocation Details'!$A$18:$L$18, 0),FALSE), 'E2 Allocators'!$B$15:$W$361, MATCH('O5 Details by Class &amp; Accounts'!BW$18, 'E2 Allocators'!$B$15:$W$15, 0),FALSE)*$E158)</f>
        <v>0</v>
      </c>
      <c r="BX158" s="1334">
        <f>IF(ISERROR(VLOOKUP(VLOOKUP($A158, 'E4 TB Allocation Details'!$A$18:$L$217, MATCH("A &amp; G ID", 'E4 TB Allocation Details'!$A$18:$L$18, 0),FALSE), 'E2 Allocators'!$B$15:$W$361, MATCH('O5 Details by Class &amp; Accounts'!BX$18, 'E2 Allocators'!$B$15:$W$15, 0),FALSE)*$E158), 0, VLOOKUP(VLOOKUP($A158, 'E4 TB Allocation Details'!$A$18:$L$217, MATCH("A &amp; G ID", 'E4 TB Allocation Details'!$A$18:$L$18, 0),FALSE), 'E2 Allocators'!$B$15:$W$361, MATCH('O5 Details by Class &amp; Accounts'!BX$18, 'E2 Allocators'!$B$15:$W$15, 0),FALSE)*$E158)</f>
        <v>0</v>
      </c>
      <c r="BY158" s="1334">
        <f>IF(ISERROR(VLOOKUP(VLOOKUP($A158, 'E4 TB Allocation Details'!$A$18:$L$217, MATCH("A &amp; G ID", 'E4 TB Allocation Details'!$A$18:$L$18, 0),FALSE), 'E2 Allocators'!$B$15:$W$361, MATCH('O5 Details by Class &amp; Accounts'!BY$18, 'E2 Allocators'!$B$15:$W$15, 0),FALSE)*$E158), 0, VLOOKUP(VLOOKUP($A158, 'E4 TB Allocation Details'!$A$18:$L$217, MATCH("A &amp; G ID", 'E4 TB Allocation Details'!$A$18:$L$18, 0),FALSE), 'E2 Allocators'!$B$15:$W$361, MATCH('O5 Details by Class &amp; Accounts'!BY$18, 'E2 Allocators'!$B$15:$W$15, 0),FALSE)*$E158)</f>
        <v>0</v>
      </c>
      <c r="BZ158" s="1334">
        <f>IF(ISERROR(VLOOKUP(VLOOKUP($A158, 'E4 TB Allocation Details'!$A$18:$L$217, MATCH("A &amp; G ID", 'E4 TB Allocation Details'!$A$18:$L$18, 0),FALSE), 'E2 Allocators'!$B$15:$W$361, MATCH('O5 Details by Class &amp; Accounts'!BZ$18, 'E2 Allocators'!$B$15:$W$15, 0),FALSE)*$E158), 0, VLOOKUP(VLOOKUP($A158, 'E4 TB Allocation Details'!$A$18:$L$217, MATCH("A &amp; G ID", 'E4 TB Allocation Details'!$A$18:$L$18, 0),FALSE), 'E2 Allocators'!$B$15:$W$361, MATCH('O5 Details by Class &amp; Accounts'!BZ$18, 'E2 Allocators'!$B$15:$W$15, 0),FALSE)*$E158)</f>
        <v>0</v>
      </c>
      <c r="CA158" s="1334">
        <f>IF(ISERROR(VLOOKUP(VLOOKUP($A158, 'E4 TB Allocation Details'!$A$18:$L$217, MATCH("A &amp; G ID", 'E4 TB Allocation Details'!$A$18:$L$18, 0),FALSE), 'E2 Allocators'!$B$15:$W$361, MATCH('O5 Details by Class &amp; Accounts'!CA$18, 'E2 Allocators'!$B$15:$W$15, 0),FALSE)*$E158), 0, VLOOKUP(VLOOKUP($A158, 'E4 TB Allocation Details'!$A$18:$L$217, MATCH("A &amp; G ID", 'E4 TB Allocation Details'!$A$18:$L$18, 0),FALSE), 'E2 Allocators'!$B$15:$W$361, MATCH('O5 Details by Class &amp; Accounts'!CA$18, 'E2 Allocators'!$B$15:$W$15, 0),FALSE)*$E158)</f>
        <v>0</v>
      </c>
      <c r="CB158" s="1334">
        <f>IF(ISERROR(VLOOKUP(VLOOKUP($A158, 'E4 TB Allocation Details'!$A$18:$L$217, MATCH("A &amp; G ID", 'E4 TB Allocation Details'!$A$18:$L$18, 0),FALSE), 'E2 Allocators'!$B$15:$W$361, MATCH('O5 Details by Class &amp; Accounts'!CB$18, 'E2 Allocators'!$B$15:$W$15, 0),FALSE)*$E158), 0, VLOOKUP(VLOOKUP($A158, 'E4 TB Allocation Details'!$A$18:$L$217, MATCH("A &amp; G ID", 'E4 TB Allocation Details'!$A$18:$L$18, 0),FALSE), 'E2 Allocators'!$B$15:$W$361, MATCH('O5 Details by Class &amp; Accounts'!CB$18, 'E2 Allocators'!$B$15:$W$15, 0),FALSE)*$E158)</f>
        <v>0</v>
      </c>
      <c r="CC158" s="1334">
        <f>IF(ISERROR(VLOOKUP(VLOOKUP($A158, 'E4 TB Allocation Details'!$A$18:$L$217, MATCH("A &amp; G ID", 'E4 TB Allocation Details'!$A$18:$L$18, 0),FALSE), 'E2 Allocators'!$B$15:$W$361, MATCH('O5 Details by Class &amp; Accounts'!CC$18, 'E2 Allocators'!$B$15:$W$15, 0),FALSE)*$E158), 0, VLOOKUP(VLOOKUP($A158, 'E4 TB Allocation Details'!$A$18:$L$217, MATCH("A &amp; G ID", 'E4 TB Allocation Details'!$A$18:$L$18, 0),FALSE), 'E2 Allocators'!$B$15:$W$361, MATCH('O5 Details by Class &amp; Accounts'!CC$18, 'E2 Allocators'!$B$15:$W$15, 0),FALSE)*$E158)</f>
        <v>0</v>
      </c>
      <c r="CD158" s="1334">
        <f>IF(ISERROR(VLOOKUP(VLOOKUP($A158, 'E4 TB Allocation Details'!$A$18:$L$217, MATCH("A &amp; G ID", 'E4 TB Allocation Details'!$A$18:$L$18, 0),FALSE), 'E2 Allocators'!$B$15:$W$361, MATCH('O5 Details by Class &amp; Accounts'!CD$18, 'E2 Allocators'!$B$15:$W$15, 0),FALSE)*$E158), 0, VLOOKUP(VLOOKUP($A158, 'E4 TB Allocation Details'!$A$18:$L$217, MATCH("A &amp; G ID", 'E4 TB Allocation Details'!$A$18:$L$18, 0),FALSE), 'E2 Allocators'!$B$15:$W$361, MATCH('O5 Details by Class &amp; Accounts'!CD$18, 'E2 Allocators'!$B$15:$W$15, 0),FALSE)*$E158)</f>
        <v>0</v>
      </c>
      <c r="CE158" s="1334">
        <f>IF(ISERROR(VLOOKUP(VLOOKUP($A158, 'E4 TB Allocation Details'!$A$18:$L$217, MATCH("A &amp; G ID", 'E4 TB Allocation Details'!$A$18:$L$18, 0),FALSE), 'E2 Allocators'!$B$15:$W$361, MATCH('O5 Details by Class &amp; Accounts'!CE$18, 'E2 Allocators'!$B$15:$W$15, 0),FALSE)*$E158), 0, VLOOKUP(VLOOKUP($A158, 'E4 TB Allocation Details'!$A$18:$L$217, MATCH("A &amp; G ID", 'E4 TB Allocation Details'!$A$18:$L$18, 0),FALSE), 'E2 Allocators'!$B$15:$W$361, MATCH('O5 Details by Class &amp; Accounts'!CE$18, 'E2 Allocators'!$B$15:$W$15, 0),FALSE)*$E158)</f>
        <v>0</v>
      </c>
      <c r="CF158" s="1334">
        <f>IF(ISERROR(VLOOKUP(VLOOKUP($A158, 'E4 TB Allocation Details'!$A$18:$L$217, MATCH("A &amp; G ID", 'E4 TB Allocation Details'!$A$18:$L$18, 0),FALSE), 'E2 Allocators'!$B$15:$W$361, MATCH('O5 Details by Class &amp; Accounts'!CF$18, 'E2 Allocators'!$B$15:$W$15, 0),FALSE)*$E158), 0, VLOOKUP(VLOOKUP($A158, 'E4 TB Allocation Details'!$A$18:$L$217, MATCH("A &amp; G ID", 'E4 TB Allocation Details'!$A$18:$L$18, 0),FALSE), 'E2 Allocators'!$B$15:$W$361, MATCH('O5 Details by Class &amp; Accounts'!CF$18, 'E2 Allocators'!$B$15:$W$15, 0),FALSE)*$E158)</f>
        <v>0</v>
      </c>
      <c r="CG158" s="1334">
        <f>IF(ISERROR(VLOOKUP(VLOOKUP($A158, 'E4 TB Allocation Details'!$A$18:$L$217, MATCH("A &amp; G ID", 'E4 TB Allocation Details'!$A$18:$L$18, 0),FALSE), 'E2 Allocators'!$B$15:$W$361, MATCH('O5 Details by Class &amp; Accounts'!CG$18, 'E2 Allocators'!$B$15:$W$15, 0),FALSE)*$E158), 0, VLOOKUP(VLOOKUP($A158, 'E4 TB Allocation Details'!$A$18:$L$217, MATCH("A &amp; G ID", 'E4 TB Allocation Details'!$A$18:$L$18, 0),FALSE), 'E2 Allocators'!$B$15:$W$361, MATCH('O5 Details by Class &amp; Accounts'!CG$18, 'E2 Allocators'!$B$15:$W$15, 0),FALSE)*$E158)</f>
        <v>0</v>
      </c>
      <c r="CH158" s="1334">
        <f>IF(ISERROR(VLOOKUP(VLOOKUP($A158, 'E4 TB Allocation Details'!$A$18:$L$217, MATCH("A &amp; G ID", 'E4 TB Allocation Details'!$A$18:$L$18, 0),FALSE), 'E2 Allocators'!$B$15:$W$361, MATCH('O5 Details by Class &amp; Accounts'!CH$18, 'E2 Allocators'!$B$15:$W$15, 0),FALSE)*$E158), 0, VLOOKUP(VLOOKUP($A158, 'E4 TB Allocation Details'!$A$18:$L$217, MATCH("A &amp; G ID", 'E4 TB Allocation Details'!$A$18:$L$18, 0),FALSE), 'E2 Allocators'!$B$15:$W$361, MATCH('O5 Details by Class &amp; Accounts'!CH$18, 'E2 Allocators'!$B$15:$W$15, 0),FALSE)*$E158)</f>
        <v>0</v>
      </c>
      <c r="CI158" s="1334">
        <f>IF(ISERROR(VLOOKUP(VLOOKUP($A158, 'E4 TB Allocation Details'!$A$18:$L$217, MATCH("A &amp; G ID", 'E4 TB Allocation Details'!$A$18:$L$18, 0),FALSE), 'E2 Allocators'!$B$15:$W$361, MATCH('O5 Details by Class &amp; Accounts'!CI$18, 'E2 Allocators'!$B$15:$W$15, 0),FALSE)*$E158), 0, VLOOKUP(VLOOKUP($A158, 'E4 TB Allocation Details'!$A$18:$L$217, MATCH("A &amp; G ID", 'E4 TB Allocation Details'!$A$18:$L$18, 0),FALSE), 'E2 Allocators'!$B$15:$W$361, MATCH('O5 Details by Class &amp; Accounts'!CI$18, 'E2 Allocators'!$B$15:$W$15, 0),FALSE)*$E158)</f>
        <v>0</v>
      </c>
      <c r="CJ158" s="1334">
        <f>IF(ISERROR(VLOOKUP(VLOOKUP($A158, 'E4 TB Allocation Details'!$A$18:$L$217, MATCH("A &amp; G ID", 'E4 TB Allocation Details'!$A$18:$L$18, 0),FALSE), 'E2 Allocators'!$B$15:$W$361, MATCH('O5 Details by Class &amp; Accounts'!CJ$18, 'E2 Allocators'!$B$15:$W$15, 0),FALSE)*$E158), 0, VLOOKUP(VLOOKUP($A158, 'E4 TB Allocation Details'!$A$18:$L$217, MATCH("A &amp; G ID", 'E4 TB Allocation Details'!$A$18:$L$18, 0),FALSE), 'E2 Allocators'!$B$15:$W$361, MATCH('O5 Details by Class &amp; Accounts'!CJ$18, 'E2 Allocators'!$B$15:$W$15, 0),FALSE)*$E158)</f>
        <v>0</v>
      </c>
      <c r="CK158" s="1334">
        <f>IF(ISERROR(VLOOKUP(VLOOKUP($A158, 'E4 TB Allocation Details'!$A$18:$L$217, MATCH("A &amp; G ID", 'E4 TB Allocation Details'!$A$18:$L$18, 0),FALSE), 'E2 Allocators'!$B$15:$W$361, MATCH('O5 Details by Class &amp; Accounts'!CK$18, 'E2 Allocators'!$B$15:$W$15, 0),FALSE)*$E158), 0, VLOOKUP(VLOOKUP($A158, 'E4 TB Allocation Details'!$A$18:$L$217, MATCH("A &amp; G ID", 'E4 TB Allocation Details'!$A$18:$L$18, 0),FALSE), 'E2 Allocators'!$B$15:$W$361, MATCH('O5 Details by Class &amp; Accounts'!CK$18, 'E2 Allocators'!$B$15:$W$15, 0),FALSE)*$E158)</f>
        <v>0</v>
      </c>
      <c r="CL158" s="1334">
        <f>IF(ISERROR(VLOOKUP(VLOOKUP($A158, 'E4 TB Allocation Details'!$A$18:$L$217, MATCH("A &amp; G ID", 'E4 TB Allocation Details'!$A$18:$L$18, 0),FALSE), 'E2 Allocators'!$B$15:$W$361, MATCH('O5 Details by Class &amp; Accounts'!CL$18, 'E2 Allocators'!$B$15:$W$15, 0),FALSE)*$E158), 0, VLOOKUP(VLOOKUP($A158, 'E4 TB Allocation Details'!$A$18:$L$217, MATCH("A &amp; G ID", 'E4 TB Allocation Details'!$A$18:$L$18, 0),FALSE), 'E2 Allocators'!$B$15:$W$361, MATCH('O5 Details by Class &amp; Accounts'!CL$18, 'E2 Allocators'!$B$15:$W$15, 0),FALSE)*$E158)</f>
        <v>0</v>
      </c>
      <c r="CM158" s="1334">
        <f>IF(ISERROR(VLOOKUP(VLOOKUP($A158, 'E4 TB Allocation Details'!$A$18:$L$217, MATCH("A &amp; G ID", 'E4 TB Allocation Details'!$A$18:$L$18, 0),FALSE), 'E2 Allocators'!$B$15:$W$361, MATCH('O5 Details by Class &amp; Accounts'!CM$18, 'E2 Allocators'!$B$15:$W$15, 0),FALSE)*$E158), 0, VLOOKUP(VLOOKUP($A158, 'E4 TB Allocation Details'!$A$18:$L$217, MATCH("A &amp; G ID", 'E4 TB Allocation Details'!$A$18:$L$18, 0),FALSE), 'E2 Allocators'!$B$15:$W$361, MATCH('O5 Details by Class &amp; Accounts'!CM$18, 'E2 Allocators'!$B$15:$W$15, 0),FALSE)*$E158)</f>
        <v>0</v>
      </c>
      <c r="CN158" s="1334">
        <f t="shared" si="42"/>
        <v>0</v>
      </c>
      <c r="CO158" s="1670">
        <f t="shared" si="43"/>
        <v>-3.637978807091713E-12</v>
      </c>
      <c r="CQ158" s="1926">
        <v>1835</v>
      </c>
    </row>
    <row r="159" spans="1:95" s="64" customFormat="1" ht="12.75" x14ac:dyDescent="0.2">
      <c r="A159" s="1102">
        <v>5130</v>
      </c>
      <c r="B159" s="1101" t="s">
        <v>9</v>
      </c>
      <c r="C159" s="1667">
        <f>IF(ISERROR(VLOOKUP($A159,'I3 TB Data'!$A$20:$H$465,MATCH('O5 Details by Class &amp; Accounts'!$C$18, 'I3 TB Data'!$A$20:$H$20,0),0)), 0, VLOOKUP($A159,'I3 TB Data'!$A$20:$H$465,MATCH('O5 Details by Class &amp; Accounts'!$C$18,'I3 TB Data'!$A$20:$H$20,0),0))</f>
        <v>0</v>
      </c>
      <c r="D159" s="1668"/>
      <c r="E159" s="1667">
        <f t="shared" si="44"/>
        <v>0</v>
      </c>
      <c r="F159" s="1669">
        <f>IF(ISERROR(VLOOKUP($A159, 'E1 Categorization'!A33:E123, MATCH("Customer Component", 'E1 Categorization'!$A$33:$E$33,0), 0)), 0, IF(VLOOKUP($A159, 'E1 Categorization'!A33:E123, MATCH("Customer Component", 'E1 Categorization'!$A$33:$E$33,0), 0)=0, 'O5 Details by Class &amp; Accounts'!$E159, IF(AND(VLOOKUP($A159, 'E1 Categorization'!A33:E123, MATCH("Customer Component", 'E1 Categorization'!$A$33:$E$33,0), 0) &gt;0, VLOOKUP($A159, 'E1 Categorization'!A33:E123, MATCH("Customer Component", 'E1 Categorization'!$A$33:$E$33,0), 0)&lt;1), 'O5 Details by Class &amp; Accounts'!$E159*(1-VLOOKUP($A159, 'E1 Categorization'!A33:E123, MATCH("Customer Component", 'E1 Categorization'!$A$33:$E$33,0), 0)), 0)))</f>
        <v>0</v>
      </c>
      <c r="G159" s="1669">
        <f>IF(ISERROR(VLOOKUP($A159, 'E1 Categorization'!A33:E123, MATCH("Customer Component", 'E1 Categorization'!$A$33:$E$33,0), 0)),0, IF(VLOOKUP($A159, 'E1 Categorization'!A33:E123, MATCH("Customer Component", 'E1 Categorization'!$A$33:$E$33,0), 0)=0, 0, IF(AND(VLOOKUP($A159, 'E1 Categorization'!A33:E123, MATCH("Customer Component", 'E1 Categorization'!$A$33:$E$33,0), 0) &gt;0, VLOOKUP($A159, 'E1 Categorization'!A33:E123, MATCH("Customer Component", 'E1 Categorization'!$A$33:$E$33,0), 0)&lt;1), 'O5 Details by Class &amp; Accounts'!$E159*(VLOOKUP($A159, 'E1 Categorization'!A33:E123, MATCH("Customer Component", 'E1 Categorization'!$A$33:$E$33,0), 0)), 'O5 Details by Class &amp; Accounts'!$E159)))</f>
        <v>0</v>
      </c>
      <c r="H159" s="1334">
        <f t="shared" si="38"/>
        <v>0</v>
      </c>
      <c r="I159" s="1334">
        <f>IF(ISERROR(VLOOKUP(VLOOKUP($A159, 'E4 TB Allocation Details'!$A$18:$L$217, MATCH("Demand ID", 'E4 TB Allocation Details'!$A$18:$L$18, 0),FALSE), 'E2 Allocators'!$B$15:$W$361, MATCH('O5 Details by Class &amp; Accounts'!I$18, 'E2 Allocators'!$B$15:$W$15, 0),FALSE)*$F159), 0, VLOOKUP(VLOOKUP($A159, 'E4 TB Allocation Details'!$A$18:$L$217, MATCH("Demand ID", 'E4 TB Allocation Details'!$A$18:$L$18, 0),FALSE), 'E2 Allocators'!$B$15:$W$361, MATCH('O5 Details by Class &amp; Accounts'!I$18, 'E2 Allocators'!$B$15:$W$15, 0),FALSE)*$F159)</f>
        <v>0</v>
      </c>
      <c r="J159" s="1334">
        <f>IF(ISERROR(VLOOKUP(VLOOKUP($A159, 'E4 TB Allocation Details'!$A$18:$L$217, MATCH("Demand ID", 'E4 TB Allocation Details'!$A$18:$L$18, 0),FALSE), 'E2 Allocators'!$B$15:$W$361, MATCH('O5 Details by Class &amp; Accounts'!J$18, 'E2 Allocators'!$B$15:$W$15, 0),FALSE)*$F159), 0, VLOOKUP(VLOOKUP($A159, 'E4 TB Allocation Details'!$A$18:$L$217, MATCH("Demand ID", 'E4 TB Allocation Details'!$A$18:$L$18, 0),FALSE), 'E2 Allocators'!$B$15:$W$361, MATCH('O5 Details by Class &amp; Accounts'!J$18, 'E2 Allocators'!$B$15:$W$15, 0),FALSE)*$F159)</f>
        <v>0</v>
      </c>
      <c r="K159" s="1334">
        <f>IF(ISERROR(VLOOKUP(VLOOKUP($A159, 'E4 TB Allocation Details'!$A$18:$L$217, MATCH("Demand ID", 'E4 TB Allocation Details'!$A$18:$L$18, 0),FALSE), 'E2 Allocators'!$B$15:$W$361, MATCH('O5 Details by Class &amp; Accounts'!K$18, 'E2 Allocators'!$B$15:$W$15, 0),FALSE)*$F159), 0, VLOOKUP(VLOOKUP($A159, 'E4 TB Allocation Details'!$A$18:$L$217, MATCH("Demand ID", 'E4 TB Allocation Details'!$A$18:$L$18, 0),FALSE), 'E2 Allocators'!$B$15:$W$361, MATCH('O5 Details by Class &amp; Accounts'!K$18, 'E2 Allocators'!$B$15:$W$15, 0),FALSE)*$F159)</f>
        <v>0</v>
      </c>
      <c r="L159" s="1334">
        <f>IF(ISERROR(VLOOKUP(VLOOKUP($A159, 'E4 TB Allocation Details'!$A$18:$L$217, MATCH("Demand ID", 'E4 TB Allocation Details'!$A$18:$L$18, 0),FALSE), 'E2 Allocators'!$B$15:$W$361, MATCH('O5 Details by Class &amp; Accounts'!L$18, 'E2 Allocators'!$B$15:$W$15, 0),FALSE)*$F159), 0, VLOOKUP(VLOOKUP($A159, 'E4 TB Allocation Details'!$A$18:$L$217, MATCH("Demand ID", 'E4 TB Allocation Details'!$A$18:$L$18, 0),FALSE), 'E2 Allocators'!$B$15:$W$361, MATCH('O5 Details by Class &amp; Accounts'!L$18, 'E2 Allocators'!$B$15:$W$15, 0),FALSE)*$F159)</f>
        <v>0</v>
      </c>
      <c r="M159" s="1334">
        <f>IF(ISERROR(VLOOKUP(VLOOKUP($A159, 'E4 TB Allocation Details'!$A$18:$L$217, MATCH("Demand ID", 'E4 TB Allocation Details'!$A$18:$L$18, 0),FALSE), 'E2 Allocators'!$B$15:$W$361, MATCH('O5 Details by Class &amp; Accounts'!M$18, 'E2 Allocators'!$B$15:$W$15, 0),FALSE)*$F159), 0, VLOOKUP(VLOOKUP($A159, 'E4 TB Allocation Details'!$A$18:$L$217, MATCH("Demand ID", 'E4 TB Allocation Details'!$A$18:$L$18, 0),FALSE), 'E2 Allocators'!$B$15:$W$361, MATCH('O5 Details by Class &amp; Accounts'!M$18, 'E2 Allocators'!$B$15:$W$15, 0),FALSE)*$F159)</f>
        <v>0</v>
      </c>
      <c r="N159" s="1334">
        <f>IF(ISERROR(VLOOKUP(VLOOKUP($A159, 'E4 TB Allocation Details'!$A$18:$L$217, MATCH("Demand ID", 'E4 TB Allocation Details'!$A$18:$L$18, 0),FALSE), 'E2 Allocators'!$B$15:$W$361, MATCH('O5 Details by Class &amp; Accounts'!N$18, 'E2 Allocators'!$B$15:$W$15, 0),FALSE)*$F159), 0, VLOOKUP(VLOOKUP($A159, 'E4 TB Allocation Details'!$A$18:$L$217, MATCH("Demand ID", 'E4 TB Allocation Details'!$A$18:$L$18, 0),FALSE), 'E2 Allocators'!$B$15:$W$361, MATCH('O5 Details by Class &amp; Accounts'!N$18, 'E2 Allocators'!$B$15:$W$15, 0),FALSE)*$F159)</f>
        <v>0</v>
      </c>
      <c r="O159" s="1334">
        <f>IF(ISERROR(VLOOKUP(VLOOKUP($A159, 'E4 TB Allocation Details'!$A$18:$L$217, MATCH("Demand ID", 'E4 TB Allocation Details'!$A$18:$L$18, 0),FALSE), 'E2 Allocators'!$B$15:$W$361, MATCH('O5 Details by Class &amp; Accounts'!O$18, 'E2 Allocators'!$B$15:$W$15, 0),FALSE)*$F159), 0, VLOOKUP(VLOOKUP($A159, 'E4 TB Allocation Details'!$A$18:$L$217, MATCH("Demand ID", 'E4 TB Allocation Details'!$A$18:$L$18, 0),FALSE), 'E2 Allocators'!$B$15:$W$361, MATCH('O5 Details by Class &amp; Accounts'!O$18, 'E2 Allocators'!$B$15:$W$15, 0),FALSE)*$F159)</f>
        <v>0</v>
      </c>
      <c r="P159" s="1334">
        <f>IF(ISERROR(VLOOKUP(VLOOKUP($A159, 'E4 TB Allocation Details'!$A$18:$L$217, MATCH("Demand ID", 'E4 TB Allocation Details'!$A$18:$L$18, 0),FALSE), 'E2 Allocators'!$B$15:$W$361, MATCH('O5 Details by Class &amp; Accounts'!P$18, 'E2 Allocators'!$B$15:$W$15, 0),FALSE)*$F159), 0, VLOOKUP(VLOOKUP($A159, 'E4 TB Allocation Details'!$A$18:$L$217, MATCH("Demand ID", 'E4 TB Allocation Details'!$A$18:$L$18, 0),FALSE), 'E2 Allocators'!$B$15:$W$361, MATCH('O5 Details by Class &amp; Accounts'!P$18, 'E2 Allocators'!$B$15:$W$15, 0),FALSE)*$F159)</f>
        <v>0</v>
      </c>
      <c r="Q159" s="1334">
        <f>IF(ISERROR(VLOOKUP(VLOOKUP($A159, 'E4 TB Allocation Details'!$A$18:$L$217, MATCH("Demand ID", 'E4 TB Allocation Details'!$A$18:$L$18, 0),FALSE), 'E2 Allocators'!$B$15:$W$361, MATCH('O5 Details by Class &amp; Accounts'!Q$18, 'E2 Allocators'!$B$15:$W$15, 0),FALSE)*$F159), 0, VLOOKUP(VLOOKUP($A159, 'E4 TB Allocation Details'!$A$18:$L$217, MATCH("Demand ID", 'E4 TB Allocation Details'!$A$18:$L$18, 0),FALSE), 'E2 Allocators'!$B$15:$W$361, MATCH('O5 Details by Class &amp; Accounts'!Q$18, 'E2 Allocators'!$B$15:$W$15, 0),FALSE)*$F159)</f>
        <v>0</v>
      </c>
      <c r="R159" s="1334">
        <f>IF(ISERROR(VLOOKUP(VLOOKUP($A159, 'E4 TB Allocation Details'!$A$18:$L$217, MATCH("Demand ID", 'E4 TB Allocation Details'!$A$18:$L$18, 0),FALSE), 'E2 Allocators'!$B$15:$W$361, MATCH('O5 Details by Class &amp; Accounts'!R$18, 'E2 Allocators'!$B$15:$W$15, 0),FALSE)*$F159), 0, VLOOKUP(VLOOKUP($A159, 'E4 TB Allocation Details'!$A$18:$L$217, MATCH("Demand ID", 'E4 TB Allocation Details'!$A$18:$L$18, 0),FALSE), 'E2 Allocators'!$B$15:$W$361, MATCH('O5 Details by Class &amp; Accounts'!R$18, 'E2 Allocators'!$B$15:$W$15, 0),FALSE)*$F159)</f>
        <v>0</v>
      </c>
      <c r="S159" s="1334">
        <f>IF(ISERROR(VLOOKUP(VLOOKUP($A159, 'E4 TB Allocation Details'!$A$18:$L$217, MATCH("Demand ID", 'E4 TB Allocation Details'!$A$18:$L$18, 0),FALSE), 'E2 Allocators'!$B$15:$W$361, MATCH('O5 Details by Class &amp; Accounts'!S$18, 'E2 Allocators'!$B$15:$W$15, 0),FALSE)*$F159), 0, VLOOKUP(VLOOKUP($A159, 'E4 TB Allocation Details'!$A$18:$L$217, MATCH("Demand ID", 'E4 TB Allocation Details'!$A$18:$L$18, 0),FALSE), 'E2 Allocators'!$B$15:$W$361, MATCH('O5 Details by Class &amp; Accounts'!S$18, 'E2 Allocators'!$B$15:$W$15, 0),FALSE)*$F159)</f>
        <v>0</v>
      </c>
      <c r="T159" s="1334">
        <f>IF(ISERROR(VLOOKUP(VLOOKUP($A159, 'E4 TB Allocation Details'!$A$18:$L$217, MATCH("Demand ID", 'E4 TB Allocation Details'!$A$18:$L$18, 0),FALSE), 'E2 Allocators'!$B$15:$W$361, MATCH('O5 Details by Class &amp; Accounts'!T$18, 'E2 Allocators'!$B$15:$W$15, 0),FALSE)*$F159), 0, VLOOKUP(VLOOKUP($A159, 'E4 TB Allocation Details'!$A$18:$L$217, MATCH("Demand ID", 'E4 TB Allocation Details'!$A$18:$L$18, 0),FALSE), 'E2 Allocators'!$B$15:$W$361, MATCH('O5 Details by Class &amp; Accounts'!T$18, 'E2 Allocators'!$B$15:$W$15, 0),FALSE)*$F159)</f>
        <v>0</v>
      </c>
      <c r="U159" s="1334">
        <f>IF(ISERROR(VLOOKUP(VLOOKUP($A159, 'E4 TB Allocation Details'!$A$18:$L$217, MATCH("Demand ID", 'E4 TB Allocation Details'!$A$18:$L$18, 0),FALSE), 'E2 Allocators'!$B$15:$W$361, MATCH('O5 Details by Class &amp; Accounts'!U$18, 'E2 Allocators'!$B$15:$W$15, 0),FALSE)*$F159), 0, VLOOKUP(VLOOKUP($A159, 'E4 TB Allocation Details'!$A$18:$L$217, MATCH("Demand ID", 'E4 TB Allocation Details'!$A$18:$L$18, 0),FALSE), 'E2 Allocators'!$B$15:$W$361, MATCH('O5 Details by Class &amp; Accounts'!U$18, 'E2 Allocators'!$B$15:$W$15, 0),FALSE)*$F159)</f>
        <v>0</v>
      </c>
      <c r="V159" s="1334">
        <f>IF(ISERROR(VLOOKUP(VLOOKUP($A159, 'E4 TB Allocation Details'!$A$18:$L$217, MATCH("Demand ID", 'E4 TB Allocation Details'!$A$18:$L$18, 0),FALSE), 'E2 Allocators'!$B$15:$W$361, MATCH('O5 Details by Class &amp; Accounts'!V$18, 'E2 Allocators'!$B$15:$W$15, 0),FALSE)*$F159), 0, VLOOKUP(VLOOKUP($A159, 'E4 TB Allocation Details'!$A$18:$L$217, MATCH("Demand ID", 'E4 TB Allocation Details'!$A$18:$L$18, 0),FALSE), 'E2 Allocators'!$B$15:$W$361, MATCH('O5 Details by Class &amp; Accounts'!V$18, 'E2 Allocators'!$B$15:$W$15, 0),FALSE)*$F159)</f>
        <v>0</v>
      </c>
      <c r="W159" s="1334">
        <f>IF(ISERROR(VLOOKUP(VLOOKUP($A159, 'E4 TB Allocation Details'!$A$18:$L$217, MATCH("Demand ID", 'E4 TB Allocation Details'!$A$18:$L$18, 0),FALSE), 'E2 Allocators'!$B$15:$W$361, MATCH('O5 Details by Class &amp; Accounts'!W$18, 'E2 Allocators'!$B$15:$W$15, 0),FALSE)*$F159), 0, VLOOKUP(VLOOKUP($A159, 'E4 TB Allocation Details'!$A$18:$L$217, MATCH("Demand ID", 'E4 TB Allocation Details'!$A$18:$L$18, 0),FALSE), 'E2 Allocators'!$B$15:$W$361, MATCH('O5 Details by Class &amp; Accounts'!W$18, 'E2 Allocators'!$B$15:$W$15, 0),FALSE)*$F159)</f>
        <v>0</v>
      </c>
      <c r="X159" s="1334">
        <f>IF(ISERROR(VLOOKUP(VLOOKUP($A159, 'E4 TB Allocation Details'!$A$18:$L$217, MATCH("Demand ID", 'E4 TB Allocation Details'!$A$18:$L$18, 0),FALSE), 'E2 Allocators'!$B$15:$W$361, MATCH('O5 Details by Class &amp; Accounts'!X$18, 'E2 Allocators'!$B$15:$W$15, 0),FALSE)*$F159), 0, VLOOKUP(VLOOKUP($A159, 'E4 TB Allocation Details'!$A$18:$L$217, MATCH("Demand ID", 'E4 TB Allocation Details'!$A$18:$L$18, 0),FALSE), 'E2 Allocators'!$B$15:$W$361, MATCH('O5 Details by Class &amp; Accounts'!X$18, 'E2 Allocators'!$B$15:$W$15, 0),FALSE)*$F159)</f>
        <v>0</v>
      </c>
      <c r="Y159" s="1334">
        <f>IF(ISERROR(VLOOKUP(VLOOKUP($A159, 'E4 TB Allocation Details'!$A$18:$L$217, MATCH("Demand ID", 'E4 TB Allocation Details'!$A$18:$L$18, 0),FALSE), 'E2 Allocators'!$B$15:$W$361, MATCH('O5 Details by Class &amp; Accounts'!Y$18, 'E2 Allocators'!$B$15:$W$15, 0),FALSE)*$F159), 0, VLOOKUP(VLOOKUP($A159, 'E4 TB Allocation Details'!$A$18:$L$217, MATCH("Demand ID", 'E4 TB Allocation Details'!$A$18:$L$18, 0),FALSE), 'E2 Allocators'!$B$15:$W$361, MATCH('O5 Details by Class &amp; Accounts'!Y$18, 'E2 Allocators'!$B$15:$W$15, 0),FALSE)*$F159)</f>
        <v>0</v>
      </c>
      <c r="Z159" s="1334">
        <f>IF(ISERROR(VLOOKUP(VLOOKUP($A159, 'E4 TB Allocation Details'!$A$18:$L$217, MATCH("Demand ID", 'E4 TB Allocation Details'!$A$18:$L$18, 0),FALSE), 'E2 Allocators'!$B$15:$W$361, MATCH('O5 Details by Class &amp; Accounts'!Z$18, 'E2 Allocators'!$B$15:$W$15, 0),FALSE)*$F159), 0, VLOOKUP(VLOOKUP($A159, 'E4 TB Allocation Details'!$A$18:$L$217, MATCH("Demand ID", 'E4 TB Allocation Details'!$A$18:$L$18, 0),FALSE), 'E2 Allocators'!$B$15:$W$361, MATCH('O5 Details by Class &amp; Accounts'!Z$18, 'E2 Allocators'!$B$15:$W$15, 0),FALSE)*$F159)</f>
        <v>0</v>
      </c>
      <c r="AA159" s="1334">
        <f>IF(ISERROR(VLOOKUP(VLOOKUP($A159, 'E4 TB Allocation Details'!$A$18:$L$217, MATCH("Demand ID", 'E4 TB Allocation Details'!$A$18:$L$18, 0),FALSE), 'E2 Allocators'!$B$15:$W$361, MATCH('O5 Details by Class &amp; Accounts'!AA$18, 'E2 Allocators'!$B$15:$W$15, 0),FALSE)*$F159), 0, VLOOKUP(VLOOKUP($A159, 'E4 TB Allocation Details'!$A$18:$L$217, MATCH("Demand ID", 'E4 TB Allocation Details'!$A$18:$L$18, 0),FALSE), 'E2 Allocators'!$B$15:$W$361, MATCH('O5 Details by Class &amp; Accounts'!AA$18, 'E2 Allocators'!$B$15:$W$15, 0),FALSE)*$F159)</f>
        <v>0</v>
      </c>
      <c r="AB159" s="1334">
        <f>IF(ISERROR(VLOOKUP(VLOOKUP($A159, 'E4 TB Allocation Details'!$A$18:$L$217, MATCH("Demand ID", 'E4 TB Allocation Details'!$A$18:$L$18, 0),FALSE), 'E2 Allocators'!$B$15:$W$361, MATCH('O5 Details by Class &amp; Accounts'!AB$18, 'E2 Allocators'!$B$15:$W$15, 0),FALSE)*$F159), 0, VLOOKUP(VLOOKUP($A159, 'E4 TB Allocation Details'!$A$18:$L$217, MATCH("Demand ID", 'E4 TB Allocation Details'!$A$18:$L$18, 0),FALSE), 'E2 Allocators'!$B$15:$W$361, MATCH('O5 Details by Class &amp; Accounts'!AB$18, 'E2 Allocators'!$B$15:$W$15, 0),FALSE)*$F159)</f>
        <v>0</v>
      </c>
      <c r="AC159" s="1334">
        <f t="shared" si="39"/>
        <v>0</v>
      </c>
      <c r="AD159" s="1334">
        <f>IF(ISERROR(VLOOKUP(VLOOKUP($A159, 'E4 TB Allocation Details'!$A$18:$L$217, MATCH("Customer ID", 'E4 TB Allocation Details'!$A$18:$L$18, 0),FALSE), 'E2 Allocators'!$B$15:$W$361, MATCH('O5 Details by Class &amp; Accounts'!AD$18, 'E2 Allocators'!$B$15:$W$15, 0),FALSE)*$G159), 0, VLOOKUP(VLOOKUP($A159, 'E4 TB Allocation Details'!$A$18:$L$217, MATCH("Customer ID", 'E4 TB Allocation Details'!$A$18:$L$18, 0),FALSE), 'E2 Allocators'!$B$15:$W$361, MATCH('O5 Details by Class &amp; Accounts'!AD$18, 'E2 Allocators'!$B$15:$W$15, 0),FALSE)*$G159)</f>
        <v>0</v>
      </c>
      <c r="AE159" s="1334">
        <f>IF(ISERROR(VLOOKUP(VLOOKUP($A159, 'E4 TB Allocation Details'!$A$18:$L$217, MATCH("Customer ID", 'E4 TB Allocation Details'!$A$18:$L$18, 0),FALSE), 'E2 Allocators'!$B$15:$W$361, MATCH('O5 Details by Class &amp; Accounts'!AE$18, 'E2 Allocators'!$B$15:$W$15, 0),FALSE)*$G159), 0, VLOOKUP(VLOOKUP($A159, 'E4 TB Allocation Details'!$A$18:$L$217, MATCH("Customer ID", 'E4 TB Allocation Details'!$A$18:$L$18, 0),FALSE), 'E2 Allocators'!$B$15:$W$361, MATCH('O5 Details by Class &amp; Accounts'!AE$18, 'E2 Allocators'!$B$15:$W$15, 0),FALSE)*$G159)</f>
        <v>0</v>
      </c>
      <c r="AF159" s="1334">
        <f>IF(ISERROR(VLOOKUP(VLOOKUP($A159, 'E4 TB Allocation Details'!$A$18:$L$217, MATCH("Customer ID", 'E4 TB Allocation Details'!$A$18:$L$18, 0),FALSE), 'E2 Allocators'!$B$15:$W$361, MATCH('O5 Details by Class &amp; Accounts'!AF$18, 'E2 Allocators'!$B$15:$W$15, 0),FALSE)*$G159), 0, VLOOKUP(VLOOKUP($A159, 'E4 TB Allocation Details'!$A$18:$L$217, MATCH("Customer ID", 'E4 TB Allocation Details'!$A$18:$L$18, 0),FALSE), 'E2 Allocators'!$B$15:$W$361, MATCH('O5 Details by Class &amp; Accounts'!AF$18, 'E2 Allocators'!$B$15:$W$15, 0),FALSE)*$G159)</f>
        <v>0</v>
      </c>
      <c r="AG159" s="1334">
        <f>IF(ISERROR(VLOOKUP(VLOOKUP($A159, 'E4 TB Allocation Details'!$A$18:$L$217, MATCH("Customer ID", 'E4 TB Allocation Details'!$A$18:$L$18, 0),FALSE), 'E2 Allocators'!$B$15:$W$361, MATCH('O5 Details by Class &amp; Accounts'!AG$18, 'E2 Allocators'!$B$15:$W$15, 0),FALSE)*$G159), 0, VLOOKUP(VLOOKUP($A159, 'E4 TB Allocation Details'!$A$18:$L$217, MATCH("Customer ID", 'E4 TB Allocation Details'!$A$18:$L$18, 0),FALSE), 'E2 Allocators'!$B$15:$W$361, MATCH('O5 Details by Class &amp; Accounts'!AG$18, 'E2 Allocators'!$B$15:$W$15, 0),FALSE)*$G159)</f>
        <v>0</v>
      </c>
      <c r="AH159" s="1334">
        <f>IF(ISERROR(VLOOKUP(VLOOKUP($A159, 'E4 TB Allocation Details'!$A$18:$L$217, MATCH("Customer ID", 'E4 TB Allocation Details'!$A$18:$L$18, 0),FALSE), 'E2 Allocators'!$B$15:$W$361, MATCH('O5 Details by Class &amp; Accounts'!AH$18, 'E2 Allocators'!$B$15:$W$15, 0),FALSE)*$G159), 0, VLOOKUP(VLOOKUP($A159, 'E4 TB Allocation Details'!$A$18:$L$217, MATCH("Customer ID", 'E4 TB Allocation Details'!$A$18:$L$18, 0),FALSE), 'E2 Allocators'!$B$15:$W$361, MATCH('O5 Details by Class &amp; Accounts'!AH$18, 'E2 Allocators'!$B$15:$W$15, 0),FALSE)*$G159)</f>
        <v>0</v>
      </c>
      <c r="AI159" s="1334">
        <f>IF(ISERROR(VLOOKUP(VLOOKUP($A159, 'E4 TB Allocation Details'!$A$18:$L$217, MATCH("Customer ID", 'E4 TB Allocation Details'!$A$18:$L$18, 0),FALSE), 'E2 Allocators'!$B$15:$W$361, MATCH('O5 Details by Class &amp; Accounts'!AI$18, 'E2 Allocators'!$B$15:$W$15, 0),FALSE)*$G159), 0, VLOOKUP(VLOOKUP($A159, 'E4 TB Allocation Details'!$A$18:$L$217, MATCH("Customer ID", 'E4 TB Allocation Details'!$A$18:$L$18, 0),FALSE), 'E2 Allocators'!$B$15:$W$361, MATCH('O5 Details by Class &amp; Accounts'!AI$18, 'E2 Allocators'!$B$15:$W$15, 0),FALSE)*$G159)</f>
        <v>0</v>
      </c>
      <c r="AJ159" s="1334">
        <f>IF(ISERROR(VLOOKUP(VLOOKUP($A159, 'E4 TB Allocation Details'!$A$18:$L$217, MATCH("Customer ID", 'E4 TB Allocation Details'!$A$18:$L$18, 0),FALSE), 'E2 Allocators'!$B$15:$W$361, MATCH('O5 Details by Class &amp; Accounts'!AJ$18, 'E2 Allocators'!$B$15:$W$15, 0),FALSE)*$G159), 0, VLOOKUP(VLOOKUP($A159, 'E4 TB Allocation Details'!$A$18:$L$217, MATCH("Customer ID", 'E4 TB Allocation Details'!$A$18:$L$18, 0),FALSE), 'E2 Allocators'!$B$15:$W$361, MATCH('O5 Details by Class &amp; Accounts'!AJ$18, 'E2 Allocators'!$B$15:$W$15, 0),FALSE)*$G159)</f>
        <v>0</v>
      </c>
      <c r="AK159" s="1334">
        <f>IF(ISERROR(VLOOKUP(VLOOKUP($A159, 'E4 TB Allocation Details'!$A$18:$L$217, MATCH("Customer ID", 'E4 TB Allocation Details'!$A$18:$L$18, 0),FALSE), 'E2 Allocators'!$B$15:$W$361, MATCH('O5 Details by Class &amp; Accounts'!AK$18, 'E2 Allocators'!$B$15:$W$15, 0),FALSE)*$G159), 0, VLOOKUP(VLOOKUP($A159, 'E4 TB Allocation Details'!$A$18:$L$217, MATCH("Customer ID", 'E4 TB Allocation Details'!$A$18:$L$18, 0),FALSE), 'E2 Allocators'!$B$15:$W$361, MATCH('O5 Details by Class &amp; Accounts'!AK$18, 'E2 Allocators'!$B$15:$W$15, 0),FALSE)*$G159)</f>
        <v>0</v>
      </c>
      <c r="AL159" s="1334">
        <f>IF(ISERROR(VLOOKUP(VLOOKUP($A159, 'E4 TB Allocation Details'!$A$18:$L$217, MATCH("Customer ID", 'E4 TB Allocation Details'!$A$18:$L$18, 0),FALSE), 'E2 Allocators'!$B$15:$W$361, MATCH('O5 Details by Class &amp; Accounts'!AL$18, 'E2 Allocators'!$B$15:$W$15, 0),FALSE)*$G159), 0, VLOOKUP(VLOOKUP($A159, 'E4 TB Allocation Details'!$A$18:$L$217, MATCH("Customer ID", 'E4 TB Allocation Details'!$A$18:$L$18, 0),FALSE), 'E2 Allocators'!$B$15:$W$361, MATCH('O5 Details by Class &amp; Accounts'!AL$18, 'E2 Allocators'!$B$15:$W$15, 0),FALSE)*$G159)</f>
        <v>0</v>
      </c>
      <c r="AM159" s="1334">
        <f>IF(ISERROR(VLOOKUP(VLOOKUP($A159, 'E4 TB Allocation Details'!$A$18:$L$217, MATCH("Customer ID", 'E4 TB Allocation Details'!$A$18:$L$18, 0),FALSE), 'E2 Allocators'!$B$15:$W$361, MATCH('O5 Details by Class &amp; Accounts'!AM$18, 'E2 Allocators'!$B$15:$W$15, 0),FALSE)*$G159), 0, VLOOKUP(VLOOKUP($A159, 'E4 TB Allocation Details'!$A$18:$L$217, MATCH("Customer ID", 'E4 TB Allocation Details'!$A$18:$L$18, 0),FALSE), 'E2 Allocators'!$B$15:$W$361, MATCH('O5 Details by Class &amp; Accounts'!AM$18, 'E2 Allocators'!$B$15:$W$15, 0),FALSE)*$G159)</f>
        <v>0</v>
      </c>
      <c r="AN159" s="1334">
        <f>IF(ISERROR(VLOOKUP(VLOOKUP($A159, 'E4 TB Allocation Details'!$A$18:$L$217, MATCH("Customer ID", 'E4 TB Allocation Details'!$A$18:$L$18, 0),FALSE), 'E2 Allocators'!$B$15:$W$361, MATCH('O5 Details by Class &amp; Accounts'!AN$18, 'E2 Allocators'!$B$15:$W$15, 0),FALSE)*$G159), 0, VLOOKUP(VLOOKUP($A159, 'E4 TB Allocation Details'!$A$18:$L$217, MATCH("Customer ID", 'E4 TB Allocation Details'!$A$18:$L$18, 0),FALSE), 'E2 Allocators'!$B$15:$W$361, MATCH('O5 Details by Class &amp; Accounts'!AN$18, 'E2 Allocators'!$B$15:$W$15, 0),FALSE)*$G159)</f>
        <v>0</v>
      </c>
      <c r="AO159" s="1334">
        <f>IF(ISERROR(VLOOKUP(VLOOKUP($A159, 'E4 TB Allocation Details'!$A$18:$L$217, MATCH("Customer ID", 'E4 TB Allocation Details'!$A$18:$L$18, 0),FALSE), 'E2 Allocators'!$B$15:$W$361, MATCH('O5 Details by Class &amp; Accounts'!AO$18, 'E2 Allocators'!$B$15:$W$15, 0),FALSE)*$G159), 0, VLOOKUP(VLOOKUP($A159, 'E4 TB Allocation Details'!$A$18:$L$217, MATCH("Customer ID", 'E4 TB Allocation Details'!$A$18:$L$18, 0),FALSE), 'E2 Allocators'!$B$15:$W$361, MATCH('O5 Details by Class &amp; Accounts'!AO$18, 'E2 Allocators'!$B$15:$W$15, 0),FALSE)*$G159)</f>
        <v>0</v>
      </c>
      <c r="AP159" s="1334">
        <f>IF(ISERROR(VLOOKUP(VLOOKUP($A159, 'E4 TB Allocation Details'!$A$18:$L$217, MATCH("Customer ID", 'E4 TB Allocation Details'!$A$18:$L$18, 0),FALSE), 'E2 Allocators'!$B$15:$W$361, MATCH('O5 Details by Class &amp; Accounts'!AP$18, 'E2 Allocators'!$B$15:$W$15, 0),FALSE)*$G159), 0, VLOOKUP(VLOOKUP($A159, 'E4 TB Allocation Details'!$A$18:$L$217, MATCH("Customer ID", 'E4 TB Allocation Details'!$A$18:$L$18, 0),FALSE), 'E2 Allocators'!$B$15:$W$361, MATCH('O5 Details by Class &amp; Accounts'!AP$18, 'E2 Allocators'!$B$15:$W$15, 0),FALSE)*$G159)</f>
        <v>0</v>
      </c>
      <c r="AQ159" s="1334">
        <f>IF(ISERROR(VLOOKUP(VLOOKUP($A159, 'E4 TB Allocation Details'!$A$18:$L$217, MATCH("Customer ID", 'E4 TB Allocation Details'!$A$18:$L$18, 0),FALSE), 'E2 Allocators'!$B$15:$W$361, MATCH('O5 Details by Class &amp; Accounts'!AQ$18, 'E2 Allocators'!$B$15:$W$15, 0),FALSE)*$G159), 0, VLOOKUP(VLOOKUP($A159, 'E4 TB Allocation Details'!$A$18:$L$217, MATCH("Customer ID", 'E4 TB Allocation Details'!$A$18:$L$18, 0),FALSE), 'E2 Allocators'!$B$15:$W$361, MATCH('O5 Details by Class &amp; Accounts'!AQ$18, 'E2 Allocators'!$B$15:$W$15, 0),FALSE)*$G159)</f>
        <v>0</v>
      </c>
      <c r="AR159" s="1334">
        <f>IF(ISERROR(VLOOKUP(VLOOKUP($A159, 'E4 TB Allocation Details'!$A$18:$L$217, MATCH("Customer ID", 'E4 TB Allocation Details'!$A$18:$L$18, 0),FALSE), 'E2 Allocators'!$B$15:$W$361, MATCH('O5 Details by Class &amp; Accounts'!AR$18, 'E2 Allocators'!$B$15:$W$15, 0),FALSE)*$G159), 0, VLOOKUP(VLOOKUP($A159, 'E4 TB Allocation Details'!$A$18:$L$217, MATCH("Customer ID", 'E4 TB Allocation Details'!$A$18:$L$18, 0),FALSE), 'E2 Allocators'!$B$15:$W$361, MATCH('O5 Details by Class &amp; Accounts'!AR$18, 'E2 Allocators'!$B$15:$W$15, 0),FALSE)*$G159)</f>
        <v>0</v>
      </c>
      <c r="AS159" s="1334">
        <f>IF(ISERROR(VLOOKUP(VLOOKUP($A159, 'E4 TB Allocation Details'!$A$18:$L$217, MATCH("Customer ID", 'E4 TB Allocation Details'!$A$18:$L$18, 0),FALSE), 'E2 Allocators'!$B$15:$W$361, MATCH('O5 Details by Class &amp; Accounts'!AS$18, 'E2 Allocators'!$B$15:$W$15, 0),FALSE)*$G159), 0, VLOOKUP(VLOOKUP($A159, 'E4 TB Allocation Details'!$A$18:$L$217, MATCH("Customer ID", 'E4 TB Allocation Details'!$A$18:$L$18, 0),FALSE), 'E2 Allocators'!$B$15:$W$361, MATCH('O5 Details by Class &amp; Accounts'!AS$18, 'E2 Allocators'!$B$15:$W$15, 0),FALSE)*$G159)</f>
        <v>0</v>
      </c>
      <c r="AT159" s="1334">
        <f>IF(ISERROR(VLOOKUP(VLOOKUP($A159, 'E4 TB Allocation Details'!$A$18:$L$217, MATCH("Customer ID", 'E4 TB Allocation Details'!$A$18:$L$18, 0),FALSE), 'E2 Allocators'!$B$15:$W$361, MATCH('O5 Details by Class &amp; Accounts'!AT$18, 'E2 Allocators'!$B$15:$W$15, 0),FALSE)*$G159), 0, VLOOKUP(VLOOKUP($A159, 'E4 TB Allocation Details'!$A$18:$L$217, MATCH("Customer ID", 'E4 TB Allocation Details'!$A$18:$L$18, 0),FALSE), 'E2 Allocators'!$B$15:$W$361, MATCH('O5 Details by Class &amp; Accounts'!AT$18, 'E2 Allocators'!$B$15:$W$15, 0),FALSE)*$G159)</f>
        <v>0</v>
      </c>
      <c r="AU159" s="1334">
        <f>IF(ISERROR(VLOOKUP(VLOOKUP($A159, 'E4 TB Allocation Details'!$A$18:$L$217, MATCH("Customer ID", 'E4 TB Allocation Details'!$A$18:$L$18, 0),FALSE), 'E2 Allocators'!$B$15:$W$361, MATCH('O5 Details by Class &amp; Accounts'!AU$18, 'E2 Allocators'!$B$15:$W$15, 0),FALSE)*$G159), 0, VLOOKUP(VLOOKUP($A159, 'E4 TB Allocation Details'!$A$18:$L$217, MATCH("Customer ID", 'E4 TB Allocation Details'!$A$18:$L$18, 0),FALSE), 'E2 Allocators'!$B$15:$W$361, MATCH('O5 Details by Class &amp; Accounts'!AU$18, 'E2 Allocators'!$B$15:$W$15, 0),FALSE)*$G159)</f>
        <v>0</v>
      </c>
      <c r="AV159" s="1334">
        <f>IF(ISERROR(VLOOKUP(VLOOKUP($A159, 'E4 TB Allocation Details'!$A$18:$L$217, MATCH("Customer ID", 'E4 TB Allocation Details'!$A$18:$L$18, 0),FALSE), 'E2 Allocators'!$B$15:$W$361, MATCH('O5 Details by Class &amp; Accounts'!AV$18, 'E2 Allocators'!$B$15:$W$15, 0),FALSE)*$G159), 0, VLOOKUP(VLOOKUP($A159, 'E4 TB Allocation Details'!$A$18:$L$217, MATCH("Customer ID", 'E4 TB Allocation Details'!$A$18:$L$18, 0),FALSE), 'E2 Allocators'!$B$15:$W$361, MATCH('O5 Details by Class &amp; Accounts'!AV$18, 'E2 Allocators'!$B$15:$W$15, 0),FALSE)*$G159)</f>
        <v>0</v>
      </c>
      <c r="AW159" s="1334">
        <f>IF(ISERROR(VLOOKUP(VLOOKUP($A159, 'E4 TB Allocation Details'!$A$18:$L$217, MATCH("Customer ID", 'E4 TB Allocation Details'!$A$18:$L$18, 0),FALSE), 'E2 Allocators'!$B$15:$W$361, MATCH('O5 Details by Class &amp; Accounts'!AW$18, 'E2 Allocators'!$B$15:$W$15, 0),FALSE)*$G159), 0, VLOOKUP(VLOOKUP($A159, 'E4 TB Allocation Details'!$A$18:$L$217, MATCH("Customer ID", 'E4 TB Allocation Details'!$A$18:$L$18, 0),FALSE), 'E2 Allocators'!$B$15:$W$361, MATCH('O5 Details by Class &amp; Accounts'!AW$18, 'E2 Allocators'!$B$15:$W$15, 0),FALSE)*$G159)</f>
        <v>0</v>
      </c>
      <c r="AX159" s="1334">
        <f t="shared" si="40"/>
        <v>0</v>
      </c>
      <c r="AY159" s="1334">
        <f>IF(ISERROR(VLOOKUP(VLOOKUP($A159, 'E4 TB Allocation Details'!$A$18:$L$217, MATCH("Misc ID", 'E4 TB Allocation Details'!$A$18:$L$18, 0),FALSE), 'E2 Allocators'!$B$15:$W$361, MATCH('O5 Details by Class &amp; Accounts'!AY$18, 'E2 Allocators'!$B$15:$W$15, 0),FALSE)*$E159), 0, VLOOKUP(VLOOKUP($A159, 'E4 TB Allocation Details'!$A$18:$L$217, MATCH("Misc ID", 'E4 TB Allocation Details'!$A$18:$L$18, 0),FALSE), 'E2 Allocators'!$B$15:$W$361, MATCH('O5 Details by Class &amp; Accounts'!AY$18, 'E2 Allocators'!$B$15:$W$15, 0),FALSE)*$E159)</f>
        <v>0</v>
      </c>
      <c r="AZ159" s="1334">
        <f>IF(ISERROR(VLOOKUP(VLOOKUP($A159, 'E4 TB Allocation Details'!$A$18:$L$217, MATCH("Misc ID", 'E4 TB Allocation Details'!$A$18:$L$18, 0),FALSE), 'E2 Allocators'!$B$15:$W$361, MATCH('O5 Details by Class &amp; Accounts'!AZ$18, 'E2 Allocators'!$B$15:$W$15, 0),FALSE)*$E159), 0, VLOOKUP(VLOOKUP($A159, 'E4 TB Allocation Details'!$A$18:$L$217, MATCH("Misc ID", 'E4 TB Allocation Details'!$A$18:$L$18, 0),FALSE), 'E2 Allocators'!$B$15:$W$361, MATCH('O5 Details by Class &amp; Accounts'!AZ$18, 'E2 Allocators'!$B$15:$W$15, 0),FALSE)*$E159)</f>
        <v>0</v>
      </c>
      <c r="BA159" s="1334">
        <f>IF(ISERROR(VLOOKUP(VLOOKUP($A159, 'E4 TB Allocation Details'!$A$18:$L$217, MATCH("Misc ID", 'E4 TB Allocation Details'!$A$18:$L$18, 0),FALSE), 'E2 Allocators'!$B$15:$W$361, MATCH('O5 Details by Class &amp; Accounts'!BA$18, 'E2 Allocators'!$B$15:$W$15, 0),FALSE)*$E159), 0, VLOOKUP(VLOOKUP($A159, 'E4 TB Allocation Details'!$A$18:$L$217, MATCH("Misc ID", 'E4 TB Allocation Details'!$A$18:$L$18, 0),FALSE), 'E2 Allocators'!$B$15:$W$361, MATCH('O5 Details by Class &amp; Accounts'!BA$18, 'E2 Allocators'!$B$15:$W$15, 0),FALSE)*$E159)</f>
        <v>0</v>
      </c>
      <c r="BB159" s="1334">
        <f>IF(ISERROR(VLOOKUP(VLOOKUP($A159, 'E4 TB Allocation Details'!$A$18:$L$217, MATCH("Misc ID", 'E4 TB Allocation Details'!$A$18:$L$18, 0),FALSE), 'E2 Allocators'!$B$15:$W$361, MATCH('O5 Details by Class &amp; Accounts'!BB$18, 'E2 Allocators'!$B$15:$W$15, 0),FALSE)*$E159), 0, VLOOKUP(VLOOKUP($A159, 'E4 TB Allocation Details'!$A$18:$L$217, MATCH("Misc ID", 'E4 TB Allocation Details'!$A$18:$L$18, 0),FALSE), 'E2 Allocators'!$B$15:$W$361, MATCH('O5 Details by Class &amp; Accounts'!BB$18, 'E2 Allocators'!$B$15:$W$15, 0),FALSE)*$E159)</f>
        <v>0</v>
      </c>
      <c r="BC159" s="1334">
        <f>IF(ISERROR(VLOOKUP(VLOOKUP($A159, 'E4 TB Allocation Details'!$A$18:$L$217, MATCH("Misc ID", 'E4 TB Allocation Details'!$A$18:$L$18, 0),FALSE), 'E2 Allocators'!$B$15:$W$361, MATCH('O5 Details by Class &amp; Accounts'!BC$18, 'E2 Allocators'!$B$15:$W$15, 0),FALSE)*$E159), 0, VLOOKUP(VLOOKUP($A159, 'E4 TB Allocation Details'!$A$18:$L$217, MATCH("Misc ID", 'E4 TB Allocation Details'!$A$18:$L$18, 0),FALSE), 'E2 Allocators'!$B$15:$W$361, MATCH('O5 Details by Class &amp; Accounts'!BC$18, 'E2 Allocators'!$B$15:$W$15, 0),FALSE)*$E159)</f>
        <v>0</v>
      </c>
      <c r="BD159" s="1334">
        <f>IF(ISERROR(VLOOKUP(VLOOKUP($A159, 'E4 TB Allocation Details'!$A$18:$L$217, MATCH("Misc ID", 'E4 TB Allocation Details'!$A$18:$L$18, 0),FALSE), 'E2 Allocators'!$B$15:$W$361, MATCH('O5 Details by Class &amp; Accounts'!BD$18, 'E2 Allocators'!$B$15:$W$15, 0),FALSE)*$E159), 0, VLOOKUP(VLOOKUP($A159, 'E4 TB Allocation Details'!$A$18:$L$217, MATCH("Misc ID", 'E4 TB Allocation Details'!$A$18:$L$18, 0),FALSE), 'E2 Allocators'!$B$15:$W$361, MATCH('O5 Details by Class &amp; Accounts'!BD$18, 'E2 Allocators'!$B$15:$W$15, 0),FALSE)*$E159)</f>
        <v>0</v>
      </c>
      <c r="BE159" s="1334">
        <f>IF(ISERROR(VLOOKUP(VLOOKUP($A159, 'E4 TB Allocation Details'!$A$18:$L$217, MATCH("Misc ID", 'E4 TB Allocation Details'!$A$18:$L$18, 0),FALSE), 'E2 Allocators'!$B$15:$W$361, MATCH('O5 Details by Class &amp; Accounts'!BE$18, 'E2 Allocators'!$B$15:$W$15, 0),FALSE)*$E159), 0, VLOOKUP(VLOOKUP($A159, 'E4 TB Allocation Details'!$A$18:$L$217, MATCH("Misc ID", 'E4 TB Allocation Details'!$A$18:$L$18, 0),FALSE), 'E2 Allocators'!$B$15:$W$361, MATCH('O5 Details by Class &amp; Accounts'!BE$18, 'E2 Allocators'!$B$15:$W$15, 0),FALSE)*$E159)</f>
        <v>0</v>
      </c>
      <c r="BF159" s="1334">
        <f>IF(ISERROR(VLOOKUP(VLOOKUP($A159, 'E4 TB Allocation Details'!$A$18:$L$217, MATCH("Misc ID", 'E4 TB Allocation Details'!$A$18:$L$18, 0),FALSE), 'E2 Allocators'!$B$15:$W$361, MATCH('O5 Details by Class &amp; Accounts'!BF$18, 'E2 Allocators'!$B$15:$W$15, 0),FALSE)*$E159), 0, VLOOKUP(VLOOKUP($A159, 'E4 TB Allocation Details'!$A$18:$L$217, MATCH("Misc ID", 'E4 TB Allocation Details'!$A$18:$L$18, 0),FALSE), 'E2 Allocators'!$B$15:$W$361, MATCH('O5 Details by Class &amp; Accounts'!BF$18, 'E2 Allocators'!$B$15:$W$15, 0),FALSE)*$E159)</f>
        <v>0</v>
      </c>
      <c r="BG159" s="1334">
        <f>IF(ISERROR(VLOOKUP(VLOOKUP($A159, 'E4 TB Allocation Details'!$A$18:$L$217, MATCH("Misc ID", 'E4 TB Allocation Details'!$A$18:$L$18, 0),FALSE), 'E2 Allocators'!$B$15:$W$361, MATCH('O5 Details by Class &amp; Accounts'!BG$18, 'E2 Allocators'!$B$15:$W$15, 0),FALSE)*$E159), 0, VLOOKUP(VLOOKUP($A159, 'E4 TB Allocation Details'!$A$18:$L$217, MATCH("Misc ID", 'E4 TB Allocation Details'!$A$18:$L$18, 0),FALSE), 'E2 Allocators'!$B$15:$W$361, MATCH('O5 Details by Class &amp; Accounts'!BG$18, 'E2 Allocators'!$B$15:$W$15, 0),FALSE)*$E159)</f>
        <v>0</v>
      </c>
      <c r="BH159" s="1334">
        <f>IF(ISERROR(VLOOKUP(VLOOKUP($A159, 'E4 TB Allocation Details'!$A$18:$L$217, MATCH("Misc ID", 'E4 TB Allocation Details'!$A$18:$L$18, 0),FALSE), 'E2 Allocators'!$B$15:$W$361, MATCH('O5 Details by Class &amp; Accounts'!BH$18, 'E2 Allocators'!$B$15:$W$15, 0),FALSE)*$E159), 0, VLOOKUP(VLOOKUP($A159, 'E4 TB Allocation Details'!$A$18:$L$217, MATCH("Misc ID", 'E4 TB Allocation Details'!$A$18:$L$18, 0),FALSE), 'E2 Allocators'!$B$15:$W$361, MATCH('O5 Details by Class &amp; Accounts'!BH$18, 'E2 Allocators'!$B$15:$W$15, 0),FALSE)*$E159)</f>
        <v>0</v>
      </c>
      <c r="BI159" s="1334">
        <f>IF(ISERROR(VLOOKUP(VLOOKUP($A159, 'E4 TB Allocation Details'!$A$18:$L$217, MATCH("Misc ID", 'E4 TB Allocation Details'!$A$18:$L$18, 0),FALSE), 'E2 Allocators'!$B$15:$W$361, MATCH('O5 Details by Class &amp; Accounts'!BI$18, 'E2 Allocators'!$B$15:$W$15, 0),FALSE)*$E159), 0, VLOOKUP(VLOOKUP($A159, 'E4 TB Allocation Details'!$A$18:$L$217, MATCH("Misc ID", 'E4 TB Allocation Details'!$A$18:$L$18, 0),FALSE), 'E2 Allocators'!$B$15:$W$361, MATCH('O5 Details by Class &amp; Accounts'!BI$18, 'E2 Allocators'!$B$15:$W$15, 0),FALSE)*$E159)</f>
        <v>0</v>
      </c>
      <c r="BJ159" s="1334">
        <f>IF(ISERROR(VLOOKUP(VLOOKUP($A159, 'E4 TB Allocation Details'!$A$18:$L$217, MATCH("Misc ID", 'E4 TB Allocation Details'!$A$18:$L$18, 0),FALSE), 'E2 Allocators'!$B$15:$W$361, MATCH('O5 Details by Class &amp; Accounts'!BJ$18, 'E2 Allocators'!$B$15:$W$15, 0),FALSE)*$E159), 0, VLOOKUP(VLOOKUP($A159, 'E4 TB Allocation Details'!$A$18:$L$217, MATCH("Misc ID", 'E4 TB Allocation Details'!$A$18:$L$18, 0),FALSE), 'E2 Allocators'!$B$15:$W$361, MATCH('O5 Details by Class &amp; Accounts'!BJ$18, 'E2 Allocators'!$B$15:$W$15, 0),FALSE)*$E159)</f>
        <v>0</v>
      </c>
      <c r="BK159" s="1334">
        <f>IF(ISERROR(VLOOKUP(VLOOKUP($A159, 'E4 TB Allocation Details'!$A$18:$L$217, MATCH("Misc ID", 'E4 TB Allocation Details'!$A$18:$L$18, 0),FALSE), 'E2 Allocators'!$B$15:$W$361, MATCH('O5 Details by Class &amp; Accounts'!BK$18, 'E2 Allocators'!$B$15:$W$15, 0),FALSE)*$E159), 0, VLOOKUP(VLOOKUP($A159, 'E4 TB Allocation Details'!$A$18:$L$217, MATCH("Misc ID", 'E4 TB Allocation Details'!$A$18:$L$18, 0),FALSE), 'E2 Allocators'!$B$15:$W$361, MATCH('O5 Details by Class &amp; Accounts'!BK$18, 'E2 Allocators'!$B$15:$W$15, 0),FALSE)*$E159)</f>
        <v>0</v>
      </c>
      <c r="BL159" s="1334">
        <f>IF(ISERROR(VLOOKUP(VLOOKUP($A159, 'E4 TB Allocation Details'!$A$18:$L$217, MATCH("Misc ID", 'E4 TB Allocation Details'!$A$18:$L$18, 0),FALSE), 'E2 Allocators'!$B$15:$W$361, MATCH('O5 Details by Class &amp; Accounts'!BL$18, 'E2 Allocators'!$B$15:$W$15, 0),FALSE)*$E159), 0, VLOOKUP(VLOOKUP($A159, 'E4 TB Allocation Details'!$A$18:$L$217, MATCH("Misc ID", 'E4 TB Allocation Details'!$A$18:$L$18, 0),FALSE), 'E2 Allocators'!$B$15:$W$361, MATCH('O5 Details by Class &amp; Accounts'!BL$18, 'E2 Allocators'!$B$15:$W$15, 0),FALSE)*$E159)</f>
        <v>0</v>
      </c>
      <c r="BM159" s="1334">
        <f>IF(ISERROR(VLOOKUP(VLOOKUP($A159, 'E4 TB Allocation Details'!$A$18:$L$217, MATCH("Misc ID", 'E4 TB Allocation Details'!$A$18:$L$18, 0),FALSE), 'E2 Allocators'!$B$15:$W$361, MATCH('O5 Details by Class &amp; Accounts'!BM$18, 'E2 Allocators'!$B$15:$W$15, 0),FALSE)*$E159), 0, VLOOKUP(VLOOKUP($A159, 'E4 TB Allocation Details'!$A$18:$L$217, MATCH("Misc ID", 'E4 TB Allocation Details'!$A$18:$L$18, 0),FALSE), 'E2 Allocators'!$B$15:$W$361, MATCH('O5 Details by Class &amp; Accounts'!BM$18, 'E2 Allocators'!$B$15:$W$15, 0),FALSE)*$E159)</f>
        <v>0</v>
      </c>
      <c r="BN159" s="1334">
        <f>IF(ISERROR(VLOOKUP(VLOOKUP($A159, 'E4 TB Allocation Details'!$A$18:$L$217, MATCH("Misc ID", 'E4 TB Allocation Details'!$A$18:$L$18, 0),FALSE), 'E2 Allocators'!$B$15:$W$361, MATCH('O5 Details by Class &amp; Accounts'!BN$18, 'E2 Allocators'!$B$15:$W$15, 0),FALSE)*$E159), 0, VLOOKUP(VLOOKUP($A159, 'E4 TB Allocation Details'!$A$18:$L$217, MATCH("Misc ID", 'E4 TB Allocation Details'!$A$18:$L$18, 0),FALSE), 'E2 Allocators'!$B$15:$W$361, MATCH('O5 Details by Class &amp; Accounts'!BN$18, 'E2 Allocators'!$B$15:$W$15, 0),FALSE)*$E159)</f>
        <v>0</v>
      </c>
      <c r="BO159" s="1334">
        <f>IF(ISERROR(VLOOKUP(VLOOKUP($A159, 'E4 TB Allocation Details'!$A$18:$L$217, MATCH("Misc ID", 'E4 TB Allocation Details'!$A$18:$L$18, 0),FALSE), 'E2 Allocators'!$B$15:$W$361, MATCH('O5 Details by Class &amp; Accounts'!BO$18, 'E2 Allocators'!$B$15:$W$15, 0),FALSE)*$E159), 0, VLOOKUP(VLOOKUP($A159, 'E4 TB Allocation Details'!$A$18:$L$217, MATCH("Misc ID", 'E4 TB Allocation Details'!$A$18:$L$18, 0),FALSE), 'E2 Allocators'!$B$15:$W$361, MATCH('O5 Details by Class &amp; Accounts'!BO$18, 'E2 Allocators'!$B$15:$W$15, 0),FALSE)*$E159)</f>
        <v>0</v>
      </c>
      <c r="BP159" s="1334">
        <f>IF(ISERROR(VLOOKUP(VLOOKUP($A159, 'E4 TB Allocation Details'!$A$18:$L$217, MATCH("Misc ID", 'E4 TB Allocation Details'!$A$18:$L$18, 0),FALSE), 'E2 Allocators'!$B$15:$W$361, MATCH('O5 Details by Class &amp; Accounts'!BP$18, 'E2 Allocators'!$B$15:$W$15, 0),FALSE)*$E159), 0, VLOOKUP(VLOOKUP($A159, 'E4 TB Allocation Details'!$A$18:$L$217, MATCH("Misc ID", 'E4 TB Allocation Details'!$A$18:$L$18, 0),FALSE), 'E2 Allocators'!$B$15:$W$361, MATCH('O5 Details by Class &amp; Accounts'!BP$18, 'E2 Allocators'!$B$15:$W$15, 0),FALSE)*$E159)</f>
        <v>0</v>
      </c>
      <c r="BQ159" s="1334">
        <f>IF(ISERROR(VLOOKUP(VLOOKUP($A159, 'E4 TB Allocation Details'!$A$18:$L$217, MATCH("Misc ID", 'E4 TB Allocation Details'!$A$18:$L$18, 0),FALSE), 'E2 Allocators'!$B$15:$W$361, MATCH('O5 Details by Class &amp; Accounts'!BQ$18, 'E2 Allocators'!$B$15:$W$15, 0),FALSE)*$E159), 0, VLOOKUP(VLOOKUP($A159, 'E4 TB Allocation Details'!$A$18:$L$217, MATCH("Misc ID", 'E4 TB Allocation Details'!$A$18:$L$18, 0),FALSE), 'E2 Allocators'!$B$15:$W$361, MATCH('O5 Details by Class &amp; Accounts'!BQ$18, 'E2 Allocators'!$B$15:$W$15, 0),FALSE)*$E159)</f>
        <v>0</v>
      </c>
      <c r="BR159" s="1334">
        <f>IF(ISERROR(VLOOKUP(VLOOKUP($A159, 'E4 TB Allocation Details'!$A$18:$L$217, MATCH("Misc ID", 'E4 TB Allocation Details'!$A$18:$L$18, 0),FALSE), 'E2 Allocators'!$B$15:$W$361, MATCH('O5 Details by Class &amp; Accounts'!BR$18, 'E2 Allocators'!$B$15:$W$15, 0),FALSE)*$E159), 0, VLOOKUP(VLOOKUP($A159, 'E4 TB Allocation Details'!$A$18:$L$217, MATCH("Misc ID", 'E4 TB Allocation Details'!$A$18:$L$18, 0),FALSE), 'E2 Allocators'!$B$15:$W$361, MATCH('O5 Details by Class &amp; Accounts'!BR$18, 'E2 Allocators'!$B$15:$W$15, 0),FALSE)*$E159)</f>
        <v>0</v>
      </c>
      <c r="BS159" s="1334">
        <f t="shared" si="41"/>
        <v>0</v>
      </c>
      <c r="BT159" s="1334">
        <f>IF(ISERROR(VLOOKUP(VLOOKUP($A159, 'E4 TB Allocation Details'!$A$18:$L$217, MATCH("A &amp; G ID", 'E4 TB Allocation Details'!$A$18:$L$18, 0),FALSE), 'E2 Allocators'!$B$15:$W$361, MATCH('O5 Details by Class &amp; Accounts'!BT$18, 'E2 Allocators'!$B$15:$W$15, 0),FALSE)*$E159), 0, VLOOKUP(VLOOKUP($A159, 'E4 TB Allocation Details'!$A$18:$L$217, MATCH("A &amp; G ID", 'E4 TB Allocation Details'!$A$18:$L$18, 0),FALSE), 'E2 Allocators'!$B$15:$W$361, MATCH('O5 Details by Class &amp; Accounts'!BT$18, 'E2 Allocators'!$B$15:$W$15, 0),FALSE)*$E159)</f>
        <v>0</v>
      </c>
      <c r="BU159" s="1334">
        <f>IF(ISERROR(VLOOKUP(VLOOKUP($A159, 'E4 TB Allocation Details'!$A$18:$L$217, MATCH("A &amp; G ID", 'E4 TB Allocation Details'!$A$18:$L$18, 0),FALSE), 'E2 Allocators'!$B$15:$W$361, MATCH('O5 Details by Class &amp; Accounts'!BU$18, 'E2 Allocators'!$B$15:$W$15, 0),FALSE)*$E159), 0, VLOOKUP(VLOOKUP($A159, 'E4 TB Allocation Details'!$A$18:$L$217, MATCH("A &amp; G ID", 'E4 TB Allocation Details'!$A$18:$L$18, 0),FALSE), 'E2 Allocators'!$B$15:$W$361, MATCH('O5 Details by Class &amp; Accounts'!BU$18, 'E2 Allocators'!$B$15:$W$15, 0),FALSE)*$E159)</f>
        <v>0</v>
      </c>
      <c r="BV159" s="1334">
        <f>IF(ISERROR(VLOOKUP(VLOOKUP($A159, 'E4 TB Allocation Details'!$A$18:$L$217, MATCH("A &amp; G ID", 'E4 TB Allocation Details'!$A$18:$L$18, 0),FALSE), 'E2 Allocators'!$B$15:$W$361, MATCH('O5 Details by Class &amp; Accounts'!BV$18, 'E2 Allocators'!$B$15:$W$15, 0),FALSE)*$E159), 0, VLOOKUP(VLOOKUP($A159, 'E4 TB Allocation Details'!$A$18:$L$217, MATCH("A &amp; G ID", 'E4 TB Allocation Details'!$A$18:$L$18, 0),FALSE), 'E2 Allocators'!$B$15:$W$361, MATCH('O5 Details by Class &amp; Accounts'!BV$18, 'E2 Allocators'!$B$15:$W$15, 0),FALSE)*$E159)</f>
        <v>0</v>
      </c>
      <c r="BW159" s="1334">
        <f>IF(ISERROR(VLOOKUP(VLOOKUP($A159, 'E4 TB Allocation Details'!$A$18:$L$217, MATCH("A &amp; G ID", 'E4 TB Allocation Details'!$A$18:$L$18, 0),FALSE), 'E2 Allocators'!$B$15:$W$361, MATCH('O5 Details by Class &amp; Accounts'!BW$18, 'E2 Allocators'!$B$15:$W$15, 0),FALSE)*$E159), 0, VLOOKUP(VLOOKUP($A159, 'E4 TB Allocation Details'!$A$18:$L$217, MATCH("A &amp; G ID", 'E4 TB Allocation Details'!$A$18:$L$18, 0),FALSE), 'E2 Allocators'!$B$15:$W$361, MATCH('O5 Details by Class &amp; Accounts'!BW$18, 'E2 Allocators'!$B$15:$W$15, 0),FALSE)*$E159)</f>
        <v>0</v>
      </c>
      <c r="BX159" s="1334">
        <f>IF(ISERROR(VLOOKUP(VLOOKUP($A159, 'E4 TB Allocation Details'!$A$18:$L$217, MATCH("A &amp; G ID", 'E4 TB Allocation Details'!$A$18:$L$18, 0),FALSE), 'E2 Allocators'!$B$15:$W$361, MATCH('O5 Details by Class &amp; Accounts'!BX$18, 'E2 Allocators'!$B$15:$W$15, 0),FALSE)*$E159), 0, VLOOKUP(VLOOKUP($A159, 'E4 TB Allocation Details'!$A$18:$L$217, MATCH("A &amp; G ID", 'E4 TB Allocation Details'!$A$18:$L$18, 0),FALSE), 'E2 Allocators'!$B$15:$W$361, MATCH('O5 Details by Class &amp; Accounts'!BX$18, 'E2 Allocators'!$B$15:$W$15, 0),FALSE)*$E159)</f>
        <v>0</v>
      </c>
      <c r="BY159" s="1334">
        <f>IF(ISERROR(VLOOKUP(VLOOKUP($A159, 'E4 TB Allocation Details'!$A$18:$L$217, MATCH("A &amp; G ID", 'E4 TB Allocation Details'!$A$18:$L$18, 0),FALSE), 'E2 Allocators'!$B$15:$W$361, MATCH('O5 Details by Class &amp; Accounts'!BY$18, 'E2 Allocators'!$B$15:$W$15, 0),FALSE)*$E159), 0, VLOOKUP(VLOOKUP($A159, 'E4 TB Allocation Details'!$A$18:$L$217, MATCH("A &amp; G ID", 'E4 TB Allocation Details'!$A$18:$L$18, 0),FALSE), 'E2 Allocators'!$B$15:$W$361, MATCH('O5 Details by Class &amp; Accounts'!BY$18, 'E2 Allocators'!$B$15:$W$15, 0),FALSE)*$E159)</f>
        <v>0</v>
      </c>
      <c r="BZ159" s="1334">
        <f>IF(ISERROR(VLOOKUP(VLOOKUP($A159, 'E4 TB Allocation Details'!$A$18:$L$217, MATCH("A &amp; G ID", 'E4 TB Allocation Details'!$A$18:$L$18, 0),FALSE), 'E2 Allocators'!$B$15:$W$361, MATCH('O5 Details by Class &amp; Accounts'!BZ$18, 'E2 Allocators'!$B$15:$W$15, 0),FALSE)*$E159), 0, VLOOKUP(VLOOKUP($A159, 'E4 TB Allocation Details'!$A$18:$L$217, MATCH("A &amp; G ID", 'E4 TB Allocation Details'!$A$18:$L$18, 0),FALSE), 'E2 Allocators'!$B$15:$W$361, MATCH('O5 Details by Class &amp; Accounts'!BZ$18, 'E2 Allocators'!$B$15:$W$15, 0),FALSE)*$E159)</f>
        <v>0</v>
      </c>
      <c r="CA159" s="1334">
        <f>IF(ISERROR(VLOOKUP(VLOOKUP($A159, 'E4 TB Allocation Details'!$A$18:$L$217, MATCH("A &amp; G ID", 'E4 TB Allocation Details'!$A$18:$L$18, 0),FALSE), 'E2 Allocators'!$B$15:$W$361, MATCH('O5 Details by Class &amp; Accounts'!CA$18, 'E2 Allocators'!$B$15:$W$15, 0),FALSE)*$E159), 0, VLOOKUP(VLOOKUP($A159, 'E4 TB Allocation Details'!$A$18:$L$217, MATCH("A &amp; G ID", 'E4 TB Allocation Details'!$A$18:$L$18, 0),FALSE), 'E2 Allocators'!$B$15:$W$361, MATCH('O5 Details by Class &amp; Accounts'!CA$18, 'E2 Allocators'!$B$15:$W$15, 0),FALSE)*$E159)</f>
        <v>0</v>
      </c>
      <c r="CB159" s="1334">
        <f>IF(ISERROR(VLOOKUP(VLOOKUP($A159, 'E4 TB Allocation Details'!$A$18:$L$217, MATCH("A &amp; G ID", 'E4 TB Allocation Details'!$A$18:$L$18, 0),FALSE), 'E2 Allocators'!$B$15:$W$361, MATCH('O5 Details by Class &amp; Accounts'!CB$18, 'E2 Allocators'!$B$15:$W$15, 0),FALSE)*$E159), 0, VLOOKUP(VLOOKUP($A159, 'E4 TB Allocation Details'!$A$18:$L$217, MATCH("A &amp; G ID", 'E4 TB Allocation Details'!$A$18:$L$18, 0),FALSE), 'E2 Allocators'!$B$15:$W$361, MATCH('O5 Details by Class &amp; Accounts'!CB$18, 'E2 Allocators'!$B$15:$W$15, 0),FALSE)*$E159)</f>
        <v>0</v>
      </c>
      <c r="CC159" s="1334">
        <f>IF(ISERROR(VLOOKUP(VLOOKUP($A159, 'E4 TB Allocation Details'!$A$18:$L$217, MATCH("A &amp; G ID", 'E4 TB Allocation Details'!$A$18:$L$18, 0),FALSE), 'E2 Allocators'!$B$15:$W$361, MATCH('O5 Details by Class &amp; Accounts'!CC$18, 'E2 Allocators'!$B$15:$W$15, 0),FALSE)*$E159), 0, VLOOKUP(VLOOKUP($A159, 'E4 TB Allocation Details'!$A$18:$L$217, MATCH("A &amp; G ID", 'E4 TB Allocation Details'!$A$18:$L$18, 0),FALSE), 'E2 Allocators'!$B$15:$W$361, MATCH('O5 Details by Class &amp; Accounts'!CC$18, 'E2 Allocators'!$B$15:$W$15, 0),FALSE)*$E159)</f>
        <v>0</v>
      </c>
      <c r="CD159" s="1334">
        <f>IF(ISERROR(VLOOKUP(VLOOKUP($A159, 'E4 TB Allocation Details'!$A$18:$L$217, MATCH("A &amp; G ID", 'E4 TB Allocation Details'!$A$18:$L$18, 0),FALSE), 'E2 Allocators'!$B$15:$W$361, MATCH('O5 Details by Class &amp; Accounts'!CD$18, 'E2 Allocators'!$B$15:$W$15, 0),FALSE)*$E159), 0, VLOOKUP(VLOOKUP($A159, 'E4 TB Allocation Details'!$A$18:$L$217, MATCH("A &amp; G ID", 'E4 TB Allocation Details'!$A$18:$L$18, 0),FALSE), 'E2 Allocators'!$B$15:$W$361, MATCH('O5 Details by Class &amp; Accounts'!CD$18, 'E2 Allocators'!$B$15:$W$15, 0),FALSE)*$E159)</f>
        <v>0</v>
      </c>
      <c r="CE159" s="1334">
        <f>IF(ISERROR(VLOOKUP(VLOOKUP($A159, 'E4 TB Allocation Details'!$A$18:$L$217, MATCH("A &amp; G ID", 'E4 TB Allocation Details'!$A$18:$L$18, 0),FALSE), 'E2 Allocators'!$B$15:$W$361, MATCH('O5 Details by Class &amp; Accounts'!CE$18, 'E2 Allocators'!$B$15:$W$15, 0),FALSE)*$E159), 0, VLOOKUP(VLOOKUP($A159, 'E4 TB Allocation Details'!$A$18:$L$217, MATCH("A &amp; G ID", 'E4 TB Allocation Details'!$A$18:$L$18, 0),FALSE), 'E2 Allocators'!$B$15:$W$361, MATCH('O5 Details by Class &amp; Accounts'!CE$18, 'E2 Allocators'!$B$15:$W$15, 0),FALSE)*$E159)</f>
        <v>0</v>
      </c>
      <c r="CF159" s="1334">
        <f>IF(ISERROR(VLOOKUP(VLOOKUP($A159, 'E4 TB Allocation Details'!$A$18:$L$217, MATCH("A &amp; G ID", 'E4 TB Allocation Details'!$A$18:$L$18, 0),FALSE), 'E2 Allocators'!$B$15:$W$361, MATCH('O5 Details by Class &amp; Accounts'!CF$18, 'E2 Allocators'!$B$15:$W$15, 0),FALSE)*$E159), 0, VLOOKUP(VLOOKUP($A159, 'E4 TB Allocation Details'!$A$18:$L$217, MATCH("A &amp; G ID", 'E4 TB Allocation Details'!$A$18:$L$18, 0),FALSE), 'E2 Allocators'!$B$15:$W$361, MATCH('O5 Details by Class &amp; Accounts'!CF$18, 'E2 Allocators'!$B$15:$W$15, 0),FALSE)*$E159)</f>
        <v>0</v>
      </c>
      <c r="CG159" s="1334">
        <f>IF(ISERROR(VLOOKUP(VLOOKUP($A159, 'E4 TB Allocation Details'!$A$18:$L$217, MATCH("A &amp; G ID", 'E4 TB Allocation Details'!$A$18:$L$18, 0),FALSE), 'E2 Allocators'!$B$15:$W$361, MATCH('O5 Details by Class &amp; Accounts'!CG$18, 'E2 Allocators'!$B$15:$W$15, 0),FALSE)*$E159), 0, VLOOKUP(VLOOKUP($A159, 'E4 TB Allocation Details'!$A$18:$L$217, MATCH("A &amp; G ID", 'E4 TB Allocation Details'!$A$18:$L$18, 0),FALSE), 'E2 Allocators'!$B$15:$W$361, MATCH('O5 Details by Class &amp; Accounts'!CG$18, 'E2 Allocators'!$B$15:$W$15, 0),FALSE)*$E159)</f>
        <v>0</v>
      </c>
      <c r="CH159" s="1334">
        <f>IF(ISERROR(VLOOKUP(VLOOKUP($A159, 'E4 TB Allocation Details'!$A$18:$L$217, MATCH("A &amp; G ID", 'E4 TB Allocation Details'!$A$18:$L$18, 0),FALSE), 'E2 Allocators'!$B$15:$W$361, MATCH('O5 Details by Class &amp; Accounts'!CH$18, 'E2 Allocators'!$B$15:$W$15, 0),FALSE)*$E159), 0, VLOOKUP(VLOOKUP($A159, 'E4 TB Allocation Details'!$A$18:$L$217, MATCH("A &amp; G ID", 'E4 TB Allocation Details'!$A$18:$L$18, 0),FALSE), 'E2 Allocators'!$B$15:$W$361, MATCH('O5 Details by Class &amp; Accounts'!CH$18, 'E2 Allocators'!$B$15:$W$15, 0),FALSE)*$E159)</f>
        <v>0</v>
      </c>
      <c r="CI159" s="1334">
        <f>IF(ISERROR(VLOOKUP(VLOOKUP($A159, 'E4 TB Allocation Details'!$A$18:$L$217, MATCH("A &amp; G ID", 'E4 TB Allocation Details'!$A$18:$L$18, 0),FALSE), 'E2 Allocators'!$B$15:$W$361, MATCH('O5 Details by Class &amp; Accounts'!CI$18, 'E2 Allocators'!$B$15:$W$15, 0),FALSE)*$E159), 0, VLOOKUP(VLOOKUP($A159, 'E4 TB Allocation Details'!$A$18:$L$217, MATCH("A &amp; G ID", 'E4 TB Allocation Details'!$A$18:$L$18, 0),FALSE), 'E2 Allocators'!$B$15:$W$361, MATCH('O5 Details by Class &amp; Accounts'!CI$18, 'E2 Allocators'!$B$15:$W$15, 0),FALSE)*$E159)</f>
        <v>0</v>
      </c>
      <c r="CJ159" s="1334">
        <f>IF(ISERROR(VLOOKUP(VLOOKUP($A159, 'E4 TB Allocation Details'!$A$18:$L$217, MATCH("A &amp; G ID", 'E4 TB Allocation Details'!$A$18:$L$18, 0),FALSE), 'E2 Allocators'!$B$15:$W$361, MATCH('O5 Details by Class &amp; Accounts'!CJ$18, 'E2 Allocators'!$B$15:$W$15, 0),FALSE)*$E159), 0, VLOOKUP(VLOOKUP($A159, 'E4 TB Allocation Details'!$A$18:$L$217, MATCH("A &amp; G ID", 'E4 TB Allocation Details'!$A$18:$L$18, 0),FALSE), 'E2 Allocators'!$B$15:$W$361, MATCH('O5 Details by Class &amp; Accounts'!CJ$18, 'E2 Allocators'!$B$15:$W$15, 0),FALSE)*$E159)</f>
        <v>0</v>
      </c>
      <c r="CK159" s="1334">
        <f>IF(ISERROR(VLOOKUP(VLOOKUP($A159, 'E4 TB Allocation Details'!$A$18:$L$217, MATCH("A &amp; G ID", 'E4 TB Allocation Details'!$A$18:$L$18, 0),FALSE), 'E2 Allocators'!$B$15:$W$361, MATCH('O5 Details by Class &amp; Accounts'!CK$18, 'E2 Allocators'!$B$15:$W$15, 0),FALSE)*$E159), 0, VLOOKUP(VLOOKUP($A159, 'E4 TB Allocation Details'!$A$18:$L$217, MATCH("A &amp; G ID", 'E4 TB Allocation Details'!$A$18:$L$18, 0),FALSE), 'E2 Allocators'!$B$15:$W$361, MATCH('O5 Details by Class &amp; Accounts'!CK$18, 'E2 Allocators'!$B$15:$W$15, 0),FALSE)*$E159)</f>
        <v>0</v>
      </c>
      <c r="CL159" s="1334">
        <f>IF(ISERROR(VLOOKUP(VLOOKUP($A159, 'E4 TB Allocation Details'!$A$18:$L$217, MATCH("A &amp; G ID", 'E4 TB Allocation Details'!$A$18:$L$18, 0),FALSE), 'E2 Allocators'!$B$15:$W$361, MATCH('O5 Details by Class &amp; Accounts'!CL$18, 'E2 Allocators'!$B$15:$W$15, 0),FALSE)*$E159), 0, VLOOKUP(VLOOKUP($A159, 'E4 TB Allocation Details'!$A$18:$L$217, MATCH("A &amp; G ID", 'E4 TB Allocation Details'!$A$18:$L$18, 0),FALSE), 'E2 Allocators'!$B$15:$W$361, MATCH('O5 Details by Class &amp; Accounts'!CL$18, 'E2 Allocators'!$B$15:$W$15, 0),FALSE)*$E159)</f>
        <v>0</v>
      </c>
      <c r="CM159" s="1334">
        <f>IF(ISERROR(VLOOKUP(VLOOKUP($A159, 'E4 TB Allocation Details'!$A$18:$L$217, MATCH("A &amp; G ID", 'E4 TB Allocation Details'!$A$18:$L$18, 0),FALSE), 'E2 Allocators'!$B$15:$W$361, MATCH('O5 Details by Class &amp; Accounts'!CM$18, 'E2 Allocators'!$B$15:$W$15, 0),FALSE)*$E159), 0, VLOOKUP(VLOOKUP($A159, 'E4 TB Allocation Details'!$A$18:$L$217, MATCH("A &amp; G ID", 'E4 TB Allocation Details'!$A$18:$L$18, 0),FALSE), 'E2 Allocators'!$B$15:$W$361, MATCH('O5 Details by Class &amp; Accounts'!CM$18, 'E2 Allocators'!$B$15:$W$15, 0),FALSE)*$E159)</f>
        <v>0</v>
      </c>
      <c r="CN159" s="1334">
        <f t="shared" si="42"/>
        <v>0</v>
      </c>
      <c r="CO159" s="1670">
        <f t="shared" si="43"/>
        <v>0</v>
      </c>
      <c r="CQ159" s="1926">
        <v>1855</v>
      </c>
    </row>
    <row r="160" spans="1:95" s="64" customFormat="1" ht="25.5" x14ac:dyDescent="0.2">
      <c r="A160" s="1102">
        <v>5135</v>
      </c>
      <c r="B160" s="1101" t="s">
        <v>10</v>
      </c>
      <c r="C160" s="1667">
        <f>IF(ISERROR(VLOOKUP($A160,'I3 TB Data'!$A$20:$H$465,MATCH('O5 Details by Class &amp; Accounts'!$C$18, 'I3 TB Data'!$A$20:$H$20,0),0)), 0, VLOOKUP($A160,'I3 TB Data'!$A$20:$H$465,MATCH('O5 Details by Class &amp; Accounts'!$C$18,'I3 TB Data'!$A$20:$H$20,0),0))</f>
        <v>0</v>
      </c>
      <c r="D160" s="1668"/>
      <c r="E160" s="1667">
        <f t="shared" si="44"/>
        <v>0</v>
      </c>
      <c r="F160" s="1669">
        <f>IF(ISERROR(VLOOKUP($A160, 'E1 Categorization'!A33:E123, MATCH("Customer Component", 'E1 Categorization'!$A$33:$E$33,0), 0)), 0, IF(VLOOKUP($A160, 'E1 Categorization'!A33:E123, MATCH("Customer Component", 'E1 Categorization'!$A$33:$E$33,0), 0)=0, 'O5 Details by Class &amp; Accounts'!$E160, IF(AND(VLOOKUP($A160, 'E1 Categorization'!A33:E123, MATCH("Customer Component", 'E1 Categorization'!$A$33:$E$33,0), 0) &gt;0, VLOOKUP($A160, 'E1 Categorization'!A33:E123, MATCH("Customer Component", 'E1 Categorization'!$A$33:$E$33,0), 0)&lt;1), 'O5 Details by Class &amp; Accounts'!$E160*(1-VLOOKUP($A160, 'E1 Categorization'!A33:E123, MATCH("Customer Component", 'E1 Categorization'!$A$33:$E$33,0), 0)), 0)))</f>
        <v>0</v>
      </c>
      <c r="G160" s="1669">
        <f>IF(ISERROR(VLOOKUP($A160, 'E1 Categorization'!A33:E123, MATCH("Customer Component", 'E1 Categorization'!$A$33:$E$33,0), 0)),0, IF(VLOOKUP($A160, 'E1 Categorization'!A33:E123, MATCH("Customer Component", 'E1 Categorization'!$A$33:$E$33,0), 0)=0, 0, IF(AND(VLOOKUP($A160, 'E1 Categorization'!A33:E123, MATCH("Customer Component", 'E1 Categorization'!$A$33:$E$33,0), 0) &gt;0, VLOOKUP($A160, 'E1 Categorization'!A33:E123, MATCH("Customer Component", 'E1 Categorization'!$A$33:$E$33,0), 0)&lt;1), 'O5 Details by Class &amp; Accounts'!$E160*(VLOOKUP($A160, 'E1 Categorization'!A33:E123, MATCH("Customer Component", 'E1 Categorization'!$A$33:$E$33,0), 0)), 'O5 Details by Class &amp; Accounts'!$E160)))</f>
        <v>0</v>
      </c>
      <c r="H160" s="1334">
        <f t="shared" si="38"/>
        <v>0</v>
      </c>
      <c r="I160" s="1334">
        <f>IF(ISERROR(VLOOKUP(VLOOKUP($A160, 'E4 TB Allocation Details'!$A$18:$L$217, MATCH("Demand ID", 'E4 TB Allocation Details'!$A$18:$L$18, 0),FALSE), 'E2 Allocators'!$B$15:$W$361, MATCH('O5 Details by Class &amp; Accounts'!I$18, 'E2 Allocators'!$B$15:$W$15, 0),FALSE)*$F160), 0, VLOOKUP(VLOOKUP($A160, 'E4 TB Allocation Details'!$A$18:$L$217, MATCH("Demand ID", 'E4 TB Allocation Details'!$A$18:$L$18, 0),FALSE), 'E2 Allocators'!$B$15:$W$361, MATCH('O5 Details by Class &amp; Accounts'!I$18, 'E2 Allocators'!$B$15:$W$15, 0),FALSE)*$F160)</f>
        <v>0</v>
      </c>
      <c r="J160" s="1334">
        <f>IF(ISERROR(VLOOKUP(VLOOKUP($A160, 'E4 TB Allocation Details'!$A$18:$L$217, MATCH("Demand ID", 'E4 TB Allocation Details'!$A$18:$L$18, 0),FALSE), 'E2 Allocators'!$B$15:$W$361, MATCH('O5 Details by Class &amp; Accounts'!J$18, 'E2 Allocators'!$B$15:$W$15, 0),FALSE)*$F160), 0, VLOOKUP(VLOOKUP($A160, 'E4 TB Allocation Details'!$A$18:$L$217, MATCH("Demand ID", 'E4 TB Allocation Details'!$A$18:$L$18, 0),FALSE), 'E2 Allocators'!$B$15:$W$361, MATCH('O5 Details by Class &amp; Accounts'!J$18, 'E2 Allocators'!$B$15:$W$15, 0),FALSE)*$F160)</f>
        <v>0</v>
      </c>
      <c r="K160" s="1334">
        <f>IF(ISERROR(VLOOKUP(VLOOKUP($A160, 'E4 TB Allocation Details'!$A$18:$L$217, MATCH("Demand ID", 'E4 TB Allocation Details'!$A$18:$L$18, 0),FALSE), 'E2 Allocators'!$B$15:$W$361, MATCH('O5 Details by Class &amp; Accounts'!K$18, 'E2 Allocators'!$B$15:$W$15, 0),FALSE)*$F160), 0, VLOOKUP(VLOOKUP($A160, 'E4 TB Allocation Details'!$A$18:$L$217, MATCH("Demand ID", 'E4 TB Allocation Details'!$A$18:$L$18, 0),FALSE), 'E2 Allocators'!$B$15:$W$361, MATCH('O5 Details by Class &amp; Accounts'!K$18, 'E2 Allocators'!$B$15:$W$15, 0),FALSE)*$F160)</f>
        <v>0</v>
      </c>
      <c r="L160" s="1334">
        <f>IF(ISERROR(VLOOKUP(VLOOKUP($A160, 'E4 TB Allocation Details'!$A$18:$L$217, MATCH("Demand ID", 'E4 TB Allocation Details'!$A$18:$L$18, 0),FALSE), 'E2 Allocators'!$B$15:$W$361, MATCH('O5 Details by Class &amp; Accounts'!L$18, 'E2 Allocators'!$B$15:$W$15, 0),FALSE)*$F160), 0, VLOOKUP(VLOOKUP($A160, 'E4 TB Allocation Details'!$A$18:$L$217, MATCH("Demand ID", 'E4 TB Allocation Details'!$A$18:$L$18, 0),FALSE), 'E2 Allocators'!$B$15:$W$361, MATCH('O5 Details by Class &amp; Accounts'!L$18, 'E2 Allocators'!$B$15:$W$15, 0),FALSE)*$F160)</f>
        <v>0</v>
      </c>
      <c r="M160" s="1334">
        <f>IF(ISERROR(VLOOKUP(VLOOKUP($A160, 'E4 TB Allocation Details'!$A$18:$L$217, MATCH("Demand ID", 'E4 TB Allocation Details'!$A$18:$L$18, 0),FALSE), 'E2 Allocators'!$B$15:$W$361, MATCH('O5 Details by Class &amp; Accounts'!M$18, 'E2 Allocators'!$B$15:$W$15, 0),FALSE)*$F160), 0, VLOOKUP(VLOOKUP($A160, 'E4 TB Allocation Details'!$A$18:$L$217, MATCH("Demand ID", 'E4 TB Allocation Details'!$A$18:$L$18, 0),FALSE), 'E2 Allocators'!$B$15:$W$361, MATCH('O5 Details by Class &amp; Accounts'!M$18, 'E2 Allocators'!$B$15:$W$15, 0),FALSE)*$F160)</f>
        <v>0</v>
      </c>
      <c r="N160" s="1334">
        <f>IF(ISERROR(VLOOKUP(VLOOKUP($A160, 'E4 TB Allocation Details'!$A$18:$L$217, MATCH("Demand ID", 'E4 TB Allocation Details'!$A$18:$L$18, 0),FALSE), 'E2 Allocators'!$B$15:$W$361, MATCH('O5 Details by Class &amp; Accounts'!N$18, 'E2 Allocators'!$B$15:$W$15, 0),FALSE)*$F160), 0, VLOOKUP(VLOOKUP($A160, 'E4 TB Allocation Details'!$A$18:$L$217, MATCH("Demand ID", 'E4 TB Allocation Details'!$A$18:$L$18, 0),FALSE), 'E2 Allocators'!$B$15:$W$361, MATCH('O5 Details by Class &amp; Accounts'!N$18, 'E2 Allocators'!$B$15:$W$15, 0),FALSE)*$F160)</f>
        <v>0</v>
      </c>
      <c r="O160" s="1334">
        <f>IF(ISERROR(VLOOKUP(VLOOKUP($A160, 'E4 TB Allocation Details'!$A$18:$L$217, MATCH("Demand ID", 'E4 TB Allocation Details'!$A$18:$L$18, 0),FALSE), 'E2 Allocators'!$B$15:$W$361, MATCH('O5 Details by Class &amp; Accounts'!O$18, 'E2 Allocators'!$B$15:$W$15, 0),FALSE)*$F160), 0, VLOOKUP(VLOOKUP($A160, 'E4 TB Allocation Details'!$A$18:$L$217, MATCH("Demand ID", 'E4 TB Allocation Details'!$A$18:$L$18, 0),FALSE), 'E2 Allocators'!$B$15:$W$361, MATCH('O5 Details by Class &amp; Accounts'!O$18, 'E2 Allocators'!$B$15:$W$15, 0),FALSE)*$F160)</f>
        <v>0</v>
      </c>
      <c r="P160" s="1334">
        <f>IF(ISERROR(VLOOKUP(VLOOKUP($A160, 'E4 TB Allocation Details'!$A$18:$L$217, MATCH("Demand ID", 'E4 TB Allocation Details'!$A$18:$L$18, 0),FALSE), 'E2 Allocators'!$B$15:$W$361, MATCH('O5 Details by Class &amp; Accounts'!P$18, 'E2 Allocators'!$B$15:$W$15, 0),FALSE)*$F160), 0, VLOOKUP(VLOOKUP($A160, 'E4 TB Allocation Details'!$A$18:$L$217, MATCH("Demand ID", 'E4 TB Allocation Details'!$A$18:$L$18, 0),FALSE), 'E2 Allocators'!$B$15:$W$361, MATCH('O5 Details by Class &amp; Accounts'!P$18, 'E2 Allocators'!$B$15:$W$15, 0),FALSE)*$F160)</f>
        <v>0</v>
      </c>
      <c r="Q160" s="1334">
        <f>IF(ISERROR(VLOOKUP(VLOOKUP($A160, 'E4 TB Allocation Details'!$A$18:$L$217, MATCH("Demand ID", 'E4 TB Allocation Details'!$A$18:$L$18, 0),FALSE), 'E2 Allocators'!$B$15:$W$361, MATCH('O5 Details by Class &amp; Accounts'!Q$18, 'E2 Allocators'!$B$15:$W$15, 0),FALSE)*$F160), 0, VLOOKUP(VLOOKUP($A160, 'E4 TB Allocation Details'!$A$18:$L$217, MATCH("Demand ID", 'E4 TB Allocation Details'!$A$18:$L$18, 0),FALSE), 'E2 Allocators'!$B$15:$W$361, MATCH('O5 Details by Class &amp; Accounts'!Q$18, 'E2 Allocators'!$B$15:$W$15, 0),FALSE)*$F160)</f>
        <v>0</v>
      </c>
      <c r="R160" s="1334">
        <f>IF(ISERROR(VLOOKUP(VLOOKUP($A160, 'E4 TB Allocation Details'!$A$18:$L$217, MATCH("Demand ID", 'E4 TB Allocation Details'!$A$18:$L$18, 0),FALSE), 'E2 Allocators'!$B$15:$W$361, MATCH('O5 Details by Class &amp; Accounts'!R$18, 'E2 Allocators'!$B$15:$W$15, 0),FALSE)*$F160), 0, VLOOKUP(VLOOKUP($A160, 'E4 TB Allocation Details'!$A$18:$L$217, MATCH("Demand ID", 'E4 TB Allocation Details'!$A$18:$L$18, 0),FALSE), 'E2 Allocators'!$B$15:$W$361, MATCH('O5 Details by Class &amp; Accounts'!R$18, 'E2 Allocators'!$B$15:$W$15, 0),FALSE)*$F160)</f>
        <v>0</v>
      </c>
      <c r="S160" s="1334">
        <f>IF(ISERROR(VLOOKUP(VLOOKUP($A160, 'E4 TB Allocation Details'!$A$18:$L$217, MATCH("Demand ID", 'E4 TB Allocation Details'!$A$18:$L$18, 0),FALSE), 'E2 Allocators'!$B$15:$W$361, MATCH('O5 Details by Class &amp; Accounts'!S$18, 'E2 Allocators'!$B$15:$W$15, 0),FALSE)*$F160), 0, VLOOKUP(VLOOKUP($A160, 'E4 TB Allocation Details'!$A$18:$L$217, MATCH("Demand ID", 'E4 TB Allocation Details'!$A$18:$L$18, 0),FALSE), 'E2 Allocators'!$B$15:$W$361, MATCH('O5 Details by Class &amp; Accounts'!S$18, 'E2 Allocators'!$B$15:$W$15, 0),FALSE)*$F160)</f>
        <v>0</v>
      </c>
      <c r="T160" s="1334">
        <f>IF(ISERROR(VLOOKUP(VLOOKUP($A160, 'E4 TB Allocation Details'!$A$18:$L$217, MATCH("Demand ID", 'E4 TB Allocation Details'!$A$18:$L$18, 0),FALSE), 'E2 Allocators'!$B$15:$W$361, MATCH('O5 Details by Class &amp; Accounts'!T$18, 'E2 Allocators'!$B$15:$W$15, 0),FALSE)*$F160), 0, VLOOKUP(VLOOKUP($A160, 'E4 TB Allocation Details'!$A$18:$L$217, MATCH("Demand ID", 'E4 TB Allocation Details'!$A$18:$L$18, 0),FALSE), 'E2 Allocators'!$B$15:$W$361, MATCH('O5 Details by Class &amp; Accounts'!T$18, 'E2 Allocators'!$B$15:$W$15, 0),FALSE)*$F160)</f>
        <v>0</v>
      </c>
      <c r="U160" s="1334">
        <f>IF(ISERROR(VLOOKUP(VLOOKUP($A160, 'E4 TB Allocation Details'!$A$18:$L$217, MATCH("Demand ID", 'E4 TB Allocation Details'!$A$18:$L$18, 0),FALSE), 'E2 Allocators'!$B$15:$W$361, MATCH('O5 Details by Class &amp; Accounts'!U$18, 'E2 Allocators'!$B$15:$W$15, 0),FALSE)*$F160), 0, VLOOKUP(VLOOKUP($A160, 'E4 TB Allocation Details'!$A$18:$L$217, MATCH("Demand ID", 'E4 TB Allocation Details'!$A$18:$L$18, 0),FALSE), 'E2 Allocators'!$B$15:$W$361, MATCH('O5 Details by Class &amp; Accounts'!U$18, 'E2 Allocators'!$B$15:$W$15, 0),FALSE)*$F160)</f>
        <v>0</v>
      </c>
      <c r="V160" s="1334">
        <f>IF(ISERROR(VLOOKUP(VLOOKUP($A160, 'E4 TB Allocation Details'!$A$18:$L$217, MATCH("Demand ID", 'E4 TB Allocation Details'!$A$18:$L$18, 0),FALSE), 'E2 Allocators'!$B$15:$W$361, MATCH('O5 Details by Class &amp; Accounts'!V$18, 'E2 Allocators'!$B$15:$W$15, 0),FALSE)*$F160), 0, VLOOKUP(VLOOKUP($A160, 'E4 TB Allocation Details'!$A$18:$L$217, MATCH("Demand ID", 'E4 TB Allocation Details'!$A$18:$L$18, 0),FALSE), 'E2 Allocators'!$B$15:$W$361, MATCH('O5 Details by Class &amp; Accounts'!V$18, 'E2 Allocators'!$B$15:$W$15, 0),FALSE)*$F160)</f>
        <v>0</v>
      </c>
      <c r="W160" s="1334">
        <f>IF(ISERROR(VLOOKUP(VLOOKUP($A160, 'E4 TB Allocation Details'!$A$18:$L$217, MATCH("Demand ID", 'E4 TB Allocation Details'!$A$18:$L$18, 0),FALSE), 'E2 Allocators'!$B$15:$W$361, MATCH('O5 Details by Class &amp; Accounts'!W$18, 'E2 Allocators'!$B$15:$W$15, 0),FALSE)*$F160), 0, VLOOKUP(VLOOKUP($A160, 'E4 TB Allocation Details'!$A$18:$L$217, MATCH("Demand ID", 'E4 TB Allocation Details'!$A$18:$L$18, 0),FALSE), 'E2 Allocators'!$B$15:$W$361, MATCH('O5 Details by Class &amp; Accounts'!W$18, 'E2 Allocators'!$B$15:$W$15, 0),FALSE)*$F160)</f>
        <v>0</v>
      </c>
      <c r="X160" s="1334">
        <f>IF(ISERROR(VLOOKUP(VLOOKUP($A160, 'E4 TB Allocation Details'!$A$18:$L$217, MATCH("Demand ID", 'E4 TB Allocation Details'!$A$18:$L$18, 0),FALSE), 'E2 Allocators'!$B$15:$W$361, MATCH('O5 Details by Class &amp; Accounts'!X$18, 'E2 Allocators'!$B$15:$W$15, 0),FALSE)*$F160), 0, VLOOKUP(VLOOKUP($A160, 'E4 TB Allocation Details'!$A$18:$L$217, MATCH("Demand ID", 'E4 TB Allocation Details'!$A$18:$L$18, 0),FALSE), 'E2 Allocators'!$B$15:$W$361, MATCH('O5 Details by Class &amp; Accounts'!X$18, 'E2 Allocators'!$B$15:$W$15, 0),FALSE)*$F160)</f>
        <v>0</v>
      </c>
      <c r="Y160" s="1334">
        <f>IF(ISERROR(VLOOKUP(VLOOKUP($A160, 'E4 TB Allocation Details'!$A$18:$L$217, MATCH("Demand ID", 'E4 TB Allocation Details'!$A$18:$L$18, 0),FALSE), 'E2 Allocators'!$B$15:$W$361, MATCH('O5 Details by Class &amp; Accounts'!Y$18, 'E2 Allocators'!$B$15:$W$15, 0),FALSE)*$F160), 0, VLOOKUP(VLOOKUP($A160, 'E4 TB Allocation Details'!$A$18:$L$217, MATCH("Demand ID", 'E4 TB Allocation Details'!$A$18:$L$18, 0),FALSE), 'E2 Allocators'!$B$15:$W$361, MATCH('O5 Details by Class &amp; Accounts'!Y$18, 'E2 Allocators'!$B$15:$W$15, 0),FALSE)*$F160)</f>
        <v>0</v>
      </c>
      <c r="Z160" s="1334">
        <f>IF(ISERROR(VLOOKUP(VLOOKUP($A160, 'E4 TB Allocation Details'!$A$18:$L$217, MATCH("Demand ID", 'E4 TB Allocation Details'!$A$18:$L$18, 0),FALSE), 'E2 Allocators'!$B$15:$W$361, MATCH('O5 Details by Class &amp; Accounts'!Z$18, 'E2 Allocators'!$B$15:$W$15, 0),FALSE)*$F160), 0, VLOOKUP(VLOOKUP($A160, 'E4 TB Allocation Details'!$A$18:$L$217, MATCH("Demand ID", 'E4 TB Allocation Details'!$A$18:$L$18, 0),FALSE), 'E2 Allocators'!$B$15:$W$361, MATCH('O5 Details by Class &amp; Accounts'!Z$18, 'E2 Allocators'!$B$15:$W$15, 0),FALSE)*$F160)</f>
        <v>0</v>
      </c>
      <c r="AA160" s="1334">
        <f>IF(ISERROR(VLOOKUP(VLOOKUP($A160, 'E4 TB Allocation Details'!$A$18:$L$217, MATCH("Demand ID", 'E4 TB Allocation Details'!$A$18:$L$18, 0),FALSE), 'E2 Allocators'!$B$15:$W$361, MATCH('O5 Details by Class &amp; Accounts'!AA$18, 'E2 Allocators'!$B$15:$W$15, 0),FALSE)*$F160), 0, VLOOKUP(VLOOKUP($A160, 'E4 TB Allocation Details'!$A$18:$L$217, MATCH("Demand ID", 'E4 TB Allocation Details'!$A$18:$L$18, 0),FALSE), 'E2 Allocators'!$B$15:$W$361, MATCH('O5 Details by Class &amp; Accounts'!AA$18, 'E2 Allocators'!$B$15:$W$15, 0),FALSE)*$F160)</f>
        <v>0</v>
      </c>
      <c r="AB160" s="1334">
        <f>IF(ISERROR(VLOOKUP(VLOOKUP($A160, 'E4 TB Allocation Details'!$A$18:$L$217, MATCH("Demand ID", 'E4 TB Allocation Details'!$A$18:$L$18, 0),FALSE), 'E2 Allocators'!$B$15:$W$361, MATCH('O5 Details by Class &amp; Accounts'!AB$18, 'E2 Allocators'!$B$15:$W$15, 0),FALSE)*$F160), 0, VLOOKUP(VLOOKUP($A160, 'E4 TB Allocation Details'!$A$18:$L$217, MATCH("Demand ID", 'E4 TB Allocation Details'!$A$18:$L$18, 0),FALSE), 'E2 Allocators'!$B$15:$W$361, MATCH('O5 Details by Class &amp; Accounts'!AB$18, 'E2 Allocators'!$B$15:$W$15, 0),FALSE)*$F160)</f>
        <v>0</v>
      </c>
      <c r="AC160" s="1334">
        <f t="shared" si="39"/>
        <v>0</v>
      </c>
      <c r="AD160" s="1334">
        <f>IF(ISERROR(VLOOKUP(VLOOKUP($A160, 'E4 TB Allocation Details'!$A$18:$L$217, MATCH("Customer ID", 'E4 TB Allocation Details'!$A$18:$L$18, 0),FALSE), 'E2 Allocators'!$B$15:$W$361, MATCH('O5 Details by Class &amp; Accounts'!AD$18, 'E2 Allocators'!$B$15:$W$15, 0),FALSE)*$G160), 0, VLOOKUP(VLOOKUP($A160, 'E4 TB Allocation Details'!$A$18:$L$217, MATCH("Customer ID", 'E4 TB Allocation Details'!$A$18:$L$18, 0),FALSE), 'E2 Allocators'!$B$15:$W$361, MATCH('O5 Details by Class &amp; Accounts'!AD$18, 'E2 Allocators'!$B$15:$W$15, 0),FALSE)*$G160)</f>
        <v>0</v>
      </c>
      <c r="AE160" s="1334">
        <f>IF(ISERROR(VLOOKUP(VLOOKUP($A160, 'E4 TB Allocation Details'!$A$18:$L$217, MATCH("Customer ID", 'E4 TB Allocation Details'!$A$18:$L$18, 0),FALSE), 'E2 Allocators'!$B$15:$W$361, MATCH('O5 Details by Class &amp; Accounts'!AE$18, 'E2 Allocators'!$B$15:$W$15, 0),FALSE)*$G160), 0, VLOOKUP(VLOOKUP($A160, 'E4 TB Allocation Details'!$A$18:$L$217, MATCH("Customer ID", 'E4 TB Allocation Details'!$A$18:$L$18, 0),FALSE), 'E2 Allocators'!$B$15:$W$361, MATCH('O5 Details by Class &amp; Accounts'!AE$18, 'E2 Allocators'!$B$15:$W$15, 0),FALSE)*$G160)</f>
        <v>0</v>
      </c>
      <c r="AF160" s="1334">
        <f>IF(ISERROR(VLOOKUP(VLOOKUP($A160, 'E4 TB Allocation Details'!$A$18:$L$217, MATCH("Customer ID", 'E4 TB Allocation Details'!$A$18:$L$18, 0),FALSE), 'E2 Allocators'!$B$15:$W$361, MATCH('O5 Details by Class &amp; Accounts'!AF$18, 'E2 Allocators'!$B$15:$W$15, 0),FALSE)*$G160), 0, VLOOKUP(VLOOKUP($A160, 'E4 TB Allocation Details'!$A$18:$L$217, MATCH("Customer ID", 'E4 TB Allocation Details'!$A$18:$L$18, 0),FALSE), 'E2 Allocators'!$B$15:$W$361, MATCH('O5 Details by Class &amp; Accounts'!AF$18, 'E2 Allocators'!$B$15:$W$15, 0),FALSE)*$G160)</f>
        <v>0</v>
      </c>
      <c r="AG160" s="1334">
        <f>IF(ISERROR(VLOOKUP(VLOOKUP($A160, 'E4 TB Allocation Details'!$A$18:$L$217, MATCH("Customer ID", 'E4 TB Allocation Details'!$A$18:$L$18, 0),FALSE), 'E2 Allocators'!$B$15:$W$361, MATCH('O5 Details by Class &amp; Accounts'!AG$18, 'E2 Allocators'!$B$15:$W$15, 0),FALSE)*$G160), 0, VLOOKUP(VLOOKUP($A160, 'E4 TB Allocation Details'!$A$18:$L$217, MATCH("Customer ID", 'E4 TB Allocation Details'!$A$18:$L$18, 0),FALSE), 'E2 Allocators'!$B$15:$W$361, MATCH('O5 Details by Class &amp; Accounts'!AG$18, 'E2 Allocators'!$B$15:$W$15, 0),FALSE)*$G160)</f>
        <v>0</v>
      </c>
      <c r="AH160" s="1334">
        <f>IF(ISERROR(VLOOKUP(VLOOKUP($A160, 'E4 TB Allocation Details'!$A$18:$L$217, MATCH("Customer ID", 'E4 TB Allocation Details'!$A$18:$L$18, 0),FALSE), 'E2 Allocators'!$B$15:$W$361, MATCH('O5 Details by Class &amp; Accounts'!AH$18, 'E2 Allocators'!$B$15:$W$15, 0),FALSE)*$G160), 0, VLOOKUP(VLOOKUP($A160, 'E4 TB Allocation Details'!$A$18:$L$217, MATCH("Customer ID", 'E4 TB Allocation Details'!$A$18:$L$18, 0),FALSE), 'E2 Allocators'!$B$15:$W$361, MATCH('O5 Details by Class &amp; Accounts'!AH$18, 'E2 Allocators'!$B$15:$W$15, 0),FALSE)*$G160)</f>
        <v>0</v>
      </c>
      <c r="AI160" s="1334">
        <f>IF(ISERROR(VLOOKUP(VLOOKUP($A160, 'E4 TB Allocation Details'!$A$18:$L$217, MATCH("Customer ID", 'E4 TB Allocation Details'!$A$18:$L$18, 0),FALSE), 'E2 Allocators'!$B$15:$W$361, MATCH('O5 Details by Class &amp; Accounts'!AI$18, 'E2 Allocators'!$B$15:$W$15, 0),FALSE)*$G160), 0, VLOOKUP(VLOOKUP($A160, 'E4 TB Allocation Details'!$A$18:$L$217, MATCH("Customer ID", 'E4 TB Allocation Details'!$A$18:$L$18, 0),FALSE), 'E2 Allocators'!$B$15:$W$361, MATCH('O5 Details by Class &amp; Accounts'!AI$18, 'E2 Allocators'!$B$15:$W$15, 0),FALSE)*$G160)</f>
        <v>0</v>
      </c>
      <c r="AJ160" s="1334">
        <f>IF(ISERROR(VLOOKUP(VLOOKUP($A160, 'E4 TB Allocation Details'!$A$18:$L$217, MATCH("Customer ID", 'E4 TB Allocation Details'!$A$18:$L$18, 0),FALSE), 'E2 Allocators'!$B$15:$W$361, MATCH('O5 Details by Class &amp; Accounts'!AJ$18, 'E2 Allocators'!$B$15:$W$15, 0),FALSE)*$G160), 0, VLOOKUP(VLOOKUP($A160, 'E4 TB Allocation Details'!$A$18:$L$217, MATCH("Customer ID", 'E4 TB Allocation Details'!$A$18:$L$18, 0),FALSE), 'E2 Allocators'!$B$15:$W$361, MATCH('O5 Details by Class &amp; Accounts'!AJ$18, 'E2 Allocators'!$B$15:$W$15, 0),FALSE)*$G160)</f>
        <v>0</v>
      </c>
      <c r="AK160" s="1334">
        <f>IF(ISERROR(VLOOKUP(VLOOKUP($A160, 'E4 TB Allocation Details'!$A$18:$L$217, MATCH("Customer ID", 'E4 TB Allocation Details'!$A$18:$L$18, 0),FALSE), 'E2 Allocators'!$B$15:$W$361, MATCH('O5 Details by Class &amp; Accounts'!AK$18, 'E2 Allocators'!$B$15:$W$15, 0),FALSE)*$G160), 0, VLOOKUP(VLOOKUP($A160, 'E4 TB Allocation Details'!$A$18:$L$217, MATCH("Customer ID", 'E4 TB Allocation Details'!$A$18:$L$18, 0),FALSE), 'E2 Allocators'!$B$15:$W$361, MATCH('O5 Details by Class &amp; Accounts'!AK$18, 'E2 Allocators'!$B$15:$W$15, 0),FALSE)*$G160)</f>
        <v>0</v>
      </c>
      <c r="AL160" s="1334">
        <f>IF(ISERROR(VLOOKUP(VLOOKUP($A160, 'E4 TB Allocation Details'!$A$18:$L$217, MATCH("Customer ID", 'E4 TB Allocation Details'!$A$18:$L$18, 0),FALSE), 'E2 Allocators'!$B$15:$W$361, MATCH('O5 Details by Class &amp; Accounts'!AL$18, 'E2 Allocators'!$B$15:$W$15, 0),FALSE)*$G160), 0, VLOOKUP(VLOOKUP($A160, 'E4 TB Allocation Details'!$A$18:$L$217, MATCH("Customer ID", 'E4 TB Allocation Details'!$A$18:$L$18, 0),FALSE), 'E2 Allocators'!$B$15:$W$361, MATCH('O5 Details by Class &amp; Accounts'!AL$18, 'E2 Allocators'!$B$15:$W$15, 0),FALSE)*$G160)</f>
        <v>0</v>
      </c>
      <c r="AM160" s="1334">
        <f>IF(ISERROR(VLOOKUP(VLOOKUP($A160, 'E4 TB Allocation Details'!$A$18:$L$217, MATCH("Customer ID", 'E4 TB Allocation Details'!$A$18:$L$18, 0),FALSE), 'E2 Allocators'!$B$15:$W$361, MATCH('O5 Details by Class &amp; Accounts'!AM$18, 'E2 Allocators'!$B$15:$W$15, 0),FALSE)*$G160), 0, VLOOKUP(VLOOKUP($A160, 'E4 TB Allocation Details'!$A$18:$L$217, MATCH("Customer ID", 'E4 TB Allocation Details'!$A$18:$L$18, 0),FALSE), 'E2 Allocators'!$B$15:$W$361, MATCH('O5 Details by Class &amp; Accounts'!AM$18, 'E2 Allocators'!$B$15:$W$15, 0),FALSE)*$G160)</f>
        <v>0</v>
      </c>
      <c r="AN160" s="1334">
        <f>IF(ISERROR(VLOOKUP(VLOOKUP($A160, 'E4 TB Allocation Details'!$A$18:$L$217, MATCH("Customer ID", 'E4 TB Allocation Details'!$A$18:$L$18, 0),FALSE), 'E2 Allocators'!$B$15:$W$361, MATCH('O5 Details by Class &amp; Accounts'!AN$18, 'E2 Allocators'!$B$15:$W$15, 0),FALSE)*$G160), 0, VLOOKUP(VLOOKUP($A160, 'E4 TB Allocation Details'!$A$18:$L$217, MATCH("Customer ID", 'E4 TB Allocation Details'!$A$18:$L$18, 0),FALSE), 'E2 Allocators'!$B$15:$W$361, MATCH('O5 Details by Class &amp; Accounts'!AN$18, 'E2 Allocators'!$B$15:$W$15, 0),FALSE)*$G160)</f>
        <v>0</v>
      </c>
      <c r="AO160" s="1334">
        <f>IF(ISERROR(VLOOKUP(VLOOKUP($A160, 'E4 TB Allocation Details'!$A$18:$L$217, MATCH("Customer ID", 'E4 TB Allocation Details'!$A$18:$L$18, 0),FALSE), 'E2 Allocators'!$B$15:$W$361, MATCH('O5 Details by Class &amp; Accounts'!AO$18, 'E2 Allocators'!$B$15:$W$15, 0),FALSE)*$G160), 0, VLOOKUP(VLOOKUP($A160, 'E4 TB Allocation Details'!$A$18:$L$217, MATCH("Customer ID", 'E4 TB Allocation Details'!$A$18:$L$18, 0),FALSE), 'E2 Allocators'!$B$15:$W$361, MATCH('O5 Details by Class &amp; Accounts'!AO$18, 'E2 Allocators'!$B$15:$W$15, 0),FALSE)*$G160)</f>
        <v>0</v>
      </c>
      <c r="AP160" s="1334">
        <f>IF(ISERROR(VLOOKUP(VLOOKUP($A160, 'E4 TB Allocation Details'!$A$18:$L$217, MATCH("Customer ID", 'E4 TB Allocation Details'!$A$18:$L$18, 0),FALSE), 'E2 Allocators'!$B$15:$W$361, MATCH('O5 Details by Class &amp; Accounts'!AP$18, 'E2 Allocators'!$B$15:$W$15, 0),FALSE)*$G160), 0, VLOOKUP(VLOOKUP($A160, 'E4 TB Allocation Details'!$A$18:$L$217, MATCH("Customer ID", 'E4 TB Allocation Details'!$A$18:$L$18, 0),FALSE), 'E2 Allocators'!$B$15:$W$361, MATCH('O5 Details by Class &amp; Accounts'!AP$18, 'E2 Allocators'!$B$15:$W$15, 0),FALSE)*$G160)</f>
        <v>0</v>
      </c>
      <c r="AQ160" s="1334">
        <f>IF(ISERROR(VLOOKUP(VLOOKUP($A160, 'E4 TB Allocation Details'!$A$18:$L$217, MATCH("Customer ID", 'E4 TB Allocation Details'!$A$18:$L$18, 0),FALSE), 'E2 Allocators'!$B$15:$W$361, MATCH('O5 Details by Class &amp; Accounts'!AQ$18, 'E2 Allocators'!$B$15:$W$15, 0),FALSE)*$G160), 0, VLOOKUP(VLOOKUP($A160, 'E4 TB Allocation Details'!$A$18:$L$217, MATCH("Customer ID", 'E4 TB Allocation Details'!$A$18:$L$18, 0),FALSE), 'E2 Allocators'!$B$15:$W$361, MATCH('O5 Details by Class &amp; Accounts'!AQ$18, 'E2 Allocators'!$B$15:$W$15, 0),FALSE)*$G160)</f>
        <v>0</v>
      </c>
      <c r="AR160" s="1334">
        <f>IF(ISERROR(VLOOKUP(VLOOKUP($A160, 'E4 TB Allocation Details'!$A$18:$L$217, MATCH("Customer ID", 'E4 TB Allocation Details'!$A$18:$L$18, 0),FALSE), 'E2 Allocators'!$B$15:$W$361, MATCH('O5 Details by Class &amp; Accounts'!AR$18, 'E2 Allocators'!$B$15:$W$15, 0),FALSE)*$G160), 0, VLOOKUP(VLOOKUP($A160, 'E4 TB Allocation Details'!$A$18:$L$217, MATCH("Customer ID", 'E4 TB Allocation Details'!$A$18:$L$18, 0),FALSE), 'E2 Allocators'!$B$15:$W$361, MATCH('O5 Details by Class &amp; Accounts'!AR$18, 'E2 Allocators'!$B$15:$W$15, 0),FALSE)*$G160)</f>
        <v>0</v>
      </c>
      <c r="AS160" s="1334">
        <f>IF(ISERROR(VLOOKUP(VLOOKUP($A160, 'E4 TB Allocation Details'!$A$18:$L$217, MATCH("Customer ID", 'E4 TB Allocation Details'!$A$18:$L$18, 0),FALSE), 'E2 Allocators'!$B$15:$W$361, MATCH('O5 Details by Class &amp; Accounts'!AS$18, 'E2 Allocators'!$B$15:$W$15, 0),FALSE)*$G160), 0, VLOOKUP(VLOOKUP($A160, 'E4 TB Allocation Details'!$A$18:$L$217, MATCH("Customer ID", 'E4 TB Allocation Details'!$A$18:$L$18, 0),FALSE), 'E2 Allocators'!$B$15:$W$361, MATCH('O5 Details by Class &amp; Accounts'!AS$18, 'E2 Allocators'!$B$15:$W$15, 0),FALSE)*$G160)</f>
        <v>0</v>
      </c>
      <c r="AT160" s="1334">
        <f>IF(ISERROR(VLOOKUP(VLOOKUP($A160, 'E4 TB Allocation Details'!$A$18:$L$217, MATCH("Customer ID", 'E4 TB Allocation Details'!$A$18:$L$18, 0),FALSE), 'E2 Allocators'!$B$15:$W$361, MATCH('O5 Details by Class &amp; Accounts'!AT$18, 'E2 Allocators'!$B$15:$W$15, 0),FALSE)*$G160), 0, VLOOKUP(VLOOKUP($A160, 'E4 TB Allocation Details'!$A$18:$L$217, MATCH("Customer ID", 'E4 TB Allocation Details'!$A$18:$L$18, 0),FALSE), 'E2 Allocators'!$B$15:$W$361, MATCH('O5 Details by Class &amp; Accounts'!AT$18, 'E2 Allocators'!$B$15:$W$15, 0),FALSE)*$G160)</f>
        <v>0</v>
      </c>
      <c r="AU160" s="1334">
        <f>IF(ISERROR(VLOOKUP(VLOOKUP($A160, 'E4 TB Allocation Details'!$A$18:$L$217, MATCH("Customer ID", 'E4 TB Allocation Details'!$A$18:$L$18, 0),FALSE), 'E2 Allocators'!$B$15:$W$361, MATCH('O5 Details by Class &amp; Accounts'!AU$18, 'E2 Allocators'!$B$15:$W$15, 0),FALSE)*$G160), 0, VLOOKUP(VLOOKUP($A160, 'E4 TB Allocation Details'!$A$18:$L$217, MATCH("Customer ID", 'E4 TB Allocation Details'!$A$18:$L$18, 0),FALSE), 'E2 Allocators'!$B$15:$W$361, MATCH('O5 Details by Class &amp; Accounts'!AU$18, 'E2 Allocators'!$B$15:$W$15, 0),FALSE)*$G160)</f>
        <v>0</v>
      </c>
      <c r="AV160" s="1334">
        <f>IF(ISERROR(VLOOKUP(VLOOKUP($A160, 'E4 TB Allocation Details'!$A$18:$L$217, MATCH("Customer ID", 'E4 TB Allocation Details'!$A$18:$L$18, 0),FALSE), 'E2 Allocators'!$B$15:$W$361, MATCH('O5 Details by Class &amp; Accounts'!AV$18, 'E2 Allocators'!$B$15:$W$15, 0),FALSE)*$G160), 0, VLOOKUP(VLOOKUP($A160, 'E4 TB Allocation Details'!$A$18:$L$217, MATCH("Customer ID", 'E4 TB Allocation Details'!$A$18:$L$18, 0),FALSE), 'E2 Allocators'!$B$15:$W$361, MATCH('O5 Details by Class &amp; Accounts'!AV$18, 'E2 Allocators'!$B$15:$W$15, 0),FALSE)*$G160)</f>
        <v>0</v>
      </c>
      <c r="AW160" s="1334">
        <f>IF(ISERROR(VLOOKUP(VLOOKUP($A160, 'E4 TB Allocation Details'!$A$18:$L$217, MATCH("Customer ID", 'E4 TB Allocation Details'!$A$18:$L$18, 0),FALSE), 'E2 Allocators'!$B$15:$W$361, MATCH('O5 Details by Class &amp; Accounts'!AW$18, 'E2 Allocators'!$B$15:$W$15, 0),FALSE)*$G160), 0, VLOOKUP(VLOOKUP($A160, 'E4 TB Allocation Details'!$A$18:$L$217, MATCH("Customer ID", 'E4 TB Allocation Details'!$A$18:$L$18, 0),FALSE), 'E2 Allocators'!$B$15:$W$361, MATCH('O5 Details by Class &amp; Accounts'!AW$18, 'E2 Allocators'!$B$15:$W$15, 0),FALSE)*$G160)</f>
        <v>0</v>
      </c>
      <c r="AX160" s="1334">
        <f t="shared" si="40"/>
        <v>0</v>
      </c>
      <c r="AY160" s="1334">
        <f>IF(ISERROR(VLOOKUP(VLOOKUP($A160, 'E4 TB Allocation Details'!$A$18:$L$217, MATCH("Misc ID", 'E4 TB Allocation Details'!$A$18:$L$18, 0),FALSE), 'E2 Allocators'!$B$15:$W$361, MATCH('O5 Details by Class &amp; Accounts'!AY$18, 'E2 Allocators'!$B$15:$W$15, 0),FALSE)*$E160), 0, VLOOKUP(VLOOKUP($A160, 'E4 TB Allocation Details'!$A$18:$L$217, MATCH("Misc ID", 'E4 TB Allocation Details'!$A$18:$L$18, 0),FALSE), 'E2 Allocators'!$B$15:$W$361, MATCH('O5 Details by Class &amp; Accounts'!AY$18, 'E2 Allocators'!$B$15:$W$15, 0),FALSE)*$E160)</f>
        <v>0</v>
      </c>
      <c r="AZ160" s="1334">
        <f>IF(ISERROR(VLOOKUP(VLOOKUP($A160, 'E4 TB Allocation Details'!$A$18:$L$217, MATCH("Misc ID", 'E4 TB Allocation Details'!$A$18:$L$18, 0),FALSE), 'E2 Allocators'!$B$15:$W$361, MATCH('O5 Details by Class &amp; Accounts'!AZ$18, 'E2 Allocators'!$B$15:$W$15, 0),FALSE)*$E160), 0, VLOOKUP(VLOOKUP($A160, 'E4 TB Allocation Details'!$A$18:$L$217, MATCH("Misc ID", 'E4 TB Allocation Details'!$A$18:$L$18, 0),FALSE), 'E2 Allocators'!$B$15:$W$361, MATCH('O5 Details by Class &amp; Accounts'!AZ$18, 'E2 Allocators'!$B$15:$W$15, 0),FALSE)*$E160)</f>
        <v>0</v>
      </c>
      <c r="BA160" s="1334">
        <f>IF(ISERROR(VLOOKUP(VLOOKUP($A160, 'E4 TB Allocation Details'!$A$18:$L$217, MATCH("Misc ID", 'E4 TB Allocation Details'!$A$18:$L$18, 0),FALSE), 'E2 Allocators'!$B$15:$W$361, MATCH('O5 Details by Class &amp; Accounts'!BA$18, 'E2 Allocators'!$B$15:$W$15, 0),FALSE)*$E160), 0, VLOOKUP(VLOOKUP($A160, 'E4 TB Allocation Details'!$A$18:$L$217, MATCH("Misc ID", 'E4 TB Allocation Details'!$A$18:$L$18, 0),FALSE), 'E2 Allocators'!$B$15:$W$361, MATCH('O5 Details by Class &amp; Accounts'!BA$18, 'E2 Allocators'!$B$15:$W$15, 0),FALSE)*$E160)</f>
        <v>0</v>
      </c>
      <c r="BB160" s="1334">
        <f>IF(ISERROR(VLOOKUP(VLOOKUP($A160, 'E4 TB Allocation Details'!$A$18:$L$217, MATCH("Misc ID", 'E4 TB Allocation Details'!$A$18:$L$18, 0),FALSE), 'E2 Allocators'!$B$15:$W$361, MATCH('O5 Details by Class &amp; Accounts'!BB$18, 'E2 Allocators'!$B$15:$W$15, 0),FALSE)*$E160), 0, VLOOKUP(VLOOKUP($A160, 'E4 TB Allocation Details'!$A$18:$L$217, MATCH("Misc ID", 'E4 TB Allocation Details'!$A$18:$L$18, 0),FALSE), 'E2 Allocators'!$B$15:$W$361, MATCH('O5 Details by Class &amp; Accounts'!BB$18, 'E2 Allocators'!$B$15:$W$15, 0),FALSE)*$E160)</f>
        <v>0</v>
      </c>
      <c r="BC160" s="1334">
        <f>IF(ISERROR(VLOOKUP(VLOOKUP($A160, 'E4 TB Allocation Details'!$A$18:$L$217, MATCH("Misc ID", 'E4 TB Allocation Details'!$A$18:$L$18, 0),FALSE), 'E2 Allocators'!$B$15:$W$361, MATCH('O5 Details by Class &amp; Accounts'!BC$18, 'E2 Allocators'!$B$15:$W$15, 0),FALSE)*$E160), 0, VLOOKUP(VLOOKUP($A160, 'E4 TB Allocation Details'!$A$18:$L$217, MATCH("Misc ID", 'E4 TB Allocation Details'!$A$18:$L$18, 0),FALSE), 'E2 Allocators'!$B$15:$W$361, MATCH('O5 Details by Class &amp; Accounts'!BC$18, 'E2 Allocators'!$B$15:$W$15, 0),FALSE)*$E160)</f>
        <v>0</v>
      </c>
      <c r="BD160" s="1334">
        <f>IF(ISERROR(VLOOKUP(VLOOKUP($A160, 'E4 TB Allocation Details'!$A$18:$L$217, MATCH("Misc ID", 'E4 TB Allocation Details'!$A$18:$L$18, 0),FALSE), 'E2 Allocators'!$B$15:$W$361, MATCH('O5 Details by Class &amp; Accounts'!BD$18, 'E2 Allocators'!$B$15:$W$15, 0),FALSE)*$E160), 0, VLOOKUP(VLOOKUP($A160, 'E4 TB Allocation Details'!$A$18:$L$217, MATCH("Misc ID", 'E4 TB Allocation Details'!$A$18:$L$18, 0),FALSE), 'E2 Allocators'!$B$15:$W$361, MATCH('O5 Details by Class &amp; Accounts'!BD$18, 'E2 Allocators'!$B$15:$W$15, 0),FALSE)*$E160)</f>
        <v>0</v>
      </c>
      <c r="BE160" s="1334">
        <f>IF(ISERROR(VLOOKUP(VLOOKUP($A160, 'E4 TB Allocation Details'!$A$18:$L$217, MATCH("Misc ID", 'E4 TB Allocation Details'!$A$18:$L$18, 0),FALSE), 'E2 Allocators'!$B$15:$W$361, MATCH('O5 Details by Class &amp; Accounts'!BE$18, 'E2 Allocators'!$B$15:$W$15, 0),FALSE)*$E160), 0, VLOOKUP(VLOOKUP($A160, 'E4 TB Allocation Details'!$A$18:$L$217, MATCH("Misc ID", 'E4 TB Allocation Details'!$A$18:$L$18, 0),FALSE), 'E2 Allocators'!$B$15:$W$361, MATCH('O5 Details by Class &amp; Accounts'!BE$18, 'E2 Allocators'!$B$15:$W$15, 0),FALSE)*$E160)</f>
        <v>0</v>
      </c>
      <c r="BF160" s="1334">
        <f>IF(ISERROR(VLOOKUP(VLOOKUP($A160, 'E4 TB Allocation Details'!$A$18:$L$217, MATCH("Misc ID", 'E4 TB Allocation Details'!$A$18:$L$18, 0),FALSE), 'E2 Allocators'!$B$15:$W$361, MATCH('O5 Details by Class &amp; Accounts'!BF$18, 'E2 Allocators'!$B$15:$W$15, 0),FALSE)*$E160), 0, VLOOKUP(VLOOKUP($A160, 'E4 TB Allocation Details'!$A$18:$L$217, MATCH("Misc ID", 'E4 TB Allocation Details'!$A$18:$L$18, 0),FALSE), 'E2 Allocators'!$B$15:$W$361, MATCH('O5 Details by Class &amp; Accounts'!BF$18, 'E2 Allocators'!$B$15:$W$15, 0),FALSE)*$E160)</f>
        <v>0</v>
      </c>
      <c r="BG160" s="1334">
        <f>IF(ISERROR(VLOOKUP(VLOOKUP($A160, 'E4 TB Allocation Details'!$A$18:$L$217, MATCH("Misc ID", 'E4 TB Allocation Details'!$A$18:$L$18, 0),FALSE), 'E2 Allocators'!$B$15:$W$361, MATCH('O5 Details by Class &amp; Accounts'!BG$18, 'E2 Allocators'!$B$15:$W$15, 0),FALSE)*$E160), 0, VLOOKUP(VLOOKUP($A160, 'E4 TB Allocation Details'!$A$18:$L$217, MATCH("Misc ID", 'E4 TB Allocation Details'!$A$18:$L$18, 0),FALSE), 'E2 Allocators'!$B$15:$W$361, MATCH('O5 Details by Class &amp; Accounts'!BG$18, 'E2 Allocators'!$B$15:$W$15, 0),FALSE)*$E160)</f>
        <v>0</v>
      </c>
      <c r="BH160" s="1334">
        <f>IF(ISERROR(VLOOKUP(VLOOKUP($A160, 'E4 TB Allocation Details'!$A$18:$L$217, MATCH("Misc ID", 'E4 TB Allocation Details'!$A$18:$L$18, 0),FALSE), 'E2 Allocators'!$B$15:$W$361, MATCH('O5 Details by Class &amp; Accounts'!BH$18, 'E2 Allocators'!$B$15:$W$15, 0),FALSE)*$E160), 0, VLOOKUP(VLOOKUP($A160, 'E4 TB Allocation Details'!$A$18:$L$217, MATCH("Misc ID", 'E4 TB Allocation Details'!$A$18:$L$18, 0),FALSE), 'E2 Allocators'!$B$15:$W$361, MATCH('O5 Details by Class &amp; Accounts'!BH$18, 'E2 Allocators'!$B$15:$W$15, 0),FALSE)*$E160)</f>
        <v>0</v>
      </c>
      <c r="BI160" s="1334">
        <f>IF(ISERROR(VLOOKUP(VLOOKUP($A160, 'E4 TB Allocation Details'!$A$18:$L$217, MATCH("Misc ID", 'E4 TB Allocation Details'!$A$18:$L$18, 0),FALSE), 'E2 Allocators'!$B$15:$W$361, MATCH('O5 Details by Class &amp; Accounts'!BI$18, 'E2 Allocators'!$B$15:$W$15, 0),FALSE)*$E160), 0, VLOOKUP(VLOOKUP($A160, 'E4 TB Allocation Details'!$A$18:$L$217, MATCH("Misc ID", 'E4 TB Allocation Details'!$A$18:$L$18, 0),FALSE), 'E2 Allocators'!$B$15:$W$361, MATCH('O5 Details by Class &amp; Accounts'!BI$18, 'E2 Allocators'!$B$15:$W$15, 0),FALSE)*$E160)</f>
        <v>0</v>
      </c>
      <c r="BJ160" s="1334">
        <f>IF(ISERROR(VLOOKUP(VLOOKUP($A160, 'E4 TB Allocation Details'!$A$18:$L$217, MATCH("Misc ID", 'E4 TB Allocation Details'!$A$18:$L$18, 0),FALSE), 'E2 Allocators'!$B$15:$W$361, MATCH('O5 Details by Class &amp; Accounts'!BJ$18, 'E2 Allocators'!$B$15:$W$15, 0),FALSE)*$E160), 0, VLOOKUP(VLOOKUP($A160, 'E4 TB Allocation Details'!$A$18:$L$217, MATCH("Misc ID", 'E4 TB Allocation Details'!$A$18:$L$18, 0),FALSE), 'E2 Allocators'!$B$15:$W$361, MATCH('O5 Details by Class &amp; Accounts'!BJ$18, 'E2 Allocators'!$B$15:$W$15, 0),FALSE)*$E160)</f>
        <v>0</v>
      </c>
      <c r="BK160" s="1334">
        <f>IF(ISERROR(VLOOKUP(VLOOKUP($A160, 'E4 TB Allocation Details'!$A$18:$L$217, MATCH("Misc ID", 'E4 TB Allocation Details'!$A$18:$L$18, 0),FALSE), 'E2 Allocators'!$B$15:$W$361, MATCH('O5 Details by Class &amp; Accounts'!BK$18, 'E2 Allocators'!$B$15:$W$15, 0),FALSE)*$E160), 0, VLOOKUP(VLOOKUP($A160, 'E4 TB Allocation Details'!$A$18:$L$217, MATCH("Misc ID", 'E4 TB Allocation Details'!$A$18:$L$18, 0),FALSE), 'E2 Allocators'!$B$15:$W$361, MATCH('O5 Details by Class &amp; Accounts'!BK$18, 'E2 Allocators'!$B$15:$W$15, 0),FALSE)*$E160)</f>
        <v>0</v>
      </c>
      <c r="BL160" s="1334">
        <f>IF(ISERROR(VLOOKUP(VLOOKUP($A160, 'E4 TB Allocation Details'!$A$18:$L$217, MATCH("Misc ID", 'E4 TB Allocation Details'!$A$18:$L$18, 0),FALSE), 'E2 Allocators'!$B$15:$W$361, MATCH('O5 Details by Class &amp; Accounts'!BL$18, 'E2 Allocators'!$B$15:$W$15, 0),FALSE)*$E160), 0, VLOOKUP(VLOOKUP($A160, 'E4 TB Allocation Details'!$A$18:$L$217, MATCH("Misc ID", 'E4 TB Allocation Details'!$A$18:$L$18, 0),FALSE), 'E2 Allocators'!$B$15:$W$361, MATCH('O5 Details by Class &amp; Accounts'!BL$18, 'E2 Allocators'!$B$15:$W$15, 0),FALSE)*$E160)</f>
        <v>0</v>
      </c>
      <c r="BM160" s="1334">
        <f>IF(ISERROR(VLOOKUP(VLOOKUP($A160, 'E4 TB Allocation Details'!$A$18:$L$217, MATCH("Misc ID", 'E4 TB Allocation Details'!$A$18:$L$18, 0),FALSE), 'E2 Allocators'!$B$15:$W$361, MATCH('O5 Details by Class &amp; Accounts'!BM$18, 'E2 Allocators'!$B$15:$W$15, 0),FALSE)*$E160), 0, VLOOKUP(VLOOKUP($A160, 'E4 TB Allocation Details'!$A$18:$L$217, MATCH("Misc ID", 'E4 TB Allocation Details'!$A$18:$L$18, 0),FALSE), 'E2 Allocators'!$B$15:$W$361, MATCH('O5 Details by Class &amp; Accounts'!BM$18, 'E2 Allocators'!$B$15:$W$15, 0),FALSE)*$E160)</f>
        <v>0</v>
      </c>
      <c r="BN160" s="1334">
        <f>IF(ISERROR(VLOOKUP(VLOOKUP($A160, 'E4 TB Allocation Details'!$A$18:$L$217, MATCH("Misc ID", 'E4 TB Allocation Details'!$A$18:$L$18, 0),FALSE), 'E2 Allocators'!$B$15:$W$361, MATCH('O5 Details by Class &amp; Accounts'!BN$18, 'E2 Allocators'!$B$15:$W$15, 0),FALSE)*$E160), 0, VLOOKUP(VLOOKUP($A160, 'E4 TB Allocation Details'!$A$18:$L$217, MATCH("Misc ID", 'E4 TB Allocation Details'!$A$18:$L$18, 0),FALSE), 'E2 Allocators'!$B$15:$W$361, MATCH('O5 Details by Class &amp; Accounts'!BN$18, 'E2 Allocators'!$B$15:$W$15, 0),FALSE)*$E160)</f>
        <v>0</v>
      </c>
      <c r="BO160" s="1334">
        <f>IF(ISERROR(VLOOKUP(VLOOKUP($A160, 'E4 TB Allocation Details'!$A$18:$L$217, MATCH("Misc ID", 'E4 TB Allocation Details'!$A$18:$L$18, 0),FALSE), 'E2 Allocators'!$B$15:$W$361, MATCH('O5 Details by Class &amp; Accounts'!BO$18, 'E2 Allocators'!$B$15:$W$15, 0),FALSE)*$E160), 0, VLOOKUP(VLOOKUP($A160, 'E4 TB Allocation Details'!$A$18:$L$217, MATCH("Misc ID", 'E4 TB Allocation Details'!$A$18:$L$18, 0),FALSE), 'E2 Allocators'!$B$15:$W$361, MATCH('O5 Details by Class &amp; Accounts'!BO$18, 'E2 Allocators'!$B$15:$W$15, 0),FALSE)*$E160)</f>
        <v>0</v>
      </c>
      <c r="BP160" s="1334">
        <f>IF(ISERROR(VLOOKUP(VLOOKUP($A160, 'E4 TB Allocation Details'!$A$18:$L$217, MATCH("Misc ID", 'E4 TB Allocation Details'!$A$18:$L$18, 0),FALSE), 'E2 Allocators'!$B$15:$W$361, MATCH('O5 Details by Class &amp; Accounts'!BP$18, 'E2 Allocators'!$B$15:$W$15, 0),FALSE)*$E160), 0, VLOOKUP(VLOOKUP($A160, 'E4 TB Allocation Details'!$A$18:$L$217, MATCH("Misc ID", 'E4 TB Allocation Details'!$A$18:$L$18, 0),FALSE), 'E2 Allocators'!$B$15:$W$361, MATCH('O5 Details by Class &amp; Accounts'!BP$18, 'E2 Allocators'!$B$15:$W$15, 0),FALSE)*$E160)</f>
        <v>0</v>
      </c>
      <c r="BQ160" s="1334">
        <f>IF(ISERROR(VLOOKUP(VLOOKUP($A160, 'E4 TB Allocation Details'!$A$18:$L$217, MATCH("Misc ID", 'E4 TB Allocation Details'!$A$18:$L$18, 0),FALSE), 'E2 Allocators'!$B$15:$W$361, MATCH('O5 Details by Class &amp; Accounts'!BQ$18, 'E2 Allocators'!$B$15:$W$15, 0),FALSE)*$E160), 0, VLOOKUP(VLOOKUP($A160, 'E4 TB Allocation Details'!$A$18:$L$217, MATCH("Misc ID", 'E4 TB Allocation Details'!$A$18:$L$18, 0),FALSE), 'E2 Allocators'!$B$15:$W$361, MATCH('O5 Details by Class &amp; Accounts'!BQ$18, 'E2 Allocators'!$B$15:$W$15, 0),FALSE)*$E160)</f>
        <v>0</v>
      </c>
      <c r="BR160" s="1334">
        <f>IF(ISERROR(VLOOKUP(VLOOKUP($A160, 'E4 TB Allocation Details'!$A$18:$L$217, MATCH("Misc ID", 'E4 TB Allocation Details'!$A$18:$L$18, 0),FALSE), 'E2 Allocators'!$B$15:$W$361, MATCH('O5 Details by Class &amp; Accounts'!BR$18, 'E2 Allocators'!$B$15:$W$15, 0),FALSE)*$E160), 0, VLOOKUP(VLOOKUP($A160, 'E4 TB Allocation Details'!$A$18:$L$217, MATCH("Misc ID", 'E4 TB Allocation Details'!$A$18:$L$18, 0),FALSE), 'E2 Allocators'!$B$15:$W$361, MATCH('O5 Details by Class &amp; Accounts'!BR$18, 'E2 Allocators'!$B$15:$W$15, 0),FALSE)*$E160)</f>
        <v>0</v>
      </c>
      <c r="BS160" s="1334">
        <f t="shared" si="41"/>
        <v>0</v>
      </c>
      <c r="BT160" s="1334">
        <f>IF(ISERROR(VLOOKUP(VLOOKUP($A160, 'E4 TB Allocation Details'!$A$18:$L$217, MATCH("A &amp; G ID", 'E4 TB Allocation Details'!$A$18:$L$18, 0),FALSE), 'E2 Allocators'!$B$15:$W$361, MATCH('O5 Details by Class &amp; Accounts'!BT$18, 'E2 Allocators'!$B$15:$W$15, 0),FALSE)*$E160), 0, VLOOKUP(VLOOKUP($A160, 'E4 TB Allocation Details'!$A$18:$L$217, MATCH("A &amp; G ID", 'E4 TB Allocation Details'!$A$18:$L$18, 0),FALSE), 'E2 Allocators'!$B$15:$W$361, MATCH('O5 Details by Class &amp; Accounts'!BT$18, 'E2 Allocators'!$B$15:$W$15, 0),FALSE)*$E160)</f>
        <v>0</v>
      </c>
      <c r="BU160" s="1334">
        <f>IF(ISERROR(VLOOKUP(VLOOKUP($A160, 'E4 TB Allocation Details'!$A$18:$L$217, MATCH("A &amp; G ID", 'E4 TB Allocation Details'!$A$18:$L$18, 0),FALSE), 'E2 Allocators'!$B$15:$W$361, MATCH('O5 Details by Class &amp; Accounts'!BU$18, 'E2 Allocators'!$B$15:$W$15, 0),FALSE)*$E160), 0, VLOOKUP(VLOOKUP($A160, 'E4 TB Allocation Details'!$A$18:$L$217, MATCH("A &amp; G ID", 'E4 TB Allocation Details'!$A$18:$L$18, 0),FALSE), 'E2 Allocators'!$B$15:$W$361, MATCH('O5 Details by Class &amp; Accounts'!BU$18, 'E2 Allocators'!$B$15:$W$15, 0),FALSE)*$E160)</f>
        <v>0</v>
      </c>
      <c r="BV160" s="1334">
        <f>IF(ISERROR(VLOOKUP(VLOOKUP($A160, 'E4 TB Allocation Details'!$A$18:$L$217, MATCH("A &amp; G ID", 'E4 TB Allocation Details'!$A$18:$L$18, 0),FALSE), 'E2 Allocators'!$B$15:$W$361, MATCH('O5 Details by Class &amp; Accounts'!BV$18, 'E2 Allocators'!$B$15:$W$15, 0),FALSE)*$E160), 0, VLOOKUP(VLOOKUP($A160, 'E4 TB Allocation Details'!$A$18:$L$217, MATCH("A &amp; G ID", 'E4 TB Allocation Details'!$A$18:$L$18, 0),FALSE), 'E2 Allocators'!$B$15:$W$361, MATCH('O5 Details by Class &amp; Accounts'!BV$18, 'E2 Allocators'!$B$15:$W$15, 0),FALSE)*$E160)</f>
        <v>0</v>
      </c>
      <c r="BW160" s="1334">
        <f>IF(ISERROR(VLOOKUP(VLOOKUP($A160, 'E4 TB Allocation Details'!$A$18:$L$217, MATCH("A &amp; G ID", 'E4 TB Allocation Details'!$A$18:$L$18, 0),FALSE), 'E2 Allocators'!$B$15:$W$361, MATCH('O5 Details by Class &amp; Accounts'!BW$18, 'E2 Allocators'!$B$15:$W$15, 0),FALSE)*$E160), 0, VLOOKUP(VLOOKUP($A160, 'E4 TB Allocation Details'!$A$18:$L$217, MATCH("A &amp; G ID", 'E4 TB Allocation Details'!$A$18:$L$18, 0),FALSE), 'E2 Allocators'!$B$15:$W$361, MATCH('O5 Details by Class &amp; Accounts'!BW$18, 'E2 Allocators'!$B$15:$W$15, 0),FALSE)*$E160)</f>
        <v>0</v>
      </c>
      <c r="BX160" s="1334">
        <f>IF(ISERROR(VLOOKUP(VLOOKUP($A160, 'E4 TB Allocation Details'!$A$18:$L$217, MATCH("A &amp; G ID", 'E4 TB Allocation Details'!$A$18:$L$18, 0),FALSE), 'E2 Allocators'!$B$15:$W$361, MATCH('O5 Details by Class &amp; Accounts'!BX$18, 'E2 Allocators'!$B$15:$W$15, 0),FALSE)*$E160), 0, VLOOKUP(VLOOKUP($A160, 'E4 TB Allocation Details'!$A$18:$L$217, MATCH("A &amp; G ID", 'E4 TB Allocation Details'!$A$18:$L$18, 0),FALSE), 'E2 Allocators'!$B$15:$W$361, MATCH('O5 Details by Class &amp; Accounts'!BX$18, 'E2 Allocators'!$B$15:$W$15, 0),FALSE)*$E160)</f>
        <v>0</v>
      </c>
      <c r="BY160" s="1334">
        <f>IF(ISERROR(VLOOKUP(VLOOKUP($A160, 'E4 TB Allocation Details'!$A$18:$L$217, MATCH("A &amp; G ID", 'E4 TB Allocation Details'!$A$18:$L$18, 0),FALSE), 'E2 Allocators'!$B$15:$W$361, MATCH('O5 Details by Class &amp; Accounts'!BY$18, 'E2 Allocators'!$B$15:$W$15, 0),FALSE)*$E160), 0, VLOOKUP(VLOOKUP($A160, 'E4 TB Allocation Details'!$A$18:$L$217, MATCH("A &amp; G ID", 'E4 TB Allocation Details'!$A$18:$L$18, 0),FALSE), 'E2 Allocators'!$B$15:$W$361, MATCH('O5 Details by Class &amp; Accounts'!BY$18, 'E2 Allocators'!$B$15:$W$15, 0),FALSE)*$E160)</f>
        <v>0</v>
      </c>
      <c r="BZ160" s="1334">
        <f>IF(ISERROR(VLOOKUP(VLOOKUP($A160, 'E4 TB Allocation Details'!$A$18:$L$217, MATCH("A &amp; G ID", 'E4 TB Allocation Details'!$A$18:$L$18, 0),FALSE), 'E2 Allocators'!$B$15:$W$361, MATCH('O5 Details by Class &amp; Accounts'!BZ$18, 'E2 Allocators'!$B$15:$W$15, 0),FALSE)*$E160), 0, VLOOKUP(VLOOKUP($A160, 'E4 TB Allocation Details'!$A$18:$L$217, MATCH("A &amp; G ID", 'E4 TB Allocation Details'!$A$18:$L$18, 0),FALSE), 'E2 Allocators'!$B$15:$W$361, MATCH('O5 Details by Class &amp; Accounts'!BZ$18, 'E2 Allocators'!$B$15:$W$15, 0),FALSE)*$E160)</f>
        <v>0</v>
      </c>
      <c r="CA160" s="1334">
        <f>IF(ISERROR(VLOOKUP(VLOOKUP($A160, 'E4 TB Allocation Details'!$A$18:$L$217, MATCH("A &amp; G ID", 'E4 TB Allocation Details'!$A$18:$L$18, 0),FALSE), 'E2 Allocators'!$B$15:$W$361, MATCH('O5 Details by Class &amp; Accounts'!CA$18, 'E2 Allocators'!$B$15:$W$15, 0),FALSE)*$E160), 0, VLOOKUP(VLOOKUP($A160, 'E4 TB Allocation Details'!$A$18:$L$217, MATCH("A &amp; G ID", 'E4 TB Allocation Details'!$A$18:$L$18, 0),FALSE), 'E2 Allocators'!$B$15:$W$361, MATCH('O5 Details by Class &amp; Accounts'!CA$18, 'E2 Allocators'!$B$15:$W$15, 0),FALSE)*$E160)</f>
        <v>0</v>
      </c>
      <c r="CB160" s="1334">
        <f>IF(ISERROR(VLOOKUP(VLOOKUP($A160, 'E4 TB Allocation Details'!$A$18:$L$217, MATCH("A &amp; G ID", 'E4 TB Allocation Details'!$A$18:$L$18, 0),FALSE), 'E2 Allocators'!$B$15:$W$361, MATCH('O5 Details by Class &amp; Accounts'!CB$18, 'E2 Allocators'!$B$15:$W$15, 0),FALSE)*$E160), 0, VLOOKUP(VLOOKUP($A160, 'E4 TB Allocation Details'!$A$18:$L$217, MATCH("A &amp; G ID", 'E4 TB Allocation Details'!$A$18:$L$18, 0),FALSE), 'E2 Allocators'!$B$15:$W$361, MATCH('O5 Details by Class &amp; Accounts'!CB$18, 'E2 Allocators'!$B$15:$W$15, 0),FALSE)*$E160)</f>
        <v>0</v>
      </c>
      <c r="CC160" s="1334">
        <f>IF(ISERROR(VLOOKUP(VLOOKUP($A160, 'E4 TB Allocation Details'!$A$18:$L$217, MATCH("A &amp; G ID", 'E4 TB Allocation Details'!$A$18:$L$18, 0),FALSE), 'E2 Allocators'!$B$15:$W$361, MATCH('O5 Details by Class &amp; Accounts'!CC$18, 'E2 Allocators'!$B$15:$W$15, 0),FALSE)*$E160), 0, VLOOKUP(VLOOKUP($A160, 'E4 TB Allocation Details'!$A$18:$L$217, MATCH("A &amp; G ID", 'E4 TB Allocation Details'!$A$18:$L$18, 0),FALSE), 'E2 Allocators'!$B$15:$W$361, MATCH('O5 Details by Class &amp; Accounts'!CC$18, 'E2 Allocators'!$B$15:$W$15, 0),FALSE)*$E160)</f>
        <v>0</v>
      </c>
      <c r="CD160" s="1334">
        <f>IF(ISERROR(VLOOKUP(VLOOKUP($A160, 'E4 TB Allocation Details'!$A$18:$L$217, MATCH("A &amp; G ID", 'E4 TB Allocation Details'!$A$18:$L$18, 0),FALSE), 'E2 Allocators'!$B$15:$W$361, MATCH('O5 Details by Class &amp; Accounts'!CD$18, 'E2 Allocators'!$B$15:$W$15, 0),FALSE)*$E160), 0, VLOOKUP(VLOOKUP($A160, 'E4 TB Allocation Details'!$A$18:$L$217, MATCH("A &amp; G ID", 'E4 TB Allocation Details'!$A$18:$L$18, 0),FALSE), 'E2 Allocators'!$B$15:$W$361, MATCH('O5 Details by Class &amp; Accounts'!CD$18, 'E2 Allocators'!$B$15:$W$15, 0),FALSE)*$E160)</f>
        <v>0</v>
      </c>
      <c r="CE160" s="1334">
        <f>IF(ISERROR(VLOOKUP(VLOOKUP($A160, 'E4 TB Allocation Details'!$A$18:$L$217, MATCH("A &amp; G ID", 'E4 TB Allocation Details'!$A$18:$L$18, 0),FALSE), 'E2 Allocators'!$B$15:$W$361, MATCH('O5 Details by Class &amp; Accounts'!CE$18, 'E2 Allocators'!$B$15:$W$15, 0),FALSE)*$E160), 0, VLOOKUP(VLOOKUP($A160, 'E4 TB Allocation Details'!$A$18:$L$217, MATCH("A &amp; G ID", 'E4 TB Allocation Details'!$A$18:$L$18, 0),FALSE), 'E2 Allocators'!$B$15:$W$361, MATCH('O5 Details by Class &amp; Accounts'!CE$18, 'E2 Allocators'!$B$15:$W$15, 0),FALSE)*$E160)</f>
        <v>0</v>
      </c>
      <c r="CF160" s="1334">
        <f>IF(ISERROR(VLOOKUP(VLOOKUP($A160, 'E4 TB Allocation Details'!$A$18:$L$217, MATCH("A &amp; G ID", 'E4 TB Allocation Details'!$A$18:$L$18, 0),FALSE), 'E2 Allocators'!$B$15:$W$361, MATCH('O5 Details by Class &amp; Accounts'!CF$18, 'E2 Allocators'!$B$15:$W$15, 0),FALSE)*$E160), 0, VLOOKUP(VLOOKUP($A160, 'E4 TB Allocation Details'!$A$18:$L$217, MATCH("A &amp; G ID", 'E4 TB Allocation Details'!$A$18:$L$18, 0),FALSE), 'E2 Allocators'!$B$15:$W$361, MATCH('O5 Details by Class &amp; Accounts'!CF$18, 'E2 Allocators'!$B$15:$W$15, 0),FALSE)*$E160)</f>
        <v>0</v>
      </c>
      <c r="CG160" s="1334">
        <f>IF(ISERROR(VLOOKUP(VLOOKUP($A160, 'E4 TB Allocation Details'!$A$18:$L$217, MATCH("A &amp; G ID", 'E4 TB Allocation Details'!$A$18:$L$18, 0),FALSE), 'E2 Allocators'!$B$15:$W$361, MATCH('O5 Details by Class &amp; Accounts'!CG$18, 'E2 Allocators'!$B$15:$W$15, 0),FALSE)*$E160), 0, VLOOKUP(VLOOKUP($A160, 'E4 TB Allocation Details'!$A$18:$L$217, MATCH("A &amp; G ID", 'E4 TB Allocation Details'!$A$18:$L$18, 0),FALSE), 'E2 Allocators'!$B$15:$W$361, MATCH('O5 Details by Class &amp; Accounts'!CG$18, 'E2 Allocators'!$B$15:$W$15, 0),FALSE)*$E160)</f>
        <v>0</v>
      </c>
      <c r="CH160" s="1334">
        <f>IF(ISERROR(VLOOKUP(VLOOKUP($A160, 'E4 TB Allocation Details'!$A$18:$L$217, MATCH("A &amp; G ID", 'E4 TB Allocation Details'!$A$18:$L$18, 0),FALSE), 'E2 Allocators'!$B$15:$W$361, MATCH('O5 Details by Class &amp; Accounts'!CH$18, 'E2 Allocators'!$B$15:$W$15, 0),FALSE)*$E160), 0, VLOOKUP(VLOOKUP($A160, 'E4 TB Allocation Details'!$A$18:$L$217, MATCH("A &amp; G ID", 'E4 TB Allocation Details'!$A$18:$L$18, 0),FALSE), 'E2 Allocators'!$B$15:$W$361, MATCH('O5 Details by Class &amp; Accounts'!CH$18, 'E2 Allocators'!$B$15:$W$15, 0),FALSE)*$E160)</f>
        <v>0</v>
      </c>
      <c r="CI160" s="1334">
        <f>IF(ISERROR(VLOOKUP(VLOOKUP($A160, 'E4 TB Allocation Details'!$A$18:$L$217, MATCH("A &amp; G ID", 'E4 TB Allocation Details'!$A$18:$L$18, 0),FALSE), 'E2 Allocators'!$B$15:$W$361, MATCH('O5 Details by Class &amp; Accounts'!CI$18, 'E2 Allocators'!$B$15:$W$15, 0),FALSE)*$E160), 0, VLOOKUP(VLOOKUP($A160, 'E4 TB Allocation Details'!$A$18:$L$217, MATCH("A &amp; G ID", 'E4 TB Allocation Details'!$A$18:$L$18, 0),FALSE), 'E2 Allocators'!$B$15:$W$361, MATCH('O5 Details by Class &amp; Accounts'!CI$18, 'E2 Allocators'!$B$15:$W$15, 0),FALSE)*$E160)</f>
        <v>0</v>
      </c>
      <c r="CJ160" s="1334">
        <f>IF(ISERROR(VLOOKUP(VLOOKUP($A160, 'E4 TB Allocation Details'!$A$18:$L$217, MATCH("A &amp; G ID", 'E4 TB Allocation Details'!$A$18:$L$18, 0),FALSE), 'E2 Allocators'!$B$15:$W$361, MATCH('O5 Details by Class &amp; Accounts'!CJ$18, 'E2 Allocators'!$B$15:$W$15, 0),FALSE)*$E160), 0, VLOOKUP(VLOOKUP($A160, 'E4 TB Allocation Details'!$A$18:$L$217, MATCH("A &amp; G ID", 'E4 TB Allocation Details'!$A$18:$L$18, 0),FALSE), 'E2 Allocators'!$B$15:$W$361, MATCH('O5 Details by Class &amp; Accounts'!CJ$18, 'E2 Allocators'!$B$15:$W$15, 0),FALSE)*$E160)</f>
        <v>0</v>
      </c>
      <c r="CK160" s="1334">
        <f>IF(ISERROR(VLOOKUP(VLOOKUP($A160, 'E4 TB Allocation Details'!$A$18:$L$217, MATCH("A &amp; G ID", 'E4 TB Allocation Details'!$A$18:$L$18, 0),FALSE), 'E2 Allocators'!$B$15:$W$361, MATCH('O5 Details by Class &amp; Accounts'!CK$18, 'E2 Allocators'!$B$15:$W$15, 0),FALSE)*$E160), 0, VLOOKUP(VLOOKUP($A160, 'E4 TB Allocation Details'!$A$18:$L$217, MATCH("A &amp; G ID", 'E4 TB Allocation Details'!$A$18:$L$18, 0),FALSE), 'E2 Allocators'!$B$15:$W$361, MATCH('O5 Details by Class &amp; Accounts'!CK$18, 'E2 Allocators'!$B$15:$W$15, 0),FALSE)*$E160)</f>
        <v>0</v>
      </c>
      <c r="CL160" s="1334">
        <f>IF(ISERROR(VLOOKUP(VLOOKUP($A160, 'E4 TB Allocation Details'!$A$18:$L$217, MATCH("A &amp; G ID", 'E4 TB Allocation Details'!$A$18:$L$18, 0),FALSE), 'E2 Allocators'!$B$15:$W$361, MATCH('O5 Details by Class &amp; Accounts'!CL$18, 'E2 Allocators'!$B$15:$W$15, 0),FALSE)*$E160), 0, VLOOKUP(VLOOKUP($A160, 'E4 TB Allocation Details'!$A$18:$L$217, MATCH("A &amp; G ID", 'E4 TB Allocation Details'!$A$18:$L$18, 0),FALSE), 'E2 Allocators'!$B$15:$W$361, MATCH('O5 Details by Class &amp; Accounts'!CL$18, 'E2 Allocators'!$B$15:$W$15, 0),FALSE)*$E160)</f>
        <v>0</v>
      </c>
      <c r="CM160" s="1334">
        <f>IF(ISERROR(VLOOKUP(VLOOKUP($A160, 'E4 TB Allocation Details'!$A$18:$L$217, MATCH("A &amp; G ID", 'E4 TB Allocation Details'!$A$18:$L$18, 0),FALSE), 'E2 Allocators'!$B$15:$W$361, MATCH('O5 Details by Class &amp; Accounts'!CM$18, 'E2 Allocators'!$B$15:$W$15, 0),FALSE)*$E160), 0, VLOOKUP(VLOOKUP($A160, 'E4 TB Allocation Details'!$A$18:$L$217, MATCH("A &amp; G ID", 'E4 TB Allocation Details'!$A$18:$L$18, 0),FALSE), 'E2 Allocators'!$B$15:$W$361, MATCH('O5 Details by Class &amp; Accounts'!CM$18, 'E2 Allocators'!$B$15:$W$15, 0),FALSE)*$E160)</f>
        <v>0</v>
      </c>
      <c r="CN160" s="1334">
        <f t="shared" si="42"/>
        <v>0</v>
      </c>
      <c r="CO160" s="1670">
        <f t="shared" si="43"/>
        <v>0</v>
      </c>
      <c r="CQ160" s="1926" t="s">
        <v>534</v>
      </c>
    </row>
    <row r="161" spans="1:95" s="64" customFormat="1" ht="12.75" x14ac:dyDescent="0.2">
      <c r="A161" s="1102">
        <v>5145</v>
      </c>
      <c r="B161" s="1101" t="s">
        <v>11</v>
      </c>
      <c r="C161" s="1667">
        <f>IF(ISERROR(VLOOKUP($A161,'I3 TB Data'!$A$20:$H$465,MATCH('O5 Details by Class &amp; Accounts'!$C$18, 'I3 TB Data'!$A$20:$H$20,0),0)), 0, VLOOKUP($A161,'I3 TB Data'!$A$20:$H$465,MATCH('O5 Details by Class &amp; Accounts'!$C$18,'I3 TB Data'!$A$20:$H$20,0),0))</f>
        <v>0</v>
      </c>
      <c r="D161" s="1668"/>
      <c r="E161" s="1667">
        <f t="shared" si="44"/>
        <v>0</v>
      </c>
      <c r="F161" s="1669">
        <f>IF(ISERROR(VLOOKUP($A161, 'E1 Categorization'!A33:E123, MATCH("Customer Component", 'E1 Categorization'!$A$33:$E$33,0), 0)), 0, IF(VLOOKUP($A161, 'E1 Categorization'!A33:E123, MATCH("Customer Component", 'E1 Categorization'!$A$33:$E$33,0), 0)=0, 'O5 Details by Class &amp; Accounts'!$E161, IF(AND(VLOOKUP($A161, 'E1 Categorization'!A33:E123, MATCH("Customer Component", 'E1 Categorization'!$A$33:$E$33,0), 0) &gt;0, VLOOKUP($A161, 'E1 Categorization'!A33:E123, MATCH("Customer Component", 'E1 Categorization'!$A$33:$E$33,0), 0)&lt;1), 'O5 Details by Class &amp; Accounts'!$E161*(1-VLOOKUP($A161, 'E1 Categorization'!A33:E123, MATCH("Customer Component", 'E1 Categorization'!$A$33:$E$33,0), 0)), 0)))</f>
        <v>0</v>
      </c>
      <c r="G161" s="1669">
        <f>IF(ISERROR(VLOOKUP($A161, 'E1 Categorization'!A33:E123, MATCH("Customer Component", 'E1 Categorization'!$A$33:$E$33,0), 0)),0, IF(VLOOKUP($A161, 'E1 Categorization'!A33:E123, MATCH("Customer Component", 'E1 Categorization'!$A$33:$E$33,0), 0)=0, 0, IF(AND(VLOOKUP($A161, 'E1 Categorization'!A33:E123, MATCH("Customer Component", 'E1 Categorization'!$A$33:$E$33,0), 0) &gt;0, VLOOKUP($A161, 'E1 Categorization'!A33:E123, MATCH("Customer Component", 'E1 Categorization'!$A$33:$E$33,0), 0)&lt;1), 'O5 Details by Class &amp; Accounts'!$E161*(VLOOKUP($A161, 'E1 Categorization'!A33:E123, MATCH("Customer Component", 'E1 Categorization'!$A$33:$E$33,0), 0)), 'O5 Details by Class &amp; Accounts'!$E161)))</f>
        <v>0</v>
      </c>
      <c r="H161" s="1334">
        <f t="shared" si="38"/>
        <v>0</v>
      </c>
      <c r="I161" s="1334">
        <f>IF(ISERROR(VLOOKUP(VLOOKUP($A161, 'E4 TB Allocation Details'!$A$18:$L$217, MATCH("Demand ID", 'E4 TB Allocation Details'!$A$18:$L$18, 0),FALSE), 'E2 Allocators'!$B$15:$W$361, MATCH('O5 Details by Class &amp; Accounts'!I$18, 'E2 Allocators'!$B$15:$W$15, 0),FALSE)*$F161), 0, VLOOKUP(VLOOKUP($A161, 'E4 TB Allocation Details'!$A$18:$L$217, MATCH("Demand ID", 'E4 TB Allocation Details'!$A$18:$L$18, 0),FALSE), 'E2 Allocators'!$B$15:$W$361, MATCH('O5 Details by Class &amp; Accounts'!I$18, 'E2 Allocators'!$B$15:$W$15, 0),FALSE)*$F161)</f>
        <v>0</v>
      </c>
      <c r="J161" s="1334">
        <f>IF(ISERROR(VLOOKUP(VLOOKUP($A161, 'E4 TB Allocation Details'!$A$18:$L$217, MATCH("Demand ID", 'E4 TB Allocation Details'!$A$18:$L$18, 0),FALSE), 'E2 Allocators'!$B$15:$W$361, MATCH('O5 Details by Class &amp; Accounts'!J$18, 'E2 Allocators'!$B$15:$W$15, 0),FALSE)*$F161), 0, VLOOKUP(VLOOKUP($A161, 'E4 TB Allocation Details'!$A$18:$L$217, MATCH("Demand ID", 'E4 TB Allocation Details'!$A$18:$L$18, 0),FALSE), 'E2 Allocators'!$B$15:$W$361, MATCH('O5 Details by Class &amp; Accounts'!J$18, 'E2 Allocators'!$B$15:$W$15, 0),FALSE)*$F161)</f>
        <v>0</v>
      </c>
      <c r="K161" s="1334">
        <f>IF(ISERROR(VLOOKUP(VLOOKUP($A161, 'E4 TB Allocation Details'!$A$18:$L$217, MATCH("Demand ID", 'E4 TB Allocation Details'!$A$18:$L$18, 0),FALSE), 'E2 Allocators'!$B$15:$W$361, MATCH('O5 Details by Class &amp; Accounts'!K$18, 'E2 Allocators'!$B$15:$W$15, 0),FALSE)*$F161), 0, VLOOKUP(VLOOKUP($A161, 'E4 TB Allocation Details'!$A$18:$L$217, MATCH("Demand ID", 'E4 TB Allocation Details'!$A$18:$L$18, 0),FALSE), 'E2 Allocators'!$B$15:$W$361, MATCH('O5 Details by Class &amp; Accounts'!K$18, 'E2 Allocators'!$B$15:$W$15, 0),FALSE)*$F161)</f>
        <v>0</v>
      </c>
      <c r="L161" s="1334">
        <f>IF(ISERROR(VLOOKUP(VLOOKUP($A161, 'E4 TB Allocation Details'!$A$18:$L$217, MATCH("Demand ID", 'E4 TB Allocation Details'!$A$18:$L$18, 0),FALSE), 'E2 Allocators'!$B$15:$W$361, MATCH('O5 Details by Class &amp; Accounts'!L$18, 'E2 Allocators'!$B$15:$W$15, 0),FALSE)*$F161), 0, VLOOKUP(VLOOKUP($A161, 'E4 TB Allocation Details'!$A$18:$L$217, MATCH("Demand ID", 'E4 TB Allocation Details'!$A$18:$L$18, 0),FALSE), 'E2 Allocators'!$B$15:$W$361, MATCH('O5 Details by Class &amp; Accounts'!L$18, 'E2 Allocators'!$B$15:$W$15, 0),FALSE)*$F161)</f>
        <v>0</v>
      </c>
      <c r="M161" s="1334">
        <f>IF(ISERROR(VLOOKUP(VLOOKUP($A161, 'E4 TB Allocation Details'!$A$18:$L$217, MATCH("Demand ID", 'E4 TB Allocation Details'!$A$18:$L$18, 0),FALSE), 'E2 Allocators'!$B$15:$W$361, MATCH('O5 Details by Class &amp; Accounts'!M$18, 'E2 Allocators'!$B$15:$W$15, 0),FALSE)*$F161), 0, VLOOKUP(VLOOKUP($A161, 'E4 TB Allocation Details'!$A$18:$L$217, MATCH("Demand ID", 'E4 TB Allocation Details'!$A$18:$L$18, 0),FALSE), 'E2 Allocators'!$B$15:$W$361, MATCH('O5 Details by Class &amp; Accounts'!M$18, 'E2 Allocators'!$B$15:$W$15, 0),FALSE)*$F161)</f>
        <v>0</v>
      </c>
      <c r="N161" s="1334">
        <f>IF(ISERROR(VLOOKUP(VLOOKUP($A161, 'E4 TB Allocation Details'!$A$18:$L$217, MATCH("Demand ID", 'E4 TB Allocation Details'!$A$18:$L$18, 0),FALSE), 'E2 Allocators'!$B$15:$W$361, MATCH('O5 Details by Class &amp; Accounts'!N$18, 'E2 Allocators'!$B$15:$W$15, 0),FALSE)*$F161), 0, VLOOKUP(VLOOKUP($A161, 'E4 TB Allocation Details'!$A$18:$L$217, MATCH("Demand ID", 'E4 TB Allocation Details'!$A$18:$L$18, 0),FALSE), 'E2 Allocators'!$B$15:$W$361, MATCH('O5 Details by Class &amp; Accounts'!N$18, 'E2 Allocators'!$B$15:$W$15, 0),FALSE)*$F161)</f>
        <v>0</v>
      </c>
      <c r="O161" s="1334">
        <f>IF(ISERROR(VLOOKUP(VLOOKUP($A161, 'E4 TB Allocation Details'!$A$18:$L$217, MATCH("Demand ID", 'E4 TB Allocation Details'!$A$18:$L$18, 0),FALSE), 'E2 Allocators'!$B$15:$W$361, MATCH('O5 Details by Class &amp; Accounts'!O$18, 'E2 Allocators'!$B$15:$W$15, 0),FALSE)*$F161), 0, VLOOKUP(VLOOKUP($A161, 'E4 TB Allocation Details'!$A$18:$L$217, MATCH("Demand ID", 'E4 TB Allocation Details'!$A$18:$L$18, 0),FALSE), 'E2 Allocators'!$B$15:$W$361, MATCH('O5 Details by Class &amp; Accounts'!O$18, 'E2 Allocators'!$B$15:$W$15, 0),FALSE)*$F161)</f>
        <v>0</v>
      </c>
      <c r="P161" s="1334">
        <f>IF(ISERROR(VLOOKUP(VLOOKUP($A161, 'E4 TB Allocation Details'!$A$18:$L$217, MATCH("Demand ID", 'E4 TB Allocation Details'!$A$18:$L$18, 0),FALSE), 'E2 Allocators'!$B$15:$W$361, MATCH('O5 Details by Class &amp; Accounts'!P$18, 'E2 Allocators'!$B$15:$W$15, 0),FALSE)*$F161), 0, VLOOKUP(VLOOKUP($A161, 'E4 TB Allocation Details'!$A$18:$L$217, MATCH("Demand ID", 'E4 TB Allocation Details'!$A$18:$L$18, 0),FALSE), 'E2 Allocators'!$B$15:$W$361, MATCH('O5 Details by Class &amp; Accounts'!P$18, 'E2 Allocators'!$B$15:$W$15, 0),FALSE)*$F161)</f>
        <v>0</v>
      </c>
      <c r="Q161" s="1334">
        <f>IF(ISERROR(VLOOKUP(VLOOKUP($A161, 'E4 TB Allocation Details'!$A$18:$L$217, MATCH("Demand ID", 'E4 TB Allocation Details'!$A$18:$L$18, 0),FALSE), 'E2 Allocators'!$B$15:$W$361, MATCH('O5 Details by Class &amp; Accounts'!Q$18, 'E2 Allocators'!$B$15:$W$15, 0),FALSE)*$F161), 0, VLOOKUP(VLOOKUP($A161, 'E4 TB Allocation Details'!$A$18:$L$217, MATCH("Demand ID", 'E4 TB Allocation Details'!$A$18:$L$18, 0),FALSE), 'E2 Allocators'!$B$15:$W$361, MATCH('O5 Details by Class &amp; Accounts'!Q$18, 'E2 Allocators'!$B$15:$W$15, 0),FALSE)*$F161)</f>
        <v>0</v>
      </c>
      <c r="R161" s="1334">
        <f>IF(ISERROR(VLOOKUP(VLOOKUP($A161, 'E4 TB Allocation Details'!$A$18:$L$217, MATCH("Demand ID", 'E4 TB Allocation Details'!$A$18:$L$18, 0),FALSE), 'E2 Allocators'!$B$15:$W$361, MATCH('O5 Details by Class &amp; Accounts'!R$18, 'E2 Allocators'!$B$15:$W$15, 0),FALSE)*$F161), 0, VLOOKUP(VLOOKUP($A161, 'E4 TB Allocation Details'!$A$18:$L$217, MATCH("Demand ID", 'E4 TB Allocation Details'!$A$18:$L$18, 0),FALSE), 'E2 Allocators'!$B$15:$W$361, MATCH('O5 Details by Class &amp; Accounts'!R$18, 'E2 Allocators'!$B$15:$W$15, 0),FALSE)*$F161)</f>
        <v>0</v>
      </c>
      <c r="S161" s="1334">
        <f>IF(ISERROR(VLOOKUP(VLOOKUP($A161, 'E4 TB Allocation Details'!$A$18:$L$217, MATCH("Demand ID", 'E4 TB Allocation Details'!$A$18:$L$18, 0),FALSE), 'E2 Allocators'!$B$15:$W$361, MATCH('O5 Details by Class &amp; Accounts'!S$18, 'E2 Allocators'!$B$15:$W$15, 0),FALSE)*$F161), 0, VLOOKUP(VLOOKUP($A161, 'E4 TB Allocation Details'!$A$18:$L$217, MATCH("Demand ID", 'E4 TB Allocation Details'!$A$18:$L$18, 0),FALSE), 'E2 Allocators'!$B$15:$W$361, MATCH('O5 Details by Class &amp; Accounts'!S$18, 'E2 Allocators'!$B$15:$W$15, 0),FALSE)*$F161)</f>
        <v>0</v>
      </c>
      <c r="T161" s="1334">
        <f>IF(ISERROR(VLOOKUP(VLOOKUP($A161, 'E4 TB Allocation Details'!$A$18:$L$217, MATCH("Demand ID", 'E4 TB Allocation Details'!$A$18:$L$18, 0),FALSE), 'E2 Allocators'!$B$15:$W$361, MATCH('O5 Details by Class &amp; Accounts'!T$18, 'E2 Allocators'!$B$15:$W$15, 0),FALSE)*$F161), 0, VLOOKUP(VLOOKUP($A161, 'E4 TB Allocation Details'!$A$18:$L$217, MATCH("Demand ID", 'E4 TB Allocation Details'!$A$18:$L$18, 0),FALSE), 'E2 Allocators'!$B$15:$W$361, MATCH('O5 Details by Class &amp; Accounts'!T$18, 'E2 Allocators'!$B$15:$W$15, 0),FALSE)*$F161)</f>
        <v>0</v>
      </c>
      <c r="U161" s="1334">
        <f>IF(ISERROR(VLOOKUP(VLOOKUP($A161, 'E4 TB Allocation Details'!$A$18:$L$217, MATCH("Demand ID", 'E4 TB Allocation Details'!$A$18:$L$18, 0),FALSE), 'E2 Allocators'!$B$15:$W$361, MATCH('O5 Details by Class &amp; Accounts'!U$18, 'E2 Allocators'!$B$15:$W$15, 0),FALSE)*$F161), 0, VLOOKUP(VLOOKUP($A161, 'E4 TB Allocation Details'!$A$18:$L$217, MATCH("Demand ID", 'E4 TB Allocation Details'!$A$18:$L$18, 0),FALSE), 'E2 Allocators'!$B$15:$W$361, MATCH('O5 Details by Class &amp; Accounts'!U$18, 'E2 Allocators'!$B$15:$W$15, 0),FALSE)*$F161)</f>
        <v>0</v>
      </c>
      <c r="V161" s="1334">
        <f>IF(ISERROR(VLOOKUP(VLOOKUP($A161, 'E4 TB Allocation Details'!$A$18:$L$217, MATCH("Demand ID", 'E4 TB Allocation Details'!$A$18:$L$18, 0),FALSE), 'E2 Allocators'!$B$15:$W$361, MATCH('O5 Details by Class &amp; Accounts'!V$18, 'E2 Allocators'!$B$15:$W$15, 0),FALSE)*$F161), 0, VLOOKUP(VLOOKUP($A161, 'E4 TB Allocation Details'!$A$18:$L$217, MATCH("Demand ID", 'E4 TB Allocation Details'!$A$18:$L$18, 0),FALSE), 'E2 Allocators'!$B$15:$W$361, MATCH('O5 Details by Class &amp; Accounts'!V$18, 'E2 Allocators'!$B$15:$W$15, 0),FALSE)*$F161)</f>
        <v>0</v>
      </c>
      <c r="W161" s="1334">
        <f>IF(ISERROR(VLOOKUP(VLOOKUP($A161, 'E4 TB Allocation Details'!$A$18:$L$217, MATCH("Demand ID", 'E4 TB Allocation Details'!$A$18:$L$18, 0),FALSE), 'E2 Allocators'!$B$15:$W$361, MATCH('O5 Details by Class &amp; Accounts'!W$18, 'E2 Allocators'!$B$15:$W$15, 0),FALSE)*$F161), 0, VLOOKUP(VLOOKUP($A161, 'E4 TB Allocation Details'!$A$18:$L$217, MATCH("Demand ID", 'E4 TB Allocation Details'!$A$18:$L$18, 0),FALSE), 'E2 Allocators'!$B$15:$W$361, MATCH('O5 Details by Class &amp; Accounts'!W$18, 'E2 Allocators'!$B$15:$W$15, 0),FALSE)*$F161)</f>
        <v>0</v>
      </c>
      <c r="X161" s="1334">
        <f>IF(ISERROR(VLOOKUP(VLOOKUP($A161, 'E4 TB Allocation Details'!$A$18:$L$217, MATCH("Demand ID", 'E4 TB Allocation Details'!$A$18:$L$18, 0),FALSE), 'E2 Allocators'!$B$15:$W$361, MATCH('O5 Details by Class &amp; Accounts'!X$18, 'E2 Allocators'!$B$15:$W$15, 0),FALSE)*$F161), 0, VLOOKUP(VLOOKUP($A161, 'E4 TB Allocation Details'!$A$18:$L$217, MATCH("Demand ID", 'E4 TB Allocation Details'!$A$18:$L$18, 0),FALSE), 'E2 Allocators'!$B$15:$W$361, MATCH('O5 Details by Class &amp; Accounts'!X$18, 'E2 Allocators'!$B$15:$W$15, 0),FALSE)*$F161)</f>
        <v>0</v>
      </c>
      <c r="Y161" s="1334">
        <f>IF(ISERROR(VLOOKUP(VLOOKUP($A161, 'E4 TB Allocation Details'!$A$18:$L$217, MATCH("Demand ID", 'E4 TB Allocation Details'!$A$18:$L$18, 0),FALSE), 'E2 Allocators'!$B$15:$W$361, MATCH('O5 Details by Class &amp; Accounts'!Y$18, 'E2 Allocators'!$B$15:$W$15, 0),FALSE)*$F161), 0, VLOOKUP(VLOOKUP($A161, 'E4 TB Allocation Details'!$A$18:$L$217, MATCH("Demand ID", 'E4 TB Allocation Details'!$A$18:$L$18, 0),FALSE), 'E2 Allocators'!$B$15:$W$361, MATCH('O5 Details by Class &amp; Accounts'!Y$18, 'E2 Allocators'!$B$15:$W$15, 0),FALSE)*$F161)</f>
        <v>0</v>
      </c>
      <c r="Z161" s="1334">
        <f>IF(ISERROR(VLOOKUP(VLOOKUP($A161, 'E4 TB Allocation Details'!$A$18:$L$217, MATCH("Demand ID", 'E4 TB Allocation Details'!$A$18:$L$18, 0),FALSE), 'E2 Allocators'!$B$15:$W$361, MATCH('O5 Details by Class &amp; Accounts'!Z$18, 'E2 Allocators'!$B$15:$W$15, 0),FALSE)*$F161), 0, VLOOKUP(VLOOKUP($A161, 'E4 TB Allocation Details'!$A$18:$L$217, MATCH("Demand ID", 'E4 TB Allocation Details'!$A$18:$L$18, 0),FALSE), 'E2 Allocators'!$B$15:$W$361, MATCH('O5 Details by Class &amp; Accounts'!Z$18, 'E2 Allocators'!$B$15:$W$15, 0),FALSE)*$F161)</f>
        <v>0</v>
      </c>
      <c r="AA161" s="1334">
        <f>IF(ISERROR(VLOOKUP(VLOOKUP($A161, 'E4 TB Allocation Details'!$A$18:$L$217, MATCH("Demand ID", 'E4 TB Allocation Details'!$A$18:$L$18, 0),FALSE), 'E2 Allocators'!$B$15:$W$361, MATCH('O5 Details by Class &amp; Accounts'!AA$18, 'E2 Allocators'!$B$15:$W$15, 0),FALSE)*$F161), 0, VLOOKUP(VLOOKUP($A161, 'E4 TB Allocation Details'!$A$18:$L$217, MATCH("Demand ID", 'E4 TB Allocation Details'!$A$18:$L$18, 0),FALSE), 'E2 Allocators'!$B$15:$W$361, MATCH('O5 Details by Class &amp; Accounts'!AA$18, 'E2 Allocators'!$B$15:$W$15, 0),FALSE)*$F161)</f>
        <v>0</v>
      </c>
      <c r="AB161" s="1334">
        <f>IF(ISERROR(VLOOKUP(VLOOKUP($A161, 'E4 TB Allocation Details'!$A$18:$L$217, MATCH("Demand ID", 'E4 TB Allocation Details'!$A$18:$L$18, 0),FALSE), 'E2 Allocators'!$B$15:$W$361, MATCH('O5 Details by Class &amp; Accounts'!AB$18, 'E2 Allocators'!$B$15:$W$15, 0),FALSE)*$F161), 0, VLOOKUP(VLOOKUP($A161, 'E4 TB Allocation Details'!$A$18:$L$217, MATCH("Demand ID", 'E4 TB Allocation Details'!$A$18:$L$18, 0),FALSE), 'E2 Allocators'!$B$15:$W$361, MATCH('O5 Details by Class &amp; Accounts'!AB$18, 'E2 Allocators'!$B$15:$W$15, 0),FALSE)*$F161)</f>
        <v>0</v>
      </c>
      <c r="AC161" s="1334">
        <f t="shared" si="39"/>
        <v>0</v>
      </c>
      <c r="AD161" s="1334">
        <f>IF(ISERROR(VLOOKUP(VLOOKUP($A161, 'E4 TB Allocation Details'!$A$18:$L$217, MATCH("Customer ID", 'E4 TB Allocation Details'!$A$18:$L$18, 0),FALSE), 'E2 Allocators'!$B$15:$W$361, MATCH('O5 Details by Class &amp; Accounts'!AD$18, 'E2 Allocators'!$B$15:$W$15, 0),FALSE)*$G161), 0, VLOOKUP(VLOOKUP($A161, 'E4 TB Allocation Details'!$A$18:$L$217, MATCH("Customer ID", 'E4 TB Allocation Details'!$A$18:$L$18, 0),FALSE), 'E2 Allocators'!$B$15:$W$361, MATCH('O5 Details by Class &amp; Accounts'!AD$18, 'E2 Allocators'!$B$15:$W$15, 0),FALSE)*$G161)</f>
        <v>0</v>
      </c>
      <c r="AE161" s="1334">
        <f>IF(ISERROR(VLOOKUP(VLOOKUP($A161, 'E4 TB Allocation Details'!$A$18:$L$217, MATCH("Customer ID", 'E4 TB Allocation Details'!$A$18:$L$18, 0),FALSE), 'E2 Allocators'!$B$15:$W$361, MATCH('O5 Details by Class &amp; Accounts'!AE$18, 'E2 Allocators'!$B$15:$W$15, 0),FALSE)*$G161), 0, VLOOKUP(VLOOKUP($A161, 'E4 TB Allocation Details'!$A$18:$L$217, MATCH("Customer ID", 'E4 TB Allocation Details'!$A$18:$L$18, 0),FALSE), 'E2 Allocators'!$B$15:$W$361, MATCH('O5 Details by Class &amp; Accounts'!AE$18, 'E2 Allocators'!$B$15:$W$15, 0),FALSE)*$G161)</f>
        <v>0</v>
      </c>
      <c r="AF161" s="1334">
        <f>IF(ISERROR(VLOOKUP(VLOOKUP($A161, 'E4 TB Allocation Details'!$A$18:$L$217, MATCH("Customer ID", 'E4 TB Allocation Details'!$A$18:$L$18, 0),FALSE), 'E2 Allocators'!$B$15:$W$361, MATCH('O5 Details by Class &amp; Accounts'!AF$18, 'E2 Allocators'!$B$15:$W$15, 0),FALSE)*$G161), 0, VLOOKUP(VLOOKUP($A161, 'E4 TB Allocation Details'!$A$18:$L$217, MATCH("Customer ID", 'E4 TB Allocation Details'!$A$18:$L$18, 0),FALSE), 'E2 Allocators'!$B$15:$W$361, MATCH('O5 Details by Class &amp; Accounts'!AF$18, 'E2 Allocators'!$B$15:$W$15, 0),FALSE)*$G161)</f>
        <v>0</v>
      </c>
      <c r="AG161" s="1334">
        <f>IF(ISERROR(VLOOKUP(VLOOKUP($A161, 'E4 TB Allocation Details'!$A$18:$L$217, MATCH("Customer ID", 'E4 TB Allocation Details'!$A$18:$L$18, 0),FALSE), 'E2 Allocators'!$B$15:$W$361, MATCH('O5 Details by Class &amp; Accounts'!AG$18, 'E2 Allocators'!$B$15:$W$15, 0),FALSE)*$G161), 0, VLOOKUP(VLOOKUP($A161, 'E4 TB Allocation Details'!$A$18:$L$217, MATCH("Customer ID", 'E4 TB Allocation Details'!$A$18:$L$18, 0),FALSE), 'E2 Allocators'!$B$15:$W$361, MATCH('O5 Details by Class &amp; Accounts'!AG$18, 'E2 Allocators'!$B$15:$W$15, 0),FALSE)*$G161)</f>
        <v>0</v>
      </c>
      <c r="AH161" s="1334">
        <f>IF(ISERROR(VLOOKUP(VLOOKUP($A161, 'E4 TB Allocation Details'!$A$18:$L$217, MATCH("Customer ID", 'E4 TB Allocation Details'!$A$18:$L$18, 0),FALSE), 'E2 Allocators'!$B$15:$W$361, MATCH('O5 Details by Class &amp; Accounts'!AH$18, 'E2 Allocators'!$B$15:$W$15, 0),FALSE)*$G161), 0, VLOOKUP(VLOOKUP($A161, 'E4 TB Allocation Details'!$A$18:$L$217, MATCH("Customer ID", 'E4 TB Allocation Details'!$A$18:$L$18, 0),FALSE), 'E2 Allocators'!$B$15:$W$361, MATCH('O5 Details by Class &amp; Accounts'!AH$18, 'E2 Allocators'!$B$15:$W$15, 0),FALSE)*$G161)</f>
        <v>0</v>
      </c>
      <c r="AI161" s="1334">
        <f>IF(ISERROR(VLOOKUP(VLOOKUP($A161, 'E4 TB Allocation Details'!$A$18:$L$217, MATCH("Customer ID", 'E4 TB Allocation Details'!$A$18:$L$18, 0),FALSE), 'E2 Allocators'!$B$15:$W$361, MATCH('O5 Details by Class &amp; Accounts'!AI$18, 'E2 Allocators'!$B$15:$W$15, 0),FALSE)*$G161), 0, VLOOKUP(VLOOKUP($A161, 'E4 TB Allocation Details'!$A$18:$L$217, MATCH("Customer ID", 'E4 TB Allocation Details'!$A$18:$L$18, 0),FALSE), 'E2 Allocators'!$B$15:$W$361, MATCH('O5 Details by Class &amp; Accounts'!AI$18, 'E2 Allocators'!$B$15:$W$15, 0),FALSE)*$G161)</f>
        <v>0</v>
      </c>
      <c r="AJ161" s="1334">
        <f>IF(ISERROR(VLOOKUP(VLOOKUP($A161, 'E4 TB Allocation Details'!$A$18:$L$217, MATCH("Customer ID", 'E4 TB Allocation Details'!$A$18:$L$18, 0),FALSE), 'E2 Allocators'!$B$15:$W$361, MATCH('O5 Details by Class &amp; Accounts'!AJ$18, 'E2 Allocators'!$B$15:$W$15, 0),FALSE)*$G161), 0, VLOOKUP(VLOOKUP($A161, 'E4 TB Allocation Details'!$A$18:$L$217, MATCH("Customer ID", 'E4 TB Allocation Details'!$A$18:$L$18, 0),FALSE), 'E2 Allocators'!$B$15:$W$361, MATCH('O5 Details by Class &amp; Accounts'!AJ$18, 'E2 Allocators'!$B$15:$W$15, 0),FALSE)*$G161)</f>
        <v>0</v>
      </c>
      <c r="AK161" s="1334">
        <f>IF(ISERROR(VLOOKUP(VLOOKUP($A161, 'E4 TB Allocation Details'!$A$18:$L$217, MATCH("Customer ID", 'E4 TB Allocation Details'!$A$18:$L$18, 0),FALSE), 'E2 Allocators'!$B$15:$W$361, MATCH('O5 Details by Class &amp; Accounts'!AK$18, 'E2 Allocators'!$B$15:$W$15, 0),FALSE)*$G161), 0, VLOOKUP(VLOOKUP($A161, 'E4 TB Allocation Details'!$A$18:$L$217, MATCH("Customer ID", 'E4 TB Allocation Details'!$A$18:$L$18, 0),FALSE), 'E2 Allocators'!$B$15:$W$361, MATCH('O5 Details by Class &amp; Accounts'!AK$18, 'E2 Allocators'!$B$15:$W$15, 0),FALSE)*$G161)</f>
        <v>0</v>
      </c>
      <c r="AL161" s="1334">
        <f>IF(ISERROR(VLOOKUP(VLOOKUP($A161, 'E4 TB Allocation Details'!$A$18:$L$217, MATCH("Customer ID", 'E4 TB Allocation Details'!$A$18:$L$18, 0),FALSE), 'E2 Allocators'!$B$15:$W$361, MATCH('O5 Details by Class &amp; Accounts'!AL$18, 'E2 Allocators'!$B$15:$W$15, 0),FALSE)*$G161), 0, VLOOKUP(VLOOKUP($A161, 'E4 TB Allocation Details'!$A$18:$L$217, MATCH("Customer ID", 'E4 TB Allocation Details'!$A$18:$L$18, 0),FALSE), 'E2 Allocators'!$B$15:$W$361, MATCH('O5 Details by Class &amp; Accounts'!AL$18, 'E2 Allocators'!$B$15:$W$15, 0),FALSE)*$G161)</f>
        <v>0</v>
      </c>
      <c r="AM161" s="1334">
        <f>IF(ISERROR(VLOOKUP(VLOOKUP($A161, 'E4 TB Allocation Details'!$A$18:$L$217, MATCH("Customer ID", 'E4 TB Allocation Details'!$A$18:$L$18, 0),FALSE), 'E2 Allocators'!$B$15:$W$361, MATCH('O5 Details by Class &amp; Accounts'!AM$18, 'E2 Allocators'!$B$15:$W$15, 0),FALSE)*$G161), 0, VLOOKUP(VLOOKUP($A161, 'E4 TB Allocation Details'!$A$18:$L$217, MATCH("Customer ID", 'E4 TB Allocation Details'!$A$18:$L$18, 0),FALSE), 'E2 Allocators'!$B$15:$W$361, MATCH('O5 Details by Class &amp; Accounts'!AM$18, 'E2 Allocators'!$B$15:$W$15, 0),FALSE)*$G161)</f>
        <v>0</v>
      </c>
      <c r="AN161" s="1334">
        <f>IF(ISERROR(VLOOKUP(VLOOKUP($A161, 'E4 TB Allocation Details'!$A$18:$L$217, MATCH("Customer ID", 'E4 TB Allocation Details'!$A$18:$L$18, 0),FALSE), 'E2 Allocators'!$B$15:$W$361, MATCH('O5 Details by Class &amp; Accounts'!AN$18, 'E2 Allocators'!$B$15:$W$15, 0),FALSE)*$G161), 0, VLOOKUP(VLOOKUP($A161, 'E4 TB Allocation Details'!$A$18:$L$217, MATCH("Customer ID", 'E4 TB Allocation Details'!$A$18:$L$18, 0),FALSE), 'E2 Allocators'!$B$15:$W$361, MATCH('O5 Details by Class &amp; Accounts'!AN$18, 'E2 Allocators'!$B$15:$W$15, 0),FALSE)*$G161)</f>
        <v>0</v>
      </c>
      <c r="AO161" s="1334">
        <f>IF(ISERROR(VLOOKUP(VLOOKUP($A161, 'E4 TB Allocation Details'!$A$18:$L$217, MATCH("Customer ID", 'E4 TB Allocation Details'!$A$18:$L$18, 0),FALSE), 'E2 Allocators'!$B$15:$W$361, MATCH('O5 Details by Class &amp; Accounts'!AO$18, 'E2 Allocators'!$B$15:$W$15, 0),FALSE)*$G161), 0, VLOOKUP(VLOOKUP($A161, 'E4 TB Allocation Details'!$A$18:$L$217, MATCH("Customer ID", 'E4 TB Allocation Details'!$A$18:$L$18, 0),FALSE), 'E2 Allocators'!$B$15:$W$361, MATCH('O5 Details by Class &amp; Accounts'!AO$18, 'E2 Allocators'!$B$15:$W$15, 0),FALSE)*$G161)</f>
        <v>0</v>
      </c>
      <c r="AP161" s="1334">
        <f>IF(ISERROR(VLOOKUP(VLOOKUP($A161, 'E4 TB Allocation Details'!$A$18:$L$217, MATCH("Customer ID", 'E4 TB Allocation Details'!$A$18:$L$18, 0),FALSE), 'E2 Allocators'!$B$15:$W$361, MATCH('O5 Details by Class &amp; Accounts'!AP$18, 'E2 Allocators'!$B$15:$W$15, 0),FALSE)*$G161), 0, VLOOKUP(VLOOKUP($A161, 'E4 TB Allocation Details'!$A$18:$L$217, MATCH("Customer ID", 'E4 TB Allocation Details'!$A$18:$L$18, 0),FALSE), 'E2 Allocators'!$B$15:$W$361, MATCH('O5 Details by Class &amp; Accounts'!AP$18, 'E2 Allocators'!$B$15:$W$15, 0),FALSE)*$G161)</f>
        <v>0</v>
      </c>
      <c r="AQ161" s="1334">
        <f>IF(ISERROR(VLOOKUP(VLOOKUP($A161, 'E4 TB Allocation Details'!$A$18:$L$217, MATCH("Customer ID", 'E4 TB Allocation Details'!$A$18:$L$18, 0),FALSE), 'E2 Allocators'!$B$15:$W$361, MATCH('O5 Details by Class &amp; Accounts'!AQ$18, 'E2 Allocators'!$B$15:$W$15, 0),FALSE)*$G161), 0, VLOOKUP(VLOOKUP($A161, 'E4 TB Allocation Details'!$A$18:$L$217, MATCH("Customer ID", 'E4 TB Allocation Details'!$A$18:$L$18, 0),FALSE), 'E2 Allocators'!$B$15:$W$361, MATCH('O5 Details by Class &amp; Accounts'!AQ$18, 'E2 Allocators'!$B$15:$W$15, 0),FALSE)*$G161)</f>
        <v>0</v>
      </c>
      <c r="AR161" s="1334">
        <f>IF(ISERROR(VLOOKUP(VLOOKUP($A161, 'E4 TB Allocation Details'!$A$18:$L$217, MATCH("Customer ID", 'E4 TB Allocation Details'!$A$18:$L$18, 0),FALSE), 'E2 Allocators'!$B$15:$W$361, MATCH('O5 Details by Class &amp; Accounts'!AR$18, 'E2 Allocators'!$B$15:$W$15, 0),FALSE)*$G161), 0, VLOOKUP(VLOOKUP($A161, 'E4 TB Allocation Details'!$A$18:$L$217, MATCH("Customer ID", 'E4 TB Allocation Details'!$A$18:$L$18, 0),FALSE), 'E2 Allocators'!$B$15:$W$361, MATCH('O5 Details by Class &amp; Accounts'!AR$18, 'E2 Allocators'!$B$15:$W$15, 0),FALSE)*$G161)</f>
        <v>0</v>
      </c>
      <c r="AS161" s="1334">
        <f>IF(ISERROR(VLOOKUP(VLOOKUP($A161, 'E4 TB Allocation Details'!$A$18:$L$217, MATCH("Customer ID", 'E4 TB Allocation Details'!$A$18:$L$18, 0),FALSE), 'E2 Allocators'!$B$15:$W$361, MATCH('O5 Details by Class &amp; Accounts'!AS$18, 'E2 Allocators'!$B$15:$W$15, 0),FALSE)*$G161), 0, VLOOKUP(VLOOKUP($A161, 'E4 TB Allocation Details'!$A$18:$L$217, MATCH("Customer ID", 'E4 TB Allocation Details'!$A$18:$L$18, 0),FALSE), 'E2 Allocators'!$B$15:$W$361, MATCH('O5 Details by Class &amp; Accounts'!AS$18, 'E2 Allocators'!$B$15:$W$15, 0),FALSE)*$G161)</f>
        <v>0</v>
      </c>
      <c r="AT161" s="1334">
        <f>IF(ISERROR(VLOOKUP(VLOOKUP($A161, 'E4 TB Allocation Details'!$A$18:$L$217, MATCH("Customer ID", 'E4 TB Allocation Details'!$A$18:$L$18, 0),FALSE), 'E2 Allocators'!$B$15:$W$361, MATCH('O5 Details by Class &amp; Accounts'!AT$18, 'E2 Allocators'!$B$15:$W$15, 0),FALSE)*$G161), 0, VLOOKUP(VLOOKUP($A161, 'E4 TB Allocation Details'!$A$18:$L$217, MATCH("Customer ID", 'E4 TB Allocation Details'!$A$18:$L$18, 0),FALSE), 'E2 Allocators'!$B$15:$W$361, MATCH('O5 Details by Class &amp; Accounts'!AT$18, 'E2 Allocators'!$B$15:$W$15, 0),FALSE)*$G161)</f>
        <v>0</v>
      </c>
      <c r="AU161" s="1334">
        <f>IF(ISERROR(VLOOKUP(VLOOKUP($A161, 'E4 TB Allocation Details'!$A$18:$L$217, MATCH("Customer ID", 'E4 TB Allocation Details'!$A$18:$L$18, 0),FALSE), 'E2 Allocators'!$B$15:$W$361, MATCH('O5 Details by Class &amp; Accounts'!AU$18, 'E2 Allocators'!$B$15:$W$15, 0),FALSE)*$G161), 0, VLOOKUP(VLOOKUP($A161, 'E4 TB Allocation Details'!$A$18:$L$217, MATCH("Customer ID", 'E4 TB Allocation Details'!$A$18:$L$18, 0),FALSE), 'E2 Allocators'!$B$15:$W$361, MATCH('O5 Details by Class &amp; Accounts'!AU$18, 'E2 Allocators'!$B$15:$W$15, 0),FALSE)*$G161)</f>
        <v>0</v>
      </c>
      <c r="AV161" s="1334">
        <f>IF(ISERROR(VLOOKUP(VLOOKUP($A161, 'E4 TB Allocation Details'!$A$18:$L$217, MATCH("Customer ID", 'E4 TB Allocation Details'!$A$18:$L$18, 0),FALSE), 'E2 Allocators'!$B$15:$W$361, MATCH('O5 Details by Class &amp; Accounts'!AV$18, 'E2 Allocators'!$B$15:$W$15, 0),FALSE)*$G161), 0, VLOOKUP(VLOOKUP($A161, 'E4 TB Allocation Details'!$A$18:$L$217, MATCH("Customer ID", 'E4 TB Allocation Details'!$A$18:$L$18, 0),FALSE), 'E2 Allocators'!$B$15:$W$361, MATCH('O5 Details by Class &amp; Accounts'!AV$18, 'E2 Allocators'!$B$15:$W$15, 0),FALSE)*$G161)</f>
        <v>0</v>
      </c>
      <c r="AW161" s="1334">
        <f>IF(ISERROR(VLOOKUP(VLOOKUP($A161, 'E4 TB Allocation Details'!$A$18:$L$217, MATCH("Customer ID", 'E4 TB Allocation Details'!$A$18:$L$18, 0),FALSE), 'E2 Allocators'!$B$15:$W$361, MATCH('O5 Details by Class &amp; Accounts'!AW$18, 'E2 Allocators'!$B$15:$W$15, 0),FALSE)*$G161), 0, VLOOKUP(VLOOKUP($A161, 'E4 TB Allocation Details'!$A$18:$L$217, MATCH("Customer ID", 'E4 TB Allocation Details'!$A$18:$L$18, 0),FALSE), 'E2 Allocators'!$B$15:$W$361, MATCH('O5 Details by Class &amp; Accounts'!AW$18, 'E2 Allocators'!$B$15:$W$15, 0),FALSE)*$G161)</f>
        <v>0</v>
      </c>
      <c r="AX161" s="1334">
        <f t="shared" si="40"/>
        <v>0</v>
      </c>
      <c r="AY161" s="1334">
        <f>IF(ISERROR(VLOOKUP(VLOOKUP($A161, 'E4 TB Allocation Details'!$A$18:$L$217, MATCH("Misc ID", 'E4 TB Allocation Details'!$A$18:$L$18, 0),FALSE), 'E2 Allocators'!$B$15:$W$361, MATCH('O5 Details by Class &amp; Accounts'!AY$18, 'E2 Allocators'!$B$15:$W$15, 0),FALSE)*$E161), 0, VLOOKUP(VLOOKUP($A161, 'E4 TB Allocation Details'!$A$18:$L$217, MATCH("Misc ID", 'E4 TB Allocation Details'!$A$18:$L$18, 0),FALSE), 'E2 Allocators'!$B$15:$W$361, MATCH('O5 Details by Class &amp; Accounts'!AY$18, 'E2 Allocators'!$B$15:$W$15, 0),FALSE)*$E161)</f>
        <v>0</v>
      </c>
      <c r="AZ161" s="1334">
        <f>IF(ISERROR(VLOOKUP(VLOOKUP($A161, 'E4 TB Allocation Details'!$A$18:$L$217, MATCH("Misc ID", 'E4 TB Allocation Details'!$A$18:$L$18, 0),FALSE), 'E2 Allocators'!$B$15:$W$361, MATCH('O5 Details by Class &amp; Accounts'!AZ$18, 'E2 Allocators'!$B$15:$W$15, 0),FALSE)*$E161), 0, VLOOKUP(VLOOKUP($A161, 'E4 TB Allocation Details'!$A$18:$L$217, MATCH("Misc ID", 'E4 TB Allocation Details'!$A$18:$L$18, 0),FALSE), 'E2 Allocators'!$B$15:$W$361, MATCH('O5 Details by Class &amp; Accounts'!AZ$18, 'E2 Allocators'!$B$15:$W$15, 0),FALSE)*$E161)</f>
        <v>0</v>
      </c>
      <c r="BA161" s="1334">
        <f>IF(ISERROR(VLOOKUP(VLOOKUP($A161, 'E4 TB Allocation Details'!$A$18:$L$217, MATCH("Misc ID", 'E4 TB Allocation Details'!$A$18:$L$18, 0),FALSE), 'E2 Allocators'!$B$15:$W$361, MATCH('O5 Details by Class &amp; Accounts'!BA$18, 'E2 Allocators'!$B$15:$W$15, 0),FALSE)*$E161), 0, VLOOKUP(VLOOKUP($A161, 'E4 TB Allocation Details'!$A$18:$L$217, MATCH("Misc ID", 'E4 TB Allocation Details'!$A$18:$L$18, 0),FALSE), 'E2 Allocators'!$B$15:$W$361, MATCH('O5 Details by Class &amp; Accounts'!BA$18, 'E2 Allocators'!$B$15:$W$15, 0),FALSE)*$E161)</f>
        <v>0</v>
      </c>
      <c r="BB161" s="1334">
        <f>IF(ISERROR(VLOOKUP(VLOOKUP($A161, 'E4 TB Allocation Details'!$A$18:$L$217, MATCH("Misc ID", 'E4 TB Allocation Details'!$A$18:$L$18, 0),FALSE), 'E2 Allocators'!$B$15:$W$361, MATCH('O5 Details by Class &amp; Accounts'!BB$18, 'E2 Allocators'!$B$15:$W$15, 0),FALSE)*$E161), 0, VLOOKUP(VLOOKUP($A161, 'E4 TB Allocation Details'!$A$18:$L$217, MATCH("Misc ID", 'E4 TB Allocation Details'!$A$18:$L$18, 0),FALSE), 'E2 Allocators'!$B$15:$W$361, MATCH('O5 Details by Class &amp; Accounts'!BB$18, 'E2 Allocators'!$B$15:$W$15, 0),FALSE)*$E161)</f>
        <v>0</v>
      </c>
      <c r="BC161" s="1334">
        <f>IF(ISERROR(VLOOKUP(VLOOKUP($A161, 'E4 TB Allocation Details'!$A$18:$L$217, MATCH("Misc ID", 'E4 TB Allocation Details'!$A$18:$L$18, 0),FALSE), 'E2 Allocators'!$B$15:$W$361, MATCH('O5 Details by Class &amp; Accounts'!BC$18, 'E2 Allocators'!$B$15:$W$15, 0),FALSE)*$E161), 0, VLOOKUP(VLOOKUP($A161, 'E4 TB Allocation Details'!$A$18:$L$217, MATCH("Misc ID", 'E4 TB Allocation Details'!$A$18:$L$18, 0),FALSE), 'E2 Allocators'!$B$15:$W$361, MATCH('O5 Details by Class &amp; Accounts'!BC$18, 'E2 Allocators'!$B$15:$W$15, 0),FALSE)*$E161)</f>
        <v>0</v>
      </c>
      <c r="BD161" s="1334">
        <f>IF(ISERROR(VLOOKUP(VLOOKUP($A161, 'E4 TB Allocation Details'!$A$18:$L$217, MATCH("Misc ID", 'E4 TB Allocation Details'!$A$18:$L$18, 0),FALSE), 'E2 Allocators'!$B$15:$W$361, MATCH('O5 Details by Class &amp; Accounts'!BD$18, 'E2 Allocators'!$B$15:$W$15, 0),FALSE)*$E161), 0, VLOOKUP(VLOOKUP($A161, 'E4 TB Allocation Details'!$A$18:$L$217, MATCH("Misc ID", 'E4 TB Allocation Details'!$A$18:$L$18, 0),FALSE), 'E2 Allocators'!$B$15:$W$361, MATCH('O5 Details by Class &amp; Accounts'!BD$18, 'E2 Allocators'!$B$15:$W$15, 0),FALSE)*$E161)</f>
        <v>0</v>
      </c>
      <c r="BE161" s="1334">
        <f>IF(ISERROR(VLOOKUP(VLOOKUP($A161, 'E4 TB Allocation Details'!$A$18:$L$217, MATCH("Misc ID", 'E4 TB Allocation Details'!$A$18:$L$18, 0),FALSE), 'E2 Allocators'!$B$15:$W$361, MATCH('O5 Details by Class &amp; Accounts'!BE$18, 'E2 Allocators'!$B$15:$W$15, 0),FALSE)*$E161), 0, VLOOKUP(VLOOKUP($A161, 'E4 TB Allocation Details'!$A$18:$L$217, MATCH("Misc ID", 'E4 TB Allocation Details'!$A$18:$L$18, 0),FALSE), 'E2 Allocators'!$B$15:$W$361, MATCH('O5 Details by Class &amp; Accounts'!BE$18, 'E2 Allocators'!$B$15:$W$15, 0),FALSE)*$E161)</f>
        <v>0</v>
      </c>
      <c r="BF161" s="1334">
        <f>IF(ISERROR(VLOOKUP(VLOOKUP($A161, 'E4 TB Allocation Details'!$A$18:$L$217, MATCH("Misc ID", 'E4 TB Allocation Details'!$A$18:$L$18, 0),FALSE), 'E2 Allocators'!$B$15:$W$361, MATCH('O5 Details by Class &amp; Accounts'!BF$18, 'E2 Allocators'!$B$15:$W$15, 0),FALSE)*$E161), 0, VLOOKUP(VLOOKUP($A161, 'E4 TB Allocation Details'!$A$18:$L$217, MATCH("Misc ID", 'E4 TB Allocation Details'!$A$18:$L$18, 0),FALSE), 'E2 Allocators'!$B$15:$W$361, MATCH('O5 Details by Class &amp; Accounts'!BF$18, 'E2 Allocators'!$B$15:$W$15, 0),FALSE)*$E161)</f>
        <v>0</v>
      </c>
      <c r="BG161" s="1334">
        <f>IF(ISERROR(VLOOKUP(VLOOKUP($A161, 'E4 TB Allocation Details'!$A$18:$L$217, MATCH("Misc ID", 'E4 TB Allocation Details'!$A$18:$L$18, 0),FALSE), 'E2 Allocators'!$B$15:$W$361, MATCH('O5 Details by Class &amp; Accounts'!BG$18, 'E2 Allocators'!$B$15:$W$15, 0),FALSE)*$E161), 0, VLOOKUP(VLOOKUP($A161, 'E4 TB Allocation Details'!$A$18:$L$217, MATCH("Misc ID", 'E4 TB Allocation Details'!$A$18:$L$18, 0),FALSE), 'E2 Allocators'!$B$15:$W$361, MATCH('O5 Details by Class &amp; Accounts'!BG$18, 'E2 Allocators'!$B$15:$W$15, 0),FALSE)*$E161)</f>
        <v>0</v>
      </c>
      <c r="BH161" s="1334">
        <f>IF(ISERROR(VLOOKUP(VLOOKUP($A161, 'E4 TB Allocation Details'!$A$18:$L$217, MATCH("Misc ID", 'E4 TB Allocation Details'!$A$18:$L$18, 0),FALSE), 'E2 Allocators'!$B$15:$W$361, MATCH('O5 Details by Class &amp; Accounts'!BH$18, 'E2 Allocators'!$B$15:$W$15, 0),FALSE)*$E161), 0, VLOOKUP(VLOOKUP($A161, 'E4 TB Allocation Details'!$A$18:$L$217, MATCH("Misc ID", 'E4 TB Allocation Details'!$A$18:$L$18, 0),FALSE), 'E2 Allocators'!$B$15:$W$361, MATCH('O5 Details by Class &amp; Accounts'!BH$18, 'E2 Allocators'!$B$15:$W$15, 0),FALSE)*$E161)</f>
        <v>0</v>
      </c>
      <c r="BI161" s="1334">
        <f>IF(ISERROR(VLOOKUP(VLOOKUP($A161, 'E4 TB Allocation Details'!$A$18:$L$217, MATCH("Misc ID", 'E4 TB Allocation Details'!$A$18:$L$18, 0),FALSE), 'E2 Allocators'!$B$15:$W$361, MATCH('O5 Details by Class &amp; Accounts'!BI$18, 'E2 Allocators'!$B$15:$W$15, 0),FALSE)*$E161), 0, VLOOKUP(VLOOKUP($A161, 'E4 TB Allocation Details'!$A$18:$L$217, MATCH("Misc ID", 'E4 TB Allocation Details'!$A$18:$L$18, 0),FALSE), 'E2 Allocators'!$B$15:$W$361, MATCH('O5 Details by Class &amp; Accounts'!BI$18, 'E2 Allocators'!$B$15:$W$15, 0),FALSE)*$E161)</f>
        <v>0</v>
      </c>
      <c r="BJ161" s="1334">
        <f>IF(ISERROR(VLOOKUP(VLOOKUP($A161, 'E4 TB Allocation Details'!$A$18:$L$217, MATCH("Misc ID", 'E4 TB Allocation Details'!$A$18:$L$18, 0),FALSE), 'E2 Allocators'!$B$15:$W$361, MATCH('O5 Details by Class &amp; Accounts'!BJ$18, 'E2 Allocators'!$B$15:$W$15, 0),FALSE)*$E161), 0, VLOOKUP(VLOOKUP($A161, 'E4 TB Allocation Details'!$A$18:$L$217, MATCH("Misc ID", 'E4 TB Allocation Details'!$A$18:$L$18, 0),FALSE), 'E2 Allocators'!$B$15:$W$361, MATCH('O5 Details by Class &amp; Accounts'!BJ$18, 'E2 Allocators'!$B$15:$W$15, 0),FALSE)*$E161)</f>
        <v>0</v>
      </c>
      <c r="BK161" s="1334">
        <f>IF(ISERROR(VLOOKUP(VLOOKUP($A161, 'E4 TB Allocation Details'!$A$18:$L$217, MATCH("Misc ID", 'E4 TB Allocation Details'!$A$18:$L$18, 0),FALSE), 'E2 Allocators'!$B$15:$W$361, MATCH('O5 Details by Class &amp; Accounts'!BK$18, 'E2 Allocators'!$B$15:$W$15, 0),FALSE)*$E161), 0, VLOOKUP(VLOOKUP($A161, 'E4 TB Allocation Details'!$A$18:$L$217, MATCH("Misc ID", 'E4 TB Allocation Details'!$A$18:$L$18, 0),FALSE), 'E2 Allocators'!$B$15:$W$361, MATCH('O5 Details by Class &amp; Accounts'!BK$18, 'E2 Allocators'!$B$15:$W$15, 0),FALSE)*$E161)</f>
        <v>0</v>
      </c>
      <c r="BL161" s="1334">
        <f>IF(ISERROR(VLOOKUP(VLOOKUP($A161, 'E4 TB Allocation Details'!$A$18:$L$217, MATCH("Misc ID", 'E4 TB Allocation Details'!$A$18:$L$18, 0),FALSE), 'E2 Allocators'!$B$15:$W$361, MATCH('O5 Details by Class &amp; Accounts'!BL$18, 'E2 Allocators'!$B$15:$W$15, 0),FALSE)*$E161), 0, VLOOKUP(VLOOKUP($A161, 'E4 TB Allocation Details'!$A$18:$L$217, MATCH("Misc ID", 'E4 TB Allocation Details'!$A$18:$L$18, 0),FALSE), 'E2 Allocators'!$B$15:$W$361, MATCH('O5 Details by Class &amp; Accounts'!BL$18, 'E2 Allocators'!$B$15:$W$15, 0),FALSE)*$E161)</f>
        <v>0</v>
      </c>
      <c r="BM161" s="1334">
        <f>IF(ISERROR(VLOOKUP(VLOOKUP($A161, 'E4 TB Allocation Details'!$A$18:$L$217, MATCH("Misc ID", 'E4 TB Allocation Details'!$A$18:$L$18, 0),FALSE), 'E2 Allocators'!$B$15:$W$361, MATCH('O5 Details by Class &amp; Accounts'!BM$18, 'E2 Allocators'!$B$15:$W$15, 0),FALSE)*$E161), 0, VLOOKUP(VLOOKUP($A161, 'E4 TB Allocation Details'!$A$18:$L$217, MATCH("Misc ID", 'E4 TB Allocation Details'!$A$18:$L$18, 0),FALSE), 'E2 Allocators'!$B$15:$W$361, MATCH('O5 Details by Class &amp; Accounts'!BM$18, 'E2 Allocators'!$B$15:$W$15, 0),FALSE)*$E161)</f>
        <v>0</v>
      </c>
      <c r="BN161" s="1334">
        <f>IF(ISERROR(VLOOKUP(VLOOKUP($A161, 'E4 TB Allocation Details'!$A$18:$L$217, MATCH("Misc ID", 'E4 TB Allocation Details'!$A$18:$L$18, 0),FALSE), 'E2 Allocators'!$B$15:$W$361, MATCH('O5 Details by Class &amp; Accounts'!BN$18, 'E2 Allocators'!$B$15:$W$15, 0),FALSE)*$E161), 0, VLOOKUP(VLOOKUP($A161, 'E4 TB Allocation Details'!$A$18:$L$217, MATCH("Misc ID", 'E4 TB Allocation Details'!$A$18:$L$18, 0),FALSE), 'E2 Allocators'!$B$15:$W$361, MATCH('O5 Details by Class &amp; Accounts'!BN$18, 'E2 Allocators'!$B$15:$W$15, 0),FALSE)*$E161)</f>
        <v>0</v>
      </c>
      <c r="BO161" s="1334">
        <f>IF(ISERROR(VLOOKUP(VLOOKUP($A161, 'E4 TB Allocation Details'!$A$18:$L$217, MATCH("Misc ID", 'E4 TB Allocation Details'!$A$18:$L$18, 0),FALSE), 'E2 Allocators'!$B$15:$W$361, MATCH('O5 Details by Class &amp; Accounts'!BO$18, 'E2 Allocators'!$B$15:$W$15, 0),FALSE)*$E161), 0, VLOOKUP(VLOOKUP($A161, 'E4 TB Allocation Details'!$A$18:$L$217, MATCH("Misc ID", 'E4 TB Allocation Details'!$A$18:$L$18, 0),FALSE), 'E2 Allocators'!$B$15:$W$361, MATCH('O5 Details by Class &amp; Accounts'!BO$18, 'E2 Allocators'!$B$15:$W$15, 0),FALSE)*$E161)</f>
        <v>0</v>
      </c>
      <c r="BP161" s="1334">
        <f>IF(ISERROR(VLOOKUP(VLOOKUP($A161, 'E4 TB Allocation Details'!$A$18:$L$217, MATCH("Misc ID", 'E4 TB Allocation Details'!$A$18:$L$18, 0),FALSE), 'E2 Allocators'!$B$15:$W$361, MATCH('O5 Details by Class &amp; Accounts'!BP$18, 'E2 Allocators'!$B$15:$W$15, 0),FALSE)*$E161), 0, VLOOKUP(VLOOKUP($A161, 'E4 TB Allocation Details'!$A$18:$L$217, MATCH("Misc ID", 'E4 TB Allocation Details'!$A$18:$L$18, 0),FALSE), 'E2 Allocators'!$B$15:$W$361, MATCH('O5 Details by Class &amp; Accounts'!BP$18, 'E2 Allocators'!$B$15:$W$15, 0),FALSE)*$E161)</f>
        <v>0</v>
      </c>
      <c r="BQ161" s="1334">
        <f>IF(ISERROR(VLOOKUP(VLOOKUP($A161, 'E4 TB Allocation Details'!$A$18:$L$217, MATCH("Misc ID", 'E4 TB Allocation Details'!$A$18:$L$18, 0),FALSE), 'E2 Allocators'!$B$15:$W$361, MATCH('O5 Details by Class &amp; Accounts'!BQ$18, 'E2 Allocators'!$B$15:$W$15, 0),FALSE)*$E161), 0, VLOOKUP(VLOOKUP($A161, 'E4 TB Allocation Details'!$A$18:$L$217, MATCH("Misc ID", 'E4 TB Allocation Details'!$A$18:$L$18, 0),FALSE), 'E2 Allocators'!$B$15:$W$361, MATCH('O5 Details by Class &amp; Accounts'!BQ$18, 'E2 Allocators'!$B$15:$W$15, 0),FALSE)*$E161)</f>
        <v>0</v>
      </c>
      <c r="BR161" s="1334">
        <f>IF(ISERROR(VLOOKUP(VLOOKUP($A161, 'E4 TB Allocation Details'!$A$18:$L$217, MATCH("Misc ID", 'E4 TB Allocation Details'!$A$18:$L$18, 0),FALSE), 'E2 Allocators'!$B$15:$W$361, MATCH('O5 Details by Class &amp; Accounts'!BR$18, 'E2 Allocators'!$B$15:$W$15, 0),FALSE)*$E161), 0, VLOOKUP(VLOOKUP($A161, 'E4 TB Allocation Details'!$A$18:$L$217, MATCH("Misc ID", 'E4 TB Allocation Details'!$A$18:$L$18, 0),FALSE), 'E2 Allocators'!$B$15:$W$361, MATCH('O5 Details by Class &amp; Accounts'!BR$18, 'E2 Allocators'!$B$15:$W$15, 0),FALSE)*$E161)</f>
        <v>0</v>
      </c>
      <c r="BS161" s="1334">
        <f t="shared" si="41"/>
        <v>0</v>
      </c>
      <c r="BT161" s="1334">
        <f>IF(ISERROR(VLOOKUP(VLOOKUP($A161, 'E4 TB Allocation Details'!$A$18:$L$217, MATCH("A &amp; G ID", 'E4 TB Allocation Details'!$A$18:$L$18, 0),FALSE), 'E2 Allocators'!$B$15:$W$361, MATCH('O5 Details by Class &amp; Accounts'!BT$18, 'E2 Allocators'!$B$15:$W$15, 0),FALSE)*$E161), 0, VLOOKUP(VLOOKUP($A161, 'E4 TB Allocation Details'!$A$18:$L$217, MATCH("A &amp; G ID", 'E4 TB Allocation Details'!$A$18:$L$18, 0),FALSE), 'E2 Allocators'!$B$15:$W$361, MATCH('O5 Details by Class &amp; Accounts'!BT$18, 'E2 Allocators'!$B$15:$W$15, 0),FALSE)*$E161)</f>
        <v>0</v>
      </c>
      <c r="BU161" s="1334">
        <f>IF(ISERROR(VLOOKUP(VLOOKUP($A161, 'E4 TB Allocation Details'!$A$18:$L$217, MATCH("A &amp; G ID", 'E4 TB Allocation Details'!$A$18:$L$18, 0),FALSE), 'E2 Allocators'!$B$15:$W$361, MATCH('O5 Details by Class &amp; Accounts'!BU$18, 'E2 Allocators'!$B$15:$W$15, 0),FALSE)*$E161), 0, VLOOKUP(VLOOKUP($A161, 'E4 TB Allocation Details'!$A$18:$L$217, MATCH("A &amp; G ID", 'E4 TB Allocation Details'!$A$18:$L$18, 0),FALSE), 'E2 Allocators'!$B$15:$W$361, MATCH('O5 Details by Class &amp; Accounts'!BU$18, 'E2 Allocators'!$B$15:$W$15, 0),FALSE)*$E161)</f>
        <v>0</v>
      </c>
      <c r="BV161" s="1334">
        <f>IF(ISERROR(VLOOKUP(VLOOKUP($A161, 'E4 TB Allocation Details'!$A$18:$L$217, MATCH("A &amp; G ID", 'E4 TB Allocation Details'!$A$18:$L$18, 0),FALSE), 'E2 Allocators'!$B$15:$W$361, MATCH('O5 Details by Class &amp; Accounts'!BV$18, 'E2 Allocators'!$B$15:$W$15, 0),FALSE)*$E161), 0, VLOOKUP(VLOOKUP($A161, 'E4 TB Allocation Details'!$A$18:$L$217, MATCH("A &amp; G ID", 'E4 TB Allocation Details'!$A$18:$L$18, 0),FALSE), 'E2 Allocators'!$B$15:$W$361, MATCH('O5 Details by Class &amp; Accounts'!BV$18, 'E2 Allocators'!$B$15:$W$15, 0),FALSE)*$E161)</f>
        <v>0</v>
      </c>
      <c r="BW161" s="1334">
        <f>IF(ISERROR(VLOOKUP(VLOOKUP($A161, 'E4 TB Allocation Details'!$A$18:$L$217, MATCH("A &amp; G ID", 'E4 TB Allocation Details'!$A$18:$L$18, 0),FALSE), 'E2 Allocators'!$B$15:$W$361, MATCH('O5 Details by Class &amp; Accounts'!BW$18, 'E2 Allocators'!$B$15:$W$15, 0),FALSE)*$E161), 0, VLOOKUP(VLOOKUP($A161, 'E4 TB Allocation Details'!$A$18:$L$217, MATCH("A &amp; G ID", 'E4 TB Allocation Details'!$A$18:$L$18, 0),FALSE), 'E2 Allocators'!$B$15:$W$361, MATCH('O5 Details by Class &amp; Accounts'!BW$18, 'E2 Allocators'!$B$15:$W$15, 0),FALSE)*$E161)</f>
        <v>0</v>
      </c>
      <c r="BX161" s="1334">
        <f>IF(ISERROR(VLOOKUP(VLOOKUP($A161, 'E4 TB Allocation Details'!$A$18:$L$217, MATCH("A &amp; G ID", 'E4 TB Allocation Details'!$A$18:$L$18, 0),FALSE), 'E2 Allocators'!$B$15:$W$361, MATCH('O5 Details by Class &amp; Accounts'!BX$18, 'E2 Allocators'!$B$15:$W$15, 0),FALSE)*$E161), 0, VLOOKUP(VLOOKUP($A161, 'E4 TB Allocation Details'!$A$18:$L$217, MATCH("A &amp; G ID", 'E4 TB Allocation Details'!$A$18:$L$18, 0),FALSE), 'E2 Allocators'!$B$15:$W$361, MATCH('O5 Details by Class &amp; Accounts'!BX$18, 'E2 Allocators'!$B$15:$W$15, 0),FALSE)*$E161)</f>
        <v>0</v>
      </c>
      <c r="BY161" s="1334">
        <f>IF(ISERROR(VLOOKUP(VLOOKUP($A161, 'E4 TB Allocation Details'!$A$18:$L$217, MATCH("A &amp; G ID", 'E4 TB Allocation Details'!$A$18:$L$18, 0),FALSE), 'E2 Allocators'!$B$15:$W$361, MATCH('O5 Details by Class &amp; Accounts'!BY$18, 'E2 Allocators'!$B$15:$W$15, 0),FALSE)*$E161), 0, VLOOKUP(VLOOKUP($A161, 'E4 TB Allocation Details'!$A$18:$L$217, MATCH("A &amp; G ID", 'E4 TB Allocation Details'!$A$18:$L$18, 0),FALSE), 'E2 Allocators'!$B$15:$W$361, MATCH('O5 Details by Class &amp; Accounts'!BY$18, 'E2 Allocators'!$B$15:$W$15, 0),FALSE)*$E161)</f>
        <v>0</v>
      </c>
      <c r="BZ161" s="1334">
        <f>IF(ISERROR(VLOOKUP(VLOOKUP($A161, 'E4 TB Allocation Details'!$A$18:$L$217, MATCH("A &amp; G ID", 'E4 TB Allocation Details'!$A$18:$L$18, 0),FALSE), 'E2 Allocators'!$B$15:$W$361, MATCH('O5 Details by Class &amp; Accounts'!BZ$18, 'E2 Allocators'!$B$15:$W$15, 0),FALSE)*$E161), 0, VLOOKUP(VLOOKUP($A161, 'E4 TB Allocation Details'!$A$18:$L$217, MATCH("A &amp; G ID", 'E4 TB Allocation Details'!$A$18:$L$18, 0),FALSE), 'E2 Allocators'!$B$15:$W$361, MATCH('O5 Details by Class &amp; Accounts'!BZ$18, 'E2 Allocators'!$B$15:$W$15, 0),FALSE)*$E161)</f>
        <v>0</v>
      </c>
      <c r="CA161" s="1334">
        <f>IF(ISERROR(VLOOKUP(VLOOKUP($A161, 'E4 TB Allocation Details'!$A$18:$L$217, MATCH("A &amp; G ID", 'E4 TB Allocation Details'!$A$18:$L$18, 0),FALSE), 'E2 Allocators'!$B$15:$W$361, MATCH('O5 Details by Class &amp; Accounts'!CA$18, 'E2 Allocators'!$B$15:$W$15, 0),FALSE)*$E161), 0, VLOOKUP(VLOOKUP($A161, 'E4 TB Allocation Details'!$A$18:$L$217, MATCH("A &amp; G ID", 'E4 TB Allocation Details'!$A$18:$L$18, 0),FALSE), 'E2 Allocators'!$B$15:$W$361, MATCH('O5 Details by Class &amp; Accounts'!CA$18, 'E2 Allocators'!$B$15:$W$15, 0),FALSE)*$E161)</f>
        <v>0</v>
      </c>
      <c r="CB161" s="1334">
        <f>IF(ISERROR(VLOOKUP(VLOOKUP($A161, 'E4 TB Allocation Details'!$A$18:$L$217, MATCH("A &amp; G ID", 'E4 TB Allocation Details'!$A$18:$L$18, 0),FALSE), 'E2 Allocators'!$B$15:$W$361, MATCH('O5 Details by Class &amp; Accounts'!CB$18, 'E2 Allocators'!$B$15:$W$15, 0),FALSE)*$E161), 0, VLOOKUP(VLOOKUP($A161, 'E4 TB Allocation Details'!$A$18:$L$217, MATCH("A &amp; G ID", 'E4 TB Allocation Details'!$A$18:$L$18, 0),FALSE), 'E2 Allocators'!$B$15:$W$361, MATCH('O5 Details by Class &amp; Accounts'!CB$18, 'E2 Allocators'!$B$15:$W$15, 0),FALSE)*$E161)</f>
        <v>0</v>
      </c>
      <c r="CC161" s="1334">
        <f>IF(ISERROR(VLOOKUP(VLOOKUP($A161, 'E4 TB Allocation Details'!$A$18:$L$217, MATCH("A &amp; G ID", 'E4 TB Allocation Details'!$A$18:$L$18, 0),FALSE), 'E2 Allocators'!$B$15:$W$361, MATCH('O5 Details by Class &amp; Accounts'!CC$18, 'E2 Allocators'!$B$15:$W$15, 0),FALSE)*$E161), 0, VLOOKUP(VLOOKUP($A161, 'E4 TB Allocation Details'!$A$18:$L$217, MATCH("A &amp; G ID", 'E4 TB Allocation Details'!$A$18:$L$18, 0),FALSE), 'E2 Allocators'!$B$15:$W$361, MATCH('O5 Details by Class &amp; Accounts'!CC$18, 'E2 Allocators'!$B$15:$W$15, 0),FALSE)*$E161)</f>
        <v>0</v>
      </c>
      <c r="CD161" s="1334">
        <f>IF(ISERROR(VLOOKUP(VLOOKUP($A161, 'E4 TB Allocation Details'!$A$18:$L$217, MATCH("A &amp; G ID", 'E4 TB Allocation Details'!$A$18:$L$18, 0),FALSE), 'E2 Allocators'!$B$15:$W$361, MATCH('O5 Details by Class &amp; Accounts'!CD$18, 'E2 Allocators'!$B$15:$W$15, 0),FALSE)*$E161), 0, VLOOKUP(VLOOKUP($A161, 'E4 TB Allocation Details'!$A$18:$L$217, MATCH("A &amp; G ID", 'E4 TB Allocation Details'!$A$18:$L$18, 0),FALSE), 'E2 Allocators'!$B$15:$W$361, MATCH('O5 Details by Class &amp; Accounts'!CD$18, 'E2 Allocators'!$B$15:$W$15, 0),FALSE)*$E161)</f>
        <v>0</v>
      </c>
      <c r="CE161" s="1334">
        <f>IF(ISERROR(VLOOKUP(VLOOKUP($A161, 'E4 TB Allocation Details'!$A$18:$L$217, MATCH("A &amp; G ID", 'E4 TB Allocation Details'!$A$18:$L$18, 0),FALSE), 'E2 Allocators'!$B$15:$W$361, MATCH('O5 Details by Class &amp; Accounts'!CE$18, 'E2 Allocators'!$B$15:$W$15, 0),FALSE)*$E161), 0, VLOOKUP(VLOOKUP($A161, 'E4 TB Allocation Details'!$A$18:$L$217, MATCH("A &amp; G ID", 'E4 TB Allocation Details'!$A$18:$L$18, 0),FALSE), 'E2 Allocators'!$B$15:$W$361, MATCH('O5 Details by Class &amp; Accounts'!CE$18, 'E2 Allocators'!$B$15:$W$15, 0),FALSE)*$E161)</f>
        <v>0</v>
      </c>
      <c r="CF161" s="1334">
        <f>IF(ISERROR(VLOOKUP(VLOOKUP($A161, 'E4 TB Allocation Details'!$A$18:$L$217, MATCH("A &amp; G ID", 'E4 TB Allocation Details'!$A$18:$L$18, 0),FALSE), 'E2 Allocators'!$B$15:$W$361, MATCH('O5 Details by Class &amp; Accounts'!CF$18, 'E2 Allocators'!$B$15:$W$15, 0),FALSE)*$E161), 0, VLOOKUP(VLOOKUP($A161, 'E4 TB Allocation Details'!$A$18:$L$217, MATCH("A &amp; G ID", 'E4 TB Allocation Details'!$A$18:$L$18, 0),FALSE), 'E2 Allocators'!$B$15:$W$361, MATCH('O5 Details by Class &amp; Accounts'!CF$18, 'E2 Allocators'!$B$15:$W$15, 0),FALSE)*$E161)</f>
        <v>0</v>
      </c>
      <c r="CG161" s="1334">
        <f>IF(ISERROR(VLOOKUP(VLOOKUP($A161, 'E4 TB Allocation Details'!$A$18:$L$217, MATCH("A &amp; G ID", 'E4 TB Allocation Details'!$A$18:$L$18, 0),FALSE), 'E2 Allocators'!$B$15:$W$361, MATCH('O5 Details by Class &amp; Accounts'!CG$18, 'E2 Allocators'!$B$15:$W$15, 0),FALSE)*$E161), 0, VLOOKUP(VLOOKUP($A161, 'E4 TB Allocation Details'!$A$18:$L$217, MATCH("A &amp; G ID", 'E4 TB Allocation Details'!$A$18:$L$18, 0),FALSE), 'E2 Allocators'!$B$15:$W$361, MATCH('O5 Details by Class &amp; Accounts'!CG$18, 'E2 Allocators'!$B$15:$W$15, 0),FALSE)*$E161)</f>
        <v>0</v>
      </c>
      <c r="CH161" s="1334">
        <f>IF(ISERROR(VLOOKUP(VLOOKUP($A161, 'E4 TB Allocation Details'!$A$18:$L$217, MATCH("A &amp; G ID", 'E4 TB Allocation Details'!$A$18:$L$18, 0),FALSE), 'E2 Allocators'!$B$15:$W$361, MATCH('O5 Details by Class &amp; Accounts'!CH$18, 'E2 Allocators'!$B$15:$W$15, 0),FALSE)*$E161), 0, VLOOKUP(VLOOKUP($A161, 'E4 TB Allocation Details'!$A$18:$L$217, MATCH("A &amp; G ID", 'E4 TB Allocation Details'!$A$18:$L$18, 0),FALSE), 'E2 Allocators'!$B$15:$W$361, MATCH('O5 Details by Class &amp; Accounts'!CH$18, 'E2 Allocators'!$B$15:$W$15, 0),FALSE)*$E161)</f>
        <v>0</v>
      </c>
      <c r="CI161" s="1334">
        <f>IF(ISERROR(VLOOKUP(VLOOKUP($A161, 'E4 TB Allocation Details'!$A$18:$L$217, MATCH("A &amp; G ID", 'E4 TB Allocation Details'!$A$18:$L$18, 0),FALSE), 'E2 Allocators'!$B$15:$W$361, MATCH('O5 Details by Class &amp; Accounts'!CI$18, 'E2 Allocators'!$B$15:$W$15, 0),FALSE)*$E161), 0, VLOOKUP(VLOOKUP($A161, 'E4 TB Allocation Details'!$A$18:$L$217, MATCH("A &amp; G ID", 'E4 TB Allocation Details'!$A$18:$L$18, 0),FALSE), 'E2 Allocators'!$B$15:$W$361, MATCH('O5 Details by Class &amp; Accounts'!CI$18, 'E2 Allocators'!$B$15:$W$15, 0),FALSE)*$E161)</f>
        <v>0</v>
      </c>
      <c r="CJ161" s="1334">
        <f>IF(ISERROR(VLOOKUP(VLOOKUP($A161, 'E4 TB Allocation Details'!$A$18:$L$217, MATCH("A &amp; G ID", 'E4 TB Allocation Details'!$A$18:$L$18, 0),FALSE), 'E2 Allocators'!$B$15:$W$361, MATCH('O5 Details by Class &amp; Accounts'!CJ$18, 'E2 Allocators'!$B$15:$W$15, 0),FALSE)*$E161), 0, VLOOKUP(VLOOKUP($A161, 'E4 TB Allocation Details'!$A$18:$L$217, MATCH("A &amp; G ID", 'E4 TB Allocation Details'!$A$18:$L$18, 0),FALSE), 'E2 Allocators'!$B$15:$W$361, MATCH('O5 Details by Class &amp; Accounts'!CJ$18, 'E2 Allocators'!$B$15:$W$15, 0),FALSE)*$E161)</f>
        <v>0</v>
      </c>
      <c r="CK161" s="1334">
        <f>IF(ISERROR(VLOOKUP(VLOOKUP($A161, 'E4 TB Allocation Details'!$A$18:$L$217, MATCH("A &amp; G ID", 'E4 TB Allocation Details'!$A$18:$L$18, 0),FALSE), 'E2 Allocators'!$B$15:$W$361, MATCH('O5 Details by Class &amp; Accounts'!CK$18, 'E2 Allocators'!$B$15:$W$15, 0),FALSE)*$E161), 0, VLOOKUP(VLOOKUP($A161, 'E4 TB Allocation Details'!$A$18:$L$217, MATCH("A &amp; G ID", 'E4 TB Allocation Details'!$A$18:$L$18, 0),FALSE), 'E2 Allocators'!$B$15:$W$361, MATCH('O5 Details by Class &amp; Accounts'!CK$18, 'E2 Allocators'!$B$15:$W$15, 0),FALSE)*$E161)</f>
        <v>0</v>
      </c>
      <c r="CL161" s="1334">
        <f>IF(ISERROR(VLOOKUP(VLOOKUP($A161, 'E4 TB Allocation Details'!$A$18:$L$217, MATCH("A &amp; G ID", 'E4 TB Allocation Details'!$A$18:$L$18, 0),FALSE), 'E2 Allocators'!$B$15:$W$361, MATCH('O5 Details by Class &amp; Accounts'!CL$18, 'E2 Allocators'!$B$15:$W$15, 0),FALSE)*$E161), 0, VLOOKUP(VLOOKUP($A161, 'E4 TB Allocation Details'!$A$18:$L$217, MATCH("A &amp; G ID", 'E4 TB Allocation Details'!$A$18:$L$18, 0),FALSE), 'E2 Allocators'!$B$15:$W$361, MATCH('O5 Details by Class &amp; Accounts'!CL$18, 'E2 Allocators'!$B$15:$W$15, 0),FALSE)*$E161)</f>
        <v>0</v>
      </c>
      <c r="CM161" s="1334">
        <f>IF(ISERROR(VLOOKUP(VLOOKUP($A161, 'E4 TB Allocation Details'!$A$18:$L$217, MATCH("A &amp; G ID", 'E4 TB Allocation Details'!$A$18:$L$18, 0),FALSE), 'E2 Allocators'!$B$15:$W$361, MATCH('O5 Details by Class &amp; Accounts'!CM$18, 'E2 Allocators'!$B$15:$W$15, 0),FALSE)*$E161), 0, VLOOKUP(VLOOKUP($A161, 'E4 TB Allocation Details'!$A$18:$L$217, MATCH("A &amp; G ID", 'E4 TB Allocation Details'!$A$18:$L$18, 0),FALSE), 'E2 Allocators'!$B$15:$W$361, MATCH('O5 Details by Class &amp; Accounts'!CM$18, 'E2 Allocators'!$B$15:$W$15, 0),FALSE)*$E161)</f>
        <v>0</v>
      </c>
      <c r="CN161" s="1334">
        <f t="shared" si="42"/>
        <v>0</v>
      </c>
      <c r="CO161" s="1670">
        <f t="shared" si="43"/>
        <v>0</v>
      </c>
      <c r="CQ161" s="1926">
        <v>1840</v>
      </c>
    </row>
    <row r="162" spans="1:95" s="64" customFormat="1" ht="25.5" x14ac:dyDescent="0.2">
      <c r="A162" s="1102">
        <v>5150</v>
      </c>
      <c r="B162" s="1101" t="s">
        <v>12</v>
      </c>
      <c r="C162" s="1667">
        <f>IF(ISERROR(VLOOKUP($A162,'I3 TB Data'!$A$20:$H$465,MATCH('O5 Details by Class &amp; Accounts'!$C$18, 'I3 TB Data'!$A$20:$H$20,0),0)), 0, VLOOKUP($A162,'I3 TB Data'!$A$20:$H$465,MATCH('O5 Details by Class &amp; Accounts'!$C$18,'I3 TB Data'!$A$20:$H$20,0),0))</f>
        <v>19200</v>
      </c>
      <c r="D162" s="1668"/>
      <c r="E162" s="1667">
        <f t="shared" si="44"/>
        <v>19200</v>
      </c>
      <c r="F162" s="1669">
        <f>IF(ISERROR(VLOOKUP($A162, 'E1 Categorization'!A33:E123, MATCH("Customer Component", 'E1 Categorization'!$A$33:$E$33,0), 0)), 0, IF(VLOOKUP($A162, 'E1 Categorization'!A33:E123, MATCH("Customer Component", 'E1 Categorization'!$A$33:$E$33,0), 0)=0, 'O5 Details by Class &amp; Accounts'!$E162, IF(AND(VLOOKUP($A162, 'E1 Categorization'!A33:E123, MATCH("Customer Component", 'E1 Categorization'!$A$33:$E$33,0), 0) &gt;0, VLOOKUP($A162, 'E1 Categorization'!A33:E123, MATCH("Customer Component", 'E1 Categorization'!$A$33:$E$33,0), 0)&lt;1), 'O5 Details by Class &amp; Accounts'!$E162*(1-VLOOKUP($A162, 'E1 Categorization'!A33:E123, MATCH("Customer Component", 'E1 Categorization'!$A$33:$E$33,0), 0)), 0)))</f>
        <v>11520</v>
      </c>
      <c r="G162" s="1669">
        <f>IF(ISERROR(VLOOKUP($A162, 'E1 Categorization'!A33:E123, MATCH("Customer Component", 'E1 Categorization'!$A$33:$E$33,0), 0)),0, IF(VLOOKUP($A162, 'E1 Categorization'!A33:E123, MATCH("Customer Component", 'E1 Categorization'!$A$33:$E$33,0), 0)=0, 0, IF(AND(VLOOKUP($A162, 'E1 Categorization'!A33:E123, MATCH("Customer Component", 'E1 Categorization'!$A$33:$E$33,0), 0) &gt;0, VLOOKUP($A162, 'E1 Categorization'!A33:E123, MATCH("Customer Component", 'E1 Categorization'!$A$33:$E$33,0), 0)&lt;1), 'O5 Details by Class &amp; Accounts'!$E162*(VLOOKUP($A162, 'E1 Categorization'!A33:E123, MATCH("Customer Component", 'E1 Categorization'!$A$33:$E$33,0), 0)), 'O5 Details by Class &amp; Accounts'!$E162)))</f>
        <v>7680</v>
      </c>
      <c r="H162" s="1334">
        <f t="shared" si="38"/>
        <v>19200</v>
      </c>
      <c r="I162" s="1334">
        <f>IF(ISERROR(VLOOKUP(VLOOKUP($A162, 'E4 TB Allocation Details'!$A$18:$L$217, MATCH("Demand ID", 'E4 TB Allocation Details'!$A$18:$L$18, 0),FALSE), 'E2 Allocators'!$B$15:$W$361, MATCH('O5 Details by Class &amp; Accounts'!I$18, 'E2 Allocators'!$B$15:$W$15, 0),FALSE)*$F162), 0, VLOOKUP(VLOOKUP($A162, 'E4 TB Allocation Details'!$A$18:$L$217, MATCH("Demand ID", 'E4 TB Allocation Details'!$A$18:$L$18, 0),FALSE), 'E2 Allocators'!$B$15:$W$361, MATCH('O5 Details by Class &amp; Accounts'!I$18, 'E2 Allocators'!$B$15:$W$15, 0),FALSE)*$F162)</f>
        <v>4885.5326064078472</v>
      </c>
      <c r="J162" s="1334">
        <f>IF(ISERROR(VLOOKUP(VLOOKUP($A162, 'E4 TB Allocation Details'!$A$18:$L$217, MATCH("Demand ID", 'E4 TB Allocation Details'!$A$18:$L$18, 0),FALSE), 'E2 Allocators'!$B$15:$W$361, MATCH('O5 Details by Class &amp; Accounts'!J$18, 'E2 Allocators'!$B$15:$W$15, 0),FALSE)*$F162), 0, VLOOKUP(VLOOKUP($A162, 'E4 TB Allocation Details'!$A$18:$L$217, MATCH("Demand ID", 'E4 TB Allocation Details'!$A$18:$L$18, 0),FALSE), 'E2 Allocators'!$B$15:$W$361, MATCH('O5 Details by Class &amp; Accounts'!J$18, 'E2 Allocators'!$B$15:$W$15, 0),FALSE)*$F162)</f>
        <v>1685.568791687416</v>
      </c>
      <c r="K162" s="1334">
        <f>IF(ISERROR(VLOOKUP(VLOOKUP($A162, 'E4 TB Allocation Details'!$A$18:$L$217, MATCH("Demand ID", 'E4 TB Allocation Details'!$A$18:$L$18, 0),FALSE), 'E2 Allocators'!$B$15:$W$361, MATCH('O5 Details by Class &amp; Accounts'!K$18, 'E2 Allocators'!$B$15:$W$15, 0),FALSE)*$F162), 0, VLOOKUP(VLOOKUP($A162, 'E4 TB Allocation Details'!$A$18:$L$217, MATCH("Demand ID", 'E4 TB Allocation Details'!$A$18:$L$18, 0),FALSE), 'E2 Allocators'!$B$15:$W$361, MATCH('O5 Details by Class &amp; Accounts'!K$18, 'E2 Allocators'!$B$15:$W$15, 0),FALSE)*$F162)</f>
        <v>3370.7789271851334</v>
      </c>
      <c r="L162" s="1334">
        <f>IF(ISERROR(VLOOKUP(VLOOKUP($A162, 'E4 TB Allocation Details'!$A$18:$L$217, MATCH("Demand ID", 'E4 TB Allocation Details'!$A$18:$L$18, 0),FALSE), 'E2 Allocators'!$B$15:$W$361, MATCH('O5 Details by Class &amp; Accounts'!L$18, 'E2 Allocators'!$B$15:$W$15, 0),FALSE)*$F162), 0, VLOOKUP(VLOOKUP($A162, 'E4 TB Allocation Details'!$A$18:$L$217, MATCH("Demand ID", 'E4 TB Allocation Details'!$A$18:$L$18, 0),FALSE), 'E2 Allocators'!$B$15:$W$361, MATCH('O5 Details by Class &amp; Accounts'!L$18, 'E2 Allocators'!$B$15:$W$15, 0),FALSE)*$F162)</f>
        <v>0</v>
      </c>
      <c r="M162" s="1334">
        <f>IF(ISERROR(VLOOKUP(VLOOKUP($A162, 'E4 TB Allocation Details'!$A$18:$L$217, MATCH("Demand ID", 'E4 TB Allocation Details'!$A$18:$L$18, 0),FALSE), 'E2 Allocators'!$B$15:$W$361, MATCH('O5 Details by Class &amp; Accounts'!M$18, 'E2 Allocators'!$B$15:$W$15, 0),FALSE)*$F162), 0, VLOOKUP(VLOOKUP($A162, 'E4 TB Allocation Details'!$A$18:$L$217, MATCH("Demand ID", 'E4 TB Allocation Details'!$A$18:$L$18, 0),FALSE), 'E2 Allocators'!$B$15:$W$361, MATCH('O5 Details by Class &amp; Accounts'!M$18, 'E2 Allocators'!$B$15:$W$15, 0),FALSE)*$F162)</f>
        <v>720.00947157421194</v>
      </c>
      <c r="N162" s="1334">
        <f>IF(ISERROR(VLOOKUP(VLOOKUP($A162, 'E4 TB Allocation Details'!$A$18:$L$217, MATCH("Demand ID", 'E4 TB Allocation Details'!$A$18:$L$18, 0),FALSE), 'E2 Allocators'!$B$15:$W$361, MATCH('O5 Details by Class &amp; Accounts'!N$18, 'E2 Allocators'!$B$15:$W$15, 0),FALSE)*$F162), 0, VLOOKUP(VLOOKUP($A162, 'E4 TB Allocation Details'!$A$18:$L$217, MATCH("Demand ID", 'E4 TB Allocation Details'!$A$18:$L$18, 0),FALSE), 'E2 Allocators'!$B$15:$W$361, MATCH('O5 Details by Class &amp; Accounts'!N$18, 'E2 Allocators'!$B$15:$W$15, 0),FALSE)*$F162)</f>
        <v>836.29038063281394</v>
      </c>
      <c r="O162" s="1334">
        <f>IF(ISERROR(VLOOKUP(VLOOKUP($A162, 'E4 TB Allocation Details'!$A$18:$L$217, MATCH("Demand ID", 'E4 TB Allocation Details'!$A$18:$L$18, 0),FALSE), 'E2 Allocators'!$B$15:$W$361, MATCH('O5 Details by Class &amp; Accounts'!O$18, 'E2 Allocators'!$B$15:$W$15, 0),FALSE)*$F162), 0, VLOOKUP(VLOOKUP($A162, 'E4 TB Allocation Details'!$A$18:$L$217, MATCH("Demand ID", 'E4 TB Allocation Details'!$A$18:$L$18, 0),FALSE), 'E2 Allocators'!$B$15:$W$361, MATCH('O5 Details by Class &amp; Accounts'!O$18, 'E2 Allocators'!$B$15:$W$15, 0),FALSE)*$F162)</f>
        <v>0</v>
      </c>
      <c r="P162" s="1334">
        <f>IF(ISERROR(VLOOKUP(VLOOKUP($A162, 'E4 TB Allocation Details'!$A$18:$L$217, MATCH("Demand ID", 'E4 TB Allocation Details'!$A$18:$L$18, 0),FALSE), 'E2 Allocators'!$B$15:$W$361, MATCH('O5 Details by Class &amp; Accounts'!P$18, 'E2 Allocators'!$B$15:$W$15, 0),FALSE)*$F162), 0, VLOOKUP(VLOOKUP($A162, 'E4 TB Allocation Details'!$A$18:$L$217, MATCH("Demand ID", 'E4 TB Allocation Details'!$A$18:$L$18, 0),FALSE), 'E2 Allocators'!$B$15:$W$361, MATCH('O5 Details by Class &amp; Accounts'!P$18, 'E2 Allocators'!$B$15:$W$15, 0),FALSE)*$F162)</f>
        <v>1.9055804646569521</v>
      </c>
      <c r="Q162" s="1334">
        <f>IF(ISERROR(VLOOKUP(VLOOKUP($A162, 'E4 TB Allocation Details'!$A$18:$L$217, MATCH("Demand ID", 'E4 TB Allocation Details'!$A$18:$L$18, 0),FALSE), 'E2 Allocators'!$B$15:$W$361, MATCH('O5 Details by Class &amp; Accounts'!Q$18, 'E2 Allocators'!$B$15:$W$15, 0),FALSE)*$F162), 0, VLOOKUP(VLOOKUP($A162, 'E4 TB Allocation Details'!$A$18:$L$217, MATCH("Demand ID", 'E4 TB Allocation Details'!$A$18:$L$18, 0),FALSE), 'E2 Allocators'!$B$15:$W$361, MATCH('O5 Details by Class &amp; Accounts'!Q$18, 'E2 Allocators'!$B$15:$W$15, 0),FALSE)*$F162)</f>
        <v>19.914242047920567</v>
      </c>
      <c r="R162" s="1334">
        <f>IF(ISERROR(VLOOKUP(VLOOKUP($A162, 'E4 TB Allocation Details'!$A$18:$L$217, MATCH("Demand ID", 'E4 TB Allocation Details'!$A$18:$L$18, 0),FALSE), 'E2 Allocators'!$B$15:$W$361, MATCH('O5 Details by Class &amp; Accounts'!R$18, 'E2 Allocators'!$B$15:$W$15, 0),FALSE)*$F162), 0, VLOOKUP(VLOOKUP($A162, 'E4 TB Allocation Details'!$A$18:$L$217, MATCH("Demand ID", 'E4 TB Allocation Details'!$A$18:$L$18, 0),FALSE), 'E2 Allocators'!$B$15:$W$361, MATCH('O5 Details by Class &amp; Accounts'!R$18, 'E2 Allocators'!$B$15:$W$15, 0),FALSE)*$F162)</f>
        <v>0</v>
      </c>
      <c r="S162" s="1334">
        <f>IF(ISERROR(VLOOKUP(VLOOKUP($A162, 'E4 TB Allocation Details'!$A$18:$L$217, MATCH("Demand ID", 'E4 TB Allocation Details'!$A$18:$L$18, 0),FALSE), 'E2 Allocators'!$B$15:$W$361, MATCH('O5 Details by Class &amp; Accounts'!S$18, 'E2 Allocators'!$B$15:$W$15, 0),FALSE)*$F162), 0, VLOOKUP(VLOOKUP($A162, 'E4 TB Allocation Details'!$A$18:$L$217, MATCH("Demand ID", 'E4 TB Allocation Details'!$A$18:$L$18, 0),FALSE), 'E2 Allocators'!$B$15:$W$361, MATCH('O5 Details by Class &amp; Accounts'!S$18, 'E2 Allocators'!$B$15:$W$15, 0),FALSE)*$F162)</f>
        <v>0</v>
      </c>
      <c r="T162" s="1334">
        <f>IF(ISERROR(VLOOKUP(VLOOKUP($A162, 'E4 TB Allocation Details'!$A$18:$L$217, MATCH("Demand ID", 'E4 TB Allocation Details'!$A$18:$L$18, 0),FALSE), 'E2 Allocators'!$B$15:$W$361, MATCH('O5 Details by Class &amp; Accounts'!T$18, 'E2 Allocators'!$B$15:$W$15, 0),FALSE)*$F162), 0, VLOOKUP(VLOOKUP($A162, 'E4 TB Allocation Details'!$A$18:$L$217, MATCH("Demand ID", 'E4 TB Allocation Details'!$A$18:$L$18, 0),FALSE), 'E2 Allocators'!$B$15:$W$361, MATCH('O5 Details by Class &amp; Accounts'!T$18, 'E2 Allocators'!$B$15:$W$15, 0),FALSE)*$F162)</f>
        <v>0</v>
      </c>
      <c r="U162" s="1334">
        <f>IF(ISERROR(VLOOKUP(VLOOKUP($A162, 'E4 TB Allocation Details'!$A$18:$L$217, MATCH("Demand ID", 'E4 TB Allocation Details'!$A$18:$L$18, 0),FALSE), 'E2 Allocators'!$B$15:$W$361, MATCH('O5 Details by Class &amp; Accounts'!U$18, 'E2 Allocators'!$B$15:$W$15, 0),FALSE)*$F162), 0, VLOOKUP(VLOOKUP($A162, 'E4 TB Allocation Details'!$A$18:$L$217, MATCH("Demand ID", 'E4 TB Allocation Details'!$A$18:$L$18, 0),FALSE), 'E2 Allocators'!$B$15:$W$361, MATCH('O5 Details by Class &amp; Accounts'!U$18, 'E2 Allocators'!$B$15:$W$15, 0),FALSE)*$F162)</f>
        <v>0</v>
      </c>
      <c r="V162" s="1334">
        <f>IF(ISERROR(VLOOKUP(VLOOKUP($A162, 'E4 TB Allocation Details'!$A$18:$L$217, MATCH("Demand ID", 'E4 TB Allocation Details'!$A$18:$L$18, 0),FALSE), 'E2 Allocators'!$B$15:$W$361, MATCH('O5 Details by Class &amp; Accounts'!V$18, 'E2 Allocators'!$B$15:$W$15, 0),FALSE)*$F162), 0, VLOOKUP(VLOOKUP($A162, 'E4 TB Allocation Details'!$A$18:$L$217, MATCH("Demand ID", 'E4 TB Allocation Details'!$A$18:$L$18, 0),FALSE), 'E2 Allocators'!$B$15:$W$361, MATCH('O5 Details by Class &amp; Accounts'!V$18, 'E2 Allocators'!$B$15:$W$15, 0),FALSE)*$F162)</f>
        <v>0</v>
      </c>
      <c r="W162" s="1334">
        <f>IF(ISERROR(VLOOKUP(VLOOKUP($A162, 'E4 TB Allocation Details'!$A$18:$L$217, MATCH("Demand ID", 'E4 TB Allocation Details'!$A$18:$L$18, 0),FALSE), 'E2 Allocators'!$B$15:$W$361, MATCH('O5 Details by Class &amp; Accounts'!W$18, 'E2 Allocators'!$B$15:$W$15, 0),FALSE)*$F162), 0, VLOOKUP(VLOOKUP($A162, 'E4 TB Allocation Details'!$A$18:$L$217, MATCH("Demand ID", 'E4 TB Allocation Details'!$A$18:$L$18, 0),FALSE), 'E2 Allocators'!$B$15:$W$361, MATCH('O5 Details by Class &amp; Accounts'!W$18, 'E2 Allocators'!$B$15:$W$15, 0),FALSE)*$F162)</f>
        <v>0</v>
      </c>
      <c r="X162" s="1334">
        <f>IF(ISERROR(VLOOKUP(VLOOKUP($A162, 'E4 TB Allocation Details'!$A$18:$L$217, MATCH("Demand ID", 'E4 TB Allocation Details'!$A$18:$L$18, 0),FALSE), 'E2 Allocators'!$B$15:$W$361, MATCH('O5 Details by Class &amp; Accounts'!X$18, 'E2 Allocators'!$B$15:$W$15, 0),FALSE)*$F162), 0, VLOOKUP(VLOOKUP($A162, 'E4 TB Allocation Details'!$A$18:$L$217, MATCH("Demand ID", 'E4 TB Allocation Details'!$A$18:$L$18, 0),FALSE), 'E2 Allocators'!$B$15:$W$361, MATCH('O5 Details by Class &amp; Accounts'!X$18, 'E2 Allocators'!$B$15:$W$15, 0),FALSE)*$F162)</f>
        <v>0</v>
      </c>
      <c r="Y162" s="1334">
        <f>IF(ISERROR(VLOOKUP(VLOOKUP($A162, 'E4 TB Allocation Details'!$A$18:$L$217, MATCH("Demand ID", 'E4 TB Allocation Details'!$A$18:$L$18, 0),FALSE), 'E2 Allocators'!$B$15:$W$361, MATCH('O5 Details by Class &amp; Accounts'!Y$18, 'E2 Allocators'!$B$15:$W$15, 0),FALSE)*$F162), 0, VLOOKUP(VLOOKUP($A162, 'E4 TB Allocation Details'!$A$18:$L$217, MATCH("Demand ID", 'E4 TB Allocation Details'!$A$18:$L$18, 0),FALSE), 'E2 Allocators'!$B$15:$W$361, MATCH('O5 Details by Class &amp; Accounts'!Y$18, 'E2 Allocators'!$B$15:$W$15, 0),FALSE)*$F162)</f>
        <v>0</v>
      </c>
      <c r="Z162" s="1334">
        <f>IF(ISERROR(VLOOKUP(VLOOKUP($A162, 'E4 TB Allocation Details'!$A$18:$L$217, MATCH("Demand ID", 'E4 TB Allocation Details'!$A$18:$L$18, 0),FALSE), 'E2 Allocators'!$B$15:$W$361, MATCH('O5 Details by Class &amp; Accounts'!Z$18, 'E2 Allocators'!$B$15:$W$15, 0),FALSE)*$F162), 0, VLOOKUP(VLOOKUP($A162, 'E4 TB Allocation Details'!$A$18:$L$217, MATCH("Demand ID", 'E4 TB Allocation Details'!$A$18:$L$18, 0),FALSE), 'E2 Allocators'!$B$15:$W$361, MATCH('O5 Details by Class &amp; Accounts'!Z$18, 'E2 Allocators'!$B$15:$W$15, 0),FALSE)*$F162)</f>
        <v>0</v>
      </c>
      <c r="AA162" s="1334">
        <f>IF(ISERROR(VLOOKUP(VLOOKUP($A162, 'E4 TB Allocation Details'!$A$18:$L$217, MATCH("Demand ID", 'E4 TB Allocation Details'!$A$18:$L$18, 0),FALSE), 'E2 Allocators'!$B$15:$W$361, MATCH('O5 Details by Class &amp; Accounts'!AA$18, 'E2 Allocators'!$B$15:$W$15, 0),FALSE)*$F162), 0, VLOOKUP(VLOOKUP($A162, 'E4 TB Allocation Details'!$A$18:$L$217, MATCH("Demand ID", 'E4 TB Allocation Details'!$A$18:$L$18, 0),FALSE), 'E2 Allocators'!$B$15:$W$361, MATCH('O5 Details by Class &amp; Accounts'!AA$18, 'E2 Allocators'!$B$15:$W$15, 0),FALSE)*$F162)</f>
        <v>0</v>
      </c>
      <c r="AB162" s="1334">
        <f>IF(ISERROR(VLOOKUP(VLOOKUP($A162, 'E4 TB Allocation Details'!$A$18:$L$217, MATCH("Demand ID", 'E4 TB Allocation Details'!$A$18:$L$18, 0),FALSE), 'E2 Allocators'!$B$15:$W$361, MATCH('O5 Details by Class &amp; Accounts'!AB$18, 'E2 Allocators'!$B$15:$W$15, 0),FALSE)*$F162), 0, VLOOKUP(VLOOKUP($A162, 'E4 TB Allocation Details'!$A$18:$L$217, MATCH("Demand ID", 'E4 TB Allocation Details'!$A$18:$L$18, 0),FALSE), 'E2 Allocators'!$B$15:$W$361, MATCH('O5 Details by Class &amp; Accounts'!AB$18, 'E2 Allocators'!$B$15:$W$15, 0),FALSE)*$F162)</f>
        <v>0</v>
      </c>
      <c r="AC162" s="1334">
        <f t="shared" si="39"/>
        <v>11520</v>
      </c>
      <c r="AD162" s="1334">
        <f>IF(ISERROR(VLOOKUP(VLOOKUP($A162, 'E4 TB Allocation Details'!$A$18:$L$217, MATCH("Customer ID", 'E4 TB Allocation Details'!$A$18:$L$18, 0),FALSE), 'E2 Allocators'!$B$15:$W$361, MATCH('O5 Details by Class &amp; Accounts'!AD$18, 'E2 Allocators'!$B$15:$W$15, 0),FALSE)*$G162), 0, VLOOKUP(VLOOKUP($A162, 'E4 TB Allocation Details'!$A$18:$L$217, MATCH("Customer ID", 'E4 TB Allocation Details'!$A$18:$L$18, 0),FALSE), 'E2 Allocators'!$B$15:$W$361, MATCH('O5 Details by Class &amp; Accounts'!AD$18, 'E2 Allocators'!$B$15:$W$15, 0),FALSE)*$G162)</f>
        <v>5604.1730596087209</v>
      </c>
      <c r="AE162" s="1334">
        <f>IF(ISERROR(VLOOKUP(VLOOKUP($A162, 'E4 TB Allocation Details'!$A$18:$L$217, MATCH("Customer ID", 'E4 TB Allocation Details'!$A$18:$L$18, 0),FALSE), 'E2 Allocators'!$B$15:$W$361, MATCH('O5 Details by Class &amp; Accounts'!AE$18, 'E2 Allocators'!$B$15:$W$15, 0),FALSE)*$G162), 0, VLOOKUP(VLOOKUP($A162, 'E4 TB Allocation Details'!$A$18:$L$217, MATCH("Customer ID", 'E4 TB Allocation Details'!$A$18:$L$18, 0),FALSE), 'E2 Allocators'!$B$15:$W$361, MATCH('O5 Details by Class &amp; Accounts'!AE$18, 'E2 Allocators'!$B$15:$W$15, 0),FALSE)*$G162)</f>
        <v>618.3048790004766</v>
      </c>
      <c r="AF162" s="1334">
        <f>IF(ISERROR(VLOOKUP(VLOOKUP($A162, 'E4 TB Allocation Details'!$A$18:$L$217, MATCH("Customer ID", 'E4 TB Allocation Details'!$A$18:$L$18, 0),FALSE), 'E2 Allocators'!$B$15:$W$361, MATCH('O5 Details by Class &amp; Accounts'!AF$18, 'E2 Allocators'!$B$15:$W$15, 0),FALSE)*$G162), 0, VLOOKUP(VLOOKUP($A162, 'E4 TB Allocation Details'!$A$18:$L$217, MATCH("Customer ID", 'E4 TB Allocation Details'!$A$18:$L$18, 0),FALSE), 'E2 Allocators'!$B$15:$W$361, MATCH('O5 Details by Class &amp; Accounts'!AF$18, 'E2 Allocators'!$B$15:$W$15, 0),FALSE)*$G162)</f>
        <v>74.545081465345234</v>
      </c>
      <c r="AG162" s="1334">
        <f>IF(ISERROR(VLOOKUP(VLOOKUP($A162, 'E4 TB Allocation Details'!$A$18:$L$217, MATCH("Customer ID", 'E4 TB Allocation Details'!$A$18:$L$18, 0),FALSE), 'E2 Allocators'!$B$15:$W$361, MATCH('O5 Details by Class &amp; Accounts'!AG$18, 'E2 Allocators'!$B$15:$W$15, 0),FALSE)*$G162), 0, VLOOKUP(VLOOKUP($A162, 'E4 TB Allocation Details'!$A$18:$L$217, MATCH("Customer ID", 'E4 TB Allocation Details'!$A$18:$L$18, 0),FALSE), 'E2 Allocators'!$B$15:$W$361, MATCH('O5 Details by Class &amp; Accounts'!AG$18, 'E2 Allocators'!$B$15:$W$15, 0),FALSE)*$G162)</f>
        <v>0</v>
      </c>
      <c r="AH162" s="1334">
        <f>IF(ISERROR(VLOOKUP(VLOOKUP($A162, 'E4 TB Allocation Details'!$A$18:$L$217, MATCH("Customer ID", 'E4 TB Allocation Details'!$A$18:$L$18, 0),FALSE), 'E2 Allocators'!$B$15:$W$361, MATCH('O5 Details by Class &amp; Accounts'!AH$18, 'E2 Allocators'!$B$15:$W$15, 0),FALSE)*$G162), 0, VLOOKUP(VLOOKUP($A162, 'E4 TB Allocation Details'!$A$18:$L$217, MATCH("Customer ID", 'E4 TB Allocation Details'!$A$18:$L$18, 0),FALSE), 'E2 Allocators'!$B$15:$W$361, MATCH('O5 Details by Class &amp; Accounts'!AH$18, 'E2 Allocators'!$B$15:$W$15, 0),FALSE)*$G162)</f>
        <v>0.69055652687268698</v>
      </c>
      <c r="AI162" s="1334">
        <f>IF(ISERROR(VLOOKUP(VLOOKUP($A162, 'E4 TB Allocation Details'!$A$18:$L$217, MATCH("Customer ID", 'E4 TB Allocation Details'!$A$18:$L$18, 0),FALSE), 'E2 Allocators'!$B$15:$W$361, MATCH('O5 Details by Class &amp; Accounts'!AI$18, 'E2 Allocators'!$B$15:$W$15, 0),FALSE)*$G162), 0, VLOOKUP(VLOOKUP($A162, 'E4 TB Allocation Details'!$A$18:$L$217, MATCH("Customer ID", 'E4 TB Allocation Details'!$A$18:$L$18, 0),FALSE), 'E2 Allocators'!$B$15:$W$361, MATCH('O5 Details by Class &amp; Accounts'!AI$18, 'E2 Allocators'!$B$15:$W$15, 0),FALSE)*$G162)</f>
        <v>0.17263913171817175</v>
      </c>
      <c r="AJ162" s="1334">
        <f>IF(ISERROR(VLOOKUP(VLOOKUP($A162, 'E4 TB Allocation Details'!$A$18:$L$217, MATCH("Customer ID", 'E4 TB Allocation Details'!$A$18:$L$18, 0),FALSE), 'E2 Allocators'!$B$15:$W$361, MATCH('O5 Details by Class &amp; Accounts'!AJ$18, 'E2 Allocators'!$B$15:$W$15, 0),FALSE)*$G162), 0, VLOOKUP(VLOOKUP($A162, 'E4 TB Allocation Details'!$A$18:$L$217, MATCH("Customer ID", 'E4 TB Allocation Details'!$A$18:$L$18, 0),FALSE), 'E2 Allocators'!$B$15:$W$361, MATCH('O5 Details by Class &amp; Accounts'!AJ$18, 'E2 Allocators'!$B$15:$W$15, 0),FALSE)*$G162)</f>
        <v>1259.1157764521556</v>
      </c>
      <c r="AK162" s="1334">
        <f>IF(ISERROR(VLOOKUP(VLOOKUP($A162, 'E4 TB Allocation Details'!$A$18:$L$217, MATCH("Customer ID", 'E4 TB Allocation Details'!$A$18:$L$18, 0),FALSE), 'E2 Allocators'!$B$15:$W$361, MATCH('O5 Details by Class &amp; Accounts'!AK$18, 'E2 Allocators'!$B$15:$W$15, 0),FALSE)*$G162), 0, VLOOKUP(VLOOKUP($A162, 'E4 TB Allocation Details'!$A$18:$L$217, MATCH("Customer ID", 'E4 TB Allocation Details'!$A$18:$L$18, 0),FALSE), 'E2 Allocators'!$B$15:$W$361, MATCH('O5 Details by Class &amp; Accounts'!AK$18, 'E2 Allocators'!$B$15:$W$15, 0),FALSE)*$G162)</f>
        <v>77.637040393682852</v>
      </c>
      <c r="AL162" s="1334">
        <f>IF(ISERROR(VLOOKUP(VLOOKUP($A162, 'E4 TB Allocation Details'!$A$18:$L$217, MATCH("Customer ID", 'E4 TB Allocation Details'!$A$18:$L$18, 0),FALSE), 'E2 Allocators'!$B$15:$W$361, MATCH('O5 Details by Class &amp; Accounts'!AL$18, 'E2 Allocators'!$B$15:$W$15, 0),FALSE)*$G162), 0, VLOOKUP(VLOOKUP($A162, 'E4 TB Allocation Details'!$A$18:$L$217, MATCH("Customer ID", 'E4 TB Allocation Details'!$A$18:$L$18, 0),FALSE), 'E2 Allocators'!$B$15:$W$361, MATCH('O5 Details by Class &amp; Accounts'!AL$18, 'E2 Allocators'!$B$15:$W$15, 0),FALSE)*$G162)</f>
        <v>45.360967421028178</v>
      </c>
      <c r="AM162" s="1334">
        <f>IF(ISERROR(VLOOKUP(VLOOKUP($A162, 'E4 TB Allocation Details'!$A$18:$L$217, MATCH("Customer ID", 'E4 TB Allocation Details'!$A$18:$L$18, 0),FALSE), 'E2 Allocators'!$B$15:$W$361, MATCH('O5 Details by Class &amp; Accounts'!AM$18, 'E2 Allocators'!$B$15:$W$15, 0),FALSE)*$G162), 0, VLOOKUP(VLOOKUP($A162, 'E4 TB Allocation Details'!$A$18:$L$217, MATCH("Customer ID", 'E4 TB Allocation Details'!$A$18:$L$18, 0),FALSE), 'E2 Allocators'!$B$15:$W$361, MATCH('O5 Details by Class &amp; Accounts'!AM$18, 'E2 Allocators'!$B$15:$W$15, 0),FALSE)*$G162)</f>
        <v>0</v>
      </c>
      <c r="AN162" s="1334">
        <f>IF(ISERROR(VLOOKUP(VLOOKUP($A162, 'E4 TB Allocation Details'!$A$18:$L$217, MATCH("Customer ID", 'E4 TB Allocation Details'!$A$18:$L$18, 0),FALSE), 'E2 Allocators'!$B$15:$W$361, MATCH('O5 Details by Class &amp; Accounts'!AN$18, 'E2 Allocators'!$B$15:$W$15, 0),FALSE)*$G162), 0, VLOOKUP(VLOOKUP($A162, 'E4 TB Allocation Details'!$A$18:$L$217, MATCH("Customer ID", 'E4 TB Allocation Details'!$A$18:$L$18, 0),FALSE), 'E2 Allocators'!$B$15:$W$361, MATCH('O5 Details by Class &amp; Accounts'!AN$18, 'E2 Allocators'!$B$15:$W$15, 0),FALSE)*$G162)</f>
        <v>0</v>
      </c>
      <c r="AO162" s="1334">
        <f>IF(ISERROR(VLOOKUP(VLOOKUP($A162, 'E4 TB Allocation Details'!$A$18:$L$217, MATCH("Customer ID", 'E4 TB Allocation Details'!$A$18:$L$18, 0),FALSE), 'E2 Allocators'!$B$15:$W$361, MATCH('O5 Details by Class &amp; Accounts'!AO$18, 'E2 Allocators'!$B$15:$W$15, 0),FALSE)*$G162), 0, VLOOKUP(VLOOKUP($A162, 'E4 TB Allocation Details'!$A$18:$L$217, MATCH("Customer ID", 'E4 TB Allocation Details'!$A$18:$L$18, 0),FALSE), 'E2 Allocators'!$B$15:$W$361, MATCH('O5 Details by Class &amp; Accounts'!AO$18, 'E2 Allocators'!$B$15:$W$15, 0),FALSE)*$G162)</f>
        <v>0</v>
      </c>
      <c r="AP162" s="1334">
        <f>IF(ISERROR(VLOOKUP(VLOOKUP($A162, 'E4 TB Allocation Details'!$A$18:$L$217, MATCH("Customer ID", 'E4 TB Allocation Details'!$A$18:$L$18, 0),FALSE), 'E2 Allocators'!$B$15:$W$361, MATCH('O5 Details by Class &amp; Accounts'!AP$18, 'E2 Allocators'!$B$15:$W$15, 0),FALSE)*$G162), 0, VLOOKUP(VLOOKUP($A162, 'E4 TB Allocation Details'!$A$18:$L$217, MATCH("Customer ID", 'E4 TB Allocation Details'!$A$18:$L$18, 0),FALSE), 'E2 Allocators'!$B$15:$W$361, MATCH('O5 Details by Class &amp; Accounts'!AP$18, 'E2 Allocators'!$B$15:$W$15, 0),FALSE)*$G162)</f>
        <v>0</v>
      </c>
      <c r="AQ162" s="1334">
        <f>IF(ISERROR(VLOOKUP(VLOOKUP($A162, 'E4 TB Allocation Details'!$A$18:$L$217, MATCH("Customer ID", 'E4 TB Allocation Details'!$A$18:$L$18, 0),FALSE), 'E2 Allocators'!$B$15:$W$361, MATCH('O5 Details by Class &amp; Accounts'!AQ$18, 'E2 Allocators'!$B$15:$W$15, 0),FALSE)*$G162), 0, VLOOKUP(VLOOKUP($A162, 'E4 TB Allocation Details'!$A$18:$L$217, MATCH("Customer ID", 'E4 TB Allocation Details'!$A$18:$L$18, 0),FALSE), 'E2 Allocators'!$B$15:$W$361, MATCH('O5 Details by Class &amp; Accounts'!AQ$18, 'E2 Allocators'!$B$15:$W$15, 0),FALSE)*$G162)</f>
        <v>0</v>
      </c>
      <c r="AR162" s="1334">
        <f>IF(ISERROR(VLOOKUP(VLOOKUP($A162, 'E4 TB Allocation Details'!$A$18:$L$217, MATCH("Customer ID", 'E4 TB Allocation Details'!$A$18:$L$18, 0),FALSE), 'E2 Allocators'!$B$15:$W$361, MATCH('O5 Details by Class &amp; Accounts'!AR$18, 'E2 Allocators'!$B$15:$W$15, 0),FALSE)*$G162), 0, VLOOKUP(VLOOKUP($A162, 'E4 TB Allocation Details'!$A$18:$L$217, MATCH("Customer ID", 'E4 TB Allocation Details'!$A$18:$L$18, 0),FALSE), 'E2 Allocators'!$B$15:$W$361, MATCH('O5 Details by Class &amp; Accounts'!AR$18, 'E2 Allocators'!$B$15:$W$15, 0),FALSE)*$G162)</f>
        <v>0</v>
      </c>
      <c r="AS162" s="1334">
        <f>IF(ISERROR(VLOOKUP(VLOOKUP($A162, 'E4 TB Allocation Details'!$A$18:$L$217, MATCH("Customer ID", 'E4 TB Allocation Details'!$A$18:$L$18, 0),FALSE), 'E2 Allocators'!$B$15:$W$361, MATCH('O5 Details by Class &amp; Accounts'!AS$18, 'E2 Allocators'!$B$15:$W$15, 0),FALSE)*$G162), 0, VLOOKUP(VLOOKUP($A162, 'E4 TB Allocation Details'!$A$18:$L$217, MATCH("Customer ID", 'E4 TB Allocation Details'!$A$18:$L$18, 0),FALSE), 'E2 Allocators'!$B$15:$W$361, MATCH('O5 Details by Class &amp; Accounts'!AS$18, 'E2 Allocators'!$B$15:$W$15, 0),FALSE)*$G162)</f>
        <v>0</v>
      </c>
      <c r="AT162" s="1334">
        <f>IF(ISERROR(VLOOKUP(VLOOKUP($A162, 'E4 TB Allocation Details'!$A$18:$L$217, MATCH("Customer ID", 'E4 TB Allocation Details'!$A$18:$L$18, 0),FALSE), 'E2 Allocators'!$B$15:$W$361, MATCH('O5 Details by Class &amp; Accounts'!AT$18, 'E2 Allocators'!$B$15:$W$15, 0),FALSE)*$G162), 0, VLOOKUP(VLOOKUP($A162, 'E4 TB Allocation Details'!$A$18:$L$217, MATCH("Customer ID", 'E4 TB Allocation Details'!$A$18:$L$18, 0),FALSE), 'E2 Allocators'!$B$15:$W$361, MATCH('O5 Details by Class &amp; Accounts'!AT$18, 'E2 Allocators'!$B$15:$W$15, 0),FALSE)*$G162)</f>
        <v>0</v>
      </c>
      <c r="AU162" s="1334">
        <f>IF(ISERROR(VLOOKUP(VLOOKUP($A162, 'E4 TB Allocation Details'!$A$18:$L$217, MATCH("Customer ID", 'E4 TB Allocation Details'!$A$18:$L$18, 0),FALSE), 'E2 Allocators'!$B$15:$W$361, MATCH('O5 Details by Class &amp; Accounts'!AU$18, 'E2 Allocators'!$B$15:$W$15, 0),FALSE)*$G162), 0, VLOOKUP(VLOOKUP($A162, 'E4 TB Allocation Details'!$A$18:$L$217, MATCH("Customer ID", 'E4 TB Allocation Details'!$A$18:$L$18, 0),FALSE), 'E2 Allocators'!$B$15:$W$361, MATCH('O5 Details by Class &amp; Accounts'!AU$18, 'E2 Allocators'!$B$15:$W$15, 0),FALSE)*$G162)</f>
        <v>0</v>
      </c>
      <c r="AV162" s="1334">
        <f>IF(ISERROR(VLOOKUP(VLOOKUP($A162, 'E4 TB Allocation Details'!$A$18:$L$217, MATCH("Customer ID", 'E4 TB Allocation Details'!$A$18:$L$18, 0),FALSE), 'E2 Allocators'!$B$15:$W$361, MATCH('O5 Details by Class &amp; Accounts'!AV$18, 'E2 Allocators'!$B$15:$W$15, 0),FALSE)*$G162), 0, VLOOKUP(VLOOKUP($A162, 'E4 TB Allocation Details'!$A$18:$L$217, MATCH("Customer ID", 'E4 TB Allocation Details'!$A$18:$L$18, 0),FALSE), 'E2 Allocators'!$B$15:$W$361, MATCH('O5 Details by Class &amp; Accounts'!AV$18, 'E2 Allocators'!$B$15:$W$15, 0),FALSE)*$G162)</f>
        <v>0</v>
      </c>
      <c r="AW162" s="1334">
        <f>IF(ISERROR(VLOOKUP(VLOOKUP($A162, 'E4 TB Allocation Details'!$A$18:$L$217, MATCH("Customer ID", 'E4 TB Allocation Details'!$A$18:$L$18, 0),FALSE), 'E2 Allocators'!$B$15:$W$361, MATCH('O5 Details by Class &amp; Accounts'!AW$18, 'E2 Allocators'!$B$15:$W$15, 0),FALSE)*$G162), 0, VLOOKUP(VLOOKUP($A162, 'E4 TB Allocation Details'!$A$18:$L$217, MATCH("Customer ID", 'E4 TB Allocation Details'!$A$18:$L$18, 0),FALSE), 'E2 Allocators'!$B$15:$W$361, MATCH('O5 Details by Class &amp; Accounts'!AW$18, 'E2 Allocators'!$B$15:$W$15, 0),FALSE)*$G162)</f>
        <v>0</v>
      </c>
      <c r="AX162" s="1334">
        <f t="shared" si="40"/>
        <v>7680</v>
      </c>
      <c r="AY162" s="1334">
        <f>IF(ISERROR(VLOOKUP(VLOOKUP($A162, 'E4 TB Allocation Details'!$A$18:$L$217, MATCH("Misc ID", 'E4 TB Allocation Details'!$A$18:$L$18, 0),FALSE), 'E2 Allocators'!$B$15:$W$361, MATCH('O5 Details by Class &amp; Accounts'!AY$18, 'E2 Allocators'!$B$15:$W$15, 0),FALSE)*$E162), 0, VLOOKUP(VLOOKUP($A162, 'E4 TB Allocation Details'!$A$18:$L$217, MATCH("Misc ID", 'E4 TB Allocation Details'!$A$18:$L$18, 0),FALSE), 'E2 Allocators'!$B$15:$W$361, MATCH('O5 Details by Class &amp; Accounts'!AY$18, 'E2 Allocators'!$B$15:$W$15, 0),FALSE)*$E162)</f>
        <v>0</v>
      </c>
      <c r="AZ162" s="1334">
        <f>IF(ISERROR(VLOOKUP(VLOOKUP($A162, 'E4 TB Allocation Details'!$A$18:$L$217, MATCH("Misc ID", 'E4 TB Allocation Details'!$A$18:$L$18, 0),FALSE), 'E2 Allocators'!$B$15:$W$361, MATCH('O5 Details by Class &amp; Accounts'!AZ$18, 'E2 Allocators'!$B$15:$W$15, 0),FALSE)*$E162), 0, VLOOKUP(VLOOKUP($A162, 'E4 TB Allocation Details'!$A$18:$L$217, MATCH("Misc ID", 'E4 TB Allocation Details'!$A$18:$L$18, 0),FALSE), 'E2 Allocators'!$B$15:$W$361, MATCH('O5 Details by Class &amp; Accounts'!AZ$18, 'E2 Allocators'!$B$15:$W$15, 0),FALSE)*$E162)</f>
        <v>0</v>
      </c>
      <c r="BA162" s="1334">
        <f>IF(ISERROR(VLOOKUP(VLOOKUP($A162, 'E4 TB Allocation Details'!$A$18:$L$217, MATCH("Misc ID", 'E4 TB Allocation Details'!$A$18:$L$18, 0),FALSE), 'E2 Allocators'!$B$15:$W$361, MATCH('O5 Details by Class &amp; Accounts'!BA$18, 'E2 Allocators'!$B$15:$W$15, 0),FALSE)*$E162), 0, VLOOKUP(VLOOKUP($A162, 'E4 TB Allocation Details'!$A$18:$L$217, MATCH("Misc ID", 'E4 TB Allocation Details'!$A$18:$L$18, 0),FALSE), 'E2 Allocators'!$B$15:$W$361, MATCH('O5 Details by Class &amp; Accounts'!BA$18, 'E2 Allocators'!$B$15:$W$15, 0),FALSE)*$E162)</f>
        <v>0</v>
      </c>
      <c r="BB162" s="1334">
        <f>IF(ISERROR(VLOOKUP(VLOOKUP($A162, 'E4 TB Allocation Details'!$A$18:$L$217, MATCH("Misc ID", 'E4 TB Allocation Details'!$A$18:$L$18, 0),FALSE), 'E2 Allocators'!$B$15:$W$361, MATCH('O5 Details by Class &amp; Accounts'!BB$18, 'E2 Allocators'!$B$15:$W$15, 0),FALSE)*$E162), 0, VLOOKUP(VLOOKUP($A162, 'E4 TB Allocation Details'!$A$18:$L$217, MATCH("Misc ID", 'E4 TB Allocation Details'!$A$18:$L$18, 0),FALSE), 'E2 Allocators'!$B$15:$W$361, MATCH('O5 Details by Class &amp; Accounts'!BB$18, 'E2 Allocators'!$B$15:$W$15, 0),FALSE)*$E162)</f>
        <v>0</v>
      </c>
      <c r="BC162" s="1334">
        <f>IF(ISERROR(VLOOKUP(VLOOKUP($A162, 'E4 TB Allocation Details'!$A$18:$L$217, MATCH("Misc ID", 'E4 TB Allocation Details'!$A$18:$L$18, 0),FALSE), 'E2 Allocators'!$B$15:$W$361, MATCH('O5 Details by Class &amp; Accounts'!BC$18, 'E2 Allocators'!$B$15:$W$15, 0),FALSE)*$E162), 0, VLOOKUP(VLOOKUP($A162, 'E4 TB Allocation Details'!$A$18:$L$217, MATCH("Misc ID", 'E4 TB Allocation Details'!$A$18:$L$18, 0),FALSE), 'E2 Allocators'!$B$15:$W$361, MATCH('O5 Details by Class &amp; Accounts'!BC$18, 'E2 Allocators'!$B$15:$W$15, 0),FALSE)*$E162)</f>
        <v>0</v>
      </c>
      <c r="BD162" s="1334">
        <f>IF(ISERROR(VLOOKUP(VLOOKUP($A162, 'E4 TB Allocation Details'!$A$18:$L$217, MATCH("Misc ID", 'E4 TB Allocation Details'!$A$18:$L$18, 0),FALSE), 'E2 Allocators'!$B$15:$W$361, MATCH('O5 Details by Class &amp; Accounts'!BD$18, 'E2 Allocators'!$B$15:$W$15, 0),FALSE)*$E162), 0, VLOOKUP(VLOOKUP($A162, 'E4 TB Allocation Details'!$A$18:$L$217, MATCH("Misc ID", 'E4 TB Allocation Details'!$A$18:$L$18, 0),FALSE), 'E2 Allocators'!$B$15:$W$361, MATCH('O5 Details by Class &amp; Accounts'!BD$18, 'E2 Allocators'!$B$15:$W$15, 0),FALSE)*$E162)</f>
        <v>0</v>
      </c>
      <c r="BE162" s="1334">
        <f>IF(ISERROR(VLOOKUP(VLOOKUP($A162, 'E4 TB Allocation Details'!$A$18:$L$217, MATCH("Misc ID", 'E4 TB Allocation Details'!$A$18:$L$18, 0),FALSE), 'E2 Allocators'!$B$15:$W$361, MATCH('O5 Details by Class &amp; Accounts'!BE$18, 'E2 Allocators'!$B$15:$W$15, 0),FALSE)*$E162), 0, VLOOKUP(VLOOKUP($A162, 'E4 TB Allocation Details'!$A$18:$L$217, MATCH("Misc ID", 'E4 TB Allocation Details'!$A$18:$L$18, 0),FALSE), 'E2 Allocators'!$B$15:$W$361, MATCH('O5 Details by Class &amp; Accounts'!BE$18, 'E2 Allocators'!$B$15:$W$15, 0),FALSE)*$E162)</f>
        <v>0</v>
      </c>
      <c r="BF162" s="1334">
        <f>IF(ISERROR(VLOOKUP(VLOOKUP($A162, 'E4 TB Allocation Details'!$A$18:$L$217, MATCH("Misc ID", 'E4 TB Allocation Details'!$A$18:$L$18, 0),FALSE), 'E2 Allocators'!$B$15:$W$361, MATCH('O5 Details by Class &amp; Accounts'!BF$18, 'E2 Allocators'!$B$15:$W$15, 0),FALSE)*$E162), 0, VLOOKUP(VLOOKUP($A162, 'E4 TB Allocation Details'!$A$18:$L$217, MATCH("Misc ID", 'E4 TB Allocation Details'!$A$18:$L$18, 0),FALSE), 'E2 Allocators'!$B$15:$W$361, MATCH('O5 Details by Class &amp; Accounts'!BF$18, 'E2 Allocators'!$B$15:$W$15, 0),FALSE)*$E162)</f>
        <v>0</v>
      </c>
      <c r="BG162" s="1334">
        <f>IF(ISERROR(VLOOKUP(VLOOKUP($A162, 'E4 TB Allocation Details'!$A$18:$L$217, MATCH("Misc ID", 'E4 TB Allocation Details'!$A$18:$L$18, 0),FALSE), 'E2 Allocators'!$B$15:$W$361, MATCH('O5 Details by Class &amp; Accounts'!BG$18, 'E2 Allocators'!$B$15:$W$15, 0),FALSE)*$E162), 0, VLOOKUP(VLOOKUP($A162, 'E4 TB Allocation Details'!$A$18:$L$217, MATCH("Misc ID", 'E4 TB Allocation Details'!$A$18:$L$18, 0),FALSE), 'E2 Allocators'!$B$15:$W$361, MATCH('O5 Details by Class &amp; Accounts'!BG$18, 'E2 Allocators'!$B$15:$W$15, 0),FALSE)*$E162)</f>
        <v>0</v>
      </c>
      <c r="BH162" s="1334">
        <f>IF(ISERROR(VLOOKUP(VLOOKUP($A162, 'E4 TB Allocation Details'!$A$18:$L$217, MATCH("Misc ID", 'E4 TB Allocation Details'!$A$18:$L$18, 0),FALSE), 'E2 Allocators'!$B$15:$W$361, MATCH('O5 Details by Class &amp; Accounts'!BH$18, 'E2 Allocators'!$B$15:$W$15, 0),FALSE)*$E162), 0, VLOOKUP(VLOOKUP($A162, 'E4 TB Allocation Details'!$A$18:$L$217, MATCH("Misc ID", 'E4 TB Allocation Details'!$A$18:$L$18, 0),FALSE), 'E2 Allocators'!$B$15:$W$361, MATCH('O5 Details by Class &amp; Accounts'!BH$18, 'E2 Allocators'!$B$15:$W$15, 0),FALSE)*$E162)</f>
        <v>0</v>
      </c>
      <c r="BI162" s="1334">
        <f>IF(ISERROR(VLOOKUP(VLOOKUP($A162, 'E4 TB Allocation Details'!$A$18:$L$217, MATCH("Misc ID", 'E4 TB Allocation Details'!$A$18:$L$18, 0),FALSE), 'E2 Allocators'!$B$15:$W$361, MATCH('O5 Details by Class &amp; Accounts'!BI$18, 'E2 Allocators'!$B$15:$W$15, 0),FALSE)*$E162), 0, VLOOKUP(VLOOKUP($A162, 'E4 TB Allocation Details'!$A$18:$L$217, MATCH("Misc ID", 'E4 TB Allocation Details'!$A$18:$L$18, 0),FALSE), 'E2 Allocators'!$B$15:$W$361, MATCH('O5 Details by Class &amp; Accounts'!BI$18, 'E2 Allocators'!$B$15:$W$15, 0),FALSE)*$E162)</f>
        <v>0</v>
      </c>
      <c r="BJ162" s="1334">
        <f>IF(ISERROR(VLOOKUP(VLOOKUP($A162, 'E4 TB Allocation Details'!$A$18:$L$217, MATCH("Misc ID", 'E4 TB Allocation Details'!$A$18:$L$18, 0),FALSE), 'E2 Allocators'!$B$15:$W$361, MATCH('O5 Details by Class &amp; Accounts'!BJ$18, 'E2 Allocators'!$B$15:$W$15, 0),FALSE)*$E162), 0, VLOOKUP(VLOOKUP($A162, 'E4 TB Allocation Details'!$A$18:$L$217, MATCH("Misc ID", 'E4 TB Allocation Details'!$A$18:$L$18, 0),FALSE), 'E2 Allocators'!$B$15:$W$361, MATCH('O5 Details by Class &amp; Accounts'!BJ$18, 'E2 Allocators'!$B$15:$W$15, 0),FALSE)*$E162)</f>
        <v>0</v>
      </c>
      <c r="BK162" s="1334">
        <f>IF(ISERROR(VLOOKUP(VLOOKUP($A162, 'E4 TB Allocation Details'!$A$18:$L$217, MATCH("Misc ID", 'E4 TB Allocation Details'!$A$18:$L$18, 0),FALSE), 'E2 Allocators'!$B$15:$W$361, MATCH('O5 Details by Class &amp; Accounts'!BK$18, 'E2 Allocators'!$B$15:$W$15, 0),FALSE)*$E162), 0, VLOOKUP(VLOOKUP($A162, 'E4 TB Allocation Details'!$A$18:$L$217, MATCH("Misc ID", 'E4 TB Allocation Details'!$A$18:$L$18, 0),FALSE), 'E2 Allocators'!$B$15:$W$361, MATCH('O5 Details by Class &amp; Accounts'!BK$18, 'E2 Allocators'!$B$15:$W$15, 0),FALSE)*$E162)</f>
        <v>0</v>
      </c>
      <c r="BL162" s="1334">
        <f>IF(ISERROR(VLOOKUP(VLOOKUP($A162, 'E4 TB Allocation Details'!$A$18:$L$217, MATCH("Misc ID", 'E4 TB Allocation Details'!$A$18:$L$18, 0),FALSE), 'E2 Allocators'!$B$15:$W$361, MATCH('O5 Details by Class &amp; Accounts'!BL$18, 'E2 Allocators'!$B$15:$W$15, 0),FALSE)*$E162), 0, VLOOKUP(VLOOKUP($A162, 'E4 TB Allocation Details'!$A$18:$L$217, MATCH("Misc ID", 'E4 TB Allocation Details'!$A$18:$L$18, 0),FALSE), 'E2 Allocators'!$B$15:$W$361, MATCH('O5 Details by Class &amp; Accounts'!BL$18, 'E2 Allocators'!$B$15:$W$15, 0),FALSE)*$E162)</f>
        <v>0</v>
      </c>
      <c r="BM162" s="1334">
        <f>IF(ISERROR(VLOOKUP(VLOOKUP($A162, 'E4 TB Allocation Details'!$A$18:$L$217, MATCH("Misc ID", 'E4 TB Allocation Details'!$A$18:$L$18, 0),FALSE), 'E2 Allocators'!$B$15:$W$361, MATCH('O5 Details by Class &amp; Accounts'!BM$18, 'E2 Allocators'!$B$15:$W$15, 0),FALSE)*$E162), 0, VLOOKUP(VLOOKUP($A162, 'E4 TB Allocation Details'!$A$18:$L$217, MATCH("Misc ID", 'E4 TB Allocation Details'!$A$18:$L$18, 0),FALSE), 'E2 Allocators'!$B$15:$W$361, MATCH('O5 Details by Class &amp; Accounts'!BM$18, 'E2 Allocators'!$B$15:$W$15, 0),FALSE)*$E162)</f>
        <v>0</v>
      </c>
      <c r="BN162" s="1334">
        <f>IF(ISERROR(VLOOKUP(VLOOKUP($A162, 'E4 TB Allocation Details'!$A$18:$L$217, MATCH("Misc ID", 'E4 TB Allocation Details'!$A$18:$L$18, 0),FALSE), 'E2 Allocators'!$B$15:$W$361, MATCH('O5 Details by Class &amp; Accounts'!BN$18, 'E2 Allocators'!$B$15:$W$15, 0),FALSE)*$E162), 0, VLOOKUP(VLOOKUP($A162, 'E4 TB Allocation Details'!$A$18:$L$217, MATCH("Misc ID", 'E4 TB Allocation Details'!$A$18:$L$18, 0),FALSE), 'E2 Allocators'!$B$15:$W$361, MATCH('O5 Details by Class &amp; Accounts'!BN$18, 'E2 Allocators'!$B$15:$W$15, 0),FALSE)*$E162)</f>
        <v>0</v>
      </c>
      <c r="BO162" s="1334">
        <f>IF(ISERROR(VLOOKUP(VLOOKUP($A162, 'E4 TB Allocation Details'!$A$18:$L$217, MATCH("Misc ID", 'E4 TB Allocation Details'!$A$18:$L$18, 0),FALSE), 'E2 Allocators'!$B$15:$W$361, MATCH('O5 Details by Class &amp; Accounts'!BO$18, 'E2 Allocators'!$B$15:$W$15, 0),FALSE)*$E162), 0, VLOOKUP(VLOOKUP($A162, 'E4 TB Allocation Details'!$A$18:$L$217, MATCH("Misc ID", 'E4 TB Allocation Details'!$A$18:$L$18, 0),FALSE), 'E2 Allocators'!$B$15:$W$361, MATCH('O5 Details by Class &amp; Accounts'!BO$18, 'E2 Allocators'!$B$15:$W$15, 0),FALSE)*$E162)</f>
        <v>0</v>
      </c>
      <c r="BP162" s="1334">
        <f>IF(ISERROR(VLOOKUP(VLOOKUP($A162, 'E4 TB Allocation Details'!$A$18:$L$217, MATCH("Misc ID", 'E4 TB Allocation Details'!$A$18:$L$18, 0),FALSE), 'E2 Allocators'!$B$15:$W$361, MATCH('O5 Details by Class &amp; Accounts'!BP$18, 'E2 Allocators'!$B$15:$W$15, 0),FALSE)*$E162), 0, VLOOKUP(VLOOKUP($A162, 'E4 TB Allocation Details'!$A$18:$L$217, MATCH("Misc ID", 'E4 TB Allocation Details'!$A$18:$L$18, 0),FALSE), 'E2 Allocators'!$B$15:$W$361, MATCH('O5 Details by Class &amp; Accounts'!BP$18, 'E2 Allocators'!$B$15:$W$15, 0),FALSE)*$E162)</f>
        <v>0</v>
      </c>
      <c r="BQ162" s="1334">
        <f>IF(ISERROR(VLOOKUP(VLOOKUP($A162, 'E4 TB Allocation Details'!$A$18:$L$217, MATCH("Misc ID", 'E4 TB Allocation Details'!$A$18:$L$18, 0),FALSE), 'E2 Allocators'!$B$15:$W$361, MATCH('O5 Details by Class &amp; Accounts'!BQ$18, 'E2 Allocators'!$B$15:$W$15, 0),FALSE)*$E162), 0, VLOOKUP(VLOOKUP($A162, 'E4 TB Allocation Details'!$A$18:$L$217, MATCH("Misc ID", 'E4 TB Allocation Details'!$A$18:$L$18, 0),FALSE), 'E2 Allocators'!$B$15:$W$361, MATCH('O5 Details by Class &amp; Accounts'!BQ$18, 'E2 Allocators'!$B$15:$W$15, 0),FALSE)*$E162)</f>
        <v>0</v>
      </c>
      <c r="BR162" s="1334">
        <f>IF(ISERROR(VLOOKUP(VLOOKUP($A162, 'E4 TB Allocation Details'!$A$18:$L$217, MATCH("Misc ID", 'E4 TB Allocation Details'!$A$18:$L$18, 0),FALSE), 'E2 Allocators'!$B$15:$W$361, MATCH('O5 Details by Class &amp; Accounts'!BR$18, 'E2 Allocators'!$B$15:$W$15, 0),FALSE)*$E162), 0, VLOOKUP(VLOOKUP($A162, 'E4 TB Allocation Details'!$A$18:$L$217, MATCH("Misc ID", 'E4 TB Allocation Details'!$A$18:$L$18, 0),FALSE), 'E2 Allocators'!$B$15:$W$361, MATCH('O5 Details by Class &amp; Accounts'!BR$18, 'E2 Allocators'!$B$15:$W$15, 0),FALSE)*$E162)</f>
        <v>0</v>
      </c>
      <c r="BS162" s="1334">
        <f t="shared" si="41"/>
        <v>0</v>
      </c>
      <c r="BT162" s="1334">
        <f>IF(ISERROR(VLOOKUP(VLOOKUP($A162, 'E4 TB Allocation Details'!$A$18:$L$217, MATCH("A &amp; G ID", 'E4 TB Allocation Details'!$A$18:$L$18, 0),FALSE), 'E2 Allocators'!$B$15:$W$361, MATCH('O5 Details by Class &amp; Accounts'!BT$18, 'E2 Allocators'!$B$15:$W$15, 0),FALSE)*$E162), 0, VLOOKUP(VLOOKUP($A162, 'E4 TB Allocation Details'!$A$18:$L$217, MATCH("A &amp; G ID", 'E4 TB Allocation Details'!$A$18:$L$18, 0),FALSE), 'E2 Allocators'!$B$15:$W$361, MATCH('O5 Details by Class &amp; Accounts'!BT$18, 'E2 Allocators'!$B$15:$W$15, 0),FALSE)*$E162)</f>
        <v>0</v>
      </c>
      <c r="BU162" s="1334">
        <f>IF(ISERROR(VLOOKUP(VLOOKUP($A162, 'E4 TB Allocation Details'!$A$18:$L$217, MATCH("A &amp; G ID", 'E4 TB Allocation Details'!$A$18:$L$18, 0),FALSE), 'E2 Allocators'!$B$15:$W$361, MATCH('O5 Details by Class &amp; Accounts'!BU$18, 'E2 Allocators'!$B$15:$W$15, 0),FALSE)*$E162), 0, VLOOKUP(VLOOKUP($A162, 'E4 TB Allocation Details'!$A$18:$L$217, MATCH("A &amp; G ID", 'E4 TB Allocation Details'!$A$18:$L$18, 0),FALSE), 'E2 Allocators'!$B$15:$W$361, MATCH('O5 Details by Class &amp; Accounts'!BU$18, 'E2 Allocators'!$B$15:$W$15, 0),FALSE)*$E162)</f>
        <v>0</v>
      </c>
      <c r="BV162" s="1334">
        <f>IF(ISERROR(VLOOKUP(VLOOKUP($A162, 'E4 TB Allocation Details'!$A$18:$L$217, MATCH("A &amp; G ID", 'E4 TB Allocation Details'!$A$18:$L$18, 0),FALSE), 'E2 Allocators'!$B$15:$W$361, MATCH('O5 Details by Class &amp; Accounts'!BV$18, 'E2 Allocators'!$B$15:$W$15, 0),FALSE)*$E162), 0, VLOOKUP(VLOOKUP($A162, 'E4 TB Allocation Details'!$A$18:$L$217, MATCH("A &amp; G ID", 'E4 TB Allocation Details'!$A$18:$L$18, 0),FALSE), 'E2 Allocators'!$B$15:$W$361, MATCH('O5 Details by Class &amp; Accounts'!BV$18, 'E2 Allocators'!$B$15:$W$15, 0),FALSE)*$E162)</f>
        <v>0</v>
      </c>
      <c r="BW162" s="1334">
        <f>IF(ISERROR(VLOOKUP(VLOOKUP($A162, 'E4 TB Allocation Details'!$A$18:$L$217, MATCH("A &amp; G ID", 'E4 TB Allocation Details'!$A$18:$L$18, 0),FALSE), 'E2 Allocators'!$B$15:$W$361, MATCH('O5 Details by Class &amp; Accounts'!BW$18, 'E2 Allocators'!$B$15:$W$15, 0),FALSE)*$E162), 0, VLOOKUP(VLOOKUP($A162, 'E4 TB Allocation Details'!$A$18:$L$217, MATCH("A &amp; G ID", 'E4 TB Allocation Details'!$A$18:$L$18, 0),FALSE), 'E2 Allocators'!$B$15:$W$361, MATCH('O5 Details by Class &amp; Accounts'!BW$18, 'E2 Allocators'!$B$15:$W$15, 0),FALSE)*$E162)</f>
        <v>0</v>
      </c>
      <c r="BX162" s="1334">
        <f>IF(ISERROR(VLOOKUP(VLOOKUP($A162, 'E4 TB Allocation Details'!$A$18:$L$217, MATCH("A &amp; G ID", 'E4 TB Allocation Details'!$A$18:$L$18, 0),FALSE), 'E2 Allocators'!$B$15:$W$361, MATCH('O5 Details by Class &amp; Accounts'!BX$18, 'E2 Allocators'!$B$15:$W$15, 0),FALSE)*$E162), 0, VLOOKUP(VLOOKUP($A162, 'E4 TB Allocation Details'!$A$18:$L$217, MATCH("A &amp; G ID", 'E4 TB Allocation Details'!$A$18:$L$18, 0),FALSE), 'E2 Allocators'!$B$15:$W$361, MATCH('O5 Details by Class &amp; Accounts'!BX$18, 'E2 Allocators'!$B$15:$W$15, 0),FALSE)*$E162)</f>
        <v>0</v>
      </c>
      <c r="BY162" s="1334">
        <f>IF(ISERROR(VLOOKUP(VLOOKUP($A162, 'E4 TB Allocation Details'!$A$18:$L$217, MATCH("A &amp; G ID", 'E4 TB Allocation Details'!$A$18:$L$18, 0),FALSE), 'E2 Allocators'!$B$15:$W$361, MATCH('O5 Details by Class &amp; Accounts'!BY$18, 'E2 Allocators'!$B$15:$W$15, 0),FALSE)*$E162), 0, VLOOKUP(VLOOKUP($A162, 'E4 TB Allocation Details'!$A$18:$L$217, MATCH("A &amp; G ID", 'E4 TB Allocation Details'!$A$18:$L$18, 0),FALSE), 'E2 Allocators'!$B$15:$W$361, MATCH('O5 Details by Class &amp; Accounts'!BY$18, 'E2 Allocators'!$B$15:$W$15, 0),FALSE)*$E162)</f>
        <v>0</v>
      </c>
      <c r="BZ162" s="1334">
        <f>IF(ISERROR(VLOOKUP(VLOOKUP($A162, 'E4 TB Allocation Details'!$A$18:$L$217, MATCH("A &amp; G ID", 'E4 TB Allocation Details'!$A$18:$L$18, 0),FALSE), 'E2 Allocators'!$B$15:$W$361, MATCH('O5 Details by Class &amp; Accounts'!BZ$18, 'E2 Allocators'!$B$15:$W$15, 0),FALSE)*$E162), 0, VLOOKUP(VLOOKUP($A162, 'E4 TB Allocation Details'!$A$18:$L$217, MATCH("A &amp; G ID", 'E4 TB Allocation Details'!$A$18:$L$18, 0),FALSE), 'E2 Allocators'!$B$15:$W$361, MATCH('O5 Details by Class &amp; Accounts'!BZ$18, 'E2 Allocators'!$B$15:$W$15, 0),FALSE)*$E162)</f>
        <v>0</v>
      </c>
      <c r="CA162" s="1334">
        <f>IF(ISERROR(VLOOKUP(VLOOKUP($A162, 'E4 TB Allocation Details'!$A$18:$L$217, MATCH("A &amp; G ID", 'E4 TB Allocation Details'!$A$18:$L$18, 0),FALSE), 'E2 Allocators'!$B$15:$W$361, MATCH('O5 Details by Class &amp; Accounts'!CA$18, 'E2 Allocators'!$B$15:$W$15, 0),FALSE)*$E162), 0, VLOOKUP(VLOOKUP($A162, 'E4 TB Allocation Details'!$A$18:$L$217, MATCH("A &amp; G ID", 'E4 TB Allocation Details'!$A$18:$L$18, 0),FALSE), 'E2 Allocators'!$B$15:$W$361, MATCH('O5 Details by Class &amp; Accounts'!CA$18, 'E2 Allocators'!$B$15:$W$15, 0),FALSE)*$E162)</f>
        <v>0</v>
      </c>
      <c r="CB162" s="1334">
        <f>IF(ISERROR(VLOOKUP(VLOOKUP($A162, 'E4 TB Allocation Details'!$A$18:$L$217, MATCH("A &amp; G ID", 'E4 TB Allocation Details'!$A$18:$L$18, 0),FALSE), 'E2 Allocators'!$B$15:$W$361, MATCH('O5 Details by Class &amp; Accounts'!CB$18, 'E2 Allocators'!$B$15:$W$15, 0),FALSE)*$E162), 0, VLOOKUP(VLOOKUP($A162, 'E4 TB Allocation Details'!$A$18:$L$217, MATCH("A &amp; G ID", 'E4 TB Allocation Details'!$A$18:$L$18, 0),FALSE), 'E2 Allocators'!$B$15:$W$361, MATCH('O5 Details by Class &amp; Accounts'!CB$18, 'E2 Allocators'!$B$15:$W$15, 0),FALSE)*$E162)</f>
        <v>0</v>
      </c>
      <c r="CC162" s="1334">
        <f>IF(ISERROR(VLOOKUP(VLOOKUP($A162, 'E4 TB Allocation Details'!$A$18:$L$217, MATCH("A &amp; G ID", 'E4 TB Allocation Details'!$A$18:$L$18, 0),FALSE), 'E2 Allocators'!$B$15:$W$361, MATCH('O5 Details by Class &amp; Accounts'!CC$18, 'E2 Allocators'!$B$15:$W$15, 0),FALSE)*$E162), 0, VLOOKUP(VLOOKUP($A162, 'E4 TB Allocation Details'!$A$18:$L$217, MATCH("A &amp; G ID", 'E4 TB Allocation Details'!$A$18:$L$18, 0),FALSE), 'E2 Allocators'!$B$15:$W$361, MATCH('O5 Details by Class &amp; Accounts'!CC$18, 'E2 Allocators'!$B$15:$W$15, 0),FALSE)*$E162)</f>
        <v>0</v>
      </c>
      <c r="CD162" s="1334">
        <f>IF(ISERROR(VLOOKUP(VLOOKUP($A162, 'E4 TB Allocation Details'!$A$18:$L$217, MATCH("A &amp; G ID", 'E4 TB Allocation Details'!$A$18:$L$18, 0),FALSE), 'E2 Allocators'!$B$15:$W$361, MATCH('O5 Details by Class &amp; Accounts'!CD$18, 'E2 Allocators'!$B$15:$W$15, 0),FALSE)*$E162), 0, VLOOKUP(VLOOKUP($A162, 'E4 TB Allocation Details'!$A$18:$L$217, MATCH("A &amp; G ID", 'E4 TB Allocation Details'!$A$18:$L$18, 0),FALSE), 'E2 Allocators'!$B$15:$W$361, MATCH('O5 Details by Class &amp; Accounts'!CD$18, 'E2 Allocators'!$B$15:$W$15, 0),FALSE)*$E162)</f>
        <v>0</v>
      </c>
      <c r="CE162" s="1334">
        <f>IF(ISERROR(VLOOKUP(VLOOKUP($A162, 'E4 TB Allocation Details'!$A$18:$L$217, MATCH("A &amp; G ID", 'E4 TB Allocation Details'!$A$18:$L$18, 0),FALSE), 'E2 Allocators'!$B$15:$W$361, MATCH('O5 Details by Class &amp; Accounts'!CE$18, 'E2 Allocators'!$B$15:$W$15, 0),FALSE)*$E162), 0, VLOOKUP(VLOOKUP($A162, 'E4 TB Allocation Details'!$A$18:$L$217, MATCH("A &amp; G ID", 'E4 TB Allocation Details'!$A$18:$L$18, 0),FALSE), 'E2 Allocators'!$B$15:$W$361, MATCH('O5 Details by Class &amp; Accounts'!CE$18, 'E2 Allocators'!$B$15:$W$15, 0),FALSE)*$E162)</f>
        <v>0</v>
      </c>
      <c r="CF162" s="1334">
        <f>IF(ISERROR(VLOOKUP(VLOOKUP($A162, 'E4 TB Allocation Details'!$A$18:$L$217, MATCH("A &amp; G ID", 'E4 TB Allocation Details'!$A$18:$L$18, 0),FALSE), 'E2 Allocators'!$B$15:$W$361, MATCH('O5 Details by Class &amp; Accounts'!CF$18, 'E2 Allocators'!$B$15:$W$15, 0),FALSE)*$E162), 0, VLOOKUP(VLOOKUP($A162, 'E4 TB Allocation Details'!$A$18:$L$217, MATCH("A &amp; G ID", 'E4 TB Allocation Details'!$A$18:$L$18, 0),FALSE), 'E2 Allocators'!$B$15:$W$361, MATCH('O5 Details by Class &amp; Accounts'!CF$18, 'E2 Allocators'!$B$15:$W$15, 0),FALSE)*$E162)</f>
        <v>0</v>
      </c>
      <c r="CG162" s="1334">
        <f>IF(ISERROR(VLOOKUP(VLOOKUP($A162, 'E4 TB Allocation Details'!$A$18:$L$217, MATCH("A &amp; G ID", 'E4 TB Allocation Details'!$A$18:$L$18, 0),FALSE), 'E2 Allocators'!$B$15:$W$361, MATCH('O5 Details by Class &amp; Accounts'!CG$18, 'E2 Allocators'!$B$15:$W$15, 0),FALSE)*$E162), 0, VLOOKUP(VLOOKUP($A162, 'E4 TB Allocation Details'!$A$18:$L$217, MATCH("A &amp; G ID", 'E4 TB Allocation Details'!$A$18:$L$18, 0),FALSE), 'E2 Allocators'!$B$15:$W$361, MATCH('O5 Details by Class &amp; Accounts'!CG$18, 'E2 Allocators'!$B$15:$W$15, 0),FALSE)*$E162)</f>
        <v>0</v>
      </c>
      <c r="CH162" s="1334">
        <f>IF(ISERROR(VLOOKUP(VLOOKUP($A162, 'E4 TB Allocation Details'!$A$18:$L$217, MATCH("A &amp; G ID", 'E4 TB Allocation Details'!$A$18:$L$18, 0),FALSE), 'E2 Allocators'!$B$15:$W$361, MATCH('O5 Details by Class &amp; Accounts'!CH$18, 'E2 Allocators'!$B$15:$W$15, 0),FALSE)*$E162), 0, VLOOKUP(VLOOKUP($A162, 'E4 TB Allocation Details'!$A$18:$L$217, MATCH("A &amp; G ID", 'E4 TB Allocation Details'!$A$18:$L$18, 0),FALSE), 'E2 Allocators'!$B$15:$W$361, MATCH('O5 Details by Class &amp; Accounts'!CH$18, 'E2 Allocators'!$B$15:$W$15, 0),FALSE)*$E162)</f>
        <v>0</v>
      </c>
      <c r="CI162" s="1334">
        <f>IF(ISERROR(VLOOKUP(VLOOKUP($A162, 'E4 TB Allocation Details'!$A$18:$L$217, MATCH("A &amp; G ID", 'E4 TB Allocation Details'!$A$18:$L$18, 0),FALSE), 'E2 Allocators'!$B$15:$W$361, MATCH('O5 Details by Class &amp; Accounts'!CI$18, 'E2 Allocators'!$B$15:$W$15, 0),FALSE)*$E162), 0, VLOOKUP(VLOOKUP($A162, 'E4 TB Allocation Details'!$A$18:$L$217, MATCH("A &amp; G ID", 'E4 TB Allocation Details'!$A$18:$L$18, 0),FALSE), 'E2 Allocators'!$B$15:$W$361, MATCH('O5 Details by Class &amp; Accounts'!CI$18, 'E2 Allocators'!$B$15:$W$15, 0),FALSE)*$E162)</f>
        <v>0</v>
      </c>
      <c r="CJ162" s="1334">
        <f>IF(ISERROR(VLOOKUP(VLOOKUP($A162, 'E4 TB Allocation Details'!$A$18:$L$217, MATCH("A &amp; G ID", 'E4 TB Allocation Details'!$A$18:$L$18, 0),FALSE), 'E2 Allocators'!$B$15:$W$361, MATCH('O5 Details by Class &amp; Accounts'!CJ$18, 'E2 Allocators'!$B$15:$W$15, 0),FALSE)*$E162), 0, VLOOKUP(VLOOKUP($A162, 'E4 TB Allocation Details'!$A$18:$L$217, MATCH("A &amp; G ID", 'E4 TB Allocation Details'!$A$18:$L$18, 0),FALSE), 'E2 Allocators'!$B$15:$W$361, MATCH('O5 Details by Class &amp; Accounts'!CJ$18, 'E2 Allocators'!$B$15:$W$15, 0),FALSE)*$E162)</f>
        <v>0</v>
      </c>
      <c r="CK162" s="1334">
        <f>IF(ISERROR(VLOOKUP(VLOOKUP($A162, 'E4 TB Allocation Details'!$A$18:$L$217, MATCH("A &amp; G ID", 'E4 TB Allocation Details'!$A$18:$L$18, 0),FALSE), 'E2 Allocators'!$B$15:$W$361, MATCH('O5 Details by Class &amp; Accounts'!CK$18, 'E2 Allocators'!$B$15:$W$15, 0),FALSE)*$E162), 0, VLOOKUP(VLOOKUP($A162, 'E4 TB Allocation Details'!$A$18:$L$217, MATCH("A &amp; G ID", 'E4 TB Allocation Details'!$A$18:$L$18, 0),FALSE), 'E2 Allocators'!$B$15:$W$361, MATCH('O5 Details by Class &amp; Accounts'!CK$18, 'E2 Allocators'!$B$15:$W$15, 0),FALSE)*$E162)</f>
        <v>0</v>
      </c>
      <c r="CL162" s="1334">
        <f>IF(ISERROR(VLOOKUP(VLOOKUP($A162, 'E4 TB Allocation Details'!$A$18:$L$217, MATCH("A &amp; G ID", 'E4 TB Allocation Details'!$A$18:$L$18, 0),FALSE), 'E2 Allocators'!$B$15:$W$361, MATCH('O5 Details by Class &amp; Accounts'!CL$18, 'E2 Allocators'!$B$15:$W$15, 0),FALSE)*$E162), 0, VLOOKUP(VLOOKUP($A162, 'E4 TB Allocation Details'!$A$18:$L$217, MATCH("A &amp; G ID", 'E4 TB Allocation Details'!$A$18:$L$18, 0),FALSE), 'E2 Allocators'!$B$15:$W$361, MATCH('O5 Details by Class &amp; Accounts'!CL$18, 'E2 Allocators'!$B$15:$W$15, 0),FALSE)*$E162)</f>
        <v>0</v>
      </c>
      <c r="CM162" s="1334">
        <f>IF(ISERROR(VLOOKUP(VLOOKUP($A162, 'E4 TB Allocation Details'!$A$18:$L$217, MATCH("A &amp; G ID", 'E4 TB Allocation Details'!$A$18:$L$18, 0),FALSE), 'E2 Allocators'!$B$15:$W$361, MATCH('O5 Details by Class &amp; Accounts'!CM$18, 'E2 Allocators'!$B$15:$W$15, 0),FALSE)*$E162), 0, VLOOKUP(VLOOKUP($A162, 'E4 TB Allocation Details'!$A$18:$L$217, MATCH("A &amp; G ID", 'E4 TB Allocation Details'!$A$18:$L$18, 0),FALSE), 'E2 Allocators'!$B$15:$W$361, MATCH('O5 Details by Class &amp; Accounts'!CM$18, 'E2 Allocators'!$B$15:$W$15, 0),FALSE)*$E162)</f>
        <v>0</v>
      </c>
      <c r="CN162" s="1334">
        <f t="shared" si="42"/>
        <v>0</v>
      </c>
      <c r="CO162" s="1670">
        <f t="shared" si="43"/>
        <v>0</v>
      </c>
      <c r="CQ162" s="1926">
        <v>1845</v>
      </c>
    </row>
    <row r="163" spans="1:95" s="64" customFormat="1" ht="12.75" x14ac:dyDescent="0.2">
      <c r="A163" s="1102">
        <v>5155</v>
      </c>
      <c r="B163" s="1101" t="s">
        <v>13</v>
      </c>
      <c r="C163" s="1667">
        <f>IF(ISERROR(VLOOKUP($A163,'I3 TB Data'!$A$20:$H$465,MATCH('O5 Details by Class &amp; Accounts'!$C$18, 'I3 TB Data'!$A$20:$H$20,0),0)), 0, VLOOKUP($A163,'I3 TB Data'!$A$20:$H$465,MATCH('O5 Details by Class &amp; Accounts'!$C$18,'I3 TB Data'!$A$20:$H$20,0),0))</f>
        <v>400</v>
      </c>
      <c r="D163" s="1668"/>
      <c r="E163" s="1667">
        <f t="shared" si="44"/>
        <v>400</v>
      </c>
      <c r="F163" s="1669">
        <f>IF(ISERROR(VLOOKUP($A163, 'E1 Categorization'!A33:E123, MATCH("Customer Component", 'E1 Categorization'!$A$33:$E$33,0), 0)), 0, IF(VLOOKUP($A163, 'E1 Categorization'!A33:E123, MATCH("Customer Component", 'E1 Categorization'!$A$33:$E$33,0), 0)=0, 'O5 Details by Class &amp; Accounts'!$E163, IF(AND(VLOOKUP($A163, 'E1 Categorization'!A33:E123, MATCH("Customer Component", 'E1 Categorization'!$A$33:$E$33,0), 0) &gt;0, VLOOKUP($A163, 'E1 Categorization'!A33:E123, MATCH("Customer Component", 'E1 Categorization'!$A$33:$E$33,0), 0)&lt;1), 'O5 Details by Class &amp; Accounts'!$E163*(1-VLOOKUP($A163, 'E1 Categorization'!A33:E123, MATCH("Customer Component", 'E1 Categorization'!$A$33:$E$33,0), 0)), 0)))</f>
        <v>0</v>
      </c>
      <c r="G163" s="1669">
        <f>IF(ISERROR(VLOOKUP($A163, 'E1 Categorization'!A33:E123, MATCH("Customer Component", 'E1 Categorization'!$A$33:$E$33,0), 0)),0, IF(VLOOKUP($A163, 'E1 Categorization'!A33:E123, MATCH("Customer Component", 'E1 Categorization'!$A$33:$E$33,0), 0)=0, 0, IF(AND(VLOOKUP($A163, 'E1 Categorization'!A33:E123, MATCH("Customer Component", 'E1 Categorization'!$A$33:$E$33,0), 0) &gt;0, VLOOKUP($A163, 'E1 Categorization'!A33:E123, MATCH("Customer Component", 'E1 Categorization'!$A$33:$E$33,0), 0)&lt;1), 'O5 Details by Class &amp; Accounts'!$E163*(VLOOKUP($A163, 'E1 Categorization'!A33:E123, MATCH("Customer Component", 'E1 Categorization'!$A$33:$E$33,0), 0)), 'O5 Details by Class &amp; Accounts'!$E163)))</f>
        <v>400</v>
      </c>
      <c r="H163" s="1334">
        <f t="shared" si="38"/>
        <v>400</v>
      </c>
      <c r="I163" s="1334">
        <f>IF(ISERROR(VLOOKUP(VLOOKUP($A163, 'E4 TB Allocation Details'!$A$18:$L$217, MATCH("Demand ID", 'E4 TB Allocation Details'!$A$18:$L$18, 0),FALSE), 'E2 Allocators'!$B$15:$W$361, MATCH('O5 Details by Class &amp; Accounts'!I$18, 'E2 Allocators'!$B$15:$W$15, 0),FALSE)*$F163), 0, VLOOKUP(VLOOKUP($A163, 'E4 TB Allocation Details'!$A$18:$L$217, MATCH("Demand ID", 'E4 TB Allocation Details'!$A$18:$L$18, 0),FALSE), 'E2 Allocators'!$B$15:$W$361, MATCH('O5 Details by Class &amp; Accounts'!I$18, 'E2 Allocators'!$B$15:$W$15, 0),FALSE)*$F163)</f>
        <v>0</v>
      </c>
      <c r="J163" s="1334">
        <f>IF(ISERROR(VLOOKUP(VLOOKUP($A163, 'E4 TB Allocation Details'!$A$18:$L$217, MATCH("Demand ID", 'E4 TB Allocation Details'!$A$18:$L$18, 0),FALSE), 'E2 Allocators'!$B$15:$W$361, MATCH('O5 Details by Class &amp; Accounts'!J$18, 'E2 Allocators'!$B$15:$W$15, 0),FALSE)*$F163), 0, VLOOKUP(VLOOKUP($A163, 'E4 TB Allocation Details'!$A$18:$L$217, MATCH("Demand ID", 'E4 TB Allocation Details'!$A$18:$L$18, 0),FALSE), 'E2 Allocators'!$B$15:$W$361, MATCH('O5 Details by Class &amp; Accounts'!J$18, 'E2 Allocators'!$B$15:$W$15, 0),FALSE)*$F163)</f>
        <v>0</v>
      </c>
      <c r="K163" s="1334">
        <f>IF(ISERROR(VLOOKUP(VLOOKUP($A163, 'E4 TB Allocation Details'!$A$18:$L$217, MATCH("Demand ID", 'E4 TB Allocation Details'!$A$18:$L$18, 0),FALSE), 'E2 Allocators'!$B$15:$W$361, MATCH('O5 Details by Class &amp; Accounts'!K$18, 'E2 Allocators'!$B$15:$W$15, 0),FALSE)*$F163), 0, VLOOKUP(VLOOKUP($A163, 'E4 TB Allocation Details'!$A$18:$L$217, MATCH("Demand ID", 'E4 TB Allocation Details'!$A$18:$L$18, 0),FALSE), 'E2 Allocators'!$B$15:$W$361, MATCH('O5 Details by Class &amp; Accounts'!K$18, 'E2 Allocators'!$B$15:$W$15, 0),FALSE)*$F163)</f>
        <v>0</v>
      </c>
      <c r="L163" s="1334">
        <f>IF(ISERROR(VLOOKUP(VLOOKUP($A163, 'E4 TB Allocation Details'!$A$18:$L$217, MATCH("Demand ID", 'E4 TB Allocation Details'!$A$18:$L$18, 0),FALSE), 'E2 Allocators'!$B$15:$W$361, MATCH('O5 Details by Class &amp; Accounts'!L$18, 'E2 Allocators'!$B$15:$W$15, 0),FALSE)*$F163), 0, VLOOKUP(VLOOKUP($A163, 'E4 TB Allocation Details'!$A$18:$L$217, MATCH("Demand ID", 'E4 TB Allocation Details'!$A$18:$L$18, 0),FALSE), 'E2 Allocators'!$B$15:$W$361, MATCH('O5 Details by Class &amp; Accounts'!L$18, 'E2 Allocators'!$B$15:$W$15, 0),FALSE)*$F163)</f>
        <v>0</v>
      </c>
      <c r="M163" s="1334">
        <f>IF(ISERROR(VLOOKUP(VLOOKUP($A163, 'E4 TB Allocation Details'!$A$18:$L$217, MATCH("Demand ID", 'E4 TB Allocation Details'!$A$18:$L$18, 0),FALSE), 'E2 Allocators'!$B$15:$W$361, MATCH('O5 Details by Class &amp; Accounts'!M$18, 'E2 Allocators'!$B$15:$W$15, 0),FALSE)*$F163), 0, VLOOKUP(VLOOKUP($A163, 'E4 TB Allocation Details'!$A$18:$L$217, MATCH("Demand ID", 'E4 TB Allocation Details'!$A$18:$L$18, 0),FALSE), 'E2 Allocators'!$B$15:$W$361, MATCH('O5 Details by Class &amp; Accounts'!M$18, 'E2 Allocators'!$B$15:$W$15, 0),FALSE)*$F163)</f>
        <v>0</v>
      </c>
      <c r="N163" s="1334">
        <f>IF(ISERROR(VLOOKUP(VLOOKUP($A163, 'E4 TB Allocation Details'!$A$18:$L$217, MATCH("Demand ID", 'E4 TB Allocation Details'!$A$18:$L$18, 0),FALSE), 'E2 Allocators'!$B$15:$W$361, MATCH('O5 Details by Class &amp; Accounts'!N$18, 'E2 Allocators'!$B$15:$W$15, 0),FALSE)*$F163), 0, VLOOKUP(VLOOKUP($A163, 'E4 TB Allocation Details'!$A$18:$L$217, MATCH("Demand ID", 'E4 TB Allocation Details'!$A$18:$L$18, 0),FALSE), 'E2 Allocators'!$B$15:$W$361, MATCH('O5 Details by Class &amp; Accounts'!N$18, 'E2 Allocators'!$B$15:$W$15, 0),FALSE)*$F163)</f>
        <v>0</v>
      </c>
      <c r="O163" s="1334">
        <f>IF(ISERROR(VLOOKUP(VLOOKUP($A163, 'E4 TB Allocation Details'!$A$18:$L$217, MATCH("Demand ID", 'E4 TB Allocation Details'!$A$18:$L$18, 0),FALSE), 'E2 Allocators'!$B$15:$W$361, MATCH('O5 Details by Class &amp; Accounts'!O$18, 'E2 Allocators'!$B$15:$W$15, 0),FALSE)*$F163), 0, VLOOKUP(VLOOKUP($A163, 'E4 TB Allocation Details'!$A$18:$L$217, MATCH("Demand ID", 'E4 TB Allocation Details'!$A$18:$L$18, 0),FALSE), 'E2 Allocators'!$B$15:$W$361, MATCH('O5 Details by Class &amp; Accounts'!O$18, 'E2 Allocators'!$B$15:$W$15, 0),FALSE)*$F163)</f>
        <v>0</v>
      </c>
      <c r="P163" s="1334">
        <f>IF(ISERROR(VLOOKUP(VLOOKUP($A163, 'E4 TB Allocation Details'!$A$18:$L$217, MATCH("Demand ID", 'E4 TB Allocation Details'!$A$18:$L$18, 0),FALSE), 'E2 Allocators'!$B$15:$W$361, MATCH('O5 Details by Class &amp; Accounts'!P$18, 'E2 Allocators'!$B$15:$W$15, 0),FALSE)*$F163), 0, VLOOKUP(VLOOKUP($A163, 'E4 TB Allocation Details'!$A$18:$L$217, MATCH("Demand ID", 'E4 TB Allocation Details'!$A$18:$L$18, 0),FALSE), 'E2 Allocators'!$B$15:$W$361, MATCH('O5 Details by Class &amp; Accounts'!P$18, 'E2 Allocators'!$B$15:$W$15, 0),FALSE)*$F163)</f>
        <v>0</v>
      </c>
      <c r="Q163" s="1334">
        <f>IF(ISERROR(VLOOKUP(VLOOKUP($A163, 'E4 TB Allocation Details'!$A$18:$L$217, MATCH("Demand ID", 'E4 TB Allocation Details'!$A$18:$L$18, 0),FALSE), 'E2 Allocators'!$B$15:$W$361, MATCH('O5 Details by Class &amp; Accounts'!Q$18, 'E2 Allocators'!$B$15:$W$15, 0),FALSE)*$F163), 0, VLOOKUP(VLOOKUP($A163, 'E4 TB Allocation Details'!$A$18:$L$217, MATCH("Demand ID", 'E4 TB Allocation Details'!$A$18:$L$18, 0),FALSE), 'E2 Allocators'!$B$15:$W$361, MATCH('O5 Details by Class &amp; Accounts'!Q$18, 'E2 Allocators'!$B$15:$W$15, 0),FALSE)*$F163)</f>
        <v>0</v>
      </c>
      <c r="R163" s="1334">
        <f>IF(ISERROR(VLOOKUP(VLOOKUP($A163, 'E4 TB Allocation Details'!$A$18:$L$217, MATCH("Demand ID", 'E4 TB Allocation Details'!$A$18:$L$18, 0),FALSE), 'E2 Allocators'!$B$15:$W$361, MATCH('O5 Details by Class &amp; Accounts'!R$18, 'E2 Allocators'!$B$15:$W$15, 0),FALSE)*$F163), 0, VLOOKUP(VLOOKUP($A163, 'E4 TB Allocation Details'!$A$18:$L$217, MATCH("Demand ID", 'E4 TB Allocation Details'!$A$18:$L$18, 0),FALSE), 'E2 Allocators'!$B$15:$W$361, MATCH('O5 Details by Class &amp; Accounts'!R$18, 'E2 Allocators'!$B$15:$W$15, 0),FALSE)*$F163)</f>
        <v>0</v>
      </c>
      <c r="S163" s="1334">
        <f>IF(ISERROR(VLOOKUP(VLOOKUP($A163, 'E4 TB Allocation Details'!$A$18:$L$217, MATCH("Demand ID", 'E4 TB Allocation Details'!$A$18:$L$18, 0),FALSE), 'E2 Allocators'!$B$15:$W$361, MATCH('O5 Details by Class &amp; Accounts'!S$18, 'E2 Allocators'!$B$15:$W$15, 0),FALSE)*$F163), 0, VLOOKUP(VLOOKUP($A163, 'E4 TB Allocation Details'!$A$18:$L$217, MATCH("Demand ID", 'E4 TB Allocation Details'!$A$18:$L$18, 0),FALSE), 'E2 Allocators'!$B$15:$W$361, MATCH('O5 Details by Class &amp; Accounts'!S$18, 'E2 Allocators'!$B$15:$W$15, 0),FALSE)*$F163)</f>
        <v>0</v>
      </c>
      <c r="T163" s="1334">
        <f>IF(ISERROR(VLOOKUP(VLOOKUP($A163, 'E4 TB Allocation Details'!$A$18:$L$217, MATCH("Demand ID", 'E4 TB Allocation Details'!$A$18:$L$18, 0),FALSE), 'E2 Allocators'!$B$15:$W$361, MATCH('O5 Details by Class &amp; Accounts'!T$18, 'E2 Allocators'!$B$15:$W$15, 0),FALSE)*$F163), 0, VLOOKUP(VLOOKUP($A163, 'E4 TB Allocation Details'!$A$18:$L$217, MATCH("Demand ID", 'E4 TB Allocation Details'!$A$18:$L$18, 0),FALSE), 'E2 Allocators'!$B$15:$W$361, MATCH('O5 Details by Class &amp; Accounts'!T$18, 'E2 Allocators'!$B$15:$W$15, 0),FALSE)*$F163)</f>
        <v>0</v>
      </c>
      <c r="U163" s="1334">
        <f>IF(ISERROR(VLOOKUP(VLOOKUP($A163, 'E4 TB Allocation Details'!$A$18:$L$217, MATCH("Demand ID", 'E4 TB Allocation Details'!$A$18:$L$18, 0),FALSE), 'E2 Allocators'!$B$15:$W$361, MATCH('O5 Details by Class &amp; Accounts'!U$18, 'E2 Allocators'!$B$15:$W$15, 0),FALSE)*$F163), 0, VLOOKUP(VLOOKUP($A163, 'E4 TB Allocation Details'!$A$18:$L$217, MATCH("Demand ID", 'E4 TB Allocation Details'!$A$18:$L$18, 0),FALSE), 'E2 Allocators'!$B$15:$W$361, MATCH('O5 Details by Class &amp; Accounts'!U$18, 'E2 Allocators'!$B$15:$W$15, 0),FALSE)*$F163)</f>
        <v>0</v>
      </c>
      <c r="V163" s="1334">
        <f>IF(ISERROR(VLOOKUP(VLOOKUP($A163, 'E4 TB Allocation Details'!$A$18:$L$217, MATCH("Demand ID", 'E4 TB Allocation Details'!$A$18:$L$18, 0),FALSE), 'E2 Allocators'!$B$15:$W$361, MATCH('O5 Details by Class &amp; Accounts'!V$18, 'E2 Allocators'!$B$15:$W$15, 0),FALSE)*$F163), 0, VLOOKUP(VLOOKUP($A163, 'E4 TB Allocation Details'!$A$18:$L$217, MATCH("Demand ID", 'E4 TB Allocation Details'!$A$18:$L$18, 0),FALSE), 'E2 Allocators'!$B$15:$W$361, MATCH('O5 Details by Class &amp; Accounts'!V$18, 'E2 Allocators'!$B$15:$W$15, 0),FALSE)*$F163)</f>
        <v>0</v>
      </c>
      <c r="W163" s="1334">
        <f>IF(ISERROR(VLOOKUP(VLOOKUP($A163, 'E4 TB Allocation Details'!$A$18:$L$217, MATCH("Demand ID", 'E4 TB Allocation Details'!$A$18:$L$18, 0),FALSE), 'E2 Allocators'!$B$15:$W$361, MATCH('O5 Details by Class &amp; Accounts'!W$18, 'E2 Allocators'!$B$15:$W$15, 0),FALSE)*$F163), 0, VLOOKUP(VLOOKUP($A163, 'E4 TB Allocation Details'!$A$18:$L$217, MATCH("Demand ID", 'E4 TB Allocation Details'!$A$18:$L$18, 0),FALSE), 'E2 Allocators'!$B$15:$W$361, MATCH('O5 Details by Class &amp; Accounts'!W$18, 'E2 Allocators'!$B$15:$W$15, 0),FALSE)*$F163)</f>
        <v>0</v>
      </c>
      <c r="X163" s="1334">
        <f>IF(ISERROR(VLOOKUP(VLOOKUP($A163, 'E4 TB Allocation Details'!$A$18:$L$217, MATCH("Demand ID", 'E4 TB Allocation Details'!$A$18:$L$18, 0),FALSE), 'E2 Allocators'!$B$15:$W$361, MATCH('O5 Details by Class &amp; Accounts'!X$18, 'E2 Allocators'!$B$15:$W$15, 0),FALSE)*$F163), 0, VLOOKUP(VLOOKUP($A163, 'E4 TB Allocation Details'!$A$18:$L$217, MATCH("Demand ID", 'E4 TB Allocation Details'!$A$18:$L$18, 0),FALSE), 'E2 Allocators'!$B$15:$W$361, MATCH('O5 Details by Class &amp; Accounts'!X$18, 'E2 Allocators'!$B$15:$W$15, 0),FALSE)*$F163)</f>
        <v>0</v>
      </c>
      <c r="Y163" s="1334">
        <f>IF(ISERROR(VLOOKUP(VLOOKUP($A163, 'E4 TB Allocation Details'!$A$18:$L$217, MATCH("Demand ID", 'E4 TB Allocation Details'!$A$18:$L$18, 0),FALSE), 'E2 Allocators'!$B$15:$W$361, MATCH('O5 Details by Class &amp; Accounts'!Y$18, 'E2 Allocators'!$B$15:$W$15, 0),FALSE)*$F163), 0, VLOOKUP(VLOOKUP($A163, 'E4 TB Allocation Details'!$A$18:$L$217, MATCH("Demand ID", 'E4 TB Allocation Details'!$A$18:$L$18, 0),FALSE), 'E2 Allocators'!$B$15:$W$361, MATCH('O5 Details by Class &amp; Accounts'!Y$18, 'E2 Allocators'!$B$15:$W$15, 0),FALSE)*$F163)</f>
        <v>0</v>
      </c>
      <c r="Z163" s="1334">
        <f>IF(ISERROR(VLOOKUP(VLOOKUP($A163, 'E4 TB Allocation Details'!$A$18:$L$217, MATCH("Demand ID", 'E4 TB Allocation Details'!$A$18:$L$18, 0),FALSE), 'E2 Allocators'!$B$15:$W$361, MATCH('O5 Details by Class &amp; Accounts'!Z$18, 'E2 Allocators'!$B$15:$W$15, 0),FALSE)*$F163), 0, VLOOKUP(VLOOKUP($A163, 'E4 TB Allocation Details'!$A$18:$L$217, MATCH("Demand ID", 'E4 TB Allocation Details'!$A$18:$L$18, 0),FALSE), 'E2 Allocators'!$B$15:$W$361, MATCH('O5 Details by Class &amp; Accounts'!Z$18, 'E2 Allocators'!$B$15:$W$15, 0),FALSE)*$F163)</f>
        <v>0</v>
      </c>
      <c r="AA163" s="1334">
        <f>IF(ISERROR(VLOOKUP(VLOOKUP($A163, 'E4 TB Allocation Details'!$A$18:$L$217, MATCH("Demand ID", 'E4 TB Allocation Details'!$A$18:$L$18, 0),FALSE), 'E2 Allocators'!$B$15:$W$361, MATCH('O5 Details by Class &amp; Accounts'!AA$18, 'E2 Allocators'!$B$15:$W$15, 0),FALSE)*$F163), 0, VLOOKUP(VLOOKUP($A163, 'E4 TB Allocation Details'!$A$18:$L$217, MATCH("Demand ID", 'E4 TB Allocation Details'!$A$18:$L$18, 0),FALSE), 'E2 Allocators'!$B$15:$W$361, MATCH('O5 Details by Class &amp; Accounts'!AA$18, 'E2 Allocators'!$B$15:$W$15, 0),FALSE)*$F163)</f>
        <v>0</v>
      </c>
      <c r="AB163" s="1334">
        <f>IF(ISERROR(VLOOKUP(VLOOKUP($A163, 'E4 TB Allocation Details'!$A$18:$L$217, MATCH("Demand ID", 'E4 TB Allocation Details'!$A$18:$L$18, 0),FALSE), 'E2 Allocators'!$B$15:$W$361, MATCH('O5 Details by Class &amp; Accounts'!AB$18, 'E2 Allocators'!$B$15:$W$15, 0),FALSE)*$F163), 0, VLOOKUP(VLOOKUP($A163, 'E4 TB Allocation Details'!$A$18:$L$217, MATCH("Demand ID", 'E4 TB Allocation Details'!$A$18:$L$18, 0),FALSE), 'E2 Allocators'!$B$15:$W$361, MATCH('O5 Details by Class &amp; Accounts'!AB$18, 'E2 Allocators'!$B$15:$W$15, 0),FALSE)*$F163)</f>
        <v>0</v>
      </c>
      <c r="AC163" s="1334">
        <f t="shared" si="39"/>
        <v>0</v>
      </c>
      <c r="AD163" s="1334">
        <f>IF(ISERROR(VLOOKUP(VLOOKUP($A163, 'E4 TB Allocation Details'!$A$18:$L$217, MATCH("Customer ID", 'E4 TB Allocation Details'!$A$18:$L$18, 0),FALSE), 'E2 Allocators'!$B$15:$W$361, MATCH('O5 Details by Class &amp; Accounts'!AD$18, 'E2 Allocators'!$B$15:$W$15, 0),FALSE)*$G163), 0, VLOOKUP(VLOOKUP($A163, 'E4 TB Allocation Details'!$A$18:$L$217, MATCH("Customer ID", 'E4 TB Allocation Details'!$A$18:$L$18, 0),FALSE), 'E2 Allocators'!$B$15:$W$361, MATCH('O5 Details by Class &amp; Accounts'!AD$18, 'E2 Allocators'!$B$15:$W$15, 0),FALSE)*$G163)</f>
        <v>400</v>
      </c>
      <c r="AE163" s="1334">
        <f>IF(ISERROR(VLOOKUP(VLOOKUP($A163, 'E4 TB Allocation Details'!$A$18:$L$217, MATCH("Customer ID", 'E4 TB Allocation Details'!$A$18:$L$18, 0),FALSE), 'E2 Allocators'!$B$15:$W$361, MATCH('O5 Details by Class &amp; Accounts'!AE$18, 'E2 Allocators'!$B$15:$W$15, 0),FALSE)*$G163), 0, VLOOKUP(VLOOKUP($A163, 'E4 TB Allocation Details'!$A$18:$L$217, MATCH("Customer ID", 'E4 TB Allocation Details'!$A$18:$L$18, 0),FALSE), 'E2 Allocators'!$B$15:$W$361, MATCH('O5 Details by Class &amp; Accounts'!AE$18, 'E2 Allocators'!$B$15:$W$15, 0),FALSE)*$G163)</f>
        <v>0</v>
      </c>
      <c r="AF163" s="1334">
        <f>IF(ISERROR(VLOOKUP(VLOOKUP($A163, 'E4 TB Allocation Details'!$A$18:$L$217, MATCH("Customer ID", 'E4 TB Allocation Details'!$A$18:$L$18, 0),FALSE), 'E2 Allocators'!$B$15:$W$361, MATCH('O5 Details by Class &amp; Accounts'!AF$18, 'E2 Allocators'!$B$15:$W$15, 0),FALSE)*$G163), 0, VLOOKUP(VLOOKUP($A163, 'E4 TB Allocation Details'!$A$18:$L$217, MATCH("Customer ID", 'E4 TB Allocation Details'!$A$18:$L$18, 0),FALSE), 'E2 Allocators'!$B$15:$W$361, MATCH('O5 Details by Class &amp; Accounts'!AF$18, 'E2 Allocators'!$B$15:$W$15, 0),FALSE)*$G163)</f>
        <v>0</v>
      </c>
      <c r="AG163" s="1334">
        <f>IF(ISERROR(VLOOKUP(VLOOKUP($A163, 'E4 TB Allocation Details'!$A$18:$L$217, MATCH("Customer ID", 'E4 TB Allocation Details'!$A$18:$L$18, 0),FALSE), 'E2 Allocators'!$B$15:$W$361, MATCH('O5 Details by Class &amp; Accounts'!AG$18, 'E2 Allocators'!$B$15:$W$15, 0),FALSE)*$G163), 0, VLOOKUP(VLOOKUP($A163, 'E4 TB Allocation Details'!$A$18:$L$217, MATCH("Customer ID", 'E4 TB Allocation Details'!$A$18:$L$18, 0),FALSE), 'E2 Allocators'!$B$15:$W$361, MATCH('O5 Details by Class &amp; Accounts'!AG$18, 'E2 Allocators'!$B$15:$W$15, 0),FALSE)*$G163)</f>
        <v>0</v>
      </c>
      <c r="AH163" s="1334">
        <f>IF(ISERROR(VLOOKUP(VLOOKUP($A163, 'E4 TB Allocation Details'!$A$18:$L$217, MATCH("Customer ID", 'E4 TB Allocation Details'!$A$18:$L$18, 0),FALSE), 'E2 Allocators'!$B$15:$W$361, MATCH('O5 Details by Class &amp; Accounts'!AH$18, 'E2 Allocators'!$B$15:$W$15, 0),FALSE)*$G163), 0, VLOOKUP(VLOOKUP($A163, 'E4 TB Allocation Details'!$A$18:$L$217, MATCH("Customer ID", 'E4 TB Allocation Details'!$A$18:$L$18, 0),FALSE), 'E2 Allocators'!$B$15:$W$361, MATCH('O5 Details by Class &amp; Accounts'!AH$18, 'E2 Allocators'!$B$15:$W$15, 0),FALSE)*$G163)</f>
        <v>0</v>
      </c>
      <c r="AI163" s="1334">
        <f>IF(ISERROR(VLOOKUP(VLOOKUP($A163, 'E4 TB Allocation Details'!$A$18:$L$217, MATCH("Customer ID", 'E4 TB Allocation Details'!$A$18:$L$18, 0),FALSE), 'E2 Allocators'!$B$15:$W$361, MATCH('O5 Details by Class &amp; Accounts'!AI$18, 'E2 Allocators'!$B$15:$W$15, 0),FALSE)*$G163), 0, VLOOKUP(VLOOKUP($A163, 'E4 TB Allocation Details'!$A$18:$L$217, MATCH("Customer ID", 'E4 TB Allocation Details'!$A$18:$L$18, 0),FALSE), 'E2 Allocators'!$B$15:$W$361, MATCH('O5 Details by Class &amp; Accounts'!AI$18, 'E2 Allocators'!$B$15:$W$15, 0),FALSE)*$G163)</f>
        <v>0</v>
      </c>
      <c r="AJ163" s="1334">
        <f>IF(ISERROR(VLOOKUP(VLOOKUP($A163, 'E4 TB Allocation Details'!$A$18:$L$217, MATCH("Customer ID", 'E4 TB Allocation Details'!$A$18:$L$18, 0),FALSE), 'E2 Allocators'!$B$15:$W$361, MATCH('O5 Details by Class &amp; Accounts'!AJ$18, 'E2 Allocators'!$B$15:$W$15, 0),FALSE)*$G163), 0, VLOOKUP(VLOOKUP($A163, 'E4 TB Allocation Details'!$A$18:$L$217, MATCH("Customer ID", 'E4 TB Allocation Details'!$A$18:$L$18, 0),FALSE), 'E2 Allocators'!$B$15:$W$361, MATCH('O5 Details by Class &amp; Accounts'!AJ$18, 'E2 Allocators'!$B$15:$W$15, 0),FALSE)*$G163)</f>
        <v>0</v>
      </c>
      <c r="AK163" s="1334">
        <f>IF(ISERROR(VLOOKUP(VLOOKUP($A163, 'E4 TB Allocation Details'!$A$18:$L$217, MATCH("Customer ID", 'E4 TB Allocation Details'!$A$18:$L$18, 0),FALSE), 'E2 Allocators'!$B$15:$W$361, MATCH('O5 Details by Class &amp; Accounts'!AK$18, 'E2 Allocators'!$B$15:$W$15, 0),FALSE)*$G163), 0, VLOOKUP(VLOOKUP($A163, 'E4 TB Allocation Details'!$A$18:$L$217, MATCH("Customer ID", 'E4 TB Allocation Details'!$A$18:$L$18, 0),FALSE), 'E2 Allocators'!$B$15:$W$361, MATCH('O5 Details by Class &amp; Accounts'!AK$18, 'E2 Allocators'!$B$15:$W$15, 0),FALSE)*$G163)</f>
        <v>0</v>
      </c>
      <c r="AL163" s="1334">
        <f>IF(ISERROR(VLOOKUP(VLOOKUP($A163, 'E4 TB Allocation Details'!$A$18:$L$217, MATCH("Customer ID", 'E4 TB Allocation Details'!$A$18:$L$18, 0),FALSE), 'E2 Allocators'!$B$15:$W$361, MATCH('O5 Details by Class &amp; Accounts'!AL$18, 'E2 Allocators'!$B$15:$W$15, 0),FALSE)*$G163), 0, VLOOKUP(VLOOKUP($A163, 'E4 TB Allocation Details'!$A$18:$L$217, MATCH("Customer ID", 'E4 TB Allocation Details'!$A$18:$L$18, 0),FALSE), 'E2 Allocators'!$B$15:$W$361, MATCH('O5 Details by Class &amp; Accounts'!AL$18, 'E2 Allocators'!$B$15:$W$15, 0),FALSE)*$G163)</f>
        <v>0</v>
      </c>
      <c r="AM163" s="1334">
        <f>IF(ISERROR(VLOOKUP(VLOOKUP($A163, 'E4 TB Allocation Details'!$A$18:$L$217, MATCH("Customer ID", 'E4 TB Allocation Details'!$A$18:$L$18, 0),FALSE), 'E2 Allocators'!$B$15:$W$361, MATCH('O5 Details by Class &amp; Accounts'!AM$18, 'E2 Allocators'!$B$15:$W$15, 0),FALSE)*$G163), 0, VLOOKUP(VLOOKUP($A163, 'E4 TB Allocation Details'!$A$18:$L$217, MATCH("Customer ID", 'E4 TB Allocation Details'!$A$18:$L$18, 0),FALSE), 'E2 Allocators'!$B$15:$W$361, MATCH('O5 Details by Class &amp; Accounts'!AM$18, 'E2 Allocators'!$B$15:$W$15, 0),FALSE)*$G163)</f>
        <v>0</v>
      </c>
      <c r="AN163" s="1334">
        <f>IF(ISERROR(VLOOKUP(VLOOKUP($A163, 'E4 TB Allocation Details'!$A$18:$L$217, MATCH("Customer ID", 'E4 TB Allocation Details'!$A$18:$L$18, 0),FALSE), 'E2 Allocators'!$B$15:$W$361, MATCH('O5 Details by Class &amp; Accounts'!AN$18, 'E2 Allocators'!$B$15:$W$15, 0),FALSE)*$G163), 0, VLOOKUP(VLOOKUP($A163, 'E4 TB Allocation Details'!$A$18:$L$217, MATCH("Customer ID", 'E4 TB Allocation Details'!$A$18:$L$18, 0),FALSE), 'E2 Allocators'!$B$15:$W$361, MATCH('O5 Details by Class &amp; Accounts'!AN$18, 'E2 Allocators'!$B$15:$W$15, 0),FALSE)*$G163)</f>
        <v>0</v>
      </c>
      <c r="AO163" s="1334">
        <f>IF(ISERROR(VLOOKUP(VLOOKUP($A163, 'E4 TB Allocation Details'!$A$18:$L$217, MATCH("Customer ID", 'E4 TB Allocation Details'!$A$18:$L$18, 0),FALSE), 'E2 Allocators'!$B$15:$W$361, MATCH('O5 Details by Class &amp; Accounts'!AO$18, 'E2 Allocators'!$B$15:$W$15, 0),FALSE)*$G163), 0, VLOOKUP(VLOOKUP($A163, 'E4 TB Allocation Details'!$A$18:$L$217, MATCH("Customer ID", 'E4 TB Allocation Details'!$A$18:$L$18, 0),FALSE), 'E2 Allocators'!$B$15:$W$361, MATCH('O5 Details by Class &amp; Accounts'!AO$18, 'E2 Allocators'!$B$15:$W$15, 0),FALSE)*$G163)</f>
        <v>0</v>
      </c>
      <c r="AP163" s="1334">
        <f>IF(ISERROR(VLOOKUP(VLOOKUP($A163, 'E4 TB Allocation Details'!$A$18:$L$217, MATCH("Customer ID", 'E4 TB Allocation Details'!$A$18:$L$18, 0),FALSE), 'E2 Allocators'!$B$15:$W$361, MATCH('O5 Details by Class &amp; Accounts'!AP$18, 'E2 Allocators'!$B$15:$W$15, 0),FALSE)*$G163), 0, VLOOKUP(VLOOKUP($A163, 'E4 TB Allocation Details'!$A$18:$L$217, MATCH("Customer ID", 'E4 TB Allocation Details'!$A$18:$L$18, 0),FALSE), 'E2 Allocators'!$B$15:$W$361, MATCH('O5 Details by Class &amp; Accounts'!AP$18, 'E2 Allocators'!$B$15:$W$15, 0),FALSE)*$G163)</f>
        <v>0</v>
      </c>
      <c r="AQ163" s="1334">
        <f>IF(ISERROR(VLOOKUP(VLOOKUP($A163, 'E4 TB Allocation Details'!$A$18:$L$217, MATCH("Customer ID", 'E4 TB Allocation Details'!$A$18:$L$18, 0),FALSE), 'E2 Allocators'!$B$15:$W$361, MATCH('O5 Details by Class &amp; Accounts'!AQ$18, 'E2 Allocators'!$B$15:$W$15, 0),FALSE)*$G163), 0, VLOOKUP(VLOOKUP($A163, 'E4 TB Allocation Details'!$A$18:$L$217, MATCH("Customer ID", 'E4 TB Allocation Details'!$A$18:$L$18, 0),FALSE), 'E2 Allocators'!$B$15:$W$361, MATCH('O5 Details by Class &amp; Accounts'!AQ$18, 'E2 Allocators'!$B$15:$W$15, 0),FALSE)*$G163)</f>
        <v>0</v>
      </c>
      <c r="AR163" s="1334">
        <f>IF(ISERROR(VLOOKUP(VLOOKUP($A163, 'E4 TB Allocation Details'!$A$18:$L$217, MATCH("Customer ID", 'E4 TB Allocation Details'!$A$18:$L$18, 0),FALSE), 'E2 Allocators'!$B$15:$W$361, MATCH('O5 Details by Class &amp; Accounts'!AR$18, 'E2 Allocators'!$B$15:$W$15, 0),FALSE)*$G163), 0, VLOOKUP(VLOOKUP($A163, 'E4 TB Allocation Details'!$A$18:$L$217, MATCH("Customer ID", 'E4 TB Allocation Details'!$A$18:$L$18, 0),FALSE), 'E2 Allocators'!$B$15:$W$361, MATCH('O5 Details by Class &amp; Accounts'!AR$18, 'E2 Allocators'!$B$15:$W$15, 0),FALSE)*$G163)</f>
        <v>0</v>
      </c>
      <c r="AS163" s="1334">
        <f>IF(ISERROR(VLOOKUP(VLOOKUP($A163, 'E4 TB Allocation Details'!$A$18:$L$217, MATCH("Customer ID", 'E4 TB Allocation Details'!$A$18:$L$18, 0),FALSE), 'E2 Allocators'!$B$15:$W$361, MATCH('O5 Details by Class &amp; Accounts'!AS$18, 'E2 Allocators'!$B$15:$W$15, 0),FALSE)*$G163), 0, VLOOKUP(VLOOKUP($A163, 'E4 TB Allocation Details'!$A$18:$L$217, MATCH("Customer ID", 'E4 TB Allocation Details'!$A$18:$L$18, 0),FALSE), 'E2 Allocators'!$B$15:$W$361, MATCH('O5 Details by Class &amp; Accounts'!AS$18, 'E2 Allocators'!$B$15:$W$15, 0),FALSE)*$G163)</f>
        <v>0</v>
      </c>
      <c r="AT163" s="1334">
        <f>IF(ISERROR(VLOOKUP(VLOOKUP($A163, 'E4 TB Allocation Details'!$A$18:$L$217, MATCH("Customer ID", 'E4 TB Allocation Details'!$A$18:$L$18, 0),FALSE), 'E2 Allocators'!$B$15:$W$361, MATCH('O5 Details by Class &amp; Accounts'!AT$18, 'E2 Allocators'!$B$15:$W$15, 0),FALSE)*$G163), 0, VLOOKUP(VLOOKUP($A163, 'E4 TB Allocation Details'!$A$18:$L$217, MATCH("Customer ID", 'E4 TB Allocation Details'!$A$18:$L$18, 0),FALSE), 'E2 Allocators'!$B$15:$W$361, MATCH('O5 Details by Class &amp; Accounts'!AT$18, 'E2 Allocators'!$B$15:$W$15, 0),FALSE)*$G163)</f>
        <v>0</v>
      </c>
      <c r="AU163" s="1334">
        <f>IF(ISERROR(VLOOKUP(VLOOKUP($A163, 'E4 TB Allocation Details'!$A$18:$L$217, MATCH("Customer ID", 'E4 TB Allocation Details'!$A$18:$L$18, 0),FALSE), 'E2 Allocators'!$B$15:$W$361, MATCH('O5 Details by Class &amp; Accounts'!AU$18, 'E2 Allocators'!$B$15:$W$15, 0),FALSE)*$G163), 0, VLOOKUP(VLOOKUP($A163, 'E4 TB Allocation Details'!$A$18:$L$217, MATCH("Customer ID", 'E4 TB Allocation Details'!$A$18:$L$18, 0),FALSE), 'E2 Allocators'!$B$15:$W$361, MATCH('O5 Details by Class &amp; Accounts'!AU$18, 'E2 Allocators'!$B$15:$W$15, 0),FALSE)*$G163)</f>
        <v>0</v>
      </c>
      <c r="AV163" s="1334">
        <f>IF(ISERROR(VLOOKUP(VLOOKUP($A163, 'E4 TB Allocation Details'!$A$18:$L$217, MATCH("Customer ID", 'E4 TB Allocation Details'!$A$18:$L$18, 0),FALSE), 'E2 Allocators'!$B$15:$W$361, MATCH('O5 Details by Class &amp; Accounts'!AV$18, 'E2 Allocators'!$B$15:$W$15, 0),FALSE)*$G163), 0, VLOOKUP(VLOOKUP($A163, 'E4 TB Allocation Details'!$A$18:$L$217, MATCH("Customer ID", 'E4 TB Allocation Details'!$A$18:$L$18, 0),FALSE), 'E2 Allocators'!$B$15:$W$361, MATCH('O5 Details by Class &amp; Accounts'!AV$18, 'E2 Allocators'!$B$15:$W$15, 0),FALSE)*$G163)</f>
        <v>0</v>
      </c>
      <c r="AW163" s="1334">
        <f>IF(ISERROR(VLOOKUP(VLOOKUP($A163, 'E4 TB Allocation Details'!$A$18:$L$217, MATCH("Customer ID", 'E4 TB Allocation Details'!$A$18:$L$18, 0),FALSE), 'E2 Allocators'!$B$15:$W$361, MATCH('O5 Details by Class &amp; Accounts'!AW$18, 'E2 Allocators'!$B$15:$W$15, 0),FALSE)*$G163), 0, VLOOKUP(VLOOKUP($A163, 'E4 TB Allocation Details'!$A$18:$L$217, MATCH("Customer ID", 'E4 TB Allocation Details'!$A$18:$L$18, 0),FALSE), 'E2 Allocators'!$B$15:$W$361, MATCH('O5 Details by Class &amp; Accounts'!AW$18, 'E2 Allocators'!$B$15:$W$15, 0),FALSE)*$G163)</f>
        <v>0</v>
      </c>
      <c r="AX163" s="1334">
        <f t="shared" si="40"/>
        <v>400</v>
      </c>
      <c r="AY163" s="1334">
        <f>IF(ISERROR(VLOOKUP(VLOOKUP($A163, 'E4 TB Allocation Details'!$A$18:$L$217, MATCH("Misc ID", 'E4 TB Allocation Details'!$A$18:$L$18, 0),FALSE), 'E2 Allocators'!$B$15:$W$361, MATCH('O5 Details by Class &amp; Accounts'!AY$18, 'E2 Allocators'!$B$15:$W$15, 0),FALSE)*$E163), 0, VLOOKUP(VLOOKUP($A163, 'E4 TB Allocation Details'!$A$18:$L$217, MATCH("Misc ID", 'E4 TB Allocation Details'!$A$18:$L$18, 0),FALSE), 'E2 Allocators'!$B$15:$W$361, MATCH('O5 Details by Class &amp; Accounts'!AY$18, 'E2 Allocators'!$B$15:$W$15, 0),FALSE)*$E163)</f>
        <v>0</v>
      </c>
      <c r="AZ163" s="1334">
        <f>IF(ISERROR(VLOOKUP(VLOOKUP($A163, 'E4 TB Allocation Details'!$A$18:$L$217, MATCH("Misc ID", 'E4 TB Allocation Details'!$A$18:$L$18, 0),FALSE), 'E2 Allocators'!$B$15:$W$361, MATCH('O5 Details by Class &amp; Accounts'!AZ$18, 'E2 Allocators'!$B$15:$W$15, 0),FALSE)*$E163), 0, VLOOKUP(VLOOKUP($A163, 'E4 TB Allocation Details'!$A$18:$L$217, MATCH("Misc ID", 'E4 TB Allocation Details'!$A$18:$L$18, 0),FALSE), 'E2 Allocators'!$B$15:$W$361, MATCH('O5 Details by Class &amp; Accounts'!AZ$18, 'E2 Allocators'!$B$15:$W$15, 0),FALSE)*$E163)</f>
        <v>0</v>
      </c>
      <c r="BA163" s="1334">
        <f>IF(ISERROR(VLOOKUP(VLOOKUP($A163, 'E4 TB Allocation Details'!$A$18:$L$217, MATCH("Misc ID", 'E4 TB Allocation Details'!$A$18:$L$18, 0),FALSE), 'E2 Allocators'!$B$15:$W$361, MATCH('O5 Details by Class &amp; Accounts'!BA$18, 'E2 Allocators'!$B$15:$W$15, 0),FALSE)*$E163), 0, VLOOKUP(VLOOKUP($A163, 'E4 TB Allocation Details'!$A$18:$L$217, MATCH("Misc ID", 'E4 TB Allocation Details'!$A$18:$L$18, 0),FALSE), 'E2 Allocators'!$B$15:$W$361, MATCH('O5 Details by Class &amp; Accounts'!BA$18, 'E2 Allocators'!$B$15:$W$15, 0),FALSE)*$E163)</f>
        <v>0</v>
      </c>
      <c r="BB163" s="1334">
        <f>IF(ISERROR(VLOOKUP(VLOOKUP($A163, 'E4 TB Allocation Details'!$A$18:$L$217, MATCH("Misc ID", 'E4 TB Allocation Details'!$A$18:$L$18, 0),FALSE), 'E2 Allocators'!$B$15:$W$361, MATCH('O5 Details by Class &amp; Accounts'!BB$18, 'E2 Allocators'!$B$15:$W$15, 0),FALSE)*$E163), 0, VLOOKUP(VLOOKUP($A163, 'E4 TB Allocation Details'!$A$18:$L$217, MATCH("Misc ID", 'E4 TB Allocation Details'!$A$18:$L$18, 0),FALSE), 'E2 Allocators'!$B$15:$W$361, MATCH('O5 Details by Class &amp; Accounts'!BB$18, 'E2 Allocators'!$B$15:$W$15, 0),FALSE)*$E163)</f>
        <v>0</v>
      </c>
      <c r="BC163" s="1334">
        <f>IF(ISERROR(VLOOKUP(VLOOKUP($A163, 'E4 TB Allocation Details'!$A$18:$L$217, MATCH("Misc ID", 'E4 TB Allocation Details'!$A$18:$L$18, 0),FALSE), 'E2 Allocators'!$B$15:$W$361, MATCH('O5 Details by Class &amp; Accounts'!BC$18, 'E2 Allocators'!$B$15:$W$15, 0),FALSE)*$E163), 0, VLOOKUP(VLOOKUP($A163, 'E4 TB Allocation Details'!$A$18:$L$217, MATCH("Misc ID", 'E4 TB Allocation Details'!$A$18:$L$18, 0),FALSE), 'E2 Allocators'!$B$15:$W$361, MATCH('O5 Details by Class &amp; Accounts'!BC$18, 'E2 Allocators'!$B$15:$W$15, 0),FALSE)*$E163)</f>
        <v>0</v>
      </c>
      <c r="BD163" s="1334">
        <f>IF(ISERROR(VLOOKUP(VLOOKUP($A163, 'E4 TB Allocation Details'!$A$18:$L$217, MATCH("Misc ID", 'E4 TB Allocation Details'!$A$18:$L$18, 0),FALSE), 'E2 Allocators'!$B$15:$W$361, MATCH('O5 Details by Class &amp; Accounts'!BD$18, 'E2 Allocators'!$B$15:$W$15, 0),FALSE)*$E163), 0, VLOOKUP(VLOOKUP($A163, 'E4 TB Allocation Details'!$A$18:$L$217, MATCH("Misc ID", 'E4 TB Allocation Details'!$A$18:$L$18, 0),FALSE), 'E2 Allocators'!$B$15:$W$361, MATCH('O5 Details by Class &amp; Accounts'!BD$18, 'E2 Allocators'!$B$15:$W$15, 0),FALSE)*$E163)</f>
        <v>0</v>
      </c>
      <c r="BE163" s="1334">
        <f>IF(ISERROR(VLOOKUP(VLOOKUP($A163, 'E4 TB Allocation Details'!$A$18:$L$217, MATCH("Misc ID", 'E4 TB Allocation Details'!$A$18:$L$18, 0),FALSE), 'E2 Allocators'!$B$15:$W$361, MATCH('O5 Details by Class &amp; Accounts'!BE$18, 'E2 Allocators'!$B$15:$W$15, 0),FALSE)*$E163), 0, VLOOKUP(VLOOKUP($A163, 'E4 TB Allocation Details'!$A$18:$L$217, MATCH("Misc ID", 'E4 TB Allocation Details'!$A$18:$L$18, 0),FALSE), 'E2 Allocators'!$B$15:$W$361, MATCH('O5 Details by Class &amp; Accounts'!BE$18, 'E2 Allocators'!$B$15:$W$15, 0),FALSE)*$E163)</f>
        <v>0</v>
      </c>
      <c r="BF163" s="1334">
        <f>IF(ISERROR(VLOOKUP(VLOOKUP($A163, 'E4 TB Allocation Details'!$A$18:$L$217, MATCH("Misc ID", 'E4 TB Allocation Details'!$A$18:$L$18, 0),FALSE), 'E2 Allocators'!$B$15:$W$361, MATCH('O5 Details by Class &amp; Accounts'!BF$18, 'E2 Allocators'!$B$15:$W$15, 0),FALSE)*$E163), 0, VLOOKUP(VLOOKUP($A163, 'E4 TB Allocation Details'!$A$18:$L$217, MATCH("Misc ID", 'E4 TB Allocation Details'!$A$18:$L$18, 0),FALSE), 'E2 Allocators'!$B$15:$W$361, MATCH('O5 Details by Class &amp; Accounts'!BF$18, 'E2 Allocators'!$B$15:$W$15, 0),FALSE)*$E163)</f>
        <v>0</v>
      </c>
      <c r="BG163" s="1334">
        <f>IF(ISERROR(VLOOKUP(VLOOKUP($A163, 'E4 TB Allocation Details'!$A$18:$L$217, MATCH("Misc ID", 'E4 TB Allocation Details'!$A$18:$L$18, 0),FALSE), 'E2 Allocators'!$B$15:$W$361, MATCH('O5 Details by Class &amp; Accounts'!BG$18, 'E2 Allocators'!$B$15:$W$15, 0),FALSE)*$E163), 0, VLOOKUP(VLOOKUP($A163, 'E4 TB Allocation Details'!$A$18:$L$217, MATCH("Misc ID", 'E4 TB Allocation Details'!$A$18:$L$18, 0),FALSE), 'E2 Allocators'!$B$15:$W$361, MATCH('O5 Details by Class &amp; Accounts'!BG$18, 'E2 Allocators'!$B$15:$W$15, 0),FALSE)*$E163)</f>
        <v>0</v>
      </c>
      <c r="BH163" s="1334">
        <f>IF(ISERROR(VLOOKUP(VLOOKUP($A163, 'E4 TB Allocation Details'!$A$18:$L$217, MATCH("Misc ID", 'E4 TB Allocation Details'!$A$18:$L$18, 0),FALSE), 'E2 Allocators'!$B$15:$W$361, MATCH('O5 Details by Class &amp; Accounts'!BH$18, 'E2 Allocators'!$B$15:$W$15, 0),FALSE)*$E163), 0, VLOOKUP(VLOOKUP($A163, 'E4 TB Allocation Details'!$A$18:$L$217, MATCH("Misc ID", 'E4 TB Allocation Details'!$A$18:$L$18, 0),FALSE), 'E2 Allocators'!$B$15:$W$361, MATCH('O5 Details by Class &amp; Accounts'!BH$18, 'E2 Allocators'!$B$15:$W$15, 0),FALSE)*$E163)</f>
        <v>0</v>
      </c>
      <c r="BI163" s="1334">
        <f>IF(ISERROR(VLOOKUP(VLOOKUP($A163, 'E4 TB Allocation Details'!$A$18:$L$217, MATCH("Misc ID", 'E4 TB Allocation Details'!$A$18:$L$18, 0),FALSE), 'E2 Allocators'!$B$15:$W$361, MATCH('O5 Details by Class &amp; Accounts'!BI$18, 'E2 Allocators'!$B$15:$W$15, 0),FALSE)*$E163), 0, VLOOKUP(VLOOKUP($A163, 'E4 TB Allocation Details'!$A$18:$L$217, MATCH("Misc ID", 'E4 TB Allocation Details'!$A$18:$L$18, 0),FALSE), 'E2 Allocators'!$B$15:$W$361, MATCH('O5 Details by Class &amp; Accounts'!BI$18, 'E2 Allocators'!$B$15:$W$15, 0),FALSE)*$E163)</f>
        <v>0</v>
      </c>
      <c r="BJ163" s="1334">
        <f>IF(ISERROR(VLOOKUP(VLOOKUP($A163, 'E4 TB Allocation Details'!$A$18:$L$217, MATCH("Misc ID", 'E4 TB Allocation Details'!$A$18:$L$18, 0),FALSE), 'E2 Allocators'!$B$15:$W$361, MATCH('O5 Details by Class &amp; Accounts'!BJ$18, 'E2 Allocators'!$B$15:$W$15, 0),FALSE)*$E163), 0, VLOOKUP(VLOOKUP($A163, 'E4 TB Allocation Details'!$A$18:$L$217, MATCH("Misc ID", 'E4 TB Allocation Details'!$A$18:$L$18, 0),FALSE), 'E2 Allocators'!$B$15:$W$361, MATCH('O5 Details by Class &amp; Accounts'!BJ$18, 'E2 Allocators'!$B$15:$W$15, 0),FALSE)*$E163)</f>
        <v>0</v>
      </c>
      <c r="BK163" s="1334">
        <f>IF(ISERROR(VLOOKUP(VLOOKUP($A163, 'E4 TB Allocation Details'!$A$18:$L$217, MATCH("Misc ID", 'E4 TB Allocation Details'!$A$18:$L$18, 0),FALSE), 'E2 Allocators'!$B$15:$W$361, MATCH('O5 Details by Class &amp; Accounts'!BK$18, 'E2 Allocators'!$B$15:$W$15, 0),FALSE)*$E163), 0, VLOOKUP(VLOOKUP($A163, 'E4 TB Allocation Details'!$A$18:$L$217, MATCH("Misc ID", 'E4 TB Allocation Details'!$A$18:$L$18, 0),FALSE), 'E2 Allocators'!$B$15:$W$361, MATCH('O5 Details by Class &amp; Accounts'!BK$18, 'E2 Allocators'!$B$15:$W$15, 0),FALSE)*$E163)</f>
        <v>0</v>
      </c>
      <c r="BL163" s="1334">
        <f>IF(ISERROR(VLOOKUP(VLOOKUP($A163, 'E4 TB Allocation Details'!$A$18:$L$217, MATCH("Misc ID", 'E4 TB Allocation Details'!$A$18:$L$18, 0),FALSE), 'E2 Allocators'!$B$15:$W$361, MATCH('O5 Details by Class &amp; Accounts'!BL$18, 'E2 Allocators'!$B$15:$W$15, 0),FALSE)*$E163), 0, VLOOKUP(VLOOKUP($A163, 'E4 TB Allocation Details'!$A$18:$L$217, MATCH("Misc ID", 'E4 TB Allocation Details'!$A$18:$L$18, 0),FALSE), 'E2 Allocators'!$B$15:$W$361, MATCH('O5 Details by Class &amp; Accounts'!BL$18, 'E2 Allocators'!$B$15:$W$15, 0),FALSE)*$E163)</f>
        <v>0</v>
      </c>
      <c r="BM163" s="1334">
        <f>IF(ISERROR(VLOOKUP(VLOOKUP($A163, 'E4 TB Allocation Details'!$A$18:$L$217, MATCH("Misc ID", 'E4 TB Allocation Details'!$A$18:$L$18, 0),FALSE), 'E2 Allocators'!$B$15:$W$361, MATCH('O5 Details by Class &amp; Accounts'!BM$18, 'E2 Allocators'!$B$15:$W$15, 0),FALSE)*$E163), 0, VLOOKUP(VLOOKUP($A163, 'E4 TB Allocation Details'!$A$18:$L$217, MATCH("Misc ID", 'E4 TB Allocation Details'!$A$18:$L$18, 0),FALSE), 'E2 Allocators'!$B$15:$W$361, MATCH('O5 Details by Class &amp; Accounts'!BM$18, 'E2 Allocators'!$B$15:$W$15, 0),FALSE)*$E163)</f>
        <v>0</v>
      </c>
      <c r="BN163" s="1334">
        <f>IF(ISERROR(VLOOKUP(VLOOKUP($A163, 'E4 TB Allocation Details'!$A$18:$L$217, MATCH("Misc ID", 'E4 TB Allocation Details'!$A$18:$L$18, 0),FALSE), 'E2 Allocators'!$B$15:$W$361, MATCH('O5 Details by Class &amp; Accounts'!BN$18, 'E2 Allocators'!$B$15:$W$15, 0),FALSE)*$E163), 0, VLOOKUP(VLOOKUP($A163, 'E4 TB Allocation Details'!$A$18:$L$217, MATCH("Misc ID", 'E4 TB Allocation Details'!$A$18:$L$18, 0),FALSE), 'E2 Allocators'!$B$15:$W$361, MATCH('O5 Details by Class &amp; Accounts'!BN$18, 'E2 Allocators'!$B$15:$W$15, 0),FALSE)*$E163)</f>
        <v>0</v>
      </c>
      <c r="BO163" s="1334">
        <f>IF(ISERROR(VLOOKUP(VLOOKUP($A163, 'E4 TB Allocation Details'!$A$18:$L$217, MATCH("Misc ID", 'E4 TB Allocation Details'!$A$18:$L$18, 0),FALSE), 'E2 Allocators'!$B$15:$W$361, MATCH('O5 Details by Class &amp; Accounts'!BO$18, 'E2 Allocators'!$B$15:$W$15, 0),FALSE)*$E163), 0, VLOOKUP(VLOOKUP($A163, 'E4 TB Allocation Details'!$A$18:$L$217, MATCH("Misc ID", 'E4 TB Allocation Details'!$A$18:$L$18, 0),FALSE), 'E2 Allocators'!$B$15:$W$361, MATCH('O5 Details by Class &amp; Accounts'!BO$18, 'E2 Allocators'!$B$15:$W$15, 0),FALSE)*$E163)</f>
        <v>0</v>
      </c>
      <c r="BP163" s="1334">
        <f>IF(ISERROR(VLOOKUP(VLOOKUP($A163, 'E4 TB Allocation Details'!$A$18:$L$217, MATCH("Misc ID", 'E4 TB Allocation Details'!$A$18:$L$18, 0),FALSE), 'E2 Allocators'!$B$15:$W$361, MATCH('O5 Details by Class &amp; Accounts'!BP$18, 'E2 Allocators'!$B$15:$W$15, 0),FALSE)*$E163), 0, VLOOKUP(VLOOKUP($A163, 'E4 TB Allocation Details'!$A$18:$L$217, MATCH("Misc ID", 'E4 TB Allocation Details'!$A$18:$L$18, 0),FALSE), 'E2 Allocators'!$B$15:$W$361, MATCH('O5 Details by Class &amp; Accounts'!BP$18, 'E2 Allocators'!$B$15:$W$15, 0),FALSE)*$E163)</f>
        <v>0</v>
      </c>
      <c r="BQ163" s="1334">
        <f>IF(ISERROR(VLOOKUP(VLOOKUP($A163, 'E4 TB Allocation Details'!$A$18:$L$217, MATCH("Misc ID", 'E4 TB Allocation Details'!$A$18:$L$18, 0),FALSE), 'E2 Allocators'!$B$15:$W$361, MATCH('O5 Details by Class &amp; Accounts'!BQ$18, 'E2 Allocators'!$B$15:$W$15, 0),FALSE)*$E163), 0, VLOOKUP(VLOOKUP($A163, 'E4 TB Allocation Details'!$A$18:$L$217, MATCH("Misc ID", 'E4 TB Allocation Details'!$A$18:$L$18, 0),FALSE), 'E2 Allocators'!$B$15:$W$361, MATCH('O5 Details by Class &amp; Accounts'!BQ$18, 'E2 Allocators'!$B$15:$W$15, 0),FALSE)*$E163)</f>
        <v>0</v>
      </c>
      <c r="BR163" s="1334">
        <f>IF(ISERROR(VLOOKUP(VLOOKUP($A163, 'E4 TB Allocation Details'!$A$18:$L$217, MATCH("Misc ID", 'E4 TB Allocation Details'!$A$18:$L$18, 0),FALSE), 'E2 Allocators'!$B$15:$W$361, MATCH('O5 Details by Class &amp; Accounts'!BR$18, 'E2 Allocators'!$B$15:$W$15, 0),FALSE)*$E163), 0, VLOOKUP(VLOOKUP($A163, 'E4 TB Allocation Details'!$A$18:$L$217, MATCH("Misc ID", 'E4 TB Allocation Details'!$A$18:$L$18, 0),FALSE), 'E2 Allocators'!$B$15:$W$361, MATCH('O5 Details by Class &amp; Accounts'!BR$18, 'E2 Allocators'!$B$15:$W$15, 0),FALSE)*$E163)</f>
        <v>0</v>
      </c>
      <c r="BS163" s="1334">
        <f t="shared" si="41"/>
        <v>0</v>
      </c>
      <c r="BT163" s="1334">
        <f>IF(ISERROR(VLOOKUP(VLOOKUP($A163, 'E4 TB Allocation Details'!$A$18:$L$217, MATCH("A &amp; G ID", 'E4 TB Allocation Details'!$A$18:$L$18, 0),FALSE), 'E2 Allocators'!$B$15:$W$361, MATCH('O5 Details by Class &amp; Accounts'!BT$18, 'E2 Allocators'!$B$15:$W$15, 0),FALSE)*$E163), 0, VLOOKUP(VLOOKUP($A163, 'E4 TB Allocation Details'!$A$18:$L$217, MATCH("A &amp; G ID", 'E4 TB Allocation Details'!$A$18:$L$18, 0),FALSE), 'E2 Allocators'!$B$15:$W$361, MATCH('O5 Details by Class &amp; Accounts'!BT$18, 'E2 Allocators'!$B$15:$W$15, 0),FALSE)*$E163)</f>
        <v>0</v>
      </c>
      <c r="BU163" s="1334">
        <f>IF(ISERROR(VLOOKUP(VLOOKUP($A163, 'E4 TB Allocation Details'!$A$18:$L$217, MATCH("A &amp; G ID", 'E4 TB Allocation Details'!$A$18:$L$18, 0),FALSE), 'E2 Allocators'!$B$15:$W$361, MATCH('O5 Details by Class &amp; Accounts'!BU$18, 'E2 Allocators'!$B$15:$W$15, 0),FALSE)*$E163), 0, VLOOKUP(VLOOKUP($A163, 'E4 TB Allocation Details'!$A$18:$L$217, MATCH("A &amp; G ID", 'E4 TB Allocation Details'!$A$18:$L$18, 0),FALSE), 'E2 Allocators'!$B$15:$W$361, MATCH('O5 Details by Class &amp; Accounts'!BU$18, 'E2 Allocators'!$B$15:$W$15, 0),FALSE)*$E163)</f>
        <v>0</v>
      </c>
      <c r="BV163" s="1334">
        <f>IF(ISERROR(VLOOKUP(VLOOKUP($A163, 'E4 TB Allocation Details'!$A$18:$L$217, MATCH("A &amp; G ID", 'E4 TB Allocation Details'!$A$18:$L$18, 0),FALSE), 'E2 Allocators'!$B$15:$W$361, MATCH('O5 Details by Class &amp; Accounts'!BV$18, 'E2 Allocators'!$B$15:$W$15, 0),FALSE)*$E163), 0, VLOOKUP(VLOOKUP($A163, 'E4 TB Allocation Details'!$A$18:$L$217, MATCH("A &amp; G ID", 'E4 TB Allocation Details'!$A$18:$L$18, 0),FALSE), 'E2 Allocators'!$B$15:$W$361, MATCH('O5 Details by Class &amp; Accounts'!BV$18, 'E2 Allocators'!$B$15:$W$15, 0),FALSE)*$E163)</f>
        <v>0</v>
      </c>
      <c r="BW163" s="1334">
        <f>IF(ISERROR(VLOOKUP(VLOOKUP($A163, 'E4 TB Allocation Details'!$A$18:$L$217, MATCH("A &amp; G ID", 'E4 TB Allocation Details'!$A$18:$L$18, 0),FALSE), 'E2 Allocators'!$B$15:$W$361, MATCH('O5 Details by Class &amp; Accounts'!BW$18, 'E2 Allocators'!$B$15:$W$15, 0),FALSE)*$E163), 0, VLOOKUP(VLOOKUP($A163, 'E4 TB Allocation Details'!$A$18:$L$217, MATCH("A &amp; G ID", 'E4 TB Allocation Details'!$A$18:$L$18, 0),FALSE), 'E2 Allocators'!$B$15:$W$361, MATCH('O5 Details by Class &amp; Accounts'!BW$18, 'E2 Allocators'!$B$15:$W$15, 0),FALSE)*$E163)</f>
        <v>0</v>
      </c>
      <c r="BX163" s="1334">
        <f>IF(ISERROR(VLOOKUP(VLOOKUP($A163, 'E4 TB Allocation Details'!$A$18:$L$217, MATCH("A &amp; G ID", 'E4 TB Allocation Details'!$A$18:$L$18, 0),FALSE), 'E2 Allocators'!$B$15:$W$361, MATCH('O5 Details by Class &amp; Accounts'!BX$18, 'E2 Allocators'!$B$15:$W$15, 0),FALSE)*$E163), 0, VLOOKUP(VLOOKUP($A163, 'E4 TB Allocation Details'!$A$18:$L$217, MATCH("A &amp; G ID", 'E4 TB Allocation Details'!$A$18:$L$18, 0),FALSE), 'E2 Allocators'!$B$15:$W$361, MATCH('O5 Details by Class &amp; Accounts'!BX$18, 'E2 Allocators'!$B$15:$W$15, 0),FALSE)*$E163)</f>
        <v>0</v>
      </c>
      <c r="BY163" s="1334">
        <f>IF(ISERROR(VLOOKUP(VLOOKUP($A163, 'E4 TB Allocation Details'!$A$18:$L$217, MATCH("A &amp; G ID", 'E4 TB Allocation Details'!$A$18:$L$18, 0),FALSE), 'E2 Allocators'!$B$15:$W$361, MATCH('O5 Details by Class &amp; Accounts'!BY$18, 'E2 Allocators'!$B$15:$W$15, 0),FALSE)*$E163), 0, VLOOKUP(VLOOKUP($A163, 'E4 TB Allocation Details'!$A$18:$L$217, MATCH("A &amp; G ID", 'E4 TB Allocation Details'!$A$18:$L$18, 0),FALSE), 'E2 Allocators'!$B$15:$W$361, MATCH('O5 Details by Class &amp; Accounts'!BY$18, 'E2 Allocators'!$B$15:$W$15, 0),FALSE)*$E163)</f>
        <v>0</v>
      </c>
      <c r="BZ163" s="1334">
        <f>IF(ISERROR(VLOOKUP(VLOOKUP($A163, 'E4 TB Allocation Details'!$A$18:$L$217, MATCH("A &amp; G ID", 'E4 TB Allocation Details'!$A$18:$L$18, 0),FALSE), 'E2 Allocators'!$B$15:$W$361, MATCH('O5 Details by Class &amp; Accounts'!BZ$18, 'E2 Allocators'!$B$15:$W$15, 0),FALSE)*$E163), 0, VLOOKUP(VLOOKUP($A163, 'E4 TB Allocation Details'!$A$18:$L$217, MATCH("A &amp; G ID", 'E4 TB Allocation Details'!$A$18:$L$18, 0),FALSE), 'E2 Allocators'!$B$15:$W$361, MATCH('O5 Details by Class &amp; Accounts'!BZ$18, 'E2 Allocators'!$B$15:$W$15, 0),FALSE)*$E163)</f>
        <v>0</v>
      </c>
      <c r="CA163" s="1334">
        <f>IF(ISERROR(VLOOKUP(VLOOKUP($A163, 'E4 TB Allocation Details'!$A$18:$L$217, MATCH("A &amp; G ID", 'E4 TB Allocation Details'!$A$18:$L$18, 0),FALSE), 'E2 Allocators'!$B$15:$W$361, MATCH('O5 Details by Class &amp; Accounts'!CA$18, 'E2 Allocators'!$B$15:$W$15, 0),FALSE)*$E163), 0, VLOOKUP(VLOOKUP($A163, 'E4 TB Allocation Details'!$A$18:$L$217, MATCH("A &amp; G ID", 'E4 TB Allocation Details'!$A$18:$L$18, 0),FALSE), 'E2 Allocators'!$B$15:$W$361, MATCH('O5 Details by Class &amp; Accounts'!CA$18, 'E2 Allocators'!$B$15:$W$15, 0),FALSE)*$E163)</f>
        <v>0</v>
      </c>
      <c r="CB163" s="1334">
        <f>IF(ISERROR(VLOOKUP(VLOOKUP($A163, 'E4 TB Allocation Details'!$A$18:$L$217, MATCH("A &amp; G ID", 'E4 TB Allocation Details'!$A$18:$L$18, 0),FALSE), 'E2 Allocators'!$B$15:$W$361, MATCH('O5 Details by Class &amp; Accounts'!CB$18, 'E2 Allocators'!$B$15:$W$15, 0),FALSE)*$E163), 0, VLOOKUP(VLOOKUP($A163, 'E4 TB Allocation Details'!$A$18:$L$217, MATCH("A &amp; G ID", 'E4 TB Allocation Details'!$A$18:$L$18, 0),FALSE), 'E2 Allocators'!$B$15:$W$361, MATCH('O5 Details by Class &amp; Accounts'!CB$18, 'E2 Allocators'!$B$15:$W$15, 0),FALSE)*$E163)</f>
        <v>0</v>
      </c>
      <c r="CC163" s="1334">
        <f>IF(ISERROR(VLOOKUP(VLOOKUP($A163, 'E4 TB Allocation Details'!$A$18:$L$217, MATCH("A &amp; G ID", 'E4 TB Allocation Details'!$A$18:$L$18, 0),FALSE), 'E2 Allocators'!$B$15:$W$361, MATCH('O5 Details by Class &amp; Accounts'!CC$18, 'E2 Allocators'!$B$15:$W$15, 0),FALSE)*$E163), 0, VLOOKUP(VLOOKUP($A163, 'E4 TB Allocation Details'!$A$18:$L$217, MATCH("A &amp; G ID", 'E4 TB Allocation Details'!$A$18:$L$18, 0),FALSE), 'E2 Allocators'!$B$15:$W$361, MATCH('O5 Details by Class &amp; Accounts'!CC$18, 'E2 Allocators'!$B$15:$W$15, 0),FALSE)*$E163)</f>
        <v>0</v>
      </c>
      <c r="CD163" s="1334">
        <f>IF(ISERROR(VLOOKUP(VLOOKUP($A163, 'E4 TB Allocation Details'!$A$18:$L$217, MATCH("A &amp; G ID", 'E4 TB Allocation Details'!$A$18:$L$18, 0),FALSE), 'E2 Allocators'!$B$15:$W$361, MATCH('O5 Details by Class &amp; Accounts'!CD$18, 'E2 Allocators'!$B$15:$W$15, 0),FALSE)*$E163), 0, VLOOKUP(VLOOKUP($A163, 'E4 TB Allocation Details'!$A$18:$L$217, MATCH("A &amp; G ID", 'E4 TB Allocation Details'!$A$18:$L$18, 0),FALSE), 'E2 Allocators'!$B$15:$W$361, MATCH('O5 Details by Class &amp; Accounts'!CD$18, 'E2 Allocators'!$B$15:$W$15, 0),FALSE)*$E163)</f>
        <v>0</v>
      </c>
      <c r="CE163" s="1334">
        <f>IF(ISERROR(VLOOKUP(VLOOKUP($A163, 'E4 TB Allocation Details'!$A$18:$L$217, MATCH("A &amp; G ID", 'E4 TB Allocation Details'!$A$18:$L$18, 0),FALSE), 'E2 Allocators'!$B$15:$W$361, MATCH('O5 Details by Class &amp; Accounts'!CE$18, 'E2 Allocators'!$B$15:$W$15, 0),FALSE)*$E163), 0, VLOOKUP(VLOOKUP($A163, 'E4 TB Allocation Details'!$A$18:$L$217, MATCH("A &amp; G ID", 'E4 TB Allocation Details'!$A$18:$L$18, 0),FALSE), 'E2 Allocators'!$B$15:$W$361, MATCH('O5 Details by Class &amp; Accounts'!CE$18, 'E2 Allocators'!$B$15:$W$15, 0),FALSE)*$E163)</f>
        <v>0</v>
      </c>
      <c r="CF163" s="1334">
        <f>IF(ISERROR(VLOOKUP(VLOOKUP($A163, 'E4 TB Allocation Details'!$A$18:$L$217, MATCH("A &amp; G ID", 'E4 TB Allocation Details'!$A$18:$L$18, 0),FALSE), 'E2 Allocators'!$B$15:$W$361, MATCH('O5 Details by Class &amp; Accounts'!CF$18, 'E2 Allocators'!$B$15:$W$15, 0),FALSE)*$E163), 0, VLOOKUP(VLOOKUP($A163, 'E4 TB Allocation Details'!$A$18:$L$217, MATCH("A &amp; G ID", 'E4 TB Allocation Details'!$A$18:$L$18, 0),FALSE), 'E2 Allocators'!$B$15:$W$361, MATCH('O5 Details by Class &amp; Accounts'!CF$18, 'E2 Allocators'!$B$15:$W$15, 0),FALSE)*$E163)</f>
        <v>0</v>
      </c>
      <c r="CG163" s="1334">
        <f>IF(ISERROR(VLOOKUP(VLOOKUP($A163, 'E4 TB Allocation Details'!$A$18:$L$217, MATCH("A &amp; G ID", 'E4 TB Allocation Details'!$A$18:$L$18, 0),FALSE), 'E2 Allocators'!$B$15:$W$361, MATCH('O5 Details by Class &amp; Accounts'!CG$18, 'E2 Allocators'!$B$15:$W$15, 0),FALSE)*$E163), 0, VLOOKUP(VLOOKUP($A163, 'E4 TB Allocation Details'!$A$18:$L$217, MATCH("A &amp; G ID", 'E4 TB Allocation Details'!$A$18:$L$18, 0),FALSE), 'E2 Allocators'!$B$15:$W$361, MATCH('O5 Details by Class &amp; Accounts'!CG$18, 'E2 Allocators'!$B$15:$W$15, 0),FALSE)*$E163)</f>
        <v>0</v>
      </c>
      <c r="CH163" s="1334">
        <f>IF(ISERROR(VLOOKUP(VLOOKUP($A163, 'E4 TB Allocation Details'!$A$18:$L$217, MATCH("A &amp; G ID", 'E4 TB Allocation Details'!$A$18:$L$18, 0),FALSE), 'E2 Allocators'!$B$15:$W$361, MATCH('O5 Details by Class &amp; Accounts'!CH$18, 'E2 Allocators'!$B$15:$W$15, 0),FALSE)*$E163), 0, VLOOKUP(VLOOKUP($A163, 'E4 TB Allocation Details'!$A$18:$L$217, MATCH("A &amp; G ID", 'E4 TB Allocation Details'!$A$18:$L$18, 0),FALSE), 'E2 Allocators'!$B$15:$W$361, MATCH('O5 Details by Class &amp; Accounts'!CH$18, 'E2 Allocators'!$B$15:$W$15, 0),FALSE)*$E163)</f>
        <v>0</v>
      </c>
      <c r="CI163" s="1334">
        <f>IF(ISERROR(VLOOKUP(VLOOKUP($A163, 'E4 TB Allocation Details'!$A$18:$L$217, MATCH("A &amp; G ID", 'E4 TB Allocation Details'!$A$18:$L$18, 0),FALSE), 'E2 Allocators'!$B$15:$W$361, MATCH('O5 Details by Class &amp; Accounts'!CI$18, 'E2 Allocators'!$B$15:$W$15, 0),FALSE)*$E163), 0, VLOOKUP(VLOOKUP($A163, 'E4 TB Allocation Details'!$A$18:$L$217, MATCH("A &amp; G ID", 'E4 TB Allocation Details'!$A$18:$L$18, 0),FALSE), 'E2 Allocators'!$B$15:$W$361, MATCH('O5 Details by Class &amp; Accounts'!CI$18, 'E2 Allocators'!$B$15:$W$15, 0),FALSE)*$E163)</f>
        <v>0</v>
      </c>
      <c r="CJ163" s="1334">
        <f>IF(ISERROR(VLOOKUP(VLOOKUP($A163, 'E4 TB Allocation Details'!$A$18:$L$217, MATCH("A &amp; G ID", 'E4 TB Allocation Details'!$A$18:$L$18, 0),FALSE), 'E2 Allocators'!$B$15:$W$361, MATCH('O5 Details by Class &amp; Accounts'!CJ$18, 'E2 Allocators'!$B$15:$W$15, 0),FALSE)*$E163), 0, VLOOKUP(VLOOKUP($A163, 'E4 TB Allocation Details'!$A$18:$L$217, MATCH("A &amp; G ID", 'E4 TB Allocation Details'!$A$18:$L$18, 0),FALSE), 'E2 Allocators'!$B$15:$W$361, MATCH('O5 Details by Class &amp; Accounts'!CJ$18, 'E2 Allocators'!$B$15:$W$15, 0),FALSE)*$E163)</f>
        <v>0</v>
      </c>
      <c r="CK163" s="1334">
        <f>IF(ISERROR(VLOOKUP(VLOOKUP($A163, 'E4 TB Allocation Details'!$A$18:$L$217, MATCH("A &amp; G ID", 'E4 TB Allocation Details'!$A$18:$L$18, 0),FALSE), 'E2 Allocators'!$B$15:$W$361, MATCH('O5 Details by Class &amp; Accounts'!CK$18, 'E2 Allocators'!$B$15:$W$15, 0),FALSE)*$E163), 0, VLOOKUP(VLOOKUP($A163, 'E4 TB Allocation Details'!$A$18:$L$217, MATCH("A &amp; G ID", 'E4 TB Allocation Details'!$A$18:$L$18, 0),FALSE), 'E2 Allocators'!$B$15:$W$361, MATCH('O5 Details by Class &amp; Accounts'!CK$18, 'E2 Allocators'!$B$15:$W$15, 0),FALSE)*$E163)</f>
        <v>0</v>
      </c>
      <c r="CL163" s="1334">
        <f>IF(ISERROR(VLOOKUP(VLOOKUP($A163, 'E4 TB Allocation Details'!$A$18:$L$217, MATCH("A &amp; G ID", 'E4 TB Allocation Details'!$A$18:$L$18, 0),FALSE), 'E2 Allocators'!$B$15:$W$361, MATCH('O5 Details by Class &amp; Accounts'!CL$18, 'E2 Allocators'!$B$15:$W$15, 0),FALSE)*$E163), 0, VLOOKUP(VLOOKUP($A163, 'E4 TB Allocation Details'!$A$18:$L$217, MATCH("A &amp; G ID", 'E4 TB Allocation Details'!$A$18:$L$18, 0),FALSE), 'E2 Allocators'!$B$15:$W$361, MATCH('O5 Details by Class &amp; Accounts'!CL$18, 'E2 Allocators'!$B$15:$W$15, 0),FALSE)*$E163)</f>
        <v>0</v>
      </c>
      <c r="CM163" s="1334">
        <f>IF(ISERROR(VLOOKUP(VLOOKUP($A163, 'E4 TB Allocation Details'!$A$18:$L$217, MATCH("A &amp; G ID", 'E4 TB Allocation Details'!$A$18:$L$18, 0),FALSE), 'E2 Allocators'!$B$15:$W$361, MATCH('O5 Details by Class &amp; Accounts'!CM$18, 'E2 Allocators'!$B$15:$W$15, 0),FALSE)*$E163), 0, VLOOKUP(VLOOKUP($A163, 'E4 TB Allocation Details'!$A$18:$L$217, MATCH("A &amp; G ID", 'E4 TB Allocation Details'!$A$18:$L$18, 0),FALSE), 'E2 Allocators'!$B$15:$W$361, MATCH('O5 Details by Class &amp; Accounts'!CM$18, 'E2 Allocators'!$B$15:$W$15, 0),FALSE)*$E163)</f>
        <v>0</v>
      </c>
      <c r="CN163" s="1334">
        <f t="shared" si="42"/>
        <v>0</v>
      </c>
      <c r="CO163" s="1670">
        <f t="shared" si="43"/>
        <v>0</v>
      </c>
      <c r="CQ163" s="1926">
        <v>1855</v>
      </c>
    </row>
    <row r="164" spans="1:95" s="64" customFormat="1" ht="12.75" x14ac:dyDescent="0.2">
      <c r="A164" s="1102">
        <v>5160</v>
      </c>
      <c r="B164" s="1101" t="s">
        <v>14</v>
      </c>
      <c r="C164" s="1667">
        <f>IF(ISERROR(VLOOKUP($A164,'I3 TB Data'!$A$20:$H$465,MATCH('O5 Details by Class &amp; Accounts'!$C$18, 'I3 TB Data'!$A$20:$H$20,0),0)), 0, VLOOKUP($A164,'I3 TB Data'!$A$20:$H$465,MATCH('O5 Details by Class &amp; Accounts'!$C$18,'I3 TB Data'!$A$20:$H$20,0),0))</f>
        <v>27500</v>
      </c>
      <c r="D164" s="1668"/>
      <c r="E164" s="1667">
        <f t="shared" si="44"/>
        <v>27500</v>
      </c>
      <c r="F164" s="1669">
        <f>IF(ISERROR(VLOOKUP($A164, 'E1 Categorization'!A33:E123, MATCH("Customer Component", 'E1 Categorization'!$A$33:$E$33,0), 0)), 0, IF(VLOOKUP($A164, 'E1 Categorization'!A33:E123, MATCH("Customer Component", 'E1 Categorization'!$A$33:$E$33,0), 0)=0, 'O5 Details by Class &amp; Accounts'!$E164, IF(AND(VLOOKUP($A164, 'E1 Categorization'!A33:E123, MATCH("Customer Component", 'E1 Categorization'!$A$33:$E$33,0), 0) &gt;0, VLOOKUP($A164, 'E1 Categorization'!A33:E123, MATCH("Customer Component", 'E1 Categorization'!$A$33:$E$33,0), 0)&lt;1), 'O5 Details by Class &amp; Accounts'!$E164*(1-VLOOKUP($A164, 'E1 Categorization'!A33:E123, MATCH("Customer Component", 'E1 Categorization'!$A$33:$E$33,0), 0)), 0)))</f>
        <v>16500</v>
      </c>
      <c r="G164" s="1669">
        <f>IF(ISERROR(VLOOKUP($A164, 'E1 Categorization'!A33:E123, MATCH("Customer Component", 'E1 Categorization'!$A$33:$E$33,0), 0)),0, IF(VLOOKUP($A164, 'E1 Categorization'!A33:E123, MATCH("Customer Component", 'E1 Categorization'!$A$33:$E$33,0), 0)=0, 0, IF(AND(VLOOKUP($A164, 'E1 Categorization'!A33:E123, MATCH("Customer Component", 'E1 Categorization'!$A$33:$E$33,0), 0) &gt;0, VLOOKUP($A164, 'E1 Categorization'!A33:E123, MATCH("Customer Component", 'E1 Categorization'!$A$33:$E$33,0), 0)&lt;1), 'O5 Details by Class &amp; Accounts'!$E164*(VLOOKUP($A164, 'E1 Categorization'!A33:E123, MATCH("Customer Component", 'E1 Categorization'!$A$33:$E$33,0), 0)), 'O5 Details by Class &amp; Accounts'!$E164)))</f>
        <v>11000</v>
      </c>
      <c r="H164" s="1334">
        <f t="shared" si="38"/>
        <v>27500</v>
      </c>
      <c r="I164" s="1334">
        <f>IF(ISERROR(VLOOKUP(VLOOKUP($A164, 'E4 TB Allocation Details'!$A$18:$L$217, MATCH("Demand ID", 'E4 TB Allocation Details'!$A$18:$L$18, 0),FALSE), 'E2 Allocators'!$B$15:$W$361, MATCH('O5 Details by Class &amp; Accounts'!I$18, 'E2 Allocators'!$B$15:$W$15, 0),FALSE)*$F164), 0, VLOOKUP(VLOOKUP($A164, 'E4 TB Allocation Details'!$A$18:$L$217, MATCH("Demand ID", 'E4 TB Allocation Details'!$A$18:$L$18, 0),FALSE), 'E2 Allocators'!$B$15:$W$361, MATCH('O5 Details by Class &amp; Accounts'!I$18, 'E2 Allocators'!$B$15:$W$15, 0),FALSE)*$F164)</f>
        <v>8083.1873414100137</v>
      </c>
      <c r="J164" s="1334">
        <f>IF(ISERROR(VLOOKUP(VLOOKUP($A164, 'E4 TB Allocation Details'!$A$18:$L$217, MATCH("Demand ID", 'E4 TB Allocation Details'!$A$18:$L$18, 0),FALSE), 'E2 Allocators'!$B$15:$W$361, MATCH('O5 Details by Class &amp; Accounts'!J$18, 'E2 Allocators'!$B$15:$W$15, 0),FALSE)*$F164), 0, VLOOKUP(VLOOKUP($A164, 'E4 TB Allocation Details'!$A$18:$L$217, MATCH("Demand ID", 'E4 TB Allocation Details'!$A$18:$L$18, 0),FALSE), 'E2 Allocators'!$B$15:$W$361, MATCH('O5 Details by Class &amp; Accounts'!J$18, 'E2 Allocators'!$B$15:$W$15, 0),FALSE)*$F164)</f>
        <v>2788.7989739692443</v>
      </c>
      <c r="K164" s="1334">
        <f>IF(ISERROR(VLOOKUP(VLOOKUP($A164, 'E4 TB Allocation Details'!$A$18:$L$217, MATCH("Demand ID", 'E4 TB Allocation Details'!$A$18:$L$18, 0),FALSE), 'E2 Allocators'!$B$15:$W$361, MATCH('O5 Details by Class &amp; Accounts'!K$18, 'E2 Allocators'!$B$15:$W$15, 0),FALSE)*$F164), 0, VLOOKUP(VLOOKUP($A164, 'E4 TB Allocation Details'!$A$18:$L$217, MATCH("Demand ID", 'E4 TB Allocation Details'!$A$18:$L$18, 0),FALSE), 'E2 Allocators'!$B$15:$W$361, MATCH('O5 Details by Class &amp; Accounts'!K$18, 'E2 Allocators'!$B$15:$W$15, 0),FALSE)*$F164)</f>
        <v>5282.509765207622</v>
      </c>
      <c r="L164" s="1334">
        <f>IF(ISERROR(VLOOKUP(VLOOKUP($A164, 'E4 TB Allocation Details'!$A$18:$L$217, MATCH("Demand ID", 'E4 TB Allocation Details'!$A$18:$L$18, 0),FALSE), 'E2 Allocators'!$B$15:$W$361, MATCH('O5 Details by Class &amp; Accounts'!L$18, 'E2 Allocators'!$B$15:$W$15, 0),FALSE)*$F164), 0, VLOOKUP(VLOOKUP($A164, 'E4 TB Allocation Details'!$A$18:$L$217, MATCH("Demand ID", 'E4 TB Allocation Details'!$A$18:$L$18, 0),FALSE), 'E2 Allocators'!$B$15:$W$361, MATCH('O5 Details by Class &amp; Accounts'!L$18, 'E2 Allocators'!$B$15:$W$15, 0),FALSE)*$F164)</f>
        <v>0</v>
      </c>
      <c r="M164" s="1334">
        <f>IF(ISERROR(VLOOKUP(VLOOKUP($A164, 'E4 TB Allocation Details'!$A$18:$L$217, MATCH("Demand ID", 'E4 TB Allocation Details'!$A$18:$L$18, 0),FALSE), 'E2 Allocators'!$B$15:$W$361, MATCH('O5 Details by Class &amp; Accounts'!M$18, 'E2 Allocators'!$B$15:$W$15, 0),FALSE)*$F164), 0, VLOOKUP(VLOOKUP($A164, 'E4 TB Allocation Details'!$A$18:$L$217, MATCH("Demand ID", 'E4 TB Allocation Details'!$A$18:$L$18, 0),FALSE), 'E2 Allocators'!$B$15:$W$361, MATCH('O5 Details by Class &amp; Accounts'!M$18, 'E2 Allocators'!$B$15:$W$15, 0),FALSE)*$F164)</f>
        <v>309.40269415588818</v>
      </c>
      <c r="N164" s="1334">
        <f>IF(ISERROR(VLOOKUP(VLOOKUP($A164, 'E4 TB Allocation Details'!$A$18:$L$217, MATCH("Demand ID", 'E4 TB Allocation Details'!$A$18:$L$18, 0),FALSE), 'E2 Allocators'!$B$15:$W$361, MATCH('O5 Details by Class &amp; Accounts'!N$18, 'E2 Allocators'!$B$15:$W$15, 0),FALSE)*$F164), 0, VLOOKUP(VLOOKUP($A164, 'E4 TB Allocation Details'!$A$18:$L$217, MATCH("Demand ID", 'E4 TB Allocation Details'!$A$18:$L$18, 0),FALSE), 'E2 Allocators'!$B$15:$W$361, MATCH('O5 Details by Class &amp; Accounts'!N$18, 'E2 Allocators'!$B$15:$W$15, 0),FALSE)*$F164)</f>
        <v>0</v>
      </c>
      <c r="O164" s="1334">
        <f>IF(ISERROR(VLOOKUP(VLOOKUP($A164, 'E4 TB Allocation Details'!$A$18:$L$217, MATCH("Demand ID", 'E4 TB Allocation Details'!$A$18:$L$18, 0),FALSE), 'E2 Allocators'!$B$15:$W$361, MATCH('O5 Details by Class &amp; Accounts'!O$18, 'E2 Allocators'!$B$15:$W$15, 0),FALSE)*$F164), 0, VLOOKUP(VLOOKUP($A164, 'E4 TB Allocation Details'!$A$18:$L$217, MATCH("Demand ID", 'E4 TB Allocation Details'!$A$18:$L$18, 0),FALSE), 'E2 Allocators'!$B$15:$W$361, MATCH('O5 Details by Class &amp; Accounts'!O$18, 'E2 Allocators'!$B$15:$W$15, 0),FALSE)*$F164)</f>
        <v>0</v>
      </c>
      <c r="P164" s="1334">
        <f>IF(ISERROR(VLOOKUP(VLOOKUP($A164, 'E4 TB Allocation Details'!$A$18:$L$217, MATCH("Demand ID", 'E4 TB Allocation Details'!$A$18:$L$18, 0),FALSE), 'E2 Allocators'!$B$15:$W$361, MATCH('O5 Details by Class &amp; Accounts'!P$18, 'E2 Allocators'!$B$15:$W$15, 0),FALSE)*$F164), 0, VLOOKUP(VLOOKUP($A164, 'E4 TB Allocation Details'!$A$18:$L$217, MATCH("Demand ID", 'E4 TB Allocation Details'!$A$18:$L$18, 0),FALSE), 'E2 Allocators'!$B$15:$W$361, MATCH('O5 Details by Class &amp; Accounts'!P$18, 'E2 Allocators'!$B$15:$W$15, 0),FALSE)*$F164)</f>
        <v>3.1528116033348237</v>
      </c>
      <c r="Q164" s="1334">
        <f>IF(ISERROR(VLOOKUP(VLOOKUP($A164, 'E4 TB Allocation Details'!$A$18:$L$217, MATCH("Demand ID", 'E4 TB Allocation Details'!$A$18:$L$18, 0),FALSE), 'E2 Allocators'!$B$15:$W$361, MATCH('O5 Details by Class &amp; Accounts'!Q$18, 'E2 Allocators'!$B$15:$W$15, 0),FALSE)*$F164), 0, VLOOKUP(VLOOKUP($A164, 'E4 TB Allocation Details'!$A$18:$L$217, MATCH("Demand ID", 'E4 TB Allocation Details'!$A$18:$L$18, 0),FALSE), 'E2 Allocators'!$B$15:$W$361, MATCH('O5 Details by Class &amp; Accounts'!Q$18, 'E2 Allocators'!$B$15:$W$15, 0),FALSE)*$F164)</f>
        <v>32.948413653896843</v>
      </c>
      <c r="R164" s="1334">
        <f>IF(ISERROR(VLOOKUP(VLOOKUP($A164, 'E4 TB Allocation Details'!$A$18:$L$217, MATCH("Demand ID", 'E4 TB Allocation Details'!$A$18:$L$18, 0),FALSE), 'E2 Allocators'!$B$15:$W$361, MATCH('O5 Details by Class &amp; Accounts'!R$18, 'E2 Allocators'!$B$15:$W$15, 0),FALSE)*$F164), 0, VLOOKUP(VLOOKUP($A164, 'E4 TB Allocation Details'!$A$18:$L$217, MATCH("Demand ID", 'E4 TB Allocation Details'!$A$18:$L$18, 0),FALSE), 'E2 Allocators'!$B$15:$W$361, MATCH('O5 Details by Class &amp; Accounts'!R$18, 'E2 Allocators'!$B$15:$W$15, 0),FALSE)*$F164)</f>
        <v>0</v>
      </c>
      <c r="S164" s="1334">
        <f>IF(ISERROR(VLOOKUP(VLOOKUP($A164, 'E4 TB Allocation Details'!$A$18:$L$217, MATCH("Demand ID", 'E4 TB Allocation Details'!$A$18:$L$18, 0),FALSE), 'E2 Allocators'!$B$15:$W$361, MATCH('O5 Details by Class &amp; Accounts'!S$18, 'E2 Allocators'!$B$15:$W$15, 0),FALSE)*$F164), 0, VLOOKUP(VLOOKUP($A164, 'E4 TB Allocation Details'!$A$18:$L$217, MATCH("Demand ID", 'E4 TB Allocation Details'!$A$18:$L$18, 0),FALSE), 'E2 Allocators'!$B$15:$W$361, MATCH('O5 Details by Class &amp; Accounts'!S$18, 'E2 Allocators'!$B$15:$W$15, 0),FALSE)*$F164)</f>
        <v>0</v>
      </c>
      <c r="T164" s="1334">
        <f>IF(ISERROR(VLOOKUP(VLOOKUP($A164, 'E4 TB Allocation Details'!$A$18:$L$217, MATCH("Demand ID", 'E4 TB Allocation Details'!$A$18:$L$18, 0),FALSE), 'E2 Allocators'!$B$15:$W$361, MATCH('O5 Details by Class &amp; Accounts'!T$18, 'E2 Allocators'!$B$15:$W$15, 0),FALSE)*$F164), 0, VLOOKUP(VLOOKUP($A164, 'E4 TB Allocation Details'!$A$18:$L$217, MATCH("Demand ID", 'E4 TB Allocation Details'!$A$18:$L$18, 0),FALSE), 'E2 Allocators'!$B$15:$W$361, MATCH('O5 Details by Class &amp; Accounts'!T$18, 'E2 Allocators'!$B$15:$W$15, 0),FALSE)*$F164)</f>
        <v>0</v>
      </c>
      <c r="U164" s="1334">
        <f>IF(ISERROR(VLOOKUP(VLOOKUP($A164, 'E4 TB Allocation Details'!$A$18:$L$217, MATCH("Demand ID", 'E4 TB Allocation Details'!$A$18:$L$18, 0),FALSE), 'E2 Allocators'!$B$15:$W$361, MATCH('O5 Details by Class &amp; Accounts'!U$18, 'E2 Allocators'!$B$15:$W$15, 0),FALSE)*$F164), 0, VLOOKUP(VLOOKUP($A164, 'E4 TB Allocation Details'!$A$18:$L$217, MATCH("Demand ID", 'E4 TB Allocation Details'!$A$18:$L$18, 0),FALSE), 'E2 Allocators'!$B$15:$W$361, MATCH('O5 Details by Class &amp; Accounts'!U$18, 'E2 Allocators'!$B$15:$W$15, 0),FALSE)*$F164)</f>
        <v>0</v>
      </c>
      <c r="V164" s="1334">
        <f>IF(ISERROR(VLOOKUP(VLOOKUP($A164, 'E4 TB Allocation Details'!$A$18:$L$217, MATCH("Demand ID", 'E4 TB Allocation Details'!$A$18:$L$18, 0),FALSE), 'E2 Allocators'!$B$15:$W$361, MATCH('O5 Details by Class &amp; Accounts'!V$18, 'E2 Allocators'!$B$15:$W$15, 0),FALSE)*$F164), 0, VLOOKUP(VLOOKUP($A164, 'E4 TB Allocation Details'!$A$18:$L$217, MATCH("Demand ID", 'E4 TB Allocation Details'!$A$18:$L$18, 0),FALSE), 'E2 Allocators'!$B$15:$W$361, MATCH('O5 Details by Class &amp; Accounts'!V$18, 'E2 Allocators'!$B$15:$W$15, 0),FALSE)*$F164)</f>
        <v>0</v>
      </c>
      <c r="W164" s="1334">
        <f>IF(ISERROR(VLOOKUP(VLOOKUP($A164, 'E4 TB Allocation Details'!$A$18:$L$217, MATCH("Demand ID", 'E4 TB Allocation Details'!$A$18:$L$18, 0),FALSE), 'E2 Allocators'!$B$15:$W$361, MATCH('O5 Details by Class &amp; Accounts'!W$18, 'E2 Allocators'!$B$15:$W$15, 0),FALSE)*$F164), 0, VLOOKUP(VLOOKUP($A164, 'E4 TB Allocation Details'!$A$18:$L$217, MATCH("Demand ID", 'E4 TB Allocation Details'!$A$18:$L$18, 0),FALSE), 'E2 Allocators'!$B$15:$W$361, MATCH('O5 Details by Class &amp; Accounts'!W$18, 'E2 Allocators'!$B$15:$W$15, 0),FALSE)*$F164)</f>
        <v>0</v>
      </c>
      <c r="X164" s="1334">
        <f>IF(ISERROR(VLOOKUP(VLOOKUP($A164, 'E4 TB Allocation Details'!$A$18:$L$217, MATCH("Demand ID", 'E4 TB Allocation Details'!$A$18:$L$18, 0),FALSE), 'E2 Allocators'!$B$15:$W$361, MATCH('O5 Details by Class &amp; Accounts'!X$18, 'E2 Allocators'!$B$15:$W$15, 0),FALSE)*$F164), 0, VLOOKUP(VLOOKUP($A164, 'E4 TB Allocation Details'!$A$18:$L$217, MATCH("Demand ID", 'E4 TB Allocation Details'!$A$18:$L$18, 0),FALSE), 'E2 Allocators'!$B$15:$W$361, MATCH('O5 Details by Class &amp; Accounts'!X$18, 'E2 Allocators'!$B$15:$W$15, 0),FALSE)*$F164)</f>
        <v>0</v>
      </c>
      <c r="Y164" s="1334">
        <f>IF(ISERROR(VLOOKUP(VLOOKUP($A164, 'E4 TB Allocation Details'!$A$18:$L$217, MATCH("Demand ID", 'E4 TB Allocation Details'!$A$18:$L$18, 0),FALSE), 'E2 Allocators'!$B$15:$W$361, MATCH('O5 Details by Class &amp; Accounts'!Y$18, 'E2 Allocators'!$B$15:$W$15, 0),FALSE)*$F164), 0, VLOOKUP(VLOOKUP($A164, 'E4 TB Allocation Details'!$A$18:$L$217, MATCH("Demand ID", 'E4 TB Allocation Details'!$A$18:$L$18, 0),FALSE), 'E2 Allocators'!$B$15:$W$361, MATCH('O5 Details by Class &amp; Accounts'!Y$18, 'E2 Allocators'!$B$15:$W$15, 0),FALSE)*$F164)</f>
        <v>0</v>
      </c>
      <c r="Z164" s="1334">
        <f>IF(ISERROR(VLOOKUP(VLOOKUP($A164, 'E4 TB Allocation Details'!$A$18:$L$217, MATCH("Demand ID", 'E4 TB Allocation Details'!$A$18:$L$18, 0),FALSE), 'E2 Allocators'!$B$15:$W$361, MATCH('O5 Details by Class &amp; Accounts'!Z$18, 'E2 Allocators'!$B$15:$W$15, 0),FALSE)*$F164), 0, VLOOKUP(VLOOKUP($A164, 'E4 TB Allocation Details'!$A$18:$L$217, MATCH("Demand ID", 'E4 TB Allocation Details'!$A$18:$L$18, 0),FALSE), 'E2 Allocators'!$B$15:$W$361, MATCH('O5 Details by Class &amp; Accounts'!Z$18, 'E2 Allocators'!$B$15:$W$15, 0),FALSE)*$F164)</f>
        <v>0</v>
      </c>
      <c r="AA164" s="1334">
        <f>IF(ISERROR(VLOOKUP(VLOOKUP($A164, 'E4 TB Allocation Details'!$A$18:$L$217, MATCH("Demand ID", 'E4 TB Allocation Details'!$A$18:$L$18, 0),FALSE), 'E2 Allocators'!$B$15:$W$361, MATCH('O5 Details by Class &amp; Accounts'!AA$18, 'E2 Allocators'!$B$15:$W$15, 0),FALSE)*$F164), 0, VLOOKUP(VLOOKUP($A164, 'E4 TB Allocation Details'!$A$18:$L$217, MATCH("Demand ID", 'E4 TB Allocation Details'!$A$18:$L$18, 0),FALSE), 'E2 Allocators'!$B$15:$W$361, MATCH('O5 Details by Class &amp; Accounts'!AA$18, 'E2 Allocators'!$B$15:$W$15, 0),FALSE)*$F164)</f>
        <v>0</v>
      </c>
      <c r="AB164" s="1334">
        <f>IF(ISERROR(VLOOKUP(VLOOKUP($A164, 'E4 TB Allocation Details'!$A$18:$L$217, MATCH("Demand ID", 'E4 TB Allocation Details'!$A$18:$L$18, 0),FALSE), 'E2 Allocators'!$B$15:$W$361, MATCH('O5 Details by Class &amp; Accounts'!AB$18, 'E2 Allocators'!$B$15:$W$15, 0),FALSE)*$F164), 0, VLOOKUP(VLOOKUP($A164, 'E4 TB Allocation Details'!$A$18:$L$217, MATCH("Demand ID", 'E4 TB Allocation Details'!$A$18:$L$18, 0),FALSE), 'E2 Allocators'!$B$15:$W$361, MATCH('O5 Details by Class &amp; Accounts'!AB$18, 'E2 Allocators'!$B$15:$W$15, 0),FALSE)*$F164)</f>
        <v>0</v>
      </c>
      <c r="AC164" s="1334">
        <f t="shared" si="39"/>
        <v>16499.999999999996</v>
      </c>
      <c r="AD164" s="1334">
        <f>IF(ISERROR(VLOOKUP(VLOOKUP($A164, 'E4 TB Allocation Details'!$A$18:$L$217, MATCH("Customer ID", 'E4 TB Allocation Details'!$A$18:$L$18, 0),FALSE), 'E2 Allocators'!$B$15:$W$361, MATCH('O5 Details by Class &amp; Accounts'!AD$18, 'E2 Allocators'!$B$15:$W$15, 0),FALSE)*$G164), 0, VLOOKUP(VLOOKUP($A164, 'E4 TB Allocation Details'!$A$18:$L$217, MATCH("Customer ID", 'E4 TB Allocation Details'!$A$18:$L$18, 0),FALSE), 'E2 Allocators'!$B$15:$W$361, MATCH('O5 Details by Class &amp; Accounts'!AD$18, 'E2 Allocators'!$B$15:$W$15, 0),FALSE)*$G164)</f>
        <v>8028.6753010679395</v>
      </c>
      <c r="AE164" s="1334">
        <f>IF(ISERROR(VLOOKUP(VLOOKUP($A164, 'E4 TB Allocation Details'!$A$18:$L$217, MATCH("Customer ID", 'E4 TB Allocation Details'!$A$18:$L$18, 0),FALSE), 'E2 Allocators'!$B$15:$W$361, MATCH('O5 Details by Class &amp; Accounts'!AE$18, 'E2 Allocators'!$B$15:$W$15, 0),FALSE)*$G164), 0, VLOOKUP(VLOOKUP($A164, 'E4 TB Allocation Details'!$A$18:$L$217, MATCH("Customer ID", 'E4 TB Allocation Details'!$A$18:$L$18, 0),FALSE), 'E2 Allocators'!$B$15:$W$361, MATCH('O5 Details by Class &amp; Accounts'!AE$18, 'E2 Allocators'!$B$15:$W$15, 0),FALSE)*$G164)</f>
        <v>885.79868211770054</v>
      </c>
      <c r="AF164" s="1334">
        <f>IF(ISERROR(VLOOKUP(VLOOKUP($A164, 'E4 TB Allocation Details'!$A$18:$L$217, MATCH("Customer ID", 'E4 TB Allocation Details'!$A$18:$L$18, 0),FALSE), 'E2 Allocators'!$B$15:$W$361, MATCH('O5 Details by Class &amp; Accounts'!AF$18, 'E2 Allocators'!$B$15:$W$15, 0),FALSE)*$G164), 0, VLOOKUP(VLOOKUP($A164, 'E4 TB Allocation Details'!$A$18:$L$217, MATCH("Customer ID", 'E4 TB Allocation Details'!$A$18:$L$18, 0),FALSE), 'E2 Allocators'!$B$15:$W$361, MATCH('O5 Details by Class &amp; Accounts'!AF$18, 'E2 Allocators'!$B$15:$W$15, 0),FALSE)*$G164)</f>
        <v>105.47602817541468</v>
      </c>
      <c r="AG164" s="1334">
        <f>IF(ISERROR(VLOOKUP(VLOOKUP($A164, 'E4 TB Allocation Details'!$A$18:$L$217, MATCH("Customer ID", 'E4 TB Allocation Details'!$A$18:$L$18, 0),FALSE), 'E2 Allocators'!$B$15:$W$361, MATCH('O5 Details by Class &amp; Accounts'!AG$18, 'E2 Allocators'!$B$15:$W$15, 0),FALSE)*$G164), 0, VLOOKUP(VLOOKUP($A164, 'E4 TB Allocation Details'!$A$18:$L$217, MATCH("Customer ID", 'E4 TB Allocation Details'!$A$18:$L$18, 0),FALSE), 'E2 Allocators'!$B$15:$W$361, MATCH('O5 Details by Class &amp; Accounts'!AG$18, 'E2 Allocators'!$B$15:$W$15, 0),FALSE)*$G164)</f>
        <v>0</v>
      </c>
      <c r="AH164" s="1334">
        <f>IF(ISERROR(VLOOKUP(VLOOKUP($A164, 'E4 TB Allocation Details'!$A$18:$L$217, MATCH("Customer ID", 'E4 TB Allocation Details'!$A$18:$L$18, 0),FALSE), 'E2 Allocators'!$B$15:$W$361, MATCH('O5 Details by Class &amp; Accounts'!AH$18, 'E2 Allocators'!$B$15:$W$15, 0),FALSE)*$G164), 0, VLOOKUP(VLOOKUP($A164, 'E4 TB Allocation Details'!$A$18:$L$217, MATCH("Customer ID", 'E4 TB Allocation Details'!$A$18:$L$18, 0),FALSE), 'E2 Allocators'!$B$15:$W$361, MATCH('O5 Details by Class &amp; Accounts'!AH$18, 'E2 Allocators'!$B$15:$W$15, 0),FALSE)*$G164)</f>
        <v>0</v>
      </c>
      <c r="AI164" s="1334">
        <f>IF(ISERROR(VLOOKUP(VLOOKUP($A164, 'E4 TB Allocation Details'!$A$18:$L$217, MATCH("Customer ID", 'E4 TB Allocation Details'!$A$18:$L$18, 0),FALSE), 'E2 Allocators'!$B$15:$W$361, MATCH('O5 Details by Class &amp; Accounts'!AI$18, 'E2 Allocators'!$B$15:$W$15, 0),FALSE)*$G164), 0, VLOOKUP(VLOOKUP($A164, 'E4 TB Allocation Details'!$A$18:$L$217, MATCH("Customer ID", 'E4 TB Allocation Details'!$A$18:$L$18, 0),FALSE), 'E2 Allocators'!$B$15:$W$361, MATCH('O5 Details by Class &amp; Accounts'!AI$18, 'E2 Allocators'!$B$15:$W$15, 0),FALSE)*$G164)</f>
        <v>0</v>
      </c>
      <c r="AJ164" s="1334">
        <f>IF(ISERROR(VLOOKUP(VLOOKUP($A164, 'E4 TB Allocation Details'!$A$18:$L$217, MATCH("Customer ID", 'E4 TB Allocation Details'!$A$18:$L$18, 0),FALSE), 'E2 Allocators'!$B$15:$W$361, MATCH('O5 Details by Class &amp; Accounts'!AJ$18, 'E2 Allocators'!$B$15:$W$15, 0),FALSE)*$G164), 0, VLOOKUP(VLOOKUP($A164, 'E4 TB Allocation Details'!$A$18:$L$217, MATCH("Customer ID", 'E4 TB Allocation Details'!$A$18:$L$18, 0),FALSE), 'E2 Allocators'!$B$15:$W$361, MATCH('O5 Details by Class &amp; Accounts'!AJ$18, 'E2 Allocators'!$B$15:$W$15, 0),FALSE)*$G164)</f>
        <v>1803.8400363553737</v>
      </c>
      <c r="AK164" s="1334">
        <f>IF(ISERROR(VLOOKUP(VLOOKUP($A164, 'E4 TB Allocation Details'!$A$18:$L$217, MATCH("Customer ID", 'E4 TB Allocation Details'!$A$18:$L$18, 0),FALSE), 'E2 Allocators'!$B$15:$W$361, MATCH('O5 Details by Class &amp; Accounts'!AK$18, 'E2 Allocators'!$B$15:$W$15, 0),FALSE)*$G164), 0, VLOOKUP(VLOOKUP($A164, 'E4 TB Allocation Details'!$A$18:$L$217, MATCH("Customer ID", 'E4 TB Allocation Details'!$A$18:$L$18, 0),FALSE), 'E2 Allocators'!$B$15:$W$361, MATCH('O5 Details by Class &amp; Accounts'!AK$18, 'E2 Allocators'!$B$15:$W$15, 0),FALSE)*$G164)</f>
        <v>111.2247216541695</v>
      </c>
      <c r="AL164" s="1334">
        <f>IF(ISERROR(VLOOKUP(VLOOKUP($A164, 'E4 TB Allocation Details'!$A$18:$L$217, MATCH("Customer ID", 'E4 TB Allocation Details'!$A$18:$L$18, 0),FALSE), 'E2 Allocators'!$B$15:$W$361, MATCH('O5 Details by Class &amp; Accounts'!AL$18, 'E2 Allocators'!$B$15:$W$15, 0),FALSE)*$G164), 0, VLOOKUP(VLOOKUP($A164, 'E4 TB Allocation Details'!$A$18:$L$217, MATCH("Customer ID", 'E4 TB Allocation Details'!$A$18:$L$18, 0),FALSE), 'E2 Allocators'!$B$15:$W$361, MATCH('O5 Details by Class &amp; Accounts'!AL$18, 'E2 Allocators'!$B$15:$W$15, 0),FALSE)*$G164)</f>
        <v>64.985230629402409</v>
      </c>
      <c r="AM164" s="1334">
        <f>IF(ISERROR(VLOOKUP(VLOOKUP($A164, 'E4 TB Allocation Details'!$A$18:$L$217, MATCH("Customer ID", 'E4 TB Allocation Details'!$A$18:$L$18, 0),FALSE), 'E2 Allocators'!$B$15:$W$361, MATCH('O5 Details by Class &amp; Accounts'!AM$18, 'E2 Allocators'!$B$15:$W$15, 0),FALSE)*$G164), 0, VLOOKUP(VLOOKUP($A164, 'E4 TB Allocation Details'!$A$18:$L$217, MATCH("Customer ID", 'E4 TB Allocation Details'!$A$18:$L$18, 0),FALSE), 'E2 Allocators'!$B$15:$W$361, MATCH('O5 Details by Class &amp; Accounts'!AM$18, 'E2 Allocators'!$B$15:$W$15, 0),FALSE)*$G164)</f>
        <v>0</v>
      </c>
      <c r="AN164" s="1334">
        <f>IF(ISERROR(VLOOKUP(VLOOKUP($A164, 'E4 TB Allocation Details'!$A$18:$L$217, MATCH("Customer ID", 'E4 TB Allocation Details'!$A$18:$L$18, 0),FALSE), 'E2 Allocators'!$B$15:$W$361, MATCH('O5 Details by Class &amp; Accounts'!AN$18, 'E2 Allocators'!$B$15:$W$15, 0),FALSE)*$G164), 0, VLOOKUP(VLOOKUP($A164, 'E4 TB Allocation Details'!$A$18:$L$217, MATCH("Customer ID", 'E4 TB Allocation Details'!$A$18:$L$18, 0),FALSE), 'E2 Allocators'!$B$15:$W$361, MATCH('O5 Details by Class &amp; Accounts'!AN$18, 'E2 Allocators'!$B$15:$W$15, 0),FALSE)*$G164)</f>
        <v>0</v>
      </c>
      <c r="AO164" s="1334">
        <f>IF(ISERROR(VLOOKUP(VLOOKUP($A164, 'E4 TB Allocation Details'!$A$18:$L$217, MATCH("Customer ID", 'E4 TB Allocation Details'!$A$18:$L$18, 0),FALSE), 'E2 Allocators'!$B$15:$W$361, MATCH('O5 Details by Class &amp; Accounts'!AO$18, 'E2 Allocators'!$B$15:$W$15, 0),FALSE)*$G164), 0, VLOOKUP(VLOOKUP($A164, 'E4 TB Allocation Details'!$A$18:$L$217, MATCH("Customer ID", 'E4 TB Allocation Details'!$A$18:$L$18, 0),FALSE), 'E2 Allocators'!$B$15:$W$361, MATCH('O5 Details by Class &amp; Accounts'!AO$18, 'E2 Allocators'!$B$15:$W$15, 0),FALSE)*$G164)</f>
        <v>0</v>
      </c>
      <c r="AP164" s="1334">
        <f>IF(ISERROR(VLOOKUP(VLOOKUP($A164, 'E4 TB Allocation Details'!$A$18:$L$217, MATCH("Customer ID", 'E4 TB Allocation Details'!$A$18:$L$18, 0),FALSE), 'E2 Allocators'!$B$15:$W$361, MATCH('O5 Details by Class &amp; Accounts'!AP$18, 'E2 Allocators'!$B$15:$W$15, 0),FALSE)*$G164), 0, VLOOKUP(VLOOKUP($A164, 'E4 TB Allocation Details'!$A$18:$L$217, MATCH("Customer ID", 'E4 TB Allocation Details'!$A$18:$L$18, 0),FALSE), 'E2 Allocators'!$B$15:$W$361, MATCH('O5 Details by Class &amp; Accounts'!AP$18, 'E2 Allocators'!$B$15:$W$15, 0),FALSE)*$G164)</f>
        <v>0</v>
      </c>
      <c r="AQ164" s="1334">
        <f>IF(ISERROR(VLOOKUP(VLOOKUP($A164, 'E4 TB Allocation Details'!$A$18:$L$217, MATCH("Customer ID", 'E4 TB Allocation Details'!$A$18:$L$18, 0),FALSE), 'E2 Allocators'!$B$15:$W$361, MATCH('O5 Details by Class &amp; Accounts'!AQ$18, 'E2 Allocators'!$B$15:$W$15, 0),FALSE)*$G164), 0, VLOOKUP(VLOOKUP($A164, 'E4 TB Allocation Details'!$A$18:$L$217, MATCH("Customer ID", 'E4 TB Allocation Details'!$A$18:$L$18, 0),FALSE), 'E2 Allocators'!$B$15:$W$361, MATCH('O5 Details by Class &amp; Accounts'!AQ$18, 'E2 Allocators'!$B$15:$W$15, 0),FALSE)*$G164)</f>
        <v>0</v>
      </c>
      <c r="AR164" s="1334">
        <f>IF(ISERROR(VLOOKUP(VLOOKUP($A164, 'E4 TB Allocation Details'!$A$18:$L$217, MATCH("Customer ID", 'E4 TB Allocation Details'!$A$18:$L$18, 0),FALSE), 'E2 Allocators'!$B$15:$W$361, MATCH('O5 Details by Class &amp; Accounts'!AR$18, 'E2 Allocators'!$B$15:$W$15, 0),FALSE)*$G164), 0, VLOOKUP(VLOOKUP($A164, 'E4 TB Allocation Details'!$A$18:$L$217, MATCH("Customer ID", 'E4 TB Allocation Details'!$A$18:$L$18, 0),FALSE), 'E2 Allocators'!$B$15:$W$361, MATCH('O5 Details by Class &amp; Accounts'!AR$18, 'E2 Allocators'!$B$15:$W$15, 0),FALSE)*$G164)</f>
        <v>0</v>
      </c>
      <c r="AS164" s="1334">
        <f>IF(ISERROR(VLOOKUP(VLOOKUP($A164, 'E4 TB Allocation Details'!$A$18:$L$217, MATCH("Customer ID", 'E4 TB Allocation Details'!$A$18:$L$18, 0),FALSE), 'E2 Allocators'!$B$15:$W$361, MATCH('O5 Details by Class &amp; Accounts'!AS$18, 'E2 Allocators'!$B$15:$W$15, 0),FALSE)*$G164), 0, VLOOKUP(VLOOKUP($A164, 'E4 TB Allocation Details'!$A$18:$L$217, MATCH("Customer ID", 'E4 TB Allocation Details'!$A$18:$L$18, 0),FALSE), 'E2 Allocators'!$B$15:$W$361, MATCH('O5 Details by Class &amp; Accounts'!AS$18, 'E2 Allocators'!$B$15:$W$15, 0),FALSE)*$G164)</f>
        <v>0</v>
      </c>
      <c r="AT164" s="1334">
        <f>IF(ISERROR(VLOOKUP(VLOOKUP($A164, 'E4 TB Allocation Details'!$A$18:$L$217, MATCH("Customer ID", 'E4 TB Allocation Details'!$A$18:$L$18, 0),FALSE), 'E2 Allocators'!$B$15:$W$361, MATCH('O5 Details by Class &amp; Accounts'!AT$18, 'E2 Allocators'!$B$15:$W$15, 0),FALSE)*$G164), 0, VLOOKUP(VLOOKUP($A164, 'E4 TB Allocation Details'!$A$18:$L$217, MATCH("Customer ID", 'E4 TB Allocation Details'!$A$18:$L$18, 0),FALSE), 'E2 Allocators'!$B$15:$W$361, MATCH('O5 Details by Class &amp; Accounts'!AT$18, 'E2 Allocators'!$B$15:$W$15, 0),FALSE)*$G164)</f>
        <v>0</v>
      </c>
      <c r="AU164" s="1334">
        <f>IF(ISERROR(VLOOKUP(VLOOKUP($A164, 'E4 TB Allocation Details'!$A$18:$L$217, MATCH("Customer ID", 'E4 TB Allocation Details'!$A$18:$L$18, 0),FALSE), 'E2 Allocators'!$B$15:$W$361, MATCH('O5 Details by Class &amp; Accounts'!AU$18, 'E2 Allocators'!$B$15:$W$15, 0),FALSE)*$G164), 0, VLOOKUP(VLOOKUP($A164, 'E4 TB Allocation Details'!$A$18:$L$217, MATCH("Customer ID", 'E4 TB Allocation Details'!$A$18:$L$18, 0),FALSE), 'E2 Allocators'!$B$15:$W$361, MATCH('O5 Details by Class &amp; Accounts'!AU$18, 'E2 Allocators'!$B$15:$W$15, 0),FALSE)*$G164)</f>
        <v>0</v>
      </c>
      <c r="AV164" s="1334">
        <f>IF(ISERROR(VLOOKUP(VLOOKUP($A164, 'E4 TB Allocation Details'!$A$18:$L$217, MATCH("Customer ID", 'E4 TB Allocation Details'!$A$18:$L$18, 0),FALSE), 'E2 Allocators'!$B$15:$W$361, MATCH('O5 Details by Class &amp; Accounts'!AV$18, 'E2 Allocators'!$B$15:$W$15, 0),FALSE)*$G164), 0, VLOOKUP(VLOOKUP($A164, 'E4 TB Allocation Details'!$A$18:$L$217, MATCH("Customer ID", 'E4 TB Allocation Details'!$A$18:$L$18, 0),FALSE), 'E2 Allocators'!$B$15:$W$361, MATCH('O5 Details by Class &amp; Accounts'!AV$18, 'E2 Allocators'!$B$15:$W$15, 0),FALSE)*$G164)</f>
        <v>0</v>
      </c>
      <c r="AW164" s="1334">
        <f>IF(ISERROR(VLOOKUP(VLOOKUP($A164, 'E4 TB Allocation Details'!$A$18:$L$217, MATCH("Customer ID", 'E4 TB Allocation Details'!$A$18:$L$18, 0),FALSE), 'E2 Allocators'!$B$15:$W$361, MATCH('O5 Details by Class &amp; Accounts'!AW$18, 'E2 Allocators'!$B$15:$W$15, 0),FALSE)*$G164), 0, VLOOKUP(VLOOKUP($A164, 'E4 TB Allocation Details'!$A$18:$L$217, MATCH("Customer ID", 'E4 TB Allocation Details'!$A$18:$L$18, 0),FALSE), 'E2 Allocators'!$B$15:$W$361, MATCH('O5 Details by Class &amp; Accounts'!AW$18, 'E2 Allocators'!$B$15:$W$15, 0),FALSE)*$G164)</f>
        <v>0</v>
      </c>
      <c r="AX164" s="1334">
        <f t="shared" si="40"/>
        <v>11000.000000000002</v>
      </c>
      <c r="AY164" s="1334">
        <f>IF(ISERROR(VLOOKUP(VLOOKUP($A164, 'E4 TB Allocation Details'!$A$18:$L$217, MATCH("Misc ID", 'E4 TB Allocation Details'!$A$18:$L$18, 0),FALSE), 'E2 Allocators'!$B$15:$W$361, MATCH('O5 Details by Class &amp; Accounts'!AY$18, 'E2 Allocators'!$B$15:$W$15, 0),FALSE)*$E164), 0, VLOOKUP(VLOOKUP($A164, 'E4 TB Allocation Details'!$A$18:$L$217, MATCH("Misc ID", 'E4 TB Allocation Details'!$A$18:$L$18, 0),FALSE), 'E2 Allocators'!$B$15:$W$361, MATCH('O5 Details by Class &amp; Accounts'!AY$18, 'E2 Allocators'!$B$15:$W$15, 0),FALSE)*$E164)</f>
        <v>0</v>
      </c>
      <c r="AZ164" s="1334">
        <f>IF(ISERROR(VLOOKUP(VLOOKUP($A164, 'E4 TB Allocation Details'!$A$18:$L$217, MATCH("Misc ID", 'E4 TB Allocation Details'!$A$18:$L$18, 0),FALSE), 'E2 Allocators'!$B$15:$W$361, MATCH('O5 Details by Class &amp; Accounts'!AZ$18, 'E2 Allocators'!$B$15:$W$15, 0),FALSE)*$E164), 0, VLOOKUP(VLOOKUP($A164, 'E4 TB Allocation Details'!$A$18:$L$217, MATCH("Misc ID", 'E4 TB Allocation Details'!$A$18:$L$18, 0),FALSE), 'E2 Allocators'!$B$15:$W$361, MATCH('O5 Details by Class &amp; Accounts'!AZ$18, 'E2 Allocators'!$B$15:$W$15, 0),FALSE)*$E164)</f>
        <v>0</v>
      </c>
      <c r="BA164" s="1334">
        <f>IF(ISERROR(VLOOKUP(VLOOKUP($A164, 'E4 TB Allocation Details'!$A$18:$L$217, MATCH("Misc ID", 'E4 TB Allocation Details'!$A$18:$L$18, 0),FALSE), 'E2 Allocators'!$B$15:$W$361, MATCH('O5 Details by Class &amp; Accounts'!BA$18, 'E2 Allocators'!$B$15:$W$15, 0),FALSE)*$E164), 0, VLOOKUP(VLOOKUP($A164, 'E4 TB Allocation Details'!$A$18:$L$217, MATCH("Misc ID", 'E4 TB Allocation Details'!$A$18:$L$18, 0),FALSE), 'E2 Allocators'!$B$15:$W$361, MATCH('O5 Details by Class &amp; Accounts'!BA$18, 'E2 Allocators'!$B$15:$W$15, 0),FALSE)*$E164)</f>
        <v>0</v>
      </c>
      <c r="BB164" s="1334">
        <f>IF(ISERROR(VLOOKUP(VLOOKUP($A164, 'E4 TB Allocation Details'!$A$18:$L$217, MATCH("Misc ID", 'E4 TB Allocation Details'!$A$18:$L$18, 0),FALSE), 'E2 Allocators'!$B$15:$W$361, MATCH('O5 Details by Class &amp; Accounts'!BB$18, 'E2 Allocators'!$B$15:$W$15, 0),FALSE)*$E164), 0, VLOOKUP(VLOOKUP($A164, 'E4 TB Allocation Details'!$A$18:$L$217, MATCH("Misc ID", 'E4 TB Allocation Details'!$A$18:$L$18, 0),FALSE), 'E2 Allocators'!$B$15:$W$361, MATCH('O5 Details by Class &amp; Accounts'!BB$18, 'E2 Allocators'!$B$15:$W$15, 0),FALSE)*$E164)</f>
        <v>0</v>
      </c>
      <c r="BC164" s="1334">
        <f>IF(ISERROR(VLOOKUP(VLOOKUP($A164, 'E4 TB Allocation Details'!$A$18:$L$217, MATCH("Misc ID", 'E4 TB Allocation Details'!$A$18:$L$18, 0),FALSE), 'E2 Allocators'!$B$15:$W$361, MATCH('O5 Details by Class &amp; Accounts'!BC$18, 'E2 Allocators'!$B$15:$W$15, 0),FALSE)*$E164), 0, VLOOKUP(VLOOKUP($A164, 'E4 TB Allocation Details'!$A$18:$L$217, MATCH("Misc ID", 'E4 TB Allocation Details'!$A$18:$L$18, 0),FALSE), 'E2 Allocators'!$B$15:$W$361, MATCH('O5 Details by Class &amp; Accounts'!BC$18, 'E2 Allocators'!$B$15:$W$15, 0),FALSE)*$E164)</f>
        <v>0</v>
      </c>
      <c r="BD164" s="1334">
        <f>IF(ISERROR(VLOOKUP(VLOOKUP($A164, 'E4 TB Allocation Details'!$A$18:$L$217, MATCH("Misc ID", 'E4 TB Allocation Details'!$A$18:$L$18, 0),FALSE), 'E2 Allocators'!$B$15:$W$361, MATCH('O5 Details by Class &amp; Accounts'!BD$18, 'E2 Allocators'!$B$15:$W$15, 0),FALSE)*$E164), 0, VLOOKUP(VLOOKUP($A164, 'E4 TB Allocation Details'!$A$18:$L$217, MATCH("Misc ID", 'E4 TB Allocation Details'!$A$18:$L$18, 0),FALSE), 'E2 Allocators'!$B$15:$W$361, MATCH('O5 Details by Class &amp; Accounts'!BD$18, 'E2 Allocators'!$B$15:$W$15, 0),FALSE)*$E164)</f>
        <v>0</v>
      </c>
      <c r="BE164" s="1334">
        <f>IF(ISERROR(VLOOKUP(VLOOKUP($A164, 'E4 TB Allocation Details'!$A$18:$L$217, MATCH("Misc ID", 'E4 TB Allocation Details'!$A$18:$L$18, 0),FALSE), 'E2 Allocators'!$B$15:$W$361, MATCH('O5 Details by Class &amp; Accounts'!BE$18, 'E2 Allocators'!$B$15:$W$15, 0),FALSE)*$E164), 0, VLOOKUP(VLOOKUP($A164, 'E4 TB Allocation Details'!$A$18:$L$217, MATCH("Misc ID", 'E4 TB Allocation Details'!$A$18:$L$18, 0),FALSE), 'E2 Allocators'!$B$15:$W$361, MATCH('O5 Details by Class &amp; Accounts'!BE$18, 'E2 Allocators'!$B$15:$W$15, 0),FALSE)*$E164)</f>
        <v>0</v>
      </c>
      <c r="BF164" s="1334">
        <f>IF(ISERROR(VLOOKUP(VLOOKUP($A164, 'E4 TB Allocation Details'!$A$18:$L$217, MATCH("Misc ID", 'E4 TB Allocation Details'!$A$18:$L$18, 0),FALSE), 'E2 Allocators'!$B$15:$W$361, MATCH('O5 Details by Class &amp; Accounts'!BF$18, 'E2 Allocators'!$B$15:$W$15, 0),FALSE)*$E164), 0, VLOOKUP(VLOOKUP($A164, 'E4 TB Allocation Details'!$A$18:$L$217, MATCH("Misc ID", 'E4 TB Allocation Details'!$A$18:$L$18, 0),FALSE), 'E2 Allocators'!$B$15:$W$361, MATCH('O5 Details by Class &amp; Accounts'!BF$18, 'E2 Allocators'!$B$15:$W$15, 0),FALSE)*$E164)</f>
        <v>0</v>
      </c>
      <c r="BG164" s="1334">
        <f>IF(ISERROR(VLOOKUP(VLOOKUP($A164, 'E4 TB Allocation Details'!$A$18:$L$217, MATCH("Misc ID", 'E4 TB Allocation Details'!$A$18:$L$18, 0),FALSE), 'E2 Allocators'!$B$15:$W$361, MATCH('O5 Details by Class &amp; Accounts'!BG$18, 'E2 Allocators'!$B$15:$W$15, 0),FALSE)*$E164), 0, VLOOKUP(VLOOKUP($A164, 'E4 TB Allocation Details'!$A$18:$L$217, MATCH("Misc ID", 'E4 TB Allocation Details'!$A$18:$L$18, 0),FALSE), 'E2 Allocators'!$B$15:$W$361, MATCH('O5 Details by Class &amp; Accounts'!BG$18, 'E2 Allocators'!$B$15:$W$15, 0),FALSE)*$E164)</f>
        <v>0</v>
      </c>
      <c r="BH164" s="1334">
        <f>IF(ISERROR(VLOOKUP(VLOOKUP($A164, 'E4 TB Allocation Details'!$A$18:$L$217, MATCH("Misc ID", 'E4 TB Allocation Details'!$A$18:$L$18, 0),FALSE), 'E2 Allocators'!$B$15:$W$361, MATCH('O5 Details by Class &amp; Accounts'!BH$18, 'E2 Allocators'!$B$15:$W$15, 0),FALSE)*$E164), 0, VLOOKUP(VLOOKUP($A164, 'E4 TB Allocation Details'!$A$18:$L$217, MATCH("Misc ID", 'E4 TB Allocation Details'!$A$18:$L$18, 0),FALSE), 'E2 Allocators'!$B$15:$W$361, MATCH('O5 Details by Class &amp; Accounts'!BH$18, 'E2 Allocators'!$B$15:$W$15, 0),FALSE)*$E164)</f>
        <v>0</v>
      </c>
      <c r="BI164" s="1334">
        <f>IF(ISERROR(VLOOKUP(VLOOKUP($A164, 'E4 TB Allocation Details'!$A$18:$L$217, MATCH("Misc ID", 'E4 TB Allocation Details'!$A$18:$L$18, 0),FALSE), 'E2 Allocators'!$B$15:$W$361, MATCH('O5 Details by Class &amp; Accounts'!BI$18, 'E2 Allocators'!$B$15:$W$15, 0),FALSE)*$E164), 0, VLOOKUP(VLOOKUP($A164, 'E4 TB Allocation Details'!$A$18:$L$217, MATCH("Misc ID", 'E4 TB Allocation Details'!$A$18:$L$18, 0),FALSE), 'E2 Allocators'!$B$15:$W$361, MATCH('O5 Details by Class &amp; Accounts'!BI$18, 'E2 Allocators'!$B$15:$W$15, 0),FALSE)*$E164)</f>
        <v>0</v>
      </c>
      <c r="BJ164" s="1334">
        <f>IF(ISERROR(VLOOKUP(VLOOKUP($A164, 'E4 TB Allocation Details'!$A$18:$L$217, MATCH("Misc ID", 'E4 TB Allocation Details'!$A$18:$L$18, 0),FALSE), 'E2 Allocators'!$B$15:$W$361, MATCH('O5 Details by Class &amp; Accounts'!BJ$18, 'E2 Allocators'!$B$15:$W$15, 0),FALSE)*$E164), 0, VLOOKUP(VLOOKUP($A164, 'E4 TB Allocation Details'!$A$18:$L$217, MATCH("Misc ID", 'E4 TB Allocation Details'!$A$18:$L$18, 0),FALSE), 'E2 Allocators'!$B$15:$W$361, MATCH('O5 Details by Class &amp; Accounts'!BJ$18, 'E2 Allocators'!$B$15:$W$15, 0),FALSE)*$E164)</f>
        <v>0</v>
      </c>
      <c r="BK164" s="1334">
        <f>IF(ISERROR(VLOOKUP(VLOOKUP($A164, 'E4 TB Allocation Details'!$A$18:$L$217, MATCH("Misc ID", 'E4 TB Allocation Details'!$A$18:$L$18, 0),FALSE), 'E2 Allocators'!$B$15:$W$361, MATCH('O5 Details by Class &amp; Accounts'!BK$18, 'E2 Allocators'!$B$15:$W$15, 0),FALSE)*$E164), 0, VLOOKUP(VLOOKUP($A164, 'E4 TB Allocation Details'!$A$18:$L$217, MATCH("Misc ID", 'E4 TB Allocation Details'!$A$18:$L$18, 0),FALSE), 'E2 Allocators'!$B$15:$W$361, MATCH('O5 Details by Class &amp; Accounts'!BK$18, 'E2 Allocators'!$B$15:$W$15, 0),FALSE)*$E164)</f>
        <v>0</v>
      </c>
      <c r="BL164" s="1334">
        <f>IF(ISERROR(VLOOKUP(VLOOKUP($A164, 'E4 TB Allocation Details'!$A$18:$L$217, MATCH("Misc ID", 'E4 TB Allocation Details'!$A$18:$L$18, 0),FALSE), 'E2 Allocators'!$B$15:$W$361, MATCH('O5 Details by Class &amp; Accounts'!BL$18, 'E2 Allocators'!$B$15:$W$15, 0),FALSE)*$E164), 0, VLOOKUP(VLOOKUP($A164, 'E4 TB Allocation Details'!$A$18:$L$217, MATCH("Misc ID", 'E4 TB Allocation Details'!$A$18:$L$18, 0),FALSE), 'E2 Allocators'!$B$15:$W$361, MATCH('O5 Details by Class &amp; Accounts'!BL$18, 'E2 Allocators'!$B$15:$W$15, 0),FALSE)*$E164)</f>
        <v>0</v>
      </c>
      <c r="BM164" s="1334">
        <f>IF(ISERROR(VLOOKUP(VLOOKUP($A164, 'E4 TB Allocation Details'!$A$18:$L$217, MATCH("Misc ID", 'E4 TB Allocation Details'!$A$18:$L$18, 0),FALSE), 'E2 Allocators'!$B$15:$W$361, MATCH('O5 Details by Class &amp; Accounts'!BM$18, 'E2 Allocators'!$B$15:$W$15, 0),FALSE)*$E164), 0, VLOOKUP(VLOOKUP($A164, 'E4 TB Allocation Details'!$A$18:$L$217, MATCH("Misc ID", 'E4 TB Allocation Details'!$A$18:$L$18, 0),FALSE), 'E2 Allocators'!$B$15:$W$361, MATCH('O5 Details by Class &amp; Accounts'!BM$18, 'E2 Allocators'!$B$15:$W$15, 0),FALSE)*$E164)</f>
        <v>0</v>
      </c>
      <c r="BN164" s="1334">
        <f>IF(ISERROR(VLOOKUP(VLOOKUP($A164, 'E4 TB Allocation Details'!$A$18:$L$217, MATCH("Misc ID", 'E4 TB Allocation Details'!$A$18:$L$18, 0),FALSE), 'E2 Allocators'!$B$15:$W$361, MATCH('O5 Details by Class &amp; Accounts'!BN$18, 'E2 Allocators'!$B$15:$W$15, 0),FALSE)*$E164), 0, VLOOKUP(VLOOKUP($A164, 'E4 TB Allocation Details'!$A$18:$L$217, MATCH("Misc ID", 'E4 TB Allocation Details'!$A$18:$L$18, 0),FALSE), 'E2 Allocators'!$B$15:$W$361, MATCH('O5 Details by Class &amp; Accounts'!BN$18, 'E2 Allocators'!$B$15:$W$15, 0),FALSE)*$E164)</f>
        <v>0</v>
      </c>
      <c r="BO164" s="1334">
        <f>IF(ISERROR(VLOOKUP(VLOOKUP($A164, 'E4 TB Allocation Details'!$A$18:$L$217, MATCH("Misc ID", 'E4 TB Allocation Details'!$A$18:$L$18, 0),FALSE), 'E2 Allocators'!$B$15:$W$361, MATCH('O5 Details by Class &amp; Accounts'!BO$18, 'E2 Allocators'!$B$15:$W$15, 0),FALSE)*$E164), 0, VLOOKUP(VLOOKUP($A164, 'E4 TB Allocation Details'!$A$18:$L$217, MATCH("Misc ID", 'E4 TB Allocation Details'!$A$18:$L$18, 0),FALSE), 'E2 Allocators'!$B$15:$W$361, MATCH('O5 Details by Class &amp; Accounts'!BO$18, 'E2 Allocators'!$B$15:$W$15, 0),FALSE)*$E164)</f>
        <v>0</v>
      </c>
      <c r="BP164" s="1334">
        <f>IF(ISERROR(VLOOKUP(VLOOKUP($A164, 'E4 TB Allocation Details'!$A$18:$L$217, MATCH("Misc ID", 'E4 TB Allocation Details'!$A$18:$L$18, 0),FALSE), 'E2 Allocators'!$B$15:$W$361, MATCH('O5 Details by Class &amp; Accounts'!BP$18, 'E2 Allocators'!$B$15:$W$15, 0),FALSE)*$E164), 0, VLOOKUP(VLOOKUP($A164, 'E4 TB Allocation Details'!$A$18:$L$217, MATCH("Misc ID", 'E4 TB Allocation Details'!$A$18:$L$18, 0),FALSE), 'E2 Allocators'!$B$15:$W$361, MATCH('O5 Details by Class &amp; Accounts'!BP$18, 'E2 Allocators'!$B$15:$W$15, 0),FALSE)*$E164)</f>
        <v>0</v>
      </c>
      <c r="BQ164" s="1334">
        <f>IF(ISERROR(VLOOKUP(VLOOKUP($A164, 'E4 TB Allocation Details'!$A$18:$L$217, MATCH("Misc ID", 'E4 TB Allocation Details'!$A$18:$L$18, 0),FALSE), 'E2 Allocators'!$B$15:$W$361, MATCH('O5 Details by Class &amp; Accounts'!BQ$18, 'E2 Allocators'!$B$15:$W$15, 0),FALSE)*$E164), 0, VLOOKUP(VLOOKUP($A164, 'E4 TB Allocation Details'!$A$18:$L$217, MATCH("Misc ID", 'E4 TB Allocation Details'!$A$18:$L$18, 0),FALSE), 'E2 Allocators'!$B$15:$W$361, MATCH('O5 Details by Class &amp; Accounts'!BQ$18, 'E2 Allocators'!$B$15:$W$15, 0),FALSE)*$E164)</f>
        <v>0</v>
      </c>
      <c r="BR164" s="1334">
        <f>IF(ISERROR(VLOOKUP(VLOOKUP($A164, 'E4 TB Allocation Details'!$A$18:$L$217, MATCH("Misc ID", 'E4 TB Allocation Details'!$A$18:$L$18, 0),FALSE), 'E2 Allocators'!$B$15:$W$361, MATCH('O5 Details by Class &amp; Accounts'!BR$18, 'E2 Allocators'!$B$15:$W$15, 0),FALSE)*$E164), 0, VLOOKUP(VLOOKUP($A164, 'E4 TB Allocation Details'!$A$18:$L$217, MATCH("Misc ID", 'E4 TB Allocation Details'!$A$18:$L$18, 0),FALSE), 'E2 Allocators'!$B$15:$W$361, MATCH('O5 Details by Class &amp; Accounts'!BR$18, 'E2 Allocators'!$B$15:$W$15, 0),FALSE)*$E164)</f>
        <v>0</v>
      </c>
      <c r="BS164" s="1334">
        <f t="shared" si="41"/>
        <v>0</v>
      </c>
      <c r="BT164" s="1334">
        <f>IF(ISERROR(VLOOKUP(VLOOKUP($A164, 'E4 TB Allocation Details'!$A$18:$L$217, MATCH("A &amp; G ID", 'E4 TB Allocation Details'!$A$18:$L$18, 0),FALSE), 'E2 Allocators'!$B$15:$W$361, MATCH('O5 Details by Class &amp; Accounts'!BT$18, 'E2 Allocators'!$B$15:$W$15, 0),FALSE)*$E164), 0, VLOOKUP(VLOOKUP($A164, 'E4 TB Allocation Details'!$A$18:$L$217, MATCH("A &amp; G ID", 'E4 TB Allocation Details'!$A$18:$L$18, 0),FALSE), 'E2 Allocators'!$B$15:$W$361, MATCH('O5 Details by Class &amp; Accounts'!BT$18, 'E2 Allocators'!$B$15:$W$15, 0),FALSE)*$E164)</f>
        <v>0</v>
      </c>
      <c r="BU164" s="1334">
        <f>IF(ISERROR(VLOOKUP(VLOOKUP($A164, 'E4 TB Allocation Details'!$A$18:$L$217, MATCH("A &amp; G ID", 'E4 TB Allocation Details'!$A$18:$L$18, 0),FALSE), 'E2 Allocators'!$B$15:$W$361, MATCH('O5 Details by Class &amp; Accounts'!BU$18, 'E2 Allocators'!$B$15:$W$15, 0),FALSE)*$E164), 0, VLOOKUP(VLOOKUP($A164, 'E4 TB Allocation Details'!$A$18:$L$217, MATCH("A &amp; G ID", 'E4 TB Allocation Details'!$A$18:$L$18, 0),FALSE), 'E2 Allocators'!$B$15:$W$361, MATCH('O5 Details by Class &amp; Accounts'!BU$18, 'E2 Allocators'!$B$15:$W$15, 0),FALSE)*$E164)</f>
        <v>0</v>
      </c>
      <c r="BV164" s="1334">
        <f>IF(ISERROR(VLOOKUP(VLOOKUP($A164, 'E4 TB Allocation Details'!$A$18:$L$217, MATCH("A &amp; G ID", 'E4 TB Allocation Details'!$A$18:$L$18, 0),FALSE), 'E2 Allocators'!$B$15:$W$361, MATCH('O5 Details by Class &amp; Accounts'!BV$18, 'E2 Allocators'!$B$15:$W$15, 0),FALSE)*$E164), 0, VLOOKUP(VLOOKUP($A164, 'E4 TB Allocation Details'!$A$18:$L$217, MATCH("A &amp; G ID", 'E4 TB Allocation Details'!$A$18:$L$18, 0),FALSE), 'E2 Allocators'!$B$15:$W$361, MATCH('O5 Details by Class &amp; Accounts'!BV$18, 'E2 Allocators'!$B$15:$W$15, 0),FALSE)*$E164)</f>
        <v>0</v>
      </c>
      <c r="BW164" s="1334">
        <f>IF(ISERROR(VLOOKUP(VLOOKUP($A164, 'E4 TB Allocation Details'!$A$18:$L$217, MATCH("A &amp; G ID", 'E4 TB Allocation Details'!$A$18:$L$18, 0),FALSE), 'E2 Allocators'!$B$15:$W$361, MATCH('O5 Details by Class &amp; Accounts'!BW$18, 'E2 Allocators'!$B$15:$W$15, 0),FALSE)*$E164), 0, VLOOKUP(VLOOKUP($A164, 'E4 TB Allocation Details'!$A$18:$L$217, MATCH("A &amp; G ID", 'E4 TB Allocation Details'!$A$18:$L$18, 0),FALSE), 'E2 Allocators'!$B$15:$W$361, MATCH('O5 Details by Class &amp; Accounts'!BW$18, 'E2 Allocators'!$B$15:$W$15, 0),FALSE)*$E164)</f>
        <v>0</v>
      </c>
      <c r="BX164" s="1334">
        <f>IF(ISERROR(VLOOKUP(VLOOKUP($A164, 'E4 TB Allocation Details'!$A$18:$L$217, MATCH("A &amp; G ID", 'E4 TB Allocation Details'!$A$18:$L$18, 0),FALSE), 'E2 Allocators'!$B$15:$W$361, MATCH('O5 Details by Class &amp; Accounts'!BX$18, 'E2 Allocators'!$B$15:$W$15, 0),FALSE)*$E164), 0, VLOOKUP(VLOOKUP($A164, 'E4 TB Allocation Details'!$A$18:$L$217, MATCH("A &amp; G ID", 'E4 TB Allocation Details'!$A$18:$L$18, 0),FALSE), 'E2 Allocators'!$B$15:$W$361, MATCH('O5 Details by Class &amp; Accounts'!BX$18, 'E2 Allocators'!$B$15:$W$15, 0),FALSE)*$E164)</f>
        <v>0</v>
      </c>
      <c r="BY164" s="1334">
        <f>IF(ISERROR(VLOOKUP(VLOOKUP($A164, 'E4 TB Allocation Details'!$A$18:$L$217, MATCH("A &amp; G ID", 'E4 TB Allocation Details'!$A$18:$L$18, 0),FALSE), 'E2 Allocators'!$B$15:$W$361, MATCH('O5 Details by Class &amp; Accounts'!BY$18, 'E2 Allocators'!$B$15:$W$15, 0),FALSE)*$E164), 0, VLOOKUP(VLOOKUP($A164, 'E4 TB Allocation Details'!$A$18:$L$217, MATCH("A &amp; G ID", 'E4 TB Allocation Details'!$A$18:$L$18, 0),FALSE), 'E2 Allocators'!$B$15:$W$361, MATCH('O5 Details by Class &amp; Accounts'!BY$18, 'E2 Allocators'!$B$15:$W$15, 0),FALSE)*$E164)</f>
        <v>0</v>
      </c>
      <c r="BZ164" s="1334">
        <f>IF(ISERROR(VLOOKUP(VLOOKUP($A164, 'E4 TB Allocation Details'!$A$18:$L$217, MATCH("A &amp; G ID", 'E4 TB Allocation Details'!$A$18:$L$18, 0),FALSE), 'E2 Allocators'!$B$15:$W$361, MATCH('O5 Details by Class &amp; Accounts'!BZ$18, 'E2 Allocators'!$B$15:$W$15, 0),FALSE)*$E164), 0, VLOOKUP(VLOOKUP($A164, 'E4 TB Allocation Details'!$A$18:$L$217, MATCH("A &amp; G ID", 'E4 TB Allocation Details'!$A$18:$L$18, 0),FALSE), 'E2 Allocators'!$B$15:$W$361, MATCH('O5 Details by Class &amp; Accounts'!BZ$18, 'E2 Allocators'!$B$15:$W$15, 0),FALSE)*$E164)</f>
        <v>0</v>
      </c>
      <c r="CA164" s="1334">
        <f>IF(ISERROR(VLOOKUP(VLOOKUP($A164, 'E4 TB Allocation Details'!$A$18:$L$217, MATCH("A &amp; G ID", 'E4 TB Allocation Details'!$A$18:$L$18, 0),FALSE), 'E2 Allocators'!$B$15:$W$361, MATCH('O5 Details by Class &amp; Accounts'!CA$18, 'E2 Allocators'!$B$15:$W$15, 0),FALSE)*$E164), 0, VLOOKUP(VLOOKUP($A164, 'E4 TB Allocation Details'!$A$18:$L$217, MATCH("A &amp; G ID", 'E4 TB Allocation Details'!$A$18:$L$18, 0),FALSE), 'E2 Allocators'!$B$15:$W$361, MATCH('O5 Details by Class &amp; Accounts'!CA$18, 'E2 Allocators'!$B$15:$W$15, 0),FALSE)*$E164)</f>
        <v>0</v>
      </c>
      <c r="CB164" s="1334">
        <f>IF(ISERROR(VLOOKUP(VLOOKUP($A164, 'E4 TB Allocation Details'!$A$18:$L$217, MATCH("A &amp; G ID", 'E4 TB Allocation Details'!$A$18:$L$18, 0),FALSE), 'E2 Allocators'!$B$15:$W$361, MATCH('O5 Details by Class &amp; Accounts'!CB$18, 'E2 Allocators'!$B$15:$W$15, 0),FALSE)*$E164), 0, VLOOKUP(VLOOKUP($A164, 'E4 TB Allocation Details'!$A$18:$L$217, MATCH("A &amp; G ID", 'E4 TB Allocation Details'!$A$18:$L$18, 0),FALSE), 'E2 Allocators'!$B$15:$W$361, MATCH('O5 Details by Class &amp; Accounts'!CB$18, 'E2 Allocators'!$B$15:$W$15, 0),FALSE)*$E164)</f>
        <v>0</v>
      </c>
      <c r="CC164" s="1334">
        <f>IF(ISERROR(VLOOKUP(VLOOKUP($A164, 'E4 TB Allocation Details'!$A$18:$L$217, MATCH("A &amp; G ID", 'E4 TB Allocation Details'!$A$18:$L$18, 0),FALSE), 'E2 Allocators'!$B$15:$W$361, MATCH('O5 Details by Class &amp; Accounts'!CC$18, 'E2 Allocators'!$B$15:$W$15, 0),FALSE)*$E164), 0, VLOOKUP(VLOOKUP($A164, 'E4 TB Allocation Details'!$A$18:$L$217, MATCH("A &amp; G ID", 'E4 TB Allocation Details'!$A$18:$L$18, 0),FALSE), 'E2 Allocators'!$B$15:$W$361, MATCH('O5 Details by Class &amp; Accounts'!CC$18, 'E2 Allocators'!$B$15:$W$15, 0),FALSE)*$E164)</f>
        <v>0</v>
      </c>
      <c r="CD164" s="1334">
        <f>IF(ISERROR(VLOOKUP(VLOOKUP($A164, 'E4 TB Allocation Details'!$A$18:$L$217, MATCH("A &amp; G ID", 'E4 TB Allocation Details'!$A$18:$L$18, 0),FALSE), 'E2 Allocators'!$B$15:$W$361, MATCH('O5 Details by Class &amp; Accounts'!CD$18, 'E2 Allocators'!$B$15:$W$15, 0),FALSE)*$E164), 0, VLOOKUP(VLOOKUP($A164, 'E4 TB Allocation Details'!$A$18:$L$217, MATCH("A &amp; G ID", 'E4 TB Allocation Details'!$A$18:$L$18, 0),FALSE), 'E2 Allocators'!$B$15:$W$361, MATCH('O5 Details by Class &amp; Accounts'!CD$18, 'E2 Allocators'!$B$15:$W$15, 0),FALSE)*$E164)</f>
        <v>0</v>
      </c>
      <c r="CE164" s="1334">
        <f>IF(ISERROR(VLOOKUP(VLOOKUP($A164, 'E4 TB Allocation Details'!$A$18:$L$217, MATCH("A &amp; G ID", 'E4 TB Allocation Details'!$A$18:$L$18, 0),FALSE), 'E2 Allocators'!$B$15:$W$361, MATCH('O5 Details by Class &amp; Accounts'!CE$18, 'E2 Allocators'!$B$15:$W$15, 0),FALSE)*$E164), 0, VLOOKUP(VLOOKUP($A164, 'E4 TB Allocation Details'!$A$18:$L$217, MATCH("A &amp; G ID", 'E4 TB Allocation Details'!$A$18:$L$18, 0),FALSE), 'E2 Allocators'!$B$15:$W$361, MATCH('O5 Details by Class &amp; Accounts'!CE$18, 'E2 Allocators'!$B$15:$W$15, 0),FALSE)*$E164)</f>
        <v>0</v>
      </c>
      <c r="CF164" s="1334">
        <f>IF(ISERROR(VLOOKUP(VLOOKUP($A164, 'E4 TB Allocation Details'!$A$18:$L$217, MATCH("A &amp; G ID", 'E4 TB Allocation Details'!$A$18:$L$18, 0),FALSE), 'E2 Allocators'!$B$15:$W$361, MATCH('O5 Details by Class &amp; Accounts'!CF$18, 'E2 Allocators'!$B$15:$W$15, 0),FALSE)*$E164), 0, VLOOKUP(VLOOKUP($A164, 'E4 TB Allocation Details'!$A$18:$L$217, MATCH("A &amp; G ID", 'E4 TB Allocation Details'!$A$18:$L$18, 0),FALSE), 'E2 Allocators'!$B$15:$W$361, MATCH('O5 Details by Class &amp; Accounts'!CF$18, 'E2 Allocators'!$B$15:$W$15, 0),FALSE)*$E164)</f>
        <v>0</v>
      </c>
      <c r="CG164" s="1334">
        <f>IF(ISERROR(VLOOKUP(VLOOKUP($A164, 'E4 TB Allocation Details'!$A$18:$L$217, MATCH("A &amp; G ID", 'E4 TB Allocation Details'!$A$18:$L$18, 0),FALSE), 'E2 Allocators'!$B$15:$W$361, MATCH('O5 Details by Class &amp; Accounts'!CG$18, 'E2 Allocators'!$B$15:$W$15, 0),FALSE)*$E164), 0, VLOOKUP(VLOOKUP($A164, 'E4 TB Allocation Details'!$A$18:$L$217, MATCH("A &amp; G ID", 'E4 TB Allocation Details'!$A$18:$L$18, 0),FALSE), 'E2 Allocators'!$B$15:$W$361, MATCH('O5 Details by Class &amp; Accounts'!CG$18, 'E2 Allocators'!$B$15:$W$15, 0),FALSE)*$E164)</f>
        <v>0</v>
      </c>
      <c r="CH164" s="1334">
        <f>IF(ISERROR(VLOOKUP(VLOOKUP($A164, 'E4 TB Allocation Details'!$A$18:$L$217, MATCH("A &amp; G ID", 'E4 TB Allocation Details'!$A$18:$L$18, 0),FALSE), 'E2 Allocators'!$B$15:$W$361, MATCH('O5 Details by Class &amp; Accounts'!CH$18, 'E2 Allocators'!$B$15:$W$15, 0),FALSE)*$E164), 0, VLOOKUP(VLOOKUP($A164, 'E4 TB Allocation Details'!$A$18:$L$217, MATCH("A &amp; G ID", 'E4 TB Allocation Details'!$A$18:$L$18, 0),FALSE), 'E2 Allocators'!$B$15:$W$361, MATCH('O5 Details by Class &amp; Accounts'!CH$18, 'E2 Allocators'!$B$15:$W$15, 0),FALSE)*$E164)</f>
        <v>0</v>
      </c>
      <c r="CI164" s="1334">
        <f>IF(ISERROR(VLOOKUP(VLOOKUP($A164, 'E4 TB Allocation Details'!$A$18:$L$217, MATCH("A &amp; G ID", 'E4 TB Allocation Details'!$A$18:$L$18, 0),FALSE), 'E2 Allocators'!$B$15:$W$361, MATCH('O5 Details by Class &amp; Accounts'!CI$18, 'E2 Allocators'!$B$15:$W$15, 0),FALSE)*$E164), 0, VLOOKUP(VLOOKUP($A164, 'E4 TB Allocation Details'!$A$18:$L$217, MATCH("A &amp; G ID", 'E4 TB Allocation Details'!$A$18:$L$18, 0),FALSE), 'E2 Allocators'!$B$15:$W$361, MATCH('O5 Details by Class &amp; Accounts'!CI$18, 'E2 Allocators'!$B$15:$W$15, 0),FALSE)*$E164)</f>
        <v>0</v>
      </c>
      <c r="CJ164" s="1334">
        <f>IF(ISERROR(VLOOKUP(VLOOKUP($A164, 'E4 TB Allocation Details'!$A$18:$L$217, MATCH("A &amp; G ID", 'E4 TB Allocation Details'!$A$18:$L$18, 0),FALSE), 'E2 Allocators'!$B$15:$W$361, MATCH('O5 Details by Class &amp; Accounts'!CJ$18, 'E2 Allocators'!$B$15:$W$15, 0),FALSE)*$E164), 0, VLOOKUP(VLOOKUP($A164, 'E4 TB Allocation Details'!$A$18:$L$217, MATCH("A &amp; G ID", 'E4 TB Allocation Details'!$A$18:$L$18, 0),FALSE), 'E2 Allocators'!$B$15:$W$361, MATCH('O5 Details by Class &amp; Accounts'!CJ$18, 'E2 Allocators'!$B$15:$W$15, 0),FALSE)*$E164)</f>
        <v>0</v>
      </c>
      <c r="CK164" s="1334">
        <f>IF(ISERROR(VLOOKUP(VLOOKUP($A164, 'E4 TB Allocation Details'!$A$18:$L$217, MATCH("A &amp; G ID", 'E4 TB Allocation Details'!$A$18:$L$18, 0),FALSE), 'E2 Allocators'!$B$15:$W$361, MATCH('O5 Details by Class &amp; Accounts'!CK$18, 'E2 Allocators'!$B$15:$W$15, 0),FALSE)*$E164), 0, VLOOKUP(VLOOKUP($A164, 'E4 TB Allocation Details'!$A$18:$L$217, MATCH("A &amp; G ID", 'E4 TB Allocation Details'!$A$18:$L$18, 0),FALSE), 'E2 Allocators'!$B$15:$W$361, MATCH('O5 Details by Class &amp; Accounts'!CK$18, 'E2 Allocators'!$B$15:$W$15, 0),FALSE)*$E164)</f>
        <v>0</v>
      </c>
      <c r="CL164" s="1334">
        <f>IF(ISERROR(VLOOKUP(VLOOKUP($A164, 'E4 TB Allocation Details'!$A$18:$L$217, MATCH("A &amp; G ID", 'E4 TB Allocation Details'!$A$18:$L$18, 0),FALSE), 'E2 Allocators'!$B$15:$W$361, MATCH('O5 Details by Class &amp; Accounts'!CL$18, 'E2 Allocators'!$B$15:$W$15, 0),FALSE)*$E164), 0, VLOOKUP(VLOOKUP($A164, 'E4 TB Allocation Details'!$A$18:$L$217, MATCH("A &amp; G ID", 'E4 TB Allocation Details'!$A$18:$L$18, 0),FALSE), 'E2 Allocators'!$B$15:$W$361, MATCH('O5 Details by Class &amp; Accounts'!CL$18, 'E2 Allocators'!$B$15:$W$15, 0),FALSE)*$E164)</f>
        <v>0</v>
      </c>
      <c r="CM164" s="1334">
        <f>IF(ISERROR(VLOOKUP(VLOOKUP($A164, 'E4 TB Allocation Details'!$A$18:$L$217, MATCH("A &amp; G ID", 'E4 TB Allocation Details'!$A$18:$L$18, 0),FALSE), 'E2 Allocators'!$B$15:$W$361, MATCH('O5 Details by Class &amp; Accounts'!CM$18, 'E2 Allocators'!$B$15:$W$15, 0),FALSE)*$E164), 0, VLOOKUP(VLOOKUP($A164, 'E4 TB Allocation Details'!$A$18:$L$217, MATCH("A &amp; G ID", 'E4 TB Allocation Details'!$A$18:$L$18, 0),FALSE), 'E2 Allocators'!$B$15:$W$361, MATCH('O5 Details by Class &amp; Accounts'!CM$18, 'E2 Allocators'!$B$15:$W$15, 0),FALSE)*$E164)</f>
        <v>0</v>
      </c>
      <c r="CN164" s="1334">
        <f t="shared" si="42"/>
        <v>0</v>
      </c>
      <c r="CO164" s="1670">
        <f t="shared" si="43"/>
        <v>1.8189894035458565E-12</v>
      </c>
      <c r="CQ164" s="1926">
        <v>1850</v>
      </c>
    </row>
    <row r="165" spans="1:95" s="64" customFormat="1" ht="12.75" x14ac:dyDescent="0.2">
      <c r="A165" s="1107">
        <v>5175</v>
      </c>
      <c r="B165" s="1108" t="s">
        <v>1625</v>
      </c>
      <c r="C165" s="1667">
        <f>IF(ISERROR(VLOOKUP($A165,'I3 TB Data'!$A$20:$H$465,MATCH('O5 Details by Class &amp; Accounts'!$C$18, 'I3 TB Data'!$A$20:$H$20,0),0)), 0, VLOOKUP($A165,'I3 TB Data'!$A$20:$H$465,MATCH('O5 Details by Class &amp; Accounts'!$C$18,'I3 TB Data'!$A$20:$H$20,0),0))</f>
        <v>500</v>
      </c>
      <c r="D165" s="1668"/>
      <c r="E165" s="1667">
        <f t="shared" si="44"/>
        <v>500</v>
      </c>
      <c r="F165" s="1669">
        <f>IF(ISERROR(VLOOKUP($A165, 'E1 Categorization'!A33:E123, MATCH("Customer Component", 'E1 Categorization'!$A$33:$E$33,0), 0)), 0, IF(VLOOKUP($A165, 'E1 Categorization'!A33:E123, MATCH("Customer Component", 'E1 Categorization'!$A$33:$E$33,0), 0)=0, 'O5 Details by Class &amp; Accounts'!$E165, IF(AND(VLOOKUP($A165, 'E1 Categorization'!A33:E123, MATCH("Customer Component", 'E1 Categorization'!$A$33:$E$33,0), 0) &gt;0, VLOOKUP($A165, 'E1 Categorization'!A33:E123, MATCH("Customer Component", 'E1 Categorization'!$A$33:$E$33,0), 0)&lt;1), 'O5 Details by Class &amp; Accounts'!$E165*(1-VLOOKUP($A165, 'E1 Categorization'!A33:E123, MATCH("Customer Component", 'E1 Categorization'!$A$33:$E$33,0), 0)), 0)))</f>
        <v>0</v>
      </c>
      <c r="G165" s="1669">
        <f>IF(ISERROR(VLOOKUP($A165, 'E1 Categorization'!A33:E123, MATCH("Customer Component", 'E1 Categorization'!$A$33:$E$33,0), 0)),0, IF(VLOOKUP($A165, 'E1 Categorization'!A33:E123, MATCH("Customer Component", 'E1 Categorization'!$A$33:$E$33,0), 0)=0, 0, IF(AND(VLOOKUP($A165, 'E1 Categorization'!A33:E123, MATCH("Customer Component", 'E1 Categorization'!$A$33:$E$33,0), 0) &gt;0, VLOOKUP($A165, 'E1 Categorization'!A33:E123, MATCH("Customer Component", 'E1 Categorization'!$A$33:$E$33,0), 0)&lt;1), 'O5 Details by Class &amp; Accounts'!$E165*(VLOOKUP($A165, 'E1 Categorization'!A33:E123, MATCH("Customer Component", 'E1 Categorization'!$A$33:$E$33,0), 0)), 'O5 Details by Class &amp; Accounts'!$E165)))</f>
        <v>500</v>
      </c>
      <c r="H165" s="1334">
        <f t="shared" si="38"/>
        <v>500</v>
      </c>
      <c r="I165" s="1334">
        <f>IF(ISERROR(VLOOKUP(VLOOKUP($A165, 'E4 TB Allocation Details'!$A$18:$L$217, MATCH("Demand ID", 'E4 TB Allocation Details'!$A$18:$L$18, 0),FALSE), 'E2 Allocators'!$B$15:$W$361, MATCH('O5 Details by Class &amp; Accounts'!I$18, 'E2 Allocators'!$B$15:$W$15, 0),FALSE)*$F165), 0, VLOOKUP(VLOOKUP($A165, 'E4 TB Allocation Details'!$A$18:$L$217, MATCH("Demand ID", 'E4 TB Allocation Details'!$A$18:$L$18, 0),FALSE), 'E2 Allocators'!$B$15:$W$361, MATCH('O5 Details by Class &amp; Accounts'!I$18, 'E2 Allocators'!$B$15:$W$15, 0),FALSE)*$F165)</f>
        <v>0</v>
      </c>
      <c r="J165" s="1334">
        <f>IF(ISERROR(VLOOKUP(VLOOKUP($A165, 'E4 TB Allocation Details'!$A$18:$L$217, MATCH("Demand ID", 'E4 TB Allocation Details'!$A$18:$L$18, 0),FALSE), 'E2 Allocators'!$B$15:$W$361, MATCH('O5 Details by Class &amp; Accounts'!J$18, 'E2 Allocators'!$B$15:$W$15, 0),FALSE)*$F165), 0, VLOOKUP(VLOOKUP($A165, 'E4 TB Allocation Details'!$A$18:$L$217, MATCH("Demand ID", 'E4 TB Allocation Details'!$A$18:$L$18, 0),FALSE), 'E2 Allocators'!$B$15:$W$361, MATCH('O5 Details by Class &amp; Accounts'!J$18, 'E2 Allocators'!$B$15:$W$15, 0),FALSE)*$F165)</f>
        <v>0</v>
      </c>
      <c r="K165" s="1334">
        <f>IF(ISERROR(VLOOKUP(VLOOKUP($A165, 'E4 TB Allocation Details'!$A$18:$L$217, MATCH("Demand ID", 'E4 TB Allocation Details'!$A$18:$L$18, 0),FALSE), 'E2 Allocators'!$B$15:$W$361, MATCH('O5 Details by Class &amp; Accounts'!K$18, 'E2 Allocators'!$B$15:$W$15, 0),FALSE)*$F165), 0, VLOOKUP(VLOOKUP($A165, 'E4 TB Allocation Details'!$A$18:$L$217, MATCH("Demand ID", 'E4 TB Allocation Details'!$A$18:$L$18, 0),FALSE), 'E2 Allocators'!$B$15:$W$361, MATCH('O5 Details by Class &amp; Accounts'!K$18, 'E2 Allocators'!$B$15:$W$15, 0),FALSE)*$F165)</f>
        <v>0</v>
      </c>
      <c r="L165" s="1334">
        <f>IF(ISERROR(VLOOKUP(VLOOKUP($A165, 'E4 TB Allocation Details'!$A$18:$L$217, MATCH("Demand ID", 'E4 TB Allocation Details'!$A$18:$L$18, 0),FALSE), 'E2 Allocators'!$B$15:$W$361, MATCH('O5 Details by Class &amp; Accounts'!L$18, 'E2 Allocators'!$B$15:$W$15, 0),FALSE)*$F165), 0, VLOOKUP(VLOOKUP($A165, 'E4 TB Allocation Details'!$A$18:$L$217, MATCH("Demand ID", 'E4 TB Allocation Details'!$A$18:$L$18, 0),FALSE), 'E2 Allocators'!$B$15:$W$361, MATCH('O5 Details by Class &amp; Accounts'!L$18, 'E2 Allocators'!$B$15:$W$15, 0),FALSE)*$F165)</f>
        <v>0</v>
      </c>
      <c r="M165" s="1334">
        <f>IF(ISERROR(VLOOKUP(VLOOKUP($A165, 'E4 TB Allocation Details'!$A$18:$L$217, MATCH("Demand ID", 'E4 TB Allocation Details'!$A$18:$L$18, 0),FALSE), 'E2 Allocators'!$B$15:$W$361, MATCH('O5 Details by Class &amp; Accounts'!M$18, 'E2 Allocators'!$B$15:$W$15, 0),FALSE)*$F165), 0, VLOOKUP(VLOOKUP($A165, 'E4 TB Allocation Details'!$A$18:$L$217, MATCH("Demand ID", 'E4 TB Allocation Details'!$A$18:$L$18, 0),FALSE), 'E2 Allocators'!$B$15:$W$361, MATCH('O5 Details by Class &amp; Accounts'!M$18, 'E2 Allocators'!$B$15:$W$15, 0),FALSE)*$F165)</f>
        <v>0</v>
      </c>
      <c r="N165" s="1334">
        <f>IF(ISERROR(VLOOKUP(VLOOKUP($A165, 'E4 TB Allocation Details'!$A$18:$L$217, MATCH("Demand ID", 'E4 TB Allocation Details'!$A$18:$L$18, 0),FALSE), 'E2 Allocators'!$B$15:$W$361, MATCH('O5 Details by Class &amp; Accounts'!N$18, 'E2 Allocators'!$B$15:$W$15, 0),FALSE)*$F165), 0, VLOOKUP(VLOOKUP($A165, 'E4 TB Allocation Details'!$A$18:$L$217, MATCH("Demand ID", 'E4 TB Allocation Details'!$A$18:$L$18, 0),FALSE), 'E2 Allocators'!$B$15:$W$361, MATCH('O5 Details by Class &amp; Accounts'!N$18, 'E2 Allocators'!$B$15:$W$15, 0),FALSE)*$F165)</f>
        <v>0</v>
      </c>
      <c r="O165" s="1334">
        <f>IF(ISERROR(VLOOKUP(VLOOKUP($A165, 'E4 TB Allocation Details'!$A$18:$L$217, MATCH("Demand ID", 'E4 TB Allocation Details'!$A$18:$L$18, 0),FALSE), 'E2 Allocators'!$B$15:$W$361, MATCH('O5 Details by Class &amp; Accounts'!O$18, 'E2 Allocators'!$B$15:$W$15, 0),FALSE)*$F165), 0, VLOOKUP(VLOOKUP($A165, 'E4 TB Allocation Details'!$A$18:$L$217, MATCH("Demand ID", 'E4 TB Allocation Details'!$A$18:$L$18, 0),FALSE), 'E2 Allocators'!$B$15:$W$361, MATCH('O5 Details by Class &amp; Accounts'!O$18, 'E2 Allocators'!$B$15:$W$15, 0),FALSE)*$F165)</f>
        <v>0</v>
      </c>
      <c r="P165" s="1334">
        <f>IF(ISERROR(VLOOKUP(VLOOKUP($A165, 'E4 TB Allocation Details'!$A$18:$L$217, MATCH("Demand ID", 'E4 TB Allocation Details'!$A$18:$L$18, 0),FALSE), 'E2 Allocators'!$B$15:$W$361, MATCH('O5 Details by Class &amp; Accounts'!P$18, 'E2 Allocators'!$B$15:$W$15, 0),FALSE)*$F165), 0, VLOOKUP(VLOOKUP($A165, 'E4 TB Allocation Details'!$A$18:$L$217, MATCH("Demand ID", 'E4 TB Allocation Details'!$A$18:$L$18, 0),FALSE), 'E2 Allocators'!$B$15:$W$361, MATCH('O5 Details by Class &amp; Accounts'!P$18, 'E2 Allocators'!$B$15:$W$15, 0),FALSE)*$F165)</f>
        <v>0</v>
      </c>
      <c r="Q165" s="1334">
        <f>IF(ISERROR(VLOOKUP(VLOOKUP($A165, 'E4 TB Allocation Details'!$A$18:$L$217, MATCH("Demand ID", 'E4 TB Allocation Details'!$A$18:$L$18, 0),FALSE), 'E2 Allocators'!$B$15:$W$361, MATCH('O5 Details by Class &amp; Accounts'!Q$18, 'E2 Allocators'!$B$15:$W$15, 0),FALSE)*$F165), 0, VLOOKUP(VLOOKUP($A165, 'E4 TB Allocation Details'!$A$18:$L$217, MATCH("Demand ID", 'E4 TB Allocation Details'!$A$18:$L$18, 0),FALSE), 'E2 Allocators'!$B$15:$W$361, MATCH('O5 Details by Class &amp; Accounts'!Q$18, 'E2 Allocators'!$B$15:$W$15, 0),FALSE)*$F165)</f>
        <v>0</v>
      </c>
      <c r="R165" s="1334">
        <f>IF(ISERROR(VLOOKUP(VLOOKUP($A165, 'E4 TB Allocation Details'!$A$18:$L$217, MATCH("Demand ID", 'E4 TB Allocation Details'!$A$18:$L$18, 0),FALSE), 'E2 Allocators'!$B$15:$W$361, MATCH('O5 Details by Class &amp; Accounts'!R$18, 'E2 Allocators'!$B$15:$W$15, 0),FALSE)*$F165), 0, VLOOKUP(VLOOKUP($A165, 'E4 TB Allocation Details'!$A$18:$L$217, MATCH("Demand ID", 'E4 TB Allocation Details'!$A$18:$L$18, 0),FALSE), 'E2 Allocators'!$B$15:$W$361, MATCH('O5 Details by Class &amp; Accounts'!R$18, 'E2 Allocators'!$B$15:$W$15, 0),FALSE)*$F165)</f>
        <v>0</v>
      </c>
      <c r="S165" s="1334">
        <f>IF(ISERROR(VLOOKUP(VLOOKUP($A165, 'E4 TB Allocation Details'!$A$18:$L$217, MATCH("Demand ID", 'E4 TB Allocation Details'!$A$18:$L$18, 0),FALSE), 'E2 Allocators'!$B$15:$W$361, MATCH('O5 Details by Class &amp; Accounts'!S$18, 'E2 Allocators'!$B$15:$W$15, 0),FALSE)*$F165), 0, VLOOKUP(VLOOKUP($A165, 'E4 TB Allocation Details'!$A$18:$L$217, MATCH("Demand ID", 'E4 TB Allocation Details'!$A$18:$L$18, 0),FALSE), 'E2 Allocators'!$B$15:$W$361, MATCH('O5 Details by Class &amp; Accounts'!S$18, 'E2 Allocators'!$B$15:$W$15, 0),FALSE)*$F165)</f>
        <v>0</v>
      </c>
      <c r="T165" s="1334">
        <f>IF(ISERROR(VLOOKUP(VLOOKUP($A165, 'E4 TB Allocation Details'!$A$18:$L$217, MATCH("Demand ID", 'E4 TB Allocation Details'!$A$18:$L$18, 0),FALSE), 'E2 Allocators'!$B$15:$W$361, MATCH('O5 Details by Class &amp; Accounts'!T$18, 'E2 Allocators'!$B$15:$W$15, 0),FALSE)*$F165), 0, VLOOKUP(VLOOKUP($A165, 'E4 TB Allocation Details'!$A$18:$L$217, MATCH("Demand ID", 'E4 TB Allocation Details'!$A$18:$L$18, 0),FALSE), 'E2 Allocators'!$B$15:$W$361, MATCH('O5 Details by Class &amp; Accounts'!T$18, 'E2 Allocators'!$B$15:$W$15, 0),FALSE)*$F165)</f>
        <v>0</v>
      </c>
      <c r="U165" s="1334">
        <f>IF(ISERROR(VLOOKUP(VLOOKUP($A165, 'E4 TB Allocation Details'!$A$18:$L$217, MATCH("Demand ID", 'E4 TB Allocation Details'!$A$18:$L$18, 0),FALSE), 'E2 Allocators'!$B$15:$W$361, MATCH('O5 Details by Class &amp; Accounts'!U$18, 'E2 Allocators'!$B$15:$W$15, 0),FALSE)*$F165), 0, VLOOKUP(VLOOKUP($A165, 'E4 TB Allocation Details'!$A$18:$L$217, MATCH("Demand ID", 'E4 TB Allocation Details'!$A$18:$L$18, 0),FALSE), 'E2 Allocators'!$B$15:$W$361, MATCH('O5 Details by Class &amp; Accounts'!U$18, 'E2 Allocators'!$B$15:$W$15, 0),FALSE)*$F165)</f>
        <v>0</v>
      </c>
      <c r="V165" s="1334">
        <f>IF(ISERROR(VLOOKUP(VLOOKUP($A165, 'E4 TB Allocation Details'!$A$18:$L$217, MATCH("Demand ID", 'E4 TB Allocation Details'!$A$18:$L$18, 0),FALSE), 'E2 Allocators'!$B$15:$W$361, MATCH('O5 Details by Class &amp; Accounts'!V$18, 'E2 Allocators'!$B$15:$W$15, 0),FALSE)*$F165), 0, VLOOKUP(VLOOKUP($A165, 'E4 TB Allocation Details'!$A$18:$L$217, MATCH("Demand ID", 'E4 TB Allocation Details'!$A$18:$L$18, 0),FALSE), 'E2 Allocators'!$B$15:$W$361, MATCH('O5 Details by Class &amp; Accounts'!V$18, 'E2 Allocators'!$B$15:$W$15, 0),FALSE)*$F165)</f>
        <v>0</v>
      </c>
      <c r="W165" s="1334">
        <f>IF(ISERROR(VLOOKUP(VLOOKUP($A165, 'E4 TB Allocation Details'!$A$18:$L$217, MATCH("Demand ID", 'E4 TB Allocation Details'!$A$18:$L$18, 0),FALSE), 'E2 Allocators'!$B$15:$W$361, MATCH('O5 Details by Class &amp; Accounts'!W$18, 'E2 Allocators'!$B$15:$W$15, 0),FALSE)*$F165), 0, VLOOKUP(VLOOKUP($A165, 'E4 TB Allocation Details'!$A$18:$L$217, MATCH("Demand ID", 'E4 TB Allocation Details'!$A$18:$L$18, 0),FALSE), 'E2 Allocators'!$B$15:$W$361, MATCH('O5 Details by Class &amp; Accounts'!W$18, 'E2 Allocators'!$B$15:$W$15, 0),FALSE)*$F165)</f>
        <v>0</v>
      </c>
      <c r="X165" s="1334">
        <f>IF(ISERROR(VLOOKUP(VLOOKUP($A165, 'E4 TB Allocation Details'!$A$18:$L$217, MATCH("Demand ID", 'E4 TB Allocation Details'!$A$18:$L$18, 0),FALSE), 'E2 Allocators'!$B$15:$W$361, MATCH('O5 Details by Class &amp; Accounts'!X$18, 'E2 Allocators'!$B$15:$W$15, 0),FALSE)*$F165), 0, VLOOKUP(VLOOKUP($A165, 'E4 TB Allocation Details'!$A$18:$L$217, MATCH("Demand ID", 'E4 TB Allocation Details'!$A$18:$L$18, 0),FALSE), 'E2 Allocators'!$B$15:$W$361, MATCH('O5 Details by Class &amp; Accounts'!X$18, 'E2 Allocators'!$B$15:$W$15, 0),FALSE)*$F165)</f>
        <v>0</v>
      </c>
      <c r="Y165" s="1334">
        <f>IF(ISERROR(VLOOKUP(VLOOKUP($A165, 'E4 TB Allocation Details'!$A$18:$L$217, MATCH("Demand ID", 'E4 TB Allocation Details'!$A$18:$L$18, 0),FALSE), 'E2 Allocators'!$B$15:$W$361, MATCH('O5 Details by Class &amp; Accounts'!Y$18, 'E2 Allocators'!$B$15:$W$15, 0),FALSE)*$F165), 0, VLOOKUP(VLOOKUP($A165, 'E4 TB Allocation Details'!$A$18:$L$217, MATCH("Demand ID", 'E4 TB Allocation Details'!$A$18:$L$18, 0),FALSE), 'E2 Allocators'!$B$15:$W$361, MATCH('O5 Details by Class &amp; Accounts'!Y$18, 'E2 Allocators'!$B$15:$W$15, 0),FALSE)*$F165)</f>
        <v>0</v>
      </c>
      <c r="Z165" s="1334">
        <f>IF(ISERROR(VLOOKUP(VLOOKUP($A165, 'E4 TB Allocation Details'!$A$18:$L$217, MATCH("Demand ID", 'E4 TB Allocation Details'!$A$18:$L$18, 0),FALSE), 'E2 Allocators'!$B$15:$W$361, MATCH('O5 Details by Class &amp; Accounts'!Z$18, 'E2 Allocators'!$B$15:$W$15, 0),FALSE)*$F165), 0, VLOOKUP(VLOOKUP($A165, 'E4 TB Allocation Details'!$A$18:$L$217, MATCH("Demand ID", 'E4 TB Allocation Details'!$A$18:$L$18, 0),FALSE), 'E2 Allocators'!$B$15:$W$361, MATCH('O5 Details by Class &amp; Accounts'!Z$18, 'E2 Allocators'!$B$15:$W$15, 0),FALSE)*$F165)</f>
        <v>0</v>
      </c>
      <c r="AA165" s="1334">
        <f>IF(ISERROR(VLOOKUP(VLOOKUP($A165, 'E4 TB Allocation Details'!$A$18:$L$217, MATCH("Demand ID", 'E4 TB Allocation Details'!$A$18:$L$18, 0),FALSE), 'E2 Allocators'!$B$15:$W$361, MATCH('O5 Details by Class &amp; Accounts'!AA$18, 'E2 Allocators'!$B$15:$W$15, 0),FALSE)*$F165), 0, VLOOKUP(VLOOKUP($A165, 'E4 TB Allocation Details'!$A$18:$L$217, MATCH("Demand ID", 'E4 TB Allocation Details'!$A$18:$L$18, 0),FALSE), 'E2 Allocators'!$B$15:$W$361, MATCH('O5 Details by Class &amp; Accounts'!AA$18, 'E2 Allocators'!$B$15:$W$15, 0),FALSE)*$F165)</f>
        <v>0</v>
      </c>
      <c r="AB165" s="1334">
        <f>IF(ISERROR(VLOOKUP(VLOOKUP($A165, 'E4 TB Allocation Details'!$A$18:$L$217, MATCH("Demand ID", 'E4 TB Allocation Details'!$A$18:$L$18, 0),FALSE), 'E2 Allocators'!$B$15:$W$361, MATCH('O5 Details by Class &amp; Accounts'!AB$18, 'E2 Allocators'!$B$15:$W$15, 0),FALSE)*$F165), 0, VLOOKUP(VLOOKUP($A165, 'E4 TB Allocation Details'!$A$18:$L$217, MATCH("Demand ID", 'E4 TB Allocation Details'!$A$18:$L$18, 0),FALSE), 'E2 Allocators'!$B$15:$W$361, MATCH('O5 Details by Class &amp; Accounts'!AB$18, 'E2 Allocators'!$B$15:$W$15, 0),FALSE)*$F165)</f>
        <v>0</v>
      </c>
      <c r="AC165" s="1334">
        <f t="shared" si="39"/>
        <v>0</v>
      </c>
      <c r="AD165" s="1334">
        <f>IF(ISERROR(VLOOKUP(VLOOKUP($A165, 'E4 TB Allocation Details'!$A$18:$L$217, MATCH("Customer ID", 'E4 TB Allocation Details'!$A$18:$L$18, 0),FALSE), 'E2 Allocators'!$B$15:$W$361, MATCH('O5 Details by Class &amp; Accounts'!AD$18, 'E2 Allocators'!$B$15:$W$15, 0),FALSE)*$G165), 0, VLOOKUP(VLOOKUP($A165, 'E4 TB Allocation Details'!$A$18:$L$217, MATCH("Customer ID", 'E4 TB Allocation Details'!$A$18:$L$18, 0),FALSE), 'E2 Allocators'!$B$15:$W$361, MATCH('O5 Details by Class &amp; Accounts'!AD$18, 'E2 Allocators'!$B$15:$W$15, 0),FALSE)*$G165)</f>
        <v>327.56358363453853</v>
      </c>
      <c r="AE165" s="1334">
        <f>IF(ISERROR(VLOOKUP(VLOOKUP($A165, 'E4 TB Allocation Details'!$A$18:$L$217, MATCH("Customer ID", 'E4 TB Allocation Details'!$A$18:$L$18, 0),FALSE), 'E2 Allocators'!$B$15:$W$361, MATCH('O5 Details by Class &amp; Accounts'!AE$18, 'E2 Allocators'!$B$15:$W$15, 0),FALSE)*$G165), 0, VLOOKUP(VLOOKUP($A165, 'E4 TB Allocation Details'!$A$18:$L$217, MATCH("Customer ID", 'E4 TB Allocation Details'!$A$18:$L$18, 0),FALSE), 'E2 Allocators'!$B$15:$W$361, MATCH('O5 Details by Class &amp; Accounts'!AE$18, 'E2 Allocators'!$B$15:$W$15, 0),FALSE)*$G165)</f>
        <v>139.51135399777547</v>
      </c>
      <c r="AF165" s="1334">
        <f>IF(ISERROR(VLOOKUP(VLOOKUP($A165, 'E4 TB Allocation Details'!$A$18:$L$217, MATCH("Customer ID", 'E4 TB Allocation Details'!$A$18:$L$18, 0),FALSE), 'E2 Allocators'!$B$15:$W$361, MATCH('O5 Details by Class &amp; Accounts'!AF$18, 'E2 Allocators'!$B$15:$W$15, 0),FALSE)*$G165), 0, VLOOKUP(VLOOKUP($A165, 'E4 TB Allocation Details'!$A$18:$L$217, MATCH("Customer ID", 'E4 TB Allocation Details'!$A$18:$L$18, 0),FALSE), 'E2 Allocators'!$B$15:$W$361, MATCH('O5 Details by Class &amp; Accounts'!AF$18, 'E2 Allocators'!$B$15:$W$15, 0),FALSE)*$G165)</f>
        <v>15.129199554957266</v>
      </c>
      <c r="AG165" s="1334">
        <f>IF(ISERROR(VLOOKUP(VLOOKUP($A165, 'E4 TB Allocation Details'!$A$18:$L$217, MATCH("Customer ID", 'E4 TB Allocation Details'!$A$18:$L$18, 0),FALSE), 'E2 Allocators'!$B$15:$W$361, MATCH('O5 Details by Class &amp; Accounts'!AG$18, 'E2 Allocators'!$B$15:$W$15, 0),FALSE)*$G165), 0, VLOOKUP(VLOOKUP($A165, 'E4 TB Allocation Details'!$A$18:$L$217, MATCH("Customer ID", 'E4 TB Allocation Details'!$A$18:$L$18, 0),FALSE), 'E2 Allocators'!$B$15:$W$361, MATCH('O5 Details by Class &amp; Accounts'!AG$18, 'E2 Allocators'!$B$15:$W$15, 0),FALSE)*$G165)</f>
        <v>0</v>
      </c>
      <c r="AH165" s="1334">
        <f>IF(ISERROR(VLOOKUP(VLOOKUP($A165, 'E4 TB Allocation Details'!$A$18:$L$217, MATCH("Customer ID", 'E4 TB Allocation Details'!$A$18:$L$18, 0),FALSE), 'E2 Allocators'!$B$15:$W$361, MATCH('O5 Details by Class &amp; Accounts'!AH$18, 'E2 Allocators'!$B$15:$W$15, 0),FALSE)*$G165), 0, VLOOKUP(VLOOKUP($A165, 'E4 TB Allocation Details'!$A$18:$L$217, MATCH("Customer ID", 'E4 TB Allocation Details'!$A$18:$L$18, 0),FALSE), 'E2 Allocators'!$B$15:$W$361, MATCH('O5 Details by Class &amp; Accounts'!AH$18, 'E2 Allocators'!$B$15:$W$15, 0),FALSE)*$G165)</f>
        <v>13.480068955656273</v>
      </c>
      <c r="AI165" s="1334">
        <f>IF(ISERROR(VLOOKUP(VLOOKUP($A165, 'E4 TB Allocation Details'!$A$18:$L$217, MATCH("Customer ID", 'E4 TB Allocation Details'!$A$18:$L$18, 0),FALSE), 'E2 Allocators'!$B$15:$W$361, MATCH('O5 Details by Class &amp; Accounts'!AI$18, 'E2 Allocators'!$B$15:$W$15, 0),FALSE)*$G165), 0, VLOOKUP(VLOOKUP($A165, 'E4 TB Allocation Details'!$A$18:$L$217, MATCH("Customer ID", 'E4 TB Allocation Details'!$A$18:$L$18, 0),FALSE), 'E2 Allocators'!$B$15:$W$361, MATCH('O5 Details by Class &amp; Accounts'!AI$18, 'E2 Allocators'!$B$15:$W$15, 0),FALSE)*$G165)</f>
        <v>4.3157938570724079</v>
      </c>
      <c r="AJ165" s="1334">
        <f>IF(ISERROR(VLOOKUP(VLOOKUP($A165, 'E4 TB Allocation Details'!$A$18:$L$217, MATCH("Customer ID", 'E4 TB Allocation Details'!$A$18:$L$18, 0),FALSE), 'E2 Allocators'!$B$15:$W$361, MATCH('O5 Details by Class &amp; Accounts'!AJ$18, 'E2 Allocators'!$B$15:$W$15, 0),FALSE)*$G165), 0, VLOOKUP(VLOOKUP($A165, 'E4 TB Allocation Details'!$A$18:$L$217, MATCH("Customer ID", 'E4 TB Allocation Details'!$A$18:$L$18, 0),FALSE), 'E2 Allocators'!$B$15:$W$361, MATCH('O5 Details by Class &amp; Accounts'!AJ$18, 'E2 Allocators'!$B$15:$W$15, 0),FALSE)*$G165)</f>
        <v>0</v>
      </c>
      <c r="AK165" s="1334">
        <f>IF(ISERROR(VLOOKUP(VLOOKUP($A165, 'E4 TB Allocation Details'!$A$18:$L$217, MATCH("Customer ID", 'E4 TB Allocation Details'!$A$18:$L$18, 0),FALSE), 'E2 Allocators'!$B$15:$W$361, MATCH('O5 Details by Class &amp; Accounts'!AK$18, 'E2 Allocators'!$B$15:$W$15, 0),FALSE)*$G165), 0, VLOOKUP(VLOOKUP($A165, 'E4 TB Allocation Details'!$A$18:$L$217, MATCH("Customer ID", 'E4 TB Allocation Details'!$A$18:$L$18, 0),FALSE), 'E2 Allocators'!$B$15:$W$361, MATCH('O5 Details by Class &amp; Accounts'!AK$18, 'E2 Allocators'!$B$15:$W$15, 0),FALSE)*$G165)</f>
        <v>0</v>
      </c>
      <c r="AL165" s="1334">
        <f>IF(ISERROR(VLOOKUP(VLOOKUP($A165, 'E4 TB Allocation Details'!$A$18:$L$217, MATCH("Customer ID", 'E4 TB Allocation Details'!$A$18:$L$18, 0),FALSE), 'E2 Allocators'!$B$15:$W$361, MATCH('O5 Details by Class &amp; Accounts'!AL$18, 'E2 Allocators'!$B$15:$W$15, 0),FALSE)*$G165), 0, VLOOKUP(VLOOKUP($A165, 'E4 TB Allocation Details'!$A$18:$L$217, MATCH("Customer ID", 'E4 TB Allocation Details'!$A$18:$L$18, 0),FALSE), 'E2 Allocators'!$B$15:$W$361, MATCH('O5 Details by Class &amp; Accounts'!AL$18, 'E2 Allocators'!$B$15:$W$15, 0),FALSE)*$G165)</f>
        <v>0</v>
      </c>
      <c r="AM165" s="1334">
        <f>IF(ISERROR(VLOOKUP(VLOOKUP($A165, 'E4 TB Allocation Details'!$A$18:$L$217, MATCH("Customer ID", 'E4 TB Allocation Details'!$A$18:$L$18, 0),FALSE), 'E2 Allocators'!$B$15:$W$361, MATCH('O5 Details by Class &amp; Accounts'!AM$18, 'E2 Allocators'!$B$15:$W$15, 0),FALSE)*$G165), 0, VLOOKUP(VLOOKUP($A165, 'E4 TB Allocation Details'!$A$18:$L$217, MATCH("Customer ID", 'E4 TB Allocation Details'!$A$18:$L$18, 0),FALSE), 'E2 Allocators'!$B$15:$W$361, MATCH('O5 Details by Class &amp; Accounts'!AM$18, 'E2 Allocators'!$B$15:$W$15, 0),FALSE)*$G165)</f>
        <v>0</v>
      </c>
      <c r="AN165" s="1334">
        <f>IF(ISERROR(VLOOKUP(VLOOKUP($A165, 'E4 TB Allocation Details'!$A$18:$L$217, MATCH("Customer ID", 'E4 TB Allocation Details'!$A$18:$L$18, 0),FALSE), 'E2 Allocators'!$B$15:$W$361, MATCH('O5 Details by Class &amp; Accounts'!AN$18, 'E2 Allocators'!$B$15:$W$15, 0),FALSE)*$G165), 0, VLOOKUP(VLOOKUP($A165, 'E4 TB Allocation Details'!$A$18:$L$217, MATCH("Customer ID", 'E4 TB Allocation Details'!$A$18:$L$18, 0),FALSE), 'E2 Allocators'!$B$15:$W$361, MATCH('O5 Details by Class &amp; Accounts'!AN$18, 'E2 Allocators'!$B$15:$W$15, 0),FALSE)*$G165)</f>
        <v>0</v>
      </c>
      <c r="AO165" s="1334">
        <f>IF(ISERROR(VLOOKUP(VLOOKUP($A165, 'E4 TB Allocation Details'!$A$18:$L$217, MATCH("Customer ID", 'E4 TB Allocation Details'!$A$18:$L$18, 0),FALSE), 'E2 Allocators'!$B$15:$W$361, MATCH('O5 Details by Class &amp; Accounts'!AO$18, 'E2 Allocators'!$B$15:$W$15, 0),FALSE)*$G165), 0, VLOOKUP(VLOOKUP($A165, 'E4 TB Allocation Details'!$A$18:$L$217, MATCH("Customer ID", 'E4 TB Allocation Details'!$A$18:$L$18, 0),FALSE), 'E2 Allocators'!$B$15:$W$361, MATCH('O5 Details by Class &amp; Accounts'!AO$18, 'E2 Allocators'!$B$15:$W$15, 0),FALSE)*$G165)</f>
        <v>0</v>
      </c>
      <c r="AP165" s="1334">
        <f>IF(ISERROR(VLOOKUP(VLOOKUP($A165, 'E4 TB Allocation Details'!$A$18:$L$217, MATCH("Customer ID", 'E4 TB Allocation Details'!$A$18:$L$18, 0),FALSE), 'E2 Allocators'!$B$15:$W$361, MATCH('O5 Details by Class &amp; Accounts'!AP$18, 'E2 Allocators'!$B$15:$W$15, 0),FALSE)*$G165), 0, VLOOKUP(VLOOKUP($A165, 'E4 TB Allocation Details'!$A$18:$L$217, MATCH("Customer ID", 'E4 TB Allocation Details'!$A$18:$L$18, 0),FALSE), 'E2 Allocators'!$B$15:$W$361, MATCH('O5 Details by Class &amp; Accounts'!AP$18, 'E2 Allocators'!$B$15:$W$15, 0),FALSE)*$G165)</f>
        <v>0</v>
      </c>
      <c r="AQ165" s="1334">
        <f>IF(ISERROR(VLOOKUP(VLOOKUP($A165, 'E4 TB Allocation Details'!$A$18:$L$217, MATCH("Customer ID", 'E4 TB Allocation Details'!$A$18:$L$18, 0),FALSE), 'E2 Allocators'!$B$15:$W$361, MATCH('O5 Details by Class &amp; Accounts'!AQ$18, 'E2 Allocators'!$B$15:$W$15, 0),FALSE)*$G165), 0, VLOOKUP(VLOOKUP($A165, 'E4 TB Allocation Details'!$A$18:$L$217, MATCH("Customer ID", 'E4 TB Allocation Details'!$A$18:$L$18, 0),FALSE), 'E2 Allocators'!$B$15:$W$361, MATCH('O5 Details by Class &amp; Accounts'!AQ$18, 'E2 Allocators'!$B$15:$W$15, 0),FALSE)*$G165)</f>
        <v>0</v>
      </c>
      <c r="AR165" s="1334">
        <f>IF(ISERROR(VLOOKUP(VLOOKUP($A165, 'E4 TB Allocation Details'!$A$18:$L$217, MATCH("Customer ID", 'E4 TB Allocation Details'!$A$18:$L$18, 0),FALSE), 'E2 Allocators'!$B$15:$W$361, MATCH('O5 Details by Class &amp; Accounts'!AR$18, 'E2 Allocators'!$B$15:$W$15, 0),FALSE)*$G165), 0, VLOOKUP(VLOOKUP($A165, 'E4 TB Allocation Details'!$A$18:$L$217, MATCH("Customer ID", 'E4 TB Allocation Details'!$A$18:$L$18, 0),FALSE), 'E2 Allocators'!$B$15:$W$361, MATCH('O5 Details by Class &amp; Accounts'!AR$18, 'E2 Allocators'!$B$15:$W$15, 0),FALSE)*$G165)</f>
        <v>0</v>
      </c>
      <c r="AS165" s="1334">
        <f>IF(ISERROR(VLOOKUP(VLOOKUP($A165, 'E4 TB Allocation Details'!$A$18:$L$217, MATCH("Customer ID", 'E4 TB Allocation Details'!$A$18:$L$18, 0),FALSE), 'E2 Allocators'!$B$15:$W$361, MATCH('O5 Details by Class &amp; Accounts'!AS$18, 'E2 Allocators'!$B$15:$W$15, 0),FALSE)*$G165), 0, VLOOKUP(VLOOKUP($A165, 'E4 TB Allocation Details'!$A$18:$L$217, MATCH("Customer ID", 'E4 TB Allocation Details'!$A$18:$L$18, 0),FALSE), 'E2 Allocators'!$B$15:$W$361, MATCH('O5 Details by Class &amp; Accounts'!AS$18, 'E2 Allocators'!$B$15:$W$15, 0),FALSE)*$G165)</f>
        <v>0</v>
      </c>
      <c r="AT165" s="1334">
        <f>IF(ISERROR(VLOOKUP(VLOOKUP($A165, 'E4 TB Allocation Details'!$A$18:$L$217, MATCH("Customer ID", 'E4 TB Allocation Details'!$A$18:$L$18, 0),FALSE), 'E2 Allocators'!$B$15:$W$361, MATCH('O5 Details by Class &amp; Accounts'!AT$18, 'E2 Allocators'!$B$15:$W$15, 0),FALSE)*$G165), 0, VLOOKUP(VLOOKUP($A165, 'E4 TB Allocation Details'!$A$18:$L$217, MATCH("Customer ID", 'E4 TB Allocation Details'!$A$18:$L$18, 0),FALSE), 'E2 Allocators'!$B$15:$W$361, MATCH('O5 Details by Class &amp; Accounts'!AT$18, 'E2 Allocators'!$B$15:$W$15, 0),FALSE)*$G165)</f>
        <v>0</v>
      </c>
      <c r="AU165" s="1334">
        <f>IF(ISERROR(VLOOKUP(VLOOKUP($A165, 'E4 TB Allocation Details'!$A$18:$L$217, MATCH("Customer ID", 'E4 TB Allocation Details'!$A$18:$L$18, 0),FALSE), 'E2 Allocators'!$B$15:$W$361, MATCH('O5 Details by Class &amp; Accounts'!AU$18, 'E2 Allocators'!$B$15:$W$15, 0),FALSE)*$G165), 0, VLOOKUP(VLOOKUP($A165, 'E4 TB Allocation Details'!$A$18:$L$217, MATCH("Customer ID", 'E4 TB Allocation Details'!$A$18:$L$18, 0),FALSE), 'E2 Allocators'!$B$15:$W$361, MATCH('O5 Details by Class &amp; Accounts'!AU$18, 'E2 Allocators'!$B$15:$W$15, 0),FALSE)*$G165)</f>
        <v>0</v>
      </c>
      <c r="AV165" s="1334">
        <f>IF(ISERROR(VLOOKUP(VLOOKUP($A165, 'E4 TB Allocation Details'!$A$18:$L$217, MATCH("Customer ID", 'E4 TB Allocation Details'!$A$18:$L$18, 0),FALSE), 'E2 Allocators'!$B$15:$W$361, MATCH('O5 Details by Class &amp; Accounts'!AV$18, 'E2 Allocators'!$B$15:$W$15, 0),FALSE)*$G165), 0, VLOOKUP(VLOOKUP($A165, 'E4 TB Allocation Details'!$A$18:$L$217, MATCH("Customer ID", 'E4 TB Allocation Details'!$A$18:$L$18, 0),FALSE), 'E2 Allocators'!$B$15:$W$361, MATCH('O5 Details by Class &amp; Accounts'!AV$18, 'E2 Allocators'!$B$15:$W$15, 0),FALSE)*$G165)</f>
        <v>0</v>
      </c>
      <c r="AW165" s="1334">
        <f>IF(ISERROR(VLOOKUP(VLOOKUP($A165, 'E4 TB Allocation Details'!$A$18:$L$217, MATCH("Customer ID", 'E4 TB Allocation Details'!$A$18:$L$18, 0),FALSE), 'E2 Allocators'!$B$15:$W$361, MATCH('O5 Details by Class &amp; Accounts'!AW$18, 'E2 Allocators'!$B$15:$W$15, 0),FALSE)*$G165), 0, VLOOKUP(VLOOKUP($A165, 'E4 TB Allocation Details'!$A$18:$L$217, MATCH("Customer ID", 'E4 TB Allocation Details'!$A$18:$L$18, 0),FALSE), 'E2 Allocators'!$B$15:$W$361, MATCH('O5 Details by Class &amp; Accounts'!AW$18, 'E2 Allocators'!$B$15:$W$15, 0),FALSE)*$G165)</f>
        <v>0</v>
      </c>
      <c r="AX165" s="1334">
        <f t="shared" si="40"/>
        <v>500</v>
      </c>
      <c r="AY165" s="1334">
        <f>IF(ISERROR(VLOOKUP(VLOOKUP($A165, 'E4 TB Allocation Details'!$A$18:$L$217, MATCH("Misc ID", 'E4 TB Allocation Details'!$A$18:$L$18, 0),FALSE), 'E2 Allocators'!$B$15:$W$361, MATCH('O5 Details by Class &amp; Accounts'!AY$18, 'E2 Allocators'!$B$15:$W$15, 0),FALSE)*$E165), 0, VLOOKUP(VLOOKUP($A165, 'E4 TB Allocation Details'!$A$18:$L$217, MATCH("Misc ID", 'E4 TB Allocation Details'!$A$18:$L$18, 0),FALSE), 'E2 Allocators'!$B$15:$W$361, MATCH('O5 Details by Class &amp; Accounts'!AY$18, 'E2 Allocators'!$B$15:$W$15, 0),FALSE)*$E165)</f>
        <v>0</v>
      </c>
      <c r="AZ165" s="1334">
        <f>IF(ISERROR(VLOOKUP(VLOOKUP($A165, 'E4 TB Allocation Details'!$A$18:$L$217, MATCH("Misc ID", 'E4 TB Allocation Details'!$A$18:$L$18, 0),FALSE), 'E2 Allocators'!$B$15:$W$361, MATCH('O5 Details by Class &amp; Accounts'!AZ$18, 'E2 Allocators'!$B$15:$W$15, 0),FALSE)*$E165), 0, VLOOKUP(VLOOKUP($A165, 'E4 TB Allocation Details'!$A$18:$L$217, MATCH("Misc ID", 'E4 TB Allocation Details'!$A$18:$L$18, 0),FALSE), 'E2 Allocators'!$B$15:$W$361, MATCH('O5 Details by Class &amp; Accounts'!AZ$18, 'E2 Allocators'!$B$15:$W$15, 0),FALSE)*$E165)</f>
        <v>0</v>
      </c>
      <c r="BA165" s="1334">
        <f>IF(ISERROR(VLOOKUP(VLOOKUP($A165, 'E4 TB Allocation Details'!$A$18:$L$217, MATCH("Misc ID", 'E4 TB Allocation Details'!$A$18:$L$18, 0),FALSE), 'E2 Allocators'!$B$15:$W$361, MATCH('O5 Details by Class &amp; Accounts'!BA$18, 'E2 Allocators'!$B$15:$W$15, 0),FALSE)*$E165), 0, VLOOKUP(VLOOKUP($A165, 'E4 TB Allocation Details'!$A$18:$L$217, MATCH("Misc ID", 'E4 TB Allocation Details'!$A$18:$L$18, 0),FALSE), 'E2 Allocators'!$B$15:$W$361, MATCH('O5 Details by Class &amp; Accounts'!BA$18, 'E2 Allocators'!$B$15:$W$15, 0),FALSE)*$E165)</f>
        <v>0</v>
      </c>
      <c r="BB165" s="1334">
        <f>IF(ISERROR(VLOOKUP(VLOOKUP($A165, 'E4 TB Allocation Details'!$A$18:$L$217, MATCH("Misc ID", 'E4 TB Allocation Details'!$A$18:$L$18, 0),FALSE), 'E2 Allocators'!$B$15:$W$361, MATCH('O5 Details by Class &amp; Accounts'!BB$18, 'E2 Allocators'!$B$15:$W$15, 0),FALSE)*$E165), 0, VLOOKUP(VLOOKUP($A165, 'E4 TB Allocation Details'!$A$18:$L$217, MATCH("Misc ID", 'E4 TB Allocation Details'!$A$18:$L$18, 0),FALSE), 'E2 Allocators'!$B$15:$W$361, MATCH('O5 Details by Class &amp; Accounts'!BB$18, 'E2 Allocators'!$B$15:$W$15, 0),FALSE)*$E165)</f>
        <v>0</v>
      </c>
      <c r="BC165" s="1334">
        <f>IF(ISERROR(VLOOKUP(VLOOKUP($A165, 'E4 TB Allocation Details'!$A$18:$L$217, MATCH("Misc ID", 'E4 TB Allocation Details'!$A$18:$L$18, 0),FALSE), 'E2 Allocators'!$B$15:$W$361, MATCH('O5 Details by Class &amp; Accounts'!BC$18, 'E2 Allocators'!$B$15:$W$15, 0),FALSE)*$E165), 0, VLOOKUP(VLOOKUP($A165, 'E4 TB Allocation Details'!$A$18:$L$217, MATCH("Misc ID", 'E4 TB Allocation Details'!$A$18:$L$18, 0),FALSE), 'E2 Allocators'!$B$15:$W$361, MATCH('O5 Details by Class &amp; Accounts'!BC$18, 'E2 Allocators'!$B$15:$W$15, 0),FALSE)*$E165)</f>
        <v>0</v>
      </c>
      <c r="BD165" s="1334">
        <f>IF(ISERROR(VLOOKUP(VLOOKUP($A165, 'E4 TB Allocation Details'!$A$18:$L$217, MATCH("Misc ID", 'E4 TB Allocation Details'!$A$18:$L$18, 0),FALSE), 'E2 Allocators'!$B$15:$W$361, MATCH('O5 Details by Class &amp; Accounts'!BD$18, 'E2 Allocators'!$B$15:$W$15, 0),FALSE)*$E165), 0, VLOOKUP(VLOOKUP($A165, 'E4 TB Allocation Details'!$A$18:$L$217, MATCH("Misc ID", 'E4 TB Allocation Details'!$A$18:$L$18, 0),FALSE), 'E2 Allocators'!$B$15:$W$361, MATCH('O5 Details by Class &amp; Accounts'!BD$18, 'E2 Allocators'!$B$15:$W$15, 0),FALSE)*$E165)</f>
        <v>0</v>
      </c>
      <c r="BE165" s="1334">
        <f>IF(ISERROR(VLOOKUP(VLOOKUP($A165, 'E4 TB Allocation Details'!$A$18:$L$217, MATCH("Misc ID", 'E4 TB Allocation Details'!$A$18:$L$18, 0),FALSE), 'E2 Allocators'!$B$15:$W$361, MATCH('O5 Details by Class &amp; Accounts'!BE$18, 'E2 Allocators'!$B$15:$W$15, 0),FALSE)*$E165), 0, VLOOKUP(VLOOKUP($A165, 'E4 TB Allocation Details'!$A$18:$L$217, MATCH("Misc ID", 'E4 TB Allocation Details'!$A$18:$L$18, 0),FALSE), 'E2 Allocators'!$B$15:$W$361, MATCH('O5 Details by Class &amp; Accounts'!BE$18, 'E2 Allocators'!$B$15:$W$15, 0),FALSE)*$E165)</f>
        <v>0</v>
      </c>
      <c r="BF165" s="1334">
        <f>IF(ISERROR(VLOOKUP(VLOOKUP($A165, 'E4 TB Allocation Details'!$A$18:$L$217, MATCH("Misc ID", 'E4 TB Allocation Details'!$A$18:$L$18, 0),FALSE), 'E2 Allocators'!$B$15:$W$361, MATCH('O5 Details by Class &amp; Accounts'!BF$18, 'E2 Allocators'!$B$15:$W$15, 0),FALSE)*$E165), 0, VLOOKUP(VLOOKUP($A165, 'E4 TB Allocation Details'!$A$18:$L$217, MATCH("Misc ID", 'E4 TB Allocation Details'!$A$18:$L$18, 0),FALSE), 'E2 Allocators'!$B$15:$W$361, MATCH('O5 Details by Class &amp; Accounts'!BF$18, 'E2 Allocators'!$B$15:$W$15, 0),FALSE)*$E165)</f>
        <v>0</v>
      </c>
      <c r="BG165" s="1334">
        <f>IF(ISERROR(VLOOKUP(VLOOKUP($A165, 'E4 TB Allocation Details'!$A$18:$L$217, MATCH("Misc ID", 'E4 TB Allocation Details'!$A$18:$L$18, 0),FALSE), 'E2 Allocators'!$B$15:$W$361, MATCH('O5 Details by Class &amp; Accounts'!BG$18, 'E2 Allocators'!$B$15:$W$15, 0),FALSE)*$E165), 0, VLOOKUP(VLOOKUP($A165, 'E4 TB Allocation Details'!$A$18:$L$217, MATCH("Misc ID", 'E4 TB Allocation Details'!$A$18:$L$18, 0),FALSE), 'E2 Allocators'!$B$15:$W$361, MATCH('O5 Details by Class &amp; Accounts'!BG$18, 'E2 Allocators'!$B$15:$W$15, 0),FALSE)*$E165)</f>
        <v>0</v>
      </c>
      <c r="BH165" s="1334">
        <f>IF(ISERROR(VLOOKUP(VLOOKUP($A165, 'E4 TB Allocation Details'!$A$18:$L$217, MATCH("Misc ID", 'E4 TB Allocation Details'!$A$18:$L$18, 0),FALSE), 'E2 Allocators'!$B$15:$W$361, MATCH('O5 Details by Class &amp; Accounts'!BH$18, 'E2 Allocators'!$B$15:$W$15, 0),FALSE)*$E165), 0, VLOOKUP(VLOOKUP($A165, 'E4 TB Allocation Details'!$A$18:$L$217, MATCH("Misc ID", 'E4 TB Allocation Details'!$A$18:$L$18, 0),FALSE), 'E2 Allocators'!$B$15:$W$361, MATCH('O5 Details by Class &amp; Accounts'!BH$18, 'E2 Allocators'!$B$15:$W$15, 0),FALSE)*$E165)</f>
        <v>0</v>
      </c>
      <c r="BI165" s="1334">
        <f>IF(ISERROR(VLOOKUP(VLOOKUP($A165, 'E4 TB Allocation Details'!$A$18:$L$217, MATCH("Misc ID", 'E4 TB Allocation Details'!$A$18:$L$18, 0),FALSE), 'E2 Allocators'!$B$15:$W$361, MATCH('O5 Details by Class &amp; Accounts'!BI$18, 'E2 Allocators'!$B$15:$W$15, 0),FALSE)*$E165), 0, VLOOKUP(VLOOKUP($A165, 'E4 TB Allocation Details'!$A$18:$L$217, MATCH("Misc ID", 'E4 TB Allocation Details'!$A$18:$L$18, 0),FALSE), 'E2 Allocators'!$B$15:$W$361, MATCH('O5 Details by Class &amp; Accounts'!BI$18, 'E2 Allocators'!$B$15:$W$15, 0),FALSE)*$E165)</f>
        <v>0</v>
      </c>
      <c r="BJ165" s="1334">
        <f>IF(ISERROR(VLOOKUP(VLOOKUP($A165, 'E4 TB Allocation Details'!$A$18:$L$217, MATCH("Misc ID", 'E4 TB Allocation Details'!$A$18:$L$18, 0),FALSE), 'E2 Allocators'!$B$15:$W$361, MATCH('O5 Details by Class &amp; Accounts'!BJ$18, 'E2 Allocators'!$B$15:$W$15, 0),FALSE)*$E165), 0, VLOOKUP(VLOOKUP($A165, 'E4 TB Allocation Details'!$A$18:$L$217, MATCH("Misc ID", 'E4 TB Allocation Details'!$A$18:$L$18, 0),FALSE), 'E2 Allocators'!$B$15:$W$361, MATCH('O5 Details by Class &amp; Accounts'!BJ$18, 'E2 Allocators'!$B$15:$W$15, 0),FALSE)*$E165)</f>
        <v>0</v>
      </c>
      <c r="BK165" s="1334">
        <f>IF(ISERROR(VLOOKUP(VLOOKUP($A165, 'E4 TB Allocation Details'!$A$18:$L$217, MATCH("Misc ID", 'E4 TB Allocation Details'!$A$18:$L$18, 0),FALSE), 'E2 Allocators'!$B$15:$W$361, MATCH('O5 Details by Class &amp; Accounts'!BK$18, 'E2 Allocators'!$B$15:$W$15, 0),FALSE)*$E165), 0, VLOOKUP(VLOOKUP($A165, 'E4 TB Allocation Details'!$A$18:$L$217, MATCH("Misc ID", 'E4 TB Allocation Details'!$A$18:$L$18, 0),FALSE), 'E2 Allocators'!$B$15:$W$361, MATCH('O5 Details by Class &amp; Accounts'!BK$18, 'E2 Allocators'!$B$15:$W$15, 0),FALSE)*$E165)</f>
        <v>0</v>
      </c>
      <c r="BL165" s="1334">
        <f>IF(ISERROR(VLOOKUP(VLOOKUP($A165, 'E4 TB Allocation Details'!$A$18:$L$217, MATCH("Misc ID", 'E4 TB Allocation Details'!$A$18:$L$18, 0),FALSE), 'E2 Allocators'!$B$15:$W$361, MATCH('O5 Details by Class &amp; Accounts'!BL$18, 'E2 Allocators'!$B$15:$W$15, 0),FALSE)*$E165), 0, VLOOKUP(VLOOKUP($A165, 'E4 TB Allocation Details'!$A$18:$L$217, MATCH("Misc ID", 'E4 TB Allocation Details'!$A$18:$L$18, 0),FALSE), 'E2 Allocators'!$B$15:$W$361, MATCH('O5 Details by Class &amp; Accounts'!BL$18, 'E2 Allocators'!$B$15:$W$15, 0),FALSE)*$E165)</f>
        <v>0</v>
      </c>
      <c r="BM165" s="1334">
        <f>IF(ISERROR(VLOOKUP(VLOOKUP($A165, 'E4 TB Allocation Details'!$A$18:$L$217, MATCH("Misc ID", 'E4 TB Allocation Details'!$A$18:$L$18, 0),FALSE), 'E2 Allocators'!$B$15:$W$361, MATCH('O5 Details by Class &amp; Accounts'!BM$18, 'E2 Allocators'!$B$15:$W$15, 0),FALSE)*$E165), 0, VLOOKUP(VLOOKUP($A165, 'E4 TB Allocation Details'!$A$18:$L$217, MATCH("Misc ID", 'E4 TB Allocation Details'!$A$18:$L$18, 0),FALSE), 'E2 Allocators'!$B$15:$W$361, MATCH('O5 Details by Class &amp; Accounts'!BM$18, 'E2 Allocators'!$B$15:$W$15, 0),FALSE)*$E165)</f>
        <v>0</v>
      </c>
      <c r="BN165" s="1334">
        <f>IF(ISERROR(VLOOKUP(VLOOKUP($A165, 'E4 TB Allocation Details'!$A$18:$L$217, MATCH("Misc ID", 'E4 TB Allocation Details'!$A$18:$L$18, 0),FALSE), 'E2 Allocators'!$B$15:$W$361, MATCH('O5 Details by Class &amp; Accounts'!BN$18, 'E2 Allocators'!$B$15:$W$15, 0),FALSE)*$E165), 0, VLOOKUP(VLOOKUP($A165, 'E4 TB Allocation Details'!$A$18:$L$217, MATCH("Misc ID", 'E4 TB Allocation Details'!$A$18:$L$18, 0),FALSE), 'E2 Allocators'!$B$15:$W$361, MATCH('O5 Details by Class &amp; Accounts'!BN$18, 'E2 Allocators'!$B$15:$W$15, 0),FALSE)*$E165)</f>
        <v>0</v>
      </c>
      <c r="BO165" s="1334">
        <f>IF(ISERROR(VLOOKUP(VLOOKUP($A165, 'E4 TB Allocation Details'!$A$18:$L$217, MATCH("Misc ID", 'E4 TB Allocation Details'!$A$18:$L$18, 0),FALSE), 'E2 Allocators'!$B$15:$W$361, MATCH('O5 Details by Class &amp; Accounts'!BO$18, 'E2 Allocators'!$B$15:$W$15, 0),FALSE)*$E165), 0, VLOOKUP(VLOOKUP($A165, 'E4 TB Allocation Details'!$A$18:$L$217, MATCH("Misc ID", 'E4 TB Allocation Details'!$A$18:$L$18, 0),FALSE), 'E2 Allocators'!$B$15:$W$361, MATCH('O5 Details by Class &amp; Accounts'!BO$18, 'E2 Allocators'!$B$15:$W$15, 0),FALSE)*$E165)</f>
        <v>0</v>
      </c>
      <c r="BP165" s="1334">
        <f>IF(ISERROR(VLOOKUP(VLOOKUP($A165, 'E4 TB Allocation Details'!$A$18:$L$217, MATCH("Misc ID", 'E4 TB Allocation Details'!$A$18:$L$18, 0),FALSE), 'E2 Allocators'!$B$15:$W$361, MATCH('O5 Details by Class &amp; Accounts'!BP$18, 'E2 Allocators'!$B$15:$W$15, 0),FALSE)*$E165), 0, VLOOKUP(VLOOKUP($A165, 'E4 TB Allocation Details'!$A$18:$L$217, MATCH("Misc ID", 'E4 TB Allocation Details'!$A$18:$L$18, 0),FALSE), 'E2 Allocators'!$B$15:$W$361, MATCH('O5 Details by Class &amp; Accounts'!BP$18, 'E2 Allocators'!$B$15:$W$15, 0),FALSE)*$E165)</f>
        <v>0</v>
      </c>
      <c r="BQ165" s="1334">
        <f>IF(ISERROR(VLOOKUP(VLOOKUP($A165, 'E4 TB Allocation Details'!$A$18:$L$217, MATCH("Misc ID", 'E4 TB Allocation Details'!$A$18:$L$18, 0),FALSE), 'E2 Allocators'!$B$15:$W$361, MATCH('O5 Details by Class &amp; Accounts'!BQ$18, 'E2 Allocators'!$B$15:$W$15, 0),FALSE)*$E165), 0, VLOOKUP(VLOOKUP($A165, 'E4 TB Allocation Details'!$A$18:$L$217, MATCH("Misc ID", 'E4 TB Allocation Details'!$A$18:$L$18, 0),FALSE), 'E2 Allocators'!$B$15:$W$361, MATCH('O5 Details by Class &amp; Accounts'!BQ$18, 'E2 Allocators'!$B$15:$W$15, 0),FALSE)*$E165)</f>
        <v>0</v>
      </c>
      <c r="BR165" s="1334">
        <f>IF(ISERROR(VLOOKUP(VLOOKUP($A165, 'E4 TB Allocation Details'!$A$18:$L$217, MATCH("Misc ID", 'E4 TB Allocation Details'!$A$18:$L$18, 0),FALSE), 'E2 Allocators'!$B$15:$W$361, MATCH('O5 Details by Class &amp; Accounts'!BR$18, 'E2 Allocators'!$B$15:$W$15, 0),FALSE)*$E165), 0, VLOOKUP(VLOOKUP($A165, 'E4 TB Allocation Details'!$A$18:$L$217, MATCH("Misc ID", 'E4 TB Allocation Details'!$A$18:$L$18, 0),FALSE), 'E2 Allocators'!$B$15:$W$361, MATCH('O5 Details by Class &amp; Accounts'!BR$18, 'E2 Allocators'!$B$15:$W$15, 0),FALSE)*$E165)</f>
        <v>0</v>
      </c>
      <c r="BS165" s="1334">
        <f t="shared" si="41"/>
        <v>0</v>
      </c>
      <c r="BT165" s="1334">
        <f>IF(ISERROR(VLOOKUP(VLOOKUP($A165, 'E4 TB Allocation Details'!$A$18:$L$217, MATCH("A &amp; G ID", 'E4 TB Allocation Details'!$A$18:$L$18, 0),FALSE), 'E2 Allocators'!$B$15:$W$361, MATCH('O5 Details by Class &amp; Accounts'!BT$18, 'E2 Allocators'!$B$15:$W$15, 0),FALSE)*$E165), 0, VLOOKUP(VLOOKUP($A165, 'E4 TB Allocation Details'!$A$18:$L$217, MATCH("A &amp; G ID", 'E4 TB Allocation Details'!$A$18:$L$18, 0),FALSE), 'E2 Allocators'!$B$15:$W$361, MATCH('O5 Details by Class &amp; Accounts'!BT$18, 'E2 Allocators'!$B$15:$W$15, 0),FALSE)*$E165)</f>
        <v>0</v>
      </c>
      <c r="BU165" s="1334">
        <f>IF(ISERROR(VLOOKUP(VLOOKUP($A165, 'E4 TB Allocation Details'!$A$18:$L$217, MATCH("A &amp; G ID", 'E4 TB Allocation Details'!$A$18:$L$18, 0),FALSE), 'E2 Allocators'!$B$15:$W$361, MATCH('O5 Details by Class &amp; Accounts'!BU$18, 'E2 Allocators'!$B$15:$W$15, 0),FALSE)*$E165), 0, VLOOKUP(VLOOKUP($A165, 'E4 TB Allocation Details'!$A$18:$L$217, MATCH("A &amp; G ID", 'E4 TB Allocation Details'!$A$18:$L$18, 0),FALSE), 'E2 Allocators'!$B$15:$W$361, MATCH('O5 Details by Class &amp; Accounts'!BU$18, 'E2 Allocators'!$B$15:$W$15, 0),FALSE)*$E165)</f>
        <v>0</v>
      </c>
      <c r="BV165" s="1334">
        <f>IF(ISERROR(VLOOKUP(VLOOKUP($A165, 'E4 TB Allocation Details'!$A$18:$L$217, MATCH("A &amp; G ID", 'E4 TB Allocation Details'!$A$18:$L$18, 0),FALSE), 'E2 Allocators'!$B$15:$W$361, MATCH('O5 Details by Class &amp; Accounts'!BV$18, 'E2 Allocators'!$B$15:$W$15, 0),FALSE)*$E165), 0, VLOOKUP(VLOOKUP($A165, 'E4 TB Allocation Details'!$A$18:$L$217, MATCH("A &amp; G ID", 'E4 TB Allocation Details'!$A$18:$L$18, 0),FALSE), 'E2 Allocators'!$B$15:$W$361, MATCH('O5 Details by Class &amp; Accounts'!BV$18, 'E2 Allocators'!$B$15:$W$15, 0),FALSE)*$E165)</f>
        <v>0</v>
      </c>
      <c r="BW165" s="1334">
        <f>IF(ISERROR(VLOOKUP(VLOOKUP($A165, 'E4 TB Allocation Details'!$A$18:$L$217, MATCH("A &amp; G ID", 'E4 TB Allocation Details'!$A$18:$L$18, 0),FALSE), 'E2 Allocators'!$B$15:$W$361, MATCH('O5 Details by Class &amp; Accounts'!BW$18, 'E2 Allocators'!$B$15:$W$15, 0),FALSE)*$E165), 0, VLOOKUP(VLOOKUP($A165, 'E4 TB Allocation Details'!$A$18:$L$217, MATCH("A &amp; G ID", 'E4 TB Allocation Details'!$A$18:$L$18, 0),FALSE), 'E2 Allocators'!$B$15:$W$361, MATCH('O5 Details by Class &amp; Accounts'!BW$18, 'E2 Allocators'!$B$15:$W$15, 0),FALSE)*$E165)</f>
        <v>0</v>
      </c>
      <c r="BX165" s="1334">
        <f>IF(ISERROR(VLOOKUP(VLOOKUP($A165, 'E4 TB Allocation Details'!$A$18:$L$217, MATCH("A &amp; G ID", 'E4 TB Allocation Details'!$A$18:$L$18, 0),FALSE), 'E2 Allocators'!$B$15:$W$361, MATCH('O5 Details by Class &amp; Accounts'!BX$18, 'E2 Allocators'!$B$15:$W$15, 0),FALSE)*$E165), 0, VLOOKUP(VLOOKUP($A165, 'E4 TB Allocation Details'!$A$18:$L$217, MATCH("A &amp; G ID", 'E4 TB Allocation Details'!$A$18:$L$18, 0),FALSE), 'E2 Allocators'!$B$15:$W$361, MATCH('O5 Details by Class &amp; Accounts'!BX$18, 'E2 Allocators'!$B$15:$W$15, 0),FALSE)*$E165)</f>
        <v>0</v>
      </c>
      <c r="BY165" s="1334">
        <f>IF(ISERROR(VLOOKUP(VLOOKUP($A165, 'E4 TB Allocation Details'!$A$18:$L$217, MATCH("A &amp; G ID", 'E4 TB Allocation Details'!$A$18:$L$18, 0),FALSE), 'E2 Allocators'!$B$15:$W$361, MATCH('O5 Details by Class &amp; Accounts'!BY$18, 'E2 Allocators'!$B$15:$W$15, 0),FALSE)*$E165), 0, VLOOKUP(VLOOKUP($A165, 'E4 TB Allocation Details'!$A$18:$L$217, MATCH("A &amp; G ID", 'E4 TB Allocation Details'!$A$18:$L$18, 0),FALSE), 'E2 Allocators'!$B$15:$W$361, MATCH('O5 Details by Class &amp; Accounts'!BY$18, 'E2 Allocators'!$B$15:$W$15, 0),FALSE)*$E165)</f>
        <v>0</v>
      </c>
      <c r="BZ165" s="1334">
        <f>IF(ISERROR(VLOOKUP(VLOOKUP($A165, 'E4 TB Allocation Details'!$A$18:$L$217, MATCH("A &amp; G ID", 'E4 TB Allocation Details'!$A$18:$L$18, 0),FALSE), 'E2 Allocators'!$B$15:$W$361, MATCH('O5 Details by Class &amp; Accounts'!BZ$18, 'E2 Allocators'!$B$15:$W$15, 0),FALSE)*$E165), 0, VLOOKUP(VLOOKUP($A165, 'E4 TB Allocation Details'!$A$18:$L$217, MATCH("A &amp; G ID", 'E4 TB Allocation Details'!$A$18:$L$18, 0),FALSE), 'E2 Allocators'!$B$15:$W$361, MATCH('O5 Details by Class &amp; Accounts'!BZ$18, 'E2 Allocators'!$B$15:$W$15, 0),FALSE)*$E165)</f>
        <v>0</v>
      </c>
      <c r="CA165" s="1334">
        <f>IF(ISERROR(VLOOKUP(VLOOKUP($A165, 'E4 TB Allocation Details'!$A$18:$L$217, MATCH("A &amp; G ID", 'E4 TB Allocation Details'!$A$18:$L$18, 0),FALSE), 'E2 Allocators'!$B$15:$W$361, MATCH('O5 Details by Class &amp; Accounts'!CA$18, 'E2 Allocators'!$B$15:$W$15, 0),FALSE)*$E165), 0, VLOOKUP(VLOOKUP($A165, 'E4 TB Allocation Details'!$A$18:$L$217, MATCH("A &amp; G ID", 'E4 TB Allocation Details'!$A$18:$L$18, 0),FALSE), 'E2 Allocators'!$B$15:$W$361, MATCH('O5 Details by Class &amp; Accounts'!CA$18, 'E2 Allocators'!$B$15:$W$15, 0),FALSE)*$E165)</f>
        <v>0</v>
      </c>
      <c r="CB165" s="1334">
        <f>IF(ISERROR(VLOOKUP(VLOOKUP($A165, 'E4 TB Allocation Details'!$A$18:$L$217, MATCH("A &amp; G ID", 'E4 TB Allocation Details'!$A$18:$L$18, 0),FALSE), 'E2 Allocators'!$B$15:$W$361, MATCH('O5 Details by Class &amp; Accounts'!CB$18, 'E2 Allocators'!$B$15:$W$15, 0),FALSE)*$E165), 0, VLOOKUP(VLOOKUP($A165, 'E4 TB Allocation Details'!$A$18:$L$217, MATCH("A &amp; G ID", 'E4 TB Allocation Details'!$A$18:$L$18, 0),FALSE), 'E2 Allocators'!$B$15:$W$361, MATCH('O5 Details by Class &amp; Accounts'!CB$18, 'E2 Allocators'!$B$15:$W$15, 0),FALSE)*$E165)</f>
        <v>0</v>
      </c>
      <c r="CC165" s="1334">
        <f>IF(ISERROR(VLOOKUP(VLOOKUP($A165, 'E4 TB Allocation Details'!$A$18:$L$217, MATCH("A &amp; G ID", 'E4 TB Allocation Details'!$A$18:$L$18, 0),FALSE), 'E2 Allocators'!$B$15:$W$361, MATCH('O5 Details by Class &amp; Accounts'!CC$18, 'E2 Allocators'!$B$15:$W$15, 0),FALSE)*$E165), 0, VLOOKUP(VLOOKUP($A165, 'E4 TB Allocation Details'!$A$18:$L$217, MATCH("A &amp; G ID", 'E4 TB Allocation Details'!$A$18:$L$18, 0),FALSE), 'E2 Allocators'!$B$15:$W$361, MATCH('O5 Details by Class &amp; Accounts'!CC$18, 'E2 Allocators'!$B$15:$W$15, 0),FALSE)*$E165)</f>
        <v>0</v>
      </c>
      <c r="CD165" s="1334">
        <f>IF(ISERROR(VLOOKUP(VLOOKUP($A165, 'E4 TB Allocation Details'!$A$18:$L$217, MATCH("A &amp; G ID", 'E4 TB Allocation Details'!$A$18:$L$18, 0),FALSE), 'E2 Allocators'!$B$15:$W$361, MATCH('O5 Details by Class &amp; Accounts'!CD$18, 'E2 Allocators'!$B$15:$W$15, 0),FALSE)*$E165), 0, VLOOKUP(VLOOKUP($A165, 'E4 TB Allocation Details'!$A$18:$L$217, MATCH("A &amp; G ID", 'E4 TB Allocation Details'!$A$18:$L$18, 0),FALSE), 'E2 Allocators'!$B$15:$W$361, MATCH('O5 Details by Class &amp; Accounts'!CD$18, 'E2 Allocators'!$B$15:$W$15, 0),FALSE)*$E165)</f>
        <v>0</v>
      </c>
      <c r="CE165" s="1334">
        <f>IF(ISERROR(VLOOKUP(VLOOKUP($A165, 'E4 TB Allocation Details'!$A$18:$L$217, MATCH("A &amp; G ID", 'E4 TB Allocation Details'!$A$18:$L$18, 0),FALSE), 'E2 Allocators'!$B$15:$W$361, MATCH('O5 Details by Class &amp; Accounts'!CE$18, 'E2 Allocators'!$B$15:$W$15, 0),FALSE)*$E165), 0, VLOOKUP(VLOOKUP($A165, 'E4 TB Allocation Details'!$A$18:$L$217, MATCH("A &amp; G ID", 'E4 TB Allocation Details'!$A$18:$L$18, 0),FALSE), 'E2 Allocators'!$B$15:$W$361, MATCH('O5 Details by Class &amp; Accounts'!CE$18, 'E2 Allocators'!$B$15:$W$15, 0),FALSE)*$E165)</f>
        <v>0</v>
      </c>
      <c r="CF165" s="1334">
        <f>IF(ISERROR(VLOOKUP(VLOOKUP($A165, 'E4 TB Allocation Details'!$A$18:$L$217, MATCH("A &amp; G ID", 'E4 TB Allocation Details'!$A$18:$L$18, 0),FALSE), 'E2 Allocators'!$B$15:$W$361, MATCH('O5 Details by Class &amp; Accounts'!CF$18, 'E2 Allocators'!$B$15:$W$15, 0),FALSE)*$E165), 0, VLOOKUP(VLOOKUP($A165, 'E4 TB Allocation Details'!$A$18:$L$217, MATCH("A &amp; G ID", 'E4 TB Allocation Details'!$A$18:$L$18, 0),FALSE), 'E2 Allocators'!$B$15:$W$361, MATCH('O5 Details by Class &amp; Accounts'!CF$18, 'E2 Allocators'!$B$15:$W$15, 0),FALSE)*$E165)</f>
        <v>0</v>
      </c>
      <c r="CG165" s="1334">
        <f>IF(ISERROR(VLOOKUP(VLOOKUP($A165, 'E4 TB Allocation Details'!$A$18:$L$217, MATCH("A &amp; G ID", 'E4 TB Allocation Details'!$A$18:$L$18, 0),FALSE), 'E2 Allocators'!$B$15:$W$361, MATCH('O5 Details by Class &amp; Accounts'!CG$18, 'E2 Allocators'!$B$15:$W$15, 0),FALSE)*$E165), 0, VLOOKUP(VLOOKUP($A165, 'E4 TB Allocation Details'!$A$18:$L$217, MATCH("A &amp; G ID", 'E4 TB Allocation Details'!$A$18:$L$18, 0),FALSE), 'E2 Allocators'!$B$15:$W$361, MATCH('O5 Details by Class &amp; Accounts'!CG$18, 'E2 Allocators'!$B$15:$W$15, 0),FALSE)*$E165)</f>
        <v>0</v>
      </c>
      <c r="CH165" s="1334">
        <f>IF(ISERROR(VLOOKUP(VLOOKUP($A165, 'E4 TB Allocation Details'!$A$18:$L$217, MATCH("A &amp; G ID", 'E4 TB Allocation Details'!$A$18:$L$18, 0),FALSE), 'E2 Allocators'!$B$15:$W$361, MATCH('O5 Details by Class &amp; Accounts'!CH$18, 'E2 Allocators'!$B$15:$W$15, 0),FALSE)*$E165), 0, VLOOKUP(VLOOKUP($A165, 'E4 TB Allocation Details'!$A$18:$L$217, MATCH("A &amp; G ID", 'E4 TB Allocation Details'!$A$18:$L$18, 0),FALSE), 'E2 Allocators'!$B$15:$W$361, MATCH('O5 Details by Class &amp; Accounts'!CH$18, 'E2 Allocators'!$B$15:$W$15, 0),FALSE)*$E165)</f>
        <v>0</v>
      </c>
      <c r="CI165" s="1334">
        <f>IF(ISERROR(VLOOKUP(VLOOKUP($A165, 'E4 TB Allocation Details'!$A$18:$L$217, MATCH("A &amp; G ID", 'E4 TB Allocation Details'!$A$18:$L$18, 0),FALSE), 'E2 Allocators'!$B$15:$W$361, MATCH('O5 Details by Class &amp; Accounts'!CI$18, 'E2 Allocators'!$B$15:$W$15, 0),FALSE)*$E165), 0, VLOOKUP(VLOOKUP($A165, 'E4 TB Allocation Details'!$A$18:$L$217, MATCH("A &amp; G ID", 'E4 TB Allocation Details'!$A$18:$L$18, 0),FALSE), 'E2 Allocators'!$B$15:$W$361, MATCH('O5 Details by Class &amp; Accounts'!CI$18, 'E2 Allocators'!$B$15:$W$15, 0),FALSE)*$E165)</f>
        <v>0</v>
      </c>
      <c r="CJ165" s="1334">
        <f>IF(ISERROR(VLOOKUP(VLOOKUP($A165, 'E4 TB Allocation Details'!$A$18:$L$217, MATCH("A &amp; G ID", 'E4 TB Allocation Details'!$A$18:$L$18, 0),FALSE), 'E2 Allocators'!$B$15:$W$361, MATCH('O5 Details by Class &amp; Accounts'!CJ$18, 'E2 Allocators'!$B$15:$W$15, 0),FALSE)*$E165), 0, VLOOKUP(VLOOKUP($A165, 'E4 TB Allocation Details'!$A$18:$L$217, MATCH("A &amp; G ID", 'E4 TB Allocation Details'!$A$18:$L$18, 0),FALSE), 'E2 Allocators'!$B$15:$W$361, MATCH('O5 Details by Class &amp; Accounts'!CJ$18, 'E2 Allocators'!$B$15:$W$15, 0),FALSE)*$E165)</f>
        <v>0</v>
      </c>
      <c r="CK165" s="1334">
        <f>IF(ISERROR(VLOOKUP(VLOOKUP($A165, 'E4 TB Allocation Details'!$A$18:$L$217, MATCH("A &amp; G ID", 'E4 TB Allocation Details'!$A$18:$L$18, 0),FALSE), 'E2 Allocators'!$B$15:$W$361, MATCH('O5 Details by Class &amp; Accounts'!CK$18, 'E2 Allocators'!$B$15:$W$15, 0),FALSE)*$E165), 0, VLOOKUP(VLOOKUP($A165, 'E4 TB Allocation Details'!$A$18:$L$217, MATCH("A &amp; G ID", 'E4 TB Allocation Details'!$A$18:$L$18, 0),FALSE), 'E2 Allocators'!$B$15:$W$361, MATCH('O5 Details by Class &amp; Accounts'!CK$18, 'E2 Allocators'!$B$15:$W$15, 0),FALSE)*$E165)</f>
        <v>0</v>
      </c>
      <c r="CL165" s="1334">
        <f>IF(ISERROR(VLOOKUP(VLOOKUP($A165, 'E4 TB Allocation Details'!$A$18:$L$217, MATCH("A &amp; G ID", 'E4 TB Allocation Details'!$A$18:$L$18, 0),FALSE), 'E2 Allocators'!$B$15:$W$361, MATCH('O5 Details by Class &amp; Accounts'!CL$18, 'E2 Allocators'!$B$15:$W$15, 0),FALSE)*$E165), 0, VLOOKUP(VLOOKUP($A165, 'E4 TB Allocation Details'!$A$18:$L$217, MATCH("A &amp; G ID", 'E4 TB Allocation Details'!$A$18:$L$18, 0),FALSE), 'E2 Allocators'!$B$15:$W$361, MATCH('O5 Details by Class &amp; Accounts'!CL$18, 'E2 Allocators'!$B$15:$W$15, 0),FALSE)*$E165)</f>
        <v>0</v>
      </c>
      <c r="CM165" s="1334">
        <f>IF(ISERROR(VLOOKUP(VLOOKUP($A165, 'E4 TB Allocation Details'!$A$18:$L$217, MATCH("A &amp; G ID", 'E4 TB Allocation Details'!$A$18:$L$18, 0),FALSE), 'E2 Allocators'!$B$15:$W$361, MATCH('O5 Details by Class &amp; Accounts'!CM$18, 'E2 Allocators'!$B$15:$W$15, 0),FALSE)*$E165), 0, VLOOKUP(VLOOKUP($A165, 'E4 TB Allocation Details'!$A$18:$L$217, MATCH("A &amp; G ID", 'E4 TB Allocation Details'!$A$18:$L$18, 0),FALSE), 'E2 Allocators'!$B$15:$W$361, MATCH('O5 Details by Class &amp; Accounts'!CM$18, 'E2 Allocators'!$B$15:$W$15, 0),FALSE)*$E165)</f>
        <v>0</v>
      </c>
      <c r="CN165" s="1334">
        <f>SUM(BT165:CM165)</f>
        <v>0</v>
      </c>
      <c r="CO165" s="1670">
        <f t="shared" si="43"/>
        <v>0</v>
      </c>
      <c r="CQ165" s="1926">
        <v>1860</v>
      </c>
    </row>
    <row r="166" spans="1:95" s="64" customFormat="1" ht="12.75" x14ac:dyDescent="0.2">
      <c r="A166" s="1107">
        <v>5305</v>
      </c>
      <c r="B166" s="1108" t="s">
        <v>1635</v>
      </c>
      <c r="C166" s="1667">
        <f>IF(ISERROR(VLOOKUP($A166,'I3 TB Data'!$A$20:$H$465,MATCH('O5 Details by Class &amp; Accounts'!$C$18, 'I3 TB Data'!$A$20:$H$20,0),0)), 0, VLOOKUP($A166,'I3 TB Data'!$A$20:$H$465,MATCH('O5 Details by Class &amp; Accounts'!$C$18,'I3 TB Data'!$A$20:$H$20,0),0))</f>
        <v>230451</v>
      </c>
      <c r="D166" s="1668"/>
      <c r="E166" s="1667">
        <f t="shared" si="44"/>
        <v>230451</v>
      </c>
      <c r="F166" s="1669">
        <f>IF(ISERROR(VLOOKUP($A166, 'E1 Categorization'!A33:E123, MATCH("Customer Component", 'E1 Categorization'!$A$33:$E$33,0), 0)), 0, IF(VLOOKUP($A166, 'E1 Categorization'!A33:E123, MATCH("Customer Component", 'E1 Categorization'!$A$33:$E$33,0), 0)=0, 'O5 Details by Class &amp; Accounts'!$E166, IF(AND(VLOOKUP($A166, 'E1 Categorization'!A33:E123, MATCH("Customer Component", 'E1 Categorization'!$A$33:$E$33,0), 0) &gt;0, VLOOKUP($A166, 'E1 Categorization'!A33:E123, MATCH("Customer Component", 'E1 Categorization'!$A$33:$E$33,0), 0)&lt;1), 'O5 Details by Class &amp; Accounts'!$E166*(1-VLOOKUP($A166, 'E1 Categorization'!A33:E123, MATCH("Customer Component", 'E1 Categorization'!$A$33:$E$33,0), 0)), 0)))</f>
        <v>0</v>
      </c>
      <c r="G166" s="1669">
        <f t="shared" ref="G166:G173" si="45">E166</f>
        <v>230451</v>
      </c>
      <c r="H166" s="1334">
        <f t="shared" ref="H166:H217" si="46">F166+G166</f>
        <v>230451</v>
      </c>
      <c r="I166" s="1334">
        <f>IF(ISERROR(VLOOKUP(VLOOKUP($A166, 'E4 TB Allocation Details'!$A$18:$L$217, MATCH("Demand ID", 'E4 TB Allocation Details'!$A$18:$L$18, 0),FALSE), 'E2 Allocators'!$B$15:$W$361, MATCH('O5 Details by Class &amp; Accounts'!I$18, 'E2 Allocators'!$B$15:$W$15, 0),FALSE)*$F166), 0, VLOOKUP(VLOOKUP($A166, 'E4 TB Allocation Details'!$A$18:$L$217, MATCH("Demand ID", 'E4 TB Allocation Details'!$A$18:$L$18, 0),FALSE), 'E2 Allocators'!$B$15:$W$361, MATCH('O5 Details by Class &amp; Accounts'!I$18, 'E2 Allocators'!$B$15:$W$15, 0),FALSE)*$F166)</f>
        <v>0</v>
      </c>
      <c r="J166" s="1334">
        <f>IF(ISERROR(VLOOKUP(VLOOKUP($A166, 'E4 TB Allocation Details'!$A$18:$L$217, MATCH("Demand ID", 'E4 TB Allocation Details'!$A$18:$L$18, 0),FALSE), 'E2 Allocators'!$B$15:$W$361, MATCH('O5 Details by Class &amp; Accounts'!J$18, 'E2 Allocators'!$B$15:$W$15, 0),FALSE)*$F166), 0, VLOOKUP(VLOOKUP($A166, 'E4 TB Allocation Details'!$A$18:$L$217, MATCH("Demand ID", 'E4 TB Allocation Details'!$A$18:$L$18, 0),FALSE), 'E2 Allocators'!$B$15:$W$361, MATCH('O5 Details by Class &amp; Accounts'!J$18, 'E2 Allocators'!$B$15:$W$15, 0),FALSE)*$F166)</f>
        <v>0</v>
      </c>
      <c r="K166" s="1334">
        <f>IF(ISERROR(VLOOKUP(VLOOKUP($A166, 'E4 TB Allocation Details'!$A$18:$L$217, MATCH("Demand ID", 'E4 TB Allocation Details'!$A$18:$L$18, 0),FALSE), 'E2 Allocators'!$B$15:$W$361, MATCH('O5 Details by Class &amp; Accounts'!K$18, 'E2 Allocators'!$B$15:$W$15, 0),FALSE)*$F166), 0, VLOOKUP(VLOOKUP($A166, 'E4 TB Allocation Details'!$A$18:$L$217, MATCH("Demand ID", 'E4 TB Allocation Details'!$A$18:$L$18, 0),FALSE), 'E2 Allocators'!$B$15:$W$361, MATCH('O5 Details by Class &amp; Accounts'!K$18, 'E2 Allocators'!$B$15:$W$15, 0),FALSE)*$F166)</f>
        <v>0</v>
      </c>
      <c r="L166" s="1334">
        <f>IF(ISERROR(VLOOKUP(VLOOKUP($A166, 'E4 TB Allocation Details'!$A$18:$L$217, MATCH("Demand ID", 'E4 TB Allocation Details'!$A$18:$L$18, 0),FALSE), 'E2 Allocators'!$B$15:$W$361, MATCH('O5 Details by Class &amp; Accounts'!L$18, 'E2 Allocators'!$B$15:$W$15, 0),FALSE)*$F166), 0, VLOOKUP(VLOOKUP($A166, 'E4 TB Allocation Details'!$A$18:$L$217, MATCH("Demand ID", 'E4 TB Allocation Details'!$A$18:$L$18, 0),FALSE), 'E2 Allocators'!$B$15:$W$361, MATCH('O5 Details by Class &amp; Accounts'!L$18, 'E2 Allocators'!$B$15:$W$15, 0),FALSE)*$F166)</f>
        <v>0</v>
      </c>
      <c r="M166" s="1334">
        <f>IF(ISERROR(VLOOKUP(VLOOKUP($A166, 'E4 TB Allocation Details'!$A$18:$L$217, MATCH("Demand ID", 'E4 TB Allocation Details'!$A$18:$L$18, 0),FALSE), 'E2 Allocators'!$B$15:$W$361, MATCH('O5 Details by Class &amp; Accounts'!M$18, 'E2 Allocators'!$B$15:$W$15, 0),FALSE)*$F166), 0, VLOOKUP(VLOOKUP($A166, 'E4 TB Allocation Details'!$A$18:$L$217, MATCH("Demand ID", 'E4 TB Allocation Details'!$A$18:$L$18, 0),FALSE), 'E2 Allocators'!$B$15:$W$361, MATCH('O5 Details by Class &amp; Accounts'!M$18, 'E2 Allocators'!$B$15:$W$15, 0),FALSE)*$F166)</f>
        <v>0</v>
      </c>
      <c r="N166" s="1334">
        <f>IF(ISERROR(VLOOKUP(VLOOKUP($A166, 'E4 TB Allocation Details'!$A$18:$L$217, MATCH("Demand ID", 'E4 TB Allocation Details'!$A$18:$L$18, 0),FALSE), 'E2 Allocators'!$B$15:$W$361, MATCH('O5 Details by Class &amp; Accounts'!N$18, 'E2 Allocators'!$B$15:$W$15, 0),FALSE)*$F166), 0, VLOOKUP(VLOOKUP($A166, 'E4 TB Allocation Details'!$A$18:$L$217, MATCH("Demand ID", 'E4 TB Allocation Details'!$A$18:$L$18, 0),FALSE), 'E2 Allocators'!$B$15:$W$361, MATCH('O5 Details by Class &amp; Accounts'!N$18, 'E2 Allocators'!$B$15:$W$15, 0),FALSE)*$F166)</f>
        <v>0</v>
      </c>
      <c r="O166" s="1334">
        <f>IF(ISERROR(VLOOKUP(VLOOKUP($A166, 'E4 TB Allocation Details'!$A$18:$L$217, MATCH("Demand ID", 'E4 TB Allocation Details'!$A$18:$L$18, 0),FALSE), 'E2 Allocators'!$B$15:$W$361, MATCH('O5 Details by Class &amp; Accounts'!O$18, 'E2 Allocators'!$B$15:$W$15, 0),FALSE)*$F166), 0, VLOOKUP(VLOOKUP($A166, 'E4 TB Allocation Details'!$A$18:$L$217, MATCH("Demand ID", 'E4 TB Allocation Details'!$A$18:$L$18, 0),FALSE), 'E2 Allocators'!$B$15:$W$361, MATCH('O5 Details by Class &amp; Accounts'!O$18, 'E2 Allocators'!$B$15:$W$15, 0),FALSE)*$F166)</f>
        <v>0</v>
      </c>
      <c r="P166" s="1334">
        <f>IF(ISERROR(VLOOKUP(VLOOKUP($A166, 'E4 TB Allocation Details'!$A$18:$L$217, MATCH("Demand ID", 'E4 TB Allocation Details'!$A$18:$L$18, 0),FALSE), 'E2 Allocators'!$B$15:$W$361, MATCH('O5 Details by Class &amp; Accounts'!P$18, 'E2 Allocators'!$B$15:$W$15, 0),FALSE)*$F166), 0, VLOOKUP(VLOOKUP($A166, 'E4 TB Allocation Details'!$A$18:$L$217, MATCH("Demand ID", 'E4 TB Allocation Details'!$A$18:$L$18, 0),FALSE), 'E2 Allocators'!$B$15:$W$361, MATCH('O5 Details by Class &amp; Accounts'!P$18, 'E2 Allocators'!$B$15:$W$15, 0),FALSE)*$F166)</f>
        <v>0</v>
      </c>
      <c r="Q166" s="1334">
        <f>IF(ISERROR(VLOOKUP(VLOOKUP($A166, 'E4 TB Allocation Details'!$A$18:$L$217, MATCH("Demand ID", 'E4 TB Allocation Details'!$A$18:$L$18, 0),FALSE), 'E2 Allocators'!$B$15:$W$361, MATCH('O5 Details by Class &amp; Accounts'!Q$18, 'E2 Allocators'!$B$15:$W$15, 0),FALSE)*$F166), 0, VLOOKUP(VLOOKUP($A166, 'E4 TB Allocation Details'!$A$18:$L$217, MATCH("Demand ID", 'E4 TB Allocation Details'!$A$18:$L$18, 0),FALSE), 'E2 Allocators'!$B$15:$W$361, MATCH('O5 Details by Class &amp; Accounts'!Q$18, 'E2 Allocators'!$B$15:$W$15, 0),FALSE)*$F166)</f>
        <v>0</v>
      </c>
      <c r="R166" s="1334">
        <f>IF(ISERROR(VLOOKUP(VLOOKUP($A166, 'E4 TB Allocation Details'!$A$18:$L$217, MATCH("Demand ID", 'E4 TB Allocation Details'!$A$18:$L$18, 0),FALSE), 'E2 Allocators'!$B$15:$W$361, MATCH('O5 Details by Class &amp; Accounts'!R$18, 'E2 Allocators'!$B$15:$W$15, 0),FALSE)*$F166), 0, VLOOKUP(VLOOKUP($A166, 'E4 TB Allocation Details'!$A$18:$L$217, MATCH("Demand ID", 'E4 TB Allocation Details'!$A$18:$L$18, 0),FALSE), 'E2 Allocators'!$B$15:$W$361, MATCH('O5 Details by Class &amp; Accounts'!R$18, 'E2 Allocators'!$B$15:$W$15, 0),FALSE)*$F166)</f>
        <v>0</v>
      </c>
      <c r="S166" s="1334">
        <f>IF(ISERROR(VLOOKUP(VLOOKUP($A166, 'E4 TB Allocation Details'!$A$18:$L$217, MATCH("Demand ID", 'E4 TB Allocation Details'!$A$18:$L$18, 0),FALSE), 'E2 Allocators'!$B$15:$W$361, MATCH('O5 Details by Class &amp; Accounts'!S$18, 'E2 Allocators'!$B$15:$W$15, 0),FALSE)*$F166), 0, VLOOKUP(VLOOKUP($A166, 'E4 TB Allocation Details'!$A$18:$L$217, MATCH("Demand ID", 'E4 TB Allocation Details'!$A$18:$L$18, 0),FALSE), 'E2 Allocators'!$B$15:$W$361, MATCH('O5 Details by Class &amp; Accounts'!S$18, 'E2 Allocators'!$B$15:$W$15, 0),FALSE)*$F166)</f>
        <v>0</v>
      </c>
      <c r="T166" s="1334">
        <f>IF(ISERROR(VLOOKUP(VLOOKUP($A166, 'E4 TB Allocation Details'!$A$18:$L$217, MATCH("Demand ID", 'E4 TB Allocation Details'!$A$18:$L$18, 0),FALSE), 'E2 Allocators'!$B$15:$W$361, MATCH('O5 Details by Class &amp; Accounts'!T$18, 'E2 Allocators'!$B$15:$W$15, 0),FALSE)*$F166), 0, VLOOKUP(VLOOKUP($A166, 'E4 TB Allocation Details'!$A$18:$L$217, MATCH("Demand ID", 'E4 TB Allocation Details'!$A$18:$L$18, 0),FALSE), 'E2 Allocators'!$B$15:$W$361, MATCH('O5 Details by Class &amp; Accounts'!T$18, 'E2 Allocators'!$B$15:$W$15, 0),FALSE)*$F166)</f>
        <v>0</v>
      </c>
      <c r="U166" s="1334">
        <f>IF(ISERROR(VLOOKUP(VLOOKUP($A166, 'E4 TB Allocation Details'!$A$18:$L$217, MATCH("Demand ID", 'E4 TB Allocation Details'!$A$18:$L$18, 0),FALSE), 'E2 Allocators'!$B$15:$W$361, MATCH('O5 Details by Class &amp; Accounts'!U$18, 'E2 Allocators'!$B$15:$W$15, 0),FALSE)*$F166), 0, VLOOKUP(VLOOKUP($A166, 'E4 TB Allocation Details'!$A$18:$L$217, MATCH("Demand ID", 'E4 TB Allocation Details'!$A$18:$L$18, 0),FALSE), 'E2 Allocators'!$B$15:$W$361, MATCH('O5 Details by Class &amp; Accounts'!U$18, 'E2 Allocators'!$B$15:$W$15, 0),FALSE)*$F166)</f>
        <v>0</v>
      </c>
      <c r="V166" s="1334">
        <f>IF(ISERROR(VLOOKUP(VLOOKUP($A166, 'E4 TB Allocation Details'!$A$18:$L$217, MATCH("Demand ID", 'E4 TB Allocation Details'!$A$18:$L$18, 0),FALSE), 'E2 Allocators'!$B$15:$W$361, MATCH('O5 Details by Class &amp; Accounts'!V$18, 'E2 Allocators'!$B$15:$W$15, 0),FALSE)*$F166), 0, VLOOKUP(VLOOKUP($A166, 'E4 TB Allocation Details'!$A$18:$L$217, MATCH("Demand ID", 'E4 TB Allocation Details'!$A$18:$L$18, 0),FALSE), 'E2 Allocators'!$B$15:$W$361, MATCH('O5 Details by Class &amp; Accounts'!V$18, 'E2 Allocators'!$B$15:$W$15, 0),FALSE)*$F166)</f>
        <v>0</v>
      </c>
      <c r="W166" s="1334">
        <f>IF(ISERROR(VLOOKUP(VLOOKUP($A166, 'E4 TB Allocation Details'!$A$18:$L$217, MATCH("Demand ID", 'E4 TB Allocation Details'!$A$18:$L$18, 0),FALSE), 'E2 Allocators'!$B$15:$W$361, MATCH('O5 Details by Class &amp; Accounts'!W$18, 'E2 Allocators'!$B$15:$W$15, 0),FALSE)*$F166), 0, VLOOKUP(VLOOKUP($A166, 'E4 TB Allocation Details'!$A$18:$L$217, MATCH("Demand ID", 'E4 TB Allocation Details'!$A$18:$L$18, 0),FALSE), 'E2 Allocators'!$B$15:$W$361, MATCH('O5 Details by Class &amp; Accounts'!W$18, 'E2 Allocators'!$B$15:$W$15, 0),FALSE)*$F166)</f>
        <v>0</v>
      </c>
      <c r="X166" s="1334">
        <f>IF(ISERROR(VLOOKUP(VLOOKUP($A166, 'E4 TB Allocation Details'!$A$18:$L$217, MATCH("Demand ID", 'E4 TB Allocation Details'!$A$18:$L$18, 0),FALSE), 'E2 Allocators'!$B$15:$W$361, MATCH('O5 Details by Class &amp; Accounts'!X$18, 'E2 Allocators'!$B$15:$W$15, 0),FALSE)*$F166), 0, VLOOKUP(VLOOKUP($A166, 'E4 TB Allocation Details'!$A$18:$L$217, MATCH("Demand ID", 'E4 TB Allocation Details'!$A$18:$L$18, 0),FALSE), 'E2 Allocators'!$B$15:$W$361, MATCH('O5 Details by Class &amp; Accounts'!X$18, 'E2 Allocators'!$B$15:$W$15, 0),FALSE)*$F166)</f>
        <v>0</v>
      </c>
      <c r="Y166" s="1334">
        <f>IF(ISERROR(VLOOKUP(VLOOKUP($A166, 'E4 TB Allocation Details'!$A$18:$L$217, MATCH("Demand ID", 'E4 TB Allocation Details'!$A$18:$L$18, 0),FALSE), 'E2 Allocators'!$B$15:$W$361, MATCH('O5 Details by Class &amp; Accounts'!Y$18, 'E2 Allocators'!$B$15:$W$15, 0),FALSE)*$F166), 0, VLOOKUP(VLOOKUP($A166, 'E4 TB Allocation Details'!$A$18:$L$217, MATCH("Demand ID", 'E4 TB Allocation Details'!$A$18:$L$18, 0),FALSE), 'E2 Allocators'!$B$15:$W$361, MATCH('O5 Details by Class &amp; Accounts'!Y$18, 'E2 Allocators'!$B$15:$W$15, 0),FALSE)*$F166)</f>
        <v>0</v>
      </c>
      <c r="Z166" s="1334">
        <f>IF(ISERROR(VLOOKUP(VLOOKUP($A166, 'E4 TB Allocation Details'!$A$18:$L$217, MATCH("Demand ID", 'E4 TB Allocation Details'!$A$18:$L$18, 0),FALSE), 'E2 Allocators'!$B$15:$W$361, MATCH('O5 Details by Class &amp; Accounts'!Z$18, 'E2 Allocators'!$B$15:$W$15, 0),FALSE)*$F166), 0, VLOOKUP(VLOOKUP($A166, 'E4 TB Allocation Details'!$A$18:$L$217, MATCH("Demand ID", 'E4 TB Allocation Details'!$A$18:$L$18, 0),FALSE), 'E2 Allocators'!$B$15:$W$361, MATCH('O5 Details by Class &amp; Accounts'!Z$18, 'E2 Allocators'!$B$15:$W$15, 0),FALSE)*$F166)</f>
        <v>0</v>
      </c>
      <c r="AA166" s="1334">
        <f>IF(ISERROR(VLOOKUP(VLOOKUP($A166, 'E4 TB Allocation Details'!$A$18:$L$217, MATCH("Demand ID", 'E4 TB Allocation Details'!$A$18:$L$18, 0),FALSE), 'E2 Allocators'!$B$15:$W$361, MATCH('O5 Details by Class &amp; Accounts'!AA$18, 'E2 Allocators'!$B$15:$W$15, 0),FALSE)*$F166), 0, VLOOKUP(VLOOKUP($A166, 'E4 TB Allocation Details'!$A$18:$L$217, MATCH("Demand ID", 'E4 TB Allocation Details'!$A$18:$L$18, 0),FALSE), 'E2 Allocators'!$B$15:$W$361, MATCH('O5 Details by Class &amp; Accounts'!AA$18, 'E2 Allocators'!$B$15:$W$15, 0),FALSE)*$F166)</f>
        <v>0</v>
      </c>
      <c r="AB166" s="1334">
        <f>IF(ISERROR(VLOOKUP(VLOOKUP($A166, 'E4 TB Allocation Details'!$A$18:$L$217, MATCH("Demand ID", 'E4 TB Allocation Details'!$A$18:$L$18, 0),FALSE), 'E2 Allocators'!$B$15:$W$361, MATCH('O5 Details by Class &amp; Accounts'!AB$18, 'E2 Allocators'!$B$15:$W$15, 0),FALSE)*$F166), 0, VLOOKUP(VLOOKUP($A166, 'E4 TB Allocation Details'!$A$18:$L$217, MATCH("Demand ID", 'E4 TB Allocation Details'!$A$18:$L$18, 0),FALSE), 'E2 Allocators'!$B$15:$W$361, MATCH('O5 Details by Class &amp; Accounts'!AB$18, 'E2 Allocators'!$B$15:$W$15, 0),FALSE)*$F166)</f>
        <v>0</v>
      </c>
      <c r="AC166" s="1334">
        <f t="shared" ref="AC166:AC217" si="47">SUM(I166:AB166)</f>
        <v>0</v>
      </c>
      <c r="AD166" s="1334">
        <f>IF(ISERROR(VLOOKUP(VLOOKUP($A166, 'E4 TB Allocation Details'!$A$18:$L$217, MATCH("Customer ID", 'E4 TB Allocation Details'!$A$18:$L$18, 0),FALSE), 'E2 Allocators'!$B$15:$W$361, MATCH('O5 Details by Class &amp; Accounts'!AD$18, 'E2 Allocators'!$B$15:$W$15, 0),FALSE)*$G166), 0, VLOOKUP(VLOOKUP($A166, 'E4 TB Allocation Details'!$A$18:$L$217, MATCH("Customer ID", 'E4 TB Allocation Details'!$A$18:$L$18, 0),FALSE), 'E2 Allocators'!$B$15:$W$361, MATCH('O5 Details by Class &amp; Accounts'!AD$18, 'E2 Allocators'!$B$15:$W$15, 0),FALSE)*$G166)</f>
        <v>205609.17206899426</v>
      </c>
      <c r="AE166" s="1334">
        <f>IF(ISERROR(VLOOKUP(VLOOKUP($A166, 'E4 TB Allocation Details'!$A$18:$L$217, MATCH("Customer ID", 'E4 TB Allocation Details'!$A$18:$L$18, 0),FALSE), 'E2 Allocators'!$B$15:$W$361, MATCH('O5 Details by Class &amp; Accounts'!AE$18, 'E2 Allocators'!$B$15:$W$15, 0),FALSE)*$G166), 0, VLOOKUP(VLOOKUP($A166, 'E4 TB Allocation Details'!$A$18:$L$217, MATCH("Customer ID", 'E4 TB Allocation Details'!$A$18:$L$18, 0),FALSE), 'E2 Allocators'!$B$15:$W$361, MATCH('O5 Details by Class &amp; Accounts'!AE$18, 'E2 Allocators'!$B$15:$W$15, 0),FALSE)*$G166)</f>
        <v>20189.409942504793</v>
      </c>
      <c r="AF166" s="1334">
        <f>IF(ISERROR(VLOOKUP(VLOOKUP($A166, 'E4 TB Allocation Details'!$A$18:$L$217, MATCH("Customer ID", 'E4 TB Allocation Details'!$A$18:$L$18, 0),FALSE), 'E2 Allocators'!$B$15:$W$361, MATCH('O5 Details by Class &amp; Accounts'!AF$18, 'E2 Allocators'!$B$15:$W$15, 0),FALSE)*$G166), 0, VLOOKUP(VLOOKUP($A166, 'E4 TB Allocation Details'!$A$18:$L$217, MATCH("Customer ID", 'E4 TB Allocation Details'!$A$18:$L$18, 0),FALSE), 'E2 Allocators'!$B$15:$W$361, MATCH('O5 Details by Class &amp; Accounts'!AF$18, 'E2 Allocators'!$B$15:$W$15, 0),FALSE)*$G166)</f>
        <v>785.00432297308555</v>
      </c>
      <c r="AG166" s="1334">
        <f>IF(ISERROR(VLOOKUP(VLOOKUP($A166, 'E4 TB Allocation Details'!$A$18:$L$217, MATCH("Customer ID", 'E4 TB Allocation Details'!$A$18:$L$18, 0),FALSE), 'E2 Allocators'!$B$15:$W$361, MATCH('O5 Details by Class &amp; Accounts'!AG$18, 'E2 Allocators'!$B$15:$W$15, 0),FALSE)*$G166), 0, VLOOKUP(VLOOKUP($A166, 'E4 TB Allocation Details'!$A$18:$L$217, MATCH("Customer ID", 'E4 TB Allocation Details'!$A$18:$L$18, 0),FALSE), 'E2 Allocators'!$B$15:$W$361, MATCH('O5 Details by Class &amp; Accounts'!AG$18, 'E2 Allocators'!$B$15:$W$15, 0),FALSE)*$G166)</f>
        <v>0</v>
      </c>
      <c r="AH166" s="1334">
        <f>IF(ISERROR(VLOOKUP(VLOOKUP($A166, 'E4 TB Allocation Details'!$A$18:$L$217, MATCH("Customer ID", 'E4 TB Allocation Details'!$A$18:$L$18, 0),FALSE), 'E2 Allocators'!$B$15:$W$361, MATCH('O5 Details by Class &amp; Accounts'!AH$18, 'E2 Allocators'!$B$15:$W$15, 0),FALSE)*$G166), 0, VLOOKUP(VLOOKUP($A166, 'E4 TB Allocation Details'!$A$18:$L$217, MATCH("Customer ID", 'E4 TB Allocation Details'!$A$18:$L$18, 0),FALSE), 'E2 Allocators'!$B$15:$W$361, MATCH('O5 Details by Class &amp; Accounts'!AH$18, 'E2 Allocators'!$B$15:$W$15, 0),FALSE)*$G166)</f>
        <v>132.11423048079325</v>
      </c>
      <c r="AI166" s="1334">
        <f>IF(ISERROR(VLOOKUP(VLOOKUP($A166, 'E4 TB Allocation Details'!$A$18:$L$217, MATCH("Customer ID", 'E4 TB Allocation Details'!$A$18:$L$18, 0),FALSE), 'E2 Allocators'!$B$15:$W$361, MATCH('O5 Details by Class &amp; Accounts'!AI$18, 'E2 Allocators'!$B$15:$W$15, 0),FALSE)*$G166), 0, VLOOKUP(VLOOKUP($A166, 'E4 TB Allocation Details'!$A$18:$L$217, MATCH("Customer ID", 'E4 TB Allocation Details'!$A$18:$L$18, 0),FALSE), 'E2 Allocators'!$B$15:$W$361, MATCH('O5 Details by Class &amp; Accounts'!AI$18, 'E2 Allocators'!$B$15:$W$15, 0),FALSE)*$G166)</f>
        <v>43.782041496541957</v>
      </c>
      <c r="AJ166" s="1334">
        <f>IF(ISERROR(VLOOKUP(VLOOKUP($A166, 'E4 TB Allocation Details'!$A$18:$L$217, MATCH("Customer ID", 'E4 TB Allocation Details'!$A$18:$L$18, 0),FALSE), 'E2 Allocators'!$B$15:$W$361, MATCH('O5 Details by Class &amp; Accounts'!AJ$18, 'E2 Allocators'!$B$15:$W$15, 0),FALSE)*$G166), 0, VLOOKUP(VLOOKUP($A166, 'E4 TB Allocation Details'!$A$18:$L$217, MATCH("Customer ID", 'E4 TB Allocation Details'!$A$18:$L$18, 0),FALSE), 'E2 Allocators'!$B$15:$W$361, MATCH('O5 Details by Class &amp; Accounts'!AJ$18, 'E2 Allocators'!$B$15:$W$15, 0),FALSE)*$G166)</f>
        <v>89.612365636196984</v>
      </c>
      <c r="AK166" s="1334">
        <f>IF(ISERROR(VLOOKUP(VLOOKUP($A166, 'E4 TB Allocation Details'!$A$18:$L$217, MATCH("Customer ID", 'E4 TB Allocation Details'!$A$18:$L$18, 0),FALSE), 'E2 Allocators'!$B$15:$W$361, MATCH('O5 Details by Class &amp; Accounts'!AK$18, 'E2 Allocators'!$B$15:$W$15, 0),FALSE)*$G166), 0, VLOOKUP(VLOOKUP($A166, 'E4 TB Allocation Details'!$A$18:$L$217, MATCH("Customer ID", 'E4 TB Allocation Details'!$A$18:$L$18, 0),FALSE), 'E2 Allocators'!$B$15:$W$361, MATCH('O5 Details by Class &amp; Accounts'!AK$18, 'E2 Allocators'!$B$15:$W$15, 0),FALSE)*$G166)</f>
        <v>73.738175152070667</v>
      </c>
      <c r="AL166" s="1334">
        <f>IF(ISERROR(VLOOKUP(VLOOKUP($A166, 'E4 TB Allocation Details'!$A$18:$L$217, MATCH("Customer ID", 'E4 TB Allocation Details'!$A$18:$L$18, 0),FALSE), 'E2 Allocators'!$B$15:$W$361, MATCH('O5 Details by Class &amp; Accounts'!AL$18, 'E2 Allocators'!$B$15:$W$15, 0),FALSE)*$G166), 0, VLOOKUP(VLOOKUP($A166, 'E4 TB Allocation Details'!$A$18:$L$217, MATCH("Customer ID", 'E4 TB Allocation Details'!$A$18:$L$18, 0),FALSE), 'E2 Allocators'!$B$15:$W$361, MATCH('O5 Details by Class &amp; Accounts'!AL$18, 'E2 Allocators'!$B$15:$W$15, 0),FALSE)*$G166)</f>
        <v>3528.1668527622701</v>
      </c>
      <c r="AM166" s="1334">
        <f>IF(ISERROR(VLOOKUP(VLOOKUP($A166, 'E4 TB Allocation Details'!$A$18:$L$217, MATCH("Customer ID", 'E4 TB Allocation Details'!$A$18:$L$18, 0),FALSE), 'E2 Allocators'!$B$15:$W$361, MATCH('O5 Details by Class &amp; Accounts'!AM$18, 'E2 Allocators'!$B$15:$W$15, 0),FALSE)*$G166), 0, VLOOKUP(VLOOKUP($A166, 'E4 TB Allocation Details'!$A$18:$L$217, MATCH("Customer ID", 'E4 TB Allocation Details'!$A$18:$L$18, 0),FALSE), 'E2 Allocators'!$B$15:$W$361, MATCH('O5 Details by Class &amp; Accounts'!AM$18, 'E2 Allocators'!$B$15:$W$15, 0),FALSE)*$G166)</f>
        <v>0</v>
      </c>
      <c r="AN166" s="1334">
        <f>IF(ISERROR(VLOOKUP(VLOOKUP($A166, 'E4 TB Allocation Details'!$A$18:$L$217, MATCH("Customer ID", 'E4 TB Allocation Details'!$A$18:$L$18, 0),FALSE), 'E2 Allocators'!$B$15:$W$361, MATCH('O5 Details by Class &amp; Accounts'!AN$18, 'E2 Allocators'!$B$15:$W$15, 0),FALSE)*$G166), 0, VLOOKUP(VLOOKUP($A166, 'E4 TB Allocation Details'!$A$18:$L$217, MATCH("Customer ID", 'E4 TB Allocation Details'!$A$18:$L$18, 0),FALSE), 'E2 Allocators'!$B$15:$W$361, MATCH('O5 Details by Class &amp; Accounts'!AN$18, 'E2 Allocators'!$B$15:$W$15, 0),FALSE)*$G166)</f>
        <v>0</v>
      </c>
      <c r="AO166" s="1334">
        <f>IF(ISERROR(VLOOKUP(VLOOKUP($A166, 'E4 TB Allocation Details'!$A$18:$L$217, MATCH("Customer ID", 'E4 TB Allocation Details'!$A$18:$L$18, 0),FALSE), 'E2 Allocators'!$B$15:$W$361, MATCH('O5 Details by Class &amp; Accounts'!AO$18, 'E2 Allocators'!$B$15:$W$15, 0),FALSE)*$G166), 0, VLOOKUP(VLOOKUP($A166, 'E4 TB Allocation Details'!$A$18:$L$217, MATCH("Customer ID", 'E4 TB Allocation Details'!$A$18:$L$18, 0),FALSE), 'E2 Allocators'!$B$15:$W$361, MATCH('O5 Details by Class &amp; Accounts'!AO$18, 'E2 Allocators'!$B$15:$W$15, 0),FALSE)*$G166)</f>
        <v>0</v>
      </c>
      <c r="AP166" s="1334">
        <f>IF(ISERROR(VLOOKUP(VLOOKUP($A166, 'E4 TB Allocation Details'!$A$18:$L$217, MATCH("Customer ID", 'E4 TB Allocation Details'!$A$18:$L$18, 0),FALSE), 'E2 Allocators'!$B$15:$W$361, MATCH('O5 Details by Class &amp; Accounts'!AP$18, 'E2 Allocators'!$B$15:$W$15, 0),FALSE)*$G166), 0, VLOOKUP(VLOOKUP($A166, 'E4 TB Allocation Details'!$A$18:$L$217, MATCH("Customer ID", 'E4 TB Allocation Details'!$A$18:$L$18, 0),FALSE), 'E2 Allocators'!$B$15:$W$361, MATCH('O5 Details by Class &amp; Accounts'!AP$18, 'E2 Allocators'!$B$15:$W$15, 0),FALSE)*$G166)</f>
        <v>0</v>
      </c>
      <c r="AQ166" s="1334">
        <f>IF(ISERROR(VLOOKUP(VLOOKUP($A166, 'E4 TB Allocation Details'!$A$18:$L$217, MATCH("Customer ID", 'E4 TB Allocation Details'!$A$18:$L$18, 0),FALSE), 'E2 Allocators'!$B$15:$W$361, MATCH('O5 Details by Class &amp; Accounts'!AQ$18, 'E2 Allocators'!$B$15:$W$15, 0),FALSE)*$G166), 0, VLOOKUP(VLOOKUP($A166, 'E4 TB Allocation Details'!$A$18:$L$217, MATCH("Customer ID", 'E4 TB Allocation Details'!$A$18:$L$18, 0),FALSE), 'E2 Allocators'!$B$15:$W$361, MATCH('O5 Details by Class &amp; Accounts'!AQ$18, 'E2 Allocators'!$B$15:$W$15, 0),FALSE)*$G166)</f>
        <v>0</v>
      </c>
      <c r="AR166" s="1334">
        <f>IF(ISERROR(VLOOKUP(VLOOKUP($A166, 'E4 TB Allocation Details'!$A$18:$L$217, MATCH("Customer ID", 'E4 TB Allocation Details'!$A$18:$L$18, 0),FALSE), 'E2 Allocators'!$B$15:$W$361, MATCH('O5 Details by Class &amp; Accounts'!AR$18, 'E2 Allocators'!$B$15:$W$15, 0),FALSE)*$G166), 0, VLOOKUP(VLOOKUP($A166, 'E4 TB Allocation Details'!$A$18:$L$217, MATCH("Customer ID", 'E4 TB Allocation Details'!$A$18:$L$18, 0),FALSE), 'E2 Allocators'!$B$15:$W$361, MATCH('O5 Details by Class &amp; Accounts'!AR$18, 'E2 Allocators'!$B$15:$W$15, 0),FALSE)*$G166)</f>
        <v>0</v>
      </c>
      <c r="AS166" s="1334">
        <f>IF(ISERROR(VLOOKUP(VLOOKUP($A166, 'E4 TB Allocation Details'!$A$18:$L$217, MATCH("Customer ID", 'E4 TB Allocation Details'!$A$18:$L$18, 0),FALSE), 'E2 Allocators'!$B$15:$W$361, MATCH('O5 Details by Class &amp; Accounts'!AS$18, 'E2 Allocators'!$B$15:$W$15, 0),FALSE)*$G166), 0, VLOOKUP(VLOOKUP($A166, 'E4 TB Allocation Details'!$A$18:$L$217, MATCH("Customer ID", 'E4 TB Allocation Details'!$A$18:$L$18, 0),FALSE), 'E2 Allocators'!$B$15:$W$361, MATCH('O5 Details by Class &amp; Accounts'!AS$18, 'E2 Allocators'!$B$15:$W$15, 0),FALSE)*$G166)</f>
        <v>0</v>
      </c>
      <c r="AT166" s="1334">
        <f>IF(ISERROR(VLOOKUP(VLOOKUP($A166, 'E4 TB Allocation Details'!$A$18:$L$217, MATCH("Customer ID", 'E4 TB Allocation Details'!$A$18:$L$18, 0),FALSE), 'E2 Allocators'!$B$15:$W$361, MATCH('O5 Details by Class &amp; Accounts'!AT$18, 'E2 Allocators'!$B$15:$W$15, 0),FALSE)*$G166), 0, VLOOKUP(VLOOKUP($A166, 'E4 TB Allocation Details'!$A$18:$L$217, MATCH("Customer ID", 'E4 TB Allocation Details'!$A$18:$L$18, 0),FALSE), 'E2 Allocators'!$B$15:$W$361, MATCH('O5 Details by Class &amp; Accounts'!AT$18, 'E2 Allocators'!$B$15:$W$15, 0),FALSE)*$G166)</f>
        <v>0</v>
      </c>
      <c r="AU166" s="1334">
        <f>IF(ISERROR(VLOOKUP(VLOOKUP($A166, 'E4 TB Allocation Details'!$A$18:$L$217, MATCH("Customer ID", 'E4 TB Allocation Details'!$A$18:$L$18, 0),FALSE), 'E2 Allocators'!$B$15:$W$361, MATCH('O5 Details by Class &amp; Accounts'!AU$18, 'E2 Allocators'!$B$15:$W$15, 0),FALSE)*$G166), 0, VLOOKUP(VLOOKUP($A166, 'E4 TB Allocation Details'!$A$18:$L$217, MATCH("Customer ID", 'E4 TB Allocation Details'!$A$18:$L$18, 0),FALSE), 'E2 Allocators'!$B$15:$W$361, MATCH('O5 Details by Class &amp; Accounts'!AU$18, 'E2 Allocators'!$B$15:$W$15, 0),FALSE)*$G166)</f>
        <v>0</v>
      </c>
      <c r="AV166" s="1334">
        <f>IF(ISERROR(VLOOKUP(VLOOKUP($A166, 'E4 TB Allocation Details'!$A$18:$L$217, MATCH("Customer ID", 'E4 TB Allocation Details'!$A$18:$L$18, 0),FALSE), 'E2 Allocators'!$B$15:$W$361, MATCH('O5 Details by Class &amp; Accounts'!AV$18, 'E2 Allocators'!$B$15:$W$15, 0),FALSE)*$G166), 0, VLOOKUP(VLOOKUP($A166, 'E4 TB Allocation Details'!$A$18:$L$217, MATCH("Customer ID", 'E4 TB Allocation Details'!$A$18:$L$18, 0),FALSE), 'E2 Allocators'!$B$15:$W$361, MATCH('O5 Details by Class &amp; Accounts'!AV$18, 'E2 Allocators'!$B$15:$W$15, 0),FALSE)*$G166)</f>
        <v>0</v>
      </c>
      <c r="AW166" s="1334">
        <f>IF(ISERROR(VLOOKUP(VLOOKUP($A166, 'E4 TB Allocation Details'!$A$18:$L$217, MATCH("Customer ID", 'E4 TB Allocation Details'!$A$18:$L$18, 0),FALSE), 'E2 Allocators'!$B$15:$W$361, MATCH('O5 Details by Class &amp; Accounts'!AW$18, 'E2 Allocators'!$B$15:$W$15, 0),FALSE)*$G166), 0, VLOOKUP(VLOOKUP($A166, 'E4 TB Allocation Details'!$A$18:$L$217, MATCH("Customer ID", 'E4 TB Allocation Details'!$A$18:$L$18, 0),FALSE), 'E2 Allocators'!$B$15:$W$361, MATCH('O5 Details by Class &amp; Accounts'!AW$18, 'E2 Allocators'!$B$15:$W$15, 0),FALSE)*$G166)</f>
        <v>0</v>
      </c>
      <c r="AX166" s="1334">
        <f>SUM(AD166:AW166)</f>
        <v>230451.00000000003</v>
      </c>
      <c r="AY166" s="1334">
        <f>IF(ISERROR(VLOOKUP(VLOOKUP($A166, 'E4 TB Allocation Details'!$A$18:$L$217, MATCH("Misc ID", 'E4 TB Allocation Details'!$A$18:$L$18, 0),FALSE), 'E2 Allocators'!$B$15:$W$361, MATCH('O5 Details by Class &amp; Accounts'!AY$18, 'E2 Allocators'!$B$15:$W$15, 0),FALSE)*$E166), 0, VLOOKUP(VLOOKUP($A166, 'E4 TB Allocation Details'!$A$18:$L$217, MATCH("Misc ID", 'E4 TB Allocation Details'!$A$18:$L$18, 0),FALSE), 'E2 Allocators'!$B$15:$W$361, MATCH('O5 Details by Class &amp; Accounts'!AY$18, 'E2 Allocators'!$B$15:$W$15, 0),FALSE)*$E166)</f>
        <v>0</v>
      </c>
      <c r="AZ166" s="1334">
        <f>IF(ISERROR(VLOOKUP(VLOOKUP($A166, 'E4 TB Allocation Details'!$A$18:$L$217, MATCH("Misc ID", 'E4 TB Allocation Details'!$A$18:$L$18, 0),FALSE), 'E2 Allocators'!$B$15:$W$361, MATCH('O5 Details by Class &amp; Accounts'!AZ$18, 'E2 Allocators'!$B$15:$W$15, 0),FALSE)*$E166), 0, VLOOKUP(VLOOKUP($A166, 'E4 TB Allocation Details'!$A$18:$L$217, MATCH("Misc ID", 'E4 TB Allocation Details'!$A$18:$L$18, 0),FALSE), 'E2 Allocators'!$B$15:$W$361, MATCH('O5 Details by Class &amp; Accounts'!AZ$18, 'E2 Allocators'!$B$15:$W$15, 0),FALSE)*$E166)</f>
        <v>0</v>
      </c>
      <c r="BA166" s="1334">
        <f>IF(ISERROR(VLOOKUP(VLOOKUP($A166, 'E4 TB Allocation Details'!$A$18:$L$217, MATCH("Misc ID", 'E4 TB Allocation Details'!$A$18:$L$18, 0),FALSE), 'E2 Allocators'!$B$15:$W$361, MATCH('O5 Details by Class &amp; Accounts'!BA$18, 'E2 Allocators'!$B$15:$W$15, 0),FALSE)*$E166), 0, VLOOKUP(VLOOKUP($A166, 'E4 TB Allocation Details'!$A$18:$L$217, MATCH("Misc ID", 'E4 TB Allocation Details'!$A$18:$L$18, 0),FALSE), 'E2 Allocators'!$B$15:$W$361, MATCH('O5 Details by Class &amp; Accounts'!BA$18, 'E2 Allocators'!$B$15:$W$15, 0),FALSE)*$E166)</f>
        <v>0</v>
      </c>
      <c r="BB166" s="1334">
        <f>IF(ISERROR(VLOOKUP(VLOOKUP($A166, 'E4 TB Allocation Details'!$A$18:$L$217, MATCH("Misc ID", 'E4 TB Allocation Details'!$A$18:$L$18, 0),FALSE), 'E2 Allocators'!$B$15:$W$361, MATCH('O5 Details by Class &amp; Accounts'!BB$18, 'E2 Allocators'!$B$15:$W$15, 0),FALSE)*$E166), 0, VLOOKUP(VLOOKUP($A166, 'E4 TB Allocation Details'!$A$18:$L$217, MATCH("Misc ID", 'E4 TB Allocation Details'!$A$18:$L$18, 0),FALSE), 'E2 Allocators'!$B$15:$W$361, MATCH('O5 Details by Class &amp; Accounts'!BB$18, 'E2 Allocators'!$B$15:$W$15, 0),FALSE)*$E166)</f>
        <v>0</v>
      </c>
      <c r="BC166" s="1334">
        <f>IF(ISERROR(VLOOKUP(VLOOKUP($A166, 'E4 TB Allocation Details'!$A$18:$L$217, MATCH("Misc ID", 'E4 TB Allocation Details'!$A$18:$L$18, 0),FALSE), 'E2 Allocators'!$B$15:$W$361, MATCH('O5 Details by Class &amp; Accounts'!BC$18, 'E2 Allocators'!$B$15:$W$15, 0),FALSE)*$E166), 0, VLOOKUP(VLOOKUP($A166, 'E4 TB Allocation Details'!$A$18:$L$217, MATCH("Misc ID", 'E4 TB Allocation Details'!$A$18:$L$18, 0),FALSE), 'E2 Allocators'!$B$15:$W$361, MATCH('O5 Details by Class &amp; Accounts'!BC$18, 'E2 Allocators'!$B$15:$W$15, 0),FALSE)*$E166)</f>
        <v>0</v>
      </c>
      <c r="BD166" s="1334">
        <f>IF(ISERROR(VLOOKUP(VLOOKUP($A166, 'E4 TB Allocation Details'!$A$18:$L$217, MATCH("Misc ID", 'E4 TB Allocation Details'!$A$18:$L$18, 0),FALSE), 'E2 Allocators'!$B$15:$W$361, MATCH('O5 Details by Class &amp; Accounts'!BD$18, 'E2 Allocators'!$B$15:$W$15, 0),FALSE)*$E166), 0, VLOOKUP(VLOOKUP($A166, 'E4 TB Allocation Details'!$A$18:$L$217, MATCH("Misc ID", 'E4 TB Allocation Details'!$A$18:$L$18, 0),FALSE), 'E2 Allocators'!$B$15:$W$361, MATCH('O5 Details by Class &amp; Accounts'!BD$18, 'E2 Allocators'!$B$15:$W$15, 0),FALSE)*$E166)</f>
        <v>0</v>
      </c>
      <c r="BE166" s="1334">
        <f>IF(ISERROR(VLOOKUP(VLOOKUP($A166, 'E4 TB Allocation Details'!$A$18:$L$217, MATCH("Misc ID", 'E4 TB Allocation Details'!$A$18:$L$18, 0),FALSE), 'E2 Allocators'!$B$15:$W$361, MATCH('O5 Details by Class &amp; Accounts'!BE$18, 'E2 Allocators'!$B$15:$W$15, 0),FALSE)*$E166), 0, VLOOKUP(VLOOKUP($A166, 'E4 TB Allocation Details'!$A$18:$L$217, MATCH("Misc ID", 'E4 TB Allocation Details'!$A$18:$L$18, 0),FALSE), 'E2 Allocators'!$B$15:$W$361, MATCH('O5 Details by Class &amp; Accounts'!BE$18, 'E2 Allocators'!$B$15:$W$15, 0),FALSE)*$E166)</f>
        <v>0</v>
      </c>
      <c r="BF166" s="1334">
        <f>IF(ISERROR(VLOOKUP(VLOOKUP($A166, 'E4 TB Allocation Details'!$A$18:$L$217, MATCH("Misc ID", 'E4 TB Allocation Details'!$A$18:$L$18, 0),FALSE), 'E2 Allocators'!$B$15:$W$361, MATCH('O5 Details by Class &amp; Accounts'!BF$18, 'E2 Allocators'!$B$15:$W$15, 0),FALSE)*$E166), 0, VLOOKUP(VLOOKUP($A166, 'E4 TB Allocation Details'!$A$18:$L$217, MATCH("Misc ID", 'E4 TB Allocation Details'!$A$18:$L$18, 0),FALSE), 'E2 Allocators'!$B$15:$W$361, MATCH('O5 Details by Class &amp; Accounts'!BF$18, 'E2 Allocators'!$B$15:$W$15, 0),FALSE)*$E166)</f>
        <v>0</v>
      </c>
      <c r="BG166" s="1334">
        <f>IF(ISERROR(VLOOKUP(VLOOKUP($A166, 'E4 TB Allocation Details'!$A$18:$L$217, MATCH("Misc ID", 'E4 TB Allocation Details'!$A$18:$L$18, 0),FALSE), 'E2 Allocators'!$B$15:$W$361, MATCH('O5 Details by Class &amp; Accounts'!BG$18, 'E2 Allocators'!$B$15:$W$15, 0),FALSE)*$E166), 0, VLOOKUP(VLOOKUP($A166, 'E4 TB Allocation Details'!$A$18:$L$217, MATCH("Misc ID", 'E4 TB Allocation Details'!$A$18:$L$18, 0),FALSE), 'E2 Allocators'!$B$15:$W$361, MATCH('O5 Details by Class &amp; Accounts'!BG$18, 'E2 Allocators'!$B$15:$W$15, 0),FALSE)*$E166)</f>
        <v>0</v>
      </c>
      <c r="BH166" s="1334">
        <f>IF(ISERROR(VLOOKUP(VLOOKUP($A166, 'E4 TB Allocation Details'!$A$18:$L$217, MATCH("Misc ID", 'E4 TB Allocation Details'!$A$18:$L$18, 0),FALSE), 'E2 Allocators'!$B$15:$W$361, MATCH('O5 Details by Class &amp; Accounts'!BH$18, 'E2 Allocators'!$B$15:$W$15, 0),FALSE)*$E166), 0, VLOOKUP(VLOOKUP($A166, 'E4 TB Allocation Details'!$A$18:$L$217, MATCH("Misc ID", 'E4 TB Allocation Details'!$A$18:$L$18, 0),FALSE), 'E2 Allocators'!$B$15:$W$361, MATCH('O5 Details by Class &amp; Accounts'!BH$18, 'E2 Allocators'!$B$15:$W$15, 0),FALSE)*$E166)</f>
        <v>0</v>
      </c>
      <c r="BI166" s="1334">
        <f>IF(ISERROR(VLOOKUP(VLOOKUP($A166, 'E4 TB Allocation Details'!$A$18:$L$217, MATCH("Misc ID", 'E4 TB Allocation Details'!$A$18:$L$18, 0),FALSE), 'E2 Allocators'!$B$15:$W$361, MATCH('O5 Details by Class &amp; Accounts'!BI$18, 'E2 Allocators'!$B$15:$W$15, 0),FALSE)*$E166), 0, VLOOKUP(VLOOKUP($A166, 'E4 TB Allocation Details'!$A$18:$L$217, MATCH("Misc ID", 'E4 TB Allocation Details'!$A$18:$L$18, 0),FALSE), 'E2 Allocators'!$B$15:$W$361, MATCH('O5 Details by Class &amp; Accounts'!BI$18, 'E2 Allocators'!$B$15:$W$15, 0),FALSE)*$E166)</f>
        <v>0</v>
      </c>
      <c r="BJ166" s="1334">
        <f>IF(ISERROR(VLOOKUP(VLOOKUP($A166, 'E4 TB Allocation Details'!$A$18:$L$217, MATCH("Misc ID", 'E4 TB Allocation Details'!$A$18:$L$18, 0),FALSE), 'E2 Allocators'!$B$15:$W$361, MATCH('O5 Details by Class &amp; Accounts'!BJ$18, 'E2 Allocators'!$B$15:$W$15, 0),FALSE)*$E166), 0, VLOOKUP(VLOOKUP($A166, 'E4 TB Allocation Details'!$A$18:$L$217, MATCH("Misc ID", 'E4 TB Allocation Details'!$A$18:$L$18, 0),FALSE), 'E2 Allocators'!$B$15:$W$361, MATCH('O5 Details by Class &amp; Accounts'!BJ$18, 'E2 Allocators'!$B$15:$W$15, 0),FALSE)*$E166)</f>
        <v>0</v>
      </c>
      <c r="BK166" s="1334">
        <f>IF(ISERROR(VLOOKUP(VLOOKUP($A166, 'E4 TB Allocation Details'!$A$18:$L$217, MATCH("Misc ID", 'E4 TB Allocation Details'!$A$18:$L$18, 0),FALSE), 'E2 Allocators'!$B$15:$W$361, MATCH('O5 Details by Class &amp; Accounts'!BK$18, 'E2 Allocators'!$B$15:$W$15, 0),FALSE)*$E166), 0, VLOOKUP(VLOOKUP($A166, 'E4 TB Allocation Details'!$A$18:$L$217, MATCH("Misc ID", 'E4 TB Allocation Details'!$A$18:$L$18, 0),FALSE), 'E2 Allocators'!$B$15:$W$361, MATCH('O5 Details by Class &amp; Accounts'!BK$18, 'E2 Allocators'!$B$15:$W$15, 0),FALSE)*$E166)</f>
        <v>0</v>
      </c>
      <c r="BL166" s="1334">
        <f>IF(ISERROR(VLOOKUP(VLOOKUP($A166, 'E4 TB Allocation Details'!$A$18:$L$217, MATCH("Misc ID", 'E4 TB Allocation Details'!$A$18:$L$18, 0),FALSE), 'E2 Allocators'!$B$15:$W$361, MATCH('O5 Details by Class &amp; Accounts'!BL$18, 'E2 Allocators'!$B$15:$W$15, 0),FALSE)*$E166), 0, VLOOKUP(VLOOKUP($A166, 'E4 TB Allocation Details'!$A$18:$L$217, MATCH("Misc ID", 'E4 TB Allocation Details'!$A$18:$L$18, 0),FALSE), 'E2 Allocators'!$B$15:$W$361, MATCH('O5 Details by Class &amp; Accounts'!BL$18, 'E2 Allocators'!$B$15:$W$15, 0),FALSE)*$E166)</f>
        <v>0</v>
      </c>
      <c r="BM166" s="1334">
        <f>IF(ISERROR(VLOOKUP(VLOOKUP($A166, 'E4 TB Allocation Details'!$A$18:$L$217, MATCH("Misc ID", 'E4 TB Allocation Details'!$A$18:$L$18, 0),FALSE), 'E2 Allocators'!$B$15:$W$361, MATCH('O5 Details by Class &amp; Accounts'!BM$18, 'E2 Allocators'!$B$15:$W$15, 0),FALSE)*$E166), 0, VLOOKUP(VLOOKUP($A166, 'E4 TB Allocation Details'!$A$18:$L$217, MATCH("Misc ID", 'E4 TB Allocation Details'!$A$18:$L$18, 0),FALSE), 'E2 Allocators'!$B$15:$W$361, MATCH('O5 Details by Class &amp; Accounts'!BM$18, 'E2 Allocators'!$B$15:$W$15, 0),FALSE)*$E166)</f>
        <v>0</v>
      </c>
      <c r="BN166" s="1334">
        <f>IF(ISERROR(VLOOKUP(VLOOKUP($A166, 'E4 TB Allocation Details'!$A$18:$L$217, MATCH("Misc ID", 'E4 TB Allocation Details'!$A$18:$L$18, 0),FALSE), 'E2 Allocators'!$B$15:$W$361, MATCH('O5 Details by Class &amp; Accounts'!BN$18, 'E2 Allocators'!$B$15:$W$15, 0),FALSE)*$E166), 0, VLOOKUP(VLOOKUP($A166, 'E4 TB Allocation Details'!$A$18:$L$217, MATCH("Misc ID", 'E4 TB Allocation Details'!$A$18:$L$18, 0),FALSE), 'E2 Allocators'!$B$15:$W$361, MATCH('O5 Details by Class &amp; Accounts'!BN$18, 'E2 Allocators'!$B$15:$W$15, 0),FALSE)*$E166)</f>
        <v>0</v>
      </c>
      <c r="BO166" s="1334">
        <f>IF(ISERROR(VLOOKUP(VLOOKUP($A166, 'E4 TB Allocation Details'!$A$18:$L$217, MATCH("Misc ID", 'E4 TB Allocation Details'!$A$18:$L$18, 0),FALSE), 'E2 Allocators'!$B$15:$W$361, MATCH('O5 Details by Class &amp; Accounts'!BO$18, 'E2 Allocators'!$B$15:$W$15, 0),FALSE)*$E166), 0, VLOOKUP(VLOOKUP($A166, 'E4 TB Allocation Details'!$A$18:$L$217, MATCH("Misc ID", 'E4 TB Allocation Details'!$A$18:$L$18, 0),FALSE), 'E2 Allocators'!$B$15:$W$361, MATCH('O5 Details by Class &amp; Accounts'!BO$18, 'E2 Allocators'!$B$15:$W$15, 0),FALSE)*$E166)</f>
        <v>0</v>
      </c>
      <c r="BP166" s="1334">
        <f>IF(ISERROR(VLOOKUP(VLOOKUP($A166, 'E4 TB Allocation Details'!$A$18:$L$217, MATCH("Misc ID", 'E4 TB Allocation Details'!$A$18:$L$18, 0),FALSE), 'E2 Allocators'!$B$15:$W$361, MATCH('O5 Details by Class &amp; Accounts'!BP$18, 'E2 Allocators'!$B$15:$W$15, 0),FALSE)*$E166), 0, VLOOKUP(VLOOKUP($A166, 'E4 TB Allocation Details'!$A$18:$L$217, MATCH("Misc ID", 'E4 TB Allocation Details'!$A$18:$L$18, 0),FALSE), 'E2 Allocators'!$B$15:$W$361, MATCH('O5 Details by Class &amp; Accounts'!BP$18, 'E2 Allocators'!$B$15:$W$15, 0),FALSE)*$E166)</f>
        <v>0</v>
      </c>
      <c r="BQ166" s="1334">
        <f>IF(ISERROR(VLOOKUP(VLOOKUP($A166, 'E4 TB Allocation Details'!$A$18:$L$217, MATCH("Misc ID", 'E4 TB Allocation Details'!$A$18:$L$18, 0),FALSE), 'E2 Allocators'!$B$15:$W$361, MATCH('O5 Details by Class &amp; Accounts'!BQ$18, 'E2 Allocators'!$B$15:$W$15, 0),FALSE)*$E166), 0, VLOOKUP(VLOOKUP($A166, 'E4 TB Allocation Details'!$A$18:$L$217, MATCH("Misc ID", 'E4 TB Allocation Details'!$A$18:$L$18, 0),FALSE), 'E2 Allocators'!$B$15:$W$361, MATCH('O5 Details by Class &amp; Accounts'!BQ$18, 'E2 Allocators'!$B$15:$W$15, 0),FALSE)*$E166)</f>
        <v>0</v>
      </c>
      <c r="BR166" s="1334">
        <f>IF(ISERROR(VLOOKUP(VLOOKUP($A166, 'E4 TB Allocation Details'!$A$18:$L$217, MATCH("Misc ID", 'E4 TB Allocation Details'!$A$18:$L$18, 0),FALSE), 'E2 Allocators'!$B$15:$W$361, MATCH('O5 Details by Class &amp; Accounts'!BR$18, 'E2 Allocators'!$B$15:$W$15, 0),FALSE)*$E166), 0, VLOOKUP(VLOOKUP($A166, 'E4 TB Allocation Details'!$A$18:$L$217, MATCH("Misc ID", 'E4 TB Allocation Details'!$A$18:$L$18, 0),FALSE), 'E2 Allocators'!$B$15:$W$361, MATCH('O5 Details by Class &amp; Accounts'!BR$18, 'E2 Allocators'!$B$15:$W$15, 0),FALSE)*$E166)</f>
        <v>0</v>
      </c>
      <c r="BS166" s="1334">
        <f t="shared" ref="BS166:BS217" si="48">SUM(AY166:BR166)</f>
        <v>0</v>
      </c>
      <c r="BT166" s="1334">
        <f>IF(ISERROR(VLOOKUP(VLOOKUP($A166, 'E4 TB Allocation Details'!$A$18:$L$217, MATCH("A &amp; G ID", 'E4 TB Allocation Details'!$A$18:$L$18, 0),FALSE), 'E2 Allocators'!$B$15:$W$361, MATCH('O5 Details by Class &amp; Accounts'!BT$18, 'E2 Allocators'!$B$15:$W$15, 0),FALSE)*$E166), 0, VLOOKUP(VLOOKUP($A166, 'E4 TB Allocation Details'!$A$18:$L$217, MATCH("A &amp; G ID", 'E4 TB Allocation Details'!$A$18:$L$18, 0),FALSE), 'E2 Allocators'!$B$15:$W$361, MATCH('O5 Details by Class &amp; Accounts'!BT$18, 'E2 Allocators'!$B$15:$W$15, 0),FALSE)*$E166)</f>
        <v>0</v>
      </c>
      <c r="BU166" s="1334">
        <f>IF(ISERROR(VLOOKUP(VLOOKUP($A166, 'E4 TB Allocation Details'!$A$18:$L$217, MATCH("A &amp; G ID", 'E4 TB Allocation Details'!$A$18:$L$18, 0),FALSE), 'E2 Allocators'!$B$15:$W$361, MATCH('O5 Details by Class &amp; Accounts'!BU$18, 'E2 Allocators'!$B$15:$W$15, 0),FALSE)*$E166), 0, VLOOKUP(VLOOKUP($A166, 'E4 TB Allocation Details'!$A$18:$L$217, MATCH("A &amp; G ID", 'E4 TB Allocation Details'!$A$18:$L$18, 0),FALSE), 'E2 Allocators'!$B$15:$W$361, MATCH('O5 Details by Class &amp; Accounts'!BU$18, 'E2 Allocators'!$B$15:$W$15, 0),FALSE)*$E166)</f>
        <v>0</v>
      </c>
      <c r="BV166" s="1334">
        <f>IF(ISERROR(VLOOKUP(VLOOKUP($A166, 'E4 TB Allocation Details'!$A$18:$L$217, MATCH("A &amp; G ID", 'E4 TB Allocation Details'!$A$18:$L$18, 0),FALSE), 'E2 Allocators'!$B$15:$W$361, MATCH('O5 Details by Class &amp; Accounts'!BV$18, 'E2 Allocators'!$B$15:$W$15, 0),FALSE)*$E166), 0, VLOOKUP(VLOOKUP($A166, 'E4 TB Allocation Details'!$A$18:$L$217, MATCH("A &amp; G ID", 'E4 TB Allocation Details'!$A$18:$L$18, 0),FALSE), 'E2 Allocators'!$B$15:$W$361, MATCH('O5 Details by Class &amp; Accounts'!BV$18, 'E2 Allocators'!$B$15:$W$15, 0),FALSE)*$E166)</f>
        <v>0</v>
      </c>
      <c r="BW166" s="1334">
        <f>IF(ISERROR(VLOOKUP(VLOOKUP($A166, 'E4 TB Allocation Details'!$A$18:$L$217, MATCH("A &amp; G ID", 'E4 TB Allocation Details'!$A$18:$L$18, 0),FALSE), 'E2 Allocators'!$B$15:$W$361, MATCH('O5 Details by Class &amp; Accounts'!BW$18, 'E2 Allocators'!$B$15:$W$15, 0),FALSE)*$E166), 0, VLOOKUP(VLOOKUP($A166, 'E4 TB Allocation Details'!$A$18:$L$217, MATCH("A &amp; G ID", 'E4 TB Allocation Details'!$A$18:$L$18, 0),FALSE), 'E2 Allocators'!$B$15:$W$361, MATCH('O5 Details by Class &amp; Accounts'!BW$18, 'E2 Allocators'!$B$15:$W$15, 0),FALSE)*$E166)</f>
        <v>0</v>
      </c>
      <c r="BX166" s="1334">
        <f>IF(ISERROR(VLOOKUP(VLOOKUP($A166, 'E4 TB Allocation Details'!$A$18:$L$217, MATCH("A &amp; G ID", 'E4 TB Allocation Details'!$A$18:$L$18, 0),FALSE), 'E2 Allocators'!$B$15:$W$361, MATCH('O5 Details by Class &amp; Accounts'!BX$18, 'E2 Allocators'!$B$15:$W$15, 0),FALSE)*$E166), 0, VLOOKUP(VLOOKUP($A166, 'E4 TB Allocation Details'!$A$18:$L$217, MATCH("A &amp; G ID", 'E4 TB Allocation Details'!$A$18:$L$18, 0),FALSE), 'E2 Allocators'!$B$15:$W$361, MATCH('O5 Details by Class &amp; Accounts'!BX$18, 'E2 Allocators'!$B$15:$W$15, 0),FALSE)*$E166)</f>
        <v>0</v>
      </c>
      <c r="BY166" s="1334">
        <f>IF(ISERROR(VLOOKUP(VLOOKUP($A166, 'E4 TB Allocation Details'!$A$18:$L$217, MATCH("A &amp; G ID", 'E4 TB Allocation Details'!$A$18:$L$18, 0),FALSE), 'E2 Allocators'!$B$15:$W$361, MATCH('O5 Details by Class &amp; Accounts'!BY$18, 'E2 Allocators'!$B$15:$W$15, 0),FALSE)*$E166), 0, VLOOKUP(VLOOKUP($A166, 'E4 TB Allocation Details'!$A$18:$L$217, MATCH("A &amp; G ID", 'E4 TB Allocation Details'!$A$18:$L$18, 0),FALSE), 'E2 Allocators'!$B$15:$W$361, MATCH('O5 Details by Class &amp; Accounts'!BY$18, 'E2 Allocators'!$B$15:$W$15, 0),FALSE)*$E166)</f>
        <v>0</v>
      </c>
      <c r="BZ166" s="1334">
        <f>IF(ISERROR(VLOOKUP(VLOOKUP($A166, 'E4 TB Allocation Details'!$A$18:$L$217, MATCH("A &amp; G ID", 'E4 TB Allocation Details'!$A$18:$L$18, 0),FALSE), 'E2 Allocators'!$B$15:$W$361, MATCH('O5 Details by Class &amp; Accounts'!BZ$18, 'E2 Allocators'!$B$15:$W$15, 0),FALSE)*$E166), 0, VLOOKUP(VLOOKUP($A166, 'E4 TB Allocation Details'!$A$18:$L$217, MATCH("A &amp; G ID", 'E4 TB Allocation Details'!$A$18:$L$18, 0),FALSE), 'E2 Allocators'!$B$15:$W$361, MATCH('O5 Details by Class &amp; Accounts'!BZ$18, 'E2 Allocators'!$B$15:$W$15, 0),FALSE)*$E166)</f>
        <v>0</v>
      </c>
      <c r="CA166" s="1334">
        <f>IF(ISERROR(VLOOKUP(VLOOKUP($A166, 'E4 TB Allocation Details'!$A$18:$L$217, MATCH("A &amp; G ID", 'E4 TB Allocation Details'!$A$18:$L$18, 0),FALSE), 'E2 Allocators'!$B$15:$W$361, MATCH('O5 Details by Class &amp; Accounts'!CA$18, 'E2 Allocators'!$B$15:$W$15, 0),FALSE)*$E166), 0, VLOOKUP(VLOOKUP($A166, 'E4 TB Allocation Details'!$A$18:$L$217, MATCH("A &amp; G ID", 'E4 TB Allocation Details'!$A$18:$L$18, 0),FALSE), 'E2 Allocators'!$B$15:$W$361, MATCH('O5 Details by Class &amp; Accounts'!CA$18, 'E2 Allocators'!$B$15:$W$15, 0),FALSE)*$E166)</f>
        <v>0</v>
      </c>
      <c r="CB166" s="1334">
        <f>IF(ISERROR(VLOOKUP(VLOOKUP($A166, 'E4 TB Allocation Details'!$A$18:$L$217, MATCH("A &amp; G ID", 'E4 TB Allocation Details'!$A$18:$L$18, 0),FALSE), 'E2 Allocators'!$B$15:$W$361, MATCH('O5 Details by Class &amp; Accounts'!CB$18, 'E2 Allocators'!$B$15:$W$15, 0),FALSE)*$E166), 0, VLOOKUP(VLOOKUP($A166, 'E4 TB Allocation Details'!$A$18:$L$217, MATCH("A &amp; G ID", 'E4 TB Allocation Details'!$A$18:$L$18, 0),FALSE), 'E2 Allocators'!$B$15:$W$361, MATCH('O5 Details by Class &amp; Accounts'!CB$18, 'E2 Allocators'!$B$15:$W$15, 0),FALSE)*$E166)</f>
        <v>0</v>
      </c>
      <c r="CC166" s="1334">
        <f>IF(ISERROR(VLOOKUP(VLOOKUP($A166, 'E4 TB Allocation Details'!$A$18:$L$217, MATCH("A &amp; G ID", 'E4 TB Allocation Details'!$A$18:$L$18, 0),FALSE), 'E2 Allocators'!$B$15:$W$361, MATCH('O5 Details by Class &amp; Accounts'!CC$18, 'E2 Allocators'!$B$15:$W$15, 0),FALSE)*$E166), 0, VLOOKUP(VLOOKUP($A166, 'E4 TB Allocation Details'!$A$18:$L$217, MATCH("A &amp; G ID", 'E4 TB Allocation Details'!$A$18:$L$18, 0),FALSE), 'E2 Allocators'!$B$15:$W$361, MATCH('O5 Details by Class &amp; Accounts'!CC$18, 'E2 Allocators'!$B$15:$W$15, 0),FALSE)*$E166)</f>
        <v>0</v>
      </c>
      <c r="CD166" s="1334">
        <f>IF(ISERROR(VLOOKUP(VLOOKUP($A166, 'E4 TB Allocation Details'!$A$18:$L$217, MATCH("A &amp; G ID", 'E4 TB Allocation Details'!$A$18:$L$18, 0),FALSE), 'E2 Allocators'!$B$15:$W$361, MATCH('O5 Details by Class &amp; Accounts'!CD$18, 'E2 Allocators'!$B$15:$W$15, 0),FALSE)*$E166), 0, VLOOKUP(VLOOKUP($A166, 'E4 TB Allocation Details'!$A$18:$L$217, MATCH("A &amp; G ID", 'E4 TB Allocation Details'!$A$18:$L$18, 0),FALSE), 'E2 Allocators'!$B$15:$W$361, MATCH('O5 Details by Class &amp; Accounts'!CD$18, 'E2 Allocators'!$B$15:$W$15, 0),FALSE)*$E166)</f>
        <v>0</v>
      </c>
      <c r="CE166" s="1334">
        <f>IF(ISERROR(VLOOKUP(VLOOKUP($A166, 'E4 TB Allocation Details'!$A$18:$L$217, MATCH("A &amp; G ID", 'E4 TB Allocation Details'!$A$18:$L$18, 0),FALSE), 'E2 Allocators'!$B$15:$W$361, MATCH('O5 Details by Class &amp; Accounts'!CE$18, 'E2 Allocators'!$B$15:$W$15, 0),FALSE)*$E166), 0, VLOOKUP(VLOOKUP($A166, 'E4 TB Allocation Details'!$A$18:$L$217, MATCH("A &amp; G ID", 'E4 TB Allocation Details'!$A$18:$L$18, 0),FALSE), 'E2 Allocators'!$B$15:$W$361, MATCH('O5 Details by Class &amp; Accounts'!CE$18, 'E2 Allocators'!$B$15:$W$15, 0),FALSE)*$E166)</f>
        <v>0</v>
      </c>
      <c r="CF166" s="1334">
        <f>IF(ISERROR(VLOOKUP(VLOOKUP($A166, 'E4 TB Allocation Details'!$A$18:$L$217, MATCH("A &amp; G ID", 'E4 TB Allocation Details'!$A$18:$L$18, 0),FALSE), 'E2 Allocators'!$B$15:$W$361, MATCH('O5 Details by Class &amp; Accounts'!CF$18, 'E2 Allocators'!$B$15:$W$15, 0),FALSE)*$E166), 0, VLOOKUP(VLOOKUP($A166, 'E4 TB Allocation Details'!$A$18:$L$217, MATCH("A &amp; G ID", 'E4 TB Allocation Details'!$A$18:$L$18, 0),FALSE), 'E2 Allocators'!$B$15:$W$361, MATCH('O5 Details by Class &amp; Accounts'!CF$18, 'E2 Allocators'!$B$15:$W$15, 0),FALSE)*$E166)</f>
        <v>0</v>
      </c>
      <c r="CG166" s="1334">
        <f>IF(ISERROR(VLOOKUP(VLOOKUP($A166, 'E4 TB Allocation Details'!$A$18:$L$217, MATCH("A &amp; G ID", 'E4 TB Allocation Details'!$A$18:$L$18, 0),FALSE), 'E2 Allocators'!$B$15:$W$361, MATCH('O5 Details by Class &amp; Accounts'!CG$18, 'E2 Allocators'!$B$15:$W$15, 0),FALSE)*$E166), 0, VLOOKUP(VLOOKUP($A166, 'E4 TB Allocation Details'!$A$18:$L$217, MATCH("A &amp; G ID", 'E4 TB Allocation Details'!$A$18:$L$18, 0),FALSE), 'E2 Allocators'!$B$15:$W$361, MATCH('O5 Details by Class &amp; Accounts'!CG$18, 'E2 Allocators'!$B$15:$W$15, 0),FALSE)*$E166)</f>
        <v>0</v>
      </c>
      <c r="CH166" s="1334">
        <f>IF(ISERROR(VLOOKUP(VLOOKUP($A166, 'E4 TB Allocation Details'!$A$18:$L$217, MATCH("A &amp; G ID", 'E4 TB Allocation Details'!$A$18:$L$18, 0),FALSE), 'E2 Allocators'!$B$15:$W$361, MATCH('O5 Details by Class &amp; Accounts'!CH$18, 'E2 Allocators'!$B$15:$W$15, 0),FALSE)*$E166), 0, VLOOKUP(VLOOKUP($A166, 'E4 TB Allocation Details'!$A$18:$L$217, MATCH("A &amp; G ID", 'E4 TB Allocation Details'!$A$18:$L$18, 0),FALSE), 'E2 Allocators'!$B$15:$W$361, MATCH('O5 Details by Class &amp; Accounts'!CH$18, 'E2 Allocators'!$B$15:$W$15, 0),FALSE)*$E166)</f>
        <v>0</v>
      </c>
      <c r="CI166" s="1334">
        <f>IF(ISERROR(VLOOKUP(VLOOKUP($A166, 'E4 TB Allocation Details'!$A$18:$L$217, MATCH("A &amp; G ID", 'E4 TB Allocation Details'!$A$18:$L$18, 0),FALSE), 'E2 Allocators'!$B$15:$W$361, MATCH('O5 Details by Class &amp; Accounts'!CI$18, 'E2 Allocators'!$B$15:$W$15, 0),FALSE)*$E166), 0, VLOOKUP(VLOOKUP($A166, 'E4 TB Allocation Details'!$A$18:$L$217, MATCH("A &amp; G ID", 'E4 TB Allocation Details'!$A$18:$L$18, 0),FALSE), 'E2 Allocators'!$B$15:$W$361, MATCH('O5 Details by Class &amp; Accounts'!CI$18, 'E2 Allocators'!$B$15:$W$15, 0),FALSE)*$E166)</f>
        <v>0</v>
      </c>
      <c r="CJ166" s="1334">
        <f>IF(ISERROR(VLOOKUP(VLOOKUP($A166, 'E4 TB Allocation Details'!$A$18:$L$217, MATCH("A &amp; G ID", 'E4 TB Allocation Details'!$A$18:$L$18, 0),FALSE), 'E2 Allocators'!$B$15:$W$361, MATCH('O5 Details by Class &amp; Accounts'!CJ$18, 'E2 Allocators'!$B$15:$W$15, 0),FALSE)*$E166), 0, VLOOKUP(VLOOKUP($A166, 'E4 TB Allocation Details'!$A$18:$L$217, MATCH("A &amp; G ID", 'E4 TB Allocation Details'!$A$18:$L$18, 0),FALSE), 'E2 Allocators'!$B$15:$W$361, MATCH('O5 Details by Class &amp; Accounts'!CJ$18, 'E2 Allocators'!$B$15:$W$15, 0),FALSE)*$E166)</f>
        <v>0</v>
      </c>
      <c r="CK166" s="1334">
        <f>IF(ISERROR(VLOOKUP(VLOOKUP($A166, 'E4 TB Allocation Details'!$A$18:$L$217, MATCH("A &amp; G ID", 'E4 TB Allocation Details'!$A$18:$L$18, 0),FALSE), 'E2 Allocators'!$B$15:$W$361, MATCH('O5 Details by Class &amp; Accounts'!CK$18, 'E2 Allocators'!$B$15:$W$15, 0),FALSE)*$E166), 0, VLOOKUP(VLOOKUP($A166, 'E4 TB Allocation Details'!$A$18:$L$217, MATCH("A &amp; G ID", 'E4 TB Allocation Details'!$A$18:$L$18, 0),FALSE), 'E2 Allocators'!$B$15:$W$361, MATCH('O5 Details by Class &amp; Accounts'!CK$18, 'E2 Allocators'!$B$15:$W$15, 0),FALSE)*$E166)</f>
        <v>0</v>
      </c>
      <c r="CL166" s="1334">
        <f>IF(ISERROR(VLOOKUP(VLOOKUP($A166, 'E4 TB Allocation Details'!$A$18:$L$217, MATCH("A &amp; G ID", 'E4 TB Allocation Details'!$A$18:$L$18, 0),FALSE), 'E2 Allocators'!$B$15:$W$361, MATCH('O5 Details by Class &amp; Accounts'!CL$18, 'E2 Allocators'!$B$15:$W$15, 0),FALSE)*$E166), 0, VLOOKUP(VLOOKUP($A166, 'E4 TB Allocation Details'!$A$18:$L$217, MATCH("A &amp; G ID", 'E4 TB Allocation Details'!$A$18:$L$18, 0),FALSE), 'E2 Allocators'!$B$15:$W$361, MATCH('O5 Details by Class &amp; Accounts'!CL$18, 'E2 Allocators'!$B$15:$W$15, 0),FALSE)*$E166)</f>
        <v>0</v>
      </c>
      <c r="CM166" s="1334">
        <f>IF(ISERROR(VLOOKUP(VLOOKUP($A166, 'E4 TB Allocation Details'!$A$18:$L$217, MATCH("A &amp; G ID", 'E4 TB Allocation Details'!$A$18:$L$18, 0),FALSE), 'E2 Allocators'!$B$15:$W$361, MATCH('O5 Details by Class &amp; Accounts'!CM$18, 'E2 Allocators'!$B$15:$W$15, 0),FALSE)*$E166), 0, VLOOKUP(VLOOKUP($A166, 'E4 TB Allocation Details'!$A$18:$L$217, MATCH("A &amp; G ID", 'E4 TB Allocation Details'!$A$18:$L$18, 0),FALSE), 'E2 Allocators'!$B$15:$W$361, MATCH('O5 Details by Class &amp; Accounts'!CM$18, 'E2 Allocators'!$B$15:$W$15, 0),FALSE)*$E166)</f>
        <v>0</v>
      </c>
      <c r="CN166" s="1334">
        <f t="shared" ref="CN166:CN193" si="49">SUM(BT166:CM166)</f>
        <v>0</v>
      </c>
      <c r="CO166" s="1670">
        <f t="shared" ref="CO166:CO217" si="50">+E166-AC166-AX166-BS166-CN166</f>
        <v>-2.9103830456733704E-11</v>
      </c>
      <c r="CQ166" s="1926" t="s">
        <v>1361</v>
      </c>
    </row>
    <row r="167" spans="1:95" s="64" customFormat="1" ht="12.75" x14ac:dyDescent="0.2">
      <c r="A167" s="1107">
        <v>5310</v>
      </c>
      <c r="B167" s="1108" t="s">
        <v>289</v>
      </c>
      <c r="C167" s="1667">
        <f>IF(ISERROR(VLOOKUP($A167,'I3 TB Data'!$A$20:$H$465,MATCH('O5 Details by Class &amp; Accounts'!$C$18, 'I3 TB Data'!$A$20:$H$20,0),0)), 0, VLOOKUP($A167,'I3 TB Data'!$A$20:$H$465,MATCH('O5 Details by Class &amp; Accounts'!$C$18,'I3 TB Data'!$A$20:$H$20,0),0))</f>
        <v>241109</v>
      </c>
      <c r="D167" s="1668"/>
      <c r="E167" s="1667">
        <f t="shared" si="44"/>
        <v>241109</v>
      </c>
      <c r="F167" s="1669">
        <f>IF(ISERROR(VLOOKUP($A167, 'E1 Categorization'!A33:E123, MATCH("Customer Component", 'E1 Categorization'!$A$33:$E$33,0), 0)), 0, IF(VLOOKUP($A167, 'E1 Categorization'!A33:E123, MATCH("Customer Component", 'E1 Categorization'!$A$33:$E$33,0), 0)=0, 'O5 Details by Class &amp; Accounts'!$E167, IF(AND(VLOOKUP($A167, 'E1 Categorization'!A33:E123, MATCH("Customer Component", 'E1 Categorization'!$A$33:$E$33,0), 0) &gt;0, VLOOKUP($A167, 'E1 Categorization'!A33:E123, MATCH("Customer Component", 'E1 Categorization'!$A$33:$E$33,0), 0)&lt;1), 'O5 Details by Class &amp; Accounts'!$E167*(1-VLOOKUP($A167, 'E1 Categorization'!A33:E123, MATCH("Customer Component", 'E1 Categorization'!$A$33:$E$33,0), 0)), 0)))</f>
        <v>0</v>
      </c>
      <c r="G167" s="1669">
        <f t="shared" si="45"/>
        <v>241109</v>
      </c>
      <c r="H167" s="1334">
        <f t="shared" si="46"/>
        <v>241109</v>
      </c>
      <c r="I167" s="1334">
        <f>IF(ISERROR(VLOOKUP(VLOOKUP($A167, 'E4 TB Allocation Details'!$A$18:$L$217, MATCH("Demand ID", 'E4 TB Allocation Details'!$A$18:$L$18, 0),FALSE), 'E2 Allocators'!$B$15:$W$361, MATCH('O5 Details by Class &amp; Accounts'!I$18, 'E2 Allocators'!$B$15:$W$15, 0),FALSE)*$F167), 0, VLOOKUP(VLOOKUP($A167, 'E4 TB Allocation Details'!$A$18:$L$217, MATCH("Demand ID", 'E4 TB Allocation Details'!$A$18:$L$18, 0),FALSE), 'E2 Allocators'!$B$15:$W$361, MATCH('O5 Details by Class &amp; Accounts'!I$18, 'E2 Allocators'!$B$15:$W$15, 0),FALSE)*$F167)</f>
        <v>0</v>
      </c>
      <c r="J167" s="1334">
        <f>IF(ISERROR(VLOOKUP(VLOOKUP($A167, 'E4 TB Allocation Details'!$A$18:$L$217, MATCH("Demand ID", 'E4 TB Allocation Details'!$A$18:$L$18, 0),FALSE), 'E2 Allocators'!$B$15:$W$361, MATCH('O5 Details by Class &amp; Accounts'!J$18, 'E2 Allocators'!$B$15:$W$15, 0),FALSE)*$F167), 0, VLOOKUP(VLOOKUP($A167, 'E4 TB Allocation Details'!$A$18:$L$217, MATCH("Demand ID", 'E4 TB Allocation Details'!$A$18:$L$18, 0),FALSE), 'E2 Allocators'!$B$15:$W$361, MATCH('O5 Details by Class &amp; Accounts'!J$18, 'E2 Allocators'!$B$15:$W$15, 0),FALSE)*$F167)</f>
        <v>0</v>
      </c>
      <c r="K167" s="1334">
        <f>IF(ISERROR(VLOOKUP(VLOOKUP($A167, 'E4 TB Allocation Details'!$A$18:$L$217, MATCH("Demand ID", 'E4 TB Allocation Details'!$A$18:$L$18, 0),FALSE), 'E2 Allocators'!$B$15:$W$361, MATCH('O5 Details by Class &amp; Accounts'!K$18, 'E2 Allocators'!$B$15:$W$15, 0),FALSE)*$F167), 0, VLOOKUP(VLOOKUP($A167, 'E4 TB Allocation Details'!$A$18:$L$217, MATCH("Demand ID", 'E4 TB Allocation Details'!$A$18:$L$18, 0),FALSE), 'E2 Allocators'!$B$15:$W$361, MATCH('O5 Details by Class &amp; Accounts'!K$18, 'E2 Allocators'!$B$15:$W$15, 0),FALSE)*$F167)</f>
        <v>0</v>
      </c>
      <c r="L167" s="1334">
        <f>IF(ISERROR(VLOOKUP(VLOOKUP($A167, 'E4 TB Allocation Details'!$A$18:$L$217, MATCH("Demand ID", 'E4 TB Allocation Details'!$A$18:$L$18, 0),FALSE), 'E2 Allocators'!$B$15:$W$361, MATCH('O5 Details by Class &amp; Accounts'!L$18, 'E2 Allocators'!$B$15:$W$15, 0),FALSE)*$F167), 0, VLOOKUP(VLOOKUP($A167, 'E4 TB Allocation Details'!$A$18:$L$217, MATCH("Demand ID", 'E4 TB Allocation Details'!$A$18:$L$18, 0),FALSE), 'E2 Allocators'!$B$15:$W$361, MATCH('O5 Details by Class &amp; Accounts'!L$18, 'E2 Allocators'!$B$15:$W$15, 0),FALSE)*$F167)</f>
        <v>0</v>
      </c>
      <c r="M167" s="1334">
        <f>IF(ISERROR(VLOOKUP(VLOOKUP($A167, 'E4 TB Allocation Details'!$A$18:$L$217, MATCH("Demand ID", 'E4 TB Allocation Details'!$A$18:$L$18, 0),FALSE), 'E2 Allocators'!$B$15:$W$361, MATCH('O5 Details by Class &amp; Accounts'!M$18, 'E2 Allocators'!$B$15:$W$15, 0),FALSE)*$F167), 0, VLOOKUP(VLOOKUP($A167, 'E4 TB Allocation Details'!$A$18:$L$217, MATCH("Demand ID", 'E4 TB Allocation Details'!$A$18:$L$18, 0),FALSE), 'E2 Allocators'!$B$15:$W$361, MATCH('O5 Details by Class &amp; Accounts'!M$18, 'E2 Allocators'!$B$15:$W$15, 0),FALSE)*$F167)</f>
        <v>0</v>
      </c>
      <c r="N167" s="1334">
        <f>IF(ISERROR(VLOOKUP(VLOOKUP($A167, 'E4 TB Allocation Details'!$A$18:$L$217, MATCH("Demand ID", 'E4 TB Allocation Details'!$A$18:$L$18, 0),FALSE), 'E2 Allocators'!$B$15:$W$361, MATCH('O5 Details by Class &amp; Accounts'!N$18, 'E2 Allocators'!$B$15:$W$15, 0),FALSE)*$F167), 0, VLOOKUP(VLOOKUP($A167, 'E4 TB Allocation Details'!$A$18:$L$217, MATCH("Demand ID", 'E4 TB Allocation Details'!$A$18:$L$18, 0),FALSE), 'E2 Allocators'!$B$15:$W$361, MATCH('O5 Details by Class &amp; Accounts'!N$18, 'E2 Allocators'!$B$15:$W$15, 0),FALSE)*$F167)</f>
        <v>0</v>
      </c>
      <c r="O167" s="1334">
        <f>IF(ISERROR(VLOOKUP(VLOOKUP($A167, 'E4 TB Allocation Details'!$A$18:$L$217, MATCH("Demand ID", 'E4 TB Allocation Details'!$A$18:$L$18, 0),FALSE), 'E2 Allocators'!$B$15:$W$361, MATCH('O5 Details by Class &amp; Accounts'!O$18, 'E2 Allocators'!$B$15:$W$15, 0),FALSE)*$F167), 0, VLOOKUP(VLOOKUP($A167, 'E4 TB Allocation Details'!$A$18:$L$217, MATCH("Demand ID", 'E4 TB Allocation Details'!$A$18:$L$18, 0),FALSE), 'E2 Allocators'!$B$15:$W$361, MATCH('O5 Details by Class &amp; Accounts'!O$18, 'E2 Allocators'!$B$15:$W$15, 0),FALSE)*$F167)</f>
        <v>0</v>
      </c>
      <c r="P167" s="1334">
        <f>IF(ISERROR(VLOOKUP(VLOOKUP($A167, 'E4 TB Allocation Details'!$A$18:$L$217, MATCH("Demand ID", 'E4 TB Allocation Details'!$A$18:$L$18, 0),FALSE), 'E2 Allocators'!$B$15:$W$361, MATCH('O5 Details by Class &amp; Accounts'!P$18, 'E2 Allocators'!$B$15:$W$15, 0),FALSE)*$F167), 0, VLOOKUP(VLOOKUP($A167, 'E4 TB Allocation Details'!$A$18:$L$217, MATCH("Demand ID", 'E4 TB Allocation Details'!$A$18:$L$18, 0),FALSE), 'E2 Allocators'!$B$15:$W$361, MATCH('O5 Details by Class &amp; Accounts'!P$18, 'E2 Allocators'!$B$15:$W$15, 0),FALSE)*$F167)</f>
        <v>0</v>
      </c>
      <c r="Q167" s="1334">
        <f>IF(ISERROR(VLOOKUP(VLOOKUP($A167, 'E4 TB Allocation Details'!$A$18:$L$217, MATCH("Demand ID", 'E4 TB Allocation Details'!$A$18:$L$18, 0),FALSE), 'E2 Allocators'!$B$15:$W$361, MATCH('O5 Details by Class &amp; Accounts'!Q$18, 'E2 Allocators'!$B$15:$W$15, 0),FALSE)*$F167), 0, VLOOKUP(VLOOKUP($A167, 'E4 TB Allocation Details'!$A$18:$L$217, MATCH("Demand ID", 'E4 TB Allocation Details'!$A$18:$L$18, 0),FALSE), 'E2 Allocators'!$B$15:$W$361, MATCH('O5 Details by Class &amp; Accounts'!Q$18, 'E2 Allocators'!$B$15:$W$15, 0),FALSE)*$F167)</f>
        <v>0</v>
      </c>
      <c r="R167" s="1334">
        <f>IF(ISERROR(VLOOKUP(VLOOKUP($A167, 'E4 TB Allocation Details'!$A$18:$L$217, MATCH("Demand ID", 'E4 TB Allocation Details'!$A$18:$L$18, 0),FALSE), 'E2 Allocators'!$B$15:$W$361, MATCH('O5 Details by Class &amp; Accounts'!R$18, 'E2 Allocators'!$B$15:$W$15, 0),FALSE)*$F167), 0, VLOOKUP(VLOOKUP($A167, 'E4 TB Allocation Details'!$A$18:$L$217, MATCH("Demand ID", 'E4 TB Allocation Details'!$A$18:$L$18, 0),FALSE), 'E2 Allocators'!$B$15:$W$361, MATCH('O5 Details by Class &amp; Accounts'!R$18, 'E2 Allocators'!$B$15:$W$15, 0),FALSE)*$F167)</f>
        <v>0</v>
      </c>
      <c r="S167" s="1334">
        <f>IF(ISERROR(VLOOKUP(VLOOKUP($A167, 'E4 TB Allocation Details'!$A$18:$L$217, MATCH("Demand ID", 'E4 TB Allocation Details'!$A$18:$L$18, 0),FALSE), 'E2 Allocators'!$B$15:$W$361, MATCH('O5 Details by Class &amp; Accounts'!S$18, 'E2 Allocators'!$B$15:$W$15, 0),FALSE)*$F167), 0, VLOOKUP(VLOOKUP($A167, 'E4 TB Allocation Details'!$A$18:$L$217, MATCH("Demand ID", 'E4 TB Allocation Details'!$A$18:$L$18, 0),FALSE), 'E2 Allocators'!$B$15:$W$361, MATCH('O5 Details by Class &amp; Accounts'!S$18, 'E2 Allocators'!$B$15:$W$15, 0),FALSE)*$F167)</f>
        <v>0</v>
      </c>
      <c r="T167" s="1334">
        <f>IF(ISERROR(VLOOKUP(VLOOKUP($A167, 'E4 TB Allocation Details'!$A$18:$L$217, MATCH("Demand ID", 'E4 TB Allocation Details'!$A$18:$L$18, 0),FALSE), 'E2 Allocators'!$B$15:$W$361, MATCH('O5 Details by Class &amp; Accounts'!T$18, 'E2 Allocators'!$B$15:$W$15, 0),FALSE)*$F167), 0, VLOOKUP(VLOOKUP($A167, 'E4 TB Allocation Details'!$A$18:$L$217, MATCH("Demand ID", 'E4 TB Allocation Details'!$A$18:$L$18, 0),FALSE), 'E2 Allocators'!$B$15:$W$361, MATCH('O5 Details by Class &amp; Accounts'!T$18, 'E2 Allocators'!$B$15:$W$15, 0),FALSE)*$F167)</f>
        <v>0</v>
      </c>
      <c r="U167" s="1334">
        <f>IF(ISERROR(VLOOKUP(VLOOKUP($A167, 'E4 TB Allocation Details'!$A$18:$L$217, MATCH("Demand ID", 'E4 TB Allocation Details'!$A$18:$L$18, 0),FALSE), 'E2 Allocators'!$B$15:$W$361, MATCH('O5 Details by Class &amp; Accounts'!U$18, 'E2 Allocators'!$B$15:$W$15, 0),FALSE)*$F167), 0, VLOOKUP(VLOOKUP($A167, 'E4 TB Allocation Details'!$A$18:$L$217, MATCH("Demand ID", 'E4 TB Allocation Details'!$A$18:$L$18, 0),FALSE), 'E2 Allocators'!$B$15:$W$361, MATCH('O5 Details by Class &amp; Accounts'!U$18, 'E2 Allocators'!$B$15:$W$15, 0),FALSE)*$F167)</f>
        <v>0</v>
      </c>
      <c r="V167" s="1334">
        <f>IF(ISERROR(VLOOKUP(VLOOKUP($A167, 'E4 TB Allocation Details'!$A$18:$L$217, MATCH("Demand ID", 'E4 TB Allocation Details'!$A$18:$L$18, 0),FALSE), 'E2 Allocators'!$B$15:$W$361, MATCH('O5 Details by Class &amp; Accounts'!V$18, 'E2 Allocators'!$B$15:$W$15, 0),FALSE)*$F167), 0, VLOOKUP(VLOOKUP($A167, 'E4 TB Allocation Details'!$A$18:$L$217, MATCH("Demand ID", 'E4 TB Allocation Details'!$A$18:$L$18, 0),FALSE), 'E2 Allocators'!$B$15:$W$361, MATCH('O5 Details by Class &amp; Accounts'!V$18, 'E2 Allocators'!$B$15:$W$15, 0),FALSE)*$F167)</f>
        <v>0</v>
      </c>
      <c r="W167" s="1334">
        <f>IF(ISERROR(VLOOKUP(VLOOKUP($A167, 'E4 TB Allocation Details'!$A$18:$L$217, MATCH("Demand ID", 'E4 TB Allocation Details'!$A$18:$L$18, 0),FALSE), 'E2 Allocators'!$B$15:$W$361, MATCH('O5 Details by Class &amp; Accounts'!W$18, 'E2 Allocators'!$B$15:$W$15, 0),FALSE)*$F167), 0, VLOOKUP(VLOOKUP($A167, 'E4 TB Allocation Details'!$A$18:$L$217, MATCH("Demand ID", 'E4 TB Allocation Details'!$A$18:$L$18, 0),FALSE), 'E2 Allocators'!$B$15:$W$361, MATCH('O5 Details by Class &amp; Accounts'!W$18, 'E2 Allocators'!$B$15:$W$15, 0),FALSE)*$F167)</f>
        <v>0</v>
      </c>
      <c r="X167" s="1334">
        <f>IF(ISERROR(VLOOKUP(VLOOKUP($A167, 'E4 TB Allocation Details'!$A$18:$L$217, MATCH("Demand ID", 'E4 TB Allocation Details'!$A$18:$L$18, 0),FALSE), 'E2 Allocators'!$B$15:$W$361, MATCH('O5 Details by Class &amp; Accounts'!X$18, 'E2 Allocators'!$B$15:$W$15, 0),FALSE)*$F167), 0, VLOOKUP(VLOOKUP($A167, 'E4 TB Allocation Details'!$A$18:$L$217, MATCH("Demand ID", 'E4 TB Allocation Details'!$A$18:$L$18, 0),FALSE), 'E2 Allocators'!$B$15:$W$361, MATCH('O5 Details by Class &amp; Accounts'!X$18, 'E2 Allocators'!$B$15:$W$15, 0),FALSE)*$F167)</f>
        <v>0</v>
      </c>
      <c r="Y167" s="1334">
        <f>IF(ISERROR(VLOOKUP(VLOOKUP($A167, 'E4 TB Allocation Details'!$A$18:$L$217, MATCH("Demand ID", 'E4 TB Allocation Details'!$A$18:$L$18, 0),FALSE), 'E2 Allocators'!$B$15:$W$361, MATCH('O5 Details by Class &amp; Accounts'!Y$18, 'E2 Allocators'!$B$15:$W$15, 0),FALSE)*$F167), 0, VLOOKUP(VLOOKUP($A167, 'E4 TB Allocation Details'!$A$18:$L$217, MATCH("Demand ID", 'E4 TB Allocation Details'!$A$18:$L$18, 0),FALSE), 'E2 Allocators'!$B$15:$W$361, MATCH('O5 Details by Class &amp; Accounts'!Y$18, 'E2 Allocators'!$B$15:$W$15, 0),FALSE)*$F167)</f>
        <v>0</v>
      </c>
      <c r="Z167" s="1334">
        <f>IF(ISERROR(VLOOKUP(VLOOKUP($A167, 'E4 TB Allocation Details'!$A$18:$L$217, MATCH("Demand ID", 'E4 TB Allocation Details'!$A$18:$L$18, 0),FALSE), 'E2 Allocators'!$B$15:$W$361, MATCH('O5 Details by Class &amp; Accounts'!Z$18, 'E2 Allocators'!$B$15:$W$15, 0),FALSE)*$F167), 0, VLOOKUP(VLOOKUP($A167, 'E4 TB Allocation Details'!$A$18:$L$217, MATCH("Demand ID", 'E4 TB Allocation Details'!$A$18:$L$18, 0),FALSE), 'E2 Allocators'!$B$15:$W$361, MATCH('O5 Details by Class &amp; Accounts'!Z$18, 'E2 Allocators'!$B$15:$W$15, 0),FALSE)*$F167)</f>
        <v>0</v>
      </c>
      <c r="AA167" s="1334">
        <f>IF(ISERROR(VLOOKUP(VLOOKUP($A167, 'E4 TB Allocation Details'!$A$18:$L$217, MATCH("Demand ID", 'E4 TB Allocation Details'!$A$18:$L$18, 0),FALSE), 'E2 Allocators'!$B$15:$W$361, MATCH('O5 Details by Class &amp; Accounts'!AA$18, 'E2 Allocators'!$B$15:$W$15, 0),FALSE)*$F167), 0, VLOOKUP(VLOOKUP($A167, 'E4 TB Allocation Details'!$A$18:$L$217, MATCH("Demand ID", 'E4 TB Allocation Details'!$A$18:$L$18, 0),FALSE), 'E2 Allocators'!$B$15:$W$361, MATCH('O5 Details by Class &amp; Accounts'!AA$18, 'E2 Allocators'!$B$15:$W$15, 0),FALSE)*$F167)</f>
        <v>0</v>
      </c>
      <c r="AB167" s="1334">
        <f>IF(ISERROR(VLOOKUP(VLOOKUP($A167, 'E4 TB Allocation Details'!$A$18:$L$217, MATCH("Demand ID", 'E4 TB Allocation Details'!$A$18:$L$18, 0),FALSE), 'E2 Allocators'!$B$15:$W$361, MATCH('O5 Details by Class &amp; Accounts'!AB$18, 'E2 Allocators'!$B$15:$W$15, 0),FALSE)*$F167), 0, VLOOKUP(VLOOKUP($A167, 'E4 TB Allocation Details'!$A$18:$L$217, MATCH("Demand ID", 'E4 TB Allocation Details'!$A$18:$L$18, 0),FALSE), 'E2 Allocators'!$B$15:$W$361, MATCH('O5 Details by Class &amp; Accounts'!AB$18, 'E2 Allocators'!$B$15:$W$15, 0),FALSE)*$F167)</f>
        <v>0</v>
      </c>
      <c r="AC167" s="1334">
        <f t="shared" si="47"/>
        <v>0</v>
      </c>
      <c r="AD167" s="1334">
        <f>IF(ISERROR(VLOOKUP(VLOOKUP($A167, 'E4 TB Allocation Details'!$A$18:$L$217, MATCH("Customer ID", 'E4 TB Allocation Details'!$A$18:$L$18, 0),FALSE), 'E2 Allocators'!$B$15:$W$361, MATCH('O5 Details by Class &amp; Accounts'!AD$18, 'E2 Allocators'!$B$15:$W$15, 0),FALSE)*$G167), 0, VLOOKUP(VLOOKUP($A167, 'E4 TB Allocation Details'!$A$18:$L$217, MATCH("Customer ID", 'E4 TB Allocation Details'!$A$18:$L$18, 0),FALSE), 'E2 Allocators'!$B$15:$W$361, MATCH('O5 Details by Class &amp; Accounts'!AD$18, 'E2 Allocators'!$B$15:$W$15, 0),FALSE)*$G167)</f>
        <v>207171.60544618018</v>
      </c>
      <c r="AE167" s="1334">
        <f>IF(ISERROR(VLOOKUP(VLOOKUP($A167, 'E4 TB Allocation Details'!$A$18:$L$217, MATCH("Customer ID", 'E4 TB Allocation Details'!$A$18:$L$18, 0),FALSE), 'E2 Allocators'!$B$15:$W$361, MATCH('O5 Details by Class &amp; Accounts'!AE$18, 'E2 Allocators'!$B$15:$W$15, 0),FALSE)*$G167), 0, VLOOKUP(VLOOKUP($A167, 'E4 TB Allocation Details'!$A$18:$L$217, MATCH("Customer ID", 'E4 TB Allocation Details'!$A$18:$L$18, 0),FALSE), 'E2 Allocators'!$B$15:$W$361, MATCH('O5 Details by Class &amp; Accounts'!AE$18, 'E2 Allocators'!$B$15:$W$15, 0),FALSE)*$G167)</f>
        <v>16407.588701048575</v>
      </c>
      <c r="AF167" s="1334">
        <f>IF(ISERROR(VLOOKUP(VLOOKUP($A167, 'E4 TB Allocation Details'!$A$18:$L$217, MATCH("Customer ID", 'E4 TB Allocation Details'!$A$18:$L$18, 0),FALSE), 'E2 Allocators'!$B$15:$W$361, MATCH('O5 Details by Class &amp; Accounts'!AF$18, 'E2 Allocators'!$B$15:$W$15, 0),FALSE)*$G167), 0, VLOOKUP(VLOOKUP($A167, 'E4 TB Allocation Details'!$A$18:$L$217, MATCH("Customer ID", 'E4 TB Allocation Details'!$A$18:$L$18, 0),FALSE), 'E2 Allocators'!$B$15:$W$361, MATCH('O5 Details by Class &amp; Accounts'!AF$18, 'E2 Allocators'!$B$15:$W$15, 0),FALSE)*$G167)</f>
        <v>16949.348705328481</v>
      </c>
      <c r="AG167" s="1334">
        <f>IF(ISERROR(VLOOKUP(VLOOKUP($A167, 'E4 TB Allocation Details'!$A$18:$L$217, MATCH("Customer ID", 'E4 TB Allocation Details'!$A$18:$L$18, 0),FALSE), 'E2 Allocators'!$B$15:$W$361, MATCH('O5 Details by Class &amp; Accounts'!AG$18, 'E2 Allocators'!$B$15:$W$15, 0),FALSE)*$G167), 0, VLOOKUP(VLOOKUP($A167, 'E4 TB Allocation Details'!$A$18:$L$217, MATCH("Customer ID", 'E4 TB Allocation Details'!$A$18:$L$18, 0),FALSE), 'E2 Allocators'!$B$15:$W$361, MATCH('O5 Details by Class &amp; Accounts'!AG$18, 'E2 Allocators'!$B$15:$W$15, 0),FALSE)*$G167)</f>
        <v>0</v>
      </c>
      <c r="AH167" s="1334">
        <f>IF(ISERROR(VLOOKUP(VLOOKUP($A167, 'E4 TB Allocation Details'!$A$18:$L$217, MATCH("Customer ID", 'E4 TB Allocation Details'!$A$18:$L$18, 0),FALSE), 'E2 Allocators'!$B$15:$W$361, MATCH('O5 Details by Class &amp; Accounts'!AH$18, 'E2 Allocators'!$B$15:$W$15, 0),FALSE)*$G167), 0, VLOOKUP(VLOOKUP($A167, 'E4 TB Allocation Details'!$A$18:$L$217, MATCH("Customer ID", 'E4 TB Allocation Details'!$A$18:$L$18, 0),FALSE), 'E2 Allocators'!$B$15:$W$361, MATCH('O5 Details by Class &amp; Accounts'!AH$18, 'E2 Allocators'!$B$15:$W$15, 0),FALSE)*$G167)</f>
        <v>464.36571795420502</v>
      </c>
      <c r="AI167" s="1334">
        <f>IF(ISERROR(VLOOKUP(VLOOKUP($A167, 'E4 TB Allocation Details'!$A$18:$L$217, MATCH("Customer ID", 'E4 TB Allocation Details'!$A$18:$L$18, 0),FALSE), 'E2 Allocators'!$B$15:$W$361, MATCH('O5 Details by Class &amp; Accounts'!AI$18, 'E2 Allocators'!$B$15:$W$15, 0),FALSE)*$G167), 0, VLOOKUP(VLOOKUP($A167, 'E4 TB Allocation Details'!$A$18:$L$217, MATCH("Customer ID", 'E4 TB Allocation Details'!$A$18:$L$18, 0),FALSE), 'E2 Allocators'!$B$15:$W$361, MATCH('O5 Details by Class &amp; Accounts'!AI$18, 'E2 Allocators'!$B$15:$W$15, 0),FALSE)*$G167)</f>
        <v>116.09142948855126</v>
      </c>
      <c r="AJ167" s="1334">
        <f>IF(ISERROR(VLOOKUP(VLOOKUP($A167, 'E4 TB Allocation Details'!$A$18:$L$217, MATCH("Customer ID", 'E4 TB Allocation Details'!$A$18:$L$18, 0),FALSE), 'E2 Allocators'!$B$15:$W$361, MATCH('O5 Details by Class &amp; Accounts'!AJ$18, 'E2 Allocators'!$B$15:$W$15, 0),FALSE)*$G167), 0, VLOOKUP(VLOOKUP($A167, 'E4 TB Allocation Details'!$A$18:$L$217, MATCH("Customer ID", 'E4 TB Allocation Details'!$A$18:$L$18, 0),FALSE), 'E2 Allocators'!$B$15:$W$361, MATCH('O5 Details by Class &amp; Accounts'!AJ$18, 'E2 Allocators'!$B$15:$W$15, 0),FALSE)*$G167)</f>
        <v>0</v>
      </c>
      <c r="AK167" s="1334">
        <f>IF(ISERROR(VLOOKUP(VLOOKUP($A167, 'E4 TB Allocation Details'!$A$18:$L$217, MATCH("Customer ID", 'E4 TB Allocation Details'!$A$18:$L$18, 0),FALSE), 'E2 Allocators'!$B$15:$W$361, MATCH('O5 Details by Class &amp; Accounts'!AK$18, 'E2 Allocators'!$B$15:$W$15, 0),FALSE)*$G167), 0, VLOOKUP(VLOOKUP($A167, 'E4 TB Allocation Details'!$A$18:$L$217, MATCH("Customer ID", 'E4 TB Allocation Details'!$A$18:$L$18, 0),FALSE), 'E2 Allocators'!$B$15:$W$361, MATCH('O5 Details by Class &amp; Accounts'!AK$18, 'E2 Allocators'!$B$15:$W$15, 0),FALSE)*$G167)</f>
        <v>0</v>
      </c>
      <c r="AL167" s="1334">
        <f>IF(ISERROR(VLOOKUP(VLOOKUP($A167, 'E4 TB Allocation Details'!$A$18:$L$217, MATCH("Customer ID", 'E4 TB Allocation Details'!$A$18:$L$18, 0),FALSE), 'E2 Allocators'!$B$15:$W$361, MATCH('O5 Details by Class &amp; Accounts'!AL$18, 'E2 Allocators'!$B$15:$W$15, 0),FALSE)*$G167), 0, VLOOKUP(VLOOKUP($A167, 'E4 TB Allocation Details'!$A$18:$L$217, MATCH("Customer ID", 'E4 TB Allocation Details'!$A$18:$L$18, 0),FALSE), 'E2 Allocators'!$B$15:$W$361, MATCH('O5 Details by Class &amp; Accounts'!AL$18, 'E2 Allocators'!$B$15:$W$15, 0),FALSE)*$G167)</f>
        <v>0</v>
      </c>
      <c r="AM167" s="1334">
        <f>IF(ISERROR(VLOOKUP(VLOOKUP($A167, 'E4 TB Allocation Details'!$A$18:$L$217, MATCH("Customer ID", 'E4 TB Allocation Details'!$A$18:$L$18, 0),FALSE), 'E2 Allocators'!$B$15:$W$361, MATCH('O5 Details by Class &amp; Accounts'!AM$18, 'E2 Allocators'!$B$15:$W$15, 0),FALSE)*$G167), 0, VLOOKUP(VLOOKUP($A167, 'E4 TB Allocation Details'!$A$18:$L$217, MATCH("Customer ID", 'E4 TB Allocation Details'!$A$18:$L$18, 0),FALSE), 'E2 Allocators'!$B$15:$W$361, MATCH('O5 Details by Class &amp; Accounts'!AM$18, 'E2 Allocators'!$B$15:$W$15, 0),FALSE)*$G167)</f>
        <v>0</v>
      </c>
      <c r="AN167" s="1334">
        <f>IF(ISERROR(VLOOKUP(VLOOKUP($A167, 'E4 TB Allocation Details'!$A$18:$L$217, MATCH("Customer ID", 'E4 TB Allocation Details'!$A$18:$L$18, 0),FALSE), 'E2 Allocators'!$B$15:$W$361, MATCH('O5 Details by Class &amp; Accounts'!AN$18, 'E2 Allocators'!$B$15:$W$15, 0),FALSE)*$G167), 0, VLOOKUP(VLOOKUP($A167, 'E4 TB Allocation Details'!$A$18:$L$217, MATCH("Customer ID", 'E4 TB Allocation Details'!$A$18:$L$18, 0),FALSE), 'E2 Allocators'!$B$15:$W$361, MATCH('O5 Details by Class &amp; Accounts'!AN$18, 'E2 Allocators'!$B$15:$W$15, 0),FALSE)*$G167)</f>
        <v>0</v>
      </c>
      <c r="AO167" s="1334">
        <f>IF(ISERROR(VLOOKUP(VLOOKUP($A167, 'E4 TB Allocation Details'!$A$18:$L$217, MATCH("Customer ID", 'E4 TB Allocation Details'!$A$18:$L$18, 0),FALSE), 'E2 Allocators'!$B$15:$W$361, MATCH('O5 Details by Class &amp; Accounts'!AO$18, 'E2 Allocators'!$B$15:$W$15, 0),FALSE)*$G167), 0, VLOOKUP(VLOOKUP($A167, 'E4 TB Allocation Details'!$A$18:$L$217, MATCH("Customer ID", 'E4 TB Allocation Details'!$A$18:$L$18, 0),FALSE), 'E2 Allocators'!$B$15:$W$361, MATCH('O5 Details by Class &amp; Accounts'!AO$18, 'E2 Allocators'!$B$15:$W$15, 0),FALSE)*$G167)</f>
        <v>0</v>
      </c>
      <c r="AP167" s="1334">
        <f>IF(ISERROR(VLOOKUP(VLOOKUP($A167, 'E4 TB Allocation Details'!$A$18:$L$217, MATCH("Customer ID", 'E4 TB Allocation Details'!$A$18:$L$18, 0),FALSE), 'E2 Allocators'!$B$15:$W$361, MATCH('O5 Details by Class &amp; Accounts'!AP$18, 'E2 Allocators'!$B$15:$W$15, 0),FALSE)*$G167), 0, VLOOKUP(VLOOKUP($A167, 'E4 TB Allocation Details'!$A$18:$L$217, MATCH("Customer ID", 'E4 TB Allocation Details'!$A$18:$L$18, 0),FALSE), 'E2 Allocators'!$B$15:$W$361, MATCH('O5 Details by Class &amp; Accounts'!AP$18, 'E2 Allocators'!$B$15:$W$15, 0),FALSE)*$G167)</f>
        <v>0</v>
      </c>
      <c r="AQ167" s="1334">
        <f>IF(ISERROR(VLOOKUP(VLOOKUP($A167, 'E4 TB Allocation Details'!$A$18:$L$217, MATCH("Customer ID", 'E4 TB Allocation Details'!$A$18:$L$18, 0),FALSE), 'E2 Allocators'!$B$15:$W$361, MATCH('O5 Details by Class &amp; Accounts'!AQ$18, 'E2 Allocators'!$B$15:$W$15, 0),FALSE)*$G167), 0, VLOOKUP(VLOOKUP($A167, 'E4 TB Allocation Details'!$A$18:$L$217, MATCH("Customer ID", 'E4 TB Allocation Details'!$A$18:$L$18, 0),FALSE), 'E2 Allocators'!$B$15:$W$361, MATCH('O5 Details by Class &amp; Accounts'!AQ$18, 'E2 Allocators'!$B$15:$W$15, 0),FALSE)*$G167)</f>
        <v>0</v>
      </c>
      <c r="AR167" s="1334">
        <f>IF(ISERROR(VLOOKUP(VLOOKUP($A167, 'E4 TB Allocation Details'!$A$18:$L$217, MATCH("Customer ID", 'E4 TB Allocation Details'!$A$18:$L$18, 0),FALSE), 'E2 Allocators'!$B$15:$W$361, MATCH('O5 Details by Class &amp; Accounts'!AR$18, 'E2 Allocators'!$B$15:$W$15, 0),FALSE)*$G167), 0, VLOOKUP(VLOOKUP($A167, 'E4 TB Allocation Details'!$A$18:$L$217, MATCH("Customer ID", 'E4 TB Allocation Details'!$A$18:$L$18, 0),FALSE), 'E2 Allocators'!$B$15:$W$361, MATCH('O5 Details by Class &amp; Accounts'!AR$18, 'E2 Allocators'!$B$15:$W$15, 0),FALSE)*$G167)</f>
        <v>0</v>
      </c>
      <c r="AS167" s="1334">
        <f>IF(ISERROR(VLOOKUP(VLOOKUP($A167, 'E4 TB Allocation Details'!$A$18:$L$217, MATCH("Customer ID", 'E4 TB Allocation Details'!$A$18:$L$18, 0),FALSE), 'E2 Allocators'!$B$15:$W$361, MATCH('O5 Details by Class &amp; Accounts'!AS$18, 'E2 Allocators'!$B$15:$W$15, 0),FALSE)*$G167), 0, VLOOKUP(VLOOKUP($A167, 'E4 TB Allocation Details'!$A$18:$L$217, MATCH("Customer ID", 'E4 TB Allocation Details'!$A$18:$L$18, 0),FALSE), 'E2 Allocators'!$B$15:$W$361, MATCH('O5 Details by Class &amp; Accounts'!AS$18, 'E2 Allocators'!$B$15:$W$15, 0),FALSE)*$G167)</f>
        <v>0</v>
      </c>
      <c r="AT167" s="1334">
        <f>IF(ISERROR(VLOOKUP(VLOOKUP($A167, 'E4 TB Allocation Details'!$A$18:$L$217, MATCH("Customer ID", 'E4 TB Allocation Details'!$A$18:$L$18, 0),FALSE), 'E2 Allocators'!$B$15:$W$361, MATCH('O5 Details by Class &amp; Accounts'!AT$18, 'E2 Allocators'!$B$15:$W$15, 0),FALSE)*$G167), 0, VLOOKUP(VLOOKUP($A167, 'E4 TB Allocation Details'!$A$18:$L$217, MATCH("Customer ID", 'E4 TB Allocation Details'!$A$18:$L$18, 0),FALSE), 'E2 Allocators'!$B$15:$W$361, MATCH('O5 Details by Class &amp; Accounts'!AT$18, 'E2 Allocators'!$B$15:$W$15, 0),FALSE)*$G167)</f>
        <v>0</v>
      </c>
      <c r="AU167" s="1334">
        <f>IF(ISERROR(VLOOKUP(VLOOKUP($A167, 'E4 TB Allocation Details'!$A$18:$L$217, MATCH("Customer ID", 'E4 TB Allocation Details'!$A$18:$L$18, 0),FALSE), 'E2 Allocators'!$B$15:$W$361, MATCH('O5 Details by Class &amp; Accounts'!AU$18, 'E2 Allocators'!$B$15:$W$15, 0),FALSE)*$G167), 0, VLOOKUP(VLOOKUP($A167, 'E4 TB Allocation Details'!$A$18:$L$217, MATCH("Customer ID", 'E4 TB Allocation Details'!$A$18:$L$18, 0),FALSE), 'E2 Allocators'!$B$15:$W$361, MATCH('O5 Details by Class &amp; Accounts'!AU$18, 'E2 Allocators'!$B$15:$W$15, 0),FALSE)*$G167)</f>
        <v>0</v>
      </c>
      <c r="AV167" s="1334">
        <f>IF(ISERROR(VLOOKUP(VLOOKUP($A167, 'E4 TB Allocation Details'!$A$18:$L$217, MATCH("Customer ID", 'E4 TB Allocation Details'!$A$18:$L$18, 0),FALSE), 'E2 Allocators'!$B$15:$W$361, MATCH('O5 Details by Class &amp; Accounts'!AV$18, 'E2 Allocators'!$B$15:$W$15, 0),FALSE)*$G167), 0, VLOOKUP(VLOOKUP($A167, 'E4 TB Allocation Details'!$A$18:$L$217, MATCH("Customer ID", 'E4 TB Allocation Details'!$A$18:$L$18, 0),FALSE), 'E2 Allocators'!$B$15:$W$361, MATCH('O5 Details by Class &amp; Accounts'!AV$18, 'E2 Allocators'!$B$15:$W$15, 0),FALSE)*$G167)</f>
        <v>0</v>
      </c>
      <c r="AW167" s="1334">
        <f>IF(ISERROR(VLOOKUP(VLOOKUP($A167, 'E4 TB Allocation Details'!$A$18:$L$217, MATCH("Customer ID", 'E4 TB Allocation Details'!$A$18:$L$18, 0),FALSE), 'E2 Allocators'!$B$15:$W$361, MATCH('O5 Details by Class &amp; Accounts'!AW$18, 'E2 Allocators'!$B$15:$W$15, 0),FALSE)*$G167), 0, VLOOKUP(VLOOKUP($A167, 'E4 TB Allocation Details'!$A$18:$L$217, MATCH("Customer ID", 'E4 TB Allocation Details'!$A$18:$L$18, 0),FALSE), 'E2 Allocators'!$B$15:$W$361, MATCH('O5 Details by Class &amp; Accounts'!AW$18, 'E2 Allocators'!$B$15:$W$15, 0),FALSE)*$G167)</f>
        <v>0</v>
      </c>
      <c r="AX167" s="1334">
        <f t="shared" ref="AX167:AX217" si="51">SUM(AD167:AW167)</f>
        <v>241109</v>
      </c>
      <c r="AY167" s="1334">
        <f>IF(ISERROR(VLOOKUP(VLOOKUP($A167, 'E4 TB Allocation Details'!$A$18:$L$217, MATCH("Misc ID", 'E4 TB Allocation Details'!$A$18:$L$18, 0),FALSE), 'E2 Allocators'!$B$15:$W$361, MATCH('O5 Details by Class &amp; Accounts'!AY$18, 'E2 Allocators'!$B$15:$W$15, 0),FALSE)*$E167), 0, VLOOKUP(VLOOKUP($A167, 'E4 TB Allocation Details'!$A$18:$L$217, MATCH("Misc ID", 'E4 TB Allocation Details'!$A$18:$L$18, 0),FALSE), 'E2 Allocators'!$B$15:$W$361, MATCH('O5 Details by Class &amp; Accounts'!AY$18, 'E2 Allocators'!$B$15:$W$15, 0),FALSE)*$E167)</f>
        <v>0</v>
      </c>
      <c r="AZ167" s="1334">
        <f>IF(ISERROR(VLOOKUP(VLOOKUP($A167, 'E4 TB Allocation Details'!$A$18:$L$217, MATCH("Misc ID", 'E4 TB Allocation Details'!$A$18:$L$18, 0),FALSE), 'E2 Allocators'!$B$15:$W$361, MATCH('O5 Details by Class &amp; Accounts'!AZ$18, 'E2 Allocators'!$B$15:$W$15, 0),FALSE)*$E167), 0, VLOOKUP(VLOOKUP($A167, 'E4 TB Allocation Details'!$A$18:$L$217, MATCH("Misc ID", 'E4 TB Allocation Details'!$A$18:$L$18, 0),FALSE), 'E2 Allocators'!$B$15:$W$361, MATCH('O5 Details by Class &amp; Accounts'!AZ$18, 'E2 Allocators'!$B$15:$W$15, 0),FALSE)*$E167)</f>
        <v>0</v>
      </c>
      <c r="BA167" s="1334">
        <f>IF(ISERROR(VLOOKUP(VLOOKUP($A167, 'E4 TB Allocation Details'!$A$18:$L$217, MATCH("Misc ID", 'E4 TB Allocation Details'!$A$18:$L$18, 0),FALSE), 'E2 Allocators'!$B$15:$W$361, MATCH('O5 Details by Class &amp; Accounts'!BA$18, 'E2 Allocators'!$B$15:$W$15, 0),FALSE)*$E167), 0, VLOOKUP(VLOOKUP($A167, 'E4 TB Allocation Details'!$A$18:$L$217, MATCH("Misc ID", 'E4 TB Allocation Details'!$A$18:$L$18, 0),FALSE), 'E2 Allocators'!$B$15:$W$361, MATCH('O5 Details by Class &amp; Accounts'!BA$18, 'E2 Allocators'!$B$15:$W$15, 0),FALSE)*$E167)</f>
        <v>0</v>
      </c>
      <c r="BB167" s="1334">
        <f>IF(ISERROR(VLOOKUP(VLOOKUP($A167, 'E4 TB Allocation Details'!$A$18:$L$217, MATCH("Misc ID", 'E4 TB Allocation Details'!$A$18:$L$18, 0),FALSE), 'E2 Allocators'!$B$15:$W$361, MATCH('O5 Details by Class &amp; Accounts'!BB$18, 'E2 Allocators'!$B$15:$W$15, 0),FALSE)*$E167), 0, VLOOKUP(VLOOKUP($A167, 'E4 TB Allocation Details'!$A$18:$L$217, MATCH("Misc ID", 'E4 TB Allocation Details'!$A$18:$L$18, 0),FALSE), 'E2 Allocators'!$B$15:$W$361, MATCH('O5 Details by Class &amp; Accounts'!BB$18, 'E2 Allocators'!$B$15:$W$15, 0),FALSE)*$E167)</f>
        <v>0</v>
      </c>
      <c r="BC167" s="1334">
        <f>IF(ISERROR(VLOOKUP(VLOOKUP($A167, 'E4 TB Allocation Details'!$A$18:$L$217, MATCH("Misc ID", 'E4 TB Allocation Details'!$A$18:$L$18, 0),FALSE), 'E2 Allocators'!$B$15:$W$361, MATCH('O5 Details by Class &amp; Accounts'!BC$18, 'E2 Allocators'!$B$15:$W$15, 0),FALSE)*$E167), 0, VLOOKUP(VLOOKUP($A167, 'E4 TB Allocation Details'!$A$18:$L$217, MATCH("Misc ID", 'E4 TB Allocation Details'!$A$18:$L$18, 0),FALSE), 'E2 Allocators'!$B$15:$W$361, MATCH('O5 Details by Class &amp; Accounts'!BC$18, 'E2 Allocators'!$B$15:$W$15, 0),FALSE)*$E167)</f>
        <v>0</v>
      </c>
      <c r="BD167" s="1334">
        <f>IF(ISERROR(VLOOKUP(VLOOKUP($A167, 'E4 TB Allocation Details'!$A$18:$L$217, MATCH("Misc ID", 'E4 TB Allocation Details'!$A$18:$L$18, 0),FALSE), 'E2 Allocators'!$B$15:$W$361, MATCH('O5 Details by Class &amp; Accounts'!BD$18, 'E2 Allocators'!$B$15:$W$15, 0),FALSE)*$E167), 0, VLOOKUP(VLOOKUP($A167, 'E4 TB Allocation Details'!$A$18:$L$217, MATCH("Misc ID", 'E4 TB Allocation Details'!$A$18:$L$18, 0),FALSE), 'E2 Allocators'!$B$15:$W$361, MATCH('O5 Details by Class &amp; Accounts'!BD$18, 'E2 Allocators'!$B$15:$W$15, 0),FALSE)*$E167)</f>
        <v>0</v>
      </c>
      <c r="BE167" s="1334">
        <f>IF(ISERROR(VLOOKUP(VLOOKUP($A167, 'E4 TB Allocation Details'!$A$18:$L$217, MATCH("Misc ID", 'E4 TB Allocation Details'!$A$18:$L$18, 0),FALSE), 'E2 Allocators'!$B$15:$W$361, MATCH('O5 Details by Class &amp; Accounts'!BE$18, 'E2 Allocators'!$B$15:$W$15, 0),FALSE)*$E167), 0, VLOOKUP(VLOOKUP($A167, 'E4 TB Allocation Details'!$A$18:$L$217, MATCH("Misc ID", 'E4 TB Allocation Details'!$A$18:$L$18, 0),FALSE), 'E2 Allocators'!$B$15:$W$361, MATCH('O5 Details by Class &amp; Accounts'!BE$18, 'E2 Allocators'!$B$15:$W$15, 0),FALSE)*$E167)</f>
        <v>0</v>
      </c>
      <c r="BF167" s="1334">
        <f>IF(ISERROR(VLOOKUP(VLOOKUP($A167, 'E4 TB Allocation Details'!$A$18:$L$217, MATCH("Misc ID", 'E4 TB Allocation Details'!$A$18:$L$18, 0),FALSE), 'E2 Allocators'!$B$15:$W$361, MATCH('O5 Details by Class &amp; Accounts'!BF$18, 'E2 Allocators'!$B$15:$W$15, 0),FALSE)*$E167), 0, VLOOKUP(VLOOKUP($A167, 'E4 TB Allocation Details'!$A$18:$L$217, MATCH("Misc ID", 'E4 TB Allocation Details'!$A$18:$L$18, 0),FALSE), 'E2 Allocators'!$B$15:$W$361, MATCH('O5 Details by Class &amp; Accounts'!BF$18, 'E2 Allocators'!$B$15:$W$15, 0),FALSE)*$E167)</f>
        <v>0</v>
      </c>
      <c r="BG167" s="1334">
        <f>IF(ISERROR(VLOOKUP(VLOOKUP($A167, 'E4 TB Allocation Details'!$A$18:$L$217, MATCH("Misc ID", 'E4 TB Allocation Details'!$A$18:$L$18, 0),FALSE), 'E2 Allocators'!$B$15:$W$361, MATCH('O5 Details by Class &amp; Accounts'!BG$18, 'E2 Allocators'!$B$15:$W$15, 0),FALSE)*$E167), 0, VLOOKUP(VLOOKUP($A167, 'E4 TB Allocation Details'!$A$18:$L$217, MATCH("Misc ID", 'E4 TB Allocation Details'!$A$18:$L$18, 0),FALSE), 'E2 Allocators'!$B$15:$W$361, MATCH('O5 Details by Class &amp; Accounts'!BG$18, 'E2 Allocators'!$B$15:$W$15, 0),FALSE)*$E167)</f>
        <v>0</v>
      </c>
      <c r="BH167" s="1334">
        <f>IF(ISERROR(VLOOKUP(VLOOKUP($A167, 'E4 TB Allocation Details'!$A$18:$L$217, MATCH("Misc ID", 'E4 TB Allocation Details'!$A$18:$L$18, 0),FALSE), 'E2 Allocators'!$B$15:$W$361, MATCH('O5 Details by Class &amp; Accounts'!BH$18, 'E2 Allocators'!$B$15:$W$15, 0),FALSE)*$E167), 0, VLOOKUP(VLOOKUP($A167, 'E4 TB Allocation Details'!$A$18:$L$217, MATCH("Misc ID", 'E4 TB Allocation Details'!$A$18:$L$18, 0),FALSE), 'E2 Allocators'!$B$15:$W$361, MATCH('O5 Details by Class &amp; Accounts'!BH$18, 'E2 Allocators'!$B$15:$W$15, 0),FALSE)*$E167)</f>
        <v>0</v>
      </c>
      <c r="BI167" s="1334">
        <f>IF(ISERROR(VLOOKUP(VLOOKUP($A167, 'E4 TB Allocation Details'!$A$18:$L$217, MATCH("Misc ID", 'E4 TB Allocation Details'!$A$18:$L$18, 0),FALSE), 'E2 Allocators'!$B$15:$W$361, MATCH('O5 Details by Class &amp; Accounts'!BI$18, 'E2 Allocators'!$B$15:$W$15, 0),FALSE)*$E167), 0, VLOOKUP(VLOOKUP($A167, 'E4 TB Allocation Details'!$A$18:$L$217, MATCH("Misc ID", 'E4 TB Allocation Details'!$A$18:$L$18, 0),FALSE), 'E2 Allocators'!$B$15:$W$361, MATCH('O5 Details by Class &amp; Accounts'!BI$18, 'E2 Allocators'!$B$15:$W$15, 0),FALSE)*$E167)</f>
        <v>0</v>
      </c>
      <c r="BJ167" s="1334">
        <f>IF(ISERROR(VLOOKUP(VLOOKUP($A167, 'E4 TB Allocation Details'!$A$18:$L$217, MATCH("Misc ID", 'E4 TB Allocation Details'!$A$18:$L$18, 0),FALSE), 'E2 Allocators'!$B$15:$W$361, MATCH('O5 Details by Class &amp; Accounts'!BJ$18, 'E2 Allocators'!$B$15:$W$15, 0),FALSE)*$E167), 0, VLOOKUP(VLOOKUP($A167, 'E4 TB Allocation Details'!$A$18:$L$217, MATCH("Misc ID", 'E4 TB Allocation Details'!$A$18:$L$18, 0),FALSE), 'E2 Allocators'!$B$15:$W$361, MATCH('O5 Details by Class &amp; Accounts'!BJ$18, 'E2 Allocators'!$B$15:$W$15, 0),FALSE)*$E167)</f>
        <v>0</v>
      </c>
      <c r="BK167" s="1334">
        <f>IF(ISERROR(VLOOKUP(VLOOKUP($A167, 'E4 TB Allocation Details'!$A$18:$L$217, MATCH("Misc ID", 'E4 TB Allocation Details'!$A$18:$L$18, 0),FALSE), 'E2 Allocators'!$B$15:$W$361, MATCH('O5 Details by Class &amp; Accounts'!BK$18, 'E2 Allocators'!$B$15:$W$15, 0),FALSE)*$E167), 0, VLOOKUP(VLOOKUP($A167, 'E4 TB Allocation Details'!$A$18:$L$217, MATCH("Misc ID", 'E4 TB Allocation Details'!$A$18:$L$18, 0),FALSE), 'E2 Allocators'!$B$15:$W$361, MATCH('O5 Details by Class &amp; Accounts'!BK$18, 'E2 Allocators'!$B$15:$W$15, 0),FALSE)*$E167)</f>
        <v>0</v>
      </c>
      <c r="BL167" s="1334">
        <f>IF(ISERROR(VLOOKUP(VLOOKUP($A167, 'E4 TB Allocation Details'!$A$18:$L$217, MATCH("Misc ID", 'E4 TB Allocation Details'!$A$18:$L$18, 0),FALSE), 'E2 Allocators'!$B$15:$W$361, MATCH('O5 Details by Class &amp; Accounts'!BL$18, 'E2 Allocators'!$B$15:$W$15, 0),FALSE)*$E167), 0, VLOOKUP(VLOOKUP($A167, 'E4 TB Allocation Details'!$A$18:$L$217, MATCH("Misc ID", 'E4 TB Allocation Details'!$A$18:$L$18, 0),FALSE), 'E2 Allocators'!$B$15:$W$361, MATCH('O5 Details by Class &amp; Accounts'!BL$18, 'E2 Allocators'!$B$15:$W$15, 0),FALSE)*$E167)</f>
        <v>0</v>
      </c>
      <c r="BM167" s="1334">
        <f>IF(ISERROR(VLOOKUP(VLOOKUP($A167, 'E4 TB Allocation Details'!$A$18:$L$217, MATCH("Misc ID", 'E4 TB Allocation Details'!$A$18:$L$18, 0),FALSE), 'E2 Allocators'!$B$15:$W$361, MATCH('O5 Details by Class &amp; Accounts'!BM$18, 'E2 Allocators'!$B$15:$W$15, 0),FALSE)*$E167), 0, VLOOKUP(VLOOKUP($A167, 'E4 TB Allocation Details'!$A$18:$L$217, MATCH("Misc ID", 'E4 TB Allocation Details'!$A$18:$L$18, 0),FALSE), 'E2 Allocators'!$B$15:$W$361, MATCH('O5 Details by Class &amp; Accounts'!BM$18, 'E2 Allocators'!$B$15:$W$15, 0),FALSE)*$E167)</f>
        <v>0</v>
      </c>
      <c r="BN167" s="1334">
        <f>IF(ISERROR(VLOOKUP(VLOOKUP($A167, 'E4 TB Allocation Details'!$A$18:$L$217, MATCH("Misc ID", 'E4 TB Allocation Details'!$A$18:$L$18, 0),FALSE), 'E2 Allocators'!$B$15:$W$361, MATCH('O5 Details by Class &amp; Accounts'!BN$18, 'E2 Allocators'!$B$15:$W$15, 0),FALSE)*$E167), 0, VLOOKUP(VLOOKUP($A167, 'E4 TB Allocation Details'!$A$18:$L$217, MATCH("Misc ID", 'E4 TB Allocation Details'!$A$18:$L$18, 0),FALSE), 'E2 Allocators'!$B$15:$W$361, MATCH('O5 Details by Class &amp; Accounts'!BN$18, 'E2 Allocators'!$B$15:$W$15, 0),FALSE)*$E167)</f>
        <v>0</v>
      </c>
      <c r="BO167" s="1334">
        <f>IF(ISERROR(VLOOKUP(VLOOKUP($A167, 'E4 TB Allocation Details'!$A$18:$L$217, MATCH("Misc ID", 'E4 TB Allocation Details'!$A$18:$L$18, 0),FALSE), 'E2 Allocators'!$B$15:$W$361, MATCH('O5 Details by Class &amp; Accounts'!BO$18, 'E2 Allocators'!$B$15:$W$15, 0),FALSE)*$E167), 0, VLOOKUP(VLOOKUP($A167, 'E4 TB Allocation Details'!$A$18:$L$217, MATCH("Misc ID", 'E4 TB Allocation Details'!$A$18:$L$18, 0),FALSE), 'E2 Allocators'!$B$15:$W$361, MATCH('O5 Details by Class &amp; Accounts'!BO$18, 'E2 Allocators'!$B$15:$W$15, 0),FALSE)*$E167)</f>
        <v>0</v>
      </c>
      <c r="BP167" s="1334">
        <f>IF(ISERROR(VLOOKUP(VLOOKUP($A167, 'E4 TB Allocation Details'!$A$18:$L$217, MATCH("Misc ID", 'E4 TB Allocation Details'!$A$18:$L$18, 0),FALSE), 'E2 Allocators'!$B$15:$W$361, MATCH('O5 Details by Class &amp; Accounts'!BP$18, 'E2 Allocators'!$B$15:$W$15, 0),FALSE)*$E167), 0, VLOOKUP(VLOOKUP($A167, 'E4 TB Allocation Details'!$A$18:$L$217, MATCH("Misc ID", 'E4 TB Allocation Details'!$A$18:$L$18, 0),FALSE), 'E2 Allocators'!$B$15:$W$361, MATCH('O5 Details by Class &amp; Accounts'!BP$18, 'E2 Allocators'!$B$15:$W$15, 0),FALSE)*$E167)</f>
        <v>0</v>
      </c>
      <c r="BQ167" s="1334">
        <f>IF(ISERROR(VLOOKUP(VLOOKUP($A167, 'E4 TB Allocation Details'!$A$18:$L$217, MATCH("Misc ID", 'E4 TB Allocation Details'!$A$18:$L$18, 0),FALSE), 'E2 Allocators'!$B$15:$W$361, MATCH('O5 Details by Class &amp; Accounts'!BQ$18, 'E2 Allocators'!$B$15:$W$15, 0),FALSE)*$E167), 0, VLOOKUP(VLOOKUP($A167, 'E4 TB Allocation Details'!$A$18:$L$217, MATCH("Misc ID", 'E4 TB Allocation Details'!$A$18:$L$18, 0),FALSE), 'E2 Allocators'!$B$15:$W$361, MATCH('O5 Details by Class &amp; Accounts'!BQ$18, 'E2 Allocators'!$B$15:$W$15, 0),FALSE)*$E167)</f>
        <v>0</v>
      </c>
      <c r="BR167" s="1334">
        <f>IF(ISERROR(VLOOKUP(VLOOKUP($A167, 'E4 TB Allocation Details'!$A$18:$L$217, MATCH("Misc ID", 'E4 TB Allocation Details'!$A$18:$L$18, 0),FALSE), 'E2 Allocators'!$B$15:$W$361, MATCH('O5 Details by Class &amp; Accounts'!BR$18, 'E2 Allocators'!$B$15:$W$15, 0),FALSE)*$E167), 0, VLOOKUP(VLOOKUP($A167, 'E4 TB Allocation Details'!$A$18:$L$217, MATCH("Misc ID", 'E4 TB Allocation Details'!$A$18:$L$18, 0),FALSE), 'E2 Allocators'!$B$15:$W$361, MATCH('O5 Details by Class &amp; Accounts'!BR$18, 'E2 Allocators'!$B$15:$W$15, 0),FALSE)*$E167)</f>
        <v>0</v>
      </c>
      <c r="BS167" s="1334">
        <f t="shared" si="48"/>
        <v>0</v>
      </c>
      <c r="BT167" s="1334">
        <f>IF(ISERROR(VLOOKUP(VLOOKUP($A167, 'E4 TB Allocation Details'!$A$18:$L$217, MATCH("A &amp; G ID", 'E4 TB Allocation Details'!$A$18:$L$18, 0),FALSE), 'E2 Allocators'!$B$15:$W$361, MATCH('O5 Details by Class &amp; Accounts'!BT$18, 'E2 Allocators'!$B$15:$W$15, 0),FALSE)*$E167), 0, VLOOKUP(VLOOKUP($A167, 'E4 TB Allocation Details'!$A$18:$L$217, MATCH("A &amp; G ID", 'E4 TB Allocation Details'!$A$18:$L$18, 0),FALSE), 'E2 Allocators'!$B$15:$W$361, MATCH('O5 Details by Class &amp; Accounts'!BT$18, 'E2 Allocators'!$B$15:$W$15, 0),FALSE)*$E167)</f>
        <v>0</v>
      </c>
      <c r="BU167" s="1334">
        <f>IF(ISERROR(VLOOKUP(VLOOKUP($A167, 'E4 TB Allocation Details'!$A$18:$L$217, MATCH("A &amp; G ID", 'E4 TB Allocation Details'!$A$18:$L$18, 0),FALSE), 'E2 Allocators'!$B$15:$W$361, MATCH('O5 Details by Class &amp; Accounts'!BU$18, 'E2 Allocators'!$B$15:$W$15, 0),FALSE)*$E167), 0, VLOOKUP(VLOOKUP($A167, 'E4 TB Allocation Details'!$A$18:$L$217, MATCH("A &amp; G ID", 'E4 TB Allocation Details'!$A$18:$L$18, 0),FALSE), 'E2 Allocators'!$B$15:$W$361, MATCH('O5 Details by Class &amp; Accounts'!BU$18, 'E2 Allocators'!$B$15:$W$15, 0),FALSE)*$E167)</f>
        <v>0</v>
      </c>
      <c r="BV167" s="1334">
        <f>IF(ISERROR(VLOOKUP(VLOOKUP($A167, 'E4 TB Allocation Details'!$A$18:$L$217, MATCH("A &amp; G ID", 'E4 TB Allocation Details'!$A$18:$L$18, 0),FALSE), 'E2 Allocators'!$B$15:$W$361, MATCH('O5 Details by Class &amp; Accounts'!BV$18, 'E2 Allocators'!$B$15:$W$15, 0),FALSE)*$E167), 0, VLOOKUP(VLOOKUP($A167, 'E4 TB Allocation Details'!$A$18:$L$217, MATCH("A &amp; G ID", 'E4 TB Allocation Details'!$A$18:$L$18, 0),FALSE), 'E2 Allocators'!$B$15:$W$361, MATCH('O5 Details by Class &amp; Accounts'!BV$18, 'E2 Allocators'!$B$15:$W$15, 0),FALSE)*$E167)</f>
        <v>0</v>
      </c>
      <c r="BW167" s="1334">
        <f>IF(ISERROR(VLOOKUP(VLOOKUP($A167, 'E4 TB Allocation Details'!$A$18:$L$217, MATCH("A &amp; G ID", 'E4 TB Allocation Details'!$A$18:$L$18, 0),FALSE), 'E2 Allocators'!$B$15:$W$361, MATCH('O5 Details by Class &amp; Accounts'!BW$18, 'E2 Allocators'!$B$15:$W$15, 0),FALSE)*$E167), 0, VLOOKUP(VLOOKUP($A167, 'E4 TB Allocation Details'!$A$18:$L$217, MATCH("A &amp; G ID", 'E4 TB Allocation Details'!$A$18:$L$18, 0),FALSE), 'E2 Allocators'!$B$15:$W$361, MATCH('O5 Details by Class &amp; Accounts'!BW$18, 'E2 Allocators'!$B$15:$W$15, 0),FALSE)*$E167)</f>
        <v>0</v>
      </c>
      <c r="BX167" s="1334">
        <f>IF(ISERROR(VLOOKUP(VLOOKUP($A167, 'E4 TB Allocation Details'!$A$18:$L$217, MATCH("A &amp; G ID", 'E4 TB Allocation Details'!$A$18:$L$18, 0),FALSE), 'E2 Allocators'!$B$15:$W$361, MATCH('O5 Details by Class &amp; Accounts'!BX$18, 'E2 Allocators'!$B$15:$W$15, 0),FALSE)*$E167), 0, VLOOKUP(VLOOKUP($A167, 'E4 TB Allocation Details'!$A$18:$L$217, MATCH("A &amp; G ID", 'E4 TB Allocation Details'!$A$18:$L$18, 0),FALSE), 'E2 Allocators'!$B$15:$W$361, MATCH('O5 Details by Class &amp; Accounts'!BX$18, 'E2 Allocators'!$B$15:$W$15, 0),FALSE)*$E167)</f>
        <v>0</v>
      </c>
      <c r="BY167" s="1334">
        <f>IF(ISERROR(VLOOKUP(VLOOKUP($A167, 'E4 TB Allocation Details'!$A$18:$L$217, MATCH("A &amp; G ID", 'E4 TB Allocation Details'!$A$18:$L$18, 0),FALSE), 'E2 Allocators'!$B$15:$W$361, MATCH('O5 Details by Class &amp; Accounts'!BY$18, 'E2 Allocators'!$B$15:$W$15, 0),FALSE)*$E167), 0, VLOOKUP(VLOOKUP($A167, 'E4 TB Allocation Details'!$A$18:$L$217, MATCH("A &amp; G ID", 'E4 TB Allocation Details'!$A$18:$L$18, 0),FALSE), 'E2 Allocators'!$B$15:$W$361, MATCH('O5 Details by Class &amp; Accounts'!BY$18, 'E2 Allocators'!$B$15:$W$15, 0),FALSE)*$E167)</f>
        <v>0</v>
      </c>
      <c r="BZ167" s="1334">
        <f>IF(ISERROR(VLOOKUP(VLOOKUP($A167, 'E4 TB Allocation Details'!$A$18:$L$217, MATCH("A &amp; G ID", 'E4 TB Allocation Details'!$A$18:$L$18, 0),FALSE), 'E2 Allocators'!$B$15:$W$361, MATCH('O5 Details by Class &amp; Accounts'!BZ$18, 'E2 Allocators'!$B$15:$W$15, 0),FALSE)*$E167), 0, VLOOKUP(VLOOKUP($A167, 'E4 TB Allocation Details'!$A$18:$L$217, MATCH("A &amp; G ID", 'E4 TB Allocation Details'!$A$18:$L$18, 0),FALSE), 'E2 Allocators'!$B$15:$W$361, MATCH('O5 Details by Class &amp; Accounts'!BZ$18, 'E2 Allocators'!$B$15:$W$15, 0),FALSE)*$E167)</f>
        <v>0</v>
      </c>
      <c r="CA167" s="1334">
        <f>IF(ISERROR(VLOOKUP(VLOOKUP($A167, 'E4 TB Allocation Details'!$A$18:$L$217, MATCH("A &amp; G ID", 'E4 TB Allocation Details'!$A$18:$L$18, 0),FALSE), 'E2 Allocators'!$B$15:$W$361, MATCH('O5 Details by Class &amp; Accounts'!CA$18, 'E2 Allocators'!$B$15:$W$15, 0),FALSE)*$E167), 0, VLOOKUP(VLOOKUP($A167, 'E4 TB Allocation Details'!$A$18:$L$217, MATCH("A &amp; G ID", 'E4 TB Allocation Details'!$A$18:$L$18, 0),FALSE), 'E2 Allocators'!$B$15:$W$361, MATCH('O5 Details by Class &amp; Accounts'!CA$18, 'E2 Allocators'!$B$15:$W$15, 0),FALSE)*$E167)</f>
        <v>0</v>
      </c>
      <c r="CB167" s="1334">
        <f>IF(ISERROR(VLOOKUP(VLOOKUP($A167, 'E4 TB Allocation Details'!$A$18:$L$217, MATCH("A &amp; G ID", 'E4 TB Allocation Details'!$A$18:$L$18, 0),FALSE), 'E2 Allocators'!$B$15:$W$361, MATCH('O5 Details by Class &amp; Accounts'!CB$18, 'E2 Allocators'!$B$15:$W$15, 0),FALSE)*$E167), 0, VLOOKUP(VLOOKUP($A167, 'E4 TB Allocation Details'!$A$18:$L$217, MATCH("A &amp; G ID", 'E4 TB Allocation Details'!$A$18:$L$18, 0),FALSE), 'E2 Allocators'!$B$15:$W$361, MATCH('O5 Details by Class &amp; Accounts'!CB$18, 'E2 Allocators'!$B$15:$W$15, 0),FALSE)*$E167)</f>
        <v>0</v>
      </c>
      <c r="CC167" s="1334">
        <f>IF(ISERROR(VLOOKUP(VLOOKUP($A167, 'E4 TB Allocation Details'!$A$18:$L$217, MATCH("A &amp; G ID", 'E4 TB Allocation Details'!$A$18:$L$18, 0),FALSE), 'E2 Allocators'!$B$15:$W$361, MATCH('O5 Details by Class &amp; Accounts'!CC$18, 'E2 Allocators'!$B$15:$W$15, 0),FALSE)*$E167), 0, VLOOKUP(VLOOKUP($A167, 'E4 TB Allocation Details'!$A$18:$L$217, MATCH("A &amp; G ID", 'E4 TB Allocation Details'!$A$18:$L$18, 0),FALSE), 'E2 Allocators'!$B$15:$W$361, MATCH('O5 Details by Class &amp; Accounts'!CC$18, 'E2 Allocators'!$B$15:$W$15, 0),FALSE)*$E167)</f>
        <v>0</v>
      </c>
      <c r="CD167" s="1334">
        <f>IF(ISERROR(VLOOKUP(VLOOKUP($A167, 'E4 TB Allocation Details'!$A$18:$L$217, MATCH("A &amp; G ID", 'E4 TB Allocation Details'!$A$18:$L$18, 0),FALSE), 'E2 Allocators'!$B$15:$W$361, MATCH('O5 Details by Class &amp; Accounts'!CD$18, 'E2 Allocators'!$B$15:$W$15, 0),FALSE)*$E167), 0, VLOOKUP(VLOOKUP($A167, 'E4 TB Allocation Details'!$A$18:$L$217, MATCH("A &amp; G ID", 'E4 TB Allocation Details'!$A$18:$L$18, 0),FALSE), 'E2 Allocators'!$B$15:$W$361, MATCH('O5 Details by Class &amp; Accounts'!CD$18, 'E2 Allocators'!$B$15:$W$15, 0),FALSE)*$E167)</f>
        <v>0</v>
      </c>
      <c r="CE167" s="1334">
        <f>IF(ISERROR(VLOOKUP(VLOOKUP($A167, 'E4 TB Allocation Details'!$A$18:$L$217, MATCH("A &amp; G ID", 'E4 TB Allocation Details'!$A$18:$L$18, 0),FALSE), 'E2 Allocators'!$B$15:$W$361, MATCH('O5 Details by Class &amp; Accounts'!CE$18, 'E2 Allocators'!$B$15:$W$15, 0),FALSE)*$E167), 0, VLOOKUP(VLOOKUP($A167, 'E4 TB Allocation Details'!$A$18:$L$217, MATCH("A &amp; G ID", 'E4 TB Allocation Details'!$A$18:$L$18, 0),FALSE), 'E2 Allocators'!$B$15:$W$361, MATCH('O5 Details by Class &amp; Accounts'!CE$18, 'E2 Allocators'!$B$15:$W$15, 0),FALSE)*$E167)</f>
        <v>0</v>
      </c>
      <c r="CF167" s="1334">
        <f>IF(ISERROR(VLOOKUP(VLOOKUP($A167, 'E4 TB Allocation Details'!$A$18:$L$217, MATCH("A &amp; G ID", 'E4 TB Allocation Details'!$A$18:$L$18, 0),FALSE), 'E2 Allocators'!$B$15:$W$361, MATCH('O5 Details by Class &amp; Accounts'!CF$18, 'E2 Allocators'!$B$15:$W$15, 0),FALSE)*$E167), 0, VLOOKUP(VLOOKUP($A167, 'E4 TB Allocation Details'!$A$18:$L$217, MATCH("A &amp; G ID", 'E4 TB Allocation Details'!$A$18:$L$18, 0),FALSE), 'E2 Allocators'!$B$15:$W$361, MATCH('O5 Details by Class &amp; Accounts'!CF$18, 'E2 Allocators'!$B$15:$W$15, 0),FALSE)*$E167)</f>
        <v>0</v>
      </c>
      <c r="CG167" s="1334">
        <f>IF(ISERROR(VLOOKUP(VLOOKUP($A167, 'E4 TB Allocation Details'!$A$18:$L$217, MATCH("A &amp; G ID", 'E4 TB Allocation Details'!$A$18:$L$18, 0),FALSE), 'E2 Allocators'!$B$15:$W$361, MATCH('O5 Details by Class &amp; Accounts'!CG$18, 'E2 Allocators'!$B$15:$W$15, 0),FALSE)*$E167), 0, VLOOKUP(VLOOKUP($A167, 'E4 TB Allocation Details'!$A$18:$L$217, MATCH("A &amp; G ID", 'E4 TB Allocation Details'!$A$18:$L$18, 0),FALSE), 'E2 Allocators'!$B$15:$W$361, MATCH('O5 Details by Class &amp; Accounts'!CG$18, 'E2 Allocators'!$B$15:$W$15, 0),FALSE)*$E167)</f>
        <v>0</v>
      </c>
      <c r="CH167" s="1334">
        <f>IF(ISERROR(VLOOKUP(VLOOKUP($A167, 'E4 TB Allocation Details'!$A$18:$L$217, MATCH("A &amp; G ID", 'E4 TB Allocation Details'!$A$18:$L$18, 0),FALSE), 'E2 Allocators'!$B$15:$W$361, MATCH('O5 Details by Class &amp; Accounts'!CH$18, 'E2 Allocators'!$B$15:$W$15, 0),FALSE)*$E167), 0, VLOOKUP(VLOOKUP($A167, 'E4 TB Allocation Details'!$A$18:$L$217, MATCH("A &amp; G ID", 'E4 TB Allocation Details'!$A$18:$L$18, 0),FALSE), 'E2 Allocators'!$B$15:$W$361, MATCH('O5 Details by Class &amp; Accounts'!CH$18, 'E2 Allocators'!$B$15:$W$15, 0),FALSE)*$E167)</f>
        <v>0</v>
      </c>
      <c r="CI167" s="1334">
        <f>IF(ISERROR(VLOOKUP(VLOOKUP($A167, 'E4 TB Allocation Details'!$A$18:$L$217, MATCH("A &amp; G ID", 'E4 TB Allocation Details'!$A$18:$L$18, 0),FALSE), 'E2 Allocators'!$B$15:$W$361, MATCH('O5 Details by Class &amp; Accounts'!CI$18, 'E2 Allocators'!$B$15:$W$15, 0),FALSE)*$E167), 0, VLOOKUP(VLOOKUP($A167, 'E4 TB Allocation Details'!$A$18:$L$217, MATCH("A &amp; G ID", 'E4 TB Allocation Details'!$A$18:$L$18, 0),FALSE), 'E2 Allocators'!$B$15:$W$361, MATCH('O5 Details by Class &amp; Accounts'!CI$18, 'E2 Allocators'!$B$15:$W$15, 0),FALSE)*$E167)</f>
        <v>0</v>
      </c>
      <c r="CJ167" s="1334">
        <f>IF(ISERROR(VLOOKUP(VLOOKUP($A167, 'E4 TB Allocation Details'!$A$18:$L$217, MATCH("A &amp; G ID", 'E4 TB Allocation Details'!$A$18:$L$18, 0),FALSE), 'E2 Allocators'!$B$15:$W$361, MATCH('O5 Details by Class &amp; Accounts'!CJ$18, 'E2 Allocators'!$B$15:$W$15, 0),FALSE)*$E167), 0, VLOOKUP(VLOOKUP($A167, 'E4 TB Allocation Details'!$A$18:$L$217, MATCH("A &amp; G ID", 'E4 TB Allocation Details'!$A$18:$L$18, 0),FALSE), 'E2 Allocators'!$B$15:$W$361, MATCH('O5 Details by Class &amp; Accounts'!CJ$18, 'E2 Allocators'!$B$15:$W$15, 0),FALSE)*$E167)</f>
        <v>0</v>
      </c>
      <c r="CK167" s="1334">
        <f>IF(ISERROR(VLOOKUP(VLOOKUP($A167, 'E4 TB Allocation Details'!$A$18:$L$217, MATCH("A &amp; G ID", 'E4 TB Allocation Details'!$A$18:$L$18, 0),FALSE), 'E2 Allocators'!$B$15:$W$361, MATCH('O5 Details by Class &amp; Accounts'!CK$18, 'E2 Allocators'!$B$15:$W$15, 0),FALSE)*$E167), 0, VLOOKUP(VLOOKUP($A167, 'E4 TB Allocation Details'!$A$18:$L$217, MATCH("A &amp; G ID", 'E4 TB Allocation Details'!$A$18:$L$18, 0),FALSE), 'E2 Allocators'!$B$15:$W$361, MATCH('O5 Details by Class &amp; Accounts'!CK$18, 'E2 Allocators'!$B$15:$W$15, 0),FALSE)*$E167)</f>
        <v>0</v>
      </c>
      <c r="CL167" s="1334">
        <f>IF(ISERROR(VLOOKUP(VLOOKUP($A167, 'E4 TB Allocation Details'!$A$18:$L$217, MATCH("A &amp; G ID", 'E4 TB Allocation Details'!$A$18:$L$18, 0),FALSE), 'E2 Allocators'!$B$15:$W$361, MATCH('O5 Details by Class &amp; Accounts'!CL$18, 'E2 Allocators'!$B$15:$W$15, 0),FALSE)*$E167), 0, VLOOKUP(VLOOKUP($A167, 'E4 TB Allocation Details'!$A$18:$L$217, MATCH("A &amp; G ID", 'E4 TB Allocation Details'!$A$18:$L$18, 0),FALSE), 'E2 Allocators'!$B$15:$W$361, MATCH('O5 Details by Class &amp; Accounts'!CL$18, 'E2 Allocators'!$B$15:$W$15, 0),FALSE)*$E167)</f>
        <v>0</v>
      </c>
      <c r="CM167" s="1334">
        <f>IF(ISERROR(VLOOKUP(VLOOKUP($A167, 'E4 TB Allocation Details'!$A$18:$L$217, MATCH("A &amp; G ID", 'E4 TB Allocation Details'!$A$18:$L$18, 0),FALSE), 'E2 Allocators'!$B$15:$W$361, MATCH('O5 Details by Class &amp; Accounts'!CM$18, 'E2 Allocators'!$B$15:$W$15, 0),FALSE)*$E167), 0, VLOOKUP(VLOOKUP($A167, 'E4 TB Allocation Details'!$A$18:$L$217, MATCH("A &amp; G ID", 'E4 TB Allocation Details'!$A$18:$L$18, 0),FALSE), 'E2 Allocators'!$B$15:$W$361, MATCH('O5 Details by Class &amp; Accounts'!CM$18, 'E2 Allocators'!$B$15:$W$15, 0),FALSE)*$E167)</f>
        <v>0</v>
      </c>
      <c r="CN167" s="1334">
        <f t="shared" si="49"/>
        <v>0</v>
      </c>
      <c r="CO167" s="1670">
        <f t="shared" si="50"/>
        <v>0</v>
      </c>
      <c r="CQ167" s="1926" t="s">
        <v>821</v>
      </c>
    </row>
    <row r="168" spans="1:95" s="64" customFormat="1" ht="12.75" x14ac:dyDescent="0.2">
      <c r="A168" s="1107">
        <v>5315</v>
      </c>
      <c r="B168" s="1108" t="s">
        <v>1220</v>
      </c>
      <c r="C168" s="1667">
        <f>IF(ISERROR(VLOOKUP($A168,'I3 TB Data'!$A$20:$H$465,MATCH('O5 Details by Class &amp; Accounts'!$C$18, 'I3 TB Data'!$A$20:$H$20,0),0)), 0, VLOOKUP($A168,'I3 TB Data'!$A$20:$H$465,MATCH('O5 Details by Class &amp; Accounts'!$C$18,'I3 TB Data'!$A$20:$H$20,0),0))</f>
        <v>1179268</v>
      </c>
      <c r="D168" s="1668"/>
      <c r="E168" s="1667">
        <f t="shared" si="44"/>
        <v>1179268</v>
      </c>
      <c r="F168" s="1669">
        <f>IF(ISERROR(VLOOKUP($A168, 'E1 Categorization'!A33:E123, MATCH("Customer Component", 'E1 Categorization'!$A$33:$E$33,0), 0)), 0, IF(VLOOKUP($A168, 'E1 Categorization'!A33:E123, MATCH("Customer Component", 'E1 Categorization'!$A$33:$E$33,0), 0)=0, 'O5 Details by Class &amp; Accounts'!$E168, IF(AND(VLOOKUP($A168, 'E1 Categorization'!A33:E123, MATCH("Customer Component", 'E1 Categorization'!$A$33:$E$33,0), 0) &gt;0, VLOOKUP($A168, 'E1 Categorization'!A33:E123, MATCH("Customer Component", 'E1 Categorization'!$A$33:$E$33,0), 0)&lt;1), 'O5 Details by Class &amp; Accounts'!$E168*(1-VLOOKUP($A168, 'E1 Categorization'!A33:E123, MATCH("Customer Component", 'E1 Categorization'!$A$33:$E$33,0), 0)), 0)))</f>
        <v>0</v>
      </c>
      <c r="G168" s="1669">
        <f t="shared" si="45"/>
        <v>1179268</v>
      </c>
      <c r="H168" s="1334">
        <f t="shared" si="46"/>
        <v>1179268</v>
      </c>
      <c r="I168" s="1334">
        <f>IF(ISERROR(VLOOKUP(VLOOKUP($A168, 'E4 TB Allocation Details'!$A$18:$L$217, MATCH("Demand ID", 'E4 TB Allocation Details'!$A$18:$L$18, 0),FALSE), 'E2 Allocators'!$B$15:$W$361, MATCH('O5 Details by Class &amp; Accounts'!I$18, 'E2 Allocators'!$B$15:$W$15, 0),FALSE)*$F168), 0, VLOOKUP(VLOOKUP($A168, 'E4 TB Allocation Details'!$A$18:$L$217, MATCH("Demand ID", 'E4 TB Allocation Details'!$A$18:$L$18, 0),FALSE), 'E2 Allocators'!$B$15:$W$361, MATCH('O5 Details by Class &amp; Accounts'!I$18, 'E2 Allocators'!$B$15:$W$15, 0),FALSE)*$F168)</f>
        <v>0</v>
      </c>
      <c r="J168" s="1334">
        <f>IF(ISERROR(VLOOKUP(VLOOKUP($A168, 'E4 TB Allocation Details'!$A$18:$L$217, MATCH("Demand ID", 'E4 TB Allocation Details'!$A$18:$L$18, 0),FALSE), 'E2 Allocators'!$B$15:$W$361, MATCH('O5 Details by Class &amp; Accounts'!J$18, 'E2 Allocators'!$B$15:$W$15, 0),FALSE)*$F168), 0, VLOOKUP(VLOOKUP($A168, 'E4 TB Allocation Details'!$A$18:$L$217, MATCH("Demand ID", 'E4 TB Allocation Details'!$A$18:$L$18, 0),FALSE), 'E2 Allocators'!$B$15:$W$361, MATCH('O5 Details by Class &amp; Accounts'!J$18, 'E2 Allocators'!$B$15:$W$15, 0),FALSE)*$F168)</f>
        <v>0</v>
      </c>
      <c r="K168" s="1334">
        <f>IF(ISERROR(VLOOKUP(VLOOKUP($A168, 'E4 TB Allocation Details'!$A$18:$L$217, MATCH("Demand ID", 'E4 TB Allocation Details'!$A$18:$L$18, 0),FALSE), 'E2 Allocators'!$B$15:$W$361, MATCH('O5 Details by Class &amp; Accounts'!K$18, 'E2 Allocators'!$B$15:$W$15, 0),FALSE)*$F168), 0, VLOOKUP(VLOOKUP($A168, 'E4 TB Allocation Details'!$A$18:$L$217, MATCH("Demand ID", 'E4 TB Allocation Details'!$A$18:$L$18, 0),FALSE), 'E2 Allocators'!$B$15:$W$361, MATCH('O5 Details by Class &amp; Accounts'!K$18, 'E2 Allocators'!$B$15:$W$15, 0),FALSE)*$F168)</f>
        <v>0</v>
      </c>
      <c r="L168" s="1334">
        <f>IF(ISERROR(VLOOKUP(VLOOKUP($A168, 'E4 TB Allocation Details'!$A$18:$L$217, MATCH("Demand ID", 'E4 TB Allocation Details'!$A$18:$L$18, 0),FALSE), 'E2 Allocators'!$B$15:$W$361, MATCH('O5 Details by Class &amp; Accounts'!L$18, 'E2 Allocators'!$B$15:$W$15, 0),FALSE)*$F168), 0, VLOOKUP(VLOOKUP($A168, 'E4 TB Allocation Details'!$A$18:$L$217, MATCH("Demand ID", 'E4 TB Allocation Details'!$A$18:$L$18, 0),FALSE), 'E2 Allocators'!$B$15:$W$361, MATCH('O5 Details by Class &amp; Accounts'!L$18, 'E2 Allocators'!$B$15:$W$15, 0),FALSE)*$F168)</f>
        <v>0</v>
      </c>
      <c r="M168" s="1334">
        <f>IF(ISERROR(VLOOKUP(VLOOKUP($A168, 'E4 TB Allocation Details'!$A$18:$L$217, MATCH("Demand ID", 'E4 TB Allocation Details'!$A$18:$L$18, 0),FALSE), 'E2 Allocators'!$B$15:$W$361, MATCH('O5 Details by Class &amp; Accounts'!M$18, 'E2 Allocators'!$B$15:$W$15, 0),FALSE)*$F168), 0, VLOOKUP(VLOOKUP($A168, 'E4 TB Allocation Details'!$A$18:$L$217, MATCH("Demand ID", 'E4 TB Allocation Details'!$A$18:$L$18, 0),FALSE), 'E2 Allocators'!$B$15:$W$361, MATCH('O5 Details by Class &amp; Accounts'!M$18, 'E2 Allocators'!$B$15:$W$15, 0),FALSE)*$F168)</f>
        <v>0</v>
      </c>
      <c r="N168" s="1334">
        <f>IF(ISERROR(VLOOKUP(VLOOKUP($A168, 'E4 TB Allocation Details'!$A$18:$L$217, MATCH("Demand ID", 'E4 TB Allocation Details'!$A$18:$L$18, 0),FALSE), 'E2 Allocators'!$B$15:$W$361, MATCH('O5 Details by Class &amp; Accounts'!N$18, 'E2 Allocators'!$B$15:$W$15, 0),FALSE)*$F168), 0, VLOOKUP(VLOOKUP($A168, 'E4 TB Allocation Details'!$A$18:$L$217, MATCH("Demand ID", 'E4 TB Allocation Details'!$A$18:$L$18, 0),FALSE), 'E2 Allocators'!$B$15:$W$361, MATCH('O5 Details by Class &amp; Accounts'!N$18, 'E2 Allocators'!$B$15:$W$15, 0),FALSE)*$F168)</f>
        <v>0</v>
      </c>
      <c r="O168" s="1334">
        <f>IF(ISERROR(VLOOKUP(VLOOKUP($A168, 'E4 TB Allocation Details'!$A$18:$L$217, MATCH("Demand ID", 'E4 TB Allocation Details'!$A$18:$L$18, 0),FALSE), 'E2 Allocators'!$B$15:$W$361, MATCH('O5 Details by Class &amp; Accounts'!O$18, 'E2 Allocators'!$B$15:$W$15, 0),FALSE)*$F168), 0, VLOOKUP(VLOOKUP($A168, 'E4 TB Allocation Details'!$A$18:$L$217, MATCH("Demand ID", 'E4 TB Allocation Details'!$A$18:$L$18, 0),FALSE), 'E2 Allocators'!$B$15:$W$361, MATCH('O5 Details by Class &amp; Accounts'!O$18, 'E2 Allocators'!$B$15:$W$15, 0),FALSE)*$F168)</f>
        <v>0</v>
      </c>
      <c r="P168" s="1334">
        <f>IF(ISERROR(VLOOKUP(VLOOKUP($A168, 'E4 TB Allocation Details'!$A$18:$L$217, MATCH("Demand ID", 'E4 TB Allocation Details'!$A$18:$L$18, 0),FALSE), 'E2 Allocators'!$B$15:$W$361, MATCH('O5 Details by Class &amp; Accounts'!P$18, 'E2 Allocators'!$B$15:$W$15, 0),FALSE)*$F168), 0, VLOOKUP(VLOOKUP($A168, 'E4 TB Allocation Details'!$A$18:$L$217, MATCH("Demand ID", 'E4 TB Allocation Details'!$A$18:$L$18, 0),FALSE), 'E2 Allocators'!$B$15:$W$361, MATCH('O5 Details by Class &amp; Accounts'!P$18, 'E2 Allocators'!$B$15:$W$15, 0),FALSE)*$F168)</f>
        <v>0</v>
      </c>
      <c r="Q168" s="1334">
        <f>IF(ISERROR(VLOOKUP(VLOOKUP($A168, 'E4 TB Allocation Details'!$A$18:$L$217, MATCH("Demand ID", 'E4 TB Allocation Details'!$A$18:$L$18, 0),FALSE), 'E2 Allocators'!$B$15:$W$361, MATCH('O5 Details by Class &amp; Accounts'!Q$18, 'E2 Allocators'!$B$15:$W$15, 0),FALSE)*$F168), 0, VLOOKUP(VLOOKUP($A168, 'E4 TB Allocation Details'!$A$18:$L$217, MATCH("Demand ID", 'E4 TB Allocation Details'!$A$18:$L$18, 0),FALSE), 'E2 Allocators'!$B$15:$W$361, MATCH('O5 Details by Class &amp; Accounts'!Q$18, 'E2 Allocators'!$B$15:$W$15, 0),FALSE)*$F168)</f>
        <v>0</v>
      </c>
      <c r="R168" s="1334">
        <f>IF(ISERROR(VLOOKUP(VLOOKUP($A168, 'E4 TB Allocation Details'!$A$18:$L$217, MATCH("Demand ID", 'E4 TB Allocation Details'!$A$18:$L$18, 0),FALSE), 'E2 Allocators'!$B$15:$W$361, MATCH('O5 Details by Class &amp; Accounts'!R$18, 'E2 Allocators'!$B$15:$W$15, 0),FALSE)*$F168), 0, VLOOKUP(VLOOKUP($A168, 'E4 TB Allocation Details'!$A$18:$L$217, MATCH("Demand ID", 'E4 TB Allocation Details'!$A$18:$L$18, 0),FALSE), 'E2 Allocators'!$B$15:$W$361, MATCH('O5 Details by Class &amp; Accounts'!R$18, 'E2 Allocators'!$B$15:$W$15, 0),FALSE)*$F168)</f>
        <v>0</v>
      </c>
      <c r="S168" s="1334">
        <f>IF(ISERROR(VLOOKUP(VLOOKUP($A168, 'E4 TB Allocation Details'!$A$18:$L$217, MATCH("Demand ID", 'E4 TB Allocation Details'!$A$18:$L$18, 0),FALSE), 'E2 Allocators'!$B$15:$W$361, MATCH('O5 Details by Class &amp; Accounts'!S$18, 'E2 Allocators'!$B$15:$W$15, 0),FALSE)*$F168), 0, VLOOKUP(VLOOKUP($A168, 'E4 TB Allocation Details'!$A$18:$L$217, MATCH("Demand ID", 'E4 TB Allocation Details'!$A$18:$L$18, 0),FALSE), 'E2 Allocators'!$B$15:$W$361, MATCH('O5 Details by Class &amp; Accounts'!S$18, 'E2 Allocators'!$B$15:$W$15, 0),FALSE)*$F168)</f>
        <v>0</v>
      </c>
      <c r="T168" s="1334">
        <f>IF(ISERROR(VLOOKUP(VLOOKUP($A168, 'E4 TB Allocation Details'!$A$18:$L$217, MATCH("Demand ID", 'E4 TB Allocation Details'!$A$18:$L$18, 0),FALSE), 'E2 Allocators'!$B$15:$W$361, MATCH('O5 Details by Class &amp; Accounts'!T$18, 'E2 Allocators'!$B$15:$W$15, 0),FALSE)*$F168), 0, VLOOKUP(VLOOKUP($A168, 'E4 TB Allocation Details'!$A$18:$L$217, MATCH("Demand ID", 'E4 TB Allocation Details'!$A$18:$L$18, 0),FALSE), 'E2 Allocators'!$B$15:$W$361, MATCH('O5 Details by Class &amp; Accounts'!T$18, 'E2 Allocators'!$B$15:$W$15, 0),FALSE)*$F168)</f>
        <v>0</v>
      </c>
      <c r="U168" s="1334">
        <f>IF(ISERROR(VLOOKUP(VLOOKUP($A168, 'E4 TB Allocation Details'!$A$18:$L$217, MATCH("Demand ID", 'E4 TB Allocation Details'!$A$18:$L$18, 0),FALSE), 'E2 Allocators'!$B$15:$W$361, MATCH('O5 Details by Class &amp; Accounts'!U$18, 'E2 Allocators'!$B$15:$W$15, 0),FALSE)*$F168), 0, VLOOKUP(VLOOKUP($A168, 'E4 TB Allocation Details'!$A$18:$L$217, MATCH("Demand ID", 'E4 TB Allocation Details'!$A$18:$L$18, 0),FALSE), 'E2 Allocators'!$B$15:$W$361, MATCH('O5 Details by Class &amp; Accounts'!U$18, 'E2 Allocators'!$B$15:$W$15, 0),FALSE)*$F168)</f>
        <v>0</v>
      </c>
      <c r="V168" s="1334">
        <f>IF(ISERROR(VLOOKUP(VLOOKUP($A168, 'E4 TB Allocation Details'!$A$18:$L$217, MATCH("Demand ID", 'E4 TB Allocation Details'!$A$18:$L$18, 0),FALSE), 'E2 Allocators'!$B$15:$W$361, MATCH('O5 Details by Class &amp; Accounts'!V$18, 'E2 Allocators'!$B$15:$W$15, 0),FALSE)*$F168), 0, VLOOKUP(VLOOKUP($A168, 'E4 TB Allocation Details'!$A$18:$L$217, MATCH("Demand ID", 'E4 TB Allocation Details'!$A$18:$L$18, 0),FALSE), 'E2 Allocators'!$B$15:$W$361, MATCH('O5 Details by Class &amp; Accounts'!V$18, 'E2 Allocators'!$B$15:$W$15, 0),FALSE)*$F168)</f>
        <v>0</v>
      </c>
      <c r="W168" s="1334">
        <f>IF(ISERROR(VLOOKUP(VLOOKUP($A168, 'E4 TB Allocation Details'!$A$18:$L$217, MATCH("Demand ID", 'E4 TB Allocation Details'!$A$18:$L$18, 0),FALSE), 'E2 Allocators'!$B$15:$W$361, MATCH('O5 Details by Class &amp; Accounts'!W$18, 'E2 Allocators'!$B$15:$W$15, 0),FALSE)*$F168), 0, VLOOKUP(VLOOKUP($A168, 'E4 TB Allocation Details'!$A$18:$L$217, MATCH("Demand ID", 'E4 TB Allocation Details'!$A$18:$L$18, 0),FALSE), 'E2 Allocators'!$B$15:$W$361, MATCH('O5 Details by Class &amp; Accounts'!W$18, 'E2 Allocators'!$B$15:$W$15, 0),FALSE)*$F168)</f>
        <v>0</v>
      </c>
      <c r="X168" s="1334">
        <f>IF(ISERROR(VLOOKUP(VLOOKUP($A168, 'E4 TB Allocation Details'!$A$18:$L$217, MATCH("Demand ID", 'E4 TB Allocation Details'!$A$18:$L$18, 0),FALSE), 'E2 Allocators'!$B$15:$W$361, MATCH('O5 Details by Class &amp; Accounts'!X$18, 'E2 Allocators'!$B$15:$W$15, 0),FALSE)*$F168), 0, VLOOKUP(VLOOKUP($A168, 'E4 TB Allocation Details'!$A$18:$L$217, MATCH("Demand ID", 'E4 TB Allocation Details'!$A$18:$L$18, 0),FALSE), 'E2 Allocators'!$B$15:$W$361, MATCH('O5 Details by Class &amp; Accounts'!X$18, 'E2 Allocators'!$B$15:$W$15, 0),FALSE)*$F168)</f>
        <v>0</v>
      </c>
      <c r="Y168" s="1334">
        <f>IF(ISERROR(VLOOKUP(VLOOKUP($A168, 'E4 TB Allocation Details'!$A$18:$L$217, MATCH("Demand ID", 'E4 TB Allocation Details'!$A$18:$L$18, 0),FALSE), 'E2 Allocators'!$B$15:$W$361, MATCH('O5 Details by Class &amp; Accounts'!Y$18, 'E2 Allocators'!$B$15:$W$15, 0),FALSE)*$F168), 0, VLOOKUP(VLOOKUP($A168, 'E4 TB Allocation Details'!$A$18:$L$217, MATCH("Demand ID", 'E4 TB Allocation Details'!$A$18:$L$18, 0),FALSE), 'E2 Allocators'!$B$15:$W$361, MATCH('O5 Details by Class &amp; Accounts'!Y$18, 'E2 Allocators'!$B$15:$W$15, 0),FALSE)*$F168)</f>
        <v>0</v>
      </c>
      <c r="Z168" s="1334">
        <f>IF(ISERROR(VLOOKUP(VLOOKUP($A168, 'E4 TB Allocation Details'!$A$18:$L$217, MATCH("Demand ID", 'E4 TB Allocation Details'!$A$18:$L$18, 0),FALSE), 'E2 Allocators'!$B$15:$W$361, MATCH('O5 Details by Class &amp; Accounts'!Z$18, 'E2 Allocators'!$B$15:$W$15, 0),FALSE)*$F168), 0, VLOOKUP(VLOOKUP($A168, 'E4 TB Allocation Details'!$A$18:$L$217, MATCH("Demand ID", 'E4 TB Allocation Details'!$A$18:$L$18, 0),FALSE), 'E2 Allocators'!$B$15:$W$361, MATCH('O5 Details by Class &amp; Accounts'!Z$18, 'E2 Allocators'!$B$15:$W$15, 0),FALSE)*$F168)</f>
        <v>0</v>
      </c>
      <c r="AA168" s="1334">
        <f>IF(ISERROR(VLOOKUP(VLOOKUP($A168, 'E4 TB Allocation Details'!$A$18:$L$217, MATCH("Demand ID", 'E4 TB Allocation Details'!$A$18:$L$18, 0),FALSE), 'E2 Allocators'!$B$15:$W$361, MATCH('O5 Details by Class &amp; Accounts'!AA$18, 'E2 Allocators'!$B$15:$W$15, 0),FALSE)*$F168), 0, VLOOKUP(VLOOKUP($A168, 'E4 TB Allocation Details'!$A$18:$L$217, MATCH("Demand ID", 'E4 TB Allocation Details'!$A$18:$L$18, 0),FALSE), 'E2 Allocators'!$B$15:$W$361, MATCH('O5 Details by Class &amp; Accounts'!AA$18, 'E2 Allocators'!$B$15:$W$15, 0),FALSE)*$F168)</f>
        <v>0</v>
      </c>
      <c r="AB168" s="1334">
        <f>IF(ISERROR(VLOOKUP(VLOOKUP($A168, 'E4 TB Allocation Details'!$A$18:$L$217, MATCH("Demand ID", 'E4 TB Allocation Details'!$A$18:$L$18, 0),FALSE), 'E2 Allocators'!$B$15:$W$361, MATCH('O5 Details by Class &amp; Accounts'!AB$18, 'E2 Allocators'!$B$15:$W$15, 0),FALSE)*$F168), 0, VLOOKUP(VLOOKUP($A168, 'E4 TB Allocation Details'!$A$18:$L$217, MATCH("Demand ID", 'E4 TB Allocation Details'!$A$18:$L$18, 0),FALSE), 'E2 Allocators'!$B$15:$W$361, MATCH('O5 Details by Class &amp; Accounts'!AB$18, 'E2 Allocators'!$B$15:$W$15, 0),FALSE)*$F168)</f>
        <v>0</v>
      </c>
      <c r="AC168" s="1334">
        <f t="shared" si="47"/>
        <v>0</v>
      </c>
      <c r="AD168" s="1334">
        <f>IF(ISERROR(VLOOKUP(VLOOKUP($A168, 'E4 TB Allocation Details'!$A$18:$L$217, MATCH("Customer ID", 'E4 TB Allocation Details'!$A$18:$L$18, 0),FALSE), 'E2 Allocators'!$B$15:$W$361, MATCH('O5 Details by Class &amp; Accounts'!AD$18, 'E2 Allocators'!$B$15:$W$15, 0),FALSE)*$G168), 0, VLOOKUP(VLOOKUP($A168, 'E4 TB Allocation Details'!$A$18:$L$217, MATCH("Customer ID", 'E4 TB Allocation Details'!$A$18:$L$18, 0),FALSE), 'E2 Allocators'!$B$15:$W$361, MATCH('O5 Details by Class &amp; Accounts'!AD$18, 'E2 Allocators'!$B$15:$W$15, 0),FALSE)*$G168)</f>
        <v>1052146.9515318167</v>
      </c>
      <c r="AE168" s="1334">
        <f>IF(ISERROR(VLOOKUP(VLOOKUP($A168, 'E4 TB Allocation Details'!$A$18:$L$217, MATCH("Customer ID", 'E4 TB Allocation Details'!$A$18:$L$18, 0),FALSE), 'E2 Allocators'!$B$15:$W$361, MATCH('O5 Details by Class &amp; Accounts'!AE$18, 'E2 Allocators'!$B$15:$W$15, 0),FALSE)*$G168), 0, VLOOKUP(VLOOKUP($A168, 'E4 TB Allocation Details'!$A$18:$L$217, MATCH("Customer ID", 'E4 TB Allocation Details'!$A$18:$L$18, 0),FALSE), 'E2 Allocators'!$B$15:$W$361, MATCH('O5 Details by Class &amp; Accounts'!AE$18, 'E2 Allocators'!$B$15:$W$15, 0),FALSE)*$G168)</f>
        <v>103313.61150126379</v>
      </c>
      <c r="AF168" s="1334">
        <f>IF(ISERROR(VLOOKUP(VLOOKUP($A168, 'E4 TB Allocation Details'!$A$18:$L$217, MATCH("Customer ID", 'E4 TB Allocation Details'!$A$18:$L$18, 0),FALSE), 'E2 Allocators'!$B$15:$W$361, MATCH('O5 Details by Class &amp; Accounts'!AF$18, 'E2 Allocators'!$B$15:$W$15, 0),FALSE)*$G168), 0, VLOOKUP(VLOOKUP($A168, 'E4 TB Allocation Details'!$A$18:$L$217, MATCH("Customer ID", 'E4 TB Allocation Details'!$A$18:$L$18, 0),FALSE), 'E2 Allocators'!$B$15:$W$361, MATCH('O5 Details by Class &amp; Accounts'!AF$18, 'E2 Allocators'!$B$15:$W$15, 0),FALSE)*$G168)</f>
        <v>4017.0382334805436</v>
      </c>
      <c r="AG168" s="1334">
        <f>IF(ISERROR(VLOOKUP(VLOOKUP($A168, 'E4 TB Allocation Details'!$A$18:$L$217, MATCH("Customer ID", 'E4 TB Allocation Details'!$A$18:$L$18, 0),FALSE), 'E2 Allocators'!$B$15:$W$361, MATCH('O5 Details by Class &amp; Accounts'!AG$18, 'E2 Allocators'!$B$15:$W$15, 0),FALSE)*$G168), 0, VLOOKUP(VLOOKUP($A168, 'E4 TB Allocation Details'!$A$18:$L$217, MATCH("Customer ID", 'E4 TB Allocation Details'!$A$18:$L$18, 0),FALSE), 'E2 Allocators'!$B$15:$W$361, MATCH('O5 Details by Class &amp; Accounts'!AG$18, 'E2 Allocators'!$B$15:$W$15, 0),FALSE)*$G168)</f>
        <v>0</v>
      </c>
      <c r="AH168" s="1334">
        <f>IF(ISERROR(VLOOKUP(VLOOKUP($A168, 'E4 TB Allocation Details'!$A$18:$L$217, MATCH("Customer ID", 'E4 TB Allocation Details'!$A$18:$L$18, 0),FALSE), 'E2 Allocators'!$B$15:$W$361, MATCH('O5 Details by Class &amp; Accounts'!AH$18, 'E2 Allocators'!$B$15:$W$15, 0),FALSE)*$G168), 0, VLOOKUP(VLOOKUP($A168, 'E4 TB Allocation Details'!$A$18:$L$217, MATCH("Customer ID", 'E4 TB Allocation Details'!$A$18:$L$18, 0),FALSE), 'E2 Allocators'!$B$15:$W$361, MATCH('O5 Details by Class &amp; Accounts'!AH$18, 'E2 Allocators'!$B$15:$W$15, 0),FALSE)*$G168)</f>
        <v>676.05731522373128</v>
      </c>
      <c r="AI168" s="1334">
        <f>IF(ISERROR(VLOOKUP(VLOOKUP($A168, 'E4 TB Allocation Details'!$A$18:$L$217, MATCH("Customer ID", 'E4 TB Allocation Details'!$A$18:$L$18, 0),FALSE), 'E2 Allocators'!$B$15:$W$361, MATCH('O5 Details by Class &amp; Accounts'!AI$18, 'E2 Allocators'!$B$15:$W$15, 0),FALSE)*$G168), 0, VLOOKUP(VLOOKUP($A168, 'E4 TB Allocation Details'!$A$18:$L$217, MATCH("Customer ID", 'E4 TB Allocation Details'!$A$18:$L$18, 0),FALSE), 'E2 Allocators'!$B$15:$W$361, MATCH('O5 Details by Class &amp; Accounts'!AI$18, 'E2 Allocators'!$B$15:$W$15, 0),FALSE)*$G168)</f>
        <v>224.04224981251562</v>
      </c>
      <c r="AJ168" s="1334">
        <f>IF(ISERROR(VLOOKUP(VLOOKUP($A168, 'E4 TB Allocation Details'!$A$18:$L$217, MATCH("Customer ID", 'E4 TB Allocation Details'!$A$18:$L$18, 0),FALSE), 'E2 Allocators'!$B$15:$W$361, MATCH('O5 Details by Class &amp; Accounts'!AJ$18, 'E2 Allocators'!$B$15:$W$15, 0),FALSE)*$G168), 0, VLOOKUP(VLOOKUP($A168, 'E4 TB Allocation Details'!$A$18:$L$217, MATCH("Customer ID", 'E4 TB Allocation Details'!$A$18:$L$18, 0),FALSE), 'E2 Allocators'!$B$15:$W$361, MATCH('O5 Details by Class &amp; Accounts'!AJ$18, 'E2 Allocators'!$B$15:$W$15, 0),FALSE)*$G168)</f>
        <v>458.56600838818986</v>
      </c>
      <c r="AK168" s="1334">
        <f>IF(ISERROR(VLOOKUP(VLOOKUP($A168, 'E4 TB Allocation Details'!$A$18:$L$217, MATCH("Customer ID", 'E4 TB Allocation Details'!$A$18:$L$18, 0),FALSE), 'E2 Allocators'!$B$15:$W$361, MATCH('O5 Details by Class &amp; Accounts'!AK$18, 'E2 Allocators'!$B$15:$W$15, 0),FALSE)*$G168), 0, VLOOKUP(VLOOKUP($A168, 'E4 TB Allocation Details'!$A$18:$L$217, MATCH("Customer ID", 'E4 TB Allocation Details'!$A$18:$L$18, 0),FALSE), 'E2 Allocators'!$B$15:$W$361, MATCH('O5 Details by Class &amp; Accounts'!AK$18, 'E2 Allocators'!$B$15:$W$15, 0),FALSE)*$G168)</f>
        <v>377.33431547371055</v>
      </c>
      <c r="AL168" s="1334">
        <f>IF(ISERROR(VLOOKUP(VLOOKUP($A168, 'E4 TB Allocation Details'!$A$18:$L$217, MATCH("Customer ID", 'E4 TB Allocation Details'!$A$18:$L$18, 0),FALSE), 'E2 Allocators'!$B$15:$W$361, MATCH('O5 Details by Class &amp; Accounts'!AL$18, 'E2 Allocators'!$B$15:$W$15, 0),FALSE)*$G168), 0, VLOOKUP(VLOOKUP($A168, 'E4 TB Allocation Details'!$A$18:$L$217, MATCH("Customer ID", 'E4 TB Allocation Details'!$A$18:$L$18, 0),FALSE), 'E2 Allocators'!$B$15:$W$361, MATCH('O5 Details by Class &amp; Accounts'!AL$18, 'E2 Allocators'!$B$15:$W$15, 0),FALSE)*$G168)</f>
        <v>18054.398844540734</v>
      </c>
      <c r="AM168" s="1334">
        <f>IF(ISERROR(VLOOKUP(VLOOKUP($A168, 'E4 TB Allocation Details'!$A$18:$L$217, MATCH("Customer ID", 'E4 TB Allocation Details'!$A$18:$L$18, 0),FALSE), 'E2 Allocators'!$B$15:$W$361, MATCH('O5 Details by Class &amp; Accounts'!AM$18, 'E2 Allocators'!$B$15:$W$15, 0),FALSE)*$G168), 0, VLOOKUP(VLOOKUP($A168, 'E4 TB Allocation Details'!$A$18:$L$217, MATCH("Customer ID", 'E4 TB Allocation Details'!$A$18:$L$18, 0),FALSE), 'E2 Allocators'!$B$15:$W$361, MATCH('O5 Details by Class &amp; Accounts'!AM$18, 'E2 Allocators'!$B$15:$W$15, 0),FALSE)*$G168)</f>
        <v>0</v>
      </c>
      <c r="AN168" s="1334">
        <f>IF(ISERROR(VLOOKUP(VLOOKUP($A168, 'E4 TB Allocation Details'!$A$18:$L$217, MATCH("Customer ID", 'E4 TB Allocation Details'!$A$18:$L$18, 0),FALSE), 'E2 Allocators'!$B$15:$W$361, MATCH('O5 Details by Class &amp; Accounts'!AN$18, 'E2 Allocators'!$B$15:$W$15, 0),FALSE)*$G168), 0, VLOOKUP(VLOOKUP($A168, 'E4 TB Allocation Details'!$A$18:$L$217, MATCH("Customer ID", 'E4 TB Allocation Details'!$A$18:$L$18, 0),FALSE), 'E2 Allocators'!$B$15:$W$361, MATCH('O5 Details by Class &amp; Accounts'!AN$18, 'E2 Allocators'!$B$15:$W$15, 0),FALSE)*$G168)</f>
        <v>0</v>
      </c>
      <c r="AO168" s="1334">
        <f>IF(ISERROR(VLOOKUP(VLOOKUP($A168, 'E4 TB Allocation Details'!$A$18:$L$217, MATCH("Customer ID", 'E4 TB Allocation Details'!$A$18:$L$18, 0),FALSE), 'E2 Allocators'!$B$15:$W$361, MATCH('O5 Details by Class &amp; Accounts'!AO$18, 'E2 Allocators'!$B$15:$W$15, 0),FALSE)*$G168), 0, VLOOKUP(VLOOKUP($A168, 'E4 TB Allocation Details'!$A$18:$L$217, MATCH("Customer ID", 'E4 TB Allocation Details'!$A$18:$L$18, 0),FALSE), 'E2 Allocators'!$B$15:$W$361, MATCH('O5 Details by Class &amp; Accounts'!AO$18, 'E2 Allocators'!$B$15:$W$15, 0),FALSE)*$G168)</f>
        <v>0</v>
      </c>
      <c r="AP168" s="1334">
        <f>IF(ISERROR(VLOOKUP(VLOOKUP($A168, 'E4 TB Allocation Details'!$A$18:$L$217, MATCH("Customer ID", 'E4 TB Allocation Details'!$A$18:$L$18, 0),FALSE), 'E2 Allocators'!$B$15:$W$361, MATCH('O5 Details by Class &amp; Accounts'!AP$18, 'E2 Allocators'!$B$15:$W$15, 0),FALSE)*$G168), 0, VLOOKUP(VLOOKUP($A168, 'E4 TB Allocation Details'!$A$18:$L$217, MATCH("Customer ID", 'E4 TB Allocation Details'!$A$18:$L$18, 0),FALSE), 'E2 Allocators'!$B$15:$W$361, MATCH('O5 Details by Class &amp; Accounts'!AP$18, 'E2 Allocators'!$B$15:$W$15, 0),FALSE)*$G168)</f>
        <v>0</v>
      </c>
      <c r="AQ168" s="1334">
        <f>IF(ISERROR(VLOOKUP(VLOOKUP($A168, 'E4 TB Allocation Details'!$A$18:$L$217, MATCH("Customer ID", 'E4 TB Allocation Details'!$A$18:$L$18, 0),FALSE), 'E2 Allocators'!$B$15:$W$361, MATCH('O5 Details by Class &amp; Accounts'!AQ$18, 'E2 Allocators'!$B$15:$W$15, 0),FALSE)*$G168), 0, VLOOKUP(VLOOKUP($A168, 'E4 TB Allocation Details'!$A$18:$L$217, MATCH("Customer ID", 'E4 TB Allocation Details'!$A$18:$L$18, 0),FALSE), 'E2 Allocators'!$B$15:$W$361, MATCH('O5 Details by Class &amp; Accounts'!AQ$18, 'E2 Allocators'!$B$15:$W$15, 0),FALSE)*$G168)</f>
        <v>0</v>
      </c>
      <c r="AR168" s="1334">
        <f>IF(ISERROR(VLOOKUP(VLOOKUP($A168, 'E4 TB Allocation Details'!$A$18:$L$217, MATCH("Customer ID", 'E4 TB Allocation Details'!$A$18:$L$18, 0),FALSE), 'E2 Allocators'!$B$15:$W$361, MATCH('O5 Details by Class &amp; Accounts'!AR$18, 'E2 Allocators'!$B$15:$W$15, 0),FALSE)*$G168), 0, VLOOKUP(VLOOKUP($A168, 'E4 TB Allocation Details'!$A$18:$L$217, MATCH("Customer ID", 'E4 TB Allocation Details'!$A$18:$L$18, 0),FALSE), 'E2 Allocators'!$B$15:$W$361, MATCH('O5 Details by Class &amp; Accounts'!AR$18, 'E2 Allocators'!$B$15:$W$15, 0),FALSE)*$G168)</f>
        <v>0</v>
      </c>
      <c r="AS168" s="1334">
        <f>IF(ISERROR(VLOOKUP(VLOOKUP($A168, 'E4 TB Allocation Details'!$A$18:$L$217, MATCH("Customer ID", 'E4 TB Allocation Details'!$A$18:$L$18, 0),FALSE), 'E2 Allocators'!$B$15:$W$361, MATCH('O5 Details by Class &amp; Accounts'!AS$18, 'E2 Allocators'!$B$15:$W$15, 0),FALSE)*$G168), 0, VLOOKUP(VLOOKUP($A168, 'E4 TB Allocation Details'!$A$18:$L$217, MATCH("Customer ID", 'E4 TB Allocation Details'!$A$18:$L$18, 0),FALSE), 'E2 Allocators'!$B$15:$W$361, MATCH('O5 Details by Class &amp; Accounts'!AS$18, 'E2 Allocators'!$B$15:$W$15, 0),FALSE)*$G168)</f>
        <v>0</v>
      </c>
      <c r="AT168" s="1334">
        <f>IF(ISERROR(VLOOKUP(VLOOKUP($A168, 'E4 TB Allocation Details'!$A$18:$L$217, MATCH("Customer ID", 'E4 TB Allocation Details'!$A$18:$L$18, 0),FALSE), 'E2 Allocators'!$B$15:$W$361, MATCH('O5 Details by Class &amp; Accounts'!AT$18, 'E2 Allocators'!$B$15:$W$15, 0),FALSE)*$G168), 0, VLOOKUP(VLOOKUP($A168, 'E4 TB Allocation Details'!$A$18:$L$217, MATCH("Customer ID", 'E4 TB Allocation Details'!$A$18:$L$18, 0),FALSE), 'E2 Allocators'!$B$15:$W$361, MATCH('O5 Details by Class &amp; Accounts'!AT$18, 'E2 Allocators'!$B$15:$W$15, 0),FALSE)*$G168)</f>
        <v>0</v>
      </c>
      <c r="AU168" s="1334">
        <f>IF(ISERROR(VLOOKUP(VLOOKUP($A168, 'E4 TB Allocation Details'!$A$18:$L$217, MATCH("Customer ID", 'E4 TB Allocation Details'!$A$18:$L$18, 0),FALSE), 'E2 Allocators'!$B$15:$W$361, MATCH('O5 Details by Class &amp; Accounts'!AU$18, 'E2 Allocators'!$B$15:$W$15, 0),FALSE)*$G168), 0, VLOOKUP(VLOOKUP($A168, 'E4 TB Allocation Details'!$A$18:$L$217, MATCH("Customer ID", 'E4 TB Allocation Details'!$A$18:$L$18, 0),FALSE), 'E2 Allocators'!$B$15:$W$361, MATCH('O5 Details by Class &amp; Accounts'!AU$18, 'E2 Allocators'!$B$15:$W$15, 0),FALSE)*$G168)</f>
        <v>0</v>
      </c>
      <c r="AV168" s="1334">
        <f>IF(ISERROR(VLOOKUP(VLOOKUP($A168, 'E4 TB Allocation Details'!$A$18:$L$217, MATCH("Customer ID", 'E4 TB Allocation Details'!$A$18:$L$18, 0),FALSE), 'E2 Allocators'!$B$15:$W$361, MATCH('O5 Details by Class &amp; Accounts'!AV$18, 'E2 Allocators'!$B$15:$W$15, 0),FALSE)*$G168), 0, VLOOKUP(VLOOKUP($A168, 'E4 TB Allocation Details'!$A$18:$L$217, MATCH("Customer ID", 'E4 TB Allocation Details'!$A$18:$L$18, 0),FALSE), 'E2 Allocators'!$B$15:$W$361, MATCH('O5 Details by Class &amp; Accounts'!AV$18, 'E2 Allocators'!$B$15:$W$15, 0),FALSE)*$G168)</f>
        <v>0</v>
      </c>
      <c r="AW168" s="1334">
        <f>IF(ISERROR(VLOOKUP(VLOOKUP($A168, 'E4 TB Allocation Details'!$A$18:$L$217, MATCH("Customer ID", 'E4 TB Allocation Details'!$A$18:$L$18, 0),FALSE), 'E2 Allocators'!$B$15:$W$361, MATCH('O5 Details by Class &amp; Accounts'!AW$18, 'E2 Allocators'!$B$15:$W$15, 0),FALSE)*$G168), 0, VLOOKUP(VLOOKUP($A168, 'E4 TB Allocation Details'!$A$18:$L$217, MATCH("Customer ID", 'E4 TB Allocation Details'!$A$18:$L$18, 0),FALSE), 'E2 Allocators'!$B$15:$W$361, MATCH('O5 Details by Class &amp; Accounts'!AW$18, 'E2 Allocators'!$B$15:$W$15, 0),FALSE)*$G168)</f>
        <v>0</v>
      </c>
      <c r="AX168" s="1334">
        <f t="shared" si="51"/>
        <v>1179268</v>
      </c>
      <c r="AY168" s="1334">
        <f>IF(ISERROR(VLOOKUP(VLOOKUP($A168, 'E4 TB Allocation Details'!$A$18:$L$217, MATCH("Misc ID", 'E4 TB Allocation Details'!$A$18:$L$18, 0),FALSE), 'E2 Allocators'!$B$15:$W$361, MATCH('O5 Details by Class &amp; Accounts'!AY$18, 'E2 Allocators'!$B$15:$W$15, 0),FALSE)*$E168), 0, VLOOKUP(VLOOKUP($A168, 'E4 TB Allocation Details'!$A$18:$L$217, MATCH("Misc ID", 'E4 TB Allocation Details'!$A$18:$L$18, 0),FALSE), 'E2 Allocators'!$B$15:$W$361, MATCH('O5 Details by Class &amp; Accounts'!AY$18, 'E2 Allocators'!$B$15:$W$15, 0),FALSE)*$E168)</f>
        <v>0</v>
      </c>
      <c r="AZ168" s="1334">
        <f>IF(ISERROR(VLOOKUP(VLOOKUP($A168, 'E4 TB Allocation Details'!$A$18:$L$217, MATCH("Misc ID", 'E4 TB Allocation Details'!$A$18:$L$18, 0),FALSE), 'E2 Allocators'!$B$15:$W$361, MATCH('O5 Details by Class &amp; Accounts'!AZ$18, 'E2 Allocators'!$B$15:$W$15, 0),FALSE)*$E168), 0, VLOOKUP(VLOOKUP($A168, 'E4 TB Allocation Details'!$A$18:$L$217, MATCH("Misc ID", 'E4 TB Allocation Details'!$A$18:$L$18, 0),FALSE), 'E2 Allocators'!$B$15:$W$361, MATCH('O5 Details by Class &amp; Accounts'!AZ$18, 'E2 Allocators'!$B$15:$W$15, 0),FALSE)*$E168)</f>
        <v>0</v>
      </c>
      <c r="BA168" s="1334">
        <f>IF(ISERROR(VLOOKUP(VLOOKUP($A168, 'E4 TB Allocation Details'!$A$18:$L$217, MATCH("Misc ID", 'E4 TB Allocation Details'!$A$18:$L$18, 0),FALSE), 'E2 Allocators'!$B$15:$W$361, MATCH('O5 Details by Class &amp; Accounts'!BA$18, 'E2 Allocators'!$B$15:$W$15, 0),FALSE)*$E168), 0, VLOOKUP(VLOOKUP($A168, 'E4 TB Allocation Details'!$A$18:$L$217, MATCH("Misc ID", 'E4 TB Allocation Details'!$A$18:$L$18, 0),FALSE), 'E2 Allocators'!$B$15:$W$361, MATCH('O5 Details by Class &amp; Accounts'!BA$18, 'E2 Allocators'!$B$15:$W$15, 0),FALSE)*$E168)</f>
        <v>0</v>
      </c>
      <c r="BB168" s="1334">
        <f>IF(ISERROR(VLOOKUP(VLOOKUP($A168, 'E4 TB Allocation Details'!$A$18:$L$217, MATCH("Misc ID", 'E4 TB Allocation Details'!$A$18:$L$18, 0),FALSE), 'E2 Allocators'!$B$15:$W$361, MATCH('O5 Details by Class &amp; Accounts'!BB$18, 'E2 Allocators'!$B$15:$W$15, 0),FALSE)*$E168), 0, VLOOKUP(VLOOKUP($A168, 'E4 TB Allocation Details'!$A$18:$L$217, MATCH("Misc ID", 'E4 TB Allocation Details'!$A$18:$L$18, 0),FALSE), 'E2 Allocators'!$B$15:$W$361, MATCH('O5 Details by Class &amp; Accounts'!BB$18, 'E2 Allocators'!$B$15:$W$15, 0),FALSE)*$E168)</f>
        <v>0</v>
      </c>
      <c r="BC168" s="1334">
        <f>IF(ISERROR(VLOOKUP(VLOOKUP($A168, 'E4 TB Allocation Details'!$A$18:$L$217, MATCH("Misc ID", 'E4 TB Allocation Details'!$A$18:$L$18, 0),FALSE), 'E2 Allocators'!$B$15:$W$361, MATCH('O5 Details by Class &amp; Accounts'!BC$18, 'E2 Allocators'!$B$15:$W$15, 0),FALSE)*$E168), 0, VLOOKUP(VLOOKUP($A168, 'E4 TB Allocation Details'!$A$18:$L$217, MATCH("Misc ID", 'E4 TB Allocation Details'!$A$18:$L$18, 0),FALSE), 'E2 Allocators'!$B$15:$W$361, MATCH('O5 Details by Class &amp; Accounts'!BC$18, 'E2 Allocators'!$B$15:$W$15, 0),FALSE)*$E168)</f>
        <v>0</v>
      </c>
      <c r="BD168" s="1334">
        <f>IF(ISERROR(VLOOKUP(VLOOKUP($A168, 'E4 TB Allocation Details'!$A$18:$L$217, MATCH("Misc ID", 'E4 TB Allocation Details'!$A$18:$L$18, 0),FALSE), 'E2 Allocators'!$B$15:$W$361, MATCH('O5 Details by Class &amp; Accounts'!BD$18, 'E2 Allocators'!$B$15:$W$15, 0),FALSE)*$E168), 0, VLOOKUP(VLOOKUP($A168, 'E4 TB Allocation Details'!$A$18:$L$217, MATCH("Misc ID", 'E4 TB Allocation Details'!$A$18:$L$18, 0),FALSE), 'E2 Allocators'!$B$15:$W$361, MATCH('O5 Details by Class &amp; Accounts'!BD$18, 'E2 Allocators'!$B$15:$W$15, 0),FALSE)*$E168)</f>
        <v>0</v>
      </c>
      <c r="BE168" s="1334">
        <f>IF(ISERROR(VLOOKUP(VLOOKUP($A168, 'E4 TB Allocation Details'!$A$18:$L$217, MATCH("Misc ID", 'E4 TB Allocation Details'!$A$18:$L$18, 0),FALSE), 'E2 Allocators'!$B$15:$W$361, MATCH('O5 Details by Class &amp; Accounts'!BE$18, 'E2 Allocators'!$B$15:$W$15, 0),FALSE)*$E168), 0, VLOOKUP(VLOOKUP($A168, 'E4 TB Allocation Details'!$A$18:$L$217, MATCH("Misc ID", 'E4 TB Allocation Details'!$A$18:$L$18, 0),FALSE), 'E2 Allocators'!$B$15:$W$361, MATCH('O5 Details by Class &amp; Accounts'!BE$18, 'E2 Allocators'!$B$15:$W$15, 0),FALSE)*$E168)</f>
        <v>0</v>
      </c>
      <c r="BF168" s="1334">
        <f>IF(ISERROR(VLOOKUP(VLOOKUP($A168, 'E4 TB Allocation Details'!$A$18:$L$217, MATCH("Misc ID", 'E4 TB Allocation Details'!$A$18:$L$18, 0),FALSE), 'E2 Allocators'!$B$15:$W$361, MATCH('O5 Details by Class &amp; Accounts'!BF$18, 'E2 Allocators'!$B$15:$W$15, 0),FALSE)*$E168), 0, VLOOKUP(VLOOKUP($A168, 'E4 TB Allocation Details'!$A$18:$L$217, MATCH("Misc ID", 'E4 TB Allocation Details'!$A$18:$L$18, 0),FALSE), 'E2 Allocators'!$B$15:$W$361, MATCH('O5 Details by Class &amp; Accounts'!BF$18, 'E2 Allocators'!$B$15:$W$15, 0),FALSE)*$E168)</f>
        <v>0</v>
      </c>
      <c r="BG168" s="1334">
        <f>IF(ISERROR(VLOOKUP(VLOOKUP($A168, 'E4 TB Allocation Details'!$A$18:$L$217, MATCH("Misc ID", 'E4 TB Allocation Details'!$A$18:$L$18, 0),FALSE), 'E2 Allocators'!$B$15:$W$361, MATCH('O5 Details by Class &amp; Accounts'!BG$18, 'E2 Allocators'!$B$15:$W$15, 0),FALSE)*$E168), 0, VLOOKUP(VLOOKUP($A168, 'E4 TB Allocation Details'!$A$18:$L$217, MATCH("Misc ID", 'E4 TB Allocation Details'!$A$18:$L$18, 0),FALSE), 'E2 Allocators'!$B$15:$W$361, MATCH('O5 Details by Class &amp; Accounts'!BG$18, 'E2 Allocators'!$B$15:$W$15, 0),FALSE)*$E168)</f>
        <v>0</v>
      </c>
      <c r="BH168" s="1334">
        <f>IF(ISERROR(VLOOKUP(VLOOKUP($A168, 'E4 TB Allocation Details'!$A$18:$L$217, MATCH("Misc ID", 'E4 TB Allocation Details'!$A$18:$L$18, 0),FALSE), 'E2 Allocators'!$B$15:$W$361, MATCH('O5 Details by Class &amp; Accounts'!BH$18, 'E2 Allocators'!$B$15:$W$15, 0),FALSE)*$E168), 0, VLOOKUP(VLOOKUP($A168, 'E4 TB Allocation Details'!$A$18:$L$217, MATCH("Misc ID", 'E4 TB Allocation Details'!$A$18:$L$18, 0),FALSE), 'E2 Allocators'!$B$15:$W$361, MATCH('O5 Details by Class &amp; Accounts'!BH$18, 'E2 Allocators'!$B$15:$W$15, 0),FALSE)*$E168)</f>
        <v>0</v>
      </c>
      <c r="BI168" s="1334">
        <f>IF(ISERROR(VLOOKUP(VLOOKUP($A168, 'E4 TB Allocation Details'!$A$18:$L$217, MATCH("Misc ID", 'E4 TB Allocation Details'!$A$18:$L$18, 0),FALSE), 'E2 Allocators'!$B$15:$W$361, MATCH('O5 Details by Class &amp; Accounts'!BI$18, 'E2 Allocators'!$B$15:$W$15, 0),FALSE)*$E168), 0, VLOOKUP(VLOOKUP($A168, 'E4 TB Allocation Details'!$A$18:$L$217, MATCH("Misc ID", 'E4 TB Allocation Details'!$A$18:$L$18, 0),FALSE), 'E2 Allocators'!$B$15:$W$361, MATCH('O5 Details by Class &amp; Accounts'!BI$18, 'E2 Allocators'!$B$15:$W$15, 0),FALSE)*$E168)</f>
        <v>0</v>
      </c>
      <c r="BJ168" s="1334">
        <f>IF(ISERROR(VLOOKUP(VLOOKUP($A168, 'E4 TB Allocation Details'!$A$18:$L$217, MATCH("Misc ID", 'E4 TB Allocation Details'!$A$18:$L$18, 0),FALSE), 'E2 Allocators'!$B$15:$W$361, MATCH('O5 Details by Class &amp; Accounts'!BJ$18, 'E2 Allocators'!$B$15:$W$15, 0),FALSE)*$E168), 0, VLOOKUP(VLOOKUP($A168, 'E4 TB Allocation Details'!$A$18:$L$217, MATCH("Misc ID", 'E4 TB Allocation Details'!$A$18:$L$18, 0),FALSE), 'E2 Allocators'!$B$15:$W$361, MATCH('O5 Details by Class &amp; Accounts'!BJ$18, 'E2 Allocators'!$B$15:$W$15, 0),FALSE)*$E168)</f>
        <v>0</v>
      </c>
      <c r="BK168" s="1334">
        <f>IF(ISERROR(VLOOKUP(VLOOKUP($A168, 'E4 TB Allocation Details'!$A$18:$L$217, MATCH("Misc ID", 'E4 TB Allocation Details'!$A$18:$L$18, 0),FALSE), 'E2 Allocators'!$B$15:$W$361, MATCH('O5 Details by Class &amp; Accounts'!BK$18, 'E2 Allocators'!$B$15:$W$15, 0),FALSE)*$E168), 0, VLOOKUP(VLOOKUP($A168, 'E4 TB Allocation Details'!$A$18:$L$217, MATCH("Misc ID", 'E4 TB Allocation Details'!$A$18:$L$18, 0),FALSE), 'E2 Allocators'!$B$15:$W$361, MATCH('O5 Details by Class &amp; Accounts'!BK$18, 'E2 Allocators'!$B$15:$W$15, 0),FALSE)*$E168)</f>
        <v>0</v>
      </c>
      <c r="BL168" s="1334">
        <f>IF(ISERROR(VLOOKUP(VLOOKUP($A168, 'E4 TB Allocation Details'!$A$18:$L$217, MATCH("Misc ID", 'E4 TB Allocation Details'!$A$18:$L$18, 0),FALSE), 'E2 Allocators'!$B$15:$W$361, MATCH('O5 Details by Class &amp; Accounts'!BL$18, 'E2 Allocators'!$B$15:$W$15, 0),FALSE)*$E168), 0, VLOOKUP(VLOOKUP($A168, 'E4 TB Allocation Details'!$A$18:$L$217, MATCH("Misc ID", 'E4 TB Allocation Details'!$A$18:$L$18, 0),FALSE), 'E2 Allocators'!$B$15:$W$361, MATCH('O5 Details by Class &amp; Accounts'!BL$18, 'E2 Allocators'!$B$15:$W$15, 0),FALSE)*$E168)</f>
        <v>0</v>
      </c>
      <c r="BM168" s="1334">
        <f>IF(ISERROR(VLOOKUP(VLOOKUP($A168, 'E4 TB Allocation Details'!$A$18:$L$217, MATCH("Misc ID", 'E4 TB Allocation Details'!$A$18:$L$18, 0),FALSE), 'E2 Allocators'!$B$15:$W$361, MATCH('O5 Details by Class &amp; Accounts'!BM$18, 'E2 Allocators'!$B$15:$W$15, 0),FALSE)*$E168), 0, VLOOKUP(VLOOKUP($A168, 'E4 TB Allocation Details'!$A$18:$L$217, MATCH("Misc ID", 'E4 TB Allocation Details'!$A$18:$L$18, 0),FALSE), 'E2 Allocators'!$B$15:$W$361, MATCH('O5 Details by Class &amp; Accounts'!BM$18, 'E2 Allocators'!$B$15:$W$15, 0),FALSE)*$E168)</f>
        <v>0</v>
      </c>
      <c r="BN168" s="1334">
        <f>IF(ISERROR(VLOOKUP(VLOOKUP($A168, 'E4 TB Allocation Details'!$A$18:$L$217, MATCH("Misc ID", 'E4 TB Allocation Details'!$A$18:$L$18, 0),FALSE), 'E2 Allocators'!$B$15:$W$361, MATCH('O5 Details by Class &amp; Accounts'!BN$18, 'E2 Allocators'!$B$15:$W$15, 0),FALSE)*$E168), 0, VLOOKUP(VLOOKUP($A168, 'E4 TB Allocation Details'!$A$18:$L$217, MATCH("Misc ID", 'E4 TB Allocation Details'!$A$18:$L$18, 0),FALSE), 'E2 Allocators'!$B$15:$W$361, MATCH('O5 Details by Class &amp; Accounts'!BN$18, 'E2 Allocators'!$B$15:$W$15, 0),FALSE)*$E168)</f>
        <v>0</v>
      </c>
      <c r="BO168" s="1334">
        <f>IF(ISERROR(VLOOKUP(VLOOKUP($A168, 'E4 TB Allocation Details'!$A$18:$L$217, MATCH("Misc ID", 'E4 TB Allocation Details'!$A$18:$L$18, 0),FALSE), 'E2 Allocators'!$B$15:$W$361, MATCH('O5 Details by Class &amp; Accounts'!BO$18, 'E2 Allocators'!$B$15:$W$15, 0),FALSE)*$E168), 0, VLOOKUP(VLOOKUP($A168, 'E4 TB Allocation Details'!$A$18:$L$217, MATCH("Misc ID", 'E4 TB Allocation Details'!$A$18:$L$18, 0),FALSE), 'E2 Allocators'!$B$15:$W$361, MATCH('O5 Details by Class &amp; Accounts'!BO$18, 'E2 Allocators'!$B$15:$W$15, 0),FALSE)*$E168)</f>
        <v>0</v>
      </c>
      <c r="BP168" s="1334">
        <f>IF(ISERROR(VLOOKUP(VLOOKUP($A168, 'E4 TB Allocation Details'!$A$18:$L$217, MATCH("Misc ID", 'E4 TB Allocation Details'!$A$18:$L$18, 0),FALSE), 'E2 Allocators'!$B$15:$W$361, MATCH('O5 Details by Class &amp; Accounts'!BP$18, 'E2 Allocators'!$B$15:$W$15, 0),FALSE)*$E168), 0, VLOOKUP(VLOOKUP($A168, 'E4 TB Allocation Details'!$A$18:$L$217, MATCH("Misc ID", 'E4 TB Allocation Details'!$A$18:$L$18, 0),FALSE), 'E2 Allocators'!$B$15:$W$361, MATCH('O5 Details by Class &amp; Accounts'!BP$18, 'E2 Allocators'!$B$15:$W$15, 0),FALSE)*$E168)</f>
        <v>0</v>
      </c>
      <c r="BQ168" s="1334">
        <f>IF(ISERROR(VLOOKUP(VLOOKUP($A168, 'E4 TB Allocation Details'!$A$18:$L$217, MATCH("Misc ID", 'E4 TB Allocation Details'!$A$18:$L$18, 0),FALSE), 'E2 Allocators'!$B$15:$W$361, MATCH('O5 Details by Class &amp; Accounts'!BQ$18, 'E2 Allocators'!$B$15:$W$15, 0),FALSE)*$E168), 0, VLOOKUP(VLOOKUP($A168, 'E4 TB Allocation Details'!$A$18:$L$217, MATCH("Misc ID", 'E4 TB Allocation Details'!$A$18:$L$18, 0),FALSE), 'E2 Allocators'!$B$15:$W$361, MATCH('O5 Details by Class &amp; Accounts'!BQ$18, 'E2 Allocators'!$B$15:$W$15, 0),FALSE)*$E168)</f>
        <v>0</v>
      </c>
      <c r="BR168" s="1334">
        <f>IF(ISERROR(VLOOKUP(VLOOKUP($A168, 'E4 TB Allocation Details'!$A$18:$L$217, MATCH("Misc ID", 'E4 TB Allocation Details'!$A$18:$L$18, 0),FALSE), 'E2 Allocators'!$B$15:$W$361, MATCH('O5 Details by Class &amp; Accounts'!BR$18, 'E2 Allocators'!$B$15:$W$15, 0),FALSE)*$E168), 0, VLOOKUP(VLOOKUP($A168, 'E4 TB Allocation Details'!$A$18:$L$217, MATCH("Misc ID", 'E4 TB Allocation Details'!$A$18:$L$18, 0),FALSE), 'E2 Allocators'!$B$15:$W$361, MATCH('O5 Details by Class &amp; Accounts'!BR$18, 'E2 Allocators'!$B$15:$W$15, 0),FALSE)*$E168)</f>
        <v>0</v>
      </c>
      <c r="BS168" s="1334">
        <f t="shared" si="48"/>
        <v>0</v>
      </c>
      <c r="BT168" s="1334">
        <f>IF(ISERROR(VLOOKUP(VLOOKUP($A168, 'E4 TB Allocation Details'!$A$18:$L$217, MATCH("A &amp; G ID", 'E4 TB Allocation Details'!$A$18:$L$18, 0),FALSE), 'E2 Allocators'!$B$15:$W$361, MATCH('O5 Details by Class &amp; Accounts'!BT$18, 'E2 Allocators'!$B$15:$W$15, 0),FALSE)*$E168), 0, VLOOKUP(VLOOKUP($A168, 'E4 TB Allocation Details'!$A$18:$L$217, MATCH("A &amp; G ID", 'E4 TB Allocation Details'!$A$18:$L$18, 0),FALSE), 'E2 Allocators'!$B$15:$W$361, MATCH('O5 Details by Class &amp; Accounts'!BT$18, 'E2 Allocators'!$B$15:$W$15, 0),FALSE)*$E168)</f>
        <v>0</v>
      </c>
      <c r="BU168" s="1334">
        <f>IF(ISERROR(VLOOKUP(VLOOKUP($A168, 'E4 TB Allocation Details'!$A$18:$L$217, MATCH("A &amp; G ID", 'E4 TB Allocation Details'!$A$18:$L$18, 0),FALSE), 'E2 Allocators'!$B$15:$W$361, MATCH('O5 Details by Class &amp; Accounts'!BU$18, 'E2 Allocators'!$B$15:$W$15, 0),FALSE)*$E168), 0, VLOOKUP(VLOOKUP($A168, 'E4 TB Allocation Details'!$A$18:$L$217, MATCH("A &amp; G ID", 'E4 TB Allocation Details'!$A$18:$L$18, 0),FALSE), 'E2 Allocators'!$B$15:$W$361, MATCH('O5 Details by Class &amp; Accounts'!BU$18, 'E2 Allocators'!$B$15:$W$15, 0),FALSE)*$E168)</f>
        <v>0</v>
      </c>
      <c r="BV168" s="1334">
        <f>IF(ISERROR(VLOOKUP(VLOOKUP($A168, 'E4 TB Allocation Details'!$A$18:$L$217, MATCH("A &amp; G ID", 'E4 TB Allocation Details'!$A$18:$L$18, 0),FALSE), 'E2 Allocators'!$B$15:$W$361, MATCH('O5 Details by Class &amp; Accounts'!BV$18, 'E2 Allocators'!$B$15:$W$15, 0),FALSE)*$E168), 0, VLOOKUP(VLOOKUP($A168, 'E4 TB Allocation Details'!$A$18:$L$217, MATCH("A &amp; G ID", 'E4 TB Allocation Details'!$A$18:$L$18, 0),FALSE), 'E2 Allocators'!$B$15:$W$361, MATCH('O5 Details by Class &amp; Accounts'!BV$18, 'E2 Allocators'!$B$15:$W$15, 0),FALSE)*$E168)</f>
        <v>0</v>
      </c>
      <c r="BW168" s="1334">
        <f>IF(ISERROR(VLOOKUP(VLOOKUP($A168, 'E4 TB Allocation Details'!$A$18:$L$217, MATCH("A &amp; G ID", 'E4 TB Allocation Details'!$A$18:$L$18, 0),FALSE), 'E2 Allocators'!$B$15:$W$361, MATCH('O5 Details by Class &amp; Accounts'!BW$18, 'E2 Allocators'!$B$15:$W$15, 0),FALSE)*$E168), 0, VLOOKUP(VLOOKUP($A168, 'E4 TB Allocation Details'!$A$18:$L$217, MATCH("A &amp; G ID", 'E4 TB Allocation Details'!$A$18:$L$18, 0),FALSE), 'E2 Allocators'!$B$15:$W$361, MATCH('O5 Details by Class &amp; Accounts'!BW$18, 'E2 Allocators'!$B$15:$W$15, 0),FALSE)*$E168)</f>
        <v>0</v>
      </c>
      <c r="BX168" s="1334">
        <f>IF(ISERROR(VLOOKUP(VLOOKUP($A168, 'E4 TB Allocation Details'!$A$18:$L$217, MATCH("A &amp; G ID", 'E4 TB Allocation Details'!$A$18:$L$18, 0),FALSE), 'E2 Allocators'!$B$15:$W$361, MATCH('O5 Details by Class &amp; Accounts'!BX$18, 'E2 Allocators'!$B$15:$W$15, 0),FALSE)*$E168), 0, VLOOKUP(VLOOKUP($A168, 'E4 TB Allocation Details'!$A$18:$L$217, MATCH("A &amp; G ID", 'E4 TB Allocation Details'!$A$18:$L$18, 0),FALSE), 'E2 Allocators'!$B$15:$W$361, MATCH('O5 Details by Class &amp; Accounts'!BX$18, 'E2 Allocators'!$B$15:$W$15, 0),FALSE)*$E168)</f>
        <v>0</v>
      </c>
      <c r="BY168" s="1334">
        <f>IF(ISERROR(VLOOKUP(VLOOKUP($A168, 'E4 TB Allocation Details'!$A$18:$L$217, MATCH("A &amp; G ID", 'E4 TB Allocation Details'!$A$18:$L$18, 0),FALSE), 'E2 Allocators'!$B$15:$W$361, MATCH('O5 Details by Class &amp; Accounts'!BY$18, 'E2 Allocators'!$B$15:$W$15, 0),FALSE)*$E168), 0, VLOOKUP(VLOOKUP($A168, 'E4 TB Allocation Details'!$A$18:$L$217, MATCH("A &amp; G ID", 'E4 TB Allocation Details'!$A$18:$L$18, 0),FALSE), 'E2 Allocators'!$B$15:$W$361, MATCH('O5 Details by Class &amp; Accounts'!BY$18, 'E2 Allocators'!$B$15:$W$15, 0),FALSE)*$E168)</f>
        <v>0</v>
      </c>
      <c r="BZ168" s="1334">
        <f>IF(ISERROR(VLOOKUP(VLOOKUP($A168, 'E4 TB Allocation Details'!$A$18:$L$217, MATCH("A &amp; G ID", 'E4 TB Allocation Details'!$A$18:$L$18, 0),FALSE), 'E2 Allocators'!$B$15:$W$361, MATCH('O5 Details by Class &amp; Accounts'!BZ$18, 'E2 Allocators'!$B$15:$W$15, 0),FALSE)*$E168), 0, VLOOKUP(VLOOKUP($A168, 'E4 TB Allocation Details'!$A$18:$L$217, MATCH("A &amp; G ID", 'E4 TB Allocation Details'!$A$18:$L$18, 0),FALSE), 'E2 Allocators'!$B$15:$W$361, MATCH('O5 Details by Class &amp; Accounts'!BZ$18, 'E2 Allocators'!$B$15:$W$15, 0),FALSE)*$E168)</f>
        <v>0</v>
      </c>
      <c r="CA168" s="1334">
        <f>IF(ISERROR(VLOOKUP(VLOOKUP($A168, 'E4 TB Allocation Details'!$A$18:$L$217, MATCH("A &amp; G ID", 'E4 TB Allocation Details'!$A$18:$L$18, 0),FALSE), 'E2 Allocators'!$B$15:$W$361, MATCH('O5 Details by Class &amp; Accounts'!CA$18, 'E2 Allocators'!$B$15:$W$15, 0),FALSE)*$E168), 0, VLOOKUP(VLOOKUP($A168, 'E4 TB Allocation Details'!$A$18:$L$217, MATCH("A &amp; G ID", 'E4 TB Allocation Details'!$A$18:$L$18, 0),FALSE), 'E2 Allocators'!$B$15:$W$361, MATCH('O5 Details by Class &amp; Accounts'!CA$18, 'E2 Allocators'!$B$15:$W$15, 0),FALSE)*$E168)</f>
        <v>0</v>
      </c>
      <c r="CB168" s="1334">
        <f>IF(ISERROR(VLOOKUP(VLOOKUP($A168, 'E4 TB Allocation Details'!$A$18:$L$217, MATCH("A &amp; G ID", 'E4 TB Allocation Details'!$A$18:$L$18, 0),FALSE), 'E2 Allocators'!$B$15:$W$361, MATCH('O5 Details by Class &amp; Accounts'!CB$18, 'E2 Allocators'!$B$15:$W$15, 0),FALSE)*$E168), 0, VLOOKUP(VLOOKUP($A168, 'E4 TB Allocation Details'!$A$18:$L$217, MATCH("A &amp; G ID", 'E4 TB Allocation Details'!$A$18:$L$18, 0),FALSE), 'E2 Allocators'!$B$15:$W$361, MATCH('O5 Details by Class &amp; Accounts'!CB$18, 'E2 Allocators'!$B$15:$W$15, 0),FALSE)*$E168)</f>
        <v>0</v>
      </c>
      <c r="CC168" s="1334">
        <f>IF(ISERROR(VLOOKUP(VLOOKUP($A168, 'E4 TB Allocation Details'!$A$18:$L$217, MATCH("A &amp; G ID", 'E4 TB Allocation Details'!$A$18:$L$18, 0),FALSE), 'E2 Allocators'!$B$15:$W$361, MATCH('O5 Details by Class &amp; Accounts'!CC$18, 'E2 Allocators'!$B$15:$W$15, 0),FALSE)*$E168), 0, VLOOKUP(VLOOKUP($A168, 'E4 TB Allocation Details'!$A$18:$L$217, MATCH("A &amp; G ID", 'E4 TB Allocation Details'!$A$18:$L$18, 0),FALSE), 'E2 Allocators'!$B$15:$W$361, MATCH('O5 Details by Class &amp; Accounts'!CC$18, 'E2 Allocators'!$B$15:$W$15, 0),FALSE)*$E168)</f>
        <v>0</v>
      </c>
      <c r="CD168" s="1334">
        <f>IF(ISERROR(VLOOKUP(VLOOKUP($A168, 'E4 TB Allocation Details'!$A$18:$L$217, MATCH("A &amp; G ID", 'E4 TB Allocation Details'!$A$18:$L$18, 0),FALSE), 'E2 Allocators'!$B$15:$W$361, MATCH('O5 Details by Class &amp; Accounts'!CD$18, 'E2 Allocators'!$B$15:$W$15, 0),FALSE)*$E168), 0, VLOOKUP(VLOOKUP($A168, 'E4 TB Allocation Details'!$A$18:$L$217, MATCH("A &amp; G ID", 'E4 TB Allocation Details'!$A$18:$L$18, 0),FALSE), 'E2 Allocators'!$B$15:$W$361, MATCH('O5 Details by Class &amp; Accounts'!CD$18, 'E2 Allocators'!$B$15:$W$15, 0),FALSE)*$E168)</f>
        <v>0</v>
      </c>
      <c r="CE168" s="1334">
        <f>IF(ISERROR(VLOOKUP(VLOOKUP($A168, 'E4 TB Allocation Details'!$A$18:$L$217, MATCH("A &amp; G ID", 'E4 TB Allocation Details'!$A$18:$L$18, 0),FALSE), 'E2 Allocators'!$B$15:$W$361, MATCH('O5 Details by Class &amp; Accounts'!CE$18, 'E2 Allocators'!$B$15:$W$15, 0),FALSE)*$E168), 0, VLOOKUP(VLOOKUP($A168, 'E4 TB Allocation Details'!$A$18:$L$217, MATCH("A &amp; G ID", 'E4 TB Allocation Details'!$A$18:$L$18, 0),FALSE), 'E2 Allocators'!$B$15:$W$361, MATCH('O5 Details by Class &amp; Accounts'!CE$18, 'E2 Allocators'!$B$15:$W$15, 0),FALSE)*$E168)</f>
        <v>0</v>
      </c>
      <c r="CF168" s="1334">
        <f>IF(ISERROR(VLOOKUP(VLOOKUP($A168, 'E4 TB Allocation Details'!$A$18:$L$217, MATCH("A &amp; G ID", 'E4 TB Allocation Details'!$A$18:$L$18, 0),FALSE), 'E2 Allocators'!$B$15:$W$361, MATCH('O5 Details by Class &amp; Accounts'!CF$18, 'E2 Allocators'!$B$15:$W$15, 0),FALSE)*$E168), 0, VLOOKUP(VLOOKUP($A168, 'E4 TB Allocation Details'!$A$18:$L$217, MATCH("A &amp; G ID", 'E4 TB Allocation Details'!$A$18:$L$18, 0),FALSE), 'E2 Allocators'!$B$15:$W$361, MATCH('O5 Details by Class &amp; Accounts'!CF$18, 'E2 Allocators'!$B$15:$W$15, 0),FALSE)*$E168)</f>
        <v>0</v>
      </c>
      <c r="CG168" s="1334">
        <f>IF(ISERROR(VLOOKUP(VLOOKUP($A168, 'E4 TB Allocation Details'!$A$18:$L$217, MATCH("A &amp; G ID", 'E4 TB Allocation Details'!$A$18:$L$18, 0),FALSE), 'E2 Allocators'!$B$15:$W$361, MATCH('O5 Details by Class &amp; Accounts'!CG$18, 'E2 Allocators'!$B$15:$W$15, 0),FALSE)*$E168), 0, VLOOKUP(VLOOKUP($A168, 'E4 TB Allocation Details'!$A$18:$L$217, MATCH("A &amp; G ID", 'E4 TB Allocation Details'!$A$18:$L$18, 0),FALSE), 'E2 Allocators'!$B$15:$W$361, MATCH('O5 Details by Class &amp; Accounts'!CG$18, 'E2 Allocators'!$B$15:$W$15, 0),FALSE)*$E168)</f>
        <v>0</v>
      </c>
      <c r="CH168" s="1334">
        <f>IF(ISERROR(VLOOKUP(VLOOKUP($A168, 'E4 TB Allocation Details'!$A$18:$L$217, MATCH("A &amp; G ID", 'E4 TB Allocation Details'!$A$18:$L$18, 0),FALSE), 'E2 Allocators'!$B$15:$W$361, MATCH('O5 Details by Class &amp; Accounts'!CH$18, 'E2 Allocators'!$B$15:$W$15, 0),FALSE)*$E168), 0, VLOOKUP(VLOOKUP($A168, 'E4 TB Allocation Details'!$A$18:$L$217, MATCH("A &amp; G ID", 'E4 TB Allocation Details'!$A$18:$L$18, 0),FALSE), 'E2 Allocators'!$B$15:$W$361, MATCH('O5 Details by Class &amp; Accounts'!CH$18, 'E2 Allocators'!$B$15:$W$15, 0),FALSE)*$E168)</f>
        <v>0</v>
      </c>
      <c r="CI168" s="1334">
        <f>IF(ISERROR(VLOOKUP(VLOOKUP($A168, 'E4 TB Allocation Details'!$A$18:$L$217, MATCH("A &amp; G ID", 'E4 TB Allocation Details'!$A$18:$L$18, 0),FALSE), 'E2 Allocators'!$B$15:$W$361, MATCH('O5 Details by Class &amp; Accounts'!CI$18, 'E2 Allocators'!$B$15:$W$15, 0),FALSE)*$E168), 0, VLOOKUP(VLOOKUP($A168, 'E4 TB Allocation Details'!$A$18:$L$217, MATCH("A &amp; G ID", 'E4 TB Allocation Details'!$A$18:$L$18, 0),FALSE), 'E2 Allocators'!$B$15:$W$361, MATCH('O5 Details by Class &amp; Accounts'!CI$18, 'E2 Allocators'!$B$15:$W$15, 0),FALSE)*$E168)</f>
        <v>0</v>
      </c>
      <c r="CJ168" s="1334">
        <f>IF(ISERROR(VLOOKUP(VLOOKUP($A168, 'E4 TB Allocation Details'!$A$18:$L$217, MATCH("A &amp; G ID", 'E4 TB Allocation Details'!$A$18:$L$18, 0),FALSE), 'E2 Allocators'!$B$15:$W$361, MATCH('O5 Details by Class &amp; Accounts'!CJ$18, 'E2 Allocators'!$B$15:$W$15, 0),FALSE)*$E168), 0, VLOOKUP(VLOOKUP($A168, 'E4 TB Allocation Details'!$A$18:$L$217, MATCH("A &amp; G ID", 'E4 TB Allocation Details'!$A$18:$L$18, 0),FALSE), 'E2 Allocators'!$B$15:$W$361, MATCH('O5 Details by Class &amp; Accounts'!CJ$18, 'E2 Allocators'!$B$15:$W$15, 0),FALSE)*$E168)</f>
        <v>0</v>
      </c>
      <c r="CK168" s="1334">
        <f>IF(ISERROR(VLOOKUP(VLOOKUP($A168, 'E4 TB Allocation Details'!$A$18:$L$217, MATCH("A &amp; G ID", 'E4 TB Allocation Details'!$A$18:$L$18, 0),FALSE), 'E2 Allocators'!$B$15:$W$361, MATCH('O5 Details by Class &amp; Accounts'!CK$18, 'E2 Allocators'!$B$15:$W$15, 0),FALSE)*$E168), 0, VLOOKUP(VLOOKUP($A168, 'E4 TB Allocation Details'!$A$18:$L$217, MATCH("A &amp; G ID", 'E4 TB Allocation Details'!$A$18:$L$18, 0),FALSE), 'E2 Allocators'!$B$15:$W$361, MATCH('O5 Details by Class &amp; Accounts'!CK$18, 'E2 Allocators'!$B$15:$W$15, 0),FALSE)*$E168)</f>
        <v>0</v>
      </c>
      <c r="CL168" s="1334">
        <f>IF(ISERROR(VLOOKUP(VLOOKUP($A168, 'E4 TB Allocation Details'!$A$18:$L$217, MATCH("A &amp; G ID", 'E4 TB Allocation Details'!$A$18:$L$18, 0),FALSE), 'E2 Allocators'!$B$15:$W$361, MATCH('O5 Details by Class &amp; Accounts'!CL$18, 'E2 Allocators'!$B$15:$W$15, 0),FALSE)*$E168), 0, VLOOKUP(VLOOKUP($A168, 'E4 TB Allocation Details'!$A$18:$L$217, MATCH("A &amp; G ID", 'E4 TB Allocation Details'!$A$18:$L$18, 0),FALSE), 'E2 Allocators'!$B$15:$W$361, MATCH('O5 Details by Class &amp; Accounts'!CL$18, 'E2 Allocators'!$B$15:$W$15, 0),FALSE)*$E168)</f>
        <v>0</v>
      </c>
      <c r="CM168" s="1334">
        <f>IF(ISERROR(VLOOKUP(VLOOKUP($A168, 'E4 TB Allocation Details'!$A$18:$L$217, MATCH("A &amp; G ID", 'E4 TB Allocation Details'!$A$18:$L$18, 0),FALSE), 'E2 Allocators'!$B$15:$W$361, MATCH('O5 Details by Class &amp; Accounts'!CM$18, 'E2 Allocators'!$B$15:$W$15, 0),FALSE)*$E168), 0, VLOOKUP(VLOOKUP($A168, 'E4 TB Allocation Details'!$A$18:$L$217, MATCH("A &amp; G ID", 'E4 TB Allocation Details'!$A$18:$L$18, 0),FALSE), 'E2 Allocators'!$B$15:$W$361, MATCH('O5 Details by Class &amp; Accounts'!CM$18, 'E2 Allocators'!$B$15:$W$15, 0),FALSE)*$E168)</f>
        <v>0</v>
      </c>
      <c r="CN168" s="1334">
        <f t="shared" si="49"/>
        <v>0</v>
      </c>
      <c r="CO168" s="1670">
        <f t="shared" si="50"/>
        <v>0</v>
      </c>
      <c r="CQ168" s="1926" t="s">
        <v>1361</v>
      </c>
    </row>
    <row r="169" spans="1:95" s="64" customFormat="1" ht="12.75" x14ac:dyDescent="0.2">
      <c r="A169" s="1107">
        <v>5320</v>
      </c>
      <c r="B169" s="1108" t="s">
        <v>1221</v>
      </c>
      <c r="C169" s="1667">
        <f>IF(ISERROR(VLOOKUP($A169,'I3 TB Data'!$A$20:$H$465,MATCH('O5 Details by Class &amp; Accounts'!$C$18, 'I3 TB Data'!$A$20:$H$20,0),0)), 0, VLOOKUP($A169,'I3 TB Data'!$A$20:$H$465,MATCH('O5 Details by Class &amp; Accounts'!$C$18,'I3 TB Data'!$A$20:$H$20,0),0))</f>
        <v>242549</v>
      </c>
      <c r="D169" s="1668"/>
      <c r="E169" s="1667">
        <f t="shared" si="44"/>
        <v>242549</v>
      </c>
      <c r="F169" s="1669">
        <f>IF(ISERROR(VLOOKUP($A169, 'E1 Categorization'!A33:E123, MATCH("Customer Component", 'E1 Categorization'!$A$33:$E$33,0), 0)), 0, IF(VLOOKUP($A169, 'E1 Categorization'!A33:E123, MATCH("Customer Component", 'E1 Categorization'!$A$33:$E$33,0), 0)=0, 'O5 Details by Class &amp; Accounts'!$E169, IF(AND(VLOOKUP($A169, 'E1 Categorization'!A33:E123, MATCH("Customer Component", 'E1 Categorization'!$A$33:$E$33,0), 0) &gt;0, VLOOKUP($A169, 'E1 Categorization'!A33:E123, MATCH("Customer Component", 'E1 Categorization'!$A$33:$E$33,0), 0)&lt;1), 'O5 Details by Class &amp; Accounts'!$E169*(1-VLOOKUP($A169, 'E1 Categorization'!A33:E123, MATCH("Customer Component", 'E1 Categorization'!$A$33:$E$33,0), 0)), 0)))</f>
        <v>0</v>
      </c>
      <c r="G169" s="1669">
        <f t="shared" si="45"/>
        <v>242549</v>
      </c>
      <c r="H169" s="1334">
        <f t="shared" si="46"/>
        <v>242549</v>
      </c>
      <c r="I169" s="1334">
        <f>IF(ISERROR(VLOOKUP(VLOOKUP($A169, 'E4 TB Allocation Details'!$A$18:$L$217, MATCH("Demand ID", 'E4 TB Allocation Details'!$A$18:$L$18, 0),FALSE), 'E2 Allocators'!$B$15:$W$361, MATCH('O5 Details by Class &amp; Accounts'!I$18, 'E2 Allocators'!$B$15:$W$15, 0),FALSE)*$F169), 0, VLOOKUP(VLOOKUP($A169, 'E4 TB Allocation Details'!$A$18:$L$217, MATCH("Demand ID", 'E4 TB Allocation Details'!$A$18:$L$18, 0),FALSE), 'E2 Allocators'!$B$15:$W$361, MATCH('O5 Details by Class &amp; Accounts'!I$18, 'E2 Allocators'!$B$15:$W$15, 0),FALSE)*$F169)</f>
        <v>0</v>
      </c>
      <c r="J169" s="1334">
        <f>IF(ISERROR(VLOOKUP(VLOOKUP($A169, 'E4 TB Allocation Details'!$A$18:$L$217, MATCH("Demand ID", 'E4 TB Allocation Details'!$A$18:$L$18, 0),FALSE), 'E2 Allocators'!$B$15:$W$361, MATCH('O5 Details by Class &amp; Accounts'!J$18, 'E2 Allocators'!$B$15:$W$15, 0),FALSE)*$F169), 0, VLOOKUP(VLOOKUP($A169, 'E4 TB Allocation Details'!$A$18:$L$217, MATCH("Demand ID", 'E4 TB Allocation Details'!$A$18:$L$18, 0),FALSE), 'E2 Allocators'!$B$15:$W$361, MATCH('O5 Details by Class &amp; Accounts'!J$18, 'E2 Allocators'!$B$15:$W$15, 0),FALSE)*$F169)</f>
        <v>0</v>
      </c>
      <c r="K169" s="1334">
        <f>IF(ISERROR(VLOOKUP(VLOOKUP($A169, 'E4 TB Allocation Details'!$A$18:$L$217, MATCH("Demand ID", 'E4 TB Allocation Details'!$A$18:$L$18, 0),FALSE), 'E2 Allocators'!$B$15:$W$361, MATCH('O5 Details by Class &amp; Accounts'!K$18, 'E2 Allocators'!$B$15:$W$15, 0),FALSE)*$F169), 0, VLOOKUP(VLOOKUP($A169, 'E4 TB Allocation Details'!$A$18:$L$217, MATCH("Demand ID", 'E4 TB Allocation Details'!$A$18:$L$18, 0),FALSE), 'E2 Allocators'!$B$15:$W$361, MATCH('O5 Details by Class &amp; Accounts'!K$18, 'E2 Allocators'!$B$15:$W$15, 0),FALSE)*$F169)</f>
        <v>0</v>
      </c>
      <c r="L169" s="1334">
        <f>IF(ISERROR(VLOOKUP(VLOOKUP($A169, 'E4 TB Allocation Details'!$A$18:$L$217, MATCH("Demand ID", 'E4 TB Allocation Details'!$A$18:$L$18, 0),FALSE), 'E2 Allocators'!$B$15:$W$361, MATCH('O5 Details by Class &amp; Accounts'!L$18, 'E2 Allocators'!$B$15:$W$15, 0),FALSE)*$F169), 0, VLOOKUP(VLOOKUP($A169, 'E4 TB Allocation Details'!$A$18:$L$217, MATCH("Demand ID", 'E4 TB Allocation Details'!$A$18:$L$18, 0),FALSE), 'E2 Allocators'!$B$15:$W$361, MATCH('O5 Details by Class &amp; Accounts'!L$18, 'E2 Allocators'!$B$15:$W$15, 0),FALSE)*$F169)</f>
        <v>0</v>
      </c>
      <c r="M169" s="1334">
        <f>IF(ISERROR(VLOOKUP(VLOOKUP($A169, 'E4 TB Allocation Details'!$A$18:$L$217, MATCH("Demand ID", 'E4 TB Allocation Details'!$A$18:$L$18, 0),FALSE), 'E2 Allocators'!$B$15:$W$361, MATCH('O5 Details by Class &amp; Accounts'!M$18, 'E2 Allocators'!$B$15:$W$15, 0),FALSE)*$F169), 0, VLOOKUP(VLOOKUP($A169, 'E4 TB Allocation Details'!$A$18:$L$217, MATCH("Demand ID", 'E4 TB Allocation Details'!$A$18:$L$18, 0),FALSE), 'E2 Allocators'!$B$15:$W$361, MATCH('O5 Details by Class &amp; Accounts'!M$18, 'E2 Allocators'!$B$15:$W$15, 0),FALSE)*$F169)</f>
        <v>0</v>
      </c>
      <c r="N169" s="1334">
        <f>IF(ISERROR(VLOOKUP(VLOOKUP($A169, 'E4 TB Allocation Details'!$A$18:$L$217, MATCH("Demand ID", 'E4 TB Allocation Details'!$A$18:$L$18, 0),FALSE), 'E2 Allocators'!$B$15:$W$361, MATCH('O5 Details by Class &amp; Accounts'!N$18, 'E2 Allocators'!$B$15:$W$15, 0),FALSE)*$F169), 0, VLOOKUP(VLOOKUP($A169, 'E4 TB Allocation Details'!$A$18:$L$217, MATCH("Demand ID", 'E4 TB Allocation Details'!$A$18:$L$18, 0),FALSE), 'E2 Allocators'!$B$15:$W$361, MATCH('O5 Details by Class &amp; Accounts'!N$18, 'E2 Allocators'!$B$15:$W$15, 0),FALSE)*$F169)</f>
        <v>0</v>
      </c>
      <c r="O169" s="1334">
        <f>IF(ISERROR(VLOOKUP(VLOOKUP($A169, 'E4 TB Allocation Details'!$A$18:$L$217, MATCH("Demand ID", 'E4 TB Allocation Details'!$A$18:$L$18, 0),FALSE), 'E2 Allocators'!$B$15:$W$361, MATCH('O5 Details by Class &amp; Accounts'!O$18, 'E2 Allocators'!$B$15:$W$15, 0),FALSE)*$F169), 0, VLOOKUP(VLOOKUP($A169, 'E4 TB Allocation Details'!$A$18:$L$217, MATCH("Demand ID", 'E4 TB Allocation Details'!$A$18:$L$18, 0),FALSE), 'E2 Allocators'!$B$15:$W$361, MATCH('O5 Details by Class &amp; Accounts'!O$18, 'E2 Allocators'!$B$15:$W$15, 0),FALSE)*$F169)</f>
        <v>0</v>
      </c>
      <c r="P169" s="1334">
        <f>IF(ISERROR(VLOOKUP(VLOOKUP($A169, 'E4 TB Allocation Details'!$A$18:$L$217, MATCH("Demand ID", 'E4 TB Allocation Details'!$A$18:$L$18, 0),FALSE), 'E2 Allocators'!$B$15:$W$361, MATCH('O5 Details by Class &amp; Accounts'!P$18, 'E2 Allocators'!$B$15:$W$15, 0),FALSE)*$F169), 0, VLOOKUP(VLOOKUP($A169, 'E4 TB Allocation Details'!$A$18:$L$217, MATCH("Demand ID", 'E4 TB Allocation Details'!$A$18:$L$18, 0),FALSE), 'E2 Allocators'!$B$15:$W$361, MATCH('O5 Details by Class &amp; Accounts'!P$18, 'E2 Allocators'!$B$15:$W$15, 0),FALSE)*$F169)</f>
        <v>0</v>
      </c>
      <c r="Q169" s="1334">
        <f>IF(ISERROR(VLOOKUP(VLOOKUP($A169, 'E4 TB Allocation Details'!$A$18:$L$217, MATCH("Demand ID", 'E4 TB Allocation Details'!$A$18:$L$18, 0),FALSE), 'E2 Allocators'!$B$15:$W$361, MATCH('O5 Details by Class &amp; Accounts'!Q$18, 'E2 Allocators'!$B$15:$W$15, 0),FALSE)*$F169), 0, VLOOKUP(VLOOKUP($A169, 'E4 TB Allocation Details'!$A$18:$L$217, MATCH("Demand ID", 'E4 TB Allocation Details'!$A$18:$L$18, 0),FALSE), 'E2 Allocators'!$B$15:$W$361, MATCH('O5 Details by Class &amp; Accounts'!Q$18, 'E2 Allocators'!$B$15:$W$15, 0),FALSE)*$F169)</f>
        <v>0</v>
      </c>
      <c r="R169" s="1334">
        <f>IF(ISERROR(VLOOKUP(VLOOKUP($A169, 'E4 TB Allocation Details'!$A$18:$L$217, MATCH("Demand ID", 'E4 TB Allocation Details'!$A$18:$L$18, 0),FALSE), 'E2 Allocators'!$B$15:$W$361, MATCH('O5 Details by Class &amp; Accounts'!R$18, 'E2 Allocators'!$B$15:$W$15, 0),FALSE)*$F169), 0, VLOOKUP(VLOOKUP($A169, 'E4 TB Allocation Details'!$A$18:$L$217, MATCH("Demand ID", 'E4 TB Allocation Details'!$A$18:$L$18, 0),FALSE), 'E2 Allocators'!$B$15:$W$361, MATCH('O5 Details by Class &amp; Accounts'!R$18, 'E2 Allocators'!$B$15:$W$15, 0),FALSE)*$F169)</f>
        <v>0</v>
      </c>
      <c r="S169" s="1334">
        <f>IF(ISERROR(VLOOKUP(VLOOKUP($A169, 'E4 TB Allocation Details'!$A$18:$L$217, MATCH("Demand ID", 'E4 TB Allocation Details'!$A$18:$L$18, 0),FALSE), 'E2 Allocators'!$B$15:$W$361, MATCH('O5 Details by Class &amp; Accounts'!S$18, 'E2 Allocators'!$B$15:$W$15, 0),FALSE)*$F169), 0, VLOOKUP(VLOOKUP($A169, 'E4 TB Allocation Details'!$A$18:$L$217, MATCH("Demand ID", 'E4 TB Allocation Details'!$A$18:$L$18, 0),FALSE), 'E2 Allocators'!$B$15:$W$361, MATCH('O5 Details by Class &amp; Accounts'!S$18, 'E2 Allocators'!$B$15:$W$15, 0),FALSE)*$F169)</f>
        <v>0</v>
      </c>
      <c r="T169" s="1334">
        <f>IF(ISERROR(VLOOKUP(VLOOKUP($A169, 'E4 TB Allocation Details'!$A$18:$L$217, MATCH("Demand ID", 'E4 TB Allocation Details'!$A$18:$L$18, 0),FALSE), 'E2 Allocators'!$B$15:$W$361, MATCH('O5 Details by Class &amp; Accounts'!T$18, 'E2 Allocators'!$B$15:$W$15, 0),FALSE)*$F169), 0, VLOOKUP(VLOOKUP($A169, 'E4 TB Allocation Details'!$A$18:$L$217, MATCH("Demand ID", 'E4 TB Allocation Details'!$A$18:$L$18, 0),FALSE), 'E2 Allocators'!$B$15:$W$361, MATCH('O5 Details by Class &amp; Accounts'!T$18, 'E2 Allocators'!$B$15:$W$15, 0),FALSE)*$F169)</f>
        <v>0</v>
      </c>
      <c r="U169" s="1334">
        <f>IF(ISERROR(VLOOKUP(VLOOKUP($A169, 'E4 TB Allocation Details'!$A$18:$L$217, MATCH("Demand ID", 'E4 TB Allocation Details'!$A$18:$L$18, 0),FALSE), 'E2 Allocators'!$B$15:$W$361, MATCH('O5 Details by Class &amp; Accounts'!U$18, 'E2 Allocators'!$B$15:$W$15, 0),FALSE)*$F169), 0, VLOOKUP(VLOOKUP($A169, 'E4 TB Allocation Details'!$A$18:$L$217, MATCH("Demand ID", 'E4 TB Allocation Details'!$A$18:$L$18, 0),FALSE), 'E2 Allocators'!$B$15:$W$361, MATCH('O5 Details by Class &amp; Accounts'!U$18, 'E2 Allocators'!$B$15:$W$15, 0),FALSE)*$F169)</f>
        <v>0</v>
      </c>
      <c r="V169" s="1334">
        <f>IF(ISERROR(VLOOKUP(VLOOKUP($A169, 'E4 TB Allocation Details'!$A$18:$L$217, MATCH("Demand ID", 'E4 TB Allocation Details'!$A$18:$L$18, 0),FALSE), 'E2 Allocators'!$B$15:$W$361, MATCH('O5 Details by Class &amp; Accounts'!V$18, 'E2 Allocators'!$B$15:$W$15, 0),FALSE)*$F169), 0, VLOOKUP(VLOOKUP($A169, 'E4 TB Allocation Details'!$A$18:$L$217, MATCH("Demand ID", 'E4 TB Allocation Details'!$A$18:$L$18, 0),FALSE), 'E2 Allocators'!$B$15:$W$361, MATCH('O5 Details by Class &amp; Accounts'!V$18, 'E2 Allocators'!$B$15:$W$15, 0),FALSE)*$F169)</f>
        <v>0</v>
      </c>
      <c r="W169" s="1334">
        <f>IF(ISERROR(VLOOKUP(VLOOKUP($A169, 'E4 TB Allocation Details'!$A$18:$L$217, MATCH("Demand ID", 'E4 TB Allocation Details'!$A$18:$L$18, 0),FALSE), 'E2 Allocators'!$B$15:$W$361, MATCH('O5 Details by Class &amp; Accounts'!W$18, 'E2 Allocators'!$B$15:$W$15, 0),FALSE)*$F169), 0, VLOOKUP(VLOOKUP($A169, 'E4 TB Allocation Details'!$A$18:$L$217, MATCH("Demand ID", 'E4 TB Allocation Details'!$A$18:$L$18, 0),FALSE), 'E2 Allocators'!$B$15:$W$361, MATCH('O5 Details by Class &amp; Accounts'!W$18, 'E2 Allocators'!$B$15:$W$15, 0),FALSE)*$F169)</f>
        <v>0</v>
      </c>
      <c r="X169" s="1334">
        <f>IF(ISERROR(VLOOKUP(VLOOKUP($A169, 'E4 TB Allocation Details'!$A$18:$L$217, MATCH("Demand ID", 'E4 TB Allocation Details'!$A$18:$L$18, 0),FALSE), 'E2 Allocators'!$B$15:$W$361, MATCH('O5 Details by Class &amp; Accounts'!X$18, 'E2 Allocators'!$B$15:$W$15, 0),FALSE)*$F169), 0, VLOOKUP(VLOOKUP($A169, 'E4 TB Allocation Details'!$A$18:$L$217, MATCH("Demand ID", 'E4 TB Allocation Details'!$A$18:$L$18, 0),FALSE), 'E2 Allocators'!$B$15:$W$361, MATCH('O5 Details by Class &amp; Accounts'!X$18, 'E2 Allocators'!$B$15:$W$15, 0),FALSE)*$F169)</f>
        <v>0</v>
      </c>
      <c r="Y169" s="1334">
        <f>IF(ISERROR(VLOOKUP(VLOOKUP($A169, 'E4 TB Allocation Details'!$A$18:$L$217, MATCH("Demand ID", 'E4 TB Allocation Details'!$A$18:$L$18, 0),FALSE), 'E2 Allocators'!$B$15:$W$361, MATCH('O5 Details by Class &amp; Accounts'!Y$18, 'E2 Allocators'!$B$15:$W$15, 0),FALSE)*$F169), 0, VLOOKUP(VLOOKUP($A169, 'E4 TB Allocation Details'!$A$18:$L$217, MATCH("Demand ID", 'E4 TB Allocation Details'!$A$18:$L$18, 0),FALSE), 'E2 Allocators'!$B$15:$W$361, MATCH('O5 Details by Class &amp; Accounts'!Y$18, 'E2 Allocators'!$B$15:$W$15, 0),FALSE)*$F169)</f>
        <v>0</v>
      </c>
      <c r="Z169" s="1334">
        <f>IF(ISERROR(VLOOKUP(VLOOKUP($A169, 'E4 TB Allocation Details'!$A$18:$L$217, MATCH("Demand ID", 'E4 TB Allocation Details'!$A$18:$L$18, 0),FALSE), 'E2 Allocators'!$B$15:$W$361, MATCH('O5 Details by Class &amp; Accounts'!Z$18, 'E2 Allocators'!$B$15:$W$15, 0),FALSE)*$F169), 0, VLOOKUP(VLOOKUP($A169, 'E4 TB Allocation Details'!$A$18:$L$217, MATCH("Demand ID", 'E4 TB Allocation Details'!$A$18:$L$18, 0),FALSE), 'E2 Allocators'!$B$15:$W$361, MATCH('O5 Details by Class &amp; Accounts'!Z$18, 'E2 Allocators'!$B$15:$W$15, 0),FALSE)*$F169)</f>
        <v>0</v>
      </c>
      <c r="AA169" s="1334">
        <f>IF(ISERROR(VLOOKUP(VLOOKUP($A169, 'E4 TB Allocation Details'!$A$18:$L$217, MATCH("Demand ID", 'E4 TB Allocation Details'!$A$18:$L$18, 0),FALSE), 'E2 Allocators'!$B$15:$W$361, MATCH('O5 Details by Class &amp; Accounts'!AA$18, 'E2 Allocators'!$B$15:$W$15, 0),FALSE)*$F169), 0, VLOOKUP(VLOOKUP($A169, 'E4 TB Allocation Details'!$A$18:$L$217, MATCH("Demand ID", 'E4 TB Allocation Details'!$A$18:$L$18, 0),FALSE), 'E2 Allocators'!$B$15:$W$361, MATCH('O5 Details by Class &amp; Accounts'!AA$18, 'E2 Allocators'!$B$15:$W$15, 0),FALSE)*$F169)</f>
        <v>0</v>
      </c>
      <c r="AB169" s="1334">
        <f>IF(ISERROR(VLOOKUP(VLOOKUP($A169, 'E4 TB Allocation Details'!$A$18:$L$217, MATCH("Demand ID", 'E4 TB Allocation Details'!$A$18:$L$18, 0),FALSE), 'E2 Allocators'!$B$15:$W$361, MATCH('O5 Details by Class &amp; Accounts'!AB$18, 'E2 Allocators'!$B$15:$W$15, 0),FALSE)*$F169), 0, VLOOKUP(VLOOKUP($A169, 'E4 TB Allocation Details'!$A$18:$L$217, MATCH("Demand ID", 'E4 TB Allocation Details'!$A$18:$L$18, 0),FALSE), 'E2 Allocators'!$B$15:$W$361, MATCH('O5 Details by Class &amp; Accounts'!AB$18, 'E2 Allocators'!$B$15:$W$15, 0),FALSE)*$F169)</f>
        <v>0</v>
      </c>
      <c r="AC169" s="1334">
        <f t="shared" si="47"/>
        <v>0</v>
      </c>
      <c r="AD169" s="1334">
        <f>IF(ISERROR(VLOOKUP(VLOOKUP($A169, 'E4 TB Allocation Details'!$A$18:$L$217, MATCH("Customer ID", 'E4 TB Allocation Details'!$A$18:$L$18, 0),FALSE), 'E2 Allocators'!$B$15:$W$361, MATCH('O5 Details by Class &amp; Accounts'!AD$18, 'E2 Allocators'!$B$15:$W$15, 0),FALSE)*$G169), 0, VLOOKUP(VLOOKUP($A169, 'E4 TB Allocation Details'!$A$18:$L$217, MATCH("Customer ID", 'E4 TB Allocation Details'!$A$18:$L$18, 0),FALSE), 'E2 Allocators'!$B$15:$W$361, MATCH('O5 Details by Class &amp; Accounts'!AD$18, 'E2 Allocators'!$B$15:$W$15, 0),FALSE)*$G169)</f>
        <v>216403.04913479433</v>
      </c>
      <c r="AE169" s="1334">
        <f>IF(ISERROR(VLOOKUP(VLOOKUP($A169, 'E4 TB Allocation Details'!$A$18:$L$217, MATCH("Customer ID", 'E4 TB Allocation Details'!$A$18:$L$18, 0),FALSE), 'E2 Allocators'!$B$15:$W$361, MATCH('O5 Details by Class &amp; Accounts'!AE$18, 'E2 Allocators'!$B$15:$W$15, 0),FALSE)*$G169), 0, VLOOKUP(VLOOKUP($A169, 'E4 TB Allocation Details'!$A$18:$L$217, MATCH("Customer ID", 'E4 TB Allocation Details'!$A$18:$L$18, 0),FALSE), 'E2 Allocators'!$B$15:$W$361, MATCH('O5 Details by Class &amp; Accounts'!AE$18, 'E2 Allocators'!$B$15:$W$15, 0),FALSE)*$G169)</f>
        <v>21249.294609893619</v>
      </c>
      <c r="AF169" s="1334">
        <f>IF(ISERROR(VLOOKUP(VLOOKUP($A169, 'E4 TB Allocation Details'!$A$18:$L$217, MATCH("Customer ID", 'E4 TB Allocation Details'!$A$18:$L$18, 0),FALSE), 'E2 Allocators'!$B$15:$W$361, MATCH('O5 Details by Class &amp; Accounts'!AF$18, 'E2 Allocators'!$B$15:$W$15, 0),FALSE)*$G169), 0, VLOOKUP(VLOOKUP($A169, 'E4 TB Allocation Details'!$A$18:$L$217, MATCH("Customer ID", 'E4 TB Allocation Details'!$A$18:$L$18, 0),FALSE), 'E2 Allocators'!$B$15:$W$361, MATCH('O5 Details by Class &amp; Accounts'!AF$18, 'E2 Allocators'!$B$15:$W$15, 0),FALSE)*$G169)</f>
        <v>826.21474210482461</v>
      </c>
      <c r="AG169" s="1334">
        <f>IF(ISERROR(VLOOKUP(VLOOKUP($A169, 'E4 TB Allocation Details'!$A$18:$L$217, MATCH("Customer ID", 'E4 TB Allocation Details'!$A$18:$L$18, 0),FALSE), 'E2 Allocators'!$B$15:$W$361, MATCH('O5 Details by Class &amp; Accounts'!AG$18, 'E2 Allocators'!$B$15:$W$15, 0),FALSE)*$G169), 0, VLOOKUP(VLOOKUP($A169, 'E4 TB Allocation Details'!$A$18:$L$217, MATCH("Customer ID", 'E4 TB Allocation Details'!$A$18:$L$18, 0),FALSE), 'E2 Allocators'!$B$15:$W$361, MATCH('O5 Details by Class &amp; Accounts'!AG$18, 'E2 Allocators'!$B$15:$W$15, 0),FALSE)*$G169)</f>
        <v>0</v>
      </c>
      <c r="AH169" s="1334">
        <f>IF(ISERROR(VLOOKUP(VLOOKUP($A169, 'E4 TB Allocation Details'!$A$18:$L$217, MATCH("Customer ID", 'E4 TB Allocation Details'!$A$18:$L$18, 0),FALSE), 'E2 Allocators'!$B$15:$W$361, MATCH('O5 Details by Class &amp; Accounts'!AH$18, 'E2 Allocators'!$B$15:$W$15, 0),FALSE)*$G169), 0, VLOOKUP(VLOOKUP($A169, 'E4 TB Allocation Details'!$A$18:$L$217, MATCH("Customer ID", 'E4 TB Allocation Details'!$A$18:$L$18, 0),FALSE), 'E2 Allocators'!$B$15:$W$361, MATCH('O5 Details by Class &amp; Accounts'!AH$18, 'E2 Allocators'!$B$15:$W$15, 0),FALSE)*$G169)</f>
        <v>139.04983918006832</v>
      </c>
      <c r="AI169" s="1334">
        <f>IF(ISERROR(VLOOKUP(VLOOKUP($A169, 'E4 TB Allocation Details'!$A$18:$L$217, MATCH("Customer ID", 'E4 TB Allocation Details'!$A$18:$L$18, 0),FALSE), 'E2 Allocators'!$B$15:$W$361, MATCH('O5 Details by Class &amp; Accounts'!AI$18, 'E2 Allocators'!$B$15:$W$15, 0),FALSE)*$G169), 0, VLOOKUP(VLOOKUP($A169, 'E4 TB Allocation Details'!$A$18:$L$217, MATCH("Customer ID", 'E4 TB Allocation Details'!$A$18:$L$18, 0),FALSE), 'E2 Allocators'!$B$15:$W$361, MATCH('O5 Details by Class &amp; Accounts'!AI$18, 'E2 Allocators'!$B$15:$W$15, 0),FALSE)*$G169)</f>
        <v>46.080469960836595</v>
      </c>
      <c r="AJ169" s="1334">
        <f>IF(ISERROR(VLOOKUP(VLOOKUP($A169, 'E4 TB Allocation Details'!$A$18:$L$217, MATCH("Customer ID", 'E4 TB Allocation Details'!$A$18:$L$18, 0),FALSE), 'E2 Allocators'!$B$15:$W$361, MATCH('O5 Details by Class &amp; Accounts'!AJ$18, 'E2 Allocators'!$B$15:$W$15, 0),FALSE)*$G169), 0, VLOOKUP(VLOOKUP($A169, 'E4 TB Allocation Details'!$A$18:$L$217, MATCH("Customer ID", 'E4 TB Allocation Details'!$A$18:$L$18, 0),FALSE), 'E2 Allocators'!$B$15:$W$361, MATCH('O5 Details by Class &amp; Accounts'!AJ$18, 'E2 Allocators'!$B$15:$W$15, 0),FALSE)*$G169)</f>
        <v>94.316751381829292</v>
      </c>
      <c r="AK169" s="1334">
        <f>IF(ISERROR(VLOOKUP(VLOOKUP($A169, 'E4 TB Allocation Details'!$A$18:$L$217, MATCH("Customer ID", 'E4 TB Allocation Details'!$A$18:$L$18, 0),FALSE), 'E2 Allocators'!$B$15:$W$361, MATCH('O5 Details by Class &amp; Accounts'!AK$18, 'E2 Allocators'!$B$15:$W$15, 0),FALSE)*$G169), 0, VLOOKUP(VLOOKUP($A169, 'E4 TB Allocation Details'!$A$18:$L$217, MATCH("Customer ID", 'E4 TB Allocation Details'!$A$18:$L$18, 0),FALSE), 'E2 Allocators'!$B$15:$W$361, MATCH('O5 Details by Class &amp; Accounts'!AK$18, 'E2 Allocators'!$B$15:$W$15, 0),FALSE)*$G169)</f>
        <v>77.609212565619544</v>
      </c>
      <c r="AL169" s="1334">
        <f>IF(ISERROR(VLOOKUP(VLOOKUP($A169, 'E4 TB Allocation Details'!$A$18:$L$217, MATCH("Customer ID", 'E4 TB Allocation Details'!$A$18:$L$18, 0),FALSE), 'E2 Allocators'!$B$15:$W$361, MATCH('O5 Details by Class &amp; Accounts'!AL$18, 'E2 Allocators'!$B$15:$W$15, 0),FALSE)*$G169), 0, VLOOKUP(VLOOKUP($A169, 'E4 TB Allocation Details'!$A$18:$L$217, MATCH("Customer ID", 'E4 TB Allocation Details'!$A$18:$L$18, 0),FALSE), 'E2 Allocators'!$B$15:$W$361, MATCH('O5 Details by Class &amp; Accounts'!AL$18, 'E2 Allocators'!$B$15:$W$15, 0),FALSE)*$G169)</f>
        <v>3713.3852401188792</v>
      </c>
      <c r="AM169" s="1334">
        <f>IF(ISERROR(VLOOKUP(VLOOKUP($A169, 'E4 TB Allocation Details'!$A$18:$L$217, MATCH("Customer ID", 'E4 TB Allocation Details'!$A$18:$L$18, 0),FALSE), 'E2 Allocators'!$B$15:$W$361, MATCH('O5 Details by Class &amp; Accounts'!AM$18, 'E2 Allocators'!$B$15:$W$15, 0),FALSE)*$G169), 0, VLOOKUP(VLOOKUP($A169, 'E4 TB Allocation Details'!$A$18:$L$217, MATCH("Customer ID", 'E4 TB Allocation Details'!$A$18:$L$18, 0),FALSE), 'E2 Allocators'!$B$15:$W$361, MATCH('O5 Details by Class &amp; Accounts'!AM$18, 'E2 Allocators'!$B$15:$W$15, 0),FALSE)*$G169)</f>
        <v>0</v>
      </c>
      <c r="AN169" s="1334">
        <f>IF(ISERROR(VLOOKUP(VLOOKUP($A169, 'E4 TB Allocation Details'!$A$18:$L$217, MATCH("Customer ID", 'E4 TB Allocation Details'!$A$18:$L$18, 0),FALSE), 'E2 Allocators'!$B$15:$W$361, MATCH('O5 Details by Class &amp; Accounts'!AN$18, 'E2 Allocators'!$B$15:$W$15, 0),FALSE)*$G169), 0, VLOOKUP(VLOOKUP($A169, 'E4 TB Allocation Details'!$A$18:$L$217, MATCH("Customer ID", 'E4 TB Allocation Details'!$A$18:$L$18, 0),FALSE), 'E2 Allocators'!$B$15:$W$361, MATCH('O5 Details by Class &amp; Accounts'!AN$18, 'E2 Allocators'!$B$15:$W$15, 0),FALSE)*$G169)</f>
        <v>0</v>
      </c>
      <c r="AO169" s="1334">
        <f>IF(ISERROR(VLOOKUP(VLOOKUP($A169, 'E4 TB Allocation Details'!$A$18:$L$217, MATCH("Customer ID", 'E4 TB Allocation Details'!$A$18:$L$18, 0),FALSE), 'E2 Allocators'!$B$15:$W$361, MATCH('O5 Details by Class &amp; Accounts'!AO$18, 'E2 Allocators'!$B$15:$W$15, 0),FALSE)*$G169), 0, VLOOKUP(VLOOKUP($A169, 'E4 TB Allocation Details'!$A$18:$L$217, MATCH("Customer ID", 'E4 TB Allocation Details'!$A$18:$L$18, 0),FALSE), 'E2 Allocators'!$B$15:$W$361, MATCH('O5 Details by Class &amp; Accounts'!AO$18, 'E2 Allocators'!$B$15:$W$15, 0),FALSE)*$G169)</f>
        <v>0</v>
      </c>
      <c r="AP169" s="1334">
        <f>IF(ISERROR(VLOOKUP(VLOOKUP($A169, 'E4 TB Allocation Details'!$A$18:$L$217, MATCH("Customer ID", 'E4 TB Allocation Details'!$A$18:$L$18, 0),FALSE), 'E2 Allocators'!$B$15:$W$361, MATCH('O5 Details by Class &amp; Accounts'!AP$18, 'E2 Allocators'!$B$15:$W$15, 0),FALSE)*$G169), 0, VLOOKUP(VLOOKUP($A169, 'E4 TB Allocation Details'!$A$18:$L$217, MATCH("Customer ID", 'E4 TB Allocation Details'!$A$18:$L$18, 0),FALSE), 'E2 Allocators'!$B$15:$W$361, MATCH('O5 Details by Class &amp; Accounts'!AP$18, 'E2 Allocators'!$B$15:$W$15, 0),FALSE)*$G169)</f>
        <v>0</v>
      </c>
      <c r="AQ169" s="1334">
        <f>IF(ISERROR(VLOOKUP(VLOOKUP($A169, 'E4 TB Allocation Details'!$A$18:$L$217, MATCH("Customer ID", 'E4 TB Allocation Details'!$A$18:$L$18, 0),FALSE), 'E2 Allocators'!$B$15:$W$361, MATCH('O5 Details by Class &amp; Accounts'!AQ$18, 'E2 Allocators'!$B$15:$W$15, 0),FALSE)*$G169), 0, VLOOKUP(VLOOKUP($A169, 'E4 TB Allocation Details'!$A$18:$L$217, MATCH("Customer ID", 'E4 TB Allocation Details'!$A$18:$L$18, 0),FALSE), 'E2 Allocators'!$B$15:$W$361, MATCH('O5 Details by Class &amp; Accounts'!AQ$18, 'E2 Allocators'!$B$15:$W$15, 0),FALSE)*$G169)</f>
        <v>0</v>
      </c>
      <c r="AR169" s="1334">
        <f>IF(ISERROR(VLOOKUP(VLOOKUP($A169, 'E4 TB Allocation Details'!$A$18:$L$217, MATCH("Customer ID", 'E4 TB Allocation Details'!$A$18:$L$18, 0),FALSE), 'E2 Allocators'!$B$15:$W$361, MATCH('O5 Details by Class &amp; Accounts'!AR$18, 'E2 Allocators'!$B$15:$W$15, 0),FALSE)*$G169), 0, VLOOKUP(VLOOKUP($A169, 'E4 TB Allocation Details'!$A$18:$L$217, MATCH("Customer ID", 'E4 TB Allocation Details'!$A$18:$L$18, 0),FALSE), 'E2 Allocators'!$B$15:$W$361, MATCH('O5 Details by Class &amp; Accounts'!AR$18, 'E2 Allocators'!$B$15:$W$15, 0),FALSE)*$G169)</f>
        <v>0</v>
      </c>
      <c r="AS169" s="1334">
        <f>IF(ISERROR(VLOOKUP(VLOOKUP($A169, 'E4 TB Allocation Details'!$A$18:$L$217, MATCH("Customer ID", 'E4 TB Allocation Details'!$A$18:$L$18, 0),FALSE), 'E2 Allocators'!$B$15:$W$361, MATCH('O5 Details by Class &amp; Accounts'!AS$18, 'E2 Allocators'!$B$15:$W$15, 0),FALSE)*$G169), 0, VLOOKUP(VLOOKUP($A169, 'E4 TB Allocation Details'!$A$18:$L$217, MATCH("Customer ID", 'E4 TB Allocation Details'!$A$18:$L$18, 0),FALSE), 'E2 Allocators'!$B$15:$W$361, MATCH('O5 Details by Class &amp; Accounts'!AS$18, 'E2 Allocators'!$B$15:$W$15, 0),FALSE)*$G169)</f>
        <v>0</v>
      </c>
      <c r="AT169" s="1334">
        <f>IF(ISERROR(VLOOKUP(VLOOKUP($A169, 'E4 TB Allocation Details'!$A$18:$L$217, MATCH("Customer ID", 'E4 TB Allocation Details'!$A$18:$L$18, 0),FALSE), 'E2 Allocators'!$B$15:$W$361, MATCH('O5 Details by Class &amp; Accounts'!AT$18, 'E2 Allocators'!$B$15:$W$15, 0),FALSE)*$G169), 0, VLOOKUP(VLOOKUP($A169, 'E4 TB Allocation Details'!$A$18:$L$217, MATCH("Customer ID", 'E4 TB Allocation Details'!$A$18:$L$18, 0),FALSE), 'E2 Allocators'!$B$15:$W$361, MATCH('O5 Details by Class &amp; Accounts'!AT$18, 'E2 Allocators'!$B$15:$W$15, 0),FALSE)*$G169)</f>
        <v>0</v>
      </c>
      <c r="AU169" s="1334">
        <f>IF(ISERROR(VLOOKUP(VLOOKUP($A169, 'E4 TB Allocation Details'!$A$18:$L$217, MATCH("Customer ID", 'E4 TB Allocation Details'!$A$18:$L$18, 0),FALSE), 'E2 Allocators'!$B$15:$W$361, MATCH('O5 Details by Class &amp; Accounts'!AU$18, 'E2 Allocators'!$B$15:$W$15, 0),FALSE)*$G169), 0, VLOOKUP(VLOOKUP($A169, 'E4 TB Allocation Details'!$A$18:$L$217, MATCH("Customer ID", 'E4 TB Allocation Details'!$A$18:$L$18, 0),FALSE), 'E2 Allocators'!$B$15:$W$361, MATCH('O5 Details by Class &amp; Accounts'!AU$18, 'E2 Allocators'!$B$15:$W$15, 0),FALSE)*$G169)</f>
        <v>0</v>
      </c>
      <c r="AV169" s="1334">
        <f>IF(ISERROR(VLOOKUP(VLOOKUP($A169, 'E4 TB Allocation Details'!$A$18:$L$217, MATCH("Customer ID", 'E4 TB Allocation Details'!$A$18:$L$18, 0),FALSE), 'E2 Allocators'!$B$15:$W$361, MATCH('O5 Details by Class &amp; Accounts'!AV$18, 'E2 Allocators'!$B$15:$W$15, 0),FALSE)*$G169), 0, VLOOKUP(VLOOKUP($A169, 'E4 TB Allocation Details'!$A$18:$L$217, MATCH("Customer ID", 'E4 TB Allocation Details'!$A$18:$L$18, 0),FALSE), 'E2 Allocators'!$B$15:$W$361, MATCH('O5 Details by Class &amp; Accounts'!AV$18, 'E2 Allocators'!$B$15:$W$15, 0),FALSE)*$G169)</f>
        <v>0</v>
      </c>
      <c r="AW169" s="1334">
        <f>IF(ISERROR(VLOOKUP(VLOOKUP($A169, 'E4 TB Allocation Details'!$A$18:$L$217, MATCH("Customer ID", 'E4 TB Allocation Details'!$A$18:$L$18, 0),FALSE), 'E2 Allocators'!$B$15:$W$361, MATCH('O5 Details by Class &amp; Accounts'!AW$18, 'E2 Allocators'!$B$15:$W$15, 0),FALSE)*$G169), 0, VLOOKUP(VLOOKUP($A169, 'E4 TB Allocation Details'!$A$18:$L$217, MATCH("Customer ID", 'E4 TB Allocation Details'!$A$18:$L$18, 0),FALSE), 'E2 Allocators'!$B$15:$W$361, MATCH('O5 Details by Class &amp; Accounts'!AW$18, 'E2 Allocators'!$B$15:$W$15, 0),FALSE)*$G169)</f>
        <v>0</v>
      </c>
      <c r="AX169" s="1334">
        <f t="shared" si="51"/>
        <v>242549</v>
      </c>
      <c r="AY169" s="1334">
        <f>IF(ISERROR(VLOOKUP(VLOOKUP($A169, 'E4 TB Allocation Details'!$A$18:$L$217, MATCH("Misc ID", 'E4 TB Allocation Details'!$A$18:$L$18, 0),FALSE), 'E2 Allocators'!$B$15:$W$361, MATCH('O5 Details by Class &amp; Accounts'!AY$18, 'E2 Allocators'!$B$15:$W$15, 0),FALSE)*$E169), 0, VLOOKUP(VLOOKUP($A169, 'E4 TB Allocation Details'!$A$18:$L$217, MATCH("Misc ID", 'E4 TB Allocation Details'!$A$18:$L$18, 0),FALSE), 'E2 Allocators'!$B$15:$W$361, MATCH('O5 Details by Class &amp; Accounts'!AY$18, 'E2 Allocators'!$B$15:$W$15, 0),FALSE)*$E169)</f>
        <v>0</v>
      </c>
      <c r="AZ169" s="1334">
        <f>IF(ISERROR(VLOOKUP(VLOOKUP($A169, 'E4 TB Allocation Details'!$A$18:$L$217, MATCH("Misc ID", 'E4 TB Allocation Details'!$A$18:$L$18, 0),FALSE), 'E2 Allocators'!$B$15:$W$361, MATCH('O5 Details by Class &amp; Accounts'!AZ$18, 'E2 Allocators'!$B$15:$W$15, 0),FALSE)*$E169), 0, VLOOKUP(VLOOKUP($A169, 'E4 TB Allocation Details'!$A$18:$L$217, MATCH("Misc ID", 'E4 TB Allocation Details'!$A$18:$L$18, 0),FALSE), 'E2 Allocators'!$B$15:$W$361, MATCH('O5 Details by Class &amp; Accounts'!AZ$18, 'E2 Allocators'!$B$15:$W$15, 0),FALSE)*$E169)</f>
        <v>0</v>
      </c>
      <c r="BA169" s="1334">
        <f>IF(ISERROR(VLOOKUP(VLOOKUP($A169, 'E4 TB Allocation Details'!$A$18:$L$217, MATCH("Misc ID", 'E4 TB Allocation Details'!$A$18:$L$18, 0),FALSE), 'E2 Allocators'!$B$15:$W$361, MATCH('O5 Details by Class &amp; Accounts'!BA$18, 'E2 Allocators'!$B$15:$W$15, 0),FALSE)*$E169), 0, VLOOKUP(VLOOKUP($A169, 'E4 TB Allocation Details'!$A$18:$L$217, MATCH("Misc ID", 'E4 TB Allocation Details'!$A$18:$L$18, 0),FALSE), 'E2 Allocators'!$B$15:$W$361, MATCH('O5 Details by Class &amp; Accounts'!BA$18, 'E2 Allocators'!$B$15:$W$15, 0),FALSE)*$E169)</f>
        <v>0</v>
      </c>
      <c r="BB169" s="1334">
        <f>IF(ISERROR(VLOOKUP(VLOOKUP($A169, 'E4 TB Allocation Details'!$A$18:$L$217, MATCH("Misc ID", 'E4 TB Allocation Details'!$A$18:$L$18, 0),FALSE), 'E2 Allocators'!$B$15:$W$361, MATCH('O5 Details by Class &amp; Accounts'!BB$18, 'E2 Allocators'!$B$15:$W$15, 0),FALSE)*$E169), 0, VLOOKUP(VLOOKUP($A169, 'E4 TB Allocation Details'!$A$18:$L$217, MATCH("Misc ID", 'E4 TB Allocation Details'!$A$18:$L$18, 0),FALSE), 'E2 Allocators'!$B$15:$W$361, MATCH('O5 Details by Class &amp; Accounts'!BB$18, 'E2 Allocators'!$B$15:$W$15, 0),FALSE)*$E169)</f>
        <v>0</v>
      </c>
      <c r="BC169" s="1334">
        <f>IF(ISERROR(VLOOKUP(VLOOKUP($A169, 'E4 TB Allocation Details'!$A$18:$L$217, MATCH("Misc ID", 'E4 TB Allocation Details'!$A$18:$L$18, 0),FALSE), 'E2 Allocators'!$B$15:$W$361, MATCH('O5 Details by Class &amp; Accounts'!BC$18, 'E2 Allocators'!$B$15:$W$15, 0),FALSE)*$E169), 0, VLOOKUP(VLOOKUP($A169, 'E4 TB Allocation Details'!$A$18:$L$217, MATCH("Misc ID", 'E4 TB Allocation Details'!$A$18:$L$18, 0),FALSE), 'E2 Allocators'!$B$15:$W$361, MATCH('O5 Details by Class &amp; Accounts'!BC$18, 'E2 Allocators'!$B$15:$W$15, 0),FALSE)*$E169)</f>
        <v>0</v>
      </c>
      <c r="BD169" s="1334">
        <f>IF(ISERROR(VLOOKUP(VLOOKUP($A169, 'E4 TB Allocation Details'!$A$18:$L$217, MATCH("Misc ID", 'E4 TB Allocation Details'!$A$18:$L$18, 0),FALSE), 'E2 Allocators'!$B$15:$W$361, MATCH('O5 Details by Class &amp; Accounts'!BD$18, 'E2 Allocators'!$B$15:$W$15, 0),FALSE)*$E169), 0, VLOOKUP(VLOOKUP($A169, 'E4 TB Allocation Details'!$A$18:$L$217, MATCH("Misc ID", 'E4 TB Allocation Details'!$A$18:$L$18, 0),FALSE), 'E2 Allocators'!$B$15:$W$361, MATCH('O5 Details by Class &amp; Accounts'!BD$18, 'E2 Allocators'!$B$15:$W$15, 0),FALSE)*$E169)</f>
        <v>0</v>
      </c>
      <c r="BE169" s="1334">
        <f>IF(ISERROR(VLOOKUP(VLOOKUP($A169, 'E4 TB Allocation Details'!$A$18:$L$217, MATCH("Misc ID", 'E4 TB Allocation Details'!$A$18:$L$18, 0),FALSE), 'E2 Allocators'!$B$15:$W$361, MATCH('O5 Details by Class &amp; Accounts'!BE$18, 'E2 Allocators'!$B$15:$W$15, 0),FALSE)*$E169), 0, VLOOKUP(VLOOKUP($A169, 'E4 TB Allocation Details'!$A$18:$L$217, MATCH("Misc ID", 'E4 TB Allocation Details'!$A$18:$L$18, 0),FALSE), 'E2 Allocators'!$B$15:$W$361, MATCH('O5 Details by Class &amp; Accounts'!BE$18, 'E2 Allocators'!$B$15:$W$15, 0),FALSE)*$E169)</f>
        <v>0</v>
      </c>
      <c r="BF169" s="1334">
        <f>IF(ISERROR(VLOOKUP(VLOOKUP($A169, 'E4 TB Allocation Details'!$A$18:$L$217, MATCH("Misc ID", 'E4 TB Allocation Details'!$A$18:$L$18, 0),FALSE), 'E2 Allocators'!$B$15:$W$361, MATCH('O5 Details by Class &amp; Accounts'!BF$18, 'E2 Allocators'!$B$15:$W$15, 0),FALSE)*$E169), 0, VLOOKUP(VLOOKUP($A169, 'E4 TB Allocation Details'!$A$18:$L$217, MATCH("Misc ID", 'E4 TB Allocation Details'!$A$18:$L$18, 0),FALSE), 'E2 Allocators'!$B$15:$W$361, MATCH('O5 Details by Class &amp; Accounts'!BF$18, 'E2 Allocators'!$B$15:$W$15, 0),FALSE)*$E169)</f>
        <v>0</v>
      </c>
      <c r="BG169" s="1334">
        <f>IF(ISERROR(VLOOKUP(VLOOKUP($A169, 'E4 TB Allocation Details'!$A$18:$L$217, MATCH("Misc ID", 'E4 TB Allocation Details'!$A$18:$L$18, 0),FALSE), 'E2 Allocators'!$B$15:$W$361, MATCH('O5 Details by Class &amp; Accounts'!BG$18, 'E2 Allocators'!$B$15:$W$15, 0),FALSE)*$E169), 0, VLOOKUP(VLOOKUP($A169, 'E4 TB Allocation Details'!$A$18:$L$217, MATCH("Misc ID", 'E4 TB Allocation Details'!$A$18:$L$18, 0),FALSE), 'E2 Allocators'!$B$15:$W$361, MATCH('O5 Details by Class &amp; Accounts'!BG$18, 'E2 Allocators'!$B$15:$W$15, 0),FALSE)*$E169)</f>
        <v>0</v>
      </c>
      <c r="BH169" s="1334">
        <f>IF(ISERROR(VLOOKUP(VLOOKUP($A169, 'E4 TB Allocation Details'!$A$18:$L$217, MATCH("Misc ID", 'E4 TB Allocation Details'!$A$18:$L$18, 0),FALSE), 'E2 Allocators'!$B$15:$W$361, MATCH('O5 Details by Class &amp; Accounts'!BH$18, 'E2 Allocators'!$B$15:$W$15, 0),FALSE)*$E169), 0, VLOOKUP(VLOOKUP($A169, 'E4 TB Allocation Details'!$A$18:$L$217, MATCH("Misc ID", 'E4 TB Allocation Details'!$A$18:$L$18, 0),FALSE), 'E2 Allocators'!$B$15:$W$361, MATCH('O5 Details by Class &amp; Accounts'!BH$18, 'E2 Allocators'!$B$15:$W$15, 0),FALSE)*$E169)</f>
        <v>0</v>
      </c>
      <c r="BI169" s="1334">
        <f>IF(ISERROR(VLOOKUP(VLOOKUP($A169, 'E4 TB Allocation Details'!$A$18:$L$217, MATCH("Misc ID", 'E4 TB Allocation Details'!$A$18:$L$18, 0),FALSE), 'E2 Allocators'!$B$15:$W$361, MATCH('O5 Details by Class &amp; Accounts'!BI$18, 'E2 Allocators'!$B$15:$W$15, 0),FALSE)*$E169), 0, VLOOKUP(VLOOKUP($A169, 'E4 TB Allocation Details'!$A$18:$L$217, MATCH("Misc ID", 'E4 TB Allocation Details'!$A$18:$L$18, 0),FALSE), 'E2 Allocators'!$B$15:$W$361, MATCH('O5 Details by Class &amp; Accounts'!BI$18, 'E2 Allocators'!$B$15:$W$15, 0),FALSE)*$E169)</f>
        <v>0</v>
      </c>
      <c r="BJ169" s="1334">
        <f>IF(ISERROR(VLOOKUP(VLOOKUP($A169, 'E4 TB Allocation Details'!$A$18:$L$217, MATCH("Misc ID", 'E4 TB Allocation Details'!$A$18:$L$18, 0),FALSE), 'E2 Allocators'!$B$15:$W$361, MATCH('O5 Details by Class &amp; Accounts'!BJ$18, 'E2 Allocators'!$B$15:$W$15, 0),FALSE)*$E169), 0, VLOOKUP(VLOOKUP($A169, 'E4 TB Allocation Details'!$A$18:$L$217, MATCH("Misc ID", 'E4 TB Allocation Details'!$A$18:$L$18, 0),FALSE), 'E2 Allocators'!$B$15:$W$361, MATCH('O5 Details by Class &amp; Accounts'!BJ$18, 'E2 Allocators'!$B$15:$W$15, 0),FALSE)*$E169)</f>
        <v>0</v>
      </c>
      <c r="BK169" s="1334">
        <f>IF(ISERROR(VLOOKUP(VLOOKUP($A169, 'E4 TB Allocation Details'!$A$18:$L$217, MATCH("Misc ID", 'E4 TB Allocation Details'!$A$18:$L$18, 0),FALSE), 'E2 Allocators'!$B$15:$W$361, MATCH('O5 Details by Class &amp; Accounts'!BK$18, 'E2 Allocators'!$B$15:$W$15, 0),FALSE)*$E169), 0, VLOOKUP(VLOOKUP($A169, 'E4 TB Allocation Details'!$A$18:$L$217, MATCH("Misc ID", 'E4 TB Allocation Details'!$A$18:$L$18, 0),FALSE), 'E2 Allocators'!$B$15:$W$361, MATCH('O5 Details by Class &amp; Accounts'!BK$18, 'E2 Allocators'!$B$15:$W$15, 0),FALSE)*$E169)</f>
        <v>0</v>
      </c>
      <c r="BL169" s="1334">
        <f>IF(ISERROR(VLOOKUP(VLOOKUP($A169, 'E4 TB Allocation Details'!$A$18:$L$217, MATCH("Misc ID", 'E4 TB Allocation Details'!$A$18:$L$18, 0),FALSE), 'E2 Allocators'!$B$15:$W$361, MATCH('O5 Details by Class &amp; Accounts'!BL$18, 'E2 Allocators'!$B$15:$W$15, 0),FALSE)*$E169), 0, VLOOKUP(VLOOKUP($A169, 'E4 TB Allocation Details'!$A$18:$L$217, MATCH("Misc ID", 'E4 TB Allocation Details'!$A$18:$L$18, 0),FALSE), 'E2 Allocators'!$B$15:$W$361, MATCH('O5 Details by Class &amp; Accounts'!BL$18, 'E2 Allocators'!$B$15:$W$15, 0),FALSE)*$E169)</f>
        <v>0</v>
      </c>
      <c r="BM169" s="1334">
        <f>IF(ISERROR(VLOOKUP(VLOOKUP($A169, 'E4 TB Allocation Details'!$A$18:$L$217, MATCH("Misc ID", 'E4 TB Allocation Details'!$A$18:$L$18, 0),FALSE), 'E2 Allocators'!$B$15:$W$361, MATCH('O5 Details by Class &amp; Accounts'!BM$18, 'E2 Allocators'!$B$15:$W$15, 0),FALSE)*$E169), 0, VLOOKUP(VLOOKUP($A169, 'E4 TB Allocation Details'!$A$18:$L$217, MATCH("Misc ID", 'E4 TB Allocation Details'!$A$18:$L$18, 0),FALSE), 'E2 Allocators'!$B$15:$W$361, MATCH('O5 Details by Class &amp; Accounts'!BM$18, 'E2 Allocators'!$B$15:$W$15, 0),FALSE)*$E169)</f>
        <v>0</v>
      </c>
      <c r="BN169" s="1334">
        <f>IF(ISERROR(VLOOKUP(VLOOKUP($A169, 'E4 TB Allocation Details'!$A$18:$L$217, MATCH("Misc ID", 'E4 TB Allocation Details'!$A$18:$L$18, 0),FALSE), 'E2 Allocators'!$B$15:$W$361, MATCH('O5 Details by Class &amp; Accounts'!BN$18, 'E2 Allocators'!$B$15:$W$15, 0),FALSE)*$E169), 0, VLOOKUP(VLOOKUP($A169, 'E4 TB Allocation Details'!$A$18:$L$217, MATCH("Misc ID", 'E4 TB Allocation Details'!$A$18:$L$18, 0),FALSE), 'E2 Allocators'!$B$15:$W$361, MATCH('O5 Details by Class &amp; Accounts'!BN$18, 'E2 Allocators'!$B$15:$W$15, 0),FALSE)*$E169)</f>
        <v>0</v>
      </c>
      <c r="BO169" s="1334">
        <f>IF(ISERROR(VLOOKUP(VLOOKUP($A169, 'E4 TB Allocation Details'!$A$18:$L$217, MATCH("Misc ID", 'E4 TB Allocation Details'!$A$18:$L$18, 0),FALSE), 'E2 Allocators'!$B$15:$W$361, MATCH('O5 Details by Class &amp; Accounts'!BO$18, 'E2 Allocators'!$B$15:$W$15, 0),FALSE)*$E169), 0, VLOOKUP(VLOOKUP($A169, 'E4 TB Allocation Details'!$A$18:$L$217, MATCH("Misc ID", 'E4 TB Allocation Details'!$A$18:$L$18, 0),FALSE), 'E2 Allocators'!$B$15:$W$361, MATCH('O5 Details by Class &amp; Accounts'!BO$18, 'E2 Allocators'!$B$15:$W$15, 0),FALSE)*$E169)</f>
        <v>0</v>
      </c>
      <c r="BP169" s="1334">
        <f>IF(ISERROR(VLOOKUP(VLOOKUP($A169, 'E4 TB Allocation Details'!$A$18:$L$217, MATCH("Misc ID", 'E4 TB Allocation Details'!$A$18:$L$18, 0),FALSE), 'E2 Allocators'!$B$15:$W$361, MATCH('O5 Details by Class &amp; Accounts'!BP$18, 'E2 Allocators'!$B$15:$W$15, 0),FALSE)*$E169), 0, VLOOKUP(VLOOKUP($A169, 'E4 TB Allocation Details'!$A$18:$L$217, MATCH("Misc ID", 'E4 TB Allocation Details'!$A$18:$L$18, 0),FALSE), 'E2 Allocators'!$B$15:$W$361, MATCH('O5 Details by Class &amp; Accounts'!BP$18, 'E2 Allocators'!$B$15:$W$15, 0),FALSE)*$E169)</f>
        <v>0</v>
      </c>
      <c r="BQ169" s="1334">
        <f>IF(ISERROR(VLOOKUP(VLOOKUP($A169, 'E4 TB Allocation Details'!$A$18:$L$217, MATCH("Misc ID", 'E4 TB Allocation Details'!$A$18:$L$18, 0),FALSE), 'E2 Allocators'!$B$15:$W$361, MATCH('O5 Details by Class &amp; Accounts'!BQ$18, 'E2 Allocators'!$B$15:$W$15, 0),FALSE)*$E169), 0, VLOOKUP(VLOOKUP($A169, 'E4 TB Allocation Details'!$A$18:$L$217, MATCH("Misc ID", 'E4 TB Allocation Details'!$A$18:$L$18, 0),FALSE), 'E2 Allocators'!$B$15:$W$361, MATCH('O5 Details by Class &amp; Accounts'!BQ$18, 'E2 Allocators'!$B$15:$W$15, 0),FALSE)*$E169)</f>
        <v>0</v>
      </c>
      <c r="BR169" s="1334">
        <f>IF(ISERROR(VLOOKUP(VLOOKUP($A169, 'E4 TB Allocation Details'!$A$18:$L$217, MATCH("Misc ID", 'E4 TB Allocation Details'!$A$18:$L$18, 0),FALSE), 'E2 Allocators'!$B$15:$W$361, MATCH('O5 Details by Class &amp; Accounts'!BR$18, 'E2 Allocators'!$B$15:$W$15, 0),FALSE)*$E169), 0, VLOOKUP(VLOOKUP($A169, 'E4 TB Allocation Details'!$A$18:$L$217, MATCH("Misc ID", 'E4 TB Allocation Details'!$A$18:$L$18, 0),FALSE), 'E2 Allocators'!$B$15:$W$361, MATCH('O5 Details by Class &amp; Accounts'!BR$18, 'E2 Allocators'!$B$15:$W$15, 0),FALSE)*$E169)</f>
        <v>0</v>
      </c>
      <c r="BS169" s="1334">
        <f t="shared" si="48"/>
        <v>0</v>
      </c>
      <c r="BT169" s="1334">
        <f>IF(ISERROR(VLOOKUP(VLOOKUP($A169, 'E4 TB Allocation Details'!$A$18:$L$217, MATCH("A &amp; G ID", 'E4 TB Allocation Details'!$A$18:$L$18, 0),FALSE), 'E2 Allocators'!$B$15:$W$361, MATCH('O5 Details by Class &amp; Accounts'!BT$18, 'E2 Allocators'!$B$15:$W$15, 0),FALSE)*$E169), 0, VLOOKUP(VLOOKUP($A169, 'E4 TB Allocation Details'!$A$18:$L$217, MATCH("A &amp; G ID", 'E4 TB Allocation Details'!$A$18:$L$18, 0),FALSE), 'E2 Allocators'!$B$15:$W$361, MATCH('O5 Details by Class &amp; Accounts'!BT$18, 'E2 Allocators'!$B$15:$W$15, 0),FALSE)*$E169)</f>
        <v>0</v>
      </c>
      <c r="BU169" s="1334">
        <f>IF(ISERROR(VLOOKUP(VLOOKUP($A169, 'E4 TB Allocation Details'!$A$18:$L$217, MATCH("A &amp; G ID", 'E4 TB Allocation Details'!$A$18:$L$18, 0),FALSE), 'E2 Allocators'!$B$15:$W$361, MATCH('O5 Details by Class &amp; Accounts'!BU$18, 'E2 Allocators'!$B$15:$W$15, 0),FALSE)*$E169), 0, VLOOKUP(VLOOKUP($A169, 'E4 TB Allocation Details'!$A$18:$L$217, MATCH("A &amp; G ID", 'E4 TB Allocation Details'!$A$18:$L$18, 0),FALSE), 'E2 Allocators'!$B$15:$W$361, MATCH('O5 Details by Class &amp; Accounts'!BU$18, 'E2 Allocators'!$B$15:$W$15, 0),FALSE)*$E169)</f>
        <v>0</v>
      </c>
      <c r="BV169" s="1334">
        <f>IF(ISERROR(VLOOKUP(VLOOKUP($A169, 'E4 TB Allocation Details'!$A$18:$L$217, MATCH("A &amp; G ID", 'E4 TB Allocation Details'!$A$18:$L$18, 0),FALSE), 'E2 Allocators'!$B$15:$W$361, MATCH('O5 Details by Class &amp; Accounts'!BV$18, 'E2 Allocators'!$B$15:$W$15, 0),FALSE)*$E169), 0, VLOOKUP(VLOOKUP($A169, 'E4 TB Allocation Details'!$A$18:$L$217, MATCH("A &amp; G ID", 'E4 TB Allocation Details'!$A$18:$L$18, 0),FALSE), 'E2 Allocators'!$B$15:$W$361, MATCH('O5 Details by Class &amp; Accounts'!BV$18, 'E2 Allocators'!$B$15:$W$15, 0),FALSE)*$E169)</f>
        <v>0</v>
      </c>
      <c r="BW169" s="1334">
        <f>IF(ISERROR(VLOOKUP(VLOOKUP($A169, 'E4 TB Allocation Details'!$A$18:$L$217, MATCH("A &amp; G ID", 'E4 TB Allocation Details'!$A$18:$L$18, 0),FALSE), 'E2 Allocators'!$B$15:$W$361, MATCH('O5 Details by Class &amp; Accounts'!BW$18, 'E2 Allocators'!$B$15:$W$15, 0),FALSE)*$E169), 0, VLOOKUP(VLOOKUP($A169, 'E4 TB Allocation Details'!$A$18:$L$217, MATCH("A &amp; G ID", 'E4 TB Allocation Details'!$A$18:$L$18, 0),FALSE), 'E2 Allocators'!$B$15:$W$361, MATCH('O5 Details by Class &amp; Accounts'!BW$18, 'E2 Allocators'!$B$15:$W$15, 0),FALSE)*$E169)</f>
        <v>0</v>
      </c>
      <c r="BX169" s="1334">
        <f>IF(ISERROR(VLOOKUP(VLOOKUP($A169, 'E4 TB Allocation Details'!$A$18:$L$217, MATCH("A &amp; G ID", 'E4 TB Allocation Details'!$A$18:$L$18, 0),FALSE), 'E2 Allocators'!$B$15:$W$361, MATCH('O5 Details by Class &amp; Accounts'!BX$18, 'E2 Allocators'!$B$15:$W$15, 0),FALSE)*$E169), 0, VLOOKUP(VLOOKUP($A169, 'E4 TB Allocation Details'!$A$18:$L$217, MATCH("A &amp; G ID", 'E4 TB Allocation Details'!$A$18:$L$18, 0),FALSE), 'E2 Allocators'!$B$15:$W$361, MATCH('O5 Details by Class &amp; Accounts'!BX$18, 'E2 Allocators'!$B$15:$W$15, 0),FALSE)*$E169)</f>
        <v>0</v>
      </c>
      <c r="BY169" s="1334">
        <f>IF(ISERROR(VLOOKUP(VLOOKUP($A169, 'E4 TB Allocation Details'!$A$18:$L$217, MATCH("A &amp; G ID", 'E4 TB Allocation Details'!$A$18:$L$18, 0),FALSE), 'E2 Allocators'!$B$15:$W$361, MATCH('O5 Details by Class &amp; Accounts'!BY$18, 'E2 Allocators'!$B$15:$W$15, 0),FALSE)*$E169), 0, VLOOKUP(VLOOKUP($A169, 'E4 TB Allocation Details'!$A$18:$L$217, MATCH("A &amp; G ID", 'E4 TB Allocation Details'!$A$18:$L$18, 0),FALSE), 'E2 Allocators'!$B$15:$W$361, MATCH('O5 Details by Class &amp; Accounts'!BY$18, 'E2 Allocators'!$B$15:$W$15, 0),FALSE)*$E169)</f>
        <v>0</v>
      </c>
      <c r="BZ169" s="1334">
        <f>IF(ISERROR(VLOOKUP(VLOOKUP($A169, 'E4 TB Allocation Details'!$A$18:$L$217, MATCH("A &amp; G ID", 'E4 TB Allocation Details'!$A$18:$L$18, 0),FALSE), 'E2 Allocators'!$B$15:$W$361, MATCH('O5 Details by Class &amp; Accounts'!BZ$18, 'E2 Allocators'!$B$15:$W$15, 0),FALSE)*$E169), 0, VLOOKUP(VLOOKUP($A169, 'E4 TB Allocation Details'!$A$18:$L$217, MATCH("A &amp; G ID", 'E4 TB Allocation Details'!$A$18:$L$18, 0),FALSE), 'E2 Allocators'!$B$15:$W$361, MATCH('O5 Details by Class &amp; Accounts'!BZ$18, 'E2 Allocators'!$B$15:$W$15, 0),FALSE)*$E169)</f>
        <v>0</v>
      </c>
      <c r="CA169" s="1334">
        <f>IF(ISERROR(VLOOKUP(VLOOKUP($A169, 'E4 TB Allocation Details'!$A$18:$L$217, MATCH("A &amp; G ID", 'E4 TB Allocation Details'!$A$18:$L$18, 0),FALSE), 'E2 Allocators'!$B$15:$W$361, MATCH('O5 Details by Class &amp; Accounts'!CA$18, 'E2 Allocators'!$B$15:$W$15, 0),FALSE)*$E169), 0, VLOOKUP(VLOOKUP($A169, 'E4 TB Allocation Details'!$A$18:$L$217, MATCH("A &amp; G ID", 'E4 TB Allocation Details'!$A$18:$L$18, 0),FALSE), 'E2 Allocators'!$B$15:$W$361, MATCH('O5 Details by Class &amp; Accounts'!CA$18, 'E2 Allocators'!$B$15:$W$15, 0),FALSE)*$E169)</f>
        <v>0</v>
      </c>
      <c r="CB169" s="1334">
        <f>IF(ISERROR(VLOOKUP(VLOOKUP($A169, 'E4 TB Allocation Details'!$A$18:$L$217, MATCH("A &amp; G ID", 'E4 TB Allocation Details'!$A$18:$L$18, 0),FALSE), 'E2 Allocators'!$B$15:$W$361, MATCH('O5 Details by Class &amp; Accounts'!CB$18, 'E2 Allocators'!$B$15:$W$15, 0),FALSE)*$E169), 0, VLOOKUP(VLOOKUP($A169, 'E4 TB Allocation Details'!$A$18:$L$217, MATCH("A &amp; G ID", 'E4 TB Allocation Details'!$A$18:$L$18, 0),FALSE), 'E2 Allocators'!$B$15:$W$361, MATCH('O5 Details by Class &amp; Accounts'!CB$18, 'E2 Allocators'!$B$15:$W$15, 0),FALSE)*$E169)</f>
        <v>0</v>
      </c>
      <c r="CC169" s="1334">
        <f>IF(ISERROR(VLOOKUP(VLOOKUP($A169, 'E4 TB Allocation Details'!$A$18:$L$217, MATCH("A &amp; G ID", 'E4 TB Allocation Details'!$A$18:$L$18, 0),FALSE), 'E2 Allocators'!$B$15:$W$361, MATCH('O5 Details by Class &amp; Accounts'!CC$18, 'E2 Allocators'!$B$15:$W$15, 0),FALSE)*$E169), 0, VLOOKUP(VLOOKUP($A169, 'E4 TB Allocation Details'!$A$18:$L$217, MATCH("A &amp; G ID", 'E4 TB Allocation Details'!$A$18:$L$18, 0),FALSE), 'E2 Allocators'!$B$15:$W$361, MATCH('O5 Details by Class &amp; Accounts'!CC$18, 'E2 Allocators'!$B$15:$W$15, 0),FALSE)*$E169)</f>
        <v>0</v>
      </c>
      <c r="CD169" s="1334">
        <f>IF(ISERROR(VLOOKUP(VLOOKUP($A169, 'E4 TB Allocation Details'!$A$18:$L$217, MATCH("A &amp; G ID", 'E4 TB Allocation Details'!$A$18:$L$18, 0),FALSE), 'E2 Allocators'!$B$15:$W$361, MATCH('O5 Details by Class &amp; Accounts'!CD$18, 'E2 Allocators'!$B$15:$W$15, 0),FALSE)*$E169), 0, VLOOKUP(VLOOKUP($A169, 'E4 TB Allocation Details'!$A$18:$L$217, MATCH("A &amp; G ID", 'E4 TB Allocation Details'!$A$18:$L$18, 0),FALSE), 'E2 Allocators'!$B$15:$W$361, MATCH('O5 Details by Class &amp; Accounts'!CD$18, 'E2 Allocators'!$B$15:$W$15, 0),FALSE)*$E169)</f>
        <v>0</v>
      </c>
      <c r="CE169" s="1334">
        <f>IF(ISERROR(VLOOKUP(VLOOKUP($A169, 'E4 TB Allocation Details'!$A$18:$L$217, MATCH("A &amp; G ID", 'E4 TB Allocation Details'!$A$18:$L$18, 0),FALSE), 'E2 Allocators'!$B$15:$W$361, MATCH('O5 Details by Class &amp; Accounts'!CE$18, 'E2 Allocators'!$B$15:$W$15, 0),FALSE)*$E169), 0, VLOOKUP(VLOOKUP($A169, 'E4 TB Allocation Details'!$A$18:$L$217, MATCH("A &amp; G ID", 'E4 TB Allocation Details'!$A$18:$L$18, 0),FALSE), 'E2 Allocators'!$B$15:$W$361, MATCH('O5 Details by Class &amp; Accounts'!CE$18, 'E2 Allocators'!$B$15:$W$15, 0),FALSE)*$E169)</f>
        <v>0</v>
      </c>
      <c r="CF169" s="1334">
        <f>IF(ISERROR(VLOOKUP(VLOOKUP($A169, 'E4 TB Allocation Details'!$A$18:$L$217, MATCH("A &amp; G ID", 'E4 TB Allocation Details'!$A$18:$L$18, 0),FALSE), 'E2 Allocators'!$B$15:$W$361, MATCH('O5 Details by Class &amp; Accounts'!CF$18, 'E2 Allocators'!$B$15:$W$15, 0),FALSE)*$E169), 0, VLOOKUP(VLOOKUP($A169, 'E4 TB Allocation Details'!$A$18:$L$217, MATCH("A &amp; G ID", 'E4 TB Allocation Details'!$A$18:$L$18, 0),FALSE), 'E2 Allocators'!$B$15:$W$361, MATCH('O5 Details by Class &amp; Accounts'!CF$18, 'E2 Allocators'!$B$15:$W$15, 0),FALSE)*$E169)</f>
        <v>0</v>
      </c>
      <c r="CG169" s="1334">
        <f>IF(ISERROR(VLOOKUP(VLOOKUP($A169, 'E4 TB Allocation Details'!$A$18:$L$217, MATCH("A &amp; G ID", 'E4 TB Allocation Details'!$A$18:$L$18, 0),FALSE), 'E2 Allocators'!$B$15:$W$361, MATCH('O5 Details by Class &amp; Accounts'!CG$18, 'E2 Allocators'!$B$15:$W$15, 0),FALSE)*$E169), 0, VLOOKUP(VLOOKUP($A169, 'E4 TB Allocation Details'!$A$18:$L$217, MATCH("A &amp; G ID", 'E4 TB Allocation Details'!$A$18:$L$18, 0),FALSE), 'E2 Allocators'!$B$15:$W$361, MATCH('O5 Details by Class &amp; Accounts'!CG$18, 'E2 Allocators'!$B$15:$W$15, 0),FALSE)*$E169)</f>
        <v>0</v>
      </c>
      <c r="CH169" s="1334">
        <f>IF(ISERROR(VLOOKUP(VLOOKUP($A169, 'E4 TB Allocation Details'!$A$18:$L$217, MATCH("A &amp; G ID", 'E4 TB Allocation Details'!$A$18:$L$18, 0),FALSE), 'E2 Allocators'!$B$15:$W$361, MATCH('O5 Details by Class &amp; Accounts'!CH$18, 'E2 Allocators'!$B$15:$W$15, 0),FALSE)*$E169), 0, VLOOKUP(VLOOKUP($A169, 'E4 TB Allocation Details'!$A$18:$L$217, MATCH("A &amp; G ID", 'E4 TB Allocation Details'!$A$18:$L$18, 0),FALSE), 'E2 Allocators'!$B$15:$W$361, MATCH('O5 Details by Class &amp; Accounts'!CH$18, 'E2 Allocators'!$B$15:$W$15, 0),FALSE)*$E169)</f>
        <v>0</v>
      </c>
      <c r="CI169" s="1334">
        <f>IF(ISERROR(VLOOKUP(VLOOKUP($A169, 'E4 TB Allocation Details'!$A$18:$L$217, MATCH("A &amp; G ID", 'E4 TB Allocation Details'!$A$18:$L$18, 0),FALSE), 'E2 Allocators'!$B$15:$W$361, MATCH('O5 Details by Class &amp; Accounts'!CI$18, 'E2 Allocators'!$B$15:$W$15, 0),FALSE)*$E169), 0, VLOOKUP(VLOOKUP($A169, 'E4 TB Allocation Details'!$A$18:$L$217, MATCH("A &amp; G ID", 'E4 TB Allocation Details'!$A$18:$L$18, 0),FALSE), 'E2 Allocators'!$B$15:$W$361, MATCH('O5 Details by Class &amp; Accounts'!CI$18, 'E2 Allocators'!$B$15:$W$15, 0),FALSE)*$E169)</f>
        <v>0</v>
      </c>
      <c r="CJ169" s="1334">
        <f>IF(ISERROR(VLOOKUP(VLOOKUP($A169, 'E4 TB Allocation Details'!$A$18:$L$217, MATCH("A &amp; G ID", 'E4 TB Allocation Details'!$A$18:$L$18, 0),FALSE), 'E2 Allocators'!$B$15:$W$361, MATCH('O5 Details by Class &amp; Accounts'!CJ$18, 'E2 Allocators'!$B$15:$W$15, 0),FALSE)*$E169), 0, VLOOKUP(VLOOKUP($A169, 'E4 TB Allocation Details'!$A$18:$L$217, MATCH("A &amp; G ID", 'E4 TB Allocation Details'!$A$18:$L$18, 0),FALSE), 'E2 Allocators'!$B$15:$W$361, MATCH('O5 Details by Class &amp; Accounts'!CJ$18, 'E2 Allocators'!$B$15:$W$15, 0),FALSE)*$E169)</f>
        <v>0</v>
      </c>
      <c r="CK169" s="1334">
        <f>IF(ISERROR(VLOOKUP(VLOOKUP($A169, 'E4 TB Allocation Details'!$A$18:$L$217, MATCH("A &amp; G ID", 'E4 TB Allocation Details'!$A$18:$L$18, 0),FALSE), 'E2 Allocators'!$B$15:$W$361, MATCH('O5 Details by Class &amp; Accounts'!CK$18, 'E2 Allocators'!$B$15:$W$15, 0),FALSE)*$E169), 0, VLOOKUP(VLOOKUP($A169, 'E4 TB Allocation Details'!$A$18:$L$217, MATCH("A &amp; G ID", 'E4 TB Allocation Details'!$A$18:$L$18, 0),FALSE), 'E2 Allocators'!$B$15:$W$361, MATCH('O5 Details by Class &amp; Accounts'!CK$18, 'E2 Allocators'!$B$15:$W$15, 0),FALSE)*$E169)</f>
        <v>0</v>
      </c>
      <c r="CL169" s="1334">
        <f>IF(ISERROR(VLOOKUP(VLOOKUP($A169, 'E4 TB Allocation Details'!$A$18:$L$217, MATCH("A &amp; G ID", 'E4 TB Allocation Details'!$A$18:$L$18, 0),FALSE), 'E2 Allocators'!$B$15:$W$361, MATCH('O5 Details by Class &amp; Accounts'!CL$18, 'E2 Allocators'!$B$15:$W$15, 0),FALSE)*$E169), 0, VLOOKUP(VLOOKUP($A169, 'E4 TB Allocation Details'!$A$18:$L$217, MATCH("A &amp; G ID", 'E4 TB Allocation Details'!$A$18:$L$18, 0),FALSE), 'E2 Allocators'!$B$15:$W$361, MATCH('O5 Details by Class &amp; Accounts'!CL$18, 'E2 Allocators'!$B$15:$W$15, 0),FALSE)*$E169)</f>
        <v>0</v>
      </c>
      <c r="CM169" s="1334">
        <f>IF(ISERROR(VLOOKUP(VLOOKUP($A169, 'E4 TB Allocation Details'!$A$18:$L$217, MATCH("A &amp; G ID", 'E4 TB Allocation Details'!$A$18:$L$18, 0),FALSE), 'E2 Allocators'!$B$15:$W$361, MATCH('O5 Details by Class &amp; Accounts'!CM$18, 'E2 Allocators'!$B$15:$W$15, 0),FALSE)*$E169), 0, VLOOKUP(VLOOKUP($A169, 'E4 TB Allocation Details'!$A$18:$L$217, MATCH("A &amp; G ID", 'E4 TB Allocation Details'!$A$18:$L$18, 0),FALSE), 'E2 Allocators'!$B$15:$W$361, MATCH('O5 Details by Class &amp; Accounts'!CM$18, 'E2 Allocators'!$B$15:$W$15, 0),FALSE)*$E169)</f>
        <v>0</v>
      </c>
      <c r="CN169" s="1334">
        <f t="shared" si="49"/>
        <v>0</v>
      </c>
      <c r="CO169" s="1670">
        <f t="shared" si="50"/>
        <v>0</v>
      </c>
      <c r="CQ169" s="1926" t="s">
        <v>1361</v>
      </c>
    </row>
    <row r="170" spans="1:95" s="64" customFormat="1" ht="12.75" x14ac:dyDescent="0.2">
      <c r="A170" s="1107">
        <v>5325</v>
      </c>
      <c r="B170" s="1108" t="s">
        <v>1222</v>
      </c>
      <c r="C170" s="1667">
        <f>IF(ISERROR(VLOOKUP($A170,'I3 TB Data'!$A$20:$H$465,MATCH('O5 Details by Class &amp; Accounts'!$C$18, 'I3 TB Data'!$A$20:$H$20,0),0)), 0, VLOOKUP($A170,'I3 TB Data'!$A$20:$H$465,MATCH('O5 Details by Class &amp; Accounts'!$C$18,'I3 TB Data'!$A$20:$H$20,0),0))</f>
        <v>100</v>
      </c>
      <c r="D170" s="1668"/>
      <c r="E170" s="1667">
        <f t="shared" si="44"/>
        <v>100</v>
      </c>
      <c r="F170" s="1669">
        <f>IF(ISERROR(VLOOKUP($A170, 'E1 Categorization'!A33:E123, MATCH("Customer Component", 'E1 Categorization'!$A$33:$E$33,0), 0)), 0, IF(VLOOKUP($A170, 'E1 Categorization'!A33:E123, MATCH("Customer Component", 'E1 Categorization'!$A$33:$E$33,0), 0)=0, 'O5 Details by Class &amp; Accounts'!$E170, IF(AND(VLOOKUP($A170, 'E1 Categorization'!A33:E123, MATCH("Customer Component", 'E1 Categorization'!$A$33:$E$33,0), 0) &gt;0, VLOOKUP($A170, 'E1 Categorization'!A33:E123, MATCH("Customer Component", 'E1 Categorization'!$A$33:$E$33,0), 0)&lt;1), 'O5 Details by Class &amp; Accounts'!$E170*(1-VLOOKUP($A170, 'E1 Categorization'!A33:E123, MATCH("Customer Component", 'E1 Categorization'!$A$33:$E$33,0), 0)), 0)))</f>
        <v>0</v>
      </c>
      <c r="G170" s="1669">
        <f t="shared" si="45"/>
        <v>100</v>
      </c>
      <c r="H170" s="1334">
        <f t="shared" si="46"/>
        <v>100</v>
      </c>
      <c r="I170" s="1334">
        <f>IF(ISERROR(VLOOKUP(VLOOKUP($A170, 'E4 TB Allocation Details'!$A$18:$L$217, MATCH("Demand ID", 'E4 TB Allocation Details'!$A$18:$L$18, 0),FALSE), 'E2 Allocators'!$B$15:$W$361, MATCH('O5 Details by Class &amp; Accounts'!I$18, 'E2 Allocators'!$B$15:$W$15, 0),FALSE)*$F170), 0, VLOOKUP(VLOOKUP($A170, 'E4 TB Allocation Details'!$A$18:$L$217, MATCH("Demand ID", 'E4 TB Allocation Details'!$A$18:$L$18, 0),FALSE), 'E2 Allocators'!$B$15:$W$361, MATCH('O5 Details by Class &amp; Accounts'!I$18, 'E2 Allocators'!$B$15:$W$15, 0),FALSE)*$F170)</f>
        <v>0</v>
      </c>
      <c r="J170" s="1334">
        <f>IF(ISERROR(VLOOKUP(VLOOKUP($A170, 'E4 TB Allocation Details'!$A$18:$L$217, MATCH("Demand ID", 'E4 TB Allocation Details'!$A$18:$L$18, 0),FALSE), 'E2 Allocators'!$B$15:$W$361, MATCH('O5 Details by Class &amp; Accounts'!J$18, 'E2 Allocators'!$B$15:$W$15, 0),FALSE)*$F170), 0, VLOOKUP(VLOOKUP($A170, 'E4 TB Allocation Details'!$A$18:$L$217, MATCH("Demand ID", 'E4 TB Allocation Details'!$A$18:$L$18, 0),FALSE), 'E2 Allocators'!$B$15:$W$361, MATCH('O5 Details by Class &amp; Accounts'!J$18, 'E2 Allocators'!$B$15:$W$15, 0),FALSE)*$F170)</f>
        <v>0</v>
      </c>
      <c r="K170" s="1334">
        <f>IF(ISERROR(VLOOKUP(VLOOKUP($A170, 'E4 TB Allocation Details'!$A$18:$L$217, MATCH("Demand ID", 'E4 TB Allocation Details'!$A$18:$L$18, 0),FALSE), 'E2 Allocators'!$B$15:$W$361, MATCH('O5 Details by Class &amp; Accounts'!K$18, 'E2 Allocators'!$B$15:$W$15, 0),FALSE)*$F170), 0, VLOOKUP(VLOOKUP($A170, 'E4 TB Allocation Details'!$A$18:$L$217, MATCH("Demand ID", 'E4 TB Allocation Details'!$A$18:$L$18, 0),FALSE), 'E2 Allocators'!$B$15:$W$361, MATCH('O5 Details by Class &amp; Accounts'!K$18, 'E2 Allocators'!$B$15:$W$15, 0),FALSE)*$F170)</f>
        <v>0</v>
      </c>
      <c r="L170" s="1334">
        <f>IF(ISERROR(VLOOKUP(VLOOKUP($A170, 'E4 TB Allocation Details'!$A$18:$L$217, MATCH("Demand ID", 'E4 TB Allocation Details'!$A$18:$L$18, 0),FALSE), 'E2 Allocators'!$B$15:$W$361, MATCH('O5 Details by Class &amp; Accounts'!L$18, 'E2 Allocators'!$B$15:$W$15, 0),FALSE)*$F170), 0, VLOOKUP(VLOOKUP($A170, 'E4 TB Allocation Details'!$A$18:$L$217, MATCH("Demand ID", 'E4 TB Allocation Details'!$A$18:$L$18, 0),FALSE), 'E2 Allocators'!$B$15:$W$361, MATCH('O5 Details by Class &amp; Accounts'!L$18, 'E2 Allocators'!$B$15:$W$15, 0),FALSE)*$F170)</f>
        <v>0</v>
      </c>
      <c r="M170" s="1334">
        <f>IF(ISERROR(VLOOKUP(VLOOKUP($A170, 'E4 TB Allocation Details'!$A$18:$L$217, MATCH("Demand ID", 'E4 TB Allocation Details'!$A$18:$L$18, 0),FALSE), 'E2 Allocators'!$B$15:$W$361, MATCH('O5 Details by Class &amp; Accounts'!M$18, 'E2 Allocators'!$B$15:$W$15, 0),FALSE)*$F170), 0, VLOOKUP(VLOOKUP($A170, 'E4 TB Allocation Details'!$A$18:$L$217, MATCH("Demand ID", 'E4 TB Allocation Details'!$A$18:$L$18, 0),FALSE), 'E2 Allocators'!$B$15:$W$361, MATCH('O5 Details by Class &amp; Accounts'!M$18, 'E2 Allocators'!$B$15:$W$15, 0),FALSE)*$F170)</f>
        <v>0</v>
      </c>
      <c r="N170" s="1334">
        <f>IF(ISERROR(VLOOKUP(VLOOKUP($A170, 'E4 TB Allocation Details'!$A$18:$L$217, MATCH("Demand ID", 'E4 TB Allocation Details'!$A$18:$L$18, 0),FALSE), 'E2 Allocators'!$B$15:$W$361, MATCH('O5 Details by Class &amp; Accounts'!N$18, 'E2 Allocators'!$B$15:$W$15, 0),FALSE)*$F170), 0, VLOOKUP(VLOOKUP($A170, 'E4 TB Allocation Details'!$A$18:$L$217, MATCH("Demand ID", 'E4 TB Allocation Details'!$A$18:$L$18, 0),FALSE), 'E2 Allocators'!$B$15:$W$361, MATCH('O5 Details by Class &amp; Accounts'!N$18, 'E2 Allocators'!$B$15:$W$15, 0),FALSE)*$F170)</f>
        <v>0</v>
      </c>
      <c r="O170" s="1334">
        <f>IF(ISERROR(VLOOKUP(VLOOKUP($A170, 'E4 TB Allocation Details'!$A$18:$L$217, MATCH("Demand ID", 'E4 TB Allocation Details'!$A$18:$L$18, 0),FALSE), 'E2 Allocators'!$B$15:$W$361, MATCH('O5 Details by Class &amp; Accounts'!O$18, 'E2 Allocators'!$B$15:$W$15, 0),FALSE)*$F170), 0, VLOOKUP(VLOOKUP($A170, 'E4 TB Allocation Details'!$A$18:$L$217, MATCH("Demand ID", 'E4 TB Allocation Details'!$A$18:$L$18, 0),FALSE), 'E2 Allocators'!$B$15:$W$361, MATCH('O5 Details by Class &amp; Accounts'!O$18, 'E2 Allocators'!$B$15:$W$15, 0),FALSE)*$F170)</f>
        <v>0</v>
      </c>
      <c r="P170" s="1334">
        <f>IF(ISERROR(VLOOKUP(VLOOKUP($A170, 'E4 TB Allocation Details'!$A$18:$L$217, MATCH("Demand ID", 'E4 TB Allocation Details'!$A$18:$L$18, 0),FALSE), 'E2 Allocators'!$B$15:$W$361, MATCH('O5 Details by Class &amp; Accounts'!P$18, 'E2 Allocators'!$B$15:$W$15, 0),FALSE)*$F170), 0, VLOOKUP(VLOOKUP($A170, 'E4 TB Allocation Details'!$A$18:$L$217, MATCH("Demand ID", 'E4 TB Allocation Details'!$A$18:$L$18, 0),FALSE), 'E2 Allocators'!$B$15:$W$361, MATCH('O5 Details by Class &amp; Accounts'!P$18, 'E2 Allocators'!$B$15:$W$15, 0),FALSE)*$F170)</f>
        <v>0</v>
      </c>
      <c r="Q170" s="1334">
        <f>IF(ISERROR(VLOOKUP(VLOOKUP($A170, 'E4 TB Allocation Details'!$A$18:$L$217, MATCH("Demand ID", 'E4 TB Allocation Details'!$A$18:$L$18, 0),FALSE), 'E2 Allocators'!$B$15:$W$361, MATCH('O5 Details by Class &amp; Accounts'!Q$18, 'E2 Allocators'!$B$15:$W$15, 0),FALSE)*$F170), 0, VLOOKUP(VLOOKUP($A170, 'E4 TB Allocation Details'!$A$18:$L$217, MATCH("Demand ID", 'E4 TB Allocation Details'!$A$18:$L$18, 0),FALSE), 'E2 Allocators'!$B$15:$W$361, MATCH('O5 Details by Class &amp; Accounts'!Q$18, 'E2 Allocators'!$B$15:$W$15, 0),FALSE)*$F170)</f>
        <v>0</v>
      </c>
      <c r="R170" s="1334">
        <f>IF(ISERROR(VLOOKUP(VLOOKUP($A170, 'E4 TB Allocation Details'!$A$18:$L$217, MATCH("Demand ID", 'E4 TB Allocation Details'!$A$18:$L$18, 0),FALSE), 'E2 Allocators'!$B$15:$W$361, MATCH('O5 Details by Class &amp; Accounts'!R$18, 'E2 Allocators'!$B$15:$W$15, 0),FALSE)*$F170), 0, VLOOKUP(VLOOKUP($A170, 'E4 TB Allocation Details'!$A$18:$L$217, MATCH("Demand ID", 'E4 TB Allocation Details'!$A$18:$L$18, 0),FALSE), 'E2 Allocators'!$B$15:$W$361, MATCH('O5 Details by Class &amp; Accounts'!R$18, 'E2 Allocators'!$B$15:$W$15, 0),FALSE)*$F170)</f>
        <v>0</v>
      </c>
      <c r="S170" s="1334">
        <f>IF(ISERROR(VLOOKUP(VLOOKUP($A170, 'E4 TB Allocation Details'!$A$18:$L$217, MATCH("Demand ID", 'E4 TB Allocation Details'!$A$18:$L$18, 0),FALSE), 'E2 Allocators'!$B$15:$W$361, MATCH('O5 Details by Class &amp; Accounts'!S$18, 'E2 Allocators'!$B$15:$W$15, 0),FALSE)*$F170), 0, VLOOKUP(VLOOKUP($A170, 'E4 TB Allocation Details'!$A$18:$L$217, MATCH("Demand ID", 'E4 TB Allocation Details'!$A$18:$L$18, 0),FALSE), 'E2 Allocators'!$B$15:$W$361, MATCH('O5 Details by Class &amp; Accounts'!S$18, 'E2 Allocators'!$B$15:$W$15, 0),FALSE)*$F170)</f>
        <v>0</v>
      </c>
      <c r="T170" s="1334">
        <f>IF(ISERROR(VLOOKUP(VLOOKUP($A170, 'E4 TB Allocation Details'!$A$18:$L$217, MATCH("Demand ID", 'E4 TB Allocation Details'!$A$18:$L$18, 0),FALSE), 'E2 Allocators'!$B$15:$W$361, MATCH('O5 Details by Class &amp; Accounts'!T$18, 'E2 Allocators'!$B$15:$W$15, 0),FALSE)*$F170), 0, VLOOKUP(VLOOKUP($A170, 'E4 TB Allocation Details'!$A$18:$L$217, MATCH("Demand ID", 'E4 TB Allocation Details'!$A$18:$L$18, 0),FALSE), 'E2 Allocators'!$B$15:$W$361, MATCH('O5 Details by Class &amp; Accounts'!T$18, 'E2 Allocators'!$B$15:$W$15, 0),FALSE)*$F170)</f>
        <v>0</v>
      </c>
      <c r="U170" s="1334">
        <f>IF(ISERROR(VLOOKUP(VLOOKUP($A170, 'E4 TB Allocation Details'!$A$18:$L$217, MATCH("Demand ID", 'E4 TB Allocation Details'!$A$18:$L$18, 0),FALSE), 'E2 Allocators'!$B$15:$W$361, MATCH('O5 Details by Class &amp; Accounts'!U$18, 'E2 Allocators'!$B$15:$W$15, 0),FALSE)*$F170), 0, VLOOKUP(VLOOKUP($A170, 'E4 TB Allocation Details'!$A$18:$L$217, MATCH("Demand ID", 'E4 TB Allocation Details'!$A$18:$L$18, 0),FALSE), 'E2 Allocators'!$B$15:$W$361, MATCH('O5 Details by Class &amp; Accounts'!U$18, 'E2 Allocators'!$B$15:$W$15, 0),FALSE)*$F170)</f>
        <v>0</v>
      </c>
      <c r="V170" s="1334">
        <f>IF(ISERROR(VLOOKUP(VLOOKUP($A170, 'E4 TB Allocation Details'!$A$18:$L$217, MATCH("Demand ID", 'E4 TB Allocation Details'!$A$18:$L$18, 0),FALSE), 'E2 Allocators'!$B$15:$W$361, MATCH('O5 Details by Class &amp; Accounts'!V$18, 'E2 Allocators'!$B$15:$W$15, 0),FALSE)*$F170), 0, VLOOKUP(VLOOKUP($A170, 'E4 TB Allocation Details'!$A$18:$L$217, MATCH("Demand ID", 'E4 TB Allocation Details'!$A$18:$L$18, 0),FALSE), 'E2 Allocators'!$B$15:$W$361, MATCH('O5 Details by Class &amp; Accounts'!V$18, 'E2 Allocators'!$B$15:$W$15, 0),FALSE)*$F170)</f>
        <v>0</v>
      </c>
      <c r="W170" s="1334">
        <f>IF(ISERROR(VLOOKUP(VLOOKUP($A170, 'E4 TB Allocation Details'!$A$18:$L$217, MATCH("Demand ID", 'E4 TB Allocation Details'!$A$18:$L$18, 0),FALSE), 'E2 Allocators'!$B$15:$W$361, MATCH('O5 Details by Class &amp; Accounts'!W$18, 'E2 Allocators'!$B$15:$W$15, 0),FALSE)*$F170), 0, VLOOKUP(VLOOKUP($A170, 'E4 TB Allocation Details'!$A$18:$L$217, MATCH("Demand ID", 'E4 TB Allocation Details'!$A$18:$L$18, 0),FALSE), 'E2 Allocators'!$B$15:$W$361, MATCH('O5 Details by Class &amp; Accounts'!W$18, 'E2 Allocators'!$B$15:$W$15, 0),FALSE)*$F170)</f>
        <v>0</v>
      </c>
      <c r="X170" s="1334">
        <f>IF(ISERROR(VLOOKUP(VLOOKUP($A170, 'E4 TB Allocation Details'!$A$18:$L$217, MATCH("Demand ID", 'E4 TB Allocation Details'!$A$18:$L$18, 0),FALSE), 'E2 Allocators'!$B$15:$W$361, MATCH('O5 Details by Class &amp; Accounts'!X$18, 'E2 Allocators'!$B$15:$W$15, 0),FALSE)*$F170), 0, VLOOKUP(VLOOKUP($A170, 'E4 TB Allocation Details'!$A$18:$L$217, MATCH("Demand ID", 'E4 TB Allocation Details'!$A$18:$L$18, 0),FALSE), 'E2 Allocators'!$B$15:$W$361, MATCH('O5 Details by Class &amp; Accounts'!X$18, 'E2 Allocators'!$B$15:$W$15, 0),FALSE)*$F170)</f>
        <v>0</v>
      </c>
      <c r="Y170" s="1334">
        <f>IF(ISERROR(VLOOKUP(VLOOKUP($A170, 'E4 TB Allocation Details'!$A$18:$L$217, MATCH("Demand ID", 'E4 TB Allocation Details'!$A$18:$L$18, 0),FALSE), 'E2 Allocators'!$B$15:$W$361, MATCH('O5 Details by Class &amp; Accounts'!Y$18, 'E2 Allocators'!$B$15:$W$15, 0),FALSE)*$F170), 0, VLOOKUP(VLOOKUP($A170, 'E4 TB Allocation Details'!$A$18:$L$217, MATCH("Demand ID", 'E4 TB Allocation Details'!$A$18:$L$18, 0),FALSE), 'E2 Allocators'!$B$15:$W$361, MATCH('O5 Details by Class &amp; Accounts'!Y$18, 'E2 Allocators'!$B$15:$W$15, 0),FALSE)*$F170)</f>
        <v>0</v>
      </c>
      <c r="Z170" s="1334">
        <f>IF(ISERROR(VLOOKUP(VLOOKUP($A170, 'E4 TB Allocation Details'!$A$18:$L$217, MATCH("Demand ID", 'E4 TB Allocation Details'!$A$18:$L$18, 0),FALSE), 'E2 Allocators'!$B$15:$W$361, MATCH('O5 Details by Class &amp; Accounts'!Z$18, 'E2 Allocators'!$B$15:$W$15, 0),FALSE)*$F170), 0, VLOOKUP(VLOOKUP($A170, 'E4 TB Allocation Details'!$A$18:$L$217, MATCH("Demand ID", 'E4 TB Allocation Details'!$A$18:$L$18, 0),FALSE), 'E2 Allocators'!$B$15:$W$361, MATCH('O5 Details by Class &amp; Accounts'!Z$18, 'E2 Allocators'!$B$15:$W$15, 0),FALSE)*$F170)</f>
        <v>0</v>
      </c>
      <c r="AA170" s="1334">
        <f>IF(ISERROR(VLOOKUP(VLOOKUP($A170, 'E4 TB Allocation Details'!$A$18:$L$217, MATCH("Demand ID", 'E4 TB Allocation Details'!$A$18:$L$18, 0),FALSE), 'E2 Allocators'!$B$15:$W$361, MATCH('O5 Details by Class &amp; Accounts'!AA$18, 'E2 Allocators'!$B$15:$W$15, 0),FALSE)*$F170), 0, VLOOKUP(VLOOKUP($A170, 'E4 TB Allocation Details'!$A$18:$L$217, MATCH("Demand ID", 'E4 TB Allocation Details'!$A$18:$L$18, 0),FALSE), 'E2 Allocators'!$B$15:$W$361, MATCH('O5 Details by Class &amp; Accounts'!AA$18, 'E2 Allocators'!$B$15:$W$15, 0),FALSE)*$F170)</f>
        <v>0</v>
      </c>
      <c r="AB170" s="1334">
        <f>IF(ISERROR(VLOOKUP(VLOOKUP($A170, 'E4 TB Allocation Details'!$A$18:$L$217, MATCH("Demand ID", 'E4 TB Allocation Details'!$A$18:$L$18, 0),FALSE), 'E2 Allocators'!$B$15:$W$361, MATCH('O5 Details by Class &amp; Accounts'!AB$18, 'E2 Allocators'!$B$15:$W$15, 0),FALSE)*$F170), 0, VLOOKUP(VLOOKUP($A170, 'E4 TB Allocation Details'!$A$18:$L$217, MATCH("Demand ID", 'E4 TB Allocation Details'!$A$18:$L$18, 0),FALSE), 'E2 Allocators'!$B$15:$W$361, MATCH('O5 Details by Class &amp; Accounts'!AB$18, 'E2 Allocators'!$B$15:$W$15, 0),FALSE)*$F170)</f>
        <v>0</v>
      </c>
      <c r="AC170" s="1334">
        <f t="shared" si="47"/>
        <v>0</v>
      </c>
      <c r="AD170" s="1334">
        <f>IF(ISERROR(VLOOKUP(VLOOKUP($A170, 'E4 TB Allocation Details'!$A$18:$L$217, MATCH("Customer ID", 'E4 TB Allocation Details'!$A$18:$L$18, 0),FALSE), 'E2 Allocators'!$B$15:$W$361, MATCH('O5 Details by Class &amp; Accounts'!AD$18, 'E2 Allocators'!$B$15:$W$15, 0),FALSE)*$G170), 0, VLOOKUP(VLOOKUP($A170, 'E4 TB Allocation Details'!$A$18:$L$217, MATCH("Customer ID", 'E4 TB Allocation Details'!$A$18:$L$18, 0),FALSE), 'E2 Allocators'!$B$15:$W$361, MATCH('O5 Details by Class &amp; Accounts'!AD$18, 'E2 Allocators'!$B$15:$W$15, 0),FALSE)*$G170)</f>
        <v>89.220342749215348</v>
      </c>
      <c r="AE170" s="1334">
        <f>IF(ISERROR(VLOOKUP(VLOOKUP($A170, 'E4 TB Allocation Details'!$A$18:$L$217, MATCH("Customer ID", 'E4 TB Allocation Details'!$A$18:$L$18, 0),FALSE), 'E2 Allocators'!$B$15:$W$361, MATCH('O5 Details by Class &amp; Accounts'!AE$18, 'E2 Allocators'!$B$15:$W$15, 0),FALSE)*$G170), 0, VLOOKUP(VLOOKUP($A170, 'E4 TB Allocation Details'!$A$18:$L$217, MATCH("Customer ID", 'E4 TB Allocation Details'!$A$18:$L$18, 0),FALSE), 'E2 Allocators'!$B$15:$W$361, MATCH('O5 Details by Class &amp; Accounts'!AE$18, 'E2 Allocators'!$B$15:$W$15, 0),FALSE)*$G170)</f>
        <v>8.7608254867649915</v>
      </c>
      <c r="AF170" s="1334">
        <f>IF(ISERROR(VLOOKUP(VLOOKUP($A170, 'E4 TB Allocation Details'!$A$18:$L$217, MATCH("Customer ID", 'E4 TB Allocation Details'!$A$18:$L$18, 0),FALSE), 'E2 Allocators'!$B$15:$W$361, MATCH('O5 Details by Class &amp; Accounts'!AF$18, 'E2 Allocators'!$B$15:$W$15, 0),FALSE)*$G170), 0, VLOOKUP(VLOOKUP($A170, 'E4 TB Allocation Details'!$A$18:$L$217, MATCH("Customer ID", 'E4 TB Allocation Details'!$A$18:$L$18, 0),FALSE), 'E2 Allocators'!$B$15:$W$361, MATCH('O5 Details by Class &amp; Accounts'!AF$18, 'E2 Allocators'!$B$15:$W$15, 0),FALSE)*$G170)</f>
        <v>0.34063828014332137</v>
      </c>
      <c r="AG170" s="1334">
        <f>IF(ISERROR(VLOOKUP(VLOOKUP($A170, 'E4 TB Allocation Details'!$A$18:$L$217, MATCH("Customer ID", 'E4 TB Allocation Details'!$A$18:$L$18, 0),FALSE), 'E2 Allocators'!$B$15:$W$361, MATCH('O5 Details by Class &amp; Accounts'!AG$18, 'E2 Allocators'!$B$15:$W$15, 0),FALSE)*$G170), 0, VLOOKUP(VLOOKUP($A170, 'E4 TB Allocation Details'!$A$18:$L$217, MATCH("Customer ID", 'E4 TB Allocation Details'!$A$18:$L$18, 0),FALSE), 'E2 Allocators'!$B$15:$W$361, MATCH('O5 Details by Class &amp; Accounts'!AG$18, 'E2 Allocators'!$B$15:$W$15, 0),FALSE)*$G170)</f>
        <v>0</v>
      </c>
      <c r="AH170" s="1334">
        <f>IF(ISERROR(VLOOKUP(VLOOKUP($A170, 'E4 TB Allocation Details'!$A$18:$L$217, MATCH("Customer ID", 'E4 TB Allocation Details'!$A$18:$L$18, 0),FALSE), 'E2 Allocators'!$B$15:$W$361, MATCH('O5 Details by Class &amp; Accounts'!AH$18, 'E2 Allocators'!$B$15:$W$15, 0),FALSE)*$G170), 0, VLOOKUP(VLOOKUP($A170, 'E4 TB Allocation Details'!$A$18:$L$217, MATCH("Customer ID", 'E4 TB Allocation Details'!$A$18:$L$18, 0),FALSE), 'E2 Allocators'!$B$15:$W$361, MATCH('O5 Details by Class &amp; Accounts'!AH$18, 'E2 Allocators'!$B$15:$W$15, 0),FALSE)*$G170)</f>
        <v>5.7328555953670528E-2</v>
      </c>
      <c r="AI170" s="1334">
        <f>IF(ISERROR(VLOOKUP(VLOOKUP($A170, 'E4 TB Allocation Details'!$A$18:$L$217, MATCH("Customer ID", 'E4 TB Allocation Details'!$A$18:$L$18, 0),FALSE), 'E2 Allocators'!$B$15:$W$361, MATCH('O5 Details by Class &amp; Accounts'!AI$18, 'E2 Allocators'!$B$15:$W$15, 0),FALSE)*$G170), 0, VLOOKUP(VLOOKUP($A170, 'E4 TB Allocation Details'!$A$18:$L$217, MATCH("Customer ID", 'E4 TB Allocation Details'!$A$18:$L$18, 0),FALSE), 'E2 Allocators'!$B$15:$W$361, MATCH('O5 Details by Class &amp; Accounts'!AI$18, 'E2 Allocators'!$B$15:$W$15, 0),FALSE)*$G170)</f>
        <v>1.8998416798600117E-2</v>
      </c>
      <c r="AJ170" s="1334">
        <f>IF(ISERROR(VLOOKUP(VLOOKUP($A170, 'E4 TB Allocation Details'!$A$18:$L$217, MATCH("Customer ID", 'E4 TB Allocation Details'!$A$18:$L$18, 0),FALSE), 'E2 Allocators'!$B$15:$W$361, MATCH('O5 Details by Class &amp; Accounts'!AJ$18, 'E2 Allocators'!$B$15:$W$15, 0),FALSE)*$G170), 0, VLOOKUP(VLOOKUP($A170, 'E4 TB Allocation Details'!$A$18:$L$217, MATCH("Customer ID", 'E4 TB Allocation Details'!$A$18:$L$18, 0),FALSE), 'E2 Allocators'!$B$15:$W$361, MATCH('O5 Details by Class &amp; Accounts'!AJ$18, 'E2 Allocators'!$B$15:$W$15, 0),FALSE)*$G170)</f>
        <v>3.8885648418187369E-2</v>
      </c>
      <c r="AK170" s="1334">
        <f>IF(ISERROR(VLOOKUP(VLOOKUP($A170, 'E4 TB Allocation Details'!$A$18:$L$217, MATCH("Customer ID", 'E4 TB Allocation Details'!$A$18:$L$18, 0),FALSE), 'E2 Allocators'!$B$15:$W$361, MATCH('O5 Details by Class &amp; Accounts'!AK$18, 'E2 Allocators'!$B$15:$W$15, 0),FALSE)*$G170), 0, VLOOKUP(VLOOKUP($A170, 'E4 TB Allocation Details'!$A$18:$L$217, MATCH("Customer ID", 'E4 TB Allocation Details'!$A$18:$L$18, 0),FALSE), 'E2 Allocators'!$B$15:$W$361, MATCH('O5 Details by Class &amp; Accounts'!AK$18, 'E2 Allocators'!$B$15:$W$15, 0),FALSE)*$G170)</f>
        <v>3.1997333555537043E-2</v>
      </c>
      <c r="AL170" s="1334">
        <f>IF(ISERROR(VLOOKUP(VLOOKUP($A170, 'E4 TB Allocation Details'!$A$18:$L$217, MATCH("Customer ID", 'E4 TB Allocation Details'!$A$18:$L$18, 0),FALSE), 'E2 Allocators'!$B$15:$W$361, MATCH('O5 Details by Class &amp; Accounts'!AL$18, 'E2 Allocators'!$B$15:$W$15, 0),FALSE)*$G170), 0, VLOOKUP(VLOOKUP($A170, 'E4 TB Allocation Details'!$A$18:$L$217, MATCH("Customer ID", 'E4 TB Allocation Details'!$A$18:$L$18, 0),FALSE), 'E2 Allocators'!$B$15:$W$361, MATCH('O5 Details by Class &amp; Accounts'!AL$18, 'E2 Allocators'!$B$15:$W$15, 0),FALSE)*$G170)</f>
        <v>1.5309835291503486</v>
      </c>
      <c r="AM170" s="1334">
        <f>IF(ISERROR(VLOOKUP(VLOOKUP($A170, 'E4 TB Allocation Details'!$A$18:$L$217, MATCH("Customer ID", 'E4 TB Allocation Details'!$A$18:$L$18, 0),FALSE), 'E2 Allocators'!$B$15:$W$361, MATCH('O5 Details by Class &amp; Accounts'!AM$18, 'E2 Allocators'!$B$15:$W$15, 0),FALSE)*$G170), 0, VLOOKUP(VLOOKUP($A170, 'E4 TB Allocation Details'!$A$18:$L$217, MATCH("Customer ID", 'E4 TB Allocation Details'!$A$18:$L$18, 0),FALSE), 'E2 Allocators'!$B$15:$W$361, MATCH('O5 Details by Class &amp; Accounts'!AM$18, 'E2 Allocators'!$B$15:$W$15, 0),FALSE)*$G170)</f>
        <v>0</v>
      </c>
      <c r="AN170" s="1334">
        <f>IF(ISERROR(VLOOKUP(VLOOKUP($A170, 'E4 TB Allocation Details'!$A$18:$L$217, MATCH("Customer ID", 'E4 TB Allocation Details'!$A$18:$L$18, 0),FALSE), 'E2 Allocators'!$B$15:$W$361, MATCH('O5 Details by Class &amp; Accounts'!AN$18, 'E2 Allocators'!$B$15:$W$15, 0),FALSE)*$G170), 0, VLOOKUP(VLOOKUP($A170, 'E4 TB Allocation Details'!$A$18:$L$217, MATCH("Customer ID", 'E4 TB Allocation Details'!$A$18:$L$18, 0),FALSE), 'E2 Allocators'!$B$15:$W$361, MATCH('O5 Details by Class &amp; Accounts'!AN$18, 'E2 Allocators'!$B$15:$W$15, 0),FALSE)*$G170)</f>
        <v>0</v>
      </c>
      <c r="AO170" s="1334">
        <f>IF(ISERROR(VLOOKUP(VLOOKUP($A170, 'E4 TB Allocation Details'!$A$18:$L$217, MATCH("Customer ID", 'E4 TB Allocation Details'!$A$18:$L$18, 0),FALSE), 'E2 Allocators'!$B$15:$W$361, MATCH('O5 Details by Class &amp; Accounts'!AO$18, 'E2 Allocators'!$B$15:$W$15, 0),FALSE)*$G170), 0, VLOOKUP(VLOOKUP($A170, 'E4 TB Allocation Details'!$A$18:$L$217, MATCH("Customer ID", 'E4 TB Allocation Details'!$A$18:$L$18, 0),FALSE), 'E2 Allocators'!$B$15:$W$361, MATCH('O5 Details by Class &amp; Accounts'!AO$18, 'E2 Allocators'!$B$15:$W$15, 0),FALSE)*$G170)</f>
        <v>0</v>
      </c>
      <c r="AP170" s="1334">
        <f>IF(ISERROR(VLOOKUP(VLOOKUP($A170, 'E4 TB Allocation Details'!$A$18:$L$217, MATCH("Customer ID", 'E4 TB Allocation Details'!$A$18:$L$18, 0),FALSE), 'E2 Allocators'!$B$15:$W$361, MATCH('O5 Details by Class &amp; Accounts'!AP$18, 'E2 Allocators'!$B$15:$W$15, 0),FALSE)*$G170), 0, VLOOKUP(VLOOKUP($A170, 'E4 TB Allocation Details'!$A$18:$L$217, MATCH("Customer ID", 'E4 TB Allocation Details'!$A$18:$L$18, 0),FALSE), 'E2 Allocators'!$B$15:$W$361, MATCH('O5 Details by Class &amp; Accounts'!AP$18, 'E2 Allocators'!$B$15:$W$15, 0),FALSE)*$G170)</f>
        <v>0</v>
      </c>
      <c r="AQ170" s="1334">
        <f>IF(ISERROR(VLOOKUP(VLOOKUP($A170, 'E4 TB Allocation Details'!$A$18:$L$217, MATCH("Customer ID", 'E4 TB Allocation Details'!$A$18:$L$18, 0),FALSE), 'E2 Allocators'!$B$15:$W$361, MATCH('O5 Details by Class &amp; Accounts'!AQ$18, 'E2 Allocators'!$B$15:$W$15, 0),FALSE)*$G170), 0, VLOOKUP(VLOOKUP($A170, 'E4 TB Allocation Details'!$A$18:$L$217, MATCH("Customer ID", 'E4 TB Allocation Details'!$A$18:$L$18, 0),FALSE), 'E2 Allocators'!$B$15:$W$361, MATCH('O5 Details by Class &amp; Accounts'!AQ$18, 'E2 Allocators'!$B$15:$W$15, 0),FALSE)*$G170)</f>
        <v>0</v>
      </c>
      <c r="AR170" s="1334">
        <f>IF(ISERROR(VLOOKUP(VLOOKUP($A170, 'E4 TB Allocation Details'!$A$18:$L$217, MATCH("Customer ID", 'E4 TB Allocation Details'!$A$18:$L$18, 0),FALSE), 'E2 Allocators'!$B$15:$W$361, MATCH('O5 Details by Class &amp; Accounts'!AR$18, 'E2 Allocators'!$B$15:$W$15, 0),FALSE)*$G170), 0, VLOOKUP(VLOOKUP($A170, 'E4 TB Allocation Details'!$A$18:$L$217, MATCH("Customer ID", 'E4 TB Allocation Details'!$A$18:$L$18, 0),FALSE), 'E2 Allocators'!$B$15:$W$361, MATCH('O5 Details by Class &amp; Accounts'!AR$18, 'E2 Allocators'!$B$15:$W$15, 0),FALSE)*$G170)</f>
        <v>0</v>
      </c>
      <c r="AS170" s="1334">
        <f>IF(ISERROR(VLOOKUP(VLOOKUP($A170, 'E4 TB Allocation Details'!$A$18:$L$217, MATCH("Customer ID", 'E4 TB Allocation Details'!$A$18:$L$18, 0),FALSE), 'E2 Allocators'!$B$15:$W$361, MATCH('O5 Details by Class &amp; Accounts'!AS$18, 'E2 Allocators'!$B$15:$W$15, 0),FALSE)*$G170), 0, VLOOKUP(VLOOKUP($A170, 'E4 TB Allocation Details'!$A$18:$L$217, MATCH("Customer ID", 'E4 TB Allocation Details'!$A$18:$L$18, 0),FALSE), 'E2 Allocators'!$B$15:$W$361, MATCH('O5 Details by Class &amp; Accounts'!AS$18, 'E2 Allocators'!$B$15:$W$15, 0),FALSE)*$G170)</f>
        <v>0</v>
      </c>
      <c r="AT170" s="1334">
        <f>IF(ISERROR(VLOOKUP(VLOOKUP($A170, 'E4 TB Allocation Details'!$A$18:$L$217, MATCH("Customer ID", 'E4 TB Allocation Details'!$A$18:$L$18, 0),FALSE), 'E2 Allocators'!$B$15:$W$361, MATCH('O5 Details by Class &amp; Accounts'!AT$18, 'E2 Allocators'!$B$15:$W$15, 0),FALSE)*$G170), 0, VLOOKUP(VLOOKUP($A170, 'E4 TB Allocation Details'!$A$18:$L$217, MATCH("Customer ID", 'E4 TB Allocation Details'!$A$18:$L$18, 0),FALSE), 'E2 Allocators'!$B$15:$W$361, MATCH('O5 Details by Class &amp; Accounts'!AT$18, 'E2 Allocators'!$B$15:$W$15, 0),FALSE)*$G170)</f>
        <v>0</v>
      </c>
      <c r="AU170" s="1334">
        <f>IF(ISERROR(VLOOKUP(VLOOKUP($A170, 'E4 TB Allocation Details'!$A$18:$L$217, MATCH("Customer ID", 'E4 TB Allocation Details'!$A$18:$L$18, 0),FALSE), 'E2 Allocators'!$B$15:$W$361, MATCH('O5 Details by Class &amp; Accounts'!AU$18, 'E2 Allocators'!$B$15:$W$15, 0),FALSE)*$G170), 0, VLOOKUP(VLOOKUP($A170, 'E4 TB Allocation Details'!$A$18:$L$217, MATCH("Customer ID", 'E4 TB Allocation Details'!$A$18:$L$18, 0),FALSE), 'E2 Allocators'!$B$15:$W$361, MATCH('O5 Details by Class &amp; Accounts'!AU$18, 'E2 Allocators'!$B$15:$W$15, 0),FALSE)*$G170)</f>
        <v>0</v>
      </c>
      <c r="AV170" s="1334">
        <f>IF(ISERROR(VLOOKUP(VLOOKUP($A170, 'E4 TB Allocation Details'!$A$18:$L$217, MATCH("Customer ID", 'E4 TB Allocation Details'!$A$18:$L$18, 0),FALSE), 'E2 Allocators'!$B$15:$W$361, MATCH('O5 Details by Class &amp; Accounts'!AV$18, 'E2 Allocators'!$B$15:$W$15, 0),FALSE)*$G170), 0, VLOOKUP(VLOOKUP($A170, 'E4 TB Allocation Details'!$A$18:$L$217, MATCH("Customer ID", 'E4 TB Allocation Details'!$A$18:$L$18, 0),FALSE), 'E2 Allocators'!$B$15:$W$361, MATCH('O5 Details by Class &amp; Accounts'!AV$18, 'E2 Allocators'!$B$15:$W$15, 0),FALSE)*$G170)</f>
        <v>0</v>
      </c>
      <c r="AW170" s="1334">
        <f>IF(ISERROR(VLOOKUP(VLOOKUP($A170, 'E4 TB Allocation Details'!$A$18:$L$217, MATCH("Customer ID", 'E4 TB Allocation Details'!$A$18:$L$18, 0),FALSE), 'E2 Allocators'!$B$15:$W$361, MATCH('O5 Details by Class &amp; Accounts'!AW$18, 'E2 Allocators'!$B$15:$W$15, 0),FALSE)*$G170), 0, VLOOKUP(VLOOKUP($A170, 'E4 TB Allocation Details'!$A$18:$L$217, MATCH("Customer ID", 'E4 TB Allocation Details'!$A$18:$L$18, 0),FALSE), 'E2 Allocators'!$B$15:$W$361, MATCH('O5 Details by Class &amp; Accounts'!AW$18, 'E2 Allocators'!$B$15:$W$15, 0),FALSE)*$G170)</f>
        <v>0</v>
      </c>
      <c r="AX170" s="1334">
        <f t="shared" si="51"/>
        <v>100</v>
      </c>
      <c r="AY170" s="1334">
        <f>IF(ISERROR(VLOOKUP(VLOOKUP($A170, 'E4 TB Allocation Details'!$A$18:$L$217, MATCH("Misc ID", 'E4 TB Allocation Details'!$A$18:$L$18, 0),FALSE), 'E2 Allocators'!$B$15:$W$361, MATCH('O5 Details by Class &amp; Accounts'!AY$18, 'E2 Allocators'!$B$15:$W$15, 0),FALSE)*$E170), 0, VLOOKUP(VLOOKUP($A170, 'E4 TB Allocation Details'!$A$18:$L$217, MATCH("Misc ID", 'E4 TB Allocation Details'!$A$18:$L$18, 0),FALSE), 'E2 Allocators'!$B$15:$W$361, MATCH('O5 Details by Class &amp; Accounts'!AY$18, 'E2 Allocators'!$B$15:$W$15, 0),FALSE)*$E170)</f>
        <v>0</v>
      </c>
      <c r="AZ170" s="1334">
        <f>IF(ISERROR(VLOOKUP(VLOOKUP($A170, 'E4 TB Allocation Details'!$A$18:$L$217, MATCH("Misc ID", 'E4 TB Allocation Details'!$A$18:$L$18, 0),FALSE), 'E2 Allocators'!$B$15:$W$361, MATCH('O5 Details by Class &amp; Accounts'!AZ$18, 'E2 Allocators'!$B$15:$W$15, 0),FALSE)*$E170), 0, VLOOKUP(VLOOKUP($A170, 'E4 TB Allocation Details'!$A$18:$L$217, MATCH("Misc ID", 'E4 TB Allocation Details'!$A$18:$L$18, 0),FALSE), 'E2 Allocators'!$B$15:$W$361, MATCH('O5 Details by Class &amp; Accounts'!AZ$18, 'E2 Allocators'!$B$15:$W$15, 0),FALSE)*$E170)</f>
        <v>0</v>
      </c>
      <c r="BA170" s="1334">
        <f>IF(ISERROR(VLOOKUP(VLOOKUP($A170, 'E4 TB Allocation Details'!$A$18:$L$217, MATCH("Misc ID", 'E4 TB Allocation Details'!$A$18:$L$18, 0),FALSE), 'E2 Allocators'!$B$15:$W$361, MATCH('O5 Details by Class &amp; Accounts'!BA$18, 'E2 Allocators'!$B$15:$W$15, 0),FALSE)*$E170), 0, VLOOKUP(VLOOKUP($A170, 'E4 TB Allocation Details'!$A$18:$L$217, MATCH("Misc ID", 'E4 TB Allocation Details'!$A$18:$L$18, 0),FALSE), 'E2 Allocators'!$B$15:$W$361, MATCH('O5 Details by Class &amp; Accounts'!BA$18, 'E2 Allocators'!$B$15:$W$15, 0),FALSE)*$E170)</f>
        <v>0</v>
      </c>
      <c r="BB170" s="1334">
        <f>IF(ISERROR(VLOOKUP(VLOOKUP($A170, 'E4 TB Allocation Details'!$A$18:$L$217, MATCH("Misc ID", 'E4 TB Allocation Details'!$A$18:$L$18, 0),FALSE), 'E2 Allocators'!$B$15:$W$361, MATCH('O5 Details by Class &amp; Accounts'!BB$18, 'E2 Allocators'!$B$15:$W$15, 0),FALSE)*$E170), 0, VLOOKUP(VLOOKUP($A170, 'E4 TB Allocation Details'!$A$18:$L$217, MATCH("Misc ID", 'E4 TB Allocation Details'!$A$18:$L$18, 0),FALSE), 'E2 Allocators'!$B$15:$W$361, MATCH('O5 Details by Class &amp; Accounts'!BB$18, 'E2 Allocators'!$B$15:$W$15, 0),FALSE)*$E170)</f>
        <v>0</v>
      </c>
      <c r="BC170" s="1334">
        <f>IF(ISERROR(VLOOKUP(VLOOKUP($A170, 'E4 TB Allocation Details'!$A$18:$L$217, MATCH("Misc ID", 'E4 TB Allocation Details'!$A$18:$L$18, 0),FALSE), 'E2 Allocators'!$B$15:$W$361, MATCH('O5 Details by Class &amp; Accounts'!BC$18, 'E2 Allocators'!$B$15:$W$15, 0),FALSE)*$E170), 0, VLOOKUP(VLOOKUP($A170, 'E4 TB Allocation Details'!$A$18:$L$217, MATCH("Misc ID", 'E4 TB Allocation Details'!$A$18:$L$18, 0),FALSE), 'E2 Allocators'!$B$15:$W$361, MATCH('O5 Details by Class &amp; Accounts'!BC$18, 'E2 Allocators'!$B$15:$W$15, 0),FALSE)*$E170)</f>
        <v>0</v>
      </c>
      <c r="BD170" s="1334">
        <f>IF(ISERROR(VLOOKUP(VLOOKUP($A170, 'E4 TB Allocation Details'!$A$18:$L$217, MATCH("Misc ID", 'E4 TB Allocation Details'!$A$18:$L$18, 0),FALSE), 'E2 Allocators'!$B$15:$W$361, MATCH('O5 Details by Class &amp; Accounts'!BD$18, 'E2 Allocators'!$B$15:$W$15, 0),FALSE)*$E170), 0, VLOOKUP(VLOOKUP($A170, 'E4 TB Allocation Details'!$A$18:$L$217, MATCH("Misc ID", 'E4 TB Allocation Details'!$A$18:$L$18, 0),FALSE), 'E2 Allocators'!$B$15:$W$361, MATCH('O5 Details by Class &amp; Accounts'!BD$18, 'E2 Allocators'!$B$15:$W$15, 0),FALSE)*$E170)</f>
        <v>0</v>
      </c>
      <c r="BE170" s="1334">
        <f>IF(ISERROR(VLOOKUP(VLOOKUP($A170, 'E4 TB Allocation Details'!$A$18:$L$217, MATCH("Misc ID", 'E4 TB Allocation Details'!$A$18:$L$18, 0),FALSE), 'E2 Allocators'!$B$15:$W$361, MATCH('O5 Details by Class &amp; Accounts'!BE$18, 'E2 Allocators'!$B$15:$W$15, 0),FALSE)*$E170), 0, VLOOKUP(VLOOKUP($A170, 'E4 TB Allocation Details'!$A$18:$L$217, MATCH("Misc ID", 'E4 TB Allocation Details'!$A$18:$L$18, 0),FALSE), 'E2 Allocators'!$B$15:$W$361, MATCH('O5 Details by Class &amp; Accounts'!BE$18, 'E2 Allocators'!$B$15:$W$15, 0),FALSE)*$E170)</f>
        <v>0</v>
      </c>
      <c r="BF170" s="1334">
        <f>IF(ISERROR(VLOOKUP(VLOOKUP($A170, 'E4 TB Allocation Details'!$A$18:$L$217, MATCH("Misc ID", 'E4 TB Allocation Details'!$A$18:$L$18, 0),FALSE), 'E2 Allocators'!$B$15:$W$361, MATCH('O5 Details by Class &amp; Accounts'!BF$18, 'E2 Allocators'!$B$15:$W$15, 0),FALSE)*$E170), 0, VLOOKUP(VLOOKUP($A170, 'E4 TB Allocation Details'!$A$18:$L$217, MATCH("Misc ID", 'E4 TB Allocation Details'!$A$18:$L$18, 0),FALSE), 'E2 Allocators'!$B$15:$W$361, MATCH('O5 Details by Class &amp; Accounts'!BF$18, 'E2 Allocators'!$B$15:$W$15, 0),FALSE)*$E170)</f>
        <v>0</v>
      </c>
      <c r="BG170" s="1334">
        <f>IF(ISERROR(VLOOKUP(VLOOKUP($A170, 'E4 TB Allocation Details'!$A$18:$L$217, MATCH("Misc ID", 'E4 TB Allocation Details'!$A$18:$L$18, 0),FALSE), 'E2 Allocators'!$B$15:$W$361, MATCH('O5 Details by Class &amp; Accounts'!BG$18, 'E2 Allocators'!$B$15:$W$15, 0),FALSE)*$E170), 0, VLOOKUP(VLOOKUP($A170, 'E4 TB Allocation Details'!$A$18:$L$217, MATCH("Misc ID", 'E4 TB Allocation Details'!$A$18:$L$18, 0),FALSE), 'E2 Allocators'!$B$15:$W$361, MATCH('O5 Details by Class &amp; Accounts'!BG$18, 'E2 Allocators'!$B$15:$W$15, 0),FALSE)*$E170)</f>
        <v>0</v>
      </c>
      <c r="BH170" s="1334">
        <f>IF(ISERROR(VLOOKUP(VLOOKUP($A170, 'E4 TB Allocation Details'!$A$18:$L$217, MATCH("Misc ID", 'E4 TB Allocation Details'!$A$18:$L$18, 0),FALSE), 'E2 Allocators'!$B$15:$W$361, MATCH('O5 Details by Class &amp; Accounts'!BH$18, 'E2 Allocators'!$B$15:$W$15, 0),FALSE)*$E170), 0, VLOOKUP(VLOOKUP($A170, 'E4 TB Allocation Details'!$A$18:$L$217, MATCH("Misc ID", 'E4 TB Allocation Details'!$A$18:$L$18, 0),FALSE), 'E2 Allocators'!$B$15:$W$361, MATCH('O5 Details by Class &amp; Accounts'!BH$18, 'E2 Allocators'!$B$15:$W$15, 0),FALSE)*$E170)</f>
        <v>0</v>
      </c>
      <c r="BI170" s="1334">
        <f>IF(ISERROR(VLOOKUP(VLOOKUP($A170, 'E4 TB Allocation Details'!$A$18:$L$217, MATCH("Misc ID", 'E4 TB Allocation Details'!$A$18:$L$18, 0),FALSE), 'E2 Allocators'!$B$15:$W$361, MATCH('O5 Details by Class &amp; Accounts'!BI$18, 'E2 Allocators'!$B$15:$W$15, 0),FALSE)*$E170), 0, VLOOKUP(VLOOKUP($A170, 'E4 TB Allocation Details'!$A$18:$L$217, MATCH("Misc ID", 'E4 TB Allocation Details'!$A$18:$L$18, 0),FALSE), 'E2 Allocators'!$B$15:$W$361, MATCH('O5 Details by Class &amp; Accounts'!BI$18, 'E2 Allocators'!$B$15:$W$15, 0),FALSE)*$E170)</f>
        <v>0</v>
      </c>
      <c r="BJ170" s="1334">
        <f>IF(ISERROR(VLOOKUP(VLOOKUP($A170, 'E4 TB Allocation Details'!$A$18:$L$217, MATCH("Misc ID", 'E4 TB Allocation Details'!$A$18:$L$18, 0),FALSE), 'E2 Allocators'!$B$15:$W$361, MATCH('O5 Details by Class &amp; Accounts'!BJ$18, 'E2 Allocators'!$B$15:$W$15, 0),FALSE)*$E170), 0, VLOOKUP(VLOOKUP($A170, 'E4 TB Allocation Details'!$A$18:$L$217, MATCH("Misc ID", 'E4 TB Allocation Details'!$A$18:$L$18, 0),FALSE), 'E2 Allocators'!$B$15:$W$361, MATCH('O5 Details by Class &amp; Accounts'!BJ$18, 'E2 Allocators'!$B$15:$W$15, 0),FALSE)*$E170)</f>
        <v>0</v>
      </c>
      <c r="BK170" s="1334">
        <f>IF(ISERROR(VLOOKUP(VLOOKUP($A170, 'E4 TB Allocation Details'!$A$18:$L$217, MATCH("Misc ID", 'E4 TB Allocation Details'!$A$18:$L$18, 0),FALSE), 'E2 Allocators'!$B$15:$W$361, MATCH('O5 Details by Class &amp; Accounts'!BK$18, 'E2 Allocators'!$B$15:$W$15, 0),FALSE)*$E170), 0, VLOOKUP(VLOOKUP($A170, 'E4 TB Allocation Details'!$A$18:$L$217, MATCH("Misc ID", 'E4 TB Allocation Details'!$A$18:$L$18, 0),FALSE), 'E2 Allocators'!$B$15:$W$361, MATCH('O5 Details by Class &amp; Accounts'!BK$18, 'E2 Allocators'!$B$15:$W$15, 0),FALSE)*$E170)</f>
        <v>0</v>
      </c>
      <c r="BL170" s="1334">
        <f>IF(ISERROR(VLOOKUP(VLOOKUP($A170, 'E4 TB Allocation Details'!$A$18:$L$217, MATCH("Misc ID", 'E4 TB Allocation Details'!$A$18:$L$18, 0),FALSE), 'E2 Allocators'!$B$15:$W$361, MATCH('O5 Details by Class &amp; Accounts'!BL$18, 'E2 Allocators'!$B$15:$W$15, 0),FALSE)*$E170), 0, VLOOKUP(VLOOKUP($A170, 'E4 TB Allocation Details'!$A$18:$L$217, MATCH("Misc ID", 'E4 TB Allocation Details'!$A$18:$L$18, 0),FALSE), 'E2 Allocators'!$B$15:$W$361, MATCH('O5 Details by Class &amp; Accounts'!BL$18, 'E2 Allocators'!$B$15:$W$15, 0),FALSE)*$E170)</f>
        <v>0</v>
      </c>
      <c r="BM170" s="1334">
        <f>IF(ISERROR(VLOOKUP(VLOOKUP($A170, 'E4 TB Allocation Details'!$A$18:$L$217, MATCH("Misc ID", 'E4 TB Allocation Details'!$A$18:$L$18, 0),FALSE), 'E2 Allocators'!$B$15:$W$361, MATCH('O5 Details by Class &amp; Accounts'!BM$18, 'E2 Allocators'!$B$15:$W$15, 0),FALSE)*$E170), 0, VLOOKUP(VLOOKUP($A170, 'E4 TB Allocation Details'!$A$18:$L$217, MATCH("Misc ID", 'E4 TB Allocation Details'!$A$18:$L$18, 0),FALSE), 'E2 Allocators'!$B$15:$W$361, MATCH('O5 Details by Class &amp; Accounts'!BM$18, 'E2 Allocators'!$B$15:$W$15, 0),FALSE)*$E170)</f>
        <v>0</v>
      </c>
      <c r="BN170" s="1334">
        <f>IF(ISERROR(VLOOKUP(VLOOKUP($A170, 'E4 TB Allocation Details'!$A$18:$L$217, MATCH("Misc ID", 'E4 TB Allocation Details'!$A$18:$L$18, 0),FALSE), 'E2 Allocators'!$B$15:$W$361, MATCH('O5 Details by Class &amp; Accounts'!BN$18, 'E2 Allocators'!$B$15:$W$15, 0),FALSE)*$E170), 0, VLOOKUP(VLOOKUP($A170, 'E4 TB Allocation Details'!$A$18:$L$217, MATCH("Misc ID", 'E4 TB Allocation Details'!$A$18:$L$18, 0),FALSE), 'E2 Allocators'!$B$15:$W$361, MATCH('O5 Details by Class &amp; Accounts'!BN$18, 'E2 Allocators'!$B$15:$W$15, 0),FALSE)*$E170)</f>
        <v>0</v>
      </c>
      <c r="BO170" s="1334">
        <f>IF(ISERROR(VLOOKUP(VLOOKUP($A170, 'E4 TB Allocation Details'!$A$18:$L$217, MATCH("Misc ID", 'E4 TB Allocation Details'!$A$18:$L$18, 0),FALSE), 'E2 Allocators'!$B$15:$W$361, MATCH('O5 Details by Class &amp; Accounts'!BO$18, 'E2 Allocators'!$B$15:$W$15, 0),FALSE)*$E170), 0, VLOOKUP(VLOOKUP($A170, 'E4 TB Allocation Details'!$A$18:$L$217, MATCH("Misc ID", 'E4 TB Allocation Details'!$A$18:$L$18, 0),FALSE), 'E2 Allocators'!$B$15:$W$361, MATCH('O5 Details by Class &amp; Accounts'!BO$18, 'E2 Allocators'!$B$15:$W$15, 0),FALSE)*$E170)</f>
        <v>0</v>
      </c>
      <c r="BP170" s="1334">
        <f>IF(ISERROR(VLOOKUP(VLOOKUP($A170, 'E4 TB Allocation Details'!$A$18:$L$217, MATCH("Misc ID", 'E4 TB Allocation Details'!$A$18:$L$18, 0),FALSE), 'E2 Allocators'!$B$15:$W$361, MATCH('O5 Details by Class &amp; Accounts'!BP$18, 'E2 Allocators'!$B$15:$W$15, 0),FALSE)*$E170), 0, VLOOKUP(VLOOKUP($A170, 'E4 TB Allocation Details'!$A$18:$L$217, MATCH("Misc ID", 'E4 TB Allocation Details'!$A$18:$L$18, 0),FALSE), 'E2 Allocators'!$B$15:$W$361, MATCH('O5 Details by Class &amp; Accounts'!BP$18, 'E2 Allocators'!$B$15:$W$15, 0),FALSE)*$E170)</f>
        <v>0</v>
      </c>
      <c r="BQ170" s="1334">
        <f>IF(ISERROR(VLOOKUP(VLOOKUP($A170, 'E4 TB Allocation Details'!$A$18:$L$217, MATCH("Misc ID", 'E4 TB Allocation Details'!$A$18:$L$18, 0),FALSE), 'E2 Allocators'!$B$15:$W$361, MATCH('O5 Details by Class &amp; Accounts'!BQ$18, 'E2 Allocators'!$B$15:$W$15, 0),FALSE)*$E170), 0, VLOOKUP(VLOOKUP($A170, 'E4 TB Allocation Details'!$A$18:$L$217, MATCH("Misc ID", 'E4 TB Allocation Details'!$A$18:$L$18, 0),FALSE), 'E2 Allocators'!$B$15:$W$361, MATCH('O5 Details by Class &amp; Accounts'!BQ$18, 'E2 Allocators'!$B$15:$W$15, 0),FALSE)*$E170)</f>
        <v>0</v>
      </c>
      <c r="BR170" s="1334">
        <f>IF(ISERROR(VLOOKUP(VLOOKUP($A170, 'E4 TB Allocation Details'!$A$18:$L$217, MATCH("Misc ID", 'E4 TB Allocation Details'!$A$18:$L$18, 0),FALSE), 'E2 Allocators'!$B$15:$W$361, MATCH('O5 Details by Class &amp; Accounts'!BR$18, 'E2 Allocators'!$B$15:$W$15, 0),FALSE)*$E170), 0, VLOOKUP(VLOOKUP($A170, 'E4 TB Allocation Details'!$A$18:$L$217, MATCH("Misc ID", 'E4 TB Allocation Details'!$A$18:$L$18, 0),FALSE), 'E2 Allocators'!$B$15:$W$361, MATCH('O5 Details by Class &amp; Accounts'!BR$18, 'E2 Allocators'!$B$15:$W$15, 0),FALSE)*$E170)</f>
        <v>0</v>
      </c>
      <c r="BS170" s="1334">
        <f t="shared" si="48"/>
        <v>0</v>
      </c>
      <c r="BT170" s="1334">
        <f>IF(ISERROR(VLOOKUP(VLOOKUP($A170, 'E4 TB Allocation Details'!$A$18:$L$217, MATCH("A &amp; G ID", 'E4 TB Allocation Details'!$A$18:$L$18, 0),FALSE), 'E2 Allocators'!$B$15:$W$361, MATCH('O5 Details by Class &amp; Accounts'!BT$18, 'E2 Allocators'!$B$15:$W$15, 0),FALSE)*$E170), 0, VLOOKUP(VLOOKUP($A170, 'E4 TB Allocation Details'!$A$18:$L$217, MATCH("A &amp; G ID", 'E4 TB Allocation Details'!$A$18:$L$18, 0),FALSE), 'E2 Allocators'!$B$15:$W$361, MATCH('O5 Details by Class &amp; Accounts'!BT$18, 'E2 Allocators'!$B$15:$W$15, 0),FALSE)*$E170)</f>
        <v>0</v>
      </c>
      <c r="BU170" s="1334">
        <f>IF(ISERROR(VLOOKUP(VLOOKUP($A170, 'E4 TB Allocation Details'!$A$18:$L$217, MATCH("A &amp; G ID", 'E4 TB Allocation Details'!$A$18:$L$18, 0),FALSE), 'E2 Allocators'!$B$15:$W$361, MATCH('O5 Details by Class &amp; Accounts'!BU$18, 'E2 Allocators'!$B$15:$W$15, 0),FALSE)*$E170), 0, VLOOKUP(VLOOKUP($A170, 'E4 TB Allocation Details'!$A$18:$L$217, MATCH("A &amp; G ID", 'E4 TB Allocation Details'!$A$18:$L$18, 0),FALSE), 'E2 Allocators'!$B$15:$W$361, MATCH('O5 Details by Class &amp; Accounts'!BU$18, 'E2 Allocators'!$B$15:$W$15, 0),FALSE)*$E170)</f>
        <v>0</v>
      </c>
      <c r="BV170" s="1334">
        <f>IF(ISERROR(VLOOKUP(VLOOKUP($A170, 'E4 TB Allocation Details'!$A$18:$L$217, MATCH("A &amp; G ID", 'E4 TB Allocation Details'!$A$18:$L$18, 0),FALSE), 'E2 Allocators'!$B$15:$W$361, MATCH('O5 Details by Class &amp; Accounts'!BV$18, 'E2 Allocators'!$B$15:$W$15, 0),FALSE)*$E170), 0, VLOOKUP(VLOOKUP($A170, 'E4 TB Allocation Details'!$A$18:$L$217, MATCH("A &amp; G ID", 'E4 TB Allocation Details'!$A$18:$L$18, 0),FALSE), 'E2 Allocators'!$B$15:$W$361, MATCH('O5 Details by Class &amp; Accounts'!BV$18, 'E2 Allocators'!$B$15:$W$15, 0),FALSE)*$E170)</f>
        <v>0</v>
      </c>
      <c r="BW170" s="1334">
        <f>IF(ISERROR(VLOOKUP(VLOOKUP($A170, 'E4 TB Allocation Details'!$A$18:$L$217, MATCH("A &amp; G ID", 'E4 TB Allocation Details'!$A$18:$L$18, 0),FALSE), 'E2 Allocators'!$B$15:$W$361, MATCH('O5 Details by Class &amp; Accounts'!BW$18, 'E2 Allocators'!$B$15:$W$15, 0),FALSE)*$E170), 0, VLOOKUP(VLOOKUP($A170, 'E4 TB Allocation Details'!$A$18:$L$217, MATCH("A &amp; G ID", 'E4 TB Allocation Details'!$A$18:$L$18, 0),FALSE), 'E2 Allocators'!$B$15:$W$361, MATCH('O5 Details by Class &amp; Accounts'!BW$18, 'E2 Allocators'!$B$15:$W$15, 0),FALSE)*$E170)</f>
        <v>0</v>
      </c>
      <c r="BX170" s="1334">
        <f>IF(ISERROR(VLOOKUP(VLOOKUP($A170, 'E4 TB Allocation Details'!$A$18:$L$217, MATCH("A &amp; G ID", 'E4 TB Allocation Details'!$A$18:$L$18, 0),FALSE), 'E2 Allocators'!$B$15:$W$361, MATCH('O5 Details by Class &amp; Accounts'!BX$18, 'E2 Allocators'!$B$15:$W$15, 0),FALSE)*$E170), 0, VLOOKUP(VLOOKUP($A170, 'E4 TB Allocation Details'!$A$18:$L$217, MATCH("A &amp; G ID", 'E4 TB Allocation Details'!$A$18:$L$18, 0),FALSE), 'E2 Allocators'!$B$15:$W$361, MATCH('O5 Details by Class &amp; Accounts'!BX$18, 'E2 Allocators'!$B$15:$W$15, 0),FALSE)*$E170)</f>
        <v>0</v>
      </c>
      <c r="BY170" s="1334">
        <f>IF(ISERROR(VLOOKUP(VLOOKUP($A170, 'E4 TB Allocation Details'!$A$18:$L$217, MATCH("A &amp; G ID", 'E4 TB Allocation Details'!$A$18:$L$18, 0),FALSE), 'E2 Allocators'!$B$15:$W$361, MATCH('O5 Details by Class &amp; Accounts'!BY$18, 'E2 Allocators'!$B$15:$W$15, 0),FALSE)*$E170), 0, VLOOKUP(VLOOKUP($A170, 'E4 TB Allocation Details'!$A$18:$L$217, MATCH("A &amp; G ID", 'E4 TB Allocation Details'!$A$18:$L$18, 0),FALSE), 'E2 Allocators'!$B$15:$W$361, MATCH('O5 Details by Class &amp; Accounts'!BY$18, 'E2 Allocators'!$B$15:$W$15, 0),FALSE)*$E170)</f>
        <v>0</v>
      </c>
      <c r="BZ170" s="1334">
        <f>IF(ISERROR(VLOOKUP(VLOOKUP($A170, 'E4 TB Allocation Details'!$A$18:$L$217, MATCH("A &amp; G ID", 'E4 TB Allocation Details'!$A$18:$L$18, 0),FALSE), 'E2 Allocators'!$B$15:$W$361, MATCH('O5 Details by Class &amp; Accounts'!BZ$18, 'E2 Allocators'!$B$15:$W$15, 0),FALSE)*$E170), 0, VLOOKUP(VLOOKUP($A170, 'E4 TB Allocation Details'!$A$18:$L$217, MATCH("A &amp; G ID", 'E4 TB Allocation Details'!$A$18:$L$18, 0),FALSE), 'E2 Allocators'!$B$15:$W$361, MATCH('O5 Details by Class &amp; Accounts'!BZ$18, 'E2 Allocators'!$B$15:$W$15, 0),FALSE)*$E170)</f>
        <v>0</v>
      </c>
      <c r="CA170" s="1334">
        <f>IF(ISERROR(VLOOKUP(VLOOKUP($A170, 'E4 TB Allocation Details'!$A$18:$L$217, MATCH("A &amp; G ID", 'E4 TB Allocation Details'!$A$18:$L$18, 0),FALSE), 'E2 Allocators'!$B$15:$W$361, MATCH('O5 Details by Class &amp; Accounts'!CA$18, 'E2 Allocators'!$B$15:$W$15, 0),FALSE)*$E170), 0, VLOOKUP(VLOOKUP($A170, 'E4 TB Allocation Details'!$A$18:$L$217, MATCH("A &amp; G ID", 'E4 TB Allocation Details'!$A$18:$L$18, 0),FALSE), 'E2 Allocators'!$B$15:$W$361, MATCH('O5 Details by Class &amp; Accounts'!CA$18, 'E2 Allocators'!$B$15:$W$15, 0),FALSE)*$E170)</f>
        <v>0</v>
      </c>
      <c r="CB170" s="1334">
        <f>IF(ISERROR(VLOOKUP(VLOOKUP($A170, 'E4 TB Allocation Details'!$A$18:$L$217, MATCH("A &amp; G ID", 'E4 TB Allocation Details'!$A$18:$L$18, 0),FALSE), 'E2 Allocators'!$B$15:$W$361, MATCH('O5 Details by Class &amp; Accounts'!CB$18, 'E2 Allocators'!$B$15:$W$15, 0),FALSE)*$E170), 0, VLOOKUP(VLOOKUP($A170, 'E4 TB Allocation Details'!$A$18:$L$217, MATCH("A &amp; G ID", 'E4 TB Allocation Details'!$A$18:$L$18, 0),FALSE), 'E2 Allocators'!$B$15:$W$361, MATCH('O5 Details by Class &amp; Accounts'!CB$18, 'E2 Allocators'!$B$15:$W$15, 0),FALSE)*$E170)</f>
        <v>0</v>
      </c>
      <c r="CC170" s="1334">
        <f>IF(ISERROR(VLOOKUP(VLOOKUP($A170, 'E4 TB Allocation Details'!$A$18:$L$217, MATCH("A &amp; G ID", 'E4 TB Allocation Details'!$A$18:$L$18, 0),FALSE), 'E2 Allocators'!$B$15:$W$361, MATCH('O5 Details by Class &amp; Accounts'!CC$18, 'E2 Allocators'!$B$15:$W$15, 0),FALSE)*$E170), 0, VLOOKUP(VLOOKUP($A170, 'E4 TB Allocation Details'!$A$18:$L$217, MATCH("A &amp; G ID", 'E4 TB Allocation Details'!$A$18:$L$18, 0),FALSE), 'E2 Allocators'!$B$15:$W$361, MATCH('O5 Details by Class &amp; Accounts'!CC$18, 'E2 Allocators'!$B$15:$W$15, 0),FALSE)*$E170)</f>
        <v>0</v>
      </c>
      <c r="CD170" s="1334">
        <f>IF(ISERROR(VLOOKUP(VLOOKUP($A170, 'E4 TB Allocation Details'!$A$18:$L$217, MATCH("A &amp; G ID", 'E4 TB Allocation Details'!$A$18:$L$18, 0),FALSE), 'E2 Allocators'!$B$15:$W$361, MATCH('O5 Details by Class &amp; Accounts'!CD$18, 'E2 Allocators'!$B$15:$W$15, 0),FALSE)*$E170), 0, VLOOKUP(VLOOKUP($A170, 'E4 TB Allocation Details'!$A$18:$L$217, MATCH("A &amp; G ID", 'E4 TB Allocation Details'!$A$18:$L$18, 0),FALSE), 'E2 Allocators'!$B$15:$W$361, MATCH('O5 Details by Class &amp; Accounts'!CD$18, 'E2 Allocators'!$B$15:$W$15, 0),FALSE)*$E170)</f>
        <v>0</v>
      </c>
      <c r="CE170" s="1334">
        <f>IF(ISERROR(VLOOKUP(VLOOKUP($A170, 'E4 TB Allocation Details'!$A$18:$L$217, MATCH("A &amp; G ID", 'E4 TB Allocation Details'!$A$18:$L$18, 0),FALSE), 'E2 Allocators'!$B$15:$W$361, MATCH('O5 Details by Class &amp; Accounts'!CE$18, 'E2 Allocators'!$B$15:$W$15, 0),FALSE)*$E170), 0, VLOOKUP(VLOOKUP($A170, 'E4 TB Allocation Details'!$A$18:$L$217, MATCH("A &amp; G ID", 'E4 TB Allocation Details'!$A$18:$L$18, 0),FALSE), 'E2 Allocators'!$B$15:$W$361, MATCH('O5 Details by Class &amp; Accounts'!CE$18, 'E2 Allocators'!$B$15:$W$15, 0),FALSE)*$E170)</f>
        <v>0</v>
      </c>
      <c r="CF170" s="1334">
        <f>IF(ISERROR(VLOOKUP(VLOOKUP($A170, 'E4 TB Allocation Details'!$A$18:$L$217, MATCH("A &amp; G ID", 'E4 TB Allocation Details'!$A$18:$L$18, 0),FALSE), 'E2 Allocators'!$B$15:$W$361, MATCH('O5 Details by Class &amp; Accounts'!CF$18, 'E2 Allocators'!$B$15:$W$15, 0),FALSE)*$E170), 0, VLOOKUP(VLOOKUP($A170, 'E4 TB Allocation Details'!$A$18:$L$217, MATCH("A &amp; G ID", 'E4 TB Allocation Details'!$A$18:$L$18, 0),FALSE), 'E2 Allocators'!$B$15:$W$361, MATCH('O5 Details by Class &amp; Accounts'!CF$18, 'E2 Allocators'!$B$15:$W$15, 0),FALSE)*$E170)</f>
        <v>0</v>
      </c>
      <c r="CG170" s="1334">
        <f>IF(ISERROR(VLOOKUP(VLOOKUP($A170, 'E4 TB Allocation Details'!$A$18:$L$217, MATCH("A &amp; G ID", 'E4 TB Allocation Details'!$A$18:$L$18, 0),FALSE), 'E2 Allocators'!$B$15:$W$361, MATCH('O5 Details by Class &amp; Accounts'!CG$18, 'E2 Allocators'!$B$15:$W$15, 0),FALSE)*$E170), 0, VLOOKUP(VLOOKUP($A170, 'E4 TB Allocation Details'!$A$18:$L$217, MATCH("A &amp; G ID", 'E4 TB Allocation Details'!$A$18:$L$18, 0),FALSE), 'E2 Allocators'!$B$15:$W$361, MATCH('O5 Details by Class &amp; Accounts'!CG$18, 'E2 Allocators'!$B$15:$W$15, 0),FALSE)*$E170)</f>
        <v>0</v>
      </c>
      <c r="CH170" s="1334">
        <f>IF(ISERROR(VLOOKUP(VLOOKUP($A170, 'E4 TB Allocation Details'!$A$18:$L$217, MATCH("A &amp; G ID", 'E4 TB Allocation Details'!$A$18:$L$18, 0),FALSE), 'E2 Allocators'!$B$15:$W$361, MATCH('O5 Details by Class &amp; Accounts'!CH$18, 'E2 Allocators'!$B$15:$W$15, 0),FALSE)*$E170), 0, VLOOKUP(VLOOKUP($A170, 'E4 TB Allocation Details'!$A$18:$L$217, MATCH("A &amp; G ID", 'E4 TB Allocation Details'!$A$18:$L$18, 0),FALSE), 'E2 Allocators'!$B$15:$W$361, MATCH('O5 Details by Class &amp; Accounts'!CH$18, 'E2 Allocators'!$B$15:$W$15, 0),FALSE)*$E170)</f>
        <v>0</v>
      </c>
      <c r="CI170" s="1334">
        <f>IF(ISERROR(VLOOKUP(VLOOKUP($A170, 'E4 TB Allocation Details'!$A$18:$L$217, MATCH("A &amp; G ID", 'E4 TB Allocation Details'!$A$18:$L$18, 0),FALSE), 'E2 Allocators'!$B$15:$W$361, MATCH('O5 Details by Class &amp; Accounts'!CI$18, 'E2 Allocators'!$B$15:$W$15, 0),FALSE)*$E170), 0, VLOOKUP(VLOOKUP($A170, 'E4 TB Allocation Details'!$A$18:$L$217, MATCH("A &amp; G ID", 'E4 TB Allocation Details'!$A$18:$L$18, 0),FALSE), 'E2 Allocators'!$B$15:$W$361, MATCH('O5 Details by Class &amp; Accounts'!CI$18, 'E2 Allocators'!$B$15:$W$15, 0),FALSE)*$E170)</f>
        <v>0</v>
      </c>
      <c r="CJ170" s="1334">
        <f>IF(ISERROR(VLOOKUP(VLOOKUP($A170, 'E4 TB Allocation Details'!$A$18:$L$217, MATCH("A &amp; G ID", 'E4 TB Allocation Details'!$A$18:$L$18, 0),FALSE), 'E2 Allocators'!$B$15:$W$361, MATCH('O5 Details by Class &amp; Accounts'!CJ$18, 'E2 Allocators'!$B$15:$W$15, 0),FALSE)*$E170), 0, VLOOKUP(VLOOKUP($A170, 'E4 TB Allocation Details'!$A$18:$L$217, MATCH("A &amp; G ID", 'E4 TB Allocation Details'!$A$18:$L$18, 0),FALSE), 'E2 Allocators'!$B$15:$W$361, MATCH('O5 Details by Class &amp; Accounts'!CJ$18, 'E2 Allocators'!$B$15:$W$15, 0),FALSE)*$E170)</f>
        <v>0</v>
      </c>
      <c r="CK170" s="1334">
        <f>IF(ISERROR(VLOOKUP(VLOOKUP($A170, 'E4 TB Allocation Details'!$A$18:$L$217, MATCH("A &amp; G ID", 'E4 TB Allocation Details'!$A$18:$L$18, 0),FALSE), 'E2 Allocators'!$B$15:$W$361, MATCH('O5 Details by Class &amp; Accounts'!CK$18, 'E2 Allocators'!$B$15:$W$15, 0),FALSE)*$E170), 0, VLOOKUP(VLOOKUP($A170, 'E4 TB Allocation Details'!$A$18:$L$217, MATCH("A &amp; G ID", 'E4 TB Allocation Details'!$A$18:$L$18, 0),FALSE), 'E2 Allocators'!$B$15:$W$361, MATCH('O5 Details by Class &amp; Accounts'!CK$18, 'E2 Allocators'!$B$15:$W$15, 0),FALSE)*$E170)</f>
        <v>0</v>
      </c>
      <c r="CL170" s="1334">
        <f>IF(ISERROR(VLOOKUP(VLOOKUP($A170, 'E4 TB Allocation Details'!$A$18:$L$217, MATCH("A &amp; G ID", 'E4 TB Allocation Details'!$A$18:$L$18, 0),FALSE), 'E2 Allocators'!$B$15:$W$361, MATCH('O5 Details by Class &amp; Accounts'!CL$18, 'E2 Allocators'!$B$15:$W$15, 0),FALSE)*$E170), 0, VLOOKUP(VLOOKUP($A170, 'E4 TB Allocation Details'!$A$18:$L$217, MATCH("A &amp; G ID", 'E4 TB Allocation Details'!$A$18:$L$18, 0),FALSE), 'E2 Allocators'!$B$15:$W$361, MATCH('O5 Details by Class &amp; Accounts'!CL$18, 'E2 Allocators'!$B$15:$W$15, 0),FALSE)*$E170)</f>
        <v>0</v>
      </c>
      <c r="CM170" s="1334">
        <f>IF(ISERROR(VLOOKUP(VLOOKUP($A170, 'E4 TB Allocation Details'!$A$18:$L$217, MATCH("A &amp; G ID", 'E4 TB Allocation Details'!$A$18:$L$18, 0),FALSE), 'E2 Allocators'!$B$15:$W$361, MATCH('O5 Details by Class &amp; Accounts'!CM$18, 'E2 Allocators'!$B$15:$W$15, 0),FALSE)*$E170), 0, VLOOKUP(VLOOKUP($A170, 'E4 TB Allocation Details'!$A$18:$L$217, MATCH("A &amp; G ID", 'E4 TB Allocation Details'!$A$18:$L$18, 0),FALSE), 'E2 Allocators'!$B$15:$W$361, MATCH('O5 Details by Class &amp; Accounts'!CM$18, 'E2 Allocators'!$B$15:$W$15, 0),FALSE)*$E170)</f>
        <v>0</v>
      </c>
      <c r="CN170" s="1334">
        <f t="shared" si="49"/>
        <v>0</v>
      </c>
      <c r="CO170" s="1670">
        <f t="shared" si="50"/>
        <v>0</v>
      </c>
      <c r="CQ170" s="1926" t="s">
        <v>1361</v>
      </c>
    </row>
    <row r="171" spans="1:95" s="64" customFormat="1" ht="12.75" x14ac:dyDescent="0.2">
      <c r="A171" s="1107">
        <v>5330</v>
      </c>
      <c r="B171" s="1108" t="s">
        <v>1223</v>
      </c>
      <c r="C171" s="1667">
        <f>IF(ISERROR(VLOOKUP($A171,'I3 TB Data'!$A$20:$H$465,MATCH('O5 Details by Class &amp; Accounts'!$C$18, 'I3 TB Data'!$A$20:$H$20,0),0)), 0, VLOOKUP($A171,'I3 TB Data'!$A$20:$H$465,MATCH('O5 Details by Class &amp; Accounts'!$C$18,'I3 TB Data'!$A$20:$H$20,0),0))</f>
        <v>400</v>
      </c>
      <c r="D171" s="1668"/>
      <c r="E171" s="1667">
        <f t="shared" si="44"/>
        <v>400</v>
      </c>
      <c r="F171" s="1669">
        <f>IF(ISERROR(VLOOKUP($A171, 'E1 Categorization'!A33:E123, MATCH("Customer Component", 'E1 Categorization'!$A$33:$E$33,0), 0)), 0, IF(VLOOKUP($A171, 'E1 Categorization'!A33:E123, MATCH("Customer Component", 'E1 Categorization'!$A$33:$E$33,0), 0)=0, 'O5 Details by Class &amp; Accounts'!$E171, IF(AND(VLOOKUP($A171, 'E1 Categorization'!A33:E123, MATCH("Customer Component", 'E1 Categorization'!$A$33:$E$33,0), 0) &gt;0, VLOOKUP($A171, 'E1 Categorization'!A33:E123, MATCH("Customer Component", 'E1 Categorization'!$A$33:$E$33,0), 0)&lt;1), 'O5 Details by Class &amp; Accounts'!$E171*(1-VLOOKUP($A171, 'E1 Categorization'!A33:E123, MATCH("Customer Component", 'E1 Categorization'!$A$33:$E$33,0), 0)), 0)))</f>
        <v>0</v>
      </c>
      <c r="G171" s="1669">
        <f t="shared" si="45"/>
        <v>400</v>
      </c>
      <c r="H171" s="1334">
        <f t="shared" si="46"/>
        <v>400</v>
      </c>
      <c r="I171" s="1334">
        <f>IF(ISERROR(VLOOKUP(VLOOKUP($A171, 'E4 TB Allocation Details'!$A$18:$L$217, MATCH("Demand ID", 'E4 TB Allocation Details'!$A$18:$L$18, 0),FALSE), 'E2 Allocators'!$B$15:$W$361, MATCH('O5 Details by Class &amp; Accounts'!I$18, 'E2 Allocators'!$B$15:$W$15, 0),FALSE)*$F171), 0, VLOOKUP(VLOOKUP($A171, 'E4 TB Allocation Details'!$A$18:$L$217, MATCH("Demand ID", 'E4 TB Allocation Details'!$A$18:$L$18, 0),FALSE), 'E2 Allocators'!$B$15:$W$361, MATCH('O5 Details by Class &amp; Accounts'!I$18, 'E2 Allocators'!$B$15:$W$15, 0),FALSE)*$F171)</f>
        <v>0</v>
      </c>
      <c r="J171" s="1334">
        <f>IF(ISERROR(VLOOKUP(VLOOKUP($A171, 'E4 TB Allocation Details'!$A$18:$L$217, MATCH("Demand ID", 'E4 TB Allocation Details'!$A$18:$L$18, 0),FALSE), 'E2 Allocators'!$B$15:$W$361, MATCH('O5 Details by Class &amp; Accounts'!J$18, 'E2 Allocators'!$B$15:$W$15, 0),FALSE)*$F171), 0, VLOOKUP(VLOOKUP($A171, 'E4 TB Allocation Details'!$A$18:$L$217, MATCH("Demand ID", 'E4 TB Allocation Details'!$A$18:$L$18, 0),FALSE), 'E2 Allocators'!$B$15:$W$361, MATCH('O5 Details by Class &amp; Accounts'!J$18, 'E2 Allocators'!$B$15:$W$15, 0),FALSE)*$F171)</f>
        <v>0</v>
      </c>
      <c r="K171" s="1334">
        <f>IF(ISERROR(VLOOKUP(VLOOKUP($A171, 'E4 TB Allocation Details'!$A$18:$L$217, MATCH("Demand ID", 'E4 TB Allocation Details'!$A$18:$L$18, 0),FALSE), 'E2 Allocators'!$B$15:$W$361, MATCH('O5 Details by Class &amp; Accounts'!K$18, 'E2 Allocators'!$B$15:$W$15, 0),FALSE)*$F171), 0, VLOOKUP(VLOOKUP($A171, 'E4 TB Allocation Details'!$A$18:$L$217, MATCH("Demand ID", 'E4 TB Allocation Details'!$A$18:$L$18, 0),FALSE), 'E2 Allocators'!$B$15:$W$361, MATCH('O5 Details by Class &amp; Accounts'!K$18, 'E2 Allocators'!$B$15:$W$15, 0),FALSE)*$F171)</f>
        <v>0</v>
      </c>
      <c r="L171" s="1334">
        <f>IF(ISERROR(VLOOKUP(VLOOKUP($A171, 'E4 TB Allocation Details'!$A$18:$L$217, MATCH("Demand ID", 'E4 TB Allocation Details'!$A$18:$L$18, 0),FALSE), 'E2 Allocators'!$B$15:$W$361, MATCH('O5 Details by Class &amp; Accounts'!L$18, 'E2 Allocators'!$B$15:$W$15, 0),FALSE)*$F171), 0, VLOOKUP(VLOOKUP($A171, 'E4 TB Allocation Details'!$A$18:$L$217, MATCH("Demand ID", 'E4 TB Allocation Details'!$A$18:$L$18, 0),FALSE), 'E2 Allocators'!$B$15:$W$361, MATCH('O5 Details by Class &amp; Accounts'!L$18, 'E2 Allocators'!$B$15:$W$15, 0),FALSE)*$F171)</f>
        <v>0</v>
      </c>
      <c r="M171" s="1334">
        <f>IF(ISERROR(VLOOKUP(VLOOKUP($A171, 'E4 TB Allocation Details'!$A$18:$L$217, MATCH("Demand ID", 'E4 TB Allocation Details'!$A$18:$L$18, 0),FALSE), 'E2 Allocators'!$B$15:$W$361, MATCH('O5 Details by Class &amp; Accounts'!M$18, 'E2 Allocators'!$B$15:$W$15, 0),FALSE)*$F171), 0, VLOOKUP(VLOOKUP($A171, 'E4 TB Allocation Details'!$A$18:$L$217, MATCH("Demand ID", 'E4 TB Allocation Details'!$A$18:$L$18, 0),FALSE), 'E2 Allocators'!$B$15:$W$361, MATCH('O5 Details by Class &amp; Accounts'!M$18, 'E2 Allocators'!$B$15:$W$15, 0),FALSE)*$F171)</f>
        <v>0</v>
      </c>
      <c r="N171" s="1334">
        <f>IF(ISERROR(VLOOKUP(VLOOKUP($A171, 'E4 TB Allocation Details'!$A$18:$L$217, MATCH("Demand ID", 'E4 TB Allocation Details'!$A$18:$L$18, 0),FALSE), 'E2 Allocators'!$B$15:$W$361, MATCH('O5 Details by Class &amp; Accounts'!N$18, 'E2 Allocators'!$B$15:$W$15, 0),FALSE)*$F171), 0, VLOOKUP(VLOOKUP($A171, 'E4 TB Allocation Details'!$A$18:$L$217, MATCH("Demand ID", 'E4 TB Allocation Details'!$A$18:$L$18, 0),FALSE), 'E2 Allocators'!$B$15:$W$361, MATCH('O5 Details by Class &amp; Accounts'!N$18, 'E2 Allocators'!$B$15:$W$15, 0),FALSE)*$F171)</f>
        <v>0</v>
      </c>
      <c r="O171" s="1334">
        <f>IF(ISERROR(VLOOKUP(VLOOKUP($A171, 'E4 TB Allocation Details'!$A$18:$L$217, MATCH("Demand ID", 'E4 TB Allocation Details'!$A$18:$L$18, 0),FALSE), 'E2 Allocators'!$B$15:$W$361, MATCH('O5 Details by Class &amp; Accounts'!O$18, 'E2 Allocators'!$B$15:$W$15, 0),FALSE)*$F171), 0, VLOOKUP(VLOOKUP($A171, 'E4 TB Allocation Details'!$A$18:$L$217, MATCH("Demand ID", 'E4 TB Allocation Details'!$A$18:$L$18, 0),FALSE), 'E2 Allocators'!$B$15:$W$361, MATCH('O5 Details by Class &amp; Accounts'!O$18, 'E2 Allocators'!$B$15:$W$15, 0),FALSE)*$F171)</f>
        <v>0</v>
      </c>
      <c r="P171" s="1334">
        <f>IF(ISERROR(VLOOKUP(VLOOKUP($A171, 'E4 TB Allocation Details'!$A$18:$L$217, MATCH("Demand ID", 'E4 TB Allocation Details'!$A$18:$L$18, 0),FALSE), 'E2 Allocators'!$B$15:$W$361, MATCH('O5 Details by Class &amp; Accounts'!P$18, 'E2 Allocators'!$B$15:$W$15, 0),FALSE)*$F171), 0, VLOOKUP(VLOOKUP($A171, 'E4 TB Allocation Details'!$A$18:$L$217, MATCH("Demand ID", 'E4 TB Allocation Details'!$A$18:$L$18, 0),FALSE), 'E2 Allocators'!$B$15:$W$361, MATCH('O5 Details by Class &amp; Accounts'!P$18, 'E2 Allocators'!$B$15:$W$15, 0),FALSE)*$F171)</f>
        <v>0</v>
      </c>
      <c r="Q171" s="1334">
        <f>IF(ISERROR(VLOOKUP(VLOOKUP($A171, 'E4 TB Allocation Details'!$A$18:$L$217, MATCH("Demand ID", 'E4 TB Allocation Details'!$A$18:$L$18, 0),FALSE), 'E2 Allocators'!$B$15:$W$361, MATCH('O5 Details by Class &amp; Accounts'!Q$18, 'E2 Allocators'!$B$15:$W$15, 0),FALSE)*$F171), 0, VLOOKUP(VLOOKUP($A171, 'E4 TB Allocation Details'!$A$18:$L$217, MATCH("Demand ID", 'E4 TB Allocation Details'!$A$18:$L$18, 0),FALSE), 'E2 Allocators'!$B$15:$W$361, MATCH('O5 Details by Class &amp; Accounts'!Q$18, 'E2 Allocators'!$B$15:$W$15, 0),FALSE)*$F171)</f>
        <v>0</v>
      </c>
      <c r="R171" s="1334">
        <f>IF(ISERROR(VLOOKUP(VLOOKUP($A171, 'E4 TB Allocation Details'!$A$18:$L$217, MATCH("Demand ID", 'E4 TB Allocation Details'!$A$18:$L$18, 0),FALSE), 'E2 Allocators'!$B$15:$W$361, MATCH('O5 Details by Class &amp; Accounts'!R$18, 'E2 Allocators'!$B$15:$W$15, 0),FALSE)*$F171), 0, VLOOKUP(VLOOKUP($A171, 'E4 TB Allocation Details'!$A$18:$L$217, MATCH("Demand ID", 'E4 TB Allocation Details'!$A$18:$L$18, 0),FALSE), 'E2 Allocators'!$B$15:$W$361, MATCH('O5 Details by Class &amp; Accounts'!R$18, 'E2 Allocators'!$B$15:$W$15, 0),FALSE)*$F171)</f>
        <v>0</v>
      </c>
      <c r="S171" s="1334">
        <f>IF(ISERROR(VLOOKUP(VLOOKUP($A171, 'E4 TB Allocation Details'!$A$18:$L$217, MATCH("Demand ID", 'E4 TB Allocation Details'!$A$18:$L$18, 0),FALSE), 'E2 Allocators'!$B$15:$W$361, MATCH('O5 Details by Class &amp; Accounts'!S$18, 'E2 Allocators'!$B$15:$W$15, 0),FALSE)*$F171), 0, VLOOKUP(VLOOKUP($A171, 'E4 TB Allocation Details'!$A$18:$L$217, MATCH("Demand ID", 'E4 TB Allocation Details'!$A$18:$L$18, 0),FALSE), 'E2 Allocators'!$B$15:$W$361, MATCH('O5 Details by Class &amp; Accounts'!S$18, 'E2 Allocators'!$B$15:$W$15, 0),FALSE)*$F171)</f>
        <v>0</v>
      </c>
      <c r="T171" s="1334">
        <f>IF(ISERROR(VLOOKUP(VLOOKUP($A171, 'E4 TB Allocation Details'!$A$18:$L$217, MATCH("Demand ID", 'E4 TB Allocation Details'!$A$18:$L$18, 0),FALSE), 'E2 Allocators'!$B$15:$W$361, MATCH('O5 Details by Class &amp; Accounts'!T$18, 'E2 Allocators'!$B$15:$W$15, 0),FALSE)*$F171), 0, VLOOKUP(VLOOKUP($A171, 'E4 TB Allocation Details'!$A$18:$L$217, MATCH("Demand ID", 'E4 TB Allocation Details'!$A$18:$L$18, 0),FALSE), 'E2 Allocators'!$B$15:$W$361, MATCH('O5 Details by Class &amp; Accounts'!T$18, 'E2 Allocators'!$B$15:$W$15, 0),FALSE)*$F171)</f>
        <v>0</v>
      </c>
      <c r="U171" s="1334">
        <f>IF(ISERROR(VLOOKUP(VLOOKUP($A171, 'E4 TB Allocation Details'!$A$18:$L$217, MATCH("Demand ID", 'E4 TB Allocation Details'!$A$18:$L$18, 0),FALSE), 'E2 Allocators'!$B$15:$W$361, MATCH('O5 Details by Class &amp; Accounts'!U$18, 'E2 Allocators'!$B$15:$W$15, 0),FALSE)*$F171), 0, VLOOKUP(VLOOKUP($A171, 'E4 TB Allocation Details'!$A$18:$L$217, MATCH("Demand ID", 'E4 TB Allocation Details'!$A$18:$L$18, 0),FALSE), 'E2 Allocators'!$B$15:$W$361, MATCH('O5 Details by Class &amp; Accounts'!U$18, 'E2 Allocators'!$B$15:$W$15, 0),FALSE)*$F171)</f>
        <v>0</v>
      </c>
      <c r="V171" s="1334">
        <f>IF(ISERROR(VLOOKUP(VLOOKUP($A171, 'E4 TB Allocation Details'!$A$18:$L$217, MATCH("Demand ID", 'E4 TB Allocation Details'!$A$18:$L$18, 0),FALSE), 'E2 Allocators'!$B$15:$W$361, MATCH('O5 Details by Class &amp; Accounts'!V$18, 'E2 Allocators'!$B$15:$W$15, 0),FALSE)*$F171), 0, VLOOKUP(VLOOKUP($A171, 'E4 TB Allocation Details'!$A$18:$L$217, MATCH("Demand ID", 'E4 TB Allocation Details'!$A$18:$L$18, 0),FALSE), 'E2 Allocators'!$B$15:$W$361, MATCH('O5 Details by Class &amp; Accounts'!V$18, 'E2 Allocators'!$B$15:$W$15, 0),FALSE)*$F171)</f>
        <v>0</v>
      </c>
      <c r="W171" s="1334">
        <f>IF(ISERROR(VLOOKUP(VLOOKUP($A171, 'E4 TB Allocation Details'!$A$18:$L$217, MATCH("Demand ID", 'E4 TB Allocation Details'!$A$18:$L$18, 0),FALSE), 'E2 Allocators'!$B$15:$W$361, MATCH('O5 Details by Class &amp; Accounts'!W$18, 'E2 Allocators'!$B$15:$W$15, 0),FALSE)*$F171), 0, VLOOKUP(VLOOKUP($A171, 'E4 TB Allocation Details'!$A$18:$L$217, MATCH("Demand ID", 'E4 TB Allocation Details'!$A$18:$L$18, 0),FALSE), 'E2 Allocators'!$B$15:$W$361, MATCH('O5 Details by Class &amp; Accounts'!W$18, 'E2 Allocators'!$B$15:$W$15, 0),FALSE)*$F171)</f>
        <v>0</v>
      </c>
      <c r="X171" s="1334">
        <f>IF(ISERROR(VLOOKUP(VLOOKUP($A171, 'E4 TB Allocation Details'!$A$18:$L$217, MATCH("Demand ID", 'E4 TB Allocation Details'!$A$18:$L$18, 0),FALSE), 'E2 Allocators'!$B$15:$W$361, MATCH('O5 Details by Class &amp; Accounts'!X$18, 'E2 Allocators'!$B$15:$W$15, 0),FALSE)*$F171), 0, VLOOKUP(VLOOKUP($A171, 'E4 TB Allocation Details'!$A$18:$L$217, MATCH("Demand ID", 'E4 TB Allocation Details'!$A$18:$L$18, 0),FALSE), 'E2 Allocators'!$B$15:$W$361, MATCH('O5 Details by Class &amp; Accounts'!X$18, 'E2 Allocators'!$B$15:$W$15, 0),FALSE)*$F171)</f>
        <v>0</v>
      </c>
      <c r="Y171" s="1334">
        <f>IF(ISERROR(VLOOKUP(VLOOKUP($A171, 'E4 TB Allocation Details'!$A$18:$L$217, MATCH("Demand ID", 'E4 TB Allocation Details'!$A$18:$L$18, 0),FALSE), 'E2 Allocators'!$B$15:$W$361, MATCH('O5 Details by Class &amp; Accounts'!Y$18, 'E2 Allocators'!$B$15:$W$15, 0),FALSE)*$F171), 0, VLOOKUP(VLOOKUP($A171, 'E4 TB Allocation Details'!$A$18:$L$217, MATCH("Demand ID", 'E4 TB Allocation Details'!$A$18:$L$18, 0),FALSE), 'E2 Allocators'!$B$15:$W$361, MATCH('O5 Details by Class &amp; Accounts'!Y$18, 'E2 Allocators'!$B$15:$W$15, 0),FALSE)*$F171)</f>
        <v>0</v>
      </c>
      <c r="Z171" s="1334">
        <f>IF(ISERROR(VLOOKUP(VLOOKUP($A171, 'E4 TB Allocation Details'!$A$18:$L$217, MATCH("Demand ID", 'E4 TB Allocation Details'!$A$18:$L$18, 0),FALSE), 'E2 Allocators'!$B$15:$W$361, MATCH('O5 Details by Class &amp; Accounts'!Z$18, 'E2 Allocators'!$B$15:$W$15, 0),FALSE)*$F171), 0, VLOOKUP(VLOOKUP($A171, 'E4 TB Allocation Details'!$A$18:$L$217, MATCH("Demand ID", 'E4 TB Allocation Details'!$A$18:$L$18, 0),FALSE), 'E2 Allocators'!$B$15:$W$361, MATCH('O5 Details by Class &amp; Accounts'!Z$18, 'E2 Allocators'!$B$15:$W$15, 0),FALSE)*$F171)</f>
        <v>0</v>
      </c>
      <c r="AA171" s="1334">
        <f>IF(ISERROR(VLOOKUP(VLOOKUP($A171, 'E4 TB Allocation Details'!$A$18:$L$217, MATCH("Demand ID", 'E4 TB Allocation Details'!$A$18:$L$18, 0),FALSE), 'E2 Allocators'!$B$15:$W$361, MATCH('O5 Details by Class &amp; Accounts'!AA$18, 'E2 Allocators'!$B$15:$W$15, 0),FALSE)*$F171), 0, VLOOKUP(VLOOKUP($A171, 'E4 TB Allocation Details'!$A$18:$L$217, MATCH("Demand ID", 'E4 TB Allocation Details'!$A$18:$L$18, 0),FALSE), 'E2 Allocators'!$B$15:$W$361, MATCH('O5 Details by Class &amp; Accounts'!AA$18, 'E2 Allocators'!$B$15:$W$15, 0),FALSE)*$F171)</f>
        <v>0</v>
      </c>
      <c r="AB171" s="1334">
        <f>IF(ISERROR(VLOOKUP(VLOOKUP($A171, 'E4 TB Allocation Details'!$A$18:$L$217, MATCH("Demand ID", 'E4 TB Allocation Details'!$A$18:$L$18, 0),FALSE), 'E2 Allocators'!$B$15:$W$361, MATCH('O5 Details by Class &amp; Accounts'!AB$18, 'E2 Allocators'!$B$15:$W$15, 0),FALSE)*$F171), 0, VLOOKUP(VLOOKUP($A171, 'E4 TB Allocation Details'!$A$18:$L$217, MATCH("Demand ID", 'E4 TB Allocation Details'!$A$18:$L$18, 0),FALSE), 'E2 Allocators'!$B$15:$W$361, MATCH('O5 Details by Class &amp; Accounts'!AB$18, 'E2 Allocators'!$B$15:$W$15, 0),FALSE)*$F171)</f>
        <v>0</v>
      </c>
      <c r="AC171" s="1334">
        <f t="shared" si="47"/>
        <v>0</v>
      </c>
      <c r="AD171" s="1334">
        <f>IF(ISERROR(VLOOKUP(VLOOKUP($A171, 'E4 TB Allocation Details'!$A$18:$L$217, MATCH("Customer ID", 'E4 TB Allocation Details'!$A$18:$L$18, 0),FALSE), 'E2 Allocators'!$B$15:$W$361, MATCH('O5 Details by Class &amp; Accounts'!AD$18, 'E2 Allocators'!$B$15:$W$15, 0),FALSE)*$G171), 0, VLOOKUP(VLOOKUP($A171, 'E4 TB Allocation Details'!$A$18:$L$217, MATCH("Customer ID", 'E4 TB Allocation Details'!$A$18:$L$18, 0),FALSE), 'E2 Allocators'!$B$15:$W$361, MATCH('O5 Details by Class &amp; Accounts'!AD$18, 'E2 Allocators'!$B$15:$W$15, 0),FALSE)*$G171)</f>
        <v>356.88137099686139</v>
      </c>
      <c r="AE171" s="1334">
        <f>IF(ISERROR(VLOOKUP(VLOOKUP($A171, 'E4 TB Allocation Details'!$A$18:$L$217, MATCH("Customer ID", 'E4 TB Allocation Details'!$A$18:$L$18, 0),FALSE), 'E2 Allocators'!$B$15:$W$361, MATCH('O5 Details by Class &amp; Accounts'!AE$18, 'E2 Allocators'!$B$15:$W$15, 0),FALSE)*$G171), 0, VLOOKUP(VLOOKUP($A171, 'E4 TB Allocation Details'!$A$18:$L$217, MATCH("Customer ID", 'E4 TB Allocation Details'!$A$18:$L$18, 0),FALSE), 'E2 Allocators'!$B$15:$W$361, MATCH('O5 Details by Class &amp; Accounts'!AE$18, 'E2 Allocators'!$B$15:$W$15, 0),FALSE)*$G171)</f>
        <v>35.043301947059966</v>
      </c>
      <c r="AF171" s="1334">
        <f>IF(ISERROR(VLOOKUP(VLOOKUP($A171, 'E4 TB Allocation Details'!$A$18:$L$217, MATCH("Customer ID", 'E4 TB Allocation Details'!$A$18:$L$18, 0),FALSE), 'E2 Allocators'!$B$15:$W$361, MATCH('O5 Details by Class &amp; Accounts'!AF$18, 'E2 Allocators'!$B$15:$W$15, 0),FALSE)*$G171), 0, VLOOKUP(VLOOKUP($A171, 'E4 TB Allocation Details'!$A$18:$L$217, MATCH("Customer ID", 'E4 TB Allocation Details'!$A$18:$L$18, 0),FALSE), 'E2 Allocators'!$B$15:$W$361, MATCH('O5 Details by Class &amp; Accounts'!AF$18, 'E2 Allocators'!$B$15:$W$15, 0),FALSE)*$G171)</f>
        <v>1.3625531205732855</v>
      </c>
      <c r="AG171" s="1334">
        <f>IF(ISERROR(VLOOKUP(VLOOKUP($A171, 'E4 TB Allocation Details'!$A$18:$L$217, MATCH("Customer ID", 'E4 TB Allocation Details'!$A$18:$L$18, 0),FALSE), 'E2 Allocators'!$B$15:$W$361, MATCH('O5 Details by Class &amp; Accounts'!AG$18, 'E2 Allocators'!$B$15:$W$15, 0),FALSE)*$G171), 0, VLOOKUP(VLOOKUP($A171, 'E4 TB Allocation Details'!$A$18:$L$217, MATCH("Customer ID", 'E4 TB Allocation Details'!$A$18:$L$18, 0),FALSE), 'E2 Allocators'!$B$15:$W$361, MATCH('O5 Details by Class &amp; Accounts'!AG$18, 'E2 Allocators'!$B$15:$W$15, 0),FALSE)*$G171)</f>
        <v>0</v>
      </c>
      <c r="AH171" s="1334">
        <f>IF(ISERROR(VLOOKUP(VLOOKUP($A171, 'E4 TB Allocation Details'!$A$18:$L$217, MATCH("Customer ID", 'E4 TB Allocation Details'!$A$18:$L$18, 0),FALSE), 'E2 Allocators'!$B$15:$W$361, MATCH('O5 Details by Class &amp; Accounts'!AH$18, 'E2 Allocators'!$B$15:$W$15, 0),FALSE)*$G171), 0, VLOOKUP(VLOOKUP($A171, 'E4 TB Allocation Details'!$A$18:$L$217, MATCH("Customer ID", 'E4 TB Allocation Details'!$A$18:$L$18, 0),FALSE), 'E2 Allocators'!$B$15:$W$361, MATCH('O5 Details by Class &amp; Accounts'!AH$18, 'E2 Allocators'!$B$15:$W$15, 0),FALSE)*$G171)</f>
        <v>0.22931422381468211</v>
      </c>
      <c r="AI171" s="1334">
        <f>IF(ISERROR(VLOOKUP(VLOOKUP($A171, 'E4 TB Allocation Details'!$A$18:$L$217, MATCH("Customer ID", 'E4 TB Allocation Details'!$A$18:$L$18, 0),FALSE), 'E2 Allocators'!$B$15:$W$361, MATCH('O5 Details by Class &amp; Accounts'!AI$18, 'E2 Allocators'!$B$15:$W$15, 0),FALSE)*$G171), 0, VLOOKUP(VLOOKUP($A171, 'E4 TB Allocation Details'!$A$18:$L$217, MATCH("Customer ID", 'E4 TB Allocation Details'!$A$18:$L$18, 0),FALSE), 'E2 Allocators'!$B$15:$W$361, MATCH('O5 Details by Class &amp; Accounts'!AI$18, 'E2 Allocators'!$B$15:$W$15, 0),FALSE)*$G171)</f>
        <v>7.5993667194400469E-2</v>
      </c>
      <c r="AJ171" s="1334">
        <f>IF(ISERROR(VLOOKUP(VLOOKUP($A171, 'E4 TB Allocation Details'!$A$18:$L$217, MATCH("Customer ID", 'E4 TB Allocation Details'!$A$18:$L$18, 0),FALSE), 'E2 Allocators'!$B$15:$W$361, MATCH('O5 Details by Class &amp; Accounts'!AJ$18, 'E2 Allocators'!$B$15:$W$15, 0),FALSE)*$G171), 0, VLOOKUP(VLOOKUP($A171, 'E4 TB Allocation Details'!$A$18:$L$217, MATCH("Customer ID", 'E4 TB Allocation Details'!$A$18:$L$18, 0),FALSE), 'E2 Allocators'!$B$15:$W$361, MATCH('O5 Details by Class &amp; Accounts'!AJ$18, 'E2 Allocators'!$B$15:$W$15, 0),FALSE)*$G171)</f>
        <v>0.15554259367274947</v>
      </c>
      <c r="AK171" s="1334">
        <f>IF(ISERROR(VLOOKUP(VLOOKUP($A171, 'E4 TB Allocation Details'!$A$18:$L$217, MATCH("Customer ID", 'E4 TB Allocation Details'!$A$18:$L$18, 0),FALSE), 'E2 Allocators'!$B$15:$W$361, MATCH('O5 Details by Class &amp; Accounts'!AK$18, 'E2 Allocators'!$B$15:$W$15, 0),FALSE)*$G171), 0, VLOOKUP(VLOOKUP($A171, 'E4 TB Allocation Details'!$A$18:$L$217, MATCH("Customer ID", 'E4 TB Allocation Details'!$A$18:$L$18, 0),FALSE), 'E2 Allocators'!$B$15:$W$361, MATCH('O5 Details by Class &amp; Accounts'!AK$18, 'E2 Allocators'!$B$15:$W$15, 0),FALSE)*$G171)</f>
        <v>0.12798933422214817</v>
      </c>
      <c r="AL171" s="1334">
        <f>IF(ISERROR(VLOOKUP(VLOOKUP($A171, 'E4 TB Allocation Details'!$A$18:$L$217, MATCH("Customer ID", 'E4 TB Allocation Details'!$A$18:$L$18, 0),FALSE), 'E2 Allocators'!$B$15:$W$361, MATCH('O5 Details by Class &amp; Accounts'!AL$18, 'E2 Allocators'!$B$15:$W$15, 0),FALSE)*$G171), 0, VLOOKUP(VLOOKUP($A171, 'E4 TB Allocation Details'!$A$18:$L$217, MATCH("Customer ID", 'E4 TB Allocation Details'!$A$18:$L$18, 0),FALSE), 'E2 Allocators'!$B$15:$W$361, MATCH('O5 Details by Class &amp; Accounts'!AL$18, 'E2 Allocators'!$B$15:$W$15, 0),FALSE)*$G171)</f>
        <v>6.1239341166013945</v>
      </c>
      <c r="AM171" s="1334">
        <f>IF(ISERROR(VLOOKUP(VLOOKUP($A171, 'E4 TB Allocation Details'!$A$18:$L$217, MATCH("Customer ID", 'E4 TB Allocation Details'!$A$18:$L$18, 0),FALSE), 'E2 Allocators'!$B$15:$W$361, MATCH('O5 Details by Class &amp; Accounts'!AM$18, 'E2 Allocators'!$B$15:$W$15, 0),FALSE)*$G171), 0, VLOOKUP(VLOOKUP($A171, 'E4 TB Allocation Details'!$A$18:$L$217, MATCH("Customer ID", 'E4 TB Allocation Details'!$A$18:$L$18, 0),FALSE), 'E2 Allocators'!$B$15:$W$361, MATCH('O5 Details by Class &amp; Accounts'!AM$18, 'E2 Allocators'!$B$15:$W$15, 0),FALSE)*$G171)</f>
        <v>0</v>
      </c>
      <c r="AN171" s="1334">
        <f>IF(ISERROR(VLOOKUP(VLOOKUP($A171, 'E4 TB Allocation Details'!$A$18:$L$217, MATCH("Customer ID", 'E4 TB Allocation Details'!$A$18:$L$18, 0),FALSE), 'E2 Allocators'!$B$15:$W$361, MATCH('O5 Details by Class &amp; Accounts'!AN$18, 'E2 Allocators'!$B$15:$W$15, 0),FALSE)*$G171), 0, VLOOKUP(VLOOKUP($A171, 'E4 TB Allocation Details'!$A$18:$L$217, MATCH("Customer ID", 'E4 TB Allocation Details'!$A$18:$L$18, 0),FALSE), 'E2 Allocators'!$B$15:$W$361, MATCH('O5 Details by Class &amp; Accounts'!AN$18, 'E2 Allocators'!$B$15:$W$15, 0),FALSE)*$G171)</f>
        <v>0</v>
      </c>
      <c r="AO171" s="1334">
        <f>IF(ISERROR(VLOOKUP(VLOOKUP($A171, 'E4 TB Allocation Details'!$A$18:$L$217, MATCH("Customer ID", 'E4 TB Allocation Details'!$A$18:$L$18, 0),FALSE), 'E2 Allocators'!$B$15:$W$361, MATCH('O5 Details by Class &amp; Accounts'!AO$18, 'E2 Allocators'!$B$15:$W$15, 0),FALSE)*$G171), 0, VLOOKUP(VLOOKUP($A171, 'E4 TB Allocation Details'!$A$18:$L$217, MATCH("Customer ID", 'E4 TB Allocation Details'!$A$18:$L$18, 0),FALSE), 'E2 Allocators'!$B$15:$W$361, MATCH('O5 Details by Class &amp; Accounts'!AO$18, 'E2 Allocators'!$B$15:$W$15, 0),FALSE)*$G171)</f>
        <v>0</v>
      </c>
      <c r="AP171" s="1334">
        <f>IF(ISERROR(VLOOKUP(VLOOKUP($A171, 'E4 TB Allocation Details'!$A$18:$L$217, MATCH("Customer ID", 'E4 TB Allocation Details'!$A$18:$L$18, 0),FALSE), 'E2 Allocators'!$B$15:$W$361, MATCH('O5 Details by Class &amp; Accounts'!AP$18, 'E2 Allocators'!$B$15:$W$15, 0),FALSE)*$G171), 0, VLOOKUP(VLOOKUP($A171, 'E4 TB Allocation Details'!$A$18:$L$217, MATCH("Customer ID", 'E4 TB Allocation Details'!$A$18:$L$18, 0),FALSE), 'E2 Allocators'!$B$15:$W$361, MATCH('O5 Details by Class &amp; Accounts'!AP$18, 'E2 Allocators'!$B$15:$W$15, 0),FALSE)*$G171)</f>
        <v>0</v>
      </c>
      <c r="AQ171" s="1334">
        <f>IF(ISERROR(VLOOKUP(VLOOKUP($A171, 'E4 TB Allocation Details'!$A$18:$L$217, MATCH("Customer ID", 'E4 TB Allocation Details'!$A$18:$L$18, 0),FALSE), 'E2 Allocators'!$B$15:$W$361, MATCH('O5 Details by Class &amp; Accounts'!AQ$18, 'E2 Allocators'!$B$15:$W$15, 0),FALSE)*$G171), 0, VLOOKUP(VLOOKUP($A171, 'E4 TB Allocation Details'!$A$18:$L$217, MATCH("Customer ID", 'E4 TB Allocation Details'!$A$18:$L$18, 0),FALSE), 'E2 Allocators'!$B$15:$W$361, MATCH('O5 Details by Class &amp; Accounts'!AQ$18, 'E2 Allocators'!$B$15:$W$15, 0),FALSE)*$G171)</f>
        <v>0</v>
      </c>
      <c r="AR171" s="1334">
        <f>IF(ISERROR(VLOOKUP(VLOOKUP($A171, 'E4 TB Allocation Details'!$A$18:$L$217, MATCH("Customer ID", 'E4 TB Allocation Details'!$A$18:$L$18, 0),FALSE), 'E2 Allocators'!$B$15:$W$361, MATCH('O5 Details by Class &amp; Accounts'!AR$18, 'E2 Allocators'!$B$15:$W$15, 0),FALSE)*$G171), 0, VLOOKUP(VLOOKUP($A171, 'E4 TB Allocation Details'!$A$18:$L$217, MATCH("Customer ID", 'E4 TB Allocation Details'!$A$18:$L$18, 0),FALSE), 'E2 Allocators'!$B$15:$W$361, MATCH('O5 Details by Class &amp; Accounts'!AR$18, 'E2 Allocators'!$B$15:$W$15, 0),FALSE)*$G171)</f>
        <v>0</v>
      </c>
      <c r="AS171" s="1334">
        <f>IF(ISERROR(VLOOKUP(VLOOKUP($A171, 'E4 TB Allocation Details'!$A$18:$L$217, MATCH("Customer ID", 'E4 TB Allocation Details'!$A$18:$L$18, 0),FALSE), 'E2 Allocators'!$B$15:$W$361, MATCH('O5 Details by Class &amp; Accounts'!AS$18, 'E2 Allocators'!$B$15:$W$15, 0),FALSE)*$G171), 0, VLOOKUP(VLOOKUP($A171, 'E4 TB Allocation Details'!$A$18:$L$217, MATCH("Customer ID", 'E4 TB Allocation Details'!$A$18:$L$18, 0),FALSE), 'E2 Allocators'!$B$15:$W$361, MATCH('O5 Details by Class &amp; Accounts'!AS$18, 'E2 Allocators'!$B$15:$W$15, 0),FALSE)*$G171)</f>
        <v>0</v>
      </c>
      <c r="AT171" s="1334">
        <f>IF(ISERROR(VLOOKUP(VLOOKUP($A171, 'E4 TB Allocation Details'!$A$18:$L$217, MATCH("Customer ID", 'E4 TB Allocation Details'!$A$18:$L$18, 0),FALSE), 'E2 Allocators'!$B$15:$W$361, MATCH('O5 Details by Class &amp; Accounts'!AT$18, 'E2 Allocators'!$B$15:$W$15, 0),FALSE)*$G171), 0, VLOOKUP(VLOOKUP($A171, 'E4 TB Allocation Details'!$A$18:$L$217, MATCH("Customer ID", 'E4 TB Allocation Details'!$A$18:$L$18, 0),FALSE), 'E2 Allocators'!$B$15:$W$361, MATCH('O5 Details by Class &amp; Accounts'!AT$18, 'E2 Allocators'!$B$15:$W$15, 0),FALSE)*$G171)</f>
        <v>0</v>
      </c>
      <c r="AU171" s="1334">
        <f>IF(ISERROR(VLOOKUP(VLOOKUP($A171, 'E4 TB Allocation Details'!$A$18:$L$217, MATCH("Customer ID", 'E4 TB Allocation Details'!$A$18:$L$18, 0),FALSE), 'E2 Allocators'!$B$15:$W$361, MATCH('O5 Details by Class &amp; Accounts'!AU$18, 'E2 Allocators'!$B$15:$W$15, 0),FALSE)*$G171), 0, VLOOKUP(VLOOKUP($A171, 'E4 TB Allocation Details'!$A$18:$L$217, MATCH("Customer ID", 'E4 TB Allocation Details'!$A$18:$L$18, 0),FALSE), 'E2 Allocators'!$B$15:$W$361, MATCH('O5 Details by Class &amp; Accounts'!AU$18, 'E2 Allocators'!$B$15:$W$15, 0),FALSE)*$G171)</f>
        <v>0</v>
      </c>
      <c r="AV171" s="1334">
        <f>IF(ISERROR(VLOOKUP(VLOOKUP($A171, 'E4 TB Allocation Details'!$A$18:$L$217, MATCH("Customer ID", 'E4 TB Allocation Details'!$A$18:$L$18, 0),FALSE), 'E2 Allocators'!$B$15:$W$361, MATCH('O5 Details by Class &amp; Accounts'!AV$18, 'E2 Allocators'!$B$15:$W$15, 0),FALSE)*$G171), 0, VLOOKUP(VLOOKUP($A171, 'E4 TB Allocation Details'!$A$18:$L$217, MATCH("Customer ID", 'E4 TB Allocation Details'!$A$18:$L$18, 0),FALSE), 'E2 Allocators'!$B$15:$W$361, MATCH('O5 Details by Class &amp; Accounts'!AV$18, 'E2 Allocators'!$B$15:$W$15, 0),FALSE)*$G171)</f>
        <v>0</v>
      </c>
      <c r="AW171" s="1334">
        <f>IF(ISERROR(VLOOKUP(VLOOKUP($A171, 'E4 TB Allocation Details'!$A$18:$L$217, MATCH("Customer ID", 'E4 TB Allocation Details'!$A$18:$L$18, 0),FALSE), 'E2 Allocators'!$B$15:$W$361, MATCH('O5 Details by Class &amp; Accounts'!AW$18, 'E2 Allocators'!$B$15:$W$15, 0),FALSE)*$G171), 0, VLOOKUP(VLOOKUP($A171, 'E4 TB Allocation Details'!$A$18:$L$217, MATCH("Customer ID", 'E4 TB Allocation Details'!$A$18:$L$18, 0),FALSE), 'E2 Allocators'!$B$15:$W$361, MATCH('O5 Details by Class &amp; Accounts'!AW$18, 'E2 Allocators'!$B$15:$W$15, 0),FALSE)*$G171)</f>
        <v>0</v>
      </c>
      <c r="AX171" s="1334">
        <f t="shared" si="51"/>
        <v>400</v>
      </c>
      <c r="AY171" s="1334">
        <f>IF(ISERROR(VLOOKUP(VLOOKUP($A171, 'E4 TB Allocation Details'!$A$18:$L$217, MATCH("Misc ID", 'E4 TB Allocation Details'!$A$18:$L$18, 0),FALSE), 'E2 Allocators'!$B$15:$W$361, MATCH('O5 Details by Class &amp; Accounts'!AY$18, 'E2 Allocators'!$B$15:$W$15, 0),FALSE)*$E171), 0, VLOOKUP(VLOOKUP($A171, 'E4 TB Allocation Details'!$A$18:$L$217, MATCH("Misc ID", 'E4 TB Allocation Details'!$A$18:$L$18, 0),FALSE), 'E2 Allocators'!$B$15:$W$361, MATCH('O5 Details by Class &amp; Accounts'!AY$18, 'E2 Allocators'!$B$15:$W$15, 0),FALSE)*$E171)</f>
        <v>0</v>
      </c>
      <c r="AZ171" s="1334">
        <f>IF(ISERROR(VLOOKUP(VLOOKUP($A171, 'E4 TB Allocation Details'!$A$18:$L$217, MATCH("Misc ID", 'E4 TB Allocation Details'!$A$18:$L$18, 0),FALSE), 'E2 Allocators'!$B$15:$W$361, MATCH('O5 Details by Class &amp; Accounts'!AZ$18, 'E2 Allocators'!$B$15:$W$15, 0),FALSE)*$E171), 0, VLOOKUP(VLOOKUP($A171, 'E4 TB Allocation Details'!$A$18:$L$217, MATCH("Misc ID", 'E4 TB Allocation Details'!$A$18:$L$18, 0),FALSE), 'E2 Allocators'!$B$15:$W$361, MATCH('O5 Details by Class &amp; Accounts'!AZ$18, 'E2 Allocators'!$B$15:$W$15, 0),FALSE)*$E171)</f>
        <v>0</v>
      </c>
      <c r="BA171" s="1334">
        <f>IF(ISERROR(VLOOKUP(VLOOKUP($A171, 'E4 TB Allocation Details'!$A$18:$L$217, MATCH("Misc ID", 'E4 TB Allocation Details'!$A$18:$L$18, 0),FALSE), 'E2 Allocators'!$B$15:$W$361, MATCH('O5 Details by Class &amp; Accounts'!BA$18, 'E2 Allocators'!$B$15:$W$15, 0),FALSE)*$E171), 0, VLOOKUP(VLOOKUP($A171, 'E4 TB Allocation Details'!$A$18:$L$217, MATCH("Misc ID", 'E4 TB Allocation Details'!$A$18:$L$18, 0),FALSE), 'E2 Allocators'!$B$15:$W$361, MATCH('O5 Details by Class &amp; Accounts'!BA$18, 'E2 Allocators'!$B$15:$W$15, 0),FALSE)*$E171)</f>
        <v>0</v>
      </c>
      <c r="BB171" s="1334">
        <f>IF(ISERROR(VLOOKUP(VLOOKUP($A171, 'E4 TB Allocation Details'!$A$18:$L$217, MATCH("Misc ID", 'E4 TB Allocation Details'!$A$18:$L$18, 0),FALSE), 'E2 Allocators'!$B$15:$W$361, MATCH('O5 Details by Class &amp; Accounts'!BB$18, 'E2 Allocators'!$B$15:$W$15, 0),FALSE)*$E171), 0, VLOOKUP(VLOOKUP($A171, 'E4 TB Allocation Details'!$A$18:$L$217, MATCH("Misc ID", 'E4 TB Allocation Details'!$A$18:$L$18, 0),FALSE), 'E2 Allocators'!$B$15:$W$361, MATCH('O5 Details by Class &amp; Accounts'!BB$18, 'E2 Allocators'!$B$15:$W$15, 0),FALSE)*$E171)</f>
        <v>0</v>
      </c>
      <c r="BC171" s="1334">
        <f>IF(ISERROR(VLOOKUP(VLOOKUP($A171, 'E4 TB Allocation Details'!$A$18:$L$217, MATCH("Misc ID", 'E4 TB Allocation Details'!$A$18:$L$18, 0),FALSE), 'E2 Allocators'!$B$15:$W$361, MATCH('O5 Details by Class &amp; Accounts'!BC$18, 'E2 Allocators'!$B$15:$W$15, 0),FALSE)*$E171), 0, VLOOKUP(VLOOKUP($A171, 'E4 TB Allocation Details'!$A$18:$L$217, MATCH("Misc ID", 'E4 TB Allocation Details'!$A$18:$L$18, 0),FALSE), 'E2 Allocators'!$B$15:$W$361, MATCH('O5 Details by Class &amp; Accounts'!BC$18, 'E2 Allocators'!$B$15:$W$15, 0),FALSE)*$E171)</f>
        <v>0</v>
      </c>
      <c r="BD171" s="1334">
        <f>IF(ISERROR(VLOOKUP(VLOOKUP($A171, 'E4 TB Allocation Details'!$A$18:$L$217, MATCH("Misc ID", 'E4 TB Allocation Details'!$A$18:$L$18, 0),FALSE), 'E2 Allocators'!$B$15:$W$361, MATCH('O5 Details by Class &amp; Accounts'!BD$18, 'E2 Allocators'!$B$15:$W$15, 0),FALSE)*$E171), 0, VLOOKUP(VLOOKUP($A171, 'E4 TB Allocation Details'!$A$18:$L$217, MATCH("Misc ID", 'E4 TB Allocation Details'!$A$18:$L$18, 0),FALSE), 'E2 Allocators'!$B$15:$W$361, MATCH('O5 Details by Class &amp; Accounts'!BD$18, 'E2 Allocators'!$B$15:$W$15, 0),FALSE)*$E171)</f>
        <v>0</v>
      </c>
      <c r="BE171" s="1334">
        <f>IF(ISERROR(VLOOKUP(VLOOKUP($A171, 'E4 TB Allocation Details'!$A$18:$L$217, MATCH("Misc ID", 'E4 TB Allocation Details'!$A$18:$L$18, 0),FALSE), 'E2 Allocators'!$B$15:$W$361, MATCH('O5 Details by Class &amp; Accounts'!BE$18, 'E2 Allocators'!$B$15:$W$15, 0),FALSE)*$E171), 0, VLOOKUP(VLOOKUP($A171, 'E4 TB Allocation Details'!$A$18:$L$217, MATCH("Misc ID", 'E4 TB Allocation Details'!$A$18:$L$18, 0),FALSE), 'E2 Allocators'!$B$15:$W$361, MATCH('O5 Details by Class &amp; Accounts'!BE$18, 'E2 Allocators'!$B$15:$W$15, 0),FALSE)*$E171)</f>
        <v>0</v>
      </c>
      <c r="BF171" s="1334">
        <f>IF(ISERROR(VLOOKUP(VLOOKUP($A171, 'E4 TB Allocation Details'!$A$18:$L$217, MATCH("Misc ID", 'E4 TB Allocation Details'!$A$18:$L$18, 0),FALSE), 'E2 Allocators'!$B$15:$W$361, MATCH('O5 Details by Class &amp; Accounts'!BF$18, 'E2 Allocators'!$B$15:$W$15, 0),FALSE)*$E171), 0, VLOOKUP(VLOOKUP($A171, 'E4 TB Allocation Details'!$A$18:$L$217, MATCH("Misc ID", 'E4 TB Allocation Details'!$A$18:$L$18, 0),FALSE), 'E2 Allocators'!$B$15:$W$361, MATCH('O5 Details by Class &amp; Accounts'!BF$18, 'E2 Allocators'!$B$15:$W$15, 0),FALSE)*$E171)</f>
        <v>0</v>
      </c>
      <c r="BG171" s="1334">
        <f>IF(ISERROR(VLOOKUP(VLOOKUP($A171, 'E4 TB Allocation Details'!$A$18:$L$217, MATCH("Misc ID", 'E4 TB Allocation Details'!$A$18:$L$18, 0),FALSE), 'E2 Allocators'!$B$15:$W$361, MATCH('O5 Details by Class &amp; Accounts'!BG$18, 'E2 Allocators'!$B$15:$W$15, 0),FALSE)*$E171), 0, VLOOKUP(VLOOKUP($A171, 'E4 TB Allocation Details'!$A$18:$L$217, MATCH("Misc ID", 'E4 TB Allocation Details'!$A$18:$L$18, 0),FALSE), 'E2 Allocators'!$B$15:$W$361, MATCH('O5 Details by Class &amp; Accounts'!BG$18, 'E2 Allocators'!$B$15:$W$15, 0),FALSE)*$E171)</f>
        <v>0</v>
      </c>
      <c r="BH171" s="1334">
        <f>IF(ISERROR(VLOOKUP(VLOOKUP($A171, 'E4 TB Allocation Details'!$A$18:$L$217, MATCH("Misc ID", 'E4 TB Allocation Details'!$A$18:$L$18, 0),FALSE), 'E2 Allocators'!$B$15:$W$361, MATCH('O5 Details by Class &amp; Accounts'!BH$18, 'E2 Allocators'!$B$15:$W$15, 0),FALSE)*$E171), 0, VLOOKUP(VLOOKUP($A171, 'E4 TB Allocation Details'!$A$18:$L$217, MATCH("Misc ID", 'E4 TB Allocation Details'!$A$18:$L$18, 0),FALSE), 'E2 Allocators'!$B$15:$W$361, MATCH('O5 Details by Class &amp; Accounts'!BH$18, 'E2 Allocators'!$B$15:$W$15, 0),FALSE)*$E171)</f>
        <v>0</v>
      </c>
      <c r="BI171" s="1334">
        <f>IF(ISERROR(VLOOKUP(VLOOKUP($A171, 'E4 TB Allocation Details'!$A$18:$L$217, MATCH("Misc ID", 'E4 TB Allocation Details'!$A$18:$L$18, 0),FALSE), 'E2 Allocators'!$B$15:$W$361, MATCH('O5 Details by Class &amp; Accounts'!BI$18, 'E2 Allocators'!$B$15:$W$15, 0),FALSE)*$E171), 0, VLOOKUP(VLOOKUP($A171, 'E4 TB Allocation Details'!$A$18:$L$217, MATCH("Misc ID", 'E4 TB Allocation Details'!$A$18:$L$18, 0),FALSE), 'E2 Allocators'!$B$15:$W$361, MATCH('O5 Details by Class &amp; Accounts'!BI$18, 'E2 Allocators'!$B$15:$W$15, 0),FALSE)*$E171)</f>
        <v>0</v>
      </c>
      <c r="BJ171" s="1334">
        <f>IF(ISERROR(VLOOKUP(VLOOKUP($A171, 'E4 TB Allocation Details'!$A$18:$L$217, MATCH("Misc ID", 'E4 TB Allocation Details'!$A$18:$L$18, 0),FALSE), 'E2 Allocators'!$B$15:$W$361, MATCH('O5 Details by Class &amp; Accounts'!BJ$18, 'E2 Allocators'!$B$15:$W$15, 0),FALSE)*$E171), 0, VLOOKUP(VLOOKUP($A171, 'E4 TB Allocation Details'!$A$18:$L$217, MATCH("Misc ID", 'E4 TB Allocation Details'!$A$18:$L$18, 0),FALSE), 'E2 Allocators'!$B$15:$W$361, MATCH('O5 Details by Class &amp; Accounts'!BJ$18, 'E2 Allocators'!$B$15:$W$15, 0),FALSE)*$E171)</f>
        <v>0</v>
      </c>
      <c r="BK171" s="1334">
        <f>IF(ISERROR(VLOOKUP(VLOOKUP($A171, 'E4 TB Allocation Details'!$A$18:$L$217, MATCH("Misc ID", 'E4 TB Allocation Details'!$A$18:$L$18, 0),FALSE), 'E2 Allocators'!$B$15:$W$361, MATCH('O5 Details by Class &amp; Accounts'!BK$18, 'E2 Allocators'!$B$15:$W$15, 0),FALSE)*$E171), 0, VLOOKUP(VLOOKUP($A171, 'E4 TB Allocation Details'!$A$18:$L$217, MATCH("Misc ID", 'E4 TB Allocation Details'!$A$18:$L$18, 0),FALSE), 'E2 Allocators'!$B$15:$W$361, MATCH('O5 Details by Class &amp; Accounts'!BK$18, 'E2 Allocators'!$B$15:$W$15, 0),FALSE)*$E171)</f>
        <v>0</v>
      </c>
      <c r="BL171" s="1334">
        <f>IF(ISERROR(VLOOKUP(VLOOKUP($A171, 'E4 TB Allocation Details'!$A$18:$L$217, MATCH("Misc ID", 'E4 TB Allocation Details'!$A$18:$L$18, 0),FALSE), 'E2 Allocators'!$B$15:$W$361, MATCH('O5 Details by Class &amp; Accounts'!BL$18, 'E2 Allocators'!$B$15:$W$15, 0),FALSE)*$E171), 0, VLOOKUP(VLOOKUP($A171, 'E4 TB Allocation Details'!$A$18:$L$217, MATCH("Misc ID", 'E4 TB Allocation Details'!$A$18:$L$18, 0),FALSE), 'E2 Allocators'!$B$15:$W$361, MATCH('O5 Details by Class &amp; Accounts'!BL$18, 'E2 Allocators'!$B$15:$W$15, 0),FALSE)*$E171)</f>
        <v>0</v>
      </c>
      <c r="BM171" s="1334">
        <f>IF(ISERROR(VLOOKUP(VLOOKUP($A171, 'E4 TB Allocation Details'!$A$18:$L$217, MATCH("Misc ID", 'E4 TB Allocation Details'!$A$18:$L$18, 0),FALSE), 'E2 Allocators'!$B$15:$W$361, MATCH('O5 Details by Class &amp; Accounts'!BM$18, 'E2 Allocators'!$B$15:$W$15, 0),FALSE)*$E171), 0, VLOOKUP(VLOOKUP($A171, 'E4 TB Allocation Details'!$A$18:$L$217, MATCH("Misc ID", 'E4 TB Allocation Details'!$A$18:$L$18, 0),FALSE), 'E2 Allocators'!$B$15:$W$361, MATCH('O5 Details by Class &amp; Accounts'!BM$18, 'E2 Allocators'!$B$15:$W$15, 0),FALSE)*$E171)</f>
        <v>0</v>
      </c>
      <c r="BN171" s="1334">
        <f>IF(ISERROR(VLOOKUP(VLOOKUP($A171, 'E4 TB Allocation Details'!$A$18:$L$217, MATCH("Misc ID", 'E4 TB Allocation Details'!$A$18:$L$18, 0),FALSE), 'E2 Allocators'!$B$15:$W$361, MATCH('O5 Details by Class &amp; Accounts'!BN$18, 'E2 Allocators'!$B$15:$W$15, 0),FALSE)*$E171), 0, VLOOKUP(VLOOKUP($A171, 'E4 TB Allocation Details'!$A$18:$L$217, MATCH("Misc ID", 'E4 TB Allocation Details'!$A$18:$L$18, 0),FALSE), 'E2 Allocators'!$B$15:$W$361, MATCH('O5 Details by Class &amp; Accounts'!BN$18, 'E2 Allocators'!$B$15:$W$15, 0),FALSE)*$E171)</f>
        <v>0</v>
      </c>
      <c r="BO171" s="1334">
        <f>IF(ISERROR(VLOOKUP(VLOOKUP($A171, 'E4 TB Allocation Details'!$A$18:$L$217, MATCH("Misc ID", 'E4 TB Allocation Details'!$A$18:$L$18, 0),FALSE), 'E2 Allocators'!$B$15:$W$361, MATCH('O5 Details by Class &amp; Accounts'!BO$18, 'E2 Allocators'!$B$15:$W$15, 0),FALSE)*$E171), 0, VLOOKUP(VLOOKUP($A171, 'E4 TB Allocation Details'!$A$18:$L$217, MATCH("Misc ID", 'E4 TB Allocation Details'!$A$18:$L$18, 0),FALSE), 'E2 Allocators'!$B$15:$W$361, MATCH('O5 Details by Class &amp; Accounts'!BO$18, 'E2 Allocators'!$B$15:$W$15, 0),FALSE)*$E171)</f>
        <v>0</v>
      </c>
      <c r="BP171" s="1334">
        <f>IF(ISERROR(VLOOKUP(VLOOKUP($A171, 'E4 TB Allocation Details'!$A$18:$L$217, MATCH("Misc ID", 'E4 TB Allocation Details'!$A$18:$L$18, 0),FALSE), 'E2 Allocators'!$B$15:$W$361, MATCH('O5 Details by Class &amp; Accounts'!BP$18, 'E2 Allocators'!$B$15:$W$15, 0),FALSE)*$E171), 0, VLOOKUP(VLOOKUP($A171, 'E4 TB Allocation Details'!$A$18:$L$217, MATCH("Misc ID", 'E4 TB Allocation Details'!$A$18:$L$18, 0),FALSE), 'E2 Allocators'!$B$15:$W$361, MATCH('O5 Details by Class &amp; Accounts'!BP$18, 'E2 Allocators'!$B$15:$W$15, 0),FALSE)*$E171)</f>
        <v>0</v>
      </c>
      <c r="BQ171" s="1334">
        <f>IF(ISERROR(VLOOKUP(VLOOKUP($A171, 'E4 TB Allocation Details'!$A$18:$L$217, MATCH("Misc ID", 'E4 TB Allocation Details'!$A$18:$L$18, 0),FALSE), 'E2 Allocators'!$B$15:$W$361, MATCH('O5 Details by Class &amp; Accounts'!BQ$18, 'E2 Allocators'!$B$15:$W$15, 0),FALSE)*$E171), 0, VLOOKUP(VLOOKUP($A171, 'E4 TB Allocation Details'!$A$18:$L$217, MATCH("Misc ID", 'E4 TB Allocation Details'!$A$18:$L$18, 0),FALSE), 'E2 Allocators'!$B$15:$W$361, MATCH('O5 Details by Class &amp; Accounts'!BQ$18, 'E2 Allocators'!$B$15:$W$15, 0),FALSE)*$E171)</f>
        <v>0</v>
      </c>
      <c r="BR171" s="1334">
        <f>IF(ISERROR(VLOOKUP(VLOOKUP($A171, 'E4 TB Allocation Details'!$A$18:$L$217, MATCH("Misc ID", 'E4 TB Allocation Details'!$A$18:$L$18, 0),FALSE), 'E2 Allocators'!$B$15:$W$361, MATCH('O5 Details by Class &amp; Accounts'!BR$18, 'E2 Allocators'!$B$15:$W$15, 0),FALSE)*$E171), 0, VLOOKUP(VLOOKUP($A171, 'E4 TB Allocation Details'!$A$18:$L$217, MATCH("Misc ID", 'E4 TB Allocation Details'!$A$18:$L$18, 0),FALSE), 'E2 Allocators'!$B$15:$W$361, MATCH('O5 Details by Class &amp; Accounts'!BR$18, 'E2 Allocators'!$B$15:$W$15, 0),FALSE)*$E171)</f>
        <v>0</v>
      </c>
      <c r="BS171" s="1334">
        <f t="shared" si="48"/>
        <v>0</v>
      </c>
      <c r="BT171" s="1334">
        <f>IF(ISERROR(VLOOKUP(VLOOKUP($A171, 'E4 TB Allocation Details'!$A$18:$L$217, MATCH("A &amp; G ID", 'E4 TB Allocation Details'!$A$18:$L$18, 0),FALSE), 'E2 Allocators'!$B$15:$W$361, MATCH('O5 Details by Class &amp; Accounts'!BT$18, 'E2 Allocators'!$B$15:$W$15, 0),FALSE)*$E171), 0, VLOOKUP(VLOOKUP($A171, 'E4 TB Allocation Details'!$A$18:$L$217, MATCH("A &amp; G ID", 'E4 TB Allocation Details'!$A$18:$L$18, 0),FALSE), 'E2 Allocators'!$B$15:$W$361, MATCH('O5 Details by Class &amp; Accounts'!BT$18, 'E2 Allocators'!$B$15:$W$15, 0),FALSE)*$E171)</f>
        <v>0</v>
      </c>
      <c r="BU171" s="1334">
        <f>IF(ISERROR(VLOOKUP(VLOOKUP($A171, 'E4 TB Allocation Details'!$A$18:$L$217, MATCH("A &amp; G ID", 'E4 TB Allocation Details'!$A$18:$L$18, 0),FALSE), 'E2 Allocators'!$B$15:$W$361, MATCH('O5 Details by Class &amp; Accounts'!BU$18, 'E2 Allocators'!$B$15:$W$15, 0),FALSE)*$E171), 0, VLOOKUP(VLOOKUP($A171, 'E4 TB Allocation Details'!$A$18:$L$217, MATCH("A &amp; G ID", 'E4 TB Allocation Details'!$A$18:$L$18, 0),FALSE), 'E2 Allocators'!$B$15:$W$361, MATCH('O5 Details by Class &amp; Accounts'!BU$18, 'E2 Allocators'!$B$15:$W$15, 0),FALSE)*$E171)</f>
        <v>0</v>
      </c>
      <c r="BV171" s="1334">
        <f>IF(ISERROR(VLOOKUP(VLOOKUP($A171, 'E4 TB Allocation Details'!$A$18:$L$217, MATCH("A &amp; G ID", 'E4 TB Allocation Details'!$A$18:$L$18, 0),FALSE), 'E2 Allocators'!$B$15:$W$361, MATCH('O5 Details by Class &amp; Accounts'!BV$18, 'E2 Allocators'!$B$15:$W$15, 0),FALSE)*$E171), 0, VLOOKUP(VLOOKUP($A171, 'E4 TB Allocation Details'!$A$18:$L$217, MATCH("A &amp; G ID", 'E4 TB Allocation Details'!$A$18:$L$18, 0),FALSE), 'E2 Allocators'!$B$15:$W$361, MATCH('O5 Details by Class &amp; Accounts'!BV$18, 'E2 Allocators'!$B$15:$W$15, 0),FALSE)*$E171)</f>
        <v>0</v>
      </c>
      <c r="BW171" s="1334">
        <f>IF(ISERROR(VLOOKUP(VLOOKUP($A171, 'E4 TB Allocation Details'!$A$18:$L$217, MATCH("A &amp; G ID", 'E4 TB Allocation Details'!$A$18:$L$18, 0),FALSE), 'E2 Allocators'!$B$15:$W$361, MATCH('O5 Details by Class &amp; Accounts'!BW$18, 'E2 Allocators'!$B$15:$W$15, 0),FALSE)*$E171), 0, VLOOKUP(VLOOKUP($A171, 'E4 TB Allocation Details'!$A$18:$L$217, MATCH("A &amp; G ID", 'E4 TB Allocation Details'!$A$18:$L$18, 0),FALSE), 'E2 Allocators'!$B$15:$W$361, MATCH('O5 Details by Class &amp; Accounts'!BW$18, 'E2 Allocators'!$B$15:$W$15, 0),FALSE)*$E171)</f>
        <v>0</v>
      </c>
      <c r="BX171" s="1334">
        <f>IF(ISERROR(VLOOKUP(VLOOKUP($A171, 'E4 TB Allocation Details'!$A$18:$L$217, MATCH("A &amp; G ID", 'E4 TB Allocation Details'!$A$18:$L$18, 0),FALSE), 'E2 Allocators'!$B$15:$W$361, MATCH('O5 Details by Class &amp; Accounts'!BX$18, 'E2 Allocators'!$B$15:$W$15, 0),FALSE)*$E171), 0, VLOOKUP(VLOOKUP($A171, 'E4 TB Allocation Details'!$A$18:$L$217, MATCH("A &amp; G ID", 'E4 TB Allocation Details'!$A$18:$L$18, 0),FALSE), 'E2 Allocators'!$B$15:$W$361, MATCH('O5 Details by Class &amp; Accounts'!BX$18, 'E2 Allocators'!$B$15:$W$15, 0),FALSE)*$E171)</f>
        <v>0</v>
      </c>
      <c r="BY171" s="1334">
        <f>IF(ISERROR(VLOOKUP(VLOOKUP($A171, 'E4 TB Allocation Details'!$A$18:$L$217, MATCH("A &amp; G ID", 'E4 TB Allocation Details'!$A$18:$L$18, 0),FALSE), 'E2 Allocators'!$B$15:$W$361, MATCH('O5 Details by Class &amp; Accounts'!BY$18, 'E2 Allocators'!$B$15:$W$15, 0),FALSE)*$E171), 0, VLOOKUP(VLOOKUP($A171, 'E4 TB Allocation Details'!$A$18:$L$217, MATCH("A &amp; G ID", 'E4 TB Allocation Details'!$A$18:$L$18, 0),FALSE), 'E2 Allocators'!$B$15:$W$361, MATCH('O5 Details by Class &amp; Accounts'!BY$18, 'E2 Allocators'!$B$15:$W$15, 0),FALSE)*$E171)</f>
        <v>0</v>
      </c>
      <c r="BZ171" s="1334">
        <f>IF(ISERROR(VLOOKUP(VLOOKUP($A171, 'E4 TB Allocation Details'!$A$18:$L$217, MATCH("A &amp; G ID", 'E4 TB Allocation Details'!$A$18:$L$18, 0),FALSE), 'E2 Allocators'!$B$15:$W$361, MATCH('O5 Details by Class &amp; Accounts'!BZ$18, 'E2 Allocators'!$B$15:$W$15, 0),FALSE)*$E171), 0, VLOOKUP(VLOOKUP($A171, 'E4 TB Allocation Details'!$A$18:$L$217, MATCH("A &amp; G ID", 'E4 TB Allocation Details'!$A$18:$L$18, 0),FALSE), 'E2 Allocators'!$B$15:$W$361, MATCH('O5 Details by Class &amp; Accounts'!BZ$18, 'E2 Allocators'!$B$15:$W$15, 0),FALSE)*$E171)</f>
        <v>0</v>
      </c>
      <c r="CA171" s="1334">
        <f>IF(ISERROR(VLOOKUP(VLOOKUP($A171, 'E4 TB Allocation Details'!$A$18:$L$217, MATCH("A &amp; G ID", 'E4 TB Allocation Details'!$A$18:$L$18, 0),FALSE), 'E2 Allocators'!$B$15:$W$361, MATCH('O5 Details by Class &amp; Accounts'!CA$18, 'E2 Allocators'!$B$15:$W$15, 0),FALSE)*$E171), 0, VLOOKUP(VLOOKUP($A171, 'E4 TB Allocation Details'!$A$18:$L$217, MATCH("A &amp; G ID", 'E4 TB Allocation Details'!$A$18:$L$18, 0),FALSE), 'E2 Allocators'!$B$15:$W$361, MATCH('O5 Details by Class &amp; Accounts'!CA$18, 'E2 Allocators'!$B$15:$W$15, 0),FALSE)*$E171)</f>
        <v>0</v>
      </c>
      <c r="CB171" s="1334">
        <f>IF(ISERROR(VLOOKUP(VLOOKUP($A171, 'E4 TB Allocation Details'!$A$18:$L$217, MATCH("A &amp; G ID", 'E4 TB Allocation Details'!$A$18:$L$18, 0),FALSE), 'E2 Allocators'!$B$15:$W$361, MATCH('O5 Details by Class &amp; Accounts'!CB$18, 'E2 Allocators'!$B$15:$W$15, 0),FALSE)*$E171), 0, VLOOKUP(VLOOKUP($A171, 'E4 TB Allocation Details'!$A$18:$L$217, MATCH("A &amp; G ID", 'E4 TB Allocation Details'!$A$18:$L$18, 0),FALSE), 'E2 Allocators'!$B$15:$W$361, MATCH('O5 Details by Class &amp; Accounts'!CB$18, 'E2 Allocators'!$B$15:$W$15, 0),FALSE)*$E171)</f>
        <v>0</v>
      </c>
      <c r="CC171" s="1334">
        <f>IF(ISERROR(VLOOKUP(VLOOKUP($A171, 'E4 TB Allocation Details'!$A$18:$L$217, MATCH("A &amp; G ID", 'E4 TB Allocation Details'!$A$18:$L$18, 0),FALSE), 'E2 Allocators'!$B$15:$W$361, MATCH('O5 Details by Class &amp; Accounts'!CC$18, 'E2 Allocators'!$B$15:$W$15, 0),FALSE)*$E171), 0, VLOOKUP(VLOOKUP($A171, 'E4 TB Allocation Details'!$A$18:$L$217, MATCH("A &amp; G ID", 'E4 TB Allocation Details'!$A$18:$L$18, 0),FALSE), 'E2 Allocators'!$B$15:$W$361, MATCH('O5 Details by Class &amp; Accounts'!CC$18, 'E2 Allocators'!$B$15:$W$15, 0),FALSE)*$E171)</f>
        <v>0</v>
      </c>
      <c r="CD171" s="1334">
        <f>IF(ISERROR(VLOOKUP(VLOOKUP($A171, 'E4 TB Allocation Details'!$A$18:$L$217, MATCH("A &amp; G ID", 'E4 TB Allocation Details'!$A$18:$L$18, 0),FALSE), 'E2 Allocators'!$B$15:$W$361, MATCH('O5 Details by Class &amp; Accounts'!CD$18, 'E2 Allocators'!$B$15:$W$15, 0),FALSE)*$E171), 0, VLOOKUP(VLOOKUP($A171, 'E4 TB Allocation Details'!$A$18:$L$217, MATCH("A &amp; G ID", 'E4 TB Allocation Details'!$A$18:$L$18, 0),FALSE), 'E2 Allocators'!$B$15:$W$361, MATCH('O5 Details by Class &amp; Accounts'!CD$18, 'E2 Allocators'!$B$15:$W$15, 0),FALSE)*$E171)</f>
        <v>0</v>
      </c>
      <c r="CE171" s="1334">
        <f>IF(ISERROR(VLOOKUP(VLOOKUP($A171, 'E4 TB Allocation Details'!$A$18:$L$217, MATCH("A &amp; G ID", 'E4 TB Allocation Details'!$A$18:$L$18, 0),FALSE), 'E2 Allocators'!$B$15:$W$361, MATCH('O5 Details by Class &amp; Accounts'!CE$18, 'E2 Allocators'!$B$15:$W$15, 0),FALSE)*$E171), 0, VLOOKUP(VLOOKUP($A171, 'E4 TB Allocation Details'!$A$18:$L$217, MATCH("A &amp; G ID", 'E4 TB Allocation Details'!$A$18:$L$18, 0),FALSE), 'E2 Allocators'!$B$15:$W$361, MATCH('O5 Details by Class &amp; Accounts'!CE$18, 'E2 Allocators'!$B$15:$W$15, 0),FALSE)*$E171)</f>
        <v>0</v>
      </c>
      <c r="CF171" s="1334">
        <f>IF(ISERROR(VLOOKUP(VLOOKUP($A171, 'E4 TB Allocation Details'!$A$18:$L$217, MATCH("A &amp; G ID", 'E4 TB Allocation Details'!$A$18:$L$18, 0),FALSE), 'E2 Allocators'!$B$15:$W$361, MATCH('O5 Details by Class &amp; Accounts'!CF$18, 'E2 Allocators'!$B$15:$W$15, 0),FALSE)*$E171), 0, VLOOKUP(VLOOKUP($A171, 'E4 TB Allocation Details'!$A$18:$L$217, MATCH("A &amp; G ID", 'E4 TB Allocation Details'!$A$18:$L$18, 0),FALSE), 'E2 Allocators'!$B$15:$W$361, MATCH('O5 Details by Class &amp; Accounts'!CF$18, 'E2 Allocators'!$B$15:$W$15, 0),FALSE)*$E171)</f>
        <v>0</v>
      </c>
      <c r="CG171" s="1334">
        <f>IF(ISERROR(VLOOKUP(VLOOKUP($A171, 'E4 TB Allocation Details'!$A$18:$L$217, MATCH("A &amp; G ID", 'E4 TB Allocation Details'!$A$18:$L$18, 0),FALSE), 'E2 Allocators'!$B$15:$W$361, MATCH('O5 Details by Class &amp; Accounts'!CG$18, 'E2 Allocators'!$B$15:$W$15, 0),FALSE)*$E171), 0, VLOOKUP(VLOOKUP($A171, 'E4 TB Allocation Details'!$A$18:$L$217, MATCH("A &amp; G ID", 'E4 TB Allocation Details'!$A$18:$L$18, 0),FALSE), 'E2 Allocators'!$B$15:$W$361, MATCH('O5 Details by Class &amp; Accounts'!CG$18, 'E2 Allocators'!$B$15:$W$15, 0),FALSE)*$E171)</f>
        <v>0</v>
      </c>
      <c r="CH171" s="1334">
        <f>IF(ISERROR(VLOOKUP(VLOOKUP($A171, 'E4 TB Allocation Details'!$A$18:$L$217, MATCH("A &amp; G ID", 'E4 TB Allocation Details'!$A$18:$L$18, 0),FALSE), 'E2 Allocators'!$B$15:$W$361, MATCH('O5 Details by Class &amp; Accounts'!CH$18, 'E2 Allocators'!$B$15:$W$15, 0),FALSE)*$E171), 0, VLOOKUP(VLOOKUP($A171, 'E4 TB Allocation Details'!$A$18:$L$217, MATCH("A &amp; G ID", 'E4 TB Allocation Details'!$A$18:$L$18, 0),FALSE), 'E2 Allocators'!$B$15:$W$361, MATCH('O5 Details by Class &amp; Accounts'!CH$18, 'E2 Allocators'!$B$15:$W$15, 0),FALSE)*$E171)</f>
        <v>0</v>
      </c>
      <c r="CI171" s="1334">
        <f>IF(ISERROR(VLOOKUP(VLOOKUP($A171, 'E4 TB Allocation Details'!$A$18:$L$217, MATCH("A &amp; G ID", 'E4 TB Allocation Details'!$A$18:$L$18, 0),FALSE), 'E2 Allocators'!$B$15:$W$361, MATCH('O5 Details by Class &amp; Accounts'!CI$18, 'E2 Allocators'!$B$15:$W$15, 0),FALSE)*$E171), 0, VLOOKUP(VLOOKUP($A171, 'E4 TB Allocation Details'!$A$18:$L$217, MATCH("A &amp; G ID", 'E4 TB Allocation Details'!$A$18:$L$18, 0),FALSE), 'E2 Allocators'!$B$15:$W$361, MATCH('O5 Details by Class &amp; Accounts'!CI$18, 'E2 Allocators'!$B$15:$W$15, 0),FALSE)*$E171)</f>
        <v>0</v>
      </c>
      <c r="CJ171" s="1334">
        <f>IF(ISERROR(VLOOKUP(VLOOKUP($A171, 'E4 TB Allocation Details'!$A$18:$L$217, MATCH("A &amp; G ID", 'E4 TB Allocation Details'!$A$18:$L$18, 0),FALSE), 'E2 Allocators'!$B$15:$W$361, MATCH('O5 Details by Class &amp; Accounts'!CJ$18, 'E2 Allocators'!$B$15:$W$15, 0),FALSE)*$E171), 0, VLOOKUP(VLOOKUP($A171, 'E4 TB Allocation Details'!$A$18:$L$217, MATCH("A &amp; G ID", 'E4 TB Allocation Details'!$A$18:$L$18, 0),FALSE), 'E2 Allocators'!$B$15:$W$361, MATCH('O5 Details by Class &amp; Accounts'!CJ$18, 'E2 Allocators'!$B$15:$W$15, 0),FALSE)*$E171)</f>
        <v>0</v>
      </c>
      <c r="CK171" s="1334">
        <f>IF(ISERROR(VLOOKUP(VLOOKUP($A171, 'E4 TB Allocation Details'!$A$18:$L$217, MATCH("A &amp; G ID", 'E4 TB Allocation Details'!$A$18:$L$18, 0),FALSE), 'E2 Allocators'!$B$15:$W$361, MATCH('O5 Details by Class &amp; Accounts'!CK$18, 'E2 Allocators'!$B$15:$W$15, 0),FALSE)*$E171), 0, VLOOKUP(VLOOKUP($A171, 'E4 TB Allocation Details'!$A$18:$L$217, MATCH("A &amp; G ID", 'E4 TB Allocation Details'!$A$18:$L$18, 0),FALSE), 'E2 Allocators'!$B$15:$W$361, MATCH('O5 Details by Class &amp; Accounts'!CK$18, 'E2 Allocators'!$B$15:$W$15, 0),FALSE)*$E171)</f>
        <v>0</v>
      </c>
      <c r="CL171" s="1334">
        <f>IF(ISERROR(VLOOKUP(VLOOKUP($A171, 'E4 TB Allocation Details'!$A$18:$L$217, MATCH("A &amp; G ID", 'E4 TB Allocation Details'!$A$18:$L$18, 0),FALSE), 'E2 Allocators'!$B$15:$W$361, MATCH('O5 Details by Class &amp; Accounts'!CL$18, 'E2 Allocators'!$B$15:$W$15, 0),FALSE)*$E171), 0, VLOOKUP(VLOOKUP($A171, 'E4 TB Allocation Details'!$A$18:$L$217, MATCH("A &amp; G ID", 'E4 TB Allocation Details'!$A$18:$L$18, 0),FALSE), 'E2 Allocators'!$B$15:$W$361, MATCH('O5 Details by Class &amp; Accounts'!CL$18, 'E2 Allocators'!$B$15:$W$15, 0),FALSE)*$E171)</f>
        <v>0</v>
      </c>
      <c r="CM171" s="1334">
        <f>IF(ISERROR(VLOOKUP(VLOOKUP($A171, 'E4 TB Allocation Details'!$A$18:$L$217, MATCH("A &amp; G ID", 'E4 TB Allocation Details'!$A$18:$L$18, 0),FALSE), 'E2 Allocators'!$B$15:$W$361, MATCH('O5 Details by Class &amp; Accounts'!CM$18, 'E2 Allocators'!$B$15:$W$15, 0),FALSE)*$E171), 0, VLOOKUP(VLOOKUP($A171, 'E4 TB Allocation Details'!$A$18:$L$217, MATCH("A &amp; G ID", 'E4 TB Allocation Details'!$A$18:$L$18, 0),FALSE), 'E2 Allocators'!$B$15:$W$361, MATCH('O5 Details by Class &amp; Accounts'!CM$18, 'E2 Allocators'!$B$15:$W$15, 0),FALSE)*$E171)</f>
        <v>0</v>
      </c>
      <c r="CN171" s="1334">
        <f t="shared" si="49"/>
        <v>0</v>
      </c>
      <c r="CO171" s="1670">
        <f t="shared" si="50"/>
        <v>0</v>
      </c>
      <c r="CQ171" s="1926" t="s">
        <v>1361</v>
      </c>
    </row>
    <row r="172" spans="1:95" s="64" customFormat="1" ht="12.75" x14ac:dyDescent="0.2">
      <c r="A172" s="1107">
        <v>5335</v>
      </c>
      <c r="B172" s="1108" t="s">
        <v>1224</v>
      </c>
      <c r="C172" s="1667">
        <f>IF(ISERROR(VLOOKUP($A172,'I3 TB Data'!$A$20:$H$465,MATCH('O5 Details by Class &amp; Accounts'!$C$18, 'I3 TB Data'!$A$20:$H$20,0),0)), 0, VLOOKUP($A172,'I3 TB Data'!$A$20:$H$465,MATCH('O5 Details by Class &amp; Accounts'!$C$18,'I3 TB Data'!$A$20:$H$20,0),0))</f>
        <v>162000</v>
      </c>
      <c r="D172" s="1668"/>
      <c r="E172" s="1667">
        <f t="shared" si="44"/>
        <v>162000</v>
      </c>
      <c r="F172" s="1669">
        <f>IF(ISERROR(VLOOKUP($A172, 'E1 Categorization'!A33:E123, MATCH("Customer Component", 'E1 Categorization'!$A$33:$E$33,0), 0)), 0, IF(VLOOKUP($A172, 'E1 Categorization'!A33:E123, MATCH("Customer Component", 'E1 Categorization'!$A$33:$E$33,0), 0)=0, 'O5 Details by Class &amp; Accounts'!$E172, IF(AND(VLOOKUP($A172, 'E1 Categorization'!A33:E123, MATCH("Customer Component", 'E1 Categorization'!$A$33:$E$33,0), 0) &gt;0, VLOOKUP($A172, 'E1 Categorization'!A33:E123, MATCH("Customer Component", 'E1 Categorization'!$A$33:$E$33,0), 0)&lt;1), 'O5 Details by Class &amp; Accounts'!$E172*(1-VLOOKUP($A172, 'E1 Categorization'!A33:E123, MATCH("Customer Component", 'E1 Categorization'!$A$33:$E$33,0), 0)), 0)))</f>
        <v>0</v>
      </c>
      <c r="G172" s="1669">
        <f t="shared" si="45"/>
        <v>162000</v>
      </c>
      <c r="H172" s="1334">
        <f t="shared" si="46"/>
        <v>162000</v>
      </c>
      <c r="I172" s="1334">
        <f>IF(ISERROR(VLOOKUP(VLOOKUP($A172, 'E4 TB Allocation Details'!$A$18:$L$217, MATCH("Demand ID", 'E4 TB Allocation Details'!$A$18:$L$18, 0),FALSE), 'E2 Allocators'!$B$15:$W$361, MATCH('O5 Details by Class &amp; Accounts'!I$18, 'E2 Allocators'!$B$15:$W$15, 0),FALSE)*$F172), 0, VLOOKUP(VLOOKUP($A172, 'E4 TB Allocation Details'!$A$18:$L$217, MATCH("Demand ID", 'E4 TB Allocation Details'!$A$18:$L$18, 0),FALSE), 'E2 Allocators'!$B$15:$W$361, MATCH('O5 Details by Class &amp; Accounts'!I$18, 'E2 Allocators'!$B$15:$W$15, 0),FALSE)*$F172)</f>
        <v>0</v>
      </c>
      <c r="J172" s="1334">
        <f>IF(ISERROR(VLOOKUP(VLOOKUP($A172, 'E4 TB Allocation Details'!$A$18:$L$217, MATCH("Demand ID", 'E4 TB Allocation Details'!$A$18:$L$18, 0),FALSE), 'E2 Allocators'!$B$15:$W$361, MATCH('O5 Details by Class &amp; Accounts'!J$18, 'E2 Allocators'!$B$15:$W$15, 0),FALSE)*$F172), 0, VLOOKUP(VLOOKUP($A172, 'E4 TB Allocation Details'!$A$18:$L$217, MATCH("Demand ID", 'E4 TB Allocation Details'!$A$18:$L$18, 0),FALSE), 'E2 Allocators'!$B$15:$W$361, MATCH('O5 Details by Class &amp; Accounts'!J$18, 'E2 Allocators'!$B$15:$W$15, 0),FALSE)*$F172)</f>
        <v>0</v>
      </c>
      <c r="K172" s="1334">
        <f>IF(ISERROR(VLOOKUP(VLOOKUP($A172, 'E4 TB Allocation Details'!$A$18:$L$217, MATCH("Demand ID", 'E4 TB Allocation Details'!$A$18:$L$18, 0),FALSE), 'E2 Allocators'!$B$15:$W$361, MATCH('O5 Details by Class &amp; Accounts'!K$18, 'E2 Allocators'!$B$15:$W$15, 0),FALSE)*$F172), 0, VLOOKUP(VLOOKUP($A172, 'E4 TB Allocation Details'!$A$18:$L$217, MATCH("Demand ID", 'E4 TB Allocation Details'!$A$18:$L$18, 0),FALSE), 'E2 Allocators'!$B$15:$W$361, MATCH('O5 Details by Class &amp; Accounts'!K$18, 'E2 Allocators'!$B$15:$W$15, 0),FALSE)*$F172)</f>
        <v>0</v>
      </c>
      <c r="L172" s="1334">
        <f>IF(ISERROR(VLOOKUP(VLOOKUP($A172, 'E4 TB Allocation Details'!$A$18:$L$217, MATCH("Demand ID", 'E4 TB Allocation Details'!$A$18:$L$18, 0),FALSE), 'E2 Allocators'!$B$15:$W$361, MATCH('O5 Details by Class &amp; Accounts'!L$18, 'E2 Allocators'!$B$15:$W$15, 0),FALSE)*$F172), 0, VLOOKUP(VLOOKUP($A172, 'E4 TB Allocation Details'!$A$18:$L$217, MATCH("Demand ID", 'E4 TB Allocation Details'!$A$18:$L$18, 0),FALSE), 'E2 Allocators'!$B$15:$W$361, MATCH('O5 Details by Class &amp; Accounts'!L$18, 'E2 Allocators'!$B$15:$W$15, 0),FALSE)*$F172)</f>
        <v>0</v>
      </c>
      <c r="M172" s="1334">
        <f>IF(ISERROR(VLOOKUP(VLOOKUP($A172, 'E4 TB Allocation Details'!$A$18:$L$217, MATCH("Demand ID", 'E4 TB Allocation Details'!$A$18:$L$18, 0),FALSE), 'E2 Allocators'!$B$15:$W$361, MATCH('O5 Details by Class &amp; Accounts'!M$18, 'E2 Allocators'!$B$15:$W$15, 0),FALSE)*$F172), 0, VLOOKUP(VLOOKUP($A172, 'E4 TB Allocation Details'!$A$18:$L$217, MATCH("Demand ID", 'E4 TB Allocation Details'!$A$18:$L$18, 0),FALSE), 'E2 Allocators'!$B$15:$W$361, MATCH('O5 Details by Class &amp; Accounts'!M$18, 'E2 Allocators'!$B$15:$W$15, 0),FALSE)*$F172)</f>
        <v>0</v>
      </c>
      <c r="N172" s="1334">
        <f>IF(ISERROR(VLOOKUP(VLOOKUP($A172, 'E4 TB Allocation Details'!$A$18:$L$217, MATCH("Demand ID", 'E4 TB Allocation Details'!$A$18:$L$18, 0),FALSE), 'E2 Allocators'!$B$15:$W$361, MATCH('O5 Details by Class &amp; Accounts'!N$18, 'E2 Allocators'!$B$15:$W$15, 0),FALSE)*$F172), 0, VLOOKUP(VLOOKUP($A172, 'E4 TB Allocation Details'!$A$18:$L$217, MATCH("Demand ID", 'E4 TB Allocation Details'!$A$18:$L$18, 0),FALSE), 'E2 Allocators'!$B$15:$W$361, MATCH('O5 Details by Class &amp; Accounts'!N$18, 'E2 Allocators'!$B$15:$W$15, 0),FALSE)*$F172)</f>
        <v>0</v>
      </c>
      <c r="O172" s="1334">
        <f>IF(ISERROR(VLOOKUP(VLOOKUP($A172, 'E4 TB Allocation Details'!$A$18:$L$217, MATCH("Demand ID", 'E4 TB Allocation Details'!$A$18:$L$18, 0),FALSE), 'E2 Allocators'!$B$15:$W$361, MATCH('O5 Details by Class &amp; Accounts'!O$18, 'E2 Allocators'!$B$15:$W$15, 0),FALSE)*$F172), 0, VLOOKUP(VLOOKUP($A172, 'E4 TB Allocation Details'!$A$18:$L$217, MATCH("Demand ID", 'E4 TB Allocation Details'!$A$18:$L$18, 0),FALSE), 'E2 Allocators'!$B$15:$W$361, MATCH('O5 Details by Class &amp; Accounts'!O$18, 'E2 Allocators'!$B$15:$W$15, 0),FALSE)*$F172)</f>
        <v>0</v>
      </c>
      <c r="P172" s="1334">
        <f>IF(ISERROR(VLOOKUP(VLOOKUP($A172, 'E4 TB Allocation Details'!$A$18:$L$217, MATCH("Demand ID", 'E4 TB Allocation Details'!$A$18:$L$18, 0),FALSE), 'E2 Allocators'!$B$15:$W$361, MATCH('O5 Details by Class &amp; Accounts'!P$18, 'E2 Allocators'!$B$15:$W$15, 0),FALSE)*$F172), 0, VLOOKUP(VLOOKUP($A172, 'E4 TB Allocation Details'!$A$18:$L$217, MATCH("Demand ID", 'E4 TB Allocation Details'!$A$18:$L$18, 0),FALSE), 'E2 Allocators'!$B$15:$W$361, MATCH('O5 Details by Class &amp; Accounts'!P$18, 'E2 Allocators'!$B$15:$W$15, 0),FALSE)*$F172)</f>
        <v>0</v>
      </c>
      <c r="Q172" s="1334">
        <f>IF(ISERROR(VLOOKUP(VLOOKUP($A172, 'E4 TB Allocation Details'!$A$18:$L$217, MATCH("Demand ID", 'E4 TB Allocation Details'!$A$18:$L$18, 0),FALSE), 'E2 Allocators'!$B$15:$W$361, MATCH('O5 Details by Class &amp; Accounts'!Q$18, 'E2 Allocators'!$B$15:$W$15, 0),FALSE)*$F172), 0, VLOOKUP(VLOOKUP($A172, 'E4 TB Allocation Details'!$A$18:$L$217, MATCH("Demand ID", 'E4 TB Allocation Details'!$A$18:$L$18, 0),FALSE), 'E2 Allocators'!$B$15:$W$361, MATCH('O5 Details by Class &amp; Accounts'!Q$18, 'E2 Allocators'!$B$15:$W$15, 0),FALSE)*$F172)</f>
        <v>0</v>
      </c>
      <c r="R172" s="1334">
        <f>IF(ISERROR(VLOOKUP(VLOOKUP($A172, 'E4 TB Allocation Details'!$A$18:$L$217, MATCH("Demand ID", 'E4 TB Allocation Details'!$A$18:$L$18, 0),FALSE), 'E2 Allocators'!$B$15:$W$361, MATCH('O5 Details by Class &amp; Accounts'!R$18, 'E2 Allocators'!$B$15:$W$15, 0),FALSE)*$F172), 0, VLOOKUP(VLOOKUP($A172, 'E4 TB Allocation Details'!$A$18:$L$217, MATCH("Demand ID", 'E4 TB Allocation Details'!$A$18:$L$18, 0),FALSE), 'E2 Allocators'!$B$15:$W$361, MATCH('O5 Details by Class &amp; Accounts'!R$18, 'E2 Allocators'!$B$15:$W$15, 0),FALSE)*$F172)</f>
        <v>0</v>
      </c>
      <c r="S172" s="1334">
        <f>IF(ISERROR(VLOOKUP(VLOOKUP($A172, 'E4 TB Allocation Details'!$A$18:$L$217, MATCH("Demand ID", 'E4 TB Allocation Details'!$A$18:$L$18, 0),FALSE), 'E2 Allocators'!$B$15:$W$361, MATCH('O5 Details by Class &amp; Accounts'!S$18, 'E2 Allocators'!$B$15:$W$15, 0),FALSE)*$F172), 0, VLOOKUP(VLOOKUP($A172, 'E4 TB Allocation Details'!$A$18:$L$217, MATCH("Demand ID", 'E4 TB Allocation Details'!$A$18:$L$18, 0),FALSE), 'E2 Allocators'!$B$15:$W$361, MATCH('O5 Details by Class &amp; Accounts'!S$18, 'E2 Allocators'!$B$15:$W$15, 0),FALSE)*$F172)</f>
        <v>0</v>
      </c>
      <c r="T172" s="1334">
        <f>IF(ISERROR(VLOOKUP(VLOOKUP($A172, 'E4 TB Allocation Details'!$A$18:$L$217, MATCH("Demand ID", 'E4 TB Allocation Details'!$A$18:$L$18, 0),FALSE), 'E2 Allocators'!$B$15:$W$361, MATCH('O5 Details by Class &amp; Accounts'!T$18, 'E2 Allocators'!$B$15:$W$15, 0),FALSE)*$F172), 0, VLOOKUP(VLOOKUP($A172, 'E4 TB Allocation Details'!$A$18:$L$217, MATCH("Demand ID", 'E4 TB Allocation Details'!$A$18:$L$18, 0),FALSE), 'E2 Allocators'!$B$15:$W$361, MATCH('O5 Details by Class &amp; Accounts'!T$18, 'E2 Allocators'!$B$15:$W$15, 0),FALSE)*$F172)</f>
        <v>0</v>
      </c>
      <c r="U172" s="1334">
        <f>IF(ISERROR(VLOOKUP(VLOOKUP($A172, 'E4 TB Allocation Details'!$A$18:$L$217, MATCH("Demand ID", 'E4 TB Allocation Details'!$A$18:$L$18, 0),FALSE), 'E2 Allocators'!$B$15:$W$361, MATCH('O5 Details by Class &amp; Accounts'!U$18, 'E2 Allocators'!$B$15:$W$15, 0),FALSE)*$F172), 0, VLOOKUP(VLOOKUP($A172, 'E4 TB Allocation Details'!$A$18:$L$217, MATCH("Demand ID", 'E4 TB Allocation Details'!$A$18:$L$18, 0),FALSE), 'E2 Allocators'!$B$15:$W$361, MATCH('O5 Details by Class &amp; Accounts'!U$18, 'E2 Allocators'!$B$15:$W$15, 0),FALSE)*$F172)</f>
        <v>0</v>
      </c>
      <c r="V172" s="1334">
        <f>IF(ISERROR(VLOOKUP(VLOOKUP($A172, 'E4 TB Allocation Details'!$A$18:$L$217, MATCH("Demand ID", 'E4 TB Allocation Details'!$A$18:$L$18, 0),FALSE), 'E2 Allocators'!$B$15:$W$361, MATCH('O5 Details by Class &amp; Accounts'!V$18, 'E2 Allocators'!$B$15:$W$15, 0),FALSE)*$F172), 0, VLOOKUP(VLOOKUP($A172, 'E4 TB Allocation Details'!$A$18:$L$217, MATCH("Demand ID", 'E4 TB Allocation Details'!$A$18:$L$18, 0),FALSE), 'E2 Allocators'!$B$15:$W$361, MATCH('O5 Details by Class &amp; Accounts'!V$18, 'E2 Allocators'!$B$15:$W$15, 0),FALSE)*$F172)</f>
        <v>0</v>
      </c>
      <c r="W172" s="1334">
        <f>IF(ISERROR(VLOOKUP(VLOOKUP($A172, 'E4 TB Allocation Details'!$A$18:$L$217, MATCH("Demand ID", 'E4 TB Allocation Details'!$A$18:$L$18, 0),FALSE), 'E2 Allocators'!$B$15:$W$361, MATCH('O5 Details by Class &amp; Accounts'!W$18, 'E2 Allocators'!$B$15:$W$15, 0),FALSE)*$F172), 0, VLOOKUP(VLOOKUP($A172, 'E4 TB Allocation Details'!$A$18:$L$217, MATCH("Demand ID", 'E4 TB Allocation Details'!$A$18:$L$18, 0),FALSE), 'E2 Allocators'!$B$15:$W$361, MATCH('O5 Details by Class &amp; Accounts'!W$18, 'E2 Allocators'!$B$15:$W$15, 0),FALSE)*$F172)</f>
        <v>0</v>
      </c>
      <c r="X172" s="1334">
        <f>IF(ISERROR(VLOOKUP(VLOOKUP($A172, 'E4 TB Allocation Details'!$A$18:$L$217, MATCH("Demand ID", 'E4 TB Allocation Details'!$A$18:$L$18, 0),FALSE), 'E2 Allocators'!$B$15:$W$361, MATCH('O5 Details by Class &amp; Accounts'!X$18, 'E2 Allocators'!$B$15:$W$15, 0),FALSE)*$F172), 0, VLOOKUP(VLOOKUP($A172, 'E4 TB Allocation Details'!$A$18:$L$217, MATCH("Demand ID", 'E4 TB Allocation Details'!$A$18:$L$18, 0),FALSE), 'E2 Allocators'!$B$15:$W$361, MATCH('O5 Details by Class &amp; Accounts'!X$18, 'E2 Allocators'!$B$15:$W$15, 0),FALSE)*$F172)</f>
        <v>0</v>
      </c>
      <c r="Y172" s="1334">
        <f>IF(ISERROR(VLOOKUP(VLOOKUP($A172, 'E4 TB Allocation Details'!$A$18:$L$217, MATCH("Demand ID", 'E4 TB Allocation Details'!$A$18:$L$18, 0),FALSE), 'E2 Allocators'!$B$15:$W$361, MATCH('O5 Details by Class &amp; Accounts'!Y$18, 'E2 Allocators'!$B$15:$W$15, 0),FALSE)*$F172), 0, VLOOKUP(VLOOKUP($A172, 'E4 TB Allocation Details'!$A$18:$L$217, MATCH("Demand ID", 'E4 TB Allocation Details'!$A$18:$L$18, 0),FALSE), 'E2 Allocators'!$B$15:$W$361, MATCH('O5 Details by Class &amp; Accounts'!Y$18, 'E2 Allocators'!$B$15:$W$15, 0),FALSE)*$F172)</f>
        <v>0</v>
      </c>
      <c r="Z172" s="1334">
        <f>IF(ISERROR(VLOOKUP(VLOOKUP($A172, 'E4 TB Allocation Details'!$A$18:$L$217, MATCH("Demand ID", 'E4 TB Allocation Details'!$A$18:$L$18, 0),FALSE), 'E2 Allocators'!$B$15:$W$361, MATCH('O5 Details by Class &amp; Accounts'!Z$18, 'E2 Allocators'!$B$15:$W$15, 0),FALSE)*$F172), 0, VLOOKUP(VLOOKUP($A172, 'E4 TB Allocation Details'!$A$18:$L$217, MATCH("Demand ID", 'E4 TB Allocation Details'!$A$18:$L$18, 0),FALSE), 'E2 Allocators'!$B$15:$W$361, MATCH('O5 Details by Class &amp; Accounts'!Z$18, 'E2 Allocators'!$B$15:$W$15, 0),FALSE)*$F172)</f>
        <v>0</v>
      </c>
      <c r="AA172" s="1334">
        <f>IF(ISERROR(VLOOKUP(VLOOKUP($A172, 'E4 TB Allocation Details'!$A$18:$L$217, MATCH("Demand ID", 'E4 TB Allocation Details'!$A$18:$L$18, 0),FALSE), 'E2 Allocators'!$B$15:$W$361, MATCH('O5 Details by Class &amp; Accounts'!AA$18, 'E2 Allocators'!$B$15:$W$15, 0),FALSE)*$F172), 0, VLOOKUP(VLOOKUP($A172, 'E4 TB Allocation Details'!$A$18:$L$217, MATCH("Demand ID", 'E4 TB Allocation Details'!$A$18:$L$18, 0),FALSE), 'E2 Allocators'!$B$15:$W$361, MATCH('O5 Details by Class &amp; Accounts'!AA$18, 'E2 Allocators'!$B$15:$W$15, 0),FALSE)*$F172)</f>
        <v>0</v>
      </c>
      <c r="AB172" s="1334">
        <f>IF(ISERROR(VLOOKUP(VLOOKUP($A172, 'E4 TB Allocation Details'!$A$18:$L$217, MATCH("Demand ID", 'E4 TB Allocation Details'!$A$18:$L$18, 0),FALSE), 'E2 Allocators'!$B$15:$W$361, MATCH('O5 Details by Class &amp; Accounts'!AB$18, 'E2 Allocators'!$B$15:$W$15, 0),FALSE)*$F172), 0, VLOOKUP(VLOOKUP($A172, 'E4 TB Allocation Details'!$A$18:$L$217, MATCH("Demand ID", 'E4 TB Allocation Details'!$A$18:$L$18, 0),FALSE), 'E2 Allocators'!$B$15:$W$361, MATCH('O5 Details by Class &amp; Accounts'!AB$18, 'E2 Allocators'!$B$15:$W$15, 0),FALSE)*$F172)</f>
        <v>0</v>
      </c>
      <c r="AC172" s="1334">
        <f t="shared" si="47"/>
        <v>0</v>
      </c>
      <c r="AD172" s="1334">
        <f>IF(ISERROR(VLOOKUP(VLOOKUP($A172, 'E4 TB Allocation Details'!$A$18:$L$217, MATCH("Customer ID", 'E4 TB Allocation Details'!$A$18:$L$18, 0),FALSE), 'E2 Allocators'!$B$15:$W$361, MATCH('O5 Details by Class &amp; Accounts'!AD$18, 'E2 Allocators'!$B$15:$W$15, 0),FALSE)*$G172), 0, VLOOKUP(VLOOKUP($A172, 'E4 TB Allocation Details'!$A$18:$L$217, MATCH("Customer ID", 'E4 TB Allocation Details'!$A$18:$L$18, 0),FALSE), 'E2 Allocators'!$B$15:$W$361, MATCH('O5 Details by Class &amp; Accounts'!AD$18, 'E2 Allocators'!$B$15:$W$15, 0),FALSE)*$G172)</f>
        <v>138212.47391656856</v>
      </c>
      <c r="AE172" s="1334">
        <f>IF(ISERROR(VLOOKUP(VLOOKUP($A172, 'E4 TB Allocation Details'!$A$18:$L$217, MATCH("Customer ID", 'E4 TB Allocation Details'!$A$18:$L$18, 0),FALSE), 'E2 Allocators'!$B$15:$W$361, MATCH('O5 Details by Class &amp; Accounts'!AE$18, 'E2 Allocators'!$B$15:$W$15, 0),FALSE)*$G172), 0, VLOOKUP(VLOOKUP($A172, 'E4 TB Allocation Details'!$A$18:$L$217, MATCH("Customer ID", 'E4 TB Allocation Details'!$A$18:$L$18, 0),FALSE), 'E2 Allocators'!$B$15:$W$361, MATCH('O5 Details by Class &amp; Accounts'!AE$18, 'E2 Allocators'!$B$15:$W$15, 0),FALSE)*$G172)</f>
        <v>19396.601950373453</v>
      </c>
      <c r="AF172" s="1334">
        <f>IF(ISERROR(VLOOKUP(VLOOKUP($A172, 'E4 TB Allocation Details'!$A$18:$L$217, MATCH("Customer ID", 'E4 TB Allocation Details'!$A$18:$L$18, 0),FALSE), 'E2 Allocators'!$B$15:$W$361, MATCH('O5 Details by Class &amp; Accounts'!AF$18, 'E2 Allocators'!$B$15:$W$15, 0),FALSE)*$G172), 0, VLOOKUP(VLOOKUP($A172, 'E4 TB Allocation Details'!$A$18:$L$217, MATCH("Customer ID", 'E4 TB Allocation Details'!$A$18:$L$18, 0),FALSE), 'E2 Allocators'!$B$15:$W$361, MATCH('O5 Details by Class &amp; Accounts'!AF$18, 'E2 Allocators'!$B$15:$W$15, 0),FALSE)*$G172)</f>
        <v>4390.9241330579907</v>
      </c>
      <c r="AG172" s="1334">
        <f>IF(ISERROR(VLOOKUP(VLOOKUP($A172, 'E4 TB Allocation Details'!$A$18:$L$217, MATCH("Customer ID", 'E4 TB Allocation Details'!$A$18:$L$18, 0),FALSE), 'E2 Allocators'!$B$15:$W$361, MATCH('O5 Details by Class &amp; Accounts'!AG$18, 'E2 Allocators'!$B$15:$W$15, 0),FALSE)*$G172), 0, VLOOKUP(VLOOKUP($A172, 'E4 TB Allocation Details'!$A$18:$L$217, MATCH("Customer ID", 'E4 TB Allocation Details'!$A$18:$L$18, 0),FALSE), 'E2 Allocators'!$B$15:$W$361, MATCH('O5 Details by Class &amp; Accounts'!AG$18, 'E2 Allocators'!$B$15:$W$15, 0),FALSE)*$G172)</f>
        <v>0</v>
      </c>
      <c r="AH172" s="1334">
        <f>IF(ISERROR(VLOOKUP(VLOOKUP($A172, 'E4 TB Allocation Details'!$A$18:$L$217, MATCH("Customer ID", 'E4 TB Allocation Details'!$A$18:$L$18, 0),FALSE), 'E2 Allocators'!$B$15:$W$361, MATCH('O5 Details by Class &amp; Accounts'!AH$18, 'E2 Allocators'!$B$15:$W$15, 0),FALSE)*$G172), 0, VLOOKUP(VLOOKUP($A172, 'E4 TB Allocation Details'!$A$18:$L$217, MATCH("Customer ID", 'E4 TB Allocation Details'!$A$18:$L$18, 0),FALSE), 'E2 Allocators'!$B$15:$W$361, MATCH('O5 Details by Class &amp; Accounts'!AH$18, 'E2 Allocators'!$B$15:$W$15, 0),FALSE)*$G172)</f>
        <v>0</v>
      </c>
      <c r="AI172" s="1334">
        <f>IF(ISERROR(VLOOKUP(VLOOKUP($A172, 'E4 TB Allocation Details'!$A$18:$L$217, MATCH("Customer ID", 'E4 TB Allocation Details'!$A$18:$L$18, 0),FALSE), 'E2 Allocators'!$B$15:$W$361, MATCH('O5 Details by Class &amp; Accounts'!AI$18, 'E2 Allocators'!$B$15:$W$15, 0),FALSE)*$G172), 0, VLOOKUP(VLOOKUP($A172, 'E4 TB Allocation Details'!$A$18:$L$217, MATCH("Customer ID", 'E4 TB Allocation Details'!$A$18:$L$18, 0),FALSE), 'E2 Allocators'!$B$15:$W$361, MATCH('O5 Details by Class &amp; Accounts'!AI$18, 'E2 Allocators'!$B$15:$W$15, 0),FALSE)*$G172)</f>
        <v>0</v>
      </c>
      <c r="AJ172" s="1334">
        <f>IF(ISERROR(VLOOKUP(VLOOKUP($A172, 'E4 TB Allocation Details'!$A$18:$L$217, MATCH("Customer ID", 'E4 TB Allocation Details'!$A$18:$L$18, 0),FALSE), 'E2 Allocators'!$B$15:$W$361, MATCH('O5 Details by Class &amp; Accounts'!AJ$18, 'E2 Allocators'!$B$15:$W$15, 0),FALSE)*$G172), 0, VLOOKUP(VLOOKUP($A172, 'E4 TB Allocation Details'!$A$18:$L$217, MATCH("Customer ID", 'E4 TB Allocation Details'!$A$18:$L$18, 0),FALSE), 'E2 Allocators'!$B$15:$W$361, MATCH('O5 Details by Class &amp; Accounts'!AJ$18, 'E2 Allocators'!$B$15:$W$15, 0),FALSE)*$G172)</f>
        <v>0</v>
      </c>
      <c r="AK172" s="1334">
        <f>IF(ISERROR(VLOOKUP(VLOOKUP($A172, 'E4 TB Allocation Details'!$A$18:$L$217, MATCH("Customer ID", 'E4 TB Allocation Details'!$A$18:$L$18, 0),FALSE), 'E2 Allocators'!$B$15:$W$361, MATCH('O5 Details by Class &amp; Accounts'!AK$18, 'E2 Allocators'!$B$15:$W$15, 0),FALSE)*$G172), 0, VLOOKUP(VLOOKUP($A172, 'E4 TB Allocation Details'!$A$18:$L$217, MATCH("Customer ID", 'E4 TB Allocation Details'!$A$18:$L$18, 0),FALSE), 'E2 Allocators'!$B$15:$W$361, MATCH('O5 Details by Class &amp; Accounts'!AK$18, 'E2 Allocators'!$B$15:$W$15, 0),FALSE)*$G172)</f>
        <v>0</v>
      </c>
      <c r="AL172" s="1334">
        <f>IF(ISERROR(VLOOKUP(VLOOKUP($A172, 'E4 TB Allocation Details'!$A$18:$L$217, MATCH("Customer ID", 'E4 TB Allocation Details'!$A$18:$L$18, 0),FALSE), 'E2 Allocators'!$B$15:$W$361, MATCH('O5 Details by Class &amp; Accounts'!AL$18, 'E2 Allocators'!$B$15:$W$15, 0),FALSE)*$G172), 0, VLOOKUP(VLOOKUP($A172, 'E4 TB Allocation Details'!$A$18:$L$217, MATCH("Customer ID", 'E4 TB Allocation Details'!$A$18:$L$18, 0),FALSE), 'E2 Allocators'!$B$15:$W$361, MATCH('O5 Details by Class &amp; Accounts'!AL$18, 'E2 Allocators'!$B$15:$W$15, 0),FALSE)*$G172)</f>
        <v>0</v>
      </c>
      <c r="AM172" s="1334">
        <f>IF(ISERROR(VLOOKUP(VLOOKUP($A172, 'E4 TB Allocation Details'!$A$18:$L$217, MATCH("Customer ID", 'E4 TB Allocation Details'!$A$18:$L$18, 0),FALSE), 'E2 Allocators'!$B$15:$W$361, MATCH('O5 Details by Class &amp; Accounts'!AM$18, 'E2 Allocators'!$B$15:$W$15, 0),FALSE)*$G172), 0, VLOOKUP(VLOOKUP($A172, 'E4 TB Allocation Details'!$A$18:$L$217, MATCH("Customer ID", 'E4 TB Allocation Details'!$A$18:$L$18, 0),FALSE), 'E2 Allocators'!$B$15:$W$361, MATCH('O5 Details by Class &amp; Accounts'!AM$18, 'E2 Allocators'!$B$15:$W$15, 0),FALSE)*$G172)</f>
        <v>0</v>
      </c>
      <c r="AN172" s="1334">
        <f>IF(ISERROR(VLOOKUP(VLOOKUP($A172, 'E4 TB Allocation Details'!$A$18:$L$217, MATCH("Customer ID", 'E4 TB Allocation Details'!$A$18:$L$18, 0),FALSE), 'E2 Allocators'!$B$15:$W$361, MATCH('O5 Details by Class &amp; Accounts'!AN$18, 'E2 Allocators'!$B$15:$W$15, 0),FALSE)*$G172), 0, VLOOKUP(VLOOKUP($A172, 'E4 TB Allocation Details'!$A$18:$L$217, MATCH("Customer ID", 'E4 TB Allocation Details'!$A$18:$L$18, 0),FALSE), 'E2 Allocators'!$B$15:$W$361, MATCH('O5 Details by Class &amp; Accounts'!AN$18, 'E2 Allocators'!$B$15:$W$15, 0),FALSE)*$G172)</f>
        <v>0</v>
      </c>
      <c r="AO172" s="1334">
        <f>IF(ISERROR(VLOOKUP(VLOOKUP($A172, 'E4 TB Allocation Details'!$A$18:$L$217, MATCH("Customer ID", 'E4 TB Allocation Details'!$A$18:$L$18, 0),FALSE), 'E2 Allocators'!$B$15:$W$361, MATCH('O5 Details by Class &amp; Accounts'!AO$18, 'E2 Allocators'!$B$15:$W$15, 0),FALSE)*$G172), 0, VLOOKUP(VLOOKUP($A172, 'E4 TB Allocation Details'!$A$18:$L$217, MATCH("Customer ID", 'E4 TB Allocation Details'!$A$18:$L$18, 0),FALSE), 'E2 Allocators'!$B$15:$W$361, MATCH('O5 Details by Class &amp; Accounts'!AO$18, 'E2 Allocators'!$B$15:$W$15, 0),FALSE)*$G172)</f>
        <v>0</v>
      </c>
      <c r="AP172" s="1334">
        <f>IF(ISERROR(VLOOKUP(VLOOKUP($A172, 'E4 TB Allocation Details'!$A$18:$L$217, MATCH("Customer ID", 'E4 TB Allocation Details'!$A$18:$L$18, 0),FALSE), 'E2 Allocators'!$B$15:$W$361, MATCH('O5 Details by Class &amp; Accounts'!AP$18, 'E2 Allocators'!$B$15:$W$15, 0),FALSE)*$G172), 0, VLOOKUP(VLOOKUP($A172, 'E4 TB Allocation Details'!$A$18:$L$217, MATCH("Customer ID", 'E4 TB Allocation Details'!$A$18:$L$18, 0),FALSE), 'E2 Allocators'!$B$15:$W$361, MATCH('O5 Details by Class &amp; Accounts'!AP$18, 'E2 Allocators'!$B$15:$W$15, 0),FALSE)*$G172)</f>
        <v>0</v>
      </c>
      <c r="AQ172" s="1334">
        <f>IF(ISERROR(VLOOKUP(VLOOKUP($A172, 'E4 TB Allocation Details'!$A$18:$L$217, MATCH("Customer ID", 'E4 TB Allocation Details'!$A$18:$L$18, 0),FALSE), 'E2 Allocators'!$B$15:$W$361, MATCH('O5 Details by Class &amp; Accounts'!AQ$18, 'E2 Allocators'!$B$15:$W$15, 0),FALSE)*$G172), 0, VLOOKUP(VLOOKUP($A172, 'E4 TB Allocation Details'!$A$18:$L$217, MATCH("Customer ID", 'E4 TB Allocation Details'!$A$18:$L$18, 0),FALSE), 'E2 Allocators'!$B$15:$W$361, MATCH('O5 Details by Class &amp; Accounts'!AQ$18, 'E2 Allocators'!$B$15:$W$15, 0),FALSE)*$G172)</f>
        <v>0</v>
      </c>
      <c r="AR172" s="1334">
        <f>IF(ISERROR(VLOOKUP(VLOOKUP($A172, 'E4 TB Allocation Details'!$A$18:$L$217, MATCH("Customer ID", 'E4 TB Allocation Details'!$A$18:$L$18, 0),FALSE), 'E2 Allocators'!$B$15:$W$361, MATCH('O5 Details by Class &amp; Accounts'!AR$18, 'E2 Allocators'!$B$15:$W$15, 0),FALSE)*$G172), 0, VLOOKUP(VLOOKUP($A172, 'E4 TB Allocation Details'!$A$18:$L$217, MATCH("Customer ID", 'E4 TB Allocation Details'!$A$18:$L$18, 0),FALSE), 'E2 Allocators'!$B$15:$W$361, MATCH('O5 Details by Class &amp; Accounts'!AR$18, 'E2 Allocators'!$B$15:$W$15, 0),FALSE)*$G172)</f>
        <v>0</v>
      </c>
      <c r="AS172" s="1334">
        <f>IF(ISERROR(VLOOKUP(VLOOKUP($A172, 'E4 TB Allocation Details'!$A$18:$L$217, MATCH("Customer ID", 'E4 TB Allocation Details'!$A$18:$L$18, 0),FALSE), 'E2 Allocators'!$B$15:$W$361, MATCH('O5 Details by Class &amp; Accounts'!AS$18, 'E2 Allocators'!$B$15:$W$15, 0),FALSE)*$G172), 0, VLOOKUP(VLOOKUP($A172, 'E4 TB Allocation Details'!$A$18:$L$217, MATCH("Customer ID", 'E4 TB Allocation Details'!$A$18:$L$18, 0),FALSE), 'E2 Allocators'!$B$15:$W$361, MATCH('O5 Details by Class &amp; Accounts'!AS$18, 'E2 Allocators'!$B$15:$W$15, 0),FALSE)*$G172)</f>
        <v>0</v>
      </c>
      <c r="AT172" s="1334">
        <f>IF(ISERROR(VLOOKUP(VLOOKUP($A172, 'E4 TB Allocation Details'!$A$18:$L$217, MATCH("Customer ID", 'E4 TB Allocation Details'!$A$18:$L$18, 0),FALSE), 'E2 Allocators'!$B$15:$W$361, MATCH('O5 Details by Class &amp; Accounts'!AT$18, 'E2 Allocators'!$B$15:$W$15, 0),FALSE)*$G172), 0, VLOOKUP(VLOOKUP($A172, 'E4 TB Allocation Details'!$A$18:$L$217, MATCH("Customer ID", 'E4 TB Allocation Details'!$A$18:$L$18, 0),FALSE), 'E2 Allocators'!$B$15:$W$361, MATCH('O5 Details by Class &amp; Accounts'!AT$18, 'E2 Allocators'!$B$15:$W$15, 0),FALSE)*$G172)</f>
        <v>0</v>
      </c>
      <c r="AU172" s="1334">
        <f>IF(ISERROR(VLOOKUP(VLOOKUP($A172, 'E4 TB Allocation Details'!$A$18:$L$217, MATCH("Customer ID", 'E4 TB Allocation Details'!$A$18:$L$18, 0),FALSE), 'E2 Allocators'!$B$15:$W$361, MATCH('O5 Details by Class &amp; Accounts'!AU$18, 'E2 Allocators'!$B$15:$W$15, 0),FALSE)*$G172), 0, VLOOKUP(VLOOKUP($A172, 'E4 TB Allocation Details'!$A$18:$L$217, MATCH("Customer ID", 'E4 TB Allocation Details'!$A$18:$L$18, 0),FALSE), 'E2 Allocators'!$B$15:$W$361, MATCH('O5 Details by Class &amp; Accounts'!AU$18, 'E2 Allocators'!$B$15:$W$15, 0),FALSE)*$G172)</f>
        <v>0</v>
      </c>
      <c r="AV172" s="1334">
        <f>IF(ISERROR(VLOOKUP(VLOOKUP($A172, 'E4 TB Allocation Details'!$A$18:$L$217, MATCH("Customer ID", 'E4 TB Allocation Details'!$A$18:$L$18, 0),FALSE), 'E2 Allocators'!$B$15:$W$361, MATCH('O5 Details by Class &amp; Accounts'!AV$18, 'E2 Allocators'!$B$15:$W$15, 0),FALSE)*$G172), 0, VLOOKUP(VLOOKUP($A172, 'E4 TB Allocation Details'!$A$18:$L$217, MATCH("Customer ID", 'E4 TB Allocation Details'!$A$18:$L$18, 0),FALSE), 'E2 Allocators'!$B$15:$W$361, MATCH('O5 Details by Class &amp; Accounts'!AV$18, 'E2 Allocators'!$B$15:$W$15, 0),FALSE)*$G172)</f>
        <v>0</v>
      </c>
      <c r="AW172" s="1334">
        <f>IF(ISERROR(VLOOKUP(VLOOKUP($A172, 'E4 TB Allocation Details'!$A$18:$L$217, MATCH("Customer ID", 'E4 TB Allocation Details'!$A$18:$L$18, 0),FALSE), 'E2 Allocators'!$B$15:$W$361, MATCH('O5 Details by Class &amp; Accounts'!AW$18, 'E2 Allocators'!$B$15:$W$15, 0),FALSE)*$G172), 0, VLOOKUP(VLOOKUP($A172, 'E4 TB Allocation Details'!$A$18:$L$217, MATCH("Customer ID", 'E4 TB Allocation Details'!$A$18:$L$18, 0),FALSE), 'E2 Allocators'!$B$15:$W$361, MATCH('O5 Details by Class &amp; Accounts'!AW$18, 'E2 Allocators'!$B$15:$W$15, 0),FALSE)*$G172)</f>
        <v>0</v>
      </c>
      <c r="AX172" s="1334">
        <f t="shared" si="51"/>
        <v>162000</v>
      </c>
      <c r="AY172" s="1334">
        <f>IF(ISERROR(VLOOKUP(VLOOKUP($A172, 'E4 TB Allocation Details'!$A$18:$L$217, MATCH("Misc ID", 'E4 TB Allocation Details'!$A$18:$L$18, 0),FALSE), 'E2 Allocators'!$B$15:$W$361, MATCH('O5 Details by Class &amp; Accounts'!AY$18, 'E2 Allocators'!$B$15:$W$15, 0),FALSE)*$E172), 0, VLOOKUP(VLOOKUP($A172, 'E4 TB Allocation Details'!$A$18:$L$217, MATCH("Misc ID", 'E4 TB Allocation Details'!$A$18:$L$18, 0),FALSE), 'E2 Allocators'!$B$15:$W$361, MATCH('O5 Details by Class &amp; Accounts'!AY$18, 'E2 Allocators'!$B$15:$W$15, 0),FALSE)*$E172)</f>
        <v>0</v>
      </c>
      <c r="AZ172" s="1334">
        <f>IF(ISERROR(VLOOKUP(VLOOKUP($A172, 'E4 TB Allocation Details'!$A$18:$L$217, MATCH("Misc ID", 'E4 TB Allocation Details'!$A$18:$L$18, 0),FALSE), 'E2 Allocators'!$B$15:$W$361, MATCH('O5 Details by Class &amp; Accounts'!AZ$18, 'E2 Allocators'!$B$15:$W$15, 0),FALSE)*$E172), 0, VLOOKUP(VLOOKUP($A172, 'E4 TB Allocation Details'!$A$18:$L$217, MATCH("Misc ID", 'E4 TB Allocation Details'!$A$18:$L$18, 0),FALSE), 'E2 Allocators'!$B$15:$W$361, MATCH('O5 Details by Class &amp; Accounts'!AZ$18, 'E2 Allocators'!$B$15:$W$15, 0),FALSE)*$E172)</f>
        <v>0</v>
      </c>
      <c r="BA172" s="1334">
        <f>IF(ISERROR(VLOOKUP(VLOOKUP($A172, 'E4 TB Allocation Details'!$A$18:$L$217, MATCH("Misc ID", 'E4 TB Allocation Details'!$A$18:$L$18, 0),FALSE), 'E2 Allocators'!$B$15:$W$361, MATCH('O5 Details by Class &amp; Accounts'!BA$18, 'E2 Allocators'!$B$15:$W$15, 0),FALSE)*$E172), 0, VLOOKUP(VLOOKUP($A172, 'E4 TB Allocation Details'!$A$18:$L$217, MATCH("Misc ID", 'E4 TB Allocation Details'!$A$18:$L$18, 0),FALSE), 'E2 Allocators'!$B$15:$W$361, MATCH('O5 Details by Class &amp; Accounts'!BA$18, 'E2 Allocators'!$B$15:$W$15, 0),FALSE)*$E172)</f>
        <v>0</v>
      </c>
      <c r="BB172" s="1334">
        <f>IF(ISERROR(VLOOKUP(VLOOKUP($A172, 'E4 TB Allocation Details'!$A$18:$L$217, MATCH("Misc ID", 'E4 TB Allocation Details'!$A$18:$L$18, 0),FALSE), 'E2 Allocators'!$B$15:$W$361, MATCH('O5 Details by Class &amp; Accounts'!BB$18, 'E2 Allocators'!$B$15:$W$15, 0),FALSE)*$E172), 0, VLOOKUP(VLOOKUP($A172, 'E4 TB Allocation Details'!$A$18:$L$217, MATCH("Misc ID", 'E4 TB Allocation Details'!$A$18:$L$18, 0),FALSE), 'E2 Allocators'!$B$15:$W$361, MATCH('O5 Details by Class &amp; Accounts'!BB$18, 'E2 Allocators'!$B$15:$W$15, 0),FALSE)*$E172)</f>
        <v>0</v>
      </c>
      <c r="BC172" s="1334">
        <f>IF(ISERROR(VLOOKUP(VLOOKUP($A172, 'E4 TB Allocation Details'!$A$18:$L$217, MATCH("Misc ID", 'E4 TB Allocation Details'!$A$18:$L$18, 0),FALSE), 'E2 Allocators'!$B$15:$W$361, MATCH('O5 Details by Class &amp; Accounts'!BC$18, 'E2 Allocators'!$B$15:$W$15, 0),FALSE)*$E172), 0, VLOOKUP(VLOOKUP($A172, 'E4 TB Allocation Details'!$A$18:$L$217, MATCH("Misc ID", 'E4 TB Allocation Details'!$A$18:$L$18, 0),FALSE), 'E2 Allocators'!$B$15:$W$361, MATCH('O5 Details by Class &amp; Accounts'!BC$18, 'E2 Allocators'!$B$15:$W$15, 0),FALSE)*$E172)</f>
        <v>0</v>
      </c>
      <c r="BD172" s="1334">
        <f>IF(ISERROR(VLOOKUP(VLOOKUP($A172, 'E4 TB Allocation Details'!$A$18:$L$217, MATCH("Misc ID", 'E4 TB Allocation Details'!$A$18:$L$18, 0),FALSE), 'E2 Allocators'!$B$15:$W$361, MATCH('O5 Details by Class &amp; Accounts'!BD$18, 'E2 Allocators'!$B$15:$W$15, 0),FALSE)*$E172), 0, VLOOKUP(VLOOKUP($A172, 'E4 TB Allocation Details'!$A$18:$L$217, MATCH("Misc ID", 'E4 TB Allocation Details'!$A$18:$L$18, 0),FALSE), 'E2 Allocators'!$B$15:$W$361, MATCH('O5 Details by Class &amp; Accounts'!BD$18, 'E2 Allocators'!$B$15:$W$15, 0),FALSE)*$E172)</f>
        <v>0</v>
      </c>
      <c r="BE172" s="1334">
        <f>IF(ISERROR(VLOOKUP(VLOOKUP($A172, 'E4 TB Allocation Details'!$A$18:$L$217, MATCH("Misc ID", 'E4 TB Allocation Details'!$A$18:$L$18, 0),FALSE), 'E2 Allocators'!$B$15:$W$361, MATCH('O5 Details by Class &amp; Accounts'!BE$18, 'E2 Allocators'!$B$15:$W$15, 0),FALSE)*$E172), 0, VLOOKUP(VLOOKUP($A172, 'E4 TB Allocation Details'!$A$18:$L$217, MATCH("Misc ID", 'E4 TB Allocation Details'!$A$18:$L$18, 0),FALSE), 'E2 Allocators'!$B$15:$W$361, MATCH('O5 Details by Class &amp; Accounts'!BE$18, 'E2 Allocators'!$B$15:$W$15, 0),FALSE)*$E172)</f>
        <v>0</v>
      </c>
      <c r="BF172" s="1334">
        <f>IF(ISERROR(VLOOKUP(VLOOKUP($A172, 'E4 TB Allocation Details'!$A$18:$L$217, MATCH("Misc ID", 'E4 TB Allocation Details'!$A$18:$L$18, 0),FALSE), 'E2 Allocators'!$B$15:$W$361, MATCH('O5 Details by Class &amp; Accounts'!BF$18, 'E2 Allocators'!$B$15:$W$15, 0),FALSE)*$E172), 0, VLOOKUP(VLOOKUP($A172, 'E4 TB Allocation Details'!$A$18:$L$217, MATCH("Misc ID", 'E4 TB Allocation Details'!$A$18:$L$18, 0),FALSE), 'E2 Allocators'!$B$15:$W$361, MATCH('O5 Details by Class &amp; Accounts'!BF$18, 'E2 Allocators'!$B$15:$W$15, 0),FALSE)*$E172)</f>
        <v>0</v>
      </c>
      <c r="BG172" s="1334">
        <f>IF(ISERROR(VLOOKUP(VLOOKUP($A172, 'E4 TB Allocation Details'!$A$18:$L$217, MATCH("Misc ID", 'E4 TB Allocation Details'!$A$18:$L$18, 0),FALSE), 'E2 Allocators'!$B$15:$W$361, MATCH('O5 Details by Class &amp; Accounts'!BG$18, 'E2 Allocators'!$B$15:$W$15, 0),FALSE)*$E172), 0, VLOOKUP(VLOOKUP($A172, 'E4 TB Allocation Details'!$A$18:$L$217, MATCH("Misc ID", 'E4 TB Allocation Details'!$A$18:$L$18, 0),FALSE), 'E2 Allocators'!$B$15:$W$361, MATCH('O5 Details by Class &amp; Accounts'!BG$18, 'E2 Allocators'!$B$15:$W$15, 0),FALSE)*$E172)</f>
        <v>0</v>
      </c>
      <c r="BH172" s="1334">
        <f>IF(ISERROR(VLOOKUP(VLOOKUP($A172, 'E4 TB Allocation Details'!$A$18:$L$217, MATCH("Misc ID", 'E4 TB Allocation Details'!$A$18:$L$18, 0),FALSE), 'E2 Allocators'!$B$15:$W$361, MATCH('O5 Details by Class &amp; Accounts'!BH$18, 'E2 Allocators'!$B$15:$W$15, 0),FALSE)*$E172), 0, VLOOKUP(VLOOKUP($A172, 'E4 TB Allocation Details'!$A$18:$L$217, MATCH("Misc ID", 'E4 TB Allocation Details'!$A$18:$L$18, 0),FALSE), 'E2 Allocators'!$B$15:$W$361, MATCH('O5 Details by Class &amp; Accounts'!BH$18, 'E2 Allocators'!$B$15:$W$15, 0),FALSE)*$E172)</f>
        <v>0</v>
      </c>
      <c r="BI172" s="1334">
        <f>IF(ISERROR(VLOOKUP(VLOOKUP($A172, 'E4 TB Allocation Details'!$A$18:$L$217, MATCH("Misc ID", 'E4 TB Allocation Details'!$A$18:$L$18, 0),FALSE), 'E2 Allocators'!$B$15:$W$361, MATCH('O5 Details by Class &amp; Accounts'!BI$18, 'E2 Allocators'!$B$15:$W$15, 0),FALSE)*$E172), 0, VLOOKUP(VLOOKUP($A172, 'E4 TB Allocation Details'!$A$18:$L$217, MATCH("Misc ID", 'E4 TB Allocation Details'!$A$18:$L$18, 0),FALSE), 'E2 Allocators'!$B$15:$W$361, MATCH('O5 Details by Class &amp; Accounts'!BI$18, 'E2 Allocators'!$B$15:$W$15, 0),FALSE)*$E172)</f>
        <v>0</v>
      </c>
      <c r="BJ172" s="1334">
        <f>IF(ISERROR(VLOOKUP(VLOOKUP($A172, 'E4 TB Allocation Details'!$A$18:$L$217, MATCH("Misc ID", 'E4 TB Allocation Details'!$A$18:$L$18, 0),FALSE), 'E2 Allocators'!$B$15:$W$361, MATCH('O5 Details by Class &amp; Accounts'!BJ$18, 'E2 Allocators'!$B$15:$W$15, 0),FALSE)*$E172), 0, VLOOKUP(VLOOKUP($A172, 'E4 TB Allocation Details'!$A$18:$L$217, MATCH("Misc ID", 'E4 TB Allocation Details'!$A$18:$L$18, 0),FALSE), 'E2 Allocators'!$B$15:$W$361, MATCH('O5 Details by Class &amp; Accounts'!BJ$18, 'E2 Allocators'!$B$15:$W$15, 0),FALSE)*$E172)</f>
        <v>0</v>
      </c>
      <c r="BK172" s="1334">
        <f>IF(ISERROR(VLOOKUP(VLOOKUP($A172, 'E4 TB Allocation Details'!$A$18:$L$217, MATCH("Misc ID", 'E4 TB Allocation Details'!$A$18:$L$18, 0),FALSE), 'E2 Allocators'!$B$15:$W$361, MATCH('O5 Details by Class &amp; Accounts'!BK$18, 'E2 Allocators'!$B$15:$W$15, 0),FALSE)*$E172), 0, VLOOKUP(VLOOKUP($A172, 'E4 TB Allocation Details'!$A$18:$L$217, MATCH("Misc ID", 'E4 TB Allocation Details'!$A$18:$L$18, 0),FALSE), 'E2 Allocators'!$B$15:$W$361, MATCH('O5 Details by Class &amp; Accounts'!BK$18, 'E2 Allocators'!$B$15:$W$15, 0),FALSE)*$E172)</f>
        <v>0</v>
      </c>
      <c r="BL172" s="1334">
        <f>IF(ISERROR(VLOOKUP(VLOOKUP($A172, 'E4 TB Allocation Details'!$A$18:$L$217, MATCH("Misc ID", 'E4 TB Allocation Details'!$A$18:$L$18, 0),FALSE), 'E2 Allocators'!$B$15:$W$361, MATCH('O5 Details by Class &amp; Accounts'!BL$18, 'E2 Allocators'!$B$15:$W$15, 0),FALSE)*$E172), 0, VLOOKUP(VLOOKUP($A172, 'E4 TB Allocation Details'!$A$18:$L$217, MATCH("Misc ID", 'E4 TB Allocation Details'!$A$18:$L$18, 0),FALSE), 'E2 Allocators'!$B$15:$W$361, MATCH('O5 Details by Class &amp; Accounts'!BL$18, 'E2 Allocators'!$B$15:$W$15, 0),FALSE)*$E172)</f>
        <v>0</v>
      </c>
      <c r="BM172" s="1334">
        <f>IF(ISERROR(VLOOKUP(VLOOKUP($A172, 'E4 TB Allocation Details'!$A$18:$L$217, MATCH("Misc ID", 'E4 TB Allocation Details'!$A$18:$L$18, 0),FALSE), 'E2 Allocators'!$B$15:$W$361, MATCH('O5 Details by Class &amp; Accounts'!BM$18, 'E2 Allocators'!$B$15:$W$15, 0),FALSE)*$E172), 0, VLOOKUP(VLOOKUP($A172, 'E4 TB Allocation Details'!$A$18:$L$217, MATCH("Misc ID", 'E4 TB Allocation Details'!$A$18:$L$18, 0),FALSE), 'E2 Allocators'!$B$15:$W$361, MATCH('O5 Details by Class &amp; Accounts'!BM$18, 'E2 Allocators'!$B$15:$W$15, 0),FALSE)*$E172)</f>
        <v>0</v>
      </c>
      <c r="BN172" s="1334">
        <f>IF(ISERROR(VLOOKUP(VLOOKUP($A172, 'E4 TB Allocation Details'!$A$18:$L$217, MATCH("Misc ID", 'E4 TB Allocation Details'!$A$18:$L$18, 0),FALSE), 'E2 Allocators'!$B$15:$W$361, MATCH('O5 Details by Class &amp; Accounts'!BN$18, 'E2 Allocators'!$B$15:$W$15, 0),FALSE)*$E172), 0, VLOOKUP(VLOOKUP($A172, 'E4 TB Allocation Details'!$A$18:$L$217, MATCH("Misc ID", 'E4 TB Allocation Details'!$A$18:$L$18, 0),FALSE), 'E2 Allocators'!$B$15:$W$361, MATCH('O5 Details by Class &amp; Accounts'!BN$18, 'E2 Allocators'!$B$15:$W$15, 0),FALSE)*$E172)</f>
        <v>0</v>
      </c>
      <c r="BO172" s="1334">
        <f>IF(ISERROR(VLOOKUP(VLOOKUP($A172, 'E4 TB Allocation Details'!$A$18:$L$217, MATCH("Misc ID", 'E4 TB Allocation Details'!$A$18:$L$18, 0),FALSE), 'E2 Allocators'!$B$15:$W$361, MATCH('O5 Details by Class &amp; Accounts'!BO$18, 'E2 Allocators'!$B$15:$W$15, 0),FALSE)*$E172), 0, VLOOKUP(VLOOKUP($A172, 'E4 TB Allocation Details'!$A$18:$L$217, MATCH("Misc ID", 'E4 TB Allocation Details'!$A$18:$L$18, 0),FALSE), 'E2 Allocators'!$B$15:$W$361, MATCH('O5 Details by Class &amp; Accounts'!BO$18, 'E2 Allocators'!$B$15:$W$15, 0),FALSE)*$E172)</f>
        <v>0</v>
      </c>
      <c r="BP172" s="1334">
        <f>IF(ISERROR(VLOOKUP(VLOOKUP($A172, 'E4 TB Allocation Details'!$A$18:$L$217, MATCH("Misc ID", 'E4 TB Allocation Details'!$A$18:$L$18, 0),FALSE), 'E2 Allocators'!$B$15:$W$361, MATCH('O5 Details by Class &amp; Accounts'!BP$18, 'E2 Allocators'!$B$15:$W$15, 0),FALSE)*$E172), 0, VLOOKUP(VLOOKUP($A172, 'E4 TB Allocation Details'!$A$18:$L$217, MATCH("Misc ID", 'E4 TB Allocation Details'!$A$18:$L$18, 0),FALSE), 'E2 Allocators'!$B$15:$W$361, MATCH('O5 Details by Class &amp; Accounts'!BP$18, 'E2 Allocators'!$B$15:$W$15, 0),FALSE)*$E172)</f>
        <v>0</v>
      </c>
      <c r="BQ172" s="1334">
        <f>IF(ISERROR(VLOOKUP(VLOOKUP($A172, 'E4 TB Allocation Details'!$A$18:$L$217, MATCH("Misc ID", 'E4 TB Allocation Details'!$A$18:$L$18, 0),FALSE), 'E2 Allocators'!$B$15:$W$361, MATCH('O5 Details by Class &amp; Accounts'!BQ$18, 'E2 Allocators'!$B$15:$W$15, 0),FALSE)*$E172), 0, VLOOKUP(VLOOKUP($A172, 'E4 TB Allocation Details'!$A$18:$L$217, MATCH("Misc ID", 'E4 TB Allocation Details'!$A$18:$L$18, 0),FALSE), 'E2 Allocators'!$B$15:$W$361, MATCH('O5 Details by Class &amp; Accounts'!BQ$18, 'E2 Allocators'!$B$15:$W$15, 0),FALSE)*$E172)</f>
        <v>0</v>
      </c>
      <c r="BR172" s="1334">
        <f>IF(ISERROR(VLOOKUP(VLOOKUP($A172, 'E4 TB Allocation Details'!$A$18:$L$217, MATCH("Misc ID", 'E4 TB Allocation Details'!$A$18:$L$18, 0),FALSE), 'E2 Allocators'!$B$15:$W$361, MATCH('O5 Details by Class &amp; Accounts'!BR$18, 'E2 Allocators'!$B$15:$W$15, 0),FALSE)*$E172), 0, VLOOKUP(VLOOKUP($A172, 'E4 TB Allocation Details'!$A$18:$L$217, MATCH("Misc ID", 'E4 TB Allocation Details'!$A$18:$L$18, 0),FALSE), 'E2 Allocators'!$B$15:$W$361, MATCH('O5 Details by Class &amp; Accounts'!BR$18, 'E2 Allocators'!$B$15:$W$15, 0),FALSE)*$E172)</f>
        <v>0</v>
      </c>
      <c r="BS172" s="1334">
        <f t="shared" si="48"/>
        <v>0</v>
      </c>
      <c r="BT172" s="1334">
        <f>IF(ISERROR(VLOOKUP(VLOOKUP($A172, 'E4 TB Allocation Details'!$A$18:$L$217, MATCH("A &amp; G ID", 'E4 TB Allocation Details'!$A$18:$L$18, 0),FALSE), 'E2 Allocators'!$B$15:$W$361, MATCH('O5 Details by Class &amp; Accounts'!BT$18, 'E2 Allocators'!$B$15:$W$15, 0),FALSE)*$E172), 0, VLOOKUP(VLOOKUP($A172, 'E4 TB Allocation Details'!$A$18:$L$217, MATCH("A &amp; G ID", 'E4 TB Allocation Details'!$A$18:$L$18, 0),FALSE), 'E2 Allocators'!$B$15:$W$361, MATCH('O5 Details by Class &amp; Accounts'!BT$18, 'E2 Allocators'!$B$15:$W$15, 0),FALSE)*$E172)</f>
        <v>0</v>
      </c>
      <c r="BU172" s="1334">
        <f>IF(ISERROR(VLOOKUP(VLOOKUP($A172, 'E4 TB Allocation Details'!$A$18:$L$217, MATCH("A &amp; G ID", 'E4 TB Allocation Details'!$A$18:$L$18, 0),FALSE), 'E2 Allocators'!$B$15:$W$361, MATCH('O5 Details by Class &amp; Accounts'!BU$18, 'E2 Allocators'!$B$15:$W$15, 0),FALSE)*$E172), 0, VLOOKUP(VLOOKUP($A172, 'E4 TB Allocation Details'!$A$18:$L$217, MATCH("A &amp; G ID", 'E4 TB Allocation Details'!$A$18:$L$18, 0),FALSE), 'E2 Allocators'!$B$15:$W$361, MATCH('O5 Details by Class &amp; Accounts'!BU$18, 'E2 Allocators'!$B$15:$W$15, 0),FALSE)*$E172)</f>
        <v>0</v>
      </c>
      <c r="BV172" s="1334">
        <f>IF(ISERROR(VLOOKUP(VLOOKUP($A172, 'E4 TB Allocation Details'!$A$18:$L$217, MATCH("A &amp; G ID", 'E4 TB Allocation Details'!$A$18:$L$18, 0),FALSE), 'E2 Allocators'!$B$15:$W$361, MATCH('O5 Details by Class &amp; Accounts'!BV$18, 'E2 Allocators'!$B$15:$W$15, 0),FALSE)*$E172), 0, VLOOKUP(VLOOKUP($A172, 'E4 TB Allocation Details'!$A$18:$L$217, MATCH("A &amp; G ID", 'E4 TB Allocation Details'!$A$18:$L$18, 0),FALSE), 'E2 Allocators'!$B$15:$W$361, MATCH('O5 Details by Class &amp; Accounts'!BV$18, 'E2 Allocators'!$B$15:$W$15, 0),FALSE)*$E172)</f>
        <v>0</v>
      </c>
      <c r="BW172" s="1334">
        <f>IF(ISERROR(VLOOKUP(VLOOKUP($A172, 'E4 TB Allocation Details'!$A$18:$L$217, MATCH("A &amp; G ID", 'E4 TB Allocation Details'!$A$18:$L$18, 0),FALSE), 'E2 Allocators'!$B$15:$W$361, MATCH('O5 Details by Class &amp; Accounts'!BW$18, 'E2 Allocators'!$B$15:$W$15, 0),FALSE)*$E172), 0, VLOOKUP(VLOOKUP($A172, 'E4 TB Allocation Details'!$A$18:$L$217, MATCH("A &amp; G ID", 'E4 TB Allocation Details'!$A$18:$L$18, 0),FALSE), 'E2 Allocators'!$B$15:$W$361, MATCH('O5 Details by Class &amp; Accounts'!BW$18, 'E2 Allocators'!$B$15:$W$15, 0),FALSE)*$E172)</f>
        <v>0</v>
      </c>
      <c r="BX172" s="1334">
        <f>IF(ISERROR(VLOOKUP(VLOOKUP($A172, 'E4 TB Allocation Details'!$A$18:$L$217, MATCH("A &amp; G ID", 'E4 TB Allocation Details'!$A$18:$L$18, 0),FALSE), 'E2 Allocators'!$B$15:$W$361, MATCH('O5 Details by Class &amp; Accounts'!BX$18, 'E2 Allocators'!$B$15:$W$15, 0),FALSE)*$E172), 0, VLOOKUP(VLOOKUP($A172, 'E4 TB Allocation Details'!$A$18:$L$217, MATCH("A &amp; G ID", 'E4 TB Allocation Details'!$A$18:$L$18, 0),FALSE), 'E2 Allocators'!$B$15:$W$361, MATCH('O5 Details by Class &amp; Accounts'!BX$18, 'E2 Allocators'!$B$15:$W$15, 0),FALSE)*$E172)</f>
        <v>0</v>
      </c>
      <c r="BY172" s="1334">
        <f>IF(ISERROR(VLOOKUP(VLOOKUP($A172, 'E4 TB Allocation Details'!$A$18:$L$217, MATCH("A &amp; G ID", 'E4 TB Allocation Details'!$A$18:$L$18, 0),FALSE), 'E2 Allocators'!$B$15:$W$361, MATCH('O5 Details by Class &amp; Accounts'!BY$18, 'E2 Allocators'!$B$15:$W$15, 0),FALSE)*$E172), 0, VLOOKUP(VLOOKUP($A172, 'E4 TB Allocation Details'!$A$18:$L$217, MATCH("A &amp; G ID", 'E4 TB Allocation Details'!$A$18:$L$18, 0),FALSE), 'E2 Allocators'!$B$15:$W$361, MATCH('O5 Details by Class &amp; Accounts'!BY$18, 'E2 Allocators'!$B$15:$W$15, 0),FALSE)*$E172)</f>
        <v>0</v>
      </c>
      <c r="BZ172" s="1334">
        <f>IF(ISERROR(VLOOKUP(VLOOKUP($A172, 'E4 TB Allocation Details'!$A$18:$L$217, MATCH("A &amp; G ID", 'E4 TB Allocation Details'!$A$18:$L$18, 0),FALSE), 'E2 Allocators'!$B$15:$W$361, MATCH('O5 Details by Class &amp; Accounts'!BZ$18, 'E2 Allocators'!$B$15:$W$15, 0),FALSE)*$E172), 0, VLOOKUP(VLOOKUP($A172, 'E4 TB Allocation Details'!$A$18:$L$217, MATCH("A &amp; G ID", 'E4 TB Allocation Details'!$A$18:$L$18, 0),FALSE), 'E2 Allocators'!$B$15:$W$361, MATCH('O5 Details by Class &amp; Accounts'!BZ$18, 'E2 Allocators'!$B$15:$W$15, 0),FALSE)*$E172)</f>
        <v>0</v>
      </c>
      <c r="CA172" s="1334">
        <f>IF(ISERROR(VLOOKUP(VLOOKUP($A172, 'E4 TB Allocation Details'!$A$18:$L$217, MATCH("A &amp; G ID", 'E4 TB Allocation Details'!$A$18:$L$18, 0),FALSE), 'E2 Allocators'!$B$15:$W$361, MATCH('O5 Details by Class &amp; Accounts'!CA$18, 'E2 Allocators'!$B$15:$W$15, 0),FALSE)*$E172), 0, VLOOKUP(VLOOKUP($A172, 'E4 TB Allocation Details'!$A$18:$L$217, MATCH("A &amp; G ID", 'E4 TB Allocation Details'!$A$18:$L$18, 0),FALSE), 'E2 Allocators'!$B$15:$W$361, MATCH('O5 Details by Class &amp; Accounts'!CA$18, 'E2 Allocators'!$B$15:$W$15, 0),FALSE)*$E172)</f>
        <v>0</v>
      </c>
      <c r="CB172" s="1334">
        <f>IF(ISERROR(VLOOKUP(VLOOKUP($A172, 'E4 TB Allocation Details'!$A$18:$L$217, MATCH("A &amp; G ID", 'E4 TB Allocation Details'!$A$18:$L$18, 0),FALSE), 'E2 Allocators'!$B$15:$W$361, MATCH('O5 Details by Class &amp; Accounts'!CB$18, 'E2 Allocators'!$B$15:$W$15, 0),FALSE)*$E172), 0, VLOOKUP(VLOOKUP($A172, 'E4 TB Allocation Details'!$A$18:$L$217, MATCH("A &amp; G ID", 'E4 TB Allocation Details'!$A$18:$L$18, 0),FALSE), 'E2 Allocators'!$B$15:$W$361, MATCH('O5 Details by Class &amp; Accounts'!CB$18, 'E2 Allocators'!$B$15:$W$15, 0),FALSE)*$E172)</f>
        <v>0</v>
      </c>
      <c r="CC172" s="1334">
        <f>IF(ISERROR(VLOOKUP(VLOOKUP($A172, 'E4 TB Allocation Details'!$A$18:$L$217, MATCH("A &amp; G ID", 'E4 TB Allocation Details'!$A$18:$L$18, 0),FALSE), 'E2 Allocators'!$B$15:$W$361, MATCH('O5 Details by Class &amp; Accounts'!CC$18, 'E2 Allocators'!$B$15:$W$15, 0),FALSE)*$E172), 0, VLOOKUP(VLOOKUP($A172, 'E4 TB Allocation Details'!$A$18:$L$217, MATCH("A &amp; G ID", 'E4 TB Allocation Details'!$A$18:$L$18, 0),FALSE), 'E2 Allocators'!$B$15:$W$361, MATCH('O5 Details by Class &amp; Accounts'!CC$18, 'E2 Allocators'!$B$15:$W$15, 0),FALSE)*$E172)</f>
        <v>0</v>
      </c>
      <c r="CD172" s="1334">
        <f>IF(ISERROR(VLOOKUP(VLOOKUP($A172, 'E4 TB Allocation Details'!$A$18:$L$217, MATCH("A &amp; G ID", 'E4 TB Allocation Details'!$A$18:$L$18, 0),FALSE), 'E2 Allocators'!$B$15:$W$361, MATCH('O5 Details by Class &amp; Accounts'!CD$18, 'E2 Allocators'!$B$15:$W$15, 0),FALSE)*$E172), 0, VLOOKUP(VLOOKUP($A172, 'E4 TB Allocation Details'!$A$18:$L$217, MATCH("A &amp; G ID", 'E4 TB Allocation Details'!$A$18:$L$18, 0),FALSE), 'E2 Allocators'!$B$15:$W$361, MATCH('O5 Details by Class &amp; Accounts'!CD$18, 'E2 Allocators'!$B$15:$W$15, 0),FALSE)*$E172)</f>
        <v>0</v>
      </c>
      <c r="CE172" s="1334">
        <f>IF(ISERROR(VLOOKUP(VLOOKUP($A172, 'E4 TB Allocation Details'!$A$18:$L$217, MATCH("A &amp; G ID", 'E4 TB Allocation Details'!$A$18:$L$18, 0),FALSE), 'E2 Allocators'!$B$15:$W$361, MATCH('O5 Details by Class &amp; Accounts'!CE$18, 'E2 Allocators'!$B$15:$W$15, 0),FALSE)*$E172), 0, VLOOKUP(VLOOKUP($A172, 'E4 TB Allocation Details'!$A$18:$L$217, MATCH("A &amp; G ID", 'E4 TB Allocation Details'!$A$18:$L$18, 0),FALSE), 'E2 Allocators'!$B$15:$W$361, MATCH('O5 Details by Class &amp; Accounts'!CE$18, 'E2 Allocators'!$B$15:$W$15, 0),FALSE)*$E172)</f>
        <v>0</v>
      </c>
      <c r="CF172" s="1334">
        <f>IF(ISERROR(VLOOKUP(VLOOKUP($A172, 'E4 TB Allocation Details'!$A$18:$L$217, MATCH("A &amp; G ID", 'E4 TB Allocation Details'!$A$18:$L$18, 0),FALSE), 'E2 Allocators'!$B$15:$W$361, MATCH('O5 Details by Class &amp; Accounts'!CF$18, 'E2 Allocators'!$B$15:$W$15, 0),FALSE)*$E172), 0, VLOOKUP(VLOOKUP($A172, 'E4 TB Allocation Details'!$A$18:$L$217, MATCH("A &amp; G ID", 'E4 TB Allocation Details'!$A$18:$L$18, 0),FALSE), 'E2 Allocators'!$B$15:$W$361, MATCH('O5 Details by Class &amp; Accounts'!CF$18, 'E2 Allocators'!$B$15:$W$15, 0),FALSE)*$E172)</f>
        <v>0</v>
      </c>
      <c r="CG172" s="1334">
        <f>IF(ISERROR(VLOOKUP(VLOOKUP($A172, 'E4 TB Allocation Details'!$A$18:$L$217, MATCH("A &amp; G ID", 'E4 TB Allocation Details'!$A$18:$L$18, 0),FALSE), 'E2 Allocators'!$B$15:$W$361, MATCH('O5 Details by Class &amp; Accounts'!CG$18, 'E2 Allocators'!$B$15:$W$15, 0),FALSE)*$E172), 0, VLOOKUP(VLOOKUP($A172, 'E4 TB Allocation Details'!$A$18:$L$217, MATCH("A &amp; G ID", 'E4 TB Allocation Details'!$A$18:$L$18, 0),FALSE), 'E2 Allocators'!$B$15:$W$361, MATCH('O5 Details by Class &amp; Accounts'!CG$18, 'E2 Allocators'!$B$15:$W$15, 0),FALSE)*$E172)</f>
        <v>0</v>
      </c>
      <c r="CH172" s="1334">
        <f>IF(ISERROR(VLOOKUP(VLOOKUP($A172, 'E4 TB Allocation Details'!$A$18:$L$217, MATCH("A &amp; G ID", 'E4 TB Allocation Details'!$A$18:$L$18, 0),FALSE), 'E2 Allocators'!$B$15:$W$361, MATCH('O5 Details by Class &amp; Accounts'!CH$18, 'E2 Allocators'!$B$15:$W$15, 0),FALSE)*$E172), 0, VLOOKUP(VLOOKUP($A172, 'E4 TB Allocation Details'!$A$18:$L$217, MATCH("A &amp; G ID", 'E4 TB Allocation Details'!$A$18:$L$18, 0),FALSE), 'E2 Allocators'!$B$15:$W$361, MATCH('O5 Details by Class &amp; Accounts'!CH$18, 'E2 Allocators'!$B$15:$W$15, 0),FALSE)*$E172)</f>
        <v>0</v>
      </c>
      <c r="CI172" s="1334">
        <f>IF(ISERROR(VLOOKUP(VLOOKUP($A172, 'E4 TB Allocation Details'!$A$18:$L$217, MATCH("A &amp; G ID", 'E4 TB Allocation Details'!$A$18:$L$18, 0),FALSE), 'E2 Allocators'!$B$15:$W$361, MATCH('O5 Details by Class &amp; Accounts'!CI$18, 'E2 Allocators'!$B$15:$W$15, 0),FALSE)*$E172), 0, VLOOKUP(VLOOKUP($A172, 'E4 TB Allocation Details'!$A$18:$L$217, MATCH("A &amp; G ID", 'E4 TB Allocation Details'!$A$18:$L$18, 0),FALSE), 'E2 Allocators'!$B$15:$W$361, MATCH('O5 Details by Class &amp; Accounts'!CI$18, 'E2 Allocators'!$B$15:$W$15, 0),FALSE)*$E172)</f>
        <v>0</v>
      </c>
      <c r="CJ172" s="1334">
        <f>IF(ISERROR(VLOOKUP(VLOOKUP($A172, 'E4 TB Allocation Details'!$A$18:$L$217, MATCH("A &amp; G ID", 'E4 TB Allocation Details'!$A$18:$L$18, 0),FALSE), 'E2 Allocators'!$B$15:$W$361, MATCH('O5 Details by Class &amp; Accounts'!CJ$18, 'E2 Allocators'!$B$15:$W$15, 0),FALSE)*$E172), 0, VLOOKUP(VLOOKUP($A172, 'E4 TB Allocation Details'!$A$18:$L$217, MATCH("A &amp; G ID", 'E4 TB Allocation Details'!$A$18:$L$18, 0),FALSE), 'E2 Allocators'!$B$15:$W$361, MATCH('O5 Details by Class &amp; Accounts'!CJ$18, 'E2 Allocators'!$B$15:$W$15, 0),FALSE)*$E172)</f>
        <v>0</v>
      </c>
      <c r="CK172" s="1334">
        <f>IF(ISERROR(VLOOKUP(VLOOKUP($A172, 'E4 TB Allocation Details'!$A$18:$L$217, MATCH("A &amp; G ID", 'E4 TB Allocation Details'!$A$18:$L$18, 0),FALSE), 'E2 Allocators'!$B$15:$W$361, MATCH('O5 Details by Class &amp; Accounts'!CK$18, 'E2 Allocators'!$B$15:$W$15, 0),FALSE)*$E172), 0, VLOOKUP(VLOOKUP($A172, 'E4 TB Allocation Details'!$A$18:$L$217, MATCH("A &amp; G ID", 'E4 TB Allocation Details'!$A$18:$L$18, 0),FALSE), 'E2 Allocators'!$B$15:$W$361, MATCH('O5 Details by Class &amp; Accounts'!CK$18, 'E2 Allocators'!$B$15:$W$15, 0),FALSE)*$E172)</f>
        <v>0</v>
      </c>
      <c r="CL172" s="1334">
        <f>IF(ISERROR(VLOOKUP(VLOOKUP($A172, 'E4 TB Allocation Details'!$A$18:$L$217, MATCH("A &amp; G ID", 'E4 TB Allocation Details'!$A$18:$L$18, 0),FALSE), 'E2 Allocators'!$B$15:$W$361, MATCH('O5 Details by Class &amp; Accounts'!CL$18, 'E2 Allocators'!$B$15:$W$15, 0),FALSE)*$E172), 0, VLOOKUP(VLOOKUP($A172, 'E4 TB Allocation Details'!$A$18:$L$217, MATCH("A &amp; G ID", 'E4 TB Allocation Details'!$A$18:$L$18, 0),FALSE), 'E2 Allocators'!$B$15:$W$361, MATCH('O5 Details by Class &amp; Accounts'!CL$18, 'E2 Allocators'!$B$15:$W$15, 0),FALSE)*$E172)</f>
        <v>0</v>
      </c>
      <c r="CM172" s="1334">
        <f>IF(ISERROR(VLOOKUP(VLOOKUP($A172, 'E4 TB Allocation Details'!$A$18:$L$217, MATCH("A &amp; G ID", 'E4 TB Allocation Details'!$A$18:$L$18, 0),FALSE), 'E2 Allocators'!$B$15:$W$361, MATCH('O5 Details by Class &amp; Accounts'!CM$18, 'E2 Allocators'!$B$15:$W$15, 0),FALSE)*$E172), 0, VLOOKUP(VLOOKUP($A172, 'E4 TB Allocation Details'!$A$18:$L$217, MATCH("A &amp; G ID", 'E4 TB Allocation Details'!$A$18:$L$18, 0),FALSE), 'E2 Allocators'!$B$15:$W$361, MATCH('O5 Details by Class &amp; Accounts'!CM$18, 'E2 Allocators'!$B$15:$W$15, 0),FALSE)*$E172)</f>
        <v>0</v>
      </c>
      <c r="CN172" s="1334">
        <f t="shared" si="49"/>
        <v>0</v>
      </c>
      <c r="CO172" s="1670">
        <f t="shared" si="50"/>
        <v>0</v>
      </c>
      <c r="CQ172" s="1926" t="s">
        <v>1441</v>
      </c>
    </row>
    <row r="173" spans="1:95" s="64" customFormat="1" ht="25.5" x14ac:dyDescent="0.2">
      <c r="A173" s="1107">
        <v>5340</v>
      </c>
      <c r="B173" s="1108" t="s">
        <v>1225</v>
      </c>
      <c r="C173" s="1667">
        <f>IF(ISERROR(VLOOKUP($A173,'I3 TB Data'!$A$20:$H$465,MATCH('O5 Details by Class &amp; Accounts'!$C$18, 'I3 TB Data'!$A$20:$H$20,0),0)), 0, VLOOKUP($A173,'I3 TB Data'!$A$20:$H$465,MATCH('O5 Details by Class &amp; Accounts'!$C$18,'I3 TB Data'!$A$20:$H$20,0),0))</f>
        <v>0</v>
      </c>
      <c r="D173" s="1668"/>
      <c r="E173" s="1667">
        <f t="shared" si="44"/>
        <v>0</v>
      </c>
      <c r="F173" s="1669">
        <f>IF(ISERROR(VLOOKUP($A173, 'E1 Categorization'!A33:E123, MATCH("Customer Component", 'E1 Categorization'!$A$33:$E$33,0), 0)), 0, IF(VLOOKUP($A173, 'E1 Categorization'!A33:E123, MATCH("Customer Component", 'E1 Categorization'!$A$33:$E$33,0), 0)=0, 'O5 Details by Class &amp; Accounts'!$E173, IF(AND(VLOOKUP($A173, 'E1 Categorization'!A33:E123, MATCH("Customer Component", 'E1 Categorization'!$A$33:$E$33,0), 0) &gt;0, VLOOKUP($A173, 'E1 Categorization'!A33:E123, MATCH("Customer Component", 'E1 Categorization'!$A$33:$E$33,0), 0)&lt;1), 'O5 Details by Class &amp; Accounts'!$E173*(1-VLOOKUP($A173, 'E1 Categorization'!A33:E123, MATCH("Customer Component", 'E1 Categorization'!$A$33:$E$33,0), 0)), 0)))</f>
        <v>0</v>
      </c>
      <c r="G173" s="1669">
        <f t="shared" si="45"/>
        <v>0</v>
      </c>
      <c r="H173" s="1334">
        <f t="shared" si="46"/>
        <v>0</v>
      </c>
      <c r="I173" s="1334">
        <f>IF(ISERROR(VLOOKUP(VLOOKUP($A173, 'E4 TB Allocation Details'!$A$18:$L$217, MATCH("Demand ID", 'E4 TB Allocation Details'!$A$18:$L$18, 0),FALSE), 'E2 Allocators'!$B$15:$W$361, MATCH('O5 Details by Class &amp; Accounts'!I$18, 'E2 Allocators'!$B$15:$W$15, 0),FALSE)*$F173), 0, VLOOKUP(VLOOKUP($A173, 'E4 TB Allocation Details'!$A$18:$L$217, MATCH("Demand ID", 'E4 TB Allocation Details'!$A$18:$L$18, 0),FALSE), 'E2 Allocators'!$B$15:$W$361, MATCH('O5 Details by Class &amp; Accounts'!I$18, 'E2 Allocators'!$B$15:$W$15, 0),FALSE)*$F173)</f>
        <v>0</v>
      </c>
      <c r="J173" s="1334">
        <f>IF(ISERROR(VLOOKUP(VLOOKUP($A173, 'E4 TB Allocation Details'!$A$18:$L$217, MATCH("Demand ID", 'E4 TB Allocation Details'!$A$18:$L$18, 0),FALSE), 'E2 Allocators'!$B$15:$W$361, MATCH('O5 Details by Class &amp; Accounts'!J$18, 'E2 Allocators'!$B$15:$W$15, 0),FALSE)*$F173), 0, VLOOKUP(VLOOKUP($A173, 'E4 TB Allocation Details'!$A$18:$L$217, MATCH("Demand ID", 'E4 TB Allocation Details'!$A$18:$L$18, 0),FALSE), 'E2 Allocators'!$B$15:$W$361, MATCH('O5 Details by Class &amp; Accounts'!J$18, 'E2 Allocators'!$B$15:$W$15, 0),FALSE)*$F173)</f>
        <v>0</v>
      </c>
      <c r="K173" s="1334">
        <f>IF(ISERROR(VLOOKUP(VLOOKUP($A173, 'E4 TB Allocation Details'!$A$18:$L$217, MATCH("Demand ID", 'E4 TB Allocation Details'!$A$18:$L$18, 0),FALSE), 'E2 Allocators'!$B$15:$W$361, MATCH('O5 Details by Class &amp; Accounts'!K$18, 'E2 Allocators'!$B$15:$W$15, 0),FALSE)*$F173), 0, VLOOKUP(VLOOKUP($A173, 'E4 TB Allocation Details'!$A$18:$L$217, MATCH("Demand ID", 'E4 TB Allocation Details'!$A$18:$L$18, 0),FALSE), 'E2 Allocators'!$B$15:$W$361, MATCH('O5 Details by Class &amp; Accounts'!K$18, 'E2 Allocators'!$B$15:$W$15, 0),FALSE)*$F173)</f>
        <v>0</v>
      </c>
      <c r="L173" s="1334">
        <f>IF(ISERROR(VLOOKUP(VLOOKUP($A173, 'E4 TB Allocation Details'!$A$18:$L$217, MATCH("Demand ID", 'E4 TB Allocation Details'!$A$18:$L$18, 0),FALSE), 'E2 Allocators'!$B$15:$W$361, MATCH('O5 Details by Class &amp; Accounts'!L$18, 'E2 Allocators'!$B$15:$W$15, 0),FALSE)*$F173), 0, VLOOKUP(VLOOKUP($A173, 'E4 TB Allocation Details'!$A$18:$L$217, MATCH("Demand ID", 'E4 TB Allocation Details'!$A$18:$L$18, 0),FALSE), 'E2 Allocators'!$B$15:$W$361, MATCH('O5 Details by Class &amp; Accounts'!L$18, 'E2 Allocators'!$B$15:$W$15, 0),FALSE)*$F173)</f>
        <v>0</v>
      </c>
      <c r="M173" s="1334">
        <f>IF(ISERROR(VLOOKUP(VLOOKUP($A173, 'E4 TB Allocation Details'!$A$18:$L$217, MATCH("Demand ID", 'E4 TB Allocation Details'!$A$18:$L$18, 0),FALSE), 'E2 Allocators'!$B$15:$W$361, MATCH('O5 Details by Class &amp; Accounts'!M$18, 'E2 Allocators'!$B$15:$W$15, 0),FALSE)*$F173), 0, VLOOKUP(VLOOKUP($A173, 'E4 TB Allocation Details'!$A$18:$L$217, MATCH("Demand ID", 'E4 TB Allocation Details'!$A$18:$L$18, 0),FALSE), 'E2 Allocators'!$B$15:$W$361, MATCH('O5 Details by Class &amp; Accounts'!M$18, 'E2 Allocators'!$B$15:$W$15, 0),FALSE)*$F173)</f>
        <v>0</v>
      </c>
      <c r="N173" s="1334">
        <f>IF(ISERROR(VLOOKUP(VLOOKUP($A173, 'E4 TB Allocation Details'!$A$18:$L$217, MATCH("Demand ID", 'E4 TB Allocation Details'!$A$18:$L$18, 0),FALSE), 'E2 Allocators'!$B$15:$W$361, MATCH('O5 Details by Class &amp; Accounts'!N$18, 'E2 Allocators'!$B$15:$W$15, 0),FALSE)*$F173), 0, VLOOKUP(VLOOKUP($A173, 'E4 TB Allocation Details'!$A$18:$L$217, MATCH("Demand ID", 'E4 TB Allocation Details'!$A$18:$L$18, 0),FALSE), 'E2 Allocators'!$B$15:$W$361, MATCH('O5 Details by Class &amp; Accounts'!N$18, 'E2 Allocators'!$B$15:$W$15, 0),FALSE)*$F173)</f>
        <v>0</v>
      </c>
      <c r="O173" s="1334">
        <f>IF(ISERROR(VLOOKUP(VLOOKUP($A173, 'E4 TB Allocation Details'!$A$18:$L$217, MATCH("Demand ID", 'E4 TB Allocation Details'!$A$18:$L$18, 0),FALSE), 'E2 Allocators'!$B$15:$W$361, MATCH('O5 Details by Class &amp; Accounts'!O$18, 'E2 Allocators'!$B$15:$W$15, 0),FALSE)*$F173), 0, VLOOKUP(VLOOKUP($A173, 'E4 TB Allocation Details'!$A$18:$L$217, MATCH("Demand ID", 'E4 TB Allocation Details'!$A$18:$L$18, 0),FALSE), 'E2 Allocators'!$B$15:$W$361, MATCH('O5 Details by Class &amp; Accounts'!O$18, 'E2 Allocators'!$B$15:$W$15, 0),FALSE)*$F173)</f>
        <v>0</v>
      </c>
      <c r="P173" s="1334">
        <f>IF(ISERROR(VLOOKUP(VLOOKUP($A173, 'E4 TB Allocation Details'!$A$18:$L$217, MATCH("Demand ID", 'E4 TB Allocation Details'!$A$18:$L$18, 0),FALSE), 'E2 Allocators'!$B$15:$W$361, MATCH('O5 Details by Class &amp; Accounts'!P$18, 'E2 Allocators'!$B$15:$W$15, 0),FALSE)*$F173), 0, VLOOKUP(VLOOKUP($A173, 'E4 TB Allocation Details'!$A$18:$L$217, MATCH("Demand ID", 'E4 TB Allocation Details'!$A$18:$L$18, 0),FALSE), 'E2 Allocators'!$B$15:$W$361, MATCH('O5 Details by Class &amp; Accounts'!P$18, 'E2 Allocators'!$B$15:$W$15, 0),FALSE)*$F173)</f>
        <v>0</v>
      </c>
      <c r="Q173" s="1334">
        <f>IF(ISERROR(VLOOKUP(VLOOKUP($A173, 'E4 TB Allocation Details'!$A$18:$L$217, MATCH("Demand ID", 'E4 TB Allocation Details'!$A$18:$L$18, 0),FALSE), 'E2 Allocators'!$B$15:$W$361, MATCH('O5 Details by Class &amp; Accounts'!Q$18, 'E2 Allocators'!$B$15:$W$15, 0),FALSE)*$F173), 0, VLOOKUP(VLOOKUP($A173, 'E4 TB Allocation Details'!$A$18:$L$217, MATCH("Demand ID", 'E4 TB Allocation Details'!$A$18:$L$18, 0),FALSE), 'E2 Allocators'!$B$15:$W$361, MATCH('O5 Details by Class &amp; Accounts'!Q$18, 'E2 Allocators'!$B$15:$W$15, 0),FALSE)*$F173)</f>
        <v>0</v>
      </c>
      <c r="R173" s="1334">
        <f>IF(ISERROR(VLOOKUP(VLOOKUP($A173, 'E4 TB Allocation Details'!$A$18:$L$217, MATCH("Demand ID", 'E4 TB Allocation Details'!$A$18:$L$18, 0),FALSE), 'E2 Allocators'!$B$15:$W$361, MATCH('O5 Details by Class &amp; Accounts'!R$18, 'E2 Allocators'!$B$15:$W$15, 0),FALSE)*$F173), 0, VLOOKUP(VLOOKUP($A173, 'E4 TB Allocation Details'!$A$18:$L$217, MATCH("Demand ID", 'E4 TB Allocation Details'!$A$18:$L$18, 0),FALSE), 'E2 Allocators'!$B$15:$W$361, MATCH('O5 Details by Class &amp; Accounts'!R$18, 'E2 Allocators'!$B$15:$W$15, 0),FALSE)*$F173)</f>
        <v>0</v>
      </c>
      <c r="S173" s="1334">
        <f>IF(ISERROR(VLOOKUP(VLOOKUP($A173, 'E4 TB Allocation Details'!$A$18:$L$217, MATCH("Demand ID", 'E4 TB Allocation Details'!$A$18:$L$18, 0),FALSE), 'E2 Allocators'!$B$15:$W$361, MATCH('O5 Details by Class &amp; Accounts'!S$18, 'E2 Allocators'!$B$15:$W$15, 0),FALSE)*$F173), 0, VLOOKUP(VLOOKUP($A173, 'E4 TB Allocation Details'!$A$18:$L$217, MATCH("Demand ID", 'E4 TB Allocation Details'!$A$18:$L$18, 0),FALSE), 'E2 Allocators'!$B$15:$W$361, MATCH('O5 Details by Class &amp; Accounts'!S$18, 'E2 Allocators'!$B$15:$W$15, 0),FALSE)*$F173)</f>
        <v>0</v>
      </c>
      <c r="T173" s="1334">
        <f>IF(ISERROR(VLOOKUP(VLOOKUP($A173, 'E4 TB Allocation Details'!$A$18:$L$217, MATCH("Demand ID", 'E4 TB Allocation Details'!$A$18:$L$18, 0),FALSE), 'E2 Allocators'!$B$15:$W$361, MATCH('O5 Details by Class &amp; Accounts'!T$18, 'E2 Allocators'!$B$15:$W$15, 0),FALSE)*$F173), 0, VLOOKUP(VLOOKUP($A173, 'E4 TB Allocation Details'!$A$18:$L$217, MATCH("Demand ID", 'E4 TB Allocation Details'!$A$18:$L$18, 0),FALSE), 'E2 Allocators'!$B$15:$W$361, MATCH('O5 Details by Class &amp; Accounts'!T$18, 'E2 Allocators'!$B$15:$W$15, 0),FALSE)*$F173)</f>
        <v>0</v>
      </c>
      <c r="U173" s="1334">
        <f>IF(ISERROR(VLOOKUP(VLOOKUP($A173, 'E4 TB Allocation Details'!$A$18:$L$217, MATCH("Demand ID", 'E4 TB Allocation Details'!$A$18:$L$18, 0),FALSE), 'E2 Allocators'!$B$15:$W$361, MATCH('O5 Details by Class &amp; Accounts'!U$18, 'E2 Allocators'!$B$15:$W$15, 0),FALSE)*$F173), 0, VLOOKUP(VLOOKUP($A173, 'E4 TB Allocation Details'!$A$18:$L$217, MATCH("Demand ID", 'E4 TB Allocation Details'!$A$18:$L$18, 0),FALSE), 'E2 Allocators'!$B$15:$W$361, MATCH('O5 Details by Class &amp; Accounts'!U$18, 'E2 Allocators'!$B$15:$W$15, 0),FALSE)*$F173)</f>
        <v>0</v>
      </c>
      <c r="V173" s="1334">
        <f>IF(ISERROR(VLOOKUP(VLOOKUP($A173, 'E4 TB Allocation Details'!$A$18:$L$217, MATCH("Demand ID", 'E4 TB Allocation Details'!$A$18:$L$18, 0),FALSE), 'E2 Allocators'!$B$15:$W$361, MATCH('O5 Details by Class &amp; Accounts'!V$18, 'E2 Allocators'!$B$15:$W$15, 0),FALSE)*$F173), 0, VLOOKUP(VLOOKUP($A173, 'E4 TB Allocation Details'!$A$18:$L$217, MATCH("Demand ID", 'E4 TB Allocation Details'!$A$18:$L$18, 0),FALSE), 'E2 Allocators'!$B$15:$W$361, MATCH('O5 Details by Class &amp; Accounts'!V$18, 'E2 Allocators'!$B$15:$W$15, 0),FALSE)*$F173)</f>
        <v>0</v>
      </c>
      <c r="W173" s="1334">
        <f>IF(ISERROR(VLOOKUP(VLOOKUP($A173, 'E4 TB Allocation Details'!$A$18:$L$217, MATCH("Demand ID", 'E4 TB Allocation Details'!$A$18:$L$18, 0),FALSE), 'E2 Allocators'!$B$15:$W$361, MATCH('O5 Details by Class &amp; Accounts'!W$18, 'E2 Allocators'!$B$15:$W$15, 0),FALSE)*$F173), 0, VLOOKUP(VLOOKUP($A173, 'E4 TB Allocation Details'!$A$18:$L$217, MATCH("Demand ID", 'E4 TB Allocation Details'!$A$18:$L$18, 0),FALSE), 'E2 Allocators'!$B$15:$W$361, MATCH('O5 Details by Class &amp; Accounts'!W$18, 'E2 Allocators'!$B$15:$W$15, 0),FALSE)*$F173)</f>
        <v>0</v>
      </c>
      <c r="X173" s="1334">
        <f>IF(ISERROR(VLOOKUP(VLOOKUP($A173, 'E4 TB Allocation Details'!$A$18:$L$217, MATCH("Demand ID", 'E4 TB Allocation Details'!$A$18:$L$18, 0),FALSE), 'E2 Allocators'!$B$15:$W$361, MATCH('O5 Details by Class &amp; Accounts'!X$18, 'E2 Allocators'!$B$15:$W$15, 0),FALSE)*$F173), 0, VLOOKUP(VLOOKUP($A173, 'E4 TB Allocation Details'!$A$18:$L$217, MATCH("Demand ID", 'E4 TB Allocation Details'!$A$18:$L$18, 0),FALSE), 'E2 Allocators'!$B$15:$W$361, MATCH('O5 Details by Class &amp; Accounts'!X$18, 'E2 Allocators'!$B$15:$W$15, 0),FALSE)*$F173)</f>
        <v>0</v>
      </c>
      <c r="Y173" s="1334">
        <f>IF(ISERROR(VLOOKUP(VLOOKUP($A173, 'E4 TB Allocation Details'!$A$18:$L$217, MATCH("Demand ID", 'E4 TB Allocation Details'!$A$18:$L$18, 0),FALSE), 'E2 Allocators'!$B$15:$W$361, MATCH('O5 Details by Class &amp; Accounts'!Y$18, 'E2 Allocators'!$B$15:$W$15, 0),FALSE)*$F173), 0, VLOOKUP(VLOOKUP($A173, 'E4 TB Allocation Details'!$A$18:$L$217, MATCH("Demand ID", 'E4 TB Allocation Details'!$A$18:$L$18, 0),FALSE), 'E2 Allocators'!$B$15:$W$361, MATCH('O5 Details by Class &amp; Accounts'!Y$18, 'E2 Allocators'!$B$15:$W$15, 0),FALSE)*$F173)</f>
        <v>0</v>
      </c>
      <c r="Z173" s="1334">
        <f>IF(ISERROR(VLOOKUP(VLOOKUP($A173, 'E4 TB Allocation Details'!$A$18:$L$217, MATCH("Demand ID", 'E4 TB Allocation Details'!$A$18:$L$18, 0),FALSE), 'E2 Allocators'!$B$15:$W$361, MATCH('O5 Details by Class &amp; Accounts'!Z$18, 'E2 Allocators'!$B$15:$W$15, 0),FALSE)*$F173), 0, VLOOKUP(VLOOKUP($A173, 'E4 TB Allocation Details'!$A$18:$L$217, MATCH("Demand ID", 'E4 TB Allocation Details'!$A$18:$L$18, 0),FALSE), 'E2 Allocators'!$B$15:$W$361, MATCH('O5 Details by Class &amp; Accounts'!Z$18, 'E2 Allocators'!$B$15:$W$15, 0),FALSE)*$F173)</f>
        <v>0</v>
      </c>
      <c r="AA173" s="1334">
        <f>IF(ISERROR(VLOOKUP(VLOOKUP($A173, 'E4 TB Allocation Details'!$A$18:$L$217, MATCH("Demand ID", 'E4 TB Allocation Details'!$A$18:$L$18, 0),FALSE), 'E2 Allocators'!$B$15:$W$361, MATCH('O5 Details by Class &amp; Accounts'!AA$18, 'E2 Allocators'!$B$15:$W$15, 0),FALSE)*$F173), 0, VLOOKUP(VLOOKUP($A173, 'E4 TB Allocation Details'!$A$18:$L$217, MATCH("Demand ID", 'E4 TB Allocation Details'!$A$18:$L$18, 0),FALSE), 'E2 Allocators'!$B$15:$W$361, MATCH('O5 Details by Class &amp; Accounts'!AA$18, 'E2 Allocators'!$B$15:$W$15, 0),FALSE)*$F173)</f>
        <v>0</v>
      </c>
      <c r="AB173" s="1334">
        <f>IF(ISERROR(VLOOKUP(VLOOKUP($A173, 'E4 TB Allocation Details'!$A$18:$L$217, MATCH("Demand ID", 'E4 TB Allocation Details'!$A$18:$L$18, 0),FALSE), 'E2 Allocators'!$B$15:$W$361, MATCH('O5 Details by Class &amp; Accounts'!AB$18, 'E2 Allocators'!$B$15:$W$15, 0),FALSE)*$F173), 0, VLOOKUP(VLOOKUP($A173, 'E4 TB Allocation Details'!$A$18:$L$217, MATCH("Demand ID", 'E4 TB Allocation Details'!$A$18:$L$18, 0),FALSE), 'E2 Allocators'!$B$15:$W$361, MATCH('O5 Details by Class &amp; Accounts'!AB$18, 'E2 Allocators'!$B$15:$W$15, 0),FALSE)*$F173)</f>
        <v>0</v>
      </c>
      <c r="AC173" s="1334">
        <f t="shared" si="47"/>
        <v>0</v>
      </c>
      <c r="AD173" s="1334">
        <f>IF(ISERROR(VLOOKUP(VLOOKUP($A173, 'E4 TB Allocation Details'!$A$18:$L$217, MATCH("Customer ID", 'E4 TB Allocation Details'!$A$18:$L$18, 0),FALSE), 'E2 Allocators'!$B$15:$W$361, MATCH('O5 Details by Class &amp; Accounts'!AD$18, 'E2 Allocators'!$B$15:$W$15, 0),FALSE)*$G173), 0, VLOOKUP(VLOOKUP($A173, 'E4 TB Allocation Details'!$A$18:$L$217, MATCH("Customer ID", 'E4 TB Allocation Details'!$A$18:$L$18, 0),FALSE), 'E2 Allocators'!$B$15:$W$361, MATCH('O5 Details by Class &amp; Accounts'!AD$18, 'E2 Allocators'!$B$15:$W$15, 0),FALSE)*$G173)</f>
        <v>0</v>
      </c>
      <c r="AE173" s="1334">
        <f>IF(ISERROR(VLOOKUP(VLOOKUP($A173, 'E4 TB Allocation Details'!$A$18:$L$217, MATCH("Customer ID", 'E4 TB Allocation Details'!$A$18:$L$18, 0),FALSE), 'E2 Allocators'!$B$15:$W$361, MATCH('O5 Details by Class &amp; Accounts'!AE$18, 'E2 Allocators'!$B$15:$W$15, 0),FALSE)*$G173), 0, VLOOKUP(VLOOKUP($A173, 'E4 TB Allocation Details'!$A$18:$L$217, MATCH("Customer ID", 'E4 TB Allocation Details'!$A$18:$L$18, 0),FALSE), 'E2 Allocators'!$B$15:$W$361, MATCH('O5 Details by Class &amp; Accounts'!AE$18, 'E2 Allocators'!$B$15:$W$15, 0),FALSE)*$G173)</f>
        <v>0</v>
      </c>
      <c r="AF173" s="1334">
        <f>IF(ISERROR(VLOOKUP(VLOOKUP($A173, 'E4 TB Allocation Details'!$A$18:$L$217, MATCH("Customer ID", 'E4 TB Allocation Details'!$A$18:$L$18, 0),FALSE), 'E2 Allocators'!$B$15:$W$361, MATCH('O5 Details by Class &amp; Accounts'!AF$18, 'E2 Allocators'!$B$15:$W$15, 0),FALSE)*$G173), 0, VLOOKUP(VLOOKUP($A173, 'E4 TB Allocation Details'!$A$18:$L$217, MATCH("Customer ID", 'E4 TB Allocation Details'!$A$18:$L$18, 0),FALSE), 'E2 Allocators'!$B$15:$W$361, MATCH('O5 Details by Class &amp; Accounts'!AF$18, 'E2 Allocators'!$B$15:$W$15, 0),FALSE)*$G173)</f>
        <v>0</v>
      </c>
      <c r="AG173" s="1334">
        <f>IF(ISERROR(VLOOKUP(VLOOKUP($A173, 'E4 TB Allocation Details'!$A$18:$L$217, MATCH("Customer ID", 'E4 TB Allocation Details'!$A$18:$L$18, 0),FALSE), 'E2 Allocators'!$B$15:$W$361, MATCH('O5 Details by Class &amp; Accounts'!AG$18, 'E2 Allocators'!$B$15:$W$15, 0),FALSE)*$G173), 0, VLOOKUP(VLOOKUP($A173, 'E4 TB Allocation Details'!$A$18:$L$217, MATCH("Customer ID", 'E4 TB Allocation Details'!$A$18:$L$18, 0),FALSE), 'E2 Allocators'!$B$15:$W$361, MATCH('O5 Details by Class &amp; Accounts'!AG$18, 'E2 Allocators'!$B$15:$W$15, 0),FALSE)*$G173)</f>
        <v>0</v>
      </c>
      <c r="AH173" s="1334">
        <f>IF(ISERROR(VLOOKUP(VLOOKUP($A173, 'E4 TB Allocation Details'!$A$18:$L$217, MATCH("Customer ID", 'E4 TB Allocation Details'!$A$18:$L$18, 0),FALSE), 'E2 Allocators'!$B$15:$W$361, MATCH('O5 Details by Class &amp; Accounts'!AH$18, 'E2 Allocators'!$B$15:$W$15, 0),FALSE)*$G173), 0, VLOOKUP(VLOOKUP($A173, 'E4 TB Allocation Details'!$A$18:$L$217, MATCH("Customer ID", 'E4 TB Allocation Details'!$A$18:$L$18, 0),FALSE), 'E2 Allocators'!$B$15:$W$361, MATCH('O5 Details by Class &amp; Accounts'!AH$18, 'E2 Allocators'!$B$15:$W$15, 0),FALSE)*$G173)</f>
        <v>0</v>
      </c>
      <c r="AI173" s="1334">
        <f>IF(ISERROR(VLOOKUP(VLOOKUP($A173, 'E4 TB Allocation Details'!$A$18:$L$217, MATCH("Customer ID", 'E4 TB Allocation Details'!$A$18:$L$18, 0),FALSE), 'E2 Allocators'!$B$15:$W$361, MATCH('O5 Details by Class &amp; Accounts'!AI$18, 'E2 Allocators'!$B$15:$W$15, 0),FALSE)*$G173), 0, VLOOKUP(VLOOKUP($A173, 'E4 TB Allocation Details'!$A$18:$L$217, MATCH("Customer ID", 'E4 TB Allocation Details'!$A$18:$L$18, 0),FALSE), 'E2 Allocators'!$B$15:$W$361, MATCH('O5 Details by Class &amp; Accounts'!AI$18, 'E2 Allocators'!$B$15:$W$15, 0),FALSE)*$G173)</f>
        <v>0</v>
      </c>
      <c r="AJ173" s="1334">
        <f>IF(ISERROR(VLOOKUP(VLOOKUP($A173, 'E4 TB Allocation Details'!$A$18:$L$217, MATCH("Customer ID", 'E4 TB Allocation Details'!$A$18:$L$18, 0),FALSE), 'E2 Allocators'!$B$15:$W$361, MATCH('O5 Details by Class &amp; Accounts'!AJ$18, 'E2 Allocators'!$B$15:$W$15, 0),FALSE)*$G173), 0, VLOOKUP(VLOOKUP($A173, 'E4 TB Allocation Details'!$A$18:$L$217, MATCH("Customer ID", 'E4 TB Allocation Details'!$A$18:$L$18, 0),FALSE), 'E2 Allocators'!$B$15:$W$361, MATCH('O5 Details by Class &amp; Accounts'!AJ$18, 'E2 Allocators'!$B$15:$W$15, 0),FALSE)*$G173)</f>
        <v>0</v>
      </c>
      <c r="AK173" s="1334">
        <f>IF(ISERROR(VLOOKUP(VLOOKUP($A173, 'E4 TB Allocation Details'!$A$18:$L$217, MATCH("Customer ID", 'E4 TB Allocation Details'!$A$18:$L$18, 0),FALSE), 'E2 Allocators'!$B$15:$W$361, MATCH('O5 Details by Class &amp; Accounts'!AK$18, 'E2 Allocators'!$B$15:$W$15, 0),FALSE)*$G173), 0, VLOOKUP(VLOOKUP($A173, 'E4 TB Allocation Details'!$A$18:$L$217, MATCH("Customer ID", 'E4 TB Allocation Details'!$A$18:$L$18, 0),FALSE), 'E2 Allocators'!$B$15:$W$361, MATCH('O5 Details by Class &amp; Accounts'!AK$18, 'E2 Allocators'!$B$15:$W$15, 0),FALSE)*$G173)</f>
        <v>0</v>
      </c>
      <c r="AL173" s="1334">
        <f>IF(ISERROR(VLOOKUP(VLOOKUP($A173, 'E4 TB Allocation Details'!$A$18:$L$217, MATCH("Customer ID", 'E4 TB Allocation Details'!$A$18:$L$18, 0),FALSE), 'E2 Allocators'!$B$15:$W$361, MATCH('O5 Details by Class &amp; Accounts'!AL$18, 'E2 Allocators'!$B$15:$W$15, 0),FALSE)*$G173), 0, VLOOKUP(VLOOKUP($A173, 'E4 TB Allocation Details'!$A$18:$L$217, MATCH("Customer ID", 'E4 TB Allocation Details'!$A$18:$L$18, 0),FALSE), 'E2 Allocators'!$B$15:$W$361, MATCH('O5 Details by Class &amp; Accounts'!AL$18, 'E2 Allocators'!$B$15:$W$15, 0),FALSE)*$G173)</f>
        <v>0</v>
      </c>
      <c r="AM173" s="1334">
        <f>IF(ISERROR(VLOOKUP(VLOOKUP($A173, 'E4 TB Allocation Details'!$A$18:$L$217, MATCH("Customer ID", 'E4 TB Allocation Details'!$A$18:$L$18, 0),FALSE), 'E2 Allocators'!$B$15:$W$361, MATCH('O5 Details by Class &amp; Accounts'!AM$18, 'E2 Allocators'!$B$15:$W$15, 0),FALSE)*$G173), 0, VLOOKUP(VLOOKUP($A173, 'E4 TB Allocation Details'!$A$18:$L$217, MATCH("Customer ID", 'E4 TB Allocation Details'!$A$18:$L$18, 0),FALSE), 'E2 Allocators'!$B$15:$W$361, MATCH('O5 Details by Class &amp; Accounts'!AM$18, 'E2 Allocators'!$B$15:$W$15, 0),FALSE)*$G173)</f>
        <v>0</v>
      </c>
      <c r="AN173" s="1334">
        <f>IF(ISERROR(VLOOKUP(VLOOKUP($A173, 'E4 TB Allocation Details'!$A$18:$L$217, MATCH("Customer ID", 'E4 TB Allocation Details'!$A$18:$L$18, 0),FALSE), 'E2 Allocators'!$B$15:$W$361, MATCH('O5 Details by Class &amp; Accounts'!AN$18, 'E2 Allocators'!$B$15:$W$15, 0),FALSE)*$G173), 0, VLOOKUP(VLOOKUP($A173, 'E4 TB Allocation Details'!$A$18:$L$217, MATCH("Customer ID", 'E4 TB Allocation Details'!$A$18:$L$18, 0),FALSE), 'E2 Allocators'!$B$15:$W$361, MATCH('O5 Details by Class &amp; Accounts'!AN$18, 'E2 Allocators'!$B$15:$W$15, 0),FALSE)*$G173)</f>
        <v>0</v>
      </c>
      <c r="AO173" s="1334">
        <f>IF(ISERROR(VLOOKUP(VLOOKUP($A173, 'E4 TB Allocation Details'!$A$18:$L$217, MATCH("Customer ID", 'E4 TB Allocation Details'!$A$18:$L$18, 0),FALSE), 'E2 Allocators'!$B$15:$W$361, MATCH('O5 Details by Class &amp; Accounts'!AO$18, 'E2 Allocators'!$B$15:$W$15, 0),FALSE)*$G173), 0, VLOOKUP(VLOOKUP($A173, 'E4 TB Allocation Details'!$A$18:$L$217, MATCH("Customer ID", 'E4 TB Allocation Details'!$A$18:$L$18, 0),FALSE), 'E2 Allocators'!$B$15:$W$361, MATCH('O5 Details by Class &amp; Accounts'!AO$18, 'E2 Allocators'!$B$15:$W$15, 0),FALSE)*$G173)</f>
        <v>0</v>
      </c>
      <c r="AP173" s="1334">
        <f>IF(ISERROR(VLOOKUP(VLOOKUP($A173, 'E4 TB Allocation Details'!$A$18:$L$217, MATCH("Customer ID", 'E4 TB Allocation Details'!$A$18:$L$18, 0),FALSE), 'E2 Allocators'!$B$15:$W$361, MATCH('O5 Details by Class &amp; Accounts'!AP$18, 'E2 Allocators'!$B$15:$W$15, 0),FALSE)*$G173), 0, VLOOKUP(VLOOKUP($A173, 'E4 TB Allocation Details'!$A$18:$L$217, MATCH("Customer ID", 'E4 TB Allocation Details'!$A$18:$L$18, 0),FALSE), 'E2 Allocators'!$B$15:$W$361, MATCH('O5 Details by Class &amp; Accounts'!AP$18, 'E2 Allocators'!$B$15:$W$15, 0),FALSE)*$G173)</f>
        <v>0</v>
      </c>
      <c r="AQ173" s="1334">
        <f>IF(ISERROR(VLOOKUP(VLOOKUP($A173, 'E4 TB Allocation Details'!$A$18:$L$217, MATCH("Customer ID", 'E4 TB Allocation Details'!$A$18:$L$18, 0),FALSE), 'E2 Allocators'!$B$15:$W$361, MATCH('O5 Details by Class &amp; Accounts'!AQ$18, 'E2 Allocators'!$B$15:$W$15, 0),FALSE)*$G173), 0, VLOOKUP(VLOOKUP($A173, 'E4 TB Allocation Details'!$A$18:$L$217, MATCH("Customer ID", 'E4 TB Allocation Details'!$A$18:$L$18, 0),FALSE), 'E2 Allocators'!$B$15:$W$361, MATCH('O5 Details by Class &amp; Accounts'!AQ$18, 'E2 Allocators'!$B$15:$W$15, 0),FALSE)*$G173)</f>
        <v>0</v>
      </c>
      <c r="AR173" s="1334">
        <f>IF(ISERROR(VLOOKUP(VLOOKUP($A173, 'E4 TB Allocation Details'!$A$18:$L$217, MATCH("Customer ID", 'E4 TB Allocation Details'!$A$18:$L$18, 0),FALSE), 'E2 Allocators'!$B$15:$W$361, MATCH('O5 Details by Class &amp; Accounts'!AR$18, 'E2 Allocators'!$B$15:$W$15, 0),FALSE)*$G173), 0, VLOOKUP(VLOOKUP($A173, 'E4 TB Allocation Details'!$A$18:$L$217, MATCH("Customer ID", 'E4 TB Allocation Details'!$A$18:$L$18, 0),FALSE), 'E2 Allocators'!$B$15:$W$361, MATCH('O5 Details by Class &amp; Accounts'!AR$18, 'E2 Allocators'!$B$15:$W$15, 0),FALSE)*$G173)</f>
        <v>0</v>
      </c>
      <c r="AS173" s="1334">
        <f>IF(ISERROR(VLOOKUP(VLOOKUP($A173, 'E4 TB Allocation Details'!$A$18:$L$217, MATCH("Customer ID", 'E4 TB Allocation Details'!$A$18:$L$18, 0),FALSE), 'E2 Allocators'!$B$15:$W$361, MATCH('O5 Details by Class &amp; Accounts'!AS$18, 'E2 Allocators'!$B$15:$W$15, 0),FALSE)*$G173), 0, VLOOKUP(VLOOKUP($A173, 'E4 TB Allocation Details'!$A$18:$L$217, MATCH("Customer ID", 'E4 TB Allocation Details'!$A$18:$L$18, 0),FALSE), 'E2 Allocators'!$B$15:$W$361, MATCH('O5 Details by Class &amp; Accounts'!AS$18, 'E2 Allocators'!$B$15:$W$15, 0),FALSE)*$G173)</f>
        <v>0</v>
      </c>
      <c r="AT173" s="1334">
        <f>IF(ISERROR(VLOOKUP(VLOOKUP($A173, 'E4 TB Allocation Details'!$A$18:$L$217, MATCH("Customer ID", 'E4 TB Allocation Details'!$A$18:$L$18, 0),FALSE), 'E2 Allocators'!$B$15:$W$361, MATCH('O5 Details by Class &amp; Accounts'!AT$18, 'E2 Allocators'!$B$15:$W$15, 0),FALSE)*$G173), 0, VLOOKUP(VLOOKUP($A173, 'E4 TB Allocation Details'!$A$18:$L$217, MATCH("Customer ID", 'E4 TB Allocation Details'!$A$18:$L$18, 0),FALSE), 'E2 Allocators'!$B$15:$W$361, MATCH('O5 Details by Class &amp; Accounts'!AT$18, 'E2 Allocators'!$B$15:$W$15, 0),FALSE)*$G173)</f>
        <v>0</v>
      </c>
      <c r="AU173" s="1334">
        <f>IF(ISERROR(VLOOKUP(VLOOKUP($A173, 'E4 TB Allocation Details'!$A$18:$L$217, MATCH("Customer ID", 'E4 TB Allocation Details'!$A$18:$L$18, 0),FALSE), 'E2 Allocators'!$B$15:$W$361, MATCH('O5 Details by Class &amp; Accounts'!AU$18, 'E2 Allocators'!$B$15:$W$15, 0),FALSE)*$G173), 0, VLOOKUP(VLOOKUP($A173, 'E4 TB Allocation Details'!$A$18:$L$217, MATCH("Customer ID", 'E4 TB Allocation Details'!$A$18:$L$18, 0),FALSE), 'E2 Allocators'!$B$15:$W$361, MATCH('O5 Details by Class &amp; Accounts'!AU$18, 'E2 Allocators'!$B$15:$W$15, 0),FALSE)*$G173)</f>
        <v>0</v>
      </c>
      <c r="AV173" s="1334">
        <f>IF(ISERROR(VLOOKUP(VLOOKUP($A173, 'E4 TB Allocation Details'!$A$18:$L$217, MATCH("Customer ID", 'E4 TB Allocation Details'!$A$18:$L$18, 0),FALSE), 'E2 Allocators'!$B$15:$W$361, MATCH('O5 Details by Class &amp; Accounts'!AV$18, 'E2 Allocators'!$B$15:$W$15, 0),FALSE)*$G173), 0, VLOOKUP(VLOOKUP($A173, 'E4 TB Allocation Details'!$A$18:$L$217, MATCH("Customer ID", 'E4 TB Allocation Details'!$A$18:$L$18, 0),FALSE), 'E2 Allocators'!$B$15:$W$361, MATCH('O5 Details by Class &amp; Accounts'!AV$18, 'E2 Allocators'!$B$15:$W$15, 0),FALSE)*$G173)</f>
        <v>0</v>
      </c>
      <c r="AW173" s="1334">
        <f>IF(ISERROR(VLOOKUP(VLOOKUP($A173, 'E4 TB Allocation Details'!$A$18:$L$217, MATCH("Customer ID", 'E4 TB Allocation Details'!$A$18:$L$18, 0),FALSE), 'E2 Allocators'!$B$15:$W$361, MATCH('O5 Details by Class &amp; Accounts'!AW$18, 'E2 Allocators'!$B$15:$W$15, 0),FALSE)*$G173), 0, VLOOKUP(VLOOKUP($A173, 'E4 TB Allocation Details'!$A$18:$L$217, MATCH("Customer ID", 'E4 TB Allocation Details'!$A$18:$L$18, 0),FALSE), 'E2 Allocators'!$B$15:$W$361, MATCH('O5 Details by Class &amp; Accounts'!AW$18, 'E2 Allocators'!$B$15:$W$15, 0),FALSE)*$G173)</f>
        <v>0</v>
      </c>
      <c r="AX173" s="1334">
        <f t="shared" si="51"/>
        <v>0</v>
      </c>
      <c r="AY173" s="1334">
        <f>IF(ISERROR(VLOOKUP(VLOOKUP($A173, 'E4 TB Allocation Details'!$A$18:$L$217, MATCH("Misc ID", 'E4 TB Allocation Details'!$A$18:$L$18, 0),FALSE), 'E2 Allocators'!$B$15:$W$361, MATCH('O5 Details by Class &amp; Accounts'!AY$18, 'E2 Allocators'!$B$15:$W$15, 0),FALSE)*$E173), 0, VLOOKUP(VLOOKUP($A173, 'E4 TB Allocation Details'!$A$18:$L$217, MATCH("Misc ID", 'E4 TB Allocation Details'!$A$18:$L$18, 0),FALSE), 'E2 Allocators'!$B$15:$W$361, MATCH('O5 Details by Class &amp; Accounts'!AY$18, 'E2 Allocators'!$B$15:$W$15, 0),FALSE)*$E173)</f>
        <v>0</v>
      </c>
      <c r="AZ173" s="1334">
        <f>IF(ISERROR(VLOOKUP(VLOOKUP($A173, 'E4 TB Allocation Details'!$A$18:$L$217, MATCH("Misc ID", 'E4 TB Allocation Details'!$A$18:$L$18, 0),FALSE), 'E2 Allocators'!$B$15:$W$361, MATCH('O5 Details by Class &amp; Accounts'!AZ$18, 'E2 Allocators'!$B$15:$W$15, 0),FALSE)*$E173), 0, VLOOKUP(VLOOKUP($A173, 'E4 TB Allocation Details'!$A$18:$L$217, MATCH("Misc ID", 'E4 TB Allocation Details'!$A$18:$L$18, 0),FALSE), 'E2 Allocators'!$B$15:$W$361, MATCH('O5 Details by Class &amp; Accounts'!AZ$18, 'E2 Allocators'!$B$15:$W$15, 0),FALSE)*$E173)</f>
        <v>0</v>
      </c>
      <c r="BA173" s="1334">
        <f>IF(ISERROR(VLOOKUP(VLOOKUP($A173, 'E4 TB Allocation Details'!$A$18:$L$217, MATCH("Misc ID", 'E4 TB Allocation Details'!$A$18:$L$18, 0),FALSE), 'E2 Allocators'!$B$15:$W$361, MATCH('O5 Details by Class &amp; Accounts'!BA$18, 'E2 Allocators'!$B$15:$W$15, 0),FALSE)*$E173), 0, VLOOKUP(VLOOKUP($A173, 'E4 TB Allocation Details'!$A$18:$L$217, MATCH("Misc ID", 'E4 TB Allocation Details'!$A$18:$L$18, 0),FALSE), 'E2 Allocators'!$B$15:$W$361, MATCH('O5 Details by Class &amp; Accounts'!BA$18, 'E2 Allocators'!$B$15:$W$15, 0),FALSE)*$E173)</f>
        <v>0</v>
      </c>
      <c r="BB173" s="1334">
        <f>IF(ISERROR(VLOOKUP(VLOOKUP($A173, 'E4 TB Allocation Details'!$A$18:$L$217, MATCH("Misc ID", 'E4 TB Allocation Details'!$A$18:$L$18, 0),FALSE), 'E2 Allocators'!$B$15:$W$361, MATCH('O5 Details by Class &amp; Accounts'!BB$18, 'E2 Allocators'!$B$15:$W$15, 0),FALSE)*$E173), 0, VLOOKUP(VLOOKUP($A173, 'E4 TB Allocation Details'!$A$18:$L$217, MATCH("Misc ID", 'E4 TB Allocation Details'!$A$18:$L$18, 0),FALSE), 'E2 Allocators'!$B$15:$W$361, MATCH('O5 Details by Class &amp; Accounts'!BB$18, 'E2 Allocators'!$B$15:$W$15, 0),FALSE)*$E173)</f>
        <v>0</v>
      </c>
      <c r="BC173" s="1334">
        <f>IF(ISERROR(VLOOKUP(VLOOKUP($A173, 'E4 TB Allocation Details'!$A$18:$L$217, MATCH("Misc ID", 'E4 TB Allocation Details'!$A$18:$L$18, 0),FALSE), 'E2 Allocators'!$B$15:$W$361, MATCH('O5 Details by Class &amp; Accounts'!BC$18, 'E2 Allocators'!$B$15:$W$15, 0),FALSE)*$E173), 0, VLOOKUP(VLOOKUP($A173, 'E4 TB Allocation Details'!$A$18:$L$217, MATCH("Misc ID", 'E4 TB Allocation Details'!$A$18:$L$18, 0),FALSE), 'E2 Allocators'!$B$15:$W$361, MATCH('O5 Details by Class &amp; Accounts'!BC$18, 'E2 Allocators'!$B$15:$W$15, 0),FALSE)*$E173)</f>
        <v>0</v>
      </c>
      <c r="BD173" s="1334">
        <f>IF(ISERROR(VLOOKUP(VLOOKUP($A173, 'E4 TB Allocation Details'!$A$18:$L$217, MATCH("Misc ID", 'E4 TB Allocation Details'!$A$18:$L$18, 0),FALSE), 'E2 Allocators'!$B$15:$W$361, MATCH('O5 Details by Class &amp; Accounts'!BD$18, 'E2 Allocators'!$B$15:$W$15, 0),FALSE)*$E173), 0, VLOOKUP(VLOOKUP($A173, 'E4 TB Allocation Details'!$A$18:$L$217, MATCH("Misc ID", 'E4 TB Allocation Details'!$A$18:$L$18, 0),FALSE), 'E2 Allocators'!$B$15:$W$361, MATCH('O5 Details by Class &amp; Accounts'!BD$18, 'E2 Allocators'!$B$15:$W$15, 0),FALSE)*$E173)</f>
        <v>0</v>
      </c>
      <c r="BE173" s="1334">
        <f>IF(ISERROR(VLOOKUP(VLOOKUP($A173, 'E4 TB Allocation Details'!$A$18:$L$217, MATCH("Misc ID", 'E4 TB Allocation Details'!$A$18:$L$18, 0),FALSE), 'E2 Allocators'!$B$15:$W$361, MATCH('O5 Details by Class &amp; Accounts'!BE$18, 'E2 Allocators'!$B$15:$W$15, 0),FALSE)*$E173), 0, VLOOKUP(VLOOKUP($A173, 'E4 TB Allocation Details'!$A$18:$L$217, MATCH("Misc ID", 'E4 TB Allocation Details'!$A$18:$L$18, 0),FALSE), 'E2 Allocators'!$B$15:$W$361, MATCH('O5 Details by Class &amp; Accounts'!BE$18, 'E2 Allocators'!$B$15:$W$15, 0),FALSE)*$E173)</f>
        <v>0</v>
      </c>
      <c r="BF173" s="1334">
        <f>IF(ISERROR(VLOOKUP(VLOOKUP($A173, 'E4 TB Allocation Details'!$A$18:$L$217, MATCH("Misc ID", 'E4 TB Allocation Details'!$A$18:$L$18, 0),FALSE), 'E2 Allocators'!$B$15:$W$361, MATCH('O5 Details by Class &amp; Accounts'!BF$18, 'E2 Allocators'!$B$15:$W$15, 0),FALSE)*$E173), 0, VLOOKUP(VLOOKUP($A173, 'E4 TB Allocation Details'!$A$18:$L$217, MATCH("Misc ID", 'E4 TB Allocation Details'!$A$18:$L$18, 0),FALSE), 'E2 Allocators'!$B$15:$W$361, MATCH('O5 Details by Class &amp; Accounts'!BF$18, 'E2 Allocators'!$B$15:$W$15, 0),FALSE)*$E173)</f>
        <v>0</v>
      </c>
      <c r="BG173" s="1334">
        <f>IF(ISERROR(VLOOKUP(VLOOKUP($A173, 'E4 TB Allocation Details'!$A$18:$L$217, MATCH("Misc ID", 'E4 TB Allocation Details'!$A$18:$L$18, 0),FALSE), 'E2 Allocators'!$B$15:$W$361, MATCH('O5 Details by Class &amp; Accounts'!BG$18, 'E2 Allocators'!$B$15:$W$15, 0),FALSE)*$E173), 0, VLOOKUP(VLOOKUP($A173, 'E4 TB Allocation Details'!$A$18:$L$217, MATCH("Misc ID", 'E4 TB Allocation Details'!$A$18:$L$18, 0),FALSE), 'E2 Allocators'!$B$15:$W$361, MATCH('O5 Details by Class &amp; Accounts'!BG$18, 'E2 Allocators'!$B$15:$W$15, 0),FALSE)*$E173)</f>
        <v>0</v>
      </c>
      <c r="BH173" s="1334">
        <f>IF(ISERROR(VLOOKUP(VLOOKUP($A173, 'E4 TB Allocation Details'!$A$18:$L$217, MATCH("Misc ID", 'E4 TB Allocation Details'!$A$18:$L$18, 0),FALSE), 'E2 Allocators'!$B$15:$W$361, MATCH('O5 Details by Class &amp; Accounts'!BH$18, 'E2 Allocators'!$B$15:$W$15, 0),FALSE)*$E173), 0, VLOOKUP(VLOOKUP($A173, 'E4 TB Allocation Details'!$A$18:$L$217, MATCH("Misc ID", 'E4 TB Allocation Details'!$A$18:$L$18, 0),FALSE), 'E2 Allocators'!$B$15:$W$361, MATCH('O5 Details by Class &amp; Accounts'!BH$18, 'E2 Allocators'!$B$15:$W$15, 0),FALSE)*$E173)</f>
        <v>0</v>
      </c>
      <c r="BI173" s="1334">
        <f>IF(ISERROR(VLOOKUP(VLOOKUP($A173, 'E4 TB Allocation Details'!$A$18:$L$217, MATCH("Misc ID", 'E4 TB Allocation Details'!$A$18:$L$18, 0),FALSE), 'E2 Allocators'!$B$15:$W$361, MATCH('O5 Details by Class &amp; Accounts'!BI$18, 'E2 Allocators'!$B$15:$W$15, 0),FALSE)*$E173), 0, VLOOKUP(VLOOKUP($A173, 'E4 TB Allocation Details'!$A$18:$L$217, MATCH("Misc ID", 'E4 TB Allocation Details'!$A$18:$L$18, 0),FALSE), 'E2 Allocators'!$B$15:$W$361, MATCH('O5 Details by Class &amp; Accounts'!BI$18, 'E2 Allocators'!$B$15:$W$15, 0),FALSE)*$E173)</f>
        <v>0</v>
      </c>
      <c r="BJ173" s="1334">
        <f>IF(ISERROR(VLOOKUP(VLOOKUP($A173, 'E4 TB Allocation Details'!$A$18:$L$217, MATCH("Misc ID", 'E4 TB Allocation Details'!$A$18:$L$18, 0),FALSE), 'E2 Allocators'!$B$15:$W$361, MATCH('O5 Details by Class &amp; Accounts'!BJ$18, 'E2 Allocators'!$B$15:$W$15, 0),FALSE)*$E173), 0, VLOOKUP(VLOOKUP($A173, 'E4 TB Allocation Details'!$A$18:$L$217, MATCH("Misc ID", 'E4 TB Allocation Details'!$A$18:$L$18, 0),FALSE), 'E2 Allocators'!$B$15:$W$361, MATCH('O5 Details by Class &amp; Accounts'!BJ$18, 'E2 Allocators'!$B$15:$W$15, 0),FALSE)*$E173)</f>
        <v>0</v>
      </c>
      <c r="BK173" s="1334">
        <f>IF(ISERROR(VLOOKUP(VLOOKUP($A173, 'E4 TB Allocation Details'!$A$18:$L$217, MATCH("Misc ID", 'E4 TB Allocation Details'!$A$18:$L$18, 0),FALSE), 'E2 Allocators'!$B$15:$W$361, MATCH('O5 Details by Class &amp; Accounts'!BK$18, 'E2 Allocators'!$B$15:$W$15, 0),FALSE)*$E173), 0, VLOOKUP(VLOOKUP($A173, 'E4 TB Allocation Details'!$A$18:$L$217, MATCH("Misc ID", 'E4 TB Allocation Details'!$A$18:$L$18, 0),FALSE), 'E2 Allocators'!$B$15:$W$361, MATCH('O5 Details by Class &amp; Accounts'!BK$18, 'E2 Allocators'!$B$15:$W$15, 0),FALSE)*$E173)</f>
        <v>0</v>
      </c>
      <c r="BL173" s="1334">
        <f>IF(ISERROR(VLOOKUP(VLOOKUP($A173, 'E4 TB Allocation Details'!$A$18:$L$217, MATCH("Misc ID", 'E4 TB Allocation Details'!$A$18:$L$18, 0),FALSE), 'E2 Allocators'!$B$15:$W$361, MATCH('O5 Details by Class &amp; Accounts'!BL$18, 'E2 Allocators'!$B$15:$W$15, 0),FALSE)*$E173), 0, VLOOKUP(VLOOKUP($A173, 'E4 TB Allocation Details'!$A$18:$L$217, MATCH("Misc ID", 'E4 TB Allocation Details'!$A$18:$L$18, 0),FALSE), 'E2 Allocators'!$B$15:$W$361, MATCH('O5 Details by Class &amp; Accounts'!BL$18, 'E2 Allocators'!$B$15:$W$15, 0),FALSE)*$E173)</f>
        <v>0</v>
      </c>
      <c r="BM173" s="1334">
        <f>IF(ISERROR(VLOOKUP(VLOOKUP($A173, 'E4 TB Allocation Details'!$A$18:$L$217, MATCH("Misc ID", 'E4 TB Allocation Details'!$A$18:$L$18, 0),FALSE), 'E2 Allocators'!$B$15:$W$361, MATCH('O5 Details by Class &amp; Accounts'!BM$18, 'E2 Allocators'!$B$15:$W$15, 0),FALSE)*$E173), 0, VLOOKUP(VLOOKUP($A173, 'E4 TB Allocation Details'!$A$18:$L$217, MATCH("Misc ID", 'E4 TB Allocation Details'!$A$18:$L$18, 0),FALSE), 'E2 Allocators'!$B$15:$W$361, MATCH('O5 Details by Class &amp; Accounts'!BM$18, 'E2 Allocators'!$B$15:$W$15, 0),FALSE)*$E173)</f>
        <v>0</v>
      </c>
      <c r="BN173" s="1334">
        <f>IF(ISERROR(VLOOKUP(VLOOKUP($A173, 'E4 TB Allocation Details'!$A$18:$L$217, MATCH("Misc ID", 'E4 TB Allocation Details'!$A$18:$L$18, 0),FALSE), 'E2 Allocators'!$B$15:$W$361, MATCH('O5 Details by Class &amp; Accounts'!BN$18, 'E2 Allocators'!$B$15:$W$15, 0),FALSE)*$E173), 0, VLOOKUP(VLOOKUP($A173, 'E4 TB Allocation Details'!$A$18:$L$217, MATCH("Misc ID", 'E4 TB Allocation Details'!$A$18:$L$18, 0),FALSE), 'E2 Allocators'!$B$15:$W$361, MATCH('O5 Details by Class &amp; Accounts'!BN$18, 'E2 Allocators'!$B$15:$W$15, 0),FALSE)*$E173)</f>
        <v>0</v>
      </c>
      <c r="BO173" s="1334">
        <f>IF(ISERROR(VLOOKUP(VLOOKUP($A173, 'E4 TB Allocation Details'!$A$18:$L$217, MATCH("Misc ID", 'E4 TB Allocation Details'!$A$18:$L$18, 0),FALSE), 'E2 Allocators'!$B$15:$W$361, MATCH('O5 Details by Class &amp; Accounts'!BO$18, 'E2 Allocators'!$B$15:$W$15, 0),FALSE)*$E173), 0, VLOOKUP(VLOOKUP($A173, 'E4 TB Allocation Details'!$A$18:$L$217, MATCH("Misc ID", 'E4 TB Allocation Details'!$A$18:$L$18, 0),FALSE), 'E2 Allocators'!$B$15:$W$361, MATCH('O5 Details by Class &amp; Accounts'!BO$18, 'E2 Allocators'!$B$15:$W$15, 0),FALSE)*$E173)</f>
        <v>0</v>
      </c>
      <c r="BP173" s="1334">
        <f>IF(ISERROR(VLOOKUP(VLOOKUP($A173, 'E4 TB Allocation Details'!$A$18:$L$217, MATCH("Misc ID", 'E4 TB Allocation Details'!$A$18:$L$18, 0),FALSE), 'E2 Allocators'!$B$15:$W$361, MATCH('O5 Details by Class &amp; Accounts'!BP$18, 'E2 Allocators'!$B$15:$W$15, 0),FALSE)*$E173), 0, VLOOKUP(VLOOKUP($A173, 'E4 TB Allocation Details'!$A$18:$L$217, MATCH("Misc ID", 'E4 TB Allocation Details'!$A$18:$L$18, 0),FALSE), 'E2 Allocators'!$B$15:$W$361, MATCH('O5 Details by Class &amp; Accounts'!BP$18, 'E2 Allocators'!$B$15:$W$15, 0),FALSE)*$E173)</f>
        <v>0</v>
      </c>
      <c r="BQ173" s="1334">
        <f>IF(ISERROR(VLOOKUP(VLOOKUP($A173, 'E4 TB Allocation Details'!$A$18:$L$217, MATCH("Misc ID", 'E4 TB Allocation Details'!$A$18:$L$18, 0),FALSE), 'E2 Allocators'!$B$15:$W$361, MATCH('O5 Details by Class &amp; Accounts'!BQ$18, 'E2 Allocators'!$B$15:$W$15, 0),FALSE)*$E173), 0, VLOOKUP(VLOOKUP($A173, 'E4 TB Allocation Details'!$A$18:$L$217, MATCH("Misc ID", 'E4 TB Allocation Details'!$A$18:$L$18, 0),FALSE), 'E2 Allocators'!$B$15:$W$361, MATCH('O5 Details by Class &amp; Accounts'!BQ$18, 'E2 Allocators'!$B$15:$W$15, 0),FALSE)*$E173)</f>
        <v>0</v>
      </c>
      <c r="BR173" s="1334">
        <f>IF(ISERROR(VLOOKUP(VLOOKUP($A173, 'E4 TB Allocation Details'!$A$18:$L$217, MATCH("Misc ID", 'E4 TB Allocation Details'!$A$18:$L$18, 0),FALSE), 'E2 Allocators'!$B$15:$W$361, MATCH('O5 Details by Class &amp; Accounts'!BR$18, 'E2 Allocators'!$B$15:$W$15, 0),FALSE)*$E173), 0, VLOOKUP(VLOOKUP($A173, 'E4 TB Allocation Details'!$A$18:$L$217, MATCH("Misc ID", 'E4 TB Allocation Details'!$A$18:$L$18, 0),FALSE), 'E2 Allocators'!$B$15:$W$361, MATCH('O5 Details by Class &amp; Accounts'!BR$18, 'E2 Allocators'!$B$15:$W$15, 0),FALSE)*$E173)</f>
        <v>0</v>
      </c>
      <c r="BS173" s="1334">
        <f t="shared" si="48"/>
        <v>0</v>
      </c>
      <c r="BT173" s="1334">
        <f>IF(ISERROR(VLOOKUP(VLOOKUP($A173, 'E4 TB Allocation Details'!$A$18:$L$217, MATCH("A &amp; G ID", 'E4 TB Allocation Details'!$A$18:$L$18, 0),FALSE), 'E2 Allocators'!$B$15:$W$361, MATCH('O5 Details by Class &amp; Accounts'!BT$18, 'E2 Allocators'!$B$15:$W$15, 0),FALSE)*$E173), 0, VLOOKUP(VLOOKUP($A173, 'E4 TB Allocation Details'!$A$18:$L$217, MATCH("A &amp; G ID", 'E4 TB Allocation Details'!$A$18:$L$18, 0),FALSE), 'E2 Allocators'!$B$15:$W$361, MATCH('O5 Details by Class &amp; Accounts'!BT$18, 'E2 Allocators'!$B$15:$W$15, 0),FALSE)*$E173)</f>
        <v>0</v>
      </c>
      <c r="BU173" s="1334">
        <f>IF(ISERROR(VLOOKUP(VLOOKUP($A173, 'E4 TB Allocation Details'!$A$18:$L$217, MATCH("A &amp; G ID", 'E4 TB Allocation Details'!$A$18:$L$18, 0),FALSE), 'E2 Allocators'!$B$15:$W$361, MATCH('O5 Details by Class &amp; Accounts'!BU$18, 'E2 Allocators'!$B$15:$W$15, 0),FALSE)*$E173), 0, VLOOKUP(VLOOKUP($A173, 'E4 TB Allocation Details'!$A$18:$L$217, MATCH("A &amp; G ID", 'E4 TB Allocation Details'!$A$18:$L$18, 0),FALSE), 'E2 Allocators'!$B$15:$W$361, MATCH('O5 Details by Class &amp; Accounts'!BU$18, 'E2 Allocators'!$B$15:$W$15, 0),FALSE)*$E173)</f>
        <v>0</v>
      </c>
      <c r="BV173" s="1334">
        <f>IF(ISERROR(VLOOKUP(VLOOKUP($A173, 'E4 TB Allocation Details'!$A$18:$L$217, MATCH("A &amp; G ID", 'E4 TB Allocation Details'!$A$18:$L$18, 0),FALSE), 'E2 Allocators'!$B$15:$W$361, MATCH('O5 Details by Class &amp; Accounts'!BV$18, 'E2 Allocators'!$B$15:$W$15, 0),FALSE)*$E173), 0, VLOOKUP(VLOOKUP($A173, 'E4 TB Allocation Details'!$A$18:$L$217, MATCH("A &amp; G ID", 'E4 TB Allocation Details'!$A$18:$L$18, 0),FALSE), 'E2 Allocators'!$B$15:$W$361, MATCH('O5 Details by Class &amp; Accounts'!BV$18, 'E2 Allocators'!$B$15:$W$15, 0),FALSE)*$E173)</f>
        <v>0</v>
      </c>
      <c r="BW173" s="1334">
        <f>IF(ISERROR(VLOOKUP(VLOOKUP($A173, 'E4 TB Allocation Details'!$A$18:$L$217, MATCH("A &amp; G ID", 'E4 TB Allocation Details'!$A$18:$L$18, 0),FALSE), 'E2 Allocators'!$B$15:$W$361, MATCH('O5 Details by Class &amp; Accounts'!BW$18, 'E2 Allocators'!$B$15:$W$15, 0),FALSE)*$E173), 0, VLOOKUP(VLOOKUP($A173, 'E4 TB Allocation Details'!$A$18:$L$217, MATCH("A &amp; G ID", 'E4 TB Allocation Details'!$A$18:$L$18, 0),FALSE), 'E2 Allocators'!$B$15:$W$361, MATCH('O5 Details by Class &amp; Accounts'!BW$18, 'E2 Allocators'!$B$15:$W$15, 0),FALSE)*$E173)</f>
        <v>0</v>
      </c>
      <c r="BX173" s="1334">
        <f>IF(ISERROR(VLOOKUP(VLOOKUP($A173, 'E4 TB Allocation Details'!$A$18:$L$217, MATCH("A &amp; G ID", 'E4 TB Allocation Details'!$A$18:$L$18, 0),FALSE), 'E2 Allocators'!$B$15:$W$361, MATCH('O5 Details by Class &amp; Accounts'!BX$18, 'E2 Allocators'!$B$15:$W$15, 0),FALSE)*$E173), 0, VLOOKUP(VLOOKUP($A173, 'E4 TB Allocation Details'!$A$18:$L$217, MATCH("A &amp; G ID", 'E4 TB Allocation Details'!$A$18:$L$18, 0),FALSE), 'E2 Allocators'!$B$15:$W$361, MATCH('O5 Details by Class &amp; Accounts'!BX$18, 'E2 Allocators'!$B$15:$W$15, 0),FALSE)*$E173)</f>
        <v>0</v>
      </c>
      <c r="BY173" s="1334">
        <f>IF(ISERROR(VLOOKUP(VLOOKUP($A173, 'E4 TB Allocation Details'!$A$18:$L$217, MATCH("A &amp; G ID", 'E4 TB Allocation Details'!$A$18:$L$18, 0),FALSE), 'E2 Allocators'!$B$15:$W$361, MATCH('O5 Details by Class &amp; Accounts'!BY$18, 'E2 Allocators'!$B$15:$W$15, 0),FALSE)*$E173), 0, VLOOKUP(VLOOKUP($A173, 'E4 TB Allocation Details'!$A$18:$L$217, MATCH("A &amp; G ID", 'E4 TB Allocation Details'!$A$18:$L$18, 0),FALSE), 'E2 Allocators'!$B$15:$W$361, MATCH('O5 Details by Class &amp; Accounts'!BY$18, 'E2 Allocators'!$B$15:$W$15, 0),FALSE)*$E173)</f>
        <v>0</v>
      </c>
      <c r="BZ173" s="1334">
        <f>IF(ISERROR(VLOOKUP(VLOOKUP($A173, 'E4 TB Allocation Details'!$A$18:$L$217, MATCH("A &amp; G ID", 'E4 TB Allocation Details'!$A$18:$L$18, 0),FALSE), 'E2 Allocators'!$B$15:$W$361, MATCH('O5 Details by Class &amp; Accounts'!BZ$18, 'E2 Allocators'!$B$15:$W$15, 0),FALSE)*$E173), 0, VLOOKUP(VLOOKUP($A173, 'E4 TB Allocation Details'!$A$18:$L$217, MATCH("A &amp; G ID", 'E4 TB Allocation Details'!$A$18:$L$18, 0),FALSE), 'E2 Allocators'!$B$15:$W$361, MATCH('O5 Details by Class &amp; Accounts'!BZ$18, 'E2 Allocators'!$B$15:$W$15, 0),FALSE)*$E173)</f>
        <v>0</v>
      </c>
      <c r="CA173" s="1334">
        <f>IF(ISERROR(VLOOKUP(VLOOKUP($A173, 'E4 TB Allocation Details'!$A$18:$L$217, MATCH("A &amp; G ID", 'E4 TB Allocation Details'!$A$18:$L$18, 0),FALSE), 'E2 Allocators'!$B$15:$W$361, MATCH('O5 Details by Class &amp; Accounts'!CA$18, 'E2 Allocators'!$B$15:$W$15, 0),FALSE)*$E173), 0, VLOOKUP(VLOOKUP($A173, 'E4 TB Allocation Details'!$A$18:$L$217, MATCH("A &amp; G ID", 'E4 TB Allocation Details'!$A$18:$L$18, 0),FALSE), 'E2 Allocators'!$B$15:$W$361, MATCH('O5 Details by Class &amp; Accounts'!CA$18, 'E2 Allocators'!$B$15:$W$15, 0),FALSE)*$E173)</f>
        <v>0</v>
      </c>
      <c r="CB173" s="1334">
        <f>IF(ISERROR(VLOOKUP(VLOOKUP($A173, 'E4 TB Allocation Details'!$A$18:$L$217, MATCH("A &amp; G ID", 'E4 TB Allocation Details'!$A$18:$L$18, 0),FALSE), 'E2 Allocators'!$B$15:$W$361, MATCH('O5 Details by Class &amp; Accounts'!CB$18, 'E2 Allocators'!$B$15:$W$15, 0),FALSE)*$E173), 0, VLOOKUP(VLOOKUP($A173, 'E4 TB Allocation Details'!$A$18:$L$217, MATCH("A &amp; G ID", 'E4 TB Allocation Details'!$A$18:$L$18, 0),FALSE), 'E2 Allocators'!$B$15:$W$361, MATCH('O5 Details by Class &amp; Accounts'!CB$18, 'E2 Allocators'!$B$15:$W$15, 0),FALSE)*$E173)</f>
        <v>0</v>
      </c>
      <c r="CC173" s="1334">
        <f>IF(ISERROR(VLOOKUP(VLOOKUP($A173, 'E4 TB Allocation Details'!$A$18:$L$217, MATCH("A &amp; G ID", 'E4 TB Allocation Details'!$A$18:$L$18, 0),FALSE), 'E2 Allocators'!$B$15:$W$361, MATCH('O5 Details by Class &amp; Accounts'!CC$18, 'E2 Allocators'!$B$15:$W$15, 0),FALSE)*$E173), 0, VLOOKUP(VLOOKUP($A173, 'E4 TB Allocation Details'!$A$18:$L$217, MATCH("A &amp; G ID", 'E4 TB Allocation Details'!$A$18:$L$18, 0),FALSE), 'E2 Allocators'!$B$15:$W$361, MATCH('O5 Details by Class &amp; Accounts'!CC$18, 'E2 Allocators'!$B$15:$W$15, 0),FALSE)*$E173)</f>
        <v>0</v>
      </c>
      <c r="CD173" s="1334">
        <f>IF(ISERROR(VLOOKUP(VLOOKUP($A173, 'E4 TB Allocation Details'!$A$18:$L$217, MATCH("A &amp; G ID", 'E4 TB Allocation Details'!$A$18:$L$18, 0),FALSE), 'E2 Allocators'!$B$15:$W$361, MATCH('O5 Details by Class &amp; Accounts'!CD$18, 'E2 Allocators'!$B$15:$W$15, 0),FALSE)*$E173), 0, VLOOKUP(VLOOKUP($A173, 'E4 TB Allocation Details'!$A$18:$L$217, MATCH("A &amp; G ID", 'E4 TB Allocation Details'!$A$18:$L$18, 0),FALSE), 'E2 Allocators'!$B$15:$W$361, MATCH('O5 Details by Class &amp; Accounts'!CD$18, 'E2 Allocators'!$B$15:$W$15, 0),FALSE)*$E173)</f>
        <v>0</v>
      </c>
      <c r="CE173" s="1334">
        <f>IF(ISERROR(VLOOKUP(VLOOKUP($A173, 'E4 TB Allocation Details'!$A$18:$L$217, MATCH("A &amp; G ID", 'E4 TB Allocation Details'!$A$18:$L$18, 0),FALSE), 'E2 Allocators'!$B$15:$W$361, MATCH('O5 Details by Class &amp; Accounts'!CE$18, 'E2 Allocators'!$B$15:$W$15, 0),FALSE)*$E173), 0, VLOOKUP(VLOOKUP($A173, 'E4 TB Allocation Details'!$A$18:$L$217, MATCH("A &amp; G ID", 'E4 TB Allocation Details'!$A$18:$L$18, 0),FALSE), 'E2 Allocators'!$B$15:$W$361, MATCH('O5 Details by Class &amp; Accounts'!CE$18, 'E2 Allocators'!$B$15:$W$15, 0),FALSE)*$E173)</f>
        <v>0</v>
      </c>
      <c r="CF173" s="1334">
        <f>IF(ISERROR(VLOOKUP(VLOOKUP($A173, 'E4 TB Allocation Details'!$A$18:$L$217, MATCH("A &amp; G ID", 'E4 TB Allocation Details'!$A$18:$L$18, 0),FALSE), 'E2 Allocators'!$B$15:$W$361, MATCH('O5 Details by Class &amp; Accounts'!CF$18, 'E2 Allocators'!$B$15:$W$15, 0),FALSE)*$E173), 0, VLOOKUP(VLOOKUP($A173, 'E4 TB Allocation Details'!$A$18:$L$217, MATCH("A &amp; G ID", 'E4 TB Allocation Details'!$A$18:$L$18, 0),FALSE), 'E2 Allocators'!$B$15:$W$361, MATCH('O5 Details by Class &amp; Accounts'!CF$18, 'E2 Allocators'!$B$15:$W$15, 0),FALSE)*$E173)</f>
        <v>0</v>
      </c>
      <c r="CG173" s="1334">
        <f>IF(ISERROR(VLOOKUP(VLOOKUP($A173, 'E4 TB Allocation Details'!$A$18:$L$217, MATCH("A &amp; G ID", 'E4 TB Allocation Details'!$A$18:$L$18, 0),FALSE), 'E2 Allocators'!$B$15:$W$361, MATCH('O5 Details by Class &amp; Accounts'!CG$18, 'E2 Allocators'!$B$15:$W$15, 0),FALSE)*$E173), 0, VLOOKUP(VLOOKUP($A173, 'E4 TB Allocation Details'!$A$18:$L$217, MATCH("A &amp; G ID", 'E4 TB Allocation Details'!$A$18:$L$18, 0),FALSE), 'E2 Allocators'!$B$15:$W$361, MATCH('O5 Details by Class &amp; Accounts'!CG$18, 'E2 Allocators'!$B$15:$W$15, 0),FALSE)*$E173)</f>
        <v>0</v>
      </c>
      <c r="CH173" s="1334">
        <f>IF(ISERROR(VLOOKUP(VLOOKUP($A173, 'E4 TB Allocation Details'!$A$18:$L$217, MATCH("A &amp; G ID", 'E4 TB Allocation Details'!$A$18:$L$18, 0),FALSE), 'E2 Allocators'!$B$15:$W$361, MATCH('O5 Details by Class &amp; Accounts'!CH$18, 'E2 Allocators'!$B$15:$W$15, 0),FALSE)*$E173), 0, VLOOKUP(VLOOKUP($A173, 'E4 TB Allocation Details'!$A$18:$L$217, MATCH("A &amp; G ID", 'E4 TB Allocation Details'!$A$18:$L$18, 0),FALSE), 'E2 Allocators'!$B$15:$W$361, MATCH('O5 Details by Class &amp; Accounts'!CH$18, 'E2 Allocators'!$B$15:$W$15, 0),FALSE)*$E173)</f>
        <v>0</v>
      </c>
      <c r="CI173" s="1334">
        <f>IF(ISERROR(VLOOKUP(VLOOKUP($A173, 'E4 TB Allocation Details'!$A$18:$L$217, MATCH("A &amp; G ID", 'E4 TB Allocation Details'!$A$18:$L$18, 0),FALSE), 'E2 Allocators'!$B$15:$W$361, MATCH('O5 Details by Class &amp; Accounts'!CI$18, 'E2 Allocators'!$B$15:$W$15, 0),FALSE)*$E173), 0, VLOOKUP(VLOOKUP($A173, 'E4 TB Allocation Details'!$A$18:$L$217, MATCH("A &amp; G ID", 'E4 TB Allocation Details'!$A$18:$L$18, 0),FALSE), 'E2 Allocators'!$B$15:$W$361, MATCH('O5 Details by Class &amp; Accounts'!CI$18, 'E2 Allocators'!$B$15:$W$15, 0),FALSE)*$E173)</f>
        <v>0</v>
      </c>
      <c r="CJ173" s="1334">
        <f>IF(ISERROR(VLOOKUP(VLOOKUP($A173, 'E4 TB Allocation Details'!$A$18:$L$217, MATCH("A &amp; G ID", 'E4 TB Allocation Details'!$A$18:$L$18, 0),FALSE), 'E2 Allocators'!$B$15:$W$361, MATCH('O5 Details by Class &amp; Accounts'!CJ$18, 'E2 Allocators'!$B$15:$W$15, 0),FALSE)*$E173), 0, VLOOKUP(VLOOKUP($A173, 'E4 TB Allocation Details'!$A$18:$L$217, MATCH("A &amp; G ID", 'E4 TB Allocation Details'!$A$18:$L$18, 0),FALSE), 'E2 Allocators'!$B$15:$W$361, MATCH('O5 Details by Class &amp; Accounts'!CJ$18, 'E2 Allocators'!$B$15:$W$15, 0),FALSE)*$E173)</f>
        <v>0</v>
      </c>
      <c r="CK173" s="1334">
        <f>IF(ISERROR(VLOOKUP(VLOOKUP($A173, 'E4 TB Allocation Details'!$A$18:$L$217, MATCH("A &amp; G ID", 'E4 TB Allocation Details'!$A$18:$L$18, 0),FALSE), 'E2 Allocators'!$B$15:$W$361, MATCH('O5 Details by Class &amp; Accounts'!CK$18, 'E2 Allocators'!$B$15:$W$15, 0),FALSE)*$E173), 0, VLOOKUP(VLOOKUP($A173, 'E4 TB Allocation Details'!$A$18:$L$217, MATCH("A &amp; G ID", 'E4 TB Allocation Details'!$A$18:$L$18, 0),FALSE), 'E2 Allocators'!$B$15:$W$361, MATCH('O5 Details by Class &amp; Accounts'!CK$18, 'E2 Allocators'!$B$15:$W$15, 0),FALSE)*$E173)</f>
        <v>0</v>
      </c>
      <c r="CL173" s="1334">
        <f>IF(ISERROR(VLOOKUP(VLOOKUP($A173, 'E4 TB Allocation Details'!$A$18:$L$217, MATCH("A &amp; G ID", 'E4 TB Allocation Details'!$A$18:$L$18, 0),FALSE), 'E2 Allocators'!$B$15:$W$361, MATCH('O5 Details by Class &amp; Accounts'!CL$18, 'E2 Allocators'!$B$15:$W$15, 0),FALSE)*$E173), 0, VLOOKUP(VLOOKUP($A173, 'E4 TB Allocation Details'!$A$18:$L$217, MATCH("A &amp; G ID", 'E4 TB Allocation Details'!$A$18:$L$18, 0),FALSE), 'E2 Allocators'!$B$15:$W$361, MATCH('O5 Details by Class &amp; Accounts'!CL$18, 'E2 Allocators'!$B$15:$W$15, 0),FALSE)*$E173)</f>
        <v>0</v>
      </c>
      <c r="CM173" s="1334">
        <f>IF(ISERROR(VLOOKUP(VLOOKUP($A173, 'E4 TB Allocation Details'!$A$18:$L$217, MATCH("A &amp; G ID", 'E4 TB Allocation Details'!$A$18:$L$18, 0),FALSE), 'E2 Allocators'!$B$15:$W$361, MATCH('O5 Details by Class &amp; Accounts'!CM$18, 'E2 Allocators'!$B$15:$W$15, 0),FALSE)*$E173), 0, VLOOKUP(VLOOKUP($A173, 'E4 TB Allocation Details'!$A$18:$L$217, MATCH("A &amp; G ID", 'E4 TB Allocation Details'!$A$18:$L$18, 0),FALSE), 'E2 Allocators'!$B$15:$W$361, MATCH('O5 Details by Class &amp; Accounts'!CM$18, 'E2 Allocators'!$B$15:$W$15, 0),FALSE)*$E173)</f>
        <v>0</v>
      </c>
      <c r="CN173" s="1334">
        <f t="shared" si="49"/>
        <v>0</v>
      </c>
      <c r="CO173" s="1670">
        <f t="shared" si="50"/>
        <v>0</v>
      </c>
      <c r="CQ173" s="1926" t="s">
        <v>1361</v>
      </c>
    </row>
    <row r="174" spans="1:95" s="64" customFormat="1" ht="12.75" x14ac:dyDescent="0.2">
      <c r="A174" s="2226">
        <v>5405</v>
      </c>
      <c r="B174" s="2176" t="s">
        <v>1635</v>
      </c>
      <c r="C174" s="1667">
        <f>IF(ISERROR(VLOOKUP($A174,'I3 TB Data'!$A$20:$H$465,MATCH('O5 Details by Class &amp; Accounts'!$C$18, 'I3 TB Data'!$A$20:$H$20,0),0)), 0, VLOOKUP($A174,'I3 TB Data'!$A$20:$H$465,MATCH('O5 Details by Class &amp; Accounts'!$C$18,'I3 TB Data'!$A$20:$H$20,0),0))</f>
        <v>0</v>
      </c>
      <c r="D174" s="1668"/>
      <c r="E174" s="1667">
        <f t="shared" si="44"/>
        <v>0</v>
      </c>
      <c r="F174" s="1669"/>
      <c r="G174" s="1669"/>
      <c r="H174" s="1334">
        <f t="shared" si="46"/>
        <v>0</v>
      </c>
      <c r="I174" s="1334">
        <f>IF(ISERROR(VLOOKUP(VLOOKUP($A174, 'E4 TB Allocation Details'!$A$18:$L$217, MATCH("Demand ID", 'E4 TB Allocation Details'!$A$18:$L$18, 0),FALSE), 'E2 Allocators'!$B$15:$W$361, MATCH('O5 Details by Class &amp; Accounts'!I$18, 'E2 Allocators'!$B$15:$W$15, 0),FALSE)*$F174), 0, VLOOKUP(VLOOKUP($A174, 'E4 TB Allocation Details'!$A$18:$L$217, MATCH("Demand ID", 'E4 TB Allocation Details'!$A$18:$L$18, 0),FALSE), 'E2 Allocators'!$B$15:$W$361, MATCH('O5 Details by Class &amp; Accounts'!I$18, 'E2 Allocators'!$B$15:$W$15, 0),FALSE)*$F174)</f>
        <v>0</v>
      </c>
      <c r="J174" s="1334">
        <f>IF(ISERROR(VLOOKUP(VLOOKUP($A174, 'E4 TB Allocation Details'!$A$18:$L$217, MATCH("Demand ID", 'E4 TB Allocation Details'!$A$18:$L$18, 0),FALSE), 'E2 Allocators'!$B$15:$W$361, MATCH('O5 Details by Class &amp; Accounts'!J$18, 'E2 Allocators'!$B$15:$W$15, 0),FALSE)*$F174), 0, VLOOKUP(VLOOKUP($A174, 'E4 TB Allocation Details'!$A$18:$L$217, MATCH("Demand ID", 'E4 TB Allocation Details'!$A$18:$L$18, 0),FALSE), 'E2 Allocators'!$B$15:$W$361, MATCH('O5 Details by Class &amp; Accounts'!J$18, 'E2 Allocators'!$B$15:$W$15, 0),FALSE)*$F174)</f>
        <v>0</v>
      </c>
      <c r="K174" s="1334">
        <f>IF(ISERROR(VLOOKUP(VLOOKUP($A174, 'E4 TB Allocation Details'!$A$18:$L$217, MATCH("Demand ID", 'E4 TB Allocation Details'!$A$18:$L$18, 0),FALSE), 'E2 Allocators'!$B$15:$W$361, MATCH('O5 Details by Class &amp; Accounts'!K$18, 'E2 Allocators'!$B$15:$W$15, 0),FALSE)*$F174), 0, VLOOKUP(VLOOKUP($A174, 'E4 TB Allocation Details'!$A$18:$L$217, MATCH("Demand ID", 'E4 TB Allocation Details'!$A$18:$L$18, 0),FALSE), 'E2 Allocators'!$B$15:$W$361, MATCH('O5 Details by Class &amp; Accounts'!K$18, 'E2 Allocators'!$B$15:$W$15, 0),FALSE)*$F174)</f>
        <v>0</v>
      </c>
      <c r="L174" s="1334">
        <f>IF(ISERROR(VLOOKUP(VLOOKUP($A174, 'E4 TB Allocation Details'!$A$18:$L$217, MATCH("Demand ID", 'E4 TB Allocation Details'!$A$18:$L$18, 0),FALSE), 'E2 Allocators'!$B$15:$W$361, MATCH('O5 Details by Class &amp; Accounts'!L$18, 'E2 Allocators'!$B$15:$W$15, 0),FALSE)*$F174), 0, VLOOKUP(VLOOKUP($A174, 'E4 TB Allocation Details'!$A$18:$L$217, MATCH("Demand ID", 'E4 TB Allocation Details'!$A$18:$L$18, 0),FALSE), 'E2 Allocators'!$B$15:$W$361, MATCH('O5 Details by Class &amp; Accounts'!L$18, 'E2 Allocators'!$B$15:$W$15, 0),FALSE)*$F174)</f>
        <v>0</v>
      </c>
      <c r="M174" s="1334">
        <f>IF(ISERROR(VLOOKUP(VLOOKUP($A174, 'E4 TB Allocation Details'!$A$18:$L$217, MATCH("Demand ID", 'E4 TB Allocation Details'!$A$18:$L$18, 0),FALSE), 'E2 Allocators'!$B$15:$W$361, MATCH('O5 Details by Class &amp; Accounts'!M$18, 'E2 Allocators'!$B$15:$W$15, 0),FALSE)*$F174), 0, VLOOKUP(VLOOKUP($A174, 'E4 TB Allocation Details'!$A$18:$L$217, MATCH("Demand ID", 'E4 TB Allocation Details'!$A$18:$L$18, 0),FALSE), 'E2 Allocators'!$B$15:$W$361, MATCH('O5 Details by Class &amp; Accounts'!M$18, 'E2 Allocators'!$B$15:$W$15, 0),FALSE)*$F174)</f>
        <v>0</v>
      </c>
      <c r="N174" s="1334">
        <f>IF(ISERROR(VLOOKUP(VLOOKUP($A174, 'E4 TB Allocation Details'!$A$18:$L$217, MATCH("Demand ID", 'E4 TB Allocation Details'!$A$18:$L$18, 0),FALSE), 'E2 Allocators'!$B$15:$W$361, MATCH('O5 Details by Class &amp; Accounts'!N$18, 'E2 Allocators'!$B$15:$W$15, 0),FALSE)*$F174), 0, VLOOKUP(VLOOKUP($A174, 'E4 TB Allocation Details'!$A$18:$L$217, MATCH("Demand ID", 'E4 TB Allocation Details'!$A$18:$L$18, 0),FALSE), 'E2 Allocators'!$B$15:$W$361, MATCH('O5 Details by Class &amp; Accounts'!N$18, 'E2 Allocators'!$B$15:$W$15, 0),FALSE)*$F174)</f>
        <v>0</v>
      </c>
      <c r="O174" s="1334">
        <f>IF(ISERROR(VLOOKUP(VLOOKUP($A174, 'E4 TB Allocation Details'!$A$18:$L$217, MATCH("Demand ID", 'E4 TB Allocation Details'!$A$18:$L$18, 0),FALSE), 'E2 Allocators'!$B$15:$W$361, MATCH('O5 Details by Class &amp; Accounts'!O$18, 'E2 Allocators'!$B$15:$W$15, 0),FALSE)*$F174), 0, VLOOKUP(VLOOKUP($A174, 'E4 TB Allocation Details'!$A$18:$L$217, MATCH("Demand ID", 'E4 TB Allocation Details'!$A$18:$L$18, 0),FALSE), 'E2 Allocators'!$B$15:$W$361, MATCH('O5 Details by Class &amp; Accounts'!O$18, 'E2 Allocators'!$B$15:$W$15, 0),FALSE)*$F174)</f>
        <v>0</v>
      </c>
      <c r="P174" s="1334">
        <f>IF(ISERROR(VLOOKUP(VLOOKUP($A174, 'E4 TB Allocation Details'!$A$18:$L$217, MATCH("Demand ID", 'E4 TB Allocation Details'!$A$18:$L$18, 0),FALSE), 'E2 Allocators'!$B$15:$W$361, MATCH('O5 Details by Class &amp; Accounts'!P$18, 'E2 Allocators'!$B$15:$W$15, 0),FALSE)*$F174), 0, VLOOKUP(VLOOKUP($A174, 'E4 TB Allocation Details'!$A$18:$L$217, MATCH("Demand ID", 'E4 TB Allocation Details'!$A$18:$L$18, 0),FALSE), 'E2 Allocators'!$B$15:$W$361, MATCH('O5 Details by Class &amp; Accounts'!P$18, 'E2 Allocators'!$B$15:$W$15, 0),FALSE)*$F174)</f>
        <v>0</v>
      </c>
      <c r="Q174" s="1334">
        <f>IF(ISERROR(VLOOKUP(VLOOKUP($A174, 'E4 TB Allocation Details'!$A$18:$L$217, MATCH("Demand ID", 'E4 TB Allocation Details'!$A$18:$L$18, 0),FALSE), 'E2 Allocators'!$B$15:$W$361, MATCH('O5 Details by Class &amp; Accounts'!Q$18, 'E2 Allocators'!$B$15:$W$15, 0),FALSE)*$F174), 0, VLOOKUP(VLOOKUP($A174, 'E4 TB Allocation Details'!$A$18:$L$217, MATCH("Demand ID", 'E4 TB Allocation Details'!$A$18:$L$18, 0),FALSE), 'E2 Allocators'!$B$15:$W$361, MATCH('O5 Details by Class &amp; Accounts'!Q$18, 'E2 Allocators'!$B$15:$W$15, 0),FALSE)*$F174)</f>
        <v>0</v>
      </c>
      <c r="R174" s="1334">
        <f>IF(ISERROR(VLOOKUP(VLOOKUP($A174, 'E4 TB Allocation Details'!$A$18:$L$217, MATCH("Demand ID", 'E4 TB Allocation Details'!$A$18:$L$18, 0),FALSE), 'E2 Allocators'!$B$15:$W$361, MATCH('O5 Details by Class &amp; Accounts'!R$18, 'E2 Allocators'!$B$15:$W$15, 0),FALSE)*$F174), 0, VLOOKUP(VLOOKUP($A174, 'E4 TB Allocation Details'!$A$18:$L$217, MATCH("Demand ID", 'E4 TB Allocation Details'!$A$18:$L$18, 0),FALSE), 'E2 Allocators'!$B$15:$W$361, MATCH('O5 Details by Class &amp; Accounts'!R$18, 'E2 Allocators'!$B$15:$W$15, 0),FALSE)*$F174)</f>
        <v>0</v>
      </c>
      <c r="S174" s="1334">
        <f>IF(ISERROR(VLOOKUP(VLOOKUP($A174, 'E4 TB Allocation Details'!$A$18:$L$217, MATCH("Demand ID", 'E4 TB Allocation Details'!$A$18:$L$18, 0),FALSE), 'E2 Allocators'!$B$15:$W$361, MATCH('O5 Details by Class &amp; Accounts'!S$18, 'E2 Allocators'!$B$15:$W$15, 0),FALSE)*$F174), 0, VLOOKUP(VLOOKUP($A174, 'E4 TB Allocation Details'!$A$18:$L$217, MATCH("Demand ID", 'E4 TB Allocation Details'!$A$18:$L$18, 0),FALSE), 'E2 Allocators'!$B$15:$W$361, MATCH('O5 Details by Class &amp; Accounts'!S$18, 'E2 Allocators'!$B$15:$W$15, 0),FALSE)*$F174)</f>
        <v>0</v>
      </c>
      <c r="T174" s="1334">
        <f>IF(ISERROR(VLOOKUP(VLOOKUP($A174, 'E4 TB Allocation Details'!$A$18:$L$217, MATCH("Demand ID", 'E4 TB Allocation Details'!$A$18:$L$18, 0),FALSE), 'E2 Allocators'!$B$15:$W$361, MATCH('O5 Details by Class &amp; Accounts'!T$18, 'E2 Allocators'!$B$15:$W$15, 0),FALSE)*$F174), 0, VLOOKUP(VLOOKUP($A174, 'E4 TB Allocation Details'!$A$18:$L$217, MATCH("Demand ID", 'E4 TB Allocation Details'!$A$18:$L$18, 0),FALSE), 'E2 Allocators'!$B$15:$W$361, MATCH('O5 Details by Class &amp; Accounts'!T$18, 'E2 Allocators'!$B$15:$W$15, 0),FALSE)*$F174)</f>
        <v>0</v>
      </c>
      <c r="U174" s="1334">
        <f>IF(ISERROR(VLOOKUP(VLOOKUP($A174, 'E4 TB Allocation Details'!$A$18:$L$217, MATCH("Demand ID", 'E4 TB Allocation Details'!$A$18:$L$18, 0),FALSE), 'E2 Allocators'!$B$15:$W$361, MATCH('O5 Details by Class &amp; Accounts'!U$18, 'E2 Allocators'!$B$15:$W$15, 0),FALSE)*$F174), 0, VLOOKUP(VLOOKUP($A174, 'E4 TB Allocation Details'!$A$18:$L$217, MATCH("Demand ID", 'E4 TB Allocation Details'!$A$18:$L$18, 0),FALSE), 'E2 Allocators'!$B$15:$W$361, MATCH('O5 Details by Class &amp; Accounts'!U$18, 'E2 Allocators'!$B$15:$W$15, 0),FALSE)*$F174)</f>
        <v>0</v>
      </c>
      <c r="V174" s="1334">
        <f>IF(ISERROR(VLOOKUP(VLOOKUP($A174, 'E4 TB Allocation Details'!$A$18:$L$217, MATCH("Demand ID", 'E4 TB Allocation Details'!$A$18:$L$18, 0),FALSE), 'E2 Allocators'!$B$15:$W$361, MATCH('O5 Details by Class &amp; Accounts'!V$18, 'E2 Allocators'!$B$15:$W$15, 0),FALSE)*$F174), 0, VLOOKUP(VLOOKUP($A174, 'E4 TB Allocation Details'!$A$18:$L$217, MATCH("Demand ID", 'E4 TB Allocation Details'!$A$18:$L$18, 0),FALSE), 'E2 Allocators'!$B$15:$W$361, MATCH('O5 Details by Class &amp; Accounts'!V$18, 'E2 Allocators'!$B$15:$W$15, 0),FALSE)*$F174)</f>
        <v>0</v>
      </c>
      <c r="W174" s="1334">
        <f>IF(ISERROR(VLOOKUP(VLOOKUP($A174, 'E4 TB Allocation Details'!$A$18:$L$217, MATCH("Demand ID", 'E4 TB Allocation Details'!$A$18:$L$18, 0),FALSE), 'E2 Allocators'!$B$15:$W$361, MATCH('O5 Details by Class &amp; Accounts'!W$18, 'E2 Allocators'!$B$15:$W$15, 0),FALSE)*$F174), 0, VLOOKUP(VLOOKUP($A174, 'E4 TB Allocation Details'!$A$18:$L$217, MATCH("Demand ID", 'E4 TB Allocation Details'!$A$18:$L$18, 0),FALSE), 'E2 Allocators'!$B$15:$W$361, MATCH('O5 Details by Class &amp; Accounts'!W$18, 'E2 Allocators'!$B$15:$W$15, 0),FALSE)*$F174)</f>
        <v>0</v>
      </c>
      <c r="X174" s="1334">
        <f>IF(ISERROR(VLOOKUP(VLOOKUP($A174, 'E4 TB Allocation Details'!$A$18:$L$217, MATCH("Demand ID", 'E4 TB Allocation Details'!$A$18:$L$18, 0),FALSE), 'E2 Allocators'!$B$15:$W$361, MATCH('O5 Details by Class &amp; Accounts'!X$18, 'E2 Allocators'!$B$15:$W$15, 0),FALSE)*$F174), 0, VLOOKUP(VLOOKUP($A174, 'E4 TB Allocation Details'!$A$18:$L$217, MATCH("Demand ID", 'E4 TB Allocation Details'!$A$18:$L$18, 0),FALSE), 'E2 Allocators'!$B$15:$W$361, MATCH('O5 Details by Class &amp; Accounts'!X$18, 'E2 Allocators'!$B$15:$W$15, 0),FALSE)*$F174)</f>
        <v>0</v>
      </c>
      <c r="Y174" s="1334">
        <f>IF(ISERROR(VLOOKUP(VLOOKUP($A174, 'E4 TB Allocation Details'!$A$18:$L$217, MATCH("Demand ID", 'E4 TB Allocation Details'!$A$18:$L$18, 0),FALSE), 'E2 Allocators'!$B$15:$W$361, MATCH('O5 Details by Class &amp; Accounts'!Y$18, 'E2 Allocators'!$B$15:$W$15, 0),FALSE)*$F174), 0, VLOOKUP(VLOOKUP($A174, 'E4 TB Allocation Details'!$A$18:$L$217, MATCH("Demand ID", 'E4 TB Allocation Details'!$A$18:$L$18, 0),FALSE), 'E2 Allocators'!$B$15:$W$361, MATCH('O5 Details by Class &amp; Accounts'!Y$18, 'E2 Allocators'!$B$15:$W$15, 0),FALSE)*$F174)</f>
        <v>0</v>
      </c>
      <c r="Z174" s="1334">
        <f>IF(ISERROR(VLOOKUP(VLOOKUP($A174, 'E4 TB Allocation Details'!$A$18:$L$217, MATCH("Demand ID", 'E4 TB Allocation Details'!$A$18:$L$18, 0),FALSE), 'E2 Allocators'!$B$15:$W$361, MATCH('O5 Details by Class &amp; Accounts'!Z$18, 'E2 Allocators'!$B$15:$W$15, 0),FALSE)*$F174), 0, VLOOKUP(VLOOKUP($A174, 'E4 TB Allocation Details'!$A$18:$L$217, MATCH("Demand ID", 'E4 TB Allocation Details'!$A$18:$L$18, 0),FALSE), 'E2 Allocators'!$B$15:$W$361, MATCH('O5 Details by Class &amp; Accounts'!Z$18, 'E2 Allocators'!$B$15:$W$15, 0),FALSE)*$F174)</f>
        <v>0</v>
      </c>
      <c r="AA174" s="1334">
        <f>IF(ISERROR(VLOOKUP(VLOOKUP($A174, 'E4 TB Allocation Details'!$A$18:$L$217, MATCH("Demand ID", 'E4 TB Allocation Details'!$A$18:$L$18, 0),FALSE), 'E2 Allocators'!$B$15:$W$361, MATCH('O5 Details by Class &amp; Accounts'!AA$18, 'E2 Allocators'!$B$15:$W$15, 0),FALSE)*$F174), 0, VLOOKUP(VLOOKUP($A174, 'E4 TB Allocation Details'!$A$18:$L$217, MATCH("Demand ID", 'E4 TB Allocation Details'!$A$18:$L$18, 0),FALSE), 'E2 Allocators'!$B$15:$W$361, MATCH('O5 Details by Class &amp; Accounts'!AA$18, 'E2 Allocators'!$B$15:$W$15, 0),FALSE)*$F174)</f>
        <v>0</v>
      </c>
      <c r="AB174" s="1334">
        <f>IF(ISERROR(VLOOKUP(VLOOKUP($A174, 'E4 TB Allocation Details'!$A$18:$L$217, MATCH("Demand ID", 'E4 TB Allocation Details'!$A$18:$L$18, 0),FALSE), 'E2 Allocators'!$B$15:$W$361, MATCH('O5 Details by Class &amp; Accounts'!AB$18, 'E2 Allocators'!$B$15:$W$15, 0),FALSE)*$F174), 0, VLOOKUP(VLOOKUP($A174, 'E4 TB Allocation Details'!$A$18:$L$217, MATCH("Demand ID", 'E4 TB Allocation Details'!$A$18:$L$18, 0),FALSE), 'E2 Allocators'!$B$15:$W$361, MATCH('O5 Details by Class &amp; Accounts'!AB$18, 'E2 Allocators'!$B$15:$W$15, 0),FALSE)*$F174)</f>
        <v>0</v>
      </c>
      <c r="AC174" s="1334">
        <f t="shared" si="47"/>
        <v>0</v>
      </c>
      <c r="AD174" s="1334">
        <f>IF(ISERROR(VLOOKUP(VLOOKUP($A174, 'E4 TB Allocation Details'!$A$18:$L$217, MATCH("Customer ID", 'E4 TB Allocation Details'!$A$18:$L$18, 0),FALSE), 'E2 Allocators'!$B$15:$W$361, MATCH('O5 Details by Class &amp; Accounts'!AD$18, 'E2 Allocators'!$B$15:$W$15, 0),FALSE)*$G174), 0, VLOOKUP(VLOOKUP($A174, 'E4 TB Allocation Details'!$A$18:$L$217, MATCH("Customer ID", 'E4 TB Allocation Details'!$A$18:$L$18, 0),FALSE), 'E2 Allocators'!$B$15:$W$361, MATCH('O5 Details by Class &amp; Accounts'!AD$18, 'E2 Allocators'!$B$15:$W$15, 0),FALSE)*$G174)</f>
        <v>0</v>
      </c>
      <c r="AE174" s="1334">
        <f>IF(ISERROR(VLOOKUP(VLOOKUP($A174, 'E4 TB Allocation Details'!$A$18:$L$217, MATCH("Customer ID", 'E4 TB Allocation Details'!$A$18:$L$18, 0),FALSE), 'E2 Allocators'!$B$15:$W$361, MATCH('O5 Details by Class &amp; Accounts'!AE$18, 'E2 Allocators'!$B$15:$W$15, 0),FALSE)*$G174), 0, VLOOKUP(VLOOKUP($A174, 'E4 TB Allocation Details'!$A$18:$L$217, MATCH("Customer ID", 'E4 TB Allocation Details'!$A$18:$L$18, 0),FALSE), 'E2 Allocators'!$B$15:$W$361, MATCH('O5 Details by Class &amp; Accounts'!AE$18, 'E2 Allocators'!$B$15:$W$15, 0),FALSE)*$G174)</f>
        <v>0</v>
      </c>
      <c r="AF174" s="1334">
        <f>IF(ISERROR(VLOOKUP(VLOOKUP($A174, 'E4 TB Allocation Details'!$A$18:$L$217, MATCH("Customer ID", 'E4 TB Allocation Details'!$A$18:$L$18, 0),FALSE), 'E2 Allocators'!$B$15:$W$361, MATCH('O5 Details by Class &amp; Accounts'!AF$18, 'E2 Allocators'!$B$15:$W$15, 0),FALSE)*$G174), 0, VLOOKUP(VLOOKUP($A174, 'E4 TB Allocation Details'!$A$18:$L$217, MATCH("Customer ID", 'E4 TB Allocation Details'!$A$18:$L$18, 0),FALSE), 'E2 Allocators'!$B$15:$W$361, MATCH('O5 Details by Class &amp; Accounts'!AF$18, 'E2 Allocators'!$B$15:$W$15, 0),FALSE)*$G174)</f>
        <v>0</v>
      </c>
      <c r="AG174" s="1334">
        <f>IF(ISERROR(VLOOKUP(VLOOKUP($A174, 'E4 TB Allocation Details'!$A$18:$L$217, MATCH("Customer ID", 'E4 TB Allocation Details'!$A$18:$L$18, 0),FALSE), 'E2 Allocators'!$B$15:$W$361, MATCH('O5 Details by Class &amp; Accounts'!AG$18, 'E2 Allocators'!$B$15:$W$15, 0),FALSE)*$G174), 0, VLOOKUP(VLOOKUP($A174, 'E4 TB Allocation Details'!$A$18:$L$217, MATCH("Customer ID", 'E4 TB Allocation Details'!$A$18:$L$18, 0),FALSE), 'E2 Allocators'!$B$15:$W$361, MATCH('O5 Details by Class &amp; Accounts'!AG$18, 'E2 Allocators'!$B$15:$W$15, 0),FALSE)*$G174)</f>
        <v>0</v>
      </c>
      <c r="AH174" s="1334">
        <f>IF(ISERROR(VLOOKUP(VLOOKUP($A174, 'E4 TB Allocation Details'!$A$18:$L$217, MATCH("Customer ID", 'E4 TB Allocation Details'!$A$18:$L$18, 0),FALSE), 'E2 Allocators'!$B$15:$W$361, MATCH('O5 Details by Class &amp; Accounts'!AH$18, 'E2 Allocators'!$B$15:$W$15, 0),FALSE)*$G174), 0, VLOOKUP(VLOOKUP($A174, 'E4 TB Allocation Details'!$A$18:$L$217, MATCH("Customer ID", 'E4 TB Allocation Details'!$A$18:$L$18, 0),FALSE), 'E2 Allocators'!$B$15:$W$361, MATCH('O5 Details by Class &amp; Accounts'!AH$18, 'E2 Allocators'!$B$15:$W$15, 0),FALSE)*$G174)</f>
        <v>0</v>
      </c>
      <c r="AI174" s="1334">
        <f>IF(ISERROR(VLOOKUP(VLOOKUP($A174, 'E4 TB Allocation Details'!$A$18:$L$217, MATCH("Customer ID", 'E4 TB Allocation Details'!$A$18:$L$18, 0),FALSE), 'E2 Allocators'!$B$15:$W$361, MATCH('O5 Details by Class &amp; Accounts'!AI$18, 'E2 Allocators'!$B$15:$W$15, 0),FALSE)*$G174), 0, VLOOKUP(VLOOKUP($A174, 'E4 TB Allocation Details'!$A$18:$L$217, MATCH("Customer ID", 'E4 TB Allocation Details'!$A$18:$L$18, 0),FALSE), 'E2 Allocators'!$B$15:$W$361, MATCH('O5 Details by Class &amp; Accounts'!AI$18, 'E2 Allocators'!$B$15:$W$15, 0),FALSE)*$G174)</f>
        <v>0</v>
      </c>
      <c r="AJ174" s="1334">
        <f>IF(ISERROR(VLOOKUP(VLOOKUP($A174, 'E4 TB Allocation Details'!$A$18:$L$217, MATCH("Customer ID", 'E4 TB Allocation Details'!$A$18:$L$18, 0),FALSE), 'E2 Allocators'!$B$15:$W$361, MATCH('O5 Details by Class &amp; Accounts'!AJ$18, 'E2 Allocators'!$B$15:$W$15, 0),FALSE)*$G174), 0, VLOOKUP(VLOOKUP($A174, 'E4 TB Allocation Details'!$A$18:$L$217, MATCH("Customer ID", 'E4 TB Allocation Details'!$A$18:$L$18, 0),FALSE), 'E2 Allocators'!$B$15:$W$361, MATCH('O5 Details by Class &amp; Accounts'!AJ$18, 'E2 Allocators'!$B$15:$W$15, 0),FALSE)*$G174)</f>
        <v>0</v>
      </c>
      <c r="AK174" s="1334">
        <f>IF(ISERROR(VLOOKUP(VLOOKUP($A174, 'E4 TB Allocation Details'!$A$18:$L$217, MATCH("Customer ID", 'E4 TB Allocation Details'!$A$18:$L$18, 0),FALSE), 'E2 Allocators'!$B$15:$W$361, MATCH('O5 Details by Class &amp; Accounts'!AK$18, 'E2 Allocators'!$B$15:$W$15, 0),FALSE)*$G174), 0, VLOOKUP(VLOOKUP($A174, 'E4 TB Allocation Details'!$A$18:$L$217, MATCH("Customer ID", 'E4 TB Allocation Details'!$A$18:$L$18, 0),FALSE), 'E2 Allocators'!$B$15:$W$361, MATCH('O5 Details by Class &amp; Accounts'!AK$18, 'E2 Allocators'!$B$15:$W$15, 0),FALSE)*$G174)</f>
        <v>0</v>
      </c>
      <c r="AL174" s="1334">
        <f>IF(ISERROR(VLOOKUP(VLOOKUP($A174, 'E4 TB Allocation Details'!$A$18:$L$217, MATCH("Customer ID", 'E4 TB Allocation Details'!$A$18:$L$18, 0),FALSE), 'E2 Allocators'!$B$15:$W$361, MATCH('O5 Details by Class &amp; Accounts'!AL$18, 'E2 Allocators'!$B$15:$W$15, 0),FALSE)*$G174), 0, VLOOKUP(VLOOKUP($A174, 'E4 TB Allocation Details'!$A$18:$L$217, MATCH("Customer ID", 'E4 TB Allocation Details'!$A$18:$L$18, 0),FALSE), 'E2 Allocators'!$B$15:$W$361, MATCH('O5 Details by Class &amp; Accounts'!AL$18, 'E2 Allocators'!$B$15:$W$15, 0),FALSE)*$G174)</f>
        <v>0</v>
      </c>
      <c r="AM174" s="1334">
        <f>IF(ISERROR(VLOOKUP(VLOOKUP($A174, 'E4 TB Allocation Details'!$A$18:$L$217, MATCH("Customer ID", 'E4 TB Allocation Details'!$A$18:$L$18, 0),FALSE), 'E2 Allocators'!$B$15:$W$361, MATCH('O5 Details by Class &amp; Accounts'!AM$18, 'E2 Allocators'!$B$15:$W$15, 0),FALSE)*$G174), 0, VLOOKUP(VLOOKUP($A174, 'E4 TB Allocation Details'!$A$18:$L$217, MATCH("Customer ID", 'E4 TB Allocation Details'!$A$18:$L$18, 0),FALSE), 'E2 Allocators'!$B$15:$W$361, MATCH('O5 Details by Class &amp; Accounts'!AM$18, 'E2 Allocators'!$B$15:$W$15, 0),FALSE)*$G174)</f>
        <v>0</v>
      </c>
      <c r="AN174" s="1334">
        <f>IF(ISERROR(VLOOKUP(VLOOKUP($A174, 'E4 TB Allocation Details'!$A$18:$L$217, MATCH("Customer ID", 'E4 TB Allocation Details'!$A$18:$L$18, 0),FALSE), 'E2 Allocators'!$B$15:$W$361, MATCH('O5 Details by Class &amp; Accounts'!AN$18, 'E2 Allocators'!$B$15:$W$15, 0),FALSE)*$G174), 0, VLOOKUP(VLOOKUP($A174, 'E4 TB Allocation Details'!$A$18:$L$217, MATCH("Customer ID", 'E4 TB Allocation Details'!$A$18:$L$18, 0),FALSE), 'E2 Allocators'!$B$15:$W$361, MATCH('O5 Details by Class &amp; Accounts'!AN$18, 'E2 Allocators'!$B$15:$W$15, 0),FALSE)*$G174)</f>
        <v>0</v>
      </c>
      <c r="AO174" s="1334">
        <f>IF(ISERROR(VLOOKUP(VLOOKUP($A174, 'E4 TB Allocation Details'!$A$18:$L$217, MATCH("Customer ID", 'E4 TB Allocation Details'!$A$18:$L$18, 0),FALSE), 'E2 Allocators'!$B$15:$W$361, MATCH('O5 Details by Class &amp; Accounts'!AO$18, 'E2 Allocators'!$B$15:$W$15, 0),FALSE)*$G174), 0, VLOOKUP(VLOOKUP($A174, 'E4 TB Allocation Details'!$A$18:$L$217, MATCH("Customer ID", 'E4 TB Allocation Details'!$A$18:$L$18, 0),FALSE), 'E2 Allocators'!$B$15:$W$361, MATCH('O5 Details by Class &amp; Accounts'!AO$18, 'E2 Allocators'!$B$15:$W$15, 0),FALSE)*$G174)</f>
        <v>0</v>
      </c>
      <c r="AP174" s="1334">
        <f>IF(ISERROR(VLOOKUP(VLOOKUP($A174, 'E4 TB Allocation Details'!$A$18:$L$217, MATCH("Customer ID", 'E4 TB Allocation Details'!$A$18:$L$18, 0),FALSE), 'E2 Allocators'!$B$15:$W$361, MATCH('O5 Details by Class &amp; Accounts'!AP$18, 'E2 Allocators'!$B$15:$W$15, 0),FALSE)*$G174), 0, VLOOKUP(VLOOKUP($A174, 'E4 TB Allocation Details'!$A$18:$L$217, MATCH("Customer ID", 'E4 TB Allocation Details'!$A$18:$L$18, 0),FALSE), 'E2 Allocators'!$B$15:$W$361, MATCH('O5 Details by Class &amp; Accounts'!AP$18, 'E2 Allocators'!$B$15:$W$15, 0),FALSE)*$G174)</f>
        <v>0</v>
      </c>
      <c r="AQ174" s="1334">
        <f>IF(ISERROR(VLOOKUP(VLOOKUP($A174, 'E4 TB Allocation Details'!$A$18:$L$217, MATCH("Customer ID", 'E4 TB Allocation Details'!$A$18:$L$18, 0),FALSE), 'E2 Allocators'!$B$15:$W$361, MATCH('O5 Details by Class &amp; Accounts'!AQ$18, 'E2 Allocators'!$B$15:$W$15, 0),FALSE)*$G174), 0, VLOOKUP(VLOOKUP($A174, 'E4 TB Allocation Details'!$A$18:$L$217, MATCH("Customer ID", 'E4 TB Allocation Details'!$A$18:$L$18, 0),FALSE), 'E2 Allocators'!$B$15:$W$361, MATCH('O5 Details by Class &amp; Accounts'!AQ$18, 'E2 Allocators'!$B$15:$W$15, 0),FALSE)*$G174)</f>
        <v>0</v>
      </c>
      <c r="AR174" s="1334">
        <f>IF(ISERROR(VLOOKUP(VLOOKUP($A174, 'E4 TB Allocation Details'!$A$18:$L$217, MATCH("Customer ID", 'E4 TB Allocation Details'!$A$18:$L$18, 0),FALSE), 'E2 Allocators'!$B$15:$W$361, MATCH('O5 Details by Class &amp; Accounts'!AR$18, 'E2 Allocators'!$B$15:$W$15, 0),FALSE)*$G174), 0, VLOOKUP(VLOOKUP($A174, 'E4 TB Allocation Details'!$A$18:$L$217, MATCH("Customer ID", 'E4 TB Allocation Details'!$A$18:$L$18, 0),FALSE), 'E2 Allocators'!$B$15:$W$361, MATCH('O5 Details by Class &amp; Accounts'!AR$18, 'E2 Allocators'!$B$15:$W$15, 0),FALSE)*$G174)</f>
        <v>0</v>
      </c>
      <c r="AS174" s="1334">
        <f>IF(ISERROR(VLOOKUP(VLOOKUP($A174, 'E4 TB Allocation Details'!$A$18:$L$217, MATCH("Customer ID", 'E4 TB Allocation Details'!$A$18:$L$18, 0),FALSE), 'E2 Allocators'!$B$15:$W$361, MATCH('O5 Details by Class &amp; Accounts'!AS$18, 'E2 Allocators'!$B$15:$W$15, 0),FALSE)*$G174), 0, VLOOKUP(VLOOKUP($A174, 'E4 TB Allocation Details'!$A$18:$L$217, MATCH("Customer ID", 'E4 TB Allocation Details'!$A$18:$L$18, 0),FALSE), 'E2 Allocators'!$B$15:$W$361, MATCH('O5 Details by Class &amp; Accounts'!AS$18, 'E2 Allocators'!$B$15:$W$15, 0),FALSE)*$G174)</f>
        <v>0</v>
      </c>
      <c r="AT174" s="1334">
        <f>IF(ISERROR(VLOOKUP(VLOOKUP($A174, 'E4 TB Allocation Details'!$A$18:$L$217, MATCH("Customer ID", 'E4 TB Allocation Details'!$A$18:$L$18, 0),FALSE), 'E2 Allocators'!$B$15:$W$361, MATCH('O5 Details by Class &amp; Accounts'!AT$18, 'E2 Allocators'!$B$15:$W$15, 0),FALSE)*$G174), 0, VLOOKUP(VLOOKUP($A174, 'E4 TB Allocation Details'!$A$18:$L$217, MATCH("Customer ID", 'E4 TB Allocation Details'!$A$18:$L$18, 0),FALSE), 'E2 Allocators'!$B$15:$W$361, MATCH('O5 Details by Class &amp; Accounts'!AT$18, 'E2 Allocators'!$B$15:$W$15, 0),FALSE)*$G174)</f>
        <v>0</v>
      </c>
      <c r="AU174" s="1334">
        <f>IF(ISERROR(VLOOKUP(VLOOKUP($A174, 'E4 TB Allocation Details'!$A$18:$L$217, MATCH("Customer ID", 'E4 TB Allocation Details'!$A$18:$L$18, 0),FALSE), 'E2 Allocators'!$B$15:$W$361, MATCH('O5 Details by Class &amp; Accounts'!AU$18, 'E2 Allocators'!$B$15:$W$15, 0),FALSE)*$G174), 0, VLOOKUP(VLOOKUP($A174, 'E4 TB Allocation Details'!$A$18:$L$217, MATCH("Customer ID", 'E4 TB Allocation Details'!$A$18:$L$18, 0),FALSE), 'E2 Allocators'!$B$15:$W$361, MATCH('O5 Details by Class &amp; Accounts'!AU$18, 'E2 Allocators'!$B$15:$W$15, 0),FALSE)*$G174)</f>
        <v>0</v>
      </c>
      <c r="AV174" s="1334">
        <f>IF(ISERROR(VLOOKUP(VLOOKUP($A174, 'E4 TB Allocation Details'!$A$18:$L$217, MATCH("Customer ID", 'E4 TB Allocation Details'!$A$18:$L$18, 0),FALSE), 'E2 Allocators'!$B$15:$W$361, MATCH('O5 Details by Class &amp; Accounts'!AV$18, 'E2 Allocators'!$B$15:$W$15, 0),FALSE)*$G174), 0, VLOOKUP(VLOOKUP($A174, 'E4 TB Allocation Details'!$A$18:$L$217, MATCH("Customer ID", 'E4 TB Allocation Details'!$A$18:$L$18, 0),FALSE), 'E2 Allocators'!$B$15:$W$361, MATCH('O5 Details by Class &amp; Accounts'!AV$18, 'E2 Allocators'!$B$15:$W$15, 0),FALSE)*$G174)</f>
        <v>0</v>
      </c>
      <c r="AW174" s="1334">
        <f>IF(ISERROR(VLOOKUP(VLOOKUP($A174, 'E4 TB Allocation Details'!$A$18:$L$217, MATCH("Customer ID", 'E4 TB Allocation Details'!$A$18:$L$18, 0),FALSE), 'E2 Allocators'!$B$15:$W$361, MATCH('O5 Details by Class &amp; Accounts'!AW$18, 'E2 Allocators'!$B$15:$W$15, 0),FALSE)*$G174), 0, VLOOKUP(VLOOKUP($A174, 'E4 TB Allocation Details'!$A$18:$L$217, MATCH("Customer ID", 'E4 TB Allocation Details'!$A$18:$L$18, 0),FALSE), 'E2 Allocators'!$B$15:$W$361, MATCH('O5 Details by Class &amp; Accounts'!AW$18, 'E2 Allocators'!$B$15:$W$15, 0),FALSE)*$G174)</f>
        <v>0</v>
      </c>
      <c r="AX174" s="1334">
        <f t="shared" si="51"/>
        <v>0</v>
      </c>
      <c r="AY174" s="1334">
        <f>IF(ISERROR(VLOOKUP(VLOOKUP($A174, 'E4 TB Allocation Details'!$A$18:$L$217, MATCH("Misc ID", 'E4 TB Allocation Details'!$A$18:$L$18, 0),FALSE), 'E2 Allocators'!$B$15:$W$361, MATCH('O5 Details by Class &amp; Accounts'!AY$18, 'E2 Allocators'!$B$15:$W$15, 0),FALSE)*$E174), 0, VLOOKUP(VLOOKUP($A174, 'E4 TB Allocation Details'!$A$18:$L$217, MATCH("Misc ID", 'E4 TB Allocation Details'!$A$18:$L$18, 0),FALSE), 'E2 Allocators'!$B$15:$W$361, MATCH('O5 Details by Class &amp; Accounts'!AY$18, 'E2 Allocators'!$B$15:$W$15, 0),FALSE)*$E174)</f>
        <v>0</v>
      </c>
      <c r="AZ174" s="1334">
        <f>IF(ISERROR(VLOOKUP(VLOOKUP($A174, 'E4 TB Allocation Details'!$A$18:$L$217, MATCH("Misc ID", 'E4 TB Allocation Details'!$A$18:$L$18, 0),FALSE), 'E2 Allocators'!$B$15:$W$361, MATCH('O5 Details by Class &amp; Accounts'!AZ$18, 'E2 Allocators'!$B$15:$W$15, 0),FALSE)*$E174), 0, VLOOKUP(VLOOKUP($A174, 'E4 TB Allocation Details'!$A$18:$L$217, MATCH("Misc ID", 'E4 TB Allocation Details'!$A$18:$L$18, 0),FALSE), 'E2 Allocators'!$B$15:$W$361, MATCH('O5 Details by Class &amp; Accounts'!AZ$18, 'E2 Allocators'!$B$15:$W$15, 0),FALSE)*$E174)</f>
        <v>0</v>
      </c>
      <c r="BA174" s="1334">
        <f>IF(ISERROR(VLOOKUP(VLOOKUP($A174, 'E4 TB Allocation Details'!$A$18:$L$217, MATCH("Misc ID", 'E4 TB Allocation Details'!$A$18:$L$18, 0),FALSE), 'E2 Allocators'!$B$15:$W$361, MATCH('O5 Details by Class &amp; Accounts'!BA$18, 'E2 Allocators'!$B$15:$W$15, 0),FALSE)*$E174), 0, VLOOKUP(VLOOKUP($A174, 'E4 TB Allocation Details'!$A$18:$L$217, MATCH("Misc ID", 'E4 TB Allocation Details'!$A$18:$L$18, 0),FALSE), 'E2 Allocators'!$B$15:$W$361, MATCH('O5 Details by Class &amp; Accounts'!BA$18, 'E2 Allocators'!$B$15:$W$15, 0),FALSE)*$E174)</f>
        <v>0</v>
      </c>
      <c r="BB174" s="1334">
        <f>IF(ISERROR(VLOOKUP(VLOOKUP($A174, 'E4 TB Allocation Details'!$A$18:$L$217, MATCH("Misc ID", 'E4 TB Allocation Details'!$A$18:$L$18, 0),FALSE), 'E2 Allocators'!$B$15:$W$361, MATCH('O5 Details by Class &amp; Accounts'!BB$18, 'E2 Allocators'!$B$15:$W$15, 0),FALSE)*$E174), 0, VLOOKUP(VLOOKUP($A174, 'E4 TB Allocation Details'!$A$18:$L$217, MATCH("Misc ID", 'E4 TB Allocation Details'!$A$18:$L$18, 0),FALSE), 'E2 Allocators'!$B$15:$W$361, MATCH('O5 Details by Class &amp; Accounts'!BB$18, 'E2 Allocators'!$B$15:$W$15, 0),FALSE)*$E174)</f>
        <v>0</v>
      </c>
      <c r="BC174" s="1334">
        <f>IF(ISERROR(VLOOKUP(VLOOKUP($A174, 'E4 TB Allocation Details'!$A$18:$L$217, MATCH("Misc ID", 'E4 TB Allocation Details'!$A$18:$L$18, 0),FALSE), 'E2 Allocators'!$B$15:$W$361, MATCH('O5 Details by Class &amp; Accounts'!BC$18, 'E2 Allocators'!$B$15:$W$15, 0),FALSE)*$E174), 0, VLOOKUP(VLOOKUP($A174, 'E4 TB Allocation Details'!$A$18:$L$217, MATCH("Misc ID", 'E4 TB Allocation Details'!$A$18:$L$18, 0),FALSE), 'E2 Allocators'!$B$15:$W$361, MATCH('O5 Details by Class &amp; Accounts'!BC$18, 'E2 Allocators'!$B$15:$W$15, 0),FALSE)*$E174)</f>
        <v>0</v>
      </c>
      <c r="BD174" s="1334">
        <f>IF(ISERROR(VLOOKUP(VLOOKUP($A174, 'E4 TB Allocation Details'!$A$18:$L$217, MATCH("Misc ID", 'E4 TB Allocation Details'!$A$18:$L$18, 0),FALSE), 'E2 Allocators'!$B$15:$W$361, MATCH('O5 Details by Class &amp; Accounts'!BD$18, 'E2 Allocators'!$B$15:$W$15, 0),FALSE)*$E174), 0, VLOOKUP(VLOOKUP($A174, 'E4 TB Allocation Details'!$A$18:$L$217, MATCH("Misc ID", 'E4 TB Allocation Details'!$A$18:$L$18, 0),FALSE), 'E2 Allocators'!$B$15:$W$361, MATCH('O5 Details by Class &amp; Accounts'!BD$18, 'E2 Allocators'!$B$15:$W$15, 0),FALSE)*$E174)</f>
        <v>0</v>
      </c>
      <c r="BE174" s="1334">
        <f>IF(ISERROR(VLOOKUP(VLOOKUP($A174, 'E4 TB Allocation Details'!$A$18:$L$217, MATCH("Misc ID", 'E4 TB Allocation Details'!$A$18:$L$18, 0),FALSE), 'E2 Allocators'!$B$15:$W$361, MATCH('O5 Details by Class &amp; Accounts'!BE$18, 'E2 Allocators'!$B$15:$W$15, 0),FALSE)*$E174), 0, VLOOKUP(VLOOKUP($A174, 'E4 TB Allocation Details'!$A$18:$L$217, MATCH("Misc ID", 'E4 TB Allocation Details'!$A$18:$L$18, 0),FALSE), 'E2 Allocators'!$B$15:$W$361, MATCH('O5 Details by Class &amp; Accounts'!BE$18, 'E2 Allocators'!$B$15:$W$15, 0),FALSE)*$E174)</f>
        <v>0</v>
      </c>
      <c r="BF174" s="1334">
        <f>IF(ISERROR(VLOOKUP(VLOOKUP($A174, 'E4 TB Allocation Details'!$A$18:$L$217, MATCH("Misc ID", 'E4 TB Allocation Details'!$A$18:$L$18, 0),FALSE), 'E2 Allocators'!$B$15:$W$361, MATCH('O5 Details by Class &amp; Accounts'!BF$18, 'E2 Allocators'!$B$15:$W$15, 0),FALSE)*$E174), 0, VLOOKUP(VLOOKUP($A174, 'E4 TB Allocation Details'!$A$18:$L$217, MATCH("Misc ID", 'E4 TB Allocation Details'!$A$18:$L$18, 0),FALSE), 'E2 Allocators'!$B$15:$W$361, MATCH('O5 Details by Class &amp; Accounts'!BF$18, 'E2 Allocators'!$B$15:$W$15, 0),FALSE)*$E174)</f>
        <v>0</v>
      </c>
      <c r="BG174" s="1334">
        <f>IF(ISERROR(VLOOKUP(VLOOKUP($A174, 'E4 TB Allocation Details'!$A$18:$L$217, MATCH("Misc ID", 'E4 TB Allocation Details'!$A$18:$L$18, 0),FALSE), 'E2 Allocators'!$B$15:$W$361, MATCH('O5 Details by Class &amp; Accounts'!BG$18, 'E2 Allocators'!$B$15:$W$15, 0),FALSE)*$E174), 0, VLOOKUP(VLOOKUP($A174, 'E4 TB Allocation Details'!$A$18:$L$217, MATCH("Misc ID", 'E4 TB Allocation Details'!$A$18:$L$18, 0),FALSE), 'E2 Allocators'!$B$15:$W$361, MATCH('O5 Details by Class &amp; Accounts'!BG$18, 'E2 Allocators'!$B$15:$W$15, 0),FALSE)*$E174)</f>
        <v>0</v>
      </c>
      <c r="BH174" s="1334">
        <f>IF(ISERROR(VLOOKUP(VLOOKUP($A174, 'E4 TB Allocation Details'!$A$18:$L$217, MATCH("Misc ID", 'E4 TB Allocation Details'!$A$18:$L$18, 0),FALSE), 'E2 Allocators'!$B$15:$W$361, MATCH('O5 Details by Class &amp; Accounts'!BH$18, 'E2 Allocators'!$B$15:$W$15, 0),FALSE)*$E174), 0, VLOOKUP(VLOOKUP($A174, 'E4 TB Allocation Details'!$A$18:$L$217, MATCH("Misc ID", 'E4 TB Allocation Details'!$A$18:$L$18, 0),FALSE), 'E2 Allocators'!$B$15:$W$361, MATCH('O5 Details by Class &amp; Accounts'!BH$18, 'E2 Allocators'!$B$15:$W$15, 0),FALSE)*$E174)</f>
        <v>0</v>
      </c>
      <c r="BI174" s="1334">
        <f>IF(ISERROR(VLOOKUP(VLOOKUP($A174, 'E4 TB Allocation Details'!$A$18:$L$217, MATCH("Misc ID", 'E4 TB Allocation Details'!$A$18:$L$18, 0),FALSE), 'E2 Allocators'!$B$15:$W$361, MATCH('O5 Details by Class &amp; Accounts'!BI$18, 'E2 Allocators'!$B$15:$W$15, 0),FALSE)*$E174), 0, VLOOKUP(VLOOKUP($A174, 'E4 TB Allocation Details'!$A$18:$L$217, MATCH("Misc ID", 'E4 TB Allocation Details'!$A$18:$L$18, 0),FALSE), 'E2 Allocators'!$B$15:$W$361, MATCH('O5 Details by Class &amp; Accounts'!BI$18, 'E2 Allocators'!$B$15:$W$15, 0),FALSE)*$E174)</f>
        <v>0</v>
      </c>
      <c r="BJ174" s="1334">
        <f>IF(ISERROR(VLOOKUP(VLOOKUP($A174, 'E4 TB Allocation Details'!$A$18:$L$217, MATCH("Misc ID", 'E4 TB Allocation Details'!$A$18:$L$18, 0),FALSE), 'E2 Allocators'!$B$15:$W$361, MATCH('O5 Details by Class &amp; Accounts'!BJ$18, 'E2 Allocators'!$B$15:$W$15, 0),FALSE)*$E174), 0, VLOOKUP(VLOOKUP($A174, 'E4 TB Allocation Details'!$A$18:$L$217, MATCH("Misc ID", 'E4 TB Allocation Details'!$A$18:$L$18, 0),FALSE), 'E2 Allocators'!$B$15:$W$361, MATCH('O5 Details by Class &amp; Accounts'!BJ$18, 'E2 Allocators'!$B$15:$W$15, 0),FALSE)*$E174)</f>
        <v>0</v>
      </c>
      <c r="BK174" s="1334">
        <f>IF(ISERROR(VLOOKUP(VLOOKUP($A174, 'E4 TB Allocation Details'!$A$18:$L$217, MATCH("Misc ID", 'E4 TB Allocation Details'!$A$18:$L$18, 0),FALSE), 'E2 Allocators'!$B$15:$W$361, MATCH('O5 Details by Class &amp; Accounts'!BK$18, 'E2 Allocators'!$B$15:$W$15, 0),FALSE)*$E174), 0, VLOOKUP(VLOOKUP($A174, 'E4 TB Allocation Details'!$A$18:$L$217, MATCH("Misc ID", 'E4 TB Allocation Details'!$A$18:$L$18, 0),FALSE), 'E2 Allocators'!$B$15:$W$361, MATCH('O5 Details by Class &amp; Accounts'!BK$18, 'E2 Allocators'!$B$15:$W$15, 0),FALSE)*$E174)</f>
        <v>0</v>
      </c>
      <c r="BL174" s="1334">
        <f>IF(ISERROR(VLOOKUP(VLOOKUP($A174, 'E4 TB Allocation Details'!$A$18:$L$217, MATCH("Misc ID", 'E4 TB Allocation Details'!$A$18:$L$18, 0),FALSE), 'E2 Allocators'!$B$15:$W$361, MATCH('O5 Details by Class &amp; Accounts'!BL$18, 'E2 Allocators'!$B$15:$W$15, 0),FALSE)*$E174), 0, VLOOKUP(VLOOKUP($A174, 'E4 TB Allocation Details'!$A$18:$L$217, MATCH("Misc ID", 'E4 TB Allocation Details'!$A$18:$L$18, 0),FALSE), 'E2 Allocators'!$B$15:$W$361, MATCH('O5 Details by Class &amp; Accounts'!BL$18, 'E2 Allocators'!$B$15:$W$15, 0),FALSE)*$E174)</f>
        <v>0</v>
      </c>
      <c r="BM174" s="1334">
        <f>IF(ISERROR(VLOOKUP(VLOOKUP($A174, 'E4 TB Allocation Details'!$A$18:$L$217, MATCH("Misc ID", 'E4 TB Allocation Details'!$A$18:$L$18, 0),FALSE), 'E2 Allocators'!$B$15:$W$361, MATCH('O5 Details by Class &amp; Accounts'!BM$18, 'E2 Allocators'!$B$15:$W$15, 0),FALSE)*$E174), 0, VLOOKUP(VLOOKUP($A174, 'E4 TB Allocation Details'!$A$18:$L$217, MATCH("Misc ID", 'E4 TB Allocation Details'!$A$18:$L$18, 0),FALSE), 'E2 Allocators'!$B$15:$W$361, MATCH('O5 Details by Class &amp; Accounts'!BM$18, 'E2 Allocators'!$B$15:$W$15, 0),FALSE)*$E174)</f>
        <v>0</v>
      </c>
      <c r="BN174" s="1334">
        <f>IF(ISERROR(VLOOKUP(VLOOKUP($A174, 'E4 TB Allocation Details'!$A$18:$L$217, MATCH("Misc ID", 'E4 TB Allocation Details'!$A$18:$L$18, 0),FALSE), 'E2 Allocators'!$B$15:$W$361, MATCH('O5 Details by Class &amp; Accounts'!BN$18, 'E2 Allocators'!$B$15:$W$15, 0),FALSE)*$E174), 0, VLOOKUP(VLOOKUP($A174, 'E4 TB Allocation Details'!$A$18:$L$217, MATCH("Misc ID", 'E4 TB Allocation Details'!$A$18:$L$18, 0),FALSE), 'E2 Allocators'!$B$15:$W$361, MATCH('O5 Details by Class &amp; Accounts'!BN$18, 'E2 Allocators'!$B$15:$W$15, 0),FALSE)*$E174)</f>
        <v>0</v>
      </c>
      <c r="BO174" s="1334">
        <f>IF(ISERROR(VLOOKUP(VLOOKUP($A174, 'E4 TB Allocation Details'!$A$18:$L$217, MATCH("Misc ID", 'E4 TB Allocation Details'!$A$18:$L$18, 0),FALSE), 'E2 Allocators'!$B$15:$W$361, MATCH('O5 Details by Class &amp; Accounts'!BO$18, 'E2 Allocators'!$B$15:$W$15, 0),FALSE)*$E174), 0, VLOOKUP(VLOOKUP($A174, 'E4 TB Allocation Details'!$A$18:$L$217, MATCH("Misc ID", 'E4 TB Allocation Details'!$A$18:$L$18, 0),FALSE), 'E2 Allocators'!$B$15:$W$361, MATCH('O5 Details by Class &amp; Accounts'!BO$18, 'E2 Allocators'!$B$15:$W$15, 0),FALSE)*$E174)</f>
        <v>0</v>
      </c>
      <c r="BP174" s="1334">
        <f>IF(ISERROR(VLOOKUP(VLOOKUP($A174, 'E4 TB Allocation Details'!$A$18:$L$217, MATCH("Misc ID", 'E4 TB Allocation Details'!$A$18:$L$18, 0),FALSE), 'E2 Allocators'!$B$15:$W$361, MATCH('O5 Details by Class &amp; Accounts'!BP$18, 'E2 Allocators'!$B$15:$W$15, 0),FALSE)*$E174), 0, VLOOKUP(VLOOKUP($A174, 'E4 TB Allocation Details'!$A$18:$L$217, MATCH("Misc ID", 'E4 TB Allocation Details'!$A$18:$L$18, 0),FALSE), 'E2 Allocators'!$B$15:$W$361, MATCH('O5 Details by Class &amp; Accounts'!BP$18, 'E2 Allocators'!$B$15:$W$15, 0),FALSE)*$E174)</f>
        <v>0</v>
      </c>
      <c r="BQ174" s="1334">
        <f>IF(ISERROR(VLOOKUP(VLOOKUP($A174, 'E4 TB Allocation Details'!$A$18:$L$217, MATCH("Misc ID", 'E4 TB Allocation Details'!$A$18:$L$18, 0),FALSE), 'E2 Allocators'!$B$15:$W$361, MATCH('O5 Details by Class &amp; Accounts'!BQ$18, 'E2 Allocators'!$B$15:$W$15, 0),FALSE)*$E174), 0, VLOOKUP(VLOOKUP($A174, 'E4 TB Allocation Details'!$A$18:$L$217, MATCH("Misc ID", 'E4 TB Allocation Details'!$A$18:$L$18, 0),FALSE), 'E2 Allocators'!$B$15:$W$361, MATCH('O5 Details by Class &amp; Accounts'!BQ$18, 'E2 Allocators'!$B$15:$W$15, 0),FALSE)*$E174)</f>
        <v>0</v>
      </c>
      <c r="BR174" s="1334">
        <f>IF(ISERROR(VLOOKUP(VLOOKUP($A174, 'E4 TB Allocation Details'!$A$18:$L$217, MATCH("Misc ID", 'E4 TB Allocation Details'!$A$18:$L$18, 0),FALSE), 'E2 Allocators'!$B$15:$W$361, MATCH('O5 Details by Class &amp; Accounts'!BR$18, 'E2 Allocators'!$B$15:$W$15, 0),FALSE)*$E174), 0, VLOOKUP(VLOOKUP($A174, 'E4 TB Allocation Details'!$A$18:$L$217, MATCH("Misc ID", 'E4 TB Allocation Details'!$A$18:$L$18, 0),FALSE), 'E2 Allocators'!$B$15:$W$361, MATCH('O5 Details by Class &amp; Accounts'!BR$18, 'E2 Allocators'!$B$15:$W$15, 0),FALSE)*$E174)</f>
        <v>0</v>
      </c>
      <c r="BS174" s="1334">
        <f t="shared" si="48"/>
        <v>0</v>
      </c>
      <c r="BT174" s="1334">
        <f>IF(ISERROR(VLOOKUP(VLOOKUP($A174, 'E4 TB Allocation Details'!$A$18:$L$217, MATCH("A &amp; G ID", 'E4 TB Allocation Details'!$A$18:$L$18, 0),FALSE), 'E2 Allocators'!$B$15:$W$361, MATCH('O5 Details by Class &amp; Accounts'!BT$18, 'E2 Allocators'!$B$15:$W$15, 0),FALSE)*$E174), 0, VLOOKUP(VLOOKUP($A174, 'E4 TB Allocation Details'!$A$18:$L$217, MATCH("A &amp; G ID", 'E4 TB Allocation Details'!$A$18:$L$18, 0),FALSE), 'E2 Allocators'!$B$15:$W$361, MATCH('O5 Details by Class &amp; Accounts'!BT$18, 'E2 Allocators'!$B$15:$W$15, 0),FALSE)*$E174)</f>
        <v>0</v>
      </c>
      <c r="BU174" s="1334">
        <f>IF(ISERROR(VLOOKUP(VLOOKUP($A174, 'E4 TB Allocation Details'!$A$18:$L$217, MATCH("A &amp; G ID", 'E4 TB Allocation Details'!$A$18:$L$18, 0),FALSE), 'E2 Allocators'!$B$15:$W$361, MATCH('O5 Details by Class &amp; Accounts'!BU$18, 'E2 Allocators'!$B$15:$W$15, 0),FALSE)*$E174), 0, VLOOKUP(VLOOKUP($A174, 'E4 TB Allocation Details'!$A$18:$L$217, MATCH("A &amp; G ID", 'E4 TB Allocation Details'!$A$18:$L$18, 0),FALSE), 'E2 Allocators'!$B$15:$W$361, MATCH('O5 Details by Class &amp; Accounts'!BU$18, 'E2 Allocators'!$B$15:$W$15, 0),FALSE)*$E174)</f>
        <v>0</v>
      </c>
      <c r="BV174" s="1334">
        <f>IF(ISERROR(VLOOKUP(VLOOKUP($A174, 'E4 TB Allocation Details'!$A$18:$L$217, MATCH("A &amp; G ID", 'E4 TB Allocation Details'!$A$18:$L$18, 0),FALSE), 'E2 Allocators'!$B$15:$W$361, MATCH('O5 Details by Class &amp; Accounts'!BV$18, 'E2 Allocators'!$B$15:$W$15, 0),FALSE)*$E174), 0, VLOOKUP(VLOOKUP($A174, 'E4 TB Allocation Details'!$A$18:$L$217, MATCH("A &amp; G ID", 'E4 TB Allocation Details'!$A$18:$L$18, 0),FALSE), 'E2 Allocators'!$B$15:$W$361, MATCH('O5 Details by Class &amp; Accounts'!BV$18, 'E2 Allocators'!$B$15:$W$15, 0),FALSE)*$E174)</f>
        <v>0</v>
      </c>
      <c r="BW174" s="1334">
        <f>IF(ISERROR(VLOOKUP(VLOOKUP($A174, 'E4 TB Allocation Details'!$A$18:$L$217, MATCH("A &amp; G ID", 'E4 TB Allocation Details'!$A$18:$L$18, 0),FALSE), 'E2 Allocators'!$B$15:$W$361, MATCH('O5 Details by Class &amp; Accounts'!BW$18, 'E2 Allocators'!$B$15:$W$15, 0),FALSE)*$E174), 0, VLOOKUP(VLOOKUP($A174, 'E4 TB Allocation Details'!$A$18:$L$217, MATCH("A &amp; G ID", 'E4 TB Allocation Details'!$A$18:$L$18, 0),FALSE), 'E2 Allocators'!$B$15:$W$361, MATCH('O5 Details by Class &amp; Accounts'!BW$18, 'E2 Allocators'!$B$15:$W$15, 0),FALSE)*$E174)</f>
        <v>0</v>
      </c>
      <c r="BX174" s="1334">
        <f>IF(ISERROR(VLOOKUP(VLOOKUP($A174, 'E4 TB Allocation Details'!$A$18:$L$217, MATCH("A &amp; G ID", 'E4 TB Allocation Details'!$A$18:$L$18, 0),FALSE), 'E2 Allocators'!$B$15:$W$361, MATCH('O5 Details by Class &amp; Accounts'!BX$18, 'E2 Allocators'!$B$15:$W$15, 0),FALSE)*$E174), 0, VLOOKUP(VLOOKUP($A174, 'E4 TB Allocation Details'!$A$18:$L$217, MATCH("A &amp; G ID", 'E4 TB Allocation Details'!$A$18:$L$18, 0),FALSE), 'E2 Allocators'!$B$15:$W$361, MATCH('O5 Details by Class &amp; Accounts'!BX$18, 'E2 Allocators'!$B$15:$W$15, 0),FALSE)*$E174)</f>
        <v>0</v>
      </c>
      <c r="BY174" s="1334">
        <f>IF(ISERROR(VLOOKUP(VLOOKUP($A174, 'E4 TB Allocation Details'!$A$18:$L$217, MATCH("A &amp; G ID", 'E4 TB Allocation Details'!$A$18:$L$18, 0),FALSE), 'E2 Allocators'!$B$15:$W$361, MATCH('O5 Details by Class &amp; Accounts'!BY$18, 'E2 Allocators'!$B$15:$W$15, 0),FALSE)*$E174), 0, VLOOKUP(VLOOKUP($A174, 'E4 TB Allocation Details'!$A$18:$L$217, MATCH("A &amp; G ID", 'E4 TB Allocation Details'!$A$18:$L$18, 0),FALSE), 'E2 Allocators'!$B$15:$W$361, MATCH('O5 Details by Class &amp; Accounts'!BY$18, 'E2 Allocators'!$B$15:$W$15, 0),FALSE)*$E174)</f>
        <v>0</v>
      </c>
      <c r="BZ174" s="1334">
        <f>IF(ISERROR(VLOOKUP(VLOOKUP($A174, 'E4 TB Allocation Details'!$A$18:$L$217, MATCH("A &amp; G ID", 'E4 TB Allocation Details'!$A$18:$L$18, 0),FALSE), 'E2 Allocators'!$B$15:$W$361, MATCH('O5 Details by Class &amp; Accounts'!BZ$18, 'E2 Allocators'!$B$15:$W$15, 0),FALSE)*$E174), 0, VLOOKUP(VLOOKUP($A174, 'E4 TB Allocation Details'!$A$18:$L$217, MATCH("A &amp; G ID", 'E4 TB Allocation Details'!$A$18:$L$18, 0),FALSE), 'E2 Allocators'!$B$15:$W$361, MATCH('O5 Details by Class &amp; Accounts'!BZ$18, 'E2 Allocators'!$B$15:$W$15, 0),FALSE)*$E174)</f>
        <v>0</v>
      </c>
      <c r="CA174" s="1334">
        <f>IF(ISERROR(VLOOKUP(VLOOKUP($A174, 'E4 TB Allocation Details'!$A$18:$L$217, MATCH("A &amp; G ID", 'E4 TB Allocation Details'!$A$18:$L$18, 0),FALSE), 'E2 Allocators'!$B$15:$W$361, MATCH('O5 Details by Class &amp; Accounts'!CA$18, 'E2 Allocators'!$B$15:$W$15, 0),FALSE)*$E174), 0, VLOOKUP(VLOOKUP($A174, 'E4 TB Allocation Details'!$A$18:$L$217, MATCH("A &amp; G ID", 'E4 TB Allocation Details'!$A$18:$L$18, 0),FALSE), 'E2 Allocators'!$B$15:$W$361, MATCH('O5 Details by Class &amp; Accounts'!CA$18, 'E2 Allocators'!$B$15:$W$15, 0),FALSE)*$E174)</f>
        <v>0</v>
      </c>
      <c r="CB174" s="1334">
        <f>IF(ISERROR(VLOOKUP(VLOOKUP($A174, 'E4 TB Allocation Details'!$A$18:$L$217, MATCH("A &amp; G ID", 'E4 TB Allocation Details'!$A$18:$L$18, 0),FALSE), 'E2 Allocators'!$B$15:$W$361, MATCH('O5 Details by Class &amp; Accounts'!CB$18, 'E2 Allocators'!$B$15:$W$15, 0),FALSE)*$E174), 0, VLOOKUP(VLOOKUP($A174, 'E4 TB Allocation Details'!$A$18:$L$217, MATCH("A &amp; G ID", 'E4 TB Allocation Details'!$A$18:$L$18, 0),FALSE), 'E2 Allocators'!$B$15:$W$361, MATCH('O5 Details by Class &amp; Accounts'!CB$18, 'E2 Allocators'!$B$15:$W$15, 0),FALSE)*$E174)</f>
        <v>0</v>
      </c>
      <c r="CC174" s="1334">
        <f>IF(ISERROR(VLOOKUP(VLOOKUP($A174, 'E4 TB Allocation Details'!$A$18:$L$217, MATCH("A &amp; G ID", 'E4 TB Allocation Details'!$A$18:$L$18, 0),FALSE), 'E2 Allocators'!$B$15:$W$361, MATCH('O5 Details by Class &amp; Accounts'!CC$18, 'E2 Allocators'!$B$15:$W$15, 0),FALSE)*$E174), 0, VLOOKUP(VLOOKUP($A174, 'E4 TB Allocation Details'!$A$18:$L$217, MATCH("A &amp; G ID", 'E4 TB Allocation Details'!$A$18:$L$18, 0),FALSE), 'E2 Allocators'!$B$15:$W$361, MATCH('O5 Details by Class &amp; Accounts'!CC$18, 'E2 Allocators'!$B$15:$W$15, 0),FALSE)*$E174)</f>
        <v>0</v>
      </c>
      <c r="CD174" s="1334">
        <f>IF(ISERROR(VLOOKUP(VLOOKUP($A174, 'E4 TB Allocation Details'!$A$18:$L$217, MATCH("A &amp; G ID", 'E4 TB Allocation Details'!$A$18:$L$18, 0),FALSE), 'E2 Allocators'!$B$15:$W$361, MATCH('O5 Details by Class &amp; Accounts'!CD$18, 'E2 Allocators'!$B$15:$W$15, 0),FALSE)*$E174), 0, VLOOKUP(VLOOKUP($A174, 'E4 TB Allocation Details'!$A$18:$L$217, MATCH("A &amp; G ID", 'E4 TB Allocation Details'!$A$18:$L$18, 0),FALSE), 'E2 Allocators'!$B$15:$W$361, MATCH('O5 Details by Class &amp; Accounts'!CD$18, 'E2 Allocators'!$B$15:$W$15, 0),FALSE)*$E174)</f>
        <v>0</v>
      </c>
      <c r="CE174" s="1334">
        <f>IF(ISERROR(VLOOKUP(VLOOKUP($A174, 'E4 TB Allocation Details'!$A$18:$L$217, MATCH("A &amp; G ID", 'E4 TB Allocation Details'!$A$18:$L$18, 0),FALSE), 'E2 Allocators'!$B$15:$W$361, MATCH('O5 Details by Class &amp; Accounts'!CE$18, 'E2 Allocators'!$B$15:$W$15, 0),FALSE)*$E174), 0, VLOOKUP(VLOOKUP($A174, 'E4 TB Allocation Details'!$A$18:$L$217, MATCH("A &amp; G ID", 'E4 TB Allocation Details'!$A$18:$L$18, 0),FALSE), 'E2 Allocators'!$B$15:$W$361, MATCH('O5 Details by Class &amp; Accounts'!CE$18, 'E2 Allocators'!$B$15:$W$15, 0),FALSE)*$E174)</f>
        <v>0</v>
      </c>
      <c r="CF174" s="1334">
        <f>IF(ISERROR(VLOOKUP(VLOOKUP($A174, 'E4 TB Allocation Details'!$A$18:$L$217, MATCH("A &amp; G ID", 'E4 TB Allocation Details'!$A$18:$L$18, 0),FALSE), 'E2 Allocators'!$B$15:$W$361, MATCH('O5 Details by Class &amp; Accounts'!CF$18, 'E2 Allocators'!$B$15:$W$15, 0),FALSE)*$E174), 0, VLOOKUP(VLOOKUP($A174, 'E4 TB Allocation Details'!$A$18:$L$217, MATCH("A &amp; G ID", 'E4 TB Allocation Details'!$A$18:$L$18, 0),FALSE), 'E2 Allocators'!$B$15:$W$361, MATCH('O5 Details by Class &amp; Accounts'!CF$18, 'E2 Allocators'!$B$15:$W$15, 0),FALSE)*$E174)</f>
        <v>0</v>
      </c>
      <c r="CG174" s="1334">
        <f>IF(ISERROR(VLOOKUP(VLOOKUP($A174, 'E4 TB Allocation Details'!$A$18:$L$217, MATCH("A &amp; G ID", 'E4 TB Allocation Details'!$A$18:$L$18, 0),FALSE), 'E2 Allocators'!$B$15:$W$361, MATCH('O5 Details by Class &amp; Accounts'!CG$18, 'E2 Allocators'!$B$15:$W$15, 0),FALSE)*$E174), 0, VLOOKUP(VLOOKUP($A174, 'E4 TB Allocation Details'!$A$18:$L$217, MATCH("A &amp; G ID", 'E4 TB Allocation Details'!$A$18:$L$18, 0),FALSE), 'E2 Allocators'!$B$15:$W$361, MATCH('O5 Details by Class &amp; Accounts'!CG$18, 'E2 Allocators'!$B$15:$W$15, 0),FALSE)*$E174)</f>
        <v>0</v>
      </c>
      <c r="CH174" s="1334">
        <f>IF(ISERROR(VLOOKUP(VLOOKUP($A174, 'E4 TB Allocation Details'!$A$18:$L$217, MATCH("A &amp; G ID", 'E4 TB Allocation Details'!$A$18:$L$18, 0),FALSE), 'E2 Allocators'!$B$15:$W$361, MATCH('O5 Details by Class &amp; Accounts'!CH$18, 'E2 Allocators'!$B$15:$W$15, 0),FALSE)*$E174), 0, VLOOKUP(VLOOKUP($A174, 'E4 TB Allocation Details'!$A$18:$L$217, MATCH("A &amp; G ID", 'E4 TB Allocation Details'!$A$18:$L$18, 0),FALSE), 'E2 Allocators'!$B$15:$W$361, MATCH('O5 Details by Class &amp; Accounts'!CH$18, 'E2 Allocators'!$B$15:$W$15, 0),FALSE)*$E174)</f>
        <v>0</v>
      </c>
      <c r="CI174" s="1334">
        <f>IF(ISERROR(VLOOKUP(VLOOKUP($A174, 'E4 TB Allocation Details'!$A$18:$L$217, MATCH("A &amp; G ID", 'E4 TB Allocation Details'!$A$18:$L$18, 0),FALSE), 'E2 Allocators'!$B$15:$W$361, MATCH('O5 Details by Class &amp; Accounts'!CI$18, 'E2 Allocators'!$B$15:$W$15, 0),FALSE)*$E174), 0, VLOOKUP(VLOOKUP($A174, 'E4 TB Allocation Details'!$A$18:$L$217, MATCH("A &amp; G ID", 'E4 TB Allocation Details'!$A$18:$L$18, 0),FALSE), 'E2 Allocators'!$B$15:$W$361, MATCH('O5 Details by Class &amp; Accounts'!CI$18, 'E2 Allocators'!$B$15:$W$15, 0),FALSE)*$E174)</f>
        <v>0</v>
      </c>
      <c r="CJ174" s="1334">
        <f>IF(ISERROR(VLOOKUP(VLOOKUP($A174, 'E4 TB Allocation Details'!$A$18:$L$217, MATCH("A &amp; G ID", 'E4 TB Allocation Details'!$A$18:$L$18, 0),FALSE), 'E2 Allocators'!$B$15:$W$361, MATCH('O5 Details by Class &amp; Accounts'!CJ$18, 'E2 Allocators'!$B$15:$W$15, 0),FALSE)*$E174), 0, VLOOKUP(VLOOKUP($A174, 'E4 TB Allocation Details'!$A$18:$L$217, MATCH("A &amp; G ID", 'E4 TB Allocation Details'!$A$18:$L$18, 0),FALSE), 'E2 Allocators'!$B$15:$W$361, MATCH('O5 Details by Class &amp; Accounts'!CJ$18, 'E2 Allocators'!$B$15:$W$15, 0),FALSE)*$E174)</f>
        <v>0</v>
      </c>
      <c r="CK174" s="1334">
        <f>IF(ISERROR(VLOOKUP(VLOOKUP($A174, 'E4 TB Allocation Details'!$A$18:$L$217, MATCH("A &amp; G ID", 'E4 TB Allocation Details'!$A$18:$L$18, 0),FALSE), 'E2 Allocators'!$B$15:$W$361, MATCH('O5 Details by Class &amp; Accounts'!CK$18, 'E2 Allocators'!$B$15:$W$15, 0),FALSE)*$E174), 0, VLOOKUP(VLOOKUP($A174, 'E4 TB Allocation Details'!$A$18:$L$217, MATCH("A &amp; G ID", 'E4 TB Allocation Details'!$A$18:$L$18, 0),FALSE), 'E2 Allocators'!$B$15:$W$361, MATCH('O5 Details by Class &amp; Accounts'!CK$18, 'E2 Allocators'!$B$15:$W$15, 0),FALSE)*$E174)</f>
        <v>0</v>
      </c>
      <c r="CL174" s="1334">
        <f>IF(ISERROR(VLOOKUP(VLOOKUP($A174, 'E4 TB Allocation Details'!$A$18:$L$217, MATCH("A &amp; G ID", 'E4 TB Allocation Details'!$A$18:$L$18, 0),FALSE), 'E2 Allocators'!$B$15:$W$361, MATCH('O5 Details by Class &amp; Accounts'!CL$18, 'E2 Allocators'!$B$15:$W$15, 0),FALSE)*$E174), 0, VLOOKUP(VLOOKUP($A174, 'E4 TB Allocation Details'!$A$18:$L$217, MATCH("A &amp; G ID", 'E4 TB Allocation Details'!$A$18:$L$18, 0),FALSE), 'E2 Allocators'!$B$15:$W$361, MATCH('O5 Details by Class &amp; Accounts'!CL$18, 'E2 Allocators'!$B$15:$W$15, 0),FALSE)*$E174)</f>
        <v>0</v>
      </c>
      <c r="CM174" s="1334">
        <f>IF(ISERROR(VLOOKUP(VLOOKUP($A174, 'E4 TB Allocation Details'!$A$18:$L$217, MATCH("A &amp; G ID", 'E4 TB Allocation Details'!$A$18:$L$18, 0),FALSE), 'E2 Allocators'!$B$15:$W$361, MATCH('O5 Details by Class &amp; Accounts'!CM$18, 'E2 Allocators'!$B$15:$W$15, 0),FALSE)*$E174), 0, VLOOKUP(VLOOKUP($A174, 'E4 TB Allocation Details'!$A$18:$L$217, MATCH("A &amp; G ID", 'E4 TB Allocation Details'!$A$18:$L$18, 0),FALSE), 'E2 Allocators'!$B$15:$W$361, MATCH('O5 Details by Class &amp; Accounts'!CM$18, 'E2 Allocators'!$B$15:$W$15, 0),FALSE)*$E174)</f>
        <v>0</v>
      </c>
      <c r="CN174" s="1334">
        <f t="shared" si="49"/>
        <v>0</v>
      </c>
      <c r="CO174" s="1670">
        <f t="shared" si="50"/>
        <v>0</v>
      </c>
      <c r="CQ174" s="1926" t="s">
        <v>1166</v>
      </c>
    </row>
    <row r="175" spans="1:95" s="64" customFormat="1" ht="12.75" x14ac:dyDescent="0.2">
      <c r="A175" s="2226">
        <v>5410</v>
      </c>
      <c r="B175" s="2176" t="s">
        <v>1226</v>
      </c>
      <c r="C175" s="1667">
        <f>IF(ISERROR(VLOOKUP($A175,'I3 TB Data'!$A$20:$H$465,MATCH('O5 Details by Class &amp; Accounts'!$C$18, 'I3 TB Data'!$A$20:$H$20,0),0)), 0, VLOOKUP($A175,'I3 TB Data'!$A$20:$H$465,MATCH('O5 Details by Class &amp; Accounts'!$C$18,'I3 TB Data'!$A$20:$H$20,0),0))</f>
        <v>95900</v>
      </c>
      <c r="D175" s="1668"/>
      <c r="E175" s="1667">
        <f t="shared" si="44"/>
        <v>95900</v>
      </c>
      <c r="F175" s="1669"/>
      <c r="G175" s="1669"/>
      <c r="H175" s="1334">
        <f t="shared" si="46"/>
        <v>0</v>
      </c>
      <c r="I175" s="1334">
        <f>IF(ISERROR(VLOOKUP(VLOOKUP($A175, 'E4 TB Allocation Details'!$A$18:$L$217, MATCH("Demand ID", 'E4 TB Allocation Details'!$A$18:$L$18, 0),FALSE), 'E2 Allocators'!$B$15:$W$361, MATCH('O5 Details by Class &amp; Accounts'!I$18, 'E2 Allocators'!$B$15:$W$15, 0),FALSE)*$F175), 0, VLOOKUP(VLOOKUP($A175, 'E4 TB Allocation Details'!$A$18:$L$217, MATCH("Demand ID", 'E4 TB Allocation Details'!$A$18:$L$18, 0),FALSE), 'E2 Allocators'!$B$15:$W$361, MATCH('O5 Details by Class &amp; Accounts'!I$18, 'E2 Allocators'!$B$15:$W$15, 0),FALSE)*$F175)</f>
        <v>0</v>
      </c>
      <c r="J175" s="1334">
        <f>IF(ISERROR(VLOOKUP(VLOOKUP($A175, 'E4 TB Allocation Details'!$A$18:$L$217, MATCH("Demand ID", 'E4 TB Allocation Details'!$A$18:$L$18, 0),FALSE), 'E2 Allocators'!$B$15:$W$361, MATCH('O5 Details by Class &amp; Accounts'!J$18, 'E2 Allocators'!$B$15:$W$15, 0),FALSE)*$F175), 0, VLOOKUP(VLOOKUP($A175, 'E4 TB Allocation Details'!$A$18:$L$217, MATCH("Demand ID", 'E4 TB Allocation Details'!$A$18:$L$18, 0),FALSE), 'E2 Allocators'!$B$15:$W$361, MATCH('O5 Details by Class &amp; Accounts'!J$18, 'E2 Allocators'!$B$15:$W$15, 0),FALSE)*$F175)</f>
        <v>0</v>
      </c>
      <c r="K175" s="1334">
        <f>IF(ISERROR(VLOOKUP(VLOOKUP($A175, 'E4 TB Allocation Details'!$A$18:$L$217, MATCH("Demand ID", 'E4 TB Allocation Details'!$A$18:$L$18, 0),FALSE), 'E2 Allocators'!$B$15:$W$361, MATCH('O5 Details by Class &amp; Accounts'!K$18, 'E2 Allocators'!$B$15:$W$15, 0),FALSE)*$F175), 0, VLOOKUP(VLOOKUP($A175, 'E4 TB Allocation Details'!$A$18:$L$217, MATCH("Demand ID", 'E4 TB Allocation Details'!$A$18:$L$18, 0),FALSE), 'E2 Allocators'!$B$15:$W$361, MATCH('O5 Details by Class &amp; Accounts'!K$18, 'E2 Allocators'!$B$15:$W$15, 0),FALSE)*$F175)</f>
        <v>0</v>
      </c>
      <c r="L175" s="1334">
        <f>IF(ISERROR(VLOOKUP(VLOOKUP($A175, 'E4 TB Allocation Details'!$A$18:$L$217, MATCH("Demand ID", 'E4 TB Allocation Details'!$A$18:$L$18, 0),FALSE), 'E2 Allocators'!$B$15:$W$361, MATCH('O5 Details by Class &amp; Accounts'!L$18, 'E2 Allocators'!$B$15:$W$15, 0),FALSE)*$F175), 0, VLOOKUP(VLOOKUP($A175, 'E4 TB Allocation Details'!$A$18:$L$217, MATCH("Demand ID", 'E4 TB Allocation Details'!$A$18:$L$18, 0),FALSE), 'E2 Allocators'!$B$15:$W$361, MATCH('O5 Details by Class &amp; Accounts'!L$18, 'E2 Allocators'!$B$15:$W$15, 0),FALSE)*$F175)</f>
        <v>0</v>
      </c>
      <c r="M175" s="1334">
        <f>IF(ISERROR(VLOOKUP(VLOOKUP($A175, 'E4 TB Allocation Details'!$A$18:$L$217, MATCH("Demand ID", 'E4 TB Allocation Details'!$A$18:$L$18, 0),FALSE), 'E2 Allocators'!$B$15:$W$361, MATCH('O5 Details by Class &amp; Accounts'!M$18, 'E2 Allocators'!$B$15:$W$15, 0),FALSE)*$F175), 0, VLOOKUP(VLOOKUP($A175, 'E4 TB Allocation Details'!$A$18:$L$217, MATCH("Demand ID", 'E4 TB Allocation Details'!$A$18:$L$18, 0),FALSE), 'E2 Allocators'!$B$15:$W$361, MATCH('O5 Details by Class &amp; Accounts'!M$18, 'E2 Allocators'!$B$15:$W$15, 0),FALSE)*$F175)</f>
        <v>0</v>
      </c>
      <c r="N175" s="1334">
        <f>IF(ISERROR(VLOOKUP(VLOOKUP($A175, 'E4 TB Allocation Details'!$A$18:$L$217, MATCH("Demand ID", 'E4 TB Allocation Details'!$A$18:$L$18, 0),FALSE), 'E2 Allocators'!$B$15:$W$361, MATCH('O5 Details by Class &amp; Accounts'!N$18, 'E2 Allocators'!$B$15:$W$15, 0),FALSE)*$F175), 0, VLOOKUP(VLOOKUP($A175, 'E4 TB Allocation Details'!$A$18:$L$217, MATCH("Demand ID", 'E4 TB Allocation Details'!$A$18:$L$18, 0),FALSE), 'E2 Allocators'!$B$15:$W$361, MATCH('O5 Details by Class &amp; Accounts'!N$18, 'E2 Allocators'!$B$15:$W$15, 0),FALSE)*$F175)</f>
        <v>0</v>
      </c>
      <c r="O175" s="1334">
        <f>IF(ISERROR(VLOOKUP(VLOOKUP($A175, 'E4 TB Allocation Details'!$A$18:$L$217, MATCH("Demand ID", 'E4 TB Allocation Details'!$A$18:$L$18, 0),FALSE), 'E2 Allocators'!$B$15:$W$361, MATCH('O5 Details by Class &amp; Accounts'!O$18, 'E2 Allocators'!$B$15:$W$15, 0),FALSE)*$F175), 0, VLOOKUP(VLOOKUP($A175, 'E4 TB Allocation Details'!$A$18:$L$217, MATCH("Demand ID", 'E4 TB Allocation Details'!$A$18:$L$18, 0),FALSE), 'E2 Allocators'!$B$15:$W$361, MATCH('O5 Details by Class &amp; Accounts'!O$18, 'E2 Allocators'!$B$15:$W$15, 0),FALSE)*$F175)</f>
        <v>0</v>
      </c>
      <c r="P175" s="1334">
        <f>IF(ISERROR(VLOOKUP(VLOOKUP($A175, 'E4 TB Allocation Details'!$A$18:$L$217, MATCH("Demand ID", 'E4 TB Allocation Details'!$A$18:$L$18, 0),FALSE), 'E2 Allocators'!$B$15:$W$361, MATCH('O5 Details by Class &amp; Accounts'!P$18, 'E2 Allocators'!$B$15:$W$15, 0),FALSE)*$F175), 0, VLOOKUP(VLOOKUP($A175, 'E4 TB Allocation Details'!$A$18:$L$217, MATCH("Demand ID", 'E4 TB Allocation Details'!$A$18:$L$18, 0),FALSE), 'E2 Allocators'!$B$15:$W$361, MATCH('O5 Details by Class &amp; Accounts'!P$18, 'E2 Allocators'!$B$15:$W$15, 0),FALSE)*$F175)</f>
        <v>0</v>
      </c>
      <c r="Q175" s="1334">
        <f>IF(ISERROR(VLOOKUP(VLOOKUP($A175, 'E4 TB Allocation Details'!$A$18:$L$217, MATCH("Demand ID", 'E4 TB Allocation Details'!$A$18:$L$18, 0),FALSE), 'E2 Allocators'!$B$15:$W$361, MATCH('O5 Details by Class &amp; Accounts'!Q$18, 'E2 Allocators'!$B$15:$W$15, 0),FALSE)*$F175), 0, VLOOKUP(VLOOKUP($A175, 'E4 TB Allocation Details'!$A$18:$L$217, MATCH("Demand ID", 'E4 TB Allocation Details'!$A$18:$L$18, 0),FALSE), 'E2 Allocators'!$B$15:$W$361, MATCH('O5 Details by Class &amp; Accounts'!Q$18, 'E2 Allocators'!$B$15:$W$15, 0),FALSE)*$F175)</f>
        <v>0</v>
      </c>
      <c r="R175" s="1334">
        <f>IF(ISERROR(VLOOKUP(VLOOKUP($A175, 'E4 TB Allocation Details'!$A$18:$L$217, MATCH("Demand ID", 'E4 TB Allocation Details'!$A$18:$L$18, 0),FALSE), 'E2 Allocators'!$B$15:$W$361, MATCH('O5 Details by Class &amp; Accounts'!R$18, 'E2 Allocators'!$B$15:$W$15, 0),FALSE)*$F175), 0, VLOOKUP(VLOOKUP($A175, 'E4 TB Allocation Details'!$A$18:$L$217, MATCH("Demand ID", 'E4 TB Allocation Details'!$A$18:$L$18, 0),FALSE), 'E2 Allocators'!$B$15:$W$361, MATCH('O5 Details by Class &amp; Accounts'!R$18, 'E2 Allocators'!$B$15:$W$15, 0),FALSE)*$F175)</f>
        <v>0</v>
      </c>
      <c r="S175" s="1334">
        <f>IF(ISERROR(VLOOKUP(VLOOKUP($A175, 'E4 TB Allocation Details'!$A$18:$L$217, MATCH("Demand ID", 'E4 TB Allocation Details'!$A$18:$L$18, 0),FALSE), 'E2 Allocators'!$B$15:$W$361, MATCH('O5 Details by Class &amp; Accounts'!S$18, 'E2 Allocators'!$B$15:$W$15, 0),FALSE)*$F175), 0, VLOOKUP(VLOOKUP($A175, 'E4 TB Allocation Details'!$A$18:$L$217, MATCH("Demand ID", 'E4 TB Allocation Details'!$A$18:$L$18, 0),FALSE), 'E2 Allocators'!$B$15:$W$361, MATCH('O5 Details by Class &amp; Accounts'!S$18, 'E2 Allocators'!$B$15:$W$15, 0),FALSE)*$F175)</f>
        <v>0</v>
      </c>
      <c r="T175" s="1334">
        <f>IF(ISERROR(VLOOKUP(VLOOKUP($A175, 'E4 TB Allocation Details'!$A$18:$L$217, MATCH("Demand ID", 'E4 TB Allocation Details'!$A$18:$L$18, 0),FALSE), 'E2 Allocators'!$B$15:$W$361, MATCH('O5 Details by Class &amp; Accounts'!T$18, 'E2 Allocators'!$B$15:$W$15, 0),FALSE)*$F175), 0, VLOOKUP(VLOOKUP($A175, 'E4 TB Allocation Details'!$A$18:$L$217, MATCH("Demand ID", 'E4 TB Allocation Details'!$A$18:$L$18, 0),FALSE), 'E2 Allocators'!$B$15:$W$361, MATCH('O5 Details by Class &amp; Accounts'!T$18, 'E2 Allocators'!$B$15:$W$15, 0),FALSE)*$F175)</f>
        <v>0</v>
      </c>
      <c r="U175" s="1334">
        <f>IF(ISERROR(VLOOKUP(VLOOKUP($A175, 'E4 TB Allocation Details'!$A$18:$L$217, MATCH("Demand ID", 'E4 TB Allocation Details'!$A$18:$L$18, 0),FALSE), 'E2 Allocators'!$B$15:$W$361, MATCH('O5 Details by Class &amp; Accounts'!U$18, 'E2 Allocators'!$B$15:$W$15, 0),FALSE)*$F175), 0, VLOOKUP(VLOOKUP($A175, 'E4 TB Allocation Details'!$A$18:$L$217, MATCH("Demand ID", 'E4 TB Allocation Details'!$A$18:$L$18, 0),FALSE), 'E2 Allocators'!$B$15:$W$361, MATCH('O5 Details by Class &amp; Accounts'!U$18, 'E2 Allocators'!$B$15:$W$15, 0),FALSE)*$F175)</f>
        <v>0</v>
      </c>
      <c r="V175" s="1334">
        <f>IF(ISERROR(VLOOKUP(VLOOKUP($A175, 'E4 TB Allocation Details'!$A$18:$L$217, MATCH("Demand ID", 'E4 TB Allocation Details'!$A$18:$L$18, 0),FALSE), 'E2 Allocators'!$B$15:$W$361, MATCH('O5 Details by Class &amp; Accounts'!V$18, 'E2 Allocators'!$B$15:$W$15, 0),FALSE)*$F175), 0, VLOOKUP(VLOOKUP($A175, 'E4 TB Allocation Details'!$A$18:$L$217, MATCH("Demand ID", 'E4 TB Allocation Details'!$A$18:$L$18, 0),FALSE), 'E2 Allocators'!$B$15:$W$361, MATCH('O5 Details by Class &amp; Accounts'!V$18, 'E2 Allocators'!$B$15:$W$15, 0),FALSE)*$F175)</f>
        <v>0</v>
      </c>
      <c r="W175" s="1334">
        <f>IF(ISERROR(VLOOKUP(VLOOKUP($A175, 'E4 TB Allocation Details'!$A$18:$L$217, MATCH("Demand ID", 'E4 TB Allocation Details'!$A$18:$L$18, 0),FALSE), 'E2 Allocators'!$B$15:$W$361, MATCH('O5 Details by Class &amp; Accounts'!W$18, 'E2 Allocators'!$B$15:$W$15, 0),FALSE)*$F175), 0, VLOOKUP(VLOOKUP($A175, 'E4 TB Allocation Details'!$A$18:$L$217, MATCH("Demand ID", 'E4 TB Allocation Details'!$A$18:$L$18, 0),FALSE), 'E2 Allocators'!$B$15:$W$361, MATCH('O5 Details by Class &amp; Accounts'!W$18, 'E2 Allocators'!$B$15:$W$15, 0),FALSE)*$F175)</f>
        <v>0</v>
      </c>
      <c r="X175" s="1334">
        <f>IF(ISERROR(VLOOKUP(VLOOKUP($A175, 'E4 TB Allocation Details'!$A$18:$L$217, MATCH("Demand ID", 'E4 TB Allocation Details'!$A$18:$L$18, 0),FALSE), 'E2 Allocators'!$B$15:$W$361, MATCH('O5 Details by Class &amp; Accounts'!X$18, 'E2 Allocators'!$B$15:$W$15, 0),FALSE)*$F175), 0, VLOOKUP(VLOOKUP($A175, 'E4 TB Allocation Details'!$A$18:$L$217, MATCH("Demand ID", 'E4 TB Allocation Details'!$A$18:$L$18, 0),FALSE), 'E2 Allocators'!$B$15:$W$361, MATCH('O5 Details by Class &amp; Accounts'!X$18, 'E2 Allocators'!$B$15:$W$15, 0),FALSE)*$F175)</f>
        <v>0</v>
      </c>
      <c r="Y175" s="1334">
        <f>IF(ISERROR(VLOOKUP(VLOOKUP($A175, 'E4 TB Allocation Details'!$A$18:$L$217, MATCH("Demand ID", 'E4 TB Allocation Details'!$A$18:$L$18, 0),FALSE), 'E2 Allocators'!$B$15:$W$361, MATCH('O5 Details by Class &amp; Accounts'!Y$18, 'E2 Allocators'!$B$15:$W$15, 0),FALSE)*$F175), 0, VLOOKUP(VLOOKUP($A175, 'E4 TB Allocation Details'!$A$18:$L$217, MATCH("Demand ID", 'E4 TB Allocation Details'!$A$18:$L$18, 0),FALSE), 'E2 Allocators'!$B$15:$W$361, MATCH('O5 Details by Class &amp; Accounts'!Y$18, 'E2 Allocators'!$B$15:$W$15, 0),FALSE)*$F175)</f>
        <v>0</v>
      </c>
      <c r="Z175" s="1334">
        <f>IF(ISERROR(VLOOKUP(VLOOKUP($A175, 'E4 TB Allocation Details'!$A$18:$L$217, MATCH("Demand ID", 'E4 TB Allocation Details'!$A$18:$L$18, 0),FALSE), 'E2 Allocators'!$B$15:$W$361, MATCH('O5 Details by Class &amp; Accounts'!Z$18, 'E2 Allocators'!$B$15:$W$15, 0),FALSE)*$F175), 0, VLOOKUP(VLOOKUP($A175, 'E4 TB Allocation Details'!$A$18:$L$217, MATCH("Demand ID", 'E4 TB Allocation Details'!$A$18:$L$18, 0),FALSE), 'E2 Allocators'!$B$15:$W$361, MATCH('O5 Details by Class &amp; Accounts'!Z$18, 'E2 Allocators'!$B$15:$W$15, 0),FALSE)*$F175)</f>
        <v>0</v>
      </c>
      <c r="AA175" s="1334">
        <f>IF(ISERROR(VLOOKUP(VLOOKUP($A175, 'E4 TB Allocation Details'!$A$18:$L$217, MATCH("Demand ID", 'E4 TB Allocation Details'!$A$18:$L$18, 0),FALSE), 'E2 Allocators'!$B$15:$W$361, MATCH('O5 Details by Class &amp; Accounts'!AA$18, 'E2 Allocators'!$B$15:$W$15, 0),FALSE)*$F175), 0, VLOOKUP(VLOOKUP($A175, 'E4 TB Allocation Details'!$A$18:$L$217, MATCH("Demand ID", 'E4 TB Allocation Details'!$A$18:$L$18, 0),FALSE), 'E2 Allocators'!$B$15:$W$361, MATCH('O5 Details by Class &amp; Accounts'!AA$18, 'E2 Allocators'!$B$15:$W$15, 0),FALSE)*$F175)</f>
        <v>0</v>
      </c>
      <c r="AB175" s="1334">
        <f>IF(ISERROR(VLOOKUP(VLOOKUP($A175, 'E4 TB Allocation Details'!$A$18:$L$217, MATCH("Demand ID", 'E4 TB Allocation Details'!$A$18:$L$18, 0),FALSE), 'E2 Allocators'!$B$15:$W$361, MATCH('O5 Details by Class &amp; Accounts'!AB$18, 'E2 Allocators'!$B$15:$W$15, 0),FALSE)*$F175), 0, VLOOKUP(VLOOKUP($A175, 'E4 TB Allocation Details'!$A$18:$L$217, MATCH("Demand ID", 'E4 TB Allocation Details'!$A$18:$L$18, 0),FALSE), 'E2 Allocators'!$B$15:$W$361, MATCH('O5 Details by Class &amp; Accounts'!AB$18, 'E2 Allocators'!$B$15:$W$15, 0),FALSE)*$F175)</f>
        <v>0</v>
      </c>
      <c r="AC175" s="1334">
        <f t="shared" si="47"/>
        <v>0</v>
      </c>
      <c r="AD175" s="1334">
        <f>IF(ISERROR(VLOOKUP(VLOOKUP($A175, 'E4 TB Allocation Details'!$A$18:$L$217, MATCH("Customer ID", 'E4 TB Allocation Details'!$A$18:$L$18, 0),FALSE), 'E2 Allocators'!$B$15:$W$361, MATCH('O5 Details by Class &amp; Accounts'!AD$18, 'E2 Allocators'!$B$15:$W$15, 0),FALSE)*$G175), 0, VLOOKUP(VLOOKUP($A175, 'E4 TB Allocation Details'!$A$18:$L$217, MATCH("Customer ID", 'E4 TB Allocation Details'!$A$18:$L$18, 0),FALSE), 'E2 Allocators'!$B$15:$W$361, MATCH('O5 Details by Class &amp; Accounts'!AD$18, 'E2 Allocators'!$B$15:$W$15, 0),FALSE)*$G175)</f>
        <v>0</v>
      </c>
      <c r="AE175" s="1334">
        <f>IF(ISERROR(VLOOKUP(VLOOKUP($A175, 'E4 TB Allocation Details'!$A$18:$L$217, MATCH("Customer ID", 'E4 TB Allocation Details'!$A$18:$L$18, 0),FALSE), 'E2 Allocators'!$B$15:$W$361, MATCH('O5 Details by Class &amp; Accounts'!AE$18, 'E2 Allocators'!$B$15:$W$15, 0),FALSE)*$G175), 0, VLOOKUP(VLOOKUP($A175, 'E4 TB Allocation Details'!$A$18:$L$217, MATCH("Customer ID", 'E4 TB Allocation Details'!$A$18:$L$18, 0),FALSE), 'E2 Allocators'!$B$15:$W$361, MATCH('O5 Details by Class &amp; Accounts'!AE$18, 'E2 Allocators'!$B$15:$W$15, 0),FALSE)*$G175)</f>
        <v>0</v>
      </c>
      <c r="AF175" s="1334">
        <f>IF(ISERROR(VLOOKUP(VLOOKUP($A175, 'E4 TB Allocation Details'!$A$18:$L$217, MATCH("Customer ID", 'E4 TB Allocation Details'!$A$18:$L$18, 0),FALSE), 'E2 Allocators'!$B$15:$W$361, MATCH('O5 Details by Class &amp; Accounts'!AF$18, 'E2 Allocators'!$B$15:$W$15, 0),FALSE)*$G175), 0, VLOOKUP(VLOOKUP($A175, 'E4 TB Allocation Details'!$A$18:$L$217, MATCH("Customer ID", 'E4 TB Allocation Details'!$A$18:$L$18, 0),FALSE), 'E2 Allocators'!$B$15:$W$361, MATCH('O5 Details by Class &amp; Accounts'!AF$18, 'E2 Allocators'!$B$15:$W$15, 0),FALSE)*$G175)</f>
        <v>0</v>
      </c>
      <c r="AG175" s="1334">
        <f>IF(ISERROR(VLOOKUP(VLOOKUP($A175, 'E4 TB Allocation Details'!$A$18:$L$217, MATCH("Customer ID", 'E4 TB Allocation Details'!$A$18:$L$18, 0),FALSE), 'E2 Allocators'!$B$15:$W$361, MATCH('O5 Details by Class &amp; Accounts'!AG$18, 'E2 Allocators'!$B$15:$W$15, 0),FALSE)*$G175), 0, VLOOKUP(VLOOKUP($A175, 'E4 TB Allocation Details'!$A$18:$L$217, MATCH("Customer ID", 'E4 TB Allocation Details'!$A$18:$L$18, 0),FALSE), 'E2 Allocators'!$B$15:$W$361, MATCH('O5 Details by Class &amp; Accounts'!AG$18, 'E2 Allocators'!$B$15:$W$15, 0),FALSE)*$G175)</f>
        <v>0</v>
      </c>
      <c r="AH175" s="1334">
        <f>IF(ISERROR(VLOOKUP(VLOOKUP($A175, 'E4 TB Allocation Details'!$A$18:$L$217, MATCH("Customer ID", 'E4 TB Allocation Details'!$A$18:$L$18, 0),FALSE), 'E2 Allocators'!$B$15:$W$361, MATCH('O5 Details by Class &amp; Accounts'!AH$18, 'E2 Allocators'!$B$15:$W$15, 0),FALSE)*$G175), 0, VLOOKUP(VLOOKUP($A175, 'E4 TB Allocation Details'!$A$18:$L$217, MATCH("Customer ID", 'E4 TB Allocation Details'!$A$18:$L$18, 0),FALSE), 'E2 Allocators'!$B$15:$W$361, MATCH('O5 Details by Class &amp; Accounts'!AH$18, 'E2 Allocators'!$B$15:$W$15, 0),FALSE)*$G175)</f>
        <v>0</v>
      </c>
      <c r="AI175" s="1334">
        <f>IF(ISERROR(VLOOKUP(VLOOKUP($A175, 'E4 TB Allocation Details'!$A$18:$L$217, MATCH("Customer ID", 'E4 TB Allocation Details'!$A$18:$L$18, 0),FALSE), 'E2 Allocators'!$B$15:$W$361, MATCH('O5 Details by Class &amp; Accounts'!AI$18, 'E2 Allocators'!$B$15:$W$15, 0),FALSE)*$G175), 0, VLOOKUP(VLOOKUP($A175, 'E4 TB Allocation Details'!$A$18:$L$217, MATCH("Customer ID", 'E4 TB Allocation Details'!$A$18:$L$18, 0),FALSE), 'E2 Allocators'!$B$15:$W$361, MATCH('O5 Details by Class &amp; Accounts'!AI$18, 'E2 Allocators'!$B$15:$W$15, 0),FALSE)*$G175)</f>
        <v>0</v>
      </c>
      <c r="AJ175" s="1334">
        <f>IF(ISERROR(VLOOKUP(VLOOKUP($A175, 'E4 TB Allocation Details'!$A$18:$L$217, MATCH("Customer ID", 'E4 TB Allocation Details'!$A$18:$L$18, 0),FALSE), 'E2 Allocators'!$B$15:$W$361, MATCH('O5 Details by Class &amp; Accounts'!AJ$18, 'E2 Allocators'!$B$15:$W$15, 0),FALSE)*$G175), 0, VLOOKUP(VLOOKUP($A175, 'E4 TB Allocation Details'!$A$18:$L$217, MATCH("Customer ID", 'E4 TB Allocation Details'!$A$18:$L$18, 0),FALSE), 'E2 Allocators'!$B$15:$W$361, MATCH('O5 Details by Class &amp; Accounts'!AJ$18, 'E2 Allocators'!$B$15:$W$15, 0),FALSE)*$G175)</f>
        <v>0</v>
      </c>
      <c r="AK175" s="1334">
        <f>IF(ISERROR(VLOOKUP(VLOOKUP($A175, 'E4 TB Allocation Details'!$A$18:$L$217, MATCH("Customer ID", 'E4 TB Allocation Details'!$A$18:$L$18, 0),FALSE), 'E2 Allocators'!$B$15:$W$361, MATCH('O5 Details by Class &amp; Accounts'!AK$18, 'E2 Allocators'!$B$15:$W$15, 0),FALSE)*$G175), 0, VLOOKUP(VLOOKUP($A175, 'E4 TB Allocation Details'!$A$18:$L$217, MATCH("Customer ID", 'E4 TB Allocation Details'!$A$18:$L$18, 0),FALSE), 'E2 Allocators'!$B$15:$W$361, MATCH('O5 Details by Class &amp; Accounts'!AK$18, 'E2 Allocators'!$B$15:$W$15, 0),FALSE)*$G175)</f>
        <v>0</v>
      </c>
      <c r="AL175" s="1334">
        <f>IF(ISERROR(VLOOKUP(VLOOKUP($A175, 'E4 TB Allocation Details'!$A$18:$L$217, MATCH("Customer ID", 'E4 TB Allocation Details'!$A$18:$L$18, 0),FALSE), 'E2 Allocators'!$B$15:$W$361, MATCH('O5 Details by Class &amp; Accounts'!AL$18, 'E2 Allocators'!$B$15:$W$15, 0),FALSE)*$G175), 0, VLOOKUP(VLOOKUP($A175, 'E4 TB Allocation Details'!$A$18:$L$217, MATCH("Customer ID", 'E4 TB Allocation Details'!$A$18:$L$18, 0),FALSE), 'E2 Allocators'!$B$15:$W$361, MATCH('O5 Details by Class &amp; Accounts'!AL$18, 'E2 Allocators'!$B$15:$W$15, 0),FALSE)*$G175)</f>
        <v>0</v>
      </c>
      <c r="AM175" s="1334">
        <f>IF(ISERROR(VLOOKUP(VLOOKUP($A175, 'E4 TB Allocation Details'!$A$18:$L$217, MATCH("Customer ID", 'E4 TB Allocation Details'!$A$18:$L$18, 0),FALSE), 'E2 Allocators'!$B$15:$W$361, MATCH('O5 Details by Class &amp; Accounts'!AM$18, 'E2 Allocators'!$B$15:$W$15, 0),FALSE)*$G175), 0, VLOOKUP(VLOOKUP($A175, 'E4 TB Allocation Details'!$A$18:$L$217, MATCH("Customer ID", 'E4 TB Allocation Details'!$A$18:$L$18, 0),FALSE), 'E2 Allocators'!$B$15:$W$361, MATCH('O5 Details by Class &amp; Accounts'!AM$18, 'E2 Allocators'!$B$15:$W$15, 0),FALSE)*$G175)</f>
        <v>0</v>
      </c>
      <c r="AN175" s="1334">
        <f>IF(ISERROR(VLOOKUP(VLOOKUP($A175, 'E4 TB Allocation Details'!$A$18:$L$217, MATCH("Customer ID", 'E4 TB Allocation Details'!$A$18:$L$18, 0),FALSE), 'E2 Allocators'!$B$15:$W$361, MATCH('O5 Details by Class &amp; Accounts'!AN$18, 'E2 Allocators'!$B$15:$W$15, 0),FALSE)*$G175), 0, VLOOKUP(VLOOKUP($A175, 'E4 TB Allocation Details'!$A$18:$L$217, MATCH("Customer ID", 'E4 TB Allocation Details'!$A$18:$L$18, 0),FALSE), 'E2 Allocators'!$B$15:$W$361, MATCH('O5 Details by Class &amp; Accounts'!AN$18, 'E2 Allocators'!$B$15:$W$15, 0),FALSE)*$G175)</f>
        <v>0</v>
      </c>
      <c r="AO175" s="1334">
        <f>IF(ISERROR(VLOOKUP(VLOOKUP($A175, 'E4 TB Allocation Details'!$A$18:$L$217, MATCH("Customer ID", 'E4 TB Allocation Details'!$A$18:$L$18, 0),FALSE), 'E2 Allocators'!$B$15:$W$361, MATCH('O5 Details by Class &amp; Accounts'!AO$18, 'E2 Allocators'!$B$15:$W$15, 0),FALSE)*$G175), 0, VLOOKUP(VLOOKUP($A175, 'E4 TB Allocation Details'!$A$18:$L$217, MATCH("Customer ID", 'E4 TB Allocation Details'!$A$18:$L$18, 0),FALSE), 'E2 Allocators'!$B$15:$W$361, MATCH('O5 Details by Class &amp; Accounts'!AO$18, 'E2 Allocators'!$B$15:$W$15, 0),FALSE)*$G175)</f>
        <v>0</v>
      </c>
      <c r="AP175" s="1334">
        <f>IF(ISERROR(VLOOKUP(VLOOKUP($A175, 'E4 TB Allocation Details'!$A$18:$L$217, MATCH("Customer ID", 'E4 TB Allocation Details'!$A$18:$L$18, 0),FALSE), 'E2 Allocators'!$B$15:$W$361, MATCH('O5 Details by Class &amp; Accounts'!AP$18, 'E2 Allocators'!$B$15:$W$15, 0),FALSE)*$G175), 0, VLOOKUP(VLOOKUP($A175, 'E4 TB Allocation Details'!$A$18:$L$217, MATCH("Customer ID", 'E4 TB Allocation Details'!$A$18:$L$18, 0),FALSE), 'E2 Allocators'!$B$15:$W$361, MATCH('O5 Details by Class &amp; Accounts'!AP$18, 'E2 Allocators'!$B$15:$W$15, 0),FALSE)*$G175)</f>
        <v>0</v>
      </c>
      <c r="AQ175" s="1334">
        <f>IF(ISERROR(VLOOKUP(VLOOKUP($A175, 'E4 TB Allocation Details'!$A$18:$L$217, MATCH("Customer ID", 'E4 TB Allocation Details'!$A$18:$L$18, 0),FALSE), 'E2 Allocators'!$B$15:$W$361, MATCH('O5 Details by Class &amp; Accounts'!AQ$18, 'E2 Allocators'!$B$15:$W$15, 0),FALSE)*$G175), 0, VLOOKUP(VLOOKUP($A175, 'E4 TB Allocation Details'!$A$18:$L$217, MATCH("Customer ID", 'E4 TB Allocation Details'!$A$18:$L$18, 0),FALSE), 'E2 Allocators'!$B$15:$W$361, MATCH('O5 Details by Class &amp; Accounts'!AQ$18, 'E2 Allocators'!$B$15:$W$15, 0),FALSE)*$G175)</f>
        <v>0</v>
      </c>
      <c r="AR175" s="1334">
        <f>IF(ISERROR(VLOOKUP(VLOOKUP($A175, 'E4 TB Allocation Details'!$A$18:$L$217, MATCH("Customer ID", 'E4 TB Allocation Details'!$A$18:$L$18, 0),FALSE), 'E2 Allocators'!$B$15:$W$361, MATCH('O5 Details by Class &amp; Accounts'!AR$18, 'E2 Allocators'!$B$15:$W$15, 0),FALSE)*$G175), 0, VLOOKUP(VLOOKUP($A175, 'E4 TB Allocation Details'!$A$18:$L$217, MATCH("Customer ID", 'E4 TB Allocation Details'!$A$18:$L$18, 0),FALSE), 'E2 Allocators'!$B$15:$W$361, MATCH('O5 Details by Class &amp; Accounts'!AR$18, 'E2 Allocators'!$B$15:$W$15, 0),FALSE)*$G175)</f>
        <v>0</v>
      </c>
      <c r="AS175" s="1334">
        <f>IF(ISERROR(VLOOKUP(VLOOKUP($A175, 'E4 TB Allocation Details'!$A$18:$L$217, MATCH("Customer ID", 'E4 TB Allocation Details'!$A$18:$L$18, 0),FALSE), 'E2 Allocators'!$B$15:$W$361, MATCH('O5 Details by Class &amp; Accounts'!AS$18, 'E2 Allocators'!$B$15:$W$15, 0),FALSE)*$G175), 0, VLOOKUP(VLOOKUP($A175, 'E4 TB Allocation Details'!$A$18:$L$217, MATCH("Customer ID", 'E4 TB Allocation Details'!$A$18:$L$18, 0),FALSE), 'E2 Allocators'!$B$15:$W$361, MATCH('O5 Details by Class &amp; Accounts'!AS$18, 'E2 Allocators'!$B$15:$W$15, 0),FALSE)*$G175)</f>
        <v>0</v>
      </c>
      <c r="AT175" s="1334">
        <f>IF(ISERROR(VLOOKUP(VLOOKUP($A175, 'E4 TB Allocation Details'!$A$18:$L$217, MATCH("Customer ID", 'E4 TB Allocation Details'!$A$18:$L$18, 0),FALSE), 'E2 Allocators'!$B$15:$W$361, MATCH('O5 Details by Class &amp; Accounts'!AT$18, 'E2 Allocators'!$B$15:$W$15, 0),FALSE)*$G175), 0, VLOOKUP(VLOOKUP($A175, 'E4 TB Allocation Details'!$A$18:$L$217, MATCH("Customer ID", 'E4 TB Allocation Details'!$A$18:$L$18, 0),FALSE), 'E2 Allocators'!$B$15:$W$361, MATCH('O5 Details by Class &amp; Accounts'!AT$18, 'E2 Allocators'!$B$15:$W$15, 0),FALSE)*$G175)</f>
        <v>0</v>
      </c>
      <c r="AU175" s="1334">
        <f>IF(ISERROR(VLOOKUP(VLOOKUP($A175, 'E4 TB Allocation Details'!$A$18:$L$217, MATCH("Customer ID", 'E4 TB Allocation Details'!$A$18:$L$18, 0),FALSE), 'E2 Allocators'!$B$15:$W$361, MATCH('O5 Details by Class &amp; Accounts'!AU$18, 'E2 Allocators'!$B$15:$W$15, 0),FALSE)*$G175), 0, VLOOKUP(VLOOKUP($A175, 'E4 TB Allocation Details'!$A$18:$L$217, MATCH("Customer ID", 'E4 TB Allocation Details'!$A$18:$L$18, 0),FALSE), 'E2 Allocators'!$B$15:$W$361, MATCH('O5 Details by Class &amp; Accounts'!AU$18, 'E2 Allocators'!$B$15:$W$15, 0),FALSE)*$G175)</f>
        <v>0</v>
      </c>
      <c r="AV175" s="1334">
        <f>IF(ISERROR(VLOOKUP(VLOOKUP($A175, 'E4 TB Allocation Details'!$A$18:$L$217, MATCH("Customer ID", 'E4 TB Allocation Details'!$A$18:$L$18, 0),FALSE), 'E2 Allocators'!$B$15:$W$361, MATCH('O5 Details by Class &amp; Accounts'!AV$18, 'E2 Allocators'!$B$15:$W$15, 0),FALSE)*$G175), 0, VLOOKUP(VLOOKUP($A175, 'E4 TB Allocation Details'!$A$18:$L$217, MATCH("Customer ID", 'E4 TB Allocation Details'!$A$18:$L$18, 0),FALSE), 'E2 Allocators'!$B$15:$W$361, MATCH('O5 Details by Class &amp; Accounts'!AV$18, 'E2 Allocators'!$B$15:$W$15, 0),FALSE)*$G175)</f>
        <v>0</v>
      </c>
      <c r="AW175" s="1334">
        <f>IF(ISERROR(VLOOKUP(VLOOKUP($A175, 'E4 TB Allocation Details'!$A$18:$L$217, MATCH("Customer ID", 'E4 TB Allocation Details'!$A$18:$L$18, 0),FALSE), 'E2 Allocators'!$B$15:$W$361, MATCH('O5 Details by Class &amp; Accounts'!AW$18, 'E2 Allocators'!$B$15:$W$15, 0),FALSE)*$G175), 0, VLOOKUP(VLOOKUP($A175, 'E4 TB Allocation Details'!$A$18:$L$217, MATCH("Customer ID", 'E4 TB Allocation Details'!$A$18:$L$18, 0),FALSE), 'E2 Allocators'!$B$15:$W$361, MATCH('O5 Details by Class &amp; Accounts'!AW$18, 'E2 Allocators'!$B$15:$W$15, 0),FALSE)*$G175)</f>
        <v>0</v>
      </c>
      <c r="AX175" s="1334">
        <f t="shared" si="51"/>
        <v>0</v>
      </c>
      <c r="AY175" s="1334">
        <f>IF(ISERROR(VLOOKUP(VLOOKUP($A175, 'E4 TB Allocation Details'!$A$18:$L$217, MATCH("Misc ID", 'E4 TB Allocation Details'!$A$18:$L$18, 0),FALSE), 'E2 Allocators'!$B$15:$W$361, MATCH('O5 Details by Class &amp; Accounts'!AY$18, 'E2 Allocators'!$B$15:$W$15, 0),FALSE)*$E175), 0, VLOOKUP(VLOOKUP($A175, 'E4 TB Allocation Details'!$A$18:$L$217, MATCH("Misc ID", 'E4 TB Allocation Details'!$A$18:$L$18, 0),FALSE), 'E2 Allocators'!$B$15:$W$361, MATCH('O5 Details by Class &amp; Accounts'!AY$18, 'E2 Allocators'!$B$15:$W$15, 0),FALSE)*$E175)</f>
        <v>0</v>
      </c>
      <c r="AZ175" s="1334">
        <f>IF(ISERROR(VLOOKUP(VLOOKUP($A175, 'E4 TB Allocation Details'!$A$18:$L$217, MATCH("Misc ID", 'E4 TB Allocation Details'!$A$18:$L$18, 0),FALSE), 'E2 Allocators'!$B$15:$W$361, MATCH('O5 Details by Class &amp; Accounts'!AZ$18, 'E2 Allocators'!$B$15:$W$15, 0),FALSE)*$E175), 0, VLOOKUP(VLOOKUP($A175, 'E4 TB Allocation Details'!$A$18:$L$217, MATCH("Misc ID", 'E4 TB Allocation Details'!$A$18:$L$18, 0),FALSE), 'E2 Allocators'!$B$15:$W$361, MATCH('O5 Details by Class &amp; Accounts'!AZ$18, 'E2 Allocators'!$B$15:$W$15, 0),FALSE)*$E175)</f>
        <v>0</v>
      </c>
      <c r="BA175" s="1334">
        <f>IF(ISERROR(VLOOKUP(VLOOKUP($A175, 'E4 TB Allocation Details'!$A$18:$L$217, MATCH("Misc ID", 'E4 TB Allocation Details'!$A$18:$L$18, 0),FALSE), 'E2 Allocators'!$B$15:$W$361, MATCH('O5 Details by Class &amp; Accounts'!BA$18, 'E2 Allocators'!$B$15:$W$15, 0),FALSE)*$E175), 0, VLOOKUP(VLOOKUP($A175, 'E4 TB Allocation Details'!$A$18:$L$217, MATCH("Misc ID", 'E4 TB Allocation Details'!$A$18:$L$18, 0),FALSE), 'E2 Allocators'!$B$15:$W$361, MATCH('O5 Details by Class &amp; Accounts'!BA$18, 'E2 Allocators'!$B$15:$W$15, 0),FALSE)*$E175)</f>
        <v>0</v>
      </c>
      <c r="BB175" s="1334">
        <f>IF(ISERROR(VLOOKUP(VLOOKUP($A175, 'E4 TB Allocation Details'!$A$18:$L$217, MATCH("Misc ID", 'E4 TB Allocation Details'!$A$18:$L$18, 0),FALSE), 'E2 Allocators'!$B$15:$W$361, MATCH('O5 Details by Class &amp; Accounts'!BB$18, 'E2 Allocators'!$B$15:$W$15, 0),FALSE)*$E175), 0, VLOOKUP(VLOOKUP($A175, 'E4 TB Allocation Details'!$A$18:$L$217, MATCH("Misc ID", 'E4 TB Allocation Details'!$A$18:$L$18, 0),FALSE), 'E2 Allocators'!$B$15:$W$361, MATCH('O5 Details by Class &amp; Accounts'!BB$18, 'E2 Allocators'!$B$15:$W$15, 0),FALSE)*$E175)</f>
        <v>0</v>
      </c>
      <c r="BC175" s="1334">
        <f>IF(ISERROR(VLOOKUP(VLOOKUP($A175, 'E4 TB Allocation Details'!$A$18:$L$217, MATCH("Misc ID", 'E4 TB Allocation Details'!$A$18:$L$18, 0),FALSE), 'E2 Allocators'!$B$15:$W$361, MATCH('O5 Details by Class &amp; Accounts'!BC$18, 'E2 Allocators'!$B$15:$W$15, 0),FALSE)*$E175), 0, VLOOKUP(VLOOKUP($A175, 'E4 TB Allocation Details'!$A$18:$L$217, MATCH("Misc ID", 'E4 TB Allocation Details'!$A$18:$L$18, 0),FALSE), 'E2 Allocators'!$B$15:$W$361, MATCH('O5 Details by Class &amp; Accounts'!BC$18, 'E2 Allocators'!$B$15:$W$15, 0),FALSE)*$E175)</f>
        <v>0</v>
      </c>
      <c r="BD175" s="1334">
        <f>IF(ISERROR(VLOOKUP(VLOOKUP($A175, 'E4 TB Allocation Details'!$A$18:$L$217, MATCH("Misc ID", 'E4 TB Allocation Details'!$A$18:$L$18, 0),FALSE), 'E2 Allocators'!$B$15:$W$361, MATCH('O5 Details by Class &amp; Accounts'!BD$18, 'E2 Allocators'!$B$15:$W$15, 0),FALSE)*$E175), 0, VLOOKUP(VLOOKUP($A175, 'E4 TB Allocation Details'!$A$18:$L$217, MATCH("Misc ID", 'E4 TB Allocation Details'!$A$18:$L$18, 0),FALSE), 'E2 Allocators'!$B$15:$W$361, MATCH('O5 Details by Class &amp; Accounts'!BD$18, 'E2 Allocators'!$B$15:$W$15, 0),FALSE)*$E175)</f>
        <v>0</v>
      </c>
      <c r="BE175" s="1334">
        <f>IF(ISERROR(VLOOKUP(VLOOKUP($A175, 'E4 TB Allocation Details'!$A$18:$L$217, MATCH("Misc ID", 'E4 TB Allocation Details'!$A$18:$L$18, 0),FALSE), 'E2 Allocators'!$B$15:$W$361, MATCH('O5 Details by Class &amp; Accounts'!BE$18, 'E2 Allocators'!$B$15:$W$15, 0),FALSE)*$E175), 0, VLOOKUP(VLOOKUP($A175, 'E4 TB Allocation Details'!$A$18:$L$217, MATCH("Misc ID", 'E4 TB Allocation Details'!$A$18:$L$18, 0),FALSE), 'E2 Allocators'!$B$15:$W$361, MATCH('O5 Details by Class &amp; Accounts'!BE$18, 'E2 Allocators'!$B$15:$W$15, 0),FALSE)*$E175)</f>
        <v>0</v>
      </c>
      <c r="BF175" s="1334">
        <f>IF(ISERROR(VLOOKUP(VLOOKUP($A175, 'E4 TB Allocation Details'!$A$18:$L$217, MATCH("Misc ID", 'E4 TB Allocation Details'!$A$18:$L$18, 0),FALSE), 'E2 Allocators'!$B$15:$W$361, MATCH('O5 Details by Class &amp; Accounts'!BF$18, 'E2 Allocators'!$B$15:$W$15, 0),FALSE)*$E175), 0, VLOOKUP(VLOOKUP($A175, 'E4 TB Allocation Details'!$A$18:$L$217, MATCH("Misc ID", 'E4 TB Allocation Details'!$A$18:$L$18, 0),FALSE), 'E2 Allocators'!$B$15:$W$361, MATCH('O5 Details by Class &amp; Accounts'!BF$18, 'E2 Allocators'!$B$15:$W$15, 0),FALSE)*$E175)</f>
        <v>0</v>
      </c>
      <c r="BG175" s="1334">
        <f>IF(ISERROR(VLOOKUP(VLOOKUP($A175, 'E4 TB Allocation Details'!$A$18:$L$217, MATCH("Misc ID", 'E4 TB Allocation Details'!$A$18:$L$18, 0),FALSE), 'E2 Allocators'!$B$15:$W$361, MATCH('O5 Details by Class &amp; Accounts'!BG$18, 'E2 Allocators'!$B$15:$W$15, 0),FALSE)*$E175), 0, VLOOKUP(VLOOKUP($A175, 'E4 TB Allocation Details'!$A$18:$L$217, MATCH("Misc ID", 'E4 TB Allocation Details'!$A$18:$L$18, 0),FALSE), 'E2 Allocators'!$B$15:$W$361, MATCH('O5 Details by Class &amp; Accounts'!BG$18, 'E2 Allocators'!$B$15:$W$15, 0),FALSE)*$E175)</f>
        <v>0</v>
      </c>
      <c r="BH175" s="1334">
        <f>IF(ISERROR(VLOOKUP(VLOOKUP($A175, 'E4 TB Allocation Details'!$A$18:$L$217, MATCH("Misc ID", 'E4 TB Allocation Details'!$A$18:$L$18, 0),FALSE), 'E2 Allocators'!$B$15:$W$361, MATCH('O5 Details by Class &amp; Accounts'!BH$18, 'E2 Allocators'!$B$15:$W$15, 0),FALSE)*$E175), 0, VLOOKUP(VLOOKUP($A175, 'E4 TB Allocation Details'!$A$18:$L$217, MATCH("Misc ID", 'E4 TB Allocation Details'!$A$18:$L$18, 0),FALSE), 'E2 Allocators'!$B$15:$W$361, MATCH('O5 Details by Class &amp; Accounts'!BH$18, 'E2 Allocators'!$B$15:$W$15, 0),FALSE)*$E175)</f>
        <v>0</v>
      </c>
      <c r="BI175" s="1334">
        <f>IF(ISERROR(VLOOKUP(VLOOKUP($A175, 'E4 TB Allocation Details'!$A$18:$L$217, MATCH("Misc ID", 'E4 TB Allocation Details'!$A$18:$L$18, 0),FALSE), 'E2 Allocators'!$B$15:$W$361, MATCH('O5 Details by Class &amp; Accounts'!BI$18, 'E2 Allocators'!$B$15:$W$15, 0),FALSE)*$E175), 0, VLOOKUP(VLOOKUP($A175, 'E4 TB Allocation Details'!$A$18:$L$217, MATCH("Misc ID", 'E4 TB Allocation Details'!$A$18:$L$18, 0),FALSE), 'E2 Allocators'!$B$15:$W$361, MATCH('O5 Details by Class &amp; Accounts'!BI$18, 'E2 Allocators'!$B$15:$W$15, 0),FALSE)*$E175)</f>
        <v>0</v>
      </c>
      <c r="BJ175" s="1334">
        <f>IF(ISERROR(VLOOKUP(VLOOKUP($A175, 'E4 TB Allocation Details'!$A$18:$L$217, MATCH("Misc ID", 'E4 TB Allocation Details'!$A$18:$L$18, 0),FALSE), 'E2 Allocators'!$B$15:$W$361, MATCH('O5 Details by Class &amp; Accounts'!BJ$18, 'E2 Allocators'!$B$15:$W$15, 0),FALSE)*$E175), 0, VLOOKUP(VLOOKUP($A175, 'E4 TB Allocation Details'!$A$18:$L$217, MATCH("Misc ID", 'E4 TB Allocation Details'!$A$18:$L$18, 0),FALSE), 'E2 Allocators'!$B$15:$W$361, MATCH('O5 Details by Class &amp; Accounts'!BJ$18, 'E2 Allocators'!$B$15:$W$15, 0),FALSE)*$E175)</f>
        <v>0</v>
      </c>
      <c r="BK175" s="1334">
        <f>IF(ISERROR(VLOOKUP(VLOOKUP($A175, 'E4 TB Allocation Details'!$A$18:$L$217, MATCH("Misc ID", 'E4 TB Allocation Details'!$A$18:$L$18, 0),FALSE), 'E2 Allocators'!$B$15:$W$361, MATCH('O5 Details by Class &amp; Accounts'!BK$18, 'E2 Allocators'!$B$15:$W$15, 0),FALSE)*$E175), 0, VLOOKUP(VLOOKUP($A175, 'E4 TB Allocation Details'!$A$18:$L$217, MATCH("Misc ID", 'E4 TB Allocation Details'!$A$18:$L$18, 0),FALSE), 'E2 Allocators'!$B$15:$W$361, MATCH('O5 Details by Class &amp; Accounts'!BK$18, 'E2 Allocators'!$B$15:$W$15, 0),FALSE)*$E175)</f>
        <v>0</v>
      </c>
      <c r="BL175" s="1334">
        <f>IF(ISERROR(VLOOKUP(VLOOKUP($A175, 'E4 TB Allocation Details'!$A$18:$L$217, MATCH("Misc ID", 'E4 TB Allocation Details'!$A$18:$L$18, 0),FALSE), 'E2 Allocators'!$B$15:$W$361, MATCH('O5 Details by Class &amp; Accounts'!BL$18, 'E2 Allocators'!$B$15:$W$15, 0),FALSE)*$E175), 0, VLOOKUP(VLOOKUP($A175, 'E4 TB Allocation Details'!$A$18:$L$217, MATCH("Misc ID", 'E4 TB Allocation Details'!$A$18:$L$18, 0),FALSE), 'E2 Allocators'!$B$15:$W$361, MATCH('O5 Details by Class &amp; Accounts'!BL$18, 'E2 Allocators'!$B$15:$W$15, 0),FALSE)*$E175)</f>
        <v>0</v>
      </c>
      <c r="BM175" s="1334">
        <f>IF(ISERROR(VLOOKUP(VLOOKUP($A175, 'E4 TB Allocation Details'!$A$18:$L$217, MATCH("Misc ID", 'E4 TB Allocation Details'!$A$18:$L$18, 0),FALSE), 'E2 Allocators'!$B$15:$W$361, MATCH('O5 Details by Class &amp; Accounts'!BM$18, 'E2 Allocators'!$B$15:$W$15, 0),FALSE)*$E175), 0, VLOOKUP(VLOOKUP($A175, 'E4 TB Allocation Details'!$A$18:$L$217, MATCH("Misc ID", 'E4 TB Allocation Details'!$A$18:$L$18, 0),FALSE), 'E2 Allocators'!$B$15:$W$361, MATCH('O5 Details by Class &amp; Accounts'!BM$18, 'E2 Allocators'!$B$15:$W$15, 0),FALSE)*$E175)</f>
        <v>0</v>
      </c>
      <c r="BN175" s="1334">
        <f>IF(ISERROR(VLOOKUP(VLOOKUP($A175, 'E4 TB Allocation Details'!$A$18:$L$217, MATCH("Misc ID", 'E4 TB Allocation Details'!$A$18:$L$18, 0),FALSE), 'E2 Allocators'!$B$15:$W$361, MATCH('O5 Details by Class &amp; Accounts'!BN$18, 'E2 Allocators'!$B$15:$W$15, 0),FALSE)*$E175), 0, VLOOKUP(VLOOKUP($A175, 'E4 TB Allocation Details'!$A$18:$L$217, MATCH("Misc ID", 'E4 TB Allocation Details'!$A$18:$L$18, 0),FALSE), 'E2 Allocators'!$B$15:$W$361, MATCH('O5 Details by Class &amp; Accounts'!BN$18, 'E2 Allocators'!$B$15:$W$15, 0),FALSE)*$E175)</f>
        <v>0</v>
      </c>
      <c r="BO175" s="1334">
        <f>IF(ISERROR(VLOOKUP(VLOOKUP($A175, 'E4 TB Allocation Details'!$A$18:$L$217, MATCH("Misc ID", 'E4 TB Allocation Details'!$A$18:$L$18, 0),FALSE), 'E2 Allocators'!$B$15:$W$361, MATCH('O5 Details by Class &amp; Accounts'!BO$18, 'E2 Allocators'!$B$15:$W$15, 0),FALSE)*$E175), 0, VLOOKUP(VLOOKUP($A175, 'E4 TB Allocation Details'!$A$18:$L$217, MATCH("Misc ID", 'E4 TB Allocation Details'!$A$18:$L$18, 0),FALSE), 'E2 Allocators'!$B$15:$W$361, MATCH('O5 Details by Class &amp; Accounts'!BO$18, 'E2 Allocators'!$B$15:$W$15, 0),FALSE)*$E175)</f>
        <v>0</v>
      </c>
      <c r="BP175" s="1334">
        <f>IF(ISERROR(VLOOKUP(VLOOKUP($A175, 'E4 TB Allocation Details'!$A$18:$L$217, MATCH("Misc ID", 'E4 TB Allocation Details'!$A$18:$L$18, 0),FALSE), 'E2 Allocators'!$B$15:$W$361, MATCH('O5 Details by Class &amp; Accounts'!BP$18, 'E2 Allocators'!$B$15:$W$15, 0),FALSE)*$E175), 0, VLOOKUP(VLOOKUP($A175, 'E4 TB Allocation Details'!$A$18:$L$217, MATCH("Misc ID", 'E4 TB Allocation Details'!$A$18:$L$18, 0),FALSE), 'E2 Allocators'!$B$15:$W$361, MATCH('O5 Details by Class &amp; Accounts'!BP$18, 'E2 Allocators'!$B$15:$W$15, 0),FALSE)*$E175)</f>
        <v>0</v>
      </c>
      <c r="BQ175" s="1334">
        <f>IF(ISERROR(VLOOKUP(VLOOKUP($A175, 'E4 TB Allocation Details'!$A$18:$L$217, MATCH("Misc ID", 'E4 TB Allocation Details'!$A$18:$L$18, 0),FALSE), 'E2 Allocators'!$B$15:$W$361, MATCH('O5 Details by Class &amp; Accounts'!BQ$18, 'E2 Allocators'!$B$15:$W$15, 0),FALSE)*$E175), 0, VLOOKUP(VLOOKUP($A175, 'E4 TB Allocation Details'!$A$18:$L$217, MATCH("Misc ID", 'E4 TB Allocation Details'!$A$18:$L$18, 0),FALSE), 'E2 Allocators'!$B$15:$W$361, MATCH('O5 Details by Class &amp; Accounts'!BQ$18, 'E2 Allocators'!$B$15:$W$15, 0),FALSE)*$E175)</f>
        <v>0</v>
      </c>
      <c r="BR175" s="1334">
        <f>IF(ISERROR(VLOOKUP(VLOOKUP($A175, 'E4 TB Allocation Details'!$A$18:$L$217, MATCH("Misc ID", 'E4 TB Allocation Details'!$A$18:$L$18, 0),FALSE), 'E2 Allocators'!$B$15:$W$361, MATCH('O5 Details by Class &amp; Accounts'!BR$18, 'E2 Allocators'!$B$15:$W$15, 0),FALSE)*$E175), 0, VLOOKUP(VLOOKUP($A175, 'E4 TB Allocation Details'!$A$18:$L$217, MATCH("Misc ID", 'E4 TB Allocation Details'!$A$18:$L$18, 0),FALSE), 'E2 Allocators'!$B$15:$W$361, MATCH('O5 Details by Class &amp; Accounts'!BR$18, 'E2 Allocators'!$B$15:$W$15, 0),FALSE)*$E175)</f>
        <v>0</v>
      </c>
      <c r="BS175" s="1334">
        <f t="shared" si="48"/>
        <v>0</v>
      </c>
      <c r="BT175" s="1334">
        <f>IF(ISERROR(VLOOKUP(VLOOKUP($A175, 'E4 TB Allocation Details'!$A$18:$L$217, MATCH("A &amp; G ID", 'E4 TB Allocation Details'!$A$18:$L$18, 0),FALSE), 'E2 Allocators'!$B$15:$W$361, MATCH('O5 Details by Class &amp; Accounts'!BT$18, 'E2 Allocators'!$B$15:$W$15, 0),FALSE)*$E175), 0, VLOOKUP(VLOOKUP($A175, 'E4 TB Allocation Details'!$A$18:$L$217, MATCH("A &amp; G ID", 'E4 TB Allocation Details'!$A$18:$L$18, 0),FALSE), 'E2 Allocators'!$B$15:$W$361, MATCH('O5 Details by Class &amp; Accounts'!BT$18, 'E2 Allocators'!$B$15:$W$15, 0),FALSE)*$E175)</f>
        <v>62930.723435190033</v>
      </c>
      <c r="BU175" s="1334">
        <f>IF(ISERROR(VLOOKUP(VLOOKUP($A175, 'E4 TB Allocation Details'!$A$18:$L$217, MATCH("A &amp; G ID", 'E4 TB Allocation Details'!$A$18:$L$18, 0),FALSE), 'E2 Allocators'!$B$15:$W$361, MATCH('O5 Details by Class &amp; Accounts'!BU$18, 'E2 Allocators'!$B$15:$W$15, 0),FALSE)*$E175), 0, VLOOKUP(VLOOKUP($A175, 'E4 TB Allocation Details'!$A$18:$L$217, MATCH("A &amp; G ID", 'E4 TB Allocation Details'!$A$18:$L$18, 0),FALSE), 'E2 Allocators'!$B$15:$W$361, MATCH('O5 Details by Class &amp; Accounts'!BU$18, 'E2 Allocators'!$B$15:$W$15, 0),FALSE)*$E175)</f>
        <v>11278.389140850506</v>
      </c>
      <c r="BV175" s="1334">
        <f>IF(ISERROR(VLOOKUP(VLOOKUP($A175, 'E4 TB Allocation Details'!$A$18:$L$217, MATCH("A &amp; G ID", 'E4 TB Allocation Details'!$A$18:$L$18, 0),FALSE), 'E2 Allocators'!$B$15:$W$361, MATCH('O5 Details by Class &amp; Accounts'!BV$18, 'E2 Allocators'!$B$15:$W$15, 0),FALSE)*$E175), 0, VLOOKUP(VLOOKUP($A175, 'E4 TB Allocation Details'!$A$18:$L$217, MATCH("A &amp; G ID", 'E4 TB Allocation Details'!$A$18:$L$18, 0),FALSE), 'E2 Allocators'!$B$15:$W$361, MATCH('O5 Details by Class &amp; Accounts'!BV$18, 'E2 Allocators'!$B$15:$W$15, 0),FALSE)*$E175)</f>
        <v>10513.692508376591</v>
      </c>
      <c r="BW175" s="1334">
        <f>IF(ISERROR(VLOOKUP(VLOOKUP($A175, 'E4 TB Allocation Details'!$A$18:$L$217, MATCH("A &amp; G ID", 'E4 TB Allocation Details'!$A$18:$L$18, 0),FALSE), 'E2 Allocators'!$B$15:$W$361, MATCH('O5 Details by Class &amp; Accounts'!BW$18, 'E2 Allocators'!$B$15:$W$15, 0),FALSE)*$E175), 0, VLOOKUP(VLOOKUP($A175, 'E4 TB Allocation Details'!$A$18:$L$217, MATCH("A &amp; G ID", 'E4 TB Allocation Details'!$A$18:$L$18, 0),FALSE), 'E2 Allocators'!$B$15:$W$361, MATCH('O5 Details by Class &amp; Accounts'!BW$18, 'E2 Allocators'!$B$15:$W$15, 0),FALSE)*$E175)</f>
        <v>0</v>
      </c>
      <c r="BX175" s="1334">
        <f>IF(ISERROR(VLOOKUP(VLOOKUP($A175, 'E4 TB Allocation Details'!$A$18:$L$217, MATCH("A &amp; G ID", 'E4 TB Allocation Details'!$A$18:$L$18, 0),FALSE), 'E2 Allocators'!$B$15:$W$361, MATCH('O5 Details by Class &amp; Accounts'!BX$18, 'E2 Allocators'!$B$15:$W$15, 0),FALSE)*$E175), 0, VLOOKUP(VLOOKUP($A175, 'E4 TB Allocation Details'!$A$18:$L$217, MATCH("A &amp; G ID", 'E4 TB Allocation Details'!$A$18:$L$18, 0),FALSE), 'E2 Allocators'!$B$15:$W$361, MATCH('O5 Details by Class &amp; Accounts'!BX$18, 'E2 Allocators'!$B$15:$W$15, 0),FALSE)*$E175)</f>
        <v>3252.5739383366545</v>
      </c>
      <c r="BY175" s="1334">
        <f>IF(ISERROR(VLOOKUP(VLOOKUP($A175, 'E4 TB Allocation Details'!$A$18:$L$217, MATCH("A &amp; G ID", 'E4 TB Allocation Details'!$A$18:$L$18, 0),FALSE), 'E2 Allocators'!$B$15:$W$361, MATCH('O5 Details by Class &amp; Accounts'!BY$18, 'E2 Allocators'!$B$15:$W$15, 0),FALSE)*$E175), 0, VLOOKUP(VLOOKUP($A175, 'E4 TB Allocation Details'!$A$18:$L$217, MATCH("A &amp; G ID", 'E4 TB Allocation Details'!$A$18:$L$18, 0),FALSE), 'E2 Allocators'!$B$15:$W$361, MATCH('O5 Details by Class &amp; Accounts'!BY$18, 'E2 Allocators'!$B$15:$W$15, 0),FALSE)*$E175)</f>
        <v>4053.1837599623082</v>
      </c>
      <c r="BZ175" s="1334">
        <f>IF(ISERROR(VLOOKUP(VLOOKUP($A175, 'E4 TB Allocation Details'!$A$18:$L$217, MATCH("A &amp; G ID", 'E4 TB Allocation Details'!$A$18:$L$18, 0),FALSE), 'E2 Allocators'!$B$15:$W$361, MATCH('O5 Details by Class &amp; Accounts'!BZ$18, 'E2 Allocators'!$B$15:$W$15, 0),FALSE)*$E175), 0, VLOOKUP(VLOOKUP($A175, 'E4 TB Allocation Details'!$A$18:$L$217, MATCH("A &amp; G ID", 'E4 TB Allocation Details'!$A$18:$L$18, 0),FALSE), 'E2 Allocators'!$B$15:$W$361, MATCH('O5 Details by Class &amp; Accounts'!BZ$18, 'E2 Allocators'!$B$15:$W$15, 0),FALSE)*$E175)</f>
        <v>3072.8993840581929</v>
      </c>
      <c r="CA175" s="1334">
        <f>IF(ISERROR(VLOOKUP(VLOOKUP($A175, 'E4 TB Allocation Details'!$A$18:$L$217, MATCH("A &amp; G ID", 'E4 TB Allocation Details'!$A$18:$L$18, 0),FALSE), 'E2 Allocators'!$B$15:$W$361, MATCH('O5 Details by Class &amp; Accounts'!CA$18, 'E2 Allocators'!$B$15:$W$15, 0),FALSE)*$E175), 0, VLOOKUP(VLOOKUP($A175, 'E4 TB Allocation Details'!$A$18:$L$217, MATCH("A &amp; G ID", 'E4 TB Allocation Details'!$A$18:$L$18, 0),FALSE), 'E2 Allocators'!$B$15:$W$361, MATCH('O5 Details by Class &amp; Accounts'!CA$18, 'E2 Allocators'!$B$15:$W$15, 0),FALSE)*$E175)</f>
        <v>202.94477962241768</v>
      </c>
      <c r="CB175" s="1334">
        <f>IF(ISERROR(VLOOKUP(VLOOKUP($A175, 'E4 TB Allocation Details'!$A$18:$L$217, MATCH("A &amp; G ID", 'E4 TB Allocation Details'!$A$18:$L$18, 0),FALSE), 'E2 Allocators'!$B$15:$W$361, MATCH('O5 Details by Class &amp; Accounts'!CB$18, 'E2 Allocators'!$B$15:$W$15, 0),FALSE)*$E175), 0, VLOOKUP(VLOOKUP($A175, 'E4 TB Allocation Details'!$A$18:$L$217, MATCH("A &amp; G ID", 'E4 TB Allocation Details'!$A$18:$L$18, 0),FALSE), 'E2 Allocators'!$B$15:$W$361, MATCH('O5 Details by Class &amp; Accounts'!CB$18, 'E2 Allocators'!$B$15:$W$15, 0),FALSE)*$E175)</f>
        <v>595.59305360329517</v>
      </c>
      <c r="CC175" s="1334">
        <f>IF(ISERROR(VLOOKUP(VLOOKUP($A175, 'E4 TB Allocation Details'!$A$18:$L$217, MATCH("A &amp; G ID", 'E4 TB Allocation Details'!$A$18:$L$18, 0),FALSE), 'E2 Allocators'!$B$15:$W$361, MATCH('O5 Details by Class &amp; Accounts'!CC$18, 'E2 Allocators'!$B$15:$W$15, 0),FALSE)*$E175), 0, VLOOKUP(VLOOKUP($A175, 'E4 TB Allocation Details'!$A$18:$L$217, MATCH("A &amp; G ID", 'E4 TB Allocation Details'!$A$18:$L$18, 0),FALSE), 'E2 Allocators'!$B$15:$W$361, MATCH('O5 Details by Class &amp; Accounts'!CC$18, 'E2 Allocators'!$B$15:$W$15, 0),FALSE)*$E175)</f>
        <v>0</v>
      </c>
      <c r="CD175" s="1334">
        <f>IF(ISERROR(VLOOKUP(VLOOKUP($A175, 'E4 TB Allocation Details'!$A$18:$L$217, MATCH("A &amp; G ID", 'E4 TB Allocation Details'!$A$18:$L$18, 0),FALSE), 'E2 Allocators'!$B$15:$W$361, MATCH('O5 Details by Class &amp; Accounts'!CD$18, 'E2 Allocators'!$B$15:$W$15, 0),FALSE)*$E175), 0, VLOOKUP(VLOOKUP($A175, 'E4 TB Allocation Details'!$A$18:$L$217, MATCH("A &amp; G ID", 'E4 TB Allocation Details'!$A$18:$L$18, 0),FALSE), 'E2 Allocators'!$B$15:$W$361, MATCH('O5 Details by Class &amp; Accounts'!CD$18, 'E2 Allocators'!$B$15:$W$15, 0),FALSE)*$E175)</f>
        <v>0</v>
      </c>
      <c r="CE175" s="1334">
        <f>IF(ISERROR(VLOOKUP(VLOOKUP($A175, 'E4 TB Allocation Details'!$A$18:$L$217, MATCH("A &amp; G ID", 'E4 TB Allocation Details'!$A$18:$L$18, 0),FALSE), 'E2 Allocators'!$B$15:$W$361, MATCH('O5 Details by Class &amp; Accounts'!CE$18, 'E2 Allocators'!$B$15:$W$15, 0),FALSE)*$E175), 0, VLOOKUP(VLOOKUP($A175, 'E4 TB Allocation Details'!$A$18:$L$217, MATCH("A &amp; G ID", 'E4 TB Allocation Details'!$A$18:$L$18, 0),FALSE), 'E2 Allocators'!$B$15:$W$361, MATCH('O5 Details by Class &amp; Accounts'!CE$18, 'E2 Allocators'!$B$15:$W$15, 0),FALSE)*$E175)</f>
        <v>0</v>
      </c>
      <c r="CF175" s="1334">
        <f>IF(ISERROR(VLOOKUP(VLOOKUP($A175, 'E4 TB Allocation Details'!$A$18:$L$217, MATCH("A &amp; G ID", 'E4 TB Allocation Details'!$A$18:$L$18, 0),FALSE), 'E2 Allocators'!$B$15:$W$361, MATCH('O5 Details by Class &amp; Accounts'!CF$18, 'E2 Allocators'!$B$15:$W$15, 0),FALSE)*$E175), 0, VLOOKUP(VLOOKUP($A175, 'E4 TB Allocation Details'!$A$18:$L$217, MATCH("A &amp; G ID", 'E4 TB Allocation Details'!$A$18:$L$18, 0),FALSE), 'E2 Allocators'!$B$15:$W$361, MATCH('O5 Details by Class &amp; Accounts'!CF$18, 'E2 Allocators'!$B$15:$W$15, 0),FALSE)*$E175)</f>
        <v>0</v>
      </c>
      <c r="CG175" s="1334">
        <f>IF(ISERROR(VLOOKUP(VLOOKUP($A175, 'E4 TB Allocation Details'!$A$18:$L$217, MATCH("A &amp; G ID", 'E4 TB Allocation Details'!$A$18:$L$18, 0),FALSE), 'E2 Allocators'!$B$15:$W$361, MATCH('O5 Details by Class &amp; Accounts'!CG$18, 'E2 Allocators'!$B$15:$W$15, 0),FALSE)*$E175), 0, VLOOKUP(VLOOKUP($A175, 'E4 TB Allocation Details'!$A$18:$L$217, MATCH("A &amp; G ID", 'E4 TB Allocation Details'!$A$18:$L$18, 0),FALSE), 'E2 Allocators'!$B$15:$W$361, MATCH('O5 Details by Class &amp; Accounts'!CG$18, 'E2 Allocators'!$B$15:$W$15, 0),FALSE)*$E175)</f>
        <v>0</v>
      </c>
      <c r="CH175" s="1334">
        <f>IF(ISERROR(VLOOKUP(VLOOKUP($A175, 'E4 TB Allocation Details'!$A$18:$L$217, MATCH("A &amp; G ID", 'E4 TB Allocation Details'!$A$18:$L$18, 0),FALSE), 'E2 Allocators'!$B$15:$W$361, MATCH('O5 Details by Class &amp; Accounts'!CH$18, 'E2 Allocators'!$B$15:$W$15, 0),FALSE)*$E175), 0, VLOOKUP(VLOOKUP($A175, 'E4 TB Allocation Details'!$A$18:$L$217, MATCH("A &amp; G ID", 'E4 TB Allocation Details'!$A$18:$L$18, 0),FALSE), 'E2 Allocators'!$B$15:$W$361, MATCH('O5 Details by Class &amp; Accounts'!CH$18, 'E2 Allocators'!$B$15:$W$15, 0),FALSE)*$E175)</f>
        <v>0</v>
      </c>
      <c r="CI175" s="1334">
        <f>IF(ISERROR(VLOOKUP(VLOOKUP($A175, 'E4 TB Allocation Details'!$A$18:$L$217, MATCH("A &amp; G ID", 'E4 TB Allocation Details'!$A$18:$L$18, 0),FALSE), 'E2 Allocators'!$B$15:$W$361, MATCH('O5 Details by Class &amp; Accounts'!CI$18, 'E2 Allocators'!$B$15:$W$15, 0),FALSE)*$E175), 0, VLOOKUP(VLOOKUP($A175, 'E4 TB Allocation Details'!$A$18:$L$217, MATCH("A &amp; G ID", 'E4 TB Allocation Details'!$A$18:$L$18, 0),FALSE), 'E2 Allocators'!$B$15:$W$361, MATCH('O5 Details by Class &amp; Accounts'!CI$18, 'E2 Allocators'!$B$15:$W$15, 0),FALSE)*$E175)</f>
        <v>0</v>
      </c>
      <c r="CJ175" s="1334">
        <f>IF(ISERROR(VLOOKUP(VLOOKUP($A175, 'E4 TB Allocation Details'!$A$18:$L$217, MATCH("A &amp; G ID", 'E4 TB Allocation Details'!$A$18:$L$18, 0),FALSE), 'E2 Allocators'!$B$15:$W$361, MATCH('O5 Details by Class &amp; Accounts'!CJ$18, 'E2 Allocators'!$B$15:$W$15, 0),FALSE)*$E175), 0, VLOOKUP(VLOOKUP($A175, 'E4 TB Allocation Details'!$A$18:$L$217, MATCH("A &amp; G ID", 'E4 TB Allocation Details'!$A$18:$L$18, 0),FALSE), 'E2 Allocators'!$B$15:$W$361, MATCH('O5 Details by Class &amp; Accounts'!CJ$18, 'E2 Allocators'!$B$15:$W$15, 0),FALSE)*$E175)</f>
        <v>0</v>
      </c>
      <c r="CK175" s="1334">
        <f>IF(ISERROR(VLOOKUP(VLOOKUP($A175, 'E4 TB Allocation Details'!$A$18:$L$217, MATCH("A &amp; G ID", 'E4 TB Allocation Details'!$A$18:$L$18, 0),FALSE), 'E2 Allocators'!$B$15:$W$361, MATCH('O5 Details by Class &amp; Accounts'!CK$18, 'E2 Allocators'!$B$15:$W$15, 0),FALSE)*$E175), 0, VLOOKUP(VLOOKUP($A175, 'E4 TB Allocation Details'!$A$18:$L$217, MATCH("A &amp; G ID", 'E4 TB Allocation Details'!$A$18:$L$18, 0),FALSE), 'E2 Allocators'!$B$15:$W$361, MATCH('O5 Details by Class &amp; Accounts'!CK$18, 'E2 Allocators'!$B$15:$W$15, 0),FALSE)*$E175)</f>
        <v>0</v>
      </c>
      <c r="CL175" s="1334">
        <f>IF(ISERROR(VLOOKUP(VLOOKUP($A175, 'E4 TB Allocation Details'!$A$18:$L$217, MATCH("A &amp; G ID", 'E4 TB Allocation Details'!$A$18:$L$18, 0),FALSE), 'E2 Allocators'!$B$15:$W$361, MATCH('O5 Details by Class &amp; Accounts'!CL$18, 'E2 Allocators'!$B$15:$W$15, 0),FALSE)*$E175), 0, VLOOKUP(VLOOKUP($A175, 'E4 TB Allocation Details'!$A$18:$L$217, MATCH("A &amp; G ID", 'E4 TB Allocation Details'!$A$18:$L$18, 0),FALSE), 'E2 Allocators'!$B$15:$W$361, MATCH('O5 Details by Class &amp; Accounts'!CL$18, 'E2 Allocators'!$B$15:$W$15, 0),FALSE)*$E175)</f>
        <v>0</v>
      </c>
      <c r="CM175" s="1334">
        <f>IF(ISERROR(VLOOKUP(VLOOKUP($A175, 'E4 TB Allocation Details'!$A$18:$L$217, MATCH("A &amp; G ID", 'E4 TB Allocation Details'!$A$18:$L$18, 0),FALSE), 'E2 Allocators'!$B$15:$W$361, MATCH('O5 Details by Class &amp; Accounts'!CM$18, 'E2 Allocators'!$B$15:$W$15, 0),FALSE)*$E175), 0, VLOOKUP(VLOOKUP($A175, 'E4 TB Allocation Details'!$A$18:$L$217, MATCH("A &amp; G ID", 'E4 TB Allocation Details'!$A$18:$L$18, 0),FALSE), 'E2 Allocators'!$B$15:$W$361, MATCH('O5 Details by Class &amp; Accounts'!CM$18, 'E2 Allocators'!$B$15:$W$15, 0),FALSE)*$E175)</f>
        <v>0</v>
      </c>
      <c r="CN175" s="1334">
        <f t="shared" si="49"/>
        <v>95900.000000000015</v>
      </c>
      <c r="CO175" s="1670">
        <f t="shared" si="50"/>
        <v>0</v>
      </c>
      <c r="CQ175" s="1926" t="s">
        <v>1166</v>
      </c>
    </row>
    <row r="176" spans="1:95" s="64" customFormat="1" ht="12.75" x14ac:dyDescent="0.2">
      <c r="A176" s="2226">
        <v>5415</v>
      </c>
      <c r="B176" s="2176" t="s">
        <v>36</v>
      </c>
      <c r="C176" s="1667">
        <f>IF(ISERROR(VLOOKUP($A176,'I3 TB Data'!$A$20:$H$465,MATCH('O5 Details by Class &amp; Accounts'!$C$18, 'I3 TB Data'!$A$20:$H$20,0),0)), 0, VLOOKUP($A176,'I3 TB Data'!$A$20:$H$465,MATCH('O5 Details by Class &amp; Accounts'!$C$18,'I3 TB Data'!$A$20:$H$20,0),0))</f>
        <v>39342</v>
      </c>
      <c r="D176" s="1668"/>
      <c r="E176" s="1667">
        <f t="shared" si="44"/>
        <v>39342</v>
      </c>
      <c r="F176" s="1669"/>
      <c r="G176" s="1669"/>
      <c r="H176" s="1334">
        <f t="shared" si="46"/>
        <v>0</v>
      </c>
      <c r="I176" s="1334">
        <f>IF(ISERROR(VLOOKUP(VLOOKUP($A176, 'E4 TB Allocation Details'!$A$18:$L$217, MATCH("Demand ID", 'E4 TB Allocation Details'!$A$18:$L$18, 0),FALSE), 'E2 Allocators'!$B$15:$W$361, MATCH('O5 Details by Class &amp; Accounts'!I$18, 'E2 Allocators'!$B$15:$W$15, 0),FALSE)*$F176), 0, VLOOKUP(VLOOKUP($A176, 'E4 TB Allocation Details'!$A$18:$L$217, MATCH("Demand ID", 'E4 TB Allocation Details'!$A$18:$L$18, 0),FALSE), 'E2 Allocators'!$B$15:$W$361, MATCH('O5 Details by Class &amp; Accounts'!I$18, 'E2 Allocators'!$B$15:$W$15, 0),FALSE)*$F176)</f>
        <v>0</v>
      </c>
      <c r="J176" s="1334">
        <f>IF(ISERROR(VLOOKUP(VLOOKUP($A176, 'E4 TB Allocation Details'!$A$18:$L$217, MATCH("Demand ID", 'E4 TB Allocation Details'!$A$18:$L$18, 0),FALSE), 'E2 Allocators'!$B$15:$W$361, MATCH('O5 Details by Class &amp; Accounts'!J$18, 'E2 Allocators'!$B$15:$W$15, 0),FALSE)*$F176), 0, VLOOKUP(VLOOKUP($A176, 'E4 TB Allocation Details'!$A$18:$L$217, MATCH("Demand ID", 'E4 TB Allocation Details'!$A$18:$L$18, 0),FALSE), 'E2 Allocators'!$B$15:$W$361, MATCH('O5 Details by Class &amp; Accounts'!J$18, 'E2 Allocators'!$B$15:$W$15, 0),FALSE)*$F176)</f>
        <v>0</v>
      </c>
      <c r="K176" s="1334">
        <f>IF(ISERROR(VLOOKUP(VLOOKUP($A176, 'E4 TB Allocation Details'!$A$18:$L$217, MATCH("Demand ID", 'E4 TB Allocation Details'!$A$18:$L$18, 0),FALSE), 'E2 Allocators'!$B$15:$W$361, MATCH('O5 Details by Class &amp; Accounts'!K$18, 'E2 Allocators'!$B$15:$W$15, 0),FALSE)*$F176), 0, VLOOKUP(VLOOKUP($A176, 'E4 TB Allocation Details'!$A$18:$L$217, MATCH("Demand ID", 'E4 TB Allocation Details'!$A$18:$L$18, 0),FALSE), 'E2 Allocators'!$B$15:$W$361, MATCH('O5 Details by Class &amp; Accounts'!K$18, 'E2 Allocators'!$B$15:$W$15, 0),FALSE)*$F176)</f>
        <v>0</v>
      </c>
      <c r="L176" s="1334">
        <f>IF(ISERROR(VLOOKUP(VLOOKUP($A176, 'E4 TB Allocation Details'!$A$18:$L$217, MATCH("Demand ID", 'E4 TB Allocation Details'!$A$18:$L$18, 0),FALSE), 'E2 Allocators'!$B$15:$W$361, MATCH('O5 Details by Class &amp; Accounts'!L$18, 'E2 Allocators'!$B$15:$W$15, 0),FALSE)*$F176), 0, VLOOKUP(VLOOKUP($A176, 'E4 TB Allocation Details'!$A$18:$L$217, MATCH("Demand ID", 'E4 TB Allocation Details'!$A$18:$L$18, 0),FALSE), 'E2 Allocators'!$B$15:$W$361, MATCH('O5 Details by Class &amp; Accounts'!L$18, 'E2 Allocators'!$B$15:$W$15, 0),FALSE)*$F176)</f>
        <v>0</v>
      </c>
      <c r="M176" s="1334">
        <f>IF(ISERROR(VLOOKUP(VLOOKUP($A176, 'E4 TB Allocation Details'!$A$18:$L$217, MATCH("Demand ID", 'E4 TB Allocation Details'!$A$18:$L$18, 0),FALSE), 'E2 Allocators'!$B$15:$W$361, MATCH('O5 Details by Class &amp; Accounts'!M$18, 'E2 Allocators'!$B$15:$W$15, 0),FALSE)*$F176), 0, VLOOKUP(VLOOKUP($A176, 'E4 TB Allocation Details'!$A$18:$L$217, MATCH("Demand ID", 'E4 TB Allocation Details'!$A$18:$L$18, 0),FALSE), 'E2 Allocators'!$B$15:$W$361, MATCH('O5 Details by Class &amp; Accounts'!M$18, 'E2 Allocators'!$B$15:$W$15, 0),FALSE)*$F176)</f>
        <v>0</v>
      </c>
      <c r="N176" s="1334">
        <f>IF(ISERROR(VLOOKUP(VLOOKUP($A176, 'E4 TB Allocation Details'!$A$18:$L$217, MATCH("Demand ID", 'E4 TB Allocation Details'!$A$18:$L$18, 0),FALSE), 'E2 Allocators'!$B$15:$W$361, MATCH('O5 Details by Class &amp; Accounts'!N$18, 'E2 Allocators'!$B$15:$W$15, 0),FALSE)*$F176), 0, VLOOKUP(VLOOKUP($A176, 'E4 TB Allocation Details'!$A$18:$L$217, MATCH("Demand ID", 'E4 TB Allocation Details'!$A$18:$L$18, 0),FALSE), 'E2 Allocators'!$B$15:$W$361, MATCH('O5 Details by Class &amp; Accounts'!N$18, 'E2 Allocators'!$B$15:$W$15, 0),FALSE)*$F176)</f>
        <v>0</v>
      </c>
      <c r="O176" s="1334">
        <f>IF(ISERROR(VLOOKUP(VLOOKUP($A176, 'E4 TB Allocation Details'!$A$18:$L$217, MATCH("Demand ID", 'E4 TB Allocation Details'!$A$18:$L$18, 0),FALSE), 'E2 Allocators'!$B$15:$W$361, MATCH('O5 Details by Class &amp; Accounts'!O$18, 'E2 Allocators'!$B$15:$W$15, 0),FALSE)*$F176), 0, VLOOKUP(VLOOKUP($A176, 'E4 TB Allocation Details'!$A$18:$L$217, MATCH("Demand ID", 'E4 TB Allocation Details'!$A$18:$L$18, 0),FALSE), 'E2 Allocators'!$B$15:$W$361, MATCH('O5 Details by Class &amp; Accounts'!O$18, 'E2 Allocators'!$B$15:$W$15, 0),FALSE)*$F176)</f>
        <v>0</v>
      </c>
      <c r="P176" s="1334">
        <f>IF(ISERROR(VLOOKUP(VLOOKUP($A176, 'E4 TB Allocation Details'!$A$18:$L$217, MATCH("Demand ID", 'E4 TB Allocation Details'!$A$18:$L$18, 0),FALSE), 'E2 Allocators'!$B$15:$W$361, MATCH('O5 Details by Class &amp; Accounts'!P$18, 'E2 Allocators'!$B$15:$W$15, 0),FALSE)*$F176), 0, VLOOKUP(VLOOKUP($A176, 'E4 TB Allocation Details'!$A$18:$L$217, MATCH("Demand ID", 'E4 TB Allocation Details'!$A$18:$L$18, 0),FALSE), 'E2 Allocators'!$B$15:$W$361, MATCH('O5 Details by Class &amp; Accounts'!P$18, 'E2 Allocators'!$B$15:$W$15, 0),FALSE)*$F176)</f>
        <v>0</v>
      </c>
      <c r="Q176" s="1334">
        <f>IF(ISERROR(VLOOKUP(VLOOKUP($A176, 'E4 TB Allocation Details'!$A$18:$L$217, MATCH("Demand ID", 'E4 TB Allocation Details'!$A$18:$L$18, 0),FALSE), 'E2 Allocators'!$B$15:$W$361, MATCH('O5 Details by Class &amp; Accounts'!Q$18, 'E2 Allocators'!$B$15:$W$15, 0),FALSE)*$F176), 0, VLOOKUP(VLOOKUP($A176, 'E4 TB Allocation Details'!$A$18:$L$217, MATCH("Demand ID", 'E4 TB Allocation Details'!$A$18:$L$18, 0),FALSE), 'E2 Allocators'!$B$15:$W$361, MATCH('O5 Details by Class &amp; Accounts'!Q$18, 'E2 Allocators'!$B$15:$W$15, 0),FALSE)*$F176)</f>
        <v>0</v>
      </c>
      <c r="R176" s="1334">
        <f>IF(ISERROR(VLOOKUP(VLOOKUP($A176, 'E4 TB Allocation Details'!$A$18:$L$217, MATCH("Demand ID", 'E4 TB Allocation Details'!$A$18:$L$18, 0),FALSE), 'E2 Allocators'!$B$15:$W$361, MATCH('O5 Details by Class &amp; Accounts'!R$18, 'E2 Allocators'!$B$15:$W$15, 0),FALSE)*$F176), 0, VLOOKUP(VLOOKUP($A176, 'E4 TB Allocation Details'!$A$18:$L$217, MATCH("Demand ID", 'E4 TB Allocation Details'!$A$18:$L$18, 0),FALSE), 'E2 Allocators'!$B$15:$W$361, MATCH('O5 Details by Class &amp; Accounts'!R$18, 'E2 Allocators'!$B$15:$W$15, 0),FALSE)*$F176)</f>
        <v>0</v>
      </c>
      <c r="S176" s="1334">
        <f>IF(ISERROR(VLOOKUP(VLOOKUP($A176, 'E4 TB Allocation Details'!$A$18:$L$217, MATCH("Demand ID", 'E4 TB Allocation Details'!$A$18:$L$18, 0),FALSE), 'E2 Allocators'!$B$15:$W$361, MATCH('O5 Details by Class &amp; Accounts'!S$18, 'E2 Allocators'!$B$15:$W$15, 0),FALSE)*$F176), 0, VLOOKUP(VLOOKUP($A176, 'E4 TB Allocation Details'!$A$18:$L$217, MATCH("Demand ID", 'E4 TB Allocation Details'!$A$18:$L$18, 0),FALSE), 'E2 Allocators'!$B$15:$W$361, MATCH('O5 Details by Class &amp; Accounts'!S$18, 'E2 Allocators'!$B$15:$W$15, 0),FALSE)*$F176)</f>
        <v>0</v>
      </c>
      <c r="T176" s="1334">
        <f>IF(ISERROR(VLOOKUP(VLOOKUP($A176, 'E4 TB Allocation Details'!$A$18:$L$217, MATCH("Demand ID", 'E4 TB Allocation Details'!$A$18:$L$18, 0),FALSE), 'E2 Allocators'!$B$15:$W$361, MATCH('O5 Details by Class &amp; Accounts'!T$18, 'E2 Allocators'!$B$15:$W$15, 0),FALSE)*$F176), 0, VLOOKUP(VLOOKUP($A176, 'E4 TB Allocation Details'!$A$18:$L$217, MATCH("Demand ID", 'E4 TB Allocation Details'!$A$18:$L$18, 0),FALSE), 'E2 Allocators'!$B$15:$W$361, MATCH('O5 Details by Class &amp; Accounts'!T$18, 'E2 Allocators'!$B$15:$W$15, 0),FALSE)*$F176)</f>
        <v>0</v>
      </c>
      <c r="U176" s="1334">
        <f>IF(ISERROR(VLOOKUP(VLOOKUP($A176, 'E4 TB Allocation Details'!$A$18:$L$217, MATCH("Demand ID", 'E4 TB Allocation Details'!$A$18:$L$18, 0),FALSE), 'E2 Allocators'!$B$15:$W$361, MATCH('O5 Details by Class &amp; Accounts'!U$18, 'E2 Allocators'!$B$15:$W$15, 0),FALSE)*$F176), 0, VLOOKUP(VLOOKUP($A176, 'E4 TB Allocation Details'!$A$18:$L$217, MATCH("Demand ID", 'E4 TB Allocation Details'!$A$18:$L$18, 0),FALSE), 'E2 Allocators'!$B$15:$W$361, MATCH('O5 Details by Class &amp; Accounts'!U$18, 'E2 Allocators'!$B$15:$W$15, 0),FALSE)*$F176)</f>
        <v>0</v>
      </c>
      <c r="V176" s="1334">
        <f>IF(ISERROR(VLOOKUP(VLOOKUP($A176, 'E4 TB Allocation Details'!$A$18:$L$217, MATCH("Demand ID", 'E4 TB Allocation Details'!$A$18:$L$18, 0),FALSE), 'E2 Allocators'!$B$15:$W$361, MATCH('O5 Details by Class &amp; Accounts'!V$18, 'E2 Allocators'!$B$15:$W$15, 0),FALSE)*$F176), 0, VLOOKUP(VLOOKUP($A176, 'E4 TB Allocation Details'!$A$18:$L$217, MATCH("Demand ID", 'E4 TB Allocation Details'!$A$18:$L$18, 0),FALSE), 'E2 Allocators'!$B$15:$W$361, MATCH('O5 Details by Class &amp; Accounts'!V$18, 'E2 Allocators'!$B$15:$W$15, 0),FALSE)*$F176)</f>
        <v>0</v>
      </c>
      <c r="W176" s="1334">
        <f>IF(ISERROR(VLOOKUP(VLOOKUP($A176, 'E4 TB Allocation Details'!$A$18:$L$217, MATCH("Demand ID", 'E4 TB Allocation Details'!$A$18:$L$18, 0),FALSE), 'E2 Allocators'!$B$15:$W$361, MATCH('O5 Details by Class &amp; Accounts'!W$18, 'E2 Allocators'!$B$15:$W$15, 0),FALSE)*$F176), 0, VLOOKUP(VLOOKUP($A176, 'E4 TB Allocation Details'!$A$18:$L$217, MATCH("Demand ID", 'E4 TB Allocation Details'!$A$18:$L$18, 0),FALSE), 'E2 Allocators'!$B$15:$W$361, MATCH('O5 Details by Class &amp; Accounts'!W$18, 'E2 Allocators'!$B$15:$W$15, 0),FALSE)*$F176)</f>
        <v>0</v>
      </c>
      <c r="X176" s="1334">
        <f>IF(ISERROR(VLOOKUP(VLOOKUP($A176, 'E4 TB Allocation Details'!$A$18:$L$217, MATCH("Demand ID", 'E4 TB Allocation Details'!$A$18:$L$18, 0),FALSE), 'E2 Allocators'!$B$15:$W$361, MATCH('O5 Details by Class &amp; Accounts'!X$18, 'E2 Allocators'!$B$15:$W$15, 0),FALSE)*$F176), 0, VLOOKUP(VLOOKUP($A176, 'E4 TB Allocation Details'!$A$18:$L$217, MATCH("Demand ID", 'E4 TB Allocation Details'!$A$18:$L$18, 0),FALSE), 'E2 Allocators'!$B$15:$W$361, MATCH('O5 Details by Class &amp; Accounts'!X$18, 'E2 Allocators'!$B$15:$W$15, 0),FALSE)*$F176)</f>
        <v>0</v>
      </c>
      <c r="Y176" s="1334">
        <f>IF(ISERROR(VLOOKUP(VLOOKUP($A176, 'E4 TB Allocation Details'!$A$18:$L$217, MATCH("Demand ID", 'E4 TB Allocation Details'!$A$18:$L$18, 0),FALSE), 'E2 Allocators'!$B$15:$W$361, MATCH('O5 Details by Class &amp; Accounts'!Y$18, 'E2 Allocators'!$B$15:$W$15, 0),FALSE)*$F176), 0, VLOOKUP(VLOOKUP($A176, 'E4 TB Allocation Details'!$A$18:$L$217, MATCH("Demand ID", 'E4 TB Allocation Details'!$A$18:$L$18, 0),FALSE), 'E2 Allocators'!$B$15:$W$361, MATCH('O5 Details by Class &amp; Accounts'!Y$18, 'E2 Allocators'!$B$15:$W$15, 0),FALSE)*$F176)</f>
        <v>0</v>
      </c>
      <c r="Z176" s="1334">
        <f>IF(ISERROR(VLOOKUP(VLOOKUP($A176, 'E4 TB Allocation Details'!$A$18:$L$217, MATCH("Demand ID", 'E4 TB Allocation Details'!$A$18:$L$18, 0),FALSE), 'E2 Allocators'!$B$15:$W$361, MATCH('O5 Details by Class &amp; Accounts'!Z$18, 'E2 Allocators'!$B$15:$W$15, 0),FALSE)*$F176), 0, VLOOKUP(VLOOKUP($A176, 'E4 TB Allocation Details'!$A$18:$L$217, MATCH("Demand ID", 'E4 TB Allocation Details'!$A$18:$L$18, 0),FALSE), 'E2 Allocators'!$B$15:$W$361, MATCH('O5 Details by Class &amp; Accounts'!Z$18, 'E2 Allocators'!$B$15:$W$15, 0),FALSE)*$F176)</f>
        <v>0</v>
      </c>
      <c r="AA176" s="1334">
        <f>IF(ISERROR(VLOOKUP(VLOOKUP($A176, 'E4 TB Allocation Details'!$A$18:$L$217, MATCH("Demand ID", 'E4 TB Allocation Details'!$A$18:$L$18, 0),FALSE), 'E2 Allocators'!$B$15:$W$361, MATCH('O5 Details by Class &amp; Accounts'!AA$18, 'E2 Allocators'!$B$15:$W$15, 0),FALSE)*$F176), 0, VLOOKUP(VLOOKUP($A176, 'E4 TB Allocation Details'!$A$18:$L$217, MATCH("Demand ID", 'E4 TB Allocation Details'!$A$18:$L$18, 0),FALSE), 'E2 Allocators'!$B$15:$W$361, MATCH('O5 Details by Class &amp; Accounts'!AA$18, 'E2 Allocators'!$B$15:$W$15, 0),FALSE)*$F176)</f>
        <v>0</v>
      </c>
      <c r="AB176" s="1334">
        <f>IF(ISERROR(VLOOKUP(VLOOKUP($A176, 'E4 TB Allocation Details'!$A$18:$L$217, MATCH("Demand ID", 'E4 TB Allocation Details'!$A$18:$L$18, 0),FALSE), 'E2 Allocators'!$B$15:$W$361, MATCH('O5 Details by Class &amp; Accounts'!AB$18, 'E2 Allocators'!$B$15:$W$15, 0),FALSE)*$F176), 0, VLOOKUP(VLOOKUP($A176, 'E4 TB Allocation Details'!$A$18:$L$217, MATCH("Demand ID", 'E4 TB Allocation Details'!$A$18:$L$18, 0),FALSE), 'E2 Allocators'!$B$15:$W$361, MATCH('O5 Details by Class &amp; Accounts'!AB$18, 'E2 Allocators'!$B$15:$W$15, 0),FALSE)*$F176)</f>
        <v>0</v>
      </c>
      <c r="AC176" s="1334">
        <f t="shared" si="47"/>
        <v>0</v>
      </c>
      <c r="AD176" s="1334">
        <f>IF(ISERROR(VLOOKUP(VLOOKUP($A176, 'E4 TB Allocation Details'!$A$18:$L$217, MATCH("Customer ID", 'E4 TB Allocation Details'!$A$18:$L$18, 0),FALSE), 'E2 Allocators'!$B$15:$W$361, MATCH('O5 Details by Class &amp; Accounts'!AD$18, 'E2 Allocators'!$B$15:$W$15, 0),FALSE)*$G176), 0, VLOOKUP(VLOOKUP($A176, 'E4 TB Allocation Details'!$A$18:$L$217, MATCH("Customer ID", 'E4 TB Allocation Details'!$A$18:$L$18, 0),FALSE), 'E2 Allocators'!$B$15:$W$361, MATCH('O5 Details by Class &amp; Accounts'!AD$18, 'E2 Allocators'!$B$15:$W$15, 0),FALSE)*$G176)</f>
        <v>0</v>
      </c>
      <c r="AE176" s="1334">
        <f>IF(ISERROR(VLOOKUP(VLOOKUP($A176, 'E4 TB Allocation Details'!$A$18:$L$217, MATCH("Customer ID", 'E4 TB Allocation Details'!$A$18:$L$18, 0),FALSE), 'E2 Allocators'!$B$15:$W$361, MATCH('O5 Details by Class &amp; Accounts'!AE$18, 'E2 Allocators'!$B$15:$W$15, 0),FALSE)*$G176), 0, VLOOKUP(VLOOKUP($A176, 'E4 TB Allocation Details'!$A$18:$L$217, MATCH("Customer ID", 'E4 TB Allocation Details'!$A$18:$L$18, 0),FALSE), 'E2 Allocators'!$B$15:$W$361, MATCH('O5 Details by Class &amp; Accounts'!AE$18, 'E2 Allocators'!$B$15:$W$15, 0),FALSE)*$G176)</f>
        <v>0</v>
      </c>
      <c r="AF176" s="1334">
        <f>IF(ISERROR(VLOOKUP(VLOOKUP($A176, 'E4 TB Allocation Details'!$A$18:$L$217, MATCH("Customer ID", 'E4 TB Allocation Details'!$A$18:$L$18, 0),FALSE), 'E2 Allocators'!$B$15:$W$361, MATCH('O5 Details by Class &amp; Accounts'!AF$18, 'E2 Allocators'!$B$15:$W$15, 0),FALSE)*$G176), 0, VLOOKUP(VLOOKUP($A176, 'E4 TB Allocation Details'!$A$18:$L$217, MATCH("Customer ID", 'E4 TB Allocation Details'!$A$18:$L$18, 0),FALSE), 'E2 Allocators'!$B$15:$W$361, MATCH('O5 Details by Class &amp; Accounts'!AF$18, 'E2 Allocators'!$B$15:$W$15, 0),FALSE)*$G176)</f>
        <v>0</v>
      </c>
      <c r="AG176" s="1334">
        <f>IF(ISERROR(VLOOKUP(VLOOKUP($A176, 'E4 TB Allocation Details'!$A$18:$L$217, MATCH("Customer ID", 'E4 TB Allocation Details'!$A$18:$L$18, 0),FALSE), 'E2 Allocators'!$B$15:$W$361, MATCH('O5 Details by Class &amp; Accounts'!AG$18, 'E2 Allocators'!$B$15:$W$15, 0),FALSE)*$G176), 0, VLOOKUP(VLOOKUP($A176, 'E4 TB Allocation Details'!$A$18:$L$217, MATCH("Customer ID", 'E4 TB Allocation Details'!$A$18:$L$18, 0),FALSE), 'E2 Allocators'!$B$15:$W$361, MATCH('O5 Details by Class &amp; Accounts'!AG$18, 'E2 Allocators'!$B$15:$W$15, 0),FALSE)*$G176)</f>
        <v>0</v>
      </c>
      <c r="AH176" s="1334">
        <f>IF(ISERROR(VLOOKUP(VLOOKUP($A176, 'E4 TB Allocation Details'!$A$18:$L$217, MATCH("Customer ID", 'E4 TB Allocation Details'!$A$18:$L$18, 0),FALSE), 'E2 Allocators'!$B$15:$W$361, MATCH('O5 Details by Class &amp; Accounts'!AH$18, 'E2 Allocators'!$B$15:$W$15, 0),FALSE)*$G176), 0, VLOOKUP(VLOOKUP($A176, 'E4 TB Allocation Details'!$A$18:$L$217, MATCH("Customer ID", 'E4 TB Allocation Details'!$A$18:$L$18, 0),FALSE), 'E2 Allocators'!$B$15:$W$361, MATCH('O5 Details by Class &amp; Accounts'!AH$18, 'E2 Allocators'!$B$15:$W$15, 0),FALSE)*$G176)</f>
        <v>0</v>
      </c>
      <c r="AI176" s="1334">
        <f>IF(ISERROR(VLOOKUP(VLOOKUP($A176, 'E4 TB Allocation Details'!$A$18:$L$217, MATCH("Customer ID", 'E4 TB Allocation Details'!$A$18:$L$18, 0),FALSE), 'E2 Allocators'!$B$15:$W$361, MATCH('O5 Details by Class &amp; Accounts'!AI$18, 'E2 Allocators'!$B$15:$W$15, 0),FALSE)*$G176), 0, VLOOKUP(VLOOKUP($A176, 'E4 TB Allocation Details'!$A$18:$L$217, MATCH("Customer ID", 'E4 TB Allocation Details'!$A$18:$L$18, 0),FALSE), 'E2 Allocators'!$B$15:$W$361, MATCH('O5 Details by Class &amp; Accounts'!AI$18, 'E2 Allocators'!$B$15:$W$15, 0),FALSE)*$G176)</f>
        <v>0</v>
      </c>
      <c r="AJ176" s="1334">
        <f>IF(ISERROR(VLOOKUP(VLOOKUP($A176, 'E4 TB Allocation Details'!$A$18:$L$217, MATCH("Customer ID", 'E4 TB Allocation Details'!$A$18:$L$18, 0),FALSE), 'E2 Allocators'!$B$15:$W$361, MATCH('O5 Details by Class &amp; Accounts'!AJ$18, 'E2 Allocators'!$B$15:$W$15, 0),FALSE)*$G176), 0, VLOOKUP(VLOOKUP($A176, 'E4 TB Allocation Details'!$A$18:$L$217, MATCH("Customer ID", 'E4 TB Allocation Details'!$A$18:$L$18, 0),FALSE), 'E2 Allocators'!$B$15:$W$361, MATCH('O5 Details by Class &amp; Accounts'!AJ$18, 'E2 Allocators'!$B$15:$W$15, 0),FALSE)*$G176)</f>
        <v>0</v>
      </c>
      <c r="AK176" s="1334">
        <f>IF(ISERROR(VLOOKUP(VLOOKUP($A176, 'E4 TB Allocation Details'!$A$18:$L$217, MATCH("Customer ID", 'E4 TB Allocation Details'!$A$18:$L$18, 0),FALSE), 'E2 Allocators'!$B$15:$W$361, MATCH('O5 Details by Class &amp; Accounts'!AK$18, 'E2 Allocators'!$B$15:$W$15, 0),FALSE)*$G176), 0, VLOOKUP(VLOOKUP($A176, 'E4 TB Allocation Details'!$A$18:$L$217, MATCH("Customer ID", 'E4 TB Allocation Details'!$A$18:$L$18, 0),FALSE), 'E2 Allocators'!$B$15:$W$361, MATCH('O5 Details by Class &amp; Accounts'!AK$18, 'E2 Allocators'!$B$15:$W$15, 0),FALSE)*$G176)</f>
        <v>0</v>
      </c>
      <c r="AL176" s="1334">
        <f>IF(ISERROR(VLOOKUP(VLOOKUP($A176, 'E4 TB Allocation Details'!$A$18:$L$217, MATCH("Customer ID", 'E4 TB Allocation Details'!$A$18:$L$18, 0),FALSE), 'E2 Allocators'!$B$15:$W$361, MATCH('O5 Details by Class &amp; Accounts'!AL$18, 'E2 Allocators'!$B$15:$W$15, 0),FALSE)*$G176), 0, VLOOKUP(VLOOKUP($A176, 'E4 TB Allocation Details'!$A$18:$L$217, MATCH("Customer ID", 'E4 TB Allocation Details'!$A$18:$L$18, 0),FALSE), 'E2 Allocators'!$B$15:$W$361, MATCH('O5 Details by Class &amp; Accounts'!AL$18, 'E2 Allocators'!$B$15:$W$15, 0),FALSE)*$G176)</f>
        <v>0</v>
      </c>
      <c r="AM176" s="1334">
        <f>IF(ISERROR(VLOOKUP(VLOOKUP($A176, 'E4 TB Allocation Details'!$A$18:$L$217, MATCH("Customer ID", 'E4 TB Allocation Details'!$A$18:$L$18, 0),FALSE), 'E2 Allocators'!$B$15:$W$361, MATCH('O5 Details by Class &amp; Accounts'!AM$18, 'E2 Allocators'!$B$15:$W$15, 0),FALSE)*$G176), 0, VLOOKUP(VLOOKUP($A176, 'E4 TB Allocation Details'!$A$18:$L$217, MATCH("Customer ID", 'E4 TB Allocation Details'!$A$18:$L$18, 0),FALSE), 'E2 Allocators'!$B$15:$W$361, MATCH('O5 Details by Class &amp; Accounts'!AM$18, 'E2 Allocators'!$B$15:$W$15, 0),FALSE)*$G176)</f>
        <v>0</v>
      </c>
      <c r="AN176" s="1334">
        <f>IF(ISERROR(VLOOKUP(VLOOKUP($A176, 'E4 TB Allocation Details'!$A$18:$L$217, MATCH("Customer ID", 'E4 TB Allocation Details'!$A$18:$L$18, 0),FALSE), 'E2 Allocators'!$B$15:$W$361, MATCH('O5 Details by Class &amp; Accounts'!AN$18, 'E2 Allocators'!$B$15:$W$15, 0),FALSE)*$G176), 0, VLOOKUP(VLOOKUP($A176, 'E4 TB Allocation Details'!$A$18:$L$217, MATCH("Customer ID", 'E4 TB Allocation Details'!$A$18:$L$18, 0),FALSE), 'E2 Allocators'!$B$15:$W$361, MATCH('O5 Details by Class &amp; Accounts'!AN$18, 'E2 Allocators'!$B$15:$W$15, 0),FALSE)*$G176)</f>
        <v>0</v>
      </c>
      <c r="AO176" s="1334">
        <f>IF(ISERROR(VLOOKUP(VLOOKUP($A176, 'E4 TB Allocation Details'!$A$18:$L$217, MATCH("Customer ID", 'E4 TB Allocation Details'!$A$18:$L$18, 0),FALSE), 'E2 Allocators'!$B$15:$W$361, MATCH('O5 Details by Class &amp; Accounts'!AO$18, 'E2 Allocators'!$B$15:$W$15, 0),FALSE)*$G176), 0, VLOOKUP(VLOOKUP($A176, 'E4 TB Allocation Details'!$A$18:$L$217, MATCH("Customer ID", 'E4 TB Allocation Details'!$A$18:$L$18, 0),FALSE), 'E2 Allocators'!$B$15:$W$361, MATCH('O5 Details by Class &amp; Accounts'!AO$18, 'E2 Allocators'!$B$15:$W$15, 0),FALSE)*$G176)</f>
        <v>0</v>
      </c>
      <c r="AP176" s="1334">
        <f>IF(ISERROR(VLOOKUP(VLOOKUP($A176, 'E4 TB Allocation Details'!$A$18:$L$217, MATCH("Customer ID", 'E4 TB Allocation Details'!$A$18:$L$18, 0),FALSE), 'E2 Allocators'!$B$15:$W$361, MATCH('O5 Details by Class &amp; Accounts'!AP$18, 'E2 Allocators'!$B$15:$W$15, 0),FALSE)*$G176), 0, VLOOKUP(VLOOKUP($A176, 'E4 TB Allocation Details'!$A$18:$L$217, MATCH("Customer ID", 'E4 TB Allocation Details'!$A$18:$L$18, 0),FALSE), 'E2 Allocators'!$B$15:$W$361, MATCH('O5 Details by Class &amp; Accounts'!AP$18, 'E2 Allocators'!$B$15:$W$15, 0),FALSE)*$G176)</f>
        <v>0</v>
      </c>
      <c r="AQ176" s="1334">
        <f>IF(ISERROR(VLOOKUP(VLOOKUP($A176, 'E4 TB Allocation Details'!$A$18:$L$217, MATCH("Customer ID", 'E4 TB Allocation Details'!$A$18:$L$18, 0),FALSE), 'E2 Allocators'!$B$15:$W$361, MATCH('O5 Details by Class &amp; Accounts'!AQ$18, 'E2 Allocators'!$B$15:$W$15, 0),FALSE)*$G176), 0, VLOOKUP(VLOOKUP($A176, 'E4 TB Allocation Details'!$A$18:$L$217, MATCH("Customer ID", 'E4 TB Allocation Details'!$A$18:$L$18, 0),FALSE), 'E2 Allocators'!$B$15:$W$361, MATCH('O5 Details by Class &amp; Accounts'!AQ$18, 'E2 Allocators'!$B$15:$W$15, 0),FALSE)*$G176)</f>
        <v>0</v>
      </c>
      <c r="AR176" s="1334">
        <f>IF(ISERROR(VLOOKUP(VLOOKUP($A176, 'E4 TB Allocation Details'!$A$18:$L$217, MATCH("Customer ID", 'E4 TB Allocation Details'!$A$18:$L$18, 0),FALSE), 'E2 Allocators'!$B$15:$W$361, MATCH('O5 Details by Class &amp; Accounts'!AR$18, 'E2 Allocators'!$B$15:$W$15, 0),FALSE)*$G176), 0, VLOOKUP(VLOOKUP($A176, 'E4 TB Allocation Details'!$A$18:$L$217, MATCH("Customer ID", 'E4 TB Allocation Details'!$A$18:$L$18, 0),FALSE), 'E2 Allocators'!$B$15:$W$361, MATCH('O5 Details by Class &amp; Accounts'!AR$18, 'E2 Allocators'!$B$15:$W$15, 0),FALSE)*$G176)</f>
        <v>0</v>
      </c>
      <c r="AS176" s="1334">
        <f>IF(ISERROR(VLOOKUP(VLOOKUP($A176, 'E4 TB Allocation Details'!$A$18:$L$217, MATCH("Customer ID", 'E4 TB Allocation Details'!$A$18:$L$18, 0),FALSE), 'E2 Allocators'!$B$15:$W$361, MATCH('O5 Details by Class &amp; Accounts'!AS$18, 'E2 Allocators'!$B$15:$W$15, 0),FALSE)*$G176), 0, VLOOKUP(VLOOKUP($A176, 'E4 TB Allocation Details'!$A$18:$L$217, MATCH("Customer ID", 'E4 TB Allocation Details'!$A$18:$L$18, 0),FALSE), 'E2 Allocators'!$B$15:$W$361, MATCH('O5 Details by Class &amp; Accounts'!AS$18, 'E2 Allocators'!$B$15:$W$15, 0),FALSE)*$G176)</f>
        <v>0</v>
      </c>
      <c r="AT176" s="1334">
        <f>IF(ISERROR(VLOOKUP(VLOOKUP($A176, 'E4 TB Allocation Details'!$A$18:$L$217, MATCH("Customer ID", 'E4 TB Allocation Details'!$A$18:$L$18, 0),FALSE), 'E2 Allocators'!$B$15:$W$361, MATCH('O5 Details by Class &amp; Accounts'!AT$18, 'E2 Allocators'!$B$15:$W$15, 0),FALSE)*$G176), 0, VLOOKUP(VLOOKUP($A176, 'E4 TB Allocation Details'!$A$18:$L$217, MATCH("Customer ID", 'E4 TB Allocation Details'!$A$18:$L$18, 0),FALSE), 'E2 Allocators'!$B$15:$W$361, MATCH('O5 Details by Class &amp; Accounts'!AT$18, 'E2 Allocators'!$B$15:$W$15, 0),FALSE)*$G176)</f>
        <v>0</v>
      </c>
      <c r="AU176" s="1334">
        <f>IF(ISERROR(VLOOKUP(VLOOKUP($A176, 'E4 TB Allocation Details'!$A$18:$L$217, MATCH("Customer ID", 'E4 TB Allocation Details'!$A$18:$L$18, 0),FALSE), 'E2 Allocators'!$B$15:$W$361, MATCH('O5 Details by Class &amp; Accounts'!AU$18, 'E2 Allocators'!$B$15:$W$15, 0),FALSE)*$G176), 0, VLOOKUP(VLOOKUP($A176, 'E4 TB Allocation Details'!$A$18:$L$217, MATCH("Customer ID", 'E4 TB Allocation Details'!$A$18:$L$18, 0),FALSE), 'E2 Allocators'!$B$15:$W$361, MATCH('O5 Details by Class &amp; Accounts'!AU$18, 'E2 Allocators'!$B$15:$W$15, 0),FALSE)*$G176)</f>
        <v>0</v>
      </c>
      <c r="AV176" s="1334">
        <f>IF(ISERROR(VLOOKUP(VLOOKUP($A176, 'E4 TB Allocation Details'!$A$18:$L$217, MATCH("Customer ID", 'E4 TB Allocation Details'!$A$18:$L$18, 0),FALSE), 'E2 Allocators'!$B$15:$W$361, MATCH('O5 Details by Class &amp; Accounts'!AV$18, 'E2 Allocators'!$B$15:$W$15, 0),FALSE)*$G176), 0, VLOOKUP(VLOOKUP($A176, 'E4 TB Allocation Details'!$A$18:$L$217, MATCH("Customer ID", 'E4 TB Allocation Details'!$A$18:$L$18, 0),FALSE), 'E2 Allocators'!$B$15:$W$361, MATCH('O5 Details by Class &amp; Accounts'!AV$18, 'E2 Allocators'!$B$15:$W$15, 0),FALSE)*$G176)</f>
        <v>0</v>
      </c>
      <c r="AW176" s="1334">
        <f>IF(ISERROR(VLOOKUP(VLOOKUP($A176, 'E4 TB Allocation Details'!$A$18:$L$217, MATCH("Customer ID", 'E4 TB Allocation Details'!$A$18:$L$18, 0),FALSE), 'E2 Allocators'!$B$15:$W$361, MATCH('O5 Details by Class &amp; Accounts'!AW$18, 'E2 Allocators'!$B$15:$W$15, 0),FALSE)*$G176), 0, VLOOKUP(VLOOKUP($A176, 'E4 TB Allocation Details'!$A$18:$L$217, MATCH("Customer ID", 'E4 TB Allocation Details'!$A$18:$L$18, 0),FALSE), 'E2 Allocators'!$B$15:$W$361, MATCH('O5 Details by Class &amp; Accounts'!AW$18, 'E2 Allocators'!$B$15:$W$15, 0),FALSE)*$G176)</f>
        <v>0</v>
      </c>
      <c r="AX176" s="1334">
        <f t="shared" si="51"/>
        <v>0</v>
      </c>
      <c r="AY176" s="1334">
        <f>IF(ISERROR(VLOOKUP(VLOOKUP($A176, 'E4 TB Allocation Details'!$A$18:$L$217, MATCH("Misc ID", 'E4 TB Allocation Details'!$A$18:$L$18, 0),FALSE), 'E2 Allocators'!$B$15:$W$361, MATCH('O5 Details by Class &amp; Accounts'!AY$18, 'E2 Allocators'!$B$15:$W$15, 0),FALSE)*$E176), 0, VLOOKUP(VLOOKUP($A176, 'E4 TB Allocation Details'!$A$18:$L$217, MATCH("Misc ID", 'E4 TB Allocation Details'!$A$18:$L$18, 0),FALSE), 'E2 Allocators'!$B$15:$W$361, MATCH('O5 Details by Class &amp; Accounts'!AY$18, 'E2 Allocators'!$B$15:$W$15, 0),FALSE)*$E176)</f>
        <v>0</v>
      </c>
      <c r="AZ176" s="1334">
        <f>IF(ISERROR(VLOOKUP(VLOOKUP($A176, 'E4 TB Allocation Details'!$A$18:$L$217, MATCH("Misc ID", 'E4 TB Allocation Details'!$A$18:$L$18, 0),FALSE), 'E2 Allocators'!$B$15:$W$361, MATCH('O5 Details by Class &amp; Accounts'!AZ$18, 'E2 Allocators'!$B$15:$W$15, 0),FALSE)*$E176), 0, VLOOKUP(VLOOKUP($A176, 'E4 TB Allocation Details'!$A$18:$L$217, MATCH("Misc ID", 'E4 TB Allocation Details'!$A$18:$L$18, 0),FALSE), 'E2 Allocators'!$B$15:$W$361, MATCH('O5 Details by Class &amp; Accounts'!AZ$18, 'E2 Allocators'!$B$15:$W$15, 0),FALSE)*$E176)</f>
        <v>0</v>
      </c>
      <c r="BA176" s="1334">
        <f>IF(ISERROR(VLOOKUP(VLOOKUP($A176, 'E4 TB Allocation Details'!$A$18:$L$217, MATCH("Misc ID", 'E4 TB Allocation Details'!$A$18:$L$18, 0),FALSE), 'E2 Allocators'!$B$15:$W$361, MATCH('O5 Details by Class &amp; Accounts'!BA$18, 'E2 Allocators'!$B$15:$W$15, 0),FALSE)*$E176), 0, VLOOKUP(VLOOKUP($A176, 'E4 TB Allocation Details'!$A$18:$L$217, MATCH("Misc ID", 'E4 TB Allocation Details'!$A$18:$L$18, 0),FALSE), 'E2 Allocators'!$B$15:$W$361, MATCH('O5 Details by Class &amp; Accounts'!BA$18, 'E2 Allocators'!$B$15:$W$15, 0),FALSE)*$E176)</f>
        <v>0</v>
      </c>
      <c r="BB176" s="1334">
        <f>IF(ISERROR(VLOOKUP(VLOOKUP($A176, 'E4 TB Allocation Details'!$A$18:$L$217, MATCH("Misc ID", 'E4 TB Allocation Details'!$A$18:$L$18, 0),FALSE), 'E2 Allocators'!$B$15:$W$361, MATCH('O5 Details by Class &amp; Accounts'!BB$18, 'E2 Allocators'!$B$15:$W$15, 0),FALSE)*$E176), 0, VLOOKUP(VLOOKUP($A176, 'E4 TB Allocation Details'!$A$18:$L$217, MATCH("Misc ID", 'E4 TB Allocation Details'!$A$18:$L$18, 0),FALSE), 'E2 Allocators'!$B$15:$W$361, MATCH('O5 Details by Class &amp; Accounts'!BB$18, 'E2 Allocators'!$B$15:$W$15, 0),FALSE)*$E176)</f>
        <v>0</v>
      </c>
      <c r="BC176" s="1334">
        <f>IF(ISERROR(VLOOKUP(VLOOKUP($A176, 'E4 TB Allocation Details'!$A$18:$L$217, MATCH("Misc ID", 'E4 TB Allocation Details'!$A$18:$L$18, 0),FALSE), 'E2 Allocators'!$B$15:$W$361, MATCH('O5 Details by Class &amp; Accounts'!BC$18, 'E2 Allocators'!$B$15:$W$15, 0),FALSE)*$E176), 0, VLOOKUP(VLOOKUP($A176, 'E4 TB Allocation Details'!$A$18:$L$217, MATCH("Misc ID", 'E4 TB Allocation Details'!$A$18:$L$18, 0),FALSE), 'E2 Allocators'!$B$15:$W$361, MATCH('O5 Details by Class &amp; Accounts'!BC$18, 'E2 Allocators'!$B$15:$W$15, 0),FALSE)*$E176)</f>
        <v>0</v>
      </c>
      <c r="BD176" s="1334">
        <f>IF(ISERROR(VLOOKUP(VLOOKUP($A176, 'E4 TB Allocation Details'!$A$18:$L$217, MATCH("Misc ID", 'E4 TB Allocation Details'!$A$18:$L$18, 0),FALSE), 'E2 Allocators'!$B$15:$W$361, MATCH('O5 Details by Class &amp; Accounts'!BD$18, 'E2 Allocators'!$B$15:$W$15, 0),FALSE)*$E176), 0, VLOOKUP(VLOOKUP($A176, 'E4 TB Allocation Details'!$A$18:$L$217, MATCH("Misc ID", 'E4 TB Allocation Details'!$A$18:$L$18, 0),FALSE), 'E2 Allocators'!$B$15:$W$361, MATCH('O5 Details by Class &amp; Accounts'!BD$18, 'E2 Allocators'!$B$15:$W$15, 0),FALSE)*$E176)</f>
        <v>0</v>
      </c>
      <c r="BE176" s="1334">
        <f>IF(ISERROR(VLOOKUP(VLOOKUP($A176, 'E4 TB Allocation Details'!$A$18:$L$217, MATCH("Misc ID", 'E4 TB Allocation Details'!$A$18:$L$18, 0),FALSE), 'E2 Allocators'!$B$15:$W$361, MATCH('O5 Details by Class &amp; Accounts'!BE$18, 'E2 Allocators'!$B$15:$W$15, 0),FALSE)*$E176), 0, VLOOKUP(VLOOKUP($A176, 'E4 TB Allocation Details'!$A$18:$L$217, MATCH("Misc ID", 'E4 TB Allocation Details'!$A$18:$L$18, 0),FALSE), 'E2 Allocators'!$B$15:$W$361, MATCH('O5 Details by Class &amp; Accounts'!BE$18, 'E2 Allocators'!$B$15:$W$15, 0),FALSE)*$E176)</f>
        <v>0</v>
      </c>
      <c r="BF176" s="1334">
        <f>IF(ISERROR(VLOOKUP(VLOOKUP($A176, 'E4 TB Allocation Details'!$A$18:$L$217, MATCH("Misc ID", 'E4 TB Allocation Details'!$A$18:$L$18, 0),FALSE), 'E2 Allocators'!$B$15:$W$361, MATCH('O5 Details by Class &amp; Accounts'!BF$18, 'E2 Allocators'!$B$15:$W$15, 0),FALSE)*$E176), 0, VLOOKUP(VLOOKUP($A176, 'E4 TB Allocation Details'!$A$18:$L$217, MATCH("Misc ID", 'E4 TB Allocation Details'!$A$18:$L$18, 0),FALSE), 'E2 Allocators'!$B$15:$W$361, MATCH('O5 Details by Class &amp; Accounts'!BF$18, 'E2 Allocators'!$B$15:$W$15, 0),FALSE)*$E176)</f>
        <v>0</v>
      </c>
      <c r="BG176" s="1334">
        <f>IF(ISERROR(VLOOKUP(VLOOKUP($A176, 'E4 TB Allocation Details'!$A$18:$L$217, MATCH("Misc ID", 'E4 TB Allocation Details'!$A$18:$L$18, 0),FALSE), 'E2 Allocators'!$B$15:$W$361, MATCH('O5 Details by Class &amp; Accounts'!BG$18, 'E2 Allocators'!$B$15:$W$15, 0),FALSE)*$E176), 0, VLOOKUP(VLOOKUP($A176, 'E4 TB Allocation Details'!$A$18:$L$217, MATCH("Misc ID", 'E4 TB Allocation Details'!$A$18:$L$18, 0),FALSE), 'E2 Allocators'!$B$15:$W$361, MATCH('O5 Details by Class &amp; Accounts'!BG$18, 'E2 Allocators'!$B$15:$W$15, 0),FALSE)*$E176)</f>
        <v>0</v>
      </c>
      <c r="BH176" s="1334">
        <f>IF(ISERROR(VLOOKUP(VLOOKUP($A176, 'E4 TB Allocation Details'!$A$18:$L$217, MATCH("Misc ID", 'E4 TB Allocation Details'!$A$18:$L$18, 0),FALSE), 'E2 Allocators'!$B$15:$W$361, MATCH('O5 Details by Class &amp; Accounts'!BH$18, 'E2 Allocators'!$B$15:$W$15, 0),FALSE)*$E176), 0, VLOOKUP(VLOOKUP($A176, 'E4 TB Allocation Details'!$A$18:$L$217, MATCH("Misc ID", 'E4 TB Allocation Details'!$A$18:$L$18, 0),FALSE), 'E2 Allocators'!$B$15:$W$361, MATCH('O5 Details by Class &amp; Accounts'!BH$18, 'E2 Allocators'!$B$15:$W$15, 0),FALSE)*$E176)</f>
        <v>0</v>
      </c>
      <c r="BI176" s="1334">
        <f>IF(ISERROR(VLOOKUP(VLOOKUP($A176, 'E4 TB Allocation Details'!$A$18:$L$217, MATCH("Misc ID", 'E4 TB Allocation Details'!$A$18:$L$18, 0),FALSE), 'E2 Allocators'!$B$15:$W$361, MATCH('O5 Details by Class &amp; Accounts'!BI$18, 'E2 Allocators'!$B$15:$W$15, 0),FALSE)*$E176), 0, VLOOKUP(VLOOKUP($A176, 'E4 TB Allocation Details'!$A$18:$L$217, MATCH("Misc ID", 'E4 TB Allocation Details'!$A$18:$L$18, 0),FALSE), 'E2 Allocators'!$B$15:$W$361, MATCH('O5 Details by Class &amp; Accounts'!BI$18, 'E2 Allocators'!$B$15:$W$15, 0),FALSE)*$E176)</f>
        <v>0</v>
      </c>
      <c r="BJ176" s="1334">
        <f>IF(ISERROR(VLOOKUP(VLOOKUP($A176, 'E4 TB Allocation Details'!$A$18:$L$217, MATCH("Misc ID", 'E4 TB Allocation Details'!$A$18:$L$18, 0),FALSE), 'E2 Allocators'!$B$15:$W$361, MATCH('O5 Details by Class &amp; Accounts'!BJ$18, 'E2 Allocators'!$B$15:$W$15, 0),FALSE)*$E176), 0, VLOOKUP(VLOOKUP($A176, 'E4 TB Allocation Details'!$A$18:$L$217, MATCH("Misc ID", 'E4 TB Allocation Details'!$A$18:$L$18, 0),FALSE), 'E2 Allocators'!$B$15:$W$361, MATCH('O5 Details by Class &amp; Accounts'!BJ$18, 'E2 Allocators'!$B$15:$W$15, 0),FALSE)*$E176)</f>
        <v>0</v>
      </c>
      <c r="BK176" s="1334">
        <f>IF(ISERROR(VLOOKUP(VLOOKUP($A176, 'E4 TB Allocation Details'!$A$18:$L$217, MATCH("Misc ID", 'E4 TB Allocation Details'!$A$18:$L$18, 0),FALSE), 'E2 Allocators'!$B$15:$W$361, MATCH('O5 Details by Class &amp; Accounts'!BK$18, 'E2 Allocators'!$B$15:$W$15, 0),FALSE)*$E176), 0, VLOOKUP(VLOOKUP($A176, 'E4 TB Allocation Details'!$A$18:$L$217, MATCH("Misc ID", 'E4 TB Allocation Details'!$A$18:$L$18, 0),FALSE), 'E2 Allocators'!$B$15:$W$361, MATCH('O5 Details by Class &amp; Accounts'!BK$18, 'E2 Allocators'!$B$15:$W$15, 0),FALSE)*$E176)</f>
        <v>0</v>
      </c>
      <c r="BL176" s="1334">
        <f>IF(ISERROR(VLOOKUP(VLOOKUP($A176, 'E4 TB Allocation Details'!$A$18:$L$217, MATCH("Misc ID", 'E4 TB Allocation Details'!$A$18:$L$18, 0),FALSE), 'E2 Allocators'!$B$15:$W$361, MATCH('O5 Details by Class &amp; Accounts'!BL$18, 'E2 Allocators'!$B$15:$W$15, 0),FALSE)*$E176), 0, VLOOKUP(VLOOKUP($A176, 'E4 TB Allocation Details'!$A$18:$L$217, MATCH("Misc ID", 'E4 TB Allocation Details'!$A$18:$L$18, 0),FALSE), 'E2 Allocators'!$B$15:$W$361, MATCH('O5 Details by Class &amp; Accounts'!BL$18, 'E2 Allocators'!$B$15:$W$15, 0),FALSE)*$E176)</f>
        <v>0</v>
      </c>
      <c r="BM176" s="1334">
        <f>IF(ISERROR(VLOOKUP(VLOOKUP($A176, 'E4 TB Allocation Details'!$A$18:$L$217, MATCH("Misc ID", 'E4 TB Allocation Details'!$A$18:$L$18, 0),FALSE), 'E2 Allocators'!$B$15:$W$361, MATCH('O5 Details by Class &amp; Accounts'!BM$18, 'E2 Allocators'!$B$15:$W$15, 0),FALSE)*$E176), 0, VLOOKUP(VLOOKUP($A176, 'E4 TB Allocation Details'!$A$18:$L$217, MATCH("Misc ID", 'E4 TB Allocation Details'!$A$18:$L$18, 0),FALSE), 'E2 Allocators'!$B$15:$W$361, MATCH('O5 Details by Class &amp; Accounts'!BM$18, 'E2 Allocators'!$B$15:$W$15, 0),FALSE)*$E176)</f>
        <v>0</v>
      </c>
      <c r="BN176" s="1334">
        <f>IF(ISERROR(VLOOKUP(VLOOKUP($A176, 'E4 TB Allocation Details'!$A$18:$L$217, MATCH("Misc ID", 'E4 TB Allocation Details'!$A$18:$L$18, 0),FALSE), 'E2 Allocators'!$B$15:$W$361, MATCH('O5 Details by Class &amp; Accounts'!BN$18, 'E2 Allocators'!$B$15:$W$15, 0),FALSE)*$E176), 0, VLOOKUP(VLOOKUP($A176, 'E4 TB Allocation Details'!$A$18:$L$217, MATCH("Misc ID", 'E4 TB Allocation Details'!$A$18:$L$18, 0),FALSE), 'E2 Allocators'!$B$15:$W$361, MATCH('O5 Details by Class &amp; Accounts'!BN$18, 'E2 Allocators'!$B$15:$W$15, 0),FALSE)*$E176)</f>
        <v>0</v>
      </c>
      <c r="BO176" s="1334">
        <f>IF(ISERROR(VLOOKUP(VLOOKUP($A176, 'E4 TB Allocation Details'!$A$18:$L$217, MATCH("Misc ID", 'E4 TB Allocation Details'!$A$18:$L$18, 0),FALSE), 'E2 Allocators'!$B$15:$W$361, MATCH('O5 Details by Class &amp; Accounts'!BO$18, 'E2 Allocators'!$B$15:$W$15, 0),FALSE)*$E176), 0, VLOOKUP(VLOOKUP($A176, 'E4 TB Allocation Details'!$A$18:$L$217, MATCH("Misc ID", 'E4 TB Allocation Details'!$A$18:$L$18, 0),FALSE), 'E2 Allocators'!$B$15:$W$361, MATCH('O5 Details by Class &amp; Accounts'!BO$18, 'E2 Allocators'!$B$15:$W$15, 0),FALSE)*$E176)</f>
        <v>0</v>
      </c>
      <c r="BP176" s="1334">
        <f>IF(ISERROR(VLOOKUP(VLOOKUP($A176, 'E4 TB Allocation Details'!$A$18:$L$217, MATCH("Misc ID", 'E4 TB Allocation Details'!$A$18:$L$18, 0),FALSE), 'E2 Allocators'!$B$15:$W$361, MATCH('O5 Details by Class &amp; Accounts'!BP$18, 'E2 Allocators'!$B$15:$W$15, 0),FALSE)*$E176), 0, VLOOKUP(VLOOKUP($A176, 'E4 TB Allocation Details'!$A$18:$L$217, MATCH("Misc ID", 'E4 TB Allocation Details'!$A$18:$L$18, 0),FALSE), 'E2 Allocators'!$B$15:$W$361, MATCH('O5 Details by Class &amp; Accounts'!BP$18, 'E2 Allocators'!$B$15:$W$15, 0),FALSE)*$E176)</f>
        <v>0</v>
      </c>
      <c r="BQ176" s="1334">
        <f>IF(ISERROR(VLOOKUP(VLOOKUP($A176, 'E4 TB Allocation Details'!$A$18:$L$217, MATCH("Misc ID", 'E4 TB Allocation Details'!$A$18:$L$18, 0),FALSE), 'E2 Allocators'!$B$15:$W$361, MATCH('O5 Details by Class &amp; Accounts'!BQ$18, 'E2 Allocators'!$B$15:$W$15, 0),FALSE)*$E176), 0, VLOOKUP(VLOOKUP($A176, 'E4 TB Allocation Details'!$A$18:$L$217, MATCH("Misc ID", 'E4 TB Allocation Details'!$A$18:$L$18, 0),FALSE), 'E2 Allocators'!$B$15:$W$361, MATCH('O5 Details by Class &amp; Accounts'!BQ$18, 'E2 Allocators'!$B$15:$W$15, 0),FALSE)*$E176)</f>
        <v>0</v>
      </c>
      <c r="BR176" s="1334">
        <f>IF(ISERROR(VLOOKUP(VLOOKUP($A176, 'E4 TB Allocation Details'!$A$18:$L$217, MATCH("Misc ID", 'E4 TB Allocation Details'!$A$18:$L$18, 0),FALSE), 'E2 Allocators'!$B$15:$W$361, MATCH('O5 Details by Class &amp; Accounts'!BR$18, 'E2 Allocators'!$B$15:$W$15, 0),FALSE)*$E176), 0, VLOOKUP(VLOOKUP($A176, 'E4 TB Allocation Details'!$A$18:$L$217, MATCH("Misc ID", 'E4 TB Allocation Details'!$A$18:$L$18, 0),FALSE), 'E2 Allocators'!$B$15:$W$361, MATCH('O5 Details by Class &amp; Accounts'!BR$18, 'E2 Allocators'!$B$15:$W$15, 0),FALSE)*$E176)</f>
        <v>0</v>
      </c>
      <c r="BS176" s="1334">
        <f t="shared" si="48"/>
        <v>0</v>
      </c>
      <c r="BT176" s="1334">
        <f>IF(ISERROR(VLOOKUP(VLOOKUP($A176, 'E4 TB Allocation Details'!$A$18:$L$217, MATCH("A &amp; G ID", 'E4 TB Allocation Details'!$A$18:$L$18, 0),FALSE), 'E2 Allocators'!$B$15:$W$361, MATCH('O5 Details by Class &amp; Accounts'!BT$18, 'E2 Allocators'!$B$15:$W$15, 0),FALSE)*$E176), 0, VLOOKUP(VLOOKUP($A176, 'E4 TB Allocation Details'!$A$18:$L$217, MATCH("A &amp; G ID", 'E4 TB Allocation Details'!$A$18:$L$18, 0),FALSE), 'E2 Allocators'!$B$15:$W$361, MATCH('O5 Details by Class &amp; Accounts'!BT$18, 'E2 Allocators'!$B$15:$W$15, 0),FALSE)*$E176)</f>
        <v>25816.689482661586</v>
      </c>
      <c r="BU176" s="1334">
        <f>IF(ISERROR(VLOOKUP(VLOOKUP($A176, 'E4 TB Allocation Details'!$A$18:$L$217, MATCH("A &amp; G ID", 'E4 TB Allocation Details'!$A$18:$L$18, 0),FALSE), 'E2 Allocators'!$B$15:$W$361, MATCH('O5 Details by Class &amp; Accounts'!BU$18, 'E2 Allocators'!$B$15:$W$15, 0),FALSE)*$E176), 0, VLOOKUP(VLOOKUP($A176, 'E4 TB Allocation Details'!$A$18:$L$217, MATCH("A &amp; G ID", 'E4 TB Allocation Details'!$A$18:$L$18, 0),FALSE), 'E2 Allocators'!$B$15:$W$361, MATCH('O5 Details by Class &amp; Accounts'!BU$18, 'E2 Allocators'!$B$15:$W$15, 0),FALSE)*$E176)</f>
        <v>4626.8444794508923</v>
      </c>
      <c r="BV176" s="1334">
        <f>IF(ISERROR(VLOOKUP(VLOOKUP($A176, 'E4 TB Allocation Details'!$A$18:$L$217, MATCH("A &amp; G ID", 'E4 TB Allocation Details'!$A$18:$L$18, 0),FALSE), 'E2 Allocators'!$B$15:$W$361, MATCH('O5 Details by Class &amp; Accounts'!BV$18, 'E2 Allocators'!$B$15:$W$15, 0),FALSE)*$E176), 0, VLOOKUP(VLOOKUP($A176, 'E4 TB Allocation Details'!$A$18:$L$217, MATCH("A &amp; G ID", 'E4 TB Allocation Details'!$A$18:$L$18, 0),FALSE), 'E2 Allocators'!$B$15:$W$361, MATCH('O5 Details by Class &amp; Accounts'!BV$18, 'E2 Allocators'!$B$15:$W$15, 0),FALSE)*$E176)</f>
        <v>4313.1354605271308</v>
      </c>
      <c r="BW176" s="1334">
        <f>IF(ISERROR(VLOOKUP(VLOOKUP($A176, 'E4 TB Allocation Details'!$A$18:$L$217, MATCH("A &amp; G ID", 'E4 TB Allocation Details'!$A$18:$L$18, 0),FALSE), 'E2 Allocators'!$B$15:$W$361, MATCH('O5 Details by Class &amp; Accounts'!BW$18, 'E2 Allocators'!$B$15:$W$15, 0),FALSE)*$E176), 0, VLOOKUP(VLOOKUP($A176, 'E4 TB Allocation Details'!$A$18:$L$217, MATCH("A &amp; G ID", 'E4 TB Allocation Details'!$A$18:$L$18, 0),FALSE), 'E2 Allocators'!$B$15:$W$361, MATCH('O5 Details by Class &amp; Accounts'!BW$18, 'E2 Allocators'!$B$15:$W$15, 0),FALSE)*$E176)</f>
        <v>0</v>
      </c>
      <c r="BX176" s="1334">
        <f>IF(ISERROR(VLOOKUP(VLOOKUP($A176, 'E4 TB Allocation Details'!$A$18:$L$217, MATCH("A &amp; G ID", 'E4 TB Allocation Details'!$A$18:$L$18, 0),FALSE), 'E2 Allocators'!$B$15:$W$361, MATCH('O5 Details by Class &amp; Accounts'!BX$18, 'E2 Allocators'!$B$15:$W$15, 0),FALSE)*$E176), 0, VLOOKUP(VLOOKUP($A176, 'E4 TB Allocation Details'!$A$18:$L$217, MATCH("A &amp; G ID", 'E4 TB Allocation Details'!$A$18:$L$18, 0),FALSE), 'E2 Allocators'!$B$15:$W$361, MATCH('O5 Details by Class &amp; Accounts'!BX$18, 'E2 Allocators'!$B$15:$W$15, 0),FALSE)*$E176)</f>
        <v>1334.3353898023011</v>
      </c>
      <c r="BY176" s="1334">
        <f>IF(ISERROR(VLOOKUP(VLOOKUP($A176, 'E4 TB Allocation Details'!$A$18:$L$217, MATCH("A &amp; G ID", 'E4 TB Allocation Details'!$A$18:$L$18, 0),FALSE), 'E2 Allocators'!$B$15:$W$361, MATCH('O5 Details by Class &amp; Accounts'!BY$18, 'E2 Allocators'!$B$15:$W$15, 0),FALSE)*$E176), 0, VLOOKUP(VLOOKUP($A176, 'E4 TB Allocation Details'!$A$18:$L$217, MATCH("A &amp; G ID", 'E4 TB Allocation Details'!$A$18:$L$18, 0),FALSE), 'E2 Allocators'!$B$15:$W$361, MATCH('O5 Details by Class &amp; Accounts'!BY$18, 'E2 Allocators'!$B$15:$W$15, 0),FALSE)*$E176)</f>
        <v>1662.777429451899</v>
      </c>
      <c r="BZ176" s="1334">
        <f>IF(ISERROR(VLOOKUP(VLOOKUP($A176, 'E4 TB Allocation Details'!$A$18:$L$217, MATCH("A &amp; G ID", 'E4 TB Allocation Details'!$A$18:$L$18, 0),FALSE), 'E2 Allocators'!$B$15:$W$361, MATCH('O5 Details by Class &amp; Accounts'!BZ$18, 'E2 Allocators'!$B$15:$W$15, 0),FALSE)*$E176), 0, VLOOKUP(VLOOKUP($A176, 'E4 TB Allocation Details'!$A$18:$L$217, MATCH("A &amp; G ID", 'E4 TB Allocation Details'!$A$18:$L$18, 0),FALSE), 'E2 Allocators'!$B$15:$W$361, MATCH('O5 Details by Class &amp; Accounts'!BZ$18, 'E2 Allocators'!$B$15:$W$15, 0),FALSE)*$E176)</f>
        <v>1260.6257306320902</v>
      </c>
      <c r="CA176" s="1334">
        <f>IF(ISERROR(VLOOKUP(VLOOKUP($A176, 'E4 TB Allocation Details'!$A$18:$L$217, MATCH("A &amp; G ID", 'E4 TB Allocation Details'!$A$18:$L$18, 0),FALSE), 'E2 Allocators'!$B$15:$W$361, MATCH('O5 Details by Class &amp; Accounts'!CA$18, 'E2 Allocators'!$B$15:$W$15, 0),FALSE)*$E176), 0, VLOOKUP(VLOOKUP($A176, 'E4 TB Allocation Details'!$A$18:$L$217, MATCH("A &amp; G ID", 'E4 TB Allocation Details'!$A$18:$L$18, 0),FALSE), 'E2 Allocators'!$B$15:$W$361, MATCH('O5 Details by Class &amp; Accounts'!CA$18, 'E2 Allocators'!$B$15:$W$15, 0),FALSE)*$E176)</f>
        <v>83.256032532900491</v>
      </c>
      <c r="CB176" s="1334">
        <f>IF(ISERROR(VLOOKUP(VLOOKUP($A176, 'E4 TB Allocation Details'!$A$18:$L$217, MATCH("A &amp; G ID", 'E4 TB Allocation Details'!$A$18:$L$18, 0),FALSE), 'E2 Allocators'!$B$15:$W$361, MATCH('O5 Details by Class &amp; Accounts'!CB$18, 'E2 Allocators'!$B$15:$W$15, 0),FALSE)*$E176), 0, VLOOKUP(VLOOKUP($A176, 'E4 TB Allocation Details'!$A$18:$L$217, MATCH("A &amp; G ID", 'E4 TB Allocation Details'!$A$18:$L$18, 0),FALSE), 'E2 Allocators'!$B$15:$W$361, MATCH('O5 Details by Class &amp; Accounts'!CB$18, 'E2 Allocators'!$B$15:$W$15, 0),FALSE)*$E176)</f>
        <v>244.33599494119747</v>
      </c>
      <c r="CC176" s="1334">
        <f>IF(ISERROR(VLOOKUP(VLOOKUP($A176, 'E4 TB Allocation Details'!$A$18:$L$217, MATCH("A &amp; G ID", 'E4 TB Allocation Details'!$A$18:$L$18, 0),FALSE), 'E2 Allocators'!$B$15:$W$361, MATCH('O5 Details by Class &amp; Accounts'!CC$18, 'E2 Allocators'!$B$15:$W$15, 0),FALSE)*$E176), 0, VLOOKUP(VLOOKUP($A176, 'E4 TB Allocation Details'!$A$18:$L$217, MATCH("A &amp; G ID", 'E4 TB Allocation Details'!$A$18:$L$18, 0),FALSE), 'E2 Allocators'!$B$15:$W$361, MATCH('O5 Details by Class &amp; Accounts'!CC$18, 'E2 Allocators'!$B$15:$W$15, 0),FALSE)*$E176)</f>
        <v>0</v>
      </c>
      <c r="CD176" s="1334">
        <f>IF(ISERROR(VLOOKUP(VLOOKUP($A176, 'E4 TB Allocation Details'!$A$18:$L$217, MATCH("A &amp; G ID", 'E4 TB Allocation Details'!$A$18:$L$18, 0),FALSE), 'E2 Allocators'!$B$15:$W$361, MATCH('O5 Details by Class &amp; Accounts'!CD$18, 'E2 Allocators'!$B$15:$W$15, 0),FALSE)*$E176), 0, VLOOKUP(VLOOKUP($A176, 'E4 TB Allocation Details'!$A$18:$L$217, MATCH("A &amp; G ID", 'E4 TB Allocation Details'!$A$18:$L$18, 0),FALSE), 'E2 Allocators'!$B$15:$W$361, MATCH('O5 Details by Class &amp; Accounts'!CD$18, 'E2 Allocators'!$B$15:$W$15, 0),FALSE)*$E176)</f>
        <v>0</v>
      </c>
      <c r="CE176" s="1334">
        <f>IF(ISERROR(VLOOKUP(VLOOKUP($A176, 'E4 TB Allocation Details'!$A$18:$L$217, MATCH("A &amp; G ID", 'E4 TB Allocation Details'!$A$18:$L$18, 0),FALSE), 'E2 Allocators'!$B$15:$W$361, MATCH('O5 Details by Class &amp; Accounts'!CE$18, 'E2 Allocators'!$B$15:$W$15, 0),FALSE)*$E176), 0, VLOOKUP(VLOOKUP($A176, 'E4 TB Allocation Details'!$A$18:$L$217, MATCH("A &amp; G ID", 'E4 TB Allocation Details'!$A$18:$L$18, 0),FALSE), 'E2 Allocators'!$B$15:$W$361, MATCH('O5 Details by Class &amp; Accounts'!CE$18, 'E2 Allocators'!$B$15:$W$15, 0),FALSE)*$E176)</f>
        <v>0</v>
      </c>
      <c r="CF176" s="1334">
        <f>IF(ISERROR(VLOOKUP(VLOOKUP($A176, 'E4 TB Allocation Details'!$A$18:$L$217, MATCH("A &amp; G ID", 'E4 TB Allocation Details'!$A$18:$L$18, 0),FALSE), 'E2 Allocators'!$B$15:$W$361, MATCH('O5 Details by Class &amp; Accounts'!CF$18, 'E2 Allocators'!$B$15:$W$15, 0),FALSE)*$E176), 0, VLOOKUP(VLOOKUP($A176, 'E4 TB Allocation Details'!$A$18:$L$217, MATCH("A &amp; G ID", 'E4 TB Allocation Details'!$A$18:$L$18, 0),FALSE), 'E2 Allocators'!$B$15:$W$361, MATCH('O5 Details by Class &amp; Accounts'!CF$18, 'E2 Allocators'!$B$15:$W$15, 0),FALSE)*$E176)</f>
        <v>0</v>
      </c>
      <c r="CG176" s="1334">
        <f>IF(ISERROR(VLOOKUP(VLOOKUP($A176, 'E4 TB Allocation Details'!$A$18:$L$217, MATCH("A &amp; G ID", 'E4 TB Allocation Details'!$A$18:$L$18, 0),FALSE), 'E2 Allocators'!$B$15:$W$361, MATCH('O5 Details by Class &amp; Accounts'!CG$18, 'E2 Allocators'!$B$15:$W$15, 0),FALSE)*$E176), 0, VLOOKUP(VLOOKUP($A176, 'E4 TB Allocation Details'!$A$18:$L$217, MATCH("A &amp; G ID", 'E4 TB Allocation Details'!$A$18:$L$18, 0),FALSE), 'E2 Allocators'!$B$15:$W$361, MATCH('O5 Details by Class &amp; Accounts'!CG$18, 'E2 Allocators'!$B$15:$W$15, 0),FALSE)*$E176)</f>
        <v>0</v>
      </c>
      <c r="CH176" s="1334">
        <f>IF(ISERROR(VLOOKUP(VLOOKUP($A176, 'E4 TB Allocation Details'!$A$18:$L$217, MATCH("A &amp; G ID", 'E4 TB Allocation Details'!$A$18:$L$18, 0),FALSE), 'E2 Allocators'!$B$15:$W$361, MATCH('O5 Details by Class &amp; Accounts'!CH$18, 'E2 Allocators'!$B$15:$W$15, 0),FALSE)*$E176), 0, VLOOKUP(VLOOKUP($A176, 'E4 TB Allocation Details'!$A$18:$L$217, MATCH("A &amp; G ID", 'E4 TB Allocation Details'!$A$18:$L$18, 0),FALSE), 'E2 Allocators'!$B$15:$W$361, MATCH('O5 Details by Class &amp; Accounts'!CH$18, 'E2 Allocators'!$B$15:$W$15, 0),FALSE)*$E176)</f>
        <v>0</v>
      </c>
      <c r="CI176" s="1334">
        <f>IF(ISERROR(VLOOKUP(VLOOKUP($A176, 'E4 TB Allocation Details'!$A$18:$L$217, MATCH("A &amp; G ID", 'E4 TB Allocation Details'!$A$18:$L$18, 0),FALSE), 'E2 Allocators'!$B$15:$W$361, MATCH('O5 Details by Class &amp; Accounts'!CI$18, 'E2 Allocators'!$B$15:$W$15, 0),FALSE)*$E176), 0, VLOOKUP(VLOOKUP($A176, 'E4 TB Allocation Details'!$A$18:$L$217, MATCH("A &amp; G ID", 'E4 TB Allocation Details'!$A$18:$L$18, 0),FALSE), 'E2 Allocators'!$B$15:$W$361, MATCH('O5 Details by Class &amp; Accounts'!CI$18, 'E2 Allocators'!$B$15:$W$15, 0),FALSE)*$E176)</f>
        <v>0</v>
      </c>
      <c r="CJ176" s="1334">
        <f>IF(ISERROR(VLOOKUP(VLOOKUP($A176, 'E4 TB Allocation Details'!$A$18:$L$217, MATCH("A &amp; G ID", 'E4 TB Allocation Details'!$A$18:$L$18, 0),FALSE), 'E2 Allocators'!$B$15:$W$361, MATCH('O5 Details by Class &amp; Accounts'!CJ$18, 'E2 Allocators'!$B$15:$W$15, 0),FALSE)*$E176), 0, VLOOKUP(VLOOKUP($A176, 'E4 TB Allocation Details'!$A$18:$L$217, MATCH("A &amp; G ID", 'E4 TB Allocation Details'!$A$18:$L$18, 0),FALSE), 'E2 Allocators'!$B$15:$W$361, MATCH('O5 Details by Class &amp; Accounts'!CJ$18, 'E2 Allocators'!$B$15:$W$15, 0),FALSE)*$E176)</f>
        <v>0</v>
      </c>
      <c r="CK176" s="1334">
        <f>IF(ISERROR(VLOOKUP(VLOOKUP($A176, 'E4 TB Allocation Details'!$A$18:$L$217, MATCH("A &amp; G ID", 'E4 TB Allocation Details'!$A$18:$L$18, 0),FALSE), 'E2 Allocators'!$B$15:$W$361, MATCH('O5 Details by Class &amp; Accounts'!CK$18, 'E2 Allocators'!$B$15:$W$15, 0),FALSE)*$E176), 0, VLOOKUP(VLOOKUP($A176, 'E4 TB Allocation Details'!$A$18:$L$217, MATCH("A &amp; G ID", 'E4 TB Allocation Details'!$A$18:$L$18, 0),FALSE), 'E2 Allocators'!$B$15:$W$361, MATCH('O5 Details by Class &amp; Accounts'!CK$18, 'E2 Allocators'!$B$15:$W$15, 0),FALSE)*$E176)</f>
        <v>0</v>
      </c>
      <c r="CL176" s="1334">
        <f>IF(ISERROR(VLOOKUP(VLOOKUP($A176, 'E4 TB Allocation Details'!$A$18:$L$217, MATCH("A &amp; G ID", 'E4 TB Allocation Details'!$A$18:$L$18, 0),FALSE), 'E2 Allocators'!$B$15:$W$361, MATCH('O5 Details by Class &amp; Accounts'!CL$18, 'E2 Allocators'!$B$15:$W$15, 0),FALSE)*$E176), 0, VLOOKUP(VLOOKUP($A176, 'E4 TB Allocation Details'!$A$18:$L$217, MATCH("A &amp; G ID", 'E4 TB Allocation Details'!$A$18:$L$18, 0),FALSE), 'E2 Allocators'!$B$15:$W$361, MATCH('O5 Details by Class &amp; Accounts'!CL$18, 'E2 Allocators'!$B$15:$W$15, 0),FALSE)*$E176)</f>
        <v>0</v>
      </c>
      <c r="CM176" s="1334">
        <f>IF(ISERROR(VLOOKUP(VLOOKUP($A176, 'E4 TB Allocation Details'!$A$18:$L$217, MATCH("A &amp; G ID", 'E4 TB Allocation Details'!$A$18:$L$18, 0),FALSE), 'E2 Allocators'!$B$15:$W$361, MATCH('O5 Details by Class &amp; Accounts'!CM$18, 'E2 Allocators'!$B$15:$W$15, 0),FALSE)*$E176), 0, VLOOKUP(VLOOKUP($A176, 'E4 TB Allocation Details'!$A$18:$L$217, MATCH("A &amp; G ID", 'E4 TB Allocation Details'!$A$18:$L$18, 0),FALSE), 'E2 Allocators'!$B$15:$W$361, MATCH('O5 Details by Class &amp; Accounts'!CM$18, 'E2 Allocators'!$B$15:$W$15, 0),FALSE)*$E176)</f>
        <v>0</v>
      </c>
      <c r="CN176" s="1334">
        <f t="shared" si="49"/>
        <v>39342</v>
      </c>
      <c r="CO176" s="1670">
        <f t="shared" si="50"/>
        <v>0</v>
      </c>
      <c r="CQ176" s="1926" t="s">
        <v>1358</v>
      </c>
    </row>
    <row r="177" spans="1:95" s="64" customFormat="1" ht="12.75" x14ac:dyDescent="0.2">
      <c r="A177" s="2226">
        <v>5420</v>
      </c>
      <c r="B177" s="2176" t="s">
        <v>37</v>
      </c>
      <c r="C177" s="1667">
        <f>IF(ISERROR(VLOOKUP($A177,'I3 TB Data'!$A$20:$H$465,MATCH('O5 Details by Class &amp; Accounts'!$C$18, 'I3 TB Data'!$A$20:$H$20,0),0)), 0, VLOOKUP($A177,'I3 TB Data'!$A$20:$H$465,MATCH('O5 Details by Class &amp; Accounts'!$C$18,'I3 TB Data'!$A$20:$H$20,0),0))</f>
        <v>123241</v>
      </c>
      <c r="D177" s="1668"/>
      <c r="E177" s="1667">
        <f t="shared" si="44"/>
        <v>123241</v>
      </c>
      <c r="F177" s="1669"/>
      <c r="G177" s="1669"/>
      <c r="H177" s="1334">
        <f t="shared" si="46"/>
        <v>0</v>
      </c>
      <c r="I177" s="1334">
        <f>IF(ISERROR(VLOOKUP(VLOOKUP($A177, 'E4 TB Allocation Details'!$A$18:$L$217, MATCH("Demand ID", 'E4 TB Allocation Details'!$A$18:$L$18, 0),FALSE), 'E2 Allocators'!$B$15:$W$361, MATCH('O5 Details by Class &amp; Accounts'!I$18, 'E2 Allocators'!$B$15:$W$15, 0),FALSE)*$F177), 0, VLOOKUP(VLOOKUP($A177, 'E4 TB Allocation Details'!$A$18:$L$217, MATCH("Demand ID", 'E4 TB Allocation Details'!$A$18:$L$18, 0),FALSE), 'E2 Allocators'!$B$15:$W$361, MATCH('O5 Details by Class &amp; Accounts'!I$18, 'E2 Allocators'!$B$15:$W$15, 0),FALSE)*$F177)</f>
        <v>0</v>
      </c>
      <c r="J177" s="1334">
        <f>IF(ISERROR(VLOOKUP(VLOOKUP($A177, 'E4 TB Allocation Details'!$A$18:$L$217, MATCH("Demand ID", 'E4 TB Allocation Details'!$A$18:$L$18, 0),FALSE), 'E2 Allocators'!$B$15:$W$361, MATCH('O5 Details by Class &amp; Accounts'!J$18, 'E2 Allocators'!$B$15:$W$15, 0),FALSE)*$F177), 0, VLOOKUP(VLOOKUP($A177, 'E4 TB Allocation Details'!$A$18:$L$217, MATCH("Demand ID", 'E4 TB Allocation Details'!$A$18:$L$18, 0),FALSE), 'E2 Allocators'!$B$15:$W$361, MATCH('O5 Details by Class &amp; Accounts'!J$18, 'E2 Allocators'!$B$15:$W$15, 0),FALSE)*$F177)</f>
        <v>0</v>
      </c>
      <c r="K177" s="1334">
        <f>IF(ISERROR(VLOOKUP(VLOOKUP($A177, 'E4 TB Allocation Details'!$A$18:$L$217, MATCH("Demand ID", 'E4 TB Allocation Details'!$A$18:$L$18, 0),FALSE), 'E2 Allocators'!$B$15:$W$361, MATCH('O5 Details by Class &amp; Accounts'!K$18, 'E2 Allocators'!$B$15:$W$15, 0),FALSE)*$F177), 0, VLOOKUP(VLOOKUP($A177, 'E4 TB Allocation Details'!$A$18:$L$217, MATCH("Demand ID", 'E4 TB Allocation Details'!$A$18:$L$18, 0),FALSE), 'E2 Allocators'!$B$15:$W$361, MATCH('O5 Details by Class &amp; Accounts'!K$18, 'E2 Allocators'!$B$15:$W$15, 0),FALSE)*$F177)</f>
        <v>0</v>
      </c>
      <c r="L177" s="1334">
        <f>IF(ISERROR(VLOOKUP(VLOOKUP($A177, 'E4 TB Allocation Details'!$A$18:$L$217, MATCH("Demand ID", 'E4 TB Allocation Details'!$A$18:$L$18, 0),FALSE), 'E2 Allocators'!$B$15:$W$361, MATCH('O5 Details by Class &amp; Accounts'!L$18, 'E2 Allocators'!$B$15:$W$15, 0),FALSE)*$F177), 0, VLOOKUP(VLOOKUP($A177, 'E4 TB Allocation Details'!$A$18:$L$217, MATCH("Demand ID", 'E4 TB Allocation Details'!$A$18:$L$18, 0),FALSE), 'E2 Allocators'!$B$15:$W$361, MATCH('O5 Details by Class &amp; Accounts'!L$18, 'E2 Allocators'!$B$15:$W$15, 0),FALSE)*$F177)</f>
        <v>0</v>
      </c>
      <c r="M177" s="1334">
        <f>IF(ISERROR(VLOOKUP(VLOOKUP($A177, 'E4 TB Allocation Details'!$A$18:$L$217, MATCH("Demand ID", 'E4 TB Allocation Details'!$A$18:$L$18, 0),FALSE), 'E2 Allocators'!$B$15:$W$361, MATCH('O5 Details by Class &amp; Accounts'!M$18, 'E2 Allocators'!$B$15:$W$15, 0),FALSE)*$F177), 0, VLOOKUP(VLOOKUP($A177, 'E4 TB Allocation Details'!$A$18:$L$217, MATCH("Demand ID", 'E4 TB Allocation Details'!$A$18:$L$18, 0),FALSE), 'E2 Allocators'!$B$15:$W$361, MATCH('O5 Details by Class &amp; Accounts'!M$18, 'E2 Allocators'!$B$15:$W$15, 0),FALSE)*$F177)</f>
        <v>0</v>
      </c>
      <c r="N177" s="1334">
        <f>IF(ISERROR(VLOOKUP(VLOOKUP($A177, 'E4 TB Allocation Details'!$A$18:$L$217, MATCH("Demand ID", 'E4 TB Allocation Details'!$A$18:$L$18, 0),FALSE), 'E2 Allocators'!$B$15:$W$361, MATCH('O5 Details by Class &amp; Accounts'!N$18, 'E2 Allocators'!$B$15:$W$15, 0),FALSE)*$F177), 0, VLOOKUP(VLOOKUP($A177, 'E4 TB Allocation Details'!$A$18:$L$217, MATCH("Demand ID", 'E4 TB Allocation Details'!$A$18:$L$18, 0),FALSE), 'E2 Allocators'!$B$15:$W$361, MATCH('O5 Details by Class &amp; Accounts'!N$18, 'E2 Allocators'!$B$15:$W$15, 0),FALSE)*$F177)</f>
        <v>0</v>
      </c>
      <c r="O177" s="1334">
        <f>IF(ISERROR(VLOOKUP(VLOOKUP($A177, 'E4 TB Allocation Details'!$A$18:$L$217, MATCH("Demand ID", 'E4 TB Allocation Details'!$A$18:$L$18, 0),FALSE), 'E2 Allocators'!$B$15:$W$361, MATCH('O5 Details by Class &amp; Accounts'!O$18, 'E2 Allocators'!$B$15:$W$15, 0),FALSE)*$F177), 0, VLOOKUP(VLOOKUP($A177, 'E4 TB Allocation Details'!$A$18:$L$217, MATCH("Demand ID", 'E4 TB Allocation Details'!$A$18:$L$18, 0),FALSE), 'E2 Allocators'!$B$15:$W$361, MATCH('O5 Details by Class &amp; Accounts'!O$18, 'E2 Allocators'!$B$15:$W$15, 0),FALSE)*$F177)</f>
        <v>0</v>
      </c>
      <c r="P177" s="1334">
        <f>IF(ISERROR(VLOOKUP(VLOOKUP($A177, 'E4 TB Allocation Details'!$A$18:$L$217, MATCH("Demand ID", 'E4 TB Allocation Details'!$A$18:$L$18, 0),FALSE), 'E2 Allocators'!$B$15:$W$361, MATCH('O5 Details by Class &amp; Accounts'!P$18, 'E2 Allocators'!$B$15:$W$15, 0),FALSE)*$F177), 0, VLOOKUP(VLOOKUP($A177, 'E4 TB Allocation Details'!$A$18:$L$217, MATCH("Demand ID", 'E4 TB Allocation Details'!$A$18:$L$18, 0),FALSE), 'E2 Allocators'!$B$15:$W$361, MATCH('O5 Details by Class &amp; Accounts'!P$18, 'E2 Allocators'!$B$15:$W$15, 0),FALSE)*$F177)</f>
        <v>0</v>
      </c>
      <c r="Q177" s="1334">
        <f>IF(ISERROR(VLOOKUP(VLOOKUP($A177, 'E4 TB Allocation Details'!$A$18:$L$217, MATCH("Demand ID", 'E4 TB Allocation Details'!$A$18:$L$18, 0),FALSE), 'E2 Allocators'!$B$15:$W$361, MATCH('O5 Details by Class &amp; Accounts'!Q$18, 'E2 Allocators'!$B$15:$W$15, 0),FALSE)*$F177), 0, VLOOKUP(VLOOKUP($A177, 'E4 TB Allocation Details'!$A$18:$L$217, MATCH("Demand ID", 'E4 TB Allocation Details'!$A$18:$L$18, 0),FALSE), 'E2 Allocators'!$B$15:$W$361, MATCH('O5 Details by Class &amp; Accounts'!Q$18, 'E2 Allocators'!$B$15:$W$15, 0),FALSE)*$F177)</f>
        <v>0</v>
      </c>
      <c r="R177" s="1334">
        <f>IF(ISERROR(VLOOKUP(VLOOKUP($A177, 'E4 TB Allocation Details'!$A$18:$L$217, MATCH("Demand ID", 'E4 TB Allocation Details'!$A$18:$L$18, 0),FALSE), 'E2 Allocators'!$B$15:$W$361, MATCH('O5 Details by Class &amp; Accounts'!R$18, 'E2 Allocators'!$B$15:$W$15, 0),FALSE)*$F177), 0, VLOOKUP(VLOOKUP($A177, 'E4 TB Allocation Details'!$A$18:$L$217, MATCH("Demand ID", 'E4 TB Allocation Details'!$A$18:$L$18, 0),FALSE), 'E2 Allocators'!$B$15:$W$361, MATCH('O5 Details by Class &amp; Accounts'!R$18, 'E2 Allocators'!$B$15:$W$15, 0),FALSE)*$F177)</f>
        <v>0</v>
      </c>
      <c r="S177" s="1334">
        <f>IF(ISERROR(VLOOKUP(VLOOKUP($A177, 'E4 TB Allocation Details'!$A$18:$L$217, MATCH("Demand ID", 'E4 TB Allocation Details'!$A$18:$L$18, 0),FALSE), 'E2 Allocators'!$B$15:$W$361, MATCH('O5 Details by Class &amp; Accounts'!S$18, 'E2 Allocators'!$B$15:$W$15, 0),FALSE)*$F177), 0, VLOOKUP(VLOOKUP($A177, 'E4 TB Allocation Details'!$A$18:$L$217, MATCH("Demand ID", 'E4 TB Allocation Details'!$A$18:$L$18, 0),FALSE), 'E2 Allocators'!$B$15:$W$361, MATCH('O5 Details by Class &amp; Accounts'!S$18, 'E2 Allocators'!$B$15:$W$15, 0),FALSE)*$F177)</f>
        <v>0</v>
      </c>
      <c r="T177" s="1334">
        <f>IF(ISERROR(VLOOKUP(VLOOKUP($A177, 'E4 TB Allocation Details'!$A$18:$L$217, MATCH("Demand ID", 'E4 TB Allocation Details'!$A$18:$L$18, 0),FALSE), 'E2 Allocators'!$B$15:$W$361, MATCH('O5 Details by Class &amp; Accounts'!T$18, 'E2 Allocators'!$B$15:$W$15, 0),FALSE)*$F177), 0, VLOOKUP(VLOOKUP($A177, 'E4 TB Allocation Details'!$A$18:$L$217, MATCH("Demand ID", 'E4 TB Allocation Details'!$A$18:$L$18, 0),FALSE), 'E2 Allocators'!$B$15:$W$361, MATCH('O5 Details by Class &amp; Accounts'!T$18, 'E2 Allocators'!$B$15:$W$15, 0),FALSE)*$F177)</f>
        <v>0</v>
      </c>
      <c r="U177" s="1334">
        <f>IF(ISERROR(VLOOKUP(VLOOKUP($A177, 'E4 TB Allocation Details'!$A$18:$L$217, MATCH("Demand ID", 'E4 TB Allocation Details'!$A$18:$L$18, 0),FALSE), 'E2 Allocators'!$B$15:$W$361, MATCH('O5 Details by Class &amp; Accounts'!U$18, 'E2 Allocators'!$B$15:$W$15, 0),FALSE)*$F177), 0, VLOOKUP(VLOOKUP($A177, 'E4 TB Allocation Details'!$A$18:$L$217, MATCH("Demand ID", 'E4 TB Allocation Details'!$A$18:$L$18, 0),FALSE), 'E2 Allocators'!$B$15:$W$361, MATCH('O5 Details by Class &amp; Accounts'!U$18, 'E2 Allocators'!$B$15:$W$15, 0),FALSE)*$F177)</f>
        <v>0</v>
      </c>
      <c r="V177" s="1334">
        <f>IF(ISERROR(VLOOKUP(VLOOKUP($A177, 'E4 TB Allocation Details'!$A$18:$L$217, MATCH("Demand ID", 'E4 TB Allocation Details'!$A$18:$L$18, 0),FALSE), 'E2 Allocators'!$B$15:$W$361, MATCH('O5 Details by Class &amp; Accounts'!V$18, 'E2 Allocators'!$B$15:$W$15, 0),FALSE)*$F177), 0, VLOOKUP(VLOOKUP($A177, 'E4 TB Allocation Details'!$A$18:$L$217, MATCH("Demand ID", 'E4 TB Allocation Details'!$A$18:$L$18, 0),FALSE), 'E2 Allocators'!$B$15:$W$361, MATCH('O5 Details by Class &amp; Accounts'!V$18, 'E2 Allocators'!$B$15:$W$15, 0),FALSE)*$F177)</f>
        <v>0</v>
      </c>
      <c r="W177" s="1334">
        <f>IF(ISERROR(VLOOKUP(VLOOKUP($A177, 'E4 TB Allocation Details'!$A$18:$L$217, MATCH("Demand ID", 'E4 TB Allocation Details'!$A$18:$L$18, 0),FALSE), 'E2 Allocators'!$B$15:$W$361, MATCH('O5 Details by Class &amp; Accounts'!W$18, 'E2 Allocators'!$B$15:$W$15, 0),FALSE)*$F177), 0, VLOOKUP(VLOOKUP($A177, 'E4 TB Allocation Details'!$A$18:$L$217, MATCH("Demand ID", 'E4 TB Allocation Details'!$A$18:$L$18, 0),FALSE), 'E2 Allocators'!$B$15:$W$361, MATCH('O5 Details by Class &amp; Accounts'!W$18, 'E2 Allocators'!$B$15:$W$15, 0),FALSE)*$F177)</f>
        <v>0</v>
      </c>
      <c r="X177" s="1334">
        <f>IF(ISERROR(VLOOKUP(VLOOKUP($A177, 'E4 TB Allocation Details'!$A$18:$L$217, MATCH("Demand ID", 'E4 TB Allocation Details'!$A$18:$L$18, 0),FALSE), 'E2 Allocators'!$B$15:$W$361, MATCH('O5 Details by Class &amp; Accounts'!X$18, 'E2 Allocators'!$B$15:$W$15, 0),FALSE)*$F177), 0, VLOOKUP(VLOOKUP($A177, 'E4 TB Allocation Details'!$A$18:$L$217, MATCH("Demand ID", 'E4 TB Allocation Details'!$A$18:$L$18, 0),FALSE), 'E2 Allocators'!$B$15:$W$361, MATCH('O5 Details by Class &amp; Accounts'!X$18, 'E2 Allocators'!$B$15:$W$15, 0),FALSE)*$F177)</f>
        <v>0</v>
      </c>
      <c r="Y177" s="1334">
        <f>IF(ISERROR(VLOOKUP(VLOOKUP($A177, 'E4 TB Allocation Details'!$A$18:$L$217, MATCH("Demand ID", 'E4 TB Allocation Details'!$A$18:$L$18, 0),FALSE), 'E2 Allocators'!$B$15:$W$361, MATCH('O5 Details by Class &amp; Accounts'!Y$18, 'E2 Allocators'!$B$15:$W$15, 0),FALSE)*$F177), 0, VLOOKUP(VLOOKUP($A177, 'E4 TB Allocation Details'!$A$18:$L$217, MATCH("Demand ID", 'E4 TB Allocation Details'!$A$18:$L$18, 0),FALSE), 'E2 Allocators'!$B$15:$W$361, MATCH('O5 Details by Class &amp; Accounts'!Y$18, 'E2 Allocators'!$B$15:$W$15, 0),FALSE)*$F177)</f>
        <v>0</v>
      </c>
      <c r="Z177" s="1334">
        <f>IF(ISERROR(VLOOKUP(VLOOKUP($A177, 'E4 TB Allocation Details'!$A$18:$L$217, MATCH("Demand ID", 'E4 TB Allocation Details'!$A$18:$L$18, 0),FALSE), 'E2 Allocators'!$B$15:$W$361, MATCH('O5 Details by Class &amp; Accounts'!Z$18, 'E2 Allocators'!$B$15:$W$15, 0),FALSE)*$F177), 0, VLOOKUP(VLOOKUP($A177, 'E4 TB Allocation Details'!$A$18:$L$217, MATCH("Demand ID", 'E4 TB Allocation Details'!$A$18:$L$18, 0),FALSE), 'E2 Allocators'!$B$15:$W$361, MATCH('O5 Details by Class &amp; Accounts'!Z$18, 'E2 Allocators'!$B$15:$W$15, 0),FALSE)*$F177)</f>
        <v>0</v>
      </c>
      <c r="AA177" s="1334">
        <f>IF(ISERROR(VLOOKUP(VLOOKUP($A177, 'E4 TB Allocation Details'!$A$18:$L$217, MATCH("Demand ID", 'E4 TB Allocation Details'!$A$18:$L$18, 0),FALSE), 'E2 Allocators'!$B$15:$W$361, MATCH('O5 Details by Class &amp; Accounts'!AA$18, 'E2 Allocators'!$B$15:$W$15, 0),FALSE)*$F177), 0, VLOOKUP(VLOOKUP($A177, 'E4 TB Allocation Details'!$A$18:$L$217, MATCH("Demand ID", 'E4 TB Allocation Details'!$A$18:$L$18, 0),FALSE), 'E2 Allocators'!$B$15:$W$361, MATCH('O5 Details by Class &amp; Accounts'!AA$18, 'E2 Allocators'!$B$15:$W$15, 0),FALSE)*$F177)</f>
        <v>0</v>
      </c>
      <c r="AB177" s="1334">
        <f>IF(ISERROR(VLOOKUP(VLOOKUP($A177, 'E4 TB Allocation Details'!$A$18:$L$217, MATCH("Demand ID", 'E4 TB Allocation Details'!$A$18:$L$18, 0),FALSE), 'E2 Allocators'!$B$15:$W$361, MATCH('O5 Details by Class &amp; Accounts'!AB$18, 'E2 Allocators'!$B$15:$W$15, 0),FALSE)*$F177), 0, VLOOKUP(VLOOKUP($A177, 'E4 TB Allocation Details'!$A$18:$L$217, MATCH("Demand ID", 'E4 TB Allocation Details'!$A$18:$L$18, 0),FALSE), 'E2 Allocators'!$B$15:$W$361, MATCH('O5 Details by Class &amp; Accounts'!AB$18, 'E2 Allocators'!$B$15:$W$15, 0),FALSE)*$F177)</f>
        <v>0</v>
      </c>
      <c r="AC177" s="1334">
        <f t="shared" si="47"/>
        <v>0</v>
      </c>
      <c r="AD177" s="1334">
        <f>IF(ISERROR(VLOOKUP(VLOOKUP($A177, 'E4 TB Allocation Details'!$A$18:$L$217, MATCH("Customer ID", 'E4 TB Allocation Details'!$A$18:$L$18, 0),FALSE), 'E2 Allocators'!$B$15:$W$361, MATCH('O5 Details by Class &amp; Accounts'!AD$18, 'E2 Allocators'!$B$15:$W$15, 0),FALSE)*$G177), 0, VLOOKUP(VLOOKUP($A177, 'E4 TB Allocation Details'!$A$18:$L$217, MATCH("Customer ID", 'E4 TB Allocation Details'!$A$18:$L$18, 0),FALSE), 'E2 Allocators'!$B$15:$W$361, MATCH('O5 Details by Class &amp; Accounts'!AD$18, 'E2 Allocators'!$B$15:$W$15, 0),FALSE)*$G177)</f>
        <v>0</v>
      </c>
      <c r="AE177" s="1334">
        <f>IF(ISERROR(VLOOKUP(VLOOKUP($A177, 'E4 TB Allocation Details'!$A$18:$L$217, MATCH("Customer ID", 'E4 TB Allocation Details'!$A$18:$L$18, 0),FALSE), 'E2 Allocators'!$B$15:$W$361, MATCH('O5 Details by Class &amp; Accounts'!AE$18, 'E2 Allocators'!$B$15:$W$15, 0),FALSE)*$G177), 0, VLOOKUP(VLOOKUP($A177, 'E4 TB Allocation Details'!$A$18:$L$217, MATCH("Customer ID", 'E4 TB Allocation Details'!$A$18:$L$18, 0),FALSE), 'E2 Allocators'!$B$15:$W$361, MATCH('O5 Details by Class &amp; Accounts'!AE$18, 'E2 Allocators'!$B$15:$W$15, 0),FALSE)*$G177)</f>
        <v>0</v>
      </c>
      <c r="AF177" s="1334">
        <f>IF(ISERROR(VLOOKUP(VLOOKUP($A177, 'E4 TB Allocation Details'!$A$18:$L$217, MATCH("Customer ID", 'E4 TB Allocation Details'!$A$18:$L$18, 0),FALSE), 'E2 Allocators'!$B$15:$W$361, MATCH('O5 Details by Class &amp; Accounts'!AF$18, 'E2 Allocators'!$B$15:$W$15, 0),FALSE)*$G177), 0, VLOOKUP(VLOOKUP($A177, 'E4 TB Allocation Details'!$A$18:$L$217, MATCH("Customer ID", 'E4 TB Allocation Details'!$A$18:$L$18, 0),FALSE), 'E2 Allocators'!$B$15:$W$361, MATCH('O5 Details by Class &amp; Accounts'!AF$18, 'E2 Allocators'!$B$15:$W$15, 0),FALSE)*$G177)</f>
        <v>0</v>
      </c>
      <c r="AG177" s="1334">
        <f>IF(ISERROR(VLOOKUP(VLOOKUP($A177, 'E4 TB Allocation Details'!$A$18:$L$217, MATCH("Customer ID", 'E4 TB Allocation Details'!$A$18:$L$18, 0),FALSE), 'E2 Allocators'!$B$15:$W$361, MATCH('O5 Details by Class &amp; Accounts'!AG$18, 'E2 Allocators'!$B$15:$W$15, 0),FALSE)*$G177), 0, VLOOKUP(VLOOKUP($A177, 'E4 TB Allocation Details'!$A$18:$L$217, MATCH("Customer ID", 'E4 TB Allocation Details'!$A$18:$L$18, 0),FALSE), 'E2 Allocators'!$B$15:$W$361, MATCH('O5 Details by Class &amp; Accounts'!AG$18, 'E2 Allocators'!$B$15:$W$15, 0),FALSE)*$G177)</f>
        <v>0</v>
      </c>
      <c r="AH177" s="1334">
        <f>IF(ISERROR(VLOOKUP(VLOOKUP($A177, 'E4 TB Allocation Details'!$A$18:$L$217, MATCH("Customer ID", 'E4 TB Allocation Details'!$A$18:$L$18, 0),FALSE), 'E2 Allocators'!$B$15:$W$361, MATCH('O5 Details by Class &amp; Accounts'!AH$18, 'E2 Allocators'!$B$15:$W$15, 0),FALSE)*$G177), 0, VLOOKUP(VLOOKUP($A177, 'E4 TB Allocation Details'!$A$18:$L$217, MATCH("Customer ID", 'E4 TB Allocation Details'!$A$18:$L$18, 0),FALSE), 'E2 Allocators'!$B$15:$W$361, MATCH('O5 Details by Class &amp; Accounts'!AH$18, 'E2 Allocators'!$B$15:$W$15, 0),FALSE)*$G177)</f>
        <v>0</v>
      </c>
      <c r="AI177" s="1334">
        <f>IF(ISERROR(VLOOKUP(VLOOKUP($A177, 'E4 TB Allocation Details'!$A$18:$L$217, MATCH("Customer ID", 'E4 TB Allocation Details'!$A$18:$L$18, 0),FALSE), 'E2 Allocators'!$B$15:$W$361, MATCH('O5 Details by Class &amp; Accounts'!AI$18, 'E2 Allocators'!$B$15:$W$15, 0),FALSE)*$G177), 0, VLOOKUP(VLOOKUP($A177, 'E4 TB Allocation Details'!$A$18:$L$217, MATCH("Customer ID", 'E4 TB Allocation Details'!$A$18:$L$18, 0),FALSE), 'E2 Allocators'!$B$15:$W$361, MATCH('O5 Details by Class &amp; Accounts'!AI$18, 'E2 Allocators'!$B$15:$W$15, 0),FALSE)*$G177)</f>
        <v>0</v>
      </c>
      <c r="AJ177" s="1334">
        <f>IF(ISERROR(VLOOKUP(VLOOKUP($A177, 'E4 TB Allocation Details'!$A$18:$L$217, MATCH("Customer ID", 'E4 TB Allocation Details'!$A$18:$L$18, 0),FALSE), 'E2 Allocators'!$B$15:$W$361, MATCH('O5 Details by Class &amp; Accounts'!AJ$18, 'E2 Allocators'!$B$15:$W$15, 0),FALSE)*$G177), 0, VLOOKUP(VLOOKUP($A177, 'E4 TB Allocation Details'!$A$18:$L$217, MATCH("Customer ID", 'E4 TB Allocation Details'!$A$18:$L$18, 0),FALSE), 'E2 Allocators'!$B$15:$W$361, MATCH('O5 Details by Class &amp; Accounts'!AJ$18, 'E2 Allocators'!$B$15:$W$15, 0),FALSE)*$G177)</f>
        <v>0</v>
      </c>
      <c r="AK177" s="1334">
        <f>IF(ISERROR(VLOOKUP(VLOOKUP($A177, 'E4 TB Allocation Details'!$A$18:$L$217, MATCH("Customer ID", 'E4 TB Allocation Details'!$A$18:$L$18, 0),FALSE), 'E2 Allocators'!$B$15:$W$361, MATCH('O5 Details by Class &amp; Accounts'!AK$18, 'E2 Allocators'!$B$15:$W$15, 0),FALSE)*$G177), 0, VLOOKUP(VLOOKUP($A177, 'E4 TB Allocation Details'!$A$18:$L$217, MATCH("Customer ID", 'E4 TB Allocation Details'!$A$18:$L$18, 0),FALSE), 'E2 Allocators'!$B$15:$W$361, MATCH('O5 Details by Class &amp; Accounts'!AK$18, 'E2 Allocators'!$B$15:$W$15, 0),FALSE)*$G177)</f>
        <v>0</v>
      </c>
      <c r="AL177" s="1334">
        <f>IF(ISERROR(VLOOKUP(VLOOKUP($A177, 'E4 TB Allocation Details'!$A$18:$L$217, MATCH("Customer ID", 'E4 TB Allocation Details'!$A$18:$L$18, 0),FALSE), 'E2 Allocators'!$B$15:$W$361, MATCH('O5 Details by Class &amp; Accounts'!AL$18, 'E2 Allocators'!$B$15:$W$15, 0),FALSE)*$G177), 0, VLOOKUP(VLOOKUP($A177, 'E4 TB Allocation Details'!$A$18:$L$217, MATCH("Customer ID", 'E4 TB Allocation Details'!$A$18:$L$18, 0),FALSE), 'E2 Allocators'!$B$15:$W$361, MATCH('O5 Details by Class &amp; Accounts'!AL$18, 'E2 Allocators'!$B$15:$W$15, 0),FALSE)*$G177)</f>
        <v>0</v>
      </c>
      <c r="AM177" s="1334">
        <f>IF(ISERROR(VLOOKUP(VLOOKUP($A177, 'E4 TB Allocation Details'!$A$18:$L$217, MATCH("Customer ID", 'E4 TB Allocation Details'!$A$18:$L$18, 0),FALSE), 'E2 Allocators'!$B$15:$W$361, MATCH('O5 Details by Class &amp; Accounts'!AM$18, 'E2 Allocators'!$B$15:$W$15, 0),FALSE)*$G177), 0, VLOOKUP(VLOOKUP($A177, 'E4 TB Allocation Details'!$A$18:$L$217, MATCH("Customer ID", 'E4 TB Allocation Details'!$A$18:$L$18, 0),FALSE), 'E2 Allocators'!$B$15:$W$361, MATCH('O5 Details by Class &amp; Accounts'!AM$18, 'E2 Allocators'!$B$15:$W$15, 0),FALSE)*$G177)</f>
        <v>0</v>
      </c>
      <c r="AN177" s="1334">
        <f>IF(ISERROR(VLOOKUP(VLOOKUP($A177, 'E4 TB Allocation Details'!$A$18:$L$217, MATCH("Customer ID", 'E4 TB Allocation Details'!$A$18:$L$18, 0),FALSE), 'E2 Allocators'!$B$15:$W$361, MATCH('O5 Details by Class &amp; Accounts'!AN$18, 'E2 Allocators'!$B$15:$W$15, 0),FALSE)*$G177), 0, VLOOKUP(VLOOKUP($A177, 'E4 TB Allocation Details'!$A$18:$L$217, MATCH("Customer ID", 'E4 TB Allocation Details'!$A$18:$L$18, 0),FALSE), 'E2 Allocators'!$B$15:$W$361, MATCH('O5 Details by Class &amp; Accounts'!AN$18, 'E2 Allocators'!$B$15:$W$15, 0),FALSE)*$G177)</f>
        <v>0</v>
      </c>
      <c r="AO177" s="1334">
        <f>IF(ISERROR(VLOOKUP(VLOOKUP($A177, 'E4 TB Allocation Details'!$A$18:$L$217, MATCH("Customer ID", 'E4 TB Allocation Details'!$A$18:$L$18, 0),FALSE), 'E2 Allocators'!$B$15:$W$361, MATCH('O5 Details by Class &amp; Accounts'!AO$18, 'E2 Allocators'!$B$15:$W$15, 0),FALSE)*$G177), 0, VLOOKUP(VLOOKUP($A177, 'E4 TB Allocation Details'!$A$18:$L$217, MATCH("Customer ID", 'E4 TB Allocation Details'!$A$18:$L$18, 0),FALSE), 'E2 Allocators'!$B$15:$W$361, MATCH('O5 Details by Class &amp; Accounts'!AO$18, 'E2 Allocators'!$B$15:$W$15, 0),FALSE)*$G177)</f>
        <v>0</v>
      </c>
      <c r="AP177" s="1334">
        <f>IF(ISERROR(VLOOKUP(VLOOKUP($A177, 'E4 TB Allocation Details'!$A$18:$L$217, MATCH("Customer ID", 'E4 TB Allocation Details'!$A$18:$L$18, 0),FALSE), 'E2 Allocators'!$B$15:$W$361, MATCH('O5 Details by Class &amp; Accounts'!AP$18, 'E2 Allocators'!$B$15:$W$15, 0),FALSE)*$G177), 0, VLOOKUP(VLOOKUP($A177, 'E4 TB Allocation Details'!$A$18:$L$217, MATCH("Customer ID", 'E4 TB Allocation Details'!$A$18:$L$18, 0),FALSE), 'E2 Allocators'!$B$15:$W$361, MATCH('O5 Details by Class &amp; Accounts'!AP$18, 'E2 Allocators'!$B$15:$W$15, 0),FALSE)*$G177)</f>
        <v>0</v>
      </c>
      <c r="AQ177" s="1334">
        <f>IF(ISERROR(VLOOKUP(VLOOKUP($A177, 'E4 TB Allocation Details'!$A$18:$L$217, MATCH("Customer ID", 'E4 TB Allocation Details'!$A$18:$L$18, 0),FALSE), 'E2 Allocators'!$B$15:$W$361, MATCH('O5 Details by Class &amp; Accounts'!AQ$18, 'E2 Allocators'!$B$15:$W$15, 0),FALSE)*$G177), 0, VLOOKUP(VLOOKUP($A177, 'E4 TB Allocation Details'!$A$18:$L$217, MATCH("Customer ID", 'E4 TB Allocation Details'!$A$18:$L$18, 0),FALSE), 'E2 Allocators'!$B$15:$W$361, MATCH('O5 Details by Class &amp; Accounts'!AQ$18, 'E2 Allocators'!$B$15:$W$15, 0),FALSE)*$G177)</f>
        <v>0</v>
      </c>
      <c r="AR177" s="1334">
        <f>IF(ISERROR(VLOOKUP(VLOOKUP($A177, 'E4 TB Allocation Details'!$A$18:$L$217, MATCH("Customer ID", 'E4 TB Allocation Details'!$A$18:$L$18, 0),FALSE), 'E2 Allocators'!$B$15:$W$361, MATCH('O5 Details by Class &amp; Accounts'!AR$18, 'E2 Allocators'!$B$15:$W$15, 0),FALSE)*$G177), 0, VLOOKUP(VLOOKUP($A177, 'E4 TB Allocation Details'!$A$18:$L$217, MATCH("Customer ID", 'E4 TB Allocation Details'!$A$18:$L$18, 0),FALSE), 'E2 Allocators'!$B$15:$W$361, MATCH('O5 Details by Class &amp; Accounts'!AR$18, 'E2 Allocators'!$B$15:$W$15, 0),FALSE)*$G177)</f>
        <v>0</v>
      </c>
      <c r="AS177" s="1334">
        <f>IF(ISERROR(VLOOKUP(VLOOKUP($A177, 'E4 TB Allocation Details'!$A$18:$L$217, MATCH("Customer ID", 'E4 TB Allocation Details'!$A$18:$L$18, 0),FALSE), 'E2 Allocators'!$B$15:$W$361, MATCH('O5 Details by Class &amp; Accounts'!AS$18, 'E2 Allocators'!$B$15:$W$15, 0),FALSE)*$G177), 0, VLOOKUP(VLOOKUP($A177, 'E4 TB Allocation Details'!$A$18:$L$217, MATCH("Customer ID", 'E4 TB Allocation Details'!$A$18:$L$18, 0),FALSE), 'E2 Allocators'!$B$15:$W$361, MATCH('O5 Details by Class &amp; Accounts'!AS$18, 'E2 Allocators'!$B$15:$W$15, 0),FALSE)*$G177)</f>
        <v>0</v>
      </c>
      <c r="AT177" s="1334">
        <f>IF(ISERROR(VLOOKUP(VLOOKUP($A177, 'E4 TB Allocation Details'!$A$18:$L$217, MATCH("Customer ID", 'E4 TB Allocation Details'!$A$18:$L$18, 0),FALSE), 'E2 Allocators'!$B$15:$W$361, MATCH('O5 Details by Class &amp; Accounts'!AT$18, 'E2 Allocators'!$B$15:$W$15, 0),FALSE)*$G177), 0, VLOOKUP(VLOOKUP($A177, 'E4 TB Allocation Details'!$A$18:$L$217, MATCH("Customer ID", 'E4 TB Allocation Details'!$A$18:$L$18, 0),FALSE), 'E2 Allocators'!$B$15:$W$361, MATCH('O5 Details by Class &amp; Accounts'!AT$18, 'E2 Allocators'!$B$15:$W$15, 0),FALSE)*$G177)</f>
        <v>0</v>
      </c>
      <c r="AU177" s="1334">
        <f>IF(ISERROR(VLOOKUP(VLOOKUP($A177, 'E4 TB Allocation Details'!$A$18:$L$217, MATCH("Customer ID", 'E4 TB Allocation Details'!$A$18:$L$18, 0),FALSE), 'E2 Allocators'!$B$15:$W$361, MATCH('O5 Details by Class &amp; Accounts'!AU$18, 'E2 Allocators'!$B$15:$W$15, 0),FALSE)*$G177), 0, VLOOKUP(VLOOKUP($A177, 'E4 TB Allocation Details'!$A$18:$L$217, MATCH("Customer ID", 'E4 TB Allocation Details'!$A$18:$L$18, 0),FALSE), 'E2 Allocators'!$B$15:$W$361, MATCH('O5 Details by Class &amp; Accounts'!AU$18, 'E2 Allocators'!$B$15:$W$15, 0),FALSE)*$G177)</f>
        <v>0</v>
      </c>
      <c r="AV177" s="1334">
        <f>IF(ISERROR(VLOOKUP(VLOOKUP($A177, 'E4 TB Allocation Details'!$A$18:$L$217, MATCH("Customer ID", 'E4 TB Allocation Details'!$A$18:$L$18, 0),FALSE), 'E2 Allocators'!$B$15:$W$361, MATCH('O5 Details by Class &amp; Accounts'!AV$18, 'E2 Allocators'!$B$15:$W$15, 0),FALSE)*$G177), 0, VLOOKUP(VLOOKUP($A177, 'E4 TB Allocation Details'!$A$18:$L$217, MATCH("Customer ID", 'E4 TB Allocation Details'!$A$18:$L$18, 0),FALSE), 'E2 Allocators'!$B$15:$W$361, MATCH('O5 Details by Class &amp; Accounts'!AV$18, 'E2 Allocators'!$B$15:$W$15, 0),FALSE)*$G177)</f>
        <v>0</v>
      </c>
      <c r="AW177" s="1334">
        <f>IF(ISERROR(VLOOKUP(VLOOKUP($A177, 'E4 TB Allocation Details'!$A$18:$L$217, MATCH("Customer ID", 'E4 TB Allocation Details'!$A$18:$L$18, 0),FALSE), 'E2 Allocators'!$B$15:$W$361, MATCH('O5 Details by Class &amp; Accounts'!AW$18, 'E2 Allocators'!$B$15:$W$15, 0),FALSE)*$G177), 0, VLOOKUP(VLOOKUP($A177, 'E4 TB Allocation Details'!$A$18:$L$217, MATCH("Customer ID", 'E4 TB Allocation Details'!$A$18:$L$18, 0),FALSE), 'E2 Allocators'!$B$15:$W$361, MATCH('O5 Details by Class &amp; Accounts'!AW$18, 'E2 Allocators'!$B$15:$W$15, 0),FALSE)*$G177)</f>
        <v>0</v>
      </c>
      <c r="AX177" s="1334">
        <f t="shared" si="51"/>
        <v>0</v>
      </c>
      <c r="AY177" s="1334">
        <f>IF(ISERROR(VLOOKUP(VLOOKUP($A177, 'E4 TB Allocation Details'!$A$18:$L$217, MATCH("Misc ID", 'E4 TB Allocation Details'!$A$18:$L$18, 0),FALSE), 'E2 Allocators'!$B$15:$W$361, MATCH('O5 Details by Class &amp; Accounts'!AY$18, 'E2 Allocators'!$B$15:$W$15, 0),FALSE)*$E177), 0, VLOOKUP(VLOOKUP($A177, 'E4 TB Allocation Details'!$A$18:$L$217, MATCH("Misc ID", 'E4 TB Allocation Details'!$A$18:$L$18, 0),FALSE), 'E2 Allocators'!$B$15:$W$361, MATCH('O5 Details by Class &amp; Accounts'!AY$18, 'E2 Allocators'!$B$15:$W$15, 0),FALSE)*$E177)</f>
        <v>0</v>
      </c>
      <c r="AZ177" s="1334">
        <f>IF(ISERROR(VLOOKUP(VLOOKUP($A177, 'E4 TB Allocation Details'!$A$18:$L$217, MATCH("Misc ID", 'E4 TB Allocation Details'!$A$18:$L$18, 0),FALSE), 'E2 Allocators'!$B$15:$W$361, MATCH('O5 Details by Class &amp; Accounts'!AZ$18, 'E2 Allocators'!$B$15:$W$15, 0),FALSE)*$E177), 0, VLOOKUP(VLOOKUP($A177, 'E4 TB Allocation Details'!$A$18:$L$217, MATCH("Misc ID", 'E4 TB Allocation Details'!$A$18:$L$18, 0),FALSE), 'E2 Allocators'!$B$15:$W$361, MATCH('O5 Details by Class &amp; Accounts'!AZ$18, 'E2 Allocators'!$B$15:$W$15, 0),FALSE)*$E177)</f>
        <v>0</v>
      </c>
      <c r="BA177" s="1334">
        <f>IF(ISERROR(VLOOKUP(VLOOKUP($A177, 'E4 TB Allocation Details'!$A$18:$L$217, MATCH("Misc ID", 'E4 TB Allocation Details'!$A$18:$L$18, 0),FALSE), 'E2 Allocators'!$B$15:$W$361, MATCH('O5 Details by Class &amp; Accounts'!BA$18, 'E2 Allocators'!$B$15:$W$15, 0),FALSE)*$E177), 0, VLOOKUP(VLOOKUP($A177, 'E4 TB Allocation Details'!$A$18:$L$217, MATCH("Misc ID", 'E4 TB Allocation Details'!$A$18:$L$18, 0),FALSE), 'E2 Allocators'!$B$15:$W$361, MATCH('O5 Details by Class &amp; Accounts'!BA$18, 'E2 Allocators'!$B$15:$W$15, 0),FALSE)*$E177)</f>
        <v>0</v>
      </c>
      <c r="BB177" s="1334">
        <f>IF(ISERROR(VLOOKUP(VLOOKUP($A177, 'E4 TB Allocation Details'!$A$18:$L$217, MATCH("Misc ID", 'E4 TB Allocation Details'!$A$18:$L$18, 0),FALSE), 'E2 Allocators'!$B$15:$W$361, MATCH('O5 Details by Class &amp; Accounts'!BB$18, 'E2 Allocators'!$B$15:$W$15, 0),FALSE)*$E177), 0, VLOOKUP(VLOOKUP($A177, 'E4 TB Allocation Details'!$A$18:$L$217, MATCH("Misc ID", 'E4 TB Allocation Details'!$A$18:$L$18, 0),FALSE), 'E2 Allocators'!$B$15:$W$361, MATCH('O5 Details by Class &amp; Accounts'!BB$18, 'E2 Allocators'!$B$15:$W$15, 0),FALSE)*$E177)</f>
        <v>0</v>
      </c>
      <c r="BC177" s="1334">
        <f>IF(ISERROR(VLOOKUP(VLOOKUP($A177, 'E4 TB Allocation Details'!$A$18:$L$217, MATCH("Misc ID", 'E4 TB Allocation Details'!$A$18:$L$18, 0),FALSE), 'E2 Allocators'!$B$15:$W$361, MATCH('O5 Details by Class &amp; Accounts'!BC$18, 'E2 Allocators'!$B$15:$W$15, 0),FALSE)*$E177), 0, VLOOKUP(VLOOKUP($A177, 'E4 TB Allocation Details'!$A$18:$L$217, MATCH("Misc ID", 'E4 TB Allocation Details'!$A$18:$L$18, 0),FALSE), 'E2 Allocators'!$B$15:$W$361, MATCH('O5 Details by Class &amp; Accounts'!BC$18, 'E2 Allocators'!$B$15:$W$15, 0),FALSE)*$E177)</f>
        <v>0</v>
      </c>
      <c r="BD177" s="1334">
        <f>IF(ISERROR(VLOOKUP(VLOOKUP($A177, 'E4 TB Allocation Details'!$A$18:$L$217, MATCH("Misc ID", 'E4 TB Allocation Details'!$A$18:$L$18, 0),FALSE), 'E2 Allocators'!$B$15:$W$361, MATCH('O5 Details by Class &amp; Accounts'!BD$18, 'E2 Allocators'!$B$15:$W$15, 0),FALSE)*$E177), 0, VLOOKUP(VLOOKUP($A177, 'E4 TB Allocation Details'!$A$18:$L$217, MATCH("Misc ID", 'E4 TB Allocation Details'!$A$18:$L$18, 0),FALSE), 'E2 Allocators'!$B$15:$W$361, MATCH('O5 Details by Class &amp; Accounts'!BD$18, 'E2 Allocators'!$B$15:$W$15, 0),FALSE)*$E177)</f>
        <v>0</v>
      </c>
      <c r="BE177" s="1334">
        <f>IF(ISERROR(VLOOKUP(VLOOKUP($A177, 'E4 TB Allocation Details'!$A$18:$L$217, MATCH("Misc ID", 'E4 TB Allocation Details'!$A$18:$L$18, 0),FALSE), 'E2 Allocators'!$B$15:$W$361, MATCH('O5 Details by Class &amp; Accounts'!BE$18, 'E2 Allocators'!$B$15:$W$15, 0),FALSE)*$E177), 0, VLOOKUP(VLOOKUP($A177, 'E4 TB Allocation Details'!$A$18:$L$217, MATCH("Misc ID", 'E4 TB Allocation Details'!$A$18:$L$18, 0),FALSE), 'E2 Allocators'!$B$15:$W$361, MATCH('O5 Details by Class &amp; Accounts'!BE$18, 'E2 Allocators'!$B$15:$W$15, 0),FALSE)*$E177)</f>
        <v>0</v>
      </c>
      <c r="BF177" s="1334">
        <f>IF(ISERROR(VLOOKUP(VLOOKUP($A177, 'E4 TB Allocation Details'!$A$18:$L$217, MATCH("Misc ID", 'E4 TB Allocation Details'!$A$18:$L$18, 0),FALSE), 'E2 Allocators'!$B$15:$W$361, MATCH('O5 Details by Class &amp; Accounts'!BF$18, 'E2 Allocators'!$B$15:$W$15, 0),FALSE)*$E177), 0, VLOOKUP(VLOOKUP($A177, 'E4 TB Allocation Details'!$A$18:$L$217, MATCH("Misc ID", 'E4 TB Allocation Details'!$A$18:$L$18, 0),FALSE), 'E2 Allocators'!$B$15:$W$361, MATCH('O5 Details by Class &amp; Accounts'!BF$18, 'E2 Allocators'!$B$15:$W$15, 0),FALSE)*$E177)</f>
        <v>0</v>
      </c>
      <c r="BG177" s="1334">
        <f>IF(ISERROR(VLOOKUP(VLOOKUP($A177, 'E4 TB Allocation Details'!$A$18:$L$217, MATCH("Misc ID", 'E4 TB Allocation Details'!$A$18:$L$18, 0),FALSE), 'E2 Allocators'!$B$15:$W$361, MATCH('O5 Details by Class &amp; Accounts'!BG$18, 'E2 Allocators'!$B$15:$W$15, 0),FALSE)*$E177), 0, VLOOKUP(VLOOKUP($A177, 'E4 TB Allocation Details'!$A$18:$L$217, MATCH("Misc ID", 'E4 TB Allocation Details'!$A$18:$L$18, 0),FALSE), 'E2 Allocators'!$B$15:$W$361, MATCH('O5 Details by Class &amp; Accounts'!BG$18, 'E2 Allocators'!$B$15:$W$15, 0),FALSE)*$E177)</f>
        <v>0</v>
      </c>
      <c r="BH177" s="1334">
        <f>IF(ISERROR(VLOOKUP(VLOOKUP($A177, 'E4 TB Allocation Details'!$A$18:$L$217, MATCH("Misc ID", 'E4 TB Allocation Details'!$A$18:$L$18, 0),FALSE), 'E2 Allocators'!$B$15:$W$361, MATCH('O5 Details by Class &amp; Accounts'!BH$18, 'E2 Allocators'!$B$15:$W$15, 0),FALSE)*$E177), 0, VLOOKUP(VLOOKUP($A177, 'E4 TB Allocation Details'!$A$18:$L$217, MATCH("Misc ID", 'E4 TB Allocation Details'!$A$18:$L$18, 0),FALSE), 'E2 Allocators'!$B$15:$W$361, MATCH('O5 Details by Class &amp; Accounts'!BH$18, 'E2 Allocators'!$B$15:$W$15, 0),FALSE)*$E177)</f>
        <v>0</v>
      </c>
      <c r="BI177" s="1334">
        <f>IF(ISERROR(VLOOKUP(VLOOKUP($A177, 'E4 TB Allocation Details'!$A$18:$L$217, MATCH("Misc ID", 'E4 TB Allocation Details'!$A$18:$L$18, 0),FALSE), 'E2 Allocators'!$B$15:$W$361, MATCH('O5 Details by Class &amp; Accounts'!BI$18, 'E2 Allocators'!$B$15:$W$15, 0),FALSE)*$E177), 0, VLOOKUP(VLOOKUP($A177, 'E4 TB Allocation Details'!$A$18:$L$217, MATCH("Misc ID", 'E4 TB Allocation Details'!$A$18:$L$18, 0),FALSE), 'E2 Allocators'!$B$15:$W$361, MATCH('O5 Details by Class &amp; Accounts'!BI$18, 'E2 Allocators'!$B$15:$W$15, 0),FALSE)*$E177)</f>
        <v>0</v>
      </c>
      <c r="BJ177" s="1334">
        <f>IF(ISERROR(VLOOKUP(VLOOKUP($A177, 'E4 TB Allocation Details'!$A$18:$L$217, MATCH("Misc ID", 'E4 TB Allocation Details'!$A$18:$L$18, 0),FALSE), 'E2 Allocators'!$B$15:$W$361, MATCH('O5 Details by Class &amp; Accounts'!BJ$18, 'E2 Allocators'!$B$15:$W$15, 0),FALSE)*$E177), 0, VLOOKUP(VLOOKUP($A177, 'E4 TB Allocation Details'!$A$18:$L$217, MATCH("Misc ID", 'E4 TB Allocation Details'!$A$18:$L$18, 0),FALSE), 'E2 Allocators'!$B$15:$W$361, MATCH('O5 Details by Class &amp; Accounts'!BJ$18, 'E2 Allocators'!$B$15:$W$15, 0),FALSE)*$E177)</f>
        <v>0</v>
      </c>
      <c r="BK177" s="1334">
        <f>IF(ISERROR(VLOOKUP(VLOOKUP($A177, 'E4 TB Allocation Details'!$A$18:$L$217, MATCH("Misc ID", 'E4 TB Allocation Details'!$A$18:$L$18, 0),FALSE), 'E2 Allocators'!$B$15:$W$361, MATCH('O5 Details by Class &amp; Accounts'!BK$18, 'E2 Allocators'!$B$15:$W$15, 0),FALSE)*$E177), 0, VLOOKUP(VLOOKUP($A177, 'E4 TB Allocation Details'!$A$18:$L$217, MATCH("Misc ID", 'E4 TB Allocation Details'!$A$18:$L$18, 0),FALSE), 'E2 Allocators'!$B$15:$W$361, MATCH('O5 Details by Class &amp; Accounts'!BK$18, 'E2 Allocators'!$B$15:$W$15, 0),FALSE)*$E177)</f>
        <v>0</v>
      </c>
      <c r="BL177" s="1334">
        <f>IF(ISERROR(VLOOKUP(VLOOKUP($A177, 'E4 TB Allocation Details'!$A$18:$L$217, MATCH("Misc ID", 'E4 TB Allocation Details'!$A$18:$L$18, 0),FALSE), 'E2 Allocators'!$B$15:$W$361, MATCH('O5 Details by Class &amp; Accounts'!BL$18, 'E2 Allocators'!$B$15:$W$15, 0),FALSE)*$E177), 0, VLOOKUP(VLOOKUP($A177, 'E4 TB Allocation Details'!$A$18:$L$217, MATCH("Misc ID", 'E4 TB Allocation Details'!$A$18:$L$18, 0),FALSE), 'E2 Allocators'!$B$15:$W$361, MATCH('O5 Details by Class &amp; Accounts'!BL$18, 'E2 Allocators'!$B$15:$W$15, 0),FALSE)*$E177)</f>
        <v>0</v>
      </c>
      <c r="BM177" s="1334">
        <f>IF(ISERROR(VLOOKUP(VLOOKUP($A177, 'E4 TB Allocation Details'!$A$18:$L$217, MATCH("Misc ID", 'E4 TB Allocation Details'!$A$18:$L$18, 0),FALSE), 'E2 Allocators'!$B$15:$W$361, MATCH('O5 Details by Class &amp; Accounts'!BM$18, 'E2 Allocators'!$B$15:$W$15, 0),FALSE)*$E177), 0, VLOOKUP(VLOOKUP($A177, 'E4 TB Allocation Details'!$A$18:$L$217, MATCH("Misc ID", 'E4 TB Allocation Details'!$A$18:$L$18, 0),FALSE), 'E2 Allocators'!$B$15:$W$361, MATCH('O5 Details by Class &amp; Accounts'!BM$18, 'E2 Allocators'!$B$15:$W$15, 0),FALSE)*$E177)</f>
        <v>0</v>
      </c>
      <c r="BN177" s="1334">
        <f>IF(ISERROR(VLOOKUP(VLOOKUP($A177, 'E4 TB Allocation Details'!$A$18:$L$217, MATCH("Misc ID", 'E4 TB Allocation Details'!$A$18:$L$18, 0),FALSE), 'E2 Allocators'!$B$15:$W$361, MATCH('O5 Details by Class &amp; Accounts'!BN$18, 'E2 Allocators'!$B$15:$W$15, 0),FALSE)*$E177), 0, VLOOKUP(VLOOKUP($A177, 'E4 TB Allocation Details'!$A$18:$L$217, MATCH("Misc ID", 'E4 TB Allocation Details'!$A$18:$L$18, 0),FALSE), 'E2 Allocators'!$B$15:$W$361, MATCH('O5 Details by Class &amp; Accounts'!BN$18, 'E2 Allocators'!$B$15:$W$15, 0),FALSE)*$E177)</f>
        <v>0</v>
      </c>
      <c r="BO177" s="1334">
        <f>IF(ISERROR(VLOOKUP(VLOOKUP($A177, 'E4 TB Allocation Details'!$A$18:$L$217, MATCH("Misc ID", 'E4 TB Allocation Details'!$A$18:$L$18, 0),FALSE), 'E2 Allocators'!$B$15:$W$361, MATCH('O5 Details by Class &amp; Accounts'!BO$18, 'E2 Allocators'!$B$15:$W$15, 0),FALSE)*$E177), 0, VLOOKUP(VLOOKUP($A177, 'E4 TB Allocation Details'!$A$18:$L$217, MATCH("Misc ID", 'E4 TB Allocation Details'!$A$18:$L$18, 0),FALSE), 'E2 Allocators'!$B$15:$W$361, MATCH('O5 Details by Class &amp; Accounts'!BO$18, 'E2 Allocators'!$B$15:$W$15, 0),FALSE)*$E177)</f>
        <v>0</v>
      </c>
      <c r="BP177" s="1334">
        <f>IF(ISERROR(VLOOKUP(VLOOKUP($A177, 'E4 TB Allocation Details'!$A$18:$L$217, MATCH("Misc ID", 'E4 TB Allocation Details'!$A$18:$L$18, 0),FALSE), 'E2 Allocators'!$B$15:$W$361, MATCH('O5 Details by Class &amp; Accounts'!BP$18, 'E2 Allocators'!$B$15:$W$15, 0),FALSE)*$E177), 0, VLOOKUP(VLOOKUP($A177, 'E4 TB Allocation Details'!$A$18:$L$217, MATCH("Misc ID", 'E4 TB Allocation Details'!$A$18:$L$18, 0),FALSE), 'E2 Allocators'!$B$15:$W$361, MATCH('O5 Details by Class &amp; Accounts'!BP$18, 'E2 Allocators'!$B$15:$W$15, 0),FALSE)*$E177)</f>
        <v>0</v>
      </c>
      <c r="BQ177" s="1334">
        <f>IF(ISERROR(VLOOKUP(VLOOKUP($A177, 'E4 TB Allocation Details'!$A$18:$L$217, MATCH("Misc ID", 'E4 TB Allocation Details'!$A$18:$L$18, 0),FALSE), 'E2 Allocators'!$B$15:$W$361, MATCH('O5 Details by Class &amp; Accounts'!BQ$18, 'E2 Allocators'!$B$15:$W$15, 0),FALSE)*$E177), 0, VLOOKUP(VLOOKUP($A177, 'E4 TB Allocation Details'!$A$18:$L$217, MATCH("Misc ID", 'E4 TB Allocation Details'!$A$18:$L$18, 0),FALSE), 'E2 Allocators'!$B$15:$W$361, MATCH('O5 Details by Class &amp; Accounts'!BQ$18, 'E2 Allocators'!$B$15:$W$15, 0),FALSE)*$E177)</f>
        <v>0</v>
      </c>
      <c r="BR177" s="1334">
        <f>IF(ISERROR(VLOOKUP(VLOOKUP($A177, 'E4 TB Allocation Details'!$A$18:$L$217, MATCH("Misc ID", 'E4 TB Allocation Details'!$A$18:$L$18, 0),FALSE), 'E2 Allocators'!$B$15:$W$361, MATCH('O5 Details by Class &amp; Accounts'!BR$18, 'E2 Allocators'!$B$15:$W$15, 0),FALSE)*$E177), 0, VLOOKUP(VLOOKUP($A177, 'E4 TB Allocation Details'!$A$18:$L$217, MATCH("Misc ID", 'E4 TB Allocation Details'!$A$18:$L$18, 0),FALSE), 'E2 Allocators'!$B$15:$W$361, MATCH('O5 Details by Class &amp; Accounts'!BR$18, 'E2 Allocators'!$B$15:$W$15, 0),FALSE)*$E177)</f>
        <v>0</v>
      </c>
      <c r="BS177" s="1334">
        <f t="shared" si="48"/>
        <v>0</v>
      </c>
      <c r="BT177" s="1334">
        <f>IF(ISERROR(VLOOKUP(VLOOKUP($A177, 'E4 TB Allocation Details'!$A$18:$L$217, MATCH("A &amp; G ID", 'E4 TB Allocation Details'!$A$18:$L$18, 0),FALSE), 'E2 Allocators'!$B$15:$W$361, MATCH('O5 Details by Class &amp; Accounts'!BT$18, 'E2 Allocators'!$B$15:$W$15, 0),FALSE)*$E177), 0, VLOOKUP(VLOOKUP($A177, 'E4 TB Allocation Details'!$A$18:$L$217, MATCH("A &amp; G ID", 'E4 TB Allocation Details'!$A$18:$L$18, 0),FALSE), 'E2 Allocators'!$B$15:$W$361, MATCH('O5 Details by Class &amp; Accounts'!BT$18, 'E2 Allocators'!$B$15:$W$15, 0),FALSE)*$E177)</f>
        <v>64221.112478185205</v>
      </c>
      <c r="BU177" s="1334">
        <f>IF(ISERROR(VLOOKUP(VLOOKUP($A177, 'E4 TB Allocation Details'!$A$18:$L$217, MATCH("A &amp; G ID", 'E4 TB Allocation Details'!$A$18:$L$18, 0),FALSE), 'E2 Allocators'!$B$15:$W$361, MATCH('O5 Details by Class &amp; Accounts'!BU$18, 'E2 Allocators'!$B$15:$W$15, 0),FALSE)*$E177), 0, VLOOKUP(VLOOKUP($A177, 'E4 TB Allocation Details'!$A$18:$L$217, MATCH("A &amp; G ID", 'E4 TB Allocation Details'!$A$18:$L$18, 0),FALSE), 'E2 Allocators'!$B$15:$W$361, MATCH('O5 Details by Class &amp; Accounts'!BU$18, 'E2 Allocators'!$B$15:$W$15, 0),FALSE)*$E177)</f>
        <v>16186.589544532477</v>
      </c>
      <c r="BV177" s="1334">
        <f>IF(ISERROR(VLOOKUP(VLOOKUP($A177, 'E4 TB Allocation Details'!$A$18:$L$217, MATCH("A &amp; G ID", 'E4 TB Allocation Details'!$A$18:$L$18, 0),FALSE), 'E2 Allocators'!$B$15:$W$361, MATCH('O5 Details by Class &amp; Accounts'!BV$18, 'E2 Allocators'!$B$15:$W$15, 0),FALSE)*$E177), 0, VLOOKUP(VLOOKUP($A177, 'E4 TB Allocation Details'!$A$18:$L$217, MATCH("A &amp; G ID", 'E4 TB Allocation Details'!$A$18:$L$18, 0),FALSE), 'E2 Allocators'!$B$15:$W$361, MATCH('O5 Details by Class &amp; Accounts'!BV$18, 'E2 Allocators'!$B$15:$W$15, 0),FALSE)*$E177)</f>
        <v>19441.816000952964</v>
      </c>
      <c r="BW177" s="1334">
        <f>IF(ISERROR(VLOOKUP(VLOOKUP($A177, 'E4 TB Allocation Details'!$A$18:$L$217, MATCH("A &amp; G ID", 'E4 TB Allocation Details'!$A$18:$L$18, 0),FALSE), 'E2 Allocators'!$B$15:$W$361, MATCH('O5 Details by Class &amp; Accounts'!BW$18, 'E2 Allocators'!$B$15:$W$15, 0),FALSE)*$E177), 0, VLOOKUP(VLOOKUP($A177, 'E4 TB Allocation Details'!$A$18:$L$217, MATCH("A &amp; G ID", 'E4 TB Allocation Details'!$A$18:$L$18, 0),FALSE), 'E2 Allocators'!$B$15:$W$361, MATCH('O5 Details by Class &amp; Accounts'!BW$18, 'E2 Allocators'!$B$15:$W$15, 0),FALSE)*$E177)</f>
        <v>0</v>
      </c>
      <c r="BX177" s="1334">
        <f>IF(ISERROR(VLOOKUP(VLOOKUP($A177, 'E4 TB Allocation Details'!$A$18:$L$217, MATCH("A &amp; G ID", 'E4 TB Allocation Details'!$A$18:$L$18, 0),FALSE), 'E2 Allocators'!$B$15:$W$361, MATCH('O5 Details by Class &amp; Accounts'!BX$18, 'E2 Allocators'!$B$15:$W$15, 0),FALSE)*$E177), 0, VLOOKUP(VLOOKUP($A177, 'E4 TB Allocation Details'!$A$18:$L$217, MATCH("A &amp; G ID", 'E4 TB Allocation Details'!$A$18:$L$18, 0),FALSE), 'E2 Allocators'!$B$15:$W$361, MATCH('O5 Details by Class &amp; Accounts'!BX$18, 'E2 Allocators'!$B$15:$W$15, 0),FALSE)*$E177)</f>
        <v>7112.0852804537308</v>
      </c>
      <c r="BY177" s="1334">
        <f>IF(ISERROR(VLOOKUP(VLOOKUP($A177, 'E4 TB Allocation Details'!$A$18:$L$217, MATCH("A &amp; G ID", 'E4 TB Allocation Details'!$A$18:$L$18, 0),FALSE), 'E2 Allocators'!$B$15:$W$361, MATCH('O5 Details by Class &amp; Accounts'!BY$18, 'E2 Allocators'!$B$15:$W$15, 0),FALSE)*$E177), 0, VLOOKUP(VLOOKUP($A177, 'E4 TB Allocation Details'!$A$18:$L$217, MATCH("A &amp; G ID", 'E4 TB Allocation Details'!$A$18:$L$18, 0),FALSE), 'E2 Allocators'!$B$15:$W$361, MATCH('O5 Details by Class &amp; Accounts'!BY$18, 'E2 Allocators'!$B$15:$W$15, 0),FALSE)*$E177)</f>
        <v>9325.252934065933</v>
      </c>
      <c r="BZ177" s="1334">
        <f>IF(ISERROR(VLOOKUP(VLOOKUP($A177, 'E4 TB Allocation Details'!$A$18:$L$217, MATCH("A &amp; G ID", 'E4 TB Allocation Details'!$A$18:$L$18, 0),FALSE), 'E2 Allocators'!$B$15:$W$361, MATCH('O5 Details by Class &amp; Accounts'!BZ$18, 'E2 Allocators'!$B$15:$W$15, 0),FALSE)*$E177), 0, VLOOKUP(VLOOKUP($A177, 'E4 TB Allocation Details'!$A$18:$L$217, MATCH("A &amp; G ID", 'E4 TB Allocation Details'!$A$18:$L$18, 0),FALSE), 'E2 Allocators'!$B$15:$W$361, MATCH('O5 Details by Class &amp; Accounts'!BZ$18, 'E2 Allocators'!$B$15:$W$15, 0),FALSE)*$E177)</f>
        <v>6222.04621959408</v>
      </c>
      <c r="CA177" s="1334">
        <f>IF(ISERROR(VLOOKUP(VLOOKUP($A177, 'E4 TB Allocation Details'!$A$18:$L$217, MATCH("A &amp; G ID", 'E4 TB Allocation Details'!$A$18:$L$18, 0),FALSE), 'E2 Allocators'!$B$15:$W$361, MATCH('O5 Details by Class &amp; Accounts'!CA$18, 'E2 Allocators'!$B$15:$W$15, 0),FALSE)*$E177), 0, VLOOKUP(VLOOKUP($A177, 'E4 TB Allocation Details'!$A$18:$L$217, MATCH("A &amp; G ID", 'E4 TB Allocation Details'!$A$18:$L$18, 0),FALSE), 'E2 Allocators'!$B$15:$W$361, MATCH('O5 Details by Class &amp; Accounts'!CA$18, 'E2 Allocators'!$B$15:$W$15, 0),FALSE)*$E177)</f>
        <v>393.12576456393919</v>
      </c>
      <c r="CB177" s="1334">
        <f>IF(ISERROR(VLOOKUP(VLOOKUP($A177, 'E4 TB Allocation Details'!$A$18:$L$217, MATCH("A &amp; G ID", 'E4 TB Allocation Details'!$A$18:$L$18, 0),FALSE), 'E2 Allocators'!$B$15:$W$361, MATCH('O5 Details by Class &amp; Accounts'!CB$18, 'E2 Allocators'!$B$15:$W$15, 0),FALSE)*$E177), 0, VLOOKUP(VLOOKUP($A177, 'E4 TB Allocation Details'!$A$18:$L$217, MATCH("A &amp; G ID", 'E4 TB Allocation Details'!$A$18:$L$18, 0),FALSE), 'E2 Allocators'!$B$15:$W$361, MATCH('O5 Details by Class &amp; Accounts'!CB$18, 'E2 Allocators'!$B$15:$W$15, 0),FALSE)*$E177)</f>
        <v>338.97177765165873</v>
      </c>
      <c r="CC177" s="1334">
        <f>IF(ISERROR(VLOOKUP(VLOOKUP($A177, 'E4 TB Allocation Details'!$A$18:$L$217, MATCH("A &amp; G ID", 'E4 TB Allocation Details'!$A$18:$L$18, 0),FALSE), 'E2 Allocators'!$B$15:$W$361, MATCH('O5 Details by Class &amp; Accounts'!CC$18, 'E2 Allocators'!$B$15:$W$15, 0),FALSE)*$E177), 0, VLOOKUP(VLOOKUP($A177, 'E4 TB Allocation Details'!$A$18:$L$217, MATCH("A &amp; G ID", 'E4 TB Allocation Details'!$A$18:$L$18, 0),FALSE), 'E2 Allocators'!$B$15:$W$361, MATCH('O5 Details by Class &amp; Accounts'!CC$18, 'E2 Allocators'!$B$15:$W$15, 0),FALSE)*$E177)</f>
        <v>0</v>
      </c>
      <c r="CD177" s="1334">
        <f>IF(ISERROR(VLOOKUP(VLOOKUP($A177, 'E4 TB Allocation Details'!$A$18:$L$217, MATCH("A &amp; G ID", 'E4 TB Allocation Details'!$A$18:$L$18, 0),FALSE), 'E2 Allocators'!$B$15:$W$361, MATCH('O5 Details by Class &amp; Accounts'!CD$18, 'E2 Allocators'!$B$15:$W$15, 0),FALSE)*$E177), 0, VLOOKUP(VLOOKUP($A177, 'E4 TB Allocation Details'!$A$18:$L$217, MATCH("A &amp; G ID", 'E4 TB Allocation Details'!$A$18:$L$18, 0),FALSE), 'E2 Allocators'!$B$15:$W$361, MATCH('O5 Details by Class &amp; Accounts'!CD$18, 'E2 Allocators'!$B$15:$W$15, 0),FALSE)*$E177)</f>
        <v>0</v>
      </c>
      <c r="CE177" s="1334">
        <f>IF(ISERROR(VLOOKUP(VLOOKUP($A177, 'E4 TB Allocation Details'!$A$18:$L$217, MATCH("A &amp; G ID", 'E4 TB Allocation Details'!$A$18:$L$18, 0),FALSE), 'E2 Allocators'!$B$15:$W$361, MATCH('O5 Details by Class &amp; Accounts'!CE$18, 'E2 Allocators'!$B$15:$W$15, 0),FALSE)*$E177), 0, VLOOKUP(VLOOKUP($A177, 'E4 TB Allocation Details'!$A$18:$L$217, MATCH("A &amp; G ID", 'E4 TB Allocation Details'!$A$18:$L$18, 0),FALSE), 'E2 Allocators'!$B$15:$W$361, MATCH('O5 Details by Class &amp; Accounts'!CE$18, 'E2 Allocators'!$B$15:$W$15, 0),FALSE)*$E177)</f>
        <v>0</v>
      </c>
      <c r="CF177" s="1334">
        <f>IF(ISERROR(VLOOKUP(VLOOKUP($A177, 'E4 TB Allocation Details'!$A$18:$L$217, MATCH("A &amp; G ID", 'E4 TB Allocation Details'!$A$18:$L$18, 0),FALSE), 'E2 Allocators'!$B$15:$W$361, MATCH('O5 Details by Class &amp; Accounts'!CF$18, 'E2 Allocators'!$B$15:$W$15, 0),FALSE)*$E177), 0, VLOOKUP(VLOOKUP($A177, 'E4 TB Allocation Details'!$A$18:$L$217, MATCH("A &amp; G ID", 'E4 TB Allocation Details'!$A$18:$L$18, 0),FALSE), 'E2 Allocators'!$B$15:$W$361, MATCH('O5 Details by Class &amp; Accounts'!CF$18, 'E2 Allocators'!$B$15:$W$15, 0),FALSE)*$E177)</f>
        <v>0</v>
      </c>
      <c r="CG177" s="1334">
        <f>IF(ISERROR(VLOOKUP(VLOOKUP($A177, 'E4 TB Allocation Details'!$A$18:$L$217, MATCH("A &amp; G ID", 'E4 TB Allocation Details'!$A$18:$L$18, 0),FALSE), 'E2 Allocators'!$B$15:$W$361, MATCH('O5 Details by Class &amp; Accounts'!CG$18, 'E2 Allocators'!$B$15:$W$15, 0),FALSE)*$E177), 0, VLOOKUP(VLOOKUP($A177, 'E4 TB Allocation Details'!$A$18:$L$217, MATCH("A &amp; G ID", 'E4 TB Allocation Details'!$A$18:$L$18, 0),FALSE), 'E2 Allocators'!$B$15:$W$361, MATCH('O5 Details by Class &amp; Accounts'!CG$18, 'E2 Allocators'!$B$15:$W$15, 0),FALSE)*$E177)</f>
        <v>0</v>
      </c>
      <c r="CH177" s="1334">
        <f>IF(ISERROR(VLOOKUP(VLOOKUP($A177, 'E4 TB Allocation Details'!$A$18:$L$217, MATCH("A &amp; G ID", 'E4 TB Allocation Details'!$A$18:$L$18, 0),FALSE), 'E2 Allocators'!$B$15:$W$361, MATCH('O5 Details by Class &amp; Accounts'!CH$18, 'E2 Allocators'!$B$15:$W$15, 0),FALSE)*$E177), 0, VLOOKUP(VLOOKUP($A177, 'E4 TB Allocation Details'!$A$18:$L$217, MATCH("A &amp; G ID", 'E4 TB Allocation Details'!$A$18:$L$18, 0),FALSE), 'E2 Allocators'!$B$15:$W$361, MATCH('O5 Details by Class &amp; Accounts'!CH$18, 'E2 Allocators'!$B$15:$W$15, 0),FALSE)*$E177)</f>
        <v>0</v>
      </c>
      <c r="CI177" s="1334">
        <f>IF(ISERROR(VLOOKUP(VLOOKUP($A177, 'E4 TB Allocation Details'!$A$18:$L$217, MATCH("A &amp; G ID", 'E4 TB Allocation Details'!$A$18:$L$18, 0),FALSE), 'E2 Allocators'!$B$15:$W$361, MATCH('O5 Details by Class &amp; Accounts'!CI$18, 'E2 Allocators'!$B$15:$W$15, 0),FALSE)*$E177), 0, VLOOKUP(VLOOKUP($A177, 'E4 TB Allocation Details'!$A$18:$L$217, MATCH("A &amp; G ID", 'E4 TB Allocation Details'!$A$18:$L$18, 0),FALSE), 'E2 Allocators'!$B$15:$W$361, MATCH('O5 Details by Class &amp; Accounts'!CI$18, 'E2 Allocators'!$B$15:$W$15, 0),FALSE)*$E177)</f>
        <v>0</v>
      </c>
      <c r="CJ177" s="1334">
        <f>IF(ISERROR(VLOOKUP(VLOOKUP($A177, 'E4 TB Allocation Details'!$A$18:$L$217, MATCH("A &amp; G ID", 'E4 TB Allocation Details'!$A$18:$L$18, 0),FALSE), 'E2 Allocators'!$B$15:$W$361, MATCH('O5 Details by Class &amp; Accounts'!CJ$18, 'E2 Allocators'!$B$15:$W$15, 0),FALSE)*$E177), 0, VLOOKUP(VLOOKUP($A177, 'E4 TB Allocation Details'!$A$18:$L$217, MATCH("A &amp; G ID", 'E4 TB Allocation Details'!$A$18:$L$18, 0),FALSE), 'E2 Allocators'!$B$15:$W$361, MATCH('O5 Details by Class &amp; Accounts'!CJ$18, 'E2 Allocators'!$B$15:$W$15, 0),FALSE)*$E177)</f>
        <v>0</v>
      </c>
      <c r="CK177" s="1334">
        <f>IF(ISERROR(VLOOKUP(VLOOKUP($A177, 'E4 TB Allocation Details'!$A$18:$L$217, MATCH("A &amp; G ID", 'E4 TB Allocation Details'!$A$18:$L$18, 0),FALSE), 'E2 Allocators'!$B$15:$W$361, MATCH('O5 Details by Class &amp; Accounts'!CK$18, 'E2 Allocators'!$B$15:$W$15, 0),FALSE)*$E177), 0, VLOOKUP(VLOOKUP($A177, 'E4 TB Allocation Details'!$A$18:$L$217, MATCH("A &amp; G ID", 'E4 TB Allocation Details'!$A$18:$L$18, 0),FALSE), 'E2 Allocators'!$B$15:$W$361, MATCH('O5 Details by Class &amp; Accounts'!CK$18, 'E2 Allocators'!$B$15:$W$15, 0),FALSE)*$E177)</f>
        <v>0</v>
      </c>
      <c r="CL177" s="1334">
        <f>IF(ISERROR(VLOOKUP(VLOOKUP($A177, 'E4 TB Allocation Details'!$A$18:$L$217, MATCH("A &amp; G ID", 'E4 TB Allocation Details'!$A$18:$L$18, 0),FALSE), 'E2 Allocators'!$B$15:$W$361, MATCH('O5 Details by Class &amp; Accounts'!CL$18, 'E2 Allocators'!$B$15:$W$15, 0),FALSE)*$E177), 0, VLOOKUP(VLOOKUP($A177, 'E4 TB Allocation Details'!$A$18:$L$217, MATCH("A &amp; G ID", 'E4 TB Allocation Details'!$A$18:$L$18, 0),FALSE), 'E2 Allocators'!$B$15:$W$361, MATCH('O5 Details by Class &amp; Accounts'!CL$18, 'E2 Allocators'!$B$15:$W$15, 0),FALSE)*$E177)</f>
        <v>0</v>
      </c>
      <c r="CM177" s="1334">
        <f>IF(ISERROR(VLOOKUP(VLOOKUP($A177, 'E4 TB Allocation Details'!$A$18:$L$217, MATCH("A &amp; G ID", 'E4 TB Allocation Details'!$A$18:$L$18, 0),FALSE), 'E2 Allocators'!$B$15:$W$361, MATCH('O5 Details by Class &amp; Accounts'!CM$18, 'E2 Allocators'!$B$15:$W$15, 0),FALSE)*$E177), 0, VLOOKUP(VLOOKUP($A177, 'E4 TB Allocation Details'!$A$18:$L$217, MATCH("A &amp; G ID", 'E4 TB Allocation Details'!$A$18:$L$18, 0),FALSE), 'E2 Allocators'!$B$15:$W$361, MATCH('O5 Details by Class &amp; Accounts'!CM$18, 'E2 Allocators'!$B$15:$W$15, 0),FALSE)*$E177)</f>
        <v>0</v>
      </c>
      <c r="CN177" s="1334">
        <f t="shared" si="49"/>
        <v>123241</v>
      </c>
      <c r="CO177" s="1670">
        <f t="shared" si="50"/>
        <v>0</v>
      </c>
      <c r="CQ177" s="1926" t="s">
        <v>5</v>
      </c>
    </row>
    <row r="178" spans="1:95" s="64" customFormat="1" ht="25.5" x14ac:dyDescent="0.2">
      <c r="A178" s="2226">
        <v>5425</v>
      </c>
      <c r="B178" s="2176" t="s">
        <v>38</v>
      </c>
      <c r="C178" s="1667">
        <f>IF(ISERROR(VLOOKUP($A178,'I3 TB Data'!$A$20:$H$465,MATCH('O5 Details by Class &amp; Accounts'!$C$18, 'I3 TB Data'!$A$20:$H$20,0),0)), 0, VLOOKUP($A178,'I3 TB Data'!$A$20:$H$465,MATCH('O5 Details by Class &amp; Accounts'!$C$18,'I3 TB Data'!$A$20:$H$20,0),0))</f>
        <v>0</v>
      </c>
      <c r="D178" s="1668"/>
      <c r="E178" s="1667">
        <f t="shared" si="44"/>
        <v>0</v>
      </c>
      <c r="F178" s="1669"/>
      <c r="G178" s="1669"/>
      <c r="H178" s="1334">
        <f t="shared" si="46"/>
        <v>0</v>
      </c>
      <c r="I178" s="1334">
        <f>IF(ISERROR(VLOOKUP(VLOOKUP($A178, 'E4 TB Allocation Details'!$A$18:$L$217, MATCH("Demand ID", 'E4 TB Allocation Details'!$A$18:$L$18, 0),FALSE), 'E2 Allocators'!$B$15:$W$361, MATCH('O5 Details by Class &amp; Accounts'!I$18, 'E2 Allocators'!$B$15:$W$15, 0),FALSE)*$F178), 0, VLOOKUP(VLOOKUP($A178, 'E4 TB Allocation Details'!$A$18:$L$217, MATCH("Demand ID", 'E4 TB Allocation Details'!$A$18:$L$18, 0),FALSE), 'E2 Allocators'!$B$15:$W$361, MATCH('O5 Details by Class &amp; Accounts'!I$18, 'E2 Allocators'!$B$15:$W$15, 0),FALSE)*$F178)</f>
        <v>0</v>
      </c>
      <c r="J178" s="1334">
        <f>IF(ISERROR(VLOOKUP(VLOOKUP($A178, 'E4 TB Allocation Details'!$A$18:$L$217, MATCH("Demand ID", 'E4 TB Allocation Details'!$A$18:$L$18, 0),FALSE), 'E2 Allocators'!$B$15:$W$361, MATCH('O5 Details by Class &amp; Accounts'!J$18, 'E2 Allocators'!$B$15:$W$15, 0),FALSE)*$F178), 0, VLOOKUP(VLOOKUP($A178, 'E4 TB Allocation Details'!$A$18:$L$217, MATCH("Demand ID", 'E4 TB Allocation Details'!$A$18:$L$18, 0),FALSE), 'E2 Allocators'!$B$15:$W$361, MATCH('O5 Details by Class &amp; Accounts'!J$18, 'E2 Allocators'!$B$15:$W$15, 0),FALSE)*$F178)</f>
        <v>0</v>
      </c>
      <c r="K178" s="1334">
        <f>IF(ISERROR(VLOOKUP(VLOOKUP($A178, 'E4 TB Allocation Details'!$A$18:$L$217, MATCH("Demand ID", 'E4 TB Allocation Details'!$A$18:$L$18, 0),FALSE), 'E2 Allocators'!$B$15:$W$361, MATCH('O5 Details by Class &amp; Accounts'!K$18, 'E2 Allocators'!$B$15:$W$15, 0),FALSE)*$F178), 0, VLOOKUP(VLOOKUP($A178, 'E4 TB Allocation Details'!$A$18:$L$217, MATCH("Demand ID", 'E4 TB Allocation Details'!$A$18:$L$18, 0),FALSE), 'E2 Allocators'!$B$15:$W$361, MATCH('O5 Details by Class &amp; Accounts'!K$18, 'E2 Allocators'!$B$15:$W$15, 0),FALSE)*$F178)</f>
        <v>0</v>
      </c>
      <c r="L178" s="1334">
        <f>IF(ISERROR(VLOOKUP(VLOOKUP($A178, 'E4 TB Allocation Details'!$A$18:$L$217, MATCH("Demand ID", 'E4 TB Allocation Details'!$A$18:$L$18, 0),FALSE), 'E2 Allocators'!$B$15:$W$361, MATCH('O5 Details by Class &amp; Accounts'!L$18, 'E2 Allocators'!$B$15:$W$15, 0),FALSE)*$F178), 0, VLOOKUP(VLOOKUP($A178, 'E4 TB Allocation Details'!$A$18:$L$217, MATCH("Demand ID", 'E4 TB Allocation Details'!$A$18:$L$18, 0),FALSE), 'E2 Allocators'!$B$15:$W$361, MATCH('O5 Details by Class &amp; Accounts'!L$18, 'E2 Allocators'!$B$15:$W$15, 0),FALSE)*$F178)</f>
        <v>0</v>
      </c>
      <c r="M178" s="1334">
        <f>IF(ISERROR(VLOOKUP(VLOOKUP($A178, 'E4 TB Allocation Details'!$A$18:$L$217, MATCH("Demand ID", 'E4 TB Allocation Details'!$A$18:$L$18, 0),FALSE), 'E2 Allocators'!$B$15:$W$361, MATCH('O5 Details by Class &amp; Accounts'!M$18, 'E2 Allocators'!$B$15:$W$15, 0),FALSE)*$F178), 0, VLOOKUP(VLOOKUP($A178, 'E4 TB Allocation Details'!$A$18:$L$217, MATCH("Demand ID", 'E4 TB Allocation Details'!$A$18:$L$18, 0),FALSE), 'E2 Allocators'!$B$15:$W$361, MATCH('O5 Details by Class &amp; Accounts'!M$18, 'E2 Allocators'!$B$15:$W$15, 0),FALSE)*$F178)</f>
        <v>0</v>
      </c>
      <c r="N178" s="1334">
        <f>IF(ISERROR(VLOOKUP(VLOOKUP($A178, 'E4 TB Allocation Details'!$A$18:$L$217, MATCH("Demand ID", 'E4 TB Allocation Details'!$A$18:$L$18, 0),FALSE), 'E2 Allocators'!$B$15:$W$361, MATCH('O5 Details by Class &amp; Accounts'!N$18, 'E2 Allocators'!$B$15:$W$15, 0),FALSE)*$F178), 0, VLOOKUP(VLOOKUP($A178, 'E4 TB Allocation Details'!$A$18:$L$217, MATCH("Demand ID", 'E4 TB Allocation Details'!$A$18:$L$18, 0),FALSE), 'E2 Allocators'!$B$15:$W$361, MATCH('O5 Details by Class &amp; Accounts'!N$18, 'E2 Allocators'!$B$15:$W$15, 0),FALSE)*$F178)</f>
        <v>0</v>
      </c>
      <c r="O178" s="1334">
        <f>IF(ISERROR(VLOOKUP(VLOOKUP($A178, 'E4 TB Allocation Details'!$A$18:$L$217, MATCH("Demand ID", 'E4 TB Allocation Details'!$A$18:$L$18, 0),FALSE), 'E2 Allocators'!$B$15:$W$361, MATCH('O5 Details by Class &amp; Accounts'!O$18, 'E2 Allocators'!$B$15:$W$15, 0),FALSE)*$F178), 0, VLOOKUP(VLOOKUP($A178, 'E4 TB Allocation Details'!$A$18:$L$217, MATCH("Demand ID", 'E4 TB Allocation Details'!$A$18:$L$18, 0),FALSE), 'E2 Allocators'!$B$15:$W$361, MATCH('O5 Details by Class &amp; Accounts'!O$18, 'E2 Allocators'!$B$15:$W$15, 0),FALSE)*$F178)</f>
        <v>0</v>
      </c>
      <c r="P178" s="1334">
        <f>IF(ISERROR(VLOOKUP(VLOOKUP($A178, 'E4 TB Allocation Details'!$A$18:$L$217, MATCH("Demand ID", 'E4 TB Allocation Details'!$A$18:$L$18, 0),FALSE), 'E2 Allocators'!$B$15:$W$361, MATCH('O5 Details by Class &amp; Accounts'!P$18, 'E2 Allocators'!$B$15:$W$15, 0),FALSE)*$F178), 0, VLOOKUP(VLOOKUP($A178, 'E4 TB Allocation Details'!$A$18:$L$217, MATCH("Demand ID", 'E4 TB Allocation Details'!$A$18:$L$18, 0),FALSE), 'E2 Allocators'!$B$15:$W$361, MATCH('O5 Details by Class &amp; Accounts'!P$18, 'E2 Allocators'!$B$15:$W$15, 0),FALSE)*$F178)</f>
        <v>0</v>
      </c>
      <c r="Q178" s="1334">
        <f>IF(ISERROR(VLOOKUP(VLOOKUP($A178, 'E4 TB Allocation Details'!$A$18:$L$217, MATCH("Demand ID", 'E4 TB Allocation Details'!$A$18:$L$18, 0),FALSE), 'E2 Allocators'!$B$15:$W$361, MATCH('O5 Details by Class &amp; Accounts'!Q$18, 'E2 Allocators'!$B$15:$W$15, 0),FALSE)*$F178), 0, VLOOKUP(VLOOKUP($A178, 'E4 TB Allocation Details'!$A$18:$L$217, MATCH("Demand ID", 'E4 TB Allocation Details'!$A$18:$L$18, 0),FALSE), 'E2 Allocators'!$B$15:$W$361, MATCH('O5 Details by Class &amp; Accounts'!Q$18, 'E2 Allocators'!$B$15:$W$15, 0),FALSE)*$F178)</f>
        <v>0</v>
      </c>
      <c r="R178" s="1334">
        <f>IF(ISERROR(VLOOKUP(VLOOKUP($A178, 'E4 TB Allocation Details'!$A$18:$L$217, MATCH("Demand ID", 'E4 TB Allocation Details'!$A$18:$L$18, 0),FALSE), 'E2 Allocators'!$B$15:$W$361, MATCH('O5 Details by Class &amp; Accounts'!R$18, 'E2 Allocators'!$B$15:$W$15, 0),FALSE)*$F178), 0, VLOOKUP(VLOOKUP($A178, 'E4 TB Allocation Details'!$A$18:$L$217, MATCH("Demand ID", 'E4 TB Allocation Details'!$A$18:$L$18, 0),FALSE), 'E2 Allocators'!$B$15:$W$361, MATCH('O5 Details by Class &amp; Accounts'!R$18, 'E2 Allocators'!$B$15:$W$15, 0),FALSE)*$F178)</f>
        <v>0</v>
      </c>
      <c r="S178" s="1334">
        <f>IF(ISERROR(VLOOKUP(VLOOKUP($A178, 'E4 TB Allocation Details'!$A$18:$L$217, MATCH("Demand ID", 'E4 TB Allocation Details'!$A$18:$L$18, 0),FALSE), 'E2 Allocators'!$B$15:$W$361, MATCH('O5 Details by Class &amp; Accounts'!S$18, 'E2 Allocators'!$B$15:$W$15, 0),FALSE)*$F178), 0, VLOOKUP(VLOOKUP($A178, 'E4 TB Allocation Details'!$A$18:$L$217, MATCH("Demand ID", 'E4 TB Allocation Details'!$A$18:$L$18, 0),FALSE), 'E2 Allocators'!$B$15:$W$361, MATCH('O5 Details by Class &amp; Accounts'!S$18, 'E2 Allocators'!$B$15:$W$15, 0),FALSE)*$F178)</f>
        <v>0</v>
      </c>
      <c r="T178" s="1334">
        <f>IF(ISERROR(VLOOKUP(VLOOKUP($A178, 'E4 TB Allocation Details'!$A$18:$L$217, MATCH("Demand ID", 'E4 TB Allocation Details'!$A$18:$L$18, 0),FALSE), 'E2 Allocators'!$B$15:$W$361, MATCH('O5 Details by Class &amp; Accounts'!T$18, 'E2 Allocators'!$B$15:$W$15, 0),FALSE)*$F178), 0, VLOOKUP(VLOOKUP($A178, 'E4 TB Allocation Details'!$A$18:$L$217, MATCH("Demand ID", 'E4 TB Allocation Details'!$A$18:$L$18, 0),FALSE), 'E2 Allocators'!$B$15:$W$361, MATCH('O5 Details by Class &amp; Accounts'!T$18, 'E2 Allocators'!$B$15:$W$15, 0),FALSE)*$F178)</f>
        <v>0</v>
      </c>
      <c r="U178" s="1334">
        <f>IF(ISERROR(VLOOKUP(VLOOKUP($A178, 'E4 TB Allocation Details'!$A$18:$L$217, MATCH("Demand ID", 'E4 TB Allocation Details'!$A$18:$L$18, 0),FALSE), 'E2 Allocators'!$B$15:$W$361, MATCH('O5 Details by Class &amp; Accounts'!U$18, 'E2 Allocators'!$B$15:$W$15, 0),FALSE)*$F178), 0, VLOOKUP(VLOOKUP($A178, 'E4 TB Allocation Details'!$A$18:$L$217, MATCH("Demand ID", 'E4 TB Allocation Details'!$A$18:$L$18, 0),FALSE), 'E2 Allocators'!$B$15:$W$361, MATCH('O5 Details by Class &amp; Accounts'!U$18, 'E2 Allocators'!$B$15:$W$15, 0),FALSE)*$F178)</f>
        <v>0</v>
      </c>
      <c r="V178" s="1334">
        <f>IF(ISERROR(VLOOKUP(VLOOKUP($A178, 'E4 TB Allocation Details'!$A$18:$L$217, MATCH("Demand ID", 'E4 TB Allocation Details'!$A$18:$L$18, 0),FALSE), 'E2 Allocators'!$B$15:$W$361, MATCH('O5 Details by Class &amp; Accounts'!V$18, 'E2 Allocators'!$B$15:$W$15, 0),FALSE)*$F178), 0, VLOOKUP(VLOOKUP($A178, 'E4 TB Allocation Details'!$A$18:$L$217, MATCH("Demand ID", 'E4 TB Allocation Details'!$A$18:$L$18, 0),FALSE), 'E2 Allocators'!$B$15:$W$361, MATCH('O5 Details by Class &amp; Accounts'!V$18, 'E2 Allocators'!$B$15:$W$15, 0),FALSE)*$F178)</f>
        <v>0</v>
      </c>
      <c r="W178" s="1334">
        <f>IF(ISERROR(VLOOKUP(VLOOKUP($A178, 'E4 TB Allocation Details'!$A$18:$L$217, MATCH("Demand ID", 'E4 TB Allocation Details'!$A$18:$L$18, 0),FALSE), 'E2 Allocators'!$B$15:$W$361, MATCH('O5 Details by Class &amp; Accounts'!W$18, 'E2 Allocators'!$B$15:$W$15, 0),FALSE)*$F178), 0, VLOOKUP(VLOOKUP($A178, 'E4 TB Allocation Details'!$A$18:$L$217, MATCH("Demand ID", 'E4 TB Allocation Details'!$A$18:$L$18, 0),FALSE), 'E2 Allocators'!$B$15:$W$361, MATCH('O5 Details by Class &amp; Accounts'!W$18, 'E2 Allocators'!$B$15:$W$15, 0),FALSE)*$F178)</f>
        <v>0</v>
      </c>
      <c r="X178" s="1334">
        <f>IF(ISERROR(VLOOKUP(VLOOKUP($A178, 'E4 TB Allocation Details'!$A$18:$L$217, MATCH("Demand ID", 'E4 TB Allocation Details'!$A$18:$L$18, 0),FALSE), 'E2 Allocators'!$B$15:$W$361, MATCH('O5 Details by Class &amp; Accounts'!X$18, 'E2 Allocators'!$B$15:$W$15, 0),FALSE)*$F178), 0, VLOOKUP(VLOOKUP($A178, 'E4 TB Allocation Details'!$A$18:$L$217, MATCH("Demand ID", 'E4 TB Allocation Details'!$A$18:$L$18, 0),FALSE), 'E2 Allocators'!$B$15:$W$361, MATCH('O5 Details by Class &amp; Accounts'!X$18, 'E2 Allocators'!$B$15:$W$15, 0),FALSE)*$F178)</f>
        <v>0</v>
      </c>
      <c r="Y178" s="1334">
        <f>IF(ISERROR(VLOOKUP(VLOOKUP($A178, 'E4 TB Allocation Details'!$A$18:$L$217, MATCH("Demand ID", 'E4 TB Allocation Details'!$A$18:$L$18, 0),FALSE), 'E2 Allocators'!$B$15:$W$361, MATCH('O5 Details by Class &amp; Accounts'!Y$18, 'E2 Allocators'!$B$15:$W$15, 0),FALSE)*$F178), 0, VLOOKUP(VLOOKUP($A178, 'E4 TB Allocation Details'!$A$18:$L$217, MATCH("Demand ID", 'E4 TB Allocation Details'!$A$18:$L$18, 0),FALSE), 'E2 Allocators'!$B$15:$W$361, MATCH('O5 Details by Class &amp; Accounts'!Y$18, 'E2 Allocators'!$B$15:$W$15, 0),FALSE)*$F178)</f>
        <v>0</v>
      </c>
      <c r="Z178" s="1334">
        <f>IF(ISERROR(VLOOKUP(VLOOKUP($A178, 'E4 TB Allocation Details'!$A$18:$L$217, MATCH("Demand ID", 'E4 TB Allocation Details'!$A$18:$L$18, 0),FALSE), 'E2 Allocators'!$B$15:$W$361, MATCH('O5 Details by Class &amp; Accounts'!Z$18, 'E2 Allocators'!$B$15:$W$15, 0),FALSE)*$F178), 0, VLOOKUP(VLOOKUP($A178, 'E4 TB Allocation Details'!$A$18:$L$217, MATCH("Demand ID", 'E4 TB Allocation Details'!$A$18:$L$18, 0),FALSE), 'E2 Allocators'!$B$15:$W$361, MATCH('O5 Details by Class &amp; Accounts'!Z$18, 'E2 Allocators'!$B$15:$W$15, 0),FALSE)*$F178)</f>
        <v>0</v>
      </c>
      <c r="AA178" s="1334">
        <f>IF(ISERROR(VLOOKUP(VLOOKUP($A178, 'E4 TB Allocation Details'!$A$18:$L$217, MATCH("Demand ID", 'E4 TB Allocation Details'!$A$18:$L$18, 0),FALSE), 'E2 Allocators'!$B$15:$W$361, MATCH('O5 Details by Class &amp; Accounts'!AA$18, 'E2 Allocators'!$B$15:$W$15, 0),FALSE)*$F178), 0, VLOOKUP(VLOOKUP($A178, 'E4 TB Allocation Details'!$A$18:$L$217, MATCH("Demand ID", 'E4 TB Allocation Details'!$A$18:$L$18, 0),FALSE), 'E2 Allocators'!$B$15:$W$361, MATCH('O5 Details by Class &amp; Accounts'!AA$18, 'E2 Allocators'!$B$15:$W$15, 0),FALSE)*$F178)</f>
        <v>0</v>
      </c>
      <c r="AB178" s="1334">
        <f>IF(ISERROR(VLOOKUP(VLOOKUP($A178, 'E4 TB Allocation Details'!$A$18:$L$217, MATCH("Demand ID", 'E4 TB Allocation Details'!$A$18:$L$18, 0),FALSE), 'E2 Allocators'!$B$15:$W$361, MATCH('O5 Details by Class &amp; Accounts'!AB$18, 'E2 Allocators'!$B$15:$W$15, 0),FALSE)*$F178), 0, VLOOKUP(VLOOKUP($A178, 'E4 TB Allocation Details'!$A$18:$L$217, MATCH("Demand ID", 'E4 TB Allocation Details'!$A$18:$L$18, 0),FALSE), 'E2 Allocators'!$B$15:$W$361, MATCH('O5 Details by Class &amp; Accounts'!AB$18, 'E2 Allocators'!$B$15:$W$15, 0),FALSE)*$F178)</f>
        <v>0</v>
      </c>
      <c r="AC178" s="1334">
        <f t="shared" si="47"/>
        <v>0</v>
      </c>
      <c r="AD178" s="1334">
        <f>IF(ISERROR(VLOOKUP(VLOOKUP($A178, 'E4 TB Allocation Details'!$A$18:$L$217, MATCH("Customer ID", 'E4 TB Allocation Details'!$A$18:$L$18, 0),FALSE), 'E2 Allocators'!$B$15:$W$361, MATCH('O5 Details by Class &amp; Accounts'!AD$18, 'E2 Allocators'!$B$15:$W$15, 0),FALSE)*$G178), 0, VLOOKUP(VLOOKUP($A178, 'E4 TB Allocation Details'!$A$18:$L$217, MATCH("Customer ID", 'E4 TB Allocation Details'!$A$18:$L$18, 0),FALSE), 'E2 Allocators'!$B$15:$W$361, MATCH('O5 Details by Class &amp; Accounts'!AD$18, 'E2 Allocators'!$B$15:$W$15, 0),FALSE)*$G178)</f>
        <v>0</v>
      </c>
      <c r="AE178" s="1334">
        <f>IF(ISERROR(VLOOKUP(VLOOKUP($A178, 'E4 TB Allocation Details'!$A$18:$L$217, MATCH("Customer ID", 'E4 TB Allocation Details'!$A$18:$L$18, 0),FALSE), 'E2 Allocators'!$B$15:$W$361, MATCH('O5 Details by Class &amp; Accounts'!AE$18, 'E2 Allocators'!$B$15:$W$15, 0),FALSE)*$G178), 0, VLOOKUP(VLOOKUP($A178, 'E4 TB Allocation Details'!$A$18:$L$217, MATCH("Customer ID", 'E4 TB Allocation Details'!$A$18:$L$18, 0),FALSE), 'E2 Allocators'!$B$15:$W$361, MATCH('O5 Details by Class &amp; Accounts'!AE$18, 'E2 Allocators'!$B$15:$W$15, 0),FALSE)*$G178)</f>
        <v>0</v>
      </c>
      <c r="AF178" s="1334">
        <f>IF(ISERROR(VLOOKUP(VLOOKUP($A178, 'E4 TB Allocation Details'!$A$18:$L$217, MATCH("Customer ID", 'E4 TB Allocation Details'!$A$18:$L$18, 0),FALSE), 'E2 Allocators'!$B$15:$W$361, MATCH('O5 Details by Class &amp; Accounts'!AF$18, 'E2 Allocators'!$B$15:$W$15, 0),FALSE)*$G178), 0, VLOOKUP(VLOOKUP($A178, 'E4 TB Allocation Details'!$A$18:$L$217, MATCH("Customer ID", 'E4 TB Allocation Details'!$A$18:$L$18, 0),FALSE), 'E2 Allocators'!$B$15:$W$361, MATCH('O5 Details by Class &amp; Accounts'!AF$18, 'E2 Allocators'!$B$15:$W$15, 0),FALSE)*$G178)</f>
        <v>0</v>
      </c>
      <c r="AG178" s="1334">
        <f>IF(ISERROR(VLOOKUP(VLOOKUP($A178, 'E4 TB Allocation Details'!$A$18:$L$217, MATCH("Customer ID", 'E4 TB Allocation Details'!$A$18:$L$18, 0),FALSE), 'E2 Allocators'!$B$15:$W$361, MATCH('O5 Details by Class &amp; Accounts'!AG$18, 'E2 Allocators'!$B$15:$W$15, 0),FALSE)*$G178), 0, VLOOKUP(VLOOKUP($A178, 'E4 TB Allocation Details'!$A$18:$L$217, MATCH("Customer ID", 'E4 TB Allocation Details'!$A$18:$L$18, 0),FALSE), 'E2 Allocators'!$B$15:$W$361, MATCH('O5 Details by Class &amp; Accounts'!AG$18, 'E2 Allocators'!$B$15:$W$15, 0),FALSE)*$G178)</f>
        <v>0</v>
      </c>
      <c r="AH178" s="1334">
        <f>IF(ISERROR(VLOOKUP(VLOOKUP($A178, 'E4 TB Allocation Details'!$A$18:$L$217, MATCH("Customer ID", 'E4 TB Allocation Details'!$A$18:$L$18, 0),FALSE), 'E2 Allocators'!$B$15:$W$361, MATCH('O5 Details by Class &amp; Accounts'!AH$18, 'E2 Allocators'!$B$15:$W$15, 0),FALSE)*$G178), 0, VLOOKUP(VLOOKUP($A178, 'E4 TB Allocation Details'!$A$18:$L$217, MATCH("Customer ID", 'E4 TB Allocation Details'!$A$18:$L$18, 0),FALSE), 'E2 Allocators'!$B$15:$W$361, MATCH('O5 Details by Class &amp; Accounts'!AH$18, 'E2 Allocators'!$B$15:$W$15, 0),FALSE)*$G178)</f>
        <v>0</v>
      </c>
      <c r="AI178" s="1334">
        <f>IF(ISERROR(VLOOKUP(VLOOKUP($A178, 'E4 TB Allocation Details'!$A$18:$L$217, MATCH("Customer ID", 'E4 TB Allocation Details'!$A$18:$L$18, 0),FALSE), 'E2 Allocators'!$B$15:$W$361, MATCH('O5 Details by Class &amp; Accounts'!AI$18, 'E2 Allocators'!$B$15:$W$15, 0),FALSE)*$G178), 0, VLOOKUP(VLOOKUP($A178, 'E4 TB Allocation Details'!$A$18:$L$217, MATCH("Customer ID", 'E4 TB Allocation Details'!$A$18:$L$18, 0),FALSE), 'E2 Allocators'!$B$15:$W$361, MATCH('O5 Details by Class &amp; Accounts'!AI$18, 'E2 Allocators'!$B$15:$W$15, 0),FALSE)*$G178)</f>
        <v>0</v>
      </c>
      <c r="AJ178" s="1334">
        <f>IF(ISERROR(VLOOKUP(VLOOKUP($A178, 'E4 TB Allocation Details'!$A$18:$L$217, MATCH("Customer ID", 'E4 TB Allocation Details'!$A$18:$L$18, 0),FALSE), 'E2 Allocators'!$B$15:$W$361, MATCH('O5 Details by Class &amp; Accounts'!AJ$18, 'E2 Allocators'!$B$15:$W$15, 0),FALSE)*$G178), 0, VLOOKUP(VLOOKUP($A178, 'E4 TB Allocation Details'!$A$18:$L$217, MATCH("Customer ID", 'E4 TB Allocation Details'!$A$18:$L$18, 0),FALSE), 'E2 Allocators'!$B$15:$W$361, MATCH('O5 Details by Class &amp; Accounts'!AJ$18, 'E2 Allocators'!$B$15:$W$15, 0),FALSE)*$G178)</f>
        <v>0</v>
      </c>
      <c r="AK178" s="1334">
        <f>IF(ISERROR(VLOOKUP(VLOOKUP($A178, 'E4 TB Allocation Details'!$A$18:$L$217, MATCH("Customer ID", 'E4 TB Allocation Details'!$A$18:$L$18, 0),FALSE), 'E2 Allocators'!$B$15:$W$361, MATCH('O5 Details by Class &amp; Accounts'!AK$18, 'E2 Allocators'!$B$15:$W$15, 0),FALSE)*$G178), 0, VLOOKUP(VLOOKUP($A178, 'E4 TB Allocation Details'!$A$18:$L$217, MATCH("Customer ID", 'E4 TB Allocation Details'!$A$18:$L$18, 0),FALSE), 'E2 Allocators'!$B$15:$W$361, MATCH('O5 Details by Class &amp; Accounts'!AK$18, 'E2 Allocators'!$B$15:$W$15, 0),FALSE)*$G178)</f>
        <v>0</v>
      </c>
      <c r="AL178" s="1334">
        <f>IF(ISERROR(VLOOKUP(VLOOKUP($A178, 'E4 TB Allocation Details'!$A$18:$L$217, MATCH("Customer ID", 'E4 TB Allocation Details'!$A$18:$L$18, 0),FALSE), 'E2 Allocators'!$B$15:$W$361, MATCH('O5 Details by Class &amp; Accounts'!AL$18, 'E2 Allocators'!$B$15:$W$15, 0),FALSE)*$G178), 0, VLOOKUP(VLOOKUP($A178, 'E4 TB Allocation Details'!$A$18:$L$217, MATCH("Customer ID", 'E4 TB Allocation Details'!$A$18:$L$18, 0),FALSE), 'E2 Allocators'!$B$15:$W$361, MATCH('O5 Details by Class &amp; Accounts'!AL$18, 'E2 Allocators'!$B$15:$W$15, 0),FALSE)*$G178)</f>
        <v>0</v>
      </c>
      <c r="AM178" s="1334">
        <f>IF(ISERROR(VLOOKUP(VLOOKUP($A178, 'E4 TB Allocation Details'!$A$18:$L$217, MATCH("Customer ID", 'E4 TB Allocation Details'!$A$18:$L$18, 0),FALSE), 'E2 Allocators'!$B$15:$W$361, MATCH('O5 Details by Class &amp; Accounts'!AM$18, 'E2 Allocators'!$B$15:$W$15, 0),FALSE)*$G178), 0, VLOOKUP(VLOOKUP($A178, 'E4 TB Allocation Details'!$A$18:$L$217, MATCH("Customer ID", 'E4 TB Allocation Details'!$A$18:$L$18, 0),FALSE), 'E2 Allocators'!$B$15:$W$361, MATCH('O5 Details by Class &amp; Accounts'!AM$18, 'E2 Allocators'!$B$15:$W$15, 0),FALSE)*$G178)</f>
        <v>0</v>
      </c>
      <c r="AN178" s="1334">
        <f>IF(ISERROR(VLOOKUP(VLOOKUP($A178, 'E4 TB Allocation Details'!$A$18:$L$217, MATCH("Customer ID", 'E4 TB Allocation Details'!$A$18:$L$18, 0),FALSE), 'E2 Allocators'!$B$15:$W$361, MATCH('O5 Details by Class &amp; Accounts'!AN$18, 'E2 Allocators'!$B$15:$W$15, 0),FALSE)*$G178), 0, VLOOKUP(VLOOKUP($A178, 'E4 TB Allocation Details'!$A$18:$L$217, MATCH("Customer ID", 'E4 TB Allocation Details'!$A$18:$L$18, 0),FALSE), 'E2 Allocators'!$B$15:$W$361, MATCH('O5 Details by Class &amp; Accounts'!AN$18, 'E2 Allocators'!$B$15:$W$15, 0),FALSE)*$G178)</f>
        <v>0</v>
      </c>
      <c r="AO178" s="1334">
        <f>IF(ISERROR(VLOOKUP(VLOOKUP($A178, 'E4 TB Allocation Details'!$A$18:$L$217, MATCH("Customer ID", 'E4 TB Allocation Details'!$A$18:$L$18, 0),FALSE), 'E2 Allocators'!$B$15:$W$361, MATCH('O5 Details by Class &amp; Accounts'!AO$18, 'E2 Allocators'!$B$15:$W$15, 0),FALSE)*$G178), 0, VLOOKUP(VLOOKUP($A178, 'E4 TB Allocation Details'!$A$18:$L$217, MATCH("Customer ID", 'E4 TB Allocation Details'!$A$18:$L$18, 0),FALSE), 'E2 Allocators'!$B$15:$W$361, MATCH('O5 Details by Class &amp; Accounts'!AO$18, 'E2 Allocators'!$B$15:$W$15, 0),FALSE)*$G178)</f>
        <v>0</v>
      </c>
      <c r="AP178" s="1334">
        <f>IF(ISERROR(VLOOKUP(VLOOKUP($A178, 'E4 TB Allocation Details'!$A$18:$L$217, MATCH("Customer ID", 'E4 TB Allocation Details'!$A$18:$L$18, 0),FALSE), 'E2 Allocators'!$B$15:$W$361, MATCH('O5 Details by Class &amp; Accounts'!AP$18, 'E2 Allocators'!$B$15:$W$15, 0),FALSE)*$G178), 0, VLOOKUP(VLOOKUP($A178, 'E4 TB Allocation Details'!$A$18:$L$217, MATCH("Customer ID", 'E4 TB Allocation Details'!$A$18:$L$18, 0),FALSE), 'E2 Allocators'!$B$15:$W$361, MATCH('O5 Details by Class &amp; Accounts'!AP$18, 'E2 Allocators'!$B$15:$W$15, 0),FALSE)*$G178)</f>
        <v>0</v>
      </c>
      <c r="AQ178" s="1334">
        <f>IF(ISERROR(VLOOKUP(VLOOKUP($A178, 'E4 TB Allocation Details'!$A$18:$L$217, MATCH("Customer ID", 'E4 TB Allocation Details'!$A$18:$L$18, 0),FALSE), 'E2 Allocators'!$B$15:$W$361, MATCH('O5 Details by Class &amp; Accounts'!AQ$18, 'E2 Allocators'!$B$15:$W$15, 0),FALSE)*$G178), 0, VLOOKUP(VLOOKUP($A178, 'E4 TB Allocation Details'!$A$18:$L$217, MATCH("Customer ID", 'E4 TB Allocation Details'!$A$18:$L$18, 0),FALSE), 'E2 Allocators'!$B$15:$W$361, MATCH('O5 Details by Class &amp; Accounts'!AQ$18, 'E2 Allocators'!$B$15:$W$15, 0),FALSE)*$G178)</f>
        <v>0</v>
      </c>
      <c r="AR178" s="1334">
        <f>IF(ISERROR(VLOOKUP(VLOOKUP($A178, 'E4 TB Allocation Details'!$A$18:$L$217, MATCH("Customer ID", 'E4 TB Allocation Details'!$A$18:$L$18, 0),FALSE), 'E2 Allocators'!$B$15:$W$361, MATCH('O5 Details by Class &amp; Accounts'!AR$18, 'E2 Allocators'!$B$15:$W$15, 0),FALSE)*$G178), 0, VLOOKUP(VLOOKUP($A178, 'E4 TB Allocation Details'!$A$18:$L$217, MATCH("Customer ID", 'E4 TB Allocation Details'!$A$18:$L$18, 0),FALSE), 'E2 Allocators'!$B$15:$W$361, MATCH('O5 Details by Class &amp; Accounts'!AR$18, 'E2 Allocators'!$B$15:$W$15, 0),FALSE)*$G178)</f>
        <v>0</v>
      </c>
      <c r="AS178" s="1334">
        <f>IF(ISERROR(VLOOKUP(VLOOKUP($A178, 'E4 TB Allocation Details'!$A$18:$L$217, MATCH("Customer ID", 'E4 TB Allocation Details'!$A$18:$L$18, 0),FALSE), 'E2 Allocators'!$B$15:$W$361, MATCH('O5 Details by Class &amp; Accounts'!AS$18, 'E2 Allocators'!$B$15:$W$15, 0),FALSE)*$G178), 0, VLOOKUP(VLOOKUP($A178, 'E4 TB Allocation Details'!$A$18:$L$217, MATCH("Customer ID", 'E4 TB Allocation Details'!$A$18:$L$18, 0),FALSE), 'E2 Allocators'!$B$15:$W$361, MATCH('O5 Details by Class &amp; Accounts'!AS$18, 'E2 Allocators'!$B$15:$W$15, 0),FALSE)*$G178)</f>
        <v>0</v>
      </c>
      <c r="AT178" s="1334">
        <f>IF(ISERROR(VLOOKUP(VLOOKUP($A178, 'E4 TB Allocation Details'!$A$18:$L$217, MATCH("Customer ID", 'E4 TB Allocation Details'!$A$18:$L$18, 0),FALSE), 'E2 Allocators'!$B$15:$W$361, MATCH('O5 Details by Class &amp; Accounts'!AT$18, 'E2 Allocators'!$B$15:$W$15, 0),FALSE)*$G178), 0, VLOOKUP(VLOOKUP($A178, 'E4 TB Allocation Details'!$A$18:$L$217, MATCH("Customer ID", 'E4 TB Allocation Details'!$A$18:$L$18, 0),FALSE), 'E2 Allocators'!$B$15:$W$361, MATCH('O5 Details by Class &amp; Accounts'!AT$18, 'E2 Allocators'!$B$15:$W$15, 0),FALSE)*$G178)</f>
        <v>0</v>
      </c>
      <c r="AU178" s="1334">
        <f>IF(ISERROR(VLOOKUP(VLOOKUP($A178, 'E4 TB Allocation Details'!$A$18:$L$217, MATCH("Customer ID", 'E4 TB Allocation Details'!$A$18:$L$18, 0),FALSE), 'E2 Allocators'!$B$15:$W$361, MATCH('O5 Details by Class &amp; Accounts'!AU$18, 'E2 Allocators'!$B$15:$W$15, 0),FALSE)*$G178), 0, VLOOKUP(VLOOKUP($A178, 'E4 TB Allocation Details'!$A$18:$L$217, MATCH("Customer ID", 'E4 TB Allocation Details'!$A$18:$L$18, 0),FALSE), 'E2 Allocators'!$B$15:$W$361, MATCH('O5 Details by Class &amp; Accounts'!AU$18, 'E2 Allocators'!$B$15:$W$15, 0),FALSE)*$G178)</f>
        <v>0</v>
      </c>
      <c r="AV178" s="1334">
        <f>IF(ISERROR(VLOOKUP(VLOOKUP($A178, 'E4 TB Allocation Details'!$A$18:$L$217, MATCH("Customer ID", 'E4 TB Allocation Details'!$A$18:$L$18, 0),FALSE), 'E2 Allocators'!$B$15:$W$361, MATCH('O5 Details by Class &amp; Accounts'!AV$18, 'E2 Allocators'!$B$15:$W$15, 0),FALSE)*$G178), 0, VLOOKUP(VLOOKUP($A178, 'E4 TB Allocation Details'!$A$18:$L$217, MATCH("Customer ID", 'E4 TB Allocation Details'!$A$18:$L$18, 0),FALSE), 'E2 Allocators'!$B$15:$W$361, MATCH('O5 Details by Class &amp; Accounts'!AV$18, 'E2 Allocators'!$B$15:$W$15, 0),FALSE)*$G178)</f>
        <v>0</v>
      </c>
      <c r="AW178" s="1334">
        <f>IF(ISERROR(VLOOKUP(VLOOKUP($A178, 'E4 TB Allocation Details'!$A$18:$L$217, MATCH("Customer ID", 'E4 TB Allocation Details'!$A$18:$L$18, 0),FALSE), 'E2 Allocators'!$B$15:$W$361, MATCH('O5 Details by Class &amp; Accounts'!AW$18, 'E2 Allocators'!$B$15:$W$15, 0),FALSE)*$G178), 0, VLOOKUP(VLOOKUP($A178, 'E4 TB Allocation Details'!$A$18:$L$217, MATCH("Customer ID", 'E4 TB Allocation Details'!$A$18:$L$18, 0),FALSE), 'E2 Allocators'!$B$15:$W$361, MATCH('O5 Details by Class &amp; Accounts'!AW$18, 'E2 Allocators'!$B$15:$W$15, 0),FALSE)*$G178)</f>
        <v>0</v>
      </c>
      <c r="AX178" s="1334">
        <f t="shared" si="51"/>
        <v>0</v>
      </c>
      <c r="AY178" s="1334">
        <f>IF(ISERROR(VLOOKUP(VLOOKUP($A178, 'E4 TB Allocation Details'!$A$18:$L$217, MATCH("Misc ID", 'E4 TB Allocation Details'!$A$18:$L$18, 0),FALSE), 'E2 Allocators'!$B$15:$W$361, MATCH('O5 Details by Class &amp; Accounts'!AY$18, 'E2 Allocators'!$B$15:$W$15, 0),FALSE)*$E178), 0, VLOOKUP(VLOOKUP($A178, 'E4 TB Allocation Details'!$A$18:$L$217, MATCH("Misc ID", 'E4 TB Allocation Details'!$A$18:$L$18, 0),FALSE), 'E2 Allocators'!$B$15:$W$361, MATCH('O5 Details by Class &amp; Accounts'!AY$18, 'E2 Allocators'!$B$15:$W$15, 0),FALSE)*$E178)</f>
        <v>0</v>
      </c>
      <c r="AZ178" s="1334">
        <f>IF(ISERROR(VLOOKUP(VLOOKUP($A178, 'E4 TB Allocation Details'!$A$18:$L$217, MATCH("Misc ID", 'E4 TB Allocation Details'!$A$18:$L$18, 0),FALSE), 'E2 Allocators'!$B$15:$W$361, MATCH('O5 Details by Class &amp; Accounts'!AZ$18, 'E2 Allocators'!$B$15:$W$15, 0),FALSE)*$E178), 0, VLOOKUP(VLOOKUP($A178, 'E4 TB Allocation Details'!$A$18:$L$217, MATCH("Misc ID", 'E4 TB Allocation Details'!$A$18:$L$18, 0),FALSE), 'E2 Allocators'!$B$15:$W$361, MATCH('O5 Details by Class &amp; Accounts'!AZ$18, 'E2 Allocators'!$B$15:$W$15, 0),FALSE)*$E178)</f>
        <v>0</v>
      </c>
      <c r="BA178" s="1334">
        <f>IF(ISERROR(VLOOKUP(VLOOKUP($A178, 'E4 TB Allocation Details'!$A$18:$L$217, MATCH("Misc ID", 'E4 TB Allocation Details'!$A$18:$L$18, 0),FALSE), 'E2 Allocators'!$B$15:$W$361, MATCH('O5 Details by Class &amp; Accounts'!BA$18, 'E2 Allocators'!$B$15:$W$15, 0),FALSE)*$E178), 0, VLOOKUP(VLOOKUP($A178, 'E4 TB Allocation Details'!$A$18:$L$217, MATCH("Misc ID", 'E4 TB Allocation Details'!$A$18:$L$18, 0),FALSE), 'E2 Allocators'!$B$15:$W$361, MATCH('O5 Details by Class &amp; Accounts'!BA$18, 'E2 Allocators'!$B$15:$W$15, 0),FALSE)*$E178)</f>
        <v>0</v>
      </c>
      <c r="BB178" s="1334">
        <f>IF(ISERROR(VLOOKUP(VLOOKUP($A178, 'E4 TB Allocation Details'!$A$18:$L$217, MATCH("Misc ID", 'E4 TB Allocation Details'!$A$18:$L$18, 0),FALSE), 'E2 Allocators'!$B$15:$W$361, MATCH('O5 Details by Class &amp; Accounts'!BB$18, 'E2 Allocators'!$B$15:$W$15, 0),FALSE)*$E178), 0, VLOOKUP(VLOOKUP($A178, 'E4 TB Allocation Details'!$A$18:$L$217, MATCH("Misc ID", 'E4 TB Allocation Details'!$A$18:$L$18, 0),FALSE), 'E2 Allocators'!$B$15:$W$361, MATCH('O5 Details by Class &amp; Accounts'!BB$18, 'E2 Allocators'!$B$15:$W$15, 0),FALSE)*$E178)</f>
        <v>0</v>
      </c>
      <c r="BC178" s="1334">
        <f>IF(ISERROR(VLOOKUP(VLOOKUP($A178, 'E4 TB Allocation Details'!$A$18:$L$217, MATCH("Misc ID", 'E4 TB Allocation Details'!$A$18:$L$18, 0),FALSE), 'E2 Allocators'!$B$15:$W$361, MATCH('O5 Details by Class &amp; Accounts'!BC$18, 'E2 Allocators'!$B$15:$W$15, 0),FALSE)*$E178), 0, VLOOKUP(VLOOKUP($A178, 'E4 TB Allocation Details'!$A$18:$L$217, MATCH("Misc ID", 'E4 TB Allocation Details'!$A$18:$L$18, 0),FALSE), 'E2 Allocators'!$B$15:$W$361, MATCH('O5 Details by Class &amp; Accounts'!BC$18, 'E2 Allocators'!$B$15:$W$15, 0),FALSE)*$E178)</f>
        <v>0</v>
      </c>
      <c r="BD178" s="1334">
        <f>IF(ISERROR(VLOOKUP(VLOOKUP($A178, 'E4 TB Allocation Details'!$A$18:$L$217, MATCH("Misc ID", 'E4 TB Allocation Details'!$A$18:$L$18, 0),FALSE), 'E2 Allocators'!$B$15:$W$361, MATCH('O5 Details by Class &amp; Accounts'!BD$18, 'E2 Allocators'!$B$15:$W$15, 0),FALSE)*$E178), 0, VLOOKUP(VLOOKUP($A178, 'E4 TB Allocation Details'!$A$18:$L$217, MATCH("Misc ID", 'E4 TB Allocation Details'!$A$18:$L$18, 0),FALSE), 'E2 Allocators'!$B$15:$W$361, MATCH('O5 Details by Class &amp; Accounts'!BD$18, 'E2 Allocators'!$B$15:$W$15, 0),FALSE)*$E178)</f>
        <v>0</v>
      </c>
      <c r="BE178" s="1334">
        <f>IF(ISERROR(VLOOKUP(VLOOKUP($A178, 'E4 TB Allocation Details'!$A$18:$L$217, MATCH("Misc ID", 'E4 TB Allocation Details'!$A$18:$L$18, 0),FALSE), 'E2 Allocators'!$B$15:$W$361, MATCH('O5 Details by Class &amp; Accounts'!BE$18, 'E2 Allocators'!$B$15:$W$15, 0),FALSE)*$E178), 0, VLOOKUP(VLOOKUP($A178, 'E4 TB Allocation Details'!$A$18:$L$217, MATCH("Misc ID", 'E4 TB Allocation Details'!$A$18:$L$18, 0),FALSE), 'E2 Allocators'!$B$15:$W$361, MATCH('O5 Details by Class &amp; Accounts'!BE$18, 'E2 Allocators'!$B$15:$W$15, 0),FALSE)*$E178)</f>
        <v>0</v>
      </c>
      <c r="BF178" s="1334">
        <f>IF(ISERROR(VLOOKUP(VLOOKUP($A178, 'E4 TB Allocation Details'!$A$18:$L$217, MATCH("Misc ID", 'E4 TB Allocation Details'!$A$18:$L$18, 0),FALSE), 'E2 Allocators'!$B$15:$W$361, MATCH('O5 Details by Class &amp; Accounts'!BF$18, 'E2 Allocators'!$B$15:$W$15, 0),FALSE)*$E178), 0, VLOOKUP(VLOOKUP($A178, 'E4 TB Allocation Details'!$A$18:$L$217, MATCH("Misc ID", 'E4 TB Allocation Details'!$A$18:$L$18, 0),FALSE), 'E2 Allocators'!$B$15:$W$361, MATCH('O5 Details by Class &amp; Accounts'!BF$18, 'E2 Allocators'!$B$15:$W$15, 0),FALSE)*$E178)</f>
        <v>0</v>
      </c>
      <c r="BG178" s="1334">
        <f>IF(ISERROR(VLOOKUP(VLOOKUP($A178, 'E4 TB Allocation Details'!$A$18:$L$217, MATCH("Misc ID", 'E4 TB Allocation Details'!$A$18:$L$18, 0),FALSE), 'E2 Allocators'!$B$15:$W$361, MATCH('O5 Details by Class &amp; Accounts'!BG$18, 'E2 Allocators'!$B$15:$W$15, 0),FALSE)*$E178), 0, VLOOKUP(VLOOKUP($A178, 'E4 TB Allocation Details'!$A$18:$L$217, MATCH("Misc ID", 'E4 TB Allocation Details'!$A$18:$L$18, 0),FALSE), 'E2 Allocators'!$B$15:$W$361, MATCH('O5 Details by Class &amp; Accounts'!BG$18, 'E2 Allocators'!$B$15:$W$15, 0),FALSE)*$E178)</f>
        <v>0</v>
      </c>
      <c r="BH178" s="1334">
        <f>IF(ISERROR(VLOOKUP(VLOOKUP($A178, 'E4 TB Allocation Details'!$A$18:$L$217, MATCH("Misc ID", 'E4 TB Allocation Details'!$A$18:$L$18, 0),FALSE), 'E2 Allocators'!$B$15:$W$361, MATCH('O5 Details by Class &amp; Accounts'!BH$18, 'E2 Allocators'!$B$15:$W$15, 0),FALSE)*$E178), 0, VLOOKUP(VLOOKUP($A178, 'E4 TB Allocation Details'!$A$18:$L$217, MATCH("Misc ID", 'E4 TB Allocation Details'!$A$18:$L$18, 0),FALSE), 'E2 Allocators'!$B$15:$W$361, MATCH('O5 Details by Class &amp; Accounts'!BH$18, 'E2 Allocators'!$B$15:$W$15, 0),FALSE)*$E178)</f>
        <v>0</v>
      </c>
      <c r="BI178" s="1334">
        <f>IF(ISERROR(VLOOKUP(VLOOKUP($A178, 'E4 TB Allocation Details'!$A$18:$L$217, MATCH("Misc ID", 'E4 TB Allocation Details'!$A$18:$L$18, 0),FALSE), 'E2 Allocators'!$B$15:$W$361, MATCH('O5 Details by Class &amp; Accounts'!BI$18, 'E2 Allocators'!$B$15:$W$15, 0),FALSE)*$E178), 0, VLOOKUP(VLOOKUP($A178, 'E4 TB Allocation Details'!$A$18:$L$217, MATCH("Misc ID", 'E4 TB Allocation Details'!$A$18:$L$18, 0),FALSE), 'E2 Allocators'!$B$15:$W$361, MATCH('O5 Details by Class &amp; Accounts'!BI$18, 'E2 Allocators'!$B$15:$W$15, 0),FALSE)*$E178)</f>
        <v>0</v>
      </c>
      <c r="BJ178" s="1334">
        <f>IF(ISERROR(VLOOKUP(VLOOKUP($A178, 'E4 TB Allocation Details'!$A$18:$L$217, MATCH("Misc ID", 'E4 TB Allocation Details'!$A$18:$L$18, 0),FALSE), 'E2 Allocators'!$B$15:$W$361, MATCH('O5 Details by Class &amp; Accounts'!BJ$18, 'E2 Allocators'!$B$15:$W$15, 0),FALSE)*$E178), 0, VLOOKUP(VLOOKUP($A178, 'E4 TB Allocation Details'!$A$18:$L$217, MATCH("Misc ID", 'E4 TB Allocation Details'!$A$18:$L$18, 0),FALSE), 'E2 Allocators'!$B$15:$W$361, MATCH('O5 Details by Class &amp; Accounts'!BJ$18, 'E2 Allocators'!$B$15:$W$15, 0),FALSE)*$E178)</f>
        <v>0</v>
      </c>
      <c r="BK178" s="1334">
        <f>IF(ISERROR(VLOOKUP(VLOOKUP($A178, 'E4 TB Allocation Details'!$A$18:$L$217, MATCH("Misc ID", 'E4 TB Allocation Details'!$A$18:$L$18, 0),FALSE), 'E2 Allocators'!$B$15:$W$361, MATCH('O5 Details by Class &amp; Accounts'!BK$18, 'E2 Allocators'!$B$15:$W$15, 0),FALSE)*$E178), 0, VLOOKUP(VLOOKUP($A178, 'E4 TB Allocation Details'!$A$18:$L$217, MATCH("Misc ID", 'E4 TB Allocation Details'!$A$18:$L$18, 0),FALSE), 'E2 Allocators'!$B$15:$W$361, MATCH('O5 Details by Class &amp; Accounts'!BK$18, 'E2 Allocators'!$B$15:$W$15, 0),FALSE)*$E178)</f>
        <v>0</v>
      </c>
      <c r="BL178" s="1334">
        <f>IF(ISERROR(VLOOKUP(VLOOKUP($A178, 'E4 TB Allocation Details'!$A$18:$L$217, MATCH("Misc ID", 'E4 TB Allocation Details'!$A$18:$L$18, 0),FALSE), 'E2 Allocators'!$B$15:$W$361, MATCH('O5 Details by Class &amp; Accounts'!BL$18, 'E2 Allocators'!$B$15:$W$15, 0),FALSE)*$E178), 0, VLOOKUP(VLOOKUP($A178, 'E4 TB Allocation Details'!$A$18:$L$217, MATCH("Misc ID", 'E4 TB Allocation Details'!$A$18:$L$18, 0),FALSE), 'E2 Allocators'!$B$15:$W$361, MATCH('O5 Details by Class &amp; Accounts'!BL$18, 'E2 Allocators'!$B$15:$W$15, 0),FALSE)*$E178)</f>
        <v>0</v>
      </c>
      <c r="BM178" s="1334">
        <f>IF(ISERROR(VLOOKUP(VLOOKUP($A178, 'E4 TB Allocation Details'!$A$18:$L$217, MATCH("Misc ID", 'E4 TB Allocation Details'!$A$18:$L$18, 0),FALSE), 'E2 Allocators'!$B$15:$W$361, MATCH('O5 Details by Class &amp; Accounts'!BM$18, 'E2 Allocators'!$B$15:$W$15, 0),FALSE)*$E178), 0, VLOOKUP(VLOOKUP($A178, 'E4 TB Allocation Details'!$A$18:$L$217, MATCH("Misc ID", 'E4 TB Allocation Details'!$A$18:$L$18, 0),FALSE), 'E2 Allocators'!$B$15:$W$361, MATCH('O5 Details by Class &amp; Accounts'!BM$18, 'E2 Allocators'!$B$15:$W$15, 0),FALSE)*$E178)</f>
        <v>0</v>
      </c>
      <c r="BN178" s="1334">
        <f>IF(ISERROR(VLOOKUP(VLOOKUP($A178, 'E4 TB Allocation Details'!$A$18:$L$217, MATCH("Misc ID", 'E4 TB Allocation Details'!$A$18:$L$18, 0),FALSE), 'E2 Allocators'!$B$15:$W$361, MATCH('O5 Details by Class &amp; Accounts'!BN$18, 'E2 Allocators'!$B$15:$W$15, 0),FALSE)*$E178), 0, VLOOKUP(VLOOKUP($A178, 'E4 TB Allocation Details'!$A$18:$L$217, MATCH("Misc ID", 'E4 TB Allocation Details'!$A$18:$L$18, 0),FALSE), 'E2 Allocators'!$B$15:$W$361, MATCH('O5 Details by Class &amp; Accounts'!BN$18, 'E2 Allocators'!$B$15:$W$15, 0),FALSE)*$E178)</f>
        <v>0</v>
      </c>
      <c r="BO178" s="1334">
        <f>IF(ISERROR(VLOOKUP(VLOOKUP($A178, 'E4 TB Allocation Details'!$A$18:$L$217, MATCH("Misc ID", 'E4 TB Allocation Details'!$A$18:$L$18, 0),FALSE), 'E2 Allocators'!$B$15:$W$361, MATCH('O5 Details by Class &amp; Accounts'!BO$18, 'E2 Allocators'!$B$15:$W$15, 0),FALSE)*$E178), 0, VLOOKUP(VLOOKUP($A178, 'E4 TB Allocation Details'!$A$18:$L$217, MATCH("Misc ID", 'E4 TB Allocation Details'!$A$18:$L$18, 0),FALSE), 'E2 Allocators'!$B$15:$W$361, MATCH('O5 Details by Class &amp; Accounts'!BO$18, 'E2 Allocators'!$B$15:$W$15, 0),FALSE)*$E178)</f>
        <v>0</v>
      </c>
      <c r="BP178" s="1334">
        <f>IF(ISERROR(VLOOKUP(VLOOKUP($A178, 'E4 TB Allocation Details'!$A$18:$L$217, MATCH("Misc ID", 'E4 TB Allocation Details'!$A$18:$L$18, 0),FALSE), 'E2 Allocators'!$B$15:$W$361, MATCH('O5 Details by Class &amp; Accounts'!BP$18, 'E2 Allocators'!$B$15:$W$15, 0),FALSE)*$E178), 0, VLOOKUP(VLOOKUP($A178, 'E4 TB Allocation Details'!$A$18:$L$217, MATCH("Misc ID", 'E4 TB Allocation Details'!$A$18:$L$18, 0),FALSE), 'E2 Allocators'!$B$15:$W$361, MATCH('O5 Details by Class &amp; Accounts'!BP$18, 'E2 Allocators'!$B$15:$W$15, 0),FALSE)*$E178)</f>
        <v>0</v>
      </c>
      <c r="BQ178" s="1334">
        <f>IF(ISERROR(VLOOKUP(VLOOKUP($A178, 'E4 TB Allocation Details'!$A$18:$L$217, MATCH("Misc ID", 'E4 TB Allocation Details'!$A$18:$L$18, 0),FALSE), 'E2 Allocators'!$B$15:$W$361, MATCH('O5 Details by Class &amp; Accounts'!BQ$18, 'E2 Allocators'!$B$15:$W$15, 0),FALSE)*$E178), 0, VLOOKUP(VLOOKUP($A178, 'E4 TB Allocation Details'!$A$18:$L$217, MATCH("Misc ID", 'E4 TB Allocation Details'!$A$18:$L$18, 0),FALSE), 'E2 Allocators'!$B$15:$W$361, MATCH('O5 Details by Class &amp; Accounts'!BQ$18, 'E2 Allocators'!$B$15:$W$15, 0),FALSE)*$E178)</f>
        <v>0</v>
      </c>
      <c r="BR178" s="1334">
        <f>IF(ISERROR(VLOOKUP(VLOOKUP($A178, 'E4 TB Allocation Details'!$A$18:$L$217, MATCH("Misc ID", 'E4 TB Allocation Details'!$A$18:$L$18, 0),FALSE), 'E2 Allocators'!$B$15:$W$361, MATCH('O5 Details by Class &amp; Accounts'!BR$18, 'E2 Allocators'!$B$15:$W$15, 0),FALSE)*$E178), 0, VLOOKUP(VLOOKUP($A178, 'E4 TB Allocation Details'!$A$18:$L$217, MATCH("Misc ID", 'E4 TB Allocation Details'!$A$18:$L$18, 0),FALSE), 'E2 Allocators'!$B$15:$W$361, MATCH('O5 Details by Class &amp; Accounts'!BR$18, 'E2 Allocators'!$B$15:$W$15, 0),FALSE)*$E178)</f>
        <v>0</v>
      </c>
      <c r="BS178" s="1334">
        <f t="shared" si="48"/>
        <v>0</v>
      </c>
      <c r="BT178" s="1334">
        <f>IF(ISERROR(VLOOKUP(VLOOKUP($A178, 'E4 TB Allocation Details'!$A$18:$L$217, MATCH("A &amp; G ID", 'E4 TB Allocation Details'!$A$18:$L$18, 0),FALSE), 'E2 Allocators'!$B$15:$W$361, MATCH('O5 Details by Class &amp; Accounts'!BT$18, 'E2 Allocators'!$B$15:$W$15, 0),FALSE)*$E178), 0, VLOOKUP(VLOOKUP($A178, 'E4 TB Allocation Details'!$A$18:$L$217, MATCH("A &amp; G ID", 'E4 TB Allocation Details'!$A$18:$L$18, 0),FALSE), 'E2 Allocators'!$B$15:$W$361, MATCH('O5 Details by Class &amp; Accounts'!BT$18, 'E2 Allocators'!$B$15:$W$15, 0),FALSE)*$E178)</f>
        <v>0</v>
      </c>
      <c r="BU178" s="1334">
        <f>IF(ISERROR(VLOOKUP(VLOOKUP($A178, 'E4 TB Allocation Details'!$A$18:$L$217, MATCH("A &amp; G ID", 'E4 TB Allocation Details'!$A$18:$L$18, 0),FALSE), 'E2 Allocators'!$B$15:$W$361, MATCH('O5 Details by Class &amp; Accounts'!BU$18, 'E2 Allocators'!$B$15:$W$15, 0),FALSE)*$E178), 0, VLOOKUP(VLOOKUP($A178, 'E4 TB Allocation Details'!$A$18:$L$217, MATCH("A &amp; G ID", 'E4 TB Allocation Details'!$A$18:$L$18, 0),FALSE), 'E2 Allocators'!$B$15:$W$361, MATCH('O5 Details by Class &amp; Accounts'!BU$18, 'E2 Allocators'!$B$15:$W$15, 0),FALSE)*$E178)</f>
        <v>0</v>
      </c>
      <c r="BV178" s="1334">
        <f>IF(ISERROR(VLOOKUP(VLOOKUP($A178, 'E4 TB Allocation Details'!$A$18:$L$217, MATCH("A &amp; G ID", 'E4 TB Allocation Details'!$A$18:$L$18, 0),FALSE), 'E2 Allocators'!$B$15:$W$361, MATCH('O5 Details by Class &amp; Accounts'!BV$18, 'E2 Allocators'!$B$15:$W$15, 0),FALSE)*$E178), 0, VLOOKUP(VLOOKUP($A178, 'E4 TB Allocation Details'!$A$18:$L$217, MATCH("A &amp; G ID", 'E4 TB Allocation Details'!$A$18:$L$18, 0),FALSE), 'E2 Allocators'!$B$15:$W$361, MATCH('O5 Details by Class &amp; Accounts'!BV$18, 'E2 Allocators'!$B$15:$W$15, 0),FALSE)*$E178)</f>
        <v>0</v>
      </c>
      <c r="BW178" s="1334">
        <f>IF(ISERROR(VLOOKUP(VLOOKUP($A178, 'E4 TB Allocation Details'!$A$18:$L$217, MATCH("A &amp; G ID", 'E4 TB Allocation Details'!$A$18:$L$18, 0),FALSE), 'E2 Allocators'!$B$15:$W$361, MATCH('O5 Details by Class &amp; Accounts'!BW$18, 'E2 Allocators'!$B$15:$W$15, 0),FALSE)*$E178), 0, VLOOKUP(VLOOKUP($A178, 'E4 TB Allocation Details'!$A$18:$L$217, MATCH("A &amp; G ID", 'E4 TB Allocation Details'!$A$18:$L$18, 0),FALSE), 'E2 Allocators'!$B$15:$W$361, MATCH('O5 Details by Class &amp; Accounts'!BW$18, 'E2 Allocators'!$B$15:$W$15, 0),FALSE)*$E178)</f>
        <v>0</v>
      </c>
      <c r="BX178" s="1334">
        <f>IF(ISERROR(VLOOKUP(VLOOKUP($A178, 'E4 TB Allocation Details'!$A$18:$L$217, MATCH("A &amp; G ID", 'E4 TB Allocation Details'!$A$18:$L$18, 0),FALSE), 'E2 Allocators'!$B$15:$W$361, MATCH('O5 Details by Class &amp; Accounts'!BX$18, 'E2 Allocators'!$B$15:$W$15, 0),FALSE)*$E178), 0, VLOOKUP(VLOOKUP($A178, 'E4 TB Allocation Details'!$A$18:$L$217, MATCH("A &amp; G ID", 'E4 TB Allocation Details'!$A$18:$L$18, 0),FALSE), 'E2 Allocators'!$B$15:$W$361, MATCH('O5 Details by Class &amp; Accounts'!BX$18, 'E2 Allocators'!$B$15:$W$15, 0),FALSE)*$E178)</f>
        <v>0</v>
      </c>
      <c r="BY178" s="1334">
        <f>IF(ISERROR(VLOOKUP(VLOOKUP($A178, 'E4 TB Allocation Details'!$A$18:$L$217, MATCH("A &amp; G ID", 'E4 TB Allocation Details'!$A$18:$L$18, 0),FALSE), 'E2 Allocators'!$B$15:$W$361, MATCH('O5 Details by Class &amp; Accounts'!BY$18, 'E2 Allocators'!$B$15:$W$15, 0),FALSE)*$E178), 0, VLOOKUP(VLOOKUP($A178, 'E4 TB Allocation Details'!$A$18:$L$217, MATCH("A &amp; G ID", 'E4 TB Allocation Details'!$A$18:$L$18, 0),FALSE), 'E2 Allocators'!$B$15:$W$361, MATCH('O5 Details by Class &amp; Accounts'!BY$18, 'E2 Allocators'!$B$15:$W$15, 0),FALSE)*$E178)</f>
        <v>0</v>
      </c>
      <c r="BZ178" s="1334">
        <f>IF(ISERROR(VLOOKUP(VLOOKUP($A178, 'E4 TB Allocation Details'!$A$18:$L$217, MATCH("A &amp; G ID", 'E4 TB Allocation Details'!$A$18:$L$18, 0),FALSE), 'E2 Allocators'!$B$15:$W$361, MATCH('O5 Details by Class &amp; Accounts'!BZ$18, 'E2 Allocators'!$B$15:$W$15, 0),FALSE)*$E178), 0, VLOOKUP(VLOOKUP($A178, 'E4 TB Allocation Details'!$A$18:$L$217, MATCH("A &amp; G ID", 'E4 TB Allocation Details'!$A$18:$L$18, 0),FALSE), 'E2 Allocators'!$B$15:$W$361, MATCH('O5 Details by Class &amp; Accounts'!BZ$18, 'E2 Allocators'!$B$15:$W$15, 0),FALSE)*$E178)</f>
        <v>0</v>
      </c>
      <c r="CA178" s="1334">
        <f>IF(ISERROR(VLOOKUP(VLOOKUP($A178, 'E4 TB Allocation Details'!$A$18:$L$217, MATCH("A &amp; G ID", 'E4 TB Allocation Details'!$A$18:$L$18, 0),FALSE), 'E2 Allocators'!$B$15:$W$361, MATCH('O5 Details by Class &amp; Accounts'!CA$18, 'E2 Allocators'!$B$15:$W$15, 0),FALSE)*$E178), 0, VLOOKUP(VLOOKUP($A178, 'E4 TB Allocation Details'!$A$18:$L$217, MATCH("A &amp; G ID", 'E4 TB Allocation Details'!$A$18:$L$18, 0),FALSE), 'E2 Allocators'!$B$15:$W$361, MATCH('O5 Details by Class &amp; Accounts'!CA$18, 'E2 Allocators'!$B$15:$W$15, 0),FALSE)*$E178)</f>
        <v>0</v>
      </c>
      <c r="CB178" s="1334">
        <f>IF(ISERROR(VLOOKUP(VLOOKUP($A178, 'E4 TB Allocation Details'!$A$18:$L$217, MATCH("A &amp; G ID", 'E4 TB Allocation Details'!$A$18:$L$18, 0),FALSE), 'E2 Allocators'!$B$15:$W$361, MATCH('O5 Details by Class &amp; Accounts'!CB$18, 'E2 Allocators'!$B$15:$W$15, 0),FALSE)*$E178), 0, VLOOKUP(VLOOKUP($A178, 'E4 TB Allocation Details'!$A$18:$L$217, MATCH("A &amp; G ID", 'E4 TB Allocation Details'!$A$18:$L$18, 0),FALSE), 'E2 Allocators'!$B$15:$W$361, MATCH('O5 Details by Class &amp; Accounts'!CB$18, 'E2 Allocators'!$B$15:$W$15, 0),FALSE)*$E178)</f>
        <v>0</v>
      </c>
      <c r="CC178" s="1334">
        <f>IF(ISERROR(VLOOKUP(VLOOKUP($A178, 'E4 TB Allocation Details'!$A$18:$L$217, MATCH("A &amp; G ID", 'E4 TB Allocation Details'!$A$18:$L$18, 0),FALSE), 'E2 Allocators'!$B$15:$W$361, MATCH('O5 Details by Class &amp; Accounts'!CC$18, 'E2 Allocators'!$B$15:$W$15, 0),FALSE)*$E178), 0, VLOOKUP(VLOOKUP($A178, 'E4 TB Allocation Details'!$A$18:$L$217, MATCH("A &amp; G ID", 'E4 TB Allocation Details'!$A$18:$L$18, 0),FALSE), 'E2 Allocators'!$B$15:$W$361, MATCH('O5 Details by Class &amp; Accounts'!CC$18, 'E2 Allocators'!$B$15:$W$15, 0),FALSE)*$E178)</f>
        <v>0</v>
      </c>
      <c r="CD178" s="1334">
        <f>IF(ISERROR(VLOOKUP(VLOOKUP($A178, 'E4 TB Allocation Details'!$A$18:$L$217, MATCH("A &amp; G ID", 'E4 TB Allocation Details'!$A$18:$L$18, 0),FALSE), 'E2 Allocators'!$B$15:$W$361, MATCH('O5 Details by Class &amp; Accounts'!CD$18, 'E2 Allocators'!$B$15:$W$15, 0),FALSE)*$E178), 0, VLOOKUP(VLOOKUP($A178, 'E4 TB Allocation Details'!$A$18:$L$217, MATCH("A &amp; G ID", 'E4 TB Allocation Details'!$A$18:$L$18, 0),FALSE), 'E2 Allocators'!$B$15:$W$361, MATCH('O5 Details by Class &amp; Accounts'!CD$18, 'E2 Allocators'!$B$15:$W$15, 0),FALSE)*$E178)</f>
        <v>0</v>
      </c>
      <c r="CE178" s="1334">
        <f>IF(ISERROR(VLOOKUP(VLOOKUP($A178, 'E4 TB Allocation Details'!$A$18:$L$217, MATCH("A &amp; G ID", 'E4 TB Allocation Details'!$A$18:$L$18, 0),FALSE), 'E2 Allocators'!$B$15:$W$361, MATCH('O5 Details by Class &amp; Accounts'!CE$18, 'E2 Allocators'!$B$15:$W$15, 0),FALSE)*$E178), 0, VLOOKUP(VLOOKUP($A178, 'E4 TB Allocation Details'!$A$18:$L$217, MATCH("A &amp; G ID", 'E4 TB Allocation Details'!$A$18:$L$18, 0),FALSE), 'E2 Allocators'!$B$15:$W$361, MATCH('O5 Details by Class &amp; Accounts'!CE$18, 'E2 Allocators'!$B$15:$W$15, 0),FALSE)*$E178)</f>
        <v>0</v>
      </c>
      <c r="CF178" s="1334">
        <f>IF(ISERROR(VLOOKUP(VLOOKUP($A178, 'E4 TB Allocation Details'!$A$18:$L$217, MATCH("A &amp; G ID", 'E4 TB Allocation Details'!$A$18:$L$18, 0),FALSE), 'E2 Allocators'!$B$15:$W$361, MATCH('O5 Details by Class &amp; Accounts'!CF$18, 'E2 Allocators'!$B$15:$W$15, 0),FALSE)*$E178), 0, VLOOKUP(VLOOKUP($A178, 'E4 TB Allocation Details'!$A$18:$L$217, MATCH("A &amp; G ID", 'E4 TB Allocation Details'!$A$18:$L$18, 0),FALSE), 'E2 Allocators'!$B$15:$W$361, MATCH('O5 Details by Class &amp; Accounts'!CF$18, 'E2 Allocators'!$B$15:$W$15, 0),FALSE)*$E178)</f>
        <v>0</v>
      </c>
      <c r="CG178" s="1334">
        <f>IF(ISERROR(VLOOKUP(VLOOKUP($A178, 'E4 TB Allocation Details'!$A$18:$L$217, MATCH("A &amp; G ID", 'E4 TB Allocation Details'!$A$18:$L$18, 0),FALSE), 'E2 Allocators'!$B$15:$W$361, MATCH('O5 Details by Class &amp; Accounts'!CG$18, 'E2 Allocators'!$B$15:$W$15, 0),FALSE)*$E178), 0, VLOOKUP(VLOOKUP($A178, 'E4 TB Allocation Details'!$A$18:$L$217, MATCH("A &amp; G ID", 'E4 TB Allocation Details'!$A$18:$L$18, 0),FALSE), 'E2 Allocators'!$B$15:$W$361, MATCH('O5 Details by Class &amp; Accounts'!CG$18, 'E2 Allocators'!$B$15:$W$15, 0),FALSE)*$E178)</f>
        <v>0</v>
      </c>
      <c r="CH178" s="1334">
        <f>IF(ISERROR(VLOOKUP(VLOOKUP($A178, 'E4 TB Allocation Details'!$A$18:$L$217, MATCH("A &amp; G ID", 'E4 TB Allocation Details'!$A$18:$L$18, 0),FALSE), 'E2 Allocators'!$B$15:$W$361, MATCH('O5 Details by Class &amp; Accounts'!CH$18, 'E2 Allocators'!$B$15:$W$15, 0),FALSE)*$E178), 0, VLOOKUP(VLOOKUP($A178, 'E4 TB Allocation Details'!$A$18:$L$217, MATCH("A &amp; G ID", 'E4 TB Allocation Details'!$A$18:$L$18, 0),FALSE), 'E2 Allocators'!$B$15:$W$361, MATCH('O5 Details by Class &amp; Accounts'!CH$18, 'E2 Allocators'!$B$15:$W$15, 0),FALSE)*$E178)</f>
        <v>0</v>
      </c>
      <c r="CI178" s="1334">
        <f>IF(ISERROR(VLOOKUP(VLOOKUP($A178, 'E4 TB Allocation Details'!$A$18:$L$217, MATCH("A &amp; G ID", 'E4 TB Allocation Details'!$A$18:$L$18, 0),FALSE), 'E2 Allocators'!$B$15:$W$361, MATCH('O5 Details by Class &amp; Accounts'!CI$18, 'E2 Allocators'!$B$15:$W$15, 0),FALSE)*$E178), 0, VLOOKUP(VLOOKUP($A178, 'E4 TB Allocation Details'!$A$18:$L$217, MATCH("A &amp; G ID", 'E4 TB Allocation Details'!$A$18:$L$18, 0),FALSE), 'E2 Allocators'!$B$15:$W$361, MATCH('O5 Details by Class &amp; Accounts'!CI$18, 'E2 Allocators'!$B$15:$W$15, 0),FALSE)*$E178)</f>
        <v>0</v>
      </c>
      <c r="CJ178" s="1334">
        <f>IF(ISERROR(VLOOKUP(VLOOKUP($A178, 'E4 TB Allocation Details'!$A$18:$L$217, MATCH("A &amp; G ID", 'E4 TB Allocation Details'!$A$18:$L$18, 0),FALSE), 'E2 Allocators'!$B$15:$W$361, MATCH('O5 Details by Class &amp; Accounts'!CJ$18, 'E2 Allocators'!$B$15:$W$15, 0),FALSE)*$E178), 0, VLOOKUP(VLOOKUP($A178, 'E4 TB Allocation Details'!$A$18:$L$217, MATCH("A &amp; G ID", 'E4 TB Allocation Details'!$A$18:$L$18, 0),FALSE), 'E2 Allocators'!$B$15:$W$361, MATCH('O5 Details by Class &amp; Accounts'!CJ$18, 'E2 Allocators'!$B$15:$W$15, 0),FALSE)*$E178)</f>
        <v>0</v>
      </c>
      <c r="CK178" s="1334">
        <f>IF(ISERROR(VLOOKUP(VLOOKUP($A178, 'E4 TB Allocation Details'!$A$18:$L$217, MATCH("A &amp; G ID", 'E4 TB Allocation Details'!$A$18:$L$18, 0),FALSE), 'E2 Allocators'!$B$15:$W$361, MATCH('O5 Details by Class &amp; Accounts'!CK$18, 'E2 Allocators'!$B$15:$W$15, 0),FALSE)*$E178), 0, VLOOKUP(VLOOKUP($A178, 'E4 TB Allocation Details'!$A$18:$L$217, MATCH("A &amp; G ID", 'E4 TB Allocation Details'!$A$18:$L$18, 0),FALSE), 'E2 Allocators'!$B$15:$W$361, MATCH('O5 Details by Class &amp; Accounts'!CK$18, 'E2 Allocators'!$B$15:$W$15, 0),FALSE)*$E178)</f>
        <v>0</v>
      </c>
      <c r="CL178" s="1334">
        <f>IF(ISERROR(VLOOKUP(VLOOKUP($A178, 'E4 TB Allocation Details'!$A$18:$L$217, MATCH("A &amp; G ID", 'E4 TB Allocation Details'!$A$18:$L$18, 0),FALSE), 'E2 Allocators'!$B$15:$W$361, MATCH('O5 Details by Class &amp; Accounts'!CL$18, 'E2 Allocators'!$B$15:$W$15, 0),FALSE)*$E178), 0, VLOOKUP(VLOOKUP($A178, 'E4 TB Allocation Details'!$A$18:$L$217, MATCH("A &amp; G ID", 'E4 TB Allocation Details'!$A$18:$L$18, 0),FALSE), 'E2 Allocators'!$B$15:$W$361, MATCH('O5 Details by Class &amp; Accounts'!CL$18, 'E2 Allocators'!$B$15:$W$15, 0),FALSE)*$E178)</f>
        <v>0</v>
      </c>
      <c r="CM178" s="1334">
        <f>IF(ISERROR(VLOOKUP(VLOOKUP($A178, 'E4 TB Allocation Details'!$A$18:$L$217, MATCH("A &amp; G ID", 'E4 TB Allocation Details'!$A$18:$L$18, 0),FALSE), 'E2 Allocators'!$B$15:$W$361, MATCH('O5 Details by Class &amp; Accounts'!CM$18, 'E2 Allocators'!$B$15:$W$15, 0),FALSE)*$E178), 0, VLOOKUP(VLOOKUP($A178, 'E4 TB Allocation Details'!$A$18:$L$217, MATCH("A &amp; G ID", 'E4 TB Allocation Details'!$A$18:$L$18, 0),FALSE), 'E2 Allocators'!$B$15:$W$361, MATCH('O5 Details by Class &amp; Accounts'!CM$18, 'E2 Allocators'!$B$15:$W$15, 0),FALSE)*$E178)</f>
        <v>0</v>
      </c>
      <c r="CN178" s="1334">
        <f t="shared" si="49"/>
        <v>0</v>
      </c>
      <c r="CO178" s="1670">
        <f t="shared" si="50"/>
        <v>0</v>
      </c>
      <c r="CQ178" s="1926" t="s">
        <v>1166</v>
      </c>
    </row>
    <row r="179" spans="1:95" s="64" customFormat="1" ht="12.75" x14ac:dyDescent="0.2">
      <c r="A179" s="2226">
        <v>5505</v>
      </c>
      <c r="B179" s="2176" t="s">
        <v>1635</v>
      </c>
      <c r="C179" s="1667">
        <f>IF(ISERROR(VLOOKUP($A179,'I3 TB Data'!$A$20:$H$465,MATCH('O5 Details by Class &amp; Accounts'!$C$18, 'I3 TB Data'!$A$20:$H$20,0),0)), 0, VLOOKUP($A179,'I3 TB Data'!$A$20:$H$465,MATCH('O5 Details by Class &amp; Accounts'!$C$18,'I3 TB Data'!$A$20:$H$20,0),0))</f>
        <v>0</v>
      </c>
      <c r="D179" s="1668"/>
      <c r="E179" s="1667">
        <f t="shared" si="44"/>
        <v>0</v>
      </c>
      <c r="F179" s="1669"/>
      <c r="G179" s="1669"/>
      <c r="H179" s="1334">
        <f t="shared" si="46"/>
        <v>0</v>
      </c>
      <c r="I179" s="1334">
        <f>IF(ISERROR(VLOOKUP(VLOOKUP($A179, 'E4 TB Allocation Details'!$A$18:$L$217, MATCH("Demand ID", 'E4 TB Allocation Details'!$A$18:$L$18, 0),FALSE), 'E2 Allocators'!$B$15:$W$361, MATCH('O5 Details by Class &amp; Accounts'!I$18, 'E2 Allocators'!$B$15:$W$15, 0),FALSE)*$F179), 0, VLOOKUP(VLOOKUP($A179, 'E4 TB Allocation Details'!$A$18:$L$217, MATCH("Demand ID", 'E4 TB Allocation Details'!$A$18:$L$18, 0),FALSE), 'E2 Allocators'!$B$15:$W$361, MATCH('O5 Details by Class &amp; Accounts'!I$18, 'E2 Allocators'!$B$15:$W$15, 0),FALSE)*$F179)</f>
        <v>0</v>
      </c>
      <c r="J179" s="1334">
        <f>IF(ISERROR(VLOOKUP(VLOOKUP($A179, 'E4 TB Allocation Details'!$A$18:$L$217, MATCH("Demand ID", 'E4 TB Allocation Details'!$A$18:$L$18, 0),FALSE), 'E2 Allocators'!$B$15:$W$361, MATCH('O5 Details by Class &amp; Accounts'!J$18, 'E2 Allocators'!$B$15:$W$15, 0),FALSE)*$F179), 0, VLOOKUP(VLOOKUP($A179, 'E4 TB Allocation Details'!$A$18:$L$217, MATCH("Demand ID", 'E4 TB Allocation Details'!$A$18:$L$18, 0),FALSE), 'E2 Allocators'!$B$15:$W$361, MATCH('O5 Details by Class &amp; Accounts'!J$18, 'E2 Allocators'!$B$15:$W$15, 0),FALSE)*$F179)</f>
        <v>0</v>
      </c>
      <c r="K179" s="1334">
        <f>IF(ISERROR(VLOOKUP(VLOOKUP($A179, 'E4 TB Allocation Details'!$A$18:$L$217, MATCH("Demand ID", 'E4 TB Allocation Details'!$A$18:$L$18, 0),FALSE), 'E2 Allocators'!$B$15:$W$361, MATCH('O5 Details by Class &amp; Accounts'!K$18, 'E2 Allocators'!$B$15:$W$15, 0),FALSE)*$F179), 0, VLOOKUP(VLOOKUP($A179, 'E4 TB Allocation Details'!$A$18:$L$217, MATCH("Demand ID", 'E4 TB Allocation Details'!$A$18:$L$18, 0),FALSE), 'E2 Allocators'!$B$15:$W$361, MATCH('O5 Details by Class &amp; Accounts'!K$18, 'E2 Allocators'!$B$15:$W$15, 0),FALSE)*$F179)</f>
        <v>0</v>
      </c>
      <c r="L179" s="1334">
        <f>IF(ISERROR(VLOOKUP(VLOOKUP($A179, 'E4 TB Allocation Details'!$A$18:$L$217, MATCH("Demand ID", 'E4 TB Allocation Details'!$A$18:$L$18, 0),FALSE), 'E2 Allocators'!$B$15:$W$361, MATCH('O5 Details by Class &amp; Accounts'!L$18, 'E2 Allocators'!$B$15:$W$15, 0),FALSE)*$F179), 0, VLOOKUP(VLOOKUP($A179, 'E4 TB Allocation Details'!$A$18:$L$217, MATCH("Demand ID", 'E4 TB Allocation Details'!$A$18:$L$18, 0),FALSE), 'E2 Allocators'!$B$15:$W$361, MATCH('O5 Details by Class &amp; Accounts'!L$18, 'E2 Allocators'!$B$15:$W$15, 0),FALSE)*$F179)</f>
        <v>0</v>
      </c>
      <c r="M179" s="1334">
        <f>IF(ISERROR(VLOOKUP(VLOOKUP($A179, 'E4 TB Allocation Details'!$A$18:$L$217, MATCH("Demand ID", 'E4 TB Allocation Details'!$A$18:$L$18, 0),FALSE), 'E2 Allocators'!$B$15:$W$361, MATCH('O5 Details by Class &amp; Accounts'!M$18, 'E2 Allocators'!$B$15:$W$15, 0),FALSE)*$F179), 0, VLOOKUP(VLOOKUP($A179, 'E4 TB Allocation Details'!$A$18:$L$217, MATCH("Demand ID", 'E4 TB Allocation Details'!$A$18:$L$18, 0),FALSE), 'E2 Allocators'!$B$15:$W$361, MATCH('O5 Details by Class &amp; Accounts'!M$18, 'E2 Allocators'!$B$15:$W$15, 0),FALSE)*$F179)</f>
        <v>0</v>
      </c>
      <c r="N179" s="1334">
        <f>IF(ISERROR(VLOOKUP(VLOOKUP($A179, 'E4 TB Allocation Details'!$A$18:$L$217, MATCH("Demand ID", 'E4 TB Allocation Details'!$A$18:$L$18, 0),FALSE), 'E2 Allocators'!$B$15:$W$361, MATCH('O5 Details by Class &amp; Accounts'!N$18, 'E2 Allocators'!$B$15:$W$15, 0),FALSE)*$F179), 0, VLOOKUP(VLOOKUP($A179, 'E4 TB Allocation Details'!$A$18:$L$217, MATCH("Demand ID", 'E4 TB Allocation Details'!$A$18:$L$18, 0),FALSE), 'E2 Allocators'!$B$15:$W$361, MATCH('O5 Details by Class &amp; Accounts'!N$18, 'E2 Allocators'!$B$15:$W$15, 0),FALSE)*$F179)</f>
        <v>0</v>
      </c>
      <c r="O179" s="1334">
        <f>IF(ISERROR(VLOOKUP(VLOOKUP($A179, 'E4 TB Allocation Details'!$A$18:$L$217, MATCH("Demand ID", 'E4 TB Allocation Details'!$A$18:$L$18, 0),FALSE), 'E2 Allocators'!$B$15:$W$361, MATCH('O5 Details by Class &amp; Accounts'!O$18, 'E2 Allocators'!$B$15:$W$15, 0),FALSE)*$F179), 0, VLOOKUP(VLOOKUP($A179, 'E4 TB Allocation Details'!$A$18:$L$217, MATCH("Demand ID", 'E4 TB Allocation Details'!$A$18:$L$18, 0),FALSE), 'E2 Allocators'!$B$15:$W$361, MATCH('O5 Details by Class &amp; Accounts'!O$18, 'E2 Allocators'!$B$15:$W$15, 0),FALSE)*$F179)</f>
        <v>0</v>
      </c>
      <c r="P179" s="1334">
        <f>IF(ISERROR(VLOOKUP(VLOOKUP($A179, 'E4 TB Allocation Details'!$A$18:$L$217, MATCH("Demand ID", 'E4 TB Allocation Details'!$A$18:$L$18, 0),FALSE), 'E2 Allocators'!$B$15:$W$361, MATCH('O5 Details by Class &amp; Accounts'!P$18, 'E2 Allocators'!$B$15:$W$15, 0),FALSE)*$F179), 0, VLOOKUP(VLOOKUP($A179, 'E4 TB Allocation Details'!$A$18:$L$217, MATCH("Demand ID", 'E4 TB Allocation Details'!$A$18:$L$18, 0),FALSE), 'E2 Allocators'!$B$15:$W$361, MATCH('O5 Details by Class &amp; Accounts'!P$18, 'E2 Allocators'!$B$15:$W$15, 0),FALSE)*$F179)</f>
        <v>0</v>
      </c>
      <c r="Q179" s="1334">
        <f>IF(ISERROR(VLOOKUP(VLOOKUP($A179, 'E4 TB Allocation Details'!$A$18:$L$217, MATCH("Demand ID", 'E4 TB Allocation Details'!$A$18:$L$18, 0),FALSE), 'E2 Allocators'!$B$15:$W$361, MATCH('O5 Details by Class &amp; Accounts'!Q$18, 'E2 Allocators'!$B$15:$W$15, 0),FALSE)*$F179), 0, VLOOKUP(VLOOKUP($A179, 'E4 TB Allocation Details'!$A$18:$L$217, MATCH("Demand ID", 'E4 TB Allocation Details'!$A$18:$L$18, 0),FALSE), 'E2 Allocators'!$B$15:$W$361, MATCH('O5 Details by Class &amp; Accounts'!Q$18, 'E2 Allocators'!$B$15:$W$15, 0),FALSE)*$F179)</f>
        <v>0</v>
      </c>
      <c r="R179" s="1334">
        <f>IF(ISERROR(VLOOKUP(VLOOKUP($A179, 'E4 TB Allocation Details'!$A$18:$L$217, MATCH("Demand ID", 'E4 TB Allocation Details'!$A$18:$L$18, 0),FALSE), 'E2 Allocators'!$B$15:$W$361, MATCH('O5 Details by Class &amp; Accounts'!R$18, 'E2 Allocators'!$B$15:$W$15, 0),FALSE)*$F179), 0, VLOOKUP(VLOOKUP($A179, 'E4 TB Allocation Details'!$A$18:$L$217, MATCH("Demand ID", 'E4 TB Allocation Details'!$A$18:$L$18, 0),FALSE), 'E2 Allocators'!$B$15:$W$361, MATCH('O5 Details by Class &amp; Accounts'!R$18, 'E2 Allocators'!$B$15:$W$15, 0),FALSE)*$F179)</f>
        <v>0</v>
      </c>
      <c r="S179" s="1334">
        <f>IF(ISERROR(VLOOKUP(VLOOKUP($A179, 'E4 TB Allocation Details'!$A$18:$L$217, MATCH("Demand ID", 'E4 TB Allocation Details'!$A$18:$L$18, 0),FALSE), 'E2 Allocators'!$B$15:$W$361, MATCH('O5 Details by Class &amp; Accounts'!S$18, 'E2 Allocators'!$B$15:$W$15, 0),FALSE)*$F179), 0, VLOOKUP(VLOOKUP($A179, 'E4 TB Allocation Details'!$A$18:$L$217, MATCH("Demand ID", 'E4 TB Allocation Details'!$A$18:$L$18, 0),FALSE), 'E2 Allocators'!$B$15:$W$361, MATCH('O5 Details by Class &amp; Accounts'!S$18, 'E2 Allocators'!$B$15:$W$15, 0),FALSE)*$F179)</f>
        <v>0</v>
      </c>
      <c r="T179" s="1334">
        <f>IF(ISERROR(VLOOKUP(VLOOKUP($A179, 'E4 TB Allocation Details'!$A$18:$L$217, MATCH("Demand ID", 'E4 TB Allocation Details'!$A$18:$L$18, 0),FALSE), 'E2 Allocators'!$B$15:$W$361, MATCH('O5 Details by Class &amp; Accounts'!T$18, 'E2 Allocators'!$B$15:$W$15, 0),FALSE)*$F179), 0, VLOOKUP(VLOOKUP($A179, 'E4 TB Allocation Details'!$A$18:$L$217, MATCH("Demand ID", 'E4 TB Allocation Details'!$A$18:$L$18, 0),FALSE), 'E2 Allocators'!$B$15:$W$361, MATCH('O5 Details by Class &amp; Accounts'!T$18, 'E2 Allocators'!$B$15:$W$15, 0),FALSE)*$F179)</f>
        <v>0</v>
      </c>
      <c r="U179" s="1334">
        <f>IF(ISERROR(VLOOKUP(VLOOKUP($A179, 'E4 TB Allocation Details'!$A$18:$L$217, MATCH("Demand ID", 'E4 TB Allocation Details'!$A$18:$L$18, 0),FALSE), 'E2 Allocators'!$B$15:$W$361, MATCH('O5 Details by Class &amp; Accounts'!U$18, 'E2 Allocators'!$B$15:$W$15, 0),FALSE)*$F179), 0, VLOOKUP(VLOOKUP($A179, 'E4 TB Allocation Details'!$A$18:$L$217, MATCH("Demand ID", 'E4 TB Allocation Details'!$A$18:$L$18, 0),FALSE), 'E2 Allocators'!$B$15:$W$361, MATCH('O5 Details by Class &amp; Accounts'!U$18, 'E2 Allocators'!$B$15:$W$15, 0),FALSE)*$F179)</f>
        <v>0</v>
      </c>
      <c r="V179" s="1334">
        <f>IF(ISERROR(VLOOKUP(VLOOKUP($A179, 'E4 TB Allocation Details'!$A$18:$L$217, MATCH("Demand ID", 'E4 TB Allocation Details'!$A$18:$L$18, 0),FALSE), 'E2 Allocators'!$B$15:$W$361, MATCH('O5 Details by Class &amp; Accounts'!V$18, 'E2 Allocators'!$B$15:$W$15, 0),FALSE)*$F179), 0, VLOOKUP(VLOOKUP($A179, 'E4 TB Allocation Details'!$A$18:$L$217, MATCH("Demand ID", 'E4 TB Allocation Details'!$A$18:$L$18, 0),FALSE), 'E2 Allocators'!$B$15:$W$361, MATCH('O5 Details by Class &amp; Accounts'!V$18, 'E2 Allocators'!$B$15:$W$15, 0),FALSE)*$F179)</f>
        <v>0</v>
      </c>
      <c r="W179" s="1334">
        <f>IF(ISERROR(VLOOKUP(VLOOKUP($A179, 'E4 TB Allocation Details'!$A$18:$L$217, MATCH("Demand ID", 'E4 TB Allocation Details'!$A$18:$L$18, 0),FALSE), 'E2 Allocators'!$B$15:$W$361, MATCH('O5 Details by Class &amp; Accounts'!W$18, 'E2 Allocators'!$B$15:$W$15, 0),FALSE)*$F179), 0, VLOOKUP(VLOOKUP($A179, 'E4 TB Allocation Details'!$A$18:$L$217, MATCH("Demand ID", 'E4 TB Allocation Details'!$A$18:$L$18, 0),FALSE), 'E2 Allocators'!$B$15:$W$361, MATCH('O5 Details by Class &amp; Accounts'!W$18, 'E2 Allocators'!$B$15:$W$15, 0),FALSE)*$F179)</f>
        <v>0</v>
      </c>
      <c r="X179" s="1334">
        <f>IF(ISERROR(VLOOKUP(VLOOKUP($A179, 'E4 TB Allocation Details'!$A$18:$L$217, MATCH("Demand ID", 'E4 TB Allocation Details'!$A$18:$L$18, 0),FALSE), 'E2 Allocators'!$B$15:$W$361, MATCH('O5 Details by Class &amp; Accounts'!X$18, 'E2 Allocators'!$B$15:$W$15, 0),FALSE)*$F179), 0, VLOOKUP(VLOOKUP($A179, 'E4 TB Allocation Details'!$A$18:$L$217, MATCH("Demand ID", 'E4 TB Allocation Details'!$A$18:$L$18, 0),FALSE), 'E2 Allocators'!$B$15:$W$361, MATCH('O5 Details by Class &amp; Accounts'!X$18, 'E2 Allocators'!$B$15:$W$15, 0),FALSE)*$F179)</f>
        <v>0</v>
      </c>
      <c r="Y179" s="1334">
        <f>IF(ISERROR(VLOOKUP(VLOOKUP($A179, 'E4 TB Allocation Details'!$A$18:$L$217, MATCH("Demand ID", 'E4 TB Allocation Details'!$A$18:$L$18, 0),FALSE), 'E2 Allocators'!$B$15:$W$361, MATCH('O5 Details by Class &amp; Accounts'!Y$18, 'E2 Allocators'!$B$15:$W$15, 0),FALSE)*$F179), 0, VLOOKUP(VLOOKUP($A179, 'E4 TB Allocation Details'!$A$18:$L$217, MATCH("Demand ID", 'E4 TB Allocation Details'!$A$18:$L$18, 0),FALSE), 'E2 Allocators'!$B$15:$W$361, MATCH('O5 Details by Class &amp; Accounts'!Y$18, 'E2 Allocators'!$B$15:$W$15, 0),FALSE)*$F179)</f>
        <v>0</v>
      </c>
      <c r="Z179" s="1334">
        <f>IF(ISERROR(VLOOKUP(VLOOKUP($A179, 'E4 TB Allocation Details'!$A$18:$L$217, MATCH("Demand ID", 'E4 TB Allocation Details'!$A$18:$L$18, 0),FALSE), 'E2 Allocators'!$B$15:$W$361, MATCH('O5 Details by Class &amp; Accounts'!Z$18, 'E2 Allocators'!$B$15:$W$15, 0),FALSE)*$F179), 0, VLOOKUP(VLOOKUP($A179, 'E4 TB Allocation Details'!$A$18:$L$217, MATCH("Demand ID", 'E4 TB Allocation Details'!$A$18:$L$18, 0),FALSE), 'E2 Allocators'!$B$15:$W$361, MATCH('O5 Details by Class &amp; Accounts'!Z$18, 'E2 Allocators'!$B$15:$W$15, 0),FALSE)*$F179)</f>
        <v>0</v>
      </c>
      <c r="AA179" s="1334">
        <f>IF(ISERROR(VLOOKUP(VLOOKUP($A179, 'E4 TB Allocation Details'!$A$18:$L$217, MATCH("Demand ID", 'E4 TB Allocation Details'!$A$18:$L$18, 0),FALSE), 'E2 Allocators'!$B$15:$W$361, MATCH('O5 Details by Class &amp; Accounts'!AA$18, 'E2 Allocators'!$B$15:$W$15, 0),FALSE)*$F179), 0, VLOOKUP(VLOOKUP($A179, 'E4 TB Allocation Details'!$A$18:$L$217, MATCH("Demand ID", 'E4 TB Allocation Details'!$A$18:$L$18, 0),FALSE), 'E2 Allocators'!$B$15:$W$361, MATCH('O5 Details by Class &amp; Accounts'!AA$18, 'E2 Allocators'!$B$15:$W$15, 0),FALSE)*$F179)</f>
        <v>0</v>
      </c>
      <c r="AB179" s="1334">
        <f>IF(ISERROR(VLOOKUP(VLOOKUP($A179, 'E4 TB Allocation Details'!$A$18:$L$217, MATCH("Demand ID", 'E4 TB Allocation Details'!$A$18:$L$18, 0),FALSE), 'E2 Allocators'!$B$15:$W$361, MATCH('O5 Details by Class &amp; Accounts'!AB$18, 'E2 Allocators'!$B$15:$W$15, 0),FALSE)*$F179), 0, VLOOKUP(VLOOKUP($A179, 'E4 TB Allocation Details'!$A$18:$L$217, MATCH("Demand ID", 'E4 TB Allocation Details'!$A$18:$L$18, 0),FALSE), 'E2 Allocators'!$B$15:$W$361, MATCH('O5 Details by Class &amp; Accounts'!AB$18, 'E2 Allocators'!$B$15:$W$15, 0),FALSE)*$F179)</f>
        <v>0</v>
      </c>
      <c r="AC179" s="1334">
        <f t="shared" si="47"/>
        <v>0</v>
      </c>
      <c r="AD179" s="1334">
        <f>IF(ISERROR(VLOOKUP(VLOOKUP($A179, 'E4 TB Allocation Details'!$A$18:$L$217, MATCH("Customer ID", 'E4 TB Allocation Details'!$A$18:$L$18, 0),FALSE), 'E2 Allocators'!$B$15:$W$361, MATCH('O5 Details by Class &amp; Accounts'!AD$18, 'E2 Allocators'!$B$15:$W$15, 0),FALSE)*$G179), 0, VLOOKUP(VLOOKUP($A179, 'E4 TB Allocation Details'!$A$18:$L$217, MATCH("Customer ID", 'E4 TB Allocation Details'!$A$18:$L$18, 0),FALSE), 'E2 Allocators'!$B$15:$W$361, MATCH('O5 Details by Class &amp; Accounts'!AD$18, 'E2 Allocators'!$B$15:$W$15, 0),FALSE)*$G179)</f>
        <v>0</v>
      </c>
      <c r="AE179" s="1334">
        <f>IF(ISERROR(VLOOKUP(VLOOKUP($A179, 'E4 TB Allocation Details'!$A$18:$L$217, MATCH("Customer ID", 'E4 TB Allocation Details'!$A$18:$L$18, 0),FALSE), 'E2 Allocators'!$B$15:$W$361, MATCH('O5 Details by Class &amp; Accounts'!AE$18, 'E2 Allocators'!$B$15:$W$15, 0),FALSE)*$G179), 0, VLOOKUP(VLOOKUP($A179, 'E4 TB Allocation Details'!$A$18:$L$217, MATCH("Customer ID", 'E4 TB Allocation Details'!$A$18:$L$18, 0),FALSE), 'E2 Allocators'!$B$15:$W$361, MATCH('O5 Details by Class &amp; Accounts'!AE$18, 'E2 Allocators'!$B$15:$W$15, 0),FALSE)*$G179)</f>
        <v>0</v>
      </c>
      <c r="AF179" s="1334">
        <f>IF(ISERROR(VLOOKUP(VLOOKUP($A179, 'E4 TB Allocation Details'!$A$18:$L$217, MATCH("Customer ID", 'E4 TB Allocation Details'!$A$18:$L$18, 0),FALSE), 'E2 Allocators'!$B$15:$W$361, MATCH('O5 Details by Class &amp; Accounts'!AF$18, 'E2 Allocators'!$B$15:$W$15, 0),FALSE)*$G179), 0, VLOOKUP(VLOOKUP($A179, 'E4 TB Allocation Details'!$A$18:$L$217, MATCH("Customer ID", 'E4 TB Allocation Details'!$A$18:$L$18, 0),FALSE), 'E2 Allocators'!$B$15:$W$361, MATCH('O5 Details by Class &amp; Accounts'!AF$18, 'E2 Allocators'!$B$15:$W$15, 0),FALSE)*$G179)</f>
        <v>0</v>
      </c>
      <c r="AG179" s="1334">
        <f>IF(ISERROR(VLOOKUP(VLOOKUP($A179, 'E4 TB Allocation Details'!$A$18:$L$217, MATCH("Customer ID", 'E4 TB Allocation Details'!$A$18:$L$18, 0),FALSE), 'E2 Allocators'!$B$15:$W$361, MATCH('O5 Details by Class &amp; Accounts'!AG$18, 'E2 Allocators'!$B$15:$W$15, 0),FALSE)*$G179), 0, VLOOKUP(VLOOKUP($A179, 'E4 TB Allocation Details'!$A$18:$L$217, MATCH("Customer ID", 'E4 TB Allocation Details'!$A$18:$L$18, 0),FALSE), 'E2 Allocators'!$B$15:$W$361, MATCH('O5 Details by Class &amp; Accounts'!AG$18, 'E2 Allocators'!$B$15:$W$15, 0),FALSE)*$G179)</f>
        <v>0</v>
      </c>
      <c r="AH179" s="1334">
        <f>IF(ISERROR(VLOOKUP(VLOOKUP($A179, 'E4 TB Allocation Details'!$A$18:$L$217, MATCH("Customer ID", 'E4 TB Allocation Details'!$A$18:$L$18, 0),FALSE), 'E2 Allocators'!$B$15:$W$361, MATCH('O5 Details by Class &amp; Accounts'!AH$18, 'E2 Allocators'!$B$15:$W$15, 0),FALSE)*$G179), 0, VLOOKUP(VLOOKUP($A179, 'E4 TB Allocation Details'!$A$18:$L$217, MATCH("Customer ID", 'E4 TB Allocation Details'!$A$18:$L$18, 0),FALSE), 'E2 Allocators'!$B$15:$W$361, MATCH('O5 Details by Class &amp; Accounts'!AH$18, 'E2 Allocators'!$B$15:$W$15, 0),FALSE)*$G179)</f>
        <v>0</v>
      </c>
      <c r="AI179" s="1334">
        <f>IF(ISERROR(VLOOKUP(VLOOKUP($A179, 'E4 TB Allocation Details'!$A$18:$L$217, MATCH("Customer ID", 'E4 TB Allocation Details'!$A$18:$L$18, 0),FALSE), 'E2 Allocators'!$B$15:$W$361, MATCH('O5 Details by Class &amp; Accounts'!AI$18, 'E2 Allocators'!$B$15:$W$15, 0),FALSE)*$G179), 0, VLOOKUP(VLOOKUP($A179, 'E4 TB Allocation Details'!$A$18:$L$217, MATCH("Customer ID", 'E4 TB Allocation Details'!$A$18:$L$18, 0),FALSE), 'E2 Allocators'!$B$15:$W$361, MATCH('O5 Details by Class &amp; Accounts'!AI$18, 'E2 Allocators'!$B$15:$W$15, 0),FALSE)*$G179)</f>
        <v>0</v>
      </c>
      <c r="AJ179" s="1334">
        <f>IF(ISERROR(VLOOKUP(VLOOKUP($A179, 'E4 TB Allocation Details'!$A$18:$L$217, MATCH("Customer ID", 'E4 TB Allocation Details'!$A$18:$L$18, 0),FALSE), 'E2 Allocators'!$B$15:$W$361, MATCH('O5 Details by Class &amp; Accounts'!AJ$18, 'E2 Allocators'!$B$15:$W$15, 0),FALSE)*$G179), 0, VLOOKUP(VLOOKUP($A179, 'E4 TB Allocation Details'!$A$18:$L$217, MATCH("Customer ID", 'E4 TB Allocation Details'!$A$18:$L$18, 0),FALSE), 'E2 Allocators'!$B$15:$W$361, MATCH('O5 Details by Class &amp; Accounts'!AJ$18, 'E2 Allocators'!$B$15:$W$15, 0),FALSE)*$G179)</f>
        <v>0</v>
      </c>
      <c r="AK179" s="1334">
        <f>IF(ISERROR(VLOOKUP(VLOOKUP($A179, 'E4 TB Allocation Details'!$A$18:$L$217, MATCH("Customer ID", 'E4 TB Allocation Details'!$A$18:$L$18, 0),FALSE), 'E2 Allocators'!$B$15:$W$361, MATCH('O5 Details by Class &amp; Accounts'!AK$18, 'E2 Allocators'!$B$15:$W$15, 0),FALSE)*$G179), 0, VLOOKUP(VLOOKUP($A179, 'E4 TB Allocation Details'!$A$18:$L$217, MATCH("Customer ID", 'E4 TB Allocation Details'!$A$18:$L$18, 0),FALSE), 'E2 Allocators'!$B$15:$W$361, MATCH('O5 Details by Class &amp; Accounts'!AK$18, 'E2 Allocators'!$B$15:$W$15, 0),FALSE)*$G179)</f>
        <v>0</v>
      </c>
      <c r="AL179" s="1334">
        <f>IF(ISERROR(VLOOKUP(VLOOKUP($A179, 'E4 TB Allocation Details'!$A$18:$L$217, MATCH("Customer ID", 'E4 TB Allocation Details'!$A$18:$L$18, 0),FALSE), 'E2 Allocators'!$B$15:$W$361, MATCH('O5 Details by Class &amp; Accounts'!AL$18, 'E2 Allocators'!$B$15:$W$15, 0),FALSE)*$G179), 0, VLOOKUP(VLOOKUP($A179, 'E4 TB Allocation Details'!$A$18:$L$217, MATCH("Customer ID", 'E4 TB Allocation Details'!$A$18:$L$18, 0),FALSE), 'E2 Allocators'!$B$15:$W$361, MATCH('O5 Details by Class &amp; Accounts'!AL$18, 'E2 Allocators'!$B$15:$W$15, 0),FALSE)*$G179)</f>
        <v>0</v>
      </c>
      <c r="AM179" s="1334">
        <f>IF(ISERROR(VLOOKUP(VLOOKUP($A179, 'E4 TB Allocation Details'!$A$18:$L$217, MATCH("Customer ID", 'E4 TB Allocation Details'!$A$18:$L$18, 0),FALSE), 'E2 Allocators'!$B$15:$W$361, MATCH('O5 Details by Class &amp; Accounts'!AM$18, 'E2 Allocators'!$B$15:$W$15, 0),FALSE)*$G179), 0, VLOOKUP(VLOOKUP($A179, 'E4 TB Allocation Details'!$A$18:$L$217, MATCH("Customer ID", 'E4 TB Allocation Details'!$A$18:$L$18, 0),FALSE), 'E2 Allocators'!$B$15:$W$361, MATCH('O5 Details by Class &amp; Accounts'!AM$18, 'E2 Allocators'!$B$15:$W$15, 0),FALSE)*$G179)</f>
        <v>0</v>
      </c>
      <c r="AN179" s="1334">
        <f>IF(ISERROR(VLOOKUP(VLOOKUP($A179, 'E4 TB Allocation Details'!$A$18:$L$217, MATCH("Customer ID", 'E4 TB Allocation Details'!$A$18:$L$18, 0),FALSE), 'E2 Allocators'!$B$15:$W$361, MATCH('O5 Details by Class &amp; Accounts'!AN$18, 'E2 Allocators'!$B$15:$W$15, 0),FALSE)*$G179), 0, VLOOKUP(VLOOKUP($A179, 'E4 TB Allocation Details'!$A$18:$L$217, MATCH("Customer ID", 'E4 TB Allocation Details'!$A$18:$L$18, 0),FALSE), 'E2 Allocators'!$B$15:$W$361, MATCH('O5 Details by Class &amp; Accounts'!AN$18, 'E2 Allocators'!$B$15:$W$15, 0),FALSE)*$G179)</f>
        <v>0</v>
      </c>
      <c r="AO179" s="1334">
        <f>IF(ISERROR(VLOOKUP(VLOOKUP($A179, 'E4 TB Allocation Details'!$A$18:$L$217, MATCH("Customer ID", 'E4 TB Allocation Details'!$A$18:$L$18, 0),FALSE), 'E2 Allocators'!$B$15:$W$361, MATCH('O5 Details by Class &amp; Accounts'!AO$18, 'E2 Allocators'!$B$15:$W$15, 0),FALSE)*$G179), 0, VLOOKUP(VLOOKUP($A179, 'E4 TB Allocation Details'!$A$18:$L$217, MATCH("Customer ID", 'E4 TB Allocation Details'!$A$18:$L$18, 0),FALSE), 'E2 Allocators'!$B$15:$W$361, MATCH('O5 Details by Class &amp; Accounts'!AO$18, 'E2 Allocators'!$B$15:$W$15, 0),FALSE)*$G179)</f>
        <v>0</v>
      </c>
      <c r="AP179" s="1334">
        <f>IF(ISERROR(VLOOKUP(VLOOKUP($A179, 'E4 TB Allocation Details'!$A$18:$L$217, MATCH("Customer ID", 'E4 TB Allocation Details'!$A$18:$L$18, 0),FALSE), 'E2 Allocators'!$B$15:$W$361, MATCH('O5 Details by Class &amp; Accounts'!AP$18, 'E2 Allocators'!$B$15:$W$15, 0),FALSE)*$G179), 0, VLOOKUP(VLOOKUP($A179, 'E4 TB Allocation Details'!$A$18:$L$217, MATCH("Customer ID", 'E4 TB Allocation Details'!$A$18:$L$18, 0),FALSE), 'E2 Allocators'!$B$15:$W$361, MATCH('O5 Details by Class &amp; Accounts'!AP$18, 'E2 Allocators'!$B$15:$W$15, 0),FALSE)*$G179)</f>
        <v>0</v>
      </c>
      <c r="AQ179" s="1334">
        <f>IF(ISERROR(VLOOKUP(VLOOKUP($A179, 'E4 TB Allocation Details'!$A$18:$L$217, MATCH("Customer ID", 'E4 TB Allocation Details'!$A$18:$L$18, 0),FALSE), 'E2 Allocators'!$B$15:$W$361, MATCH('O5 Details by Class &amp; Accounts'!AQ$18, 'E2 Allocators'!$B$15:$W$15, 0),FALSE)*$G179), 0, VLOOKUP(VLOOKUP($A179, 'E4 TB Allocation Details'!$A$18:$L$217, MATCH("Customer ID", 'E4 TB Allocation Details'!$A$18:$L$18, 0),FALSE), 'E2 Allocators'!$B$15:$W$361, MATCH('O5 Details by Class &amp; Accounts'!AQ$18, 'E2 Allocators'!$B$15:$W$15, 0),FALSE)*$G179)</f>
        <v>0</v>
      </c>
      <c r="AR179" s="1334">
        <f>IF(ISERROR(VLOOKUP(VLOOKUP($A179, 'E4 TB Allocation Details'!$A$18:$L$217, MATCH("Customer ID", 'E4 TB Allocation Details'!$A$18:$L$18, 0),FALSE), 'E2 Allocators'!$B$15:$W$361, MATCH('O5 Details by Class &amp; Accounts'!AR$18, 'E2 Allocators'!$B$15:$W$15, 0),FALSE)*$G179), 0, VLOOKUP(VLOOKUP($A179, 'E4 TB Allocation Details'!$A$18:$L$217, MATCH("Customer ID", 'E4 TB Allocation Details'!$A$18:$L$18, 0),FALSE), 'E2 Allocators'!$B$15:$W$361, MATCH('O5 Details by Class &amp; Accounts'!AR$18, 'E2 Allocators'!$B$15:$W$15, 0),FALSE)*$G179)</f>
        <v>0</v>
      </c>
      <c r="AS179" s="1334">
        <f>IF(ISERROR(VLOOKUP(VLOOKUP($A179, 'E4 TB Allocation Details'!$A$18:$L$217, MATCH("Customer ID", 'E4 TB Allocation Details'!$A$18:$L$18, 0),FALSE), 'E2 Allocators'!$B$15:$W$361, MATCH('O5 Details by Class &amp; Accounts'!AS$18, 'E2 Allocators'!$B$15:$W$15, 0),FALSE)*$G179), 0, VLOOKUP(VLOOKUP($A179, 'E4 TB Allocation Details'!$A$18:$L$217, MATCH("Customer ID", 'E4 TB Allocation Details'!$A$18:$L$18, 0),FALSE), 'E2 Allocators'!$B$15:$W$361, MATCH('O5 Details by Class &amp; Accounts'!AS$18, 'E2 Allocators'!$B$15:$W$15, 0),FALSE)*$G179)</f>
        <v>0</v>
      </c>
      <c r="AT179" s="1334">
        <f>IF(ISERROR(VLOOKUP(VLOOKUP($A179, 'E4 TB Allocation Details'!$A$18:$L$217, MATCH("Customer ID", 'E4 TB Allocation Details'!$A$18:$L$18, 0),FALSE), 'E2 Allocators'!$B$15:$W$361, MATCH('O5 Details by Class &amp; Accounts'!AT$18, 'E2 Allocators'!$B$15:$W$15, 0),FALSE)*$G179), 0, VLOOKUP(VLOOKUP($A179, 'E4 TB Allocation Details'!$A$18:$L$217, MATCH("Customer ID", 'E4 TB Allocation Details'!$A$18:$L$18, 0),FALSE), 'E2 Allocators'!$B$15:$W$361, MATCH('O5 Details by Class &amp; Accounts'!AT$18, 'E2 Allocators'!$B$15:$W$15, 0),FALSE)*$G179)</f>
        <v>0</v>
      </c>
      <c r="AU179" s="1334">
        <f>IF(ISERROR(VLOOKUP(VLOOKUP($A179, 'E4 TB Allocation Details'!$A$18:$L$217, MATCH("Customer ID", 'E4 TB Allocation Details'!$A$18:$L$18, 0),FALSE), 'E2 Allocators'!$B$15:$W$361, MATCH('O5 Details by Class &amp; Accounts'!AU$18, 'E2 Allocators'!$B$15:$W$15, 0),FALSE)*$G179), 0, VLOOKUP(VLOOKUP($A179, 'E4 TB Allocation Details'!$A$18:$L$217, MATCH("Customer ID", 'E4 TB Allocation Details'!$A$18:$L$18, 0),FALSE), 'E2 Allocators'!$B$15:$W$361, MATCH('O5 Details by Class &amp; Accounts'!AU$18, 'E2 Allocators'!$B$15:$W$15, 0),FALSE)*$G179)</f>
        <v>0</v>
      </c>
      <c r="AV179" s="1334">
        <f>IF(ISERROR(VLOOKUP(VLOOKUP($A179, 'E4 TB Allocation Details'!$A$18:$L$217, MATCH("Customer ID", 'E4 TB Allocation Details'!$A$18:$L$18, 0),FALSE), 'E2 Allocators'!$B$15:$W$361, MATCH('O5 Details by Class &amp; Accounts'!AV$18, 'E2 Allocators'!$B$15:$W$15, 0),FALSE)*$G179), 0, VLOOKUP(VLOOKUP($A179, 'E4 TB Allocation Details'!$A$18:$L$217, MATCH("Customer ID", 'E4 TB Allocation Details'!$A$18:$L$18, 0),FALSE), 'E2 Allocators'!$B$15:$W$361, MATCH('O5 Details by Class &amp; Accounts'!AV$18, 'E2 Allocators'!$B$15:$W$15, 0),FALSE)*$G179)</f>
        <v>0</v>
      </c>
      <c r="AW179" s="1334">
        <f>IF(ISERROR(VLOOKUP(VLOOKUP($A179, 'E4 TB Allocation Details'!$A$18:$L$217, MATCH("Customer ID", 'E4 TB Allocation Details'!$A$18:$L$18, 0),FALSE), 'E2 Allocators'!$B$15:$W$361, MATCH('O5 Details by Class &amp; Accounts'!AW$18, 'E2 Allocators'!$B$15:$W$15, 0),FALSE)*$G179), 0, VLOOKUP(VLOOKUP($A179, 'E4 TB Allocation Details'!$A$18:$L$217, MATCH("Customer ID", 'E4 TB Allocation Details'!$A$18:$L$18, 0),FALSE), 'E2 Allocators'!$B$15:$W$361, MATCH('O5 Details by Class &amp; Accounts'!AW$18, 'E2 Allocators'!$B$15:$W$15, 0),FALSE)*$G179)</f>
        <v>0</v>
      </c>
      <c r="AX179" s="1334">
        <f t="shared" si="51"/>
        <v>0</v>
      </c>
      <c r="AY179" s="1334">
        <f>IF(ISERROR(VLOOKUP(VLOOKUP($A179, 'E4 TB Allocation Details'!$A$18:$L$217, MATCH("Misc ID", 'E4 TB Allocation Details'!$A$18:$L$18, 0),FALSE), 'E2 Allocators'!$B$15:$W$361, MATCH('O5 Details by Class &amp; Accounts'!AY$18, 'E2 Allocators'!$B$15:$W$15, 0),FALSE)*$E179), 0, VLOOKUP(VLOOKUP($A179, 'E4 TB Allocation Details'!$A$18:$L$217, MATCH("Misc ID", 'E4 TB Allocation Details'!$A$18:$L$18, 0),FALSE), 'E2 Allocators'!$B$15:$W$361, MATCH('O5 Details by Class &amp; Accounts'!AY$18, 'E2 Allocators'!$B$15:$W$15, 0),FALSE)*$E179)</f>
        <v>0</v>
      </c>
      <c r="AZ179" s="1334">
        <f>IF(ISERROR(VLOOKUP(VLOOKUP($A179, 'E4 TB Allocation Details'!$A$18:$L$217, MATCH("Misc ID", 'E4 TB Allocation Details'!$A$18:$L$18, 0),FALSE), 'E2 Allocators'!$B$15:$W$361, MATCH('O5 Details by Class &amp; Accounts'!AZ$18, 'E2 Allocators'!$B$15:$W$15, 0),FALSE)*$E179), 0, VLOOKUP(VLOOKUP($A179, 'E4 TB Allocation Details'!$A$18:$L$217, MATCH("Misc ID", 'E4 TB Allocation Details'!$A$18:$L$18, 0),FALSE), 'E2 Allocators'!$B$15:$W$361, MATCH('O5 Details by Class &amp; Accounts'!AZ$18, 'E2 Allocators'!$B$15:$W$15, 0),FALSE)*$E179)</f>
        <v>0</v>
      </c>
      <c r="BA179" s="1334">
        <f>IF(ISERROR(VLOOKUP(VLOOKUP($A179, 'E4 TB Allocation Details'!$A$18:$L$217, MATCH("Misc ID", 'E4 TB Allocation Details'!$A$18:$L$18, 0),FALSE), 'E2 Allocators'!$B$15:$W$361, MATCH('O5 Details by Class &amp; Accounts'!BA$18, 'E2 Allocators'!$B$15:$W$15, 0),FALSE)*$E179), 0, VLOOKUP(VLOOKUP($A179, 'E4 TB Allocation Details'!$A$18:$L$217, MATCH("Misc ID", 'E4 TB Allocation Details'!$A$18:$L$18, 0),FALSE), 'E2 Allocators'!$B$15:$W$361, MATCH('O5 Details by Class &amp; Accounts'!BA$18, 'E2 Allocators'!$B$15:$W$15, 0),FALSE)*$E179)</f>
        <v>0</v>
      </c>
      <c r="BB179" s="1334">
        <f>IF(ISERROR(VLOOKUP(VLOOKUP($A179, 'E4 TB Allocation Details'!$A$18:$L$217, MATCH("Misc ID", 'E4 TB Allocation Details'!$A$18:$L$18, 0),FALSE), 'E2 Allocators'!$B$15:$W$361, MATCH('O5 Details by Class &amp; Accounts'!BB$18, 'E2 Allocators'!$B$15:$W$15, 0),FALSE)*$E179), 0, VLOOKUP(VLOOKUP($A179, 'E4 TB Allocation Details'!$A$18:$L$217, MATCH("Misc ID", 'E4 TB Allocation Details'!$A$18:$L$18, 0),FALSE), 'E2 Allocators'!$B$15:$W$361, MATCH('O5 Details by Class &amp; Accounts'!BB$18, 'E2 Allocators'!$B$15:$W$15, 0),FALSE)*$E179)</f>
        <v>0</v>
      </c>
      <c r="BC179" s="1334">
        <f>IF(ISERROR(VLOOKUP(VLOOKUP($A179, 'E4 TB Allocation Details'!$A$18:$L$217, MATCH("Misc ID", 'E4 TB Allocation Details'!$A$18:$L$18, 0),FALSE), 'E2 Allocators'!$B$15:$W$361, MATCH('O5 Details by Class &amp; Accounts'!BC$18, 'E2 Allocators'!$B$15:$W$15, 0),FALSE)*$E179), 0, VLOOKUP(VLOOKUP($A179, 'E4 TB Allocation Details'!$A$18:$L$217, MATCH("Misc ID", 'E4 TB Allocation Details'!$A$18:$L$18, 0),FALSE), 'E2 Allocators'!$B$15:$W$361, MATCH('O5 Details by Class &amp; Accounts'!BC$18, 'E2 Allocators'!$B$15:$W$15, 0),FALSE)*$E179)</f>
        <v>0</v>
      </c>
      <c r="BD179" s="1334">
        <f>IF(ISERROR(VLOOKUP(VLOOKUP($A179, 'E4 TB Allocation Details'!$A$18:$L$217, MATCH("Misc ID", 'E4 TB Allocation Details'!$A$18:$L$18, 0),FALSE), 'E2 Allocators'!$B$15:$W$361, MATCH('O5 Details by Class &amp; Accounts'!BD$18, 'E2 Allocators'!$B$15:$W$15, 0),FALSE)*$E179), 0, VLOOKUP(VLOOKUP($A179, 'E4 TB Allocation Details'!$A$18:$L$217, MATCH("Misc ID", 'E4 TB Allocation Details'!$A$18:$L$18, 0),FALSE), 'E2 Allocators'!$B$15:$W$361, MATCH('O5 Details by Class &amp; Accounts'!BD$18, 'E2 Allocators'!$B$15:$W$15, 0),FALSE)*$E179)</f>
        <v>0</v>
      </c>
      <c r="BE179" s="1334">
        <f>IF(ISERROR(VLOOKUP(VLOOKUP($A179, 'E4 TB Allocation Details'!$A$18:$L$217, MATCH("Misc ID", 'E4 TB Allocation Details'!$A$18:$L$18, 0),FALSE), 'E2 Allocators'!$B$15:$W$361, MATCH('O5 Details by Class &amp; Accounts'!BE$18, 'E2 Allocators'!$B$15:$W$15, 0),FALSE)*$E179), 0, VLOOKUP(VLOOKUP($A179, 'E4 TB Allocation Details'!$A$18:$L$217, MATCH("Misc ID", 'E4 TB Allocation Details'!$A$18:$L$18, 0),FALSE), 'E2 Allocators'!$B$15:$W$361, MATCH('O5 Details by Class &amp; Accounts'!BE$18, 'E2 Allocators'!$B$15:$W$15, 0),FALSE)*$E179)</f>
        <v>0</v>
      </c>
      <c r="BF179" s="1334">
        <f>IF(ISERROR(VLOOKUP(VLOOKUP($A179, 'E4 TB Allocation Details'!$A$18:$L$217, MATCH("Misc ID", 'E4 TB Allocation Details'!$A$18:$L$18, 0),FALSE), 'E2 Allocators'!$B$15:$W$361, MATCH('O5 Details by Class &amp; Accounts'!BF$18, 'E2 Allocators'!$B$15:$W$15, 0),FALSE)*$E179), 0, VLOOKUP(VLOOKUP($A179, 'E4 TB Allocation Details'!$A$18:$L$217, MATCH("Misc ID", 'E4 TB Allocation Details'!$A$18:$L$18, 0),FALSE), 'E2 Allocators'!$B$15:$W$361, MATCH('O5 Details by Class &amp; Accounts'!BF$18, 'E2 Allocators'!$B$15:$W$15, 0),FALSE)*$E179)</f>
        <v>0</v>
      </c>
      <c r="BG179" s="1334">
        <f>IF(ISERROR(VLOOKUP(VLOOKUP($A179, 'E4 TB Allocation Details'!$A$18:$L$217, MATCH("Misc ID", 'E4 TB Allocation Details'!$A$18:$L$18, 0),FALSE), 'E2 Allocators'!$B$15:$W$361, MATCH('O5 Details by Class &amp; Accounts'!BG$18, 'E2 Allocators'!$B$15:$W$15, 0),FALSE)*$E179), 0, VLOOKUP(VLOOKUP($A179, 'E4 TB Allocation Details'!$A$18:$L$217, MATCH("Misc ID", 'E4 TB Allocation Details'!$A$18:$L$18, 0),FALSE), 'E2 Allocators'!$B$15:$W$361, MATCH('O5 Details by Class &amp; Accounts'!BG$18, 'E2 Allocators'!$B$15:$W$15, 0),FALSE)*$E179)</f>
        <v>0</v>
      </c>
      <c r="BH179" s="1334">
        <f>IF(ISERROR(VLOOKUP(VLOOKUP($A179, 'E4 TB Allocation Details'!$A$18:$L$217, MATCH("Misc ID", 'E4 TB Allocation Details'!$A$18:$L$18, 0),FALSE), 'E2 Allocators'!$B$15:$W$361, MATCH('O5 Details by Class &amp; Accounts'!BH$18, 'E2 Allocators'!$B$15:$W$15, 0),FALSE)*$E179), 0, VLOOKUP(VLOOKUP($A179, 'E4 TB Allocation Details'!$A$18:$L$217, MATCH("Misc ID", 'E4 TB Allocation Details'!$A$18:$L$18, 0),FALSE), 'E2 Allocators'!$B$15:$W$361, MATCH('O5 Details by Class &amp; Accounts'!BH$18, 'E2 Allocators'!$B$15:$W$15, 0),FALSE)*$E179)</f>
        <v>0</v>
      </c>
      <c r="BI179" s="1334">
        <f>IF(ISERROR(VLOOKUP(VLOOKUP($A179, 'E4 TB Allocation Details'!$A$18:$L$217, MATCH("Misc ID", 'E4 TB Allocation Details'!$A$18:$L$18, 0),FALSE), 'E2 Allocators'!$B$15:$W$361, MATCH('O5 Details by Class &amp; Accounts'!BI$18, 'E2 Allocators'!$B$15:$W$15, 0),FALSE)*$E179), 0, VLOOKUP(VLOOKUP($A179, 'E4 TB Allocation Details'!$A$18:$L$217, MATCH("Misc ID", 'E4 TB Allocation Details'!$A$18:$L$18, 0),FALSE), 'E2 Allocators'!$B$15:$W$361, MATCH('O5 Details by Class &amp; Accounts'!BI$18, 'E2 Allocators'!$B$15:$W$15, 0),FALSE)*$E179)</f>
        <v>0</v>
      </c>
      <c r="BJ179" s="1334">
        <f>IF(ISERROR(VLOOKUP(VLOOKUP($A179, 'E4 TB Allocation Details'!$A$18:$L$217, MATCH("Misc ID", 'E4 TB Allocation Details'!$A$18:$L$18, 0),FALSE), 'E2 Allocators'!$B$15:$W$361, MATCH('O5 Details by Class &amp; Accounts'!BJ$18, 'E2 Allocators'!$B$15:$W$15, 0),FALSE)*$E179), 0, VLOOKUP(VLOOKUP($A179, 'E4 TB Allocation Details'!$A$18:$L$217, MATCH("Misc ID", 'E4 TB Allocation Details'!$A$18:$L$18, 0),FALSE), 'E2 Allocators'!$B$15:$W$361, MATCH('O5 Details by Class &amp; Accounts'!BJ$18, 'E2 Allocators'!$B$15:$W$15, 0),FALSE)*$E179)</f>
        <v>0</v>
      </c>
      <c r="BK179" s="1334">
        <f>IF(ISERROR(VLOOKUP(VLOOKUP($A179, 'E4 TB Allocation Details'!$A$18:$L$217, MATCH("Misc ID", 'E4 TB Allocation Details'!$A$18:$L$18, 0),FALSE), 'E2 Allocators'!$B$15:$W$361, MATCH('O5 Details by Class &amp; Accounts'!BK$18, 'E2 Allocators'!$B$15:$W$15, 0),FALSE)*$E179), 0, VLOOKUP(VLOOKUP($A179, 'E4 TB Allocation Details'!$A$18:$L$217, MATCH("Misc ID", 'E4 TB Allocation Details'!$A$18:$L$18, 0),FALSE), 'E2 Allocators'!$B$15:$W$361, MATCH('O5 Details by Class &amp; Accounts'!BK$18, 'E2 Allocators'!$B$15:$W$15, 0),FALSE)*$E179)</f>
        <v>0</v>
      </c>
      <c r="BL179" s="1334">
        <f>IF(ISERROR(VLOOKUP(VLOOKUP($A179, 'E4 TB Allocation Details'!$A$18:$L$217, MATCH("Misc ID", 'E4 TB Allocation Details'!$A$18:$L$18, 0),FALSE), 'E2 Allocators'!$B$15:$W$361, MATCH('O5 Details by Class &amp; Accounts'!BL$18, 'E2 Allocators'!$B$15:$W$15, 0),FALSE)*$E179), 0, VLOOKUP(VLOOKUP($A179, 'E4 TB Allocation Details'!$A$18:$L$217, MATCH("Misc ID", 'E4 TB Allocation Details'!$A$18:$L$18, 0),FALSE), 'E2 Allocators'!$B$15:$W$361, MATCH('O5 Details by Class &amp; Accounts'!BL$18, 'E2 Allocators'!$B$15:$W$15, 0),FALSE)*$E179)</f>
        <v>0</v>
      </c>
      <c r="BM179" s="1334">
        <f>IF(ISERROR(VLOOKUP(VLOOKUP($A179, 'E4 TB Allocation Details'!$A$18:$L$217, MATCH("Misc ID", 'E4 TB Allocation Details'!$A$18:$L$18, 0),FALSE), 'E2 Allocators'!$B$15:$W$361, MATCH('O5 Details by Class &amp; Accounts'!BM$18, 'E2 Allocators'!$B$15:$W$15, 0),FALSE)*$E179), 0, VLOOKUP(VLOOKUP($A179, 'E4 TB Allocation Details'!$A$18:$L$217, MATCH("Misc ID", 'E4 TB Allocation Details'!$A$18:$L$18, 0),FALSE), 'E2 Allocators'!$B$15:$W$361, MATCH('O5 Details by Class &amp; Accounts'!BM$18, 'E2 Allocators'!$B$15:$W$15, 0),FALSE)*$E179)</f>
        <v>0</v>
      </c>
      <c r="BN179" s="1334">
        <f>IF(ISERROR(VLOOKUP(VLOOKUP($A179, 'E4 TB Allocation Details'!$A$18:$L$217, MATCH("Misc ID", 'E4 TB Allocation Details'!$A$18:$L$18, 0),FALSE), 'E2 Allocators'!$B$15:$W$361, MATCH('O5 Details by Class &amp; Accounts'!BN$18, 'E2 Allocators'!$B$15:$W$15, 0),FALSE)*$E179), 0, VLOOKUP(VLOOKUP($A179, 'E4 TB Allocation Details'!$A$18:$L$217, MATCH("Misc ID", 'E4 TB Allocation Details'!$A$18:$L$18, 0),FALSE), 'E2 Allocators'!$B$15:$W$361, MATCH('O5 Details by Class &amp; Accounts'!BN$18, 'E2 Allocators'!$B$15:$W$15, 0),FALSE)*$E179)</f>
        <v>0</v>
      </c>
      <c r="BO179" s="1334">
        <f>IF(ISERROR(VLOOKUP(VLOOKUP($A179, 'E4 TB Allocation Details'!$A$18:$L$217, MATCH("Misc ID", 'E4 TB Allocation Details'!$A$18:$L$18, 0),FALSE), 'E2 Allocators'!$B$15:$W$361, MATCH('O5 Details by Class &amp; Accounts'!BO$18, 'E2 Allocators'!$B$15:$W$15, 0),FALSE)*$E179), 0, VLOOKUP(VLOOKUP($A179, 'E4 TB Allocation Details'!$A$18:$L$217, MATCH("Misc ID", 'E4 TB Allocation Details'!$A$18:$L$18, 0),FALSE), 'E2 Allocators'!$B$15:$W$361, MATCH('O5 Details by Class &amp; Accounts'!BO$18, 'E2 Allocators'!$B$15:$W$15, 0),FALSE)*$E179)</f>
        <v>0</v>
      </c>
      <c r="BP179" s="1334">
        <f>IF(ISERROR(VLOOKUP(VLOOKUP($A179, 'E4 TB Allocation Details'!$A$18:$L$217, MATCH("Misc ID", 'E4 TB Allocation Details'!$A$18:$L$18, 0),FALSE), 'E2 Allocators'!$B$15:$W$361, MATCH('O5 Details by Class &amp; Accounts'!BP$18, 'E2 Allocators'!$B$15:$W$15, 0),FALSE)*$E179), 0, VLOOKUP(VLOOKUP($A179, 'E4 TB Allocation Details'!$A$18:$L$217, MATCH("Misc ID", 'E4 TB Allocation Details'!$A$18:$L$18, 0),FALSE), 'E2 Allocators'!$B$15:$W$361, MATCH('O5 Details by Class &amp; Accounts'!BP$18, 'E2 Allocators'!$B$15:$W$15, 0),FALSE)*$E179)</f>
        <v>0</v>
      </c>
      <c r="BQ179" s="1334">
        <f>IF(ISERROR(VLOOKUP(VLOOKUP($A179, 'E4 TB Allocation Details'!$A$18:$L$217, MATCH("Misc ID", 'E4 TB Allocation Details'!$A$18:$L$18, 0),FALSE), 'E2 Allocators'!$B$15:$W$361, MATCH('O5 Details by Class &amp; Accounts'!BQ$18, 'E2 Allocators'!$B$15:$W$15, 0),FALSE)*$E179), 0, VLOOKUP(VLOOKUP($A179, 'E4 TB Allocation Details'!$A$18:$L$217, MATCH("Misc ID", 'E4 TB Allocation Details'!$A$18:$L$18, 0),FALSE), 'E2 Allocators'!$B$15:$W$361, MATCH('O5 Details by Class &amp; Accounts'!BQ$18, 'E2 Allocators'!$B$15:$W$15, 0),FALSE)*$E179)</f>
        <v>0</v>
      </c>
      <c r="BR179" s="1334">
        <f>IF(ISERROR(VLOOKUP(VLOOKUP($A179, 'E4 TB Allocation Details'!$A$18:$L$217, MATCH("Misc ID", 'E4 TB Allocation Details'!$A$18:$L$18, 0),FALSE), 'E2 Allocators'!$B$15:$W$361, MATCH('O5 Details by Class &amp; Accounts'!BR$18, 'E2 Allocators'!$B$15:$W$15, 0),FALSE)*$E179), 0, VLOOKUP(VLOOKUP($A179, 'E4 TB Allocation Details'!$A$18:$L$217, MATCH("Misc ID", 'E4 TB Allocation Details'!$A$18:$L$18, 0),FALSE), 'E2 Allocators'!$B$15:$W$361, MATCH('O5 Details by Class &amp; Accounts'!BR$18, 'E2 Allocators'!$B$15:$W$15, 0),FALSE)*$E179)</f>
        <v>0</v>
      </c>
      <c r="BS179" s="1334">
        <f t="shared" si="48"/>
        <v>0</v>
      </c>
      <c r="BT179" s="1334">
        <f>IF(ISERROR(VLOOKUP(VLOOKUP($A179, 'E4 TB Allocation Details'!$A$18:$L$217, MATCH("A &amp; G ID", 'E4 TB Allocation Details'!$A$18:$L$18, 0),FALSE), 'E2 Allocators'!$B$15:$W$361, MATCH('O5 Details by Class &amp; Accounts'!BT$18, 'E2 Allocators'!$B$15:$W$15, 0),FALSE)*$E179), 0, VLOOKUP(VLOOKUP($A179, 'E4 TB Allocation Details'!$A$18:$L$217, MATCH("A &amp; G ID", 'E4 TB Allocation Details'!$A$18:$L$18, 0),FALSE), 'E2 Allocators'!$B$15:$W$361, MATCH('O5 Details by Class &amp; Accounts'!BT$18, 'E2 Allocators'!$B$15:$W$15, 0),FALSE)*$E179)</f>
        <v>0</v>
      </c>
      <c r="BU179" s="1334">
        <f>IF(ISERROR(VLOOKUP(VLOOKUP($A179, 'E4 TB Allocation Details'!$A$18:$L$217, MATCH("A &amp; G ID", 'E4 TB Allocation Details'!$A$18:$L$18, 0),FALSE), 'E2 Allocators'!$B$15:$W$361, MATCH('O5 Details by Class &amp; Accounts'!BU$18, 'E2 Allocators'!$B$15:$W$15, 0),FALSE)*$E179), 0, VLOOKUP(VLOOKUP($A179, 'E4 TB Allocation Details'!$A$18:$L$217, MATCH("A &amp; G ID", 'E4 TB Allocation Details'!$A$18:$L$18, 0),FALSE), 'E2 Allocators'!$B$15:$W$361, MATCH('O5 Details by Class &amp; Accounts'!BU$18, 'E2 Allocators'!$B$15:$W$15, 0),FALSE)*$E179)</f>
        <v>0</v>
      </c>
      <c r="BV179" s="1334">
        <f>IF(ISERROR(VLOOKUP(VLOOKUP($A179, 'E4 TB Allocation Details'!$A$18:$L$217, MATCH("A &amp; G ID", 'E4 TB Allocation Details'!$A$18:$L$18, 0),FALSE), 'E2 Allocators'!$B$15:$W$361, MATCH('O5 Details by Class &amp; Accounts'!BV$18, 'E2 Allocators'!$B$15:$W$15, 0),FALSE)*$E179), 0, VLOOKUP(VLOOKUP($A179, 'E4 TB Allocation Details'!$A$18:$L$217, MATCH("A &amp; G ID", 'E4 TB Allocation Details'!$A$18:$L$18, 0),FALSE), 'E2 Allocators'!$B$15:$W$361, MATCH('O5 Details by Class &amp; Accounts'!BV$18, 'E2 Allocators'!$B$15:$W$15, 0),FALSE)*$E179)</f>
        <v>0</v>
      </c>
      <c r="BW179" s="1334">
        <f>IF(ISERROR(VLOOKUP(VLOOKUP($A179, 'E4 TB Allocation Details'!$A$18:$L$217, MATCH("A &amp; G ID", 'E4 TB Allocation Details'!$A$18:$L$18, 0),FALSE), 'E2 Allocators'!$B$15:$W$361, MATCH('O5 Details by Class &amp; Accounts'!BW$18, 'E2 Allocators'!$B$15:$W$15, 0),FALSE)*$E179), 0, VLOOKUP(VLOOKUP($A179, 'E4 TB Allocation Details'!$A$18:$L$217, MATCH("A &amp; G ID", 'E4 TB Allocation Details'!$A$18:$L$18, 0),FALSE), 'E2 Allocators'!$B$15:$W$361, MATCH('O5 Details by Class &amp; Accounts'!BW$18, 'E2 Allocators'!$B$15:$W$15, 0),FALSE)*$E179)</f>
        <v>0</v>
      </c>
      <c r="BX179" s="1334">
        <f>IF(ISERROR(VLOOKUP(VLOOKUP($A179, 'E4 TB Allocation Details'!$A$18:$L$217, MATCH("A &amp; G ID", 'E4 TB Allocation Details'!$A$18:$L$18, 0),FALSE), 'E2 Allocators'!$B$15:$W$361, MATCH('O5 Details by Class &amp; Accounts'!BX$18, 'E2 Allocators'!$B$15:$W$15, 0),FALSE)*$E179), 0, VLOOKUP(VLOOKUP($A179, 'E4 TB Allocation Details'!$A$18:$L$217, MATCH("A &amp; G ID", 'E4 TB Allocation Details'!$A$18:$L$18, 0),FALSE), 'E2 Allocators'!$B$15:$W$361, MATCH('O5 Details by Class &amp; Accounts'!BX$18, 'E2 Allocators'!$B$15:$W$15, 0),FALSE)*$E179)</f>
        <v>0</v>
      </c>
      <c r="BY179" s="1334">
        <f>IF(ISERROR(VLOOKUP(VLOOKUP($A179, 'E4 TB Allocation Details'!$A$18:$L$217, MATCH("A &amp; G ID", 'E4 TB Allocation Details'!$A$18:$L$18, 0),FALSE), 'E2 Allocators'!$B$15:$W$361, MATCH('O5 Details by Class &amp; Accounts'!BY$18, 'E2 Allocators'!$B$15:$W$15, 0),FALSE)*$E179), 0, VLOOKUP(VLOOKUP($A179, 'E4 TB Allocation Details'!$A$18:$L$217, MATCH("A &amp; G ID", 'E4 TB Allocation Details'!$A$18:$L$18, 0),FALSE), 'E2 Allocators'!$B$15:$W$361, MATCH('O5 Details by Class &amp; Accounts'!BY$18, 'E2 Allocators'!$B$15:$W$15, 0),FALSE)*$E179)</f>
        <v>0</v>
      </c>
      <c r="BZ179" s="1334">
        <f>IF(ISERROR(VLOOKUP(VLOOKUP($A179, 'E4 TB Allocation Details'!$A$18:$L$217, MATCH("A &amp; G ID", 'E4 TB Allocation Details'!$A$18:$L$18, 0),FALSE), 'E2 Allocators'!$B$15:$W$361, MATCH('O5 Details by Class &amp; Accounts'!BZ$18, 'E2 Allocators'!$B$15:$W$15, 0),FALSE)*$E179), 0, VLOOKUP(VLOOKUP($A179, 'E4 TB Allocation Details'!$A$18:$L$217, MATCH("A &amp; G ID", 'E4 TB Allocation Details'!$A$18:$L$18, 0),FALSE), 'E2 Allocators'!$B$15:$W$361, MATCH('O5 Details by Class &amp; Accounts'!BZ$18, 'E2 Allocators'!$B$15:$W$15, 0),FALSE)*$E179)</f>
        <v>0</v>
      </c>
      <c r="CA179" s="1334">
        <f>IF(ISERROR(VLOOKUP(VLOOKUP($A179, 'E4 TB Allocation Details'!$A$18:$L$217, MATCH("A &amp; G ID", 'E4 TB Allocation Details'!$A$18:$L$18, 0),FALSE), 'E2 Allocators'!$B$15:$W$361, MATCH('O5 Details by Class &amp; Accounts'!CA$18, 'E2 Allocators'!$B$15:$W$15, 0),FALSE)*$E179), 0, VLOOKUP(VLOOKUP($A179, 'E4 TB Allocation Details'!$A$18:$L$217, MATCH("A &amp; G ID", 'E4 TB Allocation Details'!$A$18:$L$18, 0),FALSE), 'E2 Allocators'!$B$15:$W$361, MATCH('O5 Details by Class &amp; Accounts'!CA$18, 'E2 Allocators'!$B$15:$W$15, 0),FALSE)*$E179)</f>
        <v>0</v>
      </c>
      <c r="CB179" s="1334">
        <f>IF(ISERROR(VLOOKUP(VLOOKUP($A179, 'E4 TB Allocation Details'!$A$18:$L$217, MATCH("A &amp; G ID", 'E4 TB Allocation Details'!$A$18:$L$18, 0),FALSE), 'E2 Allocators'!$B$15:$W$361, MATCH('O5 Details by Class &amp; Accounts'!CB$18, 'E2 Allocators'!$B$15:$W$15, 0),FALSE)*$E179), 0, VLOOKUP(VLOOKUP($A179, 'E4 TB Allocation Details'!$A$18:$L$217, MATCH("A &amp; G ID", 'E4 TB Allocation Details'!$A$18:$L$18, 0),FALSE), 'E2 Allocators'!$B$15:$W$361, MATCH('O5 Details by Class &amp; Accounts'!CB$18, 'E2 Allocators'!$B$15:$W$15, 0),FALSE)*$E179)</f>
        <v>0</v>
      </c>
      <c r="CC179" s="1334">
        <f>IF(ISERROR(VLOOKUP(VLOOKUP($A179, 'E4 TB Allocation Details'!$A$18:$L$217, MATCH("A &amp; G ID", 'E4 TB Allocation Details'!$A$18:$L$18, 0),FALSE), 'E2 Allocators'!$B$15:$W$361, MATCH('O5 Details by Class &amp; Accounts'!CC$18, 'E2 Allocators'!$B$15:$W$15, 0),FALSE)*$E179), 0, VLOOKUP(VLOOKUP($A179, 'E4 TB Allocation Details'!$A$18:$L$217, MATCH("A &amp; G ID", 'E4 TB Allocation Details'!$A$18:$L$18, 0),FALSE), 'E2 Allocators'!$B$15:$W$361, MATCH('O5 Details by Class &amp; Accounts'!CC$18, 'E2 Allocators'!$B$15:$W$15, 0),FALSE)*$E179)</f>
        <v>0</v>
      </c>
      <c r="CD179" s="1334">
        <f>IF(ISERROR(VLOOKUP(VLOOKUP($A179, 'E4 TB Allocation Details'!$A$18:$L$217, MATCH("A &amp; G ID", 'E4 TB Allocation Details'!$A$18:$L$18, 0),FALSE), 'E2 Allocators'!$B$15:$W$361, MATCH('O5 Details by Class &amp; Accounts'!CD$18, 'E2 Allocators'!$B$15:$W$15, 0),FALSE)*$E179), 0, VLOOKUP(VLOOKUP($A179, 'E4 TB Allocation Details'!$A$18:$L$217, MATCH("A &amp; G ID", 'E4 TB Allocation Details'!$A$18:$L$18, 0),FALSE), 'E2 Allocators'!$B$15:$W$361, MATCH('O5 Details by Class &amp; Accounts'!CD$18, 'E2 Allocators'!$B$15:$W$15, 0),FALSE)*$E179)</f>
        <v>0</v>
      </c>
      <c r="CE179" s="1334">
        <f>IF(ISERROR(VLOOKUP(VLOOKUP($A179, 'E4 TB Allocation Details'!$A$18:$L$217, MATCH("A &amp; G ID", 'E4 TB Allocation Details'!$A$18:$L$18, 0),FALSE), 'E2 Allocators'!$B$15:$W$361, MATCH('O5 Details by Class &amp; Accounts'!CE$18, 'E2 Allocators'!$B$15:$W$15, 0),FALSE)*$E179), 0, VLOOKUP(VLOOKUP($A179, 'E4 TB Allocation Details'!$A$18:$L$217, MATCH("A &amp; G ID", 'E4 TB Allocation Details'!$A$18:$L$18, 0),FALSE), 'E2 Allocators'!$B$15:$W$361, MATCH('O5 Details by Class &amp; Accounts'!CE$18, 'E2 Allocators'!$B$15:$W$15, 0),FALSE)*$E179)</f>
        <v>0</v>
      </c>
      <c r="CF179" s="1334">
        <f>IF(ISERROR(VLOOKUP(VLOOKUP($A179, 'E4 TB Allocation Details'!$A$18:$L$217, MATCH("A &amp; G ID", 'E4 TB Allocation Details'!$A$18:$L$18, 0),FALSE), 'E2 Allocators'!$B$15:$W$361, MATCH('O5 Details by Class &amp; Accounts'!CF$18, 'E2 Allocators'!$B$15:$W$15, 0),FALSE)*$E179), 0, VLOOKUP(VLOOKUP($A179, 'E4 TB Allocation Details'!$A$18:$L$217, MATCH("A &amp; G ID", 'E4 TB Allocation Details'!$A$18:$L$18, 0),FALSE), 'E2 Allocators'!$B$15:$W$361, MATCH('O5 Details by Class &amp; Accounts'!CF$18, 'E2 Allocators'!$B$15:$W$15, 0),FALSE)*$E179)</f>
        <v>0</v>
      </c>
      <c r="CG179" s="1334">
        <f>IF(ISERROR(VLOOKUP(VLOOKUP($A179, 'E4 TB Allocation Details'!$A$18:$L$217, MATCH("A &amp; G ID", 'E4 TB Allocation Details'!$A$18:$L$18, 0),FALSE), 'E2 Allocators'!$B$15:$W$361, MATCH('O5 Details by Class &amp; Accounts'!CG$18, 'E2 Allocators'!$B$15:$W$15, 0),FALSE)*$E179), 0, VLOOKUP(VLOOKUP($A179, 'E4 TB Allocation Details'!$A$18:$L$217, MATCH("A &amp; G ID", 'E4 TB Allocation Details'!$A$18:$L$18, 0),FALSE), 'E2 Allocators'!$B$15:$W$361, MATCH('O5 Details by Class &amp; Accounts'!CG$18, 'E2 Allocators'!$B$15:$W$15, 0),FALSE)*$E179)</f>
        <v>0</v>
      </c>
      <c r="CH179" s="1334">
        <f>IF(ISERROR(VLOOKUP(VLOOKUP($A179, 'E4 TB Allocation Details'!$A$18:$L$217, MATCH("A &amp; G ID", 'E4 TB Allocation Details'!$A$18:$L$18, 0),FALSE), 'E2 Allocators'!$B$15:$W$361, MATCH('O5 Details by Class &amp; Accounts'!CH$18, 'E2 Allocators'!$B$15:$W$15, 0),FALSE)*$E179), 0, VLOOKUP(VLOOKUP($A179, 'E4 TB Allocation Details'!$A$18:$L$217, MATCH("A &amp; G ID", 'E4 TB Allocation Details'!$A$18:$L$18, 0),FALSE), 'E2 Allocators'!$B$15:$W$361, MATCH('O5 Details by Class &amp; Accounts'!CH$18, 'E2 Allocators'!$B$15:$W$15, 0),FALSE)*$E179)</f>
        <v>0</v>
      </c>
      <c r="CI179" s="1334">
        <f>IF(ISERROR(VLOOKUP(VLOOKUP($A179, 'E4 TB Allocation Details'!$A$18:$L$217, MATCH("A &amp; G ID", 'E4 TB Allocation Details'!$A$18:$L$18, 0),FALSE), 'E2 Allocators'!$B$15:$W$361, MATCH('O5 Details by Class &amp; Accounts'!CI$18, 'E2 Allocators'!$B$15:$W$15, 0),FALSE)*$E179), 0, VLOOKUP(VLOOKUP($A179, 'E4 TB Allocation Details'!$A$18:$L$217, MATCH("A &amp; G ID", 'E4 TB Allocation Details'!$A$18:$L$18, 0),FALSE), 'E2 Allocators'!$B$15:$W$361, MATCH('O5 Details by Class &amp; Accounts'!CI$18, 'E2 Allocators'!$B$15:$W$15, 0),FALSE)*$E179)</f>
        <v>0</v>
      </c>
      <c r="CJ179" s="1334">
        <f>IF(ISERROR(VLOOKUP(VLOOKUP($A179, 'E4 TB Allocation Details'!$A$18:$L$217, MATCH("A &amp; G ID", 'E4 TB Allocation Details'!$A$18:$L$18, 0),FALSE), 'E2 Allocators'!$B$15:$W$361, MATCH('O5 Details by Class &amp; Accounts'!CJ$18, 'E2 Allocators'!$B$15:$W$15, 0),FALSE)*$E179), 0, VLOOKUP(VLOOKUP($A179, 'E4 TB Allocation Details'!$A$18:$L$217, MATCH("A &amp; G ID", 'E4 TB Allocation Details'!$A$18:$L$18, 0),FALSE), 'E2 Allocators'!$B$15:$W$361, MATCH('O5 Details by Class &amp; Accounts'!CJ$18, 'E2 Allocators'!$B$15:$W$15, 0),FALSE)*$E179)</f>
        <v>0</v>
      </c>
      <c r="CK179" s="1334">
        <f>IF(ISERROR(VLOOKUP(VLOOKUP($A179, 'E4 TB Allocation Details'!$A$18:$L$217, MATCH("A &amp; G ID", 'E4 TB Allocation Details'!$A$18:$L$18, 0),FALSE), 'E2 Allocators'!$B$15:$W$361, MATCH('O5 Details by Class &amp; Accounts'!CK$18, 'E2 Allocators'!$B$15:$W$15, 0),FALSE)*$E179), 0, VLOOKUP(VLOOKUP($A179, 'E4 TB Allocation Details'!$A$18:$L$217, MATCH("A &amp; G ID", 'E4 TB Allocation Details'!$A$18:$L$18, 0),FALSE), 'E2 Allocators'!$B$15:$W$361, MATCH('O5 Details by Class &amp; Accounts'!CK$18, 'E2 Allocators'!$B$15:$W$15, 0),FALSE)*$E179)</f>
        <v>0</v>
      </c>
      <c r="CL179" s="1334">
        <f>IF(ISERROR(VLOOKUP(VLOOKUP($A179, 'E4 TB Allocation Details'!$A$18:$L$217, MATCH("A &amp; G ID", 'E4 TB Allocation Details'!$A$18:$L$18, 0),FALSE), 'E2 Allocators'!$B$15:$W$361, MATCH('O5 Details by Class &amp; Accounts'!CL$18, 'E2 Allocators'!$B$15:$W$15, 0),FALSE)*$E179), 0, VLOOKUP(VLOOKUP($A179, 'E4 TB Allocation Details'!$A$18:$L$217, MATCH("A &amp; G ID", 'E4 TB Allocation Details'!$A$18:$L$18, 0),FALSE), 'E2 Allocators'!$B$15:$W$361, MATCH('O5 Details by Class &amp; Accounts'!CL$18, 'E2 Allocators'!$B$15:$W$15, 0),FALSE)*$E179)</f>
        <v>0</v>
      </c>
      <c r="CM179" s="1334">
        <f>IF(ISERROR(VLOOKUP(VLOOKUP($A179, 'E4 TB Allocation Details'!$A$18:$L$217, MATCH("A &amp; G ID", 'E4 TB Allocation Details'!$A$18:$L$18, 0),FALSE), 'E2 Allocators'!$B$15:$W$361, MATCH('O5 Details by Class &amp; Accounts'!CM$18, 'E2 Allocators'!$B$15:$W$15, 0),FALSE)*$E179), 0, VLOOKUP(VLOOKUP($A179, 'E4 TB Allocation Details'!$A$18:$L$217, MATCH("A &amp; G ID", 'E4 TB Allocation Details'!$A$18:$L$18, 0),FALSE), 'E2 Allocators'!$B$15:$W$361, MATCH('O5 Details by Class &amp; Accounts'!CM$18, 'E2 Allocators'!$B$15:$W$15, 0),FALSE)*$E179)</f>
        <v>0</v>
      </c>
      <c r="CN179" s="1334">
        <f t="shared" si="49"/>
        <v>0</v>
      </c>
      <c r="CO179" s="1670">
        <f t="shared" si="50"/>
        <v>0</v>
      </c>
      <c r="CQ179" s="1926" t="s">
        <v>1166</v>
      </c>
    </row>
    <row r="180" spans="1:95" s="64" customFormat="1" ht="12.75" x14ac:dyDescent="0.2">
      <c r="A180" s="2226">
        <v>5510</v>
      </c>
      <c r="B180" s="2176" t="s">
        <v>1688</v>
      </c>
      <c r="C180" s="1667">
        <f>IF(ISERROR(VLOOKUP($A180,'I3 TB Data'!$A$20:$H$465,MATCH('O5 Details by Class &amp; Accounts'!$C$18, 'I3 TB Data'!$A$20:$H$20,0),0)), 0, VLOOKUP($A180,'I3 TB Data'!$A$20:$H$465,MATCH('O5 Details by Class &amp; Accounts'!$C$18,'I3 TB Data'!$A$20:$H$20,0),0))</f>
        <v>0</v>
      </c>
      <c r="D180" s="1668"/>
      <c r="E180" s="1667">
        <f t="shared" si="44"/>
        <v>0</v>
      </c>
      <c r="F180" s="1669"/>
      <c r="G180" s="1669"/>
      <c r="H180" s="1334">
        <f t="shared" si="46"/>
        <v>0</v>
      </c>
      <c r="I180" s="1334">
        <f>IF(ISERROR(VLOOKUP(VLOOKUP($A180, 'E4 TB Allocation Details'!$A$18:$L$217, MATCH("Demand ID", 'E4 TB Allocation Details'!$A$18:$L$18, 0),FALSE), 'E2 Allocators'!$B$15:$W$361, MATCH('O5 Details by Class &amp; Accounts'!I$18, 'E2 Allocators'!$B$15:$W$15, 0),FALSE)*$F180), 0, VLOOKUP(VLOOKUP($A180, 'E4 TB Allocation Details'!$A$18:$L$217, MATCH("Demand ID", 'E4 TB Allocation Details'!$A$18:$L$18, 0),FALSE), 'E2 Allocators'!$B$15:$W$361, MATCH('O5 Details by Class &amp; Accounts'!I$18, 'E2 Allocators'!$B$15:$W$15, 0),FALSE)*$F180)</f>
        <v>0</v>
      </c>
      <c r="J180" s="1334">
        <f>IF(ISERROR(VLOOKUP(VLOOKUP($A180, 'E4 TB Allocation Details'!$A$18:$L$217, MATCH("Demand ID", 'E4 TB Allocation Details'!$A$18:$L$18, 0),FALSE), 'E2 Allocators'!$B$15:$W$361, MATCH('O5 Details by Class &amp; Accounts'!J$18, 'E2 Allocators'!$B$15:$W$15, 0),FALSE)*$F180), 0, VLOOKUP(VLOOKUP($A180, 'E4 TB Allocation Details'!$A$18:$L$217, MATCH("Demand ID", 'E4 TB Allocation Details'!$A$18:$L$18, 0),FALSE), 'E2 Allocators'!$B$15:$W$361, MATCH('O5 Details by Class &amp; Accounts'!J$18, 'E2 Allocators'!$B$15:$W$15, 0),FALSE)*$F180)</f>
        <v>0</v>
      </c>
      <c r="K180" s="1334">
        <f>IF(ISERROR(VLOOKUP(VLOOKUP($A180, 'E4 TB Allocation Details'!$A$18:$L$217, MATCH("Demand ID", 'E4 TB Allocation Details'!$A$18:$L$18, 0),FALSE), 'E2 Allocators'!$B$15:$W$361, MATCH('O5 Details by Class &amp; Accounts'!K$18, 'E2 Allocators'!$B$15:$W$15, 0),FALSE)*$F180), 0, VLOOKUP(VLOOKUP($A180, 'E4 TB Allocation Details'!$A$18:$L$217, MATCH("Demand ID", 'E4 TB Allocation Details'!$A$18:$L$18, 0),FALSE), 'E2 Allocators'!$B$15:$W$361, MATCH('O5 Details by Class &amp; Accounts'!K$18, 'E2 Allocators'!$B$15:$W$15, 0),FALSE)*$F180)</f>
        <v>0</v>
      </c>
      <c r="L180" s="1334">
        <f>IF(ISERROR(VLOOKUP(VLOOKUP($A180, 'E4 TB Allocation Details'!$A$18:$L$217, MATCH("Demand ID", 'E4 TB Allocation Details'!$A$18:$L$18, 0),FALSE), 'E2 Allocators'!$B$15:$W$361, MATCH('O5 Details by Class &amp; Accounts'!L$18, 'E2 Allocators'!$B$15:$W$15, 0),FALSE)*$F180), 0, VLOOKUP(VLOOKUP($A180, 'E4 TB Allocation Details'!$A$18:$L$217, MATCH("Demand ID", 'E4 TB Allocation Details'!$A$18:$L$18, 0),FALSE), 'E2 Allocators'!$B$15:$W$361, MATCH('O5 Details by Class &amp; Accounts'!L$18, 'E2 Allocators'!$B$15:$W$15, 0),FALSE)*$F180)</f>
        <v>0</v>
      </c>
      <c r="M180" s="1334">
        <f>IF(ISERROR(VLOOKUP(VLOOKUP($A180, 'E4 TB Allocation Details'!$A$18:$L$217, MATCH("Demand ID", 'E4 TB Allocation Details'!$A$18:$L$18, 0),FALSE), 'E2 Allocators'!$B$15:$W$361, MATCH('O5 Details by Class &amp; Accounts'!M$18, 'E2 Allocators'!$B$15:$W$15, 0),FALSE)*$F180), 0, VLOOKUP(VLOOKUP($A180, 'E4 TB Allocation Details'!$A$18:$L$217, MATCH("Demand ID", 'E4 TB Allocation Details'!$A$18:$L$18, 0),FALSE), 'E2 Allocators'!$B$15:$W$361, MATCH('O5 Details by Class &amp; Accounts'!M$18, 'E2 Allocators'!$B$15:$W$15, 0),FALSE)*$F180)</f>
        <v>0</v>
      </c>
      <c r="N180" s="1334">
        <f>IF(ISERROR(VLOOKUP(VLOOKUP($A180, 'E4 TB Allocation Details'!$A$18:$L$217, MATCH("Demand ID", 'E4 TB Allocation Details'!$A$18:$L$18, 0),FALSE), 'E2 Allocators'!$B$15:$W$361, MATCH('O5 Details by Class &amp; Accounts'!N$18, 'E2 Allocators'!$B$15:$W$15, 0),FALSE)*$F180), 0, VLOOKUP(VLOOKUP($A180, 'E4 TB Allocation Details'!$A$18:$L$217, MATCH("Demand ID", 'E4 TB Allocation Details'!$A$18:$L$18, 0),FALSE), 'E2 Allocators'!$B$15:$W$361, MATCH('O5 Details by Class &amp; Accounts'!N$18, 'E2 Allocators'!$B$15:$W$15, 0),FALSE)*$F180)</f>
        <v>0</v>
      </c>
      <c r="O180" s="1334">
        <f>IF(ISERROR(VLOOKUP(VLOOKUP($A180, 'E4 TB Allocation Details'!$A$18:$L$217, MATCH("Demand ID", 'E4 TB Allocation Details'!$A$18:$L$18, 0),FALSE), 'E2 Allocators'!$B$15:$W$361, MATCH('O5 Details by Class &amp; Accounts'!O$18, 'E2 Allocators'!$B$15:$W$15, 0),FALSE)*$F180), 0, VLOOKUP(VLOOKUP($A180, 'E4 TB Allocation Details'!$A$18:$L$217, MATCH("Demand ID", 'E4 TB Allocation Details'!$A$18:$L$18, 0),FALSE), 'E2 Allocators'!$B$15:$W$361, MATCH('O5 Details by Class &amp; Accounts'!O$18, 'E2 Allocators'!$B$15:$W$15, 0),FALSE)*$F180)</f>
        <v>0</v>
      </c>
      <c r="P180" s="1334">
        <f>IF(ISERROR(VLOOKUP(VLOOKUP($A180, 'E4 TB Allocation Details'!$A$18:$L$217, MATCH("Demand ID", 'E4 TB Allocation Details'!$A$18:$L$18, 0),FALSE), 'E2 Allocators'!$B$15:$W$361, MATCH('O5 Details by Class &amp; Accounts'!P$18, 'E2 Allocators'!$B$15:$W$15, 0),FALSE)*$F180), 0, VLOOKUP(VLOOKUP($A180, 'E4 TB Allocation Details'!$A$18:$L$217, MATCH("Demand ID", 'E4 TB Allocation Details'!$A$18:$L$18, 0),FALSE), 'E2 Allocators'!$B$15:$W$361, MATCH('O5 Details by Class &amp; Accounts'!P$18, 'E2 Allocators'!$B$15:$W$15, 0),FALSE)*$F180)</f>
        <v>0</v>
      </c>
      <c r="Q180" s="1334">
        <f>IF(ISERROR(VLOOKUP(VLOOKUP($A180, 'E4 TB Allocation Details'!$A$18:$L$217, MATCH("Demand ID", 'E4 TB Allocation Details'!$A$18:$L$18, 0),FALSE), 'E2 Allocators'!$B$15:$W$361, MATCH('O5 Details by Class &amp; Accounts'!Q$18, 'E2 Allocators'!$B$15:$W$15, 0),FALSE)*$F180), 0, VLOOKUP(VLOOKUP($A180, 'E4 TB Allocation Details'!$A$18:$L$217, MATCH("Demand ID", 'E4 TB Allocation Details'!$A$18:$L$18, 0),FALSE), 'E2 Allocators'!$B$15:$W$361, MATCH('O5 Details by Class &amp; Accounts'!Q$18, 'E2 Allocators'!$B$15:$W$15, 0),FALSE)*$F180)</f>
        <v>0</v>
      </c>
      <c r="R180" s="1334">
        <f>IF(ISERROR(VLOOKUP(VLOOKUP($A180, 'E4 TB Allocation Details'!$A$18:$L$217, MATCH("Demand ID", 'E4 TB Allocation Details'!$A$18:$L$18, 0),FALSE), 'E2 Allocators'!$B$15:$W$361, MATCH('O5 Details by Class &amp; Accounts'!R$18, 'E2 Allocators'!$B$15:$W$15, 0),FALSE)*$F180), 0, VLOOKUP(VLOOKUP($A180, 'E4 TB Allocation Details'!$A$18:$L$217, MATCH("Demand ID", 'E4 TB Allocation Details'!$A$18:$L$18, 0),FALSE), 'E2 Allocators'!$B$15:$W$361, MATCH('O5 Details by Class &amp; Accounts'!R$18, 'E2 Allocators'!$B$15:$W$15, 0),FALSE)*$F180)</f>
        <v>0</v>
      </c>
      <c r="S180" s="1334">
        <f>IF(ISERROR(VLOOKUP(VLOOKUP($A180, 'E4 TB Allocation Details'!$A$18:$L$217, MATCH("Demand ID", 'E4 TB Allocation Details'!$A$18:$L$18, 0),FALSE), 'E2 Allocators'!$B$15:$W$361, MATCH('O5 Details by Class &amp; Accounts'!S$18, 'E2 Allocators'!$B$15:$W$15, 0),FALSE)*$F180), 0, VLOOKUP(VLOOKUP($A180, 'E4 TB Allocation Details'!$A$18:$L$217, MATCH("Demand ID", 'E4 TB Allocation Details'!$A$18:$L$18, 0),FALSE), 'E2 Allocators'!$B$15:$W$361, MATCH('O5 Details by Class &amp; Accounts'!S$18, 'E2 Allocators'!$B$15:$W$15, 0),FALSE)*$F180)</f>
        <v>0</v>
      </c>
      <c r="T180" s="1334">
        <f>IF(ISERROR(VLOOKUP(VLOOKUP($A180, 'E4 TB Allocation Details'!$A$18:$L$217, MATCH("Demand ID", 'E4 TB Allocation Details'!$A$18:$L$18, 0),FALSE), 'E2 Allocators'!$B$15:$W$361, MATCH('O5 Details by Class &amp; Accounts'!T$18, 'E2 Allocators'!$B$15:$W$15, 0),FALSE)*$F180), 0, VLOOKUP(VLOOKUP($A180, 'E4 TB Allocation Details'!$A$18:$L$217, MATCH("Demand ID", 'E4 TB Allocation Details'!$A$18:$L$18, 0),FALSE), 'E2 Allocators'!$B$15:$W$361, MATCH('O5 Details by Class &amp; Accounts'!T$18, 'E2 Allocators'!$B$15:$W$15, 0),FALSE)*$F180)</f>
        <v>0</v>
      </c>
      <c r="U180" s="1334">
        <f>IF(ISERROR(VLOOKUP(VLOOKUP($A180, 'E4 TB Allocation Details'!$A$18:$L$217, MATCH("Demand ID", 'E4 TB Allocation Details'!$A$18:$L$18, 0),FALSE), 'E2 Allocators'!$B$15:$W$361, MATCH('O5 Details by Class &amp; Accounts'!U$18, 'E2 Allocators'!$B$15:$W$15, 0),FALSE)*$F180), 0, VLOOKUP(VLOOKUP($A180, 'E4 TB Allocation Details'!$A$18:$L$217, MATCH("Demand ID", 'E4 TB Allocation Details'!$A$18:$L$18, 0),FALSE), 'E2 Allocators'!$B$15:$W$361, MATCH('O5 Details by Class &amp; Accounts'!U$18, 'E2 Allocators'!$B$15:$W$15, 0),FALSE)*$F180)</f>
        <v>0</v>
      </c>
      <c r="V180" s="1334">
        <f>IF(ISERROR(VLOOKUP(VLOOKUP($A180, 'E4 TB Allocation Details'!$A$18:$L$217, MATCH("Demand ID", 'E4 TB Allocation Details'!$A$18:$L$18, 0),FALSE), 'E2 Allocators'!$B$15:$W$361, MATCH('O5 Details by Class &amp; Accounts'!V$18, 'E2 Allocators'!$B$15:$W$15, 0),FALSE)*$F180), 0, VLOOKUP(VLOOKUP($A180, 'E4 TB Allocation Details'!$A$18:$L$217, MATCH("Demand ID", 'E4 TB Allocation Details'!$A$18:$L$18, 0),FALSE), 'E2 Allocators'!$B$15:$W$361, MATCH('O5 Details by Class &amp; Accounts'!V$18, 'E2 Allocators'!$B$15:$W$15, 0),FALSE)*$F180)</f>
        <v>0</v>
      </c>
      <c r="W180" s="1334">
        <f>IF(ISERROR(VLOOKUP(VLOOKUP($A180, 'E4 TB Allocation Details'!$A$18:$L$217, MATCH("Demand ID", 'E4 TB Allocation Details'!$A$18:$L$18, 0),FALSE), 'E2 Allocators'!$B$15:$W$361, MATCH('O5 Details by Class &amp; Accounts'!W$18, 'E2 Allocators'!$B$15:$W$15, 0),FALSE)*$F180), 0, VLOOKUP(VLOOKUP($A180, 'E4 TB Allocation Details'!$A$18:$L$217, MATCH("Demand ID", 'E4 TB Allocation Details'!$A$18:$L$18, 0),FALSE), 'E2 Allocators'!$B$15:$W$361, MATCH('O5 Details by Class &amp; Accounts'!W$18, 'E2 Allocators'!$B$15:$W$15, 0),FALSE)*$F180)</f>
        <v>0</v>
      </c>
      <c r="X180" s="1334">
        <f>IF(ISERROR(VLOOKUP(VLOOKUP($A180, 'E4 TB Allocation Details'!$A$18:$L$217, MATCH("Demand ID", 'E4 TB Allocation Details'!$A$18:$L$18, 0),FALSE), 'E2 Allocators'!$B$15:$W$361, MATCH('O5 Details by Class &amp; Accounts'!X$18, 'E2 Allocators'!$B$15:$W$15, 0),FALSE)*$F180), 0, VLOOKUP(VLOOKUP($A180, 'E4 TB Allocation Details'!$A$18:$L$217, MATCH("Demand ID", 'E4 TB Allocation Details'!$A$18:$L$18, 0),FALSE), 'E2 Allocators'!$B$15:$W$361, MATCH('O5 Details by Class &amp; Accounts'!X$18, 'E2 Allocators'!$B$15:$W$15, 0),FALSE)*$F180)</f>
        <v>0</v>
      </c>
      <c r="Y180" s="1334">
        <f>IF(ISERROR(VLOOKUP(VLOOKUP($A180, 'E4 TB Allocation Details'!$A$18:$L$217, MATCH("Demand ID", 'E4 TB Allocation Details'!$A$18:$L$18, 0),FALSE), 'E2 Allocators'!$B$15:$W$361, MATCH('O5 Details by Class &amp; Accounts'!Y$18, 'E2 Allocators'!$B$15:$W$15, 0),FALSE)*$F180), 0, VLOOKUP(VLOOKUP($A180, 'E4 TB Allocation Details'!$A$18:$L$217, MATCH("Demand ID", 'E4 TB Allocation Details'!$A$18:$L$18, 0),FALSE), 'E2 Allocators'!$B$15:$W$361, MATCH('O5 Details by Class &amp; Accounts'!Y$18, 'E2 Allocators'!$B$15:$W$15, 0),FALSE)*$F180)</f>
        <v>0</v>
      </c>
      <c r="Z180" s="1334">
        <f>IF(ISERROR(VLOOKUP(VLOOKUP($A180, 'E4 TB Allocation Details'!$A$18:$L$217, MATCH("Demand ID", 'E4 TB Allocation Details'!$A$18:$L$18, 0),FALSE), 'E2 Allocators'!$B$15:$W$361, MATCH('O5 Details by Class &amp; Accounts'!Z$18, 'E2 Allocators'!$B$15:$W$15, 0),FALSE)*$F180), 0, VLOOKUP(VLOOKUP($A180, 'E4 TB Allocation Details'!$A$18:$L$217, MATCH("Demand ID", 'E4 TB Allocation Details'!$A$18:$L$18, 0),FALSE), 'E2 Allocators'!$B$15:$W$361, MATCH('O5 Details by Class &amp; Accounts'!Z$18, 'E2 Allocators'!$B$15:$W$15, 0),FALSE)*$F180)</f>
        <v>0</v>
      </c>
      <c r="AA180" s="1334">
        <f>IF(ISERROR(VLOOKUP(VLOOKUP($A180, 'E4 TB Allocation Details'!$A$18:$L$217, MATCH("Demand ID", 'E4 TB Allocation Details'!$A$18:$L$18, 0),FALSE), 'E2 Allocators'!$B$15:$W$361, MATCH('O5 Details by Class &amp; Accounts'!AA$18, 'E2 Allocators'!$B$15:$W$15, 0),FALSE)*$F180), 0, VLOOKUP(VLOOKUP($A180, 'E4 TB Allocation Details'!$A$18:$L$217, MATCH("Demand ID", 'E4 TB Allocation Details'!$A$18:$L$18, 0),FALSE), 'E2 Allocators'!$B$15:$W$361, MATCH('O5 Details by Class &amp; Accounts'!AA$18, 'E2 Allocators'!$B$15:$W$15, 0),FALSE)*$F180)</f>
        <v>0</v>
      </c>
      <c r="AB180" s="1334">
        <f>IF(ISERROR(VLOOKUP(VLOOKUP($A180, 'E4 TB Allocation Details'!$A$18:$L$217, MATCH("Demand ID", 'E4 TB Allocation Details'!$A$18:$L$18, 0),FALSE), 'E2 Allocators'!$B$15:$W$361, MATCH('O5 Details by Class &amp; Accounts'!AB$18, 'E2 Allocators'!$B$15:$W$15, 0),FALSE)*$F180), 0, VLOOKUP(VLOOKUP($A180, 'E4 TB Allocation Details'!$A$18:$L$217, MATCH("Demand ID", 'E4 TB Allocation Details'!$A$18:$L$18, 0),FALSE), 'E2 Allocators'!$B$15:$W$361, MATCH('O5 Details by Class &amp; Accounts'!AB$18, 'E2 Allocators'!$B$15:$W$15, 0),FALSE)*$F180)</f>
        <v>0</v>
      </c>
      <c r="AC180" s="1334">
        <f t="shared" si="47"/>
        <v>0</v>
      </c>
      <c r="AD180" s="1334">
        <f>IF(ISERROR(VLOOKUP(VLOOKUP($A180, 'E4 TB Allocation Details'!$A$18:$L$217, MATCH("Customer ID", 'E4 TB Allocation Details'!$A$18:$L$18, 0),FALSE), 'E2 Allocators'!$B$15:$W$361, MATCH('O5 Details by Class &amp; Accounts'!AD$18, 'E2 Allocators'!$B$15:$W$15, 0),FALSE)*$G180), 0, VLOOKUP(VLOOKUP($A180, 'E4 TB Allocation Details'!$A$18:$L$217, MATCH("Customer ID", 'E4 TB Allocation Details'!$A$18:$L$18, 0),FALSE), 'E2 Allocators'!$B$15:$W$361, MATCH('O5 Details by Class &amp; Accounts'!AD$18, 'E2 Allocators'!$B$15:$W$15, 0),FALSE)*$G180)</f>
        <v>0</v>
      </c>
      <c r="AE180" s="1334">
        <f>IF(ISERROR(VLOOKUP(VLOOKUP($A180, 'E4 TB Allocation Details'!$A$18:$L$217, MATCH("Customer ID", 'E4 TB Allocation Details'!$A$18:$L$18, 0),FALSE), 'E2 Allocators'!$B$15:$W$361, MATCH('O5 Details by Class &amp; Accounts'!AE$18, 'E2 Allocators'!$B$15:$W$15, 0),FALSE)*$G180), 0, VLOOKUP(VLOOKUP($A180, 'E4 TB Allocation Details'!$A$18:$L$217, MATCH("Customer ID", 'E4 TB Allocation Details'!$A$18:$L$18, 0),FALSE), 'E2 Allocators'!$B$15:$W$361, MATCH('O5 Details by Class &amp; Accounts'!AE$18, 'E2 Allocators'!$B$15:$W$15, 0),FALSE)*$G180)</f>
        <v>0</v>
      </c>
      <c r="AF180" s="1334">
        <f>IF(ISERROR(VLOOKUP(VLOOKUP($A180, 'E4 TB Allocation Details'!$A$18:$L$217, MATCH("Customer ID", 'E4 TB Allocation Details'!$A$18:$L$18, 0),FALSE), 'E2 Allocators'!$B$15:$W$361, MATCH('O5 Details by Class &amp; Accounts'!AF$18, 'E2 Allocators'!$B$15:$W$15, 0),FALSE)*$G180), 0, VLOOKUP(VLOOKUP($A180, 'E4 TB Allocation Details'!$A$18:$L$217, MATCH("Customer ID", 'E4 TB Allocation Details'!$A$18:$L$18, 0),FALSE), 'E2 Allocators'!$B$15:$W$361, MATCH('O5 Details by Class &amp; Accounts'!AF$18, 'E2 Allocators'!$B$15:$W$15, 0),FALSE)*$G180)</f>
        <v>0</v>
      </c>
      <c r="AG180" s="1334">
        <f>IF(ISERROR(VLOOKUP(VLOOKUP($A180, 'E4 TB Allocation Details'!$A$18:$L$217, MATCH("Customer ID", 'E4 TB Allocation Details'!$A$18:$L$18, 0),FALSE), 'E2 Allocators'!$B$15:$W$361, MATCH('O5 Details by Class &amp; Accounts'!AG$18, 'E2 Allocators'!$B$15:$W$15, 0),FALSE)*$G180), 0, VLOOKUP(VLOOKUP($A180, 'E4 TB Allocation Details'!$A$18:$L$217, MATCH("Customer ID", 'E4 TB Allocation Details'!$A$18:$L$18, 0),FALSE), 'E2 Allocators'!$B$15:$W$361, MATCH('O5 Details by Class &amp; Accounts'!AG$18, 'E2 Allocators'!$B$15:$W$15, 0),FALSE)*$G180)</f>
        <v>0</v>
      </c>
      <c r="AH180" s="1334">
        <f>IF(ISERROR(VLOOKUP(VLOOKUP($A180, 'E4 TB Allocation Details'!$A$18:$L$217, MATCH("Customer ID", 'E4 TB Allocation Details'!$A$18:$L$18, 0),FALSE), 'E2 Allocators'!$B$15:$W$361, MATCH('O5 Details by Class &amp; Accounts'!AH$18, 'E2 Allocators'!$B$15:$W$15, 0),FALSE)*$G180), 0, VLOOKUP(VLOOKUP($A180, 'E4 TB Allocation Details'!$A$18:$L$217, MATCH("Customer ID", 'E4 TB Allocation Details'!$A$18:$L$18, 0),FALSE), 'E2 Allocators'!$B$15:$W$361, MATCH('O5 Details by Class &amp; Accounts'!AH$18, 'E2 Allocators'!$B$15:$W$15, 0),FALSE)*$G180)</f>
        <v>0</v>
      </c>
      <c r="AI180" s="1334">
        <f>IF(ISERROR(VLOOKUP(VLOOKUP($A180, 'E4 TB Allocation Details'!$A$18:$L$217, MATCH("Customer ID", 'E4 TB Allocation Details'!$A$18:$L$18, 0),FALSE), 'E2 Allocators'!$B$15:$W$361, MATCH('O5 Details by Class &amp; Accounts'!AI$18, 'E2 Allocators'!$B$15:$W$15, 0),FALSE)*$G180), 0, VLOOKUP(VLOOKUP($A180, 'E4 TB Allocation Details'!$A$18:$L$217, MATCH("Customer ID", 'E4 TB Allocation Details'!$A$18:$L$18, 0),FALSE), 'E2 Allocators'!$B$15:$W$361, MATCH('O5 Details by Class &amp; Accounts'!AI$18, 'E2 Allocators'!$B$15:$W$15, 0),FALSE)*$G180)</f>
        <v>0</v>
      </c>
      <c r="AJ180" s="1334">
        <f>IF(ISERROR(VLOOKUP(VLOOKUP($A180, 'E4 TB Allocation Details'!$A$18:$L$217, MATCH("Customer ID", 'E4 TB Allocation Details'!$A$18:$L$18, 0),FALSE), 'E2 Allocators'!$B$15:$W$361, MATCH('O5 Details by Class &amp; Accounts'!AJ$18, 'E2 Allocators'!$B$15:$W$15, 0),FALSE)*$G180), 0, VLOOKUP(VLOOKUP($A180, 'E4 TB Allocation Details'!$A$18:$L$217, MATCH("Customer ID", 'E4 TB Allocation Details'!$A$18:$L$18, 0),FALSE), 'E2 Allocators'!$B$15:$W$361, MATCH('O5 Details by Class &amp; Accounts'!AJ$18, 'E2 Allocators'!$B$15:$W$15, 0),FALSE)*$G180)</f>
        <v>0</v>
      </c>
      <c r="AK180" s="1334">
        <f>IF(ISERROR(VLOOKUP(VLOOKUP($A180, 'E4 TB Allocation Details'!$A$18:$L$217, MATCH("Customer ID", 'E4 TB Allocation Details'!$A$18:$L$18, 0),FALSE), 'E2 Allocators'!$B$15:$W$361, MATCH('O5 Details by Class &amp; Accounts'!AK$18, 'E2 Allocators'!$B$15:$W$15, 0),FALSE)*$G180), 0, VLOOKUP(VLOOKUP($A180, 'E4 TB Allocation Details'!$A$18:$L$217, MATCH("Customer ID", 'E4 TB Allocation Details'!$A$18:$L$18, 0),FALSE), 'E2 Allocators'!$B$15:$W$361, MATCH('O5 Details by Class &amp; Accounts'!AK$18, 'E2 Allocators'!$B$15:$W$15, 0),FALSE)*$G180)</f>
        <v>0</v>
      </c>
      <c r="AL180" s="1334">
        <f>IF(ISERROR(VLOOKUP(VLOOKUP($A180, 'E4 TB Allocation Details'!$A$18:$L$217, MATCH("Customer ID", 'E4 TB Allocation Details'!$A$18:$L$18, 0),FALSE), 'E2 Allocators'!$B$15:$W$361, MATCH('O5 Details by Class &amp; Accounts'!AL$18, 'E2 Allocators'!$B$15:$W$15, 0),FALSE)*$G180), 0, VLOOKUP(VLOOKUP($A180, 'E4 TB Allocation Details'!$A$18:$L$217, MATCH("Customer ID", 'E4 TB Allocation Details'!$A$18:$L$18, 0),FALSE), 'E2 Allocators'!$B$15:$W$361, MATCH('O5 Details by Class &amp; Accounts'!AL$18, 'E2 Allocators'!$B$15:$W$15, 0),FALSE)*$G180)</f>
        <v>0</v>
      </c>
      <c r="AM180" s="1334">
        <f>IF(ISERROR(VLOOKUP(VLOOKUP($A180, 'E4 TB Allocation Details'!$A$18:$L$217, MATCH("Customer ID", 'E4 TB Allocation Details'!$A$18:$L$18, 0),FALSE), 'E2 Allocators'!$B$15:$W$361, MATCH('O5 Details by Class &amp; Accounts'!AM$18, 'E2 Allocators'!$B$15:$W$15, 0),FALSE)*$G180), 0, VLOOKUP(VLOOKUP($A180, 'E4 TB Allocation Details'!$A$18:$L$217, MATCH("Customer ID", 'E4 TB Allocation Details'!$A$18:$L$18, 0),FALSE), 'E2 Allocators'!$B$15:$W$361, MATCH('O5 Details by Class &amp; Accounts'!AM$18, 'E2 Allocators'!$B$15:$W$15, 0),FALSE)*$G180)</f>
        <v>0</v>
      </c>
      <c r="AN180" s="1334">
        <f>IF(ISERROR(VLOOKUP(VLOOKUP($A180, 'E4 TB Allocation Details'!$A$18:$L$217, MATCH("Customer ID", 'E4 TB Allocation Details'!$A$18:$L$18, 0),FALSE), 'E2 Allocators'!$B$15:$W$361, MATCH('O5 Details by Class &amp; Accounts'!AN$18, 'E2 Allocators'!$B$15:$W$15, 0),FALSE)*$G180), 0, VLOOKUP(VLOOKUP($A180, 'E4 TB Allocation Details'!$A$18:$L$217, MATCH("Customer ID", 'E4 TB Allocation Details'!$A$18:$L$18, 0),FALSE), 'E2 Allocators'!$B$15:$W$361, MATCH('O5 Details by Class &amp; Accounts'!AN$18, 'E2 Allocators'!$B$15:$W$15, 0),FALSE)*$G180)</f>
        <v>0</v>
      </c>
      <c r="AO180" s="1334">
        <f>IF(ISERROR(VLOOKUP(VLOOKUP($A180, 'E4 TB Allocation Details'!$A$18:$L$217, MATCH("Customer ID", 'E4 TB Allocation Details'!$A$18:$L$18, 0),FALSE), 'E2 Allocators'!$B$15:$W$361, MATCH('O5 Details by Class &amp; Accounts'!AO$18, 'E2 Allocators'!$B$15:$W$15, 0),FALSE)*$G180), 0, VLOOKUP(VLOOKUP($A180, 'E4 TB Allocation Details'!$A$18:$L$217, MATCH("Customer ID", 'E4 TB Allocation Details'!$A$18:$L$18, 0),FALSE), 'E2 Allocators'!$B$15:$W$361, MATCH('O5 Details by Class &amp; Accounts'!AO$18, 'E2 Allocators'!$B$15:$W$15, 0),FALSE)*$G180)</f>
        <v>0</v>
      </c>
      <c r="AP180" s="1334">
        <f>IF(ISERROR(VLOOKUP(VLOOKUP($A180, 'E4 TB Allocation Details'!$A$18:$L$217, MATCH("Customer ID", 'E4 TB Allocation Details'!$A$18:$L$18, 0),FALSE), 'E2 Allocators'!$B$15:$W$361, MATCH('O5 Details by Class &amp; Accounts'!AP$18, 'E2 Allocators'!$B$15:$W$15, 0),FALSE)*$G180), 0, VLOOKUP(VLOOKUP($A180, 'E4 TB Allocation Details'!$A$18:$L$217, MATCH("Customer ID", 'E4 TB Allocation Details'!$A$18:$L$18, 0),FALSE), 'E2 Allocators'!$B$15:$W$361, MATCH('O5 Details by Class &amp; Accounts'!AP$18, 'E2 Allocators'!$B$15:$W$15, 0),FALSE)*$G180)</f>
        <v>0</v>
      </c>
      <c r="AQ180" s="1334">
        <f>IF(ISERROR(VLOOKUP(VLOOKUP($A180, 'E4 TB Allocation Details'!$A$18:$L$217, MATCH("Customer ID", 'E4 TB Allocation Details'!$A$18:$L$18, 0),FALSE), 'E2 Allocators'!$B$15:$W$361, MATCH('O5 Details by Class &amp; Accounts'!AQ$18, 'E2 Allocators'!$B$15:$W$15, 0),FALSE)*$G180), 0, VLOOKUP(VLOOKUP($A180, 'E4 TB Allocation Details'!$A$18:$L$217, MATCH("Customer ID", 'E4 TB Allocation Details'!$A$18:$L$18, 0),FALSE), 'E2 Allocators'!$B$15:$W$361, MATCH('O5 Details by Class &amp; Accounts'!AQ$18, 'E2 Allocators'!$B$15:$W$15, 0),FALSE)*$G180)</f>
        <v>0</v>
      </c>
      <c r="AR180" s="1334">
        <f>IF(ISERROR(VLOOKUP(VLOOKUP($A180, 'E4 TB Allocation Details'!$A$18:$L$217, MATCH("Customer ID", 'E4 TB Allocation Details'!$A$18:$L$18, 0),FALSE), 'E2 Allocators'!$B$15:$W$361, MATCH('O5 Details by Class &amp; Accounts'!AR$18, 'E2 Allocators'!$B$15:$W$15, 0),FALSE)*$G180), 0, VLOOKUP(VLOOKUP($A180, 'E4 TB Allocation Details'!$A$18:$L$217, MATCH("Customer ID", 'E4 TB Allocation Details'!$A$18:$L$18, 0),FALSE), 'E2 Allocators'!$B$15:$W$361, MATCH('O5 Details by Class &amp; Accounts'!AR$18, 'E2 Allocators'!$B$15:$W$15, 0),FALSE)*$G180)</f>
        <v>0</v>
      </c>
      <c r="AS180" s="1334">
        <f>IF(ISERROR(VLOOKUP(VLOOKUP($A180, 'E4 TB Allocation Details'!$A$18:$L$217, MATCH("Customer ID", 'E4 TB Allocation Details'!$A$18:$L$18, 0),FALSE), 'E2 Allocators'!$B$15:$W$361, MATCH('O5 Details by Class &amp; Accounts'!AS$18, 'E2 Allocators'!$B$15:$W$15, 0),FALSE)*$G180), 0, VLOOKUP(VLOOKUP($A180, 'E4 TB Allocation Details'!$A$18:$L$217, MATCH("Customer ID", 'E4 TB Allocation Details'!$A$18:$L$18, 0),FALSE), 'E2 Allocators'!$B$15:$W$361, MATCH('O5 Details by Class &amp; Accounts'!AS$18, 'E2 Allocators'!$B$15:$W$15, 0),FALSE)*$G180)</f>
        <v>0</v>
      </c>
      <c r="AT180" s="1334">
        <f>IF(ISERROR(VLOOKUP(VLOOKUP($A180, 'E4 TB Allocation Details'!$A$18:$L$217, MATCH("Customer ID", 'E4 TB Allocation Details'!$A$18:$L$18, 0),FALSE), 'E2 Allocators'!$B$15:$W$361, MATCH('O5 Details by Class &amp; Accounts'!AT$18, 'E2 Allocators'!$B$15:$W$15, 0),FALSE)*$G180), 0, VLOOKUP(VLOOKUP($A180, 'E4 TB Allocation Details'!$A$18:$L$217, MATCH("Customer ID", 'E4 TB Allocation Details'!$A$18:$L$18, 0),FALSE), 'E2 Allocators'!$B$15:$W$361, MATCH('O5 Details by Class &amp; Accounts'!AT$18, 'E2 Allocators'!$B$15:$W$15, 0),FALSE)*$G180)</f>
        <v>0</v>
      </c>
      <c r="AU180" s="1334">
        <f>IF(ISERROR(VLOOKUP(VLOOKUP($A180, 'E4 TB Allocation Details'!$A$18:$L$217, MATCH("Customer ID", 'E4 TB Allocation Details'!$A$18:$L$18, 0),FALSE), 'E2 Allocators'!$B$15:$W$361, MATCH('O5 Details by Class &amp; Accounts'!AU$18, 'E2 Allocators'!$B$15:$W$15, 0),FALSE)*$G180), 0, VLOOKUP(VLOOKUP($A180, 'E4 TB Allocation Details'!$A$18:$L$217, MATCH("Customer ID", 'E4 TB Allocation Details'!$A$18:$L$18, 0),FALSE), 'E2 Allocators'!$B$15:$W$361, MATCH('O5 Details by Class &amp; Accounts'!AU$18, 'E2 Allocators'!$B$15:$W$15, 0),FALSE)*$G180)</f>
        <v>0</v>
      </c>
      <c r="AV180" s="1334">
        <f>IF(ISERROR(VLOOKUP(VLOOKUP($A180, 'E4 TB Allocation Details'!$A$18:$L$217, MATCH("Customer ID", 'E4 TB Allocation Details'!$A$18:$L$18, 0),FALSE), 'E2 Allocators'!$B$15:$W$361, MATCH('O5 Details by Class &amp; Accounts'!AV$18, 'E2 Allocators'!$B$15:$W$15, 0),FALSE)*$G180), 0, VLOOKUP(VLOOKUP($A180, 'E4 TB Allocation Details'!$A$18:$L$217, MATCH("Customer ID", 'E4 TB Allocation Details'!$A$18:$L$18, 0),FALSE), 'E2 Allocators'!$B$15:$W$361, MATCH('O5 Details by Class &amp; Accounts'!AV$18, 'E2 Allocators'!$B$15:$W$15, 0),FALSE)*$G180)</f>
        <v>0</v>
      </c>
      <c r="AW180" s="1334">
        <f>IF(ISERROR(VLOOKUP(VLOOKUP($A180, 'E4 TB Allocation Details'!$A$18:$L$217, MATCH("Customer ID", 'E4 TB Allocation Details'!$A$18:$L$18, 0),FALSE), 'E2 Allocators'!$B$15:$W$361, MATCH('O5 Details by Class &amp; Accounts'!AW$18, 'E2 Allocators'!$B$15:$W$15, 0),FALSE)*$G180), 0, VLOOKUP(VLOOKUP($A180, 'E4 TB Allocation Details'!$A$18:$L$217, MATCH("Customer ID", 'E4 TB Allocation Details'!$A$18:$L$18, 0),FALSE), 'E2 Allocators'!$B$15:$W$361, MATCH('O5 Details by Class &amp; Accounts'!AW$18, 'E2 Allocators'!$B$15:$W$15, 0),FALSE)*$G180)</f>
        <v>0</v>
      </c>
      <c r="AX180" s="1334">
        <f t="shared" si="51"/>
        <v>0</v>
      </c>
      <c r="AY180" s="1334">
        <f>IF(ISERROR(VLOOKUP(VLOOKUP($A180, 'E4 TB Allocation Details'!$A$18:$L$217, MATCH("Misc ID", 'E4 TB Allocation Details'!$A$18:$L$18, 0),FALSE), 'E2 Allocators'!$B$15:$W$361, MATCH('O5 Details by Class &amp; Accounts'!AY$18, 'E2 Allocators'!$B$15:$W$15, 0),FALSE)*$E180), 0, VLOOKUP(VLOOKUP($A180, 'E4 TB Allocation Details'!$A$18:$L$217, MATCH("Misc ID", 'E4 TB Allocation Details'!$A$18:$L$18, 0),FALSE), 'E2 Allocators'!$B$15:$W$361, MATCH('O5 Details by Class &amp; Accounts'!AY$18, 'E2 Allocators'!$B$15:$W$15, 0),FALSE)*$E180)</f>
        <v>0</v>
      </c>
      <c r="AZ180" s="1334">
        <f>IF(ISERROR(VLOOKUP(VLOOKUP($A180, 'E4 TB Allocation Details'!$A$18:$L$217, MATCH("Misc ID", 'E4 TB Allocation Details'!$A$18:$L$18, 0),FALSE), 'E2 Allocators'!$B$15:$W$361, MATCH('O5 Details by Class &amp; Accounts'!AZ$18, 'E2 Allocators'!$B$15:$W$15, 0),FALSE)*$E180), 0, VLOOKUP(VLOOKUP($A180, 'E4 TB Allocation Details'!$A$18:$L$217, MATCH("Misc ID", 'E4 TB Allocation Details'!$A$18:$L$18, 0),FALSE), 'E2 Allocators'!$B$15:$W$361, MATCH('O5 Details by Class &amp; Accounts'!AZ$18, 'E2 Allocators'!$B$15:$W$15, 0),FALSE)*$E180)</f>
        <v>0</v>
      </c>
      <c r="BA180" s="1334">
        <f>IF(ISERROR(VLOOKUP(VLOOKUP($A180, 'E4 TB Allocation Details'!$A$18:$L$217, MATCH("Misc ID", 'E4 TB Allocation Details'!$A$18:$L$18, 0),FALSE), 'E2 Allocators'!$B$15:$W$361, MATCH('O5 Details by Class &amp; Accounts'!BA$18, 'E2 Allocators'!$B$15:$W$15, 0),FALSE)*$E180), 0, VLOOKUP(VLOOKUP($A180, 'E4 TB Allocation Details'!$A$18:$L$217, MATCH("Misc ID", 'E4 TB Allocation Details'!$A$18:$L$18, 0),FALSE), 'E2 Allocators'!$B$15:$W$361, MATCH('O5 Details by Class &amp; Accounts'!BA$18, 'E2 Allocators'!$B$15:$W$15, 0),FALSE)*$E180)</f>
        <v>0</v>
      </c>
      <c r="BB180" s="1334">
        <f>IF(ISERROR(VLOOKUP(VLOOKUP($A180, 'E4 TB Allocation Details'!$A$18:$L$217, MATCH("Misc ID", 'E4 TB Allocation Details'!$A$18:$L$18, 0),FALSE), 'E2 Allocators'!$B$15:$W$361, MATCH('O5 Details by Class &amp; Accounts'!BB$18, 'E2 Allocators'!$B$15:$W$15, 0),FALSE)*$E180), 0, VLOOKUP(VLOOKUP($A180, 'E4 TB Allocation Details'!$A$18:$L$217, MATCH("Misc ID", 'E4 TB Allocation Details'!$A$18:$L$18, 0),FALSE), 'E2 Allocators'!$B$15:$W$361, MATCH('O5 Details by Class &amp; Accounts'!BB$18, 'E2 Allocators'!$B$15:$W$15, 0),FALSE)*$E180)</f>
        <v>0</v>
      </c>
      <c r="BC180" s="1334">
        <f>IF(ISERROR(VLOOKUP(VLOOKUP($A180, 'E4 TB Allocation Details'!$A$18:$L$217, MATCH("Misc ID", 'E4 TB Allocation Details'!$A$18:$L$18, 0),FALSE), 'E2 Allocators'!$B$15:$W$361, MATCH('O5 Details by Class &amp; Accounts'!BC$18, 'E2 Allocators'!$B$15:$W$15, 0),FALSE)*$E180), 0, VLOOKUP(VLOOKUP($A180, 'E4 TB Allocation Details'!$A$18:$L$217, MATCH("Misc ID", 'E4 TB Allocation Details'!$A$18:$L$18, 0),FALSE), 'E2 Allocators'!$B$15:$W$361, MATCH('O5 Details by Class &amp; Accounts'!BC$18, 'E2 Allocators'!$B$15:$W$15, 0),FALSE)*$E180)</f>
        <v>0</v>
      </c>
      <c r="BD180" s="1334">
        <f>IF(ISERROR(VLOOKUP(VLOOKUP($A180, 'E4 TB Allocation Details'!$A$18:$L$217, MATCH("Misc ID", 'E4 TB Allocation Details'!$A$18:$L$18, 0),FALSE), 'E2 Allocators'!$B$15:$W$361, MATCH('O5 Details by Class &amp; Accounts'!BD$18, 'E2 Allocators'!$B$15:$W$15, 0),FALSE)*$E180), 0, VLOOKUP(VLOOKUP($A180, 'E4 TB Allocation Details'!$A$18:$L$217, MATCH("Misc ID", 'E4 TB Allocation Details'!$A$18:$L$18, 0),FALSE), 'E2 Allocators'!$B$15:$W$361, MATCH('O5 Details by Class &amp; Accounts'!BD$18, 'E2 Allocators'!$B$15:$W$15, 0),FALSE)*$E180)</f>
        <v>0</v>
      </c>
      <c r="BE180" s="1334">
        <f>IF(ISERROR(VLOOKUP(VLOOKUP($A180, 'E4 TB Allocation Details'!$A$18:$L$217, MATCH("Misc ID", 'E4 TB Allocation Details'!$A$18:$L$18, 0),FALSE), 'E2 Allocators'!$B$15:$W$361, MATCH('O5 Details by Class &amp; Accounts'!BE$18, 'E2 Allocators'!$B$15:$W$15, 0),FALSE)*$E180), 0, VLOOKUP(VLOOKUP($A180, 'E4 TB Allocation Details'!$A$18:$L$217, MATCH("Misc ID", 'E4 TB Allocation Details'!$A$18:$L$18, 0),FALSE), 'E2 Allocators'!$B$15:$W$361, MATCH('O5 Details by Class &amp; Accounts'!BE$18, 'E2 Allocators'!$B$15:$W$15, 0),FALSE)*$E180)</f>
        <v>0</v>
      </c>
      <c r="BF180" s="1334">
        <f>IF(ISERROR(VLOOKUP(VLOOKUP($A180, 'E4 TB Allocation Details'!$A$18:$L$217, MATCH("Misc ID", 'E4 TB Allocation Details'!$A$18:$L$18, 0),FALSE), 'E2 Allocators'!$B$15:$W$361, MATCH('O5 Details by Class &amp; Accounts'!BF$18, 'E2 Allocators'!$B$15:$W$15, 0),FALSE)*$E180), 0, VLOOKUP(VLOOKUP($A180, 'E4 TB Allocation Details'!$A$18:$L$217, MATCH("Misc ID", 'E4 TB Allocation Details'!$A$18:$L$18, 0),FALSE), 'E2 Allocators'!$B$15:$W$361, MATCH('O5 Details by Class &amp; Accounts'!BF$18, 'E2 Allocators'!$B$15:$W$15, 0),FALSE)*$E180)</f>
        <v>0</v>
      </c>
      <c r="BG180" s="1334">
        <f>IF(ISERROR(VLOOKUP(VLOOKUP($A180, 'E4 TB Allocation Details'!$A$18:$L$217, MATCH("Misc ID", 'E4 TB Allocation Details'!$A$18:$L$18, 0),FALSE), 'E2 Allocators'!$B$15:$W$361, MATCH('O5 Details by Class &amp; Accounts'!BG$18, 'E2 Allocators'!$B$15:$W$15, 0),FALSE)*$E180), 0, VLOOKUP(VLOOKUP($A180, 'E4 TB Allocation Details'!$A$18:$L$217, MATCH("Misc ID", 'E4 TB Allocation Details'!$A$18:$L$18, 0),FALSE), 'E2 Allocators'!$B$15:$W$361, MATCH('O5 Details by Class &amp; Accounts'!BG$18, 'E2 Allocators'!$B$15:$W$15, 0),FALSE)*$E180)</f>
        <v>0</v>
      </c>
      <c r="BH180" s="1334">
        <f>IF(ISERROR(VLOOKUP(VLOOKUP($A180, 'E4 TB Allocation Details'!$A$18:$L$217, MATCH("Misc ID", 'E4 TB Allocation Details'!$A$18:$L$18, 0),FALSE), 'E2 Allocators'!$B$15:$W$361, MATCH('O5 Details by Class &amp; Accounts'!BH$18, 'E2 Allocators'!$B$15:$W$15, 0),FALSE)*$E180), 0, VLOOKUP(VLOOKUP($A180, 'E4 TB Allocation Details'!$A$18:$L$217, MATCH("Misc ID", 'E4 TB Allocation Details'!$A$18:$L$18, 0),FALSE), 'E2 Allocators'!$B$15:$W$361, MATCH('O5 Details by Class &amp; Accounts'!BH$18, 'E2 Allocators'!$B$15:$W$15, 0),FALSE)*$E180)</f>
        <v>0</v>
      </c>
      <c r="BI180" s="1334">
        <f>IF(ISERROR(VLOOKUP(VLOOKUP($A180, 'E4 TB Allocation Details'!$A$18:$L$217, MATCH("Misc ID", 'E4 TB Allocation Details'!$A$18:$L$18, 0),FALSE), 'E2 Allocators'!$B$15:$W$361, MATCH('O5 Details by Class &amp; Accounts'!BI$18, 'E2 Allocators'!$B$15:$W$15, 0),FALSE)*$E180), 0, VLOOKUP(VLOOKUP($A180, 'E4 TB Allocation Details'!$A$18:$L$217, MATCH("Misc ID", 'E4 TB Allocation Details'!$A$18:$L$18, 0),FALSE), 'E2 Allocators'!$B$15:$W$361, MATCH('O5 Details by Class &amp; Accounts'!BI$18, 'E2 Allocators'!$B$15:$W$15, 0),FALSE)*$E180)</f>
        <v>0</v>
      </c>
      <c r="BJ180" s="1334">
        <f>IF(ISERROR(VLOOKUP(VLOOKUP($A180, 'E4 TB Allocation Details'!$A$18:$L$217, MATCH("Misc ID", 'E4 TB Allocation Details'!$A$18:$L$18, 0),FALSE), 'E2 Allocators'!$B$15:$W$361, MATCH('O5 Details by Class &amp; Accounts'!BJ$18, 'E2 Allocators'!$B$15:$W$15, 0),FALSE)*$E180), 0, VLOOKUP(VLOOKUP($A180, 'E4 TB Allocation Details'!$A$18:$L$217, MATCH("Misc ID", 'E4 TB Allocation Details'!$A$18:$L$18, 0),FALSE), 'E2 Allocators'!$B$15:$W$361, MATCH('O5 Details by Class &amp; Accounts'!BJ$18, 'E2 Allocators'!$B$15:$W$15, 0),FALSE)*$E180)</f>
        <v>0</v>
      </c>
      <c r="BK180" s="1334">
        <f>IF(ISERROR(VLOOKUP(VLOOKUP($A180, 'E4 TB Allocation Details'!$A$18:$L$217, MATCH("Misc ID", 'E4 TB Allocation Details'!$A$18:$L$18, 0),FALSE), 'E2 Allocators'!$B$15:$W$361, MATCH('O5 Details by Class &amp; Accounts'!BK$18, 'E2 Allocators'!$B$15:$W$15, 0),FALSE)*$E180), 0, VLOOKUP(VLOOKUP($A180, 'E4 TB Allocation Details'!$A$18:$L$217, MATCH("Misc ID", 'E4 TB Allocation Details'!$A$18:$L$18, 0),FALSE), 'E2 Allocators'!$B$15:$W$361, MATCH('O5 Details by Class &amp; Accounts'!BK$18, 'E2 Allocators'!$B$15:$W$15, 0),FALSE)*$E180)</f>
        <v>0</v>
      </c>
      <c r="BL180" s="1334">
        <f>IF(ISERROR(VLOOKUP(VLOOKUP($A180, 'E4 TB Allocation Details'!$A$18:$L$217, MATCH("Misc ID", 'E4 TB Allocation Details'!$A$18:$L$18, 0),FALSE), 'E2 Allocators'!$B$15:$W$361, MATCH('O5 Details by Class &amp; Accounts'!BL$18, 'E2 Allocators'!$B$15:$W$15, 0),FALSE)*$E180), 0, VLOOKUP(VLOOKUP($A180, 'E4 TB Allocation Details'!$A$18:$L$217, MATCH("Misc ID", 'E4 TB Allocation Details'!$A$18:$L$18, 0),FALSE), 'E2 Allocators'!$B$15:$W$361, MATCH('O5 Details by Class &amp; Accounts'!BL$18, 'E2 Allocators'!$B$15:$W$15, 0),FALSE)*$E180)</f>
        <v>0</v>
      </c>
      <c r="BM180" s="1334">
        <f>IF(ISERROR(VLOOKUP(VLOOKUP($A180, 'E4 TB Allocation Details'!$A$18:$L$217, MATCH("Misc ID", 'E4 TB Allocation Details'!$A$18:$L$18, 0),FALSE), 'E2 Allocators'!$B$15:$W$361, MATCH('O5 Details by Class &amp; Accounts'!BM$18, 'E2 Allocators'!$B$15:$W$15, 0),FALSE)*$E180), 0, VLOOKUP(VLOOKUP($A180, 'E4 TB Allocation Details'!$A$18:$L$217, MATCH("Misc ID", 'E4 TB Allocation Details'!$A$18:$L$18, 0),FALSE), 'E2 Allocators'!$B$15:$W$361, MATCH('O5 Details by Class &amp; Accounts'!BM$18, 'E2 Allocators'!$B$15:$W$15, 0),FALSE)*$E180)</f>
        <v>0</v>
      </c>
      <c r="BN180" s="1334">
        <f>IF(ISERROR(VLOOKUP(VLOOKUP($A180, 'E4 TB Allocation Details'!$A$18:$L$217, MATCH("Misc ID", 'E4 TB Allocation Details'!$A$18:$L$18, 0),FALSE), 'E2 Allocators'!$B$15:$W$361, MATCH('O5 Details by Class &amp; Accounts'!BN$18, 'E2 Allocators'!$B$15:$W$15, 0),FALSE)*$E180), 0, VLOOKUP(VLOOKUP($A180, 'E4 TB Allocation Details'!$A$18:$L$217, MATCH("Misc ID", 'E4 TB Allocation Details'!$A$18:$L$18, 0),FALSE), 'E2 Allocators'!$B$15:$W$361, MATCH('O5 Details by Class &amp; Accounts'!BN$18, 'E2 Allocators'!$B$15:$W$15, 0),FALSE)*$E180)</f>
        <v>0</v>
      </c>
      <c r="BO180" s="1334">
        <f>IF(ISERROR(VLOOKUP(VLOOKUP($A180, 'E4 TB Allocation Details'!$A$18:$L$217, MATCH("Misc ID", 'E4 TB Allocation Details'!$A$18:$L$18, 0),FALSE), 'E2 Allocators'!$B$15:$W$361, MATCH('O5 Details by Class &amp; Accounts'!BO$18, 'E2 Allocators'!$B$15:$W$15, 0),FALSE)*$E180), 0, VLOOKUP(VLOOKUP($A180, 'E4 TB Allocation Details'!$A$18:$L$217, MATCH("Misc ID", 'E4 TB Allocation Details'!$A$18:$L$18, 0),FALSE), 'E2 Allocators'!$B$15:$W$361, MATCH('O5 Details by Class &amp; Accounts'!BO$18, 'E2 Allocators'!$B$15:$W$15, 0),FALSE)*$E180)</f>
        <v>0</v>
      </c>
      <c r="BP180" s="1334">
        <f>IF(ISERROR(VLOOKUP(VLOOKUP($A180, 'E4 TB Allocation Details'!$A$18:$L$217, MATCH("Misc ID", 'E4 TB Allocation Details'!$A$18:$L$18, 0),FALSE), 'E2 Allocators'!$B$15:$W$361, MATCH('O5 Details by Class &amp; Accounts'!BP$18, 'E2 Allocators'!$B$15:$W$15, 0),FALSE)*$E180), 0, VLOOKUP(VLOOKUP($A180, 'E4 TB Allocation Details'!$A$18:$L$217, MATCH("Misc ID", 'E4 TB Allocation Details'!$A$18:$L$18, 0),FALSE), 'E2 Allocators'!$B$15:$W$361, MATCH('O5 Details by Class &amp; Accounts'!BP$18, 'E2 Allocators'!$B$15:$W$15, 0),FALSE)*$E180)</f>
        <v>0</v>
      </c>
      <c r="BQ180" s="1334">
        <f>IF(ISERROR(VLOOKUP(VLOOKUP($A180, 'E4 TB Allocation Details'!$A$18:$L$217, MATCH("Misc ID", 'E4 TB Allocation Details'!$A$18:$L$18, 0),FALSE), 'E2 Allocators'!$B$15:$W$361, MATCH('O5 Details by Class &amp; Accounts'!BQ$18, 'E2 Allocators'!$B$15:$W$15, 0),FALSE)*$E180), 0, VLOOKUP(VLOOKUP($A180, 'E4 TB Allocation Details'!$A$18:$L$217, MATCH("Misc ID", 'E4 TB Allocation Details'!$A$18:$L$18, 0),FALSE), 'E2 Allocators'!$B$15:$W$361, MATCH('O5 Details by Class &amp; Accounts'!BQ$18, 'E2 Allocators'!$B$15:$W$15, 0),FALSE)*$E180)</f>
        <v>0</v>
      </c>
      <c r="BR180" s="1334">
        <f>IF(ISERROR(VLOOKUP(VLOOKUP($A180, 'E4 TB Allocation Details'!$A$18:$L$217, MATCH("Misc ID", 'E4 TB Allocation Details'!$A$18:$L$18, 0),FALSE), 'E2 Allocators'!$B$15:$W$361, MATCH('O5 Details by Class &amp; Accounts'!BR$18, 'E2 Allocators'!$B$15:$W$15, 0),FALSE)*$E180), 0, VLOOKUP(VLOOKUP($A180, 'E4 TB Allocation Details'!$A$18:$L$217, MATCH("Misc ID", 'E4 TB Allocation Details'!$A$18:$L$18, 0),FALSE), 'E2 Allocators'!$B$15:$W$361, MATCH('O5 Details by Class &amp; Accounts'!BR$18, 'E2 Allocators'!$B$15:$W$15, 0),FALSE)*$E180)</f>
        <v>0</v>
      </c>
      <c r="BS180" s="1334">
        <f t="shared" si="48"/>
        <v>0</v>
      </c>
      <c r="BT180" s="1334">
        <f>IF(ISERROR(VLOOKUP(VLOOKUP($A180, 'E4 TB Allocation Details'!$A$18:$L$217, MATCH("A &amp; G ID", 'E4 TB Allocation Details'!$A$18:$L$18, 0),FALSE), 'E2 Allocators'!$B$15:$W$361, MATCH('O5 Details by Class &amp; Accounts'!BT$18, 'E2 Allocators'!$B$15:$W$15, 0),FALSE)*$E180), 0, VLOOKUP(VLOOKUP($A180, 'E4 TB Allocation Details'!$A$18:$L$217, MATCH("A &amp; G ID", 'E4 TB Allocation Details'!$A$18:$L$18, 0),FALSE), 'E2 Allocators'!$B$15:$W$361, MATCH('O5 Details by Class &amp; Accounts'!BT$18, 'E2 Allocators'!$B$15:$W$15, 0),FALSE)*$E180)</f>
        <v>0</v>
      </c>
      <c r="BU180" s="1334">
        <f>IF(ISERROR(VLOOKUP(VLOOKUP($A180, 'E4 TB Allocation Details'!$A$18:$L$217, MATCH("A &amp; G ID", 'E4 TB Allocation Details'!$A$18:$L$18, 0),FALSE), 'E2 Allocators'!$B$15:$W$361, MATCH('O5 Details by Class &amp; Accounts'!BU$18, 'E2 Allocators'!$B$15:$W$15, 0),FALSE)*$E180), 0, VLOOKUP(VLOOKUP($A180, 'E4 TB Allocation Details'!$A$18:$L$217, MATCH("A &amp; G ID", 'E4 TB Allocation Details'!$A$18:$L$18, 0),FALSE), 'E2 Allocators'!$B$15:$W$361, MATCH('O5 Details by Class &amp; Accounts'!BU$18, 'E2 Allocators'!$B$15:$W$15, 0),FALSE)*$E180)</f>
        <v>0</v>
      </c>
      <c r="BV180" s="1334">
        <f>IF(ISERROR(VLOOKUP(VLOOKUP($A180, 'E4 TB Allocation Details'!$A$18:$L$217, MATCH("A &amp; G ID", 'E4 TB Allocation Details'!$A$18:$L$18, 0),FALSE), 'E2 Allocators'!$B$15:$W$361, MATCH('O5 Details by Class &amp; Accounts'!BV$18, 'E2 Allocators'!$B$15:$W$15, 0),FALSE)*$E180), 0, VLOOKUP(VLOOKUP($A180, 'E4 TB Allocation Details'!$A$18:$L$217, MATCH("A &amp; G ID", 'E4 TB Allocation Details'!$A$18:$L$18, 0),FALSE), 'E2 Allocators'!$B$15:$W$361, MATCH('O5 Details by Class &amp; Accounts'!BV$18, 'E2 Allocators'!$B$15:$W$15, 0),FALSE)*$E180)</f>
        <v>0</v>
      </c>
      <c r="BW180" s="1334">
        <f>IF(ISERROR(VLOOKUP(VLOOKUP($A180, 'E4 TB Allocation Details'!$A$18:$L$217, MATCH("A &amp; G ID", 'E4 TB Allocation Details'!$A$18:$L$18, 0),FALSE), 'E2 Allocators'!$B$15:$W$361, MATCH('O5 Details by Class &amp; Accounts'!BW$18, 'E2 Allocators'!$B$15:$W$15, 0),FALSE)*$E180), 0, VLOOKUP(VLOOKUP($A180, 'E4 TB Allocation Details'!$A$18:$L$217, MATCH("A &amp; G ID", 'E4 TB Allocation Details'!$A$18:$L$18, 0),FALSE), 'E2 Allocators'!$B$15:$W$361, MATCH('O5 Details by Class &amp; Accounts'!BW$18, 'E2 Allocators'!$B$15:$W$15, 0),FALSE)*$E180)</f>
        <v>0</v>
      </c>
      <c r="BX180" s="1334">
        <f>IF(ISERROR(VLOOKUP(VLOOKUP($A180, 'E4 TB Allocation Details'!$A$18:$L$217, MATCH("A &amp; G ID", 'E4 TB Allocation Details'!$A$18:$L$18, 0),FALSE), 'E2 Allocators'!$B$15:$W$361, MATCH('O5 Details by Class &amp; Accounts'!BX$18, 'E2 Allocators'!$B$15:$W$15, 0),FALSE)*$E180), 0, VLOOKUP(VLOOKUP($A180, 'E4 TB Allocation Details'!$A$18:$L$217, MATCH("A &amp; G ID", 'E4 TB Allocation Details'!$A$18:$L$18, 0),FALSE), 'E2 Allocators'!$B$15:$W$361, MATCH('O5 Details by Class &amp; Accounts'!BX$18, 'E2 Allocators'!$B$15:$W$15, 0),FALSE)*$E180)</f>
        <v>0</v>
      </c>
      <c r="BY180" s="1334">
        <f>IF(ISERROR(VLOOKUP(VLOOKUP($A180, 'E4 TB Allocation Details'!$A$18:$L$217, MATCH("A &amp; G ID", 'E4 TB Allocation Details'!$A$18:$L$18, 0),FALSE), 'E2 Allocators'!$B$15:$W$361, MATCH('O5 Details by Class &amp; Accounts'!BY$18, 'E2 Allocators'!$B$15:$W$15, 0),FALSE)*$E180), 0, VLOOKUP(VLOOKUP($A180, 'E4 TB Allocation Details'!$A$18:$L$217, MATCH("A &amp; G ID", 'E4 TB Allocation Details'!$A$18:$L$18, 0),FALSE), 'E2 Allocators'!$B$15:$W$361, MATCH('O5 Details by Class &amp; Accounts'!BY$18, 'E2 Allocators'!$B$15:$W$15, 0),FALSE)*$E180)</f>
        <v>0</v>
      </c>
      <c r="BZ180" s="1334">
        <f>IF(ISERROR(VLOOKUP(VLOOKUP($A180, 'E4 TB Allocation Details'!$A$18:$L$217, MATCH("A &amp; G ID", 'E4 TB Allocation Details'!$A$18:$L$18, 0),FALSE), 'E2 Allocators'!$B$15:$W$361, MATCH('O5 Details by Class &amp; Accounts'!BZ$18, 'E2 Allocators'!$B$15:$W$15, 0),FALSE)*$E180), 0, VLOOKUP(VLOOKUP($A180, 'E4 TB Allocation Details'!$A$18:$L$217, MATCH("A &amp; G ID", 'E4 TB Allocation Details'!$A$18:$L$18, 0),FALSE), 'E2 Allocators'!$B$15:$W$361, MATCH('O5 Details by Class &amp; Accounts'!BZ$18, 'E2 Allocators'!$B$15:$W$15, 0),FALSE)*$E180)</f>
        <v>0</v>
      </c>
      <c r="CA180" s="1334">
        <f>IF(ISERROR(VLOOKUP(VLOOKUP($A180, 'E4 TB Allocation Details'!$A$18:$L$217, MATCH("A &amp; G ID", 'E4 TB Allocation Details'!$A$18:$L$18, 0),FALSE), 'E2 Allocators'!$B$15:$W$361, MATCH('O5 Details by Class &amp; Accounts'!CA$18, 'E2 Allocators'!$B$15:$W$15, 0),FALSE)*$E180), 0, VLOOKUP(VLOOKUP($A180, 'E4 TB Allocation Details'!$A$18:$L$217, MATCH("A &amp; G ID", 'E4 TB Allocation Details'!$A$18:$L$18, 0),FALSE), 'E2 Allocators'!$B$15:$W$361, MATCH('O5 Details by Class &amp; Accounts'!CA$18, 'E2 Allocators'!$B$15:$W$15, 0),FALSE)*$E180)</f>
        <v>0</v>
      </c>
      <c r="CB180" s="1334">
        <f>IF(ISERROR(VLOOKUP(VLOOKUP($A180, 'E4 TB Allocation Details'!$A$18:$L$217, MATCH("A &amp; G ID", 'E4 TB Allocation Details'!$A$18:$L$18, 0),FALSE), 'E2 Allocators'!$B$15:$W$361, MATCH('O5 Details by Class &amp; Accounts'!CB$18, 'E2 Allocators'!$B$15:$W$15, 0),FALSE)*$E180), 0, VLOOKUP(VLOOKUP($A180, 'E4 TB Allocation Details'!$A$18:$L$217, MATCH("A &amp; G ID", 'E4 TB Allocation Details'!$A$18:$L$18, 0),FALSE), 'E2 Allocators'!$B$15:$W$361, MATCH('O5 Details by Class &amp; Accounts'!CB$18, 'E2 Allocators'!$B$15:$W$15, 0),FALSE)*$E180)</f>
        <v>0</v>
      </c>
      <c r="CC180" s="1334">
        <f>IF(ISERROR(VLOOKUP(VLOOKUP($A180, 'E4 TB Allocation Details'!$A$18:$L$217, MATCH("A &amp; G ID", 'E4 TB Allocation Details'!$A$18:$L$18, 0),FALSE), 'E2 Allocators'!$B$15:$W$361, MATCH('O5 Details by Class &amp; Accounts'!CC$18, 'E2 Allocators'!$B$15:$W$15, 0),FALSE)*$E180), 0, VLOOKUP(VLOOKUP($A180, 'E4 TB Allocation Details'!$A$18:$L$217, MATCH("A &amp; G ID", 'E4 TB Allocation Details'!$A$18:$L$18, 0),FALSE), 'E2 Allocators'!$B$15:$W$361, MATCH('O5 Details by Class &amp; Accounts'!CC$18, 'E2 Allocators'!$B$15:$W$15, 0),FALSE)*$E180)</f>
        <v>0</v>
      </c>
      <c r="CD180" s="1334">
        <f>IF(ISERROR(VLOOKUP(VLOOKUP($A180, 'E4 TB Allocation Details'!$A$18:$L$217, MATCH("A &amp; G ID", 'E4 TB Allocation Details'!$A$18:$L$18, 0),FALSE), 'E2 Allocators'!$B$15:$W$361, MATCH('O5 Details by Class &amp; Accounts'!CD$18, 'E2 Allocators'!$B$15:$W$15, 0),FALSE)*$E180), 0, VLOOKUP(VLOOKUP($A180, 'E4 TB Allocation Details'!$A$18:$L$217, MATCH("A &amp; G ID", 'E4 TB Allocation Details'!$A$18:$L$18, 0),FALSE), 'E2 Allocators'!$B$15:$W$361, MATCH('O5 Details by Class &amp; Accounts'!CD$18, 'E2 Allocators'!$B$15:$W$15, 0),FALSE)*$E180)</f>
        <v>0</v>
      </c>
      <c r="CE180" s="1334">
        <f>IF(ISERROR(VLOOKUP(VLOOKUP($A180, 'E4 TB Allocation Details'!$A$18:$L$217, MATCH("A &amp; G ID", 'E4 TB Allocation Details'!$A$18:$L$18, 0),FALSE), 'E2 Allocators'!$B$15:$W$361, MATCH('O5 Details by Class &amp; Accounts'!CE$18, 'E2 Allocators'!$B$15:$W$15, 0),FALSE)*$E180), 0, VLOOKUP(VLOOKUP($A180, 'E4 TB Allocation Details'!$A$18:$L$217, MATCH("A &amp; G ID", 'E4 TB Allocation Details'!$A$18:$L$18, 0),FALSE), 'E2 Allocators'!$B$15:$W$361, MATCH('O5 Details by Class &amp; Accounts'!CE$18, 'E2 Allocators'!$B$15:$W$15, 0),FALSE)*$E180)</f>
        <v>0</v>
      </c>
      <c r="CF180" s="1334">
        <f>IF(ISERROR(VLOOKUP(VLOOKUP($A180, 'E4 TB Allocation Details'!$A$18:$L$217, MATCH("A &amp; G ID", 'E4 TB Allocation Details'!$A$18:$L$18, 0),FALSE), 'E2 Allocators'!$B$15:$W$361, MATCH('O5 Details by Class &amp; Accounts'!CF$18, 'E2 Allocators'!$B$15:$W$15, 0),FALSE)*$E180), 0, VLOOKUP(VLOOKUP($A180, 'E4 TB Allocation Details'!$A$18:$L$217, MATCH("A &amp; G ID", 'E4 TB Allocation Details'!$A$18:$L$18, 0),FALSE), 'E2 Allocators'!$B$15:$W$361, MATCH('O5 Details by Class &amp; Accounts'!CF$18, 'E2 Allocators'!$B$15:$W$15, 0),FALSE)*$E180)</f>
        <v>0</v>
      </c>
      <c r="CG180" s="1334">
        <f>IF(ISERROR(VLOOKUP(VLOOKUP($A180, 'E4 TB Allocation Details'!$A$18:$L$217, MATCH("A &amp; G ID", 'E4 TB Allocation Details'!$A$18:$L$18, 0),FALSE), 'E2 Allocators'!$B$15:$W$361, MATCH('O5 Details by Class &amp; Accounts'!CG$18, 'E2 Allocators'!$B$15:$W$15, 0),FALSE)*$E180), 0, VLOOKUP(VLOOKUP($A180, 'E4 TB Allocation Details'!$A$18:$L$217, MATCH("A &amp; G ID", 'E4 TB Allocation Details'!$A$18:$L$18, 0),FALSE), 'E2 Allocators'!$B$15:$W$361, MATCH('O5 Details by Class &amp; Accounts'!CG$18, 'E2 Allocators'!$B$15:$W$15, 0),FALSE)*$E180)</f>
        <v>0</v>
      </c>
      <c r="CH180" s="1334">
        <f>IF(ISERROR(VLOOKUP(VLOOKUP($A180, 'E4 TB Allocation Details'!$A$18:$L$217, MATCH("A &amp; G ID", 'E4 TB Allocation Details'!$A$18:$L$18, 0),FALSE), 'E2 Allocators'!$B$15:$W$361, MATCH('O5 Details by Class &amp; Accounts'!CH$18, 'E2 Allocators'!$B$15:$W$15, 0),FALSE)*$E180), 0, VLOOKUP(VLOOKUP($A180, 'E4 TB Allocation Details'!$A$18:$L$217, MATCH("A &amp; G ID", 'E4 TB Allocation Details'!$A$18:$L$18, 0),FALSE), 'E2 Allocators'!$B$15:$W$361, MATCH('O5 Details by Class &amp; Accounts'!CH$18, 'E2 Allocators'!$B$15:$W$15, 0),FALSE)*$E180)</f>
        <v>0</v>
      </c>
      <c r="CI180" s="1334">
        <f>IF(ISERROR(VLOOKUP(VLOOKUP($A180, 'E4 TB Allocation Details'!$A$18:$L$217, MATCH("A &amp; G ID", 'E4 TB Allocation Details'!$A$18:$L$18, 0),FALSE), 'E2 Allocators'!$B$15:$W$361, MATCH('O5 Details by Class &amp; Accounts'!CI$18, 'E2 Allocators'!$B$15:$W$15, 0),FALSE)*$E180), 0, VLOOKUP(VLOOKUP($A180, 'E4 TB Allocation Details'!$A$18:$L$217, MATCH("A &amp; G ID", 'E4 TB Allocation Details'!$A$18:$L$18, 0),FALSE), 'E2 Allocators'!$B$15:$W$361, MATCH('O5 Details by Class &amp; Accounts'!CI$18, 'E2 Allocators'!$B$15:$W$15, 0),FALSE)*$E180)</f>
        <v>0</v>
      </c>
      <c r="CJ180" s="1334">
        <f>IF(ISERROR(VLOOKUP(VLOOKUP($A180, 'E4 TB Allocation Details'!$A$18:$L$217, MATCH("A &amp; G ID", 'E4 TB Allocation Details'!$A$18:$L$18, 0),FALSE), 'E2 Allocators'!$B$15:$W$361, MATCH('O5 Details by Class &amp; Accounts'!CJ$18, 'E2 Allocators'!$B$15:$W$15, 0),FALSE)*$E180), 0, VLOOKUP(VLOOKUP($A180, 'E4 TB Allocation Details'!$A$18:$L$217, MATCH("A &amp; G ID", 'E4 TB Allocation Details'!$A$18:$L$18, 0),FALSE), 'E2 Allocators'!$B$15:$W$361, MATCH('O5 Details by Class &amp; Accounts'!CJ$18, 'E2 Allocators'!$B$15:$W$15, 0),FALSE)*$E180)</f>
        <v>0</v>
      </c>
      <c r="CK180" s="1334">
        <f>IF(ISERROR(VLOOKUP(VLOOKUP($A180, 'E4 TB Allocation Details'!$A$18:$L$217, MATCH("A &amp; G ID", 'E4 TB Allocation Details'!$A$18:$L$18, 0),FALSE), 'E2 Allocators'!$B$15:$W$361, MATCH('O5 Details by Class &amp; Accounts'!CK$18, 'E2 Allocators'!$B$15:$W$15, 0),FALSE)*$E180), 0, VLOOKUP(VLOOKUP($A180, 'E4 TB Allocation Details'!$A$18:$L$217, MATCH("A &amp; G ID", 'E4 TB Allocation Details'!$A$18:$L$18, 0),FALSE), 'E2 Allocators'!$B$15:$W$361, MATCH('O5 Details by Class &amp; Accounts'!CK$18, 'E2 Allocators'!$B$15:$W$15, 0),FALSE)*$E180)</f>
        <v>0</v>
      </c>
      <c r="CL180" s="1334">
        <f>IF(ISERROR(VLOOKUP(VLOOKUP($A180, 'E4 TB Allocation Details'!$A$18:$L$217, MATCH("A &amp; G ID", 'E4 TB Allocation Details'!$A$18:$L$18, 0),FALSE), 'E2 Allocators'!$B$15:$W$361, MATCH('O5 Details by Class &amp; Accounts'!CL$18, 'E2 Allocators'!$B$15:$W$15, 0),FALSE)*$E180), 0, VLOOKUP(VLOOKUP($A180, 'E4 TB Allocation Details'!$A$18:$L$217, MATCH("A &amp; G ID", 'E4 TB Allocation Details'!$A$18:$L$18, 0),FALSE), 'E2 Allocators'!$B$15:$W$361, MATCH('O5 Details by Class &amp; Accounts'!CL$18, 'E2 Allocators'!$B$15:$W$15, 0),FALSE)*$E180)</f>
        <v>0</v>
      </c>
      <c r="CM180" s="1334">
        <f>IF(ISERROR(VLOOKUP(VLOOKUP($A180, 'E4 TB Allocation Details'!$A$18:$L$217, MATCH("A &amp; G ID", 'E4 TB Allocation Details'!$A$18:$L$18, 0),FALSE), 'E2 Allocators'!$B$15:$W$361, MATCH('O5 Details by Class &amp; Accounts'!CM$18, 'E2 Allocators'!$B$15:$W$15, 0),FALSE)*$E180), 0, VLOOKUP(VLOOKUP($A180, 'E4 TB Allocation Details'!$A$18:$L$217, MATCH("A &amp; G ID", 'E4 TB Allocation Details'!$A$18:$L$18, 0),FALSE), 'E2 Allocators'!$B$15:$W$361, MATCH('O5 Details by Class &amp; Accounts'!CM$18, 'E2 Allocators'!$B$15:$W$15, 0),FALSE)*$E180)</f>
        <v>0</v>
      </c>
      <c r="CN180" s="1334">
        <f t="shared" si="49"/>
        <v>0</v>
      </c>
      <c r="CO180" s="1670">
        <f t="shared" si="50"/>
        <v>0</v>
      </c>
      <c r="CQ180" s="1926" t="s">
        <v>1166</v>
      </c>
    </row>
    <row r="181" spans="1:95" s="64" customFormat="1" ht="12.75" x14ac:dyDescent="0.2">
      <c r="A181" s="2226">
        <v>5515</v>
      </c>
      <c r="B181" s="2176" t="s">
        <v>1689</v>
      </c>
      <c r="C181" s="1667">
        <f>IF(ISERROR(VLOOKUP($A181,'I3 TB Data'!$A$20:$H$465,MATCH('O5 Details by Class &amp; Accounts'!$C$18, 'I3 TB Data'!$A$20:$H$20,0),0)), 0, VLOOKUP($A181,'I3 TB Data'!$A$20:$H$465,MATCH('O5 Details by Class &amp; Accounts'!$C$18,'I3 TB Data'!$A$20:$H$20,0),0))</f>
        <v>0</v>
      </c>
      <c r="D181" s="1668"/>
      <c r="E181" s="1667">
        <f t="shared" si="44"/>
        <v>0</v>
      </c>
      <c r="F181" s="1669"/>
      <c r="G181" s="1669"/>
      <c r="H181" s="1334">
        <f t="shared" si="46"/>
        <v>0</v>
      </c>
      <c r="I181" s="1334">
        <f>IF(ISERROR(VLOOKUP(VLOOKUP($A181, 'E4 TB Allocation Details'!$A$18:$L$217, MATCH("Demand ID", 'E4 TB Allocation Details'!$A$18:$L$18, 0),FALSE), 'E2 Allocators'!$B$15:$W$361, MATCH('O5 Details by Class &amp; Accounts'!I$18, 'E2 Allocators'!$B$15:$W$15, 0),FALSE)*$F181), 0, VLOOKUP(VLOOKUP($A181, 'E4 TB Allocation Details'!$A$18:$L$217, MATCH("Demand ID", 'E4 TB Allocation Details'!$A$18:$L$18, 0),FALSE), 'E2 Allocators'!$B$15:$W$361, MATCH('O5 Details by Class &amp; Accounts'!I$18, 'E2 Allocators'!$B$15:$W$15, 0),FALSE)*$F181)</f>
        <v>0</v>
      </c>
      <c r="J181" s="1334">
        <f>IF(ISERROR(VLOOKUP(VLOOKUP($A181, 'E4 TB Allocation Details'!$A$18:$L$217, MATCH("Demand ID", 'E4 TB Allocation Details'!$A$18:$L$18, 0),FALSE), 'E2 Allocators'!$B$15:$W$361, MATCH('O5 Details by Class &amp; Accounts'!J$18, 'E2 Allocators'!$B$15:$W$15, 0),FALSE)*$F181), 0, VLOOKUP(VLOOKUP($A181, 'E4 TB Allocation Details'!$A$18:$L$217, MATCH("Demand ID", 'E4 TB Allocation Details'!$A$18:$L$18, 0),FALSE), 'E2 Allocators'!$B$15:$W$361, MATCH('O5 Details by Class &amp; Accounts'!J$18, 'E2 Allocators'!$B$15:$W$15, 0),FALSE)*$F181)</f>
        <v>0</v>
      </c>
      <c r="K181" s="1334">
        <f>IF(ISERROR(VLOOKUP(VLOOKUP($A181, 'E4 TB Allocation Details'!$A$18:$L$217, MATCH("Demand ID", 'E4 TB Allocation Details'!$A$18:$L$18, 0),FALSE), 'E2 Allocators'!$B$15:$W$361, MATCH('O5 Details by Class &amp; Accounts'!K$18, 'E2 Allocators'!$B$15:$W$15, 0),FALSE)*$F181), 0, VLOOKUP(VLOOKUP($A181, 'E4 TB Allocation Details'!$A$18:$L$217, MATCH("Demand ID", 'E4 TB Allocation Details'!$A$18:$L$18, 0),FALSE), 'E2 Allocators'!$B$15:$W$361, MATCH('O5 Details by Class &amp; Accounts'!K$18, 'E2 Allocators'!$B$15:$W$15, 0),FALSE)*$F181)</f>
        <v>0</v>
      </c>
      <c r="L181" s="1334">
        <f>IF(ISERROR(VLOOKUP(VLOOKUP($A181, 'E4 TB Allocation Details'!$A$18:$L$217, MATCH("Demand ID", 'E4 TB Allocation Details'!$A$18:$L$18, 0),FALSE), 'E2 Allocators'!$B$15:$W$361, MATCH('O5 Details by Class &amp; Accounts'!L$18, 'E2 Allocators'!$B$15:$W$15, 0),FALSE)*$F181), 0, VLOOKUP(VLOOKUP($A181, 'E4 TB Allocation Details'!$A$18:$L$217, MATCH("Demand ID", 'E4 TB Allocation Details'!$A$18:$L$18, 0),FALSE), 'E2 Allocators'!$B$15:$W$361, MATCH('O5 Details by Class &amp; Accounts'!L$18, 'E2 Allocators'!$B$15:$W$15, 0),FALSE)*$F181)</f>
        <v>0</v>
      </c>
      <c r="M181" s="1334">
        <f>IF(ISERROR(VLOOKUP(VLOOKUP($A181, 'E4 TB Allocation Details'!$A$18:$L$217, MATCH("Demand ID", 'E4 TB Allocation Details'!$A$18:$L$18, 0),FALSE), 'E2 Allocators'!$B$15:$W$361, MATCH('O5 Details by Class &amp; Accounts'!M$18, 'E2 Allocators'!$B$15:$W$15, 0),FALSE)*$F181), 0, VLOOKUP(VLOOKUP($A181, 'E4 TB Allocation Details'!$A$18:$L$217, MATCH("Demand ID", 'E4 TB Allocation Details'!$A$18:$L$18, 0),FALSE), 'E2 Allocators'!$B$15:$W$361, MATCH('O5 Details by Class &amp; Accounts'!M$18, 'E2 Allocators'!$B$15:$W$15, 0),FALSE)*$F181)</f>
        <v>0</v>
      </c>
      <c r="N181" s="1334">
        <f>IF(ISERROR(VLOOKUP(VLOOKUP($A181, 'E4 TB Allocation Details'!$A$18:$L$217, MATCH("Demand ID", 'E4 TB Allocation Details'!$A$18:$L$18, 0),FALSE), 'E2 Allocators'!$B$15:$W$361, MATCH('O5 Details by Class &amp; Accounts'!N$18, 'E2 Allocators'!$B$15:$W$15, 0),FALSE)*$F181), 0, VLOOKUP(VLOOKUP($A181, 'E4 TB Allocation Details'!$A$18:$L$217, MATCH("Demand ID", 'E4 TB Allocation Details'!$A$18:$L$18, 0),FALSE), 'E2 Allocators'!$B$15:$W$361, MATCH('O5 Details by Class &amp; Accounts'!N$18, 'E2 Allocators'!$B$15:$W$15, 0),FALSE)*$F181)</f>
        <v>0</v>
      </c>
      <c r="O181" s="1334">
        <f>IF(ISERROR(VLOOKUP(VLOOKUP($A181, 'E4 TB Allocation Details'!$A$18:$L$217, MATCH("Demand ID", 'E4 TB Allocation Details'!$A$18:$L$18, 0),FALSE), 'E2 Allocators'!$B$15:$W$361, MATCH('O5 Details by Class &amp; Accounts'!O$18, 'E2 Allocators'!$B$15:$W$15, 0),FALSE)*$F181), 0, VLOOKUP(VLOOKUP($A181, 'E4 TB Allocation Details'!$A$18:$L$217, MATCH("Demand ID", 'E4 TB Allocation Details'!$A$18:$L$18, 0),FALSE), 'E2 Allocators'!$B$15:$W$361, MATCH('O5 Details by Class &amp; Accounts'!O$18, 'E2 Allocators'!$B$15:$W$15, 0),FALSE)*$F181)</f>
        <v>0</v>
      </c>
      <c r="P181" s="1334">
        <f>IF(ISERROR(VLOOKUP(VLOOKUP($A181, 'E4 TB Allocation Details'!$A$18:$L$217, MATCH("Demand ID", 'E4 TB Allocation Details'!$A$18:$L$18, 0),FALSE), 'E2 Allocators'!$B$15:$W$361, MATCH('O5 Details by Class &amp; Accounts'!P$18, 'E2 Allocators'!$B$15:$W$15, 0),FALSE)*$F181), 0, VLOOKUP(VLOOKUP($A181, 'E4 TB Allocation Details'!$A$18:$L$217, MATCH("Demand ID", 'E4 TB Allocation Details'!$A$18:$L$18, 0),FALSE), 'E2 Allocators'!$B$15:$W$361, MATCH('O5 Details by Class &amp; Accounts'!P$18, 'E2 Allocators'!$B$15:$W$15, 0),FALSE)*$F181)</f>
        <v>0</v>
      </c>
      <c r="Q181" s="1334">
        <f>IF(ISERROR(VLOOKUP(VLOOKUP($A181, 'E4 TB Allocation Details'!$A$18:$L$217, MATCH("Demand ID", 'E4 TB Allocation Details'!$A$18:$L$18, 0),FALSE), 'E2 Allocators'!$B$15:$W$361, MATCH('O5 Details by Class &amp; Accounts'!Q$18, 'E2 Allocators'!$B$15:$W$15, 0),FALSE)*$F181), 0, VLOOKUP(VLOOKUP($A181, 'E4 TB Allocation Details'!$A$18:$L$217, MATCH("Demand ID", 'E4 TB Allocation Details'!$A$18:$L$18, 0),FALSE), 'E2 Allocators'!$B$15:$W$361, MATCH('O5 Details by Class &amp; Accounts'!Q$18, 'E2 Allocators'!$B$15:$W$15, 0),FALSE)*$F181)</f>
        <v>0</v>
      </c>
      <c r="R181" s="1334">
        <f>IF(ISERROR(VLOOKUP(VLOOKUP($A181, 'E4 TB Allocation Details'!$A$18:$L$217, MATCH("Demand ID", 'E4 TB Allocation Details'!$A$18:$L$18, 0),FALSE), 'E2 Allocators'!$B$15:$W$361, MATCH('O5 Details by Class &amp; Accounts'!R$18, 'E2 Allocators'!$B$15:$W$15, 0),FALSE)*$F181), 0, VLOOKUP(VLOOKUP($A181, 'E4 TB Allocation Details'!$A$18:$L$217, MATCH("Demand ID", 'E4 TB Allocation Details'!$A$18:$L$18, 0),FALSE), 'E2 Allocators'!$B$15:$W$361, MATCH('O5 Details by Class &amp; Accounts'!R$18, 'E2 Allocators'!$B$15:$W$15, 0),FALSE)*$F181)</f>
        <v>0</v>
      </c>
      <c r="S181" s="1334">
        <f>IF(ISERROR(VLOOKUP(VLOOKUP($A181, 'E4 TB Allocation Details'!$A$18:$L$217, MATCH("Demand ID", 'E4 TB Allocation Details'!$A$18:$L$18, 0),FALSE), 'E2 Allocators'!$B$15:$W$361, MATCH('O5 Details by Class &amp; Accounts'!S$18, 'E2 Allocators'!$B$15:$W$15, 0),FALSE)*$F181), 0, VLOOKUP(VLOOKUP($A181, 'E4 TB Allocation Details'!$A$18:$L$217, MATCH("Demand ID", 'E4 TB Allocation Details'!$A$18:$L$18, 0),FALSE), 'E2 Allocators'!$B$15:$W$361, MATCH('O5 Details by Class &amp; Accounts'!S$18, 'E2 Allocators'!$B$15:$W$15, 0),FALSE)*$F181)</f>
        <v>0</v>
      </c>
      <c r="T181" s="1334">
        <f>IF(ISERROR(VLOOKUP(VLOOKUP($A181, 'E4 TB Allocation Details'!$A$18:$L$217, MATCH("Demand ID", 'E4 TB Allocation Details'!$A$18:$L$18, 0),FALSE), 'E2 Allocators'!$B$15:$W$361, MATCH('O5 Details by Class &amp; Accounts'!T$18, 'E2 Allocators'!$B$15:$W$15, 0),FALSE)*$F181), 0, VLOOKUP(VLOOKUP($A181, 'E4 TB Allocation Details'!$A$18:$L$217, MATCH("Demand ID", 'E4 TB Allocation Details'!$A$18:$L$18, 0),FALSE), 'E2 Allocators'!$B$15:$W$361, MATCH('O5 Details by Class &amp; Accounts'!T$18, 'E2 Allocators'!$B$15:$W$15, 0),FALSE)*$F181)</f>
        <v>0</v>
      </c>
      <c r="U181" s="1334">
        <f>IF(ISERROR(VLOOKUP(VLOOKUP($A181, 'E4 TB Allocation Details'!$A$18:$L$217, MATCH("Demand ID", 'E4 TB Allocation Details'!$A$18:$L$18, 0),FALSE), 'E2 Allocators'!$B$15:$W$361, MATCH('O5 Details by Class &amp; Accounts'!U$18, 'E2 Allocators'!$B$15:$W$15, 0),FALSE)*$F181), 0, VLOOKUP(VLOOKUP($A181, 'E4 TB Allocation Details'!$A$18:$L$217, MATCH("Demand ID", 'E4 TB Allocation Details'!$A$18:$L$18, 0),FALSE), 'E2 Allocators'!$B$15:$W$361, MATCH('O5 Details by Class &amp; Accounts'!U$18, 'E2 Allocators'!$B$15:$W$15, 0),FALSE)*$F181)</f>
        <v>0</v>
      </c>
      <c r="V181" s="1334">
        <f>IF(ISERROR(VLOOKUP(VLOOKUP($A181, 'E4 TB Allocation Details'!$A$18:$L$217, MATCH("Demand ID", 'E4 TB Allocation Details'!$A$18:$L$18, 0),FALSE), 'E2 Allocators'!$B$15:$W$361, MATCH('O5 Details by Class &amp; Accounts'!V$18, 'E2 Allocators'!$B$15:$W$15, 0),FALSE)*$F181), 0, VLOOKUP(VLOOKUP($A181, 'E4 TB Allocation Details'!$A$18:$L$217, MATCH("Demand ID", 'E4 TB Allocation Details'!$A$18:$L$18, 0),FALSE), 'E2 Allocators'!$B$15:$W$361, MATCH('O5 Details by Class &amp; Accounts'!V$18, 'E2 Allocators'!$B$15:$W$15, 0),FALSE)*$F181)</f>
        <v>0</v>
      </c>
      <c r="W181" s="1334">
        <f>IF(ISERROR(VLOOKUP(VLOOKUP($A181, 'E4 TB Allocation Details'!$A$18:$L$217, MATCH("Demand ID", 'E4 TB Allocation Details'!$A$18:$L$18, 0),FALSE), 'E2 Allocators'!$B$15:$W$361, MATCH('O5 Details by Class &amp; Accounts'!W$18, 'E2 Allocators'!$B$15:$W$15, 0),FALSE)*$F181), 0, VLOOKUP(VLOOKUP($A181, 'E4 TB Allocation Details'!$A$18:$L$217, MATCH("Demand ID", 'E4 TB Allocation Details'!$A$18:$L$18, 0),FALSE), 'E2 Allocators'!$B$15:$W$361, MATCH('O5 Details by Class &amp; Accounts'!W$18, 'E2 Allocators'!$B$15:$W$15, 0),FALSE)*$F181)</f>
        <v>0</v>
      </c>
      <c r="X181" s="1334">
        <f>IF(ISERROR(VLOOKUP(VLOOKUP($A181, 'E4 TB Allocation Details'!$A$18:$L$217, MATCH("Demand ID", 'E4 TB Allocation Details'!$A$18:$L$18, 0),FALSE), 'E2 Allocators'!$B$15:$W$361, MATCH('O5 Details by Class &amp; Accounts'!X$18, 'E2 Allocators'!$B$15:$W$15, 0),FALSE)*$F181), 0, VLOOKUP(VLOOKUP($A181, 'E4 TB Allocation Details'!$A$18:$L$217, MATCH("Demand ID", 'E4 TB Allocation Details'!$A$18:$L$18, 0),FALSE), 'E2 Allocators'!$B$15:$W$361, MATCH('O5 Details by Class &amp; Accounts'!X$18, 'E2 Allocators'!$B$15:$W$15, 0),FALSE)*$F181)</f>
        <v>0</v>
      </c>
      <c r="Y181" s="1334">
        <f>IF(ISERROR(VLOOKUP(VLOOKUP($A181, 'E4 TB Allocation Details'!$A$18:$L$217, MATCH("Demand ID", 'E4 TB Allocation Details'!$A$18:$L$18, 0),FALSE), 'E2 Allocators'!$B$15:$W$361, MATCH('O5 Details by Class &amp; Accounts'!Y$18, 'E2 Allocators'!$B$15:$W$15, 0),FALSE)*$F181), 0, VLOOKUP(VLOOKUP($A181, 'E4 TB Allocation Details'!$A$18:$L$217, MATCH("Demand ID", 'E4 TB Allocation Details'!$A$18:$L$18, 0),FALSE), 'E2 Allocators'!$B$15:$W$361, MATCH('O5 Details by Class &amp; Accounts'!Y$18, 'E2 Allocators'!$B$15:$W$15, 0),FALSE)*$F181)</f>
        <v>0</v>
      </c>
      <c r="Z181" s="1334">
        <f>IF(ISERROR(VLOOKUP(VLOOKUP($A181, 'E4 TB Allocation Details'!$A$18:$L$217, MATCH("Demand ID", 'E4 TB Allocation Details'!$A$18:$L$18, 0),FALSE), 'E2 Allocators'!$B$15:$W$361, MATCH('O5 Details by Class &amp; Accounts'!Z$18, 'E2 Allocators'!$B$15:$W$15, 0),FALSE)*$F181), 0, VLOOKUP(VLOOKUP($A181, 'E4 TB Allocation Details'!$A$18:$L$217, MATCH("Demand ID", 'E4 TB Allocation Details'!$A$18:$L$18, 0),FALSE), 'E2 Allocators'!$B$15:$W$361, MATCH('O5 Details by Class &amp; Accounts'!Z$18, 'E2 Allocators'!$B$15:$W$15, 0),FALSE)*$F181)</f>
        <v>0</v>
      </c>
      <c r="AA181" s="1334">
        <f>IF(ISERROR(VLOOKUP(VLOOKUP($A181, 'E4 TB Allocation Details'!$A$18:$L$217, MATCH("Demand ID", 'E4 TB Allocation Details'!$A$18:$L$18, 0),FALSE), 'E2 Allocators'!$B$15:$W$361, MATCH('O5 Details by Class &amp; Accounts'!AA$18, 'E2 Allocators'!$B$15:$W$15, 0),FALSE)*$F181), 0, VLOOKUP(VLOOKUP($A181, 'E4 TB Allocation Details'!$A$18:$L$217, MATCH("Demand ID", 'E4 TB Allocation Details'!$A$18:$L$18, 0),FALSE), 'E2 Allocators'!$B$15:$W$361, MATCH('O5 Details by Class &amp; Accounts'!AA$18, 'E2 Allocators'!$B$15:$W$15, 0),FALSE)*$F181)</f>
        <v>0</v>
      </c>
      <c r="AB181" s="1334">
        <f>IF(ISERROR(VLOOKUP(VLOOKUP($A181, 'E4 TB Allocation Details'!$A$18:$L$217, MATCH("Demand ID", 'E4 TB Allocation Details'!$A$18:$L$18, 0),FALSE), 'E2 Allocators'!$B$15:$W$361, MATCH('O5 Details by Class &amp; Accounts'!AB$18, 'E2 Allocators'!$B$15:$W$15, 0),FALSE)*$F181), 0, VLOOKUP(VLOOKUP($A181, 'E4 TB Allocation Details'!$A$18:$L$217, MATCH("Demand ID", 'E4 TB Allocation Details'!$A$18:$L$18, 0),FALSE), 'E2 Allocators'!$B$15:$W$361, MATCH('O5 Details by Class &amp; Accounts'!AB$18, 'E2 Allocators'!$B$15:$W$15, 0),FALSE)*$F181)</f>
        <v>0</v>
      </c>
      <c r="AC181" s="1334">
        <f t="shared" si="47"/>
        <v>0</v>
      </c>
      <c r="AD181" s="1334">
        <f>IF(ISERROR(VLOOKUP(VLOOKUP($A181, 'E4 TB Allocation Details'!$A$18:$L$217, MATCH("Customer ID", 'E4 TB Allocation Details'!$A$18:$L$18, 0),FALSE), 'E2 Allocators'!$B$15:$W$361, MATCH('O5 Details by Class &amp; Accounts'!AD$18, 'E2 Allocators'!$B$15:$W$15, 0),FALSE)*$G181), 0, VLOOKUP(VLOOKUP($A181, 'E4 TB Allocation Details'!$A$18:$L$217, MATCH("Customer ID", 'E4 TB Allocation Details'!$A$18:$L$18, 0),FALSE), 'E2 Allocators'!$B$15:$W$361, MATCH('O5 Details by Class &amp; Accounts'!AD$18, 'E2 Allocators'!$B$15:$W$15, 0),FALSE)*$G181)</f>
        <v>0</v>
      </c>
      <c r="AE181" s="1334">
        <f>IF(ISERROR(VLOOKUP(VLOOKUP($A181, 'E4 TB Allocation Details'!$A$18:$L$217, MATCH("Customer ID", 'E4 TB Allocation Details'!$A$18:$L$18, 0),FALSE), 'E2 Allocators'!$B$15:$W$361, MATCH('O5 Details by Class &amp; Accounts'!AE$18, 'E2 Allocators'!$B$15:$W$15, 0),FALSE)*$G181), 0, VLOOKUP(VLOOKUP($A181, 'E4 TB Allocation Details'!$A$18:$L$217, MATCH("Customer ID", 'E4 TB Allocation Details'!$A$18:$L$18, 0),FALSE), 'E2 Allocators'!$B$15:$W$361, MATCH('O5 Details by Class &amp; Accounts'!AE$18, 'E2 Allocators'!$B$15:$W$15, 0),FALSE)*$G181)</f>
        <v>0</v>
      </c>
      <c r="AF181" s="1334">
        <f>IF(ISERROR(VLOOKUP(VLOOKUP($A181, 'E4 TB Allocation Details'!$A$18:$L$217, MATCH("Customer ID", 'E4 TB Allocation Details'!$A$18:$L$18, 0),FALSE), 'E2 Allocators'!$B$15:$W$361, MATCH('O5 Details by Class &amp; Accounts'!AF$18, 'E2 Allocators'!$B$15:$W$15, 0),FALSE)*$G181), 0, VLOOKUP(VLOOKUP($A181, 'E4 TB Allocation Details'!$A$18:$L$217, MATCH("Customer ID", 'E4 TB Allocation Details'!$A$18:$L$18, 0),FALSE), 'E2 Allocators'!$B$15:$W$361, MATCH('O5 Details by Class &amp; Accounts'!AF$18, 'E2 Allocators'!$B$15:$W$15, 0),FALSE)*$G181)</f>
        <v>0</v>
      </c>
      <c r="AG181" s="1334">
        <f>IF(ISERROR(VLOOKUP(VLOOKUP($A181, 'E4 TB Allocation Details'!$A$18:$L$217, MATCH("Customer ID", 'E4 TB Allocation Details'!$A$18:$L$18, 0),FALSE), 'E2 Allocators'!$B$15:$W$361, MATCH('O5 Details by Class &amp; Accounts'!AG$18, 'E2 Allocators'!$B$15:$W$15, 0),FALSE)*$G181), 0, VLOOKUP(VLOOKUP($A181, 'E4 TB Allocation Details'!$A$18:$L$217, MATCH("Customer ID", 'E4 TB Allocation Details'!$A$18:$L$18, 0),FALSE), 'E2 Allocators'!$B$15:$W$361, MATCH('O5 Details by Class &amp; Accounts'!AG$18, 'E2 Allocators'!$B$15:$W$15, 0),FALSE)*$G181)</f>
        <v>0</v>
      </c>
      <c r="AH181" s="1334">
        <f>IF(ISERROR(VLOOKUP(VLOOKUP($A181, 'E4 TB Allocation Details'!$A$18:$L$217, MATCH("Customer ID", 'E4 TB Allocation Details'!$A$18:$L$18, 0),FALSE), 'E2 Allocators'!$B$15:$W$361, MATCH('O5 Details by Class &amp; Accounts'!AH$18, 'E2 Allocators'!$B$15:$W$15, 0),FALSE)*$G181), 0, VLOOKUP(VLOOKUP($A181, 'E4 TB Allocation Details'!$A$18:$L$217, MATCH("Customer ID", 'E4 TB Allocation Details'!$A$18:$L$18, 0),FALSE), 'E2 Allocators'!$B$15:$W$361, MATCH('O5 Details by Class &amp; Accounts'!AH$18, 'E2 Allocators'!$B$15:$W$15, 0),FALSE)*$G181)</f>
        <v>0</v>
      </c>
      <c r="AI181" s="1334">
        <f>IF(ISERROR(VLOOKUP(VLOOKUP($A181, 'E4 TB Allocation Details'!$A$18:$L$217, MATCH("Customer ID", 'E4 TB Allocation Details'!$A$18:$L$18, 0),FALSE), 'E2 Allocators'!$B$15:$W$361, MATCH('O5 Details by Class &amp; Accounts'!AI$18, 'E2 Allocators'!$B$15:$W$15, 0),FALSE)*$G181), 0, VLOOKUP(VLOOKUP($A181, 'E4 TB Allocation Details'!$A$18:$L$217, MATCH("Customer ID", 'E4 TB Allocation Details'!$A$18:$L$18, 0),FALSE), 'E2 Allocators'!$B$15:$W$361, MATCH('O5 Details by Class &amp; Accounts'!AI$18, 'E2 Allocators'!$B$15:$W$15, 0),FALSE)*$G181)</f>
        <v>0</v>
      </c>
      <c r="AJ181" s="1334">
        <f>IF(ISERROR(VLOOKUP(VLOOKUP($A181, 'E4 TB Allocation Details'!$A$18:$L$217, MATCH("Customer ID", 'E4 TB Allocation Details'!$A$18:$L$18, 0),FALSE), 'E2 Allocators'!$B$15:$W$361, MATCH('O5 Details by Class &amp; Accounts'!AJ$18, 'E2 Allocators'!$B$15:$W$15, 0),FALSE)*$G181), 0, VLOOKUP(VLOOKUP($A181, 'E4 TB Allocation Details'!$A$18:$L$217, MATCH("Customer ID", 'E4 TB Allocation Details'!$A$18:$L$18, 0),FALSE), 'E2 Allocators'!$B$15:$W$361, MATCH('O5 Details by Class &amp; Accounts'!AJ$18, 'E2 Allocators'!$B$15:$W$15, 0),FALSE)*$G181)</f>
        <v>0</v>
      </c>
      <c r="AK181" s="1334">
        <f>IF(ISERROR(VLOOKUP(VLOOKUP($A181, 'E4 TB Allocation Details'!$A$18:$L$217, MATCH("Customer ID", 'E4 TB Allocation Details'!$A$18:$L$18, 0),FALSE), 'E2 Allocators'!$B$15:$W$361, MATCH('O5 Details by Class &amp; Accounts'!AK$18, 'E2 Allocators'!$B$15:$W$15, 0),FALSE)*$G181), 0, VLOOKUP(VLOOKUP($A181, 'E4 TB Allocation Details'!$A$18:$L$217, MATCH("Customer ID", 'E4 TB Allocation Details'!$A$18:$L$18, 0),FALSE), 'E2 Allocators'!$B$15:$W$361, MATCH('O5 Details by Class &amp; Accounts'!AK$18, 'E2 Allocators'!$B$15:$W$15, 0),FALSE)*$G181)</f>
        <v>0</v>
      </c>
      <c r="AL181" s="1334">
        <f>IF(ISERROR(VLOOKUP(VLOOKUP($A181, 'E4 TB Allocation Details'!$A$18:$L$217, MATCH("Customer ID", 'E4 TB Allocation Details'!$A$18:$L$18, 0),FALSE), 'E2 Allocators'!$B$15:$W$361, MATCH('O5 Details by Class &amp; Accounts'!AL$18, 'E2 Allocators'!$B$15:$W$15, 0),FALSE)*$G181), 0, VLOOKUP(VLOOKUP($A181, 'E4 TB Allocation Details'!$A$18:$L$217, MATCH("Customer ID", 'E4 TB Allocation Details'!$A$18:$L$18, 0),FALSE), 'E2 Allocators'!$B$15:$W$361, MATCH('O5 Details by Class &amp; Accounts'!AL$18, 'E2 Allocators'!$B$15:$W$15, 0),FALSE)*$G181)</f>
        <v>0</v>
      </c>
      <c r="AM181" s="1334">
        <f>IF(ISERROR(VLOOKUP(VLOOKUP($A181, 'E4 TB Allocation Details'!$A$18:$L$217, MATCH("Customer ID", 'E4 TB Allocation Details'!$A$18:$L$18, 0),FALSE), 'E2 Allocators'!$B$15:$W$361, MATCH('O5 Details by Class &amp; Accounts'!AM$18, 'E2 Allocators'!$B$15:$W$15, 0),FALSE)*$G181), 0, VLOOKUP(VLOOKUP($A181, 'E4 TB Allocation Details'!$A$18:$L$217, MATCH("Customer ID", 'E4 TB Allocation Details'!$A$18:$L$18, 0),FALSE), 'E2 Allocators'!$B$15:$W$361, MATCH('O5 Details by Class &amp; Accounts'!AM$18, 'E2 Allocators'!$B$15:$W$15, 0),FALSE)*$G181)</f>
        <v>0</v>
      </c>
      <c r="AN181" s="1334">
        <f>IF(ISERROR(VLOOKUP(VLOOKUP($A181, 'E4 TB Allocation Details'!$A$18:$L$217, MATCH("Customer ID", 'E4 TB Allocation Details'!$A$18:$L$18, 0),FALSE), 'E2 Allocators'!$B$15:$W$361, MATCH('O5 Details by Class &amp; Accounts'!AN$18, 'E2 Allocators'!$B$15:$W$15, 0),FALSE)*$G181), 0, VLOOKUP(VLOOKUP($A181, 'E4 TB Allocation Details'!$A$18:$L$217, MATCH("Customer ID", 'E4 TB Allocation Details'!$A$18:$L$18, 0),FALSE), 'E2 Allocators'!$B$15:$W$361, MATCH('O5 Details by Class &amp; Accounts'!AN$18, 'E2 Allocators'!$B$15:$W$15, 0),FALSE)*$G181)</f>
        <v>0</v>
      </c>
      <c r="AO181" s="1334">
        <f>IF(ISERROR(VLOOKUP(VLOOKUP($A181, 'E4 TB Allocation Details'!$A$18:$L$217, MATCH("Customer ID", 'E4 TB Allocation Details'!$A$18:$L$18, 0),FALSE), 'E2 Allocators'!$B$15:$W$361, MATCH('O5 Details by Class &amp; Accounts'!AO$18, 'E2 Allocators'!$B$15:$W$15, 0),FALSE)*$G181), 0, VLOOKUP(VLOOKUP($A181, 'E4 TB Allocation Details'!$A$18:$L$217, MATCH("Customer ID", 'E4 TB Allocation Details'!$A$18:$L$18, 0),FALSE), 'E2 Allocators'!$B$15:$W$361, MATCH('O5 Details by Class &amp; Accounts'!AO$18, 'E2 Allocators'!$B$15:$W$15, 0),FALSE)*$G181)</f>
        <v>0</v>
      </c>
      <c r="AP181" s="1334">
        <f>IF(ISERROR(VLOOKUP(VLOOKUP($A181, 'E4 TB Allocation Details'!$A$18:$L$217, MATCH("Customer ID", 'E4 TB Allocation Details'!$A$18:$L$18, 0),FALSE), 'E2 Allocators'!$B$15:$W$361, MATCH('O5 Details by Class &amp; Accounts'!AP$18, 'E2 Allocators'!$B$15:$W$15, 0),FALSE)*$G181), 0, VLOOKUP(VLOOKUP($A181, 'E4 TB Allocation Details'!$A$18:$L$217, MATCH("Customer ID", 'E4 TB Allocation Details'!$A$18:$L$18, 0),FALSE), 'E2 Allocators'!$B$15:$W$361, MATCH('O5 Details by Class &amp; Accounts'!AP$18, 'E2 Allocators'!$B$15:$W$15, 0),FALSE)*$G181)</f>
        <v>0</v>
      </c>
      <c r="AQ181" s="1334">
        <f>IF(ISERROR(VLOOKUP(VLOOKUP($A181, 'E4 TB Allocation Details'!$A$18:$L$217, MATCH("Customer ID", 'E4 TB Allocation Details'!$A$18:$L$18, 0),FALSE), 'E2 Allocators'!$B$15:$W$361, MATCH('O5 Details by Class &amp; Accounts'!AQ$18, 'E2 Allocators'!$B$15:$W$15, 0),FALSE)*$G181), 0, VLOOKUP(VLOOKUP($A181, 'E4 TB Allocation Details'!$A$18:$L$217, MATCH("Customer ID", 'E4 TB Allocation Details'!$A$18:$L$18, 0),FALSE), 'E2 Allocators'!$B$15:$W$361, MATCH('O5 Details by Class &amp; Accounts'!AQ$18, 'E2 Allocators'!$B$15:$W$15, 0),FALSE)*$G181)</f>
        <v>0</v>
      </c>
      <c r="AR181" s="1334">
        <f>IF(ISERROR(VLOOKUP(VLOOKUP($A181, 'E4 TB Allocation Details'!$A$18:$L$217, MATCH("Customer ID", 'E4 TB Allocation Details'!$A$18:$L$18, 0),FALSE), 'E2 Allocators'!$B$15:$W$361, MATCH('O5 Details by Class &amp; Accounts'!AR$18, 'E2 Allocators'!$B$15:$W$15, 0),FALSE)*$G181), 0, VLOOKUP(VLOOKUP($A181, 'E4 TB Allocation Details'!$A$18:$L$217, MATCH("Customer ID", 'E4 TB Allocation Details'!$A$18:$L$18, 0),FALSE), 'E2 Allocators'!$B$15:$W$361, MATCH('O5 Details by Class &amp; Accounts'!AR$18, 'E2 Allocators'!$B$15:$W$15, 0),FALSE)*$G181)</f>
        <v>0</v>
      </c>
      <c r="AS181" s="1334">
        <f>IF(ISERROR(VLOOKUP(VLOOKUP($A181, 'E4 TB Allocation Details'!$A$18:$L$217, MATCH("Customer ID", 'E4 TB Allocation Details'!$A$18:$L$18, 0),FALSE), 'E2 Allocators'!$B$15:$W$361, MATCH('O5 Details by Class &amp; Accounts'!AS$18, 'E2 Allocators'!$B$15:$W$15, 0),FALSE)*$G181), 0, VLOOKUP(VLOOKUP($A181, 'E4 TB Allocation Details'!$A$18:$L$217, MATCH("Customer ID", 'E4 TB Allocation Details'!$A$18:$L$18, 0),FALSE), 'E2 Allocators'!$B$15:$W$361, MATCH('O5 Details by Class &amp; Accounts'!AS$18, 'E2 Allocators'!$B$15:$W$15, 0),FALSE)*$G181)</f>
        <v>0</v>
      </c>
      <c r="AT181" s="1334">
        <f>IF(ISERROR(VLOOKUP(VLOOKUP($A181, 'E4 TB Allocation Details'!$A$18:$L$217, MATCH("Customer ID", 'E4 TB Allocation Details'!$A$18:$L$18, 0),FALSE), 'E2 Allocators'!$B$15:$W$361, MATCH('O5 Details by Class &amp; Accounts'!AT$18, 'E2 Allocators'!$B$15:$W$15, 0),FALSE)*$G181), 0, VLOOKUP(VLOOKUP($A181, 'E4 TB Allocation Details'!$A$18:$L$217, MATCH("Customer ID", 'E4 TB Allocation Details'!$A$18:$L$18, 0),FALSE), 'E2 Allocators'!$B$15:$W$361, MATCH('O5 Details by Class &amp; Accounts'!AT$18, 'E2 Allocators'!$B$15:$W$15, 0),FALSE)*$G181)</f>
        <v>0</v>
      </c>
      <c r="AU181" s="1334">
        <f>IF(ISERROR(VLOOKUP(VLOOKUP($A181, 'E4 TB Allocation Details'!$A$18:$L$217, MATCH("Customer ID", 'E4 TB Allocation Details'!$A$18:$L$18, 0),FALSE), 'E2 Allocators'!$B$15:$W$361, MATCH('O5 Details by Class &amp; Accounts'!AU$18, 'E2 Allocators'!$B$15:$W$15, 0),FALSE)*$G181), 0, VLOOKUP(VLOOKUP($A181, 'E4 TB Allocation Details'!$A$18:$L$217, MATCH("Customer ID", 'E4 TB Allocation Details'!$A$18:$L$18, 0),FALSE), 'E2 Allocators'!$B$15:$W$361, MATCH('O5 Details by Class &amp; Accounts'!AU$18, 'E2 Allocators'!$B$15:$W$15, 0),FALSE)*$G181)</f>
        <v>0</v>
      </c>
      <c r="AV181" s="1334">
        <f>IF(ISERROR(VLOOKUP(VLOOKUP($A181, 'E4 TB Allocation Details'!$A$18:$L$217, MATCH("Customer ID", 'E4 TB Allocation Details'!$A$18:$L$18, 0),FALSE), 'E2 Allocators'!$B$15:$W$361, MATCH('O5 Details by Class &amp; Accounts'!AV$18, 'E2 Allocators'!$B$15:$W$15, 0),FALSE)*$G181), 0, VLOOKUP(VLOOKUP($A181, 'E4 TB Allocation Details'!$A$18:$L$217, MATCH("Customer ID", 'E4 TB Allocation Details'!$A$18:$L$18, 0),FALSE), 'E2 Allocators'!$B$15:$W$361, MATCH('O5 Details by Class &amp; Accounts'!AV$18, 'E2 Allocators'!$B$15:$W$15, 0),FALSE)*$G181)</f>
        <v>0</v>
      </c>
      <c r="AW181" s="1334">
        <f>IF(ISERROR(VLOOKUP(VLOOKUP($A181, 'E4 TB Allocation Details'!$A$18:$L$217, MATCH("Customer ID", 'E4 TB Allocation Details'!$A$18:$L$18, 0),FALSE), 'E2 Allocators'!$B$15:$W$361, MATCH('O5 Details by Class &amp; Accounts'!AW$18, 'E2 Allocators'!$B$15:$W$15, 0),FALSE)*$G181), 0, VLOOKUP(VLOOKUP($A181, 'E4 TB Allocation Details'!$A$18:$L$217, MATCH("Customer ID", 'E4 TB Allocation Details'!$A$18:$L$18, 0),FALSE), 'E2 Allocators'!$B$15:$W$361, MATCH('O5 Details by Class &amp; Accounts'!AW$18, 'E2 Allocators'!$B$15:$W$15, 0),FALSE)*$G181)</f>
        <v>0</v>
      </c>
      <c r="AX181" s="1334">
        <f t="shared" si="51"/>
        <v>0</v>
      </c>
      <c r="AY181" s="1334">
        <f>IF(ISERROR(VLOOKUP(VLOOKUP($A181, 'E4 TB Allocation Details'!$A$18:$L$217, MATCH("Misc ID", 'E4 TB Allocation Details'!$A$18:$L$18, 0),FALSE), 'E2 Allocators'!$B$15:$W$361, MATCH('O5 Details by Class &amp; Accounts'!AY$18, 'E2 Allocators'!$B$15:$W$15, 0),FALSE)*$E181), 0, VLOOKUP(VLOOKUP($A181, 'E4 TB Allocation Details'!$A$18:$L$217, MATCH("Misc ID", 'E4 TB Allocation Details'!$A$18:$L$18, 0),FALSE), 'E2 Allocators'!$B$15:$W$361, MATCH('O5 Details by Class &amp; Accounts'!AY$18, 'E2 Allocators'!$B$15:$W$15, 0),FALSE)*$E181)</f>
        <v>0</v>
      </c>
      <c r="AZ181" s="1334">
        <f>IF(ISERROR(VLOOKUP(VLOOKUP($A181, 'E4 TB Allocation Details'!$A$18:$L$217, MATCH("Misc ID", 'E4 TB Allocation Details'!$A$18:$L$18, 0),FALSE), 'E2 Allocators'!$B$15:$W$361, MATCH('O5 Details by Class &amp; Accounts'!AZ$18, 'E2 Allocators'!$B$15:$W$15, 0),FALSE)*$E181), 0, VLOOKUP(VLOOKUP($A181, 'E4 TB Allocation Details'!$A$18:$L$217, MATCH("Misc ID", 'E4 TB Allocation Details'!$A$18:$L$18, 0),FALSE), 'E2 Allocators'!$B$15:$W$361, MATCH('O5 Details by Class &amp; Accounts'!AZ$18, 'E2 Allocators'!$B$15:$W$15, 0),FALSE)*$E181)</f>
        <v>0</v>
      </c>
      <c r="BA181" s="1334">
        <f>IF(ISERROR(VLOOKUP(VLOOKUP($A181, 'E4 TB Allocation Details'!$A$18:$L$217, MATCH("Misc ID", 'E4 TB Allocation Details'!$A$18:$L$18, 0),FALSE), 'E2 Allocators'!$B$15:$W$361, MATCH('O5 Details by Class &amp; Accounts'!BA$18, 'E2 Allocators'!$B$15:$W$15, 0),FALSE)*$E181), 0, VLOOKUP(VLOOKUP($A181, 'E4 TB Allocation Details'!$A$18:$L$217, MATCH("Misc ID", 'E4 TB Allocation Details'!$A$18:$L$18, 0),FALSE), 'E2 Allocators'!$B$15:$W$361, MATCH('O5 Details by Class &amp; Accounts'!BA$18, 'E2 Allocators'!$B$15:$W$15, 0),FALSE)*$E181)</f>
        <v>0</v>
      </c>
      <c r="BB181" s="1334">
        <f>IF(ISERROR(VLOOKUP(VLOOKUP($A181, 'E4 TB Allocation Details'!$A$18:$L$217, MATCH("Misc ID", 'E4 TB Allocation Details'!$A$18:$L$18, 0),FALSE), 'E2 Allocators'!$B$15:$W$361, MATCH('O5 Details by Class &amp; Accounts'!BB$18, 'E2 Allocators'!$B$15:$W$15, 0),FALSE)*$E181), 0, VLOOKUP(VLOOKUP($A181, 'E4 TB Allocation Details'!$A$18:$L$217, MATCH("Misc ID", 'E4 TB Allocation Details'!$A$18:$L$18, 0),FALSE), 'E2 Allocators'!$B$15:$W$361, MATCH('O5 Details by Class &amp; Accounts'!BB$18, 'E2 Allocators'!$B$15:$W$15, 0),FALSE)*$E181)</f>
        <v>0</v>
      </c>
      <c r="BC181" s="1334">
        <f>IF(ISERROR(VLOOKUP(VLOOKUP($A181, 'E4 TB Allocation Details'!$A$18:$L$217, MATCH("Misc ID", 'E4 TB Allocation Details'!$A$18:$L$18, 0),FALSE), 'E2 Allocators'!$B$15:$W$361, MATCH('O5 Details by Class &amp; Accounts'!BC$18, 'E2 Allocators'!$B$15:$W$15, 0),FALSE)*$E181), 0, VLOOKUP(VLOOKUP($A181, 'E4 TB Allocation Details'!$A$18:$L$217, MATCH("Misc ID", 'E4 TB Allocation Details'!$A$18:$L$18, 0),FALSE), 'E2 Allocators'!$B$15:$W$361, MATCH('O5 Details by Class &amp; Accounts'!BC$18, 'E2 Allocators'!$B$15:$W$15, 0),FALSE)*$E181)</f>
        <v>0</v>
      </c>
      <c r="BD181" s="1334">
        <f>IF(ISERROR(VLOOKUP(VLOOKUP($A181, 'E4 TB Allocation Details'!$A$18:$L$217, MATCH("Misc ID", 'E4 TB Allocation Details'!$A$18:$L$18, 0),FALSE), 'E2 Allocators'!$B$15:$W$361, MATCH('O5 Details by Class &amp; Accounts'!BD$18, 'E2 Allocators'!$B$15:$W$15, 0),FALSE)*$E181), 0, VLOOKUP(VLOOKUP($A181, 'E4 TB Allocation Details'!$A$18:$L$217, MATCH("Misc ID", 'E4 TB Allocation Details'!$A$18:$L$18, 0),FALSE), 'E2 Allocators'!$B$15:$W$361, MATCH('O5 Details by Class &amp; Accounts'!BD$18, 'E2 Allocators'!$B$15:$W$15, 0),FALSE)*$E181)</f>
        <v>0</v>
      </c>
      <c r="BE181" s="1334">
        <f>IF(ISERROR(VLOOKUP(VLOOKUP($A181, 'E4 TB Allocation Details'!$A$18:$L$217, MATCH("Misc ID", 'E4 TB Allocation Details'!$A$18:$L$18, 0),FALSE), 'E2 Allocators'!$B$15:$W$361, MATCH('O5 Details by Class &amp; Accounts'!BE$18, 'E2 Allocators'!$B$15:$W$15, 0),FALSE)*$E181), 0, VLOOKUP(VLOOKUP($A181, 'E4 TB Allocation Details'!$A$18:$L$217, MATCH("Misc ID", 'E4 TB Allocation Details'!$A$18:$L$18, 0),FALSE), 'E2 Allocators'!$B$15:$W$361, MATCH('O5 Details by Class &amp; Accounts'!BE$18, 'E2 Allocators'!$B$15:$W$15, 0),FALSE)*$E181)</f>
        <v>0</v>
      </c>
      <c r="BF181" s="1334">
        <f>IF(ISERROR(VLOOKUP(VLOOKUP($A181, 'E4 TB Allocation Details'!$A$18:$L$217, MATCH("Misc ID", 'E4 TB Allocation Details'!$A$18:$L$18, 0),FALSE), 'E2 Allocators'!$B$15:$W$361, MATCH('O5 Details by Class &amp; Accounts'!BF$18, 'E2 Allocators'!$B$15:$W$15, 0),FALSE)*$E181), 0, VLOOKUP(VLOOKUP($A181, 'E4 TB Allocation Details'!$A$18:$L$217, MATCH("Misc ID", 'E4 TB Allocation Details'!$A$18:$L$18, 0),FALSE), 'E2 Allocators'!$B$15:$W$361, MATCH('O5 Details by Class &amp; Accounts'!BF$18, 'E2 Allocators'!$B$15:$W$15, 0),FALSE)*$E181)</f>
        <v>0</v>
      </c>
      <c r="BG181" s="1334">
        <f>IF(ISERROR(VLOOKUP(VLOOKUP($A181, 'E4 TB Allocation Details'!$A$18:$L$217, MATCH("Misc ID", 'E4 TB Allocation Details'!$A$18:$L$18, 0),FALSE), 'E2 Allocators'!$B$15:$W$361, MATCH('O5 Details by Class &amp; Accounts'!BG$18, 'E2 Allocators'!$B$15:$W$15, 0),FALSE)*$E181), 0, VLOOKUP(VLOOKUP($A181, 'E4 TB Allocation Details'!$A$18:$L$217, MATCH("Misc ID", 'E4 TB Allocation Details'!$A$18:$L$18, 0),FALSE), 'E2 Allocators'!$B$15:$W$361, MATCH('O5 Details by Class &amp; Accounts'!BG$18, 'E2 Allocators'!$B$15:$W$15, 0),FALSE)*$E181)</f>
        <v>0</v>
      </c>
      <c r="BH181" s="1334">
        <f>IF(ISERROR(VLOOKUP(VLOOKUP($A181, 'E4 TB Allocation Details'!$A$18:$L$217, MATCH("Misc ID", 'E4 TB Allocation Details'!$A$18:$L$18, 0),FALSE), 'E2 Allocators'!$B$15:$W$361, MATCH('O5 Details by Class &amp; Accounts'!BH$18, 'E2 Allocators'!$B$15:$W$15, 0),FALSE)*$E181), 0, VLOOKUP(VLOOKUP($A181, 'E4 TB Allocation Details'!$A$18:$L$217, MATCH("Misc ID", 'E4 TB Allocation Details'!$A$18:$L$18, 0),FALSE), 'E2 Allocators'!$B$15:$W$361, MATCH('O5 Details by Class &amp; Accounts'!BH$18, 'E2 Allocators'!$B$15:$W$15, 0),FALSE)*$E181)</f>
        <v>0</v>
      </c>
      <c r="BI181" s="1334">
        <f>IF(ISERROR(VLOOKUP(VLOOKUP($A181, 'E4 TB Allocation Details'!$A$18:$L$217, MATCH("Misc ID", 'E4 TB Allocation Details'!$A$18:$L$18, 0),FALSE), 'E2 Allocators'!$B$15:$W$361, MATCH('O5 Details by Class &amp; Accounts'!BI$18, 'E2 Allocators'!$B$15:$W$15, 0),FALSE)*$E181), 0, VLOOKUP(VLOOKUP($A181, 'E4 TB Allocation Details'!$A$18:$L$217, MATCH("Misc ID", 'E4 TB Allocation Details'!$A$18:$L$18, 0),FALSE), 'E2 Allocators'!$B$15:$W$361, MATCH('O5 Details by Class &amp; Accounts'!BI$18, 'E2 Allocators'!$B$15:$W$15, 0),FALSE)*$E181)</f>
        <v>0</v>
      </c>
      <c r="BJ181" s="1334">
        <f>IF(ISERROR(VLOOKUP(VLOOKUP($A181, 'E4 TB Allocation Details'!$A$18:$L$217, MATCH("Misc ID", 'E4 TB Allocation Details'!$A$18:$L$18, 0),FALSE), 'E2 Allocators'!$B$15:$W$361, MATCH('O5 Details by Class &amp; Accounts'!BJ$18, 'E2 Allocators'!$B$15:$W$15, 0),FALSE)*$E181), 0, VLOOKUP(VLOOKUP($A181, 'E4 TB Allocation Details'!$A$18:$L$217, MATCH("Misc ID", 'E4 TB Allocation Details'!$A$18:$L$18, 0),FALSE), 'E2 Allocators'!$B$15:$W$361, MATCH('O5 Details by Class &amp; Accounts'!BJ$18, 'E2 Allocators'!$B$15:$W$15, 0),FALSE)*$E181)</f>
        <v>0</v>
      </c>
      <c r="BK181" s="1334">
        <f>IF(ISERROR(VLOOKUP(VLOOKUP($A181, 'E4 TB Allocation Details'!$A$18:$L$217, MATCH("Misc ID", 'E4 TB Allocation Details'!$A$18:$L$18, 0),FALSE), 'E2 Allocators'!$B$15:$W$361, MATCH('O5 Details by Class &amp; Accounts'!BK$18, 'E2 Allocators'!$B$15:$W$15, 0),FALSE)*$E181), 0, VLOOKUP(VLOOKUP($A181, 'E4 TB Allocation Details'!$A$18:$L$217, MATCH("Misc ID", 'E4 TB Allocation Details'!$A$18:$L$18, 0),FALSE), 'E2 Allocators'!$B$15:$W$361, MATCH('O5 Details by Class &amp; Accounts'!BK$18, 'E2 Allocators'!$B$15:$W$15, 0),FALSE)*$E181)</f>
        <v>0</v>
      </c>
      <c r="BL181" s="1334">
        <f>IF(ISERROR(VLOOKUP(VLOOKUP($A181, 'E4 TB Allocation Details'!$A$18:$L$217, MATCH("Misc ID", 'E4 TB Allocation Details'!$A$18:$L$18, 0),FALSE), 'E2 Allocators'!$B$15:$W$361, MATCH('O5 Details by Class &amp; Accounts'!BL$18, 'E2 Allocators'!$B$15:$W$15, 0),FALSE)*$E181), 0, VLOOKUP(VLOOKUP($A181, 'E4 TB Allocation Details'!$A$18:$L$217, MATCH("Misc ID", 'E4 TB Allocation Details'!$A$18:$L$18, 0),FALSE), 'E2 Allocators'!$B$15:$W$361, MATCH('O5 Details by Class &amp; Accounts'!BL$18, 'E2 Allocators'!$B$15:$W$15, 0),FALSE)*$E181)</f>
        <v>0</v>
      </c>
      <c r="BM181" s="1334">
        <f>IF(ISERROR(VLOOKUP(VLOOKUP($A181, 'E4 TB Allocation Details'!$A$18:$L$217, MATCH("Misc ID", 'E4 TB Allocation Details'!$A$18:$L$18, 0),FALSE), 'E2 Allocators'!$B$15:$W$361, MATCH('O5 Details by Class &amp; Accounts'!BM$18, 'E2 Allocators'!$B$15:$W$15, 0),FALSE)*$E181), 0, VLOOKUP(VLOOKUP($A181, 'E4 TB Allocation Details'!$A$18:$L$217, MATCH("Misc ID", 'E4 TB Allocation Details'!$A$18:$L$18, 0),FALSE), 'E2 Allocators'!$B$15:$W$361, MATCH('O5 Details by Class &amp; Accounts'!BM$18, 'E2 Allocators'!$B$15:$W$15, 0),FALSE)*$E181)</f>
        <v>0</v>
      </c>
      <c r="BN181" s="1334">
        <f>IF(ISERROR(VLOOKUP(VLOOKUP($A181, 'E4 TB Allocation Details'!$A$18:$L$217, MATCH("Misc ID", 'E4 TB Allocation Details'!$A$18:$L$18, 0),FALSE), 'E2 Allocators'!$B$15:$W$361, MATCH('O5 Details by Class &amp; Accounts'!BN$18, 'E2 Allocators'!$B$15:$W$15, 0),FALSE)*$E181), 0, VLOOKUP(VLOOKUP($A181, 'E4 TB Allocation Details'!$A$18:$L$217, MATCH("Misc ID", 'E4 TB Allocation Details'!$A$18:$L$18, 0),FALSE), 'E2 Allocators'!$B$15:$W$361, MATCH('O5 Details by Class &amp; Accounts'!BN$18, 'E2 Allocators'!$B$15:$W$15, 0),FALSE)*$E181)</f>
        <v>0</v>
      </c>
      <c r="BO181" s="1334">
        <f>IF(ISERROR(VLOOKUP(VLOOKUP($A181, 'E4 TB Allocation Details'!$A$18:$L$217, MATCH("Misc ID", 'E4 TB Allocation Details'!$A$18:$L$18, 0),FALSE), 'E2 Allocators'!$B$15:$W$361, MATCH('O5 Details by Class &amp; Accounts'!BO$18, 'E2 Allocators'!$B$15:$W$15, 0),FALSE)*$E181), 0, VLOOKUP(VLOOKUP($A181, 'E4 TB Allocation Details'!$A$18:$L$217, MATCH("Misc ID", 'E4 TB Allocation Details'!$A$18:$L$18, 0),FALSE), 'E2 Allocators'!$B$15:$W$361, MATCH('O5 Details by Class &amp; Accounts'!BO$18, 'E2 Allocators'!$B$15:$W$15, 0),FALSE)*$E181)</f>
        <v>0</v>
      </c>
      <c r="BP181" s="1334">
        <f>IF(ISERROR(VLOOKUP(VLOOKUP($A181, 'E4 TB Allocation Details'!$A$18:$L$217, MATCH("Misc ID", 'E4 TB Allocation Details'!$A$18:$L$18, 0),FALSE), 'E2 Allocators'!$B$15:$W$361, MATCH('O5 Details by Class &amp; Accounts'!BP$18, 'E2 Allocators'!$B$15:$W$15, 0),FALSE)*$E181), 0, VLOOKUP(VLOOKUP($A181, 'E4 TB Allocation Details'!$A$18:$L$217, MATCH("Misc ID", 'E4 TB Allocation Details'!$A$18:$L$18, 0),FALSE), 'E2 Allocators'!$B$15:$W$361, MATCH('O5 Details by Class &amp; Accounts'!BP$18, 'E2 Allocators'!$B$15:$W$15, 0),FALSE)*$E181)</f>
        <v>0</v>
      </c>
      <c r="BQ181" s="1334">
        <f>IF(ISERROR(VLOOKUP(VLOOKUP($A181, 'E4 TB Allocation Details'!$A$18:$L$217, MATCH("Misc ID", 'E4 TB Allocation Details'!$A$18:$L$18, 0),FALSE), 'E2 Allocators'!$B$15:$W$361, MATCH('O5 Details by Class &amp; Accounts'!BQ$18, 'E2 Allocators'!$B$15:$W$15, 0),FALSE)*$E181), 0, VLOOKUP(VLOOKUP($A181, 'E4 TB Allocation Details'!$A$18:$L$217, MATCH("Misc ID", 'E4 TB Allocation Details'!$A$18:$L$18, 0),FALSE), 'E2 Allocators'!$B$15:$W$361, MATCH('O5 Details by Class &amp; Accounts'!BQ$18, 'E2 Allocators'!$B$15:$W$15, 0),FALSE)*$E181)</f>
        <v>0</v>
      </c>
      <c r="BR181" s="1334">
        <f>IF(ISERROR(VLOOKUP(VLOOKUP($A181, 'E4 TB Allocation Details'!$A$18:$L$217, MATCH("Misc ID", 'E4 TB Allocation Details'!$A$18:$L$18, 0),FALSE), 'E2 Allocators'!$B$15:$W$361, MATCH('O5 Details by Class &amp; Accounts'!BR$18, 'E2 Allocators'!$B$15:$W$15, 0),FALSE)*$E181), 0, VLOOKUP(VLOOKUP($A181, 'E4 TB Allocation Details'!$A$18:$L$217, MATCH("Misc ID", 'E4 TB Allocation Details'!$A$18:$L$18, 0),FALSE), 'E2 Allocators'!$B$15:$W$361, MATCH('O5 Details by Class &amp; Accounts'!BR$18, 'E2 Allocators'!$B$15:$W$15, 0),FALSE)*$E181)</f>
        <v>0</v>
      </c>
      <c r="BS181" s="1334">
        <f t="shared" si="48"/>
        <v>0</v>
      </c>
      <c r="BT181" s="1334">
        <f>IF(ISERROR(VLOOKUP(VLOOKUP($A181, 'E4 TB Allocation Details'!$A$18:$L$217, MATCH("A &amp; G ID", 'E4 TB Allocation Details'!$A$18:$L$18, 0),FALSE), 'E2 Allocators'!$B$15:$W$361, MATCH('O5 Details by Class &amp; Accounts'!BT$18, 'E2 Allocators'!$B$15:$W$15, 0),FALSE)*$E181), 0, VLOOKUP(VLOOKUP($A181, 'E4 TB Allocation Details'!$A$18:$L$217, MATCH("A &amp; G ID", 'E4 TB Allocation Details'!$A$18:$L$18, 0),FALSE), 'E2 Allocators'!$B$15:$W$361, MATCH('O5 Details by Class &amp; Accounts'!BT$18, 'E2 Allocators'!$B$15:$W$15, 0),FALSE)*$E181)</f>
        <v>0</v>
      </c>
      <c r="BU181" s="1334">
        <f>IF(ISERROR(VLOOKUP(VLOOKUP($A181, 'E4 TB Allocation Details'!$A$18:$L$217, MATCH("A &amp; G ID", 'E4 TB Allocation Details'!$A$18:$L$18, 0),FALSE), 'E2 Allocators'!$B$15:$W$361, MATCH('O5 Details by Class &amp; Accounts'!BU$18, 'E2 Allocators'!$B$15:$W$15, 0),FALSE)*$E181), 0, VLOOKUP(VLOOKUP($A181, 'E4 TB Allocation Details'!$A$18:$L$217, MATCH("A &amp; G ID", 'E4 TB Allocation Details'!$A$18:$L$18, 0),FALSE), 'E2 Allocators'!$B$15:$W$361, MATCH('O5 Details by Class &amp; Accounts'!BU$18, 'E2 Allocators'!$B$15:$W$15, 0),FALSE)*$E181)</f>
        <v>0</v>
      </c>
      <c r="BV181" s="1334">
        <f>IF(ISERROR(VLOOKUP(VLOOKUP($A181, 'E4 TB Allocation Details'!$A$18:$L$217, MATCH("A &amp; G ID", 'E4 TB Allocation Details'!$A$18:$L$18, 0),FALSE), 'E2 Allocators'!$B$15:$W$361, MATCH('O5 Details by Class &amp; Accounts'!BV$18, 'E2 Allocators'!$B$15:$W$15, 0),FALSE)*$E181), 0, VLOOKUP(VLOOKUP($A181, 'E4 TB Allocation Details'!$A$18:$L$217, MATCH("A &amp; G ID", 'E4 TB Allocation Details'!$A$18:$L$18, 0),FALSE), 'E2 Allocators'!$B$15:$W$361, MATCH('O5 Details by Class &amp; Accounts'!BV$18, 'E2 Allocators'!$B$15:$W$15, 0),FALSE)*$E181)</f>
        <v>0</v>
      </c>
      <c r="BW181" s="1334">
        <f>IF(ISERROR(VLOOKUP(VLOOKUP($A181, 'E4 TB Allocation Details'!$A$18:$L$217, MATCH("A &amp; G ID", 'E4 TB Allocation Details'!$A$18:$L$18, 0),FALSE), 'E2 Allocators'!$B$15:$W$361, MATCH('O5 Details by Class &amp; Accounts'!BW$18, 'E2 Allocators'!$B$15:$W$15, 0),FALSE)*$E181), 0, VLOOKUP(VLOOKUP($A181, 'E4 TB Allocation Details'!$A$18:$L$217, MATCH("A &amp; G ID", 'E4 TB Allocation Details'!$A$18:$L$18, 0),FALSE), 'E2 Allocators'!$B$15:$W$361, MATCH('O5 Details by Class &amp; Accounts'!BW$18, 'E2 Allocators'!$B$15:$W$15, 0),FALSE)*$E181)</f>
        <v>0</v>
      </c>
      <c r="BX181" s="1334">
        <f>IF(ISERROR(VLOOKUP(VLOOKUP($A181, 'E4 TB Allocation Details'!$A$18:$L$217, MATCH("A &amp; G ID", 'E4 TB Allocation Details'!$A$18:$L$18, 0),FALSE), 'E2 Allocators'!$B$15:$W$361, MATCH('O5 Details by Class &amp; Accounts'!BX$18, 'E2 Allocators'!$B$15:$W$15, 0),FALSE)*$E181), 0, VLOOKUP(VLOOKUP($A181, 'E4 TB Allocation Details'!$A$18:$L$217, MATCH("A &amp; G ID", 'E4 TB Allocation Details'!$A$18:$L$18, 0),FALSE), 'E2 Allocators'!$B$15:$W$361, MATCH('O5 Details by Class &amp; Accounts'!BX$18, 'E2 Allocators'!$B$15:$W$15, 0),FALSE)*$E181)</f>
        <v>0</v>
      </c>
      <c r="BY181" s="1334">
        <f>IF(ISERROR(VLOOKUP(VLOOKUP($A181, 'E4 TB Allocation Details'!$A$18:$L$217, MATCH("A &amp; G ID", 'E4 TB Allocation Details'!$A$18:$L$18, 0),FALSE), 'E2 Allocators'!$B$15:$W$361, MATCH('O5 Details by Class &amp; Accounts'!BY$18, 'E2 Allocators'!$B$15:$W$15, 0),FALSE)*$E181), 0, VLOOKUP(VLOOKUP($A181, 'E4 TB Allocation Details'!$A$18:$L$217, MATCH("A &amp; G ID", 'E4 TB Allocation Details'!$A$18:$L$18, 0),FALSE), 'E2 Allocators'!$B$15:$W$361, MATCH('O5 Details by Class &amp; Accounts'!BY$18, 'E2 Allocators'!$B$15:$W$15, 0),FALSE)*$E181)</f>
        <v>0</v>
      </c>
      <c r="BZ181" s="1334">
        <f>IF(ISERROR(VLOOKUP(VLOOKUP($A181, 'E4 TB Allocation Details'!$A$18:$L$217, MATCH("A &amp; G ID", 'E4 TB Allocation Details'!$A$18:$L$18, 0),FALSE), 'E2 Allocators'!$B$15:$W$361, MATCH('O5 Details by Class &amp; Accounts'!BZ$18, 'E2 Allocators'!$B$15:$W$15, 0),FALSE)*$E181), 0, VLOOKUP(VLOOKUP($A181, 'E4 TB Allocation Details'!$A$18:$L$217, MATCH("A &amp; G ID", 'E4 TB Allocation Details'!$A$18:$L$18, 0),FALSE), 'E2 Allocators'!$B$15:$W$361, MATCH('O5 Details by Class &amp; Accounts'!BZ$18, 'E2 Allocators'!$B$15:$W$15, 0),FALSE)*$E181)</f>
        <v>0</v>
      </c>
      <c r="CA181" s="1334">
        <f>IF(ISERROR(VLOOKUP(VLOOKUP($A181, 'E4 TB Allocation Details'!$A$18:$L$217, MATCH("A &amp; G ID", 'E4 TB Allocation Details'!$A$18:$L$18, 0),FALSE), 'E2 Allocators'!$B$15:$W$361, MATCH('O5 Details by Class &amp; Accounts'!CA$18, 'E2 Allocators'!$B$15:$W$15, 0),FALSE)*$E181), 0, VLOOKUP(VLOOKUP($A181, 'E4 TB Allocation Details'!$A$18:$L$217, MATCH("A &amp; G ID", 'E4 TB Allocation Details'!$A$18:$L$18, 0),FALSE), 'E2 Allocators'!$B$15:$W$361, MATCH('O5 Details by Class &amp; Accounts'!CA$18, 'E2 Allocators'!$B$15:$W$15, 0),FALSE)*$E181)</f>
        <v>0</v>
      </c>
      <c r="CB181" s="1334">
        <f>IF(ISERROR(VLOOKUP(VLOOKUP($A181, 'E4 TB Allocation Details'!$A$18:$L$217, MATCH("A &amp; G ID", 'E4 TB Allocation Details'!$A$18:$L$18, 0),FALSE), 'E2 Allocators'!$B$15:$W$361, MATCH('O5 Details by Class &amp; Accounts'!CB$18, 'E2 Allocators'!$B$15:$W$15, 0),FALSE)*$E181), 0, VLOOKUP(VLOOKUP($A181, 'E4 TB Allocation Details'!$A$18:$L$217, MATCH("A &amp; G ID", 'E4 TB Allocation Details'!$A$18:$L$18, 0),FALSE), 'E2 Allocators'!$B$15:$W$361, MATCH('O5 Details by Class &amp; Accounts'!CB$18, 'E2 Allocators'!$B$15:$W$15, 0),FALSE)*$E181)</f>
        <v>0</v>
      </c>
      <c r="CC181" s="1334">
        <f>IF(ISERROR(VLOOKUP(VLOOKUP($A181, 'E4 TB Allocation Details'!$A$18:$L$217, MATCH("A &amp; G ID", 'E4 TB Allocation Details'!$A$18:$L$18, 0),FALSE), 'E2 Allocators'!$B$15:$W$361, MATCH('O5 Details by Class &amp; Accounts'!CC$18, 'E2 Allocators'!$B$15:$W$15, 0),FALSE)*$E181), 0, VLOOKUP(VLOOKUP($A181, 'E4 TB Allocation Details'!$A$18:$L$217, MATCH("A &amp; G ID", 'E4 TB Allocation Details'!$A$18:$L$18, 0),FALSE), 'E2 Allocators'!$B$15:$W$361, MATCH('O5 Details by Class &amp; Accounts'!CC$18, 'E2 Allocators'!$B$15:$W$15, 0),FALSE)*$E181)</f>
        <v>0</v>
      </c>
      <c r="CD181" s="1334">
        <f>IF(ISERROR(VLOOKUP(VLOOKUP($A181, 'E4 TB Allocation Details'!$A$18:$L$217, MATCH("A &amp; G ID", 'E4 TB Allocation Details'!$A$18:$L$18, 0),FALSE), 'E2 Allocators'!$B$15:$W$361, MATCH('O5 Details by Class &amp; Accounts'!CD$18, 'E2 Allocators'!$B$15:$W$15, 0),FALSE)*$E181), 0, VLOOKUP(VLOOKUP($A181, 'E4 TB Allocation Details'!$A$18:$L$217, MATCH("A &amp; G ID", 'E4 TB Allocation Details'!$A$18:$L$18, 0),FALSE), 'E2 Allocators'!$B$15:$W$361, MATCH('O5 Details by Class &amp; Accounts'!CD$18, 'E2 Allocators'!$B$15:$W$15, 0),FALSE)*$E181)</f>
        <v>0</v>
      </c>
      <c r="CE181" s="1334">
        <f>IF(ISERROR(VLOOKUP(VLOOKUP($A181, 'E4 TB Allocation Details'!$A$18:$L$217, MATCH("A &amp; G ID", 'E4 TB Allocation Details'!$A$18:$L$18, 0),FALSE), 'E2 Allocators'!$B$15:$W$361, MATCH('O5 Details by Class &amp; Accounts'!CE$18, 'E2 Allocators'!$B$15:$W$15, 0),FALSE)*$E181), 0, VLOOKUP(VLOOKUP($A181, 'E4 TB Allocation Details'!$A$18:$L$217, MATCH("A &amp; G ID", 'E4 TB Allocation Details'!$A$18:$L$18, 0),FALSE), 'E2 Allocators'!$B$15:$W$361, MATCH('O5 Details by Class &amp; Accounts'!CE$18, 'E2 Allocators'!$B$15:$W$15, 0),FALSE)*$E181)</f>
        <v>0</v>
      </c>
      <c r="CF181" s="1334">
        <f>IF(ISERROR(VLOOKUP(VLOOKUP($A181, 'E4 TB Allocation Details'!$A$18:$L$217, MATCH("A &amp; G ID", 'E4 TB Allocation Details'!$A$18:$L$18, 0),FALSE), 'E2 Allocators'!$B$15:$W$361, MATCH('O5 Details by Class &amp; Accounts'!CF$18, 'E2 Allocators'!$B$15:$W$15, 0),FALSE)*$E181), 0, VLOOKUP(VLOOKUP($A181, 'E4 TB Allocation Details'!$A$18:$L$217, MATCH("A &amp; G ID", 'E4 TB Allocation Details'!$A$18:$L$18, 0),FALSE), 'E2 Allocators'!$B$15:$W$361, MATCH('O5 Details by Class &amp; Accounts'!CF$18, 'E2 Allocators'!$B$15:$W$15, 0),FALSE)*$E181)</f>
        <v>0</v>
      </c>
      <c r="CG181" s="1334">
        <f>IF(ISERROR(VLOOKUP(VLOOKUP($A181, 'E4 TB Allocation Details'!$A$18:$L$217, MATCH("A &amp; G ID", 'E4 TB Allocation Details'!$A$18:$L$18, 0),FALSE), 'E2 Allocators'!$B$15:$W$361, MATCH('O5 Details by Class &amp; Accounts'!CG$18, 'E2 Allocators'!$B$15:$W$15, 0),FALSE)*$E181), 0, VLOOKUP(VLOOKUP($A181, 'E4 TB Allocation Details'!$A$18:$L$217, MATCH("A &amp; G ID", 'E4 TB Allocation Details'!$A$18:$L$18, 0),FALSE), 'E2 Allocators'!$B$15:$W$361, MATCH('O5 Details by Class &amp; Accounts'!CG$18, 'E2 Allocators'!$B$15:$W$15, 0),FALSE)*$E181)</f>
        <v>0</v>
      </c>
      <c r="CH181" s="1334">
        <f>IF(ISERROR(VLOOKUP(VLOOKUP($A181, 'E4 TB Allocation Details'!$A$18:$L$217, MATCH("A &amp; G ID", 'E4 TB Allocation Details'!$A$18:$L$18, 0),FALSE), 'E2 Allocators'!$B$15:$W$361, MATCH('O5 Details by Class &amp; Accounts'!CH$18, 'E2 Allocators'!$B$15:$W$15, 0),FALSE)*$E181), 0, VLOOKUP(VLOOKUP($A181, 'E4 TB Allocation Details'!$A$18:$L$217, MATCH("A &amp; G ID", 'E4 TB Allocation Details'!$A$18:$L$18, 0),FALSE), 'E2 Allocators'!$B$15:$W$361, MATCH('O5 Details by Class &amp; Accounts'!CH$18, 'E2 Allocators'!$B$15:$W$15, 0),FALSE)*$E181)</f>
        <v>0</v>
      </c>
      <c r="CI181" s="1334">
        <f>IF(ISERROR(VLOOKUP(VLOOKUP($A181, 'E4 TB Allocation Details'!$A$18:$L$217, MATCH("A &amp; G ID", 'E4 TB Allocation Details'!$A$18:$L$18, 0),FALSE), 'E2 Allocators'!$B$15:$W$361, MATCH('O5 Details by Class &amp; Accounts'!CI$18, 'E2 Allocators'!$B$15:$W$15, 0),FALSE)*$E181), 0, VLOOKUP(VLOOKUP($A181, 'E4 TB Allocation Details'!$A$18:$L$217, MATCH("A &amp; G ID", 'E4 TB Allocation Details'!$A$18:$L$18, 0),FALSE), 'E2 Allocators'!$B$15:$W$361, MATCH('O5 Details by Class &amp; Accounts'!CI$18, 'E2 Allocators'!$B$15:$W$15, 0),FALSE)*$E181)</f>
        <v>0</v>
      </c>
      <c r="CJ181" s="1334">
        <f>IF(ISERROR(VLOOKUP(VLOOKUP($A181, 'E4 TB Allocation Details'!$A$18:$L$217, MATCH("A &amp; G ID", 'E4 TB Allocation Details'!$A$18:$L$18, 0),FALSE), 'E2 Allocators'!$B$15:$W$361, MATCH('O5 Details by Class &amp; Accounts'!CJ$18, 'E2 Allocators'!$B$15:$W$15, 0),FALSE)*$E181), 0, VLOOKUP(VLOOKUP($A181, 'E4 TB Allocation Details'!$A$18:$L$217, MATCH("A &amp; G ID", 'E4 TB Allocation Details'!$A$18:$L$18, 0),FALSE), 'E2 Allocators'!$B$15:$W$361, MATCH('O5 Details by Class &amp; Accounts'!CJ$18, 'E2 Allocators'!$B$15:$W$15, 0),FALSE)*$E181)</f>
        <v>0</v>
      </c>
      <c r="CK181" s="1334">
        <f>IF(ISERROR(VLOOKUP(VLOOKUP($A181, 'E4 TB Allocation Details'!$A$18:$L$217, MATCH("A &amp; G ID", 'E4 TB Allocation Details'!$A$18:$L$18, 0),FALSE), 'E2 Allocators'!$B$15:$W$361, MATCH('O5 Details by Class &amp; Accounts'!CK$18, 'E2 Allocators'!$B$15:$W$15, 0),FALSE)*$E181), 0, VLOOKUP(VLOOKUP($A181, 'E4 TB Allocation Details'!$A$18:$L$217, MATCH("A &amp; G ID", 'E4 TB Allocation Details'!$A$18:$L$18, 0),FALSE), 'E2 Allocators'!$B$15:$W$361, MATCH('O5 Details by Class &amp; Accounts'!CK$18, 'E2 Allocators'!$B$15:$W$15, 0),FALSE)*$E181)</f>
        <v>0</v>
      </c>
      <c r="CL181" s="1334">
        <f>IF(ISERROR(VLOOKUP(VLOOKUP($A181, 'E4 TB Allocation Details'!$A$18:$L$217, MATCH("A &amp; G ID", 'E4 TB Allocation Details'!$A$18:$L$18, 0),FALSE), 'E2 Allocators'!$B$15:$W$361, MATCH('O5 Details by Class &amp; Accounts'!CL$18, 'E2 Allocators'!$B$15:$W$15, 0),FALSE)*$E181), 0, VLOOKUP(VLOOKUP($A181, 'E4 TB Allocation Details'!$A$18:$L$217, MATCH("A &amp; G ID", 'E4 TB Allocation Details'!$A$18:$L$18, 0),FALSE), 'E2 Allocators'!$B$15:$W$361, MATCH('O5 Details by Class &amp; Accounts'!CL$18, 'E2 Allocators'!$B$15:$W$15, 0),FALSE)*$E181)</f>
        <v>0</v>
      </c>
      <c r="CM181" s="1334">
        <f>IF(ISERROR(VLOOKUP(VLOOKUP($A181, 'E4 TB Allocation Details'!$A$18:$L$217, MATCH("A &amp; G ID", 'E4 TB Allocation Details'!$A$18:$L$18, 0),FALSE), 'E2 Allocators'!$B$15:$W$361, MATCH('O5 Details by Class &amp; Accounts'!CM$18, 'E2 Allocators'!$B$15:$W$15, 0),FALSE)*$E181), 0, VLOOKUP(VLOOKUP($A181, 'E4 TB Allocation Details'!$A$18:$L$217, MATCH("A &amp; G ID", 'E4 TB Allocation Details'!$A$18:$L$18, 0),FALSE), 'E2 Allocators'!$B$15:$W$361, MATCH('O5 Details by Class &amp; Accounts'!CM$18, 'E2 Allocators'!$B$15:$W$15, 0),FALSE)*$E181)</f>
        <v>0</v>
      </c>
      <c r="CN181" s="1334">
        <f t="shared" si="49"/>
        <v>0</v>
      </c>
      <c r="CO181" s="1670">
        <f t="shared" si="50"/>
        <v>0</v>
      </c>
      <c r="CQ181" s="1926" t="s">
        <v>1166</v>
      </c>
    </row>
    <row r="182" spans="1:95" s="64" customFormat="1" ht="12.75" x14ac:dyDescent="0.2">
      <c r="A182" s="2226">
        <v>5520</v>
      </c>
      <c r="B182" s="2176" t="s">
        <v>1690</v>
      </c>
      <c r="C182" s="1667">
        <f>IF(ISERROR(VLOOKUP($A182,'I3 TB Data'!$A$20:$H$465,MATCH('O5 Details by Class &amp; Accounts'!$C$18, 'I3 TB Data'!$A$20:$H$20,0),0)), 0, VLOOKUP($A182,'I3 TB Data'!$A$20:$H$465,MATCH('O5 Details by Class &amp; Accounts'!$C$18,'I3 TB Data'!$A$20:$H$20,0),0))</f>
        <v>0</v>
      </c>
      <c r="D182" s="1668"/>
      <c r="E182" s="1667">
        <f t="shared" si="44"/>
        <v>0</v>
      </c>
      <c r="F182" s="1669"/>
      <c r="G182" s="1669"/>
      <c r="H182" s="1334">
        <f t="shared" si="46"/>
        <v>0</v>
      </c>
      <c r="I182" s="1334">
        <f>IF(ISERROR(VLOOKUP(VLOOKUP($A182, 'E4 TB Allocation Details'!$A$18:$L$217, MATCH("Demand ID", 'E4 TB Allocation Details'!$A$18:$L$18, 0),FALSE), 'E2 Allocators'!$B$15:$W$361, MATCH('O5 Details by Class &amp; Accounts'!I$18, 'E2 Allocators'!$B$15:$W$15, 0),FALSE)*$F182), 0, VLOOKUP(VLOOKUP($A182, 'E4 TB Allocation Details'!$A$18:$L$217, MATCH("Demand ID", 'E4 TB Allocation Details'!$A$18:$L$18, 0),FALSE), 'E2 Allocators'!$B$15:$W$361, MATCH('O5 Details by Class &amp; Accounts'!I$18, 'E2 Allocators'!$B$15:$W$15, 0),FALSE)*$F182)</f>
        <v>0</v>
      </c>
      <c r="J182" s="1334">
        <f>IF(ISERROR(VLOOKUP(VLOOKUP($A182, 'E4 TB Allocation Details'!$A$18:$L$217, MATCH("Demand ID", 'E4 TB Allocation Details'!$A$18:$L$18, 0),FALSE), 'E2 Allocators'!$B$15:$W$361, MATCH('O5 Details by Class &amp; Accounts'!J$18, 'E2 Allocators'!$B$15:$W$15, 0),FALSE)*$F182), 0, VLOOKUP(VLOOKUP($A182, 'E4 TB Allocation Details'!$A$18:$L$217, MATCH("Demand ID", 'E4 TB Allocation Details'!$A$18:$L$18, 0),FALSE), 'E2 Allocators'!$B$15:$W$361, MATCH('O5 Details by Class &amp; Accounts'!J$18, 'E2 Allocators'!$B$15:$W$15, 0),FALSE)*$F182)</f>
        <v>0</v>
      </c>
      <c r="K182" s="1334">
        <f>IF(ISERROR(VLOOKUP(VLOOKUP($A182, 'E4 TB Allocation Details'!$A$18:$L$217, MATCH("Demand ID", 'E4 TB Allocation Details'!$A$18:$L$18, 0),FALSE), 'E2 Allocators'!$B$15:$W$361, MATCH('O5 Details by Class &amp; Accounts'!K$18, 'E2 Allocators'!$B$15:$W$15, 0),FALSE)*$F182), 0, VLOOKUP(VLOOKUP($A182, 'E4 TB Allocation Details'!$A$18:$L$217, MATCH("Demand ID", 'E4 TB Allocation Details'!$A$18:$L$18, 0),FALSE), 'E2 Allocators'!$B$15:$W$361, MATCH('O5 Details by Class &amp; Accounts'!K$18, 'E2 Allocators'!$B$15:$W$15, 0),FALSE)*$F182)</f>
        <v>0</v>
      </c>
      <c r="L182" s="1334">
        <f>IF(ISERROR(VLOOKUP(VLOOKUP($A182, 'E4 TB Allocation Details'!$A$18:$L$217, MATCH("Demand ID", 'E4 TB Allocation Details'!$A$18:$L$18, 0),FALSE), 'E2 Allocators'!$B$15:$W$361, MATCH('O5 Details by Class &amp; Accounts'!L$18, 'E2 Allocators'!$B$15:$W$15, 0),FALSE)*$F182), 0, VLOOKUP(VLOOKUP($A182, 'E4 TB Allocation Details'!$A$18:$L$217, MATCH("Demand ID", 'E4 TB Allocation Details'!$A$18:$L$18, 0),FALSE), 'E2 Allocators'!$B$15:$W$361, MATCH('O5 Details by Class &amp; Accounts'!L$18, 'E2 Allocators'!$B$15:$W$15, 0),FALSE)*$F182)</f>
        <v>0</v>
      </c>
      <c r="M182" s="1334">
        <f>IF(ISERROR(VLOOKUP(VLOOKUP($A182, 'E4 TB Allocation Details'!$A$18:$L$217, MATCH("Demand ID", 'E4 TB Allocation Details'!$A$18:$L$18, 0),FALSE), 'E2 Allocators'!$B$15:$W$361, MATCH('O5 Details by Class &amp; Accounts'!M$18, 'E2 Allocators'!$B$15:$W$15, 0),FALSE)*$F182), 0, VLOOKUP(VLOOKUP($A182, 'E4 TB Allocation Details'!$A$18:$L$217, MATCH("Demand ID", 'E4 TB Allocation Details'!$A$18:$L$18, 0),FALSE), 'E2 Allocators'!$B$15:$W$361, MATCH('O5 Details by Class &amp; Accounts'!M$18, 'E2 Allocators'!$B$15:$W$15, 0),FALSE)*$F182)</f>
        <v>0</v>
      </c>
      <c r="N182" s="1334">
        <f>IF(ISERROR(VLOOKUP(VLOOKUP($A182, 'E4 TB Allocation Details'!$A$18:$L$217, MATCH("Demand ID", 'E4 TB Allocation Details'!$A$18:$L$18, 0),FALSE), 'E2 Allocators'!$B$15:$W$361, MATCH('O5 Details by Class &amp; Accounts'!N$18, 'E2 Allocators'!$B$15:$W$15, 0),FALSE)*$F182), 0, VLOOKUP(VLOOKUP($A182, 'E4 TB Allocation Details'!$A$18:$L$217, MATCH("Demand ID", 'E4 TB Allocation Details'!$A$18:$L$18, 0),FALSE), 'E2 Allocators'!$B$15:$W$361, MATCH('O5 Details by Class &amp; Accounts'!N$18, 'E2 Allocators'!$B$15:$W$15, 0),FALSE)*$F182)</f>
        <v>0</v>
      </c>
      <c r="O182" s="1334">
        <f>IF(ISERROR(VLOOKUP(VLOOKUP($A182, 'E4 TB Allocation Details'!$A$18:$L$217, MATCH("Demand ID", 'E4 TB Allocation Details'!$A$18:$L$18, 0),FALSE), 'E2 Allocators'!$B$15:$W$361, MATCH('O5 Details by Class &amp; Accounts'!O$18, 'E2 Allocators'!$B$15:$W$15, 0),FALSE)*$F182), 0, VLOOKUP(VLOOKUP($A182, 'E4 TB Allocation Details'!$A$18:$L$217, MATCH("Demand ID", 'E4 TB Allocation Details'!$A$18:$L$18, 0),FALSE), 'E2 Allocators'!$B$15:$W$361, MATCH('O5 Details by Class &amp; Accounts'!O$18, 'E2 Allocators'!$B$15:$W$15, 0),FALSE)*$F182)</f>
        <v>0</v>
      </c>
      <c r="P182" s="1334">
        <f>IF(ISERROR(VLOOKUP(VLOOKUP($A182, 'E4 TB Allocation Details'!$A$18:$L$217, MATCH("Demand ID", 'E4 TB Allocation Details'!$A$18:$L$18, 0),FALSE), 'E2 Allocators'!$B$15:$W$361, MATCH('O5 Details by Class &amp; Accounts'!P$18, 'E2 Allocators'!$B$15:$W$15, 0),FALSE)*$F182), 0, VLOOKUP(VLOOKUP($A182, 'E4 TB Allocation Details'!$A$18:$L$217, MATCH("Demand ID", 'E4 TB Allocation Details'!$A$18:$L$18, 0),FALSE), 'E2 Allocators'!$B$15:$W$361, MATCH('O5 Details by Class &amp; Accounts'!P$18, 'E2 Allocators'!$B$15:$W$15, 0),FALSE)*$F182)</f>
        <v>0</v>
      </c>
      <c r="Q182" s="1334">
        <f>IF(ISERROR(VLOOKUP(VLOOKUP($A182, 'E4 TB Allocation Details'!$A$18:$L$217, MATCH("Demand ID", 'E4 TB Allocation Details'!$A$18:$L$18, 0),FALSE), 'E2 Allocators'!$B$15:$W$361, MATCH('O5 Details by Class &amp; Accounts'!Q$18, 'E2 Allocators'!$B$15:$W$15, 0),FALSE)*$F182), 0, VLOOKUP(VLOOKUP($A182, 'E4 TB Allocation Details'!$A$18:$L$217, MATCH("Demand ID", 'E4 TB Allocation Details'!$A$18:$L$18, 0),FALSE), 'E2 Allocators'!$B$15:$W$361, MATCH('O5 Details by Class &amp; Accounts'!Q$18, 'E2 Allocators'!$B$15:$W$15, 0),FALSE)*$F182)</f>
        <v>0</v>
      </c>
      <c r="R182" s="1334">
        <f>IF(ISERROR(VLOOKUP(VLOOKUP($A182, 'E4 TB Allocation Details'!$A$18:$L$217, MATCH("Demand ID", 'E4 TB Allocation Details'!$A$18:$L$18, 0),FALSE), 'E2 Allocators'!$B$15:$W$361, MATCH('O5 Details by Class &amp; Accounts'!R$18, 'E2 Allocators'!$B$15:$W$15, 0),FALSE)*$F182), 0, VLOOKUP(VLOOKUP($A182, 'E4 TB Allocation Details'!$A$18:$L$217, MATCH("Demand ID", 'E4 TB Allocation Details'!$A$18:$L$18, 0),FALSE), 'E2 Allocators'!$B$15:$W$361, MATCH('O5 Details by Class &amp; Accounts'!R$18, 'E2 Allocators'!$B$15:$W$15, 0),FALSE)*$F182)</f>
        <v>0</v>
      </c>
      <c r="S182" s="1334">
        <f>IF(ISERROR(VLOOKUP(VLOOKUP($A182, 'E4 TB Allocation Details'!$A$18:$L$217, MATCH("Demand ID", 'E4 TB Allocation Details'!$A$18:$L$18, 0),FALSE), 'E2 Allocators'!$B$15:$W$361, MATCH('O5 Details by Class &amp; Accounts'!S$18, 'E2 Allocators'!$B$15:$W$15, 0),FALSE)*$F182), 0, VLOOKUP(VLOOKUP($A182, 'E4 TB Allocation Details'!$A$18:$L$217, MATCH("Demand ID", 'E4 TB Allocation Details'!$A$18:$L$18, 0),FALSE), 'E2 Allocators'!$B$15:$W$361, MATCH('O5 Details by Class &amp; Accounts'!S$18, 'E2 Allocators'!$B$15:$W$15, 0),FALSE)*$F182)</f>
        <v>0</v>
      </c>
      <c r="T182" s="1334">
        <f>IF(ISERROR(VLOOKUP(VLOOKUP($A182, 'E4 TB Allocation Details'!$A$18:$L$217, MATCH("Demand ID", 'E4 TB Allocation Details'!$A$18:$L$18, 0),FALSE), 'E2 Allocators'!$B$15:$W$361, MATCH('O5 Details by Class &amp; Accounts'!T$18, 'E2 Allocators'!$B$15:$W$15, 0),FALSE)*$F182), 0, VLOOKUP(VLOOKUP($A182, 'E4 TB Allocation Details'!$A$18:$L$217, MATCH("Demand ID", 'E4 TB Allocation Details'!$A$18:$L$18, 0),FALSE), 'E2 Allocators'!$B$15:$W$361, MATCH('O5 Details by Class &amp; Accounts'!T$18, 'E2 Allocators'!$B$15:$W$15, 0),FALSE)*$F182)</f>
        <v>0</v>
      </c>
      <c r="U182" s="1334">
        <f>IF(ISERROR(VLOOKUP(VLOOKUP($A182, 'E4 TB Allocation Details'!$A$18:$L$217, MATCH("Demand ID", 'E4 TB Allocation Details'!$A$18:$L$18, 0),FALSE), 'E2 Allocators'!$B$15:$W$361, MATCH('O5 Details by Class &amp; Accounts'!U$18, 'E2 Allocators'!$B$15:$W$15, 0),FALSE)*$F182), 0, VLOOKUP(VLOOKUP($A182, 'E4 TB Allocation Details'!$A$18:$L$217, MATCH("Demand ID", 'E4 TB Allocation Details'!$A$18:$L$18, 0),FALSE), 'E2 Allocators'!$B$15:$W$361, MATCH('O5 Details by Class &amp; Accounts'!U$18, 'E2 Allocators'!$B$15:$W$15, 0),FALSE)*$F182)</f>
        <v>0</v>
      </c>
      <c r="V182" s="1334">
        <f>IF(ISERROR(VLOOKUP(VLOOKUP($A182, 'E4 TB Allocation Details'!$A$18:$L$217, MATCH("Demand ID", 'E4 TB Allocation Details'!$A$18:$L$18, 0),FALSE), 'E2 Allocators'!$B$15:$W$361, MATCH('O5 Details by Class &amp; Accounts'!V$18, 'E2 Allocators'!$B$15:$W$15, 0),FALSE)*$F182), 0, VLOOKUP(VLOOKUP($A182, 'E4 TB Allocation Details'!$A$18:$L$217, MATCH("Demand ID", 'E4 TB Allocation Details'!$A$18:$L$18, 0),FALSE), 'E2 Allocators'!$B$15:$W$361, MATCH('O5 Details by Class &amp; Accounts'!V$18, 'E2 Allocators'!$B$15:$W$15, 0),FALSE)*$F182)</f>
        <v>0</v>
      </c>
      <c r="W182" s="1334">
        <f>IF(ISERROR(VLOOKUP(VLOOKUP($A182, 'E4 TB Allocation Details'!$A$18:$L$217, MATCH("Demand ID", 'E4 TB Allocation Details'!$A$18:$L$18, 0),FALSE), 'E2 Allocators'!$B$15:$W$361, MATCH('O5 Details by Class &amp; Accounts'!W$18, 'E2 Allocators'!$B$15:$W$15, 0),FALSE)*$F182), 0, VLOOKUP(VLOOKUP($A182, 'E4 TB Allocation Details'!$A$18:$L$217, MATCH("Demand ID", 'E4 TB Allocation Details'!$A$18:$L$18, 0),FALSE), 'E2 Allocators'!$B$15:$W$361, MATCH('O5 Details by Class &amp; Accounts'!W$18, 'E2 Allocators'!$B$15:$W$15, 0),FALSE)*$F182)</f>
        <v>0</v>
      </c>
      <c r="X182" s="1334">
        <f>IF(ISERROR(VLOOKUP(VLOOKUP($A182, 'E4 TB Allocation Details'!$A$18:$L$217, MATCH("Demand ID", 'E4 TB Allocation Details'!$A$18:$L$18, 0),FALSE), 'E2 Allocators'!$B$15:$W$361, MATCH('O5 Details by Class &amp; Accounts'!X$18, 'E2 Allocators'!$B$15:$W$15, 0),FALSE)*$F182), 0, VLOOKUP(VLOOKUP($A182, 'E4 TB Allocation Details'!$A$18:$L$217, MATCH("Demand ID", 'E4 TB Allocation Details'!$A$18:$L$18, 0),FALSE), 'E2 Allocators'!$B$15:$W$361, MATCH('O5 Details by Class &amp; Accounts'!X$18, 'E2 Allocators'!$B$15:$W$15, 0),FALSE)*$F182)</f>
        <v>0</v>
      </c>
      <c r="Y182" s="1334">
        <f>IF(ISERROR(VLOOKUP(VLOOKUP($A182, 'E4 TB Allocation Details'!$A$18:$L$217, MATCH("Demand ID", 'E4 TB Allocation Details'!$A$18:$L$18, 0),FALSE), 'E2 Allocators'!$B$15:$W$361, MATCH('O5 Details by Class &amp; Accounts'!Y$18, 'E2 Allocators'!$B$15:$W$15, 0),FALSE)*$F182), 0, VLOOKUP(VLOOKUP($A182, 'E4 TB Allocation Details'!$A$18:$L$217, MATCH("Demand ID", 'E4 TB Allocation Details'!$A$18:$L$18, 0),FALSE), 'E2 Allocators'!$B$15:$W$361, MATCH('O5 Details by Class &amp; Accounts'!Y$18, 'E2 Allocators'!$B$15:$W$15, 0),FALSE)*$F182)</f>
        <v>0</v>
      </c>
      <c r="Z182" s="1334">
        <f>IF(ISERROR(VLOOKUP(VLOOKUP($A182, 'E4 TB Allocation Details'!$A$18:$L$217, MATCH("Demand ID", 'E4 TB Allocation Details'!$A$18:$L$18, 0),FALSE), 'E2 Allocators'!$B$15:$W$361, MATCH('O5 Details by Class &amp; Accounts'!Z$18, 'E2 Allocators'!$B$15:$W$15, 0),FALSE)*$F182), 0, VLOOKUP(VLOOKUP($A182, 'E4 TB Allocation Details'!$A$18:$L$217, MATCH("Demand ID", 'E4 TB Allocation Details'!$A$18:$L$18, 0),FALSE), 'E2 Allocators'!$B$15:$W$361, MATCH('O5 Details by Class &amp; Accounts'!Z$18, 'E2 Allocators'!$B$15:$W$15, 0),FALSE)*$F182)</f>
        <v>0</v>
      </c>
      <c r="AA182" s="1334">
        <f>IF(ISERROR(VLOOKUP(VLOOKUP($A182, 'E4 TB Allocation Details'!$A$18:$L$217, MATCH("Demand ID", 'E4 TB Allocation Details'!$A$18:$L$18, 0),FALSE), 'E2 Allocators'!$B$15:$W$361, MATCH('O5 Details by Class &amp; Accounts'!AA$18, 'E2 Allocators'!$B$15:$W$15, 0),FALSE)*$F182), 0, VLOOKUP(VLOOKUP($A182, 'E4 TB Allocation Details'!$A$18:$L$217, MATCH("Demand ID", 'E4 TB Allocation Details'!$A$18:$L$18, 0),FALSE), 'E2 Allocators'!$B$15:$W$361, MATCH('O5 Details by Class &amp; Accounts'!AA$18, 'E2 Allocators'!$B$15:$W$15, 0),FALSE)*$F182)</f>
        <v>0</v>
      </c>
      <c r="AB182" s="1334">
        <f>IF(ISERROR(VLOOKUP(VLOOKUP($A182, 'E4 TB Allocation Details'!$A$18:$L$217, MATCH("Demand ID", 'E4 TB Allocation Details'!$A$18:$L$18, 0),FALSE), 'E2 Allocators'!$B$15:$W$361, MATCH('O5 Details by Class &amp; Accounts'!AB$18, 'E2 Allocators'!$B$15:$W$15, 0),FALSE)*$F182), 0, VLOOKUP(VLOOKUP($A182, 'E4 TB Allocation Details'!$A$18:$L$217, MATCH("Demand ID", 'E4 TB Allocation Details'!$A$18:$L$18, 0),FALSE), 'E2 Allocators'!$B$15:$W$361, MATCH('O5 Details by Class &amp; Accounts'!AB$18, 'E2 Allocators'!$B$15:$W$15, 0),FALSE)*$F182)</f>
        <v>0</v>
      </c>
      <c r="AC182" s="1334">
        <f t="shared" si="47"/>
        <v>0</v>
      </c>
      <c r="AD182" s="1334">
        <f>IF(ISERROR(VLOOKUP(VLOOKUP($A182, 'E4 TB Allocation Details'!$A$18:$L$217, MATCH("Customer ID", 'E4 TB Allocation Details'!$A$18:$L$18, 0),FALSE), 'E2 Allocators'!$B$15:$W$361, MATCH('O5 Details by Class &amp; Accounts'!AD$18, 'E2 Allocators'!$B$15:$W$15, 0),FALSE)*$G182), 0, VLOOKUP(VLOOKUP($A182, 'E4 TB Allocation Details'!$A$18:$L$217, MATCH("Customer ID", 'E4 TB Allocation Details'!$A$18:$L$18, 0),FALSE), 'E2 Allocators'!$B$15:$W$361, MATCH('O5 Details by Class &amp; Accounts'!AD$18, 'E2 Allocators'!$B$15:$W$15, 0),FALSE)*$G182)</f>
        <v>0</v>
      </c>
      <c r="AE182" s="1334">
        <f>IF(ISERROR(VLOOKUP(VLOOKUP($A182, 'E4 TB Allocation Details'!$A$18:$L$217, MATCH("Customer ID", 'E4 TB Allocation Details'!$A$18:$L$18, 0),FALSE), 'E2 Allocators'!$B$15:$W$361, MATCH('O5 Details by Class &amp; Accounts'!AE$18, 'E2 Allocators'!$B$15:$W$15, 0),FALSE)*$G182), 0, VLOOKUP(VLOOKUP($A182, 'E4 TB Allocation Details'!$A$18:$L$217, MATCH("Customer ID", 'E4 TB Allocation Details'!$A$18:$L$18, 0),FALSE), 'E2 Allocators'!$B$15:$W$361, MATCH('O5 Details by Class &amp; Accounts'!AE$18, 'E2 Allocators'!$B$15:$W$15, 0),FALSE)*$G182)</f>
        <v>0</v>
      </c>
      <c r="AF182" s="1334">
        <f>IF(ISERROR(VLOOKUP(VLOOKUP($A182, 'E4 TB Allocation Details'!$A$18:$L$217, MATCH("Customer ID", 'E4 TB Allocation Details'!$A$18:$L$18, 0),FALSE), 'E2 Allocators'!$B$15:$W$361, MATCH('O5 Details by Class &amp; Accounts'!AF$18, 'E2 Allocators'!$B$15:$W$15, 0),FALSE)*$G182), 0, VLOOKUP(VLOOKUP($A182, 'E4 TB Allocation Details'!$A$18:$L$217, MATCH("Customer ID", 'E4 TB Allocation Details'!$A$18:$L$18, 0),FALSE), 'E2 Allocators'!$B$15:$W$361, MATCH('O5 Details by Class &amp; Accounts'!AF$18, 'E2 Allocators'!$B$15:$W$15, 0),FALSE)*$G182)</f>
        <v>0</v>
      </c>
      <c r="AG182" s="1334">
        <f>IF(ISERROR(VLOOKUP(VLOOKUP($A182, 'E4 TB Allocation Details'!$A$18:$L$217, MATCH("Customer ID", 'E4 TB Allocation Details'!$A$18:$L$18, 0),FALSE), 'E2 Allocators'!$B$15:$W$361, MATCH('O5 Details by Class &amp; Accounts'!AG$18, 'E2 Allocators'!$B$15:$W$15, 0),FALSE)*$G182), 0, VLOOKUP(VLOOKUP($A182, 'E4 TB Allocation Details'!$A$18:$L$217, MATCH("Customer ID", 'E4 TB Allocation Details'!$A$18:$L$18, 0),FALSE), 'E2 Allocators'!$B$15:$W$361, MATCH('O5 Details by Class &amp; Accounts'!AG$18, 'E2 Allocators'!$B$15:$W$15, 0),FALSE)*$G182)</f>
        <v>0</v>
      </c>
      <c r="AH182" s="1334">
        <f>IF(ISERROR(VLOOKUP(VLOOKUP($A182, 'E4 TB Allocation Details'!$A$18:$L$217, MATCH("Customer ID", 'E4 TB Allocation Details'!$A$18:$L$18, 0),FALSE), 'E2 Allocators'!$B$15:$W$361, MATCH('O5 Details by Class &amp; Accounts'!AH$18, 'E2 Allocators'!$B$15:$W$15, 0),FALSE)*$G182), 0, VLOOKUP(VLOOKUP($A182, 'E4 TB Allocation Details'!$A$18:$L$217, MATCH("Customer ID", 'E4 TB Allocation Details'!$A$18:$L$18, 0),FALSE), 'E2 Allocators'!$B$15:$W$361, MATCH('O5 Details by Class &amp; Accounts'!AH$18, 'E2 Allocators'!$B$15:$W$15, 0),FALSE)*$G182)</f>
        <v>0</v>
      </c>
      <c r="AI182" s="1334">
        <f>IF(ISERROR(VLOOKUP(VLOOKUP($A182, 'E4 TB Allocation Details'!$A$18:$L$217, MATCH("Customer ID", 'E4 TB Allocation Details'!$A$18:$L$18, 0),FALSE), 'E2 Allocators'!$B$15:$W$361, MATCH('O5 Details by Class &amp; Accounts'!AI$18, 'E2 Allocators'!$B$15:$W$15, 0),FALSE)*$G182), 0, VLOOKUP(VLOOKUP($A182, 'E4 TB Allocation Details'!$A$18:$L$217, MATCH("Customer ID", 'E4 TB Allocation Details'!$A$18:$L$18, 0),FALSE), 'E2 Allocators'!$B$15:$W$361, MATCH('O5 Details by Class &amp; Accounts'!AI$18, 'E2 Allocators'!$B$15:$W$15, 0),FALSE)*$G182)</f>
        <v>0</v>
      </c>
      <c r="AJ182" s="1334">
        <f>IF(ISERROR(VLOOKUP(VLOOKUP($A182, 'E4 TB Allocation Details'!$A$18:$L$217, MATCH("Customer ID", 'E4 TB Allocation Details'!$A$18:$L$18, 0),FALSE), 'E2 Allocators'!$B$15:$W$361, MATCH('O5 Details by Class &amp; Accounts'!AJ$18, 'E2 Allocators'!$B$15:$W$15, 0),FALSE)*$G182), 0, VLOOKUP(VLOOKUP($A182, 'E4 TB Allocation Details'!$A$18:$L$217, MATCH("Customer ID", 'E4 TB Allocation Details'!$A$18:$L$18, 0),FALSE), 'E2 Allocators'!$B$15:$W$361, MATCH('O5 Details by Class &amp; Accounts'!AJ$18, 'E2 Allocators'!$B$15:$W$15, 0),FALSE)*$G182)</f>
        <v>0</v>
      </c>
      <c r="AK182" s="1334">
        <f>IF(ISERROR(VLOOKUP(VLOOKUP($A182, 'E4 TB Allocation Details'!$A$18:$L$217, MATCH("Customer ID", 'E4 TB Allocation Details'!$A$18:$L$18, 0),FALSE), 'E2 Allocators'!$B$15:$W$361, MATCH('O5 Details by Class &amp; Accounts'!AK$18, 'E2 Allocators'!$B$15:$W$15, 0),FALSE)*$G182), 0, VLOOKUP(VLOOKUP($A182, 'E4 TB Allocation Details'!$A$18:$L$217, MATCH("Customer ID", 'E4 TB Allocation Details'!$A$18:$L$18, 0),FALSE), 'E2 Allocators'!$B$15:$W$361, MATCH('O5 Details by Class &amp; Accounts'!AK$18, 'E2 Allocators'!$B$15:$W$15, 0),FALSE)*$G182)</f>
        <v>0</v>
      </c>
      <c r="AL182" s="1334">
        <f>IF(ISERROR(VLOOKUP(VLOOKUP($A182, 'E4 TB Allocation Details'!$A$18:$L$217, MATCH("Customer ID", 'E4 TB Allocation Details'!$A$18:$L$18, 0),FALSE), 'E2 Allocators'!$B$15:$W$361, MATCH('O5 Details by Class &amp; Accounts'!AL$18, 'E2 Allocators'!$B$15:$W$15, 0),FALSE)*$G182), 0, VLOOKUP(VLOOKUP($A182, 'E4 TB Allocation Details'!$A$18:$L$217, MATCH("Customer ID", 'E4 TB Allocation Details'!$A$18:$L$18, 0),FALSE), 'E2 Allocators'!$B$15:$W$361, MATCH('O5 Details by Class &amp; Accounts'!AL$18, 'E2 Allocators'!$B$15:$W$15, 0),FALSE)*$G182)</f>
        <v>0</v>
      </c>
      <c r="AM182" s="1334">
        <f>IF(ISERROR(VLOOKUP(VLOOKUP($A182, 'E4 TB Allocation Details'!$A$18:$L$217, MATCH("Customer ID", 'E4 TB Allocation Details'!$A$18:$L$18, 0),FALSE), 'E2 Allocators'!$B$15:$W$361, MATCH('O5 Details by Class &amp; Accounts'!AM$18, 'E2 Allocators'!$B$15:$W$15, 0),FALSE)*$G182), 0, VLOOKUP(VLOOKUP($A182, 'E4 TB Allocation Details'!$A$18:$L$217, MATCH("Customer ID", 'E4 TB Allocation Details'!$A$18:$L$18, 0),FALSE), 'E2 Allocators'!$B$15:$W$361, MATCH('O5 Details by Class &amp; Accounts'!AM$18, 'E2 Allocators'!$B$15:$W$15, 0),FALSE)*$G182)</f>
        <v>0</v>
      </c>
      <c r="AN182" s="1334">
        <f>IF(ISERROR(VLOOKUP(VLOOKUP($A182, 'E4 TB Allocation Details'!$A$18:$L$217, MATCH("Customer ID", 'E4 TB Allocation Details'!$A$18:$L$18, 0),FALSE), 'E2 Allocators'!$B$15:$W$361, MATCH('O5 Details by Class &amp; Accounts'!AN$18, 'E2 Allocators'!$B$15:$W$15, 0),FALSE)*$G182), 0, VLOOKUP(VLOOKUP($A182, 'E4 TB Allocation Details'!$A$18:$L$217, MATCH("Customer ID", 'E4 TB Allocation Details'!$A$18:$L$18, 0),FALSE), 'E2 Allocators'!$B$15:$W$361, MATCH('O5 Details by Class &amp; Accounts'!AN$18, 'E2 Allocators'!$B$15:$W$15, 0),FALSE)*$G182)</f>
        <v>0</v>
      </c>
      <c r="AO182" s="1334">
        <f>IF(ISERROR(VLOOKUP(VLOOKUP($A182, 'E4 TB Allocation Details'!$A$18:$L$217, MATCH("Customer ID", 'E4 TB Allocation Details'!$A$18:$L$18, 0),FALSE), 'E2 Allocators'!$B$15:$W$361, MATCH('O5 Details by Class &amp; Accounts'!AO$18, 'E2 Allocators'!$B$15:$W$15, 0),FALSE)*$G182), 0, VLOOKUP(VLOOKUP($A182, 'E4 TB Allocation Details'!$A$18:$L$217, MATCH("Customer ID", 'E4 TB Allocation Details'!$A$18:$L$18, 0),FALSE), 'E2 Allocators'!$B$15:$W$361, MATCH('O5 Details by Class &amp; Accounts'!AO$18, 'E2 Allocators'!$B$15:$W$15, 0),FALSE)*$G182)</f>
        <v>0</v>
      </c>
      <c r="AP182" s="1334">
        <f>IF(ISERROR(VLOOKUP(VLOOKUP($A182, 'E4 TB Allocation Details'!$A$18:$L$217, MATCH("Customer ID", 'E4 TB Allocation Details'!$A$18:$L$18, 0),FALSE), 'E2 Allocators'!$B$15:$W$361, MATCH('O5 Details by Class &amp; Accounts'!AP$18, 'E2 Allocators'!$B$15:$W$15, 0),FALSE)*$G182), 0, VLOOKUP(VLOOKUP($A182, 'E4 TB Allocation Details'!$A$18:$L$217, MATCH("Customer ID", 'E4 TB Allocation Details'!$A$18:$L$18, 0),FALSE), 'E2 Allocators'!$B$15:$W$361, MATCH('O5 Details by Class &amp; Accounts'!AP$18, 'E2 Allocators'!$B$15:$W$15, 0),FALSE)*$G182)</f>
        <v>0</v>
      </c>
      <c r="AQ182" s="1334">
        <f>IF(ISERROR(VLOOKUP(VLOOKUP($A182, 'E4 TB Allocation Details'!$A$18:$L$217, MATCH("Customer ID", 'E4 TB Allocation Details'!$A$18:$L$18, 0),FALSE), 'E2 Allocators'!$B$15:$W$361, MATCH('O5 Details by Class &amp; Accounts'!AQ$18, 'E2 Allocators'!$B$15:$W$15, 0),FALSE)*$G182), 0, VLOOKUP(VLOOKUP($A182, 'E4 TB Allocation Details'!$A$18:$L$217, MATCH("Customer ID", 'E4 TB Allocation Details'!$A$18:$L$18, 0),FALSE), 'E2 Allocators'!$B$15:$W$361, MATCH('O5 Details by Class &amp; Accounts'!AQ$18, 'E2 Allocators'!$B$15:$W$15, 0),FALSE)*$G182)</f>
        <v>0</v>
      </c>
      <c r="AR182" s="1334">
        <f>IF(ISERROR(VLOOKUP(VLOOKUP($A182, 'E4 TB Allocation Details'!$A$18:$L$217, MATCH("Customer ID", 'E4 TB Allocation Details'!$A$18:$L$18, 0),FALSE), 'E2 Allocators'!$B$15:$W$361, MATCH('O5 Details by Class &amp; Accounts'!AR$18, 'E2 Allocators'!$B$15:$W$15, 0),FALSE)*$G182), 0, VLOOKUP(VLOOKUP($A182, 'E4 TB Allocation Details'!$A$18:$L$217, MATCH("Customer ID", 'E4 TB Allocation Details'!$A$18:$L$18, 0),FALSE), 'E2 Allocators'!$B$15:$W$361, MATCH('O5 Details by Class &amp; Accounts'!AR$18, 'E2 Allocators'!$B$15:$W$15, 0),FALSE)*$G182)</f>
        <v>0</v>
      </c>
      <c r="AS182" s="1334">
        <f>IF(ISERROR(VLOOKUP(VLOOKUP($A182, 'E4 TB Allocation Details'!$A$18:$L$217, MATCH("Customer ID", 'E4 TB Allocation Details'!$A$18:$L$18, 0),FALSE), 'E2 Allocators'!$B$15:$W$361, MATCH('O5 Details by Class &amp; Accounts'!AS$18, 'E2 Allocators'!$B$15:$W$15, 0),FALSE)*$G182), 0, VLOOKUP(VLOOKUP($A182, 'E4 TB Allocation Details'!$A$18:$L$217, MATCH("Customer ID", 'E4 TB Allocation Details'!$A$18:$L$18, 0),FALSE), 'E2 Allocators'!$B$15:$W$361, MATCH('O5 Details by Class &amp; Accounts'!AS$18, 'E2 Allocators'!$B$15:$W$15, 0),FALSE)*$G182)</f>
        <v>0</v>
      </c>
      <c r="AT182" s="1334">
        <f>IF(ISERROR(VLOOKUP(VLOOKUP($A182, 'E4 TB Allocation Details'!$A$18:$L$217, MATCH("Customer ID", 'E4 TB Allocation Details'!$A$18:$L$18, 0),FALSE), 'E2 Allocators'!$B$15:$W$361, MATCH('O5 Details by Class &amp; Accounts'!AT$18, 'E2 Allocators'!$B$15:$W$15, 0),FALSE)*$G182), 0, VLOOKUP(VLOOKUP($A182, 'E4 TB Allocation Details'!$A$18:$L$217, MATCH("Customer ID", 'E4 TB Allocation Details'!$A$18:$L$18, 0),FALSE), 'E2 Allocators'!$B$15:$W$361, MATCH('O5 Details by Class &amp; Accounts'!AT$18, 'E2 Allocators'!$B$15:$W$15, 0),FALSE)*$G182)</f>
        <v>0</v>
      </c>
      <c r="AU182" s="1334">
        <f>IF(ISERROR(VLOOKUP(VLOOKUP($A182, 'E4 TB Allocation Details'!$A$18:$L$217, MATCH("Customer ID", 'E4 TB Allocation Details'!$A$18:$L$18, 0),FALSE), 'E2 Allocators'!$B$15:$W$361, MATCH('O5 Details by Class &amp; Accounts'!AU$18, 'E2 Allocators'!$B$15:$W$15, 0),FALSE)*$G182), 0, VLOOKUP(VLOOKUP($A182, 'E4 TB Allocation Details'!$A$18:$L$217, MATCH("Customer ID", 'E4 TB Allocation Details'!$A$18:$L$18, 0),FALSE), 'E2 Allocators'!$B$15:$W$361, MATCH('O5 Details by Class &amp; Accounts'!AU$18, 'E2 Allocators'!$B$15:$W$15, 0),FALSE)*$G182)</f>
        <v>0</v>
      </c>
      <c r="AV182" s="1334">
        <f>IF(ISERROR(VLOOKUP(VLOOKUP($A182, 'E4 TB Allocation Details'!$A$18:$L$217, MATCH("Customer ID", 'E4 TB Allocation Details'!$A$18:$L$18, 0),FALSE), 'E2 Allocators'!$B$15:$W$361, MATCH('O5 Details by Class &amp; Accounts'!AV$18, 'E2 Allocators'!$B$15:$W$15, 0),FALSE)*$G182), 0, VLOOKUP(VLOOKUP($A182, 'E4 TB Allocation Details'!$A$18:$L$217, MATCH("Customer ID", 'E4 TB Allocation Details'!$A$18:$L$18, 0),FALSE), 'E2 Allocators'!$B$15:$W$361, MATCH('O5 Details by Class &amp; Accounts'!AV$18, 'E2 Allocators'!$B$15:$W$15, 0),FALSE)*$G182)</f>
        <v>0</v>
      </c>
      <c r="AW182" s="1334">
        <f>IF(ISERROR(VLOOKUP(VLOOKUP($A182, 'E4 TB Allocation Details'!$A$18:$L$217, MATCH("Customer ID", 'E4 TB Allocation Details'!$A$18:$L$18, 0),FALSE), 'E2 Allocators'!$B$15:$W$361, MATCH('O5 Details by Class &amp; Accounts'!AW$18, 'E2 Allocators'!$B$15:$W$15, 0),FALSE)*$G182), 0, VLOOKUP(VLOOKUP($A182, 'E4 TB Allocation Details'!$A$18:$L$217, MATCH("Customer ID", 'E4 TB Allocation Details'!$A$18:$L$18, 0),FALSE), 'E2 Allocators'!$B$15:$W$361, MATCH('O5 Details by Class &amp; Accounts'!AW$18, 'E2 Allocators'!$B$15:$W$15, 0),FALSE)*$G182)</f>
        <v>0</v>
      </c>
      <c r="AX182" s="1334">
        <f t="shared" si="51"/>
        <v>0</v>
      </c>
      <c r="AY182" s="1334">
        <f>IF(ISERROR(VLOOKUP(VLOOKUP($A182, 'E4 TB Allocation Details'!$A$18:$L$217, MATCH("Misc ID", 'E4 TB Allocation Details'!$A$18:$L$18, 0),FALSE), 'E2 Allocators'!$B$15:$W$361, MATCH('O5 Details by Class &amp; Accounts'!AY$18, 'E2 Allocators'!$B$15:$W$15, 0),FALSE)*$E182), 0, VLOOKUP(VLOOKUP($A182, 'E4 TB Allocation Details'!$A$18:$L$217, MATCH("Misc ID", 'E4 TB Allocation Details'!$A$18:$L$18, 0),FALSE), 'E2 Allocators'!$B$15:$W$361, MATCH('O5 Details by Class &amp; Accounts'!AY$18, 'E2 Allocators'!$B$15:$W$15, 0),FALSE)*$E182)</f>
        <v>0</v>
      </c>
      <c r="AZ182" s="1334">
        <f>IF(ISERROR(VLOOKUP(VLOOKUP($A182, 'E4 TB Allocation Details'!$A$18:$L$217, MATCH("Misc ID", 'E4 TB Allocation Details'!$A$18:$L$18, 0),FALSE), 'E2 Allocators'!$B$15:$W$361, MATCH('O5 Details by Class &amp; Accounts'!AZ$18, 'E2 Allocators'!$B$15:$W$15, 0),FALSE)*$E182), 0, VLOOKUP(VLOOKUP($A182, 'E4 TB Allocation Details'!$A$18:$L$217, MATCH("Misc ID", 'E4 TB Allocation Details'!$A$18:$L$18, 0),FALSE), 'E2 Allocators'!$B$15:$W$361, MATCH('O5 Details by Class &amp; Accounts'!AZ$18, 'E2 Allocators'!$B$15:$W$15, 0),FALSE)*$E182)</f>
        <v>0</v>
      </c>
      <c r="BA182" s="1334">
        <f>IF(ISERROR(VLOOKUP(VLOOKUP($A182, 'E4 TB Allocation Details'!$A$18:$L$217, MATCH("Misc ID", 'E4 TB Allocation Details'!$A$18:$L$18, 0),FALSE), 'E2 Allocators'!$B$15:$W$361, MATCH('O5 Details by Class &amp; Accounts'!BA$18, 'E2 Allocators'!$B$15:$W$15, 0),FALSE)*$E182), 0, VLOOKUP(VLOOKUP($A182, 'E4 TB Allocation Details'!$A$18:$L$217, MATCH("Misc ID", 'E4 TB Allocation Details'!$A$18:$L$18, 0),FALSE), 'E2 Allocators'!$B$15:$W$361, MATCH('O5 Details by Class &amp; Accounts'!BA$18, 'E2 Allocators'!$B$15:$W$15, 0),FALSE)*$E182)</f>
        <v>0</v>
      </c>
      <c r="BB182" s="1334">
        <f>IF(ISERROR(VLOOKUP(VLOOKUP($A182, 'E4 TB Allocation Details'!$A$18:$L$217, MATCH("Misc ID", 'E4 TB Allocation Details'!$A$18:$L$18, 0),FALSE), 'E2 Allocators'!$B$15:$W$361, MATCH('O5 Details by Class &amp; Accounts'!BB$18, 'E2 Allocators'!$B$15:$W$15, 0),FALSE)*$E182), 0, VLOOKUP(VLOOKUP($A182, 'E4 TB Allocation Details'!$A$18:$L$217, MATCH("Misc ID", 'E4 TB Allocation Details'!$A$18:$L$18, 0),FALSE), 'E2 Allocators'!$B$15:$W$361, MATCH('O5 Details by Class &amp; Accounts'!BB$18, 'E2 Allocators'!$B$15:$W$15, 0),FALSE)*$E182)</f>
        <v>0</v>
      </c>
      <c r="BC182" s="1334">
        <f>IF(ISERROR(VLOOKUP(VLOOKUP($A182, 'E4 TB Allocation Details'!$A$18:$L$217, MATCH("Misc ID", 'E4 TB Allocation Details'!$A$18:$L$18, 0),FALSE), 'E2 Allocators'!$B$15:$W$361, MATCH('O5 Details by Class &amp; Accounts'!BC$18, 'E2 Allocators'!$B$15:$W$15, 0),FALSE)*$E182), 0, VLOOKUP(VLOOKUP($A182, 'E4 TB Allocation Details'!$A$18:$L$217, MATCH("Misc ID", 'E4 TB Allocation Details'!$A$18:$L$18, 0),FALSE), 'E2 Allocators'!$B$15:$W$361, MATCH('O5 Details by Class &amp; Accounts'!BC$18, 'E2 Allocators'!$B$15:$W$15, 0),FALSE)*$E182)</f>
        <v>0</v>
      </c>
      <c r="BD182" s="1334">
        <f>IF(ISERROR(VLOOKUP(VLOOKUP($A182, 'E4 TB Allocation Details'!$A$18:$L$217, MATCH("Misc ID", 'E4 TB Allocation Details'!$A$18:$L$18, 0),FALSE), 'E2 Allocators'!$B$15:$W$361, MATCH('O5 Details by Class &amp; Accounts'!BD$18, 'E2 Allocators'!$B$15:$W$15, 0),FALSE)*$E182), 0, VLOOKUP(VLOOKUP($A182, 'E4 TB Allocation Details'!$A$18:$L$217, MATCH("Misc ID", 'E4 TB Allocation Details'!$A$18:$L$18, 0),FALSE), 'E2 Allocators'!$B$15:$W$361, MATCH('O5 Details by Class &amp; Accounts'!BD$18, 'E2 Allocators'!$B$15:$W$15, 0),FALSE)*$E182)</f>
        <v>0</v>
      </c>
      <c r="BE182" s="1334">
        <f>IF(ISERROR(VLOOKUP(VLOOKUP($A182, 'E4 TB Allocation Details'!$A$18:$L$217, MATCH("Misc ID", 'E4 TB Allocation Details'!$A$18:$L$18, 0),FALSE), 'E2 Allocators'!$B$15:$W$361, MATCH('O5 Details by Class &amp; Accounts'!BE$18, 'E2 Allocators'!$B$15:$W$15, 0),FALSE)*$E182), 0, VLOOKUP(VLOOKUP($A182, 'E4 TB Allocation Details'!$A$18:$L$217, MATCH("Misc ID", 'E4 TB Allocation Details'!$A$18:$L$18, 0),FALSE), 'E2 Allocators'!$B$15:$W$361, MATCH('O5 Details by Class &amp; Accounts'!BE$18, 'E2 Allocators'!$B$15:$W$15, 0),FALSE)*$E182)</f>
        <v>0</v>
      </c>
      <c r="BF182" s="1334">
        <f>IF(ISERROR(VLOOKUP(VLOOKUP($A182, 'E4 TB Allocation Details'!$A$18:$L$217, MATCH("Misc ID", 'E4 TB Allocation Details'!$A$18:$L$18, 0),FALSE), 'E2 Allocators'!$B$15:$W$361, MATCH('O5 Details by Class &amp; Accounts'!BF$18, 'E2 Allocators'!$B$15:$W$15, 0),FALSE)*$E182), 0, VLOOKUP(VLOOKUP($A182, 'E4 TB Allocation Details'!$A$18:$L$217, MATCH("Misc ID", 'E4 TB Allocation Details'!$A$18:$L$18, 0),FALSE), 'E2 Allocators'!$B$15:$W$361, MATCH('O5 Details by Class &amp; Accounts'!BF$18, 'E2 Allocators'!$B$15:$W$15, 0),FALSE)*$E182)</f>
        <v>0</v>
      </c>
      <c r="BG182" s="1334">
        <f>IF(ISERROR(VLOOKUP(VLOOKUP($A182, 'E4 TB Allocation Details'!$A$18:$L$217, MATCH("Misc ID", 'E4 TB Allocation Details'!$A$18:$L$18, 0),FALSE), 'E2 Allocators'!$B$15:$W$361, MATCH('O5 Details by Class &amp; Accounts'!BG$18, 'E2 Allocators'!$B$15:$W$15, 0),FALSE)*$E182), 0, VLOOKUP(VLOOKUP($A182, 'E4 TB Allocation Details'!$A$18:$L$217, MATCH("Misc ID", 'E4 TB Allocation Details'!$A$18:$L$18, 0),FALSE), 'E2 Allocators'!$B$15:$W$361, MATCH('O5 Details by Class &amp; Accounts'!BG$18, 'E2 Allocators'!$B$15:$W$15, 0),FALSE)*$E182)</f>
        <v>0</v>
      </c>
      <c r="BH182" s="1334">
        <f>IF(ISERROR(VLOOKUP(VLOOKUP($A182, 'E4 TB Allocation Details'!$A$18:$L$217, MATCH("Misc ID", 'E4 TB Allocation Details'!$A$18:$L$18, 0),FALSE), 'E2 Allocators'!$B$15:$W$361, MATCH('O5 Details by Class &amp; Accounts'!BH$18, 'E2 Allocators'!$B$15:$W$15, 0),FALSE)*$E182), 0, VLOOKUP(VLOOKUP($A182, 'E4 TB Allocation Details'!$A$18:$L$217, MATCH("Misc ID", 'E4 TB Allocation Details'!$A$18:$L$18, 0),FALSE), 'E2 Allocators'!$B$15:$W$361, MATCH('O5 Details by Class &amp; Accounts'!BH$18, 'E2 Allocators'!$B$15:$W$15, 0),FALSE)*$E182)</f>
        <v>0</v>
      </c>
      <c r="BI182" s="1334">
        <f>IF(ISERROR(VLOOKUP(VLOOKUP($A182, 'E4 TB Allocation Details'!$A$18:$L$217, MATCH("Misc ID", 'E4 TB Allocation Details'!$A$18:$L$18, 0),FALSE), 'E2 Allocators'!$B$15:$W$361, MATCH('O5 Details by Class &amp; Accounts'!BI$18, 'E2 Allocators'!$B$15:$W$15, 0),FALSE)*$E182), 0, VLOOKUP(VLOOKUP($A182, 'E4 TB Allocation Details'!$A$18:$L$217, MATCH("Misc ID", 'E4 TB Allocation Details'!$A$18:$L$18, 0),FALSE), 'E2 Allocators'!$B$15:$W$361, MATCH('O5 Details by Class &amp; Accounts'!BI$18, 'E2 Allocators'!$B$15:$W$15, 0),FALSE)*$E182)</f>
        <v>0</v>
      </c>
      <c r="BJ182" s="1334">
        <f>IF(ISERROR(VLOOKUP(VLOOKUP($A182, 'E4 TB Allocation Details'!$A$18:$L$217, MATCH("Misc ID", 'E4 TB Allocation Details'!$A$18:$L$18, 0),FALSE), 'E2 Allocators'!$B$15:$W$361, MATCH('O5 Details by Class &amp; Accounts'!BJ$18, 'E2 Allocators'!$B$15:$W$15, 0),FALSE)*$E182), 0, VLOOKUP(VLOOKUP($A182, 'E4 TB Allocation Details'!$A$18:$L$217, MATCH("Misc ID", 'E4 TB Allocation Details'!$A$18:$L$18, 0),FALSE), 'E2 Allocators'!$B$15:$W$361, MATCH('O5 Details by Class &amp; Accounts'!BJ$18, 'E2 Allocators'!$B$15:$W$15, 0),FALSE)*$E182)</f>
        <v>0</v>
      </c>
      <c r="BK182" s="1334">
        <f>IF(ISERROR(VLOOKUP(VLOOKUP($A182, 'E4 TB Allocation Details'!$A$18:$L$217, MATCH("Misc ID", 'E4 TB Allocation Details'!$A$18:$L$18, 0),FALSE), 'E2 Allocators'!$B$15:$W$361, MATCH('O5 Details by Class &amp; Accounts'!BK$18, 'E2 Allocators'!$B$15:$W$15, 0),FALSE)*$E182), 0, VLOOKUP(VLOOKUP($A182, 'E4 TB Allocation Details'!$A$18:$L$217, MATCH("Misc ID", 'E4 TB Allocation Details'!$A$18:$L$18, 0),FALSE), 'E2 Allocators'!$B$15:$W$361, MATCH('O5 Details by Class &amp; Accounts'!BK$18, 'E2 Allocators'!$B$15:$W$15, 0),FALSE)*$E182)</f>
        <v>0</v>
      </c>
      <c r="BL182" s="1334">
        <f>IF(ISERROR(VLOOKUP(VLOOKUP($A182, 'E4 TB Allocation Details'!$A$18:$L$217, MATCH("Misc ID", 'E4 TB Allocation Details'!$A$18:$L$18, 0),FALSE), 'E2 Allocators'!$B$15:$W$361, MATCH('O5 Details by Class &amp; Accounts'!BL$18, 'E2 Allocators'!$B$15:$W$15, 0),FALSE)*$E182), 0, VLOOKUP(VLOOKUP($A182, 'E4 TB Allocation Details'!$A$18:$L$217, MATCH("Misc ID", 'E4 TB Allocation Details'!$A$18:$L$18, 0),FALSE), 'E2 Allocators'!$B$15:$W$361, MATCH('O5 Details by Class &amp; Accounts'!BL$18, 'E2 Allocators'!$B$15:$W$15, 0),FALSE)*$E182)</f>
        <v>0</v>
      </c>
      <c r="BM182" s="1334">
        <f>IF(ISERROR(VLOOKUP(VLOOKUP($A182, 'E4 TB Allocation Details'!$A$18:$L$217, MATCH("Misc ID", 'E4 TB Allocation Details'!$A$18:$L$18, 0),FALSE), 'E2 Allocators'!$B$15:$W$361, MATCH('O5 Details by Class &amp; Accounts'!BM$18, 'E2 Allocators'!$B$15:$W$15, 0),FALSE)*$E182), 0, VLOOKUP(VLOOKUP($A182, 'E4 TB Allocation Details'!$A$18:$L$217, MATCH("Misc ID", 'E4 TB Allocation Details'!$A$18:$L$18, 0),FALSE), 'E2 Allocators'!$B$15:$W$361, MATCH('O5 Details by Class &amp; Accounts'!BM$18, 'E2 Allocators'!$B$15:$W$15, 0),FALSE)*$E182)</f>
        <v>0</v>
      </c>
      <c r="BN182" s="1334">
        <f>IF(ISERROR(VLOOKUP(VLOOKUP($A182, 'E4 TB Allocation Details'!$A$18:$L$217, MATCH("Misc ID", 'E4 TB Allocation Details'!$A$18:$L$18, 0),FALSE), 'E2 Allocators'!$B$15:$W$361, MATCH('O5 Details by Class &amp; Accounts'!BN$18, 'E2 Allocators'!$B$15:$W$15, 0),FALSE)*$E182), 0, VLOOKUP(VLOOKUP($A182, 'E4 TB Allocation Details'!$A$18:$L$217, MATCH("Misc ID", 'E4 TB Allocation Details'!$A$18:$L$18, 0),FALSE), 'E2 Allocators'!$B$15:$W$361, MATCH('O5 Details by Class &amp; Accounts'!BN$18, 'E2 Allocators'!$B$15:$W$15, 0),FALSE)*$E182)</f>
        <v>0</v>
      </c>
      <c r="BO182" s="1334">
        <f>IF(ISERROR(VLOOKUP(VLOOKUP($A182, 'E4 TB Allocation Details'!$A$18:$L$217, MATCH("Misc ID", 'E4 TB Allocation Details'!$A$18:$L$18, 0),FALSE), 'E2 Allocators'!$B$15:$W$361, MATCH('O5 Details by Class &amp; Accounts'!BO$18, 'E2 Allocators'!$B$15:$W$15, 0),FALSE)*$E182), 0, VLOOKUP(VLOOKUP($A182, 'E4 TB Allocation Details'!$A$18:$L$217, MATCH("Misc ID", 'E4 TB Allocation Details'!$A$18:$L$18, 0),FALSE), 'E2 Allocators'!$B$15:$W$361, MATCH('O5 Details by Class &amp; Accounts'!BO$18, 'E2 Allocators'!$B$15:$W$15, 0),FALSE)*$E182)</f>
        <v>0</v>
      </c>
      <c r="BP182" s="1334">
        <f>IF(ISERROR(VLOOKUP(VLOOKUP($A182, 'E4 TB Allocation Details'!$A$18:$L$217, MATCH("Misc ID", 'E4 TB Allocation Details'!$A$18:$L$18, 0),FALSE), 'E2 Allocators'!$B$15:$W$361, MATCH('O5 Details by Class &amp; Accounts'!BP$18, 'E2 Allocators'!$B$15:$W$15, 0),FALSE)*$E182), 0, VLOOKUP(VLOOKUP($A182, 'E4 TB Allocation Details'!$A$18:$L$217, MATCH("Misc ID", 'E4 TB Allocation Details'!$A$18:$L$18, 0),FALSE), 'E2 Allocators'!$B$15:$W$361, MATCH('O5 Details by Class &amp; Accounts'!BP$18, 'E2 Allocators'!$B$15:$W$15, 0),FALSE)*$E182)</f>
        <v>0</v>
      </c>
      <c r="BQ182" s="1334">
        <f>IF(ISERROR(VLOOKUP(VLOOKUP($A182, 'E4 TB Allocation Details'!$A$18:$L$217, MATCH("Misc ID", 'E4 TB Allocation Details'!$A$18:$L$18, 0),FALSE), 'E2 Allocators'!$B$15:$W$361, MATCH('O5 Details by Class &amp; Accounts'!BQ$18, 'E2 Allocators'!$B$15:$W$15, 0),FALSE)*$E182), 0, VLOOKUP(VLOOKUP($A182, 'E4 TB Allocation Details'!$A$18:$L$217, MATCH("Misc ID", 'E4 TB Allocation Details'!$A$18:$L$18, 0),FALSE), 'E2 Allocators'!$B$15:$W$361, MATCH('O5 Details by Class &amp; Accounts'!BQ$18, 'E2 Allocators'!$B$15:$W$15, 0),FALSE)*$E182)</f>
        <v>0</v>
      </c>
      <c r="BR182" s="1334">
        <f>IF(ISERROR(VLOOKUP(VLOOKUP($A182, 'E4 TB Allocation Details'!$A$18:$L$217, MATCH("Misc ID", 'E4 TB Allocation Details'!$A$18:$L$18, 0),FALSE), 'E2 Allocators'!$B$15:$W$361, MATCH('O5 Details by Class &amp; Accounts'!BR$18, 'E2 Allocators'!$B$15:$W$15, 0),FALSE)*$E182), 0, VLOOKUP(VLOOKUP($A182, 'E4 TB Allocation Details'!$A$18:$L$217, MATCH("Misc ID", 'E4 TB Allocation Details'!$A$18:$L$18, 0),FALSE), 'E2 Allocators'!$B$15:$W$361, MATCH('O5 Details by Class &amp; Accounts'!BR$18, 'E2 Allocators'!$B$15:$W$15, 0),FALSE)*$E182)</f>
        <v>0</v>
      </c>
      <c r="BS182" s="1334">
        <f t="shared" si="48"/>
        <v>0</v>
      </c>
      <c r="BT182" s="1334">
        <f>IF(ISERROR(VLOOKUP(VLOOKUP($A182, 'E4 TB Allocation Details'!$A$18:$L$217, MATCH("A &amp; G ID", 'E4 TB Allocation Details'!$A$18:$L$18, 0),FALSE), 'E2 Allocators'!$B$15:$W$361, MATCH('O5 Details by Class &amp; Accounts'!BT$18, 'E2 Allocators'!$B$15:$W$15, 0),FALSE)*$E182), 0, VLOOKUP(VLOOKUP($A182, 'E4 TB Allocation Details'!$A$18:$L$217, MATCH("A &amp; G ID", 'E4 TB Allocation Details'!$A$18:$L$18, 0),FALSE), 'E2 Allocators'!$B$15:$W$361, MATCH('O5 Details by Class &amp; Accounts'!BT$18, 'E2 Allocators'!$B$15:$W$15, 0),FALSE)*$E182)</f>
        <v>0</v>
      </c>
      <c r="BU182" s="1334">
        <f>IF(ISERROR(VLOOKUP(VLOOKUP($A182, 'E4 TB Allocation Details'!$A$18:$L$217, MATCH("A &amp; G ID", 'E4 TB Allocation Details'!$A$18:$L$18, 0),FALSE), 'E2 Allocators'!$B$15:$W$361, MATCH('O5 Details by Class &amp; Accounts'!BU$18, 'E2 Allocators'!$B$15:$W$15, 0),FALSE)*$E182), 0, VLOOKUP(VLOOKUP($A182, 'E4 TB Allocation Details'!$A$18:$L$217, MATCH("A &amp; G ID", 'E4 TB Allocation Details'!$A$18:$L$18, 0),FALSE), 'E2 Allocators'!$B$15:$W$361, MATCH('O5 Details by Class &amp; Accounts'!BU$18, 'E2 Allocators'!$B$15:$W$15, 0),FALSE)*$E182)</f>
        <v>0</v>
      </c>
      <c r="BV182" s="1334">
        <f>IF(ISERROR(VLOOKUP(VLOOKUP($A182, 'E4 TB Allocation Details'!$A$18:$L$217, MATCH("A &amp; G ID", 'E4 TB Allocation Details'!$A$18:$L$18, 0),FALSE), 'E2 Allocators'!$B$15:$W$361, MATCH('O5 Details by Class &amp; Accounts'!BV$18, 'E2 Allocators'!$B$15:$W$15, 0),FALSE)*$E182), 0, VLOOKUP(VLOOKUP($A182, 'E4 TB Allocation Details'!$A$18:$L$217, MATCH("A &amp; G ID", 'E4 TB Allocation Details'!$A$18:$L$18, 0),FALSE), 'E2 Allocators'!$B$15:$W$361, MATCH('O5 Details by Class &amp; Accounts'!BV$18, 'E2 Allocators'!$B$15:$W$15, 0),FALSE)*$E182)</f>
        <v>0</v>
      </c>
      <c r="BW182" s="1334">
        <f>IF(ISERROR(VLOOKUP(VLOOKUP($A182, 'E4 TB Allocation Details'!$A$18:$L$217, MATCH("A &amp; G ID", 'E4 TB Allocation Details'!$A$18:$L$18, 0),FALSE), 'E2 Allocators'!$B$15:$W$361, MATCH('O5 Details by Class &amp; Accounts'!BW$18, 'E2 Allocators'!$B$15:$W$15, 0),FALSE)*$E182), 0, VLOOKUP(VLOOKUP($A182, 'E4 TB Allocation Details'!$A$18:$L$217, MATCH("A &amp; G ID", 'E4 TB Allocation Details'!$A$18:$L$18, 0),FALSE), 'E2 Allocators'!$B$15:$W$361, MATCH('O5 Details by Class &amp; Accounts'!BW$18, 'E2 Allocators'!$B$15:$W$15, 0),FALSE)*$E182)</f>
        <v>0</v>
      </c>
      <c r="BX182" s="1334">
        <f>IF(ISERROR(VLOOKUP(VLOOKUP($A182, 'E4 TB Allocation Details'!$A$18:$L$217, MATCH("A &amp; G ID", 'E4 TB Allocation Details'!$A$18:$L$18, 0),FALSE), 'E2 Allocators'!$B$15:$W$361, MATCH('O5 Details by Class &amp; Accounts'!BX$18, 'E2 Allocators'!$B$15:$W$15, 0),FALSE)*$E182), 0, VLOOKUP(VLOOKUP($A182, 'E4 TB Allocation Details'!$A$18:$L$217, MATCH("A &amp; G ID", 'E4 TB Allocation Details'!$A$18:$L$18, 0),FALSE), 'E2 Allocators'!$B$15:$W$361, MATCH('O5 Details by Class &amp; Accounts'!BX$18, 'E2 Allocators'!$B$15:$W$15, 0),FALSE)*$E182)</f>
        <v>0</v>
      </c>
      <c r="BY182" s="1334">
        <f>IF(ISERROR(VLOOKUP(VLOOKUP($A182, 'E4 TB Allocation Details'!$A$18:$L$217, MATCH("A &amp; G ID", 'E4 TB Allocation Details'!$A$18:$L$18, 0),FALSE), 'E2 Allocators'!$B$15:$W$361, MATCH('O5 Details by Class &amp; Accounts'!BY$18, 'E2 Allocators'!$B$15:$W$15, 0),FALSE)*$E182), 0, VLOOKUP(VLOOKUP($A182, 'E4 TB Allocation Details'!$A$18:$L$217, MATCH("A &amp; G ID", 'E4 TB Allocation Details'!$A$18:$L$18, 0),FALSE), 'E2 Allocators'!$B$15:$W$361, MATCH('O5 Details by Class &amp; Accounts'!BY$18, 'E2 Allocators'!$B$15:$W$15, 0),FALSE)*$E182)</f>
        <v>0</v>
      </c>
      <c r="BZ182" s="1334">
        <f>IF(ISERROR(VLOOKUP(VLOOKUP($A182, 'E4 TB Allocation Details'!$A$18:$L$217, MATCH("A &amp; G ID", 'E4 TB Allocation Details'!$A$18:$L$18, 0),FALSE), 'E2 Allocators'!$B$15:$W$361, MATCH('O5 Details by Class &amp; Accounts'!BZ$18, 'E2 Allocators'!$B$15:$W$15, 0),FALSE)*$E182), 0, VLOOKUP(VLOOKUP($A182, 'E4 TB Allocation Details'!$A$18:$L$217, MATCH("A &amp; G ID", 'E4 TB Allocation Details'!$A$18:$L$18, 0),FALSE), 'E2 Allocators'!$B$15:$W$361, MATCH('O5 Details by Class &amp; Accounts'!BZ$18, 'E2 Allocators'!$B$15:$W$15, 0),FALSE)*$E182)</f>
        <v>0</v>
      </c>
      <c r="CA182" s="1334">
        <f>IF(ISERROR(VLOOKUP(VLOOKUP($A182, 'E4 TB Allocation Details'!$A$18:$L$217, MATCH("A &amp; G ID", 'E4 TB Allocation Details'!$A$18:$L$18, 0),FALSE), 'E2 Allocators'!$B$15:$W$361, MATCH('O5 Details by Class &amp; Accounts'!CA$18, 'E2 Allocators'!$B$15:$W$15, 0),FALSE)*$E182), 0, VLOOKUP(VLOOKUP($A182, 'E4 TB Allocation Details'!$A$18:$L$217, MATCH("A &amp; G ID", 'E4 TB Allocation Details'!$A$18:$L$18, 0),FALSE), 'E2 Allocators'!$B$15:$W$361, MATCH('O5 Details by Class &amp; Accounts'!CA$18, 'E2 Allocators'!$B$15:$W$15, 0),FALSE)*$E182)</f>
        <v>0</v>
      </c>
      <c r="CB182" s="1334">
        <f>IF(ISERROR(VLOOKUP(VLOOKUP($A182, 'E4 TB Allocation Details'!$A$18:$L$217, MATCH("A &amp; G ID", 'E4 TB Allocation Details'!$A$18:$L$18, 0),FALSE), 'E2 Allocators'!$B$15:$W$361, MATCH('O5 Details by Class &amp; Accounts'!CB$18, 'E2 Allocators'!$B$15:$W$15, 0),FALSE)*$E182), 0, VLOOKUP(VLOOKUP($A182, 'E4 TB Allocation Details'!$A$18:$L$217, MATCH("A &amp; G ID", 'E4 TB Allocation Details'!$A$18:$L$18, 0),FALSE), 'E2 Allocators'!$B$15:$W$361, MATCH('O5 Details by Class &amp; Accounts'!CB$18, 'E2 Allocators'!$B$15:$W$15, 0),FALSE)*$E182)</f>
        <v>0</v>
      </c>
      <c r="CC182" s="1334">
        <f>IF(ISERROR(VLOOKUP(VLOOKUP($A182, 'E4 TB Allocation Details'!$A$18:$L$217, MATCH("A &amp; G ID", 'E4 TB Allocation Details'!$A$18:$L$18, 0),FALSE), 'E2 Allocators'!$B$15:$W$361, MATCH('O5 Details by Class &amp; Accounts'!CC$18, 'E2 Allocators'!$B$15:$W$15, 0),FALSE)*$E182), 0, VLOOKUP(VLOOKUP($A182, 'E4 TB Allocation Details'!$A$18:$L$217, MATCH("A &amp; G ID", 'E4 TB Allocation Details'!$A$18:$L$18, 0),FALSE), 'E2 Allocators'!$B$15:$W$361, MATCH('O5 Details by Class &amp; Accounts'!CC$18, 'E2 Allocators'!$B$15:$W$15, 0),FALSE)*$E182)</f>
        <v>0</v>
      </c>
      <c r="CD182" s="1334">
        <f>IF(ISERROR(VLOOKUP(VLOOKUP($A182, 'E4 TB Allocation Details'!$A$18:$L$217, MATCH("A &amp; G ID", 'E4 TB Allocation Details'!$A$18:$L$18, 0),FALSE), 'E2 Allocators'!$B$15:$W$361, MATCH('O5 Details by Class &amp; Accounts'!CD$18, 'E2 Allocators'!$B$15:$W$15, 0),FALSE)*$E182), 0, VLOOKUP(VLOOKUP($A182, 'E4 TB Allocation Details'!$A$18:$L$217, MATCH("A &amp; G ID", 'E4 TB Allocation Details'!$A$18:$L$18, 0),FALSE), 'E2 Allocators'!$B$15:$W$361, MATCH('O5 Details by Class &amp; Accounts'!CD$18, 'E2 Allocators'!$B$15:$W$15, 0),FALSE)*$E182)</f>
        <v>0</v>
      </c>
      <c r="CE182" s="1334">
        <f>IF(ISERROR(VLOOKUP(VLOOKUP($A182, 'E4 TB Allocation Details'!$A$18:$L$217, MATCH("A &amp; G ID", 'E4 TB Allocation Details'!$A$18:$L$18, 0),FALSE), 'E2 Allocators'!$B$15:$W$361, MATCH('O5 Details by Class &amp; Accounts'!CE$18, 'E2 Allocators'!$B$15:$W$15, 0),FALSE)*$E182), 0, VLOOKUP(VLOOKUP($A182, 'E4 TB Allocation Details'!$A$18:$L$217, MATCH("A &amp; G ID", 'E4 TB Allocation Details'!$A$18:$L$18, 0),FALSE), 'E2 Allocators'!$B$15:$W$361, MATCH('O5 Details by Class &amp; Accounts'!CE$18, 'E2 Allocators'!$B$15:$W$15, 0),FALSE)*$E182)</f>
        <v>0</v>
      </c>
      <c r="CF182" s="1334">
        <f>IF(ISERROR(VLOOKUP(VLOOKUP($A182, 'E4 TB Allocation Details'!$A$18:$L$217, MATCH("A &amp; G ID", 'E4 TB Allocation Details'!$A$18:$L$18, 0),FALSE), 'E2 Allocators'!$B$15:$W$361, MATCH('O5 Details by Class &amp; Accounts'!CF$18, 'E2 Allocators'!$B$15:$W$15, 0),FALSE)*$E182), 0, VLOOKUP(VLOOKUP($A182, 'E4 TB Allocation Details'!$A$18:$L$217, MATCH("A &amp; G ID", 'E4 TB Allocation Details'!$A$18:$L$18, 0),FALSE), 'E2 Allocators'!$B$15:$W$361, MATCH('O5 Details by Class &amp; Accounts'!CF$18, 'E2 Allocators'!$B$15:$W$15, 0),FALSE)*$E182)</f>
        <v>0</v>
      </c>
      <c r="CG182" s="1334">
        <f>IF(ISERROR(VLOOKUP(VLOOKUP($A182, 'E4 TB Allocation Details'!$A$18:$L$217, MATCH("A &amp; G ID", 'E4 TB Allocation Details'!$A$18:$L$18, 0),FALSE), 'E2 Allocators'!$B$15:$W$361, MATCH('O5 Details by Class &amp; Accounts'!CG$18, 'E2 Allocators'!$B$15:$W$15, 0),FALSE)*$E182), 0, VLOOKUP(VLOOKUP($A182, 'E4 TB Allocation Details'!$A$18:$L$217, MATCH("A &amp; G ID", 'E4 TB Allocation Details'!$A$18:$L$18, 0),FALSE), 'E2 Allocators'!$B$15:$W$361, MATCH('O5 Details by Class &amp; Accounts'!CG$18, 'E2 Allocators'!$B$15:$W$15, 0),FALSE)*$E182)</f>
        <v>0</v>
      </c>
      <c r="CH182" s="1334">
        <f>IF(ISERROR(VLOOKUP(VLOOKUP($A182, 'E4 TB Allocation Details'!$A$18:$L$217, MATCH("A &amp; G ID", 'E4 TB Allocation Details'!$A$18:$L$18, 0),FALSE), 'E2 Allocators'!$B$15:$W$361, MATCH('O5 Details by Class &amp; Accounts'!CH$18, 'E2 Allocators'!$B$15:$W$15, 0),FALSE)*$E182), 0, VLOOKUP(VLOOKUP($A182, 'E4 TB Allocation Details'!$A$18:$L$217, MATCH("A &amp; G ID", 'E4 TB Allocation Details'!$A$18:$L$18, 0),FALSE), 'E2 Allocators'!$B$15:$W$361, MATCH('O5 Details by Class &amp; Accounts'!CH$18, 'E2 Allocators'!$B$15:$W$15, 0),FALSE)*$E182)</f>
        <v>0</v>
      </c>
      <c r="CI182" s="1334">
        <f>IF(ISERROR(VLOOKUP(VLOOKUP($A182, 'E4 TB Allocation Details'!$A$18:$L$217, MATCH("A &amp; G ID", 'E4 TB Allocation Details'!$A$18:$L$18, 0),FALSE), 'E2 Allocators'!$B$15:$W$361, MATCH('O5 Details by Class &amp; Accounts'!CI$18, 'E2 Allocators'!$B$15:$W$15, 0),FALSE)*$E182), 0, VLOOKUP(VLOOKUP($A182, 'E4 TB Allocation Details'!$A$18:$L$217, MATCH("A &amp; G ID", 'E4 TB Allocation Details'!$A$18:$L$18, 0),FALSE), 'E2 Allocators'!$B$15:$W$361, MATCH('O5 Details by Class &amp; Accounts'!CI$18, 'E2 Allocators'!$B$15:$W$15, 0),FALSE)*$E182)</f>
        <v>0</v>
      </c>
      <c r="CJ182" s="1334">
        <f>IF(ISERROR(VLOOKUP(VLOOKUP($A182, 'E4 TB Allocation Details'!$A$18:$L$217, MATCH("A &amp; G ID", 'E4 TB Allocation Details'!$A$18:$L$18, 0),FALSE), 'E2 Allocators'!$B$15:$W$361, MATCH('O5 Details by Class &amp; Accounts'!CJ$18, 'E2 Allocators'!$B$15:$W$15, 0),FALSE)*$E182), 0, VLOOKUP(VLOOKUP($A182, 'E4 TB Allocation Details'!$A$18:$L$217, MATCH("A &amp; G ID", 'E4 TB Allocation Details'!$A$18:$L$18, 0),FALSE), 'E2 Allocators'!$B$15:$W$361, MATCH('O5 Details by Class &amp; Accounts'!CJ$18, 'E2 Allocators'!$B$15:$W$15, 0),FALSE)*$E182)</f>
        <v>0</v>
      </c>
      <c r="CK182" s="1334">
        <f>IF(ISERROR(VLOOKUP(VLOOKUP($A182, 'E4 TB Allocation Details'!$A$18:$L$217, MATCH("A &amp; G ID", 'E4 TB Allocation Details'!$A$18:$L$18, 0),FALSE), 'E2 Allocators'!$B$15:$W$361, MATCH('O5 Details by Class &amp; Accounts'!CK$18, 'E2 Allocators'!$B$15:$W$15, 0),FALSE)*$E182), 0, VLOOKUP(VLOOKUP($A182, 'E4 TB Allocation Details'!$A$18:$L$217, MATCH("A &amp; G ID", 'E4 TB Allocation Details'!$A$18:$L$18, 0),FALSE), 'E2 Allocators'!$B$15:$W$361, MATCH('O5 Details by Class &amp; Accounts'!CK$18, 'E2 Allocators'!$B$15:$W$15, 0),FALSE)*$E182)</f>
        <v>0</v>
      </c>
      <c r="CL182" s="1334">
        <f>IF(ISERROR(VLOOKUP(VLOOKUP($A182, 'E4 TB Allocation Details'!$A$18:$L$217, MATCH("A &amp; G ID", 'E4 TB Allocation Details'!$A$18:$L$18, 0),FALSE), 'E2 Allocators'!$B$15:$W$361, MATCH('O5 Details by Class &amp; Accounts'!CL$18, 'E2 Allocators'!$B$15:$W$15, 0),FALSE)*$E182), 0, VLOOKUP(VLOOKUP($A182, 'E4 TB Allocation Details'!$A$18:$L$217, MATCH("A &amp; G ID", 'E4 TB Allocation Details'!$A$18:$L$18, 0),FALSE), 'E2 Allocators'!$B$15:$W$361, MATCH('O5 Details by Class &amp; Accounts'!CL$18, 'E2 Allocators'!$B$15:$W$15, 0),FALSE)*$E182)</f>
        <v>0</v>
      </c>
      <c r="CM182" s="1334">
        <f>IF(ISERROR(VLOOKUP(VLOOKUP($A182, 'E4 TB Allocation Details'!$A$18:$L$217, MATCH("A &amp; G ID", 'E4 TB Allocation Details'!$A$18:$L$18, 0),FALSE), 'E2 Allocators'!$B$15:$W$361, MATCH('O5 Details by Class &amp; Accounts'!CM$18, 'E2 Allocators'!$B$15:$W$15, 0),FALSE)*$E182), 0, VLOOKUP(VLOOKUP($A182, 'E4 TB Allocation Details'!$A$18:$L$217, MATCH("A &amp; G ID", 'E4 TB Allocation Details'!$A$18:$L$18, 0),FALSE), 'E2 Allocators'!$B$15:$W$361, MATCH('O5 Details by Class &amp; Accounts'!CM$18, 'E2 Allocators'!$B$15:$W$15, 0),FALSE)*$E182)</f>
        <v>0</v>
      </c>
      <c r="CN182" s="1334">
        <f t="shared" si="49"/>
        <v>0</v>
      </c>
      <c r="CO182" s="1670">
        <f t="shared" si="50"/>
        <v>0</v>
      </c>
      <c r="CQ182" s="1926" t="s">
        <v>1166</v>
      </c>
    </row>
    <row r="183" spans="1:95" s="64" customFormat="1" ht="12.75" x14ac:dyDescent="0.2">
      <c r="A183" s="2226">
        <v>5605</v>
      </c>
      <c r="B183" s="2176" t="s">
        <v>1691</v>
      </c>
      <c r="C183" s="1667">
        <f>IF(ISERROR(VLOOKUP($A183,'I3 TB Data'!$A$20:$H$465,MATCH('O5 Details by Class &amp; Accounts'!$C$18, 'I3 TB Data'!$A$20:$H$20,0),0)), 0, VLOOKUP($A183,'I3 TB Data'!$A$20:$H$465,MATCH('O5 Details by Class &amp; Accounts'!$C$18,'I3 TB Data'!$A$20:$H$20,0),0))</f>
        <v>1338330</v>
      </c>
      <c r="D183" s="1668"/>
      <c r="E183" s="1667">
        <f t="shared" si="44"/>
        <v>1338330</v>
      </c>
      <c r="F183" s="1669"/>
      <c r="G183" s="1669"/>
      <c r="H183" s="1334">
        <f t="shared" si="46"/>
        <v>0</v>
      </c>
      <c r="I183" s="1334">
        <f>IF(ISERROR(VLOOKUP(VLOOKUP($A183, 'E4 TB Allocation Details'!$A$18:$L$217, MATCH("Demand ID", 'E4 TB Allocation Details'!$A$18:$L$18, 0),FALSE), 'E2 Allocators'!$B$15:$W$361, MATCH('O5 Details by Class &amp; Accounts'!I$18, 'E2 Allocators'!$B$15:$W$15, 0),FALSE)*$F183), 0, VLOOKUP(VLOOKUP($A183, 'E4 TB Allocation Details'!$A$18:$L$217, MATCH("Demand ID", 'E4 TB Allocation Details'!$A$18:$L$18, 0),FALSE), 'E2 Allocators'!$B$15:$W$361, MATCH('O5 Details by Class &amp; Accounts'!I$18, 'E2 Allocators'!$B$15:$W$15, 0),FALSE)*$F183)</f>
        <v>0</v>
      </c>
      <c r="J183" s="1334">
        <f>IF(ISERROR(VLOOKUP(VLOOKUP($A183, 'E4 TB Allocation Details'!$A$18:$L$217, MATCH("Demand ID", 'E4 TB Allocation Details'!$A$18:$L$18, 0),FALSE), 'E2 Allocators'!$B$15:$W$361, MATCH('O5 Details by Class &amp; Accounts'!J$18, 'E2 Allocators'!$B$15:$W$15, 0),FALSE)*$F183), 0, VLOOKUP(VLOOKUP($A183, 'E4 TB Allocation Details'!$A$18:$L$217, MATCH("Demand ID", 'E4 TB Allocation Details'!$A$18:$L$18, 0),FALSE), 'E2 Allocators'!$B$15:$W$361, MATCH('O5 Details by Class &amp; Accounts'!J$18, 'E2 Allocators'!$B$15:$W$15, 0),FALSE)*$F183)</f>
        <v>0</v>
      </c>
      <c r="K183" s="1334">
        <f>IF(ISERROR(VLOOKUP(VLOOKUP($A183, 'E4 TB Allocation Details'!$A$18:$L$217, MATCH("Demand ID", 'E4 TB Allocation Details'!$A$18:$L$18, 0),FALSE), 'E2 Allocators'!$B$15:$W$361, MATCH('O5 Details by Class &amp; Accounts'!K$18, 'E2 Allocators'!$B$15:$W$15, 0),FALSE)*$F183), 0, VLOOKUP(VLOOKUP($A183, 'E4 TB Allocation Details'!$A$18:$L$217, MATCH("Demand ID", 'E4 TB Allocation Details'!$A$18:$L$18, 0),FALSE), 'E2 Allocators'!$B$15:$W$361, MATCH('O5 Details by Class &amp; Accounts'!K$18, 'E2 Allocators'!$B$15:$W$15, 0),FALSE)*$F183)</f>
        <v>0</v>
      </c>
      <c r="L183" s="1334">
        <f>IF(ISERROR(VLOOKUP(VLOOKUP($A183, 'E4 TB Allocation Details'!$A$18:$L$217, MATCH("Demand ID", 'E4 TB Allocation Details'!$A$18:$L$18, 0),FALSE), 'E2 Allocators'!$B$15:$W$361, MATCH('O5 Details by Class &amp; Accounts'!L$18, 'E2 Allocators'!$B$15:$W$15, 0),FALSE)*$F183), 0, VLOOKUP(VLOOKUP($A183, 'E4 TB Allocation Details'!$A$18:$L$217, MATCH("Demand ID", 'E4 TB Allocation Details'!$A$18:$L$18, 0),FALSE), 'E2 Allocators'!$B$15:$W$361, MATCH('O5 Details by Class &amp; Accounts'!L$18, 'E2 Allocators'!$B$15:$W$15, 0),FALSE)*$F183)</f>
        <v>0</v>
      </c>
      <c r="M183" s="1334">
        <f>IF(ISERROR(VLOOKUP(VLOOKUP($A183, 'E4 TB Allocation Details'!$A$18:$L$217, MATCH("Demand ID", 'E4 TB Allocation Details'!$A$18:$L$18, 0),FALSE), 'E2 Allocators'!$B$15:$W$361, MATCH('O5 Details by Class &amp; Accounts'!M$18, 'E2 Allocators'!$B$15:$W$15, 0),FALSE)*$F183), 0, VLOOKUP(VLOOKUP($A183, 'E4 TB Allocation Details'!$A$18:$L$217, MATCH("Demand ID", 'E4 TB Allocation Details'!$A$18:$L$18, 0),FALSE), 'E2 Allocators'!$B$15:$W$361, MATCH('O5 Details by Class &amp; Accounts'!M$18, 'E2 Allocators'!$B$15:$W$15, 0),FALSE)*$F183)</f>
        <v>0</v>
      </c>
      <c r="N183" s="1334">
        <f>IF(ISERROR(VLOOKUP(VLOOKUP($A183, 'E4 TB Allocation Details'!$A$18:$L$217, MATCH("Demand ID", 'E4 TB Allocation Details'!$A$18:$L$18, 0),FALSE), 'E2 Allocators'!$B$15:$W$361, MATCH('O5 Details by Class &amp; Accounts'!N$18, 'E2 Allocators'!$B$15:$W$15, 0),FALSE)*$F183), 0, VLOOKUP(VLOOKUP($A183, 'E4 TB Allocation Details'!$A$18:$L$217, MATCH("Demand ID", 'E4 TB Allocation Details'!$A$18:$L$18, 0),FALSE), 'E2 Allocators'!$B$15:$W$361, MATCH('O5 Details by Class &amp; Accounts'!N$18, 'E2 Allocators'!$B$15:$W$15, 0),FALSE)*$F183)</f>
        <v>0</v>
      </c>
      <c r="O183" s="1334">
        <f>IF(ISERROR(VLOOKUP(VLOOKUP($A183, 'E4 TB Allocation Details'!$A$18:$L$217, MATCH("Demand ID", 'E4 TB Allocation Details'!$A$18:$L$18, 0),FALSE), 'E2 Allocators'!$B$15:$W$361, MATCH('O5 Details by Class &amp; Accounts'!O$18, 'E2 Allocators'!$B$15:$W$15, 0),FALSE)*$F183), 0, VLOOKUP(VLOOKUP($A183, 'E4 TB Allocation Details'!$A$18:$L$217, MATCH("Demand ID", 'E4 TB Allocation Details'!$A$18:$L$18, 0),FALSE), 'E2 Allocators'!$B$15:$W$361, MATCH('O5 Details by Class &amp; Accounts'!O$18, 'E2 Allocators'!$B$15:$W$15, 0),FALSE)*$F183)</f>
        <v>0</v>
      </c>
      <c r="P183" s="1334">
        <f>IF(ISERROR(VLOOKUP(VLOOKUP($A183, 'E4 TB Allocation Details'!$A$18:$L$217, MATCH("Demand ID", 'E4 TB Allocation Details'!$A$18:$L$18, 0),FALSE), 'E2 Allocators'!$B$15:$W$361, MATCH('O5 Details by Class &amp; Accounts'!P$18, 'E2 Allocators'!$B$15:$W$15, 0),FALSE)*$F183), 0, VLOOKUP(VLOOKUP($A183, 'E4 TB Allocation Details'!$A$18:$L$217, MATCH("Demand ID", 'E4 TB Allocation Details'!$A$18:$L$18, 0),FALSE), 'E2 Allocators'!$B$15:$W$361, MATCH('O5 Details by Class &amp; Accounts'!P$18, 'E2 Allocators'!$B$15:$W$15, 0),FALSE)*$F183)</f>
        <v>0</v>
      </c>
      <c r="Q183" s="1334">
        <f>IF(ISERROR(VLOOKUP(VLOOKUP($A183, 'E4 TB Allocation Details'!$A$18:$L$217, MATCH("Demand ID", 'E4 TB Allocation Details'!$A$18:$L$18, 0),FALSE), 'E2 Allocators'!$B$15:$W$361, MATCH('O5 Details by Class &amp; Accounts'!Q$18, 'E2 Allocators'!$B$15:$W$15, 0),FALSE)*$F183), 0, VLOOKUP(VLOOKUP($A183, 'E4 TB Allocation Details'!$A$18:$L$217, MATCH("Demand ID", 'E4 TB Allocation Details'!$A$18:$L$18, 0),FALSE), 'E2 Allocators'!$B$15:$W$361, MATCH('O5 Details by Class &amp; Accounts'!Q$18, 'E2 Allocators'!$B$15:$W$15, 0),FALSE)*$F183)</f>
        <v>0</v>
      </c>
      <c r="R183" s="1334">
        <f>IF(ISERROR(VLOOKUP(VLOOKUP($A183, 'E4 TB Allocation Details'!$A$18:$L$217, MATCH("Demand ID", 'E4 TB Allocation Details'!$A$18:$L$18, 0),FALSE), 'E2 Allocators'!$B$15:$W$361, MATCH('O5 Details by Class &amp; Accounts'!R$18, 'E2 Allocators'!$B$15:$W$15, 0),FALSE)*$F183), 0, VLOOKUP(VLOOKUP($A183, 'E4 TB Allocation Details'!$A$18:$L$217, MATCH("Demand ID", 'E4 TB Allocation Details'!$A$18:$L$18, 0),FALSE), 'E2 Allocators'!$B$15:$W$361, MATCH('O5 Details by Class &amp; Accounts'!R$18, 'E2 Allocators'!$B$15:$W$15, 0),FALSE)*$F183)</f>
        <v>0</v>
      </c>
      <c r="S183" s="1334">
        <f>IF(ISERROR(VLOOKUP(VLOOKUP($A183, 'E4 TB Allocation Details'!$A$18:$L$217, MATCH("Demand ID", 'E4 TB Allocation Details'!$A$18:$L$18, 0),FALSE), 'E2 Allocators'!$B$15:$W$361, MATCH('O5 Details by Class &amp; Accounts'!S$18, 'E2 Allocators'!$B$15:$W$15, 0),FALSE)*$F183), 0, VLOOKUP(VLOOKUP($A183, 'E4 TB Allocation Details'!$A$18:$L$217, MATCH("Demand ID", 'E4 TB Allocation Details'!$A$18:$L$18, 0),FALSE), 'E2 Allocators'!$B$15:$W$361, MATCH('O5 Details by Class &amp; Accounts'!S$18, 'E2 Allocators'!$B$15:$W$15, 0),FALSE)*$F183)</f>
        <v>0</v>
      </c>
      <c r="T183" s="1334">
        <f>IF(ISERROR(VLOOKUP(VLOOKUP($A183, 'E4 TB Allocation Details'!$A$18:$L$217, MATCH("Demand ID", 'E4 TB Allocation Details'!$A$18:$L$18, 0),FALSE), 'E2 Allocators'!$B$15:$W$361, MATCH('O5 Details by Class &amp; Accounts'!T$18, 'E2 Allocators'!$B$15:$W$15, 0),FALSE)*$F183), 0, VLOOKUP(VLOOKUP($A183, 'E4 TB Allocation Details'!$A$18:$L$217, MATCH("Demand ID", 'E4 TB Allocation Details'!$A$18:$L$18, 0),FALSE), 'E2 Allocators'!$B$15:$W$361, MATCH('O5 Details by Class &amp; Accounts'!T$18, 'E2 Allocators'!$B$15:$W$15, 0),FALSE)*$F183)</f>
        <v>0</v>
      </c>
      <c r="U183" s="1334">
        <f>IF(ISERROR(VLOOKUP(VLOOKUP($A183, 'E4 TB Allocation Details'!$A$18:$L$217, MATCH("Demand ID", 'E4 TB Allocation Details'!$A$18:$L$18, 0),FALSE), 'E2 Allocators'!$B$15:$W$361, MATCH('O5 Details by Class &amp; Accounts'!U$18, 'E2 Allocators'!$B$15:$W$15, 0),FALSE)*$F183), 0, VLOOKUP(VLOOKUP($A183, 'E4 TB Allocation Details'!$A$18:$L$217, MATCH("Demand ID", 'E4 TB Allocation Details'!$A$18:$L$18, 0),FALSE), 'E2 Allocators'!$B$15:$W$361, MATCH('O5 Details by Class &amp; Accounts'!U$18, 'E2 Allocators'!$B$15:$W$15, 0),FALSE)*$F183)</f>
        <v>0</v>
      </c>
      <c r="V183" s="1334">
        <f>IF(ISERROR(VLOOKUP(VLOOKUP($A183, 'E4 TB Allocation Details'!$A$18:$L$217, MATCH("Demand ID", 'E4 TB Allocation Details'!$A$18:$L$18, 0),FALSE), 'E2 Allocators'!$B$15:$W$361, MATCH('O5 Details by Class &amp; Accounts'!V$18, 'E2 Allocators'!$B$15:$W$15, 0),FALSE)*$F183), 0, VLOOKUP(VLOOKUP($A183, 'E4 TB Allocation Details'!$A$18:$L$217, MATCH("Demand ID", 'E4 TB Allocation Details'!$A$18:$L$18, 0),FALSE), 'E2 Allocators'!$B$15:$W$361, MATCH('O5 Details by Class &amp; Accounts'!V$18, 'E2 Allocators'!$B$15:$W$15, 0),FALSE)*$F183)</f>
        <v>0</v>
      </c>
      <c r="W183" s="1334">
        <f>IF(ISERROR(VLOOKUP(VLOOKUP($A183, 'E4 TB Allocation Details'!$A$18:$L$217, MATCH("Demand ID", 'E4 TB Allocation Details'!$A$18:$L$18, 0),FALSE), 'E2 Allocators'!$B$15:$W$361, MATCH('O5 Details by Class &amp; Accounts'!W$18, 'E2 Allocators'!$B$15:$W$15, 0),FALSE)*$F183), 0, VLOOKUP(VLOOKUP($A183, 'E4 TB Allocation Details'!$A$18:$L$217, MATCH("Demand ID", 'E4 TB Allocation Details'!$A$18:$L$18, 0),FALSE), 'E2 Allocators'!$B$15:$W$361, MATCH('O5 Details by Class &amp; Accounts'!W$18, 'E2 Allocators'!$B$15:$W$15, 0),FALSE)*$F183)</f>
        <v>0</v>
      </c>
      <c r="X183" s="1334">
        <f>IF(ISERROR(VLOOKUP(VLOOKUP($A183, 'E4 TB Allocation Details'!$A$18:$L$217, MATCH("Demand ID", 'E4 TB Allocation Details'!$A$18:$L$18, 0),FALSE), 'E2 Allocators'!$B$15:$W$361, MATCH('O5 Details by Class &amp; Accounts'!X$18, 'E2 Allocators'!$B$15:$W$15, 0),FALSE)*$F183), 0, VLOOKUP(VLOOKUP($A183, 'E4 TB Allocation Details'!$A$18:$L$217, MATCH("Demand ID", 'E4 TB Allocation Details'!$A$18:$L$18, 0),FALSE), 'E2 Allocators'!$B$15:$W$361, MATCH('O5 Details by Class &amp; Accounts'!X$18, 'E2 Allocators'!$B$15:$W$15, 0),FALSE)*$F183)</f>
        <v>0</v>
      </c>
      <c r="Y183" s="1334">
        <f>IF(ISERROR(VLOOKUP(VLOOKUP($A183, 'E4 TB Allocation Details'!$A$18:$L$217, MATCH("Demand ID", 'E4 TB Allocation Details'!$A$18:$L$18, 0),FALSE), 'E2 Allocators'!$B$15:$W$361, MATCH('O5 Details by Class &amp; Accounts'!Y$18, 'E2 Allocators'!$B$15:$W$15, 0),FALSE)*$F183), 0, VLOOKUP(VLOOKUP($A183, 'E4 TB Allocation Details'!$A$18:$L$217, MATCH("Demand ID", 'E4 TB Allocation Details'!$A$18:$L$18, 0),FALSE), 'E2 Allocators'!$B$15:$W$361, MATCH('O5 Details by Class &amp; Accounts'!Y$18, 'E2 Allocators'!$B$15:$W$15, 0),FALSE)*$F183)</f>
        <v>0</v>
      </c>
      <c r="Z183" s="1334">
        <f>IF(ISERROR(VLOOKUP(VLOOKUP($A183, 'E4 TB Allocation Details'!$A$18:$L$217, MATCH("Demand ID", 'E4 TB Allocation Details'!$A$18:$L$18, 0),FALSE), 'E2 Allocators'!$B$15:$W$361, MATCH('O5 Details by Class &amp; Accounts'!Z$18, 'E2 Allocators'!$B$15:$W$15, 0),FALSE)*$F183), 0, VLOOKUP(VLOOKUP($A183, 'E4 TB Allocation Details'!$A$18:$L$217, MATCH("Demand ID", 'E4 TB Allocation Details'!$A$18:$L$18, 0),FALSE), 'E2 Allocators'!$B$15:$W$361, MATCH('O5 Details by Class &amp; Accounts'!Z$18, 'E2 Allocators'!$B$15:$W$15, 0),FALSE)*$F183)</f>
        <v>0</v>
      </c>
      <c r="AA183" s="1334">
        <f>IF(ISERROR(VLOOKUP(VLOOKUP($A183, 'E4 TB Allocation Details'!$A$18:$L$217, MATCH("Demand ID", 'E4 TB Allocation Details'!$A$18:$L$18, 0),FALSE), 'E2 Allocators'!$B$15:$W$361, MATCH('O5 Details by Class &amp; Accounts'!AA$18, 'E2 Allocators'!$B$15:$W$15, 0),FALSE)*$F183), 0, VLOOKUP(VLOOKUP($A183, 'E4 TB Allocation Details'!$A$18:$L$217, MATCH("Demand ID", 'E4 TB Allocation Details'!$A$18:$L$18, 0),FALSE), 'E2 Allocators'!$B$15:$W$361, MATCH('O5 Details by Class &amp; Accounts'!AA$18, 'E2 Allocators'!$B$15:$W$15, 0),FALSE)*$F183)</f>
        <v>0</v>
      </c>
      <c r="AB183" s="1334">
        <f>IF(ISERROR(VLOOKUP(VLOOKUP($A183, 'E4 TB Allocation Details'!$A$18:$L$217, MATCH("Demand ID", 'E4 TB Allocation Details'!$A$18:$L$18, 0),FALSE), 'E2 Allocators'!$B$15:$W$361, MATCH('O5 Details by Class &amp; Accounts'!AB$18, 'E2 Allocators'!$B$15:$W$15, 0),FALSE)*$F183), 0, VLOOKUP(VLOOKUP($A183, 'E4 TB Allocation Details'!$A$18:$L$217, MATCH("Demand ID", 'E4 TB Allocation Details'!$A$18:$L$18, 0),FALSE), 'E2 Allocators'!$B$15:$W$361, MATCH('O5 Details by Class &amp; Accounts'!AB$18, 'E2 Allocators'!$B$15:$W$15, 0),FALSE)*$F183)</f>
        <v>0</v>
      </c>
      <c r="AC183" s="1334">
        <f t="shared" si="47"/>
        <v>0</v>
      </c>
      <c r="AD183" s="1334">
        <f>IF(ISERROR(VLOOKUP(VLOOKUP($A183, 'E4 TB Allocation Details'!$A$18:$L$217, MATCH("Customer ID", 'E4 TB Allocation Details'!$A$18:$L$18, 0),FALSE), 'E2 Allocators'!$B$15:$W$361, MATCH('O5 Details by Class &amp; Accounts'!AD$18, 'E2 Allocators'!$B$15:$W$15, 0),FALSE)*$G183), 0, VLOOKUP(VLOOKUP($A183, 'E4 TB Allocation Details'!$A$18:$L$217, MATCH("Customer ID", 'E4 TB Allocation Details'!$A$18:$L$18, 0),FALSE), 'E2 Allocators'!$B$15:$W$361, MATCH('O5 Details by Class &amp; Accounts'!AD$18, 'E2 Allocators'!$B$15:$W$15, 0),FALSE)*$G183)</f>
        <v>0</v>
      </c>
      <c r="AE183" s="1334">
        <f>IF(ISERROR(VLOOKUP(VLOOKUP($A183, 'E4 TB Allocation Details'!$A$18:$L$217, MATCH("Customer ID", 'E4 TB Allocation Details'!$A$18:$L$18, 0),FALSE), 'E2 Allocators'!$B$15:$W$361, MATCH('O5 Details by Class &amp; Accounts'!AE$18, 'E2 Allocators'!$B$15:$W$15, 0),FALSE)*$G183), 0, VLOOKUP(VLOOKUP($A183, 'E4 TB Allocation Details'!$A$18:$L$217, MATCH("Customer ID", 'E4 TB Allocation Details'!$A$18:$L$18, 0),FALSE), 'E2 Allocators'!$B$15:$W$361, MATCH('O5 Details by Class &amp; Accounts'!AE$18, 'E2 Allocators'!$B$15:$W$15, 0),FALSE)*$G183)</f>
        <v>0</v>
      </c>
      <c r="AF183" s="1334">
        <f>IF(ISERROR(VLOOKUP(VLOOKUP($A183, 'E4 TB Allocation Details'!$A$18:$L$217, MATCH("Customer ID", 'E4 TB Allocation Details'!$A$18:$L$18, 0),FALSE), 'E2 Allocators'!$B$15:$W$361, MATCH('O5 Details by Class &amp; Accounts'!AF$18, 'E2 Allocators'!$B$15:$W$15, 0),FALSE)*$G183), 0, VLOOKUP(VLOOKUP($A183, 'E4 TB Allocation Details'!$A$18:$L$217, MATCH("Customer ID", 'E4 TB Allocation Details'!$A$18:$L$18, 0),FALSE), 'E2 Allocators'!$B$15:$W$361, MATCH('O5 Details by Class &amp; Accounts'!AF$18, 'E2 Allocators'!$B$15:$W$15, 0),FALSE)*$G183)</f>
        <v>0</v>
      </c>
      <c r="AG183" s="1334">
        <f>IF(ISERROR(VLOOKUP(VLOOKUP($A183, 'E4 TB Allocation Details'!$A$18:$L$217, MATCH("Customer ID", 'E4 TB Allocation Details'!$A$18:$L$18, 0),FALSE), 'E2 Allocators'!$B$15:$W$361, MATCH('O5 Details by Class &amp; Accounts'!AG$18, 'E2 Allocators'!$B$15:$W$15, 0),FALSE)*$G183), 0, VLOOKUP(VLOOKUP($A183, 'E4 TB Allocation Details'!$A$18:$L$217, MATCH("Customer ID", 'E4 TB Allocation Details'!$A$18:$L$18, 0),FALSE), 'E2 Allocators'!$B$15:$W$361, MATCH('O5 Details by Class &amp; Accounts'!AG$18, 'E2 Allocators'!$B$15:$W$15, 0),FALSE)*$G183)</f>
        <v>0</v>
      </c>
      <c r="AH183" s="1334">
        <f>IF(ISERROR(VLOOKUP(VLOOKUP($A183, 'E4 TB Allocation Details'!$A$18:$L$217, MATCH("Customer ID", 'E4 TB Allocation Details'!$A$18:$L$18, 0),FALSE), 'E2 Allocators'!$B$15:$W$361, MATCH('O5 Details by Class &amp; Accounts'!AH$18, 'E2 Allocators'!$B$15:$W$15, 0),FALSE)*$G183), 0, VLOOKUP(VLOOKUP($A183, 'E4 TB Allocation Details'!$A$18:$L$217, MATCH("Customer ID", 'E4 TB Allocation Details'!$A$18:$L$18, 0),FALSE), 'E2 Allocators'!$B$15:$W$361, MATCH('O5 Details by Class &amp; Accounts'!AH$18, 'E2 Allocators'!$B$15:$W$15, 0),FALSE)*$G183)</f>
        <v>0</v>
      </c>
      <c r="AI183" s="1334">
        <f>IF(ISERROR(VLOOKUP(VLOOKUP($A183, 'E4 TB Allocation Details'!$A$18:$L$217, MATCH("Customer ID", 'E4 TB Allocation Details'!$A$18:$L$18, 0),FALSE), 'E2 Allocators'!$B$15:$W$361, MATCH('O5 Details by Class &amp; Accounts'!AI$18, 'E2 Allocators'!$B$15:$W$15, 0),FALSE)*$G183), 0, VLOOKUP(VLOOKUP($A183, 'E4 TB Allocation Details'!$A$18:$L$217, MATCH("Customer ID", 'E4 TB Allocation Details'!$A$18:$L$18, 0),FALSE), 'E2 Allocators'!$B$15:$W$361, MATCH('O5 Details by Class &amp; Accounts'!AI$18, 'E2 Allocators'!$B$15:$W$15, 0),FALSE)*$G183)</f>
        <v>0</v>
      </c>
      <c r="AJ183" s="1334">
        <f>IF(ISERROR(VLOOKUP(VLOOKUP($A183, 'E4 TB Allocation Details'!$A$18:$L$217, MATCH("Customer ID", 'E4 TB Allocation Details'!$A$18:$L$18, 0),FALSE), 'E2 Allocators'!$B$15:$W$361, MATCH('O5 Details by Class &amp; Accounts'!AJ$18, 'E2 Allocators'!$B$15:$W$15, 0),FALSE)*$G183), 0, VLOOKUP(VLOOKUP($A183, 'E4 TB Allocation Details'!$A$18:$L$217, MATCH("Customer ID", 'E4 TB Allocation Details'!$A$18:$L$18, 0),FALSE), 'E2 Allocators'!$B$15:$W$361, MATCH('O5 Details by Class &amp; Accounts'!AJ$18, 'E2 Allocators'!$B$15:$W$15, 0),FALSE)*$G183)</f>
        <v>0</v>
      </c>
      <c r="AK183" s="1334">
        <f>IF(ISERROR(VLOOKUP(VLOOKUP($A183, 'E4 TB Allocation Details'!$A$18:$L$217, MATCH("Customer ID", 'E4 TB Allocation Details'!$A$18:$L$18, 0),FALSE), 'E2 Allocators'!$B$15:$W$361, MATCH('O5 Details by Class &amp; Accounts'!AK$18, 'E2 Allocators'!$B$15:$W$15, 0),FALSE)*$G183), 0, VLOOKUP(VLOOKUP($A183, 'E4 TB Allocation Details'!$A$18:$L$217, MATCH("Customer ID", 'E4 TB Allocation Details'!$A$18:$L$18, 0),FALSE), 'E2 Allocators'!$B$15:$W$361, MATCH('O5 Details by Class &amp; Accounts'!AK$18, 'E2 Allocators'!$B$15:$W$15, 0),FALSE)*$G183)</f>
        <v>0</v>
      </c>
      <c r="AL183" s="1334">
        <f>IF(ISERROR(VLOOKUP(VLOOKUP($A183, 'E4 TB Allocation Details'!$A$18:$L$217, MATCH("Customer ID", 'E4 TB Allocation Details'!$A$18:$L$18, 0),FALSE), 'E2 Allocators'!$B$15:$W$361, MATCH('O5 Details by Class &amp; Accounts'!AL$18, 'E2 Allocators'!$B$15:$W$15, 0),FALSE)*$G183), 0, VLOOKUP(VLOOKUP($A183, 'E4 TB Allocation Details'!$A$18:$L$217, MATCH("Customer ID", 'E4 TB Allocation Details'!$A$18:$L$18, 0),FALSE), 'E2 Allocators'!$B$15:$W$361, MATCH('O5 Details by Class &amp; Accounts'!AL$18, 'E2 Allocators'!$B$15:$W$15, 0),FALSE)*$G183)</f>
        <v>0</v>
      </c>
      <c r="AM183" s="1334">
        <f>IF(ISERROR(VLOOKUP(VLOOKUP($A183, 'E4 TB Allocation Details'!$A$18:$L$217, MATCH("Customer ID", 'E4 TB Allocation Details'!$A$18:$L$18, 0),FALSE), 'E2 Allocators'!$B$15:$W$361, MATCH('O5 Details by Class &amp; Accounts'!AM$18, 'E2 Allocators'!$B$15:$W$15, 0),FALSE)*$G183), 0, VLOOKUP(VLOOKUP($A183, 'E4 TB Allocation Details'!$A$18:$L$217, MATCH("Customer ID", 'E4 TB Allocation Details'!$A$18:$L$18, 0),FALSE), 'E2 Allocators'!$B$15:$W$361, MATCH('O5 Details by Class &amp; Accounts'!AM$18, 'E2 Allocators'!$B$15:$W$15, 0),FALSE)*$G183)</f>
        <v>0</v>
      </c>
      <c r="AN183" s="1334">
        <f>IF(ISERROR(VLOOKUP(VLOOKUP($A183, 'E4 TB Allocation Details'!$A$18:$L$217, MATCH("Customer ID", 'E4 TB Allocation Details'!$A$18:$L$18, 0),FALSE), 'E2 Allocators'!$B$15:$W$361, MATCH('O5 Details by Class &amp; Accounts'!AN$18, 'E2 Allocators'!$B$15:$W$15, 0),FALSE)*$G183), 0, VLOOKUP(VLOOKUP($A183, 'E4 TB Allocation Details'!$A$18:$L$217, MATCH("Customer ID", 'E4 TB Allocation Details'!$A$18:$L$18, 0),FALSE), 'E2 Allocators'!$B$15:$W$361, MATCH('O5 Details by Class &amp; Accounts'!AN$18, 'E2 Allocators'!$B$15:$W$15, 0),FALSE)*$G183)</f>
        <v>0</v>
      </c>
      <c r="AO183" s="1334">
        <f>IF(ISERROR(VLOOKUP(VLOOKUP($A183, 'E4 TB Allocation Details'!$A$18:$L$217, MATCH("Customer ID", 'E4 TB Allocation Details'!$A$18:$L$18, 0),FALSE), 'E2 Allocators'!$B$15:$W$361, MATCH('O5 Details by Class &amp; Accounts'!AO$18, 'E2 Allocators'!$B$15:$W$15, 0),FALSE)*$G183), 0, VLOOKUP(VLOOKUP($A183, 'E4 TB Allocation Details'!$A$18:$L$217, MATCH("Customer ID", 'E4 TB Allocation Details'!$A$18:$L$18, 0),FALSE), 'E2 Allocators'!$B$15:$W$361, MATCH('O5 Details by Class &amp; Accounts'!AO$18, 'E2 Allocators'!$B$15:$W$15, 0),FALSE)*$G183)</f>
        <v>0</v>
      </c>
      <c r="AP183" s="1334">
        <f>IF(ISERROR(VLOOKUP(VLOOKUP($A183, 'E4 TB Allocation Details'!$A$18:$L$217, MATCH("Customer ID", 'E4 TB Allocation Details'!$A$18:$L$18, 0),FALSE), 'E2 Allocators'!$B$15:$W$361, MATCH('O5 Details by Class &amp; Accounts'!AP$18, 'E2 Allocators'!$B$15:$W$15, 0),FALSE)*$G183), 0, VLOOKUP(VLOOKUP($A183, 'E4 TB Allocation Details'!$A$18:$L$217, MATCH("Customer ID", 'E4 TB Allocation Details'!$A$18:$L$18, 0),FALSE), 'E2 Allocators'!$B$15:$W$361, MATCH('O5 Details by Class &amp; Accounts'!AP$18, 'E2 Allocators'!$B$15:$W$15, 0),FALSE)*$G183)</f>
        <v>0</v>
      </c>
      <c r="AQ183" s="1334">
        <f>IF(ISERROR(VLOOKUP(VLOOKUP($A183, 'E4 TB Allocation Details'!$A$18:$L$217, MATCH("Customer ID", 'E4 TB Allocation Details'!$A$18:$L$18, 0),FALSE), 'E2 Allocators'!$B$15:$W$361, MATCH('O5 Details by Class &amp; Accounts'!AQ$18, 'E2 Allocators'!$B$15:$W$15, 0),FALSE)*$G183), 0, VLOOKUP(VLOOKUP($A183, 'E4 TB Allocation Details'!$A$18:$L$217, MATCH("Customer ID", 'E4 TB Allocation Details'!$A$18:$L$18, 0),FALSE), 'E2 Allocators'!$B$15:$W$361, MATCH('O5 Details by Class &amp; Accounts'!AQ$18, 'E2 Allocators'!$B$15:$W$15, 0),FALSE)*$G183)</f>
        <v>0</v>
      </c>
      <c r="AR183" s="1334">
        <f>IF(ISERROR(VLOOKUP(VLOOKUP($A183, 'E4 TB Allocation Details'!$A$18:$L$217, MATCH("Customer ID", 'E4 TB Allocation Details'!$A$18:$L$18, 0),FALSE), 'E2 Allocators'!$B$15:$W$361, MATCH('O5 Details by Class &amp; Accounts'!AR$18, 'E2 Allocators'!$B$15:$W$15, 0),FALSE)*$G183), 0, VLOOKUP(VLOOKUP($A183, 'E4 TB Allocation Details'!$A$18:$L$217, MATCH("Customer ID", 'E4 TB Allocation Details'!$A$18:$L$18, 0),FALSE), 'E2 Allocators'!$B$15:$W$361, MATCH('O5 Details by Class &amp; Accounts'!AR$18, 'E2 Allocators'!$B$15:$W$15, 0),FALSE)*$G183)</f>
        <v>0</v>
      </c>
      <c r="AS183" s="1334">
        <f>IF(ISERROR(VLOOKUP(VLOOKUP($A183, 'E4 TB Allocation Details'!$A$18:$L$217, MATCH("Customer ID", 'E4 TB Allocation Details'!$A$18:$L$18, 0),FALSE), 'E2 Allocators'!$B$15:$W$361, MATCH('O5 Details by Class &amp; Accounts'!AS$18, 'E2 Allocators'!$B$15:$W$15, 0),FALSE)*$G183), 0, VLOOKUP(VLOOKUP($A183, 'E4 TB Allocation Details'!$A$18:$L$217, MATCH("Customer ID", 'E4 TB Allocation Details'!$A$18:$L$18, 0),FALSE), 'E2 Allocators'!$B$15:$W$361, MATCH('O5 Details by Class &amp; Accounts'!AS$18, 'E2 Allocators'!$B$15:$W$15, 0),FALSE)*$G183)</f>
        <v>0</v>
      </c>
      <c r="AT183" s="1334">
        <f>IF(ISERROR(VLOOKUP(VLOOKUP($A183, 'E4 TB Allocation Details'!$A$18:$L$217, MATCH("Customer ID", 'E4 TB Allocation Details'!$A$18:$L$18, 0),FALSE), 'E2 Allocators'!$B$15:$W$361, MATCH('O5 Details by Class &amp; Accounts'!AT$18, 'E2 Allocators'!$B$15:$W$15, 0),FALSE)*$G183), 0, VLOOKUP(VLOOKUP($A183, 'E4 TB Allocation Details'!$A$18:$L$217, MATCH("Customer ID", 'E4 TB Allocation Details'!$A$18:$L$18, 0),FALSE), 'E2 Allocators'!$B$15:$W$361, MATCH('O5 Details by Class &amp; Accounts'!AT$18, 'E2 Allocators'!$B$15:$W$15, 0),FALSE)*$G183)</f>
        <v>0</v>
      </c>
      <c r="AU183" s="1334">
        <f>IF(ISERROR(VLOOKUP(VLOOKUP($A183, 'E4 TB Allocation Details'!$A$18:$L$217, MATCH("Customer ID", 'E4 TB Allocation Details'!$A$18:$L$18, 0),FALSE), 'E2 Allocators'!$B$15:$W$361, MATCH('O5 Details by Class &amp; Accounts'!AU$18, 'E2 Allocators'!$B$15:$W$15, 0),FALSE)*$G183), 0, VLOOKUP(VLOOKUP($A183, 'E4 TB Allocation Details'!$A$18:$L$217, MATCH("Customer ID", 'E4 TB Allocation Details'!$A$18:$L$18, 0),FALSE), 'E2 Allocators'!$B$15:$W$361, MATCH('O5 Details by Class &amp; Accounts'!AU$18, 'E2 Allocators'!$B$15:$W$15, 0),FALSE)*$G183)</f>
        <v>0</v>
      </c>
      <c r="AV183" s="1334">
        <f>IF(ISERROR(VLOOKUP(VLOOKUP($A183, 'E4 TB Allocation Details'!$A$18:$L$217, MATCH("Customer ID", 'E4 TB Allocation Details'!$A$18:$L$18, 0),FALSE), 'E2 Allocators'!$B$15:$W$361, MATCH('O5 Details by Class &amp; Accounts'!AV$18, 'E2 Allocators'!$B$15:$W$15, 0),FALSE)*$G183), 0, VLOOKUP(VLOOKUP($A183, 'E4 TB Allocation Details'!$A$18:$L$217, MATCH("Customer ID", 'E4 TB Allocation Details'!$A$18:$L$18, 0),FALSE), 'E2 Allocators'!$B$15:$W$361, MATCH('O5 Details by Class &amp; Accounts'!AV$18, 'E2 Allocators'!$B$15:$W$15, 0),FALSE)*$G183)</f>
        <v>0</v>
      </c>
      <c r="AW183" s="1334">
        <f>IF(ISERROR(VLOOKUP(VLOOKUP($A183, 'E4 TB Allocation Details'!$A$18:$L$217, MATCH("Customer ID", 'E4 TB Allocation Details'!$A$18:$L$18, 0),FALSE), 'E2 Allocators'!$B$15:$W$361, MATCH('O5 Details by Class &amp; Accounts'!AW$18, 'E2 Allocators'!$B$15:$W$15, 0),FALSE)*$G183), 0, VLOOKUP(VLOOKUP($A183, 'E4 TB Allocation Details'!$A$18:$L$217, MATCH("Customer ID", 'E4 TB Allocation Details'!$A$18:$L$18, 0),FALSE), 'E2 Allocators'!$B$15:$W$361, MATCH('O5 Details by Class &amp; Accounts'!AW$18, 'E2 Allocators'!$B$15:$W$15, 0),FALSE)*$G183)</f>
        <v>0</v>
      </c>
      <c r="AX183" s="1334">
        <f t="shared" si="51"/>
        <v>0</v>
      </c>
      <c r="AY183" s="1334">
        <f>IF(ISERROR(VLOOKUP(VLOOKUP($A183, 'E4 TB Allocation Details'!$A$18:$L$217, MATCH("Misc ID", 'E4 TB Allocation Details'!$A$18:$L$18, 0),FALSE), 'E2 Allocators'!$B$15:$W$361, MATCH('O5 Details by Class &amp; Accounts'!AY$18, 'E2 Allocators'!$B$15:$W$15, 0),FALSE)*$E183), 0, VLOOKUP(VLOOKUP($A183, 'E4 TB Allocation Details'!$A$18:$L$217, MATCH("Misc ID", 'E4 TB Allocation Details'!$A$18:$L$18, 0),FALSE), 'E2 Allocators'!$B$15:$W$361, MATCH('O5 Details by Class &amp; Accounts'!AY$18, 'E2 Allocators'!$B$15:$W$15, 0),FALSE)*$E183)</f>
        <v>0</v>
      </c>
      <c r="AZ183" s="1334">
        <f>IF(ISERROR(VLOOKUP(VLOOKUP($A183, 'E4 TB Allocation Details'!$A$18:$L$217, MATCH("Misc ID", 'E4 TB Allocation Details'!$A$18:$L$18, 0),FALSE), 'E2 Allocators'!$B$15:$W$361, MATCH('O5 Details by Class &amp; Accounts'!AZ$18, 'E2 Allocators'!$B$15:$W$15, 0),FALSE)*$E183), 0, VLOOKUP(VLOOKUP($A183, 'E4 TB Allocation Details'!$A$18:$L$217, MATCH("Misc ID", 'E4 TB Allocation Details'!$A$18:$L$18, 0),FALSE), 'E2 Allocators'!$B$15:$W$361, MATCH('O5 Details by Class &amp; Accounts'!AZ$18, 'E2 Allocators'!$B$15:$W$15, 0),FALSE)*$E183)</f>
        <v>0</v>
      </c>
      <c r="BA183" s="1334">
        <f>IF(ISERROR(VLOOKUP(VLOOKUP($A183, 'E4 TB Allocation Details'!$A$18:$L$217, MATCH("Misc ID", 'E4 TB Allocation Details'!$A$18:$L$18, 0),FALSE), 'E2 Allocators'!$B$15:$W$361, MATCH('O5 Details by Class &amp; Accounts'!BA$18, 'E2 Allocators'!$B$15:$W$15, 0),FALSE)*$E183), 0, VLOOKUP(VLOOKUP($A183, 'E4 TB Allocation Details'!$A$18:$L$217, MATCH("Misc ID", 'E4 TB Allocation Details'!$A$18:$L$18, 0),FALSE), 'E2 Allocators'!$B$15:$W$361, MATCH('O5 Details by Class &amp; Accounts'!BA$18, 'E2 Allocators'!$B$15:$W$15, 0),FALSE)*$E183)</f>
        <v>0</v>
      </c>
      <c r="BB183" s="1334">
        <f>IF(ISERROR(VLOOKUP(VLOOKUP($A183, 'E4 TB Allocation Details'!$A$18:$L$217, MATCH("Misc ID", 'E4 TB Allocation Details'!$A$18:$L$18, 0),FALSE), 'E2 Allocators'!$B$15:$W$361, MATCH('O5 Details by Class &amp; Accounts'!BB$18, 'E2 Allocators'!$B$15:$W$15, 0),FALSE)*$E183), 0, VLOOKUP(VLOOKUP($A183, 'E4 TB Allocation Details'!$A$18:$L$217, MATCH("Misc ID", 'E4 TB Allocation Details'!$A$18:$L$18, 0),FALSE), 'E2 Allocators'!$B$15:$W$361, MATCH('O5 Details by Class &amp; Accounts'!BB$18, 'E2 Allocators'!$B$15:$W$15, 0),FALSE)*$E183)</f>
        <v>0</v>
      </c>
      <c r="BC183" s="1334">
        <f>IF(ISERROR(VLOOKUP(VLOOKUP($A183, 'E4 TB Allocation Details'!$A$18:$L$217, MATCH("Misc ID", 'E4 TB Allocation Details'!$A$18:$L$18, 0),FALSE), 'E2 Allocators'!$B$15:$W$361, MATCH('O5 Details by Class &amp; Accounts'!BC$18, 'E2 Allocators'!$B$15:$W$15, 0),FALSE)*$E183), 0, VLOOKUP(VLOOKUP($A183, 'E4 TB Allocation Details'!$A$18:$L$217, MATCH("Misc ID", 'E4 TB Allocation Details'!$A$18:$L$18, 0),FALSE), 'E2 Allocators'!$B$15:$W$361, MATCH('O5 Details by Class &amp; Accounts'!BC$18, 'E2 Allocators'!$B$15:$W$15, 0),FALSE)*$E183)</f>
        <v>0</v>
      </c>
      <c r="BD183" s="1334">
        <f>IF(ISERROR(VLOOKUP(VLOOKUP($A183, 'E4 TB Allocation Details'!$A$18:$L$217, MATCH("Misc ID", 'E4 TB Allocation Details'!$A$18:$L$18, 0),FALSE), 'E2 Allocators'!$B$15:$W$361, MATCH('O5 Details by Class &amp; Accounts'!BD$18, 'E2 Allocators'!$B$15:$W$15, 0),FALSE)*$E183), 0, VLOOKUP(VLOOKUP($A183, 'E4 TB Allocation Details'!$A$18:$L$217, MATCH("Misc ID", 'E4 TB Allocation Details'!$A$18:$L$18, 0),FALSE), 'E2 Allocators'!$B$15:$W$361, MATCH('O5 Details by Class &amp; Accounts'!BD$18, 'E2 Allocators'!$B$15:$W$15, 0),FALSE)*$E183)</f>
        <v>0</v>
      </c>
      <c r="BE183" s="1334">
        <f>IF(ISERROR(VLOOKUP(VLOOKUP($A183, 'E4 TB Allocation Details'!$A$18:$L$217, MATCH("Misc ID", 'E4 TB Allocation Details'!$A$18:$L$18, 0),FALSE), 'E2 Allocators'!$B$15:$W$361, MATCH('O5 Details by Class &amp; Accounts'!BE$18, 'E2 Allocators'!$B$15:$W$15, 0),FALSE)*$E183), 0, VLOOKUP(VLOOKUP($A183, 'E4 TB Allocation Details'!$A$18:$L$217, MATCH("Misc ID", 'E4 TB Allocation Details'!$A$18:$L$18, 0),FALSE), 'E2 Allocators'!$B$15:$W$361, MATCH('O5 Details by Class &amp; Accounts'!BE$18, 'E2 Allocators'!$B$15:$W$15, 0),FALSE)*$E183)</f>
        <v>0</v>
      </c>
      <c r="BF183" s="1334">
        <f>IF(ISERROR(VLOOKUP(VLOOKUP($A183, 'E4 TB Allocation Details'!$A$18:$L$217, MATCH("Misc ID", 'E4 TB Allocation Details'!$A$18:$L$18, 0),FALSE), 'E2 Allocators'!$B$15:$W$361, MATCH('O5 Details by Class &amp; Accounts'!BF$18, 'E2 Allocators'!$B$15:$W$15, 0),FALSE)*$E183), 0, VLOOKUP(VLOOKUP($A183, 'E4 TB Allocation Details'!$A$18:$L$217, MATCH("Misc ID", 'E4 TB Allocation Details'!$A$18:$L$18, 0),FALSE), 'E2 Allocators'!$B$15:$W$361, MATCH('O5 Details by Class &amp; Accounts'!BF$18, 'E2 Allocators'!$B$15:$W$15, 0),FALSE)*$E183)</f>
        <v>0</v>
      </c>
      <c r="BG183" s="1334">
        <f>IF(ISERROR(VLOOKUP(VLOOKUP($A183, 'E4 TB Allocation Details'!$A$18:$L$217, MATCH("Misc ID", 'E4 TB Allocation Details'!$A$18:$L$18, 0),FALSE), 'E2 Allocators'!$B$15:$W$361, MATCH('O5 Details by Class &amp; Accounts'!BG$18, 'E2 Allocators'!$B$15:$W$15, 0),FALSE)*$E183), 0, VLOOKUP(VLOOKUP($A183, 'E4 TB Allocation Details'!$A$18:$L$217, MATCH("Misc ID", 'E4 TB Allocation Details'!$A$18:$L$18, 0),FALSE), 'E2 Allocators'!$B$15:$W$361, MATCH('O5 Details by Class &amp; Accounts'!BG$18, 'E2 Allocators'!$B$15:$W$15, 0),FALSE)*$E183)</f>
        <v>0</v>
      </c>
      <c r="BH183" s="1334">
        <f>IF(ISERROR(VLOOKUP(VLOOKUP($A183, 'E4 TB Allocation Details'!$A$18:$L$217, MATCH("Misc ID", 'E4 TB Allocation Details'!$A$18:$L$18, 0),FALSE), 'E2 Allocators'!$B$15:$W$361, MATCH('O5 Details by Class &amp; Accounts'!BH$18, 'E2 Allocators'!$B$15:$W$15, 0),FALSE)*$E183), 0, VLOOKUP(VLOOKUP($A183, 'E4 TB Allocation Details'!$A$18:$L$217, MATCH("Misc ID", 'E4 TB Allocation Details'!$A$18:$L$18, 0),FALSE), 'E2 Allocators'!$B$15:$W$361, MATCH('O5 Details by Class &amp; Accounts'!BH$18, 'E2 Allocators'!$B$15:$W$15, 0),FALSE)*$E183)</f>
        <v>0</v>
      </c>
      <c r="BI183" s="1334">
        <f>IF(ISERROR(VLOOKUP(VLOOKUP($A183, 'E4 TB Allocation Details'!$A$18:$L$217, MATCH("Misc ID", 'E4 TB Allocation Details'!$A$18:$L$18, 0),FALSE), 'E2 Allocators'!$B$15:$W$361, MATCH('O5 Details by Class &amp; Accounts'!BI$18, 'E2 Allocators'!$B$15:$W$15, 0),FALSE)*$E183), 0, VLOOKUP(VLOOKUP($A183, 'E4 TB Allocation Details'!$A$18:$L$217, MATCH("Misc ID", 'E4 TB Allocation Details'!$A$18:$L$18, 0),FALSE), 'E2 Allocators'!$B$15:$W$361, MATCH('O5 Details by Class &amp; Accounts'!BI$18, 'E2 Allocators'!$B$15:$W$15, 0),FALSE)*$E183)</f>
        <v>0</v>
      </c>
      <c r="BJ183" s="1334">
        <f>IF(ISERROR(VLOOKUP(VLOOKUP($A183, 'E4 TB Allocation Details'!$A$18:$L$217, MATCH("Misc ID", 'E4 TB Allocation Details'!$A$18:$L$18, 0),FALSE), 'E2 Allocators'!$B$15:$W$361, MATCH('O5 Details by Class &amp; Accounts'!BJ$18, 'E2 Allocators'!$B$15:$W$15, 0),FALSE)*$E183), 0, VLOOKUP(VLOOKUP($A183, 'E4 TB Allocation Details'!$A$18:$L$217, MATCH("Misc ID", 'E4 TB Allocation Details'!$A$18:$L$18, 0),FALSE), 'E2 Allocators'!$B$15:$W$361, MATCH('O5 Details by Class &amp; Accounts'!BJ$18, 'E2 Allocators'!$B$15:$W$15, 0),FALSE)*$E183)</f>
        <v>0</v>
      </c>
      <c r="BK183" s="1334">
        <f>IF(ISERROR(VLOOKUP(VLOOKUP($A183, 'E4 TB Allocation Details'!$A$18:$L$217, MATCH("Misc ID", 'E4 TB Allocation Details'!$A$18:$L$18, 0),FALSE), 'E2 Allocators'!$B$15:$W$361, MATCH('O5 Details by Class &amp; Accounts'!BK$18, 'E2 Allocators'!$B$15:$W$15, 0),FALSE)*$E183), 0, VLOOKUP(VLOOKUP($A183, 'E4 TB Allocation Details'!$A$18:$L$217, MATCH("Misc ID", 'E4 TB Allocation Details'!$A$18:$L$18, 0),FALSE), 'E2 Allocators'!$B$15:$W$361, MATCH('O5 Details by Class &amp; Accounts'!BK$18, 'E2 Allocators'!$B$15:$W$15, 0),FALSE)*$E183)</f>
        <v>0</v>
      </c>
      <c r="BL183" s="1334">
        <f>IF(ISERROR(VLOOKUP(VLOOKUP($A183, 'E4 TB Allocation Details'!$A$18:$L$217, MATCH("Misc ID", 'E4 TB Allocation Details'!$A$18:$L$18, 0),FALSE), 'E2 Allocators'!$B$15:$W$361, MATCH('O5 Details by Class &amp; Accounts'!BL$18, 'E2 Allocators'!$B$15:$W$15, 0),FALSE)*$E183), 0, VLOOKUP(VLOOKUP($A183, 'E4 TB Allocation Details'!$A$18:$L$217, MATCH("Misc ID", 'E4 TB Allocation Details'!$A$18:$L$18, 0),FALSE), 'E2 Allocators'!$B$15:$W$361, MATCH('O5 Details by Class &amp; Accounts'!BL$18, 'E2 Allocators'!$B$15:$W$15, 0),FALSE)*$E183)</f>
        <v>0</v>
      </c>
      <c r="BM183" s="1334">
        <f>IF(ISERROR(VLOOKUP(VLOOKUP($A183, 'E4 TB Allocation Details'!$A$18:$L$217, MATCH("Misc ID", 'E4 TB Allocation Details'!$A$18:$L$18, 0),FALSE), 'E2 Allocators'!$B$15:$W$361, MATCH('O5 Details by Class &amp; Accounts'!BM$18, 'E2 Allocators'!$B$15:$W$15, 0),FALSE)*$E183), 0, VLOOKUP(VLOOKUP($A183, 'E4 TB Allocation Details'!$A$18:$L$217, MATCH("Misc ID", 'E4 TB Allocation Details'!$A$18:$L$18, 0),FALSE), 'E2 Allocators'!$B$15:$W$361, MATCH('O5 Details by Class &amp; Accounts'!BM$18, 'E2 Allocators'!$B$15:$W$15, 0),FALSE)*$E183)</f>
        <v>0</v>
      </c>
      <c r="BN183" s="1334">
        <f>IF(ISERROR(VLOOKUP(VLOOKUP($A183, 'E4 TB Allocation Details'!$A$18:$L$217, MATCH("Misc ID", 'E4 TB Allocation Details'!$A$18:$L$18, 0),FALSE), 'E2 Allocators'!$B$15:$W$361, MATCH('O5 Details by Class &amp; Accounts'!BN$18, 'E2 Allocators'!$B$15:$W$15, 0),FALSE)*$E183), 0, VLOOKUP(VLOOKUP($A183, 'E4 TB Allocation Details'!$A$18:$L$217, MATCH("Misc ID", 'E4 TB Allocation Details'!$A$18:$L$18, 0),FALSE), 'E2 Allocators'!$B$15:$W$361, MATCH('O5 Details by Class &amp; Accounts'!BN$18, 'E2 Allocators'!$B$15:$W$15, 0),FALSE)*$E183)</f>
        <v>0</v>
      </c>
      <c r="BO183" s="1334">
        <f>IF(ISERROR(VLOOKUP(VLOOKUP($A183, 'E4 TB Allocation Details'!$A$18:$L$217, MATCH("Misc ID", 'E4 TB Allocation Details'!$A$18:$L$18, 0),FALSE), 'E2 Allocators'!$B$15:$W$361, MATCH('O5 Details by Class &amp; Accounts'!BO$18, 'E2 Allocators'!$B$15:$W$15, 0),FALSE)*$E183), 0, VLOOKUP(VLOOKUP($A183, 'E4 TB Allocation Details'!$A$18:$L$217, MATCH("Misc ID", 'E4 TB Allocation Details'!$A$18:$L$18, 0),FALSE), 'E2 Allocators'!$B$15:$W$361, MATCH('O5 Details by Class &amp; Accounts'!BO$18, 'E2 Allocators'!$B$15:$W$15, 0),FALSE)*$E183)</f>
        <v>0</v>
      </c>
      <c r="BP183" s="1334">
        <f>IF(ISERROR(VLOOKUP(VLOOKUP($A183, 'E4 TB Allocation Details'!$A$18:$L$217, MATCH("Misc ID", 'E4 TB Allocation Details'!$A$18:$L$18, 0),FALSE), 'E2 Allocators'!$B$15:$W$361, MATCH('O5 Details by Class &amp; Accounts'!BP$18, 'E2 Allocators'!$B$15:$W$15, 0),FALSE)*$E183), 0, VLOOKUP(VLOOKUP($A183, 'E4 TB Allocation Details'!$A$18:$L$217, MATCH("Misc ID", 'E4 TB Allocation Details'!$A$18:$L$18, 0),FALSE), 'E2 Allocators'!$B$15:$W$361, MATCH('O5 Details by Class &amp; Accounts'!BP$18, 'E2 Allocators'!$B$15:$W$15, 0),FALSE)*$E183)</f>
        <v>0</v>
      </c>
      <c r="BQ183" s="1334">
        <f>IF(ISERROR(VLOOKUP(VLOOKUP($A183, 'E4 TB Allocation Details'!$A$18:$L$217, MATCH("Misc ID", 'E4 TB Allocation Details'!$A$18:$L$18, 0),FALSE), 'E2 Allocators'!$B$15:$W$361, MATCH('O5 Details by Class &amp; Accounts'!BQ$18, 'E2 Allocators'!$B$15:$W$15, 0),FALSE)*$E183), 0, VLOOKUP(VLOOKUP($A183, 'E4 TB Allocation Details'!$A$18:$L$217, MATCH("Misc ID", 'E4 TB Allocation Details'!$A$18:$L$18, 0),FALSE), 'E2 Allocators'!$B$15:$W$361, MATCH('O5 Details by Class &amp; Accounts'!BQ$18, 'E2 Allocators'!$B$15:$W$15, 0),FALSE)*$E183)</f>
        <v>0</v>
      </c>
      <c r="BR183" s="1334">
        <f>IF(ISERROR(VLOOKUP(VLOOKUP($A183, 'E4 TB Allocation Details'!$A$18:$L$217, MATCH("Misc ID", 'E4 TB Allocation Details'!$A$18:$L$18, 0),FALSE), 'E2 Allocators'!$B$15:$W$361, MATCH('O5 Details by Class &amp; Accounts'!BR$18, 'E2 Allocators'!$B$15:$W$15, 0),FALSE)*$E183), 0, VLOOKUP(VLOOKUP($A183, 'E4 TB Allocation Details'!$A$18:$L$217, MATCH("Misc ID", 'E4 TB Allocation Details'!$A$18:$L$18, 0),FALSE), 'E2 Allocators'!$B$15:$W$361, MATCH('O5 Details by Class &amp; Accounts'!BR$18, 'E2 Allocators'!$B$15:$W$15, 0),FALSE)*$E183)</f>
        <v>0</v>
      </c>
      <c r="BS183" s="1334">
        <f t="shared" si="48"/>
        <v>0</v>
      </c>
      <c r="BT183" s="1334">
        <f>IF(ISERROR(VLOOKUP(VLOOKUP($A183, 'E4 TB Allocation Details'!$A$18:$L$217, MATCH("A &amp; G ID", 'E4 TB Allocation Details'!$A$18:$L$18, 0),FALSE), 'E2 Allocators'!$B$15:$W$361, MATCH('O5 Details by Class &amp; Accounts'!BT$18, 'E2 Allocators'!$B$15:$W$15, 0),FALSE)*$E183), 0, VLOOKUP(VLOOKUP($A183, 'E4 TB Allocation Details'!$A$18:$L$217, MATCH("A &amp; G ID", 'E4 TB Allocation Details'!$A$18:$L$18, 0),FALSE), 'E2 Allocators'!$B$15:$W$361, MATCH('O5 Details by Class &amp; Accounts'!BT$18, 'E2 Allocators'!$B$15:$W$15, 0),FALSE)*$E183)</f>
        <v>878228.10318058264</v>
      </c>
      <c r="BU183" s="1334">
        <f>IF(ISERROR(VLOOKUP(VLOOKUP($A183, 'E4 TB Allocation Details'!$A$18:$L$217, MATCH("A &amp; G ID", 'E4 TB Allocation Details'!$A$18:$L$18, 0),FALSE), 'E2 Allocators'!$B$15:$W$361, MATCH('O5 Details by Class &amp; Accounts'!BU$18, 'E2 Allocators'!$B$15:$W$15, 0),FALSE)*$E183), 0, VLOOKUP(VLOOKUP($A183, 'E4 TB Allocation Details'!$A$18:$L$217, MATCH("A &amp; G ID", 'E4 TB Allocation Details'!$A$18:$L$18, 0),FALSE), 'E2 Allocators'!$B$15:$W$361, MATCH('O5 Details by Class &amp; Accounts'!BU$18, 'E2 Allocators'!$B$15:$W$15, 0),FALSE)*$E183)</f>
        <v>157395.27152111009</v>
      </c>
      <c r="BV183" s="1334">
        <f>IF(ISERROR(VLOOKUP(VLOOKUP($A183, 'E4 TB Allocation Details'!$A$18:$L$217, MATCH("A &amp; G ID", 'E4 TB Allocation Details'!$A$18:$L$18, 0),FALSE), 'E2 Allocators'!$B$15:$W$361, MATCH('O5 Details by Class &amp; Accounts'!BV$18, 'E2 Allocators'!$B$15:$W$15, 0),FALSE)*$E183), 0, VLOOKUP(VLOOKUP($A183, 'E4 TB Allocation Details'!$A$18:$L$217, MATCH("A &amp; G ID", 'E4 TB Allocation Details'!$A$18:$L$18, 0),FALSE), 'E2 Allocators'!$B$15:$W$361, MATCH('O5 Details by Class &amp; Accounts'!BV$18, 'E2 Allocators'!$B$15:$W$15, 0),FALSE)*$E183)</f>
        <v>146723.56720266573</v>
      </c>
      <c r="BW183" s="1334">
        <f>IF(ISERROR(VLOOKUP(VLOOKUP($A183, 'E4 TB Allocation Details'!$A$18:$L$217, MATCH("A &amp; G ID", 'E4 TB Allocation Details'!$A$18:$L$18, 0),FALSE), 'E2 Allocators'!$B$15:$W$361, MATCH('O5 Details by Class &amp; Accounts'!BW$18, 'E2 Allocators'!$B$15:$W$15, 0),FALSE)*$E183), 0, VLOOKUP(VLOOKUP($A183, 'E4 TB Allocation Details'!$A$18:$L$217, MATCH("A &amp; G ID", 'E4 TB Allocation Details'!$A$18:$L$18, 0),FALSE), 'E2 Allocators'!$B$15:$W$361, MATCH('O5 Details by Class &amp; Accounts'!BW$18, 'E2 Allocators'!$B$15:$W$15, 0),FALSE)*$E183)</f>
        <v>0</v>
      </c>
      <c r="BX183" s="1334">
        <f>IF(ISERROR(VLOOKUP(VLOOKUP($A183, 'E4 TB Allocation Details'!$A$18:$L$217, MATCH("A &amp; G ID", 'E4 TB Allocation Details'!$A$18:$L$18, 0),FALSE), 'E2 Allocators'!$B$15:$W$361, MATCH('O5 Details by Class &amp; Accounts'!BX$18, 'E2 Allocators'!$B$15:$W$15, 0),FALSE)*$E183), 0, VLOOKUP(VLOOKUP($A183, 'E4 TB Allocation Details'!$A$18:$L$217, MATCH("A &amp; G ID", 'E4 TB Allocation Details'!$A$18:$L$18, 0),FALSE), 'E2 Allocators'!$B$15:$W$361, MATCH('O5 Details by Class &amp; Accounts'!BX$18, 'E2 Allocators'!$B$15:$W$15, 0),FALSE)*$E183)</f>
        <v>45391.212501502552</v>
      </c>
      <c r="BY183" s="1334">
        <f>IF(ISERROR(VLOOKUP(VLOOKUP($A183, 'E4 TB Allocation Details'!$A$18:$L$217, MATCH("A &amp; G ID", 'E4 TB Allocation Details'!$A$18:$L$18, 0),FALSE), 'E2 Allocators'!$B$15:$W$361, MATCH('O5 Details by Class &amp; Accounts'!BY$18, 'E2 Allocators'!$B$15:$W$15, 0),FALSE)*$E183), 0, VLOOKUP(VLOOKUP($A183, 'E4 TB Allocation Details'!$A$18:$L$217, MATCH("A &amp; G ID", 'E4 TB Allocation Details'!$A$18:$L$18, 0),FALSE), 'E2 Allocators'!$B$15:$W$361, MATCH('O5 Details by Class &amp; Accounts'!BY$18, 'E2 Allocators'!$B$15:$W$15, 0),FALSE)*$E183)</f>
        <v>56564.102413663772</v>
      </c>
      <c r="BZ183" s="1334">
        <f>IF(ISERROR(VLOOKUP(VLOOKUP($A183, 'E4 TB Allocation Details'!$A$18:$L$217, MATCH("A &amp; G ID", 'E4 TB Allocation Details'!$A$18:$L$18, 0),FALSE), 'E2 Allocators'!$B$15:$W$361, MATCH('O5 Details by Class &amp; Accounts'!BZ$18, 'E2 Allocators'!$B$15:$W$15, 0),FALSE)*$E183), 0, VLOOKUP(VLOOKUP($A183, 'E4 TB Allocation Details'!$A$18:$L$217, MATCH("A &amp; G ID", 'E4 TB Allocation Details'!$A$18:$L$18, 0),FALSE), 'E2 Allocators'!$B$15:$W$361, MATCH('O5 Details by Class &amp; Accounts'!BZ$18, 'E2 Allocators'!$B$15:$W$15, 0),FALSE)*$E183)</f>
        <v>42883.768849495325</v>
      </c>
      <c r="CA183" s="1334">
        <f>IF(ISERROR(VLOOKUP(VLOOKUP($A183, 'E4 TB Allocation Details'!$A$18:$L$217, MATCH("A &amp; G ID", 'E4 TB Allocation Details'!$A$18:$L$18, 0),FALSE), 'E2 Allocators'!$B$15:$W$361, MATCH('O5 Details by Class &amp; Accounts'!CA$18, 'E2 Allocators'!$B$15:$W$15, 0),FALSE)*$E183), 0, VLOOKUP(VLOOKUP($A183, 'E4 TB Allocation Details'!$A$18:$L$217, MATCH("A &amp; G ID", 'E4 TB Allocation Details'!$A$18:$L$18, 0),FALSE), 'E2 Allocators'!$B$15:$W$361, MATCH('O5 Details by Class &amp; Accounts'!CA$18, 'E2 Allocators'!$B$15:$W$15, 0),FALSE)*$E183)</f>
        <v>2832.1906873000025</v>
      </c>
      <c r="CB183" s="1334">
        <f>IF(ISERROR(VLOOKUP(VLOOKUP($A183, 'E4 TB Allocation Details'!$A$18:$L$217, MATCH("A &amp; G ID", 'E4 TB Allocation Details'!$A$18:$L$18, 0),FALSE), 'E2 Allocators'!$B$15:$W$361, MATCH('O5 Details by Class &amp; Accounts'!CB$18, 'E2 Allocators'!$B$15:$W$15, 0),FALSE)*$E183), 0, VLOOKUP(VLOOKUP($A183, 'E4 TB Allocation Details'!$A$18:$L$217, MATCH("A &amp; G ID", 'E4 TB Allocation Details'!$A$18:$L$18, 0),FALSE), 'E2 Allocators'!$B$15:$W$361, MATCH('O5 Details by Class &amp; Accounts'!CB$18, 'E2 Allocators'!$B$15:$W$15, 0),FALSE)*$E183)</f>
        <v>8311.7836436798534</v>
      </c>
      <c r="CC183" s="1334">
        <f>IF(ISERROR(VLOOKUP(VLOOKUP($A183, 'E4 TB Allocation Details'!$A$18:$L$217, MATCH("A &amp; G ID", 'E4 TB Allocation Details'!$A$18:$L$18, 0),FALSE), 'E2 Allocators'!$B$15:$W$361, MATCH('O5 Details by Class &amp; Accounts'!CC$18, 'E2 Allocators'!$B$15:$W$15, 0),FALSE)*$E183), 0, VLOOKUP(VLOOKUP($A183, 'E4 TB Allocation Details'!$A$18:$L$217, MATCH("A &amp; G ID", 'E4 TB Allocation Details'!$A$18:$L$18, 0),FALSE), 'E2 Allocators'!$B$15:$W$361, MATCH('O5 Details by Class &amp; Accounts'!CC$18, 'E2 Allocators'!$B$15:$W$15, 0),FALSE)*$E183)</f>
        <v>0</v>
      </c>
      <c r="CD183" s="1334">
        <f>IF(ISERROR(VLOOKUP(VLOOKUP($A183, 'E4 TB Allocation Details'!$A$18:$L$217, MATCH("A &amp; G ID", 'E4 TB Allocation Details'!$A$18:$L$18, 0),FALSE), 'E2 Allocators'!$B$15:$W$361, MATCH('O5 Details by Class &amp; Accounts'!CD$18, 'E2 Allocators'!$B$15:$W$15, 0),FALSE)*$E183), 0, VLOOKUP(VLOOKUP($A183, 'E4 TB Allocation Details'!$A$18:$L$217, MATCH("A &amp; G ID", 'E4 TB Allocation Details'!$A$18:$L$18, 0),FALSE), 'E2 Allocators'!$B$15:$W$361, MATCH('O5 Details by Class &amp; Accounts'!CD$18, 'E2 Allocators'!$B$15:$W$15, 0),FALSE)*$E183)</f>
        <v>0</v>
      </c>
      <c r="CE183" s="1334">
        <f>IF(ISERROR(VLOOKUP(VLOOKUP($A183, 'E4 TB Allocation Details'!$A$18:$L$217, MATCH("A &amp; G ID", 'E4 TB Allocation Details'!$A$18:$L$18, 0),FALSE), 'E2 Allocators'!$B$15:$W$361, MATCH('O5 Details by Class &amp; Accounts'!CE$18, 'E2 Allocators'!$B$15:$W$15, 0),FALSE)*$E183), 0, VLOOKUP(VLOOKUP($A183, 'E4 TB Allocation Details'!$A$18:$L$217, MATCH("A &amp; G ID", 'E4 TB Allocation Details'!$A$18:$L$18, 0),FALSE), 'E2 Allocators'!$B$15:$W$361, MATCH('O5 Details by Class &amp; Accounts'!CE$18, 'E2 Allocators'!$B$15:$W$15, 0),FALSE)*$E183)</f>
        <v>0</v>
      </c>
      <c r="CF183" s="1334">
        <f>IF(ISERROR(VLOOKUP(VLOOKUP($A183, 'E4 TB Allocation Details'!$A$18:$L$217, MATCH("A &amp; G ID", 'E4 TB Allocation Details'!$A$18:$L$18, 0),FALSE), 'E2 Allocators'!$B$15:$W$361, MATCH('O5 Details by Class &amp; Accounts'!CF$18, 'E2 Allocators'!$B$15:$W$15, 0),FALSE)*$E183), 0, VLOOKUP(VLOOKUP($A183, 'E4 TB Allocation Details'!$A$18:$L$217, MATCH("A &amp; G ID", 'E4 TB Allocation Details'!$A$18:$L$18, 0),FALSE), 'E2 Allocators'!$B$15:$W$361, MATCH('O5 Details by Class &amp; Accounts'!CF$18, 'E2 Allocators'!$B$15:$W$15, 0),FALSE)*$E183)</f>
        <v>0</v>
      </c>
      <c r="CG183" s="1334">
        <f>IF(ISERROR(VLOOKUP(VLOOKUP($A183, 'E4 TB Allocation Details'!$A$18:$L$217, MATCH("A &amp; G ID", 'E4 TB Allocation Details'!$A$18:$L$18, 0),FALSE), 'E2 Allocators'!$B$15:$W$361, MATCH('O5 Details by Class &amp; Accounts'!CG$18, 'E2 Allocators'!$B$15:$W$15, 0),FALSE)*$E183), 0, VLOOKUP(VLOOKUP($A183, 'E4 TB Allocation Details'!$A$18:$L$217, MATCH("A &amp; G ID", 'E4 TB Allocation Details'!$A$18:$L$18, 0),FALSE), 'E2 Allocators'!$B$15:$W$361, MATCH('O5 Details by Class &amp; Accounts'!CG$18, 'E2 Allocators'!$B$15:$W$15, 0),FALSE)*$E183)</f>
        <v>0</v>
      </c>
      <c r="CH183" s="1334">
        <f>IF(ISERROR(VLOOKUP(VLOOKUP($A183, 'E4 TB Allocation Details'!$A$18:$L$217, MATCH("A &amp; G ID", 'E4 TB Allocation Details'!$A$18:$L$18, 0),FALSE), 'E2 Allocators'!$B$15:$W$361, MATCH('O5 Details by Class &amp; Accounts'!CH$18, 'E2 Allocators'!$B$15:$W$15, 0),FALSE)*$E183), 0, VLOOKUP(VLOOKUP($A183, 'E4 TB Allocation Details'!$A$18:$L$217, MATCH("A &amp; G ID", 'E4 TB Allocation Details'!$A$18:$L$18, 0),FALSE), 'E2 Allocators'!$B$15:$W$361, MATCH('O5 Details by Class &amp; Accounts'!CH$18, 'E2 Allocators'!$B$15:$W$15, 0),FALSE)*$E183)</f>
        <v>0</v>
      </c>
      <c r="CI183" s="1334">
        <f>IF(ISERROR(VLOOKUP(VLOOKUP($A183, 'E4 TB Allocation Details'!$A$18:$L$217, MATCH("A &amp; G ID", 'E4 TB Allocation Details'!$A$18:$L$18, 0),FALSE), 'E2 Allocators'!$B$15:$W$361, MATCH('O5 Details by Class &amp; Accounts'!CI$18, 'E2 Allocators'!$B$15:$W$15, 0),FALSE)*$E183), 0, VLOOKUP(VLOOKUP($A183, 'E4 TB Allocation Details'!$A$18:$L$217, MATCH("A &amp; G ID", 'E4 TB Allocation Details'!$A$18:$L$18, 0),FALSE), 'E2 Allocators'!$B$15:$W$361, MATCH('O5 Details by Class &amp; Accounts'!CI$18, 'E2 Allocators'!$B$15:$W$15, 0),FALSE)*$E183)</f>
        <v>0</v>
      </c>
      <c r="CJ183" s="1334">
        <f>IF(ISERROR(VLOOKUP(VLOOKUP($A183, 'E4 TB Allocation Details'!$A$18:$L$217, MATCH("A &amp; G ID", 'E4 TB Allocation Details'!$A$18:$L$18, 0),FALSE), 'E2 Allocators'!$B$15:$W$361, MATCH('O5 Details by Class &amp; Accounts'!CJ$18, 'E2 Allocators'!$B$15:$W$15, 0),FALSE)*$E183), 0, VLOOKUP(VLOOKUP($A183, 'E4 TB Allocation Details'!$A$18:$L$217, MATCH("A &amp; G ID", 'E4 TB Allocation Details'!$A$18:$L$18, 0),FALSE), 'E2 Allocators'!$B$15:$W$361, MATCH('O5 Details by Class &amp; Accounts'!CJ$18, 'E2 Allocators'!$B$15:$W$15, 0),FALSE)*$E183)</f>
        <v>0</v>
      </c>
      <c r="CK183" s="1334">
        <f>IF(ISERROR(VLOOKUP(VLOOKUP($A183, 'E4 TB Allocation Details'!$A$18:$L$217, MATCH("A &amp; G ID", 'E4 TB Allocation Details'!$A$18:$L$18, 0),FALSE), 'E2 Allocators'!$B$15:$W$361, MATCH('O5 Details by Class &amp; Accounts'!CK$18, 'E2 Allocators'!$B$15:$W$15, 0),FALSE)*$E183), 0, VLOOKUP(VLOOKUP($A183, 'E4 TB Allocation Details'!$A$18:$L$217, MATCH("A &amp; G ID", 'E4 TB Allocation Details'!$A$18:$L$18, 0),FALSE), 'E2 Allocators'!$B$15:$W$361, MATCH('O5 Details by Class &amp; Accounts'!CK$18, 'E2 Allocators'!$B$15:$W$15, 0),FALSE)*$E183)</f>
        <v>0</v>
      </c>
      <c r="CL183" s="1334">
        <f>IF(ISERROR(VLOOKUP(VLOOKUP($A183, 'E4 TB Allocation Details'!$A$18:$L$217, MATCH("A &amp; G ID", 'E4 TB Allocation Details'!$A$18:$L$18, 0),FALSE), 'E2 Allocators'!$B$15:$W$361, MATCH('O5 Details by Class &amp; Accounts'!CL$18, 'E2 Allocators'!$B$15:$W$15, 0),FALSE)*$E183), 0, VLOOKUP(VLOOKUP($A183, 'E4 TB Allocation Details'!$A$18:$L$217, MATCH("A &amp; G ID", 'E4 TB Allocation Details'!$A$18:$L$18, 0),FALSE), 'E2 Allocators'!$B$15:$W$361, MATCH('O5 Details by Class &amp; Accounts'!CL$18, 'E2 Allocators'!$B$15:$W$15, 0),FALSE)*$E183)</f>
        <v>0</v>
      </c>
      <c r="CM183" s="1334">
        <f>IF(ISERROR(VLOOKUP(VLOOKUP($A183, 'E4 TB Allocation Details'!$A$18:$L$217, MATCH("A &amp; G ID", 'E4 TB Allocation Details'!$A$18:$L$18, 0),FALSE), 'E2 Allocators'!$B$15:$W$361, MATCH('O5 Details by Class &amp; Accounts'!CM$18, 'E2 Allocators'!$B$15:$W$15, 0),FALSE)*$E183), 0, VLOOKUP(VLOOKUP($A183, 'E4 TB Allocation Details'!$A$18:$L$217, MATCH("A &amp; G ID", 'E4 TB Allocation Details'!$A$18:$L$18, 0),FALSE), 'E2 Allocators'!$B$15:$W$361, MATCH('O5 Details by Class &amp; Accounts'!CM$18, 'E2 Allocators'!$B$15:$W$15, 0),FALSE)*$E183)</f>
        <v>0</v>
      </c>
      <c r="CN183" s="1334">
        <f t="shared" si="49"/>
        <v>1338330.0000000002</v>
      </c>
      <c r="CO183" s="1670">
        <f t="shared" si="50"/>
        <v>0</v>
      </c>
      <c r="CQ183" s="1926" t="s">
        <v>1166</v>
      </c>
    </row>
    <row r="184" spans="1:95" s="64" customFormat="1" ht="12.75" x14ac:dyDescent="0.2">
      <c r="A184" s="2226">
        <v>5610</v>
      </c>
      <c r="B184" s="2176" t="s">
        <v>1692</v>
      </c>
      <c r="C184" s="1667">
        <f>IF(ISERROR(VLOOKUP($A184,'I3 TB Data'!$A$20:$H$465,MATCH('O5 Details by Class &amp; Accounts'!$C$18, 'I3 TB Data'!$A$20:$H$20,0),0)), 0, VLOOKUP($A184,'I3 TB Data'!$A$20:$H$465,MATCH('O5 Details by Class &amp; Accounts'!$C$18,'I3 TB Data'!$A$20:$H$20,0),0))</f>
        <v>85356</v>
      </c>
      <c r="D184" s="1668"/>
      <c r="E184" s="1667">
        <f t="shared" si="44"/>
        <v>85356</v>
      </c>
      <c r="F184" s="1669"/>
      <c r="G184" s="1669"/>
      <c r="H184" s="1334">
        <f t="shared" si="46"/>
        <v>0</v>
      </c>
      <c r="I184" s="1334">
        <f>IF(ISERROR(VLOOKUP(VLOOKUP($A184, 'E4 TB Allocation Details'!$A$18:$L$217, MATCH("Demand ID", 'E4 TB Allocation Details'!$A$18:$L$18, 0),FALSE), 'E2 Allocators'!$B$15:$W$361, MATCH('O5 Details by Class &amp; Accounts'!I$18, 'E2 Allocators'!$B$15:$W$15, 0),FALSE)*$F184), 0, VLOOKUP(VLOOKUP($A184, 'E4 TB Allocation Details'!$A$18:$L$217, MATCH("Demand ID", 'E4 TB Allocation Details'!$A$18:$L$18, 0),FALSE), 'E2 Allocators'!$B$15:$W$361, MATCH('O5 Details by Class &amp; Accounts'!I$18, 'E2 Allocators'!$B$15:$W$15, 0),FALSE)*$F184)</f>
        <v>0</v>
      </c>
      <c r="J184" s="1334">
        <f>IF(ISERROR(VLOOKUP(VLOOKUP($A184, 'E4 TB Allocation Details'!$A$18:$L$217, MATCH("Demand ID", 'E4 TB Allocation Details'!$A$18:$L$18, 0),FALSE), 'E2 Allocators'!$B$15:$W$361, MATCH('O5 Details by Class &amp; Accounts'!J$18, 'E2 Allocators'!$B$15:$W$15, 0),FALSE)*$F184), 0, VLOOKUP(VLOOKUP($A184, 'E4 TB Allocation Details'!$A$18:$L$217, MATCH("Demand ID", 'E4 TB Allocation Details'!$A$18:$L$18, 0),FALSE), 'E2 Allocators'!$B$15:$W$361, MATCH('O5 Details by Class &amp; Accounts'!J$18, 'E2 Allocators'!$B$15:$W$15, 0),FALSE)*$F184)</f>
        <v>0</v>
      </c>
      <c r="K184" s="1334">
        <f>IF(ISERROR(VLOOKUP(VLOOKUP($A184, 'E4 TB Allocation Details'!$A$18:$L$217, MATCH("Demand ID", 'E4 TB Allocation Details'!$A$18:$L$18, 0),FALSE), 'E2 Allocators'!$B$15:$W$361, MATCH('O5 Details by Class &amp; Accounts'!K$18, 'E2 Allocators'!$B$15:$W$15, 0),FALSE)*$F184), 0, VLOOKUP(VLOOKUP($A184, 'E4 TB Allocation Details'!$A$18:$L$217, MATCH("Demand ID", 'E4 TB Allocation Details'!$A$18:$L$18, 0),FALSE), 'E2 Allocators'!$B$15:$W$361, MATCH('O5 Details by Class &amp; Accounts'!K$18, 'E2 Allocators'!$B$15:$W$15, 0),FALSE)*$F184)</f>
        <v>0</v>
      </c>
      <c r="L184" s="1334">
        <f>IF(ISERROR(VLOOKUP(VLOOKUP($A184, 'E4 TB Allocation Details'!$A$18:$L$217, MATCH("Demand ID", 'E4 TB Allocation Details'!$A$18:$L$18, 0),FALSE), 'E2 Allocators'!$B$15:$W$361, MATCH('O5 Details by Class &amp; Accounts'!L$18, 'E2 Allocators'!$B$15:$W$15, 0),FALSE)*$F184), 0, VLOOKUP(VLOOKUP($A184, 'E4 TB Allocation Details'!$A$18:$L$217, MATCH("Demand ID", 'E4 TB Allocation Details'!$A$18:$L$18, 0),FALSE), 'E2 Allocators'!$B$15:$W$361, MATCH('O5 Details by Class &amp; Accounts'!L$18, 'E2 Allocators'!$B$15:$W$15, 0),FALSE)*$F184)</f>
        <v>0</v>
      </c>
      <c r="M184" s="1334">
        <f>IF(ISERROR(VLOOKUP(VLOOKUP($A184, 'E4 TB Allocation Details'!$A$18:$L$217, MATCH("Demand ID", 'E4 TB Allocation Details'!$A$18:$L$18, 0),FALSE), 'E2 Allocators'!$B$15:$W$361, MATCH('O5 Details by Class &amp; Accounts'!M$18, 'E2 Allocators'!$B$15:$W$15, 0),FALSE)*$F184), 0, VLOOKUP(VLOOKUP($A184, 'E4 TB Allocation Details'!$A$18:$L$217, MATCH("Demand ID", 'E4 TB Allocation Details'!$A$18:$L$18, 0),FALSE), 'E2 Allocators'!$B$15:$W$361, MATCH('O5 Details by Class &amp; Accounts'!M$18, 'E2 Allocators'!$B$15:$W$15, 0),FALSE)*$F184)</f>
        <v>0</v>
      </c>
      <c r="N184" s="1334">
        <f>IF(ISERROR(VLOOKUP(VLOOKUP($A184, 'E4 TB Allocation Details'!$A$18:$L$217, MATCH("Demand ID", 'E4 TB Allocation Details'!$A$18:$L$18, 0),FALSE), 'E2 Allocators'!$B$15:$W$361, MATCH('O5 Details by Class &amp; Accounts'!N$18, 'E2 Allocators'!$B$15:$W$15, 0),FALSE)*$F184), 0, VLOOKUP(VLOOKUP($A184, 'E4 TB Allocation Details'!$A$18:$L$217, MATCH("Demand ID", 'E4 TB Allocation Details'!$A$18:$L$18, 0),FALSE), 'E2 Allocators'!$B$15:$W$361, MATCH('O5 Details by Class &amp; Accounts'!N$18, 'E2 Allocators'!$B$15:$W$15, 0),FALSE)*$F184)</f>
        <v>0</v>
      </c>
      <c r="O184" s="1334">
        <f>IF(ISERROR(VLOOKUP(VLOOKUP($A184, 'E4 TB Allocation Details'!$A$18:$L$217, MATCH("Demand ID", 'E4 TB Allocation Details'!$A$18:$L$18, 0),FALSE), 'E2 Allocators'!$B$15:$W$361, MATCH('O5 Details by Class &amp; Accounts'!O$18, 'E2 Allocators'!$B$15:$W$15, 0),FALSE)*$F184), 0, VLOOKUP(VLOOKUP($A184, 'E4 TB Allocation Details'!$A$18:$L$217, MATCH("Demand ID", 'E4 TB Allocation Details'!$A$18:$L$18, 0),FALSE), 'E2 Allocators'!$B$15:$W$361, MATCH('O5 Details by Class &amp; Accounts'!O$18, 'E2 Allocators'!$B$15:$W$15, 0),FALSE)*$F184)</f>
        <v>0</v>
      </c>
      <c r="P184" s="1334">
        <f>IF(ISERROR(VLOOKUP(VLOOKUP($A184, 'E4 TB Allocation Details'!$A$18:$L$217, MATCH("Demand ID", 'E4 TB Allocation Details'!$A$18:$L$18, 0),FALSE), 'E2 Allocators'!$B$15:$W$361, MATCH('O5 Details by Class &amp; Accounts'!P$18, 'E2 Allocators'!$B$15:$W$15, 0),FALSE)*$F184), 0, VLOOKUP(VLOOKUP($A184, 'E4 TB Allocation Details'!$A$18:$L$217, MATCH("Demand ID", 'E4 TB Allocation Details'!$A$18:$L$18, 0),FALSE), 'E2 Allocators'!$B$15:$W$361, MATCH('O5 Details by Class &amp; Accounts'!P$18, 'E2 Allocators'!$B$15:$W$15, 0),FALSE)*$F184)</f>
        <v>0</v>
      </c>
      <c r="Q184" s="1334">
        <f>IF(ISERROR(VLOOKUP(VLOOKUP($A184, 'E4 TB Allocation Details'!$A$18:$L$217, MATCH("Demand ID", 'E4 TB Allocation Details'!$A$18:$L$18, 0),FALSE), 'E2 Allocators'!$B$15:$W$361, MATCH('O5 Details by Class &amp; Accounts'!Q$18, 'E2 Allocators'!$B$15:$W$15, 0),FALSE)*$F184), 0, VLOOKUP(VLOOKUP($A184, 'E4 TB Allocation Details'!$A$18:$L$217, MATCH("Demand ID", 'E4 TB Allocation Details'!$A$18:$L$18, 0),FALSE), 'E2 Allocators'!$B$15:$W$361, MATCH('O5 Details by Class &amp; Accounts'!Q$18, 'E2 Allocators'!$B$15:$W$15, 0),FALSE)*$F184)</f>
        <v>0</v>
      </c>
      <c r="R184" s="1334">
        <f>IF(ISERROR(VLOOKUP(VLOOKUP($A184, 'E4 TB Allocation Details'!$A$18:$L$217, MATCH("Demand ID", 'E4 TB Allocation Details'!$A$18:$L$18, 0),FALSE), 'E2 Allocators'!$B$15:$W$361, MATCH('O5 Details by Class &amp; Accounts'!R$18, 'E2 Allocators'!$B$15:$W$15, 0),FALSE)*$F184), 0, VLOOKUP(VLOOKUP($A184, 'E4 TB Allocation Details'!$A$18:$L$217, MATCH("Demand ID", 'E4 TB Allocation Details'!$A$18:$L$18, 0),FALSE), 'E2 Allocators'!$B$15:$W$361, MATCH('O5 Details by Class &amp; Accounts'!R$18, 'E2 Allocators'!$B$15:$W$15, 0),FALSE)*$F184)</f>
        <v>0</v>
      </c>
      <c r="S184" s="1334">
        <f>IF(ISERROR(VLOOKUP(VLOOKUP($A184, 'E4 TB Allocation Details'!$A$18:$L$217, MATCH("Demand ID", 'E4 TB Allocation Details'!$A$18:$L$18, 0),FALSE), 'E2 Allocators'!$B$15:$W$361, MATCH('O5 Details by Class &amp; Accounts'!S$18, 'E2 Allocators'!$B$15:$W$15, 0),FALSE)*$F184), 0, VLOOKUP(VLOOKUP($A184, 'E4 TB Allocation Details'!$A$18:$L$217, MATCH("Demand ID", 'E4 TB Allocation Details'!$A$18:$L$18, 0),FALSE), 'E2 Allocators'!$B$15:$W$361, MATCH('O5 Details by Class &amp; Accounts'!S$18, 'E2 Allocators'!$B$15:$W$15, 0),FALSE)*$F184)</f>
        <v>0</v>
      </c>
      <c r="T184" s="1334">
        <f>IF(ISERROR(VLOOKUP(VLOOKUP($A184, 'E4 TB Allocation Details'!$A$18:$L$217, MATCH("Demand ID", 'E4 TB Allocation Details'!$A$18:$L$18, 0),FALSE), 'E2 Allocators'!$B$15:$W$361, MATCH('O5 Details by Class &amp; Accounts'!T$18, 'E2 Allocators'!$B$15:$W$15, 0),FALSE)*$F184), 0, VLOOKUP(VLOOKUP($A184, 'E4 TB Allocation Details'!$A$18:$L$217, MATCH("Demand ID", 'E4 TB Allocation Details'!$A$18:$L$18, 0),FALSE), 'E2 Allocators'!$B$15:$W$361, MATCH('O5 Details by Class &amp; Accounts'!T$18, 'E2 Allocators'!$B$15:$W$15, 0),FALSE)*$F184)</f>
        <v>0</v>
      </c>
      <c r="U184" s="1334">
        <f>IF(ISERROR(VLOOKUP(VLOOKUP($A184, 'E4 TB Allocation Details'!$A$18:$L$217, MATCH("Demand ID", 'E4 TB Allocation Details'!$A$18:$L$18, 0),FALSE), 'E2 Allocators'!$B$15:$W$361, MATCH('O5 Details by Class &amp; Accounts'!U$18, 'E2 Allocators'!$B$15:$W$15, 0),FALSE)*$F184), 0, VLOOKUP(VLOOKUP($A184, 'E4 TB Allocation Details'!$A$18:$L$217, MATCH("Demand ID", 'E4 TB Allocation Details'!$A$18:$L$18, 0),FALSE), 'E2 Allocators'!$B$15:$W$361, MATCH('O5 Details by Class &amp; Accounts'!U$18, 'E2 Allocators'!$B$15:$W$15, 0),FALSE)*$F184)</f>
        <v>0</v>
      </c>
      <c r="V184" s="1334">
        <f>IF(ISERROR(VLOOKUP(VLOOKUP($A184, 'E4 TB Allocation Details'!$A$18:$L$217, MATCH("Demand ID", 'E4 TB Allocation Details'!$A$18:$L$18, 0),FALSE), 'E2 Allocators'!$B$15:$W$361, MATCH('O5 Details by Class &amp; Accounts'!V$18, 'E2 Allocators'!$B$15:$W$15, 0),FALSE)*$F184), 0, VLOOKUP(VLOOKUP($A184, 'E4 TB Allocation Details'!$A$18:$L$217, MATCH("Demand ID", 'E4 TB Allocation Details'!$A$18:$L$18, 0),FALSE), 'E2 Allocators'!$B$15:$W$361, MATCH('O5 Details by Class &amp; Accounts'!V$18, 'E2 Allocators'!$B$15:$W$15, 0),FALSE)*$F184)</f>
        <v>0</v>
      </c>
      <c r="W184" s="1334">
        <f>IF(ISERROR(VLOOKUP(VLOOKUP($A184, 'E4 TB Allocation Details'!$A$18:$L$217, MATCH("Demand ID", 'E4 TB Allocation Details'!$A$18:$L$18, 0),FALSE), 'E2 Allocators'!$B$15:$W$361, MATCH('O5 Details by Class &amp; Accounts'!W$18, 'E2 Allocators'!$B$15:$W$15, 0),FALSE)*$F184), 0, VLOOKUP(VLOOKUP($A184, 'E4 TB Allocation Details'!$A$18:$L$217, MATCH("Demand ID", 'E4 TB Allocation Details'!$A$18:$L$18, 0),FALSE), 'E2 Allocators'!$B$15:$W$361, MATCH('O5 Details by Class &amp; Accounts'!W$18, 'E2 Allocators'!$B$15:$W$15, 0),FALSE)*$F184)</f>
        <v>0</v>
      </c>
      <c r="X184" s="1334">
        <f>IF(ISERROR(VLOOKUP(VLOOKUP($A184, 'E4 TB Allocation Details'!$A$18:$L$217, MATCH("Demand ID", 'E4 TB Allocation Details'!$A$18:$L$18, 0),FALSE), 'E2 Allocators'!$B$15:$W$361, MATCH('O5 Details by Class &amp; Accounts'!X$18, 'E2 Allocators'!$B$15:$W$15, 0),FALSE)*$F184), 0, VLOOKUP(VLOOKUP($A184, 'E4 TB Allocation Details'!$A$18:$L$217, MATCH("Demand ID", 'E4 TB Allocation Details'!$A$18:$L$18, 0),FALSE), 'E2 Allocators'!$B$15:$W$361, MATCH('O5 Details by Class &amp; Accounts'!X$18, 'E2 Allocators'!$B$15:$W$15, 0),FALSE)*$F184)</f>
        <v>0</v>
      </c>
      <c r="Y184" s="1334">
        <f>IF(ISERROR(VLOOKUP(VLOOKUP($A184, 'E4 TB Allocation Details'!$A$18:$L$217, MATCH("Demand ID", 'E4 TB Allocation Details'!$A$18:$L$18, 0),FALSE), 'E2 Allocators'!$B$15:$W$361, MATCH('O5 Details by Class &amp; Accounts'!Y$18, 'E2 Allocators'!$B$15:$W$15, 0),FALSE)*$F184), 0, VLOOKUP(VLOOKUP($A184, 'E4 TB Allocation Details'!$A$18:$L$217, MATCH("Demand ID", 'E4 TB Allocation Details'!$A$18:$L$18, 0),FALSE), 'E2 Allocators'!$B$15:$W$361, MATCH('O5 Details by Class &amp; Accounts'!Y$18, 'E2 Allocators'!$B$15:$W$15, 0),FALSE)*$F184)</f>
        <v>0</v>
      </c>
      <c r="Z184" s="1334">
        <f>IF(ISERROR(VLOOKUP(VLOOKUP($A184, 'E4 TB Allocation Details'!$A$18:$L$217, MATCH("Demand ID", 'E4 TB Allocation Details'!$A$18:$L$18, 0),FALSE), 'E2 Allocators'!$B$15:$W$361, MATCH('O5 Details by Class &amp; Accounts'!Z$18, 'E2 Allocators'!$B$15:$W$15, 0),FALSE)*$F184), 0, VLOOKUP(VLOOKUP($A184, 'E4 TB Allocation Details'!$A$18:$L$217, MATCH("Demand ID", 'E4 TB Allocation Details'!$A$18:$L$18, 0),FALSE), 'E2 Allocators'!$B$15:$W$361, MATCH('O5 Details by Class &amp; Accounts'!Z$18, 'E2 Allocators'!$B$15:$W$15, 0),FALSE)*$F184)</f>
        <v>0</v>
      </c>
      <c r="AA184" s="1334">
        <f>IF(ISERROR(VLOOKUP(VLOOKUP($A184, 'E4 TB Allocation Details'!$A$18:$L$217, MATCH("Demand ID", 'E4 TB Allocation Details'!$A$18:$L$18, 0),FALSE), 'E2 Allocators'!$B$15:$W$361, MATCH('O5 Details by Class &amp; Accounts'!AA$18, 'E2 Allocators'!$B$15:$W$15, 0),FALSE)*$F184), 0, VLOOKUP(VLOOKUP($A184, 'E4 TB Allocation Details'!$A$18:$L$217, MATCH("Demand ID", 'E4 TB Allocation Details'!$A$18:$L$18, 0),FALSE), 'E2 Allocators'!$B$15:$W$361, MATCH('O5 Details by Class &amp; Accounts'!AA$18, 'E2 Allocators'!$B$15:$W$15, 0),FALSE)*$F184)</f>
        <v>0</v>
      </c>
      <c r="AB184" s="1334">
        <f>IF(ISERROR(VLOOKUP(VLOOKUP($A184, 'E4 TB Allocation Details'!$A$18:$L$217, MATCH("Demand ID", 'E4 TB Allocation Details'!$A$18:$L$18, 0),FALSE), 'E2 Allocators'!$B$15:$W$361, MATCH('O5 Details by Class &amp; Accounts'!AB$18, 'E2 Allocators'!$B$15:$W$15, 0),FALSE)*$F184), 0, VLOOKUP(VLOOKUP($A184, 'E4 TB Allocation Details'!$A$18:$L$217, MATCH("Demand ID", 'E4 TB Allocation Details'!$A$18:$L$18, 0),FALSE), 'E2 Allocators'!$B$15:$W$361, MATCH('O5 Details by Class &amp; Accounts'!AB$18, 'E2 Allocators'!$B$15:$W$15, 0),FALSE)*$F184)</f>
        <v>0</v>
      </c>
      <c r="AC184" s="1334">
        <f t="shared" si="47"/>
        <v>0</v>
      </c>
      <c r="AD184" s="1334">
        <f>IF(ISERROR(VLOOKUP(VLOOKUP($A184, 'E4 TB Allocation Details'!$A$18:$L$217, MATCH("Customer ID", 'E4 TB Allocation Details'!$A$18:$L$18, 0),FALSE), 'E2 Allocators'!$B$15:$W$361, MATCH('O5 Details by Class &amp; Accounts'!AD$18, 'E2 Allocators'!$B$15:$W$15, 0),FALSE)*$G184), 0, VLOOKUP(VLOOKUP($A184, 'E4 TB Allocation Details'!$A$18:$L$217, MATCH("Customer ID", 'E4 TB Allocation Details'!$A$18:$L$18, 0),FALSE), 'E2 Allocators'!$B$15:$W$361, MATCH('O5 Details by Class &amp; Accounts'!AD$18, 'E2 Allocators'!$B$15:$W$15, 0),FALSE)*$G184)</f>
        <v>0</v>
      </c>
      <c r="AE184" s="1334">
        <f>IF(ISERROR(VLOOKUP(VLOOKUP($A184, 'E4 TB Allocation Details'!$A$18:$L$217, MATCH("Customer ID", 'E4 TB Allocation Details'!$A$18:$L$18, 0),FALSE), 'E2 Allocators'!$B$15:$W$361, MATCH('O5 Details by Class &amp; Accounts'!AE$18, 'E2 Allocators'!$B$15:$W$15, 0),FALSE)*$G184), 0, VLOOKUP(VLOOKUP($A184, 'E4 TB Allocation Details'!$A$18:$L$217, MATCH("Customer ID", 'E4 TB Allocation Details'!$A$18:$L$18, 0),FALSE), 'E2 Allocators'!$B$15:$W$361, MATCH('O5 Details by Class &amp; Accounts'!AE$18, 'E2 Allocators'!$B$15:$W$15, 0),FALSE)*$G184)</f>
        <v>0</v>
      </c>
      <c r="AF184" s="1334">
        <f>IF(ISERROR(VLOOKUP(VLOOKUP($A184, 'E4 TB Allocation Details'!$A$18:$L$217, MATCH("Customer ID", 'E4 TB Allocation Details'!$A$18:$L$18, 0),FALSE), 'E2 Allocators'!$B$15:$W$361, MATCH('O5 Details by Class &amp; Accounts'!AF$18, 'E2 Allocators'!$B$15:$W$15, 0),FALSE)*$G184), 0, VLOOKUP(VLOOKUP($A184, 'E4 TB Allocation Details'!$A$18:$L$217, MATCH("Customer ID", 'E4 TB Allocation Details'!$A$18:$L$18, 0),FALSE), 'E2 Allocators'!$B$15:$W$361, MATCH('O5 Details by Class &amp; Accounts'!AF$18, 'E2 Allocators'!$B$15:$W$15, 0),FALSE)*$G184)</f>
        <v>0</v>
      </c>
      <c r="AG184" s="1334">
        <f>IF(ISERROR(VLOOKUP(VLOOKUP($A184, 'E4 TB Allocation Details'!$A$18:$L$217, MATCH("Customer ID", 'E4 TB Allocation Details'!$A$18:$L$18, 0),FALSE), 'E2 Allocators'!$B$15:$W$361, MATCH('O5 Details by Class &amp; Accounts'!AG$18, 'E2 Allocators'!$B$15:$W$15, 0),FALSE)*$G184), 0, VLOOKUP(VLOOKUP($A184, 'E4 TB Allocation Details'!$A$18:$L$217, MATCH("Customer ID", 'E4 TB Allocation Details'!$A$18:$L$18, 0),FALSE), 'E2 Allocators'!$B$15:$W$361, MATCH('O5 Details by Class &amp; Accounts'!AG$18, 'E2 Allocators'!$B$15:$W$15, 0),FALSE)*$G184)</f>
        <v>0</v>
      </c>
      <c r="AH184" s="1334">
        <f>IF(ISERROR(VLOOKUP(VLOOKUP($A184, 'E4 TB Allocation Details'!$A$18:$L$217, MATCH("Customer ID", 'E4 TB Allocation Details'!$A$18:$L$18, 0),FALSE), 'E2 Allocators'!$B$15:$W$361, MATCH('O5 Details by Class &amp; Accounts'!AH$18, 'E2 Allocators'!$B$15:$W$15, 0),FALSE)*$G184), 0, VLOOKUP(VLOOKUP($A184, 'E4 TB Allocation Details'!$A$18:$L$217, MATCH("Customer ID", 'E4 TB Allocation Details'!$A$18:$L$18, 0),FALSE), 'E2 Allocators'!$B$15:$W$361, MATCH('O5 Details by Class &amp; Accounts'!AH$18, 'E2 Allocators'!$B$15:$W$15, 0),FALSE)*$G184)</f>
        <v>0</v>
      </c>
      <c r="AI184" s="1334">
        <f>IF(ISERROR(VLOOKUP(VLOOKUP($A184, 'E4 TB Allocation Details'!$A$18:$L$217, MATCH("Customer ID", 'E4 TB Allocation Details'!$A$18:$L$18, 0),FALSE), 'E2 Allocators'!$B$15:$W$361, MATCH('O5 Details by Class &amp; Accounts'!AI$18, 'E2 Allocators'!$B$15:$W$15, 0),FALSE)*$G184), 0, VLOOKUP(VLOOKUP($A184, 'E4 TB Allocation Details'!$A$18:$L$217, MATCH("Customer ID", 'E4 TB Allocation Details'!$A$18:$L$18, 0),FALSE), 'E2 Allocators'!$B$15:$W$361, MATCH('O5 Details by Class &amp; Accounts'!AI$18, 'E2 Allocators'!$B$15:$W$15, 0),FALSE)*$G184)</f>
        <v>0</v>
      </c>
      <c r="AJ184" s="1334">
        <f>IF(ISERROR(VLOOKUP(VLOOKUP($A184, 'E4 TB Allocation Details'!$A$18:$L$217, MATCH("Customer ID", 'E4 TB Allocation Details'!$A$18:$L$18, 0),FALSE), 'E2 Allocators'!$B$15:$W$361, MATCH('O5 Details by Class &amp; Accounts'!AJ$18, 'E2 Allocators'!$B$15:$W$15, 0),FALSE)*$G184), 0, VLOOKUP(VLOOKUP($A184, 'E4 TB Allocation Details'!$A$18:$L$217, MATCH("Customer ID", 'E4 TB Allocation Details'!$A$18:$L$18, 0),FALSE), 'E2 Allocators'!$B$15:$W$361, MATCH('O5 Details by Class &amp; Accounts'!AJ$18, 'E2 Allocators'!$B$15:$W$15, 0),FALSE)*$G184)</f>
        <v>0</v>
      </c>
      <c r="AK184" s="1334">
        <f>IF(ISERROR(VLOOKUP(VLOOKUP($A184, 'E4 TB Allocation Details'!$A$18:$L$217, MATCH("Customer ID", 'E4 TB Allocation Details'!$A$18:$L$18, 0),FALSE), 'E2 Allocators'!$B$15:$W$361, MATCH('O5 Details by Class &amp; Accounts'!AK$18, 'E2 Allocators'!$B$15:$W$15, 0),FALSE)*$G184), 0, VLOOKUP(VLOOKUP($A184, 'E4 TB Allocation Details'!$A$18:$L$217, MATCH("Customer ID", 'E4 TB Allocation Details'!$A$18:$L$18, 0),FALSE), 'E2 Allocators'!$B$15:$W$361, MATCH('O5 Details by Class &amp; Accounts'!AK$18, 'E2 Allocators'!$B$15:$W$15, 0),FALSE)*$G184)</f>
        <v>0</v>
      </c>
      <c r="AL184" s="1334">
        <f>IF(ISERROR(VLOOKUP(VLOOKUP($A184, 'E4 TB Allocation Details'!$A$18:$L$217, MATCH("Customer ID", 'E4 TB Allocation Details'!$A$18:$L$18, 0),FALSE), 'E2 Allocators'!$B$15:$W$361, MATCH('O5 Details by Class &amp; Accounts'!AL$18, 'E2 Allocators'!$B$15:$W$15, 0),FALSE)*$G184), 0, VLOOKUP(VLOOKUP($A184, 'E4 TB Allocation Details'!$A$18:$L$217, MATCH("Customer ID", 'E4 TB Allocation Details'!$A$18:$L$18, 0),FALSE), 'E2 Allocators'!$B$15:$W$361, MATCH('O5 Details by Class &amp; Accounts'!AL$18, 'E2 Allocators'!$B$15:$W$15, 0),FALSE)*$G184)</f>
        <v>0</v>
      </c>
      <c r="AM184" s="1334">
        <f>IF(ISERROR(VLOOKUP(VLOOKUP($A184, 'E4 TB Allocation Details'!$A$18:$L$217, MATCH("Customer ID", 'E4 TB Allocation Details'!$A$18:$L$18, 0),FALSE), 'E2 Allocators'!$B$15:$W$361, MATCH('O5 Details by Class &amp; Accounts'!AM$18, 'E2 Allocators'!$B$15:$W$15, 0),FALSE)*$G184), 0, VLOOKUP(VLOOKUP($A184, 'E4 TB Allocation Details'!$A$18:$L$217, MATCH("Customer ID", 'E4 TB Allocation Details'!$A$18:$L$18, 0),FALSE), 'E2 Allocators'!$B$15:$W$361, MATCH('O5 Details by Class &amp; Accounts'!AM$18, 'E2 Allocators'!$B$15:$W$15, 0),FALSE)*$G184)</f>
        <v>0</v>
      </c>
      <c r="AN184" s="1334">
        <f>IF(ISERROR(VLOOKUP(VLOOKUP($A184, 'E4 TB Allocation Details'!$A$18:$L$217, MATCH("Customer ID", 'E4 TB Allocation Details'!$A$18:$L$18, 0),FALSE), 'E2 Allocators'!$B$15:$W$361, MATCH('O5 Details by Class &amp; Accounts'!AN$18, 'E2 Allocators'!$B$15:$W$15, 0),FALSE)*$G184), 0, VLOOKUP(VLOOKUP($A184, 'E4 TB Allocation Details'!$A$18:$L$217, MATCH("Customer ID", 'E4 TB Allocation Details'!$A$18:$L$18, 0),FALSE), 'E2 Allocators'!$B$15:$W$361, MATCH('O5 Details by Class &amp; Accounts'!AN$18, 'E2 Allocators'!$B$15:$W$15, 0),FALSE)*$G184)</f>
        <v>0</v>
      </c>
      <c r="AO184" s="1334">
        <f>IF(ISERROR(VLOOKUP(VLOOKUP($A184, 'E4 TB Allocation Details'!$A$18:$L$217, MATCH("Customer ID", 'E4 TB Allocation Details'!$A$18:$L$18, 0),FALSE), 'E2 Allocators'!$B$15:$W$361, MATCH('O5 Details by Class &amp; Accounts'!AO$18, 'E2 Allocators'!$B$15:$W$15, 0),FALSE)*$G184), 0, VLOOKUP(VLOOKUP($A184, 'E4 TB Allocation Details'!$A$18:$L$217, MATCH("Customer ID", 'E4 TB Allocation Details'!$A$18:$L$18, 0),FALSE), 'E2 Allocators'!$B$15:$W$361, MATCH('O5 Details by Class &amp; Accounts'!AO$18, 'E2 Allocators'!$B$15:$W$15, 0),FALSE)*$G184)</f>
        <v>0</v>
      </c>
      <c r="AP184" s="1334">
        <f>IF(ISERROR(VLOOKUP(VLOOKUP($A184, 'E4 TB Allocation Details'!$A$18:$L$217, MATCH("Customer ID", 'E4 TB Allocation Details'!$A$18:$L$18, 0),FALSE), 'E2 Allocators'!$B$15:$W$361, MATCH('O5 Details by Class &amp; Accounts'!AP$18, 'E2 Allocators'!$B$15:$W$15, 0),FALSE)*$G184), 0, VLOOKUP(VLOOKUP($A184, 'E4 TB Allocation Details'!$A$18:$L$217, MATCH("Customer ID", 'E4 TB Allocation Details'!$A$18:$L$18, 0),FALSE), 'E2 Allocators'!$B$15:$W$361, MATCH('O5 Details by Class &amp; Accounts'!AP$18, 'E2 Allocators'!$B$15:$W$15, 0),FALSE)*$G184)</f>
        <v>0</v>
      </c>
      <c r="AQ184" s="1334">
        <f>IF(ISERROR(VLOOKUP(VLOOKUP($A184, 'E4 TB Allocation Details'!$A$18:$L$217, MATCH("Customer ID", 'E4 TB Allocation Details'!$A$18:$L$18, 0),FALSE), 'E2 Allocators'!$B$15:$W$361, MATCH('O5 Details by Class &amp; Accounts'!AQ$18, 'E2 Allocators'!$B$15:$W$15, 0),FALSE)*$G184), 0, VLOOKUP(VLOOKUP($A184, 'E4 TB Allocation Details'!$A$18:$L$217, MATCH("Customer ID", 'E4 TB Allocation Details'!$A$18:$L$18, 0),FALSE), 'E2 Allocators'!$B$15:$W$361, MATCH('O5 Details by Class &amp; Accounts'!AQ$18, 'E2 Allocators'!$B$15:$W$15, 0),FALSE)*$G184)</f>
        <v>0</v>
      </c>
      <c r="AR184" s="1334">
        <f>IF(ISERROR(VLOOKUP(VLOOKUP($A184, 'E4 TB Allocation Details'!$A$18:$L$217, MATCH("Customer ID", 'E4 TB Allocation Details'!$A$18:$L$18, 0),FALSE), 'E2 Allocators'!$B$15:$W$361, MATCH('O5 Details by Class &amp; Accounts'!AR$18, 'E2 Allocators'!$B$15:$W$15, 0),FALSE)*$G184), 0, VLOOKUP(VLOOKUP($A184, 'E4 TB Allocation Details'!$A$18:$L$217, MATCH("Customer ID", 'E4 TB Allocation Details'!$A$18:$L$18, 0),FALSE), 'E2 Allocators'!$B$15:$W$361, MATCH('O5 Details by Class &amp; Accounts'!AR$18, 'E2 Allocators'!$B$15:$W$15, 0),FALSE)*$G184)</f>
        <v>0</v>
      </c>
      <c r="AS184" s="1334">
        <f>IF(ISERROR(VLOOKUP(VLOOKUP($A184, 'E4 TB Allocation Details'!$A$18:$L$217, MATCH("Customer ID", 'E4 TB Allocation Details'!$A$18:$L$18, 0),FALSE), 'E2 Allocators'!$B$15:$W$361, MATCH('O5 Details by Class &amp; Accounts'!AS$18, 'E2 Allocators'!$B$15:$W$15, 0),FALSE)*$G184), 0, VLOOKUP(VLOOKUP($A184, 'E4 TB Allocation Details'!$A$18:$L$217, MATCH("Customer ID", 'E4 TB Allocation Details'!$A$18:$L$18, 0),FALSE), 'E2 Allocators'!$B$15:$W$361, MATCH('O5 Details by Class &amp; Accounts'!AS$18, 'E2 Allocators'!$B$15:$W$15, 0),FALSE)*$G184)</f>
        <v>0</v>
      </c>
      <c r="AT184" s="1334">
        <f>IF(ISERROR(VLOOKUP(VLOOKUP($A184, 'E4 TB Allocation Details'!$A$18:$L$217, MATCH("Customer ID", 'E4 TB Allocation Details'!$A$18:$L$18, 0),FALSE), 'E2 Allocators'!$B$15:$W$361, MATCH('O5 Details by Class &amp; Accounts'!AT$18, 'E2 Allocators'!$B$15:$W$15, 0),FALSE)*$G184), 0, VLOOKUP(VLOOKUP($A184, 'E4 TB Allocation Details'!$A$18:$L$217, MATCH("Customer ID", 'E4 TB Allocation Details'!$A$18:$L$18, 0),FALSE), 'E2 Allocators'!$B$15:$W$361, MATCH('O5 Details by Class &amp; Accounts'!AT$18, 'E2 Allocators'!$B$15:$W$15, 0),FALSE)*$G184)</f>
        <v>0</v>
      </c>
      <c r="AU184" s="1334">
        <f>IF(ISERROR(VLOOKUP(VLOOKUP($A184, 'E4 TB Allocation Details'!$A$18:$L$217, MATCH("Customer ID", 'E4 TB Allocation Details'!$A$18:$L$18, 0),FALSE), 'E2 Allocators'!$B$15:$W$361, MATCH('O5 Details by Class &amp; Accounts'!AU$18, 'E2 Allocators'!$B$15:$W$15, 0),FALSE)*$G184), 0, VLOOKUP(VLOOKUP($A184, 'E4 TB Allocation Details'!$A$18:$L$217, MATCH("Customer ID", 'E4 TB Allocation Details'!$A$18:$L$18, 0),FALSE), 'E2 Allocators'!$B$15:$W$361, MATCH('O5 Details by Class &amp; Accounts'!AU$18, 'E2 Allocators'!$B$15:$W$15, 0),FALSE)*$G184)</f>
        <v>0</v>
      </c>
      <c r="AV184" s="1334">
        <f>IF(ISERROR(VLOOKUP(VLOOKUP($A184, 'E4 TB Allocation Details'!$A$18:$L$217, MATCH("Customer ID", 'E4 TB Allocation Details'!$A$18:$L$18, 0),FALSE), 'E2 Allocators'!$B$15:$W$361, MATCH('O5 Details by Class &amp; Accounts'!AV$18, 'E2 Allocators'!$B$15:$W$15, 0),FALSE)*$G184), 0, VLOOKUP(VLOOKUP($A184, 'E4 TB Allocation Details'!$A$18:$L$217, MATCH("Customer ID", 'E4 TB Allocation Details'!$A$18:$L$18, 0),FALSE), 'E2 Allocators'!$B$15:$W$361, MATCH('O5 Details by Class &amp; Accounts'!AV$18, 'E2 Allocators'!$B$15:$W$15, 0),FALSE)*$G184)</f>
        <v>0</v>
      </c>
      <c r="AW184" s="1334">
        <f>IF(ISERROR(VLOOKUP(VLOOKUP($A184, 'E4 TB Allocation Details'!$A$18:$L$217, MATCH("Customer ID", 'E4 TB Allocation Details'!$A$18:$L$18, 0),FALSE), 'E2 Allocators'!$B$15:$W$361, MATCH('O5 Details by Class &amp; Accounts'!AW$18, 'E2 Allocators'!$B$15:$W$15, 0),FALSE)*$G184), 0, VLOOKUP(VLOOKUP($A184, 'E4 TB Allocation Details'!$A$18:$L$217, MATCH("Customer ID", 'E4 TB Allocation Details'!$A$18:$L$18, 0),FALSE), 'E2 Allocators'!$B$15:$W$361, MATCH('O5 Details by Class &amp; Accounts'!AW$18, 'E2 Allocators'!$B$15:$W$15, 0),FALSE)*$G184)</f>
        <v>0</v>
      </c>
      <c r="AX184" s="1334">
        <f t="shared" si="51"/>
        <v>0</v>
      </c>
      <c r="AY184" s="1334">
        <f>IF(ISERROR(VLOOKUP(VLOOKUP($A184, 'E4 TB Allocation Details'!$A$18:$L$217, MATCH("Misc ID", 'E4 TB Allocation Details'!$A$18:$L$18, 0),FALSE), 'E2 Allocators'!$B$15:$W$361, MATCH('O5 Details by Class &amp; Accounts'!AY$18, 'E2 Allocators'!$B$15:$W$15, 0),FALSE)*$E184), 0, VLOOKUP(VLOOKUP($A184, 'E4 TB Allocation Details'!$A$18:$L$217, MATCH("Misc ID", 'E4 TB Allocation Details'!$A$18:$L$18, 0),FALSE), 'E2 Allocators'!$B$15:$W$361, MATCH('O5 Details by Class &amp; Accounts'!AY$18, 'E2 Allocators'!$B$15:$W$15, 0),FALSE)*$E184)</f>
        <v>0</v>
      </c>
      <c r="AZ184" s="1334">
        <f>IF(ISERROR(VLOOKUP(VLOOKUP($A184, 'E4 TB Allocation Details'!$A$18:$L$217, MATCH("Misc ID", 'E4 TB Allocation Details'!$A$18:$L$18, 0),FALSE), 'E2 Allocators'!$B$15:$W$361, MATCH('O5 Details by Class &amp; Accounts'!AZ$18, 'E2 Allocators'!$B$15:$W$15, 0),FALSE)*$E184), 0, VLOOKUP(VLOOKUP($A184, 'E4 TB Allocation Details'!$A$18:$L$217, MATCH("Misc ID", 'E4 TB Allocation Details'!$A$18:$L$18, 0),FALSE), 'E2 Allocators'!$B$15:$W$361, MATCH('O5 Details by Class &amp; Accounts'!AZ$18, 'E2 Allocators'!$B$15:$W$15, 0),FALSE)*$E184)</f>
        <v>0</v>
      </c>
      <c r="BA184" s="1334">
        <f>IF(ISERROR(VLOOKUP(VLOOKUP($A184, 'E4 TB Allocation Details'!$A$18:$L$217, MATCH("Misc ID", 'E4 TB Allocation Details'!$A$18:$L$18, 0),FALSE), 'E2 Allocators'!$B$15:$W$361, MATCH('O5 Details by Class &amp; Accounts'!BA$18, 'E2 Allocators'!$B$15:$W$15, 0),FALSE)*$E184), 0, VLOOKUP(VLOOKUP($A184, 'E4 TB Allocation Details'!$A$18:$L$217, MATCH("Misc ID", 'E4 TB Allocation Details'!$A$18:$L$18, 0),FALSE), 'E2 Allocators'!$B$15:$W$361, MATCH('O5 Details by Class &amp; Accounts'!BA$18, 'E2 Allocators'!$B$15:$W$15, 0),FALSE)*$E184)</f>
        <v>0</v>
      </c>
      <c r="BB184" s="1334">
        <f>IF(ISERROR(VLOOKUP(VLOOKUP($A184, 'E4 TB Allocation Details'!$A$18:$L$217, MATCH("Misc ID", 'E4 TB Allocation Details'!$A$18:$L$18, 0),FALSE), 'E2 Allocators'!$B$15:$W$361, MATCH('O5 Details by Class &amp; Accounts'!BB$18, 'E2 Allocators'!$B$15:$W$15, 0),FALSE)*$E184), 0, VLOOKUP(VLOOKUP($A184, 'E4 TB Allocation Details'!$A$18:$L$217, MATCH("Misc ID", 'E4 TB Allocation Details'!$A$18:$L$18, 0),FALSE), 'E2 Allocators'!$B$15:$W$361, MATCH('O5 Details by Class &amp; Accounts'!BB$18, 'E2 Allocators'!$B$15:$W$15, 0),FALSE)*$E184)</f>
        <v>0</v>
      </c>
      <c r="BC184" s="1334">
        <f>IF(ISERROR(VLOOKUP(VLOOKUP($A184, 'E4 TB Allocation Details'!$A$18:$L$217, MATCH("Misc ID", 'E4 TB Allocation Details'!$A$18:$L$18, 0),FALSE), 'E2 Allocators'!$B$15:$W$361, MATCH('O5 Details by Class &amp; Accounts'!BC$18, 'E2 Allocators'!$B$15:$W$15, 0),FALSE)*$E184), 0, VLOOKUP(VLOOKUP($A184, 'E4 TB Allocation Details'!$A$18:$L$217, MATCH("Misc ID", 'E4 TB Allocation Details'!$A$18:$L$18, 0),FALSE), 'E2 Allocators'!$B$15:$W$361, MATCH('O5 Details by Class &amp; Accounts'!BC$18, 'E2 Allocators'!$B$15:$W$15, 0),FALSE)*$E184)</f>
        <v>0</v>
      </c>
      <c r="BD184" s="1334">
        <f>IF(ISERROR(VLOOKUP(VLOOKUP($A184, 'E4 TB Allocation Details'!$A$18:$L$217, MATCH("Misc ID", 'E4 TB Allocation Details'!$A$18:$L$18, 0),FALSE), 'E2 Allocators'!$B$15:$W$361, MATCH('O5 Details by Class &amp; Accounts'!BD$18, 'E2 Allocators'!$B$15:$W$15, 0),FALSE)*$E184), 0, VLOOKUP(VLOOKUP($A184, 'E4 TB Allocation Details'!$A$18:$L$217, MATCH("Misc ID", 'E4 TB Allocation Details'!$A$18:$L$18, 0),FALSE), 'E2 Allocators'!$B$15:$W$361, MATCH('O5 Details by Class &amp; Accounts'!BD$18, 'E2 Allocators'!$B$15:$W$15, 0),FALSE)*$E184)</f>
        <v>0</v>
      </c>
      <c r="BE184" s="1334">
        <f>IF(ISERROR(VLOOKUP(VLOOKUP($A184, 'E4 TB Allocation Details'!$A$18:$L$217, MATCH("Misc ID", 'E4 TB Allocation Details'!$A$18:$L$18, 0),FALSE), 'E2 Allocators'!$B$15:$W$361, MATCH('O5 Details by Class &amp; Accounts'!BE$18, 'E2 Allocators'!$B$15:$W$15, 0),FALSE)*$E184), 0, VLOOKUP(VLOOKUP($A184, 'E4 TB Allocation Details'!$A$18:$L$217, MATCH("Misc ID", 'E4 TB Allocation Details'!$A$18:$L$18, 0),FALSE), 'E2 Allocators'!$B$15:$W$361, MATCH('O5 Details by Class &amp; Accounts'!BE$18, 'E2 Allocators'!$B$15:$W$15, 0),FALSE)*$E184)</f>
        <v>0</v>
      </c>
      <c r="BF184" s="1334">
        <f>IF(ISERROR(VLOOKUP(VLOOKUP($A184, 'E4 TB Allocation Details'!$A$18:$L$217, MATCH("Misc ID", 'E4 TB Allocation Details'!$A$18:$L$18, 0),FALSE), 'E2 Allocators'!$B$15:$W$361, MATCH('O5 Details by Class &amp; Accounts'!BF$18, 'E2 Allocators'!$B$15:$W$15, 0),FALSE)*$E184), 0, VLOOKUP(VLOOKUP($A184, 'E4 TB Allocation Details'!$A$18:$L$217, MATCH("Misc ID", 'E4 TB Allocation Details'!$A$18:$L$18, 0),FALSE), 'E2 Allocators'!$B$15:$W$361, MATCH('O5 Details by Class &amp; Accounts'!BF$18, 'E2 Allocators'!$B$15:$W$15, 0),FALSE)*$E184)</f>
        <v>0</v>
      </c>
      <c r="BG184" s="1334">
        <f>IF(ISERROR(VLOOKUP(VLOOKUP($A184, 'E4 TB Allocation Details'!$A$18:$L$217, MATCH("Misc ID", 'E4 TB Allocation Details'!$A$18:$L$18, 0),FALSE), 'E2 Allocators'!$B$15:$W$361, MATCH('O5 Details by Class &amp; Accounts'!BG$18, 'E2 Allocators'!$B$15:$W$15, 0),FALSE)*$E184), 0, VLOOKUP(VLOOKUP($A184, 'E4 TB Allocation Details'!$A$18:$L$217, MATCH("Misc ID", 'E4 TB Allocation Details'!$A$18:$L$18, 0),FALSE), 'E2 Allocators'!$B$15:$W$361, MATCH('O5 Details by Class &amp; Accounts'!BG$18, 'E2 Allocators'!$B$15:$W$15, 0),FALSE)*$E184)</f>
        <v>0</v>
      </c>
      <c r="BH184" s="1334">
        <f>IF(ISERROR(VLOOKUP(VLOOKUP($A184, 'E4 TB Allocation Details'!$A$18:$L$217, MATCH("Misc ID", 'E4 TB Allocation Details'!$A$18:$L$18, 0),FALSE), 'E2 Allocators'!$B$15:$W$361, MATCH('O5 Details by Class &amp; Accounts'!BH$18, 'E2 Allocators'!$B$15:$W$15, 0),FALSE)*$E184), 0, VLOOKUP(VLOOKUP($A184, 'E4 TB Allocation Details'!$A$18:$L$217, MATCH("Misc ID", 'E4 TB Allocation Details'!$A$18:$L$18, 0),FALSE), 'E2 Allocators'!$B$15:$W$361, MATCH('O5 Details by Class &amp; Accounts'!BH$18, 'E2 Allocators'!$B$15:$W$15, 0),FALSE)*$E184)</f>
        <v>0</v>
      </c>
      <c r="BI184" s="1334">
        <f>IF(ISERROR(VLOOKUP(VLOOKUP($A184, 'E4 TB Allocation Details'!$A$18:$L$217, MATCH("Misc ID", 'E4 TB Allocation Details'!$A$18:$L$18, 0),FALSE), 'E2 Allocators'!$B$15:$W$361, MATCH('O5 Details by Class &amp; Accounts'!BI$18, 'E2 Allocators'!$B$15:$W$15, 0),FALSE)*$E184), 0, VLOOKUP(VLOOKUP($A184, 'E4 TB Allocation Details'!$A$18:$L$217, MATCH("Misc ID", 'E4 TB Allocation Details'!$A$18:$L$18, 0),FALSE), 'E2 Allocators'!$B$15:$W$361, MATCH('O5 Details by Class &amp; Accounts'!BI$18, 'E2 Allocators'!$B$15:$W$15, 0),FALSE)*$E184)</f>
        <v>0</v>
      </c>
      <c r="BJ184" s="1334">
        <f>IF(ISERROR(VLOOKUP(VLOOKUP($A184, 'E4 TB Allocation Details'!$A$18:$L$217, MATCH("Misc ID", 'E4 TB Allocation Details'!$A$18:$L$18, 0),FALSE), 'E2 Allocators'!$B$15:$W$361, MATCH('O5 Details by Class &amp; Accounts'!BJ$18, 'E2 Allocators'!$B$15:$W$15, 0),FALSE)*$E184), 0, VLOOKUP(VLOOKUP($A184, 'E4 TB Allocation Details'!$A$18:$L$217, MATCH("Misc ID", 'E4 TB Allocation Details'!$A$18:$L$18, 0),FALSE), 'E2 Allocators'!$B$15:$W$361, MATCH('O5 Details by Class &amp; Accounts'!BJ$18, 'E2 Allocators'!$B$15:$W$15, 0),FALSE)*$E184)</f>
        <v>0</v>
      </c>
      <c r="BK184" s="1334">
        <f>IF(ISERROR(VLOOKUP(VLOOKUP($A184, 'E4 TB Allocation Details'!$A$18:$L$217, MATCH("Misc ID", 'E4 TB Allocation Details'!$A$18:$L$18, 0),FALSE), 'E2 Allocators'!$B$15:$W$361, MATCH('O5 Details by Class &amp; Accounts'!BK$18, 'E2 Allocators'!$B$15:$W$15, 0),FALSE)*$E184), 0, VLOOKUP(VLOOKUP($A184, 'E4 TB Allocation Details'!$A$18:$L$217, MATCH("Misc ID", 'E4 TB Allocation Details'!$A$18:$L$18, 0),FALSE), 'E2 Allocators'!$B$15:$W$361, MATCH('O5 Details by Class &amp; Accounts'!BK$18, 'E2 Allocators'!$B$15:$W$15, 0),FALSE)*$E184)</f>
        <v>0</v>
      </c>
      <c r="BL184" s="1334">
        <f>IF(ISERROR(VLOOKUP(VLOOKUP($A184, 'E4 TB Allocation Details'!$A$18:$L$217, MATCH("Misc ID", 'E4 TB Allocation Details'!$A$18:$L$18, 0),FALSE), 'E2 Allocators'!$B$15:$W$361, MATCH('O5 Details by Class &amp; Accounts'!BL$18, 'E2 Allocators'!$B$15:$W$15, 0),FALSE)*$E184), 0, VLOOKUP(VLOOKUP($A184, 'E4 TB Allocation Details'!$A$18:$L$217, MATCH("Misc ID", 'E4 TB Allocation Details'!$A$18:$L$18, 0),FALSE), 'E2 Allocators'!$B$15:$W$361, MATCH('O5 Details by Class &amp; Accounts'!BL$18, 'E2 Allocators'!$B$15:$W$15, 0),FALSE)*$E184)</f>
        <v>0</v>
      </c>
      <c r="BM184" s="1334">
        <f>IF(ISERROR(VLOOKUP(VLOOKUP($A184, 'E4 TB Allocation Details'!$A$18:$L$217, MATCH("Misc ID", 'E4 TB Allocation Details'!$A$18:$L$18, 0),FALSE), 'E2 Allocators'!$B$15:$W$361, MATCH('O5 Details by Class &amp; Accounts'!BM$18, 'E2 Allocators'!$B$15:$W$15, 0),FALSE)*$E184), 0, VLOOKUP(VLOOKUP($A184, 'E4 TB Allocation Details'!$A$18:$L$217, MATCH("Misc ID", 'E4 TB Allocation Details'!$A$18:$L$18, 0),FALSE), 'E2 Allocators'!$B$15:$W$361, MATCH('O5 Details by Class &amp; Accounts'!BM$18, 'E2 Allocators'!$B$15:$W$15, 0),FALSE)*$E184)</f>
        <v>0</v>
      </c>
      <c r="BN184" s="1334">
        <f>IF(ISERROR(VLOOKUP(VLOOKUP($A184, 'E4 TB Allocation Details'!$A$18:$L$217, MATCH("Misc ID", 'E4 TB Allocation Details'!$A$18:$L$18, 0),FALSE), 'E2 Allocators'!$B$15:$W$361, MATCH('O5 Details by Class &amp; Accounts'!BN$18, 'E2 Allocators'!$B$15:$W$15, 0),FALSE)*$E184), 0, VLOOKUP(VLOOKUP($A184, 'E4 TB Allocation Details'!$A$18:$L$217, MATCH("Misc ID", 'E4 TB Allocation Details'!$A$18:$L$18, 0),FALSE), 'E2 Allocators'!$B$15:$W$361, MATCH('O5 Details by Class &amp; Accounts'!BN$18, 'E2 Allocators'!$B$15:$W$15, 0),FALSE)*$E184)</f>
        <v>0</v>
      </c>
      <c r="BO184" s="1334">
        <f>IF(ISERROR(VLOOKUP(VLOOKUP($A184, 'E4 TB Allocation Details'!$A$18:$L$217, MATCH("Misc ID", 'E4 TB Allocation Details'!$A$18:$L$18, 0),FALSE), 'E2 Allocators'!$B$15:$W$361, MATCH('O5 Details by Class &amp; Accounts'!BO$18, 'E2 Allocators'!$B$15:$W$15, 0),FALSE)*$E184), 0, VLOOKUP(VLOOKUP($A184, 'E4 TB Allocation Details'!$A$18:$L$217, MATCH("Misc ID", 'E4 TB Allocation Details'!$A$18:$L$18, 0),FALSE), 'E2 Allocators'!$B$15:$W$361, MATCH('O5 Details by Class &amp; Accounts'!BO$18, 'E2 Allocators'!$B$15:$W$15, 0),FALSE)*$E184)</f>
        <v>0</v>
      </c>
      <c r="BP184" s="1334">
        <f>IF(ISERROR(VLOOKUP(VLOOKUP($A184, 'E4 TB Allocation Details'!$A$18:$L$217, MATCH("Misc ID", 'E4 TB Allocation Details'!$A$18:$L$18, 0),FALSE), 'E2 Allocators'!$B$15:$W$361, MATCH('O5 Details by Class &amp; Accounts'!BP$18, 'E2 Allocators'!$B$15:$W$15, 0),FALSE)*$E184), 0, VLOOKUP(VLOOKUP($A184, 'E4 TB Allocation Details'!$A$18:$L$217, MATCH("Misc ID", 'E4 TB Allocation Details'!$A$18:$L$18, 0),FALSE), 'E2 Allocators'!$B$15:$W$361, MATCH('O5 Details by Class &amp; Accounts'!BP$18, 'E2 Allocators'!$B$15:$W$15, 0),FALSE)*$E184)</f>
        <v>0</v>
      </c>
      <c r="BQ184" s="1334">
        <f>IF(ISERROR(VLOOKUP(VLOOKUP($A184, 'E4 TB Allocation Details'!$A$18:$L$217, MATCH("Misc ID", 'E4 TB Allocation Details'!$A$18:$L$18, 0),FALSE), 'E2 Allocators'!$B$15:$W$361, MATCH('O5 Details by Class &amp; Accounts'!BQ$18, 'E2 Allocators'!$B$15:$W$15, 0),FALSE)*$E184), 0, VLOOKUP(VLOOKUP($A184, 'E4 TB Allocation Details'!$A$18:$L$217, MATCH("Misc ID", 'E4 TB Allocation Details'!$A$18:$L$18, 0),FALSE), 'E2 Allocators'!$B$15:$W$361, MATCH('O5 Details by Class &amp; Accounts'!BQ$18, 'E2 Allocators'!$B$15:$W$15, 0),FALSE)*$E184)</f>
        <v>0</v>
      </c>
      <c r="BR184" s="1334">
        <f>IF(ISERROR(VLOOKUP(VLOOKUP($A184, 'E4 TB Allocation Details'!$A$18:$L$217, MATCH("Misc ID", 'E4 TB Allocation Details'!$A$18:$L$18, 0),FALSE), 'E2 Allocators'!$B$15:$W$361, MATCH('O5 Details by Class &amp; Accounts'!BR$18, 'E2 Allocators'!$B$15:$W$15, 0),FALSE)*$E184), 0, VLOOKUP(VLOOKUP($A184, 'E4 TB Allocation Details'!$A$18:$L$217, MATCH("Misc ID", 'E4 TB Allocation Details'!$A$18:$L$18, 0),FALSE), 'E2 Allocators'!$B$15:$W$361, MATCH('O5 Details by Class &amp; Accounts'!BR$18, 'E2 Allocators'!$B$15:$W$15, 0),FALSE)*$E184)</f>
        <v>0</v>
      </c>
      <c r="BS184" s="1334">
        <f t="shared" si="48"/>
        <v>0</v>
      </c>
      <c r="BT184" s="1334">
        <f>IF(ISERROR(VLOOKUP(VLOOKUP($A184, 'E4 TB Allocation Details'!$A$18:$L$217, MATCH("A &amp; G ID", 'E4 TB Allocation Details'!$A$18:$L$18, 0),FALSE), 'E2 Allocators'!$B$15:$W$361, MATCH('O5 Details by Class &amp; Accounts'!BT$18, 'E2 Allocators'!$B$15:$W$15, 0),FALSE)*$E184), 0, VLOOKUP(VLOOKUP($A184, 'E4 TB Allocation Details'!$A$18:$L$217, MATCH("A &amp; G ID", 'E4 TB Allocation Details'!$A$18:$L$18, 0),FALSE), 'E2 Allocators'!$B$15:$W$361, MATCH('O5 Details by Class &amp; Accounts'!BT$18, 'E2 Allocators'!$B$15:$W$15, 0),FALSE)*$E184)</f>
        <v>56011.624916935143</v>
      </c>
      <c r="BU184" s="1334">
        <f>IF(ISERROR(VLOOKUP(VLOOKUP($A184, 'E4 TB Allocation Details'!$A$18:$L$217, MATCH("A &amp; G ID", 'E4 TB Allocation Details'!$A$18:$L$18, 0),FALSE), 'E2 Allocators'!$B$15:$W$361, MATCH('O5 Details by Class &amp; Accounts'!BU$18, 'E2 Allocators'!$B$15:$W$15, 0),FALSE)*$E184), 0, VLOOKUP(VLOOKUP($A184, 'E4 TB Allocation Details'!$A$18:$L$217, MATCH("A &amp; G ID", 'E4 TB Allocation Details'!$A$18:$L$18, 0),FALSE), 'E2 Allocators'!$B$15:$W$361, MATCH('O5 Details by Class &amp; Accounts'!BU$18, 'E2 Allocators'!$B$15:$W$15, 0),FALSE)*$E184)</f>
        <v>10038.354363987859</v>
      </c>
      <c r="BV184" s="1334">
        <f>IF(ISERROR(VLOOKUP(VLOOKUP($A184, 'E4 TB Allocation Details'!$A$18:$L$217, MATCH("A &amp; G ID", 'E4 TB Allocation Details'!$A$18:$L$18, 0),FALSE), 'E2 Allocators'!$B$15:$W$361, MATCH('O5 Details by Class &amp; Accounts'!BV$18, 'E2 Allocators'!$B$15:$W$15, 0),FALSE)*$E184), 0, VLOOKUP(VLOOKUP($A184, 'E4 TB Allocation Details'!$A$18:$L$217, MATCH("A &amp; G ID", 'E4 TB Allocation Details'!$A$18:$L$18, 0),FALSE), 'E2 Allocators'!$B$15:$W$361, MATCH('O5 Details by Class &amp; Accounts'!BV$18, 'E2 Allocators'!$B$15:$W$15, 0),FALSE)*$E184)</f>
        <v>9357.7344916057591</v>
      </c>
      <c r="BW184" s="1334">
        <f>IF(ISERROR(VLOOKUP(VLOOKUP($A184, 'E4 TB Allocation Details'!$A$18:$L$217, MATCH("A &amp; G ID", 'E4 TB Allocation Details'!$A$18:$L$18, 0),FALSE), 'E2 Allocators'!$B$15:$W$361, MATCH('O5 Details by Class &amp; Accounts'!BW$18, 'E2 Allocators'!$B$15:$W$15, 0),FALSE)*$E184), 0, VLOOKUP(VLOOKUP($A184, 'E4 TB Allocation Details'!$A$18:$L$217, MATCH("A &amp; G ID", 'E4 TB Allocation Details'!$A$18:$L$18, 0),FALSE), 'E2 Allocators'!$B$15:$W$361, MATCH('O5 Details by Class &amp; Accounts'!BW$18, 'E2 Allocators'!$B$15:$W$15, 0),FALSE)*$E184)</f>
        <v>0</v>
      </c>
      <c r="BX184" s="1334">
        <f>IF(ISERROR(VLOOKUP(VLOOKUP($A184, 'E4 TB Allocation Details'!$A$18:$L$217, MATCH("A &amp; G ID", 'E4 TB Allocation Details'!$A$18:$L$18, 0),FALSE), 'E2 Allocators'!$B$15:$W$361, MATCH('O5 Details by Class &amp; Accounts'!BX$18, 'E2 Allocators'!$B$15:$W$15, 0),FALSE)*$E184), 0, VLOOKUP(VLOOKUP($A184, 'E4 TB Allocation Details'!$A$18:$L$217, MATCH("A &amp; G ID", 'E4 TB Allocation Details'!$A$18:$L$18, 0),FALSE), 'E2 Allocators'!$B$15:$W$361, MATCH('O5 Details by Class &amp; Accounts'!BX$18, 'E2 Allocators'!$B$15:$W$15, 0),FALSE)*$E184)</f>
        <v>2894.9603866596817</v>
      </c>
      <c r="BY184" s="1334">
        <f>IF(ISERROR(VLOOKUP(VLOOKUP($A184, 'E4 TB Allocation Details'!$A$18:$L$217, MATCH("A &amp; G ID", 'E4 TB Allocation Details'!$A$18:$L$18, 0),FALSE), 'E2 Allocators'!$B$15:$W$361, MATCH('O5 Details by Class &amp; Accounts'!BY$18, 'E2 Allocators'!$B$15:$W$15, 0),FALSE)*$E184), 0, VLOOKUP(VLOOKUP($A184, 'E4 TB Allocation Details'!$A$18:$L$217, MATCH("A &amp; G ID", 'E4 TB Allocation Details'!$A$18:$L$18, 0),FALSE), 'E2 Allocators'!$B$15:$W$361, MATCH('O5 Details by Class &amp; Accounts'!BY$18, 'E2 Allocators'!$B$15:$W$15, 0),FALSE)*$E184)</f>
        <v>3607.5448698158789</v>
      </c>
      <c r="BZ184" s="1334">
        <f>IF(ISERROR(VLOOKUP(VLOOKUP($A184, 'E4 TB Allocation Details'!$A$18:$L$217, MATCH("A &amp; G ID", 'E4 TB Allocation Details'!$A$18:$L$18, 0),FALSE), 'E2 Allocators'!$B$15:$W$361, MATCH('O5 Details by Class &amp; Accounts'!BZ$18, 'E2 Allocators'!$B$15:$W$15, 0),FALSE)*$E184), 0, VLOOKUP(VLOOKUP($A184, 'E4 TB Allocation Details'!$A$18:$L$217, MATCH("A &amp; G ID", 'E4 TB Allocation Details'!$A$18:$L$18, 0),FALSE), 'E2 Allocators'!$B$15:$W$361, MATCH('O5 Details by Class &amp; Accounts'!BZ$18, 'E2 Allocators'!$B$15:$W$15, 0),FALSE)*$E184)</f>
        <v>2735.0406655440161</v>
      </c>
      <c r="CA184" s="1334">
        <f>IF(ISERROR(VLOOKUP(VLOOKUP($A184, 'E4 TB Allocation Details'!$A$18:$L$217, MATCH("A &amp; G ID", 'E4 TB Allocation Details'!$A$18:$L$18, 0),FALSE), 'E2 Allocators'!$B$15:$W$361, MATCH('O5 Details by Class &amp; Accounts'!CA$18, 'E2 Allocators'!$B$15:$W$15, 0),FALSE)*$E184), 0, VLOOKUP(VLOOKUP($A184, 'E4 TB Allocation Details'!$A$18:$L$217, MATCH("A &amp; G ID", 'E4 TB Allocation Details'!$A$18:$L$18, 0),FALSE), 'E2 Allocators'!$B$15:$W$361, MATCH('O5 Details by Class &amp; Accounts'!CA$18, 'E2 Allocators'!$B$15:$W$15, 0),FALSE)*$E184)</f>
        <v>180.63143492649723</v>
      </c>
      <c r="CB184" s="1334">
        <f>IF(ISERROR(VLOOKUP(VLOOKUP($A184, 'E4 TB Allocation Details'!$A$18:$L$217, MATCH("A &amp; G ID", 'E4 TB Allocation Details'!$A$18:$L$18, 0),FALSE), 'E2 Allocators'!$B$15:$W$361, MATCH('O5 Details by Class &amp; Accounts'!CB$18, 'E2 Allocators'!$B$15:$W$15, 0),FALSE)*$E184), 0, VLOOKUP(VLOOKUP($A184, 'E4 TB Allocation Details'!$A$18:$L$217, MATCH("A &amp; G ID", 'E4 TB Allocation Details'!$A$18:$L$18, 0),FALSE), 'E2 Allocators'!$B$15:$W$361, MATCH('O5 Details by Class &amp; Accounts'!CB$18, 'E2 Allocators'!$B$15:$W$15, 0),FALSE)*$E184)</f>
        <v>530.10887052516023</v>
      </c>
      <c r="CC184" s="1334">
        <f>IF(ISERROR(VLOOKUP(VLOOKUP($A184, 'E4 TB Allocation Details'!$A$18:$L$217, MATCH("A &amp; G ID", 'E4 TB Allocation Details'!$A$18:$L$18, 0),FALSE), 'E2 Allocators'!$B$15:$W$361, MATCH('O5 Details by Class &amp; Accounts'!CC$18, 'E2 Allocators'!$B$15:$W$15, 0),FALSE)*$E184), 0, VLOOKUP(VLOOKUP($A184, 'E4 TB Allocation Details'!$A$18:$L$217, MATCH("A &amp; G ID", 'E4 TB Allocation Details'!$A$18:$L$18, 0),FALSE), 'E2 Allocators'!$B$15:$W$361, MATCH('O5 Details by Class &amp; Accounts'!CC$18, 'E2 Allocators'!$B$15:$W$15, 0),FALSE)*$E184)</f>
        <v>0</v>
      </c>
      <c r="CD184" s="1334">
        <f>IF(ISERROR(VLOOKUP(VLOOKUP($A184, 'E4 TB Allocation Details'!$A$18:$L$217, MATCH("A &amp; G ID", 'E4 TB Allocation Details'!$A$18:$L$18, 0),FALSE), 'E2 Allocators'!$B$15:$W$361, MATCH('O5 Details by Class &amp; Accounts'!CD$18, 'E2 Allocators'!$B$15:$W$15, 0),FALSE)*$E184), 0, VLOOKUP(VLOOKUP($A184, 'E4 TB Allocation Details'!$A$18:$L$217, MATCH("A &amp; G ID", 'E4 TB Allocation Details'!$A$18:$L$18, 0),FALSE), 'E2 Allocators'!$B$15:$W$361, MATCH('O5 Details by Class &amp; Accounts'!CD$18, 'E2 Allocators'!$B$15:$W$15, 0),FALSE)*$E184)</f>
        <v>0</v>
      </c>
      <c r="CE184" s="1334">
        <f>IF(ISERROR(VLOOKUP(VLOOKUP($A184, 'E4 TB Allocation Details'!$A$18:$L$217, MATCH("A &amp; G ID", 'E4 TB Allocation Details'!$A$18:$L$18, 0),FALSE), 'E2 Allocators'!$B$15:$W$361, MATCH('O5 Details by Class &amp; Accounts'!CE$18, 'E2 Allocators'!$B$15:$W$15, 0),FALSE)*$E184), 0, VLOOKUP(VLOOKUP($A184, 'E4 TB Allocation Details'!$A$18:$L$217, MATCH("A &amp; G ID", 'E4 TB Allocation Details'!$A$18:$L$18, 0),FALSE), 'E2 Allocators'!$B$15:$W$361, MATCH('O5 Details by Class &amp; Accounts'!CE$18, 'E2 Allocators'!$B$15:$W$15, 0),FALSE)*$E184)</f>
        <v>0</v>
      </c>
      <c r="CF184" s="1334">
        <f>IF(ISERROR(VLOOKUP(VLOOKUP($A184, 'E4 TB Allocation Details'!$A$18:$L$217, MATCH("A &amp; G ID", 'E4 TB Allocation Details'!$A$18:$L$18, 0),FALSE), 'E2 Allocators'!$B$15:$W$361, MATCH('O5 Details by Class &amp; Accounts'!CF$18, 'E2 Allocators'!$B$15:$W$15, 0),FALSE)*$E184), 0, VLOOKUP(VLOOKUP($A184, 'E4 TB Allocation Details'!$A$18:$L$217, MATCH("A &amp; G ID", 'E4 TB Allocation Details'!$A$18:$L$18, 0),FALSE), 'E2 Allocators'!$B$15:$W$361, MATCH('O5 Details by Class &amp; Accounts'!CF$18, 'E2 Allocators'!$B$15:$W$15, 0),FALSE)*$E184)</f>
        <v>0</v>
      </c>
      <c r="CG184" s="1334">
        <f>IF(ISERROR(VLOOKUP(VLOOKUP($A184, 'E4 TB Allocation Details'!$A$18:$L$217, MATCH("A &amp; G ID", 'E4 TB Allocation Details'!$A$18:$L$18, 0),FALSE), 'E2 Allocators'!$B$15:$W$361, MATCH('O5 Details by Class &amp; Accounts'!CG$18, 'E2 Allocators'!$B$15:$W$15, 0),FALSE)*$E184), 0, VLOOKUP(VLOOKUP($A184, 'E4 TB Allocation Details'!$A$18:$L$217, MATCH("A &amp; G ID", 'E4 TB Allocation Details'!$A$18:$L$18, 0),FALSE), 'E2 Allocators'!$B$15:$W$361, MATCH('O5 Details by Class &amp; Accounts'!CG$18, 'E2 Allocators'!$B$15:$W$15, 0),FALSE)*$E184)</f>
        <v>0</v>
      </c>
      <c r="CH184" s="1334">
        <f>IF(ISERROR(VLOOKUP(VLOOKUP($A184, 'E4 TB Allocation Details'!$A$18:$L$217, MATCH("A &amp; G ID", 'E4 TB Allocation Details'!$A$18:$L$18, 0),FALSE), 'E2 Allocators'!$B$15:$W$361, MATCH('O5 Details by Class &amp; Accounts'!CH$18, 'E2 Allocators'!$B$15:$W$15, 0),FALSE)*$E184), 0, VLOOKUP(VLOOKUP($A184, 'E4 TB Allocation Details'!$A$18:$L$217, MATCH("A &amp; G ID", 'E4 TB Allocation Details'!$A$18:$L$18, 0),FALSE), 'E2 Allocators'!$B$15:$W$361, MATCH('O5 Details by Class &amp; Accounts'!CH$18, 'E2 Allocators'!$B$15:$W$15, 0),FALSE)*$E184)</f>
        <v>0</v>
      </c>
      <c r="CI184" s="1334">
        <f>IF(ISERROR(VLOOKUP(VLOOKUP($A184, 'E4 TB Allocation Details'!$A$18:$L$217, MATCH("A &amp; G ID", 'E4 TB Allocation Details'!$A$18:$L$18, 0),FALSE), 'E2 Allocators'!$B$15:$W$361, MATCH('O5 Details by Class &amp; Accounts'!CI$18, 'E2 Allocators'!$B$15:$W$15, 0),FALSE)*$E184), 0, VLOOKUP(VLOOKUP($A184, 'E4 TB Allocation Details'!$A$18:$L$217, MATCH("A &amp; G ID", 'E4 TB Allocation Details'!$A$18:$L$18, 0),FALSE), 'E2 Allocators'!$B$15:$W$361, MATCH('O5 Details by Class &amp; Accounts'!CI$18, 'E2 Allocators'!$B$15:$W$15, 0),FALSE)*$E184)</f>
        <v>0</v>
      </c>
      <c r="CJ184" s="1334">
        <f>IF(ISERROR(VLOOKUP(VLOOKUP($A184, 'E4 TB Allocation Details'!$A$18:$L$217, MATCH("A &amp; G ID", 'E4 TB Allocation Details'!$A$18:$L$18, 0),FALSE), 'E2 Allocators'!$B$15:$W$361, MATCH('O5 Details by Class &amp; Accounts'!CJ$18, 'E2 Allocators'!$B$15:$W$15, 0),FALSE)*$E184), 0, VLOOKUP(VLOOKUP($A184, 'E4 TB Allocation Details'!$A$18:$L$217, MATCH("A &amp; G ID", 'E4 TB Allocation Details'!$A$18:$L$18, 0),FALSE), 'E2 Allocators'!$B$15:$W$361, MATCH('O5 Details by Class &amp; Accounts'!CJ$18, 'E2 Allocators'!$B$15:$W$15, 0),FALSE)*$E184)</f>
        <v>0</v>
      </c>
      <c r="CK184" s="1334">
        <f>IF(ISERROR(VLOOKUP(VLOOKUP($A184, 'E4 TB Allocation Details'!$A$18:$L$217, MATCH("A &amp; G ID", 'E4 TB Allocation Details'!$A$18:$L$18, 0),FALSE), 'E2 Allocators'!$B$15:$W$361, MATCH('O5 Details by Class &amp; Accounts'!CK$18, 'E2 Allocators'!$B$15:$W$15, 0),FALSE)*$E184), 0, VLOOKUP(VLOOKUP($A184, 'E4 TB Allocation Details'!$A$18:$L$217, MATCH("A &amp; G ID", 'E4 TB Allocation Details'!$A$18:$L$18, 0),FALSE), 'E2 Allocators'!$B$15:$W$361, MATCH('O5 Details by Class &amp; Accounts'!CK$18, 'E2 Allocators'!$B$15:$W$15, 0),FALSE)*$E184)</f>
        <v>0</v>
      </c>
      <c r="CL184" s="1334">
        <f>IF(ISERROR(VLOOKUP(VLOOKUP($A184, 'E4 TB Allocation Details'!$A$18:$L$217, MATCH("A &amp; G ID", 'E4 TB Allocation Details'!$A$18:$L$18, 0),FALSE), 'E2 Allocators'!$B$15:$W$361, MATCH('O5 Details by Class &amp; Accounts'!CL$18, 'E2 Allocators'!$B$15:$W$15, 0),FALSE)*$E184), 0, VLOOKUP(VLOOKUP($A184, 'E4 TB Allocation Details'!$A$18:$L$217, MATCH("A &amp; G ID", 'E4 TB Allocation Details'!$A$18:$L$18, 0),FALSE), 'E2 Allocators'!$B$15:$W$361, MATCH('O5 Details by Class &amp; Accounts'!CL$18, 'E2 Allocators'!$B$15:$W$15, 0),FALSE)*$E184)</f>
        <v>0</v>
      </c>
      <c r="CM184" s="1334">
        <f>IF(ISERROR(VLOOKUP(VLOOKUP($A184, 'E4 TB Allocation Details'!$A$18:$L$217, MATCH("A &amp; G ID", 'E4 TB Allocation Details'!$A$18:$L$18, 0),FALSE), 'E2 Allocators'!$B$15:$W$361, MATCH('O5 Details by Class &amp; Accounts'!CM$18, 'E2 Allocators'!$B$15:$W$15, 0),FALSE)*$E184), 0, VLOOKUP(VLOOKUP($A184, 'E4 TB Allocation Details'!$A$18:$L$217, MATCH("A &amp; G ID", 'E4 TB Allocation Details'!$A$18:$L$18, 0),FALSE), 'E2 Allocators'!$B$15:$W$361, MATCH('O5 Details by Class &amp; Accounts'!CM$18, 'E2 Allocators'!$B$15:$W$15, 0),FALSE)*$E184)</f>
        <v>0</v>
      </c>
      <c r="CN184" s="1334">
        <f t="shared" si="49"/>
        <v>85356</v>
      </c>
      <c r="CO184" s="1670">
        <f t="shared" si="50"/>
        <v>0</v>
      </c>
      <c r="CQ184" s="1926" t="s">
        <v>1166</v>
      </c>
    </row>
    <row r="185" spans="1:95" s="64" customFormat="1" ht="25.5" x14ac:dyDescent="0.2">
      <c r="A185" s="2226">
        <v>5615</v>
      </c>
      <c r="B185" s="2176" t="s">
        <v>1693</v>
      </c>
      <c r="C185" s="1667">
        <f>IF(ISERROR(VLOOKUP($A185,'I3 TB Data'!$A$20:$H$465,MATCH('O5 Details by Class &amp; Accounts'!$C$18, 'I3 TB Data'!$A$20:$H$20,0),0)), 0, VLOOKUP($A185,'I3 TB Data'!$A$20:$H$465,MATCH('O5 Details by Class &amp; Accounts'!$C$18,'I3 TB Data'!$A$20:$H$20,0),0))</f>
        <v>1591130</v>
      </c>
      <c r="D185" s="1668"/>
      <c r="E185" s="1667">
        <f t="shared" si="44"/>
        <v>1591130</v>
      </c>
      <c r="F185" s="1669"/>
      <c r="G185" s="1669"/>
      <c r="H185" s="1334">
        <f t="shared" si="46"/>
        <v>0</v>
      </c>
      <c r="I185" s="1334">
        <f>IF(ISERROR(VLOOKUP(VLOOKUP($A185, 'E4 TB Allocation Details'!$A$18:$L$217, MATCH("Demand ID", 'E4 TB Allocation Details'!$A$18:$L$18, 0),FALSE), 'E2 Allocators'!$B$15:$W$361, MATCH('O5 Details by Class &amp; Accounts'!I$18, 'E2 Allocators'!$B$15:$W$15, 0),FALSE)*$F185), 0, VLOOKUP(VLOOKUP($A185, 'E4 TB Allocation Details'!$A$18:$L$217, MATCH("Demand ID", 'E4 TB Allocation Details'!$A$18:$L$18, 0),FALSE), 'E2 Allocators'!$B$15:$W$361, MATCH('O5 Details by Class &amp; Accounts'!I$18, 'E2 Allocators'!$B$15:$W$15, 0),FALSE)*$F185)</f>
        <v>0</v>
      </c>
      <c r="J185" s="1334">
        <f>IF(ISERROR(VLOOKUP(VLOOKUP($A185, 'E4 TB Allocation Details'!$A$18:$L$217, MATCH("Demand ID", 'E4 TB Allocation Details'!$A$18:$L$18, 0),FALSE), 'E2 Allocators'!$B$15:$W$361, MATCH('O5 Details by Class &amp; Accounts'!J$18, 'E2 Allocators'!$B$15:$W$15, 0),FALSE)*$F185), 0, VLOOKUP(VLOOKUP($A185, 'E4 TB Allocation Details'!$A$18:$L$217, MATCH("Demand ID", 'E4 TB Allocation Details'!$A$18:$L$18, 0),FALSE), 'E2 Allocators'!$B$15:$W$361, MATCH('O5 Details by Class &amp; Accounts'!J$18, 'E2 Allocators'!$B$15:$W$15, 0),FALSE)*$F185)</f>
        <v>0</v>
      </c>
      <c r="K185" s="1334">
        <f>IF(ISERROR(VLOOKUP(VLOOKUP($A185, 'E4 TB Allocation Details'!$A$18:$L$217, MATCH("Demand ID", 'E4 TB Allocation Details'!$A$18:$L$18, 0),FALSE), 'E2 Allocators'!$B$15:$W$361, MATCH('O5 Details by Class &amp; Accounts'!K$18, 'E2 Allocators'!$B$15:$W$15, 0),FALSE)*$F185), 0, VLOOKUP(VLOOKUP($A185, 'E4 TB Allocation Details'!$A$18:$L$217, MATCH("Demand ID", 'E4 TB Allocation Details'!$A$18:$L$18, 0),FALSE), 'E2 Allocators'!$B$15:$W$361, MATCH('O5 Details by Class &amp; Accounts'!K$18, 'E2 Allocators'!$B$15:$W$15, 0),FALSE)*$F185)</f>
        <v>0</v>
      </c>
      <c r="L185" s="1334">
        <f>IF(ISERROR(VLOOKUP(VLOOKUP($A185, 'E4 TB Allocation Details'!$A$18:$L$217, MATCH("Demand ID", 'E4 TB Allocation Details'!$A$18:$L$18, 0),FALSE), 'E2 Allocators'!$B$15:$W$361, MATCH('O5 Details by Class &amp; Accounts'!L$18, 'E2 Allocators'!$B$15:$W$15, 0),FALSE)*$F185), 0, VLOOKUP(VLOOKUP($A185, 'E4 TB Allocation Details'!$A$18:$L$217, MATCH("Demand ID", 'E4 TB Allocation Details'!$A$18:$L$18, 0),FALSE), 'E2 Allocators'!$B$15:$W$361, MATCH('O5 Details by Class &amp; Accounts'!L$18, 'E2 Allocators'!$B$15:$W$15, 0),FALSE)*$F185)</f>
        <v>0</v>
      </c>
      <c r="M185" s="1334">
        <f>IF(ISERROR(VLOOKUP(VLOOKUP($A185, 'E4 TB Allocation Details'!$A$18:$L$217, MATCH("Demand ID", 'E4 TB Allocation Details'!$A$18:$L$18, 0),FALSE), 'E2 Allocators'!$B$15:$W$361, MATCH('O5 Details by Class &amp; Accounts'!M$18, 'E2 Allocators'!$B$15:$W$15, 0),FALSE)*$F185), 0, VLOOKUP(VLOOKUP($A185, 'E4 TB Allocation Details'!$A$18:$L$217, MATCH("Demand ID", 'E4 TB Allocation Details'!$A$18:$L$18, 0),FALSE), 'E2 Allocators'!$B$15:$W$361, MATCH('O5 Details by Class &amp; Accounts'!M$18, 'E2 Allocators'!$B$15:$W$15, 0),FALSE)*$F185)</f>
        <v>0</v>
      </c>
      <c r="N185" s="1334">
        <f>IF(ISERROR(VLOOKUP(VLOOKUP($A185, 'E4 TB Allocation Details'!$A$18:$L$217, MATCH("Demand ID", 'E4 TB Allocation Details'!$A$18:$L$18, 0),FALSE), 'E2 Allocators'!$B$15:$W$361, MATCH('O5 Details by Class &amp; Accounts'!N$18, 'E2 Allocators'!$B$15:$W$15, 0),FALSE)*$F185), 0, VLOOKUP(VLOOKUP($A185, 'E4 TB Allocation Details'!$A$18:$L$217, MATCH("Demand ID", 'E4 TB Allocation Details'!$A$18:$L$18, 0),FALSE), 'E2 Allocators'!$B$15:$W$361, MATCH('O5 Details by Class &amp; Accounts'!N$18, 'E2 Allocators'!$B$15:$W$15, 0),FALSE)*$F185)</f>
        <v>0</v>
      </c>
      <c r="O185" s="1334">
        <f>IF(ISERROR(VLOOKUP(VLOOKUP($A185, 'E4 TB Allocation Details'!$A$18:$L$217, MATCH("Demand ID", 'E4 TB Allocation Details'!$A$18:$L$18, 0),FALSE), 'E2 Allocators'!$B$15:$W$361, MATCH('O5 Details by Class &amp; Accounts'!O$18, 'E2 Allocators'!$B$15:$W$15, 0),FALSE)*$F185), 0, VLOOKUP(VLOOKUP($A185, 'E4 TB Allocation Details'!$A$18:$L$217, MATCH("Demand ID", 'E4 TB Allocation Details'!$A$18:$L$18, 0),FALSE), 'E2 Allocators'!$B$15:$W$361, MATCH('O5 Details by Class &amp; Accounts'!O$18, 'E2 Allocators'!$B$15:$W$15, 0),FALSE)*$F185)</f>
        <v>0</v>
      </c>
      <c r="P185" s="1334">
        <f>IF(ISERROR(VLOOKUP(VLOOKUP($A185, 'E4 TB Allocation Details'!$A$18:$L$217, MATCH("Demand ID", 'E4 TB Allocation Details'!$A$18:$L$18, 0),FALSE), 'E2 Allocators'!$B$15:$W$361, MATCH('O5 Details by Class &amp; Accounts'!P$18, 'E2 Allocators'!$B$15:$W$15, 0),FALSE)*$F185), 0, VLOOKUP(VLOOKUP($A185, 'E4 TB Allocation Details'!$A$18:$L$217, MATCH("Demand ID", 'E4 TB Allocation Details'!$A$18:$L$18, 0),FALSE), 'E2 Allocators'!$B$15:$W$361, MATCH('O5 Details by Class &amp; Accounts'!P$18, 'E2 Allocators'!$B$15:$W$15, 0),FALSE)*$F185)</f>
        <v>0</v>
      </c>
      <c r="Q185" s="1334">
        <f>IF(ISERROR(VLOOKUP(VLOOKUP($A185, 'E4 TB Allocation Details'!$A$18:$L$217, MATCH("Demand ID", 'E4 TB Allocation Details'!$A$18:$L$18, 0),FALSE), 'E2 Allocators'!$B$15:$W$361, MATCH('O5 Details by Class &amp; Accounts'!Q$18, 'E2 Allocators'!$B$15:$W$15, 0),FALSE)*$F185), 0, VLOOKUP(VLOOKUP($A185, 'E4 TB Allocation Details'!$A$18:$L$217, MATCH("Demand ID", 'E4 TB Allocation Details'!$A$18:$L$18, 0),FALSE), 'E2 Allocators'!$B$15:$W$361, MATCH('O5 Details by Class &amp; Accounts'!Q$18, 'E2 Allocators'!$B$15:$W$15, 0),FALSE)*$F185)</f>
        <v>0</v>
      </c>
      <c r="R185" s="1334">
        <f>IF(ISERROR(VLOOKUP(VLOOKUP($A185, 'E4 TB Allocation Details'!$A$18:$L$217, MATCH("Demand ID", 'E4 TB Allocation Details'!$A$18:$L$18, 0),FALSE), 'E2 Allocators'!$B$15:$W$361, MATCH('O5 Details by Class &amp; Accounts'!R$18, 'E2 Allocators'!$B$15:$W$15, 0),FALSE)*$F185), 0, VLOOKUP(VLOOKUP($A185, 'E4 TB Allocation Details'!$A$18:$L$217, MATCH("Demand ID", 'E4 TB Allocation Details'!$A$18:$L$18, 0),FALSE), 'E2 Allocators'!$B$15:$W$361, MATCH('O5 Details by Class &amp; Accounts'!R$18, 'E2 Allocators'!$B$15:$W$15, 0),FALSE)*$F185)</f>
        <v>0</v>
      </c>
      <c r="S185" s="1334">
        <f>IF(ISERROR(VLOOKUP(VLOOKUP($A185, 'E4 TB Allocation Details'!$A$18:$L$217, MATCH("Demand ID", 'E4 TB Allocation Details'!$A$18:$L$18, 0),FALSE), 'E2 Allocators'!$B$15:$W$361, MATCH('O5 Details by Class &amp; Accounts'!S$18, 'E2 Allocators'!$B$15:$W$15, 0),FALSE)*$F185), 0, VLOOKUP(VLOOKUP($A185, 'E4 TB Allocation Details'!$A$18:$L$217, MATCH("Demand ID", 'E4 TB Allocation Details'!$A$18:$L$18, 0),FALSE), 'E2 Allocators'!$B$15:$W$361, MATCH('O5 Details by Class &amp; Accounts'!S$18, 'E2 Allocators'!$B$15:$W$15, 0),FALSE)*$F185)</f>
        <v>0</v>
      </c>
      <c r="T185" s="1334">
        <f>IF(ISERROR(VLOOKUP(VLOOKUP($A185, 'E4 TB Allocation Details'!$A$18:$L$217, MATCH("Demand ID", 'E4 TB Allocation Details'!$A$18:$L$18, 0),FALSE), 'E2 Allocators'!$B$15:$W$361, MATCH('O5 Details by Class &amp; Accounts'!T$18, 'E2 Allocators'!$B$15:$W$15, 0),FALSE)*$F185), 0, VLOOKUP(VLOOKUP($A185, 'E4 TB Allocation Details'!$A$18:$L$217, MATCH("Demand ID", 'E4 TB Allocation Details'!$A$18:$L$18, 0),FALSE), 'E2 Allocators'!$B$15:$W$361, MATCH('O5 Details by Class &amp; Accounts'!T$18, 'E2 Allocators'!$B$15:$W$15, 0),FALSE)*$F185)</f>
        <v>0</v>
      </c>
      <c r="U185" s="1334">
        <f>IF(ISERROR(VLOOKUP(VLOOKUP($A185, 'E4 TB Allocation Details'!$A$18:$L$217, MATCH("Demand ID", 'E4 TB Allocation Details'!$A$18:$L$18, 0),FALSE), 'E2 Allocators'!$B$15:$W$361, MATCH('O5 Details by Class &amp; Accounts'!U$18, 'E2 Allocators'!$B$15:$W$15, 0),FALSE)*$F185), 0, VLOOKUP(VLOOKUP($A185, 'E4 TB Allocation Details'!$A$18:$L$217, MATCH("Demand ID", 'E4 TB Allocation Details'!$A$18:$L$18, 0),FALSE), 'E2 Allocators'!$B$15:$W$361, MATCH('O5 Details by Class &amp; Accounts'!U$18, 'E2 Allocators'!$B$15:$W$15, 0),FALSE)*$F185)</f>
        <v>0</v>
      </c>
      <c r="V185" s="1334">
        <f>IF(ISERROR(VLOOKUP(VLOOKUP($A185, 'E4 TB Allocation Details'!$A$18:$L$217, MATCH("Demand ID", 'E4 TB Allocation Details'!$A$18:$L$18, 0),FALSE), 'E2 Allocators'!$B$15:$W$361, MATCH('O5 Details by Class &amp; Accounts'!V$18, 'E2 Allocators'!$B$15:$W$15, 0),FALSE)*$F185), 0, VLOOKUP(VLOOKUP($A185, 'E4 TB Allocation Details'!$A$18:$L$217, MATCH("Demand ID", 'E4 TB Allocation Details'!$A$18:$L$18, 0),FALSE), 'E2 Allocators'!$B$15:$W$361, MATCH('O5 Details by Class &amp; Accounts'!V$18, 'E2 Allocators'!$B$15:$W$15, 0),FALSE)*$F185)</f>
        <v>0</v>
      </c>
      <c r="W185" s="1334">
        <f>IF(ISERROR(VLOOKUP(VLOOKUP($A185, 'E4 TB Allocation Details'!$A$18:$L$217, MATCH("Demand ID", 'E4 TB Allocation Details'!$A$18:$L$18, 0),FALSE), 'E2 Allocators'!$B$15:$W$361, MATCH('O5 Details by Class &amp; Accounts'!W$18, 'E2 Allocators'!$B$15:$W$15, 0),FALSE)*$F185), 0, VLOOKUP(VLOOKUP($A185, 'E4 TB Allocation Details'!$A$18:$L$217, MATCH("Demand ID", 'E4 TB Allocation Details'!$A$18:$L$18, 0),FALSE), 'E2 Allocators'!$B$15:$W$361, MATCH('O5 Details by Class &amp; Accounts'!W$18, 'E2 Allocators'!$B$15:$W$15, 0),FALSE)*$F185)</f>
        <v>0</v>
      </c>
      <c r="X185" s="1334">
        <f>IF(ISERROR(VLOOKUP(VLOOKUP($A185, 'E4 TB Allocation Details'!$A$18:$L$217, MATCH("Demand ID", 'E4 TB Allocation Details'!$A$18:$L$18, 0),FALSE), 'E2 Allocators'!$B$15:$W$361, MATCH('O5 Details by Class &amp; Accounts'!X$18, 'E2 Allocators'!$B$15:$W$15, 0),FALSE)*$F185), 0, VLOOKUP(VLOOKUP($A185, 'E4 TB Allocation Details'!$A$18:$L$217, MATCH("Demand ID", 'E4 TB Allocation Details'!$A$18:$L$18, 0),FALSE), 'E2 Allocators'!$B$15:$W$361, MATCH('O5 Details by Class &amp; Accounts'!X$18, 'E2 Allocators'!$B$15:$W$15, 0),FALSE)*$F185)</f>
        <v>0</v>
      </c>
      <c r="Y185" s="1334">
        <f>IF(ISERROR(VLOOKUP(VLOOKUP($A185, 'E4 TB Allocation Details'!$A$18:$L$217, MATCH("Demand ID", 'E4 TB Allocation Details'!$A$18:$L$18, 0),FALSE), 'E2 Allocators'!$B$15:$W$361, MATCH('O5 Details by Class &amp; Accounts'!Y$18, 'E2 Allocators'!$B$15:$W$15, 0),FALSE)*$F185), 0, VLOOKUP(VLOOKUP($A185, 'E4 TB Allocation Details'!$A$18:$L$217, MATCH("Demand ID", 'E4 TB Allocation Details'!$A$18:$L$18, 0),FALSE), 'E2 Allocators'!$B$15:$W$361, MATCH('O5 Details by Class &amp; Accounts'!Y$18, 'E2 Allocators'!$B$15:$W$15, 0),FALSE)*$F185)</f>
        <v>0</v>
      </c>
      <c r="Z185" s="1334">
        <f>IF(ISERROR(VLOOKUP(VLOOKUP($A185, 'E4 TB Allocation Details'!$A$18:$L$217, MATCH("Demand ID", 'E4 TB Allocation Details'!$A$18:$L$18, 0),FALSE), 'E2 Allocators'!$B$15:$W$361, MATCH('O5 Details by Class &amp; Accounts'!Z$18, 'E2 Allocators'!$B$15:$W$15, 0),FALSE)*$F185), 0, VLOOKUP(VLOOKUP($A185, 'E4 TB Allocation Details'!$A$18:$L$217, MATCH("Demand ID", 'E4 TB Allocation Details'!$A$18:$L$18, 0),FALSE), 'E2 Allocators'!$B$15:$W$361, MATCH('O5 Details by Class &amp; Accounts'!Z$18, 'E2 Allocators'!$B$15:$W$15, 0),FALSE)*$F185)</f>
        <v>0</v>
      </c>
      <c r="AA185" s="1334">
        <f>IF(ISERROR(VLOOKUP(VLOOKUP($A185, 'E4 TB Allocation Details'!$A$18:$L$217, MATCH("Demand ID", 'E4 TB Allocation Details'!$A$18:$L$18, 0),FALSE), 'E2 Allocators'!$B$15:$W$361, MATCH('O5 Details by Class &amp; Accounts'!AA$18, 'E2 Allocators'!$B$15:$W$15, 0),FALSE)*$F185), 0, VLOOKUP(VLOOKUP($A185, 'E4 TB Allocation Details'!$A$18:$L$217, MATCH("Demand ID", 'E4 TB Allocation Details'!$A$18:$L$18, 0),FALSE), 'E2 Allocators'!$B$15:$W$361, MATCH('O5 Details by Class &amp; Accounts'!AA$18, 'E2 Allocators'!$B$15:$W$15, 0),FALSE)*$F185)</f>
        <v>0</v>
      </c>
      <c r="AB185" s="1334">
        <f>IF(ISERROR(VLOOKUP(VLOOKUP($A185, 'E4 TB Allocation Details'!$A$18:$L$217, MATCH("Demand ID", 'E4 TB Allocation Details'!$A$18:$L$18, 0),FALSE), 'E2 Allocators'!$B$15:$W$361, MATCH('O5 Details by Class &amp; Accounts'!AB$18, 'E2 Allocators'!$B$15:$W$15, 0),FALSE)*$F185), 0, VLOOKUP(VLOOKUP($A185, 'E4 TB Allocation Details'!$A$18:$L$217, MATCH("Demand ID", 'E4 TB Allocation Details'!$A$18:$L$18, 0),FALSE), 'E2 Allocators'!$B$15:$W$361, MATCH('O5 Details by Class &amp; Accounts'!AB$18, 'E2 Allocators'!$B$15:$W$15, 0),FALSE)*$F185)</f>
        <v>0</v>
      </c>
      <c r="AC185" s="1334">
        <f t="shared" si="47"/>
        <v>0</v>
      </c>
      <c r="AD185" s="1334">
        <f>IF(ISERROR(VLOOKUP(VLOOKUP($A185, 'E4 TB Allocation Details'!$A$18:$L$217, MATCH("Customer ID", 'E4 TB Allocation Details'!$A$18:$L$18, 0),FALSE), 'E2 Allocators'!$B$15:$W$361, MATCH('O5 Details by Class &amp; Accounts'!AD$18, 'E2 Allocators'!$B$15:$W$15, 0),FALSE)*$G185), 0, VLOOKUP(VLOOKUP($A185, 'E4 TB Allocation Details'!$A$18:$L$217, MATCH("Customer ID", 'E4 TB Allocation Details'!$A$18:$L$18, 0),FALSE), 'E2 Allocators'!$B$15:$W$361, MATCH('O5 Details by Class &amp; Accounts'!AD$18, 'E2 Allocators'!$B$15:$W$15, 0),FALSE)*$G185)</f>
        <v>0</v>
      </c>
      <c r="AE185" s="1334">
        <f>IF(ISERROR(VLOOKUP(VLOOKUP($A185, 'E4 TB Allocation Details'!$A$18:$L$217, MATCH("Customer ID", 'E4 TB Allocation Details'!$A$18:$L$18, 0),FALSE), 'E2 Allocators'!$B$15:$W$361, MATCH('O5 Details by Class &amp; Accounts'!AE$18, 'E2 Allocators'!$B$15:$W$15, 0),FALSE)*$G185), 0, VLOOKUP(VLOOKUP($A185, 'E4 TB Allocation Details'!$A$18:$L$217, MATCH("Customer ID", 'E4 TB Allocation Details'!$A$18:$L$18, 0),FALSE), 'E2 Allocators'!$B$15:$W$361, MATCH('O5 Details by Class &amp; Accounts'!AE$18, 'E2 Allocators'!$B$15:$W$15, 0),FALSE)*$G185)</f>
        <v>0</v>
      </c>
      <c r="AF185" s="1334">
        <f>IF(ISERROR(VLOOKUP(VLOOKUP($A185, 'E4 TB Allocation Details'!$A$18:$L$217, MATCH("Customer ID", 'E4 TB Allocation Details'!$A$18:$L$18, 0),FALSE), 'E2 Allocators'!$B$15:$W$361, MATCH('O5 Details by Class &amp; Accounts'!AF$18, 'E2 Allocators'!$B$15:$W$15, 0),FALSE)*$G185), 0, VLOOKUP(VLOOKUP($A185, 'E4 TB Allocation Details'!$A$18:$L$217, MATCH("Customer ID", 'E4 TB Allocation Details'!$A$18:$L$18, 0),FALSE), 'E2 Allocators'!$B$15:$W$361, MATCH('O5 Details by Class &amp; Accounts'!AF$18, 'E2 Allocators'!$B$15:$W$15, 0),FALSE)*$G185)</f>
        <v>0</v>
      </c>
      <c r="AG185" s="1334">
        <f>IF(ISERROR(VLOOKUP(VLOOKUP($A185, 'E4 TB Allocation Details'!$A$18:$L$217, MATCH("Customer ID", 'E4 TB Allocation Details'!$A$18:$L$18, 0),FALSE), 'E2 Allocators'!$B$15:$W$361, MATCH('O5 Details by Class &amp; Accounts'!AG$18, 'E2 Allocators'!$B$15:$W$15, 0),FALSE)*$G185), 0, VLOOKUP(VLOOKUP($A185, 'E4 TB Allocation Details'!$A$18:$L$217, MATCH("Customer ID", 'E4 TB Allocation Details'!$A$18:$L$18, 0),FALSE), 'E2 Allocators'!$B$15:$W$361, MATCH('O5 Details by Class &amp; Accounts'!AG$18, 'E2 Allocators'!$B$15:$W$15, 0),FALSE)*$G185)</f>
        <v>0</v>
      </c>
      <c r="AH185" s="1334">
        <f>IF(ISERROR(VLOOKUP(VLOOKUP($A185, 'E4 TB Allocation Details'!$A$18:$L$217, MATCH("Customer ID", 'E4 TB Allocation Details'!$A$18:$L$18, 0),FALSE), 'E2 Allocators'!$B$15:$W$361, MATCH('O5 Details by Class &amp; Accounts'!AH$18, 'E2 Allocators'!$B$15:$W$15, 0),FALSE)*$G185), 0, VLOOKUP(VLOOKUP($A185, 'E4 TB Allocation Details'!$A$18:$L$217, MATCH("Customer ID", 'E4 TB Allocation Details'!$A$18:$L$18, 0),FALSE), 'E2 Allocators'!$B$15:$W$361, MATCH('O5 Details by Class &amp; Accounts'!AH$18, 'E2 Allocators'!$B$15:$W$15, 0),FALSE)*$G185)</f>
        <v>0</v>
      </c>
      <c r="AI185" s="1334">
        <f>IF(ISERROR(VLOOKUP(VLOOKUP($A185, 'E4 TB Allocation Details'!$A$18:$L$217, MATCH("Customer ID", 'E4 TB Allocation Details'!$A$18:$L$18, 0),FALSE), 'E2 Allocators'!$B$15:$W$361, MATCH('O5 Details by Class &amp; Accounts'!AI$18, 'E2 Allocators'!$B$15:$W$15, 0),FALSE)*$G185), 0, VLOOKUP(VLOOKUP($A185, 'E4 TB Allocation Details'!$A$18:$L$217, MATCH("Customer ID", 'E4 TB Allocation Details'!$A$18:$L$18, 0),FALSE), 'E2 Allocators'!$B$15:$W$361, MATCH('O5 Details by Class &amp; Accounts'!AI$18, 'E2 Allocators'!$B$15:$W$15, 0),FALSE)*$G185)</f>
        <v>0</v>
      </c>
      <c r="AJ185" s="1334">
        <f>IF(ISERROR(VLOOKUP(VLOOKUP($A185, 'E4 TB Allocation Details'!$A$18:$L$217, MATCH("Customer ID", 'E4 TB Allocation Details'!$A$18:$L$18, 0),FALSE), 'E2 Allocators'!$B$15:$W$361, MATCH('O5 Details by Class &amp; Accounts'!AJ$18, 'E2 Allocators'!$B$15:$W$15, 0),FALSE)*$G185), 0, VLOOKUP(VLOOKUP($A185, 'E4 TB Allocation Details'!$A$18:$L$217, MATCH("Customer ID", 'E4 TB Allocation Details'!$A$18:$L$18, 0),FALSE), 'E2 Allocators'!$B$15:$W$361, MATCH('O5 Details by Class &amp; Accounts'!AJ$18, 'E2 Allocators'!$B$15:$W$15, 0),FALSE)*$G185)</f>
        <v>0</v>
      </c>
      <c r="AK185" s="1334">
        <f>IF(ISERROR(VLOOKUP(VLOOKUP($A185, 'E4 TB Allocation Details'!$A$18:$L$217, MATCH("Customer ID", 'E4 TB Allocation Details'!$A$18:$L$18, 0),FALSE), 'E2 Allocators'!$B$15:$W$361, MATCH('O5 Details by Class &amp; Accounts'!AK$18, 'E2 Allocators'!$B$15:$W$15, 0),FALSE)*$G185), 0, VLOOKUP(VLOOKUP($A185, 'E4 TB Allocation Details'!$A$18:$L$217, MATCH("Customer ID", 'E4 TB Allocation Details'!$A$18:$L$18, 0),FALSE), 'E2 Allocators'!$B$15:$W$361, MATCH('O5 Details by Class &amp; Accounts'!AK$18, 'E2 Allocators'!$B$15:$W$15, 0),FALSE)*$G185)</f>
        <v>0</v>
      </c>
      <c r="AL185" s="1334">
        <f>IF(ISERROR(VLOOKUP(VLOOKUP($A185, 'E4 TB Allocation Details'!$A$18:$L$217, MATCH("Customer ID", 'E4 TB Allocation Details'!$A$18:$L$18, 0),FALSE), 'E2 Allocators'!$B$15:$W$361, MATCH('O5 Details by Class &amp; Accounts'!AL$18, 'E2 Allocators'!$B$15:$W$15, 0),FALSE)*$G185), 0, VLOOKUP(VLOOKUP($A185, 'E4 TB Allocation Details'!$A$18:$L$217, MATCH("Customer ID", 'E4 TB Allocation Details'!$A$18:$L$18, 0),FALSE), 'E2 Allocators'!$B$15:$W$361, MATCH('O5 Details by Class &amp; Accounts'!AL$18, 'E2 Allocators'!$B$15:$W$15, 0),FALSE)*$G185)</f>
        <v>0</v>
      </c>
      <c r="AM185" s="1334">
        <f>IF(ISERROR(VLOOKUP(VLOOKUP($A185, 'E4 TB Allocation Details'!$A$18:$L$217, MATCH("Customer ID", 'E4 TB Allocation Details'!$A$18:$L$18, 0),FALSE), 'E2 Allocators'!$B$15:$W$361, MATCH('O5 Details by Class &amp; Accounts'!AM$18, 'E2 Allocators'!$B$15:$W$15, 0),FALSE)*$G185), 0, VLOOKUP(VLOOKUP($A185, 'E4 TB Allocation Details'!$A$18:$L$217, MATCH("Customer ID", 'E4 TB Allocation Details'!$A$18:$L$18, 0),FALSE), 'E2 Allocators'!$B$15:$W$361, MATCH('O5 Details by Class &amp; Accounts'!AM$18, 'E2 Allocators'!$B$15:$W$15, 0),FALSE)*$G185)</f>
        <v>0</v>
      </c>
      <c r="AN185" s="1334">
        <f>IF(ISERROR(VLOOKUP(VLOOKUP($A185, 'E4 TB Allocation Details'!$A$18:$L$217, MATCH("Customer ID", 'E4 TB Allocation Details'!$A$18:$L$18, 0),FALSE), 'E2 Allocators'!$B$15:$W$361, MATCH('O5 Details by Class &amp; Accounts'!AN$18, 'E2 Allocators'!$B$15:$W$15, 0),FALSE)*$G185), 0, VLOOKUP(VLOOKUP($A185, 'E4 TB Allocation Details'!$A$18:$L$217, MATCH("Customer ID", 'E4 TB Allocation Details'!$A$18:$L$18, 0),FALSE), 'E2 Allocators'!$B$15:$W$361, MATCH('O5 Details by Class &amp; Accounts'!AN$18, 'E2 Allocators'!$B$15:$W$15, 0),FALSE)*$G185)</f>
        <v>0</v>
      </c>
      <c r="AO185" s="1334">
        <f>IF(ISERROR(VLOOKUP(VLOOKUP($A185, 'E4 TB Allocation Details'!$A$18:$L$217, MATCH("Customer ID", 'E4 TB Allocation Details'!$A$18:$L$18, 0),FALSE), 'E2 Allocators'!$B$15:$W$361, MATCH('O5 Details by Class &amp; Accounts'!AO$18, 'E2 Allocators'!$B$15:$W$15, 0),FALSE)*$G185), 0, VLOOKUP(VLOOKUP($A185, 'E4 TB Allocation Details'!$A$18:$L$217, MATCH("Customer ID", 'E4 TB Allocation Details'!$A$18:$L$18, 0),FALSE), 'E2 Allocators'!$B$15:$W$361, MATCH('O5 Details by Class &amp; Accounts'!AO$18, 'E2 Allocators'!$B$15:$W$15, 0),FALSE)*$G185)</f>
        <v>0</v>
      </c>
      <c r="AP185" s="1334">
        <f>IF(ISERROR(VLOOKUP(VLOOKUP($A185, 'E4 TB Allocation Details'!$A$18:$L$217, MATCH("Customer ID", 'E4 TB Allocation Details'!$A$18:$L$18, 0),FALSE), 'E2 Allocators'!$B$15:$W$361, MATCH('O5 Details by Class &amp; Accounts'!AP$18, 'E2 Allocators'!$B$15:$W$15, 0),FALSE)*$G185), 0, VLOOKUP(VLOOKUP($A185, 'E4 TB Allocation Details'!$A$18:$L$217, MATCH("Customer ID", 'E4 TB Allocation Details'!$A$18:$L$18, 0),FALSE), 'E2 Allocators'!$B$15:$W$361, MATCH('O5 Details by Class &amp; Accounts'!AP$18, 'E2 Allocators'!$B$15:$W$15, 0),FALSE)*$G185)</f>
        <v>0</v>
      </c>
      <c r="AQ185" s="1334">
        <f>IF(ISERROR(VLOOKUP(VLOOKUP($A185, 'E4 TB Allocation Details'!$A$18:$L$217, MATCH("Customer ID", 'E4 TB Allocation Details'!$A$18:$L$18, 0),FALSE), 'E2 Allocators'!$B$15:$W$361, MATCH('O5 Details by Class &amp; Accounts'!AQ$18, 'E2 Allocators'!$B$15:$W$15, 0),FALSE)*$G185), 0, VLOOKUP(VLOOKUP($A185, 'E4 TB Allocation Details'!$A$18:$L$217, MATCH("Customer ID", 'E4 TB Allocation Details'!$A$18:$L$18, 0),FALSE), 'E2 Allocators'!$B$15:$W$361, MATCH('O5 Details by Class &amp; Accounts'!AQ$18, 'E2 Allocators'!$B$15:$W$15, 0),FALSE)*$G185)</f>
        <v>0</v>
      </c>
      <c r="AR185" s="1334">
        <f>IF(ISERROR(VLOOKUP(VLOOKUP($A185, 'E4 TB Allocation Details'!$A$18:$L$217, MATCH("Customer ID", 'E4 TB Allocation Details'!$A$18:$L$18, 0),FALSE), 'E2 Allocators'!$B$15:$W$361, MATCH('O5 Details by Class &amp; Accounts'!AR$18, 'E2 Allocators'!$B$15:$W$15, 0),FALSE)*$G185), 0, VLOOKUP(VLOOKUP($A185, 'E4 TB Allocation Details'!$A$18:$L$217, MATCH("Customer ID", 'E4 TB Allocation Details'!$A$18:$L$18, 0),FALSE), 'E2 Allocators'!$B$15:$W$361, MATCH('O5 Details by Class &amp; Accounts'!AR$18, 'E2 Allocators'!$B$15:$W$15, 0),FALSE)*$G185)</f>
        <v>0</v>
      </c>
      <c r="AS185" s="1334">
        <f>IF(ISERROR(VLOOKUP(VLOOKUP($A185, 'E4 TB Allocation Details'!$A$18:$L$217, MATCH("Customer ID", 'E4 TB Allocation Details'!$A$18:$L$18, 0),FALSE), 'E2 Allocators'!$B$15:$W$361, MATCH('O5 Details by Class &amp; Accounts'!AS$18, 'E2 Allocators'!$B$15:$W$15, 0),FALSE)*$G185), 0, VLOOKUP(VLOOKUP($A185, 'E4 TB Allocation Details'!$A$18:$L$217, MATCH("Customer ID", 'E4 TB Allocation Details'!$A$18:$L$18, 0),FALSE), 'E2 Allocators'!$B$15:$W$361, MATCH('O5 Details by Class &amp; Accounts'!AS$18, 'E2 Allocators'!$B$15:$W$15, 0),FALSE)*$G185)</f>
        <v>0</v>
      </c>
      <c r="AT185" s="1334">
        <f>IF(ISERROR(VLOOKUP(VLOOKUP($A185, 'E4 TB Allocation Details'!$A$18:$L$217, MATCH("Customer ID", 'E4 TB Allocation Details'!$A$18:$L$18, 0),FALSE), 'E2 Allocators'!$B$15:$W$361, MATCH('O5 Details by Class &amp; Accounts'!AT$18, 'E2 Allocators'!$B$15:$W$15, 0),FALSE)*$G185), 0, VLOOKUP(VLOOKUP($A185, 'E4 TB Allocation Details'!$A$18:$L$217, MATCH("Customer ID", 'E4 TB Allocation Details'!$A$18:$L$18, 0),FALSE), 'E2 Allocators'!$B$15:$W$361, MATCH('O5 Details by Class &amp; Accounts'!AT$18, 'E2 Allocators'!$B$15:$W$15, 0),FALSE)*$G185)</f>
        <v>0</v>
      </c>
      <c r="AU185" s="1334">
        <f>IF(ISERROR(VLOOKUP(VLOOKUP($A185, 'E4 TB Allocation Details'!$A$18:$L$217, MATCH("Customer ID", 'E4 TB Allocation Details'!$A$18:$L$18, 0),FALSE), 'E2 Allocators'!$B$15:$W$361, MATCH('O5 Details by Class &amp; Accounts'!AU$18, 'E2 Allocators'!$B$15:$W$15, 0),FALSE)*$G185), 0, VLOOKUP(VLOOKUP($A185, 'E4 TB Allocation Details'!$A$18:$L$217, MATCH("Customer ID", 'E4 TB Allocation Details'!$A$18:$L$18, 0),FALSE), 'E2 Allocators'!$B$15:$W$361, MATCH('O5 Details by Class &amp; Accounts'!AU$18, 'E2 Allocators'!$B$15:$W$15, 0),FALSE)*$G185)</f>
        <v>0</v>
      </c>
      <c r="AV185" s="1334">
        <f>IF(ISERROR(VLOOKUP(VLOOKUP($A185, 'E4 TB Allocation Details'!$A$18:$L$217, MATCH("Customer ID", 'E4 TB Allocation Details'!$A$18:$L$18, 0),FALSE), 'E2 Allocators'!$B$15:$W$361, MATCH('O5 Details by Class &amp; Accounts'!AV$18, 'E2 Allocators'!$B$15:$W$15, 0),FALSE)*$G185), 0, VLOOKUP(VLOOKUP($A185, 'E4 TB Allocation Details'!$A$18:$L$217, MATCH("Customer ID", 'E4 TB Allocation Details'!$A$18:$L$18, 0),FALSE), 'E2 Allocators'!$B$15:$W$361, MATCH('O5 Details by Class &amp; Accounts'!AV$18, 'E2 Allocators'!$B$15:$W$15, 0),FALSE)*$G185)</f>
        <v>0</v>
      </c>
      <c r="AW185" s="1334">
        <f>IF(ISERROR(VLOOKUP(VLOOKUP($A185, 'E4 TB Allocation Details'!$A$18:$L$217, MATCH("Customer ID", 'E4 TB Allocation Details'!$A$18:$L$18, 0),FALSE), 'E2 Allocators'!$B$15:$W$361, MATCH('O5 Details by Class &amp; Accounts'!AW$18, 'E2 Allocators'!$B$15:$W$15, 0),FALSE)*$G185), 0, VLOOKUP(VLOOKUP($A185, 'E4 TB Allocation Details'!$A$18:$L$217, MATCH("Customer ID", 'E4 TB Allocation Details'!$A$18:$L$18, 0),FALSE), 'E2 Allocators'!$B$15:$W$361, MATCH('O5 Details by Class &amp; Accounts'!AW$18, 'E2 Allocators'!$B$15:$W$15, 0),FALSE)*$G185)</f>
        <v>0</v>
      </c>
      <c r="AX185" s="1334">
        <f t="shared" si="51"/>
        <v>0</v>
      </c>
      <c r="AY185" s="1334">
        <f>IF(ISERROR(VLOOKUP(VLOOKUP($A185, 'E4 TB Allocation Details'!$A$18:$L$217, MATCH("Misc ID", 'E4 TB Allocation Details'!$A$18:$L$18, 0),FALSE), 'E2 Allocators'!$B$15:$W$361, MATCH('O5 Details by Class &amp; Accounts'!AY$18, 'E2 Allocators'!$B$15:$W$15, 0),FALSE)*$E185), 0, VLOOKUP(VLOOKUP($A185, 'E4 TB Allocation Details'!$A$18:$L$217, MATCH("Misc ID", 'E4 TB Allocation Details'!$A$18:$L$18, 0),FALSE), 'E2 Allocators'!$B$15:$W$361, MATCH('O5 Details by Class &amp; Accounts'!AY$18, 'E2 Allocators'!$B$15:$W$15, 0),FALSE)*$E185)</f>
        <v>0</v>
      </c>
      <c r="AZ185" s="1334">
        <f>IF(ISERROR(VLOOKUP(VLOOKUP($A185, 'E4 TB Allocation Details'!$A$18:$L$217, MATCH("Misc ID", 'E4 TB Allocation Details'!$A$18:$L$18, 0),FALSE), 'E2 Allocators'!$B$15:$W$361, MATCH('O5 Details by Class &amp; Accounts'!AZ$18, 'E2 Allocators'!$B$15:$W$15, 0),FALSE)*$E185), 0, VLOOKUP(VLOOKUP($A185, 'E4 TB Allocation Details'!$A$18:$L$217, MATCH("Misc ID", 'E4 TB Allocation Details'!$A$18:$L$18, 0),FALSE), 'E2 Allocators'!$B$15:$W$361, MATCH('O5 Details by Class &amp; Accounts'!AZ$18, 'E2 Allocators'!$B$15:$W$15, 0),FALSE)*$E185)</f>
        <v>0</v>
      </c>
      <c r="BA185" s="1334">
        <f>IF(ISERROR(VLOOKUP(VLOOKUP($A185, 'E4 TB Allocation Details'!$A$18:$L$217, MATCH("Misc ID", 'E4 TB Allocation Details'!$A$18:$L$18, 0),FALSE), 'E2 Allocators'!$B$15:$W$361, MATCH('O5 Details by Class &amp; Accounts'!BA$18, 'E2 Allocators'!$B$15:$W$15, 0),FALSE)*$E185), 0, VLOOKUP(VLOOKUP($A185, 'E4 TB Allocation Details'!$A$18:$L$217, MATCH("Misc ID", 'E4 TB Allocation Details'!$A$18:$L$18, 0),FALSE), 'E2 Allocators'!$B$15:$W$361, MATCH('O5 Details by Class &amp; Accounts'!BA$18, 'E2 Allocators'!$B$15:$W$15, 0),FALSE)*$E185)</f>
        <v>0</v>
      </c>
      <c r="BB185" s="1334">
        <f>IF(ISERROR(VLOOKUP(VLOOKUP($A185, 'E4 TB Allocation Details'!$A$18:$L$217, MATCH("Misc ID", 'E4 TB Allocation Details'!$A$18:$L$18, 0),FALSE), 'E2 Allocators'!$B$15:$W$361, MATCH('O5 Details by Class &amp; Accounts'!BB$18, 'E2 Allocators'!$B$15:$W$15, 0),FALSE)*$E185), 0, VLOOKUP(VLOOKUP($A185, 'E4 TB Allocation Details'!$A$18:$L$217, MATCH("Misc ID", 'E4 TB Allocation Details'!$A$18:$L$18, 0),FALSE), 'E2 Allocators'!$B$15:$W$361, MATCH('O5 Details by Class &amp; Accounts'!BB$18, 'E2 Allocators'!$B$15:$W$15, 0),FALSE)*$E185)</f>
        <v>0</v>
      </c>
      <c r="BC185" s="1334">
        <f>IF(ISERROR(VLOOKUP(VLOOKUP($A185, 'E4 TB Allocation Details'!$A$18:$L$217, MATCH("Misc ID", 'E4 TB Allocation Details'!$A$18:$L$18, 0),FALSE), 'E2 Allocators'!$B$15:$W$361, MATCH('O5 Details by Class &amp; Accounts'!BC$18, 'E2 Allocators'!$B$15:$W$15, 0),FALSE)*$E185), 0, VLOOKUP(VLOOKUP($A185, 'E4 TB Allocation Details'!$A$18:$L$217, MATCH("Misc ID", 'E4 TB Allocation Details'!$A$18:$L$18, 0),FALSE), 'E2 Allocators'!$B$15:$W$361, MATCH('O5 Details by Class &amp; Accounts'!BC$18, 'E2 Allocators'!$B$15:$W$15, 0),FALSE)*$E185)</f>
        <v>0</v>
      </c>
      <c r="BD185" s="1334">
        <f>IF(ISERROR(VLOOKUP(VLOOKUP($A185, 'E4 TB Allocation Details'!$A$18:$L$217, MATCH("Misc ID", 'E4 TB Allocation Details'!$A$18:$L$18, 0),FALSE), 'E2 Allocators'!$B$15:$W$361, MATCH('O5 Details by Class &amp; Accounts'!BD$18, 'E2 Allocators'!$B$15:$W$15, 0),FALSE)*$E185), 0, VLOOKUP(VLOOKUP($A185, 'E4 TB Allocation Details'!$A$18:$L$217, MATCH("Misc ID", 'E4 TB Allocation Details'!$A$18:$L$18, 0),FALSE), 'E2 Allocators'!$B$15:$W$361, MATCH('O5 Details by Class &amp; Accounts'!BD$18, 'E2 Allocators'!$B$15:$W$15, 0),FALSE)*$E185)</f>
        <v>0</v>
      </c>
      <c r="BE185" s="1334">
        <f>IF(ISERROR(VLOOKUP(VLOOKUP($A185, 'E4 TB Allocation Details'!$A$18:$L$217, MATCH("Misc ID", 'E4 TB Allocation Details'!$A$18:$L$18, 0),FALSE), 'E2 Allocators'!$B$15:$W$361, MATCH('O5 Details by Class &amp; Accounts'!BE$18, 'E2 Allocators'!$B$15:$W$15, 0),FALSE)*$E185), 0, VLOOKUP(VLOOKUP($A185, 'E4 TB Allocation Details'!$A$18:$L$217, MATCH("Misc ID", 'E4 TB Allocation Details'!$A$18:$L$18, 0),FALSE), 'E2 Allocators'!$B$15:$W$361, MATCH('O5 Details by Class &amp; Accounts'!BE$18, 'E2 Allocators'!$B$15:$W$15, 0),FALSE)*$E185)</f>
        <v>0</v>
      </c>
      <c r="BF185" s="1334">
        <f>IF(ISERROR(VLOOKUP(VLOOKUP($A185, 'E4 TB Allocation Details'!$A$18:$L$217, MATCH("Misc ID", 'E4 TB Allocation Details'!$A$18:$L$18, 0),FALSE), 'E2 Allocators'!$B$15:$W$361, MATCH('O5 Details by Class &amp; Accounts'!BF$18, 'E2 Allocators'!$B$15:$W$15, 0),FALSE)*$E185), 0, VLOOKUP(VLOOKUP($A185, 'E4 TB Allocation Details'!$A$18:$L$217, MATCH("Misc ID", 'E4 TB Allocation Details'!$A$18:$L$18, 0),FALSE), 'E2 Allocators'!$B$15:$W$361, MATCH('O5 Details by Class &amp; Accounts'!BF$18, 'E2 Allocators'!$B$15:$W$15, 0),FALSE)*$E185)</f>
        <v>0</v>
      </c>
      <c r="BG185" s="1334">
        <f>IF(ISERROR(VLOOKUP(VLOOKUP($A185, 'E4 TB Allocation Details'!$A$18:$L$217, MATCH("Misc ID", 'E4 TB Allocation Details'!$A$18:$L$18, 0),FALSE), 'E2 Allocators'!$B$15:$W$361, MATCH('O5 Details by Class &amp; Accounts'!BG$18, 'E2 Allocators'!$B$15:$W$15, 0),FALSE)*$E185), 0, VLOOKUP(VLOOKUP($A185, 'E4 TB Allocation Details'!$A$18:$L$217, MATCH("Misc ID", 'E4 TB Allocation Details'!$A$18:$L$18, 0),FALSE), 'E2 Allocators'!$B$15:$W$361, MATCH('O5 Details by Class &amp; Accounts'!BG$18, 'E2 Allocators'!$B$15:$W$15, 0),FALSE)*$E185)</f>
        <v>0</v>
      </c>
      <c r="BH185" s="1334">
        <f>IF(ISERROR(VLOOKUP(VLOOKUP($A185, 'E4 TB Allocation Details'!$A$18:$L$217, MATCH("Misc ID", 'E4 TB Allocation Details'!$A$18:$L$18, 0),FALSE), 'E2 Allocators'!$B$15:$W$361, MATCH('O5 Details by Class &amp; Accounts'!BH$18, 'E2 Allocators'!$B$15:$W$15, 0),FALSE)*$E185), 0, VLOOKUP(VLOOKUP($A185, 'E4 TB Allocation Details'!$A$18:$L$217, MATCH("Misc ID", 'E4 TB Allocation Details'!$A$18:$L$18, 0),FALSE), 'E2 Allocators'!$B$15:$W$361, MATCH('O5 Details by Class &amp; Accounts'!BH$18, 'E2 Allocators'!$B$15:$W$15, 0),FALSE)*$E185)</f>
        <v>0</v>
      </c>
      <c r="BI185" s="1334">
        <f>IF(ISERROR(VLOOKUP(VLOOKUP($A185, 'E4 TB Allocation Details'!$A$18:$L$217, MATCH("Misc ID", 'E4 TB Allocation Details'!$A$18:$L$18, 0),FALSE), 'E2 Allocators'!$B$15:$W$361, MATCH('O5 Details by Class &amp; Accounts'!BI$18, 'E2 Allocators'!$B$15:$W$15, 0),FALSE)*$E185), 0, VLOOKUP(VLOOKUP($A185, 'E4 TB Allocation Details'!$A$18:$L$217, MATCH("Misc ID", 'E4 TB Allocation Details'!$A$18:$L$18, 0),FALSE), 'E2 Allocators'!$B$15:$W$361, MATCH('O5 Details by Class &amp; Accounts'!BI$18, 'E2 Allocators'!$B$15:$W$15, 0),FALSE)*$E185)</f>
        <v>0</v>
      </c>
      <c r="BJ185" s="1334">
        <f>IF(ISERROR(VLOOKUP(VLOOKUP($A185, 'E4 TB Allocation Details'!$A$18:$L$217, MATCH("Misc ID", 'E4 TB Allocation Details'!$A$18:$L$18, 0),FALSE), 'E2 Allocators'!$B$15:$W$361, MATCH('O5 Details by Class &amp; Accounts'!BJ$18, 'E2 Allocators'!$B$15:$W$15, 0),FALSE)*$E185), 0, VLOOKUP(VLOOKUP($A185, 'E4 TB Allocation Details'!$A$18:$L$217, MATCH("Misc ID", 'E4 TB Allocation Details'!$A$18:$L$18, 0),FALSE), 'E2 Allocators'!$B$15:$W$361, MATCH('O5 Details by Class &amp; Accounts'!BJ$18, 'E2 Allocators'!$B$15:$W$15, 0),FALSE)*$E185)</f>
        <v>0</v>
      </c>
      <c r="BK185" s="1334">
        <f>IF(ISERROR(VLOOKUP(VLOOKUP($A185, 'E4 TB Allocation Details'!$A$18:$L$217, MATCH("Misc ID", 'E4 TB Allocation Details'!$A$18:$L$18, 0),FALSE), 'E2 Allocators'!$B$15:$W$361, MATCH('O5 Details by Class &amp; Accounts'!BK$18, 'E2 Allocators'!$B$15:$W$15, 0),FALSE)*$E185), 0, VLOOKUP(VLOOKUP($A185, 'E4 TB Allocation Details'!$A$18:$L$217, MATCH("Misc ID", 'E4 TB Allocation Details'!$A$18:$L$18, 0),FALSE), 'E2 Allocators'!$B$15:$W$361, MATCH('O5 Details by Class &amp; Accounts'!BK$18, 'E2 Allocators'!$B$15:$W$15, 0),FALSE)*$E185)</f>
        <v>0</v>
      </c>
      <c r="BL185" s="1334">
        <f>IF(ISERROR(VLOOKUP(VLOOKUP($A185, 'E4 TB Allocation Details'!$A$18:$L$217, MATCH("Misc ID", 'E4 TB Allocation Details'!$A$18:$L$18, 0),FALSE), 'E2 Allocators'!$B$15:$W$361, MATCH('O5 Details by Class &amp; Accounts'!BL$18, 'E2 Allocators'!$B$15:$W$15, 0),FALSE)*$E185), 0, VLOOKUP(VLOOKUP($A185, 'E4 TB Allocation Details'!$A$18:$L$217, MATCH("Misc ID", 'E4 TB Allocation Details'!$A$18:$L$18, 0),FALSE), 'E2 Allocators'!$B$15:$W$361, MATCH('O5 Details by Class &amp; Accounts'!BL$18, 'E2 Allocators'!$B$15:$W$15, 0),FALSE)*$E185)</f>
        <v>0</v>
      </c>
      <c r="BM185" s="1334">
        <f>IF(ISERROR(VLOOKUP(VLOOKUP($A185, 'E4 TB Allocation Details'!$A$18:$L$217, MATCH("Misc ID", 'E4 TB Allocation Details'!$A$18:$L$18, 0),FALSE), 'E2 Allocators'!$B$15:$W$361, MATCH('O5 Details by Class &amp; Accounts'!BM$18, 'E2 Allocators'!$B$15:$W$15, 0),FALSE)*$E185), 0, VLOOKUP(VLOOKUP($A185, 'E4 TB Allocation Details'!$A$18:$L$217, MATCH("Misc ID", 'E4 TB Allocation Details'!$A$18:$L$18, 0),FALSE), 'E2 Allocators'!$B$15:$W$361, MATCH('O5 Details by Class &amp; Accounts'!BM$18, 'E2 Allocators'!$B$15:$W$15, 0),FALSE)*$E185)</f>
        <v>0</v>
      </c>
      <c r="BN185" s="1334">
        <f>IF(ISERROR(VLOOKUP(VLOOKUP($A185, 'E4 TB Allocation Details'!$A$18:$L$217, MATCH("Misc ID", 'E4 TB Allocation Details'!$A$18:$L$18, 0),FALSE), 'E2 Allocators'!$B$15:$W$361, MATCH('O5 Details by Class &amp; Accounts'!BN$18, 'E2 Allocators'!$B$15:$W$15, 0),FALSE)*$E185), 0, VLOOKUP(VLOOKUP($A185, 'E4 TB Allocation Details'!$A$18:$L$217, MATCH("Misc ID", 'E4 TB Allocation Details'!$A$18:$L$18, 0),FALSE), 'E2 Allocators'!$B$15:$W$361, MATCH('O5 Details by Class &amp; Accounts'!BN$18, 'E2 Allocators'!$B$15:$W$15, 0),FALSE)*$E185)</f>
        <v>0</v>
      </c>
      <c r="BO185" s="1334">
        <f>IF(ISERROR(VLOOKUP(VLOOKUP($A185, 'E4 TB Allocation Details'!$A$18:$L$217, MATCH("Misc ID", 'E4 TB Allocation Details'!$A$18:$L$18, 0),FALSE), 'E2 Allocators'!$B$15:$W$361, MATCH('O5 Details by Class &amp; Accounts'!BO$18, 'E2 Allocators'!$B$15:$W$15, 0),FALSE)*$E185), 0, VLOOKUP(VLOOKUP($A185, 'E4 TB Allocation Details'!$A$18:$L$217, MATCH("Misc ID", 'E4 TB Allocation Details'!$A$18:$L$18, 0),FALSE), 'E2 Allocators'!$B$15:$W$361, MATCH('O5 Details by Class &amp; Accounts'!BO$18, 'E2 Allocators'!$B$15:$W$15, 0),FALSE)*$E185)</f>
        <v>0</v>
      </c>
      <c r="BP185" s="1334">
        <f>IF(ISERROR(VLOOKUP(VLOOKUP($A185, 'E4 TB Allocation Details'!$A$18:$L$217, MATCH("Misc ID", 'E4 TB Allocation Details'!$A$18:$L$18, 0),FALSE), 'E2 Allocators'!$B$15:$W$361, MATCH('O5 Details by Class &amp; Accounts'!BP$18, 'E2 Allocators'!$B$15:$W$15, 0),FALSE)*$E185), 0, VLOOKUP(VLOOKUP($A185, 'E4 TB Allocation Details'!$A$18:$L$217, MATCH("Misc ID", 'E4 TB Allocation Details'!$A$18:$L$18, 0),FALSE), 'E2 Allocators'!$B$15:$W$361, MATCH('O5 Details by Class &amp; Accounts'!BP$18, 'E2 Allocators'!$B$15:$W$15, 0),FALSE)*$E185)</f>
        <v>0</v>
      </c>
      <c r="BQ185" s="1334">
        <f>IF(ISERROR(VLOOKUP(VLOOKUP($A185, 'E4 TB Allocation Details'!$A$18:$L$217, MATCH("Misc ID", 'E4 TB Allocation Details'!$A$18:$L$18, 0),FALSE), 'E2 Allocators'!$B$15:$W$361, MATCH('O5 Details by Class &amp; Accounts'!BQ$18, 'E2 Allocators'!$B$15:$W$15, 0),FALSE)*$E185), 0, VLOOKUP(VLOOKUP($A185, 'E4 TB Allocation Details'!$A$18:$L$217, MATCH("Misc ID", 'E4 TB Allocation Details'!$A$18:$L$18, 0),FALSE), 'E2 Allocators'!$B$15:$W$361, MATCH('O5 Details by Class &amp; Accounts'!BQ$18, 'E2 Allocators'!$B$15:$W$15, 0),FALSE)*$E185)</f>
        <v>0</v>
      </c>
      <c r="BR185" s="1334">
        <f>IF(ISERROR(VLOOKUP(VLOOKUP($A185, 'E4 TB Allocation Details'!$A$18:$L$217, MATCH("Misc ID", 'E4 TB Allocation Details'!$A$18:$L$18, 0),FALSE), 'E2 Allocators'!$B$15:$W$361, MATCH('O5 Details by Class &amp; Accounts'!BR$18, 'E2 Allocators'!$B$15:$W$15, 0),FALSE)*$E185), 0, VLOOKUP(VLOOKUP($A185, 'E4 TB Allocation Details'!$A$18:$L$217, MATCH("Misc ID", 'E4 TB Allocation Details'!$A$18:$L$18, 0),FALSE), 'E2 Allocators'!$B$15:$W$361, MATCH('O5 Details by Class &amp; Accounts'!BR$18, 'E2 Allocators'!$B$15:$W$15, 0),FALSE)*$E185)</f>
        <v>0</v>
      </c>
      <c r="BS185" s="1334">
        <f t="shared" si="48"/>
        <v>0</v>
      </c>
      <c r="BT185" s="1334">
        <f>IF(ISERROR(VLOOKUP(VLOOKUP($A185, 'E4 TB Allocation Details'!$A$18:$L$217, MATCH("A &amp; G ID", 'E4 TB Allocation Details'!$A$18:$L$18, 0),FALSE), 'E2 Allocators'!$B$15:$W$361, MATCH('O5 Details by Class &amp; Accounts'!BT$18, 'E2 Allocators'!$B$15:$W$15, 0),FALSE)*$E185), 0, VLOOKUP(VLOOKUP($A185, 'E4 TB Allocation Details'!$A$18:$L$217, MATCH("A &amp; G ID", 'E4 TB Allocation Details'!$A$18:$L$18, 0),FALSE), 'E2 Allocators'!$B$15:$W$361, MATCH('O5 Details by Class &amp; Accounts'!BT$18, 'E2 Allocators'!$B$15:$W$15, 0),FALSE)*$E185)</f>
        <v>1044118.4773663599</v>
      </c>
      <c r="BU185" s="1334">
        <f>IF(ISERROR(VLOOKUP(VLOOKUP($A185, 'E4 TB Allocation Details'!$A$18:$L$217, MATCH("A &amp; G ID", 'E4 TB Allocation Details'!$A$18:$L$18, 0),FALSE), 'E2 Allocators'!$B$15:$W$361, MATCH('O5 Details by Class &amp; Accounts'!BU$18, 'E2 Allocators'!$B$15:$W$15, 0),FALSE)*$E185), 0, VLOOKUP(VLOOKUP($A185, 'E4 TB Allocation Details'!$A$18:$L$217, MATCH("A &amp; G ID", 'E4 TB Allocation Details'!$A$18:$L$18, 0),FALSE), 'E2 Allocators'!$B$15:$W$361, MATCH('O5 Details by Class &amp; Accounts'!BU$18, 'E2 Allocators'!$B$15:$W$15, 0),FALSE)*$E185)</f>
        <v>187125.99909991099</v>
      </c>
      <c r="BV185" s="1334">
        <f>IF(ISERROR(VLOOKUP(VLOOKUP($A185, 'E4 TB Allocation Details'!$A$18:$L$217, MATCH("A &amp; G ID", 'E4 TB Allocation Details'!$A$18:$L$18, 0),FALSE), 'E2 Allocators'!$B$15:$W$361, MATCH('O5 Details by Class &amp; Accounts'!BV$18, 'E2 Allocators'!$B$15:$W$15, 0),FALSE)*$E185), 0, VLOOKUP(VLOOKUP($A185, 'E4 TB Allocation Details'!$A$18:$L$217, MATCH("A &amp; G ID", 'E4 TB Allocation Details'!$A$18:$L$18, 0),FALSE), 'E2 Allocators'!$B$15:$W$361, MATCH('O5 Details by Class &amp; Accounts'!BV$18, 'E2 Allocators'!$B$15:$W$15, 0),FALSE)*$E185)</f>
        <v>174438.49385665532</v>
      </c>
      <c r="BW185" s="1334">
        <f>IF(ISERROR(VLOOKUP(VLOOKUP($A185, 'E4 TB Allocation Details'!$A$18:$L$217, MATCH("A &amp; G ID", 'E4 TB Allocation Details'!$A$18:$L$18, 0),FALSE), 'E2 Allocators'!$B$15:$W$361, MATCH('O5 Details by Class &amp; Accounts'!BW$18, 'E2 Allocators'!$B$15:$W$15, 0),FALSE)*$E185), 0, VLOOKUP(VLOOKUP($A185, 'E4 TB Allocation Details'!$A$18:$L$217, MATCH("A &amp; G ID", 'E4 TB Allocation Details'!$A$18:$L$18, 0),FALSE), 'E2 Allocators'!$B$15:$W$361, MATCH('O5 Details by Class &amp; Accounts'!BW$18, 'E2 Allocators'!$B$15:$W$15, 0),FALSE)*$E185)</f>
        <v>0</v>
      </c>
      <c r="BX185" s="1334">
        <f>IF(ISERROR(VLOOKUP(VLOOKUP($A185, 'E4 TB Allocation Details'!$A$18:$L$217, MATCH("A &amp; G ID", 'E4 TB Allocation Details'!$A$18:$L$18, 0),FALSE), 'E2 Allocators'!$B$15:$W$361, MATCH('O5 Details by Class &amp; Accounts'!BX$18, 'E2 Allocators'!$B$15:$W$15, 0),FALSE)*$E185), 0, VLOOKUP(VLOOKUP($A185, 'E4 TB Allocation Details'!$A$18:$L$217, MATCH("A &amp; G ID", 'E4 TB Allocation Details'!$A$18:$L$18, 0),FALSE), 'E2 Allocators'!$B$15:$W$361, MATCH('O5 Details by Class &amp; Accounts'!BX$18, 'E2 Allocators'!$B$15:$W$15, 0),FALSE)*$E185)</f>
        <v>53965.255166898867</v>
      </c>
      <c r="BY185" s="1334">
        <f>IF(ISERROR(VLOOKUP(VLOOKUP($A185, 'E4 TB Allocation Details'!$A$18:$L$217, MATCH("A &amp; G ID", 'E4 TB Allocation Details'!$A$18:$L$18, 0),FALSE), 'E2 Allocators'!$B$15:$W$361, MATCH('O5 Details by Class &amp; Accounts'!BY$18, 'E2 Allocators'!$B$15:$W$15, 0),FALSE)*$E185), 0, VLOOKUP(VLOOKUP($A185, 'E4 TB Allocation Details'!$A$18:$L$217, MATCH("A &amp; G ID", 'E4 TB Allocation Details'!$A$18:$L$18, 0),FALSE), 'E2 Allocators'!$B$15:$W$361, MATCH('O5 Details by Class &amp; Accounts'!BY$18, 'E2 Allocators'!$B$15:$W$15, 0),FALSE)*$E185)</f>
        <v>67248.616016567539</v>
      </c>
      <c r="BZ185" s="1334">
        <f>IF(ISERROR(VLOOKUP(VLOOKUP($A185, 'E4 TB Allocation Details'!$A$18:$L$217, MATCH("A &amp; G ID", 'E4 TB Allocation Details'!$A$18:$L$18, 0),FALSE), 'E2 Allocators'!$B$15:$W$361, MATCH('O5 Details by Class &amp; Accounts'!BZ$18, 'E2 Allocators'!$B$15:$W$15, 0),FALSE)*$E185), 0, VLOOKUP(VLOOKUP($A185, 'E4 TB Allocation Details'!$A$18:$L$217, MATCH("A &amp; G ID", 'E4 TB Allocation Details'!$A$18:$L$18, 0),FALSE), 'E2 Allocators'!$B$15:$W$361, MATCH('O5 Details by Class &amp; Accounts'!BZ$18, 'E2 Allocators'!$B$15:$W$15, 0),FALSE)*$E185)</f>
        <v>50984.175150745701</v>
      </c>
      <c r="CA185" s="1334">
        <f>IF(ISERROR(VLOOKUP(VLOOKUP($A185, 'E4 TB Allocation Details'!$A$18:$L$217, MATCH("A &amp; G ID", 'E4 TB Allocation Details'!$A$18:$L$18, 0),FALSE), 'E2 Allocators'!$B$15:$W$361, MATCH('O5 Details by Class &amp; Accounts'!CA$18, 'E2 Allocators'!$B$15:$W$15, 0),FALSE)*$E185), 0, VLOOKUP(VLOOKUP($A185, 'E4 TB Allocation Details'!$A$18:$L$217, MATCH("A &amp; G ID", 'E4 TB Allocation Details'!$A$18:$L$18, 0),FALSE), 'E2 Allocators'!$B$15:$W$361, MATCH('O5 Details by Class &amp; Accounts'!CA$18, 'E2 Allocators'!$B$15:$W$15, 0),FALSE)*$E185)</f>
        <v>3367.1692095997646</v>
      </c>
      <c r="CB185" s="1334">
        <f>IF(ISERROR(VLOOKUP(VLOOKUP($A185, 'E4 TB Allocation Details'!$A$18:$L$217, MATCH("A &amp; G ID", 'E4 TB Allocation Details'!$A$18:$L$18, 0),FALSE), 'E2 Allocators'!$B$15:$W$361, MATCH('O5 Details by Class &amp; Accounts'!CB$18, 'E2 Allocators'!$B$15:$W$15, 0),FALSE)*$E185), 0, VLOOKUP(VLOOKUP($A185, 'E4 TB Allocation Details'!$A$18:$L$217, MATCH("A &amp; G ID", 'E4 TB Allocation Details'!$A$18:$L$18, 0),FALSE), 'E2 Allocators'!$B$15:$W$361, MATCH('O5 Details by Class &amp; Accounts'!CB$18, 'E2 Allocators'!$B$15:$W$15, 0),FALSE)*$E185)</f>
        <v>9881.8141332618452</v>
      </c>
      <c r="CC185" s="1334">
        <f>IF(ISERROR(VLOOKUP(VLOOKUP($A185, 'E4 TB Allocation Details'!$A$18:$L$217, MATCH("A &amp; G ID", 'E4 TB Allocation Details'!$A$18:$L$18, 0),FALSE), 'E2 Allocators'!$B$15:$W$361, MATCH('O5 Details by Class &amp; Accounts'!CC$18, 'E2 Allocators'!$B$15:$W$15, 0),FALSE)*$E185), 0, VLOOKUP(VLOOKUP($A185, 'E4 TB Allocation Details'!$A$18:$L$217, MATCH("A &amp; G ID", 'E4 TB Allocation Details'!$A$18:$L$18, 0),FALSE), 'E2 Allocators'!$B$15:$W$361, MATCH('O5 Details by Class &amp; Accounts'!CC$18, 'E2 Allocators'!$B$15:$W$15, 0),FALSE)*$E185)</f>
        <v>0</v>
      </c>
      <c r="CD185" s="1334">
        <f>IF(ISERROR(VLOOKUP(VLOOKUP($A185, 'E4 TB Allocation Details'!$A$18:$L$217, MATCH("A &amp; G ID", 'E4 TB Allocation Details'!$A$18:$L$18, 0),FALSE), 'E2 Allocators'!$B$15:$W$361, MATCH('O5 Details by Class &amp; Accounts'!CD$18, 'E2 Allocators'!$B$15:$W$15, 0),FALSE)*$E185), 0, VLOOKUP(VLOOKUP($A185, 'E4 TB Allocation Details'!$A$18:$L$217, MATCH("A &amp; G ID", 'E4 TB Allocation Details'!$A$18:$L$18, 0),FALSE), 'E2 Allocators'!$B$15:$W$361, MATCH('O5 Details by Class &amp; Accounts'!CD$18, 'E2 Allocators'!$B$15:$W$15, 0),FALSE)*$E185)</f>
        <v>0</v>
      </c>
      <c r="CE185" s="1334">
        <f>IF(ISERROR(VLOOKUP(VLOOKUP($A185, 'E4 TB Allocation Details'!$A$18:$L$217, MATCH("A &amp; G ID", 'E4 TB Allocation Details'!$A$18:$L$18, 0),FALSE), 'E2 Allocators'!$B$15:$W$361, MATCH('O5 Details by Class &amp; Accounts'!CE$18, 'E2 Allocators'!$B$15:$W$15, 0),FALSE)*$E185), 0, VLOOKUP(VLOOKUP($A185, 'E4 TB Allocation Details'!$A$18:$L$217, MATCH("A &amp; G ID", 'E4 TB Allocation Details'!$A$18:$L$18, 0),FALSE), 'E2 Allocators'!$B$15:$W$361, MATCH('O5 Details by Class &amp; Accounts'!CE$18, 'E2 Allocators'!$B$15:$W$15, 0),FALSE)*$E185)</f>
        <v>0</v>
      </c>
      <c r="CF185" s="1334">
        <f>IF(ISERROR(VLOOKUP(VLOOKUP($A185, 'E4 TB Allocation Details'!$A$18:$L$217, MATCH("A &amp; G ID", 'E4 TB Allocation Details'!$A$18:$L$18, 0),FALSE), 'E2 Allocators'!$B$15:$W$361, MATCH('O5 Details by Class &amp; Accounts'!CF$18, 'E2 Allocators'!$B$15:$W$15, 0),FALSE)*$E185), 0, VLOOKUP(VLOOKUP($A185, 'E4 TB Allocation Details'!$A$18:$L$217, MATCH("A &amp; G ID", 'E4 TB Allocation Details'!$A$18:$L$18, 0),FALSE), 'E2 Allocators'!$B$15:$W$361, MATCH('O5 Details by Class &amp; Accounts'!CF$18, 'E2 Allocators'!$B$15:$W$15, 0),FALSE)*$E185)</f>
        <v>0</v>
      </c>
      <c r="CG185" s="1334">
        <f>IF(ISERROR(VLOOKUP(VLOOKUP($A185, 'E4 TB Allocation Details'!$A$18:$L$217, MATCH("A &amp; G ID", 'E4 TB Allocation Details'!$A$18:$L$18, 0),FALSE), 'E2 Allocators'!$B$15:$W$361, MATCH('O5 Details by Class &amp; Accounts'!CG$18, 'E2 Allocators'!$B$15:$W$15, 0),FALSE)*$E185), 0, VLOOKUP(VLOOKUP($A185, 'E4 TB Allocation Details'!$A$18:$L$217, MATCH("A &amp; G ID", 'E4 TB Allocation Details'!$A$18:$L$18, 0),FALSE), 'E2 Allocators'!$B$15:$W$361, MATCH('O5 Details by Class &amp; Accounts'!CG$18, 'E2 Allocators'!$B$15:$W$15, 0),FALSE)*$E185)</f>
        <v>0</v>
      </c>
      <c r="CH185" s="1334">
        <f>IF(ISERROR(VLOOKUP(VLOOKUP($A185, 'E4 TB Allocation Details'!$A$18:$L$217, MATCH("A &amp; G ID", 'E4 TB Allocation Details'!$A$18:$L$18, 0),FALSE), 'E2 Allocators'!$B$15:$W$361, MATCH('O5 Details by Class &amp; Accounts'!CH$18, 'E2 Allocators'!$B$15:$W$15, 0),FALSE)*$E185), 0, VLOOKUP(VLOOKUP($A185, 'E4 TB Allocation Details'!$A$18:$L$217, MATCH("A &amp; G ID", 'E4 TB Allocation Details'!$A$18:$L$18, 0),FALSE), 'E2 Allocators'!$B$15:$W$361, MATCH('O5 Details by Class &amp; Accounts'!CH$18, 'E2 Allocators'!$B$15:$W$15, 0),FALSE)*$E185)</f>
        <v>0</v>
      </c>
      <c r="CI185" s="1334">
        <f>IF(ISERROR(VLOOKUP(VLOOKUP($A185, 'E4 TB Allocation Details'!$A$18:$L$217, MATCH("A &amp; G ID", 'E4 TB Allocation Details'!$A$18:$L$18, 0),FALSE), 'E2 Allocators'!$B$15:$W$361, MATCH('O5 Details by Class &amp; Accounts'!CI$18, 'E2 Allocators'!$B$15:$W$15, 0),FALSE)*$E185), 0, VLOOKUP(VLOOKUP($A185, 'E4 TB Allocation Details'!$A$18:$L$217, MATCH("A &amp; G ID", 'E4 TB Allocation Details'!$A$18:$L$18, 0),FALSE), 'E2 Allocators'!$B$15:$W$361, MATCH('O5 Details by Class &amp; Accounts'!CI$18, 'E2 Allocators'!$B$15:$W$15, 0),FALSE)*$E185)</f>
        <v>0</v>
      </c>
      <c r="CJ185" s="1334">
        <f>IF(ISERROR(VLOOKUP(VLOOKUP($A185, 'E4 TB Allocation Details'!$A$18:$L$217, MATCH("A &amp; G ID", 'E4 TB Allocation Details'!$A$18:$L$18, 0),FALSE), 'E2 Allocators'!$B$15:$W$361, MATCH('O5 Details by Class &amp; Accounts'!CJ$18, 'E2 Allocators'!$B$15:$W$15, 0),FALSE)*$E185), 0, VLOOKUP(VLOOKUP($A185, 'E4 TB Allocation Details'!$A$18:$L$217, MATCH("A &amp; G ID", 'E4 TB Allocation Details'!$A$18:$L$18, 0),FALSE), 'E2 Allocators'!$B$15:$W$361, MATCH('O5 Details by Class &amp; Accounts'!CJ$18, 'E2 Allocators'!$B$15:$W$15, 0),FALSE)*$E185)</f>
        <v>0</v>
      </c>
      <c r="CK185" s="1334">
        <f>IF(ISERROR(VLOOKUP(VLOOKUP($A185, 'E4 TB Allocation Details'!$A$18:$L$217, MATCH("A &amp; G ID", 'E4 TB Allocation Details'!$A$18:$L$18, 0),FALSE), 'E2 Allocators'!$B$15:$W$361, MATCH('O5 Details by Class &amp; Accounts'!CK$18, 'E2 Allocators'!$B$15:$W$15, 0),FALSE)*$E185), 0, VLOOKUP(VLOOKUP($A185, 'E4 TB Allocation Details'!$A$18:$L$217, MATCH("A &amp; G ID", 'E4 TB Allocation Details'!$A$18:$L$18, 0),FALSE), 'E2 Allocators'!$B$15:$W$361, MATCH('O5 Details by Class &amp; Accounts'!CK$18, 'E2 Allocators'!$B$15:$W$15, 0),FALSE)*$E185)</f>
        <v>0</v>
      </c>
      <c r="CL185" s="1334">
        <f>IF(ISERROR(VLOOKUP(VLOOKUP($A185, 'E4 TB Allocation Details'!$A$18:$L$217, MATCH("A &amp; G ID", 'E4 TB Allocation Details'!$A$18:$L$18, 0),FALSE), 'E2 Allocators'!$B$15:$W$361, MATCH('O5 Details by Class &amp; Accounts'!CL$18, 'E2 Allocators'!$B$15:$W$15, 0),FALSE)*$E185), 0, VLOOKUP(VLOOKUP($A185, 'E4 TB Allocation Details'!$A$18:$L$217, MATCH("A &amp; G ID", 'E4 TB Allocation Details'!$A$18:$L$18, 0),FALSE), 'E2 Allocators'!$B$15:$W$361, MATCH('O5 Details by Class &amp; Accounts'!CL$18, 'E2 Allocators'!$B$15:$W$15, 0),FALSE)*$E185)</f>
        <v>0</v>
      </c>
      <c r="CM185" s="1334">
        <f>IF(ISERROR(VLOOKUP(VLOOKUP($A185, 'E4 TB Allocation Details'!$A$18:$L$217, MATCH("A &amp; G ID", 'E4 TB Allocation Details'!$A$18:$L$18, 0),FALSE), 'E2 Allocators'!$B$15:$W$361, MATCH('O5 Details by Class &amp; Accounts'!CM$18, 'E2 Allocators'!$B$15:$W$15, 0),FALSE)*$E185), 0, VLOOKUP(VLOOKUP($A185, 'E4 TB Allocation Details'!$A$18:$L$217, MATCH("A &amp; G ID", 'E4 TB Allocation Details'!$A$18:$L$18, 0),FALSE), 'E2 Allocators'!$B$15:$W$361, MATCH('O5 Details by Class &amp; Accounts'!CM$18, 'E2 Allocators'!$B$15:$W$15, 0),FALSE)*$E185)</f>
        <v>0</v>
      </c>
      <c r="CN185" s="1334">
        <f t="shared" si="49"/>
        <v>1591129.9999999998</v>
      </c>
      <c r="CO185" s="1670">
        <f t="shared" si="50"/>
        <v>0</v>
      </c>
      <c r="CQ185" s="1926" t="s">
        <v>1166</v>
      </c>
    </row>
    <row r="186" spans="1:95" s="64" customFormat="1" ht="12.75" x14ac:dyDescent="0.2">
      <c r="A186" s="2226">
        <v>5620</v>
      </c>
      <c r="B186" s="2176" t="s">
        <v>299</v>
      </c>
      <c r="C186" s="1667">
        <f>IF(ISERROR(VLOOKUP($A186,'I3 TB Data'!$A$20:$H$465,MATCH('O5 Details by Class &amp; Accounts'!$C$18, 'I3 TB Data'!$A$20:$H$20,0),0)), 0, VLOOKUP($A186,'I3 TB Data'!$A$20:$H$465,MATCH('O5 Details by Class &amp; Accounts'!$C$18,'I3 TB Data'!$A$20:$H$20,0),0))</f>
        <v>4569</v>
      </c>
      <c r="D186" s="1668"/>
      <c r="E186" s="1667">
        <f t="shared" si="44"/>
        <v>4569</v>
      </c>
      <c r="F186" s="1669"/>
      <c r="G186" s="1669"/>
      <c r="H186" s="1334">
        <f t="shared" si="46"/>
        <v>0</v>
      </c>
      <c r="I186" s="1334">
        <f>IF(ISERROR(VLOOKUP(VLOOKUP($A186, 'E4 TB Allocation Details'!$A$18:$L$217, MATCH("Demand ID", 'E4 TB Allocation Details'!$A$18:$L$18, 0),FALSE), 'E2 Allocators'!$B$15:$W$361, MATCH('O5 Details by Class &amp; Accounts'!I$18, 'E2 Allocators'!$B$15:$W$15, 0),FALSE)*$F186), 0, VLOOKUP(VLOOKUP($A186, 'E4 TB Allocation Details'!$A$18:$L$217, MATCH("Demand ID", 'E4 TB Allocation Details'!$A$18:$L$18, 0),FALSE), 'E2 Allocators'!$B$15:$W$361, MATCH('O5 Details by Class &amp; Accounts'!I$18, 'E2 Allocators'!$B$15:$W$15, 0),FALSE)*$F186)</f>
        <v>0</v>
      </c>
      <c r="J186" s="1334">
        <f>IF(ISERROR(VLOOKUP(VLOOKUP($A186, 'E4 TB Allocation Details'!$A$18:$L$217, MATCH("Demand ID", 'E4 TB Allocation Details'!$A$18:$L$18, 0),FALSE), 'E2 Allocators'!$B$15:$W$361, MATCH('O5 Details by Class &amp; Accounts'!J$18, 'E2 Allocators'!$B$15:$W$15, 0),FALSE)*$F186), 0, VLOOKUP(VLOOKUP($A186, 'E4 TB Allocation Details'!$A$18:$L$217, MATCH("Demand ID", 'E4 TB Allocation Details'!$A$18:$L$18, 0),FALSE), 'E2 Allocators'!$B$15:$W$361, MATCH('O5 Details by Class &amp; Accounts'!J$18, 'E2 Allocators'!$B$15:$W$15, 0),FALSE)*$F186)</f>
        <v>0</v>
      </c>
      <c r="K186" s="1334">
        <f>IF(ISERROR(VLOOKUP(VLOOKUP($A186, 'E4 TB Allocation Details'!$A$18:$L$217, MATCH("Demand ID", 'E4 TB Allocation Details'!$A$18:$L$18, 0),FALSE), 'E2 Allocators'!$B$15:$W$361, MATCH('O5 Details by Class &amp; Accounts'!K$18, 'E2 Allocators'!$B$15:$W$15, 0),FALSE)*$F186), 0, VLOOKUP(VLOOKUP($A186, 'E4 TB Allocation Details'!$A$18:$L$217, MATCH("Demand ID", 'E4 TB Allocation Details'!$A$18:$L$18, 0),FALSE), 'E2 Allocators'!$B$15:$W$361, MATCH('O5 Details by Class &amp; Accounts'!K$18, 'E2 Allocators'!$B$15:$W$15, 0),FALSE)*$F186)</f>
        <v>0</v>
      </c>
      <c r="L186" s="1334">
        <f>IF(ISERROR(VLOOKUP(VLOOKUP($A186, 'E4 TB Allocation Details'!$A$18:$L$217, MATCH("Demand ID", 'E4 TB Allocation Details'!$A$18:$L$18, 0),FALSE), 'E2 Allocators'!$B$15:$W$361, MATCH('O5 Details by Class &amp; Accounts'!L$18, 'E2 Allocators'!$B$15:$W$15, 0),FALSE)*$F186), 0, VLOOKUP(VLOOKUP($A186, 'E4 TB Allocation Details'!$A$18:$L$217, MATCH("Demand ID", 'E4 TB Allocation Details'!$A$18:$L$18, 0),FALSE), 'E2 Allocators'!$B$15:$W$361, MATCH('O5 Details by Class &amp; Accounts'!L$18, 'E2 Allocators'!$B$15:$W$15, 0),FALSE)*$F186)</f>
        <v>0</v>
      </c>
      <c r="M186" s="1334">
        <f>IF(ISERROR(VLOOKUP(VLOOKUP($A186, 'E4 TB Allocation Details'!$A$18:$L$217, MATCH("Demand ID", 'E4 TB Allocation Details'!$A$18:$L$18, 0),FALSE), 'E2 Allocators'!$B$15:$W$361, MATCH('O5 Details by Class &amp; Accounts'!M$18, 'E2 Allocators'!$B$15:$W$15, 0),FALSE)*$F186), 0, VLOOKUP(VLOOKUP($A186, 'E4 TB Allocation Details'!$A$18:$L$217, MATCH("Demand ID", 'E4 TB Allocation Details'!$A$18:$L$18, 0),FALSE), 'E2 Allocators'!$B$15:$W$361, MATCH('O5 Details by Class &amp; Accounts'!M$18, 'E2 Allocators'!$B$15:$W$15, 0),FALSE)*$F186)</f>
        <v>0</v>
      </c>
      <c r="N186" s="1334">
        <f>IF(ISERROR(VLOOKUP(VLOOKUP($A186, 'E4 TB Allocation Details'!$A$18:$L$217, MATCH("Demand ID", 'E4 TB Allocation Details'!$A$18:$L$18, 0),FALSE), 'E2 Allocators'!$B$15:$W$361, MATCH('O5 Details by Class &amp; Accounts'!N$18, 'E2 Allocators'!$B$15:$W$15, 0),FALSE)*$F186), 0, VLOOKUP(VLOOKUP($A186, 'E4 TB Allocation Details'!$A$18:$L$217, MATCH("Demand ID", 'E4 TB Allocation Details'!$A$18:$L$18, 0),FALSE), 'E2 Allocators'!$B$15:$W$361, MATCH('O5 Details by Class &amp; Accounts'!N$18, 'E2 Allocators'!$B$15:$W$15, 0),FALSE)*$F186)</f>
        <v>0</v>
      </c>
      <c r="O186" s="1334">
        <f>IF(ISERROR(VLOOKUP(VLOOKUP($A186, 'E4 TB Allocation Details'!$A$18:$L$217, MATCH("Demand ID", 'E4 TB Allocation Details'!$A$18:$L$18, 0),FALSE), 'E2 Allocators'!$B$15:$W$361, MATCH('O5 Details by Class &amp; Accounts'!O$18, 'E2 Allocators'!$B$15:$W$15, 0),FALSE)*$F186), 0, VLOOKUP(VLOOKUP($A186, 'E4 TB Allocation Details'!$A$18:$L$217, MATCH("Demand ID", 'E4 TB Allocation Details'!$A$18:$L$18, 0),FALSE), 'E2 Allocators'!$B$15:$W$361, MATCH('O5 Details by Class &amp; Accounts'!O$18, 'E2 Allocators'!$B$15:$W$15, 0),FALSE)*$F186)</f>
        <v>0</v>
      </c>
      <c r="P186" s="1334">
        <f>IF(ISERROR(VLOOKUP(VLOOKUP($A186, 'E4 TB Allocation Details'!$A$18:$L$217, MATCH("Demand ID", 'E4 TB Allocation Details'!$A$18:$L$18, 0),FALSE), 'E2 Allocators'!$B$15:$W$361, MATCH('O5 Details by Class &amp; Accounts'!P$18, 'E2 Allocators'!$B$15:$W$15, 0),FALSE)*$F186), 0, VLOOKUP(VLOOKUP($A186, 'E4 TB Allocation Details'!$A$18:$L$217, MATCH("Demand ID", 'E4 TB Allocation Details'!$A$18:$L$18, 0),FALSE), 'E2 Allocators'!$B$15:$W$361, MATCH('O5 Details by Class &amp; Accounts'!P$18, 'E2 Allocators'!$B$15:$W$15, 0),FALSE)*$F186)</f>
        <v>0</v>
      </c>
      <c r="Q186" s="1334">
        <f>IF(ISERROR(VLOOKUP(VLOOKUP($A186, 'E4 TB Allocation Details'!$A$18:$L$217, MATCH("Demand ID", 'E4 TB Allocation Details'!$A$18:$L$18, 0),FALSE), 'E2 Allocators'!$B$15:$W$361, MATCH('O5 Details by Class &amp; Accounts'!Q$18, 'E2 Allocators'!$B$15:$W$15, 0),FALSE)*$F186), 0, VLOOKUP(VLOOKUP($A186, 'E4 TB Allocation Details'!$A$18:$L$217, MATCH("Demand ID", 'E4 TB Allocation Details'!$A$18:$L$18, 0),FALSE), 'E2 Allocators'!$B$15:$W$361, MATCH('O5 Details by Class &amp; Accounts'!Q$18, 'E2 Allocators'!$B$15:$W$15, 0),FALSE)*$F186)</f>
        <v>0</v>
      </c>
      <c r="R186" s="1334">
        <f>IF(ISERROR(VLOOKUP(VLOOKUP($A186, 'E4 TB Allocation Details'!$A$18:$L$217, MATCH("Demand ID", 'E4 TB Allocation Details'!$A$18:$L$18, 0),FALSE), 'E2 Allocators'!$B$15:$W$361, MATCH('O5 Details by Class &amp; Accounts'!R$18, 'E2 Allocators'!$B$15:$W$15, 0),FALSE)*$F186), 0, VLOOKUP(VLOOKUP($A186, 'E4 TB Allocation Details'!$A$18:$L$217, MATCH("Demand ID", 'E4 TB Allocation Details'!$A$18:$L$18, 0),FALSE), 'E2 Allocators'!$B$15:$W$361, MATCH('O5 Details by Class &amp; Accounts'!R$18, 'E2 Allocators'!$B$15:$W$15, 0),FALSE)*$F186)</f>
        <v>0</v>
      </c>
      <c r="S186" s="1334">
        <f>IF(ISERROR(VLOOKUP(VLOOKUP($A186, 'E4 TB Allocation Details'!$A$18:$L$217, MATCH("Demand ID", 'E4 TB Allocation Details'!$A$18:$L$18, 0),FALSE), 'E2 Allocators'!$B$15:$W$361, MATCH('O5 Details by Class &amp; Accounts'!S$18, 'E2 Allocators'!$B$15:$W$15, 0),FALSE)*$F186), 0, VLOOKUP(VLOOKUP($A186, 'E4 TB Allocation Details'!$A$18:$L$217, MATCH("Demand ID", 'E4 TB Allocation Details'!$A$18:$L$18, 0),FALSE), 'E2 Allocators'!$B$15:$W$361, MATCH('O5 Details by Class &amp; Accounts'!S$18, 'E2 Allocators'!$B$15:$W$15, 0),FALSE)*$F186)</f>
        <v>0</v>
      </c>
      <c r="T186" s="1334">
        <f>IF(ISERROR(VLOOKUP(VLOOKUP($A186, 'E4 TB Allocation Details'!$A$18:$L$217, MATCH("Demand ID", 'E4 TB Allocation Details'!$A$18:$L$18, 0),FALSE), 'E2 Allocators'!$B$15:$W$361, MATCH('O5 Details by Class &amp; Accounts'!T$18, 'E2 Allocators'!$B$15:$W$15, 0),FALSE)*$F186), 0, VLOOKUP(VLOOKUP($A186, 'E4 TB Allocation Details'!$A$18:$L$217, MATCH("Demand ID", 'E4 TB Allocation Details'!$A$18:$L$18, 0),FALSE), 'E2 Allocators'!$B$15:$W$361, MATCH('O5 Details by Class &amp; Accounts'!T$18, 'E2 Allocators'!$B$15:$W$15, 0),FALSE)*$F186)</f>
        <v>0</v>
      </c>
      <c r="U186" s="1334">
        <f>IF(ISERROR(VLOOKUP(VLOOKUP($A186, 'E4 TB Allocation Details'!$A$18:$L$217, MATCH("Demand ID", 'E4 TB Allocation Details'!$A$18:$L$18, 0),FALSE), 'E2 Allocators'!$B$15:$W$361, MATCH('O5 Details by Class &amp; Accounts'!U$18, 'E2 Allocators'!$B$15:$W$15, 0),FALSE)*$F186), 0, VLOOKUP(VLOOKUP($A186, 'E4 TB Allocation Details'!$A$18:$L$217, MATCH("Demand ID", 'E4 TB Allocation Details'!$A$18:$L$18, 0),FALSE), 'E2 Allocators'!$B$15:$W$361, MATCH('O5 Details by Class &amp; Accounts'!U$18, 'E2 Allocators'!$B$15:$W$15, 0),FALSE)*$F186)</f>
        <v>0</v>
      </c>
      <c r="V186" s="1334">
        <f>IF(ISERROR(VLOOKUP(VLOOKUP($A186, 'E4 TB Allocation Details'!$A$18:$L$217, MATCH("Demand ID", 'E4 TB Allocation Details'!$A$18:$L$18, 0),FALSE), 'E2 Allocators'!$B$15:$W$361, MATCH('O5 Details by Class &amp; Accounts'!V$18, 'E2 Allocators'!$B$15:$W$15, 0),FALSE)*$F186), 0, VLOOKUP(VLOOKUP($A186, 'E4 TB Allocation Details'!$A$18:$L$217, MATCH("Demand ID", 'E4 TB Allocation Details'!$A$18:$L$18, 0),FALSE), 'E2 Allocators'!$B$15:$W$361, MATCH('O5 Details by Class &amp; Accounts'!V$18, 'E2 Allocators'!$B$15:$W$15, 0),FALSE)*$F186)</f>
        <v>0</v>
      </c>
      <c r="W186" s="1334">
        <f>IF(ISERROR(VLOOKUP(VLOOKUP($A186, 'E4 TB Allocation Details'!$A$18:$L$217, MATCH("Demand ID", 'E4 TB Allocation Details'!$A$18:$L$18, 0),FALSE), 'E2 Allocators'!$B$15:$W$361, MATCH('O5 Details by Class &amp; Accounts'!W$18, 'E2 Allocators'!$B$15:$W$15, 0),FALSE)*$F186), 0, VLOOKUP(VLOOKUP($A186, 'E4 TB Allocation Details'!$A$18:$L$217, MATCH("Demand ID", 'E4 TB Allocation Details'!$A$18:$L$18, 0),FALSE), 'E2 Allocators'!$B$15:$W$361, MATCH('O5 Details by Class &amp; Accounts'!W$18, 'E2 Allocators'!$B$15:$W$15, 0),FALSE)*$F186)</f>
        <v>0</v>
      </c>
      <c r="X186" s="1334">
        <f>IF(ISERROR(VLOOKUP(VLOOKUP($A186, 'E4 TB Allocation Details'!$A$18:$L$217, MATCH("Demand ID", 'E4 TB Allocation Details'!$A$18:$L$18, 0),FALSE), 'E2 Allocators'!$B$15:$W$361, MATCH('O5 Details by Class &amp; Accounts'!X$18, 'E2 Allocators'!$B$15:$W$15, 0),FALSE)*$F186), 0, VLOOKUP(VLOOKUP($A186, 'E4 TB Allocation Details'!$A$18:$L$217, MATCH("Demand ID", 'E4 TB Allocation Details'!$A$18:$L$18, 0),FALSE), 'E2 Allocators'!$B$15:$W$361, MATCH('O5 Details by Class &amp; Accounts'!X$18, 'E2 Allocators'!$B$15:$W$15, 0),FALSE)*$F186)</f>
        <v>0</v>
      </c>
      <c r="Y186" s="1334">
        <f>IF(ISERROR(VLOOKUP(VLOOKUP($A186, 'E4 TB Allocation Details'!$A$18:$L$217, MATCH("Demand ID", 'E4 TB Allocation Details'!$A$18:$L$18, 0),FALSE), 'E2 Allocators'!$B$15:$W$361, MATCH('O5 Details by Class &amp; Accounts'!Y$18, 'E2 Allocators'!$B$15:$W$15, 0),FALSE)*$F186), 0, VLOOKUP(VLOOKUP($A186, 'E4 TB Allocation Details'!$A$18:$L$217, MATCH("Demand ID", 'E4 TB Allocation Details'!$A$18:$L$18, 0),FALSE), 'E2 Allocators'!$B$15:$W$361, MATCH('O5 Details by Class &amp; Accounts'!Y$18, 'E2 Allocators'!$B$15:$W$15, 0),FALSE)*$F186)</f>
        <v>0</v>
      </c>
      <c r="Z186" s="1334">
        <f>IF(ISERROR(VLOOKUP(VLOOKUP($A186, 'E4 TB Allocation Details'!$A$18:$L$217, MATCH("Demand ID", 'E4 TB Allocation Details'!$A$18:$L$18, 0),FALSE), 'E2 Allocators'!$B$15:$W$361, MATCH('O5 Details by Class &amp; Accounts'!Z$18, 'E2 Allocators'!$B$15:$W$15, 0),FALSE)*$F186), 0, VLOOKUP(VLOOKUP($A186, 'E4 TB Allocation Details'!$A$18:$L$217, MATCH("Demand ID", 'E4 TB Allocation Details'!$A$18:$L$18, 0),FALSE), 'E2 Allocators'!$B$15:$W$361, MATCH('O5 Details by Class &amp; Accounts'!Z$18, 'E2 Allocators'!$B$15:$W$15, 0),FALSE)*$F186)</f>
        <v>0</v>
      </c>
      <c r="AA186" s="1334">
        <f>IF(ISERROR(VLOOKUP(VLOOKUP($A186, 'E4 TB Allocation Details'!$A$18:$L$217, MATCH("Demand ID", 'E4 TB Allocation Details'!$A$18:$L$18, 0),FALSE), 'E2 Allocators'!$B$15:$W$361, MATCH('O5 Details by Class &amp; Accounts'!AA$18, 'E2 Allocators'!$B$15:$W$15, 0),FALSE)*$F186), 0, VLOOKUP(VLOOKUP($A186, 'E4 TB Allocation Details'!$A$18:$L$217, MATCH("Demand ID", 'E4 TB Allocation Details'!$A$18:$L$18, 0),FALSE), 'E2 Allocators'!$B$15:$W$361, MATCH('O5 Details by Class &amp; Accounts'!AA$18, 'E2 Allocators'!$B$15:$W$15, 0),FALSE)*$F186)</f>
        <v>0</v>
      </c>
      <c r="AB186" s="1334">
        <f>IF(ISERROR(VLOOKUP(VLOOKUP($A186, 'E4 TB Allocation Details'!$A$18:$L$217, MATCH("Demand ID", 'E4 TB Allocation Details'!$A$18:$L$18, 0),FALSE), 'E2 Allocators'!$B$15:$W$361, MATCH('O5 Details by Class &amp; Accounts'!AB$18, 'E2 Allocators'!$B$15:$W$15, 0),FALSE)*$F186), 0, VLOOKUP(VLOOKUP($A186, 'E4 TB Allocation Details'!$A$18:$L$217, MATCH("Demand ID", 'E4 TB Allocation Details'!$A$18:$L$18, 0),FALSE), 'E2 Allocators'!$B$15:$W$361, MATCH('O5 Details by Class &amp; Accounts'!AB$18, 'E2 Allocators'!$B$15:$W$15, 0),FALSE)*$F186)</f>
        <v>0</v>
      </c>
      <c r="AC186" s="1334">
        <f t="shared" si="47"/>
        <v>0</v>
      </c>
      <c r="AD186" s="1334">
        <f>IF(ISERROR(VLOOKUP(VLOOKUP($A186, 'E4 TB Allocation Details'!$A$18:$L$217, MATCH("Customer ID", 'E4 TB Allocation Details'!$A$18:$L$18, 0),FALSE), 'E2 Allocators'!$B$15:$W$361, MATCH('O5 Details by Class &amp; Accounts'!AD$18, 'E2 Allocators'!$B$15:$W$15, 0),FALSE)*$G186), 0, VLOOKUP(VLOOKUP($A186, 'E4 TB Allocation Details'!$A$18:$L$217, MATCH("Customer ID", 'E4 TB Allocation Details'!$A$18:$L$18, 0),FALSE), 'E2 Allocators'!$B$15:$W$361, MATCH('O5 Details by Class &amp; Accounts'!AD$18, 'E2 Allocators'!$B$15:$W$15, 0),FALSE)*$G186)</f>
        <v>0</v>
      </c>
      <c r="AE186" s="1334">
        <f>IF(ISERROR(VLOOKUP(VLOOKUP($A186, 'E4 TB Allocation Details'!$A$18:$L$217, MATCH("Customer ID", 'E4 TB Allocation Details'!$A$18:$L$18, 0),FALSE), 'E2 Allocators'!$B$15:$W$361, MATCH('O5 Details by Class &amp; Accounts'!AE$18, 'E2 Allocators'!$B$15:$W$15, 0),FALSE)*$G186), 0, VLOOKUP(VLOOKUP($A186, 'E4 TB Allocation Details'!$A$18:$L$217, MATCH("Customer ID", 'E4 TB Allocation Details'!$A$18:$L$18, 0),FALSE), 'E2 Allocators'!$B$15:$W$361, MATCH('O5 Details by Class &amp; Accounts'!AE$18, 'E2 Allocators'!$B$15:$W$15, 0),FALSE)*$G186)</f>
        <v>0</v>
      </c>
      <c r="AF186" s="1334">
        <f>IF(ISERROR(VLOOKUP(VLOOKUP($A186, 'E4 TB Allocation Details'!$A$18:$L$217, MATCH("Customer ID", 'E4 TB Allocation Details'!$A$18:$L$18, 0),FALSE), 'E2 Allocators'!$B$15:$W$361, MATCH('O5 Details by Class &amp; Accounts'!AF$18, 'E2 Allocators'!$B$15:$W$15, 0),FALSE)*$G186), 0, VLOOKUP(VLOOKUP($A186, 'E4 TB Allocation Details'!$A$18:$L$217, MATCH("Customer ID", 'E4 TB Allocation Details'!$A$18:$L$18, 0),FALSE), 'E2 Allocators'!$B$15:$W$361, MATCH('O5 Details by Class &amp; Accounts'!AF$18, 'E2 Allocators'!$B$15:$W$15, 0),FALSE)*$G186)</f>
        <v>0</v>
      </c>
      <c r="AG186" s="1334">
        <f>IF(ISERROR(VLOOKUP(VLOOKUP($A186, 'E4 TB Allocation Details'!$A$18:$L$217, MATCH("Customer ID", 'E4 TB Allocation Details'!$A$18:$L$18, 0),FALSE), 'E2 Allocators'!$B$15:$W$361, MATCH('O5 Details by Class &amp; Accounts'!AG$18, 'E2 Allocators'!$B$15:$W$15, 0),FALSE)*$G186), 0, VLOOKUP(VLOOKUP($A186, 'E4 TB Allocation Details'!$A$18:$L$217, MATCH("Customer ID", 'E4 TB Allocation Details'!$A$18:$L$18, 0),FALSE), 'E2 Allocators'!$B$15:$W$361, MATCH('O5 Details by Class &amp; Accounts'!AG$18, 'E2 Allocators'!$B$15:$W$15, 0),FALSE)*$G186)</f>
        <v>0</v>
      </c>
      <c r="AH186" s="1334">
        <f>IF(ISERROR(VLOOKUP(VLOOKUP($A186, 'E4 TB Allocation Details'!$A$18:$L$217, MATCH("Customer ID", 'E4 TB Allocation Details'!$A$18:$L$18, 0),FALSE), 'E2 Allocators'!$B$15:$W$361, MATCH('O5 Details by Class &amp; Accounts'!AH$18, 'E2 Allocators'!$B$15:$W$15, 0),FALSE)*$G186), 0, VLOOKUP(VLOOKUP($A186, 'E4 TB Allocation Details'!$A$18:$L$217, MATCH("Customer ID", 'E4 TB Allocation Details'!$A$18:$L$18, 0),FALSE), 'E2 Allocators'!$B$15:$W$361, MATCH('O5 Details by Class &amp; Accounts'!AH$18, 'E2 Allocators'!$B$15:$W$15, 0),FALSE)*$G186)</f>
        <v>0</v>
      </c>
      <c r="AI186" s="1334">
        <f>IF(ISERROR(VLOOKUP(VLOOKUP($A186, 'E4 TB Allocation Details'!$A$18:$L$217, MATCH("Customer ID", 'E4 TB Allocation Details'!$A$18:$L$18, 0),FALSE), 'E2 Allocators'!$B$15:$W$361, MATCH('O5 Details by Class &amp; Accounts'!AI$18, 'E2 Allocators'!$B$15:$W$15, 0),FALSE)*$G186), 0, VLOOKUP(VLOOKUP($A186, 'E4 TB Allocation Details'!$A$18:$L$217, MATCH("Customer ID", 'E4 TB Allocation Details'!$A$18:$L$18, 0),FALSE), 'E2 Allocators'!$B$15:$W$361, MATCH('O5 Details by Class &amp; Accounts'!AI$18, 'E2 Allocators'!$B$15:$W$15, 0),FALSE)*$G186)</f>
        <v>0</v>
      </c>
      <c r="AJ186" s="1334">
        <f>IF(ISERROR(VLOOKUP(VLOOKUP($A186, 'E4 TB Allocation Details'!$A$18:$L$217, MATCH("Customer ID", 'E4 TB Allocation Details'!$A$18:$L$18, 0),FALSE), 'E2 Allocators'!$B$15:$W$361, MATCH('O5 Details by Class &amp; Accounts'!AJ$18, 'E2 Allocators'!$B$15:$W$15, 0),FALSE)*$G186), 0, VLOOKUP(VLOOKUP($A186, 'E4 TB Allocation Details'!$A$18:$L$217, MATCH("Customer ID", 'E4 TB Allocation Details'!$A$18:$L$18, 0),FALSE), 'E2 Allocators'!$B$15:$W$361, MATCH('O5 Details by Class &amp; Accounts'!AJ$18, 'E2 Allocators'!$B$15:$W$15, 0),FALSE)*$G186)</f>
        <v>0</v>
      </c>
      <c r="AK186" s="1334">
        <f>IF(ISERROR(VLOOKUP(VLOOKUP($A186, 'E4 TB Allocation Details'!$A$18:$L$217, MATCH("Customer ID", 'E4 TB Allocation Details'!$A$18:$L$18, 0),FALSE), 'E2 Allocators'!$B$15:$W$361, MATCH('O5 Details by Class &amp; Accounts'!AK$18, 'E2 Allocators'!$B$15:$W$15, 0),FALSE)*$G186), 0, VLOOKUP(VLOOKUP($A186, 'E4 TB Allocation Details'!$A$18:$L$217, MATCH("Customer ID", 'E4 TB Allocation Details'!$A$18:$L$18, 0),FALSE), 'E2 Allocators'!$B$15:$W$361, MATCH('O5 Details by Class &amp; Accounts'!AK$18, 'E2 Allocators'!$B$15:$W$15, 0),FALSE)*$G186)</f>
        <v>0</v>
      </c>
      <c r="AL186" s="1334">
        <f>IF(ISERROR(VLOOKUP(VLOOKUP($A186, 'E4 TB Allocation Details'!$A$18:$L$217, MATCH("Customer ID", 'E4 TB Allocation Details'!$A$18:$L$18, 0),FALSE), 'E2 Allocators'!$B$15:$W$361, MATCH('O5 Details by Class &amp; Accounts'!AL$18, 'E2 Allocators'!$B$15:$W$15, 0),FALSE)*$G186), 0, VLOOKUP(VLOOKUP($A186, 'E4 TB Allocation Details'!$A$18:$L$217, MATCH("Customer ID", 'E4 TB Allocation Details'!$A$18:$L$18, 0),FALSE), 'E2 Allocators'!$B$15:$W$361, MATCH('O5 Details by Class &amp; Accounts'!AL$18, 'E2 Allocators'!$B$15:$W$15, 0),FALSE)*$G186)</f>
        <v>0</v>
      </c>
      <c r="AM186" s="1334">
        <f>IF(ISERROR(VLOOKUP(VLOOKUP($A186, 'E4 TB Allocation Details'!$A$18:$L$217, MATCH("Customer ID", 'E4 TB Allocation Details'!$A$18:$L$18, 0),FALSE), 'E2 Allocators'!$B$15:$W$361, MATCH('O5 Details by Class &amp; Accounts'!AM$18, 'E2 Allocators'!$B$15:$W$15, 0),FALSE)*$G186), 0, VLOOKUP(VLOOKUP($A186, 'E4 TB Allocation Details'!$A$18:$L$217, MATCH("Customer ID", 'E4 TB Allocation Details'!$A$18:$L$18, 0),FALSE), 'E2 Allocators'!$B$15:$W$361, MATCH('O5 Details by Class &amp; Accounts'!AM$18, 'E2 Allocators'!$B$15:$W$15, 0),FALSE)*$G186)</f>
        <v>0</v>
      </c>
      <c r="AN186" s="1334">
        <f>IF(ISERROR(VLOOKUP(VLOOKUP($A186, 'E4 TB Allocation Details'!$A$18:$L$217, MATCH("Customer ID", 'E4 TB Allocation Details'!$A$18:$L$18, 0),FALSE), 'E2 Allocators'!$B$15:$W$361, MATCH('O5 Details by Class &amp; Accounts'!AN$18, 'E2 Allocators'!$B$15:$W$15, 0),FALSE)*$G186), 0, VLOOKUP(VLOOKUP($A186, 'E4 TB Allocation Details'!$A$18:$L$217, MATCH("Customer ID", 'E4 TB Allocation Details'!$A$18:$L$18, 0),FALSE), 'E2 Allocators'!$B$15:$W$361, MATCH('O5 Details by Class &amp; Accounts'!AN$18, 'E2 Allocators'!$B$15:$W$15, 0),FALSE)*$G186)</f>
        <v>0</v>
      </c>
      <c r="AO186" s="1334">
        <f>IF(ISERROR(VLOOKUP(VLOOKUP($A186, 'E4 TB Allocation Details'!$A$18:$L$217, MATCH("Customer ID", 'E4 TB Allocation Details'!$A$18:$L$18, 0),FALSE), 'E2 Allocators'!$B$15:$W$361, MATCH('O5 Details by Class &amp; Accounts'!AO$18, 'E2 Allocators'!$B$15:$W$15, 0),FALSE)*$G186), 0, VLOOKUP(VLOOKUP($A186, 'E4 TB Allocation Details'!$A$18:$L$217, MATCH("Customer ID", 'E4 TB Allocation Details'!$A$18:$L$18, 0),FALSE), 'E2 Allocators'!$B$15:$W$361, MATCH('O5 Details by Class &amp; Accounts'!AO$18, 'E2 Allocators'!$B$15:$W$15, 0),FALSE)*$G186)</f>
        <v>0</v>
      </c>
      <c r="AP186" s="1334">
        <f>IF(ISERROR(VLOOKUP(VLOOKUP($A186, 'E4 TB Allocation Details'!$A$18:$L$217, MATCH("Customer ID", 'E4 TB Allocation Details'!$A$18:$L$18, 0),FALSE), 'E2 Allocators'!$B$15:$W$361, MATCH('O5 Details by Class &amp; Accounts'!AP$18, 'E2 Allocators'!$B$15:$W$15, 0),FALSE)*$G186), 0, VLOOKUP(VLOOKUP($A186, 'E4 TB Allocation Details'!$A$18:$L$217, MATCH("Customer ID", 'E4 TB Allocation Details'!$A$18:$L$18, 0),FALSE), 'E2 Allocators'!$B$15:$W$361, MATCH('O5 Details by Class &amp; Accounts'!AP$18, 'E2 Allocators'!$B$15:$W$15, 0),FALSE)*$G186)</f>
        <v>0</v>
      </c>
      <c r="AQ186" s="1334">
        <f>IF(ISERROR(VLOOKUP(VLOOKUP($A186, 'E4 TB Allocation Details'!$A$18:$L$217, MATCH("Customer ID", 'E4 TB Allocation Details'!$A$18:$L$18, 0),FALSE), 'E2 Allocators'!$B$15:$W$361, MATCH('O5 Details by Class &amp; Accounts'!AQ$18, 'E2 Allocators'!$B$15:$W$15, 0),FALSE)*$G186), 0, VLOOKUP(VLOOKUP($A186, 'E4 TB Allocation Details'!$A$18:$L$217, MATCH("Customer ID", 'E4 TB Allocation Details'!$A$18:$L$18, 0),FALSE), 'E2 Allocators'!$B$15:$W$361, MATCH('O5 Details by Class &amp; Accounts'!AQ$18, 'E2 Allocators'!$B$15:$W$15, 0),FALSE)*$G186)</f>
        <v>0</v>
      </c>
      <c r="AR186" s="1334">
        <f>IF(ISERROR(VLOOKUP(VLOOKUP($A186, 'E4 TB Allocation Details'!$A$18:$L$217, MATCH("Customer ID", 'E4 TB Allocation Details'!$A$18:$L$18, 0),FALSE), 'E2 Allocators'!$B$15:$W$361, MATCH('O5 Details by Class &amp; Accounts'!AR$18, 'E2 Allocators'!$B$15:$W$15, 0),FALSE)*$G186), 0, VLOOKUP(VLOOKUP($A186, 'E4 TB Allocation Details'!$A$18:$L$217, MATCH("Customer ID", 'E4 TB Allocation Details'!$A$18:$L$18, 0),FALSE), 'E2 Allocators'!$B$15:$W$361, MATCH('O5 Details by Class &amp; Accounts'!AR$18, 'E2 Allocators'!$B$15:$W$15, 0),FALSE)*$G186)</f>
        <v>0</v>
      </c>
      <c r="AS186" s="1334">
        <f>IF(ISERROR(VLOOKUP(VLOOKUP($A186, 'E4 TB Allocation Details'!$A$18:$L$217, MATCH("Customer ID", 'E4 TB Allocation Details'!$A$18:$L$18, 0),FALSE), 'E2 Allocators'!$B$15:$W$361, MATCH('O5 Details by Class &amp; Accounts'!AS$18, 'E2 Allocators'!$B$15:$W$15, 0),FALSE)*$G186), 0, VLOOKUP(VLOOKUP($A186, 'E4 TB Allocation Details'!$A$18:$L$217, MATCH("Customer ID", 'E4 TB Allocation Details'!$A$18:$L$18, 0),FALSE), 'E2 Allocators'!$B$15:$W$361, MATCH('O5 Details by Class &amp; Accounts'!AS$18, 'E2 Allocators'!$B$15:$W$15, 0),FALSE)*$G186)</f>
        <v>0</v>
      </c>
      <c r="AT186" s="1334">
        <f>IF(ISERROR(VLOOKUP(VLOOKUP($A186, 'E4 TB Allocation Details'!$A$18:$L$217, MATCH("Customer ID", 'E4 TB Allocation Details'!$A$18:$L$18, 0),FALSE), 'E2 Allocators'!$B$15:$W$361, MATCH('O5 Details by Class &amp; Accounts'!AT$18, 'E2 Allocators'!$B$15:$W$15, 0),FALSE)*$G186), 0, VLOOKUP(VLOOKUP($A186, 'E4 TB Allocation Details'!$A$18:$L$217, MATCH("Customer ID", 'E4 TB Allocation Details'!$A$18:$L$18, 0),FALSE), 'E2 Allocators'!$B$15:$W$361, MATCH('O5 Details by Class &amp; Accounts'!AT$18, 'E2 Allocators'!$B$15:$W$15, 0),FALSE)*$G186)</f>
        <v>0</v>
      </c>
      <c r="AU186" s="1334">
        <f>IF(ISERROR(VLOOKUP(VLOOKUP($A186, 'E4 TB Allocation Details'!$A$18:$L$217, MATCH("Customer ID", 'E4 TB Allocation Details'!$A$18:$L$18, 0),FALSE), 'E2 Allocators'!$B$15:$W$361, MATCH('O5 Details by Class &amp; Accounts'!AU$18, 'E2 Allocators'!$B$15:$W$15, 0),FALSE)*$G186), 0, VLOOKUP(VLOOKUP($A186, 'E4 TB Allocation Details'!$A$18:$L$217, MATCH("Customer ID", 'E4 TB Allocation Details'!$A$18:$L$18, 0),FALSE), 'E2 Allocators'!$B$15:$W$361, MATCH('O5 Details by Class &amp; Accounts'!AU$18, 'E2 Allocators'!$B$15:$W$15, 0),FALSE)*$G186)</f>
        <v>0</v>
      </c>
      <c r="AV186" s="1334">
        <f>IF(ISERROR(VLOOKUP(VLOOKUP($A186, 'E4 TB Allocation Details'!$A$18:$L$217, MATCH("Customer ID", 'E4 TB Allocation Details'!$A$18:$L$18, 0),FALSE), 'E2 Allocators'!$B$15:$W$361, MATCH('O5 Details by Class &amp; Accounts'!AV$18, 'E2 Allocators'!$B$15:$W$15, 0),FALSE)*$G186), 0, VLOOKUP(VLOOKUP($A186, 'E4 TB Allocation Details'!$A$18:$L$217, MATCH("Customer ID", 'E4 TB Allocation Details'!$A$18:$L$18, 0),FALSE), 'E2 Allocators'!$B$15:$W$361, MATCH('O5 Details by Class &amp; Accounts'!AV$18, 'E2 Allocators'!$B$15:$W$15, 0),FALSE)*$G186)</f>
        <v>0</v>
      </c>
      <c r="AW186" s="1334">
        <f>IF(ISERROR(VLOOKUP(VLOOKUP($A186, 'E4 TB Allocation Details'!$A$18:$L$217, MATCH("Customer ID", 'E4 TB Allocation Details'!$A$18:$L$18, 0),FALSE), 'E2 Allocators'!$B$15:$W$361, MATCH('O5 Details by Class &amp; Accounts'!AW$18, 'E2 Allocators'!$B$15:$W$15, 0),FALSE)*$G186), 0, VLOOKUP(VLOOKUP($A186, 'E4 TB Allocation Details'!$A$18:$L$217, MATCH("Customer ID", 'E4 TB Allocation Details'!$A$18:$L$18, 0),FALSE), 'E2 Allocators'!$B$15:$W$361, MATCH('O5 Details by Class &amp; Accounts'!AW$18, 'E2 Allocators'!$B$15:$W$15, 0),FALSE)*$G186)</f>
        <v>0</v>
      </c>
      <c r="AX186" s="1334">
        <f t="shared" si="51"/>
        <v>0</v>
      </c>
      <c r="AY186" s="1334">
        <f>IF(ISERROR(VLOOKUP(VLOOKUP($A186, 'E4 TB Allocation Details'!$A$18:$L$217, MATCH("Misc ID", 'E4 TB Allocation Details'!$A$18:$L$18, 0),FALSE), 'E2 Allocators'!$B$15:$W$361, MATCH('O5 Details by Class &amp; Accounts'!AY$18, 'E2 Allocators'!$B$15:$W$15, 0),FALSE)*$E186), 0, VLOOKUP(VLOOKUP($A186, 'E4 TB Allocation Details'!$A$18:$L$217, MATCH("Misc ID", 'E4 TB Allocation Details'!$A$18:$L$18, 0),FALSE), 'E2 Allocators'!$B$15:$W$361, MATCH('O5 Details by Class &amp; Accounts'!AY$18, 'E2 Allocators'!$B$15:$W$15, 0),FALSE)*$E186)</f>
        <v>0</v>
      </c>
      <c r="AZ186" s="1334">
        <f>IF(ISERROR(VLOOKUP(VLOOKUP($A186, 'E4 TB Allocation Details'!$A$18:$L$217, MATCH("Misc ID", 'E4 TB Allocation Details'!$A$18:$L$18, 0),FALSE), 'E2 Allocators'!$B$15:$W$361, MATCH('O5 Details by Class &amp; Accounts'!AZ$18, 'E2 Allocators'!$B$15:$W$15, 0),FALSE)*$E186), 0, VLOOKUP(VLOOKUP($A186, 'E4 TB Allocation Details'!$A$18:$L$217, MATCH("Misc ID", 'E4 TB Allocation Details'!$A$18:$L$18, 0),FALSE), 'E2 Allocators'!$B$15:$W$361, MATCH('O5 Details by Class &amp; Accounts'!AZ$18, 'E2 Allocators'!$B$15:$W$15, 0),FALSE)*$E186)</f>
        <v>0</v>
      </c>
      <c r="BA186" s="1334">
        <f>IF(ISERROR(VLOOKUP(VLOOKUP($A186, 'E4 TB Allocation Details'!$A$18:$L$217, MATCH("Misc ID", 'E4 TB Allocation Details'!$A$18:$L$18, 0),FALSE), 'E2 Allocators'!$B$15:$W$361, MATCH('O5 Details by Class &amp; Accounts'!BA$18, 'E2 Allocators'!$B$15:$W$15, 0),FALSE)*$E186), 0, VLOOKUP(VLOOKUP($A186, 'E4 TB Allocation Details'!$A$18:$L$217, MATCH("Misc ID", 'E4 TB Allocation Details'!$A$18:$L$18, 0),FALSE), 'E2 Allocators'!$B$15:$W$361, MATCH('O5 Details by Class &amp; Accounts'!BA$18, 'E2 Allocators'!$B$15:$W$15, 0),FALSE)*$E186)</f>
        <v>0</v>
      </c>
      <c r="BB186" s="1334">
        <f>IF(ISERROR(VLOOKUP(VLOOKUP($A186, 'E4 TB Allocation Details'!$A$18:$L$217, MATCH("Misc ID", 'E4 TB Allocation Details'!$A$18:$L$18, 0),FALSE), 'E2 Allocators'!$B$15:$W$361, MATCH('O5 Details by Class &amp; Accounts'!BB$18, 'E2 Allocators'!$B$15:$W$15, 0),FALSE)*$E186), 0, VLOOKUP(VLOOKUP($A186, 'E4 TB Allocation Details'!$A$18:$L$217, MATCH("Misc ID", 'E4 TB Allocation Details'!$A$18:$L$18, 0),FALSE), 'E2 Allocators'!$B$15:$W$361, MATCH('O5 Details by Class &amp; Accounts'!BB$18, 'E2 Allocators'!$B$15:$W$15, 0),FALSE)*$E186)</f>
        <v>0</v>
      </c>
      <c r="BC186" s="1334">
        <f>IF(ISERROR(VLOOKUP(VLOOKUP($A186, 'E4 TB Allocation Details'!$A$18:$L$217, MATCH("Misc ID", 'E4 TB Allocation Details'!$A$18:$L$18, 0),FALSE), 'E2 Allocators'!$B$15:$W$361, MATCH('O5 Details by Class &amp; Accounts'!BC$18, 'E2 Allocators'!$B$15:$W$15, 0),FALSE)*$E186), 0, VLOOKUP(VLOOKUP($A186, 'E4 TB Allocation Details'!$A$18:$L$217, MATCH("Misc ID", 'E4 TB Allocation Details'!$A$18:$L$18, 0),FALSE), 'E2 Allocators'!$B$15:$W$361, MATCH('O5 Details by Class &amp; Accounts'!BC$18, 'E2 Allocators'!$B$15:$W$15, 0),FALSE)*$E186)</f>
        <v>0</v>
      </c>
      <c r="BD186" s="1334">
        <f>IF(ISERROR(VLOOKUP(VLOOKUP($A186, 'E4 TB Allocation Details'!$A$18:$L$217, MATCH("Misc ID", 'E4 TB Allocation Details'!$A$18:$L$18, 0),FALSE), 'E2 Allocators'!$B$15:$W$361, MATCH('O5 Details by Class &amp; Accounts'!BD$18, 'E2 Allocators'!$B$15:$W$15, 0),FALSE)*$E186), 0, VLOOKUP(VLOOKUP($A186, 'E4 TB Allocation Details'!$A$18:$L$217, MATCH("Misc ID", 'E4 TB Allocation Details'!$A$18:$L$18, 0),FALSE), 'E2 Allocators'!$B$15:$W$361, MATCH('O5 Details by Class &amp; Accounts'!BD$18, 'E2 Allocators'!$B$15:$W$15, 0),FALSE)*$E186)</f>
        <v>0</v>
      </c>
      <c r="BE186" s="1334">
        <f>IF(ISERROR(VLOOKUP(VLOOKUP($A186, 'E4 TB Allocation Details'!$A$18:$L$217, MATCH("Misc ID", 'E4 TB Allocation Details'!$A$18:$L$18, 0),FALSE), 'E2 Allocators'!$B$15:$W$361, MATCH('O5 Details by Class &amp; Accounts'!BE$18, 'E2 Allocators'!$B$15:$W$15, 0),FALSE)*$E186), 0, VLOOKUP(VLOOKUP($A186, 'E4 TB Allocation Details'!$A$18:$L$217, MATCH("Misc ID", 'E4 TB Allocation Details'!$A$18:$L$18, 0),FALSE), 'E2 Allocators'!$B$15:$W$361, MATCH('O5 Details by Class &amp; Accounts'!BE$18, 'E2 Allocators'!$B$15:$W$15, 0),FALSE)*$E186)</f>
        <v>0</v>
      </c>
      <c r="BF186" s="1334">
        <f>IF(ISERROR(VLOOKUP(VLOOKUP($A186, 'E4 TB Allocation Details'!$A$18:$L$217, MATCH("Misc ID", 'E4 TB Allocation Details'!$A$18:$L$18, 0),FALSE), 'E2 Allocators'!$B$15:$W$361, MATCH('O5 Details by Class &amp; Accounts'!BF$18, 'E2 Allocators'!$B$15:$W$15, 0),FALSE)*$E186), 0, VLOOKUP(VLOOKUP($A186, 'E4 TB Allocation Details'!$A$18:$L$217, MATCH("Misc ID", 'E4 TB Allocation Details'!$A$18:$L$18, 0),FALSE), 'E2 Allocators'!$B$15:$W$361, MATCH('O5 Details by Class &amp; Accounts'!BF$18, 'E2 Allocators'!$B$15:$W$15, 0),FALSE)*$E186)</f>
        <v>0</v>
      </c>
      <c r="BG186" s="1334">
        <f>IF(ISERROR(VLOOKUP(VLOOKUP($A186, 'E4 TB Allocation Details'!$A$18:$L$217, MATCH("Misc ID", 'E4 TB Allocation Details'!$A$18:$L$18, 0),FALSE), 'E2 Allocators'!$B$15:$W$361, MATCH('O5 Details by Class &amp; Accounts'!BG$18, 'E2 Allocators'!$B$15:$W$15, 0),FALSE)*$E186), 0, VLOOKUP(VLOOKUP($A186, 'E4 TB Allocation Details'!$A$18:$L$217, MATCH("Misc ID", 'E4 TB Allocation Details'!$A$18:$L$18, 0),FALSE), 'E2 Allocators'!$B$15:$W$361, MATCH('O5 Details by Class &amp; Accounts'!BG$18, 'E2 Allocators'!$B$15:$W$15, 0),FALSE)*$E186)</f>
        <v>0</v>
      </c>
      <c r="BH186" s="1334">
        <f>IF(ISERROR(VLOOKUP(VLOOKUP($A186, 'E4 TB Allocation Details'!$A$18:$L$217, MATCH("Misc ID", 'E4 TB Allocation Details'!$A$18:$L$18, 0),FALSE), 'E2 Allocators'!$B$15:$W$361, MATCH('O5 Details by Class &amp; Accounts'!BH$18, 'E2 Allocators'!$B$15:$W$15, 0),FALSE)*$E186), 0, VLOOKUP(VLOOKUP($A186, 'E4 TB Allocation Details'!$A$18:$L$217, MATCH("Misc ID", 'E4 TB Allocation Details'!$A$18:$L$18, 0),FALSE), 'E2 Allocators'!$B$15:$W$361, MATCH('O5 Details by Class &amp; Accounts'!BH$18, 'E2 Allocators'!$B$15:$W$15, 0),FALSE)*$E186)</f>
        <v>0</v>
      </c>
      <c r="BI186" s="1334">
        <f>IF(ISERROR(VLOOKUP(VLOOKUP($A186, 'E4 TB Allocation Details'!$A$18:$L$217, MATCH("Misc ID", 'E4 TB Allocation Details'!$A$18:$L$18, 0),FALSE), 'E2 Allocators'!$B$15:$W$361, MATCH('O5 Details by Class &amp; Accounts'!BI$18, 'E2 Allocators'!$B$15:$W$15, 0),FALSE)*$E186), 0, VLOOKUP(VLOOKUP($A186, 'E4 TB Allocation Details'!$A$18:$L$217, MATCH("Misc ID", 'E4 TB Allocation Details'!$A$18:$L$18, 0),FALSE), 'E2 Allocators'!$B$15:$W$361, MATCH('O5 Details by Class &amp; Accounts'!BI$18, 'E2 Allocators'!$B$15:$W$15, 0),FALSE)*$E186)</f>
        <v>0</v>
      </c>
      <c r="BJ186" s="1334">
        <f>IF(ISERROR(VLOOKUP(VLOOKUP($A186, 'E4 TB Allocation Details'!$A$18:$L$217, MATCH("Misc ID", 'E4 TB Allocation Details'!$A$18:$L$18, 0),FALSE), 'E2 Allocators'!$B$15:$W$361, MATCH('O5 Details by Class &amp; Accounts'!BJ$18, 'E2 Allocators'!$B$15:$W$15, 0),FALSE)*$E186), 0, VLOOKUP(VLOOKUP($A186, 'E4 TB Allocation Details'!$A$18:$L$217, MATCH("Misc ID", 'E4 TB Allocation Details'!$A$18:$L$18, 0),FALSE), 'E2 Allocators'!$B$15:$W$361, MATCH('O5 Details by Class &amp; Accounts'!BJ$18, 'E2 Allocators'!$B$15:$W$15, 0),FALSE)*$E186)</f>
        <v>0</v>
      </c>
      <c r="BK186" s="1334">
        <f>IF(ISERROR(VLOOKUP(VLOOKUP($A186, 'E4 TB Allocation Details'!$A$18:$L$217, MATCH("Misc ID", 'E4 TB Allocation Details'!$A$18:$L$18, 0),FALSE), 'E2 Allocators'!$B$15:$W$361, MATCH('O5 Details by Class &amp; Accounts'!BK$18, 'E2 Allocators'!$B$15:$W$15, 0),FALSE)*$E186), 0, VLOOKUP(VLOOKUP($A186, 'E4 TB Allocation Details'!$A$18:$L$217, MATCH("Misc ID", 'E4 TB Allocation Details'!$A$18:$L$18, 0),FALSE), 'E2 Allocators'!$B$15:$W$361, MATCH('O5 Details by Class &amp; Accounts'!BK$18, 'E2 Allocators'!$B$15:$W$15, 0),FALSE)*$E186)</f>
        <v>0</v>
      </c>
      <c r="BL186" s="1334">
        <f>IF(ISERROR(VLOOKUP(VLOOKUP($A186, 'E4 TB Allocation Details'!$A$18:$L$217, MATCH("Misc ID", 'E4 TB Allocation Details'!$A$18:$L$18, 0),FALSE), 'E2 Allocators'!$B$15:$W$361, MATCH('O5 Details by Class &amp; Accounts'!BL$18, 'E2 Allocators'!$B$15:$W$15, 0),FALSE)*$E186), 0, VLOOKUP(VLOOKUP($A186, 'E4 TB Allocation Details'!$A$18:$L$217, MATCH("Misc ID", 'E4 TB Allocation Details'!$A$18:$L$18, 0),FALSE), 'E2 Allocators'!$B$15:$W$361, MATCH('O5 Details by Class &amp; Accounts'!BL$18, 'E2 Allocators'!$B$15:$W$15, 0),FALSE)*$E186)</f>
        <v>0</v>
      </c>
      <c r="BM186" s="1334">
        <f>IF(ISERROR(VLOOKUP(VLOOKUP($A186, 'E4 TB Allocation Details'!$A$18:$L$217, MATCH("Misc ID", 'E4 TB Allocation Details'!$A$18:$L$18, 0),FALSE), 'E2 Allocators'!$B$15:$W$361, MATCH('O5 Details by Class &amp; Accounts'!BM$18, 'E2 Allocators'!$B$15:$W$15, 0),FALSE)*$E186), 0, VLOOKUP(VLOOKUP($A186, 'E4 TB Allocation Details'!$A$18:$L$217, MATCH("Misc ID", 'E4 TB Allocation Details'!$A$18:$L$18, 0),FALSE), 'E2 Allocators'!$B$15:$W$361, MATCH('O5 Details by Class &amp; Accounts'!BM$18, 'E2 Allocators'!$B$15:$W$15, 0),FALSE)*$E186)</f>
        <v>0</v>
      </c>
      <c r="BN186" s="1334">
        <f>IF(ISERROR(VLOOKUP(VLOOKUP($A186, 'E4 TB Allocation Details'!$A$18:$L$217, MATCH("Misc ID", 'E4 TB Allocation Details'!$A$18:$L$18, 0),FALSE), 'E2 Allocators'!$B$15:$W$361, MATCH('O5 Details by Class &amp; Accounts'!BN$18, 'E2 Allocators'!$B$15:$W$15, 0),FALSE)*$E186), 0, VLOOKUP(VLOOKUP($A186, 'E4 TB Allocation Details'!$A$18:$L$217, MATCH("Misc ID", 'E4 TB Allocation Details'!$A$18:$L$18, 0),FALSE), 'E2 Allocators'!$B$15:$W$361, MATCH('O5 Details by Class &amp; Accounts'!BN$18, 'E2 Allocators'!$B$15:$W$15, 0),FALSE)*$E186)</f>
        <v>0</v>
      </c>
      <c r="BO186" s="1334">
        <f>IF(ISERROR(VLOOKUP(VLOOKUP($A186, 'E4 TB Allocation Details'!$A$18:$L$217, MATCH("Misc ID", 'E4 TB Allocation Details'!$A$18:$L$18, 0),FALSE), 'E2 Allocators'!$B$15:$W$361, MATCH('O5 Details by Class &amp; Accounts'!BO$18, 'E2 Allocators'!$B$15:$W$15, 0),FALSE)*$E186), 0, VLOOKUP(VLOOKUP($A186, 'E4 TB Allocation Details'!$A$18:$L$217, MATCH("Misc ID", 'E4 TB Allocation Details'!$A$18:$L$18, 0),FALSE), 'E2 Allocators'!$B$15:$W$361, MATCH('O5 Details by Class &amp; Accounts'!BO$18, 'E2 Allocators'!$B$15:$W$15, 0),FALSE)*$E186)</f>
        <v>0</v>
      </c>
      <c r="BP186" s="1334">
        <f>IF(ISERROR(VLOOKUP(VLOOKUP($A186, 'E4 TB Allocation Details'!$A$18:$L$217, MATCH("Misc ID", 'E4 TB Allocation Details'!$A$18:$L$18, 0),FALSE), 'E2 Allocators'!$B$15:$W$361, MATCH('O5 Details by Class &amp; Accounts'!BP$18, 'E2 Allocators'!$B$15:$W$15, 0),FALSE)*$E186), 0, VLOOKUP(VLOOKUP($A186, 'E4 TB Allocation Details'!$A$18:$L$217, MATCH("Misc ID", 'E4 TB Allocation Details'!$A$18:$L$18, 0),FALSE), 'E2 Allocators'!$B$15:$W$361, MATCH('O5 Details by Class &amp; Accounts'!BP$18, 'E2 Allocators'!$B$15:$W$15, 0),FALSE)*$E186)</f>
        <v>0</v>
      </c>
      <c r="BQ186" s="1334">
        <f>IF(ISERROR(VLOOKUP(VLOOKUP($A186, 'E4 TB Allocation Details'!$A$18:$L$217, MATCH("Misc ID", 'E4 TB Allocation Details'!$A$18:$L$18, 0),FALSE), 'E2 Allocators'!$B$15:$W$361, MATCH('O5 Details by Class &amp; Accounts'!BQ$18, 'E2 Allocators'!$B$15:$W$15, 0),FALSE)*$E186), 0, VLOOKUP(VLOOKUP($A186, 'E4 TB Allocation Details'!$A$18:$L$217, MATCH("Misc ID", 'E4 TB Allocation Details'!$A$18:$L$18, 0),FALSE), 'E2 Allocators'!$B$15:$W$361, MATCH('O5 Details by Class &amp; Accounts'!BQ$18, 'E2 Allocators'!$B$15:$W$15, 0),FALSE)*$E186)</f>
        <v>0</v>
      </c>
      <c r="BR186" s="1334">
        <f>IF(ISERROR(VLOOKUP(VLOOKUP($A186, 'E4 TB Allocation Details'!$A$18:$L$217, MATCH("Misc ID", 'E4 TB Allocation Details'!$A$18:$L$18, 0),FALSE), 'E2 Allocators'!$B$15:$W$361, MATCH('O5 Details by Class &amp; Accounts'!BR$18, 'E2 Allocators'!$B$15:$W$15, 0),FALSE)*$E186), 0, VLOOKUP(VLOOKUP($A186, 'E4 TB Allocation Details'!$A$18:$L$217, MATCH("Misc ID", 'E4 TB Allocation Details'!$A$18:$L$18, 0),FALSE), 'E2 Allocators'!$B$15:$W$361, MATCH('O5 Details by Class &amp; Accounts'!BR$18, 'E2 Allocators'!$B$15:$W$15, 0),FALSE)*$E186)</f>
        <v>0</v>
      </c>
      <c r="BS186" s="1334">
        <f t="shared" si="48"/>
        <v>0</v>
      </c>
      <c r="BT186" s="1334">
        <f>IF(ISERROR(VLOOKUP(VLOOKUP($A186, 'E4 TB Allocation Details'!$A$18:$L$217, MATCH("A &amp; G ID", 'E4 TB Allocation Details'!$A$18:$L$18, 0),FALSE), 'E2 Allocators'!$B$15:$W$361, MATCH('O5 Details by Class &amp; Accounts'!BT$18, 'E2 Allocators'!$B$15:$W$15, 0),FALSE)*$E186), 0, VLOOKUP(VLOOKUP($A186, 'E4 TB Allocation Details'!$A$18:$L$217, MATCH("A &amp; G ID", 'E4 TB Allocation Details'!$A$18:$L$18, 0),FALSE), 'E2 Allocators'!$B$15:$W$361, MATCH('O5 Details by Class &amp; Accounts'!BT$18, 'E2 Allocators'!$B$15:$W$15, 0),FALSE)*$E186)</f>
        <v>2998.2322771155709</v>
      </c>
      <c r="BU186" s="1334">
        <f>IF(ISERROR(VLOOKUP(VLOOKUP($A186, 'E4 TB Allocation Details'!$A$18:$L$217, MATCH("A &amp; G ID", 'E4 TB Allocation Details'!$A$18:$L$18, 0),FALSE), 'E2 Allocators'!$B$15:$W$361, MATCH('O5 Details by Class &amp; Accounts'!BU$18, 'E2 Allocators'!$B$15:$W$15, 0),FALSE)*$E186), 0, VLOOKUP(VLOOKUP($A186, 'E4 TB Allocation Details'!$A$18:$L$217, MATCH("A &amp; G ID", 'E4 TB Allocation Details'!$A$18:$L$18, 0),FALSE), 'E2 Allocators'!$B$15:$W$361, MATCH('O5 Details by Class &amp; Accounts'!BU$18, 'E2 Allocators'!$B$15:$W$15, 0),FALSE)*$E186)</f>
        <v>537.34056292540106</v>
      </c>
      <c r="BV186" s="1334">
        <f>IF(ISERROR(VLOOKUP(VLOOKUP($A186, 'E4 TB Allocation Details'!$A$18:$L$217, MATCH("A &amp; G ID", 'E4 TB Allocation Details'!$A$18:$L$18, 0),FALSE), 'E2 Allocators'!$B$15:$W$361, MATCH('O5 Details by Class &amp; Accounts'!BV$18, 'E2 Allocators'!$B$15:$W$15, 0),FALSE)*$E186), 0, VLOOKUP(VLOOKUP($A186, 'E4 TB Allocation Details'!$A$18:$L$217, MATCH("A &amp; G ID", 'E4 TB Allocation Details'!$A$18:$L$18, 0),FALSE), 'E2 Allocators'!$B$15:$W$361, MATCH('O5 Details by Class &amp; Accounts'!BV$18, 'E2 Allocators'!$B$15:$W$15, 0),FALSE)*$E186)</f>
        <v>500.90783181201925</v>
      </c>
      <c r="BW186" s="1334">
        <f>IF(ISERROR(VLOOKUP(VLOOKUP($A186, 'E4 TB Allocation Details'!$A$18:$L$217, MATCH("A &amp; G ID", 'E4 TB Allocation Details'!$A$18:$L$18, 0),FALSE), 'E2 Allocators'!$B$15:$W$361, MATCH('O5 Details by Class &amp; Accounts'!BW$18, 'E2 Allocators'!$B$15:$W$15, 0),FALSE)*$E186), 0, VLOOKUP(VLOOKUP($A186, 'E4 TB Allocation Details'!$A$18:$L$217, MATCH("A &amp; G ID", 'E4 TB Allocation Details'!$A$18:$L$18, 0),FALSE), 'E2 Allocators'!$B$15:$W$361, MATCH('O5 Details by Class &amp; Accounts'!BW$18, 'E2 Allocators'!$B$15:$W$15, 0),FALSE)*$E186)</f>
        <v>0</v>
      </c>
      <c r="BX186" s="1334">
        <f>IF(ISERROR(VLOOKUP(VLOOKUP($A186, 'E4 TB Allocation Details'!$A$18:$L$217, MATCH("A &amp; G ID", 'E4 TB Allocation Details'!$A$18:$L$18, 0),FALSE), 'E2 Allocators'!$B$15:$W$361, MATCH('O5 Details by Class &amp; Accounts'!BX$18, 'E2 Allocators'!$B$15:$W$15, 0),FALSE)*$E186), 0, VLOOKUP(VLOOKUP($A186, 'E4 TB Allocation Details'!$A$18:$L$217, MATCH("A &amp; G ID", 'E4 TB Allocation Details'!$A$18:$L$18, 0),FALSE), 'E2 Allocators'!$B$15:$W$361, MATCH('O5 Details by Class &amp; Accounts'!BX$18, 'E2 Allocators'!$B$15:$W$15, 0),FALSE)*$E186)</f>
        <v>154.96361130615406</v>
      </c>
      <c r="BY186" s="1334">
        <f>IF(ISERROR(VLOOKUP(VLOOKUP($A186, 'E4 TB Allocation Details'!$A$18:$L$217, MATCH("A &amp; G ID", 'E4 TB Allocation Details'!$A$18:$L$18, 0),FALSE), 'E2 Allocators'!$B$15:$W$361, MATCH('O5 Details by Class &amp; Accounts'!BY$18, 'E2 Allocators'!$B$15:$W$15, 0),FALSE)*$E186), 0, VLOOKUP(VLOOKUP($A186, 'E4 TB Allocation Details'!$A$18:$L$217, MATCH("A &amp; G ID", 'E4 TB Allocation Details'!$A$18:$L$18, 0),FALSE), 'E2 Allocators'!$B$15:$W$361, MATCH('O5 Details by Class &amp; Accounts'!BY$18, 'E2 Allocators'!$B$15:$W$15, 0),FALSE)*$E186)</f>
        <v>193.10736808412707</v>
      </c>
      <c r="BZ186" s="1334">
        <f>IF(ISERROR(VLOOKUP(VLOOKUP($A186, 'E4 TB Allocation Details'!$A$18:$L$217, MATCH("A &amp; G ID", 'E4 TB Allocation Details'!$A$18:$L$18, 0),FALSE), 'E2 Allocators'!$B$15:$W$361, MATCH('O5 Details by Class &amp; Accounts'!BZ$18, 'E2 Allocators'!$B$15:$W$15, 0),FALSE)*$E186), 0, VLOOKUP(VLOOKUP($A186, 'E4 TB Allocation Details'!$A$18:$L$217, MATCH("A &amp; G ID", 'E4 TB Allocation Details'!$A$18:$L$18, 0),FALSE), 'E2 Allocators'!$B$15:$W$361, MATCH('O5 Details by Class &amp; Accounts'!BZ$18, 'E2 Allocators'!$B$15:$W$15, 0),FALSE)*$E186)</f>
        <v>146.40330850638045</v>
      </c>
      <c r="CA186" s="1334">
        <f>IF(ISERROR(VLOOKUP(VLOOKUP($A186, 'E4 TB Allocation Details'!$A$18:$L$217, MATCH("A &amp; G ID", 'E4 TB Allocation Details'!$A$18:$L$18, 0),FALSE), 'E2 Allocators'!$B$15:$W$361, MATCH('O5 Details by Class &amp; Accounts'!CA$18, 'E2 Allocators'!$B$15:$W$15, 0),FALSE)*$E186), 0, VLOOKUP(VLOOKUP($A186, 'E4 TB Allocation Details'!$A$18:$L$217, MATCH("A &amp; G ID", 'E4 TB Allocation Details'!$A$18:$L$18, 0),FALSE), 'E2 Allocators'!$B$15:$W$361, MATCH('O5 Details by Class &amp; Accounts'!CA$18, 'E2 Allocators'!$B$15:$W$15, 0),FALSE)*$E186)</f>
        <v>9.6689749540649252</v>
      </c>
      <c r="CB186" s="1334">
        <f>IF(ISERROR(VLOOKUP(VLOOKUP($A186, 'E4 TB Allocation Details'!$A$18:$L$217, MATCH("A &amp; G ID", 'E4 TB Allocation Details'!$A$18:$L$18, 0),FALSE), 'E2 Allocators'!$B$15:$W$361, MATCH('O5 Details by Class &amp; Accounts'!CB$18, 'E2 Allocators'!$B$15:$W$15, 0),FALSE)*$E186), 0, VLOOKUP(VLOOKUP($A186, 'E4 TB Allocation Details'!$A$18:$L$217, MATCH("A &amp; G ID", 'E4 TB Allocation Details'!$A$18:$L$18, 0),FALSE), 'E2 Allocators'!$B$15:$W$361, MATCH('O5 Details by Class &amp; Accounts'!CB$18, 'E2 Allocators'!$B$15:$W$15, 0),FALSE)*$E186)</f>
        <v>28.376065296282121</v>
      </c>
      <c r="CC186" s="1334">
        <f>IF(ISERROR(VLOOKUP(VLOOKUP($A186, 'E4 TB Allocation Details'!$A$18:$L$217, MATCH("A &amp; G ID", 'E4 TB Allocation Details'!$A$18:$L$18, 0),FALSE), 'E2 Allocators'!$B$15:$W$361, MATCH('O5 Details by Class &amp; Accounts'!CC$18, 'E2 Allocators'!$B$15:$W$15, 0),FALSE)*$E186), 0, VLOOKUP(VLOOKUP($A186, 'E4 TB Allocation Details'!$A$18:$L$217, MATCH("A &amp; G ID", 'E4 TB Allocation Details'!$A$18:$L$18, 0),FALSE), 'E2 Allocators'!$B$15:$W$361, MATCH('O5 Details by Class &amp; Accounts'!CC$18, 'E2 Allocators'!$B$15:$W$15, 0),FALSE)*$E186)</f>
        <v>0</v>
      </c>
      <c r="CD186" s="1334">
        <f>IF(ISERROR(VLOOKUP(VLOOKUP($A186, 'E4 TB Allocation Details'!$A$18:$L$217, MATCH("A &amp; G ID", 'E4 TB Allocation Details'!$A$18:$L$18, 0),FALSE), 'E2 Allocators'!$B$15:$W$361, MATCH('O5 Details by Class &amp; Accounts'!CD$18, 'E2 Allocators'!$B$15:$W$15, 0),FALSE)*$E186), 0, VLOOKUP(VLOOKUP($A186, 'E4 TB Allocation Details'!$A$18:$L$217, MATCH("A &amp; G ID", 'E4 TB Allocation Details'!$A$18:$L$18, 0),FALSE), 'E2 Allocators'!$B$15:$W$361, MATCH('O5 Details by Class &amp; Accounts'!CD$18, 'E2 Allocators'!$B$15:$W$15, 0),FALSE)*$E186)</f>
        <v>0</v>
      </c>
      <c r="CE186" s="1334">
        <f>IF(ISERROR(VLOOKUP(VLOOKUP($A186, 'E4 TB Allocation Details'!$A$18:$L$217, MATCH("A &amp; G ID", 'E4 TB Allocation Details'!$A$18:$L$18, 0),FALSE), 'E2 Allocators'!$B$15:$W$361, MATCH('O5 Details by Class &amp; Accounts'!CE$18, 'E2 Allocators'!$B$15:$W$15, 0),FALSE)*$E186), 0, VLOOKUP(VLOOKUP($A186, 'E4 TB Allocation Details'!$A$18:$L$217, MATCH("A &amp; G ID", 'E4 TB Allocation Details'!$A$18:$L$18, 0),FALSE), 'E2 Allocators'!$B$15:$W$361, MATCH('O5 Details by Class &amp; Accounts'!CE$18, 'E2 Allocators'!$B$15:$W$15, 0),FALSE)*$E186)</f>
        <v>0</v>
      </c>
      <c r="CF186" s="1334">
        <f>IF(ISERROR(VLOOKUP(VLOOKUP($A186, 'E4 TB Allocation Details'!$A$18:$L$217, MATCH("A &amp; G ID", 'E4 TB Allocation Details'!$A$18:$L$18, 0),FALSE), 'E2 Allocators'!$B$15:$W$361, MATCH('O5 Details by Class &amp; Accounts'!CF$18, 'E2 Allocators'!$B$15:$W$15, 0),FALSE)*$E186), 0, VLOOKUP(VLOOKUP($A186, 'E4 TB Allocation Details'!$A$18:$L$217, MATCH("A &amp; G ID", 'E4 TB Allocation Details'!$A$18:$L$18, 0),FALSE), 'E2 Allocators'!$B$15:$W$361, MATCH('O5 Details by Class &amp; Accounts'!CF$18, 'E2 Allocators'!$B$15:$W$15, 0),FALSE)*$E186)</f>
        <v>0</v>
      </c>
      <c r="CG186" s="1334">
        <f>IF(ISERROR(VLOOKUP(VLOOKUP($A186, 'E4 TB Allocation Details'!$A$18:$L$217, MATCH("A &amp; G ID", 'E4 TB Allocation Details'!$A$18:$L$18, 0),FALSE), 'E2 Allocators'!$B$15:$W$361, MATCH('O5 Details by Class &amp; Accounts'!CG$18, 'E2 Allocators'!$B$15:$W$15, 0),FALSE)*$E186), 0, VLOOKUP(VLOOKUP($A186, 'E4 TB Allocation Details'!$A$18:$L$217, MATCH("A &amp; G ID", 'E4 TB Allocation Details'!$A$18:$L$18, 0),FALSE), 'E2 Allocators'!$B$15:$W$361, MATCH('O5 Details by Class &amp; Accounts'!CG$18, 'E2 Allocators'!$B$15:$W$15, 0),FALSE)*$E186)</f>
        <v>0</v>
      </c>
      <c r="CH186" s="1334">
        <f>IF(ISERROR(VLOOKUP(VLOOKUP($A186, 'E4 TB Allocation Details'!$A$18:$L$217, MATCH("A &amp; G ID", 'E4 TB Allocation Details'!$A$18:$L$18, 0),FALSE), 'E2 Allocators'!$B$15:$W$361, MATCH('O5 Details by Class &amp; Accounts'!CH$18, 'E2 Allocators'!$B$15:$W$15, 0),FALSE)*$E186), 0, VLOOKUP(VLOOKUP($A186, 'E4 TB Allocation Details'!$A$18:$L$217, MATCH("A &amp; G ID", 'E4 TB Allocation Details'!$A$18:$L$18, 0),FALSE), 'E2 Allocators'!$B$15:$W$361, MATCH('O5 Details by Class &amp; Accounts'!CH$18, 'E2 Allocators'!$B$15:$W$15, 0),FALSE)*$E186)</f>
        <v>0</v>
      </c>
      <c r="CI186" s="1334">
        <f>IF(ISERROR(VLOOKUP(VLOOKUP($A186, 'E4 TB Allocation Details'!$A$18:$L$217, MATCH("A &amp; G ID", 'E4 TB Allocation Details'!$A$18:$L$18, 0),FALSE), 'E2 Allocators'!$B$15:$W$361, MATCH('O5 Details by Class &amp; Accounts'!CI$18, 'E2 Allocators'!$B$15:$W$15, 0),FALSE)*$E186), 0, VLOOKUP(VLOOKUP($A186, 'E4 TB Allocation Details'!$A$18:$L$217, MATCH("A &amp; G ID", 'E4 TB Allocation Details'!$A$18:$L$18, 0),FALSE), 'E2 Allocators'!$B$15:$W$361, MATCH('O5 Details by Class &amp; Accounts'!CI$18, 'E2 Allocators'!$B$15:$W$15, 0),FALSE)*$E186)</f>
        <v>0</v>
      </c>
      <c r="CJ186" s="1334">
        <f>IF(ISERROR(VLOOKUP(VLOOKUP($A186, 'E4 TB Allocation Details'!$A$18:$L$217, MATCH("A &amp; G ID", 'E4 TB Allocation Details'!$A$18:$L$18, 0),FALSE), 'E2 Allocators'!$B$15:$W$361, MATCH('O5 Details by Class &amp; Accounts'!CJ$18, 'E2 Allocators'!$B$15:$W$15, 0),FALSE)*$E186), 0, VLOOKUP(VLOOKUP($A186, 'E4 TB Allocation Details'!$A$18:$L$217, MATCH("A &amp; G ID", 'E4 TB Allocation Details'!$A$18:$L$18, 0),FALSE), 'E2 Allocators'!$B$15:$W$361, MATCH('O5 Details by Class &amp; Accounts'!CJ$18, 'E2 Allocators'!$B$15:$W$15, 0),FALSE)*$E186)</f>
        <v>0</v>
      </c>
      <c r="CK186" s="1334">
        <f>IF(ISERROR(VLOOKUP(VLOOKUP($A186, 'E4 TB Allocation Details'!$A$18:$L$217, MATCH("A &amp; G ID", 'E4 TB Allocation Details'!$A$18:$L$18, 0),FALSE), 'E2 Allocators'!$B$15:$W$361, MATCH('O5 Details by Class &amp; Accounts'!CK$18, 'E2 Allocators'!$B$15:$W$15, 0),FALSE)*$E186), 0, VLOOKUP(VLOOKUP($A186, 'E4 TB Allocation Details'!$A$18:$L$217, MATCH("A &amp; G ID", 'E4 TB Allocation Details'!$A$18:$L$18, 0),FALSE), 'E2 Allocators'!$B$15:$W$361, MATCH('O5 Details by Class &amp; Accounts'!CK$18, 'E2 Allocators'!$B$15:$W$15, 0),FALSE)*$E186)</f>
        <v>0</v>
      </c>
      <c r="CL186" s="1334">
        <f>IF(ISERROR(VLOOKUP(VLOOKUP($A186, 'E4 TB Allocation Details'!$A$18:$L$217, MATCH("A &amp; G ID", 'E4 TB Allocation Details'!$A$18:$L$18, 0),FALSE), 'E2 Allocators'!$B$15:$W$361, MATCH('O5 Details by Class &amp; Accounts'!CL$18, 'E2 Allocators'!$B$15:$W$15, 0),FALSE)*$E186), 0, VLOOKUP(VLOOKUP($A186, 'E4 TB Allocation Details'!$A$18:$L$217, MATCH("A &amp; G ID", 'E4 TB Allocation Details'!$A$18:$L$18, 0),FALSE), 'E2 Allocators'!$B$15:$W$361, MATCH('O5 Details by Class &amp; Accounts'!CL$18, 'E2 Allocators'!$B$15:$W$15, 0),FALSE)*$E186)</f>
        <v>0</v>
      </c>
      <c r="CM186" s="1334">
        <f>IF(ISERROR(VLOOKUP(VLOOKUP($A186, 'E4 TB Allocation Details'!$A$18:$L$217, MATCH("A &amp; G ID", 'E4 TB Allocation Details'!$A$18:$L$18, 0),FALSE), 'E2 Allocators'!$B$15:$W$361, MATCH('O5 Details by Class &amp; Accounts'!CM$18, 'E2 Allocators'!$B$15:$W$15, 0),FALSE)*$E186), 0, VLOOKUP(VLOOKUP($A186, 'E4 TB Allocation Details'!$A$18:$L$217, MATCH("A &amp; G ID", 'E4 TB Allocation Details'!$A$18:$L$18, 0),FALSE), 'E2 Allocators'!$B$15:$W$361, MATCH('O5 Details by Class &amp; Accounts'!CM$18, 'E2 Allocators'!$B$15:$W$15, 0),FALSE)*$E186)</f>
        <v>0</v>
      </c>
      <c r="CN186" s="1334">
        <f t="shared" si="49"/>
        <v>4568.9999999999991</v>
      </c>
      <c r="CO186" s="1670">
        <f t="shared" si="50"/>
        <v>0</v>
      </c>
      <c r="CQ186" s="1926" t="s">
        <v>1166</v>
      </c>
    </row>
    <row r="187" spans="1:95" s="64" customFormat="1" ht="12.75" x14ac:dyDescent="0.2">
      <c r="A187" s="2226">
        <v>5625</v>
      </c>
      <c r="B187" s="2176" t="s">
        <v>1219</v>
      </c>
      <c r="C187" s="1667">
        <f>IF(ISERROR(VLOOKUP($A187,'I3 TB Data'!$A$20:$H$465,MATCH('O5 Details by Class &amp; Accounts'!$C$18, 'I3 TB Data'!$A$20:$H$20,0),0)), 0, VLOOKUP($A187,'I3 TB Data'!$A$20:$H$465,MATCH('O5 Details by Class &amp; Accounts'!$C$18,'I3 TB Data'!$A$20:$H$20,0),0))</f>
        <v>0</v>
      </c>
      <c r="D187" s="1668"/>
      <c r="E187" s="1667">
        <f t="shared" si="44"/>
        <v>0</v>
      </c>
      <c r="F187" s="1669"/>
      <c r="G187" s="1669"/>
      <c r="H187" s="1334">
        <f t="shared" si="46"/>
        <v>0</v>
      </c>
      <c r="I187" s="1334">
        <f>IF(ISERROR(VLOOKUP(VLOOKUP($A187, 'E4 TB Allocation Details'!$A$18:$L$217, MATCH("Demand ID", 'E4 TB Allocation Details'!$A$18:$L$18, 0),FALSE), 'E2 Allocators'!$B$15:$W$361, MATCH('O5 Details by Class &amp; Accounts'!I$18, 'E2 Allocators'!$B$15:$W$15, 0),FALSE)*$F187), 0, VLOOKUP(VLOOKUP($A187, 'E4 TB Allocation Details'!$A$18:$L$217, MATCH("Demand ID", 'E4 TB Allocation Details'!$A$18:$L$18, 0),FALSE), 'E2 Allocators'!$B$15:$W$361, MATCH('O5 Details by Class &amp; Accounts'!I$18, 'E2 Allocators'!$B$15:$W$15, 0),FALSE)*$F187)</f>
        <v>0</v>
      </c>
      <c r="J187" s="1334">
        <f>IF(ISERROR(VLOOKUP(VLOOKUP($A187, 'E4 TB Allocation Details'!$A$18:$L$217, MATCH("Demand ID", 'E4 TB Allocation Details'!$A$18:$L$18, 0),FALSE), 'E2 Allocators'!$B$15:$W$361, MATCH('O5 Details by Class &amp; Accounts'!J$18, 'E2 Allocators'!$B$15:$W$15, 0),FALSE)*$F187), 0, VLOOKUP(VLOOKUP($A187, 'E4 TB Allocation Details'!$A$18:$L$217, MATCH("Demand ID", 'E4 TB Allocation Details'!$A$18:$L$18, 0),FALSE), 'E2 Allocators'!$B$15:$W$361, MATCH('O5 Details by Class &amp; Accounts'!J$18, 'E2 Allocators'!$B$15:$W$15, 0),FALSE)*$F187)</f>
        <v>0</v>
      </c>
      <c r="K187" s="1334">
        <f>IF(ISERROR(VLOOKUP(VLOOKUP($A187, 'E4 TB Allocation Details'!$A$18:$L$217, MATCH("Demand ID", 'E4 TB Allocation Details'!$A$18:$L$18, 0),FALSE), 'E2 Allocators'!$B$15:$W$361, MATCH('O5 Details by Class &amp; Accounts'!K$18, 'E2 Allocators'!$B$15:$W$15, 0),FALSE)*$F187), 0, VLOOKUP(VLOOKUP($A187, 'E4 TB Allocation Details'!$A$18:$L$217, MATCH("Demand ID", 'E4 TB Allocation Details'!$A$18:$L$18, 0),FALSE), 'E2 Allocators'!$B$15:$W$361, MATCH('O5 Details by Class &amp; Accounts'!K$18, 'E2 Allocators'!$B$15:$W$15, 0),FALSE)*$F187)</f>
        <v>0</v>
      </c>
      <c r="L187" s="1334">
        <f>IF(ISERROR(VLOOKUP(VLOOKUP($A187, 'E4 TB Allocation Details'!$A$18:$L$217, MATCH("Demand ID", 'E4 TB Allocation Details'!$A$18:$L$18, 0),FALSE), 'E2 Allocators'!$B$15:$W$361, MATCH('O5 Details by Class &amp; Accounts'!L$18, 'E2 Allocators'!$B$15:$W$15, 0),FALSE)*$F187), 0, VLOOKUP(VLOOKUP($A187, 'E4 TB Allocation Details'!$A$18:$L$217, MATCH("Demand ID", 'E4 TB Allocation Details'!$A$18:$L$18, 0),FALSE), 'E2 Allocators'!$B$15:$W$361, MATCH('O5 Details by Class &amp; Accounts'!L$18, 'E2 Allocators'!$B$15:$W$15, 0),FALSE)*$F187)</f>
        <v>0</v>
      </c>
      <c r="M187" s="1334">
        <f>IF(ISERROR(VLOOKUP(VLOOKUP($A187, 'E4 TB Allocation Details'!$A$18:$L$217, MATCH("Demand ID", 'E4 TB Allocation Details'!$A$18:$L$18, 0),FALSE), 'E2 Allocators'!$B$15:$W$361, MATCH('O5 Details by Class &amp; Accounts'!M$18, 'E2 Allocators'!$B$15:$W$15, 0),FALSE)*$F187), 0, VLOOKUP(VLOOKUP($A187, 'E4 TB Allocation Details'!$A$18:$L$217, MATCH("Demand ID", 'E4 TB Allocation Details'!$A$18:$L$18, 0),FALSE), 'E2 Allocators'!$B$15:$W$361, MATCH('O5 Details by Class &amp; Accounts'!M$18, 'E2 Allocators'!$B$15:$W$15, 0),FALSE)*$F187)</f>
        <v>0</v>
      </c>
      <c r="N187" s="1334">
        <f>IF(ISERROR(VLOOKUP(VLOOKUP($A187, 'E4 TB Allocation Details'!$A$18:$L$217, MATCH("Demand ID", 'E4 TB Allocation Details'!$A$18:$L$18, 0),FALSE), 'E2 Allocators'!$B$15:$W$361, MATCH('O5 Details by Class &amp; Accounts'!N$18, 'E2 Allocators'!$B$15:$W$15, 0),FALSE)*$F187), 0, VLOOKUP(VLOOKUP($A187, 'E4 TB Allocation Details'!$A$18:$L$217, MATCH("Demand ID", 'E4 TB Allocation Details'!$A$18:$L$18, 0),FALSE), 'E2 Allocators'!$B$15:$W$361, MATCH('O5 Details by Class &amp; Accounts'!N$18, 'E2 Allocators'!$B$15:$W$15, 0),FALSE)*$F187)</f>
        <v>0</v>
      </c>
      <c r="O187" s="1334">
        <f>IF(ISERROR(VLOOKUP(VLOOKUP($A187, 'E4 TB Allocation Details'!$A$18:$L$217, MATCH("Demand ID", 'E4 TB Allocation Details'!$A$18:$L$18, 0),FALSE), 'E2 Allocators'!$B$15:$W$361, MATCH('O5 Details by Class &amp; Accounts'!O$18, 'E2 Allocators'!$B$15:$W$15, 0),FALSE)*$F187), 0, VLOOKUP(VLOOKUP($A187, 'E4 TB Allocation Details'!$A$18:$L$217, MATCH("Demand ID", 'E4 TB Allocation Details'!$A$18:$L$18, 0),FALSE), 'E2 Allocators'!$B$15:$W$361, MATCH('O5 Details by Class &amp; Accounts'!O$18, 'E2 Allocators'!$B$15:$W$15, 0),FALSE)*$F187)</f>
        <v>0</v>
      </c>
      <c r="P187" s="1334">
        <f>IF(ISERROR(VLOOKUP(VLOOKUP($A187, 'E4 TB Allocation Details'!$A$18:$L$217, MATCH("Demand ID", 'E4 TB Allocation Details'!$A$18:$L$18, 0),FALSE), 'E2 Allocators'!$B$15:$W$361, MATCH('O5 Details by Class &amp; Accounts'!P$18, 'E2 Allocators'!$B$15:$W$15, 0),FALSE)*$F187), 0, VLOOKUP(VLOOKUP($A187, 'E4 TB Allocation Details'!$A$18:$L$217, MATCH("Demand ID", 'E4 TB Allocation Details'!$A$18:$L$18, 0),FALSE), 'E2 Allocators'!$B$15:$W$361, MATCH('O5 Details by Class &amp; Accounts'!P$18, 'E2 Allocators'!$B$15:$W$15, 0),FALSE)*$F187)</f>
        <v>0</v>
      </c>
      <c r="Q187" s="1334">
        <f>IF(ISERROR(VLOOKUP(VLOOKUP($A187, 'E4 TB Allocation Details'!$A$18:$L$217, MATCH("Demand ID", 'E4 TB Allocation Details'!$A$18:$L$18, 0),FALSE), 'E2 Allocators'!$B$15:$W$361, MATCH('O5 Details by Class &amp; Accounts'!Q$18, 'E2 Allocators'!$B$15:$W$15, 0),FALSE)*$F187), 0, VLOOKUP(VLOOKUP($A187, 'E4 TB Allocation Details'!$A$18:$L$217, MATCH("Demand ID", 'E4 TB Allocation Details'!$A$18:$L$18, 0),FALSE), 'E2 Allocators'!$B$15:$W$361, MATCH('O5 Details by Class &amp; Accounts'!Q$18, 'E2 Allocators'!$B$15:$W$15, 0),FALSE)*$F187)</f>
        <v>0</v>
      </c>
      <c r="R187" s="1334">
        <f>IF(ISERROR(VLOOKUP(VLOOKUP($A187, 'E4 TB Allocation Details'!$A$18:$L$217, MATCH("Demand ID", 'E4 TB Allocation Details'!$A$18:$L$18, 0),FALSE), 'E2 Allocators'!$B$15:$W$361, MATCH('O5 Details by Class &amp; Accounts'!R$18, 'E2 Allocators'!$B$15:$W$15, 0),FALSE)*$F187), 0, VLOOKUP(VLOOKUP($A187, 'E4 TB Allocation Details'!$A$18:$L$217, MATCH("Demand ID", 'E4 TB Allocation Details'!$A$18:$L$18, 0),FALSE), 'E2 Allocators'!$B$15:$W$361, MATCH('O5 Details by Class &amp; Accounts'!R$18, 'E2 Allocators'!$B$15:$W$15, 0),FALSE)*$F187)</f>
        <v>0</v>
      </c>
      <c r="S187" s="1334">
        <f>IF(ISERROR(VLOOKUP(VLOOKUP($A187, 'E4 TB Allocation Details'!$A$18:$L$217, MATCH("Demand ID", 'E4 TB Allocation Details'!$A$18:$L$18, 0),FALSE), 'E2 Allocators'!$B$15:$W$361, MATCH('O5 Details by Class &amp; Accounts'!S$18, 'E2 Allocators'!$B$15:$W$15, 0),FALSE)*$F187), 0, VLOOKUP(VLOOKUP($A187, 'E4 TB Allocation Details'!$A$18:$L$217, MATCH("Demand ID", 'E4 TB Allocation Details'!$A$18:$L$18, 0),FALSE), 'E2 Allocators'!$B$15:$W$361, MATCH('O5 Details by Class &amp; Accounts'!S$18, 'E2 Allocators'!$B$15:$W$15, 0),FALSE)*$F187)</f>
        <v>0</v>
      </c>
      <c r="T187" s="1334">
        <f>IF(ISERROR(VLOOKUP(VLOOKUP($A187, 'E4 TB Allocation Details'!$A$18:$L$217, MATCH("Demand ID", 'E4 TB Allocation Details'!$A$18:$L$18, 0),FALSE), 'E2 Allocators'!$B$15:$W$361, MATCH('O5 Details by Class &amp; Accounts'!T$18, 'E2 Allocators'!$B$15:$W$15, 0),FALSE)*$F187), 0, VLOOKUP(VLOOKUP($A187, 'E4 TB Allocation Details'!$A$18:$L$217, MATCH("Demand ID", 'E4 TB Allocation Details'!$A$18:$L$18, 0),FALSE), 'E2 Allocators'!$B$15:$W$361, MATCH('O5 Details by Class &amp; Accounts'!T$18, 'E2 Allocators'!$B$15:$W$15, 0),FALSE)*$F187)</f>
        <v>0</v>
      </c>
      <c r="U187" s="1334">
        <f>IF(ISERROR(VLOOKUP(VLOOKUP($A187, 'E4 TB Allocation Details'!$A$18:$L$217, MATCH("Demand ID", 'E4 TB Allocation Details'!$A$18:$L$18, 0),FALSE), 'E2 Allocators'!$B$15:$W$361, MATCH('O5 Details by Class &amp; Accounts'!U$18, 'E2 Allocators'!$B$15:$W$15, 0),FALSE)*$F187), 0, VLOOKUP(VLOOKUP($A187, 'E4 TB Allocation Details'!$A$18:$L$217, MATCH("Demand ID", 'E4 TB Allocation Details'!$A$18:$L$18, 0),FALSE), 'E2 Allocators'!$B$15:$W$361, MATCH('O5 Details by Class &amp; Accounts'!U$18, 'E2 Allocators'!$B$15:$W$15, 0),FALSE)*$F187)</f>
        <v>0</v>
      </c>
      <c r="V187" s="1334">
        <f>IF(ISERROR(VLOOKUP(VLOOKUP($A187, 'E4 TB Allocation Details'!$A$18:$L$217, MATCH("Demand ID", 'E4 TB Allocation Details'!$A$18:$L$18, 0),FALSE), 'E2 Allocators'!$B$15:$W$361, MATCH('O5 Details by Class &amp; Accounts'!V$18, 'E2 Allocators'!$B$15:$W$15, 0),FALSE)*$F187), 0, VLOOKUP(VLOOKUP($A187, 'E4 TB Allocation Details'!$A$18:$L$217, MATCH("Demand ID", 'E4 TB Allocation Details'!$A$18:$L$18, 0),FALSE), 'E2 Allocators'!$B$15:$W$361, MATCH('O5 Details by Class &amp; Accounts'!V$18, 'E2 Allocators'!$B$15:$W$15, 0),FALSE)*$F187)</f>
        <v>0</v>
      </c>
      <c r="W187" s="1334">
        <f>IF(ISERROR(VLOOKUP(VLOOKUP($A187, 'E4 TB Allocation Details'!$A$18:$L$217, MATCH("Demand ID", 'E4 TB Allocation Details'!$A$18:$L$18, 0),FALSE), 'E2 Allocators'!$B$15:$W$361, MATCH('O5 Details by Class &amp; Accounts'!W$18, 'E2 Allocators'!$B$15:$W$15, 0),FALSE)*$F187), 0, VLOOKUP(VLOOKUP($A187, 'E4 TB Allocation Details'!$A$18:$L$217, MATCH("Demand ID", 'E4 TB Allocation Details'!$A$18:$L$18, 0),FALSE), 'E2 Allocators'!$B$15:$W$361, MATCH('O5 Details by Class &amp; Accounts'!W$18, 'E2 Allocators'!$B$15:$W$15, 0),FALSE)*$F187)</f>
        <v>0</v>
      </c>
      <c r="X187" s="1334">
        <f>IF(ISERROR(VLOOKUP(VLOOKUP($A187, 'E4 TB Allocation Details'!$A$18:$L$217, MATCH("Demand ID", 'E4 TB Allocation Details'!$A$18:$L$18, 0),FALSE), 'E2 Allocators'!$B$15:$W$361, MATCH('O5 Details by Class &amp; Accounts'!X$18, 'E2 Allocators'!$B$15:$W$15, 0),FALSE)*$F187), 0, VLOOKUP(VLOOKUP($A187, 'E4 TB Allocation Details'!$A$18:$L$217, MATCH("Demand ID", 'E4 TB Allocation Details'!$A$18:$L$18, 0),FALSE), 'E2 Allocators'!$B$15:$W$361, MATCH('O5 Details by Class &amp; Accounts'!X$18, 'E2 Allocators'!$B$15:$W$15, 0),FALSE)*$F187)</f>
        <v>0</v>
      </c>
      <c r="Y187" s="1334">
        <f>IF(ISERROR(VLOOKUP(VLOOKUP($A187, 'E4 TB Allocation Details'!$A$18:$L$217, MATCH("Demand ID", 'E4 TB Allocation Details'!$A$18:$L$18, 0),FALSE), 'E2 Allocators'!$B$15:$W$361, MATCH('O5 Details by Class &amp; Accounts'!Y$18, 'E2 Allocators'!$B$15:$W$15, 0),FALSE)*$F187), 0, VLOOKUP(VLOOKUP($A187, 'E4 TB Allocation Details'!$A$18:$L$217, MATCH("Demand ID", 'E4 TB Allocation Details'!$A$18:$L$18, 0),FALSE), 'E2 Allocators'!$B$15:$W$361, MATCH('O5 Details by Class &amp; Accounts'!Y$18, 'E2 Allocators'!$B$15:$W$15, 0),FALSE)*$F187)</f>
        <v>0</v>
      </c>
      <c r="Z187" s="1334">
        <f>IF(ISERROR(VLOOKUP(VLOOKUP($A187, 'E4 TB Allocation Details'!$A$18:$L$217, MATCH("Demand ID", 'E4 TB Allocation Details'!$A$18:$L$18, 0),FALSE), 'E2 Allocators'!$B$15:$W$361, MATCH('O5 Details by Class &amp; Accounts'!Z$18, 'E2 Allocators'!$B$15:$W$15, 0),FALSE)*$F187), 0, VLOOKUP(VLOOKUP($A187, 'E4 TB Allocation Details'!$A$18:$L$217, MATCH("Demand ID", 'E4 TB Allocation Details'!$A$18:$L$18, 0),FALSE), 'E2 Allocators'!$B$15:$W$361, MATCH('O5 Details by Class &amp; Accounts'!Z$18, 'E2 Allocators'!$B$15:$W$15, 0),FALSE)*$F187)</f>
        <v>0</v>
      </c>
      <c r="AA187" s="1334">
        <f>IF(ISERROR(VLOOKUP(VLOOKUP($A187, 'E4 TB Allocation Details'!$A$18:$L$217, MATCH("Demand ID", 'E4 TB Allocation Details'!$A$18:$L$18, 0),FALSE), 'E2 Allocators'!$B$15:$W$361, MATCH('O5 Details by Class &amp; Accounts'!AA$18, 'E2 Allocators'!$B$15:$W$15, 0),FALSE)*$F187), 0, VLOOKUP(VLOOKUP($A187, 'E4 TB Allocation Details'!$A$18:$L$217, MATCH("Demand ID", 'E4 TB Allocation Details'!$A$18:$L$18, 0),FALSE), 'E2 Allocators'!$B$15:$W$361, MATCH('O5 Details by Class &amp; Accounts'!AA$18, 'E2 Allocators'!$B$15:$W$15, 0),FALSE)*$F187)</f>
        <v>0</v>
      </c>
      <c r="AB187" s="1334">
        <f>IF(ISERROR(VLOOKUP(VLOOKUP($A187, 'E4 TB Allocation Details'!$A$18:$L$217, MATCH("Demand ID", 'E4 TB Allocation Details'!$A$18:$L$18, 0),FALSE), 'E2 Allocators'!$B$15:$W$361, MATCH('O5 Details by Class &amp; Accounts'!AB$18, 'E2 Allocators'!$B$15:$W$15, 0),FALSE)*$F187), 0, VLOOKUP(VLOOKUP($A187, 'E4 TB Allocation Details'!$A$18:$L$217, MATCH("Demand ID", 'E4 TB Allocation Details'!$A$18:$L$18, 0),FALSE), 'E2 Allocators'!$B$15:$W$361, MATCH('O5 Details by Class &amp; Accounts'!AB$18, 'E2 Allocators'!$B$15:$W$15, 0),FALSE)*$F187)</f>
        <v>0</v>
      </c>
      <c r="AC187" s="1334">
        <f t="shared" si="47"/>
        <v>0</v>
      </c>
      <c r="AD187" s="1334">
        <f>IF(ISERROR(VLOOKUP(VLOOKUP($A187, 'E4 TB Allocation Details'!$A$18:$L$217, MATCH("Customer ID", 'E4 TB Allocation Details'!$A$18:$L$18, 0),FALSE), 'E2 Allocators'!$B$15:$W$361, MATCH('O5 Details by Class &amp; Accounts'!AD$18, 'E2 Allocators'!$B$15:$W$15, 0),FALSE)*$G187), 0, VLOOKUP(VLOOKUP($A187, 'E4 TB Allocation Details'!$A$18:$L$217, MATCH("Customer ID", 'E4 TB Allocation Details'!$A$18:$L$18, 0),FALSE), 'E2 Allocators'!$B$15:$W$361, MATCH('O5 Details by Class &amp; Accounts'!AD$18, 'E2 Allocators'!$B$15:$W$15, 0),FALSE)*$G187)</f>
        <v>0</v>
      </c>
      <c r="AE187" s="1334">
        <f>IF(ISERROR(VLOOKUP(VLOOKUP($A187, 'E4 TB Allocation Details'!$A$18:$L$217, MATCH("Customer ID", 'E4 TB Allocation Details'!$A$18:$L$18, 0),FALSE), 'E2 Allocators'!$B$15:$W$361, MATCH('O5 Details by Class &amp; Accounts'!AE$18, 'E2 Allocators'!$B$15:$W$15, 0),FALSE)*$G187), 0, VLOOKUP(VLOOKUP($A187, 'E4 TB Allocation Details'!$A$18:$L$217, MATCH("Customer ID", 'E4 TB Allocation Details'!$A$18:$L$18, 0),FALSE), 'E2 Allocators'!$B$15:$W$361, MATCH('O5 Details by Class &amp; Accounts'!AE$18, 'E2 Allocators'!$B$15:$W$15, 0),FALSE)*$G187)</f>
        <v>0</v>
      </c>
      <c r="AF187" s="1334">
        <f>IF(ISERROR(VLOOKUP(VLOOKUP($A187, 'E4 TB Allocation Details'!$A$18:$L$217, MATCH("Customer ID", 'E4 TB Allocation Details'!$A$18:$L$18, 0),FALSE), 'E2 Allocators'!$B$15:$W$361, MATCH('O5 Details by Class &amp; Accounts'!AF$18, 'E2 Allocators'!$B$15:$W$15, 0),FALSE)*$G187), 0, VLOOKUP(VLOOKUP($A187, 'E4 TB Allocation Details'!$A$18:$L$217, MATCH("Customer ID", 'E4 TB Allocation Details'!$A$18:$L$18, 0),FALSE), 'E2 Allocators'!$B$15:$W$361, MATCH('O5 Details by Class &amp; Accounts'!AF$18, 'E2 Allocators'!$B$15:$W$15, 0),FALSE)*$G187)</f>
        <v>0</v>
      </c>
      <c r="AG187" s="1334">
        <f>IF(ISERROR(VLOOKUP(VLOOKUP($A187, 'E4 TB Allocation Details'!$A$18:$L$217, MATCH("Customer ID", 'E4 TB Allocation Details'!$A$18:$L$18, 0),FALSE), 'E2 Allocators'!$B$15:$W$361, MATCH('O5 Details by Class &amp; Accounts'!AG$18, 'E2 Allocators'!$B$15:$W$15, 0),FALSE)*$G187), 0, VLOOKUP(VLOOKUP($A187, 'E4 TB Allocation Details'!$A$18:$L$217, MATCH("Customer ID", 'E4 TB Allocation Details'!$A$18:$L$18, 0),FALSE), 'E2 Allocators'!$B$15:$W$361, MATCH('O5 Details by Class &amp; Accounts'!AG$18, 'E2 Allocators'!$B$15:$W$15, 0),FALSE)*$G187)</f>
        <v>0</v>
      </c>
      <c r="AH187" s="1334">
        <f>IF(ISERROR(VLOOKUP(VLOOKUP($A187, 'E4 TB Allocation Details'!$A$18:$L$217, MATCH("Customer ID", 'E4 TB Allocation Details'!$A$18:$L$18, 0),FALSE), 'E2 Allocators'!$B$15:$W$361, MATCH('O5 Details by Class &amp; Accounts'!AH$18, 'E2 Allocators'!$B$15:$W$15, 0),FALSE)*$G187), 0, VLOOKUP(VLOOKUP($A187, 'E4 TB Allocation Details'!$A$18:$L$217, MATCH("Customer ID", 'E4 TB Allocation Details'!$A$18:$L$18, 0),FALSE), 'E2 Allocators'!$B$15:$W$361, MATCH('O5 Details by Class &amp; Accounts'!AH$18, 'E2 Allocators'!$B$15:$W$15, 0),FALSE)*$G187)</f>
        <v>0</v>
      </c>
      <c r="AI187" s="1334">
        <f>IF(ISERROR(VLOOKUP(VLOOKUP($A187, 'E4 TB Allocation Details'!$A$18:$L$217, MATCH("Customer ID", 'E4 TB Allocation Details'!$A$18:$L$18, 0),FALSE), 'E2 Allocators'!$B$15:$W$361, MATCH('O5 Details by Class &amp; Accounts'!AI$18, 'E2 Allocators'!$B$15:$W$15, 0),FALSE)*$G187), 0, VLOOKUP(VLOOKUP($A187, 'E4 TB Allocation Details'!$A$18:$L$217, MATCH("Customer ID", 'E4 TB Allocation Details'!$A$18:$L$18, 0),FALSE), 'E2 Allocators'!$B$15:$W$361, MATCH('O5 Details by Class &amp; Accounts'!AI$18, 'E2 Allocators'!$B$15:$W$15, 0),FALSE)*$G187)</f>
        <v>0</v>
      </c>
      <c r="AJ187" s="1334">
        <f>IF(ISERROR(VLOOKUP(VLOOKUP($A187, 'E4 TB Allocation Details'!$A$18:$L$217, MATCH("Customer ID", 'E4 TB Allocation Details'!$A$18:$L$18, 0),FALSE), 'E2 Allocators'!$B$15:$W$361, MATCH('O5 Details by Class &amp; Accounts'!AJ$18, 'E2 Allocators'!$B$15:$W$15, 0),FALSE)*$G187), 0, VLOOKUP(VLOOKUP($A187, 'E4 TB Allocation Details'!$A$18:$L$217, MATCH("Customer ID", 'E4 TB Allocation Details'!$A$18:$L$18, 0),FALSE), 'E2 Allocators'!$B$15:$W$361, MATCH('O5 Details by Class &amp; Accounts'!AJ$18, 'E2 Allocators'!$B$15:$W$15, 0),FALSE)*$G187)</f>
        <v>0</v>
      </c>
      <c r="AK187" s="1334">
        <f>IF(ISERROR(VLOOKUP(VLOOKUP($A187, 'E4 TB Allocation Details'!$A$18:$L$217, MATCH("Customer ID", 'E4 TB Allocation Details'!$A$18:$L$18, 0),FALSE), 'E2 Allocators'!$B$15:$W$361, MATCH('O5 Details by Class &amp; Accounts'!AK$18, 'E2 Allocators'!$B$15:$W$15, 0),FALSE)*$G187), 0, VLOOKUP(VLOOKUP($A187, 'E4 TB Allocation Details'!$A$18:$L$217, MATCH("Customer ID", 'E4 TB Allocation Details'!$A$18:$L$18, 0),FALSE), 'E2 Allocators'!$B$15:$W$361, MATCH('O5 Details by Class &amp; Accounts'!AK$18, 'E2 Allocators'!$B$15:$W$15, 0),FALSE)*$G187)</f>
        <v>0</v>
      </c>
      <c r="AL187" s="1334">
        <f>IF(ISERROR(VLOOKUP(VLOOKUP($A187, 'E4 TB Allocation Details'!$A$18:$L$217, MATCH("Customer ID", 'E4 TB Allocation Details'!$A$18:$L$18, 0),FALSE), 'E2 Allocators'!$B$15:$W$361, MATCH('O5 Details by Class &amp; Accounts'!AL$18, 'E2 Allocators'!$B$15:$W$15, 0),FALSE)*$G187), 0, VLOOKUP(VLOOKUP($A187, 'E4 TB Allocation Details'!$A$18:$L$217, MATCH("Customer ID", 'E4 TB Allocation Details'!$A$18:$L$18, 0),FALSE), 'E2 Allocators'!$B$15:$W$361, MATCH('O5 Details by Class &amp; Accounts'!AL$18, 'E2 Allocators'!$B$15:$W$15, 0),FALSE)*$G187)</f>
        <v>0</v>
      </c>
      <c r="AM187" s="1334">
        <f>IF(ISERROR(VLOOKUP(VLOOKUP($A187, 'E4 TB Allocation Details'!$A$18:$L$217, MATCH("Customer ID", 'E4 TB Allocation Details'!$A$18:$L$18, 0),FALSE), 'E2 Allocators'!$B$15:$W$361, MATCH('O5 Details by Class &amp; Accounts'!AM$18, 'E2 Allocators'!$B$15:$W$15, 0),FALSE)*$G187), 0, VLOOKUP(VLOOKUP($A187, 'E4 TB Allocation Details'!$A$18:$L$217, MATCH("Customer ID", 'E4 TB Allocation Details'!$A$18:$L$18, 0),FALSE), 'E2 Allocators'!$B$15:$W$361, MATCH('O5 Details by Class &amp; Accounts'!AM$18, 'E2 Allocators'!$B$15:$W$15, 0),FALSE)*$G187)</f>
        <v>0</v>
      </c>
      <c r="AN187" s="1334">
        <f>IF(ISERROR(VLOOKUP(VLOOKUP($A187, 'E4 TB Allocation Details'!$A$18:$L$217, MATCH("Customer ID", 'E4 TB Allocation Details'!$A$18:$L$18, 0),FALSE), 'E2 Allocators'!$B$15:$W$361, MATCH('O5 Details by Class &amp; Accounts'!AN$18, 'E2 Allocators'!$B$15:$W$15, 0),FALSE)*$G187), 0, VLOOKUP(VLOOKUP($A187, 'E4 TB Allocation Details'!$A$18:$L$217, MATCH("Customer ID", 'E4 TB Allocation Details'!$A$18:$L$18, 0),FALSE), 'E2 Allocators'!$B$15:$W$361, MATCH('O5 Details by Class &amp; Accounts'!AN$18, 'E2 Allocators'!$B$15:$W$15, 0),FALSE)*$G187)</f>
        <v>0</v>
      </c>
      <c r="AO187" s="1334">
        <f>IF(ISERROR(VLOOKUP(VLOOKUP($A187, 'E4 TB Allocation Details'!$A$18:$L$217, MATCH("Customer ID", 'E4 TB Allocation Details'!$A$18:$L$18, 0),FALSE), 'E2 Allocators'!$B$15:$W$361, MATCH('O5 Details by Class &amp; Accounts'!AO$18, 'E2 Allocators'!$B$15:$W$15, 0),FALSE)*$G187), 0, VLOOKUP(VLOOKUP($A187, 'E4 TB Allocation Details'!$A$18:$L$217, MATCH("Customer ID", 'E4 TB Allocation Details'!$A$18:$L$18, 0),FALSE), 'E2 Allocators'!$B$15:$W$361, MATCH('O5 Details by Class &amp; Accounts'!AO$18, 'E2 Allocators'!$B$15:$W$15, 0),FALSE)*$G187)</f>
        <v>0</v>
      </c>
      <c r="AP187" s="1334">
        <f>IF(ISERROR(VLOOKUP(VLOOKUP($A187, 'E4 TB Allocation Details'!$A$18:$L$217, MATCH("Customer ID", 'E4 TB Allocation Details'!$A$18:$L$18, 0),FALSE), 'E2 Allocators'!$B$15:$W$361, MATCH('O5 Details by Class &amp; Accounts'!AP$18, 'E2 Allocators'!$B$15:$W$15, 0),FALSE)*$G187), 0, VLOOKUP(VLOOKUP($A187, 'E4 TB Allocation Details'!$A$18:$L$217, MATCH("Customer ID", 'E4 TB Allocation Details'!$A$18:$L$18, 0),FALSE), 'E2 Allocators'!$B$15:$W$361, MATCH('O5 Details by Class &amp; Accounts'!AP$18, 'E2 Allocators'!$B$15:$W$15, 0),FALSE)*$G187)</f>
        <v>0</v>
      </c>
      <c r="AQ187" s="1334">
        <f>IF(ISERROR(VLOOKUP(VLOOKUP($A187, 'E4 TB Allocation Details'!$A$18:$L$217, MATCH("Customer ID", 'E4 TB Allocation Details'!$A$18:$L$18, 0),FALSE), 'E2 Allocators'!$B$15:$W$361, MATCH('O5 Details by Class &amp; Accounts'!AQ$18, 'E2 Allocators'!$B$15:$W$15, 0),FALSE)*$G187), 0, VLOOKUP(VLOOKUP($A187, 'E4 TB Allocation Details'!$A$18:$L$217, MATCH("Customer ID", 'E4 TB Allocation Details'!$A$18:$L$18, 0),FALSE), 'E2 Allocators'!$B$15:$W$361, MATCH('O5 Details by Class &amp; Accounts'!AQ$18, 'E2 Allocators'!$B$15:$W$15, 0),FALSE)*$G187)</f>
        <v>0</v>
      </c>
      <c r="AR187" s="1334">
        <f>IF(ISERROR(VLOOKUP(VLOOKUP($A187, 'E4 TB Allocation Details'!$A$18:$L$217, MATCH("Customer ID", 'E4 TB Allocation Details'!$A$18:$L$18, 0),FALSE), 'E2 Allocators'!$B$15:$W$361, MATCH('O5 Details by Class &amp; Accounts'!AR$18, 'E2 Allocators'!$B$15:$W$15, 0),FALSE)*$G187), 0, VLOOKUP(VLOOKUP($A187, 'E4 TB Allocation Details'!$A$18:$L$217, MATCH("Customer ID", 'E4 TB Allocation Details'!$A$18:$L$18, 0),FALSE), 'E2 Allocators'!$B$15:$W$361, MATCH('O5 Details by Class &amp; Accounts'!AR$18, 'E2 Allocators'!$B$15:$W$15, 0),FALSE)*$G187)</f>
        <v>0</v>
      </c>
      <c r="AS187" s="1334">
        <f>IF(ISERROR(VLOOKUP(VLOOKUP($A187, 'E4 TB Allocation Details'!$A$18:$L$217, MATCH("Customer ID", 'E4 TB Allocation Details'!$A$18:$L$18, 0),FALSE), 'E2 Allocators'!$B$15:$W$361, MATCH('O5 Details by Class &amp; Accounts'!AS$18, 'E2 Allocators'!$B$15:$W$15, 0),FALSE)*$G187), 0, VLOOKUP(VLOOKUP($A187, 'E4 TB Allocation Details'!$A$18:$L$217, MATCH("Customer ID", 'E4 TB Allocation Details'!$A$18:$L$18, 0),FALSE), 'E2 Allocators'!$B$15:$W$361, MATCH('O5 Details by Class &amp; Accounts'!AS$18, 'E2 Allocators'!$B$15:$W$15, 0),FALSE)*$G187)</f>
        <v>0</v>
      </c>
      <c r="AT187" s="1334">
        <f>IF(ISERROR(VLOOKUP(VLOOKUP($A187, 'E4 TB Allocation Details'!$A$18:$L$217, MATCH("Customer ID", 'E4 TB Allocation Details'!$A$18:$L$18, 0),FALSE), 'E2 Allocators'!$B$15:$W$361, MATCH('O5 Details by Class &amp; Accounts'!AT$18, 'E2 Allocators'!$B$15:$W$15, 0),FALSE)*$G187), 0, VLOOKUP(VLOOKUP($A187, 'E4 TB Allocation Details'!$A$18:$L$217, MATCH("Customer ID", 'E4 TB Allocation Details'!$A$18:$L$18, 0),FALSE), 'E2 Allocators'!$B$15:$W$361, MATCH('O5 Details by Class &amp; Accounts'!AT$18, 'E2 Allocators'!$B$15:$W$15, 0),FALSE)*$G187)</f>
        <v>0</v>
      </c>
      <c r="AU187" s="1334">
        <f>IF(ISERROR(VLOOKUP(VLOOKUP($A187, 'E4 TB Allocation Details'!$A$18:$L$217, MATCH("Customer ID", 'E4 TB Allocation Details'!$A$18:$L$18, 0),FALSE), 'E2 Allocators'!$B$15:$W$361, MATCH('O5 Details by Class &amp; Accounts'!AU$18, 'E2 Allocators'!$B$15:$W$15, 0),FALSE)*$G187), 0, VLOOKUP(VLOOKUP($A187, 'E4 TB Allocation Details'!$A$18:$L$217, MATCH("Customer ID", 'E4 TB Allocation Details'!$A$18:$L$18, 0),FALSE), 'E2 Allocators'!$B$15:$W$361, MATCH('O5 Details by Class &amp; Accounts'!AU$18, 'E2 Allocators'!$B$15:$W$15, 0),FALSE)*$G187)</f>
        <v>0</v>
      </c>
      <c r="AV187" s="1334">
        <f>IF(ISERROR(VLOOKUP(VLOOKUP($A187, 'E4 TB Allocation Details'!$A$18:$L$217, MATCH("Customer ID", 'E4 TB Allocation Details'!$A$18:$L$18, 0),FALSE), 'E2 Allocators'!$B$15:$W$361, MATCH('O5 Details by Class &amp; Accounts'!AV$18, 'E2 Allocators'!$B$15:$W$15, 0),FALSE)*$G187), 0, VLOOKUP(VLOOKUP($A187, 'E4 TB Allocation Details'!$A$18:$L$217, MATCH("Customer ID", 'E4 TB Allocation Details'!$A$18:$L$18, 0),FALSE), 'E2 Allocators'!$B$15:$W$361, MATCH('O5 Details by Class &amp; Accounts'!AV$18, 'E2 Allocators'!$B$15:$W$15, 0),FALSE)*$G187)</f>
        <v>0</v>
      </c>
      <c r="AW187" s="1334">
        <f>IF(ISERROR(VLOOKUP(VLOOKUP($A187, 'E4 TB Allocation Details'!$A$18:$L$217, MATCH("Customer ID", 'E4 TB Allocation Details'!$A$18:$L$18, 0),FALSE), 'E2 Allocators'!$B$15:$W$361, MATCH('O5 Details by Class &amp; Accounts'!AW$18, 'E2 Allocators'!$B$15:$W$15, 0),FALSE)*$G187), 0, VLOOKUP(VLOOKUP($A187, 'E4 TB Allocation Details'!$A$18:$L$217, MATCH("Customer ID", 'E4 TB Allocation Details'!$A$18:$L$18, 0),FALSE), 'E2 Allocators'!$B$15:$W$361, MATCH('O5 Details by Class &amp; Accounts'!AW$18, 'E2 Allocators'!$B$15:$W$15, 0),FALSE)*$G187)</f>
        <v>0</v>
      </c>
      <c r="AX187" s="1334">
        <f t="shared" si="51"/>
        <v>0</v>
      </c>
      <c r="AY187" s="1334">
        <f>IF(ISERROR(VLOOKUP(VLOOKUP($A187, 'E4 TB Allocation Details'!$A$18:$L$217, MATCH("Misc ID", 'E4 TB Allocation Details'!$A$18:$L$18, 0),FALSE), 'E2 Allocators'!$B$15:$W$361, MATCH('O5 Details by Class &amp; Accounts'!AY$18, 'E2 Allocators'!$B$15:$W$15, 0),FALSE)*$E187), 0, VLOOKUP(VLOOKUP($A187, 'E4 TB Allocation Details'!$A$18:$L$217, MATCH("Misc ID", 'E4 TB Allocation Details'!$A$18:$L$18, 0),FALSE), 'E2 Allocators'!$B$15:$W$361, MATCH('O5 Details by Class &amp; Accounts'!AY$18, 'E2 Allocators'!$B$15:$W$15, 0),FALSE)*$E187)</f>
        <v>0</v>
      </c>
      <c r="AZ187" s="1334">
        <f>IF(ISERROR(VLOOKUP(VLOOKUP($A187, 'E4 TB Allocation Details'!$A$18:$L$217, MATCH("Misc ID", 'E4 TB Allocation Details'!$A$18:$L$18, 0),FALSE), 'E2 Allocators'!$B$15:$W$361, MATCH('O5 Details by Class &amp; Accounts'!AZ$18, 'E2 Allocators'!$B$15:$W$15, 0),FALSE)*$E187), 0, VLOOKUP(VLOOKUP($A187, 'E4 TB Allocation Details'!$A$18:$L$217, MATCH("Misc ID", 'E4 TB Allocation Details'!$A$18:$L$18, 0),FALSE), 'E2 Allocators'!$B$15:$W$361, MATCH('O5 Details by Class &amp; Accounts'!AZ$18, 'E2 Allocators'!$B$15:$W$15, 0),FALSE)*$E187)</f>
        <v>0</v>
      </c>
      <c r="BA187" s="1334">
        <f>IF(ISERROR(VLOOKUP(VLOOKUP($A187, 'E4 TB Allocation Details'!$A$18:$L$217, MATCH("Misc ID", 'E4 TB Allocation Details'!$A$18:$L$18, 0),FALSE), 'E2 Allocators'!$B$15:$W$361, MATCH('O5 Details by Class &amp; Accounts'!BA$18, 'E2 Allocators'!$B$15:$W$15, 0),FALSE)*$E187), 0, VLOOKUP(VLOOKUP($A187, 'E4 TB Allocation Details'!$A$18:$L$217, MATCH("Misc ID", 'E4 TB Allocation Details'!$A$18:$L$18, 0),FALSE), 'E2 Allocators'!$B$15:$W$361, MATCH('O5 Details by Class &amp; Accounts'!BA$18, 'E2 Allocators'!$B$15:$W$15, 0),FALSE)*$E187)</f>
        <v>0</v>
      </c>
      <c r="BB187" s="1334">
        <f>IF(ISERROR(VLOOKUP(VLOOKUP($A187, 'E4 TB Allocation Details'!$A$18:$L$217, MATCH("Misc ID", 'E4 TB Allocation Details'!$A$18:$L$18, 0),FALSE), 'E2 Allocators'!$B$15:$W$361, MATCH('O5 Details by Class &amp; Accounts'!BB$18, 'E2 Allocators'!$B$15:$W$15, 0),FALSE)*$E187), 0, VLOOKUP(VLOOKUP($A187, 'E4 TB Allocation Details'!$A$18:$L$217, MATCH("Misc ID", 'E4 TB Allocation Details'!$A$18:$L$18, 0),FALSE), 'E2 Allocators'!$B$15:$W$361, MATCH('O5 Details by Class &amp; Accounts'!BB$18, 'E2 Allocators'!$B$15:$W$15, 0),FALSE)*$E187)</f>
        <v>0</v>
      </c>
      <c r="BC187" s="1334">
        <f>IF(ISERROR(VLOOKUP(VLOOKUP($A187, 'E4 TB Allocation Details'!$A$18:$L$217, MATCH("Misc ID", 'E4 TB Allocation Details'!$A$18:$L$18, 0),FALSE), 'E2 Allocators'!$B$15:$W$361, MATCH('O5 Details by Class &amp; Accounts'!BC$18, 'E2 Allocators'!$B$15:$W$15, 0),FALSE)*$E187), 0, VLOOKUP(VLOOKUP($A187, 'E4 TB Allocation Details'!$A$18:$L$217, MATCH("Misc ID", 'E4 TB Allocation Details'!$A$18:$L$18, 0),FALSE), 'E2 Allocators'!$B$15:$W$361, MATCH('O5 Details by Class &amp; Accounts'!BC$18, 'E2 Allocators'!$B$15:$W$15, 0),FALSE)*$E187)</f>
        <v>0</v>
      </c>
      <c r="BD187" s="1334">
        <f>IF(ISERROR(VLOOKUP(VLOOKUP($A187, 'E4 TB Allocation Details'!$A$18:$L$217, MATCH("Misc ID", 'E4 TB Allocation Details'!$A$18:$L$18, 0),FALSE), 'E2 Allocators'!$B$15:$W$361, MATCH('O5 Details by Class &amp; Accounts'!BD$18, 'E2 Allocators'!$B$15:$W$15, 0),FALSE)*$E187), 0, VLOOKUP(VLOOKUP($A187, 'E4 TB Allocation Details'!$A$18:$L$217, MATCH("Misc ID", 'E4 TB Allocation Details'!$A$18:$L$18, 0),FALSE), 'E2 Allocators'!$B$15:$W$361, MATCH('O5 Details by Class &amp; Accounts'!BD$18, 'E2 Allocators'!$B$15:$W$15, 0),FALSE)*$E187)</f>
        <v>0</v>
      </c>
      <c r="BE187" s="1334">
        <f>IF(ISERROR(VLOOKUP(VLOOKUP($A187, 'E4 TB Allocation Details'!$A$18:$L$217, MATCH("Misc ID", 'E4 TB Allocation Details'!$A$18:$L$18, 0),FALSE), 'E2 Allocators'!$B$15:$W$361, MATCH('O5 Details by Class &amp; Accounts'!BE$18, 'E2 Allocators'!$B$15:$W$15, 0),FALSE)*$E187), 0, VLOOKUP(VLOOKUP($A187, 'E4 TB Allocation Details'!$A$18:$L$217, MATCH("Misc ID", 'E4 TB Allocation Details'!$A$18:$L$18, 0),FALSE), 'E2 Allocators'!$B$15:$W$361, MATCH('O5 Details by Class &amp; Accounts'!BE$18, 'E2 Allocators'!$B$15:$W$15, 0),FALSE)*$E187)</f>
        <v>0</v>
      </c>
      <c r="BF187" s="1334">
        <f>IF(ISERROR(VLOOKUP(VLOOKUP($A187, 'E4 TB Allocation Details'!$A$18:$L$217, MATCH("Misc ID", 'E4 TB Allocation Details'!$A$18:$L$18, 0),FALSE), 'E2 Allocators'!$B$15:$W$361, MATCH('O5 Details by Class &amp; Accounts'!BF$18, 'E2 Allocators'!$B$15:$W$15, 0),FALSE)*$E187), 0, VLOOKUP(VLOOKUP($A187, 'E4 TB Allocation Details'!$A$18:$L$217, MATCH("Misc ID", 'E4 TB Allocation Details'!$A$18:$L$18, 0),FALSE), 'E2 Allocators'!$B$15:$W$361, MATCH('O5 Details by Class &amp; Accounts'!BF$18, 'E2 Allocators'!$B$15:$W$15, 0),FALSE)*$E187)</f>
        <v>0</v>
      </c>
      <c r="BG187" s="1334">
        <f>IF(ISERROR(VLOOKUP(VLOOKUP($A187, 'E4 TB Allocation Details'!$A$18:$L$217, MATCH("Misc ID", 'E4 TB Allocation Details'!$A$18:$L$18, 0),FALSE), 'E2 Allocators'!$B$15:$W$361, MATCH('O5 Details by Class &amp; Accounts'!BG$18, 'E2 Allocators'!$B$15:$W$15, 0),FALSE)*$E187), 0, VLOOKUP(VLOOKUP($A187, 'E4 TB Allocation Details'!$A$18:$L$217, MATCH("Misc ID", 'E4 TB Allocation Details'!$A$18:$L$18, 0),FALSE), 'E2 Allocators'!$B$15:$W$361, MATCH('O5 Details by Class &amp; Accounts'!BG$18, 'E2 Allocators'!$B$15:$W$15, 0),FALSE)*$E187)</f>
        <v>0</v>
      </c>
      <c r="BH187" s="1334">
        <f>IF(ISERROR(VLOOKUP(VLOOKUP($A187, 'E4 TB Allocation Details'!$A$18:$L$217, MATCH("Misc ID", 'E4 TB Allocation Details'!$A$18:$L$18, 0),FALSE), 'E2 Allocators'!$B$15:$W$361, MATCH('O5 Details by Class &amp; Accounts'!BH$18, 'E2 Allocators'!$B$15:$W$15, 0),FALSE)*$E187), 0, VLOOKUP(VLOOKUP($A187, 'E4 TB Allocation Details'!$A$18:$L$217, MATCH("Misc ID", 'E4 TB Allocation Details'!$A$18:$L$18, 0),FALSE), 'E2 Allocators'!$B$15:$W$361, MATCH('O5 Details by Class &amp; Accounts'!BH$18, 'E2 Allocators'!$B$15:$W$15, 0),FALSE)*$E187)</f>
        <v>0</v>
      </c>
      <c r="BI187" s="1334">
        <f>IF(ISERROR(VLOOKUP(VLOOKUP($A187, 'E4 TB Allocation Details'!$A$18:$L$217, MATCH("Misc ID", 'E4 TB Allocation Details'!$A$18:$L$18, 0),FALSE), 'E2 Allocators'!$B$15:$W$361, MATCH('O5 Details by Class &amp; Accounts'!BI$18, 'E2 Allocators'!$B$15:$W$15, 0),FALSE)*$E187), 0, VLOOKUP(VLOOKUP($A187, 'E4 TB Allocation Details'!$A$18:$L$217, MATCH("Misc ID", 'E4 TB Allocation Details'!$A$18:$L$18, 0),FALSE), 'E2 Allocators'!$B$15:$W$361, MATCH('O5 Details by Class &amp; Accounts'!BI$18, 'E2 Allocators'!$B$15:$W$15, 0),FALSE)*$E187)</f>
        <v>0</v>
      </c>
      <c r="BJ187" s="1334">
        <f>IF(ISERROR(VLOOKUP(VLOOKUP($A187, 'E4 TB Allocation Details'!$A$18:$L$217, MATCH("Misc ID", 'E4 TB Allocation Details'!$A$18:$L$18, 0),FALSE), 'E2 Allocators'!$B$15:$W$361, MATCH('O5 Details by Class &amp; Accounts'!BJ$18, 'E2 Allocators'!$B$15:$W$15, 0),FALSE)*$E187), 0, VLOOKUP(VLOOKUP($A187, 'E4 TB Allocation Details'!$A$18:$L$217, MATCH("Misc ID", 'E4 TB Allocation Details'!$A$18:$L$18, 0),FALSE), 'E2 Allocators'!$B$15:$W$361, MATCH('O5 Details by Class &amp; Accounts'!BJ$18, 'E2 Allocators'!$B$15:$W$15, 0),FALSE)*$E187)</f>
        <v>0</v>
      </c>
      <c r="BK187" s="1334">
        <f>IF(ISERROR(VLOOKUP(VLOOKUP($A187, 'E4 TB Allocation Details'!$A$18:$L$217, MATCH("Misc ID", 'E4 TB Allocation Details'!$A$18:$L$18, 0),FALSE), 'E2 Allocators'!$B$15:$W$361, MATCH('O5 Details by Class &amp; Accounts'!BK$18, 'E2 Allocators'!$B$15:$W$15, 0),FALSE)*$E187), 0, VLOOKUP(VLOOKUP($A187, 'E4 TB Allocation Details'!$A$18:$L$217, MATCH("Misc ID", 'E4 TB Allocation Details'!$A$18:$L$18, 0),FALSE), 'E2 Allocators'!$B$15:$W$361, MATCH('O5 Details by Class &amp; Accounts'!BK$18, 'E2 Allocators'!$B$15:$W$15, 0),FALSE)*$E187)</f>
        <v>0</v>
      </c>
      <c r="BL187" s="1334">
        <f>IF(ISERROR(VLOOKUP(VLOOKUP($A187, 'E4 TB Allocation Details'!$A$18:$L$217, MATCH("Misc ID", 'E4 TB Allocation Details'!$A$18:$L$18, 0),FALSE), 'E2 Allocators'!$B$15:$W$361, MATCH('O5 Details by Class &amp; Accounts'!BL$18, 'E2 Allocators'!$B$15:$W$15, 0),FALSE)*$E187), 0, VLOOKUP(VLOOKUP($A187, 'E4 TB Allocation Details'!$A$18:$L$217, MATCH("Misc ID", 'E4 TB Allocation Details'!$A$18:$L$18, 0),FALSE), 'E2 Allocators'!$B$15:$W$361, MATCH('O5 Details by Class &amp; Accounts'!BL$18, 'E2 Allocators'!$B$15:$W$15, 0),FALSE)*$E187)</f>
        <v>0</v>
      </c>
      <c r="BM187" s="1334">
        <f>IF(ISERROR(VLOOKUP(VLOOKUP($A187, 'E4 TB Allocation Details'!$A$18:$L$217, MATCH("Misc ID", 'E4 TB Allocation Details'!$A$18:$L$18, 0),FALSE), 'E2 Allocators'!$B$15:$W$361, MATCH('O5 Details by Class &amp; Accounts'!BM$18, 'E2 Allocators'!$B$15:$W$15, 0),FALSE)*$E187), 0, VLOOKUP(VLOOKUP($A187, 'E4 TB Allocation Details'!$A$18:$L$217, MATCH("Misc ID", 'E4 TB Allocation Details'!$A$18:$L$18, 0),FALSE), 'E2 Allocators'!$B$15:$W$361, MATCH('O5 Details by Class &amp; Accounts'!BM$18, 'E2 Allocators'!$B$15:$W$15, 0),FALSE)*$E187)</f>
        <v>0</v>
      </c>
      <c r="BN187" s="1334">
        <f>IF(ISERROR(VLOOKUP(VLOOKUP($A187, 'E4 TB Allocation Details'!$A$18:$L$217, MATCH("Misc ID", 'E4 TB Allocation Details'!$A$18:$L$18, 0),FALSE), 'E2 Allocators'!$B$15:$W$361, MATCH('O5 Details by Class &amp; Accounts'!BN$18, 'E2 Allocators'!$B$15:$W$15, 0),FALSE)*$E187), 0, VLOOKUP(VLOOKUP($A187, 'E4 TB Allocation Details'!$A$18:$L$217, MATCH("Misc ID", 'E4 TB Allocation Details'!$A$18:$L$18, 0),FALSE), 'E2 Allocators'!$B$15:$W$361, MATCH('O5 Details by Class &amp; Accounts'!BN$18, 'E2 Allocators'!$B$15:$W$15, 0),FALSE)*$E187)</f>
        <v>0</v>
      </c>
      <c r="BO187" s="1334">
        <f>IF(ISERROR(VLOOKUP(VLOOKUP($A187, 'E4 TB Allocation Details'!$A$18:$L$217, MATCH("Misc ID", 'E4 TB Allocation Details'!$A$18:$L$18, 0),FALSE), 'E2 Allocators'!$B$15:$W$361, MATCH('O5 Details by Class &amp; Accounts'!BO$18, 'E2 Allocators'!$B$15:$W$15, 0),FALSE)*$E187), 0, VLOOKUP(VLOOKUP($A187, 'E4 TB Allocation Details'!$A$18:$L$217, MATCH("Misc ID", 'E4 TB Allocation Details'!$A$18:$L$18, 0),FALSE), 'E2 Allocators'!$B$15:$W$361, MATCH('O5 Details by Class &amp; Accounts'!BO$18, 'E2 Allocators'!$B$15:$W$15, 0),FALSE)*$E187)</f>
        <v>0</v>
      </c>
      <c r="BP187" s="1334">
        <f>IF(ISERROR(VLOOKUP(VLOOKUP($A187, 'E4 TB Allocation Details'!$A$18:$L$217, MATCH("Misc ID", 'E4 TB Allocation Details'!$A$18:$L$18, 0),FALSE), 'E2 Allocators'!$B$15:$W$361, MATCH('O5 Details by Class &amp; Accounts'!BP$18, 'E2 Allocators'!$B$15:$W$15, 0),FALSE)*$E187), 0, VLOOKUP(VLOOKUP($A187, 'E4 TB Allocation Details'!$A$18:$L$217, MATCH("Misc ID", 'E4 TB Allocation Details'!$A$18:$L$18, 0),FALSE), 'E2 Allocators'!$B$15:$W$361, MATCH('O5 Details by Class &amp; Accounts'!BP$18, 'E2 Allocators'!$B$15:$W$15, 0),FALSE)*$E187)</f>
        <v>0</v>
      </c>
      <c r="BQ187" s="1334">
        <f>IF(ISERROR(VLOOKUP(VLOOKUP($A187, 'E4 TB Allocation Details'!$A$18:$L$217, MATCH("Misc ID", 'E4 TB Allocation Details'!$A$18:$L$18, 0),FALSE), 'E2 Allocators'!$B$15:$W$361, MATCH('O5 Details by Class &amp; Accounts'!BQ$18, 'E2 Allocators'!$B$15:$W$15, 0),FALSE)*$E187), 0, VLOOKUP(VLOOKUP($A187, 'E4 TB Allocation Details'!$A$18:$L$217, MATCH("Misc ID", 'E4 TB Allocation Details'!$A$18:$L$18, 0),FALSE), 'E2 Allocators'!$B$15:$W$361, MATCH('O5 Details by Class &amp; Accounts'!BQ$18, 'E2 Allocators'!$B$15:$W$15, 0),FALSE)*$E187)</f>
        <v>0</v>
      </c>
      <c r="BR187" s="1334">
        <f>IF(ISERROR(VLOOKUP(VLOOKUP($A187, 'E4 TB Allocation Details'!$A$18:$L$217, MATCH("Misc ID", 'E4 TB Allocation Details'!$A$18:$L$18, 0),FALSE), 'E2 Allocators'!$B$15:$W$361, MATCH('O5 Details by Class &amp; Accounts'!BR$18, 'E2 Allocators'!$B$15:$W$15, 0),FALSE)*$E187), 0, VLOOKUP(VLOOKUP($A187, 'E4 TB Allocation Details'!$A$18:$L$217, MATCH("Misc ID", 'E4 TB Allocation Details'!$A$18:$L$18, 0),FALSE), 'E2 Allocators'!$B$15:$W$361, MATCH('O5 Details by Class &amp; Accounts'!BR$18, 'E2 Allocators'!$B$15:$W$15, 0),FALSE)*$E187)</f>
        <v>0</v>
      </c>
      <c r="BS187" s="1334">
        <f t="shared" si="48"/>
        <v>0</v>
      </c>
      <c r="BT187" s="1334">
        <f>IF(ISERROR(VLOOKUP(VLOOKUP($A187, 'E4 TB Allocation Details'!$A$18:$L$217, MATCH("A &amp; G ID", 'E4 TB Allocation Details'!$A$18:$L$18, 0),FALSE), 'E2 Allocators'!$B$15:$W$361, MATCH('O5 Details by Class &amp; Accounts'!BT$18, 'E2 Allocators'!$B$15:$W$15, 0),FALSE)*$E187), 0, VLOOKUP(VLOOKUP($A187, 'E4 TB Allocation Details'!$A$18:$L$217, MATCH("A &amp; G ID", 'E4 TB Allocation Details'!$A$18:$L$18, 0),FALSE), 'E2 Allocators'!$B$15:$W$361, MATCH('O5 Details by Class &amp; Accounts'!BT$18, 'E2 Allocators'!$B$15:$W$15, 0),FALSE)*$E187)</f>
        <v>0</v>
      </c>
      <c r="BU187" s="1334">
        <f>IF(ISERROR(VLOOKUP(VLOOKUP($A187, 'E4 TB Allocation Details'!$A$18:$L$217, MATCH("A &amp; G ID", 'E4 TB Allocation Details'!$A$18:$L$18, 0),FALSE), 'E2 Allocators'!$B$15:$W$361, MATCH('O5 Details by Class &amp; Accounts'!BU$18, 'E2 Allocators'!$B$15:$W$15, 0),FALSE)*$E187), 0, VLOOKUP(VLOOKUP($A187, 'E4 TB Allocation Details'!$A$18:$L$217, MATCH("A &amp; G ID", 'E4 TB Allocation Details'!$A$18:$L$18, 0),FALSE), 'E2 Allocators'!$B$15:$W$361, MATCH('O5 Details by Class &amp; Accounts'!BU$18, 'E2 Allocators'!$B$15:$W$15, 0),FALSE)*$E187)</f>
        <v>0</v>
      </c>
      <c r="BV187" s="1334">
        <f>IF(ISERROR(VLOOKUP(VLOOKUP($A187, 'E4 TB Allocation Details'!$A$18:$L$217, MATCH("A &amp; G ID", 'E4 TB Allocation Details'!$A$18:$L$18, 0),FALSE), 'E2 Allocators'!$B$15:$W$361, MATCH('O5 Details by Class &amp; Accounts'!BV$18, 'E2 Allocators'!$B$15:$W$15, 0),FALSE)*$E187), 0, VLOOKUP(VLOOKUP($A187, 'E4 TB Allocation Details'!$A$18:$L$217, MATCH("A &amp; G ID", 'E4 TB Allocation Details'!$A$18:$L$18, 0),FALSE), 'E2 Allocators'!$B$15:$W$361, MATCH('O5 Details by Class &amp; Accounts'!BV$18, 'E2 Allocators'!$B$15:$W$15, 0),FALSE)*$E187)</f>
        <v>0</v>
      </c>
      <c r="BW187" s="1334">
        <f>IF(ISERROR(VLOOKUP(VLOOKUP($A187, 'E4 TB Allocation Details'!$A$18:$L$217, MATCH("A &amp; G ID", 'E4 TB Allocation Details'!$A$18:$L$18, 0),FALSE), 'E2 Allocators'!$B$15:$W$361, MATCH('O5 Details by Class &amp; Accounts'!BW$18, 'E2 Allocators'!$B$15:$W$15, 0),FALSE)*$E187), 0, VLOOKUP(VLOOKUP($A187, 'E4 TB Allocation Details'!$A$18:$L$217, MATCH("A &amp; G ID", 'E4 TB Allocation Details'!$A$18:$L$18, 0),FALSE), 'E2 Allocators'!$B$15:$W$361, MATCH('O5 Details by Class &amp; Accounts'!BW$18, 'E2 Allocators'!$B$15:$W$15, 0),FALSE)*$E187)</f>
        <v>0</v>
      </c>
      <c r="BX187" s="1334">
        <f>IF(ISERROR(VLOOKUP(VLOOKUP($A187, 'E4 TB Allocation Details'!$A$18:$L$217, MATCH("A &amp; G ID", 'E4 TB Allocation Details'!$A$18:$L$18, 0),FALSE), 'E2 Allocators'!$B$15:$W$361, MATCH('O5 Details by Class &amp; Accounts'!BX$18, 'E2 Allocators'!$B$15:$W$15, 0),FALSE)*$E187), 0, VLOOKUP(VLOOKUP($A187, 'E4 TB Allocation Details'!$A$18:$L$217, MATCH("A &amp; G ID", 'E4 TB Allocation Details'!$A$18:$L$18, 0),FALSE), 'E2 Allocators'!$B$15:$W$361, MATCH('O5 Details by Class &amp; Accounts'!BX$18, 'E2 Allocators'!$B$15:$W$15, 0),FALSE)*$E187)</f>
        <v>0</v>
      </c>
      <c r="BY187" s="1334">
        <f>IF(ISERROR(VLOOKUP(VLOOKUP($A187, 'E4 TB Allocation Details'!$A$18:$L$217, MATCH("A &amp; G ID", 'E4 TB Allocation Details'!$A$18:$L$18, 0),FALSE), 'E2 Allocators'!$B$15:$W$361, MATCH('O5 Details by Class &amp; Accounts'!BY$18, 'E2 Allocators'!$B$15:$W$15, 0),FALSE)*$E187), 0, VLOOKUP(VLOOKUP($A187, 'E4 TB Allocation Details'!$A$18:$L$217, MATCH("A &amp; G ID", 'E4 TB Allocation Details'!$A$18:$L$18, 0),FALSE), 'E2 Allocators'!$B$15:$W$361, MATCH('O5 Details by Class &amp; Accounts'!BY$18, 'E2 Allocators'!$B$15:$W$15, 0),FALSE)*$E187)</f>
        <v>0</v>
      </c>
      <c r="BZ187" s="1334">
        <f>IF(ISERROR(VLOOKUP(VLOOKUP($A187, 'E4 TB Allocation Details'!$A$18:$L$217, MATCH("A &amp; G ID", 'E4 TB Allocation Details'!$A$18:$L$18, 0),FALSE), 'E2 Allocators'!$B$15:$W$361, MATCH('O5 Details by Class &amp; Accounts'!BZ$18, 'E2 Allocators'!$B$15:$W$15, 0),FALSE)*$E187), 0, VLOOKUP(VLOOKUP($A187, 'E4 TB Allocation Details'!$A$18:$L$217, MATCH("A &amp; G ID", 'E4 TB Allocation Details'!$A$18:$L$18, 0),FALSE), 'E2 Allocators'!$B$15:$W$361, MATCH('O5 Details by Class &amp; Accounts'!BZ$18, 'E2 Allocators'!$B$15:$W$15, 0),FALSE)*$E187)</f>
        <v>0</v>
      </c>
      <c r="CA187" s="1334">
        <f>IF(ISERROR(VLOOKUP(VLOOKUP($A187, 'E4 TB Allocation Details'!$A$18:$L$217, MATCH("A &amp; G ID", 'E4 TB Allocation Details'!$A$18:$L$18, 0),FALSE), 'E2 Allocators'!$B$15:$W$361, MATCH('O5 Details by Class &amp; Accounts'!CA$18, 'E2 Allocators'!$B$15:$W$15, 0),FALSE)*$E187), 0, VLOOKUP(VLOOKUP($A187, 'E4 TB Allocation Details'!$A$18:$L$217, MATCH("A &amp; G ID", 'E4 TB Allocation Details'!$A$18:$L$18, 0),FALSE), 'E2 Allocators'!$B$15:$W$361, MATCH('O5 Details by Class &amp; Accounts'!CA$18, 'E2 Allocators'!$B$15:$W$15, 0),FALSE)*$E187)</f>
        <v>0</v>
      </c>
      <c r="CB187" s="1334">
        <f>IF(ISERROR(VLOOKUP(VLOOKUP($A187, 'E4 TB Allocation Details'!$A$18:$L$217, MATCH("A &amp; G ID", 'E4 TB Allocation Details'!$A$18:$L$18, 0),FALSE), 'E2 Allocators'!$B$15:$W$361, MATCH('O5 Details by Class &amp; Accounts'!CB$18, 'E2 Allocators'!$B$15:$W$15, 0),FALSE)*$E187), 0, VLOOKUP(VLOOKUP($A187, 'E4 TB Allocation Details'!$A$18:$L$217, MATCH("A &amp; G ID", 'E4 TB Allocation Details'!$A$18:$L$18, 0),FALSE), 'E2 Allocators'!$B$15:$W$361, MATCH('O5 Details by Class &amp; Accounts'!CB$18, 'E2 Allocators'!$B$15:$W$15, 0),FALSE)*$E187)</f>
        <v>0</v>
      </c>
      <c r="CC187" s="1334">
        <f>IF(ISERROR(VLOOKUP(VLOOKUP($A187, 'E4 TB Allocation Details'!$A$18:$L$217, MATCH("A &amp; G ID", 'E4 TB Allocation Details'!$A$18:$L$18, 0),FALSE), 'E2 Allocators'!$B$15:$W$361, MATCH('O5 Details by Class &amp; Accounts'!CC$18, 'E2 Allocators'!$B$15:$W$15, 0),FALSE)*$E187), 0, VLOOKUP(VLOOKUP($A187, 'E4 TB Allocation Details'!$A$18:$L$217, MATCH("A &amp; G ID", 'E4 TB Allocation Details'!$A$18:$L$18, 0),FALSE), 'E2 Allocators'!$B$15:$W$361, MATCH('O5 Details by Class &amp; Accounts'!CC$18, 'E2 Allocators'!$B$15:$W$15, 0),FALSE)*$E187)</f>
        <v>0</v>
      </c>
      <c r="CD187" s="1334">
        <f>IF(ISERROR(VLOOKUP(VLOOKUP($A187, 'E4 TB Allocation Details'!$A$18:$L$217, MATCH("A &amp; G ID", 'E4 TB Allocation Details'!$A$18:$L$18, 0),FALSE), 'E2 Allocators'!$B$15:$W$361, MATCH('O5 Details by Class &amp; Accounts'!CD$18, 'E2 Allocators'!$B$15:$W$15, 0),FALSE)*$E187), 0, VLOOKUP(VLOOKUP($A187, 'E4 TB Allocation Details'!$A$18:$L$217, MATCH("A &amp; G ID", 'E4 TB Allocation Details'!$A$18:$L$18, 0),FALSE), 'E2 Allocators'!$B$15:$W$361, MATCH('O5 Details by Class &amp; Accounts'!CD$18, 'E2 Allocators'!$B$15:$W$15, 0),FALSE)*$E187)</f>
        <v>0</v>
      </c>
      <c r="CE187" s="1334">
        <f>IF(ISERROR(VLOOKUP(VLOOKUP($A187, 'E4 TB Allocation Details'!$A$18:$L$217, MATCH("A &amp; G ID", 'E4 TB Allocation Details'!$A$18:$L$18, 0),FALSE), 'E2 Allocators'!$B$15:$W$361, MATCH('O5 Details by Class &amp; Accounts'!CE$18, 'E2 Allocators'!$B$15:$W$15, 0),FALSE)*$E187), 0, VLOOKUP(VLOOKUP($A187, 'E4 TB Allocation Details'!$A$18:$L$217, MATCH("A &amp; G ID", 'E4 TB Allocation Details'!$A$18:$L$18, 0),FALSE), 'E2 Allocators'!$B$15:$W$361, MATCH('O5 Details by Class &amp; Accounts'!CE$18, 'E2 Allocators'!$B$15:$W$15, 0),FALSE)*$E187)</f>
        <v>0</v>
      </c>
      <c r="CF187" s="1334">
        <f>IF(ISERROR(VLOOKUP(VLOOKUP($A187, 'E4 TB Allocation Details'!$A$18:$L$217, MATCH("A &amp; G ID", 'E4 TB Allocation Details'!$A$18:$L$18, 0),FALSE), 'E2 Allocators'!$B$15:$W$361, MATCH('O5 Details by Class &amp; Accounts'!CF$18, 'E2 Allocators'!$B$15:$W$15, 0),FALSE)*$E187), 0, VLOOKUP(VLOOKUP($A187, 'E4 TB Allocation Details'!$A$18:$L$217, MATCH("A &amp; G ID", 'E4 TB Allocation Details'!$A$18:$L$18, 0),FALSE), 'E2 Allocators'!$B$15:$W$361, MATCH('O5 Details by Class &amp; Accounts'!CF$18, 'E2 Allocators'!$B$15:$W$15, 0),FALSE)*$E187)</f>
        <v>0</v>
      </c>
      <c r="CG187" s="1334">
        <f>IF(ISERROR(VLOOKUP(VLOOKUP($A187, 'E4 TB Allocation Details'!$A$18:$L$217, MATCH("A &amp; G ID", 'E4 TB Allocation Details'!$A$18:$L$18, 0),FALSE), 'E2 Allocators'!$B$15:$W$361, MATCH('O5 Details by Class &amp; Accounts'!CG$18, 'E2 Allocators'!$B$15:$W$15, 0),FALSE)*$E187), 0, VLOOKUP(VLOOKUP($A187, 'E4 TB Allocation Details'!$A$18:$L$217, MATCH("A &amp; G ID", 'E4 TB Allocation Details'!$A$18:$L$18, 0),FALSE), 'E2 Allocators'!$B$15:$W$361, MATCH('O5 Details by Class &amp; Accounts'!CG$18, 'E2 Allocators'!$B$15:$W$15, 0),FALSE)*$E187)</f>
        <v>0</v>
      </c>
      <c r="CH187" s="1334">
        <f>IF(ISERROR(VLOOKUP(VLOOKUP($A187, 'E4 TB Allocation Details'!$A$18:$L$217, MATCH("A &amp; G ID", 'E4 TB Allocation Details'!$A$18:$L$18, 0),FALSE), 'E2 Allocators'!$B$15:$W$361, MATCH('O5 Details by Class &amp; Accounts'!CH$18, 'E2 Allocators'!$B$15:$W$15, 0),FALSE)*$E187), 0, VLOOKUP(VLOOKUP($A187, 'E4 TB Allocation Details'!$A$18:$L$217, MATCH("A &amp; G ID", 'E4 TB Allocation Details'!$A$18:$L$18, 0),FALSE), 'E2 Allocators'!$B$15:$W$361, MATCH('O5 Details by Class &amp; Accounts'!CH$18, 'E2 Allocators'!$B$15:$W$15, 0),FALSE)*$E187)</f>
        <v>0</v>
      </c>
      <c r="CI187" s="1334">
        <f>IF(ISERROR(VLOOKUP(VLOOKUP($A187, 'E4 TB Allocation Details'!$A$18:$L$217, MATCH("A &amp; G ID", 'E4 TB Allocation Details'!$A$18:$L$18, 0),FALSE), 'E2 Allocators'!$B$15:$W$361, MATCH('O5 Details by Class &amp; Accounts'!CI$18, 'E2 Allocators'!$B$15:$W$15, 0),FALSE)*$E187), 0, VLOOKUP(VLOOKUP($A187, 'E4 TB Allocation Details'!$A$18:$L$217, MATCH("A &amp; G ID", 'E4 TB Allocation Details'!$A$18:$L$18, 0),FALSE), 'E2 Allocators'!$B$15:$W$361, MATCH('O5 Details by Class &amp; Accounts'!CI$18, 'E2 Allocators'!$B$15:$W$15, 0),FALSE)*$E187)</f>
        <v>0</v>
      </c>
      <c r="CJ187" s="1334">
        <f>IF(ISERROR(VLOOKUP(VLOOKUP($A187, 'E4 TB Allocation Details'!$A$18:$L$217, MATCH("A &amp; G ID", 'E4 TB Allocation Details'!$A$18:$L$18, 0),FALSE), 'E2 Allocators'!$B$15:$W$361, MATCH('O5 Details by Class &amp; Accounts'!CJ$18, 'E2 Allocators'!$B$15:$W$15, 0),FALSE)*$E187), 0, VLOOKUP(VLOOKUP($A187, 'E4 TB Allocation Details'!$A$18:$L$217, MATCH("A &amp; G ID", 'E4 TB Allocation Details'!$A$18:$L$18, 0),FALSE), 'E2 Allocators'!$B$15:$W$361, MATCH('O5 Details by Class &amp; Accounts'!CJ$18, 'E2 Allocators'!$B$15:$W$15, 0),FALSE)*$E187)</f>
        <v>0</v>
      </c>
      <c r="CK187" s="1334">
        <f>IF(ISERROR(VLOOKUP(VLOOKUP($A187, 'E4 TB Allocation Details'!$A$18:$L$217, MATCH("A &amp; G ID", 'E4 TB Allocation Details'!$A$18:$L$18, 0),FALSE), 'E2 Allocators'!$B$15:$W$361, MATCH('O5 Details by Class &amp; Accounts'!CK$18, 'E2 Allocators'!$B$15:$W$15, 0),FALSE)*$E187), 0, VLOOKUP(VLOOKUP($A187, 'E4 TB Allocation Details'!$A$18:$L$217, MATCH("A &amp; G ID", 'E4 TB Allocation Details'!$A$18:$L$18, 0),FALSE), 'E2 Allocators'!$B$15:$W$361, MATCH('O5 Details by Class &amp; Accounts'!CK$18, 'E2 Allocators'!$B$15:$W$15, 0),FALSE)*$E187)</f>
        <v>0</v>
      </c>
      <c r="CL187" s="1334">
        <f>IF(ISERROR(VLOOKUP(VLOOKUP($A187, 'E4 TB Allocation Details'!$A$18:$L$217, MATCH("A &amp; G ID", 'E4 TB Allocation Details'!$A$18:$L$18, 0),FALSE), 'E2 Allocators'!$B$15:$W$361, MATCH('O5 Details by Class &amp; Accounts'!CL$18, 'E2 Allocators'!$B$15:$W$15, 0),FALSE)*$E187), 0, VLOOKUP(VLOOKUP($A187, 'E4 TB Allocation Details'!$A$18:$L$217, MATCH("A &amp; G ID", 'E4 TB Allocation Details'!$A$18:$L$18, 0),FALSE), 'E2 Allocators'!$B$15:$W$361, MATCH('O5 Details by Class &amp; Accounts'!CL$18, 'E2 Allocators'!$B$15:$W$15, 0),FALSE)*$E187)</f>
        <v>0</v>
      </c>
      <c r="CM187" s="1334">
        <f>IF(ISERROR(VLOOKUP(VLOOKUP($A187, 'E4 TB Allocation Details'!$A$18:$L$217, MATCH("A &amp; G ID", 'E4 TB Allocation Details'!$A$18:$L$18, 0),FALSE), 'E2 Allocators'!$B$15:$W$361, MATCH('O5 Details by Class &amp; Accounts'!CM$18, 'E2 Allocators'!$B$15:$W$15, 0),FALSE)*$E187), 0, VLOOKUP(VLOOKUP($A187, 'E4 TB Allocation Details'!$A$18:$L$217, MATCH("A &amp; G ID", 'E4 TB Allocation Details'!$A$18:$L$18, 0),FALSE), 'E2 Allocators'!$B$15:$W$361, MATCH('O5 Details by Class &amp; Accounts'!CM$18, 'E2 Allocators'!$B$15:$W$15, 0),FALSE)*$E187)</f>
        <v>0</v>
      </c>
      <c r="CN187" s="1334">
        <f t="shared" si="49"/>
        <v>0</v>
      </c>
      <c r="CO187" s="1670">
        <f t="shared" si="50"/>
        <v>0</v>
      </c>
      <c r="CQ187" s="1926" t="s">
        <v>1166</v>
      </c>
    </row>
    <row r="188" spans="1:95" s="64" customFormat="1" ht="12.75" x14ac:dyDescent="0.2">
      <c r="A188" s="2226">
        <v>5630</v>
      </c>
      <c r="B188" s="2176" t="s">
        <v>300</v>
      </c>
      <c r="C188" s="1667">
        <f>IF(ISERROR(VLOOKUP($A188,'I3 TB Data'!$A$20:$H$465,MATCH('O5 Details by Class &amp; Accounts'!$C$18, 'I3 TB Data'!$A$20:$H$20,0),0)), 0, VLOOKUP($A188,'I3 TB Data'!$A$20:$H$465,MATCH('O5 Details by Class &amp; Accounts'!$C$18,'I3 TB Data'!$A$20:$H$20,0),0))</f>
        <v>389845</v>
      </c>
      <c r="D188" s="1668"/>
      <c r="E188" s="1667">
        <f t="shared" si="44"/>
        <v>389845</v>
      </c>
      <c r="F188" s="1669"/>
      <c r="G188" s="1669"/>
      <c r="H188" s="1334">
        <f t="shared" si="46"/>
        <v>0</v>
      </c>
      <c r="I188" s="1334">
        <f>IF(ISERROR(VLOOKUP(VLOOKUP($A188, 'E4 TB Allocation Details'!$A$18:$L$217, MATCH("Demand ID", 'E4 TB Allocation Details'!$A$18:$L$18, 0),FALSE), 'E2 Allocators'!$B$15:$W$361, MATCH('O5 Details by Class &amp; Accounts'!I$18, 'E2 Allocators'!$B$15:$W$15, 0),FALSE)*$F188), 0, VLOOKUP(VLOOKUP($A188, 'E4 TB Allocation Details'!$A$18:$L$217, MATCH("Demand ID", 'E4 TB Allocation Details'!$A$18:$L$18, 0),FALSE), 'E2 Allocators'!$B$15:$W$361, MATCH('O5 Details by Class &amp; Accounts'!I$18, 'E2 Allocators'!$B$15:$W$15, 0),FALSE)*$F188)</f>
        <v>0</v>
      </c>
      <c r="J188" s="1334">
        <f>IF(ISERROR(VLOOKUP(VLOOKUP($A188, 'E4 TB Allocation Details'!$A$18:$L$217, MATCH("Demand ID", 'E4 TB Allocation Details'!$A$18:$L$18, 0),FALSE), 'E2 Allocators'!$B$15:$W$361, MATCH('O5 Details by Class &amp; Accounts'!J$18, 'E2 Allocators'!$B$15:$W$15, 0),FALSE)*$F188), 0, VLOOKUP(VLOOKUP($A188, 'E4 TB Allocation Details'!$A$18:$L$217, MATCH("Demand ID", 'E4 TB Allocation Details'!$A$18:$L$18, 0),FALSE), 'E2 Allocators'!$B$15:$W$361, MATCH('O5 Details by Class &amp; Accounts'!J$18, 'E2 Allocators'!$B$15:$W$15, 0),FALSE)*$F188)</f>
        <v>0</v>
      </c>
      <c r="K188" s="1334">
        <f>IF(ISERROR(VLOOKUP(VLOOKUP($A188, 'E4 TB Allocation Details'!$A$18:$L$217, MATCH("Demand ID", 'E4 TB Allocation Details'!$A$18:$L$18, 0),FALSE), 'E2 Allocators'!$B$15:$W$361, MATCH('O5 Details by Class &amp; Accounts'!K$18, 'E2 Allocators'!$B$15:$W$15, 0),FALSE)*$F188), 0, VLOOKUP(VLOOKUP($A188, 'E4 TB Allocation Details'!$A$18:$L$217, MATCH("Demand ID", 'E4 TB Allocation Details'!$A$18:$L$18, 0),FALSE), 'E2 Allocators'!$B$15:$W$361, MATCH('O5 Details by Class &amp; Accounts'!K$18, 'E2 Allocators'!$B$15:$W$15, 0),FALSE)*$F188)</f>
        <v>0</v>
      </c>
      <c r="L188" s="1334">
        <f>IF(ISERROR(VLOOKUP(VLOOKUP($A188, 'E4 TB Allocation Details'!$A$18:$L$217, MATCH("Demand ID", 'E4 TB Allocation Details'!$A$18:$L$18, 0),FALSE), 'E2 Allocators'!$B$15:$W$361, MATCH('O5 Details by Class &amp; Accounts'!L$18, 'E2 Allocators'!$B$15:$W$15, 0),FALSE)*$F188), 0, VLOOKUP(VLOOKUP($A188, 'E4 TB Allocation Details'!$A$18:$L$217, MATCH("Demand ID", 'E4 TB Allocation Details'!$A$18:$L$18, 0),FALSE), 'E2 Allocators'!$B$15:$W$361, MATCH('O5 Details by Class &amp; Accounts'!L$18, 'E2 Allocators'!$B$15:$W$15, 0),FALSE)*$F188)</f>
        <v>0</v>
      </c>
      <c r="M188" s="1334">
        <f>IF(ISERROR(VLOOKUP(VLOOKUP($A188, 'E4 TB Allocation Details'!$A$18:$L$217, MATCH("Demand ID", 'E4 TB Allocation Details'!$A$18:$L$18, 0),FALSE), 'E2 Allocators'!$B$15:$W$361, MATCH('O5 Details by Class &amp; Accounts'!M$18, 'E2 Allocators'!$B$15:$W$15, 0),FALSE)*$F188), 0, VLOOKUP(VLOOKUP($A188, 'E4 TB Allocation Details'!$A$18:$L$217, MATCH("Demand ID", 'E4 TB Allocation Details'!$A$18:$L$18, 0),FALSE), 'E2 Allocators'!$B$15:$W$361, MATCH('O5 Details by Class &amp; Accounts'!M$18, 'E2 Allocators'!$B$15:$W$15, 0),FALSE)*$F188)</f>
        <v>0</v>
      </c>
      <c r="N188" s="1334">
        <f>IF(ISERROR(VLOOKUP(VLOOKUP($A188, 'E4 TB Allocation Details'!$A$18:$L$217, MATCH("Demand ID", 'E4 TB Allocation Details'!$A$18:$L$18, 0),FALSE), 'E2 Allocators'!$B$15:$W$361, MATCH('O5 Details by Class &amp; Accounts'!N$18, 'E2 Allocators'!$B$15:$W$15, 0),FALSE)*$F188), 0, VLOOKUP(VLOOKUP($A188, 'E4 TB Allocation Details'!$A$18:$L$217, MATCH("Demand ID", 'E4 TB Allocation Details'!$A$18:$L$18, 0),FALSE), 'E2 Allocators'!$B$15:$W$361, MATCH('O5 Details by Class &amp; Accounts'!N$18, 'E2 Allocators'!$B$15:$W$15, 0),FALSE)*$F188)</f>
        <v>0</v>
      </c>
      <c r="O188" s="1334">
        <f>IF(ISERROR(VLOOKUP(VLOOKUP($A188, 'E4 TB Allocation Details'!$A$18:$L$217, MATCH("Demand ID", 'E4 TB Allocation Details'!$A$18:$L$18, 0),FALSE), 'E2 Allocators'!$B$15:$W$361, MATCH('O5 Details by Class &amp; Accounts'!O$18, 'E2 Allocators'!$B$15:$W$15, 0),FALSE)*$F188), 0, VLOOKUP(VLOOKUP($A188, 'E4 TB Allocation Details'!$A$18:$L$217, MATCH("Demand ID", 'E4 TB Allocation Details'!$A$18:$L$18, 0),FALSE), 'E2 Allocators'!$B$15:$W$361, MATCH('O5 Details by Class &amp; Accounts'!O$18, 'E2 Allocators'!$B$15:$W$15, 0),FALSE)*$F188)</f>
        <v>0</v>
      </c>
      <c r="P188" s="1334">
        <f>IF(ISERROR(VLOOKUP(VLOOKUP($A188, 'E4 TB Allocation Details'!$A$18:$L$217, MATCH("Demand ID", 'E4 TB Allocation Details'!$A$18:$L$18, 0),FALSE), 'E2 Allocators'!$B$15:$W$361, MATCH('O5 Details by Class &amp; Accounts'!P$18, 'E2 Allocators'!$B$15:$W$15, 0),FALSE)*$F188), 0, VLOOKUP(VLOOKUP($A188, 'E4 TB Allocation Details'!$A$18:$L$217, MATCH("Demand ID", 'E4 TB Allocation Details'!$A$18:$L$18, 0),FALSE), 'E2 Allocators'!$B$15:$W$361, MATCH('O5 Details by Class &amp; Accounts'!P$18, 'E2 Allocators'!$B$15:$W$15, 0),FALSE)*$F188)</f>
        <v>0</v>
      </c>
      <c r="Q188" s="1334">
        <f>IF(ISERROR(VLOOKUP(VLOOKUP($A188, 'E4 TB Allocation Details'!$A$18:$L$217, MATCH("Demand ID", 'E4 TB Allocation Details'!$A$18:$L$18, 0),FALSE), 'E2 Allocators'!$B$15:$W$361, MATCH('O5 Details by Class &amp; Accounts'!Q$18, 'E2 Allocators'!$B$15:$W$15, 0),FALSE)*$F188), 0, VLOOKUP(VLOOKUP($A188, 'E4 TB Allocation Details'!$A$18:$L$217, MATCH("Demand ID", 'E4 TB Allocation Details'!$A$18:$L$18, 0),FALSE), 'E2 Allocators'!$B$15:$W$361, MATCH('O5 Details by Class &amp; Accounts'!Q$18, 'E2 Allocators'!$B$15:$W$15, 0),FALSE)*$F188)</f>
        <v>0</v>
      </c>
      <c r="R188" s="1334">
        <f>IF(ISERROR(VLOOKUP(VLOOKUP($A188, 'E4 TB Allocation Details'!$A$18:$L$217, MATCH("Demand ID", 'E4 TB Allocation Details'!$A$18:$L$18, 0),FALSE), 'E2 Allocators'!$B$15:$W$361, MATCH('O5 Details by Class &amp; Accounts'!R$18, 'E2 Allocators'!$B$15:$W$15, 0),FALSE)*$F188), 0, VLOOKUP(VLOOKUP($A188, 'E4 TB Allocation Details'!$A$18:$L$217, MATCH("Demand ID", 'E4 TB Allocation Details'!$A$18:$L$18, 0),FALSE), 'E2 Allocators'!$B$15:$W$361, MATCH('O5 Details by Class &amp; Accounts'!R$18, 'E2 Allocators'!$B$15:$W$15, 0),FALSE)*$F188)</f>
        <v>0</v>
      </c>
      <c r="S188" s="1334">
        <f>IF(ISERROR(VLOOKUP(VLOOKUP($A188, 'E4 TB Allocation Details'!$A$18:$L$217, MATCH("Demand ID", 'E4 TB Allocation Details'!$A$18:$L$18, 0),FALSE), 'E2 Allocators'!$B$15:$W$361, MATCH('O5 Details by Class &amp; Accounts'!S$18, 'E2 Allocators'!$B$15:$W$15, 0),FALSE)*$F188), 0, VLOOKUP(VLOOKUP($A188, 'E4 TB Allocation Details'!$A$18:$L$217, MATCH("Demand ID", 'E4 TB Allocation Details'!$A$18:$L$18, 0),FALSE), 'E2 Allocators'!$B$15:$W$361, MATCH('O5 Details by Class &amp; Accounts'!S$18, 'E2 Allocators'!$B$15:$W$15, 0),FALSE)*$F188)</f>
        <v>0</v>
      </c>
      <c r="T188" s="1334">
        <f>IF(ISERROR(VLOOKUP(VLOOKUP($A188, 'E4 TB Allocation Details'!$A$18:$L$217, MATCH("Demand ID", 'E4 TB Allocation Details'!$A$18:$L$18, 0),FALSE), 'E2 Allocators'!$B$15:$W$361, MATCH('O5 Details by Class &amp; Accounts'!T$18, 'E2 Allocators'!$B$15:$W$15, 0),FALSE)*$F188), 0, VLOOKUP(VLOOKUP($A188, 'E4 TB Allocation Details'!$A$18:$L$217, MATCH("Demand ID", 'E4 TB Allocation Details'!$A$18:$L$18, 0),FALSE), 'E2 Allocators'!$B$15:$W$361, MATCH('O5 Details by Class &amp; Accounts'!T$18, 'E2 Allocators'!$B$15:$W$15, 0),FALSE)*$F188)</f>
        <v>0</v>
      </c>
      <c r="U188" s="1334">
        <f>IF(ISERROR(VLOOKUP(VLOOKUP($A188, 'E4 TB Allocation Details'!$A$18:$L$217, MATCH("Demand ID", 'E4 TB Allocation Details'!$A$18:$L$18, 0),FALSE), 'E2 Allocators'!$B$15:$W$361, MATCH('O5 Details by Class &amp; Accounts'!U$18, 'E2 Allocators'!$B$15:$W$15, 0),FALSE)*$F188), 0, VLOOKUP(VLOOKUP($A188, 'E4 TB Allocation Details'!$A$18:$L$217, MATCH("Demand ID", 'E4 TB Allocation Details'!$A$18:$L$18, 0),FALSE), 'E2 Allocators'!$B$15:$W$361, MATCH('O5 Details by Class &amp; Accounts'!U$18, 'E2 Allocators'!$B$15:$W$15, 0),FALSE)*$F188)</f>
        <v>0</v>
      </c>
      <c r="V188" s="1334">
        <f>IF(ISERROR(VLOOKUP(VLOOKUP($A188, 'E4 TB Allocation Details'!$A$18:$L$217, MATCH("Demand ID", 'E4 TB Allocation Details'!$A$18:$L$18, 0),FALSE), 'E2 Allocators'!$B$15:$W$361, MATCH('O5 Details by Class &amp; Accounts'!V$18, 'E2 Allocators'!$B$15:$W$15, 0),FALSE)*$F188), 0, VLOOKUP(VLOOKUP($A188, 'E4 TB Allocation Details'!$A$18:$L$217, MATCH("Demand ID", 'E4 TB Allocation Details'!$A$18:$L$18, 0),FALSE), 'E2 Allocators'!$B$15:$W$361, MATCH('O5 Details by Class &amp; Accounts'!V$18, 'E2 Allocators'!$B$15:$W$15, 0),FALSE)*$F188)</f>
        <v>0</v>
      </c>
      <c r="W188" s="1334">
        <f>IF(ISERROR(VLOOKUP(VLOOKUP($A188, 'E4 TB Allocation Details'!$A$18:$L$217, MATCH("Demand ID", 'E4 TB Allocation Details'!$A$18:$L$18, 0),FALSE), 'E2 Allocators'!$B$15:$W$361, MATCH('O5 Details by Class &amp; Accounts'!W$18, 'E2 Allocators'!$B$15:$W$15, 0),FALSE)*$F188), 0, VLOOKUP(VLOOKUP($A188, 'E4 TB Allocation Details'!$A$18:$L$217, MATCH("Demand ID", 'E4 TB Allocation Details'!$A$18:$L$18, 0),FALSE), 'E2 Allocators'!$B$15:$W$361, MATCH('O5 Details by Class &amp; Accounts'!W$18, 'E2 Allocators'!$B$15:$W$15, 0),FALSE)*$F188)</f>
        <v>0</v>
      </c>
      <c r="X188" s="1334">
        <f>IF(ISERROR(VLOOKUP(VLOOKUP($A188, 'E4 TB Allocation Details'!$A$18:$L$217, MATCH("Demand ID", 'E4 TB Allocation Details'!$A$18:$L$18, 0),FALSE), 'E2 Allocators'!$B$15:$W$361, MATCH('O5 Details by Class &amp; Accounts'!X$18, 'E2 Allocators'!$B$15:$W$15, 0),FALSE)*$F188), 0, VLOOKUP(VLOOKUP($A188, 'E4 TB Allocation Details'!$A$18:$L$217, MATCH("Demand ID", 'E4 TB Allocation Details'!$A$18:$L$18, 0),FALSE), 'E2 Allocators'!$B$15:$W$361, MATCH('O5 Details by Class &amp; Accounts'!X$18, 'E2 Allocators'!$B$15:$W$15, 0),FALSE)*$F188)</f>
        <v>0</v>
      </c>
      <c r="Y188" s="1334">
        <f>IF(ISERROR(VLOOKUP(VLOOKUP($A188, 'E4 TB Allocation Details'!$A$18:$L$217, MATCH("Demand ID", 'E4 TB Allocation Details'!$A$18:$L$18, 0),FALSE), 'E2 Allocators'!$B$15:$W$361, MATCH('O5 Details by Class &amp; Accounts'!Y$18, 'E2 Allocators'!$B$15:$W$15, 0),FALSE)*$F188), 0, VLOOKUP(VLOOKUP($A188, 'E4 TB Allocation Details'!$A$18:$L$217, MATCH("Demand ID", 'E4 TB Allocation Details'!$A$18:$L$18, 0),FALSE), 'E2 Allocators'!$B$15:$W$361, MATCH('O5 Details by Class &amp; Accounts'!Y$18, 'E2 Allocators'!$B$15:$W$15, 0),FALSE)*$F188)</f>
        <v>0</v>
      </c>
      <c r="Z188" s="1334">
        <f>IF(ISERROR(VLOOKUP(VLOOKUP($A188, 'E4 TB Allocation Details'!$A$18:$L$217, MATCH("Demand ID", 'E4 TB Allocation Details'!$A$18:$L$18, 0),FALSE), 'E2 Allocators'!$B$15:$W$361, MATCH('O5 Details by Class &amp; Accounts'!Z$18, 'E2 Allocators'!$B$15:$W$15, 0),FALSE)*$F188), 0, VLOOKUP(VLOOKUP($A188, 'E4 TB Allocation Details'!$A$18:$L$217, MATCH("Demand ID", 'E4 TB Allocation Details'!$A$18:$L$18, 0),FALSE), 'E2 Allocators'!$B$15:$W$361, MATCH('O5 Details by Class &amp; Accounts'!Z$18, 'E2 Allocators'!$B$15:$W$15, 0),FALSE)*$F188)</f>
        <v>0</v>
      </c>
      <c r="AA188" s="1334">
        <f>IF(ISERROR(VLOOKUP(VLOOKUP($A188, 'E4 TB Allocation Details'!$A$18:$L$217, MATCH("Demand ID", 'E4 TB Allocation Details'!$A$18:$L$18, 0),FALSE), 'E2 Allocators'!$B$15:$W$361, MATCH('O5 Details by Class &amp; Accounts'!AA$18, 'E2 Allocators'!$B$15:$W$15, 0),FALSE)*$F188), 0, VLOOKUP(VLOOKUP($A188, 'E4 TB Allocation Details'!$A$18:$L$217, MATCH("Demand ID", 'E4 TB Allocation Details'!$A$18:$L$18, 0),FALSE), 'E2 Allocators'!$B$15:$W$361, MATCH('O5 Details by Class &amp; Accounts'!AA$18, 'E2 Allocators'!$B$15:$W$15, 0),FALSE)*$F188)</f>
        <v>0</v>
      </c>
      <c r="AB188" s="1334">
        <f>IF(ISERROR(VLOOKUP(VLOOKUP($A188, 'E4 TB Allocation Details'!$A$18:$L$217, MATCH("Demand ID", 'E4 TB Allocation Details'!$A$18:$L$18, 0),FALSE), 'E2 Allocators'!$B$15:$W$361, MATCH('O5 Details by Class &amp; Accounts'!AB$18, 'E2 Allocators'!$B$15:$W$15, 0),FALSE)*$F188), 0, VLOOKUP(VLOOKUP($A188, 'E4 TB Allocation Details'!$A$18:$L$217, MATCH("Demand ID", 'E4 TB Allocation Details'!$A$18:$L$18, 0),FALSE), 'E2 Allocators'!$B$15:$W$361, MATCH('O5 Details by Class &amp; Accounts'!AB$18, 'E2 Allocators'!$B$15:$W$15, 0),FALSE)*$F188)</f>
        <v>0</v>
      </c>
      <c r="AC188" s="1334">
        <f t="shared" si="47"/>
        <v>0</v>
      </c>
      <c r="AD188" s="1334">
        <f>IF(ISERROR(VLOOKUP(VLOOKUP($A188, 'E4 TB Allocation Details'!$A$18:$L$217, MATCH("Customer ID", 'E4 TB Allocation Details'!$A$18:$L$18, 0),FALSE), 'E2 Allocators'!$B$15:$W$361, MATCH('O5 Details by Class &amp; Accounts'!AD$18, 'E2 Allocators'!$B$15:$W$15, 0),FALSE)*$G188), 0, VLOOKUP(VLOOKUP($A188, 'E4 TB Allocation Details'!$A$18:$L$217, MATCH("Customer ID", 'E4 TB Allocation Details'!$A$18:$L$18, 0),FALSE), 'E2 Allocators'!$B$15:$W$361, MATCH('O5 Details by Class &amp; Accounts'!AD$18, 'E2 Allocators'!$B$15:$W$15, 0),FALSE)*$G188)</f>
        <v>0</v>
      </c>
      <c r="AE188" s="1334">
        <f>IF(ISERROR(VLOOKUP(VLOOKUP($A188, 'E4 TB Allocation Details'!$A$18:$L$217, MATCH("Customer ID", 'E4 TB Allocation Details'!$A$18:$L$18, 0),FALSE), 'E2 Allocators'!$B$15:$W$361, MATCH('O5 Details by Class &amp; Accounts'!AE$18, 'E2 Allocators'!$B$15:$W$15, 0),FALSE)*$G188), 0, VLOOKUP(VLOOKUP($A188, 'E4 TB Allocation Details'!$A$18:$L$217, MATCH("Customer ID", 'E4 TB Allocation Details'!$A$18:$L$18, 0),FALSE), 'E2 Allocators'!$B$15:$W$361, MATCH('O5 Details by Class &amp; Accounts'!AE$18, 'E2 Allocators'!$B$15:$W$15, 0),FALSE)*$G188)</f>
        <v>0</v>
      </c>
      <c r="AF188" s="1334">
        <f>IF(ISERROR(VLOOKUP(VLOOKUP($A188, 'E4 TB Allocation Details'!$A$18:$L$217, MATCH("Customer ID", 'E4 TB Allocation Details'!$A$18:$L$18, 0),FALSE), 'E2 Allocators'!$B$15:$W$361, MATCH('O5 Details by Class &amp; Accounts'!AF$18, 'E2 Allocators'!$B$15:$W$15, 0),FALSE)*$G188), 0, VLOOKUP(VLOOKUP($A188, 'E4 TB Allocation Details'!$A$18:$L$217, MATCH("Customer ID", 'E4 TB Allocation Details'!$A$18:$L$18, 0),FALSE), 'E2 Allocators'!$B$15:$W$361, MATCH('O5 Details by Class &amp; Accounts'!AF$18, 'E2 Allocators'!$B$15:$W$15, 0),FALSE)*$G188)</f>
        <v>0</v>
      </c>
      <c r="AG188" s="1334">
        <f>IF(ISERROR(VLOOKUP(VLOOKUP($A188, 'E4 TB Allocation Details'!$A$18:$L$217, MATCH("Customer ID", 'E4 TB Allocation Details'!$A$18:$L$18, 0),FALSE), 'E2 Allocators'!$B$15:$W$361, MATCH('O5 Details by Class &amp; Accounts'!AG$18, 'E2 Allocators'!$B$15:$W$15, 0),FALSE)*$G188), 0, VLOOKUP(VLOOKUP($A188, 'E4 TB Allocation Details'!$A$18:$L$217, MATCH("Customer ID", 'E4 TB Allocation Details'!$A$18:$L$18, 0),FALSE), 'E2 Allocators'!$B$15:$W$361, MATCH('O5 Details by Class &amp; Accounts'!AG$18, 'E2 Allocators'!$B$15:$W$15, 0),FALSE)*$G188)</f>
        <v>0</v>
      </c>
      <c r="AH188" s="1334">
        <f>IF(ISERROR(VLOOKUP(VLOOKUP($A188, 'E4 TB Allocation Details'!$A$18:$L$217, MATCH("Customer ID", 'E4 TB Allocation Details'!$A$18:$L$18, 0),FALSE), 'E2 Allocators'!$B$15:$W$361, MATCH('O5 Details by Class &amp; Accounts'!AH$18, 'E2 Allocators'!$B$15:$W$15, 0),FALSE)*$G188), 0, VLOOKUP(VLOOKUP($A188, 'E4 TB Allocation Details'!$A$18:$L$217, MATCH("Customer ID", 'E4 TB Allocation Details'!$A$18:$L$18, 0),FALSE), 'E2 Allocators'!$B$15:$W$361, MATCH('O5 Details by Class &amp; Accounts'!AH$18, 'E2 Allocators'!$B$15:$W$15, 0),FALSE)*$G188)</f>
        <v>0</v>
      </c>
      <c r="AI188" s="1334">
        <f>IF(ISERROR(VLOOKUP(VLOOKUP($A188, 'E4 TB Allocation Details'!$A$18:$L$217, MATCH("Customer ID", 'E4 TB Allocation Details'!$A$18:$L$18, 0),FALSE), 'E2 Allocators'!$B$15:$W$361, MATCH('O5 Details by Class &amp; Accounts'!AI$18, 'E2 Allocators'!$B$15:$W$15, 0),FALSE)*$G188), 0, VLOOKUP(VLOOKUP($A188, 'E4 TB Allocation Details'!$A$18:$L$217, MATCH("Customer ID", 'E4 TB Allocation Details'!$A$18:$L$18, 0),FALSE), 'E2 Allocators'!$B$15:$W$361, MATCH('O5 Details by Class &amp; Accounts'!AI$18, 'E2 Allocators'!$B$15:$W$15, 0),FALSE)*$G188)</f>
        <v>0</v>
      </c>
      <c r="AJ188" s="1334">
        <f>IF(ISERROR(VLOOKUP(VLOOKUP($A188, 'E4 TB Allocation Details'!$A$18:$L$217, MATCH("Customer ID", 'E4 TB Allocation Details'!$A$18:$L$18, 0),FALSE), 'E2 Allocators'!$B$15:$W$361, MATCH('O5 Details by Class &amp; Accounts'!AJ$18, 'E2 Allocators'!$B$15:$W$15, 0),FALSE)*$G188), 0, VLOOKUP(VLOOKUP($A188, 'E4 TB Allocation Details'!$A$18:$L$217, MATCH("Customer ID", 'E4 TB Allocation Details'!$A$18:$L$18, 0),FALSE), 'E2 Allocators'!$B$15:$W$361, MATCH('O5 Details by Class &amp; Accounts'!AJ$18, 'E2 Allocators'!$B$15:$W$15, 0),FALSE)*$G188)</f>
        <v>0</v>
      </c>
      <c r="AK188" s="1334">
        <f>IF(ISERROR(VLOOKUP(VLOOKUP($A188, 'E4 TB Allocation Details'!$A$18:$L$217, MATCH("Customer ID", 'E4 TB Allocation Details'!$A$18:$L$18, 0),FALSE), 'E2 Allocators'!$B$15:$W$361, MATCH('O5 Details by Class &amp; Accounts'!AK$18, 'E2 Allocators'!$B$15:$W$15, 0),FALSE)*$G188), 0, VLOOKUP(VLOOKUP($A188, 'E4 TB Allocation Details'!$A$18:$L$217, MATCH("Customer ID", 'E4 TB Allocation Details'!$A$18:$L$18, 0),FALSE), 'E2 Allocators'!$B$15:$W$361, MATCH('O5 Details by Class &amp; Accounts'!AK$18, 'E2 Allocators'!$B$15:$W$15, 0),FALSE)*$G188)</f>
        <v>0</v>
      </c>
      <c r="AL188" s="1334">
        <f>IF(ISERROR(VLOOKUP(VLOOKUP($A188, 'E4 TB Allocation Details'!$A$18:$L$217, MATCH("Customer ID", 'E4 TB Allocation Details'!$A$18:$L$18, 0),FALSE), 'E2 Allocators'!$B$15:$W$361, MATCH('O5 Details by Class &amp; Accounts'!AL$18, 'E2 Allocators'!$B$15:$W$15, 0),FALSE)*$G188), 0, VLOOKUP(VLOOKUP($A188, 'E4 TB Allocation Details'!$A$18:$L$217, MATCH("Customer ID", 'E4 TB Allocation Details'!$A$18:$L$18, 0),FALSE), 'E2 Allocators'!$B$15:$W$361, MATCH('O5 Details by Class &amp; Accounts'!AL$18, 'E2 Allocators'!$B$15:$W$15, 0),FALSE)*$G188)</f>
        <v>0</v>
      </c>
      <c r="AM188" s="1334">
        <f>IF(ISERROR(VLOOKUP(VLOOKUP($A188, 'E4 TB Allocation Details'!$A$18:$L$217, MATCH("Customer ID", 'E4 TB Allocation Details'!$A$18:$L$18, 0),FALSE), 'E2 Allocators'!$B$15:$W$361, MATCH('O5 Details by Class &amp; Accounts'!AM$18, 'E2 Allocators'!$B$15:$W$15, 0),FALSE)*$G188), 0, VLOOKUP(VLOOKUP($A188, 'E4 TB Allocation Details'!$A$18:$L$217, MATCH("Customer ID", 'E4 TB Allocation Details'!$A$18:$L$18, 0),FALSE), 'E2 Allocators'!$B$15:$W$361, MATCH('O5 Details by Class &amp; Accounts'!AM$18, 'E2 Allocators'!$B$15:$W$15, 0),FALSE)*$G188)</f>
        <v>0</v>
      </c>
      <c r="AN188" s="1334">
        <f>IF(ISERROR(VLOOKUP(VLOOKUP($A188, 'E4 TB Allocation Details'!$A$18:$L$217, MATCH("Customer ID", 'E4 TB Allocation Details'!$A$18:$L$18, 0),FALSE), 'E2 Allocators'!$B$15:$W$361, MATCH('O5 Details by Class &amp; Accounts'!AN$18, 'E2 Allocators'!$B$15:$W$15, 0),FALSE)*$G188), 0, VLOOKUP(VLOOKUP($A188, 'E4 TB Allocation Details'!$A$18:$L$217, MATCH("Customer ID", 'E4 TB Allocation Details'!$A$18:$L$18, 0),FALSE), 'E2 Allocators'!$B$15:$W$361, MATCH('O5 Details by Class &amp; Accounts'!AN$18, 'E2 Allocators'!$B$15:$W$15, 0),FALSE)*$G188)</f>
        <v>0</v>
      </c>
      <c r="AO188" s="1334">
        <f>IF(ISERROR(VLOOKUP(VLOOKUP($A188, 'E4 TB Allocation Details'!$A$18:$L$217, MATCH("Customer ID", 'E4 TB Allocation Details'!$A$18:$L$18, 0),FALSE), 'E2 Allocators'!$B$15:$W$361, MATCH('O5 Details by Class &amp; Accounts'!AO$18, 'E2 Allocators'!$B$15:$W$15, 0),FALSE)*$G188), 0, VLOOKUP(VLOOKUP($A188, 'E4 TB Allocation Details'!$A$18:$L$217, MATCH("Customer ID", 'E4 TB Allocation Details'!$A$18:$L$18, 0),FALSE), 'E2 Allocators'!$B$15:$W$361, MATCH('O5 Details by Class &amp; Accounts'!AO$18, 'E2 Allocators'!$B$15:$W$15, 0),FALSE)*$G188)</f>
        <v>0</v>
      </c>
      <c r="AP188" s="1334">
        <f>IF(ISERROR(VLOOKUP(VLOOKUP($A188, 'E4 TB Allocation Details'!$A$18:$L$217, MATCH("Customer ID", 'E4 TB Allocation Details'!$A$18:$L$18, 0),FALSE), 'E2 Allocators'!$B$15:$W$361, MATCH('O5 Details by Class &amp; Accounts'!AP$18, 'E2 Allocators'!$B$15:$W$15, 0),FALSE)*$G188), 0, VLOOKUP(VLOOKUP($A188, 'E4 TB Allocation Details'!$A$18:$L$217, MATCH("Customer ID", 'E4 TB Allocation Details'!$A$18:$L$18, 0),FALSE), 'E2 Allocators'!$B$15:$W$361, MATCH('O5 Details by Class &amp; Accounts'!AP$18, 'E2 Allocators'!$B$15:$W$15, 0),FALSE)*$G188)</f>
        <v>0</v>
      </c>
      <c r="AQ188" s="1334">
        <f>IF(ISERROR(VLOOKUP(VLOOKUP($A188, 'E4 TB Allocation Details'!$A$18:$L$217, MATCH("Customer ID", 'E4 TB Allocation Details'!$A$18:$L$18, 0),FALSE), 'E2 Allocators'!$B$15:$W$361, MATCH('O5 Details by Class &amp; Accounts'!AQ$18, 'E2 Allocators'!$B$15:$W$15, 0),FALSE)*$G188), 0, VLOOKUP(VLOOKUP($A188, 'E4 TB Allocation Details'!$A$18:$L$217, MATCH("Customer ID", 'E4 TB Allocation Details'!$A$18:$L$18, 0),FALSE), 'E2 Allocators'!$B$15:$W$361, MATCH('O5 Details by Class &amp; Accounts'!AQ$18, 'E2 Allocators'!$B$15:$W$15, 0),FALSE)*$G188)</f>
        <v>0</v>
      </c>
      <c r="AR188" s="1334">
        <f>IF(ISERROR(VLOOKUP(VLOOKUP($A188, 'E4 TB Allocation Details'!$A$18:$L$217, MATCH("Customer ID", 'E4 TB Allocation Details'!$A$18:$L$18, 0),FALSE), 'E2 Allocators'!$B$15:$W$361, MATCH('O5 Details by Class &amp; Accounts'!AR$18, 'E2 Allocators'!$B$15:$W$15, 0),FALSE)*$G188), 0, VLOOKUP(VLOOKUP($A188, 'E4 TB Allocation Details'!$A$18:$L$217, MATCH("Customer ID", 'E4 TB Allocation Details'!$A$18:$L$18, 0),FALSE), 'E2 Allocators'!$B$15:$W$361, MATCH('O5 Details by Class &amp; Accounts'!AR$18, 'E2 Allocators'!$B$15:$W$15, 0),FALSE)*$G188)</f>
        <v>0</v>
      </c>
      <c r="AS188" s="1334">
        <f>IF(ISERROR(VLOOKUP(VLOOKUP($A188, 'E4 TB Allocation Details'!$A$18:$L$217, MATCH("Customer ID", 'E4 TB Allocation Details'!$A$18:$L$18, 0),FALSE), 'E2 Allocators'!$B$15:$W$361, MATCH('O5 Details by Class &amp; Accounts'!AS$18, 'E2 Allocators'!$B$15:$W$15, 0),FALSE)*$G188), 0, VLOOKUP(VLOOKUP($A188, 'E4 TB Allocation Details'!$A$18:$L$217, MATCH("Customer ID", 'E4 TB Allocation Details'!$A$18:$L$18, 0),FALSE), 'E2 Allocators'!$B$15:$W$361, MATCH('O5 Details by Class &amp; Accounts'!AS$18, 'E2 Allocators'!$B$15:$W$15, 0),FALSE)*$G188)</f>
        <v>0</v>
      </c>
      <c r="AT188" s="1334">
        <f>IF(ISERROR(VLOOKUP(VLOOKUP($A188, 'E4 TB Allocation Details'!$A$18:$L$217, MATCH("Customer ID", 'E4 TB Allocation Details'!$A$18:$L$18, 0),FALSE), 'E2 Allocators'!$B$15:$W$361, MATCH('O5 Details by Class &amp; Accounts'!AT$18, 'E2 Allocators'!$B$15:$W$15, 0),FALSE)*$G188), 0, VLOOKUP(VLOOKUP($A188, 'E4 TB Allocation Details'!$A$18:$L$217, MATCH("Customer ID", 'E4 TB Allocation Details'!$A$18:$L$18, 0),FALSE), 'E2 Allocators'!$B$15:$W$361, MATCH('O5 Details by Class &amp; Accounts'!AT$18, 'E2 Allocators'!$B$15:$W$15, 0),FALSE)*$G188)</f>
        <v>0</v>
      </c>
      <c r="AU188" s="1334">
        <f>IF(ISERROR(VLOOKUP(VLOOKUP($A188, 'E4 TB Allocation Details'!$A$18:$L$217, MATCH("Customer ID", 'E4 TB Allocation Details'!$A$18:$L$18, 0),FALSE), 'E2 Allocators'!$B$15:$W$361, MATCH('O5 Details by Class &amp; Accounts'!AU$18, 'E2 Allocators'!$B$15:$W$15, 0),FALSE)*$G188), 0, VLOOKUP(VLOOKUP($A188, 'E4 TB Allocation Details'!$A$18:$L$217, MATCH("Customer ID", 'E4 TB Allocation Details'!$A$18:$L$18, 0),FALSE), 'E2 Allocators'!$B$15:$W$361, MATCH('O5 Details by Class &amp; Accounts'!AU$18, 'E2 Allocators'!$B$15:$W$15, 0),FALSE)*$G188)</f>
        <v>0</v>
      </c>
      <c r="AV188" s="1334">
        <f>IF(ISERROR(VLOOKUP(VLOOKUP($A188, 'E4 TB Allocation Details'!$A$18:$L$217, MATCH("Customer ID", 'E4 TB Allocation Details'!$A$18:$L$18, 0),FALSE), 'E2 Allocators'!$B$15:$W$361, MATCH('O5 Details by Class &amp; Accounts'!AV$18, 'E2 Allocators'!$B$15:$W$15, 0),FALSE)*$G188), 0, VLOOKUP(VLOOKUP($A188, 'E4 TB Allocation Details'!$A$18:$L$217, MATCH("Customer ID", 'E4 TB Allocation Details'!$A$18:$L$18, 0),FALSE), 'E2 Allocators'!$B$15:$W$361, MATCH('O5 Details by Class &amp; Accounts'!AV$18, 'E2 Allocators'!$B$15:$W$15, 0),FALSE)*$G188)</f>
        <v>0</v>
      </c>
      <c r="AW188" s="1334">
        <f>IF(ISERROR(VLOOKUP(VLOOKUP($A188, 'E4 TB Allocation Details'!$A$18:$L$217, MATCH("Customer ID", 'E4 TB Allocation Details'!$A$18:$L$18, 0),FALSE), 'E2 Allocators'!$B$15:$W$361, MATCH('O5 Details by Class &amp; Accounts'!AW$18, 'E2 Allocators'!$B$15:$W$15, 0),FALSE)*$G188), 0, VLOOKUP(VLOOKUP($A188, 'E4 TB Allocation Details'!$A$18:$L$217, MATCH("Customer ID", 'E4 TB Allocation Details'!$A$18:$L$18, 0),FALSE), 'E2 Allocators'!$B$15:$W$361, MATCH('O5 Details by Class &amp; Accounts'!AW$18, 'E2 Allocators'!$B$15:$W$15, 0),FALSE)*$G188)</f>
        <v>0</v>
      </c>
      <c r="AX188" s="1334">
        <f t="shared" si="51"/>
        <v>0</v>
      </c>
      <c r="AY188" s="1334">
        <f>IF(ISERROR(VLOOKUP(VLOOKUP($A188, 'E4 TB Allocation Details'!$A$18:$L$217, MATCH("Misc ID", 'E4 TB Allocation Details'!$A$18:$L$18, 0),FALSE), 'E2 Allocators'!$B$15:$W$361, MATCH('O5 Details by Class &amp; Accounts'!AY$18, 'E2 Allocators'!$B$15:$W$15, 0),FALSE)*$E188), 0, VLOOKUP(VLOOKUP($A188, 'E4 TB Allocation Details'!$A$18:$L$217, MATCH("Misc ID", 'E4 TB Allocation Details'!$A$18:$L$18, 0),FALSE), 'E2 Allocators'!$B$15:$W$361, MATCH('O5 Details by Class &amp; Accounts'!AY$18, 'E2 Allocators'!$B$15:$W$15, 0),FALSE)*$E188)</f>
        <v>0</v>
      </c>
      <c r="AZ188" s="1334">
        <f>IF(ISERROR(VLOOKUP(VLOOKUP($A188, 'E4 TB Allocation Details'!$A$18:$L$217, MATCH("Misc ID", 'E4 TB Allocation Details'!$A$18:$L$18, 0),FALSE), 'E2 Allocators'!$B$15:$W$361, MATCH('O5 Details by Class &amp; Accounts'!AZ$18, 'E2 Allocators'!$B$15:$W$15, 0),FALSE)*$E188), 0, VLOOKUP(VLOOKUP($A188, 'E4 TB Allocation Details'!$A$18:$L$217, MATCH("Misc ID", 'E4 TB Allocation Details'!$A$18:$L$18, 0),FALSE), 'E2 Allocators'!$B$15:$W$361, MATCH('O5 Details by Class &amp; Accounts'!AZ$18, 'E2 Allocators'!$B$15:$W$15, 0),FALSE)*$E188)</f>
        <v>0</v>
      </c>
      <c r="BA188" s="1334">
        <f>IF(ISERROR(VLOOKUP(VLOOKUP($A188, 'E4 TB Allocation Details'!$A$18:$L$217, MATCH("Misc ID", 'E4 TB Allocation Details'!$A$18:$L$18, 0),FALSE), 'E2 Allocators'!$B$15:$W$361, MATCH('O5 Details by Class &amp; Accounts'!BA$18, 'E2 Allocators'!$B$15:$W$15, 0),FALSE)*$E188), 0, VLOOKUP(VLOOKUP($A188, 'E4 TB Allocation Details'!$A$18:$L$217, MATCH("Misc ID", 'E4 TB Allocation Details'!$A$18:$L$18, 0),FALSE), 'E2 Allocators'!$B$15:$W$361, MATCH('O5 Details by Class &amp; Accounts'!BA$18, 'E2 Allocators'!$B$15:$W$15, 0),FALSE)*$E188)</f>
        <v>0</v>
      </c>
      <c r="BB188" s="1334">
        <f>IF(ISERROR(VLOOKUP(VLOOKUP($A188, 'E4 TB Allocation Details'!$A$18:$L$217, MATCH("Misc ID", 'E4 TB Allocation Details'!$A$18:$L$18, 0),FALSE), 'E2 Allocators'!$B$15:$W$361, MATCH('O5 Details by Class &amp; Accounts'!BB$18, 'E2 Allocators'!$B$15:$W$15, 0),FALSE)*$E188), 0, VLOOKUP(VLOOKUP($A188, 'E4 TB Allocation Details'!$A$18:$L$217, MATCH("Misc ID", 'E4 TB Allocation Details'!$A$18:$L$18, 0),FALSE), 'E2 Allocators'!$B$15:$W$361, MATCH('O5 Details by Class &amp; Accounts'!BB$18, 'E2 Allocators'!$B$15:$W$15, 0),FALSE)*$E188)</f>
        <v>0</v>
      </c>
      <c r="BC188" s="1334">
        <f>IF(ISERROR(VLOOKUP(VLOOKUP($A188, 'E4 TB Allocation Details'!$A$18:$L$217, MATCH("Misc ID", 'E4 TB Allocation Details'!$A$18:$L$18, 0),FALSE), 'E2 Allocators'!$B$15:$W$361, MATCH('O5 Details by Class &amp; Accounts'!BC$18, 'E2 Allocators'!$B$15:$W$15, 0),FALSE)*$E188), 0, VLOOKUP(VLOOKUP($A188, 'E4 TB Allocation Details'!$A$18:$L$217, MATCH("Misc ID", 'E4 TB Allocation Details'!$A$18:$L$18, 0),FALSE), 'E2 Allocators'!$B$15:$W$361, MATCH('O5 Details by Class &amp; Accounts'!BC$18, 'E2 Allocators'!$B$15:$W$15, 0),FALSE)*$E188)</f>
        <v>0</v>
      </c>
      <c r="BD188" s="1334">
        <f>IF(ISERROR(VLOOKUP(VLOOKUP($A188, 'E4 TB Allocation Details'!$A$18:$L$217, MATCH("Misc ID", 'E4 TB Allocation Details'!$A$18:$L$18, 0),FALSE), 'E2 Allocators'!$B$15:$W$361, MATCH('O5 Details by Class &amp; Accounts'!BD$18, 'E2 Allocators'!$B$15:$W$15, 0),FALSE)*$E188), 0, VLOOKUP(VLOOKUP($A188, 'E4 TB Allocation Details'!$A$18:$L$217, MATCH("Misc ID", 'E4 TB Allocation Details'!$A$18:$L$18, 0),FALSE), 'E2 Allocators'!$B$15:$W$361, MATCH('O5 Details by Class &amp; Accounts'!BD$18, 'E2 Allocators'!$B$15:$W$15, 0),FALSE)*$E188)</f>
        <v>0</v>
      </c>
      <c r="BE188" s="1334">
        <f>IF(ISERROR(VLOOKUP(VLOOKUP($A188, 'E4 TB Allocation Details'!$A$18:$L$217, MATCH("Misc ID", 'E4 TB Allocation Details'!$A$18:$L$18, 0),FALSE), 'E2 Allocators'!$B$15:$W$361, MATCH('O5 Details by Class &amp; Accounts'!BE$18, 'E2 Allocators'!$B$15:$W$15, 0),FALSE)*$E188), 0, VLOOKUP(VLOOKUP($A188, 'E4 TB Allocation Details'!$A$18:$L$217, MATCH("Misc ID", 'E4 TB Allocation Details'!$A$18:$L$18, 0),FALSE), 'E2 Allocators'!$B$15:$W$361, MATCH('O5 Details by Class &amp; Accounts'!BE$18, 'E2 Allocators'!$B$15:$W$15, 0),FALSE)*$E188)</f>
        <v>0</v>
      </c>
      <c r="BF188" s="1334">
        <f>IF(ISERROR(VLOOKUP(VLOOKUP($A188, 'E4 TB Allocation Details'!$A$18:$L$217, MATCH("Misc ID", 'E4 TB Allocation Details'!$A$18:$L$18, 0),FALSE), 'E2 Allocators'!$B$15:$W$361, MATCH('O5 Details by Class &amp; Accounts'!BF$18, 'E2 Allocators'!$B$15:$W$15, 0),FALSE)*$E188), 0, VLOOKUP(VLOOKUP($A188, 'E4 TB Allocation Details'!$A$18:$L$217, MATCH("Misc ID", 'E4 TB Allocation Details'!$A$18:$L$18, 0),FALSE), 'E2 Allocators'!$B$15:$W$361, MATCH('O5 Details by Class &amp; Accounts'!BF$18, 'E2 Allocators'!$B$15:$W$15, 0),FALSE)*$E188)</f>
        <v>0</v>
      </c>
      <c r="BG188" s="1334">
        <f>IF(ISERROR(VLOOKUP(VLOOKUP($A188, 'E4 TB Allocation Details'!$A$18:$L$217, MATCH("Misc ID", 'E4 TB Allocation Details'!$A$18:$L$18, 0),FALSE), 'E2 Allocators'!$B$15:$W$361, MATCH('O5 Details by Class &amp; Accounts'!BG$18, 'E2 Allocators'!$B$15:$W$15, 0),FALSE)*$E188), 0, VLOOKUP(VLOOKUP($A188, 'E4 TB Allocation Details'!$A$18:$L$217, MATCH("Misc ID", 'E4 TB Allocation Details'!$A$18:$L$18, 0),FALSE), 'E2 Allocators'!$B$15:$W$361, MATCH('O5 Details by Class &amp; Accounts'!BG$18, 'E2 Allocators'!$B$15:$W$15, 0),FALSE)*$E188)</f>
        <v>0</v>
      </c>
      <c r="BH188" s="1334">
        <f>IF(ISERROR(VLOOKUP(VLOOKUP($A188, 'E4 TB Allocation Details'!$A$18:$L$217, MATCH("Misc ID", 'E4 TB Allocation Details'!$A$18:$L$18, 0),FALSE), 'E2 Allocators'!$B$15:$W$361, MATCH('O5 Details by Class &amp; Accounts'!BH$18, 'E2 Allocators'!$B$15:$W$15, 0),FALSE)*$E188), 0, VLOOKUP(VLOOKUP($A188, 'E4 TB Allocation Details'!$A$18:$L$217, MATCH("Misc ID", 'E4 TB Allocation Details'!$A$18:$L$18, 0),FALSE), 'E2 Allocators'!$B$15:$W$361, MATCH('O5 Details by Class &amp; Accounts'!BH$18, 'E2 Allocators'!$B$15:$W$15, 0),FALSE)*$E188)</f>
        <v>0</v>
      </c>
      <c r="BI188" s="1334">
        <f>IF(ISERROR(VLOOKUP(VLOOKUP($A188, 'E4 TB Allocation Details'!$A$18:$L$217, MATCH("Misc ID", 'E4 TB Allocation Details'!$A$18:$L$18, 0),FALSE), 'E2 Allocators'!$B$15:$W$361, MATCH('O5 Details by Class &amp; Accounts'!BI$18, 'E2 Allocators'!$B$15:$W$15, 0),FALSE)*$E188), 0, VLOOKUP(VLOOKUP($A188, 'E4 TB Allocation Details'!$A$18:$L$217, MATCH("Misc ID", 'E4 TB Allocation Details'!$A$18:$L$18, 0),FALSE), 'E2 Allocators'!$B$15:$W$361, MATCH('O5 Details by Class &amp; Accounts'!BI$18, 'E2 Allocators'!$B$15:$W$15, 0),FALSE)*$E188)</f>
        <v>0</v>
      </c>
      <c r="BJ188" s="1334">
        <f>IF(ISERROR(VLOOKUP(VLOOKUP($A188, 'E4 TB Allocation Details'!$A$18:$L$217, MATCH("Misc ID", 'E4 TB Allocation Details'!$A$18:$L$18, 0),FALSE), 'E2 Allocators'!$B$15:$W$361, MATCH('O5 Details by Class &amp; Accounts'!BJ$18, 'E2 Allocators'!$B$15:$W$15, 0),FALSE)*$E188), 0, VLOOKUP(VLOOKUP($A188, 'E4 TB Allocation Details'!$A$18:$L$217, MATCH("Misc ID", 'E4 TB Allocation Details'!$A$18:$L$18, 0),FALSE), 'E2 Allocators'!$B$15:$W$361, MATCH('O5 Details by Class &amp; Accounts'!BJ$18, 'E2 Allocators'!$B$15:$W$15, 0),FALSE)*$E188)</f>
        <v>0</v>
      </c>
      <c r="BK188" s="1334">
        <f>IF(ISERROR(VLOOKUP(VLOOKUP($A188, 'E4 TB Allocation Details'!$A$18:$L$217, MATCH("Misc ID", 'E4 TB Allocation Details'!$A$18:$L$18, 0),FALSE), 'E2 Allocators'!$B$15:$W$361, MATCH('O5 Details by Class &amp; Accounts'!BK$18, 'E2 Allocators'!$B$15:$W$15, 0),FALSE)*$E188), 0, VLOOKUP(VLOOKUP($A188, 'E4 TB Allocation Details'!$A$18:$L$217, MATCH("Misc ID", 'E4 TB Allocation Details'!$A$18:$L$18, 0),FALSE), 'E2 Allocators'!$B$15:$W$361, MATCH('O5 Details by Class &amp; Accounts'!BK$18, 'E2 Allocators'!$B$15:$W$15, 0),FALSE)*$E188)</f>
        <v>0</v>
      </c>
      <c r="BL188" s="1334">
        <f>IF(ISERROR(VLOOKUP(VLOOKUP($A188, 'E4 TB Allocation Details'!$A$18:$L$217, MATCH("Misc ID", 'E4 TB Allocation Details'!$A$18:$L$18, 0),FALSE), 'E2 Allocators'!$B$15:$W$361, MATCH('O5 Details by Class &amp; Accounts'!BL$18, 'E2 Allocators'!$B$15:$W$15, 0),FALSE)*$E188), 0, VLOOKUP(VLOOKUP($A188, 'E4 TB Allocation Details'!$A$18:$L$217, MATCH("Misc ID", 'E4 TB Allocation Details'!$A$18:$L$18, 0),FALSE), 'E2 Allocators'!$B$15:$W$361, MATCH('O5 Details by Class &amp; Accounts'!BL$18, 'E2 Allocators'!$B$15:$W$15, 0),FALSE)*$E188)</f>
        <v>0</v>
      </c>
      <c r="BM188" s="1334">
        <f>IF(ISERROR(VLOOKUP(VLOOKUP($A188, 'E4 TB Allocation Details'!$A$18:$L$217, MATCH("Misc ID", 'E4 TB Allocation Details'!$A$18:$L$18, 0),FALSE), 'E2 Allocators'!$B$15:$W$361, MATCH('O5 Details by Class &amp; Accounts'!BM$18, 'E2 Allocators'!$B$15:$W$15, 0),FALSE)*$E188), 0, VLOOKUP(VLOOKUP($A188, 'E4 TB Allocation Details'!$A$18:$L$217, MATCH("Misc ID", 'E4 TB Allocation Details'!$A$18:$L$18, 0),FALSE), 'E2 Allocators'!$B$15:$W$361, MATCH('O5 Details by Class &amp; Accounts'!BM$18, 'E2 Allocators'!$B$15:$W$15, 0),FALSE)*$E188)</f>
        <v>0</v>
      </c>
      <c r="BN188" s="1334">
        <f>IF(ISERROR(VLOOKUP(VLOOKUP($A188, 'E4 TB Allocation Details'!$A$18:$L$217, MATCH("Misc ID", 'E4 TB Allocation Details'!$A$18:$L$18, 0),FALSE), 'E2 Allocators'!$B$15:$W$361, MATCH('O5 Details by Class &amp; Accounts'!BN$18, 'E2 Allocators'!$B$15:$W$15, 0),FALSE)*$E188), 0, VLOOKUP(VLOOKUP($A188, 'E4 TB Allocation Details'!$A$18:$L$217, MATCH("Misc ID", 'E4 TB Allocation Details'!$A$18:$L$18, 0),FALSE), 'E2 Allocators'!$B$15:$W$361, MATCH('O5 Details by Class &amp; Accounts'!BN$18, 'E2 Allocators'!$B$15:$W$15, 0),FALSE)*$E188)</f>
        <v>0</v>
      </c>
      <c r="BO188" s="1334">
        <f>IF(ISERROR(VLOOKUP(VLOOKUP($A188, 'E4 TB Allocation Details'!$A$18:$L$217, MATCH("Misc ID", 'E4 TB Allocation Details'!$A$18:$L$18, 0),FALSE), 'E2 Allocators'!$B$15:$W$361, MATCH('O5 Details by Class &amp; Accounts'!BO$18, 'E2 Allocators'!$B$15:$W$15, 0),FALSE)*$E188), 0, VLOOKUP(VLOOKUP($A188, 'E4 TB Allocation Details'!$A$18:$L$217, MATCH("Misc ID", 'E4 TB Allocation Details'!$A$18:$L$18, 0),FALSE), 'E2 Allocators'!$B$15:$W$361, MATCH('O5 Details by Class &amp; Accounts'!BO$18, 'E2 Allocators'!$B$15:$W$15, 0),FALSE)*$E188)</f>
        <v>0</v>
      </c>
      <c r="BP188" s="1334">
        <f>IF(ISERROR(VLOOKUP(VLOOKUP($A188, 'E4 TB Allocation Details'!$A$18:$L$217, MATCH("Misc ID", 'E4 TB Allocation Details'!$A$18:$L$18, 0),FALSE), 'E2 Allocators'!$B$15:$W$361, MATCH('O5 Details by Class &amp; Accounts'!BP$18, 'E2 Allocators'!$B$15:$W$15, 0),FALSE)*$E188), 0, VLOOKUP(VLOOKUP($A188, 'E4 TB Allocation Details'!$A$18:$L$217, MATCH("Misc ID", 'E4 TB Allocation Details'!$A$18:$L$18, 0),FALSE), 'E2 Allocators'!$B$15:$W$361, MATCH('O5 Details by Class &amp; Accounts'!BP$18, 'E2 Allocators'!$B$15:$W$15, 0),FALSE)*$E188)</f>
        <v>0</v>
      </c>
      <c r="BQ188" s="1334">
        <f>IF(ISERROR(VLOOKUP(VLOOKUP($A188, 'E4 TB Allocation Details'!$A$18:$L$217, MATCH("Misc ID", 'E4 TB Allocation Details'!$A$18:$L$18, 0),FALSE), 'E2 Allocators'!$B$15:$W$361, MATCH('O5 Details by Class &amp; Accounts'!BQ$18, 'E2 Allocators'!$B$15:$W$15, 0),FALSE)*$E188), 0, VLOOKUP(VLOOKUP($A188, 'E4 TB Allocation Details'!$A$18:$L$217, MATCH("Misc ID", 'E4 TB Allocation Details'!$A$18:$L$18, 0),FALSE), 'E2 Allocators'!$B$15:$W$361, MATCH('O5 Details by Class &amp; Accounts'!BQ$18, 'E2 Allocators'!$B$15:$W$15, 0),FALSE)*$E188)</f>
        <v>0</v>
      </c>
      <c r="BR188" s="1334">
        <f>IF(ISERROR(VLOOKUP(VLOOKUP($A188, 'E4 TB Allocation Details'!$A$18:$L$217, MATCH("Misc ID", 'E4 TB Allocation Details'!$A$18:$L$18, 0),FALSE), 'E2 Allocators'!$B$15:$W$361, MATCH('O5 Details by Class &amp; Accounts'!BR$18, 'E2 Allocators'!$B$15:$W$15, 0),FALSE)*$E188), 0, VLOOKUP(VLOOKUP($A188, 'E4 TB Allocation Details'!$A$18:$L$217, MATCH("Misc ID", 'E4 TB Allocation Details'!$A$18:$L$18, 0),FALSE), 'E2 Allocators'!$B$15:$W$361, MATCH('O5 Details by Class &amp; Accounts'!BR$18, 'E2 Allocators'!$B$15:$W$15, 0),FALSE)*$E188)</f>
        <v>0</v>
      </c>
      <c r="BS188" s="1334">
        <f t="shared" si="48"/>
        <v>0</v>
      </c>
      <c r="BT188" s="1334">
        <f>IF(ISERROR(VLOOKUP(VLOOKUP($A188, 'E4 TB Allocation Details'!$A$18:$L$217, MATCH("A &amp; G ID", 'E4 TB Allocation Details'!$A$18:$L$18, 0),FALSE), 'E2 Allocators'!$B$15:$W$361, MATCH('O5 Details by Class &amp; Accounts'!BT$18, 'E2 Allocators'!$B$15:$W$15, 0),FALSE)*$E188), 0, VLOOKUP(VLOOKUP($A188, 'E4 TB Allocation Details'!$A$18:$L$217, MATCH("A &amp; G ID", 'E4 TB Allocation Details'!$A$18:$L$18, 0),FALSE), 'E2 Allocators'!$B$15:$W$361, MATCH('O5 Details by Class &amp; Accounts'!BT$18, 'E2 Allocators'!$B$15:$W$15, 0),FALSE)*$E188)</f>
        <v>255820.93720116431</v>
      </c>
      <c r="BU188" s="1334">
        <f>IF(ISERROR(VLOOKUP(VLOOKUP($A188, 'E4 TB Allocation Details'!$A$18:$L$217, MATCH("A &amp; G ID", 'E4 TB Allocation Details'!$A$18:$L$18, 0),FALSE), 'E2 Allocators'!$B$15:$W$361, MATCH('O5 Details by Class &amp; Accounts'!BU$18, 'E2 Allocators'!$B$15:$W$15, 0),FALSE)*$E188), 0, VLOOKUP(VLOOKUP($A188, 'E4 TB Allocation Details'!$A$18:$L$217, MATCH("A &amp; G ID", 'E4 TB Allocation Details'!$A$18:$L$18, 0),FALSE), 'E2 Allocators'!$B$15:$W$361, MATCH('O5 Details by Class &amp; Accounts'!BU$18, 'E2 Allocators'!$B$15:$W$15, 0),FALSE)*$E188)</f>
        <v>45848.004323408393</v>
      </c>
      <c r="BV188" s="1334">
        <f>IF(ISERROR(VLOOKUP(VLOOKUP($A188, 'E4 TB Allocation Details'!$A$18:$L$217, MATCH("A &amp; G ID", 'E4 TB Allocation Details'!$A$18:$L$18, 0),FALSE), 'E2 Allocators'!$B$15:$W$361, MATCH('O5 Details by Class &amp; Accounts'!BV$18, 'E2 Allocators'!$B$15:$W$15, 0),FALSE)*$E188), 0, VLOOKUP(VLOOKUP($A188, 'E4 TB Allocation Details'!$A$18:$L$217, MATCH("A &amp; G ID", 'E4 TB Allocation Details'!$A$18:$L$18, 0),FALSE), 'E2 Allocators'!$B$15:$W$361, MATCH('O5 Details by Class &amp; Accounts'!BV$18, 'E2 Allocators'!$B$15:$W$15, 0),FALSE)*$E188)</f>
        <v>42739.420812597207</v>
      </c>
      <c r="BW188" s="1334">
        <f>IF(ISERROR(VLOOKUP(VLOOKUP($A188, 'E4 TB Allocation Details'!$A$18:$L$217, MATCH("A &amp; G ID", 'E4 TB Allocation Details'!$A$18:$L$18, 0),FALSE), 'E2 Allocators'!$B$15:$W$361, MATCH('O5 Details by Class &amp; Accounts'!BW$18, 'E2 Allocators'!$B$15:$W$15, 0),FALSE)*$E188), 0, VLOOKUP(VLOOKUP($A188, 'E4 TB Allocation Details'!$A$18:$L$217, MATCH("A &amp; G ID", 'E4 TB Allocation Details'!$A$18:$L$18, 0),FALSE), 'E2 Allocators'!$B$15:$W$361, MATCH('O5 Details by Class &amp; Accounts'!BW$18, 'E2 Allocators'!$B$15:$W$15, 0),FALSE)*$E188)</f>
        <v>0</v>
      </c>
      <c r="BX188" s="1334">
        <f>IF(ISERROR(VLOOKUP(VLOOKUP($A188, 'E4 TB Allocation Details'!$A$18:$L$217, MATCH("A &amp; G ID", 'E4 TB Allocation Details'!$A$18:$L$18, 0),FALSE), 'E2 Allocators'!$B$15:$W$361, MATCH('O5 Details by Class &amp; Accounts'!BX$18, 'E2 Allocators'!$B$15:$W$15, 0),FALSE)*$E188), 0, VLOOKUP(VLOOKUP($A188, 'E4 TB Allocation Details'!$A$18:$L$217, MATCH("A &amp; G ID", 'E4 TB Allocation Details'!$A$18:$L$18, 0),FALSE), 'E2 Allocators'!$B$15:$W$361, MATCH('O5 Details by Class &amp; Accounts'!BX$18, 'E2 Allocators'!$B$15:$W$15, 0),FALSE)*$E188)</f>
        <v>13222.103096880637</v>
      </c>
      <c r="BY188" s="1334">
        <f>IF(ISERROR(VLOOKUP(VLOOKUP($A188, 'E4 TB Allocation Details'!$A$18:$L$217, MATCH("A &amp; G ID", 'E4 TB Allocation Details'!$A$18:$L$18, 0),FALSE), 'E2 Allocators'!$B$15:$W$361, MATCH('O5 Details by Class &amp; Accounts'!BY$18, 'E2 Allocators'!$B$15:$W$15, 0),FALSE)*$E188), 0, VLOOKUP(VLOOKUP($A188, 'E4 TB Allocation Details'!$A$18:$L$217, MATCH("A &amp; G ID", 'E4 TB Allocation Details'!$A$18:$L$18, 0),FALSE), 'E2 Allocators'!$B$15:$W$361, MATCH('O5 Details by Class &amp; Accounts'!BY$18, 'E2 Allocators'!$B$15:$W$15, 0),FALSE)*$E188)</f>
        <v>16476.67802818046</v>
      </c>
      <c r="BZ188" s="1334">
        <f>IF(ISERROR(VLOOKUP(VLOOKUP($A188, 'E4 TB Allocation Details'!$A$18:$L$217, MATCH("A &amp; G ID", 'E4 TB Allocation Details'!$A$18:$L$18, 0),FALSE), 'E2 Allocators'!$B$15:$W$361, MATCH('O5 Details by Class &amp; Accounts'!BZ$18, 'E2 Allocators'!$B$15:$W$15, 0),FALSE)*$E188), 0, VLOOKUP(VLOOKUP($A188, 'E4 TB Allocation Details'!$A$18:$L$217, MATCH("A &amp; G ID", 'E4 TB Allocation Details'!$A$18:$L$18, 0),FALSE), 'E2 Allocators'!$B$15:$W$361, MATCH('O5 Details by Class &amp; Accounts'!BZ$18, 'E2 Allocators'!$B$15:$W$15, 0),FALSE)*$E188)</f>
        <v>12491.704487780671</v>
      </c>
      <c r="CA188" s="1334">
        <f>IF(ISERROR(VLOOKUP(VLOOKUP($A188, 'E4 TB Allocation Details'!$A$18:$L$217, MATCH("A &amp; G ID", 'E4 TB Allocation Details'!$A$18:$L$18, 0),FALSE), 'E2 Allocators'!$B$15:$W$361, MATCH('O5 Details by Class &amp; Accounts'!CA$18, 'E2 Allocators'!$B$15:$W$15, 0),FALSE)*$E188), 0, VLOOKUP(VLOOKUP($A188, 'E4 TB Allocation Details'!$A$18:$L$217, MATCH("A &amp; G ID", 'E4 TB Allocation Details'!$A$18:$L$18, 0),FALSE), 'E2 Allocators'!$B$15:$W$361, MATCH('O5 Details by Class &amp; Accounts'!CA$18, 'E2 Allocators'!$B$15:$W$15, 0),FALSE)*$E188)</f>
        <v>824.99486560898254</v>
      </c>
      <c r="CB188" s="1334">
        <f>IF(ISERROR(VLOOKUP(VLOOKUP($A188, 'E4 TB Allocation Details'!$A$18:$L$217, MATCH("A &amp; G ID", 'E4 TB Allocation Details'!$A$18:$L$18, 0),FALSE), 'E2 Allocators'!$B$15:$W$361, MATCH('O5 Details by Class &amp; Accounts'!CB$18, 'E2 Allocators'!$B$15:$W$15, 0),FALSE)*$E188), 0, VLOOKUP(VLOOKUP($A188, 'E4 TB Allocation Details'!$A$18:$L$217, MATCH("A &amp; G ID", 'E4 TB Allocation Details'!$A$18:$L$18, 0),FALSE), 'E2 Allocators'!$B$15:$W$361, MATCH('O5 Details by Class &amp; Accounts'!CB$18, 'E2 Allocators'!$B$15:$W$15, 0),FALSE)*$E188)</f>
        <v>2421.1571843793181</v>
      </c>
      <c r="CC188" s="1334">
        <f>IF(ISERROR(VLOOKUP(VLOOKUP($A188, 'E4 TB Allocation Details'!$A$18:$L$217, MATCH("A &amp; G ID", 'E4 TB Allocation Details'!$A$18:$L$18, 0),FALSE), 'E2 Allocators'!$B$15:$W$361, MATCH('O5 Details by Class &amp; Accounts'!CC$18, 'E2 Allocators'!$B$15:$W$15, 0),FALSE)*$E188), 0, VLOOKUP(VLOOKUP($A188, 'E4 TB Allocation Details'!$A$18:$L$217, MATCH("A &amp; G ID", 'E4 TB Allocation Details'!$A$18:$L$18, 0),FALSE), 'E2 Allocators'!$B$15:$W$361, MATCH('O5 Details by Class &amp; Accounts'!CC$18, 'E2 Allocators'!$B$15:$W$15, 0),FALSE)*$E188)</f>
        <v>0</v>
      </c>
      <c r="CD188" s="1334">
        <f>IF(ISERROR(VLOOKUP(VLOOKUP($A188, 'E4 TB Allocation Details'!$A$18:$L$217, MATCH("A &amp; G ID", 'E4 TB Allocation Details'!$A$18:$L$18, 0),FALSE), 'E2 Allocators'!$B$15:$W$361, MATCH('O5 Details by Class &amp; Accounts'!CD$18, 'E2 Allocators'!$B$15:$W$15, 0),FALSE)*$E188), 0, VLOOKUP(VLOOKUP($A188, 'E4 TB Allocation Details'!$A$18:$L$217, MATCH("A &amp; G ID", 'E4 TB Allocation Details'!$A$18:$L$18, 0),FALSE), 'E2 Allocators'!$B$15:$W$361, MATCH('O5 Details by Class &amp; Accounts'!CD$18, 'E2 Allocators'!$B$15:$W$15, 0),FALSE)*$E188)</f>
        <v>0</v>
      </c>
      <c r="CE188" s="1334">
        <f>IF(ISERROR(VLOOKUP(VLOOKUP($A188, 'E4 TB Allocation Details'!$A$18:$L$217, MATCH("A &amp; G ID", 'E4 TB Allocation Details'!$A$18:$L$18, 0),FALSE), 'E2 Allocators'!$B$15:$W$361, MATCH('O5 Details by Class &amp; Accounts'!CE$18, 'E2 Allocators'!$B$15:$W$15, 0),FALSE)*$E188), 0, VLOOKUP(VLOOKUP($A188, 'E4 TB Allocation Details'!$A$18:$L$217, MATCH("A &amp; G ID", 'E4 TB Allocation Details'!$A$18:$L$18, 0),FALSE), 'E2 Allocators'!$B$15:$W$361, MATCH('O5 Details by Class &amp; Accounts'!CE$18, 'E2 Allocators'!$B$15:$W$15, 0),FALSE)*$E188)</f>
        <v>0</v>
      </c>
      <c r="CF188" s="1334">
        <f>IF(ISERROR(VLOOKUP(VLOOKUP($A188, 'E4 TB Allocation Details'!$A$18:$L$217, MATCH("A &amp; G ID", 'E4 TB Allocation Details'!$A$18:$L$18, 0),FALSE), 'E2 Allocators'!$B$15:$W$361, MATCH('O5 Details by Class &amp; Accounts'!CF$18, 'E2 Allocators'!$B$15:$W$15, 0),FALSE)*$E188), 0, VLOOKUP(VLOOKUP($A188, 'E4 TB Allocation Details'!$A$18:$L$217, MATCH("A &amp; G ID", 'E4 TB Allocation Details'!$A$18:$L$18, 0),FALSE), 'E2 Allocators'!$B$15:$W$361, MATCH('O5 Details by Class &amp; Accounts'!CF$18, 'E2 Allocators'!$B$15:$W$15, 0),FALSE)*$E188)</f>
        <v>0</v>
      </c>
      <c r="CG188" s="1334">
        <f>IF(ISERROR(VLOOKUP(VLOOKUP($A188, 'E4 TB Allocation Details'!$A$18:$L$217, MATCH("A &amp; G ID", 'E4 TB Allocation Details'!$A$18:$L$18, 0),FALSE), 'E2 Allocators'!$B$15:$W$361, MATCH('O5 Details by Class &amp; Accounts'!CG$18, 'E2 Allocators'!$B$15:$W$15, 0),FALSE)*$E188), 0, VLOOKUP(VLOOKUP($A188, 'E4 TB Allocation Details'!$A$18:$L$217, MATCH("A &amp; G ID", 'E4 TB Allocation Details'!$A$18:$L$18, 0),FALSE), 'E2 Allocators'!$B$15:$W$361, MATCH('O5 Details by Class &amp; Accounts'!CG$18, 'E2 Allocators'!$B$15:$W$15, 0),FALSE)*$E188)</f>
        <v>0</v>
      </c>
      <c r="CH188" s="1334">
        <f>IF(ISERROR(VLOOKUP(VLOOKUP($A188, 'E4 TB Allocation Details'!$A$18:$L$217, MATCH("A &amp; G ID", 'E4 TB Allocation Details'!$A$18:$L$18, 0),FALSE), 'E2 Allocators'!$B$15:$W$361, MATCH('O5 Details by Class &amp; Accounts'!CH$18, 'E2 Allocators'!$B$15:$W$15, 0),FALSE)*$E188), 0, VLOOKUP(VLOOKUP($A188, 'E4 TB Allocation Details'!$A$18:$L$217, MATCH("A &amp; G ID", 'E4 TB Allocation Details'!$A$18:$L$18, 0),FALSE), 'E2 Allocators'!$B$15:$W$361, MATCH('O5 Details by Class &amp; Accounts'!CH$18, 'E2 Allocators'!$B$15:$W$15, 0),FALSE)*$E188)</f>
        <v>0</v>
      </c>
      <c r="CI188" s="1334">
        <f>IF(ISERROR(VLOOKUP(VLOOKUP($A188, 'E4 TB Allocation Details'!$A$18:$L$217, MATCH("A &amp; G ID", 'E4 TB Allocation Details'!$A$18:$L$18, 0),FALSE), 'E2 Allocators'!$B$15:$W$361, MATCH('O5 Details by Class &amp; Accounts'!CI$18, 'E2 Allocators'!$B$15:$W$15, 0),FALSE)*$E188), 0, VLOOKUP(VLOOKUP($A188, 'E4 TB Allocation Details'!$A$18:$L$217, MATCH("A &amp; G ID", 'E4 TB Allocation Details'!$A$18:$L$18, 0),FALSE), 'E2 Allocators'!$B$15:$W$361, MATCH('O5 Details by Class &amp; Accounts'!CI$18, 'E2 Allocators'!$B$15:$W$15, 0),FALSE)*$E188)</f>
        <v>0</v>
      </c>
      <c r="CJ188" s="1334">
        <f>IF(ISERROR(VLOOKUP(VLOOKUP($A188, 'E4 TB Allocation Details'!$A$18:$L$217, MATCH("A &amp; G ID", 'E4 TB Allocation Details'!$A$18:$L$18, 0),FALSE), 'E2 Allocators'!$B$15:$W$361, MATCH('O5 Details by Class &amp; Accounts'!CJ$18, 'E2 Allocators'!$B$15:$W$15, 0),FALSE)*$E188), 0, VLOOKUP(VLOOKUP($A188, 'E4 TB Allocation Details'!$A$18:$L$217, MATCH("A &amp; G ID", 'E4 TB Allocation Details'!$A$18:$L$18, 0),FALSE), 'E2 Allocators'!$B$15:$W$361, MATCH('O5 Details by Class &amp; Accounts'!CJ$18, 'E2 Allocators'!$B$15:$W$15, 0),FALSE)*$E188)</f>
        <v>0</v>
      </c>
      <c r="CK188" s="1334">
        <f>IF(ISERROR(VLOOKUP(VLOOKUP($A188, 'E4 TB Allocation Details'!$A$18:$L$217, MATCH("A &amp; G ID", 'E4 TB Allocation Details'!$A$18:$L$18, 0),FALSE), 'E2 Allocators'!$B$15:$W$361, MATCH('O5 Details by Class &amp; Accounts'!CK$18, 'E2 Allocators'!$B$15:$W$15, 0),FALSE)*$E188), 0, VLOOKUP(VLOOKUP($A188, 'E4 TB Allocation Details'!$A$18:$L$217, MATCH("A &amp; G ID", 'E4 TB Allocation Details'!$A$18:$L$18, 0),FALSE), 'E2 Allocators'!$B$15:$W$361, MATCH('O5 Details by Class &amp; Accounts'!CK$18, 'E2 Allocators'!$B$15:$W$15, 0),FALSE)*$E188)</f>
        <v>0</v>
      </c>
      <c r="CL188" s="1334">
        <f>IF(ISERROR(VLOOKUP(VLOOKUP($A188, 'E4 TB Allocation Details'!$A$18:$L$217, MATCH("A &amp; G ID", 'E4 TB Allocation Details'!$A$18:$L$18, 0),FALSE), 'E2 Allocators'!$B$15:$W$361, MATCH('O5 Details by Class &amp; Accounts'!CL$18, 'E2 Allocators'!$B$15:$W$15, 0),FALSE)*$E188), 0, VLOOKUP(VLOOKUP($A188, 'E4 TB Allocation Details'!$A$18:$L$217, MATCH("A &amp; G ID", 'E4 TB Allocation Details'!$A$18:$L$18, 0),FALSE), 'E2 Allocators'!$B$15:$W$361, MATCH('O5 Details by Class &amp; Accounts'!CL$18, 'E2 Allocators'!$B$15:$W$15, 0),FALSE)*$E188)</f>
        <v>0</v>
      </c>
      <c r="CM188" s="1334">
        <f>IF(ISERROR(VLOOKUP(VLOOKUP($A188, 'E4 TB Allocation Details'!$A$18:$L$217, MATCH("A &amp; G ID", 'E4 TB Allocation Details'!$A$18:$L$18, 0),FALSE), 'E2 Allocators'!$B$15:$W$361, MATCH('O5 Details by Class &amp; Accounts'!CM$18, 'E2 Allocators'!$B$15:$W$15, 0),FALSE)*$E188), 0, VLOOKUP(VLOOKUP($A188, 'E4 TB Allocation Details'!$A$18:$L$217, MATCH("A &amp; G ID", 'E4 TB Allocation Details'!$A$18:$L$18, 0),FALSE), 'E2 Allocators'!$B$15:$W$361, MATCH('O5 Details by Class &amp; Accounts'!CM$18, 'E2 Allocators'!$B$15:$W$15, 0),FALSE)*$E188)</f>
        <v>0</v>
      </c>
      <c r="CN188" s="1334">
        <f t="shared" si="49"/>
        <v>389845</v>
      </c>
      <c r="CO188" s="1670">
        <f t="shared" si="50"/>
        <v>0</v>
      </c>
      <c r="CQ188" s="1926" t="s">
        <v>1166</v>
      </c>
    </row>
    <row r="189" spans="1:95" s="64" customFormat="1" ht="12.75" x14ac:dyDescent="0.2">
      <c r="A189" s="2226">
        <v>5635</v>
      </c>
      <c r="B189" s="2176" t="s">
        <v>301</v>
      </c>
      <c r="C189" s="1667">
        <f>IF(ISERROR(VLOOKUP($A189,'I3 TB Data'!$A$20:$H$465,MATCH('O5 Details by Class &amp; Accounts'!$C$18, 'I3 TB Data'!$A$20:$H$20,0),0)), 0, VLOOKUP($A189,'I3 TB Data'!$A$20:$H$465,MATCH('O5 Details by Class &amp; Accounts'!$C$18,'I3 TB Data'!$A$20:$H$20,0),0))</f>
        <v>148023</v>
      </c>
      <c r="D189" s="1668"/>
      <c r="E189" s="1667">
        <f t="shared" si="44"/>
        <v>148023</v>
      </c>
      <c r="F189" s="1669"/>
      <c r="G189" s="1669"/>
      <c r="H189" s="1334">
        <f t="shared" si="46"/>
        <v>0</v>
      </c>
      <c r="I189" s="1334">
        <f>IF(ISERROR(VLOOKUP(VLOOKUP($A189, 'E4 TB Allocation Details'!$A$18:$L$217, MATCH("Demand ID", 'E4 TB Allocation Details'!$A$18:$L$18, 0),FALSE), 'E2 Allocators'!$B$15:$W$361, MATCH('O5 Details by Class &amp; Accounts'!I$18, 'E2 Allocators'!$B$15:$W$15, 0),FALSE)*$F189), 0, VLOOKUP(VLOOKUP($A189, 'E4 TB Allocation Details'!$A$18:$L$217, MATCH("Demand ID", 'E4 TB Allocation Details'!$A$18:$L$18, 0),FALSE), 'E2 Allocators'!$B$15:$W$361, MATCH('O5 Details by Class &amp; Accounts'!I$18, 'E2 Allocators'!$B$15:$W$15, 0),FALSE)*$F189)</f>
        <v>0</v>
      </c>
      <c r="J189" s="1334">
        <f>IF(ISERROR(VLOOKUP(VLOOKUP($A189, 'E4 TB Allocation Details'!$A$18:$L$217, MATCH("Demand ID", 'E4 TB Allocation Details'!$A$18:$L$18, 0),FALSE), 'E2 Allocators'!$B$15:$W$361, MATCH('O5 Details by Class &amp; Accounts'!J$18, 'E2 Allocators'!$B$15:$W$15, 0),FALSE)*$F189), 0, VLOOKUP(VLOOKUP($A189, 'E4 TB Allocation Details'!$A$18:$L$217, MATCH("Demand ID", 'E4 TB Allocation Details'!$A$18:$L$18, 0),FALSE), 'E2 Allocators'!$B$15:$W$361, MATCH('O5 Details by Class &amp; Accounts'!J$18, 'E2 Allocators'!$B$15:$W$15, 0),FALSE)*$F189)</f>
        <v>0</v>
      </c>
      <c r="K189" s="1334">
        <f>IF(ISERROR(VLOOKUP(VLOOKUP($A189, 'E4 TB Allocation Details'!$A$18:$L$217, MATCH("Demand ID", 'E4 TB Allocation Details'!$A$18:$L$18, 0),FALSE), 'E2 Allocators'!$B$15:$W$361, MATCH('O5 Details by Class &amp; Accounts'!K$18, 'E2 Allocators'!$B$15:$W$15, 0),FALSE)*$F189), 0, VLOOKUP(VLOOKUP($A189, 'E4 TB Allocation Details'!$A$18:$L$217, MATCH("Demand ID", 'E4 TB Allocation Details'!$A$18:$L$18, 0),FALSE), 'E2 Allocators'!$B$15:$W$361, MATCH('O5 Details by Class &amp; Accounts'!K$18, 'E2 Allocators'!$B$15:$W$15, 0),FALSE)*$F189)</f>
        <v>0</v>
      </c>
      <c r="L189" s="1334">
        <f>IF(ISERROR(VLOOKUP(VLOOKUP($A189, 'E4 TB Allocation Details'!$A$18:$L$217, MATCH("Demand ID", 'E4 TB Allocation Details'!$A$18:$L$18, 0),FALSE), 'E2 Allocators'!$B$15:$W$361, MATCH('O5 Details by Class &amp; Accounts'!L$18, 'E2 Allocators'!$B$15:$W$15, 0),FALSE)*$F189), 0, VLOOKUP(VLOOKUP($A189, 'E4 TB Allocation Details'!$A$18:$L$217, MATCH("Demand ID", 'E4 TB Allocation Details'!$A$18:$L$18, 0),FALSE), 'E2 Allocators'!$B$15:$W$361, MATCH('O5 Details by Class &amp; Accounts'!L$18, 'E2 Allocators'!$B$15:$W$15, 0),FALSE)*$F189)</f>
        <v>0</v>
      </c>
      <c r="M189" s="1334">
        <f>IF(ISERROR(VLOOKUP(VLOOKUP($A189, 'E4 TB Allocation Details'!$A$18:$L$217, MATCH("Demand ID", 'E4 TB Allocation Details'!$A$18:$L$18, 0),FALSE), 'E2 Allocators'!$B$15:$W$361, MATCH('O5 Details by Class &amp; Accounts'!M$18, 'E2 Allocators'!$B$15:$W$15, 0),FALSE)*$F189), 0, VLOOKUP(VLOOKUP($A189, 'E4 TB Allocation Details'!$A$18:$L$217, MATCH("Demand ID", 'E4 TB Allocation Details'!$A$18:$L$18, 0),FALSE), 'E2 Allocators'!$B$15:$W$361, MATCH('O5 Details by Class &amp; Accounts'!M$18, 'E2 Allocators'!$B$15:$W$15, 0),FALSE)*$F189)</f>
        <v>0</v>
      </c>
      <c r="N189" s="1334">
        <f>IF(ISERROR(VLOOKUP(VLOOKUP($A189, 'E4 TB Allocation Details'!$A$18:$L$217, MATCH("Demand ID", 'E4 TB Allocation Details'!$A$18:$L$18, 0),FALSE), 'E2 Allocators'!$B$15:$W$361, MATCH('O5 Details by Class &amp; Accounts'!N$18, 'E2 Allocators'!$B$15:$W$15, 0),FALSE)*$F189), 0, VLOOKUP(VLOOKUP($A189, 'E4 TB Allocation Details'!$A$18:$L$217, MATCH("Demand ID", 'E4 TB Allocation Details'!$A$18:$L$18, 0),FALSE), 'E2 Allocators'!$B$15:$W$361, MATCH('O5 Details by Class &amp; Accounts'!N$18, 'E2 Allocators'!$B$15:$W$15, 0),FALSE)*$F189)</f>
        <v>0</v>
      </c>
      <c r="O189" s="1334">
        <f>IF(ISERROR(VLOOKUP(VLOOKUP($A189, 'E4 TB Allocation Details'!$A$18:$L$217, MATCH("Demand ID", 'E4 TB Allocation Details'!$A$18:$L$18, 0),FALSE), 'E2 Allocators'!$B$15:$W$361, MATCH('O5 Details by Class &amp; Accounts'!O$18, 'E2 Allocators'!$B$15:$W$15, 0),FALSE)*$F189), 0, VLOOKUP(VLOOKUP($A189, 'E4 TB Allocation Details'!$A$18:$L$217, MATCH("Demand ID", 'E4 TB Allocation Details'!$A$18:$L$18, 0),FALSE), 'E2 Allocators'!$B$15:$W$361, MATCH('O5 Details by Class &amp; Accounts'!O$18, 'E2 Allocators'!$B$15:$W$15, 0),FALSE)*$F189)</f>
        <v>0</v>
      </c>
      <c r="P189" s="1334">
        <f>IF(ISERROR(VLOOKUP(VLOOKUP($A189, 'E4 TB Allocation Details'!$A$18:$L$217, MATCH("Demand ID", 'E4 TB Allocation Details'!$A$18:$L$18, 0),FALSE), 'E2 Allocators'!$B$15:$W$361, MATCH('O5 Details by Class &amp; Accounts'!P$18, 'E2 Allocators'!$B$15:$W$15, 0),FALSE)*$F189), 0, VLOOKUP(VLOOKUP($A189, 'E4 TB Allocation Details'!$A$18:$L$217, MATCH("Demand ID", 'E4 TB Allocation Details'!$A$18:$L$18, 0),FALSE), 'E2 Allocators'!$B$15:$W$361, MATCH('O5 Details by Class &amp; Accounts'!P$18, 'E2 Allocators'!$B$15:$W$15, 0),FALSE)*$F189)</f>
        <v>0</v>
      </c>
      <c r="Q189" s="1334">
        <f>IF(ISERROR(VLOOKUP(VLOOKUP($A189, 'E4 TB Allocation Details'!$A$18:$L$217, MATCH("Demand ID", 'E4 TB Allocation Details'!$A$18:$L$18, 0),FALSE), 'E2 Allocators'!$B$15:$W$361, MATCH('O5 Details by Class &amp; Accounts'!Q$18, 'E2 Allocators'!$B$15:$W$15, 0),FALSE)*$F189), 0, VLOOKUP(VLOOKUP($A189, 'E4 TB Allocation Details'!$A$18:$L$217, MATCH("Demand ID", 'E4 TB Allocation Details'!$A$18:$L$18, 0),FALSE), 'E2 Allocators'!$B$15:$W$361, MATCH('O5 Details by Class &amp; Accounts'!Q$18, 'E2 Allocators'!$B$15:$W$15, 0),FALSE)*$F189)</f>
        <v>0</v>
      </c>
      <c r="R189" s="1334">
        <f>IF(ISERROR(VLOOKUP(VLOOKUP($A189, 'E4 TB Allocation Details'!$A$18:$L$217, MATCH("Demand ID", 'E4 TB Allocation Details'!$A$18:$L$18, 0),FALSE), 'E2 Allocators'!$B$15:$W$361, MATCH('O5 Details by Class &amp; Accounts'!R$18, 'E2 Allocators'!$B$15:$W$15, 0),FALSE)*$F189), 0, VLOOKUP(VLOOKUP($A189, 'E4 TB Allocation Details'!$A$18:$L$217, MATCH("Demand ID", 'E4 TB Allocation Details'!$A$18:$L$18, 0),FALSE), 'E2 Allocators'!$B$15:$W$361, MATCH('O5 Details by Class &amp; Accounts'!R$18, 'E2 Allocators'!$B$15:$W$15, 0),FALSE)*$F189)</f>
        <v>0</v>
      </c>
      <c r="S189" s="1334">
        <f>IF(ISERROR(VLOOKUP(VLOOKUP($A189, 'E4 TB Allocation Details'!$A$18:$L$217, MATCH("Demand ID", 'E4 TB Allocation Details'!$A$18:$L$18, 0),FALSE), 'E2 Allocators'!$B$15:$W$361, MATCH('O5 Details by Class &amp; Accounts'!S$18, 'E2 Allocators'!$B$15:$W$15, 0),FALSE)*$F189), 0, VLOOKUP(VLOOKUP($A189, 'E4 TB Allocation Details'!$A$18:$L$217, MATCH("Demand ID", 'E4 TB Allocation Details'!$A$18:$L$18, 0),FALSE), 'E2 Allocators'!$B$15:$W$361, MATCH('O5 Details by Class &amp; Accounts'!S$18, 'E2 Allocators'!$B$15:$W$15, 0),FALSE)*$F189)</f>
        <v>0</v>
      </c>
      <c r="T189" s="1334">
        <f>IF(ISERROR(VLOOKUP(VLOOKUP($A189, 'E4 TB Allocation Details'!$A$18:$L$217, MATCH("Demand ID", 'E4 TB Allocation Details'!$A$18:$L$18, 0),FALSE), 'E2 Allocators'!$B$15:$W$361, MATCH('O5 Details by Class &amp; Accounts'!T$18, 'E2 Allocators'!$B$15:$W$15, 0),FALSE)*$F189), 0, VLOOKUP(VLOOKUP($A189, 'E4 TB Allocation Details'!$A$18:$L$217, MATCH("Demand ID", 'E4 TB Allocation Details'!$A$18:$L$18, 0),FALSE), 'E2 Allocators'!$B$15:$W$361, MATCH('O5 Details by Class &amp; Accounts'!T$18, 'E2 Allocators'!$B$15:$W$15, 0),FALSE)*$F189)</f>
        <v>0</v>
      </c>
      <c r="U189" s="1334">
        <f>IF(ISERROR(VLOOKUP(VLOOKUP($A189, 'E4 TB Allocation Details'!$A$18:$L$217, MATCH("Demand ID", 'E4 TB Allocation Details'!$A$18:$L$18, 0),FALSE), 'E2 Allocators'!$B$15:$W$361, MATCH('O5 Details by Class &amp; Accounts'!U$18, 'E2 Allocators'!$B$15:$W$15, 0),FALSE)*$F189), 0, VLOOKUP(VLOOKUP($A189, 'E4 TB Allocation Details'!$A$18:$L$217, MATCH("Demand ID", 'E4 TB Allocation Details'!$A$18:$L$18, 0),FALSE), 'E2 Allocators'!$B$15:$W$361, MATCH('O5 Details by Class &amp; Accounts'!U$18, 'E2 Allocators'!$B$15:$W$15, 0),FALSE)*$F189)</f>
        <v>0</v>
      </c>
      <c r="V189" s="1334">
        <f>IF(ISERROR(VLOOKUP(VLOOKUP($A189, 'E4 TB Allocation Details'!$A$18:$L$217, MATCH("Demand ID", 'E4 TB Allocation Details'!$A$18:$L$18, 0),FALSE), 'E2 Allocators'!$B$15:$W$361, MATCH('O5 Details by Class &amp; Accounts'!V$18, 'E2 Allocators'!$B$15:$W$15, 0),FALSE)*$F189), 0, VLOOKUP(VLOOKUP($A189, 'E4 TB Allocation Details'!$A$18:$L$217, MATCH("Demand ID", 'E4 TB Allocation Details'!$A$18:$L$18, 0),FALSE), 'E2 Allocators'!$B$15:$W$361, MATCH('O5 Details by Class &amp; Accounts'!V$18, 'E2 Allocators'!$B$15:$W$15, 0),FALSE)*$F189)</f>
        <v>0</v>
      </c>
      <c r="W189" s="1334">
        <f>IF(ISERROR(VLOOKUP(VLOOKUP($A189, 'E4 TB Allocation Details'!$A$18:$L$217, MATCH("Demand ID", 'E4 TB Allocation Details'!$A$18:$L$18, 0),FALSE), 'E2 Allocators'!$B$15:$W$361, MATCH('O5 Details by Class &amp; Accounts'!W$18, 'E2 Allocators'!$B$15:$W$15, 0),FALSE)*$F189), 0, VLOOKUP(VLOOKUP($A189, 'E4 TB Allocation Details'!$A$18:$L$217, MATCH("Demand ID", 'E4 TB Allocation Details'!$A$18:$L$18, 0),FALSE), 'E2 Allocators'!$B$15:$W$361, MATCH('O5 Details by Class &amp; Accounts'!W$18, 'E2 Allocators'!$B$15:$W$15, 0),FALSE)*$F189)</f>
        <v>0</v>
      </c>
      <c r="X189" s="1334">
        <f>IF(ISERROR(VLOOKUP(VLOOKUP($A189, 'E4 TB Allocation Details'!$A$18:$L$217, MATCH("Demand ID", 'E4 TB Allocation Details'!$A$18:$L$18, 0),FALSE), 'E2 Allocators'!$B$15:$W$361, MATCH('O5 Details by Class &amp; Accounts'!X$18, 'E2 Allocators'!$B$15:$W$15, 0),FALSE)*$F189), 0, VLOOKUP(VLOOKUP($A189, 'E4 TB Allocation Details'!$A$18:$L$217, MATCH("Demand ID", 'E4 TB Allocation Details'!$A$18:$L$18, 0),FALSE), 'E2 Allocators'!$B$15:$W$361, MATCH('O5 Details by Class &amp; Accounts'!X$18, 'E2 Allocators'!$B$15:$W$15, 0),FALSE)*$F189)</f>
        <v>0</v>
      </c>
      <c r="Y189" s="1334">
        <f>IF(ISERROR(VLOOKUP(VLOOKUP($A189, 'E4 TB Allocation Details'!$A$18:$L$217, MATCH("Demand ID", 'E4 TB Allocation Details'!$A$18:$L$18, 0),FALSE), 'E2 Allocators'!$B$15:$W$361, MATCH('O5 Details by Class &amp; Accounts'!Y$18, 'E2 Allocators'!$B$15:$W$15, 0),FALSE)*$F189), 0, VLOOKUP(VLOOKUP($A189, 'E4 TB Allocation Details'!$A$18:$L$217, MATCH("Demand ID", 'E4 TB Allocation Details'!$A$18:$L$18, 0),FALSE), 'E2 Allocators'!$B$15:$W$361, MATCH('O5 Details by Class &amp; Accounts'!Y$18, 'E2 Allocators'!$B$15:$W$15, 0),FALSE)*$F189)</f>
        <v>0</v>
      </c>
      <c r="Z189" s="1334">
        <f>IF(ISERROR(VLOOKUP(VLOOKUP($A189, 'E4 TB Allocation Details'!$A$18:$L$217, MATCH("Demand ID", 'E4 TB Allocation Details'!$A$18:$L$18, 0),FALSE), 'E2 Allocators'!$B$15:$W$361, MATCH('O5 Details by Class &amp; Accounts'!Z$18, 'E2 Allocators'!$B$15:$W$15, 0),FALSE)*$F189), 0, VLOOKUP(VLOOKUP($A189, 'E4 TB Allocation Details'!$A$18:$L$217, MATCH("Demand ID", 'E4 TB Allocation Details'!$A$18:$L$18, 0),FALSE), 'E2 Allocators'!$B$15:$W$361, MATCH('O5 Details by Class &amp; Accounts'!Z$18, 'E2 Allocators'!$B$15:$W$15, 0),FALSE)*$F189)</f>
        <v>0</v>
      </c>
      <c r="AA189" s="1334">
        <f>IF(ISERROR(VLOOKUP(VLOOKUP($A189, 'E4 TB Allocation Details'!$A$18:$L$217, MATCH("Demand ID", 'E4 TB Allocation Details'!$A$18:$L$18, 0),FALSE), 'E2 Allocators'!$B$15:$W$361, MATCH('O5 Details by Class &amp; Accounts'!AA$18, 'E2 Allocators'!$B$15:$W$15, 0),FALSE)*$F189), 0, VLOOKUP(VLOOKUP($A189, 'E4 TB Allocation Details'!$A$18:$L$217, MATCH("Demand ID", 'E4 TB Allocation Details'!$A$18:$L$18, 0),FALSE), 'E2 Allocators'!$B$15:$W$361, MATCH('O5 Details by Class &amp; Accounts'!AA$18, 'E2 Allocators'!$B$15:$W$15, 0),FALSE)*$F189)</f>
        <v>0</v>
      </c>
      <c r="AB189" s="1334">
        <f>IF(ISERROR(VLOOKUP(VLOOKUP($A189, 'E4 TB Allocation Details'!$A$18:$L$217, MATCH("Demand ID", 'E4 TB Allocation Details'!$A$18:$L$18, 0),FALSE), 'E2 Allocators'!$B$15:$W$361, MATCH('O5 Details by Class &amp; Accounts'!AB$18, 'E2 Allocators'!$B$15:$W$15, 0),FALSE)*$F189), 0, VLOOKUP(VLOOKUP($A189, 'E4 TB Allocation Details'!$A$18:$L$217, MATCH("Demand ID", 'E4 TB Allocation Details'!$A$18:$L$18, 0),FALSE), 'E2 Allocators'!$B$15:$W$361, MATCH('O5 Details by Class &amp; Accounts'!AB$18, 'E2 Allocators'!$B$15:$W$15, 0),FALSE)*$F189)</f>
        <v>0</v>
      </c>
      <c r="AC189" s="1334">
        <f t="shared" si="47"/>
        <v>0</v>
      </c>
      <c r="AD189" s="1334">
        <f>IF(ISERROR(VLOOKUP(VLOOKUP($A189, 'E4 TB Allocation Details'!$A$18:$L$217, MATCH("Customer ID", 'E4 TB Allocation Details'!$A$18:$L$18, 0),FALSE), 'E2 Allocators'!$B$15:$W$361, MATCH('O5 Details by Class &amp; Accounts'!AD$18, 'E2 Allocators'!$B$15:$W$15, 0),FALSE)*$G189), 0, VLOOKUP(VLOOKUP($A189, 'E4 TB Allocation Details'!$A$18:$L$217, MATCH("Customer ID", 'E4 TB Allocation Details'!$A$18:$L$18, 0),FALSE), 'E2 Allocators'!$B$15:$W$361, MATCH('O5 Details by Class &amp; Accounts'!AD$18, 'E2 Allocators'!$B$15:$W$15, 0),FALSE)*$G189)</f>
        <v>0</v>
      </c>
      <c r="AE189" s="1334">
        <f>IF(ISERROR(VLOOKUP(VLOOKUP($A189, 'E4 TB Allocation Details'!$A$18:$L$217, MATCH("Customer ID", 'E4 TB Allocation Details'!$A$18:$L$18, 0),FALSE), 'E2 Allocators'!$B$15:$W$361, MATCH('O5 Details by Class &amp; Accounts'!AE$18, 'E2 Allocators'!$B$15:$W$15, 0),FALSE)*$G189), 0, VLOOKUP(VLOOKUP($A189, 'E4 TB Allocation Details'!$A$18:$L$217, MATCH("Customer ID", 'E4 TB Allocation Details'!$A$18:$L$18, 0),FALSE), 'E2 Allocators'!$B$15:$W$361, MATCH('O5 Details by Class &amp; Accounts'!AE$18, 'E2 Allocators'!$B$15:$W$15, 0),FALSE)*$G189)</f>
        <v>0</v>
      </c>
      <c r="AF189" s="1334">
        <f>IF(ISERROR(VLOOKUP(VLOOKUP($A189, 'E4 TB Allocation Details'!$A$18:$L$217, MATCH("Customer ID", 'E4 TB Allocation Details'!$A$18:$L$18, 0),FALSE), 'E2 Allocators'!$B$15:$W$361, MATCH('O5 Details by Class &amp; Accounts'!AF$18, 'E2 Allocators'!$B$15:$W$15, 0),FALSE)*$G189), 0, VLOOKUP(VLOOKUP($A189, 'E4 TB Allocation Details'!$A$18:$L$217, MATCH("Customer ID", 'E4 TB Allocation Details'!$A$18:$L$18, 0),FALSE), 'E2 Allocators'!$B$15:$W$361, MATCH('O5 Details by Class &amp; Accounts'!AF$18, 'E2 Allocators'!$B$15:$W$15, 0),FALSE)*$G189)</f>
        <v>0</v>
      </c>
      <c r="AG189" s="1334">
        <f>IF(ISERROR(VLOOKUP(VLOOKUP($A189, 'E4 TB Allocation Details'!$A$18:$L$217, MATCH("Customer ID", 'E4 TB Allocation Details'!$A$18:$L$18, 0),FALSE), 'E2 Allocators'!$B$15:$W$361, MATCH('O5 Details by Class &amp; Accounts'!AG$18, 'E2 Allocators'!$B$15:$W$15, 0),FALSE)*$G189), 0, VLOOKUP(VLOOKUP($A189, 'E4 TB Allocation Details'!$A$18:$L$217, MATCH("Customer ID", 'E4 TB Allocation Details'!$A$18:$L$18, 0),FALSE), 'E2 Allocators'!$B$15:$W$361, MATCH('O5 Details by Class &amp; Accounts'!AG$18, 'E2 Allocators'!$B$15:$W$15, 0),FALSE)*$G189)</f>
        <v>0</v>
      </c>
      <c r="AH189" s="1334">
        <f>IF(ISERROR(VLOOKUP(VLOOKUP($A189, 'E4 TB Allocation Details'!$A$18:$L$217, MATCH("Customer ID", 'E4 TB Allocation Details'!$A$18:$L$18, 0),FALSE), 'E2 Allocators'!$B$15:$W$361, MATCH('O5 Details by Class &amp; Accounts'!AH$18, 'E2 Allocators'!$B$15:$W$15, 0),FALSE)*$G189), 0, VLOOKUP(VLOOKUP($A189, 'E4 TB Allocation Details'!$A$18:$L$217, MATCH("Customer ID", 'E4 TB Allocation Details'!$A$18:$L$18, 0),FALSE), 'E2 Allocators'!$B$15:$W$361, MATCH('O5 Details by Class &amp; Accounts'!AH$18, 'E2 Allocators'!$B$15:$W$15, 0),FALSE)*$G189)</f>
        <v>0</v>
      </c>
      <c r="AI189" s="1334">
        <f>IF(ISERROR(VLOOKUP(VLOOKUP($A189, 'E4 TB Allocation Details'!$A$18:$L$217, MATCH("Customer ID", 'E4 TB Allocation Details'!$A$18:$L$18, 0),FALSE), 'E2 Allocators'!$B$15:$W$361, MATCH('O5 Details by Class &amp; Accounts'!AI$18, 'E2 Allocators'!$B$15:$W$15, 0),FALSE)*$G189), 0, VLOOKUP(VLOOKUP($A189, 'E4 TB Allocation Details'!$A$18:$L$217, MATCH("Customer ID", 'E4 TB Allocation Details'!$A$18:$L$18, 0),FALSE), 'E2 Allocators'!$B$15:$W$361, MATCH('O5 Details by Class &amp; Accounts'!AI$18, 'E2 Allocators'!$B$15:$W$15, 0),FALSE)*$G189)</f>
        <v>0</v>
      </c>
      <c r="AJ189" s="1334">
        <f>IF(ISERROR(VLOOKUP(VLOOKUP($A189, 'E4 TB Allocation Details'!$A$18:$L$217, MATCH("Customer ID", 'E4 TB Allocation Details'!$A$18:$L$18, 0),FALSE), 'E2 Allocators'!$B$15:$W$361, MATCH('O5 Details by Class &amp; Accounts'!AJ$18, 'E2 Allocators'!$B$15:$W$15, 0),FALSE)*$G189), 0, VLOOKUP(VLOOKUP($A189, 'E4 TB Allocation Details'!$A$18:$L$217, MATCH("Customer ID", 'E4 TB Allocation Details'!$A$18:$L$18, 0),FALSE), 'E2 Allocators'!$B$15:$W$361, MATCH('O5 Details by Class &amp; Accounts'!AJ$18, 'E2 Allocators'!$B$15:$W$15, 0),FALSE)*$G189)</f>
        <v>0</v>
      </c>
      <c r="AK189" s="1334">
        <f>IF(ISERROR(VLOOKUP(VLOOKUP($A189, 'E4 TB Allocation Details'!$A$18:$L$217, MATCH("Customer ID", 'E4 TB Allocation Details'!$A$18:$L$18, 0),FALSE), 'E2 Allocators'!$B$15:$W$361, MATCH('O5 Details by Class &amp; Accounts'!AK$18, 'E2 Allocators'!$B$15:$W$15, 0),FALSE)*$G189), 0, VLOOKUP(VLOOKUP($A189, 'E4 TB Allocation Details'!$A$18:$L$217, MATCH("Customer ID", 'E4 TB Allocation Details'!$A$18:$L$18, 0),FALSE), 'E2 Allocators'!$B$15:$W$361, MATCH('O5 Details by Class &amp; Accounts'!AK$18, 'E2 Allocators'!$B$15:$W$15, 0),FALSE)*$G189)</f>
        <v>0</v>
      </c>
      <c r="AL189" s="1334">
        <f>IF(ISERROR(VLOOKUP(VLOOKUP($A189, 'E4 TB Allocation Details'!$A$18:$L$217, MATCH("Customer ID", 'E4 TB Allocation Details'!$A$18:$L$18, 0),FALSE), 'E2 Allocators'!$B$15:$W$361, MATCH('O5 Details by Class &amp; Accounts'!AL$18, 'E2 Allocators'!$B$15:$W$15, 0),FALSE)*$G189), 0, VLOOKUP(VLOOKUP($A189, 'E4 TB Allocation Details'!$A$18:$L$217, MATCH("Customer ID", 'E4 TB Allocation Details'!$A$18:$L$18, 0),FALSE), 'E2 Allocators'!$B$15:$W$361, MATCH('O5 Details by Class &amp; Accounts'!AL$18, 'E2 Allocators'!$B$15:$W$15, 0),FALSE)*$G189)</f>
        <v>0</v>
      </c>
      <c r="AM189" s="1334">
        <f>IF(ISERROR(VLOOKUP(VLOOKUP($A189, 'E4 TB Allocation Details'!$A$18:$L$217, MATCH("Customer ID", 'E4 TB Allocation Details'!$A$18:$L$18, 0),FALSE), 'E2 Allocators'!$B$15:$W$361, MATCH('O5 Details by Class &amp; Accounts'!AM$18, 'E2 Allocators'!$B$15:$W$15, 0),FALSE)*$G189), 0, VLOOKUP(VLOOKUP($A189, 'E4 TB Allocation Details'!$A$18:$L$217, MATCH("Customer ID", 'E4 TB Allocation Details'!$A$18:$L$18, 0),FALSE), 'E2 Allocators'!$B$15:$W$361, MATCH('O5 Details by Class &amp; Accounts'!AM$18, 'E2 Allocators'!$B$15:$W$15, 0),FALSE)*$G189)</f>
        <v>0</v>
      </c>
      <c r="AN189" s="1334">
        <f>IF(ISERROR(VLOOKUP(VLOOKUP($A189, 'E4 TB Allocation Details'!$A$18:$L$217, MATCH("Customer ID", 'E4 TB Allocation Details'!$A$18:$L$18, 0),FALSE), 'E2 Allocators'!$B$15:$W$361, MATCH('O5 Details by Class &amp; Accounts'!AN$18, 'E2 Allocators'!$B$15:$W$15, 0),FALSE)*$G189), 0, VLOOKUP(VLOOKUP($A189, 'E4 TB Allocation Details'!$A$18:$L$217, MATCH("Customer ID", 'E4 TB Allocation Details'!$A$18:$L$18, 0),FALSE), 'E2 Allocators'!$B$15:$W$361, MATCH('O5 Details by Class &amp; Accounts'!AN$18, 'E2 Allocators'!$B$15:$W$15, 0),FALSE)*$G189)</f>
        <v>0</v>
      </c>
      <c r="AO189" s="1334">
        <f>IF(ISERROR(VLOOKUP(VLOOKUP($A189, 'E4 TB Allocation Details'!$A$18:$L$217, MATCH("Customer ID", 'E4 TB Allocation Details'!$A$18:$L$18, 0),FALSE), 'E2 Allocators'!$B$15:$W$361, MATCH('O5 Details by Class &amp; Accounts'!AO$18, 'E2 Allocators'!$B$15:$W$15, 0),FALSE)*$G189), 0, VLOOKUP(VLOOKUP($A189, 'E4 TB Allocation Details'!$A$18:$L$217, MATCH("Customer ID", 'E4 TB Allocation Details'!$A$18:$L$18, 0),FALSE), 'E2 Allocators'!$B$15:$W$361, MATCH('O5 Details by Class &amp; Accounts'!AO$18, 'E2 Allocators'!$B$15:$W$15, 0),FALSE)*$G189)</f>
        <v>0</v>
      </c>
      <c r="AP189" s="1334">
        <f>IF(ISERROR(VLOOKUP(VLOOKUP($A189, 'E4 TB Allocation Details'!$A$18:$L$217, MATCH("Customer ID", 'E4 TB Allocation Details'!$A$18:$L$18, 0),FALSE), 'E2 Allocators'!$B$15:$W$361, MATCH('O5 Details by Class &amp; Accounts'!AP$18, 'E2 Allocators'!$B$15:$W$15, 0),FALSE)*$G189), 0, VLOOKUP(VLOOKUP($A189, 'E4 TB Allocation Details'!$A$18:$L$217, MATCH("Customer ID", 'E4 TB Allocation Details'!$A$18:$L$18, 0),FALSE), 'E2 Allocators'!$B$15:$W$361, MATCH('O5 Details by Class &amp; Accounts'!AP$18, 'E2 Allocators'!$B$15:$W$15, 0),FALSE)*$G189)</f>
        <v>0</v>
      </c>
      <c r="AQ189" s="1334">
        <f>IF(ISERROR(VLOOKUP(VLOOKUP($A189, 'E4 TB Allocation Details'!$A$18:$L$217, MATCH("Customer ID", 'E4 TB Allocation Details'!$A$18:$L$18, 0),FALSE), 'E2 Allocators'!$B$15:$W$361, MATCH('O5 Details by Class &amp; Accounts'!AQ$18, 'E2 Allocators'!$B$15:$W$15, 0),FALSE)*$G189), 0, VLOOKUP(VLOOKUP($A189, 'E4 TB Allocation Details'!$A$18:$L$217, MATCH("Customer ID", 'E4 TB Allocation Details'!$A$18:$L$18, 0),FALSE), 'E2 Allocators'!$B$15:$W$361, MATCH('O5 Details by Class &amp; Accounts'!AQ$18, 'E2 Allocators'!$B$15:$W$15, 0),FALSE)*$G189)</f>
        <v>0</v>
      </c>
      <c r="AR189" s="1334">
        <f>IF(ISERROR(VLOOKUP(VLOOKUP($A189, 'E4 TB Allocation Details'!$A$18:$L$217, MATCH("Customer ID", 'E4 TB Allocation Details'!$A$18:$L$18, 0),FALSE), 'E2 Allocators'!$B$15:$W$361, MATCH('O5 Details by Class &amp; Accounts'!AR$18, 'E2 Allocators'!$B$15:$W$15, 0),FALSE)*$G189), 0, VLOOKUP(VLOOKUP($A189, 'E4 TB Allocation Details'!$A$18:$L$217, MATCH("Customer ID", 'E4 TB Allocation Details'!$A$18:$L$18, 0),FALSE), 'E2 Allocators'!$B$15:$W$361, MATCH('O5 Details by Class &amp; Accounts'!AR$18, 'E2 Allocators'!$B$15:$W$15, 0),FALSE)*$G189)</f>
        <v>0</v>
      </c>
      <c r="AS189" s="1334">
        <f>IF(ISERROR(VLOOKUP(VLOOKUP($A189, 'E4 TB Allocation Details'!$A$18:$L$217, MATCH("Customer ID", 'E4 TB Allocation Details'!$A$18:$L$18, 0),FALSE), 'E2 Allocators'!$B$15:$W$361, MATCH('O5 Details by Class &amp; Accounts'!AS$18, 'E2 Allocators'!$B$15:$W$15, 0),FALSE)*$G189), 0, VLOOKUP(VLOOKUP($A189, 'E4 TB Allocation Details'!$A$18:$L$217, MATCH("Customer ID", 'E4 TB Allocation Details'!$A$18:$L$18, 0),FALSE), 'E2 Allocators'!$B$15:$W$361, MATCH('O5 Details by Class &amp; Accounts'!AS$18, 'E2 Allocators'!$B$15:$W$15, 0),FALSE)*$G189)</f>
        <v>0</v>
      </c>
      <c r="AT189" s="1334">
        <f>IF(ISERROR(VLOOKUP(VLOOKUP($A189, 'E4 TB Allocation Details'!$A$18:$L$217, MATCH("Customer ID", 'E4 TB Allocation Details'!$A$18:$L$18, 0),FALSE), 'E2 Allocators'!$B$15:$W$361, MATCH('O5 Details by Class &amp; Accounts'!AT$18, 'E2 Allocators'!$B$15:$W$15, 0),FALSE)*$G189), 0, VLOOKUP(VLOOKUP($A189, 'E4 TB Allocation Details'!$A$18:$L$217, MATCH("Customer ID", 'E4 TB Allocation Details'!$A$18:$L$18, 0),FALSE), 'E2 Allocators'!$B$15:$W$361, MATCH('O5 Details by Class &amp; Accounts'!AT$18, 'E2 Allocators'!$B$15:$W$15, 0),FALSE)*$G189)</f>
        <v>0</v>
      </c>
      <c r="AU189" s="1334">
        <f>IF(ISERROR(VLOOKUP(VLOOKUP($A189, 'E4 TB Allocation Details'!$A$18:$L$217, MATCH("Customer ID", 'E4 TB Allocation Details'!$A$18:$L$18, 0),FALSE), 'E2 Allocators'!$B$15:$W$361, MATCH('O5 Details by Class &amp; Accounts'!AU$18, 'E2 Allocators'!$B$15:$W$15, 0),FALSE)*$G189), 0, VLOOKUP(VLOOKUP($A189, 'E4 TB Allocation Details'!$A$18:$L$217, MATCH("Customer ID", 'E4 TB Allocation Details'!$A$18:$L$18, 0),FALSE), 'E2 Allocators'!$B$15:$W$361, MATCH('O5 Details by Class &amp; Accounts'!AU$18, 'E2 Allocators'!$B$15:$W$15, 0),FALSE)*$G189)</f>
        <v>0</v>
      </c>
      <c r="AV189" s="1334">
        <f>IF(ISERROR(VLOOKUP(VLOOKUP($A189, 'E4 TB Allocation Details'!$A$18:$L$217, MATCH("Customer ID", 'E4 TB Allocation Details'!$A$18:$L$18, 0),FALSE), 'E2 Allocators'!$B$15:$W$361, MATCH('O5 Details by Class &amp; Accounts'!AV$18, 'E2 Allocators'!$B$15:$W$15, 0),FALSE)*$G189), 0, VLOOKUP(VLOOKUP($A189, 'E4 TB Allocation Details'!$A$18:$L$217, MATCH("Customer ID", 'E4 TB Allocation Details'!$A$18:$L$18, 0),FALSE), 'E2 Allocators'!$B$15:$W$361, MATCH('O5 Details by Class &amp; Accounts'!AV$18, 'E2 Allocators'!$B$15:$W$15, 0),FALSE)*$G189)</f>
        <v>0</v>
      </c>
      <c r="AW189" s="1334">
        <f>IF(ISERROR(VLOOKUP(VLOOKUP($A189, 'E4 TB Allocation Details'!$A$18:$L$217, MATCH("Customer ID", 'E4 TB Allocation Details'!$A$18:$L$18, 0),FALSE), 'E2 Allocators'!$B$15:$W$361, MATCH('O5 Details by Class &amp; Accounts'!AW$18, 'E2 Allocators'!$B$15:$W$15, 0),FALSE)*$G189), 0, VLOOKUP(VLOOKUP($A189, 'E4 TB Allocation Details'!$A$18:$L$217, MATCH("Customer ID", 'E4 TB Allocation Details'!$A$18:$L$18, 0),FALSE), 'E2 Allocators'!$B$15:$W$361, MATCH('O5 Details by Class &amp; Accounts'!AW$18, 'E2 Allocators'!$B$15:$W$15, 0),FALSE)*$G189)</f>
        <v>0</v>
      </c>
      <c r="AX189" s="1334">
        <f t="shared" si="51"/>
        <v>0</v>
      </c>
      <c r="AY189" s="1334">
        <f>IF(ISERROR(VLOOKUP(VLOOKUP($A189, 'E4 TB Allocation Details'!$A$18:$L$217, MATCH("Misc ID", 'E4 TB Allocation Details'!$A$18:$L$18, 0),FALSE), 'E2 Allocators'!$B$15:$W$361, MATCH('O5 Details by Class &amp; Accounts'!AY$18, 'E2 Allocators'!$B$15:$W$15, 0),FALSE)*$E189), 0, VLOOKUP(VLOOKUP($A189, 'E4 TB Allocation Details'!$A$18:$L$217, MATCH("Misc ID", 'E4 TB Allocation Details'!$A$18:$L$18, 0),FALSE), 'E2 Allocators'!$B$15:$W$361, MATCH('O5 Details by Class &amp; Accounts'!AY$18, 'E2 Allocators'!$B$15:$W$15, 0),FALSE)*$E189)</f>
        <v>0</v>
      </c>
      <c r="AZ189" s="1334">
        <f>IF(ISERROR(VLOOKUP(VLOOKUP($A189, 'E4 TB Allocation Details'!$A$18:$L$217, MATCH("Misc ID", 'E4 TB Allocation Details'!$A$18:$L$18, 0),FALSE), 'E2 Allocators'!$B$15:$W$361, MATCH('O5 Details by Class &amp; Accounts'!AZ$18, 'E2 Allocators'!$B$15:$W$15, 0),FALSE)*$E189), 0, VLOOKUP(VLOOKUP($A189, 'E4 TB Allocation Details'!$A$18:$L$217, MATCH("Misc ID", 'E4 TB Allocation Details'!$A$18:$L$18, 0),FALSE), 'E2 Allocators'!$B$15:$W$361, MATCH('O5 Details by Class &amp; Accounts'!AZ$18, 'E2 Allocators'!$B$15:$W$15, 0),FALSE)*$E189)</f>
        <v>0</v>
      </c>
      <c r="BA189" s="1334">
        <f>IF(ISERROR(VLOOKUP(VLOOKUP($A189, 'E4 TB Allocation Details'!$A$18:$L$217, MATCH("Misc ID", 'E4 TB Allocation Details'!$A$18:$L$18, 0),FALSE), 'E2 Allocators'!$B$15:$W$361, MATCH('O5 Details by Class &amp; Accounts'!BA$18, 'E2 Allocators'!$B$15:$W$15, 0),FALSE)*$E189), 0, VLOOKUP(VLOOKUP($A189, 'E4 TB Allocation Details'!$A$18:$L$217, MATCH("Misc ID", 'E4 TB Allocation Details'!$A$18:$L$18, 0),FALSE), 'E2 Allocators'!$B$15:$W$361, MATCH('O5 Details by Class &amp; Accounts'!BA$18, 'E2 Allocators'!$B$15:$W$15, 0),FALSE)*$E189)</f>
        <v>0</v>
      </c>
      <c r="BB189" s="1334">
        <f>IF(ISERROR(VLOOKUP(VLOOKUP($A189, 'E4 TB Allocation Details'!$A$18:$L$217, MATCH("Misc ID", 'E4 TB Allocation Details'!$A$18:$L$18, 0),FALSE), 'E2 Allocators'!$B$15:$W$361, MATCH('O5 Details by Class &amp; Accounts'!BB$18, 'E2 Allocators'!$B$15:$W$15, 0),FALSE)*$E189), 0, VLOOKUP(VLOOKUP($A189, 'E4 TB Allocation Details'!$A$18:$L$217, MATCH("Misc ID", 'E4 TB Allocation Details'!$A$18:$L$18, 0),FALSE), 'E2 Allocators'!$B$15:$W$361, MATCH('O5 Details by Class &amp; Accounts'!BB$18, 'E2 Allocators'!$B$15:$W$15, 0),FALSE)*$E189)</f>
        <v>0</v>
      </c>
      <c r="BC189" s="1334">
        <f>IF(ISERROR(VLOOKUP(VLOOKUP($A189, 'E4 TB Allocation Details'!$A$18:$L$217, MATCH("Misc ID", 'E4 TB Allocation Details'!$A$18:$L$18, 0),FALSE), 'E2 Allocators'!$B$15:$W$361, MATCH('O5 Details by Class &amp; Accounts'!BC$18, 'E2 Allocators'!$B$15:$W$15, 0),FALSE)*$E189), 0, VLOOKUP(VLOOKUP($A189, 'E4 TB Allocation Details'!$A$18:$L$217, MATCH("Misc ID", 'E4 TB Allocation Details'!$A$18:$L$18, 0),FALSE), 'E2 Allocators'!$B$15:$W$361, MATCH('O5 Details by Class &amp; Accounts'!BC$18, 'E2 Allocators'!$B$15:$W$15, 0),FALSE)*$E189)</f>
        <v>0</v>
      </c>
      <c r="BD189" s="1334">
        <f>IF(ISERROR(VLOOKUP(VLOOKUP($A189, 'E4 TB Allocation Details'!$A$18:$L$217, MATCH("Misc ID", 'E4 TB Allocation Details'!$A$18:$L$18, 0),FALSE), 'E2 Allocators'!$B$15:$W$361, MATCH('O5 Details by Class &amp; Accounts'!BD$18, 'E2 Allocators'!$B$15:$W$15, 0),FALSE)*$E189), 0, VLOOKUP(VLOOKUP($A189, 'E4 TB Allocation Details'!$A$18:$L$217, MATCH("Misc ID", 'E4 TB Allocation Details'!$A$18:$L$18, 0),FALSE), 'E2 Allocators'!$B$15:$W$361, MATCH('O5 Details by Class &amp; Accounts'!BD$18, 'E2 Allocators'!$B$15:$W$15, 0),FALSE)*$E189)</f>
        <v>0</v>
      </c>
      <c r="BE189" s="1334">
        <f>IF(ISERROR(VLOOKUP(VLOOKUP($A189, 'E4 TB Allocation Details'!$A$18:$L$217, MATCH("Misc ID", 'E4 TB Allocation Details'!$A$18:$L$18, 0),FALSE), 'E2 Allocators'!$B$15:$W$361, MATCH('O5 Details by Class &amp; Accounts'!BE$18, 'E2 Allocators'!$B$15:$W$15, 0),FALSE)*$E189), 0, VLOOKUP(VLOOKUP($A189, 'E4 TB Allocation Details'!$A$18:$L$217, MATCH("Misc ID", 'E4 TB Allocation Details'!$A$18:$L$18, 0),FALSE), 'E2 Allocators'!$B$15:$W$361, MATCH('O5 Details by Class &amp; Accounts'!BE$18, 'E2 Allocators'!$B$15:$W$15, 0),FALSE)*$E189)</f>
        <v>0</v>
      </c>
      <c r="BF189" s="1334">
        <f>IF(ISERROR(VLOOKUP(VLOOKUP($A189, 'E4 TB Allocation Details'!$A$18:$L$217, MATCH("Misc ID", 'E4 TB Allocation Details'!$A$18:$L$18, 0),FALSE), 'E2 Allocators'!$B$15:$W$361, MATCH('O5 Details by Class &amp; Accounts'!BF$18, 'E2 Allocators'!$B$15:$W$15, 0),FALSE)*$E189), 0, VLOOKUP(VLOOKUP($A189, 'E4 TB Allocation Details'!$A$18:$L$217, MATCH("Misc ID", 'E4 TB Allocation Details'!$A$18:$L$18, 0),FALSE), 'E2 Allocators'!$B$15:$W$361, MATCH('O5 Details by Class &amp; Accounts'!BF$18, 'E2 Allocators'!$B$15:$W$15, 0),FALSE)*$E189)</f>
        <v>0</v>
      </c>
      <c r="BG189" s="1334">
        <f>IF(ISERROR(VLOOKUP(VLOOKUP($A189, 'E4 TB Allocation Details'!$A$18:$L$217, MATCH("Misc ID", 'E4 TB Allocation Details'!$A$18:$L$18, 0),FALSE), 'E2 Allocators'!$B$15:$W$361, MATCH('O5 Details by Class &amp; Accounts'!BG$18, 'E2 Allocators'!$B$15:$W$15, 0),FALSE)*$E189), 0, VLOOKUP(VLOOKUP($A189, 'E4 TB Allocation Details'!$A$18:$L$217, MATCH("Misc ID", 'E4 TB Allocation Details'!$A$18:$L$18, 0),FALSE), 'E2 Allocators'!$B$15:$W$361, MATCH('O5 Details by Class &amp; Accounts'!BG$18, 'E2 Allocators'!$B$15:$W$15, 0),FALSE)*$E189)</f>
        <v>0</v>
      </c>
      <c r="BH189" s="1334">
        <f>IF(ISERROR(VLOOKUP(VLOOKUP($A189, 'E4 TB Allocation Details'!$A$18:$L$217, MATCH("Misc ID", 'E4 TB Allocation Details'!$A$18:$L$18, 0),FALSE), 'E2 Allocators'!$B$15:$W$361, MATCH('O5 Details by Class &amp; Accounts'!BH$18, 'E2 Allocators'!$B$15:$W$15, 0),FALSE)*$E189), 0, VLOOKUP(VLOOKUP($A189, 'E4 TB Allocation Details'!$A$18:$L$217, MATCH("Misc ID", 'E4 TB Allocation Details'!$A$18:$L$18, 0),FALSE), 'E2 Allocators'!$B$15:$W$361, MATCH('O5 Details by Class &amp; Accounts'!BH$18, 'E2 Allocators'!$B$15:$W$15, 0),FALSE)*$E189)</f>
        <v>0</v>
      </c>
      <c r="BI189" s="1334">
        <f>IF(ISERROR(VLOOKUP(VLOOKUP($A189, 'E4 TB Allocation Details'!$A$18:$L$217, MATCH("Misc ID", 'E4 TB Allocation Details'!$A$18:$L$18, 0),FALSE), 'E2 Allocators'!$B$15:$W$361, MATCH('O5 Details by Class &amp; Accounts'!BI$18, 'E2 Allocators'!$B$15:$W$15, 0),FALSE)*$E189), 0, VLOOKUP(VLOOKUP($A189, 'E4 TB Allocation Details'!$A$18:$L$217, MATCH("Misc ID", 'E4 TB Allocation Details'!$A$18:$L$18, 0),FALSE), 'E2 Allocators'!$B$15:$W$361, MATCH('O5 Details by Class &amp; Accounts'!BI$18, 'E2 Allocators'!$B$15:$W$15, 0),FALSE)*$E189)</f>
        <v>0</v>
      </c>
      <c r="BJ189" s="1334">
        <f>IF(ISERROR(VLOOKUP(VLOOKUP($A189, 'E4 TB Allocation Details'!$A$18:$L$217, MATCH("Misc ID", 'E4 TB Allocation Details'!$A$18:$L$18, 0),FALSE), 'E2 Allocators'!$B$15:$W$361, MATCH('O5 Details by Class &amp; Accounts'!BJ$18, 'E2 Allocators'!$B$15:$W$15, 0),FALSE)*$E189), 0, VLOOKUP(VLOOKUP($A189, 'E4 TB Allocation Details'!$A$18:$L$217, MATCH("Misc ID", 'E4 TB Allocation Details'!$A$18:$L$18, 0),FALSE), 'E2 Allocators'!$B$15:$W$361, MATCH('O5 Details by Class &amp; Accounts'!BJ$18, 'E2 Allocators'!$B$15:$W$15, 0),FALSE)*$E189)</f>
        <v>0</v>
      </c>
      <c r="BK189" s="1334">
        <f>IF(ISERROR(VLOOKUP(VLOOKUP($A189, 'E4 TB Allocation Details'!$A$18:$L$217, MATCH("Misc ID", 'E4 TB Allocation Details'!$A$18:$L$18, 0),FALSE), 'E2 Allocators'!$B$15:$W$361, MATCH('O5 Details by Class &amp; Accounts'!BK$18, 'E2 Allocators'!$B$15:$W$15, 0),FALSE)*$E189), 0, VLOOKUP(VLOOKUP($A189, 'E4 TB Allocation Details'!$A$18:$L$217, MATCH("Misc ID", 'E4 TB Allocation Details'!$A$18:$L$18, 0),FALSE), 'E2 Allocators'!$B$15:$W$361, MATCH('O5 Details by Class &amp; Accounts'!BK$18, 'E2 Allocators'!$B$15:$W$15, 0),FALSE)*$E189)</f>
        <v>0</v>
      </c>
      <c r="BL189" s="1334">
        <f>IF(ISERROR(VLOOKUP(VLOOKUP($A189, 'E4 TB Allocation Details'!$A$18:$L$217, MATCH("Misc ID", 'E4 TB Allocation Details'!$A$18:$L$18, 0),FALSE), 'E2 Allocators'!$B$15:$W$361, MATCH('O5 Details by Class &amp; Accounts'!BL$18, 'E2 Allocators'!$B$15:$W$15, 0),FALSE)*$E189), 0, VLOOKUP(VLOOKUP($A189, 'E4 TB Allocation Details'!$A$18:$L$217, MATCH("Misc ID", 'E4 TB Allocation Details'!$A$18:$L$18, 0),FALSE), 'E2 Allocators'!$B$15:$W$361, MATCH('O5 Details by Class &amp; Accounts'!BL$18, 'E2 Allocators'!$B$15:$W$15, 0),FALSE)*$E189)</f>
        <v>0</v>
      </c>
      <c r="BM189" s="1334">
        <f>IF(ISERROR(VLOOKUP(VLOOKUP($A189, 'E4 TB Allocation Details'!$A$18:$L$217, MATCH("Misc ID", 'E4 TB Allocation Details'!$A$18:$L$18, 0),FALSE), 'E2 Allocators'!$B$15:$W$361, MATCH('O5 Details by Class &amp; Accounts'!BM$18, 'E2 Allocators'!$B$15:$W$15, 0),FALSE)*$E189), 0, VLOOKUP(VLOOKUP($A189, 'E4 TB Allocation Details'!$A$18:$L$217, MATCH("Misc ID", 'E4 TB Allocation Details'!$A$18:$L$18, 0),FALSE), 'E2 Allocators'!$B$15:$W$361, MATCH('O5 Details by Class &amp; Accounts'!BM$18, 'E2 Allocators'!$B$15:$W$15, 0),FALSE)*$E189)</f>
        <v>0</v>
      </c>
      <c r="BN189" s="1334">
        <f>IF(ISERROR(VLOOKUP(VLOOKUP($A189, 'E4 TB Allocation Details'!$A$18:$L$217, MATCH("Misc ID", 'E4 TB Allocation Details'!$A$18:$L$18, 0),FALSE), 'E2 Allocators'!$B$15:$W$361, MATCH('O5 Details by Class &amp; Accounts'!BN$18, 'E2 Allocators'!$B$15:$W$15, 0),FALSE)*$E189), 0, VLOOKUP(VLOOKUP($A189, 'E4 TB Allocation Details'!$A$18:$L$217, MATCH("Misc ID", 'E4 TB Allocation Details'!$A$18:$L$18, 0),FALSE), 'E2 Allocators'!$B$15:$W$361, MATCH('O5 Details by Class &amp; Accounts'!BN$18, 'E2 Allocators'!$B$15:$W$15, 0),FALSE)*$E189)</f>
        <v>0</v>
      </c>
      <c r="BO189" s="1334">
        <f>IF(ISERROR(VLOOKUP(VLOOKUP($A189, 'E4 TB Allocation Details'!$A$18:$L$217, MATCH("Misc ID", 'E4 TB Allocation Details'!$A$18:$L$18, 0),FALSE), 'E2 Allocators'!$B$15:$W$361, MATCH('O5 Details by Class &amp; Accounts'!BO$18, 'E2 Allocators'!$B$15:$W$15, 0),FALSE)*$E189), 0, VLOOKUP(VLOOKUP($A189, 'E4 TB Allocation Details'!$A$18:$L$217, MATCH("Misc ID", 'E4 TB Allocation Details'!$A$18:$L$18, 0),FALSE), 'E2 Allocators'!$B$15:$W$361, MATCH('O5 Details by Class &amp; Accounts'!BO$18, 'E2 Allocators'!$B$15:$W$15, 0),FALSE)*$E189)</f>
        <v>0</v>
      </c>
      <c r="BP189" s="1334">
        <f>IF(ISERROR(VLOOKUP(VLOOKUP($A189, 'E4 TB Allocation Details'!$A$18:$L$217, MATCH("Misc ID", 'E4 TB Allocation Details'!$A$18:$L$18, 0),FALSE), 'E2 Allocators'!$B$15:$W$361, MATCH('O5 Details by Class &amp; Accounts'!BP$18, 'E2 Allocators'!$B$15:$W$15, 0),FALSE)*$E189), 0, VLOOKUP(VLOOKUP($A189, 'E4 TB Allocation Details'!$A$18:$L$217, MATCH("Misc ID", 'E4 TB Allocation Details'!$A$18:$L$18, 0),FALSE), 'E2 Allocators'!$B$15:$W$361, MATCH('O5 Details by Class &amp; Accounts'!BP$18, 'E2 Allocators'!$B$15:$W$15, 0),FALSE)*$E189)</f>
        <v>0</v>
      </c>
      <c r="BQ189" s="1334">
        <f>IF(ISERROR(VLOOKUP(VLOOKUP($A189, 'E4 TB Allocation Details'!$A$18:$L$217, MATCH("Misc ID", 'E4 TB Allocation Details'!$A$18:$L$18, 0),FALSE), 'E2 Allocators'!$B$15:$W$361, MATCH('O5 Details by Class &amp; Accounts'!BQ$18, 'E2 Allocators'!$B$15:$W$15, 0),FALSE)*$E189), 0, VLOOKUP(VLOOKUP($A189, 'E4 TB Allocation Details'!$A$18:$L$217, MATCH("Misc ID", 'E4 TB Allocation Details'!$A$18:$L$18, 0),FALSE), 'E2 Allocators'!$B$15:$W$361, MATCH('O5 Details by Class &amp; Accounts'!BQ$18, 'E2 Allocators'!$B$15:$W$15, 0),FALSE)*$E189)</f>
        <v>0</v>
      </c>
      <c r="BR189" s="1334">
        <f>IF(ISERROR(VLOOKUP(VLOOKUP($A189, 'E4 TB Allocation Details'!$A$18:$L$217, MATCH("Misc ID", 'E4 TB Allocation Details'!$A$18:$L$18, 0),FALSE), 'E2 Allocators'!$B$15:$W$361, MATCH('O5 Details by Class &amp; Accounts'!BR$18, 'E2 Allocators'!$B$15:$W$15, 0),FALSE)*$E189), 0, VLOOKUP(VLOOKUP($A189, 'E4 TB Allocation Details'!$A$18:$L$217, MATCH("Misc ID", 'E4 TB Allocation Details'!$A$18:$L$18, 0),FALSE), 'E2 Allocators'!$B$15:$W$361, MATCH('O5 Details by Class &amp; Accounts'!BR$18, 'E2 Allocators'!$B$15:$W$15, 0),FALSE)*$E189)</f>
        <v>0</v>
      </c>
      <c r="BS189" s="1334">
        <f t="shared" si="48"/>
        <v>0</v>
      </c>
      <c r="BT189" s="1334">
        <f>IF(ISERROR(VLOOKUP(VLOOKUP($A189, 'E4 TB Allocation Details'!$A$18:$L$217, MATCH("A &amp; G ID", 'E4 TB Allocation Details'!$A$18:$L$18, 0),FALSE), 'E2 Allocators'!$B$15:$W$361, MATCH('O5 Details by Class &amp; Accounts'!BT$18, 'E2 Allocators'!$B$15:$W$15, 0),FALSE)*$E189), 0, VLOOKUP(VLOOKUP($A189, 'E4 TB Allocation Details'!$A$18:$L$217, MATCH("A &amp; G ID", 'E4 TB Allocation Details'!$A$18:$L$18, 0),FALSE), 'E2 Allocators'!$B$15:$W$361, MATCH('O5 Details by Class &amp; Accounts'!BT$18, 'E2 Allocators'!$B$15:$W$15, 0),FALSE)*$E189)</f>
        <v>77135.05840068165</v>
      </c>
      <c r="BU189" s="1334">
        <f>IF(ISERROR(VLOOKUP(VLOOKUP($A189, 'E4 TB Allocation Details'!$A$18:$L$217, MATCH("A &amp; G ID", 'E4 TB Allocation Details'!$A$18:$L$18, 0),FALSE), 'E2 Allocators'!$B$15:$W$361, MATCH('O5 Details by Class &amp; Accounts'!BU$18, 'E2 Allocators'!$B$15:$W$15, 0),FALSE)*$E189), 0, VLOOKUP(VLOOKUP($A189, 'E4 TB Allocation Details'!$A$18:$L$217, MATCH("A &amp; G ID", 'E4 TB Allocation Details'!$A$18:$L$18, 0),FALSE), 'E2 Allocators'!$B$15:$W$361, MATCH('O5 Details by Class &amp; Accounts'!BU$18, 'E2 Allocators'!$B$15:$W$15, 0),FALSE)*$E189)</f>
        <v>19441.480872033906</v>
      </c>
      <c r="BV189" s="1334">
        <f>IF(ISERROR(VLOOKUP(VLOOKUP($A189, 'E4 TB Allocation Details'!$A$18:$L$217, MATCH("A &amp; G ID", 'E4 TB Allocation Details'!$A$18:$L$18, 0),FALSE), 'E2 Allocators'!$B$15:$W$361, MATCH('O5 Details by Class &amp; Accounts'!BV$18, 'E2 Allocators'!$B$15:$W$15, 0),FALSE)*$E189), 0, VLOOKUP(VLOOKUP($A189, 'E4 TB Allocation Details'!$A$18:$L$217, MATCH("A &amp; G ID", 'E4 TB Allocation Details'!$A$18:$L$18, 0),FALSE), 'E2 Allocators'!$B$15:$W$361, MATCH('O5 Details by Class &amp; Accounts'!BV$18, 'E2 Allocators'!$B$15:$W$15, 0),FALSE)*$E189)</f>
        <v>23351.286746367368</v>
      </c>
      <c r="BW189" s="1334">
        <f>IF(ISERROR(VLOOKUP(VLOOKUP($A189, 'E4 TB Allocation Details'!$A$18:$L$217, MATCH("A &amp; G ID", 'E4 TB Allocation Details'!$A$18:$L$18, 0),FALSE), 'E2 Allocators'!$B$15:$W$361, MATCH('O5 Details by Class &amp; Accounts'!BW$18, 'E2 Allocators'!$B$15:$W$15, 0),FALSE)*$E189), 0, VLOOKUP(VLOOKUP($A189, 'E4 TB Allocation Details'!$A$18:$L$217, MATCH("A &amp; G ID", 'E4 TB Allocation Details'!$A$18:$L$18, 0),FALSE), 'E2 Allocators'!$B$15:$W$361, MATCH('O5 Details by Class &amp; Accounts'!BW$18, 'E2 Allocators'!$B$15:$W$15, 0),FALSE)*$E189)</f>
        <v>0</v>
      </c>
      <c r="BX189" s="1334">
        <f>IF(ISERROR(VLOOKUP(VLOOKUP($A189, 'E4 TB Allocation Details'!$A$18:$L$217, MATCH("A &amp; G ID", 'E4 TB Allocation Details'!$A$18:$L$18, 0),FALSE), 'E2 Allocators'!$B$15:$W$361, MATCH('O5 Details by Class &amp; Accounts'!BX$18, 'E2 Allocators'!$B$15:$W$15, 0),FALSE)*$E189), 0, VLOOKUP(VLOOKUP($A189, 'E4 TB Allocation Details'!$A$18:$L$217, MATCH("A &amp; G ID", 'E4 TB Allocation Details'!$A$18:$L$18, 0),FALSE), 'E2 Allocators'!$B$15:$W$361, MATCH('O5 Details by Class &amp; Accounts'!BX$18, 'E2 Allocators'!$B$15:$W$15, 0),FALSE)*$E189)</f>
        <v>8542.2237686208537</v>
      </c>
      <c r="BY189" s="1334">
        <f>IF(ISERROR(VLOOKUP(VLOOKUP($A189, 'E4 TB Allocation Details'!$A$18:$L$217, MATCH("A &amp; G ID", 'E4 TB Allocation Details'!$A$18:$L$18, 0),FALSE), 'E2 Allocators'!$B$15:$W$361, MATCH('O5 Details by Class &amp; Accounts'!BY$18, 'E2 Allocators'!$B$15:$W$15, 0),FALSE)*$E189), 0, VLOOKUP(VLOOKUP($A189, 'E4 TB Allocation Details'!$A$18:$L$217, MATCH("A &amp; G ID", 'E4 TB Allocation Details'!$A$18:$L$18, 0),FALSE), 'E2 Allocators'!$B$15:$W$361, MATCH('O5 Details by Class &amp; Accounts'!BY$18, 'E2 Allocators'!$B$15:$W$15, 0),FALSE)*$E189)</f>
        <v>11200.427739625949</v>
      </c>
      <c r="BZ189" s="1334">
        <f>IF(ISERROR(VLOOKUP(VLOOKUP($A189, 'E4 TB Allocation Details'!$A$18:$L$217, MATCH("A &amp; G ID", 'E4 TB Allocation Details'!$A$18:$L$18, 0),FALSE), 'E2 Allocators'!$B$15:$W$361, MATCH('O5 Details by Class &amp; Accounts'!BZ$18, 'E2 Allocators'!$B$15:$W$15, 0),FALSE)*$E189), 0, VLOOKUP(VLOOKUP($A189, 'E4 TB Allocation Details'!$A$18:$L$217, MATCH("A &amp; G ID", 'E4 TB Allocation Details'!$A$18:$L$18, 0),FALSE), 'E2 Allocators'!$B$15:$W$361, MATCH('O5 Details by Class &amp; Accounts'!BZ$18, 'E2 Allocators'!$B$15:$W$15, 0),FALSE)*$E189)</f>
        <v>7473.2106000679523</v>
      </c>
      <c r="CA189" s="1334">
        <f>IF(ISERROR(VLOOKUP(VLOOKUP($A189, 'E4 TB Allocation Details'!$A$18:$L$217, MATCH("A &amp; G ID", 'E4 TB Allocation Details'!$A$18:$L$18, 0),FALSE), 'E2 Allocators'!$B$15:$W$361, MATCH('O5 Details by Class &amp; Accounts'!CA$18, 'E2 Allocators'!$B$15:$W$15, 0),FALSE)*$E189), 0, VLOOKUP(VLOOKUP($A189, 'E4 TB Allocation Details'!$A$18:$L$217, MATCH("A &amp; G ID", 'E4 TB Allocation Details'!$A$18:$L$18, 0),FALSE), 'E2 Allocators'!$B$15:$W$361, MATCH('O5 Details by Class &amp; Accounts'!CA$18, 'E2 Allocators'!$B$15:$W$15, 0),FALSE)*$E189)</f>
        <v>472.17772533530211</v>
      </c>
      <c r="CB189" s="1334">
        <f>IF(ISERROR(VLOOKUP(VLOOKUP($A189, 'E4 TB Allocation Details'!$A$18:$L$217, MATCH("A &amp; G ID", 'E4 TB Allocation Details'!$A$18:$L$18, 0),FALSE), 'E2 Allocators'!$B$15:$W$361, MATCH('O5 Details by Class &amp; Accounts'!CB$18, 'E2 Allocators'!$B$15:$W$15, 0),FALSE)*$E189), 0, VLOOKUP(VLOOKUP($A189, 'E4 TB Allocation Details'!$A$18:$L$217, MATCH("A &amp; G ID", 'E4 TB Allocation Details'!$A$18:$L$18, 0),FALSE), 'E2 Allocators'!$B$15:$W$361, MATCH('O5 Details by Class &amp; Accounts'!CB$18, 'E2 Allocators'!$B$15:$W$15, 0),FALSE)*$E189)</f>
        <v>407.13414726699295</v>
      </c>
      <c r="CC189" s="1334">
        <f>IF(ISERROR(VLOOKUP(VLOOKUP($A189, 'E4 TB Allocation Details'!$A$18:$L$217, MATCH("A &amp; G ID", 'E4 TB Allocation Details'!$A$18:$L$18, 0),FALSE), 'E2 Allocators'!$B$15:$W$361, MATCH('O5 Details by Class &amp; Accounts'!CC$18, 'E2 Allocators'!$B$15:$W$15, 0),FALSE)*$E189), 0, VLOOKUP(VLOOKUP($A189, 'E4 TB Allocation Details'!$A$18:$L$217, MATCH("A &amp; G ID", 'E4 TB Allocation Details'!$A$18:$L$18, 0),FALSE), 'E2 Allocators'!$B$15:$W$361, MATCH('O5 Details by Class &amp; Accounts'!CC$18, 'E2 Allocators'!$B$15:$W$15, 0),FALSE)*$E189)</f>
        <v>0</v>
      </c>
      <c r="CD189" s="1334">
        <f>IF(ISERROR(VLOOKUP(VLOOKUP($A189, 'E4 TB Allocation Details'!$A$18:$L$217, MATCH("A &amp; G ID", 'E4 TB Allocation Details'!$A$18:$L$18, 0),FALSE), 'E2 Allocators'!$B$15:$W$361, MATCH('O5 Details by Class &amp; Accounts'!CD$18, 'E2 Allocators'!$B$15:$W$15, 0),FALSE)*$E189), 0, VLOOKUP(VLOOKUP($A189, 'E4 TB Allocation Details'!$A$18:$L$217, MATCH("A &amp; G ID", 'E4 TB Allocation Details'!$A$18:$L$18, 0),FALSE), 'E2 Allocators'!$B$15:$W$361, MATCH('O5 Details by Class &amp; Accounts'!CD$18, 'E2 Allocators'!$B$15:$W$15, 0),FALSE)*$E189)</f>
        <v>0</v>
      </c>
      <c r="CE189" s="1334">
        <f>IF(ISERROR(VLOOKUP(VLOOKUP($A189, 'E4 TB Allocation Details'!$A$18:$L$217, MATCH("A &amp; G ID", 'E4 TB Allocation Details'!$A$18:$L$18, 0),FALSE), 'E2 Allocators'!$B$15:$W$361, MATCH('O5 Details by Class &amp; Accounts'!CE$18, 'E2 Allocators'!$B$15:$W$15, 0),FALSE)*$E189), 0, VLOOKUP(VLOOKUP($A189, 'E4 TB Allocation Details'!$A$18:$L$217, MATCH("A &amp; G ID", 'E4 TB Allocation Details'!$A$18:$L$18, 0),FALSE), 'E2 Allocators'!$B$15:$W$361, MATCH('O5 Details by Class &amp; Accounts'!CE$18, 'E2 Allocators'!$B$15:$W$15, 0),FALSE)*$E189)</f>
        <v>0</v>
      </c>
      <c r="CF189" s="1334">
        <f>IF(ISERROR(VLOOKUP(VLOOKUP($A189, 'E4 TB Allocation Details'!$A$18:$L$217, MATCH("A &amp; G ID", 'E4 TB Allocation Details'!$A$18:$L$18, 0),FALSE), 'E2 Allocators'!$B$15:$W$361, MATCH('O5 Details by Class &amp; Accounts'!CF$18, 'E2 Allocators'!$B$15:$W$15, 0),FALSE)*$E189), 0, VLOOKUP(VLOOKUP($A189, 'E4 TB Allocation Details'!$A$18:$L$217, MATCH("A &amp; G ID", 'E4 TB Allocation Details'!$A$18:$L$18, 0),FALSE), 'E2 Allocators'!$B$15:$W$361, MATCH('O5 Details by Class &amp; Accounts'!CF$18, 'E2 Allocators'!$B$15:$W$15, 0),FALSE)*$E189)</f>
        <v>0</v>
      </c>
      <c r="CG189" s="1334">
        <f>IF(ISERROR(VLOOKUP(VLOOKUP($A189, 'E4 TB Allocation Details'!$A$18:$L$217, MATCH("A &amp; G ID", 'E4 TB Allocation Details'!$A$18:$L$18, 0),FALSE), 'E2 Allocators'!$B$15:$W$361, MATCH('O5 Details by Class &amp; Accounts'!CG$18, 'E2 Allocators'!$B$15:$W$15, 0),FALSE)*$E189), 0, VLOOKUP(VLOOKUP($A189, 'E4 TB Allocation Details'!$A$18:$L$217, MATCH("A &amp; G ID", 'E4 TB Allocation Details'!$A$18:$L$18, 0),FALSE), 'E2 Allocators'!$B$15:$W$361, MATCH('O5 Details by Class &amp; Accounts'!CG$18, 'E2 Allocators'!$B$15:$W$15, 0),FALSE)*$E189)</f>
        <v>0</v>
      </c>
      <c r="CH189" s="1334">
        <f>IF(ISERROR(VLOOKUP(VLOOKUP($A189, 'E4 TB Allocation Details'!$A$18:$L$217, MATCH("A &amp; G ID", 'E4 TB Allocation Details'!$A$18:$L$18, 0),FALSE), 'E2 Allocators'!$B$15:$W$361, MATCH('O5 Details by Class &amp; Accounts'!CH$18, 'E2 Allocators'!$B$15:$W$15, 0),FALSE)*$E189), 0, VLOOKUP(VLOOKUP($A189, 'E4 TB Allocation Details'!$A$18:$L$217, MATCH("A &amp; G ID", 'E4 TB Allocation Details'!$A$18:$L$18, 0),FALSE), 'E2 Allocators'!$B$15:$W$361, MATCH('O5 Details by Class &amp; Accounts'!CH$18, 'E2 Allocators'!$B$15:$W$15, 0),FALSE)*$E189)</f>
        <v>0</v>
      </c>
      <c r="CI189" s="1334">
        <f>IF(ISERROR(VLOOKUP(VLOOKUP($A189, 'E4 TB Allocation Details'!$A$18:$L$217, MATCH("A &amp; G ID", 'E4 TB Allocation Details'!$A$18:$L$18, 0),FALSE), 'E2 Allocators'!$B$15:$W$361, MATCH('O5 Details by Class &amp; Accounts'!CI$18, 'E2 Allocators'!$B$15:$W$15, 0),FALSE)*$E189), 0, VLOOKUP(VLOOKUP($A189, 'E4 TB Allocation Details'!$A$18:$L$217, MATCH("A &amp; G ID", 'E4 TB Allocation Details'!$A$18:$L$18, 0),FALSE), 'E2 Allocators'!$B$15:$W$361, MATCH('O5 Details by Class &amp; Accounts'!CI$18, 'E2 Allocators'!$B$15:$W$15, 0),FALSE)*$E189)</f>
        <v>0</v>
      </c>
      <c r="CJ189" s="1334">
        <f>IF(ISERROR(VLOOKUP(VLOOKUP($A189, 'E4 TB Allocation Details'!$A$18:$L$217, MATCH("A &amp; G ID", 'E4 TB Allocation Details'!$A$18:$L$18, 0),FALSE), 'E2 Allocators'!$B$15:$W$361, MATCH('O5 Details by Class &amp; Accounts'!CJ$18, 'E2 Allocators'!$B$15:$W$15, 0),FALSE)*$E189), 0, VLOOKUP(VLOOKUP($A189, 'E4 TB Allocation Details'!$A$18:$L$217, MATCH("A &amp; G ID", 'E4 TB Allocation Details'!$A$18:$L$18, 0),FALSE), 'E2 Allocators'!$B$15:$W$361, MATCH('O5 Details by Class &amp; Accounts'!CJ$18, 'E2 Allocators'!$B$15:$W$15, 0),FALSE)*$E189)</f>
        <v>0</v>
      </c>
      <c r="CK189" s="1334">
        <f>IF(ISERROR(VLOOKUP(VLOOKUP($A189, 'E4 TB Allocation Details'!$A$18:$L$217, MATCH("A &amp; G ID", 'E4 TB Allocation Details'!$A$18:$L$18, 0),FALSE), 'E2 Allocators'!$B$15:$W$361, MATCH('O5 Details by Class &amp; Accounts'!CK$18, 'E2 Allocators'!$B$15:$W$15, 0),FALSE)*$E189), 0, VLOOKUP(VLOOKUP($A189, 'E4 TB Allocation Details'!$A$18:$L$217, MATCH("A &amp; G ID", 'E4 TB Allocation Details'!$A$18:$L$18, 0),FALSE), 'E2 Allocators'!$B$15:$W$361, MATCH('O5 Details by Class &amp; Accounts'!CK$18, 'E2 Allocators'!$B$15:$W$15, 0),FALSE)*$E189)</f>
        <v>0</v>
      </c>
      <c r="CL189" s="1334">
        <f>IF(ISERROR(VLOOKUP(VLOOKUP($A189, 'E4 TB Allocation Details'!$A$18:$L$217, MATCH("A &amp; G ID", 'E4 TB Allocation Details'!$A$18:$L$18, 0),FALSE), 'E2 Allocators'!$B$15:$W$361, MATCH('O5 Details by Class &amp; Accounts'!CL$18, 'E2 Allocators'!$B$15:$W$15, 0),FALSE)*$E189), 0, VLOOKUP(VLOOKUP($A189, 'E4 TB Allocation Details'!$A$18:$L$217, MATCH("A &amp; G ID", 'E4 TB Allocation Details'!$A$18:$L$18, 0),FALSE), 'E2 Allocators'!$B$15:$W$361, MATCH('O5 Details by Class &amp; Accounts'!CL$18, 'E2 Allocators'!$B$15:$W$15, 0),FALSE)*$E189)</f>
        <v>0</v>
      </c>
      <c r="CM189" s="1334">
        <f>IF(ISERROR(VLOOKUP(VLOOKUP($A189, 'E4 TB Allocation Details'!$A$18:$L$217, MATCH("A &amp; G ID", 'E4 TB Allocation Details'!$A$18:$L$18, 0),FALSE), 'E2 Allocators'!$B$15:$W$361, MATCH('O5 Details by Class &amp; Accounts'!CM$18, 'E2 Allocators'!$B$15:$W$15, 0),FALSE)*$E189), 0, VLOOKUP(VLOOKUP($A189, 'E4 TB Allocation Details'!$A$18:$L$217, MATCH("A &amp; G ID", 'E4 TB Allocation Details'!$A$18:$L$18, 0),FALSE), 'E2 Allocators'!$B$15:$W$361, MATCH('O5 Details by Class &amp; Accounts'!CM$18, 'E2 Allocators'!$B$15:$W$15, 0),FALSE)*$E189)</f>
        <v>0</v>
      </c>
      <c r="CN189" s="1334">
        <f t="shared" si="49"/>
        <v>148022.99999999997</v>
      </c>
      <c r="CO189" s="1670">
        <f t="shared" si="50"/>
        <v>0</v>
      </c>
      <c r="CQ189" s="1926" t="s">
        <v>5</v>
      </c>
    </row>
    <row r="190" spans="1:95" s="64" customFormat="1" ht="12.75" x14ac:dyDescent="0.2">
      <c r="A190" s="2226">
        <v>5640</v>
      </c>
      <c r="B190" s="2176" t="s">
        <v>302</v>
      </c>
      <c r="C190" s="1667">
        <f>IF(ISERROR(VLOOKUP($A190,'I3 TB Data'!$A$20:$H$465,MATCH('O5 Details by Class &amp; Accounts'!$C$18, 'I3 TB Data'!$A$20:$H$20,0),0)), 0, VLOOKUP($A190,'I3 TB Data'!$A$20:$H$465,MATCH('O5 Details by Class &amp; Accounts'!$C$18,'I3 TB Data'!$A$20:$H$20,0),0))</f>
        <v>0</v>
      </c>
      <c r="D190" s="1668"/>
      <c r="E190" s="1667">
        <f t="shared" si="44"/>
        <v>0</v>
      </c>
      <c r="F190" s="1669"/>
      <c r="G190" s="1669"/>
      <c r="H190" s="1334">
        <f t="shared" si="46"/>
        <v>0</v>
      </c>
      <c r="I190" s="1334">
        <f>IF(ISERROR(VLOOKUP(VLOOKUP($A190, 'E4 TB Allocation Details'!$A$18:$L$217, MATCH("Demand ID", 'E4 TB Allocation Details'!$A$18:$L$18, 0),FALSE), 'E2 Allocators'!$B$15:$W$361, MATCH('O5 Details by Class &amp; Accounts'!I$18, 'E2 Allocators'!$B$15:$W$15, 0),FALSE)*$F190), 0, VLOOKUP(VLOOKUP($A190, 'E4 TB Allocation Details'!$A$18:$L$217, MATCH("Demand ID", 'E4 TB Allocation Details'!$A$18:$L$18, 0),FALSE), 'E2 Allocators'!$B$15:$W$361, MATCH('O5 Details by Class &amp; Accounts'!I$18, 'E2 Allocators'!$B$15:$W$15, 0),FALSE)*$F190)</f>
        <v>0</v>
      </c>
      <c r="J190" s="1334">
        <f>IF(ISERROR(VLOOKUP(VLOOKUP($A190, 'E4 TB Allocation Details'!$A$18:$L$217, MATCH("Demand ID", 'E4 TB Allocation Details'!$A$18:$L$18, 0),FALSE), 'E2 Allocators'!$B$15:$W$361, MATCH('O5 Details by Class &amp; Accounts'!J$18, 'E2 Allocators'!$B$15:$W$15, 0),FALSE)*$F190), 0, VLOOKUP(VLOOKUP($A190, 'E4 TB Allocation Details'!$A$18:$L$217, MATCH("Demand ID", 'E4 TB Allocation Details'!$A$18:$L$18, 0),FALSE), 'E2 Allocators'!$B$15:$W$361, MATCH('O5 Details by Class &amp; Accounts'!J$18, 'E2 Allocators'!$B$15:$W$15, 0),FALSE)*$F190)</f>
        <v>0</v>
      </c>
      <c r="K190" s="1334">
        <f>IF(ISERROR(VLOOKUP(VLOOKUP($A190, 'E4 TB Allocation Details'!$A$18:$L$217, MATCH("Demand ID", 'E4 TB Allocation Details'!$A$18:$L$18, 0),FALSE), 'E2 Allocators'!$B$15:$W$361, MATCH('O5 Details by Class &amp; Accounts'!K$18, 'E2 Allocators'!$B$15:$W$15, 0),FALSE)*$F190), 0, VLOOKUP(VLOOKUP($A190, 'E4 TB Allocation Details'!$A$18:$L$217, MATCH("Demand ID", 'E4 TB Allocation Details'!$A$18:$L$18, 0),FALSE), 'E2 Allocators'!$B$15:$W$361, MATCH('O5 Details by Class &amp; Accounts'!K$18, 'E2 Allocators'!$B$15:$W$15, 0),FALSE)*$F190)</f>
        <v>0</v>
      </c>
      <c r="L190" s="1334">
        <f>IF(ISERROR(VLOOKUP(VLOOKUP($A190, 'E4 TB Allocation Details'!$A$18:$L$217, MATCH("Demand ID", 'E4 TB Allocation Details'!$A$18:$L$18, 0),FALSE), 'E2 Allocators'!$B$15:$W$361, MATCH('O5 Details by Class &amp; Accounts'!L$18, 'E2 Allocators'!$B$15:$W$15, 0),FALSE)*$F190), 0, VLOOKUP(VLOOKUP($A190, 'E4 TB Allocation Details'!$A$18:$L$217, MATCH("Demand ID", 'E4 TB Allocation Details'!$A$18:$L$18, 0),FALSE), 'E2 Allocators'!$B$15:$W$361, MATCH('O5 Details by Class &amp; Accounts'!L$18, 'E2 Allocators'!$B$15:$W$15, 0),FALSE)*$F190)</f>
        <v>0</v>
      </c>
      <c r="M190" s="1334">
        <f>IF(ISERROR(VLOOKUP(VLOOKUP($A190, 'E4 TB Allocation Details'!$A$18:$L$217, MATCH("Demand ID", 'E4 TB Allocation Details'!$A$18:$L$18, 0),FALSE), 'E2 Allocators'!$B$15:$W$361, MATCH('O5 Details by Class &amp; Accounts'!M$18, 'E2 Allocators'!$B$15:$W$15, 0),FALSE)*$F190), 0, VLOOKUP(VLOOKUP($A190, 'E4 TB Allocation Details'!$A$18:$L$217, MATCH("Demand ID", 'E4 TB Allocation Details'!$A$18:$L$18, 0),FALSE), 'E2 Allocators'!$B$15:$W$361, MATCH('O5 Details by Class &amp; Accounts'!M$18, 'E2 Allocators'!$B$15:$W$15, 0),FALSE)*$F190)</f>
        <v>0</v>
      </c>
      <c r="N190" s="1334">
        <f>IF(ISERROR(VLOOKUP(VLOOKUP($A190, 'E4 TB Allocation Details'!$A$18:$L$217, MATCH("Demand ID", 'E4 TB Allocation Details'!$A$18:$L$18, 0),FALSE), 'E2 Allocators'!$B$15:$W$361, MATCH('O5 Details by Class &amp; Accounts'!N$18, 'E2 Allocators'!$B$15:$W$15, 0),FALSE)*$F190), 0, VLOOKUP(VLOOKUP($A190, 'E4 TB Allocation Details'!$A$18:$L$217, MATCH("Demand ID", 'E4 TB Allocation Details'!$A$18:$L$18, 0),FALSE), 'E2 Allocators'!$B$15:$W$361, MATCH('O5 Details by Class &amp; Accounts'!N$18, 'E2 Allocators'!$B$15:$W$15, 0),FALSE)*$F190)</f>
        <v>0</v>
      </c>
      <c r="O190" s="1334">
        <f>IF(ISERROR(VLOOKUP(VLOOKUP($A190, 'E4 TB Allocation Details'!$A$18:$L$217, MATCH("Demand ID", 'E4 TB Allocation Details'!$A$18:$L$18, 0),FALSE), 'E2 Allocators'!$B$15:$W$361, MATCH('O5 Details by Class &amp; Accounts'!O$18, 'E2 Allocators'!$B$15:$W$15, 0),FALSE)*$F190), 0, VLOOKUP(VLOOKUP($A190, 'E4 TB Allocation Details'!$A$18:$L$217, MATCH("Demand ID", 'E4 TB Allocation Details'!$A$18:$L$18, 0),FALSE), 'E2 Allocators'!$B$15:$W$361, MATCH('O5 Details by Class &amp; Accounts'!O$18, 'E2 Allocators'!$B$15:$W$15, 0),FALSE)*$F190)</f>
        <v>0</v>
      </c>
      <c r="P190" s="1334">
        <f>IF(ISERROR(VLOOKUP(VLOOKUP($A190, 'E4 TB Allocation Details'!$A$18:$L$217, MATCH("Demand ID", 'E4 TB Allocation Details'!$A$18:$L$18, 0),FALSE), 'E2 Allocators'!$B$15:$W$361, MATCH('O5 Details by Class &amp; Accounts'!P$18, 'E2 Allocators'!$B$15:$W$15, 0),FALSE)*$F190), 0, VLOOKUP(VLOOKUP($A190, 'E4 TB Allocation Details'!$A$18:$L$217, MATCH("Demand ID", 'E4 TB Allocation Details'!$A$18:$L$18, 0),FALSE), 'E2 Allocators'!$B$15:$W$361, MATCH('O5 Details by Class &amp; Accounts'!P$18, 'E2 Allocators'!$B$15:$W$15, 0),FALSE)*$F190)</f>
        <v>0</v>
      </c>
      <c r="Q190" s="1334">
        <f>IF(ISERROR(VLOOKUP(VLOOKUP($A190, 'E4 TB Allocation Details'!$A$18:$L$217, MATCH("Demand ID", 'E4 TB Allocation Details'!$A$18:$L$18, 0),FALSE), 'E2 Allocators'!$B$15:$W$361, MATCH('O5 Details by Class &amp; Accounts'!Q$18, 'E2 Allocators'!$B$15:$W$15, 0),FALSE)*$F190), 0, VLOOKUP(VLOOKUP($A190, 'E4 TB Allocation Details'!$A$18:$L$217, MATCH("Demand ID", 'E4 TB Allocation Details'!$A$18:$L$18, 0),FALSE), 'E2 Allocators'!$B$15:$W$361, MATCH('O5 Details by Class &amp; Accounts'!Q$18, 'E2 Allocators'!$B$15:$W$15, 0),FALSE)*$F190)</f>
        <v>0</v>
      </c>
      <c r="R190" s="1334">
        <f>IF(ISERROR(VLOOKUP(VLOOKUP($A190, 'E4 TB Allocation Details'!$A$18:$L$217, MATCH("Demand ID", 'E4 TB Allocation Details'!$A$18:$L$18, 0),FALSE), 'E2 Allocators'!$B$15:$W$361, MATCH('O5 Details by Class &amp; Accounts'!R$18, 'E2 Allocators'!$B$15:$W$15, 0),FALSE)*$F190), 0, VLOOKUP(VLOOKUP($A190, 'E4 TB Allocation Details'!$A$18:$L$217, MATCH("Demand ID", 'E4 TB Allocation Details'!$A$18:$L$18, 0),FALSE), 'E2 Allocators'!$B$15:$W$361, MATCH('O5 Details by Class &amp; Accounts'!R$18, 'E2 Allocators'!$B$15:$W$15, 0),FALSE)*$F190)</f>
        <v>0</v>
      </c>
      <c r="S190" s="1334">
        <f>IF(ISERROR(VLOOKUP(VLOOKUP($A190, 'E4 TB Allocation Details'!$A$18:$L$217, MATCH("Demand ID", 'E4 TB Allocation Details'!$A$18:$L$18, 0),FALSE), 'E2 Allocators'!$B$15:$W$361, MATCH('O5 Details by Class &amp; Accounts'!S$18, 'E2 Allocators'!$B$15:$W$15, 0),FALSE)*$F190), 0, VLOOKUP(VLOOKUP($A190, 'E4 TB Allocation Details'!$A$18:$L$217, MATCH("Demand ID", 'E4 TB Allocation Details'!$A$18:$L$18, 0),FALSE), 'E2 Allocators'!$B$15:$W$361, MATCH('O5 Details by Class &amp; Accounts'!S$18, 'E2 Allocators'!$B$15:$W$15, 0),FALSE)*$F190)</f>
        <v>0</v>
      </c>
      <c r="T190" s="1334">
        <f>IF(ISERROR(VLOOKUP(VLOOKUP($A190, 'E4 TB Allocation Details'!$A$18:$L$217, MATCH("Demand ID", 'E4 TB Allocation Details'!$A$18:$L$18, 0),FALSE), 'E2 Allocators'!$B$15:$W$361, MATCH('O5 Details by Class &amp; Accounts'!T$18, 'E2 Allocators'!$B$15:$W$15, 0),FALSE)*$F190), 0, VLOOKUP(VLOOKUP($A190, 'E4 TB Allocation Details'!$A$18:$L$217, MATCH("Demand ID", 'E4 TB Allocation Details'!$A$18:$L$18, 0),FALSE), 'E2 Allocators'!$B$15:$W$361, MATCH('O5 Details by Class &amp; Accounts'!T$18, 'E2 Allocators'!$B$15:$W$15, 0),FALSE)*$F190)</f>
        <v>0</v>
      </c>
      <c r="U190" s="1334">
        <f>IF(ISERROR(VLOOKUP(VLOOKUP($A190, 'E4 TB Allocation Details'!$A$18:$L$217, MATCH("Demand ID", 'E4 TB Allocation Details'!$A$18:$L$18, 0),FALSE), 'E2 Allocators'!$B$15:$W$361, MATCH('O5 Details by Class &amp; Accounts'!U$18, 'E2 Allocators'!$B$15:$W$15, 0),FALSE)*$F190), 0, VLOOKUP(VLOOKUP($A190, 'E4 TB Allocation Details'!$A$18:$L$217, MATCH("Demand ID", 'E4 TB Allocation Details'!$A$18:$L$18, 0),FALSE), 'E2 Allocators'!$B$15:$W$361, MATCH('O5 Details by Class &amp; Accounts'!U$18, 'E2 Allocators'!$B$15:$W$15, 0),FALSE)*$F190)</f>
        <v>0</v>
      </c>
      <c r="V190" s="1334">
        <f>IF(ISERROR(VLOOKUP(VLOOKUP($A190, 'E4 TB Allocation Details'!$A$18:$L$217, MATCH("Demand ID", 'E4 TB Allocation Details'!$A$18:$L$18, 0),FALSE), 'E2 Allocators'!$B$15:$W$361, MATCH('O5 Details by Class &amp; Accounts'!V$18, 'E2 Allocators'!$B$15:$W$15, 0),FALSE)*$F190), 0, VLOOKUP(VLOOKUP($A190, 'E4 TB Allocation Details'!$A$18:$L$217, MATCH("Demand ID", 'E4 TB Allocation Details'!$A$18:$L$18, 0),FALSE), 'E2 Allocators'!$B$15:$W$361, MATCH('O5 Details by Class &amp; Accounts'!V$18, 'E2 Allocators'!$B$15:$W$15, 0),FALSE)*$F190)</f>
        <v>0</v>
      </c>
      <c r="W190" s="1334">
        <f>IF(ISERROR(VLOOKUP(VLOOKUP($A190, 'E4 TB Allocation Details'!$A$18:$L$217, MATCH("Demand ID", 'E4 TB Allocation Details'!$A$18:$L$18, 0),FALSE), 'E2 Allocators'!$B$15:$W$361, MATCH('O5 Details by Class &amp; Accounts'!W$18, 'E2 Allocators'!$B$15:$W$15, 0),FALSE)*$F190), 0, VLOOKUP(VLOOKUP($A190, 'E4 TB Allocation Details'!$A$18:$L$217, MATCH("Demand ID", 'E4 TB Allocation Details'!$A$18:$L$18, 0),FALSE), 'E2 Allocators'!$B$15:$W$361, MATCH('O5 Details by Class &amp; Accounts'!W$18, 'E2 Allocators'!$B$15:$W$15, 0),FALSE)*$F190)</f>
        <v>0</v>
      </c>
      <c r="X190" s="1334">
        <f>IF(ISERROR(VLOOKUP(VLOOKUP($A190, 'E4 TB Allocation Details'!$A$18:$L$217, MATCH("Demand ID", 'E4 TB Allocation Details'!$A$18:$L$18, 0),FALSE), 'E2 Allocators'!$B$15:$W$361, MATCH('O5 Details by Class &amp; Accounts'!X$18, 'E2 Allocators'!$B$15:$W$15, 0),FALSE)*$F190), 0, VLOOKUP(VLOOKUP($A190, 'E4 TB Allocation Details'!$A$18:$L$217, MATCH("Demand ID", 'E4 TB Allocation Details'!$A$18:$L$18, 0),FALSE), 'E2 Allocators'!$B$15:$W$361, MATCH('O5 Details by Class &amp; Accounts'!X$18, 'E2 Allocators'!$B$15:$W$15, 0),FALSE)*$F190)</f>
        <v>0</v>
      </c>
      <c r="Y190" s="1334">
        <f>IF(ISERROR(VLOOKUP(VLOOKUP($A190, 'E4 TB Allocation Details'!$A$18:$L$217, MATCH("Demand ID", 'E4 TB Allocation Details'!$A$18:$L$18, 0),FALSE), 'E2 Allocators'!$B$15:$W$361, MATCH('O5 Details by Class &amp; Accounts'!Y$18, 'E2 Allocators'!$B$15:$W$15, 0),FALSE)*$F190), 0, VLOOKUP(VLOOKUP($A190, 'E4 TB Allocation Details'!$A$18:$L$217, MATCH("Demand ID", 'E4 TB Allocation Details'!$A$18:$L$18, 0),FALSE), 'E2 Allocators'!$B$15:$W$361, MATCH('O5 Details by Class &amp; Accounts'!Y$18, 'E2 Allocators'!$B$15:$W$15, 0),FALSE)*$F190)</f>
        <v>0</v>
      </c>
      <c r="Z190" s="1334">
        <f>IF(ISERROR(VLOOKUP(VLOOKUP($A190, 'E4 TB Allocation Details'!$A$18:$L$217, MATCH("Demand ID", 'E4 TB Allocation Details'!$A$18:$L$18, 0),FALSE), 'E2 Allocators'!$B$15:$W$361, MATCH('O5 Details by Class &amp; Accounts'!Z$18, 'E2 Allocators'!$B$15:$W$15, 0),FALSE)*$F190), 0, VLOOKUP(VLOOKUP($A190, 'E4 TB Allocation Details'!$A$18:$L$217, MATCH("Demand ID", 'E4 TB Allocation Details'!$A$18:$L$18, 0),FALSE), 'E2 Allocators'!$B$15:$W$361, MATCH('O5 Details by Class &amp; Accounts'!Z$18, 'E2 Allocators'!$B$15:$W$15, 0),FALSE)*$F190)</f>
        <v>0</v>
      </c>
      <c r="AA190" s="1334">
        <f>IF(ISERROR(VLOOKUP(VLOOKUP($A190, 'E4 TB Allocation Details'!$A$18:$L$217, MATCH("Demand ID", 'E4 TB Allocation Details'!$A$18:$L$18, 0),FALSE), 'E2 Allocators'!$B$15:$W$361, MATCH('O5 Details by Class &amp; Accounts'!AA$18, 'E2 Allocators'!$B$15:$W$15, 0),FALSE)*$F190), 0, VLOOKUP(VLOOKUP($A190, 'E4 TB Allocation Details'!$A$18:$L$217, MATCH("Demand ID", 'E4 TB Allocation Details'!$A$18:$L$18, 0),FALSE), 'E2 Allocators'!$B$15:$W$361, MATCH('O5 Details by Class &amp; Accounts'!AA$18, 'E2 Allocators'!$B$15:$W$15, 0),FALSE)*$F190)</f>
        <v>0</v>
      </c>
      <c r="AB190" s="1334">
        <f>IF(ISERROR(VLOOKUP(VLOOKUP($A190, 'E4 TB Allocation Details'!$A$18:$L$217, MATCH("Demand ID", 'E4 TB Allocation Details'!$A$18:$L$18, 0),FALSE), 'E2 Allocators'!$B$15:$W$361, MATCH('O5 Details by Class &amp; Accounts'!AB$18, 'E2 Allocators'!$B$15:$W$15, 0),FALSE)*$F190), 0, VLOOKUP(VLOOKUP($A190, 'E4 TB Allocation Details'!$A$18:$L$217, MATCH("Demand ID", 'E4 TB Allocation Details'!$A$18:$L$18, 0),FALSE), 'E2 Allocators'!$B$15:$W$361, MATCH('O5 Details by Class &amp; Accounts'!AB$18, 'E2 Allocators'!$B$15:$W$15, 0),FALSE)*$F190)</f>
        <v>0</v>
      </c>
      <c r="AC190" s="1334">
        <f t="shared" si="47"/>
        <v>0</v>
      </c>
      <c r="AD190" s="1334">
        <f>IF(ISERROR(VLOOKUP(VLOOKUP($A190, 'E4 TB Allocation Details'!$A$18:$L$217, MATCH("Customer ID", 'E4 TB Allocation Details'!$A$18:$L$18, 0),FALSE), 'E2 Allocators'!$B$15:$W$361, MATCH('O5 Details by Class &amp; Accounts'!AD$18, 'E2 Allocators'!$B$15:$W$15, 0),FALSE)*$G190), 0, VLOOKUP(VLOOKUP($A190, 'E4 TB Allocation Details'!$A$18:$L$217, MATCH("Customer ID", 'E4 TB Allocation Details'!$A$18:$L$18, 0),FALSE), 'E2 Allocators'!$B$15:$W$361, MATCH('O5 Details by Class &amp; Accounts'!AD$18, 'E2 Allocators'!$B$15:$W$15, 0),FALSE)*$G190)</f>
        <v>0</v>
      </c>
      <c r="AE190" s="1334">
        <f>IF(ISERROR(VLOOKUP(VLOOKUP($A190, 'E4 TB Allocation Details'!$A$18:$L$217, MATCH("Customer ID", 'E4 TB Allocation Details'!$A$18:$L$18, 0),FALSE), 'E2 Allocators'!$B$15:$W$361, MATCH('O5 Details by Class &amp; Accounts'!AE$18, 'E2 Allocators'!$B$15:$W$15, 0),FALSE)*$G190), 0, VLOOKUP(VLOOKUP($A190, 'E4 TB Allocation Details'!$A$18:$L$217, MATCH("Customer ID", 'E4 TB Allocation Details'!$A$18:$L$18, 0),FALSE), 'E2 Allocators'!$B$15:$W$361, MATCH('O5 Details by Class &amp; Accounts'!AE$18, 'E2 Allocators'!$B$15:$W$15, 0),FALSE)*$G190)</f>
        <v>0</v>
      </c>
      <c r="AF190" s="1334">
        <f>IF(ISERROR(VLOOKUP(VLOOKUP($A190, 'E4 TB Allocation Details'!$A$18:$L$217, MATCH("Customer ID", 'E4 TB Allocation Details'!$A$18:$L$18, 0),FALSE), 'E2 Allocators'!$B$15:$W$361, MATCH('O5 Details by Class &amp; Accounts'!AF$18, 'E2 Allocators'!$B$15:$W$15, 0),FALSE)*$G190), 0, VLOOKUP(VLOOKUP($A190, 'E4 TB Allocation Details'!$A$18:$L$217, MATCH("Customer ID", 'E4 TB Allocation Details'!$A$18:$L$18, 0),FALSE), 'E2 Allocators'!$B$15:$W$361, MATCH('O5 Details by Class &amp; Accounts'!AF$18, 'E2 Allocators'!$B$15:$W$15, 0),FALSE)*$G190)</f>
        <v>0</v>
      </c>
      <c r="AG190" s="1334">
        <f>IF(ISERROR(VLOOKUP(VLOOKUP($A190, 'E4 TB Allocation Details'!$A$18:$L$217, MATCH("Customer ID", 'E4 TB Allocation Details'!$A$18:$L$18, 0),FALSE), 'E2 Allocators'!$B$15:$W$361, MATCH('O5 Details by Class &amp; Accounts'!AG$18, 'E2 Allocators'!$B$15:$W$15, 0),FALSE)*$G190), 0, VLOOKUP(VLOOKUP($A190, 'E4 TB Allocation Details'!$A$18:$L$217, MATCH("Customer ID", 'E4 TB Allocation Details'!$A$18:$L$18, 0),FALSE), 'E2 Allocators'!$B$15:$W$361, MATCH('O5 Details by Class &amp; Accounts'!AG$18, 'E2 Allocators'!$B$15:$W$15, 0),FALSE)*$G190)</f>
        <v>0</v>
      </c>
      <c r="AH190" s="1334">
        <f>IF(ISERROR(VLOOKUP(VLOOKUP($A190, 'E4 TB Allocation Details'!$A$18:$L$217, MATCH("Customer ID", 'E4 TB Allocation Details'!$A$18:$L$18, 0),FALSE), 'E2 Allocators'!$B$15:$W$361, MATCH('O5 Details by Class &amp; Accounts'!AH$18, 'E2 Allocators'!$B$15:$W$15, 0),FALSE)*$G190), 0, VLOOKUP(VLOOKUP($A190, 'E4 TB Allocation Details'!$A$18:$L$217, MATCH("Customer ID", 'E4 TB Allocation Details'!$A$18:$L$18, 0),FALSE), 'E2 Allocators'!$B$15:$W$361, MATCH('O5 Details by Class &amp; Accounts'!AH$18, 'E2 Allocators'!$B$15:$W$15, 0),FALSE)*$G190)</f>
        <v>0</v>
      </c>
      <c r="AI190" s="1334">
        <f>IF(ISERROR(VLOOKUP(VLOOKUP($A190, 'E4 TB Allocation Details'!$A$18:$L$217, MATCH("Customer ID", 'E4 TB Allocation Details'!$A$18:$L$18, 0),FALSE), 'E2 Allocators'!$B$15:$W$361, MATCH('O5 Details by Class &amp; Accounts'!AI$18, 'E2 Allocators'!$B$15:$W$15, 0),FALSE)*$G190), 0, VLOOKUP(VLOOKUP($A190, 'E4 TB Allocation Details'!$A$18:$L$217, MATCH("Customer ID", 'E4 TB Allocation Details'!$A$18:$L$18, 0),FALSE), 'E2 Allocators'!$B$15:$W$361, MATCH('O5 Details by Class &amp; Accounts'!AI$18, 'E2 Allocators'!$B$15:$W$15, 0),FALSE)*$G190)</f>
        <v>0</v>
      </c>
      <c r="AJ190" s="1334">
        <f>IF(ISERROR(VLOOKUP(VLOOKUP($A190, 'E4 TB Allocation Details'!$A$18:$L$217, MATCH("Customer ID", 'E4 TB Allocation Details'!$A$18:$L$18, 0),FALSE), 'E2 Allocators'!$B$15:$W$361, MATCH('O5 Details by Class &amp; Accounts'!AJ$18, 'E2 Allocators'!$B$15:$W$15, 0),FALSE)*$G190), 0, VLOOKUP(VLOOKUP($A190, 'E4 TB Allocation Details'!$A$18:$L$217, MATCH("Customer ID", 'E4 TB Allocation Details'!$A$18:$L$18, 0),FALSE), 'E2 Allocators'!$B$15:$W$361, MATCH('O5 Details by Class &amp; Accounts'!AJ$18, 'E2 Allocators'!$B$15:$W$15, 0),FALSE)*$G190)</f>
        <v>0</v>
      </c>
      <c r="AK190" s="1334">
        <f>IF(ISERROR(VLOOKUP(VLOOKUP($A190, 'E4 TB Allocation Details'!$A$18:$L$217, MATCH("Customer ID", 'E4 TB Allocation Details'!$A$18:$L$18, 0),FALSE), 'E2 Allocators'!$B$15:$W$361, MATCH('O5 Details by Class &amp; Accounts'!AK$18, 'E2 Allocators'!$B$15:$W$15, 0),FALSE)*$G190), 0, VLOOKUP(VLOOKUP($A190, 'E4 TB Allocation Details'!$A$18:$L$217, MATCH("Customer ID", 'E4 TB Allocation Details'!$A$18:$L$18, 0),FALSE), 'E2 Allocators'!$B$15:$W$361, MATCH('O5 Details by Class &amp; Accounts'!AK$18, 'E2 Allocators'!$B$15:$W$15, 0),FALSE)*$G190)</f>
        <v>0</v>
      </c>
      <c r="AL190" s="1334">
        <f>IF(ISERROR(VLOOKUP(VLOOKUP($A190, 'E4 TB Allocation Details'!$A$18:$L$217, MATCH("Customer ID", 'E4 TB Allocation Details'!$A$18:$L$18, 0),FALSE), 'E2 Allocators'!$B$15:$W$361, MATCH('O5 Details by Class &amp; Accounts'!AL$18, 'E2 Allocators'!$B$15:$W$15, 0),FALSE)*$G190), 0, VLOOKUP(VLOOKUP($A190, 'E4 TB Allocation Details'!$A$18:$L$217, MATCH("Customer ID", 'E4 TB Allocation Details'!$A$18:$L$18, 0),FALSE), 'E2 Allocators'!$B$15:$W$361, MATCH('O5 Details by Class &amp; Accounts'!AL$18, 'E2 Allocators'!$B$15:$W$15, 0),FALSE)*$G190)</f>
        <v>0</v>
      </c>
      <c r="AM190" s="1334">
        <f>IF(ISERROR(VLOOKUP(VLOOKUP($A190, 'E4 TB Allocation Details'!$A$18:$L$217, MATCH("Customer ID", 'E4 TB Allocation Details'!$A$18:$L$18, 0),FALSE), 'E2 Allocators'!$B$15:$W$361, MATCH('O5 Details by Class &amp; Accounts'!AM$18, 'E2 Allocators'!$B$15:$W$15, 0),FALSE)*$G190), 0, VLOOKUP(VLOOKUP($A190, 'E4 TB Allocation Details'!$A$18:$L$217, MATCH("Customer ID", 'E4 TB Allocation Details'!$A$18:$L$18, 0),FALSE), 'E2 Allocators'!$B$15:$W$361, MATCH('O5 Details by Class &amp; Accounts'!AM$18, 'E2 Allocators'!$B$15:$W$15, 0),FALSE)*$G190)</f>
        <v>0</v>
      </c>
      <c r="AN190" s="1334">
        <f>IF(ISERROR(VLOOKUP(VLOOKUP($A190, 'E4 TB Allocation Details'!$A$18:$L$217, MATCH("Customer ID", 'E4 TB Allocation Details'!$A$18:$L$18, 0),FALSE), 'E2 Allocators'!$B$15:$W$361, MATCH('O5 Details by Class &amp; Accounts'!AN$18, 'E2 Allocators'!$B$15:$W$15, 0),FALSE)*$G190), 0, VLOOKUP(VLOOKUP($A190, 'E4 TB Allocation Details'!$A$18:$L$217, MATCH("Customer ID", 'E4 TB Allocation Details'!$A$18:$L$18, 0),FALSE), 'E2 Allocators'!$B$15:$W$361, MATCH('O5 Details by Class &amp; Accounts'!AN$18, 'E2 Allocators'!$B$15:$W$15, 0),FALSE)*$G190)</f>
        <v>0</v>
      </c>
      <c r="AO190" s="1334">
        <f>IF(ISERROR(VLOOKUP(VLOOKUP($A190, 'E4 TB Allocation Details'!$A$18:$L$217, MATCH("Customer ID", 'E4 TB Allocation Details'!$A$18:$L$18, 0),FALSE), 'E2 Allocators'!$B$15:$W$361, MATCH('O5 Details by Class &amp; Accounts'!AO$18, 'E2 Allocators'!$B$15:$W$15, 0),FALSE)*$G190), 0, VLOOKUP(VLOOKUP($A190, 'E4 TB Allocation Details'!$A$18:$L$217, MATCH("Customer ID", 'E4 TB Allocation Details'!$A$18:$L$18, 0),FALSE), 'E2 Allocators'!$B$15:$W$361, MATCH('O5 Details by Class &amp; Accounts'!AO$18, 'E2 Allocators'!$B$15:$W$15, 0),FALSE)*$G190)</f>
        <v>0</v>
      </c>
      <c r="AP190" s="1334">
        <f>IF(ISERROR(VLOOKUP(VLOOKUP($A190, 'E4 TB Allocation Details'!$A$18:$L$217, MATCH("Customer ID", 'E4 TB Allocation Details'!$A$18:$L$18, 0),FALSE), 'E2 Allocators'!$B$15:$W$361, MATCH('O5 Details by Class &amp; Accounts'!AP$18, 'E2 Allocators'!$B$15:$W$15, 0),FALSE)*$G190), 0, VLOOKUP(VLOOKUP($A190, 'E4 TB Allocation Details'!$A$18:$L$217, MATCH("Customer ID", 'E4 TB Allocation Details'!$A$18:$L$18, 0),FALSE), 'E2 Allocators'!$B$15:$W$361, MATCH('O5 Details by Class &amp; Accounts'!AP$18, 'E2 Allocators'!$B$15:$W$15, 0),FALSE)*$G190)</f>
        <v>0</v>
      </c>
      <c r="AQ190" s="1334">
        <f>IF(ISERROR(VLOOKUP(VLOOKUP($A190, 'E4 TB Allocation Details'!$A$18:$L$217, MATCH("Customer ID", 'E4 TB Allocation Details'!$A$18:$L$18, 0),FALSE), 'E2 Allocators'!$B$15:$W$361, MATCH('O5 Details by Class &amp; Accounts'!AQ$18, 'E2 Allocators'!$B$15:$W$15, 0),FALSE)*$G190), 0, VLOOKUP(VLOOKUP($A190, 'E4 TB Allocation Details'!$A$18:$L$217, MATCH("Customer ID", 'E4 TB Allocation Details'!$A$18:$L$18, 0),FALSE), 'E2 Allocators'!$B$15:$W$361, MATCH('O5 Details by Class &amp; Accounts'!AQ$18, 'E2 Allocators'!$B$15:$W$15, 0),FALSE)*$G190)</f>
        <v>0</v>
      </c>
      <c r="AR190" s="1334">
        <f>IF(ISERROR(VLOOKUP(VLOOKUP($A190, 'E4 TB Allocation Details'!$A$18:$L$217, MATCH("Customer ID", 'E4 TB Allocation Details'!$A$18:$L$18, 0),FALSE), 'E2 Allocators'!$B$15:$W$361, MATCH('O5 Details by Class &amp; Accounts'!AR$18, 'E2 Allocators'!$B$15:$W$15, 0),FALSE)*$G190), 0, VLOOKUP(VLOOKUP($A190, 'E4 TB Allocation Details'!$A$18:$L$217, MATCH("Customer ID", 'E4 TB Allocation Details'!$A$18:$L$18, 0),FALSE), 'E2 Allocators'!$B$15:$W$361, MATCH('O5 Details by Class &amp; Accounts'!AR$18, 'E2 Allocators'!$B$15:$W$15, 0),FALSE)*$G190)</f>
        <v>0</v>
      </c>
      <c r="AS190" s="1334">
        <f>IF(ISERROR(VLOOKUP(VLOOKUP($A190, 'E4 TB Allocation Details'!$A$18:$L$217, MATCH("Customer ID", 'E4 TB Allocation Details'!$A$18:$L$18, 0),FALSE), 'E2 Allocators'!$B$15:$W$361, MATCH('O5 Details by Class &amp; Accounts'!AS$18, 'E2 Allocators'!$B$15:$W$15, 0),FALSE)*$G190), 0, VLOOKUP(VLOOKUP($A190, 'E4 TB Allocation Details'!$A$18:$L$217, MATCH("Customer ID", 'E4 TB Allocation Details'!$A$18:$L$18, 0),FALSE), 'E2 Allocators'!$B$15:$W$361, MATCH('O5 Details by Class &amp; Accounts'!AS$18, 'E2 Allocators'!$B$15:$W$15, 0),FALSE)*$G190)</f>
        <v>0</v>
      </c>
      <c r="AT190" s="1334">
        <f>IF(ISERROR(VLOOKUP(VLOOKUP($A190, 'E4 TB Allocation Details'!$A$18:$L$217, MATCH("Customer ID", 'E4 TB Allocation Details'!$A$18:$L$18, 0),FALSE), 'E2 Allocators'!$B$15:$W$361, MATCH('O5 Details by Class &amp; Accounts'!AT$18, 'E2 Allocators'!$B$15:$W$15, 0),FALSE)*$G190), 0, VLOOKUP(VLOOKUP($A190, 'E4 TB Allocation Details'!$A$18:$L$217, MATCH("Customer ID", 'E4 TB Allocation Details'!$A$18:$L$18, 0),FALSE), 'E2 Allocators'!$B$15:$W$361, MATCH('O5 Details by Class &amp; Accounts'!AT$18, 'E2 Allocators'!$B$15:$W$15, 0),FALSE)*$G190)</f>
        <v>0</v>
      </c>
      <c r="AU190" s="1334">
        <f>IF(ISERROR(VLOOKUP(VLOOKUP($A190, 'E4 TB Allocation Details'!$A$18:$L$217, MATCH("Customer ID", 'E4 TB Allocation Details'!$A$18:$L$18, 0),FALSE), 'E2 Allocators'!$B$15:$W$361, MATCH('O5 Details by Class &amp; Accounts'!AU$18, 'E2 Allocators'!$B$15:$W$15, 0),FALSE)*$G190), 0, VLOOKUP(VLOOKUP($A190, 'E4 TB Allocation Details'!$A$18:$L$217, MATCH("Customer ID", 'E4 TB Allocation Details'!$A$18:$L$18, 0),FALSE), 'E2 Allocators'!$B$15:$W$361, MATCH('O5 Details by Class &amp; Accounts'!AU$18, 'E2 Allocators'!$B$15:$W$15, 0),FALSE)*$G190)</f>
        <v>0</v>
      </c>
      <c r="AV190" s="1334">
        <f>IF(ISERROR(VLOOKUP(VLOOKUP($A190, 'E4 TB Allocation Details'!$A$18:$L$217, MATCH("Customer ID", 'E4 TB Allocation Details'!$A$18:$L$18, 0),FALSE), 'E2 Allocators'!$B$15:$W$361, MATCH('O5 Details by Class &amp; Accounts'!AV$18, 'E2 Allocators'!$B$15:$W$15, 0),FALSE)*$G190), 0, VLOOKUP(VLOOKUP($A190, 'E4 TB Allocation Details'!$A$18:$L$217, MATCH("Customer ID", 'E4 TB Allocation Details'!$A$18:$L$18, 0),FALSE), 'E2 Allocators'!$B$15:$W$361, MATCH('O5 Details by Class &amp; Accounts'!AV$18, 'E2 Allocators'!$B$15:$W$15, 0),FALSE)*$G190)</f>
        <v>0</v>
      </c>
      <c r="AW190" s="1334">
        <f>IF(ISERROR(VLOOKUP(VLOOKUP($A190, 'E4 TB Allocation Details'!$A$18:$L$217, MATCH("Customer ID", 'E4 TB Allocation Details'!$A$18:$L$18, 0),FALSE), 'E2 Allocators'!$B$15:$W$361, MATCH('O5 Details by Class &amp; Accounts'!AW$18, 'E2 Allocators'!$B$15:$W$15, 0),FALSE)*$G190), 0, VLOOKUP(VLOOKUP($A190, 'E4 TB Allocation Details'!$A$18:$L$217, MATCH("Customer ID", 'E4 TB Allocation Details'!$A$18:$L$18, 0),FALSE), 'E2 Allocators'!$B$15:$W$361, MATCH('O5 Details by Class &amp; Accounts'!AW$18, 'E2 Allocators'!$B$15:$W$15, 0),FALSE)*$G190)</f>
        <v>0</v>
      </c>
      <c r="AX190" s="1334">
        <f t="shared" si="51"/>
        <v>0</v>
      </c>
      <c r="AY190" s="1334">
        <f>IF(ISERROR(VLOOKUP(VLOOKUP($A190, 'E4 TB Allocation Details'!$A$18:$L$217, MATCH("Misc ID", 'E4 TB Allocation Details'!$A$18:$L$18, 0),FALSE), 'E2 Allocators'!$B$15:$W$361, MATCH('O5 Details by Class &amp; Accounts'!AY$18, 'E2 Allocators'!$B$15:$W$15, 0),FALSE)*$E190), 0, VLOOKUP(VLOOKUP($A190, 'E4 TB Allocation Details'!$A$18:$L$217, MATCH("Misc ID", 'E4 TB Allocation Details'!$A$18:$L$18, 0),FALSE), 'E2 Allocators'!$B$15:$W$361, MATCH('O5 Details by Class &amp; Accounts'!AY$18, 'E2 Allocators'!$B$15:$W$15, 0),FALSE)*$E190)</f>
        <v>0</v>
      </c>
      <c r="AZ190" s="1334">
        <f>IF(ISERROR(VLOOKUP(VLOOKUP($A190, 'E4 TB Allocation Details'!$A$18:$L$217, MATCH("Misc ID", 'E4 TB Allocation Details'!$A$18:$L$18, 0),FALSE), 'E2 Allocators'!$B$15:$W$361, MATCH('O5 Details by Class &amp; Accounts'!AZ$18, 'E2 Allocators'!$B$15:$W$15, 0),FALSE)*$E190), 0, VLOOKUP(VLOOKUP($A190, 'E4 TB Allocation Details'!$A$18:$L$217, MATCH("Misc ID", 'E4 TB Allocation Details'!$A$18:$L$18, 0),FALSE), 'E2 Allocators'!$B$15:$W$361, MATCH('O5 Details by Class &amp; Accounts'!AZ$18, 'E2 Allocators'!$B$15:$W$15, 0),FALSE)*$E190)</f>
        <v>0</v>
      </c>
      <c r="BA190" s="1334">
        <f>IF(ISERROR(VLOOKUP(VLOOKUP($A190, 'E4 TB Allocation Details'!$A$18:$L$217, MATCH("Misc ID", 'E4 TB Allocation Details'!$A$18:$L$18, 0),FALSE), 'E2 Allocators'!$B$15:$W$361, MATCH('O5 Details by Class &amp; Accounts'!BA$18, 'E2 Allocators'!$B$15:$W$15, 0),FALSE)*$E190), 0, VLOOKUP(VLOOKUP($A190, 'E4 TB Allocation Details'!$A$18:$L$217, MATCH("Misc ID", 'E4 TB Allocation Details'!$A$18:$L$18, 0),FALSE), 'E2 Allocators'!$B$15:$W$361, MATCH('O5 Details by Class &amp; Accounts'!BA$18, 'E2 Allocators'!$B$15:$W$15, 0),FALSE)*$E190)</f>
        <v>0</v>
      </c>
      <c r="BB190" s="1334">
        <f>IF(ISERROR(VLOOKUP(VLOOKUP($A190, 'E4 TB Allocation Details'!$A$18:$L$217, MATCH("Misc ID", 'E4 TB Allocation Details'!$A$18:$L$18, 0),FALSE), 'E2 Allocators'!$B$15:$W$361, MATCH('O5 Details by Class &amp; Accounts'!BB$18, 'E2 Allocators'!$B$15:$W$15, 0),FALSE)*$E190), 0, VLOOKUP(VLOOKUP($A190, 'E4 TB Allocation Details'!$A$18:$L$217, MATCH("Misc ID", 'E4 TB Allocation Details'!$A$18:$L$18, 0),FALSE), 'E2 Allocators'!$B$15:$W$361, MATCH('O5 Details by Class &amp; Accounts'!BB$18, 'E2 Allocators'!$B$15:$W$15, 0),FALSE)*$E190)</f>
        <v>0</v>
      </c>
      <c r="BC190" s="1334">
        <f>IF(ISERROR(VLOOKUP(VLOOKUP($A190, 'E4 TB Allocation Details'!$A$18:$L$217, MATCH("Misc ID", 'E4 TB Allocation Details'!$A$18:$L$18, 0),FALSE), 'E2 Allocators'!$B$15:$W$361, MATCH('O5 Details by Class &amp; Accounts'!BC$18, 'E2 Allocators'!$B$15:$W$15, 0),FALSE)*$E190), 0, VLOOKUP(VLOOKUP($A190, 'E4 TB Allocation Details'!$A$18:$L$217, MATCH("Misc ID", 'E4 TB Allocation Details'!$A$18:$L$18, 0),FALSE), 'E2 Allocators'!$B$15:$W$361, MATCH('O5 Details by Class &amp; Accounts'!BC$18, 'E2 Allocators'!$B$15:$W$15, 0),FALSE)*$E190)</f>
        <v>0</v>
      </c>
      <c r="BD190" s="1334">
        <f>IF(ISERROR(VLOOKUP(VLOOKUP($A190, 'E4 TB Allocation Details'!$A$18:$L$217, MATCH("Misc ID", 'E4 TB Allocation Details'!$A$18:$L$18, 0),FALSE), 'E2 Allocators'!$B$15:$W$361, MATCH('O5 Details by Class &amp; Accounts'!BD$18, 'E2 Allocators'!$B$15:$W$15, 0),FALSE)*$E190), 0, VLOOKUP(VLOOKUP($A190, 'E4 TB Allocation Details'!$A$18:$L$217, MATCH("Misc ID", 'E4 TB Allocation Details'!$A$18:$L$18, 0),FALSE), 'E2 Allocators'!$B$15:$W$361, MATCH('O5 Details by Class &amp; Accounts'!BD$18, 'E2 Allocators'!$B$15:$W$15, 0),FALSE)*$E190)</f>
        <v>0</v>
      </c>
      <c r="BE190" s="1334">
        <f>IF(ISERROR(VLOOKUP(VLOOKUP($A190, 'E4 TB Allocation Details'!$A$18:$L$217, MATCH("Misc ID", 'E4 TB Allocation Details'!$A$18:$L$18, 0),FALSE), 'E2 Allocators'!$B$15:$W$361, MATCH('O5 Details by Class &amp; Accounts'!BE$18, 'E2 Allocators'!$B$15:$W$15, 0),FALSE)*$E190), 0, VLOOKUP(VLOOKUP($A190, 'E4 TB Allocation Details'!$A$18:$L$217, MATCH("Misc ID", 'E4 TB Allocation Details'!$A$18:$L$18, 0),FALSE), 'E2 Allocators'!$B$15:$W$361, MATCH('O5 Details by Class &amp; Accounts'!BE$18, 'E2 Allocators'!$B$15:$W$15, 0),FALSE)*$E190)</f>
        <v>0</v>
      </c>
      <c r="BF190" s="1334">
        <f>IF(ISERROR(VLOOKUP(VLOOKUP($A190, 'E4 TB Allocation Details'!$A$18:$L$217, MATCH("Misc ID", 'E4 TB Allocation Details'!$A$18:$L$18, 0),FALSE), 'E2 Allocators'!$B$15:$W$361, MATCH('O5 Details by Class &amp; Accounts'!BF$18, 'E2 Allocators'!$B$15:$W$15, 0),FALSE)*$E190), 0, VLOOKUP(VLOOKUP($A190, 'E4 TB Allocation Details'!$A$18:$L$217, MATCH("Misc ID", 'E4 TB Allocation Details'!$A$18:$L$18, 0),FALSE), 'E2 Allocators'!$B$15:$W$361, MATCH('O5 Details by Class &amp; Accounts'!BF$18, 'E2 Allocators'!$B$15:$W$15, 0),FALSE)*$E190)</f>
        <v>0</v>
      </c>
      <c r="BG190" s="1334">
        <f>IF(ISERROR(VLOOKUP(VLOOKUP($A190, 'E4 TB Allocation Details'!$A$18:$L$217, MATCH("Misc ID", 'E4 TB Allocation Details'!$A$18:$L$18, 0),FALSE), 'E2 Allocators'!$B$15:$W$361, MATCH('O5 Details by Class &amp; Accounts'!BG$18, 'E2 Allocators'!$B$15:$W$15, 0),FALSE)*$E190), 0, VLOOKUP(VLOOKUP($A190, 'E4 TB Allocation Details'!$A$18:$L$217, MATCH("Misc ID", 'E4 TB Allocation Details'!$A$18:$L$18, 0),FALSE), 'E2 Allocators'!$B$15:$W$361, MATCH('O5 Details by Class &amp; Accounts'!BG$18, 'E2 Allocators'!$B$15:$W$15, 0),FALSE)*$E190)</f>
        <v>0</v>
      </c>
      <c r="BH190" s="1334">
        <f>IF(ISERROR(VLOOKUP(VLOOKUP($A190, 'E4 TB Allocation Details'!$A$18:$L$217, MATCH("Misc ID", 'E4 TB Allocation Details'!$A$18:$L$18, 0),FALSE), 'E2 Allocators'!$B$15:$W$361, MATCH('O5 Details by Class &amp; Accounts'!BH$18, 'E2 Allocators'!$B$15:$W$15, 0),FALSE)*$E190), 0, VLOOKUP(VLOOKUP($A190, 'E4 TB Allocation Details'!$A$18:$L$217, MATCH("Misc ID", 'E4 TB Allocation Details'!$A$18:$L$18, 0),FALSE), 'E2 Allocators'!$B$15:$W$361, MATCH('O5 Details by Class &amp; Accounts'!BH$18, 'E2 Allocators'!$B$15:$W$15, 0),FALSE)*$E190)</f>
        <v>0</v>
      </c>
      <c r="BI190" s="1334">
        <f>IF(ISERROR(VLOOKUP(VLOOKUP($A190, 'E4 TB Allocation Details'!$A$18:$L$217, MATCH("Misc ID", 'E4 TB Allocation Details'!$A$18:$L$18, 0),FALSE), 'E2 Allocators'!$B$15:$W$361, MATCH('O5 Details by Class &amp; Accounts'!BI$18, 'E2 Allocators'!$B$15:$W$15, 0),FALSE)*$E190), 0, VLOOKUP(VLOOKUP($A190, 'E4 TB Allocation Details'!$A$18:$L$217, MATCH("Misc ID", 'E4 TB Allocation Details'!$A$18:$L$18, 0),FALSE), 'E2 Allocators'!$B$15:$W$361, MATCH('O5 Details by Class &amp; Accounts'!BI$18, 'E2 Allocators'!$B$15:$W$15, 0),FALSE)*$E190)</f>
        <v>0</v>
      </c>
      <c r="BJ190" s="1334">
        <f>IF(ISERROR(VLOOKUP(VLOOKUP($A190, 'E4 TB Allocation Details'!$A$18:$L$217, MATCH("Misc ID", 'E4 TB Allocation Details'!$A$18:$L$18, 0),FALSE), 'E2 Allocators'!$B$15:$W$361, MATCH('O5 Details by Class &amp; Accounts'!BJ$18, 'E2 Allocators'!$B$15:$W$15, 0),FALSE)*$E190), 0, VLOOKUP(VLOOKUP($A190, 'E4 TB Allocation Details'!$A$18:$L$217, MATCH("Misc ID", 'E4 TB Allocation Details'!$A$18:$L$18, 0),FALSE), 'E2 Allocators'!$B$15:$W$361, MATCH('O5 Details by Class &amp; Accounts'!BJ$18, 'E2 Allocators'!$B$15:$W$15, 0),FALSE)*$E190)</f>
        <v>0</v>
      </c>
      <c r="BK190" s="1334">
        <f>IF(ISERROR(VLOOKUP(VLOOKUP($A190, 'E4 TB Allocation Details'!$A$18:$L$217, MATCH("Misc ID", 'E4 TB Allocation Details'!$A$18:$L$18, 0),FALSE), 'E2 Allocators'!$B$15:$W$361, MATCH('O5 Details by Class &amp; Accounts'!BK$18, 'E2 Allocators'!$B$15:$W$15, 0),FALSE)*$E190), 0, VLOOKUP(VLOOKUP($A190, 'E4 TB Allocation Details'!$A$18:$L$217, MATCH("Misc ID", 'E4 TB Allocation Details'!$A$18:$L$18, 0),FALSE), 'E2 Allocators'!$B$15:$W$361, MATCH('O5 Details by Class &amp; Accounts'!BK$18, 'E2 Allocators'!$B$15:$W$15, 0),FALSE)*$E190)</f>
        <v>0</v>
      </c>
      <c r="BL190" s="1334">
        <f>IF(ISERROR(VLOOKUP(VLOOKUP($A190, 'E4 TB Allocation Details'!$A$18:$L$217, MATCH("Misc ID", 'E4 TB Allocation Details'!$A$18:$L$18, 0),FALSE), 'E2 Allocators'!$B$15:$W$361, MATCH('O5 Details by Class &amp; Accounts'!BL$18, 'E2 Allocators'!$B$15:$W$15, 0),FALSE)*$E190), 0, VLOOKUP(VLOOKUP($A190, 'E4 TB Allocation Details'!$A$18:$L$217, MATCH("Misc ID", 'E4 TB Allocation Details'!$A$18:$L$18, 0),FALSE), 'E2 Allocators'!$B$15:$W$361, MATCH('O5 Details by Class &amp; Accounts'!BL$18, 'E2 Allocators'!$B$15:$W$15, 0),FALSE)*$E190)</f>
        <v>0</v>
      </c>
      <c r="BM190" s="1334">
        <f>IF(ISERROR(VLOOKUP(VLOOKUP($A190, 'E4 TB Allocation Details'!$A$18:$L$217, MATCH("Misc ID", 'E4 TB Allocation Details'!$A$18:$L$18, 0),FALSE), 'E2 Allocators'!$B$15:$W$361, MATCH('O5 Details by Class &amp; Accounts'!BM$18, 'E2 Allocators'!$B$15:$W$15, 0),FALSE)*$E190), 0, VLOOKUP(VLOOKUP($A190, 'E4 TB Allocation Details'!$A$18:$L$217, MATCH("Misc ID", 'E4 TB Allocation Details'!$A$18:$L$18, 0),FALSE), 'E2 Allocators'!$B$15:$W$361, MATCH('O5 Details by Class &amp; Accounts'!BM$18, 'E2 Allocators'!$B$15:$W$15, 0),FALSE)*$E190)</f>
        <v>0</v>
      </c>
      <c r="BN190" s="1334">
        <f>IF(ISERROR(VLOOKUP(VLOOKUP($A190, 'E4 TB Allocation Details'!$A$18:$L$217, MATCH("Misc ID", 'E4 TB Allocation Details'!$A$18:$L$18, 0),FALSE), 'E2 Allocators'!$B$15:$W$361, MATCH('O5 Details by Class &amp; Accounts'!BN$18, 'E2 Allocators'!$B$15:$W$15, 0),FALSE)*$E190), 0, VLOOKUP(VLOOKUP($A190, 'E4 TB Allocation Details'!$A$18:$L$217, MATCH("Misc ID", 'E4 TB Allocation Details'!$A$18:$L$18, 0),FALSE), 'E2 Allocators'!$B$15:$W$361, MATCH('O5 Details by Class &amp; Accounts'!BN$18, 'E2 Allocators'!$B$15:$W$15, 0),FALSE)*$E190)</f>
        <v>0</v>
      </c>
      <c r="BO190" s="1334">
        <f>IF(ISERROR(VLOOKUP(VLOOKUP($A190, 'E4 TB Allocation Details'!$A$18:$L$217, MATCH("Misc ID", 'E4 TB Allocation Details'!$A$18:$L$18, 0),FALSE), 'E2 Allocators'!$B$15:$W$361, MATCH('O5 Details by Class &amp; Accounts'!BO$18, 'E2 Allocators'!$B$15:$W$15, 0),FALSE)*$E190), 0, VLOOKUP(VLOOKUP($A190, 'E4 TB Allocation Details'!$A$18:$L$217, MATCH("Misc ID", 'E4 TB Allocation Details'!$A$18:$L$18, 0),FALSE), 'E2 Allocators'!$B$15:$W$361, MATCH('O5 Details by Class &amp; Accounts'!BO$18, 'E2 Allocators'!$B$15:$W$15, 0),FALSE)*$E190)</f>
        <v>0</v>
      </c>
      <c r="BP190" s="1334">
        <f>IF(ISERROR(VLOOKUP(VLOOKUP($A190, 'E4 TB Allocation Details'!$A$18:$L$217, MATCH("Misc ID", 'E4 TB Allocation Details'!$A$18:$L$18, 0),FALSE), 'E2 Allocators'!$B$15:$W$361, MATCH('O5 Details by Class &amp; Accounts'!BP$18, 'E2 Allocators'!$B$15:$W$15, 0),FALSE)*$E190), 0, VLOOKUP(VLOOKUP($A190, 'E4 TB Allocation Details'!$A$18:$L$217, MATCH("Misc ID", 'E4 TB Allocation Details'!$A$18:$L$18, 0),FALSE), 'E2 Allocators'!$B$15:$W$361, MATCH('O5 Details by Class &amp; Accounts'!BP$18, 'E2 Allocators'!$B$15:$W$15, 0),FALSE)*$E190)</f>
        <v>0</v>
      </c>
      <c r="BQ190" s="1334">
        <f>IF(ISERROR(VLOOKUP(VLOOKUP($A190, 'E4 TB Allocation Details'!$A$18:$L$217, MATCH("Misc ID", 'E4 TB Allocation Details'!$A$18:$L$18, 0),FALSE), 'E2 Allocators'!$B$15:$W$361, MATCH('O5 Details by Class &amp; Accounts'!BQ$18, 'E2 Allocators'!$B$15:$W$15, 0),FALSE)*$E190), 0, VLOOKUP(VLOOKUP($A190, 'E4 TB Allocation Details'!$A$18:$L$217, MATCH("Misc ID", 'E4 TB Allocation Details'!$A$18:$L$18, 0),FALSE), 'E2 Allocators'!$B$15:$W$361, MATCH('O5 Details by Class &amp; Accounts'!BQ$18, 'E2 Allocators'!$B$15:$W$15, 0),FALSE)*$E190)</f>
        <v>0</v>
      </c>
      <c r="BR190" s="1334">
        <f>IF(ISERROR(VLOOKUP(VLOOKUP($A190, 'E4 TB Allocation Details'!$A$18:$L$217, MATCH("Misc ID", 'E4 TB Allocation Details'!$A$18:$L$18, 0),FALSE), 'E2 Allocators'!$B$15:$W$361, MATCH('O5 Details by Class &amp; Accounts'!BR$18, 'E2 Allocators'!$B$15:$W$15, 0),FALSE)*$E190), 0, VLOOKUP(VLOOKUP($A190, 'E4 TB Allocation Details'!$A$18:$L$217, MATCH("Misc ID", 'E4 TB Allocation Details'!$A$18:$L$18, 0),FALSE), 'E2 Allocators'!$B$15:$W$361, MATCH('O5 Details by Class &amp; Accounts'!BR$18, 'E2 Allocators'!$B$15:$W$15, 0),FALSE)*$E190)</f>
        <v>0</v>
      </c>
      <c r="BS190" s="1334">
        <f t="shared" si="48"/>
        <v>0</v>
      </c>
      <c r="BT190" s="1334">
        <f>IF(ISERROR(VLOOKUP(VLOOKUP($A190, 'E4 TB Allocation Details'!$A$18:$L$217, MATCH("A &amp; G ID", 'E4 TB Allocation Details'!$A$18:$L$18, 0),FALSE), 'E2 Allocators'!$B$15:$W$361, MATCH('O5 Details by Class &amp; Accounts'!BT$18, 'E2 Allocators'!$B$15:$W$15, 0),FALSE)*$E190), 0, VLOOKUP(VLOOKUP($A190, 'E4 TB Allocation Details'!$A$18:$L$217, MATCH("A &amp; G ID", 'E4 TB Allocation Details'!$A$18:$L$18, 0),FALSE), 'E2 Allocators'!$B$15:$W$361, MATCH('O5 Details by Class &amp; Accounts'!BT$18, 'E2 Allocators'!$B$15:$W$15, 0),FALSE)*$E190)</f>
        <v>0</v>
      </c>
      <c r="BU190" s="1334">
        <f>IF(ISERROR(VLOOKUP(VLOOKUP($A190, 'E4 TB Allocation Details'!$A$18:$L$217, MATCH("A &amp; G ID", 'E4 TB Allocation Details'!$A$18:$L$18, 0),FALSE), 'E2 Allocators'!$B$15:$W$361, MATCH('O5 Details by Class &amp; Accounts'!BU$18, 'E2 Allocators'!$B$15:$W$15, 0),FALSE)*$E190), 0, VLOOKUP(VLOOKUP($A190, 'E4 TB Allocation Details'!$A$18:$L$217, MATCH("A &amp; G ID", 'E4 TB Allocation Details'!$A$18:$L$18, 0),FALSE), 'E2 Allocators'!$B$15:$W$361, MATCH('O5 Details by Class &amp; Accounts'!BU$18, 'E2 Allocators'!$B$15:$W$15, 0),FALSE)*$E190)</f>
        <v>0</v>
      </c>
      <c r="BV190" s="1334">
        <f>IF(ISERROR(VLOOKUP(VLOOKUP($A190, 'E4 TB Allocation Details'!$A$18:$L$217, MATCH("A &amp; G ID", 'E4 TB Allocation Details'!$A$18:$L$18, 0),FALSE), 'E2 Allocators'!$B$15:$W$361, MATCH('O5 Details by Class &amp; Accounts'!BV$18, 'E2 Allocators'!$B$15:$W$15, 0),FALSE)*$E190), 0, VLOOKUP(VLOOKUP($A190, 'E4 TB Allocation Details'!$A$18:$L$217, MATCH("A &amp; G ID", 'E4 TB Allocation Details'!$A$18:$L$18, 0),FALSE), 'E2 Allocators'!$B$15:$W$361, MATCH('O5 Details by Class &amp; Accounts'!BV$18, 'E2 Allocators'!$B$15:$W$15, 0),FALSE)*$E190)</f>
        <v>0</v>
      </c>
      <c r="BW190" s="1334">
        <f>IF(ISERROR(VLOOKUP(VLOOKUP($A190, 'E4 TB Allocation Details'!$A$18:$L$217, MATCH("A &amp; G ID", 'E4 TB Allocation Details'!$A$18:$L$18, 0),FALSE), 'E2 Allocators'!$B$15:$W$361, MATCH('O5 Details by Class &amp; Accounts'!BW$18, 'E2 Allocators'!$B$15:$W$15, 0),FALSE)*$E190), 0, VLOOKUP(VLOOKUP($A190, 'E4 TB Allocation Details'!$A$18:$L$217, MATCH("A &amp; G ID", 'E4 TB Allocation Details'!$A$18:$L$18, 0),FALSE), 'E2 Allocators'!$B$15:$W$361, MATCH('O5 Details by Class &amp; Accounts'!BW$18, 'E2 Allocators'!$B$15:$W$15, 0),FALSE)*$E190)</f>
        <v>0</v>
      </c>
      <c r="BX190" s="1334">
        <f>IF(ISERROR(VLOOKUP(VLOOKUP($A190, 'E4 TB Allocation Details'!$A$18:$L$217, MATCH("A &amp; G ID", 'E4 TB Allocation Details'!$A$18:$L$18, 0),FALSE), 'E2 Allocators'!$B$15:$W$361, MATCH('O5 Details by Class &amp; Accounts'!BX$18, 'E2 Allocators'!$B$15:$W$15, 0),FALSE)*$E190), 0, VLOOKUP(VLOOKUP($A190, 'E4 TB Allocation Details'!$A$18:$L$217, MATCH("A &amp; G ID", 'E4 TB Allocation Details'!$A$18:$L$18, 0),FALSE), 'E2 Allocators'!$B$15:$W$361, MATCH('O5 Details by Class &amp; Accounts'!BX$18, 'E2 Allocators'!$B$15:$W$15, 0),FALSE)*$E190)</f>
        <v>0</v>
      </c>
      <c r="BY190" s="1334">
        <f>IF(ISERROR(VLOOKUP(VLOOKUP($A190, 'E4 TB Allocation Details'!$A$18:$L$217, MATCH("A &amp; G ID", 'E4 TB Allocation Details'!$A$18:$L$18, 0),FALSE), 'E2 Allocators'!$B$15:$W$361, MATCH('O5 Details by Class &amp; Accounts'!BY$18, 'E2 Allocators'!$B$15:$W$15, 0),FALSE)*$E190), 0, VLOOKUP(VLOOKUP($A190, 'E4 TB Allocation Details'!$A$18:$L$217, MATCH("A &amp; G ID", 'E4 TB Allocation Details'!$A$18:$L$18, 0),FALSE), 'E2 Allocators'!$B$15:$W$361, MATCH('O5 Details by Class &amp; Accounts'!BY$18, 'E2 Allocators'!$B$15:$W$15, 0),FALSE)*$E190)</f>
        <v>0</v>
      </c>
      <c r="BZ190" s="1334">
        <f>IF(ISERROR(VLOOKUP(VLOOKUP($A190, 'E4 TB Allocation Details'!$A$18:$L$217, MATCH("A &amp; G ID", 'E4 TB Allocation Details'!$A$18:$L$18, 0),FALSE), 'E2 Allocators'!$B$15:$W$361, MATCH('O5 Details by Class &amp; Accounts'!BZ$18, 'E2 Allocators'!$B$15:$W$15, 0),FALSE)*$E190), 0, VLOOKUP(VLOOKUP($A190, 'E4 TB Allocation Details'!$A$18:$L$217, MATCH("A &amp; G ID", 'E4 TB Allocation Details'!$A$18:$L$18, 0),FALSE), 'E2 Allocators'!$B$15:$W$361, MATCH('O5 Details by Class &amp; Accounts'!BZ$18, 'E2 Allocators'!$B$15:$W$15, 0),FALSE)*$E190)</f>
        <v>0</v>
      </c>
      <c r="CA190" s="1334">
        <f>IF(ISERROR(VLOOKUP(VLOOKUP($A190, 'E4 TB Allocation Details'!$A$18:$L$217, MATCH("A &amp; G ID", 'E4 TB Allocation Details'!$A$18:$L$18, 0),FALSE), 'E2 Allocators'!$B$15:$W$361, MATCH('O5 Details by Class &amp; Accounts'!CA$18, 'E2 Allocators'!$B$15:$W$15, 0),FALSE)*$E190), 0, VLOOKUP(VLOOKUP($A190, 'E4 TB Allocation Details'!$A$18:$L$217, MATCH("A &amp; G ID", 'E4 TB Allocation Details'!$A$18:$L$18, 0),FALSE), 'E2 Allocators'!$B$15:$W$361, MATCH('O5 Details by Class &amp; Accounts'!CA$18, 'E2 Allocators'!$B$15:$W$15, 0),FALSE)*$E190)</f>
        <v>0</v>
      </c>
      <c r="CB190" s="1334">
        <f>IF(ISERROR(VLOOKUP(VLOOKUP($A190, 'E4 TB Allocation Details'!$A$18:$L$217, MATCH("A &amp; G ID", 'E4 TB Allocation Details'!$A$18:$L$18, 0),FALSE), 'E2 Allocators'!$B$15:$W$361, MATCH('O5 Details by Class &amp; Accounts'!CB$18, 'E2 Allocators'!$B$15:$W$15, 0),FALSE)*$E190), 0, VLOOKUP(VLOOKUP($A190, 'E4 TB Allocation Details'!$A$18:$L$217, MATCH("A &amp; G ID", 'E4 TB Allocation Details'!$A$18:$L$18, 0),FALSE), 'E2 Allocators'!$B$15:$W$361, MATCH('O5 Details by Class &amp; Accounts'!CB$18, 'E2 Allocators'!$B$15:$W$15, 0),FALSE)*$E190)</f>
        <v>0</v>
      </c>
      <c r="CC190" s="1334">
        <f>IF(ISERROR(VLOOKUP(VLOOKUP($A190, 'E4 TB Allocation Details'!$A$18:$L$217, MATCH("A &amp; G ID", 'E4 TB Allocation Details'!$A$18:$L$18, 0),FALSE), 'E2 Allocators'!$B$15:$W$361, MATCH('O5 Details by Class &amp; Accounts'!CC$18, 'E2 Allocators'!$B$15:$W$15, 0),FALSE)*$E190), 0, VLOOKUP(VLOOKUP($A190, 'E4 TB Allocation Details'!$A$18:$L$217, MATCH("A &amp; G ID", 'E4 TB Allocation Details'!$A$18:$L$18, 0),FALSE), 'E2 Allocators'!$B$15:$W$361, MATCH('O5 Details by Class &amp; Accounts'!CC$18, 'E2 Allocators'!$B$15:$W$15, 0),FALSE)*$E190)</f>
        <v>0</v>
      </c>
      <c r="CD190" s="1334">
        <f>IF(ISERROR(VLOOKUP(VLOOKUP($A190, 'E4 TB Allocation Details'!$A$18:$L$217, MATCH("A &amp; G ID", 'E4 TB Allocation Details'!$A$18:$L$18, 0),FALSE), 'E2 Allocators'!$B$15:$W$361, MATCH('O5 Details by Class &amp; Accounts'!CD$18, 'E2 Allocators'!$B$15:$W$15, 0),FALSE)*$E190), 0, VLOOKUP(VLOOKUP($A190, 'E4 TB Allocation Details'!$A$18:$L$217, MATCH("A &amp; G ID", 'E4 TB Allocation Details'!$A$18:$L$18, 0),FALSE), 'E2 Allocators'!$B$15:$W$361, MATCH('O5 Details by Class &amp; Accounts'!CD$18, 'E2 Allocators'!$B$15:$W$15, 0),FALSE)*$E190)</f>
        <v>0</v>
      </c>
      <c r="CE190" s="1334">
        <f>IF(ISERROR(VLOOKUP(VLOOKUP($A190, 'E4 TB Allocation Details'!$A$18:$L$217, MATCH("A &amp; G ID", 'E4 TB Allocation Details'!$A$18:$L$18, 0),FALSE), 'E2 Allocators'!$B$15:$W$361, MATCH('O5 Details by Class &amp; Accounts'!CE$18, 'E2 Allocators'!$B$15:$W$15, 0),FALSE)*$E190), 0, VLOOKUP(VLOOKUP($A190, 'E4 TB Allocation Details'!$A$18:$L$217, MATCH("A &amp; G ID", 'E4 TB Allocation Details'!$A$18:$L$18, 0),FALSE), 'E2 Allocators'!$B$15:$W$361, MATCH('O5 Details by Class &amp; Accounts'!CE$18, 'E2 Allocators'!$B$15:$W$15, 0),FALSE)*$E190)</f>
        <v>0</v>
      </c>
      <c r="CF190" s="1334">
        <f>IF(ISERROR(VLOOKUP(VLOOKUP($A190, 'E4 TB Allocation Details'!$A$18:$L$217, MATCH("A &amp; G ID", 'E4 TB Allocation Details'!$A$18:$L$18, 0),FALSE), 'E2 Allocators'!$B$15:$W$361, MATCH('O5 Details by Class &amp; Accounts'!CF$18, 'E2 Allocators'!$B$15:$W$15, 0),FALSE)*$E190), 0, VLOOKUP(VLOOKUP($A190, 'E4 TB Allocation Details'!$A$18:$L$217, MATCH("A &amp; G ID", 'E4 TB Allocation Details'!$A$18:$L$18, 0),FALSE), 'E2 Allocators'!$B$15:$W$361, MATCH('O5 Details by Class &amp; Accounts'!CF$18, 'E2 Allocators'!$B$15:$W$15, 0),FALSE)*$E190)</f>
        <v>0</v>
      </c>
      <c r="CG190" s="1334">
        <f>IF(ISERROR(VLOOKUP(VLOOKUP($A190, 'E4 TB Allocation Details'!$A$18:$L$217, MATCH("A &amp; G ID", 'E4 TB Allocation Details'!$A$18:$L$18, 0),FALSE), 'E2 Allocators'!$B$15:$W$361, MATCH('O5 Details by Class &amp; Accounts'!CG$18, 'E2 Allocators'!$B$15:$W$15, 0),FALSE)*$E190), 0, VLOOKUP(VLOOKUP($A190, 'E4 TB Allocation Details'!$A$18:$L$217, MATCH("A &amp; G ID", 'E4 TB Allocation Details'!$A$18:$L$18, 0),FALSE), 'E2 Allocators'!$B$15:$W$361, MATCH('O5 Details by Class &amp; Accounts'!CG$18, 'E2 Allocators'!$B$15:$W$15, 0),FALSE)*$E190)</f>
        <v>0</v>
      </c>
      <c r="CH190" s="1334">
        <f>IF(ISERROR(VLOOKUP(VLOOKUP($A190, 'E4 TB Allocation Details'!$A$18:$L$217, MATCH("A &amp; G ID", 'E4 TB Allocation Details'!$A$18:$L$18, 0),FALSE), 'E2 Allocators'!$B$15:$W$361, MATCH('O5 Details by Class &amp; Accounts'!CH$18, 'E2 Allocators'!$B$15:$W$15, 0),FALSE)*$E190), 0, VLOOKUP(VLOOKUP($A190, 'E4 TB Allocation Details'!$A$18:$L$217, MATCH("A &amp; G ID", 'E4 TB Allocation Details'!$A$18:$L$18, 0),FALSE), 'E2 Allocators'!$B$15:$W$361, MATCH('O5 Details by Class &amp; Accounts'!CH$18, 'E2 Allocators'!$B$15:$W$15, 0),FALSE)*$E190)</f>
        <v>0</v>
      </c>
      <c r="CI190" s="1334">
        <f>IF(ISERROR(VLOOKUP(VLOOKUP($A190, 'E4 TB Allocation Details'!$A$18:$L$217, MATCH("A &amp; G ID", 'E4 TB Allocation Details'!$A$18:$L$18, 0),FALSE), 'E2 Allocators'!$B$15:$W$361, MATCH('O5 Details by Class &amp; Accounts'!CI$18, 'E2 Allocators'!$B$15:$W$15, 0),FALSE)*$E190), 0, VLOOKUP(VLOOKUP($A190, 'E4 TB Allocation Details'!$A$18:$L$217, MATCH("A &amp; G ID", 'E4 TB Allocation Details'!$A$18:$L$18, 0),FALSE), 'E2 Allocators'!$B$15:$W$361, MATCH('O5 Details by Class &amp; Accounts'!CI$18, 'E2 Allocators'!$B$15:$W$15, 0),FALSE)*$E190)</f>
        <v>0</v>
      </c>
      <c r="CJ190" s="1334">
        <f>IF(ISERROR(VLOOKUP(VLOOKUP($A190, 'E4 TB Allocation Details'!$A$18:$L$217, MATCH("A &amp; G ID", 'E4 TB Allocation Details'!$A$18:$L$18, 0),FALSE), 'E2 Allocators'!$B$15:$W$361, MATCH('O5 Details by Class &amp; Accounts'!CJ$18, 'E2 Allocators'!$B$15:$W$15, 0),FALSE)*$E190), 0, VLOOKUP(VLOOKUP($A190, 'E4 TB Allocation Details'!$A$18:$L$217, MATCH("A &amp; G ID", 'E4 TB Allocation Details'!$A$18:$L$18, 0),FALSE), 'E2 Allocators'!$B$15:$W$361, MATCH('O5 Details by Class &amp; Accounts'!CJ$18, 'E2 Allocators'!$B$15:$W$15, 0),FALSE)*$E190)</f>
        <v>0</v>
      </c>
      <c r="CK190" s="1334">
        <f>IF(ISERROR(VLOOKUP(VLOOKUP($A190, 'E4 TB Allocation Details'!$A$18:$L$217, MATCH("A &amp; G ID", 'E4 TB Allocation Details'!$A$18:$L$18, 0),FALSE), 'E2 Allocators'!$B$15:$W$361, MATCH('O5 Details by Class &amp; Accounts'!CK$18, 'E2 Allocators'!$B$15:$W$15, 0),FALSE)*$E190), 0, VLOOKUP(VLOOKUP($A190, 'E4 TB Allocation Details'!$A$18:$L$217, MATCH("A &amp; G ID", 'E4 TB Allocation Details'!$A$18:$L$18, 0),FALSE), 'E2 Allocators'!$B$15:$W$361, MATCH('O5 Details by Class &amp; Accounts'!CK$18, 'E2 Allocators'!$B$15:$W$15, 0),FALSE)*$E190)</f>
        <v>0</v>
      </c>
      <c r="CL190" s="1334">
        <f>IF(ISERROR(VLOOKUP(VLOOKUP($A190, 'E4 TB Allocation Details'!$A$18:$L$217, MATCH("A &amp; G ID", 'E4 TB Allocation Details'!$A$18:$L$18, 0),FALSE), 'E2 Allocators'!$B$15:$W$361, MATCH('O5 Details by Class &amp; Accounts'!CL$18, 'E2 Allocators'!$B$15:$W$15, 0),FALSE)*$E190), 0, VLOOKUP(VLOOKUP($A190, 'E4 TB Allocation Details'!$A$18:$L$217, MATCH("A &amp; G ID", 'E4 TB Allocation Details'!$A$18:$L$18, 0),FALSE), 'E2 Allocators'!$B$15:$W$361, MATCH('O5 Details by Class &amp; Accounts'!CL$18, 'E2 Allocators'!$B$15:$W$15, 0),FALSE)*$E190)</f>
        <v>0</v>
      </c>
      <c r="CM190" s="1334">
        <f>IF(ISERROR(VLOOKUP(VLOOKUP($A190, 'E4 TB Allocation Details'!$A$18:$L$217, MATCH("A &amp; G ID", 'E4 TB Allocation Details'!$A$18:$L$18, 0),FALSE), 'E2 Allocators'!$B$15:$W$361, MATCH('O5 Details by Class &amp; Accounts'!CM$18, 'E2 Allocators'!$B$15:$W$15, 0),FALSE)*$E190), 0, VLOOKUP(VLOOKUP($A190, 'E4 TB Allocation Details'!$A$18:$L$217, MATCH("A &amp; G ID", 'E4 TB Allocation Details'!$A$18:$L$18, 0),FALSE), 'E2 Allocators'!$B$15:$W$361, MATCH('O5 Details by Class &amp; Accounts'!CM$18, 'E2 Allocators'!$B$15:$W$15, 0),FALSE)*$E190)</f>
        <v>0</v>
      </c>
      <c r="CN190" s="1334">
        <f t="shared" si="49"/>
        <v>0</v>
      </c>
      <c r="CO190" s="1670">
        <f t="shared" si="50"/>
        <v>0</v>
      </c>
      <c r="CQ190" s="1926" t="s">
        <v>1166</v>
      </c>
    </row>
    <row r="191" spans="1:95" s="64" customFormat="1" ht="12.75" x14ac:dyDescent="0.2">
      <c r="A191" s="2226">
        <v>5645</v>
      </c>
      <c r="B191" s="2176" t="s">
        <v>303</v>
      </c>
      <c r="C191" s="1667">
        <f>IF(ISERROR(VLOOKUP($A191,'I3 TB Data'!$A$20:$H$465,MATCH('O5 Details by Class &amp; Accounts'!$C$18, 'I3 TB Data'!$A$20:$H$20,0),0)), 0, VLOOKUP($A191,'I3 TB Data'!$A$20:$H$465,MATCH('O5 Details by Class &amp; Accounts'!$C$18,'I3 TB Data'!$A$20:$H$20,0),0))</f>
        <v>2102313</v>
      </c>
      <c r="D191" s="1668"/>
      <c r="E191" s="1667">
        <f t="shared" si="44"/>
        <v>2102313</v>
      </c>
      <c r="F191" s="1669"/>
      <c r="G191" s="1669"/>
      <c r="H191" s="1334">
        <f t="shared" si="46"/>
        <v>0</v>
      </c>
      <c r="I191" s="1334">
        <f>IF(ISERROR(VLOOKUP(VLOOKUP($A191, 'E4 TB Allocation Details'!$A$18:$L$217, MATCH("Demand ID", 'E4 TB Allocation Details'!$A$18:$L$18, 0),FALSE), 'E2 Allocators'!$B$15:$W$361, MATCH('O5 Details by Class &amp; Accounts'!I$18, 'E2 Allocators'!$B$15:$W$15, 0),FALSE)*$F191), 0, VLOOKUP(VLOOKUP($A191, 'E4 TB Allocation Details'!$A$18:$L$217, MATCH("Demand ID", 'E4 TB Allocation Details'!$A$18:$L$18, 0),FALSE), 'E2 Allocators'!$B$15:$W$361, MATCH('O5 Details by Class &amp; Accounts'!I$18, 'E2 Allocators'!$B$15:$W$15, 0),FALSE)*$F191)</f>
        <v>0</v>
      </c>
      <c r="J191" s="1334">
        <f>IF(ISERROR(VLOOKUP(VLOOKUP($A191, 'E4 TB Allocation Details'!$A$18:$L$217, MATCH("Demand ID", 'E4 TB Allocation Details'!$A$18:$L$18, 0),FALSE), 'E2 Allocators'!$B$15:$W$361, MATCH('O5 Details by Class &amp; Accounts'!J$18, 'E2 Allocators'!$B$15:$W$15, 0),FALSE)*$F191), 0, VLOOKUP(VLOOKUP($A191, 'E4 TB Allocation Details'!$A$18:$L$217, MATCH("Demand ID", 'E4 TB Allocation Details'!$A$18:$L$18, 0),FALSE), 'E2 Allocators'!$B$15:$W$361, MATCH('O5 Details by Class &amp; Accounts'!J$18, 'E2 Allocators'!$B$15:$W$15, 0),FALSE)*$F191)</f>
        <v>0</v>
      </c>
      <c r="K191" s="1334">
        <f>IF(ISERROR(VLOOKUP(VLOOKUP($A191, 'E4 TB Allocation Details'!$A$18:$L$217, MATCH("Demand ID", 'E4 TB Allocation Details'!$A$18:$L$18, 0),FALSE), 'E2 Allocators'!$B$15:$W$361, MATCH('O5 Details by Class &amp; Accounts'!K$18, 'E2 Allocators'!$B$15:$W$15, 0),FALSE)*$F191), 0, VLOOKUP(VLOOKUP($A191, 'E4 TB Allocation Details'!$A$18:$L$217, MATCH("Demand ID", 'E4 TB Allocation Details'!$A$18:$L$18, 0),FALSE), 'E2 Allocators'!$B$15:$W$361, MATCH('O5 Details by Class &amp; Accounts'!K$18, 'E2 Allocators'!$B$15:$W$15, 0),FALSE)*$F191)</f>
        <v>0</v>
      </c>
      <c r="L191" s="1334">
        <f>IF(ISERROR(VLOOKUP(VLOOKUP($A191, 'E4 TB Allocation Details'!$A$18:$L$217, MATCH("Demand ID", 'E4 TB Allocation Details'!$A$18:$L$18, 0),FALSE), 'E2 Allocators'!$B$15:$W$361, MATCH('O5 Details by Class &amp; Accounts'!L$18, 'E2 Allocators'!$B$15:$W$15, 0),FALSE)*$F191), 0, VLOOKUP(VLOOKUP($A191, 'E4 TB Allocation Details'!$A$18:$L$217, MATCH("Demand ID", 'E4 TB Allocation Details'!$A$18:$L$18, 0),FALSE), 'E2 Allocators'!$B$15:$W$361, MATCH('O5 Details by Class &amp; Accounts'!L$18, 'E2 Allocators'!$B$15:$W$15, 0),FALSE)*$F191)</f>
        <v>0</v>
      </c>
      <c r="M191" s="1334">
        <f>IF(ISERROR(VLOOKUP(VLOOKUP($A191, 'E4 TB Allocation Details'!$A$18:$L$217, MATCH("Demand ID", 'E4 TB Allocation Details'!$A$18:$L$18, 0),FALSE), 'E2 Allocators'!$B$15:$W$361, MATCH('O5 Details by Class &amp; Accounts'!M$18, 'E2 Allocators'!$B$15:$W$15, 0),FALSE)*$F191), 0, VLOOKUP(VLOOKUP($A191, 'E4 TB Allocation Details'!$A$18:$L$217, MATCH("Demand ID", 'E4 TB Allocation Details'!$A$18:$L$18, 0),FALSE), 'E2 Allocators'!$B$15:$W$361, MATCH('O5 Details by Class &amp; Accounts'!M$18, 'E2 Allocators'!$B$15:$W$15, 0),FALSE)*$F191)</f>
        <v>0</v>
      </c>
      <c r="N191" s="1334">
        <f>IF(ISERROR(VLOOKUP(VLOOKUP($A191, 'E4 TB Allocation Details'!$A$18:$L$217, MATCH("Demand ID", 'E4 TB Allocation Details'!$A$18:$L$18, 0),FALSE), 'E2 Allocators'!$B$15:$W$361, MATCH('O5 Details by Class &amp; Accounts'!N$18, 'E2 Allocators'!$B$15:$W$15, 0),FALSE)*$F191), 0, VLOOKUP(VLOOKUP($A191, 'E4 TB Allocation Details'!$A$18:$L$217, MATCH("Demand ID", 'E4 TB Allocation Details'!$A$18:$L$18, 0),FALSE), 'E2 Allocators'!$B$15:$W$361, MATCH('O5 Details by Class &amp; Accounts'!N$18, 'E2 Allocators'!$B$15:$W$15, 0),FALSE)*$F191)</f>
        <v>0</v>
      </c>
      <c r="O191" s="1334">
        <f>IF(ISERROR(VLOOKUP(VLOOKUP($A191, 'E4 TB Allocation Details'!$A$18:$L$217, MATCH("Demand ID", 'E4 TB Allocation Details'!$A$18:$L$18, 0),FALSE), 'E2 Allocators'!$B$15:$W$361, MATCH('O5 Details by Class &amp; Accounts'!O$18, 'E2 Allocators'!$B$15:$W$15, 0),FALSE)*$F191), 0, VLOOKUP(VLOOKUP($A191, 'E4 TB Allocation Details'!$A$18:$L$217, MATCH("Demand ID", 'E4 TB Allocation Details'!$A$18:$L$18, 0),FALSE), 'E2 Allocators'!$B$15:$W$361, MATCH('O5 Details by Class &amp; Accounts'!O$18, 'E2 Allocators'!$B$15:$W$15, 0),FALSE)*$F191)</f>
        <v>0</v>
      </c>
      <c r="P191" s="1334">
        <f>IF(ISERROR(VLOOKUP(VLOOKUP($A191, 'E4 TB Allocation Details'!$A$18:$L$217, MATCH("Demand ID", 'E4 TB Allocation Details'!$A$18:$L$18, 0),FALSE), 'E2 Allocators'!$B$15:$W$361, MATCH('O5 Details by Class &amp; Accounts'!P$18, 'E2 Allocators'!$B$15:$W$15, 0),FALSE)*$F191), 0, VLOOKUP(VLOOKUP($A191, 'E4 TB Allocation Details'!$A$18:$L$217, MATCH("Demand ID", 'E4 TB Allocation Details'!$A$18:$L$18, 0),FALSE), 'E2 Allocators'!$B$15:$W$361, MATCH('O5 Details by Class &amp; Accounts'!P$18, 'E2 Allocators'!$B$15:$W$15, 0),FALSE)*$F191)</f>
        <v>0</v>
      </c>
      <c r="Q191" s="1334">
        <f>IF(ISERROR(VLOOKUP(VLOOKUP($A191, 'E4 TB Allocation Details'!$A$18:$L$217, MATCH("Demand ID", 'E4 TB Allocation Details'!$A$18:$L$18, 0),FALSE), 'E2 Allocators'!$B$15:$W$361, MATCH('O5 Details by Class &amp; Accounts'!Q$18, 'E2 Allocators'!$B$15:$W$15, 0),FALSE)*$F191), 0, VLOOKUP(VLOOKUP($A191, 'E4 TB Allocation Details'!$A$18:$L$217, MATCH("Demand ID", 'E4 TB Allocation Details'!$A$18:$L$18, 0),FALSE), 'E2 Allocators'!$B$15:$W$361, MATCH('O5 Details by Class &amp; Accounts'!Q$18, 'E2 Allocators'!$B$15:$W$15, 0),FALSE)*$F191)</f>
        <v>0</v>
      </c>
      <c r="R191" s="1334">
        <f>IF(ISERROR(VLOOKUP(VLOOKUP($A191, 'E4 TB Allocation Details'!$A$18:$L$217, MATCH("Demand ID", 'E4 TB Allocation Details'!$A$18:$L$18, 0),FALSE), 'E2 Allocators'!$B$15:$W$361, MATCH('O5 Details by Class &amp; Accounts'!R$18, 'E2 Allocators'!$B$15:$W$15, 0),FALSE)*$F191), 0, VLOOKUP(VLOOKUP($A191, 'E4 TB Allocation Details'!$A$18:$L$217, MATCH("Demand ID", 'E4 TB Allocation Details'!$A$18:$L$18, 0),FALSE), 'E2 Allocators'!$B$15:$W$361, MATCH('O5 Details by Class &amp; Accounts'!R$18, 'E2 Allocators'!$B$15:$W$15, 0),FALSE)*$F191)</f>
        <v>0</v>
      </c>
      <c r="S191" s="1334">
        <f>IF(ISERROR(VLOOKUP(VLOOKUP($A191, 'E4 TB Allocation Details'!$A$18:$L$217, MATCH("Demand ID", 'E4 TB Allocation Details'!$A$18:$L$18, 0),FALSE), 'E2 Allocators'!$B$15:$W$361, MATCH('O5 Details by Class &amp; Accounts'!S$18, 'E2 Allocators'!$B$15:$W$15, 0),FALSE)*$F191), 0, VLOOKUP(VLOOKUP($A191, 'E4 TB Allocation Details'!$A$18:$L$217, MATCH("Demand ID", 'E4 TB Allocation Details'!$A$18:$L$18, 0),FALSE), 'E2 Allocators'!$B$15:$W$361, MATCH('O5 Details by Class &amp; Accounts'!S$18, 'E2 Allocators'!$B$15:$W$15, 0),FALSE)*$F191)</f>
        <v>0</v>
      </c>
      <c r="T191" s="1334">
        <f>IF(ISERROR(VLOOKUP(VLOOKUP($A191, 'E4 TB Allocation Details'!$A$18:$L$217, MATCH("Demand ID", 'E4 TB Allocation Details'!$A$18:$L$18, 0),FALSE), 'E2 Allocators'!$B$15:$W$361, MATCH('O5 Details by Class &amp; Accounts'!T$18, 'E2 Allocators'!$B$15:$W$15, 0),FALSE)*$F191), 0, VLOOKUP(VLOOKUP($A191, 'E4 TB Allocation Details'!$A$18:$L$217, MATCH("Demand ID", 'E4 TB Allocation Details'!$A$18:$L$18, 0),FALSE), 'E2 Allocators'!$B$15:$W$361, MATCH('O5 Details by Class &amp; Accounts'!T$18, 'E2 Allocators'!$B$15:$W$15, 0),FALSE)*$F191)</f>
        <v>0</v>
      </c>
      <c r="U191" s="1334">
        <f>IF(ISERROR(VLOOKUP(VLOOKUP($A191, 'E4 TB Allocation Details'!$A$18:$L$217, MATCH("Demand ID", 'E4 TB Allocation Details'!$A$18:$L$18, 0),FALSE), 'E2 Allocators'!$B$15:$W$361, MATCH('O5 Details by Class &amp; Accounts'!U$18, 'E2 Allocators'!$B$15:$W$15, 0),FALSE)*$F191), 0, VLOOKUP(VLOOKUP($A191, 'E4 TB Allocation Details'!$A$18:$L$217, MATCH("Demand ID", 'E4 TB Allocation Details'!$A$18:$L$18, 0),FALSE), 'E2 Allocators'!$B$15:$W$361, MATCH('O5 Details by Class &amp; Accounts'!U$18, 'E2 Allocators'!$B$15:$W$15, 0),FALSE)*$F191)</f>
        <v>0</v>
      </c>
      <c r="V191" s="1334">
        <f>IF(ISERROR(VLOOKUP(VLOOKUP($A191, 'E4 TB Allocation Details'!$A$18:$L$217, MATCH("Demand ID", 'E4 TB Allocation Details'!$A$18:$L$18, 0),FALSE), 'E2 Allocators'!$B$15:$W$361, MATCH('O5 Details by Class &amp; Accounts'!V$18, 'E2 Allocators'!$B$15:$W$15, 0),FALSE)*$F191), 0, VLOOKUP(VLOOKUP($A191, 'E4 TB Allocation Details'!$A$18:$L$217, MATCH("Demand ID", 'E4 TB Allocation Details'!$A$18:$L$18, 0),FALSE), 'E2 Allocators'!$B$15:$W$361, MATCH('O5 Details by Class &amp; Accounts'!V$18, 'E2 Allocators'!$B$15:$W$15, 0),FALSE)*$F191)</f>
        <v>0</v>
      </c>
      <c r="W191" s="1334">
        <f>IF(ISERROR(VLOOKUP(VLOOKUP($A191, 'E4 TB Allocation Details'!$A$18:$L$217, MATCH("Demand ID", 'E4 TB Allocation Details'!$A$18:$L$18, 0),FALSE), 'E2 Allocators'!$B$15:$W$361, MATCH('O5 Details by Class &amp; Accounts'!W$18, 'E2 Allocators'!$B$15:$W$15, 0),FALSE)*$F191), 0, VLOOKUP(VLOOKUP($A191, 'E4 TB Allocation Details'!$A$18:$L$217, MATCH("Demand ID", 'E4 TB Allocation Details'!$A$18:$L$18, 0),FALSE), 'E2 Allocators'!$B$15:$W$361, MATCH('O5 Details by Class &amp; Accounts'!W$18, 'E2 Allocators'!$B$15:$W$15, 0),FALSE)*$F191)</f>
        <v>0</v>
      </c>
      <c r="X191" s="1334">
        <f>IF(ISERROR(VLOOKUP(VLOOKUP($A191, 'E4 TB Allocation Details'!$A$18:$L$217, MATCH("Demand ID", 'E4 TB Allocation Details'!$A$18:$L$18, 0),FALSE), 'E2 Allocators'!$B$15:$W$361, MATCH('O5 Details by Class &amp; Accounts'!X$18, 'E2 Allocators'!$B$15:$W$15, 0),FALSE)*$F191), 0, VLOOKUP(VLOOKUP($A191, 'E4 TB Allocation Details'!$A$18:$L$217, MATCH("Demand ID", 'E4 TB Allocation Details'!$A$18:$L$18, 0),FALSE), 'E2 Allocators'!$B$15:$W$361, MATCH('O5 Details by Class &amp; Accounts'!X$18, 'E2 Allocators'!$B$15:$W$15, 0),FALSE)*$F191)</f>
        <v>0</v>
      </c>
      <c r="Y191" s="1334">
        <f>IF(ISERROR(VLOOKUP(VLOOKUP($A191, 'E4 TB Allocation Details'!$A$18:$L$217, MATCH("Demand ID", 'E4 TB Allocation Details'!$A$18:$L$18, 0),FALSE), 'E2 Allocators'!$B$15:$W$361, MATCH('O5 Details by Class &amp; Accounts'!Y$18, 'E2 Allocators'!$B$15:$W$15, 0),FALSE)*$F191), 0, VLOOKUP(VLOOKUP($A191, 'E4 TB Allocation Details'!$A$18:$L$217, MATCH("Demand ID", 'E4 TB Allocation Details'!$A$18:$L$18, 0),FALSE), 'E2 Allocators'!$B$15:$W$361, MATCH('O5 Details by Class &amp; Accounts'!Y$18, 'E2 Allocators'!$B$15:$W$15, 0),FALSE)*$F191)</f>
        <v>0</v>
      </c>
      <c r="Z191" s="1334">
        <f>IF(ISERROR(VLOOKUP(VLOOKUP($A191, 'E4 TB Allocation Details'!$A$18:$L$217, MATCH("Demand ID", 'E4 TB Allocation Details'!$A$18:$L$18, 0),FALSE), 'E2 Allocators'!$B$15:$W$361, MATCH('O5 Details by Class &amp; Accounts'!Z$18, 'E2 Allocators'!$B$15:$W$15, 0),FALSE)*$F191), 0, VLOOKUP(VLOOKUP($A191, 'E4 TB Allocation Details'!$A$18:$L$217, MATCH("Demand ID", 'E4 TB Allocation Details'!$A$18:$L$18, 0),FALSE), 'E2 Allocators'!$B$15:$W$361, MATCH('O5 Details by Class &amp; Accounts'!Z$18, 'E2 Allocators'!$B$15:$W$15, 0),FALSE)*$F191)</f>
        <v>0</v>
      </c>
      <c r="AA191" s="1334">
        <f>IF(ISERROR(VLOOKUP(VLOOKUP($A191, 'E4 TB Allocation Details'!$A$18:$L$217, MATCH("Demand ID", 'E4 TB Allocation Details'!$A$18:$L$18, 0),FALSE), 'E2 Allocators'!$B$15:$W$361, MATCH('O5 Details by Class &amp; Accounts'!AA$18, 'E2 Allocators'!$B$15:$W$15, 0),FALSE)*$F191), 0, VLOOKUP(VLOOKUP($A191, 'E4 TB Allocation Details'!$A$18:$L$217, MATCH("Demand ID", 'E4 TB Allocation Details'!$A$18:$L$18, 0),FALSE), 'E2 Allocators'!$B$15:$W$361, MATCH('O5 Details by Class &amp; Accounts'!AA$18, 'E2 Allocators'!$B$15:$W$15, 0),FALSE)*$F191)</f>
        <v>0</v>
      </c>
      <c r="AB191" s="1334">
        <f>IF(ISERROR(VLOOKUP(VLOOKUP($A191, 'E4 TB Allocation Details'!$A$18:$L$217, MATCH("Demand ID", 'E4 TB Allocation Details'!$A$18:$L$18, 0),FALSE), 'E2 Allocators'!$B$15:$W$361, MATCH('O5 Details by Class &amp; Accounts'!AB$18, 'E2 Allocators'!$B$15:$W$15, 0),FALSE)*$F191), 0, VLOOKUP(VLOOKUP($A191, 'E4 TB Allocation Details'!$A$18:$L$217, MATCH("Demand ID", 'E4 TB Allocation Details'!$A$18:$L$18, 0),FALSE), 'E2 Allocators'!$B$15:$W$361, MATCH('O5 Details by Class &amp; Accounts'!AB$18, 'E2 Allocators'!$B$15:$W$15, 0),FALSE)*$F191)</f>
        <v>0</v>
      </c>
      <c r="AC191" s="1334">
        <f t="shared" si="47"/>
        <v>0</v>
      </c>
      <c r="AD191" s="1334">
        <f>IF(ISERROR(VLOOKUP(VLOOKUP($A191, 'E4 TB Allocation Details'!$A$18:$L$217, MATCH("Customer ID", 'E4 TB Allocation Details'!$A$18:$L$18, 0),FALSE), 'E2 Allocators'!$B$15:$W$361, MATCH('O5 Details by Class &amp; Accounts'!AD$18, 'E2 Allocators'!$B$15:$W$15, 0),FALSE)*$G191), 0, VLOOKUP(VLOOKUP($A191, 'E4 TB Allocation Details'!$A$18:$L$217, MATCH("Customer ID", 'E4 TB Allocation Details'!$A$18:$L$18, 0),FALSE), 'E2 Allocators'!$B$15:$W$361, MATCH('O5 Details by Class &amp; Accounts'!AD$18, 'E2 Allocators'!$B$15:$W$15, 0),FALSE)*$G191)</f>
        <v>0</v>
      </c>
      <c r="AE191" s="1334">
        <f>IF(ISERROR(VLOOKUP(VLOOKUP($A191, 'E4 TB Allocation Details'!$A$18:$L$217, MATCH("Customer ID", 'E4 TB Allocation Details'!$A$18:$L$18, 0),FALSE), 'E2 Allocators'!$B$15:$W$361, MATCH('O5 Details by Class &amp; Accounts'!AE$18, 'E2 Allocators'!$B$15:$W$15, 0),FALSE)*$G191), 0, VLOOKUP(VLOOKUP($A191, 'E4 TB Allocation Details'!$A$18:$L$217, MATCH("Customer ID", 'E4 TB Allocation Details'!$A$18:$L$18, 0),FALSE), 'E2 Allocators'!$B$15:$W$361, MATCH('O5 Details by Class &amp; Accounts'!AE$18, 'E2 Allocators'!$B$15:$W$15, 0),FALSE)*$G191)</f>
        <v>0</v>
      </c>
      <c r="AF191" s="1334">
        <f>IF(ISERROR(VLOOKUP(VLOOKUP($A191, 'E4 TB Allocation Details'!$A$18:$L$217, MATCH("Customer ID", 'E4 TB Allocation Details'!$A$18:$L$18, 0),FALSE), 'E2 Allocators'!$B$15:$W$361, MATCH('O5 Details by Class &amp; Accounts'!AF$18, 'E2 Allocators'!$B$15:$W$15, 0),FALSE)*$G191), 0, VLOOKUP(VLOOKUP($A191, 'E4 TB Allocation Details'!$A$18:$L$217, MATCH("Customer ID", 'E4 TB Allocation Details'!$A$18:$L$18, 0),FALSE), 'E2 Allocators'!$B$15:$W$361, MATCH('O5 Details by Class &amp; Accounts'!AF$18, 'E2 Allocators'!$B$15:$W$15, 0),FALSE)*$G191)</f>
        <v>0</v>
      </c>
      <c r="AG191" s="1334">
        <f>IF(ISERROR(VLOOKUP(VLOOKUP($A191, 'E4 TB Allocation Details'!$A$18:$L$217, MATCH("Customer ID", 'E4 TB Allocation Details'!$A$18:$L$18, 0),FALSE), 'E2 Allocators'!$B$15:$W$361, MATCH('O5 Details by Class &amp; Accounts'!AG$18, 'E2 Allocators'!$B$15:$W$15, 0),FALSE)*$G191), 0, VLOOKUP(VLOOKUP($A191, 'E4 TB Allocation Details'!$A$18:$L$217, MATCH("Customer ID", 'E4 TB Allocation Details'!$A$18:$L$18, 0),FALSE), 'E2 Allocators'!$B$15:$W$361, MATCH('O5 Details by Class &amp; Accounts'!AG$18, 'E2 Allocators'!$B$15:$W$15, 0),FALSE)*$G191)</f>
        <v>0</v>
      </c>
      <c r="AH191" s="1334">
        <f>IF(ISERROR(VLOOKUP(VLOOKUP($A191, 'E4 TB Allocation Details'!$A$18:$L$217, MATCH("Customer ID", 'E4 TB Allocation Details'!$A$18:$L$18, 0),FALSE), 'E2 Allocators'!$B$15:$W$361, MATCH('O5 Details by Class &amp; Accounts'!AH$18, 'E2 Allocators'!$B$15:$W$15, 0),FALSE)*$G191), 0, VLOOKUP(VLOOKUP($A191, 'E4 TB Allocation Details'!$A$18:$L$217, MATCH("Customer ID", 'E4 TB Allocation Details'!$A$18:$L$18, 0),FALSE), 'E2 Allocators'!$B$15:$W$361, MATCH('O5 Details by Class &amp; Accounts'!AH$18, 'E2 Allocators'!$B$15:$W$15, 0),FALSE)*$G191)</f>
        <v>0</v>
      </c>
      <c r="AI191" s="1334">
        <f>IF(ISERROR(VLOOKUP(VLOOKUP($A191, 'E4 TB Allocation Details'!$A$18:$L$217, MATCH("Customer ID", 'E4 TB Allocation Details'!$A$18:$L$18, 0),FALSE), 'E2 Allocators'!$B$15:$W$361, MATCH('O5 Details by Class &amp; Accounts'!AI$18, 'E2 Allocators'!$B$15:$W$15, 0),FALSE)*$G191), 0, VLOOKUP(VLOOKUP($A191, 'E4 TB Allocation Details'!$A$18:$L$217, MATCH("Customer ID", 'E4 TB Allocation Details'!$A$18:$L$18, 0),FALSE), 'E2 Allocators'!$B$15:$W$361, MATCH('O5 Details by Class &amp; Accounts'!AI$18, 'E2 Allocators'!$B$15:$W$15, 0),FALSE)*$G191)</f>
        <v>0</v>
      </c>
      <c r="AJ191" s="1334">
        <f>IF(ISERROR(VLOOKUP(VLOOKUP($A191, 'E4 TB Allocation Details'!$A$18:$L$217, MATCH("Customer ID", 'E4 TB Allocation Details'!$A$18:$L$18, 0),FALSE), 'E2 Allocators'!$B$15:$W$361, MATCH('O5 Details by Class &amp; Accounts'!AJ$18, 'E2 Allocators'!$B$15:$W$15, 0),FALSE)*$G191), 0, VLOOKUP(VLOOKUP($A191, 'E4 TB Allocation Details'!$A$18:$L$217, MATCH("Customer ID", 'E4 TB Allocation Details'!$A$18:$L$18, 0),FALSE), 'E2 Allocators'!$B$15:$W$361, MATCH('O5 Details by Class &amp; Accounts'!AJ$18, 'E2 Allocators'!$B$15:$W$15, 0),FALSE)*$G191)</f>
        <v>0</v>
      </c>
      <c r="AK191" s="1334">
        <f>IF(ISERROR(VLOOKUP(VLOOKUP($A191, 'E4 TB Allocation Details'!$A$18:$L$217, MATCH("Customer ID", 'E4 TB Allocation Details'!$A$18:$L$18, 0),FALSE), 'E2 Allocators'!$B$15:$W$361, MATCH('O5 Details by Class &amp; Accounts'!AK$18, 'E2 Allocators'!$B$15:$W$15, 0),FALSE)*$G191), 0, VLOOKUP(VLOOKUP($A191, 'E4 TB Allocation Details'!$A$18:$L$217, MATCH("Customer ID", 'E4 TB Allocation Details'!$A$18:$L$18, 0),FALSE), 'E2 Allocators'!$B$15:$W$361, MATCH('O5 Details by Class &amp; Accounts'!AK$18, 'E2 Allocators'!$B$15:$W$15, 0),FALSE)*$G191)</f>
        <v>0</v>
      </c>
      <c r="AL191" s="1334">
        <f>IF(ISERROR(VLOOKUP(VLOOKUP($A191, 'E4 TB Allocation Details'!$A$18:$L$217, MATCH("Customer ID", 'E4 TB Allocation Details'!$A$18:$L$18, 0),FALSE), 'E2 Allocators'!$B$15:$W$361, MATCH('O5 Details by Class &amp; Accounts'!AL$18, 'E2 Allocators'!$B$15:$W$15, 0),FALSE)*$G191), 0, VLOOKUP(VLOOKUP($A191, 'E4 TB Allocation Details'!$A$18:$L$217, MATCH("Customer ID", 'E4 TB Allocation Details'!$A$18:$L$18, 0),FALSE), 'E2 Allocators'!$B$15:$W$361, MATCH('O5 Details by Class &amp; Accounts'!AL$18, 'E2 Allocators'!$B$15:$W$15, 0),FALSE)*$G191)</f>
        <v>0</v>
      </c>
      <c r="AM191" s="1334">
        <f>IF(ISERROR(VLOOKUP(VLOOKUP($A191, 'E4 TB Allocation Details'!$A$18:$L$217, MATCH("Customer ID", 'E4 TB Allocation Details'!$A$18:$L$18, 0),FALSE), 'E2 Allocators'!$B$15:$W$361, MATCH('O5 Details by Class &amp; Accounts'!AM$18, 'E2 Allocators'!$B$15:$W$15, 0),FALSE)*$G191), 0, VLOOKUP(VLOOKUP($A191, 'E4 TB Allocation Details'!$A$18:$L$217, MATCH("Customer ID", 'E4 TB Allocation Details'!$A$18:$L$18, 0),FALSE), 'E2 Allocators'!$B$15:$W$361, MATCH('O5 Details by Class &amp; Accounts'!AM$18, 'E2 Allocators'!$B$15:$W$15, 0),FALSE)*$G191)</f>
        <v>0</v>
      </c>
      <c r="AN191" s="1334">
        <f>IF(ISERROR(VLOOKUP(VLOOKUP($A191, 'E4 TB Allocation Details'!$A$18:$L$217, MATCH("Customer ID", 'E4 TB Allocation Details'!$A$18:$L$18, 0),FALSE), 'E2 Allocators'!$B$15:$W$361, MATCH('O5 Details by Class &amp; Accounts'!AN$18, 'E2 Allocators'!$B$15:$W$15, 0),FALSE)*$G191), 0, VLOOKUP(VLOOKUP($A191, 'E4 TB Allocation Details'!$A$18:$L$217, MATCH("Customer ID", 'E4 TB Allocation Details'!$A$18:$L$18, 0),FALSE), 'E2 Allocators'!$B$15:$W$361, MATCH('O5 Details by Class &amp; Accounts'!AN$18, 'E2 Allocators'!$B$15:$W$15, 0),FALSE)*$G191)</f>
        <v>0</v>
      </c>
      <c r="AO191" s="1334">
        <f>IF(ISERROR(VLOOKUP(VLOOKUP($A191, 'E4 TB Allocation Details'!$A$18:$L$217, MATCH("Customer ID", 'E4 TB Allocation Details'!$A$18:$L$18, 0),FALSE), 'E2 Allocators'!$B$15:$W$361, MATCH('O5 Details by Class &amp; Accounts'!AO$18, 'E2 Allocators'!$B$15:$W$15, 0),FALSE)*$G191), 0, VLOOKUP(VLOOKUP($A191, 'E4 TB Allocation Details'!$A$18:$L$217, MATCH("Customer ID", 'E4 TB Allocation Details'!$A$18:$L$18, 0),FALSE), 'E2 Allocators'!$B$15:$W$361, MATCH('O5 Details by Class &amp; Accounts'!AO$18, 'E2 Allocators'!$B$15:$W$15, 0),FALSE)*$G191)</f>
        <v>0</v>
      </c>
      <c r="AP191" s="1334">
        <f>IF(ISERROR(VLOOKUP(VLOOKUP($A191, 'E4 TB Allocation Details'!$A$18:$L$217, MATCH("Customer ID", 'E4 TB Allocation Details'!$A$18:$L$18, 0),FALSE), 'E2 Allocators'!$B$15:$W$361, MATCH('O5 Details by Class &amp; Accounts'!AP$18, 'E2 Allocators'!$B$15:$W$15, 0),FALSE)*$G191), 0, VLOOKUP(VLOOKUP($A191, 'E4 TB Allocation Details'!$A$18:$L$217, MATCH("Customer ID", 'E4 TB Allocation Details'!$A$18:$L$18, 0),FALSE), 'E2 Allocators'!$B$15:$W$361, MATCH('O5 Details by Class &amp; Accounts'!AP$18, 'E2 Allocators'!$B$15:$W$15, 0),FALSE)*$G191)</f>
        <v>0</v>
      </c>
      <c r="AQ191" s="1334">
        <f>IF(ISERROR(VLOOKUP(VLOOKUP($A191, 'E4 TB Allocation Details'!$A$18:$L$217, MATCH("Customer ID", 'E4 TB Allocation Details'!$A$18:$L$18, 0),FALSE), 'E2 Allocators'!$B$15:$W$361, MATCH('O5 Details by Class &amp; Accounts'!AQ$18, 'E2 Allocators'!$B$15:$W$15, 0),FALSE)*$G191), 0, VLOOKUP(VLOOKUP($A191, 'E4 TB Allocation Details'!$A$18:$L$217, MATCH("Customer ID", 'E4 TB Allocation Details'!$A$18:$L$18, 0),FALSE), 'E2 Allocators'!$B$15:$W$361, MATCH('O5 Details by Class &amp; Accounts'!AQ$18, 'E2 Allocators'!$B$15:$W$15, 0),FALSE)*$G191)</f>
        <v>0</v>
      </c>
      <c r="AR191" s="1334">
        <f>IF(ISERROR(VLOOKUP(VLOOKUP($A191, 'E4 TB Allocation Details'!$A$18:$L$217, MATCH("Customer ID", 'E4 TB Allocation Details'!$A$18:$L$18, 0),FALSE), 'E2 Allocators'!$B$15:$W$361, MATCH('O5 Details by Class &amp; Accounts'!AR$18, 'E2 Allocators'!$B$15:$W$15, 0),FALSE)*$G191), 0, VLOOKUP(VLOOKUP($A191, 'E4 TB Allocation Details'!$A$18:$L$217, MATCH("Customer ID", 'E4 TB Allocation Details'!$A$18:$L$18, 0),FALSE), 'E2 Allocators'!$B$15:$W$361, MATCH('O5 Details by Class &amp; Accounts'!AR$18, 'E2 Allocators'!$B$15:$W$15, 0),FALSE)*$G191)</f>
        <v>0</v>
      </c>
      <c r="AS191" s="1334">
        <f>IF(ISERROR(VLOOKUP(VLOOKUP($A191, 'E4 TB Allocation Details'!$A$18:$L$217, MATCH("Customer ID", 'E4 TB Allocation Details'!$A$18:$L$18, 0),FALSE), 'E2 Allocators'!$B$15:$W$361, MATCH('O5 Details by Class &amp; Accounts'!AS$18, 'E2 Allocators'!$B$15:$W$15, 0),FALSE)*$G191), 0, VLOOKUP(VLOOKUP($A191, 'E4 TB Allocation Details'!$A$18:$L$217, MATCH("Customer ID", 'E4 TB Allocation Details'!$A$18:$L$18, 0),FALSE), 'E2 Allocators'!$B$15:$W$361, MATCH('O5 Details by Class &amp; Accounts'!AS$18, 'E2 Allocators'!$B$15:$W$15, 0),FALSE)*$G191)</f>
        <v>0</v>
      </c>
      <c r="AT191" s="1334">
        <f>IF(ISERROR(VLOOKUP(VLOOKUP($A191, 'E4 TB Allocation Details'!$A$18:$L$217, MATCH("Customer ID", 'E4 TB Allocation Details'!$A$18:$L$18, 0),FALSE), 'E2 Allocators'!$B$15:$W$361, MATCH('O5 Details by Class &amp; Accounts'!AT$18, 'E2 Allocators'!$B$15:$W$15, 0),FALSE)*$G191), 0, VLOOKUP(VLOOKUP($A191, 'E4 TB Allocation Details'!$A$18:$L$217, MATCH("Customer ID", 'E4 TB Allocation Details'!$A$18:$L$18, 0),FALSE), 'E2 Allocators'!$B$15:$W$361, MATCH('O5 Details by Class &amp; Accounts'!AT$18, 'E2 Allocators'!$B$15:$W$15, 0),FALSE)*$G191)</f>
        <v>0</v>
      </c>
      <c r="AU191" s="1334">
        <f>IF(ISERROR(VLOOKUP(VLOOKUP($A191, 'E4 TB Allocation Details'!$A$18:$L$217, MATCH("Customer ID", 'E4 TB Allocation Details'!$A$18:$L$18, 0),FALSE), 'E2 Allocators'!$B$15:$W$361, MATCH('O5 Details by Class &amp; Accounts'!AU$18, 'E2 Allocators'!$B$15:$W$15, 0),FALSE)*$G191), 0, VLOOKUP(VLOOKUP($A191, 'E4 TB Allocation Details'!$A$18:$L$217, MATCH("Customer ID", 'E4 TB Allocation Details'!$A$18:$L$18, 0),FALSE), 'E2 Allocators'!$B$15:$W$361, MATCH('O5 Details by Class &amp; Accounts'!AU$18, 'E2 Allocators'!$B$15:$W$15, 0),FALSE)*$G191)</f>
        <v>0</v>
      </c>
      <c r="AV191" s="1334">
        <f>IF(ISERROR(VLOOKUP(VLOOKUP($A191, 'E4 TB Allocation Details'!$A$18:$L$217, MATCH("Customer ID", 'E4 TB Allocation Details'!$A$18:$L$18, 0),FALSE), 'E2 Allocators'!$B$15:$W$361, MATCH('O5 Details by Class &amp; Accounts'!AV$18, 'E2 Allocators'!$B$15:$W$15, 0),FALSE)*$G191), 0, VLOOKUP(VLOOKUP($A191, 'E4 TB Allocation Details'!$A$18:$L$217, MATCH("Customer ID", 'E4 TB Allocation Details'!$A$18:$L$18, 0),FALSE), 'E2 Allocators'!$B$15:$W$361, MATCH('O5 Details by Class &amp; Accounts'!AV$18, 'E2 Allocators'!$B$15:$W$15, 0),FALSE)*$G191)</f>
        <v>0</v>
      </c>
      <c r="AW191" s="1334">
        <f>IF(ISERROR(VLOOKUP(VLOOKUP($A191, 'E4 TB Allocation Details'!$A$18:$L$217, MATCH("Customer ID", 'E4 TB Allocation Details'!$A$18:$L$18, 0),FALSE), 'E2 Allocators'!$B$15:$W$361, MATCH('O5 Details by Class &amp; Accounts'!AW$18, 'E2 Allocators'!$B$15:$W$15, 0),FALSE)*$G191), 0, VLOOKUP(VLOOKUP($A191, 'E4 TB Allocation Details'!$A$18:$L$217, MATCH("Customer ID", 'E4 TB Allocation Details'!$A$18:$L$18, 0),FALSE), 'E2 Allocators'!$B$15:$W$361, MATCH('O5 Details by Class &amp; Accounts'!AW$18, 'E2 Allocators'!$B$15:$W$15, 0),FALSE)*$G191)</f>
        <v>0</v>
      </c>
      <c r="AX191" s="1334">
        <f t="shared" si="51"/>
        <v>0</v>
      </c>
      <c r="AY191" s="1334">
        <f>IF(ISERROR(VLOOKUP(VLOOKUP($A191, 'E4 TB Allocation Details'!$A$18:$L$217, MATCH("Misc ID", 'E4 TB Allocation Details'!$A$18:$L$18, 0),FALSE), 'E2 Allocators'!$B$15:$W$361, MATCH('O5 Details by Class &amp; Accounts'!AY$18, 'E2 Allocators'!$B$15:$W$15, 0),FALSE)*$E191), 0, VLOOKUP(VLOOKUP($A191, 'E4 TB Allocation Details'!$A$18:$L$217, MATCH("Misc ID", 'E4 TB Allocation Details'!$A$18:$L$18, 0),FALSE), 'E2 Allocators'!$B$15:$W$361, MATCH('O5 Details by Class &amp; Accounts'!AY$18, 'E2 Allocators'!$B$15:$W$15, 0),FALSE)*$E191)</f>
        <v>0</v>
      </c>
      <c r="AZ191" s="1334">
        <f>IF(ISERROR(VLOOKUP(VLOOKUP($A191, 'E4 TB Allocation Details'!$A$18:$L$217, MATCH("Misc ID", 'E4 TB Allocation Details'!$A$18:$L$18, 0),FALSE), 'E2 Allocators'!$B$15:$W$361, MATCH('O5 Details by Class &amp; Accounts'!AZ$18, 'E2 Allocators'!$B$15:$W$15, 0),FALSE)*$E191), 0, VLOOKUP(VLOOKUP($A191, 'E4 TB Allocation Details'!$A$18:$L$217, MATCH("Misc ID", 'E4 TB Allocation Details'!$A$18:$L$18, 0),FALSE), 'E2 Allocators'!$B$15:$W$361, MATCH('O5 Details by Class &amp; Accounts'!AZ$18, 'E2 Allocators'!$B$15:$W$15, 0),FALSE)*$E191)</f>
        <v>0</v>
      </c>
      <c r="BA191" s="1334">
        <f>IF(ISERROR(VLOOKUP(VLOOKUP($A191, 'E4 TB Allocation Details'!$A$18:$L$217, MATCH("Misc ID", 'E4 TB Allocation Details'!$A$18:$L$18, 0),FALSE), 'E2 Allocators'!$B$15:$W$361, MATCH('O5 Details by Class &amp; Accounts'!BA$18, 'E2 Allocators'!$B$15:$W$15, 0),FALSE)*$E191), 0, VLOOKUP(VLOOKUP($A191, 'E4 TB Allocation Details'!$A$18:$L$217, MATCH("Misc ID", 'E4 TB Allocation Details'!$A$18:$L$18, 0),FALSE), 'E2 Allocators'!$B$15:$W$361, MATCH('O5 Details by Class &amp; Accounts'!BA$18, 'E2 Allocators'!$B$15:$W$15, 0),FALSE)*$E191)</f>
        <v>0</v>
      </c>
      <c r="BB191" s="1334">
        <f>IF(ISERROR(VLOOKUP(VLOOKUP($A191, 'E4 TB Allocation Details'!$A$18:$L$217, MATCH("Misc ID", 'E4 TB Allocation Details'!$A$18:$L$18, 0),FALSE), 'E2 Allocators'!$B$15:$W$361, MATCH('O5 Details by Class &amp; Accounts'!BB$18, 'E2 Allocators'!$B$15:$W$15, 0),FALSE)*$E191), 0, VLOOKUP(VLOOKUP($A191, 'E4 TB Allocation Details'!$A$18:$L$217, MATCH("Misc ID", 'E4 TB Allocation Details'!$A$18:$L$18, 0),FALSE), 'E2 Allocators'!$B$15:$W$361, MATCH('O5 Details by Class &amp; Accounts'!BB$18, 'E2 Allocators'!$B$15:$W$15, 0),FALSE)*$E191)</f>
        <v>0</v>
      </c>
      <c r="BC191" s="1334">
        <f>IF(ISERROR(VLOOKUP(VLOOKUP($A191, 'E4 TB Allocation Details'!$A$18:$L$217, MATCH("Misc ID", 'E4 TB Allocation Details'!$A$18:$L$18, 0),FALSE), 'E2 Allocators'!$B$15:$W$361, MATCH('O5 Details by Class &amp; Accounts'!BC$18, 'E2 Allocators'!$B$15:$W$15, 0),FALSE)*$E191), 0, VLOOKUP(VLOOKUP($A191, 'E4 TB Allocation Details'!$A$18:$L$217, MATCH("Misc ID", 'E4 TB Allocation Details'!$A$18:$L$18, 0),FALSE), 'E2 Allocators'!$B$15:$W$361, MATCH('O5 Details by Class &amp; Accounts'!BC$18, 'E2 Allocators'!$B$15:$W$15, 0),FALSE)*$E191)</f>
        <v>0</v>
      </c>
      <c r="BD191" s="1334">
        <f>IF(ISERROR(VLOOKUP(VLOOKUP($A191, 'E4 TB Allocation Details'!$A$18:$L$217, MATCH("Misc ID", 'E4 TB Allocation Details'!$A$18:$L$18, 0),FALSE), 'E2 Allocators'!$B$15:$W$361, MATCH('O5 Details by Class &amp; Accounts'!BD$18, 'E2 Allocators'!$B$15:$W$15, 0),FALSE)*$E191), 0, VLOOKUP(VLOOKUP($A191, 'E4 TB Allocation Details'!$A$18:$L$217, MATCH("Misc ID", 'E4 TB Allocation Details'!$A$18:$L$18, 0),FALSE), 'E2 Allocators'!$B$15:$W$361, MATCH('O5 Details by Class &amp; Accounts'!BD$18, 'E2 Allocators'!$B$15:$W$15, 0),FALSE)*$E191)</f>
        <v>0</v>
      </c>
      <c r="BE191" s="1334">
        <f>IF(ISERROR(VLOOKUP(VLOOKUP($A191, 'E4 TB Allocation Details'!$A$18:$L$217, MATCH("Misc ID", 'E4 TB Allocation Details'!$A$18:$L$18, 0),FALSE), 'E2 Allocators'!$B$15:$W$361, MATCH('O5 Details by Class &amp; Accounts'!BE$18, 'E2 Allocators'!$B$15:$W$15, 0),FALSE)*$E191), 0, VLOOKUP(VLOOKUP($A191, 'E4 TB Allocation Details'!$A$18:$L$217, MATCH("Misc ID", 'E4 TB Allocation Details'!$A$18:$L$18, 0),FALSE), 'E2 Allocators'!$B$15:$W$361, MATCH('O5 Details by Class &amp; Accounts'!BE$18, 'E2 Allocators'!$B$15:$W$15, 0),FALSE)*$E191)</f>
        <v>0</v>
      </c>
      <c r="BF191" s="1334">
        <f>IF(ISERROR(VLOOKUP(VLOOKUP($A191, 'E4 TB Allocation Details'!$A$18:$L$217, MATCH("Misc ID", 'E4 TB Allocation Details'!$A$18:$L$18, 0),FALSE), 'E2 Allocators'!$B$15:$W$361, MATCH('O5 Details by Class &amp; Accounts'!BF$18, 'E2 Allocators'!$B$15:$W$15, 0),FALSE)*$E191), 0, VLOOKUP(VLOOKUP($A191, 'E4 TB Allocation Details'!$A$18:$L$217, MATCH("Misc ID", 'E4 TB Allocation Details'!$A$18:$L$18, 0),FALSE), 'E2 Allocators'!$B$15:$W$361, MATCH('O5 Details by Class &amp; Accounts'!BF$18, 'E2 Allocators'!$B$15:$W$15, 0),FALSE)*$E191)</f>
        <v>0</v>
      </c>
      <c r="BG191" s="1334">
        <f>IF(ISERROR(VLOOKUP(VLOOKUP($A191, 'E4 TB Allocation Details'!$A$18:$L$217, MATCH("Misc ID", 'E4 TB Allocation Details'!$A$18:$L$18, 0),FALSE), 'E2 Allocators'!$B$15:$W$361, MATCH('O5 Details by Class &amp; Accounts'!BG$18, 'E2 Allocators'!$B$15:$W$15, 0),FALSE)*$E191), 0, VLOOKUP(VLOOKUP($A191, 'E4 TB Allocation Details'!$A$18:$L$217, MATCH("Misc ID", 'E4 TB Allocation Details'!$A$18:$L$18, 0),FALSE), 'E2 Allocators'!$B$15:$W$361, MATCH('O5 Details by Class &amp; Accounts'!BG$18, 'E2 Allocators'!$B$15:$W$15, 0),FALSE)*$E191)</f>
        <v>0</v>
      </c>
      <c r="BH191" s="1334">
        <f>IF(ISERROR(VLOOKUP(VLOOKUP($A191, 'E4 TB Allocation Details'!$A$18:$L$217, MATCH("Misc ID", 'E4 TB Allocation Details'!$A$18:$L$18, 0),FALSE), 'E2 Allocators'!$B$15:$W$361, MATCH('O5 Details by Class &amp; Accounts'!BH$18, 'E2 Allocators'!$B$15:$W$15, 0),FALSE)*$E191), 0, VLOOKUP(VLOOKUP($A191, 'E4 TB Allocation Details'!$A$18:$L$217, MATCH("Misc ID", 'E4 TB Allocation Details'!$A$18:$L$18, 0),FALSE), 'E2 Allocators'!$B$15:$W$361, MATCH('O5 Details by Class &amp; Accounts'!BH$18, 'E2 Allocators'!$B$15:$W$15, 0),FALSE)*$E191)</f>
        <v>0</v>
      </c>
      <c r="BI191" s="1334">
        <f>IF(ISERROR(VLOOKUP(VLOOKUP($A191, 'E4 TB Allocation Details'!$A$18:$L$217, MATCH("Misc ID", 'E4 TB Allocation Details'!$A$18:$L$18, 0),FALSE), 'E2 Allocators'!$B$15:$W$361, MATCH('O5 Details by Class &amp; Accounts'!BI$18, 'E2 Allocators'!$B$15:$W$15, 0),FALSE)*$E191), 0, VLOOKUP(VLOOKUP($A191, 'E4 TB Allocation Details'!$A$18:$L$217, MATCH("Misc ID", 'E4 TB Allocation Details'!$A$18:$L$18, 0),FALSE), 'E2 Allocators'!$B$15:$W$361, MATCH('O5 Details by Class &amp; Accounts'!BI$18, 'E2 Allocators'!$B$15:$W$15, 0),FALSE)*$E191)</f>
        <v>0</v>
      </c>
      <c r="BJ191" s="1334">
        <f>IF(ISERROR(VLOOKUP(VLOOKUP($A191, 'E4 TB Allocation Details'!$A$18:$L$217, MATCH("Misc ID", 'E4 TB Allocation Details'!$A$18:$L$18, 0),FALSE), 'E2 Allocators'!$B$15:$W$361, MATCH('O5 Details by Class &amp; Accounts'!BJ$18, 'E2 Allocators'!$B$15:$W$15, 0),FALSE)*$E191), 0, VLOOKUP(VLOOKUP($A191, 'E4 TB Allocation Details'!$A$18:$L$217, MATCH("Misc ID", 'E4 TB Allocation Details'!$A$18:$L$18, 0),FALSE), 'E2 Allocators'!$B$15:$W$361, MATCH('O5 Details by Class &amp; Accounts'!BJ$18, 'E2 Allocators'!$B$15:$W$15, 0),FALSE)*$E191)</f>
        <v>0</v>
      </c>
      <c r="BK191" s="1334">
        <f>IF(ISERROR(VLOOKUP(VLOOKUP($A191, 'E4 TB Allocation Details'!$A$18:$L$217, MATCH("Misc ID", 'E4 TB Allocation Details'!$A$18:$L$18, 0),FALSE), 'E2 Allocators'!$B$15:$W$361, MATCH('O5 Details by Class &amp; Accounts'!BK$18, 'E2 Allocators'!$B$15:$W$15, 0),FALSE)*$E191), 0, VLOOKUP(VLOOKUP($A191, 'E4 TB Allocation Details'!$A$18:$L$217, MATCH("Misc ID", 'E4 TB Allocation Details'!$A$18:$L$18, 0),FALSE), 'E2 Allocators'!$B$15:$W$361, MATCH('O5 Details by Class &amp; Accounts'!BK$18, 'E2 Allocators'!$B$15:$W$15, 0),FALSE)*$E191)</f>
        <v>0</v>
      </c>
      <c r="BL191" s="1334">
        <f>IF(ISERROR(VLOOKUP(VLOOKUP($A191, 'E4 TB Allocation Details'!$A$18:$L$217, MATCH("Misc ID", 'E4 TB Allocation Details'!$A$18:$L$18, 0),FALSE), 'E2 Allocators'!$B$15:$W$361, MATCH('O5 Details by Class &amp; Accounts'!BL$18, 'E2 Allocators'!$B$15:$W$15, 0),FALSE)*$E191), 0, VLOOKUP(VLOOKUP($A191, 'E4 TB Allocation Details'!$A$18:$L$217, MATCH("Misc ID", 'E4 TB Allocation Details'!$A$18:$L$18, 0),FALSE), 'E2 Allocators'!$B$15:$W$361, MATCH('O5 Details by Class &amp; Accounts'!BL$18, 'E2 Allocators'!$B$15:$W$15, 0),FALSE)*$E191)</f>
        <v>0</v>
      </c>
      <c r="BM191" s="1334">
        <f>IF(ISERROR(VLOOKUP(VLOOKUP($A191, 'E4 TB Allocation Details'!$A$18:$L$217, MATCH("Misc ID", 'E4 TB Allocation Details'!$A$18:$L$18, 0),FALSE), 'E2 Allocators'!$B$15:$W$361, MATCH('O5 Details by Class &amp; Accounts'!BM$18, 'E2 Allocators'!$B$15:$W$15, 0),FALSE)*$E191), 0, VLOOKUP(VLOOKUP($A191, 'E4 TB Allocation Details'!$A$18:$L$217, MATCH("Misc ID", 'E4 TB Allocation Details'!$A$18:$L$18, 0),FALSE), 'E2 Allocators'!$B$15:$W$361, MATCH('O5 Details by Class &amp; Accounts'!BM$18, 'E2 Allocators'!$B$15:$W$15, 0),FALSE)*$E191)</f>
        <v>0</v>
      </c>
      <c r="BN191" s="1334">
        <f>IF(ISERROR(VLOOKUP(VLOOKUP($A191, 'E4 TB Allocation Details'!$A$18:$L$217, MATCH("Misc ID", 'E4 TB Allocation Details'!$A$18:$L$18, 0),FALSE), 'E2 Allocators'!$B$15:$W$361, MATCH('O5 Details by Class &amp; Accounts'!BN$18, 'E2 Allocators'!$B$15:$W$15, 0),FALSE)*$E191), 0, VLOOKUP(VLOOKUP($A191, 'E4 TB Allocation Details'!$A$18:$L$217, MATCH("Misc ID", 'E4 TB Allocation Details'!$A$18:$L$18, 0),FALSE), 'E2 Allocators'!$B$15:$W$361, MATCH('O5 Details by Class &amp; Accounts'!BN$18, 'E2 Allocators'!$B$15:$W$15, 0),FALSE)*$E191)</f>
        <v>0</v>
      </c>
      <c r="BO191" s="1334">
        <f>IF(ISERROR(VLOOKUP(VLOOKUP($A191, 'E4 TB Allocation Details'!$A$18:$L$217, MATCH("Misc ID", 'E4 TB Allocation Details'!$A$18:$L$18, 0),FALSE), 'E2 Allocators'!$B$15:$W$361, MATCH('O5 Details by Class &amp; Accounts'!BO$18, 'E2 Allocators'!$B$15:$W$15, 0),FALSE)*$E191), 0, VLOOKUP(VLOOKUP($A191, 'E4 TB Allocation Details'!$A$18:$L$217, MATCH("Misc ID", 'E4 TB Allocation Details'!$A$18:$L$18, 0),FALSE), 'E2 Allocators'!$B$15:$W$361, MATCH('O5 Details by Class &amp; Accounts'!BO$18, 'E2 Allocators'!$B$15:$W$15, 0),FALSE)*$E191)</f>
        <v>0</v>
      </c>
      <c r="BP191" s="1334">
        <f>IF(ISERROR(VLOOKUP(VLOOKUP($A191, 'E4 TB Allocation Details'!$A$18:$L$217, MATCH("Misc ID", 'E4 TB Allocation Details'!$A$18:$L$18, 0),FALSE), 'E2 Allocators'!$B$15:$W$361, MATCH('O5 Details by Class &amp; Accounts'!BP$18, 'E2 Allocators'!$B$15:$W$15, 0),FALSE)*$E191), 0, VLOOKUP(VLOOKUP($A191, 'E4 TB Allocation Details'!$A$18:$L$217, MATCH("Misc ID", 'E4 TB Allocation Details'!$A$18:$L$18, 0),FALSE), 'E2 Allocators'!$B$15:$W$361, MATCH('O5 Details by Class &amp; Accounts'!BP$18, 'E2 Allocators'!$B$15:$W$15, 0),FALSE)*$E191)</f>
        <v>0</v>
      </c>
      <c r="BQ191" s="1334">
        <f>IF(ISERROR(VLOOKUP(VLOOKUP($A191, 'E4 TB Allocation Details'!$A$18:$L$217, MATCH("Misc ID", 'E4 TB Allocation Details'!$A$18:$L$18, 0),FALSE), 'E2 Allocators'!$B$15:$W$361, MATCH('O5 Details by Class &amp; Accounts'!BQ$18, 'E2 Allocators'!$B$15:$W$15, 0),FALSE)*$E191), 0, VLOOKUP(VLOOKUP($A191, 'E4 TB Allocation Details'!$A$18:$L$217, MATCH("Misc ID", 'E4 TB Allocation Details'!$A$18:$L$18, 0),FALSE), 'E2 Allocators'!$B$15:$W$361, MATCH('O5 Details by Class &amp; Accounts'!BQ$18, 'E2 Allocators'!$B$15:$W$15, 0),FALSE)*$E191)</f>
        <v>0</v>
      </c>
      <c r="BR191" s="1334">
        <f>IF(ISERROR(VLOOKUP(VLOOKUP($A191, 'E4 TB Allocation Details'!$A$18:$L$217, MATCH("Misc ID", 'E4 TB Allocation Details'!$A$18:$L$18, 0),FALSE), 'E2 Allocators'!$B$15:$W$361, MATCH('O5 Details by Class &amp; Accounts'!BR$18, 'E2 Allocators'!$B$15:$W$15, 0),FALSE)*$E191), 0, VLOOKUP(VLOOKUP($A191, 'E4 TB Allocation Details'!$A$18:$L$217, MATCH("Misc ID", 'E4 TB Allocation Details'!$A$18:$L$18, 0),FALSE), 'E2 Allocators'!$B$15:$W$361, MATCH('O5 Details by Class &amp; Accounts'!BR$18, 'E2 Allocators'!$B$15:$W$15, 0),FALSE)*$E191)</f>
        <v>0</v>
      </c>
      <c r="BS191" s="1334">
        <f t="shared" si="48"/>
        <v>0</v>
      </c>
      <c r="BT191" s="1334">
        <f>IF(ISERROR(VLOOKUP(VLOOKUP($A191, 'E4 TB Allocation Details'!$A$18:$L$217, MATCH("A &amp; G ID", 'E4 TB Allocation Details'!$A$18:$L$18, 0),FALSE), 'E2 Allocators'!$B$15:$W$361, MATCH('O5 Details by Class &amp; Accounts'!BT$18, 'E2 Allocators'!$B$15:$W$15, 0),FALSE)*$E191), 0, VLOOKUP(VLOOKUP($A191, 'E4 TB Allocation Details'!$A$18:$L$217, MATCH("A &amp; G ID", 'E4 TB Allocation Details'!$A$18:$L$18, 0),FALSE), 'E2 Allocators'!$B$15:$W$361, MATCH('O5 Details by Class &amp; Accounts'!BT$18, 'E2 Allocators'!$B$15:$W$15, 0),FALSE)*$E191)</f>
        <v>1379562.8569051581</v>
      </c>
      <c r="BU191" s="1334">
        <f>IF(ISERROR(VLOOKUP(VLOOKUP($A191, 'E4 TB Allocation Details'!$A$18:$L$217, MATCH("A &amp; G ID", 'E4 TB Allocation Details'!$A$18:$L$18, 0),FALSE), 'E2 Allocators'!$B$15:$W$361, MATCH('O5 Details by Class &amp; Accounts'!BU$18, 'E2 Allocators'!$B$15:$W$15, 0),FALSE)*$E191), 0, VLOOKUP(VLOOKUP($A191, 'E4 TB Allocation Details'!$A$18:$L$217, MATCH("A &amp; G ID", 'E4 TB Allocation Details'!$A$18:$L$18, 0),FALSE), 'E2 Allocators'!$B$15:$W$361, MATCH('O5 Details by Class &amp; Accounts'!BU$18, 'E2 Allocators'!$B$15:$W$15, 0),FALSE)*$E191)</f>
        <v>247244.04702678675</v>
      </c>
      <c r="BV191" s="1334">
        <f>IF(ISERROR(VLOOKUP(VLOOKUP($A191, 'E4 TB Allocation Details'!$A$18:$L$217, MATCH("A &amp; G ID", 'E4 TB Allocation Details'!$A$18:$L$18, 0),FALSE), 'E2 Allocators'!$B$15:$W$361, MATCH('O5 Details by Class &amp; Accounts'!BV$18, 'E2 Allocators'!$B$15:$W$15, 0),FALSE)*$E191), 0, VLOOKUP(VLOOKUP($A191, 'E4 TB Allocation Details'!$A$18:$L$217, MATCH("A &amp; G ID", 'E4 TB Allocation Details'!$A$18:$L$18, 0),FALSE), 'E2 Allocators'!$B$15:$W$361, MATCH('O5 Details by Class &amp; Accounts'!BV$18, 'E2 Allocators'!$B$15:$W$15, 0),FALSE)*$E191)</f>
        <v>230480.42167218681</v>
      </c>
      <c r="BW191" s="1334">
        <f>IF(ISERROR(VLOOKUP(VLOOKUP($A191, 'E4 TB Allocation Details'!$A$18:$L$217, MATCH("A &amp; G ID", 'E4 TB Allocation Details'!$A$18:$L$18, 0),FALSE), 'E2 Allocators'!$B$15:$W$361, MATCH('O5 Details by Class &amp; Accounts'!BW$18, 'E2 Allocators'!$B$15:$W$15, 0),FALSE)*$E191), 0, VLOOKUP(VLOOKUP($A191, 'E4 TB Allocation Details'!$A$18:$L$217, MATCH("A &amp; G ID", 'E4 TB Allocation Details'!$A$18:$L$18, 0),FALSE), 'E2 Allocators'!$B$15:$W$361, MATCH('O5 Details by Class &amp; Accounts'!BW$18, 'E2 Allocators'!$B$15:$W$15, 0),FALSE)*$E191)</f>
        <v>0</v>
      </c>
      <c r="BX191" s="1334">
        <f>IF(ISERROR(VLOOKUP(VLOOKUP($A191, 'E4 TB Allocation Details'!$A$18:$L$217, MATCH("A &amp; G ID", 'E4 TB Allocation Details'!$A$18:$L$18, 0),FALSE), 'E2 Allocators'!$B$15:$W$361, MATCH('O5 Details by Class &amp; Accounts'!BX$18, 'E2 Allocators'!$B$15:$W$15, 0),FALSE)*$E191), 0, VLOOKUP(VLOOKUP($A191, 'E4 TB Allocation Details'!$A$18:$L$217, MATCH("A &amp; G ID", 'E4 TB Allocation Details'!$A$18:$L$18, 0),FALSE), 'E2 Allocators'!$B$15:$W$361, MATCH('O5 Details by Class &amp; Accounts'!BX$18, 'E2 Allocators'!$B$15:$W$15, 0),FALSE)*$E191)</f>
        <v>71302.695245321665</v>
      </c>
      <c r="BY191" s="1334">
        <f>IF(ISERROR(VLOOKUP(VLOOKUP($A191, 'E4 TB Allocation Details'!$A$18:$L$217, MATCH("A &amp; G ID", 'E4 TB Allocation Details'!$A$18:$L$18, 0),FALSE), 'E2 Allocators'!$B$15:$W$361, MATCH('O5 Details by Class &amp; Accounts'!BY$18, 'E2 Allocators'!$B$15:$W$15, 0),FALSE)*$E191), 0, VLOOKUP(VLOOKUP($A191, 'E4 TB Allocation Details'!$A$18:$L$217, MATCH("A &amp; G ID", 'E4 TB Allocation Details'!$A$18:$L$18, 0),FALSE), 'E2 Allocators'!$B$15:$W$361, MATCH('O5 Details by Class &amp; Accounts'!BY$18, 'E2 Allocators'!$B$15:$W$15, 0),FALSE)*$E191)</f>
        <v>88853.606986002502</v>
      </c>
      <c r="BZ191" s="1334">
        <f>IF(ISERROR(VLOOKUP(VLOOKUP($A191, 'E4 TB Allocation Details'!$A$18:$L$217, MATCH("A &amp; G ID", 'E4 TB Allocation Details'!$A$18:$L$18, 0),FALSE), 'E2 Allocators'!$B$15:$W$361, MATCH('O5 Details by Class &amp; Accounts'!BZ$18, 'E2 Allocators'!$B$15:$W$15, 0),FALSE)*$E191), 0, VLOOKUP(VLOOKUP($A191, 'E4 TB Allocation Details'!$A$18:$L$217, MATCH("A &amp; G ID", 'E4 TB Allocation Details'!$A$18:$L$18, 0),FALSE), 'E2 Allocators'!$B$15:$W$361, MATCH('O5 Details by Class &amp; Accounts'!BZ$18, 'E2 Allocators'!$B$15:$W$15, 0),FALSE)*$E191)</f>
        <v>67363.882406647885</v>
      </c>
      <c r="CA191" s="1334">
        <f>IF(ISERROR(VLOOKUP(VLOOKUP($A191, 'E4 TB Allocation Details'!$A$18:$L$217, MATCH("A &amp; G ID", 'E4 TB Allocation Details'!$A$18:$L$18, 0),FALSE), 'E2 Allocators'!$B$15:$W$361, MATCH('O5 Details by Class &amp; Accounts'!CA$18, 'E2 Allocators'!$B$15:$W$15, 0),FALSE)*$E191), 0, VLOOKUP(VLOOKUP($A191, 'E4 TB Allocation Details'!$A$18:$L$217, MATCH("A &amp; G ID", 'E4 TB Allocation Details'!$A$18:$L$18, 0),FALSE), 'E2 Allocators'!$B$15:$W$361, MATCH('O5 Details by Class &amp; Accounts'!CA$18, 'E2 Allocators'!$B$15:$W$15, 0),FALSE)*$E191)</f>
        <v>4448.9410686375786</v>
      </c>
      <c r="CB191" s="1334">
        <f>IF(ISERROR(VLOOKUP(VLOOKUP($A191, 'E4 TB Allocation Details'!$A$18:$L$217, MATCH("A &amp; G ID", 'E4 TB Allocation Details'!$A$18:$L$18, 0),FALSE), 'E2 Allocators'!$B$15:$W$361, MATCH('O5 Details by Class &amp; Accounts'!CB$18, 'E2 Allocators'!$B$15:$W$15, 0),FALSE)*$E191), 0, VLOOKUP(VLOOKUP($A191, 'E4 TB Allocation Details'!$A$18:$L$217, MATCH("A &amp; G ID", 'E4 TB Allocation Details'!$A$18:$L$18, 0),FALSE), 'E2 Allocators'!$B$15:$W$361, MATCH('O5 Details by Class &amp; Accounts'!CB$18, 'E2 Allocators'!$B$15:$W$15, 0),FALSE)*$E191)</f>
        <v>13056.548689258647</v>
      </c>
      <c r="CC191" s="1334">
        <f>IF(ISERROR(VLOOKUP(VLOOKUP($A191, 'E4 TB Allocation Details'!$A$18:$L$217, MATCH("A &amp; G ID", 'E4 TB Allocation Details'!$A$18:$L$18, 0),FALSE), 'E2 Allocators'!$B$15:$W$361, MATCH('O5 Details by Class &amp; Accounts'!CC$18, 'E2 Allocators'!$B$15:$W$15, 0),FALSE)*$E191), 0, VLOOKUP(VLOOKUP($A191, 'E4 TB Allocation Details'!$A$18:$L$217, MATCH("A &amp; G ID", 'E4 TB Allocation Details'!$A$18:$L$18, 0),FALSE), 'E2 Allocators'!$B$15:$W$361, MATCH('O5 Details by Class &amp; Accounts'!CC$18, 'E2 Allocators'!$B$15:$W$15, 0),FALSE)*$E191)</f>
        <v>0</v>
      </c>
      <c r="CD191" s="1334">
        <f>IF(ISERROR(VLOOKUP(VLOOKUP($A191, 'E4 TB Allocation Details'!$A$18:$L$217, MATCH("A &amp; G ID", 'E4 TB Allocation Details'!$A$18:$L$18, 0),FALSE), 'E2 Allocators'!$B$15:$W$361, MATCH('O5 Details by Class &amp; Accounts'!CD$18, 'E2 Allocators'!$B$15:$W$15, 0),FALSE)*$E191), 0, VLOOKUP(VLOOKUP($A191, 'E4 TB Allocation Details'!$A$18:$L$217, MATCH("A &amp; G ID", 'E4 TB Allocation Details'!$A$18:$L$18, 0),FALSE), 'E2 Allocators'!$B$15:$W$361, MATCH('O5 Details by Class &amp; Accounts'!CD$18, 'E2 Allocators'!$B$15:$W$15, 0),FALSE)*$E191)</f>
        <v>0</v>
      </c>
      <c r="CE191" s="1334">
        <f>IF(ISERROR(VLOOKUP(VLOOKUP($A191, 'E4 TB Allocation Details'!$A$18:$L$217, MATCH("A &amp; G ID", 'E4 TB Allocation Details'!$A$18:$L$18, 0),FALSE), 'E2 Allocators'!$B$15:$W$361, MATCH('O5 Details by Class &amp; Accounts'!CE$18, 'E2 Allocators'!$B$15:$W$15, 0),FALSE)*$E191), 0, VLOOKUP(VLOOKUP($A191, 'E4 TB Allocation Details'!$A$18:$L$217, MATCH("A &amp; G ID", 'E4 TB Allocation Details'!$A$18:$L$18, 0),FALSE), 'E2 Allocators'!$B$15:$W$361, MATCH('O5 Details by Class &amp; Accounts'!CE$18, 'E2 Allocators'!$B$15:$W$15, 0),FALSE)*$E191)</f>
        <v>0</v>
      </c>
      <c r="CF191" s="1334">
        <f>IF(ISERROR(VLOOKUP(VLOOKUP($A191, 'E4 TB Allocation Details'!$A$18:$L$217, MATCH("A &amp; G ID", 'E4 TB Allocation Details'!$A$18:$L$18, 0),FALSE), 'E2 Allocators'!$B$15:$W$361, MATCH('O5 Details by Class &amp; Accounts'!CF$18, 'E2 Allocators'!$B$15:$W$15, 0),FALSE)*$E191), 0, VLOOKUP(VLOOKUP($A191, 'E4 TB Allocation Details'!$A$18:$L$217, MATCH("A &amp; G ID", 'E4 TB Allocation Details'!$A$18:$L$18, 0),FALSE), 'E2 Allocators'!$B$15:$W$361, MATCH('O5 Details by Class &amp; Accounts'!CF$18, 'E2 Allocators'!$B$15:$W$15, 0),FALSE)*$E191)</f>
        <v>0</v>
      </c>
      <c r="CG191" s="1334">
        <f>IF(ISERROR(VLOOKUP(VLOOKUP($A191, 'E4 TB Allocation Details'!$A$18:$L$217, MATCH("A &amp; G ID", 'E4 TB Allocation Details'!$A$18:$L$18, 0),FALSE), 'E2 Allocators'!$B$15:$W$361, MATCH('O5 Details by Class &amp; Accounts'!CG$18, 'E2 Allocators'!$B$15:$W$15, 0),FALSE)*$E191), 0, VLOOKUP(VLOOKUP($A191, 'E4 TB Allocation Details'!$A$18:$L$217, MATCH("A &amp; G ID", 'E4 TB Allocation Details'!$A$18:$L$18, 0),FALSE), 'E2 Allocators'!$B$15:$W$361, MATCH('O5 Details by Class &amp; Accounts'!CG$18, 'E2 Allocators'!$B$15:$W$15, 0),FALSE)*$E191)</f>
        <v>0</v>
      </c>
      <c r="CH191" s="1334">
        <f>IF(ISERROR(VLOOKUP(VLOOKUP($A191, 'E4 TB Allocation Details'!$A$18:$L$217, MATCH("A &amp; G ID", 'E4 TB Allocation Details'!$A$18:$L$18, 0),FALSE), 'E2 Allocators'!$B$15:$W$361, MATCH('O5 Details by Class &amp; Accounts'!CH$18, 'E2 Allocators'!$B$15:$W$15, 0),FALSE)*$E191), 0, VLOOKUP(VLOOKUP($A191, 'E4 TB Allocation Details'!$A$18:$L$217, MATCH("A &amp; G ID", 'E4 TB Allocation Details'!$A$18:$L$18, 0),FALSE), 'E2 Allocators'!$B$15:$W$361, MATCH('O5 Details by Class &amp; Accounts'!CH$18, 'E2 Allocators'!$B$15:$W$15, 0),FALSE)*$E191)</f>
        <v>0</v>
      </c>
      <c r="CI191" s="1334">
        <f>IF(ISERROR(VLOOKUP(VLOOKUP($A191, 'E4 TB Allocation Details'!$A$18:$L$217, MATCH("A &amp; G ID", 'E4 TB Allocation Details'!$A$18:$L$18, 0),FALSE), 'E2 Allocators'!$B$15:$W$361, MATCH('O5 Details by Class &amp; Accounts'!CI$18, 'E2 Allocators'!$B$15:$W$15, 0),FALSE)*$E191), 0, VLOOKUP(VLOOKUP($A191, 'E4 TB Allocation Details'!$A$18:$L$217, MATCH("A &amp; G ID", 'E4 TB Allocation Details'!$A$18:$L$18, 0),FALSE), 'E2 Allocators'!$B$15:$W$361, MATCH('O5 Details by Class &amp; Accounts'!CI$18, 'E2 Allocators'!$B$15:$W$15, 0),FALSE)*$E191)</f>
        <v>0</v>
      </c>
      <c r="CJ191" s="1334">
        <f>IF(ISERROR(VLOOKUP(VLOOKUP($A191, 'E4 TB Allocation Details'!$A$18:$L$217, MATCH("A &amp; G ID", 'E4 TB Allocation Details'!$A$18:$L$18, 0),FALSE), 'E2 Allocators'!$B$15:$W$361, MATCH('O5 Details by Class &amp; Accounts'!CJ$18, 'E2 Allocators'!$B$15:$W$15, 0),FALSE)*$E191), 0, VLOOKUP(VLOOKUP($A191, 'E4 TB Allocation Details'!$A$18:$L$217, MATCH("A &amp; G ID", 'E4 TB Allocation Details'!$A$18:$L$18, 0),FALSE), 'E2 Allocators'!$B$15:$W$361, MATCH('O5 Details by Class &amp; Accounts'!CJ$18, 'E2 Allocators'!$B$15:$W$15, 0),FALSE)*$E191)</f>
        <v>0</v>
      </c>
      <c r="CK191" s="1334">
        <f>IF(ISERROR(VLOOKUP(VLOOKUP($A191, 'E4 TB Allocation Details'!$A$18:$L$217, MATCH("A &amp; G ID", 'E4 TB Allocation Details'!$A$18:$L$18, 0),FALSE), 'E2 Allocators'!$B$15:$W$361, MATCH('O5 Details by Class &amp; Accounts'!CK$18, 'E2 Allocators'!$B$15:$W$15, 0),FALSE)*$E191), 0, VLOOKUP(VLOOKUP($A191, 'E4 TB Allocation Details'!$A$18:$L$217, MATCH("A &amp; G ID", 'E4 TB Allocation Details'!$A$18:$L$18, 0),FALSE), 'E2 Allocators'!$B$15:$W$361, MATCH('O5 Details by Class &amp; Accounts'!CK$18, 'E2 Allocators'!$B$15:$W$15, 0),FALSE)*$E191)</f>
        <v>0</v>
      </c>
      <c r="CL191" s="1334">
        <f>IF(ISERROR(VLOOKUP(VLOOKUP($A191, 'E4 TB Allocation Details'!$A$18:$L$217, MATCH("A &amp; G ID", 'E4 TB Allocation Details'!$A$18:$L$18, 0),FALSE), 'E2 Allocators'!$B$15:$W$361, MATCH('O5 Details by Class &amp; Accounts'!CL$18, 'E2 Allocators'!$B$15:$W$15, 0),FALSE)*$E191), 0, VLOOKUP(VLOOKUP($A191, 'E4 TB Allocation Details'!$A$18:$L$217, MATCH("A &amp; G ID", 'E4 TB Allocation Details'!$A$18:$L$18, 0),FALSE), 'E2 Allocators'!$B$15:$W$361, MATCH('O5 Details by Class &amp; Accounts'!CL$18, 'E2 Allocators'!$B$15:$W$15, 0),FALSE)*$E191)</f>
        <v>0</v>
      </c>
      <c r="CM191" s="1334">
        <f>IF(ISERROR(VLOOKUP(VLOOKUP($A191, 'E4 TB Allocation Details'!$A$18:$L$217, MATCH("A &amp; G ID", 'E4 TB Allocation Details'!$A$18:$L$18, 0),FALSE), 'E2 Allocators'!$B$15:$W$361, MATCH('O5 Details by Class &amp; Accounts'!CM$18, 'E2 Allocators'!$B$15:$W$15, 0),FALSE)*$E191), 0, VLOOKUP(VLOOKUP($A191, 'E4 TB Allocation Details'!$A$18:$L$217, MATCH("A &amp; G ID", 'E4 TB Allocation Details'!$A$18:$L$18, 0),FALSE), 'E2 Allocators'!$B$15:$W$361, MATCH('O5 Details by Class &amp; Accounts'!CM$18, 'E2 Allocators'!$B$15:$W$15, 0),FALSE)*$E191)</f>
        <v>0</v>
      </c>
      <c r="CN191" s="1334">
        <f t="shared" si="49"/>
        <v>2102313</v>
      </c>
      <c r="CO191" s="1670">
        <f t="shared" si="50"/>
        <v>0</v>
      </c>
      <c r="CQ191" s="1926" t="s">
        <v>1166</v>
      </c>
    </row>
    <row r="192" spans="1:95" s="64" customFormat="1" ht="12.75" x14ac:dyDescent="0.2">
      <c r="A192" s="2226">
        <v>5650</v>
      </c>
      <c r="B192" s="2176" t="s">
        <v>304</v>
      </c>
      <c r="C192" s="1667">
        <f>IF(ISERROR(VLOOKUP($A192,'I3 TB Data'!$A$20:$H$465,MATCH('O5 Details by Class &amp; Accounts'!$C$18, 'I3 TB Data'!$A$20:$H$20,0),0)), 0, VLOOKUP($A192,'I3 TB Data'!$A$20:$H$465,MATCH('O5 Details by Class &amp; Accounts'!$C$18,'I3 TB Data'!$A$20:$H$20,0),0))</f>
        <v>0</v>
      </c>
      <c r="D192" s="1668"/>
      <c r="E192" s="1667">
        <f t="shared" si="44"/>
        <v>0</v>
      </c>
      <c r="F192" s="1669"/>
      <c r="G192" s="1669"/>
      <c r="H192" s="1334">
        <f t="shared" si="46"/>
        <v>0</v>
      </c>
      <c r="I192" s="1334">
        <f>IF(ISERROR(VLOOKUP(VLOOKUP($A192, 'E4 TB Allocation Details'!$A$18:$L$217, MATCH("Demand ID", 'E4 TB Allocation Details'!$A$18:$L$18, 0),FALSE), 'E2 Allocators'!$B$15:$W$361, MATCH('O5 Details by Class &amp; Accounts'!I$18, 'E2 Allocators'!$B$15:$W$15, 0),FALSE)*$F192), 0, VLOOKUP(VLOOKUP($A192, 'E4 TB Allocation Details'!$A$18:$L$217, MATCH("Demand ID", 'E4 TB Allocation Details'!$A$18:$L$18, 0),FALSE), 'E2 Allocators'!$B$15:$W$361, MATCH('O5 Details by Class &amp; Accounts'!I$18, 'E2 Allocators'!$B$15:$W$15, 0),FALSE)*$F192)</f>
        <v>0</v>
      </c>
      <c r="J192" s="1334">
        <f>IF(ISERROR(VLOOKUP(VLOOKUP($A192, 'E4 TB Allocation Details'!$A$18:$L$217, MATCH("Demand ID", 'E4 TB Allocation Details'!$A$18:$L$18, 0),FALSE), 'E2 Allocators'!$B$15:$W$361, MATCH('O5 Details by Class &amp; Accounts'!J$18, 'E2 Allocators'!$B$15:$W$15, 0),FALSE)*$F192), 0, VLOOKUP(VLOOKUP($A192, 'E4 TB Allocation Details'!$A$18:$L$217, MATCH("Demand ID", 'E4 TB Allocation Details'!$A$18:$L$18, 0),FALSE), 'E2 Allocators'!$B$15:$W$361, MATCH('O5 Details by Class &amp; Accounts'!J$18, 'E2 Allocators'!$B$15:$W$15, 0),FALSE)*$F192)</f>
        <v>0</v>
      </c>
      <c r="K192" s="1334">
        <f>IF(ISERROR(VLOOKUP(VLOOKUP($A192, 'E4 TB Allocation Details'!$A$18:$L$217, MATCH("Demand ID", 'E4 TB Allocation Details'!$A$18:$L$18, 0),FALSE), 'E2 Allocators'!$B$15:$W$361, MATCH('O5 Details by Class &amp; Accounts'!K$18, 'E2 Allocators'!$B$15:$W$15, 0),FALSE)*$F192), 0, VLOOKUP(VLOOKUP($A192, 'E4 TB Allocation Details'!$A$18:$L$217, MATCH("Demand ID", 'E4 TB Allocation Details'!$A$18:$L$18, 0),FALSE), 'E2 Allocators'!$B$15:$W$361, MATCH('O5 Details by Class &amp; Accounts'!K$18, 'E2 Allocators'!$B$15:$W$15, 0),FALSE)*$F192)</f>
        <v>0</v>
      </c>
      <c r="L192" s="1334">
        <f>IF(ISERROR(VLOOKUP(VLOOKUP($A192, 'E4 TB Allocation Details'!$A$18:$L$217, MATCH("Demand ID", 'E4 TB Allocation Details'!$A$18:$L$18, 0),FALSE), 'E2 Allocators'!$B$15:$W$361, MATCH('O5 Details by Class &amp; Accounts'!L$18, 'E2 Allocators'!$B$15:$W$15, 0),FALSE)*$F192), 0, VLOOKUP(VLOOKUP($A192, 'E4 TB Allocation Details'!$A$18:$L$217, MATCH("Demand ID", 'E4 TB Allocation Details'!$A$18:$L$18, 0),FALSE), 'E2 Allocators'!$B$15:$W$361, MATCH('O5 Details by Class &amp; Accounts'!L$18, 'E2 Allocators'!$B$15:$W$15, 0),FALSE)*$F192)</f>
        <v>0</v>
      </c>
      <c r="M192" s="1334">
        <f>IF(ISERROR(VLOOKUP(VLOOKUP($A192, 'E4 TB Allocation Details'!$A$18:$L$217, MATCH("Demand ID", 'E4 TB Allocation Details'!$A$18:$L$18, 0),FALSE), 'E2 Allocators'!$B$15:$W$361, MATCH('O5 Details by Class &amp; Accounts'!M$18, 'E2 Allocators'!$B$15:$W$15, 0),FALSE)*$F192), 0, VLOOKUP(VLOOKUP($A192, 'E4 TB Allocation Details'!$A$18:$L$217, MATCH("Demand ID", 'E4 TB Allocation Details'!$A$18:$L$18, 0),FALSE), 'E2 Allocators'!$B$15:$W$361, MATCH('O5 Details by Class &amp; Accounts'!M$18, 'E2 Allocators'!$B$15:$W$15, 0),FALSE)*$F192)</f>
        <v>0</v>
      </c>
      <c r="N192" s="1334">
        <f>IF(ISERROR(VLOOKUP(VLOOKUP($A192, 'E4 TB Allocation Details'!$A$18:$L$217, MATCH("Demand ID", 'E4 TB Allocation Details'!$A$18:$L$18, 0),FALSE), 'E2 Allocators'!$B$15:$W$361, MATCH('O5 Details by Class &amp; Accounts'!N$18, 'E2 Allocators'!$B$15:$W$15, 0),FALSE)*$F192), 0, VLOOKUP(VLOOKUP($A192, 'E4 TB Allocation Details'!$A$18:$L$217, MATCH("Demand ID", 'E4 TB Allocation Details'!$A$18:$L$18, 0),FALSE), 'E2 Allocators'!$B$15:$W$361, MATCH('O5 Details by Class &amp; Accounts'!N$18, 'E2 Allocators'!$B$15:$W$15, 0),FALSE)*$F192)</f>
        <v>0</v>
      </c>
      <c r="O192" s="1334">
        <f>IF(ISERROR(VLOOKUP(VLOOKUP($A192, 'E4 TB Allocation Details'!$A$18:$L$217, MATCH("Demand ID", 'E4 TB Allocation Details'!$A$18:$L$18, 0),FALSE), 'E2 Allocators'!$B$15:$W$361, MATCH('O5 Details by Class &amp; Accounts'!O$18, 'E2 Allocators'!$B$15:$W$15, 0),FALSE)*$F192), 0, VLOOKUP(VLOOKUP($A192, 'E4 TB Allocation Details'!$A$18:$L$217, MATCH("Demand ID", 'E4 TB Allocation Details'!$A$18:$L$18, 0),FALSE), 'E2 Allocators'!$B$15:$W$361, MATCH('O5 Details by Class &amp; Accounts'!O$18, 'E2 Allocators'!$B$15:$W$15, 0),FALSE)*$F192)</f>
        <v>0</v>
      </c>
      <c r="P192" s="1334">
        <f>IF(ISERROR(VLOOKUP(VLOOKUP($A192, 'E4 TB Allocation Details'!$A$18:$L$217, MATCH("Demand ID", 'E4 TB Allocation Details'!$A$18:$L$18, 0),FALSE), 'E2 Allocators'!$B$15:$W$361, MATCH('O5 Details by Class &amp; Accounts'!P$18, 'E2 Allocators'!$B$15:$W$15, 0),FALSE)*$F192), 0, VLOOKUP(VLOOKUP($A192, 'E4 TB Allocation Details'!$A$18:$L$217, MATCH("Demand ID", 'E4 TB Allocation Details'!$A$18:$L$18, 0),FALSE), 'E2 Allocators'!$B$15:$W$361, MATCH('O5 Details by Class &amp; Accounts'!P$18, 'E2 Allocators'!$B$15:$W$15, 0),FALSE)*$F192)</f>
        <v>0</v>
      </c>
      <c r="Q192" s="1334">
        <f>IF(ISERROR(VLOOKUP(VLOOKUP($A192, 'E4 TB Allocation Details'!$A$18:$L$217, MATCH("Demand ID", 'E4 TB Allocation Details'!$A$18:$L$18, 0),FALSE), 'E2 Allocators'!$B$15:$W$361, MATCH('O5 Details by Class &amp; Accounts'!Q$18, 'E2 Allocators'!$B$15:$W$15, 0),FALSE)*$F192), 0, VLOOKUP(VLOOKUP($A192, 'E4 TB Allocation Details'!$A$18:$L$217, MATCH("Demand ID", 'E4 TB Allocation Details'!$A$18:$L$18, 0),FALSE), 'E2 Allocators'!$B$15:$W$361, MATCH('O5 Details by Class &amp; Accounts'!Q$18, 'E2 Allocators'!$B$15:$W$15, 0),FALSE)*$F192)</f>
        <v>0</v>
      </c>
      <c r="R192" s="1334">
        <f>IF(ISERROR(VLOOKUP(VLOOKUP($A192, 'E4 TB Allocation Details'!$A$18:$L$217, MATCH("Demand ID", 'E4 TB Allocation Details'!$A$18:$L$18, 0),FALSE), 'E2 Allocators'!$B$15:$W$361, MATCH('O5 Details by Class &amp; Accounts'!R$18, 'E2 Allocators'!$B$15:$W$15, 0),FALSE)*$F192), 0, VLOOKUP(VLOOKUP($A192, 'E4 TB Allocation Details'!$A$18:$L$217, MATCH("Demand ID", 'E4 TB Allocation Details'!$A$18:$L$18, 0),FALSE), 'E2 Allocators'!$B$15:$W$361, MATCH('O5 Details by Class &amp; Accounts'!R$18, 'E2 Allocators'!$B$15:$W$15, 0),FALSE)*$F192)</f>
        <v>0</v>
      </c>
      <c r="S192" s="1334">
        <f>IF(ISERROR(VLOOKUP(VLOOKUP($A192, 'E4 TB Allocation Details'!$A$18:$L$217, MATCH("Demand ID", 'E4 TB Allocation Details'!$A$18:$L$18, 0),FALSE), 'E2 Allocators'!$B$15:$W$361, MATCH('O5 Details by Class &amp; Accounts'!S$18, 'E2 Allocators'!$B$15:$W$15, 0),FALSE)*$F192), 0, VLOOKUP(VLOOKUP($A192, 'E4 TB Allocation Details'!$A$18:$L$217, MATCH("Demand ID", 'E4 TB Allocation Details'!$A$18:$L$18, 0),FALSE), 'E2 Allocators'!$B$15:$W$361, MATCH('O5 Details by Class &amp; Accounts'!S$18, 'E2 Allocators'!$B$15:$W$15, 0),FALSE)*$F192)</f>
        <v>0</v>
      </c>
      <c r="T192" s="1334">
        <f>IF(ISERROR(VLOOKUP(VLOOKUP($A192, 'E4 TB Allocation Details'!$A$18:$L$217, MATCH("Demand ID", 'E4 TB Allocation Details'!$A$18:$L$18, 0),FALSE), 'E2 Allocators'!$B$15:$W$361, MATCH('O5 Details by Class &amp; Accounts'!T$18, 'E2 Allocators'!$B$15:$W$15, 0),FALSE)*$F192), 0, VLOOKUP(VLOOKUP($A192, 'E4 TB Allocation Details'!$A$18:$L$217, MATCH("Demand ID", 'E4 TB Allocation Details'!$A$18:$L$18, 0),FALSE), 'E2 Allocators'!$B$15:$W$361, MATCH('O5 Details by Class &amp; Accounts'!T$18, 'E2 Allocators'!$B$15:$W$15, 0),FALSE)*$F192)</f>
        <v>0</v>
      </c>
      <c r="U192" s="1334">
        <f>IF(ISERROR(VLOOKUP(VLOOKUP($A192, 'E4 TB Allocation Details'!$A$18:$L$217, MATCH("Demand ID", 'E4 TB Allocation Details'!$A$18:$L$18, 0),FALSE), 'E2 Allocators'!$B$15:$W$361, MATCH('O5 Details by Class &amp; Accounts'!U$18, 'E2 Allocators'!$B$15:$W$15, 0),FALSE)*$F192), 0, VLOOKUP(VLOOKUP($A192, 'E4 TB Allocation Details'!$A$18:$L$217, MATCH("Demand ID", 'E4 TB Allocation Details'!$A$18:$L$18, 0),FALSE), 'E2 Allocators'!$B$15:$W$361, MATCH('O5 Details by Class &amp; Accounts'!U$18, 'E2 Allocators'!$B$15:$W$15, 0),FALSE)*$F192)</f>
        <v>0</v>
      </c>
      <c r="V192" s="1334">
        <f>IF(ISERROR(VLOOKUP(VLOOKUP($A192, 'E4 TB Allocation Details'!$A$18:$L$217, MATCH("Demand ID", 'E4 TB Allocation Details'!$A$18:$L$18, 0),FALSE), 'E2 Allocators'!$B$15:$W$361, MATCH('O5 Details by Class &amp; Accounts'!V$18, 'E2 Allocators'!$B$15:$W$15, 0),FALSE)*$F192), 0, VLOOKUP(VLOOKUP($A192, 'E4 TB Allocation Details'!$A$18:$L$217, MATCH("Demand ID", 'E4 TB Allocation Details'!$A$18:$L$18, 0),FALSE), 'E2 Allocators'!$B$15:$W$361, MATCH('O5 Details by Class &amp; Accounts'!V$18, 'E2 Allocators'!$B$15:$W$15, 0),FALSE)*$F192)</f>
        <v>0</v>
      </c>
      <c r="W192" s="1334">
        <f>IF(ISERROR(VLOOKUP(VLOOKUP($A192, 'E4 TB Allocation Details'!$A$18:$L$217, MATCH("Demand ID", 'E4 TB Allocation Details'!$A$18:$L$18, 0),FALSE), 'E2 Allocators'!$B$15:$W$361, MATCH('O5 Details by Class &amp; Accounts'!W$18, 'E2 Allocators'!$B$15:$W$15, 0),FALSE)*$F192), 0, VLOOKUP(VLOOKUP($A192, 'E4 TB Allocation Details'!$A$18:$L$217, MATCH("Demand ID", 'E4 TB Allocation Details'!$A$18:$L$18, 0),FALSE), 'E2 Allocators'!$B$15:$W$361, MATCH('O5 Details by Class &amp; Accounts'!W$18, 'E2 Allocators'!$B$15:$W$15, 0),FALSE)*$F192)</f>
        <v>0</v>
      </c>
      <c r="X192" s="1334">
        <f>IF(ISERROR(VLOOKUP(VLOOKUP($A192, 'E4 TB Allocation Details'!$A$18:$L$217, MATCH("Demand ID", 'E4 TB Allocation Details'!$A$18:$L$18, 0),FALSE), 'E2 Allocators'!$B$15:$W$361, MATCH('O5 Details by Class &amp; Accounts'!X$18, 'E2 Allocators'!$B$15:$W$15, 0),FALSE)*$F192), 0, VLOOKUP(VLOOKUP($A192, 'E4 TB Allocation Details'!$A$18:$L$217, MATCH("Demand ID", 'E4 TB Allocation Details'!$A$18:$L$18, 0),FALSE), 'E2 Allocators'!$B$15:$W$361, MATCH('O5 Details by Class &amp; Accounts'!X$18, 'E2 Allocators'!$B$15:$W$15, 0),FALSE)*$F192)</f>
        <v>0</v>
      </c>
      <c r="Y192" s="1334">
        <f>IF(ISERROR(VLOOKUP(VLOOKUP($A192, 'E4 TB Allocation Details'!$A$18:$L$217, MATCH("Demand ID", 'E4 TB Allocation Details'!$A$18:$L$18, 0),FALSE), 'E2 Allocators'!$B$15:$W$361, MATCH('O5 Details by Class &amp; Accounts'!Y$18, 'E2 Allocators'!$B$15:$W$15, 0),FALSE)*$F192), 0, VLOOKUP(VLOOKUP($A192, 'E4 TB Allocation Details'!$A$18:$L$217, MATCH("Demand ID", 'E4 TB Allocation Details'!$A$18:$L$18, 0),FALSE), 'E2 Allocators'!$B$15:$W$361, MATCH('O5 Details by Class &amp; Accounts'!Y$18, 'E2 Allocators'!$B$15:$W$15, 0),FALSE)*$F192)</f>
        <v>0</v>
      </c>
      <c r="Z192" s="1334">
        <f>IF(ISERROR(VLOOKUP(VLOOKUP($A192, 'E4 TB Allocation Details'!$A$18:$L$217, MATCH("Demand ID", 'E4 TB Allocation Details'!$A$18:$L$18, 0),FALSE), 'E2 Allocators'!$B$15:$W$361, MATCH('O5 Details by Class &amp; Accounts'!Z$18, 'E2 Allocators'!$B$15:$W$15, 0),FALSE)*$F192), 0, VLOOKUP(VLOOKUP($A192, 'E4 TB Allocation Details'!$A$18:$L$217, MATCH("Demand ID", 'E4 TB Allocation Details'!$A$18:$L$18, 0),FALSE), 'E2 Allocators'!$B$15:$W$361, MATCH('O5 Details by Class &amp; Accounts'!Z$18, 'E2 Allocators'!$B$15:$W$15, 0),FALSE)*$F192)</f>
        <v>0</v>
      </c>
      <c r="AA192" s="1334">
        <f>IF(ISERROR(VLOOKUP(VLOOKUP($A192, 'E4 TB Allocation Details'!$A$18:$L$217, MATCH("Demand ID", 'E4 TB Allocation Details'!$A$18:$L$18, 0),FALSE), 'E2 Allocators'!$B$15:$W$361, MATCH('O5 Details by Class &amp; Accounts'!AA$18, 'E2 Allocators'!$B$15:$W$15, 0),FALSE)*$F192), 0, VLOOKUP(VLOOKUP($A192, 'E4 TB Allocation Details'!$A$18:$L$217, MATCH("Demand ID", 'E4 TB Allocation Details'!$A$18:$L$18, 0),FALSE), 'E2 Allocators'!$B$15:$W$361, MATCH('O5 Details by Class &amp; Accounts'!AA$18, 'E2 Allocators'!$B$15:$W$15, 0),FALSE)*$F192)</f>
        <v>0</v>
      </c>
      <c r="AB192" s="1334">
        <f>IF(ISERROR(VLOOKUP(VLOOKUP($A192, 'E4 TB Allocation Details'!$A$18:$L$217, MATCH("Demand ID", 'E4 TB Allocation Details'!$A$18:$L$18, 0),FALSE), 'E2 Allocators'!$B$15:$W$361, MATCH('O5 Details by Class &amp; Accounts'!AB$18, 'E2 Allocators'!$B$15:$W$15, 0),FALSE)*$F192), 0, VLOOKUP(VLOOKUP($A192, 'E4 TB Allocation Details'!$A$18:$L$217, MATCH("Demand ID", 'E4 TB Allocation Details'!$A$18:$L$18, 0),FALSE), 'E2 Allocators'!$B$15:$W$361, MATCH('O5 Details by Class &amp; Accounts'!AB$18, 'E2 Allocators'!$B$15:$W$15, 0),FALSE)*$F192)</f>
        <v>0</v>
      </c>
      <c r="AC192" s="1334">
        <f t="shared" si="47"/>
        <v>0</v>
      </c>
      <c r="AD192" s="1334">
        <f>IF(ISERROR(VLOOKUP(VLOOKUP($A192, 'E4 TB Allocation Details'!$A$18:$L$217, MATCH("Customer ID", 'E4 TB Allocation Details'!$A$18:$L$18, 0),FALSE), 'E2 Allocators'!$B$15:$W$361, MATCH('O5 Details by Class &amp; Accounts'!AD$18, 'E2 Allocators'!$B$15:$W$15, 0),FALSE)*$G192), 0, VLOOKUP(VLOOKUP($A192, 'E4 TB Allocation Details'!$A$18:$L$217, MATCH("Customer ID", 'E4 TB Allocation Details'!$A$18:$L$18, 0),FALSE), 'E2 Allocators'!$B$15:$W$361, MATCH('O5 Details by Class &amp; Accounts'!AD$18, 'E2 Allocators'!$B$15:$W$15, 0),FALSE)*$G192)</f>
        <v>0</v>
      </c>
      <c r="AE192" s="1334">
        <f>IF(ISERROR(VLOOKUP(VLOOKUP($A192, 'E4 TB Allocation Details'!$A$18:$L$217, MATCH("Customer ID", 'E4 TB Allocation Details'!$A$18:$L$18, 0),FALSE), 'E2 Allocators'!$B$15:$W$361, MATCH('O5 Details by Class &amp; Accounts'!AE$18, 'E2 Allocators'!$B$15:$W$15, 0),FALSE)*$G192), 0, VLOOKUP(VLOOKUP($A192, 'E4 TB Allocation Details'!$A$18:$L$217, MATCH("Customer ID", 'E4 TB Allocation Details'!$A$18:$L$18, 0),FALSE), 'E2 Allocators'!$B$15:$W$361, MATCH('O5 Details by Class &amp; Accounts'!AE$18, 'E2 Allocators'!$B$15:$W$15, 0),FALSE)*$G192)</f>
        <v>0</v>
      </c>
      <c r="AF192" s="1334">
        <f>IF(ISERROR(VLOOKUP(VLOOKUP($A192, 'E4 TB Allocation Details'!$A$18:$L$217, MATCH("Customer ID", 'E4 TB Allocation Details'!$A$18:$L$18, 0),FALSE), 'E2 Allocators'!$B$15:$W$361, MATCH('O5 Details by Class &amp; Accounts'!AF$18, 'E2 Allocators'!$B$15:$W$15, 0),FALSE)*$G192), 0, VLOOKUP(VLOOKUP($A192, 'E4 TB Allocation Details'!$A$18:$L$217, MATCH("Customer ID", 'E4 TB Allocation Details'!$A$18:$L$18, 0),FALSE), 'E2 Allocators'!$B$15:$W$361, MATCH('O5 Details by Class &amp; Accounts'!AF$18, 'E2 Allocators'!$B$15:$W$15, 0),FALSE)*$G192)</f>
        <v>0</v>
      </c>
      <c r="AG192" s="1334">
        <f>IF(ISERROR(VLOOKUP(VLOOKUP($A192, 'E4 TB Allocation Details'!$A$18:$L$217, MATCH("Customer ID", 'E4 TB Allocation Details'!$A$18:$L$18, 0),FALSE), 'E2 Allocators'!$B$15:$W$361, MATCH('O5 Details by Class &amp; Accounts'!AG$18, 'E2 Allocators'!$B$15:$W$15, 0),FALSE)*$G192), 0, VLOOKUP(VLOOKUP($A192, 'E4 TB Allocation Details'!$A$18:$L$217, MATCH("Customer ID", 'E4 TB Allocation Details'!$A$18:$L$18, 0),FALSE), 'E2 Allocators'!$B$15:$W$361, MATCH('O5 Details by Class &amp; Accounts'!AG$18, 'E2 Allocators'!$B$15:$W$15, 0),FALSE)*$G192)</f>
        <v>0</v>
      </c>
      <c r="AH192" s="1334">
        <f>IF(ISERROR(VLOOKUP(VLOOKUP($A192, 'E4 TB Allocation Details'!$A$18:$L$217, MATCH("Customer ID", 'E4 TB Allocation Details'!$A$18:$L$18, 0),FALSE), 'E2 Allocators'!$B$15:$W$361, MATCH('O5 Details by Class &amp; Accounts'!AH$18, 'E2 Allocators'!$B$15:$W$15, 0),FALSE)*$G192), 0, VLOOKUP(VLOOKUP($A192, 'E4 TB Allocation Details'!$A$18:$L$217, MATCH("Customer ID", 'E4 TB Allocation Details'!$A$18:$L$18, 0),FALSE), 'E2 Allocators'!$B$15:$W$361, MATCH('O5 Details by Class &amp; Accounts'!AH$18, 'E2 Allocators'!$B$15:$W$15, 0),FALSE)*$G192)</f>
        <v>0</v>
      </c>
      <c r="AI192" s="1334">
        <f>IF(ISERROR(VLOOKUP(VLOOKUP($A192, 'E4 TB Allocation Details'!$A$18:$L$217, MATCH("Customer ID", 'E4 TB Allocation Details'!$A$18:$L$18, 0),FALSE), 'E2 Allocators'!$B$15:$W$361, MATCH('O5 Details by Class &amp; Accounts'!AI$18, 'E2 Allocators'!$B$15:$W$15, 0),FALSE)*$G192), 0, VLOOKUP(VLOOKUP($A192, 'E4 TB Allocation Details'!$A$18:$L$217, MATCH("Customer ID", 'E4 TB Allocation Details'!$A$18:$L$18, 0),FALSE), 'E2 Allocators'!$B$15:$W$361, MATCH('O5 Details by Class &amp; Accounts'!AI$18, 'E2 Allocators'!$B$15:$W$15, 0),FALSE)*$G192)</f>
        <v>0</v>
      </c>
      <c r="AJ192" s="1334">
        <f>IF(ISERROR(VLOOKUP(VLOOKUP($A192, 'E4 TB Allocation Details'!$A$18:$L$217, MATCH("Customer ID", 'E4 TB Allocation Details'!$A$18:$L$18, 0),FALSE), 'E2 Allocators'!$B$15:$W$361, MATCH('O5 Details by Class &amp; Accounts'!AJ$18, 'E2 Allocators'!$B$15:$W$15, 0),FALSE)*$G192), 0, VLOOKUP(VLOOKUP($A192, 'E4 TB Allocation Details'!$A$18:$L$217, MATCH("Customer ID", 'E4 TB Allocation Details'!$A$18:$L$18, 0),FALSE), 'E2 Allocators'!$B$15:$W$361, MATCH('O5 Details by Class &amp; Accounts'!AJ$18, 'E2 Allocators'!$B$15:$W$15, 0),FALSE)*$G192)</f>
        <v>0</v>
      </c>
      <c r="AK192" s="1334">
        <f>IF(ISERROR(VLOOKUP(VLOOKUP($A192, 'E4 TB Allocation Details'!$A$18:$L$217, MATCH("Customer ID", 'E4 TB Allocation Details'!$A$18:$L$18, 0),FALSE), 'E2 Allocators'!$B$15:$W$361, MATCH('O5 Details by Class &amp; Accounts'!AK$18, 'E2 Allocators'!$B$15:$W$15, 0),FALSE)*$G192), 0, VLOOKUP(VLOOKUP($A192, 'E4 TB Allocation Details'!$A$18:$L$217, MATCH("Customer ID", 'E4 TB Allocation Details'!$A$18:$L$18, 0),FALSE), 'E2 Allocators'!$B$15:$W$361, MATCH('O5 Details by Class &amp; Accounts'!AK$18, 'E2 Allocators'!$B$15:$W$15, 0),FALSE)*$G192)</f>
        <v>0</v>
      </c>
      <c r="AL192" s="1334">
        <f>IF(ISERROR(VLOOKUP(VLOOKUP($A192, 'E4 TB Allocation Details'!$A$18:$L$217, MATCH("Customer ID", 'E4 TB Allocation Details'!$A$18:$L$18, 0),FALSE), 'E2 Allocators'!$B$15:$W$361, MATCH('O5 Details by Class &amp; Accounts'!AL$18, 'E2 Allocators'!$B$15:$W$15, 0),FALSE)*$G192), 0, VLOOKUP(VLOOKUP($A192, 'E4 TB Allocation Details'!$A$18:$L$217, MATCH("Customer ID", 'E4 TB Allocation Details'!$A$18:$L$18, 0),FALSE), 'E2 Allocators'!$B$15:$W$361, MATCH('O5 Details by Class &amp; Accounts'!AL$18, 'E2 Allocators'!$B$15:$W$15, 0),FALSE)*$G192)</f>
        <v>0</v>
      </c>
      <c r="AM192" s="1334">
        <f>IF(ISERROR(VLOOKUP(VLOOKUP($A192, 'E4 TB Allocation Details'!$A$18:$L$217, MATCH("Customer ID", 'E4 TB Allocation Details'!$A$18:$L$18, 0),FALSE), 'E2 Allocators'!$B$15:$W$361, MATCH('O5 Details by Class &amp; Accounts'!AM$18, 'E2 Allocators'!$B$15:$W$15, 0),FALSE)*$G192), 0, VLOOKUP(VLOOKUP($A192, 'E4 TB Allocation Details'!$A$18:$L$217, MATCH("Customer ID", 'E4 TB Allocation Details'!$A$18:$L$18, 0),FALSE), 'E2 Allocators'!$B$15:$W$361, MATCH('O5 Details by Class &amp; Accounts'!AM$18, 'E2 Allocators'!$B$15:$W$15, 0),FALSE)*$G192)</f>
        <v>0</v>
      </c>
      <c r="AN192" s="1334">
        <f>IF(ISERROR(VLOOKUP(VLOOKUP($A192, 'E4 TB Allocation Details'!$A$18:$L$217, MATCH("Customer ID", 'E4 TB Allocation Details'!$A$18:$L$18, 0),FALSE), 'E2 Allocators'!$B$15:$W$361, MATCH('O5 Details by Class &amp; Accounts'!AN$18, 'E2 Allocators'!$B$15:$W$15, 0),FALSE)*$G192), 0, VLOOKUP(VLOOKUP($A192, 'E4 TB Allocation Details'!$A$18:$L$217, MATCH("Customer ID", 'E4 TB Allocation Details'!$A$18:$L$18, 0),FALSE), 'E2 Allocators'!$B$15:$W$361, MATCH('O5 Details by Class &amp; Accounts'!AN$18, 'E2 Allocators'!$B$15:$W$15, 0),FALSE)*$G192)</f>
        <v>0</v>
      </c>
      <c r="AO192" s="1334">
        <f>IF(ISERROR(VLOOKUP(VLOOKUP($A192, 'E4 TB Allocation Details'!$A$18:$L$217, MATCH("Customer ID", 'E4 TB Allocation Details'!$A$18:$L$18, 0),FALSE), 'E2 Allocators'!$B$15:$W$361, MATCH('O5 Details by Class &amp; Accounts'!AO$18, 'E2 Allocators'!$B$15:$W$15, 0),FALSE)*$G192), 0, VLOOKUP(VLOOKUP($A192, 'E4 TB Allocation Details'!$A$18:$L$217, MATCH("Customer ID", 'E4 TB Allocation Details'!$A$18:$L$18, 0),FALSE), 'E2 Allocators'!$B$15:$W$361, MATCH('O5 Details by Class &amp; Accounts'!AO$18, 'E2 Allocators'!$B$15:$W$15, 0),FALSE)*$G192)</f>
        <v>0</v>
      </c>
      <c r="AP192" s="1334">
        <f>IF(ISERROR(VLOOKUP(VLOOKUP($A192, 'E4 TB Allocation Details'!$A$18:$L$217, MATCH("Customer ID", 'E4 TB Allocation Details'!$A$18:$L$18, 0),FALSE), 'E2 Allocators'!$B$15:$W$361, MATCH('O5 Details by Class &amp; Accounts'!AP$18, 'E2 Allocators'!$B$15:$W$15, 0),FALSE)*$G192), 0, VLOOKUP(VLOOKUP($A192, 'E4 TB Allocation Details'!$A$18:$L$217, MATCH("Customer ID", 'E4 TB Allocation Details'!$A$18:$L$18, 0),FALSE), 'E2 Allocators'!$B$15:$W$361, MATCH('O5 Details by Class &amp; Accounts'!AP$18, 'E2 Allocators'!$B$15:$W$15, 0),FALSE)*$G192)</f>
        <v>0</v>
      </c>
      <c r="AQ192" s="1334">
        <f>IF(ISERROR(VLOOKUP(VLOOKUP($A192, 'E4 TB Allocation Details'!$A$18:$L$217, MATCH("Customer ID", 'E4 TB Allocation Details'!$A$18:$L$18, 0),FALSE), 'E2 Allocators'!$B$15:$W$361, MATCH('O5 Details by Class &amp; Accounts'!AQ$18, 'E2 Allocators'!$B$15:$W$15, 0),FALSE)*$G192), 0, VLOOKUP(VLOOKUP($A192, 'E4 TB Allocation Details'!$A$18:$L$217, MATCH("Customer ID", 'E4 TB Allocation Details'!$A$18:$L$18, 0),FALSE), 'E2 Allocators'!$B$15:$W$361, MATCH('O5 Details by Class &amp; Accounts'!AQ$18, 'E2 Allocators'!$B$15:$W$15, 0),FALSE)*$G192)</f>
        <v>0</v>
      </c>
      <c r="AR192" s="1334">
        <f>IF(ISERROR(VLOOKUP(VLOOKUP($A192, 'E4 TB Allocation Details'!$A$18:$L$217, MATCH("Customer ID", 'E4 TB Allocation Details'!$A$18:$L$18, 0),FALSE), 'E2 Allocators'!$B$15:$W$361, MATCH('O5 Details by Class &amp; Accounts'!AR$18, 'E2 Allocators'!$B$15:$W$15, 0),FALSE)*$G192), 0, VLOOKUP(VLOOKUP($A192, 'E4 TB Allocation Details'!$A$18:$L$217, MATCH("Customer ID", 'E4 TB Allocation Details'!$A$18:$L$18, 0),FALSE), 'E2 Allocators'!$B$15:$W$361, MATCH('O5 Details by Class &amp; Accounts'!AR$18, 'E2 Allocators'!$B$15:$W$15, 0),FALSE)*$G192)</f>
        <v>0</v>
      </c>
      <c r="AS192" s="1334">
        <f>IF(ISERROR(VLOOKUP(VLOOKUP($A192, 'E4 TB Allocation Details'!$A$18:$L$217, MATCH("Customer ID", 'E4 TB Allocation Details'!$A$18:$L$18, 0),FALSE), 'E2 Allocators'!$B$15:$W$361, MATCH('O5 Details by Class &amp; Accounts'!AS$18, 'E2 Allocators'!$B$15:$W$15, 0),FALSE)*$G192), 0, VLOOKUP(VLOOKUP($A192, 'E4 TB Allocation Details'!$A$18:$L$217, MATCH("Customer ID", 'E4 TB Allocation Details'!$A$18:$L$18, 0),FALSE), 'E2 Allocators'!$B$15:$W$361, MATCH('O5 Details by Class &amp; Accounts'!AS$18, 'E2 Allocators'!$B$15:$W$15, 0),FALSE)*$G192)</f>
        <v>0</v>
      </c>
      <c r="AT192" s="1334">
        <f>IF(ISERROR(VLOOKUP(VLOOKUP($A192, 'E4 TB Allocation Details'!$A$18:$L$217, MATCH("Customer ID", 'E4 TB Allocation Details'!$A$18:$L$18, 0),FALSE), 'E2 Allocators'!$B$15:$W$361, MATCH('O5 Details by Class &amp; Accounts'!AT$18, 'E2 Allocators'!$B$15:$W$15, 0),FALSE)*$G192), 0, VLOOKUP(VLOOKUP($A192, 'E4 TB Allocation Details'!$A$18:$L$217, MATCH("Customer ID", 'E4 TB Allocation Details'!$A$18:$L$18, 0),FALSE), 'E2 Allocators'!$B$15:$W$361, MATCH('O5 Details by Class &amp; Accounts'!AT$18, 'E2 Allocators'!$B$15:$W$15, 0),FALSE)*$G192)</f>
        <v>0</v>
      </c>
      <c r="AU192" s="1334">
        <f>IF(ISERROR(VLOOKUP(VLOOKUP($A192, 'E4 TB Allocation Details'!$A$18:$L$217, MATCH("Customer ID", 'E4 TB Allocation Details'!$A$18:$L$18, 0),FALSE), 'E2 Allocators'!$B$15:$W$361, MATCH('O5 Details by Class &amp; Accounts'!AU$18, 'E2 Allocators'!$B$15:$W$15, 0),FALSE)*$G192), 0, VLOOKUP(VLOOKUP($A192, 'E4 TB Allocation Details'!$A$18:$L$217, MATCH("Customer ID", 'E4 TB Allocation Details'!$A$18:$L$18, 0),FALSE), 'E2 Allocators'!$B$15:$W$361, MATCH('O5 Details by Class &amp; Accounts'!AU$18, 'E2 Allocators'!$B$15:$W$15, 0),FALSE)*$G192)</f>
        <v>0</v>
      </c>
      <c r="AV192" s="1334">
        <f>IF(ISERROR(VLOOKUP(VLOOKUP($A192, 'E4 TB Allocation Details'!$A$18:$L$217, MATCH("Customer ID", 'E4 TB Allocation Details'!$A$18:$L$18, 0),FALSE), 'E2 Allocators'!$B$15:$W$361, MATCH('O5 Details by Class &amp; Accounts'!AV$18, 'E2 Allocators'!$B$15:$W$15, 0),FALSE)*$G192), 0, VLOOKUP(VLOOKUP($A192, 'E4 TB Allocation Details'!$A$18:$L$217, MATCH("Customer ID", 'E4 TB Allocation Details'!$A$18:$L$18, 0),FALSE), 'E2 Allocators'!$B$15:$W$361, MATCH('O5 Details by Class &amp; Accounts'!AV$18, 'E2 Allocators'!$B$15:$W$15, 0),FALSE)*$G192)</f>
        <v>0</v>
      </c>
      <c r="AW192" s="1334">
        <f>IF(ISERROR(VLOOKUP(VLOOKUP($A192, 'E4 TB Allocation Details'!$A$18:$L$217, MATCH("Customer ID", 'E4 TB Allocation Details'!$A$18:$L$18, 0),FALSE), 'E2 Allocators'!$B$15:$W$361, MATCH('O5 Details by Class &amp; Accounts'!AW$18, 'E2 Allocators'!$B$15:$W$15, 0),FALSE)*$G192), 0, VLOOKUP(VLOOKUP($A192, 'E4 TB Allocation Details'!$A$18:$L$217, MATCH("Customer ID", 'E4 TB Allocation Details'!$A$18:$L$18, 0),FALSE), 'E2 Allocators'!$B$15:$W$361, MATCH('O5 Details by Class &amp; Accounts'!AW$18, 'E2 Allocators'!$B$15:$W$15, 0),FALSE)*$G192)</f>
        <v>0</v>
      </c>
      <c r="AX192" s="1334">
        <f t="shared" si="51"/>
        <v>0</v>
      </c>
      <c r="AY192" s="1334">
        <f>IF(ISERROR(VLOOKUP(VLOOKUP($A192, 'E4 TB Allocation Details'!$A$18:$L$217, MATCH("Misc ID", 'E4 TB Allocation Details'!$A$18:$L$18, 0),FALSE), 'E2 Allocators'!$B$15:$W$361, MATCH('O5 Details by Class &amp; Accounts'!AY$18, 'E2 Allocators'!$B$15:$W$15, 0),FALSE)*$E192), 0, VLOOKUP(VLOOKUP($A192, 'E4 TB Allocation Details'!$A$18:$L$217, MATCH("Misc ID", 'E4 TB Allocation Details'!$A$18:$L$18, 0),FALSE), 'E2 Allocators'!$B$15:$W$361, MATCH('O5 Details by Class &amp; Accounts'!AY$18, 'E2 Allocators'!$B$15:$W$15, 0),FALSE)*$E192)</f>
        <v>0</v>
      </c>
      <c r="AZ192" s="1334">
        <f>IF(ISERROR(VLOOKUP(VLOOKUP($A192, 'E4 TB Allocation Details'!$A$18:$L$217, MATCH("Misc ID", 'E4 TB Allocation Details'!$A$18:$L$18, 0),FALSE), 'E2 Allocators'!$B$15:$W$361, MATCH('O5 Details by Class &amp; Accounts'!AZ$18, 'E2 Allocators'!$B$15:$W$15, 0),FALSE)*$E192), 0, VLOOKUP(VLOOKUP($A192, 'E4 TB Allocation Details'!$A$18:$L$217, MATCH("Misc ID", 'E4 TB Allocation Details'!$A$18:$L$18, 0),FALSE), 'E2 Allocators'!$B$15:$W$361, MATCH('O5 Details by Class &amp; Accounts'!AZ$18, 'E2 Allocators'!$B$15:$W$15, 0),FALSE)*$E192)</f>
        <v>0</v>
      </c>
      <c r="BA192" s="1334">
        <f>IF(ISERROR(VLOOKUP(VLOOKUP($A192, 'E4 TB Allocation Details'!$A$18:$L$217, MATCH("Misc ID", 'E4 TB Allocation Details'!$A$18:$L$18, 0),FALSE), 'E2 Allocators'!$B$15:$W$361, MATCH('O5 Details by Class &amp; Accounts'!BA$18, 'E2 Allocators'!$B$15:$W$15, 0),FALSE)*$E192), 0, VLOOKUP(VLOOKUP($A192, 'E4 TB Allocation Details'!$A$18:$L$217, MATCH("Misc ID", 'E4 TB Allocation Details'!$A$18:$L$18, 0),FALSE), 'E2 Allocators'!$B$15:$W$361, MATCH('O5 Details by Class &amp; Accounts'!BA$18, 'E2 Allocators'!$B$15:$W$15, 0),FALSE)*$E192)</f>
        <v>0</v>
      </c>
      <c r="BB192" s="1334">
        <f>IF(ISERROR(VLOOKUP(VLOOKUP($A192, 'E4 TB Allocation Details'!$A$18:$L$217, MATCH("Misc ID", 'E4 TB Allocation Details'!$A$18:$L$18, 0),FALSE), 'E2 Allocators'!$B$15:$W$361, MATCH('O5 Details by Class &amp; Accounts'!BB$18, 'E2 Allocators'!$B$15:$W$15, 0),FALSE)*$E192), 0, VLOOKUP(VLOOKUP($A192, 'E4 TB Allocation Details'!$A$18:$L$217, MATCH("Misc ID", 'E4 TB Allocation Details'!$A$18:$L$18, 0),FALSE), 'E2 Allocators'!$B$15:$W$361, MATCH('O5 Details by Class &amp; Accounts'!BB$18, 'E2 Allocators'!$B$15:$W$15, 0),FALSE)*$E192)</f>
        <v>0</v>
      </c>
      <c r="BC192" s="1334">
        <f>IF(ISERROR(VLOOKUP(VLOOKUP($A192, 'E4 TB Allocation Details'!$A$18:$L$217, MATCH("Misc ID", 'E4 TB Allocation Details'!$A$18:$L$18, 0),FALSE), 'E2 Allocators'!$B$15:$W$361, MATCH('O5 Details by Class &amp; Accounts'!BC$18, 'E2 Allocators'!$B$15:$W$15, 0),FALSE)*$E192), 0, VLOOKUP(VLOOKUP($A192, 'E4 TB Allocation Details'!$A$18:$L$217, MATCH("Misc ID", 'E4 TB Allocation Details'!$A$18:$L$18, 0),FALSE), 'E2 Allocators'!$B$15:$W$361, MATCH('O5 Details by Class &amp; Accounts'!BC$18, 'E2 Allocators'!$B$15:$W$15, 0),FALSE)*$E192)</f>
        <v>0</v>
      </c>
      <c r="BD192" s="1334">
        <f>IF(ISERROR(VLOOKUP(VLOOKUP($A192, 'E4 TB Allocation Details'!$A$18:$L$217, MATCH("Misc ID", 'E4 TB Allocation Details'!$A$18:$L$18, 0),FALSE), 'E2 Allocators'!$B$15:$W$361, MATCH('O5 Details by Class &amp; Accounts'!BD$18, 'E2 Allocators'!$B$15:$W$15, 0),FALSE)*$E192), 0, VLOOKUP(VLOOKUP($A192, 'E4 TB Allocation Details'!$A$18:$L$217, MATCH("Misc ID", 'E4 TB Allocation Details'!$A$18:$L$18, 0),FALSE), 'E2 Allocators'!$B$15:$W$361, MATCH('O5 Details by Class &amp; Accounts'!BD$18, 'E2 Allocators'!$B$15:$W$15, 0),FALSE)*$E192)</f>
        <v>0</v>
      </c>
      <c r="BE192" s="1334">
        <f>IF(ISERROR(VLOOKUP(VLOOKUP($A192, 'E4 TB Allocation Details'!$A$18:$L$217, MATCH("Misc ID", 'E4 TB Allocation Details'!$A$18:$L$18, 0),FALSE), 'E2 Allocators'!$B$15:$W$361, MATCH('O5 Details by Class &amp; Accounts'!BE$18, 'E2 Allocators'!$B$15:$W$15, 0),FALSE)*$E192), 0, VLOOKUP(VLOOKUP($A192, 'E4 TB Allocation Details'!$A$18:$L$217, MATCH("Misc ID", 'E4 TB Allocation Details'!$A$18:$L$18, 0),FALSE), 'E2 Allocators'!$B$15:$W$361, MATCH('O5 Details by Class &amp; Accounts'!BE$18, 'E2 Allocators'!$B$15:$W$15, 0),FALSE)*$E192)</f>
        <v>0</v>
      </c>
      <c r="BF192" s="1334">
        <f>IF(ISERROR(VLOOKUP(VLOOKUP($A192, 'E4 TB Allocation Details'!$A$18:$L$217, MATCH("Misc ID", 'E4 TB Allocation Details'!$A$18:$L$18, 0),FALSE), 'E2 Allocators'!$B$15:$W$361, MATCH('O5 Details by Class &amp; Accounts'!BF$18, 'E2 Allocators'!$B$15:$W$15, 0),FALSE)*$E192), 0, VLOOKUP(VLOOKUP($A192, 'E4 TB Allocation Details'!$A$18:$L$217, MATCH("Misc ID", 'E4 TB Allocation Details'!$A$18:$L$18, 0),FALSE), 'E2 Allocators'!$B$15:$W$361, MATCH('O5 Details by Class &amp; Accounts'!BF$18, 'E2 Allocators'!$B$15:$W$15, 0),FALSE)*$E192)</f>
        <v>0</v>
      </c>
      <c r="BG192" s="1334">
        <f>IF(ISERROR(VLOOKUP(VLOOKUP($A192, 'E4 TB Allocation Details'!$A$18:$L$217, MATCH("Misc ID", 'E4 TB Allocation Details'!$A$18:$L$18, 0),FALSE), 'E2 Allocators'!$B$15:$W$361, MATCH('O5 Details by Class &amp; Accounts'!BG$18, 'E2 Allocators'!$B$15:$W$15, 0),FALSE)*$E192), 0, VLOOKUP(VLOOKUP($A192, 'E4 TB Allocation Details'!$A$18:$L$217, MATCH("Misc ID", 'E4 TB Allocation Details'!$A$18:$L$18, 0),FALSE), 'E2 Allocators'!$B$15:$W$361, MATCH('O5 Details by Class &amp; Accounts'!BG$18, 'E2 Allocators'!$B$15:$W$15, 0),FALSE)*$E192)</f>
        <v>0</v>
      </c>
      <c r="BH192" s="1334">
        <f>IF(ISERROR(VLOOKUP(VLOOKUP($A192, 'E4 TB Allocation Details'!$A$18:$L$217, MATCH("Misc ID", 'E4 TB Allocation Details'!$A$18:$L$18, 0),FALSE), 'E2 Allocators'!$B$15:$W$361, MATCH('O5 Details by Class &amp; Accounts'!BH$18, 'E2 Allocators'!$B$15:$W$15, 0),FALSE)*$E192), 0, VLOOKUP(VLOOKUP($A192, 'E4 TB Allocation Details'!$A$18:$L$217, MATCH("Misc ID", 'E4 TB Allocation Details'!$A$18:$L$18, 0),FALSE), 'E2 Allocators'!$B$15:$W$361, MATCH('O5 Details by Class &amp; Accounts'!BH$18, 'E2 Allocators'!$B$15:$W$15, 0),FALSE)*$E192)</f>
        <v>0</v>
      </c>
      <c r="BI192" s="1334">
        <f>IF(ISERROR(VLOOKUP(VLOOKUP($A192, 'E4 TB Allocation Details'!$A$18:$L$217, MATCH("Misc ID", 'E4 TB Allocation Details'!$A$18:$L$18, 0),FALSE), 'E2 Allocators'!$B$15:$W$361, MATCH('O5 Details by Class &amp; Accounts'!BI$18, 'E2 Allocators'!$B$15:$W$15, 0),FALSE)*$E192), 0, VLOOKUP(VLOOKUP($A192, 'E4 TB Allocation Details'!$A$18:$L$217, MATCH("Misc ID", 'E4 TB Allocation Details'!$A$18:$L$18, 0),FALSE), 'E2 Allocators'!$B$15:$W$361, MATCH('O5 Details by Class &amp; Accounts'!BI$18, 'E2 Allocators'!$B$15:$W$15, 0),FALSE)*$E192)</f>
        <v>0</v>
      </c>
      <c r="BJ192" s="1334">
        <f>IF(ISERROR(VLOOKUP(VLOOKUP($A192, 'E4 TB Allocation Details'!$A$18:$L$217, MATCH("Misc ID", 'E4 TB Allocation Details'!$A$18:$L$18, 0),FALSE), 'E2 Allocators'!$B$15:$W$361, MATCH('O5 Details by Class &amp; Accounts'!BJ$18, 'E2 Allocators'!$B$15:$W$15, 0),FALSE)*$E192), 0, VLOOKUP(VLOOKUP($A192, 'E4 TB Allocation Details'!$A$18:$L$217, MATCH("Misc ID", 'E4 TB Allocation Details'!$A$18:$L$18, 0),FALSE), 'E2 Allocators'!$B$15:$W$361, MATCH('O5 Details by Class &amp; Accounts'!BJ$18, 'E2 Allocators'!$B$15:$W$15, 0),FALSE)*$E192)</f>
        <v>0</v>
      </c>
      <c r="BK192" s="1334">
        <f>IF(ISERROR(VLOOKUP(VLOOKUP($A192, 'E4 TB Allocation Details'!$A$18:$L$217, MATCH("Misc ID", 'E4 TB Allocation Details'!$A$18:$L$18, 0),FALSE), 'E2 Allocators'!$B$15:$W$361, MATCH('O5 Details by Class &amp; Accounts'!BK$18, 'E2 Allocators'!$B$15:$W$15, 0),FALSE)*$E192), 0, VLOOKUP(VLOOKUP($A192, 'E4 TB Allocation Details'!$A$18:$L$217, MATCH("Misc ID", 'E4 TB Allocation Details'!$A$18:$L$18, 0),FALSE), 'E2 Allocators'!$B$15:$W$361, MATCH('O5 Details by Class &amp; Accounts'!BK$18, 'E2 Allocators'!$B$15:$W$15, 0),FALSE)*$E192)</f>
        <v>0</v>
      </c>
      <c r="BL192" s="1334">
        <f>IF(ISERROR(VLOOKUP(VLOOKUP($A192, 'E4 TB Allocation Details'!$A$18:$L$217, MATCH("Misc ID", 'E4 TB Allocation Details'!$A$18:$L$18, 0),FALSE), 'E2 Allocators'!$B$15:$W$361, MATCH('O5 Details by Class &amp; Accounts'!BL$18, 'E2 Allocators'!$B$15:$W$15, 0),FALSE)*$E192), 0, VLOOKUP(VLOOKUP($A192, 'E4 TB Allocation Details'!$A$18:$L$217, MATCH("Misc ID", 'E4 TB Allocation Details'!$A$18:$L$18, 0),FALSE), 'E2 Allocators'!$B$15:$W$361, MATCH('O5 Details by Class &amp; Accounts'!BL$18, 'E2 Allocators'!$B$15:$W$15, 0),FALSE)*$E192)</f>
        <v>0</v>
      </c>
      <c r="BM192" s="1334">
        <f>IF(ISERROR(VLOOKUP(VLOOKUP($A192, 'E4 TB Allocation Details'!$A$18:$L$217, MATCH("Misc ID", 'E4 TB Allocation Details'!$A$18:$L$18, 0),FALSE), 'E2 Allocators'!$B$15:$W$361, MATCH('O5 Details by Class &amp; Accounts'!BM$18, 'E2 Allocators'!$B$15:$W$15, 0),FALSE)*$E192), 0, VLOOKUP(VLOOKUP($A192, 'E4 TB Allocation Details'!$A$18:$L$217, MATCH("Misc ID", 'E4 TB Allocation Details'!$A$18:$L$18, 0),FALSE), 'E2 Allocators'!$B$15:$W$361, MATCH('O5 Details by Class &amp; Accounts'!BM$18, 'E2 Allocators'!$B$15:$W$15, 0),FALSE)*$E192)</f>
        <v>0</v>
      </c>
      <c r="BN192" s="1334">
        <f>IF(ISERROR(VLOOKUP(VLOOKUP($A192, 'E4 TB Allocation Details'!$A$18:$L$217, MATCH("Misc ID", 'E4 TB Allocation Details'!$A$18:$L$18, 0),FALSE), 'E2 Allocators'!$B$15:$W$361, MATCH('O5 Details by Class &amp; Accounts'!BN$18, 'E2 Allocators'!$B$15:$W$15, 0),FALSE)*$E192), 0, VLOOKUP(VLOOKUP($A192, 'E4 TB Allocation Details'!$A$18:$L$217, MATCH("Misc ID", 'E4 TB Allocation Details'!$A$18:$L$18, 0),FALSE), 'E2 Allocators'!$B$15:$W$361, MATCH('O5 Details by Class &amp; Accounts'!BN$18, 'E2 Allocators'!$B$15:$W$15, 0),FALSE)*$E192)</f>
        <v>0</v>
      </c>
      <c r="BO192" s="1334">
        <f>IF(ISERROR(VLOOKUP(VLOOKUP($A192, 'E4 TB Allocation Details'!$A$18:$L$217, MATCH("Misc ID", 'E4 TB Allocation Details'!$A$18:$L$18, 0),FALSE), 'E2 Allocators'!$B$15:$W$361, MATCH('O5 Details by Class &amp; Accounts'!BO$18, 'E2 Allocators'!$B$15:$W$15, 0),FALSE)*$E192), 0, VLOOKUP(VLOOKUP($A192, 'E4 TB Allocation Details'!$A$18:$L$217, MATCH("Misc ID", 'E4 TB Allocation Details'!$A$18:$L$18, 0),FALSE), 'E2 Allocators'!$B$15:$W$361, MATCH('O5 Details by Class &amp; Accounts'!BO$18, 'E2 Allocators'!$B$15:$W$15, 0),FALSE)*$E192)</f>
        <v>0</v>
      </c>
      <c r="BP192" s="1334">
        <f>IF(ISERROR(VLOOKUP(VLOOKUP($A192, 'E4 TB Allocation Details'!$A$18:$L$217, MATCH("Misc ID", 'E4 TB Allocation Details'!$A$18:$L$18, 0),FALSE), 'E2 Allocators'!$B$15:$W$361, MATCH('O5 Details by Class &amp; Accounts'!BP$18, 'E2 Allocators'!$B$15:$W$15, 0),FALSE)*$E192), 0, VLOOKUP(VLOOKUP($A192, 'E4 TB Allocation Details'!$A$18:$L$217, MATCH("Misc ID", 'E4 TB Allocation Details'!$A$18:$L$18, 0),FALSE), 'E2 Allocators'!$B$15:$W$361, MATCH('O5 Details by Class &amp; Accounts'!BP$18, 'E2 Allocators'!$B$15:$W$15, 0),FALSE)*$E192)</f>
        <v>0</v>
      </c>
      <c r="BQ192" s="1334">
        <f>IF(ISERROR(VLOOKUP(VLOOKUP($A192, 'E4 TB Allocation Details'!$A$18:$L$217, MATCH("Misc ID", 'E4 TB Allocation Details'!$A$18:$L$18, 0),FALSE), 'E2 Allocators'!$B$15:$W$361, MATCH('O5 Details by Class &amp; Accounts'!BQ$18, 'E2 Allocators'!$B$15:$W$15, 0),FALSE)*$E192), 0, VLOOKUP(VLOOKUP($A192, 'E4 TB Allocation Details'!$A$18:$L$217, MATCH("Misc ID", 'E4 TB Allocation Details'!$A$18:$L$18, 0),FALSE), 'E2 Allocators'!$B$15:$W$361, MATCH('O5 Details by Class &amp; Accounts'!BQ$18, 'E2 Allocators'!$B$15:$W$15, 0),FALSE)*$E192)</f>
        <v>0</v>
      </c>
      <c r="BR192" s="1334">
        <f>IF(ISERROR(VLOOKUP(VLOOKUP($A192, 'E4 TB Allocation Details'!$A$18:$L$217, MATCH("Misc ID", 'E4 TB Allocation Details'!$A$18:$L$18, 0),FALSE), 'E2 Allocators'!$B$15:$W$361, MATCH('O5 Details by Class &amp; Accounts'!BR$18, 'E2 Allocators'!$B$15:$W$15, 0),FALSE)*$E192), 0, VLOOKUP(VLOOKUP($A192, 'E4 TB Allocation Details'!$A$18:$L$217, MATCH("Misc ID", 'E4 TB Allocation Details'!$A$18:$L$18, 0),FALSE), 'E2 Allocators'!$B$15:$W$361, MATCH('O5 Details by Class &amp; Accounts'!BR$18, 'E2 Allocators'!$B$15:$W$15, 0),FALSE)*$E192)</f>
        <v>0</v>
      </c>
      <c r="BS192" s="1334">
        <f t="shared" si="48"/>
        <v>0</v>
      </c>
      <c r="BT192" s="1334">
        <f>IF(ISERROR(VLOOKUP(VLOOKUP($A192, 'E4 TB Allocation Details'!$A$18:$L$217, MATCH("A &amp; G ID", 'E4 TB Allocation Details'!$A$18:$L$18, 0),FALSE), 'E2 Allocators'!$B$15:$W$361, MATCH('O5 Details by Class &amp; Accounts'!BT$18, 'E2 Allocators'!$B$15:$W$15, 0),FALSE)*$E192), 0, VLOOKUP(VLOOKUP($A192, 'E4 TB Allocation Details'!$A$18:$L$217, MATCH("A &amp; G ID", 'E4 TB Allocation Details'!$A$18:$L$18, 0),FALSE), 'E2 Allocators'!$B$15:$W$361, MATCH('O5 Details by Class &amp; Accounts'!BT$18, 'E2 Allocators'!$B$15:$W$15, 0),FALSE)*$E192)</f>
        <v>0</v>
      </c>
      <c r="BU192" s="1334">
        <f>IF(ISERROR(VLOOKUP(VLOOKUP($A192, 'E4 TB Allocation Details'!$A$18:$L$217, MATCH("A &amp; G ID", 'E4 TB Allocation Details'!$A$18:$L$18, 0),FALSE), 'E2 Allocators'!$B$15:$W$361, MATCH('O5 Details by Class &amp; Accounts'!BU$18, 'E2 Allocators'!$B$15:$W$15, 0),FALSE)*$E192), 0, VLOOKUP(VLOOKUP($A192, 'E4 TB Allocation Details'!$A$18:$L$217, MATCH("A &amp; G ID", 'E4 TB Allocation Details'!$A$18:$L$18, 0),FALSE), 'E2 Allocators'!$B$15:$W$361, MATCH('O5 Details by Class &amp; Accounts'!BU$18, 'E2 Allocators'!$B$15:$W$15, 0),FALSE)*$E192)</f>
        <v>0</v>
      </c>
      <c r="BV192" s="1334">
        <f>IF(ISERROR(VLOOKUP(VLOOKUP($A192, 'E4 TB Allocation Details'!$A$18:$L$217, MATCH("A &amp; G ID", 'E4 TB Allocation Details'!$A$18:$L$18, 0),FALSE), 'E2 Allocators'!$B$15:$W$361, MATCH('O5 Details by Class &amp; Accounts'!BV$18, 'E2 Allocators'!$B$15:$W$15, 0),FALSE)*$E192), 0, VLOOKUP(VLOOKUP($A192, 'E4 TB Allocation Details'!$A$18:$L$217, MATCH("A &amp; G ID", 'E4 TB Allocation Details'!$A$18:$L$18, 0),FALSE), 'E2 Allocators'!$B$15:$W$361, MATCH('O5 Details by Class &amp; Accounts'!BV$18, 'E2 Allocators'!$B$15:$W$15, 0),FALSE)*$E192)</f>
        <v>0</v>
      </c>
      <c r="BW192" s="1334">
        <f>IF(ISERROR(VLOOKUP(VLOOKUP($A192, 'E4 TB Allocation Details'!$A$18:$L$217, MATCH("A &amp; G ID", 'E4 TB Allocation Details'!$A$18:$L$18, 0),FALSE), 'E2 Allocators'!$B$15:$W$361, MATCH('O5 Details by Class &amp; Accounts'!BW$18, 'E2 Allocators'!$B$15:$W$15, 0),FALSE)*$E192), 0, VLOOKUP(VLOOKUP($A192, 'E4 TB Allocation Details'!$A$18:$L$217, MATCH("A &amp; G ID", 'E4 TB Allocation Details'!$A$18:$L$18, 0),FALSE), 'E2 Allocators'!$B$15:$W$361, MATCH('O5 Details by Class &amp; Accounts'!BW$18, 'E2 Allocators'!$B$15:$W$15, 0),FALSE)*$E192)</f>
        <v>0</v>
      </c>
      <c r="BX192" s="1334">
        <f>IF(ISERROR(VLOOKUP(VLOOKUP($A192, 'E4 TB Allocation Details'!$A$18:$L$217, MATCH("A &amp; G ID", 'E4 TB Allocation Details'!$A$18:$L$18, 0),FALSE), 'E2 Allocators'!$B$15:$W$361, MATCH('O5 Details by Class &amp; Accounts'!BX$18, 'E2 Allocators'!$B$15:$W$15, 0),FALSE)*$E192), 0, VLOOKUP(VLOOKUP($A192, 'E4 TB Allocation Details'!$A$18:$L$217, MATCH("A &amp; G ID", 'E4 TB Allocation Details'!$A$18:$L$18, 0),FALSE), 'E2 Allocators'!$B$15:$W$361, MATCH('O5 Details by Class &amp; Accounts'!BX$18, 'E2 Allocators'!$B$15:$W$15, 0),FALSE)*$E192)</f>
        <v>0</v>
      </c>
      <c r="BY192" s="1334">
        <f>IF(ISERROR(VLOOKUP(VLOOKUP($A192, 'E4 TB Allocation Details'!$A$18:$L$217, MATCH("A &amp; G ID", 'E4 TB Allocation Details'!$A$18:$L$18, 0),FALSE), 'E2 Allocators'!$B$15:$W$361, MATCH('O5 Details by Class &amp; Accounts'!BY$18, 'E2 Allocators'!$B$15:$W$15, 0),FALSE)*$E192), 0, VLOOKUP(VLOOKUP($A192, 'E4 TB Allocation Details'!$A$18:$L$217, MATCH("A &amp; G ID", 'E4 TB Allocation Details'!$A$18:$L$18, 0),FALSE), 'E2 Allocators'!$B$15:$W$361, MATCH('O5 Details by Class &amp; Accounts'!BY$18, 'E2 Allocators'!$B$15:$W$15, 0),FALSE)*$E192)</f>
        <v>0</v>
      </c>
      <c r="BZ192" s="1334">
        <f>IF(ISERROR(VLOOKUP(VLOOKUP($A192, 'E4 TB Allocation Details'!$A$18:$L$217, MATCH("A &amp; G ID", 'E4 TB Allocation Details'!$A$18:$L$18, 0),FALSE), 'E2 Allocators'!$B$15:$W$361, MATCH('O5 Details by Class &amp; Accounts'!BZ$18, 'E2 Allocators'!$B$15:$W$15, 0),FALSE)*$E192), 0, VLOOKUP(VLOOKUP($A192, 'E4 TB Allocation Details'!$A$18:$L$217, MATCH("A &amp; G ID", 'E4 TB Allocation Details'!$A$18:$L$18, 0),FALSE), 'E2 Allocators'!$B$15:$W$361, MATCH('O5 Details by Class &amp; Accounts'!BZ$18, 'E2 Allocators'!$B$15:$W$15, 0),FALSE)*$E192)</f>
        <v>0</v>
      </c>
      <c r="CA192" s="1334">
        <f>IF(ISERROR(VLOOKUP(VLOOKUP($A192, 'E4 TB Allocation Details'!$A$18:$L$217, MATCH("A &amp; G ID", 'E4 TB Allocation Details'!$A$18:$L$18, 0),FALSE), 'E2 Allocators'!$B$15:$W$361, MATCH('O5 Details by Class &amp; Accounts'!CA$18, 'E2 Allocators'!$B$15:$W$15, 0),FALSE)*$E192), 0, VLOOKUP(VLOOKUP($A192, 'E4 TB Allocation Details'!$A$18:$L$217, MATCH("A &amp; G ID", 'E4 TB Allocation Details'!$A$18:$L$18, 0),FALSE), 'E2 Allocators'!$B$15:$W$361, MATCH('O5 Details by Class &amp; Accounts'!CA$18, 'E2 Allocators'!$B$15:$W$15, 0),FALSE)*$E192)</f>
        <v>0</v>
      </c>
      <c r="CB192" s="1334">
        <f>IF(ISERROR(VLOOKUP(VLOOKUP($A192, 'E4 TB Allocation Details'!$A$18:$L$217, MATCH("A &amp; G ID", 'E4 TB Allocation Details'!$A$18:$L$18, 0),FALSE), 'E2 Allocators'!$B$15:$W$361, MATCH('O5 Details by Class &amp; Accounts'!CB$18, 'E2 Allocators'!$B$15:$W$15, 0),FALSE)*$E192), 0, VLOOKUP(VLOOKUP($A192, 'E4 TB Allocation Details'!$A$18:$L$217, MATCH("A &amp; G ID", 'E4 TB Allocation Details'!$A$18:$L$18, 0),FALSE), 'E2 Allocators'!$B$15:$W$361, MATCH('O5 Details by Class &amp; Accounts'!CB$18, 'E2 Allocators'!$B$15:$W$15, 0),FALSE)*$E192)</f>
        <v>0</v>
      </c>
      <c r="CC192" s="1334">
        <f>IF(ISERROR(VLOOKUP(VLOOKUP($A192, 'E4 TB Allocation Details'!$A$18:$L$217, MATCH("A &amp; G ID", 'E4 TB Allocation Details'!$A$18:$L$18, 0),FALSE), 'E2 Allocators'!$B$15:$W$361, MATCH('O5 Details by Class &amp; Accounts'!CC$18, 'E2 Allocators'!$B$15:$W$15, 0),FALSE)*$E192), 0, VLOOKUP(VLOOKUP($A192, 'E4 TB Allocation Details'!$A$18:$L$217, MATCH("A &amp; G ID", 'E4 TB Allocation Details'!$A$18:$L$18, 0),FALSE), 'E2 Allocators'!$B$15:$W$361, MATCH('O5 Details by Class &amp; Accounts'!CC$18, 'E2 Allocators'!$B$15:$W$15, 0),FALSE)*$E192)</f>
        <v>0</v>
      </c>
      <c r="CD192" s="1334">
        <f>IF(ISERROR(VLOOKUP(VLOOKUP($A192, 'E4 TB Allocation Details'!$A$18:$L$217, MATCH("A &amp; G ID", 'E4 TB Allocation Details'!$A$18:$L$18, 0),FALSE), 'E2 Allocators'!$B$15:$W$361, MATCH('O5 Details by Class &amp; Accounts'!CD$18, 'E2 Allocators'!$B$15:$W$15, 0),FALSE)*$E192), 0, VLOOKUP(VLOOKUP($A192, 'E4 TB Allocation Details'!$A$18:$L$217, MATCH("A &amp; G ID", 'E4 TB Allocation Details'!$A$18:$L$18, 0),FALSE), 'E2 Allocators'!$B$15:$W$361, MATCH('O5 Details by Class &amp; Accounts'!CD$18, 'E2 Allocators'!$B$15:$W$15, 0),FALSE)*$E192)</f>
        <v>0</v>
      </c>
      <c r="CE192" s="1334">
        <f>IF(ISERROR(VLOOKUP(VLOOKUP($A192, 'E4 TB Allocation Details'!$A$18:$L$217, MATCH("A &amp; G ID", 'E4 TB Allocation Details'!$A$18:$L$18, 0),FALSE), 'E2 Allocators'!$B$15:$W$361, MATCH('O5 Details by Class &amp; Accounts'!CE$18, 'E2 Allocators'!$B$15:$W$15, 0),FALSE)*$E192), 0, VLOOKUP(VLOOKUP($A192, 'E4 TB Allocation Details'!$A$18:$L$217, MATCH("A &amp; G ID", 'E4 TB Allocation Details'!$A$18:$L$18, 0),FALSE), 'E2 Allocators'!$B$15:$W$361, MATCH('O5 Details by Class &amp; Accounts'!CE$18, 'E2 Allocators'!$B$15:$W$15, 0),FALSE)*$E192)</f>
        <v>0</v>
      </c>
      <c r="CF192" s="1334">
        <f>IF(ISERROR(VLOOKUP(VLOOKUP($A192, 'E4 TB Allocation Details'!$A$18:$L$217, MATCH("A &amp; G ID", 'E4 TB Allocation Details'!$A$18:$L$18, 0),FALSE), 'E2 Allocators'!$B$15:$W$361, MATCH('O5 Details by Class &amp; Accounts'!CF$18, 'E2 Allocators'!$B$15:$W$15, 0),FALSE)*$E192), 0, VLOOKUP(VLOOKUP($A192, 'E4 TB Allocation Details'!$A$18:$L$217, MATCH("A &amp; G ID", 'E4 TB Allocation Details'!$A$18:$L$18, 0),FALSE), 'E2 Allocators'!$B$15:$W$361, MATCH('O5 Details by Class &amp; Accounts'!CF$18, 'E2 Allocators'!$B$15:$W$15, 0),FALSE)*$E192)</f>
        <v>0</v>
      </c>
      <c r="CG192" s="1334">
        <f>IF(ISERROR(VLOOKUP(VLOOKUP($A192, 'E4 TB Allocation Details'!$A$18:$L$217, MATCH("A &amp; G ID", 'E4 TB Allocation Details'!$A$18:$L$18, 0),FALSE), 'E2 Allocators'!$B$15:$W$361, MATCH('O5 Details by Class &amp; Accounts'!CG$18, 'E2 Allocators'!$B$15:$W$15, 0),FALSE)*$E192), 0, VLOOKUP(VLOOKUP($A192, 'E4 TB Allocation Details'!$A$18:$L$217, MATCH("A &amp; G ID", 'E4 TB Allocation Details'!$A$18:$L$18, 0),FALSE), 'E2 Allocators'!$B$15:$W$361, MATCH('O5 Details by Class &amp; Accounts'!CG$18, 'E2 Allocators'!$B$15:$W$15, 0),FALSE)*$E192)</f>
        <v>0</v>
      </c>
      <c r="CH192" s="1334">
        <f>IF(ISERROR(VLOOKUP(VLOOKUP($A192, 'E4 TB Allocation Details'!$A$18:$L$217, MATCH("A &amp; G ID", 'E4 TB Allocation Details'!$A$18:$L$18, 0),FALSE), 'E2 Allocators'!$B$15:$W$361, MATCH('O5 Details by Class &amp; Accounts'!CH$18, 'E2 Allocators'!$B$15:$W$15, 0),FALSE)*$E192), 0, VLOOKUP(VLOOKUP($A192, 'E4 TB Allocation Details'!$A$18:$L$217, MATCH("A &amp; G ID", 'E4 TB Allocation Details'!$A$18:$L$18, 0),FALSE), 'E2 Allocators'!$B$15:$W$361, MATCH('O5 Details by Class &amp; Accounts'!CH$18, 'E2 Allocators'!$B$15:$W$15, 0),FALSE)*$E192)</f>
        <v>0</v>
      </c>
      <c r="CI192" s="1334">
        <f>IF(ISERROR(VLOOKUP(VLOOKUP($A192, 'E4 TB Allocation Details'!$A$18:$L$217, MATCH("A &amp; G ID", 'E4 TB Allocation Details'!$A$18:$L$18, 0),FALSE), 'E2 Allocators'!$B$15:$W$361, MATCH('O5 Details by Class &amp; Accounts'!CI$18, 'E2 Allocators'!$B$15:$W$15, 0),FALSE)*$E192), 0, VLOOKUP(VLOOKUP($A192, 'E4 TB Allocation Details'!$A$18:$L$217, MATCH("A &amp; G ID", 'E4 TB Allocation Details'!$A$18:$L$18, 0),FALSE), 'E2 Allocators'!$B$15:$W$361, MATCH('O5 Details by Class &amp; Accounts'!CI$18, 'E2 Allocators'!$B$15:$W$15, 0),FALSE)*$E192)</f>
        <v>0</v>
      </c>
      <c r="CJ192" s="1334">
        <f>IF(ISERROR(VLOOKUP(VLOOKUP($A192, 'E4 TB Allocation Details'!$A$18:$L$217, MATCH("A &amp; G ID", 'E4 TB Allocation Details'!$A$18:$L$18, 0),FALSE), 'E2 Allocators'!$B$15:$W$361, MATCH('O5 Details by Class &amp; Accounts'!CJ$18, 'E2 Allocators'!$B$15:$W$15, 0),FALSE)*$E192), 0, VLOOKUP(VLOOKUP($A192, 'E4 TB Allocation Details'!$A$18:$L$217, MATCH("A &amp; G ID", 'E4 TB Allocation Details'!$A$18:$L$18, 0),FALSE), 'E2 Allocators'!$B$15:$W$361, MATCH('O5 Details by Class &amp; Accounts'!CJ$18, 'E2 Allocators'!$B$15:$W$15, 0),FALSE)*$E192)</f>
        <v>0</v>
      </c>
      <c r="CK192" s="1334">
        <f>IF(ISERROR(VLOOKUP(VLOOKUP($A192, 'E4 TB Allocation Details'!$A$18:$L$217, MATCH("A &amp; G ID", 'E4 TB Allocation Details'!$A$18:$L$18, 0),FALSE), 'E2 Allocators'!$B$15:$W$361, MATCH('O5 Details by Class &amp; Accounts'!CK$18, 'E2 Allocators'!$B$15:$W$15, 0),FALSE)*$E192), 0, VLOOKUP(VLOOKUP($A192, 'E4 TB Allocation Details'!$A$18:$L$217, MATCH("A &amp; G ID", 'E4 TB Allocation Details'!$A$18:$L$18, 0),FALSE), 'E2 Allocators'!$B$15:$W$361, MATCH('O5 Details by Class &amp; Accounts'!CK$18, 'E2 Allocators'!$B$15:$W$15, 0),FALSE)*$E192)</f>
        <v>0</v>
      </c>
      <c r="CL192" s="1334">
        <f>IF(ISERROR(VLOOKUP(VLOOKUP($A192, 'E4 TB Allocation Details'!$A$18:$L$217, MATCH("A &amp; G ID", 'E4 TB Allocation Details'!$A$18:$L$18, 0),FALSE), 'E2 Allocators'!$B$15:$W$361, MATCH('O5 Details by Class &amp; Accounts'!CL$18, 'E2 Allocators'!$B$15:$W$15, 0),FALSE)*$E192), 0, VLOOKUP(VLOOKUP($A192, 'E4 TB Allocation Details'!$A$18:$L$217, MATCH("A &amp; G ID", 'E4 TB Allocation Details'!$A$18:$L$18, 0),FALSE), 'E2 Allocators'!$B$15:$W$361, MATCH('O5 Details by Class &amp; Accounts'!CL$18, 'E2 Allocators'!$B$15:$W$15, 0),FALSE)*$E192)</f>
        <v>0</v>
      </c>
      <c r="CM192" s="1334">
        <f>IF(ISERROR(VLOOKUP(VLOOKUP($A192, 'E4 TB Allocation Details'!$A$18:$L$217, MATCH("A &amp; G ID", 'E4 TB Allocation Details'!$A$18:$L$18, 0),FALSE), 'E2 Allocators'!$B$15:$W$361, MATCH('O5 Details by Class &amp; Accounts'!CM$18, 'E2 Allocators'!$B$15:$W$15, 0),FALSE)*$E192), 0, VLOOKUP(VLOOKUP($A192, 'E4 TB Allocation Details'!$A$18:$L$217, MATCH("A &amp; G ID", 'E4 TB Allocation Details'!$A$18:$L$18, 0),FALSE), 'E2 Allocators'!$B$15:$W$361, MATCH('O5 Details by Class &amp; Accounts'!CM$18, 'E2 Allocators'!$B$15:$W$15, 0),FALSE)*$E192)</f>
        <v>0</v>
      </c>
      <c r="CN192" s="1334">
        <f t="shared" si="49"/>
        <v>0</v>
      </c>
      <c r="CO192" s="1670">
        <f t="shared" si="50"/>
        <v>0</v>
      </c>
      <c r="CQ192" s="1926" t="s">
        <v>1166</v>
      </c>
    </row>
    <row r="193" spans="1:95" s="64" customFormat="1" ht="12.75" x14ac:dyDescent="0.2">
      <c r="A193" s="2226">
        <v>5655</v>
      </c>
      <c r="B193" s="2176" t="s">
        <v>305</v>
      </c>
      <c r="C193" s="1667">
        <f>IF(ISERROR(VLOOKUP($A193,'I3 TB Data'!$A$20:$H$465,MATCH('O5 Details by Class &amp; Accounts'!$C$18, 'I3 TB Data'!$A$20:$H$20,0),0)), 0, VLOOKUP($A193,'I3 TB Data'!$A$20:$H$465,MATCH('O5 Details by Class &amp; Accounts'!$C$18,'I3 TB Data'!$A$20:$H$20,0),0))</f>
        <v>374545</v>
      </c>
      <c r="D193" s="1668"/>
      <c r="E193" s="1667">
        <f t="shared" si="44"/>
        <v>374545</v>
      </c>
      <c r="F193" s="1669"/>
      <c r="G193" s="1669"/>
      <c r="H193" s="1334">
        <f t="shared" si="46"/>
        <v>0</v>
      </c>
      <c r="I193" s="1334">
        <f>IF(ISERROR(VLOOKUP(VLOOKUP($A193, 'E4 TB Allocation Details'!$A$18:$L$217, MATCH("Demand ID", 'E4 TB Allocation Details'!$A$18:$L$18, 0),FALSE), 'E2 Allocators'!$B$15:$W$361, MATCH('O5 Details by Class &amp; Accounts'!I$18, 'E2 Allocators'!$B$15:$W$15, 0),FALSE)*$F193), 0, VLOOKUP(VLOOKUP($A193, 'E4 TB Allocation Details'!$A$18:$L$217, MATCH("Demand ID", 'E4 TB Allocation Details'!$A$18:$L$18, 0),FALSE), 'E2 Allocators'!$B$15:$W$361, MATCH('O5 Details by Class &amp; Accounts'!I$18, 'E2 Allocators'!$B$15:$W$15, 0),FALSE)*$F193)</f>
        <v>0</v>
      </c>
      <c r="J193" s="1334">
        <f>IF(ISERROR(VLOOKUP(VLOOKUP($A193, 'E4 TB Allocation Details'!$A$18:$L$217, MATCH("Demand ID", 'E4 TB Allocation Details'!$A$18:$L$18, 0),FALSE), 'E2 Allocators'!$B$15:$W$361, MATCH('O5 Details by Class &amp; Accounts'!J$18, 'E2 Allocators'!$B$15:$W$15, 0),FALSE)*$F193), 0, VLOOKUP(VLOOKUP($A193, 'E4 TB Allocation Details'!$A$18:$L$217, MATCH("Demand ID", 'E4 TB Allocation Details'!$A$18:$L$18, 0),FALSE), 'E2 Allocators'!$B$15:$W$361, MATCH('O5 Details by Class &amp; Accounts'!J$18, 'E2 Allocators'!$B$15:$W$15, 0),FALSE)*$F193)</f>
        <v>0</v>
      </c>
      <c r="K193" s="1334">
        <f>IF(ISERROR(VLOOKUP(VLOOKUP($A193, 'E4 TB Allocation Details'!$A$18:$L$217, MATCH("Demand ID", 'E4 TB Allocation Details'!$A$18:$L$18, 0),FALSE), 'E2 Allocators'!$B$15:$W$361, MATCH('O5 Details by Class &amp; Accounts'!K$18, 'E2 Allocators'!$B$15:$W$15, 0),FALSE)*$F193), 0, VLOOKUP(VLOOKUP($A193, 'E4 TB Allocation Details'!$A$18:$L$217, MATCH("Demand ID", 'E4 TB Allocation Details'!$A$18:$L$18, 0),FALSE), 'E2 Allocators'!$B$15:$W$361, MATCH('O5 Details by Class &amp; Accounts'!K$18, 'E2 Allocators'!$B$15:$W$15, 0),FALSE)*$F193)</f>
        <v>0</v>
      </c>
      <c r="L193" s="1334">
        <f>IF(ISERROR(VLOOKUP(VLOOKUP($A193, 'E4 TB Allocation Details'!$A$18:$L$217, MATCH("Demand ID", 'E4 TB Allocation Details'!$A$18:$L$18, 0),FALSE), 'E2 Allocators'!$B$15:$W$361, MATCH('O5 Details by Class &amp; Accounts'!L$18, 'E2 Allocators'!$B$15:$W$15, 0),FALSE)*$F193), 0, VLOOKUP(VLOOKUP($A193, 'E4 TB Allocation Details'!$A$18:$L$217, MATCH("Demand ID", 'E4 TB Allocation Details'!$A$18:$L$18, 0),FALSE), 'E2 Allocators'!$B$15:$W$361, MATCH('O5 Details by Class &amp; Accounts'!L$18, 'E2 Allocators'!$B$15:$W$15, 0),FALSE)*$F193)</f>
        <v>0</v>
      </c>
      <c r="M193" s="1334">
        <f>IF(ISERROR(VLOOKUP(VLOOKUP($A193, 'E4 TB Allocation Details'!$A$18:$L$217, MATCH("Demand ID", 'E4 TB Allocation Details'!$A$18:$L$18, 0),FALSE), 'E2 Allocators'!$B$15:$W$361, MATCH('O5 Details by Class &amp; Accounts'!M$18, 'E2 Allocators'!$B$15:$W$15, 0),FALSE)*$F193), 0, VLOOKUP(VLOOKUP($A193, 'E4 TB Allocation Details'!$A$18:$L$217, MATCH("Demand ID", 'E4 TB Allocation Details'!$A$18:$L$18, 0),FALSE), 'E2 Allocators'!$B$15:$W$361, MATCH('O5 Details by Class &amp; Accounts'!M$18, 'E2 Allocators'!$B$15:$W$15, 0),FALSE)*$F193)</f>
        <v>0</v>
      </c>
      <c r="N193" s="1334">
        <f>IF(ISERROR(VLOOKUP(VLOOKUP($A193, 'E4 TB Allocation Details'!$A$18:$L$217, MATCH("Demand ID", 'E4 TB Allocation Details'!$A$18:$L$18, 0),FALSE), 'E2 Allocators'!$B$15:$W$361, MATCH('O5 Details by Class &amp; Accounts'!N$18, 'E2 Allocators'!$B$15:$W$15, 0),FALSE)*$F193), 0, VLOOKUP(VLOOKUP($A193, 'E4 TB Allocation Details'!$A$18:$L$217, MATCH("Demand ID", 'E4 TB Allocation Details'!$A$18:$L$18, 0),FALSE), 'E2 Allocators'!$B$15:$W$361, MATCH('O5 Details by Class &amp; Accounts'!N$18, 'E2 Allocators'!$B$15:$W$15, 0),FALSE)*$F193)</f>
        <v>0</v>
      </c>
      <c r="O193" s="1334">
        <f>IF(ISERROR(VLOOKUP(VLOOKUP($A193, 'E4 TB Allocation Details'!$A$18:$L$217, MATCH("Demand ID", 'E4 TB Allocation Details'!$A$18:$L$18, 0),FALSE), 'E2 Allocators'!$B$15:$W$361, MATCH('O5 Details by Class &amp; Accounts'!O$18, 'E2 Allocators'!$B$15:$W$15, 0),FALSE)*$F193), 0, VLOOKUP(VLOOKUP($A193, 'E4 TB Allocation Details'!$A$18:$L$217, MATCH("Demand ID", 'E4 TB Allocation Details'!$A$18:$L$18, 0),FALSE), 'E2 Allocators'!$B$15:$W$361, MATCH('O5 Details by Class &amp; Accounts'!O$18, 'E2 Allocators'!$B$15:$W$15, 0),FALSE)*$F193)</f>
        <v>0</v>
      </c>
      <c r="P193" s="1334">
        <f>IF(ISERROR(VLOOKUP(VLOOKUP($A193, 'E4 TB Allocation Details'!$A$18:$L$217, MATCH("Demand ID", 'E4 TB Allocation Details'!$A$18:$L$18, 0),FALSE), 'E2 Allocators'!$B$15:$W$361, MATCH('O5 Details by Class &amp; Accounts'!P$18, 'E2 Allocators'!$B$15:$W$15, 0),FALSE)*$F193), 0, VLOOKUP(VLOOKUP($A193, 'E4 TB Allocation Details'!$A$18:$L$217, MATCH("Demand ID", 'E4 TB Allocation Details'!$A$18:$L$18, 0),FALSE), 'E2 Allocators'!$B$15:$W$361, MATCH('O5 Details by Class &amp; Accounts'!P$18, 'E2 Allocators'!$B$15:$W$15, 0),FALSE)*$F193)</f>
        <v>0</v>
      </c>
      <c r="Q193" s="1334">
        <f>IF(ISERROR(VLOOKUP(VLOOKUP($A193, 'E4 TB Allocation Details'!$A$18:$L$217, MATCH("Demand ID", 'E4 TB Allocation Details'!$A$18:$L$18, 0),FALSE), 'E2 Allocators'!$B$15:$W$361, MATCH('O5 Details by Class &amp; Accounts'!Q$18, 'E2 Allocators'!$B$15:$W$15, 0),FALSE)*$F193), 0, VLOOKUP(VLOOKUP($A193, 'E4 TB Allocation Details'!$A$18:$L$217, MATCH("Demand ID", 'E4 TB Allocation Details'!$A$18:$L$18, 0),FALSE), 'E2 Allocators'!$B$15:$W$361, MATCH('O5 Details by Class &amp; Accounts'!Q$18, 'E2 Allocators'!$B$15:$W$15, 0),FALSE)*$F193)</f>
        <v>0</v>
      </c>
      <c r="R193" s="1334">
        <f>IF(ISERROR(VLOOKUP(VLOOKUP($A193, 'E4 TB Allocation Details'!$A$18:$L$217, MATCH("Demand ID", 'E4 TB Allocation Details'!$A$18:$L$18, 0),FALSE), 'E2 Allocators'!$B$15:$W$361, MATCH('O5 Details by Class &amp; Accounts'!R$18, 'E2 Allocators'!$B$15:$W$15, 0),FALSE)*$F193), 0, VLOOKUP(VLOOKUP($A193, 'E4 TB Allocation Details'!$A$18:$L$217, MATCH("Demand ID", 'E4 TB Allocation Details'!$A$18:$L$18, 0),FALSE), 'E2 Allocators'!$B$15:$W$361, MATCH('O5 Details by Class &amp; Accounts'!R$18, 'E2 Allocators'!$B$15:$W$15, 0),FALSE)*$F193)</f>
        <v>0</v>
      </c>
      <c r="S193" s="1334">
        <f>IF(ISERROR(VLOOKUP(VLOOKUP($A193, 'E4 TB Allocation Details'!$A$18:$L$217, MATCH("Demand ID", 'E4 TB Allocation Details'!$A$18:$L$18, 0),FALSE), 'E2 Allocators'!$B$15:$W$361, MATCH('O5 Details by Class &amp; Accounts'!S$18, 'E2 Allocators'!$B$15:$W$15, 0),FALSE)*$F193), 0, VLOOKUP(VLOOKUP($A193, 'E4 TB Allocation Details'!$A$18:$L$217, MATCH("Demand ID", 'E4 TB Allocation Details'!$A$18:$L$18, 0),FALSE), 'E2 Allocators'!$B$15:$W$361, MATCH('O5 Details by Class &amp; Accounts'!S$18, 'E2 Allocators'!$B$15:$W$15, 0),FALSE)*$F193)</f>
        <v>0</v>
      </c>
      <c r="T193" s="1334">
        <f>IF(ISERROR(VLOOKUP(VLOOKUP($A193, 'E4 TB Allocation Details'!$A$18:$L$217, MATCH("Demand ID", 'E4 TB Allocation Details'!$A$18:$L$18, 0),FALSE), 'E2 Allocators'!$B$15:$W$361, MATCH('O5 Details by Class &amp; Accounts'!T$18, 'E2 Allocators'!$B$15:$W$15, 0),FALSE)*$F193), 0, VLOOKUP(VLOOKUP($A193, 'E4 TB Allocation Details'!$A$18:$L$217, MATCH("Demand ID", 'E4 TB Allocation Details'!$A$18:$L$18, 0),FALSE), 'E2 Allocators'!$B$15:$W$361, MATCH('O5 Details by Class &amp; Accounts'!T$18, 'E2 Allocators'!$B$15:$W$15, 0),FALSE)*$F193)</f>
        <v>0</v>
      </c>
      <c r="U193" s="1334">
        <f>IF(ISERROR(VLOOKUP(VLOOKUP($A193, 'E4 TB Allocation Details'!$A$18:$L$217, MATCH("Demand ID", 'E4 TB Allocation Details'!$A$18:$L$18, 0),FALSE), 'E2 Allocators'!$B$15:$W$361, MATCH('O5 Details by Class &amp; Accounts'!U$18, 'E2 Allocators'!$B$15:$W$15, 0),FALSE)*$F193), 0, VLOOKUP(VLOOKUP($A193, 'E4 TB Allocation Details'!$A$18:$L$217, MATCH("Demand ID", 'E4 TB Allocation Details'!$A$18:$L$18, 0),FALSE), 'E2 Allocators'!$B$15:$W$361, MATCH('O5 Details by Class &amp; Accounts'!U$18, 'E2 Allocators'!$B$15:$W$15, 0),FALSE)*$F193)</f>
        <v>0</v>
      </c>
      <c r="V193" s="1334">
        <f>IF(ISERROR(VLOOKUP(VLOOKUP($A193, 'E4 TB Allocation Details'!$A$18:$L$217, MATCH("Demand ID", 'E4 TB Allocation Details'!$A$18:$L$18, 0),FALSE), 'E2 Allocators'!$B$15:$W$361, MATCH('O5 Details by Class &amp; Accounts'!V$18, 'E2 Allocators'!$B$15:$W$15, 0),FALSE)*$F193), 0, VLOOKUP(VLOOKUP($A193, 'E4 TB Allocation Details'!$A$18:$L$217, MATCH("Demand ID", 'E4 TB Allocation Details'!$A$18:$L$18, 0),FALSE), 'E2 Allocators'!$B$15:$W$361, MATCH('O5 Details by Class &amp; Accounts'!V$18, 'E2 Allocators'!$B$15:$W$15, 0),FALSE)*$F193)</f>
        <v>0</v>
      </c>
      <c r="W193" s="1334">
        <f>IF(ISERROR(VLOOKUP(VLOOKUP($A193, 'E4 TB Allocation Details'!$A$18:$L$217, MATCH("Demand ID", 'E4 TB Allocation Details'!$A$18:$L$18, 0),FALSE), 'E2 Allocators'!$B$15:$W$361, MATCH('O5 Details by Class &amp; Accounts'!W$18, 'E2 Allocators'!$B$15:$W$15, 0),FALSE)*$F193), 0, VLOOKUP(VLOOKUP($A193, 'E4 TB Allocation Details'!$A$18:$L$217, MATCH("Demand ID", 'E4 TB Allocation Details'!$A$18:$L$18, 0),FALSE), 'E2 Allocators'!$B$15:$W$361, MATCH('O5 Details by Class &amp; Accounts'!W$18, 'E2 Allocators'!$B$15:$W$15, 0),FALSE)*$F193)</f>
        <v>0</v>
      </c>
      <c r="X193" s="1334">
        <f>IF(ISERROR(VLOOKUP(VLOOKUP($A193, 'E4 TB Allocation Details'!$A$18:$L$217, MATCH("Demand ID", 'E4 TB Allocation Details'!$A$18:$L$18, 0),FALSE), 'E2 Allocators'!$B$15:$W$361, MATCH('O5 Details by Class &amp; Accounts'!X$18, 'E2 Allocators'!$B$15:$W$15, 0),FALSE)*$F193), 0, VLOOKUP(VLOOKUP($A193, 'E4 TB Allocation Details'!$A$18:$L$217, MATCH("Demand ID", 'E4 TB Allocation Details'!$A$18:$L$18, 0),FALSE), 'E2 Allocators'!$B$15:$W$361, MATCH('O5 Details by Class &amp; Accounts'!X$18, 'E2 Allocators'!$B$15:$W$15, 0),FALSE)*$F193)</f>
        <v>0</v>
      </c>
      <c r="Y193" s="1334">
        <f>IF(ISERROR(VLOOKUP(VLOOKUP($A193, 'E4 TB Allocation Details'!$A$18:$L$217, MATCH("Demand ID", 'E4 TB Allocation Details'!$A$18:$L$18, 0),FALSE), 'E2 Allocators'!$B$15:$W$361, MATCH('O5 Details by Class &amp; Accounts'!Y$18, 'E2 Allocators'!$B$15:$W$15, 0),FALSE)*$F193), 0, VLOOKUP(VLOOKUP($A193, 'E4 TB Allocation Details'!$A$18:$L$217, MATCH("Demand ID", 'E4 TB Allocation Details'!$A$18:$L$18, 0),FALSE), 'E2 Allocators'!$B$15:$W$361, MATCH('O5 Details by Class &amp; Accounts'!Y$18, 'E2 Allocators'!$B$15:$W$15, 0),FALSE)*$F193)</f>
        <v>0</v>
      </c>
      <c r="Z193" s="1334">
        <f>IF(ISERROR(VLOOKUP(VLOOKUP($A193, 'E4 TB Allocation Details'!$A$18:$L$217, MATCH("Demand ID", 'E4 TB Allocation Details'!$A$18:$L$18, 0),FALSE), 'E2 Allocators'!$B$15:$W$361, MATCH('O5 Details by Class &amp; Accounts'!Z$18, 'E2 Allocators'!$B$15:$W$15, 0),FALSE)*$F193), 0, VLOOKUP(VLOOKUP($A193, 'E4 TB Allocation Details'!$A$18:$L$217, MATCH("Demand ID", 'E4 TB Allocation Details'!$A$18:$L$18, 0),FALSE), 'E2 Allocators'!$B$15:$W$361, MATCH('O5 Details by Class &amp; Accounts'!Z$18, 'E2 Allocators'!$B$15:$W$15, 0),FALSE)*$F193)</f>
        <v>0</v>
      </c>
      <c r="AA193" s="1334">
        <f>IF(ISERROR(VLOOKUP(VLOOKUP($A193, 'E4 TB Allocation Details'!$A$18:$L$217, MATCH("Demand ID", 'E4 TB Allocation Details'!$A$18:$L$18, 0),FALSE), 'E2 Allocators'!$B$15:$W$361, MATCH('O5 Details by Class &amp; Accounts'!AA$18, 'E2 Allocators'!$B$15:$W$15, 0),FALSE)*$F193), 0, VLOOKUP(VLOOKUP($A193, 'E4 TB Allocation Details'!$A$18:$L$217, MATCH("Demand ID", 'E4 TB Allocation Details'!$A$18:$L$18, 0),FALSE), 'E2 Allocators'!$B$15:$W$361, MATCH('O5 Details by Class &amp; Accounts'!AA$18, 'E2 Allocators'!$B$15:$W$15, 0),FALSE)*$F193)</f>
        <v>0</v>
      </c>
      <c r="AB193" s="1334">
        <f>IF(ISERROR(VLOOKUP(VLOOKUP($A193, 'E4 TB Allocation Details'!$A$18:$L$217, MATCH("Demand ID", 'E4 TB Allocation Details'!$A$18:$L$18, 0),FALSE), 'E2 Allocators'!$B$15:$W$361, MATCH('O5 Details by Class &amp; Accounts'!AB$18, 'E2 Allocators'!$B$15:$W$15, 0),FALSE)*$F193), 0, VLOOKUP(VLOOKUP($A193, 'E4 TB Allocation Details'!$A$18:$L$217, MATCH("Demand ID", 'E4 TB Allocation Details'!$A$18:$L$18, 0),FALSE), 'E2 Allocators'!$B$15:$W$361, MATCH('O5 Details by Class &amp; Accounts'!AB$18, 'E2 Allocators'!$B$15:$W$15, 0),FALSE)*$F193)</f>
        <v>0</v>
      </c>
      <c r="AC193" s="1334">
        <f t="shared" si="47"/>
        <v>0</v>
      </c>
      <c r="AD193" s="1334">
        <f>IF(ISERROR(VLOOKUP(VLOOKUP($A193, 'E4 TB Allocation Details'!$A$18:$L$217, MATCH("Customer ID", 'E4 TB Allocation Details'!$A$18:$L$18, 0),FALSE), 'E2 Allocators'!$B$15:$W$361, MATCH('O5 Details by Class &amp; Accounts'!AD$18, 'E2 Allocators'!$B$15:$W$15, 0),FALSE)*$G193), 0, VLOOKUP(VLOOKUP($A193, 'E4 TB Allocation Details'!$A$18:$L$217, MATCH("Customer ID", 'E4 TB Allocation Details'!$A$18:$L$18, 0),FALSE), 'E2 Allocators'!$B$15:$W$361, MATCH('O5 Details by Class &amp; Accounts'!AD$18, 'E2 Allocators'!$B$15:$W$15, 0),FALSE)*$G193)</f>
        <v>0</v>
      </c>
      <c r="AE193" s="1334">
        <f>IF(ISERROR(VLOOKUP(VLOOKUP($A193, 'E4 TB Allocation Details'!$A$18:$L$217, MATCH("Customer ID", 'E4 TB Allocation Details'!$A$18:$L$18, 0),FALSE), 'E2 Allocators'!$B$15:$W$361, MATCH('O5 Details by Class &amp; Accounts'!AE$18, 'E2 Allocators'!$B$15:$W$15, 0),FALSE)*$G193), 0, VLOOKUP(VLOOKUP($A193, 'E4 TB Allocation Details'!$A$18:$L$217, MATCH("Customer ID", 'E4 TB Allocation Details'!$A$18:$L$18, 0),FALSE), 'E2 Allocators'!$B$15:$W$361, MATCH('O5 Details by Class &amp; Accounts'!AE$18, 'E2 Allocators'!$B$15:$W$15, 0),FALSE)*$G193)</f>
        <v>0</v>
      </c>
      <c r="AF193" s="1334">
        <f>IF(ISERROR(VLOOKUP(VLOOKUP($A193, 'E4 TB Allocation Details'!$A$18:$L$217, MATCH("Customer ID", 'E4 TB Allocation Details'!$A$18:$L$18, 0),FALSE), 'E2 Allocators'!$B$15:$W$361, MATCH('O5 Details by Class &amp; Accounts'!AF$18, 'E2 Allocators'!$B$15:$W$15, 0),FALSE)*$G193), 0, VLOOKUP(VLOOKUP($A193, 'E4 TB Allocation Details'!$A$18:$L$217, MATCH("Customer ID", 'E4 TB Allocation Details'!$A$18:$L$18, 0),FALSE), 'E2 Allocators'!$B$15:$W$361, MATCH('O5 Details by Class &amp; Accounts'!AF$18, 'E2 Allocators'!$B$15:$W$15, 0),FALSE)*$G193)</f>
        <v>0</v>
      </c>
      <c r="AG193" s="1334">
        <f>IF(ISERROR(VLOOKUP(VLOOKUP($A193, 'E4 TB Allocation Details'!$A$18:$L$217, MATCH("Customer ID", 'E4 TB Allocation Details'!$A$18:$L$18, 0),FALSE), 'E2 Allocators'!$B$15:$W$361, MATCH('O5 Details by Class &amp; Accounts'!AG$18, 'E2 Allocators'!$B$15:$W$15, 0),FALSE)*$G193), 0, VLOOKUP(VLOOKUP($A193, 'E4 TB Allocation Details'!$A$18:$L$217, MATCH("Customer ID", 'E4 TB Allocation Details'!$A$18:$L$18, 0),FALSE), 'E2 Allocators'!$B$15:$W$361, MATCH('O5 Details by Class &amp; Accounts'!AG$18, 'E2 Allocators'!$B$15:$W$15, 0),FALSE)*$G193)</f>
        <v>0</v>
      </c>
      <c r="AH193" s="1334">
        <f>IF(ISERROR(VLOOKUP(VLOOKUP($A193, 'E4 TB Allocation Details'!$A$18:$L$217, MATCH("Customer ID", 'E4 TB Allocation Details'!$A$18:$L$18, 0),FALSE), 'E2 Allocators'!$B$15:$W$361, MATCH('O5 Details by Class &amp; Accounts'!AH$18, 'E2 Allocators'!$B$15:$W$15, 0),FALSE)*$G193), 0, VLOOKUP(VLOOKUP($A193, 'E4 TB Allocation Details'!$A$18:$L$217, MATCH("Customer ID", 'E4 TB Allocation Details'!$A$18:$L$18, 0),FALSE), 'E2 Allocators'!$B$15:$W$361, MATCH('O5 Details by Class &amp; Accounts'!AH$18, 'E2 Allocators'!$B$15:$W$15, 0),FALSE)*$G193)</f>
        <v>0</v>
      </c>
      <c r="AI193" s="1334">
        <f>IF(ISERROR(VLOOKUP(VLOOKUP($A193, 'E4 TB Allocation Details'!$A$18:$L$217, MATCH("Customer ID", 'E4 TB Allocation Details'!$A$18:$L$18, 0),FALSE), 'E2 Allocators'!$B$15:$W$361, MATCH('O5 Details by Class &amp; Accounts'!AI$18, 'E2 Allocators'!$B$15:$W$15, 0),FALSE)*$G193), 0, VLOOKUP(VLOOKUP($A193, 'E4 TB Allocation Details'!$A$18:$L$217, MATCH("Customer ID", 'E4 TB Allocation Details'!$A$18:$L$18, 0),FALSE), 'E2 Allocators'!$B$15:$W$361, MATCH('O5 Details by Class &amp; Accounts'!AI$18, 'E2 Allocators'!$B$15:$W$15, 0),FALSE)*$G193)</f>
        <v>0</v>
      </c>
      <c r="AJ193" s="1334">
        <f>IF(ISERROR(VLOOKUP(VLOOKUP($A193, 'E4 TB Allocation Details'!$A$18:$L$217, MATCH("Customer ID", 'E4 TB Allocation Details'!$A$18:$L$18, 0),FALSE), 'E2 Allocators'!$B$15:$W$361, MATCH('O5 Details by Class &amp; Accounts'!AJ$18, 'E2 Allocators'!$B$15:$W$15, 0),FALSE)*$G193), 0, VLOOKUP(VLOOKUP($A193, 'E4 TB Allocation Details'!$A$18:$L$217, MATCH("Customer ID", 'E4 TB Allocation Details'!$A$18:$L$18, 0),FALSE), 'E2 Allocators'!$B$15:$W$361, MATCH('O5 Details by Class &amp; Accounts'!AJ$18, 'E2 Allocators'!$B$15:$W$15, 0),FALSE)*$G193)</f>
        <v>0</v>
      </c>
      <c r="AK193" s="1334">
        <f>IF(ISERROR(VLOOKUP(VLOOKUP($A193, 'E4 TB Allocation Details'!$A$18:$L$217, MATCH("Customer ID", 'E4 TB Allocation Details'!$A$18:$L$18, 0),FALSE), 'E2 Allocators'!$B$15:$W$361, MATCH('O5 Details by Class &amp; Accounts'!AK$18, 'E2 Allocators'!$B$15:$W$15, 0),FALSE)*$G193), 0, VLOOKUP(VLOOKUP($A193, 'E4 TB Allocation Details'!$A$18:$L$217, MATCH("Customer ID", 'E4 TB Allocation Details'!$A$18:$L$18, 0),FALSE), 'E2 Allocators'!$B$15:$W$361, MATCH('O5 Details by Class &amp; Accounts'!AK$18, 'E2 Allocators'!$B$15:$W$15, 0),FALSE)*$G193)</f>
        <v>0</v>
      </c>
      <c r="AL193" s="1334">
        <f>IF(ISERROR(VLOOKUP(VLOOKUP($A193, 'E4 TB Allocation Details'!$A$18:$L$217, MATCH("Customer ID", 'E4 TB Allocation Details'!$A$18:$L$18, 0),FALSE), 'E2 Allocators'!$B$15:$W$361, MATCH('O5 Details by Class &amp; Accounts'!AL$18, 'E2 Allocators'!$B$15:$W$15, 0),FALSE)*$G193), 0, VLOOKUP(VLOOKUP($A193, 'E4 TB Allocation Details'!$A$18:$L$217, MATCH("Customer ID", 'E4 TB Allocation Details'!$A$18:$L$18, 0),FALSE), 'E2 Allocators'!$B$15:$W$361, MATCH('O5 Details by Class &amp; Accounts'!AL$18, 'E2 Allocators'!$B$15:$W$15, 0),FALSE)*$G193)</f>
        <v>0</v>
      </c>
      <c r="AM193" s="1334">
        <f>IF(ISERROR(VLOOKUP(VLOOKUP($A193, 'E4 TB Allocation Details'!$A$18:$L$217, MATCH("Customer ID", 'E4 TB Allocation Details'!$A$18:$L$18, 0),FALSE), 'E2 Allocators'!$B$15:$W$361, MATCH('O5 Details by Class &amp; Accounts'!AM$18, 'E2 Allocators'!$B$15:$W$15, 0),FALSE)*$G193), 0, VLOOKUP(VLOOKUP($A193, 'E4 TB Allocation Details'!$A$18:$L$217, MATCH("Customer ID", 'E4 TB Allocation Details'!$A$18:$L$18, 0),FALSE), 'E2 Allocators'!$B$15:$W$361, MATCH('O5 Details by Class &amp; Accounts'!AM$18, 'E2 Allocators'!$B$15:$W$15, 0),FALSE)*$G193)</f>
        <v>0</v>
      </c>
      <c r="AN193" s="1334">
        <f>IF(ISERROR(VLOOKUP(VLOOKUP($A193, 'E4 TB Allocation Details'!$A$18:$L$217, MATCH("Customer ID", 'E4 TB Allocation Details'!$A$18:$L$18, 0),FALSE), 'E2 Allocators'!$B$15:$W$361, MATCH('O5 Details by Class &amp; Accounts'!AN$18, 'E2 Allocators'!$B$15:$W$15, 0),FALSE)*$G193), 0, VLOOKUP(VLOOKUP($A193, 'E4 TB Allocation Details'!$A$18:$L$217, MATCH("Customer ID", 'E4 TB Allocation Details'!$A$18:$L$18, 0),FALSE), 'E2 Allocators'!$B$15:$W$361, MATCH('O5 Details by Class &amp; Accounts'!AN$18, 'E2 Allocators'!$B$15:$W$15, 0),FALSE)*$G193)</f>
        <v>0</v>
      </c>
      <c r="AO193" s="1334">
        <f>IF(ISERROR(VLOOKUP(VLOOKUP($A193, 'E4 TB Allocation Details'!$A$18:$L$217, MATCH("Customer ID", 'E4 TB Allocation Details'!$A$18:$L$18, 0),FALSE), 'E2 Allocators'!$B$15:$W$361, MATCH('O5 Details by Class &amp; Accounts'!AO$18, 'E2 Allocators'!$B$15:$W$15, 0),FALSE)*$G193), 0, VLOOKUP(VLOOKUP($A193, 'E4 TB Allocation Details'!$A$18:$L$217, MATCH("Customer ID", 'E4 TB Allocation Details'!$A$18:$L$18, 0),FALSE), 'E2 Allocators'!$B$15:$W$361, MATCH('O5 Details by Class &amp; Accounts'!AO$18, 'E2 Allocators'!$B$15:$W$15, 0),FALSE)*$G193)</f>
        <v>0</v>
      </c>
      <c r="AP193" s="1334">
        <f>IF(ISERROR(VLOOKUP(VLOOKUP($A193, 'E4 TB Allocation Details'!$A$18:$L$217, MATCH("Customer ID", 'E4 TB Allocation Details'!$A$18:$L$18, 0),FALSE), 'E2 Allocators'!$B$15:$W$361, MATCH('O5 Details by Class &amp; Accounts'!AP$18, 'E2 Allocators'!$B$15:$W$15, 0),FALSE)*$G193), 0, VLOOKUP(VLOOKUP($A193, 'E4 TB Allocation Details'!$A$18:$L$217, MATCH("Customer ID", 'E4 TB Allocation Details'!$A$18:$L$18, 0),FALSE), 'E2 Allocators'!$B$15:$W$361, MATCH('O5 Details by Class &amp; Accounts'!AP$18, 'E2 Allocators'!$B$15:$W$15, 0),FALSE)*$G193)</f>
        <v>0</v>
      </c>
      <c r="AQ193" s="1334">
        <f>IF(ISERROR(VLOOKUP(VLOOKUP($A193, 'E4 TB Allocation Details'!$A$18:$L$217, MATCH("Customer ID", 'E4 TB Allocation Details'!$A$18:$L$18, 0),FALSE), 'E2 Allocators'!$B$15:$W$361, MATCH('O5 Details by Class &amp; Accounts'!AQ$18, 'E2 Allocators'!$B$15:$W$15, 0),FALSE)*$G193), 0, VLOOKUP(VLOOKUP($A193, 'E4 TB Allocation Details'!$A$18:$L$217, MATCH("Customer ID", 'E4 TB Allocation Details'!$A$18:$L$18, 0),FALSE), 'E2 Allocators'!$B$15:$W$361, MATCH('O5 Details by Class &amp; Accounts'!AQ$18, 'E2 Allocators'!$B$15:$W$15, 0),FALSE)*$G193)</f>
        <v>0</v>
      </c>
      <c r="AR193" s="1334">
        <f>IF(ISERROR(VLOOKUP(VLOOKUP($A193, 'E4 TB Allocation Details'!$A$18:$L$217, MATCH("Customer ID", 'E4 TB Allocation Details'!$A$18:$L$18, 0),FALSE), 'E2 Allocators'!$B$15:$W$361, MATCH('O5 Details by Class &amp; Accounts'!AR$18, 'E2 Allocators'!$B$15:$W$15, 0),FALSE)*$G193), 0, VLOOKUP(VLOOKUP($A193, 'E4 TB Allocation Details'!$A$18:$L$217, MATCH("Customer ID", 'E4 TB Allocation Details'!$A$18:$L$18, 0),FALSE), 'E2 Allocators'!$B$15:$W$361, MATCH('O5 Details by Class &amp; Accounts'!AR$18, 'E2 Allocators'!$B$15:$W$15, 0),FALSE)*$G193)</f>
        <v>0</v>
      </c>
      <c r="AS193" s="1334">
        <f>IF(ISERROR(VLOOKUP(VLOOKUP($A193, 'E4 TB Allocation Details'!$A$18:$L$217, MATCH("Customer ID", 'E4 TB Allocation Details'!$A$18:$L$18, 0),FALSE), 'E2 Allocators'!$B$15:$W$361, MATCH('O5 Details by Class &amp; Accounts'!AS$18, 'E2 Allocators'!$B$15:$W$15, 0),FALSE)*$G193), 0, VLOOKUP(VLOOKUP($A193, 'E4 TB Allocation Details'!$A$18:$L$217, MATCH("Customer ID", 'E4 TB Allocation Details'!$A$18:$L$18, 0),FALSE), 'E2 Allocators'!$B$15:$W$361, MATCH('O5 Details by Class &amp; Accounts'!AS$18, 'E2 Allocators'!$B$15:$W$15, 0),FALSE)*$G193)</f>
        <v>0</v>
      </c>
      <c r="AT193" s="1334">
        <f>IF(ISERROR(VLOOKUP(VLOOKUP($A193, 'E4 TB Allocation Details'!$A$18:$L$217, MATCH("Customer ID", 'E4 TB Allocation Details'!$A$18:$L$18, 0),FALSE), 'E2 Allocators'!$B$15:$W$361, MATCH('O5 Details by Class &amp; Accounts'!AT$18, 'E2 Allocators'!$B$15:$W$15, 0),FALSE)*$G193), 0, VLOOKUP(VLOOKUP($A193, 'E4 TB Allocation Details'!$A$18:$L$217, MATCH("Customer ID", 'E4 TB Allocation Details'!$A$18:$L$18, 0),FALSE), 'E2 Allocators'!$B$15:$W$361, MATCH('O5 Details by Class &amp; Accounts'!AT$18, 'E2 Allocators'!$B$15:$W$15, 0),FALSE)*$G193)</f>
        <v>0</v>
      </c>
      <c r="AU193" s="1334">
        <f>IF(ISERROR(VLOOKUP(VLOOKUP($A193, 'E4 TB Allocation Details'!$A$18:$L$217, MATCH("Customer ID", 'E4 TB Allocation Details'!$A$18:$L$18, 0),FALSE), 'E2 Allocators'!$B$15:$W$361, MATCH('O5 Details by Class &amp; Accounts'!AU$18, 'E2 Allocators'!$B$15:$W$15, 0),FALSE)*$G193), 0, VLOOKUP(VLOOKUP($A193, 'E4 TB Allocation Details'!$A$18:$L$217, MATCH("Customer ID", 'E4 TB Allocation Details'!$A$18:$L$18, 0),FALSE), 'E2 Allocators'!$B$15:$W$361, MATCH('O5 Details by Class &amp; Accounts'!AU$18, 'E2 Allocators'!$B$15:$W$15, 0),FALSE)*$G193)</f>
        <v>0</v>
      </c>
      <c r="AV193" s="1334">
        <f>IF(ISERROR(VLOOKUP(VLOOKUP($A193, 'E4 TB Allocation Details'!$A$18:$L$217, MATCH("Customer ID", 'E4 TB Allocation Details'!$A$18:$L$18, 0),FALSE), 'E2 Allocators'!$B$15:$W$361, MATCH('O5 Details by Class &amp; Accounts'!AV$18, 'E2 Allocators'!$B$15:$W$15, 0),FALSE)*$G193), 0, VLOOKUP(VLOOKUP($A193, 'E4 TB Allocation Details'!$A$18:$L$217, MATCH("Customer ID", 'E4 TB Allocation Details'!$A$18:$L$18, 0),FALSE), 'E2 Allocators'!$B$15:$W$361, MATCH('O5 Details by Class &amp; Accounts'!AV$18, 'E2 Allocators'!$B$15:$W$15, 0),FALSE)*$G193)</f>
        <v>0</v>
      </c>
      <c r="AW193" s="1334">
        <f>IF(ISERROR(VLOOKUP(VLOOKUP($A193, 'E4 TB Allocation Details'!$A$18:$L$217, MATCH("Customer ID", 'E4 TB Allocation Details'!$A$18:$L$18, 0),FALSE), 'E2 Allocators'!$B$15:$W$361, MATCH('O5 Details by Class &amp; Accounts'!AW$18, 'E2 Allocators'!$B$15:$W$15, 0),FALSE)*$G193), 0, VLOOKUP(VLOOKUP($A193, 'E4 TB Allocation Details'!$A$18:$L$217, MATCH("Customer ID", 'E4 TB Allocation Details'!$A$18:$L$18, 0),FALSE), 'E2 Allocators'!$B$15:$W$361, MATCH('O5 Details by Class &amp; Accounts'!AW$18, 'E2 Allocators'!$B$15:$W$15, 0),FALSE)*$G193)</f>
        <v>0</v>
      </c>
      <c r="AX193" s="1334">
        <f t="shared" si="51"/>
        <v>0</v>
      </c>
      <c r="AY193" s="1334">
        <f>IF(ISERROR(VLOOKUP(VLOOKUP($A193, 'E4 TB Allocation Details'!$A$18:$L$217, MATCH("Misc ID", 'E4 TB Allocation Details'!$A$18:$L$18, 0),FALSE), 'E2 Allocators'!$B$15:$W$361, MATCH('O5 Details by Class &amp; Accounts'!AY$18, 'E2 Allocators'!$B$15:$W$15, 0),FALSE)*$E193), 0, VLOOKUP(VLOOKUP($A193, 'E4 TB Allocation Details'!$A$18:$L$217, MATCH("Misc ID", 'E4 TB Allocation Details'!$A$18:$L$18, 0),FALSE), 'E2 Allocators'!$B$15:$W$361, MATCH('O5 Details by Class &amp; Accounts'!AY$18, 'E2 Allocators'!$B$15:$W$15, 0),FALSE)*$E193)</f>
        <v>0</v>
      </c>
      <c r="AZ193" s="1334">
        <f>IF(ISERROR(VLOOKUP(VLOOKUP($A193, 'E4 TB Allocation Details'!$A$18:$L$217, MATCH("Misc ID", 'E4 TB Allocation Details'!$A$18:$L$18, 0),FALSE), 'E2 Allocators'!$B$15:$W$361, MATCH('O5 Details by Class &amp; Accounts'!AZ$18, 'E2 Allocators'!$B$15:$W$15, 0),FALSE)*$E193), 0, VLOOKUP(VLOOKUP($A193, 'E4 TB Allocation Details'!$A$18:$L$217, MATCH("Misc ID", 'E4 TB Allocation Details'!$A$18:$L$18, 0),FALSE), 'E2 Allocators'!$B$15:$W$361, MATCH('O5 Details by Class &amp; Accounts'!AZ$18, 'E2 Allocators'!$B$15:$W$15, 0),FALSE)*$E193)</f>
        <v>0</v>
      </c>
      <c r="BA193" s="1334">
        <f>IF(ISERROR(VLOOKUP(VLOOKUP($A193, 'E4 TB Allocation Details'!$A$18:$L$217, MATCH("Misc ID", 'E4 TB Allocation Details'!$A$18:$L$18, 0),FALSE), 'E2 Allocators'!$B$15:$W$361, MATCH('O5 Details by Class &amp; Accounts'!BA$18, 'E2 Allocators'!$B$15:$W$15, 0),FALSE)*$E193), 0, VLOOKUP(VLOOKUP($A193, 'E4 TB Allocation Details'!$A$18:$L$217, MATCH("Misc ID", 'E4 TB Allocation Details'!$A$18:$L$18, 0),FALSE), 'E2 Allocators'!$B$15:$W$361, MATCH('O5 Details by Class &amp; Accounts'!BA$18, 'E2 Allocators'!$B$15:$W$15, 0),FALSE)*$E193)</f>
        <v>0</v>
      </c>
      <c r="BB193" s="1334">
        <f>IF(ISERROR(VLOOKUP(VLOOKUP($A193, 'E4 TB Allocation Details'!$A$18:$L$217, MATCH("Misc ID", 'E4 TB Allocation Details'!$A$18:$L$18, 0),FALSE), 'E2 Allocators'!$B$15:$W$361, MATCH('O5 Details by Class &amp; Accounts'!BB$18, 'E2 Allocators'!$B$15:$W$15, 0),FALSE)*$E193), 0, VLOOKUP(VLOOKUP($A193, 'E4 TB Allocation Details'!$A$18:$L$217, MATCH("Misc ID", 'E4 TB Allocation Details'!$A$18:$L$18, 0),FALSE), 'E2 Allocators'!$B$15:$W$361, MATCH('O5 Details by Class &amp; Accounts'!BB$18, 'E2 Allocators'!$B$15:$W$15, 0),FALSE)*$E193)</f>
        <v>0</v>
      </c>
      <c r="BC193" s="1334">
        <f>IF(ISERROR(VLOOKUP(VLOOKUP($A193, 'E4 TB Allocation Details'!$A$18:$L$217, MATCH("Misc ID", 'E4 TB Allocation Details'!$A$18:$L$18, 0),FALSE), 'E2 Allocators'!$B$15:$W$361, MATCH('O5 Details by Class &amp; Accounts'!BC$18, 'E2 Allocators'!$B$15:$W$15, 0),FALSE)*$E193), 0, VLOOKUP(VLOOKUP($A193, 'E4 TB Allocation Details'!$A$18:$L$217, MATCH("Misc ID", 'E4 TB Allocation Details'!$A$18:$L$18, 0),FALSE), 'E2 Allocators'!$B$15:$W$361, MATCH('O5 Details by Class &amp; Accounts'!BC$18, 'E2 Allocators'!$B$15:$W$15, 0),FALSE)*$E193)</f>
        <v>0</v>
      </c>
      <c r="BD193" s="1334">
        <f>IF(ISERROR(VLOOKUP(VLOOKUP($A193, 'E4 TB Allocation Details'!$A$18:$L$217, MATCH("Misc ID", 'E4 TB Allocation Details'!$A$18:$L$18, 0),FALSE), 'E2 Allocators'!$B$15:$W$361, MATCH('O5 Details by Class &amp; Accounts'!BD$18, 'E2 Allocators'!$B$15:$W$15, 0),FALSE)*$E193), 0, VLOOKUP(VLOOKUP($A193, 'E4 TB Allocation Details'!$A$18:$L$217, MATCH("Misc ID", 'E4 TB Allocation Details'!$A$18:$L$18, 0),FALSE), 'E2 Allocators'!$B$15:$W$361, MATCH('O5 Details by Class &amp; Accounts'!BD$18, 'E2 Allocators'!$B$15:$W$15, 0),FALSE)*$E193)</f>
        <v>0</v>
      </c>
      <c r="BE193" s="1334">
        <f>IF(ISERROR(VLOOKUP(VLOOKUP($A193, 'E4 TB Allocation Details'!$A$18:$L$217, MATCH("Misc ID", 'E4 TB Allocation Details'!$A$18:$L$18, 0),FALSE), 'E2 Allocators'!$B$15:$W$361, MATCH('O5 Details by Class &amp; Accounts'!BE$18, 'E2 Allocators'!$B$15:$W$15, 0),FALSE)*$E193), 0, VLOOKUP(VLOOKUP($A193, 'E4 TB Allocation Details'!$A$18:$L$217, MATCH("Misc ID", 'E4 TB Allocation Details'!$A$18:$L$18, 0),FALSE), 'E2 Allocators'!$B$15:$W$361, MATCH('O5 Details by Class &amp; Accounts'!BE$18, 'E2 Allocators'!$B$15:$W$15, 0),FALSE)*$E193)</f>
        <v>0</v>
      </c>
      <c r="BF193" s="1334">
        <f>IF(ISERROR(VLOOKUP(VLOOKUP($A193, 'E4 TB Allocation Details'!$A$18:$L$217, MATCH("Misc ID", 'E4 TB Allocation Details'!$A$18:$L$18, 0),FALSE), 'E2 Allocators'!$B$15:$W$361, MATCH('O5 Details by Class &amp; Accounts'!BF$18, 'E2 Allocators'!$B$15:$W$15, 0),FALSE)*$E193), 0, VLOOKUP(VLOOKUP($A193, 'E4 TB Allocation Details'!$A$18:$L$217, MATCH("Misc ID", 'E4 TB Allocation Details'!$A$18:$L$18, 0),FALSE), 'E2 Allocators'!$B$15:$W$361, MATCH('O5 Details by Class &amp; Accounts'!BF$18, 'E2 Allocators'!$B$15:$W$15, 0),FALSE)*$E193)</f>
        <v>0</v>
      </c>
      <c r="BG193" s="1334">
        <f>IF(ISERROR(VLOOKUP(VLOOKUP($A193, 'E4 TB Allocation Details'!$A$18:$L$217, MATCH("Misc ID", 'E4 TB Allocation Details'!$A$18:$L$18, 0),FALSE), 'E2 Allocators'!$B$15:$W$361, MATCH('O5 Details by Class &amp; Accounts'!BG$18, 'E2 Allocators'!$B$15:$W$15, 0),FALSE)*$E193), 0, VLOOKUP(VLOOKUP($A193, 'E4 TB Allocation Details'!$A$18:$L$217, MATCH("Misc ID", 'E4 TB Allocation Details'!$A$18:$L$18, 0),FALSE), 'E2 Allocators'!$B$15:$W$361, MATCH('O5 Details by Class &amp; Accounts'!BG$18, 'E2 Allocators'!$B$15:$W$15, 0),FALSE)*$E193)</f>
        <v>0</v>
      </c>
      <c r="BH193" s="1334">
        <f>IF(ISERROR(VLOOKUP(VLOOKUP($A193, 'E4 TB Allocation Details'!$A$18:$L$217, MATCH("Misc ID", 'E4 TB Allocation Details'!$A$18:$L$18, 0),FALSE), 'E2 Allocators'!$B$15:$W$361, MATCH('O5 Details by Class &amp; Accounts'!BH$18, 'E2 Allocators'!$B$15:$W$15, 0),FALSE)*$E193), 0, VLOOKUP(VLOOKUP($A193, 'E4 TB Allocation Details'!$A$18:$L$217, MATCH("Misc ID", 'E4 TB Allocation Details'!$A$18:$L$18, 0),FALSE), 'E2 Allocators'!$B$15:$W$361, MATCH('O5 Details by Class &amp; Accounts'!BH$18, 'E2 Allocators'!$B$15:$W$15, 0),FALSE)*$E193)</f>
        <v>0</v>
      </c>
      <c r="BI193" s="1334">
        <f>IF(ISERROR(VLOOKUP(VLOOKUP($A193, 'E4 TB Allocation Details'!$A$18:$L$217, MATCH("Misc ID", 'E4 TB Allocation Details'!$A$18:$L$18, 0),FALSE), 'E2 Allocators'!$B$15:$W$361, MATCH('O5 Details by Class &amp; Accounts'!BI$18, 'E2 Allocators'!$B$15:$W$15, 0),FALSE)*$E193), 0, VLOOKUP(VLOOKUP($A193, 'E4 TB Allocation Details'!$A$18:$L$217, MATCH("Misc ID", 'E4 TB Allocation Details'!$A$18:$L$18, 0),FALSE), 'E2 Allocators'!$B$15:$W$361, MATCH('O5 Details by Class &amp; Accounts'!BI$18, 'E2 Allocators'!$B$15:$W$15, 0),FALSE)*$E193)</f>
        <v>0</v>
      </c>
      <c r="BJ193" s="1334">
        <f>IF(ISERROR(VLOOKUP(VLOOKUP($A193, 'E4 TB Allocation Details'!$A$18:$L$217, MATCH("Misc ID", 'E4 TB Allocation Details'!$A$18:$L$18, 0),FALSE), 'E2 Allocators'!$B$15:$W$361, MATCH('O5 Details by Class &amp; Accounts'!BJ$18, 'E2 Allocators'!$B$15:$W$15, 0),FALSE)*$E193), 0, VLOOKUP(VLOOKUP($A193, 'E4 TB Allocation Details'!$A$18:$L$217, MATCH("Misc ID", 'E4 TB Allocation Details'!$A$18:$L$18, 0),FALSE), 'E2 Allocators'!$B$15:$W$361, MATCH('O5 Details by Class &amp; Accounts'!BJ$18, 'E2 Allocators'!$B$15:$W$15, 0),FALSE)*$E193)</f>
        <v>0</v>
      </c>
      <c r="BK193" s="1334">
        <f>IF(ISERROR(VLOOKUP(VLOOKUP($A193, 'E4 TB Allocation Details'!$A$18:$L$217, MATCH("Misc ID", 'E4 TB Allocation Details'!$A$18:$L$18, 0),FALSE), 'E2 Allocators'!$B$15:$W$361, MATCH('O5 Details by Class &amp; Accounts'!BK$18, 'E2 Allocators'!$B$15:$W$15, 0),FALSE)*$E193), 0, VLOOKUP(VLOOKUP($A193, 'E4 TB Allocation Details'!$A$18:$L$217, MATCH("Misc ID", 'E4 TB Allocation Details'!$A$18:$L$18, 0),FALSE), 'E2 Allocators'!$B$15:$W$361, MATCH('O5 Details by Class &amp; Accounts'!BK$18, 'E2 Allocators'!$B$15:$W$15, 0),FALSE)*$E193)</f>
        <v>0</v>
      </c>
      <c r="BL193" s="1334">
        <f>IF(ISERROR(VLOOKUP(VLOOKUP($A193, 'E4 TB Allocation Details'!$A$18:$L$217, MATCH("Misc ID", 'E4 TB Allocation Details'!$A$18:$L$18, 0),FALSE), 'E2 Allocators'!$B$15:$W$361, MATCH('O5 Details by Class &amp; Accounts'!BL$18, 'E2 Allocators'!$B$15:$W$15, 0),FALSE)*$E193), 0, VLOOKUP(VLOOKUP($A193, 'E4 TB Allocation Details'!$A$18:$L$217, MATCH("Misc ID", 'E4 TB Allocation Details'!$A$18:$L$18, 0),FALSE), 'E2 Allocators'!$B$15:$W$361, MATCH('O5 Details by Class &amp; Accounts'!BL$18, 'E2 Allocators'!$B$15:$W$15, 0),FALSE)*$E193)</f>
        <v>0</v>
      </c>
      <c r="BM193" s="1334">
        <f>IF(ISERROR(VLOOKUP(VLOOKUP($A193, 'E4 TB Allocation Details'!$A$18:$L$217, MATCH("Misc ID", 'E4 TB Allocation Details'!$A$18:$L$18, 0),FALSE), 'E2 Allocators'!$B$15:$W$361, MATCH('O5 Details by Class &amp; Accounts'!BM$18, 'E2 Allocators'!$B$15:$W$15, 0),FALSE)*$E193), 0, VLOOKUP(VLOOKUP($A193, 'E4 TB Allocation Details'!$A$18:$L$217, MATCH("Misc ID", 'E4 TB Allocation Details'!$A$18:$L$18, 0),FALSE), 'E2 Allocators'!$B$15:$W$361, MATCH('O5 Details by Class &amp; Accounts'!BM$18, 'E2 Allocators'!$B$15:$W$15, 0),FALSE)*$E193)</f>
        <v>0</v>
      </c>
      <c r="BN193" s="1334">
        <f>IF(ISERROR(VLOOKUP(VLOOKUP($A193, 'E4 TB Allocation Details'!$A$18:$L$217, MATCH("Misc ID", 'E4 TB Allocation Details'!$A$18:$L$18, 0),FALSE), 'E2 Allocators'!$B$15:$W$361, MATCH('O5 Details by Class &amp; Accounts'!BN$18, 'E2 Allocators'!$B$15:$W$15, 0),FALSE)*$E193), 0, VLOOKUP(VLOOKUP($A193, 'E4 TB Allocation Details'!$A$18:$L$217, MATCH("Misc ID", 'E4 TB Allocation Details'!$A$18:$L$18, 0),FALSE), 'E2 Allocators'!$B$15:$W$361, MATCH('O5 Details by Class &amp; Accounts'!BN$18, 'E2 Allocators'!$B$15:$W$15, 0),FALSE)*$E193)</f>
        <v>0</v>
      </c>
      <c r="BO193" s="1334">
        <f>IF(ISERROR(VLOOKUP(VLOOKUP($A193, 'E4 TB Allocation Details'!$A$18:$L$217, MATCH("Misc ID", 'E4 TB Allocation Details'!$A$18:$L$18, 0),FALSE), 'E2 Allocators'!$B$15:$W$361, MATCH('O5 Details by Class &amp; Accounts'!BO$18, 'E2 Allocators'!$B$15:$W$15, 0),FALSE)*$E193), 0, VLOOKUP(VLOOKUP($A193, 'E4 TB Allocation Details'!$A$18:$L$217, MATCH("Misc ID", 'E4 TB Allocation Details'!$A$18:$L$18, 0),FALSE), 'E2 Allocators'!$B$15:$W$361, MATCH('O5 Details by Class &amp; Accounts'!BO$18, 'E2 Allocators'!$B$15:$W$15, 0),FALSE)*$E193)</f>
        <v>0</v>
      </c>
      <c r="BP193" s="1334">
        <f>IF(ISERROR(VLOOKUP(VLOOKUP($A193, 'E4 TB Allocation Details'!$A$18:$L$217, MATCH("Misc ID", 'E4 TB Allocation Details'!$A$18:$L$18, 0),FALSE), 'E2 Allocators'!$B$15:$W$361, MATCH('O5 Details by Class &amp; Accounts'!BP$18, 'E2 Allocators'!$B$15:$W$15, 0),FALSE)*$E193), 0, VLOOKUP(VLOOKUP($A193, 'E4 TB Allocation Details'!$A$18:$L$217, MATCH("Misc ID", 'E4 TB Allocation Details'!$A$18:$L$18, 0),FALSE), 'E2 Allocators'!$B$15:$W$361, MATCH('O5 Details by Class &amp; Accounts'!BP$18, 'E2 Allocators'!$B$15:$W$15, 0),FALSE)*$E193)</f>
        <v>0</v>
      </c>
      <c r="BQ193" s="1334">
        <f>IF(ISERROR(VLOOKUP(VLOOKUP($A193, 'E4 TB Allocation Details'!$A$18:$L$217, MATCH("Misc ID", 'E4 TB Allocation Details'!$A$18:$L$18, 0),FALSE), 'E2 Allocators'!$B$15:$W$361, MATCH('O5 Details by Class &amp; Accounts'!BQ$18, 'E2 Allocators'!$B$15:$W$15, 0),FALSE)*$E193), 0, VLOOKUP(VLOOKUP($A193, 'E4 TB Allocation Details'!$A$18:$L$217, MATCH("Misc ID", 'E4 TB Allocation Details'!$A$18:$L$18, 0),FALSE), 'E2 Allocators'!$B$15:$W$361, MATCH('O5 Details by Class &amp; Accounts'!BQ$18, 'E2 Allocators'!$B$15:$W$15, 0),FALSE)*$E193)</f>
        <v>0</v>
      </c>
      <c r="BR193" s="1334">
        <f>IF(ISERROR(VLOOKUP(VLOOKUP($A193, 'E4 TB Allocation Details'!$A$18:$L$217, MATCH("Misc ID", 'E4 TB Allocation Details'!$A$18:$L$18, 0),FALSE), 'E2 Allocators'!$B$15:$W$361, MATCH('O5 Details by Class &amp; Accounts'!BR$18, 'E2 Allocators'!$B$15:$W$15, 0),FALSE)*$E193), 0, VLOOKUP(VLOOKUP($A193, 'E4 TB Allocation Details'!$A$18:$L$217, MATCH("Misc ID", 'E4 TB Allocation Details'!$A$18:$L$18, 0),FALSE), 'E2 Allocators'!$B$15:$W$361, MATCH('O5 Details by Class &amp; Accounts'!BR$18, 'E2 Allocators'!$B$15:$W$15, 0),FALSE)*$E193)</f>
        <v>0</v>
      </c>
      <c r="BS193" s="1334">
        <f t="shared" si="48"/>
        <v>0</v>
      </c>
      <c r="BT193" s="1334">
        <f>IF(ISERROR(VLOOKUP(VLOOKUP($A193, 'E4 TB Allocation Details'!$A$18:$L$217, MATCH("A &amp; G ID", 'E4 TB Allocation Details'!$A$18:$L$18, 0),FALSE), 'E2 Allocators'!$B$15:$W$361, MATCH('O5 Details by Class &amp; Accounts'!BT$18, 'E2 Allocators'!$B$15:$W$15, 0),FALSE)*$E193), 0, VLOOKUP(VLOOKUP($A193, 'E4 TB Allocation Details'!$A$18:$L$217, MATCH("A &amp; G ID", 'E4 TB Allocation Details'!$A$18:$L$18, 0),FALSE), 'E2 Allocators'!$B$15:$W$361, MATCH('O5 Details by Class &amp; Accounts'!BT$18, 'E2 Allocators'!$B$15:$W$15, 0),FALSE)*$E193)</f>
        <v>245780.89477615483</v>
      </c>
      <c r="BU193" s="1334">
        <f>IF(ISERROR(VLOOKUP(VLOOKUP($A193, 'E4 TB Allocation Details'!$A$18:$L$217, MATCH("A &amp; G ID", 'E4 TB Allocation Details'!$A$18:$L$18, 0),FALSE), 'E2 Allocators'!$B$15:$W$361, MATCH('O5 Details by Class &amp; Accounts'!BU$18, 'E2 Allocators'!$B$15:$W$15, 0),FALSE)*$E193), 0, VLOOKUP(VLOOKUP($A193, 'E4 TB Allocation Details'!$A$18:$L$217, MATCH("A &amp; G ID", 'E4 TB Allocation Details'!$A$18:$L$18, 0),FALSE), 'E2 Allocators'!$B$15:$W$361, MATCH('O5 Details by Class &amp; Accounts'!BU$18, 'E2 Allocators'!$B$15:$W$15, 0),FALSE)*$E193)</f>
        <v>44048.636712824322</v>
      </c>
      <c r="BV193" s="1334">
        <f>IF(ISERROR(VLOOKUP(VLOOKUP($A193, 'E4 TB Allocation Details'!$A$18:$L$217, MATCH("A &amp; G ID", 'E4 TB Allocation Details'!$A$18:$L$18, 0),FALSE), 'E2 Allocators'!$B$15:$W$361, MATCH('O5 Details by Class &amp; Accounts'!BV$18, 'E2 Allocators'!$B$15:$W$15, 0),FALSE)*$E193), 0, VLOOKUP(VLOOKUP($A193, 'E4 TB Allocation Details'!$A$18:$L$217, MATCH("A &amp; G ID", 'E4 TB Allocation Details'!$A$18:$L$18, 0),FALSE), 'E2 Allocators'!$B$15:$W$361, MATCH('O5 Details by Class &amp; Accounts'!BV$18, 'E2 Allocators'!$B$15:$W$15, 0),FALSE)*$E193)</f>
        <v>41062.053811782171</v>
      </c>
      <c r="BW193" s="1334">
        <f>IF(ISERROR(VLOOKUP(VLOOKUP($A193, 'E4 TB Allocation Details'!$A$18:$L$217, MATCH("A &amp; G ID", 'E4 TB Allocation Details'!$A$18:$L$18, 0),FALSE), 'E2 Allocators'!$B$15:$W$361, MATCH('O5 Details by Class &amp; Accounts'!BW$18, 'E2 Allocators'!$B$15:$W$15, 0),FALSE)*$E193), 0, VLOOKUP(VLOOKUP($A193, 'E4 TB Allocation Details'!$A$18:$L$217, MATCH("A &amp; G ID", 'E4 TB Allocation Details'!$A$18:$L$18, 0),FALSE), 'E2 Allocators'!$B$15:$W$361, MATCH('O5 Details by Class &amp; Accounts'!BW$18, 'E2 Allocators'!$B$15:$W$15, 0),FALSE)*$E193)</f>
        <v>0</v>
      </c>
      <c r="BX193" s="1334">
        <f>IF(ISERROR(VLOOKUP(VLOOKUP($A193, 'E4 TB Allocation Details'!$A$18:$L$217, MATCH("A &amp; G ID", 'E4 TB Allocation Details'!$A$18:$L$18, 0),FALSE), 'E2 Allocators'!$B$15:$W$361, MATCH('O5 Details by Class &amp; Accounts'!BX$18, 'E2 Allocators'!$B$15:$W$15, 0),FALSE)*$E193), 0, VLOOKUP(VLOOKUP($A193, 'E4 TB Allocation Details'!$A$18:$L$217, MATCH("A &amp; G ID", 'E4 TB Allocation Details'!$A$18:$L$18, 0),FALSE), 'E2 Allocators'!$B$15:$W$361, MATCH('O5 Details by Class &amp; Accounts'!BX$18, 'E2 Allocators'!$B$15:$W$15, 0),FALSE)*$E193)</f>
        <v>12703.183584299293</v>
      </c>
      <c r="BY193" s="1334">
        <f>IF(ISERROR(VLOOKUP(VLOOKUP($A193, 'E4 TB Allocation Details'!$A$18:$L$217, MATCH("A &amp; G ID", 'E4 TB Allocation Details'!$A$18:$L$18, 0),FALSE), 'E2 Allocators'!$B$15:$W$361, MATCH('O5 Details by Class &amp; Accounts'!BY$18, 'E2 Allocators'!$B$15:$W$15, 0),FALSE)*$E193), 0, VLOOKUP(VLOOKUP($A193, 'E4 TB Allocation Details'!$A$18:$L$217, MATCH("A &amp; G ID", 'E4 TB Allocation Details'!$A$18:$L$18, 0),FALSE), 'E2 Allocators'!$B$15:$W$361, MATCH('O5 Details by Class &amp; Accounts'!BY$18, 'E2 Allocators'!$B$15:$W$15, 0),FALSE)*$E193)</f>
        <v>15830.028272941425</v>
      </c>
      <c r="BZ193" s="1334">
        <f>IF(ISERROR(VLOOKUP(VLOOKUP($A193, 'E4 TB Allocation Details'!$A$18:$L$217, MATCH("A &amp; G ID", 'E4 TB Allocation Details'!$A$18:$L$18, 0),FALSE), 'E2 Allocators'!$B$15:$W$361, MATCH('O5 Details by Class &amp; Accounts'!BZ$18, 'E2 Allocators'!$B$15:$W$15, 0),FALSE)*$E193), 0, VLOOKUP(VLOOKUP($A193, 'E4 TB Allocation Details'!$A$18:$L$217, MATCH("A &amp; G ID", 'E4 TB Allocation Details'!$A$18:$L$18, 0),FALSE), 'E2 Allocators'!$B$15:$W$361, MATCH('O5 Details by Class &amp; Accounts'!BZ$18, 'E2 Allocators'!$B$15:$W$15, 0),FALSE)*$E193)</f>
        <v>12001.450467174931</v>
      </c>
      <c r="CA193" s="1334">
        <f>IF(ISERROR(VLOOKUP(VLOOKUP($A193, 'E4 TB Allocation Details'!$A$18:$L$217, MATCH("A &amp; G ID", 'E4 TB Allocation Details'!$A$18:$L$18, 0),FALSE), 'E2 Allocators'!$B$15:$W$361, MATCH('O5 Details by Class &amp; Accounts'!CA$18, 'E2 Allocators'!$B$15:$W$15, 0),FALSE)*$E193), 0, VLOOKUP(VLOOKUP($A193, 'E4 TB Allocation Details'!$A$18:$L$217, MATCH("A &amp; G ID", 'E4 TB Allocation Details'!$A$18:$L$18, 0),FALSE), 'E2 Allocators'!$B$15:$W$361, MATCH('O5 Details by Class &amp; Accounts'!CA$18, 'E2 Allocators'!$B$15:$W$15, 0),FALSE)*$E193)</f>
        <v>792.61681421979597</v>
      </c>
      <c r="CB193" s="1334">
        <f>IF(ISERROR(VLOOKUP(VLOOKUP($A193, 'E4 TB Allocation Details'!$A$18:$L$217, MATCH("A &amp; G ID", 'E4 TB Allocation Details'!$A$18:$L$18, 0),FALSE), 'E2 Allocators'!$B$15:$W$361, MATCH('O5 Details by Class &amp; Accounts'!CB$18, 'E2 Allocators'!$B$15:$W$15, 0),FALSE)*$E193), 0, VLOOKUP(VLOOKUP($A193, 'E4 TB Allocation Details'!$A$18:$L$217, MATCH("A &amp; G ID", 'E4 TB Allocation Details'!$A$18:$L$18, 0),FALSE), 'E2 Allocators'!$B$15:$W$361, MATCH('O5 Details by Class &amp; Accounts'!CB$18, 'E2 Allocators'!$B$15:$W$15, 0),FALSE)*$E193)</f>
        <v>2326.1355606031925</v>
      </c>
      <c r="CC193" s="1334">
        <f>IF(ISERROR(VLOOKUP(VLOOKUP($A193, 'E4 TB Allocation Details'!$A$18:$L$217, MATCH("A &amp; G ID", 'E4 TB Allocation Details'!$A$18:$L$18, 0),FALSE), 'E2 Allocators'!$B$15:$W$361, MATCH('O5 Details by Class &amp; Accounts'!CC$18, 'E2 Allocators'!$B$15:$W$15, 0),FALSE)*$E193), 0, VLOOKUP(VLOOKUP($A193, 'E4 TB Allocation Details'!$A$18:$L$217, MATCH("A &amp; G ID", 'E4 TB Allocation Details'!$A$18:$L$18, 0),FALSE), 'E2 Allocators'!$B$15:$W$361, MATCH('O5 Details by Class &amp; Accounts'!CC$18, 'E2 Allocators'!$B$15:$W$15, 0),FALSE)*$E193)</f>
        <v>0</v>
      </c>
      <c r="CD193" s="1334">
        <f>IF(ISERROR(VLOOKUP(VLOOKUP($A193, 'E4 TB Allocation Details'!$A$18:$L$217, MATCH("A &amp; G ID", 'E4 TB Allocation Details'!$A$18:$L$18, 0),FALSE), 'E2 Allocators'!$B$15:$W$361, MATCH('O5 Details by Class &amp; Accounts'!CD$18, 'E2 Allocators'!$B$15:$W$15, 0),FALSE)*$E193), 0, VLOOKUP(VLOOKUP($A193, 'E4 TB Allocation Details'!$A$18:$L$217, MATCH("A &amp; G ID", 'E4 TB Allocation Details'!$A$18:$L$18, 0),FALSE), 'E2 Allocators'!$B$15:$W$361, MATCH('O5 Details by Class &amp; Accounts'!CD$18, 'E2 Allocators'!$B$15:$W$15, 0),FALSE)*$E193)</f>
        <v>0</v>
      </c>
      <c r="CE193" s="1334">
        <f>IF(ISERROR(VLOOKUP(VLOOKUP($A193, 'E4 TB Allocation Details'!$A$18:$L$217, MATCH("A &amp; G ID", 'E4 TB Allocation Details'!$A$18:$L$18, 0),FALSE), 'E2 Allocators'!$B$15:$W$361, MATCH('O5 Details by Class &amp; Accounts'!CE$18, 'E2 Allocators'!$B$15:$W$15, 0),FALSE)*$E193), 0, VLOOKUP(VLOOKUP($A193, 'E4 TB Allocation Details'!$A$18:$L$217, MATCH("A &amp; G ID", 'E4 TB Allocation Details'!$A$18:$L$18, 0),FALSE), 'E2 Allocators'!$B$15:$W$361, MATCH('O5 Details by Class &amp; Accounts'!CE$18, 'E2 Allocators'!$B$15:$W$15, 0),FALSE)*$E193)</f>
        <v>0</v>
      </c>
      <c r="CF193" s="1334">
        <f>IF(ISERROR(VLOOKUP(VLOOKUP($A193, 'E4 TB Allocation Details'!$A$18:$L$217, MATCH("A &amp; G ID", 'E4 TB Allocation Details'!$A$18:$L$18, 0),FALSE), 'E2 Allocators'!$B$15:$W$361, MATCH('O5 Details by Class &amp; Accounts'!CF$18, 'E2 Allocators'!$B$15:$W$15, 0),FALSE)*$E193), 0, VLOOKUP(VLOOKUP($A193, 'E4 TB Allocation Details'!$A$18:$L$217, MATCH("A &amp; G ID", 'E4 TB Allocation Details'!$A$18:$L$18, 0),FALSE), 'E2 Allocators'!$B$15:$W$361, MATCH('O5 Details by Class &amp; Accounts'!CF$18, 'E2 Allocators'!$B$15:$W$15, 0),FALSE)*$E193)</f>
        <v>0</v>
      </c>
      <c r="CG193" s="1334">
        <f>IF(ISERROR(VLOOKUP(VLOOKUP($A193, 'E4 TB Allocation Details'!$A$18:$L$217, MATCH("A &amp; G ID", 'E4 TB Allocation Details'!$A$18:$L$18, 0),FALSE), 'E2 Allocators'!$B$15:$W$361, MATCH('O5 Details by Class &amp; Accounts'!CG$18, 'E2 Allocators'!$B$15:$W$15, 0),FALSE)*$E193), 0, VLOOKUP(VLOOKUP($A193, 'E4 TB Allocation Details'!$A$18:$L$217, MATCH("A &amp; G ID", 'E4 TB Allocation Details'!$A$18:$L$18, 0),FALSE), 'E2 Allocators'!$B$15:$W$361, MATCH('O5 Details by Class &amp; Accounts'!CG$18, 'E2 Allocators'!$B$15:$W$15, 0),FALSE)*$E193)</f>
        <v>0</v>
      </c>
      <c r="CH193" s="1334">
        <f>IF(ISERROR(VLOOKUP(VLOOKUP($A193, 'E4 TB Allocation Details'!$A$18:$L$217, MATCH("A &amp; G ID", 'E4 TB Allocation Details'!$A$18:$L$18, 0),FALSE), 'E2 Allocators'!$B$15:$W$361, MATCH('O5 Details by Class &amp; Accounts'!CH$18, 'E2 Allocators'!$B$15:$W$15, 0),FALSE)*$E193), 0, VLOOKUP(VLOOKUP($A193, 'E4 TB Allocation Details'!$A$18:$L$217, MATCH("A &amp; G ID", 'E4 TB Allocation Details'!$A$18:$L$18, 0),FALSE), 'E2 Allocators'!$B$15:$W$361, MATCH('O5 Details by Class &amp; Accounts'!CH$18, 'E2 Allocators'!$B$15:$W$15, 0),FALSE)*$E193)</f>
        <v>0</v>
      </c>
      <c r="CI193" s="1334">
        <f>IF(ISERROR(VLOOKUP(VLOOKUP($A193, 'E4 TB Allocation Details'!$A$18:$L$217, MATCH("A &amp; G ID", 'E4 TB Allocation Details'!$A$18:$L$18, 0),FALSE), 'E2 Allocators'!$B$15:$W$361, MATCH('O5 Details by Class &amp; Accounts'!CI$18, 'E2 Allocators'!$B$15:$W$15, 0),FALSE)*$E193), 0, VLOOKUP(VLOOKUP($A193, 'E4 TB Allocation Details'!$A$18:$L$217, MATCH("A &amp; G ID", 'E4 TB Allocation Details'!$A$18:$L$18, 0),FALSE), 'E2 Allocators'!$B$15:$W$361, MATCH('O5 Details by Class &amp; Accounts'!CI$18, 'E2 Allocators'!$B$15:$W$15, 0),FALSE)*$E193)</f>
        <v>0</v>
      </c>
      <c r="CJ193" s="1334">
        <f>IF(ISERROR(VLOOKUP(VLOOKUP($A193, 'E4 TB Allocation Details'!$A$18:$L$217, MATCH("A &amp; G ID", 'E4 TB Allocation Details'!$A$18:$L$18, 0),FALSE), 'E2 Allocators'!$B$15:$W$361, MATCH('O5 Details by Class &amp; Accounts'!CJ$18, 'E2 Allocators'!$B$15:$W$15, 0),FALSE)*$E193), 0, VLOOKUP(VLOOKUP($A193, 'E4 TB Allocation Details'!$A$18:$L$217, MATCH("A &amp; G ID", 'E4 TB Allocation Details'!$A$18:$L$18, 0),FALSE), 'E2 Allocators'!$B$15:$W$361, MATCH('O5 Details by Class &amp; Accounts'!CJ$18, 'E2 Allocators'!$B$15:$W$15, 0),FALSE)*$E193)</f>
        <v>0</v>
      </c>
      <c r="CK193" s="1334">
        <f>IF(ISERROR(VLOOKUP(VLOOKUP($A193, 'E4 TB Allocation Details'!$A$18:$L$217, MATCH("A &amp; G ID", 'E4 TB Allocation Details'!$A$18:$L$18, 0),FALSE), 'E2 Allocators'!$B$15:$W$361, MATCH('O5 Details by Class &amp; Accounts'!CK$18, 'E2 Allocators'!$B$15:$W$15, 0),FALSE)*$E193), 0, VLOOKUP(VLOOKUP($A193, 'E4 TB Allocation Details'!$A$18:$L$217, MATCH("A &amp; G ID", 'E4 TB Allocation Details'!$A$18:$L$18, 0),FALSE), 'E2 Allocators'!$B$15:$W$361, MATCH('O5 Details by Class &amp; Accounts'!CK$18, 'E2 Allocators'!$B$15:$W$15, 0),FALSE)*$E193)</f>
        <v>0</v>
      </c>
      <c r="CL193" s="1334">
        <f>IF(ISERROR(VLOOKUP(VLOOKUP($A193, 'E4 TB Allocation Details'!$A$18:$L$217, MATCH("A &amp; G ID", 'E4 TB Allocation Details'!$A$18:$L$18, 0),FALSE), 'E2 Allocators'!$B$15:$W$361, MATCH('O5 Details by Class &amp; Accounts'!CL$18, 'E2 Allocators'!$B$15:$W$15, 0),FALSE)*$E193), 0, VLOOKUP(VLOOKUP($A193, 'E4 TB Allocation Details'!$A$18:$L$217, MATCH("A &amp; G ID", 'E4 TB Allocation Details'!$A$18:$L$18, 0),FALSE), 'E2 Allocators'!$B$15:$W$361, MATCH('O5 Details by Class &amp; Accounts'!CL$18, 'E2 Allocators'!$B$15:$W$15, 0),FALSE)*$E193)</f>
        <v>0</v>
      </c>
      <c r="CM193" s="1334">
        <f>IF(ISERROR(VLOOKUP(VLOOKUP($A193, 'E4 TB Allocation Details'!$A$18:$L$217, MATCH("A &amp; G ID", 'E4 TB Allocation Details'!$A$18:$L$18, 0),FALSE), 'E2 Allocators'!$B$15:$W$361, MATCH('O5 Details by Class &amp; Accounts'!CM$18, 'E2 Allocators'!$B$15:$W$15, 0),FALSE)*$E193), 0, VLOOKUP(VLOOKUP($A193, 'E4 TB Allocation Details'!$A$18:$L$217, MATCH("A &amp; G ID", 'E4 TB Allocation Details'!$A$18:$L$18, 0),FALSE), 'E2 Allocators'!$B$15:$W$361, MATCH('O5 Details by Class &amp; Accounts'!CM$18, 'E2 Allocators'!$B$15:$W$15, 0),FALSE)*$E193)</f>
        <v>0</v>
      </c>
      <c r="CN193" s="1334">
        <f t="shared" si="49"/>
        <v>374544.99999999994</v>
      </c>
      <c r="CO193" s="1670">
        <f t="shared" si="50"/>
        <v>0</v>
      </c>
      <c r="CQ193" s="1926" t="s">
        <v>1166</v>
      </c>
    </row>
    <row r="194" spans="1:95" s="64" customFormat="1" ht="12.75" x14ac:dyDescent="0.2">
      <c r="A194" s="2226">
        <v>5660</v>
      </c>
      <c r="B194" s="2176" t="s">
        <v>306</v>
      </c>
      <c r="C194" s="1667">
        <f>IF(ISERROR(VLOOKUP($A194,'I3 TB Data'!$A$20:$H$465,MATCH('O5 Details by Class &amp; Accounts'!$C$18, 'I3 TB Data'!$A$20:$H$20,0),0)), 0, VLOOKUP($A194,'I3 TB Data'!$A$20:$H$465,MATCH('O5 Details by Class &amp; Accounts'!$C$18,'I3 TB Data'!$A$20:$H$20,0),0))</f>
        <v>7000</v>
      </c>
      <c r="D194" s="1668"/>
      <c r="E194" s="1667">
        <f t="shared" si="44"/>
        <v>7000</v>
      </c>
      <c r="F194" s="1669"/>
      <c r="G194" s="1669"/>
      <c r="H194" s="1334">
        <f t="shared" si="46"/>
        <v>0</v>
      </c>
      <c r="I194" s="1334">
        <f>IF(ISERROR(VLOOKUP(VLOOKUP($A194, 'E4 TB Allocation Details'!$A$18:$L$217, MATCH("Demand ID", 'E4 TB Allocation Details'!$A$18:$L$18, 0),FALSE), 'E2 Allocators'!$B$15:$W$361, MATCH('O5 Details by Class &amp; Accounts'!I$18, 'E2 Allocators'!$B$15:$W$15, 0),FALSE)*$F194), 0, VLOOKUP(VLOOKUP($A194, 'E4 TB Allocation Details'!$A$18:$L$217, MATCH("Demand ID", 'E4 TB Allocation Details'!$A$18:$L$18, 0),FALSE), 'E2 Allocators'!$B$15:$W$361, MATCH('O5 Details by Class &amp; Accounts'!I$18, 'E2 Allocators'!$B$15:$W$15, 0),FALSE)*$F194)</f>
        <v>0</v>
      </c>
      <c r="J194" s="1334">
        <f>IF(ISERROR(VLOOKUP(VLOOKUP($A194, 'E4 TB Allocation Details'!$A$18:$L$217, MATCH("Demand ID", 'E4 TB Allocation Details'!$A$18:$L$18, 0),FALSE), 'E2 Allocators'!$B$15:$W$361, MATCH('O5 Details by Class &amp; Accounts'!J$18, 'E2 Allocators'!$B$15:$W$15, 0),FALSE)*$F194), 0, VLOOKUP(VLOOKUP($A194, 'E4 TB Allocation Details'!$A$18:$L$217, MATCH("Demand ID", 'E4 TB Allocation Details'!$A$18:$L$18, 0),FALSE), 'E2 Allocators'!$B$15:$W$361, MATCH('O5 Details by Class &amp; Accounts'!J$18, 'E2 Allocators'!$B$15:$W$15, 0),FALSE)*$F194)</f>
        <v>0</v>
      </c>
      <c r="K194" s="1334">
        <f>IF(ISERROR(VLOOKUP(VLOOKUP($A194, 'E4 TB Allocation Details'!$A$18:$L$217, MATCH("Demand ID", 'E4 TB Allocation Details'!$A$18:$L$18, 0),FALSE), 'E2 Allocators'!$B$15:$W$361, MATCH('O5 Details by Class &amp; Accounts'!K$18, 'E2 Allocators'!$B$15:$W$15, 0),FALSE)*$F194), 0, VLOOKUP(VLOOKUP($A194, 'E4 TB Allocation Details'!$A$18:$L$217, MATCH("Demand ID", 'E4 TB Allocation Details'!$A$18:$L$18, 0),FALSE), 'E2 Allocators'!$B$15:$W$361, MATCH('O5 Details by Class &amp; Accounts'!K$18, 'E2 Allocators'!$B$15:$W$15, 0),FALSE)*$F194)</f>
        <v>0</v>
      </c>
      <c r="L194" s="1334">
        <f>IF(ISERROR(VLOOKUP(VLOOKUP($A194, 'E4 TB Allocation Details'!$A$18:$L$217, MATCH("Demand ID", 'E4 TB Allocation Details'!$A$18:$L$18, 0),FALSE), 'E2 Allocators'!$B$15:$W$361, MATCH('O5 Details by Class &amp; Accounts'!L$18, 'E2 Allocators'!$B$15:$W$15, 0),FALSE)*$F194), 0, VLOOKUP(VLOOKUP($A194, 'E4 TB Allocation Details'!$A$18:$L$217, MATCH("Demand ID", 'E4 TB Allocation Details'!$A$18:$L$18, 0),FALSE), 'E2 Allocators'!$B$15:$W$361, MATCH('O5 Details by Class &amp; Accounts'!L$18, 'E2 Allocators'!$B$15:$W$15, 0),FALSE)*$F194)</f>
        <v>0</v>
      </c>
      <c r="M194" s="1334">
        <f>IF(ISERROR(VLOOKUP(VLOOKUP($A194, 'E4 TB Allocation Details'!$A$18:$L$217, MATCH("Demand ID", 'E4 TB Allocation Details'!$A$18:$L$18, 0),FALSE), 'E2 Allocators'!$B$15:$W$361, MATCH('O5 Details by Class &amp; Accounts'!M$18, 'E2 Allocators'!$B$15:$W$15, 0),FALSE)*$F194), 0, VLOOKUP(VLOOKUP($A194, 'E4 TB Allocation Details'!$A$18:$L$217, MATCH("Demand ID", 'E4 TB Allocation Details'!$A$18:$L$18, 0),FALSE), 'E2 Allocators'!$B$15:$W$361, MATCH('O5 Details by Class &amp; Accounts'!M$18, 'E2 Allocators'!$B$15:$W$15, 0),FALSE)*$F194)</f>
        <v>0</v>
      </c>
      <c r="N194" s="1334">
        <f>IF(ISERROR(VLOOKUP(VLOOKUP($A194, 'E4 TB Allocation Details'!$A$18:$L$217, MATCH("Demand ID", 'E4 TB Allocation Details'!$A$18:$L$18, 0),FALSE), 'E2 Allocators'!$B$15:$W$361, MATCH('O5 Details by Class &amp; Accounts'!N$18, 'E2 Allocators'!$B$15:$W$15, 0),FALSE)*$F194), 0, VLOOKUP(VLOOKUP($A194, 'E4 TB Allocation Details'!$A$18:$L$217, MATCH("Demand ID", 'E4 TB Allocation Details'!$A$18:$L$18, 0),FALSE), 'E2 Allocators'!$B$15:$W$361, MATCH('O5 Details by Class &amp; Accounts'!N$18, 'E2 Allocators'!$B$15:$W$15, 0),FALSE)*$F194)</f>
        <v>0</v>
      </c>
      <c r="O194" s="1334">
        <f>IF(ISERROR(VLOOKUP(VLOOKUP($A194, 'E4 TB Allocation Details'!$A$18:$L$217, MATCH("Demand ID", 'E4 TB Allocation Details'!$A$18:$L$18, 0),FALSE), 'E2 Allocators'!$B$15:$W$361, MATCH('O5 Details by Class &amp; Accounts'!O$18, 'E2 Allocators'!$B$15:$W$15, 0),FALSE)*$F194), 0, VLOOKUP(VLOOKUP($A194, 'E4 TB Allocation Details'!$A$18:$L$217, MATCH("Demand ID", 'E4 TB Allocation Details'!$A$18:$L$18, 0),FALSE), 'E2 Allocators'!$B$15:$W$361, MATCH('O5 Details by Class &amp; Accounts'!O$18, 'E2 Allocators'!$B$15:$W$15, 0),FALSE)*$F194)</f>
        <v>0</v>
      </c>
      <c r="P194" s="1334">
        <f>IF(ISERROR(VLOOKUP(VLOOKUP($A194, 'E4 TB Allocation Details'!$A$18:$L$217, MATCH("Demand ID", 'E4 TB Allocation Details'!$A$18:$L$18, 0),FALSE), 'E2 Allocators'!$B$15:$W$361, MATCH('O5 Details by Class &amp; Accounts'!P$18, 'E2 Allocators'!$B$15:$W$15, 0),FALSE)*$F194), 0, VLOOKUP(VLOOKUP($A194, 'E4 TB Allocation Details'!$A$18:$L$217, MATCH("Demand ID", 'E4 TB Allocation Details'!$A$18:$L$18, 0),FALSE), 'E2 Allocators'!$B$15:$W$361, MATCH('O5 Details by Class &amp; Accounts'!P$18, 'E2 Allocators'!$B$15:$W$15, 0),FALSE)*$F194)</f>
        <v>0</v>
      </c>
      <c r="Q194" s="1334">
        <f>IF(ISERROR(VLOOKUP(VLOOKUP($A194, 'E4 TB Allocation Details'!$A$18:$L$217, MATCH("Demand ID", 'E4 TB Allocation Details'!$A$18:$L$18, 0),FALSE), 'E2 Allocators'!$B$15:$W$361, MATCH('O5 Details by Class &amp; Accounts'!Q$18, 'E2 Allocators'!$B$15:$W$15, 0),FALSE)*$F194), 0, VLOOKUP(VLOOKUP($A194, 'E4 TB Allocation Details'!$A$18:$L$217, MATCH("Demand ID", 'E4 TB Allocation Details'!$A$18:$L$18, 0),FALSE), 'E2 Allocators'!$B$15:$W$361, MATCH('O5 Details by Class &amp; Accounts'!Q$18, 'E2 Allocators'!$B$15:$W$15, 0),FALSE)*$F194)</f>
        <v>0</v>
      </c>
      <c r="R194" s="1334">
        <f>IF(ISERROR(VLOOKUP(VLOOKUP($A194, 'E4 TB Allocation Details'!$A$18:$L$217, MATCH("Demand ID", 'E4 TB Allocation Details'!$A$18:$L$18, 0),FALSE), 'E2 Allocators'!$B$15:$W$361, MATCH('O5 Details by Class &amp; Accounts'!R$18, 'E2 Allocators'!$B$15:$W$15, 0),FALSE)*$F194), 0, VLOOKUP(VLOOKUP($A194, 'E4 TB Allocation Details'!$A$18:$L$217, MATCH("Demand ID", 'E4 TB Allocation Details'!$A$18:$L$18, 0),FALSE), 'E2 Allocators'!$B$15:$W$361, MATCH('O5 Details by Class &amp; Accounts'!R$18, 'E2 Allocators'!$B$15:$W$15, 0),FALSE)*$F194)</f>
        <v>0</v>
      </c>
      <c r="S194" s="1334">
        <f>IF(ISERROR(VLOOKUP(VLOOKUP($A194, 'E4 TB Allocation Details'!$A$18:$L$217, MATCH("Demand ID", 'E4 TB Allocation Details'!$A$18:$L$18, 0),FALSE), 'E2 Allocators'!$B$15:$W$361, MATCH('O5 Details by Class &amp; Accounts'!S$18, 'E2 Allocators'!$B$15:$W$15, 0),FALSE)*$F194), 0, VLOOKUP(VLOOKUP($A194, 'E4 TB Allocation Details'!$A$18:$L$217, MATCH("Demand ID", 'E4 TB Allocation Details'!$A$18:$L$18, 0),FALSE), 'E2 Allocators'!$B$15:$W$361, MATCH('O5 Details by Class &amp; Accounts'!S$18, 'E2 Allocators'!$B$15:$W$15, 0),FALSE)*$F194)</f>
        <v>0</v>
      </c>
      <c r="T194" s="1334">
        <f>IF(ISERROR(VLOOKUP(VLOOKUP($A194, 'E4 TB Allocation Details'!$A$18:$L$217, MATCH("Demand ID", 'E4 TB Allocation Details'!$A$18:$L$18, 0),FALSE), 'E2 Allocators'!$B$15:$W$361, MATCH('O5 Details by Class &amp; Accounts'!T$18, 'E2 Allocators'!$B$15:$W$15, 0),FALSE)*$F194), 0, VLOOKUP(VLOOKUP($A194, 'E4 TB Allocation Details'!$A$18:$L$217, MATCH("Demand ID", 'E4 TB Allocation Details'!$A$18:$L$18, 0),FALSE), 'E2 Allocators'!$B$15:$W$361, MATCH('O5 Details by Class &amp; Accounts'!T$18, 'E2 Allocators'!$B$15:$W$15, 0),FALSE)*$F194)</f>
        <v>0</v>
      </c>
      <c r="U194" s="1334">
        <f>IF(ISERROR(VLOOKUP(VLOOKUP($A194, 'E4 TB Allocation Details'!$A$18:$L$217, MATCH("Demand ID", 'E4 TB Allocation Details'!$A$18:$L$18, 0),FALSE), 'E2 Allocators'!$B$15:$W$361, MATCH('O5 Details by Class &amp; Accounts'!U$18, 'E2 Allocators'!$B$15:$W$15, 0),FALSE)*$F194), 0, VLOOKUP(VLOOKUP($A194, 'E4 TB Allocation Details'!$A$18:$L$217, MATCH("Demand ID", 'E4 TB Allocation Details'!$A$18:$L$18, 0),FALSE), 'E2 Allocators'!$B$15:$W$361, MATCH('O5 Details by Class &amp; Accounts'!U$18, 'E2 Allocators'!$B$15:$W$15, 0),FALSE)*$F194)</f>
        <v>0</v>
      </c>
      <c r="V194" s="1334">
        <f>IF(ISERROR(VLOOKUP(VLOOKUP($A194, 'E4 TB Allocation Details'!$A$18:$L$217, MATCH("Demand ID", 'E4 TB Allocation Details'!$A$18:$L$18, 0),FALSE), 'E2 Allocators'!$B$15:$W$361, MATCH('O5 Details by Class &amp; Accounts'!V$18, 'E2 Allocators'!$B$15:$W$15, 0),FALSE)*$F194), 0, VLOOKUP(VLOOKUP($A194, 'E4 TB Allocation Details'!$A$18:$L$217, MATCH("Demand ID", 'E4 TB Allocation Details'!$A$18:$L$18, 0),FALSE), 'E2 Allocators'!$B$15:$W$361, MATCH('O5 Details by Class &amp; Accounts'!V$18, 'E2 Allocators'!$B$15:$W$15, 0),FALSE)*$F194)</f>
        <v>0</v>
      </c>
      <c r="W194" s="1334">
        <f>IF(ISERROR(VLOOKUP(VLOOKUP($A194, 'E4 TB Allocation Details'!$A$18:$L$217, MATCH("Demand ID", 'E4 TB Allocation Details'!$A$18:$L$18, 0),FALSE), 'E2 Allocators'!$B$15:$W$361, MATCH('O5 Details by Class &amp; Accounts'!W$18, 'E2 Allocators'!$B$15:$W$15, 0),FALSE)*$F194), 0, VLOOKUP(VLOOKUP($A194, 'E4 TB Allocation Details'!$A$18:$L$217, MATCH("Demand ID", 'E4 TB Allocation Details'!$A$18:$L$18, 0),FALSE), 'E2 Allocators'!$B$15:$W$361, MATCH('O5 Details by Class &amp; Accounts'!W$18, 'E2 Allocators'!$B$15:$W$15, 0),FALSE)*$F194)</f>
        <v>0</v>
      </c>
      <c r="X194" s="1334">
        <f>IF(ISERROR(VLOOKUP(VLOOKUP($A194, 'E4 TB Allocation Details'!$A$18:$L$217, MATCH("Demand ID", 'E4 TB Allocation Details'!$A$18:$L$18, 0),FALSE), 'E2 Allocators'!$B$15:$W$361, MATCH('O5 Details by Class &amp; Accounts'!X$18, 'E2 Allocators'!$B$15:$W$15, 0),FALSE)*$F194), 0, VLOOKUP(VLOOKUP($A194, 'E4 TB Allocation Details'!$A$18:$L$217, MATCH("Demand ID", 'E4 TB Allocation Details'!$A$18:$L$18, 0),FALSE), 'E2 Allocators'!$B$15:$W$361, MATCH('O5 Details by Class &amp; Accounts'!X$18, 'E2 Allocators'!$B$15:$W$15, 0),FALSE)*$F194)</f>
        <v>0</v>
      </c>
      <c r="Y194" s="1334">
        <f>IF(ISERROR(VLOOKUP(VLOOKUP($A194, 'E4 TB Allocation Details'!$A$18:$L$217, MATCH("Demand ID", 'E4 TB Allocation Details'!$A$18:$L$18, 0),FALSE), 'E2 Allocators'!$B$15:$W$361, MATCH('O5 Details by Class &amp; Accounts'!Y$18, 'E2 Allocators'!$B$15:$W$15, 0),FALSE)*$F194), 0, VLOOKUP(VLOOKUP($A194, 'E4 TB Allocation Details'!$A$18:$L$217, MATCH("Demand ID", 'E4 TB Allocation Details'!$A$18:$L$18, 0),FALSE), 'E2 Allocators'!$B$15:$W$361, MATCH('O5 Details by Class &amp; Accounts'!Y$18, 'E2 Allocators'!$B$15:$W$15, 0),FALSE)*$F194)</f>
        <v>0</v>
      </c>
      <c r="Z194" s="1334">
        <f>IF(ISERROR(VLOOKUP(VLOOKUP($A194, 'E4 TB Allocation Details'!$A$18:$L$217, MATCH("Demand ID", 'E4 TB Allocation Details'!$A$18:$L$18, 0),FALSE), 'E2 Allocators'!$B$15:$W$361, MATCH('O5 Details by Class &amp; Accounts'!Z$18, 'E2 Allocators'!$B$15:$W$15, 0),FALSE)*$F194), 0, VLOOKUP(VLOOKUP($A194, 'E4 TB Allocation Details'!$A$18:$L$217, MATCH("Demand ID", 'E4 TB Allocation Details'!$A$18:$L$18, 0),FALSE), 'E2 Allocators'!$B$15:$W$361, MATCH('O5 Details by Class &amp; Accounts'!Z$18, 'E2 Allocators'!$B$15:$W$15, 0),FALSE)*$F194)</f>
        <v>0</v>
      </c>
      <c r="AA194" s="1334">
        <f>IF(ISERROR(VLOOKUP(VLOOKUP($A194, 'E4 TB Allocation Details'!$A$18:$L$217, MATCH("Demand ID", 'E4 TB Allocation Details'!$A$18:$L$18, 0),FALSE), 'E2 Allocators'!$B$15:$W$361, MATCH('O5 Details by Class &amp; Accounts'!AA$18, 'E2 Allocators'!$B$15:$W$15, 0),FALSE)*$F194), 0, VLOOKUP(VLOOKUP($A194, 'E4 TB Allocation Details'!$A$18:$L$217, MATCH("Demand ID", 'E4 TB Allocation Details'!$A$18:$L$18, 0),FALSE), 'E2 Allocators'!$B$15:$W$361, MATCH('O5 Details by Class &amp; Accounts'!AA$18, 'E2 Allocators'!$B$15:$W$15, 0),FALSE)*$F194)</f>
        <v>0</v>
      </c>
      <c r="AB194" s="1334">
        <f>IF(ISERROR(VLOOKUP(VLOOKUP($A194, 'E4 TB Allocation Details'!$A$18:$L$217, MATCH("Demand ID", 'E4 TB Allocation Details'!$A$18:$L$18, 0),FALSE), 'E2 Allocators'!$B$15:$W$361, MATCH('O5 Details by Class &amp; Accounts'!AB$18, 'E2 Allocators'!$B$15:$W$15, 0),FALSE)*$F194), 0, VLOOKUP(VLOOKUP($A194, 'E4 TB Allocation Details'!$A$18:$L$217, MATCH("Demand ID", 'E4 TB Allocation Details'!$A$18:$L$18, 0),FALSE), 'E2 Allocators'!$B$15:$W$361, MATCH('O5 Details by Class &amp; Accounts'!AB$18, 'E2 Allocators'!$B$15:$W$15, 0),FALSE)*$F194)</f>
        <v>0</v>
      </c>
      <c r="AC194" s="1334">
        <f t="shared" si="47"/>
        <v>0</v>
      </c>
      <c r="AD194" s="1334">
        <f>IF(ISERROR(VLOOKUP(VLOOKUP($A194, 'E4 TB Allocation Details'!$A$18:$L$217, MATCH("Customer ID", 'E4 TB Allocation Details'!$A$18:$L$18, 0),FALSE), 'E2 Allocators'!$B$15:$W$361, MATCH('O5 Details by Class &amp; Accounts'!AD$18, 'E2 Allocators'!$B$15:$W$15, 0),FALSE)*$G194), 0, VLOOKUP(VLOOKUP($A194, 'E4 TB Allocation Details'!$A$18:$L$217, MATCH("Customer ID", 'E4 TB Allocation Details'!$A$18:$L$18, 0),FALSE), 'E2 Allocators'!$B$15:$W$361, MATCH('O5 Details by Class &amp; Accounts'!AD$18, 'E2 Allocators'!$B$15:$W$15, 0),FALSE)*$G194)</f>
        <v>0</v>
      </c>
      <c r="AE194" s="1334">
        <f>IF(ISERROR(VLOOKUP(VLOOKUP($A194, 'E4 TB Allocation Details'!$A$18:$L$217, MATCH("Customer ID", 'E4 TB Allocation Details'!$A$18:$L$18, 0),FALSE), 'E2 Allocators'!$B$15:$W$361, MATCH('O5 Details by Class &amp; Accounts'!AE$18, 'E2 Allocators'!$B$15:$W$15, 0),FALSE)*$G194), 0, VLOOKUP(VLOOKUP($A194, 'E4 TB Allocation Details'!$A$18:$L$217, MATCH("Customer ID", 'E4 TB Allocation Details'!$A$18:$L$18, 0),FALSE), 'E2 Allocators'!$B$15:$W$361, MATCH('O5 Details by Class &amp; Accounts'!AE$18, 'E2 Allocators'!$B$15:$W$15, 0),FALSE)*$G194)</f>
        <v>0</v>
      </c>
      <c r="AF194" s="1334">
        <f>IF(ISERROR(VLOOKUP(VLOOKUP($A194, 'E4 TB Allocation Details'!$A$18:$L$217, MATCH("Customer ID", 'E4 TB Allocation Details'!$A$18:$L$18, 0),FALSE), 'E2 Allocators'!$B$15:$W$361, MATCH('O5 Details by Class &amp; Accounts'!AF$18, 'E2 Allocators'!$B$15:$W$15, 0),FALSE)*$G194), 0, VLOOKUP(VLOOKUP($A194, 'E4 TB Allocation Details'!$A$18:$L$217, MATCH("Customer ID", 'E4 TB Allocation Details'!$A$18:$L$18, 0),FALSE), 'E2 Allocators'!$B$15:$W$361, MATCH('O5 Details by Class &amp; Accounts'!AF$18, 'E2 Allocators'!$B$15:$W$15, 0),FALSE)*$G194)</f>
        <v>0</v>
      </c>
      <c r="AG194" s="1334">
        <f>IF(ISERROR(VLOOKUP(VLOOKUP($A194, 'E4 TB Allocation Details'!$A$18:$L$217, MATCH("Customer ID", 'E4 TB Allocation Details'!$A$18:$L$18, 0),FALSE), 'E2 Allocators'!$B$15:$W$361, MATCH('O5 Details by Class &amp; Accounts'!AG$18, 'E2 Allocators'!$B$15:$W$15, 0),FALSE)*$G194), 0, VLOOKUP(VLOOKUP($A194, 'E4 TB Allocation Details'!$A$18:$L$217, MATCH("Customer ID", 'E4 TB Allocation Details'!$A$18:$L$18, 0),FALSE), 'E2 Allocators'!$B$15:$W$361, MATCH('O5 Details by Class &amp; Accounts'!AG$18, 'E2 Allocators'!$B$15:$W$15, 0),FALSE)*$G194)</f>
        <v>0</v>
      </c>
      <c r="AH194" s="1334">
        <f>IF(ISERROR(VLOOKUP(VLOOKUP($A194, 'E4 TB Allocation Details'!$A$18:$L$217, MATCH("Customer ID", 'E4 TB Allocation Details'!$A$18:$L$18, 0),FALSE), 'E2 Allocators'!$B$15:$W$361, MATCH('O5 Details by Class &amp; Accounts'!AH$18, 'E2 Allocators'!$B$15:$W$15, 0),FALSE)*$G194), 0, VLOOKUP(VLOOKUP($A194, 'E4 TB Allocation Details'!$A$18:$L$217, MATCH("Customer ID", 'E4 TB Allocation Details'!$A$18:$L$18, 0),FALSE), 'E2 Allocators'!$B$15:$W$361, MATCH('O5 Details by Class &amp; Accounts'!AH$18, 'E2 Allocators'!$B$15:$W$15, 0),FALSE)*$G194)</f>
        <v>0</v>
      </c>
      <c r="AI194" s="1334">
        <f>IF(ISERROR(VLOOKUP(VLOOKUP($A194, 'E4 TB Allocation Details'!$A$18:$L$217, MATCH("Customer ID", 'E4 TB Allocation Details'!$A$18:$L$18, 0),FALSE), 'E2 Allocators'!$B$15:$W$361, MATCH('O5 Details by Class &amp; Accounts'!AI$18, 'E2 Allocators'!$B$15:$W$15, 0),FALSE)*$G194), 0, VLOOKUP(VLOOKUP($A194, 'E4 TB Allocation Details'!$A$18:$L$217, MATCH("Customer ID", 'E4 TB Allocation Details'!$A$18:$L$18, 0),FALSE), 'E2 Allocators'!$B$15:$W$361, MATCH('O5 Details by Class &amp; Accounts'!AI$18, 'E2 Allocators'!$B$15:$W$15, 0),FALSE)*$G194)</f>
        <v>0</v>
      </c>
      <c r="AJ194" s="1334">
        <f>IF(ISERROR(VLOOKUP(VLOOKUP($A194, 'E4 TB Allocation Details'!$A$18:$L$217, MATCH("Customer ID", 'E4 TB Allocation Details'!$A$18:$L$18, 0),FALSE), 'E2 Allocators'!$B$15:$W$361, MATCH('O5 Details by Class &amp; Accounts'!AJ$18, 'E2 Allocators'!$B$15:$W$15, 0),FALSE)*$G194), 0, VLOOKUP(VLOOKUP($A194, 'E4 TB Allocation Details'!$A$18:$L$217, MATCH("Customer ID", 'E4 TB Allocation Details'!$A$18:$L$18, 0),FALSE), 'E2 Allocators'!$B$15:$W$361, MATCH('O5 Details by Class &amp; Accounts'!AJ$18, 'E2 Allocators'!$B$15:$W$15, 0),FALSE)*$G194)</f>
        <v>0</v>
      </c>
      <c r="AK194" s="1334">
        <f>IF(ISERROR(VLOOKUP(VLOOKUP($A194, 'E4 TB Allocation Details'!$A$18:$L$217, MATCH("Customer ID", 'E4 TB Allocation Details'!$A$18:$L$18, 0),FALSE), 'E2 Allocators'!$B$15:$W$361, MATCH('O5 Details by Class &amp; Accounts'!AK$18, 'E2 Allocators'!$B$15:$W$15, 0),FALSE)*$G194), 0, VLOOKUP(VLOOKUP($A194, 'E4 TB Allocation Details'!$A$18:$L$217, MATCH("Customer ID", 'E4 TB Allocation Details'!$A$18:$L$18, 0),FALSE), 'E2 Allocators'!$B$15:$W$361, MATCH('O5 Details by Class &amp; Accounts'!AK$18, 'E2 Allocators'!$B$15:$W$15, 0),FALSE)*$G194)</f>
        <v>0</v>
      </c>
      <c r="AL194" s="1334">
        <f>IF(ISERROR(VLOOKUP(VLOOKUP($A194, 'E4 TB Allocation Details'!$A$18:$L$217, MATCH("Customer ID", 'E4 TB Allocation Details'!$A$18:$L$18, 0),FALSE), 'E2 Allocators'!$B$15:$W$361, MATCH('O5 Details by Class &amp; Accounts'!AL$18, 'E2 Allocators'!$B$15:$W$15, 0),FALSE)*$G194), 0, VLOOKUP(VLOOKUP($A194, 'E4 TB Allocation Details'!$A$18:$L$217, MATCH("Customer ID", 'E4 TB Allocation Details'!$A$18:$L$18, 0),FALSE), 'E2 Allocators'!$B$15:$W$361, MATCH('O5 Details by Class &amp; Accounts'!AL$18, 'E2 Allocators'!$B$15:$W$15, 0),FALSE)*$G194)</f>
        <v>0</v>
      </c>
      <c r="AM194" s="1334">
        <f>IF(ISERROR(VLOOKUP(VLOOKUP($A194, 'E4 TB Allocation Details'!$A$18:$L$217, MATCH("Customer ID", 'E4 TB Allocation Details'!$A$18:$L$18, 0),FALSE), 'E2 Allocators'!$B$15:$W$361, MATCH('O5 Details by Class &amp; Accounts'!AM$18, 'E2 Allocators'!$B$15:$W$15, 0),FALSE)*$G194), 0, VLOOKUP(VLOOKUP($A194, 'E4 TB Allocation Details'!$A$18:$L$217, MATCH("Customer ID", 'E4 TB Allocation Details'!$A$18:$L$18, 0),FALSE), 'E2 Allocators'!$B$15:$W$361, MATCH('O5 Details by Class &amp; Accounts'!AM$18, 'E2 Allocators'!$B$15:$W$15, 0),FALSE)*$G194)</f>
        <v>0</v>
      </c>
      <c r="AN194" s="1334">
        <f>IF(ISERROR(VLOOKUP(VLOOKUP($A194, 'E4 TB Allocation Details'!$A$18:$L$217, MATCH("Customer ID", 'E4 TB Allocation Details'!$A$18:$L$18, 0),FALSE), 'E2 Allocators'!$B$15:$W$361, MATCH('O5 Details by Class &amp; Accounts'!AN$18, 'E2 Allocators'!$B$15:$W$15, 0),FALSE)*$G194), 0, VLOOKUP(VLOOKUP($A194, 'E4 TB Allocation Details'!$A$18:$L$217, MATCH("Customer ID", 'E4 TB Allocation Details'!$A$18:$L$18, 0),FALSE), 'E2 Allocators'!$B$15:$W$361, MATCH('O5 Details by Class &amp; Accounts'!AN$18, 'E2 Allocators'!$B$15:$W$15, 0),FALSE)*$G194)</f>
        <v>0</v>
      </c>
      <c r="AO194" s="1334">
        <f>IF(ISERROR(VLOOKUP(VLOOKUP($A194, 'E4 TB Allocation Details'!$A$18:$L$217, MATCH("Customer ID", 'E4 TB Allocation Details'!$A$18:$L$18, 0),FALSE), 'E2 Allocators'!$B$15:$W$361, MATCH('O5 Details by Class &amp; Accounts'!AO$18, 'E2 Allocators'!$B$15:$W$15, 0),FALSE)*$G194), 0, VLOOKUP(VLOOKUP($A194, 'E4 TB Allocation Details'!$A$18:$L$217, MATCH("Customer ID", 'E4 TB Allocation Details'!$A$18:$L$18, 0),FALSE), 'E2 Allocators'!$B$15:$W$361, MATCH('O5 Details by Class &amp; Accounts'!AO$18, 'E2 Allocators'!$B$15:$W$15, 0),FALSE)*$G194)</f>
        <v>0</v>
      </c>
      <c r="AP194" s="1334">
        <f>IF(ISERROR(VLOOKUP(VLOOKUP($A194, 'E4 TB Allocation Details'!$A$18:$L$217, MATCH("Customer ID", 'E4 TB Allocation Details'!$A$18:$L$18, 0),FALSE), 'E2 Allocators'!$B$15:$W$361, MATCH('O5 Details by Class &amp; Accounts'!AP$18, 'E2 Allocators'!$B$15:$W$15, 0),FALSE)*$G194), 0, VLOOKUP(VLOOKUP($A194, 'E4 TB Allocation Details'!$A$18:$L$217, MATCH("Customer ID", 'E4 TB Allocation Details'!$A$18:$L$18, 0),FALSE), 'E2 Allocators'!$B$15:$W$361, MATCH('O5 Details by Class &amp; Accounts'!AP$18, 'E2 Allocators'!$B$15:$W$15, 0),FALSE)*$G194)</f>
        <v>0</v>
      </c>
      <c r="AQ194" s="1334">
        <f>IF(ISERROR(VLOOKUP(VLOOKUP($A194, 'E4 TB Allocation Details'!$A$18:$L$217, MATCH("Customer ID", 'E4 TB Allocation Details'!$A$18:$L$18, 0),FALSE), 'E2 Allocators'!$B$15:$W$361, MATCH('O5 Details by Class &amp; Accounts'!AQ$18, 'E2 Allocators'!$B$15:$W$15, 0),FALSE)*$G194), 0, VLOOKUP(VLOOKUP($A194, 'E4 TB Allocation Details'!$A$18:$L$217, MATCH("Customer ID", 'E4 TB Allocation Details'!$A$18:$L$18, 0),FALSE), 'E2 Allocators'!$B$15:$W$361, MATCH('O5 Details by Class &amp; Accounts'!AQ$18, 'E2 Allocators'!$B$15:$W$15, 0),FALSE)*$G194)</f>
        <v>0</v>
      </c>
      <c r="AR194" s="1334">
        <f>IF(ISERROR(VLOOKUP(VLOOKUP($A194, 'E4 TB Allocation Details'!$A$18:$L$217, MATCH("Customer ID", 'E4 TB Allocation Details'!$A$18:$L$18, 0),FALSE), 'E2 Allocators'!$B$15:$W$361, MATCH('O5 Details by Class &amp; Accounts'!AR$18, 'E2 Allocators'!$B$15:$W$15, 0),FALSE)*$G194), 0, VLOOKUP(VLOOKUP($A194, 'E4 TB Allocation Details'!$A$18:$L$217, MATCH("Customer ID", 'E4 TB Allocation Details'!$A$18:$L$18, 0),FALSE), 'E2 Allocators'!$B$15:$W$361, MATCH('O5 Details by Class &amp; Accounts'!AR$18, 'E2 Allocators'!$B$15:$W$15, 0),FALSE)*$G194)</f>
        <v>0</v>
      </c>
      <c r="AS194" s="1334">
        <f>IF(ISERROR(VLOOKUP(VLOOKUP($A194, 'E4 TB Allocation Details'!$A$18:$L$217, MATCH("Customer ID", 'E4 TB Allocation Details'!$A$18:$L$18, 0),FALSE), 'E2 Allocators'!$B$15:$W$361, MATCH('O5 Details by Class &amp; Accounts'!AS$18, 'E2 Allocators'!$B$15:$W$15, 0),FALSE)*$G194), 0, VLOOKUP(VLOOKUP($A194, 'E4 TB Allocation Details'!$A$18:$L$217, MATCH("Customer ID", 'E4 TB Allocation Details'!$A$18:$L$18, 0),FALSE), 'E2 Allocators'!$B$15:$W$361, MATCH('O5 Details by Class &amp; Accounts'!AS$18, 'E2 Allocators'!$B$15:$W$15, 0),FALSE)*$G194)</f>
        <v>0</v>
      </c>
      <c r="AT194" s="1334">
        <f>IF(ISERROR(VLOOKUP(VLOOKUP($A194, 'E4 TB Allocation Details'!$A$18:$L$217, MATCH("Customer ID", 'E4 TB Allocation Details'!$A$18:$L$18, 0),FALSE), 'E2 Allocators'!$B$15:$W$361, MATCH('O5 Details by Class &amp; Accounts'!AT$18, 'E2 Allocators'!$B$15:$W$15, 0),FALSE)*$G194), 0, VLOOKUP(VLOOKUP($A194, 'E4 TB Allocation Details'!$A$18:$L$217, MATCH("Customer ID", 'E4 TB Allocation Details'!$A$18:$L$18, 0),FALSE), 'E2 Allocators'!$B$15:$W$361, MATCH('O5 Details by Class &amp; Accounts'!AT$18, 'E2 Allocators'!$B$15:$W$15, 0),FALSE)*$G194)</f>
        <v>0</v>
      </c>
      <c r="AU194" s="1334">
        <f>IF(ISERROR(VLOOKUP(VLOOKUP($A194, 'E4 TB Allocation Details'!$A$18:$L$217, MATCH("Customer ID", 'E4 TB Allocation Details'!$A$18:$L$18, 0),FALSE), 'E2 Allocators'!$B$15:$W$361, MATCH('O5 Details by Class &amp; Accounts'!AU$18, 'E2 Allocators'!$B$15:$W$15, 0),FALSE)*$G194), 0, VLOOKUP(VLOOKUP($A194, 'E4 TB Allocation Details'!$A$18:$L$217, MATCH("Customer ID", 'E4 TB Allocation Details'!$A$18:$L$18, 0),FALSE), 'E2 Allocators'!$B$15:$W$361, MATCH('O5 Details by Class &amp; Accounts'!AU$18, 'E2 Allocators'!$B$15:$W$15, 0),FALSE)*$G194)</f>
        <v>0</v>
      </c>
      <c r="AV194" s="1334">
        <f>IF(ISERROR(VLOOKUP(VLOOKUP($A194, 'E4 TB Allocation Details'!$A$18:$L$217, MATCH("Customer ID", 'E4 TB Allocation Details'!$A$18:$L$18, 0),FALSE), 'E2 Allocators'!$B$15:$W$361, MATCH('O5 Details by Class &amp; Accounts'!AV$18, 'E2 Allocators'!$B$15:$W$15, 0),FALSE)*$G194), 0, VLOOKUP(VLOOKUP($A194, 'E4 TB Allocation Details'!$A$18:$L$217, MATCH("Customer ID", 'E4 TB Allocation Details'!$A$18:$L$18, 0),FALSE), 'E2 Allocators'!$B$15:$W$361, MATCH('O5 Details by Class &amp; Accounts'!AV$18, 'E2 Allocators'!$B$15:$W$15, 0),FALSE)*$G194)</f>
        <v>0</v>
      </c>
      <c r="AW194" s="1334">
        <f>IF(ISERROR(VLOOKUP(VLOOKUP($A194, 'E4 TB Allocation Details'!$A$18:$L$217, MATCH("Customer ID", 'E4 TB Allocation Details'!$A$18:$L$18, 0),FALSE), 'E2 Allocators'!$B$15:$W$361, MATCH('O5 Details by Class &amp; Accounts'!AW$18, 'E2 Allocators'!$B$15:$W$15, 0),FALSE)*$G194), 0, VLOOKUP(VLOOKUP($A194, 'E4 TB Allocation Details'!$A$18:$L$217, MATCH("Customer ID", 'E4 TB Allocation Details'!$A$18:$L$18, 0),FALSE), 'E2 Allocators'!$B$15:$W$361, MATCH('O5 Details by Class &amp; Accounts'!AW$18, 'E2 Allocators'!$B$15:$W$15, 0),FALSE)*$G194)</f>
        <v>0</v>
      </c>
      <c r="AX194" s="1334">
        <f t="shared" si="51"/>
        <v>0</v>
      </c>
      <c r="AY194" s="1334">
        <f>IF(ISERROR(VLOOKUP(VLOOKUP($A194, 'E4 TB Allocation Details'!$A$18:$L$217, MATCH("Misc ID", 'E4 TB Allocation Details'!$A$18:$L$18, 0),FALSE), 'E2 Allocators'!$B$15:$W$361, MATCH('O5 Details by Class &amp; Accounts'!AY$18, 'E2 Allocators'!$B$15:$W$15, 0),FALSE)*$E194), 0, VLOOKUP(VLOOKUP($A194, 'E4 TB Allocation Details'!$A$18:$L$217, MATCH("Misc ID", 'E4 TB Allocation Details'!$A$18:$L$18, 0),FALSE), 'E2 Allocators'!$B$15:$W$361, MATCH('O5 Details by Class &amp; Accounts'!AY$18, 'E2 Allocators'!$B$15:$W$15, 0),FALSE)*$E194)</f>
        <v>0</v>
      </c>
      <c r="AZ194" s="1334">
        <f>IF(ISERROR(VLOOKUP(VLOOKUP($A194, 'E4 TB Allocation Details'!$A$18:$L$217, MATCH("Misc ID", 'E4 TB Allocation Details'!$A$18:$L$18, 0),FALSE), 'E2 Allocators'!$B$15:$W$361, MATCH('O5 Details by Class &amp; Accounts'!AZ$18, 'E2 Allocators'!$B$15:$W$15, 0),FALSE)*$E194), 0, VLOOKUP(VLOOKUP($A194, 'E4 TB Allocation Details'!$A$18:$L$217, MATCH("Misc ID", 'E4 TB Allocation Details'!$A$18:$L$18, 0),FALSE), 'E2 Allocators'!$B$15:$W$361, MATCH('O5 Details by Class &amp; Accounts'!AZ$18, 'E2 Allocators'!$B$15:$W$15, 0),FALSE)*$E194)</f>
        <v>0</v>
      </c>
      <c r="BA194" s="1334">
        <f>IF(ISERROR(VLOOKUP(VLOOKUP($A194, 'E4 TB Allocation Details'!$A$18:$L$217, MATCH("Misc ID", 'E4 TB Allocation Details'!$A$18:$L$18, 0),FALSE), 'E2 Allocators'!$B$15:$W$361, MATCH('O5 Details by Class &amp; Accounts'!BA$18, 'E2 Allocators'!$B$15:$W$15, 0),FALSE)*$E194), 0, VLOOKUP(VLOOKUP($A194, 'E4 TB Allocation Details'!$A$18:$L$217, MATCH("Misc ID", 'E4 TB Allocation Details'!$A$18:$L$18, 0),FALSE), 'E2 Allocators'!$B$15:$W$361, MATCH('O5 Details by Class &amp; Accounts'!BA$18, 'E2 Allocators'!$B$15:$W$15, 0),FALSE)*$E194)</f>
        <v>0</v>
      </c>
      <c r="BB194" s="1334">
        <f>IF(ISERROR(VLOOKUP(VLOOKUP($A194, 'E4 TB Allocation Details'!$A$18:$L$217, MATCH("Misc ID", 'E4 TB Allocation Details'!$A$18:$L$18, 0),FALSE), 'E2 Allocators'!$B$15:$W$361, MATCH('O5 Details by Class &amp; Accounts'!BB$18, 'E2 Allocators'!$B$15:$W$15, 0),FALSE)*$E194), 0, VLOOKUP(VLOOKUP($A194, 'E4 TB Allocation Details'!$A$18:$L$217, MATCH("Misc ID", 'E4 TB Allocation Details'!$A$18:$L$18, 0),FALSE), 'E2 Allocators'!$B$15:$W$361, MATCH('O5 Details by Class &amp; Accounts'!BB$18, 'E2 Allocators'!$B$15:$W$15, 0),FALSE)*$E194)</f>
        <v>0</v>
      </c>
      <c r="BC194" s="1334">
        <f>IF(ISERROR(VLOOKUP(VLOOKUP($A194, 'E4 TB Allocation Details'!$A$18:$L$217, MATCH("Misc ID", 'E4 TB Allocation Details'!$A$18:$L$18, 0),FALSE), 'E2 Allocators'!$B$15:$W$361, MATCH('O5 Details by Class &amp; Accounts'!BC$18, 'E2 Allocators'!$B$15:$W$15, 0),FALSE)*$E194), 0, VLOOKUP(VLOOKUP($A194, 'E4 TB Allocation Details'!$A$18:$L$217, MATCH("Misc ID", 'E4 TB Allocation Details'!$A$18:$L$18, 0),FALSE), 'E2 Allocators'!$B$15:$W$361, MATCH('O5 Details by Class &amp; Accounts'!BC$18, 'E2 Allocators'!$B$15:$W$15, 0),FALSE)*$E194)</f>
        <v>0</v>
      </c>
      <c r="BD194" s="1334">
        <f>IF(ISERROR(VLOOKUP(VLOOKUP($A194, 'E4 TB Allocation Details'!$A$18:$L$217, MATCH("Misc ID", 'E4 TB Allocation Details'!$A$18:$L$18, 0),FALSE), 'E2 Allocators'!$B$15:$W$361, MATCH('O5 Details by Class &amp; Accounts'!BD$18, 'E2 Allocators'!$B$15:$W$15, 0),FALSE)*$E194), 0, VLOOKUP(VLOOKUP($A194, 'E4 TB Allocation Details'!$A$18:$L$217, MATCH("Misc ID", 'E4 TB Allocation Details'!$A$18:$L$18, 0),FALSE), 'E2 Allocators'!$B$15:$W$361, MATCH('O5 Details by Class &amp; Accounts'!BD$18, 'E2 Allocators'!$B$15:$W$15, 0),FALSE)*$E194)</f>
        <v>0</v>
      </c>
      <c r="BE194" s="1334">
        <f>IF(ISERROR(VLOOKUP(VLOOKUP($A194, 'E4 TB Allocation Details'!$A$18:$L$217, MATCH("Misc ID", 'E4 TB Allocation Details'!$A$18:$L$18, 0),FALSE), 'E2 Allocators'!$B$15:$W$361, MATCH('O5 Details by Class &amp; Accounts'!BE$18, 'E2 Allocators'!$B$15:$W$15, 0),FALSE)*$E194), 0, VLOOKUP(VLOOKUP($A194, 'E4 TB Allocation Details'!$A$18:$L$217, MATCH("Misc ID", 'E4 TB Allocation Details'!$A$18:$L$18, 0),FALSE), 'E2 Allocators'!$B$15:$W$361, MATCH('O5 Details by Class &amp; Accounts'!BE$18, 'E2 Allocators'!$B$15:$W$15, 0),FALSE)*$E194)</f>
        <v>0</v>
      </c>
      <c r="BF194" s="1334">
        <f>IF(ISERROR(VLOOKUP(VLOOKUP($A194, 'E4 TB Allocation Details'!$A$18:$L$217, MATCH("Misc ID", 'E4 TB Allocation Details'!$A$18:$L$18, 0),FALSE), 'E2 Allocators'!$B$15:$W$361, MATCH('O5 Details by Class &amp; Accounts'!BF$18, 'E2 Allocators'!$B$15:$W$15, 0),FALSE)*$E194), 0, VLOOKUP(VLOOKUP($A194, 'E4 TB Allocation Details'!$A$18:$L$217, MATCH("Misc ID", 'E4 TB Allocation Details'!$A$18:$L$18, 0),FALSE), 'E2 Allocators'!$B$15:$W$361, MATCH('O5 Details by Class &amp; Accounts'!BF$18, 'E2 Allocators'!$B$15:$W$15, 0),FALSE)*$E194)</f>
        <v>0</v>
      </c>
      <c r="BG194" s="1334">
        <f>IF(ISERROR(VLOOKUP(VLOOKUP($A194, 'E4 TB Allocation Details'!$A$18:$L$217, MATCH("Misc ID", 'E4 TB Allocation Details'!$A$18:$L$18, 0),FALSE), 'E2 Allocators'!$B$15:$W$361, MATCH('O5 Details by Class &amp; Accounts'!BG$18, 'E2 Allocators'!$B$15:$W$15, 0),FALSE)*$E194), 0, VLOOKUP(VLOOKUP($A194, 'E4 TB Allocation Details'!$A$18:$L$217, MATCH("Misc ID", 'E4 TB Allocation Details'!$A$18:$L$18, 0),FALSE), 'E2 Allocators'!$B$15:$W$361, MATCH('O5 Details by Class &amp; Accounts'!BG$18, 'E2 Allocators'!$B$15:$W$15, 0),FALSE)*$E194)</f>
        <v>0</v>
      </c>
      <c r="BH194" s="1334">
        <f>IF(ISERROR(VLOOKUP(VLOOKUP($A194, 'E4 TB Allocation Details'!$A$18:$L$217, MATCH("Misc ID", 'E4 TB Allocation Details'!$A$18:$L$18, 0),FALSE), 'E2 Allocators'!$B$15:$W$361, MATCH('O5 Details by Class &amp; Accounts'!BH$18, 'E2 Allocators'!$B$15:$W$15, 0),FALSE)*$E194), 0, VLOOKUP(VLOOKUP($A194, 'E4 TB Allocation Details'!$A$18:$L$217, MATCH("Misc ID", 'E4 TB Allocation Details'!$A$18:$L$18, 0),FALSE), 'E2 Allocators'!$B$15:$W$361, MATCH('O5 Details by Class &amp; Accounts'!BH$18, 'E2 Allocators'!$B$15:$W$15, 0),FALSE)*$E194)</f>
        <v>0</v>
      </c>
      <c r="BI194" s="1334">
        <f>IF(ISERROR(VLOOKUP(VLOOKUP($A194, 'E4 TB Allocation Details'!$A$18:$L$217, MATCH("Misc ID", 'E4 TB Allocation Details'!$A$18:$L$18, 0),FALSE), 'E2 Allocators'!$B$15:$W$361, MATCH('O5 Details by Class &amp; Accounts'!BI$18, 'E2 Allocators'!$B$15:$W$15, 0),FALSE)*$E194), 0, VLOOKUP(VLOOKUP($A194, 'E4 TB Allocation Details'!$A$18:$L$217, MATCH("Misc ID", 'E4 TB Allocation Details'!$A$18:$L$18, 0),FALSE), 'E2 Allocators'!$B$15:$W$361, MATCH('O5 Details by Class &amp; Accounts'!BI$18, 'E2 Allocators'!$B$15:$W$15, 0),FALSE)*$E194)</f>
        <v>0</v>
      </c>
      <c r="BJ194" s="1334">
        <f>IF(ISERROR(VLOOKUP(VLOOKUP($A194, 'E4 TB Allocation Details'!$A$18:$L$217, MATCH("Misc ID", 'E4 TB Allocation Details'!$A$18:$L$18, 0),FALSE), 'E2 Allocators'!$B$15:$W$361, MATCH('O5 Details by Class &amp; Accounts'!BJ$18, 'E2 Allocators'!$B$15:$W$15, 0),FALSE)*$E194), 0, VLOOKUP(VLOOKUP($A194, 'E4 TB Allocation Details'!$A$18:$L$217, MATCH("Misc ID", 'E4 TB Allocation Details'!$A$18:$L$18, 0),FALSE), 'E2 Allocators'!$B$15:$W$361, MATCH('O5 Details by Class &amp; Accounts'!BJ$18, 'E2 Allocators'!$B$15:$W$15, 0),FALSE)*$E194)</f>
        <v>0</v>
      </c>
      <c r="BK194" s="1334">
        <f>IF(ISERROR(VLOOKUP(VLOOKUP($A194, 'E4 TB Allocation Details'!$A$18:$L$217, MATCH("Misc ID", 'E4 TB Allocation Details'!$A$18:$L$18, 0),FALSE), 'E2 Allocators'!$B$15:$W$361, MATCH('O5 Details by Class &amp; Accounts'!BK$18, 'E2 Allocators'!$B$15:$W$15, 0),FALSE)*$E194), 0, VLOOKUP(VLOOKUP($A194, 'E4 TB Allocation Details'!$A$18:$L$217, MATCH("Misc ID", 'E4 TB Allocation Details'!$A$18:$L$18, 0),FALSE), 'E2 Allocators'!$B$15:$W$361, MATCH('O5 Details by Class &amp; Accounts'!BK$18, 'E2 Allocators'!$B$15:$W$15, 0),FALSE)*$E194)</f>
        <v>0</v>
      </c>
      <c r="BL194" s="1334">
        <f>IF(ISERROR(VLOOKUP(VLOOKUP($A194, 'E4 TB Allocation Details'!$A$18:$L$217, MATCH("Misc ID", 'E4 TB Allocation Details'!$A$18:$L$18, 0),FALSE), 'E2 Allocators'!$B$15:$W$361, MATCH('O5 Details by Class &amp; Accounts'!BL$18, 'E2 Allocators'!$B$15:$W$15, 0),FALSE)*$E194), 0, VLOOKUP(VLOOKUP($A194, 'E4 TB Allocation Details'!$A$18:$L$217, MATCH("Misc ID", 'E4 TB Allocation Details'!$A$18:$L$18, 0),FALSE), 'E2 Allocators'!$B$15:$W$361, MATCH('O5 Details by Class &amp; Accounts'!BL$18, 'E2 Allocators'!$B$15:$W$15, 0),FALSE)*$E194)</f>
        <v>0</v>
      </c>
      <c r="BM194" s="1334">
        <f>IF(ISERROR(VLOOKUP(VLOOKUP($A194, 'E4 TB Allocation Details'!$A$18:$L$217, MATCH("Misc ID", 'E4 TB Allocation Details'!$A$18:$L$18, 0),FALSE), 'E2 Allocators'!$B$15:$W$361, MATCH('O5 Details by Class &amp; Accounts'!BM$18, 'E2 Allocators'!$B$15:$W$15, 0),FALSE)*$E194), 0, VLOOKUP(VLOOKUP($A194, 'E4 TB Allocation Details'!$A$18:$L$217, MATCH("Misc ID", 'E4 TB Allocation Details'!$A$18:$L$18, 0),FALSE), 'E2 Allocators'!$B$15:$W$361, MATCH('O5 Details by Class &amp; Accounts'!BM$18, 'E2 Allocators'!$B$15:$W$15, 0),FALSE)*$E194)</f>
        <v>0</v>
      </c>
      <c r="BN194" s="1334">
        <f>IF(ISERROR(VLOOKUP(VLOOKUP($A194, 'E4 TB Allocation Details'!$A$18:$L$217, MATCH("Misc ID", 'E4 TB Allocation Details'!$A$18:$L$18, 0),FALSE), 'E2 Allocators'!$B$15:$W$361, MATCH('O5 Details by Class &amp; Accounts'!BN$18, 'E2 Allocators'!$B$15:$W$15, 0),FALSE)*$E194), 0, VLOOKUP(VLOOKUP($A194, 'E4 TB Allocation Details'!$A$18:$L$217, MATCH("Misc ID", 'E4 TB Allocation Details'!$A$18:$L$18, 0),FALSE), 'E2 Allocators'!$B$15:$W$361, MATCH('O5 Details by Class &amp; Accounts'!BN$18, 'E2 Allocators'!$B$15:$W$15, 0),FALSE)*$E194)</f>
        <v>0</v>
      </c>
      <c r="BO194" s="1334">
        <f>IF(ISERROR(VLOOKUP(VLOOKUP($A194, 'E4 TB Allocation Details'!$A$18:$L$217, MATCH("Misc ID", 'E4 TB Allocation Details'!$A$18:$L$18, 0),FALSE), 'E2 Allocators'!$B$15:$W$361, MATCH('O5 Details by Class &amp; Accounts'!BO$18, 'E2 Allocators'!$B$15:$W$15, 0),FALSE)*$E194), 0, VLOOKUP(VLOOKUP($A194, 'E4 TB Allocation Details'!$A$18:$L$217, MATCH("Misc ID", 'E4 TB Allocation Details'!$A$18:$L$18, 0),FALSE), 'E2 Allocators'!$B$15:$W$361, MATCH('O5 Details by Class &amp; Accounts'!BO$18, 'E2 Allocators'!$B$15:$W$15, 0),FALSE)*$E194)</f>
        <v>0</v>
      </c>
      <c r="BP194" s="1334">
        <f>IF(ISERROR(VLOOKUP(VLOOKUP($A194, 'E4 TB Allocation Details'!$A$18:$L$217, MATCH("Misc ID", 'E4 TB Allocation Details'!$A$18:$L$18, 0),FALSE), 'E2 Allocators'!$B$15:$W$361, MATCH('O5 Details by Class &amp; Accounts'!BP$18, 'E2 Allocators'!$B$15:$W$15, 0),FALSE)*$E194), 0, VLOOKUP(VLOOKUP($A194, 'E4 TB Allocation Details'!$A$18:$L$217, MATCH("Misc ID", 'E4 TB Allocation Details'!$A$18:$L$18, 0),FALSE), 'E2 Allocators'!$B$15:$W$361, MATCH('O5 Details by Class &amp; Accounts'!BP$18, 'E2 Allocators'!$B$15:$W$15, 0),FALSE)*$E194)</f>
        <v>0</v>
      </c>
      <c r="BQ194" s="1334">
        <f>IF(ISERROR(VLOOKUP(VLOOKUP($A194, 'E4 TB Allocation Details'!$A$18:$L$217, MATCH("Misc ID", 'E4 TB Allocation Details'!$A$18:$L$18, 0),FALSE), 'E2 Allocators'!$B$15:$W$361, MATCH('O5 Details by Class &amp; Accounts'!BQ$18, 'E2 Allocators'!$B$15:$W$15, 0),FALSE)*$E194), 0, VLOOKUP(VLOOKUP($A194, 'E4 TB Allocation Details'!$A$18:$L$217, MATCH("Misc ID", 'E4 TB Allocation Details'!$A$18:$L$18, 0),FALSE), 'E2 Allocators'!$B$15:$W$361, MATCH('O5 Details by Class &amp; Accounts'!BQ$18, 'E2 Allocators'!$B$15:$W$15, 0),FALSE)*$E194)</f>
        <v>0</v>
      </c>
      <c r="BR194" s="1334">
        <f>IF(ISERROR(VLOOKUP(VLOOKUP($A194, 'E4 TB Allocation Details'!$A$18:$L$217, MATCH("Misc ID", 'E4 TB Allocation Details'!$A$18:$L$18, 0),FALSE), 'E2 Allocators'!$B$15:$W$361, MATCH('O5 Details by Class &amp; Accounts'!BR$18, 'E2 Allocators'!$B$15:$W$15, 0),FALSE)*$E194), 0, VLOOKUP(VLOOKUP($A194, 'E4 TB Allocation Details'!$A$18:$L$217, MATCH("Misc ID", 'E4 TB Allocation Details'!$A$18:$L$18, 0),FALSE), 'E2 Allocators'!$B$15:$W$361, MATCH('O5 Details by Class &amp; Accounts'!BR$18, 'E2 Allocators'!$B$15:$W$15, 0),FALSE)*$E194)</f>
        <v>0</v>
      </c>
      <c r="BS194" s="1334">
        <f t="shared" si="48"/>
        <v>0</v>
      </c>
      <c r="BT194" s="1334">
        <f>IF(ISERROR(VLOOKUP(VLOOKUP($A194, 'E4 TB Allocation Details'!$A$18:$L$217, MATCH("A &amp; G ID", 'E4 TB Allocation Details'!$A$18:$L$18, 0),FALSE), 'E2 Allocators'!$B$15:$W$361, MATCH('O5 Details by Class &amp; Accounts'!BT$18, 'E2 Allocators'!$B$15:$W$15, 0),FALSE)*$E194), 0, VLOOKUP(VLOOKUP($A194, 'E4 TB Allocation Details'!$A$18:$L$217, MATCH("A &amp; G ID", 'E4 TB Allocation Details'!$A$18:$L$18, 0),FALSE), 'E2 Allocators'!$B$15:$W$361, MATCH('O5 Details by Class &amp; Accounts'!BT$18, 'E2 Allocators'!$B$15:$W$15, 0),FALSE)*$E194)</f>
        <v>4593.4834624226296</v>
      </c>
      <c r="BU194" s="1334">
        <f>IF(ISERROR(VLOOKUP(VLOOKUP($A194, 'E4 TB Allocation Details'!$A$18:$L$217, MATCH("A &amp; G ID", 'E4 TB Allocation Details'!$A$18:$L$18, 0),FALSE), 'E2 Allocators'!$B$15:$W$361, MATCH('O5 Details by Class &amp; Accounts'!BU$18, 'E2 Allocators'!$B$15:$W$15, 0),FALSE)*$E194), 0, VLOOKUP(VLOOKUP($A194, 'E4 TB Allocation Details'!$A$18:$L$217, MATCH("A &amp; G ID", 'E4 TB Allocation Details'!$A$18:$L$18, 0),FALSE), 'E2 Allocators'!$B$15:$W$361, MATCH('O5 Details by Class &amp; Accounts'!BU$18, 'E2 Allocators'!$B$15:$W$15, 0),FALSE)*$E194)</f>
        <v>823.24008327375952</v>
      </c>
      <c r="BV194" s="1334">
        <f>IF(ISERROR(VLOOKUP(VLOOKUP($A194, 'E4 TB Allocation Details'!$A$18:$L$217, MATCH("A &amp; G ID", 'E4 TB Allocation Details'!$A$18:$L$18, 0),FALSE), 'E2 Allocators'!$B$15:$W$361, MATCH('O5 Details by Class &amp; Accounts'!BV$18, 'E2 Allocators'!$B$15:$W$15, 0),FALSE)*$E194), 0, VLOOKUP(VLOOKUP($A194, 'E4 TB Allocation Details'!$A$18:$L$217, MATCH("A &amp; G ID", 'E4 TB Allocation Details'!$A$18:$L$18, 0),FALSE), 'E2 Allocators'!$B$15:$W$361, MATCH('O5 Details by Class &amp; Accounts'!BV$18, 'E2 Allocators'!$B$15:$W$15, 0),FALSE)*$E194)</f>
        <v>767.42281083040814</v>
      </c>
      <c r="BW194" s="1334">
        <f>IF(ISERROR(VLOOKUP(VLOOKUP($A194, 'E4 TB Allocation Details'!$A$18:$L$217, MATCH("A &amp; G ID", 'E4 TB Allocation Details'!$A$18:$L$18, 0),FALSE), 'E2 Allocators'!$B$15:$W$361, MATCH('O5 Details by Class &amp; Accounts'!BW$18, 'E2 Allocators'!$B$15:$W$15, 0),FALSE)*$E194), 0, VLOOKUP(VLOOKUP($A194, 'E4 TB Allocation Details'!$A$18:$L$217, MATCH("A &amp; G ID", 'E4 TB Allocation Details'!$A$18:$L$18, 0),FALSE), 'E2 Allocators'!$B$15:$W$361, MATCH('O5 Details by Class &amp; Accounts'!BW$18, 'E2 Allocators'!$B$15:$W$15, 0),FALSE)*$E194)</f>
        <v>0</v>
      </c>
      <c r="BX194" s="1334">
        <f>IF(ISERROR(VLOOKUP(VLOOKUP($A194, 'E4 TB Allocation Details'!$A$18:$L$217, MATCH("A &amp; G ID", 'E4 TB Allocation Details'!$A$18:$L$18, 0),FALSE), 'E2 Allocators'!$B$15:$W$361, MATCH('O5 Details by Class &amp; Accounts'!BX$18, 'E2 Allocators'!$B$15:$W$15, 0),FALSE)*$E194), 0, VLOOKUP(VLOOKUP($A194, 'E4 TB Allocation Details'!$A$18:$L$217, MATCH("A &amp; G ID", 'E4 TB Allocation Details'!$A$18:$L$18, 0),FALSE), 'E2 Allocators'!$B$15:$W$361, MATCH('O5 Details by Class &amp; Accounts'!BX$18, 'E2 Allocators'!$B$15:$W$15, 0),FALSE)*$E194)</f>
        <v>237.41415608296748</v>
      </c>
      <c r="BY194" s="1334">
        <f>IF(ISERROR(VLOOKUP(VLOOKUP($A194, 'E4 TB Allocation Details'!$A$18:$L$217, MATCH("A &amp; G ID", 'E4 TB Allocation Details'!$A$18:$L$18, 0),FALSE), 'E2 Allocators'!$B$15:$W$361, MATCH('O5 Details by Class &amp; Accounts'!BY$18, 'E2 Allocators'!$B$15:$W$15, 0),FALSE)*$E194), 0, VLOOKUP(VLOOKUP($A194, 'E4 TB Allocation Details'!$A$18:$L$217, MATCH("A &amp; G ID", 'E4 TB Allocation Details'!$A$18:$L$18, 0),FALSE), 'E2 Allocators'!$B$15:$W$361, MATCH('O5 Details by Class &amp; Accounts'!BY$18, 'E2 Allocators'!$B$15:$W$15, 0),FALSE)*$E194)</f>
        <v>295.85282919432905</v>
      </c>
      <c r="BZ194" s="1334">
        <f>IF(ISERROR(VLOOKUP(VLOOKUP($A194, 'E4 TB Allocation Details'!$A$18:$L$217, MATCH("A &amp; G ID", 'E4 TB Allocation Details'!$A$18:$L$18, 0),FALSE), 'E2 Allocators'!$B$15:$W$361, MATCH('O5 Details by Class &amp; Accounts'!BZ$18, 'E2 Allocators'!$B$15:$W$15, 0),FALSE)*$E194), 0, VLOOKUP(VLOOKUP($A194, 'E4 TB Allocation Details'!$A$18:$L$217, MATCH("A &amp; G ID", 'E4 TB Allocation Details'!$A$18:$L$18, 0),FALSE), 'E2 Allocators'!$B$15:$W$361, MATCH('O5 Details by Class &amp; Accounts'!BZ$18, 'E2 Allocators'!$B$15:$W$15, 0),FALSE)*$E194)</f>
        <v>224.29922511373672</v>
      </c>
      <c r="CA194" s="1334">
        <f>IF(ISERROR(VLOOKUP(VLOOKUP($A194, 'E4 TB Allocation Details'!$A$18:$L$217, MATCH("A &amp; G ID", 'E4 TB Allocation Details'!$A$18:$L$18, 0),FALSE), 'E2 Allocators'!$B$15:$W$361, MATCH('O5 Details by Class &amp; Accounts'!CA$18, 'E2 Allocators'!$B$15:$W$15, 0),FALSE)*$E194), 0, VLOOKUP(VLOOKUP($A194, 'E4 TB Allocation Details'!$A$18:$L$217, MATCH("A &amp; G ID", 'E4 TB Allocation Details'!$A$18:$L$18, 0),FALSE), 'E2 Allocators'!$B$15:$W$361, MATCH('O5 Details by Class &amp; Accounts'!CA$18, 'E2 Allocators'!$B$15:$W$15, 0),FALSE)*$E194)</f>
        <v>14.813487563680123</v>
      </c>
      <c r="CB194" s="1334">
        <f>IF(ISERROR(VLOOKUP(VLOOKUP($A194, 'E4 TB Allocation Details'!$A$18:$L$217, MATCH("A &amp; G ID", 'E4 TB Allocation Details'!$A$18:$L$18, 0),FALSE), 'E2 Allocators'!$B$15:$W$361, MATCH('O5 Details by Class &amp; Accounts'!CB$18, 'E2 Allocators'!$B$15:$W$15, 0),FALSE)*$E194), 0, VLOOKUP(VLOOKUP($A194, 'E4 TB Allocation Details'!$A$18:$L$217, MATCH("A &amp; G ID", 'E4 TB Allocation Details'!$A$18:$L$18, 0),FALSE), 'E2 Allocators'!$B$15:$W$361, MATCH('O5 Details by Class &amp; Accounts'!CB$18, 'E2 Allocators'!$B$15:$W$15, 0),FALSE)*$E194)</f>
        <v>43.473945518488698</v>
      </c>
      <c r="CC194" s="1334">
        <f>IF(ISERROR(VLOOKUP(VLOOKUP($A194, 'E4 TB Allocation Details'!$A$18:$L$217, MATCH("A &amp; G ID", 'E4 TB Allocation Details'!$A$18:$L$18, 0),FALSE), 'E2 Allocators'!$B$15:$W$361, MATCH('O5 Details by Class &amp; Accounts'!CC$18, 'E2 Allocators'!$B$15:$W$15, 0),FALSE)*$E194), 0, VLOOKUP(VLOOKUP($A194, 'E4 TB Allocation Details'!$A$18:$L$217, MATCH("A &amp; G ID", 'E4 TB Allocation Details'!$A$18:$L$18, 0),FALSE), 'E2 Allocators'!$B$15:$W$361, MATCH('O5 Details by Class &amp; Accounts'!CC$18, 'E2 Allocators'!$B$15:$W$15, 0),FALSE)*$E194)</f>
        <v>0</v>
      </c>
      <c r="CD194" s="1334">
        <f>IF(ISERROR(VLOOKUP(VLOOKUP($A194, 'E4 TB Allocation Details'!$A$18:$L$217, MATCH("A &amp; G ID", 'E4 TB Allocation Details'!$A$18:$L$18, 0),FALSE), 'E2 Allocators'!$B$15:$W$361, MATCH('O5 Details by Class &amp; Accounts'!CD$18, 'E2 Allocators'!$B$15:$W$15, 0),FALSE)*$E194), 0, VLOOKUP(VLOOKUP($A194, 'E4 TB Allocation Details'!$A$18:$L$217, MATCH("A &amp; G ID", 'E4 TB Allocation Details'!$A$18:$L$18, 0),FALSE), 'E2 Allocators'!$B$15:$W$361, MATCH('O5 Details by Class &amp; Accounts'!CD$18, 'E2 Allocators'!$B$15:$W$15, 0),FALSE)*$E194)</f>
        <v>0</v>
      </c>
      <c r="CE194" s="1334">
        <f>IF(ISERROR(VLOOKUP(VLOOKUP($A194, 'E4 TB Allocation Details'!$A$18:$L$217, MATCH("A &amp; G ID", 'E4 TB Allocation Details'!$A$18:$L$18, 0),FALSE), 'E2 Allocators'!$B$15:$W$361, MATCH('O5 Details by Class &amp; Accounts'!CE$18, 'E2 Allocators'!$B$15:$W$15, 0),FALSE)*$E194), 0, VLOOKUP(VLOOKUP($A194, 'E4 TB Allocation Details'!$A$18:$L$217, MATCH("A &amp; G ID", 'E4 TB Allocation Details'!$A$18:$L$18, 0),FALSE), 'E2 Allocators'!$B$15:$W$361, MATCH('O5 Details by Class &amp; Accounts'!CE$18, 'E2 Allocators'!$B$15:$W$15, 0),FALSE)*$E194)</f>
        <v>0</v>
      </c>
      <c r="CF194" s="1334">
        <f>IF(ISERROR(VLOOKUP(VLOOKUP($A194, 'E4 TB Allocation Details'!$A$18:$L$217, MATCH("A &amp; G ID", 'E4 TB Allocation Details'!$A$18:$L$18, 0),FALSE), 'E2 Allocators'!$B$15:$W$361, MATCH('O5 Details by Class &amp; Accounts'!CF$18, 'E2 Allocators'!$B$15:$W$15, 0),FALSE)*$E194), 0, VLOOKUP(VLOOKUP($A194, 'E4 TB Allocation Details'!$A$18:$L$217, MATCH("A &amp; G ID", 'E4 TB Allocation Details'!$A$18:$L$18, 0),FALSE), 'E2 Allocators'!$B$15:$W$361, MATCH('O5 Details by Class &amp; Accounts'!CF$18, 'E2 Allocators'!$B$15:$W$15, 0),FALSE)*$E194)</f>
        <v>0</v>
      </c>
      <c r="CG194" s="1334">
        <f>IF(ISERROR(VLOOKUP(VLOOKUP($A194, 'E4 TB Allocation Details'!$A$18:$L$217, MATCH("A &amp; G ID", 'E4 TB Allocation Details'!$A$18:$L$18, 0),FALSE), 'E2 Allocators'!$B$15:$W$361, MATCH('O5 Details by Class &amp; Accounts'!CG$18, 'E2 Allocators'!$B$15:$W$15, 0),FALSE)*$E194), 0, VLOOKUP(VLOOKUP($A194, 'E4 TB Allocation Details'!$A$18:$L$217, MATCH("A &amp; G ID", 'E4 TB Allocation Details'!$A$18:$L$18, 0),FALSE), 'E2 Allocators'!$B$15:$W$361, MATCH('O5 Details by Class &amp; Accounts'!CG$18, 'E2 Allocators'!$B$15:$W$15, 0),FALSE)*$E194)</f>
        <v>0</v>
      </c>
      <c r="CH194" s="1334">
        <f>IF(ISERROR(VLOOKUP(VLOOKUP($A194, 'E4 TB Allocation Details'!$A$18:$L$217, MATCH("A &amp; G ID", 'E4 TB Allocation Details'!$A$18:$L$18, 0),FALSE), 'E2 Allocators'!$B$15:$W$361, MATCH('O5 Details by Class &amp; Accounts'!CH$18, 'E2 Allocators'!$B$15:$W$15, 0),FALSE)*$E194), 0, VLOOKUP(VLOOKUP($A194, 'E4 TB Allocation Details'!$A$18:$L$217, MATCH("A &amp; G ID", 'E4 TB Allocation Details'!$A$18:$L$18, 0),FALSE), 'E2 Allocators'!$B$15:$W$361, MATCH('O5 Details by Class &amp; Accounts'!CH$18, 'E2 Allocators'!$B$15:$W$15, 0),FALSE)*$E194)</f>
        <v>0</v>
      </c>
      <c r="CI194" s="1334">
        <f>IF(ISERROR(VLOOKUP(VLOOKUP($A194, 'E4 TB Allocation Details'!$A$18:$L$217, MATCH("A &amp; G ID", 'E4 TB Allocation Details'!$A$18:$L$18, 0),FALSE), 'E2 Allocators'!$B$15:$W$361, MATCH('O5 Details by Class &amp; Accounts'!CI$18, 'E2 Allocators'!$B$15:$W$15, 0),FALSE)*$E194), 0, VLOOKUP(VLOOKUP($A194, 'E4 TB Allocation Details'!$A$18:$L$217, MATCH("A &amp; G ID", 'E4 TB Allocation Details'!$A$18:$L$18, 0),FALSE), 'E2 Allocators'!$B$15:$W$361, MATCH('O5 Details by Class &amp; Accounts'!CI$18, 'E2 Allocators'!$B$15:$W$15, 0),FALSE)*$E194)</f>
        <v>0</v>
      </c>
      <c r="CJ194" s="1334">
        <f>IF(ISERROR(VLOOKUP(VLOOKUP($A194, 'E4 TB Allocation Details'!$A$18:$L$217, MATCH("A &amp; G ID", 'E4 TB Allocation Details'!$A$18:$L$18, 0),FALSE), 'E2 Allocators'!$B$15:$W$361, MATCH('O5 Details by Class &amp; Accounts'!CJ$18, 'E2 Allocators'!$B$15:$W$15, 0),FALSE)*$E194), 0, VLOOKUP(VLOOKUP($A194, 'E4 TB Allocation Details'!$A$18:$L$217, MATCH("A &amp; G ID", 'E4 TB Allocation Details'!$A$18:$L$18, 0),FALSE), 'E2 Allocators'!$B$15:$W$361, MATCH('O5 Details by Class &amp; Accounts'!CJ$18, 'E2 Allocators'!$B$15:$W$15, 0),FALSE)*$E194)</f>
        <v>0</v>
      </c>
      <c r="CK194" s="1334">
        <f>IF(ISERROR(VLOOKUP(VLOOKUP($A194, 'E4 TB Allocation Details'!$A$18:$L$217, MATCH("A &amp; G ID", 'E4 TB Allocation Details'!$A$18:$L$18, 0),FALSE), 'E2 Allocators'!$B$15:$W$361, MATCH('O5 Details by Class &amp; Accounts'!CK$18, 'E2 Allocators'!$B$15:$W$15, 0),FALSE)*$E194), 0, VLOOKUP(VLOOKUP($A194, 'E4 TB Allocation Details'!$A$18:$L$217, MATCH("A &amp; G ID", 'E4 TB Allocation Details'!$A$18:$L$18, 0),FALSE), 'E2 Allocators'!$B$15:$W$361, MATCH('O5 Details by Class &amp; Accounts'!CK$18, 'E2 Allocators'!$B$15:$W$15, 0),FALSE)*$E194)</f>
        <v>0</v>
      </c>
      <c r="CL194" s="1334">
        <f>IF(ISERROR(VLOOKUP(VLOOKUP($A194, 'E4 TB Allocation Details'!$A$18:$L$217, MATCH("A &amp; G ID", 'E4 TB Allocation Details'!$A$18:$L$18, 0),FALSE), 'E2 Allocators'!$B$15:$W$361, MATCH('O5 Details by Class &amp; Accounts'!CL$18, 'E2 Allocators'!$B$15:$W$15, 0),FALSE)*$E194), 0, VLOOKUP(VLOOKUP($A194, 'E4 TB Allocation Details'!$A$18:$L$217, MATCH("A &amp; G ID", 'E4 TB Allocation Details'!$A$18:$L$18, 0),FALSE), 'E2 Allocators'!$B$15:$W$361, MATCH('O5 Details by Class &amp; Accounts'!CL$18, 'E2 Allocators'!$B$15:$W$15, 0),FALSE)*$E194)</f>
        <v>0</v>
      </c>
      <c r="CM194" s="1334">
        <f>IF(ISERROR(VLOOKUP(VLOOKUP($A194, 'E4 TB Allocation Details'!$A$18:$L$217, MATCH("A &amp; G ID", 'E4 TB Allocation Details'!$A$18:$L$18, 0),FALSE), 'E2 Allocators'!$B$15:$W$361, MATCH('O5 Details by Class &amp; Accounts'!CM$18, 'E2 Allocators'!$B$15:$W$15, 0),FALSE)*$E194), 0, VLOOKUP(VLOOKUP($A194, 'E4 TB Allocation Details'!$A$18:$L$217, MATCH("A &amp; G ID", 'E4 TB Allocation Details'!$A$18:$L$18, 0),FALSE), 'E2 Allocators'!$B$15:$W$361, MATCH('O5 Details by Class &amp; Accounts'!CM$18, 'E2 Allocators'!$B$15:$W$15, 0),FALSE)*$E194)</f>
        <v>0</v>
      </c>
      <c r="CN194" s="1334">
        <f t="shared" ref="CN194:CN217" si="52">SUM(BT194:CM194)</f>
        <v>6999.9999999999991</v>
      </c>
      <c r="CO194" s="1670">
        <f t="shared" si="50"/>
        <v>0</v>
      </c>
      <c r="CQ194" s="1926" t="s">
        <v>1166</v>
      </c>
    </row>
    <row r="195" spans="1:95" s="64" customFormat="1" ht="12.75" x14ac:dyDescent="0.2">
      <c r="A195" s="2226">
        <v>5665</v>
      </c>
      <c r="B195" s="2176" t="s">
        <v>307</v>
      </c>
      <c r="C195" s="1667">
        <f>IF(ISERROR(VLOOKUP($A195,'I3 TB Data'!$A$20:$H$465,MATCH('O5 Details by Class &amp; Accounts'!$C$18, 'I3 TB Data'!$A$20:$H$20,0),0)), 0, VLOOKUP($A195,'I3 TB Data'!$A$20:$H$465,MATCH('O5 Details by Class &amp; Accounts'!$C$18,'I3 TB Data'!$A$20:$H$20,0),0))</f>
        <v>947730</v>
      </c>
      <c r="D195" s="1668"/>
      <c r="E195" s="1667">
        <f t="shared" ref="E195:E217" si="53">C195+D195</f>
        <v>947730</v>
      </c>
      <c r="F195" s="1669"/>
      <c r="G195" s="1669"/>
      <c r="H195" s="1334">
        <f t="shared" si="46"/>
        <v>0</v>
      </c>
      <c r="I195" s="1334">
        <f>IF(ISERROR(VLOOKUP(VLOOKUP($A195, 'E4 TB Allocation Details'!$A$18:$L$217, MATCH("Demand ID", 'E4 TB Allocation Details'!$A$18:$L$18, 0),FALSE), 'E2 Allocators'!$B$15:$W$361, MATCH('O5 Details by Class &amp; Accounts'!I$18, 'E2 Allocators'!$B$15:$W$15, 0),FALSE)*$F195), 0, VLOOKUP(VLOOKUP($A195, 'E4 TB Allocation Details'!$A$18:$L$217, MATCH("Demand ID", 'E4 TB Allocation Details'!$A$18:$L$18, 0),FALSE), 'E2 Allocators'!$B$15:$W$361, MATCH('O5 Details by Class &amp; Accounts'!I$18, 'E2 Allocators'!$B$15:$W$15, 0),FALSE)*$F195)</f>
        <v>0</v>
      </c>
      <c r="J195" s="1334">
        <f>IF(ISERROR(VLOOKUP(VLOOKUP($A195, 'E4 TB Allocation Details'!$A$18:$L$217, MATCH("Demand ID", 'E4 TB Allocation Details'!$A$18:$L$18, 0),FALSE), 'E2 Allocators'!$B$15:$W$361, MATCH('O5 Details by Class &amp; Accounts'!J$18, 'E2 Allocators'!$B$15:$W$15, 0),FALSE)*$F195), 0, VLOOKUP(VLOOKUP($A195, 'E4 TB Allocation Details'!$A$18:$L$217, MATCH("Demand ID", 'E4 TB Allocation Details'!$A$18:$L$18, 0),FALSE), 'E2 Allocators'!$B$15:$W$361, MATCH('O5 Details by Class &amp; Accounts'!J$18, 'E2 Allocators'!$B$15:$W$15, 0),FALSE)*$F195)</f>
        <v>0</v>
      </c>
      <c r="K195" s="1334">
        <f>IF(ISERROR(VLOOKUP(VLOOKUP($A195, 'E4 TB Allocation Details'!$A$18:$L$217, MATCH("Demand ID", 'E4 TB Allocation Details'!$A$18:$L$18, 0),FALSE), 'E2 Allocators'!$B$15:$W$361, MATCH('O5 Details by Class &amp; Accounts'!K$18, 'E2 Allocators'!$B$15:$W$15, 0),FALSE)*$F195), 0, VLOOKUP(VLOOKUP($A195, 'E4 TB Allocation Details'!$A$18:$L$217, MATCH("Demand ID", 'E4 TB Allocation Details'!$A$18:$L$18, 0),FALSE), 'E2 Allocators'!$B$15:$W$361, MATCH('O5 Details by Class &amp; Accounts'!K$18, 'E2 Allocators'!$B$15:$W$15, 0),FALSE)*$F195)</f>
        <v>0</v>
      </c>
      <c r="L195" s="1334">
        <f>IF(ISERROR(VLOOKUP(VLOOKUP($A195, 'E4 TB Allocation Details'!$A$18:$L$217, MATCH("Demand ID", 'E4 TB Allocation Details'!$A$18:$L$18, 0),FALSE), 'E2 Allocators'!$B$15:$W$361, MATCH('O5 Details by Class &amp; Accounts'!L$18, 'E2 Allocators'!$B$15:$W$15, 0),FALSE)*$F195), 0, VLOOKUP(VLOOKUP($A195, 'E4 TB Allocation Details'!$A$18:$L$217, MATCH("Demand ID", 'E4 TB Allocation Details'!$A$18:$L$18, 0),FALSE), 'E2 Allocators'!$B$15:$W$361, MATCH('O5 Details by Class &amp; Accounts'!L$18, 'E2 Allocators'!$B$15:$W$15, 0),FALSE)*$F195)</f>
        <v>0</v>
      </c>
      <c r="M195" s="1334">
        <f>IF(ISERROR(VLOOKUP(VLOOKUP($A195, 'E4 TB Allocation Details'!$A$18:$L$217, MATCH("Demand ID", 'E4 TB Allocation Details'!$A$18:$L$18, 0),FALSE), 'E2 Allocators'!$B$15:$W$361, MATCH('O5 Details by Class &amp; Accounts'!M$18, 'E2 Allocators'!$B$15:$W$15, 0),FALSE)*$F195), 0, VLOOKUP(VLOOKUP($A195, 'E4 TB Allocation Details'!$A$18:$L$217, MATCH("Demand ID", 'E4 TB Allocation Details'!$A$18:$L$18, 0),FALSE), 'E2 Allocators'!$B$15:$W$361, MATCH('O5 Details by Class &amp; Accounts'!M$18, 'E2 Allocators'!$B$15:$W$15, 0),FALSE)*$F195)</f>
        <v>0</v>
      </c>
      <c r="N195" s="1334">
        <f>IF(ISERROR(VLOOKUP(VLOOKUP($A195, 'E4 TB Allocation Details'!$A$18:$L$217, MATCH("Demand ID", 'E4 TB Allocation Details'!$A$18:$L$18, 0),FALSE), 'E2 Allocators'!$B$15:$W$361, MATCH('O5 Details by Class &amp; Accounts'!N$18, 'E2 Allocators'!$B$15:$W$15, 0),FALSE)*$F195), 0, VLOOKUP(VLOOKUP($A195, 'E4 TB Allocation Details'!$A$18:$L$217, MATCH("Demand ID", 'E4 TB Allocation Details'!$A$18:$L$18, 0),FALSE), 'E2 Allocators'!$B$15:$W$361, MATCH('O5 Details by Class &amp; Accounts'!N$18, 'E2 Allocators'!$B$15:$W$15, 0),FALSE)*$F195)</f>
        <v>0</v>
      </c>
      <c r="O195" s="1334">
        <f>IF(ISERROR(VLOOKUP(VLOOKUP($A195, 'E4 TB Allocation Details'!$A$18:$L$217, MATCH("Demand ID", 'E4 TB Allocation Details'!$A$18:$L$18, 0),FALSE), 'E2 Allocators'!$B$15:$W$361, MATCH('O5 Details by Class &amp; Accounts'!O$18, 'E2 Allocators'!$B$15:$W$15, 0),FALSE)*$F195), 0, VLOOKUP(VLOOKUP($A195, 'E4 TB Allocation Details'!$A$18:$L$217, MATCH("Demand ID", 'E4 TB Allocation Details'!$A$18:$L$18, 0),FALSE), 'E2 Allocators'!$B$15:$W$361, MATCH('O5 Details by Class &amp; Accounts'!O$18, 'E2 Allocators'!$B$15:$W$15, 0),FALSE)*$F195)</f>
        <v>0</v>
      </c>
      <c r="P195" s="1334">
        <f>IF(ISERROR(VLOOKUP(VLOOKUP($A195, 'E4 TB Allocation Details'!$A$18:$L$217, MATCH("Demand ID", 'E4 TB Allocation Details'!$A$18:$L$18, 0),FALSE), 'E2 Allocators'!$B$15:$W$361, MATCH('O5 Details by Class &amp; Accounts'!P$18, 'E2 Allocators'!$B$15:$W$15, 0),FALSE)*$F195), 0, VLOOKUP(VLOOKUP($A195, 'E4 TB Allocation Details'!$A$18:$L$217, MATCH("Demand ID", 'E4 TB Allocation Details'!$A$18:$L$18, 0),FALSE), 'E2 Allocators'!$B$15:$W$361, MATCH('O5 Details by Class &amp; Accounts'!P$18, 'E2 Allocators'!$B$15:$W$15, 0),FALSE)*$F195)</f>
        <v>0</v>
      </c>
      <c r="Q195" s="1334">
        <f>IF(ISERROR(VLOOKUP(VLOOKUP($A195, 'E4 TB Allocation Details'!$A$18:$L$217, MATCH("Demand ID", 'E4 TB Allocation Details'!$A$18:$L$18, 0),FALSE), 'E2 Allocators'!$B$15:$W$361, MATCH('O5 Details by Class &amp; Accounts'!Q$18, 'E2 Allocators'!$B$15:$W$15, 0),FALSE)*$F195), 0, VLOOKUP(VLOOKUP($A195, 'E4 TB Allocation Details'!$A$18:$L$217, MATCH("Demand ID", 'E4 TB Allocation Details'!$A$18:$L$18, 0),FALSE), 'E2 Allocators'!$B$15:$W$361, MATCH('O5 Details by Class &amp; Accounts'!Q$18, 'E2 Allocators'!$B$15:$W$15, 0),FALSE)*$F195)</f>
        <v>0</v>
      </c>
      <c r="R195" s="1334">
        <f>IF(ISERROR(VLOOKUP(VLOOKUP($A195, 'E4 TB Allocation Details'!$A$18:$L$217, MATCH("Demand ID", 'E4 TB Allocation Details'!$A$18:$L$18, 0),FALSE), 'E2 Allocators'!$B$15:$W$361, MATCH('O5 Details by Class &amp; Accounts'!R$18, 'E2 Allocators'!$B$15:$W$15, 0),FALSE)*$F195), 0, VLOOKUP(VLOOKUP($A195, 'E4 TB Allocation Details'!$A$18:$L$217, MATCH("Demand ID", 'E4 TB Allocation Details'!$A$18:$L$18, 0),FALSE), 'E2 Allocators'!$B$15:$W$361, MATCH('O5 Details by Class &amp; Accounts'!R$18, 'E2 Allocators'!$B$15:$W$15, 0),FALSE)*$F195)</f>
        <v>0</v>
      </c>
      <c r="S195" s="1334">
        <f>IF(ISERROR(VLOOKUP(VLOOKUP($A195, 'E4 TB Allocation Details'!$A$18:$L$217, MATCH("Demand ID", 'E4 TB Allocation Details'!$A$18:$L$18, 0),FALSE), 'E2 Allocators'!$B$15:$W$361, MATCH('O5 Details by Class &amp; Accounts'!S$18, 'E2 Allocators'!$B$15:$W$15, 0),FALSE)*$F195), 0, VLOOKUP(VLOOKUP($A195, 'E4 TB Allocation Details'!$A$18:$L$217, MATCH("Demand ID", 'E4 TB Allocation Details'!$A$18:$L$18, 0),FALSE), 'E2 Allocators'!$B$15:$W$361, MATCH('O5 Details by Class &amp; Accounts'!S$18, 'E2 Allocators'!$B$15:$W$15, 0),FALSE)*$F195)</f>
        <v>0</v>
      </c>
      <c r="T195" s="1334">
        <f>IF(ISERROR(VLOOKUP(VLOOKUP($A195, 'E4 TB Allocation Details'!$A$18:$L$217, MATCH("Demand ID", 'E4 TB Allocation Details'!$A$18:$L$18, 0),FALSE), 'E2 Allocators'!$B$15:$W$361, MATCH('O5 Details by Class &amp; Accounts'!T$18, 'E2 Allocators'!$B$15:$W$15, 0),FALSE)*$F195), 0, VLOOKUP(VLOOKUP($A195, 'E4 TB Allocation Details'!$A$18:$L$217, MATCH("Demand ID", 'E4 TB Allocation Details'!$A$18:$L$18, 0),FALSE), 'E2 Allocators'!$B$15:$W$361, MATCH('O5 Details by Class &amp; Accounts'!T$18, 'E2 Allocators'!$B$15:$W$15, 0),FALSE)*$F195)</f>
        <v>0</v>
      </c>
      <c r="U195" s="1334">
        <f>IF(ISERROR(VLOOKUP(VLOOKUP($A195, 'E4 TB Allocation Details'!$A$18:$L$217, MATCH("Demand ID", 'E4 TB Allocation Details'!$A$18:$L$18, 0),FALSE), 'E2 Allocators'!$B$15:$W$361, MATCH('O5 Details by Class &amp; Accounts'!U$18, 'E2 Allocators'!$B$15:$W$15, 0),FALSE)*$F195), 0, VLOOKUP(VLOOKUP($A195, 'E4 TB Allocation Details'!$A$18:$L$217, MATCH("Demand ID", 'E4 TB Allocation Details'!$A$18:$L$18, 0),FALSE), 'E2 Allocators'!$B$15:$W$361, MATCH('O5 Details by Class &amp; Accounts'!U$18, 'E2 Allocators'!$B$15:$W$15, 0),FALSE)*$F195)</f>
        <v>0</v>
      </c>
      <c r="V195" s="1334">
        <f>IF(ISERROR(VLOOKUP(VLOOKUP($A195, 'E4 TB Allocation Details'!$A$18:$L$217, MATCH("Demand ID", 'E4 TB Allocation Details'!$A$18:$L$18, 0),FALSE), 'E2 Allocators'!$B$15:$W$361, MATCH('O5 Details by Class &amp; Accounts'!V$18, 'E2 Allocators'!$B$15:$W$15, 0),FALSE)*$F195), 0, VLOOKUP(VLOOKUP($A195, 'E4 TB Allocation Details'!$A$18:$L$217, MATCH("Demand ID", 'E4 TB Allocation Details'!$A$18:$L$18, 0),FALSE), 'E2 Allocators'!$B$15:$W$361, MATCH('O5 Details by Class &amp; Accounts'!V$18, 'E2 Allocators'!$B$15:$W$15, 0),FALSE)*$F195)</f>
        <v>0</v>
      </c>
      <c r="W195" s="1334">
        <f>IF(ISERROR(VLOOKUP(VLOOKUP($A195, 'E4 TB Allocation Details'!$A$18:$L$217, MATCH("Demand ID", 'E4 TB Allocation Details'!$A$18:$L$18, 0),FALSE), 'E2 Allocators'!$B$15:$W$361, MATCH('O5 Details by Class &amp; Accounts'!W$18, 'E2 Allocators'!$B$15:$W$15, 0),FALSE)*$F195), 0, VLOOKUP(VLOOKUP($A195, 'E4 TB Allocation Details'!$A$18:$L$217, MATCH("Demand ID", 'E4 TB Allocation Details'!$A$18:$L$18, 0),FALSE), 'E2 Allocators'!$B$15:$W$361, MATCH('O5 Details by Class &amp; Accounts'!W$18, 'E2 Allocators'!$B$15:$W$15, 0),FALSE)*$F195)</f>
        <v>0</v>
      </c>
      <c r="X195" s="1334">
        <f>IF(ISERROR(VLOOKUP(VLOOKUP($A195, 'E4 TB Allocation Details'!$A$18:$L$217, MATCH("Demand ID", 'E4 TB Allocation Details'!$A$18:$L$18, 0),FALSE), 'E2 Allocators'!$B$15:$W$361, MATCH('O5 Details by Class &amp; Accounts'!X$18, 'E2 Allocators'!$B$15:$W$15, 0),FALSE)*$F195), 0, VLOOKUP(VLOOKUP($A195, 'E4 TB Allocation Details'!$A$18:$L$217, MATCH("Demand ID", 'E4 TB Allocation Details'!$A$18:$L$18, 0),FALSE), 'E2 Allocators'!$B$15:$W$361, MATCH('O5 Details by Class &amp; Accounts'!X$18, 'E2 Allocators'!$B$15:$W$15, 0),FALSE)*$F195)</f>
        <v>0</v>
      </c>
      <c r="Y195" s="1334">
        <f>IF(ISERROR(VLOOKUP(VLOOKUP($A195, 'E4 TB Allocation Details'!$A$18:$L$217, MATCH("Demand ID", 'E4 TB Allocation Details'!$A$18:$L$18, 0),FALSE), 'E2 Allocators'!$B$15:$W$361, MATCH('O5 Details by Class &amp; Accounts'!Y$18, 'E2 Allocators'!$B$15:$W$15, 0),FALSE)*$F195), 0, VLOOKUP(VLOOKUP($A195, 'E4 TB Allocation Details'!$A$18:$L$217, MATCH("Demand ID", 'E4 TB Allocation Details'!$A$18:$L$18, 0),FALSE), 'E2 Allocators'!$B$15:$W$361, MATCH('O5 Details by Class &amp; Accounts'!Y$18, 'E2 Allocators'!$B$15:$W$15, 0),FALSE)*$F195)</f>
        <v>0</v>
      </c>
      <c r="Z195" s="1334">
        <f>IF(ISERROR(VLOOKUP(VLOOKUP($A195, 'E4 TB Allocation Details'!$A$18:$L$217, MATCH("Demand ID", 'E4 TB Allocation Details'!$A$18:$L$18, 0),FALSE), 'E2 Allocators'!$B$15:$W$361, MATCH('O5 Details by Class &amp; Accounts'!Z$18, 'E2 Allocators'!$B$15:$W$15, 0),FALSE)*$F195), 0, VLOOKUP(VLOOKUP($A195, 'E4 TB Allocation Details'!$A$18:$L$217, MATCH("Demand ID", 'E4 TB Allocation Details'!$A$18:$L$18, 0),FALSE), 'E2 Allocators'!$B$15:$W$361, MATCH('O5 Details by Class &amp; Accounts'!Z$18, 'E2 Allocators'!$B$15:$W$15, 0),FALSE)*$F195)</f>
        <v>0</v>
      </c>
      <c r="AA195" s="1334">
        <f>IF(ISERROR(VLOOKUP(VLOOKUP($A195, 'E4 TB Allocation Details'!$A$18:$L$217, MATCH("Demand ID", 'E4 TB Allocation Details'!$A$18:$L$18, 0),FALSE), 'E2 Allocators'!$B$15:$W$361, MATCH('O5 Details by Class &amp; Accounts'!AA$18, 'E2 Allocators'!$B$15:$W$15, 0),FALSE)*$F195), 0, VLOOKUP(VLOOKUP($A195, 'E4 TB Allocation Details'!$A$18:$L$217, MATCH("Demand ID", 'E4 TB Allocation Details'!$A$18:$L$18, 0),FALSE), 'E2 Allocators'!$B$15:$W$361, MATCH('O5 Details by Class &amp; Accounts'!AA$18, 'E2 Allocators'!$B$15:$W$15, 0),FALSE)*$F195)</f>
        <v>0</v>
      </c>
      <c r="AB195" s="1334">
        <f>IF(ISERROR(VLOOKUP(VLOOKUP($A195, 'E4 TB Allocation Details'!$A$18:$L$217, MATCH("Demand ID", 'E4 TB Allocation Details'!$A$18:$L$18, 0),FALSE), 'E2 Allocators'!$B$15:$W$361, MATCH('O5 Details by Class &amp; Accounts'!AB$18, 'E2 Allocators'!$B$15:$W$15, 0),FALSE)*$F195), 0, VLOOKUP(VLOOKUP($A195, 'E4 TB Allocation Details'!$A$18:$L$217, MATCH("Demand ID", 'E4 TB Allocation Details'!$A$18:$L$18, 0),FALSE), 'E2 Allocators'!$B$15:$W$361, MATCH('O5 Details by Class &amp; Accounts'!AB$18, 'E2 Allocators'!$B$15:$W$15, 0),FALSE)*$F195)</f>
        <v>0</v>
      </c>
      <c r="AC195" s="1334">
        <f t="shared" si="47"/>
        <v>0</v>
      </c>
      <c r="AD195" s="1334">
        <f>IF(ISERROR(VLOOKUP(VLOOKUP($A195, 'E4 TB Allocation Details'!$A$18:$L$217, MATCH("Customer ID", 'E4 TB Allocation Details'!$A$18:$L$18, 0),FALSE), 'E2 Allocators'!$B$15:$W$361, MATCH('O5 Details by Class &amp; Accounts'!AD$18, 'E2 Allocators'!$B$15:$W$15, 0),FALSE)*$G195), 0, VLOOKUP(VLOOKUP($A195, 'E4 TB Allocation Details'!$A$18:$L$217, MATCH("Customer ID", 'E4 TB Allocation Details'!$A$18:$L$18, 0),FALSE), 'E2 Allocators'!$B$15:$W$361, MATCH('O5 Details by Class &amp; Accounts'!AD$18, 'E2 Allocators'!$B$15:$W$15, 0),FALSE)*$G195)</f>
        <v>0</v>
      </c>
      <c r="AE195" s="1334">
        <f>IF(ISERROR(VLOOKUP(VLOOKUP($A195, 'E4 TB Allocation Details'!$A$18:$L$217, MATCH("Customer ID", 'E4 TB Allocation Details'!$A$18:$L$18, 0),FALSE), 'E2 Allocators'!$B$15:$W$361, MATCH('O5 Details by Class &amp; Accounts'!AE$18, 'E2 Allocators'!$B$15:$W$15, 0),FALSE)*$G195), 0, VLOOKUP(VLOOKUP($A195, 'E4 TB Allocation Details'!$A$18:$L$217, MATCH("Customer ID", 'E4 TB Allocation Details'!$A$18:$L$18, 0),FALSE), 'E2 Allocators'!$B$15:$W$361, MATCH('O5 Details by Class &amp; Accounts'!AE$18, 'E2 Allocators'!$B$15:$W$15, 0),FALSE)*$G195)</f>
        <v>0</v>
      </c>
      <c r="AF195" s="1334">
        <f>IF(ISERROR(VLOOKUP(VLOOKUP($A195, 'E4 TB Allocation Details'!$A$18:$L$217, MATCH("Customer ID", 'E4 TB Allocation Details'!$A$18:$L$18, 0),FALSE), 'E2 Allocators'!$B$15:$W$361, MATCH('O5 Details by Class &amp; Accounts'!AF$18, 'E2 Allocators'!$B$15:$W$15, 0),FALSE)*$G195), 0, VLOOKUP(VLOOKUP($A195, 'E4 TB Allocation Details'!$A$18:$L$217, MATCH("Customer ID", 'E4 TB Allocation Details'!$A$18:$L$18, 0),FALSE), 'E2 Allocators'!$B$15:$W$361, MATCH('O5 Details by Class &amp; Accounts'!AF$18, 'E2 Allocators'!$B$15:$W$15, 0),FALSE)*$G195)</f>
        <v>0</v>
      </c>
      <c r="AG195" s="1334">
        <f>IF(ISERROR(VLOOKUP(VLOOKUP($A195, 'E4 TB Allocation Details'!$A$18:$L$217, MATCH("Customer ID", 'E4 TB Allocation Details'!$A$18:$L$18, 0),FALSE), 'E2 Allocators'!$B$15:$W$361, MATCH('O5 Details by Class &amp; Accounts'!AG$18, 'E2 Allocators'!$B$15:$W$15, 0),FALSE)*$G195), 0, VLOOKUP(VLOOKUP($A195, 'E4 TB Allocation Details'!$A$18:$L$217, MATCH("Customer ID", 'E4 TB Allocation Details'!$A$18:$L$18, 0),FALSE), 'E2 Allocators'!$B$15:$W$361, MATCH('O5 Details by Class &amp; Accounts'!AG$18, 'E2 Allocators'!$B$15:$W$15, 0),FALSE)*$G195)</f>
        <v>0</v>
      </c>
      <c r="AH195" s="1334">
        <f>IF(ISERROR(VLOOKUP(VLOOKUP($A195, 'E4 TB Allocation Details'!$A$18:$L$217, MATCH("Customer ID", 'E4 TB Allocation Details'!$A$18:$L$18, 0),FALSE), 'E2 Allocators'!$B$15:$W$361, MATCH('O5 Details by Class &amp; Accounts'!AH$18, 'E2 Allocators'!$B$15:$W$15, 0),FALSE)*$G195), 0, VLOOKUP(VLOOKUP($A195, 'E4 TB Allocation Details'!$A$18:$L$217, MATCH("Customer ID", 'E4 TB Allocation Details'!$A$18:$L$18, 0),FALSE), 'E2 Allocators'!$B$15:$W$361, MATCH('O5 Details by Class &amp; Accounts'!AH$18, 'E2 Allocators'!$B$15:$W$15, 0),FALSE)*$G195)</f>
        <v>0</v>
      </c>
      <c r="AI195" s="1334">
        <f>IF(ISERROR(VLOOKUP(VLOOKUP($A195, 'E4 TB Allocation Details'!$A$18:$L$217, MATCH("Customer ID", 'E4 TB Allocation Details'!$A$18:$L$18, 0),FALSE), 'E2 Allocators'!$B$15:$W$361, MATCH('O5 Details by Class &amp; Accounts'!AI$18, 'E2 Allocators'!$B$15:$W$15, 0),FALSE)*$G195), 0, VLOOKUP(VLOOKUP($A195, 'E4 TB Allocation Details'!$A$18:$L$217, MATCH("Customer ID", 'E4 TB Allocation Details'!$A$18:$L$18, 0),FALSE), 'E2 Allocators'!$B$15:$W$361, MATCH('O5 Details by Class &amp; Accounts'!AI$18, 'E2 Allocators'!$B$15:$W$15, 0),FALSE)*$G195)</f>
        <v>0</v>
      </c>
      <c r="AJ195" s="1334">
        <f>IF(ISERROR(VLOOKUP(VLOOKUP($A195, 'E4 TB Allocation Details'!$A$18:$L$217, MATCH("Customer ID", 'E4 TB Allocation Details'!$A$18:$L$18, 0),FALSE), 'E2 Allocators'!$B$15:$W$361, MATCH('O5 Details by Class &amp; Accounts'!AJ$18, 'E2 Allocators'!$B$15:$W$15, 0),FALSE)*$G195), 0, VLOOKUP(VLOOKUP($A195, 'E4 TB Allocation Details'!$A$18:$L$217, MATCH("Customer ID", 'E4 TB Allocation Details'!$A$18:$L$18, 0),FALSE), 'E2 Allocators'!$B$15:$W$361, MATCH('O5 Details by Class &amp; Accounts'!AJ$18, 'E2 Allocators'!$B$15:$W$15, 0),FALSE)*$G195)</f>
        <v>0</v>
      </c>
      <c r="AK195" s="1334">
        <f>IF(ISERROR(VLOOKUP(VLOOKUP($A195, 'E4 TB Allocation Details'!$A$18:$L$217, MATCH("Customer ID", 'E4 TB Allocation Details'!$A$18:$L$18, 0),FALSE), 'E2 Allocators'!$B$15:$W$361, MATCH('O5 Details by Class &amp; Accounts'!AK$18, 'E2 Allocators'!$B$15:$W$15, 0),FALSE)*$G195), 0, VLOOKUP(VLOOKUP($A195, 'E4 TB Allocation Details'!$A$18:$L$217, MATCH("Customer ID", 'E4 TB Allocation Details'!$A$18:$L$18, 0),FALSE), 'E2 Allocators'!$B$15:$W$361, MATCH('O5 Details by Class &amp; Accounts'!AK$18, 'E2 Allocators'!$B$15:$W$15, 0),FALSE)*$G195)</f>
        <v>0</v>
      </c>
      <c r="AL195" s="1334">
        <f>IF(ISERROR(VLOOKUP(VLOOKUP($A195, 'E4 TB Allocation Details'!$A$18:$L$217, MATCH("Customer ID", 'E4 TB Allocation Details'!$A$18:$L$18, 0),FALSE), 'E2 Allocators'!$B$15:$W$361, MATCH('O5 Details by Class &amp; Accounts'!AL$18, 'E2 Allocators'!$B$15:$W$15, 0),FALSE)*$G195), 0, VLOOKUP(VLOOKUP($A195, 'E4 TB Allocation Details'!$A$18:$L$217, MATCH("Customer ID", 'E4 TB Allocation Details'!$A$18:$L$18, 0),FALSE), 'E2 Allocators'!$B$15:$W$361, MATCH('O5 Details by Class &amp; Accounts'!AL$18, 'E2 Allocators'!$B$15:$W$15, 0),FALSE)*$G195)</f>
        <v>0</v>
      </c>
      <c r="AM195" s="1334">
        <f>IF(ISERROR(VLOOKUP(VLOOKUP($A195, 'E4 TB Allocation Details'!$A$18:$L$217, MATCH("Customer ID", 'E4 TB Allocation Details'!$A$18:$L$18, 0),FALSE), 'E2 Allocators'!$B$15:$W$361, MATCH('O5 Details by Class &amp; Accounts'!AM$18, 'E2 Allocators'!$B$15:$W$15, 0),FALSE)*$G195), 0, VLOOKUP(VLOOKUP($A195, 'E4 TB Allocation Details'!$A$18:$L$217, MATCH("Customer ID", 'E4 TB Allocation Details'!$A$18:$L$18, 0),FALSE), 'E2 Allocators'!$B$15:$W$361, MATCH('O5 Details by Class &amp; Accounts'!AM$18, 'E2 Allocators'!$B$15:$W$15, 0),FALSE)*$G195)</f>
        <v>0</v>
      </c>
      <c r="AN195" s="1334">
        <f>IF(ISERROR(VLOOKUP(VLOOKUP($A195, 'E4 TB Allocation Details'!$A$18:$L$217, MATCH("Customer ID", 'E4 TB Allocation Details'!$A$18:$L$18, 0),FALSE), 'E2 Allocators'!$B$15:$W$361, MATCH('O5 Details by Class &amp; Accounts'!AN$18, 'E2 Allocators'!$B$15:$W$15, 0),FALSE)*$G195), 0, VLOOKUP(VLOOKUP($A195, 'E4 TB Allocation Details'!$A$18:$L$217, MATCH("Customer ID", 'E4 TB Allocation Details'!$A$18:$L$18, 0),FALSE), 'E2 Allocators'!$B$15:$W$361, MATCH('O5 Details by Class &amp; Accounts'!AN$18, 'E2 Allocators'!$B$15:$W$15, 0),FALSE)*$G195)</f>
        <v>0</v>
      </c>
      <c r="AO195" s="1334">
        <f>IF(ISERROR(VLOOKUP(VLOOKUP($A195, 'E4 TB Allocation Details'!$A$18:$L$217, MATCH("Customer ID", 'E4 TB Allocation Details'!$A$18:$L$18, 0),FALSE), 'E2 Allocators'!$B$15:$W$361, MATCH('O5 Details by Class &amp; Accounts'!AO$18, 'E2 Allocators'!$B$15:$W$15, 0),FALSE)*$G195), 0, VLOOKUP(VLOOKUP($A195, 'E4 TB Allocation Details'!$A$18:$L$217, MATCH("Customer ID", 'E4 TB Allocation Details'!$A$18:$L$18, 0),FALSE), 'E2 Allocators'!$B$15:$W$361, MATCH('O5 Details by Class &amp; Accounts'!AO$18, 'E2 Allocators'!$B$15:$W$15, 0),FALSE)*$G195)</f>
        <v>0</v>
      </c>
      <c r="AP195" s="1334">
        <f>IF(ISERROR(VLOOKUP(VLOOKUP($A195, 'E4 TB Allocation Details'!$A$18:$L$217, MATCH("Customer ID", 'E4 TB Allocation Details'!$A$18:$L$18, 0),FALSE), 'E2 Allocators'!$B$15:$W$361, MATCH('O5 Details by Class &amp; Accounts'!AP$18, 'E2 Allocators'!$B$15:$W$15, 0),FALSE)*$G195), 0, VLOOKUP(VLOOKUP($A195, 'E4 TB Allocation Details'!$A$18:$L$217, MATCH("Customer ID", 'E4 TB Allocation Details'!$A$18:$L$18, 0),FALSE), 'E2 Allocators'!$B$15:$W$361, MATCH('O5 Details by Class &amp; Accounts'!AP$18, 'E2 Allocators'!$B$15:$W$15, 0),FALSE)*$G195)</f>
        <v>0</v>
      </c>
      <c r="AQ195" s="1334">
        <f>IF(ISERROR(VLOOKUP(VLOOKUP($A195, 'E4 TB Allocation Details'!$A$18:$L$217, MATCH("Customer ID", 'E4 TB Allocation Details'!$A$18:$L$18, 0),FALSE), 'E2 Allocators'!$B$15:$W$361, MATCH('O5 Details by Class &amp; Accounts'!AQ$18, 'E2 Allocators'!$B$15:$W$15, 0),FALSE)*$G195), 0, VLOOKUP(VLOOKUP($A195, 'E4 TB Allocation Details'!$A$18:$L$217, MATCH("Customer ID", 'E4 TB Allocation Details'!$A$18:$L$18, 0),FALSE), 'E2 Allocators'!$B$15:$W$361, MATCH('O5 Details by Class &amp; Accounts'!AQ$18, 'E2 Allocators'!$B$15:$W$15, 0),FALSE)*$G195)</f>
        <v>0</v>
      </c>
      <c r="AR195" s="1334">
        <f>IF(ISERROR(VLOOKUP(VLOOKUP($A195, 'E4 TB Allocation Details'!$A$18:$L$217, MATCH("Customer ID", 'E4 TB Allocation Details'!$A$18:$L$18, 0),FALSE), 'E2 Allocators'!$B$15:$W$361, MATCH('O5 Details by Class &amp; Accounts'!AR$18, 'E2 Allocators'!$B$15:$W$15, 0),FALSE)*$G195), 0, VLOOKUP(VLOOKUP($A195, 'E4 TB Allocation Details'!$A$18:$L$217, MATCH("Customer ID", 'E4 TB Allocation Details'!$A$18:$L$18, 0),FALSE), 'E2 Allocators'!$B$15:$W$361, MATCH('O5 Details by Class &amp; Accounts'!AR$18, 'E2 Allocators'!$B$15:$W$15, 0),FALSE)*$G195)</f>
        <v>0</v>
      </c>
      <c r="AS195" s="1334">
        <f>IF(ISERROR(VLOOKUP(VLOOKUP($A195, 'E4 TB Allocation Details'!$A$18:$L$217, MATCH("Customer ID", 'E4 TB Allocation Details'!$A$18:$L$18, 0),FALSE), 'E2 Allocators'!$B$15:$W$361, MATCH('O5 Details by Class &amp; Accounts'!AS$18, 'E2 Allocators'!$B$15:$W$15, 0),FALSE)*$G195), 0, VLOOKUP(VLOOKUP($A195, 'E4 TB Allocation Details'!$A$18:$L$217, MATCH("Customer ID", 'E4 TB Allocation Details'!$A$18:$L$18, 0),FALSE), 'E2 Allocators'!$B$15:$W$361, MATCH('O5 Details by Class &amp; Accounts'!AS$18, 'E2 Allocators'!$B$15:$W$15, 0),FALSE)*$G195)</f>
        <v>0</v>
      </c>
      <c r="AT195" s="1334">
        <f>IF(ISERROR(VLOOKUP(VLOOKUP($A195, 'E4 TB Allocation Details'!$A$18:$L$217, MATCH("Customer ID", 'E4 TB Allocation Details'!$A$18:$L$18, 0),FALSE), 'E2 Allocators'!$B$15:$W$361, MATCH('O5 Details by Class &amp; Accounts'!AT$18, 'E2 Allocators'!$B$15:$W$15, 0),FALSE)*$G195), 0, VLOOKUP(VLOOKUP($A195, 'E4 TB Allocation Details'!$A$18:$L$217, MATCH("Customer ID", 'E4 TB Allocation Details'!$A$18:$L$18, 0),FALSE), 'E2 Allocators'!$B$15:$W$361, MATCH('O5 Details by Class &amp; Accounts'!AT$18, 'E2 Allocators'!$B$15:$W$15, 0),FALSE)*$G195)</f>
        <v>0</v>
      </c>
      <c r="AU195" s="1334">
        <f>IF(ISERROR(VLOOKUP(VLOOKUP($A195, 'E4 TB Allocation Details'!$A$18:$L$217, MATCH("Customer ID", 'E4 TB Allocation Details'!$A$18:$L$18, 0),FALSE), 'E2 Allocators'!$B$15:$W$361, MATCH('O5 Details by Class &amp; Accounts'!AU$18, 'E2 Allocators'!$B$15:$W$15, 0),FALSE)*$G195), 0, VLOOKUP(VLOOKUP($A195, 'E4 TB Allocation Details'!$A$18:$L$217, MATCH("Customer ID", 'E4 TB Allocation Details'!$A$18:$L$18, 0),FALSE), 'E2 Allocators'!$B$15:$W$361, MATCH('O5 Details by Class &amp; Accounts'!AU$18, 'E2 Allocators'!$B$15:$W$15, 0),FALSE)*$G195)</f>
        <v>0</v>
      </c>
      <c r="AV195" s="1334">
        <f>IF(ISERROR(VLOOKUP(VLOOKUP($A195, 'E4 TB Allocation Details'!$A$18:$L$217, MATCH("Customer ID", 'E4 TB Allocation Details'!$A$18:$L$18, 0),FALSE), 'E2 Allocators'!$B$15:$W$361, MATCH('O5 Details by Class &amp; Accounts'!AV$18, 'E2 Allocators'!$B$15:$W$15, 0),FALSE)*$G195), 0, VLOOKUP(VLOOKUP($A195, 'E4 TB Allocation Details'!$A$18:$L$217, MATCH("Customer ID", 'E4 TB Allocation Details'!$A$18:$L$18, 0),FALSE), 'E2 Allocators'!$B$15:$W$361, MATCH('O5 Details by Class &amp; Accounts'!AV$18, 'E2 Allocators'!$B$15:$W$15, 0),FALSE)*$G195)</f>
        <v>0</v>
      </c>
      <c r="AW195" s="1334">
        <f>IF(ISERROR(VLOOKUP(VLOOKUP($A195, 'E4 TB Allocation Details'!$A$18:$L$217, MATCH("Customer ID", 'E4 TB Allocation Details'!$A$18:$L$18, 0),FALSE), 'E2 Allocators'!$B$15:$W$361, MATCH('O5 Details by Class &amp; Accounts'!AW$18, 'E2 Allocators'!$B$15:$W$15, 0),FALSE)*$G195), 0, VLOOKUP(VLOOKUP($A195, 'E4 TB Allocation Details'!$A$18:$L$217, MATCH("Customer ID", 'E4 TB Allocation Details'!$A$18:$L$18, 0),FALSE), 'E2 Allocators'!$B$15:$W$361, MATCH('O5 Details by Class &amp; Accounts'!AW$18, 'E2 Allocators'!$B$15:$W$15, 0),FALSE)*$G195)</f>
        <v>0</v>
      </c>
      <c r="AX195" s="1334">
        <f t="shared" si="51"/>
        <v>0</v>
      </c>
      <c r="AY195" s="1334">
        <f>IF(ISERROR(VLOOKUP(VLOOKUP($A195, 'E4 TB Allocation Details'!$A$18:$L$217, MATCH("Misc ID", 'E4 TB Allocation Details'!$A$18:$L$18, 0),FALSE), 'E2 Allocators'!$B$15:$W$361, MATCH('O5 Details by Class &amp; Accounts'!AY$18, 'E2 Allocators'!$B$15:$W$15, 0),FALSE)*$E195), 0, VLOOKUP(VLOOKUP($A195, 'E4 TB Allocation Details'!$A$18:$L$217, MATCH("Misc ID", 'E4 TB Allocation Details'!$A$18:$L$18, 0),FALSE), 'E2 Allocators'!$B$15:$W$361, MATCH('O5 Details by Class &amp; Accounts'!AY$18, 'E2 Allocators'!$B$15:$W$15, 0),FALSE)*$E195)</f>
        <v>0</v>
      </c>
      <c r="AZ195" s="1334">
        <f>IF(ISERROR(VLOOKUP(VLOOKUP($A195, 'E4 TB Allocation Details'!$A$18:$L$217, MATCH("Misc ID", 'E4 TB Allocation Details'!$A$18:$L$18, 0),FALSE), 'E2 Allocators'!$B$15:$W$361, MATCH('O5 Details by Class &amp; Accounts'!AZ$18, 'E2 Allocators'!$B$15:$W$15, 0),FALSE)*$E195), 0, VLOOKUP(VLOOKUP($A195, 'E4 TB Allocation Details'!$A$18:$L$217, MATCH("Misc ID", 'E4 TB Allocation Details'!$A$18:$L$18, 0),FALSE), 'E2 Allocators'!$B$15:$W$361, MATCH('O5 Details by Class &amp; Accounts'!AZ$18, 'E2 Allocators'!$B$15:$W$15, 0),FALSE)*$E195)</f>
        <v>0</v>
      </c>
      <c r="BA195" s="1334">
        <f>IF(ISERROR(VLOOKUP(VLOOKUP($A195, 'E4 TB Allocation Details'!$A$18:$L$217, MATCH("Misc ID", 'E4 TB Allocation Details'!$A$18:$L$18, 0),FALSE), 'E2 Allocators'!$B$15:$W$361, MATCH('O5 Details by Class &amp; Accounts'!BA$18, 'E2 Allocators'!$B$15:$W$15, 0),FALSE)*$E195), 0, VLOOKUP(VLOOKUP($A195, 'E4 TB Allocation Details'!$A$18:$L$217, MATCH("Misc ID", 'E4 TB Allocation Details'!$A$18:$L$18, 0),FALSE), 'E2 Allocators'!$B$15:$W$361, MATCH('O5 Details by Class &amp; Accounts'!BA$18, 'E2 Allocators'!$B$15:$W$15, 0),FALSE)*$E195)</f>
        <v>0</v>
      </c>
      <c r="BB195" s="1334">
        <f>IF(ISERROR(VLOOKUP(VLOOKUP($A195, 'E4 TB Allocation Details'!$A$18:$L$217, MATCH("Misc ID", 'E4 TB Allocation Details'!$A$18:$L$18, 0),FALSE), 'E2 Allocators'!$B$15:$W$361, MATCH('O5 Details by Class &amp; Accounts'!BB$18, 'E2 Allocators'!$B$15:$W$15, 0),FALSE)*$E195), 0, VLOOKUP(VLOOKUP($A195, 'E4 TB Allocation Details'!$A$18:$L$217, MATCH("Misc ID", 'E4 TB Allocation Details'!$A$18:$L$18, 0),FALSE), 'E2 Allocators'!$B$15:$W$361, MATCH('O5 Details by Class &amp; Accounts'!BB$18, 'E2 Allocators'!$B$15:$W$15, 0),FALSE)*$E195)</f>
        <v>0</v>
      </c>
      <c r="BC195" s="1334">
        <f>IF(ISERROR(VLOOKUP(VLOOKUP($A195, 'E4 TB Allocation Details'!$A$18:$L$217, MATCH("Misc ID", 'E4 TB Allocation Details'!$A$18:$L$18, 0),FALSE), 'E2 Allocators'!$B$15:$W$361, MATCH('O5 Details by Class &amp; Accounts'!BC$18, 'E2 Allocators'!$B$15:$W$15, 0),FALSE)*$E195), 0, VLOOKUP(VLOOKUP($A195, 'E4 TB Allocation Details'!$A$18:$L$217, MATCH("Misc ID", 'E4 TB Allocation Details'!$A$18:$L$18, 0),FALSE), 'E2 Allocators'!$B$15:$W$361, MATCH('O5 Details by Class &amp; Accounts'!BC$18, 'E2 Allocators'!$B$15:$W$15, 0),FALSE)*$E195)</f>
        <v>0</v>
      </c>
      <c r="BD195" s="1334">
        <f>IF(ISERROR(VLOOKUP(VLOOKUP($A195, 'E4 TB Allocation Details'!$A$18:$L$217, MATCH("Misc ID", 'E4 TB Allocation Details'!$A$18:$L$18, 0),FALSE), 'E2 Allocators'!$B$15:$W$361, MATCH('O5 Details by Class &amp; Accounts'!BD$18, 'E2 Allocators'!$B$15:$W$15, 0),FALSE)*$E195), 0, VLOOKUP(VLOOKUP($A195, 'E4 TB Allocation Details'!$A$18:$L$217, MATCH("Misc ID", 'E4 TB Allocation Details'!$A$18:$L$18, 0),FALSE), 'E2 Allocators'!$B$15:$W$361, MATCH('O5 Details by Class &amp; Accounts'!BD$18, 'E2 Allocators'!$B$15:$W$15, 0),FALSE)*$E195)</f>
        <v>0</v>
      </c>
      <c r="BE195" s="1334">
        <f>IF(ISERROR(VLOOKUP(VLOOKUP($A195, 'E4 TB Allocation Details'!$A$18:$L$217, MATCH("Misc ID", 'E4 TB Allocation Details'!$A$18:$L$18, 0),FALSE), 'E2 Allocators'!$B$15:$W$361, MATCH('O5 Details by Class &amp; Accounts'!BE$18, 'E2 Allocators'!$B$15:$W$15, 0),FALSE)*$E195), 0, VLOOKUP(VLOOKUP($A195, 'E4 TB Allocation Details'!$A$18:$L$217, MATCH("Misc ID", 'E4 TB Allocation Details'!$A$18:$L$18, 0),FALSE), 'E2 Allocators'!$B$15:$W$361, MATCH('O5 Details by Class &amp; Accounts'!BE$18, 'E2 Allocators'!$B$15:$W$15, 0),FALSE)*$E195)</f>
        <v>0</v>
      </c>
      <c r="BF195" s="1334">
        <f>IF(ISERROR(VLOOKUP(VLOOKUP($A195, 'E4 TB Allocation Details'!$A$18:$L$217, MATCH("Misc ID", 'E4 TB Allocation Details'!$A$18:$L$18, 0),FALSE), 'E2 Allocators'!$B$15:$W$361, MATCH('O5 Details by Class &amp; Accounts'!BF$18, 'E2 Allocators'!$B$15:$W$15, 0),FALSE)*$E195), 0, VLOOKUP(VLOOKUP($A195, 'E4 TB Allocation Details'!$A$18:$L$217, MATCH("Misc ID", 'E4 TB Allocation Details'!$A$18:$L$18, 0),FALSE), 'E2 Allocators'!$B$15:$W$361, MATCH('O5 Details by Class &amp; Accounts'!BF$18, 'E2 Allocators'!$B$15:$W$15, 0),FALSE)*$E195)</f>
        <v>0</v>
      </c>
      <c r="BG195" s="1334">
        <f>IF(ISERROR(VLOOKUP(VLOOKUP($A195, 'E4 TB Allocation Details'!$A$18:$L$217, MATCH("Misc ID", 'E4 TB Allocation Details'!$A$18:$L$18, 0),FALSE), 'E2 Allocators'!$B$15:$W$361, MATCH('O5 Details by Class &amp; Accounts'!BG$18, 'E2 Allocators'!$B$15:$W$15, 0),FALSE)*$E195), 0, VLOOKUP(VLOOKUP($A195, 'E4 TB Allocation Details'!$A$18:$L$217, MATCH("Misc ID", 'E4 TB Allocation Details'!$A$18:$L$18, 0),FALSE), 'E2 Allocators'!$B$15:$W$361, MATCH('O5 Details by Class &amp; Accounts'!BG$18, 'E2 Allocators'!$B$15:$W$15, 0),FALSE)*$E195)</f>
        <v>0</v>
      </c>
      <c r="BH195" s="1334">
        <f>IF(ISERROR(VLOOKUP(VLOOKUP($A195, 'E4 TB Allocation Details'!$A$18:$L$217, MATCH("Misc ID", 'E4 TB Allocation Details'!$A$18:$L$18, 0),FALSE), 'E2 Allocators'!$B$15:$W$361, MATCH('O5 Details by Class &amp; Accounts'!BH$18, 'E2 Allocators'!$B$15:$W$15, 0),FALSE)*$E195), 0, VLOOKUP(VLOOKUP($A195, 'E4 TB Allocation Details'!$A$18:$L$217, MATCH("Misc ID", 'E4 TB Allocation Details'!$A$18:$L$18, 0),FALSE), 'E2 Allocators'!$B$15:$W$361, MATCH('O5 Details by Class &amp; Accounts'!BH$18, 'E2 Allocators'!$B$15:$W$15, 0),FALSE)*$E195)</f>
        <v>0</v>
      </c>
      <c r="BI195" s="1334">
        <f>IF(ISERROR(VLOOKUP(VLOOKUP($A195, 'E4 TB Allocation Details'!$A$18:$L$217, MATCH("Misc ID", 'E4 TB Allocation Details'!$A$18:$L$18, 0),FALSE), 'E2 Allocators'!$B$15:$W$361, MATCH('O5 Details by Class &amp; Accounts'!BI$18, 'E2 Allocators'!$B$15:$W$15, 0),FALSE)*$E195), 0, VLOOKUP(VLOOKUP($A195, 'E4 TB Allocation Details'!$A$18:$L$217, MATCH("Misc ID", 'E4 TB Allocation Details'!$A$18:$L$18, 0),FALSE), 'E2 Allocators'!$B$15:$W$361, MATCH('O5 Details by Class &amp; Accounts'!BI$18, 'E2 Allocators'!$B$15:$W$15, 0),FALSE)*$E195)</f>
        <v>0</v>
      </c>
      <c r="BJ195" s="1334">
        <f>IF(ISERROR(VLOOKUP(VLOOKUP($A195, 'E4 TB Allocation Details'!$A$18:$L$217, MATCH("Misc ID", 'E4 TB Allocation Details'!$A$18:$L$18, 0),FALSE), 'E2 Allocators'!$B$15:$W$361, MATCH('O5 Details by Class &amp; Accounts'!BJ$18, 'E2 Allocators'!$B$15:$W$15, 0),FALSE)*$E195), 0, VLOOKUP(VLOOKUP($A195, 'E4 TB Allocation Details'!$A$18:$L$217, MATCH("Misc ID", 'E4 TB Allocation Details'!$A$18:$L$18, 0),FALSE), 'E2 Allocators'!$B$15:$W$361, MATCH('O5 Details by Class &amp; Accounts'!BJ$18, 'E2 Allocators'!$B$15:$W$15, 0),FALSE)*$E195)</f>
        <v>0</v>
      </c>
      <c r="BK195" s="1334">
        <f>IF(ISERROR(VLOOKUP(VLOOKUP($A195, 'E4 TB Allocation Details'!$A$18:$L$217, MATCH("Misc ID", 'E4 TB Allocation Details'!$A$18:$L$18, 0),FALSE), 'E2 Allocators'!$B$15:$W$361, MATCH('O5 Details by Class &amp; Accounts'!BK$18, 'E2 Allocators'!$B$15:$W$15, 0),FALSE)*$E195), 0, VLOOKUP(VLOOKUP($A195, 'E4 TB Allocation Details'!$A$18:$L$217, MATCH("Misc ID", 'E4 TB Allocation Details'!$A$18:$L$18, 0),FALSE), 'E2 Allocators'!$B$15:$W$361, MATCH('O5 Details by Class &amp; Accounts'!BK$18, 'E2 Allocators'!$B$15:$W$15, 0),FALSE)*$E195)</f>
        <v>0</v>
      </c>
      <c r="BL195" s="1334">
        <f>IF(ISERROR(VLOOKUP(VLOOKUP($A195, 'E4 TB Allocation Details'!$A$18:$L$217, MATCH("Misc ID", 'E4 TB Allocation Details'!$A$18:$L$18, 0),FALSE), 'E2 Allocators'!$B$15:$W$361, MATCH('O5 Details by Class &amp; Accounts'!BL$18, 'E2 Allocators'!$B$15:$W$15, 0),FALSE)*$E195), 0, VLOOKUP(VLOOKUP($A195, 'E4 TB Allocation Details'!$A$18:$L$217, MATCH("Misc ID", 'E4 TB Allocation Details'!$A$18:$L$18, 0),FALSE), 'E2 Allocators'!$B$15:$W$361, MATCH('O5 Details by Class &amp; Accounts'!BL$18, 'E2 Allocators'!$B$15:$W$15, 0),FALSE)*$E195)</f>
        <v>0</v>
      </c>
      <c r="BM195" s="1334">
        <f>IF(ISERROR(VLOOKUP(VLOOKUP($A195, 'E4 TB Allocation Details'!$A$18:$L$217, MATCH("Misc ID", 'E4 TB Allocation Details'!$A$18:$L$18, 0),FALSE), 'E2 Allocators'!$B$15:$W$361, MATCH('O5 Details by Class &amp; Accounts'!BM$18, 'E2 Allocators'!$B$15:$W$15, 0),FALSE)*$E195), 0, VLOOKUP(VLOOKUP($A195, 'E4 TB Allocation Details'!$A$18:$L$217, MATCH("Misc ID", 'E4 TB Allocation Details'!$A$18:$L$18, 0),FALSE), 'E2 Allocators'!$B$15:$W$361, MATCH('O5 Details by Class &amp; Accounts'!BM$18, 'E2 Allocators'!$B$15:$W$15, 0),FALSE)*$E195)</f>
        <v>0</v>
      </c>
      <c r="BN195" s="1334">
        <f>IF(ISERROR(VLOOKUP(VLOOKUP($A195, 'E4 TB Allocation Details'!$A$18:$L$217, MATCH("Misc ID", 'E4 TB Allocation Details'!$A$18:$L$18, 0),FALSE), 'E2 Allocators'!$B$15:$W$361, MATCH('O5 Details by Class &amp; Accounts'!BN$18, 'E2 Allocators'!$B$15:$W$15, 0),FALSE)*$E195), 0, VLOOKUP(VLOOKUP($A195, 'E4 TB Allocation Details'!$A$18:$L$217, MATCH("Misc ID", 'E4 TB Allocation Details'!$A$18:$L$18, 0),FALSE), 'E2 Allocators'!$B$15:$W$361, MATCH('O5 Details by Class &amp; Accounts'!BN$18, 'E2 Allocators'!$B$15:$W$15, 0),FALSE)*$E195)</f>
        <v>0</v>
      </c>
      <c r="BO195" s="1334">
        <f>IF(ISERROR(VLOOKUP(VLOOKUP($A195, 'E4 TB Allocation Details'!$A$18:$L$217, MATCH("Misc ID", 'E4 TB Allocation Details'!$A$18:$L$18, 0),FALSE), 'E2 Allocators'!$B$15:$W$361, MATCH('O5 Details by Class &amp; Accounts'!BO$18, 'E2 Allocators'!$B$15:$W$15, 0),FALSE)*$E195), 0, VLOOKUP(VLOOKUP($A195, 'E4 TB Allocation Details'!$A$18:$L$217, MATCH("Misc ID", 'E4 TB Allocation Details'!$A$18:$L$18, 0),FALSE), 'E2 Allocators'!$B$15:$W$361, MATCH('O5 Details by Class &amp; Accounts'!BO$18, 'E2 Allocators'!$B$15:$W$15, 0),FALSE)*$E195)</f>
        <v>0</v>
      </c>
      <c r="BP195" s="1334">
        <f>IF(ISERROR(VLOOKUP(VLOOKUP($A195, 'E4 TB Allocation Details'!$A$18:$L$217, MATCH("Misc ID", 'E4 TB Allocation Details'!$A$18:$L$18, 0),FALSE), 'E2 Allocators'!$B$15:$W$361, MATCH('O5 Details by Class &amp; Accounts'!BP$18, 'E2 Allocators'!$B$15:$W$15, 0),FALSE)*$E195), 0, VLOOKUP(VLOOKUP($A195, 'E4 TB Allocation Details'!$A$18:$L$217, MATCH("Misc ID", 'E4 TB Allocation Details'!$A$18:$L$18, 0),FALSE), 'E2 Allocators'!$B$15:$W$361, MATCH('O5 Details by Class &amp; Accounts'!BP$18, 'E2 Allocators'!$B$15:$W$15, 0),FALSE)*$E195)</f>
        <v>0</v>
      </c>
      <c r="BQ195" s="1334">
        <f>IF(ISERROR(VLOOKUP(VLOOKUP($A195, 'E4 TB Allocation Details'!$A$18:$L$217, MATCH("Misc ID", 'E4 TB Allocation Details'!$A$18:$L$18, 0),FALSE), 'E2 Allocators'!$B$15:$W$361, MATCH('O5 Details by Class &amp; Accounts'!BQ$18, 'E2 Allocators'!$B$15:$W$15, 0),FALSE)*$E195), 0, VLOOKUP(VLOOKUP($A195, 'E4 TB Allocation Details'!$A$18:$L$217, MATCH("Misc ID", 'E4 TB Allocation Details'!$A$18:$L$18, 0),FALSE), 'E2 Allocators'!$B$15:$W$361, MATCH('O5 Details by Class &amp; Accounts'!BQ$18, 'E2 Allocators'!$B$15:$W$15, 0),FALSE)*$E195)</f>
        <v>0</v>
      </c>
      <c r="BR195" s="1334">
        <f>IF(ISERROR(VLOOKUP(VLOOKUP($A195, 'E4 TB Allocation Details'!$A$18:$L$217, MATCH("Misc ID", 'E4 TB Allocation Details'!$A$18:$L$18, 0),FALSE), 'E2 Allocators'!$B$15:$W$361, MATCH('O5 Details by Class &amp; Accounts'!BR$18, 'E2 Allocators'!$B$15:$W$15, 0),FALSE)*$E195), 0, VLOOKUP(VLOOKUP($A195, 'E4 TB Allocation Details'!$A$18:$L$217, MATCH("Misc ID", 'E4 TB Allocation Details'!$A$18:$L$18, 0),FALSE), 'E2 Allocators'!$B$15:$W$361, MATCH('O5 Details by Class &amp; Accounts'!BR$18, 'E2 Allocators'!$B$15:$W$15, 0),FALSE)*$E195)</f>
        <v>0</v>
      </c>
      <c r="BS195" s="1334">
        <f t="shared" si="48"/>
        <v>0</v>
      </c>
      <c r="BT195" s="1334">
        <f>IF(ISERROR(VLOOKUP(VLOOKUP($A195, 'E4 TB Allocation Details'!$A$18:$L$217, MATCH("A &amp; G ID", 'E4 TB Allocation Details'!$A$18:$L$18, 0),FALSE), 'E2 Allocators'!$B$15:$W$361, MATCH('O5 Details by Class &amp; Accounts'!BT$18, 'E2 Allocators'!$B$15:$W$15, 0),FALSE)*$E195), 0, VLOOKUP(VLOOKUP($A195, 'E4 TB Allocation Details'!$A$18:$L$217, MATCH("A &amp; G ID", 'E4 TB Allocation Details'!$A$18:$L$18, 0),FALSE), 'E2 Allocators'!$B$15:$W$361, MATCH('O5 Details by Class &amp; Accounts'!BT$18, 'E2 Allocators'!$B$15:$W$15, 0),FALSE)*$E195)</f>
        <v>621911.72597739985</v>
      </c>
      <c r="BU195" s="1334">
        <f>IF(ISERROR(VLOOKUP(VLOOKUP($A195, 'E4 TB Allocation Details'!$A$18:$L$217, MATCH("A &amp; G ID", 'E4 TB Allocation Details'!$A$18:$L$18, 0),FALSE), 'E2 Allocators'!$B$15:$W$361, MATCH('O5 Details by Class &amp; Accounts'!BU$18, 'E2 Allocators'!$B$15:$W$15, 0),FALSE)*$E195), 0, VLOOKUP(VLOOKUP($A195, 'E4 TB Allocation Details'!$A$18:$L$217, MATCH("A &amp; G ID", 'E4 TB Allocation Details'!$A$18:$L$18, 0),FALSE), 'E2 Allocators'!$B$15:$W$361, MATCH('O5 Details by Class &amp; Accounts'!BU$18, 'E2 Allocators'!$B$15:$W$15, 0),FALSE)*$E195)</f>
        <v>111458.47487443429</v>
      </c>
      <c r="BV195" s="1334">
        <f>IF(ISERROR(VLOOKUP(VLOOKUP($A195, 'E4 TB Allocation Details'!$A$18:$L$217, MATCH("A &amp; G ID", 'E4 TB Allocation Details'!$A$18:$L$18, 0),FALSE), 'E2 Allocators'!$B$15:$W$361, MATCH('O5 Details by Class &amp; Accounts'!BV$18, 'E2 Allocators'!$B$15:$W$15, 0),FALSE)*$E195), 0, VLOOKUP(VLOOKUP($A195, 'E4 TB Allocation Details'!$A$18:$L$217, MATCH("A &amp; G ID", 'E4 TB Allocation Details'!$A$18:$L$18, 0),FALSE), 'E2 Allocators'!$B$15:$W$361, MATCH('O5 Details by Class &amp; Accounts'!BV$18, 'E2 Allocators'!$B$15:$W$15, 0),FALSE)*$E195)</f>
        <v>103901.37435832896</v>
      </c>
      <c r="BW195" s="1334">
        <f>IF(ISERROR(VLOOKUP(VLOOKUP($A195, 'E4 TB Allocation Details'!$A$18:$L$217, MATCH("A &amp; G ID", 'E4 TB Allocation Details'!$A$18:$L$18, 0),FALSE), 'E2 Allocators'!$B$15:$W$361, MATCH('O5 Details by Class &amp; Accounts'!BW$18, 'E2 Allocators'!$B$15:$W$15, 0),FALSE)*$E195), 0, VLOOKUP(VLOOKUP($A195, 'E4 TB Allocation Details'!$A$18:$L$217, MATCH("A &amp; G ID", 'E4 TB Allocation Details'!$A$18:$L$18, 0),FALSE), 'E2 Allocators'!$B$15:$W$361, MATCH('O5 Details by Class &amp; Accounts'!BW$18, 'E2 Allocators'!$B$15:$W$15, 0),FALSE)*$E195)</f>
        <v>0</v>
      </c>
      <c r="BX195" s="1334">
        <f>IF(ISERROR(VLOOKUP(VLOOKUP($A195, 'E4 TB Allocation Details'!$A$18:$L$217, MATCH("A &amp; G ID", 'E4 TB Allocation Details'!$A$18:$L$18, 0),FALSE), 'E2 Allocators'!$B$15:$W$361, MATCH('O5 Details by Class &amp; Accounts'!BX$18, 'E2 Allocators'!$B$15:$W$15, 0),FALSE)*$E195), 0, VLOOKUP(VLOOKUP($A195, 'E4 TB Allocation Details'!$A$18:$L$217, MATCH("A &amp; G ID", 'E4 TB Allocation Details'!$A$18:$L$18, 0),FALSE), 'E2 Allocators'!$B$15:$W$361, MATCH('O5 Details by Class &amp; Accounts'!BX$18, 'E2 Allocators'!$B$15:$W$15, 0),FALSE)*$E195)</f>
        <v>32143.502592072968</v>
      </c>
      <c r="BY195" s="1334">
        <f>IF(ISERROR(VLOOKUP(VLOOKUP($A195, 'E4 TB Allocation Details'!$A$18:$L$217, MATCH("A &amp; G ID", 'E4 TB Allocation Details'!$A$18:$L$18, 0),FALSE), 'E2 Allocators'!$B$15:$W$361, MATCH('O5 Details by Class &amp; Accounts'!BY$18, 'E2 Allocators'!$B$15:$W$15, 0),FALSE)*$E195), 0, VLOOKUP(VLOOKUP($A195, 'E4 TB Allocation Details'!$A$18:$L$217, MATCH("A &amp; G ID", 'E4 TB Allocation Details'!$A$18:$L$18, 0),FALSE), 'E2 Allocators'!$B$15:$W$361, MATCH('O5 Details by Class &amp; Accounts'!BY$18, 'E2 Allocators'!$B$15:$W$15, 0),FALSE)*$E195)</f>
        <v>40055.514544620208</v>
      </c>
      <c r="BZ195" s="1334">
        <f>IF(ISERROR(VLOOKUP(VLOOKUP($A195, 'E4 TB Allocation Details'!$A$18:$L$217, MATCH("A &amp; G ID", 'E4 TB Allocation Details'!$A$18:$L$18, 0),FALSE), 'E2 Allocators'!$B$15:$W$361, MATCH('O5 Details by Class &amp; Accounts'!BZ$18, 'E2 Allocators'!$B$15:$W$15, 0),FALSE)*$E195), 0, VLOOKUP(VLOOKUP($A195, 'E4 TB Allocation Details'!$A$18:$L$217, MATCH("A &amp; G ID", 'E4 TB Allocation Details'!$A$18:$L$18, 0),FALSE), 'E2 Allocators'!$B$15:$W$361, MATCH('O5 Details by Class &amp; Accounts'!BZ$18, 'E2 Allocators'!$B$15:$W$15, 0),FALSE)*$E195)</f>
        <v>30367.872088148815</v>
      </c>
      <c r="CA195" s="1334">
        <f>IF(ISERROR(VLOOKUP(VLOOKUP($A195, 'E4 TB Allocation Details'!$A$18:$L$217, MATCH("A &amp; G ID", 'E4 TB Allocation Details'!$A$18:$L$18, 0),FALSE), 'E2 Allocators'!$B$15:$W$361, MATCH('O5 Details by Class &amp; Accounts'!CA$18, 'E2 Allocators'!$B$15:$W$15, 0),FALSE)*$E195), 0, VLOOKUP(VLOOKUP($A195, 'E4 TB Allocation Details'!$A$18:$L$217, MATCH("A &amp; G ID", 'E4 TB Allocation Details'!$A$18:$L$18, 0),FALSE), 'E2 Allocators'!$B$15:$W$361, MATCH('O5 Details by Class &amp; Accounts'!CA$18, 'E2 Allocators'!$B$15:$W$15, 0),FALSE)*$E195)</f>
        <v>2005.5980812466519</v>
      </c>
      <c r="CB195" s="1334">
        <f>IF(ISERROR(VLOOKUP(VLOOKUP($A195, 'E4 TB Allocation Details'!$A$18:$L$217, MATCH("A &amp; G ID", 'E4 TB Allocation Details'!$A$18:$L$18, 0),FALSE), 'E2 Allocators'!$B$15:$W$361, MATCH('O5 Details by Class &amp; Accounts'!CB$18, 'E2 Allocators'!$B$15:$W$15, 0),FALSE)*$E195), 0, VLOOKUP(VLOOKUP($A195, 'E4 TB Allocation Details'!$A$18:$L$217, MATCH("A &amp; G ID", 'E4 TB Allocation Details'!$A$18:$L$18, 0),FALSE), 'E2 Allocators'!$B$15:$W$361, MATCH('O5 Details by Class &amp; Accounts'!CB$18, 'E2 Allocators'!$B$15:$W$15, 0),FALSE)*$E195)</f>
        <v>5885.9374837481846</v>
      </c>
      <c r="CC195" s="1334">
        <f>IF(ISERROR(VLOOKUP(VLOOKUP($A195, 'E4 TB Allocation Details'!$A$18:$L$217, MATCH("A &amp; G ID", 'E4 TB Allocation Details'!$A$18:$L$18, 0),FALSE), 'E2 Allocators'!$B$15:$W$361, MATCH('O5 Details by Class &amp; Accounts'!CC$18, 'E2 Allocators'!$B$15:$W$15, 0),FALSE)*$E195), 0, VLOOKUP(VLOOKUP($A195, 'E4 TB Allocation Details'!$A$18:$L$217, MATCH("A &amp; G ID", 'E4 TB Allocation Details'!$A$18:$L$18, 0),FALSE), 'E2 Allocators'!$B$15:$W$361, MATCH('O5 Details by Class &amp; Accounts'!CC$18, 'E2 Allocators'!$B$15:$W$15, 0),FALSE)*$E195)</f>
        <v>0</v>
      </c>
      <c r="CD195" s="1334">
        <f>IF(ISERROR(VLOOKUP(VLOOKUP($A195, 'E4 TB Allocation Details'!$A$18:$L$217, MATCH("A &amp; G ID", 'E4 TB Allocation Details'!$A$18:$L$18, 0),FALSE), 'E2 Allocators'!$B$15:$W$361, MATCH('O5 Details by Class &amp; Accounts'!CD$18, 'E2 Allocators'!$B$15:$W$15, 0),FALSE)*$E195), 0, VLOOKUP(VLOOKUP($A195, 'E4 TB Allocation Details'!$A$18:$L$217, MATCH("A &amp; G ID", 'E4 TB Allocation Details'!$A$18:$L$18, 0),FALSE), 'E2 Allocators'!$B$15:$W$361, MATCH('O5 Details by Class &amp; Accounts'!CD$18, 'E2 Allocators'!$B$15:$W$15, 0),FALSE)*$E195)</f>
        <v>0</v>
      </c>
      <c r="CE195" s="1334">
        <f>IF(ISERROR(VLOOKUP(VLOOKUP($A195, 'E4 TB Allocation Details'!$A$18:$L$217, MATCH("A &amp; G ID", 'E4 TB Allocation Details'!$A$18:$L$18, 0),FALSE), 'E2 Allocators'!$B$15:$W$361, MATCH('O5 Details by Class &amp; Accounts'!CE$18, 'E2 Allocators'!$B$15:$W$15, 0),FALSE)*$E195), 0, VLOOKUP(VLOOKUP($A195, 'E4 TB Allocation Details'!$A$18:$L$217, MATCH("A &amp; G ID", 'E4 TB Allocation Details'!$A$18:$L$18, 0),FALSE), 'E2 Allocators'!$B$15:$W$361, MATCH('O5 Details by Class &amp; Accounts'!CE$18, 'E2 Allocators'!$B$15:$W$15, 0),FALSE)*$E195)</f>
        <v>0</v>
      </c>
      <c r="CF195" s="1334">
        <f>IF(ISERROR(VLOOKUP(VLOOKUP($A195, 'E4 TB Allocation Details'!$A$18:$L$217, MATCH("A &amp; G ID", 'E4 TB Allocation Details'!$A$18:$L$18, 0),FALSE), 'E2 Allocators'!$B$15:$W$361, MATCH('O5 Details by Class &amp; Accounts'!CF$18, 'E2 Allocators'!$B$15:$W$15, 0),FALSE)*$E195), 0, VLOOKUP(VLOOKUP($A195, 'E4 TB Allocation Details'!$A$18:$L$217, MATCH("A &amp; G ID", 'E4 TB Allocation Details'!$A$18:$L$18, 0),FALSE), 'E2 Allocators'!$B$15:$W$361, MATCH('O5 Details by Class &amp; Accounts'!CF$18, 'E2 Allocators'!$B$15:$W$15, 0),FALSE)*$E195)</f>
        <v>0</v>
      </c>
      <c r="CG195" s="1334">
        <f>IF(ISERROR(VLOOKUP(VLOOKUP($A195, 'E4 TB Allocation Details'!$A$18:$L$217, MATCH("A &amp; G ID", 'E4 TB Allocation Details'!$A$18:$L$18, 0),FALSE), 'E2 Allocators'!$B$15:$W$361, MATCH('O5 Details by Class &amp; Accounts'!CG$18, 'E2 Allocators'!$B$15:$W$15, 0),FALSE)*$E195), 0, VLOOKUP(VLOOKUP($A195, 'E4 TB Allocation Details'!$A$18:$L$217, MATCH("A &amp; G ID", 'E4 TB Allocation Details'!$A$18:$L$18, 0),FALSE), 'E2 Allocators'!$B$15:$W$361, MATCH('O5 Details by Class &amp; Accounts'!CG$18, 'E2 Allocators'!$B$15:$W$15, 0),FALSE)*$E195)</f>
        <v>0</v>
      </c>
      <c r="CH195" s="1334">
        <f>IF(ISERROR(VLOOKUP(VLOOKUP($A195, 'E4 TB Allocation Details'!$A$18:$L$217, MATCH("A &amp; G ID", 'E4 TB Allocation Details'!$A$18:$L$18, 0),FALSE), 'E2 Allocators'!$B$15:$W$361, MATCH('O5 Details by Class &amp; Accounts'!CH$18, 'E2 Allocators'!$B$15:$W$15, 0),FALSE)*$E195), 0, VLOOKUP(VLOOKUP($A195, 'E4 TB Allocation Details'!$A$18:$L$217, MATCH("A &amp; G ID", 'E4 TB Allocation Details'!$A$18:$L$18, 0),FALSE), 'E2 Allocators'!$B$15:$W$361, MATCH('O5 Details by Class &amp; Accounts'!CH$18, 'E2 Allocators'!$B$15:$W$15, 0),FALSE)*$E195)</f>
        <v>0</v>
      </c>
      <c r="CI195" s="1334">
        <f>IF(ISERROR(VLOOKUP(VLOOKUP($A195, 'E4 TB Allocation Details'!$A$18:$L$217, MATCH("A &amp; G ID", 'E4 TB Allocation Details'!$A$18:$L$18, 0),FALSE), 'E2 Allocators'!$B$15:$W$361, MATCH('O5 Details by Class &amp; Accounts'!CI$18, 'E2 Allocators'!$B$15:$W$15, 0),FALSE)*$E195), 0, VLOOKUP(VLOOKUP($A195, 'E4 TB Allocation Details'!$A$18:$L$217, MATCH("A &amp; G ID", 'E4 TB Allocation Details'!$A$18:$L$18, 0),FALSE), 'E2 Allocators'!$B$15:$W$361, MATCH('O5 Details by Class &amp; Accounts'!CI$18, 'E2 Allocators'!$B$15:$W$15, 0),FALSE)*$E195)</f>
        <v>0</v>
      </c>
      <c r="CJ195" s="1334">
        <f>IF(ISERROR(VLOOKUP(VLOOKUP($A195, 'E4 TB Allocation Details'!$A$18:$L$217, MATCH("A &amp; G ID", 'E4 TB Allocation Details'!$A$18:$L$18, 0),FALSE), 'E2 Allocators'!$B$15:$W$361, MATCH('O5 Details by Class &amp; Accounts'!CJ$18, 'E2 Allocators'!$B$15:$W$15, 0),FALSE)*$E195), 0, VLOOKUP(VLOOKUP($A195, 'E4 TB Allocation Details'!$A$18:$L$217, MATCH("A &amp; G ID", 'E4 TB Allocation Details'!$A$18:$L$18, 0),FALSE), 'E2 Allocators'!$B$15:$W$361, MATCH('O5 Details by Class &amp; Accounts'!CJ$18, 'E2 Allocators'!$B$15:$W$15, 0),FALSE)*$E195)</f>
        <v>0</v>
      </c>
      <c r="CK195" s="1334">
        <f>IF(ISERROR(VLOOKUP(VLOOKUP($A195, 'E4 TB Allocation Details'!$A$18:$L$217, MATCH("A &amp; G ID", 'E4 TB Allocation Details'!$A$18:$L$18, 0),FALSE), 'E2 Allocators'!$B$15:$W$361, MATCH('O5 Details by Class &amp; Accounts'!CK$18, 'E2 Allocators'!$B$15:$W$15, 0),FALSE)*$E195), 0, VLOOKUP(VLOOKUP($A195, 'E4 TB Allocation Details'!$A$18:$L$217, MATCH("A &amp; G ID", 'E4 TB Allocation Details'!$A$18:$L$18, 0),FALSE), 'E2 Allocators'!$B$15:$W$361, MATCH('O5 Details by Class &amp; Accounts'!CK$18, 'E2 Allocators'!$B$15:$W$15, 0),FALSE)*$E195)</f>
        <v>0</v>
      </c>
      <c r="CL195" s="1334">
        <f>IF(ISERROR(VLOOKUP(VLOOKUP($A195, 'E4 TB Allocation Details'!$A$18:$L$217, MATCH("A &amp; G ID", 'E4 TB Allocation Details'!$A$18:$L$18, 0),FALSE), 'E2 Allocators'!$B$15:$W$361, MATCH('O5 Details by Class &amp; Accounts'!CL$18, 'E2 Allocators'!$B$15:$W$15, 0),FALSE)*$E195), 0, VLOOKUP(VLOOKUP($A195, 'E4 TB Allocation Details'!$A$18:$L$217, MATCH("A &amp; G ID", 'E4 TB Allocation Details'!$A$18:$L$18, 0),FALSE), 'E2 Allocators'!$B$15:$W$361, MATCH('O5 Details by Class &amp; Accounts'!CL$18, 'E2 Allocators'!$B$15:$W$15, 0),FALSE)*$E195)</f>
        <v>0</v>
      </c>
      <c r="CM195" s="1334">
        <f>IF(ISERROR(VLOOKUP(VLOOKUP($A195, 'E4 TB Allocation Details'!$A$18:$L$217, MATCH("A &amp; G ID", 'E4 TB Allocation Details'!$A$18:$L$18, 0),FALSE), 'E2 Allocators'!$B$15:$W$361, MATCH('O5 Details by Class &amp; Accounts'!CM$18, 'E2 Allocators'!$B$15:$W$15, 0),FALSE)*$E195), 0, VLOOKUP(VLOOKUP($A195, 'E4 TB Allocation Details'!$A$18:$L$217, MATCH("A &amp; G ID", 'E4 TB Allocation Details'!$A$18:$L$18, 0),FALSE), 'E2 Allocators'!$B$15:$W$361, MATCH('O5 Details by Class &amp; Accounts'!CM$18, 'E2 Allocators'!$B$15:$W$15, 0),FALSE)*$E195)</f>
        <v>0</v>
      </c>
      <c r="CN195" s="1334">
        <f t="shared" si="52"/>
        <v>947729.99999999988</v>
      </c>
      <c r="CO195" s="1670">
        <f t="shared" si="50"/>
        <v>0</v>
      </c>
      <c r="CQ195" s="1926" t="s">
        <v>1166</v>
      </c>
    </row>
    <row r="196" spans="1:95" s="64" customFormat="1" ht="12.75" x14ac:dyDescent="0.2">
      <c r="A196" s="2226">
        <v>5670</v>
      </c>
      <c r="B196" s="2176" t="s">
        <v>308</v>
      </c>
      <c r="C196" s="1667">
        <f>IF(ISERROR(VLOOKUP($A196,'I3 TB Data'!$A$20:$H$465,MATCH('O5 Details by Class &amp; Accounts'!$C$18, 'I3 TB Data'!$A$20:$H$20,0),0)), 0, VLOOKUP($A196,'I3 TB Data'!$A$20:$H$465,MATCH('O5 Details by Class &amp; Accounts'!$C$18,'I3 TB Data'!$A$20:$H$20,0),0))</f>
        <v>0</v>
      </c>
      <c r="D196" s="1668"/>
      <c r="E196" s="1667">
        <f t="shared" si="53"/>
        <v>0</v>
      </c>
      <c r="F196" s="1669"/>
      <c r="G196" s="1669"/>
      <c r="H196" s="1334">
        <f t="shared" si="46"/>
        <v>0</v>
      </c>
      <c r="I196" s="1334">
        <f>IF(ISERROR(VLOOKUP(VLOOKUP($A196, 'E4 TB Allocation Details'!$A$18:$L$217, MATCH("Demand ID", 'E4 TB Allocation Details'!$A$18:$L$18, 0),FALSE), 'E2 Allocators'!$B$15:$W$361, MATCH('O5 Details by Class &amp; Accounts'!I$18, 'E2 Allocators'!$B$15:$W$15, 0),FALSE)*$F196), 0, VLOOKUP(VLOOKUP($A196, 'E4 TB Allocation Details'!$A$18:$L$217, MATCH("Demand ID", 'E4 TB Allocation Details'!$A$18:$L$18, 0),FALSE), 'E2 Allocators'!$B$15:$W$361, MATCH('O5 Details by Class &amp; Accounts'!I$18, 'E2 Allocators'!$B$15:$W$15, 0),FALSE)*$F196)</f>
        <v>0</v>
      </c>
      <c r="J196" s="1334">
        <f>IF(ISERROR(VLOOKUP(VLOOKUP($A196, 'E4 TB Allocation Details'!$A$18:$L$217, MATCH("Demand ID", 'E4 TB Allocation Details'!$A$18:$L$18, 0),FALSE), 'E2 Allocators'!$B$15:$W$361, MATCH('O5 Details by Class &amp; Accounts'!J$18, 'E2 Allocators'!$B$15:$W$15, 0),FALSE)*$F196), 0, VLOOKUP(VLOOKUP($A196, 'E4 TB Allocation Details'!$A$18:$L$217, MATCH("Demand ID", 'E4 TB Allocation Details'!$A$18:$L$18, 0),FALSE), 'E2 Allocators'!$B$15:$W$361, MATCH('O5 Details by Class &amp; Accounts'!J$18, 'E2 Allocators'!$B$15:$W$15, 0),FALSE)*$F196)</f>
        <v>0</v>
      </c>
      <c r="K196" s="1334">
        <f>IF(ISERROR(VLOOKUP(VLOOKUP($A196, 'E4 TB Allocation Details'!$A$18:$L$217, MATCH("Demand ID", 'E4 TB Allocation Details'!$A$18:$L$18, 0),FALSE), 'E2 Allocators'!$B$15:$W$361, MATCH('O5 Details by Class &amp; Accounts'!K$18, 'E2 Allocators'!$B$15:$W$15, 0),FALSE)*$F196), 0, VLOOKUP(VLOOKUP($A196, 'E4 TB Allocation Details'!$A$18:$L$217, MATCH("Demand ID", 'E4 TB Allocation Details'!$A$18:$L$18, 0),FALSE), 'E2 Allocators'!$B$15:$W$361, MATCH('O5 Details by Class &amp; Accounts'!K$18, 'E2 Allocators'!$B$15:$W$15, 0),FALSE)*$F196)</f>
        <v>0</v>
      </c>
      <c r="L196" s="1334">
        <f>IF(ISERROR(VLOOKUP(VLOOKUP($A196, 'E4 TB Allocation Details'!$A$18:$L$217, MATCH("Demand ID", 'E4 TB Allocation Details'!$A$18:$L$18, 0),FALSE), 'E2 Allocators'!$B$15:$W$361, MATCH('O5 Details by Class &amp; Accounts'!L$18, 'E2 Allocators'!$B$15:$W$15, 0),FALSE)*$F196), 0, VLOOKUP(VLOOKUP($A196, 'E4 TB Allocation Details'!$A$18:$L$217, MATCH("Demand ID", 'E4 TB Allocation Details'!$A$18:$L$18, 0),FALSE), 'E2 Allocators'!$B$15:$W$361, MATCH('O5 Details by Class &amp; Accounts'!L$18, 'E2 Allocators'!$B$15:$W$15, 0),FALSE)*$F196)</f>
        <v>0</v>
      </c>
      <c r="M196" s="1334">
        <f>IF(ISERROR(VLOOKUP(VLOOKUP($A196, 'E4 TB Allocation Details'!$A$18:$L$217, MATCH("Demand ID", 'E4 TB Allocation Details'!$A$18:$L$18, 0),FALSE), 'E2 Allocators'!$B$15:$W$361, MATCH('O5 Details by Class &amp; Accounts'!M$18, 'E2 Allocators'!$B$15:$W$15, 0),FALSE)*$F196), 0, VLOOKUP(VLOOKUP($A196, 'E4 TB Allocation Details'!$A$18:$L$217, MATCH("Demand ID", 'E4 TB Allocation Details'!$A$18:$L$18, 0),FALSE), 'E2 Allocators'!$B$15:$W$361, MATCH('O5 Details by Class &amp; Accounts'!M$18, 'E2 Allocators'!$B$15:$W$15, 0),FALSE)*$F196)</f>
        <v>0</v>
      </c>
      <c r="N196" s="1334">
        <f>IF(ISERROR(VLOOKUP(VLOOKUP($A196, 'E4 TB Allocation Details'!$A$18:$L$217, MATCH("Demand ID", 'E4 TB Allocation Details'!$A$18:$L$18, 0),FALSE), 'E2 Allocators'!$B$15:$W$361, MATCH('O5 Details by Class &amp; Accounts'!N$18, 'E2 Allocators'!$B$15:$W$15, 0),FALSE)*$F196), 0, VLOOKUP(VLOOKUP($A196, 'E4 TB Allocation Details'!$A$18:$L$217, MATCH("Demand ID", 'E4 TB Allocation Details'!$A$18:$L$18, 0),FALSE), 'E2 Allocators'!$B$15:$W$361, MATCH('O5 Details by Class &amp; Accounts'!N$18, 'E2 Allocators'!$B$15:$W$15, 0),FALSE)*$F196)</f>
        <v>0</v>
      </c>
      <c r="O196" s="1334">
        <f>IF(ISERROR(VLOOKUP(VLOOKUP($A196, 'E4 TB Allocation Details'!$A$18:$L$217, MATCH("Demand ID", 'E4 TB Allocation Details'!$A$18:$L$18, 0),FALSE), 'E2 Allocators'!$B$15:$W$361, MATCH('O5 Details by Class &amp; Accounts'!O$18, 'E2 Allocators'!$B$15:$W$15, 0),FALSE)*$F196), 0, VLOOKUP(VLOOKUP($A196, 'E4 TB Allocation Details'!$A$18:$L$217, MATCH("Demand ID", 'E4 TB Allocation Details'!$A$18:$L$18, 0),FALSE), 'E2 Allocators'!$B$15:$W$361, MATCH('O5 Details by Class &amp; Accounts'!O$18, 'E2 Allocators'!$B$15:$W$15, 0),FALSE)*$F196)</f>
        <v>0</v>
      </c>
      <c r="P196" s="1334">
        <f>IF(ISERROR(VLOOKUP(VLOOKUP($A196, 'E4 TB Allocation Details'!$A$18:$L$217, MATCH("Demand ID", 'E4 TB Allocation Details'!$A$18:$L$18, 0),FALSE), 'E2 Allocators'!$B$15:$W$361, MATCH('O5 Details by Class &amp; Accounts'!P$18, 'E2 Allocators'!$B$15:$W$15, 0),FALSE)*$F196), 0, VLOOKUP(VLOOKUP($A196, 'E4 TB Allocation Details'!$A$18:$L$217, MATCH("Demand ID", 'E4 TB Allocation Details'!$A$18:$L$18, 0),FALSE), 'E2 Allocators'!$B$15:$W$361, MATCH('O5 Details by Class &amp; Accounts'!P$18, 'E2 Allocators'!$B$15:$W$15, 0),FALSE)*$F196)</f>
        <v>0</v>
      </c>
      <c r="Q196" s="1334">
        <f>IF(ISERROR(VLOOKUP(VLOOKUP($A196, 'E4 TB Allocation Details'!$A$18:$L$217, MATCH("Demand ID", 'E4 TB Allocation Details'!$A$18:$L$18, 0),FALSE), 'E2 Allocators'!$B$15:$W$361, MATCH('O5 Details by Class &amp; Accounts'!Q$18, 'E2 Allocators'!$B$15:$W$15, 0),FALSE)*$F196), 0, VLOOKUP(VLOOKUP($A196, 'E4 TB Allocation Details'!$A$18:$L$217, MATCH("Demand ID", 'E4 TB Allocation Details'!$A$18:$L$18, 0),FALSE), 'E2 Allocators'!$B$15:$W$361, MATCH('O5 Details by Class &amp; Accounts'!Q$18, 'E2 Allocators'!$B$15:$W$15, 0),FALSE)*$F196)</f>
        <v>0</v>
      </c>
      <c r="R196" s="1334">
        <f>IF(ISERROR(VLOOKUP(VLOOKUP($A196, 'E4 TB Allocation Details'!$A$18:$L$217, MATCH("Demand ID", 'E4 TB Allocation Details'!$A$18:$L$18, 0),FALSE), 'E2 Allocators'!$B$15:$W$361, MATCH('O5 Details by Class &amp; Accounts'!R$18, 'E2 Allocators'!$B$15:$W$15, 0),FALSE)*$F196), 0, VLOOKUP(VLOOKUP($A196, 'E4 TB Allocation Details'!$A$18:$L$217, MATCH("Demand ID", 'E4 TB Allocation Details'!$A$18:$L$18, 0),FALSE), 'E2 Allocators'!$B$15:$W$361, MATCH('O5 Details by Class &amp; Accounts'!R$18, 'E2 Allocators'!$B$15:$W$15, 0),FALSE)*$F196)</f>
        <v>0</v>
      </c>
      <c r="S196" s="1334">
        <f>IF(ISERROR(VLOOKUP(VLOOKUP($A196, 'E4 TB Allocation Details'!$A$18:$L$217, MATCH("Demand ID", 'E4 TB Allocation Details'!$A$18:$L$18, 0),FALSE), 'E2 Allocators'!$B$15:$W$361, MATCH('O5 Details by Class &amp; Accounts'!S$18, 'E2 Allocators'!$B$15:$W$15, 0),FALSE)*$F196), 0, VLOOKUP(VLOOKUP($A196, 'E4 TB Allocation Details'!$A$18:$L$217, MATCH("Demand ID", 'E4 TB Allocation Details'!$A$18:$L$18, 0),FALSE), 'E2 Allocators'!$B$15:$W$361, MATCH('O5 Details by Class &amp; Accounts'!S$18, 'E2 Allocators'!$B$15:$W$15, 0),FALSE)*$F196)</f>
        <v>0</v>
      </c>
      <c r="T196" s="1334">
        <f>IF(ISERROR(VLOOKUP(VLOOKUP($A196, 'E4 TB Allocation Details'!$A$18:$L$217, MATCH("Demand ID", 'E4 TB Allocation Details'!$A$18:$L$18, 0),FALSE), 'E2 Allocators'!$B$15:$W$361, MATCH('O5 Details by Class &amp; Accounts'!T$18, 'E2 Allocators'!$B$15:$W$15, 0),FALSE)*$F196), 0, VLOOKUP(VLOOKUP($A196, 'E4 TB Allocation Details'!$A$18:$L$217, MATCH("Demand ID", 'E4 TB Allocation Details'!$A$18:$L$18, 0),FALSE), 'E2 Allocators'!$B$15:$W$361, MATCH('O5 Details by Class &amp; Accounts'!T$18, 'E2 Allocators'!$B$15:$W$15, 0),FALSE)*$F196)</f>
        <v>0</v>
      </c>
      <c r="U196" s="1334">
        <f>IF(ISERROR(VLOOKUP(VLOOKUP($A196, 'E4 TB Allocation Details'!$A$18:$L$217, MATCH("Demand ID", 'E4 TB Allocation Details'!$A$18:$L$18, 0),FALSE), 'E2 Allocators'!$B$15:$W$361, MATCH('O5 Details by Class &amp; Accounts'!U$18, 'E2 Allocators'!$B$15:$W$15, 0),FALSE)*$F196), 0, VLOOKUP(VLOOKUP($A196, 'E4 TB Allocation Details'!$A$18:$L$217, MATCH("Demand ID", 'E4 TB Allocation Details'!$A$18:$L$18, 0),FALSE), 'E2 Allocators'!$B$15:$W$361, MATCH('O5 Details by Class &amp; Accounts'!U$18, 'E2 Allocators'!$B$15:$W$15, 0),FALSE)*$F196)</f>
        <v>0</v>
      </c>
      <c r="V196" s="1334">
        <f>IF(ISERROR(VLOOKUP(VLOOKUP($A196, 'E4 TB Allocation Details'!$A$18:$L$217, MATCH("Demand ID", 'E4 TB Allocation Details'!$A$18:$L$18, 0),FALSE), 'E2 Allocators'!$B$15:$W$361, MATCH('O5 Details by Class &amp; Accounts'!V$18, 'E2 Allocators'!$B$15:$W$15, 0),FALSE)*$F196), 0, VLOOKUP(VLOOKUP($A196, 'E4 TB Allocation Details'!$A$18:$L$217, MATCH("Demand ID", 'E4 TB Allocation Details'!$A$18:$L$18, 0),FALSE), 'E2 Allocators'!$B$15:$W$361, MATCH('O5 Details by Class &amp; Accounts'!V$18, 'E2 Allocators'!$B$15:$W$15, 0),FALSE)*$F196)</f>
        <v>0</v>
      </c>
      <c r="W196" s="1334">
        <f>IF(ISERROR(VLOOKUP(VLOOKUP($A196, 'E4 TB Allocation Details'!$A$18:$L$217, MATCH("Demand ID", 'E4 TB Allocation Details'!$A$18:$L$18, 0),FALSE), 'E2 Allocators'!$B$15:$W$361, MATCH('O5 Details by Class &amp; Accounts'!W$18, 'E2 Allocators'!$B$15:$W$15, 0),FALSE)*$F196), 0, VLOOKUP(VLOOKUP($A196, 'E4 TB Allocation Details'!$A$18:$L$217, MATCH("Demand ID", 'E4 TB Allocation Details'!$A$18:$L$18, 0),FALSE), 'E2 Allocators'!$B$15:$W$361, MATCH('O5 Details by Class &amp; Accounts'!W$18, 'E2 Allocators'!$B$15:$W$15, 0),FALSE)*$F196)</f>
        <v>0</v>
      </c>
      <c r="X196" s="1334">
        <f>IF(ISERROR(VLOOKUP(VLOOKUP($A196, 'E4 TB Allocation Details'!$A$18:$L$217, MATCH("Demand ID", 'E4 TB Allocation Details'!$A$18:$L$18, 0),FALSE), 'E2 Allocators'!$B$15:$W$361, MATCH('O5 Details by Class &amp; Accounts'!X$18, 'E2 Allocators'!$B$15:$W$15, 0),FALSE)*$F196), 0, VLOOKUP(VLOOKUP($A196, 'E4 TB Allocation Details'!$A$18:$L$217, MATCH("Demand ID", 'E4 TB Allocation Details'!$A$18:$L$18, 0),FALSE), 'E2 Allocators'!$B$15:$W$361, MATCH('O5 Details by Class &amp; Accounts'!X$18, 'E2 Allocators'!$B$15:$W$15, 0),FALSE)*$F196)</f>
        <v>0</v>
      </c>
      <c r="Y196" s="1334">
        <f>IF(ISERROR(VLOOKUP(VLOOKUP($A196, 'E4 TB Allocation Details'!$A$18:$L$217, MATCH("Demand ID", 'E4 TB Allocation Details'!$A$18:$L$18, 0),FALSE), 'E2 Allocators'!$B$15:$W$361, MATCH('O5 Details by Class &amp; Accounts'!Y$18, 'E2 Allocators'!$B$15:$W$15, 0),FALSE)*$F196), 0, VLOOKUP(VLOOKUP($A196, 'E4 TB Allocation Details'!$A$18:$L$217, MATCH("Demand ID", 'E4 TB Allocation Details'!$A$18:$L$18, 0),FALSE), 'E2 Allocators'!$B$15:$W$361, MATCH('O5 Details by Class &amp; Accounts'!Y$18, 'E2 Allocators'!$B$15:$W$15, 0),FALSE)*$F196)</f>
        <v>0</v>
      </c>
      <c r="Z196" s="1334">
        <f>IF(ISERROR(VLOOKUP(VLOOKUP($A196, 'E4 TB Allocation Details'!$A$18:$L$217, MATCH("Demand ID", 'E4 TB Allocation Details'!$A$18:$L$18, 0),FALSE), 'E2 Allocators'!$B$15:$W$361, MATCH('O5 Details by Class &amp; Accounts'!Z$18, 'E2 Allocators'!$B$15:$W$15, 0),FALSE)*$F196), 0, VLOOKUP(VLOOKUP($A196, 'E4 TB Allocation Details'!$A$18:$L$217, MATCH("Demand ID", 'E4 TB Allocation Details'!$A$18:$L$18, 0),FALSE), 'E2 Allocators'!$B$15:$W$361, MATCH('O5 Details by Class &amp; Accounts'!Z$18, 'E2 Allocators'!$B$15:$W$15, 0),FALSE)*$F196)</f>
        <v>0</v>
      </c>
      <c r="AA196" s="1334">
        <f>IF(ISERROR(VLOOKUP(VLOOKUP($A196, 'E4 TB Allocation Details'!$A$18:$L$217, MATCH("Demand ID", 'E4 TB Allocation Details'!$A$18:$L$18, 0),FALSE), 'E2 Allocators'!$B$15:$W$361, MATCH('O5 Details by Class &amp; Accounts'!AA$18, 'E2 Allocators'!$B$15:$W$15, 0),FALSE)*$F196), 0, VLOOKUP(VLOOKUP($A196, 'E4 TB Allocation Details'!$A$18:$L$217, MATCH("Demand ID", 'E4 TB Allocation Details'!$A$18:$L$18, 0),FALSE), 'E2 Allocators'!$B$15:$W$361, MATCH('O5 Details by Class &amp; Accounts'!AA$18, 'E2 Allocators'!$B$15:$W$15, 0),FALSE)*$F196)</f>
        <v>0</v>
      </c>
      <c r="AB196" s="1334">
        <f>IF(ISERROR(VLOOKUP(VLOOKUP($A196, 'E4 TB Allocation Details'!$A$18:$L$217, MATCH("Demand ID", 'E4 TB Allocation Details'!$A$18:$L$18, 0),FALSE), 'E2 Allocators'!$B$15:$W$361, MATCH('O5 Details by Class &amp; Accounts'!AB$18, 'E2 Allocators'!$B$15:$W$15, 0),FALSE)*$F196), 0, VLOOKUP(VLOOKUP($A196, 'E4 TB Allocation Details'!$A$18:$L$217, MATCH("Demand ID", 'E4 TB Allocation Details'!$A$18:$L$18, 0),FALSE), 'E2 Allocators'!$B$15:$W$361, MATCH('O5 Details by Class &amp; Accounts'!AB$18, 'E2 Allocators'!$B$15:$W$15, 0),FALSE)*$F196)</f>
        <v>0</v>
      </c>
      <c r="AC196" s="1334">
        <f t="shared" si="47"/>
        <v>0</v>
      </c>
      <c r="AD196" s="1334">
        <f>IF(ISERROR(VLOOKUP(VLOOKUP($A196, 'E4 TB Allocation Details'!$A$18:$L$217, MATCH("Customer ID", 'E4 TB Allocation Details'!$A$18:$L$18, 0),FALSE), 'E2 Allocators'!$B$15:$W$361, MATCH('O5 Details by Class &amp; Accounts'!AD$18, 'E2 Allocators'!$B$15:$W$15, 0),FALSE)*$G196), 0, VLOOKUP(VLOOKUP($A196, 'E4 TB Allocation Details'!$A$18:$L$217, MATCH("Customer ID", 'E4 TB Allocation Details'!$A$18:$L$18, 0),FALSE), 'E2 Allocators'!$B$15:$W$361, MATCH('O5 Details by Class &amp; Accounts'!AD$18, 'E2 Allocators'!$B$15:$W$15, 0),FALSE)*$G196)</f>
        <v>0</v>
      </c>
      <c r="AE196" s="1334">
        <f>IF(ISERROR(VLOOKUP(VLOOKUP($A196, 'E4 TB Allocation Details'!$A$18:$L$217, MATCH("Customer ID", 'E4 TB Allocation Details'!$A$18:$L$18, 0),FALSE), 'E2 Allocators'!$B$15:$W$361, MATCH('O5 Details by Class &amp; Accounts'!AE$18, 'E2 Allocators'!$B$15:$W$15, 0),FALSE)*$G196), 0, VLOOKUP(VLOOKUP($A196, 'E4 TB Allocation Details'!$A$18:$L$217, MATCH("Customer ID", 'E4 TB Allocation Details'!$A$18:$L$18, 0),FALSE), 'E2 Allocators'!$B$15:$W$361, MATCH('O5 Details by Class &amp; Accounts'!AE$18, 'E2 Allocators'!$B$15:$W$15, 0),FALSE)*$G196)</f>
        <v>0</v>
      </c>
      <c r="AF196" s="1334">
        <f>IF(ISERROR(VLOOKUP(VLOOKUP($A196, 'E4 TB Allocation Details'!$A$18:$L$217, MATCH("Customer ID", 'E4 TB Allocation Details'!$A$18:$L$18, 0),FALSE), 'E2 Allocators'!$B$15:$W$361, MATCH('O5 Details by Class &amp; Accounts'!AF$18, 'E2 Allocators'!$B$15:$W$15, 0),FALSE)*$G196), 0, VLOOKUP(VLOOKUP($A196, 'E4 TB Allocation Details'!$A$18:$L$217, MATCH("Customer ID", 'E4 TB Allocation Details'!$A$18:$L$18, 0),FALSE), 'E2 Allocators'!$B$15:$W$361, MATCH('O5 Details by Class &amp; Accounts'!AF$18, 'E2 Allocators'!$B$15:$W$15, 0),FALSE)*$G196)</f>
        <v>0</v>
      </c>
      <c r="AG196" s="1334">
        <f>IF(ISERROR(VLOOKUP(VLOOKUP($A196, 'E4 TB Allocation Details'!$A$18:$L$217, MATCH("Customer ID", 'E4 TB Allocation Details'!$A$18:$L$18, 0),FALSE), 'E2 Allocators'!$B$15:$W$361, MATCH('O5 Details by Class &amp; Accounts'!AG$18, 'E2 Allocators'!$B$15:$W$15, 0),FALSE)*$G196), 0, VLOOKUP(VLOOKUP($A196, 'E4 TB Allocation Details'!$A$18:$L$217, MATCH("Customer ID", 'E4 TB Allocation Details'!$A$18:$L$18, 0),FALSE), 'E2 Allocators'!$B$15:$W$361, MATCH('O5 Details by Class &amp; Accounts'!AG$18, 'E2 Allocators'!$B$15:$W$15, 0),FALSE)*$G196)</f>
        <v>0</v>
      </c>
      <c r="AH196" s="1334">
        <f>IF(ISERROR(VLOOKUP(VLOOKUP($A196, 'E4 TB Allocation Details'!$A$18:$L$217, MATCH("Customer ID", 'E4 TB Allocation Details'!$A$18:$L$18, 0),FALSE), 'E2 Allocators'!$B$15:$W$361, MATCH('O5 Details by Class &amp; Accounts'!AH$18, 'E2 Allocators'!$B$15:$W$15, 0),FALSE)*$G196), 0, VLOOKUP(VLOOKUP($A196, 'E4 TB Allocation Details'!$A$18:$L$217, MATCH("Customer ID", 'E4 TB Allocation Details'!$A$18:$L$18, 0),FALSE), 'E2 Allocators'!$B$15:$W$361, MATCH('O5 Details by Class &amp; Accounts'!AH$18, 'E2 Allocators'!$B$15:$W$15, 0),FALSE)*$G196)</f>
        <v>0</v>
      </c>
      <c r="AI196" s="1334">
        <f>IF(ISERROR(VLOOKUP(VLOOKUP($A196, 'E4 TB Allocation Details'!$A$18:$L$217, MATCH("Customer ID", 'E4 TB Allocation Details'!$A$18:$L$18, 0),FALSE), 'E2 Allocators'!$B$15:$W$361, MATCH('O5 Details by Class &amp; Accounts'!AI$18, 'E2 Allocators'!$B$15:$W$15, 0),FALSE)*$G196), 0, VLOOKUP(VLOOKUP($A196, 'E4 TB Allocation Details'!$A$18:$L$217, MATCH("Customer ID", 'E4 TB Allocation Details'!$A$18:$L$18, 0),FALSE), 'E2 Allocators'!$B$15:$W$361, MATCH('O5 Details by Class &amp; Accounts'!AI$18, 'E2 Allocators'!$B$15:$W$15, 0),FALSE)*$G196)</f>
        <v>0</v>
      </c>
      <c r="AJ196" s="1334">
        <f>IF(ISERROR(VLOOKUP(VLOOKUP($A196, 'E4 TB Allocation Details'!$A$18:$L$217, MATCH("Customer ID", 'E4 TB Allocation Details'!$A$18:$L$18, 0),FALSE), 'E2 Allocators'!$B$15:$W$361, MATCH('O5 Details by Class &amp; Accounts'!AJ$18, 'E2 Allocators'!$B$15:$W$15, 0),FALSE)*$G196), 0, VLOOKUP(VLOOKUP($A196, 'E4 TB Allocation Details'!$A$18:$L$217, MATCH("Customer ID", 'E4 TB Allocation Details'!$A$18:$L$18, 0),FALSE), 'E2 Allocators'!$B$15:$W$361, MATCH('O5 Details by Class &amp; Accounts'!AJ$18, 'E2 Allocators'!$B$15:$W$15, 0),FALSE)*$G196)</f>
        <v>0</v>
      </c>
      <c r="AK196" s="1334">
        <f>IF(ISERROR(VLOOKUP(VLOOKUP($A196, 'E4 TB Allocation Details'!$A$18:$L$217, MATCH("Customer ID", 'E4 TB Allocation Details'!$A$18:$L$18, 0),FALSE), 'E2 Allocators'!$B$15:$W$361, MATCH('O5 Details by Class &amp; Accounts'!AK$18, 'E2 Allocators'!$B$15:$W$15, 0),FALSE)*$G196), 0, VLOOKUP(VLOOKUP($A196, 'E4 TB Allocation Details'!$A$18:$L$217, MATCH("Customer ID", 'E4 TB Allocation Details'!$A$18:$L$18, 0),FALSE), 'E2 Allocators'!$B$15:$W$361, MATCH('O5 Details by Class &amp; Accounts'!AK$18, 'E2 Allocators'!$B$15:$W$15, 0),FALSE)*$G196)</f>
        <v>0</v>
      </c>
      <c r="AL196" s="1334">
        <f>IF(ISERROR(VLOOKUP(VLOOKUP($A196, 'E4 TB Allocation Details'!$A$18:$L$217, MATCH("Customer ID", 'E4 TB Allocation Details'!$A$18:$L$18, 0),FALSE), 'E2 Allocators'!$B$15:$W$361, MATCH('O5 Details by Class &amp; Accounts'!AL$18, 'E2 Allocators'!$B$15:$W$15, 0),FALSE)*$G196), 0, VLOOKUP(VLOOKUP($A196, 'E4 TB Allocation Details'!$A$18:$L$217, MATCH("Customer ID", 'E4 TB Allocation Details'!$A$18:$L$18, 0),FALSE), 'E2 Allocators'!$B$15:$W$361, MATCH('O5 Details by Class &amp; Accounts'!AL$18, 'E2 Allocators'!$B$15:$W$15, 0),FALSE)*$G196)</f>
        <v>0</v>
      </c>
      <c r="AM196" s="1334">
        <f>IF(ISERROR(VLOOKUP(VLOOKUP($A196, 'E4 TB Allocation Details'!$A$18:$L$217, MATCH("Customer ID", 'E4 TB Allocation Details'!$A$18:$L$18, 0),FALSE), 'E2 Allocators'!$B$15:$W$361, MATCH('O5 Details by Class &amp; Accounts'!AM$18, 'E2 Allocators'!$B$15:$W$15, 0),FALSE)*$G196), 0, VLOOKUP(VLOOKUP($A196, 'E4 TB Allocation Details'!$A$18:$L$217, MATCH("Customer ID", 'E4 TB Allocation Details'!$A$18:$L$18, 0),FALSE), 'E2 Allocators'!$B$15:$W$361, MATCH('O5 Details by Class &amp; Accounts'!AM$18, 'E2 Allocators'!$B$15:$W$15, 0),FALSE)*$G196)</f>
        <v>0</v>
      </c>
      <c r="AN196" s="1334">
        <f>IF(ISERROR(VLOOKUP(VLOOKUP($A196, 'E4 TB Allocation Details'!$A$18:$L$217, MATCH("Customer ID", 'E4 TB Allocation Details'!$A$18:$L$18, 0),FALSE), 'E2 Allocators'!$B$15:$W$361, MATCH('O5 Details by Class &amp; Accounts'!AN$18, 'E2 Allocators'!$B$15:$W$15, 0),FALSE)*$G196), 0, VLOOKUP(VLOOKUP($A196, 'E4 TB Allocation Details'!$A$18:$L$217, MATCH("Customer ID", 'E4 TB Allocation Details'!$A$18:$L$18, 0),FALSE), 'E2 Allocators'!$B$15:$W$361, MATCH('O5 Details by Class &amp; Accounts'!AN$18, 'E2 Allocators'!$B$15:$W$15, 0),FALSE)*$G196)</f>
        <v>0</v>
      </c>
      <c r="AO196" s="1334">
        <f>IF(ISERROR(VLOOKUP(VLOOKUP($A196, 'E4 TB Allocation Details'!$A$18:$L$217, MATCH("Customer ID", 'E4 TB Allocation Details'!$A$18:$L$18, 0),FALSE), 'E2 Allocators'!$B$15:$W$361, MATCH('O5 Details by Class &amp; Accounts'!AO$18, 'E2 Allocators'!$B$15:$W$15, 0),FALSE)*$G196), 0, VLOOKUP(VLOOKUP($A196, 'E4 TB Allocation Details'!$A$18:$L$217, MATCH("Customer ID", 'E4 TB Allocation Details'!$A$18:$L$18, 0),FALSE), 'E2 Allocators'!$B$15:$W$361, MATCH('O5 Details by Class &amp; Accounts'!AO$18, 'E2 Allocators'!$B$15:$W$15, 0),FALSE)*$G196)</f>
        <v>0</v>
      </c>
      <c r="AP196" s="1334">
        <f>IF(ISERROR(VLOOKUP(VLOOKUP($A196, 'E4 TB Allocation Details'!$A$18:$L$217, MATCH("Customer ID", 'E4 TB Allocation Details'!$A$18:$L$18, 0),FALSE), 'E2 Allocators'!$B$15:$W$361, MATCH('O5 Details by Class &amp; Accounts'!AP$18, 'E2 Allocators'!$B$15:$W$15, 0),FALSE)*$G196), 0, VLOOKUP(VLOOKUP($A196, 'E4 TB Allocation Details'!$A$18:$L$217, MATCH("Customer ID", 'E4 TB Allocation Details'!$A$18:$L$18, 0),FALSE), 'E2 Allocators'!$B$15:$W$361, MATCH('O5 Details by Class &amp; Accounts'!AP$18, 'E2 Allocators'!$B$15:$W$15, 0),FALSE)*$G196)</f>
        <v>0</v>
      </c>
      <c r="AQ196" s="1334">
        <f>IF(ISERROR(VLOOKUP(VLOOKUP($A196, 'E4 TB Allocation Details'!$A$18:$L$217, MATCH("Customer ID", 'E4 TB Allocation Details'!$A$18:$L$18, 0),FALSE), 'E2 Allocators'!$B$15:$W$361, MATCH('O5 Details by Class &amp; Accounts'!AQ$18, 'E2 Allocators'!$B$15:$W$15, 0),FALSE)*$G196), 0, VLOOKUP(VLOOKUP($A196, 'E4 TB Allocation Details'!$A$18:$L$217, MATCH("Customer ID", 'E4 TB Allocation Details'!$A$18:$L$18, 0),FALSE), 'E2 Allocators'!$B$15:$W$361, MATCH('O5 Details by Class &amp; Accounts'!AQ$18, 'E2 Allocators'!$B$15:$W$15, 0),FALSE)*$G196)</f>
        <v>0</v>
      </c>
      <c r="AR196" s="1334">
        <f>IF(ISERROR(VLOOKUP(VLOOKUP($A196, 'E4 TB Allocation Details'!$A$18:$L$217, MATCH("Customer ID", 'E4 TB Allocation Details'!$A$18:$L$18, 0),FALSE), 'E2 Allocators'!$B$15:$W$361, MATCH('O5 Details by Class &amp; Accounts'!AR$18, 'E2 Allocators'!$B$15:$W$15, 0),FALSE)*$G196), 0, VLOOKUP(VLOOKUP($A196, 'E4 TB Allocation Details'!$A$18:$L$217, MATCH("Customer ID", 'E4 TB Allocation Details'!$A$18:$L$18, 0),FALSE), 'E2 Allocators'!$B$15:$W$361, MATCH('O5 Details by Class &amp; Accounts'!AR$18, 'E2 Allocators'!$B$15:$W$15, 0),FALSE)*$G196)</f>
        <v>0</v>
      </c>
      <c r="AS196" s="1334">
        <f>IF(ISERROR(VLOOKUP(VLOOKUP($A196, 'E4 TB Allocation Details'!$A$18:$L$217, MATCH("Customer ID", 'E4 TB Allocation Details'!$A$18:$L$18, 0),FALSE), 'E2 Allocators'!$B$15:$W$361, MATCH('O5 Details by Class &amp; Accounts'!AS$18, 'E2 Allocators'!$B$15:$W$15, 0),FALSE)*$G196), 0, VLOOKUP(VLOOKUP($A196, 'E4 TB Allocation Details'!$A$18:$L$217, MATCH("Customer ID", 'E4 TB Allocation Details'!$A$18:$L$18, 0),FALSE), 'E2 Allocators'!$B$15:$W$361, MATCH('O5 Details by Class &amp; Accounts'!AS$18, 'E2 Allocators'!$B$15:$W$15, 0),FALSE)*$G196)</f>
        <v>0</v>
      </c>
      <c r="AT196" s="1334">
        <f>IF(ISERROR(VLOOKUP(VLOOKUP($A196, 'E4 TB Allocation Details'!$A$18:$L$217, MATCH("Customer ID", 'E4 TB Allocation Details'!$A$18:$L$18, 0),FALSE), 'E2 Allocators'!$B$15:$W$361, MATCH('O5 Details by Class &amp; Accounts'!AT$18, 'E2 Allocators'!$B$15:$W$15, 0),FALSE)*$G196), 0, VLOOKUP(VLOOKUP($A196, 'E4 TB Allocation Details'!$A$18:$L$217, MATCH("Customer ID", 'E4 TB Allocation Details'!$A$18:$L$18, 0),FALSE), 'E2 Allocators'!$B$15:$W$361, MATCH('O5 Details by Class &amp; Accounts'!AT$18, 'E2 Allocators'!$B$15:$W$15, 0),FALSE)*$G196)</f>
        <v>0</v>
      </c>
      <c r="AU196" s="1334">
        <f>IF(ISERROR(VLOOKUP(VLOOKUP($A196, 'E4 TB Allocation Details'!$A$18:$L$217, MATCH("Customer ID", 'E4 TB Allocation Details'!$A$18:$L$18, 0),FALSE), 'E2 Allocators'!$B$15:$W$361, MATCH('O5 Details by Class &amp; Accounts'!AU$18, 'E2 Allocators'!$B$15:$W$15, 0),FALSE)*$G196), 0, VLOOKUP(VLOOKUP($A196, 'E4 TB Allocation Details'!$A$18:$L$217, MATCH("Customer ID", 'E4 TB Allocation Details'!$A$18:$L$18, 0),FALSE), 'E2 Allocators'!$B$15:$W$361, MATCH('O5 Details by Class &amp; Accounts'!AU$18, 'E2 Allocators'!$B$15:$W$15, 0),FALSE)*$G196)</f>
        <v>0</v>
      </c>
      <c r="AV196" s="1334">
        <f>IF(ISERROR(VLOOKUP(VLOOKUP($A196, 'E4 TB Allocation Details'!$A$18:$L$217, MATCH("Customer ID", 'E4 TB Allocation Details'!$A$18:$L$18, 0),FALSE), 'E2 Allocators'!$B$15:$W$361, MATCH('O5 Details by Class &amp; Accounts'!AV$18, 'E2 Allocators'!$B$15:$W$15, 0),FALSE)*$G196), 0, VLOOKUP(VLOOKUP($A196, 'E4 TB Allocation Details'!$A$18:$L$217, MATCH("Customer ID", 'E4 TB Allocation Details'!$A$18:$L$18, 0),FALSE), 'E2 Allocators'!$B$15:$W$361, MATCH('O5 Details by Class &amp; Accounts'!AV$18, 'E2 Allocators'!$B$15:$W$15, 0),FALSE)*$G196)</f>
        <v>0</v>
      </c>
      <c r="AW196" s="1334">
        <f>IF(ISERROR(VLOOKUP(VLOOKUP($A196, 'E4 TB Allocation Details'!$A$18:$L$217, MATCH("Customer ID", 'E4 TB Allocation Details'!$A$18:$L$18, 0),FALSE), 'E2 Allocators'!$B$15:$W$361, MATCH('O5 Details by Class &amp; Accounts'!AW$18, 'E2 Allocators'!$B$15:$W$15, 0),FALSE)*$G196), 0, VLOOKUP(VLOOKUP($A196, 'E4 TB Allocation Details'!$A$18:$L$217, MATCH("Customer ID", 'E4 TB Allocation Details'!$A$18:$L$18, 0),FALSE), 'E2 Allocators'!$B$15:$W$361, MATCH('O5 Details by Class &amp; Accounts'!AW$18, 'E2 Allocators'!$B$15:$W$15, 0),FALSE)*$G196)</f>
        <v>0</v>
      </c>
      <c r="AX196" s="1334">
        <f t="shared" si="51"/>
        <v>0</v>
      </c>
      <c r="AY196" s="1334">
        <f>IF(ISERROR(VLOOKUP(VLOOKUP($A196, 'E4 TB Allocation Details'!$A$18:$L$217, MATCH("Misc ID", 'E4 TB Allocation Details'!$A$18:$L$18, 0),FALSE), 'E2 Allocators'!$B$15:$W$361, MATCH('O5 Details by Class &amp; Accounts'!AY$18, 'E2 Allocators'!$B$15:$W$15, 0),FALSE)*$E196), 0, VLOOKUP(VLOOKUP($A196, 'E4 TB Allocation Details'!$A$18:$L$217, MATCH("Misc ID", 'E4 TB Allocation Details'!$A$18:$L$18, 0),FALSE), 'E2 Allocators'!$B$15:$W$361, MATCH('O5 Details by Class &amp; Accounts'!AY$18, 'E2 Allocators'!$B$15:$W$15, 0),FALSE)*$E196)</f>
        <v>0</v>
      </c>
      <c r="AZ196" s="1334">
        <f>IF(ISERROR(VLOOKUP(VLOOKUP($A196, 'E4 TB Allocation Details'!$A$18:$L$217, MATCH("Misc ID", 'E4 TB Allocation Details'!$A$18:$L$18, 0),FALSE), 'E2 Allocators'!$B$15:$W$361, MATCH('O5 Details by Class &amp; Accounts'!AZ$18, 'E2 Allocators'!$B$15:$W$15, 0),FALSE)*$E196), 0, VLOOKUP(VLOOKUP($A196, 'E4 TB Allocation Details'!$A$18:$L$217, MATCH("Misc ID", 'E4 TB Allocation Details'!$A$18:$L$18, 0),FALSE), 'E2 Allocators'!$B$15:$W$361, MATCH('O5 Details by Class &amp; Accounts'!AZ$18, 'E2 Allocators'!$B$15:$W$15, 0),FALSE)*$E196)</f>
        <v>0</v>
      </c>
      <c r="BA196" s="1334">
        <f>IF(ISERROR(VLOOKUP(VLOOKUP($A196, 'E4 TB Allocation Details'!$A$18:$L$217, MATCH("Misc ID", 'E4 TB Allocation Details'!$A$18:$L$18, 0),FALSE), 'E2 Allocators'!$B$15:$W$361, MATCH('O5 Details by Class &amp; Accounts'!BA$18, 'E2 Allocators'!$B$15:$W$15, 0),FALSE)*$E196), 0, VLOOKUP(VLOOKUP($A196, 'E4 TB Allocation Details'!$A$18:$L$217, MATCH("Misc ID", 'E4 TB Allocation Details'!$A$18:$L$18, 0),FALSE), 'E2 Allocators'!$B$15:$W$361, MATCH('O5 Details by Class &amp; Accounts'!BA$18, 'E2 Allocators'!$B$15:$W$15, 0),FALSE)*$E196)</f>
        <v>0</v>
      </c>
      <c r="BB196" s="1334">
        <f>IF(ISERROR(VLOOKUP(VLOOKUP($A196, 'E4 TB Allocation Details'!$A$18:$L$217, MATCH("Misc ID", 'E4 TB Allocation Details'!$A$18:$L$18, 0),FALSE), 'E2 Allocators'!$B$15:$W$361, MATCH('O5 Details by Class &amp; Accounts'!BB$18, 'E2 Allocators'!$B$15:$W$15, 0),FALSE)*$E196), 0, VLOOKUP(VLOOKUP($A196, 'E4 TB Allocation Details'!$A$18:$L$217, MATCH("Misc ID", 'E4 TB Allocation Details'!$A$18:$L$18, 0),FALSE), 'E2 Allocators'!$B$15:$W$361, MATCH('O5 Details by Class &amp; Accounts'!BB$18, 'E2 Allocators'!$B$15:$W$15, 0),FALSE)*$E196)</f>
        <v>0</v>
      </c>
      <c r="BC196" s="1334">
        <f>IF(ISERROR(VLOOKUP(VLOOKUP($A196, 'E4 TB Allocation Details'!$A$18:$L$217, MATCH("Misc ID", 'E4 TB Allocation Details'!$A$18:$L$18, 0),FALSE), 'E2 Allocators'!$B$15:$W$361, MATCH('O5 Details by Class &amp; Accounts'!BC$18, 'E2 Allocators'!$B$15:$W$15, 0),FALSE)*$E196), 0, VLOOKUP(VLOOKUP($A196, 'E4 TB Allocation Details'!$A$18:$L$217, MATCH("Misc ID", 'E4 TB Allocation Details'!$A$18:$L$18, 0),FALSE), 'E2 Allocators'!$B$15:$W$361, MATCH('O5 Details by Class &amp; Accounts'!BC$18, 'E2 Allocators'!$B$15:$W$15, 0),FALSE)*$E196)</f>
        <v>0</v>
      </c>
      <c r="BD196" s="1334">
        <f>IF(ISERROR(VLOOKUP(VLOOKUP($A196, 'E4 TB Allocation Details'!$A$18:$L$217, MATCH("Misc ID", 'E4 TB Allocation Details'!$A$18:$L$18, 0),FALSE), 'E2 Allocators'!$B$15:$W$361, MATCH('O5 Details by Class &amp; Accounts'!BD$18, 'E2 Allocators'!$B$15:$W$15, 0),FALSE)*$E196), 0, VLOOKUP(VLOOKUP($A196, 'E4 TB Allocation Details'!$A$18:$L$217, MATCH("Misc ID", 'E4 TB Allocation Details'!$A$18:$L$18, 0),FALSE), 'E2 Allocators'!$B$15:$W$361, MATCH('O5 Details by Class &amp; Accounts'!BD$18, 'E2 Allocators'!$B$15:$W$15, 0),FALSE)*$E196)</f>
        <v>0</v>
      </c>
      <c r="BE196" s="1334">
        <f>IF(ISERROR(VLOOKUP(VLOOKUP($A196, 'E4 TB Allocation Details'!$A$18:$L$217, MATCH("Misc ID", 'E4 TB Allocation Details'!$A$18:$L$18, 0),FALSE), 'E2 Allocators'!$B$15:$W$361, MATCH('O5 Details by Class &amp; Accounts'!BE$18, 'E2 Allocators'!$B$15:$W$15, 0),FALSE)*$E196), 0, VLOOKUP(VLOOKUP($A196, 'E4 TB Allocation Details'!$A$18:$L$217, MATCH("Misc ID", 'E4 TB Allocation Details'!$A$18:$L$18, 0),FALSE), 'E2 Allocators'!$B$15:$W$361, MATCH('O5 Details by Class &amp; Accounts'!BE$18, 'E2 Allocators'!$B$15:$W$15, 0),FALSE)*$E196)</f>
        <v>0</v>
      </c>
      <c r="BF196" s="1334">
        <f>IF(ISERROR(VLOOKUP(VLOOKUP($A196, 'E4 TB Allocation Details'!$A$18:$L$217, MATCH("Misc ID", 'E4 TB Allocation Details'!$A$18:$L$18, 0),FALSE), 'E2 Allocators'!$B$15:$W$361, MATCH('O5 Details by Class &amp; Accounts'!BF$18, 'E2 Allocators'!$B$15:$W$15, 0),FALSE)*$E196), 0, VLOOKUP(VLOOKUP($A196, 'E4 TB Allocation Details'!$A$18:$L$217, MATCH("Misc ID", 'E4 TB Allocation Details'!$A$18:$L$18, 0),FALSE), 'E2 Allocators'!$B$15:$W$361, MATCH('O5 Details by Class &amp; Accounts'!BF$18, 'E2 Allocators'!$B$15:$W$15, 0),FALSE)*$E196)</f>
        <v>0</v>
      </c>
      <c r="BG196" s="1334">
        <f>IF(ISERROR(VLOOKUP(VLOOKUP($A196, 'E4 TB Allocation Details'!$A$18:$L$217, MATCH("Misc ID", 'E4 TB Allocation Details'!$A$18:$L$18, 0),FALSE), 'E2 Allocators'!$B$15:$W$361, MATCH('O5 Details by Class &amp; Accounts'!BG$18, 'E2 Allocators'!$B$15:$W$15, 0),FALSE)*$E196), 0, VLOOKUP(VLOOKUP($A196, 'E4 TB Allocation Details'!$A$18:$L$217, MATCH("Misc ID", 'E4 TB Allocation Details'!$A$18:$L$18, 0),FALSE), 'E2 Allocators'!$B$15:$W$361, MATCH('O5 Details by Class &amp; Accounts'!BG$18, 'E2 Allocators'!$B$15:$W$15, 0),FALSE)*$E196)</f>
        <v>0</v>
      </c>
      <c r="BH196" s="1334">
        <f>IF(ISERROR(VLOOKUP(VLOOKUP($A196, 'E4 TB Allocation Details'!$A$18:$L$217, MATCH("Misc ID", 'E4 TB Allocation Details'!$A$18:$L$18, 0),FALSE), 'E2 Allocators'!$B$15:$W$361, MATCH('O5 Details by Class &amp; Accounts'!BH$18, 'E2 Allocators'!$B$15:$W$15, 0),FALSE)*$E196), 0, VLOOKUP(VLOOKUP($A196, 'E4 TB Allocation Details'!$A$18:$L$217, MATCH("Misc ID", 'E4 TB Allocation Details'!$A$18:$L$18, 0),FALSE), 'E2 Allocators'!$B$15:$W$361, MATCH('O5 Details by Class &amp; Accounts'!BH$18, 'E2 Allocators'!$B$15:$W$15, 0),FALSE)*$E196)</f>
        <v>0</v>
      </c>
      <c r="BI196" s="1334">
        <f>IF(ISERROR(VLOOKUP(VLOOKUP($A196, 'E4 TB Allocation Details'!$A$18:$L$217, MATCH("Misc ID", 'E4 TB Allocation Details'!$A$18:$L$18, 0),FALSE), 'E2 Allocators'!$B$15:$W$361, MATCH('O5 Details by Class &amp; Accounts'!BI$18, 'E2 Allocators'!$B$15:$W$15, 0),FALSE)*$E196), 0, VLOOKUP(VLOOKUP($A196, 'E4 TB Allocation Details'!$A$18:$L$217, MATCH("Misc ID", 'E4 TB Allocation Details'!$A$18:$L$18, 0),FALSE), 'E2 Allocators'!$B$15:$W$361, MATCH('O5 Details by Class &amp; Accounts'!BI$18, 'E2 Allocators'!$B$15:$W$15, 0),FALSE)*$E196)</f>
        <v>0</v>
      </c>
      <c r="BJ196" s="1334">
        <f>IF(ISERROR(VLOOKUP(VLOOKUP($A196, 'E4 TB Allocation Details'!$A$18:$L$217, MATCH("Misc ID", 'E4 TB Allocation Details'!$A$18:$L$18, 0),FALSE), 'E2 Allocators'!$B$15:$W$361, MATCH('O5 Details by Class &amp; Accounts'!BJ$18, 'E2 Allocators'!$B$15:$W$15, 0),FALSE)*$E196), 0, VLOOKUP(VLOOKUP($A196, 'E4 TB Allocation Details'!$A$18:$L$217, MATCH("Misc ID", 'E4 TB Allocation Details'!$A$18:$L$18, 0),FALSE), 'E2 Allocators'!$B$15:$W$361, MATCH('O5 Details by Class &amp; Accounts'!BJ$18, 'E2 Allocators'!$B$15:$W$15, 0),FALSE)*$E196)</f>
        <v>0</v>
      </c>
      <c r="BK196" s="1334">
        <f>IF(ISERROR(VLOOKUP(VLOOKUP($A196, 'E4 TB Allocation Details'!$A$18:$L$217, MATCH("Misc ID", 'E4 TB Allocation Details'!$A$18:$L$18, 0),FALSE), 'E2 Allocators'!$B$15:$W$361, MATCH('O5 Details by Class &amp; Accounts'!BK$18, 'E2 Allocators'!$B$15:$W$15, 0),FALSE)*$E196), 0, VLOOKUP(VLOOKUP($A196, 'E4 TB Allocation Details'!$A$18:$L$217, MATCH("Misc ID", 'E4 TB Allocation Details'!$A$18:$L$18, 0),FALSE), 'E2 Allocators'!$B$15:$W$361, MATCH('O5 Details by Class &amp; Accounts'!BK$18, 'E2 Allocators'!$B$15:$W$15, 0),FALSE)*$E196)</f>
        <v>0</v>
      </c>
      <c r="BL196" s="1334">
        <f>IF(ISERROR(VLOOKUP(VLOOKUP($A196, 'E4 TB Allocation Details'!$A$18:$L$217, MATCH("Misc ID", 'E4 TB Allocation Details'!$A$18:$L$18, 0),FALSE), 'E2 Allocators'!$B$15:$W$361, MATCH('O5 Details by Class &amp; Accounts'!BL$18, 'E2 Allocators'!$B$15:$W$15, 0),FALSE)*$E196), 0, VLOOKUP(VLOOKUP($A196, 'E4 TB Allocation Details'!$A$18:$L$217, MATCH("Misc ID", 'E4 TB Allocation Details'!$A$18:$L$18, 0),FALSE), 'E2 Allocators'!$B$15:$W$361, MATCH('O5 Details by Class &amp; Accounts'!BL$18, 'E2 Allocators'!$B$15:$W$15, 0),FALSE)*$E196)</f>
        <v>0</v>
      </c>
      <c r="BM196" s="1334">
        <f>IF(ISERROR(VLOOKUP(VLOOKUP($A196, 'E4 TB Allocation Details'!$A$18:$L$217, MATCH("Misc ID", 'E4 TB Allocation Details'!$A$18:$L$18, 0),FALSE), 'E2 Allocators'!$B$15:$W$361, MATCH('O5 Details by Class &amp; Accounts'!BM$18, 'E2 Allocators'!$B$15:$W$15, 0),FALSE)*$E196), 0, VLOOKUP(VLOOKUP($A196, 'E4 TB Allocation Details'!$A$18:$L$217, MATCH("Misc ID", 'E4 TB Allocation Details'!$A$18:$L$18, 0),FALSE), 'E2 Allocators'!$B$15:$W$361, MATCH('O5 Details by Class &amp; Accounts'!BM$18, 'E2 Allocators'!$B$15:$W$15, 0),FALSE)*$E196)</f>
        <v>0</v>
      </c>
      <c r="BN196" s="1334">
        <f>IF(ISERROR(VLOOKUP(VLOOKUP($A196, 'E4 TB Allocation Details'!$A$18:$L$217, MATCH("Misc ID", 'E4 TB Allocation Details'!$A$18:$L$18, 0),FALSE), 'E2 Allocators'!$B$15:$W$361, MATCH('O5 Details by Class &amp; Accounts'!BN$18, 'E2 Allocators'!$B$15:$W$15, 0),FALSE)*$E196), 0, VLOOKUP(VLOOKUP($A196, 'E4 TB Allocation Details'!$A$18:$L$217, MATCH("Misc ID", 'E4 TB Allocation Details'!$A$18:$L$18, 0),FALSE), 'E2 Allocators'!$B$15:$W$361, MATCH('O5 Details by Class &amp; Accounts'!BN$18, 'E2 Allocators'!$B$15:$W$15, 0),FALSE)*$E196)</f>
        <v>0</v>
      </c>
      <c r="BO196" s="1334">
        <f>IF(ISERROR(VLOOKUP(VLOOKUP($A196, 'E4 TB Allocation Details'!$A$18:$L$217, MATCH("Misc ID", 'E4 TB Allocation Details'!$A$18:$L$18, 0),FALSE), 'E2 Allocators'!$B$15:$W$361, MATCH('O5 Details by Class &amp; Accounts'!BO$18, 'E2 Allocators'!$B$15:$W$15, 0),FALSE)*$E196), 0, VLOOKUP(VLOOKUP($A196, 'E4 TB Allocation Details'!$A$18:$L$217, MATCH("Misc ID", 'E4 TB Allocation Details'!$A$18:$L$18, 0),FALSE), 'E2 Allocators'!$B$15:$W$361, MATCH('O5 Details by Class &amp; Accounts'!BO$18, 'E2 Allocators'!$B$15:$W$15, 0),FALSE)*$E196)</f>
        <v>0</v>
      </c>
      <c r="BP196" s="1334">
        <f>IF(ISERROR(VLOOKUP(VLOOKUP($A196, 'E4 TB Allocation Details'!$A$18:$L$217, MATCH("Misc ID", 'E4 TB Allocation Details'!$A$18:$L$18, 0),FALSE), 'E2 Allocators'!$B$15:$W$361, MATCH('O5 Details by Class &amp; Accounts'!BP$18, 'E2 Allocators'!$B$15:$W$15, 0),FALSE)*$E196), 0, VLOOKUP(VLOOKUP($A196, 'E4 TB Allocation Details'!$A$18:$L$217, MATCH("Misc ID", 'E4 TB Allocation Details'!$A$18:$L$18, 0),FALSE), 'E2 Allocators'!$B$15:$W$361, MATCH('O5 Details by Class &amp; Accounts'!BP$18, 'E2 Allocators'!$B$15:$W$15, 0),FALSE)*$E196)</f>
        <v>0</v>
      </c>
      <c r="BQ196" s="1334">
        <f>IF(ISERROR(VLOOKUP(VLOOKUP($A196, 'E4 TB Allocation Details'!$A$18:$L$217, MATCH("Misc ID", 'E4 TB Allocation Details'!$A$18:$L$18, 0),FALSE), 'E2 Allocators'!$B$15:$W$361, MATCH('O5 Details by Class &amp; Accounts'!BQ$18, 'E2 Allocators'!$B$15:$W$15, 0),FALSE)*$E196), 0, VLOOKUP(VLOOKUP($A196, 'E4 TB Allocation Details'!$A$18:$L$217, MATCH("Misc ID", 'E4 TB Allocation Details'!$A$18:$L$18, 0),FALSE), 'E2 Allocators'!$B$15:$W$361, MATCH('O5 Details by Class &amp; Accounts'!BQ$18, 'E2 Allocators'!$B$15:$W$15, 0),FALSE)*$E196)</f>
        <v>0</v>
      </c>
      <c r="BR196" s="1334">
        <f>IF(ISERROR(VLOOKUP(VLOOKUP($A196, 'E4 TB Allocation Details'!$A$18:$L$217, MATCH("Misc ID", 'E4 TB Allocation Details'!$A$18:$L$18, 0),FALSE), 'E2 Allocators'!$B$15:$W$361, MATCH('O5 Details by Class &amp; Accounts'!BR$18, 'E2 Allocators'!$B$15:$W$15, 0),FALSE)*$E196), 0, VLOOKUP(VLOOKUP($A196, 'E4 TB Allocation Details'!$A$18:$L$217, MATCH("Misc ID", 'E4 TB Allocation Details'!$A$18:$L$18, 0),FALSE), 'E2 Allocators'!$B$15:$W$361, MATCH('O5 Details by Class &amp; Accounts'!BR$18, 'E2 Allocators'!$B$15:$W$15, 0),FALSE)*$E196)</f>
        <v>0</v>
      </c>
      <c r="BS196" s="1334">
        <f t="shared" si="48"/>
        <v>0</v>
      </c>
      <c r="BT196" s="1334">
        <f>IF(ISERROR(VLOOKUP(VLOOKUP($A196, 'E4 TB Allocation Details'!$A$18:$L$217, MATCH("A &amp; G ID", 'E4 TB Allocation Details'!$A$18:$L$18, 0),FALSE), 'E2 Allocators'!$B$15:$W$361, MATCH('O5 Details by Class &amp; Accounts'!BT$18, 'E2 Allocators'!$B$15:$W$15, 0),FALSE)*$E196), 0, VLOOKUP(VLOOKUP($A196, 'E4 TB Allocation Details'!$A$18:$L$217, MATCH("A &amp; G ID", 'E4 TB Allocation Details'!$A$18:$L$18, 0),FALSE), 'E2 Allocators'!$B$15:$W$361, MATCH('O5 Details by Class &amp; Accounts'!BT$18, 'E2 Allocators'!$B$15:$W$15, 0),FALSE)*$E196)</f>
        <v>0</v>
      </c>
      <c r="BU196" s="1334">
        <f>IF(ISERROR(VLOOKUP(VLOOKUP($A196, 'E4 TB Allocation Details'!$A$18:$L$217, MATCH("A &amp; G ID", 'E4 TB Allocation Details'!$A$18:$L$18, 0),FALSE), 'E2 Allocators'!$B$15:$W$361, MATCH('O5 Details by Class &amp; Accounts'!BU$18, 'E2 Allocators'!$B$15:$W$15, 0),FALSE)*$E196), 0, VLOOKUP(VLOOKUP($A196, 'E4 TB Allocation Details'!$A$18:$L$217, MATCH("A &amp; G ID", 'E4 TB Allocation Details'!$A$18:$L$18, 0),FALSE), 'E2 Allocators'!$B$15:$W$361, MATCH('O5 Details by Class &amp; Accounts'!BU$18, 'E2 Allocators'!$B$15:$W$15, 0),FALSE)*$E196)</f>
        <v>0</v>
      </c>
      <c r="BV196" s="1334">
        <f>IF(ISERROR(VLOOKUP(VLOOKUP($A196, 'E4 TB Allocation Details'!$A$18:$L$217, MATCH("A &amp; G ID", 'E4 TB Allocation Details'!$A$18:$L$18, 0),FALSE), 'E2 Allocators'!$B$15:$W$361, MATCH('O5 Details by Class &amp; Accounts'!BV$18, 'E2 Allocators'!$B$15:$W$15, 0),FALSE)*$E196), 0, VLOOKUP(VLOOKUP($A196, 'E4 TB Allocation Details'!$A$18:$L$217, MATCH("A &amp; G ID", 'E4 TB Allocation Details'!$A$18:$L$18, 0),FALSE), 'E2 Allocators'!$B$15:$W$361, MATCH('O5 Details by Class &amp; Accounts'!BV$18, 'E2 Allocators'!$B$15:$W$15, 0),FALSE)*$E196)</f>
        <v>0</v>
      </c>
      <c r="BW196" s="1334">
        <f>IF(ISERROR(VLOOKUP(VLOOKUP($A196, 'E4 TB Allocation Details'!$A$18:$L$217, MATCH("A &amp; G ID", 'E4 TB Allocation Details'!$A$18:$L$18, 0),FALSE), 'E2 Allocators'!$B$15:$W$361, MATCH('O5 Details by Class &amp; Accounts'!BW$18, 'E2 Allocators'!$B$15:$W$15, 0),FALSE)*$E196), 0, VLOOKUP(VLOOKUP($A196, 'E4 TB Allocation Details'!$A$18:$L$217, MATCH("A &amp; G ID", 'E4 TB Allocation Details'!$A$18:$L$18, 0),FALSE), 'E2 Allocators'!$B$15:$W$361, MATCH('O5 Details by Class &amp; Accounts'!BW$18, 'E2 Allocators'!$B$15:$W$15, 0),FALSE)*$E196)</f>
        <v>0</v>
      </c>
      <c r="BX196" s="1334">
        <f>IF(ISERROR(VLOOKUP(VLOOKUP($A196, 'E4 TB Allocation Details'!$A$18:$L$217, MATCH("A &amp; G ID", 'E4 TB Allocation Details'!$A$18:$L$18, 0),FALSE), 'E2 Allocators'!$B$15:$W$361, MATCH('O5 Details by Class &amp; Accounts'!BX$18, 'E2 Allocators'!$B$15:$W$15, 0),FALSE)*$E196), 0, VLOOKUP(VLOOKUP($A196, 'E4 TB Allocation Details'!$A$18:$L$217, MATCH("A &amp; G ID", 'E4 TB Allocation Details'!$A$18:$L$18, 0),FALSE), 'E2 Allocators'!$B$15:$W$361, MATCH('O5 Details by Class &amp; Accounts'!BX$18, 'E2 Allocators'!$B$15:$W$15, 0),FALSE)*$E196)</f>
        <v>0</v>
      </c>
      <c r="BY196" s="1334">
        <f>IF(ISERROR(VLOOKUP(VLOOKUP($A196, 'E4 TB Allocation Details'!$A$18:$L$217, MATCH("A &amp; G ID", 'E4 TB Allocation Details'!$A$18:$L$18, 0),FALSE), 'E2 Allocators'!$B$15:$W$361, MATCH('O5 Details by Class &amp; Accounts'!BY$18, 'E2 Allocators'!$B$15:$W$15, 0),FALSE)*$E196), 0, VLOOKUP(VLOOKUP($A196, 'E4 TB Allocation Details'!$A$18:$L$217, MATCH("A &amp; G ID", 'E4 TB Allocation Details'!$A$18:$L$18, 0),FALSE), 'E2 Allocators'!$B$15:$W$361, MATCH('O5 Details by Class &amp; Accounts'!BY$18, 'E2 Allocators'!$B$15:$W$15, 0),FALSE)*$E196)</f>
        <v>0</v>
      </c>
      <c r="BZ196" s="1334">
        <f>IF(ISERROR(VLOOKUP(VLOOKUP($A196, 'E4 TB Allocation Details'!$A$18:$L$217, MATCH("A &amp; G ID", 'E4 TB Allocation Details'!$A$18:$L$18, 0),FALSE), 'E2 Allocators'!$B$15:$W$361, MATCH('O5 Details by Class &amp; Accounts'!BZ$18, 'E2 Allocators'!$B$15:$W$15, 0),FALSE)*$E196), 0, VLOOKUP(VLOOKUP($A196, 'E4 TB Allocation Details'!$A$18:$L$217, MATCH("A &amp; G ID", 'E4 TB Allocation Details'!$A$18:$L$18, 0),FALSE), 'E2 Allocators'!$B$15:$W$361, MATCH('O5 Details by Class &amp; Accounts'!BZ$18, 'E2 Allocators'!$B$15:$W$15, 0),FALSE)*$E196)</f>
        <v>0</v>
      </c>
      <c r="CA196" s="1334">
        <f>IF(ISERROR(VLOOKUP(VLOOKUP($A196, 'E4 TB Allocation Details'!$A$18:$L$217, MATCH("A &amp; G ID", 'E4 TB Allocation Details'!$A$18:$L$18, 0),FALSE), 'E2 Allocators'!$B$15:$W$361, MATCH('O5 Details by Class &amp; Accounts'!CA$18, 'E2 Allocators'!$B$15:$W$15, 0),FALSE)*$E196), 0, VLOOKUP(VLOOKUP($A196, 'E4 TB Allocation Details'!$A$18:$L$217, MATCH("A &amp; G ID", 'E4 TB Allocation Details'!$A$18:$L$18, 0),FALSE), 'E2 Allocators'!$B$15:$W$361, MATCH('O5 Details by Class &amp; Accounts'!CA$18, 'E2 Allocators'!$B$15:$W$15, 0),FALSE)*$E196)</f>
        <v>0</v>
      </c>
      <c r="CB196" s="1334">
        <f>IF(ISERROR(VLOOKUP(VLOOKUP($A196, 'E4 TB Allocation Details'!$A$18:$L$217, MATCH("A &amp; G ID", 'E4 TB Allocation Details'!$A$18:$L$18, 0),FALSE), 'E2 Allocators'!$B$15:$W$361, MATCH('O5 Details by Class &amp; Accounts'!CB$18, 'E2 Allocators'!$B$15:$W$15, 0),FALSE)*$E196), 0, VLOOKUP(VLOOKUP($A196, 'E4 TB Allocation Details'!$A$18:$L$217, MATCH("A &amp; G ID", 'E4 TB Allocation Details'!$A$18:$L$18, 0),FALSE), 'E2 Allocators'!$B$15:$W$361, MATCH('O5 Details by Class &amp; Accounts'!CB$18, 'E2 Allocators'!$B$15:$W$15, 0),FALSE)*$E196)</f>
        <v>0</v>
      </c>
      <c r="CC196" s="1334">
        <f>IF(ISERROR(VLOOKUP(VLOOKUP($A196, 'E4 TB Allocation Details'!$A$18:$L$217, MATCH("A &amp; G ID", 'E4 TB Allocation Details'!$A$18:$L$18, 0),FALSE), 'E2 Allocators'!$B$15:$W$361, MATCH('O5 Details by Class &amp; Accounts'!CC$18, 'E2 Allocators'!$B$15:$W$15, 0),FALSE)*$E196), 0, VLOOKUP(VLOOKUP($A196, 'E4 TB Allocation Details'!$A$18:$L$217, MATCH("A &amp; G ID", 'E4 TB Allocation Details'!$A$18:$L$18, 0),FALSE), 'E2 Allocators'!$B$15:$W$361, MATCH('O5 Details by Class &amp; Accounts'!CC$18, 'E2 Allocators'!$B$15:$W$15, 0),FALSE)*$E196)</f>
        <v>0</v>
      </c>
      <c r="CD196" s="1334">
        <f>IF(ISERROR(VLOOKUP(VLOOKUP($A196, 'E4 TB Allocation Details'!$A$18:$L$217, MATCH("A &amp; G ID", 'E4 TB Allocation Details'!$A$18:$L$18, 0),FALSE), 'E2 Allocators'!$B$15:$W$361, MATCH('O5 Details by Class &amp; Accounts'!CD$18, 'E2 Allocators'!$B$15:$W$15, 0),FALSE)*$E196), 0, VLOOKUP(VLOOKUP($A196, 'E4 TB Allocation Details'!$A$18:$L$217, MATCH("A &amp; G ID", 'E4 TB Allocation Details'!$A$18:$L$18, 0),FALSE), 'E2 Allocators'!$B$15:$W$361, MATCH('O5 Details by Class &amp; Accounts'!CD$18, 'E2 Allocators'!$B$15:$W$15, 0),FALSE)*$E196)</f>
        <v>0</v>
      </c>
      <c r="CE196" s="1334">
        <f>IF(ISERROR(VLOOKUP(VLOOKUP($A196, 'E4 TB Allocation Details'!$A$18:$L$217, MATCH("A &amp; G ID", 'E4 TB Allocation Details'!$A$18:$L$18, 0),FALSE), 'E2 Allocators'!$B$15:$W$361, MATCH('O5 Details by Class &amp; Accounts'!CE$18, 'E2 Allocators'!$B$15:$W$15, 0),FALSE)*$E196), 0, VLOOKUP(VLOOKUP($A196, 'E4 TB Allocation Details'!$A$18:$L$217, MATCH("A &amp; G ID", 'E4 TB Allocation Details'!$A$18:$L$18, 0),FALSE), 'E2 Allocators'!$B$15:$W$361, MATCH('O5 Details by Class &amp; Accounts'!CE$18, 'E2 Allocators'!$B$15:$W$15, 0),FALSE)*$E196)</f>
        <v>0</v>
      </c>
      <c r="CF196" s="1334">
        <f>IF(ISERROR(VLOOKUP(VLOOKUP($A196, 'E4 TB Allocation Details'!$A$18:$L$217, MATCH("A &amp; G ID", 'E4 TB Allocation Details'!$A$18:$L$18, 0),FALSE), 'E2 Allocators'!$B$15:$W$361, MATCH('O5 Details by Class &amp; Accounts'!CF$18, 'E2 Allocators'!$B$15:$W$15, 0),FALSE)*$E196), 0, VLOOKUP(VLOOKUP($A196, 'E4 TB Allocation Details'!$A$18:$L$217, MATCH("A &amp; G ID", 'E4 TB Allocation Details'!$A$18:$L$18, 0),FALSE), 'E2 Allocators'!$B$15:$W$361, MATCH('O5 Details by Class &amp; Accounts'!CF$18, 'E2 Allocators'!$B$15:$W$15, 0),FALSE)*$E196)</f>
        <v>0</v>
      </c>
      <c r="CG196" s="1334">
        <f>IF(ISERROR(VLOOKUP(VLOOKUP($A196, 'E4 TB Allocation Details'!$A$18:$L$217, MATCH("A &amp; G ID", 'E4 TB Allocation Details'!$A$18:$L$18, 0),FALSE), 'E2 Allocators'!$B$15:$W$361, MATCH('O5 Details by Class &amp; Accounts'!CG$18, 'E2 Allocators'!$B$15:$W$15, 0),FALSE)*$E196), 0, VLOOKUP(VLOOKUP($A196, 'E4 TB Allocation Details'!$A$18:$L$217, MATCH("A &amp; G ID", 'E4 TB Allocation Details'!$A$18:$L$18, 0),FALSE), 'E2 Allocators'!$B$15:$W$361, MATCH('O5 Details by Class &amp; Accounts'!CG$18, 'E2 Allocators'!$B$15:$W$15, 0),FALSE)*$E196)</f>
        <v>0</v>
      </c>
      <c r="CH196" s="1334">
        <f>IF(ISERROR(VLOOKUP(VLOOKUP($A196, 'E4 TB Allocation Details'!$A$18:$L$217, MATCH("A &amp; G ID", 'E4 TB Allocation Details'!$A$18:$L$18, 0),FALSE), 'E2 Allocators'!$B$15:$W$361, MATCH('O5 Details by Class &amp; Accounts'!CH$18, 'E2 Allocators'!$B$15:$W$15, 0),FALSE)*$E196), 0, VLOOKUP(VLOOKUP($A196, 'E4 TB Allocation Details'!$A$18:$L$217, MATCH("A &amp; G ID", 'E4 TB Allocation Details'!$A$18:$L$18, 0),FALSE), 'E2 Allocators'!$B$15:$W$361, MATCH('O5 Details by Class &amp; Accounts'!CH$18, 'E2 Allocators'!$B$15:$W$15, 0),FALSE)*$E196)</f>
        <v>0</v>
      </c>
      <c r="CI196" s="1334">
        <f>IF(ISERROR(VLOOKUP(VLOOKUP($A196, 'E4 TB Allocation Details'!$A$18:$L$217, MATCH("A &amp; G ID", 'E4 TB Allocation Details'!$A$18:$L$18, 0),FALSE), 'E2 Allocators'!$B$15:$W$361, MATCH('O5 Details by Class &amp; Accounts'!CI$18, 'E2 Allocators'!$B$15:$W$15, 0),FALSE)*$E196), 0, VLOOKUP(VLOOKUP($A196, 'E4 TB Allocation Details'!$A$18:$L$217, MATCH("A &amp; G ID", 'E4 TB Allocation Details'!$A$18:$L$18, 0),FALSE), 'E2 Allocators'!$B$15:$W$361, MATCH('O5 Details by Class &amp; Accounts'!CI$18, 'E2 Allocators'!$B$15:$W$15, 0),FALSE)*$E196)</f>
        <v>0</v>
      </c>
      <c r="CJ196" s="1334">
        <f>IF(ISERROR(VLOOKUP(VLOOKUP($A196, 'E4 TB Allocation Details'!$A$18:$L$217, MATCH("A &amp; G ID", 'E4 TB Allocation Details'!$A$18:$L$18, 0),FALSE), 'E2 Allocators'!$B$15:$W$361, MATCH('O5 Details by Class &amp; Accounts'!CJ$18, 'E2 Allocators'!$B$15:$W$15, 0),FALSE)*$E196), 0, VLOOKUP(VLOOKUP($A196, 'E4 TB Allocation Details'!$A$18:$L$217, MATCH("A &amp; G ID", 'E4 TB Allocation Details'!$A$18:$L$18, 0),FALSE), 'E2 Allocators'!$B$15:$W$361, MATCH('O5 Details by Class &amp; Accounts'!CJ$18, 'E2 Allocators'!$B$15:$W$15, 0),FALSE)*$E196)</f>
        <v>0</v>
      </c>
      <c r="CK196" s="1334">
        <f>IF(ISERROR(VLOOKUP(VLOOKUP($A196, 'E4 TB Allocation Details'!$A$18:$L$217, MATCH("A &amp; G ID", 'E4 TB Allocation Details'!$A$18:$L$18, 0),FALSE), 'E2 Allocators'!$B$15:$W$361, MATCH('O5 Details by Class &amp; Accounts'!CK$18, 'E2 Allocators'!$B$15:$W$15, 0),FALSE)*$E196), 0, VLOOKUP(VLOOKUP($A196, 'E4 TB Allocation Details'!$A$18:$L$217, MATCH("A &amp; G ID", 'E4 TB Allocation Details'!$A$18:$L$18, 0),FALSE), 'E2 Allocators'!$B$15:$W$361, MATCH('O5 Details by Class &amp; Accounts'!CK$18, 'E2 Allocators'!$B$15:$W$15, 0),FALSE)*$E196)</f>
        <v>0</v>
      </c>
      <c r="CL196" s="1334">
        <f>IF(ISERROR(VLOOKUP(VLOOKUP($A196, 'E4 TB Allocation Details'!$A$18:$L$217, MATCH("A &amp; G ID", 'E4 TB Allocation Details'!$A$18:$L$18, 0),FALSE), 'E2 Allocators'!$B$15:$W$361, MATCH('O5 Details by Class &amp; Accounts'!CL$18, 'E2 Allocators'!$B$15:$W$15, 0),FALSE)*$E196), 0, VLOOKUP(VLOOKUP($A196, 'E4 TB Allocation Details'!$A$18:$L$217, MATCH("A &amp; G ID", 'E4 TB Allocation Details'!$A$18:$L$18, 0),FALSE), 'E2 Allocators'!$B$15:$W$361, MATCH('O5 Details by Class &amp; Accounts'!CL$18, 'E2 Allocators'!$B$15:$W$15, 0),FALSE)*$E196)</f>
        <v>0</v>
      </c>
      <c r="CM196" s="1334">
        <f>IF(ISERROR(VLOOKUP(VLOOKUP($A196, 'E4 TB Allocation Details'!$A$18:$L$217, MATCH("A &amp; G ID", 'E4 TB Allocation Details'!$A$18:$L$18, 0),FALSE), 'E2 Allocators'!$B$15:$W$361, MATCH('O5 Details by Class &amp; Accounts'!CM$18, 'E2 Allocators'!$B$15:$W$15, 0),FALSE)*$E196), 0, VLOOKUP(VLOOKUP($A196, 'E4 TB Allocation Details'!$A$18:$L$217, MATCH("A &amp; G ID", 'E4 TB Allocation Details'!$A$18:$L$18, 0),FALSE), 'E2 Allocators'!$B$15:$W$361, MATCH('O5 Details by Class &amp; Accounts'!CM$18, 'E2 Allocators'!$B$15:$W$15, 0),FALSE)*$E196)</f>
        <v>0</v>
      </c>
      <c r="CN196" s="1334">
        <f t="shared" si="52"/>
        <v>0</v>
      </c>
      <c r="CO196" s="1670">
        <f t="shared" si="50"/>
        <v>0</v>
      </c>
      <c r="CQ196" s="1926" t="s">
        <v>1166</v>
      </c>
    </row>
    <row r="197" spans="1:95" s="64" customFormat="1" ht="12.75" x14ac:dyDescent="0.2">
      <c r="A197" s="2226">
        <v>5675</v>
      </c>
      <c r="B197" s="2176" t="s">
        <v>309</v>
      </c>
      <c r="C197" s="1667">
        <f>IF(ISERROR(VLOOKUP($A197,'I3 TB Data'!$A$20:$H$465,MATCH('O5 Details by Class &amp; Accounts'!$C$18, 'I3 TB Data'!$A$20:$H$20,0),0)), 0, VLOOKUP($A197,'I3 TB Data'!$A$20:$H$465,MATCH('O5 Details by Class &amp; Accounts'!$C$18,'I3 TB Data'!$A$20:$H$20,0),0))</f>
        <v>166023</v>
      </c>
      <c r="D197" s="1668"/>
      <c r="E197" s="1667">
        <f t="shared" si="53"/>
        <v>166023</v>
      </c>
      <c r="F197" s="1669"/>
      <c r="G197" s="1669"/>
      <c r="H197" s="1334">
        <f t="shared" si="46"/>
        <v>0</v>
      </c>
      <c r="I197" s="1334">
        <f>IF(ISERROR(VLOOKUP(VLOOKUP($A197, 'E4 TB Allocation Details'!$A$18:$L$217, MATCH("Demand ID", 'E4 TB Allocation Details'!$A$18:$L$18, 0),FALSE), 'E2 Allocators'!$B$15:$W$361, MATCH('O5 Details by Class &amp; Accounts'!I$18, 'E2 Allocators'!$B$15:$W$15, 0),FALSE)*$F197), 0, VLOOKUP(VLOOKUP($A197, 'E4 TB Allocation Details'!$A$18:$L$217, MATCH("Demand ID", 'E4 TB Allocation Details'!$A$18:$L$18, 0),FALSE), 'E2 Allocators'!$B$15:$W$361, MATCH('O5 Details by Class &amp; Accounts'!I$18, 'E2 Allocators'!$B$15:$W$15, 0),FALSE)*$F197)</f>
        <v>0</v>
      </c>
      <c r="J197" s="1334">
        <f>IF(ISERROR(VLOOKUP(VLOOKUP($A197, 'E4 TB Allocation Details'!$A$18:$L$217, MATCH("Demand ID", 'E4 TB Allocation Details'!$A$18:$L$18, 0),FALSE), 'E2 Allocators'!$B$15:$W$361, MATCH('O5 Details by Class &amp; Accounts'!J$18, 'E2 Allocators'!$B$15:$W$15, 0),FALSE)*$F197), 0, VLOOKUP(VLOOKUP($A197, 'E4 TB Allocation Details'!$A$18:$L$217, MATCH("Demand ID", 'E4 TB Allocation Details'!$A$18:$L$18, 0),FALSE), 'E2 Allocators'!$B$15:$W$361, MATCH('O5 Details by Class &amp; Accounts'!J$18, 'E2 Allocators'!$B$15:$W$15, 0),FALSE)*$F197)</f>
        <v>0</v>
      </c>
      <c r="K197" s="1334">
        <f>IF(ISERROR(VLOOKUP(VLOOKUP($A197, 'E4 TB Allocation Details'!$A$18:$L$217, MATCH("Demand ID", 'E4 TB Allocation Details'!$A$18:$L$18, 0),FALSE), 'E2 Allocators'!$B$15:$W$361, MATCH('O5 Details by Class &amp; Accounts'!K$18, 'E2 Allocators'!$B$15:$W$15, 0),FALSE)*$F197), 0, VLOOKUP(VLOOKUP($A197, 'E4 TB Allocation Details'!$A$18:$L$217, MATCH("Demand ID", 'E4 TB Allocation Details'!$A$18:$L$18, 0),FALSE), 'E2 Allocators'!$B$15:$W$361, MATCH('O5 Details by Class &amp; Accounts'!K$18, 'E2 Allocators'!$B$15:$W$15, 0),FALSE)*$F197)</f>
        <v>0</v>
      </c>
      <c r="L197" s="1334">
        <f>IF(ISERROR(VLOOKUP(VLOOKUP($A197, 'E4 TB Allocation Details'!$A$18:$L$217, MATCH("Demand ID", 'E4 TB Allocation Details'!$A$18:$L$18, 0),FALSE), 'E2 Allocators'!$B$15:$W$361, MATCH('O5 Details by Class &amp; Accounts'!L$18, 'E2 Allocators'!$B$15:$W$15, 0),FALSE)*$F197), 0, VLOOKUP(VLOOKUP($A197, 'E4 TB Allocation Details'!$A$18:$L$217, MATCH("Demand ID", 'E4 TB Allocation Details'!$A$18:$L$18, 0),FALSE), 'E2 Allocators'!$B$15:$W$361, MATCH('O5 Details by Class &amp; Accounts'!L$18, 'E2 Allocators'!$B$15:$W$15, 0),FALSE)*$F197)</f>
        <v>0</v>
      </c>
      <c r="M197" s="1334">
        <f>IF(ISERROR(VLOOKUP(VLOOKUP($A197, 'E4 TB Allocation Details'!$A$18:$L$217, MATCH("Demand ID", 'E4 TB Allocation Details'!$A$18:$L$18, 0),FALSE), 'E2 Allocators'!$B$15:$W$361, MATCH('O5 Details by Class &amp; Accounts'!M$18, 'E2 Allocators'!$B$15:$W$15, 0),FALSE)*$F197), 0, VLOOKUP(VLOOKUP($A197, 'E4 TB Allocation Details'!$A$18:$L$217, MATCH("Demand ID", 'E4 TB Allocation Details'!$A$18:$L$18, 0),FALSE), 'E2 Allocators'!$B$15:$W$361, MATCH('O5 Details by Class &amp; Accounts'!M$18, 'E2 Allocators'!$B$15:$W$15, 0),FALSE)*$F197)</f>
        <v>0</v>
      </c>
      <c r="N197" s="1334">
        <f>IF(ISERROR(VLOOKUP(VLOOKUP($A197, 'E4 TB Allocation Details'!$A$18:$L$217, MATCH("Demand ID", 'E4 TB Allocation Details'!$A$18:$L$18, 0),FALSE), 'E2 Allocators'!$B$15:$W$361, MATCH('O5 Details by Class &amp; Accounts'!N$18, 'E2 Allocators'!$B$15:$W$15, 0),FALSE)*$F197), 0, VLOOKUP(VLOOKUP($A197, 'E4 TB Allocation Details'!$A$18:$L$217, MATCH("Demand ID", 'E4 TB Allocation Details'!$A$18:$L$18, 0),FALSE), 'E2 Allocators'!$B$15:$W$361, MATCH('O5 Details by Class &amp; Accounts'!N$18, 'E2 Allocators'!$B$15:$W$15, 0),FALSE)*$F197)</f>
        <v>0</v>
      </c>
      <c r="O197" s="1334">
        <f>IF(ISERROR(VLOOKUP(VLOOKUP($A197, 'E4 TB Allocation Details'!$A$18:$L$217, MATCH("Demand ID", 'E4 TB Allocation Details'!$A$18:$L$18, 0),FALSE), 'E2 Allocators'!$B$15:$W$361, MATCH('O5 Details by Class &amp; Accounts'!O$18, 'E2 Allocators'!$B$15:$W$15, 0),FALSE)*$F197), 0, VLOOKUP(VLOOKUP($A197, 'E4 TB Allocation Details'!$A$18:$L$217, MATCH("Demand ID", 'E4 TB Allocation Details'!$A$18:$L$18, 0),FALSE), 'E2 Allocators'!$B$15:$W$361, MATCH('O5 Details by Class &amp; Accounts'!O$18, 'E2 Allocators'!$B$15:$W$15, 0),FALSE)*$F197)</f>
        <v>0</v>
      </c>
      <c r="P197" s="1334">
        <f>IF(ISERROR(VLOOKUP(VLOOKUP($A197, 'E4 TB Allocation Details'!$A$18:$L$217, MATCH("Demand ID", 'E4 TB Allocation Details'!$A$18:$L$18, 0),FALSE), 'E2 Allocators'!$B$15:$W$361, MATCH('O5 Details by Class &amp; Accounts'!P$18, 'E2 Allocators'!$B$15:$W$15, 0),FALSE)*$F197), 0, VLOOKUP(VLOOKUP($A197, 'E4 TB Allocation Details'!$A$18:$L$217, MATCH("Demand ID", 'E4 TB Allocation Details'!$A$18:$L$18, 0),FALSE), 'E2 Allocators'!$B$15:$W$361, MATCH('O5 Details by Class &amp; Accounts'!P$18, 'E2 Allocators'!$B$15:$W$15, 0),FALSE)*$F197)</f>
        <v>0</v>
      </c>
      <c r="Q197" s="1334">
        <f>IF(ISERROR(VLOOKUP(VLOOKUP($A197, 'E4 TB Allocation Details'!$A$18:$L$217, MATCH("Demand ID", 'E4 TB Allocation Details'!$A$18:$L$18, 0),FALSE), 'E2 Allocators'!$B$15:$W$361, MATCH('O5 Details by Class &amp; Accounts'!Q$18, 'E2 Allocators'!$B$15:$W$15, 0),FALSE)*$F197), 0, VLOOKUP(VLOOKUP($A197, 'E4 TB Allocation Details'!$A$18:$L$217, MATCH("Demand ID", 'E4 TB Allocation Details'!$A$18:$L$18, 0),FALSE), 'E2 Allocators'!$B$15:$W$361, MATCH('O5 Details by Class &amp; Accounts'!Q$18, 'E2 Allocators'!$B$15:$W$15, 0),FALSE)*$F197)</f>
        <v>0</v>
      </c>
      <c r="R197" s="1334">
        <f>IF(ISERROR(VLOOKUP(VLOOKUP($A197, 'E4 TB Allocation Details'!$A$18:$L$217, MATCH("Demand ID", 'E4 TB Allocation Details'!$A$18:$L$18, 0),FALSE), 'E2 Allocators'!$B$15:$W$361, MATCH('O5 Details by Class &amp; Accounts'!R$18, 'E2 Allocators'!$B$15:$W$15, 0),FALSE)*$F197), 0, VLOOKUP(VLOOKUP($A197, 'E4 TB Allocation Details'!$A$18:$L$217, MATCH("Demand ID", 'E4 TB Allocation Details'!$A$18:$L$18, 0),FALSE), 'E2 Allocators'!$B$15:$W$361, MATCH('O5 Details by Class &amp; Accounts'!R$18, 'E2 Allocators'!$B$15:$W$15, 0),FALSE)*$F197)</f>
        <v>0</v>
      </c>
      <c r="S197" s="1334">
        <f>IF(ISERROR(VLOOKUP(VLOOKUP($A197, 'E4 TB Allocation Details'!$A$18:$L$217, MATCH("Demand ID", 'E4 TB Allocation Details'!$A$18:$L$18, 0),FALSE), 'E2 Allocators'!$B$15:$W$361, MATCH('O5 Details by Class &amp; Accounts'!S$18, 'E2 Allocators'!$B$15:$W$15, 0),FALSE)*$F197), 0, VLOOKUP(VLOOKUP($A197, 'E4 TB Allocation Details'!$A$18:$L$217, MATCH("Demand ID", 'E4 TB Allocation Details'!$A$18:$L$18, 0),FALSE), 'E2 Allocators'!$B$15:$W$361, MATCH('O5 Details by Class &amp; Accounts'!S$18, 'E2 Allocators'!$B$15:$W$15, 0),FALSE)*$F197)</f>
        <v>0</v>
      </c>
      <c r="T197" s="1334">
        <f>IF(ISERROR(VLOOKUP(VLOOKUP($A197, 'E4 TB Allocation Details'!$A$18:$L$217, MATCH("Demand ID", 'E4 TB Allocation Details'!$A$18:$L$18, 0),FALSE), 'E2 Allocators'!$B$15:$W$361, MATCH('O5 Details by Class &amp; Accounts'!T$18, 'E2 Allocators'!$B$15:$W$15, 0),FALSE)*$F197), 0, VLOOKUP(VLOOKUP($A197, 'E4 TB Allocation Details'!$A$18:$L$217, MATCH("Demand ID", 'E4 TB Allocation Details'!$A$18:$L$18, 0),FALSE), 'E2 Allocators'!$B$15:$W$361, MATCH('O5 Details by Class &amp; Accounts'!T$18, 'E2 Allocators'!$B$15:$W$15, 0),FALSE)*$F197)</f>
        <v>0</v>
      </c>
      <c r="U197" s="1334">
        <f>IF(ISERROR(VLOOKUP(VLOOKUP($A197, 'E4 TB Allocation Details'!$A$18:$L$217, MATCH("Demand ID", 'E4 TB Allocation Details'!$A$18:$L$18, 0),FALSE), 'E2 Allocators'!$B$15:$W$361, MATCH('O5 Details by Class &amp; Accounts'!U$18, 'E2 Allocators'!$B$15:$W$15, 0),FALSE)*$F197), 0, VLOOKUP(VLOOKUP($A197, 'E4 TB Allocation Details'!$A$18:$L$217, MATCH("Demand ID", 'E4 TB Allocation Details'!$A$18:$L$18, 0),FALSE), 'E2 Allocators'!$B$15:$W$361, MATCH('O5 Details by Class &amp; Accounts'!U$18, 'E2 Allocators'!$B$15:$W$15, 0),FALSE)*$F197)</f>
        <v>0</v>
      </c>
      <c r="V197" s="1334">
        <f>IF(ISERROR(VLOOKUP(VLOOKUP($A197, 'E4 TB Allocation Details'!$A$18:$L$217, MATCH("Demand ID", 'E4 TB Allocation Details'!$A$18:$L$18, 0),FALSE), 'E2 Allocators'!$B$15:$W$361, MATCH('O5 Details by Class &amp; Accounts'!V$18, 'E2 Allocators'!$B$15:$W$15, 0),FALSE)*$F197), 0, VLOOKUP(VLOOKUP($A197, 'E4 TB Allocation Details'!$A$18:$L$217, MATCH("Demand ID", 'E4 TB Allocation Details'!$A$18:$L$18, 0),FALSE), 'E2 Allocators'!$B$15:$W$361, MATCH('O5 Details by Class &amp; Accounts'!V$18, 'E2 Allocators'!$B$15:$W$15, 0),FALSE)*$F197)</f>
        <v>0</v>
      </c>
      <c r="W197" s="1334">
        <f>IF(ISERROR(VLOOKUP(VLOOKUP($A197, 'E4 TB Allocation Details'!$A$18:$L$217, MATCH("Demand ID", 'E4 TB Allocation Details'!$A$18:$L$18, 0),FALSE), 'E2 Allocators'!$B$15:$W$361, MATCH('O5 Details by Class &amp; Accounts'!W$18, 'E2 Allocators'!$B$15:$W$15, 0),FALSE)*$F197), 0, VLOOKUP(VLOOKUP($A197, 'E4 TB Allocation Details'!$A$18:$L$217, MATCH("Demand ID", 'E4 TB Allocation Details'!$A$18:$L$18, 0),FALSE), 'E2 Allocators'!$B$15:$W$361, MATCH('O5 Details by Class &amp; Accounts'!W$18, 'E2 Allocators'!$B$15:$W$15, 0),FALSE)*$F197)</f>
        <v>0</v>
      </c>
      <c r="X197" s="1334">
        <f>IF(ISERROR(VLOOKUP(VLOOKUP($A197, 'E4 TB Allocation Details'!$A$18:$L$217, MATCH("Demand ID", 'E4 TB Allocation Details'!$A$18:$L$18, 0),FALSE), 'E2 Allocators'!$B$15:$W$361, MATCH('O5 Details by Class &amp; Accounts'!X$18, 'E2 Allocators'!$B$15:$W$15, 0),FALSE)*$F197), 0, VLOOKUP(VLOOKUP($A197, 'E4 TB Allocation Details'!$A$18:$L$217, MATCH("Demand ID", 'E4 TB Allocation Details'!$A$18:$L$18, 0),FALSE), 'E2 Allocators'!$B$15:$W$361, MATCH('O5 Details by Class &amp; Accounts'!X$18, 'E2 Allocators'!$B$15:$W$15, 0),FALSE)*$F197)</f>
        <v>0</v>
      </c>
      <c r="Y197" s="1334">
        <f>IF(ISERROR(VLOOKUP(VLOOKUP($A197, 'E4 TB Allocation Details'!$A$18:$L$217, MATCH("Demand ID", 'E4 TB Allocation Details'!$A$18:$L$18, 0),FALSE), 'E2 Allocators'!$B$15:$W$361, MATCH('O5 Details by Class &amp; Accounts'!Y$18, 'E2 Allocators'!$B$15:$W$15, 0),FALSE)*$F197), 0, VLOOKUP(VLOOKUP($A197, 'E4 TB Allocation Details'!$A$18:$L$217, MATCH("Demand ID", 'E4 TB Allocation Details'!$A$18:$L$18, 0),FALSE), 'E2 Allocators'!$B$15:$W$361, MATCH('O5 Details by Class &amp; Accounts'!Y$18, 'E2 Allocators'!$B$15:$W$15, 0),FALSE)*$F197)</f>
        <v>0</v>
      </c>
      <c r="Z197" s="1334">
        <f>IF(ISERROR(VLOOKUP(VLOOKUP($A197, 'E4 TB Allocation Details'!$A$18:$L$217, MATCH("Demand ID", 'E4 TB Allocation Details'!$A$18:$L$18, 0),FALSE), 'E2 Allocators'!$B$15:$W$361, MATCH('O5 Details by Class &amp; Accounts'!Z$18, 'E2 Allocators'!$B$15:$W$15, 0),FALSE)*$F197), 0, VLOOKUP(VLOOKUP($A197, 'E4 TB Allocation Details'!$A$18:$L$217, MATCH("Demand ID", 'E4 TB Allocation Details'!$A$18:$L$18, 0),FALSE), 'E2 Allocators'!$B$15:$W$361, MATCH('O5 Details by Class &amp; Accounts'!Z$18, 'E2 Allocators'!$B$15:$W$15, 0),FALSE)*$F197)</f>
        <v>0</v>
      </c>
      <c r="AA197" s="1334">
        <f>IF(ISERROR(VLOOKUP(VLOOKUP($A197, 'E4 TB Allocation Details'!$A$18:$L$217, MATCH("Demand ID", 'E4 TB Allocation Details'!$A$18:$L$18, 0),FALSE), 'E2 Allocators'!$B$15:$W$361, MATCH('O5 Details by Class &amp; Accounts'!AA$18, 'E2 Allocators'!$B$15:$W$15, 0),FALSE)*$F197), 0, VLOOKUP(VLOOKUP($A197, 'E4 TB Allocation Details'!$A$18:$L$217, MATCH("Demand ID", 'E4 TB Allocation Details'!$A$18:$L$18, 0),FALSE), 'E2 Allocators'!$B$15:$W$361, MATCH('O5 Details by Class &amp; Accounts'!AA$18, 'E2 Allocators'!$B$15:$W$15, 0),FALSE)*$F197)</f>
        <v>0</v>
      </c>
      <c r="AB197" s="1334">
        <f>IF(ISERROR(VLOOKUP(VLOOKUP($A197, 'E4 TB Allocation Details'!$A$18:$L$217, MATCH("Demand ID", 'E4 TB Allocation Details'!$A$18:$L$18, 0),FALSE), 'E2 Allocators'!$B$15:$W$361, MATCH('O5 Details by Class &amp; Accounts'!AB$18, 'E2 Allocators'!$B$15:$W$15, 0),FALSE)*$F197), 0, VLOOKUP(VLOOKUP($A197, 'E4 TB Allocation Details'!$A$18:$L$217, MATCH("Demand ID", 'E4 TB Allocation Details'!$A$18:$L$18, 0),FALSE), 'E2 Allocators'!$B$15:$W$361, MATCH('O5 Details by Class &amp; Accounts'!AB$18, 'E2 Allocators'!$B$15:$W$15, 0),FALSE)*$F197)</f>
        <v>0</v>
      </c>
      <c r="AC197" s="1334">
        <f t="shared" si="47"/>
        <v>0</v>
      </c>
      <c r="AD197" s="1334">
        <f>IF(ISERROR(VLOOKUP(VLOOKUP($A197, 'E4 TB Allocation Details'!$A$18:$L$217, MATCH("Customer ID", 'E4 TB Allocation Details'!$A$18:$L$18, 0),FALSE), 'E2 Allocators'!$B$15:$W$361, MATCH('O5 Details by Class &amp; Accounts'!AD$18, 'E2 Allocators'!$B$15:$W$15, 0),FALSE)*$G197), 0, VLOOKUP(VLOOKUP($A197, 'E4 TB Allocation Details'!$A$18:$L$217, MATCH("Customer ID", 'E4 TB Allocation Details'!$A$18:$L$18, 0),FALSE), 'E2 Allocators'!$B$15:$W$361, MATCH('O5 Details by Class &amp; Accounts'!AD$18, 'E2 Allocators'!$B$15:$W$15, 0),FALSE)*$G197)</f>
        <v>0</v>
      </c>
      <c r="AE197" s="1334">
        <f>IF(ISERROR(VLOOKUP(VLOOKUP($A197, 'E4 TB Allocation Details'!$A$18:$L$217, MATCH("Customer ID", 'E4 TB Allocation Details'!$A$18:$L$18, 0),FALSE), 'E2 Allocators'!$B$15:$W$361, MATCH('O5 Details by Class &amp; Accounts'!AE$18, 'E2 Allocators'!$B$15:$W$15, 0),FALSE)*$G197), 0, VLOOKUP(VLOOKUP($A197, 'E4 TB Allocation Details'!$A$18:$L$217, MATCH("Customer ID", 'E4 TB Allocation Details'!$A$18:$L$18, 0),FALSE), 'E2 Allocators'!$B$15:$W$361, MATCH('O5 Details by Class &amp; Accounts'!AE$18, 'E2 Allocators'!$B$15:$W$15, 0),FALSE)*$G197)</f>
        <v>0</v>
      </c>
      <c r="AF197" s="1334">
        <f>IF(ISERROR(VLOOKUP(VLOOKUP($A197, 'E4 TB Allocation Details'!$A$18:$L$217, MATCH("Customer ID", 'E4 TB Allocation Details'!$A$18:$L$18, 0),FALSE), 'E2 Allocators'!$B$15:$W$361, MATCH('O5 Details by Class &amp; Accounts'!AF$18, 'E2 Allocators'!$B$15:$W$15, 0),FALSE)*$G197), 0, VLOOKUP(VLOOKUP($A197, 'E4 TB Allocation Details'!$A$18:$L$217, MATCH("Customer ID", 'E4 TB Allocation Details'!$A$18:$L$18, 0),FALSE), 'E2 Allocators'!$B$15:$W$361, MATCH('O5 Details by Class &amp; Accounts'!AF$18, 'E2 Allocators'!$B$15:$W$15, 0),FALSE)*$G197)</f>
        <v>0</v>
      </c>
      <c r="AG197" s="1334">
        <f>IF(ISERROR(VLOOKUP(VLOOKUP($A197, 'E4 TB Allocation Details'!$A$18:$L$217, MATCH("Customer ID", 'E4 TB Allocation Details'!$A$18:$L$18, 0),FALSE), 'E2 Allocators'!$B$15:$W$361, MATCH('O5 Details by Class &amp; Accounts'!AG$18, 'E2 Allocators'!$B$15:$W$15, 0),FALSE)*$G197), 0, VLOOKUP(VLOOKUP($A197, 'E4 TB Allocation Details'!$A$18:$L$217, MATCH("Customer ID", 'E4 TB Allocation Details'!$A$18:$L$18, 0),FALSE), 'E2 Allocators'!$B$15:$W$361, MATCH('O5 Details by Class &amp; Accounts'!AG$18, 'E2 Allocators'!$B$15:$W$15, 0),FALSE)*$G197)</f>
        <v>0</v>
      </c>
      <c r="AH197" s="1334">
        <f>IF(ISERROR(VLOOKUP(VLOOKUP($A197, 'E4 TB Allocation Details'!$A$18:$L$217, MATCH("Customer ID", 'E4 TB Allocation Details'!$A$18:$L$18, 0),FALSE), 'E2 Allocators'!$B$15:$W$361, MATCH('O5 Details by Class &amp; Accounts'!AH$18, 'E2 Allocators'!$B$15:$W$15, 0),FALSE)*$G197), 0, VLOOKUP(VLOOKUP($A197, 'E4 TB Allocation Details'!$A$18:$L$217, MATCH("Customer ID", 'E4 TB Allocation Details'!$A$18:$L$18, 0),FALSE), 'E2 Allocators'!$B$15:$W$361, MATCH('O5 Details by Class &amp; Accounts'!AH$18, 'E2 Allocators'!$B$15:$W$15, 0),FALSE)*$G197)</f>
        <v>0</v>
      </c>
      <c r="AI197" s="1334">
        <f>IF(ISERROR(VLOOKUP(VLOOKUP($A197, 'E4 TB Allocation Details'!$A$18:$L$217, MATCH("Customer ID", 'E4 TB Allocation Details'!$A$18:$L$18, 0),FALSE), 'E2 Allocators'!$B$15:$W$361, MATCH('O5 Details by Class &amp; Accounts'!AI$18, 'E2 Allocators'!$B$15:$W$15, 0),FALSE)*$G197), 0, VLOOKUP(VLOOKUP($A197, 'E4 TB Allocation Details'!$A$18:$L$217, MATCH("Customer ID", 'E4 TB Allocation Details'!$A$18:$L$18, 0),FALSE), 'E2 Allocators'!$B$15:$W$361, MATCH('O5 Details by Class &amp; Accounts'!AI$18, 'E2 Allocators'!$B$15:$W$15, 0),FALSE)*$G197)</f>
        <v>0</v>
      </c>
      <c r="AJ197" s="1334">
        <f>IF(ISERROR(VLOOKUP(VLOOKUP($A197, 'E4 TB Allocation Details'!$A$18:$L$217, MATCH("Customer ID", 'E4 TB Allocation Details'!$A$18:$L$18, 0),FALSE), 'E2 Allocators'!$B$15:$W$361, MATCH('O5 Details by Class &amp; Accounts'!AJ$18, 'E2 Allocators'!$B$15:$W$15, 0),FALSE)*$G197), 0, VLOOKUP(VLOOKUP($A197, 'E4 TB Allocation Details'!$A$18:$L$217, MATCH("Customer ID", 'E4 TB Allocation Details'!$A$18:$L$18, 0),FALSE), 'E2 Allocators'!$B$15:$W$361, MATCH('O5 Details by Class &amp; Accounts'!AJ$18, 'E2 Allocators'!$B$15:$W$15, 0),FALSE)*$G197)</f>
        <v>0</v>
      </c>
      <c r="AK197" s="1334">
        <f>IF(ISERROR(VLOOKUP(VLOOKUP($A197, 'E4 TB Allocation Details'!$A$18:$L$217, MATCH("Customer ID", 'E4 TB Allocation Details'!$A$18:$L$18, 0),FALSE), 'E2 Allocators'!$B$15:$W$361, MATCH('O5 Details by Class &amp; Accounts'!AK$18, 'E2 Allocators'!$B$15:$W$15, 0),FALSE)*$G197), 0, VLOOKUP(VLOOKUP($A197, 'E4 TB Allocation Details'!$A$18:$L$217, MATCH("Customer ID", 'E4 TB Allocation Details'!$A$18:$L$18, 0),FALSE), 'E2 Allocators'!$B$15:$W$361, MATCH('O5 Details by Class &amp; Accounts'!AK$18, 'E2 Allocators'!$B$15:$W$15, 0),FALSE)*$G197)</f>
        <v>0</v>
      </c>
      <c r="AL197" s="1334">
        <f>IF(ISERROR(VLOOKUP(VLOOKUP($A197, 'E4 TB Allocation Details'!$A$18:$L$217, MATCH("Customer ID", 'E4 TB Allocation Details'!$A$18:$L$18, 0),FALSE), 'E2 Allocators'!$B$15:$W$361, MATCH('O5 Details by Class &amp; Accounts'!AL$18, 'E2 Allocators'!$B$15:$W$15, 0),FALSE)*$G197), 0, VLOOKUP(VLOOKUP($A197, 'E4 TB Allocation Details'!$A$18:$L$217, MATCH("Customer ID", 'E4 TB Allocation Details'!$A$18:$L$18, 0),FALSE), 'E2 Allocators'!$B$15:$W$361, MATCH('O5 Details by Class &amp; Accounts'!AL$18, 'E2 Allocators'!$B$15:$W$15, 0),FALSE)*$G197)</f>
        <v>0</v>
      </c>
      <c r="AM197" s="1334">
        <f>IF(ISERROR(VLOOKUP(VLOOKUP($A197, 'E4 TB Allocation Details'!$A$18:$L$217, MATCH("Customer ID", 'E4 TB Allocation Details'!$A$18:$L$18, 0),FALSE), 'E2 Allocators'!$B$15:$W$361, MATCH('O5 Details by Class &amp; Accounts'!AM$18, 'E2 Allocators'!$B$15:$W$15, 0),FALSE)*$G197), 0, VLOOKUP(VLOOKUP($A197, 'E4 TB Allocation Details'!$A$18:$L$217, MATCH("Customer ID", 'E4 TB Allocation Details'!$A$18:$L$18, 0),FALSE), 'E2 Allocators'!$B$15:$W$361, MATCH('O5 Details by Class &amp; Accounts'!AM$18, 'E2 Allocators'!$B$15:$W$15, 0),FALSE)*$G197)</f>
        <v>0</v>
      </c>
      <c r="AN197" s="1334">
        <f>IF(ISERROR(VLOOKUP(VLOOKUP($A197, 'E4 TB Allocation Details'!$A$18:$L$217, MATCH("Customer ID", 'E4 TB Allocation Details'!$A$18:$L$18, 0),FALSE), 'E2 Allocators'!$B$15:$W$361, MATCH('O5 Details by Class &amp; Accounts'!AN$18, 'E2 Allocators'!$B$15:$W$15, 0),FALSE)*$G197), 0, VLOOKUP(VLOOKUP($A197, 'E4 TB Allocation Details'!$A$18:$L$217, MATCH("Customer ID", 'E4 TB Allocation Details'!$A$18:$L$18, 0),FALSE), 'E2 Allocators'!$B$15:$W$361, MATCH('O5 Details by Class &amp; Accounts'!AN$18, 'E2 Allocators'!$B$15:$W$15, 0),FALSE)*$G197)</f>
        <v>0</v>
      </c>
      <c r="AO197" s="1334">
        <f>IF(ISERROR(VLOOKUP(VLOOKUP($A197, 'E4 TB Allocation Details'!$A$18:$L$217, MATCH("Customer ID", 'E4 TB Allocation Details'!$A$18:$L$18, 0),FALSE), 'E2 Allocators'!$B$15:$W$361, MATCH('O5 Details by Class &amp; Accounts'!AO$18, 'E2 Allocators'!$B$15:$W$15, 0),FALSE)*$G197), 0, VLOOKUP(VLOOKUP($A197, 'E4 TB Allocation Details'!$A$18:$L$217, MATCH("Customer ID", 'E4 TB Allocation Details'!$A$18:$L$18, 0),FALSE), 'E2 Allocators'!$B$15:$W$361, MATCH('O5 Details by Class &amp; Accounts'!AO$18, 'E2 Allocators'!$B$15:$W$15, 0),FALSE)*$G197)</f>
        <v>0</v>
      </c>
      <c r="AP197" s="1334">
        <f>IF(ISERROR(VLOOKUP(VLOOKUP($A197, 'E4 TB Allocation Details'!$A$18:$L$217, MATCH("Customer ID", 'E4 TB Allocation Details'!$A$18:$L$18, 0),FALSE), 'E2 Allocators'!$B$15:$W$361, MATCH('O5 Details by Class &amp; Accounts'!AP$18, 'E2 Allocators'!$B$15:$W$15, 0),FALSE)*$G197), 0, VLOOKUP(VLOOKUP($A197, 'E4 TB Allocation Details'!$A$18:$L$217, MATCH("Customer ID", 'E4 TB Allocation Details'!$A$18:$L$18, 0),FALSE), 'E2 Allocators'!$B$15:$W$361, MATCH('O5 Details by Class &amp; Accounts'!AP$18, 'E2 Allocators'!$B$15:$W$15, 0),FALSE)*$G197)</f>
        <v>0</v>
      </c>
      <c r="AQ197" s="1334">
        <f>IF(ISERROR(VLOOKUP(VLOOKUP($A197, 'E4 TB Allocation Details'!$A$18:$L$217, MATCH("Customer ID", 'E4 TB Allocation Details'!$A$18:$L$18, 0),FALSE), 'E2 Allocators'!$B$15:$W$361, MATCH('O5 Details by Class &amp; Accounts'!AQ$18, 'E2 Allocators'!$B$15:$W$15, 0),FALSE)*$G197), 0, VLOOKUP(VLOOKUP($A197, 'E4 TB Allocation Details'!$A$18:$L$217, MATCH("Customer ID", 'E4 TB Allocation Details'!$A$18:$L$18, 0),FALSE), 'E2 Allocators'!$B$15:$W$361, MATCH('O5 Details by Class &amp; Accounts'!AQ$18, 'E2 Allocators'!$B$15:$W$15, 0),FALSE)*$G197)</f>
        <v>0</v>
      </c>
      <c r="AR197" s="1334">
        <f>IF(ISERROR(VLOOKUP(VLOOKUP($A197, 'E4 TB Allocation Details'!$A$18:$L$217, MATCH("Customer ID", 'E4 TB Allocation Details'!$A$18:$L$18, 0),FALSE), 'E2 Allocators'!$B$15:$W$361, MATCH('O5 Details by Class &amp; Accounts'!AR$18, 'E2 Allocators'!$B$15:$W$15, 0),FALSE)*$G197), 0, VLOOKUP(VLOOKUP($A197, 'E4 TB Allocation Details'!$A$18:$L$217, MATCH("Customer ID", 'E4 TB Allocation Details'!$A$18:$L$18, 0),FALSE), 'E2 Allocators'!$B$15:$W$361, MATCH('O5 Details by Class &amp; Accounts'!AR$18, 'E2 Allocators'!$B$15:$W$15, 0),FALSE)*$G197)</f>
        <v>0</v>
      </c>
      <c r="AS197" s="1334">
        <f>IF(ISERROR(VLOOKUP(VLOOKUP($A197, 'E4 TB Allocation Details'!$A$18:$L$217, MATCH("Customer ID", 'E4 TB Allocation Details'!$A$18:$L$18, 0),FALSE), 'E2 Allocators'!$B$15:$W$361, MATCH('O5 Details by Class &amp; Accounts'!AS$18, 'E2 Allocators'!$B$15:$W$15, 0),FALSE)*$G197), 0, VLOOKUP(VLOOKUP($A197, 'E4 TB Allocation Details'!$A$18:$L$217, MATCH("Customer ID", 'E4 TB Allocation Details'!$A$18:$L$18, 0),FALSE), 'E2 Allocators'!$B$15:$W$361, MATCH('O5 Details by Class &amp; Accounts'!AS$18, 'E2 Allocators'!$B$15:$W$15, 0),FALSE)*$G197)</f>
        <v>0</v>
      </c>
      <c r="AT197" s="1334">
        <f>IF(ISERROR(VLOOKUP(VLOOKUP($A197, 'E4 TB Allocation Details'!$A$18:$L$217, MATCH("Customer ID", 'E4 TB Allocation Details'!$A$18:$L$18, 0),FALSE), 'E2 Allocators'!$B$15:$W$361, MATCH('O5 Details by Class &amp; Accounts'!AT$18, 'E2 Allocators'!$B$15:$W$15, 0),FALSE)*$G197), 0, VLOOKUP(VLOOKUP($A197, 'E4 TB Allocation Details'!$A$18:$L$217, MATCH("Customer ID", 'E4 TB Allocation Details'!$A$18:$L$18, 0),FALSE), 'E2 Allocators'!$B$15:$W$361, MATCH('O5 Details by Class &amp; Accounts'!AT$18, 'E2 Allocators'!$B$15:$W$15, 0),FALSE)*$G197)</f>
        <v>0</v>
      </c>
      <c r="AU197" s="1334">
        <f>IF(ISERROR(VLOOKUP(VLOOKUP($A197, 'E4 TB Allocation Details'!$A$18:$L$217, MATCH("Customer ID", 'E4 TB Allocation Details'!$A$18:$L$18, 0),FALSE), 'E2 Allocators'!$B$15:$W$361, MATCH('O5 Details by Class &amp; Accounts'!AU$18, 'E2 Allocators'!$B$15:$W$15, 0),FALSE)*$G197), 0, VLOOKUP(VLOOKUP($A197, 'E4 TB Allocation Details'!$A$18:$L$217, MATCH("Customer ID", 'E4 TB Allocation Details'!$A$18:$L$18, 0),FALSE), 'E2 Allocators'!$B$15:$W$361, MATCH('O5 Details by Class &amp; Accounts'!AU$18, 'E2 Allocators'!$B$15:$W$15, 0),FALSE)*$G197)</f>
        <v>0</v>
      </c>
      <c r="AV197" s="1334">
        <f>IF(ISERROR(VLOOKUP(VLOOKUP($A197, 'E4 TB Allocation Details'!$A$18:$L$217, MATCH("Customer ID", 'E4 TB Allocation Details'!$A$18:$L$18, 0),FALSE), 'E2 Allocators'!$B$15:$W$361, MATCH('O5 Details by Class &amp; Accounts'!AV$18, 'E2 Allocators'!$B$15:$W$15, 0),FALSE)*$G197), 0, VLOOKUP(VLOOKUP($A197, 'E4 TB Allocation Details'!$A$18:$L$217, MATCH("Customer ID", 'E4 TB Allocation Details'!$A$18:$L$18, 0),FALSE), 'E2 Allocators'!$B$15:$W$361, MATCH('O5 Details by Class &amp; Accounts'!AV$18, 'E2 Allocators'!$B$15:$W$15, 0),FALSE)*$G197)</f>
        <v>0</v>
      </c>
      <c r="AW197" s="1334">
        <f>IF(ISERROR(VLOOKUP(VLOOKUP($A197, 'E4 TB Allocation Details'!$A$18:$L$217, MATCH("Customer ID", 'E4 TB Allocation Details'!$A$18:$L$18, 0),FALSE), 'E2 Allocators'!$B$15:$W$361, MATCH('O5 Details by Class &amp; Accounts'!AW$18, 'E2 Allocators'!$B$15:$W$15, 0),FALSE)*$G197), 0, VLOOKUP(VLOOKUP($A197, 'E4 TB Allocation Details'!$A$18:$L$217, MATCH("Customer ID", 'E4 TB Allocation Details'!$A$18:$L$18, 0),FALSE), 'E2 Allocators'!$B$15:$W$361, MATCH('O5 Details by Class &amp; Accounts'!AW$18, 'E2 Allocators'!$B$15:$W$15, 0),FALSE)*$G197)</f>
        <v>0</v>
      </c>
      <c r="AX197" s="1334">
        <f t="shared" si="51"/>
        <v>0</v>
      </c>
      <c r="AY197" s="1334">
        <f>IF(ISERROR(VLOOKUP(VLOOKUP($A197, 'E4 TB Allocation Details'!$A$18:$L$217, MATCH("Misc ID", 'E4 TB Allocation Details'!$A$18:$L$18, 0),FALSE), 'E2 Allocators'!$B$15:$W$361, MATCH('O5 Details by Class &amp; Accounts'!AY$18, 'E2 Allocators'!$B$15:$W$15, 0),FALSE)*$E197), 0, VLOOKUP(VLOOKUP($A197, 'E4 TB Allocation Details'!$A$18:$L$217, MATCH("Misc ID", 'E4 TB Allocation Details'!$A$18:$L$18, 0),FALSE), 'E2 Allocators'!$B$15:$W$361, MATCH('O5 Details by Class &amp; Accounts'!AY$18, 'E2 Allocators'!$B$15:$W$15, 0),FALSE)*$E197)</f>
        <v>0</v>
      </c>
      <c r="AZ197" s="1334">
        <f>IF(ISERROR(VLOOKUP(VLOOKUP($A197, 'E4 TB Allocation Details'!$A$18:$L$217, MATCH("Misc ID", 'E4 TB Allocation Details'!$A$18:$L$18, 0),FALSE), 'E2 Allocators'!$B$15:$W$361, MATCH('O5 Details by Class &amp; Accounts'!AZ$18, 'E2 Allocators'!$B$15:$W$15, 0),FALSE)*$E197), 0, VLOOKUP(VLOOKUP($A197, 'E4 TB Allocation Details'!$A$18:$L$217, MATCH("Misc ID", 'E4 TB Allocation Details'!$A$18:$L$18, 0),FALSE), 'E2 Allocators'!$B$15:$W$361, MATCH('O5 Details by Class &amp; Accounts'!AZ$18, 'E2 Allocators'!$B$15:$W$15, 0),FALSE)*$E197)</f>
        <v>0</v>
      </c>
      <c r="BA197" s="1334">
        <f>IF(ISERROR(VLOOKUP(VLOOKUP($A197, 'E4 TB Allocation Details'!$A$18:$L$217, MATCH("Misc ID", 'E4 TB Allocation Details'!$A$18:$L$18, 0),FALSE), 'E2 Allocators'!$B$15:$W$361, MATCH('O5 Details by Class &amp; Accounts'!BA$18, 'E2 Allocators'!$B$15:$W$15, 0),FALSE)*$E197), 0, VLOOKUP(VLOOKUP($A197, 'E4 TB Allocation Details'!$A$18:$L$217, MATCH("Misc ID", 'E4 TB Allocation Details'!$A$18:$L$18, 0),FALSE), 'E2 Allocators'!$B$15:$W$361, MATCH('O5 Details by Class &amp; Accounts'!BA$18, 'E2 Allocators'!$B$15:$W$15, 0),FALSE)*$E197)</f>
        <v>0</v>
      </c>
      <c r="BB197" s="1334">
        <f>IF(ISERROR(VLOOKUP(VLOOKUP($A197, 'E4 TB Allocation Details'!$A$18:$L$217, MATCH("Misc ID", 'E4 TB Allocation Details'!$A$18:$L$18, 0),FALSE), 'E2 Allocators'!$B$15:$W$361, MATCH('O5 Details by Class &amp; Accounts'!BB$18, 'E2 Allocators'!$B$15:$W$15, 0),FALSE)*$E197), 0, VLOOKUP(VLOOKUP($A197, 'E4 TB Allocation Details'!$A$18:$L$217, MATCH("Misc ID", 'E4 TB Allocation Details'!$A$18:$L$18, 0),FALSE), 'E2 Allocators'!$B$15:$W$361, MATCH('O5 Details by Class &amp; Accounts'!BB$18, 'E2 Allocators'!$B$15:$W$15, 0),FALSE)*$E197)</f>
        <v>0</v>
      </c>
      <c r="BC197" s="1334">
        <f>IF(ISERROR(VLOOKUP(VLOOKUP($A197, 'E4 TB Allocation Details'!$A$18:$L$217, MATCH("Misc ID", 'E4 TB Allocation Details'!$A$18:$L$18, 0),FALSE), 'E2 Allocators'!$B$15:$W$361, MATCH('O5 Details by Class &amp; Accounts'!BC$18, 'E2 Allocators'!$B$15:$W$15, 0),FALSE)*$E197), 0, VLOOKUP(VLOOKUP($A197, 'E4 TB Allocation Details'!$A$18:$L$217, MATCH("Misc ID", 'E4 TB Allocation Details'!$A$18:$L$18, 0),FALSE), 'E2 Allocators'!$B$15:$W$361, MATCH('O5 Details by Class &amp; Accounts'!BC$18, 'E2 Allocators'!$B$15:$W$15, 0),FALSE)*$E197)</f>
        <v>0</v>
      </c>
      <c r="BD197" s="1334">
        <f>IF(ISERROR(VLOOKUP(VLOOKUP($A197, 'E4 TB Allocation Details'!$A$18:$L$217, MATCH("Misc ID", 'E4 TB Allocation Details'!$A$18:$L$18, 0),FALSE), 'E2 Allocators'!$B$15:$W$361, MATCH('O5 Details by Class &amp; Accounts'!BD$18, 'E2 Allocators'!$B$15:$W$15, 0),FALSE)*$E197), 0, VLOOKUP(VLOOKUP($A197, 'E4 TB Allocation Details'!$A$18:$L$217, MATCH("Misc ID", 'E4 TB Allocation Details'!$A$18:$L$18, 0),FALSE), 'E2 Allocators'!$B$15:$W$361, MATCH('O5 Details by Class &amp; Accounts'!BD$18, 'E2 Allocators'!$B$15:$W$15, 0),FALSE)*$E197)</f>
        <v>0</v>
      </c>
      <c r="BE197" s="1334">
        <f>IF(ISERROR(VLOOKUP(VLOOKUP($A197, 'E4 TB Allocation Details'!$A$18:$L$217, MATCH("Misc ID", 'E4 TB Allocation Details'!$A$18:$L$18, 0),FALSE), 'E2 Allocators'!$B$15:$W$361, MATCH('O5 Details by Class &amp; Accounts'!BE$18, 'E2 Allocators'!$B$15:$W$15, 0),FALSE)*$E197), 0, VLOOKUP(VLOOKUP($A197, 'E4 TB Allocation Details'!$A$18:$L$217, MATCH("Misc ID", 'E4 TB Allocation Details'!$A$18:$L$18, 0),FALSE), 'E2 Allocators'!$B$15:$W$361, MATCH('O5 Details by Class &amp; Accounts'!BE$18, 'E2 Allocators'!$B$15:$W$15, 0),FALSE)*$E197)</f>
        <v>0</v>
      </c>
      <c r="BF197" s="1334">
        <f>IF(ISERROR(VLOOKUP(VLOOKUP($A197, 'E4 TB Allocation Details'!$A$18:$L$217, MATCH("Misc ID", 'E4 TB Allocation Details'!$A$18:$L$18, 0),FALSE), 'E2 Allocators'!$B$15:$W$361, MATCH('O5 Details by Class &amp; Accounts'!BF$18, 'E2 Allocators'!$B$15:$W$15, 0),FALSE)*$E197), 0, VLOOKUP(VLOOKUP($A197, 'E4 TB Allocation Details'!$A$18:$L$217, MATCH("Misc ID", 'E4 TB Allocation Details'!$A$18:$L$18, 0),FALSE), 'E2 Allocators'!$B$15:$W$361, MATCH('O5 Details by Class &amp; Accounts'!BF$18, 'E2 Allocators'!$B$15:$W$15, 0),FALSE)*$E197)</f>
        <v>0</v>
      </c>
      <c r="BG197" s="1334">
        <f>IF(ISERROR(VLOOKUP(VLOOKUP($A197, 'E4 TB Allocation Details'!$A$18:$L$217, MATCH("Misc ID", 'E4 TB Allocation Details'!$A$18:$L$18, 0),FALSE), 'E2 Allocators'!$B$15:$W$361, MATCH('O5 Details by Class &amp; Accounts'!BG$18, 'E2 Allocators'!$B$15:$W$15, 0),FALSE)*$E197), 0, VLOOKUP(VLOOKUP($A197, 'E4 TB Allocation Details'!$A$18:$L$217, MATCH("Misc ID", 'E4 TB Allocation Details'!$A$18:$L$18, 0),FALSE), 'E2 Allocators'!$B$15:$W$361, MATCH('O5 Details by Class &amp; Accounts'!BG$18, 'E2 Allocators'!$B$15:$W$15, 0),FALSE)*$E197)</f>
        <v>0</v>
      </c>
      <c r="BH197" s="1334">
        <f>IF(ISERROR(VLOOKUP(VLOOKUP($A197, 'E4 TB Allocation Details'!$A$18:$L$217, MATCH("Misc ID", 'E4 TB Allocation Details'!$A$18:$L$18, 0),FALSE), 'E2 Allocators'!$B$15:$W$361, MATCH('O5 Details by Class &amp; Accounts'!BH$18, 'E2 Allocators'!$B$15:$W$15, 0),FALSE)*$E197), 0, VLOOKUP(VLOOKUP($A197, 'E4 TB Allocation Details'!$A$18:$L$217, MATCH("Misc ID", 'E4 TB Allocation Details'!$A$18:$L$18, 0),FALSE), 'E2 Allocators'!$B$15:$W$361, MATCH('O5 Details by Class &amp; Accounts'!BH$18, 'E2 Allocators'!$B$15:$W$15, 0),FALSE)*$E197)</f>
        <v>0</v>
      </c>
      <c r="BI197" s="1334">
        <f>IF(ISERROR(VLOOKUP(VLOOKUP($A197, 'E4 TB Allocation Details'!$A$18:$L$217, MATCH("Misc ID", 'E4 TB Allocation Details'!$A$18:$L$18, 0),FALSE), 'E2 Allocators'!$B$15:$W$361, MATCH('O5 Details by Class &amp; Accounts'!BI$18, 'E2 Allocators'!$B$15:$W$15, 0),FALSE)*$E197), 0, VLOOKUP(VLOOKUP($A197, 'E4 TB Allocation Details'!$A$18:$L$217, MATCH("Misc ID", 'E4 TB Allocation Details'!$A$18:$L$18, 0),FALSE), 'E2 Allocators'!$B$15:$W$361, MATCH('O5 Details by Class &amp; Accounts'!BI$18, 'E2 Allocators'!$B$15:$W$15, 0),FALSE)*$E197)</f>
        <v>0</v>
      </c>
      <c r="BJ197" s="1334">
        <f>IF(ISERROR(VLOOKUP(VLOOKUP($A197, 'E4 TB Allocation Details'!$A$18:$L$217, MATCH("Misc ID", 'E4 TB Allocation Details'!$A$18:$L$18, 0),FALSE), 'E2 Allocators'!$B$15:$W$361, MATCH('O5 Details by Class &amp; Accounts'!BJ$18, 'E2 Allocators'!$B$15:$W$15, 0),FALSE)*$E197), 0, VLOOKUP(VLOOKUP($A197, 'E4 TB Allocation Details'!$A$18:$L$217, MATCH("Misc ID", 'E4 TB Allocation Details'!$A$18:$L$18, 0),FALSE), 'E2 Allocators'!$B$15:$W$361, MATCH('O5 Details by Class &amp; Accounts'!BJ$18, 'E2 Allocators'!$B$15:$W$15, 0),FALSE)*$E197)</f>
        <v>0</v>
      </c>
      <c r="BK197" s="1334">
        <f>IF(ISERROR(VLOOKUP(VLOOKUP($A197, 'E4 TB Allocation Details'!$A$18:$L$217, MATCH("Misc ID", 'E4 TB Allocation Details'!$A$18:$L$18, 0),FALSE), 'E2 Allocators'!$B$15:$W$361, MATCH('O5 Details by Class &amp; Accounts'!BK$18, 'E2 Allocators'!$B$15:$W$15, 0),FALSE)*$E197), 0, VLOOKUP(VLOOKUP($A197, 'E4 TB Allocation Details'!$A$18:$L$217, MATCH("Misc ID", 'E4 TB Allocation Details'!$A$18:$L$18, 0),FALSE), 'E2 Allocators'!$B$15:$W$361, MATCH('O5 Details by Class &amp; Accounts'!BK$18, 'E2 Allocators'!$B$15:$W$15, 0),FALSE)*$E197)</f>
        <v>0</v>
      </c>
      <c r="BL197" s="1334">
        <f>IF(ISERROR(VLOOKUP(VLOOKUP($A197, 'E4 TB Allocation Details'!$A$18:$L$217, MATCH("Misc ID", 'E4 TB Allocation Details'!$A$18:$L$18, 0),FALSE), 'E2 Allocators'!$B$15:$W$361, MATCH('O5 Details by Class &amp; Accounts'!BL$18, 'E2 Allocators'!$B$15:$W$15, 0),FALSE)*$E197), 0, VLOOKUP(VLOOKUP($A197, 'E4 TB Allocation Details'!$A$18:$L$217, MATCH("Misc ID", 'E4 TB Allocation Details'!$A$18:$L$18, 0),FALSE), 'E2 Allocators'!$B$15:$W$361, MATCH('O5 Details by Class &amp; Accounts'!BL$18, 'E2 Allocators'!$B$15:$W$15, 0),FALSE)*$E197)</f>
        <v>0</v>
      </c>
      <c r="BM197" s="1334">
        <f>IF(ISERROR(VLOOKUP(VLOOKUP($A197, 'E4 TB Allocation Details'!$A$18:$L$217, MATCH("Misc ID", 'E4 TB Allocation Details'!$A$18:$L$18, 0),FALSE), 'E2 Allocators'!$B$15:$W$361, MATCH('O5 Details by Class &amp; Accounts'!BM$18, 'E2 Allocators'!$B$15:$W$15, 0),FALSE)*$E197), 0, VLOOKUP(VLOOKUP($A197, 'E4 TB Allocation Details'!$A$18:$L$217, MATCH("Misc ID", 'E4 TB Allocation Details'!$A$18:$L$18, 0),FALSE), 'E2 Allocators'!$B$15:$W$361, MATCH('O5 Details by Class &amp; Accounts'!BM$18, 'E2 Allocators'!$B$15:$W$15, 0),FALSE)*$E197)</f>
        <v>0</v>
      </c>
      <c r="BN197" s="1334">
        <f>IF(ISERROR(VLOOKUP(VLOOKUP($A197, 'E4 TB Allocation Details'!$A$18:$L$217, MATCH("Misc ID", 'E4 TB Allocation Details'!$A$18:$L$18, 0),FALSE), 'E2 Allocators'!$B$15:$W$361, MATCH('O5 Details by Class &amp; Accounts'!BN$18, 'E2 Allocators'!$B$15:$W$15, 0),FALSE)*$E197), 0, VLOOKUP(VLOOKUP($A197, 'E4 TB Allocation Details'!$A$18:$L$217, MATCH("Misc ID", 'E4 TB Allocation Details'!$A$18:$L$18, 0),FALSE), 'E2 Allocators'!$B$15:$W$361, MATCH('O5 Details by Class &amp; Accounts'!BN$18, 'E2 Allocators'!$B$15:$W$15, 0),FALSE)*$E197)</f>
        <v>0</v>
      </c>
      <c r="BO197" s="1334">
        <f>IF(ISERROR(VLOOKUP(VLOOKUP($A197, 'E4 TB Allocation Details'!$A$18:$L$217, MATCH("Misc ID", 'E4 TB Allocation Details'!$A$18:$L$18, 0),FALSE), 'E2 Allocators'!$B$15:$W$361, MATCH('O5 Details by Class &amp; Accounts'!BO$18, 'E2 Allocators'!$B$15:$W$15, 0),FALSE)*$E197), 0, VLOOKUP(VLOOKUP($A197, 'E4 TB Allocation Details'!$A$18:$L$217, MATCH("Misc ID", 'E4 TB Allocation Details'!$A$18:$L$18, 0),FALSE), 'E2 Allocators'!$B$15:$W$361, MATCH('O5 Details by Class &amp; Accounts'!BO$18, 'E2 Allocators'!$B$15:$W$15, 0),FALSE)*$E197)</f>
        <v>0</v>
      </c>
      <c r="BP197" s="1334">
        <f>IF(ISERROR(VLOOKUP(VLOOKUP($A197, 'E4 TB Allocation Details'!$A$18:$L$217, MATCH("Misc ID", 'E4 TB Allocation Details'!$A$18:$L$18, 0),FALSE), 'E2 Allocators'!$B$15:$W$361, MATCH('O5 Details by Class &amp; Accounts'!BP$18, 'E2 Allocators'!$B$15:$W$15, 0),FALSE)*$E197), 0, VLOOKUP(VLOOKUP($A197, 'E4 TB Allocation Details'!$A$18:$L$217, MATCH("Misc ID", 'E4 TB Allocation Details'!$A$18:$L$18, 0),FALSE), 'E2 Allocators'!$B$15:$W$361, MATCH('O5 Details by Class &amp; Accounts'!BP$18, 'E2 Allocators'!$B$15:$W$15, 0),FALSE)*$E197)</f>
        <v>0</v>
      </c>
      <c r="BQ197" s="1334">
        <f>IF(ISERROR(VLOOKUP(VLOOKUP($A197, 'E4 TB Allocation Details'!$A$18:$L$217, MATCH("Misc ID", 'E4 TB Allocation Details'!$A$18:$L$18, 0),FALSE), 'E2 Allocators'!$B$15:$W$361, MATCH('O5 Details by Class &amp; Accounts'!BQ$18, 'E2 Allocators'!$B$15:$W$15, 0),FALSE)*$E197), 0, VLOOKUP(VLOOKUP($A197, 'E4 TB Allocation Details'!$A$18:$L$217, MATCH("Misc ID", 'E4 TB Allocation Details'!$A$18:$L$18, 0),FALSE), 'E2 Allocators'!$B$15:$W$361, MATCH('O5 Details by Class &amp; Accounts'!BQ$18, 'E2 Allocators'!$B$15:$W$15, 0),FALSE)*$E197)</f>
        <v>0</v>
      </c>
      <c r="BR197" s="1334">
        <f>IF(ISERROR(VLOOKUP(VLOOKUP($A197, 'E4 TB Allocation Details'!$A$18:$L$217, MATCH("Misc ID", 'E4 TB Allocation Details'!$A$18:$L$18, 0),FALSE), 'E2 Allocators'!$B$15:$W$361, MATCH('O5 Details by Class &amp; Accounts'!BR$18, 'E2 Allocators'!$B$15:$W$15, 0),FALSE)*$E197), 0, VLOOKUP(VLOOKUP($A197, 'E4 TB Allocation Details'!$A$18:$L$217, MATCH("Misc ID", 'E4 TB Allocation Details'!$A$18:$L$18, 0),FALSE), 'E2 Allocators'!$B$15:$W$361, MATCH('O5 Details by Class &amp; Accounts'!BR$18, 'E2 Allocators'!$B$15:$W$15, 0),FALSE)*$E197)</f>
        <v>0</v>
      </c>
      <c r="BS197" s="1334">
        <f t="shared" si="48"/>
        <v>0</v>
      </c>
      <c r="BT197" s="1334">
        <f>IF(ISERROR(VLOOKUP(VLOOKUP($A197, 'E4 TB Allocation Details'!$A$18:$L$217, MATCH("A &amp; G ID", 'E4 TB Allocation Details'!$A$18:$L$18, 0),FALSE), 'E2 Allocators'!$B$15:$W$361, MATCH('O5 Details by Class &amp; Accounts'!BT$18, 'E2 Allocators'!$B$15:$W$15, 0),FALSE)*$E197), 0, VLOOKUP(VLOOKUP($A197, 'E4 TB Allocation Details'!$A$18:$L$217, MATCH("A &amp; G ID", 'E4 TB Allocation Details'!$A$18:$L$18, 0),FALSE), 'E2 Allocators'!$B$15:$W$361, MATCH('O5 Details by Class &amp; Accounts'!BT$18, 'E2 Allocators'!$B$15:$W$15, 0),FALSE)*$E197)</f>
        <v>108946.27212597032</v>
      </c>
      <c r="BU197" s="1334">
        <f>IF(ISERROR(VLOOKUP(VLOOKUP($A197, 'E4 TB Allocation Details'!$A$18:$L$217, MATCH("A &amp; G ID", 'E4 TB Allocation Details'!$A$18:$L$18, 0),FALSE), 'E2 Allocators'!$B$15:$W$361, MATCH('O5 Details by Class &amp; Accounts'!BU$18, 'E2 Allocators'!$B$15:$W$15, 0),FALSE)*$E197), 0, VLOOKUP(VLOOKUP($A197, 'E4 TB Allocation Details'!$A$18:$L$217, MATCH("A &amp; G ID", 'E4 TB Allocation Details'!$A$18:$L$18, 0),FALSE), 'E2 Allocators'!$B$15:$W$361, MATCH('O5 Details by Class &amp; Accounts'!BU$18, 'E2 Allocators'!$B$15:$W$15, 0),FALSE)*$E197)</f>
        <v>19525.255477908482</v>
      </c>
      <c r="BV197" s="1334">
        <f>IF(ISERROR(VLOOKUP(VLOOKUP($A197, 'E4 TB Allocation Details'!$A$18:$L$217, MATCH("A &amp; G ID", 'E4 TB Allocation Details'!$A$18:$L$18, 0),FALSE), 'E2 Allocators'!$B$15:$W$361, MATCH('O5 Details by Class &amp; Accounts'!BV$18, 'E2 Allocators'!$B$15:$W$15, 0),FALSE)*$E197), 0, VLOOKUP(VLOOKUP($A197, 'E4 TB Allocation Details'!$A$18:$L$217, MATCH("A &amp; G ID", 'E4 TB Allocation Details'!$A$18:$L$18, 0),FALSE), 'E2 Allocators'!$B$15:$W$361, MATCH('O5 Details by Class &amp; Accounts'!BV$18, 'E2 Allocators'!$B$15:$W$15, 0),FALSE)*$E197)</f>
        <v>18201.405331785263</v>
      </c>
      <c r="BW197" s="1334">
        <f>IF(ISERROR(VLOOKUP(VLOOKUP($A197, 'E4 TB Allocation Details'!$A$18:$L$217, MATCH("A &amp; G ID", 'E4 TB Allocation Details'!$A$18:$L$18, 0),FALSE), 'E2 Allocators'!$B$15:$W$361, MATCH('O5 Details by Class &amp; Accounts'!BW$18, 'E2 Allocators'!$B$15:$W$15, 0),FALSE)*$E197), 0, VLOOKUP(VLOOKUP($A197, 'E4 TB Allocation Details'!$A$18:$L$217, MATCH("A &amp; G ID", 'E4 TB Allocation Details'!$A$18:$L$18, 0),FALSE), 'E2 Allocators'!$B$15:$W$361, MATCH('O5 Details by Class &amp; Accounts'!BW$18, 'E2 Allocators'!$B$15:$W$15, 0),FALSE)*$E197)</f>
        <v>0</v>
      </c>
      <c r="BX197" s="1334">
        <f>IF(ISERROR(VLOOKUP(VLOOKUP($A197, 'E4 TB Allocation Details'!$A$18:$L$217, MATCH("A &amp; G ID", 'E4 TB Allocation Details'!$A$18:$L$18, 0),FALSE), 'E2 Allocators'!$B$15:$W$361, MATCH('O5 Details by Class &amp; Accounts'!BX$18, 'E2 Allocators'!$B$15:$W$15, 0),FALSE)*$E197), 0, VLOOKUP(VLOOKUP($A197, 'E4 TB Allocation Details'!$A$18:$L$217, MATCH("A &amp; G ID", 'E4 TB Allocation Details'!$A$18:$L$18, 0),FALSE), 'E2 Allocators'!$B$15:$W$361, MATCH('O5 Details by Class &amp; Accounts'!BX$18, 'E2 Allocators'!$B$15:$W$15, 0),FALSE)*$E197)</f>
        <v>5630.8872050517875</v>
      </c>
      <c r="BY197" s="1334">
        <f>IF(ISERROR(VLOOKUP(VLOOKUP($A197, 'E4 TB Allocation Details'!$A$18:$L$217, MATCH("A &amp; G ID", 'E4 TB Allocation Details'!$A$18:$L$18, 0),FALSE), 'E2 Allocators'!$B$15:$W$361, MATCH('O5 Details by Class &amp; Accounts'!BY$18, 'E2 Allocators'!$B$15:$W$15, 0),FALSE)*$E197), 0, VLOOKUP(VLOOKUP($A197, 'E4 TB Allocation Details'!$A$18:$L$217, MATCH("A &amp; G ID", 'E4 TB Allocation Details'!$A$18:$L$18, 0),FALSE), 'E2 Allocators'!$B$15:$W$361, MATCH('O5 Details by Class &amp; Accounts'!BY$18, 'E2 Allocators'!$B$15:$W$15, 0),FALSE)*$E197)</f>
        <v>7016.9106087614418</v>
      </c>
      <c r="BZ197" s="1334">
        <f>IF(ISERROR(VLOOKUP(VLOOKUP($A197, 'E4 TB Allocation Details'!$A$18:$L$217, MATCH("A &amp; G ID", 'E4 TB Allocation Details'!$A$18:$L$18, 0),FALSE), 'E2 Allocators'!$B$15:$W$361, MATCH('O5 Details by Class &amp; Accounts'!BZ$18, 'E2 Allocators'!$B$15:$W$15, 0),FALSE)*$E197), 0, VLOOKUP(VLOOKUP($A197, 'E4 TB Allocation Details'!$A$18:$L$217, MATCH("A &amp; G ID", 'E4 TB Allocation Details'!$A$18:$L$18, 0),FALSE), 'E2 Allocators'!$B$15:$W$361, MATCH('O5 Details by Class &amp; Accounts'!BZ$18, 'E2 Allocators'!$B$15:$W$15, 0),FALSE)*$E197)</f>
        <v>5319.8328930082735</v>
      </c>
      <c r="CA197" s="1334">
        <f>IF(ISERROR(VLOOKUP(VLOOKUP($A197, 'E4 TB Allocation Details'!$A$18:$L$217, MATCH("A &amp; G ID", 'E4 TB Allocation Details'!$A$18:$L$18, 0),FALSE), 'E2 Allocators'!$B$15:$W$361, MATCH('O5 Details by Class &amp; Accounts'!CA$18, 'E2 Allocators'!$B$15:$W$15, 0),FALSE)*$E197), 0, VLOOKUP(VLOOKUP($A197, 'E4 TB Allocation Details'!$A$18:$L$217, MATCH("A &amp; G ID", 'E4 TB Allocation Details'!$A$18:$L$18, 0),FALSE), 'E2 Allocators'!$B$15:$W$361, MATCH('O5 Details by Class &amp; Accounts'!CA$18, 'E2 Allocators'!$B$15:$W$15, 0),FALSE)*$E197)</f>
        <v>351.33994939783787</v>
      </c>
      <c r="CB197" s="1334">
        <f>IF(ISERROR(VLOOKUP(VLOOKUP($A197, 'E4 TB Allocation Details'!$A$18:$L$217, MATCH("A &amp; G ID", 'E4 TB Allocation Details'!$A$18:$L$18, 0),FALSE), 'E2 Allocators'!$B$15:$W$361, MATCH('O5 Details by Class &amp; Accounts'!CB$18, 'E2 Allocators'!$B$15:$W$15, 0),FALSE)*$E197), 0, VLOOKUP(VLOOKUP($A197, 'E4 TB Allocation Details'!$A$18:$L$217, MATCH("A &amp; G ID", 'E4 TB Allocation Details'!$A$18:$L$18, 0),FALSE), 'E2 Allocators'!$B$15:$W$361, MATCH('O5 Details by Class &amp; Accounts'!CB$18, 'E2 Allocators'!$B$15:$W$15, 0),FALSE)*$E197)</f>
        <v>1031.0964081165785</v>
      </c>
      <c r="CC197" s="1334">
        <f>IF(ISERROR(VLOOKUP(VLOOKUP($A197, 'E4 TB Allocation Details'!$A$18:$L$217, MATCH("A &amp; G ID", 'E4 TB Allocation Details'!$A$18:$L$18, 0),FALSE), 'E2 Allocators'!$B$15:$W$361, MATCH('O5 Details by Class &amp; Accounts'!CC$18, 'E2 Allocators'!$B$15:$W$15, 0),FALSE)*$E197), 0, VLOOKUP(VLOOKUP($A197, 'E4 TB Allocation Details'!$A$18:$L$217, MATCH("A &amp; G ID", 'E4 TB Allocation Details'!$A$18:$L$18, 0),FALSE), 'E2 Allocators'!$B$15:$W$361, MATCH('O5 Details by Class &amp; Accounts'!CC$18, 'E2 Allocators'!$B$15:$W$15, 0),FALSE)*$E197)</f>
        <v>0</v>
      </c>
      <c r="CD197" s="1334">
        <f>IF(ISERROR(VLOOKUP(VLOOKUP($A197, 'E4 TB Allocation Details'!$A$18:$L$217, MATCH("A &amp; G ID", 'E4 TB Allocation Details'!$A$18:$L$18, 0),FALSE), 'E2 Allocators'!$B$15:$W$361, MATCH('O5 Details by Class &amp; Accounts'!CD$18, 'E2 Allocators'!$B$15:$W$15, 0),FALSE)*$E197), 0, VLOOKUP(VLOOKUP($A197, 'E4 TB Allocation Details'!$A$18:$L$217, MATCH("A &amp; G ID", 'E4 TB Allocation Details'!$A$18:$L$18, 0),FALSE), 'E2 Allocators'!$B$15:$W$361, MATCH('O5 Details by Class &amp; Accounts'!CD$18, 'E2 Allocators'!$B$15:$W$15, 0),FALSE)*$E197)</f>
        <v>0</v>
      </c>
      <c r="CE197" s="1334">
        <f>IF(ISERROR(VLOOKUP(VLOOKUP($A197, 'E4 TB Allocation Details'!$A$18:$L$217, MATCH("A &amp; G ID", 'E4 TB Allocation Details'!$A$18:$L$18, 0),FALSE), 'E2 Allocators'!$B$15:$W$361, MATCH('O5 Details by Class &amp; Accounts'!CE$18, 'E2 Allocators'!$B$15:$W$15, 0),FALSE)*$E197), 0, VLOOKUP(VLOOKUP($A197, 'E4 TB Allocation Details'!$A$18:$L$217, MATCH("A &amp; G ID", 'E4 TB Allocation Details'!$A$18:$L$18, 0),FALSE), 'E2 Allocators'!$B$15:$W$361, MATCH('O5 Details by Class &amp; Accounts'!CE$18, 'E2 Allocators'!$B$15:$W$15, 0),FALSE)*$E197)</f>
        <v>0</v>
      </c>
      <c r="CF197" s="1334">
        <f>IF(ISERROR(VLOOKUP(VLOOKUP($A197, 'E4 TB Allocation Details'!$A$18:$L$217, MATCH("A &amp; G ID", 'E4 TB Allocation Details'!$A$18:$L$18, 0),FALSE), 'E2 Allocators'!$B$15:$W$361, MATCH('O5 Details by Class &amp; Accounts'!CF$18, 'E2 Allocators'!$B$15:$W$15, 0),FALSE)*$E197), 0, VLOOKUP(VLOOKUP($A197, 'E4 TB Allocation Details'!$A$18:$L$217, MATCH("A &amp; G ID", 'E4 TB Allocation Details'!$A$18:$L$18, 0),FALSE), 'E2 Allocators'!$B$15:$W$361, MATCH('O5 Details by Class &amp; Accounts'!CF$18, 'E2 Allocators'!$B$15:$W$15, 0),FALSE)*$E197)</f>
        <v>0</v>
      </c>
      <c r="CG197" s="1334">
        <f>IF(ISERROR(VLOOKUP(VLOOKUP($A197, 'E4 TB Allocation Details'!$A$18:$L$217, MATCH("A &amp; G ID", 'E4 TB Allocation Details'!$A$18:$L$18, 0),FALSE), 'E2 Allocators'!$B$15:$W$361, MATCH('O5 Details by Class &amp; Accounts'!CG$18, 'E2 Allocators'!$B$15:$W$15, 0),FALSE)*$E197), 0, VLOOKUP(VLOOKUP($A197, 'E4 TB Allocation Details'!$A$18:$L$217, MATCH("A &amp; G ID", 'E4 TB Allocation Details'!$A$18:$L$18, 0),FALSE), 'E2 Allocators'!$B$15:$W$361, MATCH('O5 Details by Class &amp; Accounts'!CG$18, 'E2 Allocators'!$B$15:$W$15, 0),FALSE)*$E197)</f>
        <v>0</v>
      </c>
      <c r="CH197" s="1334">
        <f>IF(ISERROR(VLOOKUP(VLOOKUP($A197, 'E4 TB Allocation Details'!$A$18:$L$217, MATCH("A &amp; G ID", 'E4 TB Allocation Details'!$A$18:$L$18, 0),FALSE), 'E2 Allocators'!$B$15:$W$361, MATCH('O5 Details by Class &amp; Accounts'!CH$18, 'E2 Allocators'!$B$15:$W$15, 0),FALSE)*$E197), 0, VLOOKUP(VLOOKUP($A197, 'E4 TB Allocation Details'!$A$18:$L$217, MATCH("A &amp; G ID", 'E4 TB Allocation Details'!$A$18:$L$18, 0),FALSE), 'E2 Allocators'!$B$15:$W$361, MATCH('O5 Details by Class &amp; Accounts'!CH$18, 'E2 Allocators'!$B$15:$W$15, 0),FALSE)*$E197)</f>
        <v>0</v>
      </c>
      <c r="CI197" s="1334">
        <f>IF(ISERROR(VLOOKUP(VLOOKUP($A197, 'E4 TB Allocation Details'!$A$18:$L$217, MATCH("A &amp; G ID", 'E4 TB Allocation Details'!$A$18:$L$18, 0),FALSE), 'E2 Allocators'!$B$15:$W$361, MATCH('O5 Details by Class &amp; Accounts'!CI$18, 'E2 Allocators'!$B$15:$W$15, 0),FALSE)*$E197), 0, VLOOKUP(VLOOKUP($A197, 'E4 TB Allocation Details'!$A$18:$L$217, MATCH("A &amp; G ID", 'E4 TB Allocation Details'!$A$18:$L$18, 0),FALSE), 'E2 Allocators'!$B$15:$W$361, MATCH('O5 Details by Class &amp; Accounts'!CI$18, 'E2 Allocators'!$B$15:$W$15, 0),FALSE)*$E197)</f>
        <v>0</v>
      </c>
      <c r="CJ197" s="1334">
        <f>IF(ISERROR(VLOOKUP(VLOOKUP($A197, 'E4 TB Allocation Details'!$A$18:$L$217, MATCH("A &amp; G ID", 'E4 TB Allocation Details'!$A$18:$L$18, 0),FALSE), 'E2 Allocators'!$B$15:$W$361, MATCH('O5 Details by Class &amp; Accounts'!CJ$18, 'E2 Allocators'!$B$15:$W$15, 0),FALSE)*$E197), 0, VLOOKUP(VLOOKUP($A197, 'E4 TB Allocation Details'!$A$18:$L$217, MATCH("A &amp; G ID", 'E4 TB Allocation Details'!$A$18:$L$18, 0),FALSE), 'E2 Allocators'!$B$15:$W$361, MATCH('O5 Details by Class &amp; Accounts'!CJ$18, 'E2 Allocators'!$B$15:$W$15, 0),FALSE)*$E197)</f>
        <v>0</v>
      </c>
      <c r="CK197" s="1334">
        <f>IF(ISERROR(VLOOKUP(VLOOKUP($A197, 'E4 TB Allocation Details'!$A$18:$L$217, MATCH("A &amp; G ID", 'E4 TB Allocation Details'!$A$18:$L$18, 0),FALSE), 'E2 Allocators'!$B$15:$W$361, MATCH('O5 Details by Class &amp; Accounts'!CK$18, 'E2 Allocators'!$B$15:$W$15, 0),FALSE)*$E197), 0, VLOOKUP(VLOOKUP($A197, 'E4 TB Allocation Details'!$A$18:$L$217, MATCH("A &amp; G ID", 'E4 TB Allocation Details'!$A$18:$L$18, 0),FALSE), 'E2 Allocators'!$B$15:$W$361, MATCH('O5 Details by Class &amp; Accounts'!CK$18, 'E2 Allocators'!$B$15:$W$15, 0),FALSE)*$E197)</f>
        <v>0</v>
      </c>
      <c r="CL197" s="1334">
        <f>IF(ISERROR(VLOOKUP(VLOOKUP($A197, 'E4 TB Allocation Details'!$A$18:$L$217, MATCH("A &amp; G ID", 'E4 TB Allocation Details'!$A$18:$L$18, 0),FALSE), 'E2 Allocators'!$B$15:$W$361, MATCH('O5 Details by Class &amp; Accounts'!CL$18, 'E2 Allocators'!$B$15:$W$15, 0),FALSE)*$E197), 0, VLOOKUP(VLOOKUP($A197, 'E4 TB Allocation Details'!$A$18:$L$217, MATCH("A &amp; G ID", 'E4 TB Allocation Details'!$A$18:$L$18, 0),FALSE), 'E2 Allocators'!$B$15:$W$361, MATCH('O5 Details by Class &amp; Accounts'!CL$18, 'E2 Allocators'!$B$15:$W$15, 0),FALSE)*$E197)</f>
        <v>0</v>
      </c>
      <c r="CM197" s="1334">
        <f>IF(ISERROR(VLOOKUP(VLOOKUP($A197, 'E4 TB Allocation Details'!$A$18:$L$217, MATCH("A &amp; G ID", 'E4 TB Allocation Details'!$A$18:$L$18, 0),FALSE), 'E2 Allocators'!$B$15:$W$361, MATCH('O5 Details by Class &amp; Accounts'!CM$18, 'E2 Allocators'!$B$15:$W$15, 0),FALSE)*$E197), 0, VLOOKUP(VLOOKUP($A197, 'E4 TB Allocation Details'!$A$18:$L$217, MATCH("A &amp; G ID", 'E4 TB Allocation Details'!$A$18:$L$18, 0),FALSE), 'E2 Allocators'!$B$15:$W$361, MATCH('O5 Details by Class &amp; Accounts'!CM$18, 'E2 Allocators'!$B$15:$W$15, 0),FALSE)*$E197)</f>
        <v>0</v>
      </c>
      <c r="CN197" s="1334">
        <f t="shared" si="52"/>
        <v>166023</v>
      </c>
      <c r="CO197" s="1670">
        <f t="shared" si="50"/>
        <v>0</v>
      </c>
      <c r="CQ197" s="1926" t="s">
        <v>1166</v>
      </c>
    </row>
    <row r="198" spans="1:95" s="64" customFormat="1" ht="12.75" x14ac:dyDescent="0.2">
      <c r="A198" s="2226">
        <v>5680</v>
      </c>
      <c r="B198" s="2176" t="s">
        <v>1476</v>
      </c>
      <c r="C198" s="1667">
        <f>IF(ISERROR(VLOOKUP($A198,'I3 TB Data'!$A$20:$H$465,MATCH('O5 Details by Class &amp; Accounts'!$C$18, 'I3 TB Data'!$A$20:$H$20,0),0)), 0, VLOOKUP($A198,'I3 TB Data'!$A$20:$H$465,MATCH('O5 Details by Class &amp; Accounts'!$C$18,'I3 TB Data'!$A$20:$H$20,0),0))</f>
        <v>0</v>
      </c>
      <c r="D198" s="1668"/>
      <c r="E198" s="1667">
        <f t="shared" si="53"/>
        <v>0</v>
      </c>
      <c r="F198" s="1669"/>
      <c r="G198" s="1669"/>
      <c r="H198" s="1334">
        <f t="shared" si="46"/>
        <v>0</v>
      </c>
      <c r="I198" s="1334">
        <f>IF(ISERROR(VLOOKUP(VLOOKUP($A198, 'E4 TB Allocation Details'!$A$18:$L$217, MATCH("Demand ID", 'E4 TB Allocation Details'!$A$18:$L$18, 0),FALSE), 'E2 Allocators'!$B$15:$W$361, MATCH('O5 Details by Class &amp; Accounts'!I$18, 'E2 Allocators'!$B$15:$W$15, 0),FALSE)*$F198), 0, VLOOKUP(VLOOKUP($A198, 'E4 TB Allocation Details'!$A$18:$L$217, MATCH("Demand ID", 'E4 TB Allocation Details'!$A$18:$L$18, 0),FALSE), 'E2 Allocators'!$B$15:$W$361, MATCH('O5 Details by Class &amp; Accounts'!I$18, 'E2 Allocators'!$B$15:$W$15, 0),FALSE)*$F198)</f>
        <v>0</v>
      </c>
      <c r="J198" s="1334">
        <f>IF(ISERROR(VLOOKUP(VLOOKUP($A198, 'E4 TB Allocation Details'!$A$18:$L$217, MATCH("Demand ID", 'E4 TB Allocation Details'!$A$18:$L$18, 0),FALSE), 'E2 Allocators'!$B$15:$W$361, MATCH('O5 Details by Class &amp; Accounts'!J$18, 'E2 Allocators'!$B$15:$W$15, 0),FALSE)*$F198), 0, VLOOKUP(VLOOKUP($A198, 'E4 TB Allocation Details'!$A$18:$L$217, MATCH("Demand ID", 'E4 TB Allocation Details'!$A$18:$L$18, 0),FALSE), 'E2 Allocators'!$B$15:$W$361, MATCH('O5 Details by Class &amp; Accounts'!J$18, 'E2 Allocators'!$B$15:$W$15, 0),FALSE)*$F198)</f>
        <v>0</v>
      </c>
      <c r="K198" s="1334">
        <f>IF(ISERROR(VLOOKUP(VLOOKUP($A198, 'E4 TB Allocation Details'!$A$18:$L$217, MATCH("Demand ID", 'E4 TB Allocation Details'!$A$18:$L$18, 0),FALSE), 'E2 Allocators'!$B$15:$W$361, MATCH('O5 Details by Class &amp; Accounts'!K$18, 'E2 Allocators'!$B$15:$W$15, 0),FALSE)*$F198), 0, VLOOKUP(VLOOKUP($A198, 'E4 TB Allocation Details'!$A$18:$L$217, MATCH("Demand ID", 'E4 TB Allocation Details'!$A$18:$L$18, 0),FALSE), 'E2 Allocators'!$B$15:$W$361, MATCH('O5 Details by Class &amp; Accounts'!K$18, 'E2 Allocators'!$B$15:$W$15, 0),FALSE)*$F198)</f>
        <v>0</v>
      </c>
      <c r="L198" s="1334">
        <f>IF(ISERROR(VLOOKUP(VLOOKUP($A198, 'E4 TB Allocation Details'!$A$18:$L$217, MATCH("Demand ID", 'E4 TB Allocation Details'!$A$18:$L$18, 0),FALSE), 'E2 Allocators'!$B$15:$W$361, MATCH('O5 Details by Class &amp; Accounts'!L$18, 'E2 Allocators'!$B$15:$W$15, 0),FALSE)*$F198), 0, VLOOKUP(VLOOKUP($A198, 'E4 TB Allocation Details'!$A$18:$L$217, MATCH("Demand ID", 'E4 TB Allocation Details'!$A$18:$L$18, 0),FALSE), 'E2 Allocators'!$B$15:$W$361, MATCH('O5 Details by Class &amp; Accounts'!L$18, 'E2 Allocators'!$B$15:$W$15, 0),FALSE)*$F198)</f>
        <v>0</v>
      </c>
      <c r="M198" s="1334">
        <f>IF(ISERROR(VLOOKUP(VLOOKUP($A198, 'E4 TB Allocation Details'!$A$18:$L$217, MATCH("Demand ID", 'E4 TB Allocation Details'!$A$18:$L$18, 0),FALSE), 'E2 Allocators'!$B$15:$W$361, MATCH('O5 Details by Class &amp; Accounts'!M$18, 'E2 Allocators'!$B$15:$W$15, 0),FALSE)*$F198), 0, VLOOKUP(VLOOKUP($A198, 'E4 TB Allocation Details'!$A$18:$L$217, MATCH("Demand ID", 'E4 TB Allocation Details'!$A$18:$L$18, 0),FALSE), 'E2 Allocators'!$B$15:$W$361, MATCH('O5 Details by Class &amp; Accounts'!M$18, 'E2 Allocators'!$B$15:$W$15, 0),FALSE)*$F198)</f>
        <v>0</v>
      </c>
      <c r="N198" s="1334">
        <f>IF(ISERROR(VLOOKUP(VLOOKUP($A198, 'E4 TB Allocation Details'!$A$18:$L$217, MATCH("Demand ID", 'E4 TB Allocation Details'!$A$18:$L$18, 0),FALSE), 'E2 Allocators'!$B$15:$W$361, MATCH('O5 Details by Class &amp; Accounts'!N$18, 'E2 Allocators'!$B$15:$W$15, 0),FALSE)*$F198), 0, VLOOKUP(VLOOKUP($A198, 'E4 TB Allocation Details'!$A$18:$L$217, MATCH("Demand ID", 'E4 TB Allocation Details'!$A$18:$L$18, 0),FALSE), 'E2 Allocators'!$B$15:$W$361, MATCH('O5 Details by Class &amp; Accounts'!N$18, 'E2 Allocators'!$B$15:$W$15, 0),FALSE)*$F198)</f>
        <v>0</v>
      </c>
      <c r="O198" s="1334">
        <f>IF(ISERROR(VLOOKUP(VLOOKUP($A198, 'E4 TB Allocation Details'!$A$18:$L$217, MATCH("Demand ID", 'E4 TB Allocation Details'!$A$18:$L$18, 0),FALSE), 'E2 Allocators'!$B$15:$W$361, MATCH('O5 Details by Class &amp; Accounts'!O$18, 'E2 Allocators'!$B$15:$W$15, 0),FALSE)*$F198), 0, VLOOKUP(VLOOKUP($A198, 'E4 TB Allocation Details'!$A$18:$L$217, MATCH("Demand ID", 'E4 TB Allocation Details'!$A$18:$L$18, 0),FALSE), 'E2 Allocators'!$B$15:$W$361, MATCH('O5 Details by Class &amp; Accounts'!O$18, 'E2 Allocators'!$B$15:$W$15, 0),FALSE)*$F198)</f>
        <v>0</v>
      </c>
      <c r="P198" s="1334">
        <f>IF(ISERROR(VLOOKUP(VLOOKUP($A198, 'E4 TB Allocation Details'!$A$18:$L$217, MATCH("Demand ID", 'E4 TB Allocation Details'!$A$18:$L$18, 0),FALSE), 'E2 Allocators'!$B$15:$W$361, MATCH('O5 Details by Class &amp; Accounts'!P$18, 'E2 Allocators'!$B$15:$W$15, 0),FALSE)*$F198), 0, VLOOKUP(VLOOKUP($A198, 'E4 TB Allocation Details'!$A$18:$L$217, MATCH("Demand ID", 'E4 TB Allocation Details'!$A$18:$L$18, 0),FALSE), 'E2 Allocators'!$B$15:$W$361, MATCH('O5 Details by Class &amp; Accounts'!P$18, 'E2 Allocators'!$B$15:$W$15, 0),FALSE)*$F198)</f>
        <v>0</v>
      </c>
      <c r="Q198" s="1334">
        <f>IF(ISERROR(VLOOKUP(VLOOKUP($A198, 'E4 TB Allocation Details'!$A$18:$L$217, MATCH("Demand ID", 'E4 TB Allocation Details'!$A$18:$L$18, 0),FALSE), 'E2 Allocators'!$B$15:$W$361, MATCH('O5 Details by Class &amp; Accounts'!Q$18, 'E2 Allocators'!$B$15:$W$15, 0),FALSE)*$F198), 0, VLOOKUP(VLOOKUP($A198, 'E4 TB Allocation Details'!$A$18:$L$217, MATCH("Demand ID", 'E4 TB Allocation Details'!$A$18:$L$18, 0),FALSE), 'E2 Allocators'!$B$15:$W$361, MATCH('O5 Details by Class &amp; Accounts'!Q$18, 'E2 Allocators'!$B$15:$W$15, 0),FALSE)*$F198)</f>
        <v>0</v>
      </c>
      <c r="R198" s="1334">
        <f>IF(ISERROR(VLOOKUP(VLOOKUP($A198, 'E4 TB Allocation Details'!$A$18:$L$217, MATCH("Demand ID", 'E4 TB Allocation Details'!$A$18:$L$18, 0),FALSE), 'E2 Allocators'!$B$15:$W$361, MATCH('O5 Details by Class &amp; Accounts'!R$18, 'E2 Allocators'!$B$15:$W$15, 0),FALSE)*$F198), 0, VLOOKUP(VLOOKUP($A198, 'E4 TB Allocation Details'!$A$18:$L$217, MATCH("Demand ID", 'E4 TB Allocation Details'!$A$18:$L$18, 0),FALSE), 'E2 Allocators'!$B$15:$W$361, MATCH('O5 Details by Class &amp; Accounts'!R$18, 'E2 Allocators'!$B$15:$W$15, 0),FALSE)*$F198)</f>
        <v>0</v>
      </c>
      <c r="S198" s="1334">
        <f>IF(ISERROR(VLOOKUP(VLOOKUP($A198, 'E4 TB Allocation Details'!$A$18:$L$217, MATCH("Demand ID", 'E4 TB Allocation Details'!$A$18:$L$18, 0),FALSE), 'E2 Allocators'!$B$15:$W$361, MATCH('O5 Details by Class &amp; Accounts'!S$18, 'E2 Allocators'!$B$15:$W$15, 0),FALSE)*$F198), 0, VLOOKUP(VLOOKUP($A198, 'E4 TB Allocation Details'!$A$18:$L$217, MATCH("Demand ID", 'E4 TB Allocation Details'!$A$18:$L$18, 0),FALSE), 'E2 Allocators'!$B$15:$W$361, MATCH('O5 Details by Class &amp; Accounts'!S$18, 'E2 Allocators'!$B$15:$W$15, 0),FALSE)*$F198)</f>
        <v>0</v>
      </c>
      <c r="T198" s="1334">
        <f>IF(ISERROR(VLOOKUP(VLOOKUP($A198, 'E4 TB Allocation Details'!$A$18:$L$217, MATCH("Demand ID", 'E4 TB Allocation Details'!$A$18:$L$18, 0),FALSE), 'E2 Allocators'!$B$15:$W$361, MATCH('O5 Details by Class &amp; Accounts'!T$18, 'E2 Allocators'!$B$15:$W$15, 0),FALSE)*$F198), 0, VLOOKUP(VLOOKUP($A198, 'E4 TB Allocation Details'!$A$18:$L$217, MATCH("Demand ID", 'E4 TB Allocation Details'!$A$18:$L$18, 0),FALSE), 'E2 Allocators'!$B$15:$W$361, MATCH('O5 Details by Class &amp; Accounts'!T$18, 'E2 Allocators'!$B$15:$W$15, 0),FALSE)*$F198)</f>
        <v>0</v>
      </c>
      <c r="U198" s="1334">
        <f>IF(ISERROR(VLOOKUP(VLOOKUP($A198, 'E4 TB Allocation Details'!$A$18:$L$217, MATCH("Demand ID", 'E4 TB Allocation Details'!$A$18:$L$18, 0),FALSE), 'E2 Allocators'!$B$15:$W$361, MATCH('O5 Details by Class &amp; Accounts'!U$18, 'E2 Allocators'!$B$15:$W$15, 0),FALSE)*$F198), 0, VLOOKUP(VLOOKUP($A198, 'E4 TB Allocation Details'!$A$18:$L$217, MATCH("Demand ID", 'E4 TB Allocation Details'!$A$18:$L$18, 0),FALSE), 'E2 Allocators'!$B$15:$W$361, MATCH('O5 Details by Class &amp; Accounts'!U$18, 'E2 Allocators'!$B$15:$W$15, 0),FALSE)*$F198)</f>
        <v>0</v>
      </c>
      <c r="V198" s="1334">
        <f>IF(ISERROR(VLOOKUP(VLOOKUP($A198, 'E4 TB Allocation Details'!$A$18:$L$217, MATCH("Demand ID", 'E4 TB Allocation Details'!$A$18:$L$18, 0),FALSE), 'E2 Allocators'!$B$15:$W$361, MATCH('O5 Details by Class &amp; Accounts'!V$18, 'E2 Allocators'!$B$15:$W$15, 0),FALSE)*$F198), 0, VLOOKUP(VLOOKUP($A198, 'E4 TB Allocation Details'!$A$18:$L$217, MATCH("Demand ID", 'E4 TB Allocation Details'!$A$18:$L$18, 0),FALSE), 'E2 Allocators'!$B$15:$W$361, MATCH('O5 Details by Class &amp; Accounts'!V$18, 'E2 Allocators'!$B$15:$W$15, 0),FALSE)*$F198)</f>
        <v>0</v>
      </c>
      <c r="W198" s="1334">
        <f>IF(ISERROR(VLOOKUP(VLOOKUP($A198, 'E4 TB Allocation Details'!$A$18:$L$217, MATCH("Demand ID", 'E4 TB Allocation Details'!$A$18:$L$18, 0),FALSE), 'E2 Allocators'!$B$15:$W$361, MATCH('O5 Details by Class &amp; Accounts'!W$18, 'E2 Allocators'!$B$15:$W$15, 0),FALSE)*$F198), 0, VLOOKUP(VLOOKUP($A198, 'E4 TB Allocation Details'!$A$18:$L$217, MATCH("Demand ID", 'E4 TB Allocation Details'!$A$18:$L$18, 0),FALSE), 'E2 Allocators'!$B$15:$W$361, MATCH('O5 Details by Class &amp; Accounts'!W$18, 'E2 Allocators'!$B$15:$W$15, 0),FALSE)*$F198)</f>
        <v>0</v>
      </c>
      <c r="X198" s="1334">
        <f>IF(ISERROR(VLOOKUP(VLOOKUP($A198, 'E4 TB Allocation Details'!$A$18:$L$217, MATCH("Demand ID", 'E4 TB Allocation Details'!$A$18:$L$18, 0),FALSE), 'E2 Allocators'!$B$15:$W$361, MATCH('O5 Details by Class &amp; Accounts'!X$18, 'E2 Allocators'!$B$15:$W$15, 0),FALSE)*$F198), 0, VLOOKUP(VLOOKUP($A198, 'E4 TB Allocation Details'!$A$18:$L$217, MATCH("Demand ID", 'E4 TB Allocation Details'!$A$18:$L$18, 0),FALSE), 'E2 Allocators'!$B$15:$W$361, MATCH('O5 Details by Class &amp; Accounts'!X$18, 'E2 Allocators'!$B$15:$W$15, 0),FALSE)*$F198)</f>
        <v>0</v>
      </c>
      <c r="Y198" s="1334">
        <f>IF(ISERROR(VLOOKUP(VLOOKUP($A198, 'E4 TB Allocation Details'!$A$18:$L$217, MATCH("Demand ID", 'E4 TB Allocation Details'!$A$18:$L$18, 0),FALSE), 'E2 Allocators'!$B$15:$W$361, MATCH('O5 Details by Class &amp; Accounts'!Y$18, 'E2 Allocators'!$B$15:$W$15, 0),FALSE)*$F198), 0, VLOOKUP(VLOOKUP($A198, 'E4 TB Allocation Details'!$A$18:$L$217, MATCH("Demand ID", 'E4 TB Allocation Details'!$A$18:$L$18, 0),FALSE), 'E2 Allocators'!$B$15:$W$361, MATCH('O5 Details by Class &amp; Accounts'!Y$18, 'E2 Allocators'!$B$15:$W$15, 0),FALSE)*$F198)</f>
        <v>0</v>
      </c>
      <c r="Z198" s="1334">
        <f>IF(ISERROR(VLOOKUP(VLOOKUP($A198, 'E4 TB Allocation Details'!$A$18:$L$217, MATCH("Demand ID", 'E4 TB Allocation Details'!$A$18:$L$18, 0),FALSE), 'E2 Allocators'!$B$15:$W$361, MATCH('O5 Details by Class &amp; Accounts'!Z$18, 'E2 Allocators'!$B$15:$W$15, 0),FALSE)*$F198), 0, VLOOKUP(VLOOKUP($A198, 'E4 TB Allocation Details'!$A$18:$L$217, MATCH("Demand ID", 'E4 TB Allocation Details'!$A$18:$L$18, 0),FALSE), 'E2 Allocators'!$B$15:$W$361, MATCH('O5 Details by Class &amp; Accounts'!Z$18, 'E2 Allocators'!$B$15:$W$15, 0),FALSE)*$F198)</f>
        <v>0</v>
      </c>
      <c r="AA198" s="1334">
        <f>IF(ISERROR(VLOOKUP(VLOOKUP($A198, 'E4 TB Allocation Details'!$A$18:$L$217, MATCH("Demand ID", 'E4 TB Allocation Details'!$A$18:$L$18, 0),FALSE), 'E2 Allocators'!$B$15:$W$361, MATCH('O5 Details by Class &amp; Accounts'!AA$18, 'E2 Allocators'!$B$15:$W$15, 0),FALSE)*$F198), 0, VLOOKUP(VLOOKUP($A198, 'E4 TB Allocation Details'!$A$18:$L$217, MATCH("Demand ID", 'E4 TB Allocation Details'!$A$18:$L$18, 0),FALSE), 'E2 Allocators'!$B$15:$W$361, MATCH('O5 Details by Class &amp; Accounts'!AA$18, 'E2 Allocators'!$B$15:$W$15, 0),FALSE)*$F198)</f>
        <v>0</v>
      </c>
      <c r="AB198" s="1334">
        <f>IF(ISERROR(VLOOKUP(VLOOKUP($A198, 'E4 TB Allocation Details'!$A$18:$L$217, MATCH("Demand ID", 'E4 TB Allocation Details'!$A$18:$L$18, 0),FALSE), 'E2 Allocators'!$B$15:$W$361, MATCH('O5 Details by Class &amp; Accounts'!AB$18, 'E2 Allocators'!$B$15:$W$15, 0),FALSE)*$F198), 0, VLOOKUP(VLOOKUP($A198, 'E4 TB Allocation Details'!$A$18:$L$217, MATCH("Demand ID", 'E4 TB Allocation Details'!$A$18:$L$18, 0),FALSE), 'E2 Allocators'!$B$15:$W$361, MATCH('O5 Details by Class &amp; Accounts'!AB$18, 'E2 Allocators'!$B$15:$W$15, 0),FALSE)*$F198)</f>
        <v>0</v>
      </c>
      <c r="AC198" s="1334">
        <f t="shared" si="47"/>
        <v>0</v>
      </c>
      <c r="AD198" s="1334">
        <f>IF(ISERROR(VLOOKUP(VLOOKUP($A198, 'E4 TB Allocation Details'!$A$18:$L$217, MATCH("Customer ID", 'E4 TB Allocation Details'!$A$18:$L$18, 0),FALSE), 'E2 Allocators'!$B$15:$W$361, MATCH('O5 Details by Class &amp; Accounts'!AD$18, 'E2 Allocators'!$B$15:$W$15, 0),FALSE)*$G198), 0, VLOOKUP(VLOOKUP($A198, 'E4 TB Allocation Details'!$A$18:$L$217, MATCH("Customer ID", 'E4 TB Allocation Details'!$A$18:$L$18, 0),FALSE), 'E2 Allocators'!$B$15:$W$361, MATCH('O5 Details by Class &amp; Accounts'!AD$18, 'E2 Allocators'!$B$15:$W$15, 0),FALSE)*$G198)</f>
        <v>0</v>
      </c>
      <c r="AE198" s="1334">
        <f>IF(ISERROR(VLOOKUP(VLOOKUP($A198, 'E4 TB Allocation Details'!$A$18:$L$217, MATCH("Customer ID", 'E4 TB Allocation Details'!$A$18:$L$18, 0),FALSE), 'E2 Allocators'!$B$15:$W$361, MATCH('O5 Details by Class &amp; Accounts'!AE$18, 'E2 Allocators'!$B$15:$W$15, 0),FALSE)*$G198), 0, VLOOKUP(VLOOKUP($A198, 'E4 TB Allocation Details'!$A$18:$L$217, MATCH("Customer ID", 'E4 TB Allocation Details'!$A$18:$L$18, 0),FALSE), 'E2 Allocators'!$B$15:$W$361, MATCH('O5 Details by Class &amp; Accounts'!AE$18, 'E2 Allocators'!$B$15:$W$15, 0),FALSE)*$G198)</f>
        <v>0</v>
      </c>
      <c r="AF198" s="1334">
        <f>IF(ISERROR(VLOOKUP(VLOOKUP($A198, 'E4 TB Allocation Details'!$A$18:$L$217, MATCH("Customer ID", 'E4 TB Allocation Details'!$A$18:$L$18, 0),FALSE), 'E2 Allocators'!$B$15:$W$361, MATCH('O5 Details by Class &amp; Accounts'!AF$18, 'E2 Allocators'!$B$15:$W$15, 0),FALSE)*$G198), 0, VLOOKUP(VLOOKUP($A198, 'E4 TB Allocation Details'!$A$18:$L$217, MATCH("Customer ID", 'E4 TB Allocation Details'!$A$18:$L$18, 0),FALSE), 'E2 Allocators'!$B$15:$W$361, MATCH('O5 Details by Class &amp; Accounts'!AF$18, 'E2 Allocators'!$B$15:$W$15, 0),FALSE)*$G198)</f>
        <v>0</v>
      </c>
      <c r="AG198" s="1334">
        <f>IF(ISERROR(VLOOKUP(VLOOKUP($A198, 'E4 TB Allocation Details'!$A$18:$L$217, MATCH("Customer ID", 'E4 TB Allocation Details'!$A$18:$L$18, 0),FALSE), 'E2 Allocators'!$B$15:$W$361, MATCH('O5 Details by Class &amp; Accounts'!AG$18, 'E2 Allocators'!$B$15:$W$15, 0),FALSE)*$G198), 0, VLOOKUP(VLOOKUP($A198, 'E4 TB Allocation Details'!$A$18:$L$217, MATCH("Customer ID", 'E4 TB Allocation Details'!$A$18:$L$18, 0),FALSE), 'E2 Allocators'!$B$15:$W$361, MATCH('O5 Details by Class &amp; Accounts'!AG$18, 'E2 Allocators'!$B$15:$W$15, 0),FALSE)*$G198)</f>
        <v>0</v>
      </c>
      <c r="AH198" s="1334">
        <f>IF(ISERROR(VLOOKUP(VLOOKUP($A198, 'E4 TB Allocation Details'!$A$18:$L$217, MATCH("Customer ID", 'E4 TB Allocation Details'!$A$18:$L$18, 0),FALSE), 'E2 Allocators'!$B$15:$W$361, MATCH('O5 Details by Class &amp; Accounts'!AH$18, 'E2 Allocators'!$B$15:$W$15, 0),FALSE)*$G198), 0, VLOOKUP(VLOOKUP($A198, 'E4 TB Allocation Details'!$A$18:$L$217, MATCH("Customer ID", 'E4 TB Allocation Details'!$A$18:$L$18, 0),FALSE), 'E2 Allocators'!$B$15:$W$361, MATCH('O5 Details by Class &amp; Accounts'!AH$18, 'E2 Allocators'!$B$15:$W$15, 0),FALSE)*$G198)</f>
        <v>0</v>
      </c>
      <c r="AI198" s="1334">
        <f>IF(ISERROR(VLOOKUP(VLOOKUP($A198, 'E4 TB Allocation Details'!$A$18:$L$217, MATCH("Customer ID", 'E4 TB Allocation Details'!$A$18:$L$18, 0),FALSE), 'E2 Allocators'!$B$15:$W$361, MATCH('O5 Details by Class &amp; Accounts'!AI$18, 'E2 Allocators'!$B$15:$W$15, 0),FALSE)*$G198), 0, VLOOKUP(VLOOKUP($A198, 'E4 TB Allocation Details'!$A$18:$L$217, MATCH("Customer ID", 'E4 TB Allocation Details'!$A$18:$L$18, 0),FALSE), 'E2 Allocators'!$B$15:$W$361, MATCH('O5 Details by Class &amp; Accounts'!AI$18, 'E2 Allocators'!$B$15:$W$15, 0),FALSE)*$G198)</f>
        <v>0</v>
      </c>
      <c r="AJ198" s="1334">
        <f>IF(ISERROR(VLOOKUP(VLOOKUP($A198, 'E4 TB Allocation Details'!$A$18:$L$217, MATCH("Customer ID", 'E4 TB Allocation Details'!$A$18:$L$18, 0),FALSE), 'E2 Allocators'!$B$15:$W$361, MATCH('O5 Details by Class &amp; Accounts'!AJ$18, 'E2 Allocators'!$B$15:$W$15, 0),FALSE)*$G198), 0, VLOOKUP(VLOOKUP($A198, 'E4 TB Allocation Details'!$A$18:$L$217, MATCH("Customer ID", 'E4 TB Allocation Details'!$A$18:$L$18, 0),FALSE), 'E2 Allocators'!$B$15:$W$361, MATCH('O5 Details by Class &amp; Accounts'!AJ$18, 'E2 Allocators'!$B$15:$W$15, 0),FALSE)*$G198)</f>
        <v>0</v>
      </c>
      <c r="AK198" s="1334">
        <f>IF(ISERROR(VLOOKUP(VLOOKUP($A198, 'E4 TB Allocation Details'!$A$18:$L$217, MATCH("Customer ID", 'E4 TB Allocation Details'!$A$18:$L$18, 0),FALSE), 'E2 Allocators'!$B$15:$W$361, MATCH('O5 Details by Class &amp; Accounts'!AK$18, 'E2 Allocators'!$B$15:$W$15, 0),FALSE)*$G198), 0, VLOOKUP(VLOOKUP($A198, 'E4 TB Allocation Details'!$A$18:$L$217, MATCH("Customer ID", 'E4 TB Allocation Details'!$A$18:$L$18, 0),FALSE), 'E2 Allocators'!$B$15:$W$361, MATCH('O5 Details by Class &amp; Accounts'!AK$18, 'E2 Allocators'!$B$15:$W$15, 0),FALSE)*$G198)</f>
        <v>0</v>
      </c>
      <c r="AL198" s="1334">
        <f>IF(ISERROR(VLOOKUP(VLOOKUP($A198, 'E4 TB Allocation Details'!$A$18:$L$217, MATCH("Customer ID", 'E4 TB Allocation Details'!$A$18:$L$18, 0),FALSE), 'E2 Allocators'!$B$15:$W$361, MATCH('O5 Details by Class &amp; Accounts'!AL$18, 'E2 Allocators'!$B$15:$W$15, 0),FALSE)*$G198), 0, VLOOKUP(VLOOKUP($A198, 'E4 TB Allocation Details'!$A$18:$L$217, MATCH("Customer ID", 'E4 TB Allocation Details'!$A$18:$L$18, 0),FALSE), 'E2 Allocators'!$B$15:$W$361, MATCH('O5 Details by Class &amp; Accounts'!AL$18, 'E2 Allocators'!$B$15:$W$15, 0),FALSE)*$G198)</f>
        <v>0</v>
      </c>
      <c r="AM198" s="1334">
        <f>IF(ISERROR(VLOOKUP(VLOOKUP($A198, 'E4 TB Allocation Details'!$A$18:$L$217, MATCH("Customer ID", 'E4 TB Allocation Details'!$A$18:$L$18, 0),FALSE), 'E2 Allocators'!$B$15:$W$361, MATCH('O5 Details by Class &amp; Accounts'!AM$18, 'E2 Allocators'!$B$15:$W$15, 0),FALSE)*$G198), 0, VLOOKUP(VLOOKUP($A198, 'E4 TB Allocation Details'!$A$18:$L$217, MATCH("Customer ID", 'E4 TB Allocation Details'!$A$18:$L$18, 0),FALSE), 'E2 Allocators'!$B$15:$W$361, MATCH('O5 Details by Class &amp; Accounts'!AM$18, 'E2 Allocators'!$B$15:$W$15, 0),FALSE)*$G198)</f>
        <v>0</v>
      </c>
      <c r="AN198" s="1334">
        <f>IF(ISERROR(VLOOKUP(VLOOKUP($A198, 'E4 TB Allocation Details'!$A$18:$L$217, MATCH("Customer ID", 'E4 TB Allocation Details'!$A$18:$L$18, 0),FALSE), 'E2 Allocators'!$B$15:$W$361, MATCH('O5 Details by Class &amp; Accounts'!AN$18, 'E2 Allocators'!$B$15:$W$15, 0),FALSE)*$G198), 0, VLOOKUP(VLOOKUP($A198, 'E4 TB Allocation Details'!$A$18:$L$217, MATCH("Customer ID", 'E4 TB Allocation Details'!$A$18:$L$18, 0),FALSE), 'E2 Allocators'!$B$15:$W$361, MATCH('O5 Details by Class &amp; Accounts'!AN$18, 'E2 Allocators'!$B$15:$W$15, 0),FALSE)*$G198)</f>
        <v>0</v>
      </c>
      <c r="AO198" s="1334">
        <f>IF(ISERROR(VLOOKUP(VLOOKUP($A198, 'E4 TB Allocation Details'!$A$18:$L$217, MATCH("Customer ID", 'E4 TB Allocation Details'!$A$18:$L$18, 0),FALSE), 'E2 Allocators'!$B$15:$W$361, MATCH('O5 Details by Class &amp; Accounts'!AO$18, 'E2 Allocators'!$B$15:$W$15, 0),FALSE)*$G198), 0, VLOOKUP(VLOOKUP($A198, 'E4 TB Allocation Details'!$A$18:$L$217, MATCH("Customer ID", 'E4 TB Allocation Details'!$A$18:$L$18, 0),FALSE), 'E2 Allocators'!$B$15:$W$361, MATCH('O5 Details by Class &amp; Accounts'!AO$18, 'E2 Allocators'!$B$15:$W$15, 0),FALSE)*$G198)</f>
        <v>0</v>
      </c>
      <c r="AP198" s="1334">
        <f>IF(ISERROR(VLOOKUP(VLOOKUP($A198, 'E4 TB Allocation Details'!$A$18:$L$217, MATCH("Customer ID", 'E4 TB Allocation Details'!$A$18:$L$18, 0),FALSE), 'E2 Allocators'!$B$15:$W$361, MATCH('O5 Details by Class &amp; Accounts'!AP$18, 'E2 Allocators'!$B$15:$W$15, 0),FALSE)*$G198), 0, VLOOKUP(VLOOKUP($A198, 'E4 TB Allocation Details'!$A$18:$L$217, MATCH("Customer ID", 'E4 TB Allocation Details'!$A$18:$L$18, 0),FALSE), 'E2 Allocators'!$B$15:$W$361, MATCH('O5 Details by Class &amp; Accounts'!AP$18, 'E2 Allocators'!$B$15:$W$15, 0),FALSE)*$G198)</f>
        <v>0</v>
      </c>
      <c r="AQ198" s="1334">
        <f>IF(ISERROR(VLOOKUP(VLOOKUP($A198, 'E4 TB Allocation Details'!$A$18:$L$217, MATCH("Customer ID", 'E4 TB Allocation Details'!$A$18:$L$18, 0),FALSE), 'E2 Allocators'!$B$15:$W$361, MATCH('O5 Details by Class &amp; Accounts'!AQ$18, 'E2 Allocators'!$B$15:$W$15, 0),FALSE)*$G198), 0, VLOOKUP(VLOOKUP($A198, 'E4 TB Allocation Details'!$A$18:$L$217, MATCH("Customer ID", 'E4 TB Allocation Details'!$A$18:$L$18, 0),FALSE), 'E2 Allocators'!$B$15:$W$361, MATCH('O5 Details by Class &amp; Accounts'!AQ$18, 'E2 Allocators'!$B$15:$W$15, 0),FALSE)*$G198)</f>
        <v>0</v>
      </c>
      <c r="AR198" s="1334">
        <f>IF(ISERROR(VLOOKUP(VLOOKUP($A198, 'E4 TB Allocation Details'!$A$18:$L$217, MATCH("Customer ID", 'E4 TB Allocation Details'!$A$18:$L$18, 0),FALSE), 'E2 Allocators'!$B$15:$W$361, MATCH('O5 Details by Class &amp; Accounts'!AR$18, 'E2 Allocators'!$B$15:$W$15, 0),FALSE)*$G198), 0, VLOOKUP(VLOOKUP($A198, 'E4 TB Allocation Details'!$A$18:$L$217, MATCH("Customer ID", 'E4 TB Allocation Details'!$A$18:$L$18, 0),FALSE), 'E2 Allocators'!$B$15:$W$361, MATCH('O5 Details by Class &amp; Accounts'!AR$18, 'E2 Allocators'!$B$15:$W$15, 0),FALSE)*$G198)</f>
        <v>0</v>
      </c>
      <c r="AS198" s="1334">
        <f>IF(ISERROR(VLOOKUP(VLOOKUP($A198, 'E4 TB Allocation Details'!$A$18:$L$217, MATCH("Customer ID", 'E4 TB Allocation Details'!$A$18:$L$18, 0),FALSE), 'E2 Allocators'!$B$15:$W$361, MATCH('O5 Details by Class &amp; Accounts'!AS$18, 'E2 Allocators'!$B$15:$W$15, 0),FALSE)*$G198), 0, VLOOKUP(VLOOKUP($A198, 'E4 TB Allocation Details'!$A$18:$L$217, MATCH("Customer ID", 'E4 TB Allocation Details'!$A$18:$L$18, 0),FALSE), 'E2 Allocators'!$B$15:$W$361, MATCH('O5 Details by Class &amp; Accounts'!AS$18, 'E2 Allocators'!$B$15:$W$15, 0),FALSE)*$G198)</f>
        <v>0</v>
      </c>
      <c r="AT198" s="1334">
        <f>IF(ISERROR(VLOOKUP(VLOOKUP($A198, 'E4 TB Allocation Details'!$A$18:$L$217, MATCH("Customer ID", 'E4 TB Allocation Details'!$A$18:$L$18, 0),FALSE), 'E2 Allocators'!$B$15:$W$361, MATCH('O5 Details by Class &amp; Accounts'!AT$18, 'E2 Allocators'!$B$15:$W$15, 0),FALSE)*$G198), 0, VLOOKUP(VLOOKUP($A198, 'E4 TB Allocation Details'!$A$18:$L$217, MATCH("Customer ID", 'E4 TB Allocation Details'!$A$18:$L$18, 0),FALSE), 'E2 Allocators'!$B$15:$W$361, MATCH('O5 Details by Class &amp; Accounts'!AT$18, 'E2 Allocators'!$B$15:$W$15, 0),FALSE)*$G198)</f>
        <v>0</v>
      </c>
      <c r="AU198" s="1334">
        <f>IF(ISERROR(VLOOKUP(VLOOKUP($A198, 'E4 TB Allocation Details'!$A$18:$L$217, MATCH("Customer ID", 'E4 TB Allocation Details'!$A$18:$L$18, 0),FALSE), 'E2 Allocators'!$B$15:$W$361, MATCH('O5 Details by Class &amp; Accounts'!AU$18, 'E2 Allocators'!$B$15:$W$15, 0),FALSE)*$G198), 0, VLOOKUP(VLOOKUP($A198, 'E4 TB Allocation Details'!$A$18:$L$217, MATCH("Customer ID", 'E4 TB Allocation Details'!$A$18:$L$18, 0),FALSE), 'E2 Allocators'!$B$15:$W$361, MATCH('O5 Details by Class &amp; Accounts'!AU$18, 'E2 Allocators'!$B$15:$W$15, 0),FALSE)*$G198)</f>
        <v>0</v>
      </c>
      <c r="AV198" s="1334">
        <f>IF(ISERROR(VLOOKUP(VLOOKUP($A198, 'E4 TB Allocation Details'!$A$18:$L$217, MATCH("Customer ID", 'E4 TB Allocation Details'!$A$18:$L$18, 0),FALSE), 'E2 Allocators'!$B$15:$W$361, MATCH('O5 Details by Class &amp; Accounts'!AV$18, 'E2 Allocators'!$B$15:$W$15, 0),FALSE)*$G198), 0, VLOOKUP(VLOOKUP($A198, 'E4 TB Allocation Details'!$A$18:$L$217, MATCH("Customer ID", 'E4 TB Allocation Details'!$A$18:$L$18, 0),FALSE), 'E2 Allocators'!$B$15:$W$361, MATCH('O5 Details by Class &amp; Accounts'!AV$18, 'E2 Allocators'!$B$15:$W$15, 0),FALSE)*$G198)</f>
        <v>0</v>
      </c>
      <c r="AW198" s="1334">
        <f>IF(ISERROR(VLOOKUP(VLOOKUP($A198, 'E4 TB Allocation Details'!$A$18:$L$217, MATCH("Customer ID", 'E4 TB Allocation Details'!$A$18:$L$18, 0),FALSE), 'E2 Allocators'!$B$15:$W$361, MATCH('O5 Details by Class &amp; Accounts'!AW$18, 'E2 Allocators'!$B$15:$W$15, 0),FALSE)*$G198), 0, VLOOKUP(VLOOKUP($A198, 'E4 TB Allocation Details'!$A$18:$L$217, MATCH("Customer ID", 'E4 TB Allocation Details'!$A$18:$L$18, 0),FALSE), 'E2 Allocators'!$B$15:$W$361, MATCH('O5 Details by Class &amp; Accounts'!AW$18, 'E2 Allocators'!$B$15:$W$15, 0),FALSE)*$G198)</f>
        <v>0</v>
      </c>
      <c r="AX198" s="1334">
        <f t="shared" si="51"/>
        <v>0</v>
      </c>
      <c r="AY198" s="1334">
        <f>IF(ISERROR(VLOOKUP(VLOOKUP($A198, 'E4 TB Allocation Details'!$A$18:$L$217, MATCH("Misc ID", 'E4 TB Allocation Details'!$A$18:$L$18, 0),FALSE), 'E2 Allocators'!$B$15:$W$361, MATCH('O5 Details by Class &amp; Accounts'!AY$18, 'E2 Allocators'!$B$15:$W$15, 0),FALSE)*$E198), 0, VLOOKUP(VLOOKUP($A198, 'E4 TB Allocation Details'!$A$18:$L$217, MATCH("Misc ID", 'E4 TB Allocation Details'!$A$18:$L$18, 0),FALSE), 'E2 Allocators'!$B$15:$W$361, MATCH('O5 Details by Class &amp; Accounts'!AY$18, 'E2 Allocators'!$B$15:$W$15, 0),FALSE)*$E198)</f>
        <v>0</v>
      </c>
      <c r="AZ198" s="1334">
        <f>IF(ISERROR(VLOOKUP(VLOOKUP($A198, 'E4 TB Allocation Details'!$A$18:$L$217, MATCH("Misc ID", 'E4 TB Allocation Details'!$A$18:$L$18, 0),FALSE), 'E2 Allocators'!$B$15:$W$361, MATCH('O5 Details by Class &amp; Accounts'!AZ$18, 'E2 Allocators'!$B$15:$W$15, 0),FALSE)*$E198), 0, VLOOKUP(VLOOKUP($A198, 'E4 TB Allocation Details'!$A$18:$L$217, MATCH("Misc ID", 'E4 TB Allocation Details'!$A$18:$L$18, 0),FALSE), 'E2 Allocators'!$B$15:$W$361, MATCH('O5 Details by Class &amp; Accounts'!AZ$18, 'E2 Allocators'!$B$15:$W$15, 0),FALSE)*$E198)</f>
        <v>0</v>
      </c>
      <c r="BA198" s="1334">
        <f>IF(ISERROR(VLOOKUP(VLOOKUP($A198, 'E4 TB Allocation Details'!$A$18:$L$217, MATCH("Misc ID", 'E4 TB Allocation Details'!$A$18:$L$18, 0),FALSE), 'E2 Allocators'!$B$15:$W$361, MATCH('O5 Details by Class &amp; Accounts'!BA$18, 'E2 Allocators'!$B$15:$W$15, 0),FALSE)*$E198), 0, VLOOKUP(VLOOKUP($A198, 'E4 TB Allocation Details'!$A$18:$L$217, MATCH("Misc ID", 'E4 TB Allocation Details'!$A$18:$L$18, 0),FALSE), 'E2 Allocators'!$B$15:$W$361, MATCH('O5 Details by Class &amp; Accounts'!BA$18, 'E2 Allocators'!$B$15:$W$15, 0),FALSE)*$E198)</f>
        <v>0</v>
      </c>
      <c r="BB198" s="1334">
        <f>IF(ISERROR(VLOOKUP(VLOOKUP($A198, 'E4 TB Allocation Details'!$A$18:$L$217, MATCH("Misc ID", 'E4 TB Allocation Details'!$A$18:$L$18, 0),FALSE), 'E2 Allocators'!$B$15:$W$361, MATCH('O5 Details by Class &amp; Accounts'!BB$18, 'E2 Allocators'!$B$15:$W$15, 0),FALSE)*$E198), 0, VLOOKUP(VLOOKUP($A198, 'E4 TB Allocation Details'!$A$18:$L$217, MATCH("Misc ID", 'E4 TB Allocation Details'!$A$18:$L$18, 0),FALSE), 'E2 Allocators'!$B$15:$W$361, MATCH('O5 Details by Class &amp; Accounts'!BB$18, 'E2 Allocators'!$B$15:$W$15, 0),FALSE)*$E198)</f>
        <v>0</v>
      </c>
      <c r="BC198" s="1334">
        <f>IF(ISERROR(VLOOKUP(VLOOKUP($A198, 'E4 TB Allocation Details'!$A$18:$L$217, MATCH("Misc ID", 'E4 TB Allocation Details'!$A$18:$L$18, 0),FALSE), 'E2 Allocators'!$B$15:$W$361, MATCH('O5 Details by Class &amp; Accounts'!BC$18, 'E2 Allocators'!$B$15:$W$15, 0),FALSE)*$E198), 0, VLOOKUP(VLOOKUP($A198, 'E4 TB Allocation Details'!$A$18:$L$217, MATCH("Misc ID", 'E4 TB Allocation Details'!$A$18:$L$18, 0),FALSE), 'E2 Allocators'!$B$15:$W$361, MATCH('O5 Details by Class &amp; Accounts'!BC$18, 'E2 Allocators'!$B$15:$W$15, 0),FALSE)*$E198)</f>
        <v>0</v>
      </c>
      <c r="BD198" s="1334">
        <f>IF(ISERROR(VLOOKUP(VLOOKUP($A198, 'E4 TB Allocation Details'!$A$18:$L$217, MATCH("Misc ID", 'E4 TB Allocation Details'!$A$18:$L$18, 0),FALSE), 'E2 Allocators'!$B$15:$W$361, MATCH('O5 Details by Class &amp; Accounts'!BD$18, 'E2 Allocators'!$B$15:$W$15, 0),FALSE)*$E198), 0, VLOOKUP(VLOOKUP($A198, 'E4 TB Allocation Details'!$A$18:$L$217, MATCH("Misc ID", 'E4 TB Allocation Details'!$A$18:$L$18, 0),FALSE), 'E2 Allocators'!$B$15:$W$361, MATCH('O5 Details by Class &amp; Accounts'!BD$18, 'E2 Allocators'!$B$15:$W$15, 0),FALSE)*$E198)</f>
        <v>0</v>
      </c>
      <c r="BE198" s="1334">
        <f>IF(ISERROR(VLOOKUP(VLOOKUP($A198, 'E4 TB Allocation Details'!$A$18:$L$217, MATCH("Misc ID", 'E4 TB Allocation Details'!$A$18:$L$18, 0),FALSE), 'E2 Allocators'!$B$15:$W$361, MATCH('O5 Details by Class &amp; Accounts'!BE$18, 'E2 Allocators'!$B$15:$W$15, 0),FALSE)*$E198), 0, VLOOKUP(VLOOKUP($A198, 'E4 TB Allocation Details'!$A$18:$L$217, MATCH("Misc ID", 'E4 TB Allocation Details'!$A$18:$L$18, 0),FALSE), 'E2 Allocators'!$B$15:$W$361, MATCH('O5 Details by Class &amp; Accounts'!BE$18, 'E2 Allocators'!$B$15:$W$15, 0),FALSE)*$E198)</f>
        <v>0</v>
      </c>
      <c r="BF198" s="1334">
        <f>IF(ISERROR(VLOOKUP(VLOOKUP($A198, 'E4 TB Allocation Details'!$A$18:$L$217, MATCH("Misc ID", 'E4 TB Allocation Details'!$A$18:$L$18, 0),FALSE), 'E2 Allocators'!$B$15:$W$361, MATCH('O5 Details by Class &amp; Accounts'!BF$18, 'E2 Allocators'!$B$15:$W$15, 0),FALSE)*$E198), 0, VLOOKUP(VLOOKUP($A198, 'E4 TB Allocation Details'!$A$18:$L$217, MATCH("Misc ID", 'E4 TB Allocation Details'!$A$18:$L$18, 0),FALSE), 'E2 Allocators'!$B$15:$W$361, MATCH('O5 Details by Class &amp; Accounts'!BF$18, 'E2 Allocators'!$B$15:$W$15, 0),FALSE)*$E198)</f>
        <v>0</v>
      </c>
      <c r="BG198" s="1334">
        <f>IF(ISERROR(VLOOKUP(VLOOKUP($A198, 'E4 TB Allocation Details'!$A$18:$L$217, MATCH("Misc ID", 'E4 TB Allocation Details'!$A$18:$L$18, 0),FALSE), 'E2 Allocators'!$B$15:$W$361, MATCH('O5 Details by Class &amp; Accounts'!BG$18, 'E2 Allocators'!$B$15:$W$15, 0),FALSE)*$E198), 0, VLOOKUP(VLOOKUP($A198, 'E4 TB Allocation Details'!$A$18:$L$217, MATCH("Misc ID", 'E4 TB Allocation Details'!$A$18:$L$18, 0),FALSE), 'E2 Allocators'!$B$15:$W$361, MATCH('O5 Details by Class &amp; Accounts'!BG$18, 'E2 Allocators'!$B$15:$W$15, 0),FALSE)*$E198)</f>
        <v>0</v>
      </c>
      <c r="BH198" s="1334">
        <f>IF(ISERROR(VLOOKUP(VLOOKUP($A198, 'E4 TB Allocation Details'!$A$18:$L$217, MATCH("Misc ID", 'E4 TB Allocation Details'!$A$18:$L$18, 0),FALSE), 'E2 Allocators'!$B$15:$W$361, MATCH('O5 Details by Class &amp; Accounts'!BH$18, 'E2 Allocators'!$B$15:$W$15, 0),FALSE)*$E198), 0, VLOOKUP(VLOOKUP($A198, 'E4 TB Allocation Details'!$A$18:$L$217, MATCH("Misc ID", 'E4 TB Allocation Details'!$A$18:$L$18, 0),FALSE), 'E2 Allocators'!$B$15:$W$361, MATCH('O5 Details by Class &amp; Accounts'!BH$18, 'E2 Allocators'!$B$15:$W$15, 0),FALSE)*$E198)</f>
        <v>0</v>
      </c>
      <c r="BI198" s="1334">
        <f>IF(ISERROR(VLOOKUP(VLOOKUP($A198, 'E4 TB Allocation Details'!$A$18:$L$217, MATCH("Misc ID", 'E4 TB Allocation Details'!$A$18:$L$18, 0),FALSE), 'E2 Allocators'!$B$15:$W$361, MATCH('O5 Details by Class &amp; Accounts'!BI$18, 'E2 Allocators'!$B$15:$W$15, 0),FALSE)*$E198), 0, VLOOKUP(VLOOKUP($A198, 'E4 TB Allocation Details'!$A$18:$L$217, MATCH("Misc ID", 'E4 TB Allocation Details'!$A$18:$L$18, 0),FALSE), 'E2 Allocators'!$B$15:$W$361, MATCH('O5 Details by Class &amp; Accounts'!BI$18, 'E2 Allocators'!$B$15:$W$15, 0),FALSE)*$E198)</f>
        <v>0</v>
      </c>
      <c r="BJ198" s="1334">
        <f>IF(ISERROR(VLOOKUP(VLOOKUP($A198, 'E4 TB Allocation Details'!$A$18:$L$217, MATCH("Misc ID", 'E4 TB Allocation Details'!$A$18:$L$18, 0),FALSE), 'E2 Allocators'!$B$15:$W$361, MATCH('O5 Details by Class &amp; Accounts'!BJ$18, 'E2 Allocators'!$B$15:$W$15, 0),FALSE)*$E198), 0, VLOOKUP(VLOOKUP($A198, 'E4 TB Allocation Details'!$A$18:$L$217, MATCH("Misc ID", 'E4 TB Allocation Details'!$A$18:$L$18, 0),FALSE), 'E2 Allocators'!$B$15:$W$361, MATCH('O5 Details by Class &amp; Accounts'!BJ$18, 'E2 Allocators'!$B$15:$W$15, 0),FALSE)*$E198)</f>
        <v>0</v>
      </c>
      <c r="BK198" s="1334">
        <f>IF(ISERROR(VLOOKUP(VLOOKUP($A198, 'E4 TB Allocation Details'!$A$18:$L$217, MATCH("Misc ID", 'E4 TB Allocation Details'!$A$18:$L$18, 0),FALSE), 'E2 Allocators'!$B$15:$W$361, MATCH('O5 Details by Class &amp; Accounts'!BK$18, 'E2 Allocators'!$B$15:$W$15, 0),FALSE)*$E198), 0, VLOOKUP(VLOOKUP($A198, 'E4 TB Allocation Details'!$A$18:$L$217, MATCH("Misc ID", 'E4 TB Allocation Details'!$A$18:$L$18, 0),FALSE), 'E2 Allocators'!$B$15:$W$361, MATCH('O5 Details by Class &amp; Accounts'!BK$18, 'E2 Allocators'!$B$15:$W$15, 0),FALSE)*$E198)</f>
        <v>0</v>
      </c>
      <c r="BL198" s="1334">
        <f>IF(ISERROR(VLOOKUP(VLOOKUP($A198, 'E4 TB Allocation Details'!$A$18:$L$217, MATCH("Misc ID", 'E4 TB Allocation Details'!$A$18:$L$18, 0),FALSE), 'E2 Allocators'!$B$15:$W$361, MATCH('O5 Details by Class &amp; Accounts'!BL$18, 'E2 Allocators'!$B$15:$W$15, 0),FALSE)*$E198), 0, VLOOKUP(VLOOKUP($A198, 'E4 TB Allocation Details'!$A$18:$L$217, MATCH("Misc ID", 'E4 TB Allocation Details'!$A$18:$L$18, 0),FALSE), 'E2 Allocators'!$B$15:$W$361, MATCH('O5 Details by Class &amp; Accounts'!BL$18, 'E2 Allocators'!$B$15:$W$15, 0),FALSE)*$E198)</f>
        <v>0</v>
      </c>
      <c r="BM198" s="1334">
        <f>IF(ISERROR(VLOOKUP(VLOOKUP($A198, 'E4 TB Allocation Details'!$A$18:$L$217, MATCH("Misc ID", 'E4 TB Allocation Details'!$A$18:$L$18, 0),FALSE), 'E2 Allocators'!$B$15:$W$361, MATCH('O5 Details by Class &amp; Accounts'!BM$18, 'E2 Allocators'!$B$15:$W$15, 0),FALSE)*$E198), 0, VLOOKUP(VLOOKUP($A198, 'E4 TB Allocation Details'!$A$18:$L$217, MATCH("Misc ID", 'E4 TB Allocation Details'!$A$18:$L$18, 0),FALSE), 'E2 Allocators'!$B$15:$W$361, MATCH('O5 Details by Class &amp; Accounts'!BM$18, 'E2 Allocators'!$B$15:$W$15, 0),FALSE)*$E198)</f>
        <v>0</v>
      </c>
      <c r="BN198" s="1334">
        <f>IF(ISERROR(VLOOKUP(VLOOKUP($A198, 'E4 TB Allocation Details'!$A$18:$L$217, MATCH("Misc ID", 'E4 TB Allocation Details'!$A$18:$L$18, 0),FALSE), 'E2 Allocators'!$B$15:$W$361, MATCH('O5 Details by Class &amp; Accounts'!BN$18, 'E2 Allocators'!$B$15:$W$15, 0),FALSE)*$E198), 0, VLOOKUP(VLOOKUP($A198, 'E4 TB Allocation Details'!$A$18:$L$217, MATCH("Misc ID", 'E4 TB Allocation Details'!$A$18:$L$18, 0),FALSE), 'E2 Allocators'!$B$15:$W$361, MATCH('O5 Details by Class &amp; Accounts'!BN$18, 'E2 Allocators'!$B$15:$W$15, 0),FALSE)*$E198)</f>
        <v>0</v>
      </c>
      <c r="BO198" s="1334">
        <f>IF(ISERROR(VLOOKUP(VLOOKUP($A198, 'E4 TB Allocation Details'!$A$18:$L$217, MATCH("Misc ID", 'E4 TB Allocation Details'!$A$18:$L$18, 0),FALSE), 'E2 Allocators'!$B$15:$W$361, MATCH('O5 Details by Class &amp; Accounts'!BO$18, 'E2 Allocators'!$B$15:$W$15, 0),FALSE)*$E198), 0, VLOOKUP(VLOOKUP($A198, 'E4 TB Allocation Details'!$A$18:$L$217, MATCH("Misc ID", 'E4 TB Allocation Details'!$A$18:$L$18, 0),FALSE), 'E2 Allocators'!$B$15:$W$361, MATCH('O5 Details by Class &amp; Accounts'!BO$18, 'E2 Allocators'!$B$15:$W$15, 0),FALSE)*$E198)</f>
        <v>0</v>
      </c>
      <c r="BP198" s="1334">
        <f>IF(ISERROR(VLOOKUP(VLOOKUP($A198, 'E4 TB Allocation Details'!$A$18:$L$217, MATCH("Misc ID", 'E4 TB Allocation Details'!$A$18:$L$18, 0),FALSE), 'E2 Allocators'!$B$15:$W$361, MATCH('O5 Details by Class &amp; Accounts'!BP$18, 'E2 Allocators'!$B$15:$W$15, 0),FALSE)*$E198), 0, VLOOKUP(VLOOKUP($A198, 'E4 TB Allocation Details'!$A$18:$L$217, MATCH("Misc ID", 'E4 TB Allocation Details'!$A$18:$L$18, 0),FALSE), 'E2 Allocators'!$B$15:$W$361, MATCH('O5 Details by Class &amp; Accounts'!BP$18, 'E2 Allocators'!$B$15:$W$15, 0),FALSE)*$E198)</f>
        <v>0</v>
      </c>
      <c r="BQ198" s="1334">
        <f>IF(ISERROR(VLOOKUP(VLOOKUP($A198, 'E4 TB Allocation Details'!$A$18:$L$217, MATCH("Misc ID", 'E4 TB Allocation Details'!$A$18:$L$18, 0),FALSE), 'E2 Allocators'!$B$15:$W$361, MATCH('O5 Details by Class &amp; Accounts'!BQ$18, 'E2 Allocators'!$B$15:$W$15, 0),FALSE)*$E198), 0, VLOOKUP(VLOOKUP($A198, 'E4 TB Allocation Details'!$A$18:$L$217, MATCH("Misc ID", 'E4 TB Allocation Details'!$A$18:$L$18, 0),FALSE), 'E2 Allocators'!$B$15:$W$361, MATCH('O5 Details by Class &amp; Accounts'!BQ$18, 'E2 Allocators'!$B$15:$W$15, 0),FALSE)*$E198)</f>
        <v>0</v>
      </c>
      <c r="BR198" s="1334">
        <f>IF(ISERROR(VLOOKUP(VLOOKUP($A198, 'E4 TB Allocation Details'!$A$18:$L$217, MATCH("Misc ID", 'E4 TB Allocation Details'!$A$18:$L$18, 0),FALSE), 'E2 Allocators'!$B$15:$W$361, MATCH('O5 Details by Class &amp; Accounts'!BR$18, 'E2 Allocators'!$B$15:$W$15, 0),FALSE)*$E198), 0, VLOOKUP(VLOOKUP($A198, 'E4 TB Allocation Details'!$A$18:$L$217, MATCH("Misc ID", 'E4 TB Allocation Details'!$A$18:$L$18, 0),FALSE), 'E2 Allocators'!$B$15:$W$361, MATCH('O5 Details by Class &amp; Accounts'!BR$18, 'E2 Allocators'!$B$15:$W$15, 0),FALSE)*$E198)</f>
        <v>0</v>
      </c>
      <c r="BS198" s="1334">
        <f t="shared" si="48"/>
        <v>0</v>
      </c>
      <c r="BT198" s="1334">
        <f>IF(ISERROR(VLOOKUP(VLOOKUP($A198, 'E4 TB Allocation Details'!$A$18:$L$217, MATCH("A &amp; G ID", 'E4 TB Allocation Details'!$A$18:$L$18, 0),FALSE), 'E2 Allocators'!$B$15:$W$361, MATCH('O5 Details by Class &amp; Accounts'!BT$18, 'E2 Allocators'!$B$15:$W$15, 0),FALSE)*$E198), 0, VLOOKUP(VLOOKUP($A198, 'E4 TB Allocation Details'!$A$18:$L$217, MATCH("A &amp; G ID", 'E4 TB Allocation Details'!$A$18:$L$18, 0),FALSE), 'E2 Allocators'!$B$15:$W$361, MATCH('O5 Details by Class &amp; Accounts'!BT$18, 'E2 Allocators'!$B$15:$W$15, 0),FALSE)*$E198)</f>
        <v>0</v>
      </c>
      <c r="BU198" s="1334">
        <f>IF(ISERROR(VLOOKUP(VLOOKUP($A198, 'E4 TB Allocation Details'!$A$18:$L$217, MATCH("A &amp; G ID", 'E4 TB Allocation Details'!$A$18:$L$18, 0),FALSE), 'E2 Allocators'!$B$15:$W$361, MATCH('O5 Details by Class &amp; Accounts'!BU$18, 'E2 Allocators'!$B$15:$W$15, 0),FALSE)*$E198), 0, VLOOKUP(VLOOKUP($A198, 'E4 TB Allocation Details'!$A$18:$L$217, MATCH("A &amp; G ID", 'E4 TB Allocation Details'!$A$18:$L$18, 0),FALSE), 'E2 Allocators'!$B$15:$W$361, MATCH('O5 Details by Class &amp; Accounts'!BU$18, 'E2 Allocators'!$B$15:$W$15, 0),FALSE)*$E198)</f>
        <v>0</v>
      </c>
      <c r="BV198" s="1334">
        <f>IF(ISERROR(VLOOKUP(VLOOKUP($A198, 'E4 TB Allocation Details'!$A$18:$L$217, MATCH("A &amp; G ID", 'E4 TB Allocation Details'!$A$18:$L$18, 0),FALSE), 'E2 Allocators'!$B$15:$W$361, MATCH('O5 Details by Class &amp; Accounts'!BV$18, 'E2 Allocators'!$B$15:$W$15, 0),FALSE)*$E198), 0, VLOOKUP(VLOOKUP($A198, 'E4 TB Allocation Details'!$A$18:$L$217, MATCH("A &amp; G ID", 'E4 TB Allocation Details'!$A$18:$L$18, 0),FALSE), 'E2 Allocators'!$B$15:$W$361, MATCH('O5 Details by Class &amp; Accounts'!BV$18, 'E2 Allocators'!$B$15:$W$15, 0),FALSE)*$E198)</f>
        <v>0</v>
      </c>
      <c r="BW198" s="1334">
        <f>IF(ISERROR(VLOOKUP(VLOOKUP($A198, 'E4 TB Allocation Details'!$A$18:$L$217, MATCH("A &amp; G ID", 'E4 TB Allocation Details'!$A$18:$L$18, 0),FALSE), 'E2 Allocators'!$B$15:$W$361, MATCH('O5 Details by Class &amp; Accounts'!BW$18, 'E2 Allocators'!$B$15:$W$15, 0),FALSE)*$E198), 0, VLOOKUP(VLOOKUP($A198, 'E4 TB Allocation Details'!$A$18:$L$217, MATCH("A &amp; G ID", 'E4 TB Allocation Details'!$A$18:$L$18, 0),FALSE), 'E2 Allocators'!$B$15:$W$361, MATCH('O5 Details by Class &amp; Accounts'!BW$18, 'E2 Allocators'!$B$15:$W$15, 0),FALSE)*$E198)</f>
        <v>0</v>
      </c>
      <c r="BX198" s="1334">
        <f>IF(ISERROR(VLOOKUP(VLOOKUP($A198, 'E4 TB Allocation Details'!$A$18:$L$217, MATCH("A &amp; G ID", 'E4 TB Allocation Details'!$A$18:$L$18, 0),FALSE), 'E2 Allocators'!$B$15:$W$361, MATCH('O5 Details by Class &amp; Accounts'!BX$18, 'E2 Allocators'!$B$15:$W$15, 0),FALSE)*$E198), 0, VLOOKUP(VLOOKUP($A198, 'E4 TB Allocation Details'!$A$18:$L$217, MATCH("A &amp; G ID", 'E4 TB Allocation Details'!$A$18:$L$18, 0),FALSE), 'E2 Allocators'!$B$15:$W$361, MATCH('O5 Details by Class &amp; Accounts'!BX$18, 'E2 Allocators'!$B$15:$W$15, 0),FALSE)*$E198)</f>
        <v>0</v>
      </c>
      <c r="BY198" s="1334">
        <f>IF(ISERROR(VLOOKUP(VLOOKUP($A198, 'E4 TB Allocation Details'!$A$18:$L$217, MATCH("A &amp; G ID", 'E4 TB Allocation Details'!$A$18:$L$18, 0),FALSE), 'E2 Allocators'!$B$15:$W$361, MATCH('O5 Details by Class &amp; Accounts'!BY$18, 'E2 Allocators'!$B$15:$W$15, 0),FALSE)*$E198), 0, VLOOKUP(VLOOKUP($A198, 'E4 TB Allocation Details'!$A$18:$L$217, MATCH("A &amp; G ID", 'E4 TB Allocation Details'!$A$18:$L$18, 0),FALSE), 'E2 Allocators'!$B$15:$W$361, MATCH('O5 Details by Class &amp; Accounts'!BY$18, 'E2 Allocators'!$B$15:$W$15, 0),FALSE)*$E198)</f>
        <v>0</v>
      </c>
      <c r="BZ198" s="1334">
        <f>IF(ISERROR(VLOOKUP(VLOOKUP($A198, 'E4 TB Allocation Details'!$A$18:$L$217, MATCH("A &amp; G ID", 'E4 TB Allocation Details'!$A$18:$L$18, 0),FALSE), 'E2 Allocators'!$B$15:$W$361, MATCH('O5 Details by Class &amp; Accounts'!BZ$18, 'E2 Allocators'!$B$15:$W$15, 0),FALSE)*$E198), 0, VLOOKUP(VLOOKUP($A198, 'E4 TB Allocation Details'!$A$18:$L$217, MATCH("A &amp; G ID", 'E4 TB Allocation Details'!$A$18:$L$18, 0),FALSE), 'E2 Allocators'!$B$15:$W$361, MATCH('O5 Details by Class &amp; Accounts'!BZ$18, 'E2 Allocators'!$B$15:$W$15, 0),FALSE)*$E198)</f>
        <v>0</v>
      </c>
      <c r="CA198" s="1334">
        <f>IF(ISERROR(VLOOKUP(VLOOKUP($A198, 'E4 TB Allocation Details'!$A$18:$L$217, MATCH("A &amp; G ID", 'E4 TB Allocation Details'!$A$18:$L$18, 0),FALSE), 'E2 Allocators'!$B$15:$W$361, MATCH('O5 Details by Class &amp; Accounts'!CA$18, 'E2 Allocators'!$B$15:$W$15, 0),FALSE)*$E198), 0, VLOOKUP(VLOOKUP($A198, 'E4 TB Allocation Details'!$A$18:$L$217, MATCH("A &amp; G ID", 'E4 TB Allocation Details'!$A$18:$L$18, 0),FALSE), 'E2 Allocators'!$B$15:$W$361, MATCH('O5 Details by Class &amp; Accounts'!CA$18, 'E2 Allocators'!$B$15:$W$15, 0),FALSE)*$E198)</f>
        <v>0</v>
      </c>
      <c r="CB198" s="1334">
        <f>IF(ISERROR(VLOOKUP(VLOOKUP($A198, 'E4 TB Allocation Details'!$A$18:$L$217, MATCH("A &amp; G ID", 'E4 TB Allocation Details'!$A$18:$L$18, 0),FALSE), 'E2 Allocators'!$B$15:$W$361, MATCH('O5 Details by Class &amp; Accounts'!CB$18, 'E2 Allocators'!$B$15:$W$15, 0),FALSE)*$E198), 0, VLOOKUP(VLOOKUP($A198, 'E4 TB Allocation Details'!$A$18:$L$217, MATCH("A &amp; G ID", 'E4 TB Allocation Details'!$A$18:$L$18, 0),FALSE), 'E2 Allocators'!$B$15:$W$361, MATCH('O5 Details by Class &amp; Accounts'!CB$18, 'E2 Allocators'!$B$15:$W$15, 0),FALSE)*$E198)</f>
        <v>0</v>
      </c>
      <c r="CC198" s="1334">
        <f>IF(ISERROR(VLOOKUP(VLOOKUP($A198, 'E4 TB Allocation Details'!$A$18:$L$217, MATCH("A &amp; G ID", 'E4 TB Allocation Details'!$A$18:$L$18, 0),FALSE), 'E2 Allocators'!$B$15:$W$361, MATCH('O5 Details by Class &amp; Accounts'!CC$18, 'E2 Allocators'!$B$15:$W$15, 0),FALSE)*$E198), 0, VLOOKUP(VLOOKUP($A198, 'E4 TB Allocation Details'!$A$18:$L$217, MATCH("A &amp; G ID", 'E4 TB Allocation Details'!$A$18:$L$18, 0),FALSE), 'E2 Allocators'!$B$15:$W$361, MATCH('O5 Details by Class &amp; Accounts'!CC$18, 'E2 Allocators'!$B$15:$W$15, 0),FALSE)*$E198)</f>
        <v>0</v>
      </c>
      <c r="CD198" s="1334">
        <f>IF(ISERROR(VLOOKUP(VLOOKUP($A198, 'E4 TB Allocation Details'!$A$18:$L$217, MATCH("A &amp; G ID", 'E4 TB Allocation Details'!$A$18:$L$18, 0),FALSE), 'E2 Allocators'!$B$15:$W$361, MATCH('O5 Details by Class &amp; Accounts'!CD$18, 'E2 Allocators'!$B$15:$W$15, 0),FALSE)*$E198), 0, VLOOKUP(VLOOKUP($A198, 'E4 TB Allocation Details'!$A$18:$L$217, MATCH("A &amp; G ID", 'E4 TB Allocation Details'!$A$18:$L$18, 0),FALSE), 'E2 Allocators'!$B$15:$W$361, MATCH('O5 Details by Class &amp; Accounts'!CD$18, 'E2 Allocators'!$B$15:$W$15, 0),FALSE)*$E198)</f>
        <v>0</v>
      </c>
      <c r="CE198" s="1334">
        <f>IF(ISERROR(VLOOKUP(VLOOKUP($A198, 'E4 TB Allocation Details'!$A$18:$L$217, MATCH("A &amp; G ID", 'E4 TB Allocation Details'!$A$18:$L$18, 0),FALSE), 'E2 Allocators'!$B$15:$W$361, MATCH('O5 Details by Class &amp; Accounts'!CE$18, 'E2 Allocators'!$B$15:$W$15, 0),FALSE)*$E198), 0, VLOOKUP(VLOOKUP($A198, 'E4 TB Allocation Details'!$A$18:$L$217, MATCH("A &amp; G ID", 'E4 TB Allocation Details'!$A$18:$L$18, 0),FALSE), 'E2 Allocators'!$B$15:$W$361, MATCH('O5 Details by Class &amp; Accounts'!CE$18, 'E2 Allocators'!$B$15:$W$15, 0),FALSE)*$E198)</f>
        <v>0</v>
      </c>
      <c r="CF198" s="1334">
        <f>IF(ISERROR(VLOOKUP(VLOOKUP($A198, 'E4 TB Allocation Details'!$A$18:$L$217, MATCH("A &amp; G ID", 'E4 TB Allocation Details'!$A$18:$L$18, 0),FALSE), 'E2 Allocators'!$B$15:$W$361, MATCH('O5 Details by Class &amp; Accounts'!CF$18, 'E2 Allocators'!$B$15:$W$15, 0),FALSE)*$E198), 0, VLOOKUP(VLOOKUP($A198, 'E4 TB Allocation Details'!$A$18:$L$217, MATCH("A &amp; G ID", 'E4 TB Allocation Details'!$A$18:$L$18, 0),FALSE), 'E2 Allocators'!$B$15:$W$361, MATCH('O5 Details by Class &amp; Accounts'!CF$18, 'E2 Allocators'!$B$15:$W$15, 0),FALSE)*$E198)</f>
        <v>0</v>
      </c>
      <c r="CG198" s="1334">
        <f>IF(ISERROR(VLOOKUP(VLOOKUP($A198, 'E4 TB Allocation Details'!$A$18:$L$217, MATCH("A &amp; G ID", 'E4 TB Allocation Details'!$A$18:$L$18, 0),FALSE), 'E2 Allocators'!$B$15:$W$361, MATCH('O5 Details by Class &amp; Accounts'!CG$18, 'E2 Allocators'!$B$15:$W$15, 0),FALSE)*$E198), 0, VLOOKUP(VLOOKUP($A198, 'E4 TB Allocation Details'!$A$18:$L$217, MATCH("A &amp; G ID", 'E4 TB Allocation Details'!$A$18:$L$18, 0),FALSE), 'E2 Allocators'!$B$15:$W$361, MATCH('O5 Details by Class &amp; Accounts'!CG$18, 'E2 Allocators'!$B$15:$W$15, 0),FALSE)*$E198)</f>
        <v>0</v>
      </c>
      <c r="CH198" s="1334">
        <f>IF(ISERROR(VLOOKUP(VLOOKUP($A198, 'E4 TB Allocation Details'!$A$18:$L$217, MATCH("A &amp; G ID", 'E4 TB Allocation Details'!$A$18:$L$18, 0),FALSE), 'E2 Allocators'!$B$15:$W$361, MATCH('O5 Details by Class &amp; Accounts'!CH$18, 'E2 Allocators'!$B$15:$W$15, 0),FALSE)*$E198), 0, VLOOKUP(VLOOKUP($A198, 'E4 TB Allocation Details'!$A$18:$L$217, MATCH("A &amp; G ID", 'E4 TB Allocation Details'!$A$18:$L$18, 0),FALSE), 'E2 Allocators'!$B$15:$W$361, MATCH('O5 Details by Class &amp; Accounts'!CH$18, 'E2 Allocators'!$B$15:$W$15, 0),FALSE)*$E198)</f>
        <v>0</v>
      </c>
      <c r="CI198" s="1334">
        <f>IF(ISERROR(VLOOKUP(VLOOKUP($A198, 'E4 TB Allocation Details'!$A$18:$L$217, MATCH("A &amp; G ID", 'E4 TB Allocation Details'!$A$18:$L$18, 0),FALSE), 'E2 Allocators'!$B$15:$W$361, MATCH('O5 Details by Class &amp; Accounts'!CI$18, 'E2 Allocators'!$B$15:$W$15, 0),FALSE)*$E198), 0, VLOOKUP(VLOOKUP($A198, 'E4 TB Allocation Details'!$A$18:$L$217, MATCH("A &amp; G ID", 'E4 TB Allocation Details'!$A$18:$L$18, 0),FALSE), 'E2 Allocators'!$B$15:$W$361, MATCH('O5 Details by Class &amp; Accounts'!CI$18, 'E2 Allocators'!$B$15:$W$15, 0),FALSE)*$E198)</f>
        <v>0</v>
      </c>
      <c r="CJ198" s="1334">
        <f>IF(ISERROR(VLOOKUP(VLOOKUP($A198, 'E4 TB Allocation Details'!$A$18:$L$217, MATCH("A &amp; G ID", 'E4 TB Allocation Details'!$A$18:$L$18, 0),FALSE), 'E2 Allocators'!$B$15:$W$361, MATCH('O5 Details by Class &amp; Accounts'!CJ$18, 'E2 Allocators'!$B$15:$W$15, 0),FALSE)*$E198), 0, VLOOKUP(VLOOKUP($A198, 'E4 TB Allocation Details'!$A$18:$L$217, MATCH("A &amp; G ID", 'E4 TB Allocation Details'!$A$18:$L$18, 0),FALSE), 'E2 Allocators'!$B$15:$W$361, MATCH('O5 Details by Class &amp; Accounts'!CJ$18, 'E2 Allocators'!$B$15:$W$15, 0),FALSE)*$E198)</f>
        <v>0</v>
      </c>
      <c r="CK198" s="1334">
        <f>IF(ISERROR(VLOOKUP(VLOOKUP($A198, 'E4 TB Allocation Details'!$A$18:$L$217, MATCH("A &amp; G ID", 'E4 TB Allocation Details'!$A$18:$L$18, 0),FALSE), 'E2 Allocators'!$B$15:$W$361, MATCH('O5 Details by Class &amp; Accounts'!CK$18, 'E2 Allocators'!$B$15:$W$15, 0),FALSE)*$E198), 0, VLOOKUP(VLOOKUP($A198, 'E4 TB Allocation Details'!$A$18:$L$217, MATCH("A &amp; G ID", 'E4 TB Allocation Details'!$A$18:$L$18, 0),FALSE), 'E2 Allocators'!$B$15:$W$361, MATCH('O5 Details by Class &amp; Accounts'!CK$18, 'E2 Allocators'!$B$15:$W$15, 0),FALSE)*$E198)</f>
        <v>0</v>
      </c>
      <c r="CL198" s="1334">
        <f>IF(ISERROR(VLOOKUP(VLOOKUP($A198, 'E4 TB Allocation Details'!$A$18:$L$217, MATCH("A &amp; G ID", 'E4 TB Allocation Details'!$A$18:$L$18, 0),FALSE), 'E2 Allocators'!$B$15:$W$361, MATCH('O5 Details by Class &amp; Accounts'!CL$18, 'E2 Allocators'!$B$15:$W$15, 0),FALSE)*$E198), 0, VLOOKUP(VLOOKUP($A198, 'E4 TB Allocation Details'!$A$18:$L$217, MATCH("A &amp; G ID", 'E4 TB Allocation Details'!$A$18:$L$18, 0),FALSE), 'E2 Allocators'!$B$15:$W$361, MATCH('O5 Details by Class &amp; Accounts'!CL$18, 'E2 Allocators'!$B$15:$W$15, 0),FALSE)*$E198)</f>
        <v>0</v>
      </c>
      <c r="CM198" s="1334">
        <f>IF(ISERROR(VLOOKUP(VLOOKUP($A198, 'E4 TB Allocation Details'!$A$18:$L$217, MATCH("A &amp; G ID", 'E4 TB Allocation Details'!$A$18:$L$18, 0),FALSE), 'E2 Allocators'!$B$15:$W$361, MATCH('O5 Details by Class &amp; Accounts'!CM$18, 'E2 Allocators'!$B$15:$W$15, 0),FALSE)*$E198), 0, VLOOKUP(VLOOKUP($A198, 'E4 TB Allocation Details'!$A$18:$L$217, MATCH("A &amp; G ID", 'E4 TB Allocation Details'!$A$18:$L$18, 0),FALSE), 'E2 Allocators'!$B$15:$W$361, MATCH('O5 Details by Class &amp; Accounts'!CM$18, 'E2 Allocators'!$B$15:$W$15, 0),FALSE)*$E198)</f>
        <v>0</v>
      </c>
      <c r="CN198" s="1334">
        <f t="shared" si="52"/>
        <v>0</v>
      </c>
      <c r="CO198" s="1670">
        <f t="shared" si="50"/>
        <v>0</v>
      </c>
      <c r="CQ198" s="1926" t="s">
        <v>1166</v>
      </c>
    </row>
    <row r="199" spans="1:95" s="64" customFormat="1" ht="12.75" x14ac:dyDescent="0.2">
      <c r="A199" s="2226">
        <v>5681</v>
      </c>
      <c r="B199" s="2176" t="s">
        <v>489</v>
      </c>
      <c r="C199" s="1667">
        <f>IF(ISERROR(VLOOKUP($A199,'I3 TB Data'!$A$20:$H$465,MATCH('O5 Details by Class &amp; Accounts'!$C$18, 'I3 TB Data'!$A$20:$H$20,0),0)), 0, VLOOKUP($A199,'I3 TB Data'!$A$20:$H$465,MATCH('O5 Details by Class &amp; Accounts'!$C$18,'I3 TB Data'!$A$20:$H$20,0),0))</f>
        <v>0</v>
      </c>
      <c r="D199" s="1668"/>
      <c r="E199" s="1667">
        <f>C199+D199</f>
        <v>0</v>
      </c>
      <c r="F199" s="1669"/>
      <c r="G199" s="1669"/>
      <c r="H199" s="1334">
        <f>F199+G199</f>
        <v>0</v>
      </c>
      <c r="I199" s="1334">
        <f>IF(ISERROR(VLOOKUP(VLOOKUP($A199, 'E4 TB Allocation Details'!$A$18:$L$217, MATCH("Demand ID", 'E4 TB Allocation Details'!$A$18:$L$18, 0),FALSE), 'E2 Allocators'!$B$15:$W$361, MATCH('O5 Details by Class &amp; Accounts'!I$18, 'E2 Allocators'!$B$15:$W$15, 0),FALSE)*$F199), 0, VLOOKUP(VLOOKUP($A199, 'E4 TB Allocation Details'!$A$18:$L$217, MATCH("Demand ID", 'E4 TB Allocation Details'!$A$18:$L$18, 0),FALSE), 'E2 Allocators'!$B$15:$W$361, MATCH('O5 Details by Class &amp; Accounts'!I$18, 'E2 Allocators'!$B$15:$W$15, 0),FALSE)*$F199)</f>
        <v>0</v>
      </c>
      <c r="J199" s="1334">
        <f>IF(ISERROR(VLOOKUP(VLOOKUP($A199, 'E4 TB Allocation Details'!$A$18:$L$217, MATCH("Demand ID", 'E4 TB Allocation Details'!$A$18:$L$18, 0),FALSE), 'E2 Allocators'!$B$15:$W$361, MATCH('O5 Details by Class &amp; Accounts'!J$18, 'E2 Allocators'!$B$15:$W$15, 0),FALSE)*$F199), 0, VLOOKUP(VLOOKUP($A199, 'E4 TB Allocation Details'!$A$18:$L$217, MATCH("Demand ID", 'E4 TB Allocation Details'!$A$18:$L$18, 0),FALSE), 'E2 Allocators'!$B$15:$W$361, MATCH('O5 Details by Class &amp; Accounts'!J$18, 'E2 Allocators'!$B$15:$W$15, 0),FALSE)*$F199)</f>
        <v>0</v>
      </c>
      <c r="K199" s="1334">
        <f>IF(ISERROR(VLOOKUP(VLOOKUP($A199, 'E4 TB Allocation Details'!$A$18:$L$217, MATCH("Demand ID", 'E4 TB Allocation Details'!$A$18:$L$18, 0),FALSE), 'E2 Allocators'!$B$15:$W$361, MATCH('O5 Details by Class &amp; Accounts'!K$18, 'E2 Allocators'!$B$15:$W$15, 0),FALSE)*$F199), 0, VLOOKUP(VLOOKUP($A199, 'E4 TB Allocation Details'!$A$18:$L$217, MATCH("Demand ID", 'E4 TB Allocation Details'!$A$18:$L$18, 0),FALSE), 'E2 Allocators'!$B$15:$W$361, MATCH('O5 Details by Class &amp; Accounts'!K$18, 'E2 Allocators'!$B$15:$W$15, 0),FALSE)*$F199)</f>
        <v>0</v>
      </c>
      <c r="L199" s="1334">
        <f>IF(ISERROR(VLOOKUP(VLOOKUP($A199, 'E4 TB Allocation Details'!$A$18:$L$217, MATCH("Demand ID", 'E4 TB Allocation Details'!$A$18:$L$18, 0),FALSE), 'E2 Allocators'!$B$15:$W$361, MATCH('O5 Details by Class &amp; Accounts'!L$18, 'E2 Allocators'!$B$15:$W$15, 0),FALSE)*$F199), 0, VLOOKUP(VLOOKUP($A199, 'E4 TB Allocation Details'!$A$18:$L$217, MATCH("Demand ID", 'E4 TB Allocation Details'!$A$18:$L$18, 0),FALSE), 'E2 Allocators'!$B$15:$W$361, MATCH('O5 Details by Class &amp; Accounts'!L$18, 'E2 Allocators'!$B$15:$W$15, 0),FALSE)*$F199)</f>
        <v>0</v>
      </c>
      <c r="M199" s="1334">
        <f>IF(ISERROR(VLOOKUP(VLOOKUP($A199, 'E4 TB Allocation Details'!$A$18:$L$217, MATCH("Demand ID", 'E4 TB Allocation Details'!$A$18:$L$18, 0),FALSE), 'E2 Allocators'!$B$15:$W$361, MATCH('O5 Details by Class &amp; Accounts'!M$18, 'E2 Allocators'!$B$15:$W$15, 0),FALSE)*$F199), 0, VLOOKUP(VLOOKUP($A199, 'E4 TB Allocation Details'!$A$18:$L$217, MATCH("Demand ID", 'E4 TB Allocation Details'!$A$18:$L$18, 0),FALSE), 'E2 Allocators'!$B$15:$W$361, MATCH('O5 Details by Class &amp; Accounts'!M$18, 'E2 Allocators'!$B$15:$W$15, 0),FALSE)*$F199)</f>
        <v>0</v>
      </c>
      <c r="N199" s="1334">
        <f>IF(ISERROR(VLOOKUP(VLOOKUP($A199, 'E4 TB Allocation Details'!$A$18:$L$217, MATCH("Demand ID", 'E4 TB Allocation Details'!$A$18:$L$18, 0),FALSE), 'E2 Allocators'!$B$15:$W$361, MATCH('O5 Details by Class &amp; Accounts'!N$18, 'E2 Allocators'!$B$15:$W$15, 0),FALSE)*$F199), 0, VLOOKUP(VLOOKUP($A199, 'E4 TB Allocation Details'!$A$18:$L$217, MATCH("Demand ID", 'E4 TB Allocation Details'!$A$18:$L$18, 0),FALSE), 'E2 Allocators'!$B$15:$W$361, MATCH('O5 Details by Class &amp; Accounts'!N$18, 'E2 Allocators'!$B$15:$W$15, 0),FALSE)*$F199)</f>
        <v>0</v>
      </c>
      <c r="O199" s="1334">
        <f>IF(ISERROR(VLOOKUP(VLOOKUP($A199, 'E4 TB Allocation Details'!$A$18:$L$217, MATCH("Demand ID", 'E4 TB Allocation Details'!$A$18:$L$18, 0),FALSE), 'E2 Allocators'!$B$15:$W$361, MATCH('O5 Details by Class &amp; Accounts'!O$18, 'E2 Allocators'!$B$15:$W$15, 0),FALSE)*$F199), 0, VLOOKUP(VLOOKUP($A199, 'E4 TB Allocation Details'!$A$18:$L$217, MATCH("Demand ID", 'E4 TB Allocation Details'!$A$18:$L$18, 0),FALSE), 'E2 Allocators'!$B$15:$W$361, MATCH('O5 Details by Class &amp; Accounts'!O$18, 'E2 Allocators'!$B$15:$W$15, 0),FALSE)*$F199)</f>
        <v>0</v>
      </c>
      <c r="P199" s="1334">
        <f>IF(ISERROR(VLOOKUP(VLOOKUP($A199, 'E4 TB Allocation Details'!$A$18:$L$217, MATCH("Demand ID", 'E4 TB Allocation Details'!$A$18:$L$18, 0),FALSE), 'E2 Allocators'!$B$15:$W$361, MATCH('O5 Details by Class &amp; Accounts'!P$18, 'E2 Allocators'!$B$15:$W$15, 0),FALSE)*$F199), 0, VLOOKUP(VLOOKUP($A199, 'E4 TB Allocation Details'!$A$18:$L$217, MATCH("Demand ID", 'E4 TB Allocation Details'!$A$18:$L$18, 0),FALSE), 'E2 Allocators'!$B$15:$W$361, MATCH('O5 Details by Class &amp; Accounts'!P$18, 'E2 Allocators'!$B$15:$W$15, 0),FALSE)*$F199)</f>
        <v>0</v>
      </c>
      <c r="Q199" s="1334">
        <f>IF(ISERROR(VLOOKUP(VLOOKUP($A199, 'E4 TB Allocation Details'!$A$18:$L$217, MATCH("Demand ID", 'E4 TB Allocation Details'!$A$18:$L$18, 0),FALSE), 'E2 Allocators'!$B$15:$W$361, MATCH('O5 Details by Class &amp; Accounts'!Q$18, 'E2 Allocators'!$B$15:$W$15, 0),FALSE)*$F199), 0, VLOOKUP(VLOOKUP($A199, 'E4 TB Allocation Details'!$A$18:$L$217, MATCH("Demand ID", 'E4 TB Allocation Details'!$A$18:$L$18, 0),FALSE), 'E2 Allocators'!$B$15:$W$361, MATCH('O5 Details by Class &amp; Accounts'!Q$18, 'E2 Allocators'!$B$15:$W$15, 0),FALSE)*$F199)</f>
        <v>0</v>
      </c>
      <c r="R199" s="1334">
        <f>IF(ISERROR(VLOOKUP(VLOOKUP($A199, 'E4 TB Allocation Details'!$A$18:$L$217, MATCH("Demand ID", 'E4 TB Allocation Details'!$A$18:$L$18, 0),FALSE), 'E2 Allocators'!$B$15:$W$361, MATCH('O5 Details by Class &amp; Accounts'!R$18, 'E2 Allocators'!$B$15:$W$15, 0),FALSE)*$F199), 0, VLOOKUP(VLOOKUP($A199, 'E4 TB Allocation Details'!$A$18:$L$217, MATCH("Demand ID", 'E4 TB Allocation Details'!$A$18:$L$18, 0),FALSE), 'E2 Allocators'!$B$15:$W$361, MATCH('O5 Details by Class &amp; Accounts'!R$18, 'E2 Allocators'!$B$15:$W$15, 0),FALSE)*$F199)</f>
        <v>0</v>
      </c>
      <c r="S199" s="1334">
        <f>IF(ISERROR(VLOOKUP(VLOOKUP($A199, 'E4 TB Allocation Details'!$A$18:$L$217, MATCH("Demand ID", 'E4 TB Allocation Details'!$A$18:$L$18, 0),FALSE), 'E2 Allocators'!$B$15:$W$361, MATCH('O5 Details by Class &amp; Accounts'!S$18, 'E2 Allocators'!$B$15:$W$15, 0),FALSE)*$F199), 0, VLOOKUP(VLOOKUP($A199, 'E4 TB Allocation Details'!$A$18:$L$217, MATCH("Demand ID", 'E4 TB Allocation Details'!$A$18:$L$18, 0),FALSE), 'E2 Allocators'!$B$15:$W$361, MATCH('O5 Details by Class &amp; Accounts'!S$18, 'E2 Allocators'!$B$15:$W$15, 0),FALSE)*$F199)</f>
        <v>0</v>
      </c>
      <c r="T199" s="1334">
        <f>IF(ISERROR(VLOOKUP(VLOOKUP($A199, 'E4 TB Allocation Details'!$A$18:$L$217, MATCH("Demand ID", 'E4 TB Allocation Details'!$A$18:$L$18, 0),FALSE), 'E2 Allocators'!$B$15:$W$361, MATCH('O5 Details by Class &amp; Accounts'!T$18, 'E2 Allocators'!$B$15:$W$15, 0),FALSE)*$F199), 0, VLOOKUP(VLOOKUP($A199, 'E4 TB Allocation Details'!$A$18:$L$217, MATCH("Demand ID", 'E4 TB Allocation Details'!$A$18:$L$18, 0),FALSE), 'E2 Allocators'!$B$15:$W$361, MATCH('O5 Details by Class &amp; Accounts'!T$18, 'E2 Allocators'!$B$15:$W$15, 0),FALSE)*$F199)</f>
        <v>0</v>
      </c>
      <c r="U199" s="1334">
        <f>IF(ISERROR(VLOOKUP(VLOOKUP($A199, 'E4 TB Allocation Details'!$A$18:$L$217, MATCH("Demand ID", 'E4 TB Allocation Details'!$A$18:$L$18, 0),FALSE), 'E2 Allocators'!$B$15:$W$361, MATCH('O5 Details by Class &amp; Accounts'!U$18, 'E2 Allocators'!$B$15:$W$15, 0),FALSE)*$F199), 0, VLOOKUP(VLOOKUP($A199, 'E4 TB Allocation Details'!$A$18:$L$217, MATCH("Demand ID", 'E4 TB Allocation Details'!$A$18:$L$18, 0),FALSE), 'E2 Allocators'!$B$15:$W$361, MATCH('O5 Details by Class &amp; Accounts'!U$18, 'E2 Allocators'!$B$15:$W$15, 0),FALSE)*$F199)</f>
        <v>0</v>
      </c>
      <c r="V199" s="1334">
        <f>IF(ISERROR(VLOOKUP(VLOOKUP($A199, 'E4 TB Allocation Details'!$A$18:$L$217, MATCH("Demand ID", 'E4 TB Allocation Details'!$A$18:$L$18, 0),FALSE), 'E2 Allocators'!$B$15:$W$361, MATCH('O5 Details by Class &amp; Accounts'!V$18, 'E2 Allocators'!$B$15:$W$15, 0),FALSE)*$F199), 0, VLOOKUP(VLOOKUP($A199, 'E4 TB Allocation Details'!$A$18:$L$217, MATCH("Demand ID", 'E4 TB Allocation Details'!$A$18:$L$18, 0),FALSE), 'E2 Allocators'!$B$15:$W$361, MATCH('O5 Details by Class &amp; Accounts'!V$18, 'E2 Allocators'!$B$15:$W$15, 0),FALSE)*$F199)</f>
        <v>0</v>
      </c>
      <c r="W199" s="1334">
        <f>IF(ISERROR(VLOOKUP(VLOOKUP($A199, 'E4 TB Allocation Details'!$A$18:$L$217, MATCH("Demand ID", 'E4 TB Allocation Details'!$A$18:$L$18, 0),FALSE), 'E2 Allocators'!$B$15:$W$361, MATCH('O5 Details by Class &amp; Accounts'!W$18, 'E2 Allocators'!$B$15:$W$15, 0),FALSE)*$F199), 0, VLOOKUP(VLOOKUP($A199, 'E4 TB Allocation Details'!$A$18:$L$217, MATCH("Demand ID", 'E4 TB Allocation Details'!$A$18:$L$18, 0),FALSE), 'E2 Allocators'!$B$15:$W$361, MATCH('O5 Details by Class &amp; Accounts'!W$18, 'E2 Allocators'!$B$15:$W$15, 0),FALSE)*$F199)</f>
        <v>0</v>
      </c>
      <c r="X199" s="1334">
        <f>IF(ISERROR(VLOOKUP(VLOOKUP($A199, 'E4 TB Allocation Details'!$A$18:$L$217, MATCH("Demand ID", 'E4 TB Allocation Details'!$A$18:$L$18, 0),FALSE), 'E2 Allocators'!$B$15:$W$361, MATCH('O5 Details by Class &amp; Accounts'!X$18, 'E2 Allocators'!$B$15:$W$15, 0),FALSE)*$F199), 0, VLOOKUP(VLOOKUP($A199, 'E4 TB Allocation Details'!$A$18:$L$217, MATCH("Demand ID", 'E4 TB Allocation Details'!$A$18:$L$18, 0),FALSE), 'E2 Allocators'!$B$15:$W$361, MATCH('O5 Details by Class &amp; Accounts'!X$18, 'E2 Allocators'!$B$15:$W$15, 0),FALSE)*$F199)</f>
        <v>0</v>
      </c>
      <c r="Y199" s="1334">
        <f>IF(ISERROR(VLOOKUP(VLOOKUP($A199, 'E4 TB Allocation Details'!$A$18:$L$217, MATCH("Demand ID", 'E4 TB Allocation Details'!$A$18:$L$18, 0),FALSE), 'E2 Allocators'!$B$15:$W$361, MATCH('O5 Details by Class &amp; Accounts'!Y$18, 'E2 Allocators'!$B$15:$W$15, 0),FALSE)*$F199), 0, VLOOKUP(VLOOKUP($A199, 'E4 TB Allocation Details'!$A$18:$L$217, MATCH("Demand ID", 'E4 TB Allocation Details'!$A$18:$L$18, 0),FALSE), 'E2 Allocators'!$B$15:$W$361, MATCH('O5 Details by Class &amp; Accounts'!Y$18, 'E2 Allocators'!$B$15:$W$15, 0),FALSE)*$F199)</f>
        <v>0</v>
      </c>
      <c r="Z199" s="1334">
        <f>IF(ISERROR(VLOOKUP(VLOOKUP($A199, 'E4 TB Allocation Details'!$A$18:$L$217, MATCH("Demand ID", 'E4 TB Allocation Details'!$A$18:$L$18, 0),FALSE), 'E2 Allocators'!$B$15:$W$361, MATCH('O5 Details by Class &amp; Accounts'!Z$18, 'E2 Allocators'!$B$15:$W$15, 0),FALSE)*$F199), 0, VLOOKUP(VLOOKUP($A199, 'E4 TB Allocation Details'!$A$18:$L$217, MATCH("Demand ID", 'E4 TB Allocation Details'!$A$18:$L$18, 0),FALSE), 'E2 Allocators'!$B$15:$W$361, MATCH('O5 Details by Class &amp; Accounts'!Z$18, 'E2 Allocators'!$B$15:$W$15, 0),FALSE)*$F199)</f>
        <v>0</v>
      </c>
      <c r="AA199" s="1334">
        <f>IF(ISERROR(VLOOKUP(VLOOKUP($A199, 'E4 TB Allocation Details'!$A$18:$L$217, MATCH("Demand ID", 'E4 TB Allocation Details'!$A$18:$L$18, 0),FALSE), 'E2 Allocators'!$B$15:$W$361, MATCH('O5 Details by Class &amp; Accounts'!AA$18, 'E2 Allocators'!$B$15:$W$15, 0),FALSE)*$F199), 0, VLOOKUP(VLOOKUP($A199, 'E4 TB Allocation Details'!$A$18:$L$217, MATCH("Demand ID", 'E4 TB Allocation Details'!$A$18:$L$18, 0),FALSE), 'E2 Allocators'!$B$15:$W$361, MATCH('O5 Details by Class &amp; Accounts'!AA$18, 'E2 Allocators'!$B$15:$W$15, 0),FALSE)*$F199)</f>
        <v>0</v>
      </c>
      <c r="AB199" s="1334">
        <f>IF(ISERROR(VLOOKUP(VLOOKUP($A199, 'E4 TB Allocation Details'!$A$18:$L$217, MATCH("Demand ID", 'E4 TB Allocation Details'!$A$18:$L$18, 0),FALSE), 'E2 Allocators'!$B$15:$W$361, MATCH('O5 Details by Class &amp; Accounts'!AB$18, 'E2 Allocators'!$B$15:$W$15, 0),FALSE)*$F199), 0, VLOOKUP(VLOOKUP($A199, 'E4 TB Allocation Details'!$A$18:$L$217, MATCH("Demand ID", 'E4 TB Allocation Details'!$A$18:$L$18, 0),FALSE), 'E2 Allocators'!$B$15:$W$361, MATCH('O5 Details by Class &amp; Accounts'!AB$18, 'E2 Allocators'!$B$15:$W$15, 0),FALSE)*$F199)</f>
        <v>0</v>
      </c>
      <c r="AC199" s="1334">
        <f>SUM(I199:AB199)</f>
        <v>0</v>
      </c>
      <c r="AD199" s="1334">
        <f>IF(ISERROR(VLOOKUP(VLOOKUP($A199, 'E4 TB Allocation Details'!$A$18:$L$217, MATCH("Customer ID", 'E4 TB Allocation Details'!$A$18:$L$18, 0),FALSE), 'E2 Allocators'!$B$15:$W$361, MATCH('O5 Details by Class &amp; Accounts'!AD$18, 'E2 Allocators'!$B$15:$W$15, 0),FALSE)*$G199), 0, VLOOKUP(VLOOKUP($A199, 'E4 TB Allocation Details'!$A$18:$L$217, MATCH("Customer ID", 'E4 TB Allocation Details'!$A$18:$L$18, 0),FALSE), 'E2 Allocators'!$B$15:$W$361, MATCH('O5 Details by Class &amp; Accounts'!AD$18, 'E2 Allocators'!$B$15:$W$15, 0),FALSE)*$G199)</f>
        <v>0</v>
      </c>
      <c r="AE199" s="1334">
        <f>IF(ISERROR(VLOOKUP(VLOOKUP($A199, 'E4 TB Allocation Details'!$A$18:$L$217, MATCH("Customer ID", 'E4 TB Allocation Details'!$A$18:$L$18, 0),FALSE), 'E2 Allocators'!$B$15:$W$361, MATCH('O5 Details by Class &amp; Accounts'!AE$18, 'E2 Allocators'!$B$15:$W$15, 0),FALSE)*$G199), 0, VLOOKUP(VLOOKUP($A199, 'E4 TB Allocation Details'!$A$18:$L$217, MATCH("Customer ID", 'E4 TB Allocation Details'!$A$18:$L$18, 0),FALSE), 'E2 Allocators'!$B$15:$W$361, MATCH('O5 Details by Class &amp; Accounts'!AE$18, 'E2 Allocators'!$B$15:$W$15, 0),FALSE)*$G199)</f>
        <v>0</v>
      </c>
      <c r="AF199" s="1334">
        <f>IF(ISERROR(VLOOKUP(VLOOKUP($A199, 'E4 TB Allocation Details'!$A$18:$L$217, MATCH("Customer ID", 'E4 TB Allocation Details'!$A$18:$L$18, 0),FALSE), 'E2 Allocators'!$B$15:$W$361, MATCH('O5 Details by Class &amp; Accounts'!AF$18, 'E2 Allocators'!$B$15:$W$15, 0),FALSE)*$G199), 0, VLOOKUP(VLOOKUP($A199, 'E4 TB Allocation Details'!$A$18:$L$217, MATCH("Customer ID", 'E4 TB Allocation Details'!$A$18:$L$18, 0),FALSE), 'E2 Allocators'!$B$15:$W$361, MATCH('O5 Details by Class &amp; Accounts'!AF$18, 'E2 Allocators'!$B$15:$W$15, 0),FALSE)*$G199)</f>
        <v>0</v>
      </c>
      <c r="AG199" s="1334">
        <f>IF(ISERROR(VLOOKUP(VLOOKUP($A199, 'E4 TB Allocation Details'!$A$18:$L$217, MATCH("Customer ID", 'E4 TB Allocation Details'!$A$18:$L$18, 0),FALSE), 'E2 Allocators'!$B$15:$W$361, MATCH('O5 Details by Class &amp; Accounts'!AG$18, 'E2 Allocators'!$B$15:$W$15, 0),FALSE)*$G199), 0, VLOOKUP(VLOOKUP($A199, 'E4 TB Allocation Details'!$A$18:$L$217, MATCH("Customer ID", 'E4 TB Allocation Details'!$A$18:$L$18, 0),FALSE), 'E2 Allocators'!$B$15:$W$361, MATCH('O5 Details by Class &amp; Accounts'!AG$18, 'E2 Allocators'!$B$15:$W$15, 0),FALSE)*$G199)</f>
        <v>0</v>
      </c>
      <c r="AH199" s="1334">
        <f>IF(ISERROR(VLOOKUP(VLOOKUP($A199, 'E4 TB Allocation Details'!$A$18:$L$217, MATCH("Customer ID", 'E4 TB Allocation Details'!$A$18:$L$18, 0),FALSE), 'E2 Allocators'!$B$15:$W$361, MATCH('O5 Details by Class &amp; Accounts'!AH$18, 'E2 Allocators'!$B$15:$W$15, 0),FALSE)*$G199), 0, VLOOKUP(VLOOKUP($A199, 'E4 TB Allocation Details'!$A$18:$L$217, MATCH("Customer ID", 'E4 TB Allocation Details'!$A$18:$L$18, 0),FALSE), 'E2 Allocators'!$B$15:$W$361, MATCH('O5 Details by Class &amp; Accounts'!AH$18, 'E2 Allocators'!$B$15:$W$15, 0),FALSE)*$G199)</f>
        <v>0</v>
      </c>
      <c r="AI199" s="1334">
        <f>IF(ISERROR(VLOOKUP(VLOOKUP($A199, 'E4 TB Allocation Details'!$A$18:$L$217, MATCH("Customer ID", 'E4 TB Allocation Details'!$A$18:$L$18, 0),FALSE), 'E2 Allocators'!$B$15:$W$361, MATCH('O5 Details by Class &amp; Accounts'!AI$18, 'E2 Allocators'!$B$15:$W$15, 0),FALSE)*$G199), 0, VLOOKUP(VLOOKUP($A199, 'E4 TB Allocation Details'!$A$18:$L$217, MATCH("Customer ID", 'E4 TB Allocation Details'!$A$18:$L$18, 0),FALSE), 'E2 Allocators'!$B$15:$W$361, MATCH('O5 Details by Class &amp; Accounts'!AI$18, 'E2 Allocators'!$B$15:$W$15, 0),FALSE)*$G199)</f>
        <v>0</v>
      </c>
      <c r="AJ199" s="1334">
        <f>IF(ISERROR(VLOOKUP(VLOOKUP($A199, 'E4 TB Allocation Details'!$A$18:$L$217, MATCH("Customer ID", 'E4 TB Allocation Details'!$A$18:$L$18, 0),FALSE), 'E2 Allocators'!$B$15:$W$361, MATCH('O5 Details by Class &amp; Accounts'!AJ$18, 'E2 Allocators'!$B$15:$W$15, 0),FALSE)*$G199), 0, VLOOKUP(VLOOKUP($A199, 'E4 TB Allocation Details'!$A$18:$L$217, MATCH("Customer ID", 'E4 TB Allocation Details'!$A$18:$L$18, 0),FALSE), 'E2 Allocators'!$B$15:$W$361, MATCH('O5 Details by Class &amp; Accounts'!AJ$18, 'E2 Allocators'!$B$15:$W$15, 0),FALSE)*$G199)</f>
        <v>0</v>
      </c>
      <c r="AK199" s="1334">
        <f>IF(ISERROR(VLOOKUP(VLOOKUP($A199, 'E4 TB Allocation Details'!$A$18:$L$217, MATCH("Customer ID", 'E4 TB Allocation Details'!$A$18:$L$18, 0),FALSE), 'E2 Allocators'!$B$15:$W$361, MATCH('O5 Details by Class &amp; Accounts'!AK$18, 'E2 Allocators'!$B$15:$W$15, 0),FALSE)*$G199), 0, VLOOKUP(VLOOKUP($A199, 'E4 TB Allocation Details'!$A$18:$L$217, MATCH("Customer ID", 'E4 TB Allocation Details'!$A$18:$L$18, 0),FALSE), 'E2 Allocators'!$B$15:$W$361, MATCH('O5 Details by Class &amp; Accounts'!AK$18, 'E2 Allocators'!$B$15:$W$15, 0),FALSE)*$G199)</f>
        <v>0</v>
      </c>
      <c r="AL199" s="1334">
        <f>IF(ISERROR(VLOOKUP(VLOOKUP($A199, 'E4 TB Allocation Details'!$A$18:$L$217, MATCH("Customer ID", 'E4 TB Allocation Details'!$A$18:$L$18, 0),FALSE), 'E2 Allocators'!$B$15:$W$361, MATCH('O5 Details by Class &amp; Accounts'!AL$18, 'E2 Allocators'!$B$15:$W$15, 0),FALSE)*$G199), 0, VLOOKUP(VLOOKUP($A199, 'E4 TB Allocation Details'!$A$18:$L$217, MATCH("Customer ID", 'E4 TB Allocation Details'!$A$18:$L$18, 0),FALSE), 'E2 Allocators'!$B$15:$W$361, MATCH('O5 Details by Class &amp; Accounts'!AL$18, 'E2 Allocators'!$B$15:$W$15, 0),FALSE)*$G199)</f>
        <v>0</v>
      </c>
      <c r="AM199" s="1334">
        <f>IF(ISERROR(VLOOKUP(VLOOKUP($A199, 'E4 TB Allocation Details'!$A$18:$L$217, MATCH("Customer ID", 'E4 TB Allocation Details'!$A$18:$L$18, 0),FALSE), 'E2 Allocators'!$B$15:$W$361, MATCH('O5 Details by Class &amp; Accounts'!AM$18, 'E2 Allocators'!$B$15:$W$15, 0),FALSE)*$G199), 0, VLOOKUP(VLOOKUP($A199, 'E4 TB Allocation Details'!$A$18:$L$217, MATCH("Customer ID", 'E4 TB Allocation Details'!$A$18:$L$18, 0),FALSE), 'E2 Allocators'!$B$15:$W$361, MATCH('O5 Details by Class &amp; Accounts'!AM$18, 'E2 Allocators'!$B$15:$W$15, 0),FALSE)*$G199)</f>
        <v>0</v>
      </c>
      <c r="AN199" s="1334">
        <f>IF(ISERROR(VLOOKUP(VLOOKUP($A199, 'E4 TB Allocation Details'!$A$18:$L$217, MATCH("Customer ID", 'E4 TB Allocation Details'!$A$18:$L$18, 0),FALSE), 'E2 Allocators'!$B$15:$W$361, MATCH('O5 Details by Class &amp; Accounts'!AN$18, 'E2 Allocators'!$B$15:$W$15, 0),FALSE)*$G199), 0, VLOOKUP(VLOOKUP($A199, 'E4 TB Allocation Details'!$A$18:$L$217, MATCH("Customer ID", 'E4 TB Allocation Details'!$A$18:$L$18, 0),FALSE), 'E2 Allocators'!$B$15:$W$361, MATCH('O5 Details by Class &amp; Accounts'!AN$18, 'E2 Allocators'!$B$15:$W$15, 0),FALSE)*$G199)</f>
        <v>0</v>
      </c>
      <c r="AO199" s="1334">
        <f>IF(ISERROR(VLOOKUP(VLOOKUP($A199, 'E4 TB Allocation Details'!$A$18:$L$217, MATCH("Customer ID", 'E4 TB Allocation Details'!$A$18:$L$18, 0),FALSE), 'E2 Allocators'!$B$15:$W$361, MATCH('O5 Details by Class &amp; Accounts'!AO$18, 'E2 Allocators'!$B$15:$W$15, 0),FALSE)*$G199), 0, VLOOKUP(VLOOKUP($A199, 'E4 TB Allocation Details'!$A$18:$L$217, MATCH("Customer ID", 'E4 TB Allocation Details'!$A$18:$L$18, 0),FALSE), 'E2 Allocators'!$B$15:$W$361, MATCH('O5 Details by Class &amp; Accounts'!AO$18, 'E2 Allocators'!$B$15:$W$15, 0),FALSE)*$G199)</f>
        <v>0</v>
      </c>
      <c r="AP199" s="1334">
        <f>IF(ISERROR(VLOOKUP(VLOOKUP($A199, 'E4 TB Allocation Details'!$A$18:$L$217, MATCH("Customer ID", 'E4 TB Allocation Details'!$A$18:$L$18, 0),FALSE), 'E2 Allocators'!$B$15:$W$361, MATCH('O5 Details by Class &amp; Accounts'!AP$18, 'E2 Allocators'!$B$15:$W$15, 0),FALSE)*$G199), 0, VLOOKUP(VLOOKUP($A199, 'E4 TB Allocation Details'!$A$18:$L$217, MATCH("Customer ID", 'E4 TB Allocation Details'!$A$18:$L$18, 0),FALSE), 'E2 Allocators'!$B$15:$W$361, MATCH('O5 Details by Class &amp; Accounts'!AP$18, 'E2 Allocators'!$B$15:$W$15, 0),FALSE)*$G199)</f>
        <v>0</v>
      </c>
      <c r="AQ199" s="1334">
        <f>IF(ISERROR(VLOOKUP(VLOOKUP($A199, 'E4 TB Allocation Details'!$A$18:$L$217, MATCH("Customer ID", 'E4 TB Allocation Details'!$A$18:$L$18, 0),FALSE), 'E2 Allocators'!$B$15:$W$361, MATCH('O5 Details by Class &amp; Accounts'!AQ$18, 'E2 Allocators'!$B$15:$W$15, 0),FALSE)*$G199), 0, VLOOKUP(VLOOKUP($A199, 'E4 TB Allocation Details'!$A$18:$L$217, MATCH("Customer ID", 'E4 TB Allocation Details'!$A$18:$L$18, 0),FALSE), 'E2 Allocators'!$B$15:$W$361, MATCH('O5 Details by Class &amp; Accounts'!AQ$18, 'E2 Allocators'!$B$15:$W$15, 0),FALSE)*$G199)</f>
        <v>0</v>
      </c>
      <c r="AR199" s="1334">
        <f>IF(ISERROR(VLOOKUP(VLOOKUP($A199, 'E4 TB Allocation Details'!$A$18:$L$217, MATCH("Customer ID", 'E4 TB Allocation Details'!$A$18:$L$18, 0),FALSE), 'E2 Allocators'!$B$15:$W$361, MATCH('O5 Details by Class &amp; Accounts'!AR$18, 'E2 Allocators'!$B$15:$W$15, 0),FALSE)*$G199), 0, VLOOKUP(VLOOKUP($A199, 'E4 TB Allocation Details'!$A$18:$L$217, MATCH("Customer ID", 'E4 TB Allocation Details'!$A$18:$L$18, 0),FALSE), 'E2 Allocators'!$B$15:$W$361, MATCH('O5 Details by Class &amp; Accounts'!AR$18, 'E2 Allocators'!$B$15:$W$15, 0),FALSE)*$G199)</f>
        <v>0</v>
      </c>
      <c r="AS199" s="1334">
        <f>IF(ISERROR(VLOOKUP(VLOOKUP($A199, 'E4 TB Allocation Details'!$A$18:$L$217, MATCH("Customer ID", 'E4 TB Allocation Details'!$A$18:$L$18, 0),FALSE), 'E2 Allocators'!$B$15:$W$361, MATCH('O5 Details by Class &amp; Accounts'!AS$18, 'E2 Allocators'!$B$15:$W$15, 0),FALSE)*$G199), 0, VLOOKUP(VLOOKUP($A199, 'E4 TB Allocation Details'!$A$18:$L$217, MATCH("Customer ID", 'E4 TB Allocation Details'!$A$18:$L$18, 0),FALSE), 'E2 Allocators'!$B$15:$W$361, MATCH('O5 Details by Class &amp; Accounts'!AS$18, 'E2 Allocators'!$B$15:$W$15, 0),FALSE)*$G199)</f>
        <v>0</v>
      </c>
      <c r="AT199" s="1334">
        <f>IF(ISERROR(VLOOKUP(VLOOKUP($A199, 'E4 TB Allocation Details'!$A$18:$L$217, MATCH("Customer ID", 'E4 TB Allocation Details'!$A$18:$L$18, 0),FALSE), 'E2 Allocators'!$B$15:$W$361, MATCH('O5 Details by Class &amp; Accounts'!AT$18, 'E2 Allocators'!$B$15:$W$15, 0),FALSE)*$G199), 0, VLOOKUP(VLOOKUP($A199, 'E4 TB Allocation Details'!$A$18:$L$217, MATCH("Customer ID", 'E4 TB Allocation Details'!$A$18:$L$18, 0),FALSE), 'E2 Allocators'!$B$15:$W$361, MATCH('O5 Details by Class &amp; Accounts'!AT$18, 'E2 Allocators'!$B$15:$W$15, 0),FALSE)*$G199)</f>
        <v>0</v>
      </c>
      <c r="AU199" s="1334">
        <f>IF(ISERROR(VLOOKUP(VLOOKUP($A199, 'E4 TB Allocation Details'!$A$18:$L$217, MATCH("Customer ID", 'E4 TB Allocation Details'!$A$18:$L$18, 0),FALSE), 'E2 Allocators'!$B$15:$W$361, MATCH('O5 Details by Class &amp; Accounts'!AU$18, 'E2 Allocators'!$B$15:$W$15, 0),FALSE)*$G199), 0, VLOOKUP(VLOOKUP($A199, 'E4 TB Allocation Details'!$A$18:$L$217, MATCH("Customer ID", 'E4 TB Allocation Details'!$A$18:$L$18, 0),FALSE), 'E2 Allocators'!$B$15:$W$361, MATCH('O5 Details by Class &amp; Accounts'!AU$18, 'E2 Allocators'!$B$15:$W$15, 0),FALSE)*$G199)</f>
        <v>0</v>
      </c>
      <c r="AV199" s="1334">
        <f>IF(ISERROR(VLOOKUP(VLOOKUP($A199, 'E4 TB Allocation Details'!$A$18:$L$217, MATCH("Customer ID", 'E4 TB Allocation Details'!$A$18:$L$18, 0),FALSE), 'E2 Allocators'!$B$15:$W$361, MATCH('O5 Details by Class &amp; Accounts'!AV$18, 'E2 Allocators'!$B$15:$W$15, 0),FALSE)*$G199), 0, VLOOKUP(VLOOKUP($A199, 'E4 TB Allocation Details'!$A$18:$L$217, MATCH("Customer ID", 'E4 TB Allocation Details'!$A$18:$L$18, 0),FALSE), 'E2 Allocators'!$B$15:$W$361, MATCH('O5 Details by Class &amp; Accounts'!AV$18, 'E2 Allocators'!$B$15:$W$15, 0),FALSE)*$G199)</f>
        <v>0</v>
      </c>
      <c r="AW199" s="1334">
        <f>IF(ISERROR(VLOOKUP(VLOOKUP($A199, 'E4 TB Allocation Details'!$A$18:$L$217, MATCH("Customer ID", 'E4 TB Allocation Details'!$A$18:$L$18, 0),FALSE), 'E2 Allocators'!$B$15:$W$361, MATCH('O5 Details by Class &amp; Accounts'!AW$18, 'E2 Allocators'!$B$15:$W$15, 0),FALSE)*$G199), 0, VLOOKUP(VLOOKUP($A199, 'E4 TB Allocation Details'!$A$18:$L$217, MATCH("Customer ID", 'E4 TB Allocation Details'!$A$18:$L$18, 0),FALSE), 'E2 Allocators'!$B$15:$W$361, MATCH('O5 Details by Class &amp; Accounts'!AW$18, 'E2 Allocators'!$B$15:$W$15, 0),FALSE)*$G199)</f>
        <v>0</v>
      </c>
      <c r="AX199" s="1334">
        <f>SUM(AD199:AW199)</f>
        <v>0</v>
      </c>
      <c r="AY199" s="1334">
        <f>IF(ISERROR(VLOOKUP(VLOOKUP($A199, 'E4 TB Allocation Details'!$A$18:$L$217, MATCH("Misc ID", 'E4 TB Allocation Details'!$A$18:$L$18, 0),FALSE), 'E2 Allocators'!$B$15:$W$361, MATCH('O5 Details by Class &amp; Accounts'!AY$18, 'E2 Allocators'!$B$15:$W$15, 0),FALSE)*$E199), 0, VLOOKUP(VLOOKUP($A199, 'E4 TB Allocation Details'!$A$18:$L$217, MATCH("Misc ID", 'E4 TB Allocation Details'!$A$18:$L$18, 0),FALSE), 'E2 Allocators'!$B$15:$W$361, MATCH('O5 Details by Class &amp; Accounts'!AY$18, 'E2 Allocators'!$B$15:$W$15, 0),FALSE)*$E199)</f>
        <v>0</v>
      </c>
      <c r="AZ199" s="1334">
        <f>IF(ISERROR(VLOOKUP(VLOOKUP($A199, 'E4 TB Allocation Details'!$A$18:$L$217, MATCH("Misc ID", 'E4 TB Allocation Details'!$A$18:$L$18, 0),FALSE), 'E2 Allocators'!$B$15:$W$361, MATCH('O5 Details by Class &amp; Accounts'!AZ$18, 'E2 Allocators'!$B$15:$W$15, 0),FALSE)*$E199), 0, VLOOKUP(VLOOKUP($A199, 'E4 TB Allocation Details'!$A$18:$L$217, MATCH("Misc ID", 'E4 TB Allocation Details'!$A$18:$L$18, 0),FALSE), 'E2 Allocators'!$B$15:$W$361, MATCH('O5 Details by Class &amp; Accounts'!AZ$18, 'E2 Allocators'!$B$15:$W$15, 0),FALSE)*$E199)</f>
        <v>0</v>
      </c>
      <c r="BA199" s="1334">
        <f>IF(ISERROR(VLOOKUP(VLOOKUP($A199, 'E4 TB Allocation Details'!$A$18:$L$217, MATCH("Misc ID", 'E4 TB Allocation Details'!$A$18:$L$18, 0),FALSE), 'E2 Allocators'!$B$15:$W$361, MATCH('O5 Details by Class &amp; Accounts'!BA$18, 'E2 Allocators'!$B$15:$W$15, 0),FALSE)*$E199), 0, VLOOKUP(VLOOKUP($A199, 'E4 TB Allocation Details'!$A$18:$L$217, MATCH("Misc ID", 'E4 TB Allocation Details'!$A$18:$L$18, 0),FALSE), 'E2 Allocators'!$B$15:$W$361, MATCH('O5 Details by Class &amp; Accounts'!BA$18, 'E2 Allocators'!$B$15:$W$15, 0),FALSE)*$E199)</f>
        <v>0</v>
      </c>
      <c r="BB199" s="1334">
        <f>IF(ISERROR(VLOOKUP(VLOOKUP($A199, 'E4 TB Allocation Details'!$A$18:$L$217, MATCH("Misc ID", 'E4 TB Allocation Details'!$A$18:$L$18, 0),FALSE), 'E2 Allocators'!$B$15:$W$361, MATCH('O5 Details by Class &amp; Accounts'!BB$18, 'E2 Allocators'!$B$15:$W$15, 0),FALSE)*$E199), 0, VLOOKUP(VLOOKUP($A199, 'E4 TB Allocation Details'!$A$18:$L$217, MATCH("Misc ID", 'E4 TB Allocation Details'!$A$18:$L$18, 0),FALSE), 'E2 Allocators'!$B$15:$W$361, MATCH('O5 Details by Class &amp; Accounts'!BB$18, 'E2 Allocators'!$B$15:$W$15, 0),FALSE)*$E199)</f>
        <v>0</v>
      </c>
      <c r="BC199" s="1334">
        <f>IF(ISERROR(VLOOKUP(VLOOKUP($A199, 'E4 TB Allocation Details'!$A$18:$L$217, MATCH("Misc ID", 'E4 TB Allocation Details'!$A$18:$L$18, 0),FALSE), 'E2 Allocators'!$B$15:$W$361, MATCH('O5 Details by Class &amp; Accounts'!BC$18, 'E2 Allocators'!$B$15:$W$15, 0),FALSE)*$E199), 0, VLOOKUP(VLOOKUP($A199, 'E4 TB Allocation Details'!$A$18:$L$217, MATCH("Misc ID", 'E4 TB Allocation Details'!$A$18:$L$18, 0),FALSE), 'E2 Allocators'!$B$15:$W$361, MATCH('O5 Details by Class &amp; Accounts'!BC$18, 'E2 Allocators'!$B$15:$W$15, 0),FALSE)*$E199)</f>
        <v>0</v>
      </c>
      <c r="BD199" s="1334">
        <f>IF(ISERROR(VLOOKUP(VLOOKUP($A199, 'E4 TB Allocation Details'!$A$18:$L$217, MATCH("Misc ID", 'E4 TB Allocation Details'!$A$18:$L$18, 0),FALSE), 'E2 Allocators'!$B$15:$W$361, MATCH('O5 Details by Class &amp; Accounts'!BD$18, 'E2 Allocators'!$B$15:$W$15, 0),FALSE)*$E199), 0, VLOOKUP(VLOOKUP($A199, 'E4 TB Allocation Details'!$A$18:$L$217, MATCH("Misc ID", 'E4 TB Allocation Details'!$A$18:$L$18, 0),FALSE), 'E2 Allocators'!$B$15:$W$361, MATCH('O5 Details by Class &amp; Accounts'!BD$18, 'E2 Allocators'!$B$15:$W$15, 0),FALSE)*$E199)</f>
        <v>0</v>
      </c>
      <c r="BE199" s="1334">
        <f>IF(ISERROR(VLOOKUP(VLOOKUP($A199, 'E4 TB Allocation Details'!$A$18:$L$217, MATCH("Misc ID", 'E4 TB Allocation Details'!$A$18:$L$18, 0),FALSE), 'E2 Allocators'!$B$15:$W$361, MATCH('O5 Details by Class &amp; Accounts'!BE$18, 'E2 Allocators'!$B$15:$W$15, 0),FALSE)*$E199), 0, VLOOKUP(VLOOKUP($A199, 'E4 TB Allocation Details'!$A$18:$L$217, MATCH("Misc ID", 'E4 TB Allocation Details'!$A$18:$L$18, 0),FALSE), 'E2 Allocators'!$B$15:$W$361, MATCH('O5 Details by Class &amp; Accounts'!BE$18, 'E2 Allocators'!$B$15:$W$15, 0),FALSE)*$E199)</f>
        <v>0</v>
      </c>
      <c r="BF199" s="1334">
        <f>IF(ISERROR(VLOOKUP(VLOOKUP($A199, 'E4 TB Allocation Details'!$A$18:$L$217, MATCH("Misc ID", 'E4 TB Allocation Details'!$A$18:$L$18, 0),FALSE), 'E2 Allocators'!$B$15:$W$361, MATCH('O5 Details by Class &amp; Accounts'!BF$18, 'E2 Allocators'!$B$15:$W$15, 0),FALSE)*$E199), 0, VLOOKUP(VLOOKUP($A199, 'E4 TB Allocation Details'!$A$18:$L$217, MATCH("Misc ID", 'E4 TB Allocation Details'!$A$18:$L$18, 0),FALSE), 'E2 Allocators'!$B$15:$W$361, MATCH('O5 Details by Class &amp; Accounts'!BF$18, 'E2 Allocators'!$B$15:$W$15, 0),FALSE)*$E199)</f>
        <v>0</v>
      </c>
      <c r="BG199" s="1334">
        <f>IF(ISERROR(VLOOKUP(VLOOKUP($A199, 'E4 TB Allocation Details'!$A$18:$L$217, MATCH("Misc ID", 'E4 TB Allocation Details'!$A$18:$L$18, 0),FALSE), 'E2 Allocators'!$B$15:$W$361, MATCH('O5 Details by Class &amp; Accounts'!BG$18, 'E2 Allocators'!$B$15:$W$15, 0),FALSE)*$E199), 0, VLOOKUP(VLOOKUP($A199, 'E4 TB Allocation Details'!$A$18:$L$217, MATCH("Misc ID", 'E4 TB Allocation Details'!$A$18:$L$18, 0),FALSE), 'E2 Allocators'!$B$15:$W$361, MATCH('O5 Details by Class &amp; Accounts'!BG$18, 'E2 Allocators'!$B$15:$W$15, 0),FALSE)*$E199)</f>
        <v>0</v>
      </c>
      <c r="BH199" s="1334">
        <f>IF(ISERROR(VLOOKUP(VLOOKUP($A199, 'E4 TB Allocation Details'!$A$18:$L$217, MATCH("Misc ID", 'E4 TB Allocation Details'!$A$18:$L$18, 0),FALSE), 'E2 Allocators'!$B$15:$W$361, MATCH('O5 Details by Class &amp; Accounts'!BH$18, 'E2 Allocators'!$B$15:$W$15, 0),FALSE)*$E199), 0, VLOOKUP(VLOOKUP($A199, 'E4 TB Allocation Details'!$A$18:$L$217, MATCH("Misc ID", 'E4 TB Allocation Details'!$A$18:$L$18, 0),FALSE), 'E2 Allocators'!$B$15:$W$361, MATCH('O5 Details by Class &amp; Accounts'!BH$18, 'E2 Allocators'!$B$15:$W$15, 0),FALSE)*$E199)</f>
        <v>0</v>
      </c>
      <c r="BI199" s="1334">
        <f>IF(ISERROR(VLOOKUP(VLOOKUP($A199, 'E4 TB Allocation Details'!$A$18:$L$217, MATCH("Misc ID", 'E4 TB Allocation Details'!$A$18:$L$18, 0),FALSE), 'E2 Allocators'!$B$15:$W$361, MATCH('O5 Details by Class &amp; Accounts'!BI$18, 'E2 Allocators'!$B$15:$W$15, 0),FALSE)*$E199), 0, VLOOKUP(VLOOKUP($A199, 'E4 TB Allocation Details'!$A$18:$L$217, MATCH("Misc ID", 'E4 TB Allocation Details'!$A$18:$L$18, 0),FALSE), 'E2 Allocators'!$B$15:$W$361, MATCH('O5 Details by Class &amp; Accounts'!BI$18, 'E2 Allocators'!$B$15:$W$15, 0),FALSE)*$E199)</f>
        <v>0</v>
      </c>
      <c r="BJ199" s="1334">
        <f>IF(ISERROR(VLOOKUP(VLOOKUP($A199, 'E4 TB Allocation Details'!$A$18:$L$217, MATCH("Misc ID", 'E4 TB Allocation Details'!$A$18:$L$18, 0),FALSE), 'E2 Allocators'!$B$15:$W$361, MATCH('O5 Details by Class &amp; Accounts'!BJ$18, 'E2 Allocators'!$B$15:$W$15, 0),FALSE)*$E199), 0, VLOOKUP(VLOOKUP($A199, 'E4 TB Allocation Details'!$A$18:$L$217, MATCH("Misc ID", 'E4 TB Allocation Details'!$A$18:$L$18, 0),FALSE), 'E2 Allocators'!$B$15:$W$361, MATCH('O5 Details by Class &amp; Accounts'!BJ$18, 'E2 Allocators'!$B$15:$W$15, 0),FALSE)*$E199)</f>
        <v>0</v>
      </c>
      <c r="BK199" s="1334">
        <f>IF(ISERROR(VLOOKUP(VLOOKUP($A199, 'E4 TB Allocation Details'!$A$18:$L$217, MATCH("Misc ID", 'E4 TB Allocation Details'!$A$18:$L$18, 0),FALSE), 'E2 Allocators'!$B$15:$W$361, MATCH('O5 Details by Class &amp; Accounts'!BK$18, 'E2 Allocators'!$B$15:$W$15, 0),FALSE)*$E199), 0, VLOOKUP(VLOOKUP($A199, 'E4 TB Allocation Details'!$A$18:$L$217, MATCH("Misc ID", 'E4 TB Allocation Details'!$A$18:$L$18, 0),FALSE), 'E2 Allocators'!$B$15:$W$361, MATCH('O5 Details by Class &amp; Accounts'!BK$18, 'E2 Allocators'!$B$15:$W$15, 0),FALSE)*$E199)</f>
        <v>0</v>
      </c>
      <c r="BL199" s="1334">
        <f>IF(ISERROR(VLOOKUP(VLOOKUP($A199, 'E4 TB Allocation Details'!$A$18:$L$217, MATCH("Misc ID", 'E4 TB Allocation Details'!$A$18:$L$18, 0),FALSE), 'E2 Allocators'!$B$15:$W$361, MATCH('O5 Details by Class &amp; Accounts'!BL$18, 'E2 Allocators'!$B$15:$W$15, 0),FALSE)*$E199), 0, VLOOKUP(VLOOKUP($A199, 'E4 TB Allocation Details'!$A$18:$L$217, MATCH("Misc ID", 'E4 TB Allocation Details'!$A$18:$L$18, 0),FALSE), 'E2 Allocators'!$B$15:$W$361, MATCH('O5 Details by Class &amp; Accounts'!BL$18, 'E2 Allocators'!$B$15:$W$15, 0),FALSE)*$E199)</f>
        <v>0</v>
      </c>
      <c r="BM199" s="1334">
        <f>IF(ISERROR(VLOOKUP(VLOOKUP($A199, 'E4 TB Allocation Details'!$A$18:$L$217, MATCH("Misc ID", 'E4 TB Allocation Details'!$A$18:$L$18, 0),FALSE), 'E2 Allocators'!$B$15:$W$361, MATCH('O5 Details by Class &amp; Accounts'!BM$18, 'E2 Allocators'!$B$15:$W$15, 0),FALSE)*$E199), 0, VLOOKUP(VLOOKUP($A199, 'E4 TB Allocation Details'!$A$18:$L$217, MATCH("Misc ID", 'E4 TB Allocation Details'!$A$18:$L$18, 0),FALSE), 'E2 Allocators'!$B$15:$W$361, MATCH('O5 Details by Class &amp; Accounts'!BM$18, 'E2 Allocators'!$B$15:$W$15, 0),FALSE)*$E199)</f>
        <v>0</v>
      </c>
      <c r="BN199" s="1334">
        <f>IF(ISERROR(VLOOKUP(VLOOKUP($A199, 'E4 TB Allocation Details'!$A$18:$L$217, MATCH("Misc ID", 'E4 TB Allocation Details'!$A$18:$L$18, 0),FALSE), 'E2 Allocators'!$B$15:$W$361, MATCH('O5 Details by Class &amp; Accounts'!BN$18, 'E2 Allocators'!$B$15:$W$15, 0),FALSE)*$E199), 0, VLOOKUP(VLOOKUP($A199, 'E4 TB Allocation Details'!$A$18:$L$217, MATCH("Misc ID", 'E4 TB Allocation Details'!$A$18:$L$18, 0),FALSE), 'E2 Allocators'!$B$15:$W$361, MATCH('O5 Details by Class &amp; Accounts'!BN$18, 'E2 Allocators'!$B$15:$W$15, 0),FALSE)*$E199)</f>
        <v>0</v>
      </c>
      <c r="BO199" s="1334">
        <f>IF(ISERROR(VLOOKUP(VLOOKUP($A199, 'E4 TB Allocation Details'!$A$18:$L$217, MATCH("Misc ID", 'E4 TB Allocation Details'!$A$18:$L$18, 0),FALSE), 'E2 Allocators'!$B$15:$W$361, MATCH('O5 Details by Class &amp; Accounts'!BO$18, 'E2 Allocators'!$B$15:$W$15, 0),FALSE)*$E199), 0, VLOOKUP(VLOOKUP($A199, 'E4 TB Allocation Details'!$A$18:$L$217, MATCH("Misc ID", 'E4 TB Allocation Details'!$A$18:$L$18, 0),FALSE), 'E2 Allocators'!$B$15:$W$361, MATCH('O5 Details by Class &amp; Accounts'!BO$18, 'E2 Allocators'!$B$15:$W$15, 0),FALSE)*$E199)</f>
        <v>0</v>
      </c>
      <c r="BP199" s="1334">
        <f>IF(ISERROR(VLOOKUP(VLOOKUP($A199, 'E4 TB Allocation Details'!$A$18:$L$217, MATCH("Misc ID", 'E4 TB Allocation Details'!$A$18:$L$18, 0),FALSE), 'E2 Allocators'!$B$15:$W$361, MATCH('O5 Details by Class &amp; Accounts'!BP$18, 'E2 Allocators'!$B$15:$W$15, 0),FALSE)*$E199), 0, VLOOKUP(VLOOKUP($A199, 'E4 TB Allocation Details'!$A$18:$L$217, MATCH("Misc ID", 'E4 TB Allocation Details'!$A$18:$L$18, 0),FALSE), 'E2 Allocators'!$B$15:$W$361, MATCH('O5 Details by Class &amp; Accounts'!BP$18, 'E2 Allocators'!$B$15:$W$15, 0),FALSE)*$E199)</f>
        <v>0</v>
      </c>
      <c r="BQ199" s="1334">
        <f>IF(ISERROR(VLOOKUP(VLOOKUP($A199, 'E4 TB Allocation Details'!$A$18:$L$217, MATCH("Misc ID", 'E4 TB Allocation Details'!$A$18:$L$18, 0),FALSE), 'E2 Allocators'!$B$15:$W$361, MATCH('O5 Details by Class &amp; Accounts'!BQ$18, 'E2 Allocators'!$B$15:$W$15, 0),FALSE)*$E199), 0, VLOOKUP(VLOOKUP($A199, 'E4 TB Allocation Details'!$A$18:$L$217, MATCH("Misc ID", 'E4 TB Allocation Details'!$A$18:$L$18, 0),FALSE), 'E2 Allocators'!$B$15:$W$361, MATCH('O5 Details by Class &amp; Accounts'!BQ$18, 'E2 Allocators'!$B$15:$W$15, 0),FALSE)*$E199)</f>
        <v>0</v>
      </c>
      <c r="BR199" s="1334">
        <f>IF(ISERROR(VLOOKUP(VLOOKUP($A199, 'E4 TB Allocation Details'!$A$18:$L$217, MATCH("Misc ID", 'E4 TB Allocation Details'!$A$18:$L$18, 0),FALSE), 'E2 Allocators'!$B$15:$W$361, MATCH('O5 Details by Class &amp; Accounts'!BR$18, 'E2 Allocators'!$B$15:$W$15, 0),FALSE)*$E199), 0, VLOOKUP(VLOOKUP($A199, 'E4 TB Allocation Details'!$A$18:$L$217, MATCH("Misc ID", 'E4 TB Allocation Details'!$A$18:$L$18, 0),FALSE), 'E2 Allocators'!$B$15:$W$361, MATCH('O5 Details by Class &amp; Accounts'!BR$18, 'E2 Allocators'!$B$15:$W$15, 0),FALSE)*$E199)</f>
        <v>0</v>
      </c>
      <c r="BS199" s="1334">
        <f>SUM(AY199:BR199)</f>
        <v>0</v>
      </c>
      <c r="BT199" s="1334">
        <f>IF(ISERROR(VLOOKUP(VLOOKUP($A199, 'E4 TB Allocation Details'!$A$18:$L$217, MATCH("A &amp; G ID", 'E4 TB Allocation Details'!$A$18:$L$18, 0),FALSE), 'E2 Allocators'!$B$15:$W$361, MATCH('O5 Details by Class &amp; Accounts'!BT$18, 'E2 Allocators'!$B$15:$W$15, 0),FALSE)*$E199), 0, VLOOKUP(VLOOKUP($A199, 'E4 TB Allocation Details'!$A$18:$L$217, MATCH("A &amp; G ID", 'E4 TB Allocation Details'!$A$18:$L$18, 0),FALSE), 'E2 Allocators'!$B$15:$W$361, MATCH('O5 Details by Class &amp; Accounts'!BT$18, 'E2 Allocators'!$B$15:$W$15, 0),FALSE)*$E199)</f>
        <v>0</v>
      </c>
      <c r="BU199" s="1334">
        <f>IF(ISERROR(VLOOKUP(VLOOKUP($A199, 'E4 TB Allocation Details'!$A$18:$L$217, MATCH("A &amp; G ID", 'E4 TB Allocation Details'!$A$18:$L$18, 0),FALSE), 'E2 Allocators'!$B$15:$W$361, MATCH('O5 Details by Class &amp; Accounts'!BU$18, 'E2 Allocators'!$B$15:$W$15, 0),FALSE)*$E199), 0, VLOOKUP(VLOOKUP($A199, 'E4 TB Allocation Details'!$A$18:$L$217, MATCH("A &amp; G ID", 'E4 TB Allocation Details'!$A$18:$L$18, 0),FALSE), 'E2 Allocators'!$B$15:$W$361, MATCH('O5 Details by Class &amp; Accounts'!BU$18, 'E2 Allocators'!$B$15:$W$15, 0),FALSE)*$E199)</f>
        <v>0</v>
      </c>
      <c r="BV199" s="1334">
        <f>IF(ISERROR(VLOOKUP(VLOOKUP($A199, 'E4 TB Allocation Details'!$A$18:$L$217, MATCH("A &amp; G ID", 'E4 TB Allocation Details'!$A$18:$L$18, 0),FALSE), 'E2 Allocators'!$B$15:$W$361, MATCH('O5 Details by Class &amp; Accounts'!BV$18, 'E2 Allocators'!$B$15:$W$15, 0),FALSE)*$E199), 0, VLOOKUP(VLOOKUP($A199, 'E4 TB Allocation Details'!$A$18:$L$217, MATCH("A &amp; G ID", 'E4 TB Allocation Details'!$A$18:$L$18, 0),FALSE), 'E2 Allocators'!$B$15:$W$361, MATCH('O5 Details by Class &amp; Accounts'!BV$18, 'E2 Allocators'!$B$15:$W$15, 0),FALSE)*$E199)</f>
        <v>0</v>
      </c>
      <c r="BW199" s="1334">
        <f>IF(ISERROR(VLOOKUP(VLOOKUP($A199, 'E4 TB Allocation Details'!$A$18:$L$217, MATCH("A &amp; G ID", 'E4 TB Allocation Details'!$A$18:$L$18, 0),FALSE), 'E2 Allocators'!$B$15:$W$361, MATCH('O5 Details by Class &amp; Accounts'!BW$18, 'E2 Allocators'!$B$15:$W$15, 0),FALSE)*$E199), 0, VLOOKUP(VLOOKUP($A199, 'E4 TB Allocation Details'!$A$18:$L$217, MATCH("A &amp; G ID", 'E4 TB Allocation Details'!$A$18:$L$18, 0),FALSE), 'E2 Allocators'!$B$15:$W$361, MATCH('O5 Details by Class &amp; Accounts'!BW$18, 'E2 Allocators'!$B$15:$W$15, 0),FALSE)*$E199)</f>
        <v>0</v>
      </c>
      <c r="BX199" s="1334">
        <f>IF(ISERROR(VLOOKUP(VLOOKUP($A199, 'E4 TB Allocation Details'!$A$18:$L$217, MATCH("A &amp; G ID", 'E4 TB Allocation Details'!$A$18:$L$18, 0),FALSE), 'E2 Allocators'!$B$15:$W$361, MATCH('O5 Details by Class &amp; Accounts'!BX$18, 'E2 Allocators'!$B$15:$W$15, 0),FALSE)*$E199), 0, VLOOKUP(VLOOKUP($A199, 'E4 TB Allocation Details'!$A$18:$L$217, MATCH("A &amp; G ID", 'E4 TB Allocation Details'!$A$18:$L$18, 0),FALSE), 'E2 Allocators'!$B$15:$W$361, MATCH('O5 Details by Class &amp; Accounts'!BX$18, 'E2 Allocators'!$B$15:$W$15, 0),FALSE)*$E199)</f>
        <v>0</v>
      </c>
      <c r="BY199" s="1334">
        <f>IF(ISERROR(VLOOKUP(VLOOKUP($A199, 'E4 TB Allocation Details'!$A$18:$L$217, MATCH("A &amp; G ID", 'E4 TB Allocation Details'!$A$18:$L$18, 0),FALSE), 'E2 Allocators'!$B$15:$W$361, MATCH('O5 Details by Class &amp; Accounts'!BY$18, 'E2 Allocators'!$B$15:$W$15, 0),FALSE)*$E199), 0, VLOOKUP(VLOOKUP($A199, 'E4 TB Allocation Details'!$A$18:$L$217, MATCH("A &amp; G ID", 'E4 TB Allocation Details'!$A$18:$L$18, 0),FALSE), 'E2 Allocators'!$B$15:$W$361, MATCH('O5 Details by Class &amp; Accounts'!BY$18, 'E2 Allocators'!$B$15:$W$15, 0),FALSE)*$E199)</f>
        <v>0</v>
      </c>
      <c r="BZ199" s="1334">
        <f>IF(ISERROR(VLOOKUP(VLOOKUP($A199, 'E4 TB Allocation Details'!$A$18:$L$217, MATCH("A &amp; G ID", 'E4 TB Allocation Details'!$A$18:$L$18, 0),FALSE), 'E2 Allocators'!$B$15:$W$361, MATCH('O5 Details by Class &amp; Accounts'!BZ$18, 'E2 Allocators'!$B$15:$W$15, 0),FALSE)*$E199), 0, VLOOKUP(VLOOKUP($A199, 'E4 TB Allocation Details'!$A$18:$L$217, MATCH("A &amp; G ID", 'E4 TB Allocation Details'!$A$18:$L$18, 0),FALSE), 'E2 Allocators'!$B$15:$W$361, MATCH('O5 Details by Class &amp; Accounts'!BZ$18, 'E2 Allocators'!$B$15:$W$15, 0),FALSE)*$E199)</f>
        <v>0</v>
      </c>
      <c r="CA199" s="1334">
        <f>IF(ISERROR(VLOOKUP(VLOOKUP($A199, 'E4 TB Allocation Details'!$A$18:$L$217, MATCH("A &amp; G ID", 'E4 TB Allocation Details'!$A$18:$L$18, 0),FALSE), 'E2 Allocators'!$B$15:$W$361, MATCH('O5 Details by Class &amp; Accounts'!CA$18, 'E2 Allocators'!$B$15:$W$15, 0),FALSE)*$E199), 0, VLOOKUP(VLOOKUP($A199, 'E4 TB Allocation Details'!$A$18:$L$217, MATCH("A &amp; G ID", 'E4 TB Allocation Details'!$A$18:$L$18, 0),FALSE), 'E2 Allocators'!$B$15:$W$361, MATCH('O5 Details by Class &amp; Accounts'!CA$18, 'E2 Allocators'!$B$15:$W$15, 0),FALSE)*$E199)</f>
        <v>0</v>
      </c>
      <c r="CB199" s="1334">
        <f>IF(ISERROR(VLOOKUP(VLOOKUP($A199, 'E4 TB Allocation Details'!$A$18:$L$217, MATCH("A &amp; G ID", 'E4 TB Allocation Details'!$A$18:$L$18, 0),FALSE), 'E2 Allocators'!$B$15:$W$361, MATCH('O5 Details by Class &amp; Accounts'!CB$18, 'E2 Allocators'!$B$15:$W$15, 0),FALSE)*$E199), 0, VLOOKUP(VLOOKUP($A199, 'E4 TB Allocation Details'!$A$18:$L$217, MATCH("A &amp; G ID", 'E4 TB Allocation Details'!$A$18:$L$18, 0),FALSE), 'E2 Allocators'!$B$15:$W$361, MATCH('O5 Details by Class &amp; Accounts'!CB$18, 'E2 Allocators'!$B$15:$W$15, 0),FALSE)*$E199)</f>
        <v>0</v>
      </c>
      <c r="CC199" s="1334">
        <f>IF(ISERROR(VLOOKUP(VLOOKUP($A199, 'E4 TB Allocation Details'!$A$18:$L$217, MATCH("A &amp; G ID", 'E4 TB Allocation Details'!$A$18:$L$18, 0),FALSE), 'E2 Allocators'!$B$15:$W$361, MATCH('O5 Details by Class &amp; Accounts'!CC$18, 'E2 Allocators'!$B$15:$W$15, 0),FALSE)*$E199), 0, VLOOKUP(VLOOKUP($A199, 'E4 TB Allocation Details'!$A$18:$L$217, MATCH("A &amp; G ID", 'E4 TB Allocation Details'!$A$18:$L$18, 0),FALSE), 'E2 Allocators'!$B$15:$W$361, MATCH('O5 Details by Class &amp; Accounts'!CC$18, 'E2 Allocators'!$B$15:$W$15, 0),FALSE)*$E199)</f>
        <v>0</v>
      </c>
      <c r="CD199" s="1334">
        <f>IF(ISERROR(VLOOKUP(VLOOKUP($A199, 'E4 TB Allocation Details'!$A$18:$L$217, MATCH("A &amp; G ID", 'E4 TB Allocation Details'!$A$18:$L$18, 0),FALSE), 'E2 Allocators'!$B$15:$W$361, MATCH('O5 Details by Class &amp; Accounts'!CD$18, 'E2 Allocators'!$B$15:$W$15, 0),FALSE)*$E199), 0, VLOOKUP(VLOOKUP($A199, 'E4 TB Allocation Details'!$A$18:$L$217, MATCH("A &amp; G ID", 'E4 TB Allocation Details'!$A$18:$L$18, 0),FALSE), 'E2 Allocators'!$B$15:$W$361, MATCH('O5 Details by Class &amp; Accounts'!CD$18, 'E2 Allocators'!$B$15:$W$15, 0),FALSE)*$E199)</f>
        <v>0</v>
      </c>
      <c r="CE199" s="1334">
        <f>IF(ISERROR(VLOOKUP(VLOOKUP($A199, 'E4 TB Allocation Details'!$A$18:$L$217, MATCH("A &amp; G ID", 'E4 TB Allocation Details'!$A$18:$L$18, 0),FALSE), 'E2 Allocators'!$B$15:$W$361, MATCH('O5 Details by Class &amp; Accounts'!CE$18, 'E2 Allocators'!$B$15:$W$15, 0),FALSE)*$E199), 0, VLOOKUP(VLOOKUP($A199, 'E4 TB Allocation Details'!$A$18:$L$217, MATCH("A &amp; G ID", 'E4 TB Allocation Details'!$A$18:$L$18, 0),FALSE), 'E2 Allocators'!$B$15:$W$361, MATCH('O5 Details by Class &amp; Accounts'!CE$18, 'E2 Allocators'!$B$15:$W$15, 0),FALSE)*$E199)</f>
        <v>0</v>
      </c>
      <c r="CF199" s="1334">
        <f>IF(ISERROR(VLOOKUP(VLOOKUP($A199, 'E4 TB Allocation Details'!$A$18:$L$217, MATCH("A &amp; G ID", 'E4 TB Allocation Details'!$A$18:$L$18, 0),FALSE), 'E2 Allocators'!$B$15:$W$361, MATCH('O5 Details by Class &amp; Accounts'!CF$18, 'E2 Allocators'!$B$15:$W$15, 0),FALSE)*$E199), 0, VLOOKUP(VLOOKUP($A199, 'E4 TB Allocation Details'!$A$18:$L$217, MATCH("A &amp; G ID", 'E4 TB Allocation Details'!$A$18:$L$18, 0),FALSE), 'E2 Allocators'!$B$15:$W$361, MATCH('O5 Details by Class &amp; Accounts'!CF$18, 'E2 Allocators'!$B$15:$W$15, 0),FALSE)*$E199)</f>
        <v>0</v>
      </c>
      <c r="CG199" s="1334">
        <f>IF(ISERROR(VLOOKUP(VLOOKUP($A199, 'E4 TB Allocation Details'!$A$18:$L$217, MATCH("A &amp; G ID", 'E4 TB Allocation Details'!$A$18:$L$18, 0),FALSE), 'E2 Allocators'!$B$15:$W$361, MATCH('O5 Details by Class &amp; Accounts'!CG$18, 'E2 Allocators'!$B$15:$W$15, 0),FALSE)*$E199), 0, VLOOKUP(VLOOKUP($A199, 'E4 TB Allocation Details'!$A$18:$L$217, MATCH("A &amp; G ID", 'E4 TB Allocation Details'!$A$18:$L$18, 0),FALSE), 'E2 Allocators'!$B$15:$W$361, MATCH('O5 Details by Class &amp; Accounts'!CG$18, 'E2 Allocators'!$B$15:$W$15, 0),FALSE)*$E199)</f>
        <v>0</v>
      </c>
      <c r="CH199" s="1334">
        <f>IF(ISERROR(VLOOKUP(VLOOKUP($A199, 'E4 TB Allocation Details'!$A$18:$L$217, MATCH("A &amp; G ID", 'E4 TB Allocation Details'!$A$18:$L$18, 0),FALSE), 'E2 Allocators'!$B$15:$W$361, MATCH('O5 Details by Class &amp; Accounts'!CH$18, 'E2 Allocators'!$B$15:$W$15, 0),FALSE)*$E199), 0, VLOOKUP(VLOOKUP($A199, 'E4 TB Allocation Details'!$A$18:$L$217, MATCH("A &amp; G ID", 'E4 TB Allocation Details'!$A$18:$L$18, 0),FALSE), 'E2 Allocators'!$B$15:$W$361, MATCH('O5 Details by Class &amp; Accounts'!CH$18, 'E2 Allocators'!$B$15:$W$15, 0),FALSE)*$E199)</f>
        <v>0</v>
      </c>
      <c r="CI199" s="1334">
        <f>IF(ISERROR(VLOOKUP(VLOOKUP($A199, 'E4 TB Allocation Details'!$A$18:$L$217, MATCH("A &amp; G ID", 'E4 TB Allocation Details'!$A$18:$L$18, 0),FALSE), 'E2 Allocators'!$B$15:$W$361, MATCH('O5 Details by Class &amp; Accounts'!CI$18, 'E2 Allocators'!$B$15:$W$15, 0),FALSE)*$E199), 0, VLOOKUP(VLOOKUP($A199, 'E4 TB Allocation Details'!$A$18:$L$217, MATCH("A &amp; G ID", 'E4 TB Allocation Details'!$A$18:$L$18, 0),FALSE), 'E2 Allocators'!$B$15:$W$361, MATCH('O5 Details by Class &amp; Accounts'!CI$18, 'E2 Allocators'!$B$15:$W$15, 0),FALSE)*$E199)</f>
        <v>0</v>
      </c>
      <c r="CJ199" s="1334">
        <f>IF(ISERROR(VLOOKUP(VLOOKUP($A199, 'E4 TB Allocation Details'!$A$18:$L$217, MATCH("A &amp; G ID", 'E4 TB Allocation Details'!$A$18:$L$18, 0),FALSE), 'E2 Allocators'!$B$15:$W$361, MATCH('O5 Details by Class &amp; Accounts'!CJ$18, 'E2 Allocators'!$B$15:$W$15, 0),FALSE)*$E199), 0, VLOOKUP(VLOOKUP($A199, 'E4 TB Allocation Details'!$A$18:$L$217, MATCH("A &amp; G ID", 'E4 TB Allocation Details'!$A$18:$L$18, 0),FALSE), 'E2 Allocators'!$B$15:$W$361, MATCH('O5 Details by Class &amp; Accounts'!CJ$18, 'E2 Allocators'!$B$15:$W$15, 0),FALSE)*$E199)</f>
        <v>0</v>
      </c>
      <c r="CK199" s="1334">
        <f>IF(ISERROR(VLOOKUP(VLOOKUP($A199, 'E4 TB Allocation Details'!$A$18:$L$217, MATCH("A &amp; G ID", 'E4 TB Allocation Details'!$A$18:$L$18, 0),FALSE), 'E2 Allocators'!$B$15:$W$361, MATCH('O5 Details by Class &amp; Accounts'!CK$18, 'E2 Allocators'!$B$15:$W$15, 0),FALSE)*$E199), 0, VLOOKUP(VLOOKUP($A199, 'E4 TB Allocation Details'!$A$18:$L$217, MATCH("A &amp; G ID", 'E4 TB Allocation Details'!$A$18:$L$18, 0),FALSE), 'E2 Allocators'!$B$15:$W$361, MATCH('O5 Details by Class &amp; Accounts'!CK$18, 'E2 Allocators'!$B$15:$W$15, 0),FALSE)*$E199)</f>
        <v>0</v>
      </c>
      <c r="CL199" s="1334">
        <f>IF(ISERROR(VLOOKUP(VLOOKUP($A199, 'E4 TB Allocation Details'!$A$18:$L$217, MATCH("A &amp; G ID", 'E4 TB Allocation Details'!$A$18:$L$18, 0),FALSE), 'E2 Allocators'!$B$15:$W$361, MATCH('O5 Details by Class &amp; Accounts'!CL$18, 'E2 Allocators'!$B$15:$W$15, 0),FALSE)*$E199), 0, VLOOKUP(VLOOKUP($A199, 'E4 TB Allocation Details'!$A$18:$L$217, MATCH("A &amp; G ID", 'E4 TB Allocation Details'!$A$18:$L$18, 0),FALSE), 'E2 Allocators'!$B$15:$W$361, MATCH('O5 Details by Class &amp; Accounts'!CL$18, 'E2 Allocators'!$B$15:$W$15, 0),FALSE)*$E199)</f>
        <v>0</v>
      </c>
      <c r="CM199" s="1334">
        <f>IF(ISERROR(VLOOKUP(VLOOKUP($A199, 'E4 TB Allocation Details'!$A$18:$L$217, MATCH("A &amp; G ID", 'E4 TB Allocation Details'!$A$18:$L$18, 0),FALSE), 'E2 Allocators'!$B$15:$W$361, MATCH('O5 Details by Class &amp; Accounts'!CM$18, 'E2 Allocators'!$B$15:$W$15, 0),FALSE)*$E199), 0, VLOOKUP(VLOOKUP($A199, 'E4 TB Allocation Details'!$A$18:$L$217, MATCH("A &amp; G ID", 'E4 TB Allocation Details'!$A$18:$L$18, 0),FALSE), 'E2 Allocators'!$B$15:$W$361, MATCH('O5 Details by Class &amp; Accounts'!CM$18, 'E2 Allocators'!$B$15:$W$15, 0),FALSE)*$E199)</f>
        <v>0</v>
      </c>
      <c r="CN199" s="1334">
        <f>SUM(BT199:CM199)</f>
        <v>0</v>
      </c>
      <c r="CO199" s="1670">
        <f>+E199-AC199-AX199-BS199-CN199</f>
        <v>0</v>
      </c>
      <c r="CQ199" s="1926"/>
    </row>
    <row r="200" spans="1:95" s="64" customFormat="1" ht="12.75" x14ac:dyDescent="0.2">
      <c r="A200" s="2226">
        <v>5682</v>
      </c>
      <c r="B200" s="2176" t="s">
        <v>489</v>
      </c>
      <c r="C200" s="1667">
        <f>IF(ISERROR(VLOOKUP($A200,'I3 TB Data'!$A$20:$H$465,MATCH('O5 Details by Class &amp; Accounts'!$C$18, 'I3 TB Data'!$A$20:$H$20,0),0)), 0, VLOOKUP($A200,'I3 TB Data'!$A$20:$H$465,MATCH('O5 Details by Class &amp; Accounts'!$C$18,'I3 TB Data'!$A$20:$H$20,0),0))</f>
        <v>0</v>
      </c>
      <c r="D200" s="1668"/>
      <c r="E200" s="1667">
        <f>C200+D200</f>
        <v>0</v>
      </c>
      <c r="F200" s="1669"/>
      <c r="G200" s="1669"/>
      <c r="H200" s="1334">
        <f>F200+G200</f>
        <v>0</v>
      </c>
      <c r="I200" s="1334">
        <f>IF(ISERROR(VLOOKUP(VLOOKUP($A200, 'E4 TB Allocation Details'!$A$18:$L$217, MATCH("Demand ID", 'E4 TB Allocation Details'!$A$18:$L$18, 0),FALSE), 'E2 Allocators'!$B$15:$W$361, MATCH('O5 Details by Class &amp; Accounts'!I$18, 'E2 Allocators'!$B$15:$W$15, 0),FALSE)*$F200), 0, VLOOKUP(VLOOKUP($A200, 'E4 TB Allocation Details'!$A$18:$L$217, MATCH("Demand ID", 'E4 TB Allocation Details'!$A$18:$L$18, 0),FALSE), 'E2 Allocators'!$B$15:$W$361, MATCH('O5 Details by Class &amp; Accounts'!I$18, 'E2 Allocators'!$B$15:$W$15, 0),FALSE)*$F200)</f>
        <v>0</v>
      </c>
      <c r="J200" s="1334">
        <f>IF(ISERROR(VLOOKUP(VLOOKUP($A200, 'E4 TB Allocation Details'!$A$18:$L$217, MATCH("Demand ID", 'E4 TB Allocation Details'!$A$18:$L$18, 0),FALSE), 'E2 Allocators'!$B$15:$W$361, MATCH('O5 Details by Class &amp; Accounts'!J$18, 'E2 Allocators'!$B$15:$W$15, 0),FALSE)*$F200), 0, VLOOKUP(VLOOKUP($A200, 'E4 TB Allocation Details'!$A$18:$L$217, MATCH("Demand ID", 'E4 TB Allocation Details'!$A$18:$L$18, 0),FALSE), 'E2 Allocators'!$B$15:$W$361, MATCH('O5 Details by Class &amp; Accounts'!J$18, 'E2 Allocators'!$B$15:$W$15, 0),FALSE)*$F200)</f>
        <v>0</v>
      </c>
      <c r="K200" s="1334">
        <f>IF(ISERROR(VLOOKUP(VLOOKUP($A200, 'E4 TB Allocation Details'!$A$18:$L$217, MATCH("Demand ID", 'E4 TB Allocation Details'!$A$18:$L$18, 0),FALSE), 'E2 Allocators'!$B$15:$W$361, MATCH('O5 Details by Class &amp; Accounts'!K$18, 'E2 Allocators'!$B$15:$W$15, 0),FALSE)*$F200), 0, VLOOKUP(VLOOKUP($A200, 'E4 TB Allocation Details'!$A$18:$L$217, MATCH("Demand ID", 'E4 TB Allocation Details'!$A$18:$L$18, 0),FALSE), 'E2 Allocators'!$B$15:$W$361, MATCH('O5 Details by Class &amp; Accounts'!K$18, 'E2 Allocators'!$B$15:$W$15, 0),FALSE)*$F200)</f>
        <v>0</v>
      </c>
      <c r="L200" s="1334">
        <f>IF(ISERROR(VLOOKUP(VLOOKUP($A200, 'E4 TB Allocation Details'!$A$18:$L$217, MATCH("Demand ID", 'E4 TB Allocation Details'!$A$18:$L$18, 0),FALSE), 'E2 Allocators'!$B$15:$W$361, MATCH('O5 Details by Class &amp; Accounts'!L$18, 'E2 Allocators'!$B$15:$W$15, 0),FALSE)*$F200), 0, VLOOKUP(VLOOKUP($A200, 'E4 TB Allocation Details'!$A$18:$L$217, MATCH("Demand ID", 'E4 TB Allocation Details'!$A$18:$L$18, 0),FALSE), 'E2 Allocators'!$B$15:$W$361, MATCH('O5 Details by Class &amp; Accounts'!L$18, 'E2 Allocators'!$B$15:$W$15, 0),FALSE)*$F200)</f>
        <v>0</v>
      </c>
      <c r="M200" s="1334">
        <f>IF(ISERROR(VLOOKUP(VLOOKUP($A200, 'E4 TB Allocation Details'!$A$18:$L$217, MATCH("Demand ID", 'E4 TB Allocation Details'!$A$18:$L$18, 0),FALSE), 'E2 Allocators'!$B$15:$W$361, MATCH('O5 Details by Class &amp; Accounts'!M$18, 'E2 Allocators'!$B$15:$W$15, 0),FALSE)*$F200), 0, VLOOKUP(VLOOKUP($A200, 'E4 TB Allocation Details'!$A$18:$L$217, MATCH("Demand ID", 'E4 TB Allocation Details'!$A$18:$L$18, 0),FALSE), 'E2 Allocators'!$B$15:$W$361, MATCH('O5 Details by Class &amp; Accounts'!M$18, 'E2 Allocators'!$B$15:$W$15, 0),FALSE)*$F200)</f>
        <v>0</v>
      </c>
      <c r="N200" s="1334">
        <f>IF(ISERROR(VLOOKUP(VLOOKUP($A200, 'E4 TB Allocation Details'!$A$18:$L$217, MATCH("Demand ID", 'E4 TB Allocation Details'!$A$18:$L$18, 0),FALSE), 'E2 Allocators'!$B$15:$W$361, MATCH('O5 Details by Class &amp; Accounts'!N$18, 'E2 Allocators'!$B$15:$W$15, 0),FALSE)*$F200), 0, VLOOKUP(VLOOKUP($A200, 'E4 TB Allocation Details'!$A$18:$L$217, MATCH("Demand ID", 'E4 TB Allocation Details'!$A$18:$L$18, 0),FALSE), 'E2 Allocators'!$B$15:$W$361, MATCH('O5 Details by Class &amp; Accounts'!N$18, 'E2 Allocators'!$B$15:$W$15, 0),FALSE)*$F200)</f>
        <v>0</v>
      </c>
      <c r="O200" s="1334">
        <f>IF(ISERROR(VLOOKUP(VLOOKUP($A200, 'E4 TB Allocation Details'!$A$18:$L$217, MATCH("Demand ID", 'E4 TB Allocation Details'!$A$18:$L$18, 0),FALSE), 'E2 Allocators'!$B$15:$W$361, MATCH('O5 Details by Class &amp; Accounts'!O$18, 'E2 Allocators'!$B$15:$W$15, 0),FALSE)*$F200), 0, VLOOKUP(VLOOKUP($A200, 'E4 TB Allocation Details'!$A$18:$L$217, MATCH("Demand ID", 'E4 TB Allocation Details'!$A$18:$L$18, 0),FALSE), 'E2 Allocators'!$B$15:$W$361, MATCH('O5 Details by Class &amp; Accounts'!O$18, 'E2 Allocators'!$B$15:$W$15, 0),FALSE)*$F200)</f>
        <v>0</v>
      </c>
      <c r="P200" s="1334">
        <f>IF(ISERROR(VLOOKUP(VLOOKUP($A200, 'E4 TB Allocation Details'!$A$18:$L$217, MATCH("Demand ID", 'E4 TB Allocation Details'!$A$18:$L$18, 0),FALSE), 'E2 Allocators'!$B$15:$W$361, MATCH('O5 Details by Class &amp; Accounts'!P$18, 'E2 Allocators'!$B$15:$W$15, 0),FALSE)*$F200), 0, VLOOKUP(VLOOKUP($A200, 'E4 TB Allocation Details'!$A$18:$L$217, MATCH("Demand ID", 'E4 TB Allocation Details'!$A$18:$L$18, 0),FALSE), 'E2 Allocators'!$B$15:$W$361, MATCH('O5 Details by Class &amp; Accounts'!P$18, 'E2 Allocators'!$B$15:$W$15, 0),FALSE)*$F200)</f>
        <v>0</v>
      </c>
      <c r="Q200" s="1334">
        <f>IF(ISERROR(VLOOKUP(VLOOKUP($A200, 'E4 TB Allocation Details'!$A$18:$L$217, MATCH("Demand ID", 'E4 TB Allocation Details'!$A$18:$L$18, 0),FALSE), 'E2 Allocators'!$B$15:$W$361, MATCH('O5 Details by Class &amp; Accounts'!Q$18, 'E2 Allocators'!$B$15:$W$15, 0),FALSE)*$F200), 0, VLOOKUP(VLOOKUP($A200, 'E4 TB Allocation Details'!$A$18:$L$217, MATCH("Demand ID", 'E4 TB Allocation Details'!$A$18:$L$18, 0),FALSE), 'E2 Allocators'!$B$15:$W$361, MATCH('O5 Details by Class &amp; Accounts'!Q$18, 'E2 Allocators'!$B$15:$W$15, 0),FALSE)*$F200)</f>
        <v>0</v>
      </c>
      <c r="R200" s="1334">
        <f>IF(ISERROR(VLOOKUP(VLOOKUP($A200, 'E4 TB Allocation Details'!$A$18:$L$217, MATCH("Demand ID", 'E4 TB Allocation Details'!$A$18:$L$18, 0),FALSE), 'E2 Allocators'!$B$15:$W$361, MATCH('O5 Details by Class &amp; Accounts'!R$18, 'E2 Allocators'!$B$15:$W$15, 0),FALSE)*$F200), 0, VLOOKUP(VLOOKUP($A200, 'E4 TB Allocation Details'!$A$18:$L$217, MATCH("Demand ID", 'E4 TB Allocation Details'!$A$18:$L$18, 0),FALSE), 'E2 Allocators'!$B$15:$W$361, MATCH('O5 Details by Class &amp; Accounts'!R$18, 'E2 Allocators'!$B$15:$W$15, 0),FALSE)*$F200)</f>
        <v>0</v>
      </c>
      <c r="S200" s="1334">
        <f>IF(ISERROR(VLOOKUP(VLOOKUP($A200, 'E4 TB Allocation Details'!$A$18:$L$217, MATCH("Demand ID", 'E4 TB Allocation Details'!$A$18:$L$18, 0),FALSE), 'E2 Allocators'!$B$15:$W$361, MATCH('O5 Details by Class &amp; Accounts'!S$18, 'E2 Allocators'!$B$15:$W$15, 0),FALSE)*$F200), 0, VLOOKUP(VLOOKUP($A200, 'E4 TB Allocation Details'!$A$18:$L$217, MATCH("Demand ID", 'E4 TB Allocation Details'!$A$18:$L$18, 0),FALSE), 'E2 Allocators'!$B$15:$W$361, MATCH('O5 Details by Class &amp; Accounts'!S$18, 'E2 Allocators'!$B$15:$W$15, 0),FALSE)*$F200)</f>
        <v>0</v>
      </c>
      <c r="T200" s="1334">
        <f>IF(ISERROR(VLOOKUP(VLOOKUP($A200, 'E4 TB Allocation Details'!$A$18:$L$217, MATCH("Demand ID", 'E4 TB Allocation Details'!$A$18:$L$18, 0),FALSE), 'E2 Allocators'!$B$15:$W$361, MATCH('O5 Details by Class &amp; Accounts'!T$18, 'E2 Allocators'!$B$15:$W$15, 0),FALSE)*$F200), 0, VLOOKUP(VLOOKUP($A200, 'E4 TB Allocation Details'!$A$18:$L$217, MATCH("Demand ID", 'E4 TB Allocation Details'!$A$18:$L$18, 0),FALSE), 'E2 Allocators'!$B$15:$W$361, MATCH('O5 Details by Class &amp; Accounts'!T$18, 'E2 Allocators'!$B$15:$W$15, 0),FALSE)*$F200)</f>
        <v>0</v>
      </c>
      <c r="U200" s="1334">
        <f>IF(ISERROR(VLOOKUP(VLOOKUP($A200, 'E4 TB Allocation Details'!$A$18:$L$217, MATCH("Demand ID", 'E4 TB Allocation Details'!$A$18:$L$18, 0),FALSE), 'E2 Allocators'!$B$15:$W$361, MATCH('O5 Details by Class &amp; Accounts'!U$18, 'E2 Allocators'!$B$15:$W$15, 0),FALSE)*$F200), 0, VLOOKUP(VLOOKUP($A200, 'E4 TB Allocation Details'!$A$18:$L$217, MATCH("Demand ID", 'E4 TB Allocation Details'!$A$18:$L$18, 0),FALSE), 'E2 Allocators'!$B$15:$W$361, MATCH('O5 Details by Class &amp; Accounts'!U$18, 'E2 Allocators'!$B$15:$W$15, 0),FALSE)*$F200)</f>
        <v>0</v>
      </c>
      <c r="V200" s="1334">
        <f>IF(ISERROR(VLOOKUP(VLOOKUP($A200, 'E4 TB Allocation Details'!$A$18:$L$217, MATCH("Demand ID", 'E4 TB Allocation Details'!$A$18:$L$18, 0),FALSE), 'E2 Allocators'!$B$15:$W$361, MATCH('O5 Details by Class &amp; Accounts'!V$18, 'E2 Allocators'!$B$15:$W$15, 0),FALSE)*$F200), 0, VLOOKUP(VLOOKUP($A200, 'E4 TB Allocation Details'!$A$18:$L$217, MATCH("Demand ID", 'E4 TB Allocation Details'!$A$18:$L$18, 0),FALSE), 'E2 Allocators'!$B$15:$W$361, MATCH('O5 Details by Class &amp; Accounts'!V$18, 'E2 Allocators'!$B$15:$W$15, 0),FALSE)*$F200)</f>
        <v>0</v>
      </c>
      <c r="W200" s="1334">
        <f>IF(ISERROR(VLOOKUP(VLOOKUP($A200, 'E4 TB Allocation Details'!$A$18:$L$217, MATCH("Demand ID", 'E4 TB Allocation Details'!$A$18:$L$18, 0),FALSE), 'E2 Allocators'!$B$15:$W$361, MATCH('O5 Details by Class &amp; Accounts'!W$18, 'E2 Allocators'!$B$15:$W$15, 0),FALSE)*$F200), 0, VLOOKUP(VLOOKUP($A200, 'E4 TB Allocation Details'!$A$18:$L$217, MATCH("Demand ID", 'E4 TB Allocation Details'!$A$18:$L$18, 0),FALSE), 'E2 Allocators'!$B$15:$W$361, MATCH('O5 Details by Class &amp; Accounts'!W$18, 'E2 Allocators'!$B$15:$W$15, 0),FALSE)*$F200)</f>
        <v>0</v>
      </c>
      <c r="X200" s="1334">
        <f>IF(ISERROR(VLOOKUP(VLOOKUP($A200, 'E4 TB Allocation Details'!$A$18:$L$217, MATCH("Demand ID", 'E4 TB Allocation Details'!$A$18:$L$18, 0),FALSE), 'E2 Allocators'!$B$15:$W$361, MATCH('O5 Details by Class &amp; Accounts'!X$18, 'E2 Allocators'!$B$15:$W$15, 0),FALSE)*$F200), 0, VLOOKUP(VLOOKUP($A200, 'E4 TB Allocation Details'!$A$18:$L$217, MATCH("Demand ID", 'E4 TB Allocation Details'!$A$18:$L$18, 0),FALSE), 'E2 Allocators'!$B$15:$W$361, MATCH('O5 Details by Class &amp; Accounts'!X$18, 'E2 Allocators'!$B$15:$W$15, 0),FALSE)*$F200)</f>
        <v>0</v>
      </c>
      <c r="Y200" s="1334">
        <f>IF(ISERROR(VLOOKUP(VLOOKUP($A200, 'E4 TB Allocation Details'!$A$18:$L$217, MATCH("Demand ID", 'E4 TB Allocation Details'!$A$18:$L$18, 0),FALSE), 'E2 Allocators'!$B$15:$W$361, MATCH('O5 Details by Class &amp; Accounts'!Y$18, 'E2 Allocators'!$B$15:$W$15, 0),FALSE)*$F200), 0, VLOOKUP(VLOOKUP($A200, 'E4 TB Allocation Details'!$A$18:$L$217, MATCH("Demand ID", 'E4 TB Allocation Details'!$A$18:$L$18, 0),FALSE), 'E2 Allocators'!$B$15:$W$361, MATCH('O5 Details by Class &amp; Accounts'!Y$18, 'E2 Allocators'!$B$15:$W$15, 0),FALSE)*$F200)</f>
        <v>0</v>
      </c>
      <c r="Z200" s="1334">
        <f>IF(ISERROR(VLOOKUP(VLOOKUP($A200, 'E4 TB Allocation Details'!$A$18:$L$217, MATCH("Demand ID", 'E4 TB Allocation Details'!$A$18:$L$18, 0),FALSE), 'E2 Allocators'!$B$15:$W$361, MATCH('O5 Details by Class &amp; Accounts'!Z$18, 'E2 Allocators'!$B$15:$W$15, 0),FALSE)*$F200), 0, VLOOKUP(VLOOKUP($A200, 'E4 TB Allocation Details'!$A$18:$L$217, MATCH("Demand ID", 'E4 TB Allocation Details'!$A$18:$L$18, 0),FALSE), 'E2 Allocators'!$B$15:$W$361, MATCH('O5 Details by Class &amp; Accounts'!Z$18, 'E2 Allocators'!$B$15:$W$15, 0),FALSE)*$F200)</f>
        <v>0</v>
      </c>
      <c r="AA200" s="1334">
        <f>IF(ISERROR(VLOOKUP(VLOOKUP($A200, 'E4 TB Allocation Details'!$A$18:$L$217, MATCH("Demand ID", 'E4 TB Allocation Details'!$A$18:$L$18, 0),FALSE), 'E2 Allocators'!$B$15:$W$361, MATCH('O5 Details by Class &amp; Accounts'!AA$18, 'E2 Allocators'!$B$15:$W$15, 0),FALSE)*$F200), 0, VLOOKUP(VLOOKUP($A200, 'E4 TB Allocation Details'!$A$18:$L$217, MATCH("Demand ID", 'E4 TB Allocation Details'!$A$18:$L$18, 0),FALSE), 'E2 Allocators'!$B$15:$W$361, MATCH('O5 Details by Class &amp; Accounts'!AA$18, 'E2 Allocators'!$B$15:$W$15, 0),FALSE)*$F200)</f>
        <v>0</v>
      </c>
      <c r="AB200" s="1334">
        <f>IF(ISERROR(VLOOKUP(VLOOKUP($A200, 'E4 TB Allocation Details'!$A$18:$L$217, MATCH("Demand ID", 'E4 TB Allocation Details'!$A$18:$L$18, 0),FALSE), 'E2 Allocators'!$B$15:$W$361, MATCH('O5 Details by Class &amp; Accounts'!AB$18, 'E2 Allocators'!$B$15:$W$15, 0),FALSE)*$F200), 0, VLOOKUP(VLOOKUP($A200, 'E4 TB Allocation Details'!$A$18:$L$217, MATCH("Demand ID", 'E4 TB Allocation Details'!$A$18:$L$18, 0),FALSE), 'E2 Allocators'!$B$15:$W$361, MATCH('O5 Details by Class &amp; Accounts'!AB$18, 'E2 Allocators'!$B$15:$W$15, 0),FALSE)*$F200)</f>
        <v>0</v>
      </c>
      <c r="AC200" s="1334">
        <f>SUM(I200:AB200)</f>
        <v>0</v>
      </c>
      <c r="AD200" s="1334">
        <f>IF(ISERROR(VLOOKUP(VLOOKUP($A200, 'E4 TB Allocation Details'!$A$18:$L$217, MATCH("Customer ID", 'E4 TB Allocation Details'!$A$18:$L$18, 0),FALSE), 'E2 Allocators'!$B$15:$W$361, MATCH('O5 Details by Class &amp; Accounts'!AD$18, 'E2 Allocators'!$B$15:$W$15, 0),FALSE)*$G200), 0, VLOOKUP(VLOOKUP($A200, 'E4 TB Allocation Details'!$A$18:$L$217, MATCH("Customer ID", 'E4 TB Allocation Details'!$A$18:$L$18, 0),FALSE), 'E2 Allocators'!$B$15:$W$361, MATCH('O5 Details by Class &amp; Accounts'!AD$18, 'E2 Allocators'!$B$15:$W$15, 0),FALSE)*$G200)</f>
        <v>0</v>
      </c>
      <c r="AE200" s="1334">
        <f>IF(ISERROR(VLOOKUP(VLOOKUP($A200, 'E4 TB Allocation Details'!$A$18:$L$217, MATCH("Customer ID", 'E4 TB Allocation Details'!$A$18:$L$18, 0),FALSE), 'E2 Allocators'!$B$15:$W$361, MATCH('O5 Details by Class &amp; Accounts'!AE$18, 'E2 Allocators'!$B$15:$W$15, 0),FALSE)*$G200), 0, VLOOKUP(VLOOKUP($A200, 'E4 TB Allocation Details'!$A$18:$L$217, MATCH("Customer ID", 'E4 TB Allocation Details'!$A$18:$L$18, 0),FALSE), 'E2 Allocators'!$B$15:$W$361, MATCH('O5 Details by Class &amp; Accounts'!AE$18, 'E2 Allocators'!$B$15:$W$15, 0),FALSE)*$G200)</f>
        <v>0</v>
      </c>
      <c r="AF200" s="1334">
        <f>IF(ISERROR(VLOOKUP(VLOOKUP($A200, 'E4 TB Allocation Details'!$A$18:$L$217, MATCH("Customer ID", 'E4 TB Allocation Details'!$A$18:$L$18, 0),FALSE), 'E2 Allocators'!$B$15:$W$361, MATCH('O5 Details by Class &amp; Accounts'!AF$18, 'E2 Allocators'!$B$15:$W$15, 0),FALSE)*$G200), 0, VLOOKUP(VLOOKUP($A200, 'E4 TB Allocation Details'!$A$18:$L$217, MATCH("Customer ID", 'E4 TB Allocation Details'!$A$18:$L$18, 0),FALSE), 'E2 Allocators'!$B$15:$W$361, MATCH('O5 Details by Class &amp; Accounts'!AF$18, 'E2 Allocators'!$B$15:$W$15, 0),FALSE)*$G200)</f>
        <v>0</v>
      </c>
      <c r="AG200" s="1334">
        <f>IF(ISERROR(VLOOKUP(VLOOKUP($A200, 'E4 TB Allocation Details'!$A$18:$L$217, MATCH("Customer ID", 'E4 TB Allocation Details'!$A$18:$L$18, 0),FALSE), 'E2 Allocators'!$B$15:$W$361, MATCH('O5 Details by Class &amp; Accounts'!AG$18, 'E2 Allocators'!$B$15:$W$15, 0),FALSE)*$G200), 0, VLOOKUP(VLOOKUP($A200, 'E4 TB Allocation Details'!$A$18:$L$217, MATCH("Customer ID", 'E4 TB Allocation Details'!$A$18:$L$18, 0),FALSE), 'E2 Allocators'!$B$15:$W$361, MATCH('O5 Details by Class &amp; Accounts'!AG$18, 'E2 Allocators'!$B$15:$W$15, 0),FALSE)*$G200)</f>
        <v>0</v>
      </c>
      <c r="AH200" s="1334">
        <f>IF(ISERROR(VLOOKUP(VLOOKUP($A200, 'E4 TB Allocation Details'!$A$18:$L$217, MATCH("Customer ID", 'E4 TB Allocation Details'!$A$18:$L$18, 0),FALSE), 'E2 Allocators'!$B$15:$W$361, MATCH('O5 Details by Class &amp; Accounts'!AH$18, 'E2 Allocators'!$B$15:$W$15, 0),FALSE)*$G200), 0, VLOOKUP(VLOOKUP($A200, 'E4 TB Allocation Details'!$A$18:$L$217, MATCH("Customer ID", 'E4 TB Allocation Details'!$A$18:$L$18, 0),FALSE), 'E2 Allocators'!$B$15:$W$361, MATCH('O5 Details by Class &amp; Accounts'!AH$18, 'E2 Allocators'!$B$15:$W$15, 0),FALSE)*$G200)</f>
        <v>0</v>
      </c>
      <c r="AI200" s="1334">
        <f>IF(ISERROR(VLOOKUP(VLOOKUP($A200, 'E4 TB Allocation Details'!$A$18:$L$217, MATCH("Customer ID", 'E4 TB Allocation Details'!$A$18:$L$18, 0),FALSE), 'E2 Allocators'!$B$15:$W$361, MATCH('O5 Details by Class &amp; Accounts'!AI$18, 'E2 Allocators'!$B$15:$W$15, 0),FALSE)*$G200), 0, VLOOKUP(VLOOKUP($A200, 'E4 TB Allocation Details'!$A$18:$L$217, MATCH("Customer ID", 'E4 TB Allocation Details'!$A$18:$L$18, 0),FALSE), 'E2 Allocators'!$B$15:$W$361, MATCH('O5 Details by Class &amp; Accounts'!AI$18, 'E2 Allocators'!$B$15:$W$15, 0),FALSE)*$G200)</f>
        <v>0</v>
      </c>
      <c r="AJ200" s="1334">
        <f>IF(ISERROR(VLOOKUP(VLOOKUP($A200, 'E4 TB Allocation Details'!$A$18:$L$217, MATCH("Customer ID", 'E4 TB Allocation Details'!$A$18:$L$18, 0),FALSE), 'E2 Allocators'!$B$15:$W$361, MATCH('O5 Details by Class &amp; Accounts'!AJ$18, 'E2 Allocators'!$B$15:$W$15, 0),FALSE)*$G200), 0, VLOOKUP(VLOOKUP($A200, 'E4 TB Allocation Details'!$A$18:$L$217, MATCH("Customer ID", 'E4 TB Allocation Details'!$A$18:$L$18, 0),FALSE), 'E2 Allocators'!$B$15:$W$361, MATCH('O5 Details by Class &amp; Accounts'!AJ$18, 'E2 Allocators'!$B$15:$W$15, 0),FALSE)*$G200)</f>
        <v>0</v>
      </c>
      <c r="AK200" s="1334">
        <f>IF(ISERROR(VLOOKUP(VLOOKUP($A200, 'E4 TB Allocation Details'!$A$18:$L$217, MATCH("Customer ID", 'E4 TB Allocation Details'!$A$18:$L$18, 0),FALSE), 'E2 Allocators'!$B$15:$W$361, MATCH('O5 Details by Class &amp; Accounts'!AK$18, 'E2 Allocators'!$B$15:$W$15, 0),FALSE)*$G200), 0, VLOOKUP(VLOOKUP($A200, 'E4 TB Allocation Details'!$A$18:$L$217, MATCH("Customer ID", 'E4 TB Allocation Details'!$A$18:$L$18, 0),FALSE), 'E2 Allocators'!$B$15:$W$361, MATCH('O5 Details by Class &amp; Accounts'!AK$18, 'E2 Allocators'!$B$15:$W$15, 0),FALSE)*$G200)</f>
        <v>0</v>
      </c>
      <c r="AL200" s="1334">
        <f>IF(ISERROR(VLOOKUP(VLOOKUP($A200, 'E4 TB Allocation Details'!$A$18:$L$217, MATCH("Customer ID", 'E4 TB Allocation Details'!$A$18:$L$18, 0),FALSE), 'E2 Allocators'!$B$15:$W$361, MATCH('O5 Details by Class &amp; Accounts'!AL$18, 'E2 Allocators'!$B$15:$W$15, 0),FALSE)*$G200), 0, VLOOKUP(VLOOKUP($A200, 'E4 TB Allocation Details'!$A$18:$L$217, MATCH("Customer ID", 'E4 TB Allocation Details'!$A$18:$L$18, 0),FALSE), 'E2 Allocators'!$B$15:$W$361, MATCH('O5 Details by Class &amp; Accounts'!AL$18, 'E2 Allocators'!$B$15:$W$15, 0),FALSE)*$G200)</f>
        <v>0</v>
      </c>
      <c r="AM200" s="1334">
        <f>IF(ISERROR(VLOOKUP(VLOOKUP($A200, 'E4 TB Allocation Details'!$A$18:$L$217, MATCH("Customer ID", 'E4 TB Allocation Details'!$A$18:$L$18, 0),FALSE), 'E2 Allocators'!$B$15:$W$361, MATCH('O5 Details by Class &amp; Accounts'!AM$18, 'E2 Allocators'!$B$15:$W$15, 0),FALSE)*$G200), 0, VLOOKUP(VLOOKUP($A200, 'E4 TB Allocation Details'!$A$18:$L$217, MATCH("Customer ID", 'E4 TB Allocation Details'!$A$18:$L$18, 0),FALSE), 'E2 Allocators'!$B$15:$W$361, MATCH('O5 Details by Class &amp; Accounts'!AM$18, 'E2 Allocators'!$B$15:$W$15, 0),FALSE)*$G200)</f>
        <v>0</v>
      </c>
      <c r="AN200" s="1334">
        <f>IF(ISERROR(VLOOKUP(VLOOKUP($A200, 'E4 TB Allocation Details'!$A$18:$L$217, MATCH("Customer ID", 'E4 TB Allocation Details'!$A$18:$L$18, 0),FALSE), 'E2 Allocators'!$B$15:$W$361, MATCH('O5 Details by Class &amp; Accounts'!AN$18, 'E2 Allocators'!$B$15:$W$15, 0),FALSE)*$G200), 0, VLOOKUP(VLOOKUP($A200, 'E4 TB Allocation Details'!$A$18:$L$217, MATCH("Customer ID", 'E4 TB Allocation Details'!$A$18:$L$18, 0),FALSE), 'E2 Allocators'!$B$15:$W$361, MATCH('O5 Details by Class &amp; Accounts'!AN$18, 'E2 Allocators'!$B$15:$W$15, 0),FALSE)*$G200)</f>
        <v>0</v>
      </c>
      <c r="AO200" s="1334">
        <f>IF(ISERROR(VLOOKUP(VLOOKUP($A200, 'E4 TB Allocation Details'!$A$18:$L$217, MATCH("Customer ID", 'E4 TB Allocation Details'!$A$18:$L$18, 0),FALSE), 'E2 Allocators'!$B$15:$W$361, MATCH('O5 Details by Class &amp; Accounts'!AO$18, 'E2 Allocators'!$B$15:$W$15, 0),FALSE)*$G200), 0, VLOOKUP(VLOOKUP($A200, 'E4 TB Allocation Details'!$A$18:$L$217, MATCH("Customer ID", 'E4 TB Allocation Details'!$A$18:$L$18, 0),FALSE), 'E2 Allocators'!$B$15:$W$361, MATCH('O5 Details by Class &amp; Accounts'!AO$18, 'E2 Allocators'!$B$15:$W$15, 0),FALSE)*$G200)</f>
        <v>0</v>
      </c>
      <c r="AP200" s="1334">
        <f>IF(ISERROR(VLOOKUP(VLOOKUP($A200, 'E4 TB Allocation Details'!$A$18:$L$217, MATCH("Customer ID", 'E4 TB Allocation Details'!$A$18:$L$18, 0),FALSE), 'E2 Allocators'!$B$15:$W$361, MATCH('O5 Details by Class &amp; Accounts'!AP$18, 'E2 Allocators'!$B$15:$W$15, 0),FALSE)*$G200), 0, VLOOKUP(VLOOKUP($A200, 'E4 TB Allocation Details'!$A$18:$L$217, MATCH("Customer ID", 'E4 TB Allocation Details'!$A$18:$L$18, 0),FALSE), 'E2 Allocators'!$B$15:$W$361, MATCH('O5 Details by Class &amp; Accounts'!AP$18, 'E2 Allocators'!$B$15:$W$15, 0),FALSE)*$G200)</f>
        <v>0</v>
      </c>
      <c r="AQ200" s="1334">
        <f>IF(ISERROR(VLOOKUP(VLOOKUP($A200, 'E4 TB Allocation Details'!$A$18:$L$217, MATCH("Customer ID", 'E4 TB Allocation Details'!$A$18:$L$18, 0),FALSE), 'E2 Allocators'!$B$15:$W$361, MATCH('O5 Details by Class &amp; Accounts'!AQ$18, 'E2 Allocators'!$B$15:$W$15, 0),FALSE)*$G200), 0, VLOOKUP(VLOOKUP($A200, 'E4 TB Allocation Details'!$A$18:$L$217, MATCH("Customer ID", 'E4 TB Allocation Details'!$A$18:$L$18, 0),FALSE), 'E2 Allocators'!$B$15:$W$361, MATCH('O5 Details by Class &amp; Accounts'!AQ$18, 'E2 Allocators'!$B$15:$W$15, 0),FALSE)*$G200)</f>
        <v>0</v>
      </c>
      <c r="AR200" s="1334">
        <f>IF(ISERROR(VLOOKUP(VLOOKUP($A200, 'E4 TB Allocation Details'!$A$18:$L$217, MATCH("Customer ID", 'E4 TB Allocation Details'!$A$18:$L$18, 0),FALSE), 'E2 Allocators'!$B$15:$W$361, MATCH('O5 Details by Class &amp; Accounts'!AR$18, 'E2 Allocators'!$B$15:$W$15, 0),FALSE)*$G200), 0, VLOOKUP(VLOOKUP($A200, 'E4 TB Allocation Details'!$A$18:$L$217, MATCH("Customer ID", 'E4 TB Allocation Details'!$A$18:$L$18, 0),FALSE), 'E2 Allocators'!$B$15:$W$361, MATCH('O5 Details by Class &amp; Accounts'!AR$18, 'E2 Allocators'!$B$15:$W$15, 0),FALSE)*$G200)</f>
        <v>0</v>
      </c>
      <c r="AS200" s="1334">
        <f>IF(ISERROR(VLOOKUP(VLOOKUP($A200, 'E4 TB Allocation Details'!$A$18:$L$217, MATCH("Customer ID", 'E4 TB Allocation Details'!$A$18:$L$18, 0),FALSE), 'E2 Allocators'!$B$15:$W$361, MATCH('O5 Details by Class &amp; Accounts'!AS$18, 'E2 Allocators'!$B$15:$W$15, 0),FALSE)*$G200), 0, VLOOKUP(VLOOKUP($A200, 'E4 TB Allocation Details'!$A$18:$L$217, MATCH("Customer ID", 'E4 TB Allocation Details'!$A$18:$L$18, 0),FALSE), 'E2 Allocators'!$B$15:$W$361, MATCH('O5 Details by Class &amp; Accounts'!AS$18, 'E2 Allocators'!$B$15:$W$15, 0),FALSE)*$G200)</f>
        <v>0</v>
      </c>
      <c r="AT200" s="1334">
        <f>IF(ISERROR(VLOOKUP(VLOOKUP($A200, 'E4 TB Allocation Details'!$A$18:$L$217, MATCH("Customer ID", 'E4 TB Allocation Details'!$A$18:$L$18, 0),FALSE), 'E2 Allocators'!$B$15:$W$361, MATCH('O5 Details by Class &amp; Accounts'!AT$18, 'E2 Allocators'!$B$15:$W$15, 0),FALSE)*$G200), 0, VLOOKUP(VLOOKUP($A200, 'E4 TB Allocation Details'!$A$18:$L$217, MATCH("Customer ID", 'E4 TB Allocation Details'!$A$18:$L$18, 0),FALSE), 'E2 Allocators'!$B$15:$W$361, MATCH('O5 Details by Class &amp; Accounts'!AT$18, 'E2 Allocators'!$B$15:$W$15, 0),FALSE)*$G200)</f>
        <v>0</v>
      </c>
      <c r="AU200" s="1334">
        <f>IF(ISERROR(VLOOKUP(VLOOKUP($A200, 'E4 TB Allocation Details'!$A$18:$L$217, MATCH("Customer ID", 'E4 TB Allocation Details'!$A$18:$L$18, 0),FALSE), 'E2 Allocators'!$B$15:$W$361, MATCH('O5 Details by Class &amp; Accounts'!AU$18, 'E2 Allocators'!$B$15:$W$15, 0),FALSE)*$G200), 0, VLOOKUP(VLOOKUP($A200, 'E4 TB Allocation Details'!$A$18:$L$217, MATCH("Customer ID", 'E4 TB Allocation Details'!$A$18:$L$18, 0),FALSE), 'E2 Allocators'!$B$15:$W$361, MATCH('O5 Details by Class &amp; Accounts'!AU$18, 'E2 Allocators'!$B$15:$W$15, 0),FALSE)*$G200)</f>
        <v>0</v>
      </c>
      <c r="AV200" s="1334">
        <f>IF(ISERROR(VLOOKUP(VLOOKUP($A200, 'E4 TB Allocation Details'!$A$18:$L$217, MATCH("Customer ID", 'E4 TB Allocation Details'!$A$18:$L$18, 0),FALSE), 'E2 Allocators'!$B$15:$W$361, MATCH('O5 Details by Class &amp; Accounts'!AV$18, 'E2 Allocators'!$B$15:$W$15, 0),FALSE)*$G200), 0, VLOOKUP(VLOOKUP($A200, 'E4 TB Allocation Details'!$A$18:$L$217, MATCH("Customer ID", 'E4 TB Allocation Details'!$A$18:$L$18, 0),FALSE), 'E2 Allocators'!$B$15:$W$361, MATCH('O5 Details by Class &amp; Accounts'!AV$18, 'E2 Allocators'!$B$15:$W$15, 0),FALSE)*$G200)</f>
        <v>0</v>
      </c>
      <c r="AW200" s="1334">
        <f>IF(ISERROR(VLOOKUP(VLOOKUP($A200, 'E4 TB Allocation Details'!$A$18:$L$217, MATCH("Customer ID", 'E4 TB Allocation Details'!$A$18:$L$18, 0),FALSE), 'E2 Allocators'!$B$15:$W$361, MATCH('O5 Details by Class &amp; Accounts'!AW$18, 'E2 Allocators'!$B$15:$W$15, 0),FALSE)*$G200), 0, VLOOKUP(VLOOKUP($A200, 'E4 TB Allocation Details'!$A$18:$L$217, MATCH("Customer ID", 'E4 TB Allocation Details'!$A$18:$L$18, 0),FALSE), 'E2 Allocators'!$B$15:$W$361, MATCH('O5 Details by Class &amp; Accounts'!AW$18, 'E2 Allocators'!$B$15:$W$15, 0),FALSE)*$G200)</f>
        <v>0</v>
      </c>
      <c r="AX200" s="1334">
        <f>SUM(AD200:AW200)</f>
        <v>0</v>
      </c>
      <c r="AY200" s="1334">
        <f>IF(ISERROR(VLOOKUP(VLOOKUP($A200, 'E4 TB Allocation Details'!$A$18:$L$217, MATCH("Misc ID", 'E4 TB Allocation Details'!$A$18:$L$18, 0),FALSE), 'E2 Allocators'!$B$15:$W$361, MATCH('O5 Details by Class &amp; Accounts'!AY$18, 'E2 Allocators'!$B$15:$W$15, 0),FALSE)*$E200), 0, VLOOKUP(VLOOKUP($A200, 'E4 TB Allocation Details'!$A$18:$L$217, MATCH("Misc ID", 'E4 TB Allocation Details'!$A$18:$L$18, 0),FALSE), 'E2 Allocators'!$B$15:$W$361, MATCH('O5 Details by Class &amp; Accounts'!AY$18, 'E2 Allocators'!$B$15:$W$15, 0),FALSE)*$E200)</f>
        <v>0</v>
      </c>
      <c r="AZ200" s="1334">
        <f>IF(ISERROR(VLOOKUP(VLOOKUP($A200, 'E4 TB Allocation Details'!$A$18:$L$217, MATCH("Misc ID", 'E4 TB Allocation Details'!$A$18:$L$18, 0),FALSE), 'E2 Allocators'!$B$15:$W$361, MATCH('O5 Details by Class &amp; Accounts'!AZ$18, 'E2 Allocators'!$B$15:$W$15, 0),FALSE)*$E200), 0, VLOOKUP(VLOOKUP($A200, 'E4 TB Allocation Details'!$A$18:$L$217, MATCH("Misc ID", 'E4 TB Allocation Details'!$A$18:$L$18, 0),FALSE), 'E2 Allocators'!$B$15:$W$361, MATCH('O5 Details by Class &amp; Accounts'!AZ$18, 'E2 Allocators'!$B$15:$W$15, 0),FALSE)*$E200)</f>
        <v>0</v>
      </c>
      <c r="BA200" s="1334">
        <f>IF(ISERROR(VLOOKUP(VLOOKUP($A200, 'E4 TB Allocation Details'!$A$18:$L$217, MATCH("Misc ID", 'E4 TB Allocation Details'!$A$18:$L$18, 0),FALSE), 'E2 Allocators'!$B$15:$W$361, MATCH('O5 Details by Class &amp; Accounts'!BA$18, 'E2 Allocators'!$B$15:$W$15, 0),FALSE)*$E200), 0, VLOOKUP(VLOOKUP($A200, 'E4 TB Allocation Details'!$A$18:$L$217, MATCH("Misc ID", 'E4 TB Allocation Details'!$A$18:$L$18, 0),FALSE), 'E2 Allocators'!$B$15:$W$361, MATCH('O5 Details by Class &amp; Accounts'!BA$18, 'E2 Allocators'!$B$15:$W$15, 0),FALSE)*$E200)</f>
        <v>0</v>
      </c>
      <c r="BB200" s="1334">
        <f>IF(ISERROR(VLOOKUP(VLOOKUP($A200, 'E4 TB Allocation Details'!$A$18:$L$217, MATCH("Misc ID", 'E4 TB Allocation Details'!$A$18:$L$18, 0),FALSE), 'E2 Allocators'!$B$15:$W$361, MATCH('O5 Details by Class &amp; Accounts'!BB$18, 'E2 Allocators'!$B$15:$W$15, 0),FALSE)*$E200), 0, VLOOKUP(VLOOKUP($A200, 'E4 TB Allocation Details'!$A$18:$L$217, MATCH("Misc ID", 'E4 TB Allocation Details'!$A$18:$L$18, 0),FALSE), 'E2 Allocators'!$B$15:$W$361, MATCH('O5 Details by Class &amp; Accounts'!BB$18, 'E2 Allocators'!$B$15:$W$15, 0),FALSE)*$E200)</f>
        <v>0</v>
      </c>
      <c r="BC200" s="1334">
        <f>IF(ISERROR(VLOOKUP(VLOOKUP($A200, 'E4 TB Allocation Details'!$A$18:$L$217, MATCH("Misc ID", 'E4 TB Allocation Details'!$A$18:$L$18, 0),FALSE), 'E2 Allocators'!$B$15:$W$361, MATCH('O5 Details by Class &amp; Accounts'!BC$18, 'E2 Allocators'!$B$15:$W$15, 0),FALSE)*$E200), 0, VLOOKUP(VLOOKUP($A200, 'E4 TB Allocation Details'!$A$18:$L$217, MATCH("Misc ID", 'E4 TB Allocation Details'!$A$18:$L$18, 0),FALSE), 'E2 Allocators'!$B$15:$W$361, MATCH('O5 Details by Class &amp; Accounts'!BC$18, 'E2 Allocators'!$B$15:$W$15, 0),FALSE)*$E200)</f>
        <v>0</v>
      </c>
      <c r="BD200" s="1334">
        <f>IF(ISERROR(VLOOKUP(VLOOKUP($A200, 'E4 TB Allocation Details'!$A$18:$L$217, MATCH("Misc ID", 'E4 TB Allocation Details'!$A$18:$L$18, 0),FALSE), 'E2 Allocators'!$B$15:$W$361, MATCH('O5 Details by Class &amp; Accounts'!BD$18, 'E2 Allocators'!$B$15:$W$15, 0),FALSE)*$E200), 0, VLOOKUP(VLOOKUP($A200, 'E4 TB Allocation Details'!$A$18:$L$217, MATCH("Misc ID", 'E4 TB Allocation Details'!$A$18:$L$18, 0),FALSE), 'E2 Allocators'!$B$15:$W$361, MATCH('O5 Details by Class &amp; Accounts'!BD$18, 'E2 Allocators'!$B$15:$W$15, 0),FALSE)*$E200)</f>
        <v>0</v>
      </c>
      <c r="BE200" s="1334">
        <f>IF(ISERROR(VLOOKUP(VLOOKUP($A200, 'E4 TB Allocation Details'!$A$18:$L$217, MATCH("Misc ID", 'E4 TB Allocation Details'!$A$18:$L$18, 0),FALSE), 'E2 Allocators'!$B$15:$W$361, MATCH('O5 Details by Class &amp; Accounts'!BE$18, 'E2 Allocators'!$B$15:$W$15, 0),FALSE)*$E200), 0, VLOOKUP(VLOOKUP($A200, 'E4 TB Allocation Details'!$A$18:$L$217, MATCH("Misc ID", 'E4 TB Allocation Details'!$A$18:$L$18, 0),FALSE), 'E2 Allocators'!$B$15:$W$361, MATCH('O5 Details by Class &amp; Accounts'!BE$18, 'E2 Allocators'!$B$15:$W$15, 0),FALSE)*$E200)</f>
        <v>0</v>
      </c>
      <c r="BF200" s="1334">
        <f>IF(ISERROR(VLOOKUP(VLOOKUP($A200, 'E4 TB Allocation Details'!$A$18:$L$217, MATCH("Misc ID", 'E4 TB Allocation Details'!$A$18:$L$18, 0),FALSE), 'E2 Allocators'!$B$15:$W$361, MATCH('O5 Details by Class &amp; Accounts'!BF$18, 'E2 Allocators'!$B$15:$W$15, 0),FALSE)*$E200), 0, VLOOKUP(VLOOKUP($A200, 'E4 TB Allocation Details'!$A$18:$L$217, MATCH("Misc ID", 'E4 TB Allocation Details'!$A$18:$L$18, 0),FALSE), 'E2 Allocators'!$B$15:$W$361, MATCH('O5 Details by Class &amp; Accounts'!BF$18, 'E2 Allocators'!$B$15:$W$15, 0),FALSE)*$E200)</f>
        <v>0</v>
      </c>
      <c r="BG200" s="1334">
        <f>IF(ISERROR(VLOOKUP(VLOOKUP($A200, 'E4 TB Allocation Details'!$A$18:$L$217, MATCH("Misc ID", 'E4 TB Allocation Details'!$A$18:$L$18, 0),FALSE), 'E2 Allocators'!$B$15:$W$361, MATCH('O5 Details by Class &amp; Accounts'!BG$18, 'E2 Allocators'!$B$15:$W$15, 0),FALSE)*$E200), 0, VLOOKUP(VLOOKUP($A200, 'E4 TB Allocation Details'!$A$18:$L$217, MATCH("Misc ID", 'E4 TB Allocation Details'!$A$18:$L$18, 0),FALSE), 'E2 Allocators'!$B$15:$W$361, MATCH('O5 Details by Class &amp; Accounts'!BG$18, 'E2 Allocators'!$B$15:$W$15, 0),FALSE)*$E200)</f>
        <v>0</v>
      </c>
      <c r="BH200" s="1334">
        <f>IF(ISERROR(VLOOKUP(VLOOKUP($A200, 'E4 TB Allocation Details'!$A$18:$L$217, MATCH("Misc ID", 'E4 TB Allocation Details'!$A$18:$L$18, 0),FALSE), 'E2 Allocators'!$B$15:$W$361, MATCH('O5 Details by Class &amp; Accounts'!BH$18, 'E2 Allocators'!$B$15:$W$15, 0),FALSE)*$E200), 0, VLOOKUP(VLOOKUP($A200, 'E4 TB Allocation Details'!$A$18:$L$217, MATCH("Misc ID", 'E4 TB Allocation Details'!$A$18:$L$18, 0),FALSE), 'E2 Allocators'!$B$15:$W$361, MATCH('O5 Details by Class &amp; Accounts'!BH$18, 'E2 Allocators'!$B$15:$W$15, 0),FALSE)*$E200)</f>
        <v>0</v>
      </c>
      <c r="BI200" s="1334">
        <f>IF(ISERROR(VLOOKUP(VLOOKUP($A200, 'E4 TB Allocation Details'!$A$18:$L$217, MATCH("Misc ID", 'E4 TB Allocation Details'!$A$18:$L$18, 0),FALSE), 'E2 Allocators'!$B$15:$W$361, MATCH('O5 Details by Class &amp; Accounts'!BI$18, 'E2 Allocators'!$B$15:$W$15, 0),FALSE)*$E200), 0, VLOOKUP(VLOOKUP($A200, 'E4 TB Allocation Details'!$A$18:$L$217, MATCH("Misc ID", 'E4 TB Allocation Details'!$A$18:$L$18, 0),FALSE), 'E2 Allocators'!$B$15:$W$361, MATCH('O5 Details by Class &amp; Accounts'!BI$18, 'E2 Allocators'!$B$15:$W$15, 0),FALSE)*$E200)</f>
        <v>0</v>
      </c>
      <c r="BJ200" s="1334">
        <f>IF(ISERROR(VLOOKUP(VLOOKUP($A200, 'E4 TB Allocation Details'!$A$18:$L$217, MATCH("Misc ID", 'E4 TB Allocation Details'!$A$18:$L$18, 0),FALSE), 'E2 Allocators'!$B$15:$W$361, MATCH('O5 Details by Class &amp; Accounts'!BJ$18, 'E2 Allocators'!$B$15:$W$15, 0),FALSE)*$E200), 0, VLOOKUP(VLOOKUP($A200, 'E4 TB Allocation Details'!$A$18:$L$217, MATCH("Misc ID", 'E4 TB Allocation Details'!$A$18:$L$18, 0),FALSE), 'E2 Allocators'!$B$15:$W$361, MATCH('O5 Details by Class &amp; Accounts'!BJ$18, 'E2 Allocators'!$B$15:$W$15, 0),FALSE)*$E200)</f>
        <v>0</v>
      </c>
      <c r="BK200" s="1334">
        <f>IF(ISERROR(VLOOKUP(VLOOKUP($A200, 'E4 TB Allocation Details'!$A$18:$L$217, MATCH("Misc ID", 'E4 TB Allocation Details'!$A$18:$L$18, 0),FALSE), 'E2 Allocators'!$B$15:$W$361, MATCH('O5 Details by Class &amp; Accounts'!BK$18, 'E2 Allocators'!$B$15:$W$15, 0),FALSE)*$E200), 0, VLOOKUP(VLOOKUP($A200, 'E4 TB Allocation Details'!$A$18:$L$217, MATCH("Misc ID", 'E4 TB Allocation Details'!$A$18:$L$18, 0),FALSE), 'E2 Allocators'!$B$15:$W$361, MATCH('O5 Details by Class &amp; Accounts'!BK$18, 'E2 Allocators'!$B$15:$W$15, 0),FALSE)*$E200)</f>
        <v>0</v>
      </c>
      <c r="BL200" s="1334">
        <f>IF(ISERROR(VLOOKUP(VLOOKUP($A200, 'E4 TB Allocation Details'!$A$18:$L$217, MATCH("Misc ID", 'E4 TB Allocation Details'!$A$18:$L$18, 0),FALSE), 'E2 Allocators'!$B$15:$W$361, MATCH('O5 Details by Class &amp; Accounts'!BL$18, 'E2 Allocators'!$B$15:$W$15, 0),FALSE)*$E200), 0, VLOOKUP(VLOOKUP($A200, 'E4 TB Allocation Details'!$A$18:$L$217, MATCH("Misc ID", 'E4 TB Allocation Details'!$A$18:$L$18, 0),FALSE), 'E2 Allocators'!$B$15:$W$361, MATCH('O5 Details by Class &amp; Accounts'!BL$18, 'E2 Allocators'!$B$15:$W$15, 0),FALSE)*$E200)</f>
        <v>0</v>
      </c>
      <c r="BM200" s="1334">
        <f>IF(ISERROR(VLOOKUP(VLOOKUP($A200, 'E4 TB Allocation Details'!$A$18:$L$217, MATCH("Misc ID", 'E4 TB Allocation Details'!$A$18:$L$18, 0),FALSE), 'E2 Allocators'!$B$15:$W$361, MATCH('O5 Details by Class &amp; Accounts'!BM$18, 'E2 Allocators'!$B$15:$W$15, 0),FALSE)*$E200), 0, VLOOKUP(VLOOKUP($A200, 'E4 TB Allocation Details'!$A$18:$L$217, MATCH("Misc ID", 'E4 TB Allocation Details'!$A$18:$L$18, 0),FALSE), 'E2 Allocators'!$B$15:$W$361, MATCH('O5 Details by Class &amp; Accounts'!BM$18, 'E2 Allocators'!$B$15:$W$15, 0),FALSE)*$E200)</f>
        <v>0</v>
      </c>
      <c r="BN200" s="1334">
        <f>IF(ISERROR(VLOOKUP(VLOOKUP($A200, 'E4 TB Allocation Details'!$A$18:$L$217, MATCH("Misc ID", 'E4 TB Allocation Details'!$A$18:$L$18, 0),FALSE), 'E2 Allocators'!$B$15:$W$361, MATCH('O5 Details by Class &amp; Accounts'!BN$18, 'E2 Allocators'!$B$15:$W$15, 0),FALSE)*$E200), 0, VLOOKUP(VLOOKUP($A200, 'E4 TB Allocation Details'!$A$18:$L$217, MATCH("Misc ID", 'E4 TB Allocation Details'!$A$18:$L$18, 0),FALSE), 'E2 Allocators'!$B$15:$W$361, MATCH('O5 Details by Class &amp; Accounts'!BN$18, 'E2 Allocators'!$B$15:$W$15, 0),FALSE)*$E200)</f>
        <v>0</v>
      </c>
      <c r="BO200" s="1334">
        <f>IF(ISERROR(VLOOKUP(VLOOKUP($A200, 'E4 TB Allocation Details'!$A$18:$L$217, MATCH("Misc ID", 'E4 TB Allocation Details'!$A$18:$L$18, 0),FALSE), 'E2 Allocators'!$B$15:$W$361, MATCH('O5 Details by Class &amp; Accounts'!BO$18, 'E2 Allocators'!$B$15:$W$15, 0),FALSE)*$E200), 0, VLOOKUP(VLOOKUP($A200, 'E4 TB Allocation Details'!$A$18:$L$217, MATCH("Misc ID", 'E4 TB Allocation Details'!$A$18:$L$18, 0),FALSE), 'E2 Allocators'!$B$15:$W$361, MATCH('O5 Details by Class &amp; Accounts'!BO$18, 'E2 Allocators'!$B$15:$W$15, 0),FALSE)*$E200)</f>
        <v>0</v>
      </c>
      <c r="BP200" s="1334">
        <f>IF(ISERROR(VLOOKUP(VLOOKUP($A200, 'E4 TB Allocation Details'!$A$18:$L$217, MATCH("Misc ID", 'E4 TB Allocation Details'!$A$18:$L$18, 0),FALSE), 'E2 Allocators'!$B$15:$W$361, MATCH('O5 Details by Class &amp; Accounts'!BP$18, 'E2 Allocators'!$B$15:$W$15, 0),FALSE)*$E200), 0, VLOOKUP(VLOOKUP($A200, 'E4 TB Allocation Details'!$A$18:$L$217, MATCH("Misc ID", 'E4 TB Allocation Details'!$A$18:$L$18, 0),FALSE), 'E2 Allocators'!$B$15:$W$361, MATCH('O5 Details by Class &amp; Accounts'!BP$18, 'E2 Allocators'!$B$15:$W$15, 0),FALSE)*$E200)</f>
        <v>0</v>
      </c>
      <c r="BQ200" s="1334">
        <f>IF(ISERROR(VLOOKUP(VLOOKUP($A200, 'E4 TB Allocation Details'!$A$18:$L$217, MATCH("Misc ID", 'E4 TB Allocation Details'!$A$18:$L$18, 0),FALSE), 'E2 Allocators'!$B$15:$W$361, MATCH('O5 Details by Class &amp; Accounts'!BQ$18, 'E2 Allocators'!$B$15:$W$15, 0),FALSE)*$E200), 0, VLOOKUP(VLOOKUP($A200, 'E4 TB Allocation Details'!$A$18:$L$217, MATCH("Misc ID", 'E4 TB Allocation Details'!$A$18:$L$18, 0),FALSE), 'E2 Allocators'!$B$15:$W$361, MATCH('O5 Details by Class &amp; Accounts'!BQ$18, 'E2 Allocators'!$B$15:$W$15, 0),FALSE)*$E200)</f>
        <v>0</v>
      </c>
      <c r="BR200" s="1334">
        <f>IF(ISERROR(VLOOKUP(VLOOKUP($A200, 'E4 TB Allocation Details'!$A$18:$L$217, MATCH("Misc ID", 'E4 TB Allocation Details'!$A$18:$L$18, 0),FALSE), 'E2 Allocators'!$B$15:$W$361, MATCH('O5 Details by Class &amp; Accounts'!BR$18, 'E2 Allocators'!$B$15:$W$15, 0),FALSE)*$E200), 0, VLOOKUP(VLOOKUP($A200, 'E4 TB Allocation Details'!$A$18:$L$217, MATCH("Misc ID", 'E4 TB Allocation Details'!$A$18:$L$18, 0),FALSE), 'E2 Allocators'!$B$15:$W$361, MATCH('O5 Details by Class &amp; Accounts'!BR$18, 'E2 Allocators'!$B$15:$W$15, 0),FALSE)*$E200)</f>
        <v>0</v>
      </c>
      <c r="BS200" s="1334">
        <f>SUM(AY200:BR200)</f>
        <v>0</v>
      </c>
      <c r="BT200" s="1334">
        <f>IF(ISERROR(VLOOKUP(VLOOKUP($A200, 'E4 TB Allocation Details'!$A$18:$L$217, MATCH("A &amp; G ID", 'E4 TB Allocation Details'!$A$18:$L$18, 0),FALSE), 'E2 Allocators'!$B$15:$W$361, MATCH('O5 Details by Class &amp; Accounts'!BT$18, 'E2 Allocators'!$B$15:$W$15, 0),FALSE)*$E200), 0, VLOOKUP(VLOOKUP($A200, 'E4 TB Allocation Details'!$A$18:$L$217, MATCH("A &amp; G ID", 'E4 TB Allocation Details'!$A$18:$L$18, 0),FALSE), 'E2 Allocators'!$B$15:$W$361, MATCH('O5 Details by Class &amp; Accounts'!BT$18, 'E2 Allocators'!$B$15:$W$15, 0),FALSE)*$E200)</f>
        <v>0</v>
      </c>
      <c r="BU200" s="1334">
        <f>IF(ISERROR(VLOOKUP(VLOOKUP($A200, 'E4 TB Allocation Details'!$A$18:$L$217, MATCH("A &amp; G ID", 'E4 TB Allocation Details'!$A$18:$L$18, 0),FALSE), 'E2 Allocators'!$B$15:$W$361, MATCH('O5 Details by Class &amp; Accounts'!BU$18, 'E2 Allocators'!$B$15:$W$15, 0),FALSE)*$E200), 0, VLOOKUP(VLOOKUP($A200, 'E4 TB Allocation Details'!$A$18:$L$217, MATCH("A &amp; G ID", 'E4 TB Allocation Details'!$A$18:$L$18, 0),FALSE), 'E2 Allocators'!$B$15:$W$361, MATCH('O5 Details by Class &amp; Accounts'!BU$18, 'E2 Allocators'!$B$15:$W$15, 0),FALSE)*$E200)</f>
        <v>0</v>
      </c>
      <c r="BV200" s="1334">
        <f>IF(ISERROR(VLOOKUP(VLOOKUP($A200, 'E4 TB Allocation Details'!$A$18:$L$217, MATCH("A &amp; G ID", 'E4 TB Allocation Details'!$A$18:$L$18, 0),FALSE), 'E2 Allocators'!$B$15:$W$361, MATCH('O5 Details by Class &amp; Accounts'!BV$18, 'E2 Allocators'!$B$15:$W$15, 0),FALSE)*$E200), 0, VLOOKUP(VLOOKUP($A200, 'E4 TB Allocation Details'!$A$18:$L$217, MATCH("A &amp; G ID", 'E4 TB Allocation Details'!$A$18:$L$18, 0),FALSE), 'E2 Allocators'!$B$15:$W$361, MATCH('O5 Details by Class &amp; Accounts'!BV$18, 'E2 Allocators'!$B$15:$W$15, 0),FALSE)*$E200)</f>
        <v>0</v>
      </c>
      <c r="BW200" s="1334">
        <f>IF(ISERROR(VLOOKUP(VLOOKUP($A200, 'E4 TB Allocation Details'!$A$18:$L$217, MATCH("A &amp; G ID", 'E4 TB Allocation Details'!$A$18:$L$18, 0),FALSE), 'E2 Allocators'!$B$15:$W$361, MATCH('O5 Details by Class &amp; Accounts'!BW$18, 'E2 Allocators'!$B$15:$W$15, 0),FALSE)*$E200), 0, VLOOKUP(VLOOKUP($A200, 'E4 TB Allocation Details'!$A$18:$L$217, MATCH("A &amp; G ID", 'E4 TB Allocation Details'!$A$18:$L$18, 0),FALSE), 'E2 Allocators'!$B$15:$W$361, MATCH('O5 Details by Class &amp; Accounts'!BW$18, 'E2 Allocators'!$B$15:$W$15, 0),FALSE)*$E200)</f>
        <v>0</v>
      </c>
      <c r="BX200" s="1334">
        <f>IF(ISERROR(VLOOKUP(VLOOKUP($A200, 'E4 TB Allocation Details'!$A$18:$L$217, MATCH("A &amp; G ID", 'E4 TB Allocation Details'!$A$18:$L$18, 0),FALSE), 'E2 Allocators'!$B$15:$W$361, MATCH('O5 Details by Class &amp; Accounts'!BX$18, 'E2 Allocators'!$B$15:$W$15, 0),FALSE)*$E200), 0, VLOOKUP(VLOOKUP($A200, 'E4 TB Allocation Details'!$A$18:$L$217, MATCH("A &amp; G ID", 'E4 TB Allocation Details'!$A$18:$L$18, 0),FALSE), 'E2 Allocators'!$B$15:$W$361, MATCH('O5 Details by Class &amp; Accounts'!BX$18, 'E2 Allocators'!$B$15:$W$15, 0),FALSE)*$E200)</f>
        <v>0</v>
      </c>
      <c r="BY200" s="1334">
        <f>IF(ISERROR(VLOOKUP(VLOOKUP($A200, 'E4 TB Allocation Details'!$A$18:$L$217, MATCH("A &amp; G ID", 'E4 TB Allocation Details'!$A$18:$L$18, 0),FALSE), 'E2 Allocators'!$B$15:$W$361, MATCH('O5 Details by Class &amp; Accounts'!BY$18, 'E2 Allocators'!$B$15:$W$15, 0),FALSE)*$E200), 0, VLOOKUP(VLOOKUP($A200, 'E4 TB Allocation Details'!$A$18:$L$217, MATCH("A &amp; G ID", 'E4 TB Allocation Details'!$A$18:$L$18, 0),FALSE), 'E2 Allocators'!$B$15:$W$361, MATCH('O5 Details by Class &amp; Accounts'!BY$18, 'E2 Allocators'!$B$15:$W$15, 0),FALSE)*$E200)</f>
        <v>0</v>
      </c>
      <c r="BZ200" s="1334">
        <f>IF(ISERROR(VLOOKUP(VLOOKUP($A200, 'E4 TB Allocation Details'!$A$18:$L$217, MATCH("A &amp; G ID", 'E4 TB Allocation Details'!$A$18:$L$18, 0),FALSE), 'E2 Allocators'!$B$15:$W$361, MATCH('O5 Details by Class &amp; Accounts'!BZ$18, 'E2 Allocators'!$B$15:$W$15, 0),FALSE)*$E200), 0, VLOOKUP(VLOOKUP($A200, 'E4 TB Allocation Details'!$A$18:$L$217, MATCH("A &amp; G ID", 'E4 TB Allocation Details'!$A$18:$L$18, 0),FALSE), 'E2 Allocators'!$B$15:$W$361, MATCH('O5 Details by Class &amp; Accounts'!BZ$18, 'E2 Allocators'!$B$15:$W$15, 0),FALSE)*$E200)</f>
        <v>0</v>
      </c>
      <c r="CA200" s="1334">
        <f>IF(ISERROR(VLOOKUP(VLOOKUP($A200, 'E4 TB Allocation Details'!$A$18:$L$217, MATCH("A &amp; G ID", 'E4 TB Allocation Details'!$A$18:$L$18, 0),FALSE), 'E2 Allocators'!$B$15:$W$361, MATCH('O5 Details by Class &amp; Accounts'!CA$18, 'E2 Allocators'!$B$15:$W$15, 0),FALSE)*$E200), 0, VLOOKUP(VLOOKUP($A200, 'E4 TB Allocation Details'!$A$18:$L$217, MATCH("A &amp; G ID", 'E4 TB Allocation Details'!$A$18:$L$18, 0),FALSE), 'E2 Allocators'!$B$15:$W$361, MATCH('O5 Details by Class &amp; Accounts'!CA$18, 'E2 Allocators'!$B$15:$W$15, 0),FALSE)*$E200)</f>
        <v>0</v>
      </c>
      <c r="CB200" s="1334">
        <f>IF(ISERROR(VLOOKUP(VLOOKUP($A200, 'E4 TB Allocation Details'!$A$18:$L$217, MATCH("A &amp; G ID", 'E4 TB Allocation Details'!$A$18:$L$18, 0),FALSE), 'E2 Allocators'!$B$15:$W$361, MATCH('O5 Details by Class &amp; Accounts'!CB$18, 'E2 Allocators'!$B$15:$W$15, 0),FALSE)*$E200), 0, VLOOKUP(VLOOKUP($A200, 'E4 TB Allocation Details'!$A$18:$L$217, MATCH("A &amp; G ID", 'E4 TB Allocation Details'!$A$18:$L$18, 0),FALSE), 'E2 Allocators'!$B$15:$W$361, MATCH('O5 Details by Class &amp; Accounts'!CB$18, 'E2 Allocators'!$B$15:$W$15, 0),FALSE)*$E200)</f>
        <v>0</v>
      </c>
      <c r="CC200" s="1334">
        <f>IF(ISERROR(VLOOKUP(VLOOKUP($A200, 'E4 TB Allocation Details'!$A$18:$L$217, MATCH("A &amp; G ID", 'E4 TB Allocation Details'!$A$18:$L$18, 0),FALSE), 'E2 Allocators'!$B$15:$W$361, MATCH('O5 Details by Class &amp; Accounts'!CC$18, 'E2 Allocators'!$B$15:$W$15, 0),FALSE)*$E200), 0, VLOOKUP(VLOOKUP($A200, 'E4 TB Allocation Details'!$A$18:$L$217, MATCH("A &amp; G ID", 'E4 TB Allocation Details'!$A$18:$L$18, 0),FALSE), 'E2 Allocators'!$B$15:$W$361, MATCH('O5 Details by Class &amp; Accounts'!CC$18, 'E2 Allocators'!$B$15:$W$15, 0),FALSE)*$E200)</f>
        <v>0</v>
      </c>
      <c r="CD200" s="1334">
        <f>IF(ISERROR(VLOOKUP(VLOOKUP($A200, 'E4 TB Allocation Details'!$A$18:$L$217, MATCH("A &amp; G ID", 'E4 TB Allocation Details'!$A$18:$L$18, 0),FALSE), 'E2 Allocators'!$B$15:$W$361, MATCH('O5 Details by Class &amp; Accounts'!CD$18, 'E2 Allocators'!$B$15:$W$15, 0),FALSE)*$E200), 0, VLOOKUP(VLOOKUP($A200, 'E4 TB Allocation Details'!$A$18:$L$217, MATCH("A &amp; G ID", 'E4 TB Allocation Details'!$A$18:$L$18, 0),FALSE), 'E2 Allocators'!$B$15:$W$361, MATCH('O5 Details by Class &amp; Accounts'!CD$18, 'E2 Allocators'!$B$15:$W$15, 0),FALSE)*$E200)</f>
        <v>0</v>
      </c>
      <c r="CE200" s="1334">
        <f>IF(ISERROR(VLOOKUP(VLOOKUP($A200, 'E4 TB Allocation Details'!$A$18:$L$217, MATCH("A &amp; G ID", 'E4 TB Allocation Details'!$A$18:$L$18, 0),FALSE), 'E2 Allocators'!$B$15:$W$361, MATCH('O5 Details by Class &amp; Accounts'!CE$18, 'E2 Allocators'!$B$15:$W$15, 0),FALSE)*$E200), 0, VLOOKUP(VLOOKUP($A200, 'E4 TB Allocation Details'!$A$18:$L$217, MATCH("A &amp; G ID", 'E4 TB Allocation Details'!$A$18:$L$18, 0),FALSE), 'E2 Allocators'!$B$15:$W$361, MATCH('O5 Details by Class &amp; Accounts'!CE$18, 'E2 Allocators'!$B$15:$W$15, 0),FALSE)*$E200)</f>
        <v>0</v>
      </c>
      <c r="CF200" s="1334">
        <f>IF(ISERROR(VLOOKUP(VLOOKUP($A200, 'E4 TB Allocation Details'!$A$18:$L$217, MATCH("A &amp; G ID", 'E4 TB Allocation Details'!$A$18:$L$18, 0),FALSE), 'E2 Allocators'!$B$15:$W$361, MATCH('O5 Details by Class &amp; Accounts'!CF$18, 'E2 Allocators'!$B$15:$W$15, 0),FALSE)*$E200), 0, VLOOKUP(VLOOKUP($A200, 'E4 TB Allocation Details'!$A$18:$L$217, MATCH("A &amp; G ID", 'E4 TB Allocation Details'!$A$18:$L$18, 0),FALSE), 'E2 Allocators'!$B$15:$W$361, MATCH('O5 Details by Class &amp; Accounts'!CF$18, 'E2 Allocators'!$B$15:$W$15, 0),FALSE)*$E200)</f>
        <v>0</v>
      </c>
      <c r="CG200" s="1334">
        <f>IF(ISERROR(VLOOKUP(VLOOKUP($A200, 'E4 TB Allocation Details'!$A$18:$L$217, MATCH("A &amp; G ID", 'E4 TB Allocation Details'!$A$18:$L$18, 0),FALSE), 'E2 Allocators'!$B$15:$W$361, MATCH('O5 Details by Class &amp; Accounts'!CG$18, 'E2 Allocators'!$B$15:$W$15, 0),FALSE)*$E200), 0, VLOOKUP(VLOOKUP($A200, 'E4 TB Allocation Details'!$A$18:$L$217, MATCH("A &amp; G ID", 'E4 TB Allocation Details'!$A$18:$L$18, 0),FALSE), 'E2 Allocators'!$B$15:$W$361, MATCH('O5 Details by Class &amp; Accounts'!CG$18, 'E2 Allocators'!$B$15:$W$15, 0),FALSE)*$E200)</f>
        <v>0</v>
      </c>
      <c r="CH200" s="1334">
        <f>IF(ISERROR(VLOOKUP(VLOOKUP($A200, 'E4 TB Allocation Details'!$A$18:$L$217, MATCH("A &amp; G ID", 'E4 TB Allocation Details'!$A$18:$L$18, 0),FALSE), 'E2 Allocators'!$B$15:$W$361, MATCH('O5 Details by Class &amp; Accounts'!CH$18, 'E2 Allocators'!$B$15:$W$15, 0),FALSE)*$E200), 0, VLOOKUP(VLOOKUP($A200, 'E4 TB Allocation Details'!$A$18:$L$217, MATCH("A &amp; G ID", 'E4 TB Allocation Details'!$A$18:$L$18, 0),FALSE), 'E2 Allocators'!$B$15:$W$361, MATCH('O5 Details by Class &amp; Accounts'!CH$18, 'E2 Allocators'!$B$15:$W$15, 0),FALSE)*$E200)</f>
        <v>0</v>
      </c>
      <c r="CI200" s="1334">
        <f>IF(ISERROR(VLOOKUP(VLOOKUP($A200, 'E4 TB Allocation Details'!$A$18:$L$217, MATCH("A &amp; G ID", 'E4 TB Allocation Details'!$A$18:$L$18, 0),FALSE), 'E2 Allocators'!$B$15:$W$361, MATCH('O5 Details by Class &amp; Accounts'!CI$18, 'E2 Allocators'!$B$15:$W$15, 0),FALSE)*$E200), 0, VLOOKUP(VLOOKUP($A200, 'E4 TB Allocation Details'!$A$18:$L$217, MATCH("A &amp; G ID", 'E4 TB Allocation Details'!$A$18:$L$18, 0),FALSE), 'E2 Allocators'!$B$15:$W$361, MATCH('O5 Details by Class &amp; Accounts'!CI$18, 'E2 Allocators'!$B$15:$W$15, 0),FALSE)*$E200)</f>
        <v>0</v>
      </c>
      <c r="CJ200" s="1334">
        <f>IF(ISERROR(VLOOKUP(VLOOKUP($A200, 'E4 TB Allocation Details'!$A$18:$L$217, MATCH("A &amp; G ID", 'E4 TB Allocation Details'!$A$18:$L$18, 0),FALSE), 'E2 Allocators'!$B$15:$W$361, MATCH('O5 Details by Class &amp; Accounts'!CJ$18, 'E2 Allocators'!$B$15:$W$15, 0),FALSE)*$E200), 0, VLOOKUP(VLOOKUP($A200, 'E4 TB Allocation Details'!$A$18:$L$217, MATCH("A &amp; G ID", 'E4 TB Allocation Details'!$A$18:$L$18, 0),FALSE), 'E2 Allocators'!$B$15:$W$361, MATCH('O5 Details by Class &amp; Accounts'!CJ$18, 'E2 Allocators'!$B$15:$W$15, 0),FALSE)*$E200)</f>
        <v>0</v>
      </c>
      <c r="CK200" s="1334">
        <f>IF(ISERROR(VLOOKUP(VLOOKUP($A200, 'E4 TB Allocation Details'!$A$18:$L$217, MATCH("A &amp; G ID", 'E4 TB Allocation Details'!$A$18:$L$18, 0),FALSE), 'E2 Allocators'!$B$15:$W$361, MATCH('O5 Details by Class &amp; Accounts'!CK$18, 'E2 Allocators'!$B$15:$W$15, 0),FALSE)*$E200), 0, VLOOKUP(VLOOKUP($A200, 'E4 TB Allocation Details'!$A$18:$L$217, MATCH("A &amp; G ID", 'E4 TB Allocation Details'!$A$18:$L$18, 0),FALSE), 'E2 Allocators'!$B$15:$W$361, MATCH('O5 Details by Class &amp; Accounts'!CK$18, 'E2 Allocators'!$B$15:$W$15, 0),FALSE)*$E200)</f>
        <v>0</v>
      </c>
      <c r="CL200" s="1334">
        <f>IF(ISERROR(VLOOKUP(VLOOKUP($A200, 'E4 TB Allocation Details'!$A$18:$L$217, MATCH("A &amp; G ID", 'E4 TB Allocation Details'!$A$18:$L$18, 0),FALSE), 'E2 Allocators'!$B$15:$W$361, MATCH('O5 Details by Class &amp; Accounts'!CL$18, 'E2 Allocators'!$B$15:$W$15, 0),FALSE)*$E200), 0, VLOOKUP(VLOOKUP($A200, 'E4 TB Allocation Details'!$A$18:$L$217, MATCH("A &amp; G ID", 'E4 TB Allocation Details'!$A$18:$L$18, 0),FALSE), 'E2 Allocators'!$B$15:$W$361, MATCH('O5 Details by Class &amp; Accounts'!CL$18, 'E2 Allocators'!$B$15:$W$15, 0),FALSE)*$E200)</f>
        <v>0</v>
      </c>
      <c r="CM200" s="1334">
        <f>IF(ISERROR(VLOOKUP(VLOOKUP($A200, 'E4 TB Allocation Details'!$A$18:$L$217, MATCH("A &amp; G ID", 'E4 TB Allocation Details'!$A$18:$L$18, 0),FALSE), 'E2 Allocators'!$B$15:$W$361, MATCH('O5 Details by Class &amp; Accounts'!CM$18, 'E2 Allocators'!$B$15:$W$15, 0),FALSE)*$E200), 0, VLOOKUP(VLOOKUP($A200, 'E4 TB Allocation Details'!$A$18:$L$217, MATCH("A &amp; G ID", 'E4 TB Allocation Details'!$A$18:$L$18, 0),FALSE), 'E2 Allocators'!$B$15:$W$361, MATCH('O5 Details by Class &amp; Accounts'!CM$18, 'E2 Allocators'!$B$15:$W$15, 0),FALSE)*$E200)</f>
        <v>0</v>
      </c>
      <c r="CN200" s="1334">
        <f>SUM(BT200:CM200)</f>
        <v>0</v>
      </c>
      <c r="CO200" s="1670">
        <f>+E200-AC200-AX200-BS200-CN200</f>
        <v>0</v>
      </c>
      <c r="CQ200" s="1926"/>
    </row>
    <row r="201" spans="1:95" s="64" customFormat="1" ht="12.75" x14ac:dyDescent="0.2">
      <c r="A201" s="2226">
        <v>5683</v>
      </c>
      <c r="B201" s="2176" t="s">
        <v>489</v>
      </c>
      <c r="C201" s="1667">
        <f>IF(ISERROR(VLOOKUP($A201,'I3 TB Data'!$A$20:$H$465,MATCH('O5 Details by Class &amp; Accounts'!$C$18, 'I3 TB Data'!$A$20:$H$20,0),0)), 0, VLOOKUP($A201,'I3 TB Data'!$A$20:$H$465,MATCH('O5 Details by Class &amp; Accounts'!$C$18,'I3 TB Data'!$A$20:$H$20,0),0))</f>
        <v>0</v>
      </c>
      <c r="D201" s="1668"/>
      <c r="E201" s="1667">
        <f>C201+D201</f>
        <v>0</v>
      </c>
      <c r="F201" s="1669"/>
      <c r="G201" s="1669"/>
      <c r="H201" s="1334">
        <f>F201+G201</f>
        <v>0</v>
      </c>
      <c r="I201" s="1334">
        <f>IF(ISERROR(VLOOKUP(VLOOKUP($A201, 'E4 TB Allocation Details'!$A$18:$L$217, MATCH("Demand ID", 'E4 TB Allocation Details'!$A$18:$L$18, 0),FALSE), 'E2 Allocators'!$B$15:$W$361, MATCH('O5 Details by Class &amp; Accounts'!I$18, 'E2 Allocators'!$B$15:$W$15, 0),FALSE)*$F201), 0, VLOOKUP(VLOOKUP($A201, 'E4 TB Allocation Details'!$A$18:$L$217, MATCH("Demand ID", 'E4 TB Allocation Details'!$A$18:$L$18, 0),FALSE), 'E2 Allocators'!$B$15:$W$361, MATCH('O5 Details by Class &amp; Accounts'!I$18, 'E2 Allocators'!$B$15:$W$15, 0),FALSE)*$F201)</f>
        <v>0</v>
      </c>
      <c r="J201" s="1334">
        <f>IF(ISERROR(VLOOKUP(VLOOKUP($A201, 'E4 TB Allocation Details'!$A$18:$L$217, MATCH("Demand ID", 'E4 TB Allocation Details'!$A$18:$L$18, 0),FALSE), 'E2 Allocators'!$B$15:$W$361, MATCH('O5 Details by Class &amp; Accounts'!J$18, 'E2 Allocators'!$B$15:$W$15, 0),FALSE)*$F201), 0, VLOOKUP(VLOOKUP($A201, 'E4 TB Allocation Details'!$A$18:$L$217, MATCH("Demand ID", 'E4 TB Allocation Details'!$A$18:$L$18, 0),FALSE), 'E2 Allocators'!$B$15:$W$361, MATCH('O5 Details by Class &amp; Accounts'!J$18, 'E2 Allocators'!$B$15:$W$15, 0),FALSE)*$F201)</f>
        <v>0</v>
      </c>
      <c r="K201" s="1334">
        <f>IF(ISERROR(VLOOKUP(VLOOKUP($A201, 'E4 TB Allocation Details'!$A$18:$L$217, MATCH("Demand ID", 'E4 TB Allocation Details'!$A$18:$L$18, 0),FALSE), 'E2 Allocators'!$B$15:$W$361, MATCH('O5 Details by Class &amp; Accounts'!K$18, 'E2 Allocators'!$B$15:$W$15, 0),FALSE)*$F201), 0, VLOOKUP(VLOOKUP($A201, 'E4 TB Allocation Details'!$A$18:$L$217, MATCH("Demand ID", 'E4 TB Allocation Details'!$A$18:$L$18, 0),FALSE), 'E2 Allocators'!$B$15:$W$361, MATCH('O5 Details by Class &amp; Accounts'!K$18, 'E2 Allocators'!$B$15:$W$15, 0),FALSE)*$F201)</f>
        <v>0</v>
      </c>
      <c r="L201" s="1334">
        <f>IF(ISERROR(VLOOKUP(VLOOKUP($A201, 'E4 TB Allocation Details'!$A$18:$L$217, MATCH("Demand ID", 'E4 TB Allocation Details'!$A$18:$L$18, 0),FALSE), 'E2 Allocators'!$B$15:$W$361, MATCH('O5 Details by Class &amp; Accounts'!L$18, 'E2 Allocators'!$B$15:$W$15, 0),FALSE)*$F201), 0, VLOOKUP(VLOOKUP($A201, 'E4 TB Allocation Details'!$A$18:$L$217, MATCH("Demand ID", 'E4 TB Allocation Details'!$A$18:$L$18, 0),FALSE), 'E2 Allocators'!$B$15:$W$361, MATCH('O5 Details by Class &amp; Accounts'!L$18, 'E2 Allocators'!$B$15:$W$15, 0),FALSE)*$F201)</f>
        <v>0</v>
      </c>
      <c r="M201" s="1334">
        <f>IF(ISERROR(VLOOKUP(VLOOKUP($A201, 'E4 TB Allocation Details'!$A$18:$L$217, MATCH("Demand ID", 'E4 TB Allocation Details'!$A$18:$L$18, 0),FALSE), 'E2 Allocators'!$B$15:$W$361, MATCH('O5 Details by Class &amp; Accounts'!M$18, 'E2 Allocators'!$B$15:$W$15, 0),FALSE)*$F201), 0, VLOOKUP(VLOOKUP($A201, 'E4 TB Allocation Details'!$A$18:$L$217, MATCH("Demand ID", 'E4 TB Allocation Details'!$A$18:$L$18, 0),FALSE), 'E2 Allocators'!$B$15:$W$361, MATCH('O5 Details by Class &amp; Accounts'!M$18, 'E2 Allocators'!$B$15:$W$15, 0),FALSE)*$F201)</f>
        <v>0</v>
      </c>
      <c r="N201" s="1334">
        <f>IF(ISERROR(VLOOKUP(VLOOKUP($A201, 'E4 TB Allocation Details'!$A$18:$L$217, MATCH("Demand ID", 'E4 TB Allocation Details'!$A$18:$L$18, 0),FALSE), 'E2 Allocators'!$B$15:$W$361, MATCH('O5 Details by Class &amp; Accounts'!N$18, 'E2 Allocators'!$B$15:$W$15, 0),FALSE)*$F201), 0, VLOOKUP(VLOOKUP($A201, 'E4 TB Allocation Details'!$A$18:$L$217, MATCH("Demand ID", 'E4 TB Allocation Details'!$A$18:$L$18, 0),FALSE), 'E2 Allocators'!$B$15:$W$361, MATCH('O5 Details by Class &amp; Accounts'!N$18, 'E2 Allocators'!$B$15:$W$15, 0),FALSE)*$F201)</f>
        <v>0</v>
      </c>
      <c r="O201" s="1334">
        <f>IF(ISERROR(VLOOKUP(VLOOKUP($A201, 'E4 TB Allocation Details'!$A$18:$L$217, MATCH("Demand ID", 'E4 TB Allocation Details'!$A$18:$L$18, 0),FALSE), 'E2 Allocators'!$B$15:$W$361, MATCH('O5 Details by Class &amp; Accounts'!O$18, 'E2 Allocators'!$B$15:$W$15, 0),FALSE)*$F201), 0, VLOOKUP(VLOOKUP($A201, 'E4 TB Allocation Details'!$A$18:$L$217, MATCH("Demand ID", 'E4 TB Allocation Details'!$A$18:$L$18, 0),FALSE), 'E2 Allocators'!$B$15:$W$361, MATCH('O5 Details by Class &amp; Accounts'!O$18, 'E2 Allocators'!$B$15:$W$15, 0),FALSE)*$F201)</f>
        <v>0</v>
      </c>
      <c r="P201" s="1334">
        <f>IF(ISERROR(VLOOKUP(VLOOKUP($A201, 'E4 TB Allocation Details'!$A$18:$L$217, MATCH("Demand ID", 'E4 TB Allocation Details'!$A$18:$L$18, 0),FALSE), 'E2 Allocators'!$B$15:$W$361, MATCH('O5 Details by Class &amp; Accounts'!P$18, 'E2 Allocators'!$B$15:$W$15, 0),FALSE)*$F201), 0, VLOOKUP(VLOOKUP($A201, 'E4 TB Allocation Details'!$A$18:$L$217, MATCH("Demand ID", 'E4 TB Allocation Details'!$A$18:$L$18, 0),FALSE), 'E2 Allocators'!$B$15:$W$361, MATCH('O5 Details by Class &amp; Accounts'!P$18, 'E2 Allocators'!$B$15:$W$15, 0),FALSE)*$F201)</f>
        <v>0</v>
      </c>
      <c r="Q201" s="1334">
        <f>IF(ISERROR(VLOOKUP(VLOOKUP($A201, 'E4 TB Allocation Details'!$A$18:$L$217, MATCH("Demand ID", 'E4 TB Allocation Details'!$A$18:$L$18, 0),FALSE), 'E2 Allocators'!$B$15:$W$361, MATCH('O5 Details by Class &amp; Accounts'!Q$18, 'E2 Allocators'!$B$15:$W$15, 0),FALSE)*$F201), 0, VLOOKUP(VLOOKUP($A201, 'E4 TB Allocation Details'!$A$18:$L$217, MATCH("Demand ID", 'E4 TB Allocation Details'!$A$18:$L$18, 0),FALSE), 'E2 Allocators'!$B$15:$W$361, MATCH('O5 Details by Class &amp; Accounts'!Q$18, 'E2 Allocators'!$B$15:$W$15, 0),FALSE)*$F201)</f>
        <v>0</v>
      </c>
      <c r="R201" s="1334">
        <f>IF(ISERROR(VLOOKUP(VLOOKUP($A201, 'E4 TB Allocation Details'!$A$18:$L$217, MATCH("Demand ID", 'E4 TB Allocation Details'!$A$18:$L$18, 0),FALSE), 'E2 Allocators'!$B$15:$W$361, MATCH('O5 Details by Class &amp; Accounts'!R$18, 'E2 Allocators'!$B$15:$W$15, 0),FALSE)*$F201), 0, VLOOKUP(VLOOKUP($A201, 'E4 TB Allocation Details'!$A$18:$L$217, MATCH("Demand ID", 'E4 TB Allocation Details'!$A$18:$L$18, 0),FALSE), 'E2 Allocators'!$B$15:$W$361, MATCH('O5 Details by Class &amp; Accounts'!R$18, 'E2 Allocators'!$B$15:$W$15, 0),FALSE)*$F201)</f>
        <v>0</v>
      </c>
      <c r="S201" s="1334">
        <f>IF(ISERROR(VLOOKUP(VLOOKUP($A201, 'E4 TB Allocation Details'!$A$18:$L$217, MATCH("Demand ID", 'E4 TB Allocation Details'!$A$18:$L$18, 0),FALSE), 'E2 Allocators'!$B$15:$W$361, MATCH('O5 Details by Class &amp; Accounts'!S$18, 'E2 Allocators'!$B$15:$W$15, 0),FALSE)*$F201), 0, VLOOKUP(VLOOKUP($A201, 'E4 TB Allocation Details'!$A$18:$L$217, MATCH("Demand ID", 'E4 TB Allocation Details'!$A$18:$L$18, 0),FALSE), 'E2 Allocators'!$B$15:$W$361, MATCH('O5 Details by Class &amp; Accounts'!S$18, 'E2 Allocators'!$B$15:$W$15, 0),FALSE)*$F201)</f>
        <v>0</v>
      </c>
      <c r="T201" s="1334">
        <f>IF(ISERROR(VLOOKUP(VLOOKUP($A201, 'E4 TB Allocation Details'!$A$18:$L$217, MATCH("Demand ID", 'E4 TB Allocation Details'!$A$18:$L$18, 0),FALSE), 'E2 Allocators'!$B$15:$W$361, MATCH('O5 Details by Class &amp; Accounts'!T$18, 'E2 Allocators'!$B$15:$W$15, 0),FALSE)*$F201), 0, VLOOKUP(VLOOKUP($A201, 'E4 TB Allocation Details'!$A$18:$L$217, MATCH("Demand ID", 'E4 TB Allocation Details'!$A$18:$L$18, 0),FALSE), 'E2 Allocators'!$B$15:$W$361, MATCH('O5 Details by Class &amp; Accounts'!T$18, 'E2 Allocators'!$B$15:$W$15, 0),FALSE)*$F201)</f>
        <v>0</v>
      </c>
      <c r="U201" s="1334">
        <f>IF(ISERROR(VLOOKUP(VLOOKUP($A201, 'E4 TB Allocation Details'!$A$18:$L$217, MATCH("Demand ID", 'E4 TB Allocation Details'!$A$18:$L$18, 0),FALSE), 'E2 Allocators'!$B$15:$W$361, MATCH('O5 Details by Class &amp; Accounts'!U$18, 'E2 Allocators'!$B$15:$W$15, 0),FALSE)*$F201), 0, VLOOKUP(VLOOKUP($A201, 'E4 TB Allocation Details'!$A$18:$L$217, MATCH("Demand ID", 'E4 TB Allocation Details'!$A$18:$L$18, 0),FALSE), 'E2 Allocators'!$B$15:$W$361, MATCH('O5 Details by Class &amp; Accounts'!U$18, 'E2 Allocators'!$B$15:$W$15, 0),FALSE)*$F201)</f>
        <v>0</v>
      </c>
      <c r="V201" s="1334">
        <f>IF(ISERROR(VLOOKUP(VLOOKUP($A201, 'E4 TB Allocation Details'!$A$18:$L$217, MATCH("Demand ID", 'E4 TB Allocation Details'!$A$18:$L$18, 0),FALSE), 'E2 Allocators'!$B$15:$W$361, MATCH('O5 Details by Class &amp; Accounts'!V$18, 'E2 Allocators'!$B$15:$W$15, 0),FALSE)*$F201), 0, VLOOKUP(VLOOKUP($A201, 'E4 TB Allocation Details'!$A$18:$L$217, MATCH("Demand ID", 'E4 TB Allocation Details'!$A$18:$L$18, 0),FALSE), 'E2 Allocators'!$B$15:$W$361, MATCH('O5 Details by Class &amp; Accounts'!V$18, 'E2 Allocators'!$B$15:$W$15, 0),FALSE)*$F201)</f>
        <v>0</v>
      </c>
      <c r="W201" s="1334">
        <f>IF(ISERROR(VLOOKUP(VLOOKUP($A201, 'E4 TB Allocation Details'!$A$18:$L$217, MATCH("Demand ID", 'E4 TB Allocation Details'!$A$18:$L$18, 0),FALSE), 'E2 Allocators'!$B$15:$W$361, MATCH('O5 Details by Class &amp; Accounts'!W$18, 'E2 Allocators'!$B$15:$W$15, 0),FALSE)*$F201), 0, VLOOKUP(VLOOKUP($A201, 'E4 TB Allocation Details'!$A$18:$L$217, MATCH("Demand ID", 'E4 TB Allocation Details'!$A$18:$L$18, 0),FALSE), 'E2 Allocators'!$B$15:$W$361, MATCH('O5 Details by Class &amp; Accounts'!W$18, 'E2 Allocators'!$B$15:$W$15, 0),FALSE)*$F201)</f>
        <v>0</v>
      </c>
      <c r="X201" s="1334">
        <f>IF(ISERROR(VLOOKUP(VLOOKUP($A201, 'E4 TB Allocation Details'!$A$18:$L$217, MATCH("Demand ID", 'E4 TB Allocation Details'!$A$18:$L$18, 0),FALSE), 'E2 Allocators'!$B$15:$W$361, MATCH('O5 Details by Class &amp; Accounts'!X$18, 'E2 Allocators'!$B$15:$W$15, 0),FALSE)*$F201), 0, VLOOKUP(VLOOKUP($A201, 'E4 TB Allocation Details'!$A$18:$L$217, MATCH("Demand ID", 'E4 TB Allocation Details'!$A$18:$L$18, 0),FALSE), 'E2 Allocators'!$B$15:$W$361, MATCH('O5 Details by Class &amp; Accounts'!X$18, 'E2 Allocators'!$B$15:$W$15, 0),FALSE)*$F201)</f>
        <v>0</v>
      </c>
      <c r="Y201" s="1334">
        <f>IF(ISERROR(VLOOKUP(VLOOKUP($A201, 'E4 TB Allocation Details'!$A$18:$L$217, MATCH("Demand ID", 'E4 TB Allocation Details'!$A$18:$L$18, 0),FALSE), 'E2 Allocators'!$B$15:$W$361, MATCH('O5 Details by Class &amp; Accounts'!Y$18, 'E2 Allocators'!$B$15:$W$15, 0),FALSE)*$F201), 0, VLOOKUP(VLOOKUP($A201, 'E4 TB Allocation Details'!$A$18:$L$217, MATCH("Demand ID", 'E4 TB Allocation Details'!$A$18:$L$18, 0),FALSE), 'E2 Allocators'!$B$15:$W$361, MATCH('O5 Details by Class &amp; Accounts'!Y$18, 'E2 Allocators'!$B$15:$W$15, 0),FALSE)*$F201)</f>
        <v>0</v>
      </c>
      <c r="Z201" s="1334">
        <f>IF(ISERROR(VLOOKUP(VLOOKUP($A201, 'E4 TB Allocation Details'!$A$18:$L$217, MATCH("Demand ID", 'E4 TB Allocation Details'!$A$18:$L$18, 0),FALSE), 'E2 Allocators'!$B$15:$W$361, MATCH('O5 Details by Class &amp; Accounts'!Z$18, 'E2 Allocators'!$B$15:$W$15, 0),FALSE)*$F201), 0, VLOOKUP(VLOOKUP($A201, 'E4 TB Allocation Details'!$A$18:$L$217, MATCH("Demand ID", 'E4 TB Allocation Details'!$A$18:$L$18, 0),FALSE), 'E2 Allocators'!$B$15:$W$361, MATCH('O5 Details by Class &amp; Accounts'!Z$18, 'E2 Allocators'!$B$15:$W$15, 0),FALSE)*$F201)</f>
        <v>0</v>
      </c>
      <c r="AA201" s="1334">
        <f>IF(ISERROR(VLOOKUP(VLOOKUP($A201, 'E4 TB Allocation Details'!$A$18:$L$217, MATCH("Demand ID", 'E4 TB Allocation Details'!$A$18:$L$18, 0),FALSE), 'E2 Allocators'!$B$15:$W$361, MATCH('O5 Details by Class &amp; Accounts'!AA$18, 'E2 Allocators'!$B$15:$W$15, 0),FALSE)*$F201), 0, VLOOKUP(VLOOKUP($A201, 'E4 TB Allocation Details'!$A$18:$L$217, MATCH("Demand ID", 'E4 TB Allocation Details'!$A$18:$L$18, 0),FALSE), 'E2 Allocators'!$B$15:$W$361, MATCH('O5 Details by Class &amp; Accounts'!AA$18, 'E2 Allocators'!$B$15:$W$15, 0),FALSE)*$F201)</f>
        <v>0</v>
      </c>
      <c r="AB201" s="1334">
        <f>IF(ISERROR(VLOOKUP(VLOOKUP($A201, 'E4 TB Allocation Details'!$A$18:$L$217, MATCH("Demand ID", 'E4 TB Allocation Details'!$A$18:$L$18, 0),FALSE), 'E2 Allocators'!$B$15:$W$361, MATCH('O5 Details by Class &amp; Accounts'!AB$18, 'E2 Allocators'!$B$15:$W$15, 0),FALSE)*$F201), 0, VLOOKUP(VLOOKUP($A201, 'E4 TB Allocation Details'!$A$18:$L$217, MATCH("Demand ID", 'E4 TB Allocation Details'!$A$18:$L$18, 0),FALSE), 'E2 Allocators'!$B$15:$W$361, MATCH('O5 Details by Class &amp; Accounts'!AB$18, 'E2 Allocators'!$B$15:$W$15, 0),FALSE)*$F201)</f>
        <v>0</v>
      </c>
      <c r="AC201" s="1334">
        <f>SUM(I201:AB201)</f>
        <v>0</v>
      </c>
      <c r="AD201" s="1334">
        <f>IF(ISERROR(VLOOKUP(VLOOKUP($A201, 'E4 TB Allocation Details'!$A$18:$L$217, MATCH("Customer ID", 'E4 TB Allocation Details'!$A$18:$L$18, 0),FALSE), 'E2 Allocators'!$B$15:$W$361, MATCH('O5 Details by Class &amp; Accounts'!AD$18, 'E2 Allocators'!$B$15:$W$15, 0),FALSE)*$G201), 0, VLOOKUP(VLOOKUP($A201, 'E4 TB Allocation Details'!$A$18:$L$217, MATCH("Customer ID", 'E4 TB Allocation Details'!$A$18:$L$18, 0),FALSE), 'E2 Allocators'!$B$15:$W$361, MATCH('O5 Details by Class &amp; Accounts'!AD$18, 'E2 Allocators'!$B$15:$W$15, 0),FALSE)*$G201)</f>
        <v>0</v>
      </c>
      <c r="AE201" s="1334">
        <f>IF(ISERROR(VLOOKUP(VLOOKUP($A201, 'E4 TB Allocation Details'!$A$18:$L$217, MATCH("Customer ID", 'E4 TB Allocation Details'!$A$18:$L$18, 0),FALSE), 'E2 Allocators'!$B$15:$W$361, MATCH('O5 Details by Class &amp; Accounts'!AE$18, 'E2 Allocators'!$B$15:$W$15, 0),FALSE)*$G201), 0, VLOOKUP(VLOOKUP($A201, 'E4 TB Allocation Details'!$A$18:$L$217, MATCH("Customer ID", 'E4 TB Allocation Details'!$A$18:$L$18, 0),FALSE), 'E2 Allocators'!$B$15:$W$361, MATCH('O5 Details by Class &amp; Accounts'!AE$18, 'E2 Allocators'!$B$15:$W$15, 0),FALSE)*$G201)</f>
        <v>0</v>
      </c>
      <c r="AF201" s="1334">
        <f>IF(ISERROR(VLOOKUP(VLOOKUP($A201, 'E4 TB Allocation Details'!$A$18:$L$217, MATCH("Customer ID", 'E4 TB Allocation Details'!$A$18:$L$18, 0),FALSE), 'E2 Allocators'!$B$15:$W$361, MATCH('O5 Details by Class &amp; Accounts'!AF$18, 'E2 Allocators'!$B$15:$W$15, 0),FALSE)*$G201), 0, VLOOKUP(VLOOKUP($A201, 'E4 TB Allocation Details'!$A$18:$L$217, MATCH("Customer ID", 'E4 TB Allocation Details'!$A$18:$L$18, 0),FALSE), 'E2 Allocators'!$B$15:$W$361, MATCH('O5 Details by Class &amp; Accounts'!AF$18, 'E2 Allocators'!$B$15:$W$15, 0),FALSE)*$G201)</f>
        <v>0</v>
      </c>
      <c r="AG201" s="1334">
        <f>IF(ISERROR(VLOOKUP(VLOOKUP($A201, 'E4 TB Allocation Details'!$A$18:$L$217, MATCH("Customer ID", 'E4 TB Allocation Details'!$A$18:$L$18, 0),FALSE), 'E2 Allocators'!$B$15:$W$361, MATCH('O5 Details by Class &amp; Accounts'!AG$18, 'E2 Allocators'!$B$15:$W$15, 0),FALSE)*$G201), 0, VLOOKUP(VLOOKUP($A201, 'E4 TB Allocation Details'!$A$18:$L$217, MATCH("Customer ID", 'E4 TB Allocation Details'!$A$18:$L$18, 0),FALSE), 'E2 Allocators'!$B$15:$W$361, MATCH('O5 Details by Class &amp; Accounts'!AG$18, 'E2 Allocators'!$B$15:$W$15, 0),FALSE)*$G201)</f>
        <v>0</v>
      </c>
      <c r="AH201" s="1334">
        <f>IF(ISERROR(VLOOKUP(VLOOKUP($A201, 'E4 TB Allocation Details'!$A$18:$L$217, MATCH("Customer ID", 'E4 TB Allocation Details'!$A$18:$L$18, 0),FALSE), 'E2 Allocators'!$B$15:$W$361, MATCH('O5 Details by Class &amp; Accounts'!AH$18, 'E2 Allocators'!$B$15:$W$15, 0),FALSE)*$G201), 0, VLOOKUP(VLOOKUP($A201, 'E4 TB Allocation Details'!$A$18:$L$217, MATCH("Customer ID", 'E4 TB Allocation Details'!$A$18:$L$18, 0),FALSE), 'E2 Allocators'!$B$15:$W$361, MATCH('O5 Details by Class &amp; Accounts'!AH$18, 'E2 Allocators'!$B$15:$W$15, 0),FALSE)*$G201)</f>
        <v>0</v>
      </c>
      <c r="AI201" s="1334">
        <f>IF(ISERROR(VLOOKUP(VLOOKUP($A201, 'E4 TB Allocation Details'!$A$18:$L$217, MATCH("Customer ID", 'E4 TB Allocation Details'!$A$18:$L$18, 0),FALSE), 'E2 Allocators'!$B$15:$W$361, MATCH('O5 Details by Class &amp; Accounts'!AI$18, 'E2 Allocators'!$B$15:$W$15, 0),FALSE)*$G201), 0, VLOOKUP(VLOOKUP($A201, 'E4 TB Allocation Details'!$A$18:$L$217, MATCH("Customer ID", 'E4 TB Allocation Details'!$A$18:$L$18, 0),FALSE), 'E2 Allocators'!$B$15:$W$361, MATCH('O5 Details by Class &amp; Accounts'!AI$18, 'E2 Allocators'!$B$15:$W$15, 0),FALSE)*$G201)</f>
        <v>0</v>
      </c>
      <c r="AJ201" s="1334">
        <f>IF(ISERROR(VLOOKUP(VLOOKUP($A201, 'E4 TB Allocation Details'!$A$18:$L$217, MATCH("Customer ID", 'E4 TB Allocation Details'!$A$18:$L$18, 0),FALSE), 'E2 Allocators'!$B$15:$W$361, MATCH('O5 Details by Class &amp; Accounts'!AJ$18, 'E2 Allocators'!$B$15:$W$15, 0),FALSE)*$G201), 0, VLOOKUP(VLOOKUP($A201, 'E4 TB Allocation Details'!$A$18:$L$217, MATCH("Customer ID", 'E4 TB Allocation Details'!$A$18:$L$18, 0),FALSE), 'E2 Allocators'!$B$15:$W$361, MATCH('O5 Details by Class &amp; Accounts'!AJ$18, 'E2 Allocators'!$B$15:$W$15, 0),FALSE)*$G201)</f>
        <v>0</v>
      </c>
      <c r="AK201" s="1334">
        <f>IF(ISERROR(VLOOKUP(VLOOKUP($A201, 'E4 TB Allocation Details'!$A$18:$L$217, MATCH("Customer ID", 'E4 TB Allocation Details'!$A$18:$L$18, 0),FALSE), 'E2 Allocators'!$B$15:$W$361, MATCH('O5 Details by Class &amp; Accounts'!AK$18, 'E2 Allocators'!$B$15:$W$15, 0),FALSE)*$G201), 0, VLOOKUP(VLOOKUP($A201, 'E4 TB Allocation Details'!$A$18:$L$217, MATCH("Customer ID", 'E4 TB Allocation Details'!$A$18:$L$18, 0),FALSE), 'E2 Allocators'!$B$15:$W$361, MATCH('O5 Details by Class &amp; Accounts'!AK$18, 'E2 Allocators'!$B$15:$W$15, 0),FALSE)*$G201)</f>
        <v>0</v>
      </c>
      <c r="AL201" s="1334">
        <f>IF(ISERROR(VLOOKUP(VLOOKUP($A201, 'E4 TB Allocation Details'!$A$18:$L$217, MATCH("Customer ID", 'E4 TB Allocation Details'!$A$18:$L$18, 0),FALSE), 'E2 Allocators'!$B$15:$W$361, MATCH('O5 Details by Class &amp; Accounts'!AL$18, 'E2 Allocators'!$B$15:$W$15, 0),FALSE)*$G201), 0, VLOOKUP(VLOOKUP($A201, 'E4 TB Allocation Details'!$A$18:$L$217, MATCH("Customer ID", 'E4 TB Allocation Details'!$A$18:$L$18, 0),FALSE), 'E2 Allocators'!$B$15:$W$361, MATCH('O5 Details by Class &amp; Accounts'!AL$18, 'E2 Allocators'!$B$15:$W$15, 0),FALSE)*$G201)</f>
        <v>0</v>
      </c>
      <c r="AM201" s="1334">
        <f>IF(ISERROR(VLOOKUP(VLOOKUP($A201, 'E4 TB Allocation Details'!$A$18:$L$217, MATCH("Customer ID", 'E4 TB Allocation Details'!$A$18:$L$18, 0),FALSE), 'E2 Allocators'!$B$15:$W$361, MATCH('O5 Details by Class &amp; Accounts'!AM$18, 'E2 Allocators'!$B$15:$W$15, 0),FALSE)*$G201), 0, VLOOKUP(VLOOKUP($A201, 'E4 TB Allocation Details'!$A$18:$L$217, MATCH("Customer ID", 'E4 TB Allocation Details'!$A$18:$L$18, 0),FALSE), 'E2 Allocators'!$B$15:$W$361, MATCH('O5 Details by Class &amp; Accounts'!AM$18, 'E2 Allocators'!$B$15:$W$15, 0),FALSE)*$G201)</f>
        <v>0</v>
      </c>
      <c r="AN201" s="1334">
        <f>IF(ISERROR(VLOOKUP(VLOOKUP($A201, 'E4 TB Allocation Details'!$A$18:$L$217, MATCH("Customer ID", 'E4 TB Allocation Details'!$A$18:$L$18, 0),FALSE), 'E2 Allocators'!$B$15:$W$361, MATCH('O5 Details by Class &amp; Accounts'!AN$18, 'E2 Allocators'!$B$15:$W$15, 0),FALSE)*$G201), 0, VLOOKUP(VLOOKUP($A201, 'E4 TB Allocation Details'!$A$18:$L$217, MATCH("Customer ID", 'E4 TB Allocation Details'!$A$18:$L$18, 0),FALSE), 'E2 Allocators'!$B$15:$W$361, MATCH('O5 Details by Class &amp; Accounts'!AN$18, 'E2 Allocators'!$B$15:$W$15, 0),FALSE)*$G201)</f>
        <v>0</v>
      </c>
      <c r="AO201" s="1334">
        <f>IF(ISERROR(VLOOKUP(VLOOKUP($A201, 'E4 TB Allocation Details'!$A$18:$L$217, MATCH("Customer ID", 'E4 TB Allocation Details'!$A$18:$L$18, 0),FALSE), 'E2 Allocators'!$B$15:$W$361, MATCH('O5 Details by Class &amp; Accounts'!AO$18, 'E2 Allocators'!$B$15:$W$15, 0),FALSE)*$G201), 0, VLOOKUP(VLOOKUP($A201, 'E4 TB Allocation Details'!$A$18:$L$217, MATCH("Customer ID", 'E4 TB Allocation Details'!$A$18:$L$18, 0),FALSE), 'E2 Allocators'!$B$15:$W$361, MATCH('O5 Details by Class &amp; Accounts'!AO$18, 'E2 Allocators'!$B$15:$W$15, 0),FALSE)*$G201)</f>
        <v>0</v>
      </c>
      <c r="AP201" s="1334">
        <f>IF(ISERROR(VLOOKUP(VLOOKUP($A201, 'E4 TB Allocation Details'!$A$18:$L$217, MATCH("Customer ID", 'E4 TB Allocation Details'!$A$18:$L$18, 0),FALSE), 'E2 Allocators'!$B$15:$W$361, MATCH('O5 Details by Class &amp; Accounts'!AP$18, 'E2 Allocators'!$B$15:$W$15, 0),FALSE)*$G201), 0, VLOOKUP(VLOOKUP($A201, 'E4 TB Allocation Details'!$A$18:$L$217, MATCH("Customer ID", 'E4 TB Allocation Details'!$A$18:$L$18, 0),FALSE), 'E2 Allocators'!$B$15:$W$361, MATCH('O5 Details by Class &amp; Accounts'!AP$18, 'E2 Allocators'!$B$15:$W$15, 0),FALSE)*$G201)</f>
        <v>0</v>
      </c>
      <c r="AQ201" s="1334">
        <f>IF(ISERROR(VLOOKUP(VLOOKUP($A201, 'E4 TB Allocation Details'!$A$18:$L$217, MATCH("Customer ID", 'E4 TB Allocation Details'!$A$18:$L$18, 0),FALSE), 'E2 Allocators'!$B$15:$W$361, MATCH('O5 Details by Class &amp; Accounts'!AQ$18, 'E2 Allocators'!$B$15:$W$15, 0),FALSE)*$G201), 0, VLOOKUP(VLOOKUP($A201, 'E4 TB Allocation Details'!$A$18:$L$217, MATCH("Customer ID", 'E4 TB Allocation Details'!$A$18:$L$18, 0),FALSE), 'E2 Allocators'!$B$15:$W$361, MATCH('O5 Details by Class &amp; Accounts'!AQ$18, 'E2 Allocators'!$B$15:$W$15, 0),FALSE)*$G201)</f>
        <v>0</v>
      </c>
      <c r="AR201" s="1334">
        <f>IF(ISERROR(VLOOKUP(VLOOKUP($A201, 'E4 TB Allocation Details'!$A$18:$L$217, MATCH("Customer ID", 'E4 TB Allocation Details'!$A$18:$L$18, 0),FALSE), 'E2 Allocators'!$B$15:$W$361, MATCH('O5 Details by Class &amp; Accounts'!AR$18, 'E2 Allocators'!$B$15:$W$15, 0),FALSE)*$G201), 0, VLOOKUP(VLOOKUP($A201, 'E4 TB Allocation Details'!$A$18:$L$217, MATCH("Customer ID", 'E4 TB Allocation Details'!$A$18:$L$18, 0),FALSE), 'E2 Allocators'!$B$15:$W$361, MATCH('O5 Details by Class &amp; Accounts'!AR$18, 'E2 Allocators'!$B$15:$W$15, 0),FALSE)*$G201)</f>
        <v>0</v>
      </c>
      <c r="AS201" s="1334">
        <f>IF(ISERROR(VLOOKUP(VLOOKUP($A201, 'E4 TB Allocation Details'!$A$18:$L$217, MATCH("Customer ID", 'E4 TB Allocation Details'!$A$18:$L$18, 0),FALSE), 'E2 Allocators'!$B$15:$W$361, MATCH('O5 Details by Class &amp; Accounts'!AS$18, 'E2 Allocators'!$B$15:$W$15, 0),FALSE)*$G201), 0, VLOOKUP(VLOOKUP($A201, 'E4 TB Allocation Details'!$A$18:$L$217, MATCH("Customer ID", 'E4 TB Allocation Details'!$A$18:$L$18, 0),FALSE), 'E2 Allocators'!$B$15:$W$361, MATCH('O5 Details by Class &amp; Accounts'!AS$18, 'E2 Allocators'!$B$15:$W$15, 0),FALSE)*$G201)</f>
        <v>0</v>
      </c>
      <c r="AT201" s="1334">
        <f>IF(ISERROR(VLOOKUP(VLOOKUP($A201, 'E4 TB Allocation Details'!$A$18:$L$217, MATCH("Customer ID", 'E4 TB Allocation Details'!$A$18:$L$18, 0),FALSE), 'E2 Allocators'!$B$15:$W$361, MATCH('O5 Details by Class &amp; Accounts'!AT$18, 'E2 Allocators'!$B$15:$W$15, 0),FALSE)*$G201), 0, VLOOKUP(VLOOKUP($A201, 'E4 TB Allocation Details'!$A$18:$L$217, MATCH("Customer ID", 'E4 TB Allocation Details'!$A$18:$L$18, 0),FALSE), 'E2 Allocators'!$B$15:$W$361, MATCH('O5 Details by Class &amp; Accounts'!AT$18, 'E2 Allocators'!$B$15:$W$15, 0),FALSE)*$G201)</f>
        <v>0</v>
      </c>
      <c r="AU201" s="1334">
        <f>IF(ISERROR(VLOOKUP(VLOOKUP($A201, 'E4 TB Allocation Details'!$A$18:$L$217, MATCH("Customer ID", 'E4 TB Allocation Details'!$A$18:$L$18, 0),FALSE), 'E2 Allocators'!$B$15:$W$361, MATCH('O5 Details by Class &amp; Accounts'!AU$18, 'E2 Allocators'!$B$15:$W$15, 0),FALSE)*$G201), 0, VLOOKUP(VLOOKUP($A201, 'E4 TB Allocation Details'!$A$18:$L$217, MATCH("Customer ID", 'E4 TB Allocation Details'!$A$18:$L$18, 0),FALSE), 'E2 Allocators'!$B$15:$W$361, MATCH('O5 Details by Class &amp; Accounts'!AU$18, 'E2 Allocators'!$B$15:$W$15, 0),FALSE)*$G201)</f>
        <v>0</v>
      </c>
      <c r="AV201" s="1334">
        <f>IF(ISERROR(VLOOKUP(VLOOKUP($A201, 'E4 TB Allocation Details'!$A$18:$L$217, MATCH("Customer ID", 'E4 TB Allocation Details'!$A$18:$L$18, 0),FALSE), 'E2 Allocators'!$B$15:$W$361, MATCH('O5 Details by Class &amp; Accounts'!AV$18, 'E2 Allocators'!$B$15:$W$15, 0),FALSE)*$G201), 0, VLOOKUP(VLOOKUP($A201, 'E4 TB Allocation Details'!$A$18:$L$217, MATCH("Customer ID", 'E4 TB Allocation Details'!$A$18:$L$18, 0),FALSE), 'E2 Allocators'!$B$15:$W$361, MATCH('O5 Details by Class &amp; Accounts'!AV$18, 'E2 Allocators'!$B$15:$W$15, 0),FALSE)*$G201)</f>
        <v>0</v>
      </c>
      <c r="AW201" s="1334">
        <f>IF(ISERROR(VLOOKUP(VLOOKUP($A201, 'E4 TB Allocation Details'!$A$18:$L$217, MATCH("Customer ID", 'E4 TB Allocation Details'!$A$18:$L$18, 0),FALSE), 'E2 Allocators'!$B$15:$W$361, MATCH('O5 Details by Class &amp; Accounts'!AW$18, 'E2 Allocators'!$B$15:$W$15, 0),FALSE)*$G201), 0, VLOOKUP(VLOOKUP($A201, 'E4 TB Allocation Details'!$A$18:$L$217, MATCH("Customer ID", 'E4 TB Allocation Details'!$A$18:$L$18, 0),FALSE), 'E2 Allocators'!$B$15:$W$361, MATCH('O5 Details by Class &amp; Accounts'!AW$18, 'E2 Allocators'!$B$15:$W$15, 0),FALSE)*$G201)</f>
        <v>0</v>
      </c>
      <c r="AX201" s="1334">
        <f>SUM(AD201:AW201)</f>
        <v>0</v>
      </c>
      <c r="AY201" s="1334">
        <f>IF(ISERROR(VLOOKUP(VLOOKUP($A201, 'E4 TB Allocation Details'!$A$18:$L$217, MATCH("Misc ID", 'E4 TB Allocation Details'!$A$18:$L$18, 0),FALSE), 'E2 Allocators'!$B$15:$W$361, MATCH('O5 Details by Class &amp; Accounts'!AY$18, 'E2 Allocators'!$B$15:$W$15, 0),FALSE)*$E201), 0, VLOOKUP(VLOOKUP($A201, 'E4 TB Allocation Details'!$A$18:$L$217, MATCH("Misc ID", 'E4 TB Allocation Details'!$A$18:$L$18, 0),FALSE), 'E2 Allocators'!$B$15:$W$361, MATCH('O5 Details by Class &amp; Accounts'!AY$18, 'E2 Allocators'!$B$15:$W$15, 0),FALSE)*$E201)</f>
        <v>0</v>
      </c>
      <c r="AZ201" s="1334">
        <f>IF(ISERROR(VLOOKUP(VLOOKUP($A201, 'E4 TB Allocation Details'!$A$18:$L$217, MATCH("Misc ID", 'E4 TB Allocation Details'!$A$18:$L$18, 0),FALSE), 'E2 Allocators'!$B$15:$W$361, MATCH('O5 Details by Class &amp; Accounts'!AZ$18, 'E2 Allocators'!$B$15:$W$15, 0),FALSE)*$E201), 0, VLOOKUP(VLOOKUP($A201, 'E4 TB Allocation Details'!$A$18:$L$217, MATCH("Misc ID", 'E4 TB Allocation Details'!$A$18:$L$18, 0),FALSE), 'E2 Allocators'!$B$15:$W$361, MATCH('O5 Details by Class &amp; Accounts'!AZ$18, 'E2 Allocators'!$B$15:$W$15, 0),FALSE)*$E201)</f>
        <v>0</v>
      </c>
      <c r="BA201" s="1334">
        <f>IF(ISERROR(VLOOKUP(VLOOKUP($A201, 'E4 TB Allocation Details'!$A$18:$L$217, MATCH("Misc ID", 'E4 TB Allocation Details'!$A$18:$L$18, 0),FALSE), 'E2 Allocators'!$B$15:$W$361, MATCH('O5 Details by Class &amp; Accounts'!BA$18, 'E2 Allocators'!$B$15:$W$15, 0),FALSE)*$E201), 0, VLOOKUP(VLOOKUP($A201, 'E4 TB Allocation Details'!$A$18:$L$217, MATCH("Misc ID", 'E4 TB Allocation Details'!$A$18:$L$18, 0),FALSE), 'E2 Allocators'!$B$15:$W$361, MATCH('O5 Details by Class &amp; Accounts'!BA$18, 'E2 Allocators'!$B$15:$W$15, 0),FALSE)*$E201)</f>
        <v>0</v>
      </c>
      <c r="BB201" s="1334">
        <f>IF(ISERROR(VLOOKUP(VLOOKUP($A201, 'E4 TB Allocation Details'!$A$18:$L$217, MATCH("Misc ID", 'E4 TB Allocation Details'!$A$18:$L$18, 0),FALSE), 'E2 Allocators'!$B$15:$W$361, MATCH('O5 Details by Class &amp; Accounts'!BB$18, 'E2 Allocators'!$B$15:$W$15, 0),FALSE)*$E201), 0, VLOOKUP(VLOOKUP($A201, 'E4 TB Allocation Details'!$A$18:$L$217, MATCH("Misc ID", 'E4 TB Allocation Details'!$A$18:$L$18, 0),FALSE), 'E2 Allocators'!$B$15:$W$361, MATCH('O5 Details by Class &amp; Accounts'!BB$18, 'E2 Allocators'!$B$15:$W$15, 0),FALSE)*$E201)</f>
        <v>0</v>
      </c>
      <c r="BC201" s="1334">
        <f>IF(ISERROR(VLOOKUP(VLOOKUP($A201, 'E4 TB Allocation Details'!$A$18:$L$217, MATCH("Misc ID", 'E4 TB Allocation Details'!$A$18:$L$18, 0),FALSE), 'E2 Allocators'!$B$15:$W$361, MATCH('O5 Details by Class &amp; Accounts'!BC$18, 'E2 Allocators'!$B$15:$W$15, 0),FALSE)*$E201), 0, VLOOKUP(VLOOKUP($A201, 'E4 TB Allocation Details'!$A$18:$L$217, MATCH("Misc ID", 'E4 TB Allocation Details'!$A$18:$L$18, 0),FALSE), 'E2 Allocators'!$B$15:$W$361, MATCH('O5 Details by Class &amp; Accounts'!BC$18, 'E2 Allocators'!$B$15:$W$15, 0),FALSE)*$E201)</f>
        <v>0</v>
      </c>
      <c r="BD201" s="1334">
        <f>IF(ISERROR(VLOOKUP(VLOOKUP($A201, 'E4 TB Allocation Details'!$A$18:$L$217, MATCH("Misc ID", 'E4 TB Allocation Details'!$A$18:$L$18, 0),FALSE), 'E2 Allocators'!$B$15:$W$361, MATCH('O5 Details by Class &amp; Accounts'!BD$18, 'E2 Allocators'!$B$15:$W$15, 0),FALSE)*$E201), 0, VLOOKUP(VLOOKUP($A201, 'E4 TB Allocation Details'!$A$18:$L$217, MATCH("Misc ID", 'E4 TB Allocation Details'!$A$18:$L$18, 0),FALSE), 'E2 Allocators'!$B$15:$W$361, MATCH('O5 Details by Class &amp; Accounts'!BD$18, 'E2 Allocators'!$B$15:$W$15, 0),FALSE)*$E201)</f>
        <v>0</v>
      </c>
      <c r="BE201" s="1334">
        <f>IF(ISERROR(VLOOKUP(VLOOKUP($A201, 'E4 TB Allocation Details'!$A$18:$L$217, MATCH("Misc ID", 'E4 TB Allocation Details'!$A$18:$L$18, 0),FALSE), 'E2 Allocators'!$B$15:$W$361, MATCH('O5 Details by Class &amp; Accounts'!BE$18, 'E2 Allocators'!$B$15:$W$15, 0),FALSE)*$E201), 0, VLOOKUP(VLOOKUP($A201, 'E4 TB Allocation Details'!$A$18:$L$217, MATCH("Misc ID", 'E4 TB Allocation Details'!$A$18:$L$18, 0),FALSE), 'E2 Allocators'!$B$15:$W$361, MATCH('O5 Details by Class &amp; Accounts'!BE$18, 'E2 Allocators'!$B$15:$W$15, 0),FALSE)*$E201)</f>
        <v>0</v>
      </c>
      <c r="BF201" s="1334">
        <f>IF(ISERROR(VLOOKUP(VLOOKUP($A201, 'E4 TB Allocation Details'!$A$18:$L$217, MATCH("Misc ID", 'E4 TB Allocation Details'!$A$18:$L$18, 0),FALSE), 'E2 Allocators'!$B$15:$W$361, MATCH('O5 Details by Class &amp; Accounts'!BF$18, 'E2 Allocators'!$B$15:$W$15, 0),FALSE)*$E201), 0, VLOOKUP(VLOOKUP($A201, 'E4 TB Allocation Details'!$A$18:$L$217, MATCH("Misc ID", 'E4 TB Allocation Details'!$A$18:$L$18, 0),FALSE), 'E2 Allocators'!$B$15:$W$361, MATCH('O5 Details by Class &amp; Accounts'!BF$18, 'E2 Allocators'!$B$15:$W$15, 0),FALSE)*$E201)</f>
        <v>0</v>
      </c>
      <c r="BG201" s="1334">
        <f>IF(ISERROR(VLOOKUP(VLOOKUP($A201, 'E4 TB Allocation Details'!$A$18:$L$217, MATCH("Misc ID", 'E4 TB Allocation Details'!$A$18:$L$18, 0),FALSE), 'E2 Allocators'!$B$15:$W$361, MATCH('O5 Details by Class &amp; Accounts'!BG$18, 'E2 Allocators'!$B$15:$W$15, 0),FALSE)*$E201), 0, VLOOKUP(VLOOKUP($A201, 'E4 TB Allocation Details'!$A$18:$L$217, MATCH("Misc ID", 'E4 TB Allocation Details'!$A$18:$L$18, 0),FALSE), 'E2 Allocators'!$B$15:$W$361, MATCH('O5 Details by Class &amp; Accounts'!BG$18, 'E2 Allocators'!$B$15:$W$15, 0),FALSE)*$E201)</f>
        <v>0</v>
      </c>
      <c r="BH201" s="1334">
        <f>IF(ISERROR(VLOOKUP(VLOOKUP($A201, 'E4 TB Allocation Details'!$A$18:$L$217, MATCH("Misc ID", 'E4 TB Allocation Details'!$A$18:$L$18, 0),FALSE), 'E2 Allocators'!$B$15:$W$361, MATCH('O5 Details by Class &amp; Accounts'!BH$18, 'E2 Allocators'!$B$15:$W$15, 0),FALSE)*$E201), 0, VLOOKUP(VLOOKUP($A201, 'E4 TB Allocation Details'!$A$18:$L$217, MATCH("Misc ID", 'E4 TB Allocation Details'!$A$18:$L$18, 0),FALSE), 'E2 Allocators'!$B$15:$W$361, MATCH('O5 Details by Class &amp; Accounts'!BH$18, 'E2 Allocators'!$B$15:$W$15, 0),FALSE)*$E201)</f>
        <v>0</v>
      </c>
      <c r="BI201" s="1334">
        <f>IF(ISERROR(VLOOKUP(VLOOKUP($A201, 'E4 TB Allocation Details'!$A$18:$L$217, MATCH("Misc ID", 'E4 TB Allocation Details'!$A$18:$L$18, 0),FALSE), 'E2 Allocators'!$B$15:$W$361, MATCH('O5 Details by Class &amp; Accounts'!BI$18, 'E2 Allocators'!$B$15:$W$15, 0),FALSE)*$E201), 0, VLOOKUP(VLOOKUP($A201, 'E4 TB Allocation Details'!$A$18:$L$217, MATCH("Misc ID", 'E4 TB Allocation Details'!$A$18:$L$18, 0),FALSE), 'E2 Allocators'!$B$15:$W$361, MATCH('O5 Details by Class &amp; Accounts'!BI$18, 'E2 Allocators'!$B$15:$W$15, 0),FALSE)*$E201)</f>
        <v>0</v>
      </c>
      <c r="BJ201" s="1334">
        <f>IF(ISERROR(VLOOKUP(VLOOKUP($A201, 'E4 TB Allocation Details'!$A$18:$L$217, MATCH("Misc ID", 'E4 TB Allocation Details'!$A$18:$L$18, 0),FALSE), 'E2 Allocators'!$B$15:$W$361, MATCH('O5 Details by Class &amp; Accounts'!BJ$18, 'E2 Allocators'!$B$15:$W$15, 0),FALSE)*$E201), 0, VLOOKUP(VLOOKUP($A201, 'E4 TB Allocation Details'!$A$18:$L$217, MATCH("Misc ID", 'E4 TB Allocation Details'!$A$18:$L$18, 0),FALSE), 'E2 Allocators'!$B$15:$W$361, MATCH('O5 Details by Class &amp; Accounts'!BJ$18, 'E2 Allocators'!$B$15:$W$15, 0),FALSE)*$E201)</f>
        <v>0</v>
      </c>
      <c r="BK201" s="1334">
        <f>IF(ISERROR(VLOOKUP(VLOOKUP($A201, 'E4 TB Allocation Details'!$A$18:$L$217, MATCH("Misc ID", 'E4 TB Allocation Details'!$A$18:$L$18, 0),FALSE), 'E2 Allocators'!$B$15:$W$361, MATCH('O5 Details by Class &amp; Accounts'!BK$18, 'E2 Allocators'!$B$15:$W$15, 0),FALSE)*$E201), 0, VLOOKUP(VLOOKUP($A201, 'E4 TB Allocation Details'!$A$18:$L$217, MATCH("Misc ID", 'E4 TB Allocation Details'!$A$18:$L$18, 0),FALSE), 'E2 Allocators'!$B$15:$W$361, MATCH('O5 Details by Class &amp; Accounts'!BK$18, 'E2 Allocators'!$B$15:$W$15, 0),FALSE)*$E201)</f>
        <v>0</v>
      </c>
      <c r="BL201" s="1334">
        <f>IF(ISERROR(VLOOKUP(VLOOKUP($A201, 'E4 TB Allocation Details'!$A$18:$L$217, MATCH("Misc ID", 'E4 TB Allocation Details'!$A$18:$L$18, 0),FALSE), 'E2 Allocators'!$B$15:$W$361, MATCH('O5 Details by Class &amp; Accounts'!BL$18, 'E2 Allocators'!$B$15:$W$15, 0),FALSE)*$E201), 0, VLOOKUP(VLOOKUP($A201, 'E4 TB Allocation Details'!$A$18:$L$217, MATCH("Misc ID", 'E4 TB Allocation Details'!$A$18:$L$18, 0),FALSE), 'E2 Allocators'!$B$15:$W$361, MATCH('O5 Details by Class &amp; Accounts'!BL$18, 'E2 Allocators'!$B$15:$W$15, 0),FALSE)*$E201)</f>
        <v>0</v>
      </c>
      <c r="BM201" s="1334">
        <f>IF(ISERROR(VLOOKUP(VLOOKUP($A201, 'E4 TB Allocation Details'!$A$18:$L$217, MATCH("Misc ID", 'E4 TB Allocation Details'!$A$18:$L$18, 0),FALSE), 'E2 Allocators'!$B$15:$W$361, MATCH('O5 Details by Class &amp; Accounts'!BM$18, 'E2 Allocators'!$B$15:$W$15, 0),FALSE)*$E201), 0, VLOOKUP(VLOOKUP($A201, 'E4 TB Allocation Details'!$A$18:$L$217, MATCH("Misc ID", 'E4 TB Allocation Details'!$A$18:$L$18, 0),FALSE), 'E2 Allocators'!$B$15:$W$361, MATCH('O5 Details by Class &amp; Accounts'!BM$18, 'E2 Allocators'!$B$15:$W$15, 0),FALSE)*$E201)</f>
        <v>0</v>
      </c>
      <c r="BN201" s="1334">
        <f>IF(ISERROR(VLOOKUP(VLOOKUP($A201, 'E4 TB Allocation Details'!$A$18:$L$217, MATCH("Misc ID", 'E4 TB Allocation Details'!$A$18:$L$18, 0),FALSE), 'E2 Allocators'!$B$15:$W$361, MATCH('O5 Details by Class &amp; Accounts'!BN$18, 'E2 Allocators'!$B$15:$W$15, 0),FALSE)*$E201), 0, VLOOKUP(VLOOKUP($A201, 'E4 TB Allocation Details'!$A$18:$L$217, MATCH("Misc ID", 'E4 TB Allocation Details'!$A$18:$L$18, 0),FALSE), 'E2 Allocators'!$B$15:$W$361, MATCH('O5 Details by Class &amp; Accounts'!BN$18, 'E2 Allocators'!$B$15:$W$15, 0),FALSE)*$E201)</f>
        <v>0</v>
      </c>
      <c r="BO201" s="1334">
        <f>IF(ISERROR(VLOOKUP(VLOOKUP($A201, 'E4 TB Allocation Details'!$A$18:$L$217, MATCH("Misc ID", 'E4 TB Allocation Details'!$A$18:$L$18, 0),FALSE), 'E2 Allocators'!$B$15:$W$361, MATCH('O5 Details by Class &amp; Accounts'!BO$18, 'E2 Allocators'!$B$15:$W$15, 0),FALSE)*$E201), 0, VLOOKUP(VLOOKUP($A201, 'E4 TB Allocation Details'!$A$18:$L$217, MATCH("Misc ID", 'E4 TB Allocation Details'!$A$18:$L$18, 0),FALSE), 'E2 Allocators'!$B$15:$W$361, MATCH('O5 Details by Class &amp; Accounts'!BO$18, 'E2 Allocators'!$B$15:$W$15, 0),FALSE)*$E201)</f>
        <v>0</v>
      </c>
      <c r="BP201" s="1334">
        <f>IF(ISERROR(VLOOKUP(VLOOKUP($A201, 'E4 TB Allocation Details'!$A$18:$L$217, MATCH("Misc ID", 'E4 TB Allocation Details'!$A$18:$L$18, 0),FALSE), 'E2 Allocators'!$B$15:$W$361, MATCH('O5 Details by Class &amp; Accounts'!BP$18, 'E2 Allocators'!$B$15:$W$15, 0),FALSE)*$E201), 0, VLOOKUP(VLOOKUP($A201, 'E4 TB Allocation Details'!$A$18:$L$217, MATCH("Misc ID", 'E4 TB Allocation Details'!$A$18:$L$18, 0),FALSE), 'E2 Allocators'!$B$15:$W$361, MATCH('O5 Details by Class &amp; Accounts'!BP$18, 'E2 Allocators'!$B$15:$W$15, 0),FALSE)*$E201)</f>
        <v>0</v>
      </c>
      <c r="BQ201" s="1334">
        <f>IF(ISERROR(VLOOKUP(VLOOKUP($A201, 'E4 TB Allocation Details'!$A$18:$L$217, MATCH("Misc ID", 'E4 TB Allocation Details'!$A$18:$L$18, 0),FALSE), 'E2 Allocators'!$B$15:$W$361, MATCH('O5 Details by Class &amp; Accounts'!BQ$18, 'E2 Allocators'!$B$15:$W$15, 0),FALSE)*$E201), 0, VLOOKUP(VLOOKUP($A201, 'E4 TB Allocation Details'!$A$18:$L$217, MATCH("Misc ID", 'E4 TB Allocation Details'!$A$18:$L$18, 0),FALSE), 'E2 Allocators'!$B$15:$W$361, MATCH('O5 Details by Class &amp; Accounts'!BQ$18, 'E2 Allocators'!$B$15:$W$15, 0),FALSE)*$E201)</f>
        <v>0</v>
      </c>
      <c r="BR201" s="1334">
        <f>IF(ISERROR(VLOOKUP(VLOOKUP($A201, 'E4 TB Allocation Details'!$A$18:$L$217, MATCH("Misc ID", 'E4 TB Allocation Details'!$A$18:$L$18, 0),FALSE), 'E2 Allocators'!$B$15:$W$361, MATCH('O5 Details by Class &amp; Accounts'!BR$18, 'E2 Allocators'!$B$15:$W$15, 0),FALSE)*$E201), 0, VLOOKUP(VLOOKUP($A201, 'E4 TB Allocation Details'!$A$18:$L$217, MATCH("Misc ID", 'E4 TB Allocation Details'!$A$18:$L$18, 0),FALSE), 'E2 Allocators'!$B$15:$W$361, MATCH('O5 Details by Class &amp; Accounts'!BR$18, 'E2 Allocators'!$B$15:$W$15, 0),FALSE)*$E201)</f>
        <v>0</v>
      </c>
      <c r="BS201" s="1334">
        <f>SUM(AY201:BR201)</f>
        <v>0</v>
      </c>
      <c r="BT201" s="1334">
        <f>IF(ISERROR(VLOOKUP(VLOOKUP($A201, 'E4 TB Allocation Details'!$A$18:$L$217, MATCH("A &amp; G ID", 'E4 TB Allocation Details'!$A$18:$L$18, 0),FALSE), 'E2 Allocators'!$B$15:$W$361, MATCH('O5 Details by Class &amp; Accounts'!BT$18, 'E2 Allocators'!$B$15:$W$15, 0),FALSE)*$E201), 0, VLOOKUP(VLOOKUP($A201, 'E4 TB Allocation Details'!$A$18:$L$217, MATCH("A &amp; G ID", 'E4 TB Allocation Details'!$A$18:$L$18, 0),FALSE), 'E2 Allocators'!$B$15:$W$361, MATCH('O5 Details by Class &amp; Accounts'!BT$18, 'E2 Allocators'!$B$15:$W$15, 0),FALSE)*$E201)</f>
        <v>0</v>
      </c>
      <c r="BU201" s="1334">
        <f>IF(ISERROR(VLOOKUP(VLOOKUP($A201, 'E4 TB Allocation Details'!$A$18:$L$217, MATCH("A &amp; G ID", 'E4 TB Allocation Details'!$A$18:$L$18, 0),FALSE), 'E2 Allocators'!$B$15:$W$361, MATCH('O5 Details by Class &amp; Accounts'!BU$18, 'E2 Allocators'!$B$15:$W$15, 0),FALSE)*$E201), 0, VLOOKUP(VLOOKUP($A201, 'E4 TB Allocation Details'!$A$18:$L$217, MATCH("A &amp; G ID", 'E4 TB Allocation Details'!$A$18:$L$18, 0),FALSE), 'E2 Allocators'!$B$15:$W$361, MATCH('O5 Details by Class &amp; Accounts'!BU$18, 'E2 Allocators'!$B$15:$W$15, 0),FALSE)*$E201)</f>
        <v>0</v>
      </c>
      <c r="BV201" s="1334">
        <f>IF(ISERROR(VLOOKUP(VLOOKUP($A201, 'E4 TB Allocation Details'!$A$18:$L$217, MATCH("A &amp; G ID", 'E4 TB Allocation Details'!$A$18:$L$18, 0),FALSE), 'E2 Allocators'!$B$15:$W$361, MATCH('O5 Details by Class &amp; Accounts'!BV$18, 'E2 Allocators'!$B$15:$W$15, 0),FALSE)*$E201), 0, VLOOKUP(VLOOKUP($A201, 'E4 TB Allocation Details'!$A$18:$L$217, MATCH("A &amp; G ID", 'E4 TB Allocation Details'!$A$18:$L$18, 0),FALSE), 'E2 Allocators'!$B$15:$W$361, MATCH('O5 Details by Class &amp; Accounts'!BV$18, 'E2 Allocators'!$B$15:$W$15, 0),FALSE)*$E201)</f>
        <v>0</v>
      </c>
      <c r="BW201" s="1334">
        <f>IF(ISERROR(VLOOKUP(VLOOKUP($A201, 'E4 TB Allocation Details'!$A$18:$L$217, MATCH("A &amp; G ID", 'E4 TB Allocation Details'!$A$18:$L$18, 0),FALSE), 'E2 Allocators'!$B$15:$W$361, MATCH('O5 Details by Class &amp; Accounts'!BW$18, 'E2 Allocators'!$B$15:$W$15, 0),FALSE)*$E201), 0, VLOOKUP(VLOOKUP($A201, 'E4 TB Allocation Details'!$A$18:$L$217, MATCH("A &amp; G ID", 'E4 TB Allocation Details'!$A$18:$L$18, 0),FALSE), 'E2 Allocators'!$B$15:$W$361, MATCH('O5 Details by Class &amp; Accounts'!BW$18, 'E2 Allocators'!$B$15:$W$15, 0),FALSE)*$E201)</f>
        <v>0</v>
      </c>
      <c r="BX201" s="1334">
        <f>IF(ISERROR(VLOOKUP(VLOOKUP($A201, 'E4 TB Allocation Details'!$A$18:$L$217, MATCH("A &amp; G ID", 'E4 TB Allocation Details'!$A$18:$L$18, 0),FALSE), 'E2 Allocators'!$B$15:$W$361, MATCH('O5 Details by Class &amp; Accounts'!BX$18, 'E2 Allocators'!$B$15:$W$15, 0),FALSE)*$E201), 0, VLOOKUP(VLOOKUP($A201, 'E4 TB Allocation Details'!$A$18:$L$217, MATCH("A &amp; G ID", 'E4 TB Allocation Details'!$A$18:$L$18, 0),FALSE), 'E2 Allocators'!$B$15:$W$361, MATCH('O5 Details by Class &amp; Accounts'!BX$18, 'E2 Allocators'!$B$15:$W$15, 0),FALSE)*$E201)</f>
        <v>0</v>
      </c>
      <c r="BY201" s="1334">
        <f>IF(ISERROR(VLOOKUP(VLOOKUP($A201, 'E4 TB Allocation Details'!$A$18:$L$217, MATCH("A &amp; G ID", 'E4 TB Allocation Details'!$A$18:$L$18, 0),FALSE), 'E2 Allocators'!$B$15:$W$361, MATCH('O5 Details by Class &amp; Accounts'!BY$18, 'E2 Allocators'!$B$15:$W$15, 0),FALSE)*$E201), 0, VLOOKUP(VLOOKUP($A201, 'E4 TB Allocation Details'!$A$18:$L$217, MATCH("A &amp; G ID", 'E4 TB Allocation Details'!$A$18:$L$18, 0),FALSE), 'E2 Allocators'!$B$15:$W$361, MATCH('O5 Details by Class &amp; Accounts'!BY$18, 'E2 Allocators'!$B$15:$W$15, 0),FALSE)*$E201)</f>
        <v>0</v>
      </c>
      <c r="BZ201" s="1334">
        <f>IF(ISERROR(VLOOKUP(VLOOKUP($A201, 'E4 TB Allocation Details'!$A$18:$L$217, MATCH("A &amp; G ID", 'E4 TB Allocation Details'!$A$18:$L$18, 0),FALSE), 'E2 Allocators'!$B$15:$W$361, MATCH('O5 Details by Class &amp; Accounts'!BZ$18, 'E2 Allocators'!$B$15:$W$15, 0),FALSE)*$E201), 0, VLOOKUP(VLOOKUP($A201, 'E4 TB Allocation Details'!$A$18:$L$217, MATCH("A &amp; G ID", 'E4 TB Allocation Details'!$A$18:$L$18, 0),FALSE), 'E2 Allocators'!$B$15:$W$361, MATCH('O5 Details by Class &amp; Accounts'!BZ$18, 'E2 Allocators'!$B$15:$W$15, 0),FALSE)*$E201)</f>
        <v>0</v>
      </c>
      <c r="CA201" s="1334">
        <f>IF(ISERROR(VLOOKUP(VLOOKUP($A201, 'E4 TB Allocation Details'!$A$18:$L$217, MATCH("A &amp; G ID", 'E4 TB Allocation Details'!$A$18:$L$18, 0),FALSE), 'E2 Allocators'!$B$15:$W$361, MATCH('O5 Details by Class &amp; Accounts'!CA$18, 'E2 Allocators'!$B$15:$W$15, 0),FALSE)*$E201), 0, VLOOKUP(VLOOKUP($A201, 'E4 TB Allocation Details'!$A$18:$L$217, MATCH("A &amp; G ID", 'E4 TB Allocation Details'!$A$18:$L$18, 0),FALSE), 'E2 Allocators'!$B$15:$W$361, MATCH('O5 Details by Class &amp; Accounts'!CA$18, 'E2 Allocators'!$B$15:$W$15, 0),FALSE)*$E201)</f>
        <v>0</v>
      </c>
      <c r="CB201" s="1334">
        <f>IF(ISERROR(VLOOKUP(VLOOKUP($A201, 'E4 TB Allocation Details'!$A$18:$L$217, MATCH("A &amp; G ID", 'E4 TB Allocation Details'!$A$18:$L$18, 0),FALSE), 'E2 Allocators'!$B$15:$W$361, MATCH('O5 Details by Class &amp; Accounts'!CB$18, 'E2 Allocators'!$B$15:$W$15, 0),FALSE)*$E201), 0, VLOOKUP(VLOOKUP($A201, 'E4 TB Allocation Details'!$A$18:$L$217, MATCH("A &amp; G ID", 'E4 TB Allocation Details'!$A$18:$L$18, 0),FALSE), 'E2 Allocators'!$B$15:$W$361, MATCH('O5 Details by Class &amp; Accounts'!CB$18, 'E2 Allocators'!$B$15:$W$15, 0),FALSE)*$E201)</f>
        <v>0</v>
      </c>
      <c r="CC201" s="1334">
        <f>IF(ISERROR(VLOOKUP(VLOOKUP($A201, 'E4 TB Allocation Details'!$A$18:$L$217, MATCH("A &amp; G ID", 'E4 TB Allocation Details'!$A$18:$L$18, 0),FALSE), 'E2 Allocators'!$B$15:$W$361, MATCH('O5 Details by Class &amp; Accounts'!CC$18, 'E2 Allocators'!$B$15:$W$15, 0),FALSE)*$E201), 0, VLOOKUP(VLOOKUP($A201, 'E4 TB Allocation Details'!$A$18:$L$217, MATCH("A &amp; G ID", 'E4 TB Allocation Details'!$A$18:$L$18, 0),FALSE), 'E2 Allocators'!$B$15:$W$361, MATCH('O5 Details by Class &amp; Accounts'!CC$18, 'E2 Allocators'!$B$15:$W$15, 0),FALSE)*$E201)</f>
        <v>0</v>
      </c>
      <c r="CD201" s="1334">
        <f>IF(ISERROR(VLOOKUP(VLOOKUP($A201, 'E4 TB Allocation Details'!$A$18:$L$217, MATCH("A &amp; G ID", 'E4 TB Allocation Details'!$A$18:$L$18, 0),FALSE), 'E2 Allocators'!$B$15:$W$361, MATCH('O5 Details by Class &amp; Accounts'!CD$18, 'E2 Allocators'!$B$15:$W$15, 0),FALSE)*$E201), 0, VLOOKUP(VLOOKUP($A201, 'E4 TB Allocation Details'!$A$18:$L$217, MATCH("A &amp; G ID", 'E4 TB Allocation Details'!$A$18:$L$18, 0),FALSE), 'E2 Allocators'!$B$15:$W$361, MATCH('O5 Details by Class &amp; Accounts'!CD$18, 'E2 Allocators'!$B$15:$W$15, 0),FALSE)*$E201)</f>
        <v>0</v>
      </c>
      <c r="CE201" s="1334">
        <f>IF(ISERROR(VLOOKUP(VLOOKUP($A201, 'E4 TB Allocation Details'!$A$18:$L$217, MATCH("A &amp; G ID", 'E4 TB Allocation Details'!$A$18:$L$18, 0),FALSE), 'E2 Allocators'!$B$15:$W$361, MATCH('O5 Details by Class &amp; Accounts'!CE$18, 'E2 Allocators'!$B$15:$W$15, 0),FALSE)*$E201), 0, VLOOKUP(VLOOKUP($A201, 'E4 TB Allocation Details'!$A$18:$L$217, MATCH("A &amp; G ID", 'E4 TB Allocation Details'!$A$18:$L$18, 0),FALSE), 'E2 Allocators'!$B$15:$W$361, MATCH('O5 Details by Class &amp; Accounts'!CE$18, 'E2 Allocators'!$B$15:$W$15, 0),FALSE)*$E201)</f>
        <v>0</v>
      </c>
      <c r="CF201" s="1334">
        <f>IF(ISERROR(VLOOKUP(VLOOKUP($A201, 'E4 TB Allocation Details'!$A$18:$L$217, MATCH("A &amp; G ID", 'E4 TB Allocation Details'!$A$18:$L$18, 0),FALSE), 'E2 Allocators'!$B$15:$W$361, MATCH('O5 Details by Class &amp; Accounts'!CF$18, 'E2 Allocators'!$B$15:$W$15, 0),FALSE)*$E201), 0, VLOOKUP(VLOOKUP($A201, 'E4 TB Allocation Details'!$A$18:$L$217, MATCH("A &amp; G ID", 'E4 TB Allocation Details'!$A$18:$L$18, 0),FALSE), 'E2 Allocators'!$B$15:$W$361, MATCH('O5 Details by Class &amp; Accounts'!CF$18, 'E2 Allocators'!$B$15:$W$15, 0),FALSE)*$E201)</f>
        <v>0</v>
      </c>
      <c r="CG201" s="1334">
        <f>IF(ISERROR(VLOOKUP(VLOOKUP($A201, 'E4 TB Allocation Details'!$A$18:$L$217, MATCH("A &amp; G ID", 'E4 TB Allocation Details'!$A$18:$L$18, 0),FALSE), 'E2 Allocators'!$B$15:$W$361, MATCH('O5 Details by Class &amp; Accounts'!CG$18, 'E2 Allocators'!$B$15:$W$15, 0),FALSE)*$E201), 0, VLOOKUP(VLOOKUP($A201, 'E4 TB Allocation Details'!$A$18:$L$217, MATCH("A &amp; G ID", 'E4 TB Allocation Details'!$A$18:$L$18, 0),FALSE), 'E2 Allocators'!$B$15:$W$361, MATCH('O5 Details by Class &amp; Accounts'!CG$18, 'E2 Allocators'!$B$15:$W$15, 0),FALSE)*$E201)</f>
        <v>0</v>
      </c>
      <c r="CH201" s="1334">
        <f>IF(ISERROR(VLOOKUP(VLOOKUP($A201, 'E4 TB Allocation Details'!$A$18:$L$217, MATCH("A &amp; G ID", 'E4 TB Allocation Details'!$A$18:$L$18, 0),FALSE), 'E2 Allocators'!$B$15:$W$361, MATCH('O5 Details by Class &amp; Accounts'!CH$18, 'E2 Allocators'!$B$15:$W$15, 0),FALSE)*$E201), 0, VLOOKUP(VLOOKUP($A201, 'E4 TB Allocation Details'!$A$18:$L$217, MATCH("A &amp; G ID", 'E4 TB Allocation Details'!$A$18:$L$18, 0),FALSE), 'E2 Allocators'!$B$15:$W$361, MATCH('O5 Details by Class &amp; Accounts'!CH$18, 'E2 Allocators'!$B$15:$W$15, 0),FALSE)*$E201)</f>
        <v>0</v>
      </c>
      <c r="CI201" s="1334">
        <f>IF(ISERROR(VLOOKUP(VLOOKUP($A201, 'E4 TB Allocation Details'!$A$18:$L$217, MATCH("A &amp; G ID", 'E4 TB Allocation Details'!$A$18:$L$18, 0),FALSE), 'E2 Allocators'!$B$15:$W$361, MATCH('O5 Details by Class &amp; Accounts'!CI$18, 'E2 Allocators'!$B$15:$W$15, 0),FALSE)*$E201), 0, VLOOKUP(VLOOKUP($A201, 'E4 TB Allocation Details'!$A$18:$L$217, MATCH("A &amp; G ID", 'E4 TB Allocation Details'!$A$18:$L$18, 0),FALSE), 'E2 Allocators'!$B$15:$W$361, MATCH('O5 Details by Class &amp; Accounts'!CI$18, 'E2 Allocators'!$B$15:$W$15, 0),FALSE)*$E201)</f>
        <v>0</v>
      </c>
      <c r="CJ201" s="1334">
        <f>IF(ISERROR(VLOOKUP(VLOOKUP($A201, 'E4 TB Allocation Details'!$A$18:$L$217, MATCH("A &amp; G ID", 'E4 TB Allocation Details'!$A$18:$L$18, 0),FALSE), 'E2 Allocators'!$B$15:$W$361, MATCH('O5 Details by Class &amp; Accounts'!CJ$18, 'E2 Allocators'!$B$15:$W$15, 0),FALSE)*$E201), 0, VLOOKUP(VLOOKUP($A201, 'E4 TB Allocation Details'!$A$18:$L$217, MATCH("A &amp; G ID", 'E4 TB Allocation Details'!$A$18:$L$18, 0),FALSE), 'E2 Allocators'!$B$15:$W$361, MATCH('O5 Details by Class &amp; Accounts'!CJ$18, 'E2 Allocators'!$B$15:$W$15, 0),FALSE)*$E201)</f>
        <v>0</v>
      </c>
      <c r="CK201" s="1334">
        <f>IF(ISERROR(VLOOKUP(VLOOKUP($A201, 'E4 TB Allocation Details'!$A$18:$L$217, MATCH("A &amp; G ID", 'E4 TB Allocation Details'!$A$18:$L$18, 0),FALSE), 'E2 Allocators'!$B$15:$W$361, MATCH('O5 Details by Class &amp; Accounts'!CK$18, 'E2 Allocators'!$B$15:$W$15, 0),FALSE)*$E201), 0, VLOOKUP(VLOOKUP($A201, 'E4 TB Allocation Details'!$A$18:$L$217, MATCH("A &amp; G ID", 'E4 TB Allocation Details'!$A$18:$L$18, 0),FALSE), 'E2 Allocators'!$B$15:$W$361, MATCH('O5 Details by Class &amp; Accounts'!CK$18, 'E2 Allocators'!$B$15:$W$15, 0),FALSE)*$E201)</f>
        <v>0</v>
      </c>
      <c r="CL201" s="1334">
        <f>IF(ISERROR(VLOOKUP(VLOOKUP($A201, 'E4 TB Allocation Details'!$A$18:$L$217, MATCH("A &amp; G ID", 'E4 TB Allocation Details'!$A$18:$L$18, 0),FALSE), 'E2 Allocators'!$B$15:$W$361, MATCH('O5 Details by Class &amp; Accounts'!CL$18, 'E2 Allocators'!$B$15:$W$15, 0),FALSE)*$E201), 0, VLOOKUP(VLOOKUP($A201, 'E4 TB Allocation Details'!$A$18:$L$217, MATCH("A &amp; G ID", 'E4 TB Allocation Details'!$A$18:$L$18, 0),FALSE), 'E2 Allocators'!$B$15:$W$361, MATCH('O5 Details by Class &amp; Accounts'!CL$18, 'E2 Allocators'!$B$15:$W$15, 0),FALSE)*$E201)</f>
        <v>0</v>
      </c>
      <c r="CM201" s="1334">
        <f>IF(ISERROR(VLOOKUP(VLOOKUP($A201, 'E4 TB Allocation Details'!$A$18:$L$217, MATCH("A &amp; G ID", 'E4 TB Allocation Details'!$A$18:$L$18, 0),FALSE), 'E2 Allocators'!$B$15:$W$361, MATCH('O5 Details by Class &amp; Accounts'!CM$18, 'E2 Allocators'!$B$15:$W$15, 0),FALSE)*$E201), 0, VLOOKUP(VLOOKUP($A201, 'E4 TB Allocation Details'!$A$18:$L$217, MATCH("A &amp; G ID", 'E4 TB Allocation Details'!$A$18:$L$18, 0),FALSE), 'E2 Allocators'!$B$15:$W$361, MATCH('O5 Details by Class &amp; Accounts'!CM$18, 'E2 Allocators'!$B$15:$W$15, 0),FALSE)*$E201)</f>
        <v>0</v>
      </c>
      <c r="CN201" s="1334">
        <f>SUM(BT201:CM201)</f>
        <v>0</v>
      </c>
      <c r="CO201" s="1670">
        <f>+E201-AC201-AX201-BS201-CN201</f>
        <v>0</v>
      </c>
      <c r="CQ201" s="1926"/>
    </row>
    <row r="202" spans="1:95" s="64" customFormat="1" ht="12.75" x14ac:dyDescent="0.2">
      <c r="A202" s="2226">
        <v>5684</v>
      </c>
      <c r="B202" s="2176" t="s">
        <v>489</v>
      </c>
      <c r="C202" s="1667">
        <f>IF(ISERROR(VLOOKUP($A202,'I3 TB Data'!$A$20:$H$465,MATCH('O5 Details by Class &amp; Accounts'!$C$18, 'I3 TB Data'!$A$20:$H$20,0),0)), 0, VLOOKUP($A202,'I3 TB Data'!$A$20:$H$465,MATCH('O5 Details by Class &amp; Accounts'!$C$18,'I3 TB Data'!$A$20:$H$20,0),0))</f>
        <v>0</v>
      </c>
      <c r="D202" s="1668"/>
      <c r="E202" s="1667">
        <f>C202+D202</f>
        <v>0</v>
      </c>
      <c r="F202" s="1669"/>
      <c r="G202" s="1669"/>
      <c r="H202" s="1334">
        <f>F202+G202</f>
        <v>0</v>
      </c>
      <c r="I202" s="1334">
        <f>IF(ISERROR(VLOOKUP(VLOOKUP($A202, 'E4 TB Allocation Details'!$A$18:$L$217, MATCH("Demand ID", 'E4 TB Allocation Details'!$A$18:$L$18, 0),FALSE), 'E2 Allocators'!$B$15:$W$361, MATCH('O5 Details by Class &amp; Accounts'!I$18, 'E2 Allocators'!$B$15:$W$15, 0),FALSE)*$F202), 0, VLOOKUP(VLOOKUP($A202, 'E4 TB Allocation Details'!$A$18:$L$217, MATCH("Demand ID", 'E4 TB Allocation Details'!$A$18:$L$18, 0),FALSE), 'E2 Allocators'!$B$15:$W$361, MATCH('O5 Details by Class &amp; Accounts'!I$18, 'E2 Allocators'!$B$15:$W$15, 0),FALSE)*$F202)</f>
        <v>0</v>
      </c>
      <c r="J202" s="1334">
        <f>IF(ISERROR(VLOOKUP(VLOOKUP($A202, 'E4 TB Allocation Details'!$A$18:$L$217, MATCH("Demand ID", 'E4 TB Allocation Details'!$A$18:$L$18, 0),FALSE), 'E2 Allocators'!$B$15:$W$361, MATCH('O5 Details by Class &amp; Accounts'!J$18, 'E2 Allocators'!$B$15:$W$15, 0),FALSE)*$F202), 0, VLOOKUP(VLOOKUP($A202, 'E4 TB Allocation Details'!$A$18:$L$217, MATCH("Demand ID", 'E4 TB Allocation Details'!$A$18:$L$18, 0),FALSE), 'E2 Allocators'!$B$15:$W$361, MATCH('O5 Details by Class &amp; Accounts'!J$18, 'E2 Allocators'!$B$15:$W$15, 0),FALSE)*$F202)</f>
        <v>0</v>
      </c>
      <c r="K202" s="1334">
        <f>IF(ISERROR(VLOOKUP(VLOOKUP($A202, 'E4 TB Allocation Details'!$A$18:$L$217, MATCH("Demand ID", 'E4 TB Allocation Details'!$A$18:$L$18, 0),FALSE), 'E2 Allocators'!$B$15:$W$361, MATCH('O5 Details by Class &amp; Accounts'!K$18, 'E2 Allocators'!$B$15:$W$15, 0),FALSE)*$F202), 0, VLOOKUP(VLOOKUP($A202, 'E4 TB Allocation Details'!$A$18:$L$217, MATCH("Demand ID", 'E4 TB Allocation Details'!$A$18:$L$18, 0),FALSE), 'E2 Allocators'!$B$15:$W$361, MATCH('O5 Details by Class &amp; Accounts'!K$18, 'E2 Allocators'!$B$15:$W$15, 0),FALSE)*$F202)</f>
        <v>0</v>
      </c>
      <c r="L202" s="1334">
        <f>IF(ISERROR(VLOOKUP(VLOOKUP($A202, 'E4 TB Allocation Details'!$A$18:$L$217, MATCH("Demand ID", 'E4 TB Allocation Details'!$A$18:$L$18, 0),FALSE), 'E2 Allocators'!$B$15:$W$361, MATCH('O5 Details by Class &amp; Accounts'!L$18, 'E2 Allocators'!$B$15:$W$15, 0),FALSE)*$F202), 0, VLOOKUP(VLOOKUP($A202, 'E4 TB Allocation Details'!$A$18:$L$217, MATCH("Demand ID", 'E4 TB Allocation Details'!$A$18:$L$18, 0),FALSE), 'E2 Allocators'!$B$15:$W$361, MATCH('O5 Details by Class &amp; Accounts'!L$18, 'E2 Allocators'!$B$15:$W$15, 0),FALSE)*$F202)</f>
        <v>0</v>
      </c>
      <c r="M202" s="1334">
        <f>IF(ISERROR(VLOOKUP(VLOOKUP($A202, 'E4 TB Allocation Details'!$A$18:$L$217, MATCH("Demand ID", 'E4 TB Allocation Details'!$A$18:$L$18, 0),FALSE), 'E2 Allocators'!$B$15:$W$361, MATCH('O5 Details by Class &amp; Accounts'!M$18, 'E2 Allocators'!$B$15:$W$15, 0),FALSE)*$F202), 0, VLOOKUP(VLOOKUP($A202, 'E4 TB Allocation Details'!$A$18:$L$217, MATCH("Demand ID", 'E4 TB Allocation Details'!$A$18:$L$18, 0),FALSE), 'E2 Allocators'!$B$15:$W$361, MATCH('O5 Details by Class &amp; Accounts'!M$18, 'E2 Allocators'!$B$15:$W$15, 0),FALSE)*$F202)</f>
        <v>0</v>
      </c>
      <c r="N202" s="1334">
        <f>IF(ISERROR(VLOOKUP(VLOOKUP($A202, 'E4 TB Allocation Details'!$A$18:$L$217, MATCH("Demand ID", 'E4 TB Allocation Details'!$A$18:$L$18, 0),FALSE), 'E2 Allocators'!$B$15:$W$361, MATCH('O5 Details by Class &amp; Accounts'!N$18, 'E2 Allocators'!$B$15:$W$15, 0),FALSE)*$F202), 0, VLOOKUP(VLOOKUP($A202, 'E4 TB Allocation Details'!$A$18:$L$217, MATCH("Demand ID", 'E4 TB Allocation Details'!$A$18:$L$18, 0),FALSE), 'E2 Allocators'!$B$15:$W$361, MATCH('O5 Details by Class &amp; Accounts'!N$18, 'E2 Allocators'!$B$15:$W$15, 0),FALSE)*$F202)</f>
        <v>0</v>
      </c>
      <c r="O202" s="1334">
        <f>IF(ISERROR(VLOOKUP(VLOOKUP($A202, 'E4 TB Allocation Details'!$A$18:$L$217, MATCH("Demand ID", 'E4 TB Allocation Details'!$A$18:$L$18, 0),FALSE), 'E2 Allocators'!$B$15:$W$361, MATCH('O5 Details by Class &amp; Accounts'!O$18, 'E2 Allocators'!$B$15:$W$15, 0),FALSE)*$F202), 0, VLOOKUP(VLOOKUP($A202, 'E4 TB Allocation Details'!$A$18:$L$217, MATCH("Demand ID", 'E4 TB Allocation Details'!$A$18:$L$18, 0),FALSE), 'E2 Allocators'!$B$15:$W$361, MATCH('O5 Details by Class &amp; Accounts'!O$18, 'E2 Allocators'!$B$15:$W$15, 0),FALSE)*$F202)</f>
        <v>0</v>
      </c>
      <c r="P202" s="1334">
        <f>IF(ISERROR(VLOOKUP(VLOOKUP($A202, 'E4 TB Allocation Details'!$A$18:$L$217, MATCH("Demand ID", 'E4 TB Allocation Details'!$A$18:$L$18, 0),FALSE), 'E2 Allocators'!$B$15:$W$361, MATCH('O5 Details by Class &amp; Accounts'!P$18, 'E2 Allocators'!$B$15:$W$15, 0),FALSE)*$F202), 0, VLOOKUP(VLOOKUP($A202, 'E4 TB Allocation Details'!$A$18:$L$217, MATCH("Demand ID", 'E4 TB Allocation Details'!$A$18:$L$18, 0),FALSE), 'E2 Allocators'!$B$15:$W$361, MATCH('O5 Details by Class &amp; Accounts'!P$18, 'E2 Allocators'!$B$15:$W$15, 0),FALSE)*$F202)</f>
        <v>0</v>
      </c>
      <c r="Q202" s="1334">
        <f>IF(ISERROR(VLOOKUP(VLOOKUP($A202, 'E4 TB Allocation Details'!$A$18:$L$217, MATCH("Demand ID", 'E4 TB Allocation Details'!$A$18:$L$18, 0),FALSE), 'E2 Allocators'!$B$15:$W$361, MATCH('O5 Details by Class &amp; Accounts'!Q$18, 'E2 Allocators'!$B$15:$W$15, 0),FALSE)*$F202), 0, VLOOKUP(VLOOKUP($A202, 'E4 TB Allocation Details'!$A$18:$L$217, MATCH("Demand ID", 'E4 TB Allocation Details'!$A$18:$L$18, 0),FALSE), 'E2 Allocators'!$B$15:$W$361, MATCH('O5 Details by Class &amp; Accounts'!Q$18, 'E2 Allocators'!$B$15:$W$15, 0),FALSE)*$F202)</f>
        <v>0</v>
      </c>
      <c r="R202" s="1334">
        <f>IF(ISERROR(VLOOKUP(VLOOKUP($A202, 'E4 TB Allocation Details'!$A$18:$L$217, MATCH("Demand ID", 'E4 TB Allocation Details'!$A$18:$L$18, 0),FALSE), 'E2 Allocators'!$B$15:$W$361, MATCH('O5 Details by Class &amp; Accounts'!R$18, 'E2 Allocators'!$B$15:$W$15, 0),FALSE)*$F202), 0, VLOOKUP(VLOOKUP($A202, 'E4 TB Allocation Details'!$A$18:$L$217, MATCH("Demand ID", 'E4 TB Allocation Details'!$A$18:$L$18, 0),FALSE), 'E2 Allocators'!$B$15:$W$361, MATCH('O5 Details by Class &amp; Accounts'!R$18, 'E2 Allocators'!$B$15:$W$15, 0),FALSE)*$F202)</f>
        <v>0</v>
      </c>
      <c r="S202" s="1334">
        <f>IF(ISERROR(VLOOKUP(VLOOKUP($A202, 'E4 TB Allocation Details'!$A$18:$L$217, MATCH("Demand ID", 'E4 TB Allocation Details'!$A$18:$L$18, 0),FALSE), 'E2 Allocators'!$B$15:$W$361, MATCH('O5 Details by Class &amp; Accounts'!S$18, 'E2 Allocators'!$B$15:$W$15, 0),FALSE)*$F202), 0, VLOOKUP(VLOOKUP($A202, 'E4 TB Allocation Details'!$A$18:$L$217, MATCH("Demand ID", 'E4 TB Allocation Details'!$A$18:$L$18, 0),FALSE), 'E2 Allocators'!$B$15:$W$361, MATCH('O5 Details by Class &amp; Accounts'!S$18, 'E2 Allocators'!$B$15:$W$15, 0),FALSE)*$F202)</f>
        <v>0</v>
      </c>
      <c r="T202" s="1334">
        <f>IF(ISERROR(VLOOKUP(VLOOKUP($A202, 'E4 TB Allocation Details'!$A$18:$L$217, MATCH("Demand ID", 'E4 TB Allocation Details'!$A$18:$L$18, 0),FALSE), 'E2 Allocators'!$B$15:$W$361, MATCH('O5 Details by Class &amp; Accounts'!T$18, 'E2 Allocators'!$B$15:$W$15, 0),FALSE)*$F202), 0, VLOOKUP(VLOOKUP($A202, 'E4 TB Allocation Details'!$A$18:$L$217, MATCH("Demand ID", 'E4 TB Allocation Details'!$A$18:$L$18, 0),FALSE), 'E2 Allocators'!$B$15:$W$361, MATCH('O5 Details by Class &amp; Accounts'!T$18, 'E2 Allocators'!$B$15:$W$15, 0),FALSE)*$F202)</f>
        <v>0</v>
      </c>
      <c r="U202" s="1334">
        <f>IF(ISERROR(VLOOKUP(VLOOKUP($A202, 'E4 TB Allocation Details'!$A$18:$L$217, MATCH("Demand ID", 'E4 TB Allocation Details'!$A$18:$L$18, 0),FALSE), 'E2 Allocators'!$B$15:$W$361, MATCH('O5 Details by Class &amp; Accounts'!U$18, 'E2 Allocators'!$B$15:$W$15, 0),FALSE)*$F202), 0, VLOOKUP(VLOOKUP($A202, 'E4 TB Allocation Details'!$A$18:$L$217, MATCH("Demand ID", 'E4 TB Allocation Details'!$A$18:$L$18, 0),FALSE), 'E2 Allocators'!$B$15:$W$361, MATCH('O5 Details by Class &amp; Accounts'!U$18, 'E2 Allocators'!$B$15:$W$15, 0),FALSE)*$F202)</f>
        <v>0</v>
      </c>
      <c r="V202" s="1334">
        <f>IF(ISERROR(VLOOKUP(VLOOKUP($A202, 'E4 TB Allocation Details'!$A$18:$L$217, MATCH("Demand ID", 'E4 TB Allocation Details'!$A$18:$L$18, 0),FALSE), 'E2 Allocators'!$B$15:$W$361, MATCH('O5 Details by Class &amp; Accounts'!V$18, 'E2 Allocators'!$B$15:$W$15, 0),FALSE)*$F202), 0, VLOOKUP(VLOOKUP($A202, 'E4 TB Allocation Details'!$A$18:$L$217, MATCH("Demand ID", 'E4 TB Allocation Details'!$A$18:$L$18, 0),FALSE), 'E2 Allocators'!$B$15:$W$361, MATCH('O5 Details by Class &amp; Accounts'!V$18, 'E2 Allocators'!$B$15:$W$15, 0),FALSE)*$F202)</f>
        <v>0</v>
      </c>
      <c r="W202" s="1334">
        <f>IF(ISERROR(VLOOKUP(VLOOKUP($A202, 'E4 TB Allocation Details'!$A$18:$L$217, MATCH("Demand ID", 'E4 TB Allocation Details'!$A$18:$L$18, 0),FALSE), 'E2 Allocators'!$B$15:$W$361, MATCH('O5 Details by Class &amp; Accounts'!W$18, 'E2 Allocators'!$B$15:$W$15, 0),FALSE)*$F202), 0, VLOOKUP(VLOOKUP($A202, 'E4 TB Allocation Details'!$A$18:$L$217, MATCH("Demand ID", 'E4 TB Allocation Details'!$A$18:$L$18, 0),FALSE), 'E2 Allocators'!$B$15:$W$361, MATCH('O5 Details by Class &amp; Accounts'!W$18, 'E2 Allocators'!$B$15:$W$15, 0),FALSE)*$F202)</f>
        <v>0</v>
      </c>
      <c r="X202" s="1334">
        <f>IF(ISERROR(VLOOKUP(VLOOKUP($A202, 'E4 TB Allocation Details'!$A$18:$L$217, MATCH("Demand ID", 'E4 TB Allocation Details'!$A$18:$L$18, 0),FALSE), 'E2 Allocators'!$B$15:$W$361, MATCH('O5 Details by Class &amp; Accounts'!X$18, 'E2 Allocators'!$B$15:$W$15, 0),FALSE)*$F202), 0, VLOOKUP(VLOOKUP($A202, 'E4 TB Allocation Details'!$A$18:$L$217, MATCH("Demand ID", 'E4 TB Allocation Details'!$A$18:$L$18, 0),FALSE), 'E2 Allocators'!$B$15:$W$361, MATCH('O5 Details by Class &amp; Accounts'!X$18, 'E2 Allocators'!$B$15:$W$15, 0),FALSE)*$F202)</f>
        <v>0</v>
      </c>
      <c r="Y202" s="1334">
        <f>IF(ISERROR(VLOOKUP(VLOOKUP($A202, 'E4 TB Allocation Details'!$A$18:$L$217, MATCH("Demand ID", 'E4 TB Allocation Details'!$A$18:$L$18, 0),FALSE), 'E2 Allocators'!$B$15:$W$361, MATCH('O5 Details by Class &amp; Accounts'!Y$18, 'E2 Allocators'!$B$15:$W$15, 0),FALSE)*$F202), 0, VLOOKUP(VLOOKUP($A202, 'E4 TB Allocation Details'!$A$18:$L$217, MATCH("Demand ID", 'E4 TB Allocation Details'!$A$18:$L$18, 0),FALSE), 'E2 Allocators'!$B$15:$W$361, MATCH('O5 Details by Class &amp; Accounts'!Y$18, 'E2 Allocators'!$B$15:$W$15, 0),FALSE)*$F202)</f>
        <v>0</v>
      </c>
      <c r="Z202" s="1334">
        <f>IF(ISERROR(VLOOKUP(VLOOKUP($A202, 'E4 TB Allocation Details'!$A$18:$L$217, MATCH("Demand ID", 'E4 TB Allocation Details'!$A$18:$L$18, 0),FALSE), 'E2 Allocators'!$B$15:$W$361, MATCH('O5 Details by Class &amp; Accounts'!Z$18, 'E2 Allocators'!$B$15:$W$15, 0),FALSE)*$F202), 0, VLOOKUP(VLOOKUP($A202, 'E4 TB Allocation Details'!$A$18:$L$217, MATCH("Demand ID", 'E4 TB Allocation Details'!$A$18:$L$18, 0),FALSE), 'E2 Allocators'!$B$15:$W$361, MATCH('O5 Details by Class &amp; Accounts'!Z$18, 'E2 Allocators'!$B$15:$W$15, 0),FALSE)*$F202)</f>
        <v>0</v>
      </c>
      <c r="AA202" s="1334">
        <f>IF(ISERROR(VLOOKUP(VLOOKUP($A202, 'E4 TB Allocation Details'!$A$18:$L$217, MATCH("Demand ID", 'E4 TB Allocation Details'!$A$18:$L$18, 0),FALSE), 'E2 Allocators'!$B$15:$W$361, MATCH('O5 Details by Class &amp; Accounts'!AA$18, 'E2 Allocators'!$B$15:$W$15, 0),FALSE)*$F202), 0, VLOOKUP(VLOOKUP($A202, 'E4 TB Allocation Details'!$A$18:$L$217, MATCH("Demand ID", 'E4 TB Allocation Details'!$A$18:$L$18, 0),FALSE), 'E2 Allocators'!$B$15:$W$361, MATCH('O5 Details by Class &amp; Accounts'!AA$18, 'E2 Allocators'!$B$15:$W$15, 0),FALSE)*$F202)</f>
        <v>0</v>
      </c>
      <c r="AB202" s="1334">
        <f>IF(ISERROR(VLOOKUP(VLOOKUP($A202, 'E4 TB Allocation Details'!$A$18:$L$217, MATCH("Demand ID", 'E4 TB Allocation Details'!$A$18:$L$18, 0),FALSE), 'E2 Allocators'!$B$15:$W$361, MATCH('O5 Details by Class &amp; Accounts'!AB$18, 'E2 Allocators'!$B$15:$W$15, 0),FALSE)*$F202), 0, VLOOKUP(VLOOKUP($A202, 'E4 TB Allocation Details'!$A$18:$L$217, MATCH("Demand ID", 'E4 TB Allocation Details'!$A$18:$L$18, 0),FALSE), 'E2 Allocators'!$B$15:$W$361, MATCH('O5 Details by Class &amp; Accounts'!AB$18, 'E2 Allocators'!$B$15:$W$15, 0),FALSE)*$F202)</f>
        <v>0</v>
      </c>
      <c r="AC202" s="1334">
        <f>SUM(I202:AB202)</f>
        <v>0</v>
      </c>
      <c r="AD202" s="1334">
        <f>IF(ISERROR(VLOOKUP(VLOOKUP($A202, 'E4 TB Allocation Details'!$A$18:$L$217, MATCH("Customer ID", 'E4 TB Allocation Details'!$A$18:$L$18, 0),FALSE), 'E2 Allocators'!$B$15:$W$361, MATCH('O5 Details by Class &amp; Accounts'!AD$18, 'E2 Allocators'!$B$15:$W$15, 0),FALSE)*$G202), 0, VLOOKUP(VLOOKUP($A202, 'E4 TB Allocation Details'!$A$18:$L$217, MATCH("Customer ID", 'E4 TB Allocation Details'!$A$18:$L$18, 0),FALSE), 'E2 Allocators'!$B$15:$W$361, MATCH('O5 Details by Class &amp; Accounts'!AD$18, 'E2 Allocators'!$B$15:$W$15, 0),FALSE)*$G202)</f>
        <v>0</v>
      </c>
      <c r="AE202" s="1334">
        <f>IF(ISERROR(VLOOKUP(VLOOKUP($A202, 'E4 TB Allocation Details'!$A$18:$L$217, MATCH("Customer ID", 'E4 TB Allocation Details'!$A$18:$L$18, 0),FALSE), 'E2 Allocators'!$B$15:$W$361, MATCH('O5 Details by Class &amp; Accounts'!AE$18, 'E2 Allocators'!$B$15:$W$15, 0),FALSE)*$G202), 0, VLOOKUP(VLOOKUP($A202, 'E4 TB Allocation Details'!$A$18:$L$217, MATCH("Customer ID", 'E4 TB Allocation Details'!$A$18:$L$18, 0),FALSE), 'E2 Allocators'!$B$15:$W$361, MATCH('O5 Details by Class &amp; Accounts'!AE$18, 'E2 Allocators'!$B$15:$W$15, 0),FALSE)*$G202)</f>
        <v>0</v>
      </c>
      <c r="AF202" s="1334">
        <f>IF(ISERROR(VLOOKUP(VLOOKUP($A202, 'E4 TB Allocation Details'!$A$18:$L$217, MATCH("Customer ID", 'E4 TB Allocation Details'!$A$18:$L$18, 0),FALSE), 'E2 Allocators'!$B$15:$W$361, MATCH('O5 Details by Class &amp; Accounts'!AF$18, 'E2 Allocators'!$B$15:$W$15, 0),FALSE)*$G202), 0, VLOOKUP(VLOOKUP($A202, 'E4 TB Allocation Details'!$A$18:$L$217, MATCH("Customer ID", 'E4 TB Allocation Details'!$A$18:$L$18, 0),FALSE), 'E2 Allocators'!$B$15:$W$361, MATCH('O5 Details by Class &amp; Accounts'!AF$18, 'E2 Allocators'!$B$15:$W$15, 0),FALSE)*$G202)</f>
        <v>0</v>
      </c>
      <c r="AG202" s="1334">
        <f>IF(ISERROR(VLOOKUP(VLOOKUP($A202, 'E4 TB Allocation Details'!$A$18:$L$217, MATCH("Customer ID", 'E4 TB Allocation Details'!$A$18:$L$18, 0),FALSE), 'E2 Allocators'!$B$15:$W$361, MATCH('O5 Details by Class &amp; Accounts'!AG$18, 'E2 Allocators'!$B$15:$W$15, 0),FALSE)*$G202), 0, VLOOKUP(VLOOKUP($A202, 'E4 TB Allocation Details'!$A$18:$L$217, MATCH("Customer ID", 'E4 TB Allocation Details'!$A$18:$L$18, 0),FALSE), 'E2 Allocators'!$B$15:$W$361, MATCH('O5 Details by Class &amp; Accounts'!AG$18, 'E2 Allocators'!$B$15:$W$15, 0),FALSE)*$G202)</f>
        <v>0</v>
      </c>
      <c r="AH202" s="1334">
        <f>IF(ISERROR(VLOOKUP(VLOOKUP($A202, 'E4 TB Allocation Details'!$A$18:$L$217, MATCH("Customer ID", 'E4 TB Allocation Details'!$A$18:$L$18, 0),FALSE), 'E2 Allocators'!$B$15:$W$361, MATCH('O5 Details by Class &amp; Accounts'!AH$18, 'E2 Allocators'!$B$15:$W$15, 0),FALSE)*$G202), 0, VLOOKUP(VLOOKUP($A202, 'E4 TB Allocation Details'!$A$18:$L$217, MATCH("Customer ID", 'E4 TB Allocation Details'!$A$18:$L$18, 0),FALSE), 'E2 Allocators'!$B$15:$W$361, MATCH('O5 Details by Class &amp; Accounts'!AH$18, 'E2 Allocators'!$B$15:$W$15, 0),FALSE)*$G202)</f>
        <v>0</v>
      </c>
      <c r="AI202" s="1334">
        <f>IF(ISERROR(VLOOKUP(VLOOKUP($A202, 'E4 TB Allocation Details'!$A$18:$L$217, MATCH("Customer ID", 'E4 TB Allocation Details'!$A$18:$L$18, 0),FALSE), 'E2 Allocators'!$B$15:$W$361, MATCH('O5 Details by Class &amp; Accounts'!AI$18, 'E2 Allocators'!$B$15:$W$15, 0),FALSE)*$G202), 0, VLOOKUP(VLOOKUP($A202, 'E4 TB Allocation Details'!$A$18:$L$217, MATCH("Customer ID", 'E4 TB Allocation Details'!$A$18:$L$18, 0),FALSE), 'E2 Allocators'!$B$15:$W$361, MATCH('O5 Details by Class &amp; Accounts'!AI$18, 'E2 Allocators'!$B$15:$W$15, 0),FALSE)*$G202)</f>
        <v>0</v>
      </c>
      <c r="AJ202" s="1334">
        <f>IF(ISERROR(VLOOKUP(VLOOKUP($A202, 'E4 TB Allocation Details'!$A$18:$L$217, MATCH("Customer ID", 'E4 TB Allocation Details'!$A$18:$L$18, 0),FALSE), 'E2 Allocators'!$B$15:$W$361, MATCH('O5 Details by Class &amp; Accounts'!AJ$18, 'E2 Allocators'!$B$15:$W$15, 0),FALSE)*$G202), 0, VLOOKUP(VLOOKUP($A202, 'E4 TB Allocation Details'!$A$18:$L$217, MATCH("Customer ID", 'E4 TB Allocation Details'!$A$18:$L$18, 0),FALSE), 'E2 Allocators'!$B$15:$W$361, MATCH('O5 Details by Class &amp; Accounts'!AJ$18, 'E2 Allocators'!$B$15:$W$15, 0),FALSE)*$G202)</f>
        <v>0</v>
      </c>
      <c r="AK202" s="1334">
        <f>IF(ISERROR(VLOOKUP(VLOOKUP($A202, 'E4 TB Allocation Details'!$A$18:$L$217, MATCH("Customer ID", 'E4 TB Allocation Details'!$A$18:$L$18, 0),FALSE), 'E2 Allocators'!$B$15:$W$361, MATCH('O5 Details by Class &amp; Accounts'!AK$18, 'E2 Allocators'!$B$15:$W$15, 0),FALSE)*$G202), 0, VLOOKUP(VLOOKUP($A202, 'E4 TB Allocation Details'!$A$18:$L$217, MATCH("Customer ID", 'E4 TB Allocation Details'!$A$18:$L$18, 0),FALSE), 'E2 Allocators'!$B$15:$W$361, MATCH('O5 Details by Class &amp; Accounts'!AK$18, 'E2 Allocators'!$B$15:$W$15, 0),FALSE)*$G202)</f>
        <v>0</v>
      </c>
      <c r="AL202" s="1334">
        <f>IF(ISERROR(VLOOKUP(VLOOKUP($A202, 'E4 TB Allocation Details'!$A$18:$L$217, MATCH("Customer ID", 'E4 TB Allocation Details'!$A$18:$L$18, 0),FALSE), 'E2 Allocators'!$B$15:$W$361, MATCH('O5 Details by Class &amp; Accounts'!AL$18, 'E2 Allocators'!$B$15:$W$15, 0),FALSE)*$G202), 0, VLOOKUP(VLOOKUP($A202, 'E4 TB Allocation Details'!$A$18:$L$217, MATCH("Customer ID", 'E4 TB Allocation Details'!$A$18:$L$18, 0),FALSE), 'E2 Allocators'!$B$15:$W$361, MATCH('O5 Details by Class &amp; Accounts'!AL$18, 'E2 Allocators'!$B$15:$W$15, 0),FALSE)*$G202)</f>
        <v>0</v>
      </c>
      <c r="AM202" s="1334">
        <f>IF(ISERROR(VLOOKUP(VLOOKUP($A202, 'E4 TB Allocation Details'!$A$18:$L$217, MATCH("Customer ID", 'E4 TB Allocation Details'!$A$18:$L$18, 0),FALSE), 'E2 Allocators'!$B$15:$W$361, MATCH('O5 Details by Class &amp; Accounts'!AM$18, 'E2 Allocators'!$B$15:$W$15, 0),FALSE)*$G202), 0, VLOOKUP(VLOOKUP($A202, 'E4 TB Allocation Details'!$A$18:$L$217, MATCH("Customer ID", 'E4 TB Allocation Details'!$A$18:$L$18, 0),FALSE), 'E2 Allocators'!$B$15:$W$361, MATCH('O5 Details by Class &amp; Accounts'!AM$18, 'E2 Allocators'!$B$15:$W$15, 0),FALSE)*$G202)</f>
        <v>0</v>
      </c>
      <c r="AN202" s="1334">
        <f>IF(ISERROR(VLOOKUP(VLOOKUP($A202, 'E4 TB Allocation Details'!$A$18:$L$217, MATCH("Customer ID", 'E4 TB Allocation Details'!$A$18:$L$18, 0),FALSE), 'E2 Allocators'!$B$15:$W$361, MATCH('O5 Details by Class &amp; Accounts'!AN$18, 'E2 Allocators'!$B$15:$W$15, 0),FALSE)*$G202), 0, VLOOKUP(VLOOKUP($A202, 'E4 TB Allocation Details'!$A$18:$L$217, MATCH("Customer ID", 'E4 TB Allocation Details'!$A$18:$L$18, 0),FALSE), 'E2 Allocators'!$B$15:$W$361, MATCH('O5 Details by Class &amp; Accounts'!AN$18, 'E2 Allocators'!$B$15:$W$15, 0),FALSE)*$G202)</f>
        <v>0</v>
      </c>
      <c r="AO202" s="1334">
        <f>IF(ISERROR(VLOOKUP(VLOOKUP($A202, 'E4 TB Allocation Details'!$A$18:$L$217, MATCH("Customer ID", 'E4 TB Allocation Details'!$A$18:$L$18, 0),FALSE), 'E2 Allocators'!$B$15:$W$361, MATCH('O5 Details by Class &amp; Accounts'!AO$18, 'E2 Allocators'!$B$15:$W$15, 0),FALSE)*$G202), 0, VLOOKUP(VLOOKUP($A202, 'E4 TB Allocation Details'!$A$18:$L$217, MATCH("Customer ID", 'E4 TB Allocation Details'!$A$18:$L$18, 0),FALSE), 'E2 Allocators'!$B$15:$W$361, MATCH('O5 Details by Class &amp; Accounts'!AO$18, 'E2 Allocators'!$B$15:$W$15, 0),FALSE)*$G202)</f>
        <v>0</v>
      </c>
      <c r="AP202" s="1334">
        <f>IF(ISERROR(VLOOKUP(VLOOKUP($A202, 'E4 TB Allocation Details'!$A$18:$L$217, MATCH("Customer ID", 'E4 TB Allocation Details'!$A$18:$L$18, 0),FALSE), 'E2 Allocators'!$B$15:$W$361, MATCH('O5 Details by Class &amp; Accounts'!AP$18, 'E2 Allocators'!$B$15:$W$15, 0),FALSE)*$G202), 0, VLOOKUP(VLOOKUP($A202, 'E4 TB Allocation Details'!$A$18:$L$217, MATCH("Customer ID", 'E4 TB Allocation Details'!$A$18:$L$18, 0),FALSE), 'E2 Allocators'!$B$15:$W$361, MATCH('O5 Details by Class &amp; Accounts'!AP$18, 'E2 Allocators'!$B$15:$W$15, 0),FALSE)*$G202)</f>
        <v>0</v>
      </c>
      <c r="AQ202" s="1334">
        <f>IF(ISERROR(VLOOKUP(VLOOKUP($A202, 'E4 TB Allocation Details'!$A$18:$L$217, MATCH("Customer ID", 'E4 TB Allocation Details'!$A$18:$L$18, 0),FALSE), 'E2 Allocators'!$B$15:$W$361, MATCH('O5 Details by Class &amp; Accounts'!AQ$18, 'E2 Allocators'!$B$15:$W$15, 0),FALSE)*$G202), 0, VLOOKUP(VLOOKUP($A202, 'E4 TB Allocation Details'!$A$18:$L$217, MATCH("Customer ID", 'E4 TB Allocation Details'!$A$18:$L$18, 0),FALSE), 'E2 Allocators'!$B$15:$W$361, MATCH('O5 Details by Class &amp; Accounts'!AQ$18, 'E2 Allocators'!$B$15:$W$15, 0),FALSE)*$G202)</f>
        <v>0</v>
      </c>
      <c r="AR202" s="1334">
        <f>IF(ISERROR(VLOOKUP(VLOOKUP($A202, 'E4 TB Allocation Details'!$A$18:$L$217, MATCH("Customer ID", 'E4 TB Allocation Details'!$A$18:$L$18, 0),FALSE), 'E2 Allocators'!$B$15:$W$361, MATCH('O5 Details by Class &amp; Accounts'!AR$18, 'E2 Allocators'!$B$15:$W$15, 0),FALSE)*$G202), 0, VLOOKUP(VLOOKUP($A202, 'E4 TB Allocation Details'!$A$18:$L$217, MATCH("Customer ID", 'E4 TB Allocation Details'!$A$18:$L$18, 0),FALSE), 'E2 Allocators'!$B$15:$W$361, MATCH('O5 Details by Class &amp; Accounts'!AR$18, 'E2 Allocators'!$B$15:$W$15, 0),FALSE)*$G202)</f>
        <v>0</v>
      </c>
      <c r="AS202" s="1334">
        <f>IF(ISERROR(VLOOKUP(VLOOKUP($A202, 'E4 TB Allocation Details'!$A$18:$L$217, MATCH("Customer ID", 'E4 TB Allocation Details'!$A$18:$L$18, 0),FALSE), 'E2 Allocators'!$B$15:$W$361, MATCH('O5 Details by Class &amp; Accounts'!AS$18, 'E2 Allocators'!$B$15:$W$15, 0),FALSE)*$G202), 0, VLOOKUP(VLOOKUP($A202, 'E4 TB Allocation Details'!$A$18:$L$217, MATCH("Customer ID", 'E4 TB Allocation Details'!$A$18:$L$18, 0),FALSE), 'E2 Allocators'!$B$15:$W$361, MATCH('O5 Details by Class &amp; Accounts'!AS$18, 'E2 Allocators'!$B$15:$W$15, 0),FALSE)*$G202)</f>
        <v>0</v>
      </c>
      <c r="AT202" s="1334">
        <f>IF(ISERROR(VLOOKUP(VLOOKUP($A202, 'E4 TB Allocation Details'!$A$18:$L$217, MATCH("Customer ID", 'E4 TB Allocation Details'!$A$18:$L$18, 0),FALSE), 'E2 Allocators'!$B$15:$W$361, MATCH('O5 Details by Class &amp; Accounts'!AT$18, 'E2 Allocators'!$B$15:$W$15, 0),FALSE)*$G202), 0, VLOOKUP(VLOOKUP($A202, 'E4 TB Allocation Details'!$A$18:$L$217, MATCH("Customer ID", 'E4 TB Allocation Details'!$A$18:$L$18, 0),FALSE), 'E2 Allocators'!$B$15:$W$361, MATCH('O5 Details by Class &amp; Accounts'!AT$18, 'E2 Allocators'!$B$15:$W$15, 0),FALSE)*$G202)</f>
        <v>0</v>
      </c>
      <c r="AU202" s="1334">
        <f>IF(ISERROR(VLOOKUP(VLOOKUP($A202, 'E4 TB Allocation Details'!$A$18:$L$217, MATCH("Customer ID", 'E4 TB Allocation Details'!$A$18:$L$18, 0),FALSE), 'E2 Allocators'!$B$15:$W$361, MATCH('O5 Details by Class &amp; Accounts'!AU$18, 'E2 Allocators'!$B$15:$W$15, 0),FALSE)*$G202), 0, VLOOKUP(VLOOKUP($A202, 'E4 TB Allocation Details'!$A$18:$L$217, MATCH("Customer ID", 'E4 TB Allocation Details'!$A$18:$L$18, 0),FALSE), 'E2 Allocators'!$B$15:$W$361, MATCH('O5 Details by Class &amp; Accounts'!AU$18, 'E2 Allocators'!$B$15:$W$15, 0),FALSE)*$G202)</f>
        <v>0</v>
      </c>
      <c r="AV202" s="1334">
        <f>IF(ISERROR(VLOOKUP(VLOOKUP($A202, 'E4 TB Allocation Details'!$A$18:$L$217, MATCH("Customer ID", 'E4 TB Allocation Details'!$A$18:$L$18, 0),FALSE), 'E2 Allocators'!$B$15:$W$361, MATCH('O5 Details by Class &amp; Accounts'!AV$18, 'E2 Allocators'!$B$15:$W$15, 0),FALSE)*$G202), 0, VLOOKUP(VLOOKUP($A202, 'E4 TB Allocation Details'!$A$18:$L$217, MATCH("Customer ID", 'E4 TB Allocation Details'!$A$18:$L$18, 0),FALSE), 'E2 Allocators'!$B$15:$W$361, MATCH('O5 Details by Class &amp; Accounts'!AV$18, 'E2 Allocators'!$B$15:$W$15, 0),FALSE)*$G202)</f>
        <v>0</v>
      </c>
      <c r="AW202" s="1334">
        <f>IF(ISERROR(VLOOKUP(VLOOKUP($A202, 'E4 TB Allocation Details'!$A$18:$L$217, MATCH("Customer ID", 'E4 TB Allocation Details'!$A$18:$L$18, 0),FALSE), 'E2 Allocators'!$B$15:$W$361, MATCH('O5 Details by Class &amp; Accounts'!AW$18, 'E2 Allocators'!$B$15:$W$15, 0),FALSE)*$G202), 0, VLOOKUP(VLOOKUP($A202, 'E4 TB Allocation Details'!$A$18:$L$217, MATCH("Customer ID", 'E4 TB Allocation Details'!$A$18:$L$18, 0),FALSE), 'E2 Allocators'!$B$15:$W$361, MATCH('O5 Details by Class &amp; Accounts'!AW$18, 'E2 Allocators'!$B$15:$W$15, 0),FALSE)*$G202)</f>
        <v>0</v>
      </c>
      <c r="AX202" s="1334">
        <f>SUM(AD202:AW202)</f>
        <v>0</v>
      </c>
      <c r="AY202" s="1334">
        <f>IF(ISERROR(VLOOKUP(VLOOKUP($A202, 'E4 TB Allocation Details'!$A$18:$L$217, MATCH("Misc ID", 'E4 TB Allocation Details'!$A$18:$L$18, 0),FALSE), 'E2 Allocators'!$B$15:$W$361, MATCH('O5 Details by Class &amp; Accounts'!AY$18, 'E2 Allocators'!$B$15:$W$15, 0),FALSE)*$E202), 0, VLOOKUP(VLOOKUP($A202, 'E4 TB Allocation Details'!$A$18:$L$217, MATCH("Misc ID", 'E4 TB Allocation Details'!$A$18:$L$18, 0),FALSE), 'E2 Allocators'!$B$15:$W$361, MATCH('O5 Details by Class &amp; Accounts'!AY$18, 'E2 Allocators'!$B$15:$W$15, 0),FALSE)*$E202)</f>
        <v>0</v>
      </c>
      <c r="AZ202" s="1334">
        <f>IF(ISERROR(VLOOKUP(VLOOKUP($A202, 'E4 TB Allocation Details'!$A$18:$L$217, MATCH("Misc ID", 'E4 TB Allocation Details'!$A$18:$L$18, 0),FALSE), 'E2 Allocators'!$B$15:$W$361, MATCH('O5 Details by Class &amp; Accounts'!AZ$18, 'E2 Allocators'!$B$15:$W$15, 0),FALSE)*$E202), 0, VLOOKUP(VLOOKUP($A202, 'E4 TB Allocation Details'!$A$18:$L$217, MATCH("Misc ID", 'E4 TB Allocation Details'!$A$18:$L$18, 0),FALSE), 'E2 Allocators'!$B$15:$W$361, MATCH('O5 Details by Class &amp; Accounts'!AZ$18, 'E2 Allocators'!$B$15:$W$15, 0),FALSE)*$E202)</f>
        <v>0</v>
      </c>
      <c r="BA202" s="1334">
        <f>IF(ISERROR(VLOOKUP(VLOOKUP($A202, 'E4 TB Allocation Details'!$A$18:$L$217, MATCH("Misc ID", 'E4 TB Allocation Details'!$A$18:$L$18, 0),FALSE), 'E2 Allocators'!$B$15:$W$361, MATCH('O5 Details by Class &amp; Accounts'!BA$18, 'E2 Allocators'!$B$15:$W$15, 0),FALSE)*$E202), 0, VLOOKUP(VLOOKUP($A202, 'E4 TB Allocation Details'!$A$18:$L$217, MATCH("Misc ID", 'E4 TB Allocation Details'!$A$18:$L$18, 0),FALSE), 'E2 Allocators'!$B$15:$W$361, MATCH('O5 Details by Class &amp; Accounts'!BA$18, 'E2 Allocators'!$B$15:$W$15, 0),FALSE)*$E202)</f>
        <v>0</v>
      </c>
      <c r="BB202" s="1334">
        <f>IF(ISERROR(VLOOKUP(VLOOKUP($A202, 'E4 TB Allocation Details'!$A$18:$L$217, MATCH("Misc ID", 'E4 TB Allocation Details'!$A$18:$L$18, 0),FALSE), 'E2 Allocators'!$B$15:$W$361, MATCH('O5 Details by Class &amp; Accounts'!BB$18, 'E2 Allocators'!$B$15:$W$15, 0),FALSE)*$E202), 0, VLOOKUP(VLOOKUP($A202, 'E4 TB Allocation Details'!$A$18:$L$217, MATCH("Misc ID", 'E4 TB Allocation Details'!$A$18:$L$18, 0),FALSE), 'E2 Allocators'!$B$15:$W$361, MATCH('O5 Details by Class &amp; Accounts'!BB$18, 'E2 Allocators'!$B$15:$W$15, 0),FALSE)*$E202)</f>
        <v>0</v>
      </c>
      <c r="BC202" s="1334">
        <f>IF(ISERROR(VLOOKUP(VLOOKUP($A202, 'E4 TB Allocation Details'!$A$18:$L$217, MATCH("Misc ID", 'E4 TB Allocation Details'!$A$18:$L$18, 0),FALSE), 'E2 Allocators'!$B$15:$W$361, MATCH('O5 Details by Class &amp; Accounts'!BC$18, 'E2 Allocators'!$B$15:$W$15, 0),FALSE)*$E202), 0, VLOOKUP(VLOOKUP($A202, 'E4 TB Allocation Details'!$A$18:$L$217, MATCH("Misc ID", 'E4 TB Allocation Details'!$A$18:$L$18, 0),FALSE), 'E2 Allocators'!$B$15:$W$361, MATCH('O5 Details by Class &amp; Accounts'!BC$18, 'E2 Allocators'!$B$15:$W$15, 0),FALSE)*$E202)</f>
        <v>0</v>
      </c>
      <c r="BD202" s="1334">
        <f>IF(ISERROR(VLOOKUP(VLOOKUP($A202, 'E4 TB Allocation Details'!$A$18:$L$217, MATCH("Misc ID", 'E4 TB Allocation Details'!$A$18:$L$18, 0),FALSE), 'E2 Allocators'!$B$15:$W$361, MATCH('O5 Details by Class &amp; Accounts'!BD$18, 'E2 Allocators'!$B$15:$W$15, 0),FALSE)*$E202), 0, VLOOKUP(VLOOKUP($A202, 'E4 TB Allocation Details'!$A$18:$L$217, MATCH("Misc ID", 'E4 TB Allocation Details'!$A$18:$L$18, 0),FALSE), 'E2 Allocators'!$B$15:$W$361, MATCH('O5 Details by Class &amp; Accounts'!BD$18, 'E2 Allocators'!$B$15:$W$15, 0),FALSE)*$E202)</f>
        <v>0</v>
      </c>
      <c r="BE202" s="1334">
        <f>IF(ISERROR(VLOOKUP(VLOOKUP($A202, 'E4 TB Allocation Details'!$A$18:$L$217, MATCH("Misc ID", 'E4 TB Allocation Details'!$A$18:$L$18, 0),FALSE), 'E2 Allocators'!$B$15:$W$361, MATCH('O5 Details by Class &amp; Accounts'!BE$18, 'E2 Allocators'!$B$15:$W$15, 0),FALSE)*$E202), 0, VLOOKUP(VLOOKUP($A202, 'E4 TB Allocation Details'!$A$18:$L$217, MATCH("Misc ID", 'E4 TB Allocation Details'!$A$18:$L$18, 0),FALSE), 'E2 Allocators'!$B$15:$W$361, MATCH('O5 Details by Class &amp; Accounts'!BE$18, 'E2 Allocators'!$B$15:$W$15, 0),FALSE)*$E202)</f>
        <v>0</v>
      </c>
      <c r="BF202" s="1334">
        <f>IF(ISERROR(VLOOKUP(VLOOKUP($A202, 'E4 TB Allocation Details'!$A$18:$L$217, MATCH("Misc ID", 'E4 TB Allocation Details'!$A$18:$L$18, 0),FALSE), 'E2 Allocators'!$B$15:$W$361, MATCH('O5 Details by Class &amp; Accounts'!BF$18, 'E2 Allocators'!$B$15:$W$15, 0),FALSE)*$E202), 0, VLOOKUP(VLOOKUP($A202, 'E4 TB Allocation Details'!$A$18:$L$217, MATCH("Misc ID", 'E4 TB Allocation Details'!$A$18:$L$18, 0),FALSE), 'E2 Allocators'!$B$15:$W$361, MATCH('O5 Details by Class &amp; Accounts'!BF$18, 'E2 Allocators'!$B$15:$W$15, 0),FALSE)*$E202)</f>
        <v>0</v>
      </c>
      <c r="BG202" s="1334">
        <f>IF(ISERROR(VLOOKUP(VLOOKUP($A202, 'E4 TB Allocation Details'!$A$18:$L$217, MATCH("Misc ID", 'E4 TB Allocation Details'!$A$18:$L$18, 0),FALSE), 'E2 Allocators'!$B$15:$W$361, MATCH('O5 Details by Class &amp; Accounts'!BG$18, 'E2 Allocators'!$B$15:$W$15, 0),FALSE)*$E202), 0, VLOOKUP(VLOOKUP($A202, 'E4 TB Allocation Details'!$A$18:$L$217, MATCH("Misc ID", 'E4 TB Allocation Details'!$A$18:$L$18, 0),FALSE), 'E2 Allocators'!$B$15:$W$361, MATCH('O5 Details by Class &amp; Accounts'!BG$18, 'E2 Allocators'!$B$15:$W$15, 0),FALSE)*$E202)</f>
        <v>0</v>
      </c>
      <c r="BH202" s="1334">
        <f>IF(ISERROR(VLOOKUP(VLOOKUP($A202, 'E4 TB Allocation Details'!$A$18:$L$217, MATCH("Misc ID", 'E4 TB Allocation Details'!$A$18:$L$18, 0),FALSE), 'E2 Allocators'!$B$15:$W$361, MATCH('O5 Details by Class &amp; Accounts'!BH$18, 'E2 Allocators'!$B$15:$W$15, 0),FALSE)*$E202), 0, VLOOKUP(VLOOKUP($A202, 'E4 TB Allocation Details'!$A$18:$L$217, MATCH("Misc ID", 'E4 TB Allocation Details'!$A$18:$L$18, 0),FALSE), 'E2 Allocators'!$B$15:$W$361, MATCH('O5 Details by Class &amp; Accounts'!BH$18, 'E2 Allocators'!$B$15:$W$15, 0),FALSE)*$E202)</f>
        <v>0</v>
      </c>
      <c r="BI202" s="1334">
        <f>IF(ISERROR(VLOOKUP(VLOOKUP($A202, 'E4 TB Allocation Details'!$A$18:$L$217, MATCH("Misc ID", 'E4 TB Allocation Details'!$A$18:$L$18, 0),FALSE), 'E2 Allocators'!$B$15:$W$361, MATCH('O5 Details by Class &amp; Accounts'!BI$18, 'E2 Allocators'!$B$15:$W$15, 0),FALSE)*$E202), 0, VLOOKUP(VLOOKUP($A202, 'E4 TB Allocation Details'!$A$18:$L$217, MATCH("Misc ID", 'E4 TB Allocation Details'!$A$18:$L$18, 0),FALSE), 'E2 Allocators'!$B$15:$W$361, MATCH('O5 Details by Class &amp; Accounts'!BI$18, 'E2 Allocators'!$B$15:$W$15, 0),FALSE)*$E202)</f>
        <v>0</v>
      </c>
      <c r="BJ202" s="1334">
        <f>IF(ISERROR(VLOOKUP(VLOOKUP($A202, 'E4 TB Allocation Details'!$A$18:$L$217, MATCH("Misc ID", 'E4 TB Allocation Details'!$A$18:$L$18, 0),FALSE), 'E2 Allocators'!$B$15:$W$361, MATCH('O5 Details by Class &amp; Accounts'!BJ$18, 'E2 Allocators'!$B$15:$W$15, 0),FALSE)*$E202), 0, VLOOKUP(VLOOKUP($A202, 'E4 TB Allocation Details'!$A$18:$L$217, MATCH("Misc ID", 'E4 TB Allocation Details'!$A$18:$L$18, 0),FALSE), 'E2 Allocators'!$B$15:$W$361, MATCH('O5 Details by Class &amp; Accounts'!BJ$18, 'E2 Allocators'!$B$15:$W$15, 0),FALSE)*$E202)</f>
        <v>0</v>
      </c>
      <c r="BK202" s="1334">
        <f>IF(ISERROR(VLOOKUP(VLOOKUP($A202, 'E4 TB Allocation Details'!$A$18:$L$217, MATCH("Misc ID", 'E4 TB Allocation Details'!$A$18:$L$18, 0),FALSE), 'E2 Allocators'!$B$15:$W$361, MATCH('O5 Details by Class &amp; Accounts'!BK$18, 'E2 Allocators'!$B$15:$W$15, 0),FALSE)*$E202), 0, VLOOKUP(VLOOKUP($A202, 'E4 TB Allocation Details'!$A$18:$L$217, MATCH("Misc ID", 'E4 TB Allocation Details'!$A$18:$L$18, 0),FALSE), 'E2 Allocators'!$B$15:$W$361, MATCH('O5 Details by Class &amp; Accounts'!BK$18, 'E2 Allocators'!$B$15:$W$15, 0),FALSE)*$E202)</f>
        <v>0</v>
      </c>
      <c r="BL202" s="1334">
        <f>IF(ISERROR(VLOOKUP(VLOOKUP($A202, 'E4 TB Allocation Details'!$A$18:$L$217, MATCH("Misc ID", 'E4 TB Allocation Details'!$A$18:$L$18, 0),FALSE), 'E2 Allocators'!$B$15:$W$361, MATCH('O5 Details by Class &amp; Accounts'!BL$18, 'E2 Allocators'!$B$15:$W$15, 0),FALSE)*$E202), 0, VLOOKUP(VLOOKUP($A202, 'E4 TB Allocation Details'!$A$18:$L$217, MATCH("Misc ID", 'E4 TB Allocation Details'!$A$18:$L$18, 0),FALSE), 'E2 Allocators'!$B$15:$W$361, MATCH('O5 Details by Class &amp; Accounts'!BL$18, 'E2 Allocators'!$B$15:$W$15, 0),FALSE)*$E202)</f>
        <v>0</v>
      </c>
      <c r="BM202" s="1334">
        <f>IF(ISERROR(VLOOKUP(VLOOKUP($A202, 'E4 TB Allocation Details'!$A$18:$L$217, MATCH("Misc ID", 'E4 TB Allocation Details'!$A$18:$L$18, 0),FALSE), 'E2 Allocators'!$B$15:$W$361, MATCH('O5 Details by Class &amp; Accounts'!BM$18, 'E2 Allocators'!$B$15:$W$15, 0),FALSE)*$E202), 0, VLOOKUP(VLOOKUP($A202, 'E4 TB Allocation Details'!$A$18:$L$217, MATCH("Misc ID", 'E4 TB Allocation Details'!$A$18:$L$18, 0),FALSE), 'E2 Allocators'!$B$15:$W$361, MATCH('O5 Details by Class &amp; Accounts'!BM$18, 'E2 Allocators'!$B$15:$W$15, 0),FALSE)*$E202)</f>
        <v>0</v>
      </c>
      <c r="BN202" s="1334">
        <f>IF(ISERROR(VLOOKUP(VLOOKUP($A202, 'E4 TB Allocation Details'!$A$18:$L$217, MATCH("Misc ID", 'E4 TB Allocation Details'!$A$18:$L$18, 0),FALSE), 'E2 Allocators'!$B$15:$W$361, MATCH('O5 Details by Class &amp; Accounts'!BN$18, 'E2 Allocators'!$B$15:$W$15, 0),FALSE)*$E202), 0, VLOOKUP(VLOOKUP($A202, 'E4 TB Allocation Details'!$A$18:$L$217, MATCH("Misc ID", 'E4 TB Allocation Details'!$A$18:$L$18, 0),FALSE), 'E2 Allocators'!$B$15:$W$361, MATCH('O5 Details by Class &amp; Accounts'!BN$18, 'E2 Allocators'!$B$15:$W$15, 0),FALSE)*$E202)</f>
        <v>0</v>
      </c>
      <c r="BO202" s="1334">
        <f>IF(ISERROR(VLOOKUP(VLOOKUP($A202, 'E4 TB Allocation Details'!$A$18:$L$217, MATCH("Misc ID", 'E4 TB Allocation Details'!$A$18:$L$18, 0),FALSE), 'E2 Allocators'!$B$15:$W$361, MATCH('O5 Details by Class &amp; Accounts'!BO$18, 'E2 Allocators'!$B$15:$W$15, 0),FALSE)*$E202), 0, VLOOKUP(VLOOKUP($A202, 'E4 TB Allocation Details'!$A$18:$L$217, MATCH("Misc ID", 'E4 TB Allocation Details'!$A$18:$L$18, 0),FALSE), 'E2 Allocators'!$B$15:$W$361, MATCH('O5 Details by Class &amp; Accounts'!BO$18, 'E2 Allocators'!$B$15:$W$15, 0),FALSE)*$E202)</f>
        <v>0</v>
      </c>
      <c r="BP202" s="1334">
        <f>IF(ISERROR(VLOOKUP(VLOOKUP($A202, 'E4 TB Allocation Details'!$A$18:$L$217, MATCH("Misc ID", 'E4 TB Allocation Details'!$A$18:$L$18, 0),FALSE), 'E2 Allocators'!$B$15:$W$361, MATCH('O5 Details by Class &amp; Accounts'!BP$18, 'E2 Allocators'!$B$15:$W$15, 0),FALSE)*$E202), 0, VLOOKUP(VLOOKUP($A202, 'E4 TB Allocation Details'!$A$18:$L$217, MATCH("Misc ID", 'E4 TB Allocation Details'!$A$18:$L$18, 0),FALSE), 'E2 Allocators'!$B$15:$W$361, MATCH('O5 Details by Class &amp; Accounts'!BP$18, 'E2 Allocators'!$B$15:$W$15, 0),FALSE)*$E202)</f>
        <v>0</v>
      </c>
      <c r="BQ202" s="1334">
        <f>IF(ISERROR(VLOOKUP(VLOOKUP($A202, 'E4 TB Allocation Details'!$A$18:$L$217, MATCH("Misc ID", 'E4 TB Allocation Details'!$A$18:$L$18, 0),FALSE), 'E2 Allocators'!$B$15:$W$361, MATCH('O5 Details by Class &amp; Accounts'!BQ$18, 'E2 Allocators'!$B$15:$W$15, 0),FALSE)*$E202), 0, VLOOKUP(VLOOKUP($A202, 'E4 TB Allocation Details'!$A$18:$L$217, MATCH("Misc ID", 'E4 TB Allocation Details'!$A$18:$L$18, 0),FALSE), 'E2 Allocators'!$B$15:$W$361, MATCH('O5 Details by Class &amp; Accounts'!BQ$18, 'E2 Allocators'!$B$15:$W$15, 0),FALSE)*$E202)</f>
        <v>0</v>
      </c>
      <c r="BR202" s="1334">
        <f>IF(ISERROR(VLOOKUP(VLOOKUP($A202, 'E4 TB Allocation Details'!$A$18:$L$217, MATCH("Misc ID", 'E4 TB Allocation Details'!$A$18:$L$18, 0),FALSE), 'E2 Allocators'!$B$15:$W$361, MATCH('O5 Details by Class &amp; Accounts'!BR$18, 'E2 Allocators'!$B$15:$W$15, 0),FALSE)*$E202), 0, VLOOKUP(VLOOKUP($A202, 'E4 TB Allocation Details'!$A$18:$L$217, MATCH("Misc ID", 'E4 TB Allocation Details'!$A$18:$L$18, 0),FALSE), 'E2 Allocators'!$B$15:$W$361, MATCH('O5 Details by Class &amp; Accounts'!BR$18, 'E2 Allocators'!$B$15:$W$15, 0),FALSE)*$E202)</f>
        <v>0</v>
      </c>
      <c r="BS202" s="1334">
        <f>SUM(AY202:BR202)</f>
        <v>0</v>
      </c>
      <c r="BT202" s="1334">
        <f>IF(ISERROR(VLOOKUP(VLOOKUP($A202, 'E4 TB Allocation Details'!$A$18:$L$217, MATCH("A &amp; G ID", 'E4 TB Allocation Details'!$A$18:$L$18, 0),FALSE), 'E2 Allocators'!$B$15:$W$361, MATCH('O5 Details by Class &amp; Accounts'!BT$18, 'E2 Allocators'!$B$15:$W$15, 0),FALSE)*$E202), 0, VLOOKUP(VLOOKUP($A202, 'E4 TB Allocation Details'!$A$18:$L$217, MATCH("A &amp; G ID", 'E4 TB Allocation Details'!$A$18:$L$18, 0),FALSE), 'E2 Allocators'!$B$15:$W$361, MATCH('O5 Details by Class &amp; Accounts'!BT$18, 'E2 Allocators'!$B$15:$W$15, 0),FALSE)*$E202)</f>
        <v>0</v>
      </c>
      <c r="BU202" s="1334">
        <f>IF(ISERROR(VLOOKUP(VLOOKUP($A202, 'E4 TB Allocation Details'!$A$18:$L$217, MATCH("A &amp; G ID", 'E4 TB Allocation Details'!$A$18:$L$18, 0),FALSE), 'E2 Allocators'!$B$15:$W$361, MATCH('O5 Details by Class &amp; Accounts'!BU$18, 'E2 Allocators'!$B$15:$W$15, 0),FALSE)*$E202), 0, VLOOKUP(VLOOKUP($A202, 'E4 TB Allocation Details'!$A$18:$L$217, MATCH("A &amp; G ID", 'E4 TB Allocation Details'!$A$18:$L$18, 0),FALSE), 'E2 Allocators'!$B$15:$W$361, MATCH('O5 Details by Class &amp; Accounts'!BU$18, 'E2 Allocators'!$B$15:$W$15, 0),FALSE)*$E202)</f>
        <v>0</v>
      </c>
      <c r="BV202" s="1334">
        <f>IF(ISERROR(VLOOKUP(VLOOKUP($A202, 'E4 TB Allocation Details'!$A$18:$L$217, MATCH("A &amp; G ID", 'E4 TB Allocation Details'!$A$18:$L$18, 0),FALSE), 'E2 Allocators'!$B$15:$W$361, MATCH('O5 Details by Class &amp; Accounts'!BV$18, 'E2 Allocators'!$B$15:$W$15, 0),FALSE)*$E202), 0, VLOOKUP(VLOOKUP($A202, 'E4 TB Allocation Details'!$A$18:$L$217, MATCH("A &amp; G ID", 'E4 TB Allocation Details'!$A$18:$L$18, 0),FALSE), 'E2 Allocators'!$B$15:$W$361, MATCH('O5 Details by Class &amp; Accounts'!BV$18, 'E2 Allocators'!$B$15:$W$15, 0),FALSE)*$E202)</f>
        <v>0</v>
      </c>
      <c r="BW202" s="1334">
        <f>IF(ISERROR(VLOOKUP(VLOOKUP($A202, 'E4 TB Allocation Details'!$A$18:$L$217, MATCH("A &amp; G ID", 'E4 TB Allocation Details'!$A$18:$L$18, 0),FALSE), 'E2 Allocators'!$B$15:$W$361, MATCH('O5 Details by Class &amp; Accounts'!BW$18, 'E2 Allocators'!$B$15:$W$15, 0),FALSE)*$E202), 0, VLOOKUP(VLOOKUP($A202, 'E4 TB Allocation Details'!$A$18:$L$217, MATCH("A &amp; G ID", 'E4 TB Allocation Details'!$A$18:$L$18, 0),FALSE), 'E2 Allocators'!$B$15:$W$361, MATCH('O5 Details by Class &amp; Accounts'!BW$18, 'E2 Allocators'!$B$15:$W$15, 0),FALSE)*$E202)</f>
        <v>0</v>
      </c>
      <c r="BX202" s="1334">
        <f>IF(ISERROR(VLOOKUP(VLOOKUP($A202, 'E4 TB Allocation Details'!$A$18:$L$217, MATCH("A &amp; G ID", 'E4 TB Allocation Details'!$A$18:$L$18, 0),FALSE), 'E2 Allocators'!$B$15:$W$361, MATCH('O5 Details by Class &amp; Accounts'!BX$18, 'E2 Allocators'!$B$15:$W$15, 0),FALSE)*$E202), 0, VLOOKUP(VLOOKUP($A202, 'E4 TB Allocation Details'!$A$18:$L$217, MATCH("A &amp; G ID", 'E4 TB Allocation Details'!$A$18:$L$18, 0),FALSE), 'E2 Allocators'!$B$15:$W$361, MATCH('O5 Details by Class &amp; Accounts'!BX$18, 'E2 Allocators'!$B$15:$W$15, 0),FALSE)*$E202)</f>
        <v>0</v>
      </c>
      <c r="BY202" s="1334">
        <f>IF(ISERROR(VLOOKUP(VLOOKUP($A202, 'E4 TB Allocation Details'!$A$18:$L$217, MATCH("A &amp; G ID", 'E4 TB Allocation Details'!$A$18:$L$18, 0),FALSE), 'E2 Allocators'!$B$15:$W$361, MATCH('O5 Details by Class &amp; Accounts'!BY$18, 'E2 Allocators'!$B$15:$W$15, 0),FALSE)*$E202), 0, VLOOKUP(VLOOKUP($A202, 'E4 TB Allocation Details'!$A$18:$L$217, MATCH("A &amp; G ID", 'E4 TB Allocation Details'!$A$18:$L$18, 0),FALSE), 'E2 Allocators'!$B$15:$W$361, MATCH('O5 Details by Class &amp; Accounts'!BY$18, 'E2 Allocators'!$B$15:$W$15, 0),FALSE)*$E202)</f>
        <v>0</v>
      </c>
      <c r="BZ202" s="1334">
        <f>IF(ISERROR(VLOOKUP(VLOOKUP($A202, 'E4 TB Allocation Details'!$A$18:$L$217, MATCH("A &amp; G ID", 'E4 TB Allocation Details'!$A$18:$L$18, 0),FALSE), 'E2 Allocators'!$B$15:$W$361, MATCH('O5 Details by Class &amp; Accounts'!BZ$18, 'E2 Allocators'!$B$15:$W$15, 0),FALSE)*$E202), 0, VLOOKUP(VLOOKUP($A202, 'E4 TB Allocation Details'!$A$18:$L$217, MATCH("A &amp; G ID", 'E4 TB Allocation Details'!$A$18:$L$18, 0),FALSE), 'E2 Allocators'!$B$15:$W$361, MATCH('O5 Details by Class &amp; Accounts'!BZ$18, 'E2 Allocators'!$B$15:$W$15, 0),FALSE)*$E202)</f>
        <v>0</v>
      </c>
      <c r="CA202" s="1334">
        <f>IF(ISERROR(VLOOKUP(VLOOKUP($A202, 'E4 TB Allocation Details'!$A$18:$L$217, MATCH("A &amp; G ID", 'E4 TB Allocation Details'!$A$18:$L$18, 0),FALSE), 'E2 Allocators'!$B$15:$W$361, MATCH('O5 Details by Class &amp; Accounts'!CA$18, 'E2 Allocators'!$B$15:$W$15, 0),FALSE)*$E202), 0, VLOOKUP(VLOOKUP($A202, 'E4 TB Allocation Details'!$A$18:$L$217, MATCH("A &amp; G ID", 'E4 TB Allocation Details'!$A$18:$L$18, 0),FALSE), 'E2 Allocators'!$B$15:$W$361, MATCH('O5 Details by Class &amp; Accounts'!CA$18, 'E2 Allocators'!$B$15:$W$15, 0),FALSE)*$E202)</f>
        <v>0</v>
      </c>
      <c r="CB202" s="1334">
        <f>IF(ISERROR(VLOOKUP(VLOOKUP($A202, 'E4 TB Allocation Details'!$A$18:$L$217, MATCH("A &amp; G ID", 'E4 TB Allocation Details'!$A$18:$L$18, 0),FALSE), 'E2 Allocators'!$B$15:$W$361, MATCH('O5 Details by Class &amp; Accounts'!CB$18, 'E2 Allocators'!$B$15:$W$15, 0),FALSE)*$E202), 0, VLOOKUP(VLOOKUP($A202, 'E4 TB Allocation Details'!$A$18:$L$217, MATCH("A &amp; G ID", 'E4 TB Allocation Details'!$A$18:$L$18, 0),FALSE), 'E2 Allocators'!$B$15:$W$361, MATCH('O5 Details by Class &amp; Accounts'!CB$18, 'E2 Allocators'!$B$15:$W$15, 0),FALSE)*$E202)</f>
        <v>0</v>
      </c>
      <c r="CC202" s="1334">
        <f>IF(ISERROR(VLOOKUP(VLOOKUP($A202, 'E4 TB Allocation Details'!$A$18:$L$217, MATCH("A &amp; G ID", 'E4 TB Allocation Details'!$A$18:$L$18, 0),FALSE), 'E2 Allocators'!$B$15:$W$361, MATCH('O5 Details by Class &amp; Accounts'!CC$18, 'E2 Allocators'!$B$15:$W$15, 0),FALSE)*$E202), 0, VLOOKUP(VLOOKUP($A202, 'E4 TB Allocation Details'!$A$18:$L$217, MATCH("A &amp; G ID", 'E4 TB Allocation Details'!$A$18:$L$18, 0),FALSE), 'E2 Allocators'!$B$15:$W$361, MATCH('O5 Details by Class &amp; Accounts'!CC$18, 'E2 Allocators'!$B$15:$W$15, 0),FALSE)*$E202)</f>
        <v>0</v>
      </c>
      <c r="CD202" s="1334">
        <f>IF(ISERROR(VLOOKUP(VLOOKUP($A202, 'E4 TB Allocation Details'!$A$18:$L$217, MATCH("A &amp; G ID", 'E4 TB Allocation Details'!$A$18:$L$18, 0),FALSE), 'E2 Allocators'!$B$15:$W$361, MATCH('O5 Details by Class &amp; Accounts'!CD$18, 'E2 Allocators'!$B$15:$W$15, 0),FALSE)*$E202), 0, VLOOKUP(VLOOKUP($A202, 'E4 TB Allocation Details'!$A$18:$L$217, MATCH("A &amp; G ID", 'E4 TB Allocation Details'!$A$18:$L$18, 0),FALSE), 'E2 Allocators'!$B$15:$W$361, MATCH('O5 Details by Class &amp; Accounts'!CD$18, 'E2 Allocators'!$B$15:$W$15, 0),FALSE)*$E202)</f>
        <v>0</v>
      </c>
      <c r="CE202" s="1334">
        <f>IF(ISERROR(VLOOKUP(VLOOKUP($A202, 'E4 TB Allocation Details'!$A$18:$L$217, MATCH("A &amp; G ID", 'E4 TB Allocation Details'!$A$18:$L$18, 0),FALSE), 'E2 Allocators'!$B$15:$W$361, MATCH('O5 Details by Class &amp; Accounts'!CE$18, 'E2 Allocators'!$B$15:$W$15, 0),FALSE)*$E202), 0, VLOOKUP(VLOOKUP($A202, 'E4 TB Allocation Details'!$A$18:$L$217, MATCH("A &amp; G ID", 'E4 TB Allocation Details'!$A$18:$L$18, 0),FALSE), 'E2 Allocators'!$B$15:$W$361, MATCH('O5 Details by Class &amp; Accounts'!CE$18, 'E2 Allocators'!$B$15:$W$15, 0),FALSE)*$E202)</f>
        <v>0</v>
      </c>
      <c r="CF202" s="1334">
        <f>IF(ISERROR(VLOOKUP(VLOOKUP($A202, 'E4 TB Allocation Details'!$A$18:$L$217, MATCH("A &amp; G ID", 'E4 TB Allocation Details'!$A$18:$L$18, 0),FALSE), 'E2 Allocators'!$B$15:$W$361, MATCH('O5 Details by Class &amp; Accounts'!CF$18, 'E2 Allocators'!$B$15:$W$15, 0),FALSE)*$E202), 0, VLOOKUP(VLOOKUP($A202, 'E4 TB Allocation Details'!$A$18:$L$217, MATCH("A &amp; G ID", 'E4 TB Allocation Details'!$A$18:$L$18, 0),FALSE), 'E2 Allocators'!$B$15:$W$361, MATCH('O5 Details by Class &amp; Accounts'!CF$18, 'E2 Allocators'!$B$15:$W$15, 0),FALSE)*$E202)</f>
        <v>0</v>
      </c>
      <c r="CG202" s="1334">
        <f>IF(ISERROR(VLOOKUP(VLOOKUP($A202, 'E4 TB Allocation Details'!$A$18:$L$217, MATCH("A &amp; G ID", 'E4 TB Allocation Details'!$A$18:$L$18, 0),FALSE), 'E2 Allocators'!$B$15:$W$361, MATCH('O5 Details by Class &amp; Accounts'!CG$18, 'E2 Allocators'!$B$15:$W$15, 0),FALSE)*$E202), 0, VLOOKUP(VLOOKUP($A202, 'E4 TB Allocation Details'!$A$18:$L$217, MATCH("A &amp; G ID", 'E4 TB Allocation Details'!$A$18:$L$18, 0),FALSE), 'E2 Allocators'!$B$15:$W$361, MATCH('O5 Details by Class &amp; Accounts'!CG$18, 'E2 Allocators'!$B$15:$W$15, 0),FALSE)*$E202)</f>
        <v>0</v>
      </c>
      <c r="CH202" s="1334">
        <f>IF(ISERROR(VLOOKUP(VLOOKUP($A202, 'E4 TB Allocation Details'!$A$18:$L$217, MATCH("A &amp; G ID", 'E4 TB Allocation Details'!$A$18:$L$18, 0),FALSE), 'E2 Allocators'!$B$15:$W$361, MATCH('O5 Details by Class &amp; Accounts'!CH$18, 'E2 Allocators'!$B$15:$W$15, 0),FALSE)*$E202), 0, VLOOKUP(VLOOKUP($A202, 'E4 TB Allocation Details'!$A$18:$L$217, MATCH("A &amp; G ID", 'E4 TB Allocation Details'!$A$18:$L$18, 0),FALSE), 'E2 Allocators'!$B$15:$W$361, MATCH('O5 Details by Class &amp; Accounts'!CH$18, 'E2 Allocators'!$B$15:$W$15, 0),FALSE)*$E202)</f>
        <v>0</v>
      </c>
      <c r="CI202" s="1334">
        <f>IF(ISERROR(VLOOKUP(VLOOKUP($A202, 'E4 TB Allocation Details'!$A$18:$L$217, MATCH("A &amp; G ID", 'E4 TB Allocation Details'!$A$18:$L$18, 0),FALSE), 'E2 Allocators'!$B$15:$W$361, MATCH('O5 Details by Class &amp; Accounts'!CI$18, 'E2 Allocators'!$B$15:$W$15, 0),FALSE)*$E202), 0, VLOOKUP(VLOOKUP($A202, 'E4 TB Allocation Details'!$A$18:$L$217, MATCH("A &amp; G ID", 'E4 TB Allocation Details'!$A$18:$L$18, 0),FALSE), 'E2 Allocators'!$B$15:$W$361, MATCH('O5 Details by Class &amp; Accounts'!CI$18, 'E2 Allocators'!$B$15:$W$15, 0),FALSE)*$E202)</f>
        <v>0</v>
      </c>
      <c r="CJ202" s="1334">
        <f>IF(ISERROR(VLOOKUP(VLOOKUP($A202, 'E4 TB Allocation Details'!$A$18:$L$217, MATCH("A &amp; G ID", 'E4 TB Allocation Details'!$A$18:$L$18, 0),FALSE), 'E2 Allocators'!$B$15:$W$361, MATCH('O5 Details by Class &amp; Accounts'!CJ$18, 'E2 Allocators'!$B$15:$W$15, 0),FALSE)*$E202), 0, VLOOKUP(VLOOKUP($A202, 'E4 TB Allocation Details'!$A$18:$L$217, MATCH("A &amp; G ID", 'E4 TB Allocation Details'!$A$18:$L$18, 0),FALSE), 'E2 Allocators'!$B$15:$W$361, MATCH('O5 Details by Class &amp; Accounts'!CJ$18, 'E2 Allocators'!$B$15:$W$15, 0),FALSE)*$E202)</f>
        <v>0</v>
      </c>
      <c r="CK202" s="1334">
        <f>IF(ISERROR(VLOOKUP(VLOOKUP($A202, 'E4 TB Allocation Details'!$A$18:$L$217, MATCH("A &amp; G ID", 'E4 TB Allocation Details'!$A$18:$L$18, 0),FALSE), 'E2 Allocators'!$B$15:$W$361, MATCH('O5 Details by Class &amp; Accounts'!CK$18, 'E2 Allocators'!$B$15:$W$15, 0),FALSE)*$E202), 0, VLOOKUP(VLOOKUP($A202, 'E4 TB Allocation Details'!$A$18:$L$217, MATCH("A &amp; G ID", 'E4 TB Allocation Details'!$A$18:$L$18, 0),FALSE), 'E2 Allocators'!$B$15:$W$361, MATCH('O5 Details by Class &amp; Accounts'!CK$18, 'E2 Allocators'!$B$15:$W$15, 0),FALSE)*$E202)</f>
        <v>0</v>
      </c>
      <c r="CL202" s="1334">
        <f>IF(ISERROR(VLOOKUP(VLOOKUP($A202, 'E4 TB Allocation Details'!$A$18:$L$217, MATCH("A &amp; G ID", 'E4 TB Allocation Details'!$A$18:$L$18, 0),FALSE), 'E2 Allocators'!$B$15:$W$361, MATCH('O5 Details by Class &amp; Accounts'!CL$18, 'E2 Allocators'!$B$15:$W$15, 0),FALSE)*$E202), 0, VLOOKUP(VLOOKUP($A202, 'E4 TB Allocation Details'!$A$18:$L$217, MATCH("A &amp; G ID", 'E4 TB Allocation Details'!$A$18:$L$18, 0),FALSE), 'E2 Allocators'!$B$15:$W$361, MATCH('O5 Details by Class &amp; Accounts'!CL$18, 'E2 Allocators'!$B$15:$W$15, 0),FALSE)*$E202)</f>
        <v>0</v>
      </c>
      <c r="CM202" s="1334">
        <f>IF(ISERROR(VLOOKUP(VLOOKUP($A202, 'E4 TB Allocation Details'!$A$18:$L$217, MATCH("A &amp; G ID", 'E4 TB Allocation Details'!$A$18:$L$18, 0),FALSE), 'E2 Allocators'!$B$15:$W$361, MATCH('O5 Details by Class &amp; Accounts'!CM$18, 'E2 Allocators'!$B$15:$W$15, 0),FALSE)*$E202), 0, VLOOKUP(VLOOKUP($A202, 'E4 TB Allocation Details'!$A$18:$L$217, MATCH("A &amp; G ID", 'E4 TB Allocation Details'!$A$18:$L$18, 0),FALSE), 'E2 Allocators'!$B$15:$W$361, MATCH('O5 Details by Class &amp; Accounts'!CM$18, 'E2 Allocators'!$B$15:$W$15, 0),FALSE)*$E202)</f>
        <v>0</v>
      </c>
      <c r="CN202" s="1334">
        <f>SUM(BT202:CM202)</f>
        <v>0</v>
      </c>
      <c r="CO202" s="1670">
        <f>+E202-AC202-AX202-BS202-CN202</f>
        <v>0</v>
      </c>
      <c r="CQ202" s="1926"/>
    </row>
    <row r="203" spans="1:95" s="64" customFormat="1" ht="25.5" x14ac:dyDescent="0.2">
      <c r="A203" s="1109">
        <v>5685</v>
      </c>
      <c r="B203" s="1110" t="s">
        <v>1477</v>
      </c>
      <c r="C203" s="1667">
        <f>IF(ISERROR(VLOOKUP($A203,'I3 TB Data'!$A$20:$H$465,MATCH('O5 Details by Class &amp; Accounts'!$C$18, 'I3 TB Data'!$A$20:$H$20,0),0)), 0, VLOOKUP($A203,'I3 TB Data'!$A$20:$H$465,MATCH('O5 Details by Class &amp; Accounts'!$C$18,'I3 TB Data'!$A$20:$H$20,0),0))</f>
        <v>0</v>
      </c>
      <c r="D203" s="1668"/>
      <c r="E203" s="1667">
        <f t="shared" si="53"/>
        <v>0</v>
      </c>
      <c r="F203" s="1669"/>
      <c r="G203" s="1669"/>
      <c r="H203" s="1334">
        <f t="shared" si="46"/>
        <v>0</v>
      </c>
      <c r="I203" s="1334">
        <f>IF(ISERROR(VLOOKUP(VLOOKUP($A203, 'E4 TB Allocation Details'!$A$18:$L$217, MATCH("Demand ID", 'E4 TB Allocation Details'!$A$18:$L$18, 0),FALSE), 'E2 Allocators'!$B$15:$W$361, MATCH('O5 Details by Class &amp; Accounts'!I$18, 'E2 Allocators'!$B$15:$W$15, 0),FALSE)*$F203), 0, VLOOKUP(VLOOKUP($A203, 'E4 TB Allocation Details'!$A$18:$L$217, MATCH("Demand ID", 'E4 TB Allocation Details'!$A$18:$L$18, 0),FALSE), 'E2 Allocators'!$B$15:$W$361, MATCH('O5 Details by Class &amp; Accounts'!I$18, 'E2 Allocators'!$B$15:$W$15, 0),FALSE)*$F203)</f>
        <v>0</v>
      </c>
      <c r="J203" s="1334">
        <f>IF(ISERROR(VLOOKUP(VLOOKUP($A203, 'E4 TB Allocation Details'!$A$18:$L$217, MATCH("Demand ID", 'E4 TB Allocation Details'!$A$18:$L$18, 0),FALSE), 'E2 Allocators'!$B$15:$W$361, MATCH('O5 Details by Class &amp; Accounts'!J$18, 'E2 Allocators'!$B$15:$W$15, 0),FALSE)*$F203), 0, VLOOKUP(VLOOKUP($A203, 'E4 TB Allocation Details'!$A$18:$L$217, MATCH("Demand ID", 'E4 TB Allocation Details'!$A$18:$L$18, 0),FALSE), 'E2 Allocators'!$B$15:$W$361, MATCH('O5 Details by Class &amp; Accounts'!J$18, 'E2 Allocators'!$B$15:$W$15, 0),FALSE)*$F203)</f>
        <v>0</v>
      </c>
      <c r="K203" s="1334">
        <f>IF(ISERROR(VLOOKUP(VLOOKUP($A203, 'E4 TB Allocation Details'!$A$18:$L$217, MATCH("Demand ID", 'E4 TB Allocation Details'!$A$18:$L$18, 0),FALSE), 'E2 Allocators'!$B$15:$W$361, MATCH('O5 Details by Class &amp; Accounts'!K$18, 'E2 Allocators'!$B$15:$W$15, 0),FALSE)*$F203), 0, VLOOKUP(VLOOKUP($A203, 'E4 TB Allocation Details'!$A$18:$L$217, MATCH("Demand ID", 'E4 TB Allocation Details'!$A$18:$L$18, 0),FALSE), 'E2 Allocators'!$B$15:$W$361, MATCH('O5 Details by Class &amp; Accounts'!K$18, 'E2 Allocators'!$B$15:$W$15, 0),FALSE)*$F203)</f>
        <v>0</v>
      </c>
      <c r="L203" s="1334">
        <f>IF(ISERROR(VLOOKUP(VLOOKUP($A203, 'E4 TB Allocation Details'!$A$18:$L$217, MATCH("Demand ID", 'E4 TB Allocation Details'!$A$18:$L$18, 0),FALSE), 'E2 Allocators'!$B$15:$W$361, MATCH('O5 Details by Class &amp; Accounts'!L$18, 'E2 Allocators'!$B$15:$W$15, 0),FALSE)*$F203), 0, VLOOKUP(VLOOKUP($A203, 'E4 TB Allocation Details'!$A$18:$L$217, MATCH("Demand ID", 'E4 TB Allocation Details'!$A$18:$L$18, 0),FALSE), 'E2 Allocators'!$B$15:$W$361, MATCH('O5 Details by Class &amp; Accounts'!L$18, 'E2 Allocators'!$B$15:$W$15, 0),FALSE)*$F203)</f>
        <v>0</v>
      </c>
      <c r="M203" s="1334">
        <f>IF(ISERROR(VLOOKUP(VLOOKUP($A203, 'E4 TB Allocation Details'!$A$18:$L$217, MATCH("Demand ID", 'E4 TB Allocation Details'!$A$18:$L$18, 0),FALSE), 'E2 Allocators'!$B$15:$W$361, MATCH('O5 Details by Class &amp; Accounts'!M$18, 'E2 Allocators'!$B$15:$W$15, 0),FALSE)*$F203), 0, VLOOKUP(VLOOKUP($A203, 'E4 TB Allocation Details'!$A$18:$L$217, MATCH("Demand ID", 'E4 TB Allocation Details'!$A$18:$L$18, 0),FALSE), 'E2 Allocators'!$B$15:$W$361, MATCH('O5 Details by Class &amp; Accounts'!M$18, 'E2 Allocators'!$B$15:$W$15, 0),FALSE)*$F203)</f>
        <v>0</v>
      </c>
      <c r="N203" s="1334">
        <f>IF(ISERROR(VLOOKUP(VLOOKUP($A203, 'E4 TB Allocation Details'!$A$18:$L$217, MATCH("Demand ID", 'E4 TB Allocation Details'!$A$18:$L$18, 0),FALSE), 'E2 Allocators'!$B$15:$W$361, MATCH('O5 Details by Class &amp; Accounts'!N$18, 'E2 Allocators'!$B$15:$W$15, 0),FALSE)*$F203), 0, VLOOKUP(VLOOKUP($A203, 'E4 TB Allocation Details'!$A$18:$L$217, MATCH("Demand ID", 'E4 TB Allocation Details'!$A$18:$L$18, 0),FALSE), 'E2 Allocators'!$B$15:$W$361, MATCH('O5 Details by Class &amp; Accounts'!N$18, 'E2 Allocators'!$B$15:$W$15, 0),FALSE)*$F203)</f>
        <v>0</v>
      </c>
      <c r="O203" s="1334">
        <f>IF(ISERROR(VLOOKUP(VLOOKUP($A203, 'E4 TB Allocation Details'!$A$18:$L$217, MATCH("Demand ID", 'E4 TB Allocation Details'!$A$18:$L$18, 0),FALSE), 'E2 Allocators'!$B$15:$W$361, MATCH('O5 Details by Class &amp; Accounts'!O$18, 'E2 Allocators'!$B$15:$W$15, 0),FALSE)*$F203), 0, VLOOKUP(VLOOKUP($A203, 'E4 TB Allocation Details'!$A$18:$L$217, MATCH("Demand ID", 'E4 TB Allocation Details'!$A$18:$L$18, 0),FALSE), 'E2 Allocators'!$B$15:$W$361, MATCH('O5 Details by Class &amp; Accounts'!O$18, 'E2 Allocators'!$B$15:$W$15, 0),FALSE)*$F203)</f>
        <v>0</v>
      </c>
      <c r="P203" s="1334">
        <f>IF(ISERROR(VLOOKUP(VLOOKUP($A203, 'E4 TB Allocation Details'!$A$18:$L$217, MATCH("Demand ID", 'E4 TB Allocation Details'!$A$18:$L$18, 0),FALSE), 'E2 Allocators'!$B$15:$W$361, MATCH('O5 Details by Class &amp; Accounts'!P$18, 'E2 Allocators'!$B$15:$W$15, 0),FALSE)*$F203), 0, VLOOKUP(VLOOKUP($A203, 'E4 TB Allocation Details'!$A$18:$L$217, MATCH("Demand ID", 'E4 TB Allocation Details'!$A$18:$L$18, 0),FALSE), 'E2 Allocators'!$B$15:$W$361, MATCH('O5 Details by Class &amp; Accounts'!P$18, 'E2 Allocators'!$B$15:$W$15, 0),FALSE)*$F203)</f>
        <v>0</v>
      </c>
      <c r="Q203" s="1334">
        <f>IF(ISERROR(VLOOKUP(VLOOKUP($A203, 'E4 TB Allocation Details'!$A$18:$L$217, MATCH("Demand ID", 'E4 TB Allocation Details'!$A$18:$L$18, 0),FALSE), 'E2 Allocators'!$B$15:$W$361, MATCH('O5 Details by Class &amp; Accounts'!Q$18, 'E2 Allocators'!$B$15:$W$15, 0),FALSE)*$F203), 0, VLOOKUP(VLOOKUP($A203, 'E4 TB Allocation Details'!$A$18:$L$217, MATCH("Demand ID", 'E4 TB Allocation Details'!$A$18:$L$18, 0),FALSE), 'E2 Allocators'!$B$15:$W$361, MATCH('O5 Details by Class &amp; Accounts'!Q$18, 'E2 Allocators'!$B$15:$W$15, 0),FALSE)*$F203)</f>
        <v>0</v>
      </c>
      <c r="R203" s="1334">
        <f>IF(ISERROR(VLOOKUP(VLOOKUP($A203, 'E4 TB Allocation Details'!$A$18:$L$217, MATCH("Demand ID", 'E4 TB Allocation Details'!$A$18:$L$18, 0),FALSE), 'E2 Allocators'!$B$15:$W$361, MATCH('O5 Details by Class &amp; Accounts'!R$18, 'E2 Allocators'!$B$15:$W$15, 0),FALSE)*$F203), 0, VLOOKUP(VLOOKUP($A203, 'E4 TB Allocation Details'!$A$18:$L$217, MATCH("Demand ID", 'E4 TB Allocation Details'!$A$18:$L$18, 0),FALSE), 'E2 Allocators'!$B$15:$W$361, MATCH('O5 Details by Class &amp; Accounts'!R$18, 'E2 Allocators'!$B$15:$W$15, 0),FALSE)*$F203)</f>
        <v>0</v>
      </c>
      <c r="S203" s="1334">
        <f>IF(ISERROR(VLOOKUP(VLOOKUP($A203, 'E4 TB Allocation Details'!$A$18:$L$217, MATCH("Demand ID", 'E4 TB Allocation Details'!$A$18:$L$18, 0),FALSE), 'E2 Allocators'!$B$15:$W$361, MATCH('O5 Details by Class &amp; Accounts'!S$18, 'E2 Allocators'!$B$15:$W$15, 0),FALSE)*$F203), 0, VLOOKUP(VLOOKUP($A203, 'E4 TB Allocation Details'!$A$18:$L$217, MATCH("Demand ID", 'E4 TB Allocation Details'!$A$18:$L$18, 0),FALSE), 'E2 Allocators'!$B$15:$W$361, MATCH('O5 Details by Class &amp; Accounts'!S$18, 'E2 Allocators'!$B$15:$W$15, 0),FALSE)*$F203)</f>
        <v>0</v>
      </c>
      <c r="T203" s="1334">
        <f>IF(ISERROR(VLOOKUP(VLOOKUP($A203, 'E4 TB Allocation Details'!$A$18:$L$217, MATCH("Demand ID", 'E4 TB Allocation Details'!$A$18:$L$18, 0),FALSE), 'E2 Allocators'!$B$15:$W$361, MATCH('O5 Details by Class &amp; Accounts'!T$18, 'E2 Allocators'!$B$15:$W$15, 0),FALSE)*$F203), 0, VLOOKUP(VLOOKUP($A203, 'E4 TB Allocation Details'!$A$18:$L$217, MATCH("Demand ID", 'E4 TB Allocation Details'!$A$18:$L$18, 0),FALSE), 'E2 Allocators'!$B$15:$W$361, MATCH('O5 Details by Class &amp; Accounts'!T$18, 'E2 Allocators'!$B$15:$W$15, 0),FALSE)*$F203)</f>
        <v>0</v>
      </c>
      <c r="U203" s="1334">
        <f>IF(ISERROR(VLOOKUP(VLOOKUP($A203, 'E4 TB Allocation Details'!$A$18:$L$217, MATCH("Demand ID", 'E4 TB Allocation Details'!$A$18:$L$18, 0),FALSE), 'E2 Allocators'!$B$15:$W$361, MATCH('O5 Details by Class &amp; Accounts'!U$18, 'E2 Allocators'!$B$15:$W$15, 0),FALSE)*$F203), 0, VLOOKUP(VLOOKUP($A203, 'E4 TB Allocation Details'!$A$18:$L$217, MATCH("Demand ID", 'E4 TB Allocation Details'!$A$18:$L$18, 0),FALSE), 'E2 Allocators'!$B$15:$W$361, MATCH('O5 Details by Class &amp; Accounts'!U$18, 'E2 Allocators'!$B$15:$W$15, 0),FALSE)*$F203)</f>
        <v>0</v>
      </c>
      <c r="V203" s="1334">
        <f>IF(ISERROR(VLOOKUP(VLOOKUP($A203, 'E4 TB Allocation Details'!$A$18:$L$217, MATCH("Demand ID", 'E4 TB Allocation Details'!$A$18:$L$18, 0),FALSE), 'E2 Allocators'!$B$15:$W$361, MATCH('O5 Details by Class &amp; Accounts'!V$18, 'E2 Allocators'!$B$15:$W$15, 0),FALSE)*$F203), 0, VLOOKUP(VLOOKUP($A203, 'E4 TB Allocation Details'!$A$18:$L$217, MATCH("Demand ID", 'E4 TB Allocation Details'!$A$18:$L$18, 0),FALSE), 'E2 Allocators'!$B$15:$W$361, MATCH('O5 Details by Class &amp; Accounts'!V$18, 'E2 Allocators'!$B$15:$W$15, 0),FALSE)*$F203)</f>
        <v>0</v>
      </c>
      <c r="W203" s="1334">
        <f>IF(ISERROR(VLOOKUP(VLOOKUP($A203, 'E4 TB Allocation Details'!$A$18:$L$217, MATCH("Demand ID", 'E4 TB Allocation Details'!$A$18:$L$18, 0),FALSE), 'E2 Allocators'!$B$15:$W$361, MATCH('O5 Details by Class &amp; Accounts'!W$18, 'E2 Allocators'!$B$15:$W$15, 0),FALSE)*$F203), 0, VLOOKUP(VLOOKUP($A203, 'E4 TB Allocation Details'!$A$18:$L$217, MATCH("Demand ID", 'E4 TB Allocation Details'!$A$18:$L$18, 0),FALSE), 'E2 Allocators'!$B$15:$W$361, MATCH('O5 Details by Class &amp; Accounts'!W$18, 'E2 Allocators'!$B$15:$W$15, 0),FALSE)*$F203)</f>
        <v>0</v>
      </c>
      <c r="X203" s="1334">
        <f>IF(ISERROR(VLOOKUP(VLOOKUP($A203, 'E4 TB Allocation Details'!$A$18:$L$217, MATCH("Demand ID", 'E4 TB Allocation Details'!$A$18:$L$18, 0),FALSE), 'E2 Allocators'!$B$15:$W$361, MATCH('O5 Details by Class &amp; Accounts'!X$18, 'E2 Allocators'!$B$15:$W$15, 0),FALSE)*$F203), 0, VLOOKUP(VLOOKUP($A203, 'E4 TB Allocation Details'!$A$18:$L$217, MATCH("Demand ID", 'E4 TB Allocation Details'!$A$18:$L$18, 0),FALSE), 'E2 Allocators'!$B$15:$W$361, MATCH('O5 Details by Class &amp; Accounts'!X$18, 'E2 Allocators'!$B$15:$W$15, 0),FALSE)*$F203)</f>
        <v>0</v>
      </c>
      <c r="Y203" s="1334">
        <f>IF(ISERROR(VLOOKUP(VLOOKUP($A203, 'E4 TB Allocation Details'!$A$18:$L$217, MATCH("Demand ID", 'E4 TB Allocation Details'!$A$18:$L$18, 0),FALSE), 'E2 Allocators'!$B$15:$W$361, MATCH('O5 Details by Class &amp; Accounts'!Y$18, 'E2 Allocators'!$B$15:$W$15, 0),FALSE)*$F203), 0, VLOOKUP(VLOOKUP($A203, 'E4 TB Allocation Details'!$A$18:$L$217, MATCH("Demand ID", 'E4 TB Allocation Details'!$A$18:$L$18, 0),FALSE), 'E2 Allocators'!$B$15:$W$361, MATCH('O5 Details by Class &amp; Accounts'!Y$18, 'E2 Allocators'!$B$15:$W$15, 0),FALSE)*$F203)</f>
        <v>0</v>
      </c>
      <c r="Z203" s="1334">
        <f>IF(ISERROR(VLOOKUP(VLOOKUP($A203, 'E4 TB Allocation Details'!$A$18:$L$217, MATCH("Demand ID", 'E4 TB Allocation Details'!$A$18:$L$18, 0),FALSE), 'E2 Allocators'!$B$15:$W$361, MATCH('O5 Details by Class &amp; Accounts'!Z$18, 'E2 Allocators'!$B$15:$W$15, 0),FALSE)*$F203), 0, VLOOKUP(VLOOKUP($A203, 'E4 TB Allocation Details'!$A$18:$L$217, MATCH("Demand ID", 'E4 TB Allocation Details'!$A$18:$L$18, 0),FALSE), 'E2 Allocators'!$B$15:$W$361, MATCH('O5 Details by Class &amp; Accounts'!Z$18, 'E2 Allocators'!$B$15:$W$15, 0),FALSE)*$F203)</f>
        <v>0</v>
      </c>
      <c r="AA203" s="1334">
        <f>IF(ISERROR(VLOOKUP(VLOOKUP($A203, 'E4 TB Allocation Details'!$A$18:$L$217, MATCH("Demand ID", 'E4 TB Allocation Details'!$A$18:$L$18, 0),FALSE), 'E2 Allocators'!$B$15:$W$361, MATCH('O5 Details by Class &amp; Accounts'!AA$18, 'E2 Allocators'!$B$15:$W$15, 0),FALSE)*$F203), 0, VLOOKUP(VLOOKUP($A203, 'E4 TB Allocation Details'!$A$18:$L$217, MATCH("Demand ID", 'E4 TB Allocation Details'!$A$18:$L$18, 0),FALSE), 'E2 Allocators'!$B$15:$W$361, MATCH('O5 Details by Class &amp; Accounts'!AA$18, 'E2 Allocators'!$B$15:$W$15, 0),FALSE)*$F203)</f>
        <v>0</v>
      </c>
      <c r="AB203" s="1334">
        <f>IF(ISERROR(VLOOKUP(VLOOKUP($A203, 'E4 TB Allocation Details'!$A$18:$L$217, MATCH("Demand ID", 'E4 TB Allocation Details'!$A$18:$L$18, 0),FALSE), 'E2 Allocators'!$B$15:$W$361, MATCH('O5 Details by Class &amp; Accounts'!AB$18, 'E2 Allocators'!$B$15:$W$15, 0),FALSE)*$F203), 0, VLOOKUP(VLOOKUP($A203, 'E4 TB Allocation Details'!$A$18:$L$217, MATCH("Demand ID", 'E4 TB Allocation Details'!$A$18:$L$18, 0),FALSE), 'E2 Allocators'!$B$15:$W$361, MATCH('O5 Details by Class &amp; Accounts'!AB$18, 'E2 Allocators'!$B$15:$W$15, 0),FALSE)*$F203)</f>
        <v>0</v>
      </c>
      <c r="AC203" s="1334">
        <f t="shared" si="47"/>
        <v>0</v>
      </c>
      <c r="AD203" s="1334">
        <f>IF(ISERROR(VLOOKUP(VLOOKUP($A203, 'E4 TB Allocation Details'!$A$18:$L$217, MATCH("Customer ID", 'E4 TB Allocation Details'!$A$18:$L$18, 0),FALSE), 'E2 Allocators'!$B$15:$W$361, MATCH('O5 Details by Class &amp; Accounts'!AD$18, 'E2 Allocators'!$B$15:$W$15, 0),FALSE)*$G203), 0, VLOOKUP(VLOOKUP($A203, 'E4 TB Allocation Details'!$A$18:$L$217, MATCH("Customer ID", 'E4 TB Allocation Details'!$A$18:$L$18, 0),FALSE), 'E2 Allocators'!$B$15:$W$361, MATCH('O5 Details by Class &amp; Accounts'!AD$18, 'E2 Allocators'!$B$15:$W$15, 0),FALSE)*$G203)</f>
        <v>0</v>
      </c>
      <c r="AE203" s="1334">
        <f>IF(ISERROR(VLOOKUP(VLOOKUP($A203, 'E4 TB Allocation Details'!$A$18:$L$217, MATCH("Customer ID", 'E4 TB Allocation Details'!$A$18:$L$18, 0),FALSE), 'E2 Allocators'!$B$15:$W$361, MATCH('O5 Details by Class &amp; Accounts'!AE$18, 'E2 Allocators'!$B$15:$W$15, 0),FALSE)*$G203), 0, VLOOKUP(VLOOKUP($A203, 'E4 TB Allocation Details'!$A$18:$L$217, MATCH("Customer ID", 'E4 TB Allocation Details'!$A$18:$L$18, 0),FALSE), 'E2 Allocators'!$B$15:$W$361, MATCH('O5 Details by Class &amp; Accounts'!AE$18, 'E2 Allocators'!$B$15:$W$15, 0),FALSE)*$G203)</f>
        <v>0</v>
      </c>
      <c r="AF203" s="1334">
        <f>IF(ISERROR(VLOOKUP(VLOOKUP($A203, 'E4 TB Allocation Details'!$A$18:$L$217, MATCH("Customer ID", 'E4 TB Allocation Details'!$A$18:$L$18, 0),FALSE), 'E2 Allocators'!$B$15:$W$361, MATCH('O5 Details by Class &amp; Accounts'!AF$18, 'E2 Allocators'!$B$15:$W$15, 0),FALSE)*$G203), 0, VLOOKUP(VLOOKUP($A203, 'E4 TB Allocation Details'!$A$18:$L$217, MATCH("Customer ID", 'E4 TB Allocation Details'!$A$18:$L$18, 0),FALSE), 'E2 Allocators'!$B$15:$W$361, MATCH('O5 Details by Class &amp; Accounts'!AF$18, 'E2 Allocators'!$B$15:$W$15, 0),FALSE)*$G203)</f>
        <v>0</v>
      </c>
      <c r="AG203" s="1334">
        <f>IF(ISERROR(VLOOKUP(VLOOKUP($A203, 'E4 TB Allocation Details'!$A$18:$L$217, MATCH("Customer ID", 'E4 TB Allocation Details'!$A$18:$L$18, 0),FALSE), 'E2 Allocators'!$B$15:$W$361, MATCH('O5 Details by Class &amp; Accounts'!AG$18, 'E2 Allocators'!$B$15:$W$15, 0),FALSE)*$G203), 0, VLOOKUP(VLOOKUP($A203, 'E4 TB Allocation Details'!$A$18:$L$217, MATCH("Customer ID", 'E4 TB Allocation Details'!$A$18:$L$18, 0),FALSE), 'E2 Allocators'!$B$15:$W$361, MATCH('O5 Details by Class &amp; Accounts'!AG$18, 'E2 Allocators'!$B$15:$W$15, 0),FALSE)*$G203)</f>
        <v>0</v>
      </c>
      <c r="AH203" s="1334">
        <f>IF(ISERROR(VLOOKUP(VLOOKUP($A203, 'E4 TB Allocation Details'!$A$18:$L$217, MATCH("Customer ID", 'E4 TB Allocation Details'!$A$18:$L$18, 0),FALSE), 'E2 Allocators'!$B$15:$W$361, MATCH('O5 Details by Class &amp; Accounts'!AH$18, 'E2 Allocators'!$B$15:$W$15, 0),FALSE)*$G203), 0, VLOOKUP(VLOOKUP($A203, 'E4 TB Allocation Details'!$A$18:$L$217, MATCH("Customer ID", 'E4 TB Allocation Details'!$A$18:$L$18, 0),FALSE), 'E2 Allocators'!$B$15:$W$361, MATCH('O5 Details by Class &amp; Accounts'!AH$18, 'E2 Allocators'!$B$15:$W$15, 0),FALSE)*$G203)</f>
        <v>0</v>
      </c>
      <c r="AI203" s="1334">
        <f>IF(ISERROR(VLOOKUP(VLOOKUP($A203, 'E4 TB Allocation Details'!$A$18:$L$217, MATCH("Customer ID", 'E4 TB Allocation Details'!$A$18:$L$18, 0),FALSE), 'E2 Allocators'!$B$15:$W$361, MATCH('O5 Details by Class &amp; Accounts'!AI$18, 'E2 Allocators'!$B$15:$W$15, 0),FALSE)*$G203), 0, VLOOKUP(VLOOKUP($A203, 'E4 TB Allocation Details'!$A$18:$L$217, MATCH("Customer ID", 'E4 TB Allocation Details'!$A$18:$L$18, 0),FALSE), 'E2 Allocators'!$B$15:$W$361, MATCH('O5 Details by Class &amp; Accounts'!AI$18, 'E2 Allocators'!$B$15:$W$15, 0),FALSE)*$G203)</f>
        <v>0</v>
      </c>
      <c r="AJ203" s="1334">
        <f>IF(ISERROR(VLOOKUP(VLOOKUP($A203, 'E4 TB Allocation Details'!$A$18:$L$217, MATCH("Customer ID", 'E4 TB Allocation Details'!$A$18:$L$18, 0),FALSE), 'E2 Allocators'!$B$15:$W$361, MATCH('O5 Details by Class &amp; Accounts'!AJ$18, 'E2 Allocators'!$B$15:$W$15, 0),FALSE)*$G203), 0, VLOOKUP(VLOOKUP($A203, 'E4 TB Allocation Details'!$A$18:$L$217, MATCH("Customer ID", 'E4 TB Allocation Details'!$A$18:$L$18, 0),FALSE), 'E2 Allocators'!$B$15:$W$361, MATCH('O5 Details by Class &amp; Accounts'!AJ$18, 'E2 Allocators'!$B$15:$W$15, 0),FALSE)*$G203)</f>
        <v>0</v>
      </c>
      <c r="AK203" s="1334">
        <f>IF(ISERROR(VLOOKUP(VLOOKUP($A203, 'E4 TB Allocation Details'!$A$18:$L$217, MATCH("Customer ID", 'E4 TB Allocation Details'!$A$18:$L$18, 0),FALSE), 'E2 Allocators'!$B$15:$W$361, MATCH('O5 Details by Class &amp; Accounts'!AK$18, 'E2 Allocators'!$B$15:$W$15, 0),FALSE)*$G203), 0, VLOOKUP(VLOOKUP($A203, 'E4 TB Allocation Details'!$A$18:$L$217, MATCH("Customer ID", 'E4 TB Allocation Details'!$A$18:$L$18, 0),FALSE), 'E2 Allocators'!$B$15:$W$361, MATCH('O5 Details by Class &amp; Accounts'!AK$18, 'E2 Allocators'!$B$15:$W$15, 0),FALSE)*$G203)</f>
        <v>0</v>
      </c>
      <c r="AL203" s="1334">
        <f>IF(ISERROR(VLOOKUP(VLOOKUP($A203, 'E4 TB Allocation Details'!$A$18:$L$217, MATCH("Customer ID", 'E4 TB Allocation Details'!$A$18:$L$18, 0),FALSE), 'E2 Allocators'!$B$15:$W$361, MATCH('O5 Details by Class &amp; Accounts'!AL$18, 'E2 Allocators'!$B$15:$W$15, 0),FALSE)*$G203), 0, VLOOKUP(VLOOKUP($A203, 'E4 TB Allocation Details'!$A$18:$L$217, MATCH("Customer ID", 'E4 TB Allocation Details'!$A$18:$L$18, 0),FALSE), 'E2 Allocators'!$B$15:$W$361, MATCH('O5 Details by Class &amp; Accounts'!AL$18, 'E2 Allocators'!$B$15:$W$15, 0),FALSE)*$G203)</f>
        <v>0</v>
      </c>
      <c r="AM203" s="1334">
        <f>IF(ISERROR(VLOOKUP(VLOOKUP($A203, 'E4 TB Allocation Details'!$A$18:$L$217, MATCH("Customer ID", 'E4 TB Allocation Details'!$A$18:$L$18, 0),FALSE), 'E2 Allocators'!$B$15:$W$361, MATCH('O5 Details by Class &amp; Accounts'!AM$18, 'E2 Allocators'!$B$15:$W$15, 0),FALSE)*$G203), 0, VLOOKUP(VLOOKUP($A203, 'E4 TB Allocation Details'!$A$18:$L$217, MATCH("Customer ID", 'E4 TB Allocation Details'!$A$18:$L$18, 0),FALSE), 'E2 Allocators'!$B$15:$W$361, MATCH('O5 Details by Class &amp; Accounts'!AM$18, 'E2 Allocators'!$B$15:$W$15, 0),FALSE)*$G203)</f>
        <v>0</v>
      </c>
      <c r="AN203" s="1334">
        <f>IF(ISERROR(VLOOKUP(VLOOKUP($A203, 'E4 TB Allocation Details'!$A$18:$L$217, MATCH("Customer ID", 'E4 TB Allocation Details'!$A$18:$L$18, 0),FALSE), 'E2 Allocators'!$B$15:$W$361, MATCH('O5 Details by Class &amp; Accounts'!AN$18, 'E2 Allocators'!$B$15:$W$15, 0),FALSE)*$G203), 0, VLOOKUP(VLOOKUP($A203, 'E4 TB Allocation Details'!$A$18:$L$217, MATCH("Customer ID", 'E4 TB Allocation Details'!$A$18:$L$18, 0),FALSE), 'E2 Allocators'!$B$15:$W$361, MATCH('O5 Details by Class &amp; Accounts'!AN$18, 'E2 Allocators'!$B$15:$W$15, 0),FALSE)*$G203)</f>
        <v>0</v>
      </c>
      <c r="AO203" s="1334">
        <f>IF(ISERROR(VLOOKUP(VLOOKUP($A203, 'E4 TB Allocation Details'!$A$18:$L$217, MATCH("Customer ID", 'E4 TB Allocation Details'!$A$18:$L$18, 0),FALSE), 'E2 Allocators'!$B$15:$W$361, MATCH('O5 Details by Class &amp; Accounts'!AO$18, 'E2 Allocators'!$B$15:$W$15, 0),FALSE)*$G203), 0, VLOOKUP(VLOOKUP($A203, 'E4 TB Allocation Details'!$A$18:$L$217, MATCH("Customer ID", 'E4 TB Allocation Details'!$A$18:$L$18, 0),FALSE), 'E2 Allocators'!$B$15:$W$361, MATCH('O5 Details by Class &amp; Accounts'!AO$18, 'E2 Allocators'!$B$15:$W$15, 0),FALSE)*$G203)</f>
        <v>0</v>
      </c>
      <c r="AP203" s="1334">
        <f>IF(ISERROR(VLOOKUP(VLOOKUP($A203, 'E4 TB Allocation Details'!$A$18:$L$217, MATCH("Customer ID", 'E4 TB Allocation Details'!$A$18:$L$18, 0),FALSE), 'E2 Allocators'!$B$15:$W$361, MATCH('O5 Details by Class &amp; Accounts'!AP$18, 'E2 Allocators'!$B$15:$W$15, 0),FALSE)*$G203), 0, VLOOKUP(VLOOKUP($A203, 'E4 TB Allocation Details'!$A$18:$L$217, MATCH("Customer ID", 'E4 TB Allocation Details'!$A$18:$L$18, 0),FALSE), 'E2 Allocators'!$B$15:$W$361, MATCH('O5 Details by Class &amp; Accounts'!AP$18, 'E2 Allocators'!$B$15:$W$15, 0),FALSE)*$G203)</f>
        <v>0</v>
      </c>
      <c r="AQ203" s="1334">
        <f>IF(ISERROR(VLOOKUP(VLOOKUP($A203, 'E4 TB Allocation Details'!$A$18:$L$217, MATCH("Customer ID", 'E4 TB Allocation Details'!$A$18:$L$18, 0),FALSE), 'E2 Allocators'!$B$15:$W$361, MATCH('O5 Details by Class &amp; Accounts'!AQ$18, 'E2 Allocators'!$B$15:$W$15, 0),FALSE)*$G203), 0, VLOOKUP(VLOOKUP($A203, 'E4 TB Allocation Details'!$A$18:$L$217, MATCH("Customer ID", 'E4 TB Allocation Details'!$A$18:$L$18, 0),FALSE), 'E2 Allocators'!$B$15:$W$361, MATCH('O5 Details by Class &amp; Accounts'!AQ$18, 'E2 Allocators'!$B$15:$W$15, 0),FALSE)*$G203)</f>
        <v>0</v>
      </c>
      <c r="AR203" s="1334">
        <f>IF(ISERROR(VLOOKUP(VLOOKUP($A203, 'E4 TB Allocation Details'!$A$18:$L$217, MATCH("Customer ID", 'E4 TB Allocation Details'!$A$18:$L$18, 0),FALSE), 'E2 Allocators'!$B$15:$W$361, MATCH('O5 Details by Class &amp; Accounts'!AR$18, 'E2 Allocators'!$B$15:$W$15, 0),FALSE)*$G203), 0, VLOOKUP(VLOOKUP($A203, 'E4 TB Allocation Details'!$A$18:$L$217, MATCH("Customer ID", 'E4 TB Allocation Details'!$A$18:$L$18, 0),FALSE), 'E2 Allocators'!$B$15:$W$361, MATCH('O5 Details by Class &amp; Accounts'!AR$18, 'E2 Allocators'!$B$15:$W$15, 0),FALSE)*$G203)</f>
        <v>0</v>
      </c>
      <c r="AS203" s="1334">
        <f>IF(ISERROR(VLOOKUP(VLOOKUP($A203, 'E4 TB Allocation Details'!$A$18:$L$217, MATCH("Customer ID", 'E4 TB Allocation Details'!$A$18:$L$18, 0),FALSE), 'E2 Allocators'!$B$15:$W$361, MATCH('O5 Details by Class &amp; Accounts'!AS$18, 'E2 Allocators'!$B$15:$W$15, 0),FALSE)*$G203), 0, VLOOKUP(VLOOKUP($A203, 'E4 TB Allocation Details'!$A$18:$L$217, MATCH("Customer ID", 'E4 TB Allocation Details'!$A$18:$L$18, 0),FALSE), 'E2 Allocators'!$B$15:$W$361, MATCH('O5 Details by Class &amp; Accounts'!AS$18, 'E2 Allocators'!$B$15:$W$15, 0),FALSE)*$G203)</f>
        <v>0</v>
      </c>
      <c r="AT203" s="1334">
        <f>IF(ISERROR(VLOOKUP(VLOOKUP($A203, 'E4 TB Allocation Details'!$A$18:$L$217, MATCH("Customer ID", 'E4 TB Allocation Details'!$A$18:$L$18, 0),FALSE), 'E2 Allocators'!$B$15:$W$361, MATCH('O5 Details by Class &amp; Accounts'!AT$18, 'E2 Allocators'!$B$15:$W$15, 0),FALSE)*$G203), 0, VLOOKUP(VLOOKUP($A203, 'E4 TB Allocation Details'!$A$18:$L$217, MATCH("Customer ID", 'E4 TB Allocation Details'!$A$18:$L$18, 0),FALSE), 'E2 Allocators'!$B$15:$W$361, MATCH('O5 Details by Class &amp; Accounts'!AT$18, 'E2 Allocators'!$B$15:$W$15, 0),FALSE)*$G203)</f>
        <v>0</v>
      </c>
      <c r="AU203" s="1334">
        <f>IF(ISERROR(VLOOKUP(VLOOKUP($A203, 'E4 TB Allocation Details'!$A$18:$L$217, MATCH("Customer ID", 'E4 TB Allocation Details'!$A$18:$L$18, 0),FALSE), 'E2 Allocators'!$B$15:$W$361, MATCH('O5 Details by Class &amp; Accounts'!AU$18, 'E2 Allocators'!$B$15:$W$15, 0),FALSE)*$G203), 0, VLOOKUP(VLOOKUP($A203, 'E4 TB Allocation Details'!$A$18:$L$217, MATCH("Customer ID", 'E4 TB Allocation Details'!$A$18:$L$18, 0),FALSE), 'E2 Allocators'!$B$15:$W$361, MATCH('O5 Details by Class &amp; Accounts'!AU$18, 'E2 Allocators'!$B$15:$W$15, 0),FALSE)*$G203)</f>
        <v>0</v>
      </c>
      <c r="AV203" s="1334">
        <f>IF(ISERROR(VLOOKUP(VLOOKUP($A203, 'E4 TB Allocation Details'!$A$18:$L$217, MATCH("Customer ID", 'E4 TB Allocation Details'!$A$18:$L$18, 0),FALSE), 'E2 Allocators'!$B$15:$W$361, MATCH('O5 Details by Class &amp; Accounts'!AV$18, 'E2 Allocators'!$B$15:$W$15, 0),FALSE)*$G203), 0, VLOOKUP(VLOOKUP($A203, 'E4 TB Allocation Details'!$A$18:$L$217, MATCH("Customer ID", 'E4 TB Allocation Details'!$A$18:$L$18, 0),FALSE), 'E2 Allocators'!$B$15:$W$361, MATCH('O5 Details by Class &amp; Accounts'!AV$18, 'E2 Allocators'!$B$15:$W$15, 0),FALSE)*$G203)</f>
        <v>0</v>
      </c>
      <c r="AW203" s="1334">
        <f>IF(ISERROR(VLOOKUP(VLOOKUP($A203, 'E4 TB Allocation Details'!$A$18:$L$217, MATCH("Customer ID", 'E4 TB Allocation Details'!$A$18:$L$18, 0),FALSE), 'E2 Allocators'!$B$15:$W$361, MATCH('O5 Details by Class &amp; Accounts'!AW$18, 'E2 Allocators'!$B$15:$W$15, 0),FALSE)*$G203), 0, VLOOKUP(VLOOKUP($A203, 'E4 TB Allocation Details'!$A$18:$L$217, MATCH("Customer ID", 'E4 TB Allocation Details'!$A$18:$L$18, 0),FALSE), 'E2 Allocators'!$B$15:$W$361, MATCH('O5 Details by Class &amp; Accounts'!AW$18, 'E2 Allocators'!$B$15:$W$15, 0),FALSE)*$G203)</f>
        <v>0</v>
      </c>
      <c r="AX203" s="1334">
        <f t="shared" si="51"/>
        <v>0</v>
      </c>
      <c r="AY203" s="1334">
        <f>IF(ISERROR(VLOOKUP(VLOOKUP($A203, 'E4 TB Allocation Details'!$A$18:$L$217, MATCH("Misc ID", 'E4 TB Allocation Details'!$A$18:$L$18, 0),FALSE), 'E2 Allocators'!$B$15:$W$361, MATCH('O5 Details by Class &amp; Accounts'!AY$18, 'E2 Allocators'!$B$15:$W$15, 0),FALSE)*$E203), 0, VLOOKUP(VLOOKUP($A203, 'E4 TB Allocation Details'!$A$18:$L$217, MATCH("Misc ID", 'E4 TB Allocation Details'!$A$18:$L$18, 0),FALSE), 'E2 Allocators'!$B$15:$W$361, MATCH('O5 Details by Class &amp; Accounts'!AY$18, 'E2 Allocators'!$B$15:$W$15, 0),FALSE)*$E203)</f>
        <v>0</v>
      </c>
      <c r="AZ203" s="1334">
        <f>IF(ISERROR(VLOOKUP(VLOOKUP($A203, 'E4 TB Allocation Details'!$A$18:$L$217, MATCH("Misc ID", 'E4 TB Allocation Details'!$A$18:$L$18, 0),FALSE), 'E2 Allocators'!$B$15:$W$361, MATCH('O5 Details by Class &amp; Accounts'!AZ$18, 'E2 Allocators'!$B$15:$W$15, 0),FALSE)*$E203), 0, VLOOKUP(VLOOKUP($A203, 'E4 TB Allocation Details'!$A$18:$L$217, MATCH("Misc ID", 'E4 TB Allocation Details'!$A$18:$L$18, 0),FALSE), 'E2 Allocators'!$B$15:$W$361, MATCH('O5 Details by Class &amp; Accounts'!AZ$18, 'E2 Allocators'!$B$15:$W$15, 0),FALSE)*$E203)</f>
        <v>0</v>
      </c>
      <c r="BA203" s="1334">
        <f>IF(ISERROR(VLOOKUP(VLOOKUP($A203, 'E4 TB Allocation Details'!$A$18:$L$217, MATCH("Misc ID", 'E4 TB Allocation Details'!$A$18:$L$18, 0),FALSE), 'E2 Allocators'!$B$15:$W$361, MATCH('O5 Details by Class &amp; Accounts'!BA$18, 'E2 Allocators'!$B$15:$W$15, 0),FALSE)*$E203), 0, VLOOKUP(VLOOKUP($A203, 'E4 TB Allocation Details'!$A$18:$L$217, MATCH("Misc ID", 'E4 TB Allocation Details'!$A$18:$L$18, 0),FALSE), 'E2 Allocators'!$B$15:$W$361, MATCH('O5 Details by Class &amp; Accounts'!BA$18, 'E2 Allocators'!$B$15:$W$15, 0),FALSE)*$E203)</f>
        <v>0</v>
      </c>
      <c r="BB203" s="1334">
        <f>IF(ISERROR(VLOOKUP(VLOOKUP($A203, 'E4 TB Allocation Details'!$A$18:$L$217, MATCH("Misc ID", 'E4 TB Allocation Details'!$A$18:$L$18, 0),FALSE), 'E2 Allocators'!$B$15:$W$361, MATCH('O5 Details by Class &amp; Accounts'!BB$18, 'E2 Allocators'!$B$15:$W$15, 0),FALSE)*$E203), 0, VLOOKUP(VLOOKUP($A203, 'E4 TB Allocation Details'!$A$18:$L$217, MATCH("Misc ID", 'E4 TB Allocation Details'!$A$18:$L$18, 0),FALSE), 'E2 Allocators'!$B$15:$W$361, MATCH('O5 Details by Class &amp; Accounts'!BB$18, 'E2 Allocators'!$B$15:$W$15, 0),FALSE)*$E203)</f>
        <v>0</v>
      </c>
      <c r="BC203" s="1334">
        <f>IF(ISERROR(VLOOKUP(VLOOKUP($A203, 'E4 TB Allocation Details'!$A$18:$L$217, MATCH("Misc ID", 'E4 TB Allocation Details'!$A$18:$L$18, 0),FALSE), 'E2 Allocators'!$B$15:$W$361, MATCH('O5 Details by Class &amp; Accounts'!BC$18, 'E2 Allocators'!$B$15:$W$15, 0),FALSE)*$E203), 0, VLOOKUP(VLOOKUP($A203, 'E4 TB Allocation Details'!$A$18:$L$217, MATCH("Misc ID", 'E4 TB Allocation Details'!$A$18:$L$18, 0),FALSE), 'E2 Allocators'!$B$15:$W$361, MATCH('O5 Details by Class &amp; Accounts'!BC$18, 'E2 Allocators'!$B$15:$W$15, 0),FALSE)*$E203)</f>
        <v>0</v>
      </c>
      <c r="BD203" s="1334">
        <f>IF(ISERROR(VLOOKUP(VLOOKUP($A203, 'E4 TB Allocation Details'!$A$18:$L$217, MATCH("Misc ID", 'E4 TB Allocation Details'!$A$18:$L$18, 0),FALSE), 'E2 Allocators'!$B$15:$W$361, MATCH('O5 Details by Class &amp; Accounts'!BD$18, 'E2 Allocators'!$B$15:$W$15, 0),FALSE)*$E203), 0, VLOOKUP(VLOOKUP($A203, 'E4 TB Allocation Details'!$A$18:$L$217, MATCH("Misc ID", 'E4 TB Allocation Details'!$A$18:$L$18, 0),FALSE), 'E2 Allocators'!$B$15:$W$361, MATCH('O5 Details by Class &amp; Accounts'!BD$18, 'E2 Allocators'!$B$15:$W$15, 0),FALSE)*$E203)</f>
        <v>0</v>
      </c>
      <c r="BE203" s="1334">
        <f>IF(ISERROR(VLOOKUP(VLOOKUP($A203, 'E4 TB Allocation Details'!$A$18:$L$217, MATCH("Misc ID", 'E4 TB Allocation Details'!$A$18:$L$18, 0),FALSE), 'E2 Allocators'!$B$15:$W$361, MATCH('O5 Details by Class &amp; Accounts'!BE$18, 'E2 Allocators'!$B$15:$W$15, 0),FALSE)*$E203), 0, VLOOKUP(VLOOKUP($A203, 'E4 TB Allocation Details'!$A$18:$L$217, MATCH("Misc ID", 'E4 TB Allocation Details'!$A$18:$L$18, 0),FALSE), 'E2 Allocators'!$B$15:$W$361, MATCH('O5 Details by Class &amp; Accounts'!BE$18, 'E2 Allocators'!$B$15:$W$15, 0),FALSE)*$E203)</f>
        <v>0</v>
      </c>
      <c r="BF203" s="1334">
        <f>IF(ISERROR(VLOOKUP(VLOOKUP($A203, 'E4 TB Allocation Details'!$A$18:$L$217, MATCH("Misc ID", 'E4 TB Allocation Details'!$A$18:$L$18, 0),FALSE), 'E2 Allocators'!$B$15:$W$361, MATCH('O5 Details by Class &amp; Accounts'!BF$18, 'E2 Allocators'!$B$15:$W$15, 0),FALSE)*$E203), 0, VLOOKUP(VLOOKUP($A203, 'E4 TB Allocation Details'!$A$18:$L$217, MATCH("Misc ID", 'E4 TB Allocation Details'!$A$18:$L$18, 0),FALSE), 'E2 Allocators'!$B$15:$W$361, MATCH('O5 Details by Class &amp; Accounts'!BF$18, 'E2 Allocators'!$B$15:$W$15, 0),FALSE)*$E203)</f>
        <v>0</v>
      </c>
      <c r="BG203" s="1334">
        <f>IF(ISERROR(VLOOKUP(VLOOKUP($A203, 'E4 TB Allocation Details'!$A$18:$L$217, MATCH("Misc ID", 'E4 TB Allocation Details'!$A$18:$L$18, 0),FALSE), 'E2 Allocators'!$B$15:$W$361, MATCH('O5 Details by Class &amp; Accounts'!BG$18, 'E2 Allocators'!$B$15:$W$15, 0),FALSE)*$E203), 0, VLOOKUP(VLOOKUP($A203, 'E4 TB Allocation Details'!$A$18:$L$217, MATCH("Misc ID", 'E4 TB Allocation Details'!$A$18:$L$18, 0),FALSE), 'E2 Allocators'!$B$15:$W$361, MATCH('O5 Details by Class &amp; Accounts'!BG$18, 'E2 Allocators'!$B$15:$W$15, 0),FALSE)*$E203)</f>
        <v>0</v>
      </c>
      <c r="BH203" s="1334">
        <f>IF(ISERROR(VLOOKUP(VLOOKUP($A203, 'E4 TB Allocation Details'!$A$18:$L$217, MATCH("Misc ID", 'E4 TB Allocation Details'!$A$18:$L$18, 0),FALSE), 'E2 Allocators'!$B$15:$W$361, MATCH('O5 Details by Class &amp; Accounts'!BH$18, 'E2 Allocators'!$B$15:$W$15, 0),FALSE)*$E203), 0, VLOOKUP(VLOOKUP($A203, 'E4 TB Allocation Details'!$A$18:$L$217, MATCH("Misc ID", 'E4 TB Allocation Details'!$A$18:$L$18, 0),FALSE), 'E2 Allocators'!$B$15:$W$361, MATCH('O5 Details by Class &amp; Accounts'!BH$18, 'E2 Allocators'!$B$15:$W$15, 0),FALSE)*$E203)</f>
        <v>0</v>
      </c>
      <c r="BI203" s="1334">
        <f>IF(ISERROR(VLOOKUP(VLOOKUP($A203, 'E4 TB Allocation Details'!$A$18:$L$217, MATCH("Misc ID", 'E4 TB Allocation Details'!$A$18:$L$18, 0),FALSE), 'E2 Allocators'!$B$15:$W$361, MATCH('O5 Details by Class &amp; Accounts'!BI$18, 'E2 Allocators'!$B$15:$W$15, 0),FALSE)*$E203), 0, VLOOKUP(VLOOKUP($A203, 'E4 TB Allocation Details'!$A$18:$L$217, MATCH("Misc ID", 'E4 TB Allocation Details'!$A$18:$L$18, 0),FALSE), 'E2 Allocators'!$B$15:$W$361, MATCH('O5 Details by Class &amp; Accounts'!BI$18, 'E2 Allocators'!$B$15:$W$15, 0),FALSE)*$E203)</f>
        <v>0</v>
      </c>
      <c r="BJ203" s="1334">
        <f>IF(ISERROR(VLOOKUP(VLOOKUP($A203, 'E4 TB Allocation Details'!$A$18:$L$217, MATCH("Misc ID", 'E4 TB Allocation Details'!$A$18:$L$18, 0),FALSE), 'E2 Allocators'!$B$15:$W$361, MATCH('O5 Details by Class &amp; Accounts'!BJ$18, 'E2 Allocators'!$B$15:$W$15, 0),FALSE)*$E203), 0, VLOOKUP(VLOOKUP($A203, 'E4 TB Allocation Details'!$A$18:$L$217, MATCH("Misc ID", 'E4 TB Allocation Details'!$A$18:$L$18, 0),FALSE), 'E2 Allocators'!$B$15:$W$361, MATCH('O5 Details by Class &amp; Accounts'!BJ$18, 'E2 Allocators'!$B$15:$W$15, 0),FALSE)*$E203)</f>
        <v>0</v>
      </c>
      <c r="BK203" s="1334">
        <f>IF(ISERROR(VLOOKUP(VLOOKUP($A203, 'E4 TB Allocation Details'!$A$18:$L$217, MATCH("Misc ID", 'E4 TB Allocation Details'!$A$18:$L$18, 0),FALSE), 'E2 Allocators'!$B$15:$W$361, MATCH('O5 Details by Class &amp; Accounts'!BK$18, 'E2 Allocators'!$B$15:$W$15, 0),FALSE)*$E203), 0, VLOOKUP(VLOOKUP($A203, 'E4 TB Allocation Details'!$A$18:$L$217, MATCH("Misc ID", 'E4 TB Allocation Details'!$A$18:$L$18, 0),FALSE), 'E2 Allocators'!$B$15:$W$361, MATCH('O5 Details by Class &amp; Accounts'!BK$18, 'E2 Allocators'!$B$15:$W$15, 0),FALSE)*$E203)</f>
        <v>0</v>
      </c>
      <c r="BL203" s="1334">
        <f>IF(ISERROR(VLOOKUP(VLOOKUP($A203, 'E4 TB Allocation Details'!$A$18:$L$217, MATCH("Misc ID", 'E4 TB Allocation Details'!$A$18:$L$18, 0),FALSE), 'E2 Allocators'!$B$15:$W$361, MATCH('O5 Details by Class &amp; Accounts'!BL$18, 'E2 Allocators'!$B$15:$W$15, 0),FALSE)*$E203), 0, VLOOKUP(VLOOKUP($A203, 'E4 TB Allocation Details'!$A$18:$L$217, MATCH("Misc ID", 'E4 TB Allocation Details'!$A$18:$L$18, 0),FALSE), 'E2 Allocators'!$B$15:$W$361, MATCH('O5 Details by Class &amp; Accounts'!BL$18, 'E2 Allocators'!$B$15:$W$15, 0),FALSE)*$E203)</f>
        <v>0</v>
      </c>
      <c r="BM203" s="1334">
        <f>IF(ISERROR(VLOOKUP(VLOOKUP($A203, 'E4 TB Allocation Details'!$A$18:$L$217, MATCH("Misc ID", 'E4 TB Allocation Details'!$A$18:$L$18, 0),FALSE), 'E2 Allocators'!$B$15:$W$361, MATCH('O5 Details by Class &amp; Accounts'!BM$18, 'E2 Allocators'!$B$15:$W$15, 0),FALSE)*$E203), 0, VLOOKUP(VLOOKUP($A203, 'E4 TB Allocation Details'!$A$18:$L$217, MATCH("Misc ID", 'E4 TB Allocation Details'!$A$18:$L$18, 0),FALSE), 'E2 Allocators'!$B$15:$W$361, MATCH('O5 Details by Class &amp; Accounts'!BM$18, 'E2 Allocators'!$B$15:$W$15, 0),FALSE)*$E203)</f>
        <v>0</v>
      </c>
      <c r="BN203" s="1334">
        <f>IF(ISERROR(VLOOKUP(VLOOKUP($A203, 'E4 TB Allocation Details'!$A$18:$L$217, MATCH("Misc ID", 'E4 TB Allocation Details'!$A$18:$L$18, 0),FALSE), 'E2 Allocators'!$B$15:$W$361, MATCH('O5 Details by Class &amp; Accounts'!BN$18, 'E2 Allocators'!$B$15:$W$15, 0),FALSE)*$E203), 0, VLOOKUP(VLOOKUP($A203, 'E4 TB Allocation Details'!$A$18:$L$217, MATCH("Misc ID", 'E4 TB Allocation Details'!$A$18:$L$18, 0),FALSE), 'E2 Allocators'!$B$15:$W$361, MATCH('O5 Details by Class &amp; Accounts'!BN$18, 'E2 Allocators'!$B$15:$W$15, 0),FALSE)*$E203)</f>
        <v>0</v>
      </c>
      <c r="BO203" s="1334">
        <f>IF(ISERROR(VLOOKUP(VLOOKUP($A203, 'E4 TB Allocation Details'!$A$18:$L$217, MATCH("Misc ID", 'E4 TB Allocation Details'!$A$18:$L$18, 0),FALSE), 'E2 Allocators'!$B$15:$W$361, MATCH('O5 Details by Class &amp; Accounts'!BO$18, 'E2 Allocators'!$B$15:$W$15, 0),FALSE)*$E203), 0, VLOOKUP(VLOOKUP($A203, 'E4 TB Allocation Details'!$A$18:$L$217, MATCH("Misc ID", 'E4 TB Allocation Details'!$A$18:$L$18, 0),FALSE), 'E2 Allocators'!$B$15:$W$361, MATCH('O5 Details by Class &amp; Accounts'!BO$18, 'E2 Allocators'!$B$15:$W$15, 0),FALSE)*$E203)</f>
        <v>0</v>
      </c>
      <c r="BP203" s="1334">
        <f>IF(ISERROR(VLOOKUP(VLOOKUP($A203, 'E4 TB Allocation Details'!$A$18:$L$217, MATCH("Misc ID", 'E4 TB Allocation Details'!$A$18:$L$18, 0),FALSE), 'E2 Allocators'!$B$15:$W$361, MATCH('O5 Details by Class &amp; Accounts'!BP$18, 'E2 Allocators'!$B$15:$W$15, 0),FALSE)*$E203), 0, VLOOKUP(VLOOKUP($A203, 'E4 TB Allocation Details'!$A$18:$L$217, MATCH("Misc ID", 'E4 TB Allocation Details'!$A$18:$L$18, 0),FALSE), 'E2 Allocators'!$B$15:$W$361, MATCH('O5 Details by Class &amp; Accounts'!BP$18, 'E2 Allocators'!$B$15:$W$15, 0),FALSE)*$E203)</f>
        <v>0</v>
      </c>
      <c r="BQ203" s="1334">
        <f>IF(ISERROR(VLOOKUP(VLOOKUP($A203, 'E4 TB Allocation Details'!$A$18:$L$217, MATCH("Misc ID", 'E4 TB Allocation Details'!$A$18:$L$18, 0),FALSE), 'E2 Allocators'!$B$15:$W$361, MATCH('O5 Details by Class &amp; Accounts'!BQ$18, 'E2 Allocators'!$B$15:$W$15, 0),FALSE)*$E203), 0, VLOOKUP(VLOOKUP($A203, 'E4 TB Allocation Details'!$A$18:$L$217, MATCH("Misc ID", 'E4 TB Allocation Details'!$A$18:$L$18, 0),FALSE), 'E2 Allocators'!$B$15:$W$361, MATCH('O5 Details by Class &amp; Accounts'!BQ$18, 'E2 Allocators'!$B$15:$W$15, 0),FALSE)*$E203)</f>
        <v>0</v>
      </c>
      <c r="BR203" s="1334">
        <f>IF(ISERROR(VLOOKUP(VLOOKUP($A203, 'E4 TB Allocation Details'!$A$18:$L$217, MATCH("Misc ID", 'E4 TB Allocation Details'!$A$18:$L$18, 0),FALSE), 'E2 Allocators'!$B$15:$W$361, MATCH('O5 Details by Class &amp; Accounts'!BR$18, 'E2 Allocators'!$B$15:$W$15, 0),FALSE)*$E203), 0, VLOOKUP(VLOOKUP($A203, 'E4 TB Allocation Details'!$A$18:$L$217, MATCH("Misc ID", 'E4 TB Allocation Details'!$A$18:$L$18, 0),FALSE), 'E2 Allocators'!$B$15:$W$361, MATCH('O5 Details by Class &amp; Accounts'!BR$18, 'E2 Allocators'!$B$15:$W$15, 0),FALSE)*$E203)</f>
        <v>0</v>
      </c>
      <c r="BS203" s="1334">
        <f t="shared" si="48"/>
        <v>0</v>
      </c>
      <c r="BT203" s="1334">
        <f>IF(ISERROR(VLOOKUP(VLOOKUP($A203, 'E4 TB Allocation Details'!$A$18:$L$217, MATCH("A &amp; G ID", 'E4 TB Allocation Details'!$A$18:$L$18, 0),FALSE), 'E2 Allocators'!$B$15:$W$361, MATCH('O5 Details by Class &amp; Accounts'!BT$18, 'E2 Allocators'!$B$15:$W$15, 0),FALSE)*$E203), 0, VLOOKUP(VLOOKUP($A203, 'E4 TB Allocation Details'!$A$18:$L$217, MATCH("A &amp; G ID", 'E4 TB Allocation Details'!$A$18:$L$18, 0),FALSE), 'E2 Allocators'!$B$15:$W$361, MATCH('O5 Details by Class &amp; Accounts'!BT$18, 'E2 Allocators'!$B$15:$W$15, 0),FALSE)*$E203)</f>
        <v>0</v>
      </c>
      <c r="BU203" s="1334">
        <f>IF(ISERROR(VLOOKUP(VLOOKUP($A203, 'E4 TB Allocation Details'!$A$18:$L$217, MATCH("A &amp; G ID", 'E4 TB Allocation Details'!$A$18:$L$18, 0),FALSE), 'E2 Allocators'!$B$15:$W$361, MATCH('O5 Details by Class &amp; Accounts'!BU$18, 'E2 Allocators'!$B$15:$W$15, 0),FALSE)*$E203), 0, VLOOKUP(VLOOKUP($A203, 'E4 TB Allocation Details'!$A$18:$L$217, MATCH("A &amp; G ID", 'E4 TB Allocation Details'!$A$18:$L$18, 0),FALSE), 'E2 Allocators'!$B$15:$W$361, MATCH('O5 Details by Class &amp; Accounts'!BU$18, 'E2 Allocators'!$B$15:$W$15, 0),FALSE)*$E203)</f>
        <v>0</v>
      </c>
      <c r="BV203" s="1334">
        <f>IF(ISERROR(VLOOKUP(VLOOKUP($A203, 'E4 TB Allocation Details'!$A$18:$L$217, MATCH("A &amp; G ID", 'E4 TB Allocation Details'!$A$18:$L$18, 0),FALSE), 'E2 Allocators'!$B$15:$W$361, MATCH('O5 Details by Class &amp; Accounts'!BV$18, 'E2 Allocators'!$B$15:$W$15, 0),FALSE)*$E203), 0, VLOOKUP(VLOOKUP($A203, 'E4 TB Allocation Details'!$A$18:$L$217, MATCH("A &amp; G ID", 'E4 TB Allocation Details'!$A$18:$L$18, 0),FALSE), 'E2 Allocators'!$B$15:$W$361, MATCH('O5 Details by Class &amp; Accounts'!BV$18, 'E2 Allocators'!$B$15:$W$15, 0),FALSE)*$E203)</f>
        <v>0</v>
      </c>
      <c r="BW203" s="1334">
        <f>IF(ISERROR(VLOOKUP(VLOOKUP($A203, 'E4 TB Allocation Details'!$A$18:$L$217, MATCH("A &amp; G ID", 'E4 TB Allocation Details'!$A$18:$L$18, 0),FALSE), 'E2 Allocators'!$B$15:$W$361, MATCH('O5 Details by Class &amp; Accounts'!BW$18, 'E2 Allocators'!$B$15:$W$15, 0),FALSE)*$E203), 0, VLOOKUP(VLOOKUP($A203, 'E4 TB Allocation Details'!$A$18:$L$217, MATCH("A &amp; G ID", 'E4 TB Allocation Details'!$A$18:$L$18, 0),FALSE), 'E2 Allocators'!$B$15:$W$361, MATCH('O5 Details by Class &amp; Accounts'!BW$18, 'E2 Allocators'!$B$15:$W$15, 0),FALSE)*$E203)</f>
        <v>0</v>
      </c>
      <c r="BX203" s="1334">
        <f>IF(ISERROR(VLOOKUP(VLOOKUP($A203, 'E4 TB Allocation Details'!$A$18:$L$217, MATCH("A &amp; G ID", 'E4 TB Allocation Details'!$A$18:$L$18, 0),FALSE), 'E2 Allocators'!$B$15:$W$361, MATCH('O5 Details by Class &amp; Accounts'!BX$18, 'E2 Allocators'!$B$15:$W$15, 0),FALSE)*$E203), 0, VLOOKUP(VLOOKUP($A203, 'E4 TB Allocation Details'!$A$18:$L$217, MATCH("A &amp; G ID", 'E4 TB Allocation Details'!$A$18:$L$18, 0),FALSE), 'E2 Allocators'!$B$15:$W$361, MATCH('O5 Details by Class &amp; Accounts'!BX$18, 'E2 Allocators'!$B$15:$W$15, 0),FALSE)*$E203)</f>
        <v>0</v>
      </c>
      <c r="BY203" s="1334">
        <f>IF(ISERROR(VLOOKUP(VLOOKUP($A203, 'E4 TB Allocation Details'!$A$18:$L$217, MATCH("A &amp; G ID", 'E4 TB Allocation Details'!$A$18:$L$18, 0),FALSE), 'E2 Allocators'!$B$15:$W$361, MATCH('O5 Details by Class &amp; Accounts'!BY$18, 'E2 Allocators'!$B$15:$W$15, 0),FALSE)*$E203), 0, VLOOKUP(VLOOKUP($A203, 'E4 TB Allocation Details'!$A$18:$L$217, MATCH("A &amp; G ID", 'E4 TB Allocation Details'!$A$18:$L$18, 0),FALSE), 'E2 Allocators'!$B$15:$W$361, MATCH('O5 Details by Class &amp; Accounts'!BY$18, 'E2 Allocators'!$B$15:$W$15, 0),FALSE)*$E203)</f>
        <v>0</v>
      </c>
      <c r="BZ203" s="1334">
        <f>IF(ISERROR(VLOOKUP(VLOOKUP($A203, 'E4 TB Allocation Details'!$A$18:$L$217, MATCH("A &amp; G ID", 'E4 TB Allocation Details'!$A$18:$L$18, 0),FALSE), 'E2 Allocators'!$B$15:$W$361, MATCH('O5 Details by Class &amp; Accounts'!BZ$18, 'E2 Allocators'!$B$15:$W$15, 0),FALSE)*$E203), 0, VLOOKUP(VLOOKUP($A203, 'E4 TB Allocation Details'!$A$18:$L$217, MATCH("A &amp; G ID", 'E4 TB Allocation Details'!$A$18:$L$18, 0),FALSE), 'E2 Allocators'!$B$15:$W$361, MATCH('O5 Details by Class &amp; Accounts'!BZ$18, 'E2 Allocators'!$B$15:$W$15, 0),FALSE)*$E203)</f>
        <v>0</v>
      </c>
      <c r="CA203" s="1334">
        <f>IF(ISERROR(VLOOKUP(VLOOKUP($A203, 'E4 TB Allocation Details'!$A$18:$L$217, MATCH("A &amp; G ID", 'E4 TB Allocation Details'!$A$18:$L$18, 0),FALSE), 'E2 Allocators'!$B$15:$W$361, MATCH('O5 Details by Class &amp; Accounts'!CA$18, 'E2 Allocators'!$B$15:$W$15, 0),FALSE)*$E203), 0, VLOOKUP(VLOOKUP($A203, 'E4 TB Allocation Details'!$A$18:$L$217, MATCH("A &amp; G ID", 'E4 TB Allocation Details'!$A$18:$L$18, 0),FALSE), 'E2 Allocators'!$B$15:$W$361, MATCH('O5 Details by Class &amp; Accounts'!CA$18, 'E2 Allocators'!$B$15:$W$15, 0),FALSE)*$E203)</f>
        <v>0</v>
      </c>
      <c r="CB203" s="1334">
        <f>IF(ISERROR(VLOOKUP(VLOOKUP($A203, 'E4 TB Allocation Details'!$A$18:$L$217, MATCH("A &amp; G ID", 'E4 TB Allocation Details'!$A$18:$L$18, 0),FALSE), 'E2 Allocators'!$B$15:$W$361, MATCH('O5 Details by Class &amp; Accounts'!CB$18, 'E2 Allocators'!$B$15:$W$15, 0),FALSE)*$E203), 0, VLOOKUP(VLOOKUP($A203, 'E4 TB Allocation Details'!$A$18:$L$217, MATCH("A &amp; G ID", 'E4 TB Allocation Details'!$A$18:$L$18, 0),FALSE), 'E2 Allocators'!$B$15:$W$361, MATCH('O5 Details by Class &amp; Accounts'!CB$18, 'E2 Allocators'!$B$15:$W$15, 0),FALSE)*$E203)</f>
        <v>0</v>
      </c>
      <c r="CC203" s="1334">
        <f>IF(ISERROR(VLOOKUP(VLOOKUP($A203, 'E4 TB Allocation Details'!$A$18:$L$217, MATCH("A &amp; G ID", 'E4 TB Allocation Details'!$A$18:$L$18, 0),FALSE), 'E2 Allocators'!$B$15:$W$361, MATCH('O5 Details by Class &amp; Accounts'!CC$18, 'E2 Allocators'!$B$15:$W$15, 0),FALSE)*$E203), 0, VLOOKUP(VLOOKUP($A203, 'E4 TB Allocation Details'!$A$18:$L$217, MATCH("A &amp; G ID", 'E4 TB Allocation Details'!$A$18:$L$18, 0),FALSE), 'E2 Allocators'!$B$15:$W$361, MATCH('O5 Details by Class &amp; Accounts'!CC$18, 'E2 Allocators'!$B$15:$W$15, 0),FALSE)*$E203)</f>
        <v>0</v>
      </c>
      <c r="CD203" s="1334">
        <f>IF(ISERROR(VLOOKUP(VLOOKUP($A203, 'E4 TB Allocation Details'!$A$18:$L$217, MATCH("A &amp; G ID", 'E4 TB Allocation Details'!$A$18:$L$18, 0),FALSE), 'E2 Allocators'!$B$15:$W$361, MATCH('O5 Details by Class &amp; Accounts'!CD$18, 'E2 Allocators'!$B$15:$W$15, 0),FALSE)*$E203), 0, VLOOKUP(VLOOKUP($A203, 'E4 TB Allocation Details'!$A$18:$L$217, MATCH("A &amp; G ID", 'E4 TB Allocation Details'!$A$18:$L$18, 0),FALSE), 'E2 Allocators'!$B$15:$W$361, MATCH('O5 Details by Class &amp; Accounts'!CD$18, 'E2 Allocators'!$B$15:$W$15, 0),FALSE)*$E203)</f>
        <v>0</v>
      </c>
      <c r="CE203" s="1334">
        <f>IF(ISERROR(VLOOKUP(VLOOKUP($A203, 'E4 TB Allocation Details'!$A$18:$L$217, MATCH("A &amp; G ID", 'E4 TB Allocation Details'!$A$18:$L$18, 0),FALSE), 'E2 Allocators'!$B$15:$W$361, MATCH('O5 Details by Class &amp; Accounts'!CE$18, 'E2 Allocators'!$B$15:$W$15, 0),FALSE)*$E203), 0, VLOOKUP(VLOOKUP($A203, 'E4 TB Allocation Details'!$A$18:$L$217, MATCH("A &amp; G ID", 'E4 TB Allocation Details'!$A$18:$L$18, 0),FALSE), 'E2 Allocators'!$B$15:$W$361, MATCH('O5 Details by Class &amp; Accounts'!CE$18, 'E2 Allocators'!$B$15:$W$15, 0),FALSE)*$E203)</f>
        <v>0</v>
      </c>
      <c r="CF203" s="1334">
        <f>IF(ISERROR(VLOOKUP(VLOOKUP($A203, 'E4 TB Allocation Details'!$A$18:$L$217, MATCH("A &amp; G ID", 'E4 TB Allocation Details'!$A$18:$L$18, 0),FALSE), 'E2 Allocators'!$B$15:$W$361, MATCH('O5 Details by Class &amp; Accounts'!CF$18, 'E2 Allocators'!$B$15:$W$15, 0),FALSE)*$E203), 0, VLOOKUP(VLOOKUP($A203, 'E4 TB Allocation Details'!$A$18:$L$217, MATCH("A &amp; G ID", 'E4 TB Allocation Details'!$A$18:$L$18, 0),FALSE), 'E2 Allocators'!$B$15:$W$361, MATCH('O5 Details by Class &amp; Accounts'!CF$18, 'E2 Allocators'!$B$15:$W$15, 0),FALSE)*$E203)</f>
        <v>0</v>
      </c>
      <c r="CG203" s="1334">
        <f>IF(ISERROR(VLOOKUP(VLOOKUP($A203, 'E4 TB Allocation Details'!$A$18:$L$217, MATCH("A &amp; G ID", 'E4 TB Allocation Details'!$A$18:$L$18, 0),FALSE), 'E2 Allocators'!$B$15:$W$361, MATCH('O5 Details by Class &amp; Accounts'!CG$18, 'E2 Allocators'!$B$15:$W$15, 0),FALSE)*$E203), 0, VLOOKUP(VLOOKUP($A203, 'E4 TB Allocation Details'!$A$18:$L$217, MATCH("A &amp; G ID", 'E4 TB Allocation Details'!$A$18:$L$18, 0),FALSE), 'E2 Allocators'!$B$15:$W$361, MATCH('O5 Details by Class &amp; Accounts'!CG$18, 'E2 Allocators'!$B$15:$W$15, 0),FALSE)*$E203)</f>
        <v>0</v>
      </c>
      <c r="CH203" s="1334">
        <f>IF(ISERROR(VLOOKUP(VLOOKUP($A203, 'E4 TB Allocation Details'!$A$18:$L$217, MATCH("A &amp; G ID", 'E4 TB Allocation Details'!$A$18:$L$18, 0),FALSE), 'E2 Allocators'!$B$15:$W$361, MATCH('O5 Details by Class &amp; Accounts'!CH$18, 'E2 Allocators'!$B$15:$W$15, 0),FALSE)*$E203), 0, VLOOKUP(VLOOKUP($A203, 'E4 TB Allocation Details'!$A$18:$L$217, MATCH("A &amp; G ID", 'E4 TB Allocation Details'!$A$18:$L$18, 0),FALSE), 'E2 Allocators'!$B$15:$W$361, MATCH('O5 Details by Class &amp; Accounts'!CH$18, 'E2 Allocators'!$B$15:$W$15, 0),FALSE)*$E203)</f>
        <v>0</v>
      </c>
      <c r="CI203" s="1334">
        <f>IF(ISERROR(VLOOKUP(VLOOKUP($A203, 'E4 TB Allocation Details'!$A$18:$L$217, MATCH("A &amp; G ID", 'E4 TB Allocation Details'!$A$18:$L$18, 0),FALSE), 'E2 Allocators'!$B$15:$W$361, MATCH('O5 Details by Class &amp; Accounts'!CI$18, 'E2 Allocators'!$B$15:$W$15, 0),FALSE)*$E203), 0, VLOOKUP(VLOOKUP($A203, 'E4 TB Allocation Details'!$A$18:$L$217, MATCH("A &amp; G ID", 'E4 TB Allocation Details'!$A$18:$L$18, 0),FALSE), 'E2 Allocators'!$B$15:$W$361, MATCH('O5 Details by Class &amp; Accounts'!CI$18, 'E2 Allocators'!$B$15:$W$15, 0),FALSE)*$E203)</f>
        <v>0</v>
      </c>
      <c r="CJ203" s="1334">
        <f>IF(ISERROR(VLOOKUP(VLOOKUP($A203, 'E4 TB Allocation Details'!$A$18:$L$217, MATCH("A &amp; G ID", 'E4 TB Allocation Details'!$A$18:$L$18, 0),FALSE), 'E2 Allocators'!$B$15:$W$361, MATCH('O5 Details by Class &amp; Accounts'!CJ$18, 'E2 Allocators'!$B$15:$W$15, 0),FALSE)*$E203), 0, VLOOKUP(VLOOKUP($A203, 'E4 TB Allocation Details'!$A$18:$L$217, MATCH("A &amp; G ID", 'E4 TB Allocation Details'!$A$18:$L$18, 0),FALSE), 'E2 Allocators'!$B$15:$W$361, MATCH('O5 Details by Class &amp; Accounts'!CJ$18, 'E2 Allocators'!$B$15:$W$15, 0),FALSE)*$E203)</f>
        <v>0</v>
      </c>
      <c r="CK203" s="1334">
        <f>IF(ISERROR(VLOOKUP(VLOOKUP($A203, 'E4 TB Allocation Details'!$A$18:$L$217, MATCH("A &amp; G ID", 'E4 TB Allocation Details'!$A$18:$L$18, 0),FALSE), 'E2 Allocators'!$B$15:$W$361, MATCH('O5 Details by Class &amp; Accounts'!CK$18, 'E2 Allocators'!$B$15:$W$15, 0),FALSE)*$E203), 0, VLOOKUP(VLOOKUP($A203, 'E4 TB Allocation Details'!$A$18:$L$217, MATCH("A &amp; G ID", 'E4 TB Allocation Details'!$A$18:$L$18, 0),FALSE), 'E2 Allocators'!$B$15:$W$361, MATCH('O5 Details by Class &amp; Accounts'!CK$18, 'E2 Allocators'!$B$15:$W$15, 0),FALSE)*$E203)</f>
        <v>0</v>
      </c>
      <c r="CL203" s="1334">
        <f>IF(ISERROR(VLOOKUP(VLOOKUP($A203, 'E4 TB Allocation Details'!$A$18:$L$217, MATCH("A &amp; G ID", 'E4 TB Allocation Details'!$A$18:$L$18, 0),FALSE), 'E2 Allocators'!$B$15:$W$361, MATCH('O5 Details by Class &amp; Accounts'!CL$18, 'E2 Allocators'!$B$15:$W$15, 0),FALSE)*$E203), 0, VLOOKUP(VLOOKUP($A203, 'E4 TB Allocation Details'!$A$18:$L$217, MATCH("A &amp; G ID", 'E4 TB Allocation Details'!$A$18:$L$18, 0),FALSE), 'E2 Allocators'!$B$15:$W$361, MATCH('O5 Details by Class &amp; Accounts'!CL$18, 'E2 Allocators'!$B$15:$W$15, 0),FALSE)*$E203)</f>
        <v>0</v>
      </c>
      <c r="CM203" s="1334">
        <f>IF(ISERROR(VLOOKUP(VLOOKUP($A203, 'E4 TB Allocation Details'!$A$18:$L$217, MATCH("A &amp; G ID", 'E4 TB Allocation Details'!$A$18:$L$18, 0),FALSE), 'E2 Allocators'!$B$15:$W$361, MATCH('O5 Details by Class &amp; Accounts'!CM$18, 'E2 Allocators'!$B$15:$W$15, 0),FALSE)*$E203), 0, VLOOKUP(VLOOKUP($A203, 'E4 TB Allocation Details'!$A$18:$L$217, MATCH("A &amp; G ID", 'E4 TB Allocation Details'!$A$18:$L$18, 0),FALSE), 'E2 Allocators'!$B$15:$W$361, MATCH('O5 Details by Class &amp; Accounts'!CM$18, 'E2 Allocators'!$B$15:$W$15, 0),FALSE)*$E203)</f>
        <v>0</v>
      </c>
      <c r="CN203" s="1334">
        <f t="shared" si="52"/>
        <v>0</v>
      </c>
      <c r="CO203" s="1670">
        <f t="shared" si="50"/>
        <v>0</v>
      </c>
      <c r="CQ203" s="1926" t="s">
        <v>1271</v>
      </c>
    </row>
    <row r="204" spans="1:95" s="64" customFormat="1" ht="25.5" x14ac:dyDescent="0.2">
      <c r="A204" s="1102">
        <v>5705</v>
      </c>
      <c r="B204" s="1101" t="s">
        <v>1028</v>
      </c>
      <c r="C204" s="1667">
        <f>IF(ISERROR(VLOOKUP($A204,'I3 TB Data'!$A$20:$H$465,MATCH('O5 Details by Class &amp; Accounts'!$C$18, 'I3 TB Data'!$A$20:$H$20,0),0)), 0, VLOOKUP($A204,'I3 TB Data'!$A$20:$H$465,MATCH('O5 Details by Class &amp; Accounts'!$C$18,'I3 TB Data'!$A$20:$H$20,0),0))</f>
        <v>5011623</v>
      </c>
      <c r="D204" s="1668">
        <f>'I4 BO ASSETS'!D96</f>
        <v>0</v>
      </c>
      <c r="E204" s="1667">
        <f>C204+D204</f>
        <v>5011623</v>
      </c>
      <c r="F204" s="1669"/>
      <c r="G204" s="1669"/>
      <c r="H204" s="1334">
        <f t="shared" si="46"/>
        <v>0</v>
      </c>
      <c r="I204" s="1334">
        <f>'O7 Amortization'!G371</f>
        <v>225834.02905781454</v>
      </c>
      <c r="J204" s="1334">
        <f>'O7 Amortization'!H371</f>
        <v>77915.515491926199</v>
      </c>
      <c r="K204" s="1334">
        <f>'O7 Amortization'!I371</f>
        <v>159395.29735600698</v>
      </c>
      <c r="L204" s="1334">
        <f>'O7 Amortization'!J371</f>
        <v>0</v>
      </c>
      <c r="M204" s="1334">
        <f>'O7 Amortization'!K371</f>
        <v>44005.311288535107</v>
      </c>
      <c r="N204" s="1334">
        <f>'O7 Amortization'!L371</f>
        <v>55481.824240210481</v>
      </c>
      <c r="O204" s="1334">
        <f>'O7 Amortization'!M371</f>
        <v>0</v>
      </c>
      <c r="P204" s="1334">
        <f>'O7 Amortization'!N371</f>
        <v>88.085567879109618</v>
      </c>
      <c r="Q204" s="1334">
        <f>'O7 Amortization'!O371</f>
        <v>920.53699762760459</v>
      </c>
      <c r="R204" s="1334">
        <f>'O7 Amortization'!P371</f>
        <v>0</v>
      </c>
      <c r="S204" s="1334">
        <f>'O7 Amortization'!Q371</f>
        <v>0</v>
      </c>
      <c r="T204" s="1334">
        <f>'O7 Amortization'!R371</f>
        <v>0</v>
      </c>
      <c r="U204" s="1334">
        <f>'O7 Amortization'!S371</f>
        <v>0</v>
      </c>
      <c r="V204" s="1334">
        <f>'O7 Amortization'!T371</f>
        <v>0</v>
      </c>
      <c r="W204" s="1334">
        <f>'O7 Amortization'!U371</f>
        <v>0</v>
      </c>
      <c r="X204" s="1334">
        <f>'O7 Amortization'!V371</f>
        <v>0</v>
      </c>
      <c r="Y204" s="1334">
        <f>'O7 Amortization'!W371</f>
        <v>0</v>
      </c>
      <c r="Z204" s="1334">
        <f>'O7 Amortization'!X371</f>
        <v>0</v>
      </c>
      <c r="AA204" s="1334">
        <f>'O7 Amortization'!Y371</f>
        <v>0</v>
      </c>
      <c r="AB204" s="1334">
        <f>'O7 Amortization'!Z371</f>
        <v>0</v>
      </c>
      <c r="AC204" s="1334">
        <f t="shared" si="47"/>
        <v>563640.60000000009</v>
      </c>
      <c r="AD204" s="1334">
        <f>'O7 Amortization'!AB371</f>
        <v>544329.08484151273</v>
      </c>
      <c r="AE204" s="1334">
        <f>'O7 Amortization'!AC371</f>
        <v>135620.46846301586</v>
      </c>
      <c r="AF204" s="1334">
        <f>'O7 Amortization'!AD371</f>
        <v>41926.577170303572</v>
      </c>
      <c r="AG204" s="1334">
        <f>'O7 Amortization'!AE371</f>
        <v>0</v>
      </c>
      <c r="AH204" s="1334">
        <f>'O7 Amortization'!AF371</f>
        <v>28930.113777482184</v>
      </c>
      <c r="AI204" s="1334">
        <f>'O7 Amortization'!AG371</f>
        <v>34322.120314904867</v>
      </c>
      <c r="AJ204" s="1334">
        <f>'O7 Amortization'!AH371</f>
        <v>62741.580755985764</v>
      </c>
      <c r="AK204" s="1334">
        <f>'O7 Amortization'!AI371</f>
        <v>3877.9481166226046</v>
      </c>
      <c r="AL204" s="1334">
        <f>'O7 Amortization'!AJ371</f>
        <v>2503.5065601724582</v>
      </c>
      <c r="AM204" s="1334">
        <f>'O7 Amortization'!AK371</f>
        <v>0</v>
      </c>
      <c r="AN204" s="1334">
        <f>'O7 Amortization'!AL371</f>
        <v>0</v>
      </c>
      <c r="AO204" s="1334">
        <f>'O7 Amortization'!AM371</f>
        <v>0</v>
      </c>
      <c r="AP204" s="1334">
        <f>'O7 Amortization'!AN371</f>
        <v>0</v>
      </c>
      <c r="AQ204" s="1334">
        <f>'O7 Amortization'!AO371</f>
        <v>0</v>
      </c>
      <c r="AR204" s="1334">
        <f>'O7 Amortization'!AP371</f>
        <v>0</v>
      </c>
      <c r="AS204" s="1334">
        <f>'O7 Amortization'!AQ371</f>
        <v>0</v>
      </c>
      <c r="AT204" s="1334">
        <f>'O7 Amortization'!AR371</f>
        <v>0</v>
      </c>
      <c r="AU204" s="1334">
        <f>'O7 Amortization'!AS371</f>
        <v>0</v>
      </c>
      <c r="AV204" s="1334">
        <f>'O7 Amortization'!AT371</f>
        <v>0</v>
      </c>
      <c r="AW204" s="1334">
        <f>'O7 Amortization'!AU371</f>
        <v>0</v>
      </c>
      <c r="AX204" s="1334">
        <f t="shared" si="51"/>
        <v>854251.4</v>
      </c>
      <c r="AY204" s="1334"/>
      <c r="AZ204" s="1334"/>
      <c r="BA204" s="1334"/>
      <c r="BB204" s="1334"/>
      <c r="BC204" s="1334"/>
      <c r="BD204" s="1334"/>
      <c r="BE204" s="1334"/>
      <c r="BF204" s="1334"/>
      <c r="BG204" s="1334"/>
      <c r="BH204" s="1334"/>
      <c r="BI204" s="1334"/>
      <c r="BJ204" s="1334"/>
      <c r="BK204" s="1334"/>
      <c r="BL204" s="1334"/>
      <c r="BM204" s="1334"/>
      <c r="BN204" s="1334"/>
      <c r="BO204" s="1334"/>
      <c r="BP204" s="1334"/>
      <c r="BQ204" s="1334"/>
      <c r="BR204" s="1334"/>
      <c r="BS204" s="1334"/>
      <c r="BT204" s="1334">
        <f>'O7 Amortization'!AW371</f>
        <v>1872700.3755929719</v>
      </c>
      <c r="BU204" s="1334">
        <f>'O7 Amortization'!AX371</f>
        <v>472004.16109129088</v>
      </c>
      <c r="BV204" s="1334">
        <f>'O7 Amortization'!AY371</f>
        <v>566927.2101065123</v>
      </c>
      <c r="BW204" s="1334">
        <f>'O7 Amortization'!AZ371</f>
        <v>0</v>
      </c>
      <c r="BX204" s="1334">
        <f>'O7 Amortization'!BA371</f>
        <v>207389.81718012306</v>
      </c>
      <c r="BY204" s="1334">
        <f>'O7 Amortization'!BB371</f>
        <v>271926.22485412029</v>
      </c>
      <c r="BZ204" s="1334">
        <f>'O7 Amortization'!BC371</f>
        <v>181436.10166125133</v>
      </c>
      <c r="CA204" s="1334">
        <f>'O7 Amortization'!BD371</f>
        <v>11463.625255701389</v>
      </c>
      <c r="CB204" s="1334">
        <f>'O7 Amortization'!BE371</f>
        <v>9884.484258028182</v>
      </c>
      <c r="CC204" s="1334">
        <f>'O7 Amortization'!BF371</f>
        <v>0</v>
      </c>
      <c r="CD204" s="1334">
        <f>'O7 Amortization'!BG371</f>
        <v>0</v>
      </c>
      <c r="CE204" s="1334">
        <f>'O7 Amortization'!BH371</f>
        <v>0</v>
      </c>
      <c r="CF204" s="1334">
        <f>'O7 Amortization'!BI371</f>
        <v>0</v>
      </c>
      <c r="CG204" s="1334">
        <f>'O7 Amortization'!BJ371</f>
        <v>0</v>
      </c>
      <c r="CH204" s="1334">
        <f>'O7 Amortization'!BK371</f>
        <v>0</v>
      </c>
      <c r="CI204" s="1334">
        <f>'O7 Amortization'!BL371</f>
        <v>0</v>
      </c>
      <c r="CJ204" s="1334">
        <f>'O7 Amortization'!BM371</f>
        <v>0</v>
      </c>
      <c r="CK204" s="1334">
        <f>'O7 Amortization'!BN371</f>
        <v>0</v>
      </c>
      <c r="CL204" s="1334">
        <f>'O7 Amortization'!BO371</f>
        <v>0</v>
      </c>
      <c r="CM204" s="1334">
        <f>'O7 Amortization'!BP371</f>
        <v>0</v>
      </c>
      <c r="CN204" s="1334">
        <f t="shared" si="52"/>
        <v>3593731.9999999995</v>
      </c>
      <c r="CO204" s="1670">
        <f>+E204-AC204-AX204-CN204</f>
        <v>-0.99999999906867743</v>
      </c>
      <c r="CQ204" s="1926" t="s">
        <v>1701</v>
      </c>
    </row>
    <row r="205" spans="1:95" s="64" customFormat="1" ht="12.75" x14ac:dyDescent="0.2">
      <c r="A205" s="1102">
        <v>5710</v>
      </c>
      <c r="B205" s="1101" t="s">
        <v>1478</v>
      </c>
      <c r="C205" s="1667">
        <f>IF(ISERROR(VLOOKUP($A205,'I3 TB Data'!$A$20:$H$465,MATCH('O5 Details by Class &amp; Accounts'!$C$18, 'I3 TB Data'!$A$20:$H$20,0),0)), 0, VLOOKUP($A205,'I3 TB Data'!$A$20:$H$465,MATCH('O5 Details by Class &amp; Accounts'!$C$18,'I3 TB Data'!$A$20:$H$20,0),0))</f>
        <v>0</v>
      </c>
      <c r="D205" s="1668">
        <f>'I4 BO ASSETS'!D97</f>
        <v>0</v>
      </c>
      <c r="E205" s="1667">
        <f>C205+D205</f>
        <v>0</v>
      </c>
      <c r="F205" s="1669"/>
      <c r="G205" s="1669"/>
      <c r="H205" s="1334">
        <f t="shared" si="46"/>
        <v>0</v>
      </c>
      <c r="I205" s="1334">
        <f>'O7 Amortization'!G444</f>
        <v>0</v>
      </c>
      <c r="J205" s="1334">
        <f>'O7 Amortization'!H444</f>
        <v>0</v>
      </c>
      <c r="K205" s="1334">
        <f>'O7 Amortization'!I444</f>
        <v>0</v>
      </c>
      <c r="L205" s="1334">
        <f>'O7 Amortization'!J444</f>
        <v>0</v>
      </c>
      <c r="M205" s="1334">
        <f>'O7 Amortization'!K444</f>
        <v>0</v>
      </c>
      <c r="N205" s="1334">
        <f>'O7 Amortization'!L444</f>
        <v>0</v>
      </c>
      <c r="O205" s="1334">
        <f>'O7 Amortization'!M444</f>
        <v>0</v>
      </c>
      <c r="P205" s="1334">
        <f>'O7 Amortization'!N444</f>
        <v>0</v>
      </c>
      <c r="Q205" s="1334">
        <f>'O7 Amortization'!O444</f>
        <v>0</v>
      </c>
      <c r="R205" s="1334">
        <f>'O7 Amortization'!P444</f>
        <v>0</v>
      </c>
      <c r="S205" s="1334">
        <f>'O7 Amortization'!Q444</f>
        <v>0</v>
      </c>
      <c r="T205" s="1334">
        <f>'O7 Amortization'!R444</f>
        <v>0</v>
      </c>
      <c r="U205" s="1334">
        <f>'O7 Amortization'!S444</f>
        <v>0</v>
      </c>
      <c r="V205" s="1334">
        <f>'O7 Amortization'!T444</f>
        <v>0</v>
      </c>
      <c r="W205" s="1334">
        <f>'O7 Amortization'!U444</f>
        <v>0</v>
      </c>
      <c r="X205" s="1334">
        <f>'O7 Amortization'!V444</f>
        <v>0</v>
      </c>
      <c r="Y205" s="1334">
        <f>'O7 Amortization'!W444</f>
        <v>0</v>
      </c>
      <c r="Z205" s="1334">
        <f>'O7 Amortization'!X444</f>
        <v>0</v>
      </c>
      <c r="AA205" s="1334">
        <f>'O7 Amortization'!Y444</f>
        <v>0</v>
      </c>
      <c r="AB205" s="1334">
        <f>'O7 Amortization'!Z444</f>
        <v>0</v>
      </c>
      <c r="AC205" s="1334">
        <f t="shared" si="47"/>
        <v>0</v>
      </c>
      <c r="AD205" s="1334">
        <f>'O7 Amortization'!AB444</f>
        <v>0</v>
      </c>
      <c r="AE205" s="1334">
        <f>'O7 Amortization'!AC444</f>
        <v>0</v>
      </c>
      <c r="AF205" s="1334">
        <f>'O7 Amortization'!AD444</f>
        <v>0</v>
      </c>
      <c r="AG205" s="1334">
        <f>'O7 Amortization'!AE444</f>
        <v>0</v>
      </c>
      <c r="AH205" s="1334">
        <f>'O7 Amortization'!AF444</f>
        <v>0</v>
      </c>
      <c r="AI205" s="1334">
        <f>'O7 Amortization'!AG444</f>
        <v>0</v>
      </c>
      <c r="AJ205" s="1334">
        <f>'O7 Amortization'!AH444</f>
        <v>0</v>
      </c>
      <c r="AK205" s="1334">
        <f>'O7 Amortization'!AI444</f>
        <v>0</v>
      </c>
      <c r="AL205" s="1334">
        <f>'O7 Amortization'!AJ444</f>
        <v>0</v>
      </c>
      <c r="AM205" s="1334">
        <f>'O7 Amortization'!AK444</f>
        <v>0</v>
      </c>
      <c r="AN205" s="1334">
        <f>'O7 Amortization'!AL444</f>
        <v>0</v>
      </c>
      <c r="AO205" s="1334">
        <f>'O7 Amortization'!AM444</f>
        <v>0</v>
      </c>
      <c r="AP205" s="1334">
        <f>'O7 Amortization'!AN444</f>
        <v>0</v>
      </c>
      <c r="AQ205" s="1334">
        <f>'O7 Amortization'!AO444</f>
        <v>0</v>
      </c>
      <c r="AR205" s="1334">
        <f>'O7 Amortization'!AP444</f>
        <v>0</v>
      </c>
      <c r="AS205" s="1334">
        <f>'O7 Amortization'!AQ444</f>
        <v>0</v>
      </c>
      <c r="AT205" s="1334">
        <f>'O7 Amortization'!AR444</f>
        <v>0</v>
      </c>
      <c r="AU205" s="1334">
        <f>'O7 Amortization'!AS444</f>
        <v>0</v>
      </c>
      <c r="AV205" s="1334">
        <f>'O7 Amortization'!AT444</f>
        <v>0</v>
      </c>
      <c r="AW205" s="1334">
        <f>'O7 Amortization'!AU444</f>
        <v>0</v>
      </c>
      <c r="AX205" s="1334">
        <f t="shared" si="51"/>
        <v>0</v>
      </c>
      <c r="AY205" s="1334"/>
      <c r="AZ205" s="1334"/>
      <c r="BA205" s="1334"/>
      <c r="BB205" s="1334"/>
      <c r="BC205" s="1334"/>
      <c r="BD205" s="1334"/>
      <c r="BE205" s="1334"/>
      <c r="BF205" s="1334"/>
      <c r="BG205" s="1334"/>
      <c r="BH205" s="1334"/>
      <c r="BI205" s="1334"/>
      <c r="BJ205" s="1334"/>
      <c r="BK205" s="1334"/>
      <c r="BL205" s="1334"/>
      <c r="BM205" s="1334"/>
      <c r="BN205" s="1334"/>
      <c r="BO205" s="1334"/>
      <c r="BP205" s="1334"/>
      <c r="BQ205" s="1334"/>
      <c r="BR205" s="1334"/>
      <c r="BS205" s="1334"/>
      <c r="BT205" s="1334">
        <f>'O7 Amortization'!AW444</f>
        <v>0</v>
      </c>
      <c r="BU205" s="1334">
        <f>'O7 Amortization'!AX444</f>
        <v>0</v>
      </c>
      <c r="BV205" s="1334">
        <f>'O7 Amortization'!AY444</f>
        <v>0</v>
      </c>
      <c r="BW205" s="1334">
        <f>'O7 Amortization'!AZ444</f>
        <v>0</v>
      </c>
      <c r="BX205" s="1334">
        <f>'O7 Amortization'!BA444</f>
        <v>0</v>
      </c>
      <c r="BY205" s="1334">
        <f>'O7 Amortization'!BB444</f>
        <v>0</v>
      </c>
      <c r="BZ205" s="1334">
        <f>'O7 Amortization'!BC444</f>
        <v>0</v>
      </c>
      <c r="CA205" s="1334">
        <f>'O7 Amortization'!BD444</f>
        <v>0</v>
      </c>
      <c r="CB205" s="1334">
        <f>'O7 Amortization'!BE444</f>
        <v>0</v>
      </c>
      <c r="CC205" s="1334">
        <f>'O7 Amortization'!BF444</f>
        <v>0</v>
      </c>
      <c r="CD205" s="1334">
        <f>'O7 Amortization'!BG444</f>
        <v>0</v>
      </c>
      <c r="CE205" s="1334">
        <f>'O7 Amortization'!BH444</f>
        <v>0</v>
      </c>
      <c r="CF205" s="1334">
        <f>'O7 Amortization'!BI444</f>
        <v>0</v>
      </c>
      <c r="CG205" s="1334">
        <f>'O7 Amortization'!BJ444</f>
        <v>0</v>
      </c>
      <c r="CH205" s="1334">
        <f>'O7 Amortization'!BK444</f>
        <v>0</v>
      </c>
      <c r="CI205" s="1334">
        <f>'O7 Amortization'!BL444</f>
        <v>0</v>
      </c>
      <c r="CJ205" s="1334">
        <f>'O7 Amortization'!BM444</f>
        <v>0</v>
      </c>
      <c r="CK205" s="1334">
        <f>'O7 Amortization'!BN444</f>
        <v>0</v>
      </c>
      <c r="CL205" s="1334">
        <f>'O7 Amortization'!BO444</f>
        <v>0</v>
      </c>
      <c r="CM205" s="1334">
        <f>'O7 Amortization'!BP444</f>
        <v>0</v>
      </c>
      <c r="CN205" s="1334">
        <f>'O7 Amortization'!BQ444</f>
        <v>0</v>
      </c>
      <c r="CO205" s="1670">
        <f>+E205-AC205-AX205-CN205</f>
        <v>0</v>
      </c>
      <c r="CQ205" s="1926" t="s">
        <v>1701</v>
      </c>
    </row>
    <row r="206" spans="1:95" s="64" customFormat="1" ht="25.5" x14ac:dyDescent="0.2">
      <c r="A206" s="2226">
        <v>5715</v>
      </c>
      <c r="B206" s="2176" t="s">
        <v>1479</v>
      </c>
      <c r="C206" s="1667">
        <f>IF(ISERROR(VLOOKUP($A206,'I3 TB Data'!$A$20:$H$465,MATCH('O5 Details by Class &amp; Accounts'!$C$18, 'I3 TB Data'!$A$20:$H$20,0),0)), 0, VLOOKUP($A206,'I3 TB Data'!$A$20:$H$465,MATCH('O5 Details by Class &amp; Accounts'!$C$18,'I3 TB Data'!$A$20:$H$20,0),0))</f>
        <v>0</v>
      </c>
      <c r="D206" s="1668">
        <f>'I4 BO ASSETS'!D98</f>
        <v>0</v>
      </c>
      <c r="E206" s="1667">
        <f>C206+D206</f>
        <v>0</v>
      </c>
      <c r="F206" s="1669"/>
      <c r="G206" s="1669"/>
      <c r="H206" s="1334">
        <f t="shared" si="46"/>
        <v>0</v>
      </c>
      <c r="I206" s="1334">
        <f>'O7 Amortization'!G518</f>
        <v>0</v>
      </c>
      <c r="J206" s="1334">
        <f>'O7 Amortization'!H518</f>
        <v>0</v>
      </c>
      <c r="K206" s="1334">
        <f>'O7 Amortization'!I518</f>
        <v>0</v>
      </c>
      <c r="L206" s="1334">
        <f>'O7 Amortization'!J518</f>
        <v>0</v>
      </c>
      <c r="M206" s="1334">
        <f>'O7 Amortization'!K518</f>
        <v>0</v>
      </c>
      <c r="N206" s="1334">
        <f>'O7 Amortization'!L518</f>
        <v>0</v>
      </c>
      <c r="O206" s="1334">
        <f>'O7 Amortization'!M518</f>
        <v>0</v>
      </c>
      <c r="P206" s="1334">
        <f>'O7 Amortization'!N518</f>
        <v>0</v>
      </c>
      <c r="Q206" s="1334">
        <f>'O7 Amortization'!O518</f>
        <v>0</v>
      </c>
      <c r="R206" s="1334">
        <f>'O7 Amortization'!P518</f>
        <v>0</v>
      </c>
      <c r="S206" s="1334">
        <f>'O7 Amortization'!Q518</f>
        <v>0</v>
      </c>
      <c r="T206" s="1334">
        <f>'O7 Amortization'!R518</f>
        <v>0</v>
      </c>
      <c r="U206" s="1334">
        <f>'O7 Amortization'!S518</f>
        <v>0</v>
      </c>
      <c r="V206" s="1334">
        <f>'O7 Amortization'!T518</f>
        <v>0</v>
      </c>
      <c r="W206" s="1334">
        <f>'O7 Amortization'!U518</f>
        <v>0</v>
      </c>
      <c r="X206" s="1334">
        <f>'O7 Amortization'!V518</f>
        <v>0</v>
      </c>
      <c r="Y206" s="1334">
        <f>'O7 Amortization'!W518</f>
        <v>0</v>
      </c>
      <c r="Z206" s="1334">
        <f>'O7 Amortization'!X518</f>
        <v>0</v>
      </c>
      <c r="AA206" s="1334">
        <f>'O7 Amortization'!Y518</f>
        <v>0</v>
      </c>
      <c r="AB206" s="1334">
        <f>'O7 Amortization'!Z518</f>
        <v>0</v>
      </c>
      <c r="AC206" s="1334">
        <f t="shared" si="47"/>
        <v>0</v>
      </c>
      <c r="AD206" s="1334">
        <f>'O7 Amortization'!AB518</f>
        <v>0</v>
      </c>
      <c r="AE206" s="1334">
        <f>'O7 Amortization'!AC518</f>
        <v>0</v>
      </c>
      <c r="AF206" s="1334">
        <f>'O7 Amortization'!AD518</f>
        <v>0</v>
      </c>
      <c r="AG206" s="1334">
        <f>'O7 Amortization'!AE518</f>
        <v>0</v>
      </c>
      <c r="AH206" s="1334">
        <f>'O7 Amortization'!AF518</f>
        <v>0</v>
      </c>
      <c r="AI206" s="1334">
        <f>'O7 Amortization'!AG518</f>
        <v>0</v>
      </c>
      <c r="AJ206" s="1334">
        <f>'O7 Amortization'!AH518</f>
        <v>0</v>
      </c>
      <c r="AK206" s="1334">
        <f>'O7 Amortization'!AI518</f>
        <v>0</v>
      </c>
      <c r="AL206" s="1334">
        <f>'O7 Amortization'!AJ518</f>
        <v>0</v>
      </c>
      <c r="AM206" s="1334">
        <f>'O7 Amortization'!AK518</f>
        <v>0</v>
      </c>
      <c r="AN206" s="1334">
        <f>'O7 Amortization'!AL518</f>
        <v>0</v>
      </c>
      <c r="AO206" s="1334">
        <f>'O7 Amortization'!AM518</f>
        <v>0</v>
      </c>
      <c r="AP206" s="1334">
        <f>'O7 Amortization'!AN518</f>
        <v>0</v>
      </c>
      <c r="AQ206" s="1334">
        <f>'O7 Amortization'!AO518</f>
        <v>0</v>
      </c>
      <c r="AR206" s="1334">
        <f>'O7 Amortization'!AP518</f>
        <v>0</v>
      </c>
      <c r="AS206" s="1334">
        <f>'O7 Amortization'!AQ518</f>
        <v>0</v>
      </c>
      <c r="AT206" s="1334">
        <f>'O7 Amortization'!AR518</f>
        <v>0</v>
      </c>
      <c r="AU206" s="1334">
        <f>'O7 Amortization'!AS518</f>
        <v>0</v>
      </c>
      <c r="AV206" s="1334">
        <f>'O7 Amortization'!AT518</f>
        <v>0</v>
      </c>
      <c r="AW206" s="1334">
        <f>'O7 Amortization'!AU518</f>
        <v>0</v>
      </c>
      <c r="AX206" s="1334">
        <f t="shared" si="51"/>
        <v>0</v>
      </c>
      <c r="AY206" s="1334"/>
      <c r="AZ206" s="1334"/>
      <c r="BA206" s="1334"/>
      <c r="BB206" s="1334"/>
      <c r="BC206" s="1334"/>
      <c r="BD206" s="1334"/>
      <c r="BE206" s="1334"/>
      <c r="BF206" s="1334"/>
      <c r="BG206" s="1334"/>
      <c r="BH206" s="1334"/>
      <c r="BI206" s="1334"/>
      <c r="BJ206" s="1334"/>
      <c r="BK206" s="1334"/>
      <c r="BL206" s="1334"/>
      <c r="BM206" s="1334"/>
      <c r="BN206" s="1334"/>
      <c r="BO206" s="1334"/>
      <c r="BP206" s="1334"/>
      <c r="BQ206" s="1334"/>
      <c r="BR206" s="1334"/>
      <c r="BS206" s="1334"/>
      <c r="BT206" s="1334">
        <f>'O7 Amortization'!AW518</f>
        <v>0</v>
      </c>
      <c r="BU206" s="1334">
        <f>'O7 Amortization'!AX518</f>
        <v>0</v>
      </c>
      <c r="BV206" s="1334">
        <f>'O7 Amortization'!AY518</f>
        <v>0</v>
      </c>
      <c r="BW206" s="1334">
        <f>'O7 Amortization'!AZ518</f>
        <v>0</v>
      </c>
      <c r="BX206" s="1334">
        <f>'O7 Amortization'!BA518</f>
        <v>0</v>
      </c>
      <c r="BY206" s="1334">
        <f>'O7 Amortization'!BB518</f>
        <v>0</v>
      </c>
      <c r="BZ206" s="1334">
        <f>'O7 Amortization'!BC518</f>
        <v>0</v>
      </c>
      <c r="CA206" s="1334">
        <f>'O7 Amortization'!BD518</f>
        <v>0</v>
      </c>
      <c r="CB206" s="1334">
        <f>'O7 Amortization'!BE518</f>
        <v>0</v>
      </c>
      <c r="CC206" s="1334">
        <f>'O7 Amortization'!BF518</f>
        <v>0</v>
      </c>
      <c r="CD206" s="1334">
        <f>'O7 Amortization'!BG518</f>
        <v>0</v>
      </c>
      <c r="CE206" s="1334">
        <f>'O7 Amortization'!BH518</f>
        <v>0</v>
      </c>
      <c r="CF206" s="1334">
        <f>'O7 Amortization'!BI518</f>
        <v>0</v>
      </c>
      <c r="CG206" s="1334">
        <f>'O7 Amortization'!BJ518</f>
        <v>0</v>
      </c>
      <c r="CH206" s="1334">
        <f>'O7 Amortization'!BK518</f>
        <v>0</v>
      </c>
      <c r="CI206" s="1334">
        <f>'O7 Amortization'!BL518</f>
        <v>0</v>
      </c>
      <c r="CJ206" s="1334">
        <f>'O7 Amortization'!BM518</f>
        <v>0</v>
      </c>
      <c r="CK206" s="1334">
        <f>'O7 Amortization'!BN518</f>
        <v>0</v>
      </c>
      <c r="CL206" s="1334">
        <f>'O7 Amortization'!BO518</f>
        <v>0</v>
      </c>
      <c r="CM206" s="1334">
        <f>'O7 Amortization'!BP518</f>
        <v>0</v>
      </c>
      <c r="CN206" s="1334">
        <f t="shared" si="52"/>
        <v>0</v>
      </c>
      <c r="CO206" s="1670">
        <f>+E206-AC206-AX206-CN206</f>
        <v>0</v>
      </c>
      <c r="CQ206" s="1926" t="s">
        <v>1701</v>
      </c>
    </row>
    <row r="207" spans="1:95" s="64" customFormat="1" ht="25.5" x14ac:dyDescent="0.2">
      <c r="A207" s="1103">
        <v>5720</v>
      </c>
      <c r="B207" s="1104" t="s">
        <v>1480</v>
      </c>
      <c r="C207" s="1667">
        <f>IF(ISERROR(VLOOKUP($A207,'I3 TB Data'!$A$20:$H$465,MATCH('O5 Details by Class &amp; Accounts'!$C$18, 'I3 TB Data'!$A$20:$H$20,0),0)), 0, VLOOKUP($A207,'I3 TB Data'!$A$20:$H$465,MATCH('O5 Details by Class &amp; Accounts'!$C$18,'I3 TB Data'!$A$20:$H$20,0),0))</f>
        <v>0</v>
      </c>
      <c r="D207" s="1668">
        <f>'I4 BO ASSETS'!D99</f>
        <v>0</v>
      </c>
      <c r="E207" s="1667">
        <f>C207+D207</f>
        <v>0</v>
      </c>
      <c r="F207" s="1669"/>
      <c r="G207" s="1669"/>
      <c r="H207" s="1334">
        <f t="shared" si="46"/>
        <v>0</v>
      </c>
      <c r="I207" s="1334">
        <f>'O7 Amortization'!G592</f>
        <v>0</v>
      </c>
      <c r="J207" s="1334">
        <f>'O7 Amortization'!H592</f>
        <v>0</v>
      </c>
      <c r="K207" s="1334">
        <f>'O7 Amortization'!I592</f>
        <v>0</v>
      </c>
      <c r="L207" s="1334">
        <f>'O7 Amortization'!J592</f>
        <v>0</v>
      </c>
      <c r="M207" s="1334">
        <f>'O7 Amortization'!K592</f>
        <v>0</v>
      </c>
      <c r="N207" s="1334">
        <f>'O7 Amortization'!L592</f>
        <v>0</v>
      </c>
      <c r="O207" s="1334">
        <f>'O7 Amortization'!M592</f>
        <v>0</v>
      </c>
      <c r="P207" s="1334">
        <f>'O7 Amortization'!N592</f>
        <v>0</v>
      </c>
      <c r="Q207" s="1334">
        <f>'O7 Amortization'!O592</f>
        <v>0</v>
      </c>
      <c r="R207" s="1334">
        <f>'O7 Amortization'!P592</f>
        <v>0</v>
      </c>
      <c r="S207" s="1334">
        <f>'O7 Amortization'!Q592</f>
        <v>0</v>
      </c>
      <c r="T207" s="1334">
        <f>'O7 Amortization'!R592</f>
        <v>0</v>
      </c>
      <c r="U207" s="1334">
        <f>'O7 Amortization'!S592</f>
        <v>0</v>
      </c>
      <c r="V207" s="1334">
        <f>'O7 Amortization'!T592</f>
        <v>0</v>
      </c>
      <c r="W207" s="1334">
        <f>'O7 Amortization'!U592</f>
        <v>0</v>
      </c>
      <c r="X207" s="1334">
        <f>'O7 Amortization'!V592</f>
        <v>0</v>
      </c>
      <c r="Y207" s="1334">
        <f>'O7 Amortization'!W592</f>
        <v>0</v>
      </c>
      <c r="Z207" s="1334">
        <f>'O7 Amortization'!X592</f>
        <v>0</v>
      </c>
      <c r="AA207" s="1334">
        <f>'O7 Amortization'!Y592</f>
        <v>0</v>
      </c>
      <c r="AB207" s="1334">
        <f>'O7 Amortization'!Z592</f>
        <v>0</v>
      </c>
      <c r="AC207" s="1334">
        <f t="shared" si="47"/>
        <v>0</v>
      </c>
      <c r="AD207" s="1334">
        <f>'O7 Amortization'!AB592</f>
        <v>0</v>
      </c>
      <c r="AE207" s="1334">
        <f>'O7 Amortization'!AC592</f>
        <v>0</v>
      </c>
      <c r="AF207" s="1334">
        <f>'O7 Amortization'!AD592</f>
        <v>0</v>
      </c>
      <c r="AG207" s="1334">
        <f>'O7 Amortization'!AE592</f>
        <v>0</v>
      </c>
      <c r="AH207" s="1334">
        <f>'O7 Amortization'!AF592</f>
        <v>0</v>
      </c>
      <c r="AI207" s="1334">
        <f>'O7 Amortization'!AG592</f>
        <v>0</v>
      </c>
      <c r="AJ207" s="1334">
        <f>'O7 Amortization'!AH592</f>
        <v>0</v>
      </c>
      <c r="AK207" s="1334">
        <f>'O7 Amortization'!AI592</f>
        <v>0</v>
      </c>
      <c r="AL207" s="1334">
        <f>'O7 Amortization'!AJ592</f>
        <v>0</v>
      </c>
      <c r="AM207" s="1334">
        <f>'O7 Amortization'!AK592</f>
        <v>0</v>
      </c>
      <c r="AN207" s="1334">
        <f>'O7 Amortization'!AL592</f>
        <v>0</v>
      </c>
      <c r="AO207" s="1334">
        <f>'O7 Amortization'!AM592</f>
        <v>0</v>
      </c>
      <c r="AP207" s="1334">
        <f>'O7 Amortization'!AN592</f>
        <v>0</v>
      </c>
      <c r="AQ207" s="1334">
        <f>'O7 Amortization'!AO592</f>
        <v>0</v>
      </c>
      <c r="AR207" s="1334">
        <f>'O7 Amortization'!AP592</f>
        <v>0</v>
      </c>
      <c r="AS207" s="1334">
        <f>'O7 Amortization'!AQ592</f>
        <v>0</v>
      </c>
      <c r="AT207" s="1334">
        <f>'O7 Amortization'!AR592</f>
        <v>0</v>
      </c>
      <c r="AU207" s="1334">
        <f>'O7 Amortization'!AS592</f>
        <v>0</v>
      </c>
      <c r="AV207" s="1334">
        <f>'O7 Amortization'!AT592</f>
        <v>0</v>
      </c>
      <c r="AW207" s="1334">
        <f>'O7 Amortization'!AU592</f>
        <v>0</v>
      </c>
      <c r="AX207" s="1334">
        <f t="shared" si="51"/>
        <v>0</v>
      </c>
      <c r="AY207" s="1334"/>
      <c r="AZ207" s="1334"/>
      <c r="BA207" s="1334"/>
      <c r="BB207" s="1334"/>
      <c r="BC207" s="1334"/>
      <c r="BD207" s="1334"/>
      <c r="BE207" s="1334"/>
      <c r="BF207" s="1334"/>
      <c r="BG207" s="1334"/>
      <c r="BH207" s="1334"/>
      <c r="BI207" s="1334"/>
      <c r="BJ207" s="1334"/>
      <c r="BK207" s="1334"/>
      <c r="BL207" s="1334"/>
      <c r="BM207" s="1334"/>
      <c r="BN207" s="1334"/>
      <c r="BO207" s="1334"/>
      <c r="BP207" s="1334"/>
      <c r="BQ207" s="1334"/>
      <c r="BR207" s="1334"/>
      <c r="BS207" s="1334"/>
      <c r="BT207" s="1334">
        <f>'O7 Amortization'!AW592</f>
        <v>0</v>
      </c>
      <c r="BU207" s="1334">
        <f>'O7 Amortization'!AX592</f>
        <v>0</v>
      </c>
      <c r="BV207" s="1334">
        <f>'O7 Amortization'!AY592</f>
        <v>0</v>
      </c>
      <c r="BW207" s="1334">
        <f>'O7 Amortization'!AZ592</f>
        <v>0</v>
      </c>
      <c r="BX207" s="1334">
        <f>'O7 Amortization'!BA592</f>
        <v>0</v>
      </c>
      <c r="BY207" s="1334">
        <f>'O7 Amortization'!BB592</f>
        <v>0</v>
      </c>
      <c r="BZ207" s="1334">
        <f>'O7 Amortization'!BC592</f>
        <v>0</v>
      </c>
      <c r="CA207" s="1334">
        <f>'O7 Amortization'!BD592</f>
        <v>0</v>
      </c>
      <c r="CB207" s="1334">
        <f>'O7 Amortization'!BE592</f>
        <v>0</v>
      </c>
      <c r="CC207" s="1334">
        <f>'O7 Amortization'!BF592</f>
        <v>0</v>
      </c>
      <c r="CD207" s="1334">
        <f>'O7 Amortization'!BG592</f>
        <v>0</v>
      </c>
      <c r="CE207" s="1334">
        <f>'O7 Amortization'!BH592</f>
        <v>0</v>
      </c>
      <c r="CF207" s="1334">
        <f>'O7 Amortization'!BI592</f>
        <v>0</v>
      </c>
      <c r="CG207" s="1334">
        <f>'O7 Amortization'!BJ592</f>
        <v>0</v>
      </c>
      <c r="CH207" s="1334">
        <f>'O7 Amortization'!BK592</f>
        <v>0</v>
      </c>
      <c r="CI207" s="1334">
        <f>'O7 Amortization'!BL592</f>
        <v>0</v>
      </c>
      <c r="CJ207" s="1334">
        <f>'O7 Amortization'!BM592</f>
        <v>0</v>
      </c>
      <c r="CK207" s="1334">
        <f>'O7 Amortization'!BN592</f>
        <v>0</v>
      </c>
      <c r="CL207" s="1334">
        <f>'O7 Amortization'!BO592</f>
        <v>0</v>
      </c>
      <c r="CM207" s="1334">
        <f>'O7 Amortization'!BP592</f>
        <v>0</v>
      </c>
      <c r="CN207" s="1334">
        <f t="shared" si="52"/>
        <v>0</v>
      </c>
      <c r="CO207" s="1670">
        <f>+E207-AC207-AX207-CN207</f>
        <v>0</v>
      </c>
      <c r="CQ207" s="1926" t="s">
        <v>1701</v>
      </c>
    </row>
    <row r="208" spans="1:95" s="64" customFormat="1" ht="25.5" x14ac:dyDescent="0.2">
      <c r="A208" s="2226">
        <v>5730</v>
      </c>
      <c r="B208" s="2176" t="s">
        <v>35</v>
      </c>
      <c r="C208" s="1667">
        <f>IF(ISERROR(VLOOKUP($A208,'I3 TB Data'!$A$20:$H$465,MATCH('O5 Details by Class &amp; Accounts'!$C$18, 'I3 TB Data'!$A$20:$H$20,0),0)), 0, VLOOKUP($A208,'I3 TB Data'!$A$20:$H$465,MATCH('O5 Details by Class &amp; Accounts'!$C$18,'I3 TB Data'!$A$20:$H$20,0),0))</f>
        <v>0</v>
      </c>
      <c r="D208" s="1668"/>
      <c r="E208" s="1667">
        <f t="shared" si="53"/>
        <v>0</v>
      </c>
      <c r="F208" s="1669"/>
      <c r="G208" s="1669"/>
      <c r="H208" s="1334"/>
      <c r="I208" s="1334"/>
      <c r="J208" s="1334"/>
      <c r="K208" s="1334"/>
      <c r="L208" s="1334"/>
      <c r="M208" s="1334"/>
      <c r="N208" s="1334"/>
      <c r="O208" s="1334"/>
      <c r="P208" s="1334"/>
      <c r="Q208" s="1334"/>
      <c r="R208" s="1334"/>
      <c r="S208" s="1334"/>
      <c r="T208" s="1334"/>
      <c r="U208" s="1334"/>
      <c r="V208" s="1334"/>
      <c r="W208" s="1334"/>
      <c r="X208" s="1334"/>
      <c r="Y208" s="1334"/>
      <c r="Z208" s="1334"/>
      <c r="AA208" s="1334"/>
      <c r="AB208" s="1334"/>
      <c r="AC208" s="1334"/>
      <c r="AD208" s="1334"/>
      <c r="AE208" s="1334"/>
      <c r="AF208" s="1334"/>
      <c r="AG208" s="1334"/>
      <c r="AH208" s="1334"/>
      <c r="AI208" s="1334"/>
      <c r="AJ208" s="1334"/>
      <c r="AK208" s="1334"/>
      <c r="AL208" s="1334"/>
      <c r="AM208" s="1334"/>
      <c r="AN208" s="1334"/>
      <c r="AO208" s="1334"/>
      <c r="AP208" s="1334"/>
      <c r="AQ208" s="1334"/>
      <c r="AR208" s="1334"/>
      <c r="AS208" s="1334"/>
      <c r="AT208" s="1334"/>
      <c r="AU208" s="1334"/>
      <c r="AV208" s="1334"/>
      <c r="AW208" s="1334"/>
      <c r="AX208" s="1334"/>
      <c r="AY208" s="1334">
        <f>IF(ISERROR(VLOOKUP(VLOOKUP($A208, 'E4 TB Allocation Details'!$A$18:$L$217, MATCH("Misc ID", 'E4 TB Allocation Details'!$A$18:$L$18, 0),FALSE), 'E2 Allocators'!$B$15:$W$361, MATCH('O5 Details by Class &amp; Accounts'!AY$18, 'E2 Allocators'!$B$15:$W$15, 0),FALSE)*$E208), 0, VLOOKUP(VLOOKUP($A208, 'E4 TB Allocation Details'!$A$18:$L$217, MATCH("Misc ID", 'E4 TB Allocation Details'!$A$18:$L$18, 0),FALSE), 'E2 Allocators'!$B$15:$W$361, MATCH('O5 Details by Class &amp; Accounts'!AY$18, 'E2 Allocators'!$B$15:$W$15, 0),FALSE)*$E208)</f>
        <v>0</v>
      </c>
      <c r="AZ208" s="1334">
        <f>IF(ISERROR(VLOOKUP(VLOOKUP($A208, 'E4 TB Allocation Details'!$A$18:$L$217, MATCH("Misc ID", 'E4 TB Allocation Details'!$A$18:$L$18, 0),FALSE), 'E2 Allocators'!$B$15:$W$361, MATCH('O5 Details by Class &amp; Accounts'!AZ$18, 'E2 Allocators'!$B$15:$W$15, 0),FALSE)*$E208), 0, VLOOKUP(VLOOKUP($A208, 'E4 TB Allocation Details'!$A$18:$L$217, MATCH("Misc ID", 'E4 TB Allocation Details'!$A$18:$L$18, 0),FALSE), 'E2 Allocators'!$B$15:$W$361, MATCH('O5 Details by Class &amp; Accounts'!AZ$18, 'E2 Allocators'!$B$15:$W$15, 0),FALSE)*$E208)</f>
        <v>0</v>
      </c>
      <c r="BA208" s="1334">
        <f>IF(ISERROR(VLOOKUP(VLOOKUP($A208, 'E4 TB Allocation Details'!$A$18:$L$217, MATCH("Misc ID", 'E4 TB Allocation Details'!$A$18:$L$18, 0),FALSE), 'E2 Allocators'!$B$15:$W$361, MATCH('O5 Details by Class &amp; Accounts'!BA$18, 'E2 Allocators'!$B$15:$W$15, 0),FALSE)*$E208), 0, VLOOKUP(VLOOKUP($A208, 'E4 TB Allocation Details'!$A$18:$L$217, MATCH("Misc ID", 'E4 TB Allocation Details'!$A$18:$L$18, 0),FALSE), 'E2 Allocators'!$B$15:$W$361, MATCH('O5 Details by Class &amp; Accounts'!BA$18, 'E2 Allocators'!$B$15:$W$15, 0),FALSE)*$E208)</f>
        <v>0</v>
      </c>
      <c r="BB208" s="1334">
        <f>IF(ISERROR(VLOOKUP(VLOOKUP($A208, 'E4 TB Allocation Details'!$A$18:$L$217, MATCH("Misc ID", 'E4 TB Allocation Details'!$A$18:$L$18, 0),FALSE), 'E2 Allocators'!$B$15:$W$361, MATCH('O5 Details by Class &amp; Accounts'!BB$18, 'E2 Allocators'!$B$15:$W$15, 0),FALSE)*$E208), 0, VLOOKUP(VLOOKUP($A208, 'E4 TB Allocation Details'!$A$18:$L$217, MATCH("Misc ID", 'E4 TB Allocation Details'!$A$18:$L$18, 0),FALSE), 'E2 Allocators'!$B$15:$W$361, MATCH('O5 Details by Class &amp; Accounts'!BB$18, 'E2 Allocators'!$B$15:$W$15, 0),FALSE)*$E208)</f>
        <v>0</v>
      </c>
      <c r="BC208" s="1334">
        <f>IF(ISERROR(VLOOKUP(VLOOKUP($A208, 'E4 TB Allocation Details'!$A$18:$L$217, MATCH("Misc ID", 'E4 TB Allocation Details'!$A$18:$L$18, 0),FALSE), 'E2 Allocators'!$B$15:$W$361, MATCH('O5 Details by Class &amp; Accounts'!BC$18, 'E2 Allocators'!$B$15:$W$15, 0),FALSE)*$E208), 0, VLOOKUP(VLOOKUP($A208, 'E4 TB Allocation Details'!$A$18:$L$217, MATCH("Misc ID", 'E4 TB Allocation Details'!$A$18:$L$18, 0),FALSE), 'E2 Allocators'!$B$15:$W$361, MATCH('O5 Details by Class &amp; Accounts'!BC$18, 'E2 Allocators'!$B$15:$W$15, 0),FALSE)*$E208)</f>
        <v>0</v>
      </c>
      <c r="BD208" s="1334">
        <f>IF(ISERROR(VLOOKUP(VLOOKUP($A208, 'E4 TB Allocation Details'!$A$18:$L$217, MATCH("Misc ID", 'E4 TB Allocation Details'!$A$18:$L$18, 0),FALSE), 'E2 Allocators'!$B$15:$W$361, MATCH('O5 Details by Class &amp; Accounts'!BD$18, 'E2 Allocators'!$B$15:$W$15, 0),FALSE)*$E208), 0, VLOOKUP(VLOOKUP($A208, 'E4 TB Allocation Details'!$A$18:$L$217, MATCH("Misc ID", 'E4 TB Allocation Details'!$A$18:$L$18, 0),FALSE), 'E2 Allocators'!$B$15:$W$361, MATCH('O5 Details by Class &amp; Accounts'!BD$18, 'E2 Allocators'!$B$15:$W$15, 0),FALSE)*$E208)</f>
        <v>0</v>
      </c>
      <c r="BE208" s="1334">
        <f>IF(ISERROR(VLOOKUP(VLOOKUP($A208, 'E4 TB Allocation Details'!$A$18:$L$217, MATCH("Misc ID", 'E4 TB Allocation Details'!$A$18:$L$18, 0),FALSE), 'E2 Allocators'!$B$15:$W$361, MATCH('O5 Details by Class &amp; Accounts'!BE$18, 'E2 Allocators'!$B$15:$W$15, 0),FALSE)*$E208), 0, VLOOKUP(VLOOKUP($A208, 'E4 TB Allocation Details'!$A$18:$L$217, MATCH("Misc ID", 'E4 TB Allocation Details'!$A$18:$L$18, 0),FALSE), 'E2 Allocators'!$B$15:$W$361, MATCH('O5 Details by Class &amp; Accounts'!BE$18, 'E2 Allocators'!$B$15:$W$15, 0),FALSE)*$E208)</f>
        <v>0</v>
      </c>
      <c r="BF208" s="1334">
        <f>IF(ISERROR(VLOOKUP(VLOOKUP($A208, 'E4 TB Allocation Details'!$A$18:$L$217, MATCH("Misc ID", 'E4 TB Allocation Details'!$A$18:$L$18, 0),FALSE), 'E2 Allocators'!$B$15:$W$361, MATCH('O5 Details by Class &amp; Accounts'!BF$18, 'E2 Allocators'!$B$15:$W$15, 0),FALSE)*$E208), 0, VLOOKUP(VLOOKUP($A208, 'E4 TB Allocation Details'!$A$18:$L$217, MATCH("Misc ID", 'E4 TB Allocation Details'!$A$18:$L$18, 0),FALSE), 'E2 Allocators'!$B$15:$W$361, MATCH('O5 Details by Class &amp; Accounts'!BF$18, 'E2 Allocators'!$B$15:$W$15, 0),FALSE)*$E208)</f>
        <v>0</v>
      </c>
      <c r="BG208" s="1334">
        <f>IF(ISERROR(VLOOKUP(VLOOKUP($A208, 'E4 TB Allocation Details'!$A$18:$L$217, MATCH("Misc ID", 'E4 TB Allocation Details'!$A$18:$L$18, 0),FALSE), 'E2 Allocators'!$B$15:$W$361, MATCH('O5 Details by Class &amp; Accounts'!BG$18, 'E2 Allocators'!$B$15:$W$15, 0),FALSE)*$E208), 0, VLOOKUP(VLOOKUP($A208, 'E4 TB Allocation Details'!$A$18:$L$217, MATCH("Misc ID", 'E4 TB Allocation Details'!$A$18:$L$18, 0),FALSE), 'E2 Allocators'!$B$15:$W$361, MATCH('O5 Details by Class &amp; Accounts'!BG$18, 'E2 Allocators'!$B$15:$W$15, 0),FALSE)*$E208)</f>
        <v>0</v>
      </c>
      <c r="BH208" s="1334">
        <f>IF(ISERROR(VLOOKUP(VLOOKUP($A208, 'E4 TB Allocation Details'!$A$18:$L$217, MATCH("Misc ID", 'E4 TB Allocation Details'!$A$18:$L$18, 0),FALSE), 'E2 Allocators'!$B$15:$W$361, MATCH('O5 Details by Class &amp; Accounts'!BH$18, 'E2 Allocators'!$B$15:$W$15, 0),FALSE)*$E208), 0, VLOOKUP(VLOOKUP($A208, 'E4 TB Allocation Details'!$A$18:$L$217, MATCH("Misc ID", 'E4 TB Allocation Details'!$A$18:$L$18, 0),FALSE), 'E2 Allocators'!$B$15:$W$361, MATCH('O5 Details by Class &amp; Accounts'!BH$18, 'E2 Allocators'!$B$15:$W$15, 0),FALSE)*$E208)</f>
        <v>0</v>
      </c>
      <c r="BI208" s="1334">
        <f>IF(ISERROR(VLOOKUP(VLOOKUP($A208, 'E4 TB Allocation Details'!$A$18:$L$217, MATCH("Misc ID", 'E4 TB Allocation Details'!$A$18:$L$18, 0),FALSE), 'E2 Allocators'!$B$15:$W$361, MATCH('O5 Details by Class &amp; Accounts'!BI$18, 'E2 Allocators'!$B$15:$W$15, 0),FALSE)*$E208), 0, VLOOKUP(VLOOKUP($A208, 'E4 TB Allocation Details'!$A$18:$L$217, MATCH("Misc ID", 'E4 TB Allocation Details'!$A$18:$L$18, 0),FALSE), 'E2 Allocators'!$B$15:$W$361, MATCH('O5 Details by Class &amp; Accounts'!BI$18, 'E2 Allocators'!$B$15:$W$15, 0),FALSE)*$E208)</f>
        <v>0</v>
      </c>
      <c r="BJ208" s="1334">
        <f>IF(ISERROR(VLOOKUP(VLOOKUP($A208, 'E4 TB Allocation Details'!$A$18:$L$217, MATCH("Misc ID", 'E4 TB Allocation Details'!$A$18:$L$18, 0),FALSE), 'E2 Allocators'!$B$15:$W$361, MATCH('O5 Details by Class &amp; Accounts'!BJ$18, 'E2 Allocators'!$B$15:$W$15, 0),FALSE)*$E208), 0, VLOOKUP(VLOOKUP($A208, 'E4 TB Allocation Details'!$A$18:$L$217, MATCH("Misc ID", 'E4 TB Allocation Details'!$A$18:$L$18, 0),FALSE), 'E2 Allocators'!$B$15:$W$361, MATCH('O5 Details by Class &amp; Accounts'!BJ$18, 'E2 Allocators'!$B$15:$W$15, 0),FALSE)*$E208)</f>
        <v>0</v>
      </c>
      <c r="BK208" s="1334">
        <f>IF(ISERROR(VLOOKUP(VLOOKUP($A208, 'E4 TB Allocation Details'!$A$18:$L$217, MATCH("Misc ID", 'E4 TB Allocation Details'!$A$18:$L$18, 0),FALSE), 'E2 Allocators'!$B$15:$W$361, MATCH('O5 Details by Class &amp; Accounts'!BK$18, 'E2 Allocators'!$B$15:$W$15, 0),FALSE)*$E208), 0, VLOOKUP(VLOOKUP($A208, 'E4 TB Allocation Details'!$A$18:$L$217, MATCH("Misc ID", 'E4 TB Allocation Details'!$A$18:$L$18, 0),FALSE), 'E2 Allocators'!$B$15:$W$361, MATCH('O5 Details by Class &amp; Accounts'!BK$18, 'E2 Allocators'!$B$15:$W$15, 0),FALSE)*$E208)</f>
        <v>0</v>
      </c>
      <c r="BL208" s="1334">
        <f>IF(ISERROR(VLOOKUP(VLOOKUP($A208, 'E4 TB Allocation Details'!$A$18:$L$217, MATCH("Misc ID", 'E4 TB Allocation Details'!$A$18:$L$18, 0),FALSE), 'E2 Allocators'!$B$15:$W$361, MATCH('O5 Details by Class &amp; Accounts'!BL$18, 'E2 Allocators'!$B$15:$W$15, 0),FALSE)*$E208), 0, VLOOKUP(VLOOKUP($A208, 'E4 TB Allocation Details'!$A$18:$L$217, MATCH("Misc ID", 'E4 TB Allocation Details'!$A$18:$L$18, 0),FALSE), 'E2 Allocators'!$B$15:$W$361, MATCH('O5 Details by Class &amp; Accounts'!BL$18, 'E2 Allocators'!$B$15:$W$15, 0),FALSE)*$E208)</f>
        <v>0</v>
      </c>
      <c r="BM208" s="1334">
        <f>IF(ISERROR(VLOOKUP(VLOOKUP($A208, 'E4 TB Allocation Details'!$A$18:$L$217, MATCH("Misc ID", 'E4 TB Allocation Details'!$A$18:$L$18, 0),FALSE), 'E2 Allocators'!$B$15:$W$361, MATCH('O5 Details by Class &amp; Accounts'!BM$18, 'E2 Allocators'!$B$15:$W$15, 0),FALSE)*$E208), 0, VLOOKUP(VLOOKUP($A208, 'E4 TB Allocation Details'!$A$18:$L$217, MATCH("Misc ID", 'E4 TB Allocation Details'!$A$18:$L$18, 0),FALSE), 'E2 Allocators'!$B$15:$W$361, MATCH('O5 Details by Class &amp; Accounts'!BM$18, 'E2 Allocators'!$B$15:$W$15, 0),FALSE)*$E208)</f>
        <v>0</v>
      </c>
      <c r="BN208" s="1334">
        <f>IF(ISERROR(VLOOKUP(VLOOKUP($A208, 'E4 TB Allocation Details'!$A$18:$L$217, MATCH("Misc ID", 'E4 TB Allocation Details'!$A$18:$L$18, 0),FALSE), 'E2 Allocators'!$B$15:$W$361, MATCH('O5 Details by Class &amp; Accounts'!BN$18, 'E2 Allocators'!$B$15:$W$15, 0),FALSE)*$E208), 0, VLOOKUP(VLOOKUP($A208, 'E4 TB Allocation Details'!$A$18:$L$217, MATCH("Misc ID", 'E4 TB Allocation Details'!$A$18:$L$18, 0),FALSE), 'E2 Allocators'!$B$15:$W$361, MATCH('O5 Details by Class &amp; Accounts'!BN$18, 'E2 Allocators'!$B$15:$W$15, 0),FALSE)*$E208)</f>
        <v>0</v>
      </c>
      <c r="BO208" s="1334">
        <f>IF(ISERROR(VLOOKUP(VLOOKUP($A208, 'E4 TB Allocation Details'!$A$18:$L$217, MATCH("Misc ID", 'E4 TB Allocation Details'!$A$18:$L$18, 0),FALSE), 'E2 Allocators'!$B$15:$W$361, MATCH('O5 Details by Class &amp; Accounts'!BO$18, 'E2 Allocators'!$B$15:$W$15, 0),FALSE)*$E208), 0, VLOOKUP(VLOOKUP($A208, 'E4 TB Allocation Details'!$A$18:$L$217, MATCH("Misc ID", 'E4 TB Allocation Details'!$A$18:$L$18, 0),FALSE), 'E2 Allocators'!$B$15:$W$361, MATCH('O5 Details by Class &amp; Accounts'!BO$18, 'E2 Allocators'!$B$15:$W$15, 0),FALSE)*$E208)</f>
        <v>0</v>
      </c>
      <c r="BP208" s="1334">
        <f>IF(ISERROR(VLOOKUP(VLOOKUP($A208, 'E4 TB Allocation Details'!$A$18:$L$217, MATCH("Misc ID", 'E4 TB Allocation Details'!$A$18:$L$18, 0),FALSE), 'E2 Allocators'!$B$15:$W$361, MATCH('O5 Details by Class &amp; Accounts'!BP$18, 'E2 Allocators'!$B$15:$W$15, 0),FALSE)*$E208), 0, VLOOKUP(VLOOKUP($A208, 'E4 TB Allocation Details'!$A$18:$L$217, MATCH("Misc ID", 'E4 TB Allocation Details'!$A$18:$L$18, 0),FALSE), 'E2 Allocators'!$B$15:$W$361, MATCH('O5 Details by Class &amp; Accounts'!BP$18, 'E2 Allocators'!$B$15:$W$15, 0),FALSE)*$E208)</f>
        <v>0</v>
      </c>
      <c r="BQ208" s="1334">
        <f>IF(ISERROR(VLOOKUP(VLOOKUP($A208, 'E4 TB Allocation Details'!$A$18:$L$217, MATCH("Misc ID", 'E4 TB Allocation Details'!$A$18:$L$18, 0),FALSE), 'E2 Allocators'!$B$15:$W$361, MATCH('O5 Details by Class &amp; Accounts'!BQ$18, 'E2 Allocators'!$B$15:$W$15, 0),FALSE)*$E208), 0, VLOOKUP(VLOOKUP($A208, 'E4 TB Allocation Details'!$A$18:$L$217, MATCH("Misc ID", 'E4 TB Allocation Details'!$A$18:$L$18, 0),FALSE), 'E2 Allocators'!$B$15:$W$361, MATCH('O5 Details by Class &amp; Accounts'!BQ$18, 'E2 Allocators'!$B$15:$W$15, 0),FALSE)*$E208)</f>
        <v>0</v>
      </c>
      <c r="BR208" s="1334">
        <f>IF(ISERROR(VLOOKUP(VLOOKUP($A208, 'E4 TB Allocation Details'!$A$18:$L$217, MATCH("Misc ID", 'E4 TB Allocation Details'!$A$18:$L$18, 0),FALSE), 'E2 Allocators'!$B$15:$W$361, MATCH('O5 Details by Class &amp; Accounts'!BR$18, 'E2 Allocators'!$B$15:$W$15, 0),FALSE)*$E208), 0, VLOOKUP(VLOOKUP($A208, 'E4 TB Allocation Details'!$A$18:$L$217, MATCH("Misc ID", 'E4 TB Allocation Details'!$A$18:$L$18, 0),FALSE), 'E2 Allocators'!$B$15:$W$361, MATCH('O5 Details by Class &amp; Accounts'!BR$18, 'E2 Allocators'!$B$15:$W$15, 0),FALSE)*$E208)</f>
        <v>0</v>
      </c>
      <c r="BS208" s="1334">
        <f t="shared" si="48"/>
        <v>0</v>
      </c>
      <c r="BT208" s="1334">
        <f>IF(ISERROR(VLOOKUP(VLOOKUP($A208, 'E4 TB Allocation Details'!$A$18:$L$217, MATCH("A &amp; G ID", 'E4 TB Allocation Details'!$A$18:$L$18, 0),FALSE), 'E2 Allocators'!$B$15:$W$361, MATCH('O5 Details by Class &amp; Accounts'!BT$18, 'E2 Allocators'!$B$15:$W$15, 0),FALSE)*$E208), 0, VLOOKUP(VLOOKUP($A208, 'E4 TB Allocation Details'!$A$18:$L$217, MATCH("A &amp; G ID", 'E4 TB Allocation Details'!$A$18:$L$18, 0),FALSE), 'E2 Allocators'!$B$15:$W$361, MATCH('O5 Details by Class &amp; Accounts'!BT$18, 'E2 Allocators'!$B$15:$W$15, 0),FALSE)*$E208)</f>
        <v>0</v>
      </c>
      <c r="BU208" s="1334">
        <f>IF(ISERROR(VLOOKUP(VLOOKUP($A208, 'E4 TB Allocation Details'!$A$18:$L$217, MATCH("A &amp; G ID", 'E4 TB Allocation Details'!$A$18:$L$18, 0),FALSE), 'E2 Allocators'!$B$15:$W$361, MATCH('O5 Details by Class &amp; Accounts'!BU$18, 'E2 Allocators'!$B$15:$W$15, 0),FALSE)*$E208), 0, VLOOKUP(VLOOKUP($A208, 'E4 TB Allocation Details'!$A$18:$L$217, MATCH("A &amp; G ID", 'E4 TB Allocation Details'!$A$18:$L$18, 0),FALSE), 'E2 Allocators'!$B$15:$W$361, MATCH('O5 Details by Class &amp; Accounts'!BU$18, 'E2 Allocators'!$B$15:$W$15, 0),FALSE)*$E208)</f>
        <v>0</v>
      </c>
      <c r="BV208" s="1334">
        <f>IF(ISERROR(VLOOKUP(VLOOKUP($A208, 'E4 TB Allocation Details'!$A$18:$L$217, MATCH("A &amp; G ID", 'E4 TB Allocation Details'!$A$18:$L$18, 0),FALSE), 'E2 Allocators'!$B$15:$W$361, MATCH('O5 Details by Class &amp; Accounts'!BV$18, 'E2 Allocators'!$B$15:$W$15, 0),FALSE)*$E208), 0, VLOOKUP(VLOOKUP($A208, 'E4 TB Allocation Details'!$A$18:$L$217, MATCH("A &amp; G ID", 'E4 TB Allocation Details'!$A$18:$L$18, 0),FALSE), 'E2 Allocators'!$B$15:$W$361, MATCH('O5 Details by Class &amp; Accounts'!BV$18, 'E2 Allocators'!$B$15:$W$15, 0),FALSE)*$E208)</f>
        <v>0</v>
      </c>
      <c r="BW208" s="1334">
        <f>IF(ISERROR(VLOOKUP(VLOOKUP($A208, 'E4 TB Allocation Details'!$A$18:$L$217, MATCH("A &amp; G ID", 'E4 TB Allocation Details'!$A$18:$L$18, 0),FALSE), 'E2 Allocators'!$B$15:$W$361, MATCH('O5 Details by Class &amp; Accounts'!BW$18, 'E2 Allocators'!$B$15:$W$15, 0),FALSE)*$E208), 0, VLOOKUP(VLOOKUP($A208, 'E4 TB Allocation Details'!$A$18:$L$217, MATCH("A &amp; G ID", 'E4 TB Allocation Details'!$A$18:$L$18, 0),FALSE), 'E2 Allocators'!$B$15:$W$361, MATCH('O5 Details by Class &amp; Accounts'!BW$18, 'E2 Allocators'!$B$15:$W$15, 0),FALSE)*$E208)</f>
        <v>0</v>
      </c>
      <c r="BX208" s="1334">
        <f>IF(ISERROR(VLOOKUP(VLOOKUP($A208, 'E4 TB Allocation Details'!$A$18:$L$217, MATCH("A &amp; G ID", 'E4 TB Allocation Details'!$A$18:$L$18, 0),FALSE), 'E2 Allocators'!$B$15:$W$361, MATCH('O5 Details by Class &amp; Accounts'!BX$18, 'E2 Allocators'!$B$15:$W$15, 0),FALSE)*$E208), 0, VLOOKUP(VLOOKUP($A208, 'E4 TB Allocation Details'!$A$18:$L$217, MATCH("A &amp; G ID", 'E4 TB Allocation Details'!$A$18:$L$18, 0),FALSE), 'E2 Allocators'!$B$15:$W$361, MATCH('O5 Details by Class &amp; Accounts'!BX$18, 'E2 Allocators'!$B$15:$W$15, 0),FALSE)*$E208)</f>
        <v>0</v>
      </c>
      <c r="BY208" s="1334">
        <f>IF(ISERROR(VLOOKUP(VLOOKUP($A208, 'E4 TB Allocation Details'!$A$18:$L$217, MATCH("A &amp; G ID", 'E4 TB Allocation Details'!$A$18:$L$18, 0),FALSE), 'E2 Allocators'!$B$15:$W$361, MATCH('O5 Details by Class &amp; Accounts'!BY$18, 'E2 Allocators'!$B$15:$W$15, 0),FALSE)*$E208), 0, VLOOKUP(VLOOKUP($A208, 'E4 TB Allocation Details'!$A$18:$L$217, MATCH("A &amp; G ID", 'E4 TB Allocation Details'!$A$18:$L$18, 0),FALSE), 'E2 Allocators'!$B$15:$W$361, MATCH('O5 Details by Class &amp; Accounts'!BY$18, 'E2 Allocators'!$B$15:$W$15, 0),FALSE)*$E208)</f>
        <v>0</v>
      </c>
      <c r="BZ208" s="1334">
        <f>IF(ISERROR(VLOOKUP(VLOOKUP($A208, 'E4 TB Allocation Details'!$A$18:$L$217, MATCH("A &amp; G ID", 'E4 TB Allocation Details'!$A$18:$L$18, 0),FALSE), 'E2 Allocators'!$B$15:$W$361, MATCH('O5 Details by Class &amp; Accounts'!BZ$18, 'E2 Allocators'!$B$15:$W$15, 0),FALSE)*$E208), 0, VLOOKUP(VLOOKUP($A208, 'E4 TB Allocation Details'!$A$18:$L$217, MATCH("A &amp; G ID", 'E4 TB Allocation Details'!$A$18:$L$18, 0),FALSE), 'E2 Allocators'!$B$15:$W$361, MATCH('O5 Details by Class &amp; Accounts'!BZ$18, 'E2 Allocators'!$B$15:$W$15, 0),FALSE)*$E208)</f>
        <v>0</v>
      </c>
      <c r="CA208" s="1334">
        <f>IF(ISERROR(VLOOKUP(VLOOKUP($A208, 'E4 TB Allocation Details'!$A$18:$L$217, MATCH("A &amp; G ID", 'E4 TB Allocation Details'!$A$18:$L$18, 0),FALSE), 'E2 Allocators'!$B$15:$W$361, MATCH('O5 Details by Class &amp; Accounts'!CA$18, 'E2 Allocators'!$B$15:$W$15, 0),FALSE)*$E208), 0, VLOOKUP(VLOOKUP($A208, 'E4 TB Allocation Details'!$A$18:$L$217, MATCH("A &amp; G ID", 'E4 TB Allocation Details'!$A$18:$L$18, 0),FALSE), 'E2 Allocators'!$B$15:$W$361, MATCH('O5 Details by Class &amp; Accounts'!CA$18, 'E2 Allocators'!$B$15:$W$15, 0),FALSE)*$E208)</f>
        <v>0</v>
      </c>
      <c r="CB208" s="1334">
        <f>IF(ISERROR(VLOOKUP(VLOOKUP($A208, 'E4 TB Allocation Details'!$A$18:$L$217, MATCH("A &amp; G ID", 'E4 TB Allocation Details'!$A$18:$L$18, 0),FALSE), 'E2 Allocators'!$B$15:$W$361, MATCH('O5 Details by Class &amp; Accounts'!CB$18, 'E2 Allocators'!$B$15:$W$15, 0),FALSE)*$E208), 0, VLOOKUP(VLOOKUP($A208, 'E4 TB Allocation Details'!$A$18:$L$217, MATCH("A &amp; G ID", 'E4 TB Allocation Details'!$A$18:$L$18, 0),FALSE), 'E2 Allocators'!$B$15:$W$361, MATCH('O5 Details by Class &amp; Accounts'!CB$18, 'E2 Allocators'!$B$15:$W$15, 0),FALSE)*$E208)</f>
        <v>0</v>
      </c>
      <c r="CC208" s="1334">
        <f>IF(ISERROR(VLOOKUP(VLOOKUP($A208, 'E4 TB Allocation Details'!$A$18:$L$217, MATCH("A &amp; G ID", 'E4 TB Allocation Details'!$A$18:$L$18, 0),FALSE), 'E2 Allocators'!$B$15:$W$361, MATCH('O5 Details by Class &amp; Accounts'!CC$18, 'E2 Allocators'!$B$15:$W$15, 0),FALSE)*$E208), 0, VLOOKUP(VLOOKUP($A208, 'E4 TB Allocation Details'!$A$18:$L$217, MATCH("A &amp; G ID", 'E4 TB Allocation Details'!$A$18:$L$18, 0),FALSE), 'E2 Allocators'!$B$15:$W$361, MATCH('O5 Details by Class &amp; Accounts'!CC$18, 'E2 Allocators'!$B$15:$W$15, 0),FALSE)*$E208)</f>
        <v>0</v>
      </c>
      <c r="CD208" s="1334">
        <f>IF(ISERROR(VLOOKUP(VLOOKUP($A208, 'E4 TB Allocation Details'!$A$18:$L$217, MATCH("A &amp; G ID", 'E4 TB Allocation Details'!$A$18:$L$18, 0),FALSE), 'E2 Allocators'!$B$15:$W$361, MATCH('O5 Details by Class &amp; Accounts'!CD$18, 'E2 Allocators'!$B$15:$W$15, 0),FALSE)*$E208), 0, VLOOKUP(VLOOKUP($A208, 'E4 TB Allocation Details'!$A$18:$L$217, MATCH("A &amp; G ID", 'E4 TB Allocation Details'!$A$18:$L$18, 0),FALSE), 'E2 Allocators'!$B$15:$W$361, MATCH('O5 Details by Class &amp; Accounts'!CD$18, 'E2 Allocators'!$B$15:$W$15, 0),FALSE)*$E208)</f>
        <v>0</v>
      </c>
      <c r="CE208" s="1334">
        <f>IF(ISERROR(VLOOKUP(VLOOKUP($A208, 'E4 TB Allocation Details'!$A$18:$L$217, MATCH("A &amp; G ID", 'E4 TB Allocation Details'!$A$18:$L$18, 0),FALSE), 'E2 Allocators'!$B$15:$W$361, MATCH('O5 Details by Class &amp; Accounts'!CE$18, 'E2 Allocators'!$B$15:$W$15, 0),FALSE)*$E208), 0, VLOOKUP(VLOOKUP($A208, 'E4 TB Allocation Details'!$A$18:$L$217, MATCH("A &amp; G ID", 'E4 TB Allocation Details'!$A$18:$L$18, 0),FALSE), 'E2 Allocators'!$B$15:$W$361, MATCH('O5 Details by Class &amp; Accounts'!CE$18, 'E2 Allocators'!$B$15:$W$15, 0),FALSE)*$E208)</f>
        <v>0</v>
      </c>
      <c r="CF208" s="1334">
        <f>IF(ISERROR(VLOOKUP(VLOOKUP($A208, 'E4 TB Allocation Details'!$A$18:$L$217, MATCH("A &amp; G ID", 'E4 TB Allocation Details'!$A$18:$L$18, 0),FALSE), 'E2 Allocators'!$B$15:$W$361, MATCH('O5 Details by Class &amp; Accounts'!CF$18, 'E2 Allocators'!$B$15:$W$15, 0),FALSE)*$E208), 0, VLOOKUP(VLOOKUP($A208, 'E4 TB Allocation Details'!$A$18:$L$217, MATCH("A &amp; G ID", 'E4 TB Allocation Details'!$A$18:$L$18, 0),FALSE), 'E2 Allocators'!$B$15:$W$361, MATCH('O5 Details by Class &amp; Accounts'!CF$18, 'E2 Allocators'!$B$15:$W$15, 0),FALSE)*$E208)</f>
        <v>0</v>
      </c>
      <c r="CG208" s="1334">
        <f>IF(ISERROR(VLOOKUP(VLOOKUP($A208, 'E4 TB Allocation Details'!$A$18:$L$217, MATCH("A &amp; G ID", 'E4 TB Allocation Details'!$A$18:$L$18, 0),FALSE), 'E2 Allocators'!$B$15:$W$361, MATCH('O5 Details by Class &amp; Accounts'!CG$18, 'E2 Allocators'!$B$15:$W$15, 0),FALSE)*$E208), 0, VLOOKUP(VLOOKUP($A208, 'E4 TB Allocation Details'!$A$18:$L$217, MATCH("A &amp; G ID", 'E4 TB Allocation Details'!$A$18:$L$18, 0),FALSE), 'E2 Allocators'!$B$15:$W$361, MATCH('O5 Details by Class &amp; Accounts'!CG$18, 'E2 Allocators'!$B$15:$W$15, 0),FALSE)*$E208)</f>
        <v>0</v>
      </c>
      <c r="CH208" s="1334">
        <f>IF(ISERROR(VLOOKUP(VLOOKUP($A208, 'E4 TB Allocation Details'!$A$18:$L$217, MATCH("A &amp; G ID", 'E4 TB Allocation Details'!$A$18:$L$18, 0),FALSE), 'E2 Allocators'!$B$15:$W$361, MATCH('O5 Details by Class &amp; Accounts'!CH$18, 'E2 Allocators'!$B$15:$W$15, 0),FALSE)*$E208), 0, VLOOKUP(VLOOKUP($A208, 'E4 TB Allocation Details'!$A$18:$L$217, MATCH("A &amp; G ID", 'E4 TB Allocation Details'!$A$18:$L$18, 0),FALSE), 'E2 Allocators'!$B$15:$W$361, MATCH('O5 Details by Class &amp; Accounts'!CH$18, 'E2 Allocators'!$B$15:$W$15, 0),FALSE)*$E208)</f>
        <v>0</v>
      </c>
      <c r="CI208" s="1334">
        <f>IF(ISERROR(VLOOKUP(VLOOKUP($A208, 'E4 TB Allocation Details'!$A$18:$L$217, MATCH("A &amp; G ID", 'E4 TB Allocation Details'!$A$18:$L$18, 0),FALSE), 'E2 Allocators'!$B$15:$W$361, MATCH('O5 Details by Class &amp; Accounts'!CI$18, 'E2 Allocators'!$B$15:$W$15, 0),FALSE)*$E208), 0, VLOOKUP(VLOOKUP($A208, 'E4 TB Allocation Details'!$A$18:$L$217, MATCH("A &amp; G ID", 'E4 TB Allocation Details'!$A$18:$L$18, 0),FALSE), 'E2 Allocators'!$B$15:$W$361, MATCH('O5 Details by Class &amp; Accounts'!CI$18, 'E2 Allocators'!$B$15:$W$15, 0),FALSE)*$E208)</f>
        <v>0</v>
      </c>
      <c r="CJ208" s="1334">
        <f>IF(ISERROR(VLOOKUP(VLOOKUP($A208, 'E4 TB Allocation Details'!$A$18:$L$217, MATCH("A &amp; G ID", 'E4 TB Allocation Details'!$A$18:$L$18, 0),FALSE), 'E2 Allocators'!$B$15:$W$361, MATCH('O5 Details by Class &amp; Accounts'!CJ$18, 'E2 Allocators'!$B$15:$W$15, 0),FALSE)*$E208), 0, VLOOKUP(VLOOKUP($A208, 'E4 TB Allocation Details'!$A$18:$L$217, MATCH("A &amp; G ID", 'E4 TB Allocation Details'!$A$18:$L$18, 0),FALSE), 'E2 Allocators'!$B$15:$W$361, MATCH('O5 Details by Class &amp; Accounts'!CJ$18, 'E2 Allocators'!$B$15:$W$15, 0),FALSE)*$E208)</f>
        <v>0</v>
      </c>
      <c r="CK208" s="1334">
        <f>IF(ISERROR(VLOOKUP(VLOOKUP($A208, 'E4 TB Allocation Details'!$A$18:$L$217, MATCH("A &amp; G ID", 'E4 TB Allocation Details'!$A$18:$L$18, 0),FALSE), 'E2 Allocators'!$B$15:$W$361, MATCH('O5 Details by Class &amp; Accounts'!CK$18, 'E2 Allocators'!$B$15:$W$15, 0),FALSE)*$E208), 0, VLOOKUP(VLOOKUP($A208, 'E4 TB Allocation Details'!$A$18:$L$217, MATCH("A &amp; G ID", 'E4 TB Allocation Details'!$A$18:$L$18, 0),FALSE), 'E2 Allocators'!$B$15:$W$361, MATCH('O5 Details by Class &amp; Accounts'!CK$18, 'E2 Allocators'!$B$15:$W$15, 0),FALSE)*$E208)</f>
        <v>0</v>
      </c>
      <c r="CL208" s="1334">
        <f>IF(ISERROR(VLOOKUP(VLOOKUP($A208, 'E4 TB Allocation Details'!$A$18:$L$217, MATCH("A &amp; G ID", 'E4 TB Allocation Details'!$A$18:$L$18, 0),FALSE), 'E2 Allocators'!$B$15:$W$361, MATCH('O5 Details by Class &amp; Accounts'!CL$18, 'E2 Allocators'!$B$15:$W$15, 0),FALSE)*$E208), 0, VLOOKUP(VLOOKUP($A208, 'E4 TB Allocation Details'!$A$18:$L$217, MATCH("A &amp; G ID", 'E4 TB Allocation Details'!$A$18:$L$18, 0),FALSE), 'E2 Allocators'!$B$15:$W$361, MATCH('O5 Details by Class &amp; Accounts'!CL$18, 'E2 Allocators'!$B$15:$W$15, 0),FALSE)*$E208)</f>
        <v>0</v>
      </c>
      <c r="CM208" s="1334">
        <f>IF(ISERROR(VLOOKUP(VLOOKUP($A208, 'E4 TB Allocation Details'!$A$18:$L$217, MATCH("A &amp; G ID", 'E4 TB Allocation Details'!$A$18:$L$18, 0),FALSE), 'E2 Allocators'!$B$15:$W$361, MATCH('O5 Details by Class &amp; Accounts'!CM$18, 'E2 Allocators'!$B$15:$W$15, 0),FALSE)*$E208), 0, VLOOKUP(VLOOKUP($A208, 'E4 TB Allocation Details'!$A$18:$L$217, MATCH("A &amp; G ID", 'E4 TB Allocation Details'!$A$18:$L$18, 0),FALSE), 'E2 Allocators'!$B$15:$W$361, MATCH('O5 Details by Class &amp; Accounts'!CM$18, 'E2 Allocators'!$B$15:$W$15, 0),FALSE)*$E208)</f>
        <v>0</v>
      </c>
      <c r="CN208" s="1334">
        <f t="shared" si="52"/>
        <v>0</v>
      </c>
      <c r="CO208" s="1670">
        <f t="shared" si="50"/>
        <v>0</v>
      </c>
      <c r="CQ208" s="1926" t="s">
        <v>1166</v>
      </c>
    </row>
    <row r="209" spans="1:95" s="64" customFormat="1" ht="12.75" x14ac:dyDescent="0.2">
      <c r="A209" s="2226">
        <v>5735</v>
      </c>
      <c r="B209" s="2176" t="s">
        <v>39</v>
      </c>
      <c r="C209" s="1667">
        <f>IF(ISERROR(VLOOKUP($A209,'I3 TB Data'!$A$20:$H$465,MATCH('O5 Details by Class &amp; Accounts'!$C$18, 'I3 TB Data'!$A$20:$H$20,0),0)), 0, VLOOKUP($A209,'I3 TB Data'!$A$20:$H$465,MATCH('O5 Details by Class &amp; Accounts'!$C$18,'I3 TB Data'!$A$20:$H$20,0),0))</f>
        <v>0</v>
      </c>
      <c r="D209" s="1668"/>
      <c r="E209" s="1667">
        <f t="shared" si="53"/>
        <v>0</v>
      </c>
      <c r="F209" s="1669"/>
      <c r="G209" s="1669"/>
      <c r="H209" s="1334"/>
      <c r="I209" s="1334"/>
      <c r="J209" s="1334"/>
      <c r="K209" s="1334"/>
      <c r="L209" s="1334"/>
      <c r="M209" s="1334"/>
      <c r="N209" s="1334"/>
      <c r="O209" s="1334"/>
      <c r="P209" s="1334"/>
      <c r="Q209" s="1334"/>
      <c r="R209" s="1334"/>
      <c r="S209" s="1334"/>
      <c r="T209" s="1334"/>
      <c r="U209" s="1334"/>
      <c r="V209" s="1334"/>
      <c r="W209" s="1334"/>
      <c r="X209" s="1334"/>
      <c r="Y209" s="1334"/>
      <c r="Z209" s="1334"/>
      <c r="AA209" s="1334"/>
      <c r="AB209" s="1334"/>
      <c r="AC209" s="1334"/>
      <c r="AD209" s="1334"/>
      <c r="AE209" s="1334"/>
      <c r="AF209" s="1334"/>
      <c r="AG209" s="1334"/>
      <c r="AH209" s="1334"/>
      <c r="AI209" s="1334"/>
      <c r="AJ209" s="1334"/>
      <c r="AK209" s="1334"/>
      <c r="AL209" s="1334"/>
      <c r="AM209" s="1334"/>
      <c r="AN209" s="1334"/>
      <c r="AO209" s="1334"/>
      <c r="AP209" s="1334"/>
      <c r="AQ209" s="1334"/>
      <c r="AR209" s="1334"/>
      <c r="AS209" s="1334"/>
      <c r="AT209" s="1334"/>
      <c r="AU209" s="1334"/>
      <c r="AV209" s="1334"/>
      <c r="AW209" s="1334"/>
      <c r="AX209" s="1334"/>
      <c r="AY209" s="1334">
        <f>IF(ISERROR(VLOOKUP(VLOOKUP($A209, 'E4 TB Allocation Details'!$A$18:$L$217, MATCH("Misc ID", 'E4 TB Allocation Details'!$A$18:$L$18, 0),FALSE), 'E2 Allocators'!$B$15:$W$361, MATCH('O5 Details by Class &amp; Accounts'!AY$18, 'E2 Allocators'!$B$15:$W$15, 0),FALSE)*$E209), 0, VLOOKUP(VLOOKUP($A209, 'E4 TB Allocation Details'!$A$18:$L$217, MATCH("Misc ID", 'E4 TB Allocation Details'!$A$18:$L$18, 0),FALSE), 'E2 Allocators'!$B$15:$W$361, MATCH('O5 Details by Class &amp; Accounts'!AY$18, 'E2 Allocators'!$B$15:$W$15, 0),FALSE)*$E209)</f>
        <v>0</v>
      </c>
      <c r="AZ209" s="1334">
        <f>IF(ISERROR(VLOOKUP(VLOOKUP($A209, 'E4 TB Allocation Details'!$A$18:$L$217, MATCH("Misc ID", 'E4 TB Allocation Details'!$A$18:$L$18, 0),FALSE), 'E2 Allocators'!$B$15:$W$361, MATCH('O5 Details by Class &amp; Accounts'!AZ$18, 'E2 Allocators'!$B$15:$W$15, 0),FALSE)*$E209), 0, VLOOKUP(VLOOKUP($A209, 'E4 TB Allocation Details'!$A$18:$L$217, MATCH("Misc ID", 'E4 TB Allocation Details'!$A$18:$L$18, 0),FALSE), 'E2 Allocators'!$B$15:$W$361, MATCH('O5 Details by Class &amp; Accounts'!AZ$18, 'E2 Allocators'!$B$15:$W$15, 0),FALSE)*$E209)</f>
        <v>0</v>
      </c>
      <c r="BA209" s="1334">
        <f>IF(ISERROR(VLOOKUP(VLOOKUP($A209, 'E4 TB Allocation Details'!$A$18:$L$217, MATCH("Misc ID", 'E4 TB Allocation Details'!$A$18:$L$18, 0),FALSE), 'E2 Allocators'!$B$15:$W$361, MATCH('O5 Details by Class &amp; Accounts'!BA$18, 'E2 Allocators'!$B$15:$W$15, 0),FALSE)*$E209), 0, VLOOKUP(VLOOKUP($A209, 'E4 TB Allocation Details'!$A$18:$L$217, MATCH("Misc ID", 'E4 TB Allocation Details'!$A$18:$L$18, 0),FALSE), 'E2 Allocators'!$B$15:$W$361, MATCH('O5 Details by Class &amp; Accounts'!BA$18, 'E2 Allocators'!$B$15:$W$15, 0),FALSE)*$E209)</f>
        <v>0</v>
      </c>
      <c r="BB209" s="1334">
        <f>IF(ISERROR(VLOOKUP(VLOOKUP($A209, 'E4 TB Allocation Details'!$A$18:$L$217, MATCH("Misc ID", 'E4 TB Allocation Details'!$A$18:$L$18, 0),FALSE), 'E2 Allocators'!$B$15:$W$361, MATCH('O5 Details by Class &amp; Accounts'!BB$18, 'E2 Allocators'!$B$15:$W$15, 0),FALSE)*$E209), 0, VLOOKUP(VLOOKUP($A209, 'E4 TB Allocation Details'!$A$18:$L$217, MATCH("Misc ID", 'E4 TB Allocation Details'!$A$18:$L$18, 0),FALSE), 'E2 Allocators'!$B$15:$W$361, MATCH('O5 Details by Class &amp; Accounts'!BB$18, 'E2 Allocators'!$B$15:$W$15, 0),FALSE)*$E209)</f>
        <v>0</v>
      </c>
      <c r="BC209" s="1334">
        <f>IF(ISERROR(VLOOKUP(VLOOKUP($A209, 'E4 TB Allocation Details'!$A$18:$L$217, MATCH("Misc ID", 'E4 TB Allocation Details'!$A$18:$L$18, 0),FALSE), 'E2 Allocators'!$B$15:$W$361, MATCH('O5 Details by Class &amp; Accounts'!BC$18, 'E2 Allocators'!$B$15:$W$15, 0),FALSE)*$E209), 0, VLOOKUP(VLOOKUP($A209, 'E4 TB Allocation Details'!$A$18:$L$217, MATCH("Misc ID", 'E4 TB Allocation Details'!$A$18:$L$18, 0),FALSE), 'E2 Allocators'!$B$15:$W$361, MATCH('O5 Details by Class &amp; Accounts'!BC$18, 'E2 Allocators'!$B$15:$W$15, 0),FALSE)*$E209)</f>
        <v>0</v>
      </c>
      <c r="BD209" s="1334">
        <f>IF(ISERROR(VLOOKUP(VLOOKUP($A209, 'E4 TB Allocation Details'!$A$18:$L$217, MATCH("Misc ID", 'E4 TB Allocation Details'!$A$18:$L$18, 0),FALSE), 'E2 Allocators'!$B$15:$W$361, MATCH('O5 Details by Class &amp; Accounts'!BD$18, 'E2 Allocators'!$B$15:$W$15, 0),FALSE)*$E209), 0, VLOOKUP(VLOOKUP($A209, 'E4 TB Allocation Details'!$A$18:$L$217, MATCH("Misc ID", 'E4 TB Allocation Details'!$A$18:$L$18, 0),FALSE), 'E2 Allocators'!$B$15:$W$361, MATCH('O5 Details by Class &amp; Accounts'!BD$18, 'E2 Allocators'!$B$15:$W$15, 0),FALSE)*$E209)</f>
        <v>0</v>
      </c>
      <c r="BE209" s="1334">
        <f>IF(ISERROR(VLOOKUP(VLOOKUP($A209, 'E4 TB Allocation Details'!$A$18:$L$217, MATCH("Misc ID", 'E4 TB Allocation Details'!$A$18:$L$18, 0),FALSE), 'E2 Allocators'!$B$15:$W$361, MATCH('O5 Details by Class &amp; Accounts'!BE$18, 'E2 Allocators'!$B$15:$W$15, 0),FALSE)*$E209), 0, VLOOKUP(VLOOKUP($A209, 'E4 TB Allocation Details'!$A$18:$L$217, MATCH("Misc ID", 'E4 TB Allocation Details'!$A$18:$L$18, 0),FALSE), 'E2 Allocators'!$B$15:$W$361, MATCH('O5 Details by Class &amp; Accounts'!BE$18, 'E2 Allocators'!$B$15:$W$15, 0),FALSE)*$E209)</f>
        <v>0</v>
      </c>
      <c r="BF209" s="1334">
        <f>IF(ISERROR(VLOOKUP(VLOOKUP($A209, 'E4 TB Allocation Details'!$A$18:$L$217, MATCH("Misc ID", 'E4 TB Allocation Details'!$A$18:$L$18, 0),FALSE), 'E2 Allocators'!$B$15:$W$361, MATCH('O5 Details by Class &amp; Accounts'!BF$18, 'E2 Allocators'!$B$15:$W$15, 0),FALSE)*$E209), 0, VLOOKUP(VLOOKUP($A209, 'E4 TB Allocation Details'!$A$18:$L$217, MATCH("Misc ID", 'E4 TB Allocation Details'!$A$18:$L$18, 0),FALSE), 'E2 Allocators'!$B$15:$W$361, MATCH('O5 Details by Class &amp; Accounts'!BF$18, 'E2 Allocators'!$B$15:$W$15, 0),FALSE)*$E209)</f>
        <v>0</v>
      </c>
      <c r="BG209" s="1334">
        <f>IF(ISERROR(VLOOKUP(VLOOKUP($A209, 'E4 TB Allocation Details'!$A$18:$L$217, MATCH("Misc ID", 'E4 TB Allocation Details'!$A$18:$L$18, 0),FALSE), 'E2 Allocators'!$B$15:$W$361, MATCH('O5 Details by Class &amp; Accounts'!BG$18, 'E2 Allocators'!$B$15:$W$15, 0),FALSE)*$E209), 0, VLOOKUP(VLOOKUP($A209, 'E4 TB Allocation Details'!$A$18:$L$217, MATCH("Misc ID", 'E4 TB Allocation Details'!$A$18:$L$18, 0),FALSE), 'E2 Allocators'!$B$15:$W$361, MATCH('O5 Details by Class &amp; Accounts'!BG$18, 'E2 Allocators'!$B$15:$W$15, 0),FALSE)*$E209)</f>
        <v>0</v>
      </c>
      <c r="BH209" s="1334">
        <f>IF(ISERROR(VLOOKUP(VLOOKUP($A209, 'E4 TB Allocation Details'!$A$18:$L$217, MATCH("Misc ID", 'E4 TB Allocation Details'!$A$18:$L$18, 0),FALSE), 'E2 Allocators'!$B$15:$W$361, MATCH('O5 Details by Class &amp; Accounts'!BH$18, 'E2 Allocators'!$B$15:$W$15, 0),FALSE)*$E209), 0, VLOOKUP(VLOOKUP($A209, 'E4 TB Allocation Details'!$A$18:$L$217, MATCH("Misc ID", 'E4 TB Allocation Details'!$A$18:$L$18, 0),FALSE), 'E2 Allocators'!$B$15:$W$361, MATCH('O5 Details by Class &amp; Accounts'!BH$18, 'E2 Allocators'!$B$15:$W$15, 0),FALSE)*$E209)</f>
        <v>0</v>
      </c>
      <c r="BI209" s="1334">
        <f>IF(ISERROR(VLOOKUP(VLOOKUP($A209, 'E4 TB Allocation Details'!$A$18:$L$217, MATCH("Misc ID", 'E4 TB Allocation Details'!$A$18:$L$18, 0),FALSE), 'E2 Allocators'!$B$15:$W$361, MATCH('O5 Details by Class &amp; Accounts'!BI$18, 'E2 Allocators'!$B$15:$W$15, 0),FALSE)*$E209), 0, VLOOKUP(VLOOKUP($A209, 'E4 TB Allocation Details'!$A$18:$L$217, MATCH("Misc ID", 'E4 TB Allocation Details'!$A$18:$L$18, 0),FALSE), 'E2 Allocators'!$B$15:$W$361, MATCH('O5 Details by Class &amp; Accounts'!BI$18, 'E2 Allocators'!$B$15:$W$15, 0),FALSE)*$E209)</f>
        <v>0</v>
      </c>
      <c r="BJ209" s="1334">
        <f>IF(ISERROR(VLOOKUP(VLOOKUP($A209, 'E4 TB Allocation Details'!$A$18:$L$217, MATCH("Misc ID", 'E4 TB Allocation Details'!$A$18:$L$18, 0),FALSE), 'E2 Allocators'!$B$15:$W$361, MATCH('O5 Details by Class &amp; Accounts'!BJ$18, 'E2 Allocators'!$B$15:$W$15, 0),FALSE)*$E209), 0, VLOOKUP(VLOOKUP($A209, 'E4 TB Allocation Details'!$A$18:$L$217, MATCH("Misc ID", 'E4 TB Allocation Details'!$A$18:$L$18, 0),FALSE), 'E2 Allocators'!$B$15:$W$361, MATCH('O5 Details by Class &amp; Accounts'!BJ$18, 'E2 Allocators'!$B$15:$W$15, 0),FALSE)*$E209)</f>
        <v>0</v>
      </c>
      <c r="BK209" s="1334">
        <f>IF(ISERROR(VLOOKUP(VLOOKUP($A209, 'E4 TB Allocation Details'!$A$18:$L$217, MATCH("Misc ID", 'E4 TB Allocation Details'!$A$18:$L$18, 0),FALSE), 'E2 Allocators'!$B$15:$W$361, MATCH('O5 Details by Class &amp; Accounts'!BK$18, 'E2 Allocators'!$B$15:$W$15, 0),FALSE)*$E209), 0, VLOOKUP(VLOOKUP($A209, 'E4 TB Allocation Details'!$A$18:$L$217, MATCH("Misc ID", 'E4 TB Allocation Details'!$A$18:$L$18, 0),FALSE), 'E2 Allocators'!$B$15:$W$361, MATCH('O5 Details by Class &amp; Accounts'!BK$18, 'E2 Allocators'!$B$15:$W$15, 0),FALSE)*$E209)</f>
        <v>0</v>
      </c>
      <c r="BL209" s="1334">
        <f>IF(ISERROR(VLOOKUP(VLOOKUP($A209, 'E4 TB Allocation Details'!$A$18:$L$217, MATCH("Misc ID", 'E4 TB Allocation Details'!$A$18:$L$18, 0),FALSE), 'E2 Allocators'!$B$15:$W$361, MATCH('O5 Details by Class &amp; Accounts'!BL$18, 'E2 Allocators'!$B$15:$W$15, 0),FALSE)*$E209), 0, VLOOKUP(VLOOKUP($A209, 'E4 TB Allocation Details'!$A$18:$L$217, MATCH("Misc ID", 'E4 TB Allocation Details'!$A$18:$L$18, 0),FALSE), 'E2 Allocators'!$B$15:$W$361, MATCH('O5 Details by Class &amp; Accounts'!BL$18, 'E2 Allocators'!$B$15:$W$15, 0),FALSE)*$E209)</f>
        <v>0</v>
      </c>
      <c r="BM209" s="1334">
        <f>IF(ISERROR(VLOOKUP(VLOOKUP($A209, 'E4 TB Allocation Details'!$A$18:$L$217, MATCH("Misc ID", 'E4 TB Allocation Details'!$A$18:$L$18, 0),FALSE), 'E2 Allocators'!$B$15:$W$361, MATCH('O5 Details by Class &amp; Accounts'!BM$18, 'E2 Allocators'!$B$15:$W$15, 0),FALSE)*$E209), 0, VLOOKUP(VLOOKUP($A209, 'E4 TB Allocation Details'!$A$18:$L$217, MATCH("Misc ID", 'E4 TB Allocation Details'!$A$18:$L$18, 0),FALSE), 'E2 Allocators'!$B$15:$W$361, MATCH('O5 Details by Class &amp; Accounts'!BM$18, 'E2 Allocators'!$B$15:$W$15, 0),FALSE)*$E209)</f>
        <v>0</v>
      </c>
      <c r="BN209" s="1334">
        <f>IF(ISERROR(VLOOKUP(VLOOKUP($A209, 'E4 TB Allocation Details'!$A$18:$L$217, MATCH("Misc ID", 'E4 TB Allocation Details'!$A$18:$L$18, 0),FALSE), 'E2 Allocators'!$B$15:$W$361, MATCH('O5 Details by Class &amp; Accounts'!BN$18, 'E2 Allocators'!$B$15:$W$15, 0),FALSE)*$E209), 0, VLOOKUP(VLOOKUP($A209, 'E4 TB Allocation Details'!$A$18:$L$217, MATCH("Misc ID", 'E4 TB Allocation Details'!$A$18:$L$18, 0),FALSE), 'E2 Allocators'!$B$15:$W$361, MATCH('O5 Details by Class &amp; Accounts'!BN$18, 'E2 Allocators'!$B$15:$W$15, 0),FALSE)*$E209)</f>
        <v>0</v>
      </c>
      <c r="BO209" s="1334">
        <f>IF(ISERROR(VLOOKUP(VLOOKUP($A209, 'E4 TB Allocation Details'!$A$18:$L$217, MATCH("Misc ID", 'E4 TB Allocation Details'!$A$18:$L$18, 0),FALSE), 'E2 Allocators'!$B$15:$W$361, MATCH('O5 Details by Class &amp; Accounts'!BO$18, 'E2 Allocators'!$B$15:$W$15, 0),FALSE)*$E209), 0, VLOOKUP(VLOOKUP($A209, 'E4 TB Allocation Details'!$A$18:$L$217, MATCH("Misc ID", 'E4 TB Allocation Details'!$A$18:$L$18, 0),FALSE), 'E2 Allocators'!$B$15:$W$361, MATCH('O5 Details by Class &amp; Accounts'!BO$18, 'E2 Allocators'!$B$15:$W$15, 0),FALSE)*$E209)</f>
        <v>0</v>
      </c>
      <c r="BP209" s="1334">
        <f>IF(ISERROR(VLOOKUP(VLOOKUP($A209, 'E4 TB Allocation Details'!$A$18:$L$217, MATCH("Misc ID", 'E4 TB Allocation Details'!$A$18:$L$18, 0),FALSE), 'E2 Allocators'!$B$15:$W$361, MATCH('O5 Details by Class &amp; Accounts'!BP$18, 'E2 Allocators'!$B$15:$W$15, 0),FALSE)*$E209), 0, VLOOKUP(VLOOKUP($A209, 'E4 TB Allocation Details'!$A$18:$L$217, MATCH("Misc ID", 'E4 TB Allocation Details'!$A$18:$L$18, 0),FALSE), 'E2 Allocators'!$B$15:$W$361, MATCH('O5 Details by Class &amp; Accounts'!BP$18, 'E2 Allocators'!$B$15:$W$15, 0),FALSE)*$E209)</f>
        <v>0</v>
      </c>
      <c r="BQ209" s="1334">
        <f>IF(ISERROR(VLOOKUP(VLOOKUP($A209, 'E4 TB Allocation Details'!$A$18:$L$217, MATCH("Misc ID", 'E4 TB Allocation Details'!$A$18:$L$18, 0),FALSE), 'E2 Allocators'!$B$15:$W$361, MATCH('O5 Details by Class &amp; Accounts'!BQ$18, 'E2 Allocators'!$B$15:$W$15, 0),FALSE)*$E209), 0, VLOOKUP(VLOOKUP($A209, 'E4 TB Allocation Details'!$A$18:$L$217, MATCH("Misc ID", 'E4 TB Allocation Details'!$A$18:$L$18, 0),FALSE), 'E2 Allocators'!$B$15:$W$361, MATCH('O5 Details by Class &amp; Accounts'!BQ$18, 'E2 Allocators'!$B$15:$W$15, 0),FALSE)*$E209)</f>
        <v>0</v>
      </c>
      <c r="BR209" s="1334">
        <f>IF(ISERROR(VLOOKUP(VLOOKUP($A209, 'E4 TB Allocation Details'!$A$18:$L$217, MATCH("Misc ID", 'E4 TB Allocation Details'!$A$18:$L$18, 0),FALSE), 'E2 Allocators'!$B$15:$W$361, MATCH('O5 Details by Class &amp; Accounts'!BR$18, 'E2 Allocators'!$B$15:$W$15, 0),FALSE)*$E209), 0, VLOOKUP(VLOOKUP($A209, 'E4 TB Allocation Details'!$A$18:$L$217, MATCH("Misc ID", 'E4 TB Allocation Details'!$A$18:$L$18, 0),FALSE), 'E2 Allocators'!$B$15:$W$361, MATCH('O5 Details by Class &amp; Accounts'!BR$18, 'E2 Allocators'!$B$15:$W$15, 0),FALSE)*$E209)</f>
        <v>0</v>
      </c>
      <c r="BS209" s="1334">
        <f t="shared" si="48"/>
        <v>0</v>
      </c>
      <c r="BT209" s="1334">
        <f>IF(ISERROR(VLOOKUP(VLOOKUP($A209, 'E4 TB Allocation Details'!$A$18:$L$217, MATCH("A &amp; G ID", 'E4 TB Allocation Details'!$A$18:$L$18, 0),FALSE), 'E2 Allocators'!$B$15:$W$361, MATCH('O5 Details by Class &amp; Accounts'!BT$18, 'E2 Allocators'!$B$15:$W$15, 0),FALSE)*$E209), 0, VLOOKUP(VLOOKUP($A209, 'E4 TB Allocation Details'!$A$18:$L$217, MATCH("A &amp; G ID", 'E4 TB Allocation Details'!$A$18:$L$18, 0),FALSE), 'E2 Allocators'!$B$15:$W$361, MATCH('O5 Details by Class &amp; Accounts'!BT$18, 'E2 Allocators'!$B$15:$W$15, 0),FALSE)*$E209)</f>
        <v>0</v>
      </c>
      <c r="BU209" s="1334">
        <f>IF(ISERROR(VLOOKUP(VLOOKUP($A209, 'E4 TB Allocation Details'!$A$18:$L$217, MATCH("A &amp; G ID", 'E4 TB Allocation Details'!$A$18:$L$18, 0),FALSE), 'E2 Allocators'!$B$15:$W$361, MATCH('O5 Details by Class &amp; Accounts'!BU$18, 'E2 Allocators'!$B$15:$W$15, 0),FALSE)*$E209), 0, VLOOKUP(VLOOKUP($A209, 'E4 TB Allocation Details'!$A$18:$L$217, MATCH("A &amp; G ID", 'E4 TB Allocation Details'!$A$18:$L$18, 0),FALSE), 'E2 Allocators'!$B$15:$W$361, MATCH('O5 Details by Class &amp; Accounts'!BU$18, 'E2 Allocators'!$B$15:$W$15, 0),FALSE)*$E209)</f>
        <v>0</v>
      </c>
      <c r="BV209" s="1334">
        <f>IF(ISERROR(VLOOKUP(VLOOKUP($A209, 'E4 TB Allocation Details'!$A$18:$L$217, MATCH("A &amp; G ID", 'E4 TB Allocation Details'!$A$18:$L$18, 0),FALSE), 'E2 Allocators'!$B$15:$W$361, MATCH('O5 Details by Class &amp; Accounts'!BV$18, 'E2 Allocators'!$B$15:$W$15, 0),FALSE)*$E209), 0, VLOOKUP(VLOOKUP($A209, 'E4 TB Allocation Details'!$A$18:$L$217, MATCH("A &amp; G ID", 'E4 TB Allocation Details'!$A$18:$L$18, 0),FALSE), 'E2 Allocators'!$B$15:$W$361, MATCH('O5 Details by Class &amp; Accounts'!BV$18, 'E2 Allocators'!$B$15:$W$15, 0),FALSE)*$E209)</f>
        <v>0</v>
      </c>
      <c r="BW209" s="1334">
        <f>IF(ISERROR(VLOOKUP(VLOOKUP($A209, 'E4 TB Allocation Details'!$A$18:$L$217, MATCH("A &amp; G ID", 'E4 TB Allocation Details'!$A$18:$L$18, 0),FALSE), 'E2 Allocators'!$B$15:$W$361, MATCH('O5 Details by Class &amp; Accounts'!BW$18, 'E2 Allocators'!$B$15:$W$15, 0),FALSE)*$E209), 0, VLOOKUP(VLOOKUP($A209, 'E4 TB Allocation Details'!$A$18:$L$217, MATCH("A &amp; G ID", 'E4 TB Allocation Details'!$A$18:$L$18, 0),FALSE), 'E2 Allocators'!$B$15:$W$361, MATCH('O5 Details by Class &amp; Accounts'!BW$18, 'E2 Allocators'!$B$15:$W$15, 0),FALSE)*$E209)</f>
        <v>0</v>
      </c>
      <c r="BX209" s="1334">
        <f>IF(ISERROR(VLOOKUP(VLOOKUP($A209, 'E4 TB Allocation Details'!$A$18:$L$217, MATCH("A &amp; G ID", 'E4 TB Allocation Details'!$A$18:$L$18, 0),FALSE), 'E2 Allocators'!$B$15:$W$361, MATCH('O5 Details by Class &amp; Accounts'!BX$18, 'E2 Allocators'!$B$15:$W$15, 0),FALSE)*$E209), 0, VLOOKUP(VLOOKUP($A209, 'E4 TB Allocation Details'!$A$18:$L$217, MATCH("A &amp; G ID", 'E4 TB Allocation Details'!$A$18:$L$18, 0),FALSE), 'E2 Allocators'!$B$15:$W$361, MATCH('O5 Details by Class &amp; Accounts'!BX$18, 'E2 Allocators'!$B$15:$W$15, 0),FALSE)*$E209)</f>
        <v>0</v>
      </c>
      <c r="BY209" s="1334">
        <f>IF(ISERROR(VLOOKUP(VLOOKUP($A209, 'E4 TB Allocation Details'!$A$18:$L$217, MATCH("A &amp; G ID", 'E4 TB Allocation Details'!$A$18:$L$18, 0),FALSE), 'E2 Allocators'!$B$15:$W$361, MATCH('O5 Details by Class &amp; Accounts'!BY$18, 'E2 Allocators'!$B$15:$W$15, 0),FALSE)*$E209), 0, VLOOKUP(VLOOKUP($A209, 'E4 TB Allocation Details'!$A$18:$L$217, MATCH("A &amp; G ID", 'E4 TB Allocation Details'!$A$18:$L$18, 0),FALSE), 'E2 Allocators'!$B$15:$W$361, MATCH('O5 Details by Class &amp; Accounts'!BY$18, 'E2 Allocators'!$B$15:$W$15, 0),FALSE)*$E209)</f>
        <v>0</v>
      </c>
      <c r="BZ209" s="1334">
        <f>IF(ISERROR(VLOOKUP(VLOOKUP($A209, 'E4 TB Allocation Details'!$A$18:$L$217, MATCH("A &amp; G ID", 'E4 TB Allocation Details'!$A$18:$L$18, 0),FALSE), 'E2 Allocators'!$B$15:$W$361, MATCH('O5 Details by Class &amp; Accounts'!BZ$18, 'E2 Allocators'!$B$15:$W$15, 0),FALSE)*$E209), 0, VLOOKUP(VLOOKUP($A209, 'E4 TB Allocation Details'!$A$18:$L$217, MATCH("A &amp; G ID", 'E4 TB Allocation Details'!$A$18:$L$18, 0),FALSE), 'E2 Allocators'!$B$15:$W$361, MATCH('O5 Details by Class &amp; Accounts'!BZ$18, 'E2 Allocators'!$B$15:$W$15, 0),FALSE)*$E209)</f>
        <v>0</v>
      </c>
      <c r="CA209" s="1334">
        <f>IF(ISERROR(VLOOKUP(VLOOKUP($A209, 'E4 TB Allocation Details'!$A$18:$L$217, MATCH("A &amp; G ID", 'E4 TB Allocation Details'!$A$18:$L$18, 0),FALSE), 'E2 Allocators'!$B$15:$W$361, MATCH('O5 Details by Class &amp; Accounts'!CA$18, 'E2 Allocators'!$B$15:$W$15, 0),FALSE)*$E209), 0, VLOOKUP(VLOOKUP($A209, 'E4 TB Allocation Details'!$A$18:$L$217, MATCH("A &amp; G ID", 'E4 TB Allocation Details'!$A$18:$L$18, 0),FALSE), 'E2 Allocators'!$B$15:$W$361, MATCH('O5 Details by Class &amp; Accounts'!CA$18, 'E2 Allocators'!$B$15:$W$15, 0),FALSE)*$E209)</f>
        <v>0</v>
      </c>
      <c r="CB209" s="1334">
        <f>IF(ISERROR(VLOOKUP(VLOOKUP($A209, 'E4 TB Allocation Details'!$A$18:$L$217, MATCH("A &amp; G ID", 'E4 TB Allocation Details'!$A$18:$L$18, 0),FALSE), 'E2 Allocators'!$B$15:$W$361, MATCH('O5 Details by Class &amp; Accounts'!CB$18, 'E2 Allocators'!$B$15:$W$15, 0),FALSE)*$E209), 0, VLOOKUP(VLOOKUP($A209, 'E4 TB Allocation Details'!$A$18:$L$217, MATCH("A &amp; G ID", 'E4 TB Allocation Details'!$A$18:$L$18, 0),FALSE), 'E2 Allocators'!$B$15:$W$361, MATCH('O5 Details by Class &amp; Accounts'!CB$18, 'E2 Allocators'!$B$15:$W$15, 0),FALSE)*$E209)</f>
        <v>0</v>
      </c>
      <c r="CC209" s="1334">
        <f>IF(ISERROR(VLOOKUP(VLOOKUP($A209, 'E4 TB Allocation Details'!$A$18:$L$217, MATCH("A &amp; G ID", 'E4 TB Allocation Details'!$A$18:$L$18, 0),FALSE), 'E2 Allocators'!$B$15:$W$361, MATCH('O5 Details by Class &amp; Accounts'!CC$18, 'E2 Allocators'!$B$15:$W$15, 0),FALSE)*$E209), 0, VLOOKUP(VLOOKUP($A209, 'E4 TB Allocation Details'!$A$18:$L$217, MATCH("A &amp; G ID", 'E4 TB Allocation Details'!$A$18:$L$18, 0),FALSE), 'E2 Allocators'!$B$15:$W$361, MATCH('O5 Details by Class &amp; Accounts'!CC$18, 'E2 Allocators'!$B$15:$W$15, 0),FALSE)*$E209)</f>
        <v>0</v>
      </c>
      <c r="CD209" s="1334">
        <f>IF(ISERROR(VLOOKUP(VLOOKUP($A209, 'E4 TB Allocation Details'!$A$18:$L$217, MATCH("A &amp; G ID", 'E4 TB Allocation Details'!$A$18:$L$18, 0),FALSE), 'E2 Allocators'!$B$15:$W$361, MATCH('O5 Details by Class &amp; Accounts'!CD$18, 'E2 Allocators'!$B$15:$W$15, 0),FALSE)*$E209), 0, VLOOKUP(VLOOKUP($A209, 'E4 TB Allocation Details'!$A$18:$L$217, MATCH("A &amp; G ID", 'E4 TB Allocation Details'!$A$18:$L$18, 0),FALSE), 'E2 Allocators'!$B$15:$W$361, MATCH('O5 Details by Class &amp; Accounts'!CD$18, 'E2 Allocators'!$B$15:$W$15, 0),FALSE)*$E209)</f>
        <v>0</v>
      </c>
      <c r="CE209" s="1334">
        <f>IF(ISERROR(VLOOKUP(VLOOKUP($A209, 'E4 TB Allocation Details'!$A$18:$L$217, MATCH("A &amp; G ID", 'E4 TB Allocation Details'!$A$18:$L$18, 0),FALSE), 'E2 Allocators'!$B$15:$W$361, MATCH('O5 Details by Class &amp; Accounts'!CE$18, 'E2 Allocators'!$B$15:$W$15, 0),FALSE)*$E209), 0, VLOOKUP(VLOOKUP($A209, 'E4 TB Allocation Details'!$A$18:$L$217, MATCH("A &amp; G ID", 'E4 TB Allocation Details'!$A$18:$L$18, 0),FALSE), 'E2 Allocators'!$B$15:$W$361, MATCH('O5 Details by Class &amp; Accounts'!CE$18, 'E2 Allocators'!$B$15:$W$15, 0),FALSE)*$E209)</f>
        <v>0</v>
      </c>
      <c r="CF209" s="1334">
        <f>IF(ISERROR(VLOOKUP(VLOOKUP($A209, 'E4 TB Allocation Details'!$A$18:$L$217, MATCH("A &amp; G ID", 'E4 TB Allocation Details'!$A$18:$L$18, 0),FALSE), 'E2 Allocators'!$B$15:$W$361, MATCH('O5 Details by Class &amp; Accounts'!CF$18, 'E2 Allocators'!$B$15:$W$15, 0),FALSE)*$E209), 0, VLOOKUP(VLOOKUP($A209, 'E4 TB Allocation Details'!$A$18:$L$217, MATCH("A &amp; G ID", 'E4 TB Allocation Details'!$A$18:$L$18, 0),FALSE), 'E2 Allocators'!$B$15:$W$361, MATCH('O5 Details by Class &amp; Accounts'!CF$18, 'E2 Allocators'!$B$15:$W$15, 0),FALSE)*$E209)</f>
        <v>0</v>
      </c>
      <c r="CG209" s="1334">
        <f>IF(ISERROR(VLOOKUP(VLOOKUP($A209, 'E4 TB Allocation Details'!$A$18:$L$217, MATCH("A &amp; G ID", 'E4 TB Allocation Details'!$A$18:$L$18, 0),FALSE), 'E2 Allocators'!$B$15:$W$361, MATCH('O5 Details by Class &amp; Accounts'!CG$18, 'E2 Allocators'!$B$15:$W$15, 0),FALSE)*$E209), 0, VLOOKUP(VLOOKUP($A209, 'E4 TB Allocation Details'!$A$18:$L$217, MATCH("A &amp; G ID", 'E4 TB Allocation Details'!$A$18:$L$18, 0),FALSE), 'E2 Allocators'!$B$15:$W$361, MATCH('O5 Details by Class &amp; Accounts'!CG$18, 'E2 Allocators'!$B$15:$W$15, 0),FALSE)*$E209)</f>
        <v>0</v>
      </c>
      <c r="CH209" s="1334">
        <f>IF(ISERROR(VLOOKUP(VLOOKUP($A209, 'E4 TB Allocation Details'!$A$18:$L$217, MATCH("A &amp; G ID", 'E4 TB Allocation Details'!$A$18:$L$18, 0),FALSE), 'E2 Allocators'!$B$15:$W$361, MATCH('O5 Details by Class &amp; Accounts'!CH$18, 'E2 Allocators'!$B$15:$W$15, 0),FALSE)*$E209), 0, VLOOKUP(VLOOKUP($A209, 'E4 TB Allocation Details'!$A$18:$L$217, MATCH("A &amp; G ID", 'E4 TB Allocation Details'!$A$18:$L$18, 0),FALSE), 'E2 Allocators'!$B$15:$W$361, MATCH('O5 Details by Class &amp; Accounts'!CH$18, 'E2 Allocators'!$B$15:$W$15, 0),FALSE)*$E209)</f>
        <v>0</v>
      </c>
      <c r="CI209" s="1334">
        <f>IF(ISERROR(VLOOKUP(VLOOKUP($A209, 'E4 TB Allocation Details'!$A$18:$L$217, MATCH("A &amp; G ID", 'E4 TB Allocation Details'!$A$18:$L$18, 0),FALSE), 'E2 Allocators'!$B$15:$W$361, MATCH('O5 Details by Class &amp; Accounts'!CI$18, 'E2 Allocators'!$B$15:$W$15, 0),FALSE)*$E209), 0, VLOOKUP(VLOOKUP($A209, 'E4 TB Allocation Details'!$A$18:$L$217, MATCH("A &amp; G ID", 'E4 TB Allocation Details'!$A$18:$L$18, 0),FALSE), 'E2 Allocators'!$B$15:$W$361, MATCH('O5 Details by Class &amp; Accounts'!CI$18, 'E2 Allocators'!$B$15:$W$15, 0),FALSE)*$E209)</f>
        <v>0</v>
      </c>
      <c r="CJ209" s="1334">
        <f>IF(ISERROR(VLOOKUP(VLOOKUP($A209, 'E4 TB Allocation Details'!$A$18:$L$217, MATCH("A &amp; G ID", 'E4 TB Allocation Details'!$A$18:$L$18, 0),FALSE), 'E2 Allocators'!$B$15:$W$361, MATCH('O5 Details by Class &amp; Accounts'!CJ$18, 'E2 Allocators'!$B$15:$W$15, 0),FALSE)*$E209), 0, VLOOKUP(VLOOKUP($A209, 'E4 TB Allocation Details'!$A$18:$L$217, MATCH("A &amp; G ID", 'E4 TB Allocation Details'!$A$18:$L$18, 0),FALSE), 'E2 Allocators'!$B$15:$W$361, MATCH('O5 Details by Class &amp; Accounts'!CJ$18, 'E2 Allocators'!$B$15:$W$15, 0),FALSE)*$E209)</f>
        <v>0</v>
      </c>
      <c r="CK209" s="1334">
        <f>IF(ISERROR(VLOOKUP(VLOOKUP($A209, 'E4 TB Allocation Details'!$A$18:$L$217, MATCH("A &amp; G ID", 'E4 TB Allocation Details'!$A$18:$L$18, 0),FALSE), 'E2 Allocators'!$B$15:$W$361, MATCH('O5 Details by Class &amp; Accounts'!CK$18, 'E2 Allocators'!$B$15:$W$15, 0),FALSE)*$E209), 0, VLOOKUP(VLOOKUP($A209, 'E4 TB Allocation Details'!$A$18:$L$217, MATCH("A &amp; G ID", 'E4 TB Allocation Details'!$A$18:$L$18, 0),FALSE), 'E2 Allocators'!$B$15:$W$361, MATCH('O5 Details by Class &amp; Accounts'!CK$18, 'E2 Allocators'!$B$15:$W$15, 0),FALSE)*$E209)</f>
        <v>0</v>
      </c>
      <c r="CL209" s="1334">
        <f>IF(ISERROR(VLOOKUP(VLOOKUP($A209, 'E4 TB Allocation Details'!$A$18:$L$217, MATCH("A &amp; G ID", 'E4 TB Allocation Details'!$A$18:$L$18, 0),FALSE), 'E2 Allocators'!$B$15:$W$361, MATCH('O5 Details by Class &amp; Accounts'!CL$18, 'E2 Allocators'!$B$15:$W$15, 0),FALSE)*$E209), 0, VLOOKUP(VLOOKUP($A209, 'E4 TB Allocation Details'!$A$18:$L$217, MATCH("A &amp; G ID", 'E4 TB Allocation Details'!$A$18:$L$18, 0),FALSE), 'E2 Allocators'!$B$15:$W$361, MATCH('O5 Details by Class &amp; Accounts'!CL$18, 'E2 Allocators'!$B$15:$W$15, 0),FALSE)*$E209)</f>
        <v>0</v>
      </c>
      <c r="CM209" s="1334">
        <f>IF(ISERROR(VLOOKUP(VLOOKUP($A209, 'E4 TB Allocation Details'!$A$18:$L$217, MATCH("A &amp; G ID", 'E4 TB Allocation Details'!$A$18:$L$18, 0),FALSE), 'E2 Allocators'!$B$15:$W$361, MATCH('O5 Details by Class &amp; Accounts'!CM$18, 'E2 Allocators'!$B$15:$W$15, 0),FALSE)*$E209), 0, VLOOKUP(VLOOKUP($A209, 'E4 TB Allocation Details'!$A$18:$L$217, MATCH("A &amp; G ID", 'E4 TB Allocation Details'!$A$18:$L$18, 0),FALSE), 'E2 Allocators'!$B$15:$W$361, MATCH('O5 Details by Class &amp; Accounts'!CM$18, 'E2 Allocators'!$B$15:$W$15, 0),FALSE)*$E209)</f>
        <v>0</v>
      </c>
      <c r="CN209" s="1334">
        <f t="shared" si="52"/>
        <v>0</v>
      </c>
      <c r="CO209" s="1670">
        <f t="shared" si="50"/>
        <v>0</v>
      </c>
      <c r="CQ209" s="1926" t="s">
        <v>1166</v>
      </c>
    </row>
    <row r="210" spans="1:95" s="64" customFormat="1" ht="12.75" x14ac:dyDescent="0.2">
      <c r="A210" s="2226">
        <v>5740</v>
      </c>
      <c r="B210" s="2176" t="s">
        <v>40</v>
      </c>
      <c r="C210" s="1667">
        <f>IF(ISERROR(VLOOKUP($A210,'I3 TB Data'!$A$20:$H$465,MATCH('O5 Details by Class &amp; Accounts'!$C$18, 'I3 TB Data'!$A$20:$H$20,0),0)), 0, VLOOKUP($A210,'I3 TB Data'!$A$20:$H$465,MATCH('O5 Details by Class &amp; Accounts'!$C$18,'I3 TB Data'!$A$20:$H$20,0),0))</f>
        <v>0</v>
      </c>
      <c r="D210" s="1668"/>
      <c r="E210" s="1667">
        <f t="shared" si="53"/>
        <v>0</v>
      </c>
      <c r="F210" s="1669"/>
      <c r="G210" s="1669"/>
      <c r="H210" s="1334"/>
      <c r="I210" s="1334"/>
      <c r="J210" s="1334"/>
      <c r="K210" s="1334"/>
      <c r="L210" s="1334"/>
      <c r="M210" s="1334"/>
      <c r="N210" s="1334"/>
      <c r="O210" s="1334"/>
      <c r="P210" s="1334"/>
      <c r="Q210" s="1334"/>
      <c r="R210" s="1334"/>
      <c r="S210" s="1334"/>
      <c r="T210" s="1334"/>
      <c r="U210" s="1334"/>
      <c r="V210" s="1334"/>
      <c r="W210" s="1334"/>
      <c r="X210" s="1334"/>
      <c r="Y210" s="1334"/>
      <c r="Z210" s="1334"/>
      <c r="AA210" s="1334"/>
      <c r="AB210" s="1334"/>
      <c r="AC210" s="1334"/>
      <c r="AD210" s="1334"/>
      <c r="AE210" s="1334"/>
      <c r="AF210" s="1334"/>
      <c r="AG210" s="1334"/>
      <c r="AH210" s="1334"/>
      <c r="AI210" s="1334"/>
      <c r="AJ210" s="1334"/>
      <c r="AK210" s="1334"/>
      <c r="AL210" s="1334"/>
      <c r="AM210" s="1334"/>
      <c r="AN210" s="1334"/>
      <c r="AO210" s="1334"/>
      <c r="AP210" s="1334"/>
      <c r="AQ210" s="1334"/>
      <c r="AR210" s="1334"/>
      <c r="AS210" s="1334"/>
      <c r="AT210" s="1334"/>
      <c r="AU210" s="1334"/>
      <c r="AV210" s="1334"/>
      <c r="AW210" s="1334"/>
      <c r="AX210" s="1334"/>
      <c r="AY210" s="1334">
        <f>IF(ISERROR(VLOOKUP(VLOOKUP($A210, 'E4 TB Allocation Details'!$A$18:$L$217, MATCH("Misc ID", 'E4 TB Allocation Details'!$A$18:$L$18, 0),FALSE), 'E2 Allocators'!$B$15:$W$361, MATCH('O5 Details by Class &amp; Accounts'!AY$18, 'E2 Allocators'!$B$15:$W$15, 0),FALSE)*$E210), 0, VLOOKUP(VLOOKUP($A210, 'E4 TB Allocation Details'!$A$18:$L$217, MATCH("Misc ID", 'E4 TB Allocation Details'!$A$18:$L$18, 0),FALSE), 'E2 Allocators'!$B$15:$W$361, MATCH('O5 Details by Class &amp; Accounts'!AY$18, 'E2 Allocators'!$B$15:$W$15, 0),FALSE)*$E210)</f>
        <v>0</v>
      </c>
      <c r="AZ210" s="1334">
        <f>IF(ISERROR(VLOOKUP(VLOOKUP($A210, 'E4 TB Allocation Details'!$A$18:$L$217, MATCH("Misc ID", 'E4 TB Allocation Details'!$A$18:$L$18, 0),FALSE), 'E2 Allocators'!$B$15:$W$361, MATCH('O5 Details by Class &amp; Accounts'!AZ$18, 'E2 Allocators'!$B$15:$W$15, 0),FALSE)*$E210), 0, VLOOKUP(VLOOKUP($A210, 'E4 TB Allocation Details'!$A$18:$L$217, MATCH("Misc ID", 'E4 TB Allocation Details'!$A$18:$L$18, 0),FALSE), 'E2 Allocators'!$B$15:$W$361, MATCH('O5 Details by Class &amp; Accounts'!AZ$18, 'E2 Allocators'!$B$15:$W$15, 0),FALSE)*$E210)</f>
        <v>0</v>
      </c>
      <c r="BA210" s="1334">
        <f>IF(ISERROR(VLOOKUP(VLOOKUP($A210, 'E4 TB Allocation Details'!$A$18:$L$217, MATCH("Misc ID", 'E4 TB Allocation Details'!$A$18:$L$18, 0),FALSE), 'E2 Allocators'!$B$15:$W$361, MATCH('O5 Details by Class &amp; Accounts'!BA$18, 'E2 Allocators'!$B$15:$W$15, 0),FALSE)*$E210), 0, VLOOKUP(VLOOKUP($A210, 'E4 TB Allocation Details'!$A$18:$L$217, MATCH("Misc ID", 'E4 TB Allocation Details'!$A$18:$L$18, 0),FALSE), 'E2 Allocators'!$B$15:$W$361, MATCH('O5 Details by Class &amp; Accounts'!BA$18, 'E2 Allocators'!$B$15:$W$15, 0),FALSE)*$E210)</f>
        <v>0</v>
      </c>
      <c r="BB210" s="1334">
        <f>IF(ISERROR(VLOOKUP(VLOOKUP($A210, 'E4 TB Allocation Details'!$A$18:$L$217, MATCH("Misc ID", 'E4 TB Allocation Details'!$A$18:$L$18, 0),FALSE), 'E2 Allocators'!$B$15:$W$361, MATCH('O5 Details by Class &amp; Accounts'!BB$18, 'E2 Allocators'!$B$15:$W$15, 0),FALSE)*$E210), 0, VLOOKUP(VLOOKUP($A210, 'E4 TB Allocation Details'!$A$18:$L$217, MATCH("Misc ID", 'E4 TB Allocation Details'!$A$18:$L$18, 0),FALSE), 'E2 Allocators'!$B$15:$W$361, MATCH('O5 Details by Class &amp; Accounts'!BB$18, 'E2 Allocators'!$B$15:$W$15, 0),FALSE)*$E210)</f>
        <v>0</v>
      </c>
      <c r="BC210" s="1334">
        <f>IF(ISERROR(VLOOKUP(VLOOKUP($A210, 'E4 TB Allocation Details'!$A$18:$L$217, MATCH("Misc ID", 'E4 TB Allocation Details'!$A$18:$L$18, 0),FALSE), 'E2 Allocators'!$B$15:$W$361, MATCH('O5 Details by Class &amp; Accounts'!BC$18, 'E2 Allocators'!$B$15:$W$15, 0),FALSE)*$E210), 0, VLOOKUP(VLOOKUP($A210, 'E4 TB Allocation Details'!$A$18:$L$217, MATCH("Misc ID", 'E4 TB Allocation Details'!$A$18:$L$18, 0),FALSE), 'E2 Allocators'!$B$15:$W$361, MATCH('O5 Details by Class &amp; Accounts'!BC$18, 'E2 Allocators'!$B$15:$W$15, 0),FALSE)*$E210)</f>
        <v>0</v>
      </c>
      <c r="BD210" s="1334">
        <f>IF(ISERROR(VLOOKUP(VLOOKUP($A210, 'E4 TB Allocation Details'!$A$18:$L$217, MATCH("Misc ID", 'E4 TB Allocation Details'!$A$18:$L$18, 0),FALSE), 'E2 Allocators'!$B$15:$W$361, MATCH('O5 Details by Class &amp; Accounts'!BD$18, 'E2 Allocators'!$B$15:$W$15, 0),FALSE)*$E210), 0, VLOOKUP(VLOOKUP($A210, 'E4 TB Allocation Details'!$A$18:$L$217, MATCH("Misc ID", 'E4 TB Allocation Details'!$A$18:$L$18, 0),FALSE), 'E2 Allocators'!$B$15:$W$361, MATCH('O5 Details by Class &amp; Accounts'!BD$18, 'E2 Allocators'!$B$15:$W$15, 0),FALSE)*$E210)</f>
        <v>0</v>
      </c>
      <c r="BE210" s="1334">
        <f>IF(ISERROR(VLOOKUP(VLOOKUP($A210, 'E4 TB Allocation Details'!$A$18:$L$217, MATCH("Misc ID", 'E4 TB Allocation Details'!$A$18:$L$18, 0),FALSE), 'E2 Allocators'!$B$15:$W$361, MATCH('O5 Details by Class &amp; Accounts'!BE$18, 'E2 Allocators'!$B$15:$W$15, 0),FALSE)*$E210), 0, VLOOKUP(VLOOKUP($A210, 'E4 TB Allocation Details'!$A$18:$L$217, MATCH("Misc ID", 'E4 TB Allocation Details'!$A$18:$L$18, 0),FALSE), 'E2 Allocators'!$B$15:$W$361, MATCH('O5 Details by Class &amp; Accounts'!BE$18, 'E2 Allocators'!$B$15:$W$15, 0),FALSE)*$E210)</f>
        <v>0</v>
      </c>
      <c r="BF210" s="1334">
        <f>IF(ISERROR(VLOOKUP(VLOOKUP($A210, 'E4 TB Allocation Details'!$A$18:$L$217, MATCH("Misc ID", 'E4 TB Allocation Details'!$A$18:$L$18, 0),FALSE), 'E2 Allocators'!$B$15:$W$361, MATCH('O5 Details by Class &amp; Accounts'!BF$18, 'E2 Allocators'!$B$15:$W$15, 0),FALSE)*$E210), 0, VLOOKUP(VLOOKUP($A210, 'E4 TB Allocation Details'!$A$18:$L$217, MATCH("Misc ID", 'E4 TB Allocation Details'!$A$18:$L$18, 0),FALSE), 'E2 Allocators'!$B$15:$W$361, MATCH('O5 Details by Class &amp; Accounts'!BF$18, 'E2 Allocators'!$B$15:$W$15, 0),FALSE)*$E210)</f>
        <v>0</v>
      </c>
      <c r="BG210" s="1334">
        <f>IF(ISERROR(VLOOKUP(VLOOKUP($A210, 'E4 TB Allocation Details'!$A$18:$L$217, MATCH("Misc ID", 'E4 TB Allocation Details'!$A$18:$L$18, 0),FALSE), 'E2 Allocators'!$B$15:$W$361, MATCH('O5 Details by Class &amp; Accounts'!BG$18, 'E2 Allocators'!$B$15:$W$15, 0),FALSE)*$E210), 0, VLOOKUP(VLOOKUP($A210, 'E4 TB Allocation Details'!$A$18:$L$217, MATCH("Misc ID", 'E4 TB Allocation Details'!$A$18:$L$18, 0),FALSE), 'E2 Allocators'!$B$15:$W$361, MATCH('O5 Details by Class &amp; Accounts'!BG$18, 'E2 Allocators'!$B$15:$W$15, 0),FALSE)*$E210)</f>
        <v>0</v>
      </c>
      <c r="BH210" s="1334">
        <f>IF(ISERROR(VLOOKUP(VLOOKUP($A210, 'E4 TB Allocation Details'!$A$18:$L$217, MATCH("Misc ID", 'E4 TB Allocation Details'!$A$18:$L$18, 0),FALSE), 'E2 Allocators'!$B$15:$W$361, MATCH('O5 Details by Class &amp; Accounts'!BH$18, 'E2 Allocators'!$B$15:$W$15, 0),FALSE)*$E210), 0, VLOOKUP(VLOOKUP($A210, 'E4 TB Allocation Details'!$A$18:$L$217, MATCH("Misc ID", 'E4 TB Allocation Details'!$A$18:$L$18, 0),FALSE), 'E2 Allocators'!$B$15:$W$361, MATCH('O5 Details by Class &amp; Accounts'!BH$18, 'E2 Allocators'!$B$15:$W$15, 0),FALSE)*$E210)</f>
        <v>0</v>
      </c>
      <c r="BI210" s="1334">
        <f>IF(ISERROR(VLOOKUP(VLOOKUP($A210, 'E4 TB Allocation Details'!$A$18:$L$217, MATCH("Misc ID", 'E4 TB Allocation Details'!$A$18:$L$18, 0),FALSE), 'E2 Allocators'!$B$15:$W$361, MATCH('O5 Details by Class &amp; Accounts'!BI$18, 'E2 Allocators'!$B$15:$W$15, 0),FALSE)*$E210), 0, VLOOKUP(VLOOKUP($A210, 'E4 TB Allocation Details'!$A$18:$L$217, MATCH("Misc ID", 'E4 TB Allocation Details'!$A$18:$L$18, 0),FALSE), 'E2 Allocators'!$B$15:$W$361, MATCH('O5 Details by Class &amp; Accounts'!BI$18, 'E2 Allocators'!$B$15:$W$15, 0),FALSE)*$E210)</f>
        <v>0</v>
      </c>
      <c r="BJ210" s="1334">
        <f>IF(ISERROR(VLOOKUP(VLOOKUP($A210, 'E4 TB Allocation Details'!$A$18:$L$217, MATCH("Misc ID", 'E4 TB Allocation Details'!$A$18:$L$18, 0),FALSE), 'E2 Allocators'!$B$15:$W$361, MATCH('O5 Details by Class &amp; Accounts'!BJ$18, 'E2 Allocators'!$B$15:$W$15, 0),FALSE)*$E210), 0, VLOOKUP(VLOOKUP($A210, 'E4 TB Allocation Details'!$A$18:$L$217, MATCH("Misc ID", 'E4 TB Allocation Details'!$A$18:$L$18, 0),FALSE), 'E2 Allocators'!$B$15:$W$361, MATCH('O5 Details by Class &amp; Accounts'!BJ$18, 'E2 Allocators'!$B$15:$W$15, 0),FALSE)*$E210)</f>
        <v>0</v>
      </c>
      <c r="BK210" s="1334">
        <f>IF(ISERROR(VLOOKUP(VLOOKUP($A210, 'E4 TB Allocation Details'!$A$18:$L$217, MATCH("Misc ID", 'E4 TB Allocation Details'!$A$18:$L$18, 0),FALSE), 'E2 Allocators'!$B$15:$W$361, MATCH('O5 Details by Class &amp; Accounts'!BK$18, 'E2 Allocators'!$B$15:$W$15, 0),FALSE)*$E210), 0, VLOOKUP(VLOOKUP($A210, 'E4 TB Allocation Details'!$A$18:$L$217, MATCH("Misc ID", 'E4 TB Allocation Details'!$A$18:$L$18, 0),FALSE), 'E2 Allocators'!$B$15:$W$361, MATCH('O5 Details by Class &amp; Accounts'!BK$18, 'E2 Allocators'!$B$15:$W$15, 0),FALSE)*$E210)</f>
        <v>0</v>
      </c>
      <c r="BL210" s="1334">
        <f>IF(ISERROR(VLOOKUP(VLOOKUP($A210, 'E4 TB Allocation Details'!$A$18:$L$217, MATCH("Misc ID", 'E4 TB Allocation Details'!$A$18:$L$18, 0),FALSE), 'E2 Allocators'!$B$15:$W$361, MATCH('O5 Details by Class &amp; Accounts'!BL$18, 'E2 Allocators'!$B$15:$W$15, 0),FALSE)*$E210), 0, VLOOKUP(VLOOKUP($A210, 'E4 TB Allocation Details'!$A$18:$L$217, MATCH("Misc ID", 'E4 TB Allocation Details'!$A$18:$L$18, 0),FALSE), 'E2 Allocators'!$B$15:$W$361, MATCH('O5 Details by Class &amp; Accounts'!BL$18, 'E2 Allocators'!$B$15:$W$15, 0),FALSE)*$E210)</f>
        <v>0</v>
      </c>
      <c r="BM210" s="1334">
        <f>IF(ISERROR(VLOOKUP(VLOOKUP($A210, 'E4 TB Allocation Details'!$A$18:$L$217, MATCH("Misc ID", 'E4 TB Allocation Details'!$A$18:$L$18, 0),FALSE), 'E2 Allocators'!$B$15:$W$361, MATCH('O5 Details by Class &amp; Accounts'!BM$18, 'E2 Allocators'!$B$15:$W$15, 0),FALSE)*$E210), 0, VLOOKUP(VLOOKUP($A210, 'E4 TB Allocation Details'!$A$18:$L$217, MATCH("Misc ID", 'E4 TB Allocation Details'!$A$18:$L$18, 0),FALSE), 'E2 Allocators'!$B$15:$W$361, MATCH('O5 Details by Class &amp; Accounts'!BM$18, 'E2 Allocators'!$B$15:$W$15, 0),FALSE)*$E210)</f>
        <v>0</v>
      </c>
      <c r="BN210" s="1334">
        <f>IF(ISERROR(VLOOKUP(VLOOKUP($A210, 'E4 TB Allocation Details'!$A$18:$L$217, MATCH("Misc ID", 'E4 TB Allocation Details'!$A$18:$L$18, 0),FALSE), 'E2 Allocators'!$B$15:$W$361, MATCH('O5 Details by Class &amp; Accounts'!BN$18, 'E2 Allocators'!$B$15:$W$15, 0),FALSE)*$E210), 0, VLOOKUP(VLOOKUP($A210, 'E4 TB Allocation Details'!$A$18:$L$217, MATCH("Misc ID", 'E4 TB Allocation Details'!$A$18:$L$18, 0),FALSE), 'E2 Allocators'!$B$15:$W$361, MATCH('O5 Details by Class &amp; Accounts'!BN$18, 'E2 Allocators'!$B$15:$W$15, 0),FALSE)*$E210)</f>
        <v>0</v>
      </c>
      <c r="BO210" s="1334">
        <f>IF(ISERROR(VLOOKUP(VLOOKUP($A210, 'E4 TB Allocation Details'!$A$18:$L$217, MATCH("Misc ID", 'E4 TB Allocation Details'!$A$18:$L$18, 0),FALSE), 'E2 Allocators'!$B$15:$W$361, MATCH('O5 Details by Class &amp; Accounts'!BO$18, 'E2 Allocators'!$B$15:$W$15, 0),FALSE)*$E210), 0, VLOOKUP(VLOOKUP($A210, 'E4 TB Allocation Details'!$A$18:$L$217, MATCH("Misc ID", 'E4 TB Allocation Details'!$A$18:$L$18, 0),FALSE), 'E2 Allocators'!$B$15:$W$361, MATCH('O5 Details by Class &amp; Accounts'!BO$18, 'E2 Allocators'!$B$15:$W$15, 0),FALSE)*$E210)</f>
        <v>0</v>
      </c>
      <c r="BP210" s="1334">
        <f>IF(ISERROR(VLOOKUP(VLOOKUP($A210, 'E4 TB Allocation Details'!$A$18:$L$217, MATCH("Misc ID", 'E4 TB Allocation Details'!$A$18:$L$18, 0),FALSE), 'E2 Allocators'!$B$15:$W$361, MATCH('O5 Details by Class &amp; Accounts'!BP$18, 'E2 Allocators'!$B$15:$W$15, 0),FALSE)*$E210), 0, VLOOKUP(VLOOKUP($A210, 'E4 TB Allocation Details'!$A$18:$L$217, MATCH("Misc ID", 'E4 TB Allocation Details'!$A$18:$L$18, 0),FALSE), 'E2 Allocators'!$B$15:$W$361, MATCH('O5 Details by Class &amp; Accounts'!BP$18, 'E2 Allocators'!$B$15:$W$15, 0),FALSE)*$E210)</f>
        <v>0</v>
      </c>
      <c r="BQ210" s="1334">
        <f>IF(ISERROR(VLOOKUP(VLOOKUP($A210, 'E4 TB Allocation Details'!$A$18:$L$217, MATCH("Misc ID", 'E4 TB Allocation Details'!$A$18:$L$18, 0),FALSE), 'E2 Allocators'!$B$15:$W$361, MATCH('O5 Details by Class &amp; Accounts'!BQ$18, 'E2 Allocators'!$B$15:$W$15, 0),FALSE)*$E210), 0, VLOOKUP(VLOOKUP($A210, 'E4 TB Allocation Details'!$A$18:$L$217, MATCH("Misc ID", 'E4 TB Allocation Details'!$A$18:$L$18, 0),FALSE), 'E2 Allocators'!$B$15:$W$361, MATCH('O5 Details by Class &amp; Accounts'!BQ$18, 'E2 Allocators'!$B$15:$W$15, 0),FALSE)*$E210)</f>
        <v>0</v>
      </c>
      <c r="BR210" s="1334">
        <f>IF(ISERROR(VLOOKUP(VLOOKUP($A210, 'E4 TB Allocation Details'!$A$18:$L$217, MATCH("Misc ID", 'E4 TB Allocation Details'!$A$18:$L$18, 0),FALSE), 'E2 Allocators'!$B$15:$W$361, MATCH('O5 Details by Class &amp; Accounts'!BR$18, 'E2 Allocators'!$B$15:$W$15, 0),FALSE)*$E210), 0, VLOOKUP(VLOOKUP($A210, 'E4 TB Allocation Details'!$A$18:$L$217, MATCH("Misc ID", 'E4 TB Allocation Details'!$A$18:$L$18, 0),FALSE), 'E2 Allocators'!$B$15:$W$361, MATCH('O5 Details by Class &amp; Accounts'!BR$18, 'E2 Allocators'!$B$15:$W$15, 0),FALSE)*$E210)</f>
        <v>0</v>
      </c>
      <c r="BS210" s="1334">
        <f t="shared" si="48"/>
        <v>0</v>
      </c>
      <c r="BT210" s="1334">
        <f>IF(ISERROR(VLOOKUP(VLOOKUP($A210, 'E4 TB Allocation Details'!$A$18:$L$217, MATCH("A &amp; G ID", 'E4 TB Allocation Details'!$A$18:$L$18, 0),FALSE), 'E2 Allocators'!$B$15:$W$361, MATCH('O5 Details by Class &amp; Accounts'!BT$18, 'E2 Allocators'!$B$15:$W$15, 0),FALSE)*$E210), 0, VLOOKUP(VLOOKUP($A210, 'E4 TB Allocation Details'!$A$18:$L$217, MATCH("A &amp; G ID", 'E4 TB Allocation Details'!$A$18:$L$18, 0),FALSE), 'E2 Allocators'!$B$15:$W$361, MATCH('O5 Details by Class &amp; Accounts'!BT$18, 'E2 Allocators'!$B$15:$W$15, 0),FALSE)*$E210)</f>
        <v>0</v>
      </c>
      <c r="BU210" s="1334">
        <f>IF(ISERROR(VLOOKUP(VLOOKUP($A210, 'E4 TB Allocation Details'!$A$18:$L$217, MATCH("A &amp; G ID", 'E4 TB Allocation Details'!$A$18:$L$18, 0),FALSE), 'E2 Allocators'!$B$15:$W$361, MATCH('O5 Details by Class &amp; Accounts'!BU$18, 'E2 Allocators'!$B$15:$W$15, 0),FALSE)*$E210), 0, VLOOKUP(VLOOKUP($A210, 'E4 TB Allocation Details'!$A$18:$L$217, MATCH("A &amp; G ID", 'E4 TB Allocation Details'!$A$18:$L$18, 0),FALSE), 'E2 Allocators'!$B$15:$W$361, MATCH('O5 Details by Class &amp; Accounts'!BU$18, 'E2 Allocators'!$B$15:$W$15, 0),FALSE)*$E210)</f>
        <v>0</v>
      </c>
      <c r="BV210" s="1334">
        <f>IF(ISERROR(VLOOKUP(VLOOKUP($A210, 'E4 TB Allocation Details'!$A$18:$L$217, MATCH("A &amp; G ID", 'E4 TB Allocation Details'!$A$18:$L$18, 0),FALSE), 'E2 Allocators'!$B$15:$W$361, MATCH('O5 Details by Class &amp; Accounts'!BV$18, 'E2 Allocators'!$B$15:$W$15, 0),FALSE)*$E210), 0, VLOOKUP(VLOOKUP($A210, 'E4 TB Allocation Details'!$A$18:$L$217, MATCH("A &amp; G ID", 'E4 TB Allocation Details'!$A$18:$L$18, 0),FALSE), 'E2 Allocators'!$B$15:$W$361, MATCH('O5 Details by Class &amp; Accounts'!BV$18, 'E2 Allocators'!$B$15:$W$15, 0),FALSE)*$E210)</f>
        <v>0</v>
      </c>
      <c r="BW210" s="1334">
        <f>IF(ISERROR(VLOOKUP(VLOOKUP($A210, 'E4 TB Allocation Details'!$A$18:$L$217, MATCH("A &amp; G ID", 'E4 TB Allocation Details'!$A$18:$L$18, 0),FALSE), 'E2 Allocators'!$B$15:$W$361, MATCH('O5 Details by Class &amp; Accounts'!BW$18, 'E2 Allocators'!$B$15:$W$15, 0),FALSE)*$E210), 0, VLOOKUP(VLOOKUP($A210, 'E4 TB Allocation Details'!$A$18:$L$217, MATCH("A &amp; G ID", 'E4 TB Allocation Details'!$A$18:$L$18, 0),FALSE), 'E2 Allocators'!$B$15:$W$361, MATCH('O5 Details by Class &amp; Accounts'!BW$18, 'E2 Allocators'!$B$15:$W$15, 0),FALSE)*$E210)</f>
        <v>0</v>
      </c>
      <c r="BX210" s="1334">
        <f>IF(ISERROR(VLOOKUP(VLOOKUP($A210, 'E4 TB Allocation Details'!$A$18:$L$217, MATCH("A &amp; G ID", 'E4 TB Allocation Details'!$A$18:$L$18, 0),FALSE), 'E2 Allocators'!$B$15:$W$361, MATCH('O5 Details by Class &amp; Accounts'!BX$18, 'E2 Allocators'!$B$15:$W$15, 0),FALSE)*$E210), 0, VLOOKUP(VLOOKUP($A210, 'E4 TB Allocation Details'!$A$18:$L$217, MATCH("A &amp; G ID", 'E4 TB Allocation Details'!$A$18:$L$18, 0),FALSE), 'E2 Allocators'!$B$15:$W$361, MATCH('O5 Details by Class &amp; Accounts'!BX$18, 'E2 Allocators'!$B$15:$W$15, 0),FALSE)*$E210)</f>
        <v>0</v>
      </c>
      <c r="BY210" s="1334">
        <f>IF(ISERROR(VLOOKUP(VLOOKUP($A210, 'E4 TB Allocation Details'!$A$18:$L$217, MATCH("A &amp; G ID", 'E4 TB Allocation Details'!$A$18:$L$18, 0),FALSE), 'E2 Allocators'!$B$15:$W$361, MATCH('O5 Details by Class &amp; Accounts'!BY$18, 'E2 Allocators'!$B$15:$W$15, 0),FALSE)*$E210), 0, VLOOKUP(VLOOKUP($A210, 'E4 TB Allocation Details'!$A$18:$L$217, MATCH("A &amp; G ID", 'E4 TB Allocation Details'!$A$18:$L$18, 0),FALSE), 'E2 Allocators'!$B$15:$W$361, MATCH('O5 Details by Class &amp; Accounts'!BY$18, 'E2 Allocators'!$B$15:$W$15, 0),FALSE)*$E210)</f>
        <v>0</v>
      </c>
      <c r="BZ210" s="1334">
        <f>IF(ISERROR(VLOOKUP(VLOOKUP($A210, 'E4 TB Allocation Details'!$A$18:$L$217, MATCH("A &amp; G ID", 'E4 TB Allocation Details'!$A$18:$L$18, 0),FALSE), 'E2 Allocators'!$B$15:$W$361, MATCH('O5 Details by Class &amp; Accounts'!BZ$18, 'E2 Allocators'!$B$15:$W$15, 0),FALSE)*$E210), 0, VLOOKUP(VLOOKUP($A210, 'E4 TB Allocation Details'!$A$18:$L$217, MATCH("A &amp; G ID", 'E4 TB Allocation Details'!$A$18:$L$18, 0),FALSE), 'E2 Allocators'!$B$15:$W$361, MATCH('O5 Details by Class &amp; Accounts'!BZ$18, 'E2 Allocators'!$B$15:$W$15, 0),FALSE)*$E210)</f>
        <v>0</v>
      </c>
      <c r="CA210" s="1334">
        <f>IF(ISERROR(VLOOKUP(VLOOKUP($A210, 'E4 TB Allocation Details'!$A$18:$L$217, MATCH("A &amp; G ID", 'E4 TB Allocation Details'!$A$18:$L$18, 0),FALSE), 'E2 Allocators'!$B$15:$W$361, MATCH('O5 Details by Class &amp; Accounts'!CA$18, 'E2 Allocators'!$B$15:$W$15, 0),FALSE)*$E210), 0, VLOOKUP(VLOOKUP($A210, 'E4 TB Allocation Details'!$A$18:$L$217, MATCH("A &amp; G ID", 'E4 TB Allocation Details'!$A$18:$L$18, 0),FALSE), 'E2 Allocators'!$B$15:$W$361, MATCH('O5 Details by Class &amp; Accounts'!CA$18, 'E2 Allocators'!$B$15:$W$15, 0),FALSE)*$E210)</f>
        <v>0</v>
      </c>
      <c r="CB210" s="1334">
        <f>IF(ISERROR(VLOOKUP(VLOOKUP($A210, 'E4 TB Allocation Details'!$A$18:$L$217, MATCH("A &amp; G ID", 'E4 TB Allocation Details'!$A$18:$L$18, 0),FALSE), 'E2 Allocators'!$B$15:$W$361, MATCH('O5 Details by Class &amp; Accounts'!CB$18, 'E2 Allocators'!$B$15:$W$15, 0),FALSE)*$E210), 0, VLOOKUP(VLOOKUP($A210, 'E4 TB Allocation Details'!$A$18:$L$217, MATCH("A &amp; G ID", 'E4 TB Allocation Details'!$A$18:$L$18, 0),FALSE), 'E2 Allocators'!$B$15:$W$361, MATCH('O5 Details by Class &amp; Accounts'!CB$18, 'E2 Allocators'!$B$15:$W$15, 0),FALSE)*$E210)</f>
        <v>0</v>
      </c>
      <c r="CC210" s="1334">
        <f>IF(ISERROR(VLOOKUP(VLOOKUP($A210, 'E4 TB Allocation Details'!$A$18:$L$217, MATCH("A &amp; G ID", 'E4 TB Allocation Details'!$A$18:$L$18, 0),FALSE), 'E2 Allocators'!$B$15:$W$361, MATCH('O5 Details by Class &amp; Accounts'!CC$18, 'E2 Allocators'!$B$15:$W$15, 0),FALSE)*$E210), 0, VLOOKUP(VLOOKUP($A210, 'E4 TB Allocation Details'!$A$18:$L$217, MATCH("A &amp; G ID", 'E4 TB Allocation Details'!$A$18:$L$18, 0),FALSE), 'E2 Allocators'!$B$15:$W$361, MATCH('O5 Details by Class &amp; Accounts'!CC$18, 'E2 Allocators'!$B$15:$W$15, 0),FALSE)*$E210)</f>
        <v>0</v>
      </c>
      <c r="CD210" s="1334">
        <f>IF(ISERROR(VLOOKUP(VLOOKUP($A210, 'E4 TB Allocation Details'!$A$18:$L$217, MATCH("A &amp; G ID", 'E4 TB Allocation Details'!$A$18:$L$18, 0),FALSE), 'E2 Allocators'!$B$15:$W$361, MATCH('O5 Details by Class &amp; Accounts'!CD$18, 'E2 Allocators'!$B$15:$W$15, 0),FALSE)*$E210), 0, VLOOKUP(VLOOKUP($A210, 'E4 TB Allocation Details'!$A$18:$L$217, MATCH("A &amp; G ID", 'E4 TB Allocation Details'!$A$18:$L$18, 0),FALSE), 'E2 Allocators'!$B$15:$W$361, MATCH('O5 Details by Class &amp; Accounts'!CD$18, 'E2 Allocators'!$B$15:$W$15, 0),FALSE)*$E210)</f>
        <v>0</v>
      </c>
      <c r="CE210" s="1334">
        <f>IF(ISERROR(VLOOKUP(VLOOKUP($A210, 'E4 TB Allocation Details'!$A$18:$L$217, MATCH("A &amp; G ID", 'E4 TB Allocation Details'!$A$18:$L$18, 0),FALSE), 'E2 Allocators'!$B$15:$W$361, MATCH('O5 Details by Class &amp; Accounts'!CE$18, 'E2 Allocators'!$B$15:$W$15, 0),FALSE)*$E210), 0, VLOOKUP(VLOOKUP($A210, 'E4 TB Allocation Details'!$A$18:$L$217, MATCH("A &amp; G ID", 'E4 TB Allocation Details'!$A$18:$L$18, 0),FALSE), 'E2 Allocators'!$B$15:$W$361, MATCH('O5 Details by Class &amp; Accounts'!CE$18, 'E2 Allocators'!$B$15:$W$15, 0),FALSE)*$E210)</f>
        <v>0</v>
      </c>
      <c r="CF210" s="1334">
        <f>IF(ISERROR(VLOOKUP(VLOOKUP($A210, 'E4 TB Allocation Details'!$A$18:$L$217, MATCH("A &amp; G ID", 'E4 TB Allocation Details'!$A$18:$L$18, 0),FALSE), 'E2 Allocators'!$B$15:$W$361, MATCH('O5 Details by Class &amp; Accounts'!CF$18, 'E2 Allocators'!$B$15:$W$15, 0),FALSE)*$E210), 0, VLOOKUP(VLOOKUP($A210, 'E4 TB Allocation Details'!$A$18:$L$217, MATCH("A &amp; G ID", 'E4 TB Allocation Details'!$A$18:$L$18, 0),FALSE), 'E2 Allocators'!$B$15:$W$361, MATCH('O5 Details by Class &amp; Accounts'!CF$18, 'E2 Allocators'!$B$15:$W$15, 0),FALSE)*$E210)</f>
        <v>0</v>
      </c>
      <c r="CG210" s="1334">
        <f>IF(ISERROR(VLOOKUP(VLOOKUP($A210, 'E4 TB Allocation Details'!$A$18:$L$217, MATCH("A &amp; G ID", 'E4 TB Allocation Details'!$A$18:$L$18, 0),FALSE), 'E2 Allocators'!$B$15:$W$361, MATCH('O5 Details by Class &amp; Accounts'!CG$18, 'E2 Allocators'!$B$15:$W$15, 0),FALSE)*$E210), 0, VLOOKUP(VLOOKUP($A210, 'E4 TB Allocation Details'!$A$18:$L$217, MATCH("A &amp; G ID", 'E4 TB Allocation Details'!$A$18:$L$18, 0),FALSE), 'E2 Allocators'!$B$15:$W$361, MATCH('O5 Details by Class &amp; Accounts'!CG$18, 'E2 Allocators'!$B$15:$W$15, 0),FALSE)*$E210)</f>
        <v>0</v>
      </c>
      <c r="CH210" s="1334">
        <f>IF(ISERROR(VLOOKUP(VLOOKUP($A210, 'E4 TB Allocation Details'!$A$18:$L$217, MATCH("A &amp; G ID", 'E4 TB Allocation Details'!$A$18:$L$18, 0),FALSE), 'E2 Allocators'!$B$15:$W$361, MATCH('O5 Details by Class &amp; Accounts'!CH$18, 'E2 Allocators'!$B$15:$W$15, 0),FALSE)*$E210), 0, VLOOKUP(VLOOKUP($A210, 'E4 TB Allocation Details'!$A$18:$L$217, MATCH("A &amp; G ID", 'E4 TB Allocation Details'!$A$18:$L$18, 0),FALSE), 'E2 Allocators'!$B$15:$W$361, MATCH('O5 Details by Class &amp; Accounts'!CH$18, 'E2 Allocators'!$B$15:$W$15, 0),FALSE)*$E210)</f>
        <v>0</v>
      </c>
      <c r="CI210" s="1334">
        <f>IF(ISERROR(VLOOKUP(VLOOKUP($A210, 'E4 TB Allocation Details'!$A$18:$L$217, MATCH("A &amp; G ID", 'E4 TB Allocation Details'!$A$18:$L$18, 0),FALSE), 'E2 Allocators'!$B$15:$W$361, MATCH('O5 Details by Class &amp; Accounts'!CI$18, 'E2 Allocators'!$B$15:$W$15, 0),FALSE)*$E210), 0, VLOOKUP(VLOOKUP($A210, 'E4 TB Allocation Details'!$A$18:$L$217, MATCH("A &amp; G ID", 'E4 TB Allocation Details'!$A$18:$L$18, 0),FALSE), 'E2 Allocators'!$B$15:$W$361, MATCH('O5 Details by Class &amp; Accounts'!CI$18, 'E2 Allocators'!$B$15:$W$15, 0),FALSE)*$E210)</f>
        <v>0</v>
      </c>
      <c r="CJ210" s="1334">
        <f>IF(ISERROR(VLOOKUP(VLOOKUP($A210, 'E4 TB Allocation Details'!$A$18:$L$217, MATCH("A &amp; G ID", 'E4 TB Allocation Details'!$A$18:$L$18, 0),FALSE), 'E2 Allocators'!$B$15:$W$361, MATCH('O5 Details by Class &amp; Accounts'!CJ$18, 'E2 Allocators'!$B$15:$W$15, 0),FALSE)*$E210), 0, VLOOKUP(VLOOKUP($A210, 'E4 TB Allocation Details'!$A$18:$L$217, MATCH("A &amp; G ID", 'E4 TB Allocation Details'!$A$18:$L$18, 0),FALSE), 'E2 Allocators'!$B$15:$W$361, MATCH('O5 Details by Class &amp; Accounts'!CJ$18, 'E2 Allocators'!$B$15:$W$15, 0),FALSE)*$E210)</f>
        <v>0</v>
      </c>
      <c r="CK210" s="1334">
        <f>IF(ISERROR(VLOOKUP(VLOOKUP($A210, 'E4 TB Allocation Details'!$A$18:$L$217, MATCH("A &amp; G ID", 'E4 TB Allocation Details'!$A$18:$L$18, 0),FALSE), 'E2 Allocators'!$B$15:$W$361, MATCH('O5 Details by Class &amp; Accounts'!CK$18, 'E2 Allocators'!$B$15:$W$15, 0),FALSE)*$E210), 0, VLOOKUP(VLOOKUP($A210, 'E4 TB Allocation Details'!$A$18:$L$217, MATCH("A &amp; G ID", 'E4 TB Allocation Details'!$A$18:$L$18, 0),FALSE), 'E2 Allocators'!$B$15:$W$361, MATCH('O5 Details by Class &amp; Accounts'!CK$18, 'E2 Allocators'!$B$15:$W$15, 0),FALSE)*$E210)</f>
        <v>0</v>
      </c>
      <c r="CL210" s="1334">
        <f>IF(ISERROR(VLOOKUP(VLOOKUP($A210, 'E4 TB Allocation Details'!$A$18:$L$217, MATCH("A &amp; G ID", 'E4 TB Allocation Details'!$A$18:$L$18, 0),FALSE), 'E2 Allocators'!$B$15:$W$361, MATCH('O5 Details by Class &amp; Accounts'!CL$18, 'E2 Allocators'!$B$15:$W$15, 0),FALSE)*$E210), 0, VLOOKUP(VLOOKUP($A210, 'E4 TB Allocation Details'!$A$18:$L$217, MATCH("A &amp; G ID", 'E4 TB Allocation Details'!$A$18:$L$18, 0),FALSE), 'E2 Allocators'!$B$15:$W$361, MATCH('O5 Details by Class &amp; Accounts'!CL$18, 'E2 Allocators'!$B$15:$W$15, 0),FALSE)*$E210)</f>
        <v>0</v>
      </c>
      <c r="CM210" s="1334">
        <f>IF(ISERROR(VLOOKUP(VLOOKUP($A210, 'E4 TB Allocation Details'!$A$18:$L$217, MATCH("A &amp; G ID", 'E4 TB Allocation Details'!$A$18:$L$18, 0),FALSE), 'E2 Allocators'!$B$15:$W$361, MATCH('O5 Details by Class &amp; Accounts'!CM$18, 'E2 Allocators'!$B$15:$W$15, 0),FALSE)*$E210), 0, VLOOKUP(VLOOKUP($A210, 'E4 TB Allocation Details'!$A$18:$L$217, MATCH("A &amp; G ID", 'E4 TB Allocation Details'!$A$18:$L$18, 0),FALSE), 'E2 Allocators'!$B$15:$W$361, MATCH('O5 Details by Class &amp; Accounts'!CM$18, 'E2 Allocators'!$B$15:$W$15, 0),FALSE)*$E210)</f>
        <v>0</v>
      </c>
      <c r="CN210" s="1334">
        <f t="shared" si="52"/>
        <v>0</v>
      </c>
      <c r="CO210" s="1670">
        <f t="shared" si="50"/>
        <v>0</v>
      </c>
      <c r="CQ210" s="1926" t="s">
        <v>1166</v>
      </c>
    </row>
    <row r="211" spans="1:95" s="64" customFormat="1" ht="12.75" x14ac:dyDescent="0.2">
      <c r="A211" s="2226">
        <v>6005</v>
      </c>
      <c r="B211" s="2176" t="s">
        <v>41</v>
      </c>
      <c r="C211" s="1667">
        <f>IF(ISERROR(VLOOKUP($A211,'I3 TB Data'!$A$20:$H$465,MATCH('O5 Details by Class &amp; Accounts'!$C$18, 'I3 TB Data'!$A$20:$H$20,0),0)), 0, VLOOKUP($A211,'I3 TB Data'!$A$20:$H$465,MATCH('O5 Details by Class &amp; Accounts'!$C$18,'I3 TB Data'!$A$20:$H$20,0),0))</f>
        <v>1619166</v>
      </c>
      <c r="D211" s="1668"/>
      <c r="E211" s="1667">
        <f t="shared" si="53"/>
        <v>1619166</v>
      </c>
      <c r="F211" s="1669"/>
      <c r="G211" s="1669"/>
      <c r="H211" s="1334"/>
      <c r="I211" s="1334">
        <f>IF(ISERROR(VLOOKUP(VLOOKUP($A211, 'E4 TB Allocation Details'!$A$18:$L$217, MATCH("Demand ID", 'E4 TB Allocation Details'!$A$18:$L$18, 0),FALSE), 'E2 Allocators'!$B$15:$W$361, MATCH('O5 Details by Class &amp; Accounts'!I$18, 'E2 Allocators'!$B$15:$W$15, 0),FALSE)*$E211), 0, VLOOKUP(VLOOKUP($A211, 'E4 TB Allocation Details'!$A$18:$L$217, MATCH("Demand ID", 'E4 TB Allocation Details'!$A$18:$L$18, 0),FALSE), 'E2 Allocators'!$B$15:$W$361, MATCH('O5 Details by Class &amp; Accounts'!I$18, 'E2 Allocators'!$B$15:$W$15, 0),FALSE)*$E211)</f>
        <v>0</v>
      </c>
      <c r="J211" s="1334">
        <f>IF(ISERROR(VLOOKUP(VLOOKUP($A211, 'E4 TB Allocation Details'!$A$18:$L$217, MATCH("Demand ID", 'E4 TB Allocation Details'!$A$18:$L$18, 0),FALSE), 'E2 Allocators'!$B$15:$W$361, MATCH('O5 Details by Class &amp; Accounts'!J$18, 'E2 Allocators'!$B$15:$W$15, 0),FALSE)*$E211), 0, VLOOKUP(VLOOKUP($A211, 'E4 TB Allocation Details'!$A$18:$L$217, MATCH("Demand ID", 'E4 TB Allocation Details'!$A$18:$L$18, 0),FALSE), 'E2 Allocators'!$B$15:$W$361, MATCH('O5 Details by Class &amp; Accounts'!J$18, 'E2 Allocators'!$B$15:$W$15, 0),FALSE)*$E211)</f>
        <v>0</v>
      </c>
      <c r="K211" s="1334">
        <f>IF(ISERROR(VLOOKUP(VLOOKUP($A211, 'E4 TB Allocation Details'!$A$18:$L$217, MATCH("Demand ID", 'E4 TB Allocation Details'!$A$18:$L$18, 0),FALSE), 'E2 Allocators'!$B$15:$W$361, MATCH('O5 Details by Class &amp; Accounts'!K$18, 'E2 Allocators'!$B$15:$W$15, 0),FALSE)*$E211), 0, VLOOKUP(VLOOKUP($A211, 'E4 TB Allocation Details'!$A$18:$L$217, MATCH("Demand ID", 'E4 TB Allocation Details'!$A$18:$L$18, 0),FALSE), 'E2 Allocators'!$B$15:$W$361, MATCH('O5 Details by Class &amp; Accounts'!K$18, 'E2 Allocators'!$B$15:$W$15, 0),FALSE)*$E211)</f>
        <v>0</v>
      </c>
      <c r="L211" s="1334">
        <f>IF(ISERROR(VLOOKUP(VLOOKUP($A211, 'E4 TB Allocation Details'!$A$18:$L$217, MATCH("Demand ID", 'E4 TB Allocation Details'!$A$18:$L$18, 0),FALSE), 'E2 Allocators'!$B$15:$W$361, MATCH('O5 Details by Class &amp; Accounts'!L$18, 'E2 Allocators'!$B$15:$W$15, 0),FALSE)*$E211), 0, VLOOKUP(VLOOKUP($A211, 'E4 TB Allocation Details'!$A$18:$L$217, MATCH("Demand ID", 'E4 TB Allocation Details'!$A$18:$L$18, 0),FALSE), 'E2 Allocators'!$B$15:$W$361, MATCH('O5 Details by Class &amp; Accounts'!L$18, 'E2 Allocators'!$B$15:$W$15, 0),FALSE)*$E211)</f>
        <v>0</v>
      </c>
      <c r="M211" s="1334">
        <f>IF(ISERROR(VLOOKUP(VLOOKUP($A211, 'E4 TB Allocation Details'!$A$18:$L$217, MATCH("Demand ID", 'E4 TB Allocation Details'!$A$18:$L$18, 0),FALSE), 'E2 Allocators'!$B$15:$W$361, MATCH('O5 Details by Class &amp; Accounts'!M$18, 'E2 Allocators'!$B$15:$W$15, 0),FALSE)*$E211), 0, VLOOKUP(VLOOKUP($A211, 'E4 TB Allocation Details'!$A$18:$L$217, MATCH("Demand ID", 'E4 TB Allocation Details'!$A$18:$L$18, 0),FALSE), 'E2 Allocators'!$B$15:$W$361, MATCH('O5 Details by Class &amp; Accounts'!M$18, 'E2 Allocators'!$B$15:$W$15, 0),FALSE)*$E211)</f>
        <v>0</v>
      </c>
      <c r="N211" s="1334">
        <f>IF(ISERROR(VLOOKUP(VLOOKUP($A211, 'E4 TB Allocation Details'!$A$18:$L$217, MATCH("Demand ID", 'E4 TB Allocation Details'!$A$18:$L$18, 0),FALSE), 'E2 Allocators'!$B$15:$W$361, MATCH('O5 Details by Class &amp; Accounts'!N$18, 'E2 Allocators'!$B$15:$W$15, 0),FALSE)*$E211), 0, VLOOKUP(VLOOKUP($A211, 'E4 TB Allocation Details'!$A$18:$L$217, MATCH("Demand ID", 'E4 TB Allocation Details'!$A$18:$L$18, 0),FALSE), 'E2 Allocators'!$B$15:$W$361, MATCH('O5 Details by Class &amp; Accounts'!N$18, 'E2 Allocators'!$B$15:$W$15, 0),FALSE)*$E211)</f>
        <v>0</v>
      </c>
      <c r="O211" s="1334">
        <f>IF(ISERROR(VLOOKUP(VLOOKUP($A211, 'E4 TB Allocation Details'!$A$18:$L$217, MATCH("Demand ID", 'E4 TB Allocation Details'!$A$18:$L$18, 0),FALSE), 'E2 Allocators'!$B$15:$W$361, MATCH('O5 Details by Class &amp; Accounts'!O$18, 'E2 Allocators'!$B$15:$W$15, 0),FALSE)*$E211), 0, VLOOKUP(VLOOKUP($A211, 'E4 TB Allocation Details'!$A$18:$L$217, MATCH("Demand ID", 'E4 TB Allocation Details'!$A$18:$L$18, 0),FALSE), 'E2 Allocators'!$B$15:$W$361, MATCH('O5 Details by Class &amp; Accounts'!O$18, 'E2 Allocators'!$B$15:$W$15, 0),FALSE)*$E211)</f>
        <v>0</v>
      </c>
      <c r="P211" s="1334">
        <f>IF(ISERROR(VLOOKUP(VLOOKUP($A211, 'E4 TB Allocation Details'!$A$18:$L$217, MATCH("Demand ID", 'E4 TB Allocation Details'!$A$18:$L$18, 0),FALSE), 'E2 Allocators'!$B$15:$W$361, MATCH('O5 Details by Class &amp; Accounts'!P$18, 'E2 Allocators'!$B$15:$W$15, 0),FALSE)*$E211), 0, VLOOKUP(VLOOKUP($A211, 'E4 TB Allocation Details'!$A$18:$L$217, MATCH("Demand ID", 'E4 TB Allocation Details'!$A$18:$L$18, 0),FALSE), 'E2 Allocators'!$B$15:$W$361, MATCH('O5 Details by Class &amp; Accounts'!P$18, 'E2 Allocators'!$B$15:$W$15, 0),FALSE)*$E211)</f>
        <v>0</v>
      </c>
      <c r="Q211" s="1334">
        <f>IF(ISERROR(VLOOKUP(VLOOKUP($A211, 'E4 TB Allocation Details'!$A$18:$L$217, MATCH("Demand ID", 'E4 TB Allocation Details'!$A$18:$L$18, 0),FALSE), 'E2 Allocators'!$B$15:$W$361, MATCH('O5 Details by Class &amp; Accounts'!Q$18, 'E2 Allocators'!$B$15:$W$15, 0),FALSE)*$E211), 0, VLOOKUP(VLOOKUP($A211, 'E4 TB Allocation Details'!$A$18:$L$217, MATCH("Demand ID", 'E4 TB Allocation Details'!$A$18:$L$18, 0),FALSE), 'E2 Allocators'!$B$15:$W$361, MATCH('O5 Details by Class &amp; Accounts'!Q$18, 'E2 Allocators'!$B$15:$W$15, 0),FALSE)*$E211)</f>
        <v>0</v>
      </c>
      <c r="R211" s="1334">
        <f>IF(ISERROR(VLOOKUP(VLOOKUP($A211, 'E4 TB Allocation Details'!$A$18:$L$217, MATCH("Demand ID", 'E4 TB Allocation Details'!$A$18:$L$18, 0),FALSE), 'E2 Allocators'!$B$15:$W$361, MATCH('O5 Details by Class &amp; Accounts'!R$18, 'E2 Allocators'!$B$15:$W$15, 0),FALSE)*$E211), 0, VLOOKUP(VLOOKUP($A211, 'E4 TB Allocation Details'!$A$18:$L$217, MATCH("Demand ID", 'E4 TB Allocation Details'!$A$18:$L$18, 0),FALSE), 'E2 Allocators'!$B$15:$W$361, MATCH('O5 Details by Class &amp; Accounts'!R$18, 'E2 Allocators'!$B$15:$W$15, 0),FALSE)*$E211)</f>
        <v>0</v>
      </c>
      <c r="S211" s="1334">
        <f>IF(ISERROR(VLOOKUP(VLOOKUP($A211, 'E4 TB Allocation Details'!$A$18:$L$217, MATCH("Demand ID", 'E4 TB Allocation Details'!$A$18:$L$18, 0),FALSE), 'E2 Allocators'!$B$15:$W$361, MATCH('O5 Details by Class &amp; Accounts'!S$18, 'E2 Allocators'!$B$15:$W$15, 0),FALSE)*$E211), 0, VLOOKUP(VLOOKUP($A211, 'E4 TB Allocation Details'!$A$18:$L$217, MATCH("Demand ID", 'E4 TB Allocation Details'!$A$18:$L$18, 0),FALSE), 'E2 Allocators'!$B$15:$W$361, MATCH('O5 Details by Class &amp; Accounts'!S$18, 'E2 Allocators'!$B$15:$W$15, 0),FALSE)*$E211)</f>
        <v>0</v>
      </c>
      <c r="T211" s="1334">
        <f>IF(ISERROR(VLOOKUP(VLOOKUP($A211, 'E4 TB Allocation Details'!$A$18:$L$217, MATCH("Demand ID", 'E4 TB Allocation Details'!$A$18:$L$18, 0),FALSE), 'E2 Allocators'!$B$15:$W$361, MATCH('O5 Details by Class &amp; Accounts'!T$18, 'E2 Allocators'!$B$15:$W$15, 0),FALSE)*$E211), 0, VLOOKUP(VLOOKUP($A211, 'E4 TB Allocation Details'!$A$18:$L$217, MATCH("Demand ID", 'E4 TB Allocation Details'!$A$18:$L$18, 0),FALSE), 'E2 Allocators'!$B$15:$W$361, MATCH('O5 Details by Class &amp; Accounts'!T$18, 'E2 Allocators'!$B$15:$W$15, 0),FALSE)*$E211)</f>
        <v>0</v>
      </c>
      <c r="U211" s="1334">
        <f>IF(ISERROR(VLOOKUP(VLOOKUP($A211, 'E4 TB Allocation Details'!$A$18:$L$217, MATCH("Demand ID", 'E4 TB Allocation Details'!$A$18:$L$18, 0),FALSE), 'E2 Allocators'!$B$15:$W$361, MATCH('O5 Details by Class &amp; Accounts'!U$18, 'E2 Allocators'!$B$15:$W$15, 0),FALSE)*$E211), 0, VLOOKUP(VLOOKUP($A211, 'E4 TB Allocation Details'!$A$18:$L$217, MATCH("Demand ID", 'E4 TB Allocation Details'!$A$18:$L$18, 0),FALSE), 'E2 Allocators'!$B$15:$W$361, MATCH('O5 Details by Class &amp; Accounts'!U$18, 'E2 Allocators'!$B$15:$W$15, 0),FALSE)*$E211)</f>
        <v>0</v>
      </c>
      <c r="V211" s="1334">
        <f>IF(ISERROR(VLOOKUP(VLOOKUP($A211, 'E4 TB Allocation Details'!$A$18:$L$217, MATCH("Demand ID", 'E4 TB Allocation Details'!$A$18:$L$18, 0),FALSE), 'E2 Allocators'!$B$15:$W$361, MATCH('O5 Details by Class &amp; Accounts'!V$18, 'E2 Allocators'!$B$15:$W$15, 0),FALSE)*$E211), 0, VLOOKUP(VLOOKUP($A211, 'E4 TB Allocation Details'!$A$18:$L$217, MATCH("Demand ID", 'E4 TB Allocation Details'!$A$18:$L$18, 0),FALSE), 'E2 Allocators'!$B$15:$W$361, MATCH('O5 Details by Class &amp; Accounts'!V$18, 'E2 Allocators'!$B$15:$W$15, 0),FALSE)*$E211)</f>
        <v>0</v>
      </c>
      <c r="W211" s="1334">
        <f>IF(ISERROR(VLOOKUP(VLOOKUP($A211, 'E4 TB Allocation Details'!$A$18:$L$217, MATCH("Demand ID", 'E4 TB Allocation Details'!$A$18:$L$18, 0),FALSE), 'E2 Allocators'!$B$15:$W$361, MATCH('O5 Details by Class &amp; Accounts'!W$18, 'E2 Allocators'!$B$15:$W$15, 0),FALSE)*$E211), 0, VLOOKUP(VLOOKUP($A211, 'E4 TB Allocation Details'!$A$18:$L$217, MATCH("Demand ID", 'E4 TB Allocation Details'!$A$18:$L$18, 0),FALSE), 'E2 Allocators'!$B$15:$W$361, MATCH('O5 Details by Class &amp; Accounts'!W$18, 'E2 Allocators'!$B$15:$W$15, 0),FALSE)*$E211)</f>
        <v>0</v>
      </c>
      <c r="X211" s="1334">
        <f>IF(ISERROR(VLOOKUP(VLOOKUP($A211, 'E4 TB Allocation Details'!$A$18:$L$217, MATCH("Demand ID", 'E4 TB Allocation Details'!$A$18:$L$18, 0),FALSE), 'E2 Allocators'!$B$15:$W$361, MATCH('O5 Details by Class &amp; Accounts'!X$18, 'E2 Allocators'!$B$15:$W$15, 0),FALSE)*$E211), 0, VLOOKUP(VLOOKUP($A211, 'E4 TB Allocation Details'!$A$18:$L$217, MATCH("Demand ID", 'E4 TB Allocation Details'!$A$18:$L$18, 0),FALSE), 'E2 Allocators'!$B$15:$W$361, MATCH('O5 Details by Class &amp; Accounts'!X$18, 'E2 Allocators'!$B$15:$W$15, 0),FALSE)*$E211)</f>
        <v>0</v>
      </c>
      <c r="Y211" s="1334">
        <f>IF(ISERROR(VLOOKUP(VLOOKUP($A211, 'E4 TB Allocation Details'!$A$18:$L$217, MATCH("Demand ID", 'E4 TB Allocation Details'!$A$18:$L$18, 0),FALSE), 'E2 Allocators'!$B$15:$W$361, MATCH('O5 Details by Class &amp; Accounts'!Y$18, 'E2 Allocators'!$B$15:$W$15, 0),FALSE)*$E211), 0, VLOOKUP(VLOOKUP($A211, 'E4 TB Allocation Details'!$A$18:$L$217, MATCH("Demand ID", 'E4 TB Allocation Details'!$A$18:$L$18, 0),FALSE), 'E2 Allocators'!$B$15:$W$361, MATCH('O5 Details by Class &amp; Accounts'!Y$18, 'E2 Allocators'!$B$15:$W$15, 0),FALSE)*$E211)</f>
        <v>0</v>
      </c>
      <c r="Z211" s="1334">
        <f>IF(ISERROR(VLOOKUP(VLOOKUP($A211, 'E4 TB Allocation Details'!$A$18:$L$217, MATCH("Demand ID", 'E4 TB Allocation Details'!$A$18:$L$18, 0),FALSE), 'E2 Allocators'!$B$15:$W$361, MATCH('O5 Details by Class &amp; Accounts'!Z$18, 'E2 Allocators'!$B$15:$W$15, 0),FALSE)*$E211), 0, VLOOKUP(VLOOKUP($A211, 'E4 TB Allocation Details'!$A$18:$L$217, MATCH("Demand ID", 'E4 TB Allocation Details'!$A$18:$L$18, 0),FALSE), 'E2 Allocators'!$B$15:$W$361, MATCH('O5 Details by Class &amp; Accounts'!Z$18, 'E2 Allocators'!$B$15:$W$15, 0),FALSE)*$E211)</f>
        <v>0</v>
      </c>
      <c r="AA211" s="1334">
        <f>IF(ISERROR(VLOOKUP(VLOOKUP($A211, 'E4 TB Allocation Details'!$A$18:$L$217, MATCH("Demand ID", 'E4 TB Allocation Details'!$A$18:$L$18, 0),FALSE), 'E2 Allocators'!$B$15:$W$361, MATCH('O5 Details by Class &amp; Accounts'!AA$18, 'E2 Allocators'!$B$15:$W$15, 0),FALSE)*$E211), 0, VLOOKUP(VLOOKUP($A211, 'E4 TB Allocation Details'!$A$18:$L$217, MATCH("Demand ID", 'E4 TB Allocation Details'!$A$18:$L$18, 0),FALSE), 'E2 Allocators'!$B$15:$W$361, MATCH('O5 Details by Class &amp; Accounts'!AA$18, 'E2 Allocators'!$B$15:$W$15, 0),FALSE)*$E211)</f>
        <v>0</v>
      </c>
      <c r="AB211" s="1334">
        <f>IF(ISERROR(VLOOKUP(VLOOKUP($A211, 'E4 TB Allocation Details'!$A$18:$L$217, MATCH("Demand ID", 'E4 TB Allocation Details'!$A$18:$L$18, 0),FALSE), 'E2 Allocators'!$B$15:$W$361, MATCH('O5 Details by Class &amp; Accounts'!AB$18, 'E2 Allocators'!$B$15:$W$15, 0),FALSE)*$E211), 0, VLOOKUP(VLOOKUP($A211, 'E4 TB Allocation Details'!$A$18:$L$217, MATCH("Demand ID", 'E4 TB Allocation Details'!$A$18:$L$18, 0),FALSE), 'E2 Allocators'!$B$15:$W$361, MATCH('O5 Details by Class &amp; Accounts'!AB$18, 'E2 Allocators'!$B$15:$W$15, 0),FALSE)*$E211)</f>
        <v>0</v>
      </c>
      <c r="AC211" s="1334">
        <f>SUM(I211:AB211)</f>
        <v>0</v>
      </c>
      <c r="AD211" s="1334">
        <f>IF(ISERROR(VLOOKUP(VLOOKUP($A211, 'E4 TB Allocation Details'!$A$18:$L$217, MATCH("Customer ID", 'E4 TB Allocation Details'!$A$18:$L$18, 0),FALSE), 'E2 Allocators'!$B$15:$W$361, MATCH('O5 Details by Class &amp; Accounts'!AD$18, 'E2 Allocators'!$B$15:$W$15, 0),FALSE)*$E211), 0, VLOOKUP(VLOOKUP($A211, 'E4 TB Allocation Details'!$A$18:$L$217, MATCH("Customer ID", 'E4 TB Allocation Details'!$A$18:$L$18, 0),FALSE), 'E2 Allocators'!$B$15:$W$361, MATCH('O5 Details by Class &amp; Accounts'!AD$18, 'E2 Allocators'!$B$15:$W$15, 0),FALSE)*$E211)</f>
        <v>0</v>
      </c>
      <c r="AE211" s="1334">
        <f>IF(ISERROR(VLOOKUP(VLOOKUP($A211, 'E4 TB Allocation Details'!$A$18:$L$217, MATCH("Customer ID", 'E4 TB Allocation Details'!$A$18:$L$18, 0),FALSE), 'E2 Allocators'!$B$15:$W$361, MATCH('O5 Details by Class &amp; Accounts'!AE$18, 'E2 Allocators'!$B$15:$W$15, 0),FALSE)*$E211), 0, VLOOKUP(VLOOKUP($A211, 'E4 TB Allocation Details'!$A$18:$L$217, MATCH("Customer ID", 'E4 TB Allocation Details'!$A$18:$L$18, 0),FALSE), 'E2 Allocators'!$B$15:$W$361, MATCH('O5 Details by Class &amp; Accounts'!AE$18, 'E2 Allocators'!$B$15:$W$15, 0),FALSE)*$E211)</f>
        <v>0</v>
      </c>
      <c r="AF211" s="1334">
        <f>IF(ISERROR(VLOOKUP(VLOOKUP($A211, 'E4 TB Allocation Details'!$A$18:$L$217, MATCH("Customer ID", 'E4 TB Allocation Details'!$A$18:$L$18, 0),FALSE), 'E2 Allocators'!$B$15:$W$361, MATCH('O5 Details by Class &amp; Accounts'!AF$18, 'E2 Allocators'!$B$15:$W$15, 0),FALSE)*$E211), 0, VLOOKUP(VLOOKUP($A211, 'E4 TB Allocation Details'!$A$18:$L$217, MATCH("Customer ID", 'E4 TB Allocation Details'!$A$18:$L$18, 0),FALSE), 'E2 Allocators'!$B$15:$W$361, MATCH('O5 Details by Class &amp; Accounts'!AF$18, 'E2 Allocators'!$B$15:$W$15, 0),FALSE)*$E211)</f>
        <v>0</v>
      </c>
      <c r="AG211" s="1334">
        <f>IF(ISERROR(VLOOKUP(VLOOKUP($A211, 'E4 TB Allocation Details'!$A$18:$L$217, MATCH("Customer ID", 'E4 TB Allocation Details'!$A$18:$L$18, 0),FALSE), 'E2 Allocators'!$B$15:$W$361, MATCH('O5 Details by Class &amp; Accounts'!AG$18, 'E2 Allocators'!$B$15:$W$15, 0),FALSE)*$E211), 0, VLOOKUP(VLOOKUP($A211, 'E4 TB Allocation Details'!$A$18:$L$217, MATCH("Customer ID", 'E4 TB Allocation Details'!$A$18:$L$18, 0),FALSE), 'E2 Allocators'!$B$15:$W$361, MATCH('O5 Details by Class &amp; Accounts'!AG$18, 'E2 Allocators'!$B$15:$W$15, 0),FALSE)*$E211)</f>
        <v>0</v>
      </c>
      <c r="AH211" s="1334">
        <f>IF(ISERROR(VLOOKUP(VLOOKUP($A211, 'E4 TB Allocation Details'!$A$18:$L$217, MATCH("Customer ID", 'E4 TB Allocation Details'!$A$18:$L$18, 0),FALSE), 'E2 Allocators'!$B$15:$W$361, MATCH('O5 Details by Class &amp; Accounts'!AH$18, 'E2 Allocators'!$B$15:$W$15, 0),FALSE)*$E211), 0, VLOOKUP(VLOOKUP($A211, 'E4 TB Allocation Details'!$A$18:$L$217, MATCH("Customer ID", 'E4 TB Allocation Details'!$A$18:$L$18, 0),FALSE), 'E2 Allocators'!$B$15:$W$361, MATCH('O5 Details by Class &amp; Accounts'!AH$18, 'E2 Allocators'!$B$15:$W$15, 0),FALSE)*$E211)</f>
        <v>0</v>
      </c>
      <c r="AI211" s="1334">
        <f>IF(ISERROR(VLOOKUP(VLOOKUP($A211, 'E4 TB Allocation Details'!$A$18:$L$217, MATCH("Customer ID", 'E4 TB Allocation Details'!$A$18:$L$18, 0),FALSE), 'E2 Allocators'!$B$15:$W$361, MATCH('O5 Details by Class &amp; Accounts'!AI$18, 'E2 Allocators'!$B$15:$W$15, 0),FALSE)*$E211), 0, VLOOKUP(VLOOKUP($A211, 'E4 TB Allocation Details'!$A$18:$L$217, MATCH("Customer ID", 'E4 TB Allocation Details'!$A$18:$L$18, 0),FALSE), 'E2 Allocators'!$B$15:$W$361, MATCH('O5 Details by Class &amp; Accounts'!AI$18, 'E2 Allocators'!$B$15:$W$15, 0),FALSE)*$E211)</f>
        <v>0</v>
      </c>
      <c r="AJ211" s="1334">
        <f>IF(ISERROR(VLOOKUP(VLOOKUP($A211, 'E4 TB Allocation Details'!$A$18:$L$217, MATCH("Customer ID", 'E4 TB Allocation Details'!$A$18:$L$18, 0),FALSE), 'E2 Allocators'!$B$15:$W$361, MATCH('O5 Details by Class &amp; Accounts'!AJ$18, 'E2 Allocators'!$B$15:$W$15, 0),FALSE)*$E211), 0, VLOOKUP(VLOOKUP($A211, 'E4 TB Allocation Details'!$A$18:$L$217, MATCH("Customer ID", 'E4 TB Allocation Details'!$A$18:$L$18, 0),FALSE), 'E2 Allocators'!$B$15:$W$361, MATCH('O5 Details by Class &amp; Accounts'!AJ$18, 'E2 Allocators'!$B$15:$W$15, 0),FALSE)*$E211)</f>
        <v>0</v>
      </c>
      <c r="AK211" s="1334">
        <f>IF(ISERROR(VLOOKUP(VLOOKUP($A211, 'E4 TB Allocation Details'!$A$18:$L$217, MATCH("Customer ID", 'E4 TB Allocation Details'!$A$18:$L$18, 0),FALSE), 'E2 Allocators'!$B$15:$W$361, MATCH('O5 Details by Class &amp; Accounts'!AK$18, 'E2 Allocators'!$B$15:$W$15, 0),FALSE)*$E211), 0, VLOOKUP(VLOOKUP($A211, 'E4 TB Allocation Details'!$A$18:$L$217, MATCH("Customer ID", 'E4 TB Allocation Details'!$A$18:$L$18, 0),FALSE), 'E2 Allocators'!$B$15:$W$361, MATCH('O5 Details by Class &amp; Accounts'!AK$18, 'E2 Allocators'!$B$15:$W$15, 0),FALSE)*$E211)</f>
        <v>0</v>
      </c>
      <c r="AL211" s="1334">
        <f>IF(ISERROR(VLOOKUP(VLOOKUP($A211, 'E4 TB Allocation Details'!$A$18:$L$217, MATCH("Customer ID", 'E4 TB Allocation Details'!$A$18:$L$18, 0),FALSE), 'E2 Allocators'!$B$15:$W$361, MATCH('O5 Details by Class &amp; Accounts'!AL$18, 'E2 Allocators'!$B$15:$W$15, 0),FALSE)*$E211), 0, VLOOKUP(VLOOKUP($A211, 'E4 TB Allocation Details'!$A$18:$L$217, MATCH("Customer ID", 'E4 TB Allocation Details'!$A$18:$L$18, 0),FALSE), 'E2 Allocators'!$B$15:$W$361, MATCH('O5 Details by Class &amp; Accounts'!AL$18, 'E2 Allocators'!$B$15:$W$15, 0),FALSE)*$E211)</f>
        <v>0</v>
      </c>
      <c r="AM211" s="1334">
        <f>IF(ISERROR(VLOOKUP(VLOOKUP($A211, 'E4 TB Allocation Details'!$A$18:$L$217, MATCH("Customer ID", 'E4 TB Allocation Details'!$A$18:$L$18, 0),FALSE), 'E2 Allocators'!$B$15:$W$361, MATCH('O5 Details by Class &amp; Accounts'!AM$18, 'E2 Allocators'!$B$15:$W$15, 0),FALSE)*$E211), 0, VLOOKUP(VLOOKUP($A211, 'E4 TB Allocation Details'!$A$18:$L$217, MATCH("Customer ID", 'E4 TB Allocation Details'!$A$18:$L$18, 0),FALSE), 'E2 Allocators'!$B$15:$W$361, MATCH('O5 Details by Class &amp; Accounts'!AM$18, 'E2 Allocators'!$B$15:$W$15, 0),FALSE)*$E211)</f>
        <v>0</v>
      </c>
      <c r="AN211" s="1334">
        <f>IF(ISERROR(VLOOKUP(VLOOKUP($A211, 'E4 TB Allocation Details'!$A$18:$L$217, MATCH("Customer ID", 'E4 TB Allocation Details'!$A$18:$L$18, 0),FALSE), 'E2 Allocators'!$B$15:$W$361, MATCH('O5 Details by Class &amp; Accounts'!AN$18, 'E2 Allocators'!$B$15:$W$15, 0),FALSE)*$E211), 0, VLOOKUP(VLOOKUP($A211, 'E4 TB Allocation Details'!$A$18:$L$217, MATCH("Customer ID", 'E4 TB Allocation Details'!$A$18:$L$18, 0),FALSE), 'E2 Allocators'!$B$15:$W$361, MATCH('O5 Details by Class &amp; Accounts'!AN$18, 'E2 Allocators'!$B$15:$W$15, 0),FALSE)*$E211)</f>
        <v>0</v>
      </c>
      <c r="AO211" s="1334">
        <f>IF(ISERROR(VLOOKUP(VLOOKUP($A211, 'E4 TB Allocation Details'!$A$18:$L$217, MATCH("Customer ID", 'E4 TB Allocation Details'!$A$18:$L$18, 0),FALSE), 'E2 Allocators'!$B$15:$W$361, MATCH('O5 Details by Class &amp; Accounts'!AO$18, 'E2 Allocators'!$B$15:$W$15, 0),FALSE)*$E211), 0, VLOOKUP(VLOOKUP($A211, 'E4 TB Allocation Details'!$A$18:$L$217, MATCH("Customer ID", 'E4 TB Allocation Details'!$A$18:$L$18, 0),FALSE), 'E2 Allocators'!$B$15:$W$361, MATCH('O5 Details by Class &amp; Accounts'!AO$18, 'E2 Allocators'!$B$15:$W$15, 0),FALSE)*$E211)</f>
        <v>0</v>
      </c>
      <c r="AP211" s="1334">
        <f>IF(ISERROR(VLOOKUP(VLOOKUP($A211, 'E4 TB Allocation Details'!$A$18:$L$217, MATCH("Customer ID", 'E4 TB Allocation Details'!$A$18:$L$18, 0),FALSE), 'E2 Allocators'!$B$15:$W$361, MATCH('O5 Details by Class &amp; Accounts'!AP$18, 'E2 Allocators'!$B$15:$W$15, 0),FALSE)*$E211), 0, VLOOKUP(VLOOKUP($A211, 'E4 TB Allocation Details'!$A$18:$L$217, MATCH("Customer ID", 'E4 TB Allocation Details'!$A$18:$L$18, 0),FALSE), 'E2 Allocators'!$B$15:$W$361, MATCH('O5 Details by Class &amp; Accounts'!AP$18, 'E2 Allocators'!$B$15:$W$15, 0),FALSE)*$E211)</f>
        <v>0</v>
      </c>
      <c r="AQ211" s="1334">
        <f>IF(ISERROR(VLOOKUP(VLOOKUP($A211, 'E4 TB Allocation Details'!$A$18:$L$217, MATCH("Customer ID", 'E4 TB Allocation Details'!$A$18:$L$18, 0),FALSE), 'E2 Allocators'!$B$15:$W$361, MATCH('O5 Details by Class &amp; Accounts'!AQ$18, 'E2 Allocators'!$B$15:$W$15, 0),FALSE)*$E211), 0, VLOOKUP(VLOOKUP($A211, 'E4 TB Allocation Details'!$A$18:$L$217, MATCH("Customer ID", 'E4 TB Allocation Details'!$A$18:$L$18, 0),FALSE), 'E2 Allocators'!$B$15:$W$361, MATCH('O5 Details by Class &amp; Accounts'!AQ$18, 'E2 Allocators'!$B$15:$W$15, 0),FALSE)*$E211)</f>
        <v>0</v>
      </c>
      <c r="AR211" s="1334">
        <f>IF(ISERROR(VLOOKUP(VLOOKUP($A211, 'E4 TB Allocation Details'!$A$18:$L$217, MATCH("Customer ID", 'E4 TB Allocation Details'!$A$18:$L$18, 0),FALSE), 'E2 Allocators'!$B$15:$W$361, MATCH('O5 Details by Class &amp; Accounts'!AR$18, 'E2 Allocators'!$B$15:$W$15, 0),FALSE)*$E211), 0, VLOOKUP(VLOOKUP($A211, 'E4 TB Allocation Details'!$A$18:$L$217, MATCH("Customer ID", 'E4 TB Allocation Details'!$A$18:$L$18, 0),FALSE), 'E2 Allocators'!$B$15:$W$361, MATCH('O5 Details by Class &amp; Accounts'!AR$18, 'E2 Allocators'!$B$15:$W$15, 0),FALSE)*$E211)</f>
        <v>0</v>
      </c>
      <c r="AS211" s="1334">
        <f>IF(ISERROR(VLOOKUP(VLOOKUP($A211, 'E4 TB Allocation Details'!$A$18:$L$217, MATCH("Customer ID", 'E4 TB Allocation Details'!$A$18:$L$18, 0),FALSE), 'E2 Allocators'!$B$15:$W$361, MATCH('O5 Details by Class &amp; Accounts'!AS$18, 'E2 Allocators'!$B$15:$W$15, 0),FALSE)*$E211), 0, VLOOKUP(VLOOKUP($A211, 'E4 TB Allocation Details'!$A$18:$L$217, MATCH("Customer ID", 'E4 TB Allocation Details'!$A$18:$L$18, 0),FALSE), 'E2 Allocators'!$B$15:$W$361, MATCH('O5 Details by Class &amp; Accounts'!AS$18, 'E2 Allocators'!$B$15:$W$15, 0),FALSE)*$E211)</f>
        <v>0</v>
      </c>
      <c r="AT211" s="1334">
        <f>IF(ISERROR(VLOOKUP(VLOOKUP($A211, 'E4 TB Allocation Details'!$A$18:$L$217, MATCH("Customer ID", 'E4 TB Allocation Details'!$A$18:$L$18, 0),FALSE), 'E2 Allocators'!$B$15:$W$361, MATCH('O5 Details by Class &amp; Accounts'!AT$18, 'E2 Allocators'!$B$15:$W$15, 0),FALSE)*$E211), 0, VLOOKUP(VLOOKUP($A211, 'E4 TB Allocation Details'!$A$18:$L$217, MATCH("Customer ID", 'E4 TB Allocation Details'!$A$18:$L$18, 0),FALSE), 'E2 Allocators'!$B$15:$W$361, MATCH('O5 Details by Class &amp; Accounts'!AT$18, 'E2 Allocators'!$B$15:$W$15, 0),FALSE)*$E211)</f>
        <v>0</v>
      </c>
      <c r="AU211" s="1334">
        <f>IF(ISERROR(VLOOKUP(VLOOKUP($A211, 'E4 TB Allocation Details'!$A$18:$L$217, MATCH("Customer ID", 'E4 TB Allocation Details'!$A$18:$L$18, 0),FALSE), 'E2 Allocators'!$B$15:$W$361, MATCH('O5 Details by Class &amp; Accounts'!AU$18, 'E2 Allocators'!$B$15:$W$15, 0),FALSE)*$E211), 0, VLOOKUP(VLOOKUP($A211, 'E4 TB Allocation Details'!$A$18:$L$217, MATCH("Customer ID", 'E4 TB Allocation Details'!$A$18:$L$18, 0),FALSE), 'E2 Allocators'!$B$15:$W$361, MATCH('O5 Details by Class &amp; Accounts'!AU$18, 'E2 Allocators'!$B$15:$W$15, 0),FALSE)*$E211)</f>
        <v>0</v>
      </c>
      <c r="AV211" s="1334">
        <f>IF(ISERROR(VLOOKUP(VLOOKUP($A211, 'E4 TB Allocation Details'!$A$18:$L$217, MATCH("Customer ID", 'E4 TB Allocation Details'!$A$18:$L$18, 0),FALSE), 'E2 Allocators'!$B$15:$W$361, MATCH('O5 Details by Class &amp; Accounts'!AV$18, 'E2 Allocators'!$B$15:$W$15, 0),FALSE)*$E211), 0, VLOOKUP(VLOOKUP($A211, 'E4 TB Allocation Details'!$A$18:$L$217, MATCH("Customer ID", 'E4 TB Allocation Details'!$A$18:$L$18, 0),FALSE), 'E2 Allocators'!$B$15:$W$361, MATCH('O5 Details by Class &amp; Accounts'!AV$18, 'E2 Allocators'!$B$15:$W$15, 0),FALSE)*$E211)</f>
        <v>0</v>
      </c>
      <c r="AW211" s="1334">
        <f>IF(ISERROR(VLOOKUP(VLOOKUP($A211, 'E4 TB Allocation Details'!$A$18:$L$217, MATCH("Customer ID", 'E4 TB Allocation Details'!$A$18:$L$18, 0),FALSE), 'E2 Allocators'!$B$15:$W$361, MATCH('O5 Details by Class &amp; Accounts'!AW$18, 'E2 Allocators'!$B$15:$W$15, 0),FALSE)*$E211), 0, VLOOKUP(VLOOKUP($A211, 'E4 TB Allocation Details'!$A$18:$L$217, MATCH("Customer ID", 'E4 TB Allocation Details'!$A$18:$L$18, 0),FALSE), 'E2 Allocators'!$B$15:$W$361, MATCH('O5 Details by Class &amp; Accounts'!AW$18, 'E2 Allocators'!$B$15:$W$15, 0),FALSE)*$E211)</f>
        <v>0</v>
      </c>
      <c r="AX211" s="1334">
        <f>SUM(AD211:AW211)</f>
        <v>0</v>
      </c>
      <c r="AY211" s="1334">
        <f>IF(ISERROR(VLOOKUP(VLOOKUP($A211, 'E4 TB Allocation Details'!$A$18:$L$217, MATCH("Misc ID", 'E4 TB Allocation Details'!$A$18:$L$18, 0),FALSE), 'E2 Allocators'!$B$15:$W$361, MATCH('O5 Details by Class &amp; Accounts'!AY$18, 'E2 Allocators'!$B$15:$W$15, 0),FALSE)*$E211), 0, VLOOKUP(VLOOKUP($A211, 'E4 TB Allocation Details'!$A$18:$L$217, MATCH("Misc ID", 'E4 TB Allocation Details'!$A$18:$L$18, 0),FALSE), 'E2 Allocators'!$B$15:$W$361, MATCH('O5 Details by Class &amp; Accounts'!AY$18, 'E2 Allocators'!$B$15:$W$15, 0),FALSE)*$E211)</f>
        <v>0</v>
      </c>
      <c r="AZ211" s="1334">
        <f>IF(ISERROR(VLOOKUP(VLOOKUP($A211, 'E4 TB Allocation Details'!$A$18:$L$217, MATCH("Misc ID", 'E4 TB Allocation Details'!$A$18:$L$18, 0),FALSE), 'E2 Allocators'!$B$15:$W$361, MATCH('O5 Details by Class &amp; Accounts'!AZ$18, 'E2 Allocators'!$B$15:$W$15, 0),FALSE)*$E211), 0, VLOOKUP(VLOOKUP($A211, 'E4 TB Allocation Details'!$A$18:$L$217, MATCH("Misc ID", 'E4 TB Allocation Details'!$A$18:$L$18, 0),FALSE), 'E2 Allocators'!$B$15:$W$361, MATCH('O5 Details by Class &amp; Accounts'!AZ$18, 'E2 Allocators'!$B$15:$W$15, 0),FALSE)*$E211)</f>
        <v>0</v>
      </c>
      <c r="BA211" s="1334">
        <f>IF(ISERROR(VLOOKUP(VLOOKUP($A211, 'E4 TB Allocation Details'!$A$18:$L$217, MATCH("Misc ID", 'E4 TB Allocation Details'!$A$18:$L$18, 0),FALSE), 'E2 Allocators'!$B$15:$W$361, MATCH('O5 Details by Class &amp; Accounts'!BA$18, 'E2 Allocators'!$B$15:$W$15, 0),FALSE)*$E211), 0, VLOOKUP(VLOOKUP($A211, 'E4 TB Allocation Details'!$A$18:$L$217, MATCH("Misc ID", 'E4 TB Allocation Details'!$A$18:$L$18, 0),FALSE), 'E2 Allocators'!$B$15:$W$361, MATCH('O5 Details by Class &amp; Accounts'!BA$18, 'E2 Allocators'!$B$15:$W$15, 0),FALSE)*$E211)</f>
        <v>0</v>
      </c>
      <c r="BB211" s="1334">
        <f>IF(ISERROR(VLOOKUP(VLOOKUP($A211, 'E4 TB Allocation Details'!$A$18:$L$217, MATCH("Misc ID", 'E4 TB Allocation Details'!$A$18:$L$18, 0),FALSE), 'E2 Allocators'!$B$15:$W$361, MATCH('O5 Details by Class &amp; Accounts'!BB$18, 'E2 Allocators'!$B$15:$W$15, 0),FALSE)*$E211), 0, VLOOKUP(VLOOKUP($A211, 'E4 TB Allocation Details'!$A$18:$L$217, MATCH("Misc ID", 'E4 TB Allocation Details'!$A$18:$L$18, 0),FALSE), 'E2 Allocators'!$B$15:$W$361, MATCH('O5 Details by Class &amp; Accounts'!BB$18, 'E2 Allocators'!$B$15:$W$15, 0),FALSE)*$E211)</f>
        <v>0</v>
      </c>
      <c r="BC211" s="1334">
        <f>IF(ISERROR(VLOOKUP(VLOOKUP($A211, 'E4 TB Allocation Details'!$A$18:$L$217, MATCH("Misc ID", 'E4 TB Allocation Details'!$A$18:$L$18, 0),FALSE), 'E2 Allocators'!$B$15:$W$361, MATCH('O5 Details by Class &amp; Accounts'!BC$18, 'E2 Allocators'!$B$15:$W$15, 0),FALSE)*$E211), 0, VLOOKUP(VLOOKUP($A211, 'E4 TB Allocation Details'!$A$18:$L$217, MATCH("Misc ID", 'E4 TB Allocation Details'!$A$18:$L$18, 0),FALSE), 'E2 Allocators'!$B$15:$W$361, MATCH('O5 Details by Class &amp; Accounts'!BC$18, 'E2 Allocators'!$B$15:$W$15, 0),FALSE)*$E211)</f>
        <v>0</v>
      </c>
      <c r="BD211" s="1334">
        <f>IF(ISERROR(VLOOKUP(VLOOKUP($A211, 'E4 TB Allocation Details'!$A$18:$L$217, MATCH("Misc ID", 'E4 TB Allocation Details'!$A$18:$L$18, 0),FALSE), 'E2 Allocators'!$B$15:$W$361, MATCH('O5 Details by Class &amp; Accounts'!BD$18, 'E2 Allocators'!$B$15:$W$15, 0),FALSE)*$E211), 0, VLOOKUP(VLOOKUP($A211, 'E4 TB Allocation Details'!$A$18:$L$217, MATCH("Misc ID", 'E4 TB Allocation Details'!$A$18:$L$18, 0),FALSE), 'E2 Allocators'!$B$15:$W$361, MATCH('O5 Details by Class &amp; Accounts'!BD$18, 'E2 Allocators'!$B$15:$W$15, 0),FALSE)*$E211)</f>
        <v>0</v>
      </c>
      <c r="BE211" s="1334">
        <f>IF(ISERROR(VLOOKUP(VLOOKUP($A211, 'E4 TB Allocation Details'!$A$18:$L$217, MATCH("Misc ID", 'E4 TB Allocation Details'!$A$18:$L$18, 0),FALSE), 'E2 Allocators'!$B$15:$W$361, MATCH('O5 Details by Class &amp; Accounts'!BE$18, 'E2 Allocators'!$B$15:$W$15, 0),FALSE)*$E211), 0, VLOOKUP(VLOOKUP($A211, 'E4 TB Allocation Details'!$A$18:$L$217, MATCH("Misc ID", 'E4 TB Allocation Details'!$A$18:$L$18, 0),FALSE), 'E2 Allocators'!$B$15:$W$361, MATCH('O5 Details by Class &amp; Accounts'!BE$18, 'E2 Allocators'!$B$15:$W$15, 0),FALSE)*$E211)</f>
        <v>0</v>
      </c>
      <c r="BF211" s="1334">
        <f>IF(ISERROR(VLOOKUP(VLOOKUP($A211, 'E4 TB Allocation Details'!$A$18:$L$217, MATCH("Misc ID", 'E4 TB Allocation Details'!$A$18:$L$18, 0),FALSE), 'E2 Allocators'!$B$15:$W$361, MATCH('O5 Details by Class &amp; Accounts'!BF$18, 'E2 Allocators'!$B$15:$W$15, 0),FALSE)*$E211), 0, VLOOKUP(VLOOKUP($A211, 'E4 TB Allocation Details'!$A$18:$L$217, MATCH("Misc ID", 'E4 TB Allocation Details'!$A$18:$L$18, 0),FALSE), 'E2 Allocators'!$B$15:$W$361, MATCH('O5 Details by Class &amp; Accounts'!BF$18, 'E2 Allocators'!$B$15:$W$15, 0),FALSE)*$E211)</f>
        <v>0</v>
      </c>
      <c r="BG211" s="1334">
        <f>IF(ISERROR(VLOOKUP(VLOOKUP($A211, 'E4 TB Allocation Details'!$A$18:$L$217, MATCH("Misc ID", 'E4 TB Allocation Details'!$A$18:$L$18, 0),FALSE), 'E2 Allocators'!$B$15:$W$361, MATCH('O5 Details by Class &amp; Accounts'!BG$18, 'E2 Allocators'!$B$15:$W$15, 0),FALSE)*$E211), 0, VLOOKUP(VLOOKUP($A211, 'E4 TB Allocation Details'!$A$18:$L$217, MATCH("Misc ID", 'E4 TB Allocation Details'!$A$18:$L$18, 0),FALSE), 'E2 Allocators'!$B$15:$W$361, MATCH('O5 Details by Class &amp; Accounts'!BG$18, 'E2 Allocators'!$B$15:$W$15, 0),FALSE)*$E211)</f>
        <v>0</v>
      </c>
      <c r="BH211" s="1334">
        <f>IF(ISERROR(VLOOKUP(VLOOKUP($A211, 'E4 TB Allocation Details'!$A$18:$L$217, MATCH("Misc ID", 'E4 TB Allocation Details'!$A$18:$L$18, 0),FALSE), 'E2 Allocators'!$B$15:$W$361, MATCH('O5 Details by Class &amp; Accounts'!BH$18, 'E2 Allocators'!$B$15:$W$15, 0),FALSE)*$E211), 0, VLOOKUP(VLOOKUP($A211, 'E4 TB Allocation Details'!$A$18:$L$217, MATCH("Misc ID", 'E4 TB Allocation Details'!$A$18:$L$18, 0),FALSE), 'E2 Allocators'!$B$15:$W$361, MATCH('O5 Details by Class &amp; Accounts'!BH$18, 'E2 Allocators'!$B$15:$W$15, 0),FALSE)*$E211)</f>
        <v>0</v>
      </c>
      <c r="BI211" s="1334">
        <f>IF(ISERROR(VLOOKUP(VLOOKUP($A211, 'E4 TB Allocation Details'!$A$18:$L$217, MATCH("Misc ID", 'E4 TB Allocation Details'!$A$18:$L$18, 0),FALSE), 'E2 Allocators'!$B$15:$W$361, MATCH('O5 Details by Class &amp; Accounts'!BI$18, 'E2 Allocators'!$B$15:$W$15, 0),FALSE)*$E211), 0, VLOOKUP(VLOOKUP($A211, 'E4 TB Allocation Details'!$A$18:$L$217, MATCH("Misc ID", 'E4 TB Allocation Details'!$A$18:$L$18, 0),FALSE), 'E2 Allocators'!$B$15:$W$361, MATCH('O5 Details by Class &amp; Accounts'!BI$18, 'E2 Allocators'!$B$15:$W$15, 0),FALSE)*$E211)</f>
        <v>0</v>
      </c>
      <c r="BJ211" s="1334">
        <f>IF(ISERROR(VLOOKUP(VLOOKUP($A211, 'E4 TB Allocation Details'!$A$18:$L$217, MATCH("Misc ID", 'E4 TB Allocation Details'!$A$18:$L$18, 0),FALSE), 'E2 Allocators'!$B$15:$W$361, MATCH('O5 Details by Class &amp; Accounts'!BJ$18, 'E2 Allocators'!$B$15:$W$15, 0),FALSE)*$E211), 0, VLOOKUP(VLOOKUP($A211, 'E4 TB Allocation Details'!$A$18:$L$217, MATCH("Misc ID", 'E4 TB Allocation Details'!$A$18:$L$18, 0),FALSE), 'E2 Allocators'!$B$15:$W$361, MATCH('O5 Details by Class &amp; Accounts'!BJ$18, 'E2 Allocators'!$B$15:$W$15, 0),FALSE)*$E211)</f>
        <v>0</v>
      </c>
      <c r="BK211" s="1334">
        <f>IF(ISERROR(VLOOKUP(VLOOKUP($A211, 'E4 TB Allocation Details'!$A$18:$L$217, MATCH("Misc ID", 'E4 TB Allocation Details'!$A$18:$L$18, 0),FALSE), 'E2 Allocators'!$B$15:$W$361, MATCH('O5 Details by Class &amp; Accounts'!BK$18, 'E2 Allocators'!$B$15:$W$15, 0),FALSE)*$E211), 0, VLOOKUP(VLOOKUP($A211, 'E4 TB Allocation Details'!$A$18:$L$217, MATCH("Misc ID", 'E4 TB Allocation Details'!$A$18:$L$18, 0),FALSE), 'E2 Allocators'!$B$15:$W$361, MATCH('O5 Details by Class &amp; Accounts'!BK$18, 'E2 Allocators'!$B$15:$W$15, 0),FALSE)*$E211)</f>
        <v>0</v>
      </c>
      <c r="BL211" s="1334">
        <f>IF(ISERROR(VLOOKUP(VLOOKUP($A211, 'E4 TB Allocation Details'!$A$18:$L$217, MATCH("Misc ID", 'E4 TB Allocation Details'!$A$18:$L$18, 0),FALSE), 'E2 Allocators'!$B$15:$W$361, MATCH('O5 Details by Class &amp; Accounts'!BL$18, 'E2 Allocators'!$B$15:$W$15, 0),FALSE)*$E211), 0, VLOOKUP(VLOOKUP($A211, 'E4 TB Allocation Details'!$A$18:$L$217, MATCH("Misc ID", 'E4 TB Allocation Details'!$A$18:$L$18, 0),FALSE), 'E2 Allocators'!$B$15:$W$361, MATCH('O5 Details by Class &amp; Accounts'!BL$18, 'E2 Allocators'!$B$15:$W$15, 0),FALSE)*$E211)</f>
        <v>0</v>
      </c>
      <c r="BM211" s="1334">
        <f>IF(ISERROR(VLOOKUP(VLOOKUP($A211, 'E4 TB Allocation Details'!$A$18:$L$217, MATCH("Misc ID", 'E4 TB Allocation Details'!$A$18:$L$18, 0),FALSE), 'E2 Allocators'!$B$15:$W$361, MATCH('O5 Details by Class &amp; Accounts'!BM$18, 'E2 Allocators'!$B$15:$W$15, 0),FALSE)*$E211), 0, VLOOKUP(VLOOKUP($A211, 'E4 TB Allocation Details'!$A$18:$L$217, MATCH("Misc ID", 'E4 TB Allocation Details'!$A$18:$L$18, 0),FALSE), 'E2 Allocators'!$B$15:$W$361, MATCH('O5 Details by Class &amp; Accounts'!BM$18, 'E2 Allocators'!$B$15:$W$15, 0),FALSE)*$E211)</f>
        <v>0</v>
      </c>
      <c r="BN211" s="1334">
        <f>IF(ISERROR(VLOOKUP(VLOOKUP($A211, 'E4 TB Allocation Details'!$A$18:$L$217, MATCH("Misc ID", 'E4 TB Allocation Details'!$A$18:$L$18, 0),FALSE), 'E2 Allocators'!$B$15:$W$361, MATCH('O5 Details by Class &amp; Accounts'!BN$18, 'E2 Allocators'!$B$15:$W$15, 0),FALSE)*$E211), 0, VLOOKUP(VLOOKUP($A211, 'E4 TB Allocation Details'!$A$18:$L$217, MATCH("Misc ID", 'E4 TB Allocation Details'!$A$18:$L$18, 0),FALSE), 'E2 Allocators'!$B$15:$W$361, MATCH('O5 Details by Class &amp; Accounts'!BN$18, 'E2 Allocators'!$B$15:$W$15, 0),FALSE)*$E211)</f>
        <v>0</v>
      </c>
      <c r="BO211" s="1334">
        <f>IF(ISERROR(VLOOKUP(VLOOKUP($A211, 'E4 TB Allocation Details'!$A$18:$L$217, MATCH("Misc ID", 'E4 TB Allocation Details'!$A$18:$L$18, 0),FALSE), 'E2 Allocators'!$B$15:$W$361, MATCH('O5 Details by Class &amp; Accounts'!BO$18, 'E2 Allocators'!$B$15:$W$15, 0),FALSE)*$E211), 0, VLOOKUP(VLOOKUP($A211, 'E4 TB Allocation Details'!$A$18:$L$217, MATCH("Misc ID", 'E4 TB Allocation Details'!$A$18:$L$18, 0),FALSE), 'E2 Allocators'!$B$15:$W$361, MATCH('O5 Details by Class &amp; Accounts'!BO$18, 'E2 Allocators'!$B$15:$W$15, 0),FALSE)*$E211)</f>
        <v>0</v>
      </c>
      <c r="BP211" s="1334">
        <f>IF(ISERROR(VLOOKUP(VLOOKUP($A211, 'E4 TB Allocation Details'!$A$18:$L$217, MATCH("Misc ID", 'E4 TB Allocation Details'!$A$18:$L$18, 0),FALSE), 'E2 Allocators'!$B$15:$W$361, MATCH('O5 Details by Class &amp; Accounts'!BP$18, 'E2 Allocators'!$B$15:$W$15, 0),FALSE)*$E211), 0, VLOOKUP(VLOOKUP($A211, 'E4 TB Allocation Details'!$A$18:$L$217, MATCH("Misc ID", 'E4 TB Allocation Details'!$A$18:$L$18, 0),FALSE), 'E2 Allocators'!$B$15:$W$361, MATCH('O5 Details by Class &amp; Accounts'!BP$18, 'E2 Allocators'!$B$15:$W$15, 0),FALSE)*$E211)</f>
        <v>0</v>
      </c>
      <c r="BQ211" s="1334">
        <f>IF(ISERROR(VLOOKUP(VLOOKUP($A211, 'E4 TB Allocation Details'!$A$18:$L$217, MATCH("Misc ID", 'E4 TB Allocation Details'!$A$18:$L$18, 0),FALSE), 'E2 Allocators'!$B$15:$W$361, MATCH('O5 Details by Class &amp; Accounts'!BQ$18, 'E2 Allocators'!$B$15:$W$15, 0),FALSE)*$E211), 0, VLOOKUP(VLOOKUP($A211, 'E4 TB Allocation Details'!$A$18:$L$217, MATCH("Misc ID", 'E4 TB Allocation Details'!$A$18:$L$18, 0),FALSE), 'E2 Allocators'!$B$15:$W$361, MATCH('O5 Details by Class &amp; Accounts'!BQ$18, 'E2 Allocators'!$B$15:$W$15, 0),FALSE)*$E211)</f>
        <v>0</v>
      </c>
      <c r="BR211" s="1334">
        <f>IF(ISERROR(VLOOKUP(VLOOKUP($A211, 'E4 TB Allocation Details'!$A$18:$L$217, MATCH("Misc ID", 'E4 TB Allocation Details'!$A$18:$L$18, 0),FALSE), 'E2 Allocators'!$B$15:$W$361, MATCH('O5 Details by Class &amp; Accounts'!BR$18, 'E2 Allocators'!$B$15:$W$15, 0),FALSE)*$E211), 0, VLOOKUP(VLOOKUP($A211, 'E4 TB Allocation Details'!$A$18:$L$217, MATCH("Misc ID", 'E4 TB Allocation Details'!$A$18:$L$18, 0),FALSE), 'E2 Allocators'!$B$15:$W$361, MATCH('O5 Details by Class &amp; Accounts'!BR$18, 'E2 Allocators'!$B$15:$W$15, 0),FALSE)*$E211)</f>
        <v>0</v>
      </c>
      <c r="BS211" s="1334">
        <f>SUM(AY211:BR211)</f>
        <v>0</v>
      </c>
      <c r="BT211" s="1334">
        <f>IF(ISERROR(VLOOKUP(VLOOKUP($A211, 'E4 TB Allocation Details'!$A$18:$L$217, MATCH("A &amp; G ID", 'E4 TB Allocation Details'!$A$18:$L$18, 0),FALSE), 'E2 Allocators'!$B$15:$W$361, MATCH('O5 Details by Class &amp; Accounts'!BT$18, 'E2 Allocators'!$B$15:$W$15, 0),FALSE)*$E211), 0, VLOOKUP(VLOOKUP($A211, 'E4 TB Allocation Details'!$A$18:$L$217, MATCH("A &amp; G ID", 'E4 TB Allocation Details'!$A$18:$L$18, 0),FALSE), 'E2 Allocators'!$B$15:$W$361, MATCH('O5 Details by Class &amp; Accounts'!BT$18, 'E2 Allocators'!$B$15:$W$15, 0),FALSE)*$E211)</f>
        <v>841771.92623333295</v>
      </c>
      <c r="BU211" s="1334">
        <f>IF(ISERROR(VLOOKUP(VLOOKUP($A211, 'E4 TB Allocation Details'!$A$18:$L$217, MATCH("A &amp; G ID", 'E4 TB Allocation Details'!$A$18:$L$18, 0),FALSE), 'E2 Allocators'!$B$15:$W$361, MATCH('O5 Details by Class &amp; Accounts'!BU$18, 'E2 Allocators'!$B$15:$W$15, 0),FALSE)*$E211), 0, VLOOKUP(VLOOKUP($A211, 'E4 TB Allocation Details'!$A$18:$L$217, MATCH("A &amp; G ID", 'E4 TB Allocation Details'!$A$18:$L$18, 0),FALSE), 'E2 Allocators'!$B$15:$W$361, MATCH('O5 Details by Class &amp; Accounts'!BU$18, 'E2 Allocators'!$B$15:$W$15, 0),FALSE)*$E211)</f>
        <v>213225.33842907383</v>
      </c>
      <c r="BV211" s="1334">
        <f>IF(ISERROR(VLOOKUP(VLOOKUP($A211, 'E4 TB Allocation Details'!$A$18:$L$217, MATCH("A &amp; G ID", 'E4 TB Allocation Details'!$A$18:$L$18, 0),FALSE), 'E2 Allocators'!$B$15:$W$361, MATCH('O5 Details by Class &amp; Accounts'!BV$18, 'E2 Allocators'!$B$15:$W$15, 0),FALSE)*$E211), 0, VLOOKUP(VLOOKUP($A211, 'E4 TB Allocation Details'!$A$18:$L$217, MATCH("A &amp; G ID", 'E4 TB Allocation Details'!$A$18:$L$18, 0),FALSE), 'E2 Allocators'!$B$15:$W$361, MATCH('O5 Details by Class &amp; Accounts'!BV$18, 'E2 Allocators'!$B$15:$W$15, 0),FALSE)*$E211)</f>
        <v>254864.21470809868</v>
      </c>
      <c r="BW211" s="1334">
        <f>IF(ISERROR(VLOOKUP(VLOOKUP($A211, 'E4 TB Allocation Details'!$A$18:$L$217, MATCH("A &amp; G ID", 'E4 TB Allocation Details'!$A$18:$L$18, 0),FALSE), 'E2 Allocators'!$B$15:$W$361, MATCH('O5 Details by Class &amp; Accounts'!BW$18, 'E2 Allocators'!$B$15:$W$15, 0),FALSE)*$E211), 0, VLOOKUP(VLOOKUP($A211, 'E4 TB Allocation Details'!$A$18:$L$217, MATCH("A &amp; G ID", 'E4 TB Allocation Details'!$A$18:$L$18, 0),FALSE), 'E2 Allocators'!$B$15:$W$361, MATCH('O5 Details by Class &amp; Accounts'!BW$18, 'E2 Allocators'!$B$15:$W$15, 0),FALSE)*$E211)</f>
        <v>0</v>
      </c>
      <c r="BX211" s="1334">
        <f>IF(ISERROR(VLOOKUP(VLOOKUP($A211, 'E4 TB Allocation Details'!$A$18:$L$217, MATCH("A &amp; G ID", 'E4 TB Allocation Details'!$A$18:$L$18, 0),FALSE), 'E2 Allocators'!$B$15:$W$361, MATCH('O5 Details by Class &amp; Accounts'!BX$18, 'E2 Allocators'!$B$15:$W$15, 0),FALSE)*$E211), 0, VLOOKUP(VLOOKUP($A211, 'E4 TB Allocation Details'!$A$18:$L$217, MATCH("A &amp; G ID", 'E4 TB Allocation Details'!$A$18:$L$18, 0),FALSE), 'E2 Allocators'!$B$15:$W$361, MATCH('O5 Details by Class &amp; Accounts'!BX$18, 'E2 Allocators'!$B$15:$W$15, 0),FALSE)*$E211)</f>
        <v>94399.902069562173</v>
      </c>
      <c r="BY211" s="1334">
        <f>IF(ISERROR(VLOOKUP(VLOOKUP($A211, 'E4 TB Allocation Details'!$A$18:$L$217, MATCH("A &amp; G ID", 'E4 TB Allocation Details'!$A$18:$L$18, 0),FALSE), 'E2 Allocators'!$B$15:$W$361, MATCH('O5 Details by Class &amp; Accounts'!BY$18, 'E2 Allocators'!$B$15:$W$15, 0),FALSE)*$E211), 0, VLOOKUP(VLOOKUP($A211, 'E4 TB Allocation Details'!$A$18:$L$217, MATCH("A &amp; G ID", 'E4 TB Allocation Details'!$A$18:$L$18, 0),FALSE), 'E2 Allocators'!$B$15:$W$361, MATCH('O5 Details by Class &amp; Accounts'!BY$18, 'E2 Allocators'!$B$15:$W$15, 0),FALSE)*$E211)</f>
        <v>124024.73379096015</v>
      </c>
      <c r="BZ211" s="1334">
        <f>IF(ISERROR(VLOOKUP(VLOOKUP($A211, 'E4 TB Allocation Details'!$A$18:$L$217, MATCH("A &amp; G ID", 'E4 TB Allocation Details'!$A$18:$L$18, 0),FALSE), 'E2 Allocators'!$B$15:$W$361, MATCH('O5 Details by Class &amp; Accounts'!BZ$18, 'E2 Allocators'!$B$15:$W$15, 0),FALSE)*$E211), 0, VLOOKUP(VLOOKUP($A211, 'E4 TB Allocation Details'!$A$18:$L$217, MATCH("A &amp; G ID", 'E4 TB Allocation Details'!$A$18:$L$18, 0),FALSE), 'E2 Allocators'!$B$15:$W$361, MATCH('O5 Details by Class &amp; Accounts'!BZ$18, 'E2 Allocators'!$B$15:$W$15, 0),FALSE)*$E211)</f>
        <v>81307.919018217697</v>
      </c>
      <c r="CA211" s="1334">
        <f>IF(ISERROR(VLOOKUP(VLOOKUP($A211, 'E4 TB Allocation Details'!$A$18:$L$217, MATCH("A &amp; G ID", 'E4 TB Allocation Details'!$A$18:$L$18, 0),FALSE), 'E2 Allocators'!$B$15:$W$361, MATCH('O5 Details by Class &amp; Accounts'!CA$18, 'E2 Allocators'!$B$15:$W$15, 0),FALSE)*$E211), 0, VLOOKUP(VLOOKUP($A211, 'E4 TB Allocation Details'!$A$18:$L$217, MATCH("A &amp; G ID", 'E4 TB Allocation Details'!$A$18:$L$18, 0),FALSE), 'E2 Allocators'!$B$15:$W$361, MATCH('O5 Details by Class &amp; Accounts'!CA$18, 'E2 Allocators'!$B$15:$W$15, 0),FALSE)*$E211)</f>
        <v>5137.1912263237882</v>
      </c>
      <c r="CB211" s="1334">
        <f>IF(ISERROR(VLOOKUP(VLOOKUP($A211, 'E4 TB Allocation Details'!$A$18:$L$217, MATCH("A &amp; G ID", 'E4 TB Allocation Details'!$A$18:$L$18, 0),FALSE), 'E2 Allocators'!$B$15:$W$361, MATCH('O5 Details by Class &amp; Accounts'!CB$18, 'E2 Allocators'!$B$15:$W$15, 0),FALSE)*$E211), 0, VLOOKUP(VLOOKUP($A211, 'E4 TB Allocation Details'!$A$18:$L$217, MATCH("A &amp; G ID", 'E4 TB Allocation Details'!$A$18:$L$18, 0),FALSE), 'E2 Allocators'!$B$15:$W$361, MATCH('O5 Details by Class &amp; Accounts'!CB$18, 'E2 Allocators'!$B$15:$W$15, 0),FALSE)*$E211)</f>
        <v>4434.7745244305142</v>
      </c>
      <c r="CC211" s="1334">
        <f>IF(ISERROR(VLOOKUP(VLOOKUP($A211, 'E4 TB Allocation Details'!$A$18:$L$217, MATCH("A &amp; G ID", 'E4 TB Allocation Details'!$A$18:$L$18, 0),FALSE), 'E2 Allocators'!$B$15:$W$361, MATCH('O5 Details by Class &amp; Accounts'!CC$18, 'E2 Allocators'!$B$15:$W$15, 0),FALSE)*$E211), 0, VLOOKUP(VLOOKUP($A211, 'E4 TB Allocation Details'!$A$18:$L$217, MATCH("A &amp; G ID", 'E4 TB Allocation Details'!$A$18:$L$18, 0),FALSE), 'E2 Allocators'!$B$15:$W$361, MATCH('O5 Details by Class &amp; Accounts'!CC$18, 'E2 Allocators'!$B$15:$W$15, 0),FALSE)*$E211)</f>
        <v>0</v>
      </c>
      <c r="CD211" s="1334">
        <f>IF(ISERROR(VLOOKUP(VLOOKUP($A211, 'E4 TB Allocation Details'!$A$18:$L$217, MATCH("A &amp; G ID", 'E4 TB Allocation Details'!$A$18:$L$18, 0),FALSE), 'E2 Allocators'!$B$15:$W$361, MATCH('O5 Details by Class &amp; Accounts'!CD$18, 'E2 Allocators'!$B$15:$W$15, 0),FALSE)*$E211), 0, VLOOKUP(VLOOKUP($A211, 'E4 TB Allocation Details'!$A$18:$L$217, MATCH("A &amp; G ID", 'E4 TB Allocation Details'!$A$18:$L$18, 0),FALSE), 'E2 Allocators'!$B$15:$W$361, MATCH('O5 Details by Class &amp; Accounts'!CD$18, 'E2 Allocators'!$B$15:$W$15, 0),FALSE)*$E211)</f>
        <v>0</v>
      </c>
      <c r="CE211" s="1334">
        <f>IF(ISERROR(VLOOKUP(VLOOKUP($A211, 'E4 TB Allocation Details'!$A$18:$L$217, MATCH("A &amp; G ID", 'E4 TB Allocation Details'!$A$18:$L$18, 0),FALSE), 'E2 Allocators'!$B$15:$W$361, MATCH('O5 Details by Class &amp; Accounts'!CE$18, 'E2 Allocators'!$B$15:$W$15, 0),FALSE)*$E211), 0, VLOOKUP(VLOOKUP($A211, 'E4 TB Allocation Details'!$A$18:$L$217, MATCH("A &amp; G ID", 'E4 TB Allocation Details'!$A$18:$L$18, 0),FALSE), 'E2 Allocators'!$B$15:$W$361, MATCH('O5 Details by Class &amp; Accounts'!CE$18, 'E2 Allocators'!$B$15:$W$15, 0),FALSE)*$E211)</f>
        <v>0</v>
      </c>
      <c r="CF211" s="1334">
        <f>IF(ISERROR(VLOOKUP(VLOOKUP($A211, 'E4 TB Allocation Details'!$A$18:$L$217, MATCH("A &amp; G ID", 'E4 TB Allocation Details'!$A$18:$L$18, 0),FALSE), 'E2 Allocators'!$B$15:$W$361, MATCH('O5 Details by Class &amp; Accounts'!CF$18, 'E2 Allocators'!$B$15:$W$15, 0),FALSE)*$E211), 0, VLOOKUP(VLOOKUP($A211, 'E4 TB Allocation Details'!$A$18:$L$217, MATCH("A &amp; G ID", 'E4 TB Allocation Details'!$A$18:$L$18, 0),FALSE), 'E2 Allocators'!$B$15:$W$361, MATCH('O5 Details by Class &amp; Accounts'!CF$18, 'E2 Allocators'!$B$15:$W$15, 0),FALSE)*$E211)</f>
        <v>0</v>
      </c>
      <c r="CG211" s="1334">
        <f>IF(ISERROR(VLOOKUP(VLOOKUP($A211, 'E4 TB Allocation Details'!$A$18:$L$217, MATCH("A &amp; G ID", 'E4 TB Allocation Details'!$A$18:$L$18, 0),FALSE), 'E2 Allocators'!$B$15:$W$361, MATCH('O5 Details by Class &amp; Accounts'!CG$18, 'E2 Allocators'!$B$15:$W$15, 0),FALSE)*$E211), 0, VLOOKUP(VLOOKUP($A211, 'E4 TB Allocation Details'!$A$18:$L$217, MATCH("A &amp; G ID", 'E4 TB Allocation Details'!$A$18:$L$18, 0),FALSE), 'E2 Allocators'!$B$15:$W$361, MATCH('O5 Details by Class &amp; Accounts'!CG$18, 'E2 Allocators'!$B$15:$W$15, 0),FALSE)*$E211)</f>
        <v>0</v>
      </c>
      <c r="CH211" s="1334">
        <f>IF(ISERROR(VLOOKUP(VLOOKUP($A211, 'E4 TB Allocation Details'!$A$18:$L$217, MATCH("A &amp; G ID", 'E4 TB Allocation Details'!$A$18:$L$18, 0),FALSE), 'E2 Allocators'!$B$15:$W$361, MATCH('O5 Details by Class &amp; Accounts'!CH$18, 'E2 Allocators'!$B$15:$W$15, 0),FALSE)*$E211), 0, VLOOKUP(VLOOKUP($A211, 'E4 TB Allocation Details'!$A$18:$L$217, MATCH("A &amp; G ID", 'E4 TB Allocation Details'!$A$18:$L$18, 0),FALSE), 'E2 Allocators'!$B$15:$W$361, MATCH('O5 Details by Class &amp; Accounts'!CH$18, 'E2 Allocators'!$B$15:$W$15, 0),FALSE)*$E211)</f>
        <v>0</v>
      </c>
      <c r="CI211" s="1334">
        <f>IF(ISERROR(VLOOKUP(VLOOKUP($A211, 'E4 TB Allocation Details'!$A$18:$L$217, MATCH("A &amp; G ID", 'E4 TB Allocation Details'!$A$18:$L$18, 0),FALSE), 'E2 Allocators'!$B$15:$W$361, MATCH('O5 Details by Class &amp; Accounts'!CI$18, 'E2 Allocators'!$B$15:$W$15, 0),FALSE)*$E211), 0, VLOOKUP(VLOOKUP($A211, 'E4 TB Allocation Details'!$A$18:$L$217, MATCH("A &amp; G ID", 'E4 TB Allocation Details'!$A$18:$L$18, 0),FALSE), 'E2 Allocators'!$B$15:$W$361, MATCH('O5 Details by Class &amp; Accounts'!CI$18, 'E2 Allocators'!$B$15:$W$15, 0),FALSE)*$E211)</f>
        <v>0</v>
      </c>
      <c r="CJ211" s="1334">
        <f>IF(ISERROR(VLOOKUP(VLOOKUP($A211, 'E4 TB Allocation Details'!$A$18:$L$217, MATCH("A &amp; G ID", 'E4 TB Allocation Details'!$A$18:$L$18, 0),FALSE), 'E2 Allocators'!$B$15:$W$361, MATCH('O5 Details by Class &amp; Accounts'!CJ$18, 'E2 Allocators'!$B$15:$W$15, 0),FALSE)*$E211), 0, VLOOKUP(VLOOKUP($A211, 'E4 TB Allocation Details'!$A$18:$L$217, MATCH("A &amp; G ID", 'E4 TB Allocation Details'!$A$18:$L$18, 0),FALSE), 'E2 Allocators'!$B$15:$W$361, MATCH('O5 Details by Class &amp; Accounts'!CJ$18, 'E2 Allocators'!$B$15:$W$15, 0),FALSE)*$E211)</f>
        <v>0</v>
      </c>
      <c r="CK211" s="1334">
        <f>IF(ISERROR(VLOOKUP(VLOOKUP($A211, 'E4 TB Allocation Details'!$A$18:$L$217, MATCH("A &amp; G ID", 'E4 TB Allocation Details'!$A$18:$L$18, 0),FALSE), 'E2 Allocators'!$B$15:$W$361, MATCH('O5 Details by Class &amp; Accounts'!CK$18, 'E2 Allocators'!$B$15:$W$15, 0),FALSE)*$E211), 0, VLOOKUP(VLOOKUP($A211, 'E4 TB Allocation Details'!$A$18:$L$217, MATCH("A &amp; G ID", 'E4 TB Allocation Details'!$A$18:$L$18, 0),FALSE), 'E2 Allocators'!$B$15:$W$361, MATCH('O5 Details by Class &amp; Accounts'!CK$18, 'E2 Allocators'!$B$15:$W$15, 0),FALSE)*$E211)</f>
        <v>0</v>
      </c>
      <c r="CL211" s="1334">
        <f>IF(ISERROR(VLOOKUP(VLOOKUP($A211, 'E4 TB Allocation Details'!$A$18:$L$217, MATCH("A &amp; G ID", 'E4 TB Allocation Details'!$A$18:$L$18, 0),FALSE), 'E2 Allocators'!$B$15:$W$361, MATCH('O5 Details by Class &amp; Accounts'!CL$18, 'E2 Allocators'!$B$15:$W$15, 0),FALSE)*$E211), 0, VLOOKUP(VLOOKUP($A211, 'E4 TB Allocation Details'!$A$18:$L$217, MATCH("A &amp; G ID", 'E4 TB Allocation Details'!$A$18:$L$18, 0),FALSE), 'E2 Allocators'!$B$15:$W$361, MATCH('O5 Details by Class &amp; Accounts'!CL$18, 'E2 Allocators'!$B$15:$W$15, 0),FALSE)*$E211)</f>
        <v>0</v>
      </c>
      <c r="CM211" s="1334">
        <f>IF(ISERROR(VLOOKUP(VLOOKUP($A211, 'E4 TB Allocation Details'!$A$18:$L$217, MATCH("A &amp; G ID", 'E4 TB Allocation Details'!$A$18:$L$18, 0),FALSE), 'E2 Allocators'!$B$15:$W$361, MATCH('O5 Details by Class &amp; Accounts'!CM$18, 'E2 Allocators'!$B$15:$W$15, 0),FALSE)*$E211), 0, VLOOKUP(VLOOKUP($A211, 'E4 TB Allocation Details'!$A$18:$L$217, MATCH("A &amp; G ID", 'E4 TB Allocation Details'!$A$18:$L$18, 0),FALSE), 'E2 Allocators'!$B$15:$W$361, MATCH('O5 Details by Class &amp; Accounts'!CM$18, 'E2 Allocators'!$B$15:$W$15, 0),FALSE)*$E211)</f>
        <v>0</v>
      </c>
      <c r="CN211" s="1334">
        <f>SUM(BT211:CM211)</f>
        <v>1619165.9999999998</v>
      </c>
      <c r="CO211" s="1670">
        <f>+E211-AC211-AX211-BS211-CN211</f>
        <v>0</v>
      </c>
      <c r="CQ211" s="1926" t="s">
        <v>1271</v>
      </c>
    </row>
    <row r="212" spans="1:95" s="64" customFormat="1" ht="12.75" x14ac:dyDescent="0.2">
      <c r="A212" s="1103">
        <v>6105</v>
      </c>
      <c r="B212" s="1104" t="s">
        <v>574</v>
      </c>
      <c r="C212" s="1667">
        <f>IF(ISERROR(VLOOKUP($A212,'I3 TB Data'!$A$20:$H$465,MATCH('O5 Details by Class &amp; Accounts'!$C$18, 'I3 TB Data'!$A$20:$H$20,0),0)), 0, VLOOKUP($A212,'I3 TB Data'!$A$20:$H$465,MATCH('O5 Details by Class &amp; Accounts'!$C$18,'I3 TB Data'!$A$20:$H$20,0),0))</f>
        <v>223914</v>
      </c>
      <c r="D212" s="1668"/>
      <c r="E212" s="1667">
        <f t="shared" si="53"/>
        <v>223914</v>
      </c>
      <c r="F212" s="1669">
        <f>IF(ISERROR(VLOOKUP($A212, 'E1 Categorization'!A33:E123, MATCH("Customer Component", 'E1 Categorization'!$A$33:$E$33,0), 0)), 0, IF(VLOOKUP($A212, 'E1 Categorization'!A33:E123, MATCH("Customer Component", 'E1 Categorization'!$A$33:$E$33,0), 0)=0, 'O5 Details by Class &amp; Accounts'!$E212, IF(AND(VLOOKUP($A212, 'E1 Categorization'!A33:E123, MATCH("Customer Component", 'E1 Categorization'!$A$33:$E$33,0), 0) &gt;0, VLOOKUP($A212, 'E1 Categorization'!A33:E123, MATCH("Customer Component", 'E1 Categorization'!$A$33:$E$33,0), 0)&lt;1), 'O5 Details by Class &amp; Accounts'!$E212*(1-VLOOKUP($A212, 'E1 Categorization'!A33:E123, MATCH("Customer Component", 'E1 Categorization'!$A$33:$E$33,0), 0)), 0)))</f>
        <v>0</v>
      </c>
      <c r="G212" s="1669">
        <f>IF(ISERROR(VLOOKUP($A212, 'E1 Categorization'!A33:E123, MATCH("Customer Component", 'E1 Categorization'!$A$33:$E$33,0), 0)),0, IF(VLOOKUP($A212, 'E1 Categorization'!A33:E123, MATCH("Customer Component", 'E1 Categorization'!$A$33:$E$33,0), 0)=0, 0, IF(AND(VLOOKUP($A212, 'E1 Categorization'!A33:E123, MATCH("Customer Component", 'E1 Categorization'!$A$33:$E$33,0), 0) &gt;0, VLOOKUP($A212, 'E1 Categorization'!A33:E123, MATCH("Customer Component", 'E1 Categorization'!$A$33:$E$33,0), 0)&lt;1), 'O5 Details by Class &amp; Accounts'!$E212*(VLOOKUP($A212, 'E1 Categorization'!A33:E123, MATCH("Customer Component", 'E1 Categorization'!$A$33:$E$33,0), 0)), 'O5 Details by Class &amp; Accounts'!$E212)))</f>
        <v>0</v>
      </c>
      <c r="H212" s="1334">
        <f t="shared" si="46"/>
        <v>0</v>
      </c>
      <c r="I212" s="1334">
        <f>IF(ISERROR(VLOOKUP(VLOOKUP($A212, 'E4 TB Allocation Details'!$A$18:$L$217, MATCH("Demand ID", 'E4 TB Allocation Details'!$A$18:$L$18, 0),FALSE), 'E2 Allocators'!$B$15:$W$361, MATCH('O5 Details by Class &amp; Accounts'!I$18, 'E2 Allocators'!$B$15:$W$15, 0),FALSE)*$F212), 0, VLOOKUP(VLOOKUP($A212, 'E4 TB Allocation Details'!$A$18:$L$217, MATCH("Demand ID", 'E4 TB Allocation Details'!$A$18:$L$18, 0),FALSE), 'E2 Allocators'!$B$15:$W$361, MATCH('O5 Details by Class &amp; Accounts'!I$18, 'E2 Allocators'!$B$15:$W$15, 0),FALSE)*$F212)</f>
        <v>0</v>
      </c>
      <c r="J212" s="1334">
        <f>IF(ISERROR(VLOOKUP(VLOOKUP($A212, 'E4 TB Allocation Details'!$A$18:$L$217, MATCH("Demand ID", 'E4 TB Allocation Details'!$A$18:$L$18, 0),FALSE), 'E2 Allocators'!$B$15:$W$361, MATCH('O5 Details by Class &amp; Accounts'!J$18, 'E2 Allocators'!$B$15:$W$15, 0),FALSE)*$F212), 0, VLOOKUP(VLOOKUP($A212, 'E4 TB Allocation Details'!$A$18:$L$217, MATCH("Demand ID", 'E4 TB Allocation Details'!$A$18:$L$18, 0),FALSE), 'E2 Allocators'!$B$15:$W$361, MATCH('O5 Details by Class &amp; Accounts'!J$18, 'E2 Allocators'!$B$15:$W$15, 0),FALSE)*$F212)</f>
        <v>0</v>
      </c>
      <c r="K212" s="1334">
        <f>IF(ISERROR(VLOOKUP(VLOOKUP($A212, 'E4 TB Allocation Details'!$A$18:$L$217, MATCH("Demand ID", 'E4 TB Allocation Details'!$A$18:$L$18, 0),FALSE), 'E2 Allocators'!$B$15:$W$361, MATCH('O5 Details by Class &amp; Accounts'!K$18, 'E2 Allocators'!$B$15:$W$15, 0),FALSE)*$F212), 0, VLOOKUP(VLOOKUP($A212, 'E4 TB Allocation Details'!$A$18:$L$217, MATCH("Demand ID", 'E4 TB Allocation Details'!$A$18:$L$18, 0),FALSE), 'E2 Allocators'!$B$15:$W$361, MATCH('O5 Details by Class &amp; Accounts'!K$18, 'E2 Allocators'!$B$15:$W$15, 0),FALSE)*$F212)</f>
        <v>0</v>
      </c>
      <c r="L212" s="1334">
        <f>IF(ISERROR(VLOOKUP(VLOOKUP($A212, 'E4 TB Allocation Details'!$A$18:$L$217, MATCH("Demand ID", 'E4 TB Allocation Details'!$A$18:$L$18, 0),FALSE), 'E2 Allocators'!$B$15:$W$361, MATCH('O5 Details by Class &amp; Accounts'!L$18, 'E2 Allocators'!$B$15:$W$15, 0),FALSE)*$F212), 0, VLOOKUP(VLOOKUP($A212, 'E4 TB Allocation Details'!$A$18:$L$217, MATCH("Demand ID", 'E4 TB Allocation Details'!$A$18:$L$18, 0),FALSE), 'E2 Allocators'!$B$15:$W$361, MATCH('O5 Details by Class &amp; Accounts'!L$18, 'E2 Allocators'!$B$15:$W$15, 0),FALSE)*$F212)</f>
        <v>0</v>
      </c>
      <c r="M212" s="1334">
        <f>IF(ISERROR(VLOOKUP(VLOOKUP($A212, 'E4 TB Allocation Details'!$A$18:$L$217, MATCH("Demand ID", 'E4 TB Allocation Details'!$A$18:$L$18, 0),FALSE), 'E2 Allocators'!$B$15:$W$361, MATCH('O5 Details by Class &amp; Accounts'!M$18, 'E2 Allocators'!$B$15:$W$15, 0),FALSE)*$F212), 0, VLOOKUP(VLOOKUP($A212, 'E4 TB Allocation Details'!$A$18:$L$217, MATCH("Demand ID", 'E4 TB Allocation Details'!$A$18:$L$18, 0),FALSE), 'E2 Allocators'!$B$15:$W$361, MATCH('O5 Details by Class &amp; Accounts'!M$18, 'E2 Allocators'!$B$15:$W$15, 0),FALSE)*$F212)</f>
        <v>0</v>
      </c>
      <c r="N212" s="1334">
        <f>IF(ISERROR(VLOOKUP(VLOOKUP($A212, 'E4 TB Allocation Details'!$A$18:$L$217, MATCH("Demand ID", 'E4 TB Allocation Details'!$A$18:$L$18, 0),FALSE), 'E2 Allocators'!$B$15:$W$361, MATCH('O5 Details by Class &amp; Accounts'!N$18, 'E2 Allocators'!$B$15:$W$15, 0),FALSE)*$F212), 0, VLOOKUP(VLOOKUP($A212, 'E4 TB Allocation Details'!$A$18:$L$217, MATCH("Demand ID", 'E4 TB Allocation Details'!$A$18:$L$18, 0),FALSE), 'E2 Allocators'!$B$15:$W$361, MATCH('O5 Details by Class &amp; Accounts'!N$18, 'E2 Allocators'!$B$15:$W$15, 0),FALSE)*$F212)</f>
        <v>0</v>
      </c>
      <c r="O212" s="1334">
        <f>IF(ISERROR(VLOOKUP(VLOOKUP($A212, 'E4 TB Allocation Details'!$A$18:$L$217, MATCH("Demand ID", 'E4 TB Allocation Details'!$A$18:$L$18, 0),FALSE), 'E2 Allocators'!$B$15:$W$361, MATCH('O5 Details by Class &amp; Accounts'!O$18, 'E2 Allocators'!$B$15:$W$15, 0),FALSE)*$F212), 0, VLOOKUP(VLOOKUP($A212, 'E4 TB Allocation Details'!$A$18:$L$217, MATCH("Demand ID", 'E4 TB Allocation Details'!$A$18:$L$18, 0),FALSE), 'E2 Allocators'!$B$15:$W$361, MATCH('O5 Details by Class &amp; Accounts'!O$18, 'E2 Allocators'!$B$15:$W$15, 0),FALSE)*$F212)</f>
        <v>0</v>
      </c>
      <c r="P212" s="1334">
        <f>IF(ISERROR(VLOOKUP(VLOOKUP($A212, 'E4 TB Allocation Details'!$A$18:$L$217, MATCH("Demand ID", 'E4 TB Allocation Details'!$A$18:$L$18, 0),FALSE), 'E2 Allocators'!$B$15:$W$361, MATCH('O5 Details by Class &amp; Accounts'!P$18, 'E2 Allocators'!$B$15:$W$15, 0),FALSE)*$F212), 0, VLOOKUP(VLOOKUP($A212, 'E4 TB Allocation Details'!$A$18:$L$217, MATCH("Demand ID", 'E4 TB Allocation Details'!$A$18:$L$18, 0),FALSE), 'E2 Allocators'!$B$15:$W$361, MATCH('O5 Details by Class &amp; Accounts'!P$18, 'E2 Allocators'!$B$15:$W$15, 0),FALSE)*$F212)</f>
        <v>0</v>
      </c>
      <c r="Q212" s="1334">
        <f>IF(ISERROR(VLOOKUP(VLOOKUP($A212, 'E4 TB Allocation Details'!$A$18:$L$217, MATCH("Demand ID", 'E4 TB Allocation Details'!$A$18:$L$18, 0),FALSE), 'E2 Allocators'!$B$15:$W$361, MATCH('O5 Details by Class &amp; Accounts'!Q$18, 'E2 Allocators'!$B$15:$W$15, 0),FALSE)*$F212), 0, VLOOKUP(VLOOKUP($A212, 'E4 TB Allocation Details'!$A$18:$L$217, MATCH("Demand ID", 'E4 TB Allocation Details'!$A$18:$L$18, 0),FALSE), 'E2 Allocators'!$B$15:$W$361, MATCH('O5 Details by Class &amp; Accounts'!Q$18, 'E2 Allocators'!$B$15:$W$15, 0),FALSE)*$F212)</f>
        <v>0</v>
      </c>
      <c r="R212" s="1334">
        <f>IF(ISERROR(VLOOKUP(VLOOKUP($A212, 'E4 TB Allocation Details'!$A$18:$L$217, MATCH("Demand ID", 'E4 TB Allocation Details'!$A$18:$L$18, 0),FALSE), 'E2 Allocators'!$B$15:$W$361, MATCH('O5 Details by Class &amp; Accounts'!R$18, 'E2 Allocators'!$B$15:$W$15, 0),FALSE)*$F212), 0, VLOOKUP(VLOOKUP($A212, 'E4 TB Allocation Details'!$A$18:$L$217, MATCH("Demand ID", 'E4 TB Allocation Details'!$A$18:$L$18, 0),FALSE), 'E2 Allocators'!$B$15:$W$361, MATCH('O5 Details by Class &amp; Accounts'!R$18, 'E2 Allocators'!$B$15:$W$15, 0),FALSE)*$F212)</f>
        <v>0</v>
      </c>
      <c r="S212" s="1334">
        <f>IF(ISERROR(VLOOKUP(VLOOKUP($A212, 'E4 TB Allocation Details'!$A$18:$L$217, MATCH("Demand ID", 'E4 TB Allocation Details'!$A$18:$L$18, 0),FALSE), 'E2 Allocators'!$B$15:$W$361, MATCH('O5 Details by Class &amp; Accounts'!S$18, 'E2 Allocators'!$B$15:$W$15, 0),FALSE)*$F212), 0, VLOOKUP(VLOOKUP($A212, 'E4 TB Allocation Details'!$A$18:$L$217, MATCH("Demand ID", 'E4 TB Allocation Details'!$A$18:$L$18, 0),FALSE), 'E2 Allocators'!$B$15:$W$361, MATCH('O5 Details by Class &amp; Accounts'!S$18, 'E2 Allocators'!$B$15:$W$15, 0),FALSE)*$F212)</f>
        <v>0</v>
      </c>
      <c r="T212" s="1334">
        <f>IF(ISERROR(VLOOKUP(VLOOKUP($A212, 'E4 TB Allocation Details'!$A$18:$L$217, MATCH("Demand ID", 'E4 TB Allocation Details'!$A$18:$L$18, 0),FALSE), 'E2 Allocators'!$B$15:$W$361, MATCH('O5 Details by Class &amp; Accounts'!T$18, 'E2 Allocators'!$B$15:$W$15, 0),FALSE)*$F212), 0, VLOOKUP(VLOOKUP($A212, 'E4 TB Allocation Details'!$A$18:$L$217, MATCH("Demand ID", 'E4 TB Allocation Details'!$A$18:$L$18, 0),FALSE), 'E2 Allocators'!$B$15:$W$361, MATCH('O5 Details by Class &amp; Accounts'!T$18, 'E2 Allocators'!$B$15:$W$15, 0),FALSE)*$F212)</f>
        <v>0</v>
      </c>
      <c r="U212" s="1334">
        <f>IF(ISERROR(VLOOKUP(VLOOKUP($A212, 'E4 TB Allocation Details'!$A$18:$L$217, MATCH("Demand ID", 'E4 TB Allocation Details'!$A$18:$L$18, 0),FALSE), 'E2 Allocators'!$B$15:$W$361, MATCH('O5 Details by Class &amp; Accounts'!U$18, 'E2 Allocators'!$B$15:$W$15, 0),FALSE)*$F212), 0, VLOOKUP(VLOOKUP($A212, 'E4 TB Allocation Details'!$A$18:$L$217, MATCH("Demand ID", 'E4 TB Allocation Details'!$A$18:$L$18, 0),FALSE), 'E2 Allocators'!$B$15:$W$361, MATCH('O5 Details by Class &amp; Accounts'!U$18, 'E2 Allocators'!$B$15:$W$15, 0),FALSE)*$F212)</f>
        <v>0</v>
      </c>
      <c r="V212" s="1334">
        <f>IF(ISERROR(VLOOKUP(VLOOKUP($A212, 'E4 TB Allocation Details'!$A$18:$L$217, MATCH("Demand ID", 'E4 TB Allocation Details'!$A$18:$L$18, 0),FALSE), 'E2 Allocators'!$B$15:$W$361, MATCH('O5 Details by Class &amp; Accounts'!V$18, 'E2 Allocators'!$B$15:$W$15, 0),FALSE)*$F212), 0, VLOOKUP(VLOOKUP($A212, 'E4 TB Allocation Details'!$A$18:$L$217, MATCH("Demand ID", 'E4 TB Allocation Details'!$A$18:$L$18, 0),FALSE), 'E2 Allocators'!$B$15:$W$361, MATCH('O5 Details by Class &amp; Accounts'!V$18, 'E2 Allocators'!$B$15:$W$15, 0),FALSE)*$F212)</f>
        <v>0</v>
      </c>
      <c r="W212" s="1334">
        <f>IF(ISERROR(VLOOKUP(VLOOKUP($A212, 'E4 TB Allocation Details'!$A$18:$L$217, MATCH("Demand ID", 'E4 TB Allocation Details'!$A$18:$L$18, 0),FALSE), 'E2 Allocators'!$B$15:$W$361, MATCH('O5 Details by Class &amp; Accounts'!W$18, 'E2 Allocators'!$B$15:$W$15, 0),FALSE)*$F212), 0, VLOOKUP(VLOOKUP($A212, 'E4 TB Allocation Details'!$A$18:$L$217, MATCH("Demand ID", 'E4 TB Allocation Details'!$A$18:$L$18, 0),FALSE), 'E2 Allocators'!$B$15:$W$361, MATCH('O5 Details by Class &amp; Accounts'!W$18, 'E2 Allocators'!$B$15:$W$15, 0),FALSE)*$F212)</f>
        <v>0</v>
      </c>
      <c r="X212" s="1334">
        <f>IF(ISERROR(VLOOKUP(VLOOKUP($A212, 'E4 TB Allocation Details'!$A$18:$L$217, MATCH("Demand ID", 'E4 TB Allocation Details'!$A$18:$L$18, 0),FALSE), 'E2 Allocators'!$B$15:$W$361, MATCH('O5 Details by Class &amp; Accounts'!X$18, 'E2 Allocators'!$B$15:$W$15, 0),FALSE)*$F212), 0, VLOOKUP(VLOOKUP($A212, 'E4 TB Allocation Details'!$A$18:$L$217, MATCH("Demand ID", 'E4 TB Allocation Details'!$A$18:$L$18, 0),FALSE), 'E2 Allocators'!$B$15:$W$361, MATCH('O5 Details by Class &amp; Accounts'!X$18, 'E2 Allocators'!$B$15:$W$15, 0),FALSE)*$F212)</f>
        <v>0</v>
      </c>
      <c r="Y212" s="1334">
        <f>IF(ISERROR(VLOOKUP(VLOOKUP($A212, 'E4 TB Allocation Details'!$A$18:$L$217, MATCH("Demand ID", 'E4 TB Allocation Details'!$A$18:$L$18, 0),FALSE), 'E2 Allocators'!$B$15:$W$361, MATCH('O5 Details by Class &amp; Accounts'!Y$18, 'E2 Allocators'!$B$15:$W$15, 0),FALSE)*$F212), 0, VLOOKUP(VLOOKUP($A212, 'E4 TB Allocation Details'!$A$18:$L$217, MATCH("Demand ID", 'E4 TB Allocation Details'!$A$18:$L$18, 0),FALSE), 'E2 Allocators'!$B$15:$W$361, MATCH('O5 Details by Class &amp; Accounts'!Y$18, 'E2 Allocators'!$B$15:$W$15, 0),FALSE)*$F212)</f>
        <v>0</v>
      </c>
      <c r="Z212" s="1334">
        <f>IF(ISERROR(VLOOKUP(VLOOKUP($A212, 'E4 TB Allocation Details'!$A$18:$L$217, MATCH("Demand ID", 'E4 TB Allocation Details'!$A$18:$L$18, 0),FALSE), 'E2 Allocators'!$B$15:$W$361, MATCH('O5 Details by Class &amp; Accounts'!Z$18, 'E2 Allocators'!$B$15:$W$15, 0),FALSE)*$F212), 0, VLOOKUP(VLOOKUP($A212, 'E4 TB Allocation Details'!$A$18:$L$217, MATCH("Demand ID", 'E4 TB Allocation Details'!$A$18:$L$18, 0),FALSE), 'E2 Allocators'!$B$15:$W$361, MATCH('O5 Details by Class &amp; Accounts'!Z$18, 'E2 Allocators'!$B$15:$W$15, 0),FALSE)*$F212)</f>
        <v>0</v>
      </c>
      <c r="AA212" s="1334">
        <f>IF(ISERROR(VLOOKUP(VLOOKUP($A212, 'E4 TB Allocation Details'!$A$18:$L$217, MATCH("Demand ID", 'E4 TB Allocation Details'!$A$18:$L$18, 0),FALSE), 'E2 Allocators'!$B$15:$W$361, MATCH('O5 Details by Class &amp; Accounts'!AA$18, 'E2 Allocators'!$B$15:$W$15, 0),FALSE)*$F212), 0, VLOOKUP(VLOOKUP($A212, 'E4 TB Allocation Details'!$A$18:$L$217, MATCH("Demand ID", 'E4 TB Allocation Details'!$A$18:$L$18, 0),FALSE), 'E2 Allocators'!$B$15:$W$361, MATCH('O5 Details by Class &amp; Accounts'!AA$18, 'E2 Allocators'!$B$15:$W$15, 0),FALSE)*$F212)</f>
        <v>0</v>
      </c>
      <c r="AB212" s="1334">
        <f>IF(ISERROR(VLOOKUP(VLOOKUP($A212, 'E4 TB Allocation Details'!$A$18:$L$217, MATCH("Demand ID", 'E4 TB Allocation Details'!$A$18:$L$18, 0),FALSE), 'E2 Allocators'!$B$15:$W$361, MATCH('O5 Details by Class &amp; Accounts'!AB$18, 'E2 Allocators'!$B$15:$W$15, 0),FALSE)*$F212), 0, VLOOKUP(VLOOKUP($A212, 'E4 TB Allocation Details'!$A$18:$L$217, MATCH("Demand ID", 'E4 TB Allocation Details'!$A$18:$L$18, 0),FALSE), 'E2 Allocators'!$B$15:$W$361, MATCH('O5 Details by Class &amp; Accounts'!AB$18, 'E2 Allocators'!$B$15:$W$15, 0),FALSE)*$F212)</f>
        <v>0</v>
      </c>
      <c r="AC212" s="1334">
        <f t="shared" si="47"/>
        <v>0</v>
      </c>
      <c r="AD212" s="1334">
        <f>IF(ISERROR(VLOOKUP(VLOOKUP($A212, 'E4 TB Allocation Details'!$A$18:$L$217, MATCH("Customer ID", 'E4 TB Allocation Details'!$A$18:$L$18, 0),FALSE), 'E2 Allocators'!$B$15:$W$361, MATCH('O5 Details by Class &amp; Accounts'!AD$18, 'E2 Allocators'!$B$15:$W$15, 0),FALSE)*$G212), 0, VLOOKUP(VLOOKUP($A212, 'E4 TB Allocation Details'!$A$18:$L$217, MATCH("Customer ID", 'E4 TB Allocation Details'!$A$18:$L$18, 0),FALSE), 'E2 Allocators'!$B$15:$W$361, MATCH('O5 Details by Class &amp; Accounts'!AD$18, 'E2 Allocators'!$B$15:$W$15, 0),FALSE)*$G212)</f>
        <v>0</v>
      </c>
      <c r="AE212" s="1334">
        <f>IF(ISERROR(VLOOKUP(VLOOKUP($A212, 'E4 TB Allocation Details'!$A$18:$L$217, MATCH("Customer ID", 'E4 TB Allocation Details'!$A$18:$L$18, 0),FALSE), 'E2 Allocators'!$B$15:$W$361, MATCH('O5 Details by Class &amp; Accounts'!AE$18, 'E2 Allocators'!$B$15:$W$15, 0),FALSE)*$G212), 0, VLOOKUP(VLOOKUP($A212, 'E4 TB Allocation Details'!$A$18:$L$217, MATCH("Customer ID", 'E4 TB Allocation Details'!$A$18:$L$18, 0),FALSE), 'E2 Allocators'!$B$15:$W$361, MATCH('O5 Details by Class &amp; Accounts'!AE$18, 'E2 Allocators'!$B$15:$W$15, 0),FALSE)*$G212)</f>
        <v>0</v>
      </c>
      <c r="AF212" s="1334">
        <f>IF(ISERROR(VLOOKUP(VLOOKUP($A212, 'E4 TB Allocation Details'!$A$18:$L$217, MATCH("Customer ID", 'E4 TB Allocation Details'!$A$18:$L$18, 0),FALSE), 'E2 Allocators'!$B$15:$W$361, MATCH('O5 Details by Class &amp; Accounts'!AF$18, 'E2 Allocators'!$B$15:$W$15, 0),FALSE)*$G212), 0, VLOOKUP(VLOOKUP($A212, 'E4 TB Allocation Details'!$A$18:$L$217, MATCH("Customer ID", 'E4 TB Allocation Details'!$A$18:$L$18, 0),FALSE), 'E2 Allocators'!$B$15:$W$361, MATCH('O5 Details by Class &amp; Accounts'!AF$18, 'E2 Allocators'!$B$15:$W$15, 0),FALSE)*$G212)</f>
        <v>0</v>
      </c>
      <c r="AG212" s="1334">
        <f>IF(ISERROR(VLOOKUP(VLOOKUP($A212, 'E4 TB Allocation Details'!$A$18:$L$217, MATCH("Customer ID", 'E4 TB Allocation Details'!$A$18:$L$18, 0),FALSE), 'E2 Allocators'!$B$15:$W$361, MATCH('O5 Details by Class &amp; Accounts'!AG$18, 'E2 Allocators'!$B$15:$W$15, 0),FALSE)*$G212), 0, VLOOKUP(VLOOKUP($A212, 'E4 TB Allocation Details'!$A$18:$L$217, MATCH("Customer ID", 'E4 TB Allocation Details'!$A$18:$L$18, 0),FALSE), 'E2 Allocators'!$B$15:$W$361, MATCH('O5 Details by Class &amp; Accounts'!AG$18, 'E2 Allocators'!$B$15:$W$15, 0),FALSE)*$G212)</f>
        <v>0</v>
      </c>
      <c r="AH212" s="1334">
        <f>IF(ISERROR(VLOOKUP(VLOOKUP($A212, 'E4 TB Allocation Details'!$A$18:$L$217, MATCH("Customer ID", 'E4 TB Allocation Details'!$A$18:$L$18, 0),FALSE), 'E2 Allocators'!$B$15:$W$361, MATCH('O5 Details by Class &amp; Accounts'!AH$18, 'E2 Allocators'!$B$15:$W$15, 0),FALSE)*$G212), 0, VLOOKUP(VLOOKUP($A212, 'E4 TB Allocation Details'!$A$18:$L$217, MATCH("Customer ID", 'E4 TB Allocation Details'!$A$18:$L$18, 0),FALSE), 'E2 Allocators'!$B$15:$W$361, MATCH('O5 Details by Class &amp; Accounts'!AH$18, 'E2 Allocators'!$B$15:$W$15, 0),FALSE)*$G212)</f>
        <v>0</v>
      </c>
      <c r="AI212" s="1334">
        <f>IF(ISERROR(VLOOKUP(VLOOKUP($A212, 'E4 TB Allocation Details'!$A$18:$L$217, MATCH("Customer ID", 'E4 TB Allocation Details'!$A$18:$L$18, 0),FALSE), 'E2 Allocators'!$B$15:$W$361, MATCH('O5 Details by Class &amp; Accounts'!AI$18, 'E2 Allocators'!$B$15:$W$15, 0),FALSE)*$G212), 0, VLOOKUP(VLOOKUP($A212, 'E4 TB Allocation Details'!$A$18:$L$217, MATCH("Customer ID", 'E4 TB Allocation Details'!$A$18:$L$18, 0),FALSE), 'E2 Allocators'!$B$15:$W$361, MATCH('O5 Details by Class &amp; Accounts'!AI$18, 'E2 Allocators'!$B$15:$W$15, 0),FALSE)*$G212)</f>
        <v>0</v>
      </c>
      <c r="AJ212" s="1334">
        <f>IF(ISERROR(VLOOKUP(VLOOKUP($A212, 'E4 TB Allocation Details'!$A$18:$L$217, MATCH("Customer ID", 'E4 TB Allocation Details'!$A$18:$L$18, 0),FALSE), 'E2 Allocators'!$B$15:$W$361, MATCH('O5 Details by Class &amp; Accounts'!AJ$18, 'E2 Allocators'!$B$15:$W$15, 0),FALSE)*$G212), 0, VLOOKUP(VLOOKUP($A212, 'E4 TB Allocation Details'!$A$18:$L$217, MATCH("Customer ID", 'E4 TB Allocation Details'!$A$18:$L$18, 0),FALSE), 'E2 Allocators'!$B$15:$W$361, MATCH('O5 Details by Class &amp; Accounts'!AJ$18, 'E2 Allocators'!$B$15:$W$15, 0),FALSE)*$G212)</f>
        <v>0</v>
      </c>
      <c r="AK212" s="1334">
        <f>IF(ISERROR(VLOOKUP(VLOOKUP($A212, 'E4 TB Allocation Details'!$A$18:$L$217, MATCH("Customer ID", 'E4 TB Allocation Details'!$A$18:$L$18, 0),FALSE), 'E2 Allocators'!$B$15:$W$361, MATCH('O5 Details by Class &amp; Accounts'!AK$18, 'E2 Allocators'!$B$15:$W$15, 0),FALSE)*$G212), 0, VLOOKUP(VLOOKUP($A212, 'E4 TB Allocation Details'!$A$18:$L$217, MATCH("Customer ID", 'E4 TB Allocation Details'!$A$18:$L$18, 0),FALSE), 'E2 Allocators'!$B$15:$W$361, MATCH('O5 Details by Class &amp; Accounts'!AK$18, 'E2 Allocators'!$B$15:$W$15, 0),FALSE)*$G212)</f>
        <v>0</v>
      </c>
      <c r="AL212" s="1334">
        <f>IF(ISERROR(VLOOKUP(VLOOKUP($A212, 'E4 TB Allocation Details'!$A$18:$L$217, MATCH("Customer ID", 'E4 TB Allocation Details'!$A$18:$L$18, 0),FALSE), 'E2 Allocators'!$B$15:$W$361, MATCH('O5 Details by Class &amp; Accounts'!AL$18, 'E2 Allocators'!$B$15:$W$15, 0),FALSE)*$G212), 0, VLOOKUP(VLOOKUP($A212, 'E4 TB Allocation Details'!$A$18:$L$217, MATCH("Customer ID", 'E4 TB Allocation Details'!$A$18:$L$18, 0),FALSE), 'E2 Allocators'!$B$15:$W$361, MATCH('O5 Details by Class &amp; Accounts'!AL$18, 'E2 Allocators'!$B$15:$W$15, 0),FALSE)*$G212)</f>
        <v>0</v>
      </c>
      <c r="AM212" s="1334">
        <f>IF(ISERROR(VLOOKUP(VLOOKUP($A212, 'E4 TB Allocation Details'!$A$18:$L$217, MATCH("Customer ID", 'E4 TB Allocation Details'!$A$18:$L$18, 0),FALSE), 'E2 Allocators'!$B$15:$W$361, MATCH('O5 Details by Class &amp; Accounts'!AM$18, 'E2 Allocators'!$B$15:$W$15, 0),FALSE)*$G212), 0, VLOOKUP(VLOOKUP($A212, 'E4 TB Allocation Details'!$A$18:$L$217, MATCH("Customer ID", 'E4 TB Allocation Details'!$A$18:$L$18, 0),FALSE), 'E2 Allocators'!$B$15:$W$361, MATCH('O5 Details by Class &amp; Accounts'!AM$18, 'E2 Allocators'!$B$15:$W$15, 0),FALSE)*$G212)</f>
        <v>0</v>
      </c>
      <c r="AN212" s="1334">
        <f>IF(ISERROR(VLOOKUP(VLOOKUP($A212, 'E4 TB Allocation Details'!$A$18:$L$217, MATCH("Customer ID", 'E4 TB Allocation Details'!$A$18:$L$18, 0),FALSE), 'E2 Allocators'!$B$15:$W$361, MATCH('O5 Details by Class &amp; Accounts'!AN$18, 'E2 Allocators'!$B$15:$W$15, 0),FALSE)*$G212), 0, VLOOKUP(VLOOKUP($A212, 'E4 TB Allocation Details'!$A$18:$L$217, MATCH("Customer ID", 'E4 TB Allocation Details'!$A$18:$L$18, 0),FALSE), 'E2 Allocators'!$B$15:$W$361, MATCH('O5 Details by Class &amp; Accounts'!AN$18, 'E2 Allocators'!$B$15:$W$15, 0),FALSE)*$G212)</f>
        <v>0</v>
      </c>
      <c r="AO212" s="1334">
        <f>IF(ISERROR(VLOOKUP(VLOOKUP($A212, 'E4 TB Allocation Details'!$A$18:$L$217, MATCH("Customer ID", 'E4 TB Allocation Details'!$A$18:$L$18, 0),FALSE), 'E2 Allocators'!$B$15:$W$361, MATCH('O5 Details by Class &amp; Accounts'!AO$18, 'E2 Allocators'!$B$15:$W$15, 0),FALSE)*$G212), 0, VLOOKUP(VLOOKUP($A212, 'E4 TB Allocation Details'!$A$18:$L$217, MATCH("Customer ID", 'E4 TB Allocation Details'!$A$18:$L$18, 0),FALSE), 'E2 Allocators'!$B$15:$W$361, MATCH('O5 Details by Class &amp; Accounts'!AO$18, 'E2 Allocators'!$B$15:$W$15, 0),FALSE)*$G212)</f>
        <v>0</v>
      </c>
      <c r="AP212" s="1334">
        <f>IF(ISERROR(VLOOKUP(VLOOKUP($A212, 'E4 TB Allocation Details'!$A$18:$L$217, MATCH("Customer ID", 'E4 TB Allocation Details'!$A$18:$L$18, 0),FALSE), 'E2 Allocators'!$B$15:$W$361, MATCH('O5 Details by Class &amp; Accounts'!AP$18, 'E2 Allocators'!$B$15:$W$15, 0),FALSE)*$G212), 0, VLOOKUP(VLOOKUP($A212, 'E4 TB Allocation Details'!$A$18:$L$217, MATCH("Customer ID", 'E4 TB Allocation Details'!$A$18:$L$18, 0),FALSE), 'E2 Allocators'!$B$15:$W$361, MATCH('O5 Details by Class &amp; Accounts'!AP$18, 'E2 Allocators'!$B$15:$W$15, 0),FALSE)*$G212)</f>
        <v>0</v>
      </c>
      <c r="AQ212" s="1334">
        <f>IF(ISERROR(VLOOKUP(VLOOKUP($A212, 'E4 TB Allocation Details'!$A$18:$L$217, MATCH("Customer ID", 'E4 TB Allocation Details'!$A$18:$L$18, 0),FALSE), 'E2 Allocators'!$B$15:$W$361, MATCH('O5 Details by Class &amp; Accounts'!AQ$18, 'E2 Allocators'!$B$15:$W$15, 0),FALSE)*$G212), 0, VLOOKUP(VLOOKUP($A212, 'E4 TB Allocation Details'!$A$18:$L$217, MATCH("Customer ID", 'E4 TB Allocation Details'!$A$18:$L$18, 0),FALSE), 'E2 Allocators'!$B$15:$W$361, MATCH('O5 Details by Class &amp; Accounts'!AQ$18, 'E2 Allocators'!$B$15:$W$15, 0),FALSE)*$G212)</f>
        <v>0</v>
      </c>
      <c r="AR212" s="1334">
        <f>IF(ISERROR(VLOOKUP(VLOOKUP($A212, 'E4 TB Allocation Details'!$A$18:$L$217, MATCH("Customer ID", 'E4 TB Allocation Details'!$A$18:$L$18, 0),FALSE), 'E2 Allocators'!$B$15:$W$361, MATCH('O5 Details by Class &amp; Accounts'!AR$18, 'E2 Allocators'!$B$15:$W$15, 0),FALSE)*$G212), 0, VLOOKUP(VLOOKUP($A212, 'E4 TB Allocation Details'!$A$18:$L$217, MATCH("Customer ID", 'E4 TB Allocation Details'!$A$18:$L$18, 0),FALSE), 'E2 Allocators'!$B$15:$W$361, MATCH('O5 Details by Class &amp; Accounts'!AR$18, 'E2 Allocators'!$B$15:$W$15, 0),FALSE)*$G212)</f>
        <v>0</v>
      </c>
      <c r="AS212" s="1334">
        <f>IF(ISERROR(VLOOKUP(VLOOKUP($A212, 'E4 TB Allocation Details'!$A$18:$L$217, MATCH("Customer ID", 'E4 TB Allocation Details'!$A$18:$L$18, 0),FALSE), 'E2 Allocators'!$B$15:$W$361, MATCH('O5 Details by Class &amp; Accounts'!AS$18, 'E2 Allocators'!$B$15:$W$15, 0),FALSE)*$G212), 0, VLOOKUP(VLOOKUP($A212, 'E4 TB Allocation Details'!$A$18:$L$217, MATCH("Customer ID", 'E4 TB Allocation Details'!$A$18:$L$18, 0),FALSE), 'E2 Allocators'!$B$15:$W$361, MATCH('O5 Details by Class &amp; Accounts'!AS$18, 'E2 Allocators'!$B$15:$W$15, 0),FALSE)*$G212)</f>
        <v>0</v>
      </c>
      <c r="AT212" s="1334">
        <f>IF(ISERROR(VLOOKUP(VLOOKUP($A212, 'E4 TB Allocation Details'!$A$18:$L$217, MATCH("Customer ID", 'E4 TB Allocation Details'!$A$18:$L$18, 0),FALSE), 'E2 Allocators'!$B$15:$W$361, MATCH('O5 Details by Class &amp; Accounts'!AT$18, 'E2 Allocators'!$B$15:$W$15, 0),FALSE)*$G212), 0, VLOOKUP(VLOOKUP($A212, 'E4 TB Allocation Details'!$A$18:$L$217, MATCH("Customer ID", 'E4 TB Allocation Details'!$A$18:$L$18, 0),FALSE), 'E2 Allocators'!$B$15:$W$361, MATCH('O5 Details by Class &amp; Accounts'!AT$18, 'E2 Allocators'!$B$15:$W$15, 0),FALSE)*$G212)</f>
        <v>0</v>
      </c>
      <c r="AU212" s="1334">
        <f>IF(ISERROR(VLOOKUP(VLOOKUP($A212, 'E4 TB Allocation Details'!$A$18:$L$217, MATCH("Customer ID", 'E4 TB Allocation Details'!$A$18:$L$18, 0),FALSE), 'E2 Allocators'!$B$15:$W$361, MATCH('O5 Details by Class &amp; Accounts'!AU$18, 'E2 Allocators'!$B$15:$W$15, 0),FALSE)*$G212), 0, VLOOKUP(VLOOKUP($A212, 'E4 TB Allocation Details'!$A$18:$L$217, MATCH("Customer ID", 'E4 TB Allocation Details'!$A$18:$L$18, 0),FALSE), 'E2 Allocators'!$B$15:$W$361, MATCH('O5 Details by Class &amp; Accounts'!AU$18, 'E2 Allocators'!$B$15:$W$15, 0),FALSE)*$G212)</f>
        <v>0</v>
      </c>
      <c r="AV212" s="1334">
        <f>IF(ISERROR(VLOOKUP(VLOOKUP($A212, 'E4 TB Allocation Details'!$A$18:$L$217, MATCH("Customer ID", 'E4 TB Allocation Details'!$A$18:$L$18, 0),FALSE), 'E2 Allocators'!$B$15:$W$361, MATCH('O5 Details by Class &amp; Accounts'!AV$18, 'E2 Allocators'!$B$15:$W$15, 0),FALSE)*$G212), 0, VLOOKUP(VLOOKUP($A212, 'E4 TB Allocation Details'!$A$18:$L$217, MATCH("Customer ID", 'E4 TB Allocation Details'!$A$18:$L$18, 0),FALSE), 'E2 Allocators'!$B$15:$W$361, MATCH('O5 Details by Class &amp; Accounts'!AV$18, 'E2 Allocators'!$B$15:$W$15, 0),FALSE)*$G212)</f>
        <v>0</v>
      </c>
      <c r="AW212" s="1334">
        <f>IF(ISERROR(VLOOKUP(VLOOKUP($A212, 'E4 TB Allocation Details'!$A$18:$L$217, MATCH("Customer ID", 'E4 TB Allocation Details'!$A$18:$L$18, 0),FALSE), 'E2 Allocators'!$B$15:$W$361, MATCH('O5 Details by Class &amp; Accounts'!AW$18, 'E2 Allocators'!$B$15:$W$15, 0),FALSE)*$G212), 0, VLOOKUP(VLOOKUP($A212, 'E4 TB Allocation Details'!$A$18:$L$217, MATCH("Customer ID", 'E4 TB Allocation Details'!$A$18:$L$18, 0),FALSE), 'E2 Allocators'!$B$15:$W$361, MATCH('O5 Details by Class &amp; Accounts'!AW$18, 'E2 Allocators'!$B$15:$W$15, 0),FALSE)*$G212)</f>
        <v>0</v>
      </c>
      <c r="AX212" s="1334">
        <f t="shared" si="51"/>
        <v>0</v>
      </c>
      <c r="AY212" s="1334">
        <f>IF(ISERROR(VLOOKUP(VLOOKUP($A212, 'E4 TB Allocation Details'!$A$18:$L$217, MATCH("Misc ID", 'E4 TB Allocation Details'!$A$18:$L$18, 0),FALSE), 'E2 Allocators'!$B$15:$W$361, MATCH('O5 Details by Class &amp; Accounts'!AY$18, 'E2 Allocators'!$B$15:$W$15, 0),FALSE)*$E212), 0, VLOOKUP(VLOOKUP($A212, 'E4 TB Allocation Details'!$A$18:$L$217, MATCH("Misc ID", 'E4 TB Allocation Details'!$A$18:$L$18, 0),FALSE), 'E2 Allocators'!$B$15:$W$361, MATCH('O5 Details by Class &amp; Accounts'!AY$18, 'E2 Allocators'!$B$15:$W$15, 0),FALSE)*$E212)</f>
        <v>0</v>
      </c>
      <c r="AZ212" s="1334">
        <f>IF(ISERROR(VLOOKUP(VLOOKUP($A212, 'E4 TB Allocation Details'!$A$18:$L$217, MATCH("Misc ID", 'E4 TB Allocation Details'!$A$18:$L$18, 0),FALSE), 'E2 Allocators'!$B$15:$W$361, MATCH('O5 Details by Class &amp; Accounts'!AZ$18, 'E2 Allocators'!$B$15:$W$15, 0),FALSE)*$E212), 0, VLOOKUP(VLOOKUP($A212, 'E4 TB Allocation Details'!$A$18:$L$217, MATCH("Misc ID", 'E4 TB Allocation Details'!$A$18:$L$18, 0),FALSE), 'E2 Allocators'!$B$15:$W$361, MATCH('O5 Details by Class &amp; Accounts'!AZ$18, 'E2 Allocators'!$B$15:$W$15, 0),FALSE)*$E212)</f>
        <v>0</v>
      </c>
      <c r="BA212" s="1334">
        <f>IF(ISERROR(VLOOKUP(VLOOKUP($A212, 'E4 TB Allocation Details'!$A$18:$L$217, MATCH("Misc ID", 'E4 TB Allocation Details'!$A$18:$L$18, 0),FALSE), 'E2 Allocators'!$B$15:$W$361, MATCH('O5 Details by Class &amp; Accounts'!BA$18, 'E2 Allocators'!$B$15:$W$15, 0),FALSE)*$E212), 0, VLOOKUP(VLOOKUP($A212, 'E4 TB Allocation Details'!$A$18:$L$217, MATCH("Misc ID", 'E4 TB Allocation Details'!$A$18:$L$18, 0),FALSE), 'E2 Allocators'!$B$15:$W$361, MATCH('O5 Details by Class &amp; Accounts'!BA$18, 'E2 Allocators'!$B$15:$W$15, 0),FALSE)*$E212)</f>
        <v>0</v>
      </c>
      <c r="BB212" s="1334">
        <f>IF(ISERROR(VLOOKUP(VLOOKUP($A212, 'E4 TB Allocation Details'!$A$18:$L$217, MATCH("Misc ID", 'E4 TB Allocation Details'!$A$18:$L$18, 0),FALSE), 'E2 Allocators'!$B$15:$W$361, MATCH('O5 Details by Class &amp; Accounts'!BB$18, 'E2 Allocators'!$B$15:$W$15, 0),FALSE)*$E212), 0, VLOOKUP(VLOOKUP($A212, 'E4 TB Allocation Details'!$A$18:$L$217, MATCH("Misc ID", 'E4 TB Allocation Details'!$A$18:$L$18, 0),FALSE), 'E2 Allocators'!$B$15:$W$361, MATCH('O5 Details by Class &amp; Accounts'!BB$18, 'E2 Allocators'!$B$15:$W$15, 0),FALSE)*$E212)</f>
        <v>0</v>
      </c>
      <c r="BC212" s="1334">
        <f>IF(ISERROR(VLOOKUP(VLOOKUP($A212, 'E4 TB Allocation Details'!$A$18:$L$217, MATCH("Misc ID", 'E4 TB Allocation Details'!$A$18:$L$18, 0),FALSE), 'E2 Allocators'!$B$15:$W$361, MATCH('O5 Details by Class &amp; Accounts'!BC$18, 'E2 Allocators'!$B$15:$W$15, 0),FALSE)*$E212), 0, VLOOKUP(VLOOKUP($A212, 'E4 TB Allocation Details'!$A$18:$L$217, MATCH("Misc ID", 'E4 TB Allocation Details'!$A$18:$L$18, 0),FALSE), 'E2 Allocators'!$B$15:$W$361, MATCH('O5 Details by Class &amp; Accounts'!BC$18, 'E2 Allocators'!$B$15:$W$15, 0),FALSE)*$E212)</f>
        <v>0</v>
      </c>
      <c r="BD212" s="1334">
        <f>IF(ISERROR(VLOOKUP(VLOOKUP($A212, 'E4 TB Allocation Details'!$A$18:$L$217, MATCH("Misc ID", 'E4 TB Allocation Details'!$A$18:$L$18, 0),FALSE), 'E2 Allocators'!$B$15:$W$361, MATCH('O5 Details by Class &amp; Accounts'!BD$18, 'E2 Allocators'!$B$15:$W$15, 0),FALSE)*$E212), 0, VLOOKUP(VLOOKUP($A212, 'E4 TB Allocation Details'!$A$18:$L$217, MATCH("Misc ID", 'E4 TB Allocation Details'!$A$18:$L$18, 0),FALSE), 'E2 Allocators'!$B$15:$W$361, MATCH('O5 Details by Class &amp; Accounts'!BD$18, 'E2 Allocators'!$B$15:$W$15, 0),FALSE)*$E212)</f>
        <v>0</v>
      </c>
      <c r="BE212" s="1334">
        <f>IF(ISERROR(VLOOKUP(VLOOKUP($A212, 'E4 TB Allocation Details'!$A$18:$L$217, MATCH("Misc ID", 'E4 TB Allocation Details'!$A$18:$L$18, 0),FALSE), 'E2 Allocators'!$B$15:$W$361, MATCH('O5 Details by Class &amp; Accounts'!BE$18, 'E2 Allocators'!$B$15:$W$15, 0),FALSE)*$E212), 0, VLOOKUP(VLOOKUP($A212, 'E4 TB Allocation Details'!$A$18:$L$217, MATCH("Misc ID", 'E4 TB Allocation Details'!$A$18:$L$18, 0),FALSE), 'E2 Allocators'!$B$15:$W$361, MATCH('O5 Details by Class &amp; Accounts'!BE$18, 'E2 Allocators'!$B$15:$W$15, 0),FALSE)*$E212)</f>
        <v>0</v>
      </c>
      <c r="BF212" s="1334">
        <f>IF(ISERROR(VLOOKUP(VLOOKUP($A212, 'E4 TB Allocation Details'!$A$18:$L$217, MATCH("Misc ID", 'E4 TB Allocation Details'!$A$18:$L$18, 0),FALSE), 'E2 Allocators'!$B$15:$W$361, MATCH('O5 Details by Class &amp; Accounts'!BF$18, 'E2 Allocators'!$B$15:$W$15, 0),FALSE)*$E212), 0, VLOOKUP(VLOOKUP($A212, 'E4 TB Allocation Details'!$A$18:$L$217, MATCH("Misc ID", 'E4 TB Allocation Details'!$A$18:$L$18, 0),FALSE), 'E2 Allocators'!$B$15:$W$361, MATCH('O5 Details by Class &amp; Accounts'!BF$18, 'E2 Allocators'!$B$15:$W$15, 0),FALSE)*$E212)</f>
        <v>0</v>
      </c>
      <c r="BG212" s="1334">
        <f>IF(ISERROR(VLOOKUP(VLOOKUP($A212, 'E4 TB Allocation Details'!$A$18:$L$217, MATCH("Misc ID", 'E4 TB Allocation Details'!$A$18:$L$18, 0),FALSE), 'E2 Allocators'!$B$15:$W$361, MATCH('O5 Details by Class &amp; Accounts'!BG$18, 'E2 Allocators'!$B$15:$W$15, 0),FALSE)*$E212), 0, VLOOKUP(VLOOKUP($A212, 'E4 TB Allocation Details'!$A$18:$L$217, MATCH("Misc ID", 'E4 TB Allocation Details'!$A$18:$L$18, 0),FALSE), 'E2 Allocators'!$B$15:$W$361, MATCH('O5 Details by Class &amp; Accounts'!BG$18, 'E2 Allocators'!$B$15:$W$15, 0),FALSE)*$E212)</f>
        <v>0</v>
      </c>
      <c r="BH212" s="1334">
        <f>IF(ISERROR(VLOOKUP(VLOOKUP($A212, 'E4 TB Allocation Details'!$A$18:$L$217, MATCH("Misc ID", 'E4 TB Allocation Details'!$A$18:$L$18, 0),FALSE), 'E2 Allocators'!$B$15:$W$361, MATCH('O5 Details by Class &amp; Accounts'!BH$18, 'E2 Allocators'!$B$15:$W$15, 0),FALSE)*$E212), 0, VLOOKUP(VLOOKUP($A212, 'E4 TB Allocation Details'!$A$18:$L$217, MATCH("Misc ID", 'E4 TB Allocation Details'!$A$18:$L$18, 0),FALSE), 'E2 Allocators'!$B$15:$W$361, MATCH('O5 Details by Class &amp; Accounts'!BH$18, 'E2 Allocators'!$B$15:$W$15, 0),FALSE)*$E212)</f>
        <v>0</v>
      </c>
      <c r="BI212" s="1334">
        <f>IF(ISERROR(VLOOKUP(VLOOKUP($A212, 'E4 TB Allocation Details'!$A$18:$L$217, MATCH("Misc ID", 'E4 TB Allocation Details'!$A$18:$L$18, 0),FALSE), 'E2 Allocators'!$B$15:$W$361, MATCH('O5 Details by Class &amp; Accounts'!BI$18, 'E2 Allocators'!$B$15:$W$15, 0),FALSE)*$E212), 0, VLOOKUP(VLOOKUP($A212, 'E4 TB Allocation Details'!$A$18:$L$217, MATCH("Misc ID", 'E4 TB Allocation Details'!$A$18:$L$18, 0),FALSE), 'E2 Allocators'!$B$15:$W$361, MATCH('O5 Details by Class &amp; Accounts'!BI$18, 'E2 Allocators'!$B$15:$W$15, 0),FALSE)*$E212)</f>
        <v>0</v>
      </c>
      <c r="BJ212" s="1334">
        <f>IF(ISERROR(VLOOKUP(VLOOKUP($A212, 'E4 TB Allocation Details'!$A$18:$L$217, MATCH("Misc ID", 'E4 TB Allocation Details'!$A$18:$L$18, 0),FALSE), 'E2 Allocators'!$B$15:$W$361, MATCH('O5 Details by Class &amp; Accounts'!BJ$18, 'E2 Allocators'!$B$15:$W$15, 0),FALSE)*$E212), 0, VLOOKUP(VLOOKUP($A212, 'E4 TB Allocation Details'!$A$18:$L$217, MATCH("Misc ID", 'E4 TB Allocation Details'!$A$18:$L$18, 0),FALSE), 'E2 Allocators'!$B$15:$W$361, MATCH('O5 Details by Class &amp; Accounts'!BJ$18, 'E2 Allocators'!$B$15:$W$15, 0),FALSE)*$E212)</f>
        <v>0</v>
      </c>
      <c r="BK212" s="1334">
        <f>IF(ISERROR(VLOOKUP(VLOOKUP($A212, 'E4 TB Allocation Details'!$A$18:$L$217, MATCH("Misc ID", 'E4 TB Allocation Details'!$A$18:$L$18, 0),FALSE), 'E2 Allocators'!$B$15:$W$361, MATCH('O5 Details by Class &amp; Accounts'!BK$18, 'E2 Allocators'!$B$15:$W$15, 0),FALSE)*$E212), 0, VLOOKUP(VLOOKUP($A212, 'E4 TB Allocation Details'!$A$18:$L$217, MATCH("Misc ID", 'E4 TB Allocation Details'!$A$18:$L$18, 0),FALSE), 'E2 Allocators'!$B$15:$W$361, MATCH('O5 Details by Class &amp; Accounts'!BK$18, 'E2 Allocators'!$B$15:$W$15, 0),FALSE)*$E212)</f>
        <v>0</v>
      </c>
      <c r="BL212" s="1334">
        <f>IF(ISERROR(VLOOKUP(VLOOKUP($A212, 'E4 TB Allocation Details'!$A$18:$L$217, MATCH("Misc ID", 'E4 TB Allocation Details'!$A$18:$L$18, 0),FALSE), 'E2 Allocators'!$B$15:$W$361, MATCH('O5 Details by Class &amp; Accounts'!BL$18, 'E2 Allocators'!$B$15:$W$15, 0),FALSE)*$E212), 0, VLOOKUP(VLOOKUP($A212, 'E4 TB Allocation Details'!$A$18:$L$217, MATCH("Misc ID", 'E4 TB Allocation Details'!$A$18:$L$18, 0),FALSE), 'E2 Allocators'!$B$15:$W$361, MATCH('O5 Details by Class &amp; Accounts'!BL$18, 'E2 Allocators'!$B$15:$W$15, 0),FALSE)*$E212)</f>
        <v>0</v>
      </c>
      <c r="BM212" s="1334">
        <f>IF(ISERROR(VLOOKUP(VLOOKUP($A212, 'E4 TB Allocation Details'!$A$18:$L$217, MATCH("Misc ID", 'E4 TB Allocation Details'!$A$18:$L$18, 0),FALSE), 'E2 Allocators'!$B$15:$W$361, MATCH('O5 Details by Class &amp; Accounts'!BM$18, 'E2 Allocators'!$B$15:$W$15, 0),FALSE)*$E212), 0, VLOOKUP(VLOOKUP($A212, 'E4 TB Allocation Details'!$A$18:$L$217, MATCH("Misc ID", 'E4 TB Allocation Details'!$A$18:$L$18, 0),FALSE), 'E2 Allocators'!$B$15:$W$361, MATCH('O5 Details by Class &amp; Accounts'!BM$18, 'E2 Allocators'!$B$15:$W$15, 0),FALSE)*$E212)</f>
        <v>0</v>
      </c>
      <c r="BN212" s="1334">
        <f>IF(ISERROR(VLOOKUP(VLOOKUP($A212, 'E4 TB Allocation Details'!$A$18:$L$217, MATCH("Misc ID", 'E4 TB Allocation Details'!$A$18:$L$18, 0),FALSE), 'E2 Allocators'!$B$15:$W$361, MATCH('O5 Details by Class &amp; Accounts'!BN$18, 'E2 Allocators'!$B$15:$W$15, 0),FALSE)*$E212), 0, VLOOKUP(VLOOKUP($A212, 'E4 TB Allocation Details'!$A$18:$L$217, MATCH("Misc ID", 'E4 TB Allocation Details'!$A$18:$L$18, 0),FALSE), 'E2 Allocators'!$B$15:$W$361, MATCH('O5 Details by Class &amp; Accounts'!BN$18, 'E2 Allocators'!$B$15:$W$15, 0),FALSE)*$E212)</f>
        <v>0</v>
      </c>
      <c r="BO212" s="1334">
        <f>IF(ISERROR(VLOOKUP(VLOOKUP($A212, 'E4 TB Allocation Details'!$A$18:$L$217, MATCH("Misc ID", 'E4 TB Allocation Details'!$A$18:$L$18, 0),FALSE), 'E2 Allocators'!$B$15:$W$361, MATCH('O5 Details by Class &amp; Accounts'!BO$18, 'E2 Allocators'!$B$15:$W$15, 0),FALSE)*$E212), 0, VLOOKUP(VLOOKUP($A212, 'E4 TB Allocation Details'!$A$18:$L$217, MATCH("Misc ID", 'E4 TB Allocation Details'!$A$18:$L$18, 0),FALSE), 'E2 Allocators'!$B$15:$W$361, MATCH('O5 Details by Class &amp; Accounts'!BO$18, 'E2 Allocators'!$B$15:$W$15, 0),FALSE)*$E212)</f>
        <v>0</v>
      </c>
      <c r="BP212" s="1334">
        <f>IF(ISERROR(VLOOKUP(VLOOKUP($A212, 'E4 TB Allocation Details'!$A$18:$L$217, MATCH("Misc ID", 'E4 TB Allocation Details'!$A$18:$L$18, 0),FALSE), 'E2 Allocators'!$B$15:$W$361, MATCH('O5 Details by Class &amp; Accounts'!BP$18, 'E2 Allocators'!$B$15:$W$15, 0),FALSE)*$E212), 0, VLOOKUP(VLOOKUP($A212, 'E4 TB Allocation Details'!$A$18:$L$217, MATCH("Misc ID", 'E4 TB Allocation Details'!$A$18:$L$18, 0),FALSE), 'E2 Allocators'!$B$15:$W$361, MATCH('O5 Details by Class &amp; Accounts'!BP$18, 'E2 Allocators'!$B$15:$W$15, 0),FALSE)*$E212)</f>
        <v>0</v>
      </c>
      <c r="BQ212" s="1334">
        <f>IF(ISERROR(VLOOKUP(VLOOKUP($A212, 'E4 TB Allocation Details'!$A$18:$L$217, MATCH("Misc ID", 'E4 TB Allocation Details'!$A$18:$L$18, 0),FALSE), 'E2 Allocators'!$B$15:$W$361, MATCH('O5 Details by Class &amp; Accounts'!BQ$18, 'E2 Allocators'!$B$15:$W$15, 0),FALSE)*$E212), 0, VLOOKUP(VLOOKUP($A212, 'E4 TB Allocation Details'!$A$18:$L$217, MATCH("Misc ID", 'E4 TB Allocation Details'!$A$18:$L$18, 0),FALSE), 'E2 Allocators'!$B$15:$W$361, MATCH('O5 Details by Class &amp; Accounts'!BQ$18, 'E2 Allocators'!$B$15:$W$15, 0),FALSE)*$E212)</f>
        <v>0</v>
      </c>
      <c r="BR212" s="1334">
        <f>IF(ISERROR(VLOOKUP(VLOOKUP($A212, 'E4 TB Allocation Details'!$A$18:$L$217, MATCH("Misc ID", 'E4 TB Allocation Details'!$A$18:$L$18, 0),FALSE), 'E2 Allocators'!$B$15:$W$361, MATCH('O5 Details by Class &amp; Accounts'!BR$18, 'E2 Allocators'!$B$15:$W$15, 0),FALSE)*$E212), 0, VLOOKUP(VLOOKUP($A212, 'E4 TB Allocation Details'!$A$18:$L$217, MATCH("Misc ID", 'E4 TB Allocation Details'!$A$18:$L$18, 0),FALSE), 'E2 Allocators'!$B$15:$W$361, MATCH('O5 Details by Class &amp; Accounts'!BR$18, 'E2 Allocators'!$B$15:$W$15, 0),FALSE)*$E212)</f>
        <v>0</v>
      </c>
      <c r="BS212" s="1334">
        <f t="shared" si="48"/>
        <v>0</v>
      </c>
      <c r="BT212" s="1334">
        <f>IF(ISERROR(VLOOKUP(VLOOKUP($A212, 'E4 TB Allocation Details'!$A$18:$L$217, MATCH("A &amp; G ID", 'E4 TB Allocation Details'!$A$18:$L$18, 0),FALSE), 'E2 Allocators'!$B$15:$W$361, MATCH('O5 Details by Class &amp; Accounts'!BT$18, 'E2 Allocators'!$B$15:$W$15, 0),FALSE)*$E212), 0, VLOOKUP(VLOOKUP($A212, 'E4 TB Allocation Details'!$A$18:$L$217, MATCH("A &amp; G ID", 'E4 TB Allocation Details'!$A$18:$L$18, 0),FALSE), 'E2 Allocators'!$B$15:$W$361, MATCH('O5 Details by Class &amp; Accounts'!BT$18, 'E2 Allocators'!$B$15:$W$15, 0),FALSE)*$E212)</f>
        <v>116408.39734197143</v>
      </c>
      <c r="BU212" s="1334">
        <f>IF(ISERROR(VLOOKUP(VLOOKUP($A212, 'E4 TB Allocation Details'!$A$18:$L$217, MATCH("A &amp; G ID", 'E4 TB Allocation Details'!$A$18:$L$18, 0),FALSE), 'E2 Allocators'!$B$15:$W$361, MATCH('O5 Details by Class &amp; Accounts'!BU$18, 'E2 Allocators'!$B$15:$W$15, 0),FALSE)*$E212), 0, VLOOKUP(VLOOKUP($A212, 'E4 TB Allocation Details'!$A$18:$L$217, MATCH("A &amp; G ID", 'E4 TB Allocation Details'!$A$18:$L$18, 0),FALSE), 'E2 Allocators'!$B$15:$W$361, MATCH('O5 Details by Class &amp; Accounts'!BU$18, 'E2 Allocators'!$B$15:$W$15, 0),FALSE)*$E212)</f>
        <v>29486.870666137776</v>
      </c>
      <c r="BV212" s="1334">
        <f>IF(ISERROR(VLOOKUP(VLOOKUP($A212, 'E4 TB Allocation Details'!$A$18:$L$217, MATCH("A &amp; G ID", 'E4 TB Allocation Details'!$A$18:$L$18, 0),FALSE), 'E2 Allocators'!$B$15:$W$361, MATCH('O5 Details by Class &amp; Accounts'!BV$18, 'E2 Allocators'!$B$15:$W$15, 0),FALSE)*$E212), 0, VLOOKUP(VLOOKUP($A212, 'E4 TB Allocation Details'!$A$18:$L$217, MATCH("A &amp; G ID", 'E4 TB Allocation Details'!$A$18:$L$18, 0),FALSE), 'E2 Allocators'!$B$15:$W$361, MATCH('O5 Details by Class &amp; Accounts'!BV$18, 'E2 Allocators'!$B$15:$W$15, 0),FALSE)*$E212)</f>
        <v>35245.098879391742</v>
      </c>
      <c r="BW212" s="1334">
        <f>IF(ISERROR(VLOOKUP(VLOOKUP($A212, 'E4 TB Allocation Details'!$A$18:$L$217, MATCH("A &amp; G ID", 'E4 TB Allocation Details'!$A$18:$L$18, 0),FALSE), 'E2 Allocators'!$B$15:$W$361, MATCH('O5 Details by Class &amp; Accounts'!BW$18, 'E2 Allocators'!$B$15:$W$15, 0),FALSE)*$E212), 0, VLOOKUP(VLOOKUP($A212, 'E4 TB Allocation Details'!$A$18:$L$217, MATCH("A &amp; G ID", 'E4 TB Allocation Details'!$A$18:$L$18, 0),FALSE), 'E2 Allocators'!$B$15:$W$361, MATCH('O5 Details by Class &amp; Accounts'!BW$18, 'E2 Allocators'!$B$15:$W$15, 0),FALSE)*$E212)</f>
        <v>0</v>
      </c>
      <c r="BX212" s="1334">
        <f>IF(ISERROR(VLOOKUP(VLOOKUP($A212, 'E4 TB Allocation Details'!$A$18:$L$217, MATCH("A &amp; G ID", 'E4 TB Allocation Details'!$A$18:$L$18, 0),FALSE), 'E2 Allocators'!$B$15:$W$361, MATCH('O5 Details by Class &amp; Accounts'!BX$18, 'E2 Allocators'!$B$15:$W$15, 0),FALSE)*$E212), 0, VLOOKUP(VLOOKUP($A212, 'E4 TB Allocation Details'!$A$18:$L$217, MATCH("A &amp; G ID", 'E4 TB Allocation Details'!$A$18:$L$18, 0),FALSE), 'E2 Allocators'!$B$15:$W$361, MATCH('O5 Details by Class &amp; Accounts'!BX$18, 'E2 Allocators'!$B$15:$W$15, 0),FALSE)*$E212)</f>
        <v>13054.535280511045</v>
      </c>
      <c r="BY212" s="1334">
        <f>IF(ISERROR(VLOOKUP(VLOOKUP($A212, 'E4 TB Allocation Details'!$A$18:$L$217, MATCH("A &amp; G ID", 'E4 TB Allocation Details'!$A$18:$L$18, 0),FALSE), 'E2 Allocators'!$B$15:$W$361, MATCH('O5 Details by Class &amp; Accounts'!BY$18, 'E2 Allocators'!$B$15:$W$15, 0),FALSE)*$E212), 0, VLOOKUP(VLOOKUP($A212, 'E4 TB Allocation Details'!$A$18:$L$217, MATCH("A &amp; G ID", 'E4 TB Allocation Details'!$A$18:$L$18, 0),FALSE), 'E2 Allocators'!$B$15:$W$361, MATCH('O5 Details by Class &amp; Accounts'!BY$18, 'E2 Allocators'!$B$15:$W$15, 0),FALSE)*$E212)</f>
        <v>17151.344730601464</v>
      </c>
      <c r="BZ212" s="1334">
        <f>IF(ISERROR(VLOOKUP(VLOOKUP($A212, 'E4 TB Allocation Details'!$A$18:$L$217, MATCH("A &amp; G ID", 'E4 TB Allocation Details'!$A$18:$L$18, 0),FALSE), 'E2 Allocators'!$B$15:$W$361, MATCH('O5 Details by Class &amp; Accounts'!BZ$18, 'E2 Allocators'!$B$15:$W$15, 0),FALSE)*$E212), 0, VLOOKUP(VLOOKUP($A212, 'E4 TB Allocation Details'!$A$18:$L$217, MATCH("A &amp; G ID", 'E4 TB Allocation Details'!$A$18:$L$18, 0),FALSE), 'E2 Allocators'!$B$15:$W$361, MATCH('O5 Details by Class &amp; Accounts'!BZ$18, 'E2 Allocators'!$B$15:$W$15, 0),FALSE)*$E212)</f>
        <v>11244.048713377873</v>
      </c>
      <c r="CA212" s="1334">
        <f>IF(ISERROR(VLOOKUP(VLOOKUP($A212, 'E4 TB Allocation Details'!$A$18:$L$217, MATCH("A &amp; G ID", 'E4 TB Allocation Details'!$A$18:$L$18, 0),FALSE), 'E2 Allocators'!$B$15:$W$361, MATCH('O5 Details by Class &amp; Accounts'!CA$18, 'E2 Allocators'!$B$15:$W$15, 0),FALSE)*$E212), 0, VLOOKUP(VLOOKUP($A212, 'E4 TB Allocation Details'!$A$18:$L$217, MATCH("A &amp; G ID", 'E4 TB Allocation Details'!$A$18:$L$18, 0),FALSE), 'E2 Allocators'!$B$15:$W$361, MATCH('O5 Details by Class &amp; Accounts'!CA$18, 'E2 Allocators'!$B$15:$W$15, 0),FALSE)*$E212)</f>
        <v>710.42069574772734</v>
      </c>
      <c r="CB212" s="1334">
        <f>IF(ISERROR(VLOOKUP(VLOOKUP($A212, 'E4 TB Allocation Details'!$A$18:$L$217, MATCH("A &amp; G ID", 'E4 TB Allocation Details'!$A$18:$L$18, 0),FALSE), 'E2 Allocators'!$B$15:$W$361, MATCH('O5 Details by Class &amp; Accounts'!CB$18, 'E2 Allocators'!$B$15:$W$15, 0),FALSE)*$E212), 0, VLOOKUP(VLOOKUP($A212, 'E4 TB Allocation Details'!$A$18:$L$217, MATCH("A &amp; G ID", 'E4 TB Allocation Details'!$A$18:$L$18, 0),FALSE), 'E2 Allocators'!$B$15:$W$361, MATCH('O5 Details by Class &amp; Accounts'!CB$18, 'E2 Allocators'!$B$15:$W$15, 0),FALSE)*$E212)</f>
        <v>613.28369226091354</v>
      </c>
      <c r="CC212" s="1334">
        <f>IF(ISERROR(VLOOKUP(VLOOKUP($A212, 'E4 TB Allocation Details'!$A$18:$L$217, MATCH("A &amp; G ID", 'E4 TB Allocation Details'!$A$18:$L$18, 0),FALSE), 'E2 Allocators'!$B$15:$W$361, MATCH('O5 Details by Class &amp; Accounts'!CC$18, 'E2 Allocators'!$B$15:$W$15, 0),FALSE)*$E212), 0, VLOOKUP(VLOOKUP($A212, 'E4 TB Allocation Details'!$A$18:$L$217, MATCH("A &amp; G ID", 'E4 TB Allocation Details'!$A$18:$L$18, 0),FALSE), 'E2 Allocators'!$B$15:$W$361, MATCH('O5 Details by Class &amp; Accounts'!CC$18, 'E2 Allocators'!$B$15:$W$15, 0),FALSE)*$E212)</f>
        <v>0</v>
      </c>
      <c r="CD212" s="1334">
        <f>IF(ISERROR(VLOOKUP(VLOOKUP($A212, 'E4 TB Allocation Details'!$A$18:$L$217, MATCH("A &amp; G ID", 'E4 TB Allocation Details'!$A$18:$L$18, 0),FALSE), 'E2 Allocators'!$B$15:$W$361, MATCH('O5 Details by Class &amp; Accounts'!CD$18, 'E2 Allocators'!$B$15:$W$15, 0),FALSE)*$E212), 0, VLOOKUP(VLOOKUP($A212, 'E4 TB Allocation Details'!$A$18:$L$217, MATCH("A &amp; G ID", 'E4 TB Allocation Details'!$A$18:$L$18, 0),FALSE), 'E2 Allocators'!$B$15:$W$361, MATCH('O5 Details by Class &amp; Accounts'!CD$18, 'E2 Allocators'!$B$15:$W$15, 0),FALSE)*$E212)</f>
        <v>0</v>
      </c>
      <c r="CE212" s="1334">
        <f>IF(ISERROR(VLOOKUP(VLOOKUP($A212, 'E4 TB Allocation Details'!$A$18:$L$217, MATCH("A &amp; G ID", 'E4 TB Allocation Details'!$A$18:$L$18, 0),FALSE), 'E2 Allocators'!$B$15:$W$361, MATCH('O5 Details by Class &amp; Accounts'!CE$18, 'E2 Allocators'!$B$15:$W$15, 0),FALSE)*$E212), 0, VLOOKUP(VLOOKUP($A212, 'E4 TB Allocation Details'!$A$18:$L$217, MATCH("A &amp; G ID", 'E4 TB Allocation Details'!$A$18:$L$18, 0),FALSE), 'E2 Allocators'!$B$15:$W$361, MATCH('O5 Details by Class &amp; Accounts'!CE$18, 'E2 Allocators'!$B$15:$W$15, 0),FALSE)*$E212)</f>
        <v>0</v>
      </c>
      <c r="CF212" s="1334">
        <f>IF(ISERROR(VLOOKUP(VLOOKUP($A212, 'E4 TB Allocation Details'!$A$18:$L$217, MATCH("A &amp; G ID", 'E4 TB Allocation Details'!$A$18:$L$18, 0),FALSE), 'E2 Allocators'!$B$15:$W$361, MATCH('O5 Details by Class &amp; Accounts'!CF$18, 'E2 Allocators'!$B$15:$W$15, 0),FALSE)*$E212), 0, VLOOKUP(VLOOKUP($A212, 'E4 TB Allocation Details'!$A$18:$L$217, MATCH("A &amp; G ID", 'E4 TB Allocation Details'!$A$18:$L$18, 0),FALSE), 'E2 Allocators'!$B$15:$W$361, MATCH('O5 Details by Class &amp; Accounts'!CF$18, 'E2 Allocators'!$B$15:$W$15, 0),FALSE)*$E212)</f>
        <v>0</v>
      </c>
      <c r="CG212" s="1334">
        <f>IF(ISERROR(VLOOKUP(VLOOKUP($A212, 'E4 TB Allocation Details'!$A$18:$L$217, MATCH("A &amp; G ID", 'E4 TB Allocation Details'!$A$18:$L$18, 0),FALSE), 'E2 Allocators'!$B$15:$W$361, MATCH('O5 Details by Class &amp; Accounts'!CG$18, 'E2 Allocators'!$B$15:$W$15, 0),FALSE)*$E212), 0, VLOOKUP(VLOOKUP($A212, 'E4 TB Allocation Details'!$A$18:$L$217, MATCH("A &amp; G ID", 'E4 TB Allocation Details'!$A$18:$L$18, 0),FALSE), 'E2 Allocators'!$B$15:$W$361, MATCH('O5 Details by Class &amp; Accounts'!CG$18, 'E2 Allocators'!$B$15:$W$15, 0),FALSE)*$E212)</f>
        <v>0</v>
      </c>
      <c r="CH212" s="1334">
        <f>IF(ISERROR(VLOOKUP(VLOOKUP($A212, 'E4 TB Allocation Details'!$A$18:$L$217, MATCH("A &amp; G ID", 'E4 TB Allocation Details'!$A$18:$L$18, 0),FALSE), 'E2 Allocators'!$B$15:$W$361, MATCH('O5 Details by Class &amp; Accounts'!CH$18, 'E2 Allocators'!$B$15:$W$15, 0),FALSE)*$E212), 0, VLOOKUP(VLOOKUP($A212, 'E4 TB Allocation Details'!$A$18:$L$217, MATCH("A &amp; G ID", 'E4 TB Allocation Details'!$A$18:$L$18, 0),FALSE), 'E2 Allocators'!$B$15:$W$361, MATCH('O5 Details by Class &amp; Accounts'!CH$18, 'E2 Allocators'!$B$15:$W$15, 0),FALSE)*$E212)</f>
        <v>0</v>
      </c>
      <c r="CI212" s="1334">
        <f>IF(ISERROR(VLOOKUP(VLOOKUP($A212, 'E4 TB Allocation Details'!$A$18:$L$217, MATCH("A &amp; G ID", 'E4 TB Allocation Details'!$A$18:$L$18, 0),FALSE), 'E2 Allocators'!$B$15:$W$361, MATCH('O5 Details by Class &amp; Accounts'!CI$18, 'E2 Allocators'!$B$15:$W$15, 0),FALSE)*$E212), 0, VLOOKUP(VLOOKUP($A212, 'E4 TB Allocation Details'!$A$18:$L$217, MATCH("A &amp; G ID", 'E4 TB Allocation Details'!$A$18:$L$18, 0),FALSE), 'E2 Allocators'!$B$15:$W$361, MATCH('O5 Details by Class &amp; Accounts'!CI$18, 'E2 Allocators'!$B$15:$W$15, 0),FALSE)*$E212)</f>
        <v>0</v>
      </c>
      <c r="CJ212" s="1334">
        <f>IF(ISERROR(VLOOKUP(VLOOKUP($A212, 'E4 TB Allocation Details'!$A$18:$L$217, MATCH("A &amp; G ID", 'E4 TB Allocation Details'!$A$18:$L$18, 0),FALSE), 'E2 Allocators'!$B$15:$W$361, MATCH('O5 Details by Class &amp; Accounts'!CJ$18, 'E2 Allocators'!$B$15:$W$15, 0),FALSE)*$E212), 0, VLOOKUP(VLOOKUP($A212, 'E4 TB Allocation Details'!$A$18:$L$217, MATCH("A &amp; G ID", 'E4 TB Allocation Details'!$A$18:$L$18, 0),FALSE), 'E2 Allocators'!$B$15:$W$361, MATCH('O5 Details by Class &amp; Accounts'!CJ$18, 'E2 Allocators'!$B$15:$W$15, 0),FALSE)*$E212)</f>
        <v>0</v>
      </c>
      <c r="CK212" s="1334">
        <f>IF(ISERROR(VLOOKUP(VLOOKUP($A212, 'E4 TB Allocation Details'!$A$18:$L$217, MATCH("A &amp; G ID", 'E4 TB Allocation Details'!$A$18:$L$18, 0),FALSE), 'E2 Allocators'!$B$15:$W$361, MATCH('O5 Details by Class &amp; Accounts'!CK$18, 'E2 Allocators'!$B$15:$W$15, 0),FALSE)*$E212), 0, VLOOKUP(VLOOKUP($A212, 'E4 TB Allocation Details'!$A$18:$L$217, MATCH("A &amp; G ID", 'E4 TB Allocation Details'!$A$18:$L$18, 0),FALSE), 'E2 Allocators'!$B$15:$W$361, MATCH('O5 Details by Class &amp; Accounts'!CK$18, 'E2 Allocators'!$B$15:$W$15, 0),FALSE)*$E212)</f>
        <v>0</v>
      </c>
      <c r="CL212" s="1334">
        <f>IF(ISERROR(VLOOKUP(VLOOKUP($A212, 'E4 TB Allocation Details'!$A$18:$L$217, MATCH("A &amp; G ID", 'E4 TB Allocation Details'!$A$18:$L$18, 0),FALSE), 'E2 Allocators'!$B$15:$W$361, MATCH('O5 Details by Class &amp; Accounts'!CL$18, 'E2 Allocators'!$B$15:$W$15, 0),FALSE)*$E212), 0, VLOOKUP(VLOOKUP($A212, 'E4 TB Allocation Details'!$A$18:$L$217, MATCH("A &amp; G ID", 'E4 TB Allocation Details'!$A$18:$L$18, 0),FALSE), 'E2 Allocators'!$B$15:$W$361, MATCH('O5 Details by Class &amp; Accounts'!CL$18, 'E2 Allocators'!$B$15:$W$15, 0),FALSE)*$E212)</f>
        <v>0</v>
      </c>
      <c r="CM212" s="1334">
        <f>IF(ISERROR(VLOOKUP(VLOOKUP($A212, 'E4 TB Allocation Details'!$A$18:$L$217, MATCH("A &amp; G ID", 'E4 TB Allocation Details'!$A$18:$L$18, 0),FALSE), 'E2 Allocators'!$B$15:$W$361, MATCH('O5 Details by Class &amp; Accounts'!CM$18, 'E2 Allocators'!$B$15:$W$15, 0),FALSE)*$E212), 0, VLOOKUP(VLOOKUP($A212, 'E4 TB Allocation Details'!$A$18:$L$217, MATCH("A &amp; G ID", 'E4 TB Allocation Details'!$A$18:$L$18, 0),FALSE), 'E2 Allocators'!$B$15:$W$361, MATCH('O5 Details by Class &amp; Accounts'!CM$18, 'E2 Allocators'!$B$15:$W$15, 0),FALSE)*$E212)</f>
        <v>0</v>
      </c>
      <c r="CN212" s="1334">
        <f t="shared" si="52"/>
        <v>223913.99999999997</v>
      </c>
      <c r="CO212" s="1670">
        <f t="shared" si="50"/>
        <v>0</v>
      </c>
      <c r="CQ212" s="1926" t="s">
        <v>1271</v>
      </c>
    </row>
    <row r="213" spans="1:95" s="64" customFormat="1" ht="12.75" x14ac:dyDescent="0.2">
      <c r="A213" s="1103">
        <v>6110</v>
      </c>
      <c r="B213" s="1104" t="s">
        <v>575</v>
      </c>
      <c r="C213" s="1667">
        <f>IF(ISERROR(VLOOKUP($A213,'I3 TB Data'!$A$20:$H$465,MATCH('O5 Details by Class &amp; Accounts'!$C$18, 'I3 TB Data'!$A$20:$H$20,0),0)), 0, VLOOKUP($A213,'I3 TB Data'!$A$20:$H$465,MATCH('O5 Details by Class &amp; Accounts'!$C$18,'I3 TB Data'!$A$20:$H$20,0),0))</f>
        <v>586513</v>
      </c>
      <c r="D213" s="1668"/>
      <c r="E213" s="1667">
        <f t="shared" si="53"/>
        <v>586513</v>
      </c>
      <c r="F213" s="1669"/>
      <c r="G213" s="1669"/>
      <c r="H213" s="1334">
        <f t="shared" si="46"/>
        <v>0</v>
      </c>
      <c r="I213" s="1334">
        <f>IF(ISERROR(VLOOKUP(VLOOKUP($A213, 'E4 TB Allocation Details'!$A$18:$L$217, MATCH("Demand ID", 'E4 TB Allocation Details'!$A$18:$L$18, 0),FALSE), 'E2 Allocators'!$B$15:$W$361, MATCH('O5 Details by Class &amp; Accounts'!I$18, 'E2 Allocators'!$B$15:$W$15, 0),FALSE)*$E213), 0, VLOOKUP(VLOOKUP($A213, 'E4 TB Allocation Details'!$A$18:$L$217, MATCH("Demand ID", 'E4 TB Allocation Details'!$A$18:$L$18, 0),FALSE), 'E2 Allocators'!$B$15:$W$361, MATCH('O5 Details by Class &amp; Accounts'!I$18, 'E2 Allocators'!$B$15:$W$15, 0),FALSE)*$E213)</f>
        <v>0</v>
      </c>
      <c r="J213" s="1334">
        <f>IF(ISERROR(VLOOKUP(VLOOKUP($A213, 'E4 TB Allocation Details'!$A$18:$L$217, MATCH("Demand ID", 'E4 TB Allocation Details'!$A$18:$L$18, 0),FALSE), 'E2 Allocators'!$B$15:$W$361, MATCH('O5 Details by Class &amp; Accounts'!J$18, 'E2 Allocators'!$B$15:$W$15, 0),FALSE)*$E213), 0, VLOOKUP(VLOOKUP($A213, 'E4 TB Allocation Details'!$A$18:$L$217, MATCH("Demand ID", 'E4 TB Allocation Details'!$A$18:$L$18, 0),FALSE), 'E2 Allocators'!$B$15:$W$361, MATCH('O5 Details by Class &amp; Accounts'!J$18, 'E2 Allocators'!$B$15:$W$15, 0),FALSE)*$E213)</f>
        <v>0</v>
      </c>
      <c r="K213" s="1334">
        <f>IF(ISERROR(VLOOKUP(VLOOKUP($A213, 'E4 TB Allocation Details'!$A$18:$L$217, MATCH("Demand ID", 'E4 TB Allocation Details'!$A$18:$L$18, 0),FALSE), 'E2 Allocators'!$B$15:$W$361, MATCH('O5 Details by Class &amp; Accounts'!K$18, 'E2 Allocators'!$B$15:$W$15, 0),FALSE)*$E213), 0, VLOOKUP(VLOOKUP($A213, 'E4 TB Allocation Details'!$A$18:$L$217, MATCH("Demand ID", 'E4 TB Allocation Details'!$A$18:$L$18, 0),FALSE), 'E2 Allocators'!$B$15:$W$361, MATCH('O5 Details by Class &amp; Accounts'!K$18, 'E2 Allocators'!$B$15:$W$15, 0),FALSE)*$E213)</f>
        <v>0</v>
      </c>
      <c r="L213" s="1334">
        <f>IF(ISERROR(VLOOKUP(VLOOKUP($A213, 'E4 TB Allocation Details'!$A$18:$L$217, MATCH("Demand ID", 'E4 TB Allocation Details'!$A$18:$L$18, 0),FALSE), 'E2 Allocators'!$B$15:$W$361, MATCH('O5 Details by Class &amp; Accounts'!L$18, 'E2 Allocators'!$B$15:$W$15, 0),FALSE)*$E213), 0, VLOOKUP(VLOOKUP($A213, 'E4 TB Allocation Details'!$A$18:$L$217, MATCH("Demand ID", 'E4 TB Allocation Details'!$A$18:$L$18, 0),FALSE), 'E2 Allocators'!$B$15:$W$361, MATCH('O5 Details by Class &amp; Accounts'!L$18, 'E2 Allocators'!$B$15:$W$15, 0),FALSE)*$E213)</f>
        <v>0</v>
      </c>
      <c r="M213" s="1334">
        <f>IF(ISERROR(VLOOKUP(VLOOKUP($A213, 'E4 TB Allocation Details'!$A$18:$L$217, MATCH("Demand ID", 'E4 TB Allocation Details'!$A$18:$L$18, 0),FALSE), 'E2 Allocators'!$B$15:$W$361, MATCH('O5 Details by Class &amp; Accounts'!M$18, 'E2 Allocators'!$B$15:$W$15, 0),FALSE)*$E213), 0, VLOOKUP(VLOOKUP($A213, 'E4 TB Allocation Details'!$A$18:$L$217, MATCH("Demand ID", 'E4 TB Allocation Details'!$A$18:$L$18, 0),FALSE), 'E2 Allocators'!$B$15:$W$361, MATCH('O5 Details by Class &amp; Accounts'!M$18, 'E2 Allocators'!$B$15:$W$15, 0),FALSE)*$E213)</f>
        <v>0</v>
      </c>
      <c r="N213" s="1334">
        <f>IF(ISERROR(VLOOKUP(VLOOKUP($A213, 'E4 TB Allocation Details'!$A$18:$L$217, MATCH("Demand ID", 'E4 TB Allocation Details'!$A$18:$L$18, 0),FALSE), 'E2 Allocators'!$B$15:$W$361, MATCH('O5 Details by Class &amp; Accounts'!N$18, 'E2 Allocators'!$B$15:$W$15, 0),FALSE)*$E213), 0, VLOOKUP(VLOOKUP($A213, 'E4 TB Allocation Details'!$A$18:$L$217, MATCH("Demand ID", 'E4 TB Allocation Details'!$A$18:$L$18, 0),FALSE), 'E2 Allocators'!$B$15:$W$361, MATCH('O5 Details by Class &amp; Accounts'!N$18, 'E2 Allocators'!$B$15:$W$15, 0),FALSE)*$E213)</f>
        <v>0</v>
      </c>
      <c r="O213" s="1334">
        <f>IF(ISERROR(VLOOKUP(VLOOKUP($A213, 'E4 TB Allocation Details'!$A$18:$L$217, MATCH("Demand ID", 'E4 TB Allocation Details'!$A$18:$L$18, 0),FALSE), 'E2 Allocators'!$B$15:$W$361, MATCH('O5 Details by Class &amp; Accounts'!O$18, 'E2 Allocators'!$B$15:$W$15, 0),FALSE)*$E213), 0, VLOOKUP(VLOOKUP($A213, 'E4 TB Allocation Details'!$A$18:$L$217, MATCH("Demand ID", 'E4 TB Allocation Details'!$A$18:$L$18, 0),FALSE), 'E2 Allocators'!$B$15:$W$361, MATCH('O5 Details by Class &amp; Accounts'!O$18, 'E2 Allocators'!$B$15:$W$15, 0),FALSE)*$E213)</f>
        <v>0</v>
      </c>
      <c r="P213" s="1334">
        <f>IF(ISERROR(VLOOKUP(VLOOKUP($A213, 'E4 TB Allocation Details'!$A$18:$L$217, MATCH("Demand ID", 'E4 TB Allocation Details'!$A$18:$L$18, 0),FALSE), 'E2 Allocators'!$B$15:$W$361, MATCH('O5 Details by Class &amp; Accounts'!P$18, 'E2 Allocators'!$B$15:$W$15, 0),FALSE)*$E213), 0, VLOOKUP(VLOOKUP($A213, 'E4 TB Allocation Details'!$A$18:$L$217, MATCH("Demand ID", 'E4 TB Allocation Details'!$A$18:$L$18, 0),FALSE), 'E2 Allocators'!$B$15:$W$361, MATCH('O5 Details by Class &amp; Accounts'!P$18, 'E2 Allocators'!$B$15:$W$15, 0),FALSE)*$E213)</f>
        <v>0</v>
      </c>
      <c r="Q213" s="1334">
        <f>IF(ISERROR(VLOOKUP(VLOOKUP($A213, 'E4 TB Allocation Details'!$A$18:$L$217, MATCH("Demand ID", 'E4 TB Allocation Details'!$A$18:$L$18, 0),FALSE), 'E2 Allocators'!$B$15:$W$361, MATCH('O5 Details by Class &amp; Accounts'!Q$18, 'E2 Allocators'!$B$15:$W$15, 0),FALSE)*$E213), 0, VLOOKUP(VLOOKUP($A213, 'E4 TB Allocation Details'!$A$18:$L$217, MATCH("Demand ID", 'E4 TB Allocation Details'!$A$18:$L$18, 0),FALSE), 'E2 Allocators'!$B$15:$W$361, MATCH('O5 Details by Class &amp; Accounts'!Q$18, 'E2 Allocators'!$B$15:$W$15, 0),FALSE)*$E213)</f>
        <v>0</v>
      </c>
      <c r="R213" s="1334">
        <f>IF(ISERROR(VLOOKUP(VLOOKUP($A213, 'E4 TB Allocation Details'!$A$18:$L$217, MATCH("Demand ID", 'E4 TB Allocation Details'!$A$18:$L$18, 0),FALSE), 'E2 Allocators'!$B$15:$W$361, MATCH('O5 Details by Class &amp; Accounts'!R$18, 'E2 Allocators'!$B$15:$W$15, 0),FALSE)*$E213), 0, VLOOKUP(VLOOKUP($A213, 'E4 TB Allocation Details'!$A$18:$L$217, MATCH("Demand ID", 'E4 TB Allocation Details'!$A$18:$L$18, 0),FALSE), 'E2 Allocators'!$B$15:$W$361, MATCH('O5 Details by Class &amp; Accounts'!R$18, 'E2 Allocators'!$B$15:$W$15, 0),FALSE)*$E213)</f>
        <v>0</v>
      </c>
      <c r="S213" s="1334">
        <f>IF(ISERROR(VLOOKUP(VLOOKUP($A213, 'E4 TB Allocation Details'!$A$18:$L$217, MATCH("Demand ID", 'E4 TB Allocation Details'!$A$18:$L$18, 0),FALSE), 'E2 Allocators'!$B$15:$W$361, MATCH('O5 Details by Class &amp; Accounts'!S$18, 'E2 Allocators'!$B$15:$W$15, 0),FALSE)*$E213), 0, VLOOKUP(VLOOKUP($A213, 'E4 TB Allocation Details'!$A$18:$L$217, MATCH("Demand ID", 'E4 TB Allocation Details'!$A$18:$L$18, 0),FALSE), 'E2 Allocators'!$B$15:$W$361, MATCH('O5 Details by Class &amp; Accounts'!S$18, 'E2 Allocators'!$B$15:$W$15, 0),FALSE)*$E213)</f>
        <v>0</v>
      </c>
      <c r="T213" s="1334">
        <f>IF(ISERROR(VLOOKUP(VLOOKUP($A213, 'E4 TB Allocation Details'!$A$18:$L$217, MATCH("Demand ID", 'E4 TB Allocation Details'!$A$18:$L$18, 0),FALSE), 'E2 Allocators'!$B$15:$W$361, MATCH('O5 Details by Class &amp; Accounts'!T$18, 'E2 Allocators'!$B$15:$W$15, 0),FALSE)*$E213), 0, VLOOKUP(VLOOKUP($A213, 'E4 TB Allocation Details'!$A$18:$L$217, MATCH("Demand ID", 'E4 TB Allocation Details'!$A$18:$L$18, 0),FALSE), 'E2 Allocators'!$B$15:$W$361, MATCH('O5 Details by Class &amp; Accounts'!T$18, 'E2 Allocators'!$B$15:$W$15, 0),FALSE)*$E213)</f>
        <v>0</v>
      </c>
      <c r="U213" s="1334">
        <f>IF(ISERROR(VLOOKUP(VLOOKUP($A213, 'E4 TB Allocation Details'!$A$18:$L$217, MATCH("Demand ID", 'E4 TB Allocation Details'!$A$18:$L$18, 0),FALSE), 'E2 Allocators'!$B$15:$W$361, MATCH('O5 Details by Class &amp; Accounts'!U$18, 'E2 Allocators'!$B$15:$W$15, 0),FALSE)*$E213), 0, VLOOKUP(VLOOKUP($A213, 'E4 TB Allocation Details'!$A$18:$L$217, MATCH("Demand ID", 'E4 TB Allocation Details'!$A$18:$L$18, 0),FALSE), 'E2 Allocators'!$B$15:$W$361, MATCH('O5 Details by Class &amp; Accounts'!U$18, 'E2 Allocators'!$B$15:$W$15, 0),FALSE)*$E213)</f>
        <v>0</v>
      </c>
      <c r="V213" s="1334">
        <f>IF(ISERROR(VLOOKUP(VLOOKUP($A213, 'E4 TB Allocation Details'!$A$18:$L$217, MATCH("Demand ID", 'E4 TB Allocation Details'!$A$18:$L$18, 0),FALSE), 'E2 Allocators'!$B$15:$W$361, MATCH('O5 Details by Class &amp; Accounts'!V$18, 'E2 Allocators'!$B$15:$W$15, 0),FALSE)*$E213), 0, VLOOKUP(VLOOKUP($A213, 'E4 TB Allocation Details'!$A$18:$L$217, MATCH("Demand ID", 'E4 TB Allocation Details'!$A$18:$L$18, 0),FALSE), 'E2 Allocators'!$B$15:$W$361, MATCH('O5 Details by Class &amp; Accounts'!V$18, 'E2 Allocators'!$B$15:$W$15, 0),FALSE)*$E213)</f>
        <v>0</v>
      </c>
      <c r="W213" s="1334">
        <f>IF(ISERROR(VLOOKUP(VLOOKUP($A213, 'E4 TB Allocation Details'!$A$18:$L$217, MATCH("Demand ID", 'E4 TB Allocation Details'!$A$18:$L$18, 0),FALSE), 'E2 Allocators'!$B$15:$W$361, MATCH('O5 Details by Class &amp; Accounts'!W$18, 'E2 Allocators'!$B$15:$W$15, 0),FALSE)*$E213), 0, VLOOKUP(VLOOKUP($A213, 'E4 TB Allocation Details'!$A$18:$L$217, MATCH("Demand ID", 'E4 TB Allocation Details'!$A$18:$L$18, 0),FALSE), 'E2 Allocators'!$B$15:$W$361, MATCH('O5 Details by Class &amp; Accounts'!W$18, 'E2 Allocators'!$B$15:$W$15, 0),FALSE)*$E213)</f>
        <v>0</v>
      </c>
      <c r="X213" s="1334">
        <f>IF(ISERROR(VLOOKUP(VLOOKUP($A213, 'E4 TB Allocation Details'!$A$18:$L$217, MATCH("Demand ID", 'E4 TB Allocation Details'!$A$18:$L$18, 0),FALSE), 'E2 Allocators'!$B$15:$W$361, MATCH('O5 Details by Class &amp; Accounts'!X$18, 'E2 Allocators'!$B$15:$W$15, 0),FALSE)*$E213), 0, VLOOKUP(VLOOKUP($A213, 'E4 TB Allocation Details'!$A$18:$L$217, MATCH("Demand ID", 'E4 TB Allocation Details'!$A$18:$L$18, 0),FALSE), 'E2 Allocators'!$B$15:$W$361, MATCH('O5 Details by Class &amp; Accounts'!X$18, 'E2 Allocators'!$B$15:$W$15, 0),FALSE)*$E213)</f>
        <v>0</v>
      </c>
      <c r="Y213" s="1334">
        <f>IF(ISERROR(VLOOKUP(VLOOKUP($A213, 'E4 TB Allocation Details'!$A$18:$L$217, MATCH("Demand ID", 'E4 TB Allocation Details'!$A$18:$L$18, 0),FALSE), 'E2 Allocators'!$B$15:$W$361, MATCH('O5 Details by Class &amp; Accounts'!Y$18, 'E2 Allocators'!$B$15:$W$15, 0),FALSE)*$E213), 0, VLOOKUP(VLOOKUP($A213, 'E4 TB Allocation Details'!$A$18:$L$217, MATCH("Demand ID", 'E4 TB Allocation Details'!$A$18:$L$18, 0),FALSE), 'E2 Allocators'!$B$15:$W$361, MATCH('O5 Details by Class &amp; Accounts'!Y$18, 'E2 Allocators'!$B$15:$W$15, 0),FALSE)*$E213)</f>
        <v>0</v>
      </c>
      <c r="Z213" s="1334">
        <f>IF(ISERROR(VLOOKUP(VLOOKUP($A213, 'E4 TB Allocation Details'!$A$18:$L$217, MATCH("Demand ID", 'E4 TB Allocation Details'!$A$18:$L$18, 0),FALSE), 'E2 Allocators'!$B$15:$W$361, MATCH('O5 Details by Class &amp; Accounts'!Z$18, 'E2 Allocators'!$B$15:$W$15, 0),FALSE)*$E213), 0, VLOOKUP(VLOOKUP($A213, 'E4 TB Allocation Details'!$A$18:$L$217, MATCH("Demand ID", 'E4 TB Allocation Details'!$A$18:$L$18, 0),FALSE), 'E2 Allocators'!$B$15:$W$361, MATCH('O5 Details by Class &amp; Accounts'!Z$18, 'E2 Allocators'!$B$15:$W$15, 0),FALSE)*$E213)</f>
        <v>0</v>
      </c>
      <c r="AA213" s="1334">
        <f>IF(ISERROR(VLOOKUP(VLOOKUP($A213, 'E4 TB Allocation Details'!$A$18:$L$217, MATCH("Demand ID", 'E4 TB Allocation Details'!$A$18:$L$18, 0),FALSE), 'E2 Allocators'!$B$15:$W$361, MATCH('O5 Details by Class &amp; Accounts'!AA$18, 'E2 Allocators'!$B$15:$W$15, 0),FALSE)*$E213), 0, VLOOKUP(VLOOKUP($A213, 'E4 TB Allocation Details'!$A$18:$L$217, MATCH("Demand ID", 'E4 TB Allocation Details'!$A$18:$L$18, 0),FALSE), 'E2 Allocators'!$B$15:$W$361, MATCH('O5 Details by Class &amp; Accounts'!AA$18, 'E2 Allocators'!$B$15:$W$15, 0),FALSE)*$E213)</f>
        <v>0</v>
      </c>
      <c r="AB213" s="1334">
        <f>IF(ISERROR(VLOOKUP(VLOOKUP($A213, 'E4 TB Allocation Details'!$A$18:$L$217, MATCH("Demand ID", 'E4 TB Allocation Details'!$A$18:$L$18, 0),FALSE), 'E2 Allocators'!$B$15:$W$361, MATCH('O5 Details by Class &amp; Accounts'!AB$18, 'E2 Allocators'!$B$15:$W$15, 0),FALSE)*$E213), 0, VLOOKUP(VLOOKUP($A213, 'E4 TB Allocation Details'!$A$18:$L$217, MATCH("Demand ID", 'E4 TB Allocation Details'!$A$18:$L$18, 0),FALSE), 'E2 Allocators'!$B$15:$W$361, MATCH('O5 Details by Class &amp; Accounts'!AB$18, 'E2 Allocators'!$B$15:$W$15, 0),FALSE)*$E213)</f>
        <v>0</v>
      </c>
      <c r="AC213" s="1334">
        <f t="shared" si="47"/>
        <v>0</v>
      </c>
      <c r="AD213" s="1334">
        <f>IF(ISERROR(VLOOKUP(VLOOKUP($A213, 'E4 TB Allocation Details'!$A$18:$L$217, MATCH("Customer ID", 'E4 TB Allocation Details'!$A$18:$L$18, 0),FALSE), 'E2 Allocators'!$B$15:$W$361, MATCH('O5 Details by Class &amp; Accounts'!AD$18, 'E2 Allocators'!$B$15:$W$15, 0),FALSE)*$E213), 0, VLOOKUP(VLOOKUP($A213, 'E4 TB Allocation Details'!$A$18:$L$217, MATCH("Customer ID", 'E4 TB Allocation Details'!$A$18:$L$18, 0),FALSE), 'E2 Allocators'!$B$15:$W$361, MATCH('O5 Details by Class &amp; Accounts'!AD$18, 'E2 Allocators'!$B$15:$W$15, 0),FALSE)*$E213)</f>
        <v>0</v>
      </c>
      <c r="AE213" s="1334">
        <f>IF(ISERROR(VLOOKUP(VLOOKUP($A213, 'E4 TB Allocation Details'!$A$18:$L$217, MATCH("Customer ID", 'E4 TB Allocation Details'!$A$18:$L$18, 0),FALSE), 'E2 Allocators'!$B$15:$W$361, MATCH('O5 Details by Class &amp; Accounts'!AE$18, 'E2 Allocators'!$B$15:$W$15, 0),FALSE)*$E213), 0, VLOOKUP(VLOOKUP($A213, 'E4 TB Allocation Details'!$A$18:$L$217, MATCH("Customer ID", 'E4 TB Allocation Details'!$A$18:$L$18, 0),FALSE), 'E2 Allocators'!$B$15:$W$361, MATCH('O5 Details by Class &amp; Accounts'!AE$18, 'E2 Allocators'!$B$15:$W$15, 0),FALSE)*$E213)</f>
        <v>0</v>
      </c>
      <c r="AF213" s="1334">
        <f>IF(ISERROR(VLOOKUP(VLOOKUP($A213, 'E4 TB Allocation Details'!$A$18:$L$217, MATCH("Customer ID", 'E4 TB Allocation Details'!$A$18:$L$18, 0),FALSE), 'E2 Allocators'!$B$15:$W$361, MATCH('O5 Details by Class &amp; Accounts'!AF$18, 'E2 Allocators'!$B$15:$W$15, 0),FALSE)*$E213), 0, VLOOKUP(VLOOKUP($A213, 'E4 TB Allocation Details'!$A$18:$L$217, MATCH("Customer ID", 'E4 TB Allocation Details'!$A$18:$L$18, 0),FALSE), 'E2 Allocators'!$B$15:$W$361, MATCH('O5 Details by Class &amp; Accounts'!AF$18, 'E2 Allocators'!$B$15:$W$15, 0),FALSE)*$E213)</f>
        <v>0</v>
      </c>
      <c r="AG213" s="1334">
        <f>IF(ISERROR(VLOOKUP(VLOOKUP($A213, 'E4 TB Allocation Details'!$A$18:$L$217, MATCH("Customer ID", 'E4 TB Allocation Details'!$A$18:$L$18, 0),FALSE), 'E2 Allocators'!$B$15:$W$361, MATCH('O5 Details by Class &amp; Accounts'!AG$18, 'E2 Allocators'!$B$15:$W$15, 0),FALSE)*$E213), 0, VLOOKUP(VLOOKUP($A213, 'E4 TB Allocation Details'!$A$18:$L$217, MATCH("Customer ID", 'E4 TB Allocation Details'!$A$18:$L$18, 0),FALSE), 'E2 Allocators'!$B$15:$W$361, MATCH('O5 Details by Class &amp; Accounts'!AG$18, 'E2 Allocators'!$B$15:$W$15, 0),FALSE)*$E213)</f>
        <v>0</v>
      </c>
      <c r="AH213" s="1334">
        <f>IF(ISERROR(VLOOKUP(VLOOKUP($A213, 'E4 TB Allocation Details'!$A$18:$L$217, MATCH("Customer ID", 'E4 TB Allocation Details'!$A$18:$L$18, 0),FALSE), 'E2 Allocators'!$B$15:$W$361, MATCH('O5 Details by Class &amp; Accounts'!AH$18, 'E2 Allocators'!$B$15:$W$15, 0),FALSE)*$E213), 0, VLOOKUP(VLOOKUP($A213, 'E4 TB Allocation Details'!$A$18:$L$217, MATCH("Customer ID", 'E4 TB Allocation Details'!$A$18:$L$18, 0),FALSE), 'E2 Allocators'!$B$15:$W$361, MATCH('O5 Details by Class &amp; Accounts'!AH$18, 'E2 Allocators'!$B$15:$W$15, 0),FALSE)*$E213)</f>
        <v>0</v>
      </c>
      <c r="AI213" s="1334">
        <f>IF(ISERROR(VLOOKUP(VLOOKUP($A213, 'E4 TB Allocation Details'!$A$18:$L$217, MATCH("Customer ID", 'E4 TB Allocation Details'!$A$18:$L$18, 0),FALSE), 'E2 Allocators'!$B$15:$W$361, MATCH('O5 Details by Class &amp; Accounts'!AI$18, 'E2 Allocators'!$B$15:$W$15, 0),FALSE)*$E213), 0, VLOOKUP(VLOOKUP($A213, 'E4 TB Allocation Details'!$A$18:$L$217, MATCH("Customer ID", 'E4 TB Allocation Details'!$A$18:$L$18, 0),FALSE), 'E2 Allocators'!$B$15:$W$361, MATCH('O5 Details by Class &amp; Accounts'!AI$18, 'E2 Allocators'!$B$15:$W$15, 0),FALSE)*$E213)</f>
        <v>0</v>
      </c>
      <c r="AJ213" s="1334">
        <f>IF(ISERROR(VLOOKUP(VLOOKUP($A213, 'E4 TB Allocation Details'!$A$18:$L$217, MATCH("Customer ID", 'E4 TB Allocation Details'!$A$18:$L$18, 0),FALSE), 'E2 Allocators'!$B$15:$W$361, MATCH('O5 Details by Class &amp; Accounts'!AJ$18, 'E2 Allocators'!$B$15:$W$15, 0),FALSE)*$E213), 0, VLOOKUP(VLOOKUP($A213, 'E4 TB Allocation Details'!$A$18:$L$217, MATCH("Customer ID", 'E4 TB Allocation Details'!$A$18:$L$18, 0),FALSE), 'E2 Allocators'!$B$15:$W$361, MATCH('O5 Details by Class &amp; Accounts'!AJ$18, 'E2 Allocators'!$B$15:$W$15, 0),FALSE)*$E213)</f>
        <v>0</v>
      </c>
      <c r="AK213" s="1334">
        <f>IF(ISERROR(VLOOKUP(VLOOKUP($A213, 'E4 TB Allocation Details'!$A$18:$L$217, MATCH("Customer ID", 'E4 TB Allocation Details'!$A$18:$L$18, 0),FALSE), 'E2 Allocators'!$B$15:$W$361, MATCH('O5 Details by Class &amp; Accounts'!AK$18, 'E2 Allocators'!$B$15:$W$15, 0),FALSE)*$E213), 0, VLOOKUP(VLOOKUP($A213, 'E4 TB Allocation Details'!$A$18:$L$217, MATCH("Customer ID", 'E4 TB Allocation Details'!$A$18:$L$18, 0),FALSE), 'E2 Allocators'!$B$15:$W$361, MATCH('O5 Details by Class &amp; Accounts'!AK$18, 'E2 Allocators'!$B$15:$W$15, 0),FALSE)*$E213)</f>
        <v>0</v>
      </c>
      <c r="AL213" s="1334">
        <f>IF(ISERROR(VLOOKUP(VLOOKUP($A213, 'E4 TB Allocation Details'!$A$18:$L$217, MATCH("Customer ID", 'E4 TB Allocation Details'!$A$18:$L$18, 0),FALSE), 'E2 Allocators'!$B$15:$W$361, MATCH('O5 Details by Class &amp; Accounts'!AL$18, 'E2 Allocators'!$B$15:$W$15, 0),FALSE)*$E213), 0, VLOOKUP(VLOOKUP($A213, 'E4 TB Allocation Details'!$A$18:$L$217, MATCH("Customer ID", 'E4 TB Allocation Details'!$A$18:$L$18, 0),FALSE), 'E2 Allocators'!$B$15:$W$361, MATCH('O5 Details by Class &amp; Accounts'!AL$18, 'E2 Allocators'!$B$15:$W$15, 0),FALSE)*$E213)</f>
        <v>0</v>
      </c>
      <c r="AM213" s="1334">
        <f>IF(ISERROR(VLOOKUP(VLOOKUP($A213, 'E4 TB Allocation Details'!$A$18:$L$217, MATCH("Customer ID", 'E4 TB Allocation Details'!$A$18:$L$18, 0),FALSE), 'E2 Allocators'!$B$15:$W$361, MATCH('O5 Details by Class &amp; Accounts'!AM$18, 'E2 Allocators'!$B$15:$W$15, 0),FALSE)*$E213), 0, VLOOKUP(VLOOKUP($A213, 'E4 TB Allocation Details'!$A$18:$L$217, MATCH("Customer ID", 'E4 TB Allocation Details'!$A$18:$L$18, 0),FALSE), 'E2 Allocators'!$B$15:$W$361, MATCH('O5 Details by Class &amp; Accounts'!AM$18, 'E2 Allocators'!$B$15:$W$15, 0),FALSE)*$E213)</f>
        <v>0</v>
      </c>
      <c r="AN213" s="1334">
        <f>IF(ISERROR(VLOOKUP(VLOOKUP($A213, 'E4 TB Allocation Details'!$A$18:$L$217, MATCH("Customer ID", 'E4 TB Allocation Details'!$A$18:$L$18, 0),FALSE), 'E2 Allocators'!$B$15:$W$361, MATCH('O5 Details by Class &amp; Accounts'!AN$18, 'E2 Allocators'!$B$15:$W$15, 0),FALSE)*$E213), 0, VLOOKUP(VLOOKUP($A213, 'E4 TB Allocation Details'!$A$18:$L$217, MATCH("Customer ID", 'E4 TB Allocation Details'!$A$18:$L$18, 0),FALSE), 'E2 Allocators'!$B$15:$W$361, MATCH('O5 Details by Class &amp; Accounts'!AN$18, 'E2 Allocators'!$B$15:$W$15, 0),FALSE)*$E213)</f>
        <v>0</v>
      </c>
      <c r="AO213" s="1334">
        <f>IF(ISERROR(VLOOKUP(VLOOKUP($A213, 'E4 TB Allocation Details'!$A$18:$L$217, MATCH("Customer ID", 'E4 TB Allocation Details'!$A$18:$L$18, 0),FALSE), 'E2 Allocators'!$B$15:$W$361, MATCH('O5 Details by Class &amp; Accounts'!AO$18, 'E2 Allocators'!$B$15:$W$15, 0),FALSE)*$E213), 0, VLOOKUP(VLOOKUP($A213, 'E4 TB Allocation Details'!$A$18:$L$217, MATCH("Customer ID", 'E4 TB Allocation Details'!$A$18:$L$18, 0),FALSE), 'E2 Allocators'!$B$15:$W$361, MATCH('O5 Details by Class &amp; Accounts'!AO$18, 'E2 Allocators'!$B$15:$W$15, 0),FALSE)*$E213)</f>
        <v>0</v>
      </c>
      <c r="AP213" s="1334">
        <f>IF(ISERROR(VLOOKUP(VLOOKUP($A213, 'E4 TB Allocation Details'!$A$18:$L$217, MATCH("Customer ID", 'E4 TB Allocation Details'!$A$18:$L$18, 0),FALSE), 'E2 Allocators'!$B$15:$W$361, MATCH('O5 Details by Class &amp; Accounts'!AP$18, 'E2 Allocators'!$B$15:$W$15, 0),FALSE)*$E213), 0, VLOOKUP(VLOOKUP($A213, 'E4 TB Allocation Details'!$A$18:$L$217, MATCH("Customer ID", 'E4 TB Allocation Details'!$A$18:$L$18, 0),FALSE), 'E2 Allocators'!$B$15:$W$361, MATCH('O5 Details by Class &amp; Accounts'!AP$18, 'E2 Allocators'!$B$15:$W$15, 0),FALSE)*$E213)</f>
        <v>0</v>
      </c>
      <c r="AQ213" s="1334">
        <f>IF(ISERROR(VLOOKUP(VLOOKUP($A213, 'E4 TB Allocation Details'!$A$18:$L$217, MATCH("Customer ID", 'E4 TB Allocation Details'!$A$18:$L$18, 0),FALSE), 'E2 Allocators'!$B$15:$W$361, MATCH('O5 Details by Class &amp; Accounts'!AQ$18, 'E2 Allocators'!$B$15:$W$15, 0),FALSE)*$E213), 0, VLOOKUP(VLOOKUP($A213, 'E4 TB Allocation Details'!$A$18:$L$217, MATCH("Customer ID", 'E4 TB Allocation Details'!$A$18:$L$18, 0),FALSE), 'E2 Allocators'!$B$15:$W$361, MATCH('O5 Details by Class &amp; Accounts'!AQ$18, 'E2 Allocators'!$B$15:$W$15, 0),FALSE)*$E213)</f>
        <v>0</v>
      </c>
      <c r="AR213" s="1334">
        <f>IF(ISERROR(VLOOKUP(VLOOKUP($A213, 'E4 TB Allocation Details'!$A$18:$L$217, MATCH("Customer ID", 'E4 TB Allocation Details'!$A$18:$L$18, 0),FALSE), 'E2 Allocators'!$B$15:$W$361, MATCH('O5 Details by Class &amp; Accounts'!AR$18, 'E2 Allocators'!$B$15:$W$15, 0),FALSE)*$E213), 0, VLOOKUP(VLOOKUP($A213, 'E4 TB Allocation Details'!$A$18:$L$217, MATCH("Customer ID", 'E4 TB Allocation Details'!$A$18:$L$18, 0),FALSE), 'E2 Allocators'!$B$15:$W$361, MATCH('O5 Details by Class &amp; Accounts'!AR$18, 'E2 Allocators'!$B$15:$W$15, 0),FALSE)*$E213)</f>
        <v>0</v>
      </c>
      <c r="AS213" s="1334">
        <f>IF(ISERROR(VLOOKUP(VLOOKUP($A213, 'E4 TB Allocation Details'!$A$18:$L$217, MATCH("Customer ID", 'E4 TB Allocation Details'!$A$18:$L$18, 0),FALSE), 'E2 Allocators'!$B$15:$W$361, MATCH('O5 Details by Class &amp; Accounts'!AS$18, 'E2 Allocators'!$B$15:$W$15, 0),FALSE)*$E213), 0, VLOOKUP(VLOOKUP($A213, 'E4 TB Allocation Details'!$A$18:$L$217, MATCH("Customer ID", 'E4 TB Allocation Details'!$A$18:$L$18, 0),FALSE), 'E2 Allocators'!$B$15:$W$361, MATCH('O5 Details by Class &amp; Accounts'!AS$18, 'E2 Allocators'!$B$15:$W$15, 0),FALSE)*$E213)</f>
        <v>0</v>
      </c>
      <c r="AT213" s="1334">
        <f>IF(ISERROR(VLOOKUP(VLOOKUP($A213, 'E4 TB Allocation Details'!$A$18:$L$217, MATCH("Customer ID", 'E4 TB Allocation Details'!$A$18:$L$18, 0),FALSE), 'E2 Allocators'!$B$15:$W$361, MATCH('O5 Details by Class &amp; Accounts'!AT$18, 'E2 Allocators'!$B$15:$W$15, 0),FALSE)*$E213), 0, VLOOKUP(VLOOKUP($A213, 'E4 TB Allocation Details'!$A$18:$L$217, MATCH("Customer ID", 'E4 TB Allocation Details'!$A$18:$L$18, 0),FALSE), 'E2 Allocators'!$B$15:$W$361, MATCH('O5 Details by Class &amp; Accounts'!AT$18, 'E2 Allocators'!$B$15:$W$15, 0),FALSE)*$E213)</f>
        <v>0</v>
      </c>
      <c r="AU213" s="1334">
        <f>IF(ISERROR(VLOOKUP(VLOOKUP($A213, 'E4 TB Allocation Details'!$A$18:$L$217, MATCH("Customer ID", 'E4 TB Allocation Details'!$A$18:$L$18, 0),FALSE), 'E2 Allocators'!$B$15:$W$361, MATCH('O5 Details by Class &amp; Accounts'!AU$18, 'E2 Allocators'!$B$15:$W$15, 0),FALSE)*$E213), 0, VLOOKUP(VLOOKUP($A213, 'E4 TB Allocation Details'!$A$18:$L$217, MATCH("Customer ID", 'E4 TB Allocation Details'!$A$18:$L$18, 0),FALSE), 'E2 Allocators'!$B$15:$W$361, MATCH('O5 Details by Class &amp; Accounts'!AU$18, 'E2 Allocators'!$B$15:$W$15, 0),FALSE)*$E213)</f>
        <v>0</v>
      </c>
      <c r="AV213" s="1334">
        <f>IF(ISERROR(VLOOKUP(VLOOKUP($A213, 'E4 TB Allocation Details'!$A$18:$L$217, MATCH("Customer ID", 'E4 TB Allocation Details'!$A$18:$L$18, 0),FALSE), 'E2 Allocators'!$B$15:$W$361, MATCH('O5 Details by Class &amp; Accounts'!AV$18, 'E2 Allocators'!$B$15:$W$15, 0),FALSE)*$E213), 0, VLOOKUP(VLOOKUP($A213, 'E4 TB Allocation Details'!$A$18:$L$217, MATCH("Customer ID", 'E4 TB Allocation Details'!$A$18:$L$18, 0),FALSE), 'E2 Allocators'!$B$15:$W$361, MATCH('O5 Details by Class &amp; Accounts'!AV$18, 'E2 Allocators'!$B$15:$W$15, 0),FALSE)*$E213)</f>
        <v>0</v>
      </c>
      <c r="AW213" s="1334">
        <f>IF(ISERROR(VLOOKUP(VLOOKUP($A213, 'E4 TB Allocation Details'!$A$18:$L$217, MATCH("Customer ID", 'E4 TB Allocation Details'!$A$18:$L$18, 0),FALSE), 'E2 Allocators'!$B$15:$W$361, MATCH('O5 Details by Class &amp; Accounts'!AW$18, 'E2 Allocators'!$B$15:$W$15, 0),FALSE)*$E213), 0, VLOOKUP(VLOOKUP($A213, 'E4 TB Allocation Details'!$A$18:$L$217, MATCH("Customer ID", 'E4 TB Allocation Details'!$A$18:$L$18, 0),FALSE), 'E2 Allocators'!$B$15:$W$361, MATCH('O5 Details by Class &amp; Accounts'!AW$18, 'E2 Allocators'!$B$15:$W$15, 0),FALSE)*$E213)</f>
        <v>0</v>
      </c>
      <c r="AX213" s="1334">
        <f t="shared" si="51"/>
        <v>0</v>
      </c>
      <c r="AY213" s="1334">
        <f>IF(ISERROR(VLOOKUP(VLOOKUP($A213, 'E4 TB Allocation Details'!$A$18:$L$217, MATCH("Misc ID", 'E4 TB Allocation Details'!$A$18:$L$18, 0),FALSE), 'E2 Allocators'!$B$15:$W$361, MATCH('O5 Details by Class &amp; Accounts'!AY$18, 'E2 Allocators'!$B$15:$W$15, 0),FALSE)*$E213), 0, VLOOKUP(VLOOKUP($A213, 'E4 TB Allocation Details'!$A$18:$L$217, MATCH("Misc ID", 'E4 TB Allocation Details'!$A$18:$L$18, 0),FALSE), 'E2 Allocators'!$B$15:$W$361, MATCH('O5 Details by Class &amp; Accounts'!AY$18, 'E2 Allocators'!$B$15:$W$15, 0),FALSE)*$E213)</f>
        <v>0</v>
      </c>
      <c r="AZ213" s="1334">
        <f>IF(ISERROR(VLOOKUP(VLOOKUP($A213, 'E4 TB Allocation Details'!$A$18:$L$217, MATCH("Misc ID", 'E4 TB Allocation Details'!$A$18:$L$18, 0),FALSE), 'E2 Allocators'!$B$15:$W$361, MATCH('O5 Details by Class &amp; Accounts'!AZ$18, 'E2 Allocators'!$B$15:$W$15, 0),FALSE)*$E213), 0, VLOOKUP(VLOOKUP($A213, 'E4 TB Allocation Details'!$A$18:$L$217, MATCH("Misc ID", 'E4 TB Allocation Details'!$A$18:$L$18, 0),FALSE), 'E2 Allocators'!$B$15:$W$361, MATCH('O5 Details by Class &amp; Accounts'!AZ$18, 'E2 Allocators'!$B$15:$W$15, 0),FALSE)*$E213)</f>
        <v>0</v>
      </c>
      <c r="BA213" s="1334">
        <f>IF(ISERROR(VLOOKUP(VLOOKUP($A213, 'E4 TB Allocation Details'!$A$18:$L$217, MATCH("Misc ID", 'E4 TB Allocation Details'!$A$18:$L$18, 0),FALSE), 'E2 Allocators'!$B$15:$W$361, MATCH('O5 Details by Class &amp; Accounts'!BA$18, 'E2 Allocators'!$B$15:$W$15, 0),FALSE)*$E213), 0, VLOOKUP(VLOOKUP($A213, 'E4 TB Allocation Details'!$A$18:$L$217, MATCH("Misc ID", 'E4 TB Allocation Details'!$A$18:$L$18, 0),FALSE), 'E2 Allocators'!$B$15:$W$361, MATCH('O5 Details by Class &amp; Accounts'!BA$18, 'E2 Allocators'!$B$15:$W$15, 0),FALSE)*$E213)</f>
        <v>0</v>
      </c>
      <c r="BB213" s="1334">
        <f>IF(ISERROR(VLOOKUP(VLOOKUP($A213, 'E4 TB Allocation Details'!$A$18:$L$217, MATCH("Misc ID", 'E4 TB Allocation Details'!$A$18:$L$18, 0),FALSE), 'E2 Allocators'!$B$15:$W$361, MATCH('O5 Details by Class &amp; Accounts'!BB$18, 'E2 Allocators'!$B$15:$W$15, 0),FALSE)*$E213), 0, VLOOKUP(VLOOKUP($A213, 'E4 TB Allocation Details'!$A$18:$L$217, MATCH("Misc ID", 'E4 TB Allocation Details'!$A$18:$L$18, 0),FALSE), 'E2 Allocators'!$B$15:$W$361, MATCH('O5 Details by Class &amp; Accounts'!BB$18, 'E2 Allocators'!$B$15:$W$15, 0),FALSE)*$E213)</f>
        <v>0</v>
      </c>
      <c r="BC213" s="1334">
        <f>IF(ISERROR(VLOOKUP(VLOOKUP($A213, 'E4 TB Allocation Details'!$A$18:$L$217, MATCH("Misc ID", 'E4 TB Allocation Details'!$A$18:$L$18, 0),FALSE), 'E2 Allocators'!$B$15:$W$361, MATCH('O5 Details by Class &amp; Accounts'!BC$18, 'E2 Allocators'!$B$15:$W$15, 0),FALSE)*$E213), 0, VLOOKUP(VLOOKUP($A213, 'E4 TB Allocation Details'!$A$18:$L$217, MATCH("Misc ID", 'E4 TB Allocation Details'!$A$18:$L$18, 0),FALSE), 'E2 Allocators'!$B$15:$W$361, MATCH('O5 Details by Class &amp; Accounts'!BC$18, 'E2 Allocators'!$B$15:$W$15, 0),FALSE)*$E213)</f>
        <v>0</v>
      </c>
      <c r="BD213" s="1334">
        <f>IF(ISERROR(VLOOKUP(VLOOKUP($A213, 'E4 TB Allocation Details'!$A$18:$L$217, MATCH("Misc ID", 'E4 TB Allocation Details'!$A$18:$L$18, 0),FALSE), 'E2 Allocators'!$B$15:$W$361, MATCH('O5 Details by Class &amp; Accounts'!BD$18, 'E2 Allocators'!$B$15:$W$15, 0),FALSE)*$E213), 0, VLOOKUP(VLOOKUP($A213, 'E4 TB Allocation Details'!$A$18:$L$217, MATCH("Misc ID", 'E4 TB Allocation Details'!$A$18:$L$18, 0),FALSE), 'E2 Allocators'!$B$15:$W$361, MATCH('O5 Details by Class &amp; Accounts'!BD$18, 'E2 Allocators'!$B$15:$W$15, 0),FALSE)*$E213)</f>
        <v>0</v>
      </c>
      <c r="BE213" s="1334">
        <f>IF(ISERROR(VLOOKUP(VLOOKUP($A213, 'E4 TB Allocation Details'!$A$18:$L$217, MATCH("Misc ID", 'E4 TB Allocation Details'!$A$18:$L$18, 0),FALSE), 'E2 Allocators'!$B$15:$W$361, MATCH('O5 Details by Class &amp; Accounts'!BE$18, 'E2 Allocators'!$B$15:$W$15, 0),FALSE)*$E213), 0, VLOOKUP(VLOOKUP($A213, 'E4 TB Allocation Details'!$A$18:$L$217, MATCH("Misc ID", 'E4 TB Allocation Details'!$A$18:$L$18, 0),FALSE), 'E2 Allocators'!$B$15:$W$361, MATCH('O5 Details by Class &amp; Accounts'!BE$18, 'E2 Allocators'!$B$15:$W$15, 0),FALSE)*$E213)</f>
        <v>0</v>
      </c>
      <c r="BF213" s="1334">
        <f>IF(ISERROR(VLOOKUP(VLOOKUP($A213, 'E4 TB Allocation Details'!$A$18:$L$217, MATCH("Misc ID", 'E4 TB Allocation Details'!$A$18:$L$18, 0),FALSE), 'E2 Allocators'!$B$15:$W$361, MATCH('O5 Details by Class &amp; Accounts'!BF$18, 'E2 Allocators'!$B$15:$W$15, 0),FALSE)*$E213), 0, VLOOKUP(VLOOKUP($A213, 'E4 TB Allocation Details'!$A$18:$L$217, MATCH("Misc ID", 'E4 TB Allocation Details'!$A$18:$L$18, 0),FALSE), 'E2 Allocators'!$B$15:$W$361, MATCH('O5 Details by Class &amp; Accounts'!BF$18, 'E2 Allocators'!$B$15:$W$15, 0),FALSE)*$E213)</f>
        <v>0</v>
      </c>
      <c r="BG213" s="1334">
        <f>IF(ISERROR(VLOOKUP(VLOOKUP($A213, 'E4 TB Allocation Details'!$A$18:$L$217, MATCH("Misc ID", 'E4 TB Allocation Details'!$A$18:$L$18, 0),FALSE), 'E2 Allocators'!$B$15:$W$361, MATCH('O5 Details by Class &amp; Accounts'!BG$18, 'E2 Allocators'!$B$15:$W$15, 0),FALSE)*$E213), 0, VLOOKUP(VLOOKUP($A213, 'E4 TB Allocation Details'!$A$18:$L$217, MATCH("Misc ID", 'E4 TB Allocation Details'!$A$18:$L$18, 0),FALSE), 'E2 Allocators'!$B$15:$W$361, MATCH('O5 Details by Class &amp; Accounts'!BG$18, 'E2 Allocators'!$B$15:$W$15, 0),FALSE)*$E213)</f>
        <v>0</v>
      </c>
      <c r="BH213" s="1334">
        <f>IF(ISERROR(VLOOKUP(VLOOKUP($A213, 'E4 TB Allocation Details'!$A$18:$L$217, MATCH("Misc ID", 'E4 TB Allocation Details'!$A$18:$L$18, 0),FALSE), 'E2 Allocators'!$B$15:$W$361, MATCH('O5 Details by Class &amp; Accounts'!BH$18, 'E2 Allocators'!$B$15:$W$15, 0),FALSE)*$E213), 0, VLOOKUP(VLOOKUP($A213, 'E4 TB Allocation Details'!$A$18:$L$217, MATCH("Misc ID", 'E4 TB Allocation Details'!$A$18:$L$18, 0),FALSE), 'E2 Allocators'!$B$15:$W$361, MATCH('O5 Details by Class &amp; Accounts'!BH$18, 'E2 Allocators'!$B$15:$W$15, 0),FALSE)*$E213)</f>
        <v>0</v>
      </c>
      <c r="BI213" s="1334">
        <f>IF(ISERROR(VLOOKUP(VLOOKUP($A213, 'E4 TB Allocation Details'!$A$18:$L$217, MATCH("Misc ID", 'E4 TB Allocation Details'!$A$18:$L$18, 0),FALSE), 'E2 Allocators'!$B$15:$W$361, MATCH('O5 Details by Class &amp; Accounts'!BI$18, 'E2 Allocators'!$B$15:$W$15, 0),FALSE)*$E213), 0, VLOOKUP(VLOOKUP($A213, 'E4 TB Allocation Details'!$A$18:$L$217, MATCH("Misc ID", 'E4 TB Allocation Details'!$A$18:$L$18, 0),FALSE), 'E2 Allocators'!$B$15:$W$361, MATCH('O5 Details by Class &amp; Accounts'!BI$18, 'E2 Allocators'!$B$15:$W$15, 0),FALSE)*$E213)</f>
        <v>0</v>
      </c>
      <c r="BJ213" s="1334">
        <f>IF(ISERROR(VLOOKUP(VLOOKUP($A213, 'E4 TB Allocation Details'!$A$18:$L$217, MATCH("Misc ID", 'E4 TB Allocation Details'!$A$18:$L$18, 0),FALSE), 'E2 Allocators'!$B$15:$W$361, MATCH('O5 Details by Class &amp; Accounts'!BJ$18, 'E2 Allocators'!$B$15:$W$15, 0),FALSE)*$E213), 0, VLOOKUP(VLOOKUP($A213, 'E4 TB Allocation Details'!$A$18:$L$217, MATCH("Misc ID", 'E4 TB Allocation Details'!$A$18:$L$18, 0),FALSE), 'E2 Allocators'!$B$15:$W$361, MATCH('O5 Details by Class &amp; Accounts'!BJ$18, 'E2 Allocators'!$B$15:$W$15, 0),FALSE)*$E213)</f>
        <v>0</v>
      </c>
      <c r="BK213" s="1334">
        <f>IF(ISERROR(VLOOKUP(VLOOKUP($A213, 'E4 TB Allocation Details'!$A$18:$L$217, MATCH("Misc ID", 'E4 TB Allocation Details'!$A$18:$L$18, 0),FALSE), 'E2 Allocators'!$B$15:$W$361, MATCH('O5 Details by Class &amp; Accounts'!BK$18, 'E2 Allocators'!$B$15:$W$15, 0),FALSE)*$E213), 0, VLOOKUP(VLOOKUP($A213, 'E4 TB Allocation Details'!$A$18:$L$217, MATCH("Misc ID", 'E4 TB Allocation Details'!$A$18:$L$18, 0),FALSE), 'E2 Allocators'!$B$15:$W$361, MATCH('O5 Details by Class &amp; Accounts'!BK$18, 'E2 Allocators'!$B$15:$W$15, 0),FALSE)*$E213)</f>
        <v>0</v>
      </c>
      <c r="BL213" s="1334">
        <f>IF(ISERROR(VLOOKUP(VLOOKUP($A213, 'E4 TB Allocation Details'!$A$18:$L$217, MATCH("Misc ID", 'E4 TB Allocation Details'!$A$18:$L$18, 0),FALSE), 'E2 Allocators'!$B$15:$W$361, MATCH('O5 Details by Class &amp; Accounts'!BL$18, 'E2 Allocators'!$B$15:$W$15, 0),FALSE)*$E213), 0, VLOOKUP(VLOOKUP($A213, 'E4 TB Allocation Details'!$A$18:$L$217, MATCH("Misc ID", 'E4 TB Allocation Details'!$A$18:$L$18, 0),FALSE), 'E2 Allocators'!$B$15:$W$361, MATCH('O5 Details by Class &amp; Accounts'!BL$18, 'E2 Allocators'!$B$15:$W$15, 0),FALSE)*$E213)</f>
        <v>0</v>
      </c>
      <c r="BM213" s="1334">
        <f>IF(ISERROR(VLOOKUP(VLOOKUP($A213, 'E4 TB Allocation Details'!$A$18:$L$217, MATCH("Misc ID", 'E4 TB Allocation Details'!$A$18:$L$18, 0),FALSE), 'E2 Allocators'!$B$15:$W$361, MATCH('O5 Details by Class &amp; Accounts'!BM$18, 'E2 Allocators'!$B$15:$W$15, 0),FALSE)*$E213), 0, VLOOKUP(VLOOKUP($A213, 'E4 TB Allocation Details'!$A$18:$L$217, MATCH("Misc ID", 'E4 TB Allocation Details'!$A$18:$L$18, 0),FALSE), 'E2 Allocators'!$B$15:$W$361, MATCH('O5 Details by Class &amp; Accounts'!BM$18, 'E2 Allocators'!$B$15:$W$15, 0),FALSE)*$E213)</f>
        <v>0</v>
      </c>
      <c r="BN213" s="1334">
        <f>IF(ISERROR(VLOOKUP(VLOOKUP($A213, 'E4 TB Allocation Details'!$A$18:$L$217, MATCH("Misc ID", 'E4 TB Allocation Details'!$A$18:$L$18, 0),FALSE), 'E2 Allocators'!$B$15:$W$361, MATCH('O5 Details by Class &amp; Accounts'!BN$18, 'E2 Allocators'!$B$15:$W$15, 0),FALSE)*$E213), 0, VLOOKUP(VLOOKUP($A213, 'E4 TB Allocation Details'!$A$18:$L$217, MATCH("Misc ID", 'E4 TB Allocation Details'!$A$18:$L$18, 0),FALSE), 'E2 Allocators'!$B$15:$W$361, MATCH('O5 Details by Class &amp; Accounts'!BN$18, 'E2 Allocators'!$B$15:$W$15, 0),FALSE)*$E213)</f>
        <v>0</v>
      </c>
      <c r="BO213" s="1334">
        <f>IF(ISERROR(VLOOKUP(VLOOKUP($A213, 'E4 TB Allocation Details'!$A$18:$L$217, MATCH("Misc ID", 'E4 TB Allocation Details'!$A$18:$L$18, 0),FALSE), 'E2 Allocators'!$B$15:$W$361, MATCH('O5 Details by Class &amp; Accounts'!BO$18, 'E2 Allocators'!$B$15:$W$15, 0),FALSE)*$E213), 0, VLOOKUP(VLOOKUP($A213, 'E4 TB Allocation Details'!$A$18:$L$217, MATCH("Misc ID", 'E4 TB Allocation Details'!$A$18:$L$18, 0),FALSE), 'E2 Allocators'!$B$15:$W$361, MATCH('O5 Details by Class &amp; Accounts'!BO$18, 'E2 Allocators'!$B$15:$W$15, 0),FALSE)*$E213)</f>
        <v>0</v>
      </c>
      <c r="BP213" s="1334">
        <f>IF(ISERROR(VLOOKUP(VLOOKUP($A213, 'E4 TB Allocation Details'!$A$18:$L$217, MATCH("Misc ID", 'E4 TB Allocation Details'!$A$18:$L$18, 0),FALSE), 'E2 Allocators'!$B$15:$W$361, MATCH('O5 Details by Class &amp; Accounts'!BP$18, 'E2 Allocators'!$B$15:$W$15, 0),FALSE)*$E213), 0, VLOOKUP(VLOOKUP($A213, 'E4 TB Allocation Details'!$A$18:$L$217, MATCH("Misc ID", 'E4 TB Allocation Details'!$A$18:$L$18, 0),FALSE), 'E2 Allocators'!$B$15:$W$361, MATCH('O5 Details by Class &amp; Accounts'!BP$18, 'E2 Allocators'!$B$15:$W$15, 0),FALSE)*$E213)</f>
        <v>0</v>
      </c>
      <c r="BQ213" s="1334">
        <f>IF(ISERROR(VLOOKUP(VLOOKUP($A213, 'E4 TB Allocation Details'!$A$18:$L$217, MATCH("Misc ID", 'E4 TB Allocation Details'!$A$18:$L$18, 0),FALSE), 'E2 Allocators'!$B$15:$W$361, MATCH('O5 Details by Class &amp; Accounts'!BQ$18, 'E2 Allocators'!$B$15:$W$15, 0),FALSE)*$E213), 0, VLOOKUP(VLOOKUP($A213, 'E4 TB Allocation Details'!$A$18:$L$217, MATCH("Misc ID", 'E4 TB Allocation Details'!$A$18:$L$18, 0),FALSE), 'E2 Allocators'!$B$15:$W$361, MATCH('O5 Details by Class &amp; Accounts'!BQ$18, 'E2 Allocators'!$B$15:$W$15, 0),FALSE)*$E213)</f>
        <v>0</v>
      </c>
      <c r="BR213" s="1334">
        <f>IF(ISERROR(VLOOKUP(VLOOKUP($A213, 'E4 TB Allocation Details'!$A$18:$L$217, MATCH("Misc ID", 'E4 TB Allocation Details'!$A$18:$L$18, 0),FALSE), 'E2 Allocators'!$B$15:$W$361, MATCH('O5 Details by Class &amp; Accounts'!BR$18, 'E2 Allocators'!$B$15:$W$15, 0),FALSE)*$E213), 0, VLOOKUP(VLOOKUP($A213, 'E4 TB Allocation Details'!$A$18:$L$217, MATCH("Misc ID", 'E4 TB Allocation Details'!$A$18:$L$18, 0),FALSE), 'E2 Allocators'!$B$15:$W$361, MATCH('O5 Details by Class &amp; Accounts'!BR$18, 'E2 Allocators'!$B$15:$W$15, 0),FALSE)*$E213)</f>
        <v>0</v>
      </c>
      <c r="BS213" s="1334">
        <f t="shared" si="48"/>
        <v>0</v>
      </c>
      <c r="BT213" s="1334">
        <f>IF(ISERROR(VLOOKUP(VLOOKUP($A213, 'E4 TB Allocation Details'!$A$18:$L$217, MATCH("A &amp; G ID", 'E4 TB Allocation Details'!$A$18:$L$18, 0),FALSE), 'E2 Allocators'!$B$15:$W$361, MATCH('O5 Details by Class &amp; Accounts'!BT$18, 'E2 Allocators'!$B$15:$W$15, 0),FALSE)*$E213), 0, VLOOKUP(VLOOKUP($A213, 'E4 TB Allocation Details'!$A$18:$L$217, MATCH("A &amp; G ID", 'E4 TB Allocation Details'!$A$18:$L$18, 0),FALSE), 'E2 Allocators'!$B$15:$W$361, MATCH('O5 Details by Class &amp; Accounts'!BT$18, 'E2 Allocators'!$B$15:$W$15, 0),FALSE)*$E213)</f>
        <v>304916.34444577689</v>
      </c>
      <c r="BU213" s="1334">
        <f>IF(ISERROR(VLOOKUP(VLOOKUP($A213, 'E4 TB Allocation Details'!$A$18:$L$217, MATCH("A &amp; G ID", 'E4 TB Allocation Details'!$A$18:$L$18, 0),FALSE), 'E2 Allocators'!$B$15:$W$361, MATCH('O5 Details by Class &amp; Accounts'!BU$18, 'E2 Allocators'!$B$15:$W$15, 0),FALSE)*$E213), 0, VLOOKUP(VLOOKUP($A213, 'E4 TB Allocation Details'!$A$18:$L$217, MATCH("A &amp; G ID", 'E4 TB Allocation Details'!$A$18:$L$18, 0),FALSE), 'E2 Allocators'!$B$15:$W$361, MATCH('O5 Details by Class &amp; Accounts'!BU$18, 'E2 Allocators'!$B$15:$W$15, 0),FALSE)*$E213)</f>
        <v>77236.943536395513</v>
      </c>
      <c r="BV213" s="1334">
        <f>IF(ISERROR(VLOOKUP(VLOOKUP($A213, 'E4 TB Allocation Details'!$A$18:$L$217, MATCH("A &amp; G ID", 'E4 TB Allocation Details'!$A$18:$L$18, 0),FALSE), 'E2 Allocators'!$B$15:$W$361, MATCH('O5 Details by Class &amp; Accounts'!BV$18, 'E2 Allocators'!$B$15:$W$15, 0),FALSE)*$E213), 0, VLOOKUP(VLOOKUP($A213, 'E4 TB Allocation Details'!$A$18:$L$217, MATCH("A &amp; G ID", 'E4 TB Allocation Details'!$A$18:$L$18, 0),FALSE), 'E2 Allocators'!$B$15:$W$361, MATCH('O5 Details by Class &amp; Accounts'!BV$18, 'E2 Allocators'!$B$15:$W$15, 0),FALSE)*$E213)</f>
        <v>92319.85797694065</v>
      </c>
      <c r="BW213" s="1334">
        <f>IF(ISERROR(VLOOKUP(VLOOKUP($A213, 'E4 TB Allocation Details'!$A$18:$L$217, MATCH("A &amp; G ID", 'E4 TB Allocation Details'!$A$18:$L$18, 0),FALSE), 'E2 Allocators'!$B$15:$W$361, MATCH('O5 Details by Class &amp; Accounts'!BW$18, 'E2 Allocators'!$B$15:$W$15, 0),FALSE)*$E213), 0, VLOOKUP(VLOOKUP($A213, 'E4 TB Allocation Details'!$A$18:$L$217, MATCH("A &amp; G ID", 'E4 TB Allocation Details'!$A$18:$L$18, 0),FALSE), 'E2 Allocators'!$B$15:$W$361, MATCH('O5 Details by Class &amp; Accounts'!BW$18, 'E2 Allocators'!$B$15:$W$15, 0),FALSE)*$E213)</f>
        <v>0</v>
      </c>
      <c r="BX213" s="1334">
        <f>IF(ISERROR(VLOOKUP(VLOOKUP($A213, 'E4 TB Allocation Details'!$A$18:$L$217, MATCH("A &amp; G ID", 'E4 TB Allocation Details'!$A$18:$L$18, 0),FALSE), 'E2 Allocators'!$B$15:$W$361, MATCH('O5 Details by Class &amp; Accounts'!BX$18, 'E2 Allocators'!$B$15:$W$15, 0),FALSE)*$E213), 0, VLOOKUP(VLOOKUP($A213, 'E4 TB Allocation Details'!$A$18:$L$217, MATCH("A &amp; G ID", 'E4 TB Allocation Details'!$A$18:$L$18, 0),FALSE), 'E2 Allocators'!$B$15:$W$361, MATCH('O5 Details by Class &amp; Accounts'!BX$18, 'E2 Allocators'!$B$15:$W$15, 0),FALSE)*$E213)</f>
        <v>34194.62227006071</v>
      </c>
      <c r="BY213" s="1334">
        <f>IF(ISERROR(VLOOKUP(VLOOKUP($A213, 'E4 TB Allocation Details'!$A$18:$L$217, MATCH("A &amp; G ID", 'E4 TB Allocation Details'!$A$18:$L$18, 0),FALSE), 'E2 Allocators'!$B$15:$W$361, MATCH('O5 Details by Class &amp; Accounts'!BY$18, 'E2 Allocators'!$B$15:$W$15, 0),FALSE)*$E213), 0, VLOOKUP(VLOOKUP($A213, 'E4 TB Allocation Details'!$A$18:$L$217, MATCH("A &amp; G ID", 'E4 TB Allocation Details'!$A$18:$L$18, 0),FALSE), 'E2 Allocators'!$B$15:$W$361, MATCH('O5 Details by Class &amp; Accounts'!BY$18, 'E2 Allocators'!$B$15:$W$15, 0),FALSE)*$E213)</f>
        <v>44925.670802090339</v>
      </c>
      <c r="BZ213" s="1334">
        <f>IF(ISERROR(VLOOKUP(VLOOKUP($A213, 'E4 TB Allocation Details'!$A$18:$L$217, MATCH("A &amp; G ID", 'E4 TB Allocation Details'!$A$18:$L$18, 0),FALSE), 'E2 Allocators'!$B$15:$W$361, MATCH('O5 Details by Class &amp; Accounts'!BZ$18, 'E2 Allocators'!$B$15:$W$15, 0),FALSE)*$E213), 0, VLOOKUP(VLOOKUP($A213, 'E4 TB Allocation Details'!$A$18:$L$217, MATCH("A &amp; G ID", 'E4 TB Allocation Details'!$A$18:$L$18, 0),FALSE), 'E2 Allocators'!$B$15:$W$361, MATCH('O5 Details by Class &amp; Accounts'!BZ$18, 'E2 Allocators'!$B$15:$W$15, 0),FALSE)*$E213)</f>
        <v>29452.293036743555</v>
      </c>
      <c r="CA213" s="1334">
        <f>IF(ISERROR(VLOOKUP(VLOOKUP($A213, 'E4 TB Allocation Details'!$A$18:$L$217, MATCH("A &amp; G ID", 'E4 TB Allocation Details'!$A$18:$L$18, 0),FALSE), 'E2 Allocators'!$B$15:$W$361, MATCH('O5 Details by Class &amp; Accounts'!CA$18, 'E2 Allocators'!$B$15:$W$15, 0),FALSE)*$E213), 0, VLOOKUP(VLOOKUP($A213, 'E4 TB Allocation Details'!$A$18:$L$217, MATCH("A &amp; G ID", 'E4 TB Allocation Details'!$A$18:$L$18, 0),FALSE), 'E2 Allocators'!$B$15:$W$361, MATCH('O5 Details by Class &amp; Accounts'!CA$18, 'E2 Allocators'!$B$15:$W$15, 0),FALSE)*$E213)</f>
        <v>1860.8527091878436</v>
      </c>
      <c r="CB213" s="1334">
        <f>IF(ISERROR(VLOOKUP(VLOOKUP($A213, 'E4 TB Allocation Details'!$A$18:$L$217, MATCH("A &amp; G ID", 'E4 TB Allocation Details'!$A$18:$L$18, 0),FALSE), 'E2 Allocators'!$B$15:$W$361, MATCH('O5 Details by Class &amp; Accounts'!CB$18, 'E2 Allocators'!$B$15:$W$15, 0),FALSE)*$E213), 0, VLOOKUP(VLOOKUP($A213, 'E4 TB Allocation Details'!$A$18:$L$217, MATCH("A &amp; G ID", 'E4 TB Allocation Details'!$A$18:$L$18, 0),FALSE), 'E2 Allocators'!$B$15:$W$361, MATCH('O5 Details by Class &amp; Accounts'!CB$18, 'E2 Allocators'!$B$15:$W$15, 0),FALSE)*$E213)</f>
        <v>1606.4152228044034</v>
      </c>
      <c r="CC213" s="1334">
        <f>IF(ISERROR(VLOOKUP(VLOOKUP($A213, 'E4 TB Allocation Details'!$A$18:$L$217, MATCH("A &amp; G ID", 'E4 TB Allocation Details'!$A$18:$L$18, 0),FALSE), 'E2 Allocators'!$B$15:$W$361, MATCH('O5 Details by Class &amp; Accounts'!CC$18, 'E2 Allocators'!$B$15:$W$15, 0),FALSE)*$E213), 0, VLOOKUP(VLOOKUP($A213, 'E4 TB Allocation Details'!$A$18:$L$217, MATCH("A &amp; G ID", 'E4 TB Allocation Details'!$A$18:$L$18, 0),FALSE), 'E2 Allocators'!$B$15:$W$361, MATCH('O5 Details by Class &amp; Accounts'!CC$18, 'E2 Allocators'!$B$15:$W$15, 0),FALSE)*$E213)</f>
        <v>0</v>
      </c>
      <c r="CD213" s="1334">
        <f>IF(ISERROR(VLOOKUP(VLOOKUP($A213, 'E4 TB Allocation Details'!$A$18:$L$217, MATCH("A &amp; G ID", 'E4 TB Allocation Details'!$A$18:$L$18, 0),FALSE), 'E2 Allocators'!$B$15:$W$361, MATCH('O5 Details by Class &amp; Accounts'!CD$18, 'E2 Allocators'!$B$15:$W$15, 0),FALSE)*$E213), 0, VLOOKUP(VLOOKUP($A213, 'E4 TB Allocation Details'!$A$18:$L$217, MATCH("A &amp; G ID", 'E4 TB Allocation Details'!$A$18:$L$18, 0),FALSE), 'E2 Allocators'!$B$15:$W$361, MATCH('O5 Details by Class &amp; Accounts'!CD$18, 'E2 Allocators'!$B$15:$W$15, 0),FALSE)*$E213)</f>
        <v>0</v>
      </c>
      <c r="CE213" s="1334">
        <f>IF(ISERROR(VLOOKUP(VLOOKUP($A213, 'E4 TB Allocation Details'!$A$18:$L$217, MATCH("A &amp; G ID", 'E4 TB Allocation Details'!$A$18:$L$18, 0),FALSE), 'E2 Allocators'!$B$15:$W$361, MATCH('O5 Details by Class &amp; Accounts'!CE$18, 'E2 Allocators'!$B$15:$W$15, 0),FALSE)*$E213), 0, VLOOKUP(VLOOKUP($A213, 'E4 TB Allocation Details'!$A$18:$L$217, MATCH("A &amp; G ID", 'E4 TB Allocation Details'!$A$18:$L$18, 0),FALSE), 'E2 Allocators'!$B$15:$W$361, MATCH('O5 Details by Class &amp; Accounts'!CE$18, 'E2 Allocators'!$B$15:$W$15, 0),FALSE)*$E213)</f>
        <v>0</v>
      </c>
      <c r="CF213" s="1334">
        <f>IF(ISERROR(VLOOKUP(VLOOKUP($A213, 'E4 TB Allocation Details'!$A$18:$L$217, MATCH("A &amp; G ID", 'E4 TB Allocation Details'!$A$18:$L$18, 0),FALSE), 'E2 Allocators'!$B$15:$W$361, MATCH('O5 Details by Class &amp; Accounts'!CF$18, 'E2 Allocators'!$B$15:$W$15, 0),FALSE)*$E213), 0, VLOOKUP(VLOOKUP($A213, 'E4 TB Allocation Details'!$A$18:$L$217, MATCH("A &amp; G ID", 'E4 TB Allocation Details'!$A$18:$L$18, 0),FALSE), 'E2 Allocators'!$B$15:$W$361, MATCH('O5 Details by Class &amp; Accounts'!CF$18, 'E2 Allocators'!$B$15:$W$15, 0),FALSE)*$E213)</f>
        <v>0</v>
      </c>
      <c r="CG213" s="1334">
        <f>IF(ISERROR(VLOOKUP(VLOOKUP($A213, 'E4 TB Allocation Details'!$A$18:$L$217, MATCH("A &amp; G ID", 'E4 TB Allocation Details'!$A$18:$L$18, 0),FALSE), 'E2 Allocators'!$B$15:$W$361, MATCH('O5 Details by Class &amp; Accounts'!CG$18, 'E2 Allocators'!$B$15:$W$15, 0),FALSE)*$E213), 0, VLOOKUP(VLOOKUP($A213, 'E4 TB Allocation Details'!$A$18:$L$217, MATCH("A &amp; G ID", 'E4 TB Allocation Details'!$A$18:$L$18, 0),FALSE), 'E2 Allocators'!$B$15:$W$361, MATCH('O5 Details by Class &amp; Accounts'!CG$18, 'E2 Allocators'!$B$15:$W$15, 0),FALSE)*$E213)</f>
        <v>0</v>
      </c>
      <c r="CH213" s="1334">
        <f>IF(ISERROR(VLOOKUP(VLOOKUP($A213, 'E4 TB Allocation Details'!$A$18:$L$217, MATCH("A &amp; G ID", 'E4 TB Allocation Details'!$A$18:$L$18, 0),FALSE), 'E2 Allocators'!$B$15:$W$361, MATCH('O5 Details by Class &amp; Accounts'!CH$18, 'E2 Allocators'!$B$15:$W$15, 0),FALSE)*$E213), 0, VLOOKUP(VLOOKUP($A213, 'E4 TB Allocation Details'!$A$18:$L$217, MATCH("A &amp; G ID", 'E4 TB Allocation Details'!$A$18:$L$18, 0),FALSE), 'E2 Allocators'!$B$15:$W$361, MATCH('O5 Details by Class &amp; Accounts'!CH$18, 'E2 Allocators'!$B$15:$W$15, 0),FALSE)*$E213)</f>
        <v>0</v>
      </c>
      <c r="CI213" s="1334">
        <f>IF(ISERROR(VLOOKUP(VLOOKUP($A213, 'E4 TB Allocation Details'!$A$18:$L$217, MATCH("A &amp; G ID", 'E4 TB Allocation Details'!$A$18:$L$18, 0),FALSE), 'E2 Allocators'!$B$15:$W$361, MATCH('O5 Details by Class &amp; Accounts'!CI$18, 'E2 Allocators'!$B$15:$W$15, 0),FALSE)*$E213), 0, VLOOKUP(VLOOKUP($A213, 'E4 TB Allocation Details'!$A$18:$L$217, MATCH("A &amp; G ID", 'E4 TB Allocation Details'!$A$18:$L$18, 0),FALSE), 'E2 Allocators'!$B$15:$W$361, MATCH('O5 Details by Class &amp; Accounts'!CI$18, 'E2 Allocators'!$B$15:$W$15, 0),FALSE)*$E213)</f>
        <v>0</v>
      </c>
      <c r="CJ213" s="1334">
        <f>IF(ISERROR(VLOOKUP(VLOOKUP($A213, 'E4 TB Allocation Details'!$A$18:$L$217, MATCH("A &amp; G ID", 'E4 TB Allocation Details'!$A$18:$L$18, 0),FALSE), 'E2 Allocators'!$B$15:$W$361, MATCH('O5 Details by Class &amp; Accounts'!CJ$18, 'E2 Allocators'!$B$15:$W$15, 0),FALSE)*$E213), 0, VLOOKUP(VLOOKUP($A213, 'E4 TB Allocation Details'!$A$18:$L$217, MATCH("A &amp; G ID", 'E4 TB Allocation Details'!$A$18:$L$18, 0),FALSE), 'E2 Allocators'!$B$15:$W$361, MATCH('O5 Details by Class &amp; Accounts'!CJ$18, 'E2 Allocators'!$B$15:$W$15, 0),FALSE)*$E213)</f>
        <v>0</v>
      </c>
      <c r="CK213" s="1334">
        <f>IF(ISERROR(VLOOKUP(VLOOKUP($A213, 'E4 TB Allocation Details'!$A$18:$L$217, MATCH("A &amp; G ID", 'E4 TB Allocation Details'!$A$18:$L$18, 0),FALSE), 'E2 Allocators'!$B$15:$W$361, MATCH('O5 Details by Class &amp; Accounts'!CK$18, 'E2 Allocators'!$B$15:$W$15, 0),FALSE)*$E213), 0, VLOOKUP(VLOOKUP($A213, 'E4 TB Allocation Details'!$A$18:$L$217, MATCH("A &amp; G ID", 'E4 TB Allocation Details'!$A$18:$L$18, 0),FALSE), 'E2 Allocators'!$B$15:$W$361, MATCH('O5 Details by Class &amp; Accounts'!CK$18, 'E2 Allocators'!$B$15:$W$15, 0),FALSE)*$E213)</f>
        <v>0</v>
      </c>
      <c r="CL213" s="1334">
        <f>IF(ISERROR(VLOOKUP(VLOOKUP($A213, 'E4 TB Allocation Details'!$A$18:$L$217, MATCH("A &amp; G ID", 'E4 TB Allocation Details'!$A$18:$L$18, 0),FALSE), 'E2 Allocators'!$B$15:$W$361, MATCH('O5 Details by Class &amp; Accounts'!CL$18, 'E2 Allocators'!$B$15:$W$15, 0),FALSE)*$E213), 0, VLOOKUP(VLOOKUP($A213, 'E4 TB Allocation Details'!$A$18:$L$217, MATCH("A &amp; G ID", 'E4 TB Allocation Details'!$A$18:$L$18, 0),FALSE), 'E2 Allocators'!$B$15:$W$361, MATCH('O5 Details by Class &amp; Accounts'!CL$18, 'E2 Allocators'!$B$15:$W$15, 0),FALSE)*$E213)</f>
        <v>0</v>
      </c>
      <c r="CM213" s="1334">
        <f>IF(ISERROR(VLOOKUP(VLOOKUP($A213, 'E4 TB Allocation Details'!$A$18:$L$217, MATCH("A &amp; G ID", 'E4 TB Allocation Details'!$A$18:$L$18, 0),FALSE), 'E2 Allocators'!$B$15:$W$361, MATCH('O5 Details by Class &amp; Accounts'!CM$18, 'E2 Allocators'!$B$15:$W$15, 0),FALSE)*$E213), 0, VLOOKUP(VLOOKUP($A213, 'E4 TB Allocation Details'!$A$18:$L$217, MATCH("A &amp; G ID", 'E4 TB Allocation Details'!$A$18:$L$18, 0),FALSE), 'E2 Allocators'!$B$15:$W$361, MATCH('O5 Details by Class &amp; Accounts'!CM$18, 'E2 Allocators'!$B$15:$W$15, 0),FALSE)*$E213)</f>
        <v>0</v>
      </c>
      <c r="CN213" s="1334">
        <f t="shared" si="52"/>
        <v>586512.99999999988</v>
      </c>
      <c r="CO213" s="1670">
        <f t="shared" si="50"/>
        <v>0</v>
      </c>
      <c r="CQ213" s="1926" t="s">
        <v>1271</v>
      </c>
    </row>
    <row r="214" spans="1:95" s="64" customFormat="1" ht="12.75" x14ac:dyDescent="0.2">
      <c r="A214" s="1103">
        <v>6205</v>
      </c>
      <c r="B214" s="1104" t="s">
        <v>577</v>
      </c>
      <c r="C214" s="1667">
        <f>IF(ISERROR(VLOOKUP($A214,'I3 TB Data'!$A$20:$H$465,MATCH('O5 Details by Class &amp; Accounts'!$C$18, 'I3 TB Data'!$A$20:$H$20,0),0)), 0, VLOOKUP($A214,'I3 TB Data'!$A$20:$H$465,MATCH('O5 Details by Class &amp; Accounts'!$C$18,'I3 TB Data'!$A$20:$H$20,0),0))</f>
        <v>0</v>
      </c>
      <c r="D214" s="1668"/>
      <c r="E214" s="1667">
        <f t="shared" si="53"/>
        <v>0</v>
      </c>
      <c r="F214" s="1669">
        <f>IF(ISERROR(VLOOKUP($A214, 'E1 Categorization'!A33:E123, MATCH("Customer Component", 'E1 Categorization'!$A$33:$E$33,0), 0)), 0, IF(VLOOKUP($A214, 'E1 Categorization'!A33:E123, MATCH("Customer Component", 'E1 Categorization'!$A$33:$E$33,0), 0)=0, 'O5 Details by Class &amp; Accounts'!$E214, IF(AND(VLOOKUP($A214, 'E1 Categorization'!A33:E123, MATCH("Customer Component", 'E1 Categorization'!$A$33:$E$33,0), 0) &gt;0, VLOOKUP($A214, 'E1 Categorization'!A33:E123, MATCH("Customer Component", 'E1 Categorization'!$A$33:$E$33,0), 0)&lt;1), 'O5 Details by Class &amp; Accounts'!$E214*(1-VLOOKUP($A214, 'E1 Categorization'!A33:E123, MATCH("Customer Component", 'E1 Categorization'!$A$33:$E$33,0), 0)), 0)))</f>
        <v>0</v>
      </c>
      <c r="G214" s="1669">
        <f>IF(ISERROR(VLOOKUP($A214, 'E1 Categorization'!A33:E123, MATCH("Customer Component", 'E1 Categorization'!$A$33:$E$33,0), 0)),0, IF(VLOOKUP($A214, 'E1 Categorization'!A33:E123, MATCH("Customer Component", 'E1 Categorization'!$A$33:$E$33,0), 0)=0, 0, IF(AND(VLOOKUP($A214, 'E1 Categorization'!A33:E123, MATCH("Customer Component", 'E1 Categorization'!$A$33:$E$33,0), 0) &gt;0, VLOOKUP($A214, 'E1 Categorization'!A33:E123, MATCH("Customer Component", 'E1 Categorization'!$A$33:$E$33,0), 0)&lt;1), 'O5 Details by Class &amp; Accounts'!$E214*(VLOOKUP($A214, 'E1 Categorization'!A33:E123, MATCH("Customer Component", 'E1 Categorization'!$A$33:$E$33,0), 0)), 'O5 Details by Class &amp; Accounts'!$E214)))</f>
        <v>0</v>
      </c>
      <c r="H214" s="1334">
        <f t="shared" si="46"/>
        <v>0</v>
      </c>
      <c r="I214" s="1334">
        <f>IF(ISERROR(VLOOKUP(VLOOKUP($A214, 'E4 TB Allocation Details'!$A$18:$L$217, MATCH("Demand ID", 'E4 TB Allocation Details'!$A$18:$L$18, 0),FALSE), 'E2 Allocators'!$B$15:$W$361, MATCH('O5 Details by Class &amp; Accounts'!I$18, 'E2 Allocators'!$B$15:$W$15, 0),FALSE)*$F214), 0, VLOOKUP(VLOOKUP($A214, 'E4 TB Allocation Details'!$A$18:$L$217, MATCH("Demand ID", 'E4 TB Allocation Details'!$A$18:$L$18, 0),FALSE), 'E2 Allocators'!$B$15:$W$361, MATCH('O5 Details by Class &amp; Accounts'!I$18, 'E2 Allocators'!$B$15:$W$15, 0),FALSE)*$F214)</f>
        <v>0</v>
      </c>
      <c r="J214" s="1334">
        <f>IF(ISERROR(VLOOKUP(VLOOKUP($A214, 'E4 TB Allocation Details'!$A$18:$L$217, MATCH("Demand ID", 'E4 TB Allocation Details'!$A$18:$L$18, 0),FALSE), 'E2 Allocators'!$B$15:$W$361, MATCH('O5 Details by Class &amp; Accounts'!J$18, 'E2 Allocators'!$B$15:$W$15, 0),FALSE)*$F214), 0, VLOOKUP(VLOOKUP($A214, 'E4 TB Allocation Details'!$A$18:$L$217, MATCH("Demand ID", 'E4 TB Allocation Details'!$A$18:$L$18, 0),FALSE), 'E2 Allocators'!$B$15:$W$361, MATCH('O5 Details by Class &amp; Accounts'!J$18, 'E2 Allocators'!$B$15:$W$15, 0),FALSE)*$F214)</f>
        <v>0</v>
      </c>
      <c r="K214" s="1334">
        <f>IF(ISERROR(VLOOKUP(VLOOKUP($A214, 'E4 TB Allocation Details'!$A$18:$L$217, MATCH("Demand ID", 'E4 TB Allocation Details'!$A$18:$L$18, 0),FALSE), 'E2 Allocators'!$B$15:$W$361, MATCH('O5 Details by Class &amp; Accounts'!K$18, 'E2 Allocators'!$B$15:$W$15, 0),FALSE)*$F214), 0, VLOOKUP(VLOOKUP($A214, 'E4 TB Allocation Details'!$A$18:$L$217, MATCH("Demand ID", 'E4 TB Allocation Details'!$A$18:$L$18, 0),FALSE), 'E2 Allocators'!$B$15:$W$361, MATCH('O5 Details by Class &amp; Accounts'!K$18, 'E2 Allocators'!$B$15:$W$15, 0),FALSE)*$F214)</f>
        <v>0</v>
      </c>
      <c r="L214" s="1334">
        <f>IF(ISERROR(VLOOKUP(VLOOKUP($A214, 'E4 TB Allocation Details'!$A$18:$L$217, MATCH("Demand ID", 'E4 TB Allocation Details'!$A$18:$L$18, 0),FALSE), 'E2 Allocators'!$B$15:$W$361, MATCH('O5 Details by Class &amp; Accounts'!L$18, 'E2 Allocators'!$B$15:$W$15, 0),FALSE)*$F214), 0, VLOOKUP(VLOOKUP($A214, 'E4 TB Allocation Details'!$A$18:$L$217, MATCH("Demand ID", 'E4 TB Allocation Details'!$A$18:$L$18, 0),FALSE), 'E2 Allocators'!$B$15:$W$361, MATCH('O5 Details by Class &amp; Accounts'!L$18, 'E2 Allocators'!$B$15:$W$15, 0),FALSE)*$F214)</f>
        <v>0</v>
      </c>
      <c r="M214" s="1334">
        <f>IF(ISERROR(VLOOKUP(VLOOKUP($A214, 'E4 TB Allocation Details'!$A$18:$L$217, MATCH("Demand ID", 'E4 TB Allocation Details'!$A$18:$L$18, 0),FALSE), 'E2 Allocators'!$B$15:$W$361, MATCH('O5 Details by Class &amp; Accounts'!M$18, 'E2 Allocators'!$B$15:$W$15, 0),FALSE)*$F214), 0, VLOOKUP(VLOOKUP($A214, 'E4 TB Allocation Details'!$A$18:$L$217, MATCH("Demand ID", 'E4 TB Allocation Details'!$A$18:$L$18, 0),FALSE), 'E2 Allocators'!$B$15:$W$361, MATCH('O5 Details by Class &amp; Accounts'!M$18, 'E2 Allocators'!$B$15:$W$15, 0),FALSE)*$F214)</f>
        <v>0</v>
      </c>
      <c r="N214" s="1334">
        <f>IF(ISERROR(VLOOKUP(VLOOKUP($A214, 'E4 TB Allocation Details'!$A$18:$L$217, MATCH("Demand ID", 'E4 TB Allocation Details'!$A$18:$L$18, 0),FALSE), 'E2 Allocators'!$B$15:$W$361, MATCH('O5 Details by Class &amp; Accounts'!N$18, 'E2 Allocators'!$B$15:$W$15, 0),FALSE)*$F214), 0, VLOOKUP(VLOOKUP($A214, 'E4 TB Allocation Details'!$A$18:$L$217, MATCH("Demand ID", 'E4 TB Allocation Details'!$A$18:$L$18, 0),FALSE), 'E2 Allocators'!$B$15:$W$361, MATCH('O5 Details by Class &amp; Accounts'!N$18, 'E2 Allocators'!$B$15:$W$15, 0),FALSE)*$F214)</f>
        <v>0</v>
      </c>
      <c r="O214" s="1334">
        <f>IF(ISERROR(VLOOKUP(VLOOKUP($A214, 'E4 TB Allocation Details'!$A$18:$L$217, MATCH("Demand ID", 'E4 TB Allocation Details'!$A$18:$L$18, 0),FALSE), 'E2 Allocators'!$B$15:$W$361, MATCH('O5 Details by Class &amp; Accounts'!O$18, 'E2 Allocators'!$B$15:$W$15, 0),FALSE)*$F214), 0, VLOOKUP(VLOOKUP($A214, 'E4 TB Allocation Details'!$A$18:$L$217, MATCH("Demand ID", 'E4 TB Allocation Details'!$A$18:$L$18, 0),FALSE), 'E2 Allocators'!$B$15:$W$361, MATCH('O5 Details by Class &amp; Accounts'!O$18, 'E2 Allocators'!$B$15:$W$15, 0),FALSE)*$F214)</f>
        <v>0</v>
      </c>
      <c r="P214" s="1334">
        <f>IF(ISERROR(VLOOKUP(VLOOKUP($A214, 'E4 TB Allocation Details'!$A$18:$L$217, MATCH("Demand ID", 'E4 TB Allocation Details'!$A$18:$L$18, 0),FALSE), 'E2 Allocators'!$B$15:$W$361, MATCH('O5 Details by Class &amp; Accounts'!P$18, 'E2 Allocators'!$B$15:$W$15, 0),FALSE)*$F214), 0, VLOOKUP(VLOOKUP($A214, 'E4 TB Allocation Details'!$A$18:$L$217, MATCH("Demand ID", 'E4 TB Allocation Details'!$A$18:$L$18, 0),FALSE), 'E2 Allocators'!$B$15:$W$361, MATCH('O5 Details by Class &amp; Accounts'!P$18, 'E2 Allocators'!$B$15:$W$15, 0),FALSE)*$F214)</f>
        <v>0</v>
      </c>
      <c r="Q214" s="1334">
        <f>IF(ISERROR(VLOOKUP(VLOOKUP($A214, 'E4 TB Allocation Details'!$A$18:$L$217, MATCH("Demand ID", 'E4 TB Allocation Details'!$A$18:$L$18, 0),FALSE), 'E2 Allocators'!$B$15:$W$361, MATCH('O5 Details by Class &amp; Accounts'!Q$18, 'E2 Allocators'!$B$15:$W$15, 0),FALSE)*$F214), 0, VLOOKUP(VLOOKUP($A214, 'E4 TB Allocation Details'!$A$18:$L$217, MATCH("Demand ID", 'E4 TB Allocation Details'!$A$18:$L$18, 0),FALSE), 'E2 Allocators'!$B$15:$W$361, MATCH('O5 Details by Class &amp; Accounts'!Q$18, 'E2 Allocators'!$B$15:$W$15, 0),FALSE)*$F214)</f>
        <v>0</v>
      </c>
      <c r="R214" s="1334">
        <f>IF(ISERROR(VLOOKUP(VLOOKUP($A214, 'E4 TB Allocation Details'!$A$18:$L$217, MATCH("Demand ID", 'E4 TB Allocation Details'!$A$18:$L$18, 0),FALSE), 'E2 Allocators'!$B$15:$W$361, MATCH('O5 Details by Class &amp; Accounts'!R$18, 'E2 Allocators'!$B$15:$W$15, 0),FALSE)*$F214), 0, VLOOKUP(VLOOKUP($A214, 'E4 TB Allocation Details'!$A$18:$L$217, MATCH("Demand ID", 'E4 TB Allocation Details'!$A$18:$L$18, 0),FALSE), 'E2 Allocators'!$B$15:$W$361, MATCH('O5 Details by Class &amp; Accounts'!R$18, 'E2 Allocators'!$B$15:$W$15, 0),FALSE)*$F214)</f>
        <v>0</v>
      </c>
      <c r="S214" s="1334">
        <f>IF(ISERROR(VLOOKUP(VLOOKUP($A214, 'E4 TB Allocation Details'!$A$18:$L$217, MATCH("Demand ID", 'E4 TB Allocation Details'!$A$18:$L$18, 0),FALSE), 'E2 Allocators'!$B$15:$W$361, MATCH('O5 Details by Class &amp; Accounts'!S$18, 'E2 Allocators'!$B$15:$W$15, 0),FALSE)*$F214), 0, VLOOKUP(VLOOKUP($A214, 'E4 TB Allocation Details'!$A$18:$L$217, MATCH("Demand ID", 'E4 TB Allocation Details'!$A$18:$L$18, 0),FALSE), 'E2 Allocators'!$B$15:$W$361, MATCH('O5 Details by Class &amp; Accounts'!S$18, 'E2 Allocators'!$B$15:$W$15, 0),FALSE)*$F214)</f>
        <v>0</v>
      </c>
      <c r="T214" s="1334">
        <f>IF(ISERROR(VLOOKUP(VLOOKUP($A214, 'E4 TB Allocation Details'!$A$18:$L$217, MATCH("Demand ID", 'E4 TB Allocation Details'!$A$18:$L$18, 0),FALSE), 'E2 Allocators'!$B$15:$W$361, MATCH('O5 Details by Class &amp; Accounts'!T$18, 'E2 Allocators'!$B$15:$W$15, 0),FALSE)*$F214), 0, VLOOKUP(VLOOKUP($A214, 'E4 TB Allocation Details'!$A$18:$L$217, MATCH("Demand ID", 'E4 TB Allocation Details'!$A$18:$L$18, 0),FALSE), 'E2 Allocators'!$B$15:$W$361, MATCH('O5 Details by Class &amp; Accounts'!T$18, 'E2 Allocators'!$B$15:$W$15, 0),FALSE)*$F214)</f>
        <v>0</v>
      </c>
      <c r="U214" s="1334">
        <f>IF(ISERROR(VLOOKUP(VLOOKUP($A214, 'E4 TB Allocation Details'!$A$18:$L$217, MATCH("Demand ID", 'E4 TB Allocation Details'!$A$18:$L$18, 0),FALSE), 'E2 Allocators'!$B$15:$W$361, MATCH('O5 Details by Class &amp; Accounts'!U$18, 'E2 Allocators'!$B$15:$W$15, 0),FALSE)*$F214), 0, VLOOKUP(VLOOKUP($A214, 'E4 TB Allocation Details'!$A$18:$L$217, MATCH("Demand ID", 'E4 TB Allocation Details'!$A$18:$L$18, 0),FALSE), 'E2 Allocators'!$B$15:$W$361, MATCH('O5 Details by Class &amp; Accounts'!U$18, 'E2 Allocators'!$B$15:$W$15, 0),FALSE)*$F214)</f>
        <v>0</v>
      </c>
      <c r="V214" s="1334">
        <f>IF(ISERROR(VLOOKUP(VLOOKUP($A214, 'E4 TB Allocation Details'!$A$18:$L$217, MATCH("Demand ID", 'E4 TB Allocation Details'!$A$18:$L$18, 0),FALSE), 'E2 Allocators'!$B$15:$W$361, MATCH('O5 Details by Class &amp; Accounts'!V$18, 'E2 Allocators'!$B$15:$W$15, 0),FALSE)*$F214), 0, VLOOKUP(VLOOKUP($A214, 'E4 TB Allocation Details'!$A$18:$L$217, MATCH("Demand ID", 'E4 TB Allocation Details'!$A$18:$L$18, 0),FALSE), 'E2 Allocators'!$B$15:$W$361, MATCH('O5 Details by Class &amp; Accounts'!V$18, 'E2 Allocators'!$B$15:$W$15, 0),FALSE)*$F214)</f>
        <v>0</v>
      </c>
      <c r="W214" s="1334">
        <f>IF(ISERROR(VLOOKUP(VLOOKUP($A214, 'E4 TB Allocation Details'!$A$18:$L$217, MATCH("Demand ID", 'E4 TB Allocation Details'!$A$18:$L$18, 0),FALSE), 'E2 Allocators'!$B$15:$W$361, MATCH('O5 Details by Class &amp; Accounts'!W$18, 'E2 Allocators'!$B$15:$W$15, 0),FALSE)*$F214), 0, VLOOKUP(VLOOKUP($A214, 'E4 TB Allocation Details'!$A$18:$L$217, MATCH("Demand ID", 'E4 TB Allocation Details'!$A$18:$L$18, 0),FALSE), 'E2 Allocators'!$B$15:$W$361, MATCH('O5 Details by Class &amp; Accounts'!W$18, 'E2 Allocators'!$B$15:$W$15, 0),FALSE)*$F214)</f>
        <v>0</v>
      </c>
      <c r="X214" s="1334">
        <f>IF(ISERROR(VLOOKUP(VLOOKUP($A214, 'E4 TB Allocation Details'!$A$18:$L$217, MATCH("Demand ID", 'E4 TB Allocation Details'!$A$18:$L$18, 0),FALSE), 'E2 Allocators'!$B$15:$W$361, MATCH('O5 Details by Class &amp; Accounts'!X$18, 'E2 Allocators'!$B$15:$W$15, 0),FALSE)*$F214), 0, VLOOKUP(VLOOKUP($A214, 'E4 TB Allocation Details'!$A$18:$L$217, MATCH("Demand ID", 'E4 TB Allocation Details'!$A$18:$L$18, 0),FALSE), 'E2 Allocators'!$B$15:$W$361, MATCH('O5 Details by Class &amp; Accounts'!X$18, 'E2 Allocators'!$B$15:$W$15, 0),FALSE)*$F214)</f>
        <v>0</v>
      </c>
      <c r="Y214" s="1334">
        <f>IF(ISERROR(VLOOKUP(VLOOKUP($A214, 'E4 TB Allocation Details'!$A$18:$L$217, MATCH("Demand ID", 'E4 TB Allocation Details'!$A$18:$L$18, 0),FALSE), 'E2 Allocators'!$B$15:$W$361, MATCH('O5 Details by Class &amp; Accounts'!Y$18, 'E2 Allocators'!$B$15:$W$15, 0),FALSE)*$F214), 0, VLOOKUP(VLOOKUP($A214, 'E4 TB Allocation Details'!$A$18:$L$217, MATCH("Demand ID", 'E4 TB Allocation Details'!$A$18:$L$18, 0),FALSE), 'E2 Allocators'!$B$15:$W$361, MATCH('O5 Details by Class &amp; Accounts'!Y$18, 'E2 Allocators'!$B$15:$W$15, 0),FALSE)*$F214)</f>
        <v>0</v>
      </c>
      <c r="Z214" s="1334">
        <f>IF(ISERROR(VLOOKUP(VLOOKUP($A214, 'E4 TB Allocation Details'!$A$18:$L$217, MATCH("Demand ID", 'E4 TB Allocation Details'!$A$18:$L$18, 0),FALSE), 'E2 Allocators'!$B$15:$W$361, MATCH('O5 Details by Class &amp; Accounts'!Z$18, 'E2 Allocators'!$B$15:$W$15, 0),FALSE)*$F214), 0, VLOOKUP(VLOOKUP($A214, 'E4 TB Allocation Details'!$A$18:$L$217, MATCH("Demand ID", 'E4 TB Allocation Details'!$A$18:$L$18, 0),FALSE), 'E2 Allocators'!$B$15:$W$361, MATCH('O5 Details by Class &amp; Accounts'!Z$18, 'E2 Allocators'!$B$15:$W$15, 0),FALSE)*$F214)</f>
        <v>0</v>
      </c>
      <c r="AA214" s="1334">
        <f>IF(ISERROR(VLOOKUP(VLOOKUP($A214, 'E4 TB Allocation Details'!$A$18:$L$217, MATCH("Demand ID", 'E4 TB Allocation Details'!$A$18:$L$18, 0),FALSE), 'E2 Allocators'!$B$15:$W$361, MATCH('O5 Details by Class &amp; Accounts'!AA$18, 'E2 Allocators'!$B$15:$W$15, 0),FALSE)*$F214), 0, VLOOKUP(VLOOKUP($A214, 'E4 TB Allocation Details'!$A$18:$L$217, MATCH("Demand ID", 'E4 TB Allocation Details'!$A$18:$L$18, 0),FALSE), 'E2 Allocators'!$B$15:$W$361, MATCH('O5 Details by Class &amp; Accounts'!AA$18, 'E2 Allocators'!$B$15:$W$15, 0),FALSE)*$F214)</f>
        <v>0</v>
      </c>
      <c r="AB214" s="1334">
        <f>IF(ISERROR(VLOOKUP(VLOOKUP($A214, 'E4 TB Allocation Details'!$A$18:$L$217, MATCH("Demand ID", 'E4 TB Allocation Details'!$A$18:$L$18, 0),FALSE), 'E2 Allocators'!$B$15:$W$361, MATCH('O5 Details by Class &amp; Accounts'!AB$18, 'E2 Allocators'!$B$15:$W$15, 0),FALSE)*$F214), 0, VLOOKUP(VLOOKUP($A214, 'E4 TB Allocation Details'!$A$18:$L$217, MATCH("Demand ID", 'E4 TB Allocation Details'!$A$18:$L$18, 0),FALSE), 'E2 Allocators'!$B$15:$W$361, MATCH('O5 Details by Class &amp; Accounts'!AB$18, 'E2 Allocators'!$B$15:$W$15, 0),FALSE)*$F214)</f>
        <v>0</v>
      </c>
      <c r="AC214" s="1334">
        <f t="shared" si="47"/>
        <v>0</v>
      </c>
      <c r="AD214" s="1334">
        <f>IF(ISERROR(VLOOKUP(VLOOKUP($A214, 'E4 TB Allocation Details'!$A$18:$L$217, MATCH("Customer ID", 'E4 TB Allocation Details'!$A$18:$L$18, 0),FALSE), 'E2 Allocators'!$B$15:$W$361, MATCH('O5 Details by Class &amp; Accounts'!AD$18, 'E2 Allocators'!$B$15:$W$15, 0),FALSE)*$G214), 0, VLOOKUP(VLOOKUP($A214, 'E4 TB Allocation Details'!$A$18:$L$217, MATCH("Customer ID", 'E4 TB Allocation Details'!$A$18:$L$18, 0),FALSE), 'E2 Allocators'!$B$15:$W$361, MATCH('O5 Details by Class &amp; Accounts'!AD$18, 'E2 Allocators'!$B$15:$W$15, 0),FALSE)*$G214)</f>
        <v>0</v>
      </c>
      <c r="AE214" s="1334">
        <f>IF(ISERROR(VLOOKUP(VLOOKUP($A214, 'E4 TB Allocation Details'!$A$18:$L$217, MATCH("Customer ID", 'E4 TB Allocation Details'!$A$18:$L$18, 0),FALSE), 'E2 Allocators'!$B$15:$W$361, MATCH('O5 Details by Class &amp; Accounts'!AE$18, 'E2 Allocators'!$B$15:$W$15, 0),FALSE)*$G214), 0, VLOOKUP(VLOOKUP($A214, 'E4 TB Allocation Details'!$A$18:$L$217, MATCH("Customer ID", 'E4 TB Allocation Details'!$A$18:$L$18, 0),FALSE), 'E2 Allocators'!$B$15:$W$361, MATCH('O5 Details by Class &amp; Accounts'!AE$18, 'E2 Allocators'!$B$15:$W$15, 0),FALSE)*$G214)</f>
        <v>0</v>
      </c>
      <c r="AF214" s="1334">
        <f>IF(ISERROR(VLOOKUP(VLOOKUP($A214, 'E4 TB Allocation Details'!$A$18:$L$217, MATCH("Customer ID", 'E4 TB Allocation Details'!$A$18:$L$18, 0),FALSE), 'E2 Allocators'!$B$15:$W$361, MATCH('O5 Details by Class &amp; Accounts'!AF$18, 'E2 Allocators'!$B$15:$W$15, 0),FALSE)*$G214), 0, VLOOKUP(VLOOKUP($A214, 'E4 TB Allocation Details'!$A$18:$L$217, MATCH("Customer ID", 'E4 TB Allocation Details'!$A$18:$L$18, 0),FALSE), 'E2 Allocators'!$B$15:$W$361, MATCH('O5 Details by Class &amp; Accounts'!AF$18, 'E2 Allocators'!$B$15:$W$15, 0),FALSE)*$G214)</f>
        <v>0</v>
      </c>
      <c r="AG214" s="1334">
        <f>IF(ISERROR(VLOOKUP(VLOOKUP($A214, 'E4 TB Allocation Details'!$A$18:$L$217, MATCH("Customer ID", 'E4 TB Allocation Details'!$A$18:$L$18, 0),FALSE), 'E2 Allocators'!$B$15:$W$361, MATCH('O5 Details by Class &amp; Accounts'!AG$18, 'E2 Allocators'!$B$15:$W$15, 0),FALSE)*$G214), 0, VLOOKUP(VLOOKUP($A214, 'E4 TB Allocation Details'!$A$18:$L$217, MATCH("Customer ID", 'E4 TB Allocation Details'!$A$18:$L$18, 0),FALSE), 'E2 Allocators'!$B$15:$W$361, MATCH('O5 Details by Class &amp; Accounts'!AG$18, 'E2 Allocators'!$B$15:$W$15, 0),FALSE)*$G214)</f>
        <v>0</v>
      </c>
      <c r="AH214" s="1334">
        <f>IF(ISERROR(VLOOKUP(VLOOKUP($A214, 'E4 TB Allocation Details'!$A$18:$L$217, MATCH("Customer ID", 'E4 TB Allocation Details'!$A$18:$L$18, 0),FALSE), 'E2 Allocators'!$B$15:$W$361, MATCH('O5 Details by Class &amp; Accounts'!AH$18, 'E2 Allocators'!$B$15:$W$15, 0),FALSE)*$G214), 0, VLOOKUP(VLOOKUP($A214, 'E4 TB Allocation Details'!$A$18:$L$217, MATCH("Customer ID", 'E4 TB Allocation Details'!$A$18:$L$18, 0),FALSE), 'E2 Allocators'!$B$15:$W$361, MATCH('O5 Details by Class &amp; Accounts'!AH$18, 'E2 Allocators'!$B$15:$W$15, 0),FALSE)*$G214)</f>
        <v>0</v>
      </c>
      <c r="AI214" s="1334">
        <f>IF(ISERROR(VLOOKUP(VLOOKUP($A214, 'E4 TB Allocation Details'!$A$18:$L$217, MATCH("Customer ID", 'E4 TB Allocation Details'!$A$18:$L$18, 0),FALSE), 'E2 Allocators'!$B$15:$W$361, MATCH('O5 Details by Class &amp; Accounts'!AI$18, 'E2 Allocators'!$B$15:$W$15, 0),FALSE)*$G214), 0, VLOOKUP(VLOOKUP($A214, 'E4 TB Allocation Details'!$A$18:$L$217, MATCH("Customer ID", 'E4 TB Allocation Details'!$A$18:$L$18, 0),FALSE), 'E2 Allocators'!$B$15:$W$361, MATCH('O5 Details by Class &amp; Accounts'!AI$18, 'E2 Allocators'!$B$15:$W$15, 0),FALSE)*$G214)</f>
        <v>0</v>
      </c>
      <c r="AJ214" s="1334">
        <f>IF(ISERROR(VLOOKUP(VLOOKUP($A214, 'E4 TB Allocation Details'!$A$18:$L$217, MATCH("Customer ID", 'E4 TB Allocation Details'!$A$18:$L$18, 0),FALSE), 'E2 Allocators'!$B$15:$W$361, MATCH('O5 Details by Class &amp; Accounts'!AJ$18, 'E2 Allocators'!$B$15:$W$15, 0),FALSE)*$G214), 0, VLOOKUP(VLOOKUP($A214, 'E4 TB Allocation Details'!$A$18:$L$217, MATCH("Customer ID", 'E4 TB Allocation Details'!$A$18:$L$18, 0),FALSE), 'E2 Allocators'!$B$15:$W$361, MATCH('O5 Details by Class &amp; Accounts'!AJ$18, 'E2 Allocators'!$B$15:$W$15, 0),FALSE)*$G214)</f>
        <v>0</v>
      </c>
      <c r="AK214" s="1334">
        <f>IF(ISERROR(VLOOKUP(VLOOKUP($A214, 'E4 TB Allocation Details'!$A$18:$L$217, MATCH("Customer ID", 'E4 TB Allocation Details'!$A$18:$L$18, 0),FALSE), 'E2 Allocators'!$B$15:$W$361, MATCH('O5 Details by Class &amp; Accounts'!AK$18, 'E2 Allocators'!$B$15:$W$15, 0),FALSE)*$G214), 0, VLOOKUP(VLOOKUP($A214, 'E4 TB Allocation Details'!$A$18:$L$217, MATCH("Customer ID", 'E4 TB Allocation Details'!$A$18:$L$18, 0),FALSE), 'E2 Allocators'!$B$15:$W$361, MATCH('O5 Details by Class &amp; Accounts'!AK$18, 'E2 Allocators'!$B$15:$W$15, 0),FALSE)*$G214)</f>
        <v>0</v>
      </c>
      <c r="AL214" s="1334">
        <f>IF(ISERROR(VLOOKUP(VLOOKUP($A214, 'E4 TB Allocation Details'!$A$18:$L$217, MATCH("Customer ID", 'E4 TB Allocation Details'!$A$18:$L$18, 0),FALSE), 'E2 Allocators'!$B$15:$W$361, MATCH('O5 Details by Class &amp; Accounts'!AL$18, 'E2 Allocators'!$B$15:$W$15, 0),FALSE)*$G214), 0, VLOOKUP(VLOOKUP($A214, 'E4 TB Allocation Details'!$A$18:$L$217, MATCH("Customer ID", 'E4 TB Allocation Details'!$A$18:$L$18, 0),FALSE), 'E2 Allocators'!$B$15:$W$361, MATCH('O5 Details by Class &amp; Accounts'!AL$18, 'E2 Allocators'!$B$15:$W$15, 0),FALSE)*$G214)</f>
        <v>0</v>
      </c>
      <c r="AM214" s="1334">
        <f>IF(ISERROR(VLOOKUP(VLOOKUP($A214, 'E4 TB Allocation Details'!$A$18:$L$217, MATCH("Customer ID", 'E4 TB Allocation Details'!$A$18:$L$18, 0),FALSE), 'E2 Allocators'!$B$15:$W$361, MATCH('O5 Details by Class &amp; Accounts'!AM$18, 'E2 Allocators'!$B$15:$W$15, 0),FALSE)*$G214), 0, VLOOKUP(VLOOKUP($A214, 'E4 TB Allocation Details'!$A$18:$L$217, MATCH("Customer ID", 'E4 TB Allocation Details'!$A$18:$L$18, 0),FALSE), 'E2 Allocators'!$B$15:$W$361, MATCH('O5 Details by Class &amp; Accounts'!AM$18, 'E2 Allocators'!$B$15:$W$15, 0),FALSE)*$G214)</f>
        <v>0</v>
      </c>
      <c r="AN214" s="1334">
        <f>IF(ISERROR(VLOOKUP(VLOOKUP($A214, 'E4 TB Allocation Details'!$A$18:$L$217, MATCH("Customer ID", 'E4 TB Allocation Details'!$A$18:$L$18, 0),FALSE), 'E2 Allocators'!$B$15:$W$361, MATCH('O5 Details by Class &amp; Accounts'!AN$18, 'E2 Allocators'!$B$15:$W$15, 0),FALSE)*$G214), 0, VLOOKUP(VLOOKUP($A214, 'E4 TB Allocation Details'!$A$18:$L$217, MATCH("Customer ID", 'E4 TB Allocation Details'!$A$18:$L$18, 0),FALSE), 'E2 Allocators'!$B$15:$W$361, MATCH('O5 Details by Class &amp; Accounts'!AN$18, 'E2 Allocators'!$B$15:$W$15, 0),FALSE)*$G214)</f>
        <v>0</v>
      </c>
      <c r="AO214" s="1334">
        <f>IF(ISERROR(VLOOKUP(VLOOKUP($A214, 'E4 TB Allocation Details'!$A$18:$L$217, MATCH("Customer ID", 'E4 TB Allocation Details'!$A$18:$L$18, 0),FALSE), 'E2 Allocators'!$B$15:$W$361, MATCH('O5 Details by Class &amp; Accounts'!AO$18, 'E2 Allocators'!$B$15:$W$15, 0),FALSE)*$G214), 0, VLOOKUP(VLOOKUP($A214, 'E4 TB Allocation Details'!$A$18:$L$217, MATCH("Customer ID", 'E4 TB Allocation Details'!$A$18:$L$18, 0),FALSE), 'E2 Allocators'!$B$15:$W$361, MATCH('O5 Details by Class &amp; Accounts'!AO$18, 'E2 Allocators'!$B$15:$W$15, 0),FALSE)*$G214)</f>
        <v>0</v>
      </c>
      <c r="AP214" s="1334">
        <f>IF(ISERROR(VLOOKUP(VLOOKUP($A214, 'E4 TB Allocation Details'!$A$18:$L$217, MATCH("Customer ID", 'E4 TB Allocation Details'!$A$18:$L$18, 0),FALSE), 'E2 Allocators'!$B$15:$W$361, MATCH('O5 Details by Class &amp; Accounts'!AP$18, 'E2 Allocators'!$B$15:$W$15, 0),FALSE)*$G214), 0, VLOOKUP(VLOOKUP($A214, 'E4 TB Allocation Details'!$A$18:$L$217, MATCH("Customer ID", 'E4 TB Allocation Details'!$A$18:$L$18, 0),FALSE), 'E2 Allocators'!$B$15:$W$361, MATCH('O5 Details by Class &amp; Accounts'!AP$18, 'E2 Allocators'!$B$15:$W$15, 0),FALSE)*$G214)</f>
        <v>0</v>
      </c>
      <c r="AQ214" s="1334">
        <f>IF(ISERROR(VLOOKUP(VLOOKUP($A214, 'E4 TB Allocation Details'!$A$18:$L$217, MATCH("Customer ID", 'E4 TB Allocation Details'!$A$18:$L$18, 0),FALSE), 'E2 Allocators'!$B$15:$W$361, MATCH('O5 Details by Class &amp; Accounts'!AQ$18, 'E2 Allocators'!$B$15:$W$15, 0),FALSE)*$G214), 0, VLOOKUP(VLOOKUP($A214, 'E4 TB Allocation Details'!$A$18:$L$217, MATCH("Customer ID", 'E4 TB Allocation Details'!$A$18:$L$18, 0),FALSE), 'E2 Allocators'!$B$15:$W$361, MATCH('O5 Details by Class &amp; Accounts'!AQ$18, 'E2 Allocators'!$B$15:$W$15, 0),FALSE)*$G214)</f>
        <v>0</v>
      </c>
      <c r="AR214" s="1334">
        <f>IF(ISERROR(VLOOKUP(VLOOKUP($A214, 'E4 TB Allocation Details'!$A$18:$L$217, MATCH("Customer ID", 'E4 TB Allocation Details'!$A$18:$L$18, 0),FALSE), 'E2 Allocators'!$B$15:$W$361, MATCH('O5 Details by Class &amp; Accounts'!AR$18, 'E2 Allocators'!$B$15:$W$15, 0),FALSE)*$G214), 0, VLOOKUP(VLOOKUP($A214, 'E4 TB Allocation Details'!$A$18:$L$217, MATCH("Customer ID", 'E4 TB Allocation Details'!$A$18:$L$18, 0),FALSE), 'E2 Allocators'!$B$15:$W$361, MATCH('O5 Details by Class &amp; Accounts'!AR$18, 'E2 Allocators'!$B$15:$W$15, 0),FALSE)*$G214)</f>
        <v>0</v>
      </c>
      <c r="AS214" s="1334">
        <f>IF(ISERROR(VLOOKUP(VLOOKUP($A214, 'E4 TB Allocation Details'!$A$18:$L$217, MATCH("Customer ID", 'E4 TB Allocation Details'!$A$18:$L$18, 0),FALSE), 'E2 Allocators'!$B$15:$W$361, MATCH('O5 Details by Class &amp; Accounts'!AS$18, 'E2 Allocators'!$B$15:$W$15, 0),FALSE)*$G214), 0, VLOOKUP(VLOOKUP($A214, 'E4 TB Allocation Details'!$A$18:$L$217, MATCH("Customer ID", 'E4 TB Allocation Details'!$A$18:$L$18, 0),FALSE), 'E2 Allocators'!$B$15:$W$361, MATCH('O5 Details by Class &amp; Accounts'!AS$18, 'E2 Allocators'!$B$15:$W$15, 0),FALSE)*$G214)</f>
        <v>0</v>
      </c>
      <c r="AT214" s="1334">
        <f>IF(ISERROR(VLOOKUP(VLOOKUP($A214, 'E4 TB Allocation Details'!$A$18:$L$217, MATCH("Customer ID", 'E4 TB Allocation Details'!$A$18:$L$18, 0),FALSE), 'E2 Allocators'!$B$15:$W$361, MATCH('O5 Details by Class &amp; Accounts'!AT$18, 'E2 Allocators'!$B$15:$W$15, 0),FALSE)*$G214), 0, VLOOKUP(VLOOKUP($A214, 'E4 TB Allocation Details'!$A$18:$L$217, MATCH("Customer ID", 'E4 TB Allocation Details'!$A$18:$L$18, 0),FALSE), 'E2 Allocators'!$B$15:$W$361, MATCH('O5 Details by Class &amp; Accounts'!AT$18, 'E2 Allocators'!$B$15:$W$15, 0),FALSE)*$G214)</f>
        <v>0</v>
      </c>
      <c r="AU214" s="1334">
        <f>IF(ISERROR(VLOOKUP(VLOOKUP($A214, 'E4 TB Allocation Details'!$A$18:$L$217, MATCH("Customer ID", 'E4 TB Allocation Details'!$A$18:$L$18, 0),FALSE), 'E2 Allocators'!$B$15:$W$361, MATCH('O5 Details by Class &amp; Accounts'!AU$18, 'E2 Allocators'!$B$15:$W$15, 0),FALSE)*$G214), 0, VLOOKUP(VLOOKUP($A214, 'E4 TB Allocation Details'!$A$18:$L$217, MATCH("Customer ID", 'E4 TB Allocation Details'!$A$18:$L$18, 0),FALSE), 'E2 Allocators'!$B$15:$W$361, MATCH('O5 Details by Class &amp; Accounts'!AU$18, 'E2 Allocators'!$B$15:$W$15, 0),FALSE)*$G214)</f>
        <v>0</v>
      </c>
      <c r="AV214" s="1334">
        <f>IF(ISERROR(VLOOKUP(VLOOKUP($A214, 'E4 TB Allocation Details'!$A$18:$L$217, MATCH("Customer ID", 'E4 TB Allocation Details'!$A$18:$L$18, 0),FALSE), 'E2 Allocators'!$B$15:$W$361, MATCH('O5 Details by Class &amp; Accounts'!AV$18, 'E2 Allocators'!$B$15:$W$15, 0),FALSE)*$G214), 0, VLOOKUP(VLOOKUP($A214, 'E4 TB Allocation Details'!$A$18:$L$217, MATCH("Customer ID", 'E4 TB Allocation Details'!$A$18:$L$18, 0),FALSE), 'E2 Allocators'!$B$15:$W$361, MATCH('O5 Details by Class &amp; Accounts'!AV$18, 'E2 Allocators'!$B$15:$W$15, 0),FALSE)*$G214)</f>
        <v>0</v>
      </c>
      <c r="AW214" s="1334">
        <f>IF(ISERROR(VLOOKUP(VLOOKUP($A214, 'E4 TB Allocation Details'!$A$18:$L$217, MATCH("Customer ID", 'E4 TB Allocation Details'!$A$18:$L$18, 0),FALSE), 'E2 Allocators'!$B$15:$W$361, MATCH('O5 Details by Class &amp; Accounts'!AW$18, 'E2 Allocators'!$B$15:$W$15, 0),FALSE)*$G214), 0, VLOOKUP(VLOOKUP($A214, 'E4 TB Allocation Details'!$A$18:$L$217, MATCH("Customer ID", 'E4 TB Allocation Details'!$A$18:$L$18, 0),FALSE), 'E2 Allocators'!$B$15:$W$361, MATCH('O5 Details by Class &amp; Accounts'!AW$18, 'E2 Allocators'!$B$15:$W$15, 0),FALSE)*$G214)</f>
        <v>0</v>
      </c>
      <c r="AX214" s="1334">
        <f t="shared" si="51"/>
        <v>0</v>
      </c>
      <c r="AY214" s="1334">
        <f>IF(ISERROR(VLOOKUP(VLOOKUP($A214, 'E4 TB Allocation Details'!$A$18:$L$217, MATCH("Misc ID", 'E4 TB Allocation Details'!$A$18:$L$18, 0),FALSE), 'E2 Allocators'!$B$15:$W$361, MATCH('O5 Details by Class &amp; Accounts'!AY$18, 'E2 Allocators'!$B$15:$W$15, 0),FALSE)*$E214), 0, VLOOKUP(VLOOKUP($A214, 'E4 TB Allocation Details'!$A$18:$L$217, MATCH("Misc ID", 'E4 TB Allocation Details'!$A$18:$L$18, 0),FALSE), 'E2 Allocators'!$B$15:$W$361, MATCH('O5 Details by Class &amp; Accounts'!AY$18, 'E2 Allocators'!$B$15:$W$15, 0),FALSE)*$E214)</f>
        <v>0</v>
      </c>
      <c r="AZ214" s="1334">
        <f>IF(ISERROR(VLOOKUP(VLOOKUP($A214, 'E4 TB Allocation Details'!$A$18:$L$217, MATCH("Misc ID", 'E4 TB Allocation Details'!$A$18:$L$18, 0),FALSE), 'E2 Allocators'!$B$15:$W$361, MATCH('O5 Details by Class &amp; Accounts'!AZ$18, 'E2 Allocators'!$B$15:$W$15, 0),FALSE)*$E214), 0, VLOOKUP(VLOOKUP($A214, 'E4 TB Allocation Details'!$A$18:$L$217, MATCH("Misc ID", 'E4 TB Allocation Details'!$A$18:$L$18, 0),FALSE), 'E2 Allocators'!$B$15:$W$361, MATCH('O5 Details by Class &amp; Accounts'!AZ$18, 'E2 Allocators'!$B$15:$W$15, 0),FALSE)*$E214)</f>
        <v>0</v>
      </c>
      <c r="BA214" s="1334">
        <f>IF(ISERROR(VLOOKUP(VLOOKUP($A214, 'E4 TB Allocation Details'!$A$18:$L$217, MATCH("Misc ID", 'E4 TB Allocation Details'!$A$18:$L$18, 0),FALSE), 'E2 Allocators'!$B$15:$W$361, MATCH('O5 Details by Class &amp; Accounts'!BA$18, 'E2 Allocators'!$B$15:$W$15, 0),FALSE)*$E214), 0, VLOOKUP(VLOOKUP($A214, 'E4 TB Allocation Details'!$A$18:$L$217, MATCH("Misc ID", 'E4 TB Allocation Details'!$A$18:$L$18, 0),FALSE), 'E2 Allocators'!$B$15:$W$361, MATCH('O5 Details by Class &amp; Accounts'!BA$18, 'E2 Allocators'!$B$15:$W$15, 0),FALSE)*$E214)</f>
        <v>0</v>
      </c>
      <c r="BB214" s="1334">
        <f>IF(ISERROR(VLOOKUP(VLOOKUP($A214, 'E4 TB Allocation Details'!$A$18:$L$217, MATCH("Misc ID", 'E4 TB Allocation Details'!$A$18:$L$18, 0),FALSE), 'E2 Allocators'!$B$15:$W$361, MATCH('O5 Details by Class &amp; Accounts'!BB$18, 'E2 Allocators'!$B$15:$W$15, 0),FALSE)*$E214), 0, VLOOKUP(VLOOKUP($A214, 'E4 TB Allocation Details'!$A$18:$L$217, MATCH("Misc ID", 'E4 TB Allocation Details'!$A$18:$L$18, 0),FALSE), 'E2 Allocators'!$B$15:$W$361, MATCH('O5 Details by Class &amp; Accounts'!BB$18, 'E2 Allocators'!$B$15:$W$15, 0),FALSE)*$E214)</f>
        <v>0</v>
      </c>
      <c r="BC214" s="1334">
        <f>IF(ISERROR(VLOOKUP(VLOOKUP($A214, 'E4 TB Allocation Details'!$A$18:$L$217, MATCH("Misc ID", 'E4 TB Allocation Details'!$A$18:$L$18, 0),FALSE), 'E2 Allocators'!$B$15:$W$361, MATCH('O5 Details by Class &amp; Accounts'!BC$18, 'E2 Allocators'!$B$15:$W$15, 0),FALSE)*$E214), 0, VLOOKUP(VLOOKUP($A214, 'E4 TB Allocation Details'!$A$18:$L$217, MATCH("Misc ID", 'E4 TB Allocation Details'!$A$18:$L$18, 0),FALSE), 'E2 Allocators'!$B$15:$W$361, MATCH('O5 Details by Class &amp; Accounts'!BC$18, 'E2 Allocators'!$B$15:$W$15, 0),FALSE)*$E214)</f>
        <v>0</v>
      </c>
      <c r="BD214" s="1334">
        <f>IF(ISERROR(VLOOKUP(VLOOKUP($A214, 'E4 TB Allocation Details'!$A$18:$L$217, MATCH("Misc ID", 'E4 TB Allocation Details'!$A$18:$L$18, 0),FALSE), 'E2 Allocators'!$B$15:$W$361, MATCH('O5 Details by Class &amp; Accounts'!BD$18, 'E2 Allocators'!$B$15:$W$15, 0),FALSE)*$E214), 0, VLOOKUP(VLOOKUP($A214, 'E4 TB Allocation Details'!$A$18:$L$217, MATCH("Misc ID", 'E4 TB Allocation Details'!$A$18:$L$18, 0),FALSE), 'E2 Allocators'!$B$15:$W$361, MATCH('O5 Details by Class &amp; Accounts'!BD$18, 'E2 Allocators'!$B$15:$W$15, 0),FALSE)*$E214)</f>
        <v>0</v>
      </c>
      <c r="BE214" s="1334">
        <f>IF(ISERROR(VLOOKUP(VLOOKUP($A214, 'E4 TB Allocation Details'!$A$18:$L$217, MATCH("Misc ID", 'E4 TB Allocation Details'!$A$18:$L$18, 0),FALSE), 'E2 Allocators'!$B$15:$W$361, MATCH('O5 Details by Class &amp; Accounts'!BE$18, 'E2 Allocators'!$B$15:$W$15, 0),FALSE)*$E214), 0, VLOOKUP(VLOOKUP($A214, 'E4 TB Allocation Details'!$A$18:$L$217, MATCH("Misc ID", 'E4 TB Allocation Details'!$A$18:$L$18, 0),FALSE), 'E2 Allocators'!$B$15:$W$361, MATCH('O5 Details by Class &amp; Accounts'!BE$18, 'E2 Allocators'!$B$15:$W$15, 0),FALSE)*$E214)</f>
        <v>0</v>
      </c>
      <c r="BF214" s="1334">
        <f>IF(ISERROR(VLOOKUP(VLOOKUP($A214, 'E4 TB Allocation Details'!$A$18:$L$217, MATCH("Misc ID", 'E4 TB Allocation Details'!$A$18:$L$18, 0),FALSE), 'E2 Allocators'!$B$15:$W$361, MATCH('O5 Details by Class &amp; Accounts'!BF$18, 'E2 Allocators'!$B$15:$W$15, 0),FALSE)*$E214), 0, VLOOKUP(VLOOKUP($A214, 'E4 TB Allocation Details'!$A$18:$L$217, MATCH("Misc ID", 'E4 TB Allocation Details'!$A$18:$L$18, 0),FALSE), 'E2 Allocators'!$B$15:$W$361, MATCH('O5 Details by Class &amp; Accounts'!BF$18, 'E2 Allocators'!$B$15:$W$15, 0),FALSE)*$E214)</f>
        <v>0</v>
      </c>
      <c r="BG214" s="1334">
        <f>IF(ISERROR(VLOOKUP(VLOOKUP($A214, 'E4 TB Allocation Details'!$A$18:$L$217, MATCH("Misc ID", 'E4 TB Allocation Details'!$A$18:$L$18, 0),FALSE), 'E2 Allocators'!$B$15:$W$361, MATCH('O5 Details by Class &amp; Accounts'!BG$18, 'E2 Allocators'!$B$15:$W$15, 0),FALSE)*$E214), 0, VLOOKUP(VLOOKUP($A214, 'E4 TB Allocation Details'!$A$18:$L$217, MATCH("Misc ID", 'E4 TB Allocation Details'!$A$18:$L$18, 0),FALSE), 'E2 Allocators'!$B$15:$W$361, MATCH('O5 Details by Class &amp; Accounts'!BG$18, 'E2 Allocators'!$B$15:$W$15, 0),FALSE)*$E214)</f>
        <v>0</v>
      </c>
      <c r="BH214" s="1334">
        <f>IF(ISERROR(VLOOKUP(VLOOKUP($A214, 'E4 TB Allocation Details'!$A$18:$L$217, MATCH("Misc ID", 'E4 TB Allocation Details'!$A$18:$L$18, 0),FALSE), 'E2 Allocators'!$B$15:$W$361, MATCH('O5 Details by Class &amp; Accounts'!BH$18, 'E2 Allocators'!$B$15:$W$15, 0),FALSE)*$E214), 0, VLOOKUP(VLOOKUP($A214, 'E4 TB Allocation Details'!$A$18:$L$217, MATCH("Misc ID", 'E4 TB Allocation Details'!$A$18:$L$18, 0),FALSE), 'E2 Allocators'!$B$15:$W$361, MATCH('O5 Details by Class &amp; Accounts'!BH$18, 'E2 Allocators'!$B$15:$W$15, 0),FALSE)*$E214)</f>
        <v>0</v>
      </c>
      <c r="BI214" s="1334">
        <f>IF(ISERROR(VLOOKUP(VLOOKUP($A214, 'E4 TB Allocation Details'!$A$18:$L$217, MATCH("Misc ID", 'E4 TB Allocation Details'!$A$18:$L$18, 0),FALSE), 'E2 Allocators'!$B$15:$W$361, MATCH('O5 Details by Class &amp; Accounts'!BI$18, 'E2 Allocators'!$B$15:$W$15, 0),FALSE)*$E214), 0, VLOOKUP(VLOOKUP($A214, 'E4 TB Allocation Details'!$A$18:$L$217, MATCH("Misc ID", 'E4 TB Allocation Details'!$A$18:$L$18, 0),FALSE), 'E2 Allocators'!$B$15:$W$361, MATCH('O5 Details by Class &amp; Accounts'!BI$18, 'E2 Allocators'!$B$15:$W$15, 0),FALSE)*$E214)</f>
        <v>0</v>
      </c>
      <c r="BJ214" s="1334">
        <f>IF(ISERROR(VLOOKUP(VLOOKUP($A214, 'E4 TB Allocation Details'!$A$18:$L$217, MATCH("Misc ID", 'E4 TB Allocation Details'!$A$18:$L$18, 0),FALSE), 'E2 Allocators'!$B$15:$W$361, MATCH('O5 Details by Class &amp; Accounts'!BJ$18, 'E2 Allocators'!$B$15:$W$15, 0),FALSE)*$E214), 0, VLOOKUP(VLOOKUP($A214, 'E4 TB Allocation Details'!$A$18:$L$217, MATCH("Misc ID", 'E4 TB Allocation Details'!$A$18:$L$18, 0),FALSE), 'E2 Allocators'!$B$15:$W$361, MATCH('O5 Details by Class &amp; Accounts'!BJ$18, 'E2 Allocators'!$B$15:$W$15, 0),FALSE)*$E214)</f>
        <v>0</v>
      </c>
      <c r="BK214" s="1334">
        <f>IF(ISERROR(VLOOKUP(VLOOKUP($A214, 'E4 TB Allocation Details'!$A$18:$L$217, MATCH("Misc ID", 'E4 TB Allocation Details'!$A$18:$L$18, 0),FALSE), 'E2 Allocators'!$B$15:$W$361, MATCH('O5 Details by Class &amp; Accounts'!BK$18, 'E2 Allocators'!$B$15:$W$15, 0),FALSE)*$E214), 0, VLOOKUP(VLOOKUP($A214, 'E4 TB Allocation Details'!$A$18:$L$217, MATCH("Misc ID", 'E4 TB Allocation Details'!$A$18:$L$18, 0),FALSE), 'E2 Allocators'!$B$15:$W$361, MATCH('O5 Details by Class &amp; Accounts'!BK$18, 'E2 Allocators'!$B$15:$W$15, 0),FALSE)*$E214)</f>
        <v>0</v>
      </c>
      <c r="BL214" s="1334">
        <f>IF(ISERROR(VLOOKUP(VLOOKUP($A214, 'E4 TB Allocation Details'!$A$18:$L$217, MATCH("Misc ID", 'E4 TB Allocation Details'!$A$18:$L$18, 0),FALSE), 'E2 Allocators'!$B$15:$W$361, MATCH('O5 Details by Class &amp; Accounts'!BL$18, 'E2 Allocators'!$B$15:$W$15, 0),FALSE)*$E214), 0, VLOOKUP(VLOOKUP($A214, 'E4 TB Allocation Details'!$A$18:$L$217, MATCH("Misc ID", 'E4 TB Allocation Details'!$A$18:$L$18, 0),FALSE), 'E2 Allocators'!$B$15:$W$361, MATCH('O5 Details by Class &amp; Accounts'!BL$18, 'E2 Allocators'!$B$15:$W$15, 0),FALSE)*$E214)</f>
        <v>0</v>
      </c>
      <c r="BM214" s="1334">
        <f>IF(ISERROR(VLOOKUP(VLOOKUP($A214, 'E4 TB Allocation Details'!$A$18:$L$217, MATCH("Misc ID", 'E4 TB Allocation Details'!$A$18:$L$18, 0),FALSE), 'E2 Allocators'!$B$15:$W$361, MATCH('O5 Details by Class &amp; Accounts'!BM$18, 'E2 Allocators'!$B$15:$W$15, 0),FALSE)*$E214), 0, VLOOKUP(VLOOKUP($A214, 'E4 TB Allocation Details'!$A$18:$L$217, MATCH("Misc ID", 'E4 TB Allocation Details'!$A$18:$L$18, 0),FALSE), 'E2 Allocators'!$B$15:$W$361, MATCH('O5 Details by Class &amp; Accounts'!BM$18, 'E2 Allocators'!$B$15:$W$15, 0),FALSE)*$E214)</f>
        <v>0</v>
      </c>
      <c r="BN214" s="1334">
        <f>IF(ISERROR(VLOOKUP(VLOOKUP($A214, 'E4 TB Allocation Details'!$A$18:$L$217, MATCH("Misc ID", 'E4 TB Allocation Details'!$A$18:$L$18, 0),FALSE), 'E2 Allocators'!$B$15:$W$361, MATCH('O5 Details by Class &amp; Accounts'!BN$18, 'E2 Allocators'!$B$15:$W$15, 0),FALSE)*$E214), 0, VLOOKUP(VLOOKUP($A214, 'E4 TB Allocation Details'!$A$18:$L$217, MATCH("Misc ID", 'E4 TB Allocation Details'!$A$18:$L$18, 0),FALSE), 'E2 Allocators'!$B$15:$W$361, MATCH('O5 Details by Class &amp; Accounts'!BN$18, 'E2 Allocators'!$B$15:$W$15, 0),FALSE)*$E214)</f>
        <v>0</v>
      </c>
      <c r="BO214" s="1334">
        <f>IF(ISERROR(VLOOKUP(VLOOKUP($A214, 'E4 TB Allocation Details'!$A$18:$L$217, MATCH("Misc ID", 'E4 TB Allocation Details'!$A$18:$L$18, 0),FALSE), 'E2 Allocators'!$B$15:$W$361, MATCH('O5 Details by Class &amp; Accounts'!BO$18, 'E2 Allocators'!$B$15:$W$15, 0),FALSE)*$E214), 0, VLOOKUP(VLOOKUP($A214, 'E4 TB Allocation Details'!$A$18:$L$217, MATCH("Misc ID", 'E4 TB Allocation Details'!$A$18:$L$18, 0),FALSE), 'E2 Allocators'!$B$15:$W$361, MATCH('O5 Details by Class &amp; Accounts'!BO$18, 'E2 Allocators'!$B$15:$W$15, 0),FALSE)*$E214)</f>
        <v>0</v>
      </c>
      <c r="BP214" s="1334">
        <f>IF(ISERROR(VLOOKUP(VLOOKUP($A214, 'E4 TB Allocation Details'!$A$18:$L$217, MATCH("Misc ID", 'E4 TB Allocation Details'!$A$18:$L$18, 0),FALSE), 'E2 Allocators'!$B$15:$W$361, MATCH('O5 Details by Class &amp; Accounts'!BP$18, 'E2 Allocators'!$B$15:$W$15, 0),FALSE)*$E214), 0, VLOOKUP(VLOOKUP($A214, 'E4 TB Allocation Details'!$A$18:$L$217, MATCH("Misc ID", 'E4 TB Allocation Details'!$A$18:$L$18, 0),FALSE), 'E2 Allocators'!$B$15:$W$361, MATCH('O5 Details by Class &amp; Accounts'!BP$18, 'E2 Allocators'!$B$15:$W$15, 0),FALSE)*$E214)</f>
        <v>0</v>
      </c>
      <c r="BQ214" s="1334">
        <f>IF(ISERROR(VLOOKUP(VLOOKUP($A214, 'E4 TB Allocation Details'!$A$18:$L$217, MATCH("Misc ID", 'E4 TB Allocation Details'!$A$18:$L$18, 0),FALSE), 'E2 Allocators'!$B$15:$W$361, MATCH('O5 Details by Class &amp; Accounts'!BQ$18, 'E2 Allocators'!$B$15:$W$15, 0),FALSE)*$E214), 0, VLOOKUP(VLOOKUP($A214, 'E4 TB Allocation Details'!$A$18:$L$217, MATCH("Misc ID", 'E4 TB Allocation Details'!$A$18:$L$18, 0),FALSE), 'E2 Allocators'!$B$15:$W$361, MATCH('O5 Details by Class &amp; Accounts'!BQ$18, 'E2 Allocators'!$B$15:$W$15, 0),FALSE)*$E214)</f>
        <v>0</v>
      </c>
      <c r="BR214" s="1334">
        <f>IF(ISERROR(VLOOKUP(VLOOKUP($A214, 'E4 TB Allocation Details'!$A$18:$L$217, MATCH("Misc ID", 'E4 TB Allocation Details'!$A$18:$L$18, 0),FALSE), 'E2 Allocators'!$B$15:$W$361, MATCH('O5 Details by Class &amp; Accounts'!BR$18, 'E2 Allocators'!$B$15:$W$15, 0),FALSE)*$E214), 0, VLOOKUP(VLOOKUP($A214, 'E4 TB Allocation Details'!$A$18:$L$217, MATCH("Misc ID", 'E4 TB Allocation Details'!$A$18:$L$18, 0),FALSE), 'E2 Allocators'!$B$15:$W$361, MATCH('O5 Details by Class &amp; Accounts'!BR$18, 'E2 Allocators'!$B$15:$W$15, 0),FALSE)*$E214)</f>
        <v>0</v>
      </c>
      <c r="BS214" s="1334">
        <f t="shared" si="48"/>
        <v>0</v>
      </c>
      <c r="BT214" s="1334">
        <f>IF(ISERROR(VLOOKUP(VLOOKUP($A214, 'E4 TB Allocation Details'!$A$18:$L$217, MATCH("A &amp; G ID", 'E4 TB Allocation Details'!$A$18:$L$18, 0),FALSE), 'E2 Allocators'!$B$15:$W$361, MATCH('O5 Details by Class &amp; Accounts'!BT$18, 'E2 Allocators'!$B$15:$W$15, 0),FALSE)*$E214), 0, VLOOKUP(VLOOKUP($A214, 'E4 TB Allocation Details'!$A$18:$L$217, MATCH("A &amp; G ID", 'E4 TB Allocation Details'!$A$18:$L$18, 0),FALSE), 'E2 Allocators'!$B$15:$W$361, MATCH('O5 Details by Class &amp; Accounts'!BT$18, 'E2 Allocators'!$B$15:$W$15, 0),FALSE)*$E214)</f>
        <v>0</v>
      </c>
      <c r="BU214" s="1334">
        <f>IF(ISERROR(VLOOKUP(VLOOKUP($A214, 'E4 TB Allocation Details'!$A$18:$L$217, MATCH("A &amp; G ID", 'E4 TB Allocation Details'!$A$18:$L$18, 0),FALSE), 'E2 Allocators'!$B$15:$W$361, MATCH('O5 Details by Class &amp; Accounts'!BU$18, 'E2 Allocators'!$B$15:$W$15, 0),FALSE)*$E214), 0, VLOOKUP(VLOOKUP($A214, 'E4 TB Allocation Details'!$A$18:$L$217, MATCH("A &amp; G ID", 'E4 TB Allocation Details'!$A$18:$L$18, 0),FALSE), 'E2 Allocators'!$B$15:$W$361, MATCH('O5 Details by Class &amp; Accounts'!BU$18, 'E2 Allocators'!$B$15:$W$15, 0),FALSE)*$E214)</f>
        <v>0</v>
      </c>
      <c r="BV214" s="1334">
        <f>IF(ISERROR(VLOOKUP(VLOOKUP($A214, 'E4 TB Allocation Details'!$A$18:$L$217, MATCH("A &amp; G ID", 'E4 TB Allocation Details'!$A$18:$L$18, 0),FALSE), 'E2 Allocators'!$B$15:$W$361, MATCH('O5 Details by Class &amp; Accounts'!BV$18, 'E2 Allocators'!$B$15:$W$15, 0),FALSE)*$E214), 0, VLOOKUP(VLOOKUP($A214, 'E4 TB Allocation Details'!$A$18:$L$217, MATCH("A &amp; G ID", 'E4 TB Allocation Details'!$A$18:$L$18, 0),FALSE), 'E2 Allocators'!$B$15:$W$361, MATCH('O5 Details by Class &amp; Accounts'!BV$18, 'E2 Allocators'!$B$15:$W$15, 0),FALSE)*$E214)</f>
        <v>0</v>
      </c>
      <c r="BW214" s="1334">
        <f>IF(ISERROR(VLOOKUP(VLOOKUP($A214, 'E4 TB Allocation Details'!$A$18:$L$217, MATCH("A &amp; G ID", 'E4 TB Allocation Details'!$A$18:$L$18, 0),FALSE), 'E2 Allocators'!$B$15:$W$361, MATCH('O5 Details by Class &amp; Accounts'!BW$18, 'E2 Allocators'!$B$15:$W$15, 0),FALSE)*$E214), 0, VLOOKUP(VLOOKUP($A214, 'E4 TB Allocation Details'!$A$18:$L$217, MATCH("A &amp; G ID", 'E4 TB Allocation Details'!$A$18:$L$18, 0),FALSE), 'E2 Allocators'!$B$15:$W$361, MATCH('O5 Details by Class &amp; Accounts'!BW$18, 'E2 Allocators'!$B$15:$W$15, 0),FALSE)*$E214)</f>
        <v>0</v>
      </c>
      <c r="BX214" s="1334">
        <f>IF(ISERROR(VLOOKUP(VLOOKUP($A214, 'E4 TB Allocation Details'!$A$18:$L$217, MATCH("A &amp; G ID", 'E4 TB Allocation Details'!$A$18:$L$18, 0),FALSE), 'E2 Allocators'!$B$15:$W$361, MATCH('O5 Details by Class &amp; Accounts'!BX$18, 'E2 Allocators'!$B$15:$W$15, 0),FALSE)*$E214), 0, VLOOKUP(VLOOKUP($A214, 'E4 TB Allocation Details'!$A$18:$L$217, MATCH("A &amp; G ID", 'E4 TB Allocation Details'!$A$18:$L$18, 0),FALSE), 'E2 Allocators'!$B$15:$W$361, MATCH('O5 Details by Class &amp; Accounts'!BX$18, 'E2 Allocators'!$B$15:$W$15, 0),FALSE)*$E214)</f>
        <v>0</v>
      </c>
      <c r="BY214" s="1334">
        <f>IF(ISERROR(VLOOKUP(VLOOKUP($A214, 'E4 TB Allocation Details'!$A$18:$L$217, MATCH("A &amp; G ID", 'E4 TB Allocation Details'!$A$18:$L$18, 0),FALSE), 'E2 Allocators'!$B$15:$W$361, MATCH('O5 Details by Class &amp; Accounts'!BY$18, 'E2 Allocators'!$B$15:$W$15, 0),FALSE)*$E214), 0, VLOOKUP(VLOOKUP($A214, 'E4 TB Allocation Details'!$A$18:$L$217, MATCH("A &amp; G ID", 'E4 TB Allocation Details'!$A$18:$L$18, 0),FALSE), 'E2 Allocators'!$B$15:$W$361, MATCH('O5 Details by Class &amp; Accounts'!BY$18, 'E2 Allocators'!$B$15:$W$15, 0),FALSE)*$E214)</f>
        <v>0</v>
      </c>
      <c r="BZ214" s="1334">
        <f>IF(ISERROR(VLOOKUP(VLOOKUP($A214, 'E4 TB Allocation Details'!$A$18:$L$217, MATCH("A &amp; G ID", 'E4 TB Allocation Details'!$A$18:$L$18, 0),FALSE), 'E2 Allocators'!$B$15:$W$361, MATCH('O5 Details by Class &amp; Accounts'!BZ$18, 'E2 Allocators'!$B$15:$W$15, 0),FALSE)*$E214), 0, VLOOKUP(VLOOKUP($A214, 'E4 TB Allocation Details'!$A$18:$L$217, MATCH("A &amp; G ID", 'E4 TB Allocation Details'!$A$18:$L$18, 0),FALSE), 'E2 Allocators'!$B$15:$W$361, MATCH('O5 Details by Class &amp; Accounts'!BZ$18, 'E2 Allocators'!$B$15:$W$15, 0),FALSE)*$E214)</f>
        <v>0</v>
      </c>
      <c r="CA214" s="1334">
        <f>IF(ISERROR(VLOOKUP(VLOOKUP($A214, 'E4 TB Allocation Details'!$A$18:$L$217, MATCH("A &amp; G ID", 'E4 TB Allocation Details'!$A$18:$L$18, 0),FALSE), 'E2 Allocators'!$B$15:$W$361, MATCH('O5 Details by Class &amp; Accounts'!CA$18, 'E2 Allocators'!$B$15:$W$15, 0),FALSE)*$E214), 0, VLOOKUP(VLOOKUP($A214, 'E4 TB Allocation Details'!$A$18:$L$217, MATCH("A &amp; G ID", 'E4 TB Allocation Details'!$A$18:$L$18, 0),FALSE), 'E2 Allocators'!$B$15:$W$361, MATCH('O5 Details by Class &amp; Accounts'!CA$18, 'E2 Allocators'!$B$15:$W$15, 0),FALSE)*$E214)</f>
        <v>0</v>
      </c>
      <c r="CB214" s="1334">
        <f>IF(ISERROR(VLOOKUP(VLOOKUP($A214, 'E4 TB Allocation Details'!$A$18:$L$217, MATCH("A &amp; G ID", 'E4 TB Allocation Details'!$A$18:$L$18, 0),FALSE), 'E2 Allocators'!$B$15:$W$361, MATCH('O5 Details by Class &amp; Accounts'!CB$18, 'E2 Allocators'!$B$15:$W$15, 0),FALSE)*$E214), 0, VLOOKUP(VLOOKUP($A214, 'E4 TB Allocation Details'!$A$18:$L$217, MATCH("A &amp; G ID", 'E4 TB Allocation Details'!$A$18:$L$18, 0),FALSE), 'E2 Allocators'!$B$15:$W$361, MATCH('O5 Details by Class &amp; Accounts'!CB$18, 'E2 Allocators'!$B$15:$W$15, 0),FALSE)*$E214)</f>
        <v>0</v>
      </c>
      <c r="CC214" s="1334">
        <f>IF(ISERROR(VLOOKUP(VLOOKUP($A214, 'E4 TB Allocation Details'!$A$18:$L$217, MATCH("A &amp; G ID", 'E4 TB Allocation Details'!$A$18:$L$18, 0),FALSE), 'E2 Allocators'!$B$15:$W$361, MATCH('O5 Details by Class &amp; Accounts'!CC$18, 'E2 Allocators'!$B$15:$W$15, 0),FALSE)*$E214), 0, VLOOKUP(VLOOKUP($A214, 'E4 TB Allocation Details'!$A$18:$L$217, MATCH("A &amp; G ID", 'E4 TB Allocation Details'!$A$18:$L$18, 0),FALSE), 'E2 Allocators'!$B$15:$W$361, MATCH('O5 Details by Class &amp; Accounts'!CC$18, 'E2 Allocators'!$B$15:$W$15, 0),FALSE)*$E214)</f>
        <v>0</v>
      </c>
      <c r="CD214" s="1334">
        <f>IF(ISERROR(VLOOKUP(VLOOKUP($A214, 'E4 TB Allocation Details'!$A$18:$L$217, MATCH("A &amp; G ID", 'E4 TB Allocation Details'!$A$18:$L$18, 0),FALSE), 'E2 Allocators'!$B$15:$W$361, MATCH('O5 Details by Class &amp; Accounts'!CD$18, 'E2 Allocators'!$B$15:$W$15, 0),FALSE)*$E214), 0, VLOOKUP(VLOOKUP($A214, 'E4 TB Allocation Details'!$A$18:$L$217, MATCH("A &amp; G ID", 'E4 TB Allocation Details'!$A$18:$L$18, 0),FALSE), 'E2 Allocators'!$B$15:$W$361, MATCH('O5 Details by Class &amp; Accounts'!CD$18, 'E2 Allocators'!$B$15:$W$15, 0),FALSE)*$E214)</f>
        <v>0</v>
      </c>
      <c r="CE214" s="1334">
        <f>IF(ISERROR(VLOOKUP(VLOOKUP($A214, 'E4 TB Allocation Details'!$A$18:$L$217, MATCH("A &amp; G ID", 'E4 TB Allocation Details'!$A$18:$L$18, 0),FALSE), 'E2 Allocators'!$B$15:$W$361, MATCH('O5 Details by Class &amp; Accounts'!CE$18, 'E2 Allocators'!$B$15:$W$15, 0),FALSE)*$E214), 0, VLOOKUP(VLOOKUP($A214, 'E4 TB Allocation Details'!$A$18:$L$217, MATCH("A &amp; G ID", 'E4 TB Allocation Details'!$A$18:$L$18, 0),FALSE), 'E2 Allocators'!$B$15:$W$361, MATCH('O5 Details by Class &amp; Accounts'!CE$18, 'E2 Allocators'!$B$15:$W$15, 0),FALSE)*$E214)</f>
        <v>0</v>
      </c>
      <c r="CF214" s="1334">
        <f>IF(ISERROR(VLOOKUP(VLOOKUP($A214, 'E4 TB Allocation Details'!$A$18:$L$217, MATCH("A &amp; G ID", 'E4 TB Allocation Details'!$A$18:$L$18, 0),FALSE), 'E2 Allocators'!$B$15:$W$361, MATCH('O5 Details by Class &amp; Accounts'!CF$18, 'E2 Allocators'!$B$15:$W$15, 0),FALSE)*$E214), 0, VLOOKUP(VLOOKUP($A214, 'E4 TB Allocation Details'!$A$18:$L$217, MATCH("A &amp; G ID", 'E4 TB Allocation Details'!$A$18:$L$18, 0),FALSE), 'E2 Allocators'!$B$15:$W$361, MATCH('O5 Details by Class &amp; Accounts'!CF$18, 'E2 Allocators'!$B$15:$W$15, 0),FALSE)*$E214)</f>
        <v>0</v>
      </c>
      <c r="CG214" s="1334">
        <f>IF(ISERROR(VLOOKUP(VLOOKUP($A214, 'E4 TB Allocation Details'!$A$18:$L$217, MATCH("A &amp; G ID", 'E4 TB Allocation Details'!$A$18:$L$18, 0),FALSE), 'E2 Allocators'!$B$15:$W$361, MATCH('O5 Details by Class &amp; Accounts'!CG$18, 'E2 Allocators'!$B$15:$W$15, 0),FALSE)*$E214), 0, VLOOKUP(VLOOKUP($A214, 'E4 TB Allocation Details'!$A$18:$L$217, MATCH("A &amp; G ID", 'E4 TB Allocation Details'!$A$18:$L$18, 0),FALSE), 'E2 Allocators'!$B$15:$W$361, MATCH('O5 Details by Class &amp; Accounts'!CG$18, 'E2 Allocators'!$B$15:$W$15, 0),FALSE)*$E214)</f>
        <v>0</v>
      </c>
      <c r="CH214" s="1334">
        <f>IF(ISERROR(VLOOKUP(VLOOKUP($A214, 'E4 TB Allocation Details'!$A$18:$L$217, MATCH("A &amp; G ID", 'E4 TB Allocation Details'!$A$18:$L$18, 0),FALSE), 'E2 Allocators'!$B$15:$W$361, MATCH('O5 Details by Class &amp; Accounts'!CH$18, 'E2 Allocators'!$B$15:$W$15, 0),FALSE)*$E214), 0, VLOOKUP(VLOOKUP($A214, 'E4 TB Allocation Details'!$A$18:$L$217, MATCH("A &amp; G ID", 'E4 TB Allocation Details'!$A$18:$L$18, 0),FALSE), 'E2 Allocators'!$B$15:$W$361, MATCH('O5 Details by Class &amp; Accounts'!CH$18, 'E2 Allocators'!$B$15:$W$15, 0),FALSE)*$E214)</f>
        <v>0</v>
      </c>
      <c r="CI214" s="1334">
        <f>IF(ISERROR(VLOOKUP(VLOOKUP($A214, 'E4 TB Allocation Details'!$A$18:$L$217, MATCH("A &amp; G ID", 'E4 TB Allocation Details'!$A$18:$L$18, 0),FALSE), 'E2 Allocators'!$B$15:$W$361, MATCH('O5 Details by Class &amp; Accounts'!CI$18, 'E2 Allocators'!$B$15:$W$15, 0),FALSE)*$E214), 0, VLOOKUP(VLOOKUP($A214, 'E4 TB Allocation Details'!$A$18:$L$217, MATCH("A &amp; G ID", 'E4 TB Allocation Details'!$A$18:$L$18, 0),FALSE), 'E2 Allocators'!$B$15:$W$361, MATCH('O5 Details by Class &amp; Accounts'!CI$18, 'E2 Allocators'!$B$15:$W$15, 0),FALSE)*$E214)</f>
        <v>0</v>
      </c>
      <c r="CJ214" s="1334">
        <f>IF(ISERROR(VLOOKUP(VLOOKUP($A214, 'E4 TB Allocation Details'!$A$18:$L$217, MATCH("A &amp; G ID", 'E4 TB Allocation Details'!$A$18:$L$18, 0),FALSE), 'E2 Allocators'!$B$15:$W$361, MATCH('O5 Details by Class &amp; Accounts'!CJ$18, 'E2 Allocators'!$B$15:$W$15, 0),FALSE)*$E214), 0, VLOOKUP(VLOOKUP($A214, 'E4 TB Allocation Details'!$A$18:$L$217, MATCH("A &amp; G ID", 'E4 TB Allocation Details'!$A$18:$L$18, 0),FALSE), 'E2 Allocators'!$B$15:$W$361, MATCH('O5 Details by Class &amp; Accounts'!CJ$18, 'E2 Allocators'!$B$15:$W$15, 0),FALSE)*$E214)</f>
        <v>0</v>
      </c>
      <c r="CK214" s="1334">
        <f>IF(ISERROR(VLOOKUP(VLOOKUP($A214, 'E4 TB Allocation Details'!$A$18:$L$217, MATCH("A &amp; G ID", 'E4 TB Allocation Details'!$A$18:$L$18, 0),FALSE), 'E2 Allocators'!$B$15:$W$361, MATCH('O5 Details by Class &amp; Accounts'!CK$18, 'E2 Allocators'!$B$15:$W$15, 0),FALSE)*$E214), 0, VLOOKUP(VLOOKUP($A214, 'E4 TB Allocation Details'!$A$18:$L$217, MATCH("A &amp; G ID", 'E4 TB Allocation Details'!$A$18:$L$18, 0),FALSE), 'E2 Allocators'!$B$15:$W$361, MATCH('O5 Details by Class &amp; Accounts'!CK$18, 'E2 Allocators'!$B$15:$W$15, 0),FALSE)*$E214)</f>
        <v>0</v>
      </c>
      <c r="CL214" s="1334">
        <f>IF(ISERROR(VLOOKUP(VLOOKUP($A214, 'E4 TB Allocation Details'!$A$18:$L$217, MATCH("A &amp; G ID", 'E4 TB Allocation Details'!$A$18:$L$18, 0),FALSE), 'E2 Allocators'!$B$15:$W$361, MATCH('O5 Details by Class &amp; Accounts'!CL$18, 'E2 Allocators'!$B$15:$W$15, 0),FALSE)*$E214), 0, VLOOKUP(VLOOKUP($A214, 'E4 TB Allocation Details'!$A$18:$L$217, MATCH("A &amp; G ID", 'E4 TB Allocation Details'!$A$18:$L$18, 0),FALSE), 'E2 Allocators'!$B$15:$W$361, MATCH('O5 Details by Class &amp; Accounts'!CL$18, 'E2 Allocators'!$B$15:$W$15, 0),FALSE)*$E214)</f>
        <v>0</v>
      </c>
      <c r="CM214" s="1334">
        <f>IF(ISERROR(VLOOKUP(VLOOKUP($A214, 'E4 TB Allocation Details'!$A$18:$L$217, MATCH("A &amp; G ID", 'E4 TB Allocation Details'!$A$18:$L$18, 0),FALSE), 'E2 Allocators'!$B$15:$W$361, MATCH('O5 Details by Class &amp; Accounts'!CM$18, 'E2 Allocators'!$B$15:$W$15, 0),FALSE)*$E214), 0, VLOOKUP(VLOOKUP($A214, 'E4 TB Allocation Details'!$A$18:$L$217, MATCH("A &amp; G ID", 'E4 TB Allocation Details'!$A$18:$L$18, 0),FALSE), 'E2 Allocators'!$B$15:$W$361, MATCH('O5 Details by Class &amp; Accounts'!CM$18, 'E2 Allocators'!$B$15:$W$15, 0),FALSE)*$E214)</f>
        <v>0</v>
      </c>
      <c r="CN214" s="1334">
        <f t="shared" si="52"/>
        <v>0</v>
      </c>
      <c r="CO214" s="1670">
        <f t="shared" si="50"/>
        <v>0</v>
      </c>
      <c r="CQ214" s="1926" t="s">
        <v>1166</v>
      </c>
    </row>
    <row r="215" spans="1:95" s="64" customFormat="1" ht="12.75" x14ac:dyDescent="0.2">
      <c r="A215" s="2226">
        <v>6210</v>
      </c>
      <c r="B215" s="2176" t="s">
        <v>1040</v>
      </c>
      <c r="C215" s="1667">
        <f>IF(ISERROR(VLOOKUP($A215,'I3 TB Data'!$A$20:$H$465,MATCH('O5 Details by Class &amp; Accounts'!$C$18, 'I3 TB Data'!$A$20:$H$20,0),0)), 0, VLOOKUP($A215,'I3 TB Data'!$A$20:$H$465,MATCH('O5 Details by Class &amp; Accounts'!$C$18,'I3 TB Data'!$A$20:$H$20,0),0))</f>
        <v>0</v>
      </c>
      <c r="D215" s="1668"/>
      <c r="E215" s="1667">
        <f t="shared" si="53"/>
        <v>0</v>
      </c>
      <c r="F215" s="1669">
        <f>IF(ISERROR(VLOOKUP($A215, 'E1 Categorization'!A33:E123, MATCH("Customer Component", 'E1 Categorization'!$A$33:$E$33,0), 0)), 0, IF(VLOOKUP($A215, 'E1 Categorization'!A33:E123, MATCH("Customer Component", 'E1 Categorization'!$A$33:$E$33,0), 0)=0, 'O5 Details by Class &amp; Accounts'!$E215, IF(AND(VLOOKUP($A215, 'E1 Categorization'!A33:E123, MATCH("Customer Component", 'E1 Categorization'!$A$33:$E$33,0), 0) &gt;0, VLOOKUP($A215, 'E1 Categorization'!A33:E123, MATCH("Customer Component", 'E1 Categorization'!$A$33:$E$33,0), 0)&lt;1), 'O5 Details by Class &amp; Accounts'!$E215*(1-VLOOKUP($A215, 'E1 Categorization'!A33:E123, MATCH("Customer Component", 'E1 Categorization'!$A$33:$E$33,0), 0)), 0)))</f>
        <v>0</v>
      </c>
      <c r="G215" s="1669">
        <f>IF(ISERROR(VLOOKUP($A215, 'E1 Categorization'!A33:E123, MATCH("Customer Component", 'E1 Categorization'!$A$33:$E$33,0), 0)),0, IF(VLOOKUP($A215, 'E1 Categorization'!A33:E123, MATCH("Customer Component", 'E1 Categorization'!$A$33:$E$33,0), 0)=0, 0, IF(AND(VLOOKUP($A215, 'E1 Categorization'!A33:E123, MATCH("Customer Component", 'E1 Categorization'!$A$33:$E$33,0), 0) &gt;0, VLOOKUP($A215, 'E1 Categorization'!A33:E123, MATCH("Customer Component", 'E1 Categorization'!$A$33:$E$33,0), 0)&lt;1), 'O5 Details by Class &amp; Accounts'!$E215*(VLOOKUP($A215, 'E1 Categorization'!A33:E123, MATCH("Customer Component", 'E1 Categorization'!$A$33:$E$33,0), 0)), 'O5 Details by Class &amp; Accounts'!$E215)))</f>
        <v>0</v>
      </c>
      <c r="H215" s="1334">
        <f t="shared" si="46"/>
        <v>0</v>
      </c>
      <c r="I215" s="1334">
        <f>IF(ISERROR(VLOOKUP(VLOOKUP($A215, 'E4 TB Allocation Details'!$A$18:$L$217, MATCH("Demand ID", 'E4 TB Allocation Details'!$A$18:$L$18, 0),FALSE), 'E2 Allocators'!$B$15:$W$361, MATCH('O5 Details by Class &amp; Accounts'!I$18, 'E2 Allocators'!$B$15:$W$15, 0),FALSE)*$F215), 0, VLOOKUP(VLOOKUP($A215, 'E4 TB Allocation Details'!$A$18:$L$217, MATCH("Demand ID", 'E4 TB Allocation Details'!$A$18:$L$18, 0),FALSE), 'E2 Allocators'!$B$15:$W$361, MATCH('O5 Details by Class &amp; Accounts'!I$18, 'E2 Allocators'!$B$15:$W$15, 0),FALSE)*$F215)</f>
        <v>0</v>
      </c>
      <c r="J215" s="1334">
        <f>IF(ISERROR(VLOOKUP(VLOOKUP($A215, 'E4 TB Allocation Details'!$A$18:$L$217, MATCH("Demand ID", 'E4 TB Allocation Details'!$A$18:$L$18, 0),FALSE), 'E2 Allocators'!$B$15:$W$361, MATCH('O5 Details by Class &amp; Accounts'!J$18, 'E2 Allocators'!$B$15:$W$15, 0),FALSE)*$F215), 0, VLOOKUP(VLOOKUP($A215, 'E4 TB Allocation Details'!$A$18:$L$217, MATCH("Demand ID", 'E4 TB Allocation Details'!$A$18:$L$18, 0),FALSE), 'E2 Allocators'!$B$15:$W$361, MATCH('O5 Details by Class &amp; Accounts'!J$18, 'E2 Allocators'!$B$15:$W$15, 0),FALSE)*$F215)</f>
        <v>0</v>
      </c>
      <c r="K215" s="1334">
        <f>IF(ISERROR(VLOOKUP(VLOOKUP($A215, 'E4 TB Allocation Details'!$A$18:$L$217, MATCH("Demand ID", 'E4 TB Allocation Details'!$A$18:$L$18, 0),FALSE), 'E2 Allocators'!$B$15:$W$361, MATCH('O5 Details by Class &amp; Accounts'!K$18, 'E2 Allocators'!$B$15:$W$15, 0),FALSE)*$F215), 0, VLOOKUP(VLOOKUP($A215, 'E4 TB Allocation Details'!$A$18:$L$217, MATCH("Demand ID", 'E4 TB Allocation Details'!$A$18:$L$18, 0),FALSE), 'E2 Allocators'!$B$15:$W$361, MATCH('O5 Details by Class &amp; Accounts'!K$18, 'E2 Allocators'!$B$15:$W$15, 0),FALSE)*$F215)</f>
        <v>0</v>
      </c>
      <c r="L215" s="1334">
        <f>IF(ISERROR(VLOOKUP(VLOOKUP($A215, 'E4 TB Allocation Details'!$A$18:$L$217, MATCH("Demand ID", 'E4 TB Allocation Details'!$A$18:$L$18, 0),FALSE), 'E2 Allocators'!$B$15:$W$361, MATCH('O5 Details by Class &amp; Accounts'!L$18, 'E2 Allocators'!$B$15:$W$15, 0),FALSE)*$F215), 0, VLOOKUP(VLOOKUP($A215, 'E4 TB Allocation Details'!$A$18:$L$217, MATCH("Demand ID", 'E4 TB Allocation Details'!$A$18:$L$18, 0),FALSE), 'E2 Allocators'!$B$15:$W$361, MATCH('O5 Details by Class &amp; Accounts'!L$18, 'E2 Allocators'!$B$15:$W$15, 0),FALSE)*$F215)</f>
        <v>0</v>
      </c>
      <c r="M215" s="1334">
        <f>IF(ISERROR(VLOOKUP(VLOOKUP($A215, 'E4 TB Allocation Details'!$A$18:$L$217, MATCH("Demand ID", 'E4 TB Allocation Details'!$A$18:$L$18, 0),FALSE), 'E2 Allocators'!$B$15:$W$361, MATCH('O5 Details by Class &amp; Accounts'!M$18, 'E2 Allocators'!$B$15:$W$15, 0),FALSE)*$F215), 0, VLOOKUP(VLOOKUP($A215, 'E4 TB Allocation Details'!$A$18:$L$217, MATCH("Demand ID", 'E4 TB Allocation Details'!$A$18:$L$18, 0),FALSE), 'E2 Allocators'!$B$15:$W$361, MATCH('O5 Details by Class &amp; Accounts'!M$18, 'E2 Allocators'!$B$15:$W$15, 0),FALSE)*$F215)</f>
        <v>0</v>
      </c>
      <c r="N215" s="1334">
        <f>IF(ISERROR(VLOOKUP(VLOOKUP($A215, 'E4 TB Allocation Details'!$A$18:$L$217, MATCH("Demand ID", 'E4 TB Allocation Details'!$A$18:$L$18, 0),FALSE), 'E2 Allocators'!$B$15:$W$361, MATCH('O5 Details by Class &amp; Accounts'!N$18, 'E2 Allocators'!$B$15:$W$15, 0),FALSE)*$F215), 0, VLOOKUP(VLOOKUP($A215, 'E4 TB Allocation Details'!$A$18:$L$217, MATCH("Demand ID", 'E4 TB Allocation Details'!$A$18:$L$18, 0),FALSE), 'E2 Allocators'!$B$15:$W$361, MATCH('O5 Details by Class &amp; Accounts'!N$18, 'E2 Allocators'!$B$15:$W$15, 0),FALSE)*$F215)</f>
        <v>0</v>
      </c>
      <c r="O215" s="1334">
        <f>IF(ISERROR(VLOOKUP(VLOOKUP($A215, 'E4 TB Allocation Details'!$A$18:$L$217, MATCH("Demand ID", 'E4 TB Allocation Details'!$A$18:$L$18, 0),FALSE), 'E2 Allocators'!$B$15:$W$361, MATCH('O5 Details by Class &amp; Accounts'!O$18, 'E2 Allocators'!$B$15:$W$15, 0),FALSE)*$F215), 0, VLOOKUP(VLOOKUP($A215, 'E4 TB Allocation Details'!$A$18:$L$217, MATCH("Demand ID", 'E4 TB Allocation Details'!$A$18:$L$18, 0),FALSE), 'E2 Allocators'!$B$15:$W$361, MATCH('O5 Details by Class &amp; Accounts'!O$18, 'E2 Allocators'!$B$15:$W$15, 0),FALSE)*$F215)</f>
        <v>0</v>
      </c>
      <c r="P215" s="1334">
        <f>IF(ISERROR(VLOOKUP(VLOOKUP($A215, 'E4 TB Allocation Details'!$A$18:$L$217, MATCH("Demand ID", 'E4 TB Allocation Details'!$A$18:$L$18, 0),FALSE), 'E2 Allocators'!$B$15:$W$361, MATCH('O5 Details by Class &amp; Accounts'!P$18, 'E2 Allocators'!$B$15:$W$15, 0),FALSE)*$F215), 0, VLOOKUP(VLOOKUP($A215, 'E4 TB Allocation Details'!$A$18:$L$217, MATCH("Demand ID", 'E4 TB Allocation Details'!$A$18:$L$18, 0),FALSE), 'E2 Allocators'!$B$15:$W$361, MATCH('O5 Details by Class &amp; Accounts'!P$18, 'E2 Allocators'!$B$15:$W$15, 0),FALSE)*$F215)</f>
        <v>0</v>
      </c>
      <c r="Q215" s="1334">
        <f>IF(ISERROR(VLOOKUP(VLOOKUP($A215, 'E4 TB Allocation Details'!$A$18:$L$217, MATCH("Demand ID", 'E4 TB Allocation Details'!$A$18:$L$18, 0),FALSE), 'E2 Allocators'!$B$15:$W$361, MATCH('O5 Details by Class &amp; Accounts'!Q$18, 'E2 Allocators'!$B$15:$W$15, 0),FALSE)*$F215), 0, VLOOKUP(VLOOKUP($A215, 'E4 TB Allocation Details'!$A$18:$L$217, MATCH("Demand ID", 'E4 TB Allocation Details'!$A$18:$L$18, 0),FALSE), 'E2 Allocators'!$B$15:$W$361, MATCH('O5 Details by Class &amp; Accounts'!Q$18, 'E2 Allocators'!$B$15:$W$15, 0),FALSE)*$F215)</f>
        <v>0</v>
      </c>
      <c r="R215" s="1334">
        <f>IF(ISERROR(VLOOKUP(VLOOKUP($A215, 'E4 TB Allocation Details'!$A$18:$L$217, MATCH("Demand ID", 'E4 TB Allocation Details'!$A$18:$L$18, 0),FALSE), 'E2 Allocators'!$B$15:$W$361, MATCH('O5 Details by Class &amp; Accounts'!R$18, 'E2 Allocators'!$B$15:$W$15, 0),FALSE)*$F215), 0, VLOOKUP(VLOOKUP($A215, 'E4 TB Allocation Details'!$A$18:$L$217, MATCH("Demand ID", 'E4 TB Allocation Details'!$A$18:$L$18, 0),FALSE), 'E2 Allocators'!$B$15:$W$361, MATCH('O5 Details by Class &amp; Accounts'!R$18, 'E2 Allocators'!$B$15:$W$15, 0),FALSE)*$F215)</f>
        <v>0</v>
      </c>
      <c r="S215" s="1334">
        <f>IF(ISERROR(VLOOKUP(VLOOKUP($A215, 'E4 TB Allocation Details'!$A$18:$L$217, MATCH("Demand ID", 'E4 TB Allocation Details'!$A$18:$L$18, 0),FALSE), 'E2 Allocators'!$B$15:$W$361, MATCH('O5 Details by Class &amp; Accounts'!S$18, 'E2 Allocators'!$B$15:$W$15, 0),FALSE)*$F215), 0, VLOOKUP(VLOOKUP($A215, 'E4 TB Allocation Details'!$A$18:$L$217, MATCH("Demand ID", 'E4 TB Allocation Details'!$A$18:$L$18, 0),FALSE), 'E2 Allocators'!$B$15:$W$361, MATCH('O5 Details by Class &amp; Accounts'!S$18, 'E2 Allocators'!$B$15:$W$15, 0),FALSE)*$F215)</f>
        <v>0</v>
      </c>
      <c r="T215" s="1334">
        <f>IF(ISERROR(VLOOKUP(VLOOKUP($A215, 'E4 TB Allocation Details'!$A$18:$L$217, MATCH("Demand ID", 'E4 TB Allocation Details'!$A$18:$L$18, 0),FALSE), 'E2 Allocators'!$B$15:$W$361, MATCH('O5 Details by Class &amp; Accounts'!T$18, 'E2 Allocators'!$B$15:$W$15, 0),FALSE)*$F215), 0, VLOOKUP(VLOOKUP($A215, 'E4 TB Allocation Details'!$A$18:$L$217, MATCH("Demand ID", 'E4 TB Allocation Details'!$A$18:$L$18, 0),FALSE), 'E2 Allocators'!$B$15:$W$361, MATCH('O5 Details by Class &amp; Accounts'!T$18, 'E2 Allocators'!$B$15:$W$15, 0),FALSE)*$F215)</f>
        <v>0</v>
      </c>
      <c r="U215" s="1334">
        <f>IF(ISERROR(VLOOKUP(VLOOKUP($A215, 'E4 TB Allocation Details'!$A$18:$L$217, MATCH("Demand ID", 'E4 TB Allocation Details'!$A$18:$L$18, 0),FALSE), 'E2 Allocators'!$B$15:$W$361, MATCH('O5 Details by Class &amp; Accounts'!U$18, 'E2 Allocators'!$B$15:$W$15, 0),FALSE)*$F215), 0, VLOOKUP(VLOOKUP($A215, 'E4 TB Allocation Details'!$A$18:$L$217, MATCH("Demand ID", 'E4 TB Allocation Details'!$A$18:$L$18, 0),FALSE), 'E2 Allocators'!$B$15:$W$361, MATCH('O5 Details by Class &amp; Accounts'!U$18, 'E2 Allocators'!$B$15:$W$15, 0),FALSE)*$F215)</f>
        <v>0</v>
      </c>
      <c r="V215" s="1334">
        <f>IF(ISERROR(VLOOKUP(VLOOKUP($A215, 'E4 TB Allocation Details'!$A$18:$L$217, MATCH("Demand ID", 'E4 TB Allocation Details'!$A$18:$L$18, 0),FALSE), 'E2 Allocators'!$B$15:$W$361, MATCH('O5 Details by Class &amp; Accounts'!V$18, 'E2 Allocators'!$B$15:$W$15, 0),FALSE)*$F215), 0, VLOOKUP(VLOOKUP($A215, 'E4 TB Allocation Details'!$A$18:$L$217, MATCH("Demand ID", 'E4 TB Allocation Details'!$A$18:$L$18, 0),FALSE), 'E2 Allocators'!$B$15:$W$361, MATCH('O5 Details by Class &amp; Accounts'!V$18, 'E2 Allocators'!$B$15:$W$15, 0),FALSE)*$F215)</f>
        <v>0</v>
      </c>
      <c r="W215" s="1334">
        <f>IF(ISERROR(VLOOKUP(VLOOKUP($A215, 'E4 TB Allocation Details'!$A$18:$L$217, MATCH("Demand ID", 'E4 TB Allocation Details'!$A$18:$L$18, 0),FALSE), 'E2 Allocators'!$B$15:$W$361, MATCH('O5 Details by Class &amp; Accounts'!W$18, 'E2 Allocators'!$B$15:$W$15, 0),FALSE)*$F215), 0, VLOOKUP(VLOOKUP($A215, 'E4 TB Allocation Details'!$A$18:$L$217, MATCH("Demand ID", 'E4 TB Allocation Details'!$A$18:$L$18, 0),FALSE), 'E2 Allocators'!$B$15:$W$361, MATCH('O5 Details by Class &amp; Accounts'!W$18, 'E2 Allocators'!$B$15:$W$15, 0),FALSE)*$F215)</f>
        <v>0</v>
      </c>
      <c r="X215" s="1334">
        <f>IF(ISERROR(VLOOKUP(VLOOKUP($A215, 'E4 TB Allocation Details'!$A$18:$L$217, MATCH("Demand ID", 'E4 TB Allocation Details'!$A$18:$L$18, 0),FALSE), 'E2 Allocators'!$B$15:$W$361, MATCH('O5 Details by Class &amp; Accounts'!X$18, 'E2 Allocators'!$B$15:$W$15, 0),FALSE)*$F215), 0, VLOOKUP(VLOOKUP($A215, 'E4 TB Allocation Details'!$A$18:$L$217, MATCH("Demand ID", 'E4 TB Allocation Details'!$A$18:$L$18, 0),FALSE), 'E2 Allocators'!$B$15:$W$361, MATCH('O5 Details by Class &amp; Accounts'!X$18, 'E2 Allocators'!$B$15:$W$15, 0),FALSE)*$F215)</f>
        <v>0</v>
      </c>
      <c r="Y215" s="1334">
        <f>IF(ISERROR(VLOOKUP(VLOOKUP($A215, 'E4 TB Allocation Details'!$A$18:$L$217, MATCH("Demand ID", 'E4 TB Allocation Details'!$A$18:$L$18, 0),FALSE), 'E2 Allocators'!$B$15:$W$361, MATCH('O5 Details by Class &amp; Accounts'!Y$18, 'E2 Allocators'!$B$15:$W$15, 0),FALSE)*$F215), 0, VLOOKUP(VLOOKUP($A215, 'E4 TB Allocation Details'!$A$18:$L$217, MATCH("Demand ID", 'E4 TB Allocation Details'!$A$18:$L$18, 0),FALSE), 'E2 Allocators'!$B$15:$W$361, MATCH('O5 Details by Class &amp; Accounts'!Y$18, 'E2 Allocators'!$B$15:$W$15, 0),FALSE)*$F215)</f>
        <v>0</v>
      </c>
      <c r="Z215" s="1334">
        <f>IF(ISERROR(VLOOKUP(VLOOKUP($A215, 'E4 TB Allocation Details'!$A$18:$L$217, MATCH("Demand ID", 'E4 TB Allocation Details'!$A$18:$L$18, 0),FALSE), 'E2 Allocators'!$B$15:$W$361, MATCH('O5 Details by Class &amp; Accounts'!Z$18, 'E2 Allocators'!$B$15:$W$15, 0),FALSE)*$F215), 0, VLOOKUP(VLOOKUP($A215, 'E4 TB Allocation Details'!$A$18:$L$217, MATCH("Demand ID", 'E4 TB Allocation Details'!$A$18:$L$18, 0),FALSE), 'E2 Allocators'!$B$15:$W$361, MATCH('O5 Details by Class &amp; Accounts'!Z$18, 'E2 Allocators'!$B$15:$W$15, 0),FALSE)*$F215)</f>
        <v>0</v>
      </c>
      <c r="AA215" s="1334">
        <f>IF(ISERROR(VLOOKUP(VLOOKUP($A215, 'E4 TB Allocation Details'!$A$18:$L$217, MATCH("Demand ID", 'E4 TB Allocation Details'!$A$18:$L$18, 0),FALSE), 'E2 Allocators'!$B$15:$W$361, MATCH('O5 Details by Class &amp; Accounts'!AA$18, 'E2 Allocators'!$B$15:$W$15, 0),FALSE)*$F215), 0, VLOOKUP(VLOOKUP($A215, 'E4 TB Allocation Details'!$A$18:$L$217, MATCH("Demand ID", 'E4 TB Allocation Details'!$A$18:$L$18, 0),FALSE), 'E2 Allocators'!$B$15:$W$361, MATCH('O5 Details by Class &amp; Accounts'!AA$18, 'E2 Allocators'!$B$15:$W$15, 0),FALSE)*$F215)</f>
        <v>0</v>
      </c>
      <c r="AB215" s="1334">
        <f>IF(ISERROR(VLOOKUP(VLOOKUP($A215, 'E4 TB Allocation Details'!$A$18:$L$217, MATCH("Demand ID", 'E4 TB Allocation Details'!$A$18:$L$18, 0),FALSE), 'E2 Allocators'!$B$15:$W$361, MATCH('O5 Details by Class &amp; Accounts'!AB$18, 'E2 Allocators'!$B$15:$W$15, 0),FALSE)*$F215), 0, VLOOKUP(VLOOKUP($A215, 'E4 TB Allocation Details'!$A$18:$L$217, MATCH("Demand ID", 'E4 TB Allocation Details'!$A$18:$L$18, 0),FALSE), 'E2 Allocators'!$B$15:$W$361, MATCH('O5 Details by Class &amp; Accounts'!AB$18, 'E2 Allocators'!$B$15:$W$15, 0),FALSE)*$F215)</f>
        <v>0</v>
      </c>
      <c r="AC215" s="1334">
        <f t="shared" si="47"/>
        <v>0</v>
      </c>
      <c r="AD215" s="1334">
        <f>IF(ISERROR(VLOOKUP(VLOOKUP($A215, 'E4 TB Allocation Details'!$A$18:$L$217, MATCH("Customer ID", 'E4 TB Allocation Details'!$A$18:$L$18, 0),FALSE), 'E2 Allocators'!$B$15:$W$361, MATCH('O5 Details by Class &amp; Accounts'!AD$18, 'E2 Allocators'!$B$15:$W$15, 0),FALSE)*$G215), 0, VLOOKUP(VLOOKUP($A215, 'E4 TB Allocation Details'!$A$18:$L$217, MATCH("Customer ID", 'E4 TB Allocation Details'!$A$18:$L$18, 0),FALSE), 'E2 Allocators'!$B$15:$W$361, MATCH('O5 Details by Class &amp; Accounts'!AD$18, 'E2 Allocators'!$B$15:$W$15, 0),FALSE)*$G215)</f>
        <v>0</v>
      </c>
      <c r="AE215" s="1334">
        <f>IF(ISERROR(VLOOKUP(VLOOKUP($A215, 'E4 TB Allocation Details'!$A$18:$L$217, MATCH("Customer ID", 'E4 TB Allocation Details'!$A$18:$L$18, 0),FALSE), 'E2 Allocators'!$B$15:$W$361, MATCH('O5 Details by Class &amp; Accounts'!AE$18, 'E2 Allocators'!$B$15:$W$15, 0),FALSE)*$G215), 0, VLOOKUP(VLOOKUP($A215, 'E4 TB Allocation Details'!$A$18:$L$217, MATCH("Customer ID", 'E4 TB Allocation Details'!$A$18:$L$18, 0),FALSE), 'E2 Allocators'!$B$15:$W$361, MATCH('O5 Details by Class &amp; Accounts'!AE$18, 'E2 Allocators'!$B$15:$W$15, 0),FALSE)*$G215)</f>
        <v>0</v>
      </c>
      <c r="AF215" s="1334">
        <f>IF(ISERROR(VLOOKUP(VLOOKUP($A215, 'E4 TB Allocation Details'!$A$18:$L$217, MATCH("Customer ID", 'E4 TB Allocation Details'!$A$18:$L$18, 0),FALSE), 'E2 Allocators'!$B$15:$W$361, MATCH('O5 Details by Class &amp; Accounts'!AF$18, 'E2 Allocators'!$B$15:$W$15, 0),FALSE)*$G215), 0, VLOOKUP(VLOOKUP($A215, 'E4 TB Allocation Details'!$A$18:$L$217, MATCH("Customer ID", 'E4 TB Allocation Details'!$A$18:$L$18, 0),FALSE), 'E2 Allocators'!$B$15:$W$361, MATCH('O5 Details by Class &amp; Accounts'!AF$18, 'E2 Allocators'!$B$15:$W$15, 0),FALSE)*$G215)</f>
        <v>0</v>
      </c>
      <c r="AG215" s="1334">
        <f>IF(ISERROR(VLOOKUP(VLOOKUP($A215, 'E4 TB Allocation Details'!$A$18:$L$217, MATCH("Customer ID", 'E4 TB Allocation Details'!$A$18:$L$18, 0),FALSE), 'E2 Allocators'!$B$15:$W$361, MATCH('O5 Details by Class &amp; Accounts'!AG$18, 'E2 Allocators'!$B$15:$W$15, 0),FALSE)*$G215), 0, VLOOKUP(VLOOKUP($A215, 'E4 TB Allocation Details'!$A$18:$L$217, MATCH("Customer ID", 'E4 TB Allocation Details'!$A$18:$L$18, 0),FALSE), 'E2 Allocators'!$B$15:$W$361, MATCH('O5 Details by Class &amp; Accounts'!AG$18, 'E2 Allocators'!$B$15:$W$15, 0),FALSE)*$G215)</f>
        <v>0</v>
      </c>
      <c r="AH215" s="1334">
        <f>IF(ISERROR(VLOOKUP(VLOOKUP($A215, 'E4 TB Allocation Details'!$A$18:$L$217, MATCH("Customer ID", 'E4 TB Allocation Details'!$A$18:$L$18, 0),FALSE), 'E2 Allocators'!$B$15:$W$361, MATCH('O5 Details by Class &amp; Accounts'!AH$18, 'E2 Allocators'!$B$15:$W$15, 0),FALSE)*$G215), 0, VLOOKUP(VLOOKUP($A215, 'E4 TB Allocation Details'!$A$18:$L$217, MATCH("Customer ID", 'E4 TB Allocation Details'!$A$18:$L$18, 0),FALSE), 'E2 Allocators'!$B$15:$W$361, MATCH('O5 Details by Class &amp; Accounts'!AH$18, 'E2 Allocators'!$B$15:$W$15, 0),FALSE)*$G215)</f>
        <v>0</v>
      </c>
      <c r="AI215" s="1334">
        <f>IF(ISERROR(VLOOKUP(VLOOKUP($A215, 'E4 TB Allocation Details'!$A$18:$L$217, MATCH("Customer ID", 'E4 TB Allocation Details'!$A$18:$L$18, 0),FALSE), 'E2 Allocators'!$B$15:$W$361, MATCH('O5 Details by Class &amp; Accounts'!AI$18, 'E2 Allocators'!$B$15:$W$15, 0),FALSE)*$G215), 0, VLOOKUP(VLOOKUP($A215, 'E4 TB Allocation Details'!$A$18:$L$217, MATCH("Customer ID", 'E4 TB Allocation Details'!$A$18:$L$18, 0),FALSE), 'E2 Allocators'!$B$15:$W$361, MATCH('O5 Details by Class &amp; Accounts'!AI$18, 'E2 Allocators'!$B$15:$W$15, 0),FALSE)*$G215)</f>
        <v>0</v>
      </c>
      <c r="AJ215" s="1334">
        <f>IF(ISERROR(VLOOKUP(VLOOKUP($A215, 'E4 TB Allocation Details'!$A$18:$L$217, MATCH("Customer ID", 'E4 TB Allocation Details'!$A$18:$L$18, 0),FALSE), 'E2 Allocators'!$B$15:$W$361, MATCH('O5 Details by Class &amp; Accounts'!AJ$18, 'E2 Allocators'!$B$15:$W$15, 0),FALSE)*$G215), 0, VLOOKUP(VLOOKUP($A215, 'E4 TB Allocation Details'!$A$18:$L$217, MATCH("Customer ID", 'E4 TB Allocation Details'!$A$18:$L$18, 0),FALSE), 'E2 Allocators'!$B$15:$W$361, MATCH('O5 Details by Class &amp; Accounts'!AJ$18, 'E2 Allocators'!$B$15:$W$15, 0),FALSE)*$G215)</f>
        <v>0</v>
      </c>
      <c r="AK215" s="1334">
        <f>IF(ISERROR(VLOOKUP(VLOOKUP($A215, 'E4 TB Allocation Details'!$A$18:$L$217, MATCH("Customer ID", 'E4 TB Allocation Details'!$A$18:$L$18, 0),FALSE), 'E2 Allocators'!$B$15:$W$361, MATCH('O5 Details by Class &amp; Accounts'!AK$18, 'E2 Allocators'!$B$15:$W$15, 0),FALSE)*$G215), 0, VLOOKUP(VLOOKUP($A215, 'E4 TB Allocation Details'!$A$18:$L$217, MATCH("Customer ID", 'E4 TB Allocation Details'!$A$18:$L$18, 0),FALSE), 'E2 Allocators'!$B$15:$W$361, MATCH('O5 Details by Class &amp; Accounts'!AK$18, 'E2 Allocators'!$B$15:$W$15, 0),FALSE)*$G215)</f>
        <v>0</v>
      </c>
      <c r="AL215" s="1334">
        <f>IF(ISERROR(VLOOKUP(VLOOKUP($A215, 'E4 TB Allocation Details'!$A$18:$L$217, MATCH("Customer ID", 'E4 TB Allocation Details'!$A$18:$L$18, 0),FALSE), 'E2 Allocators'!$B$15:$W$361, MATCH('O5 Details by Class &amp; Accounts'!AL$18, 'E2 Allocators'!$B$15:$W$15, 0),FALSE)*$G215), 0, VLOOKUP(VLOOKUP($A215, 'E4 TB Allocation Details'!$A$18:$L$217, MATCH("Customer ID", 'E4 TB Allocation Details'!$A$18:$L$18, 0),FALSE), 'E2 Allocators'!$B$15:$W$361, MATCH('O5 Details by Class &amp; Accounts'!AL$18, 'E2 Allocators'!$B$15:$W$15, 0),FALSE)*$G215)</f>
        <v>0</v>
      </c>
      <c r="AM215" s="1334">
        <f>IF(ISERROR(VLOOKUP(VLOOKUP($A215, 'E4 TB Allocation Details'!$A$18:$L$217, MATCH("Customer ID", 'E4 TB Allocation Details'!$A$18:$L$18, 0),FALSE), 'E2 Allocators'!$B$15:$W$361, MATCH('O5 Details by Class &amp; Accounts'!AM$18, 'E2 Allocators'!$B$15:$W$15, 0),FALSE)*$G215), 0, VLOOKUP(VLOOKUP($A215, 'E4 TB Allocation Details'!$A$18:$L$217, MATCH("Customer ID", 'E4 TB Allocation Details'!$A$18:$L$18, 0),FALSE), 'E2 Allocators'!$B$15:$W$361, MATCH('O5 Details by Class &amp; Accounts'!AM$18, 'E2 Allocators'!$B$15:$W$15, 0),FALSE)*$G215)</f>
        <v>0</v>
      </c>
      <c r="AN215" s="1334">
        <f>IF(ISERROR(VLOOKUP(VLOOKUP($A215, 'E4 TB Allocation Details'!$A$18:$L$217, MATCH("Customer ID", 'E4 TB Allocation Details'!$A$18:$L$18, 0),FALSE), 'E2 Allocators'!$B$15:$W$361, MATCH('O5 Details by Class &amp; Accounts'!AN$18, 'E2 Allocators'!$B$15:$W$15, 0),FALSE)*$G215), 0, VLOOKUP(VLOOKUP($A215, 'E4 TB Allocation Details'!$A$18:$L$217, MATCH("Customer ID", 'E4 TB Allocation Details'!$A$18:$L$18, 0),FALSE), 'E2 Allocators'!$B$15:$W$361, MATCH('O5 Details by Class &amp; Accounts'!AN$18, 'E2 Allocators'!$B$15:$W$15, 0),FALSE)*$G215)</f>
        <v>0</v>
      </c>
      <c r="AO215" s="1334">
        <f>IF(ISERROR(VLOOKUP(VLOOKUP($A215, 'E4 TB Allocation Details'!$A$18:$L$217, MATCH("Customer ID", 'E4 TB Allocation Details'!$A$18:$L$18, 0),FALSE), 'E2 Allocators'!$B$15:$W$361, MATCH('O5 Details by Class &amp; Accounts'!AO$18, 'E2 Allocators'!$B$15:$W$15, 0),FALSE)*$G215), 0, VLOOKUP(VLOOKUP($A215, 'E4 TB Allocation Details'!$A$18:$L$217, MATCH("Customer ID", 'E4 TB Allocation Details'!$A$18:$L$18, 0),FALSE), 'E2 Allocators'!$B$15:$W$361, MATCH('O5 Details by Class &amp; Accounts'!AO$18, 'E2 Allocators'!$B$15:$W$15, 0),FALSE)*$G215)</f>
        <v>0</v>
      </c>
      <c r="AP215" s="1334">
        <f>IF(ISERROR(VLOOKUP(VLOOKUP($A215, 'E4 TB Allocation Details'!$A$18:$L$217, MATCH("Customer ID", 'E4 TB Allocation Details'!$A$18:$L$18, 0),FALSE), 'E2 Allocators'!$B$15:$W$361, MATCH('O5 Details by Class &amp; Accounts'!AP$18, 'E2 Allocators'!$B$15:$W$15, 0),FALSE)*$G215), 0, VLOOKUP(VLOOKUP($A215, 'E4 TB Allocation Details'!$A$18:$L$217, MATCH("Customer ID", 'E4 TB Allocation Details'!$A$18:$L$18, 0),FALSE), 'E2 Allocators'!$B$15:$W$361, MATCH('O5 Details by Class &amp; Accounts'!AP$18, 'E2 Allocators'!$B$15:$W$15, 0),FALSE)*$G215)</f>
        <v>0</v>
      </c>
      <c r="AQ215" s="1334">
        <f>IF(ISERROR(VLOOKUP(VLOOKUP($A215, 'E4 TB Allocation Details'!$A$18:$L$217, MATCH("Customer ID", 'E4 TB Allocation Details'!$A$18:$L$18, 0),FALSE), 'E2 Allocators'!$B$15:$W$361, MATCH('O5 Details by Class &amp; Accounts'!AQ$18, 'E2 Allocators'!$B$15:$W$15, 0),FALSE)*$G215), 0, VLOOKUP(VLOOKUP($A215, 'E4 TB Allocation Details'!$A$18:$L$217, MATCH("Customer ID", 'E4 TB Allocation Details'!$A$18:$L$18, 0),FALSE), 'E2 Allocators'!$B$15:$W$361, MATCH('O5 Details by Class &amp; Accounts'!AQ$18, 'E2 Allocators'!$B$15:$W$15, 0),FALSE)*$G215)</f>
        <v>0</v>
      </c>
      <c r="AR215" s="1334">
        <f>IF(ISERROR(VLOOKUP(VLOOKUP($A215, 'E4 TB Allocation Details'!$A$18:$L$217, MATCH("Customer ID", 'E4 TB Allocation Details'!$A$18:$L$18, 0),FALSE), 'E2 Allocators'!$B$15:$W$361, MATCH('O5 Details by Class &amp; Accounts'!AR$18, 'E2 Allocators'!$B$15:$W$15, 0),FALSE)*$G215), 0, VLOOKUP(VLOOKUP($A215, 'E4 TB Allocation Details'!$A$18:$L$217, MATCH("Customer ID", 'E4 TB Allocation Details'!$A$18:$L$18, 0),FALSE), 'E2 Allocators'!$B$15:$W$361, MATCH('O5 Details by Class &amp; Accounts'!AR$18, 'E2 Allocators'!$B$15:$W$15, 0),FALSE)*$G215)</f>
        <v>0</v>
      </c>
      <c r="AS215" s="1334">
        <f>IF(ISERROR(VLOOKUP(VLOOKUP($A215, 'E4 TB Allocation Details'!$A$18:$L$217, MATCH("Customer ID", 'E4 TB Allocation Details'!$A$18:$L$18, 0),FALSE), 'E2 Allocators'!$B$15:$W$361, MATCH('O5 Details by Class &amp; Accounts'!AS$18, 'E2 Allocators'!$B$15:$W$15, 0),FALSE)*$G215), 0, VLOOKUP(VLOOKUP($A215, 'E4 TB Allocation Details'!$A$18:$L$217, MATCH("Customer ID", 'E4 TB Allocation Details'!$A$18:$L$18, 0),FALSE), 'E2 Allocators'!$B$15:$W$361, MATCH('O5 Details by Class &amp; Accounts'!AS$18, 'E2 Allocators'!$B$15:$W$15, 0),FALSE)*$G215)</f>
        <v>0</v>
      </c>
      <c r="AT215" s="1334">
        <f>IF(ISERROR(VLOOKUP(VLOOKUP($A215, 'E4 TB Allocation Details'!$A$18:$L$217, MATCH("Customer ID", 'E4 TB Allocation Details'!$A$18:$L$18, 0),FALSE), 'E2 Allocators'!$B$15:$W$361, MATCH('O5 Details by Class &amp; Accounts'!AT$18, 'E2 Allocators'!$B$15:$W$15, 0),FALSE)*$G215), 0, VLOOKUP(VLOOKUP($A215, 'E4 TB Allocation Details'!$A$18:$L$217, MATCH("Customer ID", 'E4 TB Allocation Details'!$A$18:$L$18, 0),FALSE), 'E2 Allocators'!$B$15:$W$361, MATCH('O5 Details by Class &amp; Accounts'!AT$18, 'E2 Allocators'!$B$15:$W$15, 0),FALSE)*$G215)</f>
        <v>0</v>
      </c>
      <c r="AU215" s="1334">
        <f>IF(ISERROR(VLOOKUP(VLOOKUP($A215, 'E4 TB Allocation Details'!$A$18:$L$217, MATCH("Customer ID", 'E4 TB Allocation Details'!$A$18:$L$18, 0),FALSE), 'E2 Allocators'!$B$15:$W$361, MATCH('O5 Details by Class &amp; Accounts'!AU$18, 'E2 Allocators'!$B$15:$W$15, 0),FALSE)*$G215), 0, VLOOKUP(VLOOKUP($A215, 'E4 TB Allocation Details'!$A$18:$L$217, MATCH("Customer ID", 'E4 TB Allocation Details'!$A$18:$L$18, 0),FALSE), 'E2 Allocators'!$B$15:$W$361, MATCH('O5 Details by Class &amp; Accounts'!AU$18, 'E2 Allocators'!$B$15:$W$15, 0),FALSE)*$G215)</f>
        <v>0</v>
      </c>
      <c r="AV215" s="1334">
        <f>IF(ISERROR(VLOOKUP(VLOOKUP($A215, 'E4 TB Allocation Details'!$A$18:$L$217, MATCH("Customer ID", 'E4 TB Allocation Details'!$A$18:$L$18, 0),FALSE), 'E2 Allocators'!$B$15:$W$361, MATCH('O5 Details by Class &amp; Accounts'!AV$18, 'E2 Allocators'!$B$15:$W$15, 0),FALSE)*$G215), 0, VLOOKUP(VLOOKUP($A215, 'E4 TB Allocation Details'!$A$18:$L$217, MATCH("Customer ID", 'E4 TB Allocation Details'!$A$18:$L$18, 0),FALSE), 'E2 Allocators'!$B$15:$W$361, MATCH('O5 Details by Class &amp; Accounts'!AV$18, 'E2 Allocators'!$B$15:$W$15, 0),FALSE)*$G215)</f>
        <v>0</v>
      </c>
      <c r="AW215" s="1334">
        <f>IF(ISERROR(VLOOKUP(VLOOKUP($A215, 'E4 TB Allocation Details'!$A$18:$L$217, MATCH("Customer ID", 'E4 TB Allocation Details'!$A$18:$L$18, 0),FALSE), 'E2 Allocators'!$B$15:$W$361, MATCH('O5 Details by Class &amp; Accounts'!AW$18, 'E2 Allocators'!$B$15:$W$15, 0),FALSE)*$G215), 0, VLOOKUP(VLOOKUP($A215, 'E4 TB Allocation Details'!$A$18:$L$217, MATCH("Customer ID", 'E4 TB Allocation Details'!$A$18:$L$18, 0),FALSE), 'E2 Allocators'!$B$15:$W$361, MATCH('O5 Details by Class &amp; Accounts'!AW$18, 'E2 Allocators'!$B$15:$W$15, 0),FALSE)*$G215)</f>
        <v>0</v>
      </c>
      <c r="AX215" s="1334">
        <f t="shared" si="51"/>
        <v>0</v>
      </c>
      <c r="AY215" s="1334">
        <f>IF(ISERROR(VLOOKUP(VLOOKUP($A215, 'E4 TB Allocation Details'!$A$18:$L$217, MATCH("Misc ID", 'E4 TB Allocation Details'!$A$18:$L$18, 0),FALSE), 'E2 Allocators'!$B$15:$W$361, MATCH('O5 Details by Class &amp; Accounts'!AY$18, 'E2 Allocators'!$B$15:$W$15, 0),FALSE)*$E215), 0, VLOOKUP(VLOOKUP($A215, 'E4 TB Allocation Details'!$A$18:$L$217, MATCH("Misc ID", 'E4 TB Allocation Details'!$A$18:$L$18, 0),FALSE), 'E2 Allocators'!$B$15:$W$361, MATCH('O5 Details by Class &amp; Accounts'!AY$18, 'E2 Allocators'!$B$15:$W$15, 0),FALSE)*$E215)</f>
        <v>0</v>
      </c>
      <c r="AZ215" s="1334">
        <f>IF(ISERROR(VLOOKUP(VLOOKUP($A215, 'E4 TB Allocation Details'!$A$18:$L$217, MATCH("Misc ID", 'E4 TB Allocation Details'!$A$18:$L$18, 0),FALSE), 'E2 Allocators'!$B$15:$W$361, MATCH('O5 Details by Class &amp; Accounts'!AZ$18, 'E2 Allocators'!$B$15:$W$15, 0),FALSE)*$E215), 0, VLOOKUP(VLOOKUP($A215, 'E4 TB Allocation Details'!$A$18:$L$217, MATCH("Misc ID", 'E4 TB Allocation Details'!$A$18:$L$18, 0),FALSE), 'E2 Allocators'!$B$15:$W$361, MATCH('O5 Details by Class &amp; Accounts'!AZ$18, 'E2 Allocators'!$B$15:$W$15, 0),FALSE)*$E215)</f>
        <v>0</v>
      </c>
      <c r="BA215" s="1334">
        <f>IF(ISERROR(VLOOKUP(VLOOKUP($A215, 'E4 TB Allocation Details'!$A$18:$L$217, MATCH("Misc ID", 'E4 TB Allocation Details'!$A$18:$L$18, 0),FALSE), 'E2 Allocators'!$B$15:$W$361, MATCH('O5 Details by Class &amp; Accounts'!BA$18, 'E2 Allocators'!$B$15:$W$15, 0),FALSE)*$E215), 0, VLOOKUP(VLOOKUP($A215, 'E4 TB Allocation Details'!$A$18:$L$217, MATCH("Misc ID", 'E4 TB Allocation Details'!$A$18:$L$18, 0),FALSE), 'E2 Allocators'!$B$15:$W$361, MATCH('O5 Details by Class &amp; Accounts'!BA$18, 'E2 Allocators'!$B$15:$W$15, 0),FALSE)*$E215)</f>
        <v>0</v>
      </c>
      <c r="BB215" s="1334">
        <f>IF(ISERROR(VLOOKUP(VLOOKUP($A215, 'E4 TB Allocation Details'!$A$18:$L$217, MATCH("Misc ID", 'E4 TB Allocation Details'!$A$18:$L$18, 0),FALSE), 'E2 Allocators'!$B$15:$W$361, MATCH('O5 Details by Class &amp; Accounts'!BB$18, 'E2 Allocators'!$B$15:$W$15, 0),FALSE)*$E215), 0, VLOOKUP(VLOOKUP($A215, 'E4 TB Allocation Details'!$A$18:$L$217, MATCH("Misc ID", 'E4 TB Allocation Details'!$A$18:$L$18, 0),FALSE), 'E2 Allocators'!$B$15:$W$361, MATCH('O5 Details by Class &amp; Accounts'!BB$18, 'E2 Allocators'!$B$15:$W$15, 0),FALSE)*$E215)</f>
        <v>0</v>
      </c>
      <c r="BC215" s="1334">
        <f>IF(ISERROR(VLOOKUP(VLOOKUP($A215, 'E4 TB Allocation Details'!$A$18:$L$217, MATCH("Misc ID", 'E4 TB Allocation Details'!$A$18:$L$18, 0),FALSE), 'E2 Allocators'!$B$15:$W$361, MATCH('O5 Details by Class &amp; Accounts'!BC$18, 'E2 Allocators'!$B$15:$W$15, 0),FALSE)*$E215), 0, VLOOKUP(VLOOKUP($A215, 'E4 TB Allocation Details'!$A$18:$L$217, MATCH("Misc ID", 'E4 TB Allocation Details'!$A$18:$L$18, 0),FALSE), 'E2 Allocators'!$B$15:$W$361, MATCH('O5 Details by Class &amp; Accounts'!BC$18, 'E2 Allocators'!$B$15:$W$15, 0),FALSE)*$E215)</f>
        <v>0</v>
      </c>
      <c r="BD215" s="1334">
        <f>IF(ISERROR(VLOOKUP(VLOOKUP($A215, 'E4 TB Allocation Details'!$A$18:$L$217, MATCH("Misc ID", 'E4 TB Allocation Details'!$A$18:$L$18, 0),FALSE), 'E2 Allocators'!$B$15:$W$361, MATCH('O5 Details by Class &amp; Accounts'!BD$18, 'E2 Allocators'!$B$15:$W$15, 0),FALSE)*$E215), 0, VLOOKUP(VLOOKUP($A215, 'E4 TB Allocation Details'!$A$18:$L$217, MATCH("Misc ID", 'E4 TB Allocation Details'!$A$18:$L$18, 0),FALSE), 'E2 Allocators'!$B$15:$W$361, MATCH('O5 Details by Class &amp; Accounts'!BD$18, 'E2 Allocators'!$B$15:$W$15, 0),FALSE)*$E215)</f>
        <v>0</v>
      </c>
      <c r="BE215" s="1334">
        <f>IF(ISERROR(VLOOKUP(VLOOKUP($A215, 'E4 TB Allocation Details'!$A$18:$L$217, MATCH("Misc ID", 'E4 TB Allocation Details'!$A$18:$L$18, 0),FALSE), 'E2 Allocators'!$B$15:$W$361, MATCH('O5 Details by Class &amp; Accounts'!BE$18, 'E2 Allocators'!$B$15:$W$15, 0),FALSE)*$E215), 0, VLOOKUP(VLOOKUP($A215, 'E4 TB Allocation Details'!$A$18:$L$217, MATCH("Misc ID", 'E4 TB Allocation Details'!$A$18:$L$18, 0),FALSE), 'E2 Allocators'!$B$15:$W$361, MATCH('O5 Details by Class &amp; Accounts'!BE$18, 'E2 Allocators'!$B$15:$W$15, 0),FALSE)*$E215)</f>
        <v>0</v>
      </c>
      <c r="BF215" s="1334">
        <f>IF(ISERROR(VLOOKUP(VLOOKUP($A215, 'E4 TB Allocation Details'!$A$18:$L$217, MATCH("Misc ID", 'E4 TB Allocation Details'!$A$18:$L$18, 0),FALSE), 'E2 Allocators'!$B$15:$W$361, MATCH('O5 Details by Class &amp; Accounts'!BF$18, 'E2 Allocators'!$B$15:$W$15, 0),FALSE)*$E215), 0, VLOOKUP(VLOOKUP($A215, 'E4 TB Allocation Details'!$A$18:$L$217, MATCH("Misc ID", 'E4 TB Allocation Details'!$A$18:$L$18, 0),FALSE), 'E2 Allocators'!$B$15:$W$361, MATCH('O5 Details by Class &amp; Accounts'!BF$18, 'E2 Allocators'!$B$15:$W$15, 0),FALSE)*$E215)</f>
        <v>0</v>
      </c>
      <c r="BG215" s="1334">
        <f>IF(ISERROR(VLOOKUP(VLOOKUP($A215, 'E4 TB Allocation Details'!$A$18:$L$217, MATCH("Misc ID", 'E4 TB Allocation Details'!$A$18:$L$18, 0),FALSE), 'E2 Allocators'!$B$15:$W$361, MATCH('O5 Details by Class &amp; Accounts'!BG$18, 'E2 Allocators'!$B$15:$W$15, 0),FALSE)*$E215), 0, VLOOKUP(VLOOKUP($A215, 'E4 TB Allocation Details'!$A$18:$L$217, MATCH("Misc ID", 'E4 TB Allocation Details'!$A$18:$L$18, 0),FALSE), 'E2 Allocators'!$B$15:$W$361, MATCH('O5 Details by Class &amp; Accounts'!BG$18, 'E2 Allocators'!$B$15:$W$15, 0),FALSE)*$E215)</f>
        <v>0</v>
      </c>
      <c r="BH215" s="1334">
        <f>IF(ISERROR(VLOOKUP(VLOOKUP($A215, 'E4 TB Allocation Details'!$A$18:$L$217, MATCH("Misc ID", 'E4 TB Allocation Details'!$A$18:$L$18, 0),FALSE), 'E2 Allocators'!$B$15:$W$361, MATCH('O5 Details by Class &amp; Accounts'!BH$18, 'E2 Allocators'!$B$15:$W$15, 0),FALSE)*$E215), 0, VLOOKUP(VLOOKUP($A215, 'E4 TB Allocation Details'!$A$18:$L$217, MATCH("Misc ID", 'E4 TB Allocation Details'!$A$18:$L$18, 0),FALSE), 'E2 Allocators'!$B$15:$W$361, MATCH('O5 Details by Class &amp; Accounts'!BH$18, 'E2 Allocators'!$B$15:$W$15, 0),FALSE)*$E215)</f>
        <v>0</v>
      </c>
      <c r="BI215" s="1334">
        <f>IF(ISERROR(VLOOKUP(VLOOKUP($A215, 'E4 TB Allocation Details'!$A$18:$L$217, MATCH("Misc ID", 'E4 TB Allocation Details'!$A$18:$L$18, 0),FALSE), 'E2 Allocators'!$B$15:$W$361, MATCH('O5 Details by Class &amp; Accounts'!BI$18, 'E2 Allocators'!$B$15:$W$15, 0),FALSE)*$E215), 0, VLOOKUP(VLOOKUP($A215, 'E4 TB Allocation Details'!$A$18:$L$217, MATCH("Misc ID", 'E4 TB Allocation Details'!$A$18:$L$18, 0),FALSE), 'E2 Allocators'!$B$15:$W$361, MATCH('O5 Details by Class &amp; Accounts'!BI$18, 'E2 Allocators'!$B$15:$W$15, 0),FALSE)*$E215)</f>
        <v>0</v>
      </c>
      <c r="BJ215" s="1334">
        <f>IF(ISERROR(VLOOKUP(VLOOKUP($A215, 'E4 TB Allocation Details'!$A$18:$L$217, MATCH("Misc ID", 'E4 TB Allocation Details'!$A$18:$L$18, 0),FALSE), 'E2 Allocators'!$B$15:$W$361, MATCH('O5 Details by Class &amp; Accounts'!BJ$18, 'E2 Allocators'!$B$15:$W$15, 0),FALSE)*$E215), 0, VLOOKUP(VLOOKUP($A215, 'E4 TB Allocation Details'!$A$18:$L$217, MATCH("Misc ID", 'E4 TB Allocation Details'!$A$18:$L$18, 0),FALSE), 'E2 Allocators'!$B$15:$W$361, MATCH('O5 Details by Class &amp; Accounts'!BJ$18, 'E2 Allocators'!$B$15:$W$15, 0),FALSE)*$E215)</f>
        <v>0</v>
      </c>
      <c r="BK215" s="1334">
        <f>IF(ISERROR(VLOOKUP(VLOOKUP($A215, 'E4 TB Allocation Details'!$A$18:$L$217, MATCH("Misc ID", 'E4 TB Allocation Details'!$A$18:$L$18, 0),FALSE), 'E2 Allocators'!$B$15:$W$361, MATCH('O5 Details by Class &amp; Accounts'!BK$18, 'E2 Allocators'!$B$15:$W$15, 0),FALSE)*$E215), 0, VLOOKUP(VLOOKUP($A215, 'E4 TB Allocation Details'!$A$18:$L$217, MATCH("Misc ID", 'E4 TB Allocation Details'!$A$18:$L$18, 0),FALSE), 'E2 Allocators'!$B$15:$W$361, MATCH('O5 Details by Class &amp; Accounts'!BK$18, 'E2 Allocators'!$B$15:$W$15, 0),FALSE)*$E215)</f>
        <v>0</v>
      </c>
      <c r="BL215" s="1334">
        <f>IF(ISERROR(VLOOKUP(VLOOKUP($A215, 'E4 TB Allocation Details'!$A$18:$L$217, MATCH("Misc ID", 'E4 TB Allocation Details'!$A$18:$L$18, 0),FALSE), 'E2 Allocators'!$B$15:$W$361, MATCH('O5 Details by Class &amp; Accounts'!BL$18, 'E2 Allocators'!$B$15:$W$15, 0),FALSE)*$E215), 0, VLOOKUP(VLOOKUP($A215, 'E4 TB Allocation Details'!$A$18:$L$217, MATCH("Misc ID", 'E4 TB Allocation Details'!$A$18:$L$18, 0),FALSE), 'E2 Allocators'!$B$15:$W$361, MATCH('O5 Details by Class &amp; Accounts'!BL$18, 'E2 Allocators'!$B$15:$W$15, 0),FALSE)*$E215)</f>
        <v>0</v>
      </c>
      <c r="BM215" s="1334">
        <f>IF(ISERROR(VLOOKUP(VLOOKUP($A215, 'E4 TB Allocation Details'!$A$18:$L$217, MATCH("Misc ID", 'E4 TB Allocation Details'!$A$18:$L$18, 0),FALSE), 'E2 Allocators'!$B$15:$W$361, MATCH('O5 Details by Class &amp; Accounts'!BM$18, 'E2 Allocators'!$B$15:$W$15, 0),FALSE)*$E215), 0, VLOOKUP(VLOOKUP($A215, 'E4 TB Allocation Details'!$A$18:$L$217, MATCH("Misc ID", 'E4 TB Allocation Details'!$A$18:$L$18, 0),FALSE), 'E2 Allocators'!$B$15:$W$361, MATCH('O5 Details by Class &amp; Accounts'!BM$18, 'E2 Allocators'!$B$15:$W$15, 0),FALSE)*$E215)</f>
        <v>0</v>
      </c>
      <c r="BN215" s="1334">
        <f>IF(ISERROR(VLOOKUP(VLOOKUP($A215, 'E4 TB Allocation Details'!$A$18:$L$217, MATCH("Misc ID", 'E4 TB Allocation Details'!$A$18:$L$18, 0),FALSE), 'E2 Allocators'!$B$15:$W$361, MATCH('O5 Details by Class &amp; Accounts'!BN$18, 'E2 Allocators'!$B$15:$W$15, 0),FALSE)*$E215), 0, VLOOKUP(VLOOKUP($A215, 'E4 TB Allocation Details'!$A$18:$L$217, MATCH("Misc ID", 'E4 TB Allocation Details'!$A$18:$L$18, 0),FALSE), 'E2 Allocators'!$B$15:$W$361, MATCH('O5 Details by Class &amp; Accounts'!BN$18, 'E2 Allocators'!$B$15:$W$15, 0),FALSE)*$E215)</f>
        <v>0</v>
      </c>
      <c r="BO215" s="1334">
        <f>IF(ISERROR(VLOOKUP(VLOOKUP($A215, 'E4 TB Allocation Details'!$A$18:$L$217, MATCH("Misc ID", 'E4 TB Allocation Details'!$A$18:$L$18, 0),FALSE), 'E2 Allocators'!$B$15:$W$361, MATCH('O5 Details by Class &amp; Accounts'!BO$18, 'E2 Allocators'!$B$15:$W$15, 0),FALSE)*$E215), 0, VLOOKUP(VLOOKUP($A215, 'E4 TB Allocation Details'!$A$18:$L$217, MATCH("Misc ID", 'E4 TB Allocation Details'!$A$18:$L$18, 0),FALSE), 'E2 Allocators'!$B$15:$W$361, MATCH('O5 Details by Class &amp; Accounts'!BO$18, 'E2 Allocators'!$B$15:$W$15, 0),FALSE)*$E215)</f>
        <v>0</v>
      </c>
      <c r="BP215" s="1334">
        <f>IF(ISERROR(VLOOKUP(VLOOKUP($A215, 'E4 TB Allocation Details'!$A$18:$L$217, MATCH("Misc ID", 'E4 TB Allocation Details'!$A$18:$L$18, 0),FALSE), 'E2 Allocators'!$B$15:$W$361, MATCH('O5 Details by Class &amp; Accounts'!BP$18, 'E2 Allocators'!$B$15:$W$15, 0),FALSE)*$E215), 0, VLOOKUP(VLOOKUP($A215, 'E4 TB Allocation Details'!$A$18:$L$217, MATCH("Misc ID", 'E4 TB Allocation Details'!$A$18:$L$18, 0),FALSE), 'E2 Allocators'!$B$15:$W$361, MATCH('O5 Details by Class &amp; Accounts'!BP$18, 'E2 Allocators'!$B$15:$W$15, 0),FALSE)*$E215)</f>
        <v>0</v>
      </c>
      <c r="BQ215" s="1334">
        <f>IF(ISERROR(VLOOKUP(VLOOKUP($A215, 'E4 TB Allocation Details'!$A$18:$L$217, MATCH("Misc ID", 'E4 TB Allocation Details'!$A$18:$L$18, 0),FALSE), 'E2 Allocators'!$B$15:$W$361, MATCH('O5 Details by Class &amp; Accounts'!BQ$18, 'E2 Allocators'!$B$15:$W$15, 0),FALSE)*$E215), 0, VLOOKUP(VLOOKUP($A215, 'E4 TB Allocation Details'!$A$18:$L$217, MATCH("Misc ID", 'E4 TB Allocation Details'!$A$18:$L$18, 0),FALSE), 'E2 Allocators'!$B$15:$W$361, MATCH('O5 Details by Class &amp; Accounts'!BQ$18, 'E2 Allocators'!$B$15:$W$15, 0),FALSE)*$E215)</f>
        <v>0</v>
      </c>
      <c r="BR215" s="1334">
        <f>IF(ISERROR(VLOOKUP(VLOOKUP($A215, 'E4 TB Allocation Details'!$A$18:$L$217, MATCH("Misc ID", 'E4 TB Allocation Details'!$A$18:$L$18, 0),FALSE), 'E2 Allocators'!$B$15:$W$361, MATCH('O5 Details by Class &amp; Accounts'!BR$18, 'E2 Allocators'!$B$15:$W$15, 0),FALSE)*$E215), 0, VLOOKUP(VLOOKUP($A215, 'E4 TB Allocation Details'!$A$18:$L$217, MATCH("Misc ID", 'E4 TB Allocation Details'!$A$18:$L$18, 0),FALSE), 'E2 Allocators'!$B$15:$W$361, MATCH('O5 Details by Class &amp; Accounts'!BR$18, 'E2 Allocators'!$B$15:$W$15, 0),FALSE)*$E215)</f>
        <v>0</v>
      </c>
      <c r="BS215" s="1334">
        <f t="shared" si="48"/>
        <v>0</v>
      </c>
      <c r="BT215" s="1334">
        <f>IF(ISERROR(VLOOKUP(VLOOKUP($A215, 'E4 TB Allocation Details'!$A$18:$L$217, MATCH("A &amp; G ID", 'E4 TB Allocation Details'!$A$18:$L$18, 0),FALSE), 'E2 Allocators'!$B$15:$W$361, MATCH('O5 Details by Class &amp; Accounts'!BT$18, 'E2 Allocators'!$B$15:$W$15, 0),FALSE)*$E215), 0, VLOOKUP(VLOOKUP($A215, 'E4 TB Allocation Details'!$A$18:$L$217, MATCH("A &amp; G ID", 'E4 TB Allocation Details'!$A$18:$L$18, 0),FALSE), 'E2 Allocators'!$B$15:$W$361, MATCH('O5 Details by Class &amp; Accounts'!BT$18, 'E2 Allocators'!$B$15:$W$15, 0),FALSE)*$E215)</f>
        <v>0</v>
      </c>
      <c r="BU215" s="1334">
        <f>IF(ISERROR(VLOOKUP(VLOOKUP($A215, 'E4 TB Allocation Details'!$A$18:$L$217, MATCH("A &amp; G ID", 'E4 TB Allocation Details'!$A$18:$L$18, 0),FALSE), 'E2 Allocators'!$B$15:$W$361, MATCH('O5 Details by Class &amp; Accounts'!BU$18, 'E2 Allocators'!$B$15:$W$15, 0),FALSE)*$E215), 0, VLOOKUP(VLOOKUP($A215, 'E4 TB Allocation Details'!$A$18:$L$217, MATCH("A &amp; G ID", 'E4 TB Allocation Details'!$A$18:$L$18, 0),FALSE), 'E2 Allocators'!$B$15:$W$361, MATCH('O5 Details by Class &amp; Accounts'!BU$18, 'E2 Allocators'!$B$15:$W$15, 0),FALSE)*$E215)</f>
        <v>0</v>
      </c>
      <c r="BV215" s="1334">
        <f>IF(ISERROR(VLOOKUP(VLOOKUP($A215, 'E4 TB Allocation Details'!$A$18:$L$217, MATCH("A &amp; G ID", 'E4 TB Allocation Details'!$A$18:$L$18, 0),FALSE), 'E2 Allocators'!$B$15:$W$361, MATCH('O5 Details by Class &amp; Accounts'!BV$18, 'E2 Allocators'!$B$15:$W$15, 0),FALSE)*$E215), 0, VLOOKUP(VLOOKUP($A215, 'E4 TB Allocation Details'!$A$18:$L$217, MATCH("A &amp; G ID", 'E4 TB Allocation Details'!$A$18:$L$18, 0),FALSE), 'E2 Allocators'!$B$15:$W$361, MATCH('O5 Details by Class &amp; Accounts'!BV$18, 'E2 Allocators'!$B$15:$W$15, 0),FALSE)*$E215)</f>
        <v>0</v>
      </c>
      <c r="BW215" s="1334">
        <f>IF(ISERROR(VLOOKUP(VLOOKUP($A215, 'E4 TB Allocation Details'!$A$18:$L$217, MATCH("A &amp; G ID", 'E4 TB Allocation Details'!$A$18:$L$18, 0),FALSE), 'E2 Allocators'!$B$15:$W$361, MATCH('O5 Details by Class &amp; Accounts'!BW$18, 'E2 Allocators'!$B$15:$W$15, 0),FALSE)*$E215), 0, VLOOKUP(VLOOKUP($A215, 'E4 TB Allocation Details'!$A$18:$L$217, MATCH("A &amp; G ID", 'E4 TB Allocation Details'!$A$18:$L$18, 0),FALSE), 'E2 Allocators'!$B$15:$W$361, MATCH('O5 Details by Class &amp; Accounts'!BW$18, 'E2 Allocators'!$B$15:$W$15, 0),FALSE)*$E215)</f>
        <v>0</v>
      </c>
      <c r="BX215" s="1334">
        <f>IF(ISERROR(VLOOKUP(VLOOKUP($A215, 'E4 TB Allocation Details'!$A$18:$L$217, MATCH("A &amp; G ID", 'E4 TB Allocation Details'!$A$18:$L$18, 0),FALSE), 'E2 Allocators'!$B$15:$W$361, MATCH('O5 Details by Class &amp; Accounts'!BX$18, 'E2 Allocators'!$B$15:$W$15, 0),FALSE)*$E215), 0, VLOOKUP(VLOOKUP($A215, 'E4 TB Allocation Details'!$A$18:$L$217, MATCH("A &amp; G ID", 'E4 TB Allocation Details'!$A$18:$L$18, 0),FALSE), 'E2 Allocators'!$B$15:$W$361, MATCH('O5 Details by Class &amp; Accounts'!BX$18, 'E2 Allocators'!$B$15:$W$15, 0),FALSE)*$E215)</f>
        <v>0</v>
      </c>
      <c r="BY215" s="1334">
        <f>IF(ISERROR(VLOOKUP(VLOOKUP($A215, 'E4 TB Allocation Details'!$A$18:$L$217, MATCH("A &amp; G ID", 'E4 TB Allocation Details'!$A$18:$L$18, 0),FALSE), 'E2 Allocators'!$B$15:$W$361, MATCH('O5 Details by Class &amp; Accounts'!BY$18, 'E2 Allocators'!$B$15:$W$15, 0),FALSE)*$E215), 0, VLOOKUP(VLOOKUP($A215, 'E4 TB Allocation Details'!$A$18:$L$217, MATCH("A &amp; G ID", 'E4 TB Allocation Details'!$A$18:$L$18, 0),FALSE), 'E2 Allocators'!$B$15:$W$361, MATCH('O5 Details by Class &amp; Accounts'!BY$18, 'E2 Allocators'!$B$15:$W$15, 0),FALSE)*$E215)</f>
        <v>0</v>
      </c>
      <c r="BZ215" s="1334">
        <f>IF(ISERROR(VLOOKUP(VLOOKUP($A215, 'E4 TB Allocation Details'!$A$18:$L$217, MATCH("A &amp; G ID", 'E4 TB Allocation Details'!$A$18:$L$18, 0),FALSE), 'E2 Allocators'!$B$15:$W$361, MATCH('O5 Details by Class &amp; Accounts'!BZ$18, 'E2 Allocators'!$B$15:$W$15, 0),FALSE)*$E215), 0, VLOOKUP(VLOOKUP($A215, 'E4 TB Allocation Details'!$A$18:$L$217, MATCH("A &amp; G ID", 'E4 TB Allocation Details'!$A$18:$L$18, 0),FALSE), 'E2 Allocators'!$B$15:$W$361, MATCH('O5 Details by Class &amp; Accounts'!BZ$18, 'E2 Allocators'!$B$15:$W$15, 0),FALSE)*$E215)</f>
        <v>0</v>
      </c>
      <c r="CA215" s="1334">
        <f>IF(ISERROR(VLOOKUP(VLOOKUP($A215, 'E4 TB Allocation Details'!$A$18:$L$217, MATCH("A &amp; G ID", 'E4 TB Allocation Details'!$A$18:$L$18, 0),FALSE), 'E2 Allocators'!$B$15:$W$361, MATCH('O5 Details by Class &amp; Accounts'!CA$18, 'E2 Allocators'!$B$15:$W$15, 0),FALSE)*$E215), 0, VLOOKUP(VLOOKUP($A215, 'E4 TB Allocation Details'!$A$18:$L$217, MATCH("A &amp; G ID", 'E4 TB Allocation Details'!$A$18:$L$18, 0),FALSE), 'E2 Allocators'!$B$15:$W$361, MATCH('O5 Details by Class &amp; Accounts'!CA$18, 'E2 Allocators'!$B$15:$W$15, 0),FALSE)*$E215)</f>
        <v>0</v>
      </c>
      <c r="CB215" s="1334">
        <f>IF(ISERROR(VLOOKUP(VLOOKUP($A215, 'E4 TB Allocation Details'!$A$18:$L$217, MATCH("A &amp; G ID", 'E4 TB Allocation Details'!$A$18:$L$18, 0),FALSE), 'E2 Allocators'!$B$15:$W$361, MATCH('O5 Details by Class &amp; Accounts'!CB$18, 'E2 Allocators'!$B$15:$W$15, 0),FALSE)*$E215), 0, VLOOKUP(VLOOKUP($A215, 'E4 TB Allocation Details'!$A$18:$L$217, MATCH("A &amp; G ID", 'E4 TB Allocation Details'!$A$18:$L$18, 0),FALSE), 'E2 Allocators'!$B$15:$W$361, MATCH('O5 Details by Class &amp; Accounts'!CB$18, 'E2 Allocators'!$B$15:$W$15, 0),FALSE)*$E215)</f>
        <v>0</v>
      </c>
      <c r="CC215" s="1334">
        <f>IF(ISERROR(VLOOKUP(VLOOKUP($A215, 'E4 TB Allocation Details'!$A$18:$L$217, MATCH("A &amp; G ID", 'E4 TB Allocation Details'!$A$18:$L$18, 0),FALSE), 'E2 Allocators'!$B$15:$W$361, MATCH('O5 Details by Class &amp; Accounts'!CC$18, 'E2 Allocators'!$B$15:$W$15, 0),FALSE)*$E215), 0, VLOOKUP(VLOOKUP($A215, 'E4 TB Allocation Details'!$A$18:$L$217, MATCH("A &amp; G ID", 'E4 TB Allocation Details'!$A$18:$L$18, 0),FALSE), 'E2 Allocators'!$B$15:$W$361, MATCH('O5 Details by Class &amp; Accounts'!CC$18, 'E2 Allocators'!$B$15:$W$15, 0),FALSE)*$E215)</f>
        <v>0</v>
      </c>
      <c r="CD215" s="1334">
        <f>IF(ISERROR(VLOOKUP(VLOOKUP($A215, 'E4 TB Allocation Details'!$A$18:$L$217, MATCH("A &amp; G ID", 'E4 TB Allocation Details'!$A$18:$L$18, 0),FALSE), 'E2 Allocators'!$B$15:$W$361, MATCH('O5 Details by Class &amp; Accounts'!CD$18, 'E2 Allocators'!$B$15:$W$15, 0),FALSE)*$E215), 0, VLOOKUP(VLOOKUP($A215, 'E4 TB Allocation Details'!$A$18:$L$217, MATCH("A &amp; G ID", 'E4 TB Allocation Details'!$A$18:$L$18, 0),FALSE), 'E2 Allocators'!$B$15:$W$361, MATCH('O5 Details by Class &amp; Accounts'!CD$18, 'E2 Allocators'!$B$15:$W$15, 0),FALSE)*$E215)</f>
        <v>0</v>
      </c>
      <c r="CE215" s="1334">
        <f>IF(ISERROR(VLOOKUP(VLOOKUP($A215, 'E4 TB Allocation Details'!$A$18:$L$217, MATCH("A &amp; G ID", 'E4 TB Allocation Details'!$A$18:$L$18, 0),FALSE), 'E2 Allocators'!$B$15:$W$361, MATCH('O5 Details by Class &amp; Accounts'!CE$18, 'E2 Allocators'!$B$15:$W$15, 0),FALSE)*$E215), 0, VLOOKUP(VLOOKUP($A215, 'E4 TB Allocation Details'!$A$18:$L$217, MATCH("A &amp; G ID", 'E4 TB Allocation Details'!$A$18:$L$18, 0),FALSE), 'E2 Allocators'!$B$15:$W$361, MATCH('O5 Details by Class &amp; Accounts'!CE$18, 'E2 Allocators'!$B$15:$W$15, 0),FALSE)*$E215)</f>
        <v>0</v>
      </c>
      <c r="CF215" s="1334">
        <f>IF(ISERROR(VLOOKUP(VLOOKUP($A215, 'E4 TB Allocation Details'!$A$18:$L$217, MATCH("A &amp; G ID", 'E4 TB Allocation Details'!$A$18:$L$18, 0),FALSE), 'E2 Allocators'!$B$15:$W$361, MATCH('O5 Details by Class &amp; Accounts'!CF$18, 'E2 Allocators'!$B$15:$W$15, 0),FALSE)*$E215), 0, VLOOKUP(VLOOKUP($A215, 'E4 TB Allocation Details'!$A$18:$L$217, MATCH("A &amp; G ID", 'E4 TB Allocation Details'!$A$18:$L$18, 0),FALSE), 'E2 Allocators'!$B$15:$W$361, MATCH('O5 Details by Class &amp; Accounts'!CF$18, 'E2 Allocators'!$B$15:$W$15, 0),FALSE)*$E215)</f>
        <v>0</v>
      </c>
      <c r="CG215" s="1334">
        <f>IF(ISERROR(VLOOKUP(VLOOKUP($A215, 'E4 TB Allocation Details'!$A$18:$L$217, MATCH("A &amp; G ID", 'E4 TB Allocation Details'!$A$18:$L$18, 0),FALSE), 'E2 Allocators'!$B$15:$W$361, MATCH('O5 Details by Class &amp; Accounts'!CG$18, 'E2 Allocators'!$B$15:$W$15, 0),FALSE)*$E215), 0, VLOOKUP(VLOOKUP($A215, 'E4 TB Allocation Details'!$A$18:$L$217, MATCH("A &amp; G ID", 'E4 TB Allocation Details'!$A$18:$L$18, 0),FALSE), 'E2 Allocators'!$B$15:$W$361, MATCH('O5 Details by Class &amp; Accounts'!CG$18, 'E2 Allocators'!$B$15:$W$15, 0),FALSE)*$E215)</f>
        <v>0</v>
      </c>
      <c r="CH215" s="1334">
        <f>IF(ISERROR(VLOOKUP(VLOOKUP($A215, 'E4 TB Allocation Details'!$A$18:$L$217, MATCH("A &amp; G ID", 'E4 TB Allocation Details'!$A$18:$L$18, 0),FALSE), 'E2 Allocators'!$B$15:$W$361, MATCH('O5 Details by Class &amp; Accounts'!CH$18, 'E2 Allocators'!$B$15:$W$15, 0),FALSE)*$E215), 0, VLOOKUP(VLOOKUP($A215, 'E4 TB Allocation Details'!$A$18:$L$217, MATCH("A &amp; G ID", 'E4 TB Allocation Details'!$A$18:$L$18, 0),FALSE), 'E2 Allocators'!$B$15:$W$361, MATCH('O5 Details by Class &amp; Accounts'!CH$18, 'E2 Allocators'!$B$15:$W$15, 0),FALSE)*$E215)</f>
        <v>0</v>
      </c>
      <c r="CI215" s="1334">
        <f>IF(ISERROR(VLOOKUP(VLOOKUP($A215, 'E4 TB Allocation Details'!$A$18:$L$217, MATCH("A &amp; G ID", 'E4 TB Allocation Details'!$A$18:$L$18, 0),FALSE), 'E2 Allocators'!$B$15:$W$361, MATCH('O5 Details by Class &amp; Accounts'!CI$18, 'E2 Allocators'!$B$15:$W$15, 0),FALSE)*$E215), 0, VLOOKUP(VLOOKUP($A215, 'E4 TB Allocation Details'!$A$18:$L$217, MATCH("A &amp; G ID", 'E4 TB Allocation Details'!$A$18:$L$18, 0),FALSE), 'E2 Allocators'!$B$15:$W$361, MATCH('O5 Details by Class &amp; Accounts'!CI$18, 'E2 Allocators'!$B$15:$W$15, 0),FALSE)*$E215)</f>
        <v>0</v>
      </c>
      <c r="CJ215" s="1334">
        <f>IF(ISERROR(VLOOKUP(VLOOKUP($A215, 'E4 TB Allocation Details'!$A$18:$L$217, MATCH("A &amp; G ID", 'E4 TB Allocation Details'!$A$18:$L$18, 0),FALSE), 'E2 Allocators'!$B$15:$W$361, MATCH('O5 Details by Class &amp; Accounts'!CJ$18, 'E2 Allocators'!$B$15:$W$15, 0),FALSE)*$E215), 0, VLOOKUP(VLOOKUP($A215, 'E4 TB Allocation Details'!$A$18:$L$217, MATCH("A &amp; G ID", 'E4 TB Allocation Details'!$A$18:$L$18, 0),FALSE), 'E2 Allocators'!$B$15:$W$361, MATCH('O5 Details by Class &amp; Accounts'!CJ$18, 'E2 Allocators'!$B$15:$W$15, 0),FALSE)*$E215)</f>
        <v>0</v>
      </c>
      <c r="CK215" s="1334">
        <f>IF(ISERROR(VLOOKUP(VLOOKUP($A215, 'E4 TB Allocation Details'!$A$18:$L$217, MATCH("A &amp; G ID", 'E4 TB Allocation Details'!$A$18:$L$18, 0),FALSE), 'E2 Allocators'!$B$15:$W$361, MATCH('O5 Details by Class &amp; Accounts'!CK$18, 'E2 Allocators'!$B$15:$W$15, 0),FALSE)*$E215), 0, VLOOKUP(VLOOKUP($A215, 'E4 TB Allocation Details'!$A$18:$L$217, MATCH("A &amp; G ID", 'E4 TB Allocation Details'!$A$18:$L$18, 0),FALSE), 'E2 Allocators'!$B$15:$W$361, MATCH('O5 Details by Class &amp; Accounts'!CK$18, 'E2 Allocators'!$B$15:$W$15, 0),FALSE)*$E215)</f>
        <v>0</v>
      </c>
      <c r="CL215" s="1334">
        <f>IF(ISERROR(VLOOKUP(VLOOKUP($A215, 'E4 TB Allocation Details'!$A$18:$L$217, MATCH("A &amp; G ID", 'E4 TB Allocation Details'!$A$18:$L$18, 0),FALSE), 'E2 Allocators'!$B$15:$W$361, MATCH('O5 Details by Class &amp; Accounts'!CL$18, 'E2 Allocators'!$B$15:$W$15, 0),FALSE)*$E215), 0, VLOOKUP(VLOOKUP($A215, 'E4 TB Allocation Details'!$A$18:$L$217, MATCH("A &amp; G ID", 'E4 TB Allocation Details'!$A$18:$L$18, 0),FALSE), 'E2 Allocators'!$B$15:$W$361, MATCH('O5 Details by Class &amp; Accounts'!CL$18, 'E2 Allocators'!$B$15:$W$15, 0),FALSE)*$E215)</f>
        <v>0</v>
      </c>
      <c r="CM215" s="1334">
        <f>IF(ISERROR(VLOOKUP(VLOOKUP($A215, 'E4 TB Allocation Details'!$A$18:$L$217, MATCH("A &amp; G ID", 'E4 TB Allocation Details'!$A$18:$L$18, 0),FALSE), 'E2 Allocators'!$B$15:$W$361, MATCH('O5 Details by Class &amp; Accounts'!CM$18, 'E2 Allocators'!$B$15:$W$15, 0),FALSE)*$E215), 0, VLOOKUP(VLOOKUP($A215, 'E4 TB Allocation Details'!$A$18:$L$217, MATCH("A &amp; G ID", 'E4 TB Allocation Details'!$A$18:$L$18, 0),FALSE), 'E2 Allocators'!$B$15:$W$361, MATCH('O5 Details by Class &amp; Accounts'!CM$18, 'E2 Allocators'!$B$15:$W$15, 0),FALSE)*$E215)</f>
        <v>0</v>
      </c>
      <c r="CN215" s="1334">
        <f t="shared" si="52"/>
        <v>0</v>
      </c>
      <c r="CO215" s="1670">
        <f t="shared" si="50"/>
        <v>0</v>
      </c>
      <c r="CQ215" s="1926" t="s">
        <v>1166</v>
      </c>
    </row>
    <row r="216" spans="1:95" s="64" customFormat="1" ht="12.75" x14ac:dyDescent="0.2">
      <c r="A216" s="2226">
        <v>6215</v>
      </c>
      <c r="B216" s="2176" t="s">
        <v>1041</v>
      </c>
      <c r="C216" s="1667">
        <f>IF(ISERROR(VLOOKUP($A216,'I3 TB Data'!$A$20:$H$465,MATCH('O5 Details by Class &amp; Accounts'!$C$18, 'I3 TB Data'!$A$20:$H$20,0),0)), 0, VLOOKUP($A216,'I3 TB Data'!$A$20:$H$465,MATCH('O5 Details by Class &amp; Accounts'!$C$18,'I3 TB Data'!$A$20:$H$20,0),0))</f>
        <v>0</v>
      </c>
      <c r="D216" s="1668"/>
      <c r="E216" s="1667">
        <f t="shared" si="53"/>
        <v>0</v>
      </c>
      <c r="F216" s="1669">
        <f>IF(ISERROR(VLOOKUP($A216, 'E1 Categorization'!A33:E123, MATCH("Customer Component", 'E1 Categorization'!$A$33:$E$33,0), 0)), 0, IF(VLOOKUP($A216, 'E1 Categorization'!A33:E123, MATCH("Customer Component", 'E1 Categorization'!$A$33:$E$33,0), 0)=0, 'O5 Details by Class &amp; Accounts'!$E216, IF(AND(VLOOKUP($A216, 'E1 Categorization'!A33:E123, MATCH("Customer Component", 'E1 Categorization'!$A$33:$E$33,0), 0) &gt;0, VLOOKUP($A216, 'E1 Categorization'!A33:E123, MATCH("Customer Component", 'E1 Categorization'!$A$33:$E$33,0), 0)&lt;1), 'O5 Details by Class &amp; Accounts'!$E216*(1-VLOOKUP($A216, 'E1 Categorization'!A33:E123, MATCH("Customer Component", 'E1 Categorization'!$A$33:$E$33,0), 0)), 0)))</f>
        <v>0</v>
      </c>
      <c r="G216" s="1669">
        <f>IF(ISERROR(VLOOKUP($A216, 'E1 Categorization'!A33:E123, MATCH("Customer Component", 'E1 Categorization'!$A$33:$E$33,0), 0)),0, IF(VLOOKUP($A216, 'E1 Categorization'!A33:E123, MATCH("Customer Component", 'E1 Categorization'!$A$33:$E$33,0), 0)=0, 0, IF(AND(VLOOKUP($A216, 'E1 Categorization'!A33:E123, MATCH("Customer Component", 'E1 Categorization'!$A$33:$E$33,0), 0) &gt;0, VLOOKUP($A216, 'E1 Categorization'!A33:E123, MATCH("Customer Component", 'E1 Categorization'!$A$33:$E$33,0), 0)&lt;1), 'O5 Details by Class &amp; Accounts'!$E216*(VLOOKUP($A216, 'E1 Categorization'!A33:E123, MATCH("Customer Component", 'E1 Categorization'!$A$33:$E$33,0), 0)), 'O5 Details by Class &amp; Accounts'!$E216)))</f>
        <v>0</v>
      </c>
      <c r="H216" s="1334">
        <f t="shared" si="46"/>
        <v>0</v>
      </c>
      <c r="I216" s="1334">
        <f>IF(ISERROR(VLOOKUP(VLOOKUP($A216, 'E4 TB Allocation Details'!$A$18:$L$217, MATCH("Demand ID", 'E4 TB Allocation Details'!$A$18:$L$18, 0),FALSE), 'E2 Allocators'!$B$15:$W$361, MATCH('O5 Details by Class &amp; Accounts'!I$18, 'E2 Allocators'!$B$15:$W$15, 0),FALSE)*$F216), 0, VLOOKUP(VLOOKUP($A216, 'E4 TB Allocation Details'!$A$18:$L$217, MATCH("Demand ID", 'E4 TB Allocation Details'!$A$18:$L$18, 0),FALSE), 'E2 Allocators'!$B$15:$W$361, MATCH('O5 Details by Class &amp; Accounts'!I$18, 'E2 Allocators'!$B$15:$W$15, 0),FALSE)*$F216)</f>
        <v>0</v>
      </c>
      <c r="J216" s="1334">
        <f>IF(ISERROR(VLOOKUP(VLOOKUP($A216, 'E4 TB Allocation Details'!$A$18:$L$217, MATCH("Demand ID", 'E4 TB Allocation Details'!$A$18:$L$18, 0),FALSE), 'E2 Allocators'!$B$15:$W$361, MATCH('O5 Details by Class &amp; Accounts'!J$18, 'E2 Allocators'!$B$15:$W$15, 0),FALSE)*$F216), 0, VLOOKUP(VLOOKUP($A216, 'E4 TB Allocation Details'!$A$18:$L$217, MATCH("Demand ID", 'E4 TB Allocation Details'!$A$18:$L$18, 0),FALSE), 'E2 Allocators'!$B$15:$W$361, MATCH('O5 Details by Class &amp; Accounts'!J$18, 'E2 Allocators'!$B$15:$W$15, 0),FALSE)*$F216)</f>
        <v>0</v>
      </c>
      <c r="K216" s="1334">
        <f>IF(ISERROR(VLOOKUP(VLOOKUP($A216, 'E4 TB Allocation Details'!$A$18:$L$217, MATCH("Demand ID", 'E4 TB Allocation Details'!$A$18:$L$18, 0),FALSE), 'E2 Allocators'!$B$15:$W$361, MATCH('O5 Details by Class &amp; Accounts'!K$18, 'E2 Allocators'!$B$15:$W$15, 0),FALSE)*$F216), 0, VLOOKUP(VLOOKUP($A216, 'E4 TB Allocation Details'!$A$18:$L$217, MATCH("Demand ID", 'E4 TB Allocation Details'!$A$18:$L$18, 0),FALSE), 'E2 Allocators'!$B$15:$W$361, MATCH('O5 Details by Class &amp; Accounts'!K$18, 'E2 Allocators'!$B$15:$W$15, 0),FALSE)*$F216)</f>
        <v>0</v>
      </c>
      <c r="L216" s="1334">
        <f>IF(ISERROR(VLOOKUP(VLOOKUP($A216, 'E4 TB Allocation Details'!$A$18:$L$217, MATCH("Demand ID", 'E4 TB Allocation Details'!$A$18:$L$18, 0),FALSE), 'E2 Allocators'!$B$15:$W$361, MATCH('O5 Details by Class &amp; Accounts'!L$18, 'E2 Allocators'!$B$15:$W$15, 0),FALSE)*$F216), 0, VLOOKUP(VLOOKUP($A216, 'E4 TB Allocation Details'!$A$18:$L$217, MATCH("Demand ID", 'E4 TB Allocation Details'!$A$18:$L$18, 0),FALSE), 'E2 Allocators'!$B$15:$W$361, MATCH('O5 Details by Class &amp; Accounts'!L$18, 'E2 Allocators'!$B$15:$W$15, 0),FALSE)*$F216)</f>
        <v>0</v>
      </c>
      <c r="M216" s="1334">
        <f>IF(ISERROR(VLOOKUP(VLOOKUP($A216, 'E4 TB Allocation Details'!$A$18:$L$217, MATCH("Demand ID", 'E4 TB Allocation Details'!$A$18:$L$18, 0),FALSE), 'E2 Allocators'!$B$15:$W$361, MATCH('O5 Details by Class &amp; Accounts'!M$18, 'E2 Allocators'!$B$15:$W$15, 0),FALSE)*$F216), 0, VLOOKUP(VLOOKUP($A216, 'E4 TB Allocation Details'!$A$18:$L$217, MATCH("Demand ID", 'E4 TB Allocation Details'!$A$18:$L$18, 0),FALSE), 'E2 Allocators'!$B$15:$W$361, MATCH('O5 Details by Class &amp; Accounts'!M$18, 'E2 Allocators'!$B$15:$W$15, 0),FALSE)*$F216)</f>
        <v>0</v>
      </c>
      <c r="N216" s="1334">
        <f>IF(ISERROR(VLOOKUP(VLOOKUP($A216, 'E4 TB Allocation Details'!$A$18:$L$217, MATCH("Demand ID", 'E4 TB Allocation Details'!$A$18:$L$18, 0),FALSE), 'E2 Allocators'!$B$15:$W$361, MATCH('O5 Details by Class &amp; Accounts'!N$18, 'E2 Allocators'!$B$15:$W$15, 0),FALSE)*$F216), 0, VLOOKUP(VLOOKUP($A216, 'E4 TB Allocation Details'!$A$18:$L$217, MATCH("Demand ID", 'E4 TB Allocation Details'!$A$18:$L$18, 0),FALSE), 'E2 Allocators'!$B$15:$W$361, MATCH('O5 Details by Class &amp; Accounts'!N$18, 'E2 Allocators'!$B$15:$W$15, 0),FALSE)*$F216)</f>
        <v>0</v>
      </c>
      <c r="O216" s="1334">
        <f>IF(ISERROR(VLOOKUP(VLOOKUP($A216, 'E4 TB Allocation Details'!$A$18:$L$217, MATCH("Demand ID", 'E4 TB Allocation Details'!$A$18:$L$18, 0),FALSE), 'E2 Allocators'!$B$15:$W$361, MATCH('O5 Details by Class &amp; Accounts'!O$18, 'E2 Allocators'!$B$15:$W$15, 0),FALSE)*$F216), 0, VLOOKUP(VLOOKUP($A216, 'E4 TB Allocation Details'!$A$18:$L$217, MATCH("Demand ID", 'E4 TB Allocation Details'!$A$18:$L$18, 0),FALSE), 'E2 Allocators'!$B$15:$W$361, MATCH('O5 Details by Class &amp; Accounts'!O$18, 'E2 Allocators'!$B$15:$W$15, 0),FALSE)*$F216)</f>
        <v>0</v>
      </c>
      <c r="P216" s="1334">
        <f>IF(ISERROR(VLOOKUP(VLOOKUP($A216, 'E4 TB Allocation Details'!$A$18:$L$217, MATCH("Demand ID", 'E4 TB Allocation Details'!$A$18:$L$18, 0),FALSE), 'E2 Allocators'!$B$15:$W$361, MATCH('O5 Details by Class &amp; Accounts'!P$18, 'E2 Allocators'!$B$15:$W$15, 0),FALSE)*$F216), 0, VLOOKUP(VLOOKUP($A216, 'E4 TB Allocation Details'!$A$18:$L$217, MATCH("Demand ID", 'E4 TB Allocation Details'!$A$18:$L$18, 0),FALSE), 'E2 Allocators'!$B$15:$W$361, MATCH('O5 Details by Class &amp; Accounts'!P$18, 'E2 Allocators'!$B$15:$W$15, 0),FALSE)*$F216)</f>
        <v>0</v>
      </c>
      <c r="Q216" s="1334">
        <f>IF(ISERROR(VLOOKUP(VLOOKUP($A216, 'E4 TB Allocation Details'!$A$18:$L$217, MATCH("Demand ID", 'E4 TB Allocation Details'!$A$18:$L$18, 0),FALSE), 'E2 Allocators'!$B$15:$W$361, MATCH('O5 Details by Class &amp; Accounts'!Q$18, 'E2 Allocators'!$B$15:$W$15, 0),FALSE)*$F216), 0, VLOOKUP(VLOOKUP($A216, 'E4 TB Allocation Details'!$A$18:$L$217, MATCH("Demand ID", 'E4 TB Allocation Details'!$A$18:$L$18, 0),FALSE), 'E2 Allocators'!$B$15:$W$361, MATCH('O5 Details by Class &amp; Accounts'!Q$18, 'E2 Allocators'!$B$15:$W$15, 0),FALSE)*$F216)</f>
        <v>0</v>
      </c>
      <c r="R216" s="1334">
        <f>IF(ISERROR(VLOOKUP(VLOOKUP($A216, 'E4 TB Allocation Details'!$A$18:$L$217, MATCH("Demand ID", 'E4 TB Allocation Details'!$A$18:$L$18, 0),FALSE), 'E2 Allocators'!$B$15:$W$361, MATCH('O5 Details by Class &amp; Accounts'!R$18, 'E2 Allocators'!$B$15:$W$15, 0),FALSE)*$F216), 0, VLOOKUP(VLOOKUP($A216, 'E4 TB Allocation Details'!$A$18:$L$217, MATCH("Demand ID", 'E4 TB Allocation Details'!$A$18:$L$18, 0),FALSE), 'E2 Allocators'!$B$15:$W$361, MATCH('O5 Details by Class &amp; Accounts'!R$18, 'E2 Allocators'!$B$15:$W$15, 0),FALSE)*$F216)</f>
        <v>0</v>
      </c>
      <c r="S216" s="1334">
        <f>IF(ISERROR(VLOOKUP(VLOOKUP($A216, 'E4 TB Allocation Details'!$A$18:$L$217, MATCH("Demand ID", 'E4 TB Allocation Details'!$A$18:$L$18, 0),FALSE), 'E2 Allocators'!$B$15:$W$361, MATCH('O5 Details by Class &amp; Accounts'!S$18, 'E2 Allocators'!$B$15:$W$15, 0),FALSE)*$F216), 0, VLOOKUP(VLOOKUP($A216, 'E4 TB Allocation Details'!$A$18:$L$217, MATCH("Demand ID", 'E4 TB Allocation Details'!$A$18:$L$18, 0),FALSE), 'E2 Allocators'!$B$15:$W$361, MATCH('O5 Details by Class &amp; Accounts'!S$18, 'E2 Allocators'!$B$15:$W$15, 0),FALSE)*$F216)</f>
        <v>0</v>
      </c>
      <c r="T216" s="1334">
        <f>IF(ISERROR(VLOOKUP(VLOOKUP($A216, 'E4 TB Allocation Details'!$A$18:$L$217, MATCH("Demand ID", 'E4 TB Allocation Details'!$A$18:$L$18, 0),FALSE), 'E2 Allocators'!$B$15:$W$361, MATCH('O5 Details by Class &amp; Accounts'!T$18, 'E2 Allocators'!$B$15:$W$15, 0),FALSE)*$F216), 0, VLOOKUP(VLOOKUP($A216, 'E4 TB Allocation Details'!$A$18:$L$217, MATCH("Demand ID", 'E4 TB Allocation Details'!$A$18:$L$18, 0),FALSE), 'E2 Allocators'!$B$15:$W$361, MATCH('O5 Details by Class &amp; Accounts'!T$18, 'E2 Allocators'!$B$15:$W$15, 0),FALSE)*$F216)</f>
        <v>0</v>
      </c>
      <c r="U216" s="1334">
        <f>IF(ISERROR(VLOOKUP(VLOOKUP($A216, 'E4 TB Allocation Details'!$A$18:$L$217, MATCH("Demand ID", 'E4 TB Allocation Details'!$A$18:$L$18, 0),FALSE), 'E2 Allocators'!$B$15:$W$361, MATCH('O5 Details by Class &amp; Accounts'!U$18, 'E2 Allocators'!$B$15:$W$15, 0),FALSE)*$F216), 0, VLOOKUP(VLOOKUP($A216, 'E4 TB Allocation Details'!$A$18:$L$217, MATCH("Demand ID", 'E4 TB Allocation Details'!$A$18:$L$18, 0),FALSE), 'E2 Allocators'!$B$15:$W$361, MATCH('O5 Details by Class &amp; Accounts'!U$18, 'E2 Allocators'!$B$15:$W$15, 0),FALSE)*$F216)</f>
        <v>0</v>
      </c>
      <c r="V216" s="1334">
        <f>IF(ISERROR(VLOOKUP(VLOOKUP($A216, 'E4 TB Allocation Details'!$A$18:$L$217, MATCH("Demand ID", 'E4 TB Allocation Details'!$A$18:$L$18, 0),FALSE), 'E2 Allocators'!$B$15:$W$361, MATCH('O5 Details by Class &amp; Accounts'!V$18, 'E2 Allocators'!$B$15:$W$15, 0),FALSE)*$F216), 0, VLOOKUP(VLOOKUP($A216, 'E4 TB Allocation Details'!$A$18:$L$217, MATCH("Demand ID", 'E4 TB Allocation Details'!$A$18:$L$18, 0),FALSE), 'E2 Allocators'!$B$15:$W$361, MATCH('O5 Details by Class &amp; Accounts'!V$18, 'E2 Allocators'!$B$15:$W$15, 0),FALSE)*$F216)</f>
        <v>0</v>
      </c>
      <c r="W216" s="1334">
        <f>IF(ISERROR(VLOOKUP(VLOOKUP($A216, 'E4 TB Allocation Details'!$A$18:$L$217, MATCH("Demand ID", 'E4 TB Allocation Details'!$A$18:$L$18, 0),FALSE), 'E2 Allocators'!$B$15:$W$361, MATCH('O5 Details by Class &amp; Accounts'!W$18, 'E2 Allocators'!$B$15:$W$15, 0),FALSE)*$F216), 0, VLOOKUP(VLOOKUP($A216, 'E4 TB Allocation Details'!$A$18:$L$217, MATCH("Demand ID", 'E4 TB Allocation Details'!$A$18:$L$18, 0),FALSE), 'E2 Allocators'!$B$15:$W$361, MATCH('O5 Details by Class &amp; Accounts'!W$18, 'E2 Allocators'!$B$15:$W$15, 0),FALSE)*$F216)</f>
        <v>0</v>
      </c>
      <c r="X216" s="1334">
        <f>IF(ISERROR(VLOOKUP(VLOOKUP($A216, 'E4 TB Allocation Details'!$A$18:$L$217, MATCH("Demand ID", 'E4 TB Allocation Details'!$A$18:$L$18, 0),FALSE), 'E2 Allocators'!$B$15:$W$361, MATCH('O5 Details by Class &amp; Accounts'!X$18, 'E2 Allocators'!$B$15:$W$15, 0),FALSE)*$F216), 0, VLOOKUP(VLOOKUP($A216, 'E4 TB Allocation Details'!$A$18:$L$217, MATCH("Demand ID", 'E4 TB Allocation Details'!$A$18:$L$18, 0),FALSE), 'E2 Allocators'!$B$15:$W$361, MATCH('O5 Details by Class &amp; Accounts'!X$18, 'E2 Allocators'!$B$15:$W$15, 0),FALSE)*$F216)</f>
        <v>0</v>
      </c>
      <c r="Y216" s="1334">
        <f>IF(ISERROR(VLOOKUP(VLOOKUP($A216, 'E4 TB Allocation Details'!$A$18:$L$217, MATCH("Demand ID", 'E4 TB Allocation Details'!$A$18:$L$18, 0),FALSE), 'E2 Allocators'!$B$15:$W$361, MATCH('O5 Details by Class &amp; Accounts'!Y$18, 'E2 Allocators'!$B$15:$W$15, 0),FALSE)*$F216), 0, VLOOKUP(VLOOKUP($A216, 'E4 TB Allocation Details'!$A$18:$L$217, MATCH("Demand ID", 'E4 TB Allocation Details'!$A$18:$L$18, 0),FALSE), 'E2 Allocators'!$B$15:$W$361, MATCH('O5 Details by Class &amp; Accounts'!Y$18, 'E2 Allocators'!$B$15:$W$15, 0),FALSE)*$F216)</f>
        <v>0</v>
      </c>
      <c r="Z216" s="1334">
        <f>IF(ISERROR(VLOOKUP(VLOOKUP($A216, 'E4 TB Allocation Details'!$A$18:$L$217, MATCH("Demand ID", 'E4 TB Allocation Details'!$A$18:$L$18, 0),FALSE), 'E2 Allocators'!$B$15:$W$361, MATCH('O5 Details by Class &amp; Accounts'!Z$18, 'E2 Allocators'!$B$15:$W$15, 0),FALSE)*$F216), 0, VLOOKUP(VLOOKUP($A216, 'E4 TB Allocation Details'!$A$18:$L$217, MATCH("Demand ID", 'E4 TB Allocation Details'!$A$18:$L$18, 0),FALSE), 'E2 Allocators'!$B$15:$W$361, MATCH('O5 Details by Class &amp; Accounts'!Z$18, 'E2 Allocators'!$B$15:$W$15, 0),FALSE)*$F216)</f>
        <v>0</v>
      </c>
      <c r="AA216" s="1334">
        <f>IF(ISERROR(VLOOKUP(VLOOKUP($A216, 'E4 TB Allocation Details'!$A$18:$L$217, MATCH("Demand ID", 'E4 TB Allocation Details'!$A$18:$L$18, 0),FALSE), 'E2 Allocators'!$B$15:$W$361, MATCH('O5 Details by Class &amp; Accounts'!AA$18, 'E2 Allocators'!$B$15:$W$15, 0),FALSE)*$F216), 0, VLOOKUP(VLOOKUP($A216, 'E4 TB Allocation Details'!$A$18:$L$217, MATCH("Demand ID", 'E4 TB Allocation Details'!$A$18:$L$18, 0),FALSE), 'E2 Allocators'!$B$15:$W$361, MATCH('O5 Details by Class &amp; Accounts'!AA$18, 'E2 Allocators'!$B$15:$W$15, 0),FALSE)*$F216)</f>
        <v>0</v>
      </c>
      <c r="AB216" s="1334">
        <f>IF(ISERROR(VLOOKUP(VLOOKUP($A216, 'E4 TB Allocation Details'!$A$18:$L$217, MATCH("Demand ID", 'E4 TB Allocation Details'!$A$18:$L$18, 0),FALSE), 'E2 Allocators'!$B$15:$W$361, MATCH('O5 Details by Class &amp; Accounts'!AB$18, 'E2 Allocators'!$B$15:$W$15, 0),FALSE)*$F216), 0, VLOOKUP(VLOOKUP($A216, 'E4 TB Allocation Details'!$A$18:$L$217, MATCH("Demand ID", 'E4 TB Allocation Details'!$A$18:$L$18, 0),FALSE), 'E2 Allocators'!$B$15:$W$361, MATCH('O5 Details by Class &amp; Accounts'!AB$18, 'E2 Allocators'!$B$15:$W$15, 0),FALSE)*$F216)</f>
        <v>0</v>
      </c>
      <c r="AC216" s="1334">
        <f t="shared" si="47"/>
        <v>0</v>
      </c>
      <c r="AD216" s="1334">
        <f>IF(ISERROR(VLOOKUP(VLOOKUP($A216, 'E4 TB Allocation Details'!$A$18:$L$217, MATCH("Customer ID", 'E4 TB Allocation Details'!$A$18:$L$18, 0),FALSE), 'E2 Allocators'!$B$15:$W$361, MATCH('O5 Details by Class &amp; Accounts'!AD$18, 'E2 Allocators'!$B$15:$W$15, 0),FALSE)*$G216), 0, VLOOKUP(VLOOKUP($A216, 'E4 TB Allocation Details'!$A$18:$L$217, MATCH("Customer ID", 'E4 TB Allocation Details'!$A$18:$L$18, 0),FALSE), 'E2 Allocators'!$B$15:$W$361, MATCH('O5 Details by Class &amp; Accounts'!AD$18, 'E2 Allocators'!$B$15:$W$15, 0),FALSE)*$G216)</f>
        <v>0</v>
      </c>
      <c r="AE216" s="1334">
        <f>IF(ISERROR(VLOOKUP(VLOOKUP($A216, 'E4 TB Allocation Details'!$A$18:$L$217, MATCH("Customer ID", 'E4 TB Allocation Details'!$A$18:$L$18, 0),FALSE), 'E2 Allocators'!$B$15:$W$361, MATCH('O5 Details by Class &amp; Accounts'!AE$18, 'E2 Allocators'!$B$15:$W$15, 0),FALSE)*$G216), 0, VLOOKUP(VLOOKUP($A216, 'E4 TB Allocation Details'!$A$18:$L$217, MATCH("Customer ID", 'E4 TB Allocation Details'!$A$18:$L$18, 0),FALSE), 'E2 Allocators'!$B$15:$W$361, MATCH('O5 Details by Class &amp; Accounts'!AE$18, 'E2 Allocators'!$B$15:$W$15, 0),FALSE)*$G216)</f>
        <v>0</v>
      </c>
      <c r="AF216" s="1334">
        <f>IF(ISERROR(VLOOKUP(VLOOKUP($A216, 'E4 TB Allocation Details'!$A$18:$L$217, MATCH("Customer ID", 'E4 TB Allocation Details'!$A$18:$L$18, 0),FALSE), 'E2 Allocators'!$B$15:$W$361, MATCH('O5 Details by Class &amp; Accounts'!AF$18, 'E2 Allocators'!$B$15:$W$15, 0),FALSE)*$G216), 0, VLOOKUP(VLOOKUP($A216, 'E4 TB Allocation Details'!$A$18:$L$217, MATCH("Customer ID", 'E4 TB Allocation Details'!$A$18:$L$18, 0),FALSE), 'E2 Allocators'!$B$15:$W$361, MATCH('O5 Details by Class &amp; Accounts'!AF$18, 'E2 Allocators'!$B$15:$W$15, 0),FALSE)*$G216)</f>
        <v>0</v>
      </c>
      <c r="AG216" s="1334">
        <f>IF(ISERROR(VLOOKUP(VLOOKUP($A216, 'E4 TB Allocation Details'!$A$18:$L$217, MATCH("Customer ID", 'E4 TB Allocation Details'!$A$18:$L$18, 0),FALSE), 'E2 Allocators'!$B$15:$W$361, MATCH('O5 Details by Class &amp; Accounts'!AG$18, 'E2 Allocators'!$B$15:$W$15, 0),FALSE)*$G216), 0, VLOOKUP(VLOOKUP($A216, 'E4 TB Allocation Details'!$A$18:$L$217, MATCH("Customer ID", 'E4 TB Allocation Details'!$A$18:$L$18, 0),FALSE), 'E2 Allocators'!$B$15:$W$361, MATCH('O5 Details by Class &amp; Accounts'!AG$18, 'E2 Allocators'!$B$15:$W$15, 0),FALSE)*$G216)</f>
        <v>0</v>
      </c>
      <c r="AH216" s="1334">
        <f>IF(ISERROR(VLOOKUP(VLOOKUP($A216, 'E4 TB Allocation Details'!$A$18:$L$217, MATCH("Customer ID", 'E4 TB Allocation Details'!$A$18:$L$18, 0),FALSE), 'E2 Allocators'!$B$15:$W$361, MATCH('O5 Details by Class &amp; Accounts'!AH$18, 'E2 Allocators'!$B$15:$W$15, 0),FALSE)*$G216), 0, VLOOKUP(VLOOKUP($A216, 'E4 TB Allocation Details'!$A$18:$L$217, MATCH("Customer ID", 'E4 TB Allocation Details'!$A$18:$L$18, 0),FALSE), 'E2 Allocators'!$B$15:$W$361, MATCH('O5 Details by Class &amp; Accounts'!AH$18, 'E2 Allocators'!$B$15:$W$15, 0),FALSE)*$G216)</f>
        <v>0</v>
      </c>
      <c r="AI216" s="1334">
        <f>IF(ISERROR(VLOOKUP(VLOOKUP($A216, 'E4 TB Allocation Details'!$A$18:$L$217, MATCH("Customer ID", 'E4 TB Allocation Details'!$A$18:$L$18, 0),FALSE), 'E2 Allocators'!$B$15:$W$361, MATCH('O5 Details by Class &amp; Accounts'!AI$18, 'E2 Allocators'!$B$15:$W$15, 0),FALSE)*$G216), 0, VLOOKUP(VLOOKUP($A216, 'E4 TB Allocation Details'!$A$18:$L$217, MATCH("Customer ID", 'E4 TB Allocation Details'!$A$18:$L$18, 0),FALSE), 'E2 Allocators'!$B$15:$W$361, MATCH('O5 Details by Class &amp; Accounts'!AI$18, 'E2 Allocators'!$B$15:$W$15, 0),FALSE)*$G216)</f>
        <v>0</v>
      </c>
      <c r="AJ216" s="1334">
        <f>IF(ISERROR(VLOOKUP(VLOOKUP($A216, 'E4 TB Allocation Details'!$A$18:$L$217, MATCH("Customer ID", 'E4 TB Allocation Details'!$A$18:$L$18, 0),FALSE), 'E2 Allocators'!$B$15:$W$361, MATCH('O5 Details by Class &amp; Accounts'!AJ$18, 'E2 Allocators'!$B$15:$W$15, 0),FALSE)*$G216), 0, VLOOKUP(VLOOKUP($A216, 'E4 TB Allocation Details'!$A$18:$L$217, MATCH("Customer ID", 'E4 TB Allocation Details'!$A$18:$L$18, 0),FALSE), 'E2 Allocators'!$B$15:$W$361, MATCH('O5 Details by Class &amp; Accounts'!AJ$18, 'E2 Allocators'!$B$15:$W$15, 0),FALSE)*$G216)</f>
        <v>0</v>
      </c>
      <c r="AK216" s="1334">
        <f>IF(ISERROR(VLOOKUP(VLOOKUP($A216, 'E4 TB Allocation Details'!$A$18:$L$217, MATCH("Customer ID", 'E4 TB Allocation Details'!$A$18:$L$18, 0),FALSE), 'E2 Allocators'!$B$15:$W$361, MATCH('O5 Details by Class &amp; Accounts'!AK$18, 'E2 Allocators'!$B$15:$W$15, 0),FALSE)*$G216), 0, VLOOKUP(VLOOKUP($A216, 'E4 TB Allocation Details'!$A$18:$L$217, MATCH("Customer ID", 'E4 TB Allocation Details'!$A$18:$L$18, 0),FALSE), 'E2 Allocators'!$B$15:$W$361, MATCH('O5 Details by Class &amp; Accounts'!AK$18, 'E2 Allocators'!$B$15:$W$15, 0),FALSE)*$G216)</f>
        <v>0</v>
      </c>
      <c r="AL216" s="1334">
        <f>IF(ISERROR(VLOOKUP(VLOOKUP($A216, 'E4 TB Allocation Details'!$A$18:$L$217, MATCH("Customer ID", 'E4 TB Allocation Details'!$A$18:$L$18, 0),FALSE), 'E2 Allocators'!$B$15:$W$361, MATCH('O5 Details by Class &amp; Accounts'!AL$18, 'E2 Allocators'!$B$15:$W$15, 0),FALSE)*$G216), 0, VLOOKUP(VLOOKUP($A216, 'E4 TB Allocation Details'!$A$18:$L$217, MATCH("Customer ID", 'E4 TB Allocation Details'!$A$18:$L$18, 0),FALSE), 'E2 Allocators'!$B$15:$W$361, MATCH('O5 Details by Class &amp; Accounts'!AL$18, 'E2 Allocators'!$B$15:$W$15, 0),FALSE)*$G216)</f>
        <v>0</v>
      </c>
      <c r="AM216" s="1334">
        <f>IF(ISERROR(VLOOKUP(VLOOKUP($A216, 'E4 TB Allocation Details'!$A$18:$L$217, MATCH("Customer ID", 'E4 TB Allocation Details'!$A$18:$L$18, 0),FALSE), 'E2 Allocators'!$B$15:$W$361, MATCH('O5 Details by Class &amp; Accounts'!AM$18, 'E2 Allocators'!$B$15:$W$15, 0),FALSE)*$G216), 0, VLOOKUP(VLOOKUP($A216, 'E4 TB Allocation Details'!$A$18:$L$217, MATCH("Customer ID", 'E4 TB Allocation Details'!$A$18:$L$18, 0),FALSE), 'E2 Allocators'!$B$15:$W$361, MATCH('O5 Details by Class &amp; Accounts'!AM$18, 'E2 Allocators'!$B$15:$W$15, 0),FALSE)*$G216)</f>
        <v>0</v>
      </c>
      <c r="AN216" s="1334">
        <f>IF(ISERROR(VLOOKUP(VLOOKUP($A216, 'E4 TB Allocation Details'!$A$18:$L$217, MATCH("Customer ID", 'E4 TB Allocation Details'!$A$18:$L$18, 0),FALSE), 'E2 Allocators'!$B$15:$W$361, MATCH('O5 Details by Class &amp; Accounts'!AN$18, 'E2 Allocators'!$B$15:$W$15, 0),FALSE)*$G216), 0, VLOOKUP(VLOOKUP($A216, 'E4 TB Allocation Details'!$A$18:$L$217, MATCH("Customer ID", 'E4 TB Allocation Details'!$A$18:$L$18, 0),FALSE), 'E2 Allocators'!$B$15:$W$361, MATCH('O5 Details by Class &amp; Accounts'!AN$18, 'E2 Allocators'!$B$15:$W$15, 0),FALSE)*$G216)</f>
        <v>0</v>
      </c>
      <c r="AO216" s="1334">
        <f>IF(ISERROR(VLOOKUP(VLOOKUP($A216, 'E4 TB Allocation Details'!$A$18:$L$217, MATCH("Customer ID", 'E4 TB Allocation Details'!$A$18:$L$18, 0),FALSE), 'E2 Allocators'!$B$15:$W$361, MATCH('O5 Details by Class &amp; Accounts'!AO$18, 'E2 Allocators'!$B$15:$W$15, 0),FALSE)*$G216), 0, VLOOKUP(VLOOKUP($A216, 'E4 TB Allocation Details'!$A$18:$L$217, MATCH("Customer ID", 'E4 TB Allocation Details'!$A$18:$L$18, 0),FALSE), 'E2 Allocators'!$B$15:$W$361, MATCH('O5 Details by Class &amp; Accounts'!AO$18, 'E2 Allocators'!$B$15:$W$15, 0),FALSE)*$G216)</f>
        <v>0</v>
      </c>
      <c r="AP216" s="1334">
        <f>IF(ISERROR(VLOOKUP(VLOOKUP($A216, 'E4 TB Allocation Details'!$A$18:$L$217, MATCH("Customer ID", 'E4 TB Allocation Details'!$A$18:$L$18, 0),FALSE), 'E2 Allocators'!$B$15:$W$361, MATCH('O5 Details by Class &amp; Accounts'!AP$18, 'E2 Allocators'!$B$15:$W$15, 0),FALSE)*$G216), 0, VLOOKUP(VLOOKUP($A216, 'E4 TB Allocation Details'!$A$18:$L$217, MATCH("Customer ID", 'E4 TB Allocation Details'!$A$18:$L$18, 0),FALSE), 'E2 Allocators'!$B$15:$W$361, MATCH('O5 Details by Class &amp; Accounts'!AP$18, 'E2 Allocators'!$B$15:$W$15, 0),FALSE)*$G216)</f>
        <v>0</v>
      </c>
      <c r="AQ216" s="1334">
        <f>IF(ISERROR(VLOOKUP(VLOOKUP($A216, 'E4 TB Allocation Details'!$A$18:$L$217, MATCH("Customer ID", 'E4 TB Allocation Details'!$A$18:$L$18, 0),FALSE), 'E2 Allocators'!$B$15:$W$361, MATCH('O5 Details by Class &amp; Accounts'!AQ$18, 'E2 Allocators'!$B$15:$W$15, 0),FALSE)*$G216), 0, VLOOKUP(VLOOKUP($A216, 'E4 TB Allocation Details'!$A$18:$L$217, MATCH("Customer ID", 'E4 TB Allocation Details'!$A$18:$L$18, 0),FALSE), 'E2 Allocators'!$B$15:$W$361, MATCH('O5 Details by Class &amp; Accounts'!AQ$18, 'E2 Allocators'!$B$15:$W$15, 0),FALSE)*$G216)</f>
        <v>0</v>
      </c>
      <c r="AR216" s="1334">
        <f>IF(ISERROR(VLOOKUP(VLOOKUP($A216, 'E4 TB Allocation Details'!$A$18:$L$217, MATCH("Customer ID", 'E4 TB Allocation Details'!$A$18:$L$18, 0),FALSE), 'E2 Allocators'!$B$15:$W$361, MATCH('O5 Details by Class &amp; Accounts'!AR$18, 'E2 Allocators'!$B$15:$W$15, 0),FALSE)*$G216), 0, VLOOKUP(VLOOKUP($A216, 'E4 TB Allocation Details'!$A$18:$L$217, MATCH("Customer ID", 'E4 TB Allocation Details'!$A$18:$L$18, 0),FALSE), 'E2 Allocators'!$B$15:$W$361, MATCH('O5 Details by Class &amp; Accounts'!AR$18, 'E2 Allocators'!$B$15:$W$15, 0),FALSE)*$G216)</f>
        <v>0</v>
      </c>
      <c r="AS216" s="1334">
        <f>IF(ISERROR(VLOOKUP(VLOOKUP($A216, 'E4 TB Allocation Details'!$A$18:$L$217, MATCH("Customer ID", 'E4 TB Allocation Details'!$A$18:$L$18, 0),FALSE), 'E2 Allocators'!$B$15:$W$361, MATCH('O5 Details by Class &amp; Accounts'!AS$18, 'E2 Allocators'!$B$15:$W$15, 0),FALSE)*$G216), 0, VLOOKUP(VLOOKUP($A216, 'E4 TB Allocation Details'!$A$18:$L$217, MATCH("Customer ID", 'E4 TB Allocation Details'!$A$18:$L$18, 0),FALSE), 'E2 Allocators'!$B$15:$W$361, MATCH('O5 Details by Class &amp; Accounts'!AS$18, 'E2 Allocators'!$B$15:$W$15, 0),FALSE)*$G216)</f>
        <v>0</v>
      </c>
      <c r="AT216" s="1334">
        <f>IF(ISERROR(VLOOKUP(VLOOKUP($A216, 'E4 TB Allocation Details'!$A$18:$L$217, MATCH("Customer ID", 'E4 TB Allocation Details'!$A$18:$L$18, 0),FALSE), 'E2 Allocators'!$B$15:$W$361, MATCH('O5 Details by Class &amp; Accounts'!AT$18, 'E2 Allocators'!$B$15:$W$15, 0),FALSE)*$G216), 0, VLOOKUP(VLOOKUP($A216, 'E4 TB Allocation Details'!$A$18:$L$217, MATCH("Customer ID", 'E4 TB Allocation Details'!$A$18:$L$18, 0),FALSE), 'E2 Allocators'!$B$15:$W$361, MATCH('O5 Details by Class &amp; Accounts'!AT$18, 'E2 Allocators'!$B$15:$W$15, 0),FALSE)*$G216)</f>
        <v>0</v>
      </c>
      <c r="AU216" s="1334">
        <f>IF(ISERROR(VLOOKUP(VLOOKUP($A216, 'E4 TB Allocation Details'!$A$18:$L$217, MATCH("Customer ID", 'E4 TB Allocation Details'!$A$18:$L$18, 0),FALSE), 'E2 Allocators'!$B$15:$W$361, MATCH('O5 Details by Class &amp; Accounts'!AU$18, 'E2 Allocators'!$B$15:$W$15, 0),FALSE)*$G216), 0, VLOOKUP(VLOOKUP($A216, 'E4 TB Allocation Details'!$A$18:$L$217, MATCH("Customer ID", 'E4 TB Allocation Details'!$A$18:$L$18, 0),FALSE), 'E2 Allocators'!$B$15:$W$361, MATCH('O5 Details by Class &amp; Accounts'!AU$18, 'E2 Allocators'!$B$15:$W$15, 0),FALSE)*$G216)</f>
        <v>0</v>
      </c>
      <c r="AV216" s="1334">
        <f>IF(ISERROR(VLOOKUP(VLOOKUP($A216, 'E4 TB Allocation Details'!$A$18:$L$217, MATCH("Customer ID", 'E4 TB Allocation Details'!$A$18:$L$18, 0),FALSE), 'E2 Allocators'!$B$15:$W$361, MATCH('O5 Details by Class &amp; Accounts'!AV$18, 'E2 Allocators'!$B$15:$W$15, 0),FALSE)*$G216), 0, VLOOKUP(VLOOKUP($A216, 'E4 TB Allocation Details'!$A$18:$L$217, MATCH("Customer ID", 'E4 TB Allocation Details'!$A$18:$L$18, 0),FALSE), 'E2 Allocators'!$B$15:$W$361, MATCH('O5 Details by Class &amp; Accounts'!AV$18, 'E2 Allocators'!$B$15:$W$15, 0),FALSE)*$G216)</f>
        <v>0</v>
      </c>
      <c r="AW216" s="1334">
        <f>IF(ISERROR(VLOOKUP(VLOOKUP($A216, 'E4 TB Allocation Details'!$A$18:$L$217, MATCH("Customer ID", 'E4 TB Allocation Details'!$A$18:$L$18, 0),FALSE), 'E2 Allocators'!$B$15:$W$361, MATCH('O5 Details by Class &amp; Accounts'!AW$18, 'E2 Allocators'!$B$15:$W$15, 0),FALSE)*$G216), 0, VLOOKUP(VLOOKUP($A216, 'E4 TB Allocation Details'!$A$18:$L$217, MATCH("Customer ID", 'E4 TB Allocation Details'!$A$18:$L$18, 0),FALSE), 'E2 Allocators'!$B$15:$W$361, MATCH('O5 Details by Class &amp; Accounts'!AW$18, 'E2 Allocators'!$B$15:$W$15, 0),FALSE)*$G216)</f>
        <v>0</v>
      </c>
      <c r="AX216" s="1334">
        <f t="shared" si="51"/>
        <v>0</v>
      </c>
      <c r="AY216" s="1334">
        <f>IF(ISERROR(VLOOKUP(VLOOKUP($A216, 'E4 TB Allocation Details'!$A$18:$L$217, MATCH("Misc ID", 'E4 TB Allocation Details'!$A$18:$L$18, 0),FALSE), 'E2 Allocators'!$B$15:$W$361, MATCH('O5 Details by Class &amp; Accounts'!AY$18, 'E2 Allocators'!$B$15:$W$15, 0),FALSE)*$E216), 0, VLOOKUP(VLOOKUP($A216, 'E4 TB Allocation Details'!$A$18:$L$217, MATCH("Misc ID", 'E4 TB Allocation Details'!$A$18:$L$18, 0),FALSE), 'E2 Allocators'!$B$15:$W$361, MATCH('O5 Details by Class &amp; Accounts'!AY$18, 'E2 Allocators'!$B$15:$W$15, 0),FALSE)*$E216)</f>
        <v>0</v>
      </c>
      <c r="AZ216" s="1334">
        <f>IF(ISERROR(VLOOKUP(VLOOKUP($A216, 'E4 TB Allocation Details'!$A$18:$L$217, MATCH("Misc ID", 'E4 TB Allocation Details'!$A$18:$L$18, 0),FALSE), 'E2 Allocators'!$B$15:$W$361, MATCH('O5 Details by Class &amp; Accounts'!AZ$18, 'E2 Allocators'!$B$15:$W$15, 0),FALSE)*$E216), 0, VLOOKUP(VLOOKUP($A216, 'E4 TB Allocation Details'!$A$18:$L$217, MATCH("Misc ID", 'E4 TB Allocation Details'!$A$18:$L$18, 0),FALSE), 'E2 Allocators'!$B$15:$W$361, MATCH('O5 Details by Class &amp; Accounts'!AZ$18, 'E2 Allocators'!$B$15:$W$15, 0),FALSE)*$E216)</f>
        <v>0</v>
      </c>
      <c r="BA216" s="1334">
        <f>IF(ISERROR(VLOOKUP(VLOOKUP($A216, 'E4 TB Allocation Details'!$A$18:$L$217, MATCH("Misc ID", 'E4 TB Allocation Details'!$A$18:$L$18, 0),FALSE), 'E2 Allocators'!$B$15:$W$361, MATCH('O5 Details by Class &amp; Accounts'!BA$18, 'E2 Allocators'!$B$15:$W$15, 0),FALSE)*$E216), 0, VLOOKUP(VLOOKUP($A216, 'E4 TB Allocation Details'!$A$18:$L$217, MATCH("Misc ID", 'E4 TB Allocation Details'!$A$18:$L$18, 0),FALSE), 'E2 Allocators'!$B$15:$W$361, MATCH('O5 Details by Class &amp; Accounts'!BA$18, 'E2 Allocators'!$B$15:$W$15, 0),FALSE)*$E216)</f>
        <v>0</v>
      </c>
      <c r="BB216" s="1334">
        <f>IF(ISERROR(VLOOKUP(VLOOKUP($A216, 'E4 TB Allocation Details'!$A$18:$L$217, MATCH("Misc ID", 'E4 TB Allocation Details'!$A$18:$L$18, 0),FALSE), 'E2 Allocators'!$B$15:$W$361, MATCH('O5 Details by Class &amp; Accounts'!BB$18, 'E2 Allocators'!$B$15:$W$15, 0),FALSE)*$E216), 0, VLOOKUP(VLOOKUP($A216, 'E4 TB Allocation Details'!$A$18:$L$217, MATCH("Misc ID", 'E4 TB Allocation Details'!$A$18:$L$18, 0),FALSE), 'E2 Allocators'!$B$15:$W$361, MATCH('O5 Details by Class &amp; Accounts'!BB$18, 'E2 Allocators'!$B$15:$W$15, 0),FALSE)*$E216)</f>
        <v>0</v>
      </c>
      <c r="BC216" s="1334">
        <f>IF(ISERROR(VLOOKUP(VLOOKUP($A216, 'E4 TB Allocation Details'!$A$18:$L$217, MATCH("Misc ID", 'E4 TB Allocation Details'!$A$18:$L$18, 0),FALSE), 'E2 Allocators'!$B$15:$W$361, MATCH('O5 Details by Class &amp; Accounts'!BC$18, 'E2 Allocators'!$B$15:$W$15, 0),FALSE)*$E216), 0, VLOOKUP(VLOOKUP($A216, 'E4 TB Allocation Details'!$A$18:$L$217, MATCH("Misc ID", 'E4 TB Allocation Details'!$A$18:$L$18, 0),FALSE), 'E2 Allocators'!$B$15:$W$361, MATCH('O5 Details by Class &amp; Accounts'!BC$18, 'E2 Allocators'!$B$15:$W$15, 0),FALSE)*$E216)</f>
        <v>0</v>
      </c>
      <c r="BD216" s="1334">
        <f>IF(ISERROR(VLOOKUP(VLOOKUP($A216, 'E4 TB Allocation Details'!$A$18:$L$217, MATCH("Misc ID", 'E4 TB Allocation Details'!$A$18:$L$18, 0),FALSE), 'E2 Allocators'!$B$15:$W$361, MATCH('O5 Details by Class &amp; Accounts'!BD$18, 'E2 Allocators'!$B$15:$W$15, 0),FALSE)*$E216), 0, VLOOKUP(VLOOKUP($A216, 'E4 TB Allocation Details'!$A$18:$L$217, MATCH("Misc ID", 'E4 TB Allocation Details'!$A$18:$L$18, 0),FALSE), 'E2 Allocators'!$B$15:$W$361, MATCH('O5 Details by Class &amp; Accounts'!BD$18, 'E2 Allocators'!$B$15:$W$15, 0),FALSE)*$E216)</f>
        <v>0</v>
      </c>
      <c r="BE216" s="1334">
        <f>IF(ISERROR(VLOOKUP(VLOOKUP($A216, 'E4 TB Allocation Details'!$A$18:$L$217, MATCH("Misc ID", 'E4 TB Allocation Details'!$A$18:$L$18, 0),FALSE), 'E2 Allocators'!$B$15:$W$361, MATCH('O5 Details by Class &amp; Accounts'!BE$18, 'E2 Allocators'!$B$15:$W$15, 0),FALSE)*$E216), 0, VLOOKUP(VLOOKUP($A216, 'E4 TB Allocation Details'!$A$18:$L$217, MATCH("Misc ID", 'E4 TB Allocation Details'!$A$18:$L$18, 0),FALSE), 'E2 Allocators'!$B$15:$W$361, MATCH('O5 Details by Class &amp; Accounts'!BE$18, 'E2 Allocators'!$B$15:$W$15, 0),FALSE)*$E216)</f>
        <v>0</v>
      </c>
      <c r="BF216" s="1334">
        <f>IF(ISERROR(VLOOKUP(VLOOKUP($A216, 'E4 TB Allocation Details'!$A$18:$L$217, MATCH("Misc ID", 'E4 TB Allocation Details'!$A$18:$L$18, 0),FALSE), 'E2 Allocators'!$B$15:$W$361, MATCH('O5 Details by Class &amp; Accounts'!BF$18, 'E2 Allocators'!$B$15:$W$15, 0),FALSE)*$E216), 0, VLOOKUP(VLOOKUP($A216, 'E4 TB Allocation Details'!$A$18:$L$217, MATCH("Misc ID", 'E4 TB Allocation Details'!$A$18:$L$18, 0),FALSE), 'E2 Allocators'!$B$15:$W$361, MATCH('O5 Details by Class &amp; Accounts'!BF$18, 'E2 Allocators'!$B$15:$W$15, 0),FALSE)*$E216)</f>
        <v>0</v>
      </c>
      <c r="BG216" s="1334">
        <f>IF(ISERROR(VLOOKUP(VLOOKUP($A216, 'E4 TB Allocation Details'!$A$18:$L$217, MATCH("Misc ID", 'E4 TB Allocation Details'!$A$18:$L$18, 0),FALSE), 'E2 Allocators'!$B$15:$W$361, MATCH('O5 Details by Class &amp; Accounts'!BG$18, 'E2 Allocators'!$B$15:$W$15, 0),FALSE)*$E216), 0, VLOOKUP(VLOOKUP($A216, 'E4 TB Allocation Details'!$A$18:$L$217, MATCH("Misc ID", 'E4 TB Allocation Details'!$A$18:$L$18, 0),FALSE), 'E2 Allocators'!$B$15:$W$361, MATCH('O5 Details by Class &amp; Accounts'!BG$18, 'E2 Allocators'!$B$15:$W$15, 0),FALSE)*$E216)</f>
        <v>0</v>
      </c>
      <c r="BH216" s="1334">
        <f>IF(ISERROR(VLOOKUP(VLOOKUP($A216, 'E4 TB Allocation Details'!$A$18:$L$217, MATCH("Misc ID", 'E4 TB Allocation Details'!$A$18:$L$18, 0),FALSE), 'E2 Allocators'!$B$15:$W$361, MATCH('O5 Details by Class &amp; Accounts'!BH$18, 'E2 Allocators'!$B$15:$W$15, 0),FALSE)*$E216), 0, VLOOKUP(VLOOKUP($A216, 'E4 TB Allocation Details'!$A$18:$L$217, MATCH("Misc ID", 'E4 TB Allocation Details'!$A$18:$L$18, 0),FALSE), 'E2 Allocators'!$B$15:$W$361, MATCH('O5 Details by Class &amp; Accounts'!BH$18, 'E2 Allocators'!$B$15:$W$15, 0),FALSE)*$E216)</f>
        <v>0</v>
      </c>
      <c r="BI216" s="1334">
        <f>IF(ISERROR(VLOOKUP(VLOOKUP($A216, 'E4 TB Allocation Details'!$A$18:$L$217, MATCH("Misc ID", 'E4 TB Allocation Details'!$A$18:$L$18, 0),FALSE), 'E2 Allocators'!$B$15:$W$361, MATCH('O5 Details by Class &amp; Accounts'!BI$18, 'E2 Allocators'!$B$15:$W$15, 0),FALSE)*$E216), 0, VLOOKUP(VLOOKUP($A216, 'E4 TB Allocation Details'!$A$18:$L$217, MATCH("Misc ID", 'E4 TB Allocation Details'!$A$18:$L$18, 0),FALSE), 'E2 Allocators'!$B$15:$W$361, MATCH('O5 Details by Class &amp; Accounts'!BI$18, 'E2 Allocators'!$B$15:$W$15, 0),FALSE)*$E216)</f>
        <v>0</v>
      </c>
      <c r="BJ216" s="1334">
        <f>IF(ISERROR(VLOOKUP(VLOOKUP($A216, 'E4 TB Allocation Details'!$A$18:$L$217, MATCH("Misc ID", 'E4 TB Allocation Details'!$A$18:$L$18, 0),FALSE), 'E2 Allocators'!$B$15:$W$361, MATCH('O5 Details by Class &amp; Accounts'!BJ$18, 'E2 Allocators'!$B$15:$W$15, 0),FALSE)*$E216), 0, VLOOKUP(VLOOKUP($A216, 'E4 TB Allocation Details'!$A$18:$L$217, MATCH("Misc ID", 'E4 TB Allocation Details'!$A$18:$L$18, 0),FALSE), 'E2 Allocators'!$B$15:$W$361, MATCH('O5 Details by Class &amp; Accounts'!BJ$18, 'E2 Allocators'!$B$15:$W$15, 0),FALSE)*$E216)</f>
        <v>0</v>
      </c>
      <c r="BK216" s="1334">
        <f>IF(ISERROR(VLOOKUP(VLOOKUP($A216, 'E4 TB Allocation Details'!$A$18:$L$217, MATCH("Misc ID", 'E4 TB Allocation Details'!$A$18:$L$18, 0),FALSE), 'E2 Allocators'!$B$15:$W$361, MATCH('O5 Details by Class &amp; Accounts'!BK$18, 'E2 Allocators'!$B$15:$W$15, 0),FALSE)*$E216), 0, VLOOKUP(VLOOKUP($A216, 'E4 TB Allocation Details'!$A$18:$L$217, MATCH("Misc ID", 'E4 TB Allocation Details'!$A$18:$L$18, 0),FALSE), 'E2 Allocators'!$B$15:$W$361, MATCH('O5 Details by Class &amp; Accounts'!BK$18, 'E2 Allocators'!$B$15:$W$15, 0),FALSE)*$E216)</f>
        <v>0</v>
      </c>
      <c r="BL216" s="1334">
        <f>IF(ISERROR(VLOOKUP(VLOOKUP($A216, 'E4 TB Allocation Details'!$A$18:$L$217, MATCH("Misc ID", 'E4 TB Allocation Details'!$A$18:$L$18, 0),FALSE), 'E2 Allocators'!$B$15:$W$361, MATCH('O5 Details by Class &amp; Accounts'!BL$18, 'E2 Allocators'!$B$15:$W$15, 0),FALSE)*$E216), 0, VLOOKUP(VLOOKUP($A216, 'E4 TB Allocation Details'!$A$18:$L$217, MATCH("Misc ID", 'E4 TB Allocation Details'!$A$18:$L$18, 0),FALSE), 'E2 Allocators'!$B$15:$W$361, MATCH('O5 Details by Class &amp; Accounts'!BL$18, 'E2 Allocators'!$B$15:$W$15, 0),FALSE)*$E216)</f>
        <v>0</v>
      </c>
      <c r="BM216" s="1334">
        <f>IF(ISERROR(VLOOKUP(VLOOKUP($A216, 'E4 TB Allocation Details'!$A$18:$L$217, MATCH("Misc ID", 'E4 TB Allocation Details'!$A$18:$L$18, 0),FALSE), 'E2 Allocators'!$B$15:$W$361, MATCH('O5 Details by Class &amp; Accounts'!BM$18, 'E2 Allocators'!$B$15:$W$15, 0),FALSE)*$E216), 0, VLOOKUP(VLOOKUP($A216, 'E4 TB Allocation Details'!$A$18:$L$217, MATCH("Misc ID", 'E4 TB Allocation Details'!$A$18:$L$18, 0),FALSE), 'E2 Allocators'!$B$15:$W$361, MATCH('O5 Details by Class &amp; Accounts'!BM$18, 'E2 Allocators'!$B$15:$W$15, 0),FALSE)*$E216)</f>
        <v>0</v>
      </c>
      <c r="BN216" s="1334">
        <f>IF(ISERROR(VLOOKUP(VLOOKUP($A216, 'E4 TB Allocation Details'!$A$18:$L$217, MATCH("Misc ID", 'E4 TB Allocation Details'!$A$18:$L$18, 0),FALSE), 'E2 Allocators'!$B$15:$W$361, MATCH('O5 Details by Class &amp; Accounts'!BN$18, 'E2 Allocators'!$B$15:$W$15, 0),FALSE)*$E216), 0, VLOOKUP(VLOOKUP($A216, 'E4 TB Allocation Details'!$A$18:$L$217, MATCH("Misc ID", 'E4 TB Allocation Details'!$A$18:$L$18, 0),FALSE), 'E2 Allocators'!$B$15:$W$361, MATCH('O5 Details by Class &amp; Accounts'!BN$18, 'E2 Allocators'!$B$15:$W$15, 0),FALSE)*$E216)</f>
        <v>0</v>
      </c>
      <c r="BO216" s="1334">
        <f>IF(ISERROR(VLOOKUP(VLOOKUP($A216, 'E4 TB Allocation Details'!$A$18:$L$217, MATCH("Misc ID", 'E4 TB Allocation Details'!$A$18:$L$18, 0),FALSE), 'E2 Allocators'!$B$15:$W$361, MATCH('O5 Details by Class &amp; Accounts'!BO$18, 'E2 Allocators'!$B$15:$W$15, 0),FALSE)*$E216), 0, VLOOKUP(VLOOKUP($A216, 'E4 TB Allocation Details'!$A$18:$L$217, MATCH("Misc ID", 'E4 TB Allocation Details'!$A$18:$L$18, 0),FALSE), 'E2 Allocators'!$B$15:$W$361, MATCH('O5 Details by Class &amp; Accounts'!BO$18, 'E2 Allocators'!$B$15:$W$15, 0),FALSE)*$E216)</f>
        <v>0</v>
      </c>
      <c r="BP216" s="1334">
        <f>IF(ISERROR(VLOOKUP(VLOOKUP($A216, 'E4 TB Allocation Details'!$A$18:$L$217, MATCH("Misc ID", 'E4 TB Allocation Details'!$A$18:$L$18, 0),FALSE), 'E2 Allocators'!$B$15:$W$361, MATCH('O5 Details by Class &amp; Accounts'!BP$18, 'E2 Allocators'!$B$15:$W$15, 0),FALSE)*$E216), 0, VLOOKUP(VLOOKUP($A216, 'E4 TB Allocation Details'!$A$18:$L$217, MATCH("Misc ID", 'E4 TB Allocation Details'!$A$18:$L$18, 0),FALSE), 'E2 Allocators'!$B$15:$W$361, MATCH('O5 Details by Class &amp; Accounts'!BP$18, 'E2 Allocators'!$B$15:$W$15, 0),FALSE)*$E216)</f>
        <v>0</v>
      </c>
      <c r="BQ216" s="1334">
        <f>IF(ISERROR(VLOOKUP(VLOOKUP($A216, 'E4 TB Allocation Details'!$A$18:$L$217, MATCH("Misc ID", 'E4 TB Allocation Details'!$A$18:$L$18, 0),FALSE), 'E2 Allocators'!$B$15:$W$361, MATCH('O5 Details by Class &amp; Accounts'!BQ$18, 'E2 Allocators'!$B$15:$W$15, 0),FALSE)*$E216), 0, VLOOKUP(VLOOKUP($A216, 'E4 TB Allocation Details'!$A$18:$L$217, MATCH("Misc ID", 'E4 TB Allocation Details'!$A$18:$L$18, 0),FALSE), 'E2 Allocators'!$B$15:$W$361, MATCH('O5 Details by Class &amp; Accounts'!BQ$18, 'E2 Allocators'!$B$15:$W$15, 0),FALSE)*$E216)</f>
        <v>0</v>
      </c>
      <c r="BR216" s="1334">
        <f>IF(ISERROR(VLOOKUP(VLOOKUP($A216, 'E4 TB Allocation Details'!$A$18:$L$217, MATCH("Misc ID", 'E4 TB Allocation Details'!$A$18:$L$18, 0),FALSE), 'E2 Allocators'!$B$15:$W$361, MATCH('O5 Details by Class &amp; Accounts'!BR$18, 'E2 Allocators'!$B$15:$W$15, 0),FALSE)*$E216), 0, VLOOKUP(VLOOKUP($A216, 'E4 TB Allocation Details'!$A$18:$L$217, MATCH("Misc ID", 'E4 TB Allocation Details'!$A$18:$L$18, 0),FALSE), 'E2 Allocators'!$B$15:$W$361, MATCH('O5 Details by Class &amp; Accounts'!BR$18, 'E2 Allocators'!$B$15:$W$15, 0),FALSE)*$E216)</f>
        <v>0</v>
      </c>
      <c r="BS216" s="1334">
        <f t="shared" si="48"/>
        <v>0</v>
      </c>
      <c r="BT216" s="1334">
        <f>IF(ISERROR(VLOOKUP(VLOOKUP($A216, 'E4 TB Allocation Details'!$A$18:$L$217, MATCH("A &amp; G ID", 'E4 TB Allocation Details'!$A$18:$L$18, 0),FALSE), 'E2 Allocators'!$B$15:$W$361, MATCH('O5 Details by Class &amp; Accounts'!BT$18, 'E2 Allocators'!$B$15:$W$15, 0),FALSE)*$E216), 0, VLOOKUP(VLOOKUP($A216, 'E4 TB Allocation Details'!$A$18:$L$217, MATCH("A &amp; G ID", 'E4 TB Allocation Details'!$A$18:$L$18, 0),FALSE), 'E2 Allocators'!$B$15:$W$361, MATCH('O5 Details by Class &amp; Accounts'!BT$18, 'E2 Allocators'!$B$15:$W$15, 0),FALSE)*$E216)</f>
        <v>0</v>
      </c>
      <c r="BU216" s="1334">
        <f>IF(ISERROR(VLOOKUP(VLOOKUP($A216, 'E4 TB Allocation Details'!$A$18:$L$217, MATCH("A &amp; G ID", 'E4 TB Allocation Details'!$A$18:$L$18, 0),FALSE), 'E2 Allocators'!$B$15:$W$361, MATCH('O5 Details by Class &amp; Accounts'!BU$18, 'E2 Allocators'!$B$15:$W$15, 0),FALSE)*$E216), 0, VLOOKUP(VLOOKUP($A216, 'E4 TB Allocation Details'!$A$18:$L$217, MATCH("A &amp; G ID", 'E4 TB Allocation Details'!$A$18:$L$18, 0),FALSE), 'E2 Allocators'!$B$15:$W$361, MATCH('O5 Details by Class &amp; Accounts'!BU$18, 'E2 Allocators'!$B$15:$W$15, 0),FALSE)*$E216)</f>
        <v>0</v>
      </c>
      <c r="BV216" s="1334">
        <f>IF(ISERROR(VLOOKUP(VLOOKUP($A216, 'E4 TB Allocation Details'!$A$18:$L$217, MATCH("A &amp; G ID", 'E4 TB Allocation Details'!$A$18:$L$18, 0),FALSE), 'E2 Allocators'!$B$15:$W$361, MATCH('O5 Details by Class &amp; Accounts'!BV$18, 'E2 Allocators'!$B$15:$W$15, 0),FALSE)*$E216), 0, VLOOKUP(VLOOKUP($A216, 'E4 TB Allocation Details'!$A$18:$L$217, MATCH("A &amp; G ID", 'E4 TB Allocation Details'!$A$18:$L$18, 0),FALSE), 'E2 Allocators'!$B$15:$W$361, MATCH('O5 Details by Class &amp; Accounts'!BV$18, 'E2 Allocators'!$B$15:$W$15, 0),FALSE)*$E216)</f>
        <v>0</v>
      </c>
      <c r="BW216" s="1334">
        <f>IF(ISERROR(VLOOKUP(VLOOKUP($A216, 'E4 TB Allocation Details'!$A$18:$L$217, MATCH("A &amp; G ID", 'E4 TB Allocation Details'!$A$18:$L$18, 0),FALSE), 'E2 Allocators'!$B$15:$W$361, MATCH('O5 Details by Class &amp; Accounts'!BW$18, 'E2 Allocators'!$B$15:$W$15, 0),FALSE)*$E216), 0, VLOOKUP(VLOOKUP($A216, 'E4 TB Allocation Details'!$A$18:$L$217, MATCH("A &amp; G ID", 'E4 TB Allocation Details'!$A$18:$L$18, 0),FALSE), 'E2 Allocators'!$B$15:$W$361, MATCH('O5 Details by Class &amp; Accounts'!BW$18, 'E2 Allocators'!$B$15:$W$15, 0),FALSE)*$E216)</f>
        <v>0</v>
      </c>
      <c r="BX216" s="1334">
        <f>IF(ISERROR(VLOOKUP(VLOOKUP($A216, 'E4 TB Allocation Details'!$A$18:$L$217, MATCH("A &amp; G ID", 'E4 TB Allocation Details'!$A$18:$L$18, 0),FALSE), 'E2 Allocators'!$B$15:$W$361, MATCH('O5 Details by Class &amp; Accounts'!BX$18, 'E2 Allocators'!$B$15:$W$15, 0),FALSE)*$E216), 0, VLOOKUP(VLOOKUP($A216, 'E4 TB Allocation Details'!$A$18:$L$217, MATCH("A &amp; G ID", 'E4 TB Allocation Details'!$A$18:$L$18, 0),FALSE), 'E2 Allocators'!$B$15:$W$361, MATCH('O5 Details by Class &amp; Accounts'!BX$18, 'E2 Allocators'!$B$15:$W$15, 0),FALSE)*$E216)</f>
        <v>0</v>
      </c>
      <c r="BY216" s="1334">
        <f>IF(ISERROR(VLOOKUP(VLOOKUP($A216, 'E4 TB Allocation Details'!$A$18:$L$217, MATCH("A &amp; G ID", 'E4 TB Allocation Details'!$A$18:$L$18, 0),FALSE), 'E2 Allocators'!$B$15:$W$361, MATCH('O5 Details by Class &amp; Accounts'!BY$18, 'E2 Allocators'!$B$15:$W$15, 0),FALSE)*$E216), 0, VLOOKUP(VLOOKUP($A216, 'E4 TB Allocation Details'!$A$18:$L$217, MATCH("A &amp; G ID", 'E4 TB Allocation Details'!$A$18:$L$18, 0),FALSE), 'E2 Allocators'!$B$15:$W$361, MATCH('O5 Details by Class &amp; Accounts'!BY$18, 'E2 Allocators'!$B$15:$W$15, 0),FALSE)*$E216)</f>
        <v>0</v>
      </c>
      <c r="BZ216" s="1334">
        <f>IF(ISERROR(VLOOKUP(VLOOKUP($A216, 'E4 TB Allocation Details'!$A$18:$L$217, MATCH("A &amp; G ID", 'E4 TB Allocation Details'!$A$18:$L$18, 0),FALSE), 'E2 Allocators'!$B$15:$W$361, MATCH('O5 Details by Class &amp; Accounts'!BZ$18, 'E2 Allocators'!$B$15:$W$15, 0),FALSE)*$E216), 0, VLOOKUP(VLOOKUP($A216, 'E4 TB Allocation Details'!$A$18:$L$217, MATCH("A &amp; G ID", 'E4 TB Allocation Details'!$A$18:$L$18, 0),FALSE), 'E2 Allocators'!$B$15:$W$361, MATCH('O5 Details by Class &amp; Accounts'!BZ$18, 'E2 Allocators'!$B$15:$W$15, 0),FALSE)*$E216)</f>
        <v>0</v>
      </c>
      <c r="CA216" s="1334">
        <f>IF(ISERROR(VLOOKUP(VLOOKUP($A216, 'E4 TB Allocation Details'!$A$18:$L$217, MATCH("A &amp; G ID", 'E4 TB Allocation Details'!$A$18:$L$18, 0),FALSE), 'E2 Allocators'!$B$15:$W$361, MATCH('O5 Details by Class &amp; Accounts'!CA$18, 'E2 Allocators'!$B$15:$W$15, 0),FALSE)*$E216), 0, VLOOKUP(VLOOKUP($A216, 'E4 TB Allocation Details'!$A$18:$L$217, MATCH("A &amp; G ID", 'E4 TB Allocation Details'!$A$18:$L$18, 0),FALSE), 'E2 Allocators'!$B$15:$W$361, MATCH('O5 Details by Class &amp; Accounts'!CA$18, 'E2 Allocators'!$B$15:$W$15, 0),FALSE)*$E216)</f>
        <v>0</v>
      </c>
      <c r="CB216" s="1334">
        <f>IF(ISERROR(VLOOKUP(VLOOKUP($A216, 'E4 TB Allocation Details'!$A$18:$L$217, MATCH("A &amp; G ID", 'E4 TB Allocation Details'!$A$18:$L$18, 0),FALSE), 'E2 Allocators'!$B$15:$W$361, MATCH('O5 Details by Class &amp; Accounts'!CB$18, 'E2 Allocators'!$B$15:$W$15, 0),FALSE)*$E216), 0, VLOOKUP(VLOOKUP($A216, 'E4 TB Allocation Details'!$A$18:$L$217, MATCH("A &amp; G ID", 'E4 TB Allocation Details'!$A$18:$L$18, 0),FALSE), 'E2 Allocators'!$B$15:$W$361, MATCH('O5 Details by Class &amp; Accounts'!CB$18, 'E2 Allocators'!$B$15:$W$15, 0),FALSE)*$E216)</f>
        <v>0</v>
      </c>
      <c r="CC216" s="1334">
        <f>IF(ISERROR(VLOOKUP(VLOOKUP($A216, 'E4 TB Allocation Details'!$A$18:$L$217, MATCH("A &amp; G ID", 'E4 TB Allocation Details'!$A$18:$L$18, 0),FALSE), 'E2 Allocators'!$B$15:$W$361, MATCH('O5 Details by Class &amp; Accounts'!CC$18, 'E2 Allocators'!$B$15:$W$15, 0),FALSE)*$E216), 0, VLOOKUP(VLOOKUP($A216, 'E4 TB Allocation Details'!$A$18:$L$217, MATCH("A &amp; G ID", 'E4 TB Allocation Details'!$A$18:$L$18, 0),FALSE), 'E2 Allocators'!$B$15:$W$361, MATCH('O5 Details by Class &amp; Accounts'!CC$18, 'E2 Allocators'!$B$15:$W$15, 0),FALSE)*$E216)</f>
        <v>0</v>
      </c>
      <c r="CD216" s="1334">
        <f>IF(ISERROR(VLOOKUP(VLOOKUP($A216, 'E4 TB Allocation Details'!$A$18:$L$217, MATCH("A &amp; G ID", 'E4 TB Allocation Details'!$A$18:$L$18, 0),FALSE), 'E2 Allocators'!$B$15:$W$361, MATCH('O5 Details by Class &amp; Accounts'!CD$18, 'E2 Allocators'!$B$15:$W$15, 0),FALSE)*$E216), 0, VLOOKUP(VLOOKUP($A216, 'E4 TB Allocation Details'!$A$18:$L$217, MATCH("A &amp; G ID", 'E4 TB Allocation Details'!$A$18:$L$18, 0),FALSE), 'E2 Allocators'!$B$15:$W$361, MATCH('O5 Details by Class &amp; Accounts'!CD$18, 'E2 Allocators'!$B$15:$W$15, 0),FALSE)*$E216)</f>
        <v>0</v>
      </c>
      <c r="CE216" s="1334">
        <f>IF(ISERROR(VLOOKUP(VLOOKUP($A216, 'E4 TB Allocation Details'!$A$18:$L$217, MATCH("A &amp; G ID", 'E4 TB Allocation Details'!$A$18:$L$18, 0),FALSE), 'E2 Allocators'!$B$15:$W$361, MATCH('O5 Details by Class &amp; Accounts'!CE$18, 'E2 Allocators'!$B$15:$W$15, 0),FALSE)*$E216), 0, VLOOKUP(VLOOKUP($A216, 'E4 TB Allocation Details'!$A$18:$L$217, MATCH("A &amp; G ID", 'E4 TB Allocation Details'!$A$18:$L$18, 0),FALSE), 'E2 Allocators'!$B$15:$W$361, MATCH('O5 Details by Class &amp; Accounts'!CE$18, 'E2 Allocators'!$B$15:$W$15, 0),FALSE)*$E216)</f>
        <v>0</v>
      </c>
      <c r="CF216" s="1334">
        <f>IF(ISERROR(VLOOKUP(VLOOKUP($A216, 'E4 TB Allocation Details'!$A$18:$L$217, MATCH("A &amp; G ID", 'E4 TB Allocation Details'!$A$18:$L$18, 0),FALSE), 'E2 Allocators'!$B$15:$W$361, MATCH('O5 Details by Class &amp; Accounts'!CF$18, 'E2 Allocators'!$B$15:$W$15, 0),FALSE)*$E216), 0, VLOOKUP(VLOOKUP($A216, 'E4 TB Allocation Details'!$A$18:$L$217, MATCH("A &amp; G ID", 'E4 TB Allocation Details'!$A$18:$L$18, 0),FALSE), 'E2 Allocators'!$B$15:$W$361, MATCH('O5 Details by Class &amp; Accounts'!CF$18, 'E2 Allocators'!$B$15:$W$15, 0),FALSE)*$E216)</f>
        <v>0</v>
      </c>
      <c r="CG216" s="1334">
        <f>IF(ISERROR(VLOOKUP(VLOOKUP($A216, 'E4 TB Allocation Details'!$A$18:$L$217, MATCH("A &amp; G ID", 'E4 TB Allocation Details'!$A$18:$L$18, 0),FALSE), 'E2 Allocators'!$B$15:$W$361, MATCH('O5 Details by Class &amp; Accounts'!CG$18, 'E2 Allocators'!$B$15:$W$15, 0),FALSE)*$E216), 0, VLOOKUP(VLOOKUP($A216, 'E4 TB Allocation Details'!$A$18:$L$217, MATCH("A &amp; G ID", 'E4 TB Allocation Details'!$A$18:$L$18, 0),FALSE), 'E2 Allocators'!$B$15:$W$361, MATCH('O5 Details by Class &amp; Accounts'!CG$18, 'E2 Allocators'!$B$15:$W$15, 0),FALSE)*$E216)</f>
        <v>0</v>
      </c>
      <c r="CH216" s="1334">
        <f>IF(ISERROR(VLOOKUP(VLOOKUP($A216, 'E4 TB Allocation Details'!$A$18:$L$217, MATCH("A &amp; G ID", 'E4 TB Allocation Details'!$A$18:$L$18, 0),FALSE), 'E2 Allocators'!$B$15:$W$361, MATCH('O5 Details by Class &amp; Accounts'!CH$18, 'E2 Allocators'!$B$15:$W$15, 0),FALSE)*$E216), 0, VLOOKUP(VLOOKUP($A216, 'E4 TB Allocation Details'!$A$18:$L$217, MATCH("A &amp; G ID", 'E4 TB Allocation Details'!$A$18:$L$18, 0),FALSE), 'E2 Allocators'!$B$15:$W$361, MATCH('O5 Details by Class &amp; Accounts'!CH$18, 'E2 Allocators'!$B$15:$W$15, 0),FALSE)*$E216)</f>
        <v>0</v>
      </c>
      <c r="CI216" s="1334">
        <f>IF(ISERROR(VLOOKUP(VLOOKUP($A216, 'E4 TB Allocation Details'!$A$18:$L$217, MATCH("A &amp; G ID", 'E4 TB Allocation Details'!$A$18:$L$18, 0),FALSE), 'E2 Allocators'!$B$15:$W$361, MATCH('O5 Details by Class &amp; Accounts'!CI$18, 'E2 Allocators'!$B$15:$W$15, 0),FALSE)*$E216), 0, VLOOKUP(VLOOKUP($A216, 'E4 TB Allocation Details'!$A$18:$L$217, MATCH("A &amp; G ID", 'E4 TB Allocation Details'!$A$18:$L$18, 0),FALSE), 'E2 Allocators'!$B$15:$W$361, MATCH('O5 Details by Class &amp; Accounts'!CI$18, 'E2 Allocators'!$B$15:$W$15, 0),FALSE)*$E216)</f>
        <v>0</v>
      </c>
      <c r="CJ216" s="1334">
        <f>IF(ISERROR(VLOOKUP(VLOOKUP($A216, 'E4 TB Allocation Details'!$A$18:$L$217, MATCH("A &amp; G ID", 'E4 TB Allocation Details'!$A$18:$L$18, 0),FALSE), 'E2 Allocators'!$B$15:$W$361, MATCH('O5 Details by Class &amp; Accounts'!CJ$18, 'E2 Allocators'!$B$15:$W$15, 0),FALSE)*$E216), 0, VLOOKUP(VLOOKUP($A216, 'E4 TB Allocation Details'!$A$18:$L$217, MATCH("A &amp; G ID", 'E4 TB Allocation Details'!$A$18:$L$18, 0),FALSE), 'E2 Allocators'!$B$15:$W$361, MATCH('O5 Details by Class &amp; Accounts'!CJ$18, 'E2 Allocators'!$B$15:$W$15, 0),FALSE)*$E216)</f>
        <v>0</v>
      </c>
      <c r="CK216" s="1334">
        <f>IF(ISERROR(VLOOKUP(VLOOKUP($A216, 'E4 TB Allocation Details'!$A$18:$L$217, MATCH("A &amp; G ID", 'E4 TB Allocation Details'!$A$18:$L$18, 0),FALSE), 'E2 Allocators'!$B$15:$W$361, MATCH('O5 Details by Class &amp; Accounts'!CK$18, 'E2 Allocators'!$B$15:$W$15, 0),FALSE)*$E216), 0, VLOOKUP(VLOOKUP($A216, 'E4 TB Allocation Details'!$A$18:$L$217, MATCH("A &amp; G ID", 'E4 TB Allocation Details'!$A$18:$L$18, 0),FALSE), 'E2 Allocators'!$B$15:$W$361, MATCH('O5 Details by Class &amp; Accounts'!CK$18, 'E2 Allocators'!$B$15:$W$15, 0),FALSE)*$E216)</f>
        <v>0</v>
      </c>
      <c r="CL216" s="1334">
        <f>IF(ISERROR(VLOOKUP(VLOOKUP($A216, 'E4 TB Allocation Details'!$A$18:$L$217, MATCH("A &amp; G ID", 'E4 TB Allocation Details'!$A$18:$L$18, 0),FALSE), 'E2 Allocators'!$B$15:$W$361, MATCH('O5 Details by Class &amp; Accounts'!CL$18, 'E2 Allocators'!$B$15:$W$15, 0),FALSE)*$E216), 0, VLOOKUP(VLOOKUP($A216, 'E4 TB Allocation Details'!$A$18:$L$217, MATCH("A &amp; G ID", 'E4 TB Allocation Details'!$A$18:$L$18, 0),FALSE), 'E2 Allocators'!$B$15:$W$361, MATCH('O5 Details by Class &amp; Accounts'!CL$18, 'E2 Allocators'!$B$15:$W$15, 0),FALSE)*$E216)</f>
        <v>0</v>
      </c>
      <c r="CM216" s="1334">
        <f>IF(ISERROR(VLOOKUP(VLOOKUP($A216, 'E4 TB Allocation Details'!$A$18:$L$217, MATCH("A &amp; G ID", 'E4 TB Allocation Details'!$A$18:$L$18, 0),FALSE), 'E2 Allocators'!$B$15:$W$361, MATCH('O5 Details by Class &amp; Accounts'!CM$18, 'E2 Allocators'!$B$15:$W$15, 0),FALSE)*$E216), 0, VLOOKUP(VLOOKUP($A216, 'E4 TB Allocation Details'!$A$18:$L$217, MATCH("A &amp; G ID", 'E4 TB Allocation Details'!$A$18:$L$18, 0),FALSE), 'E2 Allocators'!$B$15:$W$361, MATCH('O5 Details by Class &amp; Accounts'!CM$18, 'E2 Allocators'!$B$15:$W$15, 0),FALSE)*$E216)</f>
        <v>0</v>
      </c>
      <c r="CN216" s="1334">
        <f t="shared" si="52"/>
        <v>0</v>
      </c>
      <c r="CO216" s="1670">
        <f t="shared" si="50"/>
        <v>0</v>
      </c>
      <c r="CQ216" s="1926" t="s">
        <v>1166</v>
      </c>
    </row>
    <row r="217" spans="1:95" s="591" customFormat="1" ht="12.75" x14ac:dyDescent="0.2">
      <c r="A217" s="2227">
        <v>6225</v>
      </c>
      <c r="B217" s="2228" t="s">
        <v>1042</v>
      </c>
      <c r="C217" s="1671">
        <f>IF(ISERROR(VLOOKUP($A217,'I3 TB Data'!$A$20:$H$465,MATCH('O5 Details by Class &amp; Accounts'!$C$18, 'I3 TB Data'!$A$20:$H$20,0),0)), 0, VLOOKUP($A217,'I3 TB Data'!$A$20:$H$465,MATCH('O5 Details by Class &amp; Accounts'!$C$18,'I3 TB Data'!$A$20:$H$20,0),0))</f>
        <v>0</v>
      </c>
      <c r="D217" s="1672"/>
      <c r="E217" s="1671">
        <f t="shared" si="53"/>
        <v>0</v>
      </c>
      <c r="F217" s="1673">
        <f>IF(ISERROR(VLOOKUP($A217, 'E1 Categorization'!A33:E123, MATCH("Customer Component", 'E1 Categorization'!$A$33:$E$33,0), 0)), 0, IF(VLOOKUP($A217, 'E1 Categorization'!A33:E123, MATCH("Customer Component", 'E1 Categorization'!$A$33:$E$33,0), 0)=0, 'O5 Details by Class &amp; Accounts'!$E217, IF(AND(VLOOKUP($A217, 'E1 Categorization'!A33:E123, MATCH("Customer Component", 'E1 Categorization'!$A$33:$E$33,0), 0) &gt;0, VLOOKUP($A217, 'E1 Categorization'!A33:E123, MATCH("Customer Component", 'E1 Categorization'!$A$33:$E$33,0), 0)&lt;1), 'O5 Details by Class &amp; Accounts'!$E217*(1-VLOOKUP($A217, 'E1 Categorization'!A33:E123, MATCH("Customer Component", 'E1 Categorization'!$A$33:$E$33,0), 0)), 0)))</f>
        <v>0</v>
      </c>
      <c r="G217" s="1673">
        <f>IF(ISERROR(VLOOKUP($A217, 'E1 Categorization'!A33:E123, MATCH("Customer Component", 'E1 Categorization'!$A$33:$E$33,0), 0)),0, IF(VLOOKUP($A217, 'E1 Categorization'!A33:E123, MATCH("Customer Component", 'E1 Categorization'!$A$33:$E$33,0), 0)=0, 0, IF(AND(VLOOKUP($A217, 'E1 Categorization'!A33:E123, MATCH("Customer Component", 'E1 Categorization'!$A$33:$E$33,0), 0) &gt;0, VLOOKUP($A217, 'E1 Categorization'!A33:E123, MATCH("Customer Component", 'E1 Categorization'!$A$33:$E$33,0), 0)&lt;1), 'O5 Details by Class &amp; Accounts'!$E217*(VLOOKUP($A217, 'E1 Categorization'!A33:E123, MATCH("Customer Component", 'E1 Categorization'!$A$33:$E$33,0), 0)), 'O5 Details by Class &amp; Accounts'!$E217)))</f>
        <v>0</v>
      </c>
      <c r="H217" s="1674">
        <f t="shared" si="46"/>
        <v>0</v>
      </c>
      <c r="I217" s="1674">
        <f>IF(ISERROR(VLOOKUP(VLOOKUP($A217, 'E4 TB Allocation Details'!$A$18:$L$217, MATCH("Demand ID", 'E4 TB Allocation Details'!$A$18:$L$18, 0),FALSE), 'E2 Allocators'!$B$15:$W$361, MATCH('O5 Details by Class &amp; Accounts'!I$18, 'E2 Allocators'!$B$15:$W$15, 0),FALSE)*$F217), 0, VLOOKUP(VLOOKUP($A217, 'E4 TB Allocation Details'!$A$18:$L$217, MATCH("Demand ID", 'E4 TB Allocation Details'!$A$18:$L$18, 0),FALSE), 'E2 Allocators'!$B$15:$W$361, MATCH('O5 Details by Class &amp; Accounts'!I$18, 'E2 Allocators'!$B$15:$W$15, 0),FALSE)*$F217)</f>
        <v>0</v>
      </c>
      <c r="J217" s="1674">
        <f>IF(ISERROR(VLOOKUP(VLOOKUP($A217, 'E4 TB Allocation Details'!$A$18:$L$217, MATCH("Demand ID", 'E4 TB Allocation Details'!$A$18:$L$18, 0),FALSE), 'E2 Allocators'!$B$15:$W$361, MATCH('O5 Details by Class &amp; Accounts'!J$18, 'E2 Allocators'!$B$15:$W$15, 0),FALSE)*$F217), 0, VLOOKUP(VLOOKUP($A217, 'E4 TB Allocation Details'!$A$18:$L$217, MATCH("Demand ID", 'E4 TB Allocation Details'!$A$18:$L$18, 0),FALSE), 'E2 Allocators'!$B$15:$W$361, MATCH('O5 Details by Class &amp; Accounts'!J$18, 'E2 Allocators'!$B$15:$W$15, 0),FALSE)*$F217)</f>
        <v>0</v>
      </c>
      <c r="K217" s="1674">
        <f>IF(ISERROR(VLOOKUP(VLOOKUP($A217, 'E4 TB Allocation Details'!$A$18:$L$217, MATCH("Demand ID", 'E4 TB Allocation Details'!$A$18:$L$18, 0),FALSE), 'E2 Allocators'!$B$15:$W$361, MATCH('O5 Details by Class &amp; Accounts'!K$18, 'E2 Allocators'!$B$15:$W$15, 0),FALSE)*$F217), 0, VLOOKUP(VLOOKUP($A217, 'E4 TB Allocation Details'!$A$18:$L$217, MATCH("Demand ID", 'E4 TB Allocation Details'!$A$18:$L$18, 0),FALSE), 'E2 Allocators'!$B$15:$W$361, MATCH('O5 Details by Class &amp; Accounts'!K$18, 'E2 Allocators'!$B$15:$W$15, 0),FALSE)*$F217)</f>
        <v>0</v>
      </c>
      <c r="L217" s="1674">
        <f>IF(ISERROR(VLOOKUP(VLOOKUP($A217, 'E4 TB Allocation Details'!$A$18:$L$217, MATCH("Demand ID", 'E4 TB Allocation Details'!$A$18:$L$18, 0),FALSE), 'E2 Allocators'!$B$15:$W$361, MATCH('O5 Details by Class &amp; Accounts'!L$18, 'E2 Allocators'!$B$15:$W$15, 0),FALSE)*$F217), 0, VLOOKUP(VLOOKUP($A217, 'E4 TB Allocation Details'!$A$18:$L$217, MATCH("Demand ID", 'E4 TB Allocation Details'!$A$18:$L$18, 0),FALSE), 'E2 Allocators'!$B$15:$W$361, MATCH('O5 Details by Class &amp; Accounts'!L$18, 'E2 Allocators'!$B$15:$W$15, 0),FALSE)*$F217)</f>
        <v>0</v>
      </c>
      <c r="M217" s="1674">
        <f>IF(ISERROR(VLOOKUP(VLOOKUP($A217, 'E4 TB Allocation Details'!$A$18:$L$217, MATCH("Demand ID", 'E4 TB Allocation Details'!$A$18:$L$18, 0),FALSE), 'E2 Allocators'!$B$15:$W$361, MATCH('O5 Details by Class &amp; Accounts'!M$18, 'E2 Allocators'!$B$15:$W$15, 0),FALSE)*$F217), 0, VLOOKUP(VLOOKUP($A217, 'E4 TB Allocation Details'!$A$18:$L$217, MATCH("Demand ID", 'E4 TB Allocation Details'!$A$18:$L$18, 0),FALSE), 'E2 Allocators'!$B$15:$W$361, MATCH('O5 Details by Class &amp; Accounts'!M$18, 'E2 Allocators'!$B$15:$W$15, 0),FALSE)*$F217)</f>
        <v>0</v>
      </c>
      <c r="N217" s="1674">
        <f>IF(ISERROR(VLOOKUP(VLOOKUP($A217, 'E4 TB Allocation Details'!$A$18:$L$217, MATCH("Demand ID", 'E4 TB Allocation Details'!$A$18:$L$18, 0),FALSE), 'E2 Allocators'!$B$15:$W$361, MATCH('O5 Details by Class &amp; Accounts'!N$18, 'E2 Allocators'!$B$15:$W$15, 0),FALSE)*$F217), 0, VLOOKUP(VLOOKUP($A217, 'E4 TB Allocation Details'!$A$18:$L$217, MATCH("Demand ID", 'E4 TB Allocation Details'!$A$18:$L$18, 0),FALSE), 'E2 Allocators'!$B$15:$W$361, MATCH('O5 Details by Class &amp; Accounts'!N$18, 'E2 Allocators'!$B$15:$W$15, 0),FALSE)*$F217)</f>
        <v>0</v>
      </c>
      <c r="O217" s="1674">
        <f>IF(ISERROR(VLOOKUP(VLOOKUP($A217, 'E4 TB Allocation Details'!$A$18:$L$217, MATCH("Demand ID", 'E4 TB Allocation Details'!$A$18:$L$18, 0),FALSE), 'E2 Allocators'!$B$15:$W$361, MATCH('O5 Details by Class &amp; Accounts'!O$18, 'E2 Allocators'!$B$15:$W$15, 0),FALSE)*$F217), 0, VLOOKUP(VLOOKUP($A217, 'E4 TB Allocation Details'!$A$18:$L$217, MATCH("Demand ID", 'E4 TB Allocation Details'!$A$18:$L$18, 0),FALSE), 'E2 Allocators'!$B$15:$W$361, MATCH('O5 Details by Class &amp; Accounts'!O$18, 'E2 Allocators'!$B$15:$W$15, 0),FALSE)*$F217)</f>
        <v>0</v>
      </c>
      <c r="P217" s="1674">
        <f>IF(ISERROR(VLOOKUP(VLOOKUP($A217, 'E4 TB Allocation Details'!$A$18:$L$217, MATCH("Demand ID", 'E4 TB Allocation Details'!$A$18:$L$18, 0),FALSE), 'E2 Allocators'!$B$15:$W$361, MATCH('O5 Details by Class &amp; Accounts'!P$18, 'E2 Allocators'!$B$15:$W$15, 0),FALSE)*$F217), 0, VLOOKUP(VLOOKUP($A217, 'E4 TB Allocation Details'!$A$18:$L$217, MATCH("Demand ID", 'E4 TB Allocation Details'!$A$18:$L$18, 0),FALSE), 'E2 Allocators'!$B$15:$W$361, MATCH('O5 Details by Class &amp; Accounts'!P$18, 'E2 Allocators'!$B$15:$W$15, 0),FALSE)*$F217)</f>
        <v>0</v>
      </c>
      <c r="Q217" s="1674">
        <f>IF(ISERROR(VLOOKUP(VLOOKUP($A217, 'E4 TB Allocation Details'!$A$18:$L$217, MATCH("Demand ID", 'E4 TB Allocation Details'!$A$18:$L$18, 0),FALSE), 'E2 Allocators'!$B$15:$W$361, MATCH('O5 Details by Class &amp; Accounts'!Q$18, 'E2 Allocators'!$B$15:$W$15, 0),FALSE)*$F217), 0, VLOOKUP(VLOOKUP($A217, 'E4 TB Allocation Details'!$A$18:$L$217, MATCH("Demand ID", 'E4 TB Allocation Details'!$A$18:$L$18, 0),FALSE), 'E2 Allocators'!$B$15:$W$361, MATCH('O5 Details by Class &amp; Accounts'!Q$18, 'E2 Allocators'!$B$15:$W$15, 0),FALSE)*$F217)</f>
        <v>0</v>
      </c>
      <c r="R217" s="1674">
        <f>IF(ISERROR(VLOOKUP(VLOOKUP($A217, 'E4 TB Allocation Details'!$A$18:$L$217, MATCH("Demand ID", 'E4 TB Allocation Details'!$A$18:$L$18, 0),FALSE), 'E2 Allocators'!$B$15:$W$361, MATCH('O5 Details by Class &amp; Accounts'!R$18, 'E2 Allocators'!$B$15:$W$15, 0),FALSE)*$F217), 0, VLOOKUP(VLOOKUP($A217, 'E4 TB Allocation Details'!$A$18:$L$217, MATCH("Demand ID", 'E4 TB Allocation Details'!$A$18:$L$18, 0),FALSE), 'E2 Allocators'!$B$15:$W$361, MATCH('O5 Details by Class &amp; Accounts'!R$18, 'E2 Allocators'!$B$15:$W$15, 0),FALSE)*$F217)</f>
        <v>0</v>
      </c>
      <c r="S217" s="1674">
        <f>IF(ISERROR(VLOOKUP(VLOOKUP($A217, 'E4 TB Allocation Details'!$A$18:$L$217, MATCH("Demand ID", 'E4 TB Allocation Details'!$A$18:$L$18, 0),FALSE), 'E2 Allocators'!$B$15:$W$361, MATCH('O5 Details by Class &amp; Accounts'!S$18, 'E2 Allocators'!$B$15:$W$15, 0),FALSE)*$F217), 0, VLOOKUP(VLOOKUP($A217, 'E4 TB Allocation Details'!$A$18:$L$217, MATCH("Demand ID", 'E4 TB Allocation Details'!$A$18:$L$18, 0),FALSE), 'E2 Allocators'!$B$15:$W$361, MATCH('O5 Details by Class &amp; Accounts'!S$18, 'E2 Allocators'!$B$15:$W$15, 0),FALSE)*$F217)</f>
        <v>0</v>
      </c>
      <c r="T217" s="1674">
        <f>IF(ISERROR(VLOOKUP(VLOOKUP($A217, 'E4 TB Allocation Details'!$A$18:$L$217, MATCH("Demand ID", 'E4 TB Allocation Details'!$A$18:$L$18, 0),FALSE), 'E2 Allocators'!$B$15:$W$361, MATCH('O5 Details by Class &amp; Accounts'!T$18, 'E2 Allocators'!$B$15:$W$15, 0),FALSE)*$F217), 0, VLOOKUP(VLOOKUP($A217, 'E4 TB Allocation Details'!$A$18:$L$217, MATCH("Demand ID", 'E4 TB Allocation Details'!$A$18:$L$18, 0),FALSE), 'E2 Allocators'!$B$15:$W$361, MATCH('O5 Details by Class &amp; Accounts'!T$18, 'E2 Allocators'!$B$15:$W$15, 0),FALSE)*$F217)</f>
        <v>0</v>
      </c>
      <c r="U217" s="1674">
        <f>IF(ISERROR(VLOOKUP(VLOOKUP($A217, 'E4 TB Allocation Details'!$A$18:$L$217, MATCH("Demand ID", 'E4 TB Allocation Details'!$A$18:$L$18, 0),FALSE), 'E2 Allocators'!$B$15:$W$361, MATCH('O5 Details by Class &amp; Accounts'!U$18, 'E2 Allocators'!$B$15:$W$15, 0),FALSE)*$F217), 0, VLOOKUP(VLOOKUP($A217, 'E4 TB Allocation Details'!$A$18:$L$217, MATCH("Demand ID", 'E4 TB Allocation Details'!$A$18:$L$18, 0),FALSE), 'E2 Allocators'!$B$15:$W$361, MATCH('O5 Details by Class &amp; Accounts'!U$18, 'E2 Allocators'!$B$15:$W$15, 0),FALSE)*$F217)</f>
        <v>0</v>
      </c>
      <c r="V217" s="1674">
        <f>IF(ISERROR(VLOOKUP(VLOOKUP($A217, 'E4 TB Allocation Details'!$A$18:$L$217, MATCH("Demand ID", 'E4 TB Allocation Details'!$A$18:$L$18, 0),FALSE), 'E2 Allocators'!$B$15:$W$361, MATCH('O5 Details by Class &amp; Accounts'!V$18, 'E2 Allocators'!$B$15:$W$15, 0),FALSE)*$F217), 0, VLOOKUP(VLOOKUP($A217, 'E4 TB Allocation Details'!$A$18:$L$217, MATCH("Demand ID", 'E4 TB Allocation Details'!$A$18:$L$18, 0),FALSE), 'E2 Allocators'!$B$15:$W$361, MATCH('O5 Details by Class &amp; Accounts'!V$18, 'E2 Allocators'!$B$15:$W$15, 0),FALSE)*$F217)</f>
        <v>0</v>
      </c>
      <c r="W217" s="1674">
        <f>IF(ISERROR(VLOOKUP(VLOOKUP($A217, 'E4 TB Allocation Details'!$A$18:$L$217, MATCH("Demand ID", 'E4 TB Allocation Details'!$A$18:$L$18, 0),FALSE), 'E2 Allocators'!$B$15:$W$361, MATCH('O5 Details by Class &amp; Accounts'!W$18, 'E2 Allocators'!$B$15:$W$15, 0),FALSE)*$F217), 0, VLOOKUP(VLOOKUP($A217, 'E4 TB Allocation Details'!$A$18:$L$217, MATCH("Demand ID", 'E4 TB Allocation Details'!$A$18:$L$18, 0),FALSE), 'E2 Allocators'!$B$15:$W$361, MATCH('O5 Details by Class &amp; Accounts'!W$18, 'E2 Allocators'!$B$15:$W$15, 0),FALSE)*$F217)</f>
        <v>0</v>
      </c>
      <c r="X217" s="1674">
        <f>IF(ISERROR(VLOOKUP(VLOOKUP($A217, 'E4 TB Allocation Details'!$A$18:$L$217, MATCH("Demand ID", 'E4 TB Allocation Details'!$A$18:$L$18, 0),FALSE), 'E2 Allocators'!$B$15:$W$361, MATCH('O5 Details by Class &amp; Accounts'!X$18, 'E2 Allocators'!$B$15:$W$15, 0),FALSE)*$F217), 0, VLOOKUP(VLOOKUP($A217, 'E4 TB Allocation Details'!$A$18:$L$217, MATCH("Demand ID", 'E4 TB Allocation Details'!$A$18:$L$18, 0),FALSE), 'E2 Allocators'!$B$15:$W$361, MATCH('O5 Details by Class &amp; Accounts'!X$18, 'E2 Allocators'!$B$15:$W$15, 0),FALSE)*$F217)</f>
        <v>0</v>
      </c>
      <c r="Y217" s="1674">
        <f>IF(ISERROR(VLOOKUP(VLOOKUP($A217, 'E4 TB Allocation Details'!$A$18:$L$217, MATCH("Demand ID", 'E4 TB Allocation Details'!$A$18:$L$18, 0),FALSE), 'E2 Allocators'!$B$15:$W$361, MATCH('O5 Details by Class &amp; Accounts'!Y$18, 'E2 Allocators'!$B$15:$W$15, 0),FALSE)*$F217), 0, VLOOKUP(VLOOKUP($A217, 'E4 TB Allocation Details'!$A$18:$L$217, MATCH("Demand ID", 'E4 TB Allocation Details'!$A$18:$L$18, 0),FALSE), 'E2 Allocators'!$B$15:$W$361, MATCH('O5 Details by Class &amp; Accounts'!Y$18, 'E2 Allocators'!$B$15:$W$15, 0),FALSE)*$F217)</f>
        <v>0</v>
      </c>
      <c r="Z217" s="1674">
        <f>IF(ISERROR(VLOOKUP(VLOOKUP($A217, 'E4 TB Allocation Details'!$A$18:$L$217, MATCH("Demand ID", 'E4 TB Allocation Details'!$A$18:$L$18, 0),FALSE), 'E2 Allocators'!$B$15:$W$361, MATCH('O5 Details by Class &amp; Accounts'!Z$18, 'E2 Allocators'!$B$15:$W$15, 0),FALSE)*$F217), 0, VLOOKUP(VLOOKUP($A217, 'E4 TB Allocation Details'!$A$18:$L$217, MATCH("Demand ID", 'E4 TB Allocation Details'!$A$18:$L$18, 0),FALSE), 'E2 Allocators'!$B$15:$W$361, MATCH('O5 Details by Class &amp; Accounts'!Z$18, 'E2 Allocators'!$B$15:$W$15, 0),FALSE)*$F217)</f>
        <v>0</v>
      </c>
      <c r="AA217" s="1674">
        <f>IF(ISERROR(VLOOKUP(VLOOKUP($A217, 'E4 TB Allocation Details'!$A$18:$L$217, MATCH("Demand ID", 'E4 TB Allocation Details'!$A$18:$L$18, 0),FALSE), 'E2 Allocators'!$B$15:$W$361, MATCH('O5 Details by Class &amp; Accounts'!AA$18, 'E2 Allocators'!$B$15:$W$15, 0),FALSE)*$F217), 0, VLOOKUP(VLOOKUP($A217, 'E4 TB Allocation Details'!$A$18:$L$217, MATCH("Demand ID", 'E4 TB Allocation Details'!$A$18:$L$18, 0),FALSE), 'E2 Allocators'!$B$15:$W$361, MATCH('O5 Details by Class &amp; Accounts'!AA$18, 'E2 Allocators'!$B$15:$W$15, 0),FALSE)*$F217)</f>
        <v>0</v>
      </c>
      <c r="AB217" s="1674">
        <f>IF(ISERROR(VLOOKUP(VLOOKUP($A217, 'E4 TB Allocation Details'!$A$18:$L$217, MATCH("Demand ID", 'E4 TB Allocation Details'!$A$18:$L$18, 0),FALSE), 'E2 Allocators'!$B$15:$W$361, MATCH('O5 Details by Class &amp; Accounts'!AB$18, 'E2 Allocators'!$B$15:$W$15, 0),FALSE)*$F217), 0, VLOOKUP(VLOOKUP($A217, 'E4 TB Allocation Details'!$A$18:$L$217, MATCH("Demand ID", 'E4 TB Allocation Details'!$A$18:$L$18, 0),FALSE), 'E2 Allocators'!$B$15:$W$361, MATCH('O5 Details by Class &amp; Accounts'!AB$18, 'E2 Allocators'!$B$15:$W$15, 0),FALSE)*$F217)</f>
        <v>0</v>
      </c>
      <c r="AC217" s="1674">
        <f t="shared" si="47"/>
        <v>0</v>
      </c>
      <c r="AD217" s="1674">
        <f>IF(ISERROR(VLOOKUP(VLOOKUP($A217, 'E4 TB Allocation Details'!$A$18:$L$217, MATCH("Customer ID", 'E4 TB Allocation Details'!$A$18:$L$18, 0),FALSE), 'E2 Allocators'!$B$15:$W$361, MATCH('O5 Details by Class &amp; Accounts'!AD$18, 'E2 Allocators'!$B$15:$W$15, 0),FALSE)*$G217), 0, VLOOKUP(VLOOKUP($A217, 'E4 TB Allocation Details'!$A$18:$L$217, MATCH("Customer ID", 'E4 TB Allocation Details'!$A$18:$L$18, 0),FALSE), 'E2 Allocators'!$B$15:$W$361, MATCH('O5 Details by Class &amp; Accounts'!AD$18, 'E2 Allocators'!$B$15:$W$15, 0),FALSE)*$G217)</f>
        <v>0</v>
      </c>
      <c r="AE217" s="1674">
        <f>IF(ISERROR(VLOOKUP(VLOOKUP($A217, 'E4 TB Allocation Details'!$A$18:$L$217, MATCH("Customer ID", 'E4 TB Allocation Details'!$A$18:$L$18, 0),FALSE), 'E2 Allocators'!$B$15:$W$361, MATCH('O5 Details by Class &amp; Accounts'!AE$18, 'E2 Allocators'!$B$15:$W$15, 0),FALSE)*$G217), 0, VLOOKUP(VLOOKUP($A217, 'E4 TB Allocation Details'!$A$18:$L$217, MATCH("Customer ID", 'E4 TB Allocation Details'!$A$18:$L$18, 0),FALSE), 'E2 Allocators'!$B$15:$W$361, MATCH('O5 Details by Class &amp; Accounts'!AE$18, 'E2 Allocators'!$B$15:$W$15, 0),FALSE)*$G217)</f>
        <v>0</v>
      </c>
      <c r="AF217" s="1674">
        <f>IF(ISERROR(VLOOKUP(VLOOKUP($A217, 'E4 TB Allocation Details'!$A$18:$L$217, MATCH("Customer ID", 'E4 TB Allocation Details'!$A$18:$L$18, 0),FALSE), 'E2 Allocators'!$B$15:$W$361, MATCH('O5 Details by Class &amp; Accounts'!AF$18, 'E2 Allocators'!$B$15:$W$15, 0),FALSE)*$G217), 0, VLOOKUP(VLOOKUP($A217, 'E4 TB Allocation Details'!$A$18:$L$217, MATCH("Customer ID", 'E4 TB Allocation Details'!$A$18:$L$18, 0),FALSE), 'E2 Allocators'!$B$15:$W$361, MATCH('O5 Details by Class &amp; Accounts'!AF$18, 'E2 Allocators'!$B$15:$W$15, 0),FALSE)*$G217)</f>
        <v>0</v>
      </c>
      <c r="AG217" s="1674">
        <f>IF(ISERROR(VLOOKUP(VLOOKUP($A217, 'E4 TB Allocation Details'!$A$18:$L$217, MATCH("Customer ID", 'E4 TB Allocation Details'!$A$18:$L$18, 0),FALSE), 'E2 Allocators'!$B$15:$W$361, MATCH('O5 Details by Class &amp; Accounts'!AG$18, 'E2 Allocators'!$B$15:$W$15, 0),FALSE)*$G217), 0, VLOOKUP(VLOOKUP($A217, 'E4 TB Allocation Details'!$A$18:$L$217, MATCH("Customer ID", 'E4 TB Allocation Details'!$A$18:$L$18, 0),FALSE), 'E2 Allocators'!$B$15:$W$361, MATCH('O5 Details by Class &amp; Accounts'!AG$18, 'E2 Allocators'!$B$15:$W$15, 0),FALSE)*$G217)</f>
        <v>0</v>
      </c>
      <c r="AH217" s="1674">
        <f>IF(ISERROR(VLOOKUP(VLOOKUP($A217, 'E4 TB Allocation Details'!$A$18:$L$217, MATCH("Customer ID", 'E4 TB Allocation Details'!$A$18:$L$18, 0),FALSE), 'E2 Allocators'!$B$15:$W$361, MATCH('O5 Details by Class &amp; Accounts'!AH$18, 'E2 Allocators'!$B$15:$W$15, 0),FALSE)*$G217), 0, VLOOKUP(VLOOKUP($A217, 'E4 TB Allocation Details'!$A$18:$L$217, MATCH("Customer ID", 'E4 TB Allocation Details'!$A$18:$L$18, 0),FALSE), 'E2 Allocators'!$B$15:$W$361, MATCH('O5 Details by Class &amp; Accounts'!AH$18, 'E2 Allocators'!$B$15:$W$15, 0),FALSE)*$G217)</f>
        <v>0</v>
      </c>
      <c r="AI217" s="1674">
        <f>IF(ISERROR(VLOOKUP(VLOOKUP($A217, 'E4 TB Allocation Details'!$A$18:$L$217, MATCH("Customer ID", 'E4 TB Allocation Details'!$A$18:$L$18, 0),FALSE), 'E2 Allocators'!$B$15:$W$361, MATCH('O5 Details by Class &amp; Accounts'!AI$18, 'E2 Allocators'!$B$15:$W$15, 0),FALSE)*$G217), 0, VLOOKUP(VLOOKUP($A217, 'E4 TB Allocation Details'!$A$18:$L$217, MATCH("Customer ID", 'E4 TB Allocation Details'!$A$18:$L$18, 0),FALSE), 'E2 Allocators'!$B$15:$W$361, MATCH('O5 Details by Class &amp; Accounts'!AI$18, 'E2 Allocators'!$B$15:$W$15, 0),FALSE)*$G217)</f>
        <v>0</v>
      </c>
      <c r="AJ217" s="1674">
        <f>IF(ISERROR(VLOOKUP(VLOOKUP($A217, 'E4 TB Allocation Details'!$A$18:$L$217, MATCH("Customer ID", 'E4 TB Allocation Details'!$A$18:$L$18, 0),FALSE), 'E2 Allocators'!$B$15:$W$361, MATCH('O5 Details by Class &amp; Accounts'!AJ$18, 'E2 Allocators'!$B$15:$W$15, 0),FALSE)*$G217), 0, VLOOKUP(VLOOKUP($A217, 'E4 TB Allocation Details'!$A$18:$L$217, MATCH("Customer ID", 'E4 TB Allocation Details'!$A$18:$L$18, 0),FALSE), 'E2 Allocators'!$B$15:$W$361, MATCH('O5 Details by Class &amp; Accounts'!AJ$18, 'E2 Allocators'!$B$15:$W$15, 0),FALSE)*$G217)</f>
        <v>0</v>
      </c>
      <c r="AK217" s="1674">
        <f>IF(ISERROR(VLOOKUP(VLOOKUP($A217, 'E4 TB Allocation Details'!$A$18:$L$217, MATCH("Customer ID", 'E4 TB Allocation Details'!$A$18:$L$18, 0),FALSE), 'E2 Allocators'!$B$15:$W$361, MATCH('O5 Details by Class &amp; Accounts'!AK$18, 'E2 Allocators'!$B$15:$W$15, 0),FALSE)*$G217), 0, VLOOKUP(VLOOKUP($A217, 'E4 TB Allocation Details'!$A$18:$L$217, MATCH("Customer ID", 'E4 TB Allocation Details'!$A$18:$L$18, 0),FALSE), 'E2 Allocators'!$B$15:$W$361, MATCH('O5 Details by Class &amp; Accounts'!AK$18, 'E2 Allocators'!$B$15:$W$15, 0),FALSE)*$G217)</f>
        <v>0</v>
      </c>
      <c r="AL217" s="1674">
        <f>IF(ISERROR(VLOOKUP(VLOOKUP($A217, 'E4 TB Allocation Details'!$A$18:$L$217, MATCH("Customer ID", 'E4 TB Allocation Details'!$A$18:$L$18, 0),FALSE), 'E2 Allocators'!$B$15:$W$361, MATCH('O5 Details by Class &amp; Accounts'!AL$18, 'E2 Allocators'!$B$15:$W$15, 0),FALSE)*$G217), 0, VLOOKUP(VLOOKUP($A217, 'E4 TB Allocation Details'!$A$18:$L$217, MATCH("Customer ID", 'E4 TB Allocation Details'!$A$18:$L$18, 0),FALSE), 'E2 Allocators'!$B$15:$W$361, MATCH('O5 Details by Class &amp; Accounts'!AL$18, 'E2 Allocators'!$B$15:$W$15, 0),FALSE)*$G217)</f>
        <v>0</v>
      </c>
      <c r="AM217" s="1674">
        <f>IF(ISERROR(VLOOKUP(VLOOKUP($A217, 'E4 TB Allocation Details'!$A$18:$L$217, MATCH("Customer ID", 'E4 TB Allocation Details'!$A$18:$L$18, 0),FALSE), 'E2 Allocators'!$B$15:$W$361, MATCH('O5 Details by Class &amp; Accounts'!AM$18, 'E2 Allocators'!$B$15:$W$15, 0),FALSE)*$G217), 0, VLOOKUP(VLOOKUP($A217, 'E4 TB Allocation Details'!$A$18:$L$217, MATCH("Customer ID", 'E4 TB Allocation Details'!$A$18:$L$18, 0),FALSE), 'E2 Allocators'!$B$15:$W$361, MATCH('O5 Details by Class &amp; Accounts'!AM$18, 'E2 Allocators'!$B$15:$W$15, 0),FALSE)*$G217)</f>
        <v>0</v>
      </c>
      <c r="AN217" s="1674">
        <f>IF(ISERROR(VLOOKUP(VLOOKUP($A217, 'E4 TB Allocation Details'!$A$18:$L$217, MATCH("Customer ID", 'E4 TB Allocation Details'!$A$18:$L$18, 0),FALSE), 'E2 Allocators'!$B$15:$W$361, MATCH('O5 Details by Class &amp; Accounts'!AN$18, 'E2 Allocators'!$B$15:$W$15, 0),FALSE)*$G217), 0, VLOOKUP(VLOOKUP($A217, 'E4 TB Allocation Details'!$A$18:$L$217, MATCH("Customer ID", 'E4 TB Allocation Details'!$A$18:$L$18, 0),FALSE), 'E2 Allocators'!$B$15:$W$361, MATCH('O5 Details by Class &amp; Accounts'!AN$18, 'E2 Allocators'!$B$15:$W$15, 0),FALSE)*$G217)</f>
        <v>0</v>
      </c>
      <c r="AO217" s="1674">
        <f>IF(ISERROR(VLOOKUP(VLOOKUP($A217, 'E4 TB Allocation Details'!$A$18:$L$217, MATCH("Customer ID", 'E4 TB Allocation Details'!$A$18:$L$18, 0),FALSE), 'E2 Allocators'!$B$15:$W$361, MATCH('O5 Details by Class &amp; Accounts'!AO$18, 'E2 Allocators'!$B$15:$W$15, 0),FALSE)*$G217), 0, VLOOKUP(VLOOKUP($A217, 'E4 TB Allocation Details'!$A$18:$L$217, MATCH("Customer ID", 'E4 TB Allocation Details'!$A$18:$L$18, 0),FALSE), 'E2 Allocators'!$B$15:$W$361, MATCH('O5 Details by Class &amp; Accounts'!AO$18, 'E2 Allocators'!$B$15:$W$15, 0),FALSE)*$G217)</f>
        <v>0</v>
      </c>
      <c r="AP217" s="1674">
        <f>IF(ISERROR(VLOOKUP(VLOOKUP($A217, 'E4 TB Allocation Details'!$A$18:$L$217, MATCH("Customer ID", 'E4 TB Allocation Details'!$A$18:$L$18, 0),FALSE), 'E2 Allocators'!$B$15:$W$361, MATCH('O5 Details by Class &amp; Accounts'!AP$18, 'E2 Allocators'!$B$15:$W$15, 0),FALSE)*$G217), 0, VLOOKUP(VLOOKUP($A217, 'E4 TB Allocation Details'!$A$18:$L$217, MATCH("Customer ID", 'E4 TB Allocation Details'!$A$18:$L$18, 0),FALSE), 'E2 Allocators'!$B$15:$W$361, MATCH('O5 Details by Class &amp; Accounts'!AP$18, 'E2 Allocators'!$B$15:$W$15, 0),FALSE)*$G217)</f>
        <v>0</v>
      </c>
      <c r="AQ217" s="1674">
        <f>IF(ISERROR(VLOOKUP(VLOOKUP($A217, 'E4 TB Allocation Details'!$A$18:$L$217, MATCH("Customer ID", 'E4 TB Allocation Details'!$A$18:$L$18, 0),FALSE), 'E2 Allocators'!$B$15:$W$361, MATCH('O5 Details by Class &amp; Accounts'!AQ$18, 'E2 Allocators'!$B$15:$W$15, 0),FALSE)*$G217), 0, VLOOKUP(VLOOKUP($A217, 'E4 TB Allocation Details'!$A$18:$L$217, MATCH("Customer ID", 'E4 TB Allocation Details'!$A$18:$L$18, 0),FALSE), 'E2 Allocators'!$B$15:$W$361, MATCH('O5 Details by Class &amp; Accounts'!AQ$18, 'E2 Allocators'!$B$15:$W$15, 0),FALSE)*$G217)</f>
        <v>0</v>
      </c>
      <c r="AR217" s="1674">
        <f>IF(ISERROR(VLOOKUP(VLOOKUP($A217, 'E4 TB Allocation Details'!$A$18:$L$217, MATCH("Customer ID", 'E4 TB Allocation Details'!$A$18:$L$18, 0),FALSE), 'E2 Allocators'!$B$15:$W$361, MATCH('O5 Details by Class &amp; Accounts'!AR$18, 'E2 Allocators'!$B$15:$W$15, 0),FALSE)*$G217), 0, VLOOKUP(VLOOKUP($A217, 'E4 TB Allocation Details'!$A$18:$L$217, MATCH("Customer ID", 'E4 TB Allocation Details'!$A$18:$L$18, 0),FALSE), 'E2 Allocators'!$B$15:$W$361, MATCH('O5 Details by Class &amp; Accounts'!AR$18, 'E2 Allocators'!$B$15:$W$15, 0),FALSE)*$G217)</f>
        <v>0</v>
      </c>
      <c r="AS217" s="1674">
        <f>IF(ISERROR(VLOOKUP(VLOOKUP($A217, 'E4 TB Allocation Details'!$A$18:$L$217, MATCH("Customer ID", 'E4 TB Allocation Details'!$A$18:$L$18, 0),FALSE), 'E2 Allocators'!$B$15:$W$361, MATCH('O5 Details by Class &amp; Accounts'!AS$18, 'E2 Allocators'!$B$15:$W$15, 0),FALSE)*$G217), 0, VLOOKUP(VLOOKUP($A217, 'E4 TB Allocation Details'!$A$18:$L$217, MATCH("Customer ID", 'E4 TB Allocation Details'!$A$18:$L$18, 0),FALSE), 'E2 Allocators'!$B$15:$W$361, MATCH('O5 Details by Class &amp; Accounts'!AS$18, 'E2 Allocators'!$B$15:$W$15, 0),FALSE)*$G217)</f>
        <v>0</v>
      </c>
      <c r="AT217" s="1674">
        <f>IF(ISERROR(VLOOKUP(VLOOKUP($A217, 'E4 TB Allocation Details'!$A$18:$L$217, MATCH("Customer ID", 'E4 TB Allocation Details'!$A$18:$L$18, 0),FALSE), 'E2 Allocators'!$B$15:$W$361, MATCH('O5 Details by Class &amp; Accounts'!AT$18, 'E2 Allocators'!$B$15:$W$15, 0),FALSE)*$G217), 0, VLOOKUP(VLOOKUP($A217, 'E4 TB Allocation Details'!$A$18:$L$217, MATCH("Customer ID", 'E4 TB Allocation Details'!$A$18:$L$18, 0),FALSE), 'E2 Allocators'!$B$15:$W$361, MATCH('O5 Details by Class &amp; Accounts'!AT$18, 'E2 Allocators'!$B$15:$W$15, 0),FALSE)*$G217)</f>
        <v>0</v>
      </c>
      <c r="AU217" s="1674">
        <f>IF(ISERROR(VLOOKUP(VLOOKUP($A217, 'E4 TB Allocation Details'!$A$18:$L$217, MATCH("Customer ID", 'E4 TB Allocation Details'!$A$18:$L$18, 0),FALSE), 'E2 Allocators'!$B$15:$W$361, MATCH('O5 Details by Class &amp; Accounts'!AU$18, 'E2 Allocators'!$B$15:$W$15, 0),FALSE)*$G217), 0, VLOOKUP(VLOOKUP($A217, 'E4 TB Allocation Details'!$A$18:$L$217, MATCH("Customer ID", 'E4 TB Allocation Details'!$A$18:$L$18, 0),FALSE), 'E2 Allocators'!$B$15:$W$361, MATCH('O5 Details by Class &amp; Accounts'!AU$18, 'E2 Allocators'!$B$15:$W$15, 0),FALSE)*$G217)</f>
        <v>0</v>
      </c>
      <c r="AV217" s="1674">
        <f>IF(ISERROR(VLOOKUP(VLOOKUP($A217, 'E4 TB Allocation Details'!$A$18:$L$217, MATCH("Customer ID", 'E4 TB Allocation Details'!$A$18:$L$18, 0),FALSE), 'E2 Allocators'!$B$15:$W$361, MATCH('O5 Details by Class &amp; Accounts'!AV$18, 'E2 Allocators'!$B$15:$W$15, 0),FALSE)*$G217), 0, VLOOKUP(VLOOKUP($A217, 'E4 TB Allocation Details'!$A$18:$L$217, MATCH("Customer ID", 'E4 TB Allocation Details'!$A$18:$L$18, 0),FALSE), 'E2 Allocators'!$B$15:$W$361, MATCH('O5 Details by Class &amp; Accounts'!AV$18, 'E2 Allocators'!$B$15:$W$15, 0),FALSE)*$G217)</f>
        <v>0</v>
      </c>
      <c r="AW217" s="1674">
        <f>IF(ISERROR(VLOOKUP(VLOOKUP($A217, 'E4 TB Allocation Details'!$A$18:$L$217, MATCH("Customer ID", 'E4 TB Allocation Details'!$A$18:$L$18, 0),FALSE), 'E2 Allocators'!$B$15:$W$361, MATCH('O5 Details by Class &amp; Accounts'!AW$18, 'E2 Allocators'!$B$15:$W$15, 0),FALSE)*$G217), 0, VLOOKUP(VLOOKUP($A217, 'E4 TB Allocation Details'!$A$18:$L$217, MATCH("Customer ID", 'E4 TB Allocation Details'!$A$18:$L$18, 0),FALSE), 'E2 Allocators'!$B$15:$W$361, MATCH('O5 Details by Class &amp; Accounts'!AW$18, 'E2 Allocators'!$B$15:$W$15, 0),FALSE)*$G217)</f>
        <v>0</v>
      </c>
      <c r="AX217" s="1674">
        <f t="shared" si="51"/>
        <v>0</v>
      </c>
      <c r="AY217" s="1674">
        <f>IF(ISERROR(VLOOKUP(VLOOKUP($A217, 'E4 TB Allocation Details'!$A$18:$L$217, MATCH("Misc ID", 'E4 TB Allocation Details'!$A$18:$L$18, 0),FALSE), 'E2 Allocators'!$B$15:$W$361, MATCH('O5 Details by Class &amp; Accounts'!AY$18, 'E2 Allocators'!$B$15:$W$15, 0),FALSE)*$E217), 0, VLOOKUP(VLOOKUP($A217, 'E4 TB Allocation Details'!$A$18:$L$217, MATCH("Misc ID", 'E4 TB Allocation Details'!$A$18:$L$18, 0),FALSE), 'E2 Allocators'!$B$15:$W$361, MATCH('O5 Details by Class &amp; Accounts'!AY$18, 'E2 Allocators'!$B$15:$W$15, 0),FALSE)*$E217)</f>
        <v>0</v>
      </c>
      <c r="AZ217" s="1674">
        <f>IF(ISERROR(VLOOKUP(VLOOKUP($A217, 'E4 TB Allocation Details'!$A$18:$L$217, MATCH("Misc ID", 'E4 TB Allocation Details'!$A$18:$L$18, 0),FALSE), 'E2 Allocators'!$B$15:$W$361, MATCH('O5 Details by Class &amp; Accounts'!AZ$18, 'E2 Allocators'!$B$15:$W$15, 0),FALSE)*$E217), 0, VLOOKUP(VLOOKUP($A217, 'E4 TB Allocation Details'!$A$18:$L$217, MATCH("Misc ID", 'E4 TB Allocation Details'!$A$18:$L$18, 0),FALSE), 'E2 Allocators'!$B$15:$W$361, MATCH('O5 Details by Class &amp; Accounts'!AZ$18, 'E2 Allocators'!$B$15:$W$15, 0),FALSE)*$E217)</f>
        <v>0</v>
      </c>
      <c r="BA217" s="1674">
        <f>IF(ISERROR(VLOOKUP(VLOOKUP($A217, 'E4 TB Allocation Details'!$A$18:$L$217, MATCH("Misc ID", 'E4 TB Allocation Details'!$A$18:$L$18, 0),FALSE), 'E2 Allocators'!$B$15:$W$361, MATCH('O5 Details by Class &amp; Accounts'!BA$18, 'E2 Allocators'!$B$15:$W$15, 0),FALSE)*$E217), 0, VLOOKUP(VLOOKUP($A217, 'E4 TB Allocation Details'!$A$18:$L$217, MATCH("Misc ID", 'E4 TB Allocation Details'!$A$18:$L$18, 0),FALSE), 'E2 Allocators'!$B$15:$W$361, MATCH('O5 Details by Class &amp; Accounts'!BA$18, 'E2 Allocators'!$B$15:$W$15, 0),FALSE)*$E217)</f>
        <v>0</v>
      </c>
      <c r="BB217" s="1674">
        <f>IF(ISERROR(VLOOKUP(VLOOKUP($A217, 'E4 TB Allocation Details'!$A$18:$L$217, MATCH("Misc ID", 'E4 TB Allocation Details'!$A$18:$L$18, 0),FALSE), 'E2 Allocators'!$B$15:$W$361, MATCH('O5 Details by Class &amp; Accounts'!BB$18, 'E2 Allocators'!$B$15:$W$15, 0),FALSE)*$E217), 0, VLOOKUP(VLOOKUP($A217, 'E4 TB Allocation Details'!$A$18:$L$217, MATCH("Misc ID", 'E4 TB Allocation Details'!$A$18:$L$18, 0),FALSE), 'E2 Allocators'!$B$15:$W$361, MATCH('O5 Details by Class &amp; Accounts'!BB$18, 'E2 Allocators'!$B$15:$W$15, 0),FALSE)*$E217)</f>
        <v>0</v>
      </c>
      <c r="BC217" s="1674">
        <f>IF(ISERROR(VLOOKUP(VLOOKUP($A217, 'E4 TB Allocation Details'!$A$18:$L$217, MATCH("Misc ID", 'E4 TB Allocation Details'!$A$18:$L$18, 0),FALSE), 'E2 Allocators'!$B$15:$W$361, MATCH('O5 Details by Class &amp; Accounts'!BC$18, 'E2 Allocators'!$B$15:$W$15, 0),FALSE)*$E217), 0, VLOOKUP(VLOOKUP($A217, 'E4 TB Allocation Details'!$A$18:$L$217, MATCH("Misc ID", 'E4 TB Allocation Details'!$A$18:$L$18, 0),FALSE), 'E2 Allocators'!$B$15:$W$361, MATCH('O5 Details by Class &amp; Accounts'!BC$18, 'E2 Allocators'!$B$15:$W$15, 0),FALSE)*$E217)</f>
        <v>0</v>
      </c>
      <c r="BD217" s="1674">
        <f>IF(ISERROR(VLOOKUP(VLOOKUP($A217, 'E4 TB Allocation Details'!$A$18:$L$217, MATCH("Misc ID", 'E4 TB Allocation Details'!$A$18:$L$18, 0),FALSE), 'E2 Allocators'!$B$15:$W$361, MATCH('O5 Details by Class &amp; Accounts'!BD$18, 'E2 Allocators'!$B$15:$W$15, 0),FALSE)*$E217), 0, VLOOKUP(VLOOKUP($A217, 'E4 TB Allocation Details'!$A$18:$L$217, MATCH("Misc ID", 'E4 TB Allocation Details'!$A$18:$L$18, 0),FALSE), 'E2 Allocators'!$B$15:$W$361, MATCH('O5 Details by Class &amp; Accounts'!BD$18, 'E2 Allocators'!$B$15:$W$15, 0),FALSE)*$E217)</f>
        <v>0</v>
      </c>
      <c r="BE217" s="1674">
        <f>IF(ISERROR(VLOOKUP(VLOOKUP($A217, 'E4 TB Allocation Details'!$A$18:$L$217, MATCH("Misc ID", 'E4 TB Allocation Details'!$A$18:$L$18, 0),FALSE), 'E2 Allocators'!$B$15:$W$361, MATCH('O5 Details by Class &amp; Accounts'!BE$18, 'E2 Allocators'!$B$15:$W$15, 0),FALSE)*$E217), 0, VLOOKUP(VLOOKUP($A217, 'E4 TB Allocation Details'!$A$18:$L$217, MATCH("Misc ID", 'E4 TB Allocation Details'!$A$18:$L$18, 0),FALSE), 'E2 Allocators'!$B$15:$W$361, MATCH('O5 Details by Class &amp; Accounts'!BE$18, 'E2 Allocators'!$B$15:$W$15, 0),FALSE)*$E217)</f>
        <v>0</v>
      </c>
      <c r="BF217" s="1674">
        <f>IF(ISERROR(VLOOKUP(VLOOKUP($A217, 'E4 TB Allocation Details'!$A$18:$L$217, MATCH("Misc ID", 'E4 TB Allocation Details'!$A$18:$L$18, 0),FALSE), 'E2 Allocators'!$B$15:$W$361, MATCH('O5 Details by Class &amp; Accounts'!BF$18, 'E2 Allocators'!$B$15:$W$15, 0),FALSE)*$E217), 0, VLOOKUP(VLOOKUP($A217, 'E4 TB Allocation Details'!$A$18:$L$217, MATCH("Misc ID", 'E4 TB Allocation Details'!$A$18:$L$18, 0),FALSE), 'E2 Allocators'!$B$15:$W$361, MATCH('O5 Details by Class &amp; Accounts'!BF$18, 'E2 Allocators'!$B$15:$W$15, 0),FALSE)*$E217)</f>
        <v>0</v>
      </c>
      <c r="BG217" s="1674">
        <f>IF(ISERROR(VLOOKUP(VLOOKUP($A217, 'E4 TB Allocation Details'!$A$18:$L$217, MATCH("Misc ID", 'E4 TB Allocation Details'!$A$18:$L$18, 0),FALSE), 'E2 Allocators'!$B$15:$W$361, MATCH('O5 Details by Class &amp; Accounts'!BG$18, 'E2 Allocators'!$B$15:$W$15, 0),FALSE)*$E217), 0, VLOOKUP(VLOOKUP($A217, 'E4 TB Allocation Details'!$A$18:$L$217, MATCH("Misc ID", 'E4 TB Allocation Details'!$A$18:$L$18, 0),FALSE), 'E2 Allocators'!$B$15:$W$361, MATCH('O5 Details by Class &amp; Accounts'!BG$18, 'E2 Allocators'!$B$15:$W$15, 0),FALSE)*$E217)</f>
        <v>0</v>
      </c>
      <c r="BH217" s="1674">
        <f>IF(ISERROR(VLOOKUP(VLOOKUP($A217, 'E4 TB Allocation Details'!$A$18:$L$217, MATCH("Misc ID", 'E4 TB Allocation Details'!$A$18:$L$18, 0),FALSE), 'E2 Allocators'!$B$15:$W$361, MATCH('O5 Details by Class &amp; Accounts'!BH$18, 'E2 Allocators'!$B$15:$W$15, 0),FALSE)*$E217), 0, VLOOKUP(VLOOKUP($A217, 'E4 TB Allocation Details'!$A$18:$L$217, MATCH("Misc ID", 'E4 TB Allocation Details'!$A$18:$L$18, 0),FALSE), 'E2 Allocators'!$B$15:$W$361, MATCH('O5 Details by Class &amp; Accounts'!BH$18, 'E2 Allocators'!$B$15:$W$15, 0),FALSE)*$E217)</f>
        <v>0</v>
      </c>
      <c r="BI217" s="1674">
        <f>IF(ISERROR(VLOOKUP(VLOOKUP($A217, 'E4 TB Allocation Details'!$A$18:$L$217, MATCH("Misc ID", 'E4 TB Allocation Details'!$A$18:$L$18, 0),FALSE), 'E2 Allocators'!$B$15:$W$361, MATCH('O5 Details by Class &amp; Accounts'!BI$18, 'E2 Allocators'!$B$15:$W$15, 0),FALSE)*$E217), 0, VLOOKUP(VLOOKUP($A217, 'E4 TB Allocation Details'!$A$18:$L$217, MATCH("Misc ID", 'E4 TB Allocation Details'!$A$18:$L$18, 0),FALSE), 'E2 Allocators'!$B$15:$W$361, MATCH('O5 Details by Class &amp; Accounts'!BI$18, 'E2 Allocators'!$B$15:$W$15, 0),FALSE)*$E217)</f>
        <v>0</v>
      </c>
      <c r="BJ217" s="1674">
        <f>IF(ISERROR(VLOOKUP(VLOOKUP($A217, 'E4 TB Allocation Details'!$A$18:$L$217, MATCH("Misc ID", 'E4 TB Allocation Details'!$A$18:$L$18, 0),FALSE), 'E2 Allocators'!$B$15:$W$361, MATCH('O5 Details by Class &amp; Accounts'!BJ$18, 'E2 Allocators'!$B$15:$W$15, 0),FALSE)*$E217), 0, VLOOKUP(VLOOKUP($A217, 'E4 TB Allocation Details'!$A$18:$L$217, MATCH("Misc ID", 'E4 TB Allocation Details'!$A$18:$L$18, 0),FALSE), 'E2 Allocators'!$B$15:$W$361, MATCH('O5 Details by Class &amp; Accounts'!BJ$18, 'E2 Allocators'!$B$15:$W$15, 0),FALSE)*$E217)</f>
        <v>0</v>
      </c>
      <c r="BK217" s="1674">
        <f>IF(ISERROR(VLOOKUP(VLOOKUP($A217, 'E4 TB Allocation Details'!$A$18:$L$217, MATCH("Misc ID", 'E4 TB Allocation Details'!$A$18:$L$18, 0),FALSE), 'E2 Allocators'!$B$15:$W$361, MATCH('O5 Details by Class &amp; Accounts'!BK$18, 'E2 Allocators'!$B$15:$W$15, 0),FALSE)*$E217), 0, VLOOKUP(VLOOKUP($A217, 'E4 TB Allocation Details'!$A$18:$L$217, MATCH("Misc ID", 'E4 TB Allocation Details'!$A$18:$L$18, 0),FALSE), 'E2 Allocators'!$B$15:$W$361, MATCH('O5 Details by Class &amp; Accounts'!BK$18, 'E2 Allocators'!$B$15:$W$15, 0),FALSE)*$E217)</f>
        <v>0</v>
      </c>
      <c r="BL217" s="1674">
        <f>IF(ISERROR(VLOOKUP(VLOOKUP($A217, 'E4 TB Allocation Details'!$A$18:$L$217, MATCH("Misc ID", 'E4 TB Allocation Details'!$A$18:$L$18, 0),FALSE), 'E2 Allocators'!$B$15:$W$361, MATCH('O5 Details by Class &amp; Accounts'!BL$18, 'E2 Allocators'!$B$15:$W$15, 0),FALSE)*$E217), 0, VLOOKUP(VLOOKUP($A217, 'E4 TB Allocation Details'!$A$18:$L$217, MATCH("Misc ID", 'E4 TB Allocation Details'!$A$18:$L$18, 0),FALSE), 'E2 Allocators'!$B$15:$W$361, MATCH('O5 Details by Class &amp; Accounts'!BL$18, 'E2 Allocators'!$B$15:$W$15, 0),FALSE)*$E217)</f>
        <v>0</v>
      </c>
      <c r="BM217" s="1674">
        <f>IF(ISERROR(VLOOKUP(VLOOKUP($A217, 'E4 TB Allocation Details'!$A$18:$L$217, MATCH("Misc ID", 'E4 TB Allocation Details'!$A$18:$L$18, 0),FALSE), 'E2 Allocators'!$B$15:$W$361, MATCH('O5 Details by Class &amp; Accounts'!BM$18, 'E2 Allocators'!$B$15:$W$15, 0),FALSE)*$E217), 0, VLOOKUP(VLOOKUP($A217, 'E4 TB Allocation Details'!$A$18:$L$217, MATCH("Misc ID", 'E4 TB Allocation Details'!$A$18:$L$18, 0),FALSE), 'E2 Allocators'!$B$15:$W$361, MATCH('O5 Details by Class &amp; Accounts'!BM$18, 'E2 Allocators'!$B$15:$W$15, 0),FALSE)*$E217)</f>
        <v>0</v>
      </c>
      <c r="BN217" s="1674">
        <f>IF(ISERROR(VLOOKUP(VLOOKUP($A217, 'E4 TB Allocation Details'!$A$18:$L$217, MATCH("Misc ID", 'E4 TB Allocation Details'!$A$18:$L$18, 0),FALSE), 'E2 Allocators'!$B$15:$W$361, MATCH('O5 Details by Class &amp; Accounts'!BN$18, 'E2 Allocators'!$B$15:$W$15, 0),FALSE)*$E217), 0, VLOOKUP(VLOOKUP($A217, 'E4 TB Allocation Details'!$A$18:$L$217, MATCH("Misc ID", 'E4 TB Allocation Details'!$A$18:$L$18, 0),FALSE), 'E2 Allocators'!$B$15:$W$361, MATCH('O5 Details by Class &amp; Accounts'!BN$18, 'E2 Allocators'!$B$15:$W$15, 0),FALSE)*$E217)</f>
        <v>0</v>
      </c>
      <c r="BO217" s="1674">
        <f>IF(ISERROR(VLOOKUP(VLOOKUP($A217, 'E4 TB Allocation Details'!$A$18:$L$217, MATCH("Misc ID", 'E4 TB Allocation Details'!$A$18:$L$18, 0),FALSE), 'E2 Allocators'!$B$15:$W$361, MATCH('O5 Details by Class &amp; Accounts'!BO$18, 'E2 Allocators'!$B$15:$W$15, 0),FALSE)*$E217), 0, VLOOKUP(VLOOKUP($A217, 'E4 TB Allocation Details'!$A$18:$L$217, MATCH("Misc ID", 'E4 TB Allocation Details'!$A$18:$L$18, 0),FALSE), 'E2 Allocators'!$B$15:$W$361, MATCH('O5 Details by Class &amp; Accounts'!BO$18, 'E2 Allocators'!$B$15:$W$15, 0),FALSE)*$E217)</f>
        <v>0</v>
      </c>
      <c r="BP217" s="1674">
        <f>IF(ISERROR(VLOOKUP(VLOOKUP($A217, 'E4 TB Allocation Details'!$A$18:$L$217, MATCH("Misc ID", 'E4 TB Allocation Details'!$A$18:$L$18, 0),FALSE), 'E2 Allocators'!$B$15:$W$361, MATCH('O5 Details by Class &amp; Accounts'!BP$18, 'E2 Allocators'!$B$15:$W$15, 0),FALSE)*$E217), 0, VLOOKUP(VLOOKUP($A217, 'E4 TB Allocation Details'!$A$18:$L$217, MATCH("Misc ID", 'E4 TB Allocation Details'!$A$18:$L$18, 0),FALSE), 'E2 Allocators'!$B$15:$W$361, MATCH('O5 Details by Class &amp; Accounts'!BP$18, 'E2 Allocators'!$B$15:$W$15, 0),FALSE)*$E217)</f>
        <v>0</v>
      </c>
      <c r="BQ217" s="1674">
        <f>IF(ISERROR(VLOOKUP(VLOOKUP($A217, 'E4 TB Allocation Details'!$A$18:$L$217, MATCH("Misc ID", 'E4 TB Allocation Details'!$A$18:$L$18, 0),FALSE), 'E2 Allocators'!$B$15:$W$361, MATCH('O5 Details by Class &amp; Accounts'!BQ$18, 'E2 Allocators'!$B$15:$W$15, 0),FALSE)*$E217), 0, VLOOKUP(VLOOKUP($A217, 'E4 TB Allocation Details'!$A$18:$L$217, MATCH("Misc ID", 'E4 TB Allocation Details'!$A$18:$L$18, 0),FALSE), 'E2 Allocators'!$B$15:$W$361, MATCH('O5 Details by Class &amp; Accounts'!BQ$18, 'E2 Allocators'!$B$15:$W$15, 0),FALSE)*$E217)</f>
        <v>0</v>
      </c>
      <c r="BR217" s="1674">
        <f>IF(ISERROR(VLOOKUP(VLOOKUP($A217, 'E4 TB Allocation Details'!$A$18:$L$217, MATCH("Misc ID", 'E4 TB Allocation Details'!$A$18:$L$18, 0),FALSE), 'E2 Allocators'!$B$15:$W$361, MATCH('O5 Details by Class &amp; Accounts'!BR$18, 'E2 Allocators'!$B$15:$W$15, 0),FALSE)*$E217), 0, VLOOKUP(VLOOKUP($A217, 'E4 TB Allocation Details'!$A$18:$L$217, MATCH("Misc ID", 'E4 TB Allocation Details'!$A$18:$L$18, 0),FALSE), 'E2 Allocators'!$B$15:$W$361, MATCH('O5 Details by Class &amp; Accounts'!BR$18, 'E2 Allocators'!$B$15:$W$15, 0),FALSE)*$E217)</f>
        <v>0</v>
      </c>
      <c r="BS217" s="1674">
        <f t="shared" si="48"/>
        <v>0</v>
      </c>
      <c r="BT217" s="1674">
        <f>IF(ISERROR(VLOOKUP(VLOOKUP($A217, 'E4 TB Allocation Details'!$A$18:$L$217, MATCH("A &amp; G ID", 'E4 TB Allocation Details'!$A$18:$L$18, 0),FALSE), 'E2 Allocators'!$B$15:$W$361, MATCH('O5 Details by Class &amp; Accounts'!BT$18, 'E2 Allocators'!$B$15:$W$15, 0),FALSE)*$E217), 0, VLOOKUP(VLOOKUP($A217, 'E4 TB Allocation Details'!$A$18:$L$217, MATCH("A &amp; G ID", 'E4 TB Allocation Details'!$A$18:$L$18, 0),FALSE), 'E2 Allocators'!$B$15:$W$361, MATCH('O5 Details by Class &amp; Accounts'!BT$18, 'E2 Allocators'!$B$15:$W$15, 0),FALSE)*$E217)</f>
        <v>0</v>
      </c>
      <c r="BU217" s="1674">
        <f>IF(ISERROR(VLOOKUP(VLOOKUP($A217, 'E4 TB Allocation Details'!$A$18:$L$217, MATCH("A &amp; G ID", 'E4 TB Allocation Details'!$A$18:$L$18, 0),FALSE), 'E2 Allocators'!$B$15:$W$361, MATCH('O5 Details by Class &amp; Accounts'!BU$18, 'E2 Allocators'!$B$15:$W$15, 0),FALSE)*$E217), 0, VLOOKUP(VLOOKUP($A217, 'E4 TB Allocation Details'!$A$18:$L$217, MATCH("A &amp; G ID", 'E4 TB Allocation Details'!$A$18:$L$18, 0),FALSE), 'E2 Allocators'!$B$15:$W$361, MATCH('O5 Details by Class &amp; Accounts'!BU$18, 'E2 Allocators'!$B$15:$W$15, 0),FALSE)*$E217)</f>
        <v>0</v>
      </c>
      <c r="BV217" s="1674">
        <f>IF(ISERROR(VLOOKUP(VLOOKUP($A217, 'E4 TB Allocation Details'!$A$18:$L$217, MATCH("A &amp; G ID", 'E4 TB Allocation Details'!$A$18:$L$18, 0),FALSE), 'E2 Allocators'!$B$15:$W$361, MATCH('O5 Details by Class &amp; Accounts'!BV$18, 'E2 Allocators'!$B$15:$W$15, 0),FALSE)*$E217), 0, VLOOKUP(VLOOKUP($A217, 'E4 TB Allocation Details'!$A$18:$L$217, MATCH("A &amp; G ID", 'E4 TB Allocation Details'!$A$18:$L$18, 0),FALSE), 'E2 Allocators'!$B$15:$W$361, MATCH('O5 Details by Class &amp; Accounts'!BV$18, 'E2 Allocators'!$B$15:$W$15, 0),FALSE)*$E217)</f>
        <v>0</v>
      </c>
      <c r="BW217" s="1674">
        <f>IF(ISERROR(VLOOKUP(VLOOKUP($A217, 'E4 TB Allocation Details'!$A$18:$L$217, MATCH("A &amp; G ID", 'E4 TB Allocation Details'!$A$18:$L$18, 0),FALSE), 'E2 Allocators'!$B$15:$W$361, MATCH('O5 Details by Class &amp; Accounts'!BW$18, 'E2 Allocators'!$B$15:$W$15, 0),FALSE)*$E217), 0, VLOOKUP(VLOOKUP($A217, 'E4 TB Allocation Details'!$A$18:$L$217, MATCH("A &amp; G ID", 'E4 TB Allocation Details'!$A$18:$L$18, 0),FALSE), 'E2 Allocators'!$B$15:$W$361, MATCH('O5 Details by Class &amp; Accounts'!BW$18, 'E2 Allocators'!$B$15:$W$15, 0),FALSE)*$E217)</f>
        <v>0</v>
      </c>
      <c r="BX217" s="1674">
        <f>IF(ISERROR(VLOOKUP(VLOOKUP($A217, 'E4 TB Allocation Details'!$A$18:$L$217, MATCH("A &amp; G ID", 'E4 TB Allocation Details'!$A$18:$L$18, 0),FALSE), 'E2 Allocators'!$B$15:$W$361, MATCH('O5 Details by Class &amp; Accounts'!BX$18, 'E2 Allocators'!$B$15:$W$15, 0),FALSE)*$E217), 0, VLOOKUP(VLOOKUP($A217, 'E4 TB Allocation Details'!$A$18:$L$217, MATCH("A &amp; G ID", 'E4 TB Allocation Details'!$A$18:$L$18, 0),FALSE), 'E2 Allocators'!$B$15:$W$361, MATCH('O5 Details by Class &amp; Accounts'!BX$18, 'E2 Allocators'!$B$15:$W$15, 0),FALSE)*$E217)</f>
        <v>0</v>
      </c>
      <c r="BY217" s="1674">
        <f>IF(ISERROR(VLOOKUP(VLOOKUP($A217, 'E4 TB Allocation Details'!$A$18:$L$217, MATCH("A &amp; G ID", 'E4 TB Allocation Details'!$A$18:$L$18, 0),FALSE), 'E2 Allocators'!$B$15:$W$361, MATCH('O5 Details by Class &amp; Accounts'!BY$18, 'E2 Allocators'!$B$15:$W$15, 0),FALSE)*$E217), 0, VLOOKUP(VLOOKUP($A217, 'E4 TB Allocation Details'!$A$18:$L$217, MATCH("A &amp; G ID", 'E4 TB Allocation Details'!$A$18:$L$18, 0),FALSE), 'E2 Allocators'!$B$15:$W$361, MATCH('O5 Details by Class &amp; Accounts'!BY$18, 'E2 Allocators'!$B$15:$W$15, 0),FALSE)*$E217)</f>
        <v>0</v>
      </c>
      <c r="BZ217" s="1674">
        <f>IF(ISERROR(VLOOKUP(VLOOKUP($A217, 'E4 TB Allocation Details'!$A$18:$L$217, MATCH("A &amp; G ID", 'E4 TB Allocation Details'!$A$18:$L$18, 0),FALSE), 'E2 Allocators'!$B$15:$W$361, MATCH('O5 Details by Class &amp; Accounts'!BZ$18, 'E2 Allocators'!$B$15:$W$15, 0),FALSE)*$E217), 0, VLOOKUP(VLOOKUP($A217, 'E4 TB Allocation Details'!$A$18:$L$217, MATCH("A &amp; G ID", 'E4 TB Allocation Details'!$A$18:$L$18, 0),FALSE), 'E2 Allocators'!$B$15:$W$361, MATCH('O5 Details by Class &amp; Accounts'!BZ$18, 'E2 Allocators'!$B$15:$W$15, 0),FALSE)*$E217)</f>
        <v>0</v>
      </c>
      <c r="CA217" s="1674">
        <f>IF(ISERROR(VLOOKUP(VLOOKUP($A217, 'E4 TB Allocation Details'!$A$18:$L$217, MATCH("A &amp; G ID", 'E4 TB Allocation Details'!$A$18:$L$18, 0),FALSE), 'E2 Allocators'!$B$15:$W$361, MATCH('O5 Details by Class &amp; Accounts'!CA$18, 'E2 Allocators'!$B$15:$W$15, 0),FALSE)*$E217), 0, VLOOKUP(VLOOKUP($A217, 'E4 TB Allocation Details'!$A$18:$L$217, MATCH("A &amp; G ID", 'E4 TB Allocation Details'!$A$18:$L$18, 0),FALSE), 'E2 Allocators'!$B$15:$W$361, MATCH('O5 Details by Class &amp; Accounts'!CA$18, 'E2 Allocators'!$B$15:$W$15, 0),FALSE)*$E217)</f>
        <v>0</v>
      </c>
      <c r="CB217" s="1674">
        <f>IF(ISERROR(VLOOKUP(VLOOKUP($A217, 'E4 TB Allocation Details'!$A$18:$L$217, MATCH("A &amp; G ID", 'E4 TB Allocation Details'!$A$18:$L$18, 0),FALSE), 'E2 Allocators'!$B$15:$W$361, MATCH('O5 Details by Class &amp; Accounts'!CB$18, 'E2 Allocators'!$B$15:$W$15, 0),FALSE)*$E217), 0, VLOOKUP(VLOOKUP($A217, 'E4 TB Allocation Details'!$A$18:$L$217, MATCH("A &amp; G ID", 'E4 TB Allocation Details'!$A$18:$L$18, 0),FALSE), 'E2 Allocators'!$B$15:$W$361, MATCH('O5 Details by Class &amp; Accounts'!CB$18, 'E2 Allocators'!$B$15:$W$15, 0),FALSE)*$E217)</f>
        <v>0</v>
      </c>
      <c r="CC217" s="1674">
        <f>IF(ISERROR(VLOOKUP(VLOOKUP($A217, 'E4 TB Allocation Details'!$A$18:$L$217, MATCH("A &amp; G ID", 'E4 TB Allocation Details'!$A$18:$L$18, 0),FALSE), 'E2 Allocators'!$B$15:$W$361, MATCH('O5 Details by Class &amp; Accounts'!CC$18, 'E2 Allocators'!$B$15:$W$15, 0),FALSE)*$E217), 0, VLOOKUP(VLOOKUP($A217, 'E4 TB Allocation Details'!$A$18:$L$217, MATCH("A &amp; G ID", 'E4 TB Allocation Details'!$A$18:$L$18, 0),FALSE), 'E2 Allocators'!$B$15:$W$361, MATCH('O5 Details by Class &amp; Accounts'!CC$18, 'E2 Allocators'!$B$15:$W$15, 0),FALSE)*$E217)</f>
        <v>0</v>
      </c>
      <c r="CD217" s="1674">
        <f>IF(ISERROR(VLOOKUP(VLOOKUP($A217, 'E4 TB Allocation Details'!$A$18:$L$217, MATCH("A &amp; G ID", 'E4 TB Allocation Details'!$A$18:$L$18, 0),FALSE), 'E2 Allocators'!$B$15:$W$361, MATCH('O5 Details by Class &amp; Accounts'!CD$18, 'E2 Allocators'!$B$15:$W$15, 0),FALSE)*$E217), 0, VLOOKUP(VLOOKUP($A217, 'E4 TB Allocation Details'!$A$18:$L$217, MATCH("A &amp; G ID", 'E4 TB Allocation Details'!$A$18:$L$18, 0),FALSE), 'E2 Allocators'!$B$15:$W$361, MATCH('O5 Details by Class &amp; Accounts'!CD$18, 'E2 Allocators'!$B$15:$W$15, 0),FALSE)*$E217)</f>
        <v>0</v>
      </c>
      <c r="CE217" s="1674">
        <f>IF(ISERROR(VLOOKUP(VLOOKUP($A217, 'E4 TB Allocation Details'!$A$18:$L$217, MATCH("A &amp; G ID", 'E4 TB Allocation Details'!$A$18:$L$18, 0),FALSE), 'E2 Allocators'!$B$15:$W$361, MATCH('O5 Details by Class &amp; Accounts'!CE$18, 'E2 Allocators'!$B$15:$W$15, 0),FALSE)*$E217), 0, VLOOKUP(VLOOKUP($A217, 'E4 TB Allocation Details'!$A$18:$L$217, MATCH("A &amp; G ID", 'E4 TB Allocation Details'!$A$18:$L$18, 0),FALSE), 'E2 Allocators'!$B$15:$W$361, MATCH('O5 Details by Class &amp; Accounts'!CE$18, 'E2 Allocators'!$B$15:$W$15, 0),FALSE)*$E217)</f>
        <v>0</v>
      </c>
      <c r="CF217" s="1674">
        <f>IF(ISERROR(VLOOKUP(VLOOKUP($A217, 'E4 TB Allocation Details'!$A$18:$L$217, MATCH("A &amp; G ID", 'E4 TB Allocation Details'!$A$18:$L$18, 0),FALSE), 'E2 Allocators'!$B$15:$W$361, MATCH('O5 Details by Class &amp; Accounts'!CF$18, 'E2 Allocators'!$B$15:$W$15, 0),FALSE)*$E217), 0, VLOOKUP(VLOOKUP($A217, 'E4 TB Allocation Details'!$A$18:$L$217, MATCH("A &amp; G ID", 'E4 TB Allocation Details'!$A$18:$L$18, 0),FALSE), 'E2 Allocators'!$B$15:$W$361, MATCH('O5 Details by Class &amp; Accounts'!CF$18, 'E2 Allocators'!$B$15:$W$15, 0),FALSE)*$E217)</f>
        <v>0</v>
      </c>
      <c r="CG217" s="1674">
        <f>IF(ISERROR(VLOOKUP(VLOOKUP($A217, 'E4 TB Allocation Details'!$A$18:$L$217, MATCH("A &amp; G ID", 'E4 TB Allocation Details'!$A$18:$L$18, 0),FALSE), 'E2 Allocators'!$B$15:$W$361, MATCH('O5 Details by Class &amp; Accounts'!CG$18, 'E2 Allocators'!$B$15:$W$15, 0),FALSE)*$E217), 0, VLOOKUP(VLOOKUP($A217, 'E4 TB Allocation Details'!$A$18:$L$217, MATCH("A &amp; G ID", 'E4 TB Allocation Details'!$A$18:$L$18, 0),FALSE), 'E2 Allocators'!$B$15:$W$361, MATCH('O5 Details by Class &amp; Accounts'!CG$18, 'E2 Allocators'!$B$15:$W$15, 0),FALSE)*$E217)</f>
        <v>0</v>
      </c>
      <c r="CH217" s="1674">
        <f>IF(ISERROR(VLOOKUP(VLOOKUP($A217, 'E4 TB Allocation Details'!$A$18:$L$217, MATCH("A &amp; G ID", 'E4 TB Allocation Details'!$A$18:$L$18, 0),FALSE), 'E2 Allocators'!$B$15:$W$361, MATCH('O5 Details by Class &amp; Accounts'!CH$18, 'E2 Allocators'!$B$15:$W$15, 0),FALSE)*$E217), 0, VLOOKUP(VLOOKUP($A217, 'E4 TB Allocation Details'!$A$18:$L$217, MATCH("A &amp; G ID", 'E4 TB Allocation Details'!$A$18:$L$18, 0),FALSE), 'E2 Allocators'!$B$15:$W$361, MATCH('O5 Details by Class &amp; Accounts'!CH$18, 'E2 Allocators'!$B$15:$W$15, 0),FALSE)*$E217)</f>
        <v>0</v>
      </c>
      <c r="CI217" s="1674">
        <f>IF(ISERROR(VLOOKUP(VLOOKUP($A217, 'E4 TB Allocation Details'!$A$18:$L$217, MATCH("A &amp; G ID", 'E4 TB Allocation Details'!$A$18:$L$18, 0),FALSE), 'E2 Allocators'!$B$15:$W$361, MATCH('O5 Details by Class &amp; Accounts'!CI$18, 'E2 Allocators'!$B$15:$W$15, 0),FALSE)*$E217), 0, VLOOKUP(VLOOKUP($A217, 'E4 TB Allocation Details'!$A$18:$L$217, MATCH("A &amp; G ID", 'E4 TB Allocation Details'!$A$18:$L$18, 0),FALSE), 'E2 Allocators'!$B$15:$W$361, MATCH('O5 Details by Class &amp; Accounts'!CI$18, 'E2 Allocators'!$B$15:$W$15, 0),FALSE)*$E217)</f>
        <v>0</v>
      </c>
      <c r="CJ217" s="1674">
        <f>IF(ISERROR(VLOOKUP(VLOOKUP($A217, 'E4 TB Allocation Details'!$A$18:$L$217, MATCH("A &amp; G ID", 'E4 TB Allocation Details'!$A$18:$L$18, 0),FALSE), 'E2 Allocators'!$B$15:$W$361, MATCH('O5 Details by Class &amp; Accounts'!CJ$18, 'E2 Allocators'!$B$15:$W$15, 0),FALSE)*$E217), 0, VLOOKUP(VLOOKUP($A217, 'E4 TB Allocation Details'!$A$18:$L$217, MATCH("A &amp; G ID", 'E4 TB Allocation Details'!$A$18:$L$18, 0),FALSE), 'E2 Allocators'!$B$15:$W$361, MATCH('O5 Details by Class &amp; Accounts'!CJ$18, 'E2 Allocators'!$B$15:$W$15, 0),FALSE)*$E217)</f>
        <v>0</v>
      </c>
      <c r="CK217" s="1674">
        <f>IF(ISERROR(VLOOKUP(VLOOKUP($A217, 'E4 TB Allocation Details'!$A$18:$L$217, MATCH("A &amp; G ID", 'E4 TB Allocation Details'!$A$18:$L$18, 0),FALSE), 'E2 Allocators'!$B$15:$W$361, MATCH('O5 Details by Class &amp; Accounts'!CK$18, 'E2 Allocators'!$B$15:$W$15, 0),FALSE)*$E217), 0, VLOOKUP(VLOOKUP($A217, 'E4 TB Allocation Details'!$A$18:$L$217, MATCH("A &amp; G ID", 'E4 TB Allocation Details'!$A$18:$L$18, 0),FALSE), 'E2 Allocators'!$B$15:$W$361, MATCH('O5 Details by Class &amp; Accounts'!CK$18, 'E2 Allocators'!$B$15:$W$15, 0),FALSE)*$E217)</f>
        <v>0</v>
      </c>
      <c r="CL217" s="1674">
        <f>IF(ISERROR(VLOOKUP(VLOOKUP($A217, 'E4 TB Allocation Details'!$A$18:$L$217, MATCH("A &amp; G ID", 'E4 TB Allocation Details'!$A$18:$L$18, 0),FALSE), 'E2 Allocators'!$B$15:$W$361, MATCH('O5 Details by Class &amp; Accounts'!CL$18, 'E2 Allocators'!$B$15:$W$15, 0),FALSE)*$E217), 0, VLOOKUP(VLOOKUP($A217, 'E4 TB Allocation Details'!$A$18:$L$217, MATCH("A &amp; G ID", 'E4 TB Allocation Details'!$A$18:$L$18, 0),FALSE), 'E2 Allocators'!$B$15:$W$361, MATCH('O5 Details by Class &amp; Accounts'!CL$18, 'E2 Allocators'!$B$15:$W$15, 0),FALSE)*$E217)</f>
        <v>0</v>
      </c>
      <c r="CM217" s="1674">
        <f>IF(ISERROR(VLOOKUP(VLOOKUP($A217, 'E4 TB Allocation Details'!$A$18:$L$217, MATCH("A &amp; G ID", 'E4 TB Allocation Details'!$A$18:$L$18, 0),FALSE), 'E2 Allocators'!$B$15:$W$361, MATCH('O5 Details by Class &amp; Accounts'!CM$18, 'E2 Allocators'!$B$15:$W$15, 0),FALSE)*$E217), 0, VLOOKUP(VLOOKUP($A217, 'E4 TB Allocation Details'!$A$18:$L$217, MATCH("A &amp; G ID", 'E4 TB Allocation Details'!$A$18:$L$18, 0),FALSE), 'E2 Allocators'!$B$15:$W$361, MATCH('O5 Details by Class &amp; Accounts'!CM$18, 'E2 Allocators'!$B$15:$W$15, 0),FALSE)*$E217)</f>
        <v>0</v>
      </c>
      <c r="CN217" s="1674">
        <f t="shared" si="52"/>
        <v>0</v>
      </c>
      <c r="CO217" s="1675">
        <f t="shared" si="50"/>
        <v>0</v>
      </c>
      <c r="CQ217" s="1926" t="s">
        <v>1166</v>
      </c>
    </row>
    <row r="218" spans="1:95" s="1087" customFormat="1" ht="13.5" thickBot="1" x14ac:dyDescent="0.25">
      <c r="A218" s="1112"/>
      <c r="B218" s="1113"/>
      <c r="C218" s="1676">
        <f t="shared" ref="C218:AH218" si="54">SUM(C19:C217)</f>
        <v>141409818.45339268</v>
      </c>
      <c r="D218" s="1676">
        <f t="shared" si="54"/>
        <v>9.3132257461547852E-10</v>
      </c>
      <c r="E218" s="1677">
        <f t="shared" si="54"/>
        <v>141409818.45339268</v>
      </c>
      <c r="F218" s="1678">
        <f t="shared" si="54"/>
        <v>19709617.895449996</v>
      </c>
      <c r="G218" s="1678">
        <f t="shared" si="54"/>
        <v>24870470.734550003</v>
      </c>
      <c r="H218" s="1676">
        <f t="shared" si="54"/>
        <v>44580088.629999995</v>
      </c>
      <c r="I218" s="1676">
        <f t="shared" si="54"/>
        <v>7447331.1808220949</v>
      </c>
      <c r="J218" s="1676">
        <f t="shared" si="54"/>
        <v>2556887.8121500956</v>
      </c>
      <c r="K218" s="1676">
        <f t="shared" si="54"/>
        <v>5285500.7742606904</v>
      </c>
      <c r="L218" s="1676">
        <f t="shared" si="54"/>
        <v>0</v>
      </c>
      <c r="M218" s="1676">
        <f t="shared" si="54"/>
        <v>1605163.5161924646</v>
      </c>
      <c r="N218" s="1676">
        <f t="shared" si="54"/>
        <v>2079068.3180012829</v>
      </c>
      <c r="O218" s="1676">
        <f t="shared" si="54"/>
        <v>4960.8278292764508</v>
      </c>
      <c r="P218" s="1676">
        <f t="shared" si="54"/>
        <v>3155.3455817364998</v>
      </c>
      <c r="Q218" s="1676">
        <f t="shared" si="54"/>
        <v>30614.019873868147</v>
      </c>
      <c r="R218" s="1676">
        <f t="shared" si="54"/>
        <v>0</v>
      </c>
      <c r="S218" s="1676">
        <f t="shared" si="54"/>
        <v>0</v>
      </c>
      <c r="T218" s="1676">
        <f t="shared" si="54"/>
        <v>0</v>
      </c>
      <c r="U218" s="1676">
        <f t="shared" si="54"/>
        <v>0</v>
      </c>
      <c r="V218" s="1676">
        <f t="shared" si="54"/>
        <v>0</v>
      </c>
      <c r="W218" s="1676">
        <f t="shared" si="54"/>
        <v>0</v>
      </c>
      <c r="X218" s="1676">
        <f t="shared" si="54"/>
        <v>0</v>
      </c>
      <c r="Y218" s="1676">
        <f t="shared" si="54"/>
        <v>0</v>
      </c>
      <c r="Z218" s="1676">
        <f t="shared" si="54"/>
        <v>0</v>
      </c>
      <c r="AA218" s="1676">
        <f t="shared" si="54"/>
        <v>0</v>
      </c>
      <c r="AB218" s="1676">
        <f t="shared" si="54"/>
        <v>0</v>
      </c>
      <c r="AC218" s="1676">
        <f t="shared" si="54"/>
        <v>19012681.794711512</v>
      </c>
      <c r="AD218" s="1676">
        <f t="shared" si="54"/>
        <v>15738879.115008695</v>
      </c>
      <c r="AE218" s="1676">
        <f t="shared" si="54"/>
        <v>3059318.4589376445</v>
      </c>
      <c r="AF218" s="1676">
        <f t="shared" si="54"/>
        <v>1198240.3436385316</v>
      </c>
      <c r="AG218" s="1676">
        <f t="shared" si="54"/>
        <v>0</v>
      </c>
      <c r="AH218" s="1676">
        <f t="shared" si="54"/>
        <v>756830.38837460231</v>
      </c>
      <c r="AI218" s="1676">
        <f t="shared" ref="AI218:BN218" si="55">SUM(AI19:AI217)</f>
        <v>1005148.4861884335</v>
      </c>
      <c r="AJ218" s="1676">
        <f t="shared" si="55"/>
        <v>2045412.2112302256</v>
      </c>
      <c r="AK218" s="1676">
        <f t="shared" si="55"/>
        <v>126912.54693698925</v>
      </c>
      <c r="AL218" s="1676">
        <f t="shared" si="55"/>
        <v>106505.55954240923</v>
      </c>
      <c r="AM218" s="1676">
        <f t="shared" si="55"/>
        <v>0</v>
      </c>
      <c r="AN218" s="1676">
        <f t="shared" si="55"/>
        <v>0</v>
      </c>
      <c r="AO218" s="1676">
        <f t="shared" si="55"/>
        <v>0</v>
      </c>
      <c r="AP218" s="1676">
        <f t="shared" si="55"/>
        <v>0</v>
      </c>
      <c r="AQ218" s="1676">
        <f t="shared" si="55"/>
        <v>0</v>
      </c>
      <c r="AR218" s="1676">
        <f t="shared" si="55"/>
        <v>0</v>
      </c>
      <c r="AS218" s="1676">
        <f t="shared" si="55"/>
        <v>0</v>
      </c>
      <c r="AT218" s="1676">
        <f t="shared" si="55"/>
        <v>0</v>
      </c>
      <c r="AU218" s="1676">
        <f t="shared" si="55"/>
        <v>0</v>
      </c>
      <c r="AV218" s="1676">
        <f t="shared" si="55"/>
        <v>0</v>
      </c>
      <c r="AW218" s="1676">
        <f t="shared" si="55"/>
        <v>0</v>
      </c>
      <c r="AX218" s="1676">
        <f t="shared" si="55"/>
        <v>24037247.109857537</v>
      </c>
      <c r="AY218" s="1679">
        <f t="shared" si="55"/>
        <v>-12108029.649089253</v>
      </c>
      <c r="AZ218" s="1679">
        <f t="shared" si="55"/>
        <v>-3063118.3333333205</v>
      </c>
      <c r="BA218" s="1679">
        <f t="shared" si="55"/>
        <v>-3392008.9991695881</v>
      </c>
      <c r="BB218" s="1679">
        <f t="shared" si="55"/>
        <v>0</v>
      </c>
      <c r="BC218" s="1679">
        <f t="shared" si="55"/>
        <v>-874643.21688496578</v>
      </c>
      <c r="BD218" s="1679">
        <f t="shared" si="55"/>
        <v>-1453086.3777373622</v>
      </c>
      <c r="BE218" s="1679">
        <f t="shared" si="55"/>
        <v>-829223.23493958416</v>
      </c>
      <c r="BF218" s="1679">
        <f t="shared" si="55"/>
        <v>-61876.469866845553</v>
      </c>
      <c r="BG218" s="1679">
        <f t="shared" si="55"/>
        <v>-155814.17397908002</v>
      </c>
      <c r="BH218" s="1679">
        <f t="shared" si="55"/>
        <v>0</v>
      </c>
      <c r="BI218" s="1679">
        <f t="shared" si="55"/>
        <v>0</v>
      </c>
      <c r="BJ218" s="1679">
        <f t="shared" si="55"/>
        <v>0</v>
      </c>
      <c r="BK218" s="1679">
        <f t="shared" si="55"/>
        <v>0</v>
      </c>
      <c r="BL218" s="1679">
        <f t="shared" si="55"/>
        <v>0</v>
      </c>
      <c r="BM218" s="1679">
        <f t="shared" si="55"/>
        <v>0</v>
      </c>
      <c r="BN218" s="1679">
        <f t="shared" si="55"/>
        <v>0</v>
      </c>
      <c r="BO218" s="1679">
        <f t="shared" ref="BO218:CO218" si="56">SUM(BO19:BO217)</f>
        <v>0</v>
      </c>
      <c r="BP218" s="1679">
        <f t="shared" si="56"/>
        <v>0</v>
      </c>
      <c r="BQ218" s="1679">
        <f t="shared" si="56"/>
        <v>0</v>
      </c>
      <c r="BR218" s="1679">
        <f t="shared" si="56"/>
        <v>0</v>
      </c>
      <c r="BS218" s="1679">
        <f t="shared" si="56"/>
        <v>-21937800.455000006</v>
      </c>
      <c r="BT218" s="1679">
        <f t="shared" si="56"/>
        <v>42832217.109717488</v>
      </c>
      <c r="BU218" s="1679">
        <f t="shared" si="56"/>
        <v>13779060.794545004</v>
      </c>
      <c r="BV218" s="1679">
        <f t="shared" si="56"/>
        <v>26354479.128529176</v>
      </c>
      <c r="BW218" s="1679">
        <f t="shared" si="56"/>
        <v>0</v>
      </c>
      <c r="BX218" s="1679">
        <f t="shared" si="56"/>
        <v>17401071.297872156</v>
      </c>
      <c r="BY218" s="1679">
        <f t="shared" si="56"/>
        <v>17106896.067561004</v>
      </c>
      <c r="BZ218" s="1679">
        <f t="shared" si="56"/>
        <v>2334533.6116159195</v>
      </c>
      <c r="CA218" s="1679">
        <f t="shared" si="56"/>
        <v>154158.36289121889</v>
      </c>
      <c r="CB218" s="1679">
        <f t="shared" si="56"/>
        <v>335272.40566067671</v>
      </c>
      <c r="CC218" s="1679">
        <f t="shared" si="56"/>
        <v>0</v>
      </c>
      <c r="CD218" s="1679">
        <f t="shared" si="56"/>
        <v>0</v>
      </c>
      <c r="CE218" s="1679">
        <f t="shared" si="56"/>
        <v>0</v>
      </c>
      <c r="CF218" s="1679">
        <f t="shared" si="56"/>
        <v>0</v>
      </c>
      <c r="CG218" s="1679">
        <f t="shared" si="56"/>
        <v>0</v>
      </c>
      <c r="CH218" s="1679">
        <f t="shared" si="56"/>
        <v>0</v>
      </c>
      <c r="CI218" s="1679">
        <f t="shared" si="56"/>
        <v>0</v>
      </c>
      <c r="CJ218" s="1679">
        <f t="shared" si="56"/>
        <v>0</v>
      </c>
      <c r="CK218" s="1679">
        <f t="shared" si="56"/>
        <v>0</v>
      </c>
      <c r="CL218" s="1679">
        <f t="shared" si="56"/>
        <v>0</v>
      </c>
      <c r="CM218" s="1679">
        <f t="shared" si="56"/>
        <v>0</v>
      </c>
      <c r="CN218" s="1679">
        <f t="shared" si="56"/>
        <v>120297688.77839266</v>
      </c>
      <c r="CO218" s="1680">
        <f t="shared" si="56"/>
        <v>1.2254309521085816</v>
      </c>
      <c r="CQ218" s="1933"/>
    </row>
    <row r="219" spans="1:95" s="360" customFormat="1" ht="13.5" thickTop="1" x14ac:dyDescent="0.2">
      <c r="A219" s="1114"/>
      <c r="B219" s="469"/>
      <c r="C219" s="652"/>
      <c r="D219" s="652"/>
      <c r="E219" s="1115"/>
      <c r="F219" s="1099"/>
      <c r="G219" s="1099"/>
      <c r="H219" s="652" t="s">
        <v>730</v>
      </c>
      <c r="I219" s="652" t="s">
        <v>729</v>
      </c>
      <c r="J219" s="600"/>
      <c r="K219" s="600"/>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0"/>
      <c r="AY219" s="600"/>
      <c r="AZ219" s="600"/>
      <c r="BA219" s="600"/>
      <c r="BB219" s="600"/>
      <c r="BC219" s="600"/>
      <c r="BD219" s="600"/>
      <c r="BE219" s="600"/>
      <c r="BF219" s="600"/>
      <c r="BG219" s="600"/>
      <c r="BH219" s="600"/>
      <c r="BI219" s="600"/>
      <c r="BJ219" s="600"/>
      <c r="BK219" s="600"/>
      <c r="BL219" s="600"/>
      <c r="BM219" s="600"/>
      <c r="BN219" s="600"/>
      <c r="BO219" s="600"/>
      <c r="BP219" s="600"/>
      <c r="BQ219" s="600"/>
      <c r="BR219" s="600"/>
      <c r="BS219" s="600"/>
      <c r="BT219" s="600"/>
      <c r="BU219" s="600"/>
      <c r="BV219" s="600"/>
      <c r="BW219" s="600"/>
      <c r="BX219" s="600"/>
      <c r="BY219" s="600"/>
      <c r="BZ219" s="600"/>
      <c r="CA219" s="600"/>
      <c r="CB219" s="600"/>
      <c r="CC219" s="600"/>
      <c r="CD219" s="600"/>
      <c r="CE219" s="600"/>
      <c r="CF219" s="600"/>
      <c r="CG219" s="600"/>
      <c r="CH219" s="600"/>
      <c r="CI219" s="600"/>
      <c r="CJ219" s="600"/>
      <c r="CK219" s="600"/>
      <c r="CL219" s="600"/>
      <c r="CM219" s="600"/>
      <c r="CN219" s="600"/>
      <c r="CO219" s="1120"/>
      <c r="CQ219" s="1953"/>
    </row>
    <row r="220" spans="1:95" s="577" customFormat="1" ht="12.75" x14ac:dyDescent="0.2">
      <c r="A220" s="1116"/>
      <c r="B220" s="706"/>
      <c r="C220" s="652"/>
      <c r="D220" s="652"/>
      <c r="E220" s="652"/>
      <c r="F220" s="1139">
        <f>IF(ISERROR(F218-AC218), "-", F218-AC218)</f>
        <v>696936.10073848441</v>
      </c>
      <c r="G220" s="1139">
        <f>IF(ISERROR(G218-AX218), "-", G218-AX218)</f>
        <v>833223.62469246611</v>
      </c>
      <c r="H220" s="566">
        <f>IF(ISERROR(AC218+AX218+BS218+CN218), "-", AC218+AX218+BS218+CN218)</f>
        <v>141409817.22796169</v>
      </c>
      <c r="I220" s="566">
        <f>IF(ISERROR(+'O4 Summary by Class &amp; Accounts'!D219), "-", +'O4 Summary by Class &amp; Accounts'!D219)</f>
        <v>141409817.22796172</v>
      </c>
      <c r="J220" s="551"/>
      <c r="K220" s="551"/>
      <c r="L220" s="551"/>
      <c r="M220" s="551"/>
      <c r="N220" s="551"/>
      <c r="O220" s="551"/>
      <c r="P220" s="551"/>
      <c r="Q220" s="551"/>
      <c r="R220" s="551"/>
      <c r="S220" s="551"/>
      <c r="T220" s="551"/>
      <c r="U220" s="551"/>
      <c r="V220" s="551"/>
      <c r="W220" s="551"/>
      <c r="X220" s="551"/>
      <c r="Y220" s="551"/>
      <c r="Z220" s="551"/>
      <c r="AA220" s="551"/>
      <c r="AB220" s="551"/>
      <c r="AC220" s="551"/>
      <c r="AD220" s="551"/>
      <c r="AE220" s="551"/>
      <c r="AF220" s="551"/>
      <c r="AG220" s="551"/>
      <c r="AH220" s="551"/>
      <c r="AI220" s="551"/>
      <c r="AJ220" s="551"/>
      <c r="AK220" s="551"/>
      <c r="AL220" s="551"/>
      <c r="AM220" s="551"/>
      <c r="AN220" s="551"/>
      <c r="AO220" s="551"/>
      <c r="AP220" s="551"/>
      <c r="AQ220" s="551"/>
      <c r="AR220" s="551"/>
      <c r="AS220" s="551"/>
      <c r="AT220" s="551"/>
      <c r="AU220" s="551"/>
      <c r="AV220" s="551"/>
      <c r="AW220" s="551"/>
      <c r="AX220" s="551"/>
      <c r="AY220" s="551"/>
      <c r="AZ220" s="551"/>
      <c r="BA220" s="551"/>
      <c r="BB220" s="551"/>
      <c r="BC220" s="551"/>
      <c r="BD220" s="551"/>
      <c r="BE220" s="551"/>
      <c r="BF220" s="551"/>
      <c r="BG220" s="551"/>
      <c r="BH220" s="551"/>
      <c r="BI220" s="551"/>
      <c r="BJ220" s="551"/>
      <c r="BK220" s="551"/>
      <c r="BL220" s="551"/>
      <c r="BM220" s="551"/>
      <c r="BN220" s="551"/>
      <c r="BO220" s="551"/>
      <c r="BP220" s="551"/>
      <c r="BQ220" s="551"/>
      <c r="BR220" s="551"/>
      <c r="BS220" s="551"/>
      <c r="BT220" s="551"/>
      <c r="BU220" s="551"/>
      <c r="BV220" s="551"/>
      <c r="BW220" s="551"/>
      <c r="BX220" s="551"/>
      <c r="BY220" s="551"/>
      <c r="BZ220" s="551"/>
      <c r="CA220" s="551"/>
      <c r="CB220" s="551"/>
      <c r="CC220" s="551"/>
      <c r="CD220" s="551"/>
      <c r="CE220" s="551"/>
      <c r="CF220" s="551"/>
      <c r="CG220" s="551"/>
      <c r="CH220" s="551"/>
      <c r="CI220" s="551"/>
      <c r="CJ220" s="551"/>
      <c r="CK220" s="551"/>
      <c r="CL220" s="551"/>
      <c r="CM220" s="551"/>
      <c r="CN220" s="551"/>
      <c r="CO220" s="575"/>
      <c r="CQ220" s="1734"/>
    </row>
    <row r="221" spans="1:95" s="577" customFormat="1" ht="12.75" x14ac:dyDescent="0.2">
      <c r="A221" s="1116"/>
      <c r="B221" s="706"/>
      <c r="D221" s="1068"/>
      <c r="E221" s="652"/>
      <c r="F221" s="1118"/>
      <c r="G221" s="1119"/>
      <c r="H221" s="566">
        <f>IF(ISERROR('E5 Reconciliation'!L216), "-", 'E5 Reconciliation'!L216)</f>
        <v>1.2254309570416808</v>
      </c>
      <c r="I221" s="561"/>
      <c r="J221" s="551"/>
      <c r="K221" s="551"/>
      <c r="L221" s="551"/>
      <c r="M221" s="551"/>
      <c r="N221" s="551"/>
      <c r="O221" s="551"/>
      <c r="P221" s="551"/>
      <c r="Q221" s="551"/>
      <c r="R221" s="551"/>
      <c r="S221" s="551"/>
      <c r="T221" s="551"/>
      <c r="U221" s="551"/>
      <c r="V221" s="551"/>
      <c r="W221" s="551"/>
      <c r="X221" s="551"/>
      <c r="Y221" s="551"/>
      <c r="Z221" s="551"/>
      <c r="AA221" s="551"/>
      <c r="AB221" s="551"/>
      <c r="AC221" s="551"/>
      <c r="AD221" s="551"/>
      <c r="AE221" s="551"/>
      <c r="AF221" s="551"/>
      <c r="AG221" s="551"/>
      <c r="AH221" s="551"/>
      <c r="AI221" s="551"/>
      <c r="AJ221" s="551"/>
      <c r="AK221" s="551"/>
      <c r="AL221" s="551"/>
      <c r="AM221" s="551"/>
      <c r="AN221" s="551"/>
      <c r="AO221" s="551"/>
      <c r="AP221" s="551"/>
      <c r="AQ221" s="551"/>
      <c r="AR221" s="551"/>
      <c r="AS221" s="551"/>
      <c r="AT221" s="551"/>
      <c r="AU221" s="551"/>
      <c r="AV221" s="551"/>
      <c r="AW221" s="551"/>
      <c r="AX221" s="551"/>
      <c r="AY221" s="551"/>
      <c r="AZ221" s="551"/>
      <c r="BA221" s="551"/>
      <c r="BB221" s="551"/>
      <c r="BC221" s="551"/>
      <c r="BD221" s="551"/>
      <c r="BE221" s="551"/>
      <c r="BF221" s="551"/>
      <c r="BG221" s="551"/>
      <c r="BH221" s="551"/>
      <c r="BI221" s="551"/>
      <c r="BJ221" s="551"/>
      <c r="BK221" s="551"/>
      <c r="BL221" s="551"/>
      <c r="BM221" s="551"/>
      <c r="BN221" s="551"/>
      <c r="BO221" s="551"/>
      <c r="BP221" s="551"/>
      <c r="BQ221" s="551"/>
      <c r="BR221" s="551"/>
      <c r="BS221" s="551"/>
      <c r="BT221" s="551"/>
      <c r="BU221" s="551"/>
      <c r="BV221" s="551"/>
      <c r="BW221" s="551"/>
      <c r="BX221" s="551"/>
      <c r="BY221" s="551"/>
      <c r="BZ221" s="551"/>
      <c r="CA221" s="551"/>
      <c r="CB221" s="551"/>
      <c r="CC221" s="551"/>
      <c r="CD221" s="551"/>
      <c r="CE221" s="551"/>
      <c r="CF221" s="551"/>
      <c r="CG221" s="551"/>
      <c r="CH221" s="551"/>
      <c r="CI221" s="551"/>
      <c r="CJ221" s="551"/>
      <c r="CK221" s="551"/>
      <c r="CL221" s="551"/>
      <c r="CM221" s="551"/>
      <c r="CN221" s="551"/>
      <c r="CO221" s="1117"/>
      <c r="CQ221" s="1734"/>
    </row>
    <row r="222" spans="1:95" s="577" customFormat="1" ht="12.75" x14ac:dyDescent="0.2">
      <c r="A222" s="1116"/>
      <c r="B222" s="706"/>
      <c r="C222" s="652"/>
      <c r="D222" s="652"/>
      <c r="E222" s="1138">
        <f>IF(ISERROR(E218-H222), "-", E218-H222)</f>
        <v>2.9802322387695313E-8</v>
      </c>
      <c r="F222" s="321"/>
      <c r="G222" s="1119"/>
      <c r="H222" s="1138">
        <f>IF(ISERROR(AC218+AX218+BS218+CN218+CO218), "-", AC218+AX218+BS218+CN218+CO218)</f>
        <v>141409818.45339265</v>
      </c>
      <c r="I222" s="56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E222" s="551"/>
      <c r="AF222" s="551"/>
      <c r="AG222" s="551"/>
      <c r="AH222" s="551"/>
      <c r="AI222" s="551"/>
      <c r="AJ222" s="551"/>
      <c r="AK222" s="551"/>
      <c r="AL222" s="551"/>
      <c r="AM222" s="551"/>
      <c r="AN222" s="551"/>
      <c r="AO222" s="551"/>
      <c r="AP222" s="551"/>
      <c r="AQ222" s="551"/>
      <c r="AR222" s="551"/>
      <c r="AS222" s="551"/>
      <c r="AT222" s="551"/>
      <c r="AU222" s="551"/>
      <c r="AV222" s="551"/>
      <c r="AW222" s="551"/>
      <c r="AX222" s="551"/>
      <c r="AY222" s="551"/>
      <c r="AZ222" s="551"/>
      <c r="BA222" s="551"/>
      <c r="BB222" s="551"/>
      <c r="BC222" s="551"/>
      <c r="BD222" s="551"/>
      <c r="BE222" s="551"/>
      <c r="BF222" s="551"/>
      <c r="BG222" s="551"/>
      <c r="BH222" s="551"/>
      <c r="BI222" s="551"/>
      <c r="BJ222" s="551"/>
      <c r="BK222" s="551"/>
      <c r="BL222" s="551"/>
      <c r="BM222" s="551"/>
      <c r="BN222" s="551"/>
      <c r="BO222" s="551"/>
      <c r="BP222" s="551"/>
      <c r="BQ222" s="551"/>
      <c r="BR222" s="551"/>
      <c r="BS222" s="551"/>
      <c r="BT222" s="551"/>
      <c r="BU222" s="551"/>
      <c r="BV222" s="551"/>
      <c r="BW222" s="551"/>
      <c r="BX222" s="551"/>
      <c r="BY222" s="551"/>
      <c r="BZ222" s="551"/>
      <c r="CA222" s="551"/>
      <c r="CB222" s="551"/>
      <c r="CC222" s="551"/>
      <c r="CD222" s="551"/>
      <c r="CE222" s="551"/>
      <c r="CF222" s="551"/>
      <c r="CG222" s="551"/>
      <c r="CH222" s="551"/>
      <c r="CI222" s="551"/>
      <c r="CJ222" s="551"/>
      <c r="CK222" s="551"/>
      <c r="CL222" s="551"/>
      <c r="CM222" s="551"/>
      <c r="CN222" s="551"/>
      <c r="CO222" s="575"/>
      <c r="CQ222" s="1734"/>
    </row>
    <row r="223" spans="1:95" x14ac:dyDescent="0.2">
      <c r="E223" s="1060"/>
      <c r="I223" s="1064"/>
      <c r="AB223" s="633"/>
      <c r="AC223" s="633"/>
      <c r="AD223" s="633"/>
      <c r="AE223" s="633"/>
      <c r="BS223" s="633"/>
      <c r="CM223" s="633"/>
      <c r="CN223" s="633"/>
      <c r="CO223" s="1065"/>
    </row>
    <row r="224" spans="1:95" x14ac:dyDescent="0.2">
      <c r="AB224" s="633"/>
      <c r="AC224" s="633"/>
      <c r="AD224" s="633"/>
      <c r="AE224" s="633"/>
      <c r="BS224" s="633"/>
      <c r="CM224" s="633"/>
      <c r="CN224" s="633"/>
      <c r="CO224" s="1065"/>
    </row>
    <row r="225" spans="1:98" s="1844" customFormat="1" x14ac:dyDescent="0.2">
      <c r="A225" s="1835"/>
      <c r="B225" s="1836"/>
      <c r="C225" s="1837"/>
      <c r="D225" s="1837"/>
      <c r="E225" s="1838"/>
      <c r="F225" s="1839"/>
      <c r="G225" s="1840"/>
      <c r="H225" s="1841"/>
      <c r="I225" s="1842"/>
      <c r="J225" s="1842"/>
      <c r="K225" s="1842"/>
      <c r="L225" s="1842"/>
      <c r="M225" s="1842"/>
      <c r="N225" s="1842"/>
      <c r="O225" s="1842"/>
      <c r="P225" s="1842"/>
      <c r="Q225" s="1842"/>
      <c r="R225" s="1842"/>
      <c r="S225" s="1842"/>
      <c r="T225" s="1842"/>
      <c r="U225" s="1842"/>
      <c r="V225" s="1842"/>
      <c r="W225" s="1842"/>
      <c r="X225" s="1842"/>
      <c r="Y225" s="1842"/>
      <c r="Z225" s="1842"/>
      <c r="AA225" s="1842"/>
      <c r="AB225" s="1842"/>
      <c r="AC225" s="1842"/>
      <c r="AD225" s="1842"/>
      <c r="AE225" s="1842"/>
      <c r="AF225" s="1842"/>
      <c r="AG225" s="1842"/>
      <c r="AH225" s="1842"/>
      <c r="AI225" s="1842"/>
      <c r="AJ225" s="1842"/>
      <c r="AK225" s="1842"/>
      <c r="AL225" s="1842"/>
      <c r="AM225" s="1842"/>
      <c r="AN225" s="1842"/>
      <c r="AO225" s="1842"/>
      <c r="AP225" s="1842"/>
      <c r="AQ225" s="1842"/>
      <c r="AR225" s="1842"/>
      <c r="AS225" s="1842"/>
      <c r="AT225" s="1842"/>
      <c r="AU225" s="1842"/>
      <c r="AV225" s="1842"/>
      <c r="AW225" s="1842"/>
      <c r="AX225" s="1842"/>
      <c r="AY225" s="1842"/>
      <c r="AZ225" s="1842"/>
      <c r="BA225" s="1842"/>
      <c r="BB225" s="1842"/>
      <c r="BC225" s="1842"/>
      <c r="BD225" s="1842"/>
      <c r="BE225" s="1842"/>
      <c r="BF225" s="1842"/>
      <c r="BG225" s="1842"/>
      <c r="BH225" s="1842"/>
      <c r="BI225" s="1842"/>
      <c r="BJ225" s="1842"/>
      <c r="BK225" s="1842"/>
      <c r="BL225" s="1842"/>
      <c r="BM225" s="1842"/>
      <c r="BN225" s="1842"/>
      <c r="BO225" s="1842"/>
      <c r="BP225" s="1842"/>
      <c r="BQ225" s="1842"/>
      <c r="BR225" s="1842"/>
      <c r="BS225" s="1842"/>
      <c r="BT225" s="1842"/>
      <c r="BU225" s="1842"/>
      <c r="BV225" s="1842"/>
      <c r="BW225" s="1842"/>
      <c r="BX225" s="1842"/>
      <c r="BY225" s="1842"/>
      <c r="BZ225" s="1842"/>
      <c r="CA225" s="1842"/>
      <c r="CB225" s="1842"/>
      <c r="CC225" s="1842"/>
      <c r="CD225" s="1842"/>
      <c r="CE225" s="1842"/>
      <c r="CF225" s="1842"/>
      <c r="CG225" s="1842"/>
      <c r="CH225" s="1842"/>
      <c r="CI225" s="1842"/>
      <c r="CJ225" s="1842"/>
      <c r="CK225" s="1842"/>
      <c r="CL225" s="1842"/>
      <c r="CM225" s="1842"/>
      <c r="CN225" s="1842"/>
      <c r="CO225" s="1843"/>
      <c r="CQ225" s="1954"/>
    </row>
    <row r="226" spans="1:98" x14ac:dyDescent="0.2">
      <c r="AB226" s="633"/>
      <c r="AC226" s="633"/>
      <c r="AD226" s="633"/>
      <c r="AE226" s="633"/>
      <c r="BS226" s="633"/>
      <c r="CM226" s="633"/>
      <c r="CN226" s="633"/>
      <c r="CO226" s="1065"/>
    </row>
    <row r="227" spans="1:98" ht="24" x14ac:dyDescent="0.2">
      <c r="B227" s="1806" t="s">
        <v>272</v>
      </c>
      <c r="C227" s="1801" t="str">
        <f t="shared" ref="C227:AH227" si="57">E18</f>
        <v>Adjusted TB</v>
      </c>
      <c r="D227" s="1801" t="str">
        <f t="shared" si="57"/>
        <v>Demand</v>
      </c>
      <c r="E227" s="1801" t="str">
        <f t="shared" si="57"/>
        <v>Customer</v>
      </c>
      <c r="F227" s="1801" t="str">
        <f t="shared" si="57"/>
        <v>Total</v>
      </c>
      <c r="G227" s="1801" t="str">
        <f t="shared" si="57"/>
        <v>Residential</v>
      </c>
      <c r="H227" s="1801" t="str">
        <f t="shared" si="57"/>
        <v>GS &lt;50</v>
      </c>
      <c r="I227" s="1801" t="str">
        <f t="shared" si="57"/>
        <v>GS&gt;50-Regular</v>
      </c>
      <c r="J227" s="1801" t="str">
        <f t="shared" si="57"/>
        <v>GS&gt; 50-TOU</v>
      </c>
      <c r="K227" s="1801" t="str">
        <f t="shared" si="57"/>
        <v>GS &gt;50-Intermediate</v>
      </c>
      <c r="L227" s="1801" t="str">
        <f t="shared" si="57"/>
        <v>Large Use &gt;5MW</v>
      </c>
      <c r="M227" s="1801" t="str">
        <f t="shared" si="57"/>
        <v>Street Light</v>
      </c>
      <c r="N227" s="1801" t="str">
        <f t="shared" si="57"/>
        <v>Sentinel</v>
      </c>
      <c r="O227" s="1801" t="str">
        <f t="shared" si="57"/>
        <v>Unmetered Scattered Load</v>
      </c>
      <c r="P227" s="1801" t="str">
        <f t="shared" si="57"/>
        <v>Embedded Distributor</v>
      </c>
      <c r="Q227" s="1801" t="str">
        <f t="shared" si="57"/>
        <v>Back-up/Standby Power</v>
      </c>
      <c r="R227" s="1801" t="str">
        <f t="shared" si="57"/>
        <v>Rate Class 1</v>
      </c>
      <c r="S227" s="1801" t="str">
        <f t="shared" si="57"/>
        <v>Rate class 2</v>
      </c>
      <c r="T227" s="1801" t="str">
        <f t="shared" si="57"/>
        <v>Rate class 3</v>
      </c>
      <c r="U227" s="1801" t="str">
        <f t="shared" si="57"/>
        <v>Rate class 4</v>
      </c>
      <c r="V227" s="1801" t="str">
        <f t="shared" si="57"/>
        <v>Rate class 5</v>
      </c>
      <c r="W227" s="1801" t="str">
        <f t="shared" si="57"/>
        <v>Rate class 6</v>
      </c>
      <c r="X227" s="1801" t="str">
        <f t="shared" si="57"/>
        <v>Rate class 7</v>
      </c>
      <c r="Y227" s="1801" t="str">
        <f t="shared" si="57"/>
        <v>Rate class 8</v>
      </c>
      <c r="Z227" s="1801" t="str">
        <f t="shared" si="57"/>
        <v>Rate class 9</v>
      </c>
      <c r="AA227" s="1801" t="str">
        <f t="shared" si="57"/>
        <v>Total - Demand</v>
      </c>
      <c r="AB227" s="1801" t="str">
        <f t="shared" si="57"/>
        <v>Residential</v>
      </c>
      <c r="AC227" s="1801" t="str">
        <f t="shared" si="57"/>
        <v>GS &lt;50</v>
      </c>
      <c r="AD227" s="1801" t="str">
        <f t="shared" si="57"/>
        <v>GS&gt;50-Regular</v>
      </c>
      <c r="AE227" s="1801" t="str">
        <f t="shared" si="57"/>
        <v>GS&gt; 50-TOU</v>
      </c>
      <c r="AF227" s="1801" t="str">
        <f t="shared" si="57"/>
        <v>GS &gt;50-Intermediate</v>
      </c>
      <c r="AG227" s="1801" t="str">
        <f t="shared" si="57"/>
        <v>Large Use &gt;5MW</v>
      </c>
      <c r="AH227" s="1801" t="str">
        <f t="shared" si="57"/>
        <v>Street Light</v>
      </c>
      <c r="AI227" s="1801" t="str">
        <f t="shared" ref="AI227:BM227" si="58">AK18</f>
        <v>Sentinel</v>
      </c>
      <c r="AJ227" s="1801" t="str">
        <f t="shared" si="58"/>
        <v>Unmetered Scattered Load</v>
      </c>
      <c r="AK227" s="1801" t="str">
        <f t="shared" si="58"/>
        <v>Embedded Distributor</v>
      </c>
      <c r="AL227" s="1801" t="str">
        <f t="shared" si="58"/>
        <v>Back-up/Standby Power</v>
      </c>
      <c r="AM227" s="1801" t="str">
        <f t="shared" si="58"/>
        <v>Rate Class 1</v>
      </c>
      <c r="AN227" s="1801" t="str">
        <f t="shared" si="58"/>
        <v>Rate class 2</v>
      </c>
      <c r="AO227" s="1801" t="str">
        <f t="shared" si="58"/>
        <v>Rate class 3</v>
      </c>
      <c r="AP227" s="1801" t="str">
        <f t="shared" si="58"/>
        <v>Rate class 4</v>
      </c>
      <c r="AQ227" s="1801" t="str">
        <f t="shared" si="58"/>
        <v>Rate class 5</v>
      </c>
      <c r="AR227" s="1801" t="str">
        <f t="shared" si="58"/>
        <v>Rate class 6</v>
      </c>
      <c r="AS227" s="1801" t="str">
        <f t="shared" si="58"/>
        <v>Rate class 7</v>
      </c>
      <c r="AT227" s="1801" t="str">
        <f t="shared" si="58"/>
        <v>Rate class 8</v>
      </c>
      <c r="AU227" s="1801" t="str">
        <f t="shared" si="58"/>
        <v>Rate class 9</v>
      </c>
      <c r="AV227" s="1801" t="str">
        <f t="shared" si="58"/>
        <v>Total - Customer</v>
      </c>
      <c r="AW227" s="1801" t="str">
        <f t="shared" si="58"/>
        <v>Residential</v>
      </c>
      <c r="AX227" s="1801" t="str">
        <f t="shared" si="58"/>
        <v>GS &lt;50</v>
      </c>
      <c r="AY227" s="1801" t="str">
        <f t="shared" si="58"/>
        <v>GS&gt;50-Regular</v>
      </c>
      <c r="AZ227" s="1801" t="str">
        <f t="shared" si="58"/>
        <v>GS&gt; 50-TOU</v>
      </c>
      <c r="BA227" s="1801" t="str">
        <f t="shared" si="58"/>
        <v>GS &gt;50-Intermediate</v>
      </c>
      <c r="BB227" s="1801" t="str">
        <f t="shared" si="58"/>
        <v>Large Use &gt;5MW</v>
      </c>
      <c r="BC227" s="1801" t="str">
        <f t="shared" si="58"/>
        <v>Street Light</v>
      </c>
      <c r="BD227" s="1801" t="str">
        <f t="shared" si="58"/>
        <v>Sentinel</v>
      </c>
      <c r="BE227" s="1801" t="str">
        <f t="shared" si="58"/>
        <v>Unmetered Scattered Load</v>
      </c>
      <c r="BF227" s="1801" t="str">
        <f t="shared" si="58"/>
        <v>Embedded Distributor</v>
      </c>
      <c r="BG227" s="1801" t="str">
        <f t="shared" si="58"/>
        <v>Back-up/Standby Power</v>
      </c>
      <c r="BH227" s="1801" t="str">
        <f t="shared" si="58"/>
        <v>Rate Class 1</v>
      </c>
      <c r="BI227" s="1801" t="str">
        <f t="shared" si="58"/>
        <v>Rate class 2</v>
      </c>
      <c r="BJ227" s="1801" t="str">
        <f t="shared" si="58"/>
        <v>Rate class 3</v>
      </c>
      <c r="BK227" s="1801" t="str">
        <f t="shared" si="58"/>
        <v>Rate class 4</v>
      </c>
      <c r="BL227" s="1801" t="str">
        <f t="shared" si="58"/>
        <v>Rate class 5</v>
      </c>
      <c r="BM227" s="1801" t="str">
        <f t="shared" si="58"/>
        <v>Rate class 6</v>
      </c>
      <c r="BN227" s="1801" t="str">
        <f t="shared" ref="BN227:CL227" si="59">BP18</f>
        <v>Rate class 7</v>
      </c>
      <c r="BO227" s="1801" t="str">
        <f t="shared" si="59"/>
        <v>Rate class 8</v>
      </c>
      <c r="BP227" s="1801" t="str">
        <f t="shared" si="59"/>
        <v>Rate class 9</v>
      </c>
      <c r="BQ227" s="1801" t="str">
        <f t="shared" si="59"/>
        <v>Total - Mis</v>
      </c>
      <c r="BR227" s="1801" t="str">
        <f t="shared" si="59"/>
        <v>Residential</v>
      </c>
      <c r="BS227" s="1801" t="str">
        <f t="shared" si="59"/>
        <v>GS &lt;50</v>
      </c>
      <c r="BT227" s="1801" t="str">
        <f t="shared" si="59"/>
        <v>GS&gt;50-Regular</v>
      </c>
      <c r="BU227" s="1801" t="str">
        <f t="shared" si="59"/>
        <v>GS&gt; 50-TOU</v>
      </c>
      <c r="BV227" s="1801" t="str">
        <f t="shared" si="59"/>
        <v>GS &gt;50-Intermediate</v>
      </c>
      <c r="BW227" s="1801" t="str">
        <f t="shared" si="59"/>
        <v>Large Use &gt;5MW</v>
      </c>
      <c r="BX227" s="1801" t="str">
        <f t="shared" si="59"/>
        <v>Street Light</v>
      </c>
      <c r="BY227" s="1801" t="str">
        <f t="shared" si="59"/>
        <v>Sentinel</v>
      </c>
      <c r="BZ227" s="1801" t="str">
        <f t="shared" si="59"/>
        <v>Unmetered Scattered Load</v>
      </c>
      <c r="CA227" s="1801" t="str">
        <f t="shared" si="59"/>
        <v>Embedded Distributor</v>
      </c>
      <c r="CB227" s="1801" t="str">
        <f t="shared" si="59"/>
        <v>Back-up/Standby Power</v>
      </c>
      <c r="CC227" s="1801" t="str">
        <f t="shared" si="59"/>
        <v>Rate Class 1</v>
      </c>
      <c r="CD227" s="1801" t="str">
        <f t="shared" si="59"/>
        <v>Rate class 2</v>
      </c>
      <c r="CE227" s="1801" t="str">
        <f t="shared" si="59"/>
        <v>Rate class 3</v>
      </c>
      <c r="CF227" s="1801" t="str">
        <f t="shared" si="59"/>
        <v>Rate class 4</v>
      </c>
      <c r="CG227" s="1801" t="str">
        <f t="shared" si="59"/>
        <v>Rate class 5</v>
      </c>
      <c r="CH227" s="1801" t="str">
        <f t="shared" si="59"/>
        <v>Rate class 6</v>
      </c>
      <c r="CI227" s="1801" t="str">
        <f t="shared" si="59"/>
        <v>Rate class 7</v>
      </c>
      <c r="CJ227" s="1801" t="str">
        <f t="shared" si="59"/>
        <v>Rate class 8</v>
      </c>
      <c r="CK227" s="1801" t="str">
        <f t="shared" si="59"/>
        <v>Rate class 9</v>
      </c>
      <c r="CL227" s="1801" t="str">
        <f t="shared" si="59"/>
        <v>Total - A&amp;G</v>
      </c>
      <c r="CM227" s="1801"/>
      <c r="CN227" s="67"/>
      <c r="CO227" s="67"/>
    </row>
    <row r="228" spans="1:98" ht="12.75" x14ac:dyDescent="0.2">
      <c r="A228" s="1808"/>
      <c r="B228" s="223">
        <v>1808</v>
      </c>
      <c r="C228" s="1819">
        <f t="shared" ref="C228:C261" si="60">SUMIF($CQ$19:$CQ$217, $B228, E$19:E$217)</f>
        <v>500</v>
      </c>
      <c r="D228" s="1819">
        <f t="shared" ref="D228:D261" si="61">SUMIF($CQ$19:$CQ$217, $B228, F$19:F$217)</f>
        <v>500</v>
      </c>
      <c r="E228" s="1819">
        <f t="shared" ref="E228:E261" si="62">SUMIF($CQ$19:$CQ$217, $B228, G$19:G$217)</f>
        <v>0</v>
      </c>
      <c r="F228" s="1819">
        <f t="shared" ref="F228:F261" si="63">SUMIF($CQ$19:$CQ$217, $B228, H$19:H$217)</f>
        <v>500</v>
      </c>
      <c r="G228" s="1819">
        <f t="shared" ref="G228:G261" si="64">SUMIF($CQ$19:$CQ$217, $B228, I$19:I$217)</f>
        <v>163.62481406918349</v>
      </c>
      <c r="H228" s="1819">
        <f t="shared" ref="H228:H261" si="65">SUMIF($CQ$19:$CQ$217, $B228, J$19:J$217)</f>
        <v>43.868988770205902</v>
      </c>
      <c r="I228" s="1819">
        <f t="shared" ref="I228:I261" si="66">SUMIF($CQ$19:$CQ$217, $B228, K$19:K$217)</f>
        <v>106.11980502108233</v>
      </c>
      <c r="J228" s="1819">
        <f t="shared" ref="J228:J261" si="67">SUMIF($CQ$19:$CQ$217, $B228, L$19:L$217)</f>
        <v>0</v>
      </c>
      <c r="K228" s="1819">
        <f t="shared" ref="K228:K261" si="68">SUMIF($CQ$19:$CQ$217, $B228, M$19:M$217)</f>
        <v>70.900455993918953</v>
      </c>
      <c r="L228" s="1819">
        <f t="shared" ref="L228:L261" si="69">SUMIF($CQ$19:$CQ$217, $B228, N$19:N$217)</f>
        <v>109.26423241336911</v>
      </c>
      <c r="M228" s="1819">
        <f t="shared" ref="M228:M261" si="70">SUMIF($CQ$19:$CQ$217, $B228, O$19:O$217)</f>
        <v>4.9808608516216735</v>
      </c>
      <c r="N228" s="1819">
        <f t="shared" ref="N228:N261" si="71">SUMIF($CQ$19:$CQ$217, $B228, P$19:P$217)</f>
        <v>0.31537977844579562</v>
      </c>
      <c r="O228" s="1819">
        <f t="shared" ref="O228:O261" si="72">SUMIF($CQ$19:$CQ$217, $B228, Q$19:Q$217)</f>
        <v>0.92546310217276695</v>
      </c>
      <c r="P228" s="1819">
        <f t="shared" ref="P228:P261" si="73">SUMIF($CQ$19:$CQ$217, $B228, R$19:R$217)</f>
        <v>0</v>
      </c>
      <c r="Q228" s="1819">
        <f t="shared" ref="Q228:Q261" si="74">SUMIF($CQ$19:$CQ$217, $B228, S$19:S$217)</f>
        <v>0</v>
      </c>
      <c r="R228" s="1819">
        <f t="shared" ref="R228:R261" si="75">SUMIF($CQ$19:$CQ$217, $B228, T$19:T$217)</f>
        <v>0</v>
      </c>
      <c r="S228" s="1819">
        <f t="shared" ref="S228:S261" si="76">SUMIF($CQ$19:$CQ$217, $B228, U$19:U$217)</f>
        <v>0</v>
      </c>
      <c r="T228" s="1819">
        <f t="shared" ref="T228:T261" si="77">SUMIF($CQ$19:$CQ$217, $B228, V$19:V$217)</f>
        <v>0</v>
      </c>
      <c r="U228" s="1819">
        <f t="shared" ref="U228:U261" si="78">SUMIF($CQ$19:$CQ$217, $B228, W$19:W$217)</f>
        <v>0</v>
      </c>
      <c r="V228" s="1819">
        <f t="shared" ref="V228:V261" si="79">SUMIF($CQ$19:$CQ$217, $B228, X$19:X$217)</f>
        <v>0</v>
      </c>
      <c r="W228" s="1819">
        <f t="shared" ref="W228:W261" si="80">SUMIF($CQ$19:$CQ$217, $B228, Y$19:Y$217)</f>
        <v>0</v>
      </c>
      <c r="X228" s="1819">
        <f t="shared" ref="X228:X261" si="81">SUMIF($CQ$19:$CQ$217, $B228, Z$19:Z$217)</f>
        <v>0</v>
      </c>
      <c r="Y228" s="1819">
        <f t="shared" ref="Y228:Y261" si="82">SUMIF($CQ$19:$CQ$217, $B228, AA$19:AA$217)</f>
        <v>0</v>
      </c>
      <c r="Z228" s="1819">
        <f t="shared" ref="Z228:Z261" si="83">SUMIF($CQ$19:$CQ$217, $B228, AB$19:AB$217)</f>
        <v>0</v>
      </c>
      <c r="AA228" s="1819">
        <f t="shared" ref="AA228:AA261" si="84">SUMIF($CQ$19:$CQ$217, $B228, AC$19:AC$217)</f>
        <v>500</v>
      </c>
      <c r="AB228" s="1819">
        <f t="shared" ref="AB228:AB261" si="85">SUMIF($CQ$19:$CQ$217, $B228, AD$19:AD$217)</f>
        <v>0</v>
      </c>
      <c r="AC228" s="1819">
        <f t="shared" ref="AC228:AC261" si="86">SUMIF($CQ$19:$CQ$217, $B228, AE$19:AE$217)</f>
        <v>0</v>
      </c>
      <c r="AD228" s="1819">
        <f t="shared" ref="AD228:AD261" si="87">SUMIF($CQ$19:$CQ$217, $B228, AF$19:AF$217)</f>
        <v>0</v>
      </c>
      <c r="AE228" s="1819">
        <f t="shared" ref="AE228:AE261" si="88">SUMIF($CQ$19:$CQ$217, $B228, AG$19:AG$217)</f>
        <v>0</v>
      </c>
      <c r="AF228" s="1819">
        <f t="shared" ref="AF228:AF261" si="89">SUMIF($CQ$19:$CQ$217, $B228, AH$19:AH$217)</f>
        <v>0</v>
      </c>
      <c r="AG228" s="1819">
        <f t="shared" ref="AG228:AG261" si="90">SUMIF($CQ$19:$CQ$217, $B228, AI$19:AI$217)</f>
        <v>0</v>
      </c>
      <c r="AH228" s="1819">
        <f t="shared" ref="AH228:AH261" si="91">SUMIF($CQ$19:$CQ$217, $B228, AJ$19:AJ$217)</f>
        <v>0</v>
      </c>
      <c r="AI228" s="1819">
        <f t="shared" ref="AI228:AI261" si="92">SUMIF($CQ$19:$CQ$217, $B228, AK$19:AK$217)</f>
        <v>0</v>
      </c>
      <c r="AJ228" s="1819">
        <f t="shared" ref="AJ228:AJ261" si="93">SUMIF($CQ$19:$CQ$217, $B228, AL$19:AL$217)</f>
        <v>0</v>
      </c>
      <c r="AK228" s="1819">
        <f t="shared" ref="AK228:AK261" si="94">SUMIF($CQ$19:$CQ$217, $B228, AM$19:AM$217)</f>
        <v>0</v>
      </c>
      <c r="AL228" s="1819">
        <f t="shared" ref="AL228:AL261" si="95">SUMIF($CQ$19:$CQ$217, $B228, AN$19:AN$217)</f>
        <v>0</v>
      </c>
      <c r="AM228" s="1819">
        <f t="shared" ref="AM228:AM261" si="96">SUMIF($CQ$19:$CQ$217, $B228, AO$19:AO$217)</f>
        <v>0</v>
      </c>
      <c r="AN228" s="1819">
        <f t="shared" ref="AN228:AN261" si="97">SUMIF($CQ$19:$CQ$217, $B228, AP$19:AP$217)</f>
        <v>0</v>
      </c>
      <c r="AO228" s="1819">
        <f t="shared" ref="AO228:AO261" si="98">SUMIF($CQ$19:$CQ$217, $B228, AQ$19:AQ$217)</f>
        <v>0</v>
      </c>
      <c r="AP228" s="1819">
        <f t="shared" ref="AP228:AP261" si="99">SUMIF($CQ$19:$CQ$217, $B228, AR$19:AR$217)</f>
        <v>0</v>
      </c>
      <c r="AQ228" s="1819">
        <f t="shared" ref="AQ228:AQ261" si="100">SUMIF($CQ$19:$CQ$217, $B228, AS$19:AS$217)</f>
        <v>0</v>
      </c>
      <c r="AR228" s="1819">
        <f t="shared" ref="AR228:AR261" si="101">SUMIF($CQ$19:$CQ$217, $B228, AT$19:AT$217)</f>
        <v>0</v>
      </c>
      <c r="AS228" s="1819">
        <f t="shared" ref="AS228:AS261" si="102">SUMIF($CQ$19:$CQ$217, $B228, AU$19:AU$217)</f>
        <v>0</v>
      </c>
      <c r="AT228" s="1819">
        <f t="shared" ref="AT228:AT261" si="103">SUMIF($CQ$19:$CQ$217, $B228, AV$19:AV$217)</f>
        <v>0</v>
      </c>
      <c r="AU228" s="1819">
        <f t="shared" ref="AU228:AU261" si="104">SUMIF($CQ$19:$CQ$217, $B228, AW$19:AW$217)</f>
        <v>0</v>
      </c>
      <c r="AV228" s="1819">
        <f t="shared" ref="AV228:AV261" si="105">SUMIF($CQ$19:$CQ$217, $B228, AX$19:AX$217)</f>
        <v>0</v>
      </c>
      <c r="AW228" s="1819">
        <f t="shared" ref="AW228:AW261" si="106">SUMIF($CQ$19:$CQ$217, $B228, AY$19:AY$217)</f>
        <v>0</v>
      </c>
      <c r="AX228" s="1819">
        <f t="shared" ref="AX228:AX261" si="107">SUMIF($CQ$19:$CQ$217, $B228, AZ$19:AZ$217)</f>
        <v>0</v>
      </c>
      <c r="AY228" s="1819">
        <f t="shared" ref="AY228:AY261" si="108">SUMIF($CQ$19:$CQ$217, $B228, BA$19:BA$217)</f>
        <v>0</v>
      </c>
      <c r="AZ228" s="1819">
        <f t="shared" ref="AZ228:AZ261" si="109">SUMIF($CQ$19:$CQ$217, $B228, BB$19:BB$217)</f>
        <v>0</v>
      </c>
      <c r="BA228" s="1819">
        <f t="shared" ref="BA228:BA261" si="110">SUMIF($CQ$19:$CQ$217, $B228, BC$19:BC$217)</f>
        <v>0</v>
      </c>
      <c r="BB228" s="1819">
        <f t="shared" ref="BB228:BB261" si="111">SUMIF($CQ$19:$CQ$217, $B228, BD$19:BD$217)</f>
        <v>0</v>
      </c>
      <c r="BC228" s="1819">
        <f t="shared" ref="BC228:BC261" si="112">SUMIF($CQ$19:$CQ$217, $B228, BE$19:BE$217)</f>
        <v>0</v>
      </c>
      <c r="BD228" s="1819">
        <f t="shared" ref="BD228:BD261" si="113">SUMIF($CQ$19:$CQ$217, $B228, BF$19:BF$217)</f>
        <v>0</v>
      </c>
      <c r="BE228" s="1819">
        <f t="shared" ref="BE228:BE261" si="114">SUMIF($CQ$19:$CQ$217, $B228, BG$19:BG$217)</f>
        <v>0</v>
      </c>
      <c r="BF228" s="1819">
        <f t="shared" ref="BF228:BF261" si="115">SUMIF($CQ$19:$CQ$217, $B228, BH$19:BH$217)</f>
        <v>0</v>
      </c>
      <c r="BG228" s="1819">
        <f t="shared" ref="BG228:BG261" si="116">SUMIF($CQ$19:$CQ$217, $B228, BI$19:BI$217)</f>
        <v>0</v>
      </c>
      <c r="BH228" s="1819">
        <f t="shared" ref="BH228:BH261" si="117">SUMIF($CQ$19:$CQ$217, $B228, BJ$19:BJ$217)</f>
        <v>0</v>
      </c>
      <c r="BI228" s="1819">
        <f t="shared" ref="BI228:BI261" si="118">SUMIF($CQ$19:$CQ$217, $B228, BK$19:BK$217)</f>
        <v>0</v>
      </c>
      <c r="BJ228" s="1819">
        <f t="shared" ref="BJ228:BJ261" si="119">SUMIF($CQ$19:$CQ$217, $B228, BL$19:BL$217)</f>
        <v>0</v>
      </c>
      <c r="BK228" s="1819">
        <f t="shared" ref="BK228:BK261" si="120">SUMIF($CQ$19:$CQ$217, $B228, BM$19:BM$217)</f>
        <v>0</v>
      </c>
      <c r="BL228" s="1819">
        <f t="shared" ref="BL228:BL261" si="121">SUMIF($CQ$19:$CQ$217, $B228, BN$19:BN$217)</f>
        <v>0</v>
      </c>
      <c r="BM228" s="1819">
        <f t="shared" ref="BM228:BM261" si="122">SUMIF($CQ$19:$CQ$217, $B228, BO$19:BO$217)</f>
        <v>0</v>
      </c>
      <c r="BN228" s="1819">
        <f t="shared" ref="BN228:BN261" si="123">SUMIF($CQ$19:$CQ$217, $B228, BP$19:BP$217)</f>
        <v>0</v>
      </c>
      <c r="BO228" s="1819">
        <f t="shared" ref="BO228:BO261" si="124">SUMIF($CQ$19:$CQ$217, $B228, BQ$19:BQ$217)</f>
        <v>0</v>
      </c>
      <c r="BP228" s="1819">
        <f t="shared" ref="BP228:BP261" si="125">SUMIF($CQ$19:$CQ$217, $B228, BR$19:BR$217)</f>
        <v>0</v>
      </c>
      <c r="BQ228" s="1819">
        <f t="shared" ref="BQ228:BQ261" si="126">SUMIF($CQ$19:$CQ$217, $B228, BS$19:BS$217)</f>
        <v>0</v>
      </c>
      <c r="BR228" s="1819">
        <f t="shared" ref="BR228:BR261" si="127">SUMIF($CQ$19:$CQ$217, $B228, BT$19:BT$217)</f>
        <v>0</v>
      </c>
      <c r="BS228" s="1819">
        <f t="shared" ref="BS228:BS261" si="128">SUMIF($CQ$19:$CQ$217, $B228, BU$19:BU$217)</f>
        <v>0</v>
      </c>
      <c r="BT228" s="1819">
        <f t="shared" ref="BT228:BT261" si="129">SUMIF($CQ$19:$CQ$217, $B228, BV$19:BV$217)</f>
        <v>0</v>
      </c>
      <c r="BU228" s="1819">
        <f t="shared" ref="BU228:BU261" si="130">SUMIF($CQ$19:$CQ$217, $B228, BW$19:BW$217)</f>
        <v>0</v>
      </c>
      <c r="BV228" s="1819">
        <f t="shared" ref="BV228:BV261" si="131">SUMIF($CQ$19:$CQ$217, $B228, BX$19:BX$217)</f>
        <v>0</v>
      </c>
      <c r="BW228" s="1819">
        <f t="shared" ref="BW228:BW261" si="132">SUMIF($CQ$19:$CQ$217, $B228, BY$19:BY$217)</f>
        <v>0</v>
      </c>
      <c r="BX228" s="1819">
        <f t="shared" ref="BX228:BX261" si="133">SUMIF($CQ$19:$CQ$217, $B228, BZ$19:BZ$217)</f>
        <v>0</v>
      </c>
      <c r="BY228" s="1819">
        <f t="shared" ref="BY228:BY261" si="134">SUMIF($CQ$19:$CQ$217, $B228, CA$19:CA$217)</f>
        <v>0</v>
      </c>
      <c r="BZ228" s="1819">
        <f t="shared" ref="BZ228:BZ261" si="135">SUMIF($CQ$19:$CQ$217, $B228, CB$19:CB$217)</f>
        <v>0</v>
      </c>
      <c r="CA228" s="1819">
        <f t="shared" ref="CA228:CA261" si="136">SUMIF($CQ$19:$CQ$217, $B228, CC$19:CC$217)</f>
        <v>0</v>
      </c>
      <c r="CB228" s="1819">
        <f t="shared" ref="CB228:CB261" si="137">SUMIF($CQ$19:$CQ$217, $B228, CD$19:CD$217)</f>
        <v>0</v>
      </c>
      <c r="CC228" s="1819">
        <f t="shared" ref="CC228:CC261" si="138">SUMIF($CQ$19:$CQ$217, $B228, CE$19:CE$217)</f>
        <v>0</v>
      </c>
      <c r="CD228" s="1819">
        <f t="shared" ref="CD228:CD261" si="139">SUMIF($CQ$19:$CQ$217, $B228, CF$19:CF$217)</f>
        <v>0</v>
      </c>
      <c r="CE228" s="1819">
        <f t="shared" ref="CE228:CE261" si="140">SUMIF($CQ$19:$CQ$217, $B228, CG$19:CG$217)</f>
        <v>0</v>
      </c>
      <c r="CF228" s="1819">
        <f t="shared" ref="CF228:CF261" si="141">SUMIF($CQ$19:$CQ$217, $B228, CH$19:CH$217)</f>
        <v>0</v>
      </c>
      <c r="CG228" s="1819">
        <f t="shared" ref="CG228:CG261" si="142">SUMIF($CQ$19:$CQ$217, $B228, CI$19:CI$217)</f>
        <v>0</v>
      </c>
      <c r="CH228" s="1819">
        <f t="shared" ref="CH228:CH261" si="143">SUMIF($CQ$19:$CQ$217, $B228, CJ$19:CJ$217)</f>
        <v>0</v>
      </c>
      <c r="CI228" s="1819">
        <f t="shared" ref="CI228:CI261" si="144">SUMIF($CQ$19:$CQ$217, $B228, CK$19:CK$217)</f>
        <v>0</v>
      </c>
      <c r="CJ228" s="1819">
        <f t="shared" ref="CJ228:CJ261" si="145">SUMIF($CQ$19:$CQ$217, $B228, CL$19:CL$217)</f>
        <v>0</v>
      </c>
      <c r="CK228" s="1819">
        <f t="shared" ref="CK228:CK261" si="146">SUMIF($CQ$19:$CQ$217, $B228, CM$19:CM$217)</f>
        <v>0</v>
      </c>
      <c r="CL228" s="1819">
        <f t="shared" ref="CL228:CL261" si="147">SUMIF($CQ$19:$CQ$217, $B228, CN$19:CN$217)</f>
        <v>0</v>
      </c>
      <c r="CM228" s="1796"/>
      <c r="CN228" s="1796"/>
      <c r="CO228" s="1796"/>
      <c r="CP228" s="1796"/>
      <c r="CQ228" s="1943"/>
      <c r="CR228" s="1796"/>
      <c r="CS228" s="1796"/>
      <c r="CT228" s="1796"/>
    </row>
    <row r="229" spans="1:98" s="1080" customFormat="1" ht="12.75" x14ac:dyDescent="0.2">
      <c r="A229" s="1808"/>
      <c r="B229" s="223">
        <v>1815</v>
      </c>
      <c r="C229" s="1819">
        <f t="shared" si="60"/>
        <v>0</v>
      </c>
      <c r="D229" s="1819">
        <f t="shared" si="61"/>
        <v>0</v>
      </c>
      <c r="E229" s="1819">
        <f t="shared" si="62"/>
        <v>0</v>
      </c>
      <c r="F229" s="1819">
        <f t="shared" si="63"/>
        <v>0</v>
      </c>
      <c r="G229" s="1819">
        <f t="shared" si="64"/>
        <v>0</v>
      </c>
      <c r="H229" s="1819">
        <f t="shared" si="65"/>
        <v>0</v>
      </c>
      <c r="I229" s="1819">
        <f t="shared" si="66"/>
        <v>0</v>
      </c>
      <c r="J229" s="1819">
        <f t="shared" si="67"/>
        <v>0</v>
      </c>
      <c r="K229" s="1819">
        <f t="shared" si="68"/>
        <v>0</v>
      </c>
      <c r="L229" s="1819">
        <f t="shared" si="69"/>
        <v>0</v>
      </c>
      <c r="M229" s="1819">
        <f t="shared" si="70"/>
        <v>0</v>
      </c>
      <c r="N229" s="1819">
        <f t="shared" si="71"/>
        <v>0</v>
      </c>
      <c r="O229" s="1819">
        <f t="shared" si="72"/>
        <v>0</v>
      </c>
      <c r="P229" s="1819">
        <f t="shared" si="73"/>
        <v>0</v>
      </c>
      <c r="Q229" s="1819">
        <f t="shared" si="74"/>
        <v>0</v>
      </c>
      <c r="R229" s="1819">
        <f t="shared" si="75"/>
        <v>0</v>
      </c>
      <c r="S229" s="1819">
        <f t="shared" si="76"/>
        <v>0</v>
      </c>
      <c r="T229" s="1819">
        <f t="shared" si="77"/>
        <v>0</v>
      </c>
      <c r="U229" s="1819">
        <f t="shared" si="78"/>
        <v>0</v>
      </c>
      <c r="V229" s="1819">
        <f t="shared" si="79"/>
        <v>0</v>
      </c>
      <c r="W229" s="1819">
        <f t="shared" si="80"/>
        <v>0</v>
      </c>
      <c r="X229" s="1819">
        <f t="shared" si="81"/>
        <v>0</v>
      </c>
      <c r="Y229" s="1819">
        <f t="shared" si="82"/>
        <v>0</v>
      </c>
      <c r="Z229" s="1819">
        <f t="shared" si="83"/>
        <v>0</v>
      </c>
      <c r="AA229" s="1819">
        <f t="shared" si="84"/>
        <v>0</v>
      </c>
      <c r="AB229" s="1819">
        <f t="shared" si="85"/>
        <v>0</v>
      </c>
      <c r="AC229" s="1819">
        <f t="shared" si="86"/>
        <v>0</v>
      </c>
      <c r="AD229" s="1819">
        <f t="shared" si="87"/>
        <v>0</v>
      </c>
      <c r="AE229" s="1819">
        <f t="shared" si="88"/>
        <v>0</v>
      </c>
      <c r="AF229" s="1819">
        <f t="shared" si="89"/>
        <v>0</v>
      </c>
      <c r="AG229" s="1819">
        <f t="shared" si="90"/>
        <v>0</v>
      </c>
      <c r="AH229" s="1819">
        <f t="shared" si="91"/>
        <v>0</v>
      </c>
      <c r="AI229" s="1819">
        <f t="shared" si="92"/>
        <v>0</v>
      </c>
      <c r="AJ229" s="1819">
        <f t="shared" si="93"/>
        <v>0</v>
      </c>
      <c r="AK229" s="1819">
        <f t="shared" si="94"/>
        <v>0</v>
      </c>
      <c r="AL229" s="1819">
        <f t="shared" si="95"/>
        <v>0</v>
      </c>
      <c r="AM229" s="1819">
        <f t="shared" si="96"/>
        <v>0</v>
      </c>
      <c r="AN229" s="1819">
        <f t="shared" si="97"/>
        <v>0</v>
      </c>
      <c r="AO229" s="1819">
        <f t="shared" si="98"/>
        <v>0</v>
      </c>
      <c r="AP229" s="1819">
        <f t="shared" si="99"/>
        <v>0</v>
      </c>
      <c r="AQ229" s="1819">
        <f t="shared" si="100"/>
        <v>0</v>
      </c>
      <c r="AR229" s="1819">
        <f t="shared" si="101"/>
        <v>0</v>
      </c>
      <c r="AS229" s="1819">
        <f t="shared" si="102"/>
        <v>0</v>
      </c>
      <c r="AT229" s="1819">
        <f t="shared" si="103"/>
        <v>0</v>
      </c>
      <c r="AU229" s="1819">
        <f t="shared" si="104"/>
        <v>0</v>
      </c>
      <c r="AV229" s="1819">
        <f t="shared" si="105"/>
        <v>0</v>
      </c>
      <c r="AW229" s="1819">
        <f t="shared" si="106"/>
        <v>0</v>
      </c>
      <c r="AX229" s="1819">
        <f t="shared" si="107"/>
        <v>0</v>
      </c>
      <c r="AY229" s="1819">
        <f t="shared" si="108"/>
        <v>0</v>
      </c>
      <c r="AZ229" s="1819">
        <f t="shared" si="109"/>
        <v>0</v>
      </c>
      <c r="BA229" s="1819">
        <f t="shared" si="110"/>
        <v>0</v>
      </c>
      <c r="BB229" s="1819">
        <f t="shared" si="111"/>
        <v>0</v>
      </c>
      <c r="BC229" s="1819">
        <f t="shared" si="112"/>
        <v>0</v>
      </c>
      <c r="BD229" s="1819">
        <f t="shared" si="113"/>
        <v>0</v>
      </c>
      <c r="BE229" s="1819">
        <f t="shared" si="114"/>
        <v>0</v>
      </c>
      <c r="BF229" s="1819">
        <f t="shared" si="115"/>
        <v>0</v>
      </c>
      <c r="BG229" s="1819">
        <f t="shared" si="116"/>
        <v>0</v>
      </c>
      <c r="BH229" s="1819">
        <f t="shared" si="117"/>
        <v>0</v>
      </c>
      <c r="BI229" s="1819">
        <f t="shared" si="118"/>
        <v>0</v>
      </c>
      <c r="BJ229" s="1819">
        <f t="shared" si="119"/>
        <v>0</v>
      </c>
      <c r="BK229" s="1819">
        <f t="shared" si="120"/>
        <v>0</v>
      </c>
      <c r="BL229" s="1819">
        <f t="shared" si="121"/>
        <v>0</v>
      </c>
      <c r="BM229" s="1819">
        <f t="shared" si="122"/>
        <v>0</v>
      </c>
      <c r="BN229" s="1819">
        <f t="shared" si="123"/>
        <v>0</v>
      </c>
      <c r="BO229" s="1819">
        <f t="shared" si="124"/>
        <v>0</v>
      </c>
      <c r="BP229" s="1819">
        <f t="shared" si="125"/>
        <v>0</v>
      </c>
      <c r="BQ229" s="1819">
        <f t="shared" si="126"/>
        <v>0</v>
      </c>
      <c r="BR229" s="1819">
        <f t="shared" si="127"/>
        <v>0</v>
      </c>
      <c r="BS229" s="1819">
        <f t="shared" si="128"/>
        <v>0</v>
      </c>
      <c r="BT229" s="1819">
        <f t="shared" si="129"/>
        <v>0</v>
      </c>
      <c r="BU229" s="1819">
        <f t="shared" si="130"/>
        <v>0</v>
      </c>
      <c r="BV229" s="1819">
        <f t="shared" si="131"/>
        <v>0</v>
      </c>
      <c r="BW229" s="1819">
        <f t="shared" si="132"/>
        <v>0</v>
      </c>
      <c r="BX229" s="1819">
        <f t="shared" si="133"/>
        <v>0</v>
      </c>
      <c r="BY229" s="1819">
        <f t="shared" si="134"/>
        <v>0</v>
      </c>
      <c r="BZ229" s="1819">
        <f t="shared" si="135"/>
        <v>0</v>
      </c>
      <c r="CA229" s="1819">
        <f t="shared" si="136"/>
        <v>0</v>
      </c>
      <c r="CB229" s="1819">
        <f t="shared" si="137"/>
        <v>0</v>
      </c>
      <c r="CC229" s="1819">
        <f t="shared" si="138"/>
        <v>0</v>
      </c>
      <c r="CD229" s="1819">
        <f t="shared" si="139"/>
        <v>0</v>
      </c>
      <c r="CE229" s="1819">
        <f t="shared" si="140"/>
        <v>0</v>
      </c>
      <c r="CF229" s="1819">
        <f t="shared" si="141"/>
        <v>0</v>
      </c>
      <c r="CG229" s="1819">
        <f t="shared" si="142"/>
        <v>0</v>
      </c>
      <c r="CH229" s="1819">
        <f t="shared" si="143"/>
        <v>0</v>
      </c>
      <c r="CI229" s="1819">
        <f t="shared" si="144"/>
        <v>0</v>
      </c>
      <c r="CJ229" s="1819">
        <f t="shared" si="145"/>
        <v>0</v>
      </c>
      <c r="CK229" s="1819">
        <f t="shared" si="146"/>
        <v>0</v>
      </c>
      <c r="CL229" s="1819">
        <f t="shared" si="147"/>
        <v>0</v>
      </c>
      <c r="CM229" s="1796"/>
      <c r="CN229" s="1796"/>
      <c r="CO229" s="1796"/>
      <c r="CP229" s="1796"/>
      <c r="CQ229" s="1943"/>
      <c r="CR229" s="1796"/>
      <c r="CS229" s="1796"/>
      <c r="CT229" s="1796"/>
    </row>
    <row r="230" spans="1:98" ht="12.75" x14ac:dyDescent="0.2">
      <c r="A230" s="1808"/>
      <c r="B230" s="223">
        <v>1820</v>
      </c>
      <c r="C230" s="1819">
        <f t="shared" si="60"/>
        <v>44600</v>
      </c>
      <c r="D230" s="1819">
        <f t="shared" si="61"/>
        <v>44600</v>
      </c>
      <c r="E230" s="1819">
        <f t="shared" si="62"/>
        <v>0</v>
      </c>
      <c r="F230" s="1819">
        <f t="shared" si="63"/>
        <v>44600</v>
      </c>
      <c r="G230" s="1819">
        <f t="shared" si="64"/>
        <v>12956.296892674431</v>
      </c>
      <c r="H230" s="1819">
        <f t="shared" si="65"/>
        <v>4470.0816589546575</v>
      </c>
      <c r="I230" s="1819">
        <f t="shared" si="66"/>
        <v>10555.390874244622</v>
      </c>
      <c r="J230" s="1819">
        <f t="shared" si="67"/>
        <v>0</v>
      </c>
      <c r="K230" s="1819">
        <f t="shared" si="68"/>
        <v>6749.0879227488786</v>
      </c>
      <c r="L230" s="1819">
        <f t="shared" si="69"/>
        <v>9811.2770876008799</v>
      </c>
      <c r="M230" s="1819">
        <f t="shared" si="70"/>
        <v>0</v>
      </c>
      <c r="N230" s="1819">
        <f t="shared" si="71"/>
        <v>5.0535465100762211</v>
      </c>
      <c r="O230" s="1819">
        <f t="shared" si="72"/>
        <v>52.812017266454916</v>
      </c>
      <c r="P230" s="1819">
        <f t="shared" si="73"/>
        <v>0</v>
      </c>
      <c r="Q230" s="1819">
        <f t="shared" si="74"/>
        <v>0</v>
      </c>
      <c r="R230" s="1819">
        <f t="shared" si="75"/>
        <v>0</v>
      </c>
      <c r="S230" s="1819">
        <f t="shared" si="76"/>
        <v>0</v>
      </c>
      <c r="T230" s="1819">
        <f t="shared" si="77"/>
        <v>0</v>
      </c>
      <c r="U230" s="1819">
        <f t="shared" si="78"/>
        <v>0</v>
      </c>
      <c r="V230" s="1819">
        <f t="shared" si="79"/>
        <v>0</v>
      </c>
      <c r="W230" s="1819">
        <f t="shared" si="80"/>
        <v>0</v>
      </c>
      <c r="X230" s="1819">
        <f t="shared" si="81"/>
        <v>0</v>
      </c>
      <c r="Y230" s="1819">
        <f t="shared" si="82"/>
        <v>0</v>
      </c>
      <c r="Z230" s="1819">
        <f t="shared" si="83"/>
        <v>0</v>
      </c>
      <c r="AA230" s="1819">
        <f t="shared" si="84"/>
        <v>44600</v>
      </c>
      <c r="AB230" s="1819">
        <f t="shared" si="85"/>
        <v>0</v>
      </c>
      <c r="AC230" s="1819">
        <f t="shared" si="86"/>
        <v>0</v>
      </c>
      <c r="AD230" s="1819">
        <f t="shared" si="87"/>
        <v>0</v>
      </c>
      <c r="AE230" s="1819">
        <f t="shared" si="88"/>
        <v>0</v>
      </c>
      <c r="AF230" s="1819">
        <f t="shared" si="89"/>
        <v>0</v>
      </c>
      <c r="AG230" s="1819">
        <f t="shared" si="90"/>
        <v>0</v>
      </c>
      <c r="AH230" s="1819">
        <f t="shared" si="91"/>
        <v>0</v>
      </c>
      <c r="AI230" s="1819">
        <f t="shared" si="92"/>
        <v>0</v>
      </c>
      <c r="AJ230" s="1819">
        <f t="shared" si="93"/>
        <v>0</v>
      </c>
      <c r="AK230" s="1819">
        <f t="shared" si="94"/>
        <v>0</v>
      </c>
      <c r="AL230" s="1819">
        <f t="shared" si="95"/>
        <v>0</v>
      </c>
      <c r="AM230" s="1819">
        <f t="shared" si="96"/>
        <v>0</v>
      </c>
      <c r="AN230" s="1819">
        <f t="shared" si="97"/>
        <v>0</v>
      </c>
      <c r="AO230" s="1819">
        <f t="shared" si="98"/>
        <v>0</v>
      </c>
      <c r="AP230" s="1819">
        <f t="shared" si="99"/>
        <v>0</v>
      </c>
      <c r="AQ230" s="1819">
        <f t="shared" si="100"/>
        <v>0</v>
      </c>
      <c r="AR230" s="1819">
        <f t="shared" si="101"/>
        <v>0</v>
      </c>
      <c r="AS230" s="1819">
        <f t="shared" si="102"/>
        <v>0</v>
      </c>
      <c r="AT230" s="1819">
        <f t="shared" si="103"/>
        <v>0</v>
      </c>
      <c r="AU230" s="1819">
        <f t="shared" si="104"/>
        <v>0</v>
      </c>
      <c r="AV230" s="1819">
        <f t="shared" si="105"/>
        <v>0</v>
      </c>
      <c r="AW230" s="1819">
        <f t="shared" si="106"/>
        <v>0</v>
      </c>
      <c r="AX230" s="1819">
        <f t="shared" si="107"/>
        <v>0</v>
      </c>
      <c r="AY230" s="1819">
        <f t="shared" si="108"/>
        <v>0</v>
      </c>
      <c r="AZ230" s="1819">
        <f t="shared" si="109"/>
        <v>0</v>
      </c>
      <c r="BA230" s="1819">
        <f t="shared" si="110"/>
        <v>0</v>
      </c>
      <c r="BB230" s="1819">
        <f t="shared" si="111"/>
        <v>0</v>
      </c>
      <c r="BC230" s="1819">
        <f t="shared" si="112"/>
        <v>0</v>
      </c>
      <c r="BD230" s="1819">
        <f t="shared" si="113"/>
        <v>0</v>
      </c>
      <c r="BE230" s="1819">
        <f t="shared" si="114"/>
        <v>0</v>
      </c>
      <c r="BF230" s="1819">
        <f t="shared" si="115"/>
        <v>0</v>
      </c>
      <c r="BG230" s="1819">
        <f t="shared" si="116"/>
        <v>0</v>
      </c>
      <c r="BH230" s="1819">
        <f t="shared" si="117"/>
        <v>0</v>
      </c>
      <c r="BI230" s="1819">
        <f t="shared" si="118"/>
        <v>0</v>
      </c>
      <c r="BJ230" s="1819">
        <f t="shared" si="119"/>
        <v>0</v>
      </c>
      <c r="BK230" s="1819">
        <f t="shared" si="120"/>
        <v>0</v>
      </c>
      <c r="BL230" s="1819">
        <f t="shared" si="121"/>
        <v>0</v>
      </c>
      <c r="BM230" s="1819">
        <f t="shared" si="122"/>
        <v>0</v>
      </c>
      <c r="BN230" s="1819">
        <f t="shared" si="123"/>
        <v>0</v>
      </c>
      <c r="BO230" s="1819">
        <f t="shared" si="124"/>
        <v>0</v>
      </c>
      <c r="BP230" s="1819">
        <f t="shared" si="125"/>
        <v>0</v>
      </c>
      <c r="BQ230" s="1819">
        <f t="shared" si="126"/>
        <v>0</v>
      </c>
      <c r="BR230" s="1819">
        <f t="shared" si="127"/>
        <v>0</v>
      </c>
      <c r="BS230" s="1819">
        <f t="shared" si="128"/>
        <v>0</v>
      </c>
      <c r="BT230" s="1819">
        <f t="shared" si="129"/>
        <v>0</v>
      </c>
      <c r="BU230" s="1819">
        <f t="shared" si="130"/>
        <v>0</v>
      </c>
      <c r="BV230" s="1819">
        <f t="shared" si="131"/>
        <v>0</v>
      </c>
      <c r="BW230" s="1819">
        <f t="shared" si="132"/>
        <v>0</v>
      </c>
      <c r="BX230" s="1819">
        <f t="shared" si="133"/>
        <v>0</v>
      </c>
      <c r="BY230" s="1819">
        <f t="shared" si="134"/>
        <v>0</v>
      </c>
      <c r="BZ230" s="1819">
        <f t="shared" si="135"/>
        <v>0</v>
      </c>
      <c r="CA230" s="1819">
        <f t="shared" si="136"/>
        <v>0</v>
      </c>
      <c r="CB230" s="1819">
        <f t="shared" si="137"/>
        <v>0</v>
      </c>
      <c r="CC230" s="1819">
        <f t="shared" si="138"/>
        <v>0</v>
      </c>
      <c r="CD230" s="1819">
        <f t="shared" si="139"/>
        <v>0</v>
      </c>
      <c r="CE230" s="1819">
        <f t="shared" si="140"/>
        <v>0</v>
      </c>
      <c r="CF230" s="1819">
        <f t="shared" si="141"/>
        <v>0</v>
      </c>
      <c r="CG230" s="1819">
        <f t="shared" si="142"/>
        <v>0</v>
      </c>
      <c r="CH230" s="1819">
        <f t="shared" si="143"/>
        <v>0</v>
      </c>
      <c r="CI230" s="1819">
        <f t="shared" si="144"/>
        <v>0</v>
      </c>
      <c r="CJ230" s="1819">
        <f t="shared" si="145"/>
        <v>0</v>
      </c>
      <c r="CK230" s="1819">
        <f t="shared" si="146"/>
        <v>0</v>
      </c>
      <c r="CL230" s="1819">
        <f t="shared" si="147"/>
        <v>0</v>
      </c>
      <c r="CM230" s="1796"/>
      <c r="CN230" s="1796"/>
      <c r="CO230" s="1796"/>
      <c r="CP230" s="1796"/>
      <c r="CQ230" s="1943"/>
      <c r="CR230" s="1796"/>
      <c r="CS230" s="1796"/>
      <c r="CT230" s="1796"/>
    </row>
    <row r="231" spans="1:98" ht="12.75" x14ac:dyDescent="0.2">
      <c r="A231" s="1808"/>
      <c r="B231" s="223">
        <v>1830</v>
      </c>
      <c r="C231" s="1819">
        <f t="shared" si="60"/>
        <v>9000</v>
      </c>
      <c r="D231" s="1819">
        <f t="shared" si="61"/>
        <v>5400</v>
      </c>
      <c r="E231" s="1819">
        <f t="shared" si="62"/>
        <v>3600</v>
      </c>
      <c r="F231" s="1819">
        <f t="shared" si="63"/>
        <v>9000</v>
      </c>
      <c r="G231" s="1819">
        <f t="shared" si="64"/>
        <v>1886.3282308150854</v>
      </c>
      <c r="H231" s="1819">
        <f t="shared" si="65"/>
        <v>650.80642232754224</v>
      </c>
      <c r="I231" s="1819">
        <f t="shared" si="66"/>
        <v>1410.9972180427114</v>
      </c>
      <c r="J231" s="1819">
        <f t="shared" si="67"/>
        <v>0</v>
      </c>
      <c r="K231" s="1819">
        <f t="shared" si="68"/>
        <v>605.9650946395991</v>
      </c>
      <c r="L231" s="1819">
        <f t="shared" si="69"/>
        <v>837.47829310530358</v>
      </c>
      <c r="M231" s="1819">
        <f t="shared" si="70"/>
        <v>0</v>
      </c>
      <c r="N231" s="1819">
        <f t="shared" si="71"/>
        <v>0.73575401418005815</v>
      </c>
      <c r="O231" s="1819">
        <f t="shared" si="72"/>
        <v>7.6889870555786555</v>
      </c>
      <c r="P231" s="1819">
        <f t="shared" si="73"/>
        <v>0</v>
      </c>
      <c r="Q231" s="1819">
        <f t="shared" si="74"/>
        <v>0</v>
      </c>
      <c r="R231" s="1819">
        <f t="shared" si="75"/>
        <v>0</v>
      </c>
      <c r="S231" s="1819">
        <f t="shared" si="76"/>
        <v>0</v>
      </c>
      <c r="T231" s="1819">
        <f t="shared" si="77"/>
        <v>0</v>
      </c>
      <c r="U231" s="1819">
        <f t="shared" si="78"/>
        <v>0</v>
      </c>
      <c r="V231" s="1819">
        <f t="shared" si="79"/>
        <v>0</v>
      </c>
      <c r="W231" s="1819">
        <f t="shared" si="80"/>
        <v>0</v>
      </c>
      <c r="X231" s="1819">
        <f t="shared" si="81"/>
        <v>0</v>
      </c>
      <c r="Y231" s="1819">
        <f t="shared" si="82"/>
        <v>0</v>
      </c>
      <c r="Z231" s="1819">
        <f t="shared" si="83"/>
        <v>0</v>
      </c>
      <c r="AA231" s="1819">
        <f t="shared" si="84"/>
        <v>5400</v>
      </c>
      <c r="AB231" s="1819">
        <f t="shared" si="85"/>
        <v>2626.2625529687452</v>
      </c>
      <c r="AC231" s="1819">
        <f t="shared" si="86"/>
        <v>289.75389103173012</v>
      </c>
      <c r="AD231" s="1819">
        <f t="shared" si="87"/>
        <v>35.424347316446017</v>
      </c>
      <c r="AE231" s="1819">
        <f t="shared" si="88"/>
        <v>0</v>
      </c>
      <c r="AF231" s="1819">
        <f t="shared" si="89"/>
        <v>0.6915374310301764</v>
      </c>
      <c r="AG231" s="1819">
        <f t="shared" si="90"/>
        <v>0.1728843577575441</v>
      </c>
      <c r="AH231" s="1819">
        <f t="shared" si="91"/>
        <v>590.05469288261736</v>
      </c>
      <c r="AI231" s="1819">
        <f t="shared" si="92"/>
        <v>36.382754376162495</v>
      </c>
      <c r="AJ231" s="1819">
        <f t="shared" si="93"/>
        <v>21.257339635510672</v>
      </c>
      <c r="AK231" s="1819">
        <f t="shared" si="94"/>
        <v>0</v>
      </c>
      <c r="AL231" s="1819">
        <f t="shared" si="95"/>
        <v>0</v>
      </c>
      <c r="AM231" s="1819">
        <f t="shared" si="96"/>
        <v>0</v>
      </c>
      <c r="AN231" s="1819">
        <f t="shared" si="97"/>
        <v>0</v>
      </c>
      <c r="AO231" s="1819">
        <f t="shared" si="98"/>
        <v>0</v>
      </c>
      <c r="AP231" s="1819">
        <f t="shared" si="99"/>
        <v>0</v>
      </c>
      <c r="AQ231" s="1819">
        <f t="shared" si="100"/>
        <v>0</v>
      </c>
      <c r="AR231" s="1819">
        <f t="shared" si="101"/>
        <v>0</v>
      </c>
      <c r="AS231" s="1819">
        <f t="shared" si="102"/>
        <v>0</v>
      </c>
      <c r="AT231" s="1819">
        <f t="shared" si="103"/>
        <v>0</v>
      </c>
      <c r="AU231" s="1819">
        <f t="shared" si="104"/>
        <v>0</v>
      </c>
      <c r="AV231" s="1819">
        <f t="shared" si="105"/>
        <v>3600</v>
      </c>
      <c r="AW231" s="1819">
        <f t="shared" si="106"/>
        <v>0</v>
      </c>
      <c r="AX231" s="1819">
        <f t="shared" si="107"/>
        <v>0</v>
      </c>
      <c r="AY231" s="1819">
        <f t="shared" si="108"/>
        <v>0</v>
      </c>
      <c r="AZ231" s="1819">
        <f t="shared" si="109"/>
        <v>0</v>
      </c>
      <c r="BA231" s="1819">
        <f t="shared" si="110"/>
        <v>0</v>
      </c>
      <c r="BB231" s="1819">
        <f t="shared" si="111"/>
        <v>0</v>
      </c>
      <c r="BC231" s="1819">
        <f t="shared" si="112"/>
        <v>0</v>
      </c>
      <c r="BD231" s="1819">
        <f t="shared" si="113"/>
        <v>0</v>
      </c>
      <c r="BE231" s="1819">
        <f t="shared" si="114"/>
        <v>0</v>
      </c>
      <c r="BF231" s="1819">
        <f t="shared" si="115"/>
        <v>0</v>
      </c>
      <c r="BG231" s="1819">
        <f t="shared" si="116"/>
        <v>0</v>
      </c>
      <c r="BH231" s="1819">
        <f t="shared" si="117"/>
        <v>0</v>
      </c>
      <c r="BI231" s="1819">
        <f t="shared" si="118"/>
        <v>0</v>
      </c>
      <c r="BJ231" s="1819">
        <f t="shared" si="119"/>
        <v>0</v>
      </c>
      <c r="BK231" s="1819">
        <f t="shared" si="120"/>
        <v>0</v>
      </c>
      <c r="BL231" s="1819">
        <f t="shared" si="121"/>
        <v>0</v>
      </c>
      <c r="BM231" s="1819">
        <f t="shared" si="122"/>
        <v>0</v>
      </c>
      <c r="BN231" s="1819">
        <f t="shared" si="123"/>
        <v>0</v>
      </c>
      <c r="BO231" s="1819">
        <f t="shared" si="124"/>
        <v>0</v>
      </c>
      <c r="BP231" s="1819">
        <f t="shared" si="125"/>
        <v>0</v>
      </c>
      <c r="BQ231" s="1819">
        <f t="shared" si="126"/>
        <v>0</v>
      </c>
      <c r="BR231" s="1819">
        <f t="shared" si="127"/>
        <v>0</v>
      </c>
      <c r="BS231" s="1819">
        <f t="shared" si="128"/>
        <v>0</v>
      </c>
      <c r="BT231" s="1819">
        <f t="shared" si="129"/>
        <v>0</v>
      </c>
      <c r="BU231" s="1819">
        <f t="shared" si="130"/>
        <v>0</v>
      </c>
      <c r="BV231" s="1819">
        <f t="shared" si="131"/>
        <v>0</v>
      </c>
      <c r="BW231" s="1819">
        <f t="shared" si="132"/>
        <v>0</v>
      </c>
      <c r="BX231" s="1819">
        <f t="shared" si="133"/>
        <v>0</v>
      </c>
      <c r="BY231" s="1819">
        <f t="shared" si="134"/>
        <v>0</v>
      </c>
      <c r="BZ231" s="1819">
        <f t="shared" si="135"/>
        <v>0</v>
      </c>
      <c r="CA231" s="1819">
        <f t="shared" si="136"/>
        <v>0</v>
      </c>
      <c r="CB231" s="1819">
        <f t="shared" si="137"/>
        <v>0</v>
      </c>
      <c r="CC231" s="1819">
        <f t="shared" si="138"/>
        <v>0</v>
      </c>
      <c r="CD231" s="1819">
        <f t="shared" si="139"/>
        <v>0</v>
      </c>
      <c r="CE231" s="1819">
        <f t="shared" si="140"/>
        <v>0</v>
      </c>
      <c r="CF231" s="1819">
        <f t="shared" si="141"/>
        <v>0</v>
      </c>
      <c r="CG231" s="1819">
        <f t="shared" si="142"/>
        <v>0</v>
      </c>
      <c r="CH231" s="1819">
        <f t="shared" si="143"/>
        <v>0</v>
      </c>
      <c r="CI231" s="1819">
        <f t="shared" si="144"/>
        <v>0</v>
      </c>
      <c r="CJ231" s="1819">
        <f t="shared" si="145"/>
        <v>0</v>
      </c>
      <c r="CK231" s="1819">
        <f t="shared" si="146"/>
        <v>0</v>
      </c>
      <c r="CL231" s="1819">
        <f t="shared" si="147"/>
        <v>0</v>
      </c>
      <c r="CM231" s="1796"/>
      <c r="CN231" s="1796"/>
      <c r="CO231" s="1796"/>
      <c r="CP231" s="1796"/>
      <c r="CQ231" s="1943"/>
      <c r="CR231" s="1796"/>
      <c r="CS231" s="1796"/>
      <c r="CT231" s="1796"/>
    </row>
    <row r="232" spans="1:98" ht="12.75" x14ac:dyDescent="0.2">
      <c r="A232" s="1808"/>
      <c r="B232" s="223">
        <v>1835</v>
      </c>
      <c r="C232" s="1819">
        <f t="shared" si="60"/>
        <v>68000</v>
      </c>
      <c r="D232" s="1819">
        <f t="shared" si="61"/>
        <v>40800</v>
      </c>
      <c r="E232" s="1819">
        <f t="shared" si="62"/>
        <v>27200</v>
      </c>
      <c r="F232" s="1819">
        <f t="shared" si="63"/>
        <v>68000</v>
      </c>
      <c r="G232" s="1819">
        <f t="shared" si="64"/>
        <v>12909.962839615897</v>
      </c>
      <c r="H232" s="1819">
        <f t="shared" si="65"/>
        <v>4454.0958412107711</v>
      </c>
      <c r="I232" s="1819">
        <f t="shared" si="66"/>
        <v>10098.852570774532</v>
      </c>
      <c r="J232" s="1819">
        <f t="shared" si="67"/>
        <v>0</v>
      </c>
      <c r="K232" s="1819">
        <f t="shared" si="68"/>
        <v>5470.8854698090245</v>
      </c>
      <c r="L232" s="1819">
        <f t="shared" si="69"/>
        <v>7808.5446524995696</v>
      </c>
      <c r="M232" s="1819">
        <f t="shared" si="70"/>
        <v>0</v>
      </c>
      <c r="N232" s="1819">
        <f t="shared" si="71"/>
        <v>5.0354741168552817</v>
      </c>
      <c r="O232" s="1819">
        <f t="shared" si="72"/>
        <v>52.623151973352869</v>
      </c>
      <c r="P232" s="1819">
        <f t="shared" si="73"/>
        <v>0</v>
      </c>
      <c r="Q232" s="1819">
        <f t="shared" si="74"/>
        <v>0</v>
      </c>
      <c r="R232" s="1819">
        <f t="shared" si="75"/>
        <v>0</v>
      </c>
      <c r="S232" s="1819">
        <f t="shared" si="76"/>
        <v>0</v>
      </c>
      <c r="T232" s="1819">
        <f t="shared" si="77"/>
        <v>0</v>
      </c>
      <c r="U232" s="1819">
        <f t="shared" si="78"/>
        <v>0</v>
      </c>
      <c r="V232" s="1819">
        <f t="shared" si="79"/>
        <v>0</v>
      </c>
      <c r="W232" s="1819">
        <f t="shared" si="80"/>
        <v>0</v>
      </c>
      <c r="X232" s="1819">
        <f t="shared" si="81"/>
        <v>0</v>
      </c>
      <c r="Y232" s="1819">
        <f t="shared" si="82"/>
        <v>0</v>
      </c>
      <c r="Z232" s="1819">
        <f t="shared" si="83"/>
        <v>0</v>
      </c>
      <c r="AA232" s="1819">
        <f t="shared" si="84"/>
        <v>40800.000000000007</v>
      </c>
      <c r="AB232" s="1819">
        <f t="shared" si="85"/>
        <v>19840.566891743027</v>
      </c>
      <c r="AC232" s="1819">
        <f t="shared" si="86"/>
        <v>2188.9972313161475</v>
      </c>
      <c r="AD232" s="1819">
        <f t="shared" si="87"/>
        <v>269.25081351943635</v>
      </c>
      <c r="AE232" s="1819">
        <f t="shared" si="88"/>
        <v>0</v>
      </c>
      <c r="AF232" s="1819">
        <f t="shared" si="89"/>
        <v>6.4478099952317161</v>
      </c>
      <c r="AG232" s="1819">
        <f t="shared" si="90"/>
        <v>1.611952498807929</v>
      </c>
      <c r="AH232" s="1819">
        <f t="shared" si="91"/>
        <v>4457.6729735916015</v>
      </c>
      <c r="AI232" s="1819">
        <f t="shared" si="92"/>
        <v>274.85997966582545</v>
      </c>
      <c r="AJ232" s="1819">
        <f t="shared" si="93"/>
        <v>160.59234766992051</v>
      </c>
      <c r="AK232" s="1819">
        <f t="shared" si="94"/>
        <v>0</v>
      </c>
      <c r="AL232" s="1819">
        <f t="shared" si="95"/>
        <v>0</v>
      </c>
      <c r="AM232" s="1819">
        <f t="shared" si="96"/>
        <v>0</v>
      </c>
      <c r="AN232" s="1819">
        <f t="shared" si="97"/>
        <v>0</v>
      </c>
      <c r="AO232" s="1819">
        <f t="shared" si="98"/>
        <v>0</v>
      </c>
      <c r="AP232" s="1819">
        <f t="shared" si="99"/>
        <v>0</v>
      </c>
      <c r="AQ232" s="1819">
        <f t="shared" si="100"/>
        <v>0</v>
      </c>
      <c r="AR232" s="1819">
        <f t="shared" si="101"/>
        <v>0</v>
      </c>
      <c r="AS232" s="1819">
        <f t="shared" si="102"/>
        <v>0</v>
      </c>
      <c r="AT232" s="1819">
        <f t="shared" si="103"/>
        <v>0</v>
      </c>
      <c r="AU232" s="1819">
        <f t="shared" si="104"/>
        <v>0</v>
      </c>
      <c r="AV232" s="1819">
        <f t="shared" si="105"/>
        <v>27199.999999999996</v>
      </c>
      <c r="AW232" s="1819">
        <f t="shared" si="106"/>
        <v>0</v>
      </c>
      <c r="AX232" s="1819">
        <f t="shared" si="107"/>
        <v>0</v>
      </c>
      <c r="AY232" s="1819">
        <f t="shared" si="108"/>
        <v>0</v>
      </c>
      <c r="AZ232" s="1819">
        <f t="shared" si="109"/>
        <v>0</v>
      </c>
      <c r="BA232" s="1819">
        <f t="shared" si="110"/>
        <v>0</v>
      </c>
      <c r="BB232" s="1819">
        <f t="shared" si="111"/>
        <v>0</v>
      </c>
      <c r="BC232" s="1819">
        <f t="shared" si="112"/>
        <v>0</v>
      </c>
      <c r="BD232" s="1819">
        <f t="shared" si="113"/>
        <v>0</v>
      </c>
      <c r="BE232" s="1819">
        <f t="shared" si="114"/>
        <v>0</v>
      </c>
      <c r="BF232" s="1819">
        <f t="shared" si="115"/>
        <v>0</v>
      </c>
      <c r="BG232" s="1819">
        <f t="shared" si="116"/>
        <v>0</v>
      </c>
      <c r="BH232" s="1819">
        <f t="shared" si="117"/>
        <v>0</v>
      </c>
      <c r="BI232" s="1819">
        <f t="shared" si="118"/>
        <v>0</v>
      </c>
      <c r="BJ232" s="1819">
        <f t="shared" si="119"/>
        <v>0</v>
      </c>
      <c r="BK232" s="1819">
        <f t="shared" si="120"/>
        <v>0</v>
      </c>
      <c r="BL232" s="1819">
        <f t="shared" si="121"/>
        <v>0</v>
      </c>
      <c r="BM232" s="1819">
        <f t="shared" si="122"/>
        <v>0</v>
      </c>
      <c r="BN232" s="1819">
        <f t="shared" si="123"/>
        <v>0</v>
      </c>
      <c r="BO232" s="1819">
        <f t="shared" si="124"/>
        <v>0</v>
      </c>
      <c r="BP232" s="1819">
        <f t="shared" si="125"/>
        <v>0</v>
      </c>
      <c r="BQ232" s="1819">
        <f t="shared" si="126"/>
        <v>0</v>
      </c>
      <c r="BR232" s="1819">
        <f t="shared" si="127"/>
        <v>0</v>
      </c>
      <c r="BS232" s="1819">
        <f t="shared" si="128"/>
        <v>0</v>
      </c>
      <c r="BT232" s="1819">
        <f t="shared" si="129"/>
        <v>0</v>
      </c>
      <c r="BU232" s="1819">
        <f t="shared" si="130"/>
        <v>0</v>
      </c>
      <c r="BV232" s="1819">
        <f t="shared" si="131"/>
        <v>0</v>
      </c>
      <c r="BW232" s="1819">
        <f t="shared" si="132"/>
        <v>0</v>
      </c>
      <c r="BX232" s="1819">
        <f t="shared" si="133"/>
        <v>0</v>
      </c>
      <c r="BY232" s="1819">
        <f t="shared" si="134"/>
        <v>0</v>
      </c>
      <c r="BZ232" s="1819">
        <f t="shared" si="135"/>
        <v>0</v>
      </c>
      <c r="CA232" s="1819">
        <f t="shared" si="136"/>
        <v>0</v>
      </c>
      <c r="CB232" s="1819">
        <f t="shared" si="137"/>
        <v>0</v>
      </c>
      <c r="CC232" s="1819">
        <f t="shared" si="138"/>
        <v>0</v>
      </c>
      <c r="CD232" s="1819">
        <f t="shared" si="139"/>
        <v>0</v>
      </c>
      <c r="CE232" s="1819">
        <f t="shared" si="140"/>
        <v>0</v>
      </c>
      <c r="CF232" s="1819">
        <f t="shared" si="141"/>
        <v>0</v>
      </c>
      <c r="CG232" s="1819">
        <f t="shared" si="142"/>
        <v>0</v>
      </c>
      <c r="CH232" s="1819">
        <f t="shared" si="143"/>
        <v>0</v>
      </c>
      <c r="CI232" s="1819">
        <f t="shared" si="144"/>
        <v>0</v>
      </c>
      <c r="CJ232" s="1819">
        <f t="shared" si="145"/>
        <v>0</v>
      </c>
      <c r="CK232" s="1819">
        <f t="shared" si="146"/>
        <v>0</v>
      </c>
      <c r="CL232" s="1819">
        <f t="shared" si="147"/>
        <v>0</v>
      </c>
      <c r="CM232" s="1796"/>
      <c r="CN232" s="1796"/>
      <c r="CO232" s="1796"/>
      <c r="CP232" s="1796"/>
      <c r="CQ232" s="1943"/>
      <c r="CR232" s="1796"/>
      <c r="CS232" s="1796"/>
      <c r="CT232" s="1796"/>
    </row>
    <row r="233" spans="1:98" ht="12.75" x14ac:dyDescent="0.2">
      <c r="A233" s="1808"/>
      <c r="B233" s="223">
        <v>1840</v>
      </c>
      <c r="C233" s="1819">
        <f t="shared" si="60"/>
        <v>0</v>
      </c>
      <c r="D233" s="1819">
        <f t="shared" si="61"/>
        <v>0</v>
      </c>
      <c r="E233" s="1819">
        <f t="shared" si="62"/>
        <v>0</v>
      </c>
      <c r="F233" s="1819">
        <f t="shared" si="63"/>
        <v>0</v>
      </c>
      <c r="G233" s="1819">
        <f t="shared" si="64"/>
        <v>0</v>
      </c>
      <c r="H233" s="1819">
        <f t="shared" si="65"/>
        <v>0</v>
      </c>
      <c r="I233" s="1819">
        <f t="shared" si="66"/>
        <v>0</v>
      </c>
      <c r="J233" s="1819">
        <f t="shared" si="67"/>
        <v>0</v>
      </c>
      <c r="K233" s="1819">
        <f t="shared" si="68"/>
        <v>0</v>
      </c>
      <c r="L233" s="1819">
        <f t="shared" si="69"/>
        <v>0</v>
      </c>
      <c r="M233" s="1819">
        <f t="shared" si="70"/>
        <v>0</v>
      </c>
      <c r="N233" s="1819">
        <f t="shared" si="71"/>
        <v>0</v>
      </c>
      <c r="O233" s="1819">
        <f t="shared" si="72"/>
        <v>0</v>
      </c>
      <c r="P233" s="1819">
        <f t="shared" si="73"/>
        <v>0</v>
      </c>
      <c r="Q233" s="1819">
        <f t="shared" si="74"/>
        <v>0</v>
      </c>
      <c r="R233" s="1819">
        <f t="shared" si="75"/>
        <v>0</v>
      </c>
      <c r="S233" s="1819">
        <f t="shared" si="76"/>
        <v>0</v>
      </c>
      <c r="T233" s="1819">
        <f t="shared" si="77"/>
        <v>0</v>
      </c>
      <c r="U233" s="1819">
        <f t="shared" si="78"/>
        <v>0</v>
      </c>
      <c r="V233" s="1819">
        <f t="shared" si="79"/>
        <v>0</v>
      </c>
      <c r="W233" s="1819">
        <f t="shared" si="80"/>
        <v>0</v>
      </c>
      <c r="X233" s="1819">
        <f t="shared" si="81"/>
        <v>0</v>
      </c>
      <c r="Y233" s="1819">
        <f t="shared" si="82"/>
        <v>0</v>
      </c>
      <c r="Z233" s="1819">
        <f t="shared" si="83"/>
        <v>0</v>
      </c>
      <c r="AA233" s="1819">
        <f t="shared" si="84"/>
        <v>0</v>
      </c>
      <c r="AB233" s="1819">
        <f t="shared" si="85"/>
        <v>0</v>
      </c>
      <c r="AC233" s="1819">
        <f t="shared" si="86"/>
        <v>0</v>
      </c>
      <c r="AD233" s="1819">
        <f t="shared" si="87"/>
        <v>0</v>
      </c>
      <c r="AE233" s="1819">
        <f t="shared" si="88"/>
        <v>0</v>
      </c>
      <c r="AF233" s="1819">
        <f t="shared" si="89"/>
        <v>0</v>
      </c>
      <c r="AG233" s="1819">
        <f t="shared" si="90"/>
        <v>0</v>
      </c>
      <c r="AH233" s="1819">
        <f t="shared" si="91"/>
        <v>0</v>
      </c>
      <c r="AI233" s="1819">
        <f t="shared" si="92"/>
        <v>0</v>
      </c>
      <c r="AJ233" s="1819">
        <f t="shared" si="93"/>
        <v>0</v>
      </c>
      <c r="AK233" s="1819">
        <f t="shared" si="94"/>
        <v>0</v>
      </c>
      <c r="AL233" s="1819">
        <f t="shared" si="95"/>
        <v>0</v>
      </c>
      <c r="AM233" s="1819">
        <f t="shared" si="96"/>
        <v>0</v>
      </c>
      <c r="AN233" s="1819">
        <f t="shared" si="97"/>
        <v>0</v>
      </c>
      <c r="AO233" s="1819">
        <f t="shared" si="98"/>
        <v>0</v>
      </c>
      <c r="AP233" s="1819">
        <f t="shared" si="99"/>
        <v>0</v>
      </c>
      <c r="AQ233" s="1819">
        <f t="shared" si="100"/>
        <v>0</v>
      </c>
      <c r="AR233" s="1819">
        <f t="shared" si="101"/>
        <v>0</v>
      </c>
      <c r="AS233" s="1819">
        <f t="shared" si="102"/>
        <v>0</v>
      </c>
      <c r="AT233" s="1819">
        <f t="shared" si="103"/>
        <v>0</v>
      </c>
      <c r="AU233" s="1819">
        <f t="shared" si="104"/>
        <v>0</v>
      </c>
      <c r="AV233" s="1819">
        <f t="shared" si="105"/>
        <v>0</v>
      </c>
      <c r="AW233" s="1819">
        <f t="shared" si="106"/>
        <v>0</v>
      </c>
      <c r="AX233" s="1819">
        <f t="shared" si="107"/>
        <v>0</v>
      </c>
      <c r="AY233" s="1819">
        <f t="shared" si="108"/>
        <v>0</v>
      </c>
      <c r="AZ233" s="1819">
        <f t="shared" si="109"/>
        <v>0</v>
      </c>
      <c r="BA233" s="1819">
        <f t="shared" si="110"/>
        <v>0</v>
      </c>
      <c r="BB233" s="1819">
        <f t="shared" si="111"/>
        <v>0</v>
      </c>
      <c r="BC233" s="1819">
        <f t="shared" si="112"/>
        <v>0</v>
      </c>
      <c r="BD233" s="1819">
        <f t="shared" si="113"/>
        <v>0</v>
      </c>
      <c r="BE233" s="1819">
        <f t="shared" si="114"/>
        <v>0</v>
      </c>
      <c r="BF233" s="1819">
        <f t="shared" si="115"/>
        <v>0</v>
      </c>
      <c r="BG233" s="1819">
        <f t="shared" si="116"/>
        <v>0</v>
      </c>
      <c r="BH233" s="1819">
        <f t="shared" si="117"/>
        <v>0</v>
      </c>
      <c r="BI233" s="1819">
        <f t="shared" si="118"/>
        <v>0</v>
      </c>
      <c r="BJ233" s="1819">
        <f t="shared" si="119"/>
        <v>0</v>
      </c>
      <c r="BK233" s="1819">
        <f t="shared" si="120"/>
        <v>0</v>
      </c>
      <c r="BL233" s="1819">
        <f t="shared" si="121"/>
        <v>0</v>
      </c>
      <c r="BM233" s="1819">
        <f t="shared" si="122"/>
        <v>0</v>
      </c>
      <c r="BN233" s="1819">
        <f t="shared" si="123"/>
        <v>0</v>
      </c>
      <c r="BO233" s="1819">
        <f t="shared" si="124"/>
        <v>0</v>
      </c>
      <c r="BP233" s="1819">
        <f t="shared" si="125"/>
        <v>0</v>
      </c>
      <c r="BQ233" s="1819">
        <f t="shared" si="126"/>
        <v>0</v>
      </c>
      <c r="BR233" s="1819">
        <f t="shared" si="127"/>
        <v>0</v>
      </c>
      <c r="BS233" s="1819">
        <f t="shared" si="128"/>
        <v>0</v>
      </c>
      <c r="BT233" s="1819">
        <f t="shared" si="129"/>
        <v>0</v>
      </c>
      <c r="BU233" s="1819">
        <f t="shared" si="130"/>
        <v>0</v>
      </c>
      <c r="BV233" s="1819">
        <f t="shared" si="131"/>
        <v>0</v>
      </c>
      <c r="BW233" s="1819">
        <f t="shared" si="132"/>
        <v>0</v>
      </c>
      <c r="BX233" s="1819">
        <f t="shared" si="133"/>
        <v>0</v>
      </c>
      <c r="BY233" s="1819">
        <f t="shared" si="134"/>
        <v>0</v>
      </c>
      <c r="BZ233" s="1819">
        <f t="shared" si="135"/>
        <v>0</v>
      </c>
      <c r="CA233" s="1819">
        <f t="shared" si="136"/>
        <v>0</v>
      </c>
      <c r="CB233" s="1819">
        <f t="shared" si="137"/>
        <v>0</v>
      </c>
      <c r="CC233" s="1819">
        <f t="shared" si="138"/>
        <v>0</v>
      </c>
      <c r="CD233" s="1819">
        <f t="shared" si="139"/>
        <v>0</v>
      </c>
      <c r="CE233" s="1819">
        <f t="shared" si="140"/>
        <v>0</v>
      </c>
      <c r="CF233" s="1819">
        <f t="shared" si="141"/>
        <v>0</v>
      </c>
      <c r="CG233" s="1819">
        <f t="shared" si="142"/>
        <v>0</v>
      </c>
      <c r="CH233" s="1819">
        <f t="shared" si="143"/>
        <v>0</v>
      </c>
      <c r="CI233" s="1819">
        <f t="shared" si="144"/>
        <v>0</v>
      </c>
      <c r="CJ233" s="1819">
        <f t="shared" si="145"/>
        <v>0</v>
      </c>
      <c r="CK233" s="1819">
        <f t="shared" si="146"/>
        <v>0</v>
      </c>
      <c r="CL233" s="1819">
        <f t="shared" si="147"/>
        <v>0</v>
      </c>
      <c r="CM233" s="1796"/>
      <c r="CN233" s="1796"/>
      <c r="CO233" s="1796"/>
      <c r="CP233" s="1796"/>
      <c r="CQ233" s="1943"/>
      <c r="CR233" s="1796"/>
      <c r="CS233" s="1796"/>
      <c r="CT233" s="1796"/>
    </row>
    <row r="234" spans="1:98" ht="12.75" x14ac:dyDescent="0.2">
      <c r="A234" s="1808"/>
      <c r="B234" s="223">
        <v>1845</v>
      </c>
      <c r="C234" s="1819">
        <f t="shared" si="60"/>
        <v>19200</v>
      </c>
      <c r="D234" s="1819">
        <f t="shared" si="61"/>
        <v>11520</v>
      </c>
      <c r="E234" s="1819">
        <f t="shared" si="62"/>
        <v>7680</v>
      </c>
      <c r="F234" s="1819">
        <f t="shared" si="63"/>
        <v>19200</v>
      </c>
      <c r="G234" s="1819">
        <f t="shared" si="64"/>
        <v>4885.5326064078472</v>
      </c>
      <c r="H234" s="1819">
        <f t="shared" si="65"/>
        <v>1685.568791687416</v>
      </c>
      <c r="I234" s="1819">
        <f t="shared" si="66"/>
        <v>3370.7789271851334</v>
      </c>
      <c r="J234" s="1819">
        <f t="shared" si="67"/>
        <v>0</v>
      </c>
      <c r="K234" s="1819">
        <f t="shared" si="68"/>
        <v>720.00947157421194</v>
      </c>
      <c r="L234" s="1819">
        <f t="shared" si="69"/>
        <v>836.29038063281394</v>
      </c>
      <c r="M234" s="1819">
        <f t="shared" si="70"/>
        <v>0</v>
      </c>
      <c r="N234" s="1819">
        <f t="shared" si="71"/>
        <v>1.9055804646569521</v>
      </c>
      <c r="O234" s="1819">
        <f t="shared" si="72"/>
        <v>19.914242047920567</v>
      </c>
      <c r="P234" s="1819">
        <f t="shared" si="73"/>
        <v>0</v>
      </c>
      <c r="Q234" s="1819">
        <f t="shared" si="74"/>
        <v>0</v>
      </c>
      <c r="R234" s="1819">
        <f t="shared" si="75"/>
        <v>0</v>
      </c>
      <c r="S234" s="1819">
        <f t="shared" si="76"/>
        <v>0</v>
      </c>
      <c r="T234" s="1819">
        <f t="shared" si="77"/>
        <v>0</v>
      </c>
      <c r="U234" s="1819">
        <f t="shared" si="78"/>
        <v>0</v>
      </c>
      <c r="V234" s="1819">
        <f t="shared" si="79"/>
        <v>0</v>
      </c>
      <c r="W234" s="1819">
        <f t="shared" si="80"/>
        <v>0</v>
      </c>
      <c r="X234" s="1819">
        <f t="shared" si="81"/>
        <v>0</v>
      </c>
      <c r="Y234" s="1819">
        <f t="shared" si="82"/>
        <v>0</v>
      </c>
      <c r="Z234" s="1819">
        <f t="shared" si="83"/>
        <v>0</v>
      </c>
      <c r="AA234" s="1819">
        <f t="shared" si="84"/>
        <v>11520</v>
      </c>
      <c r="AB234" s="1819">
        <f t="shared" si="85"/>
        <v>5604.1730596087209</v>
      </c>
      <c r="AC234" s="1819">
        <f t="shared" si="86"/>
        <v>618.3048790004766</v>
      </c>
      <c r="AD234" s="1819">
        <f t="shared" si="87"/>
        <v>74.545081465345234</v>
      </c>
      <c r="AE234" s="1819">
        <f t="shared" si="88"/>
        <v>0</v>
      </c>
      <c r="AF234" s="1819">
        <f t="shared" si="89"/>
        <v>0.69055652687268698</v>
      </c>
      <c r="AG234" s="1819">
        <f t="shared" si="90"/>
        <v>0.17263913171817175</v>
      </c>
      <c r="AH234" s="1819">
        <f t="shared" si="91"/>
        <v>1259.1157764521556</v>
      </c>
      <c r="AI234" s="1819">
        <f t="shared" si="92"/>
        <v>77.637040393682852</v>
      </c>
      <c r="AJ234" s="1819">
        <f t="shared" si="93"/>
        <v>45.360967421028178</v>
      </c>
      <c r="AK234" s="1819">
        <f t="shared" si="94"/>
        <v>0</v>
      </c>
      <c r="AL234" s="1819">
        <f t="shared" si="95"/>
        <v>0</v>
      </c>
      <c r="AM234" s="1819">
        <f t="shared" si="96"/>
        <v>0</v>
      </c>
      <c r="AN234" s="1819">
        <f t="shared" si="97"/>
        <v>0</v>
      </c>
      <c r="AO234" s="1819">
        <f t="shared" si="98"/>
        <v>0</v>
      </c>
      <c r="AP234" s="1819">
        <f t="shared" si="99"/>
        <v>0</v>
      </c>
      <c r="AQ234" s="1819">
        <f t="shared" si="100"/>
        <v>0</v>
      </c>
      <c r="AR234" s="1819">
        <f t="shared" si="101"/>
        <v>0</v>
      </c>
      <c r="AS234" s="1819">
        <f t="shared" si="102"/>
        <v>0</v>
      </c>
      <c r="AT234" s="1819">
        <f t="shared" si="103"/>
        <v>0</v>
      </c>
      <c r="AU234" s="1819">
        <f t="shared" si="104"/>
        <v>0</v>
      </c>
      <c r="AV234" s="1819">
        <f t="shared" si="105"/>
        <v>7680</v>
      </c>
      <c r="AW234" s="1819">
        <f t="shared" si="106"/>
        <v>0</v>
      </c>
      <c r="AX234" s="1819">
        <f t="shared" si="107"/>
        <v>0</v>
      </c>
      <c r="AY234" s="1819">
        <f t="shared" si="108"/>
        <v>0</v>
      </c>
      <c r="AZ234" s="1819">
        <f t="shared" si="109"/>
        <v>0</v>
      </c>
      <c r="BA234" s="1819">
        <f t="shared" si="110"/>
        <v>0</v>
      </c>
      <c r="BB234" s="1819">
        <f t="shared" si="111"/>
        <v>0</v>
      </c>
      <c r="BC234" s="1819">
        <f t="shared" si="112"/>
        <v>0</v>
      </c>
      <c r="BD234" s="1819">
        <f t="shared" si="113"/>
        <v>0</v>
      </c>
      <c r="BE234" s="1819">
        <f t="shared" si="114"/>
        <v>0</v>
      </c>
      <c r="BF234" s="1819">
        <f t="shared" si="115"/>
        <v>0</v>
      </c>
      <c r="BG234" s="1819">
        <f t="shared" si="116"/>
        <v>0</v>
      </c>
      <c r="BH234" s="1819">
        <f t="shared" si="117"/>
        <v>0</v>
      </c>
      <c r="BI234" s="1819">
        <f t="shared" si="118"/>
        <v>0</v>
      </c>
      <c r="BJ234" s="1819">
        <f t="shared" si="119"/>
        <v>0</v>
      </c>
      <c r="BK234" s="1819">
        <f t="shared" si="120"/>
        <v>0</v>
      </c>
      <c r="BL234" s="1819">
        <f t="shared" si="121"/>
        <v>0</v>
      </c>
      <c r="BM234" s="1819">
        <f t="shared" si="122"/>
        <v>0</v>
      </c>
      <c r="BN234" s="1819">
        <f t="shared" si="123"/>
        <v>0</v>
      </c>
      <c r="BO234" s="1819">
        <f t="shared" si="124"/>
        <v>0</v>
      </c>
      <c r="BP234" s="1819">
        <f t="shared" si="125"/>
        <v>0</v>
      </c>
      <c r="BQ234" s="1819">
        <f t="shared" si="126"/>
        <v>0</v>
      </c>
      <c r="BR234" s="1819">
        <f t="shared" si="127"/>
        <v>0</v>
      </c>
      <c r="BS234" s="1819">
        <f t="shared" si="128"/>
        <v>0</v>
      </c>
      <c r="BT234" s="1819">
        <f t="shared" si="129"/>
        <v>0</v>
      </c>
      <c r="BU234" s="1819">
        <f t="shared" si="130"/>
        <v>0</v>
      </c>
      <c r="BV234" s="1819">
        <f t="shared" si="131"/>
        <v>0</v>
      </c>
      <c r="BW234" s="1819">
        <f t="shared" si="132"/>
        <v>0</v>
      </c>
      <c r="BX234" s="1819">
        <f t="shared" si="133"/>
        <v>0</v>
      </c>
      <c r="BY234" s="1819">
        <f t="shared" si="134"/>
        <v>0</v>
      </c>
      <c r="BZ234" s="1819">
        <f t="shared" si="135"/>
        <v>0</v>
      </c>
      <c r="CA234" s="1819">
        <f t="shared" si="136"/>
        <v>0</v>
      </c>
      <c r="CB234" s="1819">
        <f t="shared" si="137"/>
        <v>0</v>
      </c>
      <c r="CC234" s="1819">
        <f t="shared" si="138"/>
        <v>0</v>
      </c>
      <c r="CD234" s="1819">
        <f t="shared" si="139"/>
        <v>0</v>
      </c>
      <c r="CE234" s="1819">
        <f t="shared" si="140"/>
        <v>0</v>
      </c>
      <c r="CF234" s="1819">
        <f t="shared" si="141"/>
        <v>0</v>
      </c>
      <c r="CG234" s="1819">
        <f t="shared" si="142"/>
        <v>0</v>
      </c>
      <c r="CH234" s="1819">
        <f t="shared" si="143"/>
        <v>0</v>
      </c>
      <c r="CI234" s="1819">
        <f t="shared" si="144"/>
        <v>0</v>
      </c>
      <c r="CJ234" s="1819">
        <f t="shared" si="145"/>
        <v>0</v>
      </c>
      <c r="CK234" s="1819">
        <f t="shared" si="146"/>
        <v>0</v>
      </c>
      <c r="CL234" s="1819">
        <f t="shared" si="147"/>
        <v>0</v>
      </c>
      <c r="CM234" s="1796"/>
      <c r="CN234" s="1796"/>
      <c r="CO234" s="1796"/>
      <c r="CP234" s="1796"/>
      <c r="CQ234" s="1943"/>
      <c r="CR234" s="1796"/>
      <c r="CS234" s="1796"/>
      <c r="CT234" s="1796"/>
    </row>
    <row r="235" spans="1:98" ht="12.75" x14ac:dyDescent="0.2">
      <c r="A235" s="1808"/>
      <c r="B235" s="223">
        <v>1850</v>
      </c>
      <c r="C235" s="1819">
        <f t="shared" si="60"/>
        <v>27500</v>
      </c>
      <c r="D235" s="1819">
        <f t="shared" si="61"/>
        <v>16500</v>
      </c>
      <c r="E235" s="1819">
        <f t="shared" si="62"/>
        <v>11000</v>
      </c>
      <c r="F235" s="1819">
        <f t="shared" si="63"/>
        <v>27500</v>
      </c>
      <c r="G235" s="1819">
        <f t="shared" si="64"/>
        <v>8083.1873414100137</v>
      </c>
      <c r="H235" s="1819">
        <f t="shared" si="65"/>
        <v>2788.7989739692443</v>
      </c>
      <c r="I235" s="1819">
        <f t="shared" si="66"/>
        <v>5282.509765207622</v>
      </c>
      <c r="J235" s="1819">
        <f t="shared" si="67"/>
        <v>0</v>
      </c>
      <c r="K235" s="1819">
        <f t="shared" si="68"/>
        <v>309.40269415588818</v>
      </c>
      <c r="L235" s="1819">
        <f t="shared" si="69"/>
        <v>0</v>
      </c>
      <c r="M235" s="1819">
        <f t="shared" si="70"/>
        <v>0</v>
      </c>
      <c r="N235" s="1819">
        <f t="shared" si="71"/>
        <v>3.1528116033348237</v>
      </c>
      <c r="O235" s="1819">
        <f t="shared" si="72"/>
        <v>32.948413653896843</v>
      </c>
      <c r="P235" s="1819">
        <f t="shared" si="73"/>
        <v>0</v>
      </c>
      <c r="Q235" s="1819">
        <f t="shared" si="74"/>
        <v>0</v>
      </c>
      <c r="R235" s="1819">
        <f t="shared" si="75"/>
        <v>0</v>
      </c>
      <c r="S235" s="1819">
        <f t="shared" si="76"/>
        <v>0</v>
      </c>
      <c r="T235" s="1819">
        <f t="shared" si="77"/>
        <v>0</v>
      </c>
      <c r="U235" s="1819">
        <f t="shared" si="78"/>
        <v>0</v>
      </c>
      <c r="V235" s="1819">
        <f t="shared" si="79"/>
        <v>0</v>
      </c>
      <c r="W235" s="1819">
        <f t="shared" si="80"/>
        <v>0</v>
      </c>
      <c r="X235" s="1819">
        <f t="shared" si="81"/>
        <v>0</v>
      </c>
      <c r="Y235" s="1819">
        <f t="shared" si="82"/>
        <v>0</v>
      </c>
      <c r="Z235" s="1819">
        <f t="shared" si="83"/>
        <v>0</v>
      </c>
      <c r="AA235" s="1819">
        <f t="shared" si="84"/>
        <v>16499.999999999996</v>
      </c>
      <c r="AB235" s="1819">
        <f t="shared" si="85"/>
        <v>8028.6753010679395</v>
      </c>
      <c r="AC235" s="1819">
        <f t="shared" si="86"/>
        <v>885.79868211770054</v>
      </c>
      <c r="AD235" s="1819">
        <f t="shared" si="87"/>
        <v>105.47602817541468</v>
      </c>
      <c r="AE235" s="1819">
        <f t="shared" si="88"/>
        <v>0</v>
      </c>
      <c r="AF235" s="1819">
        <f t="shared" si="89"/>
        <v>0</v>
      </c>
      <c r="AG235" s="1819">
        <f t="shared" si="90"/>
        <v>0</v>
      </c>
      <c r="AH235" s="1819">
        <f t="shared" si="91"/>
        <v>1803.8400363553737</v>
      </c>
      <c r="AI235" s="1819">
        <f t="shared" si="92"/>
        <v>111.2247216541695</v>
      </c>
      <c r="AJ235" s="1819">
        <f t="shared" si="93"/>
        <v>64.985230629402409</v>
      </c>
      <c r="AK235" s="1819">
        <f t="shared" si="94"/>
        <v>0</v>
      </c>
      <c r="AL235" s="1819">
        <f t="shared" si="95"/>
        <v>0</v>
      </c>
      <c r="AM235" s="1819">
        <f t="shared" si="96"/>
        <v>0</v>
      </c>
      <c r="AN235" s="1819">
        <f t="shared" si="97"/>
        <v>0</v>
      </c>
      <c r="AO235" s="1819">
        <f t="shared" si="98"/>
        <v>0</v>
      </c>
      <c r="AP235" s="1819">
        <f t="shared" si="99"/>
        <v>0</v>
      </c>
      <c r="AQ235" s="1819">
        <f t="shared" si="100"/>
        <v>0</v>
      </c>
      <c r="AR235" s="1819">
        <f t="shared" si="101"/>
        <v>0</v>
      </c>
      <c r="AS235" s="1819">
        <f t="shared" si="102"/>
        <v>0</v>
      </c>
      <c r="AT235" s="1819">
        <f t="shared" si="103"/>
        <v>0</v>
      </c>
      <c r="AU235" s="1819">
        <f t="shared" si="104"/>
        <v>0</v>
      </c>
      <c r="AV235" s="1819">
        <f t="shared" si="105"/>
        <v>11000.000000000002</v>
      </c>
      <c r="AW235" s="1819">
        <f t="shared" si="106"/>
        <v>0</v>
      </c>
      <c r="AX235" s="1819">
        <f t="shared" si="107"/>
        <v>0</v>
      </c>
      <c r="AY235" s="1819">
        <f t="shared" si="108"/>
        <v>0</v>
      </c>
      <c r="AZ235" s="1819">
        <f t="shared" si="109"/>
        <v>0</v>
      </c>
      <c r="BA235" s="1819">
        <f t="shared" si="110"/>
        <v>0</v>
      </c>
      <c r="BB235" s="1819">
        <f t="shared" si="111"/>
        <v>0</v>
      </c>
      <c r="BC235" s="1819">
        <f t="shared" si="112"/>
        <v>0</v>
      </c>
      <c r="BD235" s="1819">
        <f t="shared" si="113"/>
        <v>0</v>
      </c>
      <c r="BE235" s="1819">
        <f t="shared" si="114"/>
        <v>0</v>
      </c>
      <c r="BF235" s="1819">
        <f t="shared" si="115"/>
        <v>0</v>
      </c>
      <c r="BG235" s="1819">
        <f t="shared" si="116"/>
        <v>0</v>
      </c>
      <c r="BH235" s="1819">
        <f t="shared" si="117"/>
        <v>0</v>
      </c>
      <c r="BI235" s="1819">
        <f t="shared" si="118"/>
        <v>0</v>
      </c>
      <c r="BJ235" s="1819">
        <f t="shared" si="119"/>
        <v>0</v>
      </c>
      <c r="BK235" s="1819">
        <f t="shared" si="120"/>
        <v>0</v>
      </c>
      <c r="BL235" s="1819">
        <f t="shared" si="121"/>
        <v>0</v>
      </c>
      <c r="BM235" s="1819">
        <f t="shared" si="122"/>
        <v>0</v>
      </c>
      <c r="BN235" s="1819">
        <f t="shared" si="123"/>
        <v>0</v>
      </c>
      <c r="BO235" s="1819">
        <f t="shared" si="124"/>
        <v>0</v>
      </c>
      <c r="BP235" s="1819">
        <f t="shared" si="125"/>
        <v>0</v>
      </c>
      <c r="BQ235" s="1819">
        <f t="shared" si="126"/>
        <v>0</v>
      </c>
      <c r="BR235" s="1819">
        <f t="shared" si="127"/>
        <v>0</v>
      </c>
      <c r="BS235" s="1819">
        <f t="shared" si="128"/>
        <v>0</v>
      </c>
      <c r="BT235" s="1819">
        <f t="shared" si="129"/>
        <v>0</v>
      </c>
      <c r="BU235" s="1819">
        <f t="shared" si="130"/>
        <v>0</v>
      </c>
      <c r="BV235" s="1819">
        <f t="shared" si="131"/>
        <v>0</v>
      </c>
      <c r="BW235" s="1819">
        <f t="shared" si="132"/>
        <v>0</v>
      </c>
      <c r="BX235" s="1819">
        <f t="shared" si="133"/>
        <v>0</v>
      </c>
      <c r="BY235" s="1819">
        <f t="shared" si="134"/>
        <v>0</v>
      </c>
      <c r="BZ235" s="1819">
        <f t="shared" si="135"/>
        <v>0</v>
      </c>
      <c r="CA235" s="1819">
        <f t="shared" si="136"/>
        <v>0</v>
      </c>
      <c r="CB235" s="1819">
        <f t="shared" si="137"/>
        <v>0</v>
      </c>
      <c r="CC235" s="1819">
        <f t="shared" si="138"/>
        <v>0</v>
      </c>
      <c r="CD235" s="1819">
        <f t="shared" si="139"/>
        <v>0</v>
      </c>
      <c r="CE235" s="1819">
        <f t="shared" si="140"/>
        <v>0</v>
      </c>
      <c r="CF235" s="1819">
        <f t="shared" si="141"/>
        <v>0</v>
      </c>
      <c r="CG235" s="1819">
        <f t="shared" si="142"/>
        <v>0</v>
      </c>
      <c r="CH235" s="1819">
        <f t="shared" si="143"/>
        <v>0</v>
      </c>
      <c r="CI235" s="1819">
        <f t="shared" si="144"/>
        <v>0</v>
      </c>
      <c r="CJ235" s="1819">
        <f t="shared" si="145"/>
        <v>0</v>
      </c>
      <c r="CK235" s="1819">
        <f t="shared" si="146"/>
        <v>0</v>
      </c>
      <c r="CL235" s="1819">
        <f t="shared" si="147"/>
        <v>0</v>
      </c>
      <c r="CM235" s="1796"/>
      <c r="CN235" s="1796"/>
      <c r="CO235" s="1796"/>
      <c r="CP235" s="1796"/>
      <c r="CQ235" s="1943"/>
      <c r="CR235" s="1796"/>
      <c r="CS235" s="1796"/>
      <c r="CT235" s="1796"/>
    </row>
    <row r="236" spans="1:98" ht="12.75" x14ac:dyDescent="0.2">
      <c r="A236" s="1808"/>
      <c r="B236" s="223">
        <v>1855</v>
      </c>
      <c r="C236" s="1819">
        <f t="shared" si="60"/>
        <v>400</v>
      </c>
      <c r="D236" s="1819">
        <f t="shared" si="61"/>
        <v>0</v>
      </c>
      <c r="E236" s="1819">
        <f t="shared" si="62"/>
        <v>400</v>
      </c>
      <c r="F236" s="1819">
        <f t="shared" si="63"/>
        <v>400</v>
      </c>
      <c r="G236" s="1819">
        <f t="shared" si="64"/>
        <v>0</v>
      </c>
      <c r="H236" s="1819">
        <f t="shared" si="65"/>
        <v>0</v>
      </c>
      <c r="I236" s="1819">
        <f t="shared" si="66"/>
        <v>0</v>
      </c>
      <c r="J236" s="1819">
        <f t="shared" si="67"/>
        <v>0</v>
      </c>
      <c r="K236" s="1819">
        <f t="shared" si="68"/>
        <v>0</v>
      </c>
      <c r="L236" s="1819">
        <f t="shared" si="69"/>
        <v>0</v>
      </c>
      <c r="M236" s="1819">
        <f t="shared" si="70"/>
        <v>0</v>
      </c>
      <c r="N236" s="1819">
        <f t="shared" si="71"/>
        <v>0</v>
      </c>
      <c r="O236" s="1819">
        <f t="shared" si="72"/>
        <v>0</v>
      </c>
      <c r="P236" s="1819">
        <f t="shared" si="73"/>
        <v>0</v>
      </c>
      <c r="Q236" s="1819">
        <f t="shared" si="74"/>
        <v>0</v>
      </c>
      <c r="R236" s="1819">
        <f t="shared" si="75"/>
        <v>0</v>
      </c>
      <c r="S236" s="1819">
        <f t="shared" si="76"/>
        <v>0</v>
      </c>
      <c r="T236" s="1819">
        <f t="shared" si="77"/>
        <v>0</v>
      </c>
      <c r="U236" s="1819">
        <f t="shared" si="78"/>
        <v>0</v>
      </c>
      <c r="V236" s="1819">
        <f t="shared" si="79"/>
        <v>0</v>
      </c>
      <c r="W236" s="1819">
        <f t="shared" si="80"/>
        <v>0</v>
      </c>
      <c r="X236" s="1819">
        <f t="shared" si="81"/>
        <v>0</v>
      </c>
      <c r="Y236" s="1819">
        <f t="shared" si="82"/>
        <v>0</v>
      </c>
      <c r="Z236" s="1819">
        <f t="shared" si="83"/>
        <v>0</v>
      </c>
      <c r="AA236" s="1819">
        <f t="shared" si="84"/>
        <v>0</v>
      </c>
      <c r="AB236" s="1819">
        <f t="shared" si="85"/>
        <v>400</v>
      </c>
      <c r="AC236" s="1819">
        <f t="shared" si="86"/>
        <v>0</v>
      </c>
      <c r="AD236" s="1819">
        <f t="shared" si="87"/>
        <v>0</v>
      </c>
      <c r="AE236" s="1819">
        <f t="shared" si="88"/>
        <v>0</v>
      </c>
      <c r="AF236" s="1819">
        <f t="shared" si="89"/>
        <v>0</v>
      </c>
      <c r="AG236" s="1819">
        <f t="shared" si="90"/>
        <v>0</v>
      </c>
      <c r="AH236" s="1819">
        <f t="shared" si="91"/>
        <v>0</v>
      </c>
      <c r="AI236" s="1819">
        <f t="shared" si="92"/>
        <v>0</v>
      </c>
      <c r="AJ236" s="1819">
        <f t="shared" si="93"/>
        <v>0</v>
      </c>
      <c r="AK236" s="1819">
        <f t="shared" si="94"/>
        <v>0</v>
      </c>
      <c r="AL236" s="1819">
        <f t="shared" si="95"/>
        <v>0</v>
      </c>
      <c r="AM236" s="1819">
        <f t="shared" si="96"/>
        <v>0</v>
      </c>
      <c r="AN236" s="1819">
        <f t="shared" si="97"/>
        <v>0</v>
      </c>
      <c r="AO236" s="1819">
        <f t="shared" si="98"/>
        <v>0</v>
      </c>
      <c r="AP236" s="1819">
        <f t="shared" si="99"/>
        <v>0</v>
      </c>
      <c r="AQ236" s="1819">
        <f t="shared" si="100"/>
        <v>0</v>
      </c>
      <c r="AR236" s="1819">
        <f t="shared" si="101"/>
        <v>0</v>
      </c>
      <c r="AS236" s="1819">
        <f t="shared" si="102"/>
        <v>0</v>
      </c>
      <c r="AT236" s="1819">
        <f t="shared" si="103"/>
        <v>0</v>
      </c>
      <c r="AU236" s="1819">
        <f t="shared" si="104"/>
        <v>0</v>
      </c>
      <c r="AV236" s="1819">
        <f t="shared" si="105"/>
        <v>400</v>
      </c>
      <c r="AW236" s="1819">
        <f t="shared" si="106"/>
        <v>0</v>
      </c>
      <c r="AX236" s="1819">
        <f t="shared" si="107"/>
        <v>0</v>
      </c>
      <c r="AY236" s="1819">
        <f t="shared" si="108"/>
        <v>0</v>
      </c>
      <c r="AZ236" s="1819">
        <f t="shared" si="109"/>
        <v>0</v>
      </c>
      <c r="BA236" s="1819">
        <f t="shared" si="110"/>
        <v>0</v>
      </c>
      <c r="BB236" s="1819">
        <f t="shared" si="111"/>
        <v>0</v>
      </c>
      <c r="BC236" s="1819">
        <f t="shared" si="112"/>
        <v>0</v>
      </c>
      <c r="BD236" s="1819">
        <f t="shared" si="113"/>
        <v>0</v>
      </c>
      <c r="BE236" s="1819">
        <f t="shared" si="114"/>
        <v>0</v>
      </c>
      <c r="BF236" s="1819">
        <f t="shared" si="115"/>
        <v>0</v>
      </c>
      <c r="BG236" s="1819">
        <f t="shared" si="116"/>
        <v>0</v>
      </c>
      <c r="BH236" s="1819">
        <f t="shared" si="117"/>
        <v>0</v>
      </c>
      <c r="BI236" s="1819">
        <f t="shared" si="118"/>
        <v>0</v>
      </c>
      <c r="BJ236" s="1819">
        <f t="shared" si="119"/>
        <v>0</v>
      </c>
      <c r="BK236" s="1819">
        <f t="shared" si="120"/>
        <v>0</v>
      </c>
      <c r="BL236" s="1819">
        <f t="shared" si="121"/>
        <v>0</v>
      </c>
      <c r="BM236" s="1819">
        <f t="shared" si="122"/>
        <v>0</v>
      </c>
      <c r="BN236" s="1819">
        <f t="shared" si="123"/>
        <v>0</v>
      </c>
      <c r="BO236" s="1819">
        <f t="shared" si="124"/>
        <v>0</v>
      </c>
      <c r="BP236" s="1819">
        <f t="shared" si="125"/>
        <v>0</v>
      </c>
      <c r="BQ236" s="1819">
        <f t="shared" si="126"/>
        <v>0</v>
      </c>
      <c r="BR236" s="1819">
        <f t="shared" si="127"/>
        <v>0</v>
      </c>
      <c r="BS236" s="1819">
        <f t="shared" si="128"/>
        <v>0</v>
      </c>
      <c r="BT236" s="1819">
        <f t="shared" si="129"/>
        <v>0</v>
      </c>
      <c r="BU236" s="1819">
        <f t="shared" si="130"/>
        <v>0</v>
      </c>
      <c r="BV236" s="1819">
        <f t="shared" si="131"/>
        <v>0</v>
      </c>
      <c r="BW236" s="1819">
        <f t="shared" si="132"/>
        <v>0</v>
      </c>
      <c r="BX236" s="1819">
        <f t="shared" si="133"/>
        <v>0</v>
      </c>
      <c r="BY236" s="1819">
        <f t="shared" si="134"/>
        <v>0</v>
      </c>
      <c r="BZ236" s="1819">
        <f t="shared" si="135"/>
        <v>0</v>
      </c>
      <c r="CA236" s="1819">
        <f t="shared" si="136"/>
        <v>0</v>
      </c>
      <c r="CB236" s="1819">
        <f t="shared" si="137"/>
        <v>0</v>
      </c>
      <c r="CC236" s="1819">
        <f t="shared" si="138"/>
        <v>0</v>
      </c>
      <c r="CD236" s="1819">
        <f t="shared" si="139"/>
        <v>0</v>
      </c>
      <c r="CE236" s="1819">
        <f t="shared" si="140"/>
        <v>0</v>
      </c>
      <c r="CF236" s="1819">
        <f t="shared" si="141"/>
        <v>0</v>
      </c>
      <c r="CG236" s="1819">
        <f t="shared" si="142"/>
        <v>0</v>
      </c>
      <c r="CH236" s="1819">
        <f t="shared" si="143"/>
        <v>0</v>
      </c>
      <c r="CI236" s="1819">
        <f t="shared" si="144"/>
        <v>0</v>
      </c>
      <c r="CJ236" s="1819">
        <f t="shared" si="145"/>
        <v>0</v>
      </c>
      <c r="CK236" s="1819">
        <f t="shared" si="146"/>
        <v>0</v>
      </c>
      <c r="CL236" s="1819">
        <f t="shared" si="147"/>
        <v>0</v>
      </c>
      <c r="CM236" s="1796"/>
      <c r="CN236" s="1796"/>
      <c r="CO236" s="1796"/>
      <c r="CP236" s="1796"/>
      <c r="CQ236" s="1943"/>
      <c r="CR236" s="1796"/>
      <c r="CS236" s="1796"/>
      <c r="CT236" s="1796"/>
    </row>
    <row r="237" spans="1:98" ht="12.75" x14ac:dyDescent="0.2">
      <c r="A237" s="1808"/>
      <c r="B237" s="223">
        <v>1860</v>
      </c>
      <c r="C237" s="1819">
        <f t="shared" si="60"/>
        <v>500</v>
      </c>
      <c r="D237" s="1819">
        <f t="shared" si="61"/>
        <v>0</v>
      </c>
      <c r="E237" s="1819">
        <f t="shared" si="62"/>
        <v>500</v>
      </c>
      <c r="F237" s="1819">
        <f t="shared" si="63"/>
        <v>500</v>
      </c>
      <c r="G237" s="1819">
        <f t="shared" si="64"/>
        <v>0</v>
      </c>
      <c r="H237" s="1819">
        <f t="shared" si="65"/>
        <v>0</v>
      </c>
      <c r="I237" s="1819">
        <f t="shared" si="66"/>
        <v>0</v>
      </c>
      <c r="J237" s="1819">
        <f t="shared" si="67"/>
        <v>0</v>
      </c>
      <c r="K237" s="1819">
        <f t="shared" si="68"/>
        <v>0</v>
      </c>
      <c r="L237" s="1819">
        <f t="shared" si="69"/>
        <v>0</v>
      </c>
      <c r="M237" s="1819">
        <f t="shared" si="70"/>
        <v>0</v>
      </c>
      <c r="N237" s="1819">
        <f t="shared" si="71"/>
        <v>0</v>
      </c>
      <c r="O237" s="1819">
        <f t="shared" si="72"/>
        <v>0</v>
      </c>
      <c r="P237" s="1819">
        <f t="shared" si="73"/>
        <v>0</v>
      </c>
      <c r="Q237" s="1819">
        <f t="shared" si="74"/>
        <v>0</v>
      </c>
      <c r="R237" s="1819">
        <f t="shared" si="75"/>
        <v>0</v>
      </c>
      <c r="S237" s="1819">
        <f t="shared" si="76"/>
        <v>0</v>
      </c>
      <c r="T237" s="1819">
        <f t="shared" si="77"/>
        <v>0</v>
      </c>
      <c r="U237" s="1819">
        <f t="shared" si="78"/>
        <v>0</v>
      </c>
      <c r="V237" s="1819">
        <f t="shared" si="79"/>
        <v>0</v>
      </c>
      <c r="W237" s="1819">
        <f t="shared" si="80"/>
        <v>0</v>
      </c>
      <c r="X237" s="1819">
        <f t="shared" si="81"/>
        <v>0</v>
      </c>
      <c r="Y237" s="1819">
        <f t="shared" si="82"/>
        <v>0</v>
      </c>
      <c r="Z237" s="1819">
        <f t="shared" si="83"/>
        <v>0</v>
      </c>
      <c r="AA237" s="1819">
        <f t="shared" si="84"/>
        <v>0</v>
      </c>
      <c r="AB237" s="1819">
        <f t="shared" si="85"/>
        <v>327.56358363453853</v>
      </c>
      <c r="AC237" s="1819">
        <f t="shared" si="86"/>
        <v>139.51135399777547</v>
      </c>
      <c r="AD237" s="1819">
        <f t="shared" si="87"/>
        <v>15.129199554957266</v>
      </c>
      <c r="AE237" s="1819">
        <f t="shared" si="88"/>
        <v>0</v>
      </c>
      <c r="AF237" s="1819">
        <f t="shared" si="89"/>
        <v>13.480068955656273</v>
      </c>
      <c r="AG237" s="1819">
        <f t="shared" si="90"/>
        <v>4.3157938570724079</v>
      </c>
      <c r="AH237" s="1819">
        <f t="shared" si="91"/>
        <v>0</v>
      </c>
      <c r="AI237" s="1819">
        <f t="shared" si="92"/>
        <v>0</v>
      </c>
      <c r="AJ237" s="1819">
        <f t="shared" si="93"/>
        <v>0</v>
      </c>
      <c r="AK237" s="1819">
        <f t="shared" si="94"/>
        <v>0</v>
      </c>
      <c r="AL237" s="1819">
        <f t="shared" si="95"/>
        <v>0</v>
      </c>
      <c r="AM237" s="1819">
        <f t="shared" si="96"/>
        <v>0</v>
      </c>
      <c r="AN237" s="1819">
        <f t="shared" si="97"/>
        <v>0</v>
      </c>
      <c r="AO237" s="1819">
        <f t="shared" si="98"/>
        <v>0</v>
      </c>
      <c r="AP237" s="1819">
        <f t="shared" si="99"/>
        <v>0</v>
      </c>
      <c r="AQ237" s="1819">
        <f t="shared" si="100"/>
        <v>0</v>
      </c>
      <c r="AR237" s="1819">
        <f t="shared" si="101"/>
        <v>0</v>
      </c>
      <c r="AS237" s="1819">
        <f t="shared" si="102"/>
        <v>0</v>
      </c>
      <c r="AT237" s="1819">
        <f t="shared" si="103"/>
        <v>0</v>
      </c>
      <c r="AU237" s="1819">
        <f t="shared" si="104"/>
        <v>0</v>
      </c>
      <c r="AV237" s="1819">
        <f t="shared" si="105"/>
        <v>500</v>
      </c>
      <c r="AW237" s="1819">
        <f t="shared" si="106"/>
        <v>0</v>
      </c>
      <c r="AX237" s="1819">
        <f t="shared" si="107"/>
        <v>0</v>
      </c>
      <c r="AY237" s="1819">
        <f t="shared" si="108"/>
        <v>0</v>
      </c>
      <c r="AZ237" s="1819">
        <f t="shared" si="109"/>
        <v>0</v>
      </c>
      <c r="BA237" s="1819">
        <f t="shared" si="110"/>
        <v>0</v>
      </c>
      <c r="BB237" s="1819">
        <f t="shared" si="111"/>
        <v>0</v>
      </c>
      <c r="BC237" s="1819">
        <f t="shared" si="112"/>
        <v>0</v>
      </c>
      <c r="BD237" s="1819">
        <f t="shared" si="113"/>
        <v>0</v>
      </c>
      <c r="BE237" s="1819">
        <f t="shared" si="114"/>
        <v>0</v>
      </c>
      <c r="BF237" s="1819">
        <f t="shared" si="115"/>
        <v>0</v>
      </c>
      <c r="BG237" s="1819">
        <f t="shared" si="116"/>
        <v>0</v>
      </c>
      <c r="BH237" s="1819">
        <f t="shared" si="117"/>
        <v>0</v>
      </c>
      <c r="BI237" s="1819">
        <f t="shared" si="118"/>
        <v>0</v>
      </c>
      <c r="BJ237" s="1819">
        <f t="shared" si="119"/>
        <v>0</v>
      </c>
      <c r="BK237" s="1819">
        <f t="shared" si="120"/>
        <v>0</v>
      </c>
      <c r="BL237" s="1819">
        <f t="shared" si="121"/>
        <v>0</v>
      </c>
      <c r="BM237" s="1819">
        <f t="shared" si="122"/>
        <v>0</v>
      </c>
      <c r="BN237" s="1819">
        <f t="shared" si="123"/>
        <v>0</v>
      </c>
      <c r="BO237" s="1819">
        <f t="shared" si="124"/>
        <v>0</v>
      </c>
      <c r="BP237" s="1819">
        <f t="shared" si="125"/>
        <v>0</v>
      </c>
      <c r="BQ237" s="1819">
        <f t="shared" si="126"/>
        <v>0</v>
      </c>
      <c r="BR237" s="1819">
        <f t="shared" si="127"/>
        <v>0</v>
      </c>
      <c r="BS237" s="1819">
        <f t="shared" si="128"/>
        <v>0</v>
      </c>
      <c r="BT237" s="1819">
        <f t="shared" si="129"/>
        <v>0</v>
      </c>
      <c r="BU237" s="1819">
        <f t="shared" si="130"/>
        <v>0</v>
      </c>
      <c r="BV237" s="1819">
        <f t="shared" si="131"/>
        <v>0</v>
      </c>
      <c r="BW237" s="1819">
        <f t="shared" si="132"/>
        <v>0</v>
      </c>
      <c r="BX237" s="1819">
        <f t="shared" si="133"/>
        <v>0</v>
      </c>
      <c r="BY237" s="1819">
        <f t="shared" si="134"/>
        <v>0</v>
      </c>
      <c r="BZ237" s="1819">
        <f t="shared" si="135"/>
        <v>0</v>
      </c>
      <c r="CA237" s="1819">
        <f t="shared" si="136"/>
        <v>0</v>
      </c>
      <c r="CB237" s="1819">
        <f t="shared" si="137"/>
        <v>0</v>
      </c>
      <c r="CC237" s="1819">
        <f t="shared" si="138"/>
        <v>0</v>
      </c>
      <c r="CD237" s="1819">
        <f t="shared" si="139"/>
        <v>0</v>
      </c>
      <c r="CE237" s="1819">
        <f t="shared" si="140"/>
        <v>0</v>
      </c>
      <c r="CF237" s="1819">
        <f t="shared" si="141"/>
        <v>0</v>
      </c>
      <c r="CG237" s="1819">
        <f t="shared" si="142"/>
        <v>0</v>
      </c>
      <c r="CH237" s="1819">
        <f t="shared" si="143"/>
        <v>0</v>
      </c>
      <c r="CI237" s="1819">
        <f t="shared" si="144"/>
        <v>0</v>
      </c>
      <c r="CJ237" s="1819">
        <f t="shared" si="145"/>
        <v>0</v>
      </c>
      <c r="CK237" s="1819">
        <f t="shared" si="146"/>
        <v>0</v>
      </c>
      <c r="CL237" s="1819">
        <f t="shared" si="147"/>
        <v>0</v>
      </c>
      <c r="CM237" s="1796"/>
      <c r="CN237" s="1796"/>
      <c r="CO237" s="1796"/>
      <c r="CP237" s="1796"/>
      <c r="CQ237" s="1943"/>
      <c r="CR237" s="1796"/>
      <c r="CS237" s="1796"/>
      <c r="CT237" s="1796"/>
    </row>
    <row r="238" spans="1:98" ht="12.75" x14ac:dyDescent="0.2">
      <c r="A238" s="1808"/>
      <c r="B238" s="223" t="s">
        <v>110</v>
      </c>
      <c r="C238" s="1819">
        <f t="shared" si="60"/>
        <v>1465472</v>
      </c>
      <c r="D238" s="1819">
        <f t="shared" si="61"/>
        <v>879283.19999999995</v>
      </c>
      <c r="E238" s="1819">
        <f t="shared" si="62"/>
        <v>586188.80000000005</v>
      </c>
      <c r="F238" s="1819">
        <f t="shared" si="63"/>
        <v>1465472</v>
      </c>
      <c r="G238" s="1819">
        <f t="shared" si="64"/>
        <v>346810.78338148189</v>
      </c>
      <c r="H238" s="1819">
        <f t="shared" si="65"/>
        <v>119653.9825200974</v>
      </c>
      <c r="I238" s="1819">
        <f t="shared" si="66"/>
        <v>246358.33358318711</v>
      </c>
      <c r="J238" s="1819">
        <f t="shared" si="67"/>
        <v>0</v>
      </c>
      <c r="K238" s="1819">
        <f t="shared" si="68"/>
        <v>72300.080190888431</v>
      </c>
      <c r="L238" s="1819">
        <f t="shared" si="69"/>
        <v>92611.089972533344</v>
      </c>
      <c r="M238" s="1819">
        <f t="shared" si="70"/>
        <v>0</v>
      </c>
      <c r="N238" s="1819">
        <f t="shared" si="71"/>
        <v>135.27201780975184</v>
      </c>
      <c r="O238" s="1819">
        <f t="shared" si="72"/>
        <v>1413.6583340021659</v>
      </c>
      <c r="P238" s="1819">
        <f t="shared" si="73"/>
        <v>0</v>
      </c>
      <c r="Q238" s="1819">
        <f t="shared" si="74"/>
        <v>0</v>
      </c>
      <c r="R238" s="1819">
        <f t="shared" si="75"/>
        <v>0</v>
      </c>
      <c r="S238" s="1819">
        <f t="shared" si="76"/>
        <v>0</v>
      </c>
      <c r="T238" s="1819">
        <f t="shared" si="77"/>
        <v>0</v>
      </c>
      <c r="U238" s="1819">
        <f t="shared" si="78"/>
        <v>0</v>
      </c>
      <c r="V238" s="1819">
        <f t="shared" si="79"/>
        <v>0</v>
      </c>
      <c r="W238" s="1819">
        <f t="shared" si="80"/>
        <v>0</v>
      </c>
      <c r="X238" s="1819">
        <f t="shared" si="81"/>
        <v>0</v>
      </c>
      <c r="Y238" s="1819">
        <f t="shared" si="82"/>
        <v>0</v>
      </c>
      <c r="Z238" s="1819">
        <f t="shared" si="83"/>
        <v>0</v>
      </c>
      <c r="AA238" s="1819">
        <f t="shared" si="84"/>
        <v>879283.20000000019</v>
      </c>
      <c r="AB238" s="1819">
        <f t="shared" si="85"/>
        <v>366646.66328701051</v>
      </c>
      <c r="AC238" s="1819">
        <f t="shared" si="86"/>
        <v>48334.195570976335</v>
      </c>
      <c r="AD238" s="1819">
        <f t="shared" si="87"/>
        <v>35303.525871866463</v>
      </c>
      <c r="AE238" s="1819">
        <f t="shared" si="88"/>
        <v>0</v>
      </c>
      <c r="AF238" s="1819">
        <f t="shared" si="89"/>
        <v>22017.193647215994</v>
      </c>
      <c r="AG238" s="1819">
        <f t="shared" si="90"/>
        <v>34706.01815499131</v>
      </c>
      <c r="AH238" s="1819">
        <f t="shared" si="91"/>
        <v>71880.804050496081</v>
      </c>
      <c r="AI238" s="1819">
        <f t="shared" si="92"/>
        <v>4442.4367559649054</v>
      </c>
      <c r="AJ238" s="1819">
        <f t="shared" si="93"/>
        <v>2857.9626614784224</v>
      </c>
      <c r="AK238" s="1819">
        <f t="shared" si="94"/>
        <v>0</v>
      </c>
      <c r="AL238" s="1819">
        <f t="shared" si="95"/>
        <v>0</v>
      </c>
      <c r="AM238" s="1819">
        <f t="shared" si="96"/>
        <v>0</v>
      </c>
      <c r="AN238" s="1819">
        <f t="shared" si="97"/>
        <v>0</v>
      </c>
      <c r="AO238" s="1819">
        <f t="shared" si="98"/>
        <v>0</v>
      </c>
      <c r="AP238" s="1819">
        <f t="shared" si="99"/>
        <v>0</v>
      </c>
      <c r="AQ238" s="1819">
        <f t="shared" si="100"/>
        <v>0</v>
      </c>
      <c r="AR238" s="1819">
        <f t="shared" si="101"/>
        <v>0</v>
      </c>
      <c r="AS238" s="1819">
        <f t="shared" si="102"/>
        <v>0</v>
      </c>
      <c r="AT238" s="1819">
        <f t="shared" si="103"/>
        <v>0</v>
      </c>
      <c r="AU238" s="1819">
        <f t="shared" si="104"/>
        <v>0</v>
      </c>
      <c r="AV238" s="1819">
        <f t="shared" si="105"/>
        <v>586188.80000000005</v>
      </c>
      <c r="AW238" s="1819">
        <f t="shared" si="106"/>
        <v>0</v>
      </c>
      <c r="AX238" s="1819">
        <f t="shared" si="107"/>
        <v>0</v>
      </c>
      <c r="AY238" s="1819">
        <f t="shared" si="108"/>
        <v>0</v>
      </c>
      <c r="AZ238" s="1819">
        <f t="shared" si="109"/>
        <v>0</v>
      </c>
      <c r="BA238" s="1819">
        <f t="shared" si="110"/>
        <v>0</v>
      </c>
      <c r="BB238" s="1819">
        <f t="shared" si="111"/>
        <v>0</v>
      </c>
      <c r="BC238" s="1819">
        <f t="shared" si="112"/>
        <v>0</v>
      </c>
      <c r="BD238" s="1819">
        <f t="shared" si="113"/>
        <v>0</v>
      </c>
      <c r="BE238" s="1819">
        <f t="shared" si="114"/>
        <v>0</v>
      </c>
      <c r="BF238" s="1819">
        <f t="shared" si="115"/>
        <v>0</v>
      </c>
      <c r="BG238" s="1819">
        <f t="shared" si="116"/>
        <v>0</v>
      </c>
      <c r="BH238" s="1819">
        <f t="shared" si="117"/>
        <v>0</v>
      </c>
      <c r="BI238" s="1819">
        <f t="shared" si="118"/>
        <v>0</v>
      </c>
      <c r="BJ238" s="1819">
        <f t="shared" si="119"/>
        <v>0</v>
      </c>
      <c r="BK238" s="1819">
        <f t="shared" si="120"/>
        <v>0</v>
      </c>
      <c r="BL238" s="1819">
        <f t="shared" si="121"/>
        <v>0</v>
      </c>
      <c r="BM238" s="1819">
        <f t="shared" si="122"/>
        <v>0</v>
      </c>
      <c r="BN238" s="1819">
        <f t="shared" si="123"/>
        <v>0</v>
      </c>
      <c r="BO238" s="1819">
        <f t="shared" si="124"/>
        <v>0</v>
      </c>
      <c r="BP238" s="1819">
        <f t="shared" si="125"/>
        <v>0</v>
      </c>
      <c r="BQ238" s="1819">
        <f t="shared" si="126"/>
        <v>0</v>
      </c>
      <c r="BR238" s="1819">
        <f t="shared" si="127"/>
        <v>0</v>
      </c>
      <c r="BS238" s="1819">
        <f t="shared" si="128"/>
        <v>0</v>
      </c>
      <c r="BT238" s="1819">
        <f t="shared" si="129"/>
        <v>0</v>
      </c>
      <c r="BU238" s="1819">
        <f t="shared" si="130"/>
        <v>0</v>
      </c>
      <c r="BV238" s="1819">
        <f t="shared" si="131"/>
        <v>0</v>
      </c>
      <c r="BW238" s="1819">
        <f t="shared" si="132"/>
        <v>0</v>
      </c>
      <c r="BX238" s="1819">
        <f t="shared" si="133"/>
        <v>0</v>
      </c>
      <c r="BY238" s="1819">
        <f t="shared" si="134"/>
        <v>0</v>
      </c>
      <c r="BZ238" s="1819">
        <f t="shared" si="135"/>
        <v>0</v>
      </c>
      <c r="CA238" s="1819">
        <f t="shared" si="136"/>
        <v>0</v>
      </c>
      <c r="CB238" s="1819">
        <f t="shared" si="137"/>
        <v>0</v>
      </c>
      <c r="CC238" s="1819">
        <f t="shared" si="138"/>
        <v>0</v>
      </c>
      <c r="CD238" s="1819">
        <f t="shared" si="139"/>
        <v>0</v>
      </c>
      <c r="CE238" s="1819">
        <f t="shared" si="140"/>
        <v>0</v>
      </c>
      <c r="CF238" s="1819">
        <f t="shared" si="141"/>
        <v>0</v>
      </c>
      <c r="CG238" s="1819">
        <f t="shared" si="142"/>
        <v>0</v>
      </c>
      <c r="CH238" s="1819">
        <f t="shared" si="143"/>
        <v>0</v>
      </c>
      <c r="CI238" s="1819">
        <f t="shared" si="144"/>
        <v>0</v>
      </c>
      <c r="CJ238" s="1819">
        <f t="shared" si="145"/>
        <v>0</v>
      </c>
      <c r="CK238" s="1819">
        <f t="shared" si="146"/>
        <v>0</v>
      </c>
      <c r="CL238" s="1819">
        <f t="shared" si="147"/>
        <v>0</v>
      </c>
      <c r="CM238" s="1796"/>
      <c r="CN238" s="1796"/>
      <c r="CO238" s="1796"/>
      <c r="CP238" s="1796"/>
      <c r="CQ238" s="1943"/>
      <c r="CR238" s="1796"/>
      <c r="CS238" s="1796"/>
      <c r="CT238" s="1796"/>
    </row>
    <row r="239" spans="1:98" ht="12.75" x14ac:dyDescent="0.2">
      <c r="A239" s="1808"/>
      <c r="B239" s="1805" t="s">
        <v>534</v>
      </c>
      <c r="C239" s="1819">
        <f t="shared" si="60"/>
        <v>324800</v>
      </c>
      <c r="D239" s="1819">
        <f t="shared" si="61"/>
        <v>194880</v>
      </c>
      <c r="E239" s="1819">
        <f t="shared" si="62"/>
        <v>129920</v>
      </c>
      <c r="F239" s="1819">
        <f t="shared" si="63"/>
        <v>324800</v>
      </c>
      <c r="G239" s="1819">
        <f t="shared" si="64"/>
        <v>63165.507419676069</v>
      </c>
      <c r="H239" s="1819">
        <f t="shared" si="65"/>
        <v>21792.8763545781</v>
      </c>
      <c r="I239" s="1819">
        <f t="shared" si="66"/>
        <v>48865.525233813227</v>
      </c>
      <c r="J239" s="1819">
        <f t="shared" si="67"/>
        <v>0</v>
      </c>
      <c r="K239" s="1819">
        <f t="shared" si="68"/>
        <v>25133.220143011771</v>
      </c>
      <c r="L239" s="1819">
        <f t="shared" si="69"/>
        <v>35640.760325493677</v>
      </c>
      <c r="M239" s="1819">
        <f t="shared" si="70"/>
        <v>0</v>
      </c>
      <c r="N239" s="1819">
        <f t="shared" si="71"/>
        <v>24.637427825413663</v>
      </c>
      <c r="O239" s="1819">
        <f t="shared" si="72"/>
        <v>257.47309560175762</v>
      </c>
      <c r="P239" s="1819">
        <f t="shared" si="73"/>
        <v>0</v>
      </c>
      <c r="Q239" s="1819">
        <f t="shared" si="74"/>
        <v>0</v>
      </c>
      <c r="R239" s="1819">
        <f t="shared" si="75"/>
        <v>0</v>
      </c>
      <c r="S239" s="1819">
        <f t="shared" si="76"/>
        <v>0</v>
      </c>
      <c r="T239" s="1819">
        <f t="shared" si="77"/>
        <v>0</v>
      </c>
      <c r="U239" s="1819">
        <f t="shared" si="78"/>
        <v>0</v>
      </c>
      <c r="V239" s="1819">
        <f t="shared" si="79"/>
        <v>0</v>
      </c>
      <c r="W239" s="1819">
        <f t="shared" si="80"/>
        <v>0</v>
      </c>
      <c r="X239" s="1819">
        <f t="shared" si="81"/>
        <v>0</v>
      </c>
      <c r="Y239" s="1819">
        <f t="shared" si="82"/>
        <v>0</v>
      </c>
      <c r="Z239" s="1819">
        <f t="shared" si="83"/>
        <v>0</v>
      </c>
      <c r="AA239" s="1819">
        <f t="shared" si="84"/>
        <v>194880.00000000003</v>
      </c>
      <c r="AB239" s="1819">
        <f t="shared" si="85"/>
        <v>94770.463331456354</v>
      </c>
      <c r="AC239" s="1819">
        <f t="shared" si="86"/>
        <v>10455.965445697071</v>
      </c>
      <c r="AD239" s="1819">
        <f t="shared" si="87"/>
        <v>1284.2786692507002</v>
      </c>
      <c r="AE239" s="1819">
        <f t="shared" si="88"/>
        <v>0</v>
      </c>
      <c r="AF239" s="1819">
        <f t="shared" si="89"/>
        <v>29.429920797189006</v>
      </c>
      <c r="AG239" s="1819">
        <f t="shared" si="90"/>
        <v>7.3574801992972514</v>
      </c>
      <c r="AH239" s="1819">
        <f t="shared" si="91"/>
        <v>21292.523313091358</v>
      </c>
      <c r="AI239" s="1819">
        <f t="shared" si="92"/>
        <v>1312.8963384128656</v>
      </c>
      <c r="AJ239" s="1819">
        <f t="shared" si="93"/>
        <v>767.0855010951575</v>
      </c>
      <c r="AK239" s="1819">
        <f t="shared" si="94"/>
        <v>0</v>
      </c>
      <c r="AL239" s="1819">
        <f t="shared" si="95"/>
        <v>0</v>
      </c>
      <c r="AM239" s="1819">
        <f t="shared" si="96"/>
        <v>0</v>
      </c>
      <c r="AN239" s="1819">
        <f t="shared" si="97"/>
        <v>0</v>
      </c>
      <c r="AO239" s="1819">
        <f t="shared" si="98"/>
        <v>0</v>
      </c>
      <c r="AP239" s="1819">
        <f t="shared" si="99"/>
        <v>0</v>
      </c>
      <c r="AQ239" s="1819">
        <f t="shared" si="100"/>
        <v>0</v>
      </c>
      <c r="AR239" s="1819">
        <f t="shared" si="101"/>
        <v>0</v>
      </c>
      <c r="AS239" s="1819">
        <f t="shared" si="102"/>
        <v>0</v>
      </c>
      <c r="AT239" s="1819">
        <f t="shared" si="103"/>
        <v>0</v>
      </c>
      <c r="AU239" s="1819">
        <f t="shared" si="104"/>
        <v>0</v>
      </c>
      <c r="AV239" s="1819">
        <f t="shared" si="105"/>
        <v>129920</v>
      </c>
      <c r="AW239" s="1819">
        <f t="shared" si="106"/>
        <v>0</v>
      </c>
      <c r="AX239" s="1819">
        <f t="shared" si="107"/>
        <v>0</v>
      </c>
      <c r="AY239" s="1819">
        <f t="shared" si="108"/>
        <v>0</v>
      </c>
      <c r="AZ239" s="1819">
        <f t="shared" si="109"/>
        <v>0</v>
      </c>
      <c r="BA239" s="1819">
        <f t="shared" si="110"/>
        <v>0</v>
      </c>
      <c r="BB239" s="1819">
        <f t="shared" si="111"/>
        <v>0</v>
      </c>
      <c r="BC239" s="1819">
        <f t="shared" si="112"/>
        <v>0</v>
      </c>
      <c r="BD239" s="1819">
        <f t="shared" si="113"/>
        <v>0</v>
      </c>
      <c r="BE239" s="1819">
        <f t="shared" si="114"/>
        <v>0</v>
      </c>
      <c r="BF239" s="1819">
        <f t="shared" si="115"/>
        <v>0</v>
      </c>
      <c r="BG239" s="1819">
        <f t="shared" si="116"/>
        <v>0</v>
      </c>
      <c r="BH239" s="1819">
        <f t="shared" si="117"/>
        <v>0</v>
      </c>
      <c r="BI239" s="1819">
        <f t="shared" si="118"/>
        <v>0</v>
      </c>
      <c r="BJ239" s="1819">
        <f t="shared" si="119"/>
        <v>0</v>
      </c>
      <c r="BK239" s="1819">
        <f t="shared" si="120"/>
        <v>0</v>
      </c>
      <c r="BL239" s="1819">
        <f t="shared" si="121"/>
        <v>0</v>
      </c>
      <c r="BM239" s="1819">
        <f t="shared" si="122"/>
        <v>0</v>
      </c>
      <c r="BN239" s="1819">
        <f t="shared" si="123"/>
        <v>0</v>
      </c>
      <c r="BO239" s="1819">
        <f t="shared" si="124"/>
        <v>0</v>
      </c>
      <c r="BP239" s="1819">
        <f t="shared" si="125"/>
        <v>0</v>
      </c>
      <c r="BQ239" s="1819">
        <f t="shared" si="126"/>
        <v>0</v>
      </c>
      <c r="BR239" s="1819">
        <f t="shared" si="127"/>
        <v>0</v>
      </c>
      <c r="BS239" s="1819">
        <f t="shared" si="128"/>
        <v>0</v>
      </c>
      <c r="BT239" s="1819">
        <f t="shared" si="129"/>
        <v>0</v>
      </c>
      <c r="BU239" s="1819">
        <f t="shared" si="130"/>
        <v>0</v>
      </c>
      <c r="BV239" s="1819">
        <f t="shared" si="131"/>
        <v>0</v>
      </c>
      <c r="BW239" s="1819">
        <f t="shared" si="132"/>
        <v>0</v>
      </c>
      <c r="BX239" s="1819">
        <f t="shared" si="133"/>
        <v>0</v>
      </c>
      <c r="BY239" s="1819">
        <f t="shared" si="134"/>
        <v>0</v>
      </c>
      <c r="BZ239" s="1819">
        <f t="shared" si="135"/>
        <v>0</v>
      </c>
      <c r="CA239" s="1819">
        <f t="shared" si="136"/>
        <v>0</v>
      </c>
      <c r="CB239" s="1819">
        <f t="shared" si="137"/>
        <v>0</v>
      </c>
      <c r="CC239" s="1819">
        <f t="shared" si="138"/>
        <v>0</v>
      </c>
      <c r="CD239" s="1819">
        <f t="shared" si="139"/>
        <v>0</v>
      </c>
      <c r="CE239" s="1819">
        <f t="shared" si="140"/>
        <v>0</v>
      </c>
      <c r="CF239" s="1819">
        <f t="shared" si="141"/>
        <v>0</v>
      </c>
      <c r="CG239" s="1819">
        <f t="shared" si="142"/>
        <v>0</v>
      </c>
      <c r="CH239" s="1819">
        <f t="shared" si="143"/>
        <v>0</v>
      </c>
      <c r="CI239" s="1819">
        <f t="shared" si="144"/>
        <v>0</v>
      </c>
      <c r="CJ239" s="1819">
        <f t="shared" si="145"/>
        <v>0</v>
      </c>
      <c r="CK239" s="1819">
        <f t="shared" si="146"/>
        <v>0</v>
      </c>
      <c r="CL239" s="1819">
        <f t="shared" si="147"/>
        <v>0</v>
      </c>
      <c r="CM239" s="1796"/>
      <c r="CN239" s="1796"/>
      <c r="CO239" s="1796"/>
      <c r="CP239" s="1796"/>
      <c r="CQ239" s="1943"/>
      <c r="CR239" s="1796"/>
      <c r="CS239" s="1796"/>
      <c r="CT239" s="1796"/>
    </row>
    <row r="240" spans="1:98" ht="12.75" x14ac:dyDescent="0.2">
      <c r="A240" s="1808"/>
      <c r="B240" s="1790" t="s">
        <v>535</v>
      </c>
      <c r="C240" s="1819">
        <f t="shared" si="60"/>
        <v>1213894</v>
      </c>
      <c r="D240" s="1819">
        <f t="shared" si="61"/>
        <v>728336.4</v>
      </c>
      <c r="E240" s="1819">
        <f t="shared" si="62"/>
        <v>485557.6</v>
      </c>
      <c r="F240" s="1819">
        <f t="shared" si="63"/>
        <v>1213894</v>
      </c>
      <c r="G240" s="1819">
        <f t="shared" si="64"/>
        <v>308881.18321473163</v>
      </c>
      <c r="H240" s="1819">
        <f t="shared" si="65"/>
        <v>106567.8043133648</v>
      </c>
      <c r="I240" s="1819">
        <f t="shared" si="66"/>
        <v>213112.93307481616</v>
      </c>
      <c r="J240" s="1819">
        <f t="shared" si="67"/>
        <v>0</v>
      </c>
      <c r="K240" s="1819">
        <f t="shared" si="68"/>
        <v>45521.623827453463</v>
      </c>
      <c r="L240" s="1819">
        <f t="shared" si="69"/>
        <v>52873.326838952569</v>
      </c>
      <c r="M240" s="1819">
        <f t="shared" si="70"/>
        <v>0</v>
      </c>
      <c r="N240" s="1819">
        <f t="shared" si="71"/>
        <v>120.4777444043899</v>
      </c>
      <c r="O240" s="1819">
        <f t="shared" si="72"/>
        <v>1259.0509862770045</v>
      </c>
      <c r="P240" s="1819">
        <f t="shared" si="73"/>
        <v>0</v>
      </c>
      <c r="Q240" s="1819">
        <f t="shared" si="74"/>
        <v>0</v>
      </c>
      <c r="R240" s="1819">
        <f t="shared" si="75"/>
        <v>0</v>
      </c>
      <c r="S240" s="1819">
        <f t="shared" si="76"/>
        <v>0</v>
      </c>
      <c r="T240" s="1819">
        <f t="shared" si="77"/>
        <v>0</v>
      </c>
      <c r="U240" s="1819">
        <f t="shared" si="78"/>
        <v>0</v>
      </c>
      <c r="V240" s="1819">
        <f t="shared" si="79"/>
        <v>0</v>
      </c>
      <c r="W240" s="1819">
        <f t="shared" si="80"/>
        <v>0</v>
      </c>
      <c r="X240" s="1819">
        <f t="shared" si="81"/>
        <v>0</v>
      </c>
      <c r="Y240" s="1819">
        <f t="shared" si="82"/>
        <v>0</v>
      </c>
      <c r="Z240" s="1819">
        <f t="shared" si="83"/>
        <v>0</v>
      </c>
      <c r="AA240" s="1819">
        <f t="shared" si="84"/>
        <v>728336.40000000014</v>
      </c>
      <c r="AB240" s="1819">
        <f t="shared" si="85"/>
        <v>354316.2527094098</v>
      </c>
      <c r="AC240" s="1819">
        <f t="shared" si="86"/>
        <v>39091.488686948156</v>
      </c>
      <c r="AD240" s="1819">
        <f t="shared" si="87"/>
        <v>4713.0118291819681</v>
      </c>
      <c r="AE240" s="1819">
        <f t="shared" si="88"/>
        <v>0</v>
      </c>
      <c r="AF240" s="1819">
        <f t="shared" si="89"/>
        <v>43.659501282895491</v>
      </c>
      <c r="AG240" s="1819">
        <f t="shared" si="90"/>
        <v>10.914875320723873</v>
      </c>
      <c r="AH240" s="1819">
        <f t="shared" si="91"/>
        <v>79605.889913573585</v>
      </c>
      <c r="AI240" s="1819">
        <f t="shared" si="92"/>
        <v>4908.4967453983991</v>
      </c>
      <c r="AJ240" s="1819">
        <f t="shared" si="93"/>
        <v>2867.8857388844572</v>
      </c>
      <c r="AK240" s="1819">
        <f t="shared" si="94"/>
        <v>0</v>
      </c>
      <c r="AL240" s="1819">
        <f t="shared" si="95"/>
        <v>0</v>
      </c>
      <c r="AM240" s="1819">
        <f t="shared" si="96"/>
        <v>0</v>
      </c>
      <c r="AN240" s="1819">
        <f t="shared" si="97"/>
        <v>0</v>
      </c>
      <c r="AO240" s="1819">
        <f t="shared" si="98"/>
        <v>0</v>
      </c>
      <c r="AP240" s="1819">
        <f t="shared" si="99"/>
        <v>0</v>
      </c>
      <c r="AQ240" s="1819">
        <f t="shared" si="100"/>
        <v>0</v>
      </c>
      <c r="AR240" s="1819">
        <f t="shared" si="101"/>
        <v>0</v>
      </c>
      <c r="AS240" s="1819">
        <f t="shared" si="102"/>
        <v>0</v>
      </c>
      <c r="AT240" s="1819">
        <f t="shared" si="103"/>
        <v>0</v>
      </c>
      <c r="AU240" s="1819">
        <f t="shared" si="104"/>
        <v>0</v>
      </c>
      <c r="AV240" s="1819">
        <f t="shared" si="105"/>
        <v>485557.60000000009</v>
      </c>
      <c r="AW240" s="1819">
        <f t="shared" si="106"/>
        <v>0</v>
      </c>
      <c r="AX240" s="1819">
        <f t="shared" si="107"/>
        <v>0</v>
      </c>
      <c r="AY240" s="1819">
        <f t="shared" si="108"/>
        <v>0</v>
      </c>
      <c r="AZ240" s="1819">
        <f t="shared" si="109"/>
        <v>0</v>
      </c>
      <c r="BA240" s="1819">
        <f t="shared" si="110"/>
        <v>0</v>
      </c>
      <c r="BB240" s="1819">
        <f t="shared" si="111"/>
        <v>0</v>
      </c>
      <c r="BC240" s="1819">
        <f t="shared" si="112"/>
        <v>0</v>
      </c>
      <c r="BD240" s="1819">
        <f t="shared" si="113"/>
        <v>0</v>
      </c>
      <c r="BE240" s="1819">
        <f t="shared" si="114"/>
        <v>0</v>
      </c>
      <c r="BF240" s="1819">
        <f t="shared" si="115"/>
        <v>0</v>
      </c>
      <c r="BG240" s="1819">
        <f t="shared" si="116"/>
        <v>0</v>
      </c>
      <c r="BH240" s="1819">
        <f t="shared" si="117"/>
        <v>0</v>
      </c>
      <c r="BI240" s="1819">
        <f t="shared" si="118"/>
        <v>0</v>
      </c>
      <c r="BJ240" s="1819">
        <f t="shared" si="119"/>
        <v>0</v>
      </c>
      <c r="BK240" s="1819">
        <f t="shared" si="120"/>
        <v>0</v>
      </c>
      <c r="BL240" s="1819">
        <f t="shared" si="121"/>
        <v>0</v>
      </c>
      <c r="BM240" s="1819">
        <f t="shared" si="122"/>
        <v>0</v>
      </c>
      <c r="BN240" s="1819">
        <f t="shared" si="123"/>
        <v>0</v>
      </c>
      <c r="BO240" s="1819">
        <f t="shared" si="124"/>
        <v>0</v>
      </c>
      <c r="BP240" s="1819">
        <f t="shared" si="125"/>
        <v>0</v>
      </c>
      <c r="BQ240" s="1819">
        <f t="shared" si="126"/>
        <v>0</v>
      </c>
      <c r="BR240" s="1819">
        <f t="shared" si="127"/>
        <v>0</v>
      </c>
      <c r="BS240" s="1819">
        <f t="shared" si="128"/>
        <v>0</v>
      </c>
      <c r="BT240" s="1819">
        <f t="shared" si="129"/>
        <v>0</v>
      </c>
      <c r="BU240" s="1819">
        <f t="shared" si="130"/>
        <v>0</v>
      </c>
      <c r="BV240" s="1819">
        <f t="shared" si="131"/>
        <v>0</v>
      </c>
      <c r="BW240" s="1819">
        <f t="shared" si="132"/>
        <v>0</v>
      </c>
      <c r="BX240" s="1819">
        <f t="shared" si="133"/>
        <v>0</v>
      </c>
      <c r="BY240" s="1819">
        <f t="shared" si="134"/>
        <v>0</v>
      </c>
      <c r="BZ240" s="1819">
        <f t="shared" si="135"/>
        <v>0</v>
      </c>
      <c r="CA240" s="1819">
        <f t="shared" si="136"/>
        <v>0</v>
      </c>
      <c r="CB240" s="1819">
        <f t="shared" si="137"/>
        <v>0</v>
      </c>
      <c r="CC240" s="1819">
        <f t="shared" si="138"/>
        <v>0</v>
      </c>
      <c r="CD240" s="1819">
        <f t="shared" si="139"/>
        <v>0</v>
      </c>
      <c r="CE240" s="1819">
        <f t="shared" si="140"/>
        <v>0</v>
      </c>
      <c r="CF240" s="1819">
        <f t="shared" si="141"/>
        <v>0</v>
      </c>
      <c r="CG240" s="1819">
        <f t="shared" si="142"/>
        <v>0</v>
      </c>
      <c r="CH240" s="1819">
        <f t="shared" si="143"/>
        <v>0</v>
      </c>
      <c r="CI240" s="1819">
        <f t="shared" si="144"/>
        <v>0</v>
      </c>
      <c r="CJ240" s="1819">
        <f t="shared" si="145"/>
        <v>0</v>
      </c>
      <c r="CK240" s="1819">
        <f t="shared" si="146"/>
        <v>0</v>
      </c>
      <c r="CL240" s="1819">
        <f t="shared" si="147"/>
        <v>0</v>
      </c>
      <c r="CM240" s="1796"/>
      <c r="CN240" s="1796"/>
      <c r="CO240" s="1796"/>
      <c r="CP240" s="1796"/>
      <c r="CQ240" s="1943"/>
      <c r="CR240" s="1796"/>
      <c r="CS240" s="1796"/>
      <c r="CT240" s="1796"/>
    </row>
    <row r="241" spans="1:98" ht="12.75" x14ac:dyDescent="0.2">
      <c r="A241" s="1808"/>
      <c r="B241" s="223" t="s">
        <v>1515</v>
      </c>
      <c r="C241" s="1819">
        <f t="shared" si="60"/>
        <v>0</v>
      </c>
      <c r="D241" s="1819">
        <f t="shared" si="61"/>
        <v>0</v>
      </c>
      <c r="E241" s="1819">
        <f t="shared" si="62"/>
        <v>0</v>
      </c>
      <c r="F241" s="1819">
        <f t="shared" si="63"/>
        <v>0</v>
      </c>
      <c r="G241" s="1819">
        <f t="shared" si="64"/>
        <v>0</v>
      </c>
      <c r="H241" s="1819">
        <f t="shared" si="65"/>
        <v>0</v>
      </c>
      <c r="I241" s="1819">
        <f t="shared" si="66"/>
        <v>0</v>
      </c>
      <c r="J241" s="1819">
        <f t="shared" si="67"/>
        <v>0</v>
      </c>
      <c r="K241" s="1819">
        <f t="shared" si="68"/>
        <v>0</v>
      </c>
      <c r="L241" s="1819">
        <f t="shared" si="69"/>
        <v>0</v>
      </c>
      <c r="M241" s="1819">
        <f t="shared" si="70"/>
        <v>0</v>
      </c>
      <c r="N241" s="1819">
        <f t="shared" si="71"/>
        <v>0</v>
      </c>
      <c r="O241" s="1819">
        <f t="shared" si="72"/>
        <v>0</v>
      </c>
      <c r="P241" s="1819">
        <f t="shared" si="73"/>
        <v>0</v>
      </c>
      <c r="Q241" s="1819">
        <f t="shared" si="74"/>
        <v>0</v>
      </c>
      <c r="R241" s="1819">
        <f t="shared" si="75"/>
        <v>0</v>
      </c>
      <c r="S241" s="1819">
        <f t="shared" si="76"/>
        <v>0</v>
      </c>
      <c r="T241" s="1819">
        <f t="shared" si="77"/>
        <v>0</v>
      </c>
      <c r="U241" s="1819">
        <f t="shared" si="78"/>
        <v>0</v>
      </c>
      <c r="V241" s="1819">
        <f t="shared" si="79"/>
        <v>0</v>
      </c>
      <c r="W241" s="1819">
        <f t="shared" si="80"/>
        <v>0</v>
      </c>
      <c r="X241" s="1819">
        <f t="shared" si="81"/>
        <v>0</v>
      </c>
      <c r="Y241" s="1819">
        <f t="shared" si="82"/>
        <v>0</v>
      </c>
      <c r="Z241" s="1819">
        <f t="shared" si="83"/>
        <v>0</v>
      </c>
      <c r="AA241" s="1819">
        <f t="shared" si="84"/>
        <v>0</v>
      </c>
      <c r="AB241" s="1819">
        <f t="shared" si="85"/>
        <v>0</v>
      </c>
      <c r="AC241" s="1819">
        <f t="shared" si="86"/>
        <v>0</v>
      </c>
      <c r="AD241" s="1819">
        <f t="shared" si="87"/>
        <v>0</v>
      </c>
      <c r="AE241" s="1819">
        <f t="shared" si="88"/>
        <v>0</v>
      </c>
      <c r="AF241" s="1819">
        <f t="shared" si="89"/>
        <v>0</v>
      </c>
      <c r="AG241" s="1819">
        <f t="shared" si="90"/>
        <v>0</v>
      </c>
      <c r="AH241" s="1819">
        <f t="shared" si="91"/>
        <v>0</v>
      </c>
      <c r="AI241" s="1819">
        <f t="shared" si="92"/>
        <v>0</v>
      </c>
      <c r="AJ241" s="1819">
        <f t="shared" si="93"/>
        <v>0</v>
      </c>
      <c r="AK241" s="1819">
        <f t="shared" si="94"/>
        <v>0</v>
      </c>
      <c r="AL241" s="1819">
        <f t="shared" si="95"/>
        <v>0</v>
      </c>
      <c r="AM241" s="1819">
        <f t="shared" si="96"/>
        <v>0</v>
      </c>
      <c r="AN241" s="1819">
        <f t="shared" si="97"/>
        <v>0</v>
      </c>
      <c r="AO241" s="1819">
        <f t="shared" si="98"/>
        <v>0</v>
      </c>
      <c r="AP241" s="1819">
        <f t="shared" si="99"/>
        <v>0</v>
      </c>
      <c r="AQ241" s="1819">
        <f t="shared" si="100"/>
        <v>0</v>
      </c>
      <c r="AR241" s="1819">
        <f t="shared" si="101"/>
        <v>0</v>
      </c>
      <c r="AS241" s="1819">
        <f t="shared" si="102"/>
        <v>0</v>
      </c>
      <c r="AT241" s="1819">
        <f t="shared" si="103"/>
        <v>0</v>
      </c>
      <c r="AU241" s="1819">
        <f t="shared" si="104"/>
        <v>0</v>
      </c>
      <c r="AV241" s="1819">
        <f t="shared" si="105"/>
        <v>0</v>
      </c>
      <c r="AW241" s="1819">
        <f t="shared" si="106"/>
        <v>0</v>
      </c>
      <c r="AX241" s="1819">
        <f t="shared" si="107"/>
        <v>0</v>
      </c>
      <c r="AY241" s="1819">
        <f t="shared" si="108"/>
        <v>0</v>
      </c>
      <c r="AZ241" s="1819">
        <f t="shared" si="109"/>
        <v>0</v>
      </c>
      <c r="BA241" s="1819">
        <f t="shared" si="110"/>
        <v>0</v>
      </c>
      <c r="BB241" s="1819">
        <f t="shared" si="111"/>
        <v>0</v>
      </c>
      <c r="BC241" s="1819">
        <f t="shared" si="112"/>
        <v>0</v>
      </c>
      <c r="BD241" s="1819">
        <f t="shared" si="113"/>
        <v>0</v>
      </c>
      <c r="BE241" s="1819">
        <f t="shared" si="114"/>
        <v>0</v>
      </c>
      <c r="BF241" s="1819">
        <f t="shared" si="115"/>
        <v>0</v>
      </c>
      <c r="BG241" s="1819">
        <f t="shared" si="116"/>
        <v>0</v>
      </c>
      <c r="BH241" s="1819">
        <f t="shared" si="117"/>
        <v>0</v>
      </c>
      <c r="BI241" s="1819">
        <f t="shared" si="118"/>
        <v>0</v>
      </c>
      <c r="BJ241" s="1819">
        <f t="shared" si="119"/>
        <v>0</v>
      </c>
      <c r="BK241" s="1819">
        <f t="shared" si="120"/>
        <v>0</v>
      </c>
      <c r="BL241" s="1819">
        <f t="shared" si="121"/>
        <v>0</v>
      </c>
      <c r="BM241" s="1819">
        <f t="shared" si="122"/>
        <v>0</v>
      </c>
      <c r="BN241" s="1819">
        <f t="shared" si="123"/>
        <v>0</v>
      </c>
      <c r="BO241" s="1819">
        <f t="shared" si="124"/>
        <v>0</v>
      </c>
      <c r="BP241" s="1819">
        <f t="shared" si="125"/>
        <v>0</v>
      </c>
      <c r="BQ241" s="1819">
        <f t="shared" si="126"/>
        <v>0</v>
      </c>
      <c r="BR241" s="1819">
        <f t="shared" si="127"/>
        <v>0</v>
      </c>
      <c r="BS241" s="1819">
        <f t="shared" si="128"/>
        <v>0</v>
      </c>
      <c r="BT241" s="1819">
        <f t="shared" si="129"/>
        <v>0</v>
      </c>
      <c r="BU241" s="1819">
        <f t="shared" si="130"/>
        <v>0</v>
      </c>
      <c r="BV241" s="1819">
        <f t="shared" si="131"/>
        <v>0</v>
      </c>
      <c r="BW241" s="1819">
        <f t="shared" si="132"/>
        <v>0</v>
      </c>
      <c r="BX241" s="1819">
        <f t="shared" si="133"/>
        <v>0</v>
      </c>
      <c r="BY241" s="1819">
        <f t="shared" si="134"/>
        <v>0</v>
      </c>
      <c r="BZ241" s="1819">
        <f t="shared" si="135"/>
        <v>0</v>
      </c>
      <c r="CA241" s="1819">
        <f t="shared" si="136"/>
        <v>0</v>
      </c>
      <c r="CB241" s="1819">
        <f t="shared" si="137"/>
        <v>0</v>
      </c>
      <c r="CC241" s="1819">
        <f t="shared" si="138"/>
        <v>0</v>
      </c>
      <c r="CD241" s="1819">
        <f t="shared" si="139"/>
        <v>0</v>
      </c>
      <c r="CE241" s="1819">
        <f t="shared" si="140"/>
        <v>0</v>
      </c>
      <c r="CF241" s="1819">
        <f t="shared" si="141"/>
        <v>0</v>
      </c>
      <c r="CG241" s="1819">
        <f t="shared" si="142"/>
        <v>0</v>
      </c>
      <c r="CH241" s="1819">
        <f t="shared" si="143"/>
        <v>0</v>
      </c>
      <c r="CI241" s="1819">
        <f t="shared" si="144"/>
        <v>0</v>
      </c>
      <c r="CJ241" s="1819">
        <f t="shared" si="145"/>
        <v>0</v>
      </c>
      <c r="CK241" s="1819">
        <f t="shared" si="146"/>
        <v>0</v>
      </c>
      <c r="CL241" s="1819">
        <f t="shared" si="147"/>
        <v>0</v>
      </c>
      <c r="CM241" s="1796"/>
      <c r="CN241" s="1796"/>
      <c r="CO241" s="1796"/>
      <c r="CP241" s="1796"/>
      <c r="CQ241" s="1943"/>
      <c r="CR241" s="1796"/>
      <c r="CS241" s="1796"/>
      <c r="CT241" s="1796"/>
    </row>
    <row r="242" spans="1:98" ht="12.75" x14ac:dyDescent="0.2">
      <c r="A242" s="1808"/>
      <c r="B242" s="223" t="s">
        <v>1441</v>
      </c>
      <c r="C242" s="1819">
        <f t="shared" si="60"/>
        <v>162000</v>
      </c>
      <c r="D242" s="1819">
        <f t="shared" si="61"/>
        <v>0</v>
      </c>
      <c r="E242" s="1819">
        <f t="shared" si="62"/>
        <v>162000</v>
      </c>
      <c r="F242" s="1819">
        <f t="shared" si="63"/>
        <v>162000</v>
      </c>
      <c r="G242" s="1819">
        <f t="shared" si="64"/>
        <v>0</v>
      </c>
      <c r="H242" s="1819">
        <f t="shared" si="65"/>
        <v>0</v>
      </c>
      <c r="I242" s="1819">
        <f t="shared" si="66"/>
        <v>0</v>
      </c>
      <c r="J242" s="1819">
        <f t="shared" si="67"/>
        <v>0</v>
      </c>
      <c r="K242" s="1819">
        <f t="shared" si="68"/>
        <v>0</v>
      </c>
      <c r="L242" s="1819">
        <f t="shared" si="69"/>
        <v>0</v>
      </c>
      <c r="M242" s="1819">
        <f t="shared" si="70"/>
        <v>0</v>
      </c>
      <c r="N242" s="1819">
        <f t="shared" si="71"/>
        <v>0</v>
      </c>
      <c r="O242" s="1819">
        <f t="shared" si="72"/>
        <v>0</v>
      </c>
      <c r="P242" s="1819">
        <f t="shared" si="73"/>
        <v>0</v>
      </c>
      <c r="Q242" s="1819">
        <f t="shared" si="74"/>
        <v>0</v>
      </c>
      <c r="R242" s="1819">
        <f t="shared" si="75"/>
        <v>0</v>
      </c>
      <c r="S242" s="1819">
        <f t="shared" si="76"/>
        <v>0</v>
      </c>
      <c r="T242" s="1819">
        <f t="shared" si="77"/>
        <v>0</v>
      </c>
      <c r="U242" s="1819">
        <f t="shared" si="78"/>
        <v>0</v>
      </c>
      <c r="V242" s="1819">
        <f t="shared" si="79"/>
        <v>0</v>
      </c>
      <c r="W242" s="1819">
        <f t="shared" si="80"/>
        <v>0</v>
      </c>
      <c r="X242" s="1819">
        <f t="shared" si="81"/>
        <v>0</v>
      </c>
      <c r="Y242" s="1819">
        <f t="shared" si="82"/>
        <v>0</v>
      </c>
      <c r="Z242" s="1819">
        <f t="shared" si="83"/>
        <v>0</v>
      </c>
      <c r="AA242" s="1819">
        <f t="shared" si="84"/>
        <v>0</v>
      </c>
      <c r="AB242" s="1819">
        <f t="shared" si="85"/>
        <v>138212.47391656856</v>
      </c>
      <c r="AC242" s="1819">
        <f t="shared" si="86"/>
        <v>19396.601950373453</v>
      </c>
      <c r="AD242" s="1819">
        <f t="shared" si="87"/>
        <v>4390.9241330579907</v>
      </c>
      <c r="AE242" s="1819">
        <f t="shared" si="88"/>
        <v>0</v>
      </c>
      <c r="AF242" s="1819">
        <f t="shared" si="89"/>
        <v>0</v>
      </c>
      <c r="AG242" s="1819">
        <f t="shared" si="90"/>
        <v>0</v>
      </c>
      <c r="AH242" s="1819">
        <f t="shared" si="91"/>
        <v>0</v>
      </c>
      <c r="AI242" s="1819">
        <f t="shared" si="92"/>
        <v>0</v>
      </c>
      <c r="AJ242" s="1819">
        <f t="shared" si="93"/>
        <v>0</v>
      </c>
      <c r="AK242" s="1819">
        <f t="shared" si="94"/>
        <v>0</v>
      </c>
      <c r="AL242" s="1819">
        <f t="shared" si="95"/>
        <v>0</v>
      </c>
      <c r="AM242" s="1819">
        <f t="shared" si="96"/>
        <v>0</v>
      </c>
      <c r="AN242" s="1819">
        <f t="shared" si="97"/>
        <v>0</v>
      </c>
      <c r="AO242" s="1819">
        <f t="shared" si="98"/>
        <v>0</v>
      </c>
      <c r="AP242" s="1819">
        <f t="shared" si="99"/>
        <v>0</v>
      </c>
      <c r="AQ242" s="1819">
        <f t="shared" si="100"/>
        <v>0</v>
      </c>
      <c r="AR242" s="1819">
        <f t="shared" si="101"/>
        <v>0</v>
      </c>
      <c r="AS242" s="1819">
        <f t="shared" si="102"/>
        <v>0</v>
      </c>
      <c r="AT242" s="1819">
        <f t="shared" si="103"/>
        <v>0</v>
      </c>
      <c r="AU242" s="1819">
        <f t="shared" si="104"/>
        <v>0</v>
      </c>
      <c r="AV242" s="1819">
        <f t="shared" si="105"/>
        <v>162000</v>
      </c>
      <c r="AW242" s="1819">
        <f t="shared" si="106"/>
        <v>0</v>
      </c>
      <c r="AX242" s="1819">
        <f t="shared" si="107"/>
        <v>0</v>
      </c>
      <c r="AY242" s="1819">
        <f t="shared" si="108"/>
        <v>0</v>
      </c>
      <c r="AZ242" s="1819">
        <f t="shared" si="109"/>
        <v>0</v>
      </c>
      <c r="BA242" s="1819">
        <f t="shared" si="110"/>
        <v>0</v>
      </c>
      <c r="BB242" s="1819">
        <f t="shared" si="111"/>
        <v>0</v>
      </c>
      <c r="BC242" s="1819">
        <f t="shared" si="112"/>
        <v>0</v>
      </c>
      <c r="BD242" s="1819">
        <f t="shared" si="113"/>
        <v>0</v>
      </c>
      <c r="BE242" s="1819">
        <f t="shared" si="114"/>
        <v>0</v>
      </c>
      <c r="BF242" s="1819">
        <f t="shared" si="115"/>
        <v>0</v>
      </c>
      <c r="BG242" s="1819">
        <f t="shared" si="116"/>
        <v>0</v>
      </c>
      <c r="BH242" s="1819">
        <f t="shared" si="117"/>
        <v>0</v>
      </c>
      <c r="BI242" s="1819">
        <f t="shared" si="118"/>
        <v>0</v>
      </c>
      <c r="BJ242" s="1819">
        <f t="shared" si="119"/>
        <v>0</v>
      </c>
      <c r="BK242" s="1819">
        <f t="shared" si="120"/>
        <v>0</v>
      </c>
      <c r="BL242" s="1819">
        <f t="shared" si="121"/>
        <v>0</v>
      </c>
      <c r="BM242" s="1819">
        <f t="shared" si="122"/>
        <v>0</v>
      </c>
      <c r="BN242" s="1819">
        <f t="shared" si="123"/>
        <v>0</v>
      </c>
      <c r="BO242" s="1819">
        <f t="shared" si="124"/>
        <v>0</v>
      </c>
      <c r="BP242" s="1819">
        <f t="shared" si="125"/>
        <v>0</v>
      </c>
      <c r="BQ242" s="1819">
        <f t="shared" si="126"/>
        <v>0</v>
      </c>
      <c r="BR242" s="1819">
        <f t="shared" si="127"/>
        <v>0</v>
      </c>
      <c r="BS242" s="1819">
        <f t="shared" si="128"/>
        <v>0</v>
      </c>
      <c r="BT242" s="1819">
        <f t="shared" si="129"/>
        <v>0</v>
      </c>
      <c r="BU242" s="1819">
        <f t="shared" si="130"/>
        <v>0</v>
      </c>
      <c r="BV242" s="1819">
        <f t="shared" si="131"/>
        <v>0</v>
      </c>
      <c r="BW242" s="1819">
        <f t="shared" si="132"/>
        <v>0</v>
      </c>
      <c r="BX242" s="1819">
        <f t="shared" si="133"/>
        <v>0</v>
      </c>
      <c r="BY242" s="1819">
        <f t="shared" si="134"/>
        <v>0</v>
      </c>
      <c r="BZ242" s="1819">
        <f t="shared" si="135"/>
        <v>0</v>
      </c>
      <c r="CA242" s="1819">
        <f t="shared" si="136"/>
        <v>0</v>
      </c>
      <c r="CB242" s="1819">
        <f t="shared" si="137"/>
        <v>0</v>
      </c>
      <c r="CC242" s="1819">
        <f t="shared" si="138"/>
        <v>0</v>
      </c>
      <c r="CD242" s="1819">
        <f t="shared" si="139"/>
        <v>0</v>
      </c>
      <c r="CE242" s="1819">
        <f t="shared" si="140"/>
        <v>0</v>
      </c>
      <c r="CF242" s="1819">
        <f t="shared" si="141"/>
        <v>0</v>
      </c>
      <c r="CG242" s="1819">
        <f t="shared" si="142"/>
        <v>0</v>
      </c>
      <c r="CH242" s="1819">
        <f t="shared" si="143"/>
        <v>0</v>
      </c>
      <c r="CI242" s="1819">
        <f t="shared" si="144"/>
        <v>0</v>
      </c>
      <c r="CJ242" s="1819">
        <f t="shared" si="145"/>
        <v>0</v>
      </c>
      <c r="CK242" s="1819">
        <f t="shared" si="146"/>
        <v>0</v>
      </c>
      <c r="CL242" s="1819">
        <f t="shared" si="147"/>
        <v>0</v>
      </c>
      <c r="CM242" s="1796"/>
      <c r="CN242" s="1796"/>
      <c r="CO242" s="1796"/>
      <c r="CP242" s="1796"/>
      <c r="CQ242" s="1943"/>
      <c r="CR242" s="1796"/>
      <c r="CS242" s="1796"/>
      <c r="CT242" s="1796"/>
    </row>
    <row r="243" spans="1:98" ht="12.75" x14ac:dyDescent="0.2">
      <c r="A243" s="1808"/>
      <c r="B243" s="223" t="s">
        <v>271</v>
      </c>
      <c r="C243" s="1819">
        <f t="shared" si="60"/>
        <v>-2970424</v>
      </c>
      <c r="D243" s="1819">
        <f t="shared" si="61"/>
        <v>0</v>
      </c>
      <c r="E243" s="1819">
        <f t="shared" si="62"/>
        <v>0</v>
      </c>
      <c r="F243" s="1819">
        <f t="shared" si="63"/>
        <v>0</v>
      </c>
      <c r="G243" s="1819">
        <f t="shared" si="64"/>
        <v>-294934.86998546938</v>
      </c>
      <c r="H243" s="1819">
        <f t="shared" si="65"/>
        <v>-101756.15485113228</v>
      </c>
      <c r="I243" s="1819">
        <f t="shared" si="66"/>
        <v>-203661.4711884057</v>
      </c>
      <c r="J243" s="1819">
        <f t="shared" si="67"/>
        <v>0</v>
      </c>
      <c r="K243" s="1819">
        <f t="shared" si="68"/>
        <v>-43977.773907930845</v>
      </c>
      <c r="L243" s="1819">
        <f t="shared" si="69"/>
        <v>-51288.589261116256</v>
      </c>
      <c r="M243" s="1819">
        <f t="shared" si="70"/>
        <v>0</v>
      </c>
      <c r="N243" s="1819">
        <f t="shared" si="71"/>
        <v>-115.03804638481014</v>
      </c>
      <c r="O243" s="1819">
        <f t="shared" si="72"/>
        <v>-1202.2034980503627</v>
      </c>
      <c r="P243" s="1819">
        <f t="shared" si="73"/>
        <v>0</v>
      </c>
      <c r="Q243" s="1819">
        <f t="shared" si="74"/>
        <v>0</v>
      </c>
      <c r="R243" s="1819">
        <f t="shared" si="75"/>
        <v>0</v>
      </c>
      <c r="S243" s="1819">
        <f t="shared" si="76"/>
        <v>0</v>
      </c>
      <c r="T243" s="1819">
        <f t="shared" si="77"/>
        <v>0</v>
      </c>
      <c r="U243" s="1819">
        <f t="shared" si="78"/>
        <v>0</v>
      </c>
      <c r="V243" s="1819">
        <f t="shared" si="79"/>
        <v>0</v>
      </c>
      <c r="W243" s="1819">
        <f t="shared" si="80"/>
        <v>0</v>
      </c>
      <c r="X243" s="1819">
        <f t="shared" si="81"/>
        <v>0</v>
      </c>
      <c r="Y243" s="1819">
        <f t="shared" si="82"/>
        <v>0</v>
      </c>
      <c r="Z243" s="1819">
        <f t="shared" si="83"/>
        <v>0</v>
      </c>
      <c r="AA243" s="1819">
        <f t="shared" si="84"/>
        <v>-696936.10073848953</v>
      </c>
      <c r="AB243" s="1819">
        <f t="shared" si="85"/>
        <v>-545553.27234505152</v>
      </c>
      <c r="AC243" s="1819">
        <f t="shared" si="86"/>
        <v>-103526.4833008195</v>
      </c>
      <c r="AD243" s="1819">
        <f t="shared" si="87"/>
        <v>-39295.819026505662</v>
      </c>
      <c r="AE243" s="1819">
        <f t="shared" si="88"/>
        <v>0</v>
      </c>
      <c r="AF243" s="1819">
        <f t="shared" si="89"/>
        <v>-25676.452521095845</v>
      </c>
      <c r="AG243" s="1819">
        <f t="shared" si="90"/>
        <v>-34007.425229490575</v>
      </c>
      <c r="AH243" s="1819">
        <f t="shared" si="91"/>
        <v>-77348.504195294037</v>
      </c>
      <c r="AI243" s="1819">
        <f t="shared" si="92"/>
        <v>-4778.8803651570925</v>
      </c>
      <c r="AJ243" s="1819">
        <f t="shared" si="93"/>
        <v>-3036.7877090511638</v>
      </c>
      <c r="AK243" s="1819">
        <f t="shared" si="94"/>
        <v>0</v>
      </c>
      <c r="AL243" s="1819">
        <f t="shared" si="95"/>
        <v>0</v>
      </c>
      <c r="AM243" s="1819">
        <f t="shared" si="96"/>
        <v>0</v>
      </c>
      <c r="AN243" s="1819">
        <f t="shared" si="97"/>
        <v>0</v>
      </c>
      <c r="AO243" s="1819">
        <f t="shared" si="98"/>
        <v>0</v>
      </c>
      <c r="AP243" s="1819">
        <f t="shared" si="99"/>
        <v>0</v>
      </c>
      <c r="AQ243" s="1819">
        <f t="shared" si="100"/>
        <v>0</v>
      </c>
      <c r="AR243" s="1819">
        <f t="shared" si="101"/>
        <v>0</v>
      </c>
      <c r="AS243" s="1819">
        <f t="shared" si="102"/>
        <v>0</v>
      </c>
      <c r="AT243" s="1819">
        <f t="shared" si="103"/>
        <v>0</v>
      </c>
      <c r="AU243" s="1819">
        <f t="shared" si="104"/>
        <v>0</v>
      </c>
      <c r="AV243" s="1819">
        <f t="shared" si="105"/>
        <v>-833223.62469246553</v>
      </c>
      <c r="AW243" s="1819">
        <f t="shared" si="106"/>
        <v>0</v>
      </c>
      <c r="AX243" s="1819">
        <f t="shared" si="107"/>
        <v>0</v>
      </c>
      <c r="AY243" s="1819">
        <f t="shared" si="108"/>
        <v>0</v>
      </c>
      <c r="AZ243" s="1819">
        <f t="shared" si="109"/>
        <v>0</v>
      </c>
      <c r="BA243" s="1819">
        <f t="shared" si="110"/>
        <v>0</v>
      </c>
      <c r="BB243" s="1819">
        <f t="shared" si="111"/>
        <v>0</v>
      </c>
      <c r="BC243" s="1819">
        <f t="shared" si="112"/>
        <v>0</v>
      </c>
      <c r="BD243" s="1819">
        <f t="shared" si="113"/>
        <v>0</v>
      </c>
      <c r="BE243" s="1819">
        <f t="shared" si="114"/>
        <v>0</v>
      </c>
      <c r="BF243" s="1819">
        <f t="shared" si="115"/>
        <v>0</v>
      </c>
      <c r="BG243" s="1819">
        <f t="shared" si="116"/>
        <v>0</v>
      </c>
      <c r="BH243" s="1819">
        <f t="shared" si="117"/>
        <v>0</v>
      </c>
      <c r="BI243" s="1819">
        <f t="shared" si="118"/>
        <v>0</v>
      </c>
      <c r="BJ243" s="1819">
        <f t="shared" si="119"/>
        <v>0</v>
      </c>
      <c r="BK243" s="1819">
        <f t="shared" si="120"/>
        <v>0</v>
      </c>
      <c r="BL243" s="1819">
        <f t="shared" si="121"/>
        <v>0</v>
      </c>
      <c r="BM243" s="1819">
        <f t="shared" si="122"/>
        <v>0</v>
      </c>
      <c r="BN243" s="1819">
        <f t="shared" si="123"/>
        <v>0</v>
      </c>
      <c r="BO243" s="1819">
        <f t="shared" si="124"/>
        <v>0</v>
      </c>
      <c r="BP243" s="1819">
        <f t="shared" si="125"/>
        <v>0</v>
      </c>
      <c r="BQ243" s="1819">
        <f t="shared" si="126"/>
        <v>0</v>
      </c>
      <c r="BR243" s="1819">
        <f t="shared" si="127"/>
        <v>-750525.00932278833</v>
      </c>
      <c r="BS243" s="1819">
        <f t="shared" si="128"/>
        <v>-189165.83347790805</v>
      </c>
      <c r="BT243" s="1819">
        <f t="shared" si="129"/>
        <v>-227208.28980226174</v>
      </c>
      <c r="BU243" s="1819">
        <f t="shared" si="130"/>
        <v>0</v>
      </c>
      <c r="BV243" s="1819">
        <f t="shared" si="131"/>
        <v>-83115.935950660438</v>
      </c>
      <c r="BW243" s="1819">
        <f t="shared" si="132"/>
        <v>-108980.29129680013</v>
      </c>
      <c r="BX243" s="1819">
        <f t="shared" si="133"/>
        <v>-72714.425471123861</v>
      </c>
      <c r="BY243" s="1819">
        <f t="shared" si="134"/>
        <v>-4594.2947222317525</v>
      </c>
      <c r="BZ243" s="1819">
        <f t="shared" si="135"/>
        <v>-3961.4199562268604</v>
      </c>
      <c r="CA243" s="1819">
        <f t="shared" si="136"/>
        <v>0</v>
      </c>
      <c r="CB243" s="1819">
        <f t="shared" si="137"/>
        <v>0</v>
      </c>
      <c r="CC243" s="1819">
        <f t="shared" si="138"/>
        <v>0</v>
      </c>
      <c r="CD243" s="1819">
        <f t="shared" si="139"/>
        <v>0</v>
      </c>
      <c r="CE243" s="1819">
        <f t="shared" si="140"/>
        <v>0</v>
      </c>
      <c r="CF243" s="1819">
        <f t="shared" si="141"/>
        <v>0</v>
      </c>
      <c r="CG243" s="1819">
        <f t="shared" si="142"/>
        <v>0</v>
      </c>
      <c r="CH243" s="1819">
        <f t="shared" si="143"/>
        <v>0</v>
      </c>
      <c r="CI243" s="1819">
        <f t="shared" si="144"/>
        <v>0</v>
      </c>
      <c r="CJ243" s="1819">
        <f t="shared" si="145"/>
        <v>0</v>
      </c>
      <c r="CK243" s="1819">
        <f t="shared" si="146"/>
        <v>0</v>
      </c>
      <c r="CL243" s="1819">
        <f t="shared" si="147"/>
        <v>-1440265.5000000005</v>
      </c>
      <c r="CM243" s="1796"/>
      <c r="CN243" s="1796"/>
      <c r="CO243" s="1796"/>
      <c r="CP243" s="1796"/>
      <c r="CQ243" s="1943"/>
      <c r="CR243" s="1796"/>
      <c r="CS243" s="1796"/>
      <c r="CT243" s="1796"/>
    </row>
    <row r="244" spans="1:98" ht="12.75" x14ac:dyDescent="0.2">
      <c r="A244" s="1808"/>
      <c r="B244" s="223" t="s">
        <v>750</v>
      </c>
      <c r="C244" s="1819">
        <f t="shared" si="60"/>
        <v>0</v>
      </c>
      <c r="D244" s="1819">
        <f t="shared" si="61"/>
        <v>0</v>
      </c>
      <c r="E244" s="1819">
        <f t="shared" si="62"/>
        <v>0</v>
      </c>
      <c r="F244" s="1819">
        <f t="shared" si="63"/>
        <v>0</v>
      </c>
      <c r="G244" s="1819">
        <f t="shared" si="64"/>
        <v>0</v>
      </c>
      <c r="H244" s="1819">
        <f t="shared" si="65"/>
        <v>0</v>
      </c>
      <c r="I244" s="1819">
        <f t="shared" si="66"/>
        <v>0</v>
      </c>
      <c r="J244" s="1819">
        <f t="shared" si="67"/>
        <v>0</v>
      </c>
      <c r="K244" s="1819">
        <f t="shared" si="68"/>
        <v>0</v>
      </c>
      <c r="L244" s="1819">
        <f t="shared" si="69"/>
        <v>0</v>
      </c>
      <c r="M244" s="1819">
        <f t="shared" si="70"/>
        <v>0</v>
      </c>
      <c r="N244" s="1819">
        <f t="shared" si="71"/>
        <v>0</v>
      </c>
      <c r="O244" s="1819">
        <f t="shared" si="72"/>
        <v>0</v>
      </c>
      <c r="P244" s="1819">
        <f t="shared" si="73"/>
        <v>0</v>
      </c>
      <c r="Q244" s="1819">
        <f t="shared" si="74"/>
        <v>0</v>
      </c>
      <c r="R244" s="1819">
        <f t="shared" si="75"/>
        <v>0</v>
      </c>
      <c r="S244" s="1819">
        <f t="shared" si="76"/>
        <v>0</v>
      </c>
      <c r="T244" s="1819">
        <f t="shared" si="77"/>
        <v>0</v>
      </c>
      <c r="U244" s="1819">
        <f t="shared" si="78"/>
        <v>0</v>
      </c>
      <c r="V244" s="1819">
        <f t="shared" si="79"/>
        <v>0</v>
      </c>
      <c r="W244" s="1819">
        <f t="shared" si="80"/>
        <v>0</v>
      </c>
      <c r="X244" s="1819">
        <f t="shared" si="81"/>
        <v>0</v>
      </c>
      <c r="Y244" s="1819">
        <f t="shared" si="82"/>
        <v>0</v>
      </c>
      <c r="Z244" s="1819">
        <f t="shared" si="83"/>
        <v>0</v>
      </c>
      <c r="AA244" s="1819">
        <f t="shared" si="84"/>
        <v>0</v>
      </c>
      <c r="AB244" s="1819">
        <f t="shared" si="85"/>
        <v>0</v>
      </c>
      <c r="AC244" s="1819">
        <f t="shared" si="86"/>
        <v>0</v>
      </c>
      <c r="AD244" s="1819">
        <f t="shared" si="87"/>
        <v>0</v>
      </c>
      <c r="AE244" s="1819">
        <f t="shared" si="88"/>
        <v>0</v>
      </c>
      <c r="AF244" s="1819">
        <f t="shared" si="89"/>
        <v>0</v>
      </c>
      <c r="AG244" s="1819">
        <f t="shared" si="90"/>
        <v>0</v>
      </c>
      <c r="AH244" s="1819">
        <f t="shared" si="91"/>
        <v>0</v>
      </c>
      <c r="AI244" s="1819">
        <f t="shared" si="92"/>
        <v>0</v>
      </c>
      <c r="AJ244" s="1819">
        <f t="shared" si="93"/>
        <v>0</v>
      </c>
      <c r="AK244" s="1819">
        <f t="shared" si="94"/>
        <v>0</v>
      </c>
      <c r="AL244" s="1819">
        <f t="shared" si="95"/>
        <v>0</v>
      </c>
      <c r="AM244" s="1819">
        <f t="shared" si="96"/>
        <v>0</v>
      </c>
      <c r="AN244" s="1819">
        <f t="shared" si="97"/>
        <v>0</v>
      </c>
      <c r="AO244" s="1819">
        <f t="shared" si="98"/>
        <v>0</v>
      </c>
      <c r="AP244" s="1819">
        <f t="shared" si="99"/>
        <v>0</v>
      </c>
      <c r="AQ244" s="1819">
        <f t="shared" si="100"/>
        <v>0</v>
      </c>
      <c r="AR244" s="1819">
        <f t="shared" si="101"/>
        <v>0</v>
      </c>
      <c r="AS244" s="1819">
        <f t="shared" si="102"/>
        <v>0</v>
      </c>
      <c r="AT244" s="1819">
        <f t="shared" si="103"/>
        <v>0</v>
      </c>
      <c r="AU244" s="1819">
        <f t="shared" si="104"/>
        <v>0</v>
      </c>
      <c r="AV244" s="1819">
        <f t="shared" si="105"/>
        <v>0</v>
      </c>
      <c r="AW244" s="1819">
        <f t="shared" si="106"/>
        <v>0</v>
      </c>
      <c r="AX244" s="1819">
        <f t="shared" si="107"/>
        <v>0</v>
      </c>
      <c r="AY244" s="1819">
        <f t="shared" si="108"/>
        <v>0</v>
      </c>
      <c r="AZ244" s="1819">
        <f t="shared" si="109"/>
        <v>0</v>
      </c>
      <c r="BA244" s="1819">
        <f t="shared" si="110"/>
        <v>0</v>
      </c>
      <c r="BB244" s="1819">
        <f t="shared" si="111"/>
        <v>0</v>
      </c>
      <c r="BC244" s="1819">
        <f t="shared" si="112"/>
        <v>0</v>
      </c>
      <c r="BD244" s="1819">
        <f t="shared" si="113"/>
        <v>0</v>
      </c>
      <c r="BE244" s="1819">
        <f t="shared" si="114"/>
        <v>0</v>
      </c>
      <c r="BF244" s="1819">
        <f t="shared" si="115"/>
        <v>0</v>
      </c>
      <c r="BG244" s="1819">
        <f t="shared" si="116"/>
        <v>0</v>
      </c>
      <c r="BH244" s="1819">
        <f t="shared" si="117"/>
        <v>0</v>
      </c>
      <c r="BI244" s="1819">
        <f t="shared" si="118"/>
        <v>0</v>
      </c>
      <c r="BJ244" s="1819">
        <f t="shared" si="119"/>
        <v>0</v>
      </c>
      <c r="BK244" s="1819">
        <f t="shared" si="120"/>
        <v>0</v>
      </c>
      <c r="BL244" s="1819">
        <f t="shared" si="121"/>
        <v>0</v>
      </c>
      <c r="BM244" s="1819">
        <f t="shared" si="122"/>
        <v>0</v>
      </c>
      <c r="BN244" s="1819">
        <f t="shared" si="123"/>
        <v>0</v>
      </c>
      <c r="BO244" s="1819">
        <f t="shared" si="124"/>
        <v>0</v>
      </c>
      <c r="BP244" s="1819">
        <f t="shared" si="125"/>
        <v>0</v>
      </c>
      <c r="BQ244" s="1819">
        <f t="shared" si="126"/>
        <v>0</v>
      </c>
      <c r="BR244" s="1819">
        <f t="shared" si="127"/>
        <v>0</v>
      </c>
      <c r="BS244" s="1819">
        <f t="shared" si="128"/>
        <v>0</v>
      </c>
      <c r="BT244" s="1819">
        <f t="shared" si="129"/>
        <v>0</v>
      </c>
      <c r="BU244" s="1819">
        <f t="shared" si="130"/>
        <v>0</v>
      </c>
      <c r="BV244" s="1819">
        <f t="shared" si="131"/>
        <v>0</v>
      </c>
      <c r="BW244" s="1819">
        <f t="shared" si="132"/>
        <v>0</v>
      </c>
      <c r="BX244" s="1819">
        <f t="shared" si="133"/>
        <v>0</v>
      </c>
      <c r="BY244" s="1819">
        <f t="shared" si="134"/>
        <v>0</v>
      </c>
      <c r="BZ244" s="1819">
        <f t="shared" si="135"/>
        <v>0</v>
      </c>
      <c r="CA244" s="1819">
        <f t="shared" si="136"/>
        <v>0</v>
      </c>
      <c r="CB244" s="1819">
        <f t="shared" si="137"/>
        <v>0</v>
      </c>
      <c r="CC244" s="1819">
        <f t="shared" si="138"/>
        <v>0</v>
      </c>
      <c r="CD244" s="1819">
        <f t="shared" si="139"/>
        <v>0</v>
      </c>
      <c r="CE244" s="1819">
        <f t="shared" si="140"/>
        <v>0</v>
      </c>
      <c r="CF244" s="1819">
        <f t="shared" si="141"/>
        <v>0</v>
      </c>
      <c r="CG244" s="1819">
        <f t="shared" si="142"/>
        <v>0</v>
      </c>
      <c r="CH244" s="1819">
        <f t="shared" si="143"/>
        <v>0</v>
      </c>
      <c r="CI244" s="1819">
        <f t="shared" si="144"/>
        <v>0</v>
      </c>
      <c r="CJ244" s="1819">
        <f t="shared" si="145"/>
        <v>0</v>
      </c>
      <c r="CK244" s="1819">
        <f t="shared" si="146"/>
        <v>0</v>
      </c>
      <c r="CL244" s="1819">
        <f t="shared" si="147"/>
        <v>0</v>
      </c>
      <c r="CM244" s="1796"/>
      <c r="CN244" s="1796"/>
      <c r="CO244" s="1796"/>
      <c r="CP244" s="1796"/>
      <c r="CQ244" s="1943"/>
      <c r="CR244" s="1796"/>
      <c r="CS244" s="1796"/>
      <c r="CT244" s="1796"/>
    </row>
    <row r="245" spans="1:98" ht="12.75" x14ac:dyDescent="0.2">
      <c r="A245" s="1808"/>
      <c r="B245" s="223" t="s">
        <v>1358</v>
      </c>
      <c r="C245" s="1819">
        <f t="shared" si="60"/>
        <v>39342</v>
      </c>
      <c r="D245" s="1819">
        <f t="shared" si="61"/>
        <v>0</v>
      </c>
      <c r="E245" s="1819">
        <f t="shared" si="62"/>
        <v>0</v>
      </c>
      <c r="F245" s="1819">
        <f t="shared" si="63"/>
        <v>0</v>
      </c>
      <c r="G245" s="1819">
        <f t="shared" si="64"/>
        <v>0</v>
      </c>
      <c r="H245" s="1819">
        <f t="shared" si="65"/>
        <v>0</v>
      </c>
      <c r="I245" s="1819">
        <f t="shared" si="66"/>
        <v>0</v>
      </c>
      <c r="J245" s="1819">
        <f t="shared" si="67"/>
        <v>0</v>
      </c>
      <c r="K245" s="1819">
        <f t="shared" si="68"/>
        <v>0</v>
      </c>
      <c r="L245" s="1819">
        <f t="shared" si="69"/>
        <v>0</v>
      </c>
      <c r="M245" s="1819">
        <f t="shared" si="70"/>
        <v>0</v>
      </c>
      <c r="N245" s="1819">
        <f t="shared" si="71"/>
        <v>0</v>
      </c>
      <c r="O245" s="1819">
        <f t="shared" si="72"/>
        <v>0</v>
      </c>
      <c r="P245" s="1819">
        <f t="shared" si="73"/>
        <v>0</v>
      </c>
      <c r="Q245" s="1819">
        <f t="shared" si="74"/>
        <v>0</v>
      </c>
      <c r="R245" s="1819">
        <f t="shared" si="75"/>
        <v>0</v>
      </c>
      <c r="S245" s="1819">
        <f t="shared" si="76"/>
        <v>0</v>
      </c>
      <c r="T245" s="1819">
        <f t="shared" si="77"/>
        <v>0</v>
      </c>
      <c r="U245" s="1819">
        <f t="shared" si="78"/>
        <v>0</v>
      </c>
      <c r="V245" s="1819">
        <f t="shared" si="79"/>
        <v>0</v>
      </c>
      <c r="W245" s="1819">
        <f t="shared" si="80"/>
        <v>0</v>
      </c>
      <c r="X245" s="1819">
        <f t="shared" si="81"/>
        <v>0</v>
      </c>
      <c r="Y245" s="1819">
        <f t="shared" si="82"/>
        <v>0</v>
      </c>
      <c r="Z245" s="1819">
        <f t="shared" si="83"/>
        <v>0</v>
      </c>
      <c r="AA245" s="1819">
        <f t="shared" si="84"/>
        <v>0</v>
      </c>
      <c r="AB245" s="1819">
        <f t="shared" si="85"/>
        <v>0</v>
      </c>
      <c r="AC245" s="1819">
        <f t="shared" si="86"/>
        <v>0</v>
      </c>
      <c r="AD245" s="1819">
        <f t="shared" si="87"/>
        <v>0</v>
      </c>
      <c r="AE245" s="1819">
        <f t="shared" si="88"/>
        <v>0</v>
      </c>
      <c r="AF245" s="1819">
        <f t="shared" si="89"/>
        <v>0</v>
      </c>
      <c r="AG245" s="1819">
        <f t="shared" si="90"/>
        <v>0</v>
      </c>
      <c r="AH245" s="1819">
        <f t="shared" si="91"/>
        <v>0</v>
      </c>
      <c r="AI245" s="1819">
        <f t="shared" si="92"/>
        <v>0</v>
      </c>
      <c r="AJ245" s="1819">
        <f t="shared" si="93"/>
        <v>0</v>
      </c>
      <c r="AK245" s="1819">
        <f t="shared" si="94"/>
        <v>0</v>
      </c>
      <c r="AL245" s="1819">
        <f t="shared" si="95"/>
        <v>0</v>
      </c>
      <c r="AM245" s="1819">
        <f t="shared" si="96"/>
        <v>0</v>
      </c>
      <c r="AN245" s="1819">
        <f t="shared" si="97"/>
        <v>0</v>
      </c>
      <c r="AO245" s="1819">
        <f t="shared" si="98"/>
        <v>0</v>
      </c>
      <c r="AP245" s="1819">
        <f t="shared" si="99"/>
        <v>0</v>
      </c>
      <c r="AQ245" s="1819">
        <f t="shared" si="100"/>
        <v>0</v>
      </c>
      <c r="AR245" s="1819">
        <f t="shared" si="101"/>
        <v>0</v>
      </c>
      <c r="AS245" s="1819">
        <f t="shared" si="102"/>
        <v>0</v>
      </c>
      <c r="AT245" s="1819">
        <f t="shared" si="103"/>
        <v>0</v>
      </c>
      <c r="AU245" s="1819">
        <f t="shared" si="104"/>
        <v>0</v>
      </c>
      <c r="AV245" s="1819">
        <f t="shared" si="105"/>
        <v>0</v>
      </c>
      <c r="AW245" s="1819">
        <f t="shared" si="106"/>
        <v>0</v>
      </c>
      <c r="AX245" s="1819">
        <f t="shared" si="107"/>
        <v>0</v>
      </c>
      <c r="AY245" s="1819">
        <f t="shared" si="108"/>
        <v>0</v>
      </c>
      <c r="AZ245" s="1819">
        <f t="shared" si="109"/>
        <v>0</v>
      </c>
      <c r="BA245" s="1819">
        <f t="shared" si="110"/>
        <v>0</v>
      </c>
      <c r="BB245" s="1819">
        <f t="shared" si="111"/>
        <v>0</v>
      </c>
      <c r="BC245" s="1819">
        <f t="shared" si="112"/>
        <v>0</v>
      </c>
      <c r="BD245" s="1819">
        <f t="shared" si="113"/>
        <v>0</v>
      </c>
      <c r="BE245" s="1819">
        <f t="shared" si="114"/>
        <v>0</v>
      </c>
      <c r="BF245" s="1819">
        <f t="shared" si="115"/>
        <v>0</v>
      </c>
      <c r="BG245" s="1819">
        <f t="shared" si="116"/>
        <v>0</v>
      </c>
      <c r="BH245" s="1819">
        <f t="shared" si="117"/>
        <v>0</v>
      </c>
      <c r="BI245" s="1819">
        <f t="shared" si="118"/>
        <v>0</v>
      </c>
      <c r="BJ245" s="1819">
        <f t="shared" si="119"/>
        <v>0</v>
      </c>
      <c r="BK245" s="1819">
        <f t="shared" si="120"/>
        <v>0</v>
      </c>
      <c r="BL245" s="1819">
        <f t="shared" si="121"/>
        <v>0</v>
      </c>
      <c r="BM245" s="1819">
        <f t="shared" si="122"/>
        <v>0</v>
      </c>
      <c r="BN245" s="1819">
        <f t="shared" si="123"/>
        <v>0</v>
      </c>
      <c r="BO245" s="1819">
        <f t="shared" si="124"/>
        <v>0</v>
      </c>
      <c r="BP245" s="1819">
        <f t="shared" si="125"/>
        <v>0</v>
      </c>
      <c r="BQ245" s="1819">
        <f t="shared" si="126"/>
        <v>0</v>
      </c>
      <c r="BR245" s="1819">
        <f t="shared" si="127"/>
        <v>25816.689482661586</v>
      </c>
      <c r="BS245" s="1819">
        <f t="shared" si="128"/>
        <v>4626.8444794508923</v>
      </c>
      <c r="BT245" s="1819">
        <f t="shared" si="129"/>
        <v>4313.1354605271308</v>
      </c>
      <c r="BU245" s="1819">
        <f t="shared" si="130"/>
        <v>0</v>
      </c>
      <c r="BV245" s="1819">
        <f t="shared" si="131"/>
        <v>1334.3353898023011</v>
      </c>
      <c r="BW245" s="1819">
        <f t="shared" si="132"/>
        <v>1662.777429451899</v>
      </c>
      <c r="BX245" s="1819">
        <f t="shared" si="133"/>
        <v>1260.6257306320902</v>
      </c>
      <c r="BY245" s="1819">
        <f t="shared" si="134"/>
        <v>83.256032532900491</v>
      </c>
      <c r="BZ245" s="1819">
        <f t="shared" si="135"/>
        <v>244.33599494119747</v>
      </c>
      <c r="CA245" s="1819">
        <f t="shared" si="136"/>
        <v>0</v>
      </c>
      <c r="CB245" s="1819">
        <f t="shared" si="137"/>
        <v>0</v>
      </c>
      <c r="CC245" s="1819">
        <f t="shared" si="138"/>
        <v>0</v>
      </c>
      <c r="CD245" s="1819">
        <f t="shared" si="139"/>
        <v>0</v>
      </c>
      <c r="CE245" s="1819">
        <f t="shared" si="140"/>
        <v>0</v>
      </c>
      <c r="CF245" s="1819">
        <f t="shared" si="141"/>
        <v>0</v>
      </c>
      <c r="CG245" s="1819">
        <f t="shared" si="142"/>
        <v>0</v>
      </c>
      <c r="CH245" s="1819">
        <f t="shared" si="143"/>
        <v>0</v>
      </c>
      <c r="CI245" s="1819">
        <f t="shared" si="144"/>
        <v>0</v>
      </c>
      <c r="CJ245" s="1819">
        <f t="shared" si="145"/>
        <v>0</v>
      </c>
      <c r="CK245" s="1819">
        <f t="shared" si="146"/>
        <v>0</v>
      </c>
      <c r="CL245" s="1819">
        <f t="shared" si="147"/>
        <v>39342</v>
      </c>
      <c r="CM245" s="1796"/>
      <c r="CN245" s="1796"/>
      <c r="CO245" s="1796"/>
      <c r="CP245" s="1796"/>
      <c r="CQ245" s="1943"/>
      <c r="CR245" s="1796"/>
      <c r="CS245" s="1796"/>
      <c r="CT245" s="1796"/>
    </row>
    <row r="246" spans="1:98" ht="12.75" x14ac:dyDescent="0.2">
      <c r="A246" s="1809"/>
      <c r="B246" s="223" t="s">
        <v>819</v>
      </c>
      <c r="C246" s="1819">
        <f t="shared" si="60"/>
        <v>14327739.607178301</v>
      </c>
      <c r="D246" s="1819">
        <f t="shared" si="61"/>
        <v>0</v>
      </c>
      <c r="E246" s="1819">
        <f t="shared" si="62"/>
        <v>3715823.90655</v>
      </c>
      <c r="F246" s="1819">
        <f t="shared" si="63"/>
        <v>3715823.90655</v>
      </c>
      <c r="G246" s="1819">
        <f t="shared" si="64"/>
        <v>0</v>
      </c>
      <c r="H246" s="1819">
        <f t="shared" si="65"/>
        <v>0</v>
      </c>
      <c r="I246" s="1819">
        <f t="shared" si="66"/>
        <v>0</v>
      </c>
      <c r="J246" s="1819">
        <f t="shared" si="67"/>
        <v>0</v>
      </c>
      <c r="K246" s="1819">
        <f t="shared" si="68"/>
        <v>0</v>
      </c>
      <c r="L246" s="1819">
        <f t="shared" si="69"/>
        <v>0</v>
      </c>
      <c r="M246" s="1819">
        <f t="shared" si="70"/>
        <v>0</v>
      </c>
      <c r="N246" s="1819">
        <f t="shared" si="71"/>
        <v>0</v>
      </c>
      <c r="O246" s="1819">
        <f t="shared" si="72"/>
        <v>0</v>
      </c>
      <c r="P246" s="1819">
        <f t="shared" si="73"/>
        <v>0</v>
      </c>
      <c r="Q246" s="1819">
        <f t="shared" si="74"/>
        <v>0</v>
      </c>
      <c r="R246" s="1819">
        <f t="shared" si="75"/>
        <v>0</v>
      </c>
      <c r="S246" s="1819">
        <f t="shared" si="76"/>
        <v>0</v>
      </c>
      <c r="T246" s="1819">
        <f t="shared" si="77"/>
        <v>0</v>
      </c>
      <c r="U246" s="1819">
        <f t="shared" si="78"/>
        <v>0</v>
      </c>
      <c r="V246" s="1819">
        <f t="shared" si="79"/>
        <v>0</v>
      </c>
      <c r="W246" s="1819">
        <f t="shared" si="80"/>
        <v>0</v>
      </c>
      <c r="X246" s="1819">
        <f t="shared" si="81"/>
        <v>0</v>
      </c>
      <c r="Y246" s="1819">
        <f t="shared" si="82"/>
        <v>0</v>
      </c>
      <c r="Z246" s="1819">
        <f t="shared" si="83"/>
        <v>0</v>
      </c>
      <c r="AA246" s="1819">
        <f t="shared" si="84"/>
        <v>0</v>
      </c>
      <c r="AB246" s="1819">
        <f t="shared" si="85"/>
        <v>958593.43084652594</v>
      </c>
      <c r="AC246" s="1819">
        <f t="shared" si="86"/>
        <v>365288.9048320711</v>
      </c>
      <c r="AD246" s="1819">
        <f t="shared" si="87"/>
        <v>831944.20103323762</v>
      </c>
      <c r="AE246" s="1819">
        <f t="shared" si="88"/>
        <v>0</v>
      </c>
      <c r="AF246" s="1819">
        <f t="shared" si="89"/>
        <v>587485.56853849301</v>
      </c>
      <c r="AG246" s="1819">
        <f t="shared" si="90"/>
        <v>928055.49345453863</v>
      </c>
      <c r="AH246" s="1819">
        <f t="shared" si="91"/>
        <v>33709.149076980466</v>
      </c>
      <c r="AI246" s="1819">
        <f t="shared" si="92"/>
        <v>2353.2027327904943</v>
      </c>
      <c r="AJ246" s="1819">
        <f t="shared" si="93"/>
        <v>8393.9560353627603</v>
      </c>
      <c r="AK246" s="1819">
        <f t="shared" si="94"/>
        <v>0</v>
      </c>
      <c r="AL246" s="1819">
        <f t="shared" si="95"/>
        <v>0</v>
      </c>
      <c r="AM246" s="1819">
        <f t="shared" si="96"/>
        <v>0</v>
      </c>
      <c r="AN246" s="1819">
        <f t="shared" si="97"/>
        <v>0</v>
      </c>
      <c r="AO246" s="1819">
        <f t="shared" si="98"/>
        <v>0</v>
      </c>
      <c r="AP246" s="1819">
        <f t="shared" si="99"/>
        <v>0</v>
      </c>
      <c r="AQ246" s="1819">
        <f t="shared" si="100"/>
        <v>0</v>
      </c>
      <c r="AR246" s="1819">
        <f t="shared" si="101"/>
        <v>0</v>
      </c>
      <c r="AS246" s="1819">
        <f t="shared" si="102"/>
        <v>0</v>
      </c>
      <c r="AT246" s="1819">
        <f t="shared" si="103"/>
        <v>0</v>
      </c>
      <c r="AU246" s="1819">
        <f t="shared" si="104"/>
        <v>0</v>
      </c>
      <c r="AV246" s="1819">
        <f t="shared" si="105"/>
        <v>3715823.9065499995</v>
      </c>
      <c r="AW246" s="1819">
        <f t="shared" si="106"/>
        <v>0</v>
      </c>
      <c r="AX246" s="1819">
        <f t="shared" si="107"/>
        <v>0</v>
      </c>
      <c r="AY246" s="1819">
        <f t="shared" si="108"/>
        <v>0</v>
      </c>
      <c r="AZ246" s="1819">
        <f t="shared" si="109"/>
        <v>0</v>
      </c>
      <c r="BA246" s="1819">
        <f t="shared" si="110"/>
        <v>0</v>
      </c>
      <c r="BB246" s="1819">
        <f t="shared" si="111"/>
        <v>0</v>
      </c>
      <c r="BC246" s="1819">
        <f t="shared" si="112"/>
        <v>0</v>
      </c>
      <c r="BD246" s="1819">
        <f t="shared" si="113"/>
        <v>0</v>
      </c>
      <c r="BE246" s="1819">
        <f t="shared" si="114"/>
        <v>0</v>
      </c>
      <c r="BF246" s="1819">
        <f t="shared" si="115"/>
        <v>0</v>
      </c>
      <c r="BG246" s="1819">
        <f t="shared" si="116"/>
        <v>0</v>
      </c>
      <c r="BH246" s="1819">
        <f t="shared" si="117"/>
        <v>0</v>
      </c>
      <c r="BI246" s="1819">
        <f t="shared" si="118"/>
        <v>0</v>
      </c>
      <c r="BJ246" s="1819">
        <f t="shared" si="119"/>
        <v>0</v>
      </c>
      <c r="BK246" s="1819">
        <f t="shared" si="120"/>
        <v>0</v>
      </c>
      <c r="BL246" s="1819">
        <f t="shared" si="121"/>
        <v>0</v>
      </c>
      <c r="BM246" s="1819">
        <f t="shared" si="122"/>
        <v>0</v>
      </c>
      <c r="BN246" s="1819">
        <f t="shared" si="123"/>
        <v>0</v>
      </c>
      <c r="BO246" s="1819">
        <f t="shared" si="124"/>
        <v>0</v>
      </c>
      <c r="BP246" s="1819">
        <f t="shared" si="125"/>
        <v>0</v>
      </c>
      <c r="BQ246" s="1819">
        <f t="shared" si="126"/>
        <v>0</v>
      </c>
      <c r="BR246" s="1819">
        <f t="shared" si="127"/>
        <v>2737619.6868177708</v>
      </c>
      <c r="BS246" s="1819">
        <f t="shared" si="128"/>
        <v>1043218.1830844278</v>
      </c>
      <c r="BT246" s="1819">
        <f t="shared" si="129"/>
        <v>2375925.7572537186</v>
      </c>
      <c r="BU246" s="1819">
        <f t="shared" si="130"/>
        <v>0</v>
      </c>
      <c r="BV246" s="1819">
        <f t="shared" si="131"/>
        <v>1677783.3087506369</v>
      </c>
      <c r="BW246" s="1819">
        <f t="shared" si="132"/>
        <v>2650407.2608727217</v>
      </c>
      <c r="BX246" s="1819">
        <f t="shared" si="133"/>
        <v>96268.999107914395</v>
      </c>
      <c r="BY246" s="1819">
        <f t="shared" si="134"/>
        <v>6720.4446859933141</v>
      </c>
      <c r="BZ246" s="1819">
        <f t="shared" si="135"/>
        <v>23972.060055115304</v>
      </c>
      <c r="CA246" s="1819">
        <f t="shared" si="136"/>
        <v>0</v>
      </c>
      <c r="CB246" s="1819">
        <f t="shared" si="137"/>
        <v>0</v>
      </c>
      <c r="CC246" s="1819">
        <f t="shared" si="138"/>
        <v>0</v>
      </c>
      <c r="CD246" s="1819">
        <f t="shared" si="139"/>
        <v>0</v>
      </c>
      <c r="CE246" s="1819">
        <f t="shared" si="140"/>
        <v>0</v>
      </c>
      <c r="CF246" s="1819">
        <f t="shared" si="141"/>
        <v>0</v>
      </c>
      <c r="CG246" s="1819">
        <f t="shared" si="142"/>
        <v>0</v>
      </c>
      <c r="CH246" s="1819">
        <f t="shared" si="143"/>
        <v>0</v>
      </c>
      <c r="CI246" s="1819">
        <f t="shared" si="144"/>
        <v>0</v>
      </c>
      <c r="CJ246" s="1819">
        <f t="shared" si="145"/>
        <v>0</v>
      </c>
      <c r="CK246" s="1819">
        <f t="shared" si="146"/>
        <v>0</v>
      </c>
      <c r="CL246" s="1819">
        <f t="shared" si="147"/>
        <v>10611915.700628299</v>
      </c>
      <c r="CM246" s="1796"/>
      <c r="CN246" s="1796"/>
      <c r="CO246" s="1796"/>
      <c r="CP246" s="1796"/>
      <c r="CQ246" s="1943"/>
      <c r="CR246" s="1796"/>
      <c r="CS246" s="1796"/>
      <c r="CT246" s="1796"/>
    </row>
    <row r="247" spans="1:98" ht="12.75" x14ac:dyDescent="0.2">
      <c r="A247" s="1808"/>
      <c r="B247" s="223" t="s">
        <v>1353</v>
      </c>
      <c r="C247" s="1819">
        <f t="shared" si="60"/>
        <v>78578998.237264365</v>
      </c>
      <c r="D247" s="1819">
        <f t="shared" si="61"/>
        <v>0</v>
      </c>
      <c r="E247" s="1819">
        <f t="shared" si="62"/>
        <v>0</v>
      </c>
      <c r="F247" s="1819">
        <f t="shared" si="63"/>
        <v>0</v>
      </c>
      <c r="G247" s="1819">
        <f t="shared" si="64"/>
        <v>0</v>
      </c>
      <c r="H247" s="1819">
        <f t="shared" si="65"/>
        <v>0</v>
      </c>
      <c r="I247" s="1819">
        <f t="shared" si="66"/>
        <v>0</v>
      </c>
      <c r="J247" s="1819">
        <f t="shared" si="67"/>
        <v>0</v>
      </c>
      <c r="K247" s="1819">
        <f t="shared" si="68"/>
        <v>0</v>
      </c>
      <c r="L247" s="1819">
        <f t="shared" si="69"/>
        <v>0</v>
      </c>
      <c r="M247" s="1819">
        <f t="shared" si="70"/>
        <v>0</v>
      </c>
      <c r="N247" s="1819">
        <f t="shared" si="71"/>
        <v>0</v>
      </c>
      <c r="O247" s="1819">
        <f t="shared" si="72"/>
        <v>0</v>
      </c>
      <c r="P247" s="1819">
        <f t="shared" si="73"/>
        <v>0</v>
      </c>
      <c r="Q247" s="1819">
        <f t="shared" si="74"/>
        <v>0</v>
      </c>
      <c r="R247" s="1819">
        <f t="shared" si="75"/>
        <v>0</v>
      </c>
      <c r="S247" s="1819">
        <f t="shared" si="76"/>
        <v>0</v>
      </c>
      <c r="T247" s="1819">
        <f t="shared" si="77"/>
        <v>0</v>
      </c>
      <c r="U247" s="1819">
        <f t="shared" si="78"/>
        <v>0</v>
      </c>
      <c r="V247" s="1819">
        <f t="shared" si="79"/>
        <v>0</v>
      </c>
      <c r="W247" s="1819">
        <f t="shared" si="80"/>
        <v>0</v>
      </c>
      <c r="X247" s="1819">
        <f t="shared" si="81"/>
        <v>0</v>
      </c>
      <c r="Y247" s="1819">
        <f t="shared" si="82"/>
        <v>0</v>
      </c>
      <c r="Z247" s="1819">
        <f t="shared" si="83"/>
        <v>0</v>
      </c>
      <c r="AA247" s="1819">
        <f t="shared" si="84"/>
        <v>0</v>
      </c>
      <c r="AB247" s="1819">
        <f t="shared" si="85"/>
        <v>0</v>
      </c>
      <c r="AC247" s="1819">
        <f t="shared" si="86"/>
        <v>0</v>
      </c>
      <c r="AD247" s="1819">
        <f t="shared" si="87"/>
        <v>0</v>
      </c>
      <c r="AE247" s="1819">
        <f t="shared" si="88"/>
        <v>0</v>
      </c>
      <c r="AF247" s="1819">
        <f t="shared" si="89"/>
        <v>0</v>
      </c>
      <c r="AG247" s="1819">
        <f t="shared" si="90"/>
        <v>0</v>
      </c>
      <c r="AH247" s="1819">
        <f t="shared" si="91"/>
        <v>0</v>
      </c>
      <c r="AI247" s="1819">
        <f t="shared" si="92"/>
        <v>0</v>
      </c>
      <c r="AJ247" s="1819">
        <f t="shared" si="93"/>
        <v>0</v>
      </c>
      <c r="AK247" s="1819">
        <f t="shared" si="94"/>
        <v>0</v>
      </c>
      <c r="AL247" s="1819">
        <f t="shared" si="95"/>
        <v>0</v>
      </c>
      <c r="AM247" s="1819">
        <f t="shared" si="96"/>
        <v>0</v>
      </c>
      <c r="AN247" s="1819">
        <f t="shared" si="97"/>
        <v>0</v>
      </c>
      <c r="AO247" s="1819">
        <f t="shared" si="98"/>
        <v>0</v>
      </c>
      <c r="AP247" s="1819">
        <f t="shared" si="99"/>
        <v>0</v>
      </c>
      <c r="AQ247" s="1819">
        <f t="shared" si="100"/>
        <v>0</v>
      </c>
      <c r="AR247" s="1819">
        <f t="shared" si="101"/>
        <v>0</v>
      </c>
      <c r="AS247" s="1819">
        <f t="shared" si="102"/>
        <v>0</v>
      </c>
      <c r="AT247" s="1819">
        <f t="shared" si="103"/>
        <v>0</v>
      </c>
      <c r="AU247" s="1819">
        <f t="shared" si="104"/>
        <v>0</v>
      </c>
      <c r="AV247" s="1819">
        <f t="shared" si="105"/>
        <v>0</v>
      </c>
      <c r="AW247" s="1819">
        <f t="shared" si="106"/>
        <v>0</v>
      </c>
      <c r="AX247" s="1819">
        <f t="shared" si="107"/>
        <v>0</v>
      </c>
      <c r="AY247" s="1819">
        <f t="shared" si="108"/>
        <v>0</v>
      </c>
      <c r="AZ247" s="1819">
        <f t="shared" si="109"/>
        <v>0</v>
      </c>
      <c r="BA247" s="1819">
        <f t="shared" si="110"/>
        <v>0</v>
      </c>
      <c r="BB247" s="1819">
        <f t="shared" si="111"/>
        <v>0</v>
      </c>
      <c r="BC247" s="1819">
        <f t="shared" si="112"/>
        <v>0</v>
      </c>
      <c r="BD247" s="1819">
        <f t="shared" si="113"/>
        <v>0</v>
      </c>
      <c r="BE247" s="1819">
        <f t="shared" si="114"/>
        <v>0</v>
      </c>
      <c r="BF247" s="1819">
        <f t="shared" si="115"/>
        <v>0</v>
      </c>
      <c r="BG247" s="1819">
        <f t="shared" si="116"/>
        <v>0</v>
      </c>
      <c r="BH247" s="1819">
        <f t="shared" si="117"/>
        <v>0</v>
      </c>
      <c r="BI247" s="1819">
        <f t="shared" si="118"/>
        <v>0</v>
      </c>
      <c r="BJ247" s="1819">
        <f t="shared" si="119"/>
        <v>0</v>
      </c>
      <c r="BK247" s="1819">
        <f t="shared" si="120"/>
        <v>0</v>
      </c>
      <c r="BL247" s="1819">
        <f t="shared" si="121"/>
        <v>0</v>
      </c>
      <c r="BM247" s="1819">
        <f t="shared" si="122"/>
        <v>0</v>
      </c>
      <c r="BN247" s="1819">
        <f t="shared" si="123"/>
        <v>0</v>
      </c>
      <c r="BO247" s="1819">
        <f t="shared" si="124"/>
        <v>0</v>
      </c>
      <c r="BP247" s="1819">
        <f t="shared" si="125"/>
        <v>0</v>
      </c>
      <c r="BQ247" s="1819">
        <f t="shared" si="126"/>
        <v>0</v>
      </c>
      <c r="BR247" s="1819">
        <f t="shared" si="127"/>
        <v>22971197.949064255</v>
      </c>
      <c r="BS247" s="1819">
        <f t="shared" si="128"/>
        <v>8753579.4336544424</v>
      </c>
      <c r="BT247" s="1819">
        <f t="shared" si="129"/>
        <v>19403702.144226532</v>
      </c>
      <c r="BU247" s="1819">
        <f t="shared" si="130"/>
        <v>0</v>
      </c>
      <c r="BV247" s="1819">
        <f t="shared" si="131"/>
        <v>14078176.266239107</v>
      </c>
      <c r="BW247" s="1819">
        <f t="shared" si="132"/>
        <v>12307016.295648897</v>
      </c>
      <c r="BX247" s="1819">
        <f t="shared" si="133"/>
        <v>807787.23411240394</v>
      </c>
      <c r="BY247" s="1819">
        <f t="shared" si="134"/>
        <v>56390.836875935092</v>
      </c>
      <c r="BZ247" s="1819">
        <f t="shared" si="135"/>
        <v>201148.07744278357</v>
      </c>
      <c r="CA247" s="1819">
        <f t="shared" si="136"/>
        <v>0</v>
      </c>
      <c r="CB247" s="1819">
        <f t="shared" si="137"/>
        <v>0</v>
      </c>
      <c r="CC247" s="1819">
        <f t="shared" si="138"/>
        <v>0</v>
      </c>
      <c r="CD247" s="1819">
        <f t="shared" si="139"/>
        <v>0</v>
      </c>
      <c r="CE247" s="1819">
        <f t="shared" si="140"/>
        <v>0</v>
      </c>
      <c r="CF247" s="1819">
        <f t="shared" si="141"/>
        <v>0</v>
      </c>
      <c r="CG247" s="1819">
        <f t="shared" si="142"/>
        <v>0</v>
      </c>
      <c r="CH247" s="1819">
        <f t="shared" si="143"/>
        <v>0</v>
      </c>
      <c r="CI247" s="1819">
        <f t="shared" si="144"/>
        <v>0</v>
      </c>
      <c r="CJ247" s="1819">
        <f t="shared" si="145"/>
        <v>0</v>
      </c>
      <c r="CK247" s="1819">
        <f t="shared" si="146"/>
        <v>0</v>
      </c>
      <c r="CL247" s="1819">
        <f t="shared" si="147"/>
        <v>78578998.23726435</v>
      </c>
      <c r="CM247" s="1796"/>
      <c r="CN247" s="1796"/>
      <c r="CO247" s="1796"/>
      <c r="CP247" s="1796"/>
      <c r="CQ247" s="1943"/>
      <c r="CR247" s="1796"/>
      <c r="CS247" s="1796"/>
      <c r="CT247" s="1796"/>
    </row>
    <row r="248" spans="1:98" ht="12.75" x14ac:dyDescent="0.2">
      <c r="A248" s="1808"/>
      <c r="B248" s="223" t="s">
        <v>1165</v>
      </c>
      <c r="C248" s="1819">
        <f t="shared" si="60"/>
        <v>0</v>
      </c>
      <c r="D248" s="1819">
        <f t="shared" si="61"/>
        <v>0</v>
      </c>
      <c r="E248" s="1819">
        <f t="shared" si="62"/>
        <v>0</v>
      </c>
      <c r="F248" s="1819">
        <f t="shared" si="63"/>
        <v>0</v>
      </c>
      <c r="G248" s="1819">
        <f t="shared" si="64"/>
        <v>0</v>
      </c>
      <c r="H248" s="1819">
        <f t="shared" si="65"/>
        <v>0</v>
      </c>
      <c r="I248" s="1819">
        <f t="shared" si="66"/>
        <v>0</v>
      </c>
      <c r="J248" s="1819">
        <f t="shared" si="67"/>
        <v>0</v>
      </c>
      <c r="K248" s="1819">
        <f t="shared" si="68"/>
        <v>0</v>
      </c>
      <c r="L248" s="1819">
        <f t="shared" si="69"/>
        <v>0</v>
      </c>
      <c r="M248" s="1819">
        <f t="shared" si="70"/>
        <v>0</v>
      </c>
      <c r="N248" s="1819">
        <f t="shared" si="71"/>
        <v>0</v>
      </c>
      <c r="O248" s="1819">
        <f t="shared" si="72"/>
        <v>0</v>
      </c>
      <c r="P248" s="1819">
        <f t="shared" si="73"/>
        <v>0</v>
      </c>
      <c r="Q248" s="1819">
        <f t="shared" si="74"/>
        <v>0</v>
      </c>
      <c r="R248" s="1819">
        <f t="shared" si="75"/>
        <v>0</v>
      </c>
      <c r="S248" s="1819">
        <f t="shared" si="76"/>
        <v>0</v>
      </c>
      <c r="T248" s="1819">
        <f t="shared" si="77"/>
        <v>0</v>
      </c>
      <c r="U248" s="1819">
        <f t="shared" si="78"/>
        <v>0</v>
      </c>
      <c r="V248" s="1819">
        <f t="shared" si="79"/>
        <v>0</v>
      </c>
      <c r="W248" s="1819">
        <f t="shared" si="80"/>
        <v>0</v>
      </c>
      <c r="X248" s="1819">
        <f t="shared" si="81"/>
        <v>0</v>
      </c>
      <c r="Y248" s="1819">
        <f t="shared" si="82"/>
        <v>0</v>
      </c>
      <c r="Z248" s="1819">
        <f t="shared" si="83"/>
        <v>0</v>
      </c>
      <c r="AA248" s="1819">
        <f t="shared" si="84"/>
        <v>0</v>
      </c>
      <c r="AB248" s="1819">
        <f t="shared" si="85"/>
        <v>0</v>
      </c>
      <c r="AC248" s="1819">
        <f t="shared" si="86"/>
        <v>0</v>
      </c>
      <c r="AD248" s="1819">
        <f t="shared" si="87"/>
        <v>0</v>
      </c>
      <c r="AE248" s="1819">
        <f t="shared" si="88"/>
        <v>0</v>
      </c>
      <c r="AF248" s="1819">
        <f t="shared" si="89"/>
        <v>0</v>
      </c>
      <c r="AG248" s="1819">
        <f t="shared" si="90"/>
        <v>0</v>
      </c>
      <c r="AH248" s="1819">
        <f t="shared" si="91"/>
        <v>0</v>
      </c>
      <c r="AI248" s="1819">
        <f t="shared" si="92"/>
        <v>0</v>
      </c>
      <c r="AJ248" s="1819">
        <f t="shared" si="93"/>
        <v>0</v>
      </c>
      <c r="AK248" s="1819">
        <f t="shared" si="94"/>
        <v>0</v>
      </c>
      <c r="AL248" s="1819">
        <f t="shared" si="95"/>
        <v>0</v>
      </c>
      <c r="AM248" s="1819">
        <f t="shared" si="96"/>
        <v>0</v>
      </c>
      <c r="AN248" s="1819">
        <f t="shared" si="97"/>
        <v>0</v>
      </c>
      <c r="AO248" s="1819">
        <f t="shared" si="98"/>
        <v>0</v>
      </c>
      <c r="AP248" s="1819">
        <f t="shared" si="99"/>
        <v>0</v>
      </c>
      <c r="AQ248" s="1819">
        <f t="shared" si="100"/>
        <v>0</v>
      </c>
      <c r="AR248" s="1819">
        <f t="shared" si="101"/>
        <v>0</v>
      </c>
      <c r="AS248" s="1819">
        <f t="shared" si="102"/>
        <v>0</v>
      </c>
      <c r="AT248" s="1819">
        <f t="shared" si="103"/>
        <v>0</v>
      </c>
      <c r="AU248" s="1819">
        <f t="shared" si="104"/>
        <v>0</v>
      </c>
      <c r="AV248" s="1819">
        <f t="shared" si="105"/>
        <v>0</v>
      </c>
      <c r="AW248" s="1819">
        <f t="shared" si="106"/>
        <v>0</v>
      </c>
      <c r="AX248" s="1819">
        <f t="shared" si="107"/>
        <v>0</v>
      </c>
      <c r="AY248" s="1819">
        <f t="shared" si="108"/>
        <v>0</v>
      </c>
      <c r="AZ248" s="1819">
        <f t="shared" si="109"/>
        <v>0</v>
      </c>
      <c r="BA248" s="1819">
        <f t="shared" si="110"/>
        <v>0</v>
      </c>
      <c r="BB248" s="1819">
        <f t="shared" si="111"/>
        <v>0</v>
      </c>
      <c r="BC248" s="1819">
        <f t="shared" si="112"/>
        <v>0</v>
      </c>
      <c r="BD248" s="1819">
        <f t="shared" si="113"/>
        <v>0</v>
      </c>
      <c r="BE248" s="1819">
        <f t="shared" si="114"/>
        <v>0</v>
      </c>
      <c r="BF248" s="1819">
        <f t="shared" si="115"/>
        <v>0</v>
      </c>
      <c r="BG248" s="1819">
        <f t="shared" si="116"/>
        <v>0</v>
      </c>
      <c r="BH248" s="1819">
        <f t="shared" si="117"/>
        <v>0</v>
      </c>
      <c r="BI248" s="1819">
        <f t="shared" si="118"/>
        <v>0</v>
      </c>
      <c r="BJ248" s="1819">
        <f t="shared" si="119"/>
        <v>0</v>
      </c>
      <c r="BK248" s="1819">
        <f t="shared" si="120"/>
        <v>0</v>
      </c>
      <c r="BL248" s="1819">
        <f t="shared" si="121"/>
        <v>0</v>
      </c>
      <c r="BM248" s="1819">
        <f t="shared" si="122"/>
        <v>0</v>
      </c>
      <c r="BN248" s="1819">
        <f t="shared" si="123"/>
        <v>0</v>
      </c>
      <c r="BO248" s="1819">
        <f t="shared" si="124"/>
        <v>0</v>
      </c>
      <c r="BP248" s="1819">
        <f t="shared" si="125"/>
        <v>0</v>
      </c>
      <c r="BQ248" s="1819">
        <f t="shared" si="126"/>
        <v>0</v>
      </c>
      <c r="BR248" s="1819">
        <f t="shared" si="127"/>
        <v>0</v>
      </c>
      <c r="BS248" s="1819">
        <f t="shared" si="128"/>
        <v>0</v>
      </c>
      <c r="BT248" s="1819">
        <f t="shared" si="129"/>
        <v>0</v>
      </c>
      <c r="BU248" s="1819">
        <f t="shared" si="130"/>
        <v>0</v>
      </c>
      <c r="BV248" s="1819">
        <f t="shared" si="131"/>
        <v>0</v>
      </c>
      <c r="BW248" s="1819">
        <f t="shared" si="132"/>
        <v>0</v>
      </c>
      <c r="BX248" s="1819">
        <f t="shared" si="133"/>
        <v>0</v>
      </c>
      <c r="BY248" s="1819">
        <f t="shared" si="134"/>
        <v>0</v>
      </c>
      <c r="BZ248" s="1819">
        <f t="shared" si="135"/>
        <v>0</v>
      </c>
      <c r="CA248" s="1819">
        <f t="shared" si="136"/>
        <v>0</v>
      </c>
      <c r="CB248" s="1819">
        <f t="shared" si="137"/>
        <v>0</v>
      </c>
      <c r="CC248" s="1819">
        <f t="shared" si="138"/>
        <v>0</v>
      </c>
      <c r="CD248" s="1819">
        <f t="shared" si="139"/>
        <v>0</v>
      </c>
      <c r="CE248" s="1819">
        <f t="shared" si="140"/>
        <v>0</v>
      </c>
      <c r="CF248" s="1819">
        <f t="shared" si="141"/>
        <v>0</v>
      </c>
      <c r="CG248" s="1819">
        <f t="shared" si="142"/>
        <v>0</v>
      </c>
      <c r="CH248" s="1819">
        <f t="shared" si="143"/>
        <v>0</v>
      </c>
      <c r="CI248" s="1819">
        <f t="shared" si="144"/>
        <v>0</v>
      </c>
      <c r="CJ248" s="1819">
        <f t="shared" si="145"/>
        <v>0</v>
      </c>
      <c r="CK248" s="1819">
        <f t="shared" si="146"/>
        <v>0</v>
      </c>
      <c r="CL248" s="1819">
        <f t="shared" si="147"/>
        <v>0</v>
      </c>
      <c r="CM248" s="1796"/>
      <c r="CN248" s="1796"/>
      <c r="CO248" s="1796"/>
      <c r="CP248" s="1796"/>
      <c r="CQ248" s="1943"/>
      <c r="CR248" s="1796"/>
      <c r="CS248" s="1796"/>
      <c r="CT248" s="1796"/>
    </row>
    <row r="249" spans="1:98" ht="12.75" x14ac:dyDescent="0.2">
      <c r="A249" s="1808"/>
      <c r="B249" s="223" t="s">
        <v>1362</v>
      </c>
      <c r="C249" s="1819">
        <f t="shared" si="60"/>
        <v>441098.1</v>
      </c>
      <c r="D249" s="1819">
        <f t="shared" si="61"/>
        <v>0</v>
      </c>
      <c r="E249" s="1819">
        <f t="shared" si="62"/>
        <v>441098.1</v>
      </c>
      <c r="F249" s="1819">
        <f t="shared" si="63"/>
        <v>441098.1</v>
      </c>
      <c r="G249" s="1819">
        <f t="shared" si="64"/>
        <v>0</v>
      </c>
      <c r="H249" s="1819">
        <f t="shared" si="65"/>
        <v>0</v>
      </c>
      <c r="I249" s="1819">
        <f t="shared" si="66"/>
        <v>0</v>
      </c>
      <c r="J249" s="1819">
        <f t="shared" si="67"/>
        <v>0</v>
      </c>
      <c r="K249" s="1819">
        <f t="shared" si="68"/>
        <v>0</v>
      </c>
      <c r="L249" s="1819">
        <f t="shared" si="69"/>
        <v>0</v>
      </c>
      <c r="M249" s="1819">
        <f t="shared" si="70"/>
        <v>0</v>
      </c>
      <c r="N249" s="1819">
        <f t="shared" si="71"/>
        <v>0</v>
      </c>
      <c r="O249" s="1819">
        <f t="shared" si="72"/>
        <v>0</v>
      </c>
      <c r="P249" s="1819">
        <f t="shared" si="73"/>
        <v>0</v>
      </c>
      <c r="Q249" s="1819">
        <f t="shared" si="74"/>
        <v>0</v>
      </c>
      <c r="R249" s="1819">
        <f t="shared" si="75"/>
        <v>0</v>
      </c>
      <c r="S249" s="1819">
        <f t="shared" si="76"/>
        <v>0</v>
      </c>
      <c r="T249" s="1819">
        <f t="shared" si="77"/>
        <v>0</v>
      </c>
      <c r="U249" s="1819">
        <f t="shared" si="78"/>
        <v>0</v>
      </c>
      <c r="V249" s="1819">
        <f t="shared" si="79"/>
        <v>0</v>
      </c>
      <c r="W249" s="1819">
        <f t="shared" si="80"/>
        <v>0</v>
      </c>
      <c r="X249" s="1819">
        <f t="shared" si="81"/>
        <v>0</v>
      </c>
      <c r="Y249" s="1819">
        <f t="shared" si="82"/>
        <v>0</v>
      </c>
      <c r="Z249" s="1819">
        <f t="shared" si="83"/>
        <v>0</v>
      </c>
      <c r="AA249" s="1819">
        <f t="shared" si="84"/>
        <v>0</v>
      </c>
      <c r="AB249" s="1819">
        <f t="shared" si="85"/>
        <v>441098.1</v>
      </c>
      <c r="AC249" s="1819">
        <f t="shared" si="86"/>
        <v>0</v>
      </c>
      <c r="AD249" s="1819">
        <f t="shared" si="87"/>
        <v>0</v>
      </c>
      <c r="AE249" s="1819">
        <f t="shared" si="88"/>
        <v>0</v>
      </c>
      <c r="AF249" s="1819">
        <f t="shared" si="89"/>
        <v>0</v>
      </c>
      <c r="AG249" s="1819">
        <f t="shared" si="90"/>
        <v>0</v>
      </c>
      <c r="AH249" s="1819">
        <f t="shared" si="91"/>
        <v>0</v>
      </c>
      <c r="AI249" s="1819">
        <f t="shared" si="92"/>
        <v>0</v>
      </c>
      <c r="AJ249" s="1819">
        <f t="shared" si="93"/>
        <v>0</v>
      </c>
      <c r="AK249" s="1819">
        <f t="shared" si="94"/>
        <v>0</v>
      </c>
      <c r="AL249" s="1819">
        <f t="shared" si="95"/>
        <v>0</v>
      </c>
      <c r="AM249" s="1819">
        <f t="shared" si="96"/>
        <v>0</v>
      </c>
      <c r="AN249" s="1819">
        <f t="shared" si="97"/>
        <v>0</v>
      </c>
      <c r="AO249" s="1819">
        <f t="shared" si="98"/>
        <v>0</v>
      </c>
      <c r="AP249" s="1819">
        <f t="shared" si="99"/>
        <v>0</v>
      </c>
      <c r="AQ249" s="1819">
        <f t="shared" si="100"/>
        <v>0</v>
      </c>
      <c r="AR249" s="1819">
        <f t="shared" si="101"/>
        <v>0</v>
      </c>
      <c r="AS249" s="1819">
        <f t="shared" si="102"/>
        <v>0</v>
      </c>
      <c r="AT249" s="1819">
        <f t="shared" si="103"/>
        <v>0</v>
      </c>
      <c r="AU249" s="1819">
        <f t="shared" si="104"/>
        <v>0</v>
      </c>
      <c r="AV249" s="1819">
        <f t="shared" si="105"/>
        <v>441098.1</v>
      </c>
      <c r="AW249" s="1819">
        <f t="shared" si="106"/>
        <v>0</v>
      </c>
      <c r="AX249" s="1819">
        <f t="shared" si="107"/>
        <v>0</v>
      </c>
      <c r="AY249" s="1819">
        <f t="shared" si="108"/>
        <v>0</v>
      </c>
      <c r="AZ249" s="1819">
        <f t="shared" si="109"/>
        <v>0</v>
      </c>
      <c r="BA249" s="1819">
        <f t="shared" si="110"/>
        <v>0</v>
      </c>
      <c r="BB249" s="1819">
        <f t="shared" si="111"/>
        <v>0</v>
      </c>
      <c r="BC249" s="1819">
        <f t="shared" si="112"/>
        <v>0</v>
      </c>
      <c r="BD249" s="1819">
        <f t="shared" si="113"/>
        <v>0</v>
      </c>
      <c r="BE249" s="1819">
        <f t="shared" si="114"/>
        <v>0</v>
      </c>
      <c r="BF249" s="1819">
        <f t="shared" si="115"/>
        <v>0</v>
      </c>
      <c r="BG249" s="1819">
        <f t="shared" si="116"/>
        <v>0</v>
      </c>
      <c r="BH249" s="1819">
        <f t="shared" si="117"/>
        <v>0</v>
      </c>
      <c r="BI249" s="1819">
        <f t="shared" si="118"/>
        <v>0</v>
      </c>
      <c r="BJ249" s="1819">
        <f t="shared" si="119"/>
        <v>0</v>
      </c>
      <c r="BK249" s="1819">
        <f t="shared" si="120"/>
        <v>0</v>
      </c>
      <c r="BL249" s="1819">
        <f t="shared" si="121"/>
        <v>0</v>
      </c>
      <c r="BM249" s="1819">
        <f t="shared" si="122"/>
        <v>0</v>
      </c>
      <c r="BN249" s="1819">
        <f t="shared" si="123"/>
        <v>0</v>
      </c>
      <c r="BO249" s="1819">
        <f t="shared" si="124"/>
        <v>0</v>
      </c>
      <c r="BP249" s="1819">
        <f t="shared" si="125"/>
        <v>0</v>
      </c>
      <c r="BQ249" s="1819">
        <f t="shared" si="126"/>
        <v>0</v>
      </c>
      <c r="BR249" s="1819">
        <f t="shared" si="127"/>
        <v>0</v>
      </c>
      <c r="BS249" s="1819">
        <f t="shared" si="128"/>
        <v>0</v>
      </c>
      <c r="BT249" s="1819">
        <f t="shared" si="129"/>
        <v>0</v>
      </c>
      <c r="BU249" s="1819">
        <f t="shared" si="130"/>
        <v>0</v>
      </c>
      <c r="BV249" s="1819">
        <f t="shared" si="131"/>
        <v>0</v>
      </c>
      <c r="BW249" s="1819">
        <f t="shared" si="132"/>
        <v>0</v>
      </c>
      <c r="BX249" s="1819">
        <f t="shared" si="133"/>
        <v>0</v>
      </c>
      <c r="BY249" s="1819">
        <f t="shared" si="134"/>
        <v>0</v>
      </c>
      <c r="BZ249" s="1819">
        <f t="shared" si="135"/>
        <v>0</v>
      </c>
      <c r="CA249" s="1819">
        <f t="shared" si="136"/>
        <v>0</v>
      </c>
      <c r="CB249" s="1819">
        <f t="shared" si="137"/>
        <v>0</v>
      </c>
      <c r="CC249" s="1819">
        <f t="shared" si="138"/>
        <v>0</v>
      </c>
      <c r="CD249" s="1819">
        <f t="shared" si="139"/>
        <v>0</v>
      </c>
      <c r="CE249" s="1819">
        <f t="shared" si="140"/>
        <v>0</v>
      </c>
      <c r="CF249" s="1819">
        <f t="shared" si="141"/>
        <v>0</v>
      </c>
      <c r="CG249" s="1819">
        <f t="shared" si="142"/>
        <v>0</v>
      </c>
      <c r="CH249" s="1819">
        <f t="shared" si="143"/>
        <v>0</v>
      </c>
      <c r="CI249" s="1819">
        <f t="shared" si="144"/>
        <v>0</v>
      </c>
      <c r="CJ249" s="1819">
        <f t="shared" si="145"/>
        <v>0</v>
      </c>
      <c r="CK249" s="1819">
        <f t="shared" si="146"/>
        <v>0</v>
      </c>
      <c r="CL249" s="1819">
        <f t="shared" si="147"/>
        <v>0</v>
      </c>
      <c r="CM249" s="1796"/>
      <c r="CN249" s="1796"/>
      <c r="CO249" s="1796"/>
      <c r="CP249" s="1796"/>
      <c r="CQ249" s="1943"/>
      <c r="CR249" s="1796"/>
      <c r="CS249" s="1796"/>
      <c r="CT249" s="1796"/>
    </row>
    <row r="250" spans="1:98" ht="12.75" x14ac:dyDescent="0.2">
      <c r="A250" s="1808"/>
      <c r="B250" s="223" t="s">
        <v>820</v>
      </c>
      <c r="C250" s="1819">
        <f t="shared" si="60"/>
        <v>5881232.1600000001</v>
      </c>
      <c r="D250" s="1819">
        <f t="shared" si="61"/>
        <v>0</v>
      </c>
      <c r="E250" s="1819">
        <f t="shared" si="62"/>
        <v>5881232.1600000001</v>
      </c>
      <c r="F250" s="1819">
        <f t="shared" si="63"/>
        <v>5881232.1600000001</v>
      </c>
      <c r="G250" s="1819">
        <f t="shared" si="64"/>
        <v>0</v>
      </c>
      <c r="H250" s="1819">
        <f t="shared" si="65"/>
        <v>0</v>
      </c>
      <c r="I250" s="1819">
        <f t="shared" si="66"/>
        <v>0</v>
      </c>
      <c r="J250" s="1819">
        <f t="shared" si="67"/>
        <v>0</v>
      </c>
      <c r="K250" s="1819">
        <f t="shared" si="68"/>
        <v>0</v>
      </c>
      <c r="L250" s="1819">
        <f t="shared" si="69"/>
        <v>0</v>
      </c>
      <c r="M250" s="1819">
        <f t="shared" si="70"/>
        <v>0</v>
      </c>
      <c r="N250" s="1819">
        <f t="shared" si="71"/>
        <v>0</v>
      </c>
      <c r="O250" s="1819">
        <f t="shared" si="72"/>
        <v>0</v>
      </c>
      <c r="P250" s="1819">
        <f t="shared" si="73"/>
        <v>0</v>
      </c>
      <c r="Q250" s="1819">
        <f t="shared" si="74"/>
        <v>0</v>
      </c>
      <c r="R250" s="1819">
        <f t="shared" si="75"/>
        <v>0</v>
      </c>
      <c r="S250" s="1819">
        <f t="shared" si="76"/>
        <v>0</v>
      </c>
      <c r="T250" s="1819">
        <f t="shared" si="77"/>
        <v>0</v>
      </c>
      <c r="U250" s="1819">
        <f t="shared" si="78"/>
        <v>0</v>
      </c>
      <c r="V250" s="1819">
        <f t="shared" si="79"/>
        <v>0</v>
      </c>
      <c r="W250" s="1819">
        <f t="shared" si="80"/>
        <v>0</v>
      </c>
      <c r="X250" s="1819">
        <f t="shared" si="81"/>
        <v>0</v>
      </c>
      <c r="Y250" s="1819">
        <f t="shared" si="82"/>
        <v>0</v>
      </c>
      <c r="Z250" s="1819">
        <f t="shared" si="83"/>
        <v>0</v>
      </c>
      <c r="AA250" s="1819">
        <f t="shared" si="84"/>
        <v>0</v>
      </c>
      <c r="AB250" s="1819">
        <f t="shared" si="85"/>
        <v>3803605.8222438293</v>
      </c>
      <c r="AC250" s="1819">
        <f t="shared" si="86"/>
        <v>1587237.8246582453</v>
      </c>
      <c r="AD250" s="1819">
        <f t="shared" si="87"/>
        <v>224349.91147822855</v>
      </c>
      <c r="AE250" s="1819">
        <f t="shared" si="88"/>
        <v>0</v>
      </c>
      <c r="AF250" s="1819">
        <f t="shared" si="89"/>
        <v>169994.71918800223</v>
      </c>
      <c r="AG250" s="1819">
        <f t="shared" si="90"/>
        <v>75563.991404841508</v>
      </c>
      <c r="AH250" s="1819">
        <f t="shared" si="91"/>
        <v>18322.837065060834</v>
      </c>
      <c r="AI250" s="1819">
        <f t="shared" si="92"/>
        <v>1157.6722039940626</v>
      </c>
      <c r="AJ250" s="1819">
        <f t="shared" si="93"/>
        <v>999.38175779921926</v>
      </c>
      <c r="AK250" s="1819">
        <f t="shared" si="94"/>
        <v>0</v>
      </c>
      <c r="AL250" s="1819">
        <f t="shared" si="95"/>
        <v>0</v>
      </c>
      <c r="AM250" s="1819">
        <f t="shared" si="96"/>
        <v>0</v>
      </c>
      <c r="AN250" s="1819">
        <f t="shared" si="97"/>
        <v>0</v>
      </c>
      <c r="AO250" s="1819">
        <f t="shared" si="98"/>
        <v>0</v>
      </c>
      <c r="AP250" s="1819">
        <f t="shared" si="99"/>
        <v>0</v>
      </c>
      <c r="AQ250" s="1819">
        <f t="shared" si="100"/>
        <v>0</v>
      </c>
      <c r="AR250" s="1819">
        <f t="shared" si="101"/>
        <v>0</v>
      </c>
      <c r="AS250" s="1819">
        <f t="shared" si="102"/>
        <v>0</v>
      </c>
      <c r="AT250" s="1819">
        <f t="shared" si="103"/>
        <v>0</v>
      </c>
      <c r="AU250" s="1819">
        <f t="shared" si="104"/>
        <v>0</v>
      </c>
      <c r="AV250" s="1819">
        <f t="shared" si="105"/>
        <v>5881232.1600000011</v>
      </c>
      <c r="AW250" s="1819">
        <f t="shared" si="106"/>
        <v>0</v>
      </c>
      <c r="AX250" s="1819">
        <f t="shared" si="107"/>
        <v>0</v>
      </c>
      <c r="AY250" s="1819">
        <f t="shared" si="108"/>
        <v>0</v>
      </c>
      <c r="AZ250" s="1819">
        <f t="shared" si="109"/>
        <v>0</v>
      </c>
      <c r="BA250" s="1819">
        <f t="shared" si="110"/>
        <v>0</v>
      </c>
      <c r="BB250" s="1819">
        <f t="shared" si="111"/>
        <v>0</v>
      </c>
      <c r="BC250" s="1819">
        <f t="shared" si="112"/>
        <v>0</v>
      </c>
      <c r="BD250" s="1819">
        <f t="shared" si="113"/>
        <v>0</v>
      </c>
      <c r="BE250" s="1819">
        <f t="shared" si="114"/>
        <v>0</v>
      </c>
      <c r="BF250" s="1819">
        <f t="shared" si="115"/>
        <v>0</v>
      </c>
      <c r="BG250" s="1819">
        <f t="shared" si="116"/>
        <v>0</v>
      </c>
      <c r="BH250" s="1819">
        <f t="shared" si="117"/>
        <v>0</v>
      </c>
      <c r="BI250" s="1819">
        <f t="shared" si="118"/>
        <v>0</v>
      </c>
      <c r="BJ250" s="1819">
        <f t="shared" si="119"/>
        <v>0</v>
      </c>
      <c r="BK250" s="1819">
        <f t="shared" si="120"/>
        <v>0</v>
      </c>
      <c r="BL250" s="1819">
        <f t="shared" si="121"/>
        <v>0</v>
      </c>
      <c r="BM250" s="1819">
        <f t="shared" si="122"/>
        <v>0</v>
      </c>
      <c r="BN250" s="1819">
        <f t="shared" si="123"/>
        <v>0</v>
      </c>
      <c r="BO250" s="1819">
        <f t="shared" si="124"/>
        <v>0</v>
      </c>
      <c r="BP250" s="1819">
        <f t="shared" si="125"/>
        <v>0</v>
      </c>
      <c r="BQ250" s="1819">
        <f t="shared" si="126"/>
        <v>0</v>
      </c>
      <c r="BR250" s="1819">
        <f t="shared" si="127"/>
        <v>0</v>
      </c>
      <c r="BS250" s="1819">
        <f t="shared" si="128"/>
        <v>0</v>
      </c>
      <c r="BT250" s="1819">
        <f t="shared" si="129"/>
        <v>0</v>
      </c>
      <c r="BU250" s="1819">
        <f t="shared" si="130"/>
        <v>0</v>
      </c>
      <c r="BV250" s="1819">
        <f t="shared" si="131"/>
        <v>0</v>
      </c>
      <c r="BW250" s="1819">
        <f t="shared" si="132"/>
        <v>0</v>
      </c>
      <c r="BX250" s="1819">
        <f t="shared" si="133"/>
        <v>0</v>
      </c>
      <c r="BY250" s="1819">
        <f t="shared" si="134"/>
        <v>0</v>
      </c>
      <c r="BZ250" s="1819">
        <f t="shared" si="135"/>
        <v>0</v>
      </c>
      <c r="CA250" s="1819">
        <f t="shared" si="136"/>
        <v>0</v>
      </c>
      <c r="CB250" s="1819">
        <f t="shared" si="137"/>
        <v>0</v>
      </c>
      <c r="CC250" s="1819">
        <f t="shared" si="138"/>
        <v>0</v>
      </c>
      <c r="CD250" s="1819">
        <f t="shared" si="139"/>
        <v>0</v>
      </c>
      <c r="CE250" s="1819">
        <f t="shared" si="140"/>
        <v>0</v>
      </c>
      <c r="CF250" s="1819">
        <f t="shared" si="141"/>
        <v>0</v>
      </c>
      <c r="CG250" s="1819">
        <f t="shared" si="142"/>
        <v>0</v>
      </c>
      <c r="CH250" s="1819">
        <f t="shared" si="143"/>
        <v>0</v>
      </c>
      <c r="CI250" s="1819">
        <f t="shared" si="144"/>
        <v>0</v>
      </c>
      <c r="CJ250" s="1819">
        <f t="shared" si="145"/>
        <v>0</v>
      </c>
      <c r="CK250" s="1819">
        <f t="shared" si="146"/>
        <v>0</v>
      </c>
      <c r="CL250" s="1819">
        <f t="shared" si="147"/>
        <v>0</v>
      </c>
      <c r="CM250" s="1796"/>
      <c r="CN250" s="1796"/>
      <c r="CO250" s="1796"/>
      <c r="CP250" s="1796"/>
      <c r="CQ250" s="1943"/>
      <c r="CR250" s="1796"/>
      <c r="CS250" s="1796"/>
      <c r="CT250" s="1796"/>
    </row>
    <row r="251" spans="1:98" ht="12.75" x14ac:dyDescent="0.2">
      <c r="A251" s="1808"/>
      <c r="B251" s="223" t="s">
        <v>821</v>
      </c>
      <c r="C251" s="1819">
        <f t="shared" si="60"/>
        <v>241109</v>
      </c>
      <c r="D251" s="1819">
        <f t="shared" si="61"/>
        <v>0</v>
      </c>
      <c r="E251" s="1819">
        <f t="shared" si="62"/>
        <v>241109</v>
      </c>
      <c r="F251" s="1819">
        <f t="shared" si="63"/>
        <v>241109</v>
      </c>
      <c r="G251" s="1819">
        <f t="shared" si="64"/>
        <v>0</v>
      </c>
      <c r="H251" s="1819">
        <f t="shared" si="65"/>
        <v>0</v>
      </c>
      <c r="I251" s="1819">
        <f t="shared" si="66"/>
        <v>0</v>
      </c>
      <c r="J251" s="1819">
        <f t="shared" si="67"/>
        <v>0</v>
      </c>
      <c r="K251" s="1819">
        <f t="shared" si="68"/>
        <v>0</v>
      </c>
      <c r="L251" s="1819">
        <f t="shared" si="69"/>
        <v>0</v>
      </c>
      <c r="M251" s="1819">
        <f t="shared" si="70"/>
        <v>0</v>
      </c>
      <c r="N251" s="1819">
        <f t="shared" si="71"/>
        <v>0</v>
      </c>
      <c r="O251" s="1819">
        <f t="shared" si="72"/>
        <v>0</v>
      </c>
      <c r="P251" s="1819">
        <f t="shared" si="73"/>
        <v>0</v>
      </c>
      <c r="Q251" s="1819">
        <f t="shared" si="74"/>
        <v>0</v>
      </c>
      <c r="R251" s="1819">
        <f t="shared" si="75"/>
        <v>0</v>
      </c>
      <c r="S251" s="1819">
        <f t="shared" si="76"/>
        <v>0</v>
      </c>
      <c r="T251" s="1819">
        <f t="shared" si="77"/>
        <v>0</v>
      </c>
      <c r="U251" s="1819">
        <f t="shared" si="78"/>
        <v>0</v>
      </c>
      <c r="V251" s="1819">
        <f t="shared" si="79"/>
        <v>0</v>
      </c>
      <c r="W251" s="1819">
        <f t="shared" si="80"/>
        <v>0</v>
      </c>
      <c r="X251" s="1819">
        <f t="shared" si="81"/>
        <v>0</v>
      </c>
      <c r="Y251" s="1819">
        <f t="shared" si="82"/>
        <v>0</v>
      </c>
      <c r="Z251" s="1819">
        <f t="shared" si="83"/>
        <v>0</v>
      </c>
      <c r="AA251" s="1819">
        <f t="shared" si="84"/>
        <v>0</v>
      </c>
      <c r="AB251" s="1819">
        <f t="shared" si="85"/>
        <v>207171.60544618018</v>
      </c>
      <c r="AC251" s="1819">
        <f t="shared" si="86"/>
        <v>16407.588701048575</v>
      </c>
      <c r="AD251" s="1819">
        <f t="shared" si="87"/>
        <v>16949.348705328481</v>
      </c>
      <c r="AE251" s="1819">
        <f t="shared" si="88"/>
        <v>0</v>
      </c>
      <c r="AF251" s="1819">
        <f t="shared" si="89"/>
        <v>464.36571795420502</v>
      </c>
      <c r="AG251" s="1819">
        <f t="shared" si="90"/>
        <v>116.09142948855126</v>
      </c>
      <c r="AH251" s="1819">
        <f t="shared" si="91"/>
        <v>0</v>
      </c>
      <c r="AI251" s="1819">
        <f t="shared" si="92"/>
        <v>0</v>
      </c>
      <c r="AJ251" s="1819">
        <f t="shared" si="93"/>
        <v>0</v>
      </c>
      <c r="AK251" s="1819">
        <f t="shared" si="94"/>
        <v>0</v>
      </c>
      <c r="AL251" s="1819">
        <f t="shared" si="95"/>
        <v>0</v>
      </c>
      <c r="AM251" s="1819">
        <f t="shared" si="96"/>
        <v>0</v>
      </c>
      <c r="AN251" s="1819">
        <f t="shared" si="97"/>
        <v>0</v>
      </c>
      <c r="AO251" s="1819">
        <f t="shared" si="98"/>
        <v>0</v>
      </c>
      <c r="AP251" s="1819">
        <f t="shared" si="99"/>
        <v>0</v>
      </c>
      <c r="AQ251" s="1819">
        <f t="shared" si="100"/>
        <v>0</v>
      </c>
      <c r="AR251" s="1819">
        <f t="shared" si="101"/>
        <v>0</v>
      </c>
      <c r="AS251" s="1819">
        <f t="shared" si="102"/>
        <v>0</v>
      </c>
      <c r="AT251" s="1819">
        <f t="shared" si="103"/>
        <v>0</v>
      </c>
      <c r="AU251" s="1819">
        <f t="shared" si="104"/>
        <v>0</v>
      </c>
      <c r="AV251" s="1819">
        <f t="shared" si="105"/>
        <v>241109</v>
      </c>
      <c r="AW251" s="1819">
        <f t="shared" si="106"/>
        <v>0</v>
      </c>
      <c r="AX251" s="1819">
        <f t="shared" si="107"/>
        <v>0</v>
      </c>
      <c r="AY251" s="1819">
        <f t="shared" si="108"/>
        <v>0</v>
      </c>
      <c r="AZ251" s="1819">
        <f t="shared" si="109"/>
        <v>0</v>
      </c>
      <c r="BA251" s="1819">
        <f t="shared" si="110"/>
        <v>0</v>
      </c>
      <c r="BB251" s="1819">
        <f t="shared" si="111"/>
        <v>0</v>
      </c>
      <c r="BC251" s="1819">
        <f t="shared" si="112"/>
        <v>0</v>
      </c>
      <c r="BD251" s="1819">
        <f t="shared" si="113"/>
        <v>0</v>
      </c>
      <c r="BE251" s="1819">
        <f t="shared" si="114"/>
        <v>0</v>
      </c>
      <c r="BF251" s="1819">
        <f t="shared" si="115"/>
        <v>0</v>
      </c>
      <c r="BG251" s="1819">
        <f t="shared" si="116"/>
        <v>0</v>
      </c>
      <c r="BH251" s="1819">
        <f t="shared" si="117"/>
        <v>0</v>
      </c>
      <c r="BI251" s="1819">
        <f t="shared" si="118"/>
        <v>0</v>
      </c>
      <c r="BJ251" s="1819">
        <f t="shared" si="119"/>
        <v>0</v>
      </c>
      <c r="BK251" s="1819">
        <f t="shared" si="120"/>
        <v>0</v>
      </c>
      <c r="BL251" s="1819">
        <f t="shared" si="121"/>
        <v>0</v>
      </c>
      <c r="BM251" s="1819">
        <f t="shared" si="122"/>
        <v>0</v>
      </c>
      <c r="BN251" s="1819">
        <f t="shared" si="123"/>
        <v>0</v>
      </c>
      <c r="BO251" s="1819">
        <f t="shared" si="124"/>
        <v>0</v>
      </c>
      <c r="BP251" s="1819">
        <f t="shared" si="125"/>
        <v>0</v>
      </c>
      <c r="BQ251" s="1819">
        <f t="shared" si="126"/>
        <v>0</v>
      </c>
      <c r="BR251" s="1819">
        <f t="shared" si="127"/>
        <v>0</v>
      </c>
      <c r="BS251" s="1819">
        <f t="shared" si="128"/>
        <v>0</v>
      </c>
      <c r="BT251" s="1819">
        <f t="shared" si="129"/>
        <v>0</v>
      </c>
      <c r="BU251" s="1819">
        <f t="shared" si="130"/>
        <v>0</v>
      </c>
      <c r="BV251" s="1819">
        <f t="shared" si="131"/>
        <v>0</v>
      </c>
      <c r="BW251" s="1819">
        <f t="shared" si="132"/>
        <v>0</v>
      </c>
      <c r="BX251" s="1819">
        <f t="shared" si="133"/>
        <v>0</v>
      </c>
      <c r="BY251" s="1819">
        <f t="shared" si="134"/>
        <v>0</v>
      </c>
      <c r="BZ251" s="1819">
        <f t="shared" si="135"/>
        <v>0</v>
      </c>
      <c r="CA251" s="1819">
        <f t="shared" si="136"/>
        <v>0</v>
      </c>
      <c r="CB251" s="1819">
        <f t="shared" si="137"/>
        <v>0</v>
      </c>
      <c r="CC251" s="1819">
        <f t="shared" si="138"/>
        <v>0</v>
      </c>
      <c r="CD251" s="1819">
        <f t="shared" si="139"/>
        <v>0</v>
      </c>
      <c r="CE251" s="1819">
        <f t="shared" si="140"/>
        <v>0</v>
      </c>
      <c r="CF251" s="1819">
        <f t="shared" si="141"/>
        <v>0</v>
      </c>
      <c r="CG251" s="1819">
        <f t="shared" si="142"/>
        <v>0</v>
      </c>
      <c r="CH251" s="1819">
        <f t="shared" si="143"/>
        <v>0</v>
      </c>
      <c r="CI251" s="1819">
        <f t="shared" si="144"/>
        <v>0</v>
      </c>
      <c r="CJ251" s="1819">
        <f t="shared" si="145"/>
        <v>0</v>
      </c>
      <c r="CK251" s="1819">
        <f t="shared" si="146"/>
        <v>0</v>
      </c>
      <c r="CL251" s="1819">
        <f t="shared" si="147"/>
        <v>0</v>
      </c>
      <c r="CM251" s="1796"/>
      <c r="CN251" s="1796"/>
      <c r="CO251" s="1796"/>
      <c r="CP251" s="1796"/>
      <c r="CQ251" s="1943"/>
      <c r="CR251" s="1796"/>
      <c r="CS251" s="1796"/>
      <c r="CT251" s="1796"/>
    </row>
    <row r="252" spans="1:98" ht="12.75" x14ac:dyDescent="0.2">
      <c r="A252" s="1808"/>
      <c r="B252" s="223" t="s">
        <v>1361</v>
      </c>
      <c r="C252" s="1819">
        <f t="shared" si="60"/>
        <v>1604433</v>
      </c>
      <c r="D252" s="1819">
        <f t="shared" si="61"/>
        <v>0</v>
      </c>
      <c r="E252" s="1819">
        <f t="shared" si="62"/>
        <v>1652768</v>
      </c>
      <c r="F252" s="1819">
        <f t="shared" si="63"/>
        <v>1652768</v>
      </c>
      <c r="G252" s="1819">
        <f t="shared" si="64"/>
        <v>0</v>
      </c>
      <c r="H252" s="1819">
        <f t="shared" si="65"/>
        <v>0</v>
      </c>
      <c r="I252" s="1819">
        <f t="shared" si="66"/>
        <v>0</v>
      </c>
      <c r="J252" s="1819">
        <f t="shared" si="67"/>
        <v>0</v>
      </c>
      <c r="K252" s="1819">
        <f t="shared" si="68"/>
        <v>0</v>
      </c>
      <c r="L252" s="1819">
        <f t="shared" si="69"/>
        <v>0</v>
      </c>
      <c r="M252" s="1819">
        <f t="shared" si="70"/>
        <v>0</v>
      </c>
      <c r="N252" s="1819">
        <f t="shared" si="71"/>
        <v>0</v>
      </c>
      <c r="O252" s="1819">
        <f t="shared" si="72"/>
        <v>0</v>
      </c>
      <c r="P252" s="1819">
        <f t="shared" si="73"/>
        <v>0</v>
      </c>
      <c r="Q252" s="1819">
        <f t="shared" si="74"/>
        <v>0</v>
      </c>
      <c r="R252" s="1819">
        <f t="shared" si="75"/>
        <v>0</v>
      </c>
      <c r="S252" s="1819">
        <f t="shared" si="76"/>
        <v>0</v>
      </c>
      <c r="T252" s="1819">
        <f t="shared" si="77"/>
        <v>0</v>
      </c>
      <c r="U252" s="1819">
        <f t="shared" si="78"/>
        <v>0</v>
      </c>
      <c r="V252" s="1819">
        <f t="shared" si="79"/>
        <v>0</v>
      </c>
      <c r="W252" s="1819">
        <f t="shared" si="80"/>
        <v>0</v>
      </c>
      <c r="X252" s="1819">
        <f t="shared" si="81"/>
        <v>0</v>
      </c>
      <c r="Y252" s="1819">
        <f t="shared" si="82"/>
        <v>0</v>
      </c>
      <c r="Z252" s="1819">
        <f t="shared" si="83"/>
        <v>0</v>
      </c>
      <c r="AA252" s="1819">
        <f t="shared" si="84"/>
        <v>0</v>
      </c>
      <c r="AB252" s="1819">
        <f t="shared" si="85"/>
        <v>1474605.2744493515</v>
      </c>
      <c r="AC252" s="1819">
        <f t="shared" si="86"/>
        <v>144796.12018109602</v>
      </c>
      <c r="AD252" s="1819">
        <f t="shared" si="87"/>
        <v>5629.9604899591704</v>
      </c>
      <c r="AE252" s="1819">
        <f t="shared" si="88"/>
        <v>0</v>
      </c>
      <c r="AF252" s="1819">
        <f t="shared" si="89"/>
        <v>947.50802766436118</v>
      </c>
      <c r="AG252" s="1819">
        <f t="shared" si="90"/>
        <v>313.99975335388712</v>
      </c>
      <c r="AH252" s="1819">
        <f t="shared" si="91"/>
        <v>642.68955364830697</v>
      </c>
      <c r="AI252" s="1819">
        <f t="shared" si="92"/>
        <v>528.84168985917836</v>
      </c>
      <c r="AJ252" s="1819">
        <f t="shared" si="93"/>
        <v>25303.605855067635</v>
      </c>
      <c r="AK252" s="1819">
        <f t="shared" si="94"/>
        <v>0</v>
      </c>
      <c r="AL252" s="1819">
        <f t="shared" si="95"/>
        <v>0</v>
      </c>
      <c r="AM252" s="1819">
        <f t="shared" si="96"/>
        <v>0</v>
      </c>
      <c r="AN252" s="1819">
        <f t="shared" si="97"/>
        <v>0</v>
      </c>
      <c r="AO252" s="1819">
        <f t="shared" si="98"/>
        <v>0</v>
      </c>
      <c r="AP252" s="1819">
        <f t="shared" si="99"/>
        <v>0</v>
      </c>
      <c r="AQ252" s="1819">
        <f t="shared" si="100"/>
        <v>0</v>
      </c>
      <c r="AR252" s="1819">
        <f t="shared" si="101"/>
        <v>0</v>
      </c>
      <c r="AS252" s="1819">
        <f t="shared" si="102"/>
        <v>0</v>
      </c>
      <c r="AT252" s="1819">
        <f t="shared" si="103"/>
        <v>0</v>
      </c>
      <c r="AU252" s="1819">
        <f t="shared" si="104"/>
        <v>0</v>
      </c>
      <c r="AV252" s="1819">
        <f t="shared" si="105"/>
        <v>1652768</v>
      </c>
      <c r="AW252" s="1819">
        <f t="shared" si="106"/>
        <v>-31473.91776257391</v>
      </c>
      <c r="AX252" s="1819">
        <f t="shared" si="107"/>
        <v>-5709.467984072051</v>
      </c>
      <c r="AY252" s="1819">
        <f t="shared" si="108"/>
        <v>-5385.3526014686577</v>
      </c>
      <c r="AZ252" s="1819">
        <f t="shared" si="109"/>
        <v>0</v>
      </c>
      <c r="BA252" s="1819">
        <f t="shared" si="110"/>
        <v>-1682.6346602512122</v>
      </c>
      <c r="BB252" s="1819">
        <f t="shared" si="111"/>
        <v>-2103.7187446093653</v>
      </c>
      <c r="BC252" s="1819">
        <f t="shared" si="112"/>
        <v>-1581.7505190904351</v>
      </c>
      <c r="BD252" s="1819">
        <f t="shared" si="113"/>
        <v>-104.20495362573963</v>
      </c>
      <c r="BE252" s="1819">
        <f t="shared" si="114"/>
        <v>-293.95277430863661</v>
      </c>
      <c r="BF252" s="1819">
        <f t="shared" si="115"/>
        <v>0</v>
      </c>
      <c r="BG252" s="1819">
        <f t="shared" si="116"/>
        <v>0</v>
      </c>
      <c r="BH252" s="1819">
        <f t="shared" si="117"/>
        <v>0</v>
      </c>
      <c r="BI252" s="1819">
        <f t="shared" si="118"/>
        <v>0</v>
      </c>
      <c r="BJ252" s="1819">
        <f t="shared" si="119"/>
        <v>0</v>
      </c>
      <c r="BK252" s="1819">
        <f t="shared" si="120"/>
        <v>0</v>
      </c>
      <c r="BL252" s="1819">
        <f t="shared" si="121"/>
        <v>0</v>
      </c>
      <c r="BM252" s="1819">
        <f t="shared" si="122"/>
        <v>0</v>
      </c>
      <c r="BN252" s="1819">
        <f t="shared" si="123"/>
        <v>0</v>
      </c>
      <c r="BO252" s="1819">
        <f t="shared" si="124"/>
        <v>0</v>
      </c>
      <c r="BP252" s="1819">
        <f t="shared" si="125"/>
        <v>0</v>
      </c>
      <c r="BQ252" s="1819">
        <f t="shared" si="126"/>
        <v>-48335.000000000007</v>
      </c>
      <c r="BR252" s="1819">
        <f t="shared" si="127"/>
        <v>0</v>
      </c>
      <c r="BS252" s="1819">
        <f t="shared" si="128"/>
        <v>0</v>
      </c>
      <c r="BT252" s="1819">
        <f t="shared" si="129"/>
        <v>0</v>
      </c>
      <c r="BU252" s="1819">
        <f t="shared" si="130"/>
        <v>0</v>
      </c>
      <c r="BV252" s="1819">
        <f t="shared" si="131"/>
        <v>0</v>
      </c>
      <c r="BW252" s="1819">
        <f t="shared" si="132"/>
        <v>0</v>
      </c>
      <c r="BX252" s="1819">
        <f t="shared" si="133"/>
        <v>0</v>
      </c>
      <c r="BY252" s="1819">
        <f t="shared" si="134"/>
        <v>0</v>
      </c>
      <c r="BZ252" s="1819">
        <f t="shared" si="135"/>
        <v>0</v>
      </c>
      <c r="CA252" s="1819">
        <f t="shared" si="136"/>
        <v>0</v>
      </c>
      <c r="CB252" s="1819">
        <f t="shared" si="137"/>
        <v>0</v>
      </c>
      <c r="CC252" s="1819">
        <f t="shared" si="138"/>
        <v>0</v>
      </c>
      <c r="CD252" s="1819">
        <f t="shared" si="139"/>
        <v>0</v>
      </c>
      <c r="CE252" s="1819">
        <f t="shared" si="140"/>
        <v>0</v>
      </c>
      <c r="CF252" s="1819">
        <f t="shared" si="141"/>
        <v>0</v>
      </c>
      <c r="CG252" s="1819">
        <f t="shared" si="142"/>
        <v>0</v>
      </c>
      <c r="CH252" s="1819">
        <f t="shared" si="143"/>
        <v>0</v>
      </c>
      <c r="CI252" s="1819">
        <f t="shared" si="144"/>
        <v>0</v>
      </c>
      <c r="CJ252" s="1819">
        <f t="shared" si="145"/>
        <v>0</v>
      </c>
      <c r="CK252" s="1819">
        <f t="shared" si="146"/>
        <v>0</v>
      </c>
      <c r="CL252" s="1819">
        <f t="shared" si="147"/>
        <v>0</v>
      </c>
      <c r="CM252" s="1796"/>
      <c r="CN252" s="1796"/>
      <c r="CO252" s="1796"/>
      <c r="CP252" s="1796"/>
      <c r="CQ252" s="1943"/>
      <c r="CR252" s="1796"/>
      <c r="CS252" s="1796"/>
      <c r="CT252" s="1796"/>
    </row>
    <row r="253" spans="1:98" ht="12.75" x14ac:dyDescent="0.2">
      <c r="A253" s="1809"/>
      <c r="B253" s="223" t="s">
        <v>744</v>
      </c>
      <c r="C253" s="1819">
        <f t="shared" si="60"/>
        <v>497489</v>
      </c>
      <c r="D253" s="1819">
        <f t="shared" si="61"/>
        <v>497489</v>
      </c>
      <c r="E253" s="1819">
        <f t="shared" si="62"/>
        <v>0</v>
      </c>
      <c r="F253" s="1819">
        <f t="shared" si="63"/>
        <v>497489</v>
      </c>
      <c r="G253" s="1819">
        <f t="shared" si="64"/>
        <v>162803.09025292806</v>
      </c>
      <c r="H253" s="1819">
        <f t="shared" si="65"/>
        <v>43648.678708601932</v>
      </c>
      <c r="I253" s="1819">
        <f t="shared" si="66"/>
        <v>105586.87136026645</v>
      </c>
      <c r="J253" s="1819">
        <f t="shared" si="67"/>
        <v>0</v>
      </c>
      <c r="K253" s="1819">
        <f t="shared" si="68"/>
        <v>70544.393903917487</v>
      </c>
      <c r="L253" s="1819">
        <f t="shared" si="69"/>
        <v>108715.50743818918</v>
      </c>
      <c r="M253" s="1819">
        <f t="shared" si="70"/>
        <v>4955.8469684248294</v>
      </c>
      <c r="N253" s="1819">
        <f t="shared" si="71"/>
        <v>313.79594119844086</v>
      </c>
      <c r="O253" s="1819">
        <f t="shared" si="72"/>
        <v>920.81542647365529</v>
      </c>
      <c r="P253" s="1819">
        <f t="shared" si="73"/>
        <v>0</v>
      </c>
      <c r="Q253" s="1819">
        <f t="shared" si="74"/>
        <v>0</v>
      </c>
      <c r="R253" s="1819">
        <f t="shared" si="75"/>
        <v>0</v>
      </c>
      <c r="S253" s="1819">
        <f t="shared" si="76"/>
        <v>0</v>
      </c>
      <c r="T253" s="1819">
        <f t="shared" si="77"/>
        <v>0</v>
      </c>
      <c r="U253" s="1819">
        <f t="shared" si="78"/>
        <v>0</v>
      </c>
      <c r="V253" s="1819">
        <f t="shared" si="79"/>
        <v>0</v>
      </c>
      <c r="W253" s="1819">
        <f t="shared" si="80"/>
        <v>0</v>
      </c>
      <c r="X253" s="1819">
        <f t="shared" si="81"/>
        <v>0</v>
      </c>
      <c r="Y253" s="1819">
        <f t="shared" si="82"/>
        <v>0</v>
      </c>
      <c r="Z253" s="1819">
        <f t="shared" si="83"/>
        <v>0</v>
      </c>
      <c r="AA253" s="1819">
        <f t="shared" si="84"/>
        <v>497489.00000000006</v>
      </c>
      <c r="AB253" s="1819">
        <f t="shared" si="85"/>
        <v>0</v>
      </c>
      <c r="AC253" s="1819">
        <f t="shared" si="86"/>
        <v>0</v>
      </c>
      <c r="AD253" s="1819">
        <f t="shared" si="87"/>
        <v>0</v>
      </c>
      <c r="AE253" s="1819">
        <f t="shared" si="88"/>
        <v>0</v>
      </c>
      <c r="AF253" s="1819">
        <f t="shared" si="89"/>
        <v>0</v>
      </c>
      <c r="AG253" s="1819">
        <f t="shared" si="90"/>
        <v>0</v>
      </c>
      <c r="AH253" s="1819">
        <f t="shared" si="91"/>
        <v>0</v>
      </c>
      <c r="AI253" s="1819">
        <f t="shared" si="92"/>
        <v>0</v>
      </c>
      <c r="AJ253" s="1819">
        <f t="shared" si="93"/>
        <v>0</v>
      </c>
      <c r="AK253" s="1819">
        <f t="shared" si="94"/>
        <v>0</v>
      </c>
      <c r="AL253" s="1819">
        <f t="shared" si="95"/>
        <v>0</v>
      </c>
      <c r="AM253" s="1819">
        <f t="shared" si="96"/>
        <v>0</v>
      </c>
      <c r="AN253" s="1819">
        <f t="shared" si="97"/>
        <v>0</v>
      </c>
      <c r="AO253" s="1819">
        <f t="shared" si="98"/>
        <v>0</v>
      </c>
      <c r="AP253" s="1819">
        <f t="shared" si="99"/>
        <v>0</v>
      </c>
      <c r="AQ253" s="1819">
        <f t="shared" si="100"/>
        <v>0</v>
      </c>
      <c r="AR253" s="1819">
        <f t="shared" si="101"/>
        <v>0</v>
      </c>
      <c r="AS253" s="1819">
        <f t="shared" si="102"/>
        <v>0</v>
      </c>
      <c r="AT253" s="1819">
        <f t="shared" si="103"/>
        <v>0</v>
      </c>
      <c r="AU253" s="1819">
        <f t="shared" si="104"/>
        <v>0</v>
      </c>
      <c r="AV253" s="1819">
        <f t="shared" si="105"/>
        <v>0</v>
      </c>
      <c r="AW253" s="1819">
        <f t="shared" si="106"/>
        <v>0</v>
      </c>
      <c r="AX253" s="1819">
        <f t="shared" si="107"/>
        <v>0</v>
      </c>
      <c r="AY253" s="1819">
        <f t="shared" si="108"/>
        <v>0</v>
      </c>
      <c r="AZ253" s="1819">
        <f t="shared" si="109"/>
        <v>0</v>
      </c>
      <c r="BA253" s="1819">
        <f t="shared" si="110"/>
        <v>0</v>
      </c>
      <c r="BB253" s="1819">
        <f t="shared" si="111"/>
        <v>0</v>
      </c>
      <c r="BC253" s="1819">
        <f t="shared" si="112"/>
        <v>0</v>
      </c>
      <c r="BD253" s="1819">
        <f t="shared" si="113"/>
        <v>0</v>
      </c>
      <c r="BE253" s="1819">
        <f t="shared" si="114"/>
        <v>0</v>
      </c>
      <c r="BF253" s="1819">
        <f t="shared" si="115"/>
        <v>0</v>
      </c>
      <c r="BG253" s="1819">
        <f t="shared" si="116"/>
        <v>0</v>
      </c>
      <c r="BH253" s="1819">
        <f t="shared" si="117"/>
        <v>0</v>
      </c>
      <c r="BI253" s="1819">
        <f t="shared" si="118"/>
        <v>0</v>
      </c>
      <c r="BJ253" s="1819">
        <f t="shared" si="119"/>
        <v>0</v>
      </c>
      <c r="BK253" s="1819">
        <f t="shared" si="120"/>
        <v>0</v>
      </c>
      <c r="BL253" s="1819">
        <f t="shared" si="121"/>
        <v>0</v>
      </c>
      <c r="BM253" s="1819">
        <f t="shared" si="122"/>
        <v>0</v>
      </c>
      <c r="BN253" s="1819">
        <f t="shared" si="123"/>
        <v>0</v>
      </c>
      <c r="BO253" s="1819">
        <f t="shared" si="124"/>
        <v>0</v>
      </c>
      <c r="BP253" s="1819">
        <f t="shared" si="125"/>
        <v>0</v>
      </c>
      <c r="BQ253" s="1819">
        <f t="shared" si="126"/>
        <v>0</v>
      </c>
      <c r="BR253" s="1819">
        <f t="shared" si="127"/>
        <v>0</v>
      </c>
      <c r="BS253" s="1819">
        <f t="shared" si="128"/>
        <v>0</v>
      </c>
      <c r="BT253" s="1819">
        <f t="shared" si="129"/>
        <v>0</v>
      </c>
      <c r="BU253" s="1819">
        <f t="shared" si="130"/>
        <v>0</v>
      </c>
      <c r="BV253" s="1819">
        <f t="shared" si="131"/>
        <v>0</v>
      </c>
      <c r="BW253" s="1819">
        <f t="shared" si="132"/>
        <v>0</v>
      </c>
      <c r="BX253" s="1819">
        <f t="shared" si="133"/>
        <v>0</v>
      </c>
      <c r="BY253" s="1819">
        <f t="shared" si="134"/>
        <v>0</v>
      </c>
      <c r="BZ253" s="1819">
        <f t="shared" si="135"/>
        <v>0</v>
      </c>
      <c r="CA253" s="1819">
        <f t="shared" si="136"/>
        <v>0</v>
      </c>
      <c r="CB253" s="1819">
        <f t="shared" si="137"/>
        <v>0</v>
      </c>
      <c r="CC253" s="1819">
        <f t="shared" si="138"/>
        <v>0</v>
      </c>
      <c r="CD253" s="1819">
        <f t="shared" si="139"/>
        <v>0</v>
      </c>
      <c r="CE253" s="1819">
        <f t="shared" si="140"/>
        <v>0</v>
      </c>
      <c r="CF253" s="1819">
        <f t="shared" si="141"/>
        <v>0</v>
      </c>
      <c r="CG253" s="1819">
        <f t="shared" si="142"/>
        <v>0</v>
      </c>
      <c r="CH253" s="1819">
        <f t="shared" si="143"/>
        <v>0</v>
      </c>
      <c r="CI253" s="1819">
        <f t="shared" si="144"/>
        <v>0</v>
      </c>
      <c r="CJ253" s="1819">
        <f t="shared" si="145"/>
        <v>0</v>
      </c>
      <c r="CK253" s="1819">
        <f t="shared" si="146"/>
        <v>0</v>
      </c>
      <c r="CL253" s="1819">
        <f t="shared" si="147"/>
        <v>0</v>
      </c>
      <c r="CM253" s="1796"/>
      <c r="CN253" s="1796"/>
      <c r="CO253" s="1796"/>
      <c r="CP253" s="1796"/>
      <c r="CQ253" s="1943"/>
      <c r="CR253" s="1796"/>
      <c r="CS253" s="1796"/>
      <c r="CT253" s="1796"/>
    </row>
    <row r="254" spans="1:98" ht="12.75" x14ac:dyDescent="0.2">
      <c r="A254" s="1808"/>
      <c r="B254" s="223" t="s">
        <v>1444</v>
      </c>
      <c r="C254" s="1819">
        <f t="shared" si="60"/>
        <v>-232694</v>
      </c>
      <c r="D254" s="1819">
        <f t="shared" si="61"/>
        <v>0</v>
      </c>
      <c r="E254" s="1819">
        <f t="shared" si="62"/>
        <v>0</v>
      </c>
      <c r="F254" s="1819">
        <f t="shared" si="63"/>
        <v>0</v>
      </c>
      <c r="G254" s="1819">
        <f t="shared" si="64"/>
        <v>0</v>
      </c>
      <c r="H254" s="1819">
        <f t="shared" si="65"/>
        <v>0</v>
      </c>
      <c r="I254" s="1819">
        <f t="shared" si="66"/>
        <v>0</v>
      </c>
      <c r="J254" s="1819">
        <f t="shared" si="67"/>
        <v>0</v>
      </c>
      <c r="K254" s="1819">
        <f t="shared" si="68"/>
        <v>0</v>
      </c>
      <c r="L254" s="1819">
        <f t="shared" si="69"/>
        <v>0</v>
      </c>
      <c r="M254" s="1819">
        <f t="shared" si="70"/>
        <v>0</v>
      </c>
      <c r="N254" s="1819">
        <f t="shared" si="71"/>
        <v>0</v>
      </c>
      <c r="O254" s="1819">
        <f t="shared" si="72"/>
        <v>0</v>
      </c>
      <c r="P254" s="1819">
        <f t="shared" si="73"/>
        <v>0</v>
      </c>
      <c r="Q254" s="1819">
        <f t="shared" si="74"/>
        <v>0</v>
      </c>
      <c r="R254" s="1819">
        <f t="shared" si="75"/>
        <v>0</v>
      </c>
      <c r="S254" s="1819">
        <f t="shared" si="76"/>
        <v>0</v>
      </c>
      <c r="T254" s="1819">
        <f t="shared" si="77"/>
        <v>0</v>
      </c>
      <c r="U254" s="1819">
        <f t="shared" si="78"/>
        <v>0</v>
      </c>
      <c r="V254" s="1819">
        <f t="shared" si="79"/>
        <v>0</v>
      </c>
      <c r="W254" s="1819">
        <f t="shared" si="80"/>
        <v>0</v>
      </c>
      <c r="X254" s="1819">
        <f t="shared" si="81"/>
        <v>0</v>
      </c>
      <c r="Y254" s="1819">
        <f t="shared" si="82"/>
        <v>0</v>
      </c>
      <c r="Z254" s="1819">
        <f t="shared" si="83"/>
        <v>0</v>
      </c>
      <c r="AA254" s="1819">
        <f t="shared" si="84"/>
        <v>0</v>
      </c>
      <c r="AB254" s="1819">
        <f t="shared" si="85"/>
        <v>0</v>
      </c>
      <c r="AC254" s="1819">
        <f t="shared" si="86"/>
        <v>0</v>
      </c>
      <c r="AD254" s="1819">
        <f t="shared" si="87"/>
        <v>0</v>
      </c>
      <c r="AE254" s="1819">
        <f t="shared" si="88"/>
        <v>0</v>
      </c>
      <c r="AF254" s="1819">
        <f t="shared" si="89"/>
        <v>0</v>
      </c>
      <c r="AG254" s="1819">
        <f t="shared" si="90"/>
        <v>0</v>
      </c>
      <c r="AH254" s="1819">
        <f t="shared" si="91"/>
        <v>0</v>
      </c>
      <c r="AI254" s="1819">
        <f t="shared" si="92"/>
        <v>0</v>
      </c>
      <c r="AJ254" s="1819">
        <f t="shared" si="93"/>
        <v>0</v>
      </c>
      <c r="AK254" s="1819">
        <f t="shared" si="94"/>
        <v>0</v>
      </c>
      <c r="AL254" s="1819">
        <f t="shared" si="95"/>
        <v>0</v>
      </c>
      <c r="AM254" s="1819">
        <f t="shared" si="96"/>
        <v>0</v>
      </c>
      <c r="AN254" s="1819">
        <f t="shared" si="97"/>
        <v>0</v>
      </c>
      <c r="AO254" s="1819">
        <f t="shared" si="98"/>
        <v>0</v>
      </c>
      <c r="AP254" s="1819">
        <f t="shared" si="99"/>
        <v>0</v>
      </c>
      <c r="AQ254" s="1819">
        <f t="shared" si="100"/>
        <v>0</v>
      </c>
      <c r="AR254" s="1819">
        <f t="shared" si="101"/>
        <v>0</v>
      </c>
      <c r="AS254" s="1819">
        <f t="shared" si="102"/>
        <v>0</v>
      </c>
      <c r="AT254" s="1819">
        <f t="shared" si="103"/>
        <v>0</v>
      </c>
      <c r="AU254" s="1819">
        <f t="shared" si="104"/>
        <v>0</v>
      </c>
      <c r="AV254" s="1819">
        <f t="shared" si="105"/>
        <v>0</v>
      </c>
      <c r="AW254" s="1819">
        <f t="shared" si="106"/>
        <v>-190720.75234038723</v>
      </c>
      <c r="AX254" s="1819">
        <f t="shared" si="107"/>
        <v>-28193.675047855722</v>
      </c>
      <c r="AY254" s="1819">
        <f t="shared" si="108"/>
        <v>-13779.57261175703</v>
      </c>
      <c r="AZ254" s="1819">
        <f t="shared" si="109"/>
        <v>0</v>
      </c>
      <c r="BA254" s="1819">
        <f t="shared" si="110"/>
        <v>0</v>
      </c>
      <c r="BB254" s="1819">
        <f t="shared" si="111"/>
        <v>0</v>
      </c>
      <c r="BC254" s="1819">
        <f t="shared" si="112"/>
        <v>0</v>
      </c>
      <c r="BD254" s="1819">
        <f t="shared" si="113"/>
        <v>0</v>
      </c>
      <c r="BE254" s="1819">
        <f t="shared" si="114"/>
        <v>0</v>
      </c>
      <c r="BF254" s="1819">
        <f t="shared" si="115"/>
        <v>0</v>
      </c>
      <c r="BG254" s="1819">
        <f t="shared" si="116"/>
        <v>0</v>
      </c>
      <c r="BH254" s="1819">
        <f t="shared" si="117"/>
        <v>0</v>
      </c>
      <c r="BI254" s="1819">
        <f t="shared" si="118"/>
        <v>0</v>
      </c>
      <c r="BJ254" s="1819">
        <f t="shared" si="119"/>
        <v>0</v>
      </c>
      <c r="BK254" s="1819">
        <f t="shared" si="120"/>
        <v>0</v>
      </c>
      <c r="BL254" s="1819">
        <f t="shared" si="121"/>
        <v>0</v>
      </c>
      <c r="BM254" s="1819">
        <f t="shared" si="122"/>
        <v>0</v>
      </c>
      <c r="BN254" s="1819">
        <f t="shared" si="123"/>
        <v>0</v>
      </c>
      <c r="BO254" s="1819">
        <f t="shared" si="124"/>
        <v>0</v>
      </c>
      <c r="BP254" s="1819">
        <f t="shared" si="125"/>
        <v>0</v>
      </c>
      <c r="BQ254" s="1819">
        <f t="shared" si="126"/>
        <v>-232694</v>
      </c>
      <c r="BR254" s="1819">
        <f t="shared" si="127"/>
        <v>0</v>
      </c>
      <c r="BS254" s="1819">
        <f t="shared" si="128"/>
        <v>0</v>
      </c>
      <c r="BT254" s="1819">
        <f t="shared" si="129"/>
        <v>0</v>
      </c>
      <c r="BU254" s="1819">
        <f t="shared" si="130"/>
        <v>0</v>
      </c>
      <c r="BV254" s="1819">
        <f t="shared" si="131"/>
        <v>0</v>
      </c>
      <c r="BW254" s="1819">
        <f t="shared" si="132"/>
        <v>0</v>
      </c>
      <c r="BX254" s="1819">
        <f t="shared" si="133"/>
        <v>0</v>
      </c>
      <c r="BY254" s="1819">
        <f t="shared" si="134"/>
        <v>0</v>
      </c>
      <c r="BZ254" s="1819">
        <f t="shared" si="135"/>
        <v>0</v>
      </c>
      <c r="CA254" s="1819">
        <f t="shared" si="136"/>
        <v>0</v>
      </c>
      <c r="CB254" s="1819">
        <f t="shared" si="137"/>
        <v>0</v>
      </c>
      <c r="CC254" s="1819">
        <f t="shared" si="138"/>
        <v>0</v>
      </c>
      <c r="CD254" s="1819">
        <f t="shared" si="139"/>
        <v>0</v>
      </c>
      <c r="CE254" s="1819">
        <f t="shared" si="140"/>
        <v>0</v>
      </c>
      <c r="CF254" s="1819">
        <f t="shared" si="141"/>
        <v>0</v>
      </c>
      <c r="CG254" s="1819">
        <f t="shared" si="142"/>
        <v>0</v>
      </c>
      <c r="CH254" s="1819">
        <f t="shared" si="143"/>
        <v>0</v>
      </c>
      <c r="CI254" s="1819">
        <f t="shared" si="144"/>
        <v>0</v>
      </c>
      <c r="CJ254" s="1819">
        <f t="shared" si="145"/>
        <v>0</v>
      </c>
      <c r="CK254" s="1819">
        <f t="shared" si="146"/>
        <v>0</v>
      </c>
      <c r="CL254" s="1819">
        <f t="shared" si="147"/>
        <v>0</v>
      </c>
      <c r="CM254" s="1796"/>
      <c r="CN254" s="1796"/>
      <c r="CO254" s="1796"/>
      <c r="CP254" s="1796"/>
      <c r="CQ254" s="1943"/>
      <c r="CR254" s="1796"/>
      <c r="CS254" s="1796"/>
      <c r="CT254" s="1796"/>
    </row>
    <row r="255" spans="1:98" ht="12.75" x14ac:dyDescent="0.2">
      <c r="A255" s="1808"/>
      <c r="B255" s="223" t="s">
        <v>1143</v>
      </c>
      <c r="C255" s="1819">
        <f t="shared" si="60"/>
        <v>6680532.9399999995</v>
      </c>
      <c r="D255" s="1819">
        <f t="shared" si="61"/>
        <v>4008319.7639999995</v>
      </c>
      <c r="E255" s="1819">
        <f t="shared" si="62"/>
        <v>2672213.176</v>
      </c>
      <c r="F255" s="1819">
        <f t="shared" si="63"/>
        <v>6680532.9399999995</v>
      </c>
      <c r="G255" s="1819">
        <f t="shared" si="64"/>
        <v>1963636.3379811135</v>
      </c>
      <c r="H255" s="1819">
        <f t="shared" si="65"/>
        <v>677478.66940508143</v>
      </c>
      <c r="I255" s="1819">
        <f t="shared" si="66"/>
        <v>1283272.0179033158</v>
      </c>
      <c r="J255" s="1819">
        <f t="shared" si="67"/>
        <v>0</v>
      </c>
      <c r="K255" s="1819">
        <f t="shared" si="68"/>
        <v>75162.723273932963</v>
      </c>
      <c r="L255" s="1819">
        <f t="shared" si="69"/>
        <v>0</v>
      </c>
      <c r="M255" s="1819">
        <f t="shared" si="70"/>
        <v>0</v>
      </c>
      <c r="N255" s="1819">
        <f t="shared" si="71"/>
        <v>765.90770071609097</v>
      </c>
      <c r="O255" s="1819">
        <f t="shared" si="72"/>
        <v>8004.1077358401317</v>
      </c>
      <c r="P255" s="1819">
        <f t="shared" si="73"/>
        <v>0</v>
      </c>
      <c r="Q255" s="1819">
        <f t="shared" si="74"/>
        <v>0</v>
      </c>
      <c r="R255" s="1819">
        <f t="shared" si="75"/>
        <v>0</v>
      </c>
      <c r="S255" s="1819">
        <f t="shared" si="76"/>
        <v>0</v>
      </c>
      <c r="T255" s="1819">
        <f t="shared" si="77"/>
        <v>0</v>
      </c>
      <c r="U255" s="1819">
        <f t="shared" si="78"/>
        <v>0</v>
      </c>
      <c r="V255" s="1819">
        <f t="shared" si="79"/>
        <v>0</v>
      </c>
      <c r="W255" s="1819">
        <f t="shared" si="80"/>
        <v>0</v>
      </c>
      <c r="X255" s="1819">
        <f t="shared" si="81"/>
        <v>0</v>
      </c>
      <c r="Y255" s="1819">
        <f t="shared" si="82"/>
        <v>0</v>
      </c>
      <c r="Z255" s="1819">
        <f t="shared" si="83"/>
        <v>0</v>
      </c>
      <c r="AA255" s="1819">
        <f t="shared" si="84"/>
        <v>4008319.764</v>
      </c>
      <c r="AB255" s="1819">
        <f t="shared" si="85"/>
        <v>1950393.8113945012</v>
      </c>
      <c r="AC255" s="1819">
        <f t="shared" si="86"/>
        <v>215185.71905803226</v>
      </c>
      <c r="AD255" s="1819">
        <f t="shared" si="87"/>
        <v>25623.130203862758</v>
      </c>
      <c r="AE255" s="1819">
        <f t="shared" si="88"/>
        <v>0</v>
      </c>
      <c r="AF255" s="1819">
        <f t="shared" si="89"/>
        <v>0</v>
      </c>
      <c r="AG255" s="1819">
        <f t="shared" si="90"/>
        <v>0</v>
      </c>
      <c r="AH255" s="1819">
        <f t="shared" si="91"/>
        <v>438204.10114046803</v>
      </c>
      <c r="AI255" s="1819">
        <f t="shared" si="92"/>
        <v>27019.651518291295</v>
      </c>
      <c r="AJ255" s="1819">
        <f t="shared" si="93"/>
        <v>15786.762684844352</v>
      </c>
      <c r="AK255" s="1819">
        <f t="shared" si="94"/>
        <v>0</v>
      </c>
      <c r="AL255" s="1819">
        <f t="shared" si="95"/>
        <v>0</v>
      </c>
      <c r="AM255" s="1819">
        <f t="shared" si="96"/>
        <v>0</v>
      </c>
      <c r="AN255" s="1819">
        <f t="shared" si="97"/>
        <v>0</v>
      </c>
      <c r="AO255" s="1819">
        <f t="shared" si="98"/>
        <v>0</v>
      </c>
      <c r="AP255" s="1819">
        <f t="shared" si="99"/>
        <v>0</v>
      </c>
      <c r="AQ255" s="1819">
        <f t="shared" si="100"/>
        <v>0</v>
      </c>
      <c r="AR255" s="1819">
        <f t="shared" si="101"/>
        <v>0</v>
      </c>
      <c r="AS255" s="1819">
        <f t="shared" si="102"/>
        <v>0</v>
      </c>
      <c r="AT255" s="1819">
        <f t="shared" si="103"/>
        <v>0</v>
      </c>
      <c r="AU255" s="1819">
        <f t="shared" si="104"/>
        <v>0</v>
      </c>
      <c r="AV255" s="1819">
        <f t="shared" si="105"/>
        <v>2672213.176</v>
      </c>
      <c r="AW255" s="1819">
        <f t="shared" si="106"/>
        <v>0</v>
      </c>
      <c r="AX255" s="1819">
        <f t="shared" si="107"/>
        <v>0</v>
      </c>
      <c r="AY255" s="1819">
        <f t="shared" si="108"/>
        <v>0</v>
      </c>
      <c r="AZ255" s="1819">
        <f t="shared" si="109"/>
        <v>0</v>
      </c>
      <c r="BA255" s="1819">
        <f t="shared" si="110"/>
        <v>0</v>
      </c>
      <c r="BB255" s="1819">
        <f t="shared" si="111"/>
        <v>0</v>
      </c>
      <c r="BC255" s="1819">
        <f t="shared" si="112"/>
        <v>0</v>
      </c>
      <c r="BD255" s="1819">
        <f t="shared" si="113"/>
        <v>0</v>
      </c>
      <c r="BE255" s="1819">
        <f t="shared" si="114"/>
        <v>0</v>
      </c>
      <c r="BF255" s="1819">
        <f t="shared" si="115"/>
        <v>0</v>
      </c>
      <c r="BG255" s="1819">
        <f t="shared" si="116"/>
        <v>0</v>
      </c>
      <c r="BH255" s="1819">
        <f t="shared" si="117"/>
        <v>0</v>
      </c>
      <c r="BI255" s="1819">
        <f t="shared" si="118"/>
        <v>0</v>
      </c>
      <c r="BJ255" s="1819">
        <f t="shared" si="119"/>
        <v>0</v>
      </c>
      <c r="BK255" s="1819">
        <f t="shared" si="120"/>
        <v>0</v>
      </c>
      <c r="BL255" s="1819">
        <f t="shared" si="121"/>
        <v>0</v>
      </c>
      <c r="BM255" s="1819">
        <f t="shared" si="122"/>
        <v>0</v>
      </c>
      <c r="BN255" s="1819">
        <f t="shared" si="123"/>
        <v>0</v>
      </c>
      <c r="BO255" s="1819">
        <f t="shared" si="124"/>
        <v>0</v>
      </c>
      <c r="BP255" s="1819">
        <f t="shared" si="125"/>
        <v>0</v>
      </c>
      <c r="BQ255" s="1819">
        <f t="shared" si="126"/>
        <v>0</v>
      </c>
      <c r="BR255" s="1819">
        <f t="shared" si="127"/>
        <v>0</v>
      </c>
      <c r="BS255" s="1819">
        <f t="shared" si="128"/>
        <v>0</v>
      </c>
      <c r="BT255" s="1819">
        <f t="shared" si="129"/>
        <v>0</v>
      </c>
      <c r="BU255" s="1819">
        <f t="shared" si="130"/>
        <v>0</v>
      </c>
      <c r="BV255" s="1819">
        <f t="shared" si="131"/>
        <v>0</v>
      </c>
      <c r="BW255" s="1819">
        <f t="shared" si="132"/>
        <v>0</v>
      </c>
      <c r="BX255" s="1819">
        <f t="shared" si="133"/>
        <v>0</v>
      </c>
      <c r="BY255" s="1819">
        <f t="shared" si="134"/>
        <v>0</v>
      </c>
      <c r="BZ255" s="1819">
        <f t="shared" si="135"/>
        <v>0</v>
      </c>
      <c r="CA255" s="1819">
        <f t="shared" si="136"/>
        <v>0</v>
      </c>
      <c r="CB255" s="1819">
        <f t="shared" si="137"/>
        <v>0</v>
      </c>
      <c r="CC255" s="1819">
        <f t="shared" si="138"/>
        <v>0</v>
      </c>
      <c r="CD255" s="1819">
        <f t="shared" si="139"/>
        <v>0</v>
      </c>
      <c r="CE255" s="1819">
        <f t="shared" si="140"/>
        <v>0</v>
      </c>
      <c r="CF255" s="1819">
        <f t="shared" si="141"/>
        <v>0</v>
      </c>
      <c r="CG255" s="1819">
        <f t="shared" si="142"/>
        <v>0</v>
      </c>
      <c r="CH255" s="1819">
        <f t="shared" si="143"/>
        <v>0</v>
      </c>
      <c r="CI255" s="1819">
        <f t="shared" si="144"/>
        <v>0</v>
      </c>
      <c r="CJ255" s="1819">
        <f t="shared" si="145"/>
        <v>0</v>
      </c>
      <c r="CK255" s="1819">
        <f t="shared" si="146"/>
        <v>0</v>
      </c>
      <c r="CL255" s="1819">
        <f t="shared" si="147"/>
        <v>0</v>
      </c>
      <c r="CM255" s="1796"/>
      <c r="CN255" s="1796"/>
      <c r="CO255" s="1796"/>
      <c r="CP255" s="1796"/>
      <c r="CQ255" s="1943"/>
      <c r="CR255" s="1796"/>
      <c r="CS255" s="1796"/>
      <c r="CT255" s="1796"/>
    </row>
    <row r="256" spans="1:98" ht="12.75" x14ac:dyDescent="0.2">
      <c r="A256" s="1808"/>
      <c r="B256" s="223" t="s">
        <v>1271</v>
      </c>
      <c r="C256" s="1819">
        <f t="shared" si="60"/>
        <v>-558402</v>
      </c>
      <c r="D256" s="1819">
        <f t="shared" si="61"/>
        <v>0</v>
      </c>
      <c r="E256" s="1819">
        <f t="shared" si="62"/>
        <v>0</v>
      </c>
      <c r="F256" s="1819">
        <f t="shared" si="63"/>
        <v>0</v>
      </c>
      <c r="G256" s="1819">
        <f t="shared" si="64"/>
        <v>0</v>
      </c>
      <c r="H256" s="1819">
        <f t="shared" si="65"/>
        <v>0</v>
      </c>
      <c r="I256" s="1819">
        <f t="shared" si="66"/>
        <v>0</v>
      </c>
      <c r="J256" s="1819">
        <f t="shared" si="67"/>
        <v>0</v>
      </c>
      <c r="K256" s="1819">
        <f t="shared" si="68"/>
        <v>0</v>
      </c>
      <c r="L256" s="1819">
        <f t="shared" si="69"/>
        <v>0</v>
      </c>
      <c r="M256" s="1819">
        <f t="shared" si="70"/>
        <v>0</v>
      </c>
      <c r="N256" s="1819">
        <f t="shared" si="71"/>
        <v>0</v>
      </c>
      <c r="O256" s="1819">
        <f t="shared" si="72"/>
        <v>0</v>
      </c>
      <c r="P256" s="1819">
        <f t="shared" si="73"/>
        <v>0</v>
      </c>
      <c r="Q256" s="1819">
        <f t="shared" si="74"/>
        <v>0</v>
      </c>
      <c r="R256" s="1819">
        <f t="shared" si="75"/>
        <v>0</v>
      </c>
      <c r="S256" s="1819">
        <f t="shared" si="76"/>
        <v>0</v>
      </c>
      <c r="T256" s="1819">
        <f t="shared" si="77"/>
        <v>0</v>
      </c>
      <c r="U256" s="1819">
        <f t="shared" si="78"/>
        <v>0</v>
      </c>
      <c r="V256" s="1819">
        <f t="shared" si="79"/>
        <v>0</v>
      </c>
      <c r="W256" s="1819">
        <f t="shared" si="80"/>
        <v>0</v>
      </c>
      <c r="X256" s="1819">
        <f t="shared" si="81"/>
        <v>0</v>
      </c>
      <c r="Y256" s="1819">
        <f t="shared" si="82"/>
        <v>0</v>
      </c>
      <c r="Z256" s="1819">
        <f t="shared" si="83"/>
        <v>0</v>
      </c>
      <c r="AA256" s="1819">
        <f t="shared" si="84"/>
        <v>0</v>
      </c>
      <c r="AB256" s="1819">
        <f t="shared" si="85"/>
        <v>0</v>
      </c>
      <c r="AC256" s="1819">
        <f t="shared" si="86"/>
        <v>0</v>
      </c>
      <c r="AD256" s="1819">
        <f t="shared" si="87"/>
        <v>0</v>
      </c>
      <c r="AE256" s="1819">
        <f t="shared" si="88"/>
        <v>0</v>
      </c>
      <c r="AF256" s="1819">
        <f t="shared" si="89"/>
        <v>0</v>
      </c>
      <c r="AG256" s="1819">
        <f t="shared" si="90"/>
        <v>0</v>
      </c>
      <c r="AH256" s="1819">
        <f t="shared" si="91"/>
        <v>0</v>
      </c>
      <c r="AI256" s="1819">
        <f t="shared" si="92"/>
        <v>0</v>
      </c>
      <c r="AJ256" s="1819">
        <f t="shared" si="93"/>
        <v>0</v>
      </c>
      <c r="AK256" s="1819">
        <f t="shared" si="94"/>
        <v>0</v>
      </c>
      <c r="AL256" s="1819">
        <f t="shared" si="95"/>
        <v>0</v>
      </c>
      <c r="AM256" s="1819">
        <f t="shared" si="96"/>
        <v>0</v>
      </c>
      <c r="AN256" s="1819">
        <f t="shared" si="97"/>
        <v>0</v>
      </c>
      <c r="AO256" s="1819">
        <f t="shared" si="98"/>
        <v>0</v>
      </c>
      <c r="AP256" s="1819">
        <f t="shared" si="99"/>
        <v>0</v>
      </c>
      <c r="AQ256" s="1819">
        <f t="shared" si="100"/>
        <v>0</v>
      </c>
      <c r="AR256" s="1819">
        <f t="shared" si="101"/>
        <v>0</v>
      </c>
      <c r="AS256" s="1819">
        <f t="shared" si="102"/>
        <v>0</v>
      </c>
      <c r="AT256" s="1819">
        <f t="shared" si="103"/>
        <v>0</v>
      </c>
      <c r="AU256" s="1819">
        <f t="shared" si="104"/>
        <v>0</v>
      </c>
      <c r="AV256" s="1819">
        <f t="shared" si="105"/>
        <v>0</v>
      </c>
      <c r="AW256" s="1819">
        <f t="shared" si="106"/>
        <v>-1579376.999995589</v>
      </c>
      <c r="AX256" s="1819">
        <f t="shared" si="107"/>
        <v>-379019.74763033708</v>
      </c>
      <c r="AY256" s="1819">
        <f t="shared" si="108"/>
        <v>-453853.14915765246</v>
      </c>
      <c r="AZ256" s="1819">
        <f t="shared" si="109"/>
        <v>0</v>
      </c>
      <c r="BA256" s="1819">
        <f t="shared" si="110"/>
        <v>-175264.87743233264</v>
      </c>
      <c r="BB256" s="1819">
        <f t="shared" si="111"/>
        <v>-232774.81301638306</v>
      </c>
      <c r="BC256" s="1819">
        <f t="shared" si="112"/>
        <v>-148986.85891185931</v>
      </c>
      <c r="BD256" s="1819">
        <f t="shared" si="113"/>
        <v>-9431.6166565807634</v>
      </c>
      <c r="BE256" s="1819">
        <f t="shared" si="114"/>
        <v>-9286.9371992652705</v>
      </c>
      <c r="BF256" s="1819">
        <f t="shared" si="115"/>
        <v>0</v>
      </c>
      <c r="BG256" s="1819">
        <f t="shared" si="116"/>
        <v>0</v>
      </c>
      <c r="BH256" s="1819">
        <f t="shared" si="117"/>
        <v>0</v>
      </c>
      <c r="BI256" s="1819">
        <f t="shared" si="118"/>
        <v>0</v>
      </c>
      <c r="BJ256" s="1819">
        <f t="shared" si="119"/>
        <v>0</v>
      </c>
      <c r="BK256" s="1819">
        <f t="shared" si="120"/>
        <v>0</v>
      </c>
      <c r="BL256" s="1819">
        <f t="shared" si="121"/>
        <v>0</v>
      </c>
      <c r="BM256" s="1819">
        <f t="shared" si="122"/>
        <v>0</v>
      </c>
      <c r="BN256" s="1819">
        <f t="shared" si="123"/>
        <v>0</v>
      </c>
      <c r="BO256" s="1819">
        <f t="shared" si="124"/>
        <v>0</v>
      </c>
      <c r="BP256" s="1819">
        <f t="shared" si="125"/>
        <v>0</v>
      </c>
      <c r="BQ256" s="1819">
        <f t="shared" si="126"/>
        <v>-2987994.9999999995</v>
      </c>
      <c r="BR256" s="1819">
        <f t="shared" si="127"/>
        <v>1263096.6680210812</v>
      </c>
      <c r="BS256" s="1819">
        <f t="shared" si="128"/>
        <v>319949.15263160714</v>
      </c>
      <c r="BT256" s="1819">
        <f t="shared" si="129"/>
        <v>382429.17156443105</v>
      </c>
      <c r="BU256" s="1819">
        <f t="shared" si="130"/>
        <v>0</v>
      </c>
      <c r="BV256" s="1819">
        <f t="shared" si="131"/>
        <v>141649.05962013392</v>
      </c>
      <c r="BW256" s="1819">
        <f t="shared" si="132"/>
        <v>186101.74932365195</v>
      </c>
      <c r="BX256" s="1819">
        <f t="shared" si="133"/>
        <v>122004.26076833913</v>
      </c>
      <c r="BY256" s="1819">
        <f t="shared" si="134"/>
        <v>7708.4646312593595</v>
      </c>
      <c r="BZ256" s="1819">
        <f t="shared" si="135"/>
        <v>6654.4734394958314</v>
      </c>
      <c r="CA256" s="1819">
        <f t="shared" si="136"/>
        <v>0</v>
      </c>
      <c r="CB256" s="1819">
        <f t="shared" si="137"/>
        <v>0</v>
      </c>
      <c r="CC256" s="1819">
        <f t="shared" si="138"/>
        <v>0</v>
      </c>
      <c r="CD256" s="1819">
        <f t="shared" si="139"/>
        <v>0</v>
      </c>
      <c r="CE256" s="1819">
        <f t="shared" si="140"/>
        <v>0</v>
      </c>
      <c r="CF256" s="1819">
        <f t="shared" si="141"/>
        <v>0</v>
      </c>
      <c r="CG256" s="1819">
        <f t="shared" si="142"/>
        <v>0</v>
      </c>
      <c r="CH256" s="1819">
        <f t="shared" si="143"/>
        <v>0</v>
      </c>
      <c r="CI256" s="1819">
        <f t="shared" si="144"/>
        <v>0</v>
      </c>
      <c r="CJ256" s="1819">
        <f t="shared" si="145"/>
        <v>0</v>
      </c>
      <c r="CK256" s="1819">
        <f t="shared" si="146"/>
        <v>0</v>
      </c>
      <c r="CL256" s="1819">
        <f t="shared" si="147"/>
        <v>2429592.9999999995</v>
      </c>
      <c r="CM256" s="1796"/>
      <c r="CN256" s="1796"/>
      <c r="CO256" s="1796"/>
      <c r="CP256" s="1796"/>
      <c r="CQ256" s="1943"/>
      <c r="CR256" s="1796"/>
      <c r="CS256" s="1796"/>
      <c r="CT256" s="1796"/>
    </row>
    <row r="257" spans="1:98" ht="12.75" x14ac:dyDescent="0.2">
      <c r="A257" s="1808"/>
      <c r="B257" s="223" t="s">
        <v>5</v>
      </c>
      <c r="C257" s="1819">
        <f t="shared" si="60"/>
        <v>22791433.510000002</v>
      </c>
      <c r="D257" s="1819">
        <f t="shared" si="61"/>
        <v>0</v>
      </c>
      <c r="E257" s="1819">
        <f t="shared" si="62"/>
        <v>0</v>
      </c>
      <c r="F257" s="1819">
        <f t="shared" si="63"/>
        <v>0</v>
      </c>
      <c r="G257" s="1819">
        <f t="shared" si="64"/>
        <v>0</v>
      </c>
      <c r="H257" s="1819">
        <f t="shared" si="65"/>
        <v>0</v>
      </c>
      <c r="I257" s="1819">
        <f t="shared" si="66"/>
        <v>0</v>
      </c>
      <c r="J257" s="1819">
        <f t="shared" si="67"/>
        <v>0</v>
      </c>
      <c r="K257" s="1819">
        <f t="shared" si="68"/>
        <v>0</v>
      </c>
      <c r="L257" s="1819">
        <f t="shared" si="69"/>
        <v>0</v>
      </c>
      <c r="M257" s="1819">
        <f t="shared" si="70"/>
        <v>0</v>
      </c>
      <c r="N257" s="1819">
        <f t="shared" si="71"/>
        <v>0</v>
      </c>
      <c r="O257" s="1819">
        <f t="shared" si="72"/>
        <v>0</v>
      </c>
      <c r="P257" s="1819">
        <f t="shared" si="73"/>
        <v>0</v>
      </c>
      <c r="Q257" s="1819">
        <f t="shared" si="74"/>
        <v>0</v>
      </c>
      <c r="R257" s="1819">
        <f t="shared" si="75"/>
        <v>0</v>
      </c>
      <c r="S257" s="1819">
        <f t="shared" si="76"/>
        <v>0</v>
      </c>
      <c r="T257" s="1819">
        <f t="shared" si="77"/>
        <v>0</v>
      </c>
      <c r="U257" s="1819">
        <f t="shared" si="78"/>
        <v>0</v>
      </c>
      <c r="V257" s="1819">
        <f t="shared" si="79"/>
        <v>0</v>
      </c>
      <c r="W257" s="1819">
        <f t="shared" si="80"/>
        <v>0</v>
      </c>
      <c r="X257" s="1819">
        <f t="shared" si="81"/>
        <v>0</v>
      </c>
      <c r="Y257" s="1819">
        <f t="shared" si="82"/>
        <v>0</v>
      </c>
      <c r="Z257" s="1819">
        <f t="shared" si="83"/>
        <v>0</v>
      </c>
      <c r="AA257" s="1819">
        <f t="shared" si="84"/>
        <v>0</v>
      </c>
      <c r="AB257" s="1819">
        <f t="shared" si="85"/>
        <v>0</v>
      </c>
      <c r="AC257" s="1819">
        <f t="shared" si="86"/>
        <v>0</v>
      </c>
      <c r="AD257" s="1819">
        <f t="shared" si="87"/>
        <v>0</v>
      </c>
      <c r="AE257" s="1819">
        <f t="shared" si="88"/>
        <v>0</v>
      </c>
      <c r="AF257" s="1819">
        <f t="shared" si="89"/>
        <v>0</v>
      </c>
      <c r="AG257" s="1819">
        <f t="shared" si="90"/>
        <v>0</v>
      </c>
      <c r="AH257" s="1819">
        <f t="shared" si="91"/>
        <v>0</v>
      </c>
      <c r="AI257" s="1819">
        <f t="shared" si="92"/>
        <v>0</v>
      </c>
      <c r="AJ257" s="1819">
        <f t="shared" si="93"/>
        <v>0</v>
      </c>
      <c r="AK257" s="1819">
        <f t="shared" si="94"/>
        <v>0</v>
      </c>
      <c r="AL257" s="1819">
        <f t="shared" si="95"/>
        <v>0</v>
      </c>
      <c r="AM257" s="1819">
        <f t="shared" si="96"/>
        <v>0</v>
      </c>
      <c r="AN257" s="1819">
        <f t="shared" si="97"/>
        <v>0</v>
      </c>
      <c r="AO257" s="1819">
        <f t="shared" si="98"/>
        <v>0</v>
      </c>
      <c r="AP257" s="1819">
        <f t="shared" si="99"/>
        <v>0</v>
      </c>
      <c r="AQ257" s="1819">
        <f t="shared" si="100"/>
        <v>0</v>
      </c>
      <c r="AR257" s="1819">
        <f t="shared" si="101"/>
        <v>0</v>
      </c>
      <c r="AS257" s="1819">
        <f t="shared" si="102"/>
        <v>0</v>
      </c>
      <c r="AT257" s="1819">
        <f t="shared" si="103"/>
        <v>0</v>
      </c>
      <c r="AU257" s="1819">
        <f t="shared" si="104"/>
        <v>0</v>
      </c>
      <c r="AV257" s="1819">
        <f t="shared" si="105"/>
        <v>0</v>
      </c>
      <c r="AW257" s="1819">
        <f t="shared" si="106"/>
        <v>0</v>
      </c>
      <c r="AX257" s="1819">
        <f t="shared" si="107"/>
        <v>0</v>
      </c>
      <c r="AY257" s="1819">
        <f t="shared" si="108"/>
        <v>0</v>
      </c>
      <c r="AZ257" s="1819">
        <f t="shared" si="109"/>
        <v>0</v>
      </c>
      <c r="BA257" s="1819">
        <f t="shared" si="110"/>
        <v>0</v>
      </c>
      <c r="BB257" s="1819">
        <f t="shared" si="111"/>
        <v>0</v>
      </c>
      <c r="BC257" s="1819">
        <f t="shared" si="112"/>
        <v>0</v>
      </c>
      <c r="BD257" s="1819">
        <f t="shared" si="113"/>
        <v>0</v>
      </c>
      <c r="BE257" s="1819">
        <f t="shared" si="114"/>
        <v>0</v>
      </c>
      <c r="BF257" s="1819">
        <f t="shared" si="115"/>
        <v>0</v>
      </c>
      <c r="BG257" s="1819">
        <f t="shared" si="116"/>
        <v>0</v>
      </c>
      <c r="BH257" s="1819">
        <f t="shared" si="117"/>
        <v>0</v>
      </c>
      <c r="BI257" s="1819">
        <f t="shared" si="118"/>
        <v>0</v>
      </c>
      <c r="BJ257" s="1819">
        <f t="shared" si="119"/>
        <v>0</v>
      </c>
      <c r="BK257" s="1819">
        <f t="shared" si="120"/>
        <v>0</v>
      </c>
      <c r="BL257" s="1819">
        <f t="shared" si="121"/>
        <v>0</v>
      </c>
      <c r="BM257" s="1819">
        <f t="shared" si="122"/>
        <v>0</v>
      </c>
      <c r="BN257" s="1819">
        <f t="shared" si="123"/>
        <v>0</v>
      </c>
      <c r="BO257" s="1819">
        <f t="shared" si="124"/>
        <v>0</v>
      </c>
      <c r="BP257" s="1819">
        <f t="shared" si="125"/>
        <v>0</v>
      </c>
      <c r="BQ257" s="1819">
        <f t="shared" si="126"/>
        <v>0</v>
      </c>
      <c r="BR257" s="1819">
        <f t="shared" si="127"/>
        <v>11876658.05198586</v>
      </c>
      <c r="BS257" s="1819">
        <f t="shared" si="128"/>
        <v>2993448.4413293716</v>
      </c>
      <c r="BT257" s="1819">
        <f t="shared" si="129"/>
        <v>3595450.0263660112</v>
      </c>
      <c r="BU257" s="1819">
        <f t="shared" si="130"/>
        <v>0</v>
      </c>
      <c r="BV257" s="1819">
        <f t="shared" si="131"/>
        <v>1315265.3645045958</v>
      </c>
      <c r="BW257" s="1819">
        <f t="shared" si="132"/>
        <v>1724554.9955834188</v>
      </c>
      <c r="BX257" s="1819">
        <f t="shared" si="133"/>
        <v>1150667.0078141633</v>
      </c>
      <c r="BY257" s="1819">
        <f t="shared" si="134"/>
        <v>72702.264052765997</v>
      </c>
      <c r="BZ257" s="1819">
        <f t="shared" si="135"/>
        <v>62687.358363809792</v>
      </c>
      <c r="CA257" s="1819">
        <f t="shared" si="136"/>
        <v>0</v>
      </c>
      <c r="CB257" s="1819">
        <f t="shared" si="137"/>
        <v>0</v>
      </c>
      <c r="CC257" s="1819">
        <f t="shared" si="138"/>
        <v>0</v>
      </c>
      <c r="CD257" s="1819">
        <f t="shared" si="139"/>
        <v>0</v>
      </c>
      <c r="CE257" s="1819">
        <f t="shared" si="140"/>
        <v>0</v>
      </c>
      <c r="CF257" s="1819">
        <f t="shared" si="141"/>
        <v>0</v>
      </c>
      <c r="CG257" s="1819">
        <f t="shared" si="142"/>
        <v>0</v>
      </c>
      <c r="CH257" s="1819">
        <f t="shared" si="143"/>
        <v>0</v>
      </c>
      <c r="CI257" s="1819">
        <f t="shared" si="144"/>
        <v>0</v>
      </c>
      <c r="CJ257" s="1819">
        <f t="shared" si="145"/>
        <v>0</v>
      </c>
      <c r="CK257" s="1819">
        <f t="shared" si="146"/>
        <v>0</v>
      </c>
      <c r="CL257" s="1819">
        <f t="shared" si="147"/>
        <v>22791433.509999998</v>
      </c>
      <c r="CM257" s="1796"/>
      <c r="CN257" s="1796"/>
      <c r="CO257" s="1796"/>
      <c r="CP257" s="1796"/>
      <c r="CQ257" s="1943"/>
      <c r="CR257" s="1796"/>
      <c r="CS257" s="1796"/>
      <c r="CT257" s="1796"/>
    </row>
    <row r="258" spans="1:98" ht="12.75" x14ac:dyDescent="0.2">
      <c r="A258" s="1808"/>
      <c r="B258" s="223" t="s">
        <v>1166</v>
      </c>
      <c r="C258" s="1819">
        <f t="shared" si="60"/>
        <v>7102741</v>
      </c>
      <c r="D258" s="1819">
        <f t="shared" si="61"/>
        <v>0</v>
      </c>
      <c r="E258" s="1819">
        <f t="shared" si="62"/>
        <v>0</v>
      </c>
      <c r="F258" s="1819">
        <f t="shared" si="63"/>
        <v>0</v>
      </c>
      <c r="G258" s="1819">
        <f t="shared" si="64"/>
        <v>0</v>
      </c>
      <c r="H258" s="1819">
        <f t="shared" si="65"/>
        <v>0</v>
      </c>
      <c r="I258" s="1819">
        <f t="shared" si="66"/>
        <v>0</v>
      </c>
      <c r="J258" s="1819">
        <f t="shared" si="67"/>
        <v>0</v>
      </c>
      <c r="K258" s="1819">
        <f t="shared" si="68"/>
        <v>0</v>
      </c>
      <c r="L258" s="1819">
        <f t="shared" si="69"/>
        <v>0</v>
      </c>
      <c r="M258" s="1819">
        <f t="shared" si="70"/>
        <v>0</v>
      </c>
      <c r="N258" s="1819">
        <f t="shared" si="71"/>
        <v>0</v>
      </c>
      <c r="O258" s="1819">
        <f t="shared" si="72"/>
        <v>0</v>
      </c>
      <c r="P258" s="1819">
        <f t="shared" si="73"/>
        <v>0</v>
      </c>
      <c r="Q258" s="1819">
        <f t="shared" si="74"/>
        <v>0</v>
      </c>
      <c r="R258" s="1819">
        <f t="shared" si="75"/>
        <v>0</v>
      </c>
      <c r="S258" s="1819">
        <f t="shared" si="76"/>
        <v>0</v>
      </c>
      <c r="T258" s="1819">
        <f t="shared" si="77"/>
        <v>0</v>
      </c>
      <c r="U258" s="1819">
        <f t="shared" si="78"/>
        <v>0</v>
      </c>
      <c r="V258" s="1819">
        <f t="shared" si="79"/>
        <v>0</v>
      </c>
      <c r="W258" s="1819">
        <f t="shared" si="80"/>
        <v>0</v>
      </c>
      <c r="X258" s="1819">
        <f t="shared" si="81"/>
        <v>0</v>
      </c>
      <c r="Y258" s="1819">
        <f t="shared" si="82"/>
        <v>0</v>
      </c>
      <c r="Z258" s="1819">
        <f t="shared" si="83"/>
        <v>0</v>
      </c>
      <c r="AA258" s="1819">
        <f t="shared" si="84"/>
        <v>0</v>
      </c>
      <c r="AB258" s="1819">
        <f t="shared" si="85"/>
        <v>0</v>
      </c>
      <c r="AC258" s="1819">
        <f t="shared" si="86"/>
        <v>0</v>
      </c>
      <c r="AD258" s="1819">
        <f t="shared" si="87"/>
        <v>0</v>
      </c>
      <c r="AE258" s="1819">
        <f t="shared" si="88"/>
        <v>0</v>
      </c>
      <c r="AF258" s="1819">
        <f t="shared" si="89"/>
        <v>0</v>
      </c>
      <c r="AG258" s="1819">
        <f t="shared" si="90"/>
        <v>0</v>
      </c>
      <c r="AH258" s="1819">
        <f t="shared" si="91"/>
        <v>0</v>
      </c>
      <c r="AI258" s="1819">
        <f t="shared" si="92"/>
        <v>0</v>
      </c>
      <c r="AJ258" s="1819">
        <f t="shared" si="93"/>
        <v>0</v>
      </c>
      <c r="AK258" s="1819">
        <f t="shared" si="94"/>
        <v>0</v>
      </c>
      <c r="AL258" s="1819">
        <f t="shared" si="95"/>
        <v>0</v>
      </c>
      <c r="AM258" s="1819">
        <f t="shared" si="96"/>
        <v>0</v>
      </c>
      <c r="AN258" s="1819">
        <f t="shared" si="97"/>
        <v>0</v>
      </c>
      <c r="AO258" s="1819">
        <f t="shared" si="98"/>
        <v>0</v>
      </c>
      <c r="AP258" s="1819">
        <f t="shared" si="99"/>
        <v>0</v>
      </c>
      <c r="AQ258" s="1819">
        <f t="shared" si="100"/>
        <v>0</v>
      </c>
      <c r="AR258" s="1819">
        <f t="shared" si="101"/>
        <v>0</v>
      </c>
      <c r="AS258" s="1819">
        <f t="shared" si="102"/>
        <v>0</v>
      </c>
      <c r="AT258" s="1819">
        <f t="shared" si="103"/>
        <v>0</v>
      </c>
      <c r="AU258" s="1819">
        <f t="shared" si="104"/>
        <v>0</v>
      </c>
      <c r="AV258" s="1819">
        <f t="shared" si="105"/>
        <v>0</v>
      </c>
      <c r="AW258" s="1819">
        <f t="shared" si="106"/>
        <v>0</v>
      </c>
      <c r="AX258" s="1819">
        <f t="shared" si="107"/>
        <v>0</v>
      </c>
      <c r="AY258" s="1819">
        <f t="shared" si="108"/>
        <v>0</v>
      </c>
      <c r="AZ258" s="1819">
        <f t="shared" si="109"/>
        <v>0</v>
      </c>
      <c r="BA258" s="1819">
        <f t="shared" si="110"/>
        <v>0</v>
      </c>
      <c r="BB258" s="1819">
        <f t="shared" si="111"/>
        <v>0</v>
      </c>
      <c r="BC258" s="1819">
        <f t="shared" si="112"/>
        <v>0</v>
      </c>
      <c r="BD258" s="1819">
        <f t="shared" si="113"/>
        <v>0</v>
      </c>
      <c r="BE258" s="1819">
        <f t="shared" si="114"/>
        <v>0</v>
      </c>
      <c r="BF258" s="1819">
        <f t="shared" si="115"/>
        <v>0</v>
      </c>
      <c r="BG258" s="1819">
        <f t="shared" si="116"/>
        <v>0</v>
      </c>
      <c r="BH258" s="1819">
        <f t="shared" si="117"/>
        <v>0</v>
      </c>
      <c r="BI258" s="1819">
        <f t="shared" si="118"/>
        <v>0</v>
      </c>
      <c r="BJ258" s="1819">
        <f t="shared" si="119"/>
        <v>0</v>
      </c>
      <c r="BK258" s="1819">
        <f t="shared" si="120"/>
        <v>0</v>
      </c>
      <c r="BL258" s="1819">
        <f t="shared" si="121"/>
        <v>0</v>
      </c>
      <c r="BM258" s="1819">
        <f t="shared" si="122"/>
        <v>0</v>
      </c>
      <c r="BN258" s="1819">
        <f t="shared" si="123"/>
        <v>0</v>
      </c>
      <c r="BO258" s="1819">
        <f t="shared" si="124"/>
        <v>0</v>
      </c>
      <c r="BP258" s="1819">
        <f t="shared" si="125"/>
        <v>0</v>
      </c>
      <c r="BQ258" s="1819">
        <f t="shared" si="126"/>
        <v>0</v>
      </c>
      <c r="BR258" s="1819">
        <f t="shared" si="127"/>
        <v>4660903.3316244539</v>
      </c>
      <c r="BS258" s="1819">
        <f t="shared" si="128"/>
        <v>835323.0131874209</v>
      </c>
      <c r="BT258" s="1819">
        <f t="shared" si="129"/>
        <v>778686.49468862615</v>
      </c>
      <c r="BU258" s="1819">
        <f t="shared" si="130"/>
        <v>0</v>
      </c>
      <c r="BV258" s="1819">
        <f t="shared" si="131"/>
        <v>240898.75148441319</v>
      </c>
      <c r="BW258" s="1819">
        <f t="shared" si="132"/>
        <v>300195.14569779398</v>
      </c>
      <c r="BX258" s="1819">
        <f t="shared" si="133"/>
        <v>227591.32892622394</v>
      </c>
      <c r="BY258" s="1819">
        <f t="shared" si="134"/>
        <v>15030.909353077273</v>
      </c>
      <c r="BZ258" s="1819">
        <f t="shared" si="135"/>
        <v>44112.025037990847</v>
      </c>
      <c r="CA258" s="1819">
        <f t="shared" si="136"/>
        <v>0</v>
      </c>
      <c r="CB258" s="1819">
        <f t="shared" si="137"/>
        <v>0</v>
      </c>
      <c r="CC258" s="1819">
        <f t="shared" si="138"/>
        <v>0</v>
      </c>
      <c r="CD258" s="1819">
        <f t="shared" si="139"/>
        <v>0</v>
      </c>
      <c r="CE258" s="1819">
        <f t="shared" si="140"/>
        <v>0</v>
      </c>
      <c r="CF258" s="1819">
        <f t="shared" si="141"/>
        <v>0</v>
      </c>
      <c r="CG258" s="1819">
        <f t="shared" si="142"/>
        <v>0</v>
      </c>
      <c r="CH258" s="1819">
        <f t="shared" si="143"/>
        <v>0</v>
      </c>
      <c r="CI258" s="1819">
        <f t="shared" si="144"/>
        <v>0</v>
      </c>
      <c r="CJ258" s="1819">
        <f t="shared" si="145"/>
        <v>0</v>
      </c>
      <c r="CK258" s="1819">
        <f t="shared" si="146"/>
        <v>0</v>
      </c>
      <c r="CL258" s="1819">
        <f t="shared" si="147"/>
        <v>7102741</v>
      </c>
      <c r="CM258" s="1796"/>
      <c r="CN258" s="1796"/>
      <c r="CO258" s="1796"/>
      <c r="CP258" s="1796"/>
      <c r="CQ258" s="1943"/>
      <c r="CR258" s="1796"/>
      <c r="CS258" s="1796"/>
      <c r="CT258" s="1796"/>
    </row>
    <row r="259" spans="1:98" ht="12.75" x14ac:dyDescent="0.2">
      <c r="A259" s="1809"/>
      <c r="B259" s="223" t="s">
        <v>745</v>
      </c>
      <c r="C259" s="1819">
        <f t="shared" si="60"/>
        <v>13794850.235600002</v>
      </c>
      <c r="D259" s="1819">
        <f t="shared" si="61"/>
        <v>8278397.9587399997</v>
      </c>
      <c r="E259" s="1819">
        <f t="shared" si="62"/>
        <v>5516452.2768600015</v>
      </c>
      <c r="F259" s="1819">
        <f t="shared" si="63"/>
        <v>13794850.235600002</v>
      </c>
      <c r="G259" s="1819">
        <f t="shared" si="64"/>
        <v>2404874.0302498974</v>
      </c>
      <c r="H259" s="1819">
        <f t="shared" si="65"/>
        <v>829711.09598411107</v>
      </c>
      <c r="I259" s="1819">
        <f t="shared" si="66"/>
        <v>1959231.5306513342</v>
      </c>
      <c r="J259" s="1819">
        <f t="shared" si="67"/>
        <v>0</v>
      </c>
      <c r="K259" s="1819">
        <f t="shared" si="68"/>
        <v>1252727.2574672897</v>
      </c>
      <c r="L259" s="1819">
        <f t="shared" si="69"/>
        <v>1821113.3680409789</v>
      </c>
      <c r="M259" s="1819">
        <f t="shared" si="70"/>
        <v>0</v>
      </c>
      <c r="N259" s="1819">
        <f t="shared" si="71"/>
        <v>938.01051823795171</v>
      </c>
      <c r="O259" s="1819">
        <f t="shared" si="72"/>
        <v>9802.6658281516175</v>
      </c>
      <c r="P259" s="1819">
        <f t="shared" si="73"/>
        <v>0</v>
      </c>
      <c r="Q259" s="1819">
        <f t="shared" si="74"/>
        <v>0</v>
      </c>
      <c r="R259" s="1819">
        <f t="shared" si="75"/>
        <v>0</v>
      </c>
      <c r="S259" s="1819">
        <f t="shared" si="76"/>
        <v>0</v>
      </c>
      <c r="T259" s="1819">
        <f t="shared" si="77"/>
        <v>0</v>
      </c>
      <c r="U259" s="1819">
        <f t="shared" si="78"/>
        <v>0</v>
      </c>
      <c r="V259" s="1819">
        <f t="shared" si="79"/>
        <v>0</v>
      </c>
      <c r="W259" s="1819">
        <f t="shared" si="80"/>
        <v>0</v>
      </c>
      <c r="X259" s="1819">
        <f t="shared" si="81"/>
        <v>0</v>
      </c>
      <c r="Y259" s="1819">
        <f t="shared" si="82"/>
        <v>0</v>
      </c>
      <c r="Z259" s="1819">
        <f t="shared" si="83"/>
        <v>0</v>
      </c>
      <c r="AA259" s="1819">
        <f t="shared" si="84"/>
        <v>8278397.9587400015</v>
      </c>
      <c r="AB259" s="1819">
        <f t="shared" si="85"/>
        <v>4023511.7285551406</v>
      </c>
      <c r="AC259" s="1819">
        <f t="shared" si="86"/>
        <v>443911.5113006481</v>
      </c>
      <c r="AD259" s="1819">
        <f t="shared" si="87"/>
        <v>54862.652920339693</v>
      </c>
      <c r="AE259" s="1819">
        <f t="shared" si="88"/>
        <v>0</v>
      </c>
      <c r="AF259" s="1819">
        <f t="shared" si="89"/>
        <v>1503.0863813791696</v>
      </c>
      <c r="AG259" s="1819">
        <f t="shared" si="90"/>
        <v>375.77159534479239</v>
      </c>
      <c r="AH259" s="1819">
        <f t="shared" si="91"/>
        <v>903981.20120112225</v>
      </c>
      <c r="AI259" s="1819">
        <f t="shared" si="92"/>
        <v>55739.45330947754</v>
      </c>
      <c r="AJ259" s="1819">
        <f t="shared" si="93"/>
        <v>32566.871596548674</v>
      </c>
      <c r="AK259" s="1819">
        <f t="shared" si="94"/>
        <v>0</v>
      </c>
      <c r="AL259" s="1819">
        <f t="shared" si="95"/>
        <v>0</v>
      </c>
      <c r="AM259" s="1819">
        <f t="shared" si="96"/>
        <v>0</v>
      </c>
      <c r="AN259" s="1819">
        <f t="shared" si="97"/>
        <v>0</v>
      </c>
      <c r="AO259" s="1819">
        <f t="shared" si="98"/>
        <v>0</v>
      </c>
      <c r="AP259" s="1819">
        <f t="shared" si="99"/>
        <v>0</v>
      </c>
      <c r="AQ259" s="1819">
        <f t="shared" si="100"/>
        <v>0</v>
      </c>
      <c r="AR259" s="1819">
        <f t="shared" si="101"/>
        <v>0</v>
      </c>
      <c r="AS259" s="1819">
        <f t="shared" si="102"/>
        <v>0</v>
      </c>
      <c r="AT259" s="1819">
        <f t="shared" si="103"/>
        <v>0</v>
      </c>
      <c r="AU259" s="1819">
        <f t="shared" si="104"/>
        <v>0</v>
      </c>
      <c r="AV259" s="1819">
        <f t="shared" si="105"/>
        <v>5516452.2768600015</v>
      </c>
      <c r="AW259" s="1819">
        <f t="shared" si="106"/>
        <v>0</v>
      </c>
      <c r="AX259" s="1819">
        <f t="shared" si="107"/>
        <v>0</v>
      </c>
      <c r="AY259" s="1819">
        <f t="shared" si="108"/>
        <v>0</v>
      </c>
      <c r="AZ259" s="1819">
        <f t="shared" si="109"/>
        <v>0</v>
      </c>
      <c r="BA259" s="1819">
        <f t="shared" si="110"/>
        <v>0</v>
      </c>
      <c r="BB259" s="1819">
        <f t="shared" si="111"/>
        <v>0</v>
      </c>
      <c r="BC259" s="1819">
        <f t="shared" si="112"/>
        <v>0</v>
      </c>
      <c r="BD259" s="1819">
        <f t="shared" si="113"/>
        <v>0</v>
      </c>
      <c r="BE259" s="1819">
        <f t="shared" si="114"/>
        <v>0</v>
      </c>
      <c r="BF259" s="1819">
        <f t="shared" si="115"/>
        <v>0</v>
      </c>
      <c r="BG259" s="1819">
        <f t="shared" si="116"/>
        <v>0</v>
      </c>
      <c r="BH259" s="1819">
        <f t="shared" si="117"/>
        <v>0</v>
      </c>
      <c r="BI259" s="1819">
        <f t="shared" si="118"/>
        <v>0</v>
      </c>
      <c r="BJ259" s="1819">
        <f t="shared" si="119"/>
        <v>0</v>
      </c>
      <c r="BK259" s="1819">
        <f t="shared" si="120"/>
        <v>0</v>
      </c>
      <c r="BL259" s="1819">
        <f t="shared" si="121"/>
        <v>0</v>
      </c>
      <c r="BM259" s="1819">
        <f t="shared" si="122"/>
        <v>0</v>
      </c>
      <c r="BN259" s="1819">
        <f t="shared" si="123"/>
        <v>0</v>
      </c>
      <c r="BO259" s="1819">
        <f t="shared" si="124"/>
        <v>0</v>
      </c>
      <c r="BP259" s="1819">
        <f t="shared" si="125"/>
        <v>0</v>
      </c>
      <c r="BQ259" s="1819">
        <f t="shared" si="126"/>
        <v>0</v>
      </c>
      <c r="BR259" s="1819">
        <f t="shared" si="127"/>
        <v>0</v>
      </c>
      <c r="BS259" s="1819">
        <f t="shared" si="128"/>
        <v>0</v>
      </c>
      <c r="BT259" s="1819">
        <f t="shared" si="129"/>
        <v>0</v>
      </c>
      <c r="BU259" s="1819">
        <f t="shared" si="130"/>
        <v>0</v>
      </c>
      <c r="BV259" s="1819">
        <f t="shared" si="131"/>
        <v>0</v>
      </c>
      <c r="BW259" s="1819">
        <f t="shared" si="132"/>
        <v>0</v>
      </c>
      <c r="BX259" s="1819">
        <f t="shared" si="133"/>
        <v>0</v>
      </c>
      <c r="BY259" s="1819">
        <f t="shared" si="134"/>
        <v>0</v>
      </c>
      <c r="BZ259" s="1819">
        <f t="shared" si="135"/>
        <v>0</v>
      </c>
      <c r="CA259" s="1819">
        <f t="shared" si="136"/>
        <v>0</v>
      </c>
      <c r="CB259" s="1819">
        <f t="shared" si="137"/>
        <v>0</v>
      </c>
      <c r="CC259" s="1819">
        <f t="shared" si="138"/>
        <v>0</v>
      </c>
      <c r="CD259" s="1819">
        <f t="shared" si="139"/>
        <v>0</v>
      </c>
      <c r="CE259" s="1819">
        <f t="shared" si="140"/>
        <v>0</v>
      </c>
      <c r="CF259" s="1819">
        <f t="shared" si="141"/>
        <v>0</v>
      </c>
      <c r="CG259" s="1819">
        <f t="shared" si="142"/>
        <v>0</v>
      </c>
      <c r="CH259" s="1819">
        <f t="shared" si="143"/>
        <v>0</v>
      </c>
      <c r="CI259" s="1819">
        <f t="shared" si="144"/>
        <v>0</v>
      </c>
      <c r="CJ259" s="1819">
        <f t="shared" si="145"/>
        <v>0</v>
      </c>
      <c r="CK259" s="1819">
        <f t="shared" si="146"/>
        <v>0</v>
      </c>
      <c r="CL259" s="1819">
        <f t="shared" si="147"/>
        <v>0</v>
      </c>
      <c r="CM259" s="1796"/>
      <c r="CN259" s="1796"/>
      <c r="CO259" s="1796"/>
      <c r="CP259" s="1796"/>
      <c r="CQ259" s="1943"/>
      <c r="CR259" s="1796"/>
      <c r="CS259" s="1796"/>
      <c r="CT259" s="1796"/>
    </row>
    <row r="260" spans="1:98" ht="12.75" x14ac:dyDescent="0.2">
      <c r="A260" s="1809"/>
      <c r="B260" s="223" t="s">
        <v>746</v>
      </c>
      <c r="C260" s="1819">
        <f t="shared" si="60"/>
        <v>8339319.287849999</v>
      </c>
      <c r="D260" s="1819">
        <f t="shared" si="61"/>
        <v>5003591.57271</v>
      </c>
      <c r="E260" s="1819">
        <f t="shared" si="62"/>
        <v>3335727.7151399995</v>
      </c>
      <c r="F260" s="1819">
        <f t="shared" si="63"/>
        <v>8339319.287849999</v>
      </c>
      <c r="G260" s="1819">
        <f t="shared" si="64"/>
        <v>2451210.1855827449</v>
      </c>
      <c r="H260" s="1819">
        <f t="shared" si="65"/>
        <v>845697.63903847302</v>
      </c>
      <c r="I260" s="1819">
        <f t="shared" si="66"/>
        <v>1601910.3844818873</v>
      </c>
      <c r="J260" s="1819">
        <f t="shared" si="67"/>
        <v>0</v>
      </c>
      <c r="K260" s="1819">
        <f t="shared" si="68"/>
        <v>93825.74018498011</v>
      </c>
      <c r="L260" s="1819">
        <f t="shared" si="69"/>
        <v>0</v>
      </c>
      <c r="M260" s="1819">
        <f t="shared" si="70"/>
        <v>0</v>
      </c>
      <c r="N260" s="1819">
        <f t="shared" si="71"/>
        <v>956.08373144172276</v>
      </c>
      <c r="O260" s="1819">
        <f t="shared" si="72"/>
        <v>9991.5396904728077</v>
      </c>
      <c r="P260" s="1819">
        <f t="shared" si="73"/>
        <v>0</v>
      </c>
      <c r="Q260" s="1819">
        <f t="shared" si="74"/>
        <v>0</v>
      </c>
      <c r="R260" s="1819">
        <f t="shared" si="75"/>
        <v>0</v>
      </c>
      <c r="S260" s="1819">
        <f t="shared" si="76"/>
        <v>0</v>
      </c>
      <c r="T260" s="1819">
        <f t="shared" si="77"/>
        <v>0</v>
      </c>
      <c r="U260" s="1819">
        <f t="shared" si="78"/>
        <v>0</v>
      </c>
      <c r="V260" s="1819">
        <f t="shared" si="79"/>
        <v>0</v>
      </c>
      <c r="W260" s="1819">
        <f t="shared" si="80"/>
        <v>0</v>
      </c>
      <c r="X260" s="1819">
        <f t="shared" si="81"/>
        <v>0</v>
      </c>
      <c r="Y260" s="1819">
        <f t="shared" si="82"/>
        <v>0</v>
      </c>
      <c r="Z260" s="1819">
        <f t="shared" si="83"/>
        <v>0</v>
      </c>
      <c r="AA260" s="1819">
        <f t="shared" si="84"/>
        <v>5003591.57271</v>
      </c>
      <c r="AB260" s="1819">
        <f t="shared" si="85"/>
        <v>2434679.5197847551</v>
      </c>
      <c r="AC260" s="1819">
        <f t="shared" si="86"/>
        <v>268616.65581586363</v>
      </c>
      <c r="AD260" s="1819">
        <f t="shared" si="87"/>
        <v>31985.391860692565</v>
      </c>
      <c r="AE260" s="1819">
        <f t="shared" si="88"/>
        <v>0</v>
      </c>
      <c r="AF260" s="1819">
        <f t="shared" si="89"/>
        <v>0</v>
      </c>
      <c r="AG260" s="1819">
        <f t="shared" si="90"/>
        <v>0</v>
      </c>
      <c r="AH260" s="1819">
        <f t="shared" si="91"/>
        <v>547010.83663179679</v>
      </c>
      <c r="AI260" s="1819">
        <f t="shared" si="92"/>
        <v>33728.671511867753</v>
      </c>
      <c r="AJ260" s="1819">
        <f t="shared" si="93"/>
        <v>19706.639535023853</v>
      </c>
      <c r="AK260" s="1819">
        <f t="shared" si="94"/>
        <v>0</v>
      </c>
      <c r="AL260" s="1819">
        <f t="shared" si="95"/>
        <v>0</v>
      </c>
      <c r="AM260" s="1819">
        <f t="shared" si="96"/>
        <v>0</v>
      </c>
      <c r="AN260" s="1819">
        <f t="shared" si="97"/>
        <v>0</v>
      </c>
      <c r="AO260" s="1819">
        <f t="shared" si="98"/>
        <v>0</v>
      </c>
      <c r="AP260" s="1819">
        <f t="shared" si="99"/>
        <v>0</v>
      </c>
      <c r="AQ260" s="1819">
        <f t="shared" si="100"/>
        <v>0</v>
      </c>
      <c r="AR260" s="1819">
        <f t="shared" si="101"/>
        <v>0</v>
      </c>
      <c r="AS260" s="1819">
        <f t="shared" si="102"/>
        <v>0</v>
      </c>
      <c r="AT260" s="1819">
        <f t="shared" si="103"/>
        <v>0</v>
      </c>
      <c r="AU260" s="1819">
        <f t="shared" si="104"/>
        <v>0</v>
      </c>
      <c r="AV260" s="1819">
        <f t="shared" si="105"/>
        <v>3335727.71514</v>
      </c>
      <c r="AW260" s="1819">
        <f t="shared" si="106"/>
        <v>0</v>
      </c>
      <c r="AX260" s="1819">
        <f t="shared" si="107"/>
        <v>0</v>
      </c>
      <c r="AY260" s="1819">
        <f t="shared" si="108"/>
        <v>0</v>
      </c>
      <c r="AZ260" s="1819">
        <f t="shared" si="109"/>
        <v>0</v>
      </c>
      <c r="BA260" s="1819">
        <f t="shared" si="110"/>
        <v>0</v>
      </c>
      <c r="BB260" s="1819">
        <f t="shared" si="111"/>
        <v>0</v>
      </c>
      <c r="BC260" s="1819">
        <f t="shared" si="112"/>
        <v>0</v>
      </c>
      <c r="BD260" s="1819">
        <f t="shared" si="113"/>
        <v>0</v>
      </c>
      <c r="BE260" s="1819">
        <f t="shared" si="114"/>
        <v>0</v>
      </c>
      <c r="BF260" s="1819">
        <f t="shared" si="115"/>
        <v>0</v>
      </c>
      <c r="BG260" s="1819">
        <f t="shared" si="116"/>
        <v>0</v>
      </c>
      <c r="BH260" s="1819">
        <f t="shared" si="117"/>
        <v>0</v>
      </c>
      <c r="BI260" s="1819">
        <f t="shared" si="118"/>
        <v>0</v>
      </c>
      <c r="BJ260" s="1819">
        <f t="shared" si="119"/>
        <v>0</v>
      </c>
      <c r="BK260" s="1819">
        <f t="shared" si="120"/>
        <v>0</v>
      </c>
      <c r="BL260" s="1819">
        <f t="shared" si="121"/>
        <v>0</v>
      </c>
      <c r="BM260" s="1819">
        <f t="shared" si="122"/>
        <v>0</v>
      </c>
      <c r="BN260" s="1819">
        <f t="shared" si="123"/>
        <v>0</v>
      </c>
      <c r="BO260" s="1819">
        <f t="shared" si="124"/>
        <v>0</v>
      </c>
      <c r="BP260" s="1819">
        <f t="shared" si="125"/>
        <v>0</v>
      </c>
      <c r="BQ260" s="1819">
        <f t="shared" si="126"/>
        <v>0</v>
      </c>
      <c r="BR260" s="1819">
        <f t="shared" si="127"/>
        <v>0</v>
      </c>
      <c r="BS260" s="1819">
        <f t="shared" si="128"/>
        <v>0</v>
      </c>
      <c r="BT260" s="1819">
        <f t="shared" si="129"/>
        <v>0</v>
      </c>
      <c r="BU260" s="1819">
        <f t="shared" si="130"/>
        <v>0</v>
      </c>
      <c r="BV260" s="1819">
        <f t="shared" si="131"/>
        <v>0</v>
      </c>
      <c r="BW260" s="1819">
        <f t="shared" si="132"/>
        <v>0</v>
      </c>
      <c r="BX260" s="1819">
        <f t="shared" si="133"/>
        <v>0</v>
      </c>
      <c r="BY260" s="1819">
        <f t="shared" si="134"/>
        <v>0</v>
      </c>
      <c r="BZ260" s="1819">
        <f t="shared" si="135"/>
        <v>0</v>
      </c>
      <c r="CA260" s="1819">
        <f t="shared" si="136"/>
        <v>0</v>
      </c>
      <c r="CB260" s="1819">
        <f t="shared" si="137"/>
        <v>0</v>
      </c>
      <c r="CC260" s="1819">
        <f t="shared" si="138"/>
        <v>0</v>
      </c>
      <c r="CD260" s="1819">
        <f t="shared" si="139"/>
        <v>0</v>
      </c>
      <c r="CE260" s="1819">
        <f t="shared" si="140"/>
        <v>0</v>
      </c>
      <c r="CF260" s="1819">
        <f t="shared" si="141"/>
        <v>0</v>
      </c>
      <c r="CG260" s="1819">
        <f t="shared" si="142"/>
        <v>0</v>
      </c>
      <c r="CH260" s="1819">
        <f t="shared" si="143"/>
        <v>0</v>
      </c>
      <c r="CI260" s="1819">
        <f t="shared" si="144"/>
        <v>0</v>
      </c>
      <c r="CJ260" s="1819">
        <f t="shared" si="145"/>
        <v>0</v>
      </c>
      <c r="CK260" s="1819">
        <f t="shared" si="146"/>
        <v>0</v>
      </c>
      <c r="CL260" s="1819">
        <f t="shared" si="147"/>
        <v>0</v>
      </c>
      <c r="CM260" s="1796"/>
      <c r="CN260" s="1796"/>
      <c r="CO260" s="1796"/>
      <c r="CP260" s="1796"/>
      <c r="CQ260" s="1943"/>
      <c r="CR260" s="1796"/>
      <c r="CS260" s="1796"/>
      <c r="CT260" s="1796"/>
    </row>
    <row r="261" spans="1:98" ht="12.75" x14ac:dyDescent="0.2">
      <c r="A261" s="1808"/>
      <c r="B261" s="223" t="s">
        <v>743</v>
      </c>
      <c r="C261" s="1819">
        <f t="shared" si="60"/>
        <v>0</v>
      </c>
      <c r="D261" s="1819">
        <f t="shared" si="61"/>
        <v>0</v>
      </c>
      <c r="E261" s="1819">
        <f t="shared" si="62"/>
        <v>0</v>
      </c>
      <c r="F261" s="1819">
        <f t="shared" si="63"/>
        <v>0</v>
      </c>
      <c r="G261" s="1819">
        <f t="shared" si="64"/>
        <v>0</v>
      </c>
      <c r="H261" s="1819">
        <f t="shared" si="65"/>
        <v>0</v>
      </c>
      <c r="I261" s="1819">
        <f t="shared" si="66"/>
        <v>0</v>
      </c>
      <c r="J261" s="1819">
        <f t="shared" si="67"/>
        <v>0</v>
      </c>
      <c r="K261" s="1819">
        <f t="shared" si="68"/>
        <v>0</v>
      </c>
      <c r="L261" s="1819">
        <f t="shared" si="69"/>
        <v>0</v>
      </c>
      <c r="M261" s="1819">
        <f t="shared" si="70"/>
        <v>0</v>
      </c>
      <c r="N261" s="1819">
        <f t="shared" si="71"/>
        <v>0</v>
      </c>
      <c r="O261" s="1819">
        <f t="shared" si="72"/>
        <v>0</v>
      </c>
      <c r="P261" s="1819">
        <f t="shared" si="73"/>
        <v>0</v>
      </c>
      <c r="Q261" s="1819">
        <f t="shared" si="74"/>
        <v>0</v>
      </c>
      <c r="R261" s="1819">
        <f t="shared" si="75"/>
        <v>0</v>
      </c>
      <c r="S261" s="1819">
        <f t="shared" si="76"/>
        <v>0</v>
      </c>
      <c r="T261" s="1819">
        <f t="shared" si="77"/>
        <v>0</v>
      </c>
      <c r="U261" s="1819">
        <f t="shared" si="78"/>
        <v>0</v>
      </c>
      <c r="V261" s="1819">
        <f t="shared" si="79"/>
        <v>0</v>
      </c>
      <c r="W261" s="1819">
        <f t="shared" si="80"/>
        <v>0</v>
      </c>
      <c r="X261" s="1819">
        <f t="shared" si="81"/>
        <v>0</v>
      </c>
      <c r="Y261" s="1819">
        <f t="shared" si="82"/>
        <v>0</v>
      </c>
      <c r="Z261" s="1819">
        <f t="shared" si="83"/>
        <v>0</v>
      </c>
      <c r="AA261" s="1819">
        <f t="shared" si="84"/>
        <v>0</v>
      </c>
      <c r="AB261" s="1819">
        <f t="shared" si="85"/>
        <v>0</v>
      </c>
      <c r="AC261" s="1819">
        <f t="shared" si="86"/>
        <v>0</v>
      </c>
      <c r="AD261" s="1819">
        <f t="shared" si="87"/>
        <v>0</v>
      </c>
      <c r="AE261" s="1819">
        <f t="shared" si="88"/>
        <v>0</v>
      </c>
      <c r="AF261" s="1819">
        <f t="shared" si="89"/>
        <v>0</v>
      </c>
      <c r="AG261" s="1819">
        <f t="shared" si="90"/>
        <v>0</v>
      </c>
      <c r="AH261" s="1819">
        <f t="shared" si="91"/>
        <v>0</v>
      </c>
      <c r="AI261" s="1819">
        <f t="shared" si="92"/>
        <v>0</v>
      </c>
      <c r="AJ261" s="1819">
        <f t="shared" si="93"/>
        <v>0</v>
      </c>
      <c r="AK261" s="1819">
        <f t="shared" si="94"/>
        <v>0</v>
      </c>
      <c r="AL261" s="1819">
        <f t="shared" si="95"/>
        <v>0</v>
      </c>
      <c r="AM261" s="1819">
        <f t="shared" si="96"/>
        <v>0</v>
      </c>
      <c r="AN261" s="1819">
        <f t="shared" si="97"/>
        <v>0</v>
      </c>
      <c r="AO261" s="1819">
        <f t="shared" si="98"/>
        <v>0</v>
      </c>
      <c r="AP261" s="1819">
        <f t="shared" si="99"/>
        <v>0</v>
      </c>
      <c r="AQ261" s="1819">
        <f t="shared" si="100"/>
        <v>0</v>
      </c>
      <c r="AR261" s="1819">
        <f t="shared" si="101"/>
        <v>0</v>
      </c>
      <c r="AS261" s="1819">
        <f t="shared" si="102"/>
        <v>0</v>
      </c>
      <c r="AT261" s="1819">
        <f t="shared" si="103"/>
        <v>0</v>
      </c>
      <c r="AU261" s="1819">
        <f t="shared" si="104"/>
        <v>0</v>
      </c>
      <c r="AV261" s="1819">
        <f t="shared" si="105"/>
        <v>0</v>
      </c>
      <c r="AW261" s="1819">
        <f t="shared" si="106"/>
        <v>0</v>
      </c>
      <c r="AX261" s="1819">
        <f t="shared" si="107"/>
        <v>0</v>
      </c>
      <c r="AY261" s="1819">
        <f t="shared" si="108"/>
        <v>0</v>
      </c>
      <c r="AZ261" s="1819">
        <f t="shared" si="109"/>
        <v>0</v>
      </c>
      <c r="BA261" s="1819">
        <f t="shared" si="110"/>
        <v>0</v>
      </c>
      <c r="BB261" s="1819">
        <f t="shared" si="111"/>
        <v>0</v>
      </c>
      <c r="BC261" s="1819">
        <f t="shared" si="112"/>
        <v>0</v>
      </c>
      <c r="BD261" s="1819">
        <f t="shared" si="113"/>
        <v>0</v>
      </c>
      <c r="BE261" s="1819">
        <f t="shared" si="114"/>
        <v>0</v>
      </c>
      <c r="BF261" s="1819">
        <f t="shared" si="115"/>
        <v>0</v>
      </c>
      <c r="BG261" s="1819">
        <f t="shared" si="116"/>
        <v>0</v>
      </c>
      <c r="BH261" s="1819">
        <f t="shared" si="117"/>
        <v>0</v>
      </c>
      <c r="BI261" s="1819">
        <f t="shared" si="118"/>
        <v>0</v>
      </c>
      <c r="BJ261" s="1819">
        <f t="shared" si="119"/>
        <v>0</v>
      </c>
      <c r="BK261" s="1819">
        <f t="shared" si="120"/>
        <v>0</v>
      </c>
      <c r="BL261" s="1819">
        <f t="shared" si="121"/>
        <v>0</v>
      </c>
      <c r="BM261" s="1819">
        <f t="shared" si="122"/>
        <v>0</v>
      </c>
      <c r="BN261" s="1819">
        <f t="shared" si="123"/>
        <v>0</v>
      </c>
      <c r="BO261" s="1819">
        <f t="shared" si="124"/>
        <v>0</v>
      </c>
      <c r="BP261" s="1819">
        <f t="shared" si="125"/>
        <v>0</v>
      </c>
      <c r="BQ261" s="1819">
        <f t="shared" si="126"/>
        <v>0</v>
      </c>
      <c r="BR261" s="1819">
        <f t="shared" si="127"/>
        <v>0</v>
      </c>
      <c r="BS261" s="1819">
        <f t="shared" si="128"/>
        <v>0</v>
      </c>
      <c r="BT261" s="1819">
        <f t="shared" si="129"/>
        <v>0</v>
      </c>
      <c r="BU261" s="1819">
        <f t="shared" si="130"/>
        <v>0</v>
      </c>
      <c r="BV261" s="1819">
        <f t="shared" si="131"/>
        <v>0</v>
      </c>
      <c r="BW261" s="1819">
        <f t="shared" si="132"/>
        <v>0</v>
      </c>
      <c r="BX261" s="1819">
        <f t="shared" si="133"/>
        <v>0</v>
      </c>
      <c r="BY261" s="1819">
        <f t="shared" si="134"/>
        <v>0</v>
      </c>
      <c r="BZ261" s="1819">
        <f t="shared" si="135"/>
        <v>0</v>
      </c>
      <c r="CA261" s="1819">
        <f t="shared" si="136"/>
        <v>0</v>
      </c>
      <c r="CB261" s="1819">
        <f t="shared" si="137"/>
        <v>0</v>
      </c>
      <c r="CC261" s="1819">
        <f t="shared" si="138"/>
        <v>0</v>
      </c>
      <c r="CD261" s="1819">
        <f t="shared" si="139"/>
        <v>0</v>
      </c>
      <c r="CE261" s="1819">
        <f t="shared" si="140"/>
        <v>0</v>
      </c>
      <c r="CF261" s="1819">
        <f t="shared" si="141"/>
        <v>0</v>
      </c>
      <c r="CG261" s="1819">
        <f t="shared" si="142"/>
        <v>0</v>
      </c>
      <c r="CH261" s="1819">
        <f t="shared" si="143"/>
        <v>0</v>
      </c>
      <c r="CI261" s="1819">
        <f t="shared" si="144"/>
        <v>0</v>
      </c>
      <c r="CJ261" s="1819">
        <f t="shared" si="145"/>
        <v>0</v>
      </c>
      <c r="CK261" s="1819">
        <f t="shared" si="146"/>
        <v>0</v>
      </c>
      <c r="CL261" s="1819">
        <f t="shared" si="147"/>
        <v>0</v>
      </c>
      <c r="CM261" s="1796"/>
      <c r="CN261" s="1796"/>
      <c r="CO261" s="1796"/>
      <c r="CP261" s="1796"/>
      <c r="CQ261" s="1943"/>
      <c r="CR261" s="1796"/>
      <c r="CS261" s="1796"/>
      <c r="CT261" s="1796"/>
    </row>
    <row r="262" spans="1:98" x14ac:dyDescent="0.2">
      <c r="B262" s="1080"/>
      <c r="C262" s="1061"/>
      <c r="D262" s="1062"/>
      <c r="E262" s="1063"/>
      <c r="F262" s="1064"/>
      <c r="G262" s="1081"/>
      <c r="H262" s="1081"/>
      <c r="I262" s="1081"/>
      <c r="J262" s="1081"/>
      <c r="K262" s="1081"/>
      <c r="L262" s="1081"/>
      <c r="M262" s="1081"/>
      <c r="N262" s="1081"/>
      <c r="O262" s="1081"/>
      <c r="P262" s="1081"/>
      <c r="Q262" s="1081"/>
      <c r="R262" s="1081"/>
      <c r="S262" s="1081"/>
      <c r="T262" s="1081"/>
      <c r="U262" s="1081"/>
      <c r="V262" s="1081"/>
      <c r="W262" s="1081"/>
      <c r="X262" s="1081"/>
      <c r="Y262" s="1081"/>
      <c r="Z262" s="1123"/>
      <c r="AA262" s="1123"/>
      <c r="AB262" s="1123"/>
      <c r="AC262" s="1123"/>
      <c r="AD262" s="1081"/>
      <c r="AE262" s="1081"/>
      <c r="AF262" s="1081"/>
      <c r="AG262" s="1081"/>
      <c r="AH262" s="1081"/>
      <c r="AI262" s="1081"/>
      <c r="AJ262" s="1081"/>
      <c r="AK262" s="1081"/>
      <c r="AL262" s="1081"/>
      <c r="AM262" s="1081"/>
      <c r="AN262" s="1081"/>
      <c r="AO262" s="1081"/>
      <c r="AP262" s="1081"/>
      <c r="AQ262" s="1081"/>
      <c r="AR262" s="1081"/>
      <c r="AS262" s="1081"/>
      <c r="AT262" s="1081"/>
      <c r="AU262" s="1081"/>
      <c r="AV262" s="1082"/>
      <c r="AW262" s="1081"/>
      <c r="AX262" s="1081"/>
      <c r="AY262" s="1081"/>
      <c r="AZ262" s="1081"/>
      <c r="BA262" s="1081"/>
      <c r="BB262" s="1081"/>
      <c r="BC262" s="1081"/>
      <c r="BD262" s="1081"/>
      <c r="BE262" s="1081"/>
      <c r="BF262" s="1081"/>
      <c r="BG262" s="1081"/>
      <c r="BH262" s="1081"/>
      <c r="BI262" s="1081"/>
      <c r="BJ262" s="1081"/>
      <c r="BK262" s="1081"/>
      <c r="BL262" s="1081"/>
      <c r="BM262" s="1081"/>
      <c r="BN262" s="1081"/>
      <c r="BO262" s="1081"/>
      <c r="BP262" s="1081"/>
      <c r="BQ262" s="1807"/>
      <c r="BR262" s="1081"/>
      <c r="BS262" s="1081"/>
      <c r="BT262" s="1081"/>
      <c r="BU262" s="1081"/>
      <c r="BV262" s="1081"/>
      <c r="BW262" s="1081"/>
      <c r="BX262" s="1081"/>
      <c r="BY262" s="1081"/>
      <c r="BZ262" s="1081"/>
      <c r="CA262" s="1081"/>
      <c r="CB262" s="1081"/>
      <c r="CC262" s="1081"/>
      <c r="CD262" s="1081"/>
      <c r="CE262" s="1081"/>
      <c r="CF262" s="1081"/>
      <c r="CG262" s="1081"/>
      <c r="CH262" s="1081"/>
      <c r="CI262" s="1081"/>
      <c r="CJ262" s="1081"/>
      <c r="CK262" s="1123"/>
      <c r="CL262" s="1123"/>
      <c r="CM262" s="1077"/>
      <c r="CN262" s="67"/>
      <c r="CO262" s="67"/>
    </row>
    <row r="263" spans="1:98" ht="16.5" thickBot="1" x14ac:dyDescent="0.25">
      <c r="B263" s="1802" t="s">
        <v>809</v>
      </c>
      <c r="C263" s="1804">
        <f t="shared" ref="C263:BM263" si="148">SUM(C228:C261)</f>
        <v>159894664.07789263</v>
      </c>
      <c r="D263" s="1804">
        <f t="shared" si="148"/>
        <v>19709617.89545</v>
      </c>
      <c r="E263" s="1804">
        <f t="shared" si="148"/>
        <v>24870470.734550003</v>
      </c>
      <c r="F263" s="1804">
        <f t="shared" si="148"/>
        <v>44580088.630000003</v>
      </c>
      <c r="G263" s="1804">
        <f t="shared" si="148"/>
        <v>7447331.1808220958</v>
      </c>
      <c r="H263" s="1804">
        <f t="shared" si="148"/>
        <v>2556887.8121500951</v>
      </c>
      <c r="I263" s="1804">
        <f t="shared" si="148"/>
        <v>5285500.7742606904</v>
      </c>
      <c r="J263" s="1804">
        <f t="shared" si="148"/>
        <v>0</v>
      </c>
      <c r="K263" s="1804">
        <f t="shared" si="148"/>
        <v>1605163.5161924646</v>
      </c>
      <c r="L263" s="1804">
        <f t="shared" si="148"/>
        <v>2079068.3180012833</v>
      </c>
      <c r="M263" s="1804">
        <f t="shared" si="148"/>
        <v>4960.8278292764508</v>
      </c>
      <c r="N263" s="1804">
        <f t="shared" si="148"/>
        <v>3155.3455817365007</v>
      </c>
      <c r="O263" s="1804">
        <f t="shared" si="148"/>
        <v>30614.019873868154</v>
      </c>
      <c r="P263" s="1804">
        <f t="shared" si="148"/>
        <v>0</v>
      </c>
      <c r="Q263" s="1804">
        <f t="shared" si="148"/>
        <v>0</v>
      </c>
      <c r="R263" s="1804">
        <f t="shared" si="148"/>
        <v>0</v>
      </c>
      <c r="S263" s="1804">
        <f t="shared" si="148"/>
        <v>0</v>
      </c>
      <c r="T263" s="1804">
        <f t="shared" si="148"/>
        <v>0</v>
      </c>
      <c r="U263" s="1804">
        <f t="shared" si="148"/>
        <v>0</v>
      </c>
      <c r="V263" s="1804">
        <f t="shared" si="148"/>
        <v>0</v>
      </c>
      <c r="W263" s="1804">
        <f t="shared" si="148"/>
        <v>0</v>
      </c>
      <c r="X263" s="1804">
        <f t="shared" si="148"/>
        <v>0</v>
      </c>
      <c r="Y263" s="1804">
        <f t="shared" si="148"/>
        <v>0</v>
      </c>
      <c r="Z263" s="1804">
        <f t="shared" si="148"/>
        <v>0</v>
      </c>
      <c r="AA263" s="1804">
        <f t="shared" si="148"/>
        <v>19012681.794711512</v>
      </c>
      <c r="AB263" s="1804">
        <f t="shared" si="148"/>
        <v>15738879.115008701</v>
      </c>
      <c r="AC263" s="1804">
        <f t="shared" si="148"/>
        <v>3059318.458937644</v>
      </c>
      <c r="AD263" s="1804">
        <f t="shared" si="148"/>
        <v>1198240.3436385319</v>
      </c>
      <c r="AE263" s="1804">
        <f t="shared" si="148"/>
        <v>0</v>
      </c>
      <c r="AF263" s="1804">
        <f t="shared" si="148"/>
        <v>756830.38837460207</v>
      </c>
      <c r="AG263" s="1804">
        <f t="shared" si="148"/>
        <v>1005148.4861884335</v>
      </c>
      <c r="AH263" s="1804">
        <f t="shared" si="148"/>
        <v>2045412.2112302254</v>
      </c>
      <c r="AI263" s="1804">
        <f t="shared" si="148"/>
        <v>126912.54693698924</v>
      </c>
      <c r="AJ263" s="1804">
        <f t="shared" si="148"/>
        <v>106505.55954240923</v>
      </c>
      <c r="AK263" s="1804">
        <f t="shared" si="148"/>
        <v>0</v>
      </c>
      <c r="AL263" s="1804">
        <f t="shared" si="148"/>
        <v>0</v>
      </c>
      <c r="AM263" s="1804">
        <f t="shared" si="148"/>
        <v>0</v>
      </c>
      <c r="AN263" s="1804">
        <f t="shared" si="148"/>
        <v>0</v>
      </c>
      <c r="AO263" s="1804">
        <f t="shared" si="148"/>
        <v>0</v>
      </c>
      <c r="AP263" s="1804">
        <f t="shared" si="148"/>
        <v>0</v>
      </c>
      <c r="AQ263" s="1804">
        <f t="shared" si="148"/>
        <v>0</v>
      </c>
      <c r="AR263" s="1804">
        <f t="shared" si="148"/>
        <v>0</v>
      </c>
      <c r="AS263" s="1804">
        <f t="shared" si="148"/>
        <v>0</v>
      </c>
      <c r="AT263" s="1804">
        <f t="shared" si="148"/>
        <v>0</v>
      </c>
      <c r="AU263" s="1804">
        <f t="shared" si="148"/>
        <v>0</v>
      </c>
      <c r="AV263" s="1804">
        <f t="shared" si="148"/>
        <v>24037247.109857537</v>
      </c>
      <c r="AW263" s="1804">
        <f t="shared" si="148"/>
        <v>-1801571.6700985502</v>
      </c>
      <c r="AX263" s="1804">
        <f t="shared" si="148"/>
        <v>-412922.89066226484</v>
      </c>
      <c r="AY263" s="1804">
        <f t="shared" si="148"/>
        <v>-473018.07437087817</v>
      </c>
      <c r="AZ263" s="1804">
        <f t="shared" si="148"/>
        <v>0</v>
      </c>
      <c r="BA263" s="1804">
        <f t="shared" si="148"/>
        <v>-176947.51209258384</v>
      </c>
      <c r="BB263" s="1804">
        <f t="shared" si="148"/>
        <v>-234878.53176099242</v>
      </c>
      <c r="BC263" s="1804">
        <f t="shared" si="148"/>
        <v>-150568.60943094976</v>
      </c>
      <c r="BD263" s="1804">
        <f t="shared" si="148"/>
        <v>-9535.8216102065035</v>
      </c>
      <c r="BE263" s="1804">
        <f t="shared" si="148"/>
        <v>-9580.8899735739069</v>
      </c>
      <c r="BF263" s="1804">
        <f t="shared" si="148"/>
        <v>0</v>
      </c>
      <c r="BG263" s="1804">
        <f t="shared" si="148"/>
        <v>0</v>
      </c>
      <c r="BH263" s="1804">
        <f t="shared" si="148"/>
        <v>0</v>
      </c>
      <c r="BI263" s="1804">
        <f t="shared" si="148"/>
        <v>0</v>
      </c>
      <c r="BJ263" s="1804">
        <f t="shared" si="148"/>
        <v>0</v>
      </c>
      <c r="BK263" s="1804">
        <f t="shared" si="148"/>
        <v>0</v>
      </c>
      <c r="BL263" s="1804">
        <f t="shared" si="148"/>
        <v>0</v>
      </c>
      <c r="BM263" s="1804">
        <f t="shared" si="148"/>
        <v>0</v>
      </c>
      <c r="BN263" s="1804">
        <f t="shared" ref="BN263:CL263" si="149">SUM(BN228:BN261)</f>
        <v>0</v>
      </c>
      <c r="BO263" s="1804">
        <f t="shared" si="149"/>
        <v>0</v>
      </c>
      <c r="BP263" s="1804">
        <f t="shared" si="149"/>
        <v>0</v>
      </c>
      <c r="BQ263" s="1804">
        <f t="shared" si="149"/>
        <v>-3269023.9999999995</v>
      </c>
      <c r="BR263" s="1804">
        <f t="shared" si="149"/>
        <v>42784767.3676733</v>
      </c>
      <c r="BS263" s="1804">
        <f t="shared" si="149"/>
        <v>13760979.234888813</v>
      </c>
      <c r="BT263" s="1804">
        <f t="shared" si="149"/>
        <v>26313298.439757582</v>
      </c>
      <c r="BU263" s="1804">
        <f t="shared" si="149"/>
        <v>0</v>
      </c>
      <c r="BV263" s="1804">
        <f t="shared" si="149"/>
        <v>17371991.150038026</v>
      </c>
      <c r="BW263" s="1804">
        <f t="shared" si="149"/>
        <v>17060957.933259133</v>
      </c>
      <c r="BX263" s="1804">
        <f t="shared" si="149"/>
        <v>2332865.0309885531</v>
      </c>
      <c r="BY263" s="1804">
        <f t="shared" si="149"/>
        <v>154041.88090933216</v>
      </c>
      <c r="BZ263" s="1804">
        <f t="shared" si="149"/>
        <v>334856.91037790966</v>
      </c>
      <c r="CA263" s="1804">
        <f t="shared" si="149"/>
        <v>0</v>
      </c>
      <c r="CB263" s="1804">
        <f t="shared" si="149"/>
        <v>0</v>
      </c>
      <c r="CC263" s="1804">
        <f t="shared" si="149"/>
        <v>0</v>
      </c>
      <c r="CD263" s="1804">
        <f t="shared" si="149"/>
        <v>0</v>
      </c>
      <c r="CE263" s="1804">
        <f t="shared" si="149"/>
        <v>0</v>
      </c>
      <c r="CF263" s="1804">
        <f t="shared" si="149"/>
        <v>0</v>
      </c>
      <c r="CG263" s="1804">
        <f t="shared" si="149"/>
        <v>0</v>
      </c>
      <c r="CH263" s="1804">
        <f t="shared" si="149"/>
        <v>0</v>
      </c>
      <c r="CI263" s="1804">
        <f t="shared" si="149"/>
        <v>0</v>
      </c>
      <c r="CJ263" s="1804">
        <f t="shared" si="149"/>
        <v>0</v>
      </c>
      <c r="CK263" s="1804">
        <f t="shared" si="149"/>
        <v>0</v>
      </c>
      <c r="CL263" s="1804">
        <f t="shared" si="149"/>
        <v>120113757.94789264</v>
      </c>
      <c r="CM263" s="1077"/>
      <c r="CN263" s="67"/>
      <c r="CO263" s="67"/>
    </row>
    <row r="264" spans="1:98" ht="12" thickTop="1" x14ac:dyDescent="0.2">
      <c r="B264" s="1820"/>
      <c r="I264" s="1081"/>
      <c r="J264" s="1081"/>
      <c r="K264" s="1081"/>
      <c r="L264" s="1081"/>
      <c r="M264" s="1081"/>
      <c r="N264" s="1081"/>
      <c r="O264" s="1081"/>
      <c r="P264" s="1081"/>
      <c r="Q264" s="1081"/>
      <c r="R264" s="1081"/>
      <c r="S264" s="1081"/>
      <c r="T264" s="1081"/>
      <c r="U264" s="1081"/>
      <c r="V264" s="1081"/>
      <c r="W264" s="1081"/>
      <c r="X264" s="1081"/>
      <c r="Y264" s="1081"/>
      <c r="Z264" s="1081"/>
      <c r="AA264" s="1081"/>
      <c r="AB264" s="1123"/>
      <c r="AC264" s="1123"/>
      <c r="AD264" s="1123"/>
      <c r="AE264" s="1123"/>
      <c r="AF264" s="1081"/>
      <c r="AG264" s="1081"/>
      <c r="AH264" s="1081"/>
      <c r="AI264" s="1081"/>
      <c r="AJ264" s="1081"/>
      <c r="AK264" s="1081"/>
      <c r="AL264" s="1081"/>
      <c r="AM264" s="1081"/>
      <c r="AN264" s="1081"/>
      <c r="AO264" s="1081"/>
      <c r="AP264" s="1081"/>
      <c r="AQ264" s="1081"/>
      <c r="AR264" s="1081"/>
      <c r="AS264" s="1081"/>
      <c r="AT264" s="1081"/>
      <c r="AU264" s="1081"/>
      <c r="AV264" s="1081"/>
      <c r="AW264" s="1081"/>
      <c r="AX264" s="1082"/>
      <c r="AY264" s="1081"/>
      <c r="AZ264" s="1081"/>
      <c r="BA264" s="1081"/>
      <c r="BB264" s="1081"/>
      <c r="BC264" s="1081"/>
      <c r="BD264" s="1081"/>
      <c r="BE264" s="1081"/>
      <c r="BF264" s="1081"/>
      <c r="BG264" s="1081"/>
      <c r="BH264" s="1081"/>
      <c r="BI264" s="1081"/>
      <c r="BJ264" s="1081"/>
      <c r="BK264" s="1081"/>
      <c r="BL264" s="1081"/>
      <c r="BM264" s="1081"/>
      <c r="BN264" s="1081"/>
      <c r="BO264" s="1081"/>
      <c r="BP264" s="1081"/>
      <c r="BQ264" s="1081"/>
      <c r="BR264" s="1081"/>
      <c r="BS264" s="1123"/>
      <c r="BT264" s="1081"/>
      <c r="BU264" s="1081"/>
      <c r="BV264" s="1081"/>
      <c r="BW264" s="1081"/>
      <c r="BX264" s="1081"/>
      <c r="BY264" s="1081"/>
      <c r="BZ264" s="1081"/>
      <c r="CA264" s="1081"/>
      <c r="CB264" s="1081"/>
      <c r="CC264" s="1081"/>
      <c r="CD264" s="1081"/>
      <c r="CE264" s="1081"/>
      <c r="CF264" s="1081"/>
      <c r="CG264" s="1081"/>
      <c r="CH264" s="1081"/>
      <c r="CI264" s="1081"/>
      <c r="CJ264" s="1081"/>
      <c r="CK264" s="1081"/>
      <c r="CL264" s="1081"/>
      <c r="CM264" s="1123"/>
      <c r="CN264" s="1123"/>
    </row>
    <row r="265" spans="1:98" x14ac:dyDescent="0.2">
      <c r="B265" s="1080"/>
      <c r="I265" s="1081"/>
      <c r="J265" s="1081"/>
      <c r="K265" s="1081"/>
      <c r="L265" s="1081"/>
      <c r="M265" s="1081"/>
      <c r="N265" s="1081"/>
      <c r="O265" s="1081"/>
      <c r="P265" s="1081"/>
      <c r="Q265" s="1081"/>
      <c r="R265" s="1081"/>
      <c r="S265" s="1081"/>
      <c r="T265" s="1081"/>
      <c r="U265" s="1081"/>
      <c r="V265" s="1081"/>
      <c r="W265" s="1081"/>
      <c r="X265" s="1081"/>
      <c r="Y265" s="1081"/>
      <c r="Z265" s="1081"/>
      <c r="AA265" s="1081"/>
      <c r="AB265" s="1123"/>
      <c r="AC265" s="1123"/>
      <c r="AD265" s="1123"/>
      <c r="AE265" s="1123"/>
      <c r="AF265" s="1081"/>
      <c r="AG265" s="1081"/>
      <c r="AH265" s="1081"/>
      <c r="AI265" s="1081"/>
      <c r="AJ265" s="1081"/>
      <c r="AK265" s="1081"/>
      <c r="AL265" s="1081"/>
      <c r="AM265" s="1081"/>
      <c r="AN265" s="1081"/>
      <c r="AO265" s="1081"/>
      <c r="AP265" s="1081"/>
      <c r="AQ265" s="1081"/>
      <c r="AR265" s="1081"/>
      <c r="AS265" s="1081"/>
      <c r="AT265" s="1081"/>
      <c r="AU265" s="1081"/>
      <c r="AV265" s="1081"/>
      <c r="AW265" s="1081"/>
      <c r="AX265" s="1082"/>
      <c r="AY265" s="1081"/>
      <c r="AZ265" s="1081"/>
      <c r="BA265" s="1081"/>
      <c r="BB265" s="1081"/>
      <c r="BC265" s="1081"/>
      <c r="BD265" s="1081"/>
      <c r="BE265" s="1081"/>
      <c r="BF265" s="1081"/>
      <c r="BG265" s="1081"/>
      <c r="BH265" s="1081"/>
      <c r="BI265" s="1081"/>
      <c r="BJ265" s="1081"/>
      <c r="BK265" s="1081"/>
      <c r="BL265" s="1081"/>
      <c r="BM265" s="1081"/>
      <c r="BN265" s="1081"/>
      <c r="BO265" s="1081"/>
      <c r="BP265" s="1081"/>
      <c r="BQ265" s="1081"/>
      <c r="BR265" s="1081"/>
      <c r="BS265" s="1123"/>
      <c r="BT265" s="1081"/>
      <c r="BU265" s="1081"/>
      <c r="BV265" s="1081"/>
      <c r="BW265" s="1081"/>
      <c r="BX265" s="1081"/>
      <c r="BY265" s="1081"/>
      <c r="BZ265" s="1081"/>
      <c r="CA265" s="1081"/>
      <c r="CB265" s="1081"/>
      <c r="CC265" s="1081"/>
      <c r="CD265" s="1081"/>
      <c r="CE265" s="1081"/>
      <c r="CF265" s="1081"/>
      <c r="CG265" s="1081"/>
      <c r="CH265" s="1081"/>
      <c r="CI265" s="1081"/>
      <c r="CJ265" s="1081"/>
      <c r="CK265" s="1081"/>
      <c r="CL265" s="1081"/>
      <c r="CM265" s="1123"/>
      <c r="CN265" s="1123"/>
    </row>
    <row r="266" spans="1:98" x14ac:dyDescent="0.2">
      <c r="B266" s="1820"/>
      <c r="I266" s="1081"/>
      <c r="J266" s="1081"/>
      <c r="K266" s="1081"/>
      <c r="L266" s="1081"/>
      <c r="M266" s="1081"/>
      <c r="N266" s="1081"/>
      <c r="O266" s="1081"/>
      <c r="P266" s="1081"/>
      <c r="Q266" s="1081"/>
      <c r="R266" s="1081"/>
      <c r="S266" s="1081"/>
      <c r="T266" s="1081"/>
      <c r="U266" s="1081"/>
      <c r="V266" s="1081"/>
      <c r="W266" s="1081"/>
      <c r="X266" s="1081"/>
      <c r="Y266" s="1081"/>
      <c r="Z266" s="1081"/>
      <c r="AA266" s="1081"/>
      <c r="AB266" s="1123"/>
      <c r="AC266" s="1123"/>
      <c r="AD266" s="1123"/>
      <c r="AE266" s="1123"/>
      <c r="AF266" s="1081"/>
      <c r="AG266" s="1081"/>
      <c r="AH266" s="1081"/>
      <c r="AI266" s="1081"/>
      <c r="AJ266" s="1081"/>
      <c r="AK266" s="1081"/>
      <c r="AL266" s="1081"/>
      <c r="AM266" s="1081"/>
      <c r="AN266" s="1081"/>
      <c r="AO266" s="1081"/>
      <c r="AP266" s="1081"/>
      <c r="AQ266" s="1081"/>
      <c r="AR266" s="1081"/>
      <c r="AS266" s="1081"/>
      <c r="AT266" s="1081"/>
      <c r="AU266" s="1081"/>
      <c r="AV266" s="1081"/>
      <c r="AW266" s="1081"/>
      <c r="AX266" s="1082"/>
      <c r="AY266" s="1081"/>
      <c r="AZ266" s="1081"/>
      <c r="BA266" s="1081"/>
      <c r="BB266" s="1081"/>
      <c r="BC266" s="1081"/>
      <c r="BD266" s="1081"/>
      <c r="BE266" s="1081"/>
      <c r="BF266" s="1081"/>
      <c r="BG266" s="1081"/>
      <c r="BH266" s="1081"/>
      <c r="BI266" s="1081"/>
      <c r="BJ266" s="1081"/>
      <c r="BK266" s="1081"/>
      <c r="BL266" s="1081"/>
      <c r="BM266" s="1081"/>
      <c r="BN266" s="1081"/>
      <c r="BO266" s="1081"/>
      <c r="BP266" s="1081"/>
      <c r="BQ266" s="1081"/>
      <c r="BR266" s="1081"/>
      <c r="BS266" s="1123"/>
      <c r="BT266" s="1081"/>
      <c r="BU266" s="1081"/>
      <c r="BV266" s="1081"/>
      <c r="BW266" s="1081"/>
      <c r="BX266" s="1081"/>
      <c r="BY266" s="1081"/>
      <c r="BZ266" s="1081"/>
      <c r="CA266" s="1081"/>
      <c r="CB266" s="1081"/>
      <c r="CC266" s="1081"/>
      <c r="CD266" s="1081"/>
      <c r="CE266" s="1081"/>
      <c r="CF266" s="1081"/>
      <c r="CG266" s="1081"/>
      <c r="CH266" s="1081"/>
      <c r="CI266" s="1081"/>
      <c r="CJ266" s="1081"/>
      <c r="CK266" s="1081"/>
      <c r="CL266" s="1081"/>
      <c r="CM266" s="1123"/>
      <c r="CN266" s="1123"/>
    </row>
    <row r="267" spans="1:98" x14ac:dyDescent="0.2">
      <c r="B267" s="1080"/>
      <c r="I267" s="1081"/>
      <c r="J267" s="1081"/>
      <c r="K267" s="1081"/>
      <c r="L267" s="1081"/>
      <c r="M267" s="1081"/>
      <c r="N267" s="1081"/>
      <c r="O267" s="1081"/>
      <c r="P267" s="1081"/>
      <c r="Q267" s="1081"/>
      <c r="R267" s="1081"/>
      <c r="S267" s="1081"/>
      <c r="T267" s="1081"/>
      <c r="U267" s="1081"/>
      <c r="V267" s="1081"/>
      <c r="W267" s="1081"/>
      <c r="X267" s="1081"/>
      <c r="Y267" s="1081"/>
      <c r="Z267" s="1081"/>
      <c r="AA267" s="1081"/>
      <c r="AB267" s="1123"/>
      <c r="AC267" s="1123"/>
      <c r="AD267" s="1123"/>
      <c r="AE267" s="1123"/>
      <c r="AF267" s="1081"/>
      <c r="AG267" s="1081"/>
      <c r="AH267" s="1081"/>
      <c r="AI267" s="1081"/>
      <c r="AJ267" s="1081"/>
      <c r="AK267" s="1081"/>
      <c r="AL267" s="1081"/>
      <c r="AM267" s="1081"/>
      <c r="AN267" s="1081"/>
      <c r="AO267" s="1081"/>
      <c r="AP267" s="1081"/>
      <c r="AQ267" s="1081"/>
      <c r="AR267" s="1081"/>
      <c r="AS267" s="1081"/>
      <c r="AT267" s="1081"/>
      <c r="AU267" s="1081"/>
      <c r="AV267" s="1081"/>
      <c r="AW267" s="1081"/>
      <c r="AX267" s="1082"/>
      <c r="AY267" s="1081"/>
      <c r="AZ267" s="1081"/>
      <c r="BA267" s="1081"/>
      <c r="BB267" s="1081"/>
      <c r="BC267" s="1081"/>
      <c r="BD267" s="1081"/>
      <c r="BE267" s="1081"/>
      <c r="BF267" s="1081"/>
      <c r="BG267" s="1081"/>
      <c r="BH267" s="1081"/>
      <c r="BI267" s="1081"/>
      <c r="BJ267" s="1081"/>
      <c r="BK267" s="1081"/>
      <c r="BL267" s="1081"/>
      <c r="BM267" s="1081"/>
      <c r="BN267" s="1081"/>
      <c r="BO267" s="1081"/>
      <c r="BP267" s="1081"/>
      <c r="BQ267" s="1081"/>
      <c r="BR267" s="1081"/>
      <c r="BS267" s="1123"/>
      <c r="BT267" s="1081"/>
      <c r="BU267" s="1081"/>
      <c r="BV267" s="1081"/>
      <c r="BW267" s="1081"/>
      <c r="BX267" s="1081"/>
      <c r="BY267" s="1081"/>
      <c r="BZ267" s="1081"/>
      <c r="CA267" s="1081"/>
      <c r="CB267" s="1081"/>
      <c r="CC267" s="1081"/>
      <c r="CD267" s="1081"/>
      <c r="CE267" s="1081"/>
      <c r="CF267" s="1081"/>
      <c r="CG267" s="1081"/>
      <c r="CH267" s="1081"/>
      <c r="CI267" s="1081"/>
      <c r="CJ267" s="1081"/>
      <c r="CK267" s="1081"/>
      <c r="CL267" s="1081"/>
      <c r="CM267" s="1123"/>
      <c r="CN267" s="1123"/>
    </row>
    <row r="268" spans="1:98" x14ac:dyDescent="0.2">
      <c r="B268" s="1080"/>
      <c r="I268" s="1081"/>
      <c r="J268" s="1081"/>
      <c r="K268" s="1081"/>
      <c r="L268" s="1081"/>
      <c r="M268" s="1081"/>
      <c r="N268" s="1081"/>
      <c r="O268" s="1081"/>
      <c r="P268" s="1081"/>
      <c r="Q268" s="1081"/>
      <c r="R268" s="1081"/>
      <c r="S268" s="1081"/>
      <c r="T268" s="1081"/>
      <c r="U268" s="1081"/>
      <c r="V268" s="1081"/>
      <c r="W268" s="1081"/>
      <c r="X268" s="1081"/>
      <c r="Y268" s="1081"/>
      <c r="Z268" s="1081"/>
      <c r="AA268" s="1081"/>
      <c r="AB268" s="1123"/>
      <c r="AC268" s="1123"/>
      <c r="AD268" s="1123"/>
      <c r="AE268" s="1123"/>
      <c r="AF268" s="1081"/>
      <c r="AG268" s="1081"/>
      <c r="AH268" s="1081"/>
      <c r="AI268" s="1081"/>
      <c r="AJ268" s="1081"/>
      <c r="AK268" s="1081"/>
      <c r="AL268" s="1081"/>
      <c r="AM268" s="1081"/>
      <c r="AN268" s="1081"/>
      <c r="AO268" s="1081"/>
      <c r="AP268" s="1081"/>
      <c r="AQ268" s="1081"/>
      <c r="AR268" s="1081"/>
      <c r="AS268" s="1081"/>
      <c r="AT268" s="1081"/>
      <c r="AU268" s="1081"/>
      <c r="AV268" s="1081"/>
      <c r="AW268" s="1081"/>
      <c r="AX268" s="1082"/>
      <c r="AY268" s="1081"/>
      <c r="AZ268" s="1081"/>
      <c r="BA268" s="1081"/>
      <c r="BB268" s="1081"/>
      <c r="BC268" s="1081"/>
      <c r="BD268" s="1081"/>
      <c r="BE268" s="1081"/>
      <c r="BF268" s="1081"/>
      <c r="BG268" s="1081"/>
      <c r="BH268" s="1081"/>
      <c r="BI268" s="1081"/>
      <c r="BJ268" s="1081"/>
      <c r="BK268" s="1081"/>
      <c r="BL268" s="1081"/>
      <c r="BM268" s="1081"/>
      <c r="BN268" s="1081"/>
      <c r="BO268" s="1081"/>
      <c r="BP268" s="1081"/>
      <c r="BQ268" s="1081"/>
      <c r="BR268" s="1081"/>
      <c r="BS268" s="1123"/>
      <c r="BT268" s="1081"/>
      <c r="BU268" s="1081"/>
      <c r="BV268" s="1081"/>
      <c r="BW268" s="1081"/>
      <c r="BX268" s="1081"/>
      <c r="BY268" s="1081"/>
      <c r="BZ268" s="1081"/>
      <c r="CA268" s="1081"/>
      <c r="CB268" s="1081"/>
      <c r="CC268" s="1081"/>
      <c r="CD268" s="1081"/>
      <c r="CE268" s="1081"/>
      <c r="CF268" s="1081"/>
      <c r="CG268" s="1081"/>
      <c r="CH268" s="1081"/>
      <c r="CI268" s="1081"/>
      <c r="CJ268" s="1081"/>
      <c r="CK268" s="1081"/>
      <c r="CL268" s="1081"/>
      <c r="CM268" s="1123"/>
      <c r="CN268" s="1123"/>
    </row>
    <row r="269" spans="1:98" x14ac:dyDescent="0.2">
      <c r="B269" s="1080"/>
      <c r="I269" s="1081"/>
      <c r="J269" s="1081"/>
      <c r="K269" s="1081"/>
      <c r="L269" s="1081"/>
      <c r="M269" s="1081"/>
      <c r="N269" s="1081"/>
      <c r="O269" s="1081"/>
      <c r="P269" s="1081"/>
      <c r="Q269" s="1081"/>
      <c r="R269" s="1081"/>
      <c r="S269" s="1081"/>
      <c r="T269" s="1081"/>
      <c r="U269" s="1081"/>
      <c r="V269" s="1081"/>
      <c r="W269" s="1081"/>
      <c r="X269" s="1081"/>
      <c r="Y269" s="1081"/>
      <c r="Z269" s="1081"/>
      <c r="AA269" s="1081"/>
      <c r="AB269" s="1123"/>
      <c r="AC269" s="1123"/>
      <c r="AD269" s="1123"/>
      <c r="AE269" s="1123"/>
      <c r="AF269" s="1081"/>
      <c r="AG269" s="1081"/>
      <c r="AH269" s="1081"/>
      <c r="AI269" s="1081"/>
      <c r="AJ269" s="1081"/>
      <c r="AK269" s="1081"/>
      <c r="AL269" s="1081"/>
      <c r="AM269" s="1081"/>
      <c r="AN269" s="1081"/>
      <c r="AO269" s="1081"/>
      <c r="AP269" s="1081"/>
      <c r="AQ269" s="1081"/>
      <c r="AR269" s="1081"/>
      <c r="AS269" s="1081"/>
      <c r="AT269" s="1081"/>
      <c r="AU269" s="1081"/>
      <c r="AV269" s="1081"/>
      <c r="AW269" s="1081"/>
      <c r="AX269" s="1082"/>
      <c r="AY269" s="1081"/>
      <c r="AZ269" s="1081"/>
      <c r="BA269" s="1081"/>
      <c r="BB269" s="1081"/>
      <c r="BC269" s="1081"/>
      <c r="BD269" s="1081"/>
      <c r="BE269" s="1081"/>
      <c r="BF269" s="1081"/>
      <c r="BG269" s="1081"/>
      <c r="BH269" s="1081"/>
      <c r="BI269" s="1081"/>
      <c r="BJ269" s="1081"/>
      <c r="BK269" s="1081"/>
      <c r="BL269" s="1081"/>
      <c r="BM269" s="1081"/>
      <c r="BN269" s="1081"/>
      <c r="BO269" s="1081"/>
      <c r="BP269" s="1081"/>
      <c r="BQ269" s="1081"/>
      <c r="BR269" s="1081"/>
      <c r="BS269" s="1123"/>
      <c r="BT269" s="1081"/>
      <c r="BU269" s="1081"/>
      <c r="BV269" s="1081"/>
      <c r="BW269" s="1081"/>
      <c r="BX269" s="1081"/>
      <c r="BY269" s="1081"/>
      <c r="BZ269" s="1081"/>
      <c r="CA269" s="1081"/>
      <c r="CB269" s="1081"/>
      <c r="CC269" s="1081"/>
      <c r="CD269" s="1081"/>
      <c r="CE269" s="1081"/>
      <c r="CF269" s="1081"/>
      <c r="CG269" s="1081"/>
      <c r="CH269" s="1081"/>
      <c r="CI269" s="1081"/>
      <c r="CJ269" s="1081"/>
      <c r="CK269" s="1081"/>
      <c r="CL269" s="1081"/>
      <c r="CM269" s="1123"/>
      <c r="CN269" s="1123"/>
    </row>
    <row r="270" spans="1:98" ht="12.75" x14ac:dyDescent="0.2">
      <c r="B270" s="1080"/>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c r="AI270" s="652"/>
      <c r="AJ270" s="652"/>
      <c r="AK270" s="652"/>
      <c r="AL270" s="652"/>
      <c r="AM270" s="652"/>
      <c r="AN270" s="652"/>
      <c r="AO270" s="652"/>
      <c r="AP270" s="652"/>
      <c r="AQ270" s="652"/>
      <c r="AR270" s="652"/>
      <c r="AS270" s="652"/>
      <c r="AT270" s="652"/>
      <c r="AU270" s="652"/>
      <c r="AV270" s="652"/>
      <c r="AW270" s="652"/>
      <c r="AX270" s="652"/>
      <c r="AY270" s="652"/>
      <c r="AZ270" s="652"/>
      <c r="BA270" s="652"/>
      <c r="BB270" s="652"/>
      <c r="BC270" s="652"/>
      <c r="BD270" s="652"/>
      <c r="BE270" s="652"/>
      <c r="BF270" s="652"/>
      <c r="BG270" s="652"/>
      <c r="BH270" s="652"/>
      <c r="BI270" s="652"/>
      <c r="BJ270" s="652"/>
      <c r="BK270" s="652"/>
      <c r="BL270" s="652"/>
      <c r="BM270" s="652"/>
      <c r="BN270" s="652"/>
      <c r="BO270" s="652"/>
      <c r="BP270" s="652"/>
      <c r="BQ270" s="652"/>
      <c r="BR270" s="652"/>
      <c r="BS270" s="652"/>
      <c r="BT270" s="652"/>
      <c r="BU270" s="652"/>
      <c r="BV270" s="652"/>
      <c r="BW270" s="652"/>
      <c r="BX270" s="652"/>
      <c r="BY270" s="652"/>
      <c r="BZ270" s="652"/>
      <c r="CA270" s="652"/>
      <c r="CB270" s="652"/>
      <c r="CC270" s="652"/>
      <c r="CD270" s="652"/>
      <c r="CE270" s="652"/>
      <c r="CF270" s="652"/>
      <c r="CG270" s="652"/>
      <c r="CH270" s="652"/>
      <c r="CI270" s="652"/>
      <c r="CJ270" s="652"/>
      <c r="CK270" s="652"/>
      <c r="CL270" s="652"/>
      <c r="CM270" s="652"/>
      <c r="CN270" s="652"/>
    </row>
    <row r="271" spans="1:98" x14ac:dyDescent="0.2">
      <c r="B271" s="1080"/>
      <c r="I271" s="1081"/>
      <c r="J271" s="1081"/>
      <c r="K271" s="1081"/>
      <c r="L271" s="1081"/>
      <c r="M271" s="1081"/>
      <c r="N271" s="1081"/>
      <c r="O271" s="1081"/>
      <c r="P271" s="1081"/>
      <c r="Q271" s="1081"/>
      <c r="R271" s="1081"/>
      <c r="S271" s="1081"/>
      <c r="T271" s="1081"/>
      <c r="U271" s="1081"/>
      <c r="V271" s="1081"/>
      <c r="W271" s="1081"/>
      <c r="X271" s="1081"/>
      <c r="Y271" s="1081"/>
      <c r="Z271" s="1081"/>
      <c r="AA271" s="1081"/>
      <c r="AB271" s="1123"/>
      <c r="AC271" s="1123"/>
      <c r="AD271" s="1123"/>
      <c r="AE271" s="1123"/>
      <c r="AF271" s="1081"/>
      <c r="AG271" s="1081"/>
      <c r="AH271" s="1081"/>
      <c r="AI271" s="1081"/>
      <c r="AJ271" s="1081"/>
      <c r="AK271" s="1081"/>
      <c r="AL271" s="1081"/>
      <c r="AM271" s="1081"/>
      <c r="AN271" s="1081"/>
      <c r="AO271" s="1081"/>
      <c r="AP271" s="1081"/>
      <c r="AQ271" s="1081"/>
      <c r="AR271" s="1081"/>
      <c r="AS271" s="1081"/>
      <c r="AT271" s="1081"/>
      <c r="AU271" s="1081"/>
      <c r="AV271" s="1081"/>
      <c r="AW271" s="1081"/>
      <c r="AX271" s="1082"/>
      <c r="AY271" s="1081"/>
      <c r="AZ271" s="1081"/>
      <c r="BA271" s="1081"/>
      <c r="BB271" s="1081"/>
      <c r="BC271" s="1081"/>
      <c r="BD271" s="1081"/>
      <c r="BE271" s="1081"/>
      <c r="BF271" s="1081"/>
      <c r="BG271" s="1081"/>
      <c r="BH271" s="1081"/>
      <c r="BI271" s="1081"/>
      <c r="BJ271" s="1081"/>
      <c r="BK271" s="1081"/>
      <c r="BL271" s="1081"/>
      <c r="BM271" s="1081"/>
      <c r="BN271" s="1081"/>
      <c r="BO271" s="1081"/>
      <c r="BP271" s="1081"/>
      <c r="BQ271" s="1081"/>
      <c r="BR271" s="1081"/>
      <c r="BS271" s="1123"/>
      <c r="BT271" s="1081"/>
      <c r="BU271" s="1081"/>
      <c r="BV271" s="1081"/>
      <c r="BW271" s="1081"/>
      <c r="BX271" s="1081"/>
      <c r="BY271" s="1081"/>
      <c r="BZ271" s="1081"/>
      <c r="CA271" s="1081"/>
      <c r="CB271" s="1081"/>
      <c r="CC271" s="1081"/>
      <c r="CD271" s="1081"/>
      <c r="CE271" s="1081"/>
      <c r="CF271" s="1081"/>
      <c r="CG271" s="1081"/>
      <c r="CH271" s="1081"/>
      <c r="CI271" s="1081"/>
      <c r="CJ271" s="1081"/>
      <c r="CK271" s="1081"/>
      <c r="CL271" s="1081"/>
      <c r="CM271" s="1123"/>
      <c r="CN271" s="1123"/>
    </row>
    <row r="272" spans="1:98" x14ac:dyDescent="0.2">
      <c r="B272" s="1080"/>
      <c r="I272" s="1081"/>
      <c r="J272" s="1081"/>
      <c r="K272" s="1081"/>
      <c r="L272" s="1081"/>
      <c r="M272" s="1081"/>
      <c r="N272" s="1081"/>
      <c r="O272" s="1081"/>
      <c r="P272" s="1081"/>
      <c r="Q272" s="1081"/>
      <c r="R272" s="1081"/>
      <c r="S272" s="1081"/>
      <c r="T272" s="1081"/>
      <c r="U272" s="1081"/>
      <c r="V272" s="1081"/>
      <c r="W272" s="1081"/>
      <c r="X272" s="1081"/>
      <c r="Y272" s="1081"/>
      <c r="Z272" s="1081"/>
      <c r="AA272" s="1081"/>
      <c r="AB272" s="1123"/>
      <c r="AC272" s="1123"/>
      <c r="AD272" s="1123"/>
      <c r="AE272" s="1123"/>
      <c r="AF272" s="1081"/>
      <c r="AG272" s="1081"/>
      <c r="AH272" s="1081"/>
      <c r="AI272" s="1081"/>
      <c r="AJ272" s="1081"/>
      <c r="AK272" s="1081"/>
      <c r="AL272" s="1081"/>
      <c r="AM272" s="1081"/>
      <c r="AN272" s="1081"/>
      <c r="AO272" s="1081"/>
      <c r="AP272" s="1081"/>
      <c r="AQ272" s="1081"/>
      <c r="AR272" s="1081"/>
      <c r="AS272" s="1081"/>
      <c r="AT272" s="1081"/>
      <c r="AU272" s="1081"/>
      <c r="AV272" s="1081"/>
      <c r="AW272" s="1081"/>
      <c r="AX272" s="1082"/>
      <c r="AY272" s="1081"/>
      <c r="AZ272" s="1081"/>
      <c r="BA272" s="1081"/>
      <c r="BB272" s="1081"/>
      <c r="BC272" s="1081"/>
      <c r="BD272" s="1081"/>
      <c r="BE272" s="1081"/>
      <c r="BF272" s="1081"/>
      <c r="BG272" s="1081"/>
      <c r="BH272" s="1081"/>
      <c r="BI272" s="1081"/>
      <c r="BJ272" s="1081"/>
      <c r="BK272" s="1081"/>
      <c r="BL272" s="1081"/>
      <c r="BM272" s="1081"/>
      <c r="BN272" s="1081"/>
      <c r="BO272" s="1081"/>
      <c r="BP272" s="1081"/>
      <c r="BQ272" s="1081"/>
      <c r="BR272" s="1081"/>
      <c r="BS272" s="1123"/>
      <c r="BT272" s="1081"/>
      <c r="BU272" s="1081"/>
      <c r="BV272" s="1081"/>
      <c r="BW272" s="1081"/>
      <c r="BX272" s="1081"/>
      <c r="BY272" s="1081"/>
      <c r="BZ272" s="1081"/>
      <c r="CA272" s="1081"/>
      <c r="CB272" s="1081"/>
      <c r="CC272" s="1081"/>
      <c r="CD272" s="1081"/>
      <c r="CE272" s="1081"/>
      <c r="CF272" s="1081"/>
      <c r="CG272" s="1081"/>
      <c r="CH272" s="1081"/>
      <c r="CI272" s="1081"/>
      <c r="CJ272" s="1081"/>
      <c r="CK272" s="1081"/>
      <c r="CL272" s="1081"/>
      <c r="CM272" s="1123"/>
      <c r="CN272" s="1123"/>
    </row>
    <row r="273" spans="2:92" x14ac:dyDescent="0.2">
      <c r="B273" s="1080"/>
      <c r="I273" s="1081"/>
      <c r="J273" s="1081"/>
      <c r="K273" s="1081"/>
      <c r="L273" s="1081"/>
      <c r="M273" s="1081"/>
      <c r="N273" s="1081"/>
      <c r="O273" s="1081"/>
      <c r="P273" s="1081"/>
      <c r="Q273" s="1081"/>
      <c r="R273" s="1081"/>
      <c r="S273" s="1081"/>
      <c r="T273" s="1081"/>
      <c r="U273" s="1081"/>
      <c r="V273" s="1081"/>
      <c r="W273" s="1081"/>
      <c r="X273" s="1081"/>
      <c r="Y273" s="1081"/>
      <c r="Z273" s="1081"/>
      <c r="AA273" s="1081"/>
      <c r="AB273" s="1123"/>
      <c r="AC273" s="1123"/>
      <c r="AD273" s="1123"/>
      <c r="AE273" s="1123"/>
      <c r="AF273" s="1081"/>
      <c r="AG273" s="1081"/>
      <c r="AH273" s="1081"/>
      <c r="AI273" s="1081"/>
      <c r="AJ273" s="1081"/>
      <c r="AK273" s="1081"/>
      <c r="AL273" s="1081"/>
      <c r="AM273" s="1081"/>
      <c r="AN273" s="1081"/>
      <c r="AO273" s="1081"/>
      <c r="AP273" s="1081"/>
      <c r="AQ273" s="1081"/>
      <c r="AR273" s="1081"/>
      <c r="AS273" s="1081"/>
      <c r="AT273" s="1081"/>
      <c r="AU273" s="1081"/>
      <c r="AV273" s="1081"/>
      <c r="AW273" s="1081"/>
      <c r="AX273" s="1082"/>
      <c r="AY273" s="1081"/>
      <c r="AZ273" s="1081"/>
      <c r="BA273" s="1081"/>
      <c r="BB273" s="1081"/>
      <c r="BC273" s="1081"/>
      <c r="BD273" s="1081"/>
      <c r="BE273" s="1081"/>
      <c r="BF273" s="1081"/>
      <c r="BG273" s="1081"/>
      <c r="BH273" s="1081"/>
      <c r="BI273" s="1081"/>
      <c r="BJ273" s="1081"/>
      <c r="BK273" s="1081"/>
      <c r="BL273" s="1081"/>
      <c r="BM273" s="1081"/>
      <c r="BN273" s="1081"/>
      <c r="BO273" s="1081"/>
      <c r="BP273" s="1081"/>
      <c r="BQ273" s="1081"/>
      <c r="BR273" s="1081"/>
      <c r="BS273" s="1123"/>
      <c r="BT273" s="1081"/>
      <c r="BU273" s="1081"/>
      <c r="BV273" s="1081"/>
      <c r="BW273" s="1081"/>
      <c r="BX273" s="1081"/>
      <c r="BY273" s="1081"/>
      <c r="BZ273" s="1081"/>
      <c r="CA273" s="1081"/>
      <c r="CB273" s="1081"/>
      <c r="CC273" s="1081"/>
      <c r="CD273" s="1081"/>
      <c r="CE273" s="1081"/>
      <c r="CF273" s="1081"/>
      <c r="CG273" s="1081"/>
      <c r="CH273" s="1081"/>
      <c r="CI273" s="1081"/>
      <c r="CJ273" s="1081"/>
      <c r="CK273" s="1081"/>
      <c r="CL273" s="1081"/>
      <c r="CM273" s="1123"/>
      <c r="CN273" s="1123"/>
    </row>
    <row r="274" spans="2:92" x14ac:dyDescent="0.2">
      <c r="B274" s="1080"/>
      <c r="I274" s="1081"/>
      <c r="J274" s="1081"/>
      <c r="K274" s="1081"/>
      <c r="L274" s="1081"/>
      <c r="M274" s="1081"/>
      <c r="N274" s="1081"/>
      <c r="O274" s="1081"/>
      <c r="P274" s="1081"/>
      <c r="Q274" s="1081"/>
      <c r="R274" s="1081"/>
      <c r="S274" s="1081"/>
      <c r="T274" s="1081"/>
      <c r="U274" s="1081"/>
      <c r="V274" s="1081"/>
      <c r="W274" s="1081"/>
      <c r="X274" s="1081"/>
      <c r="Y274" s="1081"/>
      <c r="Z274" s="1081"/>
      <c r="AA274" s="1081"/>
      <c r="AB274" s="1123"/>
      <c r="AC274" s="1123"/>
      <c r="AD274" s="1123"/>
      <c r="AE274" s="1123"/>
      <c r="AF274" s="1081"/>
      <c r="AG274" s="1081"/>
      <c r="AH274" s="1081"/>
      <c r="AI274" s="1081"/>
      <c r="AJ274" s="1081"/>
      <c r="AK274" s="1081"/>
      <c r="AL274" s="1081"/>
      <c r="AM274" s="1081"/>
      <c r="AN274" s="1081"/>
      <c r="AO274" s="1081"/>
      <c r="AP274" s="1081"/>
      <c r="AQ274" s="1081"/>
      <c r="AR274" s="1081"/>
      <c r="AS274" s="1081"/>
      <c r="AT274" s="1081"/>
      <c r="AU274" s="1081"/>
      <c r="AV274" s="1081"/>
      <c r="AW274" s="1081"/>
      <c r="AX274" s="1082"/>
      <c r="AY274" s="1081"/>
      <c r="AZ274" s="1081"/>
      <c r="BA274" s="1081"/>
      <c r="BB274" s="1081"/>
      <c r="BC274" s="1081"/>
      <c r="BD274" s="1081"/>
      <c r="BE274" s="1081"/>
      <c r="BF274" s="1081"/>
      <c r="BG274" s="1081"/>
      <c r="BH274" s="1081"/>
      <c r="BI274" s="1081"/>
      <c r="BJ274" s="1081"/>
      <c r="BK274" s="1081"/>
      <c r="BL274" s="1081"/>
      <c r="BM274" s="1081"/>
      <c r="BN274" s="1081"/>
      <c r="BO274" s="1081"/>
      <c r="BP274" s="1081"/>
      <c r="BQ274" s="1081"/>
      <c r="BR274" s="1081"/>
      <c r="BS274" s="1123"/>
      <c r="BT274" s="1081"/>
      <c r="BU274" s="1081"/>
      <c r="BV274" s="1081"/>
      <c r="BW274" s="1081"/>
      <c r="BX274" s="1081"/>
      <c r="BY274" s="1081"/>
      <c r="BZ274" s="1081"/>
      <c r="CA274" s="1081"/>
      <c r="CB274" s="1081"/>
      <c r="CC274" s="1081"/>
      <c r="CD274" s="1081"/>
      <c r="CE274" s="1081"/>
      <c r="CF274" s="1081"/>
      <c r="CG274" s="1081"/>
      <c r="CH274" s="1081"/>
      <c r="CI274" s="1081"/>
      <c r="CJ274" s="1081"/>
      <c r="CK274" s="1081"/>
      <c r="CL274" s="1081"/>
      <c r="CM274" s="1123"/>
      <c r="CN274" s="1123"/>
    </row>
    <row r="275" spans="2:92" x14ac:dyDescent="0.2">
      <c r="B275" s="1080"/>
      <c r="I275" s="1081"/>
      <c r="J275" s="1081"/>
      <c r="K275" s="1081"/>
      <c r="L275" s="1081"/>
      <c r="M275" s="1081"/>
      <c r="N275" s="1081"/>
      <c r="O275" s="1081"/>
      <c r="P275" s="1081"/>
      <c r="Q275" s="1081"/>
      <c r="R275" s="1081"/>
      <c r="S275" s="1081"/>
      <c r="T275" s="1081"/>
      <c r="U275" s="1081"/>
      <c r="V275" s="1081"/>
      <c r="W275" s="1081"/>
      <c r="X275" s="1081"/>
      <c r="Y275" s="1081"/>
      <c r="Z275" s="1081"/>
      <c r="AA275" s="1081"/>
      <c r="AB275" s="1123"/>
      <c r="AC275" s="1123"/>
      <c r="AD275" s="1123"/>
      <c r="AE275" s="1123"/>
      <c r="AF275" s="1081"/>
      <c r="AG275" s="1081"/>
      <c r="AH275" s="1081"/>
      <c r="AI275" s="1081"/>
      <c r="AJ275" s="1081"/>
      <c r="AK275" s="1081"/>
      <c r="AL275" s="1081"/>
      <c r="AM275" s="1081"/>
      <c r="AN275" s="1081"/>
      <c r="AO275" s="1081"/>
      <c r="AP275" s="1081"/>
      <c r="AQ275" s="1081"/>
      <c r="AR275" s="1081"/>
      <c r="AS275" s="1081"/>
      <c r="AT275" s="1081"/>
      <c r="AU275" s="1081"/>
      <c r="AV275" s="1081"/>
      <c r="AW275" s="1081"/>
      <c r="AX275" s="1082"/>
      <c r="AY275" s="1081"/>
      <c r="AZ275" s="1081"/>
      <c r="BA275" s="1081"/>
      <c r="BB275" s="1081"/>
      <c r="BC275" s="1081"/>
      <c r="BD275" s="1081"/>
      <c r="BE275" s="1081"/>
      <c r="BF275" s="1081"/>
      <c r="BG275" s="1081"/>
      <c r="BH275" s="1081"/>
      <c r="BI275" s="1081"/>
      <c r="BJ275" s="1081"/>
      <c r="BK275" s="1081"/>
      <c r="BL275" s="1081"/>
      <c r="BM275" s="1081"/>
      <c r="BN275" s="1081"/>
      <c r="BO275" s="1081"/>
      <c r="BP275" s="1081"/>
      <c r="BQ275" s="1081"/>
      <c r="BR275" s="1081"/>
      <c r="BS275" s="1123"/>
      <c r="BT275" s="1081"/>
      <c r="BU275" s="1081"/>
      <c r="BV275" s="1081"/>
      <c r="BW275" s="1081"/>
      <c r="BX275" s="1081"/>
      <c r="BY275" s="1081"/>
      <c r="BZ275" s="1081"/>
      <c r="CA275" s="1081"/>
      <c r="CB275" s="1081"/>
      <c r="CC275" s="1081"/>
      <c r="CD275" s="1081"/>
      <c r="CE275" s="1081"/>
      <c r="CF275" s="1081"/>
      <c r="CG275" s="1081"/>
      <c r="CH275" s="1081"/>
      <c r="CI275" s="1081"/>
      <c r="CJ275" s="1081"/>
      <c r="CK275" s="1081"/>
      <c r="CL275" s="1081"/>
      <c r="CM275" s="1123"/>
      <c r="CN275" s="1123"/>
    </row>
    <row r="276" spans="2:92" x14ac:dyDescent="0.2">
      <c r="B276" s="1080"/>
      <c r="I276" s="1081"/>
      <c r="J276" s="1081"/>
      <c r="K276" s="1081"/>
      <c r="L276" s="1081"/>
      <c r="M276" s="1081"/>
      <c r="N276" s="1081"/>
      <c r="O276" s="1081"/>
      <c r="P276" s="1081"/>
      <c r="Q276" s="1081"/>
      <c r="R276" s="1081"/>
      <c r="S276" s="1081"/>
      <c r="T276" s="1081"/>
      <c r="U276" s="1081"/>
      <c r="V276" s="1081"/>
      <c r="W276" s="1081"/>
      <c r="X276" s="1081"/>
      <c r="Y276" s="1081"/>
      <c r="Z276" s="1081"/>
      <c r="AA276" s="1081"/>
      <c r="AB276" s="1123"/>
      <c r="AC276" s="1123"/>
      <c r="AD276" s="1123"/>
      <c r="AE276" s="1123"/>
      <c r="AF276" s="1081"/>
      <c r="AG276" s="1081"/>
      <c r="AH276" s="1081"/>
      <c r="AI276" s="1081"/>
      <c r="AJ276" s="1081"/>
      <c r="AK276" s="1081"/>
      <c r="AL276" s="1081"/>
      <c r="AM276" s="1081"/>
      <c r="AN276" s="1081"/>
      <c r="AO276" s="1081"/>
      <c r="AP276" s="1081"/>
      <c r="AQ276" s="1081"/>
      <c r="AR276" s="1081"/>
      <c r="AS276" s="1081"/>
      <c r="AT276" s="1081"/>
      <c r="AU276" s="1081"/>
      <c r="AV276" s="1081"/>
      <c r="AW276" s="1081"/>
      <c r="AX276" s="1082"/>
      <c r="AY276" s="1081"/>
      <c r="AZ276" s="1081"/>
      <c r="BA276" s="1081"/>
      <c r="BB276" s="1081"/>
      <c r="BC276" s="1081"/>
      <c r="BD276" s="1081"/>
      <c r="BE276" s="1081"/>
      <c r="BF276" s="1081"/>
      <c r="BG276" s="1081"/>
      <c r="BH276" s="1081"/>
      <c r="BI276" s="1081"/>
      <c r="BJ276" s="1081"/>
      <c r="BK276" s="1081"/>
      <c r="BL276" s="1081"/>
      <c r="BM276" s="1081"/>
      <c r="BN276" s="1081"/>
      <c r="BO276" s="1081"/>
      <c r="BP276" s="1081"/>
      <c r="BQ276" s="1081"/>
      <c r="BR276" s="1081"/>
      <c r="BS276" s="1123"/>
      <c r="BT276" s="1081"/>
      <c r="BU276" s="1081"/>
      <c r="BV276" s="1081"/>
      <c r="BW276" s="1081"/>
      <c r="BX276" s="1081"/>
      <c r="BY276" s="1081"/>
      <c r="BZ276" s="1081"/>
      <c r="CA276" s="1081"/>
      <c r="CB276" s="1081"/>
      <c r="CC276" s="1081"/>
      <c r="CD276" s="1081"/>
      <c r="CE276" s="1081"/>
      <c r="CF276" s="1081"/>
      <c r="CG276" s="1081"/>
      <c r="CH276" s="1081"/>
      <c r="CI276" s="1081"/>
      <c r="CJ276" s="1081"/>
      <c r="CK276" s="1081"/>
      <c r="CL276" s="1081"/>
      <c r="CM276" s="1123"/>
      <c r="CN276" s="1123"/>
    </row>
    <row r="277" spans="2:92" x14ac:dyDescent="0.2">
      <c r="B277" s="1080"/>
      <c r="I277" s="1081"/>
      <c r="J277" s="1081"/>
      <c r="K277" s="1081"/>
      <c r="L277" s="1081"/>
      <c r="M277" s="1081"/>
      <c r="N277" s="1081"/>
      <c r="O277" s="1081"/>
      <c r="P277" s="1081"/>
      <c r="Q277" s="1081"/>
      <c r="R277" s="1081"/>
      <c r="S277" s="1081"/>
      <c r="T277" s="1081"/>
      <c r="U277" s="1081"/>
      <c r="V277" s="1081"/>
      <c r="W277" s="1081"/>
      <c r="X277" s="1081"/>
      <c r="Y277" s="1081"/>
      <c r="Z277" s="1081"/>
      <c r="AA277" s="1081"/>
      <c r="AB277" s="1123"/>
      <c r="AC277" s="1123"/>
      <c r="AD277" s="1123"/>
      <c r="AE277" s="1123"/>
      <c r="AF277" s="1081"/>
      <c r="AG277" s="1081"/>
      <c r="AH277" s="1081"/>
      <c r="AI277" s="1081"/>
      <c r="AJ277" s="1081"/>
      <c r="AK277" s="1081"/>
      <c r="AL277" s="1081"/>
      <c r="AM277" s="1081"/>
      <c r="AN277" s="1081"/>
      <c r="AO277" s="1081"/>
      <c r="AP277" s="1081"/>
      <c r="AQ277" s="1081"/>
      <c r="AR277" s="1081"/>
      <c r="AS277" s="1081"/>
      <c r="AT277" s="1081"/>
      <c r="AU277" s="1081"/>
      <c r="AV277" s="1081"/>
      <c r="AW277" s="1081"/>
      <c r="AX277" s="1082"/>
      <c r="AY277" s="1081"/>
      <c r="AZ277" s="1081"/>
      <c r="BA277" s="1081"/>
      <c r="BB277" s="1081"/>
      <c r="BC277" s="1081"/>
      <c r="BD277" s="1081"/>
      <c r="BE277" s="1081"/>
      <c r="BF277" s="1081"/>
      <c r="BG277" s="1081"/>
      <c r="BH277" s="1081"/>
      <c r="BI277" s="1081"/>
      <c r="BJ277" s="1081"/>
      <c r="BK277" s="1081"/>
      <c r="BL277" s="1081"/>
      <c r="BM277" s="1081"/>
      <c r="BN277" s="1081"/>
      <c r="BO277" s="1081"/>
      <c r="BP277" s="1081"/>
      <c r="BQ277" s="1081"/>
      <c r="BR277" s="1081"/>
      <c r="BS277" s="1123"/>
      <c r="BT277" s="1081"/>
      <c r="BU277" s="1081"/>
      <c r="BV277" s="1081"/>
      <c r="BW277" s="1081"/>
      <c r="BX277" s="1081"/>
      <c r="BY277" s="1081"/>
      <c r="BZ277" s="1081"/>
      <c r="CA277" s="1081"/>
      <c r="CB277" s="1081"/>
      <c r="CC277" s="1081"/>
      <c r="CD277" s="1081"/>
      <c r="CE277" s="1081"/>
      <c r="CF277" s="1081"/>
      <c r="CG277" s="1081"/>
      <c r="CH277" s="1081"/>
      <c r="CI277" s="1081"/>
      <c r="CJ277" s="1081"/>
      <c r="CK277" s="1081"/>
      <c r="CL277" s="1081"/>
      <c r="CM277" s="1123"/>
      <c r="CN277" s="1123"/>
    </row>
    <row r="278" spans="2:92" x14ac:dyDescent="0.2">
      <c r="B278" s="1080"/>
      <c r="I278" s="1081"/>
      <c r="J278" s="1081"/>
      <c r="K278" s="1081"/>
      <c r="L278" s="1081"/>
      <c r="M278" s="1081"/>
      <c r="N278" s="1081"/>
      <c r="O278" s="1081"/>
      <c r="P278" s="1081"/>
      <c r="Q278" s="1081"/>
      <c r="R278" s="1081"/>
      <c r="S278" s="1081"/>
      <c r="T278" s="1081"/>
      <c r="U278" s="1081"/>
      <c r="V278" s="1081"/>
      <c r="W278" s="1081"/>
      <c r="X278" s="1081"/>
      <c r="Y278" s="1081"/>
      <c r="Z278" s="1081"/>
      <c r="AA278" s="1081"/>
      <c r="AB278" s="1123"/>
      <c r="AC278" s="1123"/>
      <c r="AD278" s="1123"/>
      <c r="AE278" s="1123"/>
      <c r="AF278" s="1081"/>
      <c r="AG278" s="1081"/>
      <c r="AH278" s="1081"/>
      <c r="AI278" s="1081"/>
      <c r="AJ278" s="1081"/>
      <c r="AK278" s="1081"/>
      <c r="AL278" s="1081"/>
      <c r="AM278" s="1081"/>
      <c r="AN278" s="1081"/>
      <c r="AO278" s="1081"/>
      <c r="AP278" s="1081"/>
      <c r="AQ278" s="1081"/>
      <c r="AR278" s="1081"/>
      <c r="AS278" s="1081"/>
      <c r="AT278" s="1081"/>
      <c r="AU278" s="1081"/>
      <c r="AV278" s="1081"/>
      <c r="AW278" s="1081"/>
      <c r="AX278" s="1082"/>
      <c r="AY278" s="1081"/>
      <c r="AZ278" s="1081"/>
      <c r="BA278" s="1081"/>
      <c r="BB278" s="1081"/>
      <c r="BC278" s="1081"/>
      <c r="BD278" s="1081"/>
      <c r="BE278" s="1081"/>
      <c r="BF278" s="1081"/>
      <c r="BG278" s="1081"/>
      <c r="BH278" s="1081"/>
      <c r="BI278" s="1081"/>
      <c r="BJ278" s="1081"/>
      <c r="BK278" s="1081"/>
      <c r="BL278" s="1081"/>
      <c r="BM278" s="1081"/>
      <c r="BN278" s="1081"/>
      <c r="BO278" s="1081"/>
      <c r="BP278" s="1081"/>
      <c r="BQ278" s="1081"/>
      <c r="BR278" s="1081"/>
      <c r="BS278" s="1123"/>
      <c r="BT278" s="1081"/>
      <c r="BU278" s="1081"/>
      <c r="BV278" s="1081"/>
      <c r="BW278" s="1081"/>
      <c r="BX278" s="1081"/>
      <c r="BY278" s="1081"/>
      <c r="BZ278" s="1081"/>
      <c r="CA278" s="1081"/>
      <c r="CB278" s="1081"/>
      <c r="CC278" s="1081"/>
      <c r="CD278" s="1081"/>
      <c r="CE278" s="1081"/>
      <c r="CF278" s="1081"/>
      <c r="CG278" s="1081"/>
      <c r="CH278" s="1081"/>
      <c r="CI278" s="1081"/>
      <c r="CJ278" s="1081"/>
      <c r="CK278" s="1081"/>
      <c r="CL278" s="1081"/>
      <c r="CM278" s="1123"/>
      <c r="CN278" s="1123"/>
    </row>
    <row r="279" spans="2:92" x14ac:dyDescent="0.2">
      <c r="B279" s="1080"/>
      <c r="I279" s="1081"/>
      <c r="J279" s="1081"/>
      <c r="K279" s="1081"/>
      <c r="L279" s="1081"/>
      <c r="M279" s="1081"/>
      <c r="N279" s="1081"/>
      <c r="O279" s="1081"/>
      <c r="P279" s="1081"/>
      <c r="Q279" s="1081"/>
      <c r="R279" s="1081"/>
      <c r="S279" s="1081"/>
      <c r="T279" s="1081"/>
      <c r="U279" s="1081"/>
      <c r="V279" s="1081"/>
      <c r="W279" s="1081"/>
      <c r="X279" s="1081"/>
      <c r="Y279" s="1081"/>
      <c r="Z279" s="1081"/>
      <c r="AA279" s="1081"/>
      <c r="AB279" s="1123"/>
      <c r="AC279" s="1123"/>
      <c r="AD279" s="1123"/>
      <c r="AE279" s="1123"/>
      <c r="AF279" s="1081"/>
      <c r="AG279" s="1081"/>
      <c r="AH279" s="1081"/>
      <c r="AI279" s="1081"/>
      <c r="AJ279" s="1081"/>
      <c r="AK279" s="1081"/>
      <c r="AL279" s="1081"/>
      <c r="AM279" s="1081"/>
      <c r="AN279" s="1081"/>
      <c r="AO279" s="1081"/>
      <c r="AP279" s="1081"/>
      <c r="AQ279" s="1081"/>
      <c r="AR279" s="1081"/>
      <c r="AS279" s="1081"/>
      <c r="AT279" s="1081"/>
      <c r="AU279" s="1081"/>
      <c r="AV279" s="1081"/>
      <c r="AW279" s="1081"/>
      <c r="AX279" s="1082"/>
      <c r="AY279" s="1081"/>
      <c r="AZ279" s="1081"/>
      <c r="BA279" s="1081"/>
      <c r="BB279" s="1081"/>
      <c r="BC279" s="1081"/>
      <c r="BD279" s="1081"/>
      <c r="BE279" s="1081"/>
      <c r="BF279" s="1081"/>
      <c r="BG279" s="1081"/>
      <c r="BH279" s="1081"/>
      <c r="BI279" s="1081"/>
      <c r="BJ279" s="1081"/>
      <c r="BK279" s="1081"/>
      <c r="BL279" s="1081"/>
      <c r="BM279" s="1081"/>
      <c r="BN279" s="1081"/>
      <c r="BO279" s="1081"/>
      <c r="BP279" s="1081"/>
      <c r="BQ279" s="1081"/>
      <c r="BR279" s="1081"/>
      <c r="BS279" s="1123"/>
      <c r="BT279" s="1081"/>
      <c r="BU279" s="1081"/>
      <c r="BV279" s="1081"/>
      <c r="BW279" s="1081"/>
      <c r="BX279" s="1081"/>
      <c r="BY279" s="1081"/>
      <c r="BZ279" s="1081"/>
      <c r="CA279" s="1081"/>
      <c r="CB279" s="1081"/>
      <c r="CC279" s="1081"/>
      <c r="CD279" s="1081"/>
      <c r="CE279" s="1081"/>
      <c r="CF279" s="1081"/>
      <c r="CG279" s="1081"/>
      <c r="CH279" s="1081"/>
      <c r="CI279" s="1081"/>
      <c r="CJ279" s="1081"/>
      <c r="CK279" s="1081"/>
      <c r="CL279" s="1081"/>
      <c r="CM279" s="1123"/>
      <c r="CN279" s="1123"/>
    </row>
    <row r="280" spans="2:92" x14ac:dyDescent="0.2">
      <c r="B280" s="1080"/>
      <c r="I280" s="1081"/>
      <c r="J280" s="1081"/>
      <c r="K280" s="1081"/>
      <c r="L280" s="1081"/>
      <c r="M280" s="1081"/>
      <c r="N280" s="1081"/>
      <c r="O280" s="1081"/>
      <c r="P280" s="1081"/>
      <c r="Q280" s="1081"/>
      <c r="R280" s="1081"/>
      <c r="S280" s="1081"/>
      <c r="T280" s="1081"/>
      <c r="U280" s="1081"/>
      <c r="V280" s="1081"/>
      <c r="W280" s="1081"/>
      <c r="X280" s="1081"/>
      <c r="Y280" s="1081"/>
      <c r="Z280" s="1081"/>
      <c r="AA280" s="1081"/>
      <c r="AB280" s="1123"/>
      <c r="AC280" s="1123"/>
      <c r="AD280" s="1123"/>
      <c r="AE280" s="1123"/>
      <c r="AF280" s="1081"/>
      <c r="AG280" s="1081"/>
      <c r="AH280" s="1081"/>
      <c r="AI280" s="1081"/>
      <c r="AJ280" s="1081"/>
      <c r="AK280" s="1081"/>
      <c r="AL280" s="1081"/>
      <c r="AM280" s="1081"/>
      <c r="AN280" s="1081"/>
      <c r="AO280" s="1081"/>
      <c r="AP280" s="1081"/>
      <c r="AQ280" s="1081"/>
      <c r="AR280" s="1081"/>
      <c r="AS280" s="1081"/>
      <c r="AT280" s="1081"/>
      <c r="AU280" s="1081"/>
      <c r="AV280" s="1081"/>
      <c r="AW280" s="1081"/>
      <c r="AX280" s="1082"/>
      <c r="AY280" s="1081"/>
      <c r="AZ280" s="1081"/>
      <c r="BA280" s="1081"/>
      <c r="BB280" s="1081"/>
      <c r="BC280" s="1081"/>
      <c r="BD280" s="1081"/>
      <c r="BE280" s="1081"/>
      <c r="BF280" s="1081"/>
      <c r="BG280" s="1081"/>
      <c r="BH280" s="1081"/>
      <c r="BI280" s="1081"/>
      <c r="BJ280" s="1081"/>
      <c r="BK280" s="1081"/>
      <c r="BL280" s="1081"/>
      <c r="BM280" s="1081"/>
      <c r="BN280" s="1081"/>
      <c r="BO280" s="1081"/>
      <c r="BP280" s="1081"/>
      <c r="BQ280" s="1081"/>
      <c r="BR280" s="1081"/>
      <c r="BS280" s="1123"/>
      <c r="BT280" s="1081"/>
      <c r="BU280" s="1081"/>
      <c r="BV280" s="1081"/>
      <c r="BW280" s="1081"/>
      <c r="BX280" s="1081"/>
      <c r="BY280" s="1081"/>
      <c r="BZ280" s="1081"/>
      <c r="CA280" s="1081"/>
      <c r="CB280" s="1081"/>
      <c r="CC280" s="1081"/>
      <c r="CD280" s="1081"/>
      <c r="CE280" s="1081"/>
      <c r="CF280" s="1081"/>
      <c r="CG280" s="1081"/>
      <c r="CH280" s="1081"/>
      <c r="CI280" s="1081"/>
      <c r="CJ280" s="1081"/>
      <c r="CK280" s="1081"/>
      <c r="CL280" s="1081"/>
      <c r="CM280" s="1123"/>
      <c r="CN280" s="1123"/>
    </row>
    <row r="281" spans="2:92" x14ac:dyDescent="0.2">
      <c r="B281" s="1080"/>
      <c r="I281" s="1081"/>
      <c r="J281" s="1081"/>
      <c r="K281" s="1081"/>
      <c r="L281" s="1081"/>
      <c r="M281" s="1081"/>
      <c r="N281" s="1081"/>
      <c r="O281" s="1081"/>
      <c r="P281" s="1081"/>
      <c r="Q281" s="1081"/>
      <c r="R281" s="1081"/>
      <c r="S281" s="1081"/>
      <c r="T281" s="1081"/>
      <c r="U281" s="1081"/>
      <c r="V281" s="1081"/>
      <c r="W281" s="1081"/>
      <c r="X281" s="1081"/>
      <c r="Y281" s="1081"/>
      <c r="Z281" s="1081"/>
      <c r="AA281" s="1081"/>
      <c r="AB281" s="1123"/>
      <c r="AC281" s="1123"/>
      <c r="AD281" s="1123"/>
      <c r="AE281" s="1123"/>
      <c r="AF281" s="1081"/>
      <c r="AG281" s="1081"/>
      <c r="AH281" s="1081"/>
      <c r="AI281" s="1081"/>
      <c r="AJ281" s="1081"/>
      <c r="AK281" s="1081"/>
      <c r="AL281" s="1081"/>
      <c r="AM281" s="1081"/>
      <c r="AN281" s="1081"/>
      <c r="AO281" s="1081"/>
      <c r="AP281" s="1081"/>
      <c r="AQ281" s="1081"/>
      <c r="AR281" s="1081"/>
      <c r="AS281" s="1081"/>
      <c r="AT281" s="1081"/>
      <c r="AU281" s="1081"/>
      <c r="AV281" s="1081"/>
      <c r="AW281" s="1081"/>
      <c r="AX281" s="1082"/>
      <c r="AY281" s="1081"/>
      <c r="AZ281" s="1081"/>
      <c r="BA281" s="1081"/>
      <c r="BB281" s="1081"/>
      <c r="BC281" s="1081"/>
      <c r="BD281" s="1081"/>
      <c r="BE281" s="1081"/>
      <c r="BF281" s="1081"/>
      <c r="BG281" s="1081"/>
      <c r="BH281" s="1081"/>
      <c r="BI281" s="1081"/>
      <c r="BJ281" s="1081"/>
      <c r="BK281" s="1081"/>
      <c r="BL281" s="1081"/>
      <c r="BM281" s="1081"/>
      <c r="BN281" s="1081"/>
      <c r="BO281" s="1081"/>
      <c r="BP281" s="1081"/>
      <c r="BQ281" s="1081"/>
      <c r="BR281" s="1081"/>
      <c r="BS281" s="1123"/>
      <c r="BT281" s="1081"/>
      <c r="BU281" s="1081"/>
      <c r="BV281" s="1081"/>
      <c r="BW281" s="1081"/>
      <c r="BX281" s="1081"/>
      <c r="BY281" s="1081"/>
      <c r="BZ281" s="1081"/>
      <c r="CA281" s="1081"/>
      <c r="CB281" s="1081"/>
      <c r="CC281" s="1081"/>
      <c r="CD281" s="1081"/>
      <c r="CE281" s="1081"/>
      <c r="CF281" s="1081"/>
      <c r="CG281" s="1081"/>
      <c r="CH281" s="1081"/>
      <c r="CI281" s="1081"/>
      <c r="CJ281" s="1081"/>
      <c r="CK281" s="1081"/>
      <c r="CL281" s="1081"/>
      <c r="CM281" s="1123"/>
      <c r="CN281" s="1123"/>
    </row>
    <row r="282" spans="2:92" x14ac:dyDescent="0.2">
      <c r="B282" s="1080"/>
      <c r="I282" s="1081"/>
      <c r="J282" s="1081"/>
      <c r="K282" s="1081"/>
      <c r="L282" s="1081"/>
      <c r="M282" s="1081"/>
      <c r="N282" s="1081"/>
      <c r="O282" s="1081"/>
      <c r="P282" s="1081"/>
      <c r="Q282" s="1081"/>
      <c r="R282" s="1081"/>
      <c r="S282" s="1081"/>
      <c r="T282" s="1081"/>
      <c r="U282" s="1081"/>
      <c r="V282" s="1081"/>
      <c r="W282" s="1081"/>
      <c r="X282" s="1081"/>
      <c r="Y282" s="1081"/>
      <c r="Z282" s="1081"/>
      <c r="AA282" s="1081"/>
      <c r="AB282" s="1123"/>
      <c r="AC282" s="1123"/>
      <c r="AD282" s="1123"/>
      <c r="AE282" s="1123"/>
      <c r="AF282" s="1081"/>
      <c r="AG282" s="1081"/>
      <c r="AH282" s="1081"/>
      <c r="AI282" s="1081"/>
      <c r="AJ282" s="1081"/>
      <c r="AK282" s="1081"/>
      <c r="AL282" s="1081"/>
      <c r="AM282" s="1081"/>
      <c r="AN282" s="1081"/>
      <c r="AO282" s="1081"/>
      <c r="AP282" s="1081"/>
      <c r="AQ282" s="1081"/>
      <c r="AR282" s="1081"/>
      <c r="AS282" s="1081"/>
      <c r="AT282" s="1081"/>
      <c r="AU282" s="1081"/>
      <c r="AV282" s="1081"/>
      <c r="AW282" s="1081"/>
      <c r="AX282" s="1082"/>
      <c r="AY282" s="1081"/>
      <c r="AZ282" s="1081"/>
      <c r="BA282" s="1081"/>
      <c r="BB282" s="1081"/>
      <c r="BC282" s="1081"/>
      <c r="BD282" s="1081"/>
      <c r="BE282" s="1081"/>
      <c r="BF282" s="1081"/>
      <c r="BG282" s="1081"/>
      <c r="BH282" s="1081"/>
      <c r="BI282" s="1081"/>
      <c r="BJ282" s="1081"/>
      <c r="BK282" s="1081"/>
      <c r="BL282" s="1081"/>
      <c r="BM282" s="1081"/>
      <c r="BN282" s="1081"/>
      <c r="BO282" s="1081"/>
      <c r="BP282" s="1081"/>
      <c r="BQ282" s="1081"/>
      <c r="BR282" s="1081"/>
      <c r="BS282" s="1123"/>
      <c r="BT282" s="1081"/>
      <c r="BU282" s="1081"/>
      <c r="BV282" s="1081"/>
      <c r="BW282" s="1081"/>
      <c r="BX282" s="1081"/>
      <c r="BY282" s="1081"/>
      <c r="BZ282" s="1081"/>
      <c r="CA282" s="1081"/>
      <c r="CB282" s="1081"/>
      <c r="CC282" s="1081"/>
      <c r="CD282" s="1081"/>
      <c r="CE282" s="1081"/>
      <c r="CF282" s="1081"/>
      <c r="CG282" s="1081"/>
      <c r="CH282" s="1081"/>
      <c r="CI282" s="1081"/>
      <c r="CJ282" s="1081"/>
      <c r="CK282" s="1081"/>
      <c r="CL282" s="1081"/>
      <c r="CM282" s="1123"/>
      <c r="CN282" s="1123"/>
    </row>
    <row r="283" spans="2:92" x14ac:dyDescent="0.2">
      <c r="B283" s="1080"/>
      <c r="I283" s="1081"/>
      <c r="J283" s="1081"/>
      <c r="K283" s="1081"/>
      <c r="L283" s="1081"/>
      <c r="M283" s="1081"/>
      <c r="N283" s="1081"/>
      <c r="O283" s="1081"/>
      <c r="P283" s="1081"/>
      <c r="Q283" s="1081"/>
      <c r="R283" s="1081"/>
      <c r="S283" s="1081"/>
      <c r="T283" s="1081"/>
      <c r="U283" s="1081"/>
      <c r="V283" s="1081"/>
      <c r="W283" s="1081"/>
      <c r="X283" s="1081"/>
      <c r="Y283" s="1081"/>
      <c r="Z283" s="1081"/>
      <c r="AA283" s="1081"/>
      <c r="AB283" s="1123"/>
      <c r="AC283" s="1123"/>
      <c r="AD283" s="1123"/>
      <c r="AE283" s="1123"/>
      <c r="AF283" s="1081"/>
      <c r="AG283" s="1081"/>
      <c r="AH283" s="1081"/>
      <c r="AI283" s="1081"/>
      <c r="AJ283" s="1081"/>
      <c r="AK283" s="1081"/>
      <c r="AL283" s="1081"/>
      <c r="AM283" s="1081"/>
      <c r="AN283" s="1081"/>
      <c r="AO283" s="1081"/>
      <c r="AP283" s="1081"/>
      <c r="AQ283" s="1081"/>
      <c r="AR283" s="1081"/>
      <c r="AS283" s="1081"/>
      <c r="AT283" s="1081"/>
      <c r="AU283" s="1081"/>
      <c r="AV283" s="1081"/>
      <c r="AW283" s="1081"/>
      <c r="AX283" s="1082"/>
      <c r="AY283" s="1081"/>
      <c r="AZ283" s="1081"/>
      <c r="BA283" s="1081"/>
      <c r="BB283" s="1081"/>
      <c r="BC283" s="1081"/>
      <c r="BD283" s="1081"/>
      <c r="BE283" s="1081"/>
      <c r="BF283" s="1081"/>
      <c r="BG283" s="1081"/>
      <c r="BH283" s="1081"/>
      <c r="BI283" s="1081"/>
      <c r="BJ283" s="1081"/>
      <c r="BK283" s="1081"/>
      <c r="BL283" s="1081"/>
      <c r="BM283" s="1081"/>
      <c r="BN283" s="1081"/>
      <c r="BO283" s="1081"/>
      <c r="BP283" s="1081"/>
      <c r="BQ283" s="1081"/>
      <c r="BR283" s="1081"/>
      <c r="BS283" s="1123"/>
      <c r="BT283" s="1081"/>
      <c r="BU283" s="1081"/>
      <c r="BV283" s="1081"/>
      <c r="BW283" s="1081"/>
      <c r="BX283" s="1081"/>
      <c r="BY283" s="1081"/>
      <c r="BZ283" s="1081"/>
      <c r="CA283" s="1081"/>
      <c r="CB283" s="1081"/>
      <c r="CC283" s="1081"/>
      <c r="CD283" s="1081"/>
      <c r="CE283" s="1081"/>
      <c r="CF283" s="1081"/>
      <c r="CG283" s="1081"/>
      <c r="CH283" s="1081"/>
      <c r="CI283" s="1081"/>
      <c r="CJ283" s="1081"/>
      <c r="CK283" s="1081"/>
      <c r="CL283" s="1081"/>
      <c r="CM283" s="1123"/>
      <c r="CN283" s="1123"/>
    </row>
    <row r="284" spans="2:92" x14ac:dyDescent="0.2">
      <c r="B284" s="1080"/>
      <c r="I284" s="1081"/>
      <c r="J284" s="1081"/>
      <c r="K284" s="1081"/>
      <c r="L284" s="1081"/>
      <c r="M284" s="1081"/>
      <c r="N284" s="1081"/>
      <c r="O284" s="1081"/>
      <c r="P284" s="1081"/>
      <c r="Q284" s="1081"/>
      <c r="R284" s="1081"/>
      <c r="S284" s="1081"/>
      <c r="T284" s="1081"/>
      <c r="U284" s="1081"/>
      <c r="V284" s="1081"/>
      <c r="W284" s="1081"/>
      <c r="X284" s="1081"/>
      <c r="Y284" s="1081"/>
      <c r="Z284" s="1081"/>
      <c r="AA284" s="1081"/>
      <c r="AB284" s="1123"/>
      <c r="AC284" s="1123"/>
      <c r="AD284" s="1123"/>
      <c r="AE284" s="1123"/>
      <c r="AF284" s="1081"/>
      <c r="AG284" s="1081"/>
      <c r="AH284" s="1081"/>
      <c r="AI284" s="1081"/>
      <c r="AJ284" s="1081"/>
      <c r="AK284" s="1081"/>
      <c r="AL284" s="1081"/>
      <c r="AM284" s="1081"/>
      <c r="AN284" s="1081"/>
      <c r="AO284" s="1081"/>
      <c r="AP284" s="1081"/>
      <c r="AQ284" s="1081"/>
      <c r="AR284" s="1081"/>
      <c r="AS284" s="1081"/>
      <c r="AT284" s="1081"/>
      <c r="AU284" s="1081"/>
      <c r="AV284" s="1081"/>
      <c r="AW284" s="1081"/>
      <c r="AX284" s="1082"/>
      <c r="AY284" s="1081"/>
      <c r="AZ284" s="1081"/>
      <c r="BA284" s="1081"/>
      <c r="BB284" s="1081"/>
      <c r="BC284" s="1081"/>
      <c r="BD284" s="1081"/>
      <c r="BE284" s="1081"/>
      <c r="BF284" s="1081"/>
      <c r="BG284" s="1081"/>
      <c r="BH284" s="1081"/>
      <c r="BI284" s="1081"/>
      <c r="BJ284" s="1081"/>
      <c r="BK284" s="1081"/>
      <c r="BL284" s="1081"/>
      <c r="BM284" s="1081"/>
      <c r="BN284" s="1081"/>
      <c r="BO284" s="1081"/>
      <c r="BP284" s="1081"/>
      <c r="BQ284" s="1081"/>
      <c r="BR284" s="1081"/>
      <c r="BS284" s="1123"/>
      <c r="BT284" s="1081"/>
      <c r="BU284" s="1081"/>
      <c r="BV284" s="1081"/>
      <c r="BW284" s="1081"/>
      <c r="BX284" s="1081"/>
      <c r="BY284" s="1081"/>
      <c r="BZ284" s="1081"/>
      <c r="CA284" s="1081"/>
      <c r="CB284" s="1081"/>
      <c r="CC284" s="1081"/>
      <c r="CD284" s="1081"/>
      <c r="CE284" s="1081"/>
      <c r="CF284" s="1081"/>
      <c r="CG284" s="1081"/>
      <c r="CH284" s="1081"/>
      <c r="CI284" s="1081"/>
      <c r="CJ284" s="1081"/>
      <c r="CK284" s="1081"/>
      <c r="CL284" s="1081"/>
      <c r="CM284" s="1123"/>
      <c r="CN284" s="1123"/>
    </row>
    <row r="285" spans="2:92" x14ac:dyDescent="0.2">
      <c r="B285" s="1080"/>
      <c r="I285" s="1081"/>
      <c r="J285" s="1081"/>
      <c r="K285" s="1081"/>
      <c r="L285" s="1081"/>
      <c r="M285" s="1081"/>
      <c r="N285" s="1081"/>
      <c r="O285" s="1081"/>
      <c r="P285" s="1081"/>
      <c r="Q285" s="1081"/>
      <c r="R285" s="1081"/>
      <c r="S285" s="1081"/>
      <c r="T285" s="1081"/>
      <c r="U285" s="1081"/>
      <c r="V285" s="1081"/>
      <c r="W285" s="1081"/>
      <c r="X285" s="1081"/>
      <c r="Y285" s="1081"/>
      <c r="Z285" s="1081"/>
      <c r="AA285" s="1081"/>
      <c r="AB285" s="1123"/>
      <c r="AC285" s="1123"/>
      <c r="AD285" s="1123"/>
      <c r="AE285" s="1123"/>
      <c r="AF285" s="1081"/>
      <c r="AG285" s="1081"/>
      <c r="AH285" s="1081"/>
      <c r="AI285" s="1081"/>
      <c r="AJ285" s="1081"/>
      <c r="AK285" s="1081"/>
      <c r="AL285" s="1081"/>
      <c r="AM285" s="1081"/>
      <c r="AN285" s="1081"/>
      <c r="AO285" s="1081"/>
      <c r="AP285" s="1081"/>
      <c r="AQ285" s="1081"/>
      <c r="AR285" s="1081"/>
      <c r="AS285" s="1081"/>
      <c r="AT285" s="1081"/>
      <c r="AU285" s="1081"/>
      <c r="AV285" s="1081"/>
      <c r="AW285" s="1081"/>
      <c r="AX285" s="1082"/>
      <c r="AY285" s="1081"/>
      <c r="AZ285" s="1081"/>
      <c r="BA285" s="1081"/>
      <c r="BB285" s="1081"/>
      <c r="BC285" s="1081"/>
      <c r="BD285" s="1081"/>
      <c r="BE285" s="1081"/>
      <c r="BF285" s="1081"/>
      <c r="BG285" s="1081"/>
      <c r="BH285" s="1081"/>
      <c r="BI285" s="1081"/>
      <c r="BJ285" s="1081"/>
      <c r="BK285" s="1081"/>
      <c r="BL285" s="1081"/>
      <c r="BM285" s="1081"/>
      <c r="BN285" s="1081"/>
      <c r="BO285" s="1081"/>
      <c r="BP285" s="1081"/>
      <c r="BQ285" s="1081"/>
      <c r="BR285" s="1081"/>
      <c r="BS285" s="1123"/>
      <c r="BT285" s="1081"/>
      <c r="BU285" s="1081"/>
      <c r="BV285" s="1081"/>
      <c r="BW285" s="1081"/>
      <c r="BX285" s="1081"/>
      <c r="BY285" s="1081"/>
      <c r="BZ285" s="1081"/>
      <c r="CA285" s="1081"/>
      <c r="CB285" s="1081"/>
      <c r="CC285" s="1081"/>
      <c r="CD285" s="1081"/>
      <c r="CE285" s="1081"/>
      <c r="CF285" s="1081"/>
      <c r="CG285" s="1081"/>
      <c r="CH285" s="1081"/>
      <c r="CI285" s="1081"/>
      <c r="CJ285" s="1081"/>
      <c r="CK285" s="1081"/>
      <c r="CL285" s="1081"/>
      <c r="CM285" s="1123"/>
      <c r="CN285" s="1123"/>
    </row>
    <row r="286" spans="2:92" x14ac:dyDescent="0.2">
      <c r="B286" s="1080"/>
      <c r="I286" s="1081"/>
      <c r="J286" s="1081"/>
      <c r="K286" s="1081"/>
      <c r="L286" s="1081"/>
      <c r="M286" s="1081"/>
      <c r="N286" s="1081"/>
      <c r="O286" s="1081"/>
      <c r="P286" s="1081"/>
      <c r="Q286" s="1081"/>
      <c r="R286" s="1081"/>
      <c r="S286" s="1081"/>
      <c r="T286" s="1081"/>
      <c r="U286" s="1081"/>
      <c r="V286" s="1081"/>
      <c r="W286" s="1081"/>
      <c r="X286" s="1081"/>
      <c r="Y286" s="1081"/>
      <c r="Z286" s="1081"/>
      <c r="AA286" s="1081"/>
      <c r="AB286" s="1123"/>
      <c r="AC286" s="1123"/>
      <c r="AD286" s="1123"/>
      <c r="AE286" s="1123"/>
      <c r="AF286" s="1081"/>
      <c r="AG286" s="1081"/>
      <c r="AH286" s="1081"/>
      <c r="AI286" s="1081"/>
      <c r="AJ286" s="1081"/>
      <c r="AK286" s="1081"/>
      <c r="AL286" s="1081"/>
      <c r="AM286" s="1081"/>
      <c r="AN286" s="1081"/>
      <c r="AO286" s="1081"/>
      <c r="AP286" s="1081"/>
      <c r="AQ286" s="1081"/>
      <c r="AR286" s="1081"/>
      <c r="AS286" s="1081"/>
      <c r="AT286" s="1081"/>
      <c r="AU286" s="1081"/>
      <c r="AV286" s="1081"/>
      <c r="AW286" s="1081"/>
      <c r="AX286" s="1082"/>
      <c r="AY286" s="1081"/>
      <c r="AZ286" s="1081"/>
      <c r="BA286" s="1081"/>
      <c r="BB286" s="1081"/>
      <c r="BC286" s="1081"/>
      <c r="BD286" s="1081"/>
      <c r="BE286" s="1081"/>
      <c r="BF286" s="1081"/>
      <c r="BG286" s="1081"/>
      <c r="BH286" s="1081"/>
      <c r="BI286" s="1081"/>
      <c r="BJ286" s="1081"/>
      <c r="BK286" s="1081"/>
      <c r="BL286" s="1081"/>
      <c r="BM286" s="1081"/>
      <c r="BN286" s="1081"/>
      <c r="BO286" s="1081"/>
      <c r="BP286" s="1081"/>
      <c r="BQ286" s="1081"/>
      <c r="BR286" s="1081"/>
      <c r="BS286" s="1123"/>
      <c r="BT286" s="1081"/>
      <c r="BU286" s="1081"/>
      <c r="BV286" s="1081"/>
      <c r="BW286" s="1081"/>
      <c r="BX286" s="1081"/>
      <c r="BY286" s="1081"/>
      <c r="BZ286" s="1081"/>
      <c r="CA286" s="1081"/>
      <c r="CB286" s="1081"/>
      <c r="CC286" s="1081"/>
      <c r="CD286" s="1081"/>
      <c r="CE286" s="1081"/>
      <c r="CF286" s="1081"/>
      <c r="CG286" s="1081"/>
      <c r="CH286" s="1081"/>
      <c r="CI286" s="1081"/>
      <c r="CJ286" s="1081"/>
      <c r="CK286" s="1081"/>
      <c r="CL286" s="1081"/>
      <c r="CM286" s="1123"/>
      <c r="CN286" s="1123"/>
    </row>
    <row r="287" spans="2:92" x14ac:dyDescent="0.2">
      <c r="B287" s="1080"/>
      <c r="I287" s="1081"/>
      <c r="J287" s="1081"/>
      <c r="K287" s="1081"/>
      <c r="L287" s="1081"/>
      <c r="M287" s="1081"/>
      <c r="N287" s="1081"/>
      <c r="O287" s="1081"/>
      <c r="P287" s="1081"/>
      <c r="Q287" s="1081"/>
      <c r="R287" s="1081"/>
      <c r="S287" s="1081"/>
      <c r="T287" s="1081"/>
      <c r="U287" s="1081"/>
      <c r="V287" s="1081"/>
      <c r="W287" s="1081"/>
      <c r="X287" s="1081"/>
      <c r="Y287" s="1081"/>
      <c r="Z287" s="1081"/>
      <c r="AA287" s="1081"/>
      <c r="AB287" s="1123"/>
      <c r="AC287" s="1123"/>
      <c r="AD287" s="1123"/>
      <c r="AE287" s="1123"/>
      <c r="AF287" s="1081"/>
      <c r="AG287" s="1081"/>
      <c r="AH287" s="1081"/>
      <c r="AI287" s="1081"/>
      <c r="AJ287" s="1081"/>
      <c r="AK287" s="1081"/>
      <c r="AL287" s="1081"/>
      <c r="AM287" s="1081"/>
      <c r="AN287" s="1081"/>
      <c r="AO287" s="1081"/>
      <c r="AP287" s="1081"/>
      <c r="AQ287" s="1081"/>
      <c r="AR287" s="1081"/>
      <c r="AS287" s="1081"/>
      <c r="AT287" s="1081"/>
      <c r="AU287" s="1081"/>
      <c r="AV287" s="1081"/>
      <c r="AW287" s="1081"/>
      <c r="AX287" s="1082"/>
      <c r="AY287" s="1081"/>
      <c r="AZ287" s="1081"/>
      <c r="BA287" s="1081"/>
      <c r="BB287" s="1081"/>
      <c r="BC287" s="1081"/>
      <c r="BD287" s="1081"/>
      <c r="BE287" s="1081"/>
      <c r="BF287" s="1081"/>
      <c r="BG287" s="1081"/>
      <c r="BH287" s="1081"/>
      <c r="BI287" s="1081"/>
      <c r="BJ287" s="1081"/>
      <c r="BK287" s="1081"/>
      <c r="BL287" s="1081"/>
      <c r="BM287" s="1081"/>
      <c r="BN287" s="1081"/>
      <c r="BO287" s="1081"/>
      <c r="BP287" s="1081"/>
      <c r="BQ287" s="1081"/>
      <c r="BR287" s="1081"/>
      <c r="BS287" s="1123"/>
      <c r="BT287" s="1081"/>
      <c r="BU287" s="1081"/>
      <c r="BV287" s="1081"/>
      <c r="BW287" s="1081"/>
      <c r="BX287" s="1081"/>
      <c r="BY287" s="1081"/>
      <c r="BZ287" s="1081"/>
      <c r="CA287" s="1081"/>
      <c r="CB287" s="1081"/>
      <c r="CC287" s="1081"/>
      <c r="CD287" s="1081"/>
      <c r="CE287" s="1081"/>
      <c r="CF287" s="1081"/>
      <c r="CG287" s="1081"/>
      <c r="CH287" s="1081"/>
      <c r="CI287" s="1081"/>
      <c r="CJ287" s="1081"/>
      <c r="CK287" s="1081"/>
      <c r="CL287" s="1081"/>
      <c r="CM287" s="1123"/>
      <c r="CN287" s="1123"/>
    </row>
    <row r="288" spans="2:92" x14ac:dyDescent="0.2">
      <c r="B288" s="1080"/>
      <c r="I288" s="1081"/>
      <c r="J288" s="1081"/>
      <c r="K288" s="1081"/>
      <c r="L288" s="1081"/>
      <c r="M288" s="1081"/>
      <c r="N288" s="1081"/>
      <c r="O288" s="1081"/>
      <c r="P288" s="1081"/>
      <c r="Q288" s="1081"/>
      <c r="R288" s="1081"/>
      <c r="S288" s="1081"/>
      <c r="T288" s="1081"/>
      <c r="U288" s="1081"/>
      <c r="V288" s="1081"/>
      <c r="W288" s="1081"/>
      <c r="X288" s="1081"/>
      <c r="Y288" s="1081"/>
      <c r="Z288" s="1081"/>
      <c r="AA288" s="1081"/>
      <c r="AB288" s="1123"/>
      <c r="AC288" s="1123"/>
      <c r="AD288" s="1123"/>
      <c r="AE288" s="1123"/>
      <c r="AF288" s="1081"/>
      <c r="AG288" s="1081"/>
      <c r="AH288" s="1081"/>
      <c r="AI288" s="1081"/>
      <c r="AJ288" s="1081"/>
      <c r="AK288" s="1081"/>
      <c r="AL288" s="1081"/>
      <c r="AM288" s="1081"/>
      <c r="AN288" s="1081"/>
      <c r="AO288" s="1081"/>
      <c r="AP288" s="1081"/>
      <c r="AQ288" s="1081"/>
      <c r="AR288" s="1081"/>
      <c r="AS288" s="1081"/>
      <c r="AT288" s="1081"/>
      <c r="AU288" s="1081"/>
      <c r="AV288" s="1081"/>
      <c r="AW288" s="1081"/>
      <c r="AX288" s="1082"/>
      <c r="AY288" s="1081"/>
      <c r="AZ288" s="1081"/>
      <c r="BA288" s="1081"/>
      <c r="BB288" s="1081"/>
      <c r="BC288" s="1081"/>
      <c r="BD288" s="1081"/>
      <c r="BE288" s="1081"/>
      <c r="BF288" s="1081"/>
      <c r="BG288" s="1081"/>
      <c r="BH288" s="1081"/>
      <c r="BI288" s="1081"/>
      <c r="BJ288" s="1081"/>
      <c r="BK288" s="1081"/>
      <c r="BL288" s="1081"/>
      <c r="BM288" s="1081"/>
      <c r="BN288" s="1081"/>
      <c r="BO288" s="1081"/>
      <c r="BP288" s="1081"/>
      <c r="BQ288" s="1081"/>
      <c r="BR288" s="1081"/>
      <c r="BS288" s="1123"/>
      <c r="BT288" s="1081"/>
      <c r="BU288" s="1081"/>
      <c r="BV288" s="1081"/>
      <c r="BW288" s="1081"/>
      <c r="BX288" s="1081"/>
      <c r="BY288" s="1081"/>
      <c r="BZ288" s="1081"/>
      <c r="CA288" s="1081"/>
      <c r="CB288" s="1081"/>
      <c r="CC288" s="1081"/>
      <c r="CD288" s="1081"/>
      <c r="CE288" s="1081"/>
      <c r="CF288" s="1081"/>
      <c r="CG288" s="1081"/>
      <c r="CH288" s="1081"/>
      <c r="CI288" s="1081"/>
      <c r="CJ288" s="1081"/>
      <c r="CK288" s="1081"/>
      <c r="CL288" s="1081"/>
      <c r="CM288" s="1123"/>
      <c r="CN288" s="1123"/>
    </row>
    <row r="289" spans="2:92" x14ac:dyDescent="0.2">
      <c r="B289" s="1080"/>
      <c r="I289" s="1081"/>
      <c r="J289" s="1081"/>
      <c r="K289" s="1081"/>
      <c r="L289" s="1081"/>
      <c r="M289" s="1081"/>
      <c r="N289" s="1081"/>
      <c r="O289" s="1081"/>
      <c r="P289" s="1081"/>
      <c r="Q289" s="1081"/>
      <c r="R289" s="1081"/>
      <c r="S289" s="1081"/>
      <c r="T289" s="1081"/>
      <c r="U289" s="1081"/>
      <c r="V289" s="1081"/>
      <c r="W289" s="1081"/>
      <c r="X289" s="1081"/>
      <c r="Y289" s="1081"/>
      <c r="Z289" s="1081"/>
      <c r="AA289" s="1081"/>
      <c r="AB289" s="1123"/>
      <c r="AC289" s="1123"/>
      <c r="AD289" s="1123"/>
      <c r="AE289" s="1123"/>
      <c r="AF289" s="1081"/>
      <c r="AG289" s="1081"/>
      <c r="AH289" s="1081"/>
      <c r="AI289" s="1081"/>
      <c r="AJ289" s="1081"/>
      <c r="AK289" s="1081"/>
      <c r="AL289" s="1081"/>
      <c r="AM289" s="1081"/>
      <c r="AN289" s="1081"/>
      <c r="AO289" s="1081"/>
      <c r="AP289" s="1081"/>
      <c r="AQ289" s="1081"/>
      <c r="AR289" s="1081"/>
      <c r="AS289" s="1081"/>
      <c r="AT289" s="1081"/>
      <c r="AU289" s="1081"/>
      <c r="AV289" s="1081"/>
      <c r="AW289" s="1081"/>
      <c r="AX289" s="1082"/>
      <c r="AY289" s="1081"/>
      <c r="AZ289" s="1081"/>
      <c r="BA289" s="1081"/>
      <c r="BB289" s="1081"/>
      <c r="BC289" s="1081"/>
      <c r="BD289" s="1081"/>
      <c r="BE289" s="1081"/>
      <c r="BF289" s="1081"/>
      <c r="BG289" s="1081"/>
      <c r="BH289" s="1081"/>
      <c r="BI289" s="1081"/>
      <c r="BJ289" s="1081"/>
      <c r="BK289" s="1081"/>
      <c r="BL289" s="1081"/>
      <c r="BM289" s="1081"/>
      <c r="BN289" s="1081"/>
      <c r="BO289" s="1081"/>
      <c r="BP289" s="1081"/>
      <c r="BQ289" s="1081"/>
      <c r="BR289" s="1081"/>
      <c r="BS289" s="1123"/>
      <c r="BT289" s="1081"/>
      <c r="BU289" s="1081"/>
      <c r="BV289" s="1081"/>
      <c r="BW289" s="1081"/>
      <c r="BX289" s="1081"/>
      <c r="BY289" s="1081"/>
      <c r="BZ289" s="1081"/>
      <c r="CA289" s="1081"/>
      <c r="CB289" s="1081"/>
      <c r="CC289" s="1081"/>
      <c r="CD289" s="1081"/>
      <c r="CE289" s="1081"/>
      <c r="CF289" s="1081"/>
      <c r="CG289" s="1081"/>
      <c r="CH289" s="1081"/>
      <c r="CI289" s="1081"/>
      <c r="CJ289" s="1081"/>
      <c r="CK289" s="1081"/>
      <c r="CL289" s="1081"/>
      <c r="CM289" s="1123"/>
      <c r="CN289" s="1123"/>
    </row>
    <row r="290" spans="2:92" x14ac:dyDescent="0.2">
      <c r="B290" s="1080"/>
      <c r="I290" s="1081"/>
      <c r="J290" s="1081"/>
      <c r="K290" s="1081"/>
      <c r="L290" s="1081"/>
      <c r="M290" s="1081"/>
      <c r="N290" s="1081"/>
      <c r="O290" s="1081"/>
      <c r="P290" s="1081"/>
      <c r="Q290" s="1081"/>
      <c r="R290" s="1081"/>
      <c r="S290" s="1081"/>
      <c r="T290" s="1081"/>
      <c r="U290" s="1081"/>
      <c r="V290" s="1081"/>
      <c r="W290" s="1081"/>
      <c r="X290" s="1081"/>
      <c r="Y290" s="1081"/>
      <c r="Z290" s="1081"/>
      <c r="AA290" s="1081"/>
      <c r="AB290" s="1123"/>
      <c r="AC290" s="1123"/>
      <c r="AD290" s="1123"/>
      <c r="AE290" s="1123"/>
      <c r="AF290" s="1081"/>
      <c r="AG290" s="1081"/>
      <c r="AH290" s="1081"/>
      <c r="AI290" s="1081"/>
      <c r="AJ290" s="1081"/>
      <c r="AK290" s="1081"/>
      <c r="AL290" s="1081"/>
      <c r="AM290" s="1081"/>
      <c r="AN290" s="1081"/>
      <c r="AO290" s="1081"/>
      <c r="AP290" s="1081"/>
      <c r="AQ290" s="1081"/>
      <c r="AR290" s="1081"/>
      <c r="AS290" s="1081"/>
      <c r="AT290" s="1081"/>
      <c r="AU290" s="1081"/>
      <c r="AV290" s="1081"/>
      <c r="AW290" s="1081"/>
      <c r="AX290" s="1082"/>
      <c r="AY290" s="1081"/>
      <c r="AZ290" s="1081"/>
      <c r="BA290" s="1081"/>
      <c r="BB290" s="1081"/>
      <c r="BC290" s="1081"/>
      <c r="BD290" s="1081"/>
      <c r="BE290" s="1081"/>
      <c r="BF290" s="1081"/>
      <c r="BG290" s="1081"/>
      <c r="BH290" s="1081"/>
      <c r="BI290" s="1081"/>
      <c r="BJ290" s="1081"/>
      <c r="BK290" s="1081"/>
      <c r="BL290" s="1081"/>
      <c r="BM290" s="1081"/>
      <c r="BN290" s="1081"/>
      <c r="BO290" s="1081"/>
      <c r="BP290" s="1081"/>
      <c r="BQ290" s="1081"/>
      <c r="BR290" s="1081"/>
      <c r="BS290" s="1123"/>
      <c r="BT290" s="1081"/>
      <c r="BU290" s="1081"/>
      <c r="BV290" s="1081"/>
      <c r="BW290" s="1081"/>
      <c r="BX290" s="1081"/>
      <c r="BY290" s="1081"/>
      <c r="BZ290" s="1081"/>
      <c r="CA290" s="1081"/>
      <c r="CB290" s="1081"/>
      <c r="CC290" s="1081"/>
      <c r="CD290" s="1081"/>
      <c r="CE290" s="1081"/>
      <c r="CF290" s="1081"/>
      <c r="CG290" s="1081"/>
      <c r="CH290" s="1081"/>
      <c r="CI290" s="1081"/>
      <c r="CJ290" s="1081"/>
      <c r="CK290" s="1081"/>
      <c r="CL290" s="1081"/>
      <c r="CM290" s="1123"/>
      <c r="CN290" s="1123"/>
    </row>
    <row r="291" spans="2:92" x14ac:dyDescent="0.2">
      <c r="B291" s="1080"/>
      <c r="I291" s="1081"/>
      <c r="J291" s="1081"/>
      <c r="K291" s="1081"/>
      <c r="L291" s="1081"/>
      <c r="M291" s="1081"/>
      <c r="N291" s="1081"/>
      <c r="O291" s="1081"/>
      <c r="P291" s="1081"/>
      <c r="Q291" s="1081"/>
      <c r="R291" s="1081"/>
      <c r="S291" s="1081"/>
      <c r="T291" s="1081"/>
      <c r="U291" s="1081"/>
      <c r="V291" s="1081"/>
      <c r="W291" s="1081"/>
      <c r="X291" s="1081"/>
      <c r="Y291" s="1081"/>
      <c r="Z291" s="1081"/>
      <c r="AA291" s="1081"/>
      <c r="AB291" s="1123"/>
      <c r="AC291" s="1123"/>
      <c r="AD291" s="1123"/>
      <c r="AE291" s="1123"/>
      <c r="AF291" s="1081"/>
      <c r="AG291" s="1081"/>
      <c r="AH291" s="1081"/>
      <c r="AI291" s="1081"/>
      <c r="AJ291" s="1081"/>
      <c r="AK291" s="1081"/>
      <c r="AL291" s="1081"/>
      <c r="AM291" s="1081"/>
      <c r="AN291" s="1081"/>
      <c r="AO291" s="1081"/>
      <c r="AP291" s="1081"/>
      <c r="AQ291" s="1081"/>
      <c r="AR291" s="1081"/>
      <c r="AS291" s="1081"/>
      <c r="AT291" s="1081"/>
      <c r="AU291" s="1081"/>
      <c r="AV291" s="1081"/>
      <c r="AW291" s="1081"/>
      <c r="AX291" s="1082"/>
      <c r="AY291" s="1081"/>
      <c r="AZ291" s="1081"/>
      <c r="BA291" s="1081"/>
      <c r="BB291" s="1081"/>
      <c r="BC291" s="1081"/>
      <c r="BD291" s="1081"/>
      <c r="BE291" s="1081"/>
      <c r="BF291" s="1081"/>
      <c r="BG291" s="1081"/>
      <c r="BH291" s="1081"/>
      <c r="BI291" s="1081"/>
      <c r="BJ291" s="1081"/>
      <c r="BK291" s="1081"/>
      <c r="BL291" s="1081"/>
      <c r="BM291" s="1081"/>
      <c r="BN291" s="1081"/>
      <c r="BO291" s="1081"/>
      <c r="BP291" s="1081"/>
      <c r="BQ291" s="1081"/>
      <c r="BR291" s="1081"/>
      <c r="BS291" s="1123"/>
      <c r="BT291" s="1081"/>
      <c r="BU291" s="1081"/>
      <c r="BV291" s="1081"/>
      <c r="BW291" s="1081"/>
      <c r="BX291" s="1081"/>
      <c r="BY291" s="1081"/>
      <c r="BZ291" s="1081"/>
      <c r="CA291" s="1081"/>
      <c r="CB291" s="1081"/>
      <c r="CC291" s="1081"/>
      <c r="CD291" s="1081"/>
      <c r="CE291" s="1081"/>
      <c r="CF291" s="1081"/>
      <c r="CG291" s="1081"/>
      <c r="CH291" s="1081"/>
      <c r="CI291" s="1081"/>
      <c r="CJ291" s="1081"/>
      <c r="CK291" s="1081"/>
      <c r="CL291" s="1081"/>
      <c r="CM291" s="1123"/>
      <c r="CN291" s="1123"/>
    </row>
    <row r="292" spans="2:92" x14ac:dyDescent="0.2">
      <c r="B292" s="1080"/>
      <c r="I292" s="1081"/>
      <c r="J292" s="1081"/>
      <c r="K292" s="1081"/>
      <c r="L292" s="1081"/>
      <c r="M292" s="1081"/>
      <c r="N292" s="1081"/>
      <c r="O292" s="1081"/>
      <c r="P292" s="1081"/>
      <c r="Q292" s="1081"/>
      <c r="R292" s="1081"/>
      <c r="S292" s="1081"/>
      <c r="T292" s="1081"/>
      <c r="U292" s="1081"/>
      <c r="V292" s="1081"/>
      <c r="W292" s="1081"/>
      <c r="X292" s="1081"/>
      <c r="Y292" s="1081"/>
      <c r="Z292" s="1081"/>
      <c r="AA292" s="1081"/>
      <c r="AB292" s="1123"/>
      <c r="AC292" s="1123"/>
      <c r="AD292" s="1123"/>
      <c r="AE292" s="1123"/>
      <c r="AF292" s="1081"/>
      <c r="AG292" s="1081"/>
      <c r="AH292" s="1081"/>
      <c r="AI292" s="1081"/>
      <c r="AJ292" s="1081"/>
      <c r="AK292" s="1081"/>
      <c r="AL292" s="1081"/>
      <c r="AM292" s="1081"/>
      <c r="AN292" s="1081"/>
      <c r="AO292" s="1081"/>
      <c r="AP292" s="1081"/>
      <c r="AQ292" s="1081"/>
      <c r="AR292" s="1081"/>
      <c r="AS292" s="1081"/>
      <c r="AT292" s="1081"/>
      <c r="AU292" s="1081"/>
      <c r="AV292" s="1081"/>
      <c r="AW292" s="1081"/>
      <c r="AX292" s="1082"/>
      <c r="AY292" s="1081"/>
      <c r="AZ292" s="1081"/>
      <c r="BA292" s="1081"/>
      <c r="BB292" s="1081"/>
      <c r="BC292" s="1081"/>
      <c r="BD292" s="1081"/>
      <c r="BE292" s="1081"/>
      <c r="BF292" s="1081"/>
      <c r="BG292" s="1081"/>
      <c r="BH292" s="1081"/>
      <c r="BI292" s="1081"/>
      <c r="BJ292" s="1081"/>
      <c r="BK292" s="1081"/>
      <c r="BL292" s="1081"/>
      <c r="BM292" s="1081"/>
      <c r="BN292" s="1081"/>
      <c r="BO292" s="1081"/>
      <c r="BP292" s="1081"/>
      <c r="BQ292" s="1081"/>
      <c r="BR292" s="1081"/>
      <c r="BS292" s="1123"/>
      <c r="BT292" s="1081"/>
      <c r="BU292" s="1081"/>
      <c r="BV292" s="1081"/>
      <c r="BW292" s="1081"/>
      <c r="BX292" s="1081"/>
      <c r="BY292" s="1081"/>
      <c r="BZ292" s="1081"/>
      <c r="CA292" s="1081"/>
      <c r="CB292" s="1081"/>
      <c r="CC292" s="1081"/>
      <c r="CD292" s="1081"/>
      <c r="CE292" s="1081"/>
      <c r="CF292" s="1081"/>
      <c r="CG292" s="1081"/>
      <c r="CH292" s="1081"/>
      <c r="CI292" s="1081"/>
      <c r="CJ292" s="1081"/>
      <c r="CK292" s="1081"/>
      <c r="CL292" s="1081"/>
      <c r="CM292" s="1123"/>
      <c r="CN292" s="1123"/>
    </row>
    <row r="293" spans="2:92" x14ac:dyDescent="0.2">
      <c r="B293" s="1080"/>
      <c r="I293" s="1081"/>
      <c r="J293" s="1081"/>
      <c r="K293" s="1081"/>
      <c r="L293" s="1081"/>
      <c r="M293" s="1081"/>
      <c r="N293" s="1081"/>
      <c r="O293" s="1081"/>
      <c r="P293" s="1081"/>
      <c r="Q293" s="1081"/>
      <c r="R293" s="1081"/>
      <c r="S293" s="1081"/>
      <c r="T293" s="1081"/>
      <c r="U293" s="1081"/>
      <c r="V293" s="1081"/>
      <c r="W293" s="1081"/>
      <c r="X293" s="1081"/>
      <c r="Y293" s="1081"/>
      <c r="Z293" s="1081"/>
      <c r="AA293" s="1081"/>
      <c r="AB293" s="1123"/>
      <c r="AC293" s="1123"/>
      <c r="AD293" s="1123"/>
      <c r="AE293" s="1123"/>
      <c r="AF293" s="1081"/>
      <c r="AG293" s="1081"/>
      <c r="AH293" s="1081"/>
      <c r="AI293" s="1081"/>
      <c r="AJ293" s="1081"/>
      <c r="AK293" s="1081"/>
      <c r="AL293" s="1081"/>
      <c r="AM293" s="1081"/>
      <c r="AN293" s="1081"/>
      <c r="AO293" s="1081"/>
      <c r="AP293" s="1081"/>
      <c r="AQ293" s="1081"/>
      <c r="AR293" s="1081"/>
      <c r="AS293" s="1081"/>
      <c r="AT293" s="1081"/>
      <c r="AU293" s="1081"/>
      <c r="AV293" s="1081"/>
      <c r="AW293" s="1081"/>
      <c r="AX293" s="1082"/>
      <c r="AY293" s="1081"/>
      <c r="AZ293" s="1081"/>
      <c r="BA293" s="1081"/>
      <c r="BB293" s="1081"/>
      <c r="BC293" s="1081"/>
      <c r="BD293" s="1081"/>
      <c r="BE293" s="1081"/>
      <c r="BF293" s="1081"/>
      <c r="BG293" s="1081"/>
      <c r="BH293" s="1081"/>
      <c r="BI293" s="1081"/>
      <c r="BJ293" s="1081"/>
      <c r="BK293" s="1081"/>
      <c r="BL293" s="1081"/>
      <c r="BM293" s="1081"/>
      <c r="BN293" s="1081"/>
      <c r="BO293" s="1081"/>
      <c r="BP293" s="1081"/>
      <c r="BQ293" s="1081"/>
      <c r="BR293" s="1081"/>
      <c r="BS293" s="1123"/>
      <c r="BT293" s="1081"/>
      <c r="BU293" s="1081"/>
      <c r="BV293" s="1081"/>
      <c r="BW293" s="1081"/>
      <c r="BX293" s="1081"/>
      <c r="BY293" s="1081"/>
      <c r="BZ293" s="1081"/>
      <c r="CA293" s="1081"/>
      <c r="CB293" s="1081"/>
      <c r="CC293" s="1081"/>
      <c r="CD293" s="1081"/>
      <c r="CE293" s="1081"/>
      <c r="CF293" s="1081"/>
      <c r="CG293" s="1081"/>
      <c r="CH293" s="1081"/>
      <c r="CI293" s="1081"/>
      <c r="CJ293" s="1081"/>
      <c r="CK293" s="1081"/>
      <c r="CL293" s="1081"/>
      <c r="CM293" s="1123"/>
      <c r="CN293" s="1123"/>
    </row>
    <row r="294" spans="2:92" x14ac:dyDescent="0.2">
      <c r="B294" s="1080"/>
      <c r="I294" s="1081"/>
      <c r="J294" s="1081"/>
      <c r="K294" s="1081"/>
      <c r="L294" s="1081"/>
      <c r="M294" s="1081"/>
      <c r="N294" s="1081"/>
      <c r="O294" s="1081"/>
      <c r="P294" s="1081"/>
      <c r="Q294" s="1081"/>
      <c r="R294" s="1081"/>
      <c r="S294" s="1081"/>
      <c r="T294" s="1081"/>
      <c r="U294" s="1081"/>
      <c r="V294" s="1081"/>
      <c r="W294" s="1081"/>
      <c r="X294" s="1081"/>
      <c r="Y294" s="1081"/>
      <c r="Z294" s="1081"/>
      <c r="AA294" s="1081"/>
      <c r="AB294" s="1123"/>
      <c r="AC294" s="1123"/>
      <c r="AD294" s="1123"/>
      <c r="AE294" s="1123"/>
      <c r="AF294" s="1081"/>
      <c r="AG294" s="1081"/>
      <c r="AH294" s="1081"/>
      <c r="AI294" s="1081"/>
      <c r="AJ294" s="1081"/>
      <c r="AK294" s="1081"/>
      <c r="AL294" s="1081"/>
      <c r="AM294" s="1081"/>
      <c r="AN294" s="1081"/>
      <c r="AO294" s="1081"/>
      <c r="AP294" s="1081"/>
      <c r="AQ294" s="1081"/>
      <c r="AR294" s="1081"/>
      <c r="AS294" s="1081"/>
      <c r="AT294" s="1081"/>
      <c r="AU294" s="1081"/>
      <c r="AV294" s="1081"/>
      <c r="AW294" s="1081"/>
      <c r="AX294" s="1082"/>
      <c r="AY294" s="1081"/>
      <c r="AZ294" s="1081"/>
      <c r="BA294" s="1081"/>
      <c r="BB294" s="1081"/>
      <c r="BC294" s="1081"/>
      <c r="BD294" s="1081"/>
      <c r="BE294" s="1081"/>
      <c r="BF294" s="1081"/>
      <c r="BG294" s="1081"/>
      <c r="BH294" s="1081"/>
      <c r="BI294" s="1081"/>
      <c r="BJ294" s="1081"/>
      <c r="BK294" s="1081"/>
      <c r="BL294" s="1081"/>
      <c r="BM294" s="1081"/>
      <c r="BN294" s="1081"/>
      <c r="BO294" s="1081"/>
      <c r="BP294" s="1081"/>
      <c r="BQ294" s="1081"/>
      <c r="BR294" s="1081"/>
      <c r="BS294" s="1123"/>
      <c r="BT294" s="1081"/>
      <c r="BU294" s="1081"/>
      <c r="BV294" s="1081"/>
      <c r="BW294" s="1081"/>
      <c r="BX294" s="1081"/>
      <c r="BY294" s="1081"/>
      <c r="BZ294" s="1081"/>
      <c r="CA294" s="1081"/>
      <c r="CB294" s="1081"/>
      <c r="CC294" s="1081"/>
      <c r="CD294" s="1081"/>
      <c r="CE294" s="1081"/>
      <c r="CF294" s="1081"/>
      <c r="CG294" s="1081"/>
      <c r="CH294" s="1081"/>
      <c r="CI294" s="1081"/>
      <c r="CJ294" s="1081"/>
      <c r="CK294" s="1081"/>
      <c r="CL294" s="1081"/>
      <c r="CM294" s="1123"/>
      <c r="CN294" s="1123"/>
    </row>
    <row r="295" spans="2:92" x14ac:dyDescent="0.2">
      <c r="B295" s="1080"/>
      <c r="I295" s="1081"/>
      <c r="J295" s="1081"/>
      <c r="K295" s="1081"/>
      <c r="L295" s="1081"/>
      <c r="M295" s="1081"/>
      <c r="N295" s="1081"/>
      <c r="O295" s="1081"/>
      <c r="P295" s="1081"/>
      <c r="Q295" s="1081"/>
      <c r="R295" s="1081"/>
      <c r="S295" s="1081"/>
      <c r="T295" s="1081"/>
      <c r="U295" s="1081"/>
      <c r="V295" s="1081"/>
      <c r="W295" s="1081"/>
      <c r="X295" s="1081"/>
      <c r="Y295" s="1081"/>
      <c r="Z295" s="1081"/>
      <c r="AA295" s="1081"/>
      <c r="AB295" s="1123"/>
      <c r="AC295" s="1123"/>
      <c r="AD295" s="1123"/>
      <c r="AE295" s="1123"/>
      <c r="AF295" s="1081"/>
      <c r="AG295" s="1081"/>
      <c r="AH295" s="1081"/>
      <c r="AI295" s="1081"/>
      <c r="AJ295" s="1081"/>
      <c r="AK295" s="1081"/>
      <c r="AL295" s="1081"/>
      <c r="AM295" s="1081"/>
      <c r="AN295" s="1081"/>
      <c r="AO295" s="1081"/>
      <c r="AP295" s="1081"/>
      <c r="AQ295" s="1081"/>
      <c r="AR295" s="1081"/>
      <c r="AS295" s="1081"/>
      <c r="AT295" s="1081"/>
      <c r="AU295" s="1081"/>
      <c r="AV295" s="1081"/>
      <c r="AW295" s="1081"/>
      <c r="AX295" s="1082"/>
      <c r="AY295" s="1081"/>
      <c r="AZ295" s="1081"/>
      <c r="BA295" s="1081"/>
      <c r="BB295" s="1081"/>
      <c r="BC295" s="1081"/>
      <c r="BD295" s="1081"/>
      <c r="BE295" s="1081"/>
      <c r="BF295" s="1081"/>
      <c r="BG295" s="1081"/>
      <c r="BH295" s="1081"/>
      <c r="BI295" s="1081"/>
      <c r="BJ295" s="1081"/>
      <c r="BK295" s="1081"/>
      <c r="BL295" s="1081"/>
      <c r="BM295" s="1081"/>
      <c r="BN295" s="1081"/>
      <c r="BO295" s="1081"/>
      <c r="BP295" s="1081"/>
      <c r="BQ295" s="1081"/>
      <c r="BR295" s="1081"/>
      <c r="BS295" s="1123"/>
      <c r="BT295" s="1081"/>
      <c r="BU295" s="1081"/>
      <c r="BV295" s="1081"/>
      <c r="BW295" s="1081"/>
      <c r="BX295" s="1081"/>
      <c r="BY295" s="1081"/>
      <c r="BZ295" s="1081"/>
      <c r="CA295" s="1081"/>
      <c r="CB295" s="1081"/>
      <c r="CC295" s="1081"/>
      <c r="CD295" s="1081"/>
      <c r="CE295" s="1081"/>
      <c r="CF295" s="1081"/>
      <c r="CG295" s="1081"/>
      <c r="CH295" s="1081"/>
      <c r="CI295" s="1081"/>
      <c r="CJ295" s="1081"/>
      <c r="CK295" s="1081"/>
      <c r="CL295" s="1081"/>
      <c r="CM295" s="1123"/>
      <c r="CN295" s="1123"/>
    </row>
    <row r="296" spans="2:92" x14ac:dyDescent="0.2">
      <c r="B296" s="1080"/>
      <c r="I296" s="1081"/>
      <c r="J296" s="1081"/>
      <c r="K296" s="1081"/>
      <c r="L296" s="1081"/>
      <c r="M296" s="1081"/>
      <c r="N296" s="1081"/>
      <c r="O296" s="1081"/>
      <c r="P296" s="1081"/>
      <c r="Q296" s="1081"/>
      <c r="R296" s="1081"/>
      <c r="S296" s="1081"/>
      <c r="T296" s="1081"/>
      <c r="U296" s="1081"/>
      <c r="V296" s="1081"/>
      <c r="W296" s="1081"/>
      <c r="X296" s="1081"/>
      <c r="Y296" s="1081"/>
      <c r="Z296" s="1081"/>
      <c r="AA296" s="1081"/>
      <c r="AB296" s="1123"/>
      <c r="AC296" s="1123"/>
      <c r="AD296" s="1123"/>
      <c r="AE296" s="1123"/>
      <c r="AF296" s="1081"/>
      <c r="AG296" s="1081"/>
      <c r="AH296" s="1081"/>
      <c r="AI296" s="1081"/>
      <c r="AJ296" s="1081"/>
      <c r="AK296" s="1081"/>
      <c r="AL296" s="1081"/>
      <c r="AM296" s="1081"/>
      <c r="AN296" s="1081"/>
      <c r="AO296" s="1081"/>
      <c r="AP296" s="1081"/>
      <c r="AQ296" s="1081"/>
      <c r="AR296" s="1081"/>
      <c r="AS296" s="1081"/>
      <c r="AT296" s="1081"/>
      <c r="AU296" s="1081"/>
      <c r="AV296" s="1081"/>
      <c r="AW296" s="1081"/>
      <c r="AX296" s="1082"/>
      <c r="AY296" s="1081"/>
      <c r="AZ296" s="1081"/>
      <c r="BA296" s="1081"/>
      <c r="BB296" s="1081"/>
      <c r="BC296" s="1081"/>
      <c r="BD296" s="1081"/>
      <c r="BE296" s="1081"/>
      <c r="BF296" s="1081"/>
      <c r="BG296" s="1081"/>
      <c r="BH296" s="1081"/>
      <c r="BI296" s="1081"/>
      <c r="BJ296" s="1081"/>
      <c r="BK296" s="1081"/>
      <c r="BL296" s="1081"/>
      <c r="BM296" s="1081"/>
      <c r="BN296" s="1081"/>
      <c r="BO296" s="1081"/>
      <c r="BP296" s="1081"/>
      <c r="BQ296" s="1081"/>
      <c r="BR296" s="1081"/>
      <c r="BS296" s="1123"/>
      <c r="BT296" s="1081"/>
      <c r="BU296" s="1081"/>
      <c r="BV296" s="1081"/>
      <c r="BW296" s="1081"/>
      <c r="BX296" s="1081"/>
      <c r="BY296" s="1081"/>
      <c r="BZ296" s="1081"/>
      <c r="CA296" s="1081"/>
      <c r="CB296" s="1081"/>
      <c r="CC296" s="1081"/>
      <c r="CD296" s="1081"/>
      <c r="CE296" s="1081"/>
      <c r="CF296" s="1081"/>
      <c r="CG296" s="1081"/>
      <c r="CH296" s="1081"/>
      <c r="CI296" s="1081"/>
      <c r="CJ296" s="1081"/>
      <c r="CK296" s="1081"/>
      <c r="CL296" s="1081"/>
      <c r="CM296" s="1123"/>
      <c r="CN296" s="1123"/>
    </row>
    <row r="297" spans="2:92" x14ac:dyDescent="0.2">
      <c r="B297" s="1080"/>
      <c r="I297" s="1081"/>
      <c r="J297" s="1081"/>
      <c r="K297" s="1081"/>
      <c r="L297" s="1081"/>
      <c r="M297" s="1081"/>
      <c r="N297" s="1081"/>
      <c r="O297" s="1081"/>
      <c r="P297" s="1081"/>
      <c r="Q297" s="1081"/>
      <c r="R297" s="1081"/>
      <c r="S297" s="1081"/>
      <c r="T297" s="1081"/>
      <c r="U297" s="1081"/>
      <c r="V297" s="1081"/>
      <c r="W297" s="1081"/>
      <c r="X297" s="1081"/>
      <c r="Y297" s="1081"/>
      <c r="Z297" s="1081"/>
      <c r="AA297" s="1081"/>
      <c r="AB297" s="1123"/>
      <c r="AC297" s="1123"/>
      <c r="AD297" s="1123"/>
      <c r="AE297" s="1123"/>
      <c r="AF297" s="1081"/>
      <c r="AG297" s="1081"/>
      <c r="AH297" s="1081"/>
      <c r="AI297" s="1081"/>
      <c r="AJ297" s="1081"/>
      <c r="AK297" s="1081"/>
      <c r="AL297" s="1081"/>
      <c r="AM297" s="1081"/>
      <c r="AN297" s="1081"/>
      <c r="AO297" s="1081"/>
      <c r="AP297" s="1081"/>
      <c r="AQ297" s="1081"/>
      <c r="AR297" s="1081"/>
      <c r="AS297" s="1081"/>
      <c r="AT297" s="1081"/>
      <c r="AU297" s="1081"/>
      <c r="AV297" s="1081"/>
      <c r="AW297" s="1081"/>
      <c r="AX297" s="1082"/>
      <c r="AY297" s="1081"/>
      <c r="AZ297" s="1081"/>
      <c r="BA297" s="1081"/>
      <c r="BB297" s="1081"/>
      <c r="BC297" s="1081"/>
      <c r="BD297" s="1081"/>
      <c r="BE297" s="1081"/>
      <c r="BF297" s="1081"/>
      <c r="BG297" s="1081"/>
      <c r="BH297" s="1081"/>
      <c r="BI297" s="1081"/>
      <c r="BJ297" s="1081"/>
      <c r="BK297" s="1081"/>
      <c r="BL297" s="1081"/>
      <c r="BM297" s="1081"/>
      <c r="BN297" s="1081"/>
      <c r="BO297" s="1081"/>
      <c r="BP297" s="1081"/>
      <c r="BQ297" s="1081"/>
      <c r="BR297" s="1081"/>
      <c r="BS297" s="1123"/>
      <c r="BT297" s="1081"/>
      <c r="BU297" s="1081"/>
      <c r="BV297" s="1081"/>
      <c r="BW297" s="1081"/>
      <c r="BX297" s="1081"/>
      <c r="BY297" s="1081"/>
      <c r="BZ297" s="1081"/>
      <c r="CA297" s="1081"/>
      <c r="CB297" s="1081"/>
      <c r="CC297" s="1081"/>
      <c r="CD297" s="1081"/>
      <c r="CE297" s="1081"/>
      <c r="CF297" s="1081"/>
      <c r="CG297" s="1081"/>
      <c r="CH297" s="1081"/>
      <c r="CI297" s="1081"/>
      <c r="CJ297" s="1081"/>
      <c r="CK297" s="1081"/>
      <c r="CL297" s="1081"/>
      <c r="CM297" s="1123"/>
      <c r="CN297" s="1123"/>
    </row>
    <row r="298" spans="2:92" x14ac:dyDescent="0.2">
      <c r="B298" s="1080"/>
      <c r="I298" s="1081"/>
      <c r="J298" s="1081"/>
      <c r="K298" s="1081"/>
      <c r="L298" s="1081"/>
      <c r="M298" s="1081"/>
      <c r="N298" s="1081"/>
      <c r="O298" s="1081"/>
      <c r="P298" s="1081"/>
      <c r="Q298" s="1081"/>
      <c r="R298" s="1081"/>
      <c r="S298" s="1081"/>
      <c r="T298" s="1081"/>
      <c r="U298" s="1081"/>
      <c r="V298" s="1081"/>
      <c r="W298" s="1081"/>
      <c r="X298" s="1081"/>
      <c r="Y298" s="1081"/>
      <c r="Z298" s="1081"/>
      <c r="AA298" s="1081"/>
      <c r="AB298" s="1123"/>
      <c r="AC298" s="1123"/>
      <c r="AD298" s="1123"/>
      <c r="AE298" s="1123"/>
      <c r="AF298" s="1081"/>
      <c r="AG298" s="1081"/>
      <c r="AH298" s="1081"/>
      <c r="AI298" s="1081"/>
      <c r="AJ298" s="1081"/>
      <c r="AK298" s="1081"/>
      <c r="AL298" s="1081"/>
      <c r="AM298" s="1081"/>
      <c r="AN298" s="1081"/>
      <c r="AO298" s="1081"/>
      <c r="AP298" s="1081"/>
      <c r="AQ298" s="1081"/>
      <c r="AR298" s="1081"/>
      <c r="AS298" s="1081"/>
      <c r="AT298" s="1081"/>
      <c r="AU298" s="1081"/>
      <c r="AV298" s="1081"/>
      <c r="AW298" s="1081"/>
      <c r="AX298" s="1082"/>
      <c r="AY298" s="1081"/>
      <c r="AZ298" s="1081"/>
      <c r="BA298" s="1081"/>
      <c r="BB298" s="1081"/>
      <c r="BC298" s="1081"/>
      <c r="BD298" s="1081"/>
      <c r="BE298" s="1081"/>
      <c r="BF298" s="1081"/>
      <c r="BG298" s="1081"/>
      <c r="BH298" s="1081"/>
      <c r="BI298" s="1081"/>
      <c r="BJ298" s="1081"/>
      <c r="BK298" s="1081"/>
      <c r="BL298" s="1081"/>
      <c r="BM298" s="1081"/>
      <c r="BN298" s="1081"/>
      <c r="BO298" s="1081"/>
      <c r="BP298" s="1081"/>
      <c r="BQ298" s="1081"/>
      <c r="BR298" s="1081"/>
      <c r="BS298" s="1123"/>
      <c r="BT298" s="1081"/>
      <c r="BU298" s="1081"/>
      <c r="BV298" s="1081"/>
      <c r="BW298" s="1081"/>
      <c r="BX298" s="1081"/>
      <c r="BY298" s="1081"/>
      <c r="BZ298" s="1081"/>
      <c r="CA298" s="1081"/>
      <c r="CB298" s="1081"/>
      <c r="CC298" s="1081"/>
      <c r="CD298" s="1081"/>
      <c r="CE298" s="1081"/>
      <c r="CF298" s="1081"/>
      <c r="CG298" s="1081"/>
      <c r="CH298" s="1081"/>
      <c r="CI298" s="1081"/>
      <c r="CJ298" s="1081"/>
      <c r="CK298" s="1081"/>
      <c r="CL298" s="1081"/>
      <c r="CM298" s="1123"/>
      <c r="CN298" s="1123"/>
    </row>
    <row r="299" spans="2:92" x14ac:dyDescent="0.2">
      <c r="B299" s="1080"/>
      <c r="I299" s="1081"/>
      <c r="J299" s="1081"/>
      <c r="K299" s="1081"/>
      <c r="L299" s="1081"/>
      <c r="M299" s="1081"/>
      <c r="N299" s="1081"/>
      <c r="O299" s="1081"/>
      <c r="P299" s="1081"/>
      <c r="Q299" s="1081"/>
      <c r="R299" s="1081"/>
      <c r="S299" s="1081"/>
      <c r="T299" s="1081"/>
      <c r="U299" s="1081"/>
      <c r="V299" s="1081"/>
      <c r="W299" s="1081"/>
      <c r="X299" s="1081"/>
      <c r="Y299" s="1081"/>
      <c r="Z299" s="1081"/>
      <c r="AA299" s="1081"/>
      <c r="AB299" s="1123"/>
      <c r="AC299" s="1123"/>
      <c r="AD299" s="1123"/>
      <c r="AE299" s="1123"/>
      <c r="AF299" s="1081"/>
      <c r="AG299" s="1081"/>
      <c r="AH299" s="1081"/>
      <c r="AI299" s="1081"/>
      <c r="AJ299" s="1081"/>
      <c r="AK299" s="1081"/>
      <c r="AL299" s="1081"/>
      <c r="AM299" s="1081"/>
      <c r="AN299" s="1081"/>
      <c r="AO299" s="1081"/>
      <c r="AP299" s="1081"/>
      <c r="AQ299" s="1081"/>
      <c r="AR299" s="1081"/>
      <c r="AS299" s="1081"/>
      <c r="AT299" s="1081"/>
      <c r="AU299" s="1081"/>
      <c r="AV299" s="1081"/>
      <c r="AW299" s="1081"/>
      <c r="AX299" s="1082"/>
      <c r="AY299" s="1081"/>
      <c r="AZ299" s="1081"/>
      <c r="BA299" s="1081"/>
      <c r="BB299" s="1081"/>
      <c r="BC299" s="1081"/>
      <c r="BD299" s="1081"/>
      <c r="BE299" s="1081"/>
      <c r="BF299" s="1081"/>
      <c r="BG299" s="1081"/>
      <c r="BH299" s="1081"/>
      <c r="BI299" s="1081"/>
      <c r="BJ299" s="1081"/>
      <c r="BK299" s="1081"/>
      <c r="BL299" s="1081"/>
      <c r="BM299" s="1081"/>
      <c r="BN299" s="1081"/>
      <c r="BO299" s="1081"/>
      <c r="BP299" s="1081"/>
      <c r="BQ299" s="1081"/>
      <c r="BR299" s="1081"/>
      <c r="BS299" s="1123"/>
      <c r="BT299" s="1081"/>
      <c r="BU299" s="1081"/>
      <c r="BV299" s="1081"/>
      <c r="BW299" s="1081"/>
      <c r="BX299" s="1081"/>
      <c r="BY299" s="1081"/>
      <c r="BZ299" s="1081"/>
      <c r="CA299" s="1081"/>
      <c r="CB299" s="1081"/>
      <c r="CC299" s="1081"/>
      <c r="CD299" s="1081"/>
      <c r="CE299" s="1081"/>
      <c r="CF299" s="1081"/>
      <c r="CG299" s="1081"/>
      <c r="CH299" s="1081"/>
      <c r="CI299" s="1081"/>
      <c r="CJ299" s="1081"/>
      <c r="CK299" s="1081"/>
      <c r="CL299" s="1081"/>
      <c r="CM299" s="1123"/>
      <c r="CN299" s="1123"/>
    </row>
    <row r="300" spans="2:92" x14ac:dyDescent="0.2">
      <c r="B300" s="1080"/>
      <c r="I300" s="1081"/>
      <c r="J300" s="1081"/>
      <c r="K300" s="1081"/>
      <c r="L300" s="1081"/>
      <c r="M300" s="1081"/>
      <c r="N300" s="1081"/>
      <c r="O300" s="1081"/>
      <c r="P300" s="1081"/>
      <c r="Q300" s="1081"/>
      <c r="R300" s="1081"/>
      <c r="S300" s="1081"/>
      <c r="T300" s="1081"/>
      <c r="U300" s="1081"/>
      <c r="V300" s="1081"/>
      <c r="W300" s="1081"/>
      <c r="X300" s="1081"/>
      <c r="Y300" s="1081"/>
      <c r="Z300" s="1081"/>
      <c r="AA300" s="1081"/>
      <c r="AB300" s="1123"/>
      <c r="AC300" s="1123"/>
      <c r="AD300" s="1123"/>
      <c r="AE300" s="1123"/>
      <c r="AF300" s="1081"/>
      <c r="AG300" s="1081"/>
      <c r="AH300" s="1081"/>
      <c r="AI300" s="1081"/>
      <c r="AJ300" s="1081"/>
      <c r="AK300" s="1081"/>
      <c r="AL300" s="1081"/>
      <c r="AM300" s="1081"/>
      <c r="AN300" s="1081"/>
      <c r="AO300" s="1081"/>
      <c r="AP300" s="1081"/>
      <c r="AQ300" s="1081"/>
      <c r="AR300" s="1081"/>
      <c r="AS300" s="1081"/>
      <c r="AT300" s="1081"/>
      <c r="AU300" s="1081"/>
      <c r="AV300" s="1081"/>
      <c r="AW300" s="1081"/>
      <c r="AX300" s="1082"/>
      <c r="AY300" s="1081"/>
      <c r="AZ300" s="1081"/>
      <c r="BA300" s="1081"/>
      <c r="BB300" s="1081"/>
      <c r="BC300" s="1081"/>
      <c r="BD300" s="1081"/>
      <c r="BE300" s="1081"/>
      <c r="BF300" s="1081"/>
      <c r="BG300" s="1081"/>
      <c r="BH300" s="1081"/>
      <c r="BI300" s="1081"/>
      <c r="BJ300" s="1081"/>
      <c r="BK300" s="1081"/>
      <c r="BL300" s="1081"/>
      <c r="BM300" s="1081"/>
      <c r="BN300" s="1081"/>
      <c r="BO300" s="1081"/>
      <c r="BP300" s="1081"/>
      <c r="BQ300" s="1081"/>
      <c r="BR300" s="1081"/>
      <c r="BS300" s="1123"/>
      <c r="BT300" s="1081"/>
      <c r="BU300" s="1081"/>
      <c r="BV300" s="1081"/>
      <c r="BW300" s="1081"/>
      <c r="BX300" s="1081"/>
      <c r="BY300" s="1081"/>
      <c r="BZ300" s="1081"/>
      <c r="CA300" s="1081"/>
      <c r="CB300" s="1081"/>
      <c r="CC300" s="1081"/>
      <c r="CD300" s="1081"/>
      <c r="CE300" s="1081"/>
      <c r="CF300" s="1081"/>
      <c r="CG300" s="1081"/>
      <c r="CH300" s="1081"/>
      <c r="CI300" s="1081"/>
      <c r="CJ300" s="1081"/>
      <c r="CK300" s="1081"/>
      <c r="CL300" s="1081"/>
      <c r="CM300" s="1123"/>
      <c r="CN300" s="1123"/>
    </row>
    <row r="301" spans="2:92" x14ac:dyDescent="0.2">
      <c r="B301" s="1080"/>
      <c r="I301" s="1081"/>
      <c r="J301" s="1081"/>
      <c r="K301" s="1081"/>
      <c r="L301" s="1081"/>
      <c r="M301" s="1081"/>
      <c r="N301" s="1081"/>
      <c r="O301" s="1081"/>
      <c r="P301" s="1081"/>
      <c r="Q301" s="1081"/>
      <c r="R301" s="1081"/>
      <c r="S301" s="1081"/>
      <c r="T301" s="1081"/>
      <c r="U301" s="1081"/>
      <c r="V301" s="1081"/>
      <c r="W301" s="1081"/>
      <c r="X301" s="1081"/>
      <c r="Y301" s="1081"/>
      <c r="Z301" s="1081"/>
      <c r="AA301" s="1081"/>
      <c r="AB301" s="1123"/>
      <c r="AC301" s="1123"/>
      <c r="AD301" s="1123"/>
      <c r="AE301" s="1123"/>
      <c r="AF301" s="1081"/>
      <c r="AG301" s="1081"/>
      <c r="AH301" s="1081"/>
      <c r="AI301" s="1081"/>
      <c r="AJ301" s="1081"/>
      <c r="AK301" s="1081"/>
      <c r="AL301" s="1081"/>
      <c r="AM301" s="1081"/>
      <c r="AN301" s="1081"/>
      <c r="AO301" s="1081"/>
      <c r="AP301" s="1081"/>
      <c r="AQ301" s="1081"/>
      <c r="AR301" s="1081"/>
      <c r="AS301" s="1081"/>
      <c r="AT301" s="1081"/>
      <c r="AU301" s="1081"/>
      <c r="AV301" s="1081"/>
      <c r="AW301" s="1081"/>
      <c r="AX301" s="1082"/>
      <c r="AY301" s="1081"/>
      <c r="AZ301" s="1081"/>
      <c r="BA301" s="1081"/>
      <c r="BB301" s="1081"/>
      <c r="BC301" s="1081"/>
      <c r="BD301" s="1081"/>
      <c r="BE301" s="1081"/>
      <c r="BF301" s="1081"/>
      <c r="BG301" s="1081"/>
      <c r="BH301" s="1081"/>
      <c r="BI301" s="1081"/>
      <c r="BJ301" s="1081"/>
      <c r="BK301" s="1081"/>
      <c r="BL301" s="1081"/>
      <c r="BM301" s="1081"/>
      <c r="BN301" s="1081"/>
      <c r="BO301" s="1081"/>
      <c r="BP301" s="1081"/>
      <c r="BQ301" s="1081"/>
      <c r="BR301" s="1081"/>
      <c r="BS301" s="1123"/>
      <c r="BT301" s="1081"/>
      <c r="BU301" s="1081"/>
      <c r="BV301" s="1081"/>
      <c r="BW301" s="1081"/>
      <c r="BX301" s="1081"/>
      <c r="BY301" s="1081"/>
      <c r="BZ301" s="1081"/>
      <c r="CA301" s="1081"/>
      <c r="CB301" s="1081"/>
      <c r="CC301" s="1081"/>
      <c r="CD301" s="1081"/>
      <c r="CE301" s="1081"/>
      <c r="CF301" s="1081"/>
      <c r="CG301" s="1081"/>
      <c r="CH301" s="1081"/>
      <c r="CI301" s="1081"/>
      <c r="CJ301" s="1081"/>
      <c r="CK301" s="1081"/>
      <c r="CL301" s="1081"/>
      <c r="CM301" s="1123"/>
      <c r="CN301" s="1123"/>
    </row>
    <row r="302" spans="2:92" x14ac:dyDescent="0.2">
      <c r="B302" s="1080"/>
      <c r="I302" s="1081"/>
      <c r="J302" s="1081"/>
      <c r="K302" s="1081"/>
      <c r="L302" s="1081"/>
      <c r="M302" s="1081"/>
      <c r="N302" s="1081"/>
      <c r="O302" s="1081"/>
      <c r="P302" s="1081"/>
      <c r="Q302" s="1081"/>
      <c r="R302" s="1081"/>
      <c r="S302" s="1081"/>
      <c r="T302" s="1081"/>
      <c r="U302" s="1081"/>
      <c r="V302" s="1081"/>
      <c r="W302" s="1081"/>
      <c r="X302" s="1081"/>
      <c r="Y302" s="1081"/>
      <c r="Z302" s="1081"/>
      <c r="AA302" s="1081"/>
      <c r="AB302" s="1123"/>
      <c r="AC302" s="1123"/>
      <c r="AD302" s="1123"/>
      <c r="AE302" s="1123"/>
      <c r="AF302" s="1081"/>
      <c r="AG302" s="1081"/>
      <c r="AH302" s="1081"/>
      <c r="AI302" s="1081"/>
      <c r="AJ302" s="1081"/>
      <c r="AK302" s="1081"/>
      <c r="AL302" s="1081"/>
      <c r="AM302" s="1081"/>
      <c r="AN302" s="1081"/>
      <c r="AO302" s="1081"/>
      <c r="AP302" s="1081"/>
      <c r="AQ302" s="1081"/>
      <c r="AR302" s="1081"/>
      <c r="AS302" s="1081"/>
      <c r="AT302" s="1081"/>
      <c r="AU302" s="1081"/>
      <c r="AV302" s="1081"/>
      <c r="AW302" s="1081"/>
      <c r="AX302" s="1082"/>
      <c r="AY302" s="1081"/>
      <c r="AZ302" s="1081"/>
      <c r="BA302" s="1081"/>
      <c r="BB302" s="1081"/>
      <c r="BC302" s="1081"/>
      <c r="BD302" s="1081"/>
      <c r="BE302" s="1081"/>
      <c r="BF302" s="1081"/>
      <c r="BG302" s="1081"/>
      <c r="BH302" s="1081"/>
      <c r="BI302" s="1081"/>
      <c r="BJ302" s="1081"/>
      <c r="BK302" s="1081"/>
      <c r="BL302" s="1081"/>
      <c r="BM302" s="1081"/>
      <c r="BN302" s="1081"/>
      <c r="BO302" s="1081"/>
      <c r="BP302" s="1081"/>
      <c r="BQ302" s="1081"/>
      <c r="BR302" s="1081"/>
      <c r="BS302" s="1123"/>
      <c r="BT302" s="1081"/>
      <c r="BU302" s="1081"/>
      <c r="BV302" s="1081"/>
      <c r="BW302" s="1081"/>
      <c r="BX302" s="1081"/>
      <c r="BY302" s="1081"/>
      <c r="BZ302" s="1081"/>
      <c r="CA302" s="1081"/>
      <c r="CB302" s="1081"/>
      <c r="CC302" s="1081"/>
      <c r="CD302" s="1081"/>
      <c r="CE302" s="1081"/>
      <c r="CF302" s="1081"/>
      <c r="CG302" s="1081"/>
      <c r="CH302" s="1081"/>
      <c r="CI302" s="1081"/>
      <c r="CJ302" s="1081"/>
      <c r="CK302" s="1081"/>
      <c r="CL302" s="1081"/>
      <c r="CM302" s="1123"/>
      <c r="CN302" s="1123"/>
    </row>
    <row r="303" spans="2:92" x14ac:dyDescent="0.2">
      <c r="B303" s="1080"/>
      <c r="I303" s="1081"/>
      <c r="J303" s="1081"/>
      <c r="K303" s="1081"/>
      <c r="L303" s="1081"/>
      <c r="M303" s="1081"/>
      <c r="N303" s="1081"/>
      <c r="O303" s="1081"/>
      <c r="P303" s="1081"/>
      <c r="Q303" s="1081"/>
      <c r="R303" s="1081"/>
      <c r="S303" s="1081"/>
      <c r="T303" s="1081"/>
      <c r="U303" s="1081"/>
      <c r="V303" s="1081"/>
      <c r="W303" s="1081"/>
      <c r="X303" s="1081"/>
      <c r="Y303" s="1081"/>
      <c r="Z303" s="1081"/>
      <c r="AA303" s="1081"/>
      <c r="AB303" s="1123"/>
      <c r="AC303" s="1123"/>
      <c r="AD303" s="1123"/>
      <c r="AE303" s="1123"/>
      <c r="AF303" s="1081"/>
      <c r="AG303" s="1081"/>
      <c r="AH303" s="1081"/>
      <c r="AI303" s="1081"/>
      <c r="AJ303" s="1081"/>
      <c r="AK303" s="1081"/>
      <c r="AL303" s="1081"/>
      <c r="AM303" s="1081"/>
      <c r="AN303" s="1081"/>
      <c r="AO303" s="1081"/>
      <c r="AP303" s="1081"/>
      <c r="AQ303" s="1081"/>
      <c r="AR303" s="1081"/>
      <c r="AS303" s="1081"/>
      <c r="AT303" s="1081"/>
      <c r="AU303" s="1081"/>
      <c r="AV303" s="1081"/>
      <c r="AW303" s="1081"/>
      <c r="AX303" s="1082"/>
      <c r="AY303" s="1081"/>
      <c r="AZ303" s="1081"/>
      <c r="BA303" s="1081"/>
      <c r="BB303" s="1081"/>
      <c r="BC303" s="1081"/>
      <c r="BD303" s="1081"/>
      <c r="BE303" s="1081"/>
      <c r="BF303" s="1081"/>
      <c r="BG303" s="1081"/>
      <c r="BH303" s="1081"/>
      <c r="BI303" s="1081"/>
      <c r="BJ303" s="1081"/>
      <c r="BK303" s="1081"/>
      <c r="BL303" s="1081"/>
      <c r="BM303" s="1081"/>
      <c r="BN303" s="1081"/>
      <c r="BO303" s="1081"/>
      <c r="BP303" s="1081"/>
      <c r="BQ303" s="1081"/>
      <c r="BR303" s="1081"/>
      <c r="BS303" s="1123"/>
      <c r="BT303" s="1081"/>
      <c r="BU303" s="1081"/>
      <c r="BV303" s="1081"/>
      <c r="BW303" s="1081"/>
      <c r="BX303" s="1081"/>
      <c r="BY303" s="1081"/>
      <c r="BZ303" s="1081"/>
      <c r="CA303" s="1081"/>
      <c r="CB303" s="1081"/>
      <c r="CC303" s="1081"/>
      <c r="CD303" s="1081"/>
      <c r="CE303" s="1081"/>
      <c r="CF303" s="1081"/>
      <c r="CG303" s="1081"/>
      <c r="CH303" s="1081"/>
      <c r="CI303" s="1081"/>
      <c r="CJ303" s="1081"/>
      <c r="CK303" s="1081"/>
      <c r="CL303" s="1081"/>
      <c r="CM303" s="1123"/>
      <c r="CN303" s="1123"/>
    </row>
    <row r="304" spans="2:92" x14ac:dyDescent="0.2">
      <c r="B304" s="1080"/>
      <c r="I304" s="1081"/>
      <c r="J304" s="1081"/>
      <c r="K304" s="1081"/>
      <c r="L304" s="1081"/>
      <c r="M304" s="1081"/>
      <c r="N304" s="1081"/>
      <c r="O304" s="1081"/>
      <c r="P304" s="1081"/>
      <c r="Q304" s="1081"/>
      <c r="R304" s="1081"/>
      <c r="S304" s="1081"/>
      <c r="T304" s="1081"/>
      <c r="U304" s="1081"/>
      <c r="V304" s="1081"/>
      <c r="W304" s="1081"/>
      <c r="X304" s="1081"/>
      <c r="Y304" s="1081"/>
      <c r="Z304" s="1081"/>
      <c r="AA304" s="1081"/>
      <c r="AB304" s="1123"/>
      <c r="AC304" s="1123"/>
      <c r="AD304" s="1123"/>
      <c r="AE304" s="1123"/>
      <c r="AF304" s="1081"/>
      <c r="AG304" s="1081"/>
      <c r="AH304" s="1081"/>
      <c r="AI304" s="1081"/>
      <c r="AJ304" s="1081"/>
      <c r="AK304" s="1081"/>
      <c r="AL304" s="1081"/>
      <c r="AM304" s="1081"/>
      <c r="AN304" s="1081"/>
      <c r="AO304" s="1081"/>
      <c r="AP304" s="1081"/>
      <c r="AQ304" s="1081"/>
      <c r="AR304" s="1081"/>
      <c r="AS304" s="1081"/>
      <c r="AT304" s="1081"/>
      <c r="AU304" s="1081"/>
      <c r="AV304" s="1081"/>
      <c r="AW304" s="1081"/>
      <c r="AX304" s="1082"/>
      <c r="AY304" s="1081"/>
      <c r="AZ304" s="1081"/>
      <c r="BA304" s="1081"/>
      <c r="BB304" s="1081"/>
      <c r="BC304" s="1081"/>
      <c r="BD304" s="1081"/>
      <c r="BE304" s="1081"/>
      <c r="BF304" s="1081"/>
      <c r="BG304" s="1081"/>
      <c r="BH304" s="1081"/>
      <c r="BI304" s="1081"/>
      <c r="BJ304" s="1081"/>
      <c r="BK304" s="1081"/>
      <c r="BL304" s="1081"/>
      <c r="BM304" s="1081"/>
      <c r="BN304" s="1081"/>
      <c r="BO304" s="1081"/>
      <c r="BP304" s="1081"/>
      <c r="BQ304" s="1081"/>
      <c r="BR304" s="1081"/>
      <c r="BS304" s="1123"/>
      <c r="BT304" s="1081"/>
      <c r="BU304" s="1081"/>
      <c r="BV304" s="1081"/>
      <c r="BW304" s="1081"/>
      <c r="BX304" s="1081"/>
      <c r="BY304" s="1081"/>
      <c r="BZ304" s="1081"/>
      <c r="CA304" s="1081"/>
      <c r="CB304" s="1081"/>
      <c r="CC304" s="1081"/>
      <c r="CD304" s="1081"/>
      <c r="CE304" s="1081"/>
      <c r="CF304" s="1081"/>
      <c r="CG304" s="1081"/>
      <c r="CH304" s="1081"/>
      <c r="CI304" s="1081"/>
      <c r="CJ304" s="1081"/>
      <c r="CK304" s="1081"/>
      <c r="CL304" s="1081"/>
      <c r="CM304" s="1123"/>
      <c r="CN304" s="1123"/>
    </row>
    <row r="305" spans="2:92" x14ac:dyDescent="0.2">
      <c r="B305" s="1080"/>
      <c r="I305" s="1081"/>
      <c r="J305" s="1081"/>
      <c r="K305" s="1081"/>
      <c r="L305" s="1081"/>
      <c r="M305" s="1081"/>
      <c r="N305" s="1081"/>
      <c r="O305" s="1081"/>
      <c r="P305" s="1081"/>
      <c r="Q305" s="1081"/>
      <c r="R305" s="1081"/>
      <c r="S305" s="1081"/>
      <c r="T305" s="1081"/>
      <c r="U305" s="1081"/>
      <c r="V305" s="1081"/>
      <c r="W305" s="1081"/>
      <c r="X305" s="1081"/>
      <c r="Y305" s="1081"/>
      <c r="Z305" s="1081"/>
      <c r="AA305" s="1081"/>
      <c r="AB305" s="1123"/>
      <c r="AC305" s="1123"/>
      <c r="AD305" s="1123"/>
      <c r="AE305" s="1123"/>
      <c r="AF305" s="1081"/>
      <c r="AG305" s="1081"/>
      <c r="AH305" s="1081"/>
      <c r="AI305" s="1081"/>
      <c r="AJ305" s="1081"/>
      <c r="AK305" s="1081"/>
      <c r="AL305" s="1081"/>
      <c r="AM305" s="1081"/>
      <c r="AN305" s="1081"/>
      <c r="AO305" s="1081"/>
      <c r="AP305" s="1081"/>
      <c r="AQ305" s="1081"/>
      <c r="AR305" s="1081"/>
      <c r="AS305" s="1081"/>
      <c r="AT305" s="1081"/>
      <c r="AU305" s="1081"/>
      <c r="AV305" s="1081"/>
      <c r="AW305" s="1081"/>
      <c r="AX305" s="1082"/>
      <c r="AY305" s="1081"/>
      <c r="AZ305" s="1081"/>
      <c r="BA305" s="1081"/>
      <c r="BB305" s="1081"/>
      <c r="BC305" s="1081"/>
      <c r="BD305" s="1081"/>
      <c r="BE305" s="1081"/>
      <c r="BF305" s="1081"/>
      <c r="BG305" s="1081"/>
      <c r="BH305" s="1081"/>
      <c r="BI305" s="1081"/>
      <c r="BJ305" s="1081"/>
      <c r="BK305" s="1081"/>
      <c r="BL305" s="1081"/>
      <c r="BM305" s="1081"/>
      <c r="BN305" s="1081"/>
      <c r="BO305" s="1081"/>
      <c r="BP305" s="1081"/>
      <c r="BQ305" s="1081"/>
      <c r="BR305" s="1081"/>
      <c r="BS305" s="1123"/>
      <c r="BT305" s="1081"/>
      <c r="BU305" s="1081"/>
      <c r="BV305" s="1081"/>
      <c r="BW305" s="1081"/>
      <c r="BX305" s="1081"/>
      <c r="BY305" s="1081"/>
      <c r="BZ305" s="1081"/>
      <c r="CA305" s="1081"/>
      <c r="CB305" s="1081"/>
      <c r="CC305" s="1081"/>
      <c r="CD305" s="1081"/>
      <c r="CE305" s="1081"/>
      <c r="CF305" s="1081"/>
      <c r="CG305" s="1081"/>
      <c r="CH305" s="1081"/>
      <c r="CI305" s="1081"/>
      <c r="CJ305" s="1081"/>
      <c r="CK305" s="1081"/>
      <c r="CL305" s="1081"/>
      <c r="CM305" s="1123"/>
      <c r="CN305" s="1123"/>
    </row>
    <row r="306" spans="2:92" x14ac:dyDescent="0.2">
      <c r="B306" s="1080"/>
      <c r="I306" s="1081"/>
      <c r="J306" s="1081"/>
      <c r="K306" s="1081"/>
      <c r="L306" s="1081"/>
      <c r="M306" s="1081"/>
      <c r="N306" s="1081"/>
      <c r="O306" s="1081"/>
      <c r="P306" s="1081"/>
      <c r="Q306" s="1081"/>
      <c r="R306" s="1081"/>
      <c r="S306" s="1081"/>
      <c r="T306" s="1081"/>
      <c r="U306" s="1081"/>
      <c r="V306" s="1081"/>
      <c r="W306" s="1081"/>
      <c r="X306" s="1081"/>
      <c r="Y306" s="1081"/>
      <c r="Z306" s="1081"/>
      <c r="AA306" s="1081"/>
      <c r="AB306" s="1123"/>
      <c r="AC306" s="1123"/>
      <c r="AD306" s="1123"/>
      <c r="AE306" s="1123"/>
      <c r="AF306" s="1081"/>
      <c r="AG306" s="1081"/>
      <c r="AH306" s="1081"/>
      <c r="AI306" s="1081"/>
      <c r="AJ306" s="1081"/>
      <c r="AK306" s="1081"/>
      <c r="AL306" s="1081"/>
      <c r="AM306" s="1081"/>
      <c r="AN306" s="1081"/>
      <c r="AO306" s="1081"/>
      <c r="AP306" s="1081"/>
      <c r="AQ306" s="1081"/>
      <c r="AR306" s="1081"/>
      <c r="AS306" s="1081"/>
      <c r="AT306" s="1081"/>
      <c r="AU306" s="1081"/>
      <c r="AV306" s="1081"/>
      <c r="AW306" s="1081"/>
      <c r="AX306" s="1082"/>
      <c r="AY306" s="1081"/>
      <c r="AZ306" s="1081"/>
      <c r="BA306" s="1081"/>
      <c r="BB306" s="1081"/>
      <c r="BC306" s="1081"/>
      <c r="BD306" s="1081"/>
      <c r="BE306" s="1081"/>
      <c r="BF306" s="1081"/>
      <c r="BG306" s="1081"/>
      <c r="BH306" s="1081"/>
      <c r="BI306" s="1081"/>
      <c r="BJ306" s="1081"/>
      <c r="BK306" s="1081"/>
      <c r="BL306" s="1081"/>
      <c r="BM306" s="1081"/>
      <c r="BN306" s="1081"/>
      <c r="BO306" s="1081"/>
      <c r="BP306" s="1081"/>
      <c r="BQ306" s="1081"/>
      <c r="BR306" s="1081"/>
      <c r="BS306" s="1123"/>
      <c r="BT306" s="1081"/>
      <c r="BU306" s="1081"/>
      <c r="BV306" s="1081"/>
      <c r="BW306" s="1081"/>
      <c r="BX306" s="1081"/>
      <c r="BY306" s="1081"/>
      <c r="BZ306" s="1081"/>
      <c r="CA306" s="1081"/>
      <c r="CB306" s="1081"/>
      <c r="CC306" s="1081"/>
      <c r="CD306" s="1081"/>
      <c r="CE306" s="1081"/>
      <c r="CF306" s="1081"/>
      <c r="CG306" s="1081"/>
      <c r="CH306" s="1081"/>
      <c r="CI306" s="1081"/>
      <c r="CJ306" s="1081"/>
      <c r="CK306" s="1081"/>
      <c r="CL306" s="1081"/>
      <c r="CM306" s="1123"/>
      <c r="CN306" s="1123"/>
    </row>
    <row r="307" spans="2:92" x14ac:dyDescent="0.2">
      <c r="B307" s="1080"/>
      <c r="I307" s="1081"/>
      <c r="J307" s="1081"/>
      <c r="K307" s="1081"/>
      <c r="L307" s="1081"/>
      <c r="M307" s="1081"/>
      <c r="N307" s="1081"/>
      <c r="O307" s="1081"/>
      <c r="P307" s="1081"/>
      <c r="Q307" s="1081"/>
      <c r="R307" s="1081"/>
      <c r="S307" s="1081"/>
      <c r="T307" s="1081"/>
      <c r="U307" s="1081"/>
      <c r="V307" s="1081"/>
      <c r="W307" s="1081"/>
      <c r="X307" s="1081"/>
      <c r="Y307" s="1081"/>
      <c r="Z307" s="1081"/>
      <c r="AA307" s="1081"/>
      <c r="AB307" s="1123"/>
      <c r="AC307" s="1123"/>
      <c r="AD307" s="1123"/>
      <c r="AE307" s="1123"/>
      <c r="AF307" s="1081"/>
      <c r="AG307" s="1081"/>
      <c r="AH307" s="1081"/>
      <c r="AI307" s="1081"/>
      <c r="AJ307" s="1081"/>
      <c r="AK307" s="1081"/>
      <c r="AL307" s="1081"/>
      <c r="AM307" s="1081"/>
      <c r="AN307" s="1081"/>
      <c r="AO307" s="1081"/>
      <c r="AP307" s="1081"/>
      <c r="AQ307" s="1081"/>
      <c r="AR307" s="1081"/>
      <c r="AS307" s="1081"/>
      <c r="AT307" s="1081"/>
      <c r="AU307" s="1081"/>
      <c r="AV307" s="1081"/>
      <c r="AW307" s="1081"/>
      <c r="AX307" s="1082"/>
      <c r="AY307" s="1081"/>
      <c r="AZ307" s="1081"/>
      <c r="BA307" s="1081"/>
      <c r="BB307" s="1081"/>
      <c r="BC307" s="1081"/>
      <c r="BD307" s="1081"/>
      <c r="BE307" s="1081"/>
      <c r="BF307" s="1081"/>
      <c r="BG307" s="1081"/>
      <c r="BH307" s="1081"/>
      <c r="BI307" s="1081"/>
      <c r="BJ307" s="1081"/>
      <c r="BK307" s="1081"/>
      <c r="BL307" s="1081"/>
      <c r="BM307" s="1081"/>
      <c r="BN307" s="1081"/>
      <c r="BO307" s="1081"/>
      <c r="BP307" s="1081"/>
      <c r="BQ307" s="1081"/>
      <c r="BR307" s="1081"/>
      <c r="BS307" s="1123"/>
      <c r="BT307" s="1081"/>
      <c r="BU307" s="1081"/>
      <c r="BV307" s="1081"/>
      <c r="BW307" s="1081"/>
      <c r="BX307" s="1081"/>
      <c r="BY307" s="1081"/>
      <c r="BZ307" s="1081"/>
      <c r="CA307" s="1081"/>
      <c r="CB307" s="1081"/>
      <c r="CC307" s="1081"/>
      <c r="CD307" s="1081"/>
      <c r="CE307" s="1081"/>
      <c r="CF307" s="1081"/>
      <c r="CG307" s="1081"/>
      <c r="CH307" s="1081"/>
      <c r="CI307" s="1081"/>
      <c r="CJ307" s="1081"/>
      <c r="CK307" s="1081"/>
      <c r="CL307" s="1081"/>
      <c r="CM307" s="1123"/>
      <c r="CN307" s="1123"/>
    </row>
    <row r="308" spans="2:92" x14ac:dyDescent="0.2">
      <c r="B308" s="1080"/>
      <c r="I308" s="1081"/>
      <c r="J308" s="1081"/>
      <c r="K308" s="1081"/>
      <c r="L308" s="1081"/>
      <c r="M308" s="1081"/>
      <c r="N308" s="1081"/>
      <c r="O308" s="1081"/>
      <c r="P308" s="1081"/>
      <c r="Q308" s="1081"/>
      <c r="R308" s="1081"/>
      <c r="S308" s="1081"/>
      <c r="T308" s="1081"/>
      <c r="U308" s="1081"/>
      <c r="V308" s="1081"/>
      <c r="W308" s="1081"/>
      <c r="X308" s="1081"/>
      <c r="Y308" s="1081"/>
      <c r="Z308" s="1081"/>
      <c r="AA308" s="1081"/>
      <c r="AB308" s="1123"/>
      <c r="AC308" s="1123"/>
      <c r="AD308" s="1123"/>
      <c r="AE308" s="1123"/>
      <c r="AF308" s="1081"/>
      <c r="AG308" s="1081"/>
      <c r="AH308" s="1081"/>
      <c r="AI308" s="1081"/>
      <c r="AJ308" s="1081"/>
      <c r="AK308" s="1081"/>
      <c r="AL308" s="1081"/>
      <c r="AM308" s="1081"/>
      <c r="AN308" s="1081"/>
      <c r="AO308" s="1081"/>
      <c r="AP308" s="1081"/>
      <c r="AQ308" s="1081"/>
      <c r="AR308" s="1081"/>
      <c r="AS308" s="1081"/>
      <c r="AT308" s="1081"/>
      <c r="AU308" s="1081"/>
      <c r="AV308" s="1081"/>
      <c r="AW308" s="1081"/>
      <c r="AX308" s="1082"/>
      <c r="AY308" s="1081"/>
      <c r="AZ308" s="1081"/>
      <c r="BA308" s="1081"/>
      <c r="BB308" s="1081"/>
      <c r="BC308" s="1081"/>
      <c r="BD308" s="1081"/>
      <c r="BE308" s="1081"/>
      <c r="BF308" s="1081"/>
      <c r="BG308" s="1081"/>
      <c r="BH308" s="1081"/>
      <c r="BI308" s="1081"/>
      <c r="BJ308" s="1081"/>
      <c r="BK308" s="1081"/>
      <c r="BL308" s="1081"/>
      <c r="BM308" s="1081"/>
      <c r="BN308" s="1081"/>
      <c r="BO308" s="1081"/>
      <c r="BP308" s="1081"/>
      <c r="BQ308" s="1081"/>
      <c r="BR308" s="1081"/>
      <c r="BS308" s="1123"/>
      <c r="BT308" s="1081"/>
      <c r="BU308" s="1081"/>
      <c r="BV308" s="1081"/>
      <c r="BW308" s="1081"/>
      <c r="BX308" s="1081"/>
      <c r="BY308" s="1081"/>
      <c r="BZ308" s="1081"/>
      <c r="CA308" s="1081"/>
      <c r="CB308" s="1081"/>
      <c r="CC308" s="1081"/>
      <c r="CD308" s="1081"/>
      <c r="CE308" s="1081"/>
      <c r="CF308" s="1081"/>
      <c r="CG308" s="1081"/>
      <c r="CH308" s="1081"/>
      <c r="CI308" s="1081"/>
      <c r="CJ308" s="1081"/>
      <c r="CK308" s="1081"/>
      <c r="CL308" s="1081"/>
      <c r="CM308" s="1123"/>
      <c r="CN308" s="1123"/>
    </row>
    <row r="309" spans="2:92" x14ac:dyDescent="0.2">
      <c r="B309" s="1080"/>
      <c r="I309" s="1081"/>
      <c r="J309" s="1081"/>
      <c r="K309" s="1081"/>
      <c r="L309" s="1081"/>
      <c r="M309" s="1081"/>
      <c r="N309" s="1081"/>
      <c r="O309" s="1081"/>
      <c r="P309" s="1081"/>
      <c r="Q309" s="1081"/>
      <c r="R309" s="1081"/>
      <c r="S309" s="1081"/>
      <c r="T309" s="1081"/>
      <c r="U309" s="1081"/>
      <c r="V309" s="1081"/>
      <c r="W309" s="1081"/>
      <c r="X309" s="1081"/>
      <c r="Y309" s="1081"/>
      <c r="Z309" s="1081"/>
      <c r="AA309" s="1081"/>
      <c r="AB309" s="1123"/>
      <c r="AC309" s="1123"/>
      <c r="AD309" s="1123"/>
      <c r="AE309" s="1123"/>
      <c r="AF309" s="1081"/>
      <c r="AG309" s="1081"/>
      <c r="AH309" s="1081"/>
      <c r="AI309" s="1081"/>
      <c r="AJ309" s="1081"/>
      <c r="AK309" s="1081"/>
      <c r="AL309" s="1081"/>
      <c r="AM309" s="1081"/>
      <c r="AN309" s="1081"/>
      <c r="AO309" s="1081"/>
      <c r="AP309" s="1081"/>
      <c r="AQ309" s="1081"/>
      <c r="AR309" s="1081"/>
      <c r="AS309" s="1081"/>
      <c r="AT309" s="1081"/>
      <c r="AU309" s="1081"/>
      <c r="AV309" s="1081"/>
      <c r="AW309" s="1081"/>
      <c r="AX309" s="1082"/>
      <c r="AY309" s="1081"/>
      <c r="AZ309" s="1081"/>
      <c r="BA309" s="1081"/>
      <c r="BB309" s="1081"/>
      <c r="BC309" s="1081"/>
      <c r="BD309" s="1081"/>
      <c r="BE309" s="1081"/>
      <c r="BF309" s="1081"/>
      <c r="BG309" s="1081"/>
      <c r="BH309" s="1081"/>
      <c r="BI309" s="1081"/>
      <c r="BJ309" s="1081"/>
      <c r="BK309" s="1081"/>
      <c r="BL309" s="1081"/>
      <c r="BM309" s="1081"/>
      <c r="BN309" s="1081"/>
      <c r="BO309" s="1081"/>
      <c r="BP309" s="1081"/>
      <c r="BQ309" s="1081"/>
      <c r="BR309" s="1081"/>
      <c r="BS309" s="1123"/>
      <c r="BT309" s="1081"/>
      <c r="BU309" s="1081"/>
      <c r="BV309" s="1081"/>
      <c r="BW309" s="1081"/>
      <c r="BX309" s="1081"/>
      <c r="BY309" s="1081"/>
      <c r="BZ309" s="1081"/>
      <c r="CA309" s="1081"/>
      <c r="CB309" s="1081"/>
      <c r="CC309" s="1081"/>
      <c r="CD309" s="1081"/>
      <c r="CE309" s="1081"/>
      <c r="CF309" s="1081"/>
      <c r="CG309" s="1081"/>
      <c r="CH309" s="1081"/>
      <c r="CI309" s="1081"/>
      <c r="CJ309" s="1081"/>
      <c r="CK309" s="1081"/>
      <c r="CL309" s="1081"/>
      <c r="CM309" s="1123"/>
      <c r="CN309" s="1123"/>
    </row>
    <row r="310" spans="2:92" x14ac:dyDescent="0.2">
      <c r="B310" s="1080"/>
      <c r="I310" s="1081"/>
      <c r="J310" s="1081"/>
      <c r="K310" s="1081"/>
      <c r="L310" s="1081"/>
      <c r="M310" s="1081"/>
      <c r="N310" s="1081"/>
      <c r="O310" s="1081"/>
      <c r="P310" s="1081"/>
      <c r="Q310" s="1081"/>
      <c r="R310" s="1081"/>
      <c r="S310" s="1081"/>
      <c r="T310" s="1081"/>
      <c r="U310" s="1081"/>
      <c r="V310" s="1081"/>
      <c r="W310" s="1081"/>
      <c r="X310" s="1081"/>
      <c r="Y310" s="1081"/>
      <c r="Z310" s="1081"/>
      <c r="AA310" s="1081"/>
      <c r="AB310" s="1123"/>
      <c r="AC310" s="1123"/>
      <c r="AD310" s="1123"/>
      <c r="AE310" s="1123"/>
      <c r="AF310" s="1081"/>
      <c r="AG310" s="1081"/>
      <c r="AH310" s="1081"/>
      <c r="AI310" s="1081"/>
      <c r="AJ310" s="1081"/>
      <c r="AK310" s="1081"/>
      <c r="AL310" s="1081"/>
      <c r="AM310" s="1081"/>
      <c r="AN310" s="1081"/>
      <c r="AO310" s="1081"/>
      <c r="AP310" s="1081"/>
      <c r="AQ310" s="1081"/>
      <c r="AR310" s="1081"/>
      <c r="AS310" s="1081"/>
      <c r="AT310" s="1081"/>
      <c r="AU310" s="1081"/>
      <c r="AV310" s="1081"/>
      <c r="AW310" s="1081"/>
      <c r="AX310" s="1082"/>
      <c r="AY310" s="1081"/>
      <c r="AZ310" s="1081"/>
      <c r="BA310" s="1081"/>
      <c r="BB310" s="1081"/>
      <c r="BC310" s="1081"/>
      <c r="BD310" s="1081"/>
      <c r="BE310" s="1081"/>
      <c r="BF310" s="1081"/>
      <c r="BG310" s="1081"/>
      <c r="BH310" s="1081"/>
      <c r="BI310" s="1081"/>
      <c r="BJ310" s="1081"/>
      <c r="BK310" s="1081"/>
      <c r="BL310" s="1081"/>
      <c r="BM310" s="1081"/>
      <c r="BN310" s="1081"/>
      <c r="BO310" s="1081"/>
      <c r="BP310" s="1081"/>
      <c r="BQ310" s="1081"/>
      <c r="BR310" s="1081"/>
      <c r="BS310" s="1123"/>
      <c r="BT310" s="1081"/>
      <c r="BU310" s="1081"/>
      <c r="BV310" s="1081"/>
      <c r="BW310" s="1081"/>
      <c r="BX310" s="1081"/>
      <c r="BY310" s="1081"/>
      <c r="BZ310" s="1081"/>
      <c r="CA310" s="1081"/>
      <c r="CB310" s="1081"/>
      <c r="CC310" s="1081"/>
      <c r="CD310" s="1081"/>
      <c r="CE310" s="1081"/>
      <c r="CF310" s="1081"/>
      <c r="CG310" s="1081"/>
      <c r="CH310" s="1081"/>
      <c r="CI310" s="1081"/>
      <c r="CJ310" s="1081"/>
      <c r="CK310" s="1081"/>
      <c r="CL310" s="1081"/>
      <c r="CM310" s="1123"/>
      <c r="CN310" s="1123"/>
    </row>
    <row r="311" spans="2:92" x14ac:dyDescent="0.2">
      <c r="B311" s="1080"/>
      <c r="I311" s="1081"/>
      <c r="J311" s="1081"/>
      <c r="K311" s="1081"/>
      <c r="L311" s="1081"/>
      <c r="M311" s="1081"/>
      <c r="N311" s="1081"/>
      <c r="O311" s="1081"/>
      <c r="P311" s="1081"/>
      <c r="Q311" s="1081"/>
      <c r="R311" s="1081"/>
      <c r="S311" s="1081"/>
      <c r="T311" s="1081"/>
      <c r="U311" s="1081"/>
      <c r="V311" s="1081"/>
      <c r="W311" s="1081"/>
      <c r="X311" s="1081"/>
      <c r="Y311" s="1081"/>
      <c r="Z311" s="1081"/>
      <c r="AA311" s="1081"/>
      <c r="AB311" s="1123"/>
      <c r="AC311" s="1123"/>
      <c r="AD311" s="1123"/>
      <c r="AE311" s="1123"/>
      <c r="AF311" s="1081"/>
      <c r="AG311" s="1081"/>
      <c r="AH311" s="1081"/>
      <c r="AI311" s="1081"/>
      <c r="AJ311" s="1081"/>
      <c r="AK311" s="1081"/>
      <c r="AL311" s="1081"/>
      <c r="AM311" s="1081"/>
      <c r="AN311" s="1081"/>
      <c r="AO311" s="1081"/>
      <c r="AP311" s="1081"/>
      <c r="AQ311" s="1081"/>
      <c r="AR311" s="1081"/>
      <c r="AS311" s="1081"/>
      <c r="AT311" s="1081"/>
      <c r="AU311" s="1081"/>
      <c r="AV311" s="1081"/>
      <c r="AW311" s="1081"/>
      <c r="AX311" s="1082"/>
      <c r="AY311" s="1081"/>
      <c r="AZ311" s="1081"/>
      <c r="BA311" s="1081"/>
      <c r="BB311" s="1081"/>
      <c r="BC311" s="1081"/>
      <c r="BD311" s="1081"/>
      <c r="BE311" s="1081"/>
      <c r="BF311" s="1081"/>
      <c r="BG311" s="1081"/>
      <c r="BH311" s="1081"/>
      <c r="BI311" s="1081"/>
      <c r="BJ311" s="1081"/>
      <c r="BK311" s="1081"/>
      <c r="BL311" s="1081"/>
      <c r="BM311" s="1081"/>
      <c r="BN311" s="1081"/>
      <c r="BO311" s="1081"/>
      <c r="BP311" s="1081"/>
      <c r="BQ311" s="1081"/>
      <c r="BR311" s="1081"/>
      <c r="BS311" s="1123"/>
      <c r="BT311" s="1081"/>
      <c r="BU311" s="1081"/>
      <c r="BV311" s="1081"/>
      <c r="BW311" s="1081"/>
      <c r="BX311" s="1081"/>
      <c r="BY311" s="1081"/>
      <c r="BZ311" s="1081"/>
      <c r="CA311" s="1081"/>
      <c r="CB311" s="1081"/>
      <c r="CC311" s="1081"/>
      <c r="CD311" s="1081"/>
      <c r="CE311" s="1081"/>
      <c r="CF311" s="1081"/>
      <c r="CG311" s="1081"/>
      <c r="CH311" s="1081"/>
      <c r="CI311" s="1081"/>
      <c r="CJ311" s="1081"/>
      <c r="CK311" s="1081"/>
      <c r="CL311" s="1081"/>
      <c r="CM311" s="1123"/>
      <c r="CN311" s="1123"/>
    </row>
    <row r="312" spans="2:92" x14ac:dyDescent="0.2">
      <c r="B312" s="1080"/>
      <c r="I312" s="1081"/>
      <c r="J312" s="1081"/>
      <c r="K312" s="1081"/>
      <c r="L312" s="1081"/>
      <c r="M312" s="1081"/>
      <c r="N312" s="1081"/>
      <c r="O312" s="1081"/>
      <c r="P312" s="1081"/>
      <c r="Q312" s="1081"/>
      <c r="R312" s="1081"/>
      <c r="S312" s="1081"/>
      <c r="T312" s="1081"/>
      <c r="U312" s="1081"/>
      <c r="V312" s="1081"/>
      <c r="W312" s="1081"/>
      <c r="X312" s="1081"/>
      <c r="Y312" s="1081"/>
      <c r="Z312" s="1081"/>
      <c r="AA312" s="1081"/>
      <c r="AB312" s="1123"/>
      <c r="AC312" s="1123"/>
      <c r="AD312" s="1123"/>
      <c r="AE312" s="1123"/>
      <c r="AF312" s="1081"/>
      <c r="AG312" s="1081"/>
      <c r="AH312" s="1081"/>
      <c r="AI312" s="1081"/>
      <c r="AJ312" s="1081"/>
      <c r="AK312" s="1081"/>
      <c r="AL312" s="1081"/>
      <c r="AM312" s="1081"/>
      <c r="AN312" s="1081"/>
      <c r="AO312" s="1081"/>
      <c r="AP312" s="1081"/>
      <c r="AQ312" s="1081"/>
      <c r="AR312" s="1081"/>
      <c r="AS312" s="1081"/>
      <c r="AT312" s="1081"/>
      <c r="AU312" s="1081"/>
      <c r="AV312" s="1081"/>
      <c r="AW312" s="1081"/>
      <c r="AX312" s="1082"/>
      <c r="AY312" s="1081"/>
      <c r="AZ312" s="1081"/>
      <c r="BA312" s="1081"/>
      <c r="BB312" s="1081"/>
      <c r="BC312" s="1081"/>
      <c r="BD312" s="1081"/>
      <c r="BE312" s="1081"/>
      <c r="BF312" s="1081"/>
      <c r="BG312" s="1081"/>
      <c r="BH312" s="1081"/>
      <c r="BI312" s="1081"/>
      <c r="BJ312" s="1081"/>
      <c r="BK312" s="1081"/>
      <c r="BL312" s="1081"/>
      <c r="BM312" s="1081"/>
      <c r="BN312" s="1081"/>
      <c r="BO312" s="1081"/>
      <c r="BP312" s="1081"/>
      <c r="BQ312" s="1081"/>
      <c r="BR312" s="1081"/>
      <c r="BS312" s="1123"/>
      <c r="BT312" s="1081"/>
      <c r="BU312" s="1081"/>
      <c r="BV312" s="1081"/>
      <c r="BW312" s="1081"/>
      <c r="BX312" s="1081"/>
      <c r="BY312" s="1081"/>
      <c r="BZ312" s="1081"/>
      <c r="CA312" s="1081"/>
      <c r="CB312" s="1081"/>
      <c r="CC312" s="1081"/>
      <c r="CD312" s="1081"/>
      <c r="CE312" s="1081"/>
      <c r="CF312" s="1081"/>
      <c r="CG312" s="1081"/>
      <c r="CH312" s="1081"/>
      <c r="CI312" s="1081"/>
      <c r="CJ312" s="1081"/>
      <c r="CK312" s="1081"/>
      <c r="CL312" s="1081"/>
      <c r="CM312" s="1123"/>
      <c r="CN312" s="1123"/>
    </row>
    <row r="313" spans="2:92" x14ac:dyDescent="0.2">
      <c r="B313" s="1080"/>
      <c r="I313" s="1081"/>
      <c r="J313" s="1081"/>
      <c r="K313" s="1081"/>
      <c r="L313" s="1081"/>
      <c r="M313" s="1081"/>
      <c r="N313" s="1081"/>
      <c r="O313" s="1081"/>
      <c r="P313" s="1081"/>
      <c r="Q313" s="1081"/>
      <c r="R313" s="1081"/>
      <c r="S313" s="1081"/>
      <c r="T313" s="1081"/>
      <c r="U313" s="1081"/>
      <c r="V313" s="1081"/>
      <c r="W313" s="1081"/>
      <c r="X313" s="1081"/>
      <c r="Y313" s="1081"/>
      <c r="Z313" s="1081"/>
      <c r="AA313" s="1081"/>
      <c r="AB313" s="1123"/>
      <c r="AC313" s="1123"/>
      <c r="AD313" s="1123"/>
      <c r="AE313" s="1123"/>
      <c r="AF313" s="1081"/>
      <c r="AG313" s="1081"/>
      <c r="AH313" s="1081"/>
      <c r="AI313" s="1081"/>
      <c r="AJ313" s="1081"/>
      <c r="AK313" s="1081"/>
      <c r="AL313" s="1081"/>
      <c r="AM313" s="1081"/>
      <c r="AN313" s="1081"/>
      <c r="AO313" s="1081"/>
      <c r="AP313" s="1081"/>
      <c r="AQ313" s="1081"/>
      <c r="AR313" s="1081"/>
      <c r="AS313" s="1081"/>
      <c r="AT313" s="1081"/>
      <c r="AU313" s="1081"/>
      <c r="AV313" s="1081"/>
      <c r="AW313" s="1081"/>
      <c r="AX313" s="1082"/>
      <c r="AY313" s="1081"/>
      <c r="AZ313" s="1081"/>
      <c r="BA313" s="1081"/>
      <c r="BB313" s="1081"/>
      <c r="BC313" s="1081"/>
      <c r="BD313" s="1081"/>
      <c r="BE313" s="1081"/>
      <c r="BF313" s="1081"/>
      <c r="BG313" s="1081"/>
      <c r="BH313" s="1081"/>
      <c r="BI313" s="1081"/>
      <c r="BJ313" s="1081"/>
      <c r="BK313" s="1081"/>
      <c r="BL313" s="1081"/>
      <c r="BM313" s="1081"/>
      <c r="BN313" s="1081"/>
      <c r="BO313" s="1081"/>
      <c r="BP313" s="1081"/>
      <c r="BQ313" s="1081"/>
      <c r="BR313" s="1081"/>
      <c r="BS313" s="1123"/>
      <c r="BT313" s="1081"/>
      <c r="BU313" s="1081"/>
      <c r="BV313" s="1081"/>
      <c r="BW313" s="1081"/>
      <c r="BX313" s="1081"/>
      <c r="BY313" s="1081"/>
      <c r="BZ313" s="1081"/>
      <c r="CA313" s="1081"/>
      <c r="CB313" s="1081"/>
      <c r="CC313" s="1081"/>
      <c r="CD313" s="1081"/>
      <c r="CE313" s="1081"/>
      <c r="CF313" s="1081"/>
      <c r="CG313" s="1081"/>
      <c r="CH313" s="1081"/>
      <c r="CI313" s="1081"/>
      <c r="CJ313" s="1081"/>
      <c r="CK313" s="1081"/>
      <c r="CL313" s="1081"/>
      <c r="CM313" s="1123"/>
      <c r="CN313" s="1123"/>
    </row>
    <row r="314" spans="2:92" x14ac:dyDescent="0.2">
      <c r="B314" s="1080"/>
      <c r="I314" s="1081"/>
      <c r="J314" s="1081"/>
      <c r="K314" s="1081"/>
      <c r="L314" s="1081"/>
      <c r="M314" s="1081"/>
      <c r="N314" s="1081"/>
      <c r="O314" s="1081"/>
      <c r="P314" s="1081"/>
      <c r="Q314" s="1081"/>
      <c r="R314" s="1081"/>
      <c r="S314" s="1081"/>
      <c r="T314" s="1081"/>
      <c r="U314" s="1081"/>
      <c r="V314" s="1081"/>
      <c r="W314" s="1081"/>
      <c r="X314" s="1081"/>
      <c r="Y314" s="1081"/>
      <c r="Z314" s="1081"/>
      <c r="AA314" s="1081"/>
      <c r="AB314" s="1123"/>
      <c r="AC314" s="1123"/>
      <c r="AD314" s="1123"/>
      <c r="AE314" s="1123"/>
      <c r="AF314" s="1081"/>
      <c r="AG314" s="1081"/>
      <c r="AH314" s="1081"/>
      <c r="AI314" s="1081"/>
      <c r="AJ314" s="1081"/>
      <c r="AK314" s="1081"/>
      <c r="AL314" s="1081"/>
      <c r="AM314" s="1081"/>
      <c r="AN314" s="1081"/>
      <c r="AO314" s="1081"/>
      <c r="AP314" s="1081"/>
      <c r="AQ314" s="1081"/>
      <c r="AR314" s="1081"/>
      <c r="AS314" s="1081"/>
      <c r="AT314" s="1081"/>
      <c r="AU314" s="1081"/>
      <c r="AV314" s="1081"/>
      <c r="AW314" s="1081"/>
      <c r="AX314" s="1082"/>
      <c r="AY314" s="1081"/>
      <c r="AZ314" s="1081"/>
      <c r="BA314" s="1081"/>
      <c r="BB314" s="1081"/>
      <c r="BC314" s="1081"/>
      <c r="BD314" s="1081"/>
      <c r="BE314" s="1081"/>
      <c r="BF314" s="1081"/>
      <c r="BG314" s="1081"/>
      <c r="BH314" s="1081"/>
      <c r="BI314" s="1081"/>
      <c r="BJ314" s="1081"/>
      <c r="BK314" s="1081"/>
      <c r="BL314" s="1081"/>
      <c r="BM314" s="1081"/>
      <c r="BN314" s="1081"/>
      <c r="BO314" s="1081"/>
      <c r="BP314" s="1081"/>
      <c r="BQ314" s="1081"/>
      <c r="BR314" s="1081"/>
      <c r="BS314" s="1123"/>
      <c r="BT314" s="1081"/>
      <c r="BU314" s="1081"/>
      <c r="BV314" s="1081"/>
      <c r="BW314" s="1081"/>
      <c r="BX314" s="1081"/>
      <c r="BY314" s="1081"/>
      <c r="BZ314" s="1081"/>
      <c r="CA314" s="1081"/>
      <c r="CB314" s="1081"/>
      <c r="CC314" s="1081"/>
      <c r="CD314" s="1081"/>
      <c r="CE314" s="1081"/>
      <c r="CF314" s="1081"/>
      <c r="CG314" s="1081"/>
      <c r="CH314" s="1081"/>
      <c r="CI314" s="1081"/>
      <c r="CJ314" s="1081"/>
      <c r="CK314" s="1081"/>
      <c r="CL314" s="1081"/>
      <c r="CM314" s="1123"/>
      <c r="CN314" s="1123"/>
    </row>
    <row r="315" spans="2:92" x14ac:dyDescent="0.2">
      <c r="B315" s="1080"/>
      <c r="I315" s="1081"/>
      <c r="J315" s="1081"/>
      <c r="K315" s="1081"/>
      <c r="L315" s="1081"/>
      <c r="M315" s="1081"/>
      <c r="N315" s="1081"/>
      <c r="O315" s="1081"/>
      <c r="P315" s="1081"/>
      <c r="Q315" s="1081"/>
      <c r="R315" s="1081"/>
      <c r="S315" s="1081"/>
      <c r="T315" s="1081"/>
      <c r="U315" s="1081"/>
      <c r="V315" s="1081"/>
      <c r="W315" s="1081"/>
      <c r="X315" s="1081"/>
      <c r="Y315" s="1081"/>
      <c r="Z315" s="1081"/>
      <c r="AA315" s="1081"/>
      <c r="AB315" s="1123"/>
      <c r="AC315" s="1123"/>
      <c r="AD315" s="1123"/>
      <c r="AE315" s="1123"/>
      <c r="AF315" s="1081"/>
      <c r="AG315" s="1081"/>
      <c r="AH315" s="1081"/>
      <c r="AI315" s="1081"/>
      <c r="AJ315" s="1081"/>
      <c r="AK315" s="1081"/>
      <c r="AL315" s="1081"/>
      <c r="AM315" s="1081"/>
      <c r="AN315" s="1081"/>
      <c r="AO315" s="1081"/>
      <c r="AP315" s="1081"/>
      <c r="AQ315" s="1081"/>
      <c r="AR315" s="1081"/>
      <c r="AS315" s="1081"/>
      <c r="AT315" s="1081"/>
      <c r="AU315" s="1081"/>
      <c r="AV315" s="1081"/>
      <c r="AW315" s="1081"/>
      <c r="AX315" s="1082"/>
      <c r="AY315" s="1081"/>
      <c r="AZ315" s="1081"/>
      <c r="BA315" s="1081"/>
      <c r="BB315" s="1081"/>
      <c r="BC315" s="1081"/>
      <c r="BD315" s="1081"/>
      <c r="BE315" s="1081"/>
      <c r="BF315" s="1081"/>
      <c r="BG315" s="1081"/>
      <c r="BH315" s="1081"/>
      <c r="BI315" s="1081"/>
      <c r="BJ315" s="1081"/>
      <c r="BK315" s="1081"/>
      <c r="BL315" s="1081"/>
      <c r="BM315" s="1081"/>
      <c r="BN315" s="1081"/>
      <c r="BO315" s="1081"/>
      <c r="BP315" s="1081"/>
      <c r="BQ315" s="1081"/>
      <c r="BR315" s="1081"/>
      <c r="BS315" s="1123"/>
      <c r="BT315" s="1081"/>
      <c r="BU315" s="1081"/>
      <c r="BV315" s="1081"/>
      <c r="BW315" s="1081"/>
      <c r="BX315" s="1081"/>
      <c r="BY315" s="1081"/>
      <c r="BZ315" s="1081"/>
      <c r="CA315" s="1081"/>
      <c r="CB315" s="1081"/>
      <c r="CC315" s="1081"/>
      <c r="CD315" s="1081"/>
      <c r="CE315" s="1081"/>
      <c r="CF315" s="1081"/>
      <c r="CG315" s="1081"/>
      <c r="CH315" s="1081"/>
      <c r="CI315" s="1081"/>
      <c r="CJ315" s="1081"/>
      <c r="CK315" s="1081"/>
      <c r="CL315" s="1081"/>
      <c r="CM315" s="1123"/>
      <c r="CN315" s="1123"/>
    </row>
    <row r="316" spans="2:92" x14ac:dyDescent="0.2">
      <c r="B316" s="1080"/>
      <c r="I316" s="1081"/>
      <c r="J316" s="1081"/>
      <c r="K316" s="1081"/>
      <c r="L316" s="1081"/>
      <c r="M316" s="1081"/>
      <c r="N316" s="1081"/>
      <c r="O316" s="1081"/>
      <c r="P316" s="1081"/>
      <c r="Q316" s="1081"/>
      <c r="R316" s="1081"/>
      <c r="S316" s="1081"/>
      <c r="T316" s="1081"/>
      <c r="U316" s="1081"/>
      <c r="V316" s="1081"/>
      <c r="W316" s="1081"/>
      <c r="X316" s="1081"/>
      <c r="Y316" s="1081"/>
      <c r="Z316" s="1081"/>
      <c r="AA316" s="1081"/>
      <c r="AB316" s="1123"/>
      <c r="AC316" s="1123"/>
      <c r="AD316" s="1123"/>
      <c r="AE316" s="1123"/>
      <c r="AF316" s="1081"/>
      <c r="AG316" s="1081"/>
      <c r="AH316" s="1081"/>
      <c r="AI316" s="1081"/>
      <c r="AJ316" s="1081"/>
      <c r="AK316" s="1081"/>
      <c r="AL316" s="1081"/>
      <c r="AM316" s="1081"/>
      <c r="AN316" s="1081"/>
      <c r="AO316" s="1081"/>
      <c r="AP316" s="1081"/>
      <c r="AQ316" s="1081"/>
      <c r="AR316" s="1081"/>
      <c r="AS316" s="1081"/>
      <c r="AT316" s="1081"/>
      <c r="AU316" s="1081"/>
      <c r="AV316" s="1081"/>
      <c r="AW316" s="1081"/>
      <c r="AX316" s="1082"/>
      <c r="AY316" s="1081"/>
      <c r="AZ316" s="1081"/>
      <c r="BA316" s="1081"/>
      <c r="BB316" s="1081"/>
      <c r="BC316" s="1081"/>
      <c r="BD316" s="1081"/>
      <c r="BE316" s="1081"/>
      <c r="BF316" s="1081"/>
      <c r="BG316" s="1081"/>
      <c r="BH316" s="1081"/>
      <c r="BI316" s="1081"/>
      <c r="BJ316" s="1081"/>
      <c r="BK316" s="1081"/>
      <c r="BL316" s="1081"/>
      <c r="BM316" s="1081"/>
      <c r="BN316" s="1081"/>
      <c r="BO316" s="1081"/>
      <c r="BP316" s="1081"/>
      <c r="BQ316" s="1081"/>
      <c r="BR316" s="1081"/>
      <c r="BS316" s="1123"/>
      <c r="BT316" s="1081"/>
      <c r="BU316" s="1081"/>
      <c r="BV316" s="1081"/>
      <c r="BW316" s="1081"/>
      <c r="BX316" s="1081"/>
      <c r="BY316" s="1081"/>
      <c r="BZ316" s="1081"/>
      <c r="CA316" s="1081"/>
      <c r="CB316" s="1081"/>
      <c r="CC316" s="1081"/>
      <c r="CD316" s="1081"/>
      <c r="CE316" s="1081"/>
      <c r="CF316" s="1081"/>
      <c r="CG316" s="1081"/>
      <c r="CH316" s="1081"/>
      <c r="CI316" s="1081"/>
      <c r="CJ316" s="1081"/>
      <c r="CK316" s="1081"/>
      <c r="CL316" s="1081"/>
      <c r="CM316" s="1123"/>
      <c r="CN316" s="1123"/>
    </row>
    <row r="317" spans="2:92" x14ac:dyDescent="0.2">
      <c r="B317" s="1080"/>
      <c r="I317" s="1081"/>
      <c r="J317" s="1081"/>
      <c r="K317" s="1081"/>
      <c r="L317" s="1081"/>
      <c r="M317" s="1081"/>
      <c r="N317" s="1081"/>
      <c r="O317" s="1081"/>
      <c r="P317" s="1081"/>
      <c r="Q317" s="1081"/>
      <c r="R317" s="1081"/>
      <c r="S317" s="1081"/>
      <c r="T317" s="1081"/>
      <c r="U317" s="1081"/>
      <c r="V317" s="1081"/>
      <c r="W317" s="1081"/>
      <c r="X317" s="1081"/>
      <c r="Y317" s="1081"/>
      <c r="Z317" s="1081"/>
      <c r="AA317" s="1081"/>
      <c r="AB317" s="1123"/>
      <c r="AC317" s="1123"/>
      <c r="AD317" s="1123"/>
      <c r="AE317" s="1123"/>
      <c r="AF317" s="1081"/>
      <c r="AG317" s="1081"/>
      <c r="AH317" s="1081"/>
      <c r="AI317" s="1081"/>
      <c r="AJ317" s="1081"/>
      <c r="AK317" s="1081"/>
      <c r="AL317" s="1081"/>
      <c r="AM317" s="1081"/>
      <c r="AN317" s="1081"/>
      <c r="AO317" s="1081"/>
      <c r="AP317" s="1081"/>
      <c r="AQ317" s="1081"/>
      <c r="AR317" s="1081"/>
      <c r="AS317" s="1081"/>
      <c r="AT317" s="1081"/>
      <c r="AU317" s="1081"/>
      <c r="AV317" s="1081"/>
      <c r="AW317" s="1081"/>
      <c r="AX317" s="1082"/>
      <c r="AY317" s="1081"/>
      <c r="AZ317" s="1081"/>
      <c r="BA317" s="1081"/>
      <c r="BB317" s="1081"/>
      <c r="BC317" s="1081"/>
      <c r="BD317" s="1081"/>
      <c r="BE317" s="1081"/>
      <c r="BF317" s="1081"/>
      <c r="BG317" s="1081"/>
      <c r="BH317" s="1081"/>
      <c r="BI317" s="1081"/>
      <c r="BJ317" s="1081"/>
      <c r="BK317" s="1081"/>
      <c r="BL317" s="1081"/>
      <c r="BM317" s="1081"/>
      <c r="BN317" s="1081"/>
      <c r="BO317" s="1081"/>
      <c r="BP317" s="1081"/>
      <c r="BQ317" s="1081"/>
      <c r="BR317" s="1081"/>
      <c r="BS317" s="1123"/>
      <c r="BT317" s="1081"/>
      <c r="BU317" s="1081"/>
      <c r="BV317" s="1081"/>
      <c r="BW317" s="1081"/>
      <c r="BX317" s="1081"/>
      <c r="BY317" s="1081"/>
      <c r="BZ317" s="1081"/>
      <c r="CA317" s="1081"/>
      <c r="CB317" s="1081"/>
      <c r="CC317" s="1081"/>
      <c r="CD317" s="1081"/>
      <c r="CE317" s="1081"/>
      <c r="CF317" s="1081"/>
      <c r="CG317" s="1081"/>
      <c r="CH317" s="1081"/>
      <c r="CI317" s="1081"/>
      <c r="CJ317" s="1081"/>
      <c r="CK317" s="1081"/>
      <c r="CL317" s="1081"/>
      <c r="CM317" s="1123"/>
      <c r="CN317" s="1123"/>
    </row>
    <row r="318" spans="2:92" x14ac:dyDescent="0.2">
      <c r="B318" s="1080"/>
      <c r="I318" s="1081"/>
      <c r="J318" s="1081"/>
      <c r="K318" s="1081"/>
      <c r="L318" s="1081"/>
      <c r="M318" s="1081"/>
      <c r="N318" s="1081"/>
      <c r="O318" s="1081"/>
      <c r="P318" s="1081"/>
      <c r="Q318" s="1081"/>
      <c r="R318" s="1081"/>
      <c r="S318" s="1081"/>
      <c r="T318" s="1081"/>
      <c r="U318" s="1081"/>
      <c r="V318" s="1081"/>
      <c r="W318" s="1081"/>
      <c r="X318" s="1081"/>
      <c r="Y318" s="1081"/>
      <c r="Z318" s="1081"/>
      <c r="AA318" s="1081"/>
      <c r="AB318" s="1123"/>
      <c r="AC318" s="1123"/>
      <c r="AD318" s="1123"/>
      <c r="AE318" s="1123"/>
      <c r="AF318" s="1081"/>
      <c r="AG318" s="1081"/>
      <c r="AH318" s="1081"/>
      <c r="AI318" s="1081"/>
      <c r="AJ318" s="1081"/>
      <c r="AK318" s="1081"/>
      <c r="AL318" s="1081"/>
      <c r="AM318" s="1081"/>
      <c r="AN318" s="1081"/>
      <c r="AO318" s="1081"/>
      <c r="AP318" s="1081"/>
      <c r="AQ318" s="1081"/>
      <c r="AR318" s="1081"/>
      <c r="AS318" s="1081"/>
      <c r="AT318" s="1081"/>
      <c r="AU318" s="1081"/>
      <c r="AV318" s="1081"/>
      <c r="AW318" s="1081"/>
      <c r="AX318" s="1082"/>
      <c r="AY318" s="1081"/>
      <c r="AZ318" s="1081"/>
      <c r="BA318" s="1081"/>
      <c r="BB318" s="1081"/>
      <c r="BC318" s="1081"/>
      <c r="BD318" s="1081"/>
      <c r="BE318" s="1081"/>
      <c r="BF318" s="1081"/>
      <c r="BG318" s="1081"/>
      <c r="BH318" s="1081"/>
      <c r="BI318" s="1081"/>
      <c r="BJ318" s="1081"/>
      <c r="BK318" s="1081"/>
      <c r="BL318" s="1081"/>
      <c r="BM318" s="1081"/>
      <c r="BN318" s="1081"/>
      <c r="BO318" s="1081"/>
      <c r="BP318" s="1081"/>
      <c r="BQ318" s="1081"/>
      <c r="BR318" s="1081"/>
      <c r="BS318" s="1123"/>
      <c r="BT318" s="1081"/>
      <c r="BU318" s="1081"/>
      <c r="BV318" s="1081"/>
      <c r="BW318" s="1081"/>
      <c r="BX318" s="1081"/>
      <c r="BY318" s="1081"/>
      <c r="BZ318" s="1081"/>
      <c r="CA318" s="1081"/>
      <c r="CB318" s="1081"/>
      <c r="CC318" s="1081"/>
      <c r="CD318" s="1081"/>
      <c r="CE318" s="1081"/>
      <c r="CF318" s="1081"/>
      <c r="CG318" s="1081"/>
      <c r="CH318" s="1081"/>
      <c r="CI318" s="1081"/>
      <c r="CJ318" s="1081"/>
      <c r="CK318" s="1081"/>
      <c r="CL318" s="1081"/>
      <c r="CM318" s="1123"/>
      <c r="CN318" s="1123"/>
    </row>
    <row r="319" spans="2:92" x14ac:dyDescent="0.2">
      <c r="B319" s="1080"/>
      <c r="I319" s="1081"/>
      <c r="J319" s="1081"/>
      <c r="K319" s="1081"/>
      <c r="L319" s="1081"/>
      <c r="M319" s="1081"/>
      <c r="N319" s="1081"/>
      <c r="O319" s="1081"/>
      <c r="P319" s="1081"/>
      <c r="Q319" s="1081"/>
      <c r="R319" s="1081"/>
      <c r="S319" s="1081"/>
      <c r="T319" s="1081"/>
      <c r="U319" s="1081"/>
      <c r="V319" s="1081"/>
      <c r="W319" s="1081"/>
      <c r="X319" s="1081"/>
      <c r="Y319" s="1081"/>
      <c r="Z319" s="1081"/>
      <c r="AA319" s="1081"/>
      <c r="AB319" s="1123"/>
      <c r="AC319" s="1123"/>
      <c r="AD319" s="1123"/>
      <c r="AE319" s="1123"/>
      <c r="AF319" s="1081"/>
      <c r="AG319" s="1081"/>
      <c r="AH319" s="1081"/>
      <c r="AI319" s="1081"/>
      <c r="AJ319" s="1081"/>
      <c r="AK319" s="1081"/>
      <c r="AL319" s="1081"/>
      <c r="AM319" s="1081"/>
      <c r="AN319" s="1081"/>
      <c r="AO319" s="1081"/>
      <c r="AP319" s="1081"/>
      <c r="AQ319" s="1081"/>
      <c r="AR319" s="1081"/>
      <c r="AS319" s="1081"/>
      <c r="AT319" s="1081"/>
      <c r="AU319" s="1081"/>
      <c r="AV319" s="1081"/>
      <c r="AW319" s="1081"/>
      <c r="AX319" s="1082"/>
      <c r="AY319" s="1081"/>
      <c r="AZ319" s="1081"/>
      <c r="BA319" s="1081"/>
      <c r="BB319" s="1081"/>
      <c r="BC319" s="1081"/>
      <c r="BD319" s="1081"/>
      <c r="BE319" s="1081"/>
      <c r="BF319" s="1081"/>
      <c r="BG319" s="1081"/>
      <c r="BH319" s="1081"/>
      <c r="BI319" s="1081"/>
      <c r="BJ319" s="1081"/>
      <c r="BK319" s="1081"/>
      <c r="BL319" s="1081"/>
      <c r="BM319" s="1081"/>
      <c r="BN319" s="1081"/>
      <c r="BO319" s="1081"/>
      <c r="BP319" s="1081"/>
      <c r="BQ319" s="1081"/>
      <c r="BR319" s="1081"/>
      <c r="BS319" s="1123"/>
      <c r="BT319" s="1081"/>
      <c r="BU319" s="1081"/>
      <c r="BV319" s="1081"/>
      <c r="BW319" s="1081"/>
      <c r="BX319" s="1081"/>
      <c r="BY319" s="1081"/>
      <c r="BZ319" s="1081"/>
      <c r="CA319" s="1081"/>
      <c r="CB319" s="1081"/>
      <c r="CC319" s="1081"/>
      <c r="CD319" s="1081"/>
      <c r="CE319" s="1081"/>
      <c r="CF319" s="1081"/>
      <c r="CG319" s="1081"/>
      <c r="CH319" s="1081"/>
      <c r="CI319" s="1081"/>
      <c r="CJ319" s="1081"/>
      <c r="CK319" s="1081"/>
      <c r="CL319" s="1081"/>
      <c r="CM319" s="1123"/>
      <c r="CN319" s="1123"/>
    </row>
    <row r="320" spans="2:92" x14ac:dyDescent="0.2">
      <c r="B320" s="1080"/>
      <c r="I320" s="1081"/>
      <c r="J320" s="1081"/>
      <c r="K320" s="1081"/>
      <c r="L320" s="1081"/>
      <c r="M320" s="1081"/>
      <c r="N320" s="1081"/>
      <c r="O320" s="1081"/>
      <c r="P320" s="1081"/>
      <c r="Q320" s="1081"/>
      <c r="R320" s="1081"/>
      <c r="S320" s="1081"/>
      <c r="T320" s="1081"/>
      <c r="U320" s="1081"/>
      <c r="V320" s="1081"/>
      <c r="W320" s="1081"/>
      <c r="X320" s="1081"/>
      <c r="Y320" s="1081"/>
      <c r="Z320" s="1081"/>
      <c r="AA320" s="1081"/>
      <c r="AB320" s="1123"/>
      <c r="AC320" s="1123"/>
      <c r="AD320" s="1123"/>
      <c r="AE320" s="1123"/>
      <c r="AF320" s="1081"/>
      <c r="AG320" s="1081"/>
      <c r="AH320" s="1081"/>
      <c r="AI320" s="1081"/>
      <c r="AJ320" s="1081"/>
      <c r="AK320" s="1081"/>
      <c r="AL320" s="1081"/>
      <c r="AM320" s="1081"/>
      <c r="AN320" s="1081"/>
      <c r="AO320" s="1081"/>
      <c r="AP320" s="1081"/>
      <c r="AQ320" s="1081"/>
      <c r="AR320" s="1081"/>
      <c r="AS320" s="1081"/>
      <c r="AT320" s="1081"/>
      <c r="AU320" s="1081"/>
      <c r="AV320" s="1081"/>
      <c r="AW320" s="1081"/>
      <c r="AX320" s="1082"/>
      <c r="AY320" s="1081"/>
      <c r="AZ320" s="1081"/>
      <c r="BA320" s="1081"/>
      <c r="BB320" s="1081"/>
      <c r="BC320" s="1081"/>
      <c r="BD320" s="1081"/>
      <c r="BE320" s="1081"/>
      <c r="BF320" s="1081"/>
      <c r="BG320" s="1081"/>
      <c r="BH320" s="1081"/>
      <c r="BI320" s="1081"/>
      <c r="BJ320" s="1081"/>
      <c r="BK320" s="1081"/>
      <c r="BL320" s="1081"/>
      <c r="BM320" s="1081"/>
      <c r="BN320" s="1081"/>
      <c r="BO320" s="1081"/>
      <c r="BP320" s="1081"/>
      <c r="BQ320" s="1081"/>
      <c r="BR320" s="1081"/>
      <c r="BS320" s="1123"/>
      <c r="BT320" s="1081"/>
      <c r="BU320" s="1081"/>
      <c r="BV320" s="1081"/>
      <c r="BW320" s="1081"/>
      <c r="BX320" s="1081"/>
      <c r="BY320" s="1081"/>
      <c r="BZ320" s="1081"/>
      <c r="CA320" s="1081"/>
      <c r="CB320" s="1081"/>
      <c r="CC320" s="1081"/>
      <c r="CD320" s="1081"/>
      <c r="CE320" s="1081"/>
      <c r="CF320" s="1081"/>
      <c r="CG320" s="1081"/>
      <c r="CH320" s="1081"/>
      <c r="CI320" s="1081"/>
      <c r="CJ320" s="1081"/>
      <c r="CK320" s="1081"/>
      <c r="CL320" s="1081"/>
      <c r="CM320" s="1123"/>
      <c r="CN320" s="1123"/>
    </row>
    <row r="321" spans="2:92" x14ac:dyDescent="0.2">
      <c r="B321" s="1080"/>
      <c r="I321" s="1081"/>
      <c r="J321" s="1081"/>
      <c r="K321" s="1081"/>
      <c r="L321" s="1081"/>
      <c r="M321" s="1081"/>
      <c r="N321" s="1081"/>
      <c r="O321" s="1081"/>
      <c r="P321" s="1081"/>
      <c r="Q321" s="1081"/>
      <c r="R321" s="1081"/>
      <c r="S321" s="1081"/>
      <c r="T321" s="1081"/>
      <c r="U321" s="1081"/>
      <c r="V321" s="1081"/>
      <c r="W321" s="1081"/>
      <c r="X321" s="1081"/>
      <c r="Y321" s="1081"/>
      <c r="Z321" s="1081"/>
      <c r="AA321" s="1081"/>
      <c r="AB321" s="1123"/>
      <c r="AC321" s="1123"/>
      <c r="AD321" s="1123"/>
      <c r="AE321" s="1123"/>
      <c r="AF321" s="1081"/>
      <c r="AG321" s="1081"/>
      <c r="AH321" s="1081"/>
      <c r="AI321" s="1081"/>
      <c r="AJ321" s="1081"/>
      <c r="AK321" s="1081"/>
      <c r="AL321" s="1081"/>
      <c r="AM321" s="1081"/>
      <c r="AN321" s="1081"/>
      <c r="AO321" s="1081"/>
      <c r="AP321" s="1081"/>
      <c r="AQ321" s="1081"/>
      <c r="AR321" s="1081"/>
      <c r="AS321" s="1081"/>
      <c r="AT321" s="1081"/>
      <c r="AU321" s="1081"/>
      <c r="AV321" s="1081"/>
      <c r="AW321" s="1081"/>
      <c r="AX321" s="1082"/>
      <c r="AY321" s="1081"/>
      <c r="AZ321" s="1081"/>
      <c r="BA321" s="1081"/>
      <c r="BB321" s="1081"/>
      <c r="BC321" s="1081"/>
      <c r="BD321" s="1081"/>
      <c r="BE321" s="1081"/>
      <c r="BF321" s="1081"/>
      <c r="BG321" s="1081"/>
      <c r="BH321" s="1081"/>
      <c r="BI321" s="1081"/>
      <c r="BJ321" s="1081"/>
      <c r="BK321" s="1081"/>
      <c r="BL321" s="1081"/>
      <c r="BM321" s="1081"/>
      <c r="BN321" s="1081"/>
      <c r="BO321" s="1081"/>
      <c r="BP321" s="1081"/>
      <c r="BQ321" s="1081"/>
      <c r="BR321" s="1081"/>
      <c r="BS321" s="1123"/>
      <c r="BT321" s="1081"/>
      <c r="BU321" s="1081"/>
      <c r="BV321" s="1081"/>
      <c r="BW321" s="1081"/>
      <c r="BX321" s="1081"/>
      <c r="BY321" s="1081"/>
      <c r="BZ321" s="1081"/>
      <c r="CA321" s="1081"/>
      <c r="CB321" s="1081"/>
      <c r="CC321" s="1081"/>
      <c r="CD321" s="1081"/>
      <c r="CE321" s="1081"/>
      <c r="CF321" s="1081"/>
      <c r="CG321" s="1081"/>
      <c r="CH321" s="1081"/>
      <c r="CI321" s="1081"/>
      <c r="CJ321" s="1081"/>
      <c r="CK321" s="1081"/>
      <c r="CL321" s="1081"/>
      <c r="CM321" s="1123"/>
      <c r="CN321" s="1123"/>
    </row>
    <row r="322" spans="2:92" x14ac:dyDescent="0.2">
      <c r="B322" s="1080"/>
      <c r="I322" s="1081"/>
      <c r="J322" s="1081"/>
      <c r="K322" s="1081"/>
      <c r="L322" s="1081"/>
      <c r="M322" s="1081"/>
      <c r="N322" s="1081"/>
      <c r="O322" s="1081"/>
      <c r="P322" s="1081"/>
      <c r="Q322" s="1081"/>
      <c r="R322" s="1081"/>
      <c r="S322" s="1081"/>
      <c r="T322" s="1081"/>
      <c r="U322" s="1081"/>
      <c r="V322" s="1081"/>
      <c r="W322" s="1081"/>
      <c r="X322" s="1081"/>
      <c r="Y322" s="1081"/>
      <c r="Z322" s="1081"/>
      <c r="AA322" s="1081"/>
      <c r="AB322" s="1123"/>
      <c r="AC322" s="1123"/>
      <c r="AD322" s="1123"/>
      <c r="AE322" s="1123"/>
      <c r="AF322" s="1081"/>
      <c r="AG322" s="1081"/>
      <c r="AH322" s="1081"/>
      <c r="AI322" s="1081"/>
      <c r="AJ322" s="1081"/>
      <c r="AK322" s="1081"/>
      <c r="AL322" s="1081"/>
      <c r="AM322" s="1081"/>
      <c r="AN322" s="1081"/>
      <c r="AO322" s="1081"/>
      <c r="AP322" s="1081"/>
      <c r="AQ322" s="1081"/>
      <c r="AR322" s="1081"/>
      <c r="AS322" s="1081"/>
      <c r="AT322" s="1081"/>
      <c r="AU322" s="1081"/>
      <c r="AV322" s="1081"/>
      <c r="AW322" s="1081"/>
      <c r="AX322" s="1082"/>
      <c r="AY322" s="1081"/>
      <c r="AZ322" s="1081"/>
      <c r="BA322" s="1081"/>
      <c r="BB322" s="1081"/>
      <c r="BC322" s="1081"/>
      <c r="BD322" s="1081"/>
      <c r="BE322" s="1081"/>
      <c r="BF322" s="1081"/>
      <c r="BG322" s="1081"/>
      <c r="BH322" s="1081"/>
      <c r="BI322" s="1081"/>
      <c r="BJ322" s="1081"/>
      <c r="BK322" s="1081"/>
      <c r="BL322" s="1081"/>
      <c r="BM322" s="1081"/>
      <c r="BN322" s="1081"/>
      <c r="BO322" s="1081"/>
      <c r="BP322" s="1081"/>
      <c r="BQ322" s="1081"/>
      <c r="BR322" s="1081"/>
      <c r="BS322" s="1123"/>
      <c r="BT322" s="1081"/>
      <c r="BU322" s="1081"/>
      <c r="BV322" s="1081"/>
      <c r="BW322" s="1081"/>
      <c r="BX322" s="1081"/>
      <c r="BY322" s="1081"/>
      <c r="BZ322" s="1081"/>
      <c r="CA322" s="1081"/>
      <c r="CB322" s="1081"/>
      <c r="CC322" s="1081"/>
      <c r="CD322" s="1081"/>
      <c r="CE322" s="1081"/>
      <c r="CF322" s="1081"/>
      <c r="CG322" s="1081"/>
      <c r="CH322" s="1081"/>
      <c r="CI322" s="1081"/>
      <c r="CJ322" s="1081"/>
      <c r="CK322" s="1081"/>
      <c r="CL322" s="1081"/>
      <c r="CM322" s="1123"/>
      <c r="CN322" s="1123"/>
    </row>
    <row r="323" spans="2:92" x14ac:dyDescent="0.2">
      <c r="B323" s="1080"/>
      <c r="I323" s="1081"/>
      <c r="J323" s="1081"/>
      <c r="K323" s="1081"/>
      <c r="L323" s="1081"/>
      <c r="M323" s="1081"/>
      <c r="N323" s="1081"/>
      <c r="O323" s="1081"/>
      <c r="P323" s="1081"/>
      <c r="Q323" s="1081"/>
      <c r="R323" s="1081"/>
      <c r="S323" s="1081"/>
      <c r="T323" s="1081"/>
      <c r="U323" s="1081"/>
      <c r="V323" s="1081"/>
      <c r="W323" s="1081"/>
      <c r="X323" s="1081"/>
      <c r="Y323" s="1081"/>
      <c r="Z323" s="1081"/>
      <c r="AA323" s="1081"/>
      <c r="AB323" s="1123"/>
      <c r="AC323" s="1123"/>
      <c r="AD323" s="1123"/>
      <c r="AE323" s="1123"/>
      <c r="AF323" s="1081"/>
      <c r="AG323" s="1081"/>
      <c r="AH323" s="1081"/>
      <c r="AI323" s="1081"/>
      <c r="AJ323" s="1081"/>
      <c r="AK323" s="1081"/>
      <c r="AL323" s="1081"/>
      <c r="AM323" s="1081"/>
      <c r="AN323" s="1081"/>
      <c r="AO323" s="1081"/>
      <c r="AP323" s="1081"/>
      <c r="AQ323" s="1081"/>
      <c r="AR323" s="1081"/>
      <c r="AS323" s="1081"/>
      <c r="AT323" s="1081"/>
      <c r="AU323" s="1081"/>
      <c r="AV323" s="1081"/>
      <c r="AW323" s="1081"/>
      <c r="AX323" s="1082"/>
      <c r="AY323" s="1081"/>
      <c r="AZ323" s="1081"/>
      <c r="BA323" s="1081"/>
      <c r="BB323" s="1081"/>
      <c r="BC323" s="1081"/>
      <c r="BD323" s="1081"/>
      <c r="BE323" s="1081"/>
      <c r="BF323" s="1081"/>
      <c r="BG323" s="1081"/>
      <c r="BH323" s="1081"/>
      <c r="BI323" s="1081"/>
      <c r="BJ323" s="1081"/>
      <c r="BK323" s="1081"/>
      <c r="BL323" s="1081"/>
      <c r="BM323" s="1081"/>
      <c r="BN323" s="1081"/>
      <c r="BO323" s="1081"/>
      <c r="BP323" s="1081"/>
      <c r="BQ323" s="1081"/>
      <c r="BR323" s="1081"/>
      <c r="BS323" s="1123"/>
      <c r="BT323" s="1081"/>
      <c r="BU323" s="1081"/>
      <c r="BV323" s="1081"/>
      <c r="BW323" s="1081"/>
      <c r="BX323" s="1081"/>
      <c r="BY323" s="1081"/>
      <c r="BZ323" s="1081"/>
      <c r="CA323" s="1081"/>
      <c r="CB323" s="1081"/>
      <c r="CC323" s="1081"/>
      <c r="CD323" s="1081"/>
      <c r="CE323" s="1081"/>
      <c r="CF323" s="1081"/>
      <c r="CG323" s="1081"/>
      <c r="CH323" s="1081"/>
      <c r="CI323" s="1081"/>
      <c r="CJ323" s="1081"/>
      <c r="CK323" s="1081"/>
      <c r="CL323" s="1081"/>
      <c r="CM323" s="1123"/>
      <c r="CN323" s="1123"/>
    </row>
    <row r="324" spans="2:92" x14ac:dyDescent="0.2">
      <c r="B324" s="1080"/>
      <c r="I324" s="1081"/>
      <c r="J324" s="1081"/>
      <c r="K324" s="1081"/>
      <c r="L324" s="1081"/>
      <c r="M324" s="1081"/>
      <c r="N324" s="1081"/>
      <c r="O324" s="1081"/>
      <c r="P324" s="1081"/>
      <c r="Q324" s="1081"/>
      <c r="R324" s="1081"/>
      <c r="S324" s="1081"/>
      <c r="T324" s="1081"/>
      <c r="U324" s="1081"/>
      <c r="V324" s="1081"/>
      <c r="W324" s="1081"/>
      <c r="X324" s="1081"/>
      <c r="Y324" s="1081"/>
      <c r="Z324" s="1081"/>
      <c r="AA324" s="1081"/>
      <c r="AB324" s="1123"/>
      <c r="AC324" s="1123"/>
      <c r="AD324" s="1123"/>
      <c r="AE324" s="1123"/>
      <c r="AF324" s="1081"/>
      <c r="AG324" s="1081"/>
      <c r="AH324" s="1081"/>
      <c r="AI324" s="1081"/>
      <c r="AJ324" s="1081"/>
      <c r="AK324" s="1081"/>
      <c r="AL324" s="1081"/>
      <c r="AM324" s="1081"/>
      <c r="AN324" s="1081"/>
      <c r="AO324" s="1081"/>
      <c r="AP324" s="1081"/>
      <c r="AQ324" s="1081"/>
      <c r="AR324" s="1081"/>
      <c r="AS324" s="1081"/>
      <c r="AT324" s="1081"/>
      <c r="AU324" s="1081"/>
      <c r="AV324" s="1081"/>
      <c r="AW324" s="1081"/>
      <c r="AX324" s="1082"/>
      <c r="AY324" s="1081"/>
      <c r="AZ324" s="1081"/>
      <c r="BA324" s="1081"/>
      <c r="BB324" s="1081"/>
      <c r="BC324" s="1081"/>
      <c r="BD324" s="1081"/>
      <c r="BE324" s="1081"/>
      <c r="BF324" s="1081"/>
      <c r="BG324" s="1081"/>
      <c r="BH324" s="1081"/>
      <c r="BI324" s="1081"/>
      <c r="BJ324" s="1081"/>
      <c r="BK324" s="1081"/>
      <c r="BL324" s="1081"/>
      <c r="BM324" s="1081"/>
      <c r="BN324" s="1081"/>
      <c r="BO324" s="1081"/>
      <c r="BP324" s="1081"/>
      <c r="BQ324" s="1081"/>
      <c r="BR324" s="1081"/>
      <c r="BS324" s="1123"/>
      <c r="BT324" s="1081"/>
      <c r="BU324" s="1081"/>
      <c r="BV324" s="1081"/>
      <c r="BW324" s="1081"/>
      <c r="BX324" s="1081"/>
      <c r="BY324" s="1081"/>
      <c r="BZ324" s="1081"/>
      <c r="CA324" s="1081"/>
      <c r="CB324" s="1081"/>
      <c r="CC324" s="1081"/>
      <c r="CD324" s="1081"/>
      <c r="CE324" s="1081"/>
      <c r="CF324" s="1081"/>
      <c r="CG324" s="1081"/>
      <c r="CH324" s="1081"/>
      <c r="CI324" s="1081"/>
      <c r="CJ324" s="1081"/>
      <c r="CK324" s="1081"/>
      <c r="CL324" s="1081"/>
      <c r="CM324" s="1123"/>
      <c r="CN324" s="1123"/>
    </row>
    <row r="325" spans="2:92" x14ac:dyDescent="0.2">
      <c r="B325" s="1080"/>
      <c r="I325" s="1081"/>
      <c r="J325" s="1081"/>
      <c r="K325" s="1081"/>
      <c r="L325" s="1081"/>
      <c r="M325" s="1081"/>
      <c r="N325" s="1081"/>
      <c r="O325" s="1081"/>
      <c r="P325" s="1081"/>
      <c r="Q325" s="1081"/>
      <c r="R325" s="1081"/>
      <c r="S325" s="1081"/>
      <c r="T325" s="1081"/>
      <c r="U325" s="1081"/>
      <c r="V325" s="1081"/>
      <c r="W325" s="1081"/>
      <c r="X325" s="1081"/>
      <c r="Y325" s="1081"/>
      <c r="Z325" s="1081"/>
      <c r="AA325" s="1081"/>
      <c r="AB325" s="1123"/>
      <c r="AC325" s="1123"/>
      <c r="AD325" s="1123"/>
      <c r="AE325" s="1123"/>
      <c r="AF325" s="1081"/>
      <c r="AG325" s="1081"/>
      <c r="AH325" s="1081"/>
      <c r="AI325" s="1081"/>
      <c r="AJ325" s="1081"/>
      <c r="AK325" s="1081"/>
      <c r="AL325" s="1081"/>
      <c r="AM325" s="1081"/>
      <c r="AN325" s="1081"/>
      <c r="AO325" s="1081"/>
      <c r="AP325" s="1081"/>
      <c r="AQ325" s="1081"/>
      <c r="AR325" s="1081"/>
      <c r="AS325" s="1081"/>
      <c r="AT325" s="1081"/>
      <c r="AU325" s="1081"/>
      <c r="AV325" s="1081"/>
      <c r="AW325" s="1081"/>
      <c r="AX325" s="1082"/>
      <c r="AY325" s="1081"/>
      <c r="AZ325" s="1081"/>
      <c r="BA325" s="1081"/>
      <c r="BB325" s="1081"/>
      <c r="BC325" s="1081"/>
      <c r="BD325" s="1081"/>
      <c r="BE325" s="1081"/>
      <c r="BF325" s="1081"/>
      <c r="BG325" s="1081"/>
      <c r="BH325" s="1081"/>
      <c r="BI325" s="1081"/>
      <c r="BJ325" s="1081"/>
      <c r="BK325" s="1081"/>
      <c r="BL325" s="1081"/>
      <c r="BM325" s="1081"/>
      <c r="BN325" s="1081"/>
      <c r="BO325" s="1081"/>
      <c r="BP325" s="1081"/>
      <c r="BQ325" s="1081"/>
      <c r="BR325" s="1081"/>
      <c r="BS325" s="1123"/>
      <c r="BT325" s="1081"/>
      <c r="BU325" s="1081"/>
      <c r="BV325" s="1081"/>
      <c r="BW325" s="1081"/>
      <c r="BX325" s="1081"/>
      <c r="BY325" s="1081"/>
      <c r="BZ325" s="1081"/>
      <c r="CA325" s="1081"/>
      <c r="CB325" s="1081"/>
      <c r="CC325" s="1081"/>
      <c r="CD325" s="1081"/>
      <c r="CE325" s="1081"/>
      <c r="CF325" s="1081"/>
      <c r="CG325" s="1081"/>
      <c r="CH325" s="1081"/>
      <c r="CI325" s="1081"/>
      <c r="CJ325" s="1081"/>
      <c r="CK325" s="1081"/>
      <c r="CL325" s="1081"/>
      <c r="CM325" s="1123"/>
      <c r="CN325" s="1123"/>
    </row>
    <row r="326" spans="2:92" x14ac:dyDescent="0.2">
      <c r="B326" s="1080"/>
      <c r="I326" s="1081"/>
      <c r="J326" s="1081"/>
      <c r="K326" s="1081"/>
      <c r="L326" s="1081"/>
      <c r="M326" s="1081"/>
      <c r="N326" s="1081"/>
      <c r="O326" s="1081"/>
      <c r="P326" s="1081"/>
      <c r="Q326" s="1081"/>
      <c r="R326" s="1081"/>
      <c r="S326" s="1081"/>
      <c r="T326" s="1081"/>
      <c r="U326" s="1081"/>
      <c r="V326" s="1081"/>
      <c r="W326" s="1081"/>
      <c r="X326" s="1081"/>
      <c r="Y326" s="1081"/>
      <c r="Z326" s="1081"/>
      <c r="AA326" s="1081"/>
      <c r="AB326" s="1123"/>
      <c r="AC326" s="1123"/>
      <c r="AD326" s="1123"/>
      <c r="AE326" s="1123"/>
      <c r="AF326" s="1081"/>
      <c r="AG326" s="1081"/>
      <c r="AH326" s="1081"/>
      <c r="AI326" s="1081"/>
      <c r="AJ326" s="1081"/>
      <c r="AK326" s="1081"/>
      <c r="AL326" s="1081"/>
      <c r="AM326" s="1081"/>
      <c r="AN326" s="1081"/>
      <c r="AO326" s="1081"/>
      <c r="AP326" s="1081"/>
      <c r="AQ326" s="1081"/>
      <c r="AR326" s="1081"/>
      <c r="AS326" s="1081"/>
      <c r="AT326" s="1081"/>
      <c r="AU326" s="1081"/>
      <c r="AV326" s="1081"/>
      <c r="AW326" s="1081"/>
      <c r="AX326" s="1082"/>
      <c r="AY326" s="1081"/>
      <c r="AZ326" s="1081"/>
      <c r="BA326" s="1081"/>
      <c r="BB326" s="1081"/>
      <c r="BC326" s="1081"/>
      <c r="BD326" s="1081"/>
      <c r="BE326" s="1081"/>
      <c r="BF326" s="1081"/>
      <c r="BG326" s="1081"/>
      <c r="BH326" s="1081"/>
      <c r="BI326" s="1081"/>
      <c r="BJ326" s="1081"/>
      <c r="BK326" s="1081"/>
      <c r="BL326" s="1081"/>
      <c r="BM326" s="1081"/>
      <c r="BN326" s="1081"/>
      <c r="BO326" s="1081"/>
      <c r="BP326" s="1081"/>
      <c r="BQ326" s="1081"/>
      <c r="BR326" s="1081"/>
      <c r="BS326" s="1123"/>
      <c r="BT326" s="1081"/>
      <c r="BU326" s="1081"/>
      <c r="BV326" s="1081"/>
      <c r="BW326" s="1081"/>
      <c r="BX326" s="1081"/>
      <c r="BY326" s="1081"/>
      <c r="BZ326" s="1081"/>
      <c r="CA326" s="1081"/>
      <c r="CB326" s="1081"/>
      <c r="CC326" s="1081"/>
      <c r="CD326" s="1081"/>
      <c r="CE326" s="1081"/>
      <c r="CF326" s="1081"/>
      <c r="CG326" s="1081"/>
      <c r="CH326" s="1081"/>
      <c r="CI326" s="1081"/>
      <c r="CJ326" s="1081"/>
      <c r="CK326" s="1081"/>
      <c r="CL326" s="1081"/>
      <c r="CM326" s="1123"/>
      <c r="CN326" s="1123"/>
    </row>
    <row r="327" spans="2:92" x14ac:dyDescent="0.2">
      <c r="B327" s="1080"/>
      <c r="I327" s="1081"/>
      <c r="J327" s="1081"/>
      <c r="K327" s="1081"/>
      <c r="L327" s="1081"/>
      <c r="M327" s="1081"/>
      <c r="N327" s="1081"/>
      <c r="O327" s="1081"/>
      <c r="P327" s="1081"/>
      <c r="Q327" s="1081"/>
      <c r="R327" s="1081"/>
      <c r="S327" s="1081"/>
      <c r="T327" s="1081"/>
      <c r="U327" s="1081"/>
      <c r="V327" s="1081"/>
      <c r="W327" s="1081"/>
      <c r="X327" s="1081"/>
      <c r="Y327" s="1081"/>
      <c r="Z327" s="1081"/>
      <c r="AA327" s="1081"/>
      <c r="AB327" s="1123"/>
      <c r="AC327" s="1123"/>
      <c r="AD327" s="1123"/>
      <c r="AE327" s="1123"/>
      <c r="AF327" s="1081"/>
      <c r="AG327" s="1081"/>
      <c r="AH327" s="1081"/>
      <c r="AI327" s="1081"/>
      <c r="AJ327" s="1081"/>
      <c r="AK327" s="1081"/>
      <c r="AL327" s="1081"/>
      <c r="AM327" s="1081"/>
      <c r="AN327" s="1081"/>
      <c r="AO327" s="1081"/>
      <c r="AP327" s="1081"/>
      <c r="AQ327" s="1081"/>
      <c r="AR327" s="1081"/>
      <c r="AS327" s="1081"/>
      <c r="AT327" s="1081"/>
      <c r="AU327" s="1081"/>
      <c r="AV327" s="1081"/>
      <c r="AW327" s="1081"/>
      <c r="AX327" s="1082"/>
      <c r="AY327" s="1081"/>
      <c r="AZ327" s="1081"/>
      <c r="BA327" s="1081"/>
      <c r="BB327" s="1081"/>
      <c r="BC327" s="1081"/>
      <c r="BD327" s="1081"/>
      <c r="BE327" s="1081"/>
      <c r="BF327" s="1081"/>
      <c r="BG327" s="1081"/>
      <c r="BH327" s="1081"/>
      <c r="BI327" s="1081"/>
      <c r="BJ327" s="1081"/>
      <c r="BK327" s="1081"/>
      <c r="BL327" s="1081"/>
      <c r="BM327" s="1081"/>
      <c r="BN327" s="1081"/>
      <c r="BO327" s="1081"/>
      <c r="BP327" s="1081"/>
      <c r="BQ327" s="1081"/>
      <c r="BR327" s="1081"/>
      <c r="BS327" s="1123"/>
      <c r="BT327" s="1081"/>
      <c r="BU327" s="1081"/>
      <c r="BV327" s="1081"/>
      <c r="BW327" s="1081"/>
      <c r="BX327" s="1081"/>
      <c r="BY327" s="1081"/>
      <c r="BZ327" s="1081"/>
      <c r="CA327" s="1081"/>
      <c r="CB327" s="1081"/>
      <c r="CC327" s="1081"/>
      <c r="CD327" s="1081"/>
      <c r="CE327" s="1081"/>
      <c r="CF327" s="1081"/>
      <c r="CG327" s="1081"/>
      <c r="CH327" s="1081"/>
      <c r="CI327" s="1081"/>
      <c r="CJ327" s="1081"/>
      <c r="CK327" s="1081"/>
      <c r="CL327" s="1081"/>
      <c r="CM327" s="1123"/>
      <c r="CN327" s="1123"/>
    </row>
    <row r="328" spans="2:92" x14ac:dyDescent="0.2">
      <c r="B328" s="1080"/>
      <c r="I328" s="1081"/>
      <c r="J328" s="1081"/>
      <c r="K328" s="1081"/>
      <c r="L328" s="1081"/>
      <c r="M328" s="1081"/>
      <c r="N328" s="1081"/>
      <c r="O328" s="1081"/>
      <c r="P328" s="1081"/>
      <c r="Q328" s="1081"/>
      <c r="R328" s="1081"/>
      <c r="S328" s="1081"/>
      <c r="T328" s="1081"/>
      <c r="U328" s="1081"/>
      <c r="V328" s="1081"/>
      <c r="W328" s="1081"/>
      <c r="X328" s="1081"/>
      <c r="Y328" s="1081"/>
      <c r="Z328" s="1081"/>
      <c r="AA328" s="1081"/>
      <c r="AB328" s="1123"/>
      <c r="AC328" s="1123"/>
      <c r="AD328" s="1123"/>
      <c r="AE328" s="1123"/>
      <c r="AF328" s="1081"/>
      <c r="AG328" s="1081"/>
      <c r="AH328" s="1081"/>
      <c r="AI328" s="1081"/>
      <c r="AJ328" s="1081"/>
      <c r="AK328" s="1081"/>
      <c r="AL328" s="1081"/>
      <c r="AM328" s="1081"/>
      <c r="AN328" s="1081"/>
      <c r="AO328" s="1081"/>
      <c r="AP328" s="1081"/>
      <c r="AQ328" s="1081"/>
      <c r="AR328" s="1081"/>
      <c r="AS328" s="1081"/>
      <c r="AT328" s="1081"/>
      <c r="AU328" s="1081"/>
      <c r="AV328" s="1081"/>
      <c r="AW328" s="1081"/>
      <c r="AX328" s="1082"/>
      <c r="AY328" s="1081"/>
      <c r="AZ328" s="1081"/>
      <c r="BA328" s="1081"/>
      <c r="BB328" s="1081"/>
      <c r="BC328" s="1081"/>
      <c r="BD328" s="1081"/>
      <c r="BE328" s="1081"/>
      <c r="BF328" s="1081"/>
      <c r="BG328" s="1081"/>
      <c r="BH328" s="1081"/>
      <c r="BI328" s="1081"/>
      <c r="BJ328" s="1081"/>
      <c r="BK328" s="1081"/>
      <c r="BL328" s="1081"/>
      <c r="BM328" s="1081"/>
      <c r="BN328" s="1081"/>
      <c r="BO328" s="1081"/>
      <c r="BP328" s="1081"/>
      <c r="BQ328" s="1081"/>
      <c r="BR328" s="1081"/>
      <c r="BS328" s="1123"/>
      <c r="BT328" s="1081"/>
      <c r="BU328" s="1081"/>
      <c r="BV328" s="1081"/>
      <c r="BW328" s="1081"/>
      <c r="BX328" s="1081"/>
      <c r="BY328" s="1081"/>
      <c r="BZ328" s="1081"/>
      <c r="CA328" s="1081"/>
      <c r="CB328" s="1081"/>
      <c r="CC328" s="1081"/>
      <c r="CD328" s="1081"/>
      <c r="CE328" s="1081"/>
      <c r="CF328" s="1081"/>
      <c r="CG328" s="1081"/>
      <c r="CH328" s="1081"/>
      <c r="CI328" s="1081"/>
      <c r="CJ328" s="1081"/>
      <c r="CK328" s="1081"/>
      <c r="CL328" s="1081"/>
      <c r="CM328" s="1123"/>
      <c r="CN328" s="1123"/>
    </row>
    <row r="329" spans="2:92" x14ac:dyDescent="0.2">
      <c r="B329" s="1080"/>
      <c r="I329" s="1081"/>
      <c r="J329" s="1081"/>
      <c r="K329" s="1081"/>
      <c r="L329" s="1081"/>
      <c r="M329" s="1081"/>
      <c r="N329" s="1081"/>
      <c r="O329" s="1081"/>
      <c r="P329" s="1081"/>
      <c r="Q329" s="1081"/>
      <c r="R329" s="1081"/>
      <c r="S329" s="1081"/>
      <c r="T329" s="1081"/>
      <c r="U329" s="1081"/>
      <c r="V329" s="1081"/>
      <c r="W329" s="1081"/>
      <c r="X329" s="1081"/>
      <c r="Y329" s="1081"/>
      <c r="Z329" s="1081"/>
      <c r="AA329" s="1081"/>
      <c r="AB329" s="1123"/>
      <c r="AC329" s="1123"/>
      <c r="AD329" s="1123"/>
      <c r="AE329" s="1123"/>
      <c r="AF329" s="1081"/>
      <c r="AG329" s="1081"/>
      <c r="AH329" s="1081"/>
      <c r="AI329" s="1081"/>
      <c r="AJ329" s="1081"/>
      <c r="AK329" s="1081"/>
      <c r="AL329" s="1081"/>
      <c r="AM329" s="1081"/>
      <c r="AN329" s="1081"/>
      <c r="AO329" s="1081"/>
      <c r="AP329" s="1081"/>
      <c r="AQ329" s="1081"/>
      <c r="AR329" s="1081"/>
      <c r="AS329" s="1081"/>
      <c r="AT329" s="1081"/>
      <c r="AU329" s="1081"/>
      <c r="AV329" s="1081"/>
      <c r="AW329" s="1081"/>
      <c r="AX329" s="1082"/>
      <c r="AY329" s="1081"/>
      <c r="AZ329" s="1081"/>
      <c r="BA329" s="1081"/>
      <c r="BB329" s="1081"/>
      <c r="BC329" s="1081"/>
      <c r="BD329" s="1081"/>
      <c r="BE329" s="1081"/>
      <c r="BF329" s="1081"/>
      <c r="BG329" s="1081"/>
      <c r="BH329" s="1081"/>
      <c r="BI329" s="1081"/>
      <c r="BJ329" s="1081"/>
      <c r="BK329" s="1081"/>
      <c r="BL329" s="1081"/>
      <c r="BM329" s="1081"/>
      <c r="BN329" s="1081"/>
      <c r="BO329" s="1081"/>
      <c r="BP329" s="1081"/>
      <c r="BQ329" s="1081"/>
      <c r="BR329" s="1081"/>
      <c r="BS329" s="1123"/>
      <c r="BT329" s="1081"/>
      <c r="BU329" s="1081"/>
      <c r="BV329" s="1081"/>
      <c r="BW329" s="1081"/>
      <c r="BX329" s="1081"/>
      <c r="BY329" s="1081"/>
      <c r="BZ329" s="1081"/>
      <c r="CA329" s="1081"/>
      <c r="CB329" s="1081"/>
      <c r="CC329" s="1081"/>
      <c r="CD329" s="1081"/>
      <c r="CE329" s="1081"/>
      <c r="CF329" s="1081"/>
      <c r="CG329" s="1081"/>
      <c r="CH329" s="1081"/>
      <c r="CI329" s="1081"/>
      <c r="CJ329" s="1081"/>
      <c r="CK329" s="1081"/>
      <c r="CL329" s="1081"/>
      <c r="CM329" s="1123"/>
      <c r="CN329" s="1123"/>
    </row>
    <row r="330" spans="2:92" x14ac:dyDescent="0.2">
      <c r="B330" s="1080"/>
      <c r="I330" s="1081"/>
      <c r="J330" s="1081"/>
      <c r="K330" s="1081"/>
      <c r="L330" s="1081"/>
      <c r="M330" s="1081"/>
      <c r="N330" s="1081"/>
      <c r="O330" s="1081"/>
      <c r="P330" s="1081"/>
      <c r="Q330" s="1081"/>
      <c r="R330" s="1081"/>
      <c r="S330" s="1081"/>
      <c r="T330" s="1081"/>
      <c r="U330" s="1081"/>
      <c r="V330" s="1081"/>
      <c r="W330" s="1081"/>
      <c r="X330" s="1081"/>
      <c r="Y330" s="1081"/>
      <c r="Z330" s="1081"/>
      <c r="AA330" s="1081"/>
      <c r="AB330" s="1123"/>
      <c r="AC330" s="1123"/>
      <c r="AD330" s="1123"/>
      <c r="AE330" s="1123"/>
      <c r="AF330" s="1081"/>
      <c r="AG330" s="1081"/>
      <c r="AH330" s="1081"/>
      <c r="AI330" s="1081"/>
      <c r="AJ330" s="1081"/>
      <c r="AK330" s="1081"/>
      <c r="AL330" s="1081"/>
      <c r="AM330" s="1081"/>
      <c r="AN330" s="1081"/>
      <c r="AO330" s="1081"/>
      <c r="AP330" s="1081"/>
      <c r="AQ330" s="1081"/>
      <c r="AR330" s="1081"/>
      <c r="AS330" s="1081"/>
      <c r="AT330" s="1081"/>
      <c r="AU330" s="1081"/>
      <c r="AV330" s="1081"/>
      <c r="AW330" s="1081"/>
      <c r="AX330" s="1082"/>
      <c r="AY330" s="1081"/>
      <c r="AZ330" s="1081"/>
      <c r="BA330" s="1081"/>
      <c r="BB330" s="1081"/>
      <c r="BC330" s="1081"/>
      <c r="BD330" s="1081"/>
      <c r="BE330" s="1081"/>
      <c r="BF330" s="1081"/>
      <c r="BG330" s="1081"/>
      <c r="BH330" s="1081"/>
      <c r="BI330" s="1081"/>
      <c r="BJ330" s="1081"/>
      <c r="BK330" s="1081"/>
      <c r="BL330" s="1081"/>
      <c r="BM330" s="1081"/>
      <c r="BN330" s="1081"/>
      <c r="BO330" s="1081"/>
      <c r="BP330" s="1081"/>
      <c r="BQ330" s="1081"/>
      <c r="BR330" s="1081"/>
      <c r="BS330" s="1123"/>
      <c r="BT330" s="1081"/>
      <c r="BU330" s="1081"/>
      <c r="BV330" s="1081"/>
      <c r="BW330" s="1081"/>
      <c r="BX330" s="1081"/>
      <c r="BY330" s="1081"/>
      <c r="BZ330" s="1081"/>
      <c r="CA330" s="1081"/>
      <c r="CB330" s="1081"/>
      <c r="CC330" s="1081"/>
      <c r="CD330" s="1081"/>
      <c r="CE330" s="1081"/>
      <c r="CF330" s="1081"/>
      <c r="CG330" s="1081"/>
      <c r="CH330" s="1081"/>
      <c r="CI330" s="1081"/>
      <c r="CJ330" s="1081"/>
      <c r="CK330" s="1081"/>
      <c r="CL330" s="1081"/>
      <c r="CM330" s="1123"/>
      <c r="CN330" s="1123"/>
    </row>
    <row r="331" spans="2:92" x14ac:dyDescent="0.2">
      <c r="B331" s="1080"/>
      <c r="I331" s="1081"/>
      <c r="J331" s="1081"/>
      <c r="K331" s="1081"/>
      <c r="L331" s="1081"/>
      <c r="M331" s="1081"/>
      <c r="N331" s="1081"/>
      <c r="O331" s="1081"/>
      <c r="P331" s="1081"/>
      <c r="Q331" s="1081"/>
      <c r="R331" s="1081"/>
      <c r="S331" s="1081"/>
      <c r="T331" s="1081"/>
      <c r="U331" s="1081"/>
      <c r="V331" s="1081"/>
      <c r="W331" s="1081"/>
      <c r="X331" s="1081"/>
      <c r="Y331" s="1081"/>
      <c r="Z331" s="1081"/>
      <c r="AA331" s="1081"/>
      <c r="AB331" s="1123"/>
      <c r="AC331" s="1123"/>
      <c r="AD331" s="1123"/>
      <c r="AE331" s="1123"/>
      <c r="AF331" s="1081"/>
      <c r="AG331" s="1081"/>
      <c r="AH331" s="1081"/>
      <c r="AI331" s="1081"/>
      <c r="AJ331" s="1081"/>
      <c r="AK331" s="1081"/>
      <c r="AL331" s="1081"/>
      <c r="AM331" s="1081"/>
      <c r="AN331" s="1081"/>
      <c r="AO331" s="1081"/>
      <c r="AP331" s="1081"/>
      <c r="AQ331" s="1081"/>
      <c r="AR331" s="1081"/>
      <c r="AS331" s="1081"/>
      <c r="AT331" s="1081"/>
      <c r="AU331" s="1081"/>
      <c r="AV331" s="1081"/>
      <c r="AW331" s="1081"/>
      <c r="AX331" s="1082"/>
      <c r="AY331" s="1081"/>
      <c r="AZ331" s="1081"/>
      <c r="BA331" s="1081"/>
      <c r="BB331" s="1081"/>
      <c r="BC331" s="1081"/>
      <c r="BD331" s="1081"/>
      <c r="BE331" s="1081"/>
      <c r="BF331" s="1081"/>
      <c r="BG331" s="1081"/>
      <c r="BH331" s="1081"/>
      <c r="BI331" s="1081"/>
      <c r="BJ331" s="1081"/>
      <c r="BK331" s="1081"/>
      <c r="BL331" s="1081"/>
      <c r="BM331" s="1081"/>
      <c r="BN331" s="1081"/>
      <c r="BO331" s="1081"/>
      <c r="BP331" s="1081"/>
      <c r="BQ331" s="1081"/>
      <c r="BR331" s="1081"/>
      <c r="BS331" s="1123"/>
      <c r="BT331" s="1081"/>
      <c r="BU331" s="1081"/>
      <c r="BV331" s="1081"/>
      <c r="BW331" s="1081"/>
      <c r="BX331" s="1081"/>
      <c r="BY331" s="1081"/>
      <c r="BZ331" s="1081"/>
      <c r="CA331" s="1081"/>
      <c r="CB331" s="1081"/>
      <c r="CC331" s="1081"/>
      <c r="CD331" s="1081"/>
      <c r="CE331" s="1081"/>
      <c r="CF331" s="1081"/>
      <c r="CG331" s="1081"/>
      <c r="CH331" s="1081"/>
      <c r="CI331" s="1081"/>
      <c r="CJ331" s="1081"/>
      <c r="CK331" s="1081"/>
      <c r="CL331" s="1081"/>
      <c r="CM331" s="1123"/>
      <c r="CN331" s="1123"/>
    </row>
    <row r="332" spans="2:92" x14ac:dyDescent="0.2">
      <c r="B332" s="1080"/>
      <c r="I332" s="1081"/>
      <c r="J332" s="1081"/>
      <c r="K332" s="1081"/>
      <c r="L332" s="1081"/>
      <c r="M332" s="1081"/>
      <c r="N332" s="1081"/>
      <c r="O332" s="1081"/>
      <c r="P332" s="1081"/>
      <c r="Q332" s="1081"/>
      <c r="R332" s="1081"/>
      <c r="S332" s="1081"/>
      <c r="T332" s="1081"/>
      <c r="U332" s="1081"/>
      <c r="V332" s="1081"/>
      <c r="W332" s="1081"/>
      <c r="X332" s="1081"/>
      <c r="Y332" s="1081"/>
      <c r="Z332" s="1081"/>
      <c r="AA332" s="1081"/>
      <c r="AB332" s="1123"/>
      <c r="AC332" s="1123"/>
      <c r="AD332" s="1123"/>
      <c r="AE332" s="1123"/>
      <c r="AF332" s="1081"/>
      <c r="AG332" s="1081"/>
      <c r="AH332" s="1081"/>
      <c r="AI332" s="1081"/>
      <c r="AJ332" s="1081"/>
      <c r="AK332" s="1081"/>
      <c r="AL332" s="1081"/>
      <c r="AM332" s="1081"/>
      <c r="AN332" s="1081"/>
      <c r="AO332" s="1081"/>
      <c r="AP332" s="1081"/>
      <c r="AQ332" s="1081"/>
      <c r="AR332" s="1081"/>
      <c r="AS332" s="1081"/>
      <c r="AT332" s="1081"/>
      <c r="AU332" s="1081"/>
      <c r="AV332" s="1081"/>
      <c r="AW332" s="1081"/>
      <c r="AX332" s="1082"/>
      <c r="AY332" s="1081"/>
      <c r="AZ332" s="1081"/>
      <c r="BA332" s="1081"/>
      <c r="BB332" s="1081"/>
      <c r="BC332" s="1081"/>
      <c r="BD332" s="1081"/>
      <c r="BE332" s="1081"/>
      <c r="BF332" s="1081"/>
      <c r="BG332" s="1081"/>
      <c r="BH332" s="1081"/>
      <c r="BI332" s="1081"/>
      <c r="BJ332" s="1081"/>
      <c r="BK332" s="1081"/>
      <c r="BL332" s="1081"/>
      <c r="BM332" s="1081"/>
      <c r="BN332" s="1081"/>
      <c r="BO332" s="1081"/>
      <c r="BP332" s="1081"/>
      <c r="BQ332" s="1081"/>
      <c r="BR332" s="1081"/>
      <c r="BS332" s="1123"/>
      <c r="BT332" s="1081"/>
      <c r="BU332" s="1081"/>
      <c r="BV332" s="1081"/>
      <c r="BW332" s="1081"/>
      <c r="BX332" s="1081"/>
      <c r="BY332" s="1081"/>
      <c r="BZ332" s="1081"/>
      <c r="CA332" s="1081"/>
      <c r="CB332" s="1081"/>
      <c r="CC332" s="1081"/>
      <c r="CD332" s="1081"/>
      <c r="CE332" s="1081"/>
      <c r="CF332" s="1081"/>
      <c r="CG332" s="1081"/>
      <c r="CH332" s="1081"/>
      <c r="CI332" s="1081"/>
      <c r="CJ332" s="1081"/>
      <c r="CK332" s="1081"/>
      <c r="CL332" s="1081"/>
      <c r="CM332" s="1123"/>
      <c r="CN332" s="1123"/>
    </row>
    <row r="333" spans="2:92" x14ac:dyDescent="0.2">
      <c r="B333" s="1080"/>
      <c r="I333" s="1081"/>
      <c r="J333" s="1081"/>
      <c r="K333" s="1081"/>
      <c r="L333" s="1081"/>
      <c r="M333" s="1081"/>
      <c r="N333" s="1081"/>
      <c r="O333" s="1081"/>
      <c r="P333" s="1081"/>
      <c r="Q333" s="1081"/>
      <c r="R333" s="1081"/>
      <c r="S333" s="1081"/>
      <c r="T333" s="1081"/>
      <c r="U333" s="1081"/>
      <c r="V333" s="1081"/>
      <c r="W333" s="1081"/>
      <c r="X333" s="1081"/>
      <c r="Y333" s="1081"/>
      <c r="Z333" s="1081"/>
      <c r="AA333" s="1081"/>
      <c r="AB333" s="1123"/>
      <c r="AC333" s="1123"/>
      <c r="AD333" s="1123"/>
      <c r="AE333" s="1123"/>
      <c r="AF333" s="1081"/>
      <c r="AG333" s="1081"/>
      <c r="AH333" s="1081"/>
      <c r="AI333" s="1081"/>
      <c r="AJ333" s="1081"/>
      <c r="AK333" s="1081"/>
      <c r="AL333" s="1081"/>
      <c r="AM333" s="1081"/>
      <c r="AN333" s="1081"/>
      <c r="AO333" s="1081"/>
      <c r="AP333" s="1081"/>
      <c r="AQ333" s="1081"/>
      <c r="AR333" s="1081"/>
      <c r="AS333" s="1081"/>
      <c r="AT333" s="1081"/>
      <c r="AU333" s="1081"/>
      <c r="AV333" s="1081"/>
      <c r="AW333" s="1081"/>
      <c r="AX333" s="1082"/>
      <c r="AY333" s="1081"/>
      <c r="AZ333" s="1081"/>
      <c r="BA333" s="1081"/>
      <c r="BB333" s="1081"/>
      <c r="BC333" s="1081"/>
      <c r="BD333" s="1081"/>
      <c r="BE333" s="1081"/>
      <c r="BF333" s="1081"/>
      <c r="BG333" s="1081"/>
      <c r="BH333" s="1081"/>
      <c r="BI333" s="1081"/>
      <c r="BJ333" s="1081"/>
      <c r="BK333" s="1081"/>
      <c r="BL333" s="1081"/>
      <c r="BM333" s="1081"/>
      <c r="BN333" s="1081"/>
      <c r="BO333" s="1081"/>
      <c r="BP333" s="1081"/>
      <c r="BQ333" s="1081"/>
      <c r="BR333" s="1081"/>
      <c r="BS333" s="1123"/>
      <c r="BT333" s="1081"/>
      <c r="BU333" s="1081"/>
      <c r="BV333" s="1081"/>
      <c r="BW333" s="1081"/>
      <c r="BX333" s="1081"/>
      <c r="BY333" s="1081"/>
      <c r="BZ333" s="1081"/>
      <c r="CA333" s="1081"/>
      <c r="CB333" s="1081"/>
      <c r="CC333" s="1081"/>
      <c r="CD333" s="1081"/>
      <c r="CE333" s="1081"/>
      <c r="CF333" s="1081"/>
      <c r="CG333" s="1081"/>
      <c r="CH333" s="1081"/>
      <c r="CI333" s="1081"/>
      <c r="CJ333" s="1081"/>
      <c r="CK333" s="1081"/>
      <c r="CL333" s="1081"/>
      <c r="CM333" s="1123"/>
      <c r="CN333" s="1123"/>
    </row>
    <row r="334" spans="2:92" x14ac:dyDescent="0.2">
      <c r="B334" s="1080"/>
      <c r="I334" s="1081"/>
      <c r="J334" s="1081"/>
      <c r="K334" s="1081"/>
      <c r="L334" s="1081"/>
      <c r="M334" s="1081"/>
      <c r="N334" s="1081"/>
      <c r="O334" s="1081"/>
      <c r="P334" s="1081"/>
      <c r="Q334" s="1081"/>
      <c r="R334" s="1081"/>
      <c r="S334" s="1081"/>
      <c r="T334" s="1081"/>
      <c r="U334" s="1081"/>
      <c r="V334" s="1081"/>
      <c r="W334" s="1081"/>
      <c r="X334" s="1081"/>
      <c r="Y334" s="1081"/>
      <c r="Z334" s="1081"/>
      <c r="AA334" s="1081"/>
      <c r="AB334" s="1123"/>
      <c r="AC334" s="1123"/>
      <c r="AD334" s="1123"/>
      <c r="AE334" s="1123"/>
      <c r="AF334" s="1081"/>
      <c r="AG334" s="1081"/>
      <c r="AH334" s="1081"/>
      <c r="AI334" s="1081"/>
      <c r="AJ334" s="1081"/>
      <c r="AK334" s="1081"/>
      <c r="AL334" s="1081"/>
      <c r="AM334" s="1081"/>
      <c r="AN334" s="1081"/>
      <c r="AO334" s="1081"/>
      <c r="AP334" s="1081"/>
      <c r="AQ334" s="1081"/>
      <c r="AR334" s="1081"/>
      <c r="AS334" s="1081"/>
      <c r="AT334" s="1081"/>
      <c r="AU334" s="1081"/>
      <c r="AV334" s="1081"/>
      <c r="AW334" s="1081"/>
      <c r="AX334" s="1082"/>
      <c r="AY334" s="1081"/>
      <c r="AZ334" s="1081"/>
      <c r="BA334" s="1081"/>
      <c r="BB334" s="1081"/>
      <c r="BC334" s="1081"/>
      <c r="BD334" s="1081"/>
      <c r="BE334" s="1081"/>
      <c r="BF334" s="1081"/>
      <c r="BG334" s="1081"/>
      <c r="BH334" s="1081"/>
      <c r="BI334" s="1081"/>
      <c r="BJ334" s="1081"/>
      <c r="BK334" s="1081"/>
      <c r="BL334" s="1081"/>
      <c r="BM334" s="1081"/>
      <c r="BN334" s="1081"/>
      <c r="BO334" s="1081"/>
      <c r="BP334" s="1081"/>
      <c r="BQ334" s="1081"/>
      <c r="BR334" s="1081"/>
      <c r="BS334" s="1123"/>
      <c r="BT334" s="1081"/>
      <c r="BU334" s="1081"/>
      <c r="BV334" s="1081"/>
      <c r="BW334" s="1081"/>
      <c r="BX334" s="1081"/>
      <c r="BY334" s="1081"/>
      <c r="BZ334" s="1081"/>
      <c r="CA334" s="1081"/>
      <c r="CB334" s="1081"/>
      <c r="CC334" s="1081"/>
      <c r="CD334" s="1081"/>
      <c r="CE334" s="1081"/>
      <c r="CF334" s="1081"/>
      <c r="CG334" s="1081"/>
      <c r="CH334" s="1081"/>
      <c r="CI334" s="1081"/>
      <c r="CJ334" s="1081"/>
      <c r="CK334" s="1081"/>
      <c r="CL334" s="1081"/>
      <c r="CM334" s="1123"/>
      <c r="CN334" s="1123"/>
    </row>
    <row r="335" spans="2:92" x14ac:dyDescent="0.2">
      <c r="B335" s="1080"/>
      <c r="I335" s="1081"/>
      <c r="J335" s="1081"/>
      <c r="K335" s="1081"/>
      <c r="L335" s="1081"/>
      <c r="M335" s="1081"/>
      <c r="N335" s="1081"/>
      <c r="O335" s="1081"/>
      <c r="P335" s="1081"/>
      <c r="Q335" s="1081"/>
      <c r="R335" s="1081"/>
      <c r="S335" s="1081"/>
      <c r="T335" s="1081"/>
      <c r="U335" s="1081"/>
      <c r="V335" s="1081"/>
      <c r="W335" s="1081"/>
      <c r="X335" s="1081"/>
      <c r="Y335" s="1081"/>
      <c r="Z335" s="1081"/>
      <c r="AA335" s="1081"/>
      <c r="AB335" s="1123"/>
      <c r="AC335" s="1123"/>
      <c r="AD335" s="1123"/>
      <c r="AE335" s="1123"/>
      <c r="AF335" s="1081"/>
      <c r="AG335" s="1081"/>
      <c r="AH335" s="1081"/>
      <c r="AI335" s="1081"/>
      <c r="AJ335" s="1081"/>
      <c r="AK335" s="1081"/>
      <c r="AL335" s="1081"/>
      <c r="AM335" s="1081"/>
      <c r="AN335" s="1081"/>
      <c r="AO335" s="1081"/>
      <c r="AP335" s="1081"/>
      <c r="AQ335" s="1081"/>
      <c r="AR335" s="1081"/>
      <c r="AS335" s="1081"/>
      <c r="AT335" s="1081"/>
      <c r="AU335" s="1081"/>
      <c r="AV335" s="1081"/>
      <c r="AW335" s="1081"/>
      <c r="AX335" s="1082"/>
      <c r="AY335" s="1081"/>
      <c r="AZ335" s="1081"/>
      <c r="BA335" s="1081"/>
      <c r="BB335" s="1081"/>
      <c r="BC335" s="1081"/>
      <c r="BD335" s="1081"/>
      <c r="BE335" s="1081"/>
      <c r="BF335" s="1081"/>
      <c r="BG335" s="1081"/>
      <c r="BH335" s="1081"/>
      <c r="BI335" s="1081"/>
      <c r="BJ335" s="1081"/>
      <c r="BK335" s="1081"/>
      <c r="BL335" s="1081"/>
      <c r="BM335" s="1081"/>
      <c r="BN335" s="1081"/>
      <c r="BO335" s="1081"/>
      <c r="BP335" s="1081"/>
      <c r="BQ335" s="1081"/>
      <c r="BR335" s="1081"/>
      <c r="BS335" s="1123"/>
      <c r="BT335" s="1081"/>
      <c r="BU335" s="1081"/>
      <c r="BV335" s="1081"/>
      <c r="BW335" s="1081"/>
      <c r="BX335" s="1081"/>
      <c r="BY335" s="1081"/>
      <c r="BZ335" s="1081"/>
      <c r="CA335" s="1081"/>
      <c r="CB335" s="1081"/>
      <c r="CC335" s="1081"/>
      <c r="CD335" s="1081"/>
      <c r="CE335" s="1081"/>
      <c r="CF335" s="1081"/>
      <c r="CG335" s="1081"/>
      <c r="CH335" s="1081"/>
      <c r="CI335" s="1081"/>
      <c r="CJ335" s="1081"/>
      <c r="CK335" s="1081"/>
      <c r="CL335" s="1081"/>
      <c r="CM335" s="1123"/>
      <c r="CN335" s="1123"/>
    </row>
    <row r="336" spans="2:92" x14ac:dyDescent="0.2">
      <c r="B336" s="1080"/>
      <c r="I336" s="1081"/>
      <c r="J336" s="1081"/>
      <c r="K336" s="1081"/>
      <c r="L336" s="1081"/>
      <c r="M336" s="1081"/>
      <c r="N336" s="1081"/>
      <c r="O336" s="1081"/>
      <c r="P336" s="1081"/>
      <c r="Q336" s="1081"/>
      <c r="R336" s="1081"/>
      <c r="S336" s="1081"/>
      <c r="T336" s="1081"/>
      <c r="U336" s="1081"/>
      <c r="V336" s="1081"/>
      <c r="W336" s="1081"/>
      <c r="X336" s="1081"/>
      <c r="Y336" s="1081"/>
      <c r="Z336" s="1081"/>
      <c r="AA336" s="1081"/>
      <c r="AB336" s="1123"/>
      <c r="AC336" s="1123"/>
      <c r="AD336" s="1123"/>
      <c r="AE336" s="1123"/>
      <c r="AF336" s="1081"/>
      <c r="AG336" s="1081"/>
      <c r="AH336" s="1081"/>
      <c r="AI336" s="1081"/>
      <c r="AJ336" s="1081"/>
      <c r="AK336" s="1081"/>
      <c r="AL336" s="1081"/>
      <c r="AM336" s="1081"/>
      <c r="AN336" s="1081"/>
      <c r="AO336" s="1081"/>
      <c r="AP336" s="1081"/>
      <c r="AQ336" s="1081"/>
      <c r="AR336" s="1081"/>
      <c r="AS336" s="1081"/>
      <c r="AT336" s="1081"/>
      <c r="AU336" s="1081"/>
      <c r="AV336" s="1081"/>
      <c r="AW336" s="1081"/>
      <c r="AX336" s="1082"/>
      <c r="AY336" s="1081"/>
      <c r="AZ336" s="1081"/>
      <c r="BA336" s="1081"/>
      <c r="BB336" s="1081"/>
      <c r="BC336" s="1081"/>
      <c r="BD336" s="1081"/>
      <c r="BE336" s="1081"/>
      <c r="BF336" s="1081"/>
      <c r="BG336" s="1081"/>
      <c r="BH336" s="1081"/>
      <c r="BI336" s="1081"/>
      <c r="BJ336" s="1081"/>
      <c r="BK336" s="1081"/>
      <c r="BL336" s="1081"/>
      <c r="BM336" s="1081"/>
      <c r="BN336" s="1081"/>
      <c r="BO336" s="1081"/>
      <c r="BP336" s="1081"/>
      <c r="BQ336" s="1081"/>
      <c r="BR336" s="1081"/>
      <c r="BS336" s="1123"/>
      <c r="BT336" s="1081"/>
      <c r="BU336" s="1081"/>
      <c r="BV336" s="1081"/>
      <c r="BW336" s="1081"/>
      <c r="BX336" s="1081"/>
      <c r="BY336" s="1081"/>
      <c r="BZ336" s="1081"/>
      <c r="CA336" s="1081"/>
      <c r="CB336" s="1081"/>
      <c r="CC336" s="1081"/>
      <c r="CD336" s="1081"/>
      <c r="CE336" s="1081"/>
      <c r="CF336" s="1081"/>
      <c r="CG336" s="1081"/>
      <c r="CH336" s="1081"/>
      <c r="CI336" s="1081"/>
      <c r="CJ336" s="1081"/>
      <c r="CK336" s="1081"/>
      <c r="CL336" s="1081"/>
      <c r="CM336" s="1123"/>
      <c r="CN336" s="1123"/>
    </row>
    <row r="337" spans="2:92" x14ac:dyDescent="0.2">
      <c r="B337" s="1080"/>
      <c r="I337" s="1081"/>
      <c r="J337" s="1081"/>
      <c r="K337" s="1081"/>
      <c r="L337" s="1081"/>
      <c r="M337" s="1081"/>
      <c r="N337" s="1081"/>
      <c r="O337" s="1081"/>
      <c r="P337" s="1081"/>
      <c r="Q337" s="1081"/>
      <c r="R337" s="1081"/>
      <c r="S337" s="1081"/>
      <c r="T337" s="1081"/>
      <c r="U337" s="1081"/>
      <c r="V337" s="1081"/>
      <c r="W337" s="1081"/>
      <c r="X337" s="1081"/>
      <c r="Y337" s="1081"/>
      <c r="Z337" s="1081"/>
      <c r="AA337" s="1081"/>
      <c r="AB337" s="1123"/>
      <c r="AC337" s="1123"/>
      <c r="AD337" s="1123"/>
      <c r="AE337" s="1123"/>
      <c r="AF337" s="1081"/>
      <c r="AG337" s="1081"/>
      <c r="AH337" s="1081"/>
      <c r="AI337" s="1081"/>
      <c r="AJ337" s="1081"/>
      <c r="AK337" s="1081"/>
      <c r="AL337" s="1081"/>
      <c r="AM337" s="1081"/>
      <c r="AN337" s="1081"/>
      <c r="AO337" s="1081"/>
      <c r="AP337" s="1081"/>
      <c r="AQ337" s="1081"/>
      <c r="AR337" s="1081"/>
      <c r="AS337" s="1081"/>
      <c r="AT337" s="1081"/>
      <c r="AU337" s="1081"/>
      <c r="AV337" s="1081"/>
      <c r="AW337" s="1081"/>
      <c r="AX337" s="1082"/>
      <c r="AY337" s="1081"/>
      <c r="AZ337" s="1081"/>
      <c r="BA337" s="1081"/>
      <c r="BB337" s="1081"/>
      <c r="BC337" s="1081"/>
      <c r="BD337" s="1081"/>
      <c r="BE337" s="1081"/>
      <c r="BF337" s="1081"/>
      <c r="BG337" s="1081"/>
      <c r="BH337" s="1081"/>
      <c r="BI337" s="1081"/>
      <c r="BJ337" s="1081"/>
      <c r="BK337" s="1081"/>
      <c r="BL337" s="1081"/>
      <c r="BM337" s="1081"/>
      <c r="BN337" s="1081"/>
      <c r="BO337" s="1081"/>
      <c r="BP337" s="1081"/>
      <c r="BQ337" s="1081"/>
      <c r="BR337" s="1081"/>
      <c r="BS337" s="1123"/>
      <c r="BT337" s="1081"/>
      <c r="BU337" s="1081"/>
      <c r="BV337" s="1081"/>
      <c r="BW337" s="1081"/>
      <c r="BX337" s="1081"/>
      <c r="BY337" s="1081"/>
      <c r="BZ337" s="1081"/>
      <c r="CA337" s="1081"/>
      <c r="CB337" s="1081"/>
      <c r="CC337" s="1081"/>
      <c r="CD337" s="1081"/>
      <c r="CE337" s="1081"/>
      <c r="CF337" s="1081"/>
      <c r="CG337" s="1081"/>
      <c r="CH337" s="1081"/>
      <c r="CI337" s="1081"/>
      <c r="CJ337" s="1081"/>
      <c r="CK337" s="1081"/>
      <c r="CL337" s="1081"/>
      <c r="CM337" s="1123"/>
      <c r="CN337" s="1123"/>
    </row>
    <row r="338" spans="2:92" x14ac:dyDescent="0.2">
      <c r="B338" s="1080"/>
      <c r="I338" s="1081"/>
      <c r="J338" s="1081"/>
      <c r="K338" s="1081"/>
      <c r="L338" s="1081"/>
      <c r="M338" s="1081"/>
      <c r="N338" s="1081"/>
      <c r="O338" s="1081"/>
      <c r="P338" s="1081"/>
      <c r="Q338" s="1081"/>
      <c r="R338" s="1081"/>
      <c r="S338" s="1081"/>
      <c r="T338" s="1081"/>
      <c r="U338" s="1081"/>
      <c r="V338" s="1081"/>
      <c r="W338" s="1081"/>
      <c r="X338" s="1081"/>
      <c r="Y338" s="1081"/>
      <c r="Z338" s="1081"/>
      <c r="AA338" s="1081"/>
      <c r="AB338" s="1123"/>
      <c r="AC338" s="1123"/>
      <c r="AD338" s="1123"/>
      <c r="AE338" s="1123"/>
      <c r="AF338" s="1081"/>
      <c r="AG338" s="1081"/>
      <c r="AH338" s="1081"/>
      <c r="AI338" s="1081"/>
      <c r="AJ338" s="1081"/>
      <c r="AK338" s="1081"/>
      <c r="AL338" s="1081"/>
      <c r="AM338" s="1081"/>
      <c r="AN338" s="1081"/>
      <c r="AO338" s="1081"/>
      <c r="AP338" s="1081"/>
      <c r="AQ338" s="1081"/>
      <c r="AR338" s="1081"/>
      <c r="AS338" s="1081"/>
      <c r="AT338" s="1081"/>
      <c r="AU338" s="1081"/>
      <c r="AV338" s="1081"/>
      <c r="AW338" s="1081"/>
      <c r="AX338" s="1082"/>
      <c r="AY338" s="1081"/>
      <c r="AZ338" s="1081"/>
      <c r="BA338" s="1081"/>
      <c r="BB338" s="1081"/>
      <c r="BC338" s="1081"/>
      <c r="BD338" s="1081"/>
      <c r="BE338" s="1081"/>
      <c r="BF338" s="1081"/>
      <c r="BG338" s="1081"/>
      <c r="BH338" s="1081"/>
      <c r="BI338" s="1081"/>
      <c r="BJ338" s="1081"/>
      <c r="BK338" s="1081"/>
      <c r="BL338" s="1081"/>
      <c r="BM338" s="1081"/>
      <c r="BN338" s="1081"/>
      <c r="BO338" s="1081"/>
      <c r="BP338" s="1081"/>
      <c r="BQ338" s="1081"/>
      <c r="BR338" s="1081"/>
      <c r="BS338" s="1123"/>
      <c r="BT338" s="1081"/>
      <c r="BU338" s="1081"/>
      <c r="BV338" s="1081"/>
      <c r="BW338" s="1081"/>
      <c r="BX338" s="1081"/>
      <c r="BY338" s="1081"/>
      <c r="BZ338" s="1081"/>
      <c r="CA338" s="1081"/>
      <c r="CB338" s="1081"/>
      <c r="CC338" s="1081"/>
      <c r="CD338" s="1081"/>
      <c r="CE338" s="1081"/>
      <c r="CF338" s="1081"/>
      <c r="CG338" s="1081"/>
      <c r="CH338" s="1081"/>
      <c r="CI338" s="1081"/>
      <c r="CJ338" s="1081"/>
      <c r="CK338" s="1081"/>
      <c r="CL338" s="1081"/>
      <c r="CM338" s="1123"/>
      <c r="CN338" s="1123"/>
    </row>
    <row r="339" spans="2:92" x14ac:dyDescent="0.2">
      <c r="B339" s="1080"/>
      <c r="I339" s="1081"/>
      <c r="J339" s="1081"/>
      <c r="K339" s="1081"/>
      <c r="L339" s="1081"/>
      <c r="M339" s="1081"/>
      <c r="N339" s="1081"/>
      <c r="O339" s="1081"/>
      <c r="P339" s="1081"/>
      <c r="Q339" s="1081"/>
      <c r="R339" s="1081"/>
      <c r="S339" s="1081"/>
      <c r="T339" s="1081"/>
      <c r="U339" s="1081"/>
      <c r="V339" s="1081"/>
      <c r="W339" s="1081"/>
      <c r="X339" s="1081"/>
      <c r="Y339" s="1081"/>
      <c r="Z339" s="1081"/>
      <c r="AA339" s="1081"/>
      <c r="AB339" s="1123"/>
      <c r="AC339" s="1123"/>
      <c r="AD339" s="1123"/>
      <c r="AE339" s="1123"/>
      <c r="AF339" s="1081"/>
      <c r="AG339" s="1081"/>
      <c r="AH339" s="1081"/>
      <c r="AI339" s="1081"/>
      <c r="AJ339" s="1081"/>
      <c r="AK339" s="1081"/>
      <c r="AL339" s="1081"/>
      <c r="AM339" s="1081"/>
      <c r="AN339" s="1081"/>
      <c r="AO339" s="1081"/>
      <c r="AP339" s="1081"/>
      <c r="AQ339" s="1081"/>
      <c r="AR339" s="1081"/>
      <c r="AS339" s="1081"/>
      <c r="AT339" s="1081"/>
      <c r="AU339" s="1081"/>
      <c r="AV339" s="1081"/>
      <c r="AW339" s="1081"/>
      <c r="AX339" s="1082"/>
      <c r="AY339" s="1081"/>
      <c r="AZ339" s="1081"/>
      <c r="BA339" s="1081"/>
      <c r="BB339" s="1081"/>
      <c r="BC339" s="1081"/>
      <c r="BD339" s="1081"/>
      <c r="BE339" s="1081"/>
      <c r="BF339" s="1081"/>
      <c r="BG339" s="1081"/>
      <c r="BH339" s="1081"/>
      <c r="BI339" s="1081"/>
      <c r="BJ339" s="1081"/>
      <c r="BK339" s="1081"/>
      <c r="BL339" s="1081"/>
      <c r="BM339" s="1081"/>
      <c r="BN339" s="1081"/>
      <c r="BO339" s="1081"/>
      <c r="BP339" s="1081"/>
      <c r="BQ339" s="1081"/>
      <c r="BR339" s="1081"/>
      <c r="BS339" s="1123"/>
      <c r="BT339" s="1081"/>
      <c r="BU339" s="1081"/>
      <c r="BV339" s="1081"/>
      <c r="BW339" s="1081"/>
      <c r="BX339" s="1081"/>
      <c r="BY339" s="1081"/>
      <c r="BZ339" s="1081"/>
      <c r="CA339" s="1081"/>
      <c r="CB339" s="1081"/>
      <c r="CC339" s="1081"/>
      <c r="CD339" s="1081"/>
      <c r="CE339" s="1081"/>
      <c r="CF339" s="1081"/>
      <c r="CG339" s="1081"/>
      <c r="CH339" s="1081"/>
      <c r="CI339" s="1081"/>
      <c r="CJ339" s="1081"/>
      <c r="CK339" s="1081"/>
      <c r="CL339" s="1081"/>
      <c r="CM339" s="1123"/>
      <c r="CN339" s="1123"/>
    </row>
    <row r="340" spans="2:92" x14ac:dyDescent="0.2">
      <c r="B340" s="1080"/>
      <c r="I340" s="1081"/>
      <c r="J340" s="1081"/>
      <c r="K340" s="1081"/>
      <c r="L340" s="1081"/>
      <c r="M340" s="1081"/>
      <c r="N340" s="1081"/>
      <c r="O340" s="1081"/>
      <c r="P340" s="1081"/>
      <c r="Q340" s="1081"/>
      <c r="R340" s="1081"/>
      <c r="S340" s="1081"/>
      <c r="T340" s="1081"/>
      <c r="U340" s="1081"/>
      <c r="V340" s="1081"/>
      <c r="W340" s="1081"/>
      <c r="X340" s="1081"/>
      <c r="Y340" s="1081"/>
      <c r="Z340" s="1081"/>
      <c r="AA340" s="1081"/>
      <c r="AB340" s="1123"/>
      <c r="AC340" s="1123"/>
      <c r="AD340" s="1123"/>
      <c r="AE340" s="1123"/>
      <c r="AF340" s="1081"/>
      <c r="AG340" s="1081"/>
      <c r="AH340" s="1081"/>
      <c r="AI340" s="1081"/>
      <c r="AJ340" s="1081"/>
      <c r="AK340" s="1081"/>
      <c r="AL340" s="1081"/>
      <c r="AM340" s="1081"/>
      <c r="AN340" s="1081"/>
      <c r="AO340" s="1081"/>
      <c r="AP340" s="1081"/>
      <c r="AQ340" s="1081"/>
      <c r="AR340" s="1081"/>
      <c r="AS340" s="1081"/>
      <c r="AT340" s="1081"/>
      <c r="AU340" s="1081"/>
      <c r="AV340" s="1081"/>
      <c r="AW340" s="1081"/>
      <c r="AX340" s="1082"/>
      <c r="AY340" s="1081"/>
      <c r="AZ340" s="1081"/>
      <c r="BA340" s="1081"/>
      <c r="BB340" s="1081"/>
      <c r="BC340" s="1081"/>
      <c r="BD340" s="1081"/>
      <c r="BE340" s="1081"/>
      <c r="BF340" s="1081"/>
      <c r="BG340" s="1081"/>
      <c r="BH340" s="1081"/>
      <c r="BI340" s="1081"/>
      <c r="BJ340" s="1081"/>
      <c r="BK340" s="1081"/>
      <c r="BL340" s="1081"/>
      <c r="BM340" s="1081"/>
      <c r="BN340" s="1081"/>
      <c r="BO340" s="1081"/>
      <c r="BP340" s="1081"/>
      <c r="BQ340" s="1081"/>
      <c r="BR340" s="1081"/>
      <c r="BS340" s="1123"/>
      <c r="BT340" s="1081"/>
      <c r="BU340" s="1081"/>
      <c r="BV340" s="1081"/>
      <c r="BW340" s="1081"/>
      <c r="BX340" s="1081"/>
      <c r="BY340" s="1081"/>
      <c r="BZ340" s="1081"/>
      <c r="CA340" s="1081"/>
      <c r="CB340" s="1081"/>
      <c r="CC340" s="1081"/>
      <c r="CD340" s="1081"/>
      <c r="CE340" s="1081"/>
      <c r="CF340" s="1081"/>
      <c r="CG340" s="1081"/>
      <c r="CH340" s="1081"/>
      <c r="CI340" s="1081"/>
      <c r="CJ340" s="1081"/>
      <c r="CK340" s="1081"/>
      <c r="CL340" s="1081"/>
      <c r="CM340" s="1123"/>
      <c r="CN340" s="1123"/>
    </row>
    <row r="341" spans="2:92" x14ac:dyDescent="0.2">
      <c r="B341" s="1080"/>
      <c r="I341" s="1081"/>
      <c r="J341" s="1081"/>
      <c r="K341" s="1081"/>
      <c r="L341" s="1081"/>
      <c r="M341" s="1081"/>
      <c r="N341" s="1081"/>
      <c r="O341" s="1081"/>
      <c r="P341" s="1081"/>
      <c r="Q341" s="1081"/>
      <c r="R341" s="1081"/>
      <c r="S341" s="1081"/>
      <c r="T341" s="1081"/>
      <c r="U341" s="1081"/>
      <c r="V341" s="1081"/>
      <c r="W341" s="1081"/>
      <c r="X341" s="1081"/>
      <c r="Y341" s="1081"/>
      <c r="Z341" s="1081"/>
      <c r="AA341" s="1081"/>
      <c r="AB341" s="1123"/>
      <c r="AC341" s="1123"/>
      <c r="AD341" s="1123"/>
      <c r="AE341" s="1123"/>
      <c r="AF341" s="1081"/>
      <c r="AG341" s="1081"/>
      <c r="AH341" s="1081"/>
      <c r="AI341" s="1081"/>
      <c r="AJ341" s="1081"/>
      <c r="AK341" s="1081"/>
      <c r="AL341" s="1081"/>
      <c r="AM341" s="1081"/>
      <c r="AN341" s="1081"/>
      <c r="AO341" s="1081"/>
      <c r="AP341" s="1081"/>
      <c r="AQ341" s="1081"/>
      <c r="AR341" s="1081"/>
      <c r="AS341" s="1081"/>
      <c r="AT341" s="1081"/>
      <c r="AU341" s="1081"/>
      <c r="AV341" s="1081"/>
      <c r="AW341" s="1081"/>
      <c r="AX341" s="1082"/>
      <c r="AY341" s="1081"/>
      <c r="AZ341" s="1081"/>
      <c r="BA341" s="1081"/>
      <c r="BB341" s="1081"/>
      <c r="BC341" s="1081"/>
      <c r="BD341" s="1081"/>
      <c r="BE341" s="1081"/>
      <c r="BF341" s="1081"/>
      <c r="BG341" s="1081"/>
      <c r="BH341" s="1081"/>
      <c r="BI341" s="1081"/>
      <c r="BJ341" s="1081"/>
      <c r="BK341" s="1081"/>
      <c r="BL341" s="1081"/>
      <c r="BM341" s="1081"/>
      <c r="BN341" s="1081"/>
      <c r="BO341" s="1081"/>
      <c r="BP341" s="1081"/>
      <c r="BQ341" s="1081"/>
      <c r="BR341" s="1081"/>
      <c r="BS341" s="1123"/>
      <c r="BT341" s="1081"/>
      <c r="BU341" s="1081"/>
      <c r="BV341" s="1081"/>
      <c r="BW341" s="1081"/>
      <c r="BX341" s="1081"/>
      <c r="BY341" s="1081"/>
      <c r="BZ341" s="1081"/>
      <c r="CA341" s="1081"/>
      <c r="CB341" s="1081"/>
      <c r="CC341" s="1081"/>
      <c r="CD341" s="1081"/>
      <c r="CE341" s="1081"/>
      <c r="CF341" s="1081"/>
      <c r="CG341" s="1081"/>
      <c r="CH341" s="1081"/>
      <c r="CI341" s="1081"/>
      <c r="CJ341" s="1081"/>
      <c r="CK341" s="1081"/>
      <c r="CL341" s="1081"/>
      <c r="CM341" s="1123"/>
      <c r="CN341" s="1123"/>
    </row>
    <row r="342" spans="2:92" x14ac:dyDescent="0.2">
      <c r="B342" s="1080"/>
      <c r="I342" s="1081"/>
      <c r="J342" s="1081"/>
      <c r="K342" s="1081"/>
      <c r="L342" s="1081"/>
      <c r="M342" s="1081"/>
      <c r="N342" s="1081"/>
      <c r="O342" s="1081"/>
      <c r="P342" s="1081"/>
      <c r="Q342" s="1081"/>
      <c r="R342" s="1081"/>
      <c r="S342" s="1081"/>
      <c r="T342" s="1081"/>
      <c r="U342" s="1081"/>
      <c r="V342" s="1081"/>
      <c r="W342" s="1081"/>
      <c r="X342" s="1081"/>
      <c r="Y342" s="1081"/>
      <c r="Z342" s="1081"/>
      <c r="AA342" s="1081"/>
      <c r="AB342" s="1123"/>
      <c r="AC342" s="1123"/>
      <c r="AD342" s="1123"/>
      <c r="AE342" s="1123"/>
      <c r="AF342" s="1081"/>
      <c r="AG342" s="1081"/>
      <c r="AH342" s="1081"/>
      <c r="AI342" s="1081"/>
      <c r="AJ342" s="1081"/>
      <c r="AK342" s="1081"/>
      <c r="AL342" s="1081"/>
      <c r="AM342" s="1081"/>
      <c r="AN342" s="1081"/>
      <c r="AO342" s="1081"/>
      <c r="AP342" s="1081"/>
      <c r="AQ342" s="1081"/>
      <c r="AR342" s="1081"/>
      <c r="AS342" s="1081"/>
      <c r="AT342" s="1081"/>
      <c r="AU342" s="1081"/>
      <c r="AV342" s="1081"/>
      <c r="AW342" s="1081"/>
      <c r="AX342" s="1082"/>
      <c r="AY342" s="1081"/>
      <c r="AZ342" s="1081"/>
      <c r="BA342" s="1081"/>
      <c r="BB342" s="1081"/>
      <c r="BC342" s="1081"/>
      <c r="BD342" s="1081"/>
      <c r="BE342" s="1081"/>
      <c r="BF342" s="1081"/>
      <c r="BG342" s="1081"/>
      <c r="BH342" s="1081"/>
      <c r="BI342" s="1081"/>
      <c r="BJ342" s="1081"/>
      <c r="BK342" s="1081"/>
      <c r="BL342" s="1081"/>
      <c r="BM342" s="1081"/>
      <c r="BN342" s="1081"/>
      <c r="BO342" s="1081"/>
      <c r="BP342" s="1081"/>
      <c r="BQ342" s="1081"/>
      <c r="BR342" s="1081"/>
      <c r="BS342" s="1123"/>
      <c r="BT342" s="1081"/>
      <c r="BU342" s="1081"/>
      <c r="BV342" s="1081"/>
      <c r="BW342" s="1081"/>
      <c r="BX342" s="1081"/>
      <c r="BY342" s="1081"/>
      <c r="BZ342" s="1081"/>
      <c r="CA342" s="1081"/>
      <c r="CB342" s="1081"/>
      <c r="CC342" s="1081"/>
      <c r="CD342" s="1081"/>
      <c r="CE342" s="1081"/>
      <c r="CF342" s="1081"/>
      <c r="CG342" s="1081"/>
      <c r="CH342" s="1081"/>
      <c r="CI342" s="1081"/>
      <c r="CJ342" s="1081"/>
      <c r="CK342" s="1081"/>
      <c r="CL342" s="1081"/>
      <c r="CM342" s="1123"/>
      <c r="CN342" s="1123"/>
    </row>
    <row r="343" spans="2:92" x14ac:dyDescent="0.2">
      <c r="B343" s="1080"/>
      <c r="I343" s="1081"/>
      <c r="J343" s="1081"/>
      <c r="K343" s="1081"/>
      <c r="L343" s="1081"/>
      <c r="M343" s="1081"/>
      <c r="N343" s="1081"/>
      <c r="O343" s="1081"/>
      <c r="P343" s="1081"/>
      <c r="Q343" s="1081"/>
      <c r="R343" s="1081"/>
      <c r="S343" s="1081"/>
      <c r="T343" s="1081"/>
      <c r="U343" s="1081"/>
      <c r="V343" s="1081"/>
      <c r="W343" s="1081"/>
      <c r="X343" s="1081"/>
      <c r="Y343" s="1081"/>
      <c r="Z343" s="1081"/>
      <c r="AA343" s="1081"/>
      <c r="AB343" s="1123"/>
      <c r="AC343" s="1123"/>
      <c r="AD343" s="1123"/>
      <c r="AE343" s="1123"/>
      <c r="AF343" s="1081"/>
      <c r="AG343" s="1081"/>
      <c r="AH343" s="1081"/>
      <c r="AI343" s="1081"/>
      <c r="AJ343" s="1081"/>
      <c r="AK343" s="1081"/>
      <c r="AL343" s="1081"/>
      <c r="AM343" s="1081"/>
      <c r="AN343" s="1081"/>
      <c r="AO343" s="1081"/>
      <c r="AP343" s="1081"/>
      <c r="AQ343" s="1081"/>
      <c r="AR343" s="1081"/>
      <c r="AS343" s="1081"/>
      <c r="AT343" s="1081"/>
      <c r="AU343" s="1081"/>
      <c r="AV343" s="1081"/>
      <c r="AW343" s="1081"/>
      <c r="AX343" s="1082"/>
      <c r="AY343" s="1081"/>
      <c r="AZ343" s="1081"/>
      <c r="BA343" s="1081"/>
      <c r="BB343" s="1081"/>
      <c r="BC343" s="1081"/>
      <c r="BD343" s="1081"/>
      <c r="BE343" s="1081"/>
      <c r="BF343" s="1081"/>
      <c r="BG343" s="1081"/>
      <c r="BH343" s="1081"/>
      <c r="BI343" s="1081"/>
      <c r="BJ343" s="1081"/>
      <c r="BK343" s="1081"/>
      <c r="BL343" s="1081"/>
      <c r="BM343" s="1081"/>
      <c r="BN343" s="1081"/>
      <c r="BO343" s="1081"/>
      <c r="BP343" s="1081"/>
      <c r="BQ343" s="1081"/>
      <c r="BR343" s="1081"/>
      <c r="BS343" s="1123"/>
      <c r="BT343" s="1081"/>
      <c r="BU343" s="1081"/>
      <c r="BV343" s="1081"/>
      <c r="BW343" s="1081"/>
      <c r="BX343" s="1081"/>
      <c r="BY343" s="1081"/>
      <c r="BZ343" s="1081"/>
      <c r="CA343" s="1081"/>
      <c r="CB343" s="1081"/>
      <c r="CC343" s="1081"/>
      <c r="CD343" s="1081"/>
      <c r="CE343" s="1081"/>
      <c r="CF343" s="1081"/>
      <c r="CG343" s="1081"/>
      <c r="CH343" s="1081"/>
      <c r="CI343" s="1081"/>
      <c r="CJ343" s="1081"/>
      <c r="CK343" s="1081"/>
      <c r="CL343" s="1081"/>
      <c r="CM343" s="1123"/>
      <c r="CN343" s="1123"/>
    </row>
    <row r="344" spans="2:92" x14ac:dyDescent="0.2">
      <c r="B344" s="1080"/>
      <c r="I344" s="1081"/>
      <c r="J344" s="1081"/>
      <c r="K344" s="1081"/>
      <c r="L344" s="1081"/>
      <c r="M344" s="1081"/>
      <c r="N344" s="1081"/>
      <c r="O344" s="1081"/>
      <c r="P344" s="1081"/>
      <c r="Q344" s="1081"/>
      <c r="R344" s="1081"/>
      <c r="S344" s="1081"/>
      <c r="T344" s="1081"/>
      <c r="U344" s="1081"/>
      <c r="V344" s="1081"/>
      <c r="W344" s="1081"/>
      <c r="X344" s="1081"/>
      <c r="Y344" s="1081"/>
      <c r="Z344" s="1081"/>
      <c r="AA344" s="1081"/>
      <c r="AB344" s="1123"/>
      <c r="AC344" s="1123"/>
      <c r="AD344" s="1123"/>
      <c r="AE344" s="1123"/>
      <c r="AF344" s="1081"/>
      <c r="AG344" s="1081"/>
      <c r="AH344" s="1081"/>
      <c r="AI344" s="1081"/>
      <c r="AJ344" s="1081"/>
      <c r="AK344" s="1081"/>
      <c r="AL344" s="1081"/>
      <c r="AM344" s="1081"/>
      <c r="AN344" s="1081"/>
      <c r="AO344" s="1081"/>
      <c r="AP344" s="1081"/>
      <c r="AQ344" s="1081"/>
      <c r="AR344" s="1081"/>
      <c r="AS344" s="1081"/>
      <c r="AT344" s="1081"/>
      <c r="AU344" s="1081"/>
      <c r="AV344" s="1081"/>
      <c r="AW344" s="1081"/>
      <c r="AX344" s="1082"/>
      <c r="AY344" s="1081"/>
      <c r="AZ344" s="1081"/>
      <c r="BA344" s="1081"/>
      <c r="BB344" s="1081"/>
      <c r="BC344" s="1081"/>
      <c r="BD344" s="1081"/>
      <c r="BE344" s="1081"/>
      <c r="BF344" s="1081"/>
      <c r="BG344" s="1081"/>
      <c r="BH344" s="1081"/>
      <c r="BI344" s="1081"/>
      <c r="BJ344" s="1081"/>
      <c r="BK344" s="1081"/>
      <c r="BL344" s="1081"/>
      <c r="BM344" s="1081"/>
      <c r="BN344" s="1081"/>
      <c r="BO344" s="1081"/>
      <c r="BP344" s="1081"/>
      <c r="BQ344" s="1081"/>
      <c r="BR344" s="1081"/>
      <c r="BS344" s="1123"/>
      <c r="BT344" s="1081"/>
      <c r="BU344" s="1081"/>
      <c r="BV344" s="1081"/>
      <c r="BW344" s="1081"/>
      <c r="BX344" s="1081"/>
      <c r="BY344" s="1081"/>
      <c r="BZ344" s="1081"/>
      <c r="CA344" s="1081"/>
      <c r="CB344" s="1081"/>
      <c r="CC344" s="1081"/>
      <c r="CD344" s="1081"/>
      <c r="CE344" s="1081"/>
      <c r="CF344" s="1081"/>
      <c r="CG344" s="1081"/>
      <c r="CH344" s="1081"/>
      <c r="CI344" s="1081"/>
      <c r="CJ344" s="1081"/>
      <c r="CK344" s="1081"/>
      <c r="CL344" s="1081"/>
      <c r="CM344" s="1123"/>
      <c r="CN344" s="1123"/>
    </row>
    <row r="345" spans="2:92" x14ac:dyDescent="0.2">
      <c r="B345" s="1080"/>
      <c r="I345" s="1081"/>
      <c r="J345" s="1081"/>
      <c r="K345" s="1081"/>
      <c r="L345" s="1081"/>
      <c r="M345" s="1081"/>
      <c r="N345" s="1081"/>
      <c r="O345" s="1081"/>
      <c r="P345" s="1081"/>
      <c r="Q345" s="1081"/>
      <c r="R345" s="1081"/>
      <c r="S345" s="1081"/>
      <c r="T345" s="1081"/>
      <c r="U345" s="1081"/>
      <c r="V345" s="1081"/>
      <c r="W345" s="1081"/>
      <c r="X345" s="1081"/>
      <c r="Y345" s="1081"/>
      <c r="Z345" s="1081"/>
      <c r="AA345" s="1081"/>
      <c r="AB345" s="1123"/>
      <c r="AC345" s="1123"/>
      <c r="AD345" s="1123"/>
      <c r="AE345" s="1123"/>
      <c r="AF345" s="1081"/>
      <c r="AG345" s="1081"/>
      <c r="AH345" s="1081"/>
      <c r="AI345" s="1081"/>
      <c r="AJ345" s="1081"/>
      <c r="AK345" s="1081"/>
      <c r="AL345" s="1081"/>
      <c r="AM345" s="1081"/>
      <c r="AN345" s="1081"/>
      <c r="AO345" s="1081"/>
      <c r="AP345" s="1081"/>
      <c r="AQ345" s="1081"/>
      <c r="AR345" s="1081"/>
      <c r="AS345" s="1081"/>
      <c r="AT345" s="1081"/>
      <c r="AU345" s="1081"/>
      <c r="AV345" s="1081"/>
      <c r="AW345" s="1081"/>
      <c r="AX345" s="1082"/>
      <c r="AY345" s="1081"/>
      <c r="AZ345" s="1081"/>
      <c r="BA345" s="1081"/>
      <c r="BB345" s="1081"/>
      <c r="BC345" s="1081"/>
      <c r="BD345" s="1081"/>
      <c r="BE345" s="1081"/>
      <c r="BF345" s="1081"/>
      <c r="BG345" s="1081"/>
      <c r="BH345" s="1081"/>
      <c r="BI345" s="1081"/>
      <c r="BJ345" s="1081"/>
      <c r="BK345" s="1081"/>
      <c r="BL345" s="1081"/>
      <c r="BM345" s="1081"/>
      <c r="BN345" s="1081"/>
      <c r="BO345" s="1081"/>
      <c r="BP345" s="1081"/>
      <c r="BQ345" s="1081"/>
      <c r="BR345" s="1081"/>
      <c r="BS345" s="1123"/>
      <c r="BT345" s="1081"/>
      <c r="BU345" s="1081"/>
      <c r="BV345" s="1081"/>
      <c r="BW345" s="1081"/>
      <c r="BX345" s="1081"/>
      <c r="BY345" s="1081"/>
      <c r="BZ345" s="1081"/>
      <c r="CA345" s="1081"/>
      <c r="CB345" s="1081"/>
      <c r="CC345" s="1081"/>
      <c r="CD345" s="1081"/>
      <c r="CE345" s="1081"/>
      <c r="CF345" s="1081"/>
      <c r="CG345" s="1081"/>
      <c r="CH345" s="1081"/>
      <c r="CI345" s="1081"/>
      <c r="CJ345" s="1081"/>
      <c r="CK345" s="1081"/>
      <c r="CL345" s="1081"/>
      <c r="CM345" s="1123"/>
      <c r="CN345" s="1123"/>
    </row>
    <row r="346" spans="2:92" x14ac:dyDescent="0.2">
      <c r="B346" s="1080"/>
      <c r="I346" s="1081"/>
      <c r="J346" s="1081"/>
      <c r="K346" s="1081"/>
      <c r="L346" s="1081"/>
      <c r="M346" s="1081"/>
      <c r="N346" s="1081"/>
      <c r="O346" s="1081"/>
      <c r="P346" s="1081"/>
      <c r="Q346" s="1081"/>
      <c r="R346" s="1081"/>
      <c r="S346" s="1081"/>
      <c r="T346" s="1081"/>
      <c r="U346" s="1081"/>
      <c r="V346" s="1081"/>
      <c r="W346" s="1081"/>
      <c r="X346" s="1081"/>
      <c r="Y346" s="1081"/>
      <c r="Z346" s="1081"/>
      <c r="AA346" s="1081"/>
      <c r="AB346" s="1123"/>
      <c r="AC346" s="1123"/>
      <c r="AD346" s="1123"/>
      <c r="AE346" s="1123"/>
      <c r="AF346" s="1081"/>
      <c r="AG346" s="1081"/>
      <c r="AH346" s="1081"/>
      <c r="AI346" s="1081"/>
      <c r="AJ346" s="1081"/>
      <c r="AK346" s="1081"/>
      <c r="AL346" s="1081"/>
      <c r="AM346" s="1081"/>
      <c r="AN346" s="1081"/>
      <c r="AO346" s="1081"/>
      <c r="AP346" s="1081"/>
      <c r="AQ346" s="1081"/>
      <c r="AR346" s="1081"/>
      <c r="AS346" s="1081"/>
      <c r="AT346" s="1081"/>
      <c r="AU346" s="1081"/>
      <c r="AV346" s="1081"/>
      <c r="AW346" s="1081"/>
      <c r="AX346" s="1082"/>
      <c r="AY346" s="1081"/>
      <c r="AZ346" s="1081"/>
      <c r="BA346" s="1081"/>
      <c r="BB346" s="1081"/>
      <c r="BC346" s="1081"/>
      <c r="BD346" s="1081"/>
      <c r="BE346" s="1081"/>
      <c r="BF346" s="1081"/>
      <c r="BG346" s="1081"/>
      <c r="BH346" s="1081"/>
      <c r="BI346" s="1081"/>
      <c r="BJ346" s="1081"/>
      <c r="BK346" s="1081"/>
      <c r="BL346" s="1081"/>
      <c r="BM346" s="1081"/>
      <c r="BN346" s="1081"/>
      <c r="BO346" s="1081"/>
      <c r="BP346" s="1081"/>
      <c r="BQ346" s="1081"/>
      <c r="BR346" s="1081"/>
      <c r="BS346" s="1123"/>
      <c r="BT346" s="1081"/>
      <c r="BU346" s="1081"/>
      <c r="BV346" s="1081"/>
      <c r="BW346" s="1081"/>
      <c r="BX346" s="1081"/>
      <c r="BY346" s="1081"/>
      <c r="BZ346" s="1081"/>
      <c r="CA346" s="1081"/>
      <c r="CB346" s="1081"/>
      <c r="CC346" s="1081"/>
      <c r="CD346" s="1081"/>
      <c r="CE346" s="1081"/>
      <c r="CF346" s="1081"/>
      <c r="CG346" s="1081"/>
      <c r="CH346" s="1081"/>
      <c r="CI346" s="1081"/>
      <c r="CJ346" s="1081"/>
      <c r="CK346" s="1081"/>
      <c r="CL346" s="1081"/>
      <c r="CM346" s="1123"/>
      <c r="CN346" s="1123"/>
    </row>
    <row r="347" spans="2:92" x14ac:dyDescent="0.2">
      <c r="B347" s="1080"/>
      <c r="I347" s="1081"/>
      <c r="J347" s="1081"/>
      <c r="K347" s="1081"/>
      <c r="L347" s="1081"/>
      <c r="M347" s="1081"/>
      <c r="N347" s="1081"/>
      <c r="O347" s="1081"/>
      <c r="P347" s="1081"/>
      <c r="Q347" s="1081"/>
      <c r="R347" s="1081"/>
      <c r="S347" s="1081"/>
      <c r="T347" s="1081"/>
      <c r="U347" s="1081"/>
      <c r="V347" s="1081"/>
      <c r="W347" s="1081"/>
      <c r="X347" s="1081"/>
      <c r="Y347" s="1081"/>
      <c r="Z347" s="1081"/>
      <c r="AA347" s="1081"/>
      <c r="AB347" s="1123"/>
      <c r="AC347" s="1123"/>
      <c r="AD347" s="1123"/>
      <c r="AE347" s="1123"/>
      <c r="AF347" s="1081"/>
      <c r="AG347" s="1081"/>
      <c r="AH347" s="1081"/>
      <c r="AI347" s="1081"/>
      <c r="AJ347" s="1081"/>
      <c r="AK347" s="1081"/>
      <c r="AL347" s="1081"/>
      <c r="AM347" s="1081"/>
      <c r="AN347" s="1081"/>
      <c r="AO347" s="1081"/>
      <c r="AP347" s="1081"/>
      <c r="AQ347" s="1081"/>
      <c r="AR347" s="1081"/>
      <c r="AS347" s="1081"/>
      <c r="AT347" s="1081"/>
      <c r="AU347" s="1081"/>
      <c r="AV347" s="1081"/>
      <c r="AW347" s="1081"/>
      <c r="AX347" s="1082"/>
      <c r="AY347" s="1081"/>
      <c r="AZ347" s="1081"/>
      <c r="BA347" s="1081"/>
      <c r="BB347" s="1081"/>
      <c r="BC347" s="1081"/>
      <c r="BD347" s="1081"/>
      <c r="BE347" s="1081"/>
      <c r="BF347" s="1081"/>
      <c r="BG347" s="1081"/>
      <c r="BH347" s="1081"/>
      <c r="BI347" s="1081"/>
      <c r="BJ347" s="1081"/>
      <c r="BK347" s="1081"/>
      <c r="BL347" s="1081"/>
      <c r="BM347" s="1081"/>
      <c r="BN347" s="1081"/>
      <c r="BO347" s="1081"/>
      <c r="BP347" s="1081"/>
      <c r="BQ347" s="1081"/>
      <c r="BR347" s="1081"/>
      <c r="BS347" s="1123"/>
      <c r="BT347" s="1081"/>
      <c r="BU347" s="1081"/>
      <c r="BV347" s="1081"/>
      <c r="BW347" s="1081"/>
      <c r="BX347" s="1081"/>
      <c r="BY347" s="1081"/>
      <c r="BZ347" s="1081"/>
      <c r="CA347" s="1081"/>
      <c r="CB347" s="1081"/>
      <c r="CC347" s="1081"/>
      <c r="CD347" s="1081"/>
      <c r="CE347" s="1081"/>
      <c r="CF347" s="1081"/>
      <c r="CG347" s="1081"/>
      <c r="CH347" s="1081"/>
      <c r="CI347" s="1081"/>
      <c r="CJ347" s="1081"/>
      <c r="CK347" s="1081"/>
      <c r="CL347" s="1081"/>
      <c r="CM347" s="1123"/>
      <c r="CN347" s="1123"/>
    </row>
    <row r="348" spans="2:92" x14ac:dyDescent="0.2">
      <c r="B348" s="1080"/>
      <c r="I348" s="1081"/>
      <c r="J348" s="1081"/>
      <c r="K348" s="1081"/>
      <c r="L348" s="1081"/>
      <c r="M348" s="1081"/>
      <c r="N348" s="1081"/>
      <c r="O348" s="1081"/>
      <c r="P348" s="1081"/>
      <c r="Q348" s="1081"/>
      <c r="R348" s="1081"/>
      <c r="S348" s="1081"/>
      <c r="T348" s="1081"/>
      <c r="U348" s="1081"/>
      <c r="V348" s="1081"/>
      <c r="W348" s="1081"/>
      <c r="X348" s="1081"/>
      <c r="Y348" s="1081"/>
      <c r="Z348" s="1081"/>
      <c r="AA348" s="1081"/>
      <c r="AB348" s="1123"/>
      <c r="AC348" s="1123"/>
      <c r="AD348" s="1123"/>
      <c r="AE348" s="1123"/>
      <c r="AF348" s="1081"/>
      <c r="AG348" s="1081"/>
      <c r="AH348" s="1081"/>
      <c r="AI348" s="1081"/>
      <c r="AJ348" s="1081"/>
      <c r="AK348" s="1081"/>
      <c r="AL348" s="1081"/>
      <c r="AM348" s="1081"/>
      <c r="AN348" s="1081"/>
      <c r="AO348" s="1081"/>
      <c r="AP348" s="1081"/>
      <c r="AQ348" s="1081"/>
      <c r="AR348" s="1081"/>
      <c r="AS348" s="1081"/>
      <c r="AT348" s="1081"/>
      <c r="AU348" s="1081"/>
      <c r="AV348" s="1081"/>
      <c r="AW348" s="1081"/>
      <c r="AX348" s="1082"/>
      <c r="AY348" s="1081"/>
      <c r="AZ348" s="1081"/>
      <c r="BA348" s="1081"/>
      <c r="BB348" s="1081"/>
      <c r="BC348" s="1081"/>
      <c r="BD348" s="1081"/>
      <c r="BE348" s="1081"/>
      <c r="BF348" s="1081"/>
      <c r="BG348" s="1081"/>
      <c r="BH348" s="1081"/>
      <c r="BI348" s="1081"/>
      <c r="BJ348" s="1081"/>
      <c r="BK348" s="1081"/>
      <c r="BL348" s="1081"/>
      <c r="BM348" s="1081"/>
      <c r="BN348" s="1081"/>
      <c r="BO348" s="1081"/>
      <c r="BP348" s="1081"/>
      <c r="BQ348" s="1081"/>
      <c r="BR348" s="1081"/>
      <c r="BS348" s="1123"/>
      <c r="BT348" s="1081"/>
      <c r="BU348" s="1081"/>
      <c r="BV348" s="1081"/>
      <c r="BW348" s="1081"/>
      <c r="BX348" s="1081"/>
      <c r="BY348" s="1081"/>
      <c r="BZ348" s="1081"/>
      <c r="CA348" s="1081"/>
      <c r="CB348" s="1081"/>
      <c r="CC348" s="1081"/>
      <c r="CD348" s="1081"/>
      <c r="CE348" s="1081"/>
      <c r="CF348" s="1081"/>
      <c r="CG348" s="1081"/>
      <c r="CH348" s="1081"/>
      <c r="CI348" s="1081"/>
      <c r="CJ348" s="1081"/>
      <c r="CK348" s="1081"/>
      <c r="CL348" s="1081"/>
      <c r="CM348" s="1123"/>
      <c r="CN348" s="1123"/>
    </row>
    <row r="349" spans="2:92" x14ac:dyDescent="0.2">
      <c r="B349" s="1080"/>
      <c r="I349" s="1081"/>
      <c r="J349" s="1081"/>
      <c r="K349" s="1081"/>
      <c r="L349" s="1081"/>
      <c r="M349" s="1081"/>
      <c r="N349" s="1081"/>
      <c r="O349" s="1081"/>
      <c r="P349" s="1081"/>
      <c r="Q349" s="1081"/>
      <c r="R349" s="1081"/>
      <c r="S349" s="1081"/>
      <c r="T349" s="1081"/>
      <c r="U349" s="1081"/>
      <c r="V349" s="1081"/>
      <c r="W349" s="1081"/>
      <c r="X349" s="1081"/>
      <c r="Y349" s="1081"/>
      <c r="Z349" s="1081"/>
      <c r="AA349" s="1081"/>
      <c r="AB349" s="1123"/>
      <c r="AC349" s="1123"/>
      <c r="AD349" s="1123"/>
      <c r="AE349" s="1123"/>
      <c r="AF349" s="1081"/>
      <c r="AG349" s="1081"/>
      <c r="AH349" s="1081"/>
      <c r="AI349" s="1081"/>
      <c r="AJ349" s="1081"/>
      <c r="AK349" s="1081"/>
      <c r="AL349" s="1081"/>
      <c r="AM349" s="1081"/>
      <c r="AN349" s="1081"/>
      <c r="AO349" s="1081"/>
      <c r="AP349" s="1081"/>
      <c r="AQ349" s="1081"/>
      <c r="AR349" s="1081"/>
      <c r="AS349" s="1081"/>
      <c r="AT349" s="1081"/>
      <c r="AU349" s="1081"/>
      <c r="AV349" s="1081"/>
      <c r="AW349" s="1081"/>
      <c r="AX349" s="1082"/>
      <c r="AY349" s="1081"/>
      <c r="AZ349" s="1081"/>
      <c r="BA349" s="1081"/>
      <c r="BB349" s="1081"/>
      <c r="BC349" s="1081"/>
      <c r="BD349" s="1081"/>
      <c r="BE349" s="1081"/>
      <c r="BF349" s="1081"/>
      <c r="BG349" s="1081"/>
      <c r="BH349" s="1081"/>
      <c r="BI349" s="1081"/>
      <c r="BJ349" s="1081"/>
      <c r="BK349" s="1081"/>
      <c r="BL349" s="1081"/>
      <c r="BM349" s="1081"/>
      <c r="BN349" s="1081"/>
      <c r="BO349" s="1081"/>
      <c r="BP349" s="1081"/>
      <c r="BQ349" s="1081"/>
      <c r="BR349" s="1081"/>
      <c r="BS349" s="1123"/>
      <c r="BT349" s="1081"/>
      <c r="BU349" s="1081"/>
      <c r="BV349" s="1081"/>
      <c r="BW349" s="1081"/>
      <c r="BX349" s="1081"/>
      <c r="BY349" s="1081"/>
      <c r="BZ349" s="1081"/>
      <c r="CA349" s="1081"/>
      <c r="CB349" s="1081"/>
      <c r="CC349" s="1081"/>
      <c r="CD349" s="1081"/>
      <c r="CE349" s="1081"/>
      <c r="CF349" s="1081"/>
      <c r="CG349" s="1081"/>
      <c r="CH349" s="1081"/>
      <c r="CI349" s="1081"/>
      <c r="CJ349" s="1081"/>
      <c r="CK349" s="1081"/>
      <c r="CL349" s="1081"/>
      <c r="CM349" s="1123"/>
      <c r="CN349" s="1123"/>
    </row>
    <row r="350" spans="2:92" x14ac:dyDescent="0.2">
      <c r="B350" s="1080"/>
      <c r="I350" s="1081"/>
      <c r="J350" s="1081"/>
      <c r="K350" s="1081"/>
      <c r="L350" s="1081"/>
      <c r="M350" s="1081"/>
      <c r="N350" s="1081"/>
      <c r="O350" s="1081"/>
      <c r="P350" s="1081"/>
      <c r="Q350" s="1081"/>
      <c r="R350" s="1081"/>
      <c r="S350" s="1081"/>
      <c r="T350" s="1081"/>
      <c r="U350" s="1081"/>
      <c r="V350" s="1081"/>
      <c r="W350" s="1081"/>
      <c r="X350" s="1081"/>
      <c r="Y350" s="1081"/>
      <c r="Z350" s="1081"/>
      <c r="AA350" s="1081"/>
      <c r="AB350" s="1123"/>
      <c r="AC350" s="1123"/>
      <c r="AD350" s="1123"/>
      <c r="AE350" s="1123"/>
      <c r="AF350" s="1081"/>
      <c r="AG350" s="1081"/>
      <c r="AH350" s="1081"/>
      <c r="AI350" s="1081"/>
      <c r="AJ350" s="1081"/>
      <c r="AK350" s="1081"/>
      <c r="AL350" s="1081"/>
      <c r="AM350" s="1081"/>
      <c r="AN350" s="1081"/>
      <c r="AO350" s="1081"/>
      <c r="AP350" s="1081"/>
      <c r="AQ350" s="1081"/>
      <c r="AR350" s="1081"/>
      <c r="AS350" s="1081"/>
      <c r="AT350" s="1081"/>
      <c r="AU350" s="1081"/>
      <c r="AV350" s="1081"/>
      <c r="AW350" s="1081"/>
      <c r="AX350" s="1082"/>
      <c r="AY350" s="1081"/>
      <c r="AZ350" s="1081"/>
      <c r="BA350" s="1081"/>
      <c r="BB350" s="1081"/>
      <c r="BC350" s="1081"/>
      <c r="BD350" s="1081"/>
      <c r="BE350" s="1081"/>
      <c r="BF350" s="1081"/>
      <c r="BG350" s="1081"/>
      <c r="BH350" s="1081"/>
      <c r="BI350" s="1081"/>
      <c r="BJ350" s="1081"/>
      <c r="BK350" s="1081"/>
      <c r="BL350" s="1081"/>
      <c r="BM350" s="1081"/>
      <c r="BN350" s="1081"/>
      <c r="BO350" s="1081"/>
      <c r="BP350" s="1081"/>
      <c r="BQ350" s="1081"/>
      <c r="BR350" s="1081"/>
      <c r="BS350" s="1123"/>
      <c r="BT350" s="1081"/>
      <c r="BU350" s="1081"/>
      <c r="BV350" s="1081"/>
      <c r="BW350" s="1081"/>
      <c r="BX350" s="1081"/>
      <c r="BY350" s="1081"/>
      <c r="BZ350" s="1081"/>
      <c r="CA350" s="1081"/>
      <c r="CB350" s="1081"/>
      <c r="CC350" s="1081"/>
      <c r="CD350" s="1081"/>
      <c r="CE350" s="1081"/>
      <c r="CF350" s="1081"/>
      <c r="CG350" s="1081"/>
      <c r="CH350" s="1081"/>
      <c r="CI350" s="1081"/>
      <c r="CJ350" s="1081"/>
      <c r="CK350" s="1081"/>
      <c r="CL350" s="1081"/>
      <c r="CM350" s="1123"/>
      <c r="CN350" s="1123"/>
    </row>
    <row r="351" spans="2:92" x14ac:dyDescent="0.2">
      <c r="B351" s="1080"/>
      <c r="I351" s="1081"/>
      <c r="J351" s="1081"/>
      <c r="K351" s="1081"/>
      <c r="L351" s="1081"/>
      <c r="M351" s="1081"/>
      <c r="N351" s="1081"/>
      <c r="O351" s="1081"/>
      <c r="P351" s="1081"/>
      <c r="Q351" s="1081"/>
      <c r="R351" s="1081"/>
      <c r="S351" s="1081"/>
      <c r="T351" s="1081"/>
      <c r="U351" s="1081"/>
      <c r="V351" s="1081"/>
      <c r="W351" s="1081"/>
      <c r="X351" s="1081"/>
      <c r="Y351" s="1081"/>
      <c r="Z351" s="1081"/>
      <c r="AA351" s="1081"/>
      <c r="AB351" s="1123"/>
      <c r="AC351" s="1123"/>
      <c r="AD351" s="1123"/>
      <c r="AE351" s="1123"/>
      <c r="AF351" s="1081"/>
      <c r="AG351" s="1081"/>
      <c r="AH351" s="1081"/>
      <c r="AI351" s="1081"/>
      <c r="AJ351" s="1081"/>
      <c r="AK351" s="1081"/>
      <c r="AL351" s="1081"/>
      <c r="AM351" s="1081"/>
      <c r="AN351" s="1081"/>
      <c r="AO351" s="1081"/>
      <c r="AP351" s="1081"/>
      <c r="AQ351" s="1081"/>
      <c r="AR351" s="1081"/>
      <c r="AS351" s="1081"/>
      <c r="AT351" s="1081"/>
      <c r="AU351" s="1081"/>
      <c r="AV351" s="1081"/>
      <c r="AW351" s="1081"/>
      <c r="AX351" s="1082"/>
      <c r="AY351" s="1081"/>
      <c r="AZ351" s="1081"/>
      <c r="BA351" s="1081"/>
      <c r="BB351" s="1081"/>
      <c r="BC351" s="1081"/>
      <c r="BD351" s="1081"/>
      <c r="BE351" s="1081"/>
      <c r="BF351" s="1081"/>
      <c r="BG351" s="1081"/>
      <c r="BH351" s="1081"/>
      <c r="BI351" s="1081"/>
      <c r="BJ351" s="1081"/>
      <c r="BK351" s="1081"/>
      <c r="BL351" s="1081"/>
      <c r="BM351" s="1081"/>
      <c r="BN351" s="1081"/>
      <c r="BO351" s="1081"/>
      <c r="BP351" s="1081"/>
      <c r="BQ351" s="1081"/>
      <c r="BR351" s="1081"/>
      <c r="BS351" s="1123"/>
      <c r="BT351" s="1081"/>
      <c r="BU351" s="1081"/>
      <c r="BV351" s="1081"/>
      <c r="BW351" s="1081"/>
      <c r="BX351" s="1081"/>
      <c r="BY351" s="1081"/>
      <c r="BZ351" s="1081"/>
      <c r="CA351" s="1081"/>
      <c r="CB351" s="1081"/>
      <c r="CC351" s="1081"/>
      <c r="CD351" s="1081"/>
      <c r="CE351" s="1081"/>
      <c r="CF351" s="1081"/>
      <c r="CG351" s="1081"/>
      <c r="CH351" s="1081"/>
      <c r="CI351" s="1081"/>
      <c r="CJ351" s="1081"/>
      <c r="CK351" s="1081"/>
      <c r="CL351" s="1081"/>
      <c r="CM351" s="1123"/>
      <c r="CN351" s="1123"/>
    </row>
    <row r="352" spans="2:92" x14ac:dyDescent="0.2">
      <c r="B352" s="1080"/>
      <c r="I352" s="1081"/>
      <c r="J352" s="1081"/>
      <c r="K352" s="1081"/>
      <c r="L352" s="1081"/>
      <c r="M352" s="1081"/>
      <c r="N352" s="1081"/>
      <c r="O352" s="1081"/>
      <c r="P352" s="1081"/>
      <c r="Q352" s="1081"/>
      <c r="R352" s="1081"/>
      <c r="S352" s="1081"/>
      <c r="T352" s="1081"/>
      <c r="U352" s="1081"/>
      <c r="V352" s="1081"/>
      <c r="W352" s="1081"/>
      <c r="X352" s="1081"/>
      <c r="Y352" s="1081"/>
      <c r="Z352" s="1081"/>
      <c r="AA352" s="1081"/>
      <c r="AB352" s="1123"/>
      <c r="AC352" s="1123"/>
      <c r="AD352" s="1123"/>
      <c r="AE352" s="1123"/>
      <c r="AF352" s="1081"/>
      <c r="AG352" s="1081"/>
      <c r="AH352" s="1081"/>
      <c r="AI352" s="1081"/>
      <c r="AJ352" s="1081"/>
      <c r="AK352" s="1081"/>
      <c r="AL352" s="1081"/>
      <c r="AM352" s="1081"/>
      <c r="AN352" s="1081"/>
      <c r="AO352" s="1081"/>
      <c r="AP352" s="1081"/>
      <c r="AQ352" s="1081"/>
      <c r="AR352" s="1081"/>
      <c r="AS352" s="1081"/>
      <c r="AT352" s="1081"/>
      <c r="AU352" s="1081"/>
      <c r="AV352" s="1081"/>
      <c r="AW352" s="1081"/>
      <c r="AX352" s="1082"/>
      <c r="AY352" s="1081"/>
      <c r="AZ352" s="1081"/>
      <c r="BA352" s="1081"/>
      <c r="BB352" s="1081"/>
      <c r="BC352" s="1081"/>
      <c r="BD352" s="1081"/>
      <c r="BE352" s="1081"/>
      <c r="BF352" s="1081"/>
      <c r="BG352" s="1081"/>
      <c r="BH352" s="1081"/>
      <c r="BI352" s="1081"/>
      <c r="BJ352" s="1081"/>
      <c r="BK352" s="1081"/>
      <c r="BL352" s="1081"/>
      <c r="BM352" s="1081"/>
      <c r="BN352" s="1081"/>
      <c r="BO352" s="1081"/>
      <c r="BP352" s="1081"/>
      <c r="BQ352" s="1081"/>
      <c r="BR352" s="1081"/>
      <c r="BS352" s="1123"/>
      <c r="BT352" s="1081"/>
      <c r="BU352" s="1081"/>
      <c r="BV352" s="1081"/>
      <c r="BW352" s="1081"/>
      <c r="BX352" s="1081"/>
      <c r="BY352" s="1081"/>
      <c r="BZ352" s="1081"/>
      <c r="CA352" s="1081"/>
      <c r="CB352" s="1081"/>
      <c r="CC352" s="1081"/>
      <c r="CD352" s="1081"/>
      <c r="CE352" s="1081"/>
      <c r="CF352" s="1081"/>
      <c r="CG352" s="1081"/>
      <c r="CH352" s="1081"/>
      <c r="CI352" s="1081"/>
      <c r="CJ352" s="1081"/>
      <c r="CK352" s="1081"/>
      <c r="CL352" s="1081"/>
      <c r="CM352" s="1123"/>
      <c r="CN352" s="1123"/>
    </row>
    <row r="353" spans="2:92" x14ac:dyDescent="0.2">
      <c r="B353" s="1080"/>
      <c r="I353" s="1081"/>
      <c r="J353" s="1081"/>
      <c r="K353" s="1081"/>
      <c r="L353" s="1081"/>
      <c r="M353" s="1081"/>
      <c r="N353" s="1081"/>
      <c r="O353" s="1081"/>
      <c r="P353" s="1081"/>
      <c r="Q353" s="1081"/>
      <c r="R353" s="1081"/>
      <c r="S353" s="1081"/>
      <c r="T353" s="1081"/>
      <c r="U353" s="1081"/>
      <c r="V353" s="1081"/>
      <c r="W353" s="1081"/>
      <c r="X353" s="1081"/>
      <c r="Y353" s="1081"/>
      <c r="Z353" s="1081"/>
      <c r="AA353" s="1081"/>
      <c r="AB353" s="1123"/>
      <c r="AC353" s="1123"/>
      <c r="AD353" s="1123"/>
      <c r="AE353" s="1123"/>
      <c r="AF353" s="1081"/>
      <c r="AG353" s="1081"/>
      <c r="AH353" s="1081"/>
      <c r="AI353" s="1081"/>
      <c r="AJ353" s="1081"/>
      <c r="AK353" s="1081"/>
      <c r="AL353" s="1081"/>
      <c r="AM353" s="1081"/>
      <c r="AN353" s="1081"/>
      <c r="AO353" s="1081"/>
      <c r="AP353" s="1081"/>
      <c r="AQ353" s="1081"/>
      <c r="AR353" s="1081"/>
      <c r="AS353" s="1081"/>
      <c r="AT353" s="1081"/>
      <c r="AU353" s="1081"/>
      <c r="AV353" s="1081"/>
      <c r="AW353" s="1081"/>
      <c r="AX353" s="1082"/>
      <c r="AY353" s="1081"/>
      <c r="AZ353" s="1081"/>
      <c r="BA353" s="1081"/>
      <c r="BB353" s="1081"/>
      <c r="BC353" s="1081"/>
      <c r="BD353" s="1081"/>
      <c r="BE353" s="1081"/>
      <c r="BF353" s="1081"/>
      <c r="BG353" s="1081"/>
      <c r="BH353" s="1081"/>
      <c r="BI353" s="1081"/>
      <c r="BJ353" s="1081"/>
      <c r="BK353" s="1081"/>
      <c r="BL353" s="1081"/>
      <c r="BM353" s="1081"/>
      <c r="BN353" s="1081"/>
      <c r="BO353" s="1081"/>
      <c r="BP353" s="1081"/>
      <c r="BQ353" s="1081"/>
      <c r="BR353" s="1081"/>
      <c r="BS353" s="1123"/>
      <c r="BT353" s="1081"/>
      <c r="BU353" s="1081"/>
      <c r="BV353" s="1081"/>
      <c r="BW353" s="1081"/>
      <c r="BX353" s="1081"/>
      <c r="BY353" s="1081"/>
      <c r="BZ353" s="1081"/>
      <c r="CA353" s="1081"/>
      <c r="CB353" s="1081"/>
      <c r="CC353" s="1081"/>
      <c r="CD353" s="1081"/>
      <c r="CE353" s="1081"/>
      <c r="CF353" s="1081"/>
      <c r="CG353" s="1081"/>
      <c r="CH353" s="1081"/>
      <c r="CI353" s="1081"/>
      <c r="CJ353" s="1081"/>
      <c r="CK353" s="1081"/>
      <c r="CL353" s="1081"/>
      <c r="CM353" s="1123"/>
      <c r="CN353" s="1123"/>
    </row>
    <row r="354" spans="2:92" x14ac:dyDescent="0.2">
      <c r="B354" s="1080"/>
      <c r="I354" s="1081"/>
      <c r="J354" s="1081"/>
      <c r="K354" s="1081"/>
      <c r="L354" s="1081"/>
      <c r="M354" s="1081"/>
      <c r="N354" s="1081"/>
      <c r="O354" s="1081"/>
      <c r="P354" s="1081"/>
      <c r="Q354" s="1081"/>
      <c r="R354" s="1081"/>
      <c r="S354" s="1081"/>
      <c r="T354" s="1081"/>
      <c r="U354" s="1081"/>
      <c r="V354" s="1081"/>
      <c r="W354" s="1081"/>
      <c r="X354" s="1081"/>
      <c r="Y354" s="1081"/>
      <c r="Z354" s="1081"/>
      <c r="AA354" s="1081"/>
      <c r="AB354" s="1123"/>
      <c r="AC354" s="1123"/>
      <c r="AD354" s="1123"/>
      <c r="AE354" s="1123"/>
      <c r="AF354" s="1081"/>
      <c r="AG354" s="1081"/>
      <c r="AH354" s="1081"/>
      <c r="AI354" s="1081"/>
      <c r="AJ354" s="1081"/>
      <c r="AK354" s="1081"/>
      <c r="AL354" s="1081"/>
      <c r="AM354" s="1081"/>
      <c r="AN354" s="1081"/>
      <c r="AO354" s="1081"/>
      <c r="AP354" s="1081"/>
      <c r="AQ354" s="1081"/>
      <c r="AR354" s="1081"/>
      <c r="AS354" s="1081"/>
      <c r="AT354" s="1081"/>
      <c r="AU354" s="1081"/>
      <c r="AV354" s="1081"/>
      <c r="AW354" s="1081"/>
      <c r="AX354" s="1082"/>
      <c r="AY354" s="1081"/>
      <c r="AZ354" s="1081"/>
      <c r="BA354" s="1081"/>
      <c r="BB354" s="1081"/>
      <c r="BC354" s="1081"/>
      <c r="BD354" s="1081"/>
      <c r="BE354" s="1081"/>
      <c r="BF354" s="1081"/>
      <c r="BG354" s="1081"/>
      <c r="BH354" s="1081"/>
      <c r="BI354" s="1081"/>
      <c r="BJ354" s="1081"/>
      <c r="BK354" s="1081"/>
      <c r="BL354" s="1081"/>
      <c r="BM354" s="1081"/>
      <c r="BN354" s="1081"/>
      <c r="BO354" s="1081"/>
      <c r="BP354" s="1081"/>
      <c r="BQ354" s="1081"/>
      <c r="BR354" s="1081"/>
      <c r="BS354" s="1123"/>
      <c r="BT354" s="1081"/>
      <c r="BU354" s="1081"/>
      <c r="BV354" s="1081"/>
      <c r="BW354" s="1081"/>
      <c r="BX354" s="1081"/>
      <c r="BY354" s="1081"/>
      <c r="BZ354" s="1081"/>
      <c r="CA354" s="1081"/>
      <c r="CB354" s="1081"/>
      <c r="CC354" s="1081"/>
      <c r="CD354" s="1081"/>
      <c r="CE354" s="1081"/>
      <c r="CF354" s="1081"/>
      <c r="CG354" s="1081"/>
      <c r="CH354" s="1081"/>
      <c r="CI354" s="1081"/>
      <c r="CJ354" s="1081"/>
      <c r="CK354" s="1081"/>
      <c r="CL354" s="1081"/>
      <c r="CM354" s="1123"/>
      <c r="CN354" s="1123"/>
    </row>
    <row r="355" spans="2:92" x14ac:dyDescent="0.2">
      <c r="B355" s="1080"/>
      <c r="I355" s="1081"/>
      <c r="J355" s="1081"/>
      <c r="K355" s="1081"/>
      <c r="L355" s="1081"/>
      <c r="M355" s="1081"/>
      <c r="N355" s="1081"/>
      <c r="O355" s="1081"/>
      <c r="P355" s="1081"/>
      <c r="Q355" s="1081"/>
      <c r="R355" s="1081"/>
      <c r="S355" s="1081"/>
      <c r="T355" s="1081"/>
      <c r="U355" s="1081"/>
      <c r="V355" s="1081"/>
      <c r="W355" s="1081"/>
      <c r="X355" s="1081"/>
      <c r="Y355" s="1081"/>
      <c r="Z355" s="1081"/>
      <c r="AA355" s="1081"/>
      <c r="AB355" s="1123"/>
      <c r="AC355" s="1123"/>
      <c r="AD355" s="1123"/>
      <c r="AE355" s="1123"/>
      <c r="AF355" s="1081"/>
      <c r="AG355" s="1081"/>
      <c r="AH355" s="1081"/>
      <c r="AI355" s="1081"/>
      <c r="AJ355" s="1081"/>
      <c r="AK355" s="1081"/>
      <c r="AL355" s="1081"/>
      <c r="AM355" s="1081"/>
      <c r="AN355" s="1081"/>
      <c r="AO355" s="1081"/>
      <c r="AP355" s="1081"/>
      <c r="AQ355" s="1081"/>
      <c r="AR355" s="1081"/>
      <c r="AS355" s="1081"/>
      <c r="AT355" s="1081"/>
      <c r="AU355" s="1081"/>
      <c r="AV355" s="1081"/>
      <c r="AW355" s="1081"/>
      <c r="AX355" s="1082"/>
      <c r="AY355" s="1081"/>
      <c r="AZ355" s="1081"/>
      <c r="BA355" s="1081"/>
      <c r="BB355" s="1081"/>
      <c r="BC355" s="1081"/>
      <c r="BD355" s="1081"/>
      <c r="BE355" s="1081"/>
      <c r="BF355" s="1081"/>
      <c r="BG355" s="1081"/>
      <c r="BH355" s="1081"/>
      <c r="BI355" s="1081"/>
      <c r="BJ355" s="1081"/>
      <c r="BK355" s="1081"/>
      <c r="BL355" s="1081"/>
      <c r="BM355" s="1081"/>
      <c r="BN355" s="1081"/>
      <c r="BO355" s="1081"/>
      <c r="BP355" s="1081"/>
      <c r="BQ355" s="1081"/>
      <c r="BR355" s="1081"/>
      <c r="BS355" s="1123"/>
      <c r="BT355" s="1081"/>
      <c r="BU355" s="1081"/>
      <c r="BV355" s="1081"/>
      <c r="BW355" s="1081"/>
      <c r="BX355" s="1081"/>
      <c r="BY355" s="1081"/>
      <c r="BZ355" s="1081"/>
      <c r="CA355" s="1081"/>
      <c r="CB355" s="1081"/>
      <c r="CC355" s="1081"/>
      <c r="CD355" s="1081"/>
      <c r="CE355" s="1081"/>
      <c r="CF355" s="1081"/>
      <c r="CG355" s="1081"/>
      <c r="CH355" s="1081"/>
      <c r="CI355" s="1081"/>
      <c r="CJ355" s="1081"/>
      <c r="CK355" s="1081"/>
      <c r="CL355" s="1081"/>
      <c r="CM355" s="1123"/>
      <c r="CN355" s="1123"/>
    </row>
    <row r="356" spans="2:92" x14ac:dyDescent="0.2">
      <c r="B356" s="1080"/>
      <c r="I356" s="1081"/>
      <c r="J356" s="1081"/>
      <c r="K356" s="1081"/>
      <c r="L356" s="1081"/>
      <c r="M356" s="1081"/>
      <c r="N356" s="1081"/>
      <c r="O356" s="1081"/>
      <c r="P356" s="1081"/>
      <c r="Q356" s="1081"/>
      <c r="R356" s="1081"/>
      <c r="S356" s="1081"/>
      <c r="T356" s="1081"/>
      <c r="U356" s="1081"/>
      <c r="V356" s="1081"/>
      <c r="W356" s="1081"/>
      <c r="X356" s="1081"/>
      <c r="Y356" s="1081"/>
      <c r="Z356" s="1081"/>
      <c r="AA356" s="1081"/>
      <c r="AB356" s="1123"/>
      <c r="AC356" s="1123"/>
      <c r="AD356" s="1123"/>
      <c r="AE356" s="1123"/>
      <c r="AF356" s="1081"/>
      <c r="AG356" s="1081"/>
      <c r="AH356" s="1081"/>
      <c r="AI356" s="1081"/>
      <c r="AJ356" s="1081"/>
      <c r="AK356" s="1081"/>
      <c r="AL356" s="1081"/>
      <c r="AM356" s="1081"/>
      <c r="AN356" s="1081"/>
      <c r="AO356" s="1081"/>
      <c r="AP356" s="1081"/>
      <c r="AQ356" s="1081"/>
      <c r="AR356" s="1081"/>
      <c r="AS356" s="1081"/>
      <c r="AT356" s="1081"/>
      <c r="AU356" s="1081"/>
      <c r="AV356" s="1081"/>
      <c r="AW356" s="1081"/>
      <c r="AX356" s="1082"/>
      <c r="AY356" s="1081"/>
      <c r="AZ356" s="1081"/>
      <c r="BA356" s="1081"/>
      <c r="BB356" s="1081"/>
      <c r="BC356" s="1081"/>
      <c r="BD356" s="1081"/>
      <c r="BE356" s="1081"/>
      <c r="BF356" s="1081"/>
      <c r="BG356" s="1081"/>
      <c r="BH356" s="1081"/>
      <c r="BI356" s="1081"/>
      <c r="BJ356" s="1081"/>
      <c r="BK356" s="1081"/>
      <c r="BL356" s="1081"/>
      <c r="BM356" s="1081"/>
      <c r="BN356" s="1081"/>
      <c r="BO356" s="1081"/>
      <c r="BP356" s="1081"/>
      <c r="BQ356" s="1081"/>
      <c r="BR356" s="1081"/>
      <c r="BS356" s="1123"/>
      <c r="BT356" s="1081"/>
      <c r="BU356" s="1081"/>
      <c r="BV356" s="1081"/>
      <c r="BW356" s="1081"/>
      <c r="BX356" s="1081"/>
      <c r="BY356" s="1081"/>
      <c r="BZ356" s="1081"/>
      <c r="CA356" s="1081"/>
      <c r="CB356" s="1081"/>
      <c r="CC356" s="1081"/>
      <c r="CD356" s="1081"/>
      <c r="CE356" s="1081"/>
      <c r="CF356" s="1081"/>
      <c r="CG356" s="1081"/>
      <c r="CH356" s="1081"/>
      <c r="CI356" s="1081"/>
      <c r="CJ356" s="1081"/>
      <c r="CK356" s="1081"/>
      <c r="CL356" s="1081"/>
      <c r="CM356" s="1123"/>
      <c r="CN356" s="1123"/>
    </row>
    <row r="357" spans="2:92" x14ac:dyDescent="0.2">
      <c r="B357" s="1080"/>
      <c r="I357" s="1081"/>
      <c r="J357" s="1081"/>
      <c r="K357" s="1081"/>
      <c r="L357" s="1081"/>
      <c r="M357" s="1081"/>
      <c r="N357" s="1081"/>
      <c r="O357" s="1081"/>
      <c r="P357" s="1081"/>
      <c r="Q357" s="1081"/>
      <c r="R357" s="1081"/>
      <c r="S357" s="1081"/>
      <c r="T357" s="1081"/>
      <c r="U357" s="1081"/>
      <c r="V357" s="1081"/>
      <c r="W357" s="1081"/>
      <c r="X357" s="1081"/>
      <c r="Y357" s="1081"/>
      <c r="Z357" s="1081"/>
      <c r="AA357" s="1081"/>
      <c r="AB357" s="1123"/>
      <c r="AC357" s="1123"/>
      <c r="AD357" s="1123"/>
      <c r="AE357" s="1123"/>
      <c r="AF357" s="1081"/>
      <c r="AG357" s="1081"/>
      <c r="AH357" s="1081"/>
      <c r="AI357" s="1081"/>
      <c r="AJ357" s="1081"/>
      <c r="AK357" s="1081"/>
      <c r="AL357" s="1081"/>
      <c r="AM357" s="1081"/>
      <c r="AN357" s="1081"/>
      <c r="AO357" s="1081"/>
      <c r="AP357" s="1081"/>
      <c r="AQ357" s="1081"/>
      <c r="AR357" s="1081"/>
      <c r="AS357" s="1081"/>
      <c r="AT357" s="1081"/>
      <c r="AU357" s="1081"/>
      <c r="AV357" s="1081"/>
      <c r="AW357" s="1081"/>
      <c r="AX357" s="1082"/>
      <c r="AY357" s="1081"/>
      <c r="AZ357" s="1081"/>
      <c r="BA357" s="1081"/>
      <c r="BB357" s="1081"/>
      <c r="BC357" s="1081"/>
      <c r="BD357" s="1081"/>
      <c r="BE357" s="1081"/>
      <c r="BF357" s="1081"/>
      <c r="BG357" s="1081"/>
      <c r="BH357" s="1081"/>
      <c r="BI357" s="1081"/>
      <c r="BJ357" s="1081"/>
      <c r="BK357" s="1081"/>
      <c r="BL357" s="1081"/>
      <c r="BM357" s="1081"/>
      <c r="BN357" s="1081"/>
      <c r="BO357" s="1081"/>
      <c r="BP357" s="1081"/>
      <c r="BQ357" s="1081"/>
      <c r="BR357" s="1081"/>
      <c r="BS357" s="1123"/>
      <c r="BT357" s="1081"/>
      <c r="BU357" s="1081"/>
      <c r="BV357" s="1081"/>
      <c r="BW357" s="1081"/>
      <c r="BX357" s="1081"/>
      <c r="BY357" s="1081"/>
      <c r="BZ357" s="1081"/>
      <c r="CA357" s="1081"/>
      <c r="CB357" s="1081"/>
      <c r="CC357" s="1081"/>
      <c r="CD357" s="1081"/>
      <c r="CE357" s="1081"/>
      <c r="CF357" s="1081"/>
      <c r="CG357" s="1081"/>
      <c r="CH357" s="1081"/>
      <c r="CI357" s="1081"/>
      <c r="CJ357" s="1081"/>
      <c r="CK357" s="1081"/>
      <c r="CL357" s="1081"/>
      <c r="CM357" s="1123"/>
      <c r="CN357" s="1123"/>
    </row>
    <row r="358" spans="2:92" x14ac:dyDescent="0.2">
      <c r="B358" s="1080"/>
      <c r="I358" s="1081"/>
      <c r="J358" s="1081"/>
      <c r="K358" s="1081"/>
      <c r="L358" s="1081"/>
      <c r="M358" s="1081"/>
      <c r="N358" s="1081"/>
      <c r="O358" s="1081"/>
      <c r="P358" s="1081"/>
      <c r="Q358" s="1081"/>
      <c r="R358" s="1081"/>
      <c r="S358" s="1081"/>
      <c r="T358" s="1081"/>
      <c r="U358" s="1081"/>
      <c r="V358" s="1081"/>
      <c r="W358" s="1081"/>
      <c r="X358" s="1081"/>
      <c r="Y358" s="1081"/>
      <c r="Z358" s="1081"/>
      <c r="AA358" s="1081"/>
      <c r="AB358" s="1123"/>
      <c r="AC358" s="1123"/>
      <c r="AD358" s="1123"/>
      <c r="AE358" s="1123"/>
      <c r="AF358" s="1081"/>
      <c r="AG358" s="1081"/>
      <c r="AH358" s="1081"/>
      <c r="AI358" s="1081"/>
      <c r="AJ358" s="1081"/>
      <c r="AK358" s="1081"/>
      <c r="AL358" s="1081"/>
      <c r="AM358" s="1081"/>
      <c r="AN358" s="1081"/>
      <c r="AO358" s="1081"/>
      <c r="AP358" s="1081"/>
      <c r="AQ358" s="1081"/>
      <c r="AR358" s="1081"/>
      <c r="AS358" s="1081"/>
      <c r="AT358" s="1081"/>
      <c r="AU358" s="1081"/>
      <c r="AV358" s="1081"/>
      <c r="AW358" s="1081"/>
      <c r="AX358" s="1082"/>
      <c r="AY358" s="1081"/>
      <c r="AZ358" s="1081"/>
      <c r="BA358" s="1081"/>
      <c r="BB358" s="1081"/>
      <c r="BC358" s="1081"/>
      <c r="BD358" s="1081"/>
      <c r="BE358" s="1081"/>
      <c r="BF358" s="1081"/>
      <c r="BG358" s="1081"/>
      <c r="BH358" s="1081"/>
      <c r="BI358" s="1081"/>
      <c r="BJ358" s="1081"/>
      <c r="BK358" s="1081"/>
      <c r="BL358" s="1081"/>
      <c r="BM358" s="1081"/>
      <c r="BN358" s="1081"/>
      <c r="BO358" s="1081"/>
      <c r="BP358" s="1081"/>
      <c r="BQ358" s="1081"/>
      <c r="BR358" s="1081"/>
      <c r="BS358" s="1123"/>
      <c r="BT358" s="1081"/>
      <c r="BU358" s="1081"/>
      <c r="BV358" s="1081"/>
      <c r="BW358" s="1081"/>
      <c r="BX358" s="1081"/>
      <c r="BY358" s="1081"/>
      <c r="BZ358" s="1081"/>
      <c r="CA358" s="1081"/>
      <c r="CB358" s="1081"/>
      <c r="CC358" s="1081"/>
      <c r="CD358" s="1081"/>
      <c r="CE358" s="1081"/>
      <c r="CF358" s="1081"/>
      <c r="CG358" s="1081"/>
      <c r="CH358" s="1081"/>
      <c r="CI358" s="1081"/>
      <c r="CJ358" s="1081"/>
      <c r="CK358" s="1081"/>
      <c r="CL358" s="1081"/>
      <c r="CM358" s="1123"/>
      <c r="CN358" s="1123"/>
    </row>
    <row r="359" spans="2:92" x14ac:dyDescent="0.2">
      <c r="B359" s="1080"/>
      <c r="I359" s="1081"/>
      <c r="J359" s="1081"/>
      <c r="K359" s="1081"/>
      <c r="L359" s="1081"/>
      <c r="M359" s="1081"/>
      <c r="N359" s="1081"/>
      <c r="O359" s="1081"/>
      <c r="P359" s="1081"/>
      <c r="Q359" s="1081"/>
      <c r="R359" s="1081"/>
      <c r="S359" s="1081"/>
      <c r="T359" s="1081"/>
      <c r="U359" s="1081"/>
      <c r="V359" s="1081"/>
      <c r="W359" s="1081"/>
      <c r="X359" s="1081"/>
      <c r="Y359" s="1081"/>
      <c r="Z359" s="1081"/>
      <c r="AA359" s="1081"/>
      <c r="AB359" s="1123"/>
      <c r="AC359" s="1123"/>
      <c r="AD359" s="1123"/>
      <c r="AE359" s="1123"/>
      <c r="AF359" s="1081"/>
      <c r="AG359" s="1081"/>
      <c r="AH359" s="1081"/>
      <c r="AI359" s="1081"/>
      <c r="AJ359" s="1081"/>
      <c r="AK359" s="1081"/>
      <c r="AL359" s="1081"/>
      <c r="AM359" s="1081"/>
      <c r="AN359" s="1081"/>
      <c r="AO359" s="1081"/>
      <c r="AP359" s="1081"/>
      <c r="AQ359" s="1081"/>
      <c r="AR359" s="1081"/>
      <c r="AS359" s="1081"/>
      <c r="AT359" s="1081"/>
      <c r="AU359" s="1081"/>
      <c r="AV359" s="1081"/>
      <c r="AW359" s="1081"/>
      <c r="AX359" s="1082"/>
      <c r="AY359" s="1081"/>
      <c r="AZ359" s="1081"/>
      <c r="BA359" s="1081"/>
      <c r="BB359" s="1081"/>
      <c r="BC359" s="1081"/>
      <c r="BD359" s="1081"/>
      <c r="BE359" s="1081"/>
      <c r="BF359" s="1081"/>
      <c r="BG359" s="1081"/>
      <c r="BH359" s="1081"/>
      <c r="BI359" s="1081"/>
      <c r="BJ359" s="1081"/>
      <c r="BK359" s="1081"/>
      <c r="BL359" s="1081"/>
      <c r="BM359" s="1081"/>
      <c r="BN359" s="1081"/>
      <c r="BO359" s="1081"/>
      <c r="BP359" s="1081"/>
      <c r="BQ359" s="1081"/>
      <c r="BR359" s="1081"/>
      <c r="BS359" s="1123"/>
      <c r="BT359" s="1081"/>
      <c r="BU359" s="1081"/>
      <c r="BV359" s="1081"/>
      <c r="BW359" s="1081"/>
      <c r="BX359" s="1081"/>
      <c r="BY359" s="1081"/>
      <c r="BZ359" s="1081"/>
      <c r="CA359" s="1081"/>
      <c r="CB359" s="1081"/>
      <c r="CC359" s="1081"/>
      <c r="CD359" s="1081"/>
      <c r="CE359" s="1081"/>
      <c r="CF359" s="1081"/>
      <c r="CG359" s="1081"/>
      <c r="CH359" s="1081"/>
      <c r="CI359" s="1081"/>
      <c r="CJ359" s="1081"/>
      <c r="CK359" s="1081"/>
      <c r="CL359" s="1081"/>
      <c r="CM359" s="1123"/>
      <c r="CN359" s="1123"/>
    </row>
    <row r="360" spans="2:92" x14ac:dyDescent="0.2">
      <c r="B360" s="1080"/>
      <c r="I360" s="1081"/>
      <c r="J360" s="1081"/>
      <c r="K360" s="1081"/>
      <c r="L360" s="1081"/>
      <c r="M360" s="1081"/>
      <c r="N360" s="1081"/>
      <c r="O360" s="1081"/>
      <c r="P360" s="1081"/>
      <c r="Q360" s="1081"/>
      <c r="R360" s="1081"/>
      <c r="S360" s="1081"/>
      <c r="T360" s="1081"/>
      <c r="U360" s="1081"/>
      <c r="V360" s="1081"/>
      <c r="W360" s="1081"/>
      <c r="X360" s="1081"/>
      <c r="Y360" s="1081"/>
      <c r="Z360" s="1081"/>
      <c r="AA360" s="1081"/>
      <c r="AB360" s="1123"/>
      <c r="AC360" s="1123"/>
      <c r="AD360" s="1123"/>
      <c r="AE360" s="1123"/>
      <c r="AF360" s="1081"/>
      <c r="AG360" s="1081"/>
      <c r="AH360" s="1081"/>
      <c r="AI360" s="1081"/>
      <c r="AJ360" s="1081"/>
      <c r="AK360" s="1081"/>
      <c r="AL360" s="1081"/>
      <c r="AM360" s="1081"/>
      <c r="AN360" s="1081"/>
      <c r="AO360" s="1081"/>
      <c r="AP360" s="1081"/>
      <c r="AQ360" s="1081"/>
      <c r="AR360" s="1081"/>
      <c r="AS360" s="1081"/>
      <c r="AT360" s="1081"/>
      <c r="AU360" s="1081"/>
      <c r="AV360" s="1081"/>
      <c r="AW360" s="1081"/>
      <c r="AX360" s="1082"/>
      <c r="AY360" s="1081"/>
      <c r="AZ360" s="1081"/>
      <c r="BA360" s="1081"/>
      <c r="BB360" s="1081"/>
      <c r="BC360" s="1081"/>
      <c r="BD360" s="1081"/>
      <c r="BE360" s="1081"/>
      <c r="BF360" s="1081"/>
      <c r="BG360" s="1081"/>
      <c r="BH360" s="1081"/>
      <c r="BI360" s="1081"/>
      <c r="BJ360" s="1081"/>
      <c r="BK360" s="1081"/>
      <c r="BL360" s="1081"/>
      <c r="BM360" s="1081"/>
      <c r="BN360" s="1081"/>
      <c r="BO360" s="1081"/>
      <c r="BP360" s="1081"/>
      <c r="BQ360" s="1081"/>
      <c r="BR360" s="1081"/>
      <c r="BS360" s="1123"/>
      <c r="BT360" s="1081"/>
      <c r="BU360" s="1081"/>
      <c r="BV360" s="1081"/>
      <c r="BW360" s="1081"/>
      <c r="BX360" s="1081"/>
      <c r="BY360" s="1081"/>
      <c r="BZ360" s="1081"/>
      <c r="CA360" s="1081"/>
      <c r="CB360" s="1081"/>
      <c r="CC360" s="1081"/>
      <c r="CD360" s="1081"/>
      <c r="CE360" s="1081"/>
      <c r="CF360" s="1081"/>
      <c r="CG360" s="1081"/>
      <c r="CH360" s="1081"/>
      <c r="CI360" s="1081"/>
      <c r="CJ360" s="1081"/>
      <c r="CK360" s="1081"/>
      <c r="CL360" s="1081"/>
      <c r="CM360" s="1123"/>
      <c r="CN360" s="1123"/>
    </row>
    <row r="361" spans="2:92" x14ac:dyDescent="0.2">
      <c r="B361" s="1080"/>
      <c r="I361" s="1081"/>
      <c r="J361" s="1081"/>
      <c r="K361" s="1081"/>
      <c r="L361" s="1081"/>
      <c r="M361" s="1081"/>
      <c r="N361" s="1081"/>
      <c r="O361" s="1081"/>
      <c r="P361" s="1081"/>
      <c r="Q361" s="1081"/>
      <c r="R361" s="1081"/>
      <c r="S361" s="1081"/>
      <c r="T361" s="1081"/>
      <c r="U361" s="1081"/>
      <c r="V361" s="1081"/>
      <c r="W361" s="1081"/>
      <c r="X361" s="1081"/>
      <c r="Y361" s="1081"/>
      <c r="Z361" s="1081"/>
      <c r="AA361" s="1081"/>
      <c r="AB361" s="1123"/>
      <c r="AC361" s="1123"/>
      <c r="AD361" s="1123"/>
      <c r="AE361" s="1123"/>
      <c r="AF361" s="1081"/>
      <c r="AG361" s="1081"/>
      <c r="AH361" s="1081"/>
      <c r="AI361" s="1081"/>
      <c r="AJ361" s="1081"/>
      <c r="AK361" s="1081"/>
      <c r="AL361" s="1081"/>
      <c r="AM361" s="1081"/>
      <c r="AN361" s="1081"/>
      <c r="AO361" s="1081"/>
      <c r="AP361" s="1081"/>
      <c r="AQ361" s="1081"/>
      <c r="AR361" s="1081"/>
      <c r="AS361" s="1081"/>
      <c r="AT361" s="1081"/>
      <c r="AU361" s="1081"/>
      <c r="AV361" s="1081"/>
      <c r="AW361" s="1081"/>
      <c r="AX361" s="1082"/>
      <c r="AY361" s="1081"/>
      <c r="AZ361" s="1081"/>
      <c r="BA361" s="1081"/>
      <c r="BB361" s="1081"/>
      <c r="BC361" s="1081"/>
      <c r="BD361" s="1081"/>
      <c r="BE361" s="1081"/>
      <c r="BF361" s="1081"/>
      <c r="BG361" s="1081"/>
      <c r="BH361" s="1081"/>
      <c r="BI361" s="1081"/>
      <c r="BJ361" s="1081"/>
      <c r="BK361" s="1081"/>
      <c r="BL361" s="1081"/>
      <c r="BM361" s="1081"/>
      <c r="BN361" s="1081"/>
      <c r="BO361" s="1081"/>
      <c r="BP361" s="1081"/>
      <c r="BQ361" s="1081"/>
      <c r="BR361" s="1081"/>
      <c r="BS361" s="1123"/>
      <c r="BT361" s="1081"/>
      <c r="BU361" s="1081"/>
      <c r="BV361" s="1081"/>
      <c r="BW361" s="1081"/>
      <c r="BX361" s="1081"/>
      <c r="BY361" s="1081"/>
      <c r="BZ361" s="1081"/>
      <c r="CA361" s="1081"/>
      <c r="CB361" s="1081"/>
      <c r="CC361" s="1081"/>
      <c r="CD361" s="1081"/>
      <c r="CE361" s="1081"/>
      <c r="CF361" s="1081"/>
      <c r="CG361" s="1081"/>
      <c r="CH361" s="1081"/>
      <c r="CI361" s="1081"/>
      <c r="CJ361" s="1081"/>
      <c r="CK361" s="1081"/>
      <c r="CL361" s="1081"/>
      <c r="CM361" s="1123"/>
      <c r="CN361" s="1123"/>
    </row>
    <row r="362" spans="2:92" x14ac:dyDescent="0.2">
      <c r="B362" s="1080"/>
      <c r="I362" s="1081"/>
      <c r="J362" s="1081"/>
      <c r="K362" s="1081"/>
      <c r="L362" s="1081"/>
      <c r="M362" s="1081"/>
      <c r="N362" s="1081"/>
      <c r="O362" s="1081"/>
      <c r="P362" s="1081"/>
      <c r="Q362" s="1081"/>
      <c r="R362" s="1081"/>
      <c r="S362" s="1081"/>
      <c r="T362" s="1081"/>
      <c r="U362" s="1081"/>
      <c r="V362" s="1081"/>
      <c r="W362" s="1081"/>
      <c r="X362" s="1081"/>
      <c r="Y362" s="1081"/>
      <c r="Z362" s="1081"/>
      <c r="AA362" s="1081"/>
      <c r="AB362" s="1123"/>
      <c r="AC362" s="1123"/>
      <c r="AD362" s="1123"/>
      <c r="AE362" s="1123"/>
      <c r="AF362" s="1081"/>
      <c r="AG362" s="1081"/>
      <c r="AH362" s="1081"/>
      <c r="AI362" s="1081"/>
      <c r="AJ362" s="1081"/>
      <c r="AK362" s="1081"/>
      <c r="AL362" s="1081"/>
      <c r="AM362" s="1081"/>
      <c r="AN362" s="1081"/>
      <c r="AO362" s="1081"/>
      <c r="AP362" s="1081"/>
      <c r="AQ362" s="1081"/>
      <c r="AR362" s="1081"/>
      <c r="AS362" s="1081"/>
      <c r="AT362" s="1081"/>
      <c r="AU362" s="1081"/>
      <c r="AV362" s="1081"/>
      <c r="AW362" s="1081"/>
      <c r="AX362" s="1082"/>
      <c r="AY362" s="1081"/>
      <c r="AZ362" s="1081"/>
      <c r="BA362" s="1081"/>
      <c r="BB362" s="1081"/>
      <c r="BC362" s="1081"/>
      <c r="BD362" s="1081"/>
      <c r="BE362" s="1081"/>
      <c r="BF362" s="1081"/>
      <c r="BG362" s="1081"/>
      <c r="BH362" s="1081"/>
      <c r="BI362" s="1081"/>
      <c r="BJ362" s="1081"/>
      <c r="BK362" s="1081"/>
      <c r="BL362" s="1081"/>
      <c r="BM362" s="1081"/>
      <c r="BN362" s="1081"/>
      <c r="BO362" s="1081"/>
      <c r="BP362" s="1081"/>
      <c r="BQ362" s="1081"/>
      <c r="BR362" s="1081"/>
      <c r="BS362" s="1123"/>
      <c r="BT362" s="1081"/>
      <c r="BU362" s="1081"/>
      <c r="BV362" s="1081"/>
      <c r="BW362" s="1081"/>
      <c r="BX362" s="1081"/>
      <c r="BY362" s="1081"/>
      <c r="BZ362" s="1081"/>
      <c r="CA362" s="1081"/>
      <c r="CB362" s="1081"/>
      <c r="CC362" s="1081"/>
      <c r="CD362" s="1081"/>
      <c r="CE362" s="1081"/>
      <c r="CF362" s="1081"/>
      <c r="CG362" s="1081"/>
      <c r="CH362" s="1081"/>
      <c r="CI362" s="1081"/>
      <c r="CJ362" s="1081"/>
      <c r="CK362" s="1081"/>
      <c r="CL362" s="1081"/>
      <c r="CM362" s="1123"/>
      <c r="CN362" s="1123"/>
    </row>
    <row r="363" spans="2:92" x14ac:dyDescent="0.2">
      <c r="B363" s="1080"/>
      <c r="I363" s="1081"/>
      <c r="J363" s="1081"/>
      <c r="K363" s="1081"/>
      <c r="L363" s="1081"/>
      <c r="M363" s="1081"/>
      <c r="N363" s="1081"/>
      <c r="O363" s="1081"/>
      <c r="P363" s="1081"/>
      <c r="Q363" s="1081"/>
      <c r="R363" s="1081"/>
      <c r="S363" s="1081"/>
      <c r="T363" s="1081"/>
      <c r="U363" s="1081"/>
      <c r="V363" s="1081"/>
      <c r="W363" s="1081"/>
      <c r="X363" s="1081"/>
      <c r="Y363" s="1081"/>
      <c r="Z363" s="1081"/>
      <c r="AA363" s="1081"/>
      <c r="AB363" s="1123"/>
      <c r="AC363" s="1123"/>
      <c r="AD363" s="1123"/>
      <c r="AE363" s="1123"/>
      <c r="AF363" s="1081"/>
      <c r="AG363" s="1081"/>
      <c r="AH363" s="1081"/>
      <c r="AI363" s="1081"/>
      <c r="AJ363" s="1081"/>
      <c r="AK363" s="1081"/>
      <c r="AL363" s="1081"/>
      <c r="AM363" s="1081"/>
      <c r="AN363" s="1081"/>
      <c r="AO363" s="1081"/>
      <c r="AP363" s="1081"/>
      <c r="AQ363" s="1081"/>
      <c r="AR363" s="1081"/>
      <c r="AS363" s="1081"/>
      <c r="AT363" s="1081"/>
      <c r="AU363" s="1081"/>
      <c r="AV363" s="1081"/>
      <c r="AW363" s="1081"/>
      <c r="AX363" s="1082"/>
      <c r="AY363" s="1081"/>
      <c r="AZ363" s="1081"/>
      <c r="BA363" s="1081"/>
      <c r="BB363" s="1081"/>
      <c r="BC363" s="1081"/>
      <c r="BD363" s="1081"/>
      <c r="BE363" s="1081"/>
      <c r="BF363" s="1081"/>
      <c r="BG363" s="1081"/>
      <c r="BH363" s="1081"/>
      <c r="BI363" s="1081"/>
      <c r="BJ363" s="1081"/>
      <c r="BK363" s="1081"/>
      <c r="BL363" s="1081"/>
      <c r="BM363" s="1081"/>
      <c r="BN363" s="1081"/>
      <c r="BO363" s="1081"/>
      <c r="BP363" s="1081"/>
      <c r="BQ363" s="1081"/>
      <c r="BR363" s="1081"/>
      <c r="BS363" s="1123"/>
      <c r="BT363" s="1081"/>
      <c r="BU363" s="1081"/>
      <c r="BV363" s="1081"/>
      <c r="BW363" s="1081"/>
      <c r="BX363" s="1081"/>
      <c r="BY363" s="1081"/>
      <c r="BZ363" s="1081"/>
      <c r="CA363" s="1081"/>
      <c r="CB363" s="1081"/>
      <c r="CC363" s="1081"/>
      <c r="CD363" s="1081"/>
      <c r="CE363" s="1081"/>
      <c r="CF363" s="1081"/>
      <c r="CG363" s="1081"/>
      <c r="CH363" s="1081"/>
      <c r="CI363" s="1081"/>
      <c r="CJ363" s="1081"/>
      <c r="CK363" s="1081"/>
      <c r="CL363" s="1081"/>
      <c r="CM363" s="1123"/>
      <c r="CN363" s="1123"/>
    </row>
    <row r="364" spans="2:92" x14ac:dyDescent="0.2">
      <c r="B364" s="1080"/>
      <c r="I364" s="1081"/>
      <c r="J364" s="1081"/>
      <c r="K364" s="1081"/>
      <c r="L364" s="1081"/>
      <c r="M364" s="1081"/>
      <c r="N364" s="1081"/>
      <c r="O364" s="1081"/>
      <c r="P364" s="1081"/>
      <c r="Q364" s="1081"/>
      <c r="R364" s="1081"/>
      <c r="S364" s="1081"/>
      <c r="T364" s="1081"/>
      <c r="U364" s="1081"/>
      <c r="V364" s="1081"/>
      <c r="W364" s="1081"/>
      <c r="X364" s="1081"/>
      <c r="Y364" s="1081"/>
      <c r="Z364" s="1081"/>
      <c r="AA364" s="1081"/>
      <c r="AB364" s="1123"/>
      <c r="AC364" s="1123"/>
      <c r="AD364" s="1123"/>
      <c r="AE364" s="1123"/>
      <c r="AF364" s="1081"/>
      <c r="AG364" s="1081"/>
      <c r="AH364" s="1081"/>
      <c r="AI364" s="1081"/>
      <c r="AJ364" s="1081"/>
      <c r="AK364" s="1081"/>
      <c r="AL364" s="1081"/>
      <c r="AM364" s="1081"/>
      <c r="AN364" s="1081"/>
      <c r="AO364" s="1081"/>
      <c r="AP364" s="1081"/>
      <c r="AQ364" s="1081"/>
      <c r="AR364" s="1081"/>
      <c r="AS364" s="1081"/>
      <c r="AT364" s="1081"/>
      <c r="AU364" s="1081"/>
      <c r="AV364" s="1081"/>
      <c r="AW364" s="1081"/>
      <c r="AX364" s="1082"/>
      <c r="AY364" s="1081"/>
      <c r="AZ364" s="1081"/>
      <c r="BA364" s="1081"/>
      <c r="BB364" s="1081"/>
      <c r="BC364" s="1081"/>
      <c r="BD364" s="1081"/>
      <c r="BE364" s="1081"/>
      <c r="BF364" s="1081"/>
      <c r="BG364" s="1081"/>
      <c r="BH364" s="1081"/>
      <c r="BI364" s="1081"/>
      <c r="BJ364" s="1081"/>
      <c r="BK364" s="1081"/>
      <c r="BL364" s="1081"/>
      <c r="BM364" s="1081"/>
      <c r="BN364" s="1081"/>
      <c r="BO364" s="1081"/>
      <c r="BP364" s="1081"/>
      <c r="BQ364" s="1081"/>
      <c r="BR364" s="1081"/>
      <c r="BS364" s="1123"/>
      <c r="BT364" s="1081"/>
      <c r="BU364" s="1081"/>
      <c r="BV364" s="1081"/>
      <c r="BW364" s="1081"/>
      <c r="BX364" s="1081"/>
      <c r="BY364" s="1081"/>
      <c r="BZ364" s="1081"/>
      <c r="CA364" s="1081"/>
      <c r="CB364" s="1081"/>
      <c r="CC364" s="1081"/>
      <c r="CD364" s="1081"/>
      <c r="CE364" s="1081"/>
      <c r="CF364" s="1081"/>
      <c r="CG364" s="1081"/>
      <c r="CH364" s="1081"/>
      <c r="CI364" s="1081"/>
      <c r="CJ364" s="1081"/>
      <c r="CK364" s="1081"/>
      <c r="CL364" s="1081"/>
      <c r="CM364" s="1123"/>
      <c r="CN364" s="1123"/>
    </row>
    <row r="365" spans="2:92" x14ac:dyDescent="0.2">
      <c r="B365" s="1080"/>
      <c r="I365" s="1081"/>
      <c r="J365" s="1081"/>
      <c r="K365" s="1081"/>
      <c r="L365" s="1081"/>
      <c r="M365" s="1081"/>
      <c r="N365" s="1081"/>
      <c r="O365" s="1081"/>
      <c r="P365" s="1081"/>
      <c r="Q365" s="1081"/>
      <c r="R365" s="1081"/>
      <c r="S365" s="1081"/>
      <c r="T365" s="1081"/>
      <c r="U365" s="1081"/>
      <c r="V365" s="1081"/>
      <c r="W365" s="1081"/>
      <c r="X365" s="1081"/>
      <c r="Y365" s="1081"/>
      <c r="Z365" s="1081"/>
      <c r="AA365" s="1081"/>
      <c r="AB365" s="1123"/>
      <c r="AC365" s="1123"/>
      <c r="AD365" s="1123"/>
      <c r="AE365" s="1123"/>
      <c r="AF365" s="1081"/>
      <c r="AG365" s="1081"/>
      <c r="AH365" s="1081"/>
      <c r="AI365" s="1081"/>
      <c r="AJ365" s="1081"/>
      <c r="AK365" s="1081"/>
      <c r="AL365" s="1081"/>
      <c r="AM365" s="1081"/>
      <c r="AN365" s="1081"/>
      <c r="AO365" s="1081"/>
      <c r="AP365" s="1081"/>
      <c r="AQ365" s="1081"/>
      <c r="AR365" s="1081"/>
      <c r="AS365" s="1081"/>
      <c r="AT365" s="1081"/>
      <c r="AU365" s="1081"/>
      <c r="AV365" s="1081"/>
      <c r="AW365" s="1081"/>
      <c r="AX365" s="1082"/>
      <c r="AY365" s="1081"/>
      <c r="AZ365" s="1081"/>
      <c r="BA365" s="1081"/>
      <c r="BB365" s="1081"/>
      <c r="BC365" s="1081"/>
      <c r="BD365" s="1081"/>
      <c r="BE365" s="1081"/>
      <c r="BF365" s="1081"/>
      <c r="BG365" s="1081"/>
      <c r="BH365" s="1081"/>
      <c r="BI365" s="1081"/>
      <c r="BJ365" s="1081"/>
      <c r="BK365" s="1081"/>
      <c r="BL365" s="1081"/>
      <c r="BM365" s="1081"/>
      <c r="BN365" s="1081"/>
      <c r="BO365" s="1081"/>
      <c r="BP365" s="1081"/>
      <c r="BQ365" s="1081"/>
      <c r="BR365" s="1081"/>
      <c r="BS365" s="1123"/>
      <c r="BT365" s="1081"/>
      <c r="BU365" s="1081"/>
      <c r="BV365" s="1081"/>
      <c r="BW365" s="1081"/>
      <c r="BX365" s="1081"/>
      <c r="BY365" s="1081"/>
      <c r="BZ365" s="1081"/>
      <c r="CA365" s="1081"/>
      <c r="CB365" s="1081"/>
      <c r="CC365" s="1081"/>
      <c r="CD365" s="1081"/>
      <c r="CE365" s="1081"/>
      <c r="CF365" s="1081"/>
      <c r="CG365" s="1081"/>
      <c r="CH365" s="1081"/>
      <c r="CI365" s="1081"/>
      <c r="CJ365" s="1081"/>
      <c r="CK365" s="1081"/>
      <c r="CL365" s="1081"/>
      <c r="CM365" s="1123"/>
      <c r="CN365" s="1123"/>
    </row>
    <row r="366" spans="2:92" x14ac:dyDescent="0.2">
      <c r="B366" s="1080"/>
      <c r="I366" s="1081"/>
      <c r="J366" s="1081"/>
      <c r="K366" s="1081"/>
      <c r="L366" s="1081"/>
      <c r="M366" s="1081"/>
      <c r="N366" s="1081"/>
      <c r="O366" s="1081"/>
      <c r="P366" s="1081"/>
      <c r="Q366" s="1081"/>
      <c r="R366" s="1081"/>
      <c r="S366" s="1081"/>
      <c r="T366" s="1081"/>
      <c r="U366" s="1081"/>
      <c r="V366" s="1081"/>
      <c r="W366" s="1081"/>
      <c r="X366" s="1081"/>
      <c r="Y366" s="1081"/>
      <c r="Z366" s="1081"/>
      <c r="AA366" s="1081"/>
      <c r="AB366" s="1123"/>
      <c r="AC366" s="1123"/>
      <c r="AD366" s="1123"/>
      <c r="AE366" s="1123"/>
      <c r="AF366" s="1081"/>
      <c r="AG366" s="1081"/>
      <c r="AH366" s="1081"/>
      <c r="AI366" s="1081"/>
      <c r="AJ366" s="1081"/>
      <c r="AK366" s="1081"/>
      <c r="AL366" s="1081"/>
      <c r="AM366" s="1081"/>
      <c r="AN366" s="1081"/>
      <c r="AO366" s="1081"/>
      <c r="AP366" s="1081"/>
      <c r="AQ366" s="1081"/>
      <c r="AR366" s="1081"/>
      <c r="AS366" s="1081"/>
      <c r="AT366" s="1081"/>
      <c r="AU366" s="1081"/>
      <c r="AV366" s="1081"/>
      <c r="AW366" s="1081"/>
      <c r="AX366" s="1082"/>
      <c r="AY366" s="1081"/>
      <c r="AZ366" s="1081"/>
      <c r="BA366" s="1081"/>
      <c r="BB366" s="1081"/>
      <c r="BC366" s="1081"/>
      <c r="BD366" s="1081"/>
      <c r="BE366" s="1081"/>
      <c r="BF366" s="1081"/>
      <c r="BG366" s="1081"/>
      <c r="BH366" s="1081"/>
      <c r="BI366" s="1081"/>
      <c r="BJ366" s="1081"/>
      <c r="BK366" s="1081"/>
      <c r="BL366" s="1081"/>
      <c r="BM366" s="1081"/>
      <c r="BN366" s="1081"/>
      <c r="BO366" s="1081"/>
      <c r="BP366" s="1081"/>
      <c r="BQ366" s="1081"/>
      <c r="BR366" s="1081"/>
      <c r="BS366" s="1123"/>
      <c r="BT366" s="1081"/>
      <c r="BU366" s="1081"/>
      <c r="BV366" s="1081"/>
      <c r="BW366" s="1081"/>
      <c r="BX366" s="1081"/>
      <c r="BY366" s="1081"/>
      <c r="BZ366" s="1081"/>
      <c r="CA366" s="1081"/>
      <c r="CB366" s="1081"/>
      <c r="CC366" s="1081"/>
      <c r="CD366" s="1081"/>
      <c r="CE366" s="1081"/>
      <c r="CF366" s="1081"/>
      <c r="CG366" s="1081"/>
      <c r="CH366" s="1081"/>
      <c r="CI366" s="1081"/>
      <c r="CJ366" s="1081"/>
      <c r="CK366" s="1081"/>
      <c r="CL366" s="1081"/>
      <c r="CM366" s="1123"/>
      <c r="CN366" s="1123"/>
    </row>
    <row r="367" spans="2:92" x14ac:dyDescent="0.2">
      <c r="B367" s="1080"/>
      <c r="I367" s="1081"/>
      <c r="J367" s="1081"/>
      <c r="K367" s="1081"/>
      <c r="L367" s="1081"/>
      <c r="M367" s="1081"/>
      <c r="N367" s="1081"/>
      <c r="O367" s="1081"/>
      <c r="P367" s="1081"/>
      <c r="Q367" s="1081"/>
      <c r="R367" s="1081"/>
      <c r="S367" s="1081"/>
      <c r="T367" s="1081"/>
      <c r="U367" s="1081"/>
      <c r="V367" s="1081"/>
      <c r="W367" s="1081"/>
      <c r="X367" s="1081"/>
      <c r="Y367" s="1081"/>
      <c r="Z367" s="1081"/>
      <c r="AA367" s="1081"/>
      <c r="AB367" s="1123"/>
      <c r="AC367" s="1123"/>
      <c r="AD367" s="1123"/>
      <c r="AE367" s="1123"/>
      <c r="AF367" s="1081"/>
      <c r="AG367" s="1081"/>
      <c r="AH367" s="1081"/>
      <c r="AI367" s="1081"/>
      <c r="AJ367" s="1081"/>
      <c r="AK367" s="1081"/>
      <c r="AL367" s="1081"/>
      <c r="AM367" s="1081"/>
      <c r="AN367" s="1081"/>
      <c r="AO367" s="1081"/>
      <c r="AP367" s="1081"/>
      <c r="AQ367" s="1081"/>
      <c r="AR367" s="1081"/>
      <c r="AS367" s="1081"/>
      <c r="AT367" s="1081"/>
      <c r="AU367" s="1081"/>
      <c r="AV367" s="1081"/>
      <c r="AW367" s="1081"/>
      <c r="AX367" s="1082"/>
      <c r="AY367" s="1081"/>
      <c r="AZ367" s="1081"/>
      <c r="BA367" s="1081"/>
      <c r="BB367" s="1081"/>
      <c r="BC367" s="1081"/>
      <c r="BD367" s="1081"/>
      <c r="BE367" s="1081"/>
      <c r="BF367" s="1081"/>
      <c r="BG367" s="1081"/>
      <c r="BH367" s="1081"/>
      <c r="BI367" s="1081"/>
      <c r="BJ367" s="1081"/>
      <c r="BK367" s="1081"/>
      <c r="BL367" s="1081"/>
      <c r="BM367" s="1081"/>
      <c r="BN367" s="1081"/>
      <c r="BO367" s="1081"/>
      <c r="BP367" s="1081"/>
      <c r="BQ367" s="1081"/>
      <c r="BR367" s="1081"/>
      <c r="BS367" s="1123"/>
      <c r="BT367" s="1081"/>
      <c r="BU367" s="1081"/>
      <c r="BV367" s="1081"/>
      <c r="BW367" s="1081"/>
      <c r="BX367" s="1081"/>
      <c r="BY367" s="1081"/>
      <c r="BZ367" s="1081"/>
      <c r="CA367" s="1081"/>
      <c r="CB367" s="1081"/>
      <c r="CC367" s="1081"/>
      <c r="CD367" s="1081"/>
      <c r="CE367" s="1081"/>
      <c r="CF367" s="1081"/>
      <c r="CG367" s="1081"/>
      <c r="CH367" s="1081"/>
      <c r="CI367" s="1081"/>
      <c r="CJ367" s="1081"/>
      <c r="CK367" s="1081"/>
      <c r="CL367" s="1081"/>
      <c r="CM367" s="1123"/>
      <c r="CN367" s="1123"/>
    </row>
    <row r="368" spans="2:92" x14ac:dyDescent="0.2">
      <c r="B368" s="1080"/>
      <c r="I368" s="1081"/>
      <c r="J368" s="1081"/>
      <c r="K368" s="1081"/>
      <c r="L368" s="1081"/>
      <c r="M368" s="1081"/>
      <c r="N368" s="1081"/>
      <c r="O368" s="1081"/>
      <c r="P368" s="1081"/>
      <c r="Q368" s="1081"/>
      <c r="R368" s="1081"/>
      <c r="S368" s="1081"/>
      <c r="T368" s="1081"/>
      <c r="U368" s="1081"/>
      <c r="V368" s="1081"/>
      <c r="W368" s="1081"/>
      <c r="X368" s="1081"/>
      <c r="Y368" s="1081"/>
      <c r="Z368" s="1081"/>
      <c r="AA368" s="1081"/>
      <c r="AB368" s="1123"/>
      <c r="AC368" s="1123"/>
      <c r="AD368" s="1123"/>
      <c r="AE368" s="1123"/>
      <c r="AF368" s="1081"/>
      <c r="AG368" s="1081"/>
      <c r="AH368" s="1081"/>
      <c r="AI368" s="1081"/>
      <c r="AJ368" s="1081"/>
      <c r="AK368" s="1081"/>
      <c r="AL368" s="1081"/>
      <c r="AM368" s="1081"/>
      <c r="AN368" s="1081"/>
      <c r="AO368" s="1081"/>
      <c r="AP368" s="1081"/>
      <c r="AQ368" s="1081"/>
      <c r="AR368" s="1081"/>
      <c r="AS368" s="1081"/>
      <c r="AT368" s="1081"/>
      <c r="AU368" s="1081"/>
      <c r="AV368" s="1081"/>
      <c r="AW368" s="1081"/>
      <c r="AX368" s="1082"/>
      <c r="AY368" s="1081"/>
      <c r="AZ368" s="1081"/>
      <c r="BA368" s="1081"/>
      <c r="BB368" s="1081"/>
      <c r="BC368" s="1081"/>
      <c r="BD368" s="1081"/>
      <c r="BE368" s="1081"/>
      <c r="BF368" s="1081"/>
      <c r="BG368" s="1081"/>
      <c r="BH368" s="1081"/>
      <c r="BI368" s="1081"/>
      <c r="BJ368" s="1081"/>
      <c r="BK368" s="1081"/>
      <c r="BL368" s="1081"/>
      <c r="BM368" s="1081"/>
      <c r="BN368" s="1081"/>
      <c r="BO368" s="1081"/>
      <c r="BP368" s="1081"/>
      <c r="BQ368" s="1081"/>
      <c r="BR368" s="1081"/>
      <c r="BS368" s="1123"/>
      <c r="BT368" s="1081"/>
      <c r="BU368" s="1081"/>
      <c r="BV368" s="1081"/>
      <c r="BW368" s="1081"/>
      <c r="BX368" s="1081"/>
      <c r="BY368" s="1081"/>
      <c r="BZ368" s="1081"/>
      <c r="CA368" s="1081"/>
      <c r="CB368" s="1081"/>
      <c r="CC368" s="1081"/>
      <c r="CD368" s="1081"/>
      <c r="CE368" s="1081"/>
      <c r="CF368" s="1081"/>
      <c r="CG368" s="1081"/>
      <c r="CH368" s="1081"/>
      <c r="CI368" s="1081"/>
      <c r="CJ368" s="1081"/>
      <c r="CK368" s="1081"/>
      <c r="CL368" s="1081"/>
      <c r="CM368" s="1123"/>
      <c r="CN368" s="1123"/>
    </row>
    <row r="369" spans="2:92" x14ac:dyDescent="0.2">
      <c r="B369" s="1080"/>
      <c r="I369" s="1081"/>
      <c r="J369" s="1081"/>
      <c r="K369" s="1081"/>
      <c r="L369" s="1081"/>
      <c r="M369" s="1081"/>
      <c r="N369" s="1081"/>
      <c r="O369" s="1081"/>
      <c r="P369" s="1081"/>
      <c r="Q369" s="1081"/>
      <c r="R369" s="1081"/>
      <c r="S369" s="1081"/>
      <c r="T369" s="1081"/>
      <c r="U369" s="1081"/>
      <c r="V369" s="1081"/>
      <c r="W369" s="1081"/>
      <c r="X369" s="1081"/>
      <c r="Y369" s="1081"/>
      <c r="Z369" s="1081"/>
      <c r="AA369" s="1081"/>
      <c r="AB369" s="1123"/>
      <c r="AC369" s="1123"/>
      <c r="AD369" s="1123"/>
      <c r="AE369" s="1123"/>
      <c r="AF369" s="1081"/>
      <c r="AG369" s="1081"/>
      <c r="AH369" s="1081"/>
      <c r="AI369" s="1081"/>
      <c r="AJ369" s="1081"/>
      <c r="AK369" s="1081"/>
      <c r="AL369" s="1081"/>
      <c r="AM369" s="1081"/>
      <c r="AN369" s="1081"/>
      <c r="AO369" s="1081"/>
      <c r="AP369" s="1081"/>
      <c r="AQ369" s="1081"/>
      <c r="AR369" s="1081"/>
      <c r="AS369" s="1081"/>
      <c r="AT369" s="1081"/>
      <c r="AU369" s="1081"/>
      <c r="AV369" s="1081"/>
      <c r="AW369" s="1081"/>
      <c r="AX369" s="1082"/>
      <c r="AY369" s="1081"/>
      <c r="AZ369" s="1081"/>
      <c r="BA369" s="1081"/>
      <c r="BB369" s="1081"/>
      <c r="BC369" s="1081"/>
      <c r="BD369" s="1081"/>
      <c r="BE369" s="1081"/>
      <c r="BF369" s="1081"/>
      <c r="BG369" s="1081"/>
      <c r="BH369" s="1081"/>
      <c r="BI369" s="1081"/>
      <c r="BJ369" s="1081"/>
      <c r="BK369" s="1081"/>
      <c r="BL369" s="1081"/>
      <c r="BM369" s="1081"/>
      <c r="BN369" s="1081"/>
      <c r="BO369" s="1081"/>
      <c r="BP369" s="1081"/>
      <c r="BQ369" s="1081"/>
      <c r="BR369" s="1081"/>
      <c r="BS369" s="1123"/>
      <c r="BT369" s="1081"/>
      <c r="BU369" s="1081"/>
      <c r="BV369" s="1081"/>
      <c r="BW369" s="1081"/>
      <c r="BX369" s="1081"/>
      <c r="BY369" s="1081"/>
      <c r="BZ369" s="1081"/>
      <c r="CA369" s="1081"/>
      <c r="CB369" s="1081"/>
      <c r="CC369" s="1081"/>
      <c r="CD369" s="1081"/>
      <c r="CE369" s="1081"/>
      <c r="CF369" s="1081"/>
      <c r="CG369" s="1081"/>
      <c r="CH369" s="1081"/>
      <c r="CI369" s="1081"/>
      <c r="CJ369" s="1081"/>
      <c r="CK369" s="1081"/>
      <c r="CL369" s="1081"/>
      <c r="CM369" s="1123"/>
      <c r="CN369" s="1123"/>
    </row>
    <row r="370" spans="2:92" x14ac:dyDescent="0.2">
      <c r="B370" s="1080"/>
      <c r="I370" s="1081"/>
      <c r="J370" s="1081"/>
      <c r="K370" s="1081"/>
      <c r="L370" s="1081"/>
      <c r="M370" s="1081"/>
      <c r="N370" s="1081"/>
      <c r="O370" s="1081"/>
      <c r="P370" s="1081"/>
      <c r="Q370" s="1081"/>
      <c r="R370" s="1081"/>
      <c r="S370" s="1081"/>
      <c r="T370" s="1081"/>
      <c r="U370" s="1081"/>
      <c r="V370" s="1081"/>
      <c r="W370" s="1081"/>
      <c r="X370" s="1081"/>
      <c r="Y370" s="1081"/>
      <c r="Z370" s="1081"/>
      <c r="AA370" s="1081"/>
      <c r="AB370" s="1123"/>
      <c r="AC370" s="1123"/>
      <c r="AD370" s="1123"/>
      <c r="AE370" s="1123"/>
      <c r="AF370" s="1081"/>
      <c r="AG370" s="1081"/>
      <c r="AH370" s="1081"/>
      <c r="AI370" s="1081"/>
      <c r="AJ370" s="1081"/>
      <c r="AK370" s="1081"/>
      <c r="AL370" s="1081"/>
      <c r="AM370" s="1081"/>
      <c r="AN370" s="1081"/>
      <c r="AO370" s="1081"/>
      <c r="AP370" s="1081"/>
      <c r="AQ370" s="1081"/>
      <c r="AR370" s="1081"/>
      <c r="AS370" s="1081"/>
      <c r="AT370" s="1081"/>
      <c r="AU370" s="1081"/>
      <c r="AV370" s="1081"/>
      <c r="AW370" s="1081"/>
      <c r="AX370" s="1082"/>
      <c r="AY370" s="1081"/>
      <c r="AZ370" s="1081"/>
      <c r="BA370" s="1081"/>
      <c r="BB370" s="1081"/>
      <c r="BC370" s="1081"/>
      <c r="BD370" s="1081"/>
      <c r="BE370" s="1081"/>
      <c r="BF370" s="1081"/>
      <c r="BG370" s="1081"/>
      <c r="BH370" s="1081"/>
      <c r="BI370" s="1081"/>
      <c r="BJ370" s="1081"/>
      <c r="BK370" s="1081"/>
      <c r="BL370" s="1081"/>
      <c r="BM370" s="1081"/>
      <c r="BN370" s="1081"/>
      <c r="BO370" s="1081"/>
      <c r="BP370" s="1081"/>
      <c r="BQ370" s="1081"/>
      <c r="BR370" s="1081"/>
      <c r="BS370" s="1123"/>
      <c r="BT370" s="1081"/>
      <c r="BU370" s="1081"/>
      <c r="BV370" s="1081"/>
      <c r="BW370" s="1081"/>
      <c r="BX370" s="1081"/>
      <c r="BY370" s="1081"/>
      <c r="BZ370" s="1081"/>
      <c r="CA370" s="1081"/>
      <c r="CB370" s="1081"/>
      <c r="CC370" s="1081"/>
      <c r="CD370" s="1081"/>
      <c r="CE370" s="1081"/>
      <c r="CF370" s="1081"/>
      <c r="CG370" s="1081"/>
      <c r="CH370" s="1081"/>
      <c r="CI370" s="1081"/>
      <c r="CJ370" s="1081"/>
      <c r="CK370" s="1081"/>
      <c r="CL370" s="1081"/>
      <c r="CM370" s="1123"/>
      <c r="CN370" s="1123"/>
    </row>
    <row r="371" spans="2:92" x14ac:dyDescent="0.2">
      <c r="B371" s="1080"/>
      <c r="I371" s="1081"/>
      <c r="J371" s="1081"/>
      <c r="K371" s="1081"/>
      <c r="L371" s="1081"/>
      <c r="M371" s="1081"/>
      <c r="N371" s="1081"/>
      <c r="O371" s="1081"/>
      <c r="P371" s="1081"/>
      <c r="Q371" s="1081"/>
      <c r="R371" s="1081"/>
      <c r="S371" s="1081"/>
      <c r="T371" s="1081"/>
      <c r="U371" s="1081"/>
      <c r="V371" s="1081"/>
      <c r="W371" s="1081"/>
      <c r="X371" s="1081"/>
      <c r="Y371" s="1081"/>
      <c r="Z371" s="1081"/>
      <c r="AA371" s="1081"/>
      <c r="AB371" s="1123"/>
      <c r="AC371" s="1123"/>
      <c r="AD371" s="1123"/>
      <c r="AE371" s="1123"/>
      <c r="AF371" s="1081"/>
      <c r="AG371" s="1081"/>
      <c r="AH371" s="1081"/>
      <c r="AI371" s="1081"/>
      <c r="AJ371" s="1081"/>
      <c r="AK371" s="1081"/>
      <c r="AL371" s="1081"/>
      <c r="AM371" s="1081"/>
      <c r="AN371" s="1081"/>
      <c r="AO371" s="1081"/>
      <c r="AP371" s="1081"/>
      <c r="AQ371" s="1081"/>
      <c r="AR371" s="1081"/>
      <c r="AS371" s="1081"/>
      <c r="AT371" s="1081"/>
      <c r="AU371" s="1081"/>
      <c r="AV371" s="1081"/>
      <c r="AW371" s="1081"/>
      <c r="AX371" s="1082"/>
      <c r="AY371" s="1081"/>
      <c r="AZ371" s="1081"/>
      <c r="BA371" s="1081"/>
      <c r="BB371" s="1081"/>
      <c r="BC371" s="1081"/>
      <c r="BD371" s="1081"/>
      <c r="BE371" s="1081"/>
      <c r="BF371" s="1081"/>
      <c r="BG371" s="1081"/>
      <c r="BH371" s="1081"/>
      <c r="BI371" s="1081"/>
      <c r="BJ371" s="1081"/>
      <c r="BK371" s="1081"/>
      <c r="BL371" s="1081"/>
      <c r="BM371" s="1081"/>
      <c r="BN371" s="1081"/>
      <c r="BO371" s="1081"/>
      <c r="BP371" s="1081"/>
      <c r="BQ371" s="1081"/>
      <c r="BR371" s="1081"/>
      <c r="BS371" s="1123"/>
      <c r="BT371" s="1081"/>
      <c r="BU371" s="1081"/>
      <c r="BV371" s="1081"/>
      <c r="BW371" s="1081"/>
      <c r="BX371" s="1081"/>
      <c r="BY371" s="1081"/>
      <c r="BZ371" s="1081"/>
      <c r="CA371" s="1081"/>
      <c r="CB371" s="1081"/>
      <c r="CC371" s="1081"/>
      <c r="CD371" s="1081"/>
      <c r="CE371" s="1081"/>
      <c r="CF371" s="1081"/>
      <c r="CG371" s="1081"/>
      <c r="CH371" s="1081"/>
      <c r="CI371" s="1081"/>
      <c r="CJ371" s="1081"/>
      <c r="CK371" s="1081"/>
      <c r="CL371" s="1081"/>
      <c r="CM371" s="1123"/>
      <c r="CN371" s="1123"/>
    </row>
    <row r="372" spans="2:92" x14ac:dyDescent="0.2">
      <c r="B372" s="1080"/>
      <c r="I372" s="1081"/>
      <c r="J372" s="1081"/>
      <c r="K372" s="1081"/>
      <c r="L372" s="1081"/>
      <c r="M372" s="1081"/>
      <c r="N372" s="1081"/>
      <c r="O372" s="1081"/>
      <c r="P372" s="1081"/>
      <c r="Q372" s="1081"/>
      <c r="R372" s="1081"/>
      <c r="S372" s="1081"/>
      <c r="T372" s="1081"/>
      <c r="U372" s="1081"/>
      <c r="V372" s="1081"/>
      <c r="W372" s="1081"/>
      <c r="X372" s="1081"/>
      <c r="Y372" s="1081"/>
      <c r="Z372" s="1081"/>
      <c r="AA372" s="1081"/>
      <c r="AB372" s="1123"/>
      <c r="AC372" s="1123"/>
      <c r="AD372" s="1123"/>
      <c r="AE372" s="1123"/>
      <c r="AF372" s="1081"/>
      <c r="AG372" s="1081"/>
      <c r="AH372" s="1081"/>
      <c r="AI372" s="1081"/>
      <c r="AJ372" s="1081"/>
      <c r="AK372" s="1081"/>
      <c r="AL372" s="1081"/>
      <c r="AM372" s="1081"/>
      <c r="AN372" s="1081"/>
      <c r="AO372" s="1081"/>
      <c r="AP372" s="1081"/>
      <c r="AQ372" s="1081"/>
      <c r="AR372" s="1081"/>
      <c r="AS372" s="1081"/>
      <c r="AT372" s="1081"/>
      <c r="AU372" s="1081"/>
      <c r="AV372" s="1081"/>
      <c r="AW372" s="1081"/>
      <c r="AX372" s="1082"/>
      <c r="AY372" s="1081"/>
      <c r="AZ372" s="1081"/>
      <c r="BA372" s="1081"/>
      <c r="BB372" s="1081"/>
      <c r="BC372" s="1081"/>
      <c r="BD372" s="1081"/>
      <c r="BE372" s="1081"/>
      <c r="BF372" s="1081"/>
      <c r="BG372" s="1081"/>
      <c r="BH372" s="1081"/>
      <c r="BI372" s="1081"/>
      <c r="BJ372" s="1081"/>
      <c r="BK372" s="1081"/>
      <c r="BL372" s="1081"/>
      <c r="BM372" s="1081"/>
      <c r="BN372" s="1081"/>
      <c r="BO372" s="1081"/>
      <c r="BP372" s="1081"/>
      <c r="BQ372" s="1081"/>
      <c r="BR372" s="1081"/>
      <c r="BS372" s="1123"/>
      <c r="BT372" s="1081"/>
      <c r="BU372" s="1081"/>
      <c r="BV372" s="1081"/>
      <c r="BW372" s="1081"/>
      <c r="BX372" s="1081"/>
      <c r="BY372" s="1081"/>
      <c r="BZ372" s="1081"/>
      <c r="CA372" s="1081"/>
      <c r="CB372" s="1081"/>
      <c r="CC372" s="1081"/>
      <c r="CD372" s="1081"/>
      <c r="CE372" s="1081"/>
      <c r="CF372" s="1081"/>
      <c r="CG372" s="1081"/>
      <c r="CH372" s="1081"/>
      <c r="CI372" s="1081"/>
      <c r="CJ372" s="1081"/>
      <c r="CK372" s="1081"/>
      <c r="CL372" s="1081"/>
      <c r="CM372" s="1123"/>
      <c r="CN372" s="1123"/>
    </row>
    <row r="373" spans="2:92" x14ac:dyDescent="0.2">
      <c r="B373" s="1080"/>
      <c r="I373" s="1081"/>
      <c r="J373" s="1081"/>
      <c r="K373" s="1081"/>
      <c r="L373" s="1081"/>
      <c r="M373" s="1081"/>
      <c r="N373" s="1081"/>
      <c r="O373" s="1081"/>
      <c r="P373" s="1081"/>
      <c r="Q373" s="1081"/>
      <c r="R373" s="1081"/>
      <c r="S373" s="1081"/>
      <c r="T373" s="1081"/>
      <c r="U373" s="1081"/>
      <c r="V373" s="1081"/>
      <c r="W373" s="1081"/>
      <c r="X373" s="1081"/>
      <c r="Y373" s="1081"/>
      <c r="Z373" s="1081"/>
      <c r="AA373" s="1081"/>
      <c r="AB373" s="1123"/>
      <c r="AC373" s="1123"/>
      <c r="AD373" s="1123"/>
      <c r="AE373" s="1123"/>
      <c r="AF373" s="1081"/>
      <c r="AG373" s="1081"/>
      <c r="AH373" s="1081"/>
      <c r="AI373" s="1081"/>
      <c r="AJ373" s="1081"/>
      <c r="AK373" s="1081"/>
      <c r="AL373" s="1081"/>
      <c r="AM373" s="1081"/>
      <c r="AN373" s="1081"/>
      <c r="AO373" s="1081"/>
      <c r="AP373" s="1081"/>
      <c r="AQ373" s="1081"/>
      <c r="AR373" s="1081"/>
      <c r="AS373" s="1081"/>
      <c r="AT373" s="1081"/>
      <c r="AU373" s="1081"/>
      <c r="AV373" s="1081"/>
      <c r="AW373" s="1081"/>
      <c r="AX373" s="1082"/>
      <c r="AY373" s="1081"/>
      <c r="AZ373" s="1081"/>
      <c r="BA373" s="1081"/>
      <c r="BB373" s="1081"/>
      <c r="BC373" s="1081"/>
      <c r="BD373" s="1081"/>
      <c r="BE373" s="1081"/>
      <c r="BF373" s="1081"/>
      <c r="BG373" s="1081"/>
      <c r="BH373" s="1081"/>
      <c r="BI373" s="1081"/>
      <c r="BJ373" s="1081"/>
      <c r="BK373" s="1081"/>
      <c r="BL373" s="1081"/>
      <c r="BM373" s="1081"/>
      <c r="BN373" s="1081"/>
      <c r="BO373" s="1081"/>
      <c r="BP373" s="1081"/>
      <c r="BQ373" s="1081"/>
      <c r="BR373" s="1081"/>
      <c r="BS373" s="1123"/>
      <c r="BT373" s="1081"/>
      <c r="BU373" s="1081"/>
      <c r="BV373" s="1081"/>
      <c r="BW373" s="1081"/>
      <c r="BX373" s="1081"/>
      <c r="BY373" s="1081"/>
      <c r="BZ373" s="1081"/>
      <c r="CA373" s="1081"/>
      <c r="CB373" s="1081"/>
      <c r="CC373" s="1081"/>
      <c r="CD373" s="1081"/>
      <c r="CE373" s="1081"/>
      <c r="CF373" s="1081"/>
      <c r="CG373" s="1081"/>
      <c r="CH373" s="1081"/>
      <c r="CI373" s="1081"/>
      <c r="CJ373" s="1081"/>
      <c r="CK373" s="1081"/>
      <c r="CL373" s="1081"/>
      <c r="CM373" s="1123"/>
      <c r="CN373" s="1123"/>
    </row>
    <row r="374" spans="2:92" x14ac:dyDescent="0.2">
      <c r="B374" s="1080"/>
      <c r="I374" s="1081"/>
      <c r="J374" s="1081"/>
      <c r="K374" s="1081"/>
      <c r="L374" s="1081"/>
      <c r="M374" s="1081"/>
      <c r="N374" s="1081"/>
      <c r="O374" s="1081"/>
      <c r="P374" s="1081"/>
      <c r="Q374" s="1081"/>
      <c r="R374" s="1081"/>
      <c r="S374" s="1081"/>
      <c r="T374" s="1081"/>
      <c r="U374" s="1081"/>
      <c r="V374" s="1081"/>
      <c r="W374" s="1081"/>
      <c r="X374" s="1081"/>
      <c r="Y374" s="1081"/>
      <c r="Z374" s="1081"/>
      <c r="AA374" s="1081"/>
      <c r="AB374" s="1123"/>
      <c r="AC374" s="1123"/>
      <c r="AD374" s="1123"/>
      <c r="AE374" s="1123"/>
      <c r="AF374" s="1081"/>
      <c r="AG374" s="1081"/>
      <c r="AH374" s="1081"/>
      <c r="AI374" s="1081"/>
      <c r="AJ374" s="1081"/>
      <c r="AK374" s="1081"/>
      <c r="AL374" s="1081"/>
      <c r="AM374" s="1081"/>
      <c r="AN374" s="1081"/>
      <c r="AO374" s="1081"/>
      <c r="AP374" s="1081"/>
      <c r="AQ374" s="1081"/>
      <c r="AR374" s="1081"/>
      <c r="AS374" s="1081"/>
      <c r="AT374" s="1081"/>
      <c r="AU374" s="1081"/>
      <c r="AV374" s="1081"/>
      <c r="AW374" s="1081"/>
      <c r="AX374" s="1082"/>
      <c r="AY374" s="1081"/>
      <c r="AZ374" s="1081"/>
      <c r="BA374" s="1081"/>
      <c r="BB374" s="1081"/>
      <c r="BC374" s="1081"/>
      <c r="BD374" s="1081"/>
      <c r="BE374" s="1081"/>
      <c r="BF374" s="1081"/>
      <c r="BG374" s="1081"/>
      <c r="BH374" s="1081"/>
      <c r="BI374" s="1081"/>
      <c r="BJ374" s="1081"/>
      <c r="BK374" s="1081"/>
      <c r="BL374" s="1081"/>
      <c r="BM374" s="1081"/>
      <c r="BN374" s="1081"/>
      <c r="BO374" s="1081"/>
      <c r="BP374" s="1081"/>
      <c r="BQ374" s="1081"/>
      <c r="BR374" s="1081"/>
      <c r="BS374" s="1123"/>
      <c r="BT374" s="1081"/>
      <c r="BU374" s="1081"/>
      <c r="BV374" s="1081"/>
      <c r="BW374" s="1081"/>
      <c r="BX374" s="1081"/>
      <c r="BY374" s="1081"/>
      <c r="BZ374" s="1081"/>
      <c r="CA374" s="1081"/>
      <c r="CB374" s="1081"/>
      <c r="CC374" s="1081"/>
      <c r="CD374" s="1081"/>
      <c r="CE374" s="1081"/>
      <c r="CF374" s="1081"/>
      <c r="CG374" s="1081"/>
      <c r="CH374" s="1081"/>
      <c r="CI374" s="1081"/>
      <c r="CJ374" s="1081"/>
      <c r="CK374" s="1081"/>
      <c r="CL374" s="1081"/>
      <c r="CM374" s="1123"/>
      <c r="CN374" s="1123"/>
    </row>
    <row r="375" spans="2:92" x14ac:dyDescent="0.2">
      <c r="B375" s="1080"/>
      <c r="I375" s="1081"/>
      <c r="J375" s="1081"/>
      <c r="K375" s="1081"/>
      <c r="L375" s="1081"/>
      <c r="M375" s="1081"/>
      <c r="N375" s="1081"/>
      <c r="O375" s="1081"/>
      <c r="P375" s="1081"/>
      <c r="Q375" s="1081"/>
      <c r="R375" s="1081"/>
      <c r="S375" s="1081"/>
      <c r="T375" s="1081"/>
      <c r="U375" s="1081"/>
      <c r="V375" s="1081"/>
      <c r="W375" s="1081"/>
      <c r="X375" s="1081"/>
      <c r="Y375" s="1081"/>
      <c r="Z375" s="1081"/>
      <c r="AA375" s="1081"/>
      <c r="AB375" s="1123"/>
      <c r="AC375" s="1123"/>
      <c r="AD375" s="1123"/>
      <c r="AE375" s="1123"/>
      <c r="AF375" s="1081"/>
      <c r="AG375" s="1081"/>
      <c r="AH375" s="1081"/>
      <c r="AI375" s="1081"/>
      <c r="AJ375" s="1081"/>
      <c r="AK375" s="1081"/>
      <c r="AL375" s="1081"/>
      <c r="AM375" s="1081"/>
      <c r="AN375" s="1081"/>
      <c r="AO375" s="1081"/>
      <c r="AP375" s="1081"/>
      <c r="AQ375" s="1081"/>
      <c r="AR375" s="1081"/>
      <c r="AS375" s="1081"/>
      <c r="AT375" s="1081"/>
      <c r="AU375" s="1081"/>
      <c r="AV375" s="1081"/>
      <c r="AW375" s="1081"/>
      <c r="AX375" s="1082"/>
      <c r="AY375" s="1081"/>
      <c r="AZ375" s="1081"/>
      <c r="BA375" s="1081"/>
      <c r="BB375" s="1081"/>
      <c r="BC375" s="1081"/>
      <c r="BD375" s="1081"/>
      <c r="BE375" s="1081"/>
      <c r="BF375" s="1081"/>
      <c r="BG375" s="1081"/>
      <c r="BH375" s="1081"/>
      <c r="BI375" s="1081"/>
      <c r="BJ375" s="1081"/>
      <c r="BK375" s="1081"/>
      <c r="BL375" s="1081"/>
      <c r="BM375" s="1081"/>
      <c r="BN375" s="1081"/>
      <c r="BO375" s="1081"/>
      <c r="BP375" s="1081"/>
      <c r="BQ375" s="1081"/>
      <c r="BR375" s="1081"/>
      <c r="BS375" s="1123"/>
      <c r="BT375" s="1081"/>
      <c r="BU375" s="1081"/>
      <c r="BV375" s="1081"/>
      <c r="BW375" s="1081"/>
      <c r="BX375" s="1081"/>
      <c r="BY375" s="1081"/>
      <c r="BZ375" s="1081"/>
      <c r="CA375" s="1081"/>
      <c r="CB375" s="1081"/>
      <c r="CC375" s="1081"/>
      <c r="CD375" s="1081"/>
      <c r="CE375" s="1081"/>
      <c r="CF375" s="1081"/>
      <c r="CG375" s="1081"/>
      <c r="CH375" s="1081"/>
      <c r="CI375" s="1081"/>
      <c r="CJ375" s="1081"/>
      <c r="CK375" s="1081"/>
      <c r="CL375" s="1081"/>
      <c r="CM375" s="1123"/>
      <c r="CN375" s="1123"/>
    </row>
    <row r="376" spans="2:92" x14ac:dyDescent="0.2">
      <c r="B376" s="1080"/>
      <c r="I376" s="1081"/>
      <c r="J376" s="1081"/>
      <c r="K376" s="1081"/>
      <c r="L376" s="1081"/>
      <c r="M376" s="1081"/>
      <c r="N376" s="1081"/>
      <c r="O376" s="1081"/>
      <c r="P376" s="1081"/>
      <c r="Q376" s="1081"/>
      <c r="R376" s="1081"/>
      <c r="S376" s="1081"/>
      <c r="T376" s="1081"/>
      <c r="U376" s="1081"/>
      <c r="V376" s="1081"/>
      <c r="W376" s="1081"/>
      <c r="X376" s="1081"/>
      <c r="Y376" s="1081"/>
      <c r="Z376" s="1081"/>
      <c r="AA376" s="1081"/>
      <c r="AB376" s="1123"/>
      <c r="AC376" s="1123"/>
      <c r="AD376" s="1123"/>
      <c r="AE376" s="1123"/>
      <c r="AF376" s="1081"/>
      <c r="AG376" s="1081"/>
      <c r="AH376" s="1081"/>
      <c r="AI376" s="1081"/>
      <c r="AJ376" s="1081"/>
      <c r="AK376" s="1081"/>
      <c r="AL376" s="1081"/>
      <c r="AM376" s="1081"/>
      <c r="AN376" s="1081"/>
      <c r="AO376" s="1081"/>
      <c r="AP376" s="1081"/>
      <c r="AQ376" s="1081"/>
      <c r="AR376" s="1081"/>
      <c r="AS376" s="1081"/>
      <c r="AT376" s="1081"/>
      <c r="AU376" s="1081"/>
      <c r="AV376" s="1081"/>
      <c r="AW376" s="1081"/>
      <c r="AX376" s="1082"/>
      <c r="AY376" s="1081"/>
      <c r="AZ376" s="1081"/>
      <c r="BA376" s="1081"/>
      <c r="BB376" s="1081"/>
      <c r="BC376" s="1081"/>
      <c r="BD376" s="1081"/>
      <c r="BE376" s="1081"/>
      <c r="BF376" s="1081"/>
      <c r="BG376" s="1081"/>
      <c r="BH376" s="1081"/>
      <c r="BI376" s="1081"/>
      <c r="BJ376" s="1081"/>
      <c r="BK376" s="1081"/>
      <c r="BL376" s="1081"/>
      <c r="BM376" s="1081"/>
      <c r="BN376" s="1081"/>
      <c r="BO376" s="1081"/>
      <c r="BP376" s="1081"/>
      <c r="BQ376" s="1081"/>
      <c r="BR376" s="1081"/>
      <c r="BS376" s="1123"/>
      <c r="BT376" s="1081"/>
      <c r="BU376" s="1081"/>
      <c r="BV376" s="1081"/>
      <c r="BW376" s="1081"/>
      <c r="BX376" s="1081"/>
      <c r="BY376" s="1081"/>
      <c r="BZ376" s="1081"/>
      <c r="CA376" s="1081"/>
      <c r="CB376" s="1081"/>
      <c r="CC376" s="1081"/>
      <c r="CD376" s="1081"/>
      <c r="CE376" s="1081"/>
      <c r="CF376" s="1081"/>
      <c r="CG376" s="1081"/>
      <c r="CH376" s="1081"/>
      <c r="CI376" s="1081"/>
      <c r="CJ376" s="1081"/>
      <c r="CK376" s="1081"/>
      <c r="CL376" s="1081"/>
      <c r="CM376" s="1123"/>
      <c r="CN376" s="1123"/>
    </row>
    <row r="377" spans="2:92" x14ac:dyDescent="0.2">
      <c r="B377" s="1080"/>
      <c r="I377" s="1081"/>
      <c r="J377" s="1081"/>
      <c r="K377" s="1081"/>
      <c r="L377" s="1081"/>
      <c r="M377" s="1081"/>
      <c r="N377" s="1081"/>
      <c r="O377" s="1081"/>
      <c r="P377" s="1081"/>
      <c r="Q377" s="1081"/>
      <c r="R377" s="1081"/>
      <c r="S377" s="1081"/>
      <c r="T377" s="1081"/>
      <c r="U377" s="1081"/>
      <c r="V377" s="1081"/>
      <c r="W377" s="1081"/>
      <c r="X377" s="1081"/>
      <c r="Y377" s="1081"/>
      <c r="Z377" s="1081"/>
      <c r="AA377" s="1081"/>
      <c r="AB377" s="1123"/>
      <c r="AC377" s="1123"/>
      <c r="AD377" s="1123"/>
      <c r="AE377" s="1123"/>
      <c r="AF377" s="1081"/>
      <c r="AG377" s="1081"/>
      <c r="AH377" s="1081"/>
      <c r="AI377" s="1081"/>
      <c r="AJ377" s="1081"/>
      <c r="AK377" s="1081"/>
      <c r="AL377" s="1081"/>
      <c r="AM377" s="1081"/>
      <c r="AN377" s="1081"/>
      <c r="AO377" s="1081"/>
      <c r="AP377" s="1081"/>
      <c r="AQ377" s="1081"/>
      <c r="AR377" s="1081"/>
      <c r="AS377" s="1081"/>
      <c r="AT377" s="1081"/>
      <c r="AU377" s="1081"/>
      <c r="AV377" s="1081"/>
      <c r="AW377" s="1081"/>
      <c r="AX377" s="1082"/>
      <c r="AY377" s="1081"/>
      <c r="AZ377" s="1081"/>
      <c r="BA377" s="1081"/>
      <c r="BB377" s="1081"/>
      <c r="BC377" s="1081"/>
      <c r="BD377" s="1081"/>
      <c r="BE377" s="1081"/>
      <c r="BF377" s="1081"/>
      <c r="BG377" s="1081"/>
      <c r="BH377" s="1081"/>
      <c r="BI377" s="1081"/>
      <c r="BJ377" s="1081"/>
      <c r="BK377" s="1081"/>
      <c r="BL377" s="1081"/>
      <c r="BM377" s="1081"/>
      <c r="BN377" s="1081"/>
      <c r="BO377" s="1081"/>
      <c r="BP377" s="1081"/>
      <c r="BQ377" s="1081"/>
      <c r="BR377" s="1081"/>
      <c r="BS377" s="1123"/>
      <c r="BT377" s="1081"/>
      <c r="BU377" s="1081"/>
      <c r="BV377" s="1081"/>
      <c r="BW377" s="1081"/>
      <c r="BX377" s="1081"/>
      <c r="BY377" s="1081"/>
      <c r="BZ377" s="1081"/>
      <c r="CA377" s="1081"/>
      <c r="CB377" s="1081"/>
      <c r="CC377" s="1081"/>
      <c r="CD377" s="1081"/>
      <c r="CE377" s="1081"/>
      <c r="CF377" s="1081"/>
      <c r="CG377" s="1081"/>
      <c r="CH377" s="1081"/>
      <c r="CI377" s="1081"/>
      <c r="CJ377" s="1081"/>
      <c r="CK377" s="1081"/>
      <c r="CL377" s="1081"/>
      <c r="CM377" s="1123"/>
      <c r="CN377" s="1123"/>
    </row>
    <row r="378" spans="2:92" x14ac:dyDescent="0.2">
      <c r="B378" s="1080"/>
      <c r="I378" s="1081"/>
      <c r="J378" s="1081"/>
      <c r="K378" s="1081"/>
      <c r="L378" s="1081"/>
      <c r="M378" s="1081"/>
      <c r="N378" s="1081"/>
      <c r="O378" s="1081"/>
      <c r="P378" s="1081"/>
      <c r="Q378" s="1081"/>
      <c r="R378" s="1081"/>
      <c r="S378" s="1081"/>
      <c r="T378" s="1081"/>
      <c r="U378" s="1081"/>
      <c r="V378" s="1081"/>
      <c r="W378" s="1081"/>
      <c r="X378" s="1081"/>
      <c r="Y378" s="1081"/>
      <c r="Z378" s="1081"/>
      <c r="AA378" s="1081"/>
      <c r="AB378" s="1123"/>
      <c r="AC378" s="1123"/>
      <c r="AD378" s="1123"/>
      <c r="AE378" s="1123"/>
      <c r="AF378" s="1081"/>
      <c r="AG378" s="1081"/>
      <c r="AH378" s="1081"/>
      <c r="AI378" s="1081"/>
      <c r="AJ378" s="1081"/>
      <c r="AK378" s="1081"/>
      <c r="AL378" s="1081"/>
      <c r="AM378" s="1081"/>
      <c r="AN378" s="1081"/>
      <c r="AO378" s="1081"/>
      <c r="AP378" s="1081"/>
      <c r="AQ378" s="1081"/>
      <c r="AR378" s="1081"/>
      <c r="AS378" s="1081"/>
      <c r="AT378" s="1081"/>
      <c r="AU378" s="1081"/>
      <c r="AV378" s="1081"/>
      <c r="AW378" s="1081"/>
      <c r="AX378" s="1082"/>
      <c r="AY378" s="1081"/>
      <c r="AZ378" s="1081"/>
      <c r="BA378" s="1081"/>
      <c r="BB378" s="1081"/>
      <c r="BC378" s="1081"/>
      <c r="BD378" s="1081"/>
      <c r="BE378" s="1081"/>
      <c r="BF378" s="1081"/>
      <c r="BG378" s="1081"/>
      <c r="BH378" s="1081"/>
      <c r="BI378" s="1081"/>
      <c r="BJ378" s="1081"/>
      <c r="BK378" s="1081"/>
      <c r="BL378" s="1081"/>
      <c r="BM378" s="1081"/>
      <c r="BN378" s="1081"/>
      <c r="BO378" s="1081"/>
      <c r="BP378" s="1081"/>
      <c r="BQ378" s="1081"/>
      <c r="BR378" s="1081"/>
      <c r="BS378" s="1123"/>
      <c r="BT378" s="1081"/>
      <c r="BU378" s="1081"/>
      <c r="BV378" s="1081"/>
      <c r="BW378" s="1081"/>
      <c r="BX378" s="1081"/>
      <c r="BY378" s="1081"/>
      <c r="BZ378" s="1081"/>
      <c r="CA378" s="1081"/>
      <c r="CB378" s="1081"/>
      <c r="CC378" s="1081"/>
      <c r="CD378" s="1081"/>
      <c r="CE378" s="1081"/>
      <c r="CF378" s="1081"/>
      <c r="CG378" s="1081"/>
      <c r="CH378" s="1081"/>
      <c r="CI378" s="1081"/>
      <c r="CJ378" s="1081"/>
      <c r="CK378" s="1081"/>
      <c r="CL378" s="1081"/>
      <c r="CM378" s="1123"/>
      <c r="CN378" s="1123"/>
    </row>
    <row r="379" spans="2:92" x14ac:dyDescent="0.2">
      <c r="B379" s="1080"/>
      <c r="I379" s="1081"/>
      <c r="J379" s="1081"/>
      <c r="K379" s="1081"/>
      <c r="L379" s="1081"/>
      <c r="M379" s="1081"/>
      <c r="N379" s="1081"/>
      <c r="O379" s="1081"/>
      <c r="P379" s="1081"/>
      <c r="Q379" s="1081"/>
      <c r="R379" s="1081"/>
      <c r="S379" s="1081"/>
      <c r="T379" s="1081"/>
      <c r="U379" s="1081"/>
      <c r="V379" s="1081"/>
      <c r="W379" s="1081"/>
      <c r="X379" s="1081"/>
      <c r="Y379" s="1081"/>
      <c r="Z379" s="1081"/>
      <c r="AA379" s="1081"/>
      <c r="AB379" s="1123"/>
      <c r="AC379" s="1123"/>
      <c r="AD379" s="1123"/>
      <c r="AE379" s="1123"/>
      <c r="AF379" s="1081"/>
      <c r="AG379" s="1081"/>
      <c r="AH379" s="1081"/>
      <c r="AI379" s="1081"/>
      <c r="AJ379" s="1081"/>
      <c r="AK379" s="1081"/>
      <c r="AL379" s="1081"/>
      <c r="AM379" s="1081"/>
      <c r="AN379" s="1081"/>
      <c r="AO379" s="1081"/>
      <c r="AP379" s="1081"/>
      <c r="AQ379" s="1081"/>
      <c r="AR379" s="1081"/>
      <c r="AS379" s="1081"/>
      <c r="AT379" s="1081"/>
      <c r="AU379" s="1081"/>
      <c r="AV379" s="1081"/>
      <c r="AW379" s="1081"/>
      <c r="AX379" s="1082"/>
      <c r="AY379" s="1081"/>
      <c r="AZ379" s="1081"/>
      <c r="BA379" s="1081"/>
      <c r="BB379" s="1081"/>
      <c r="BC379" s="1081"/>
      <c r="BD379" s="1081"/>
      <c r="BE379" s="1081"/>
      <c r="BF379" s="1081"/>
      <c r="BG379" s="1081"/>
      <c r="BH379" s="1081"/>
      <c r="BI379" s="1081"/>
      <c r="BJ379" s="1081"/>
      <c r="BK379" s="1081"/>
      <c r="BL379" s="1081"/>
      <c r="BM379" s="1081"/>
      <c r="BN379" s="1081"/>
      <c r="BO379" s="1081"/>
      <c r="BP379" s="1081"/>
      <c r="BQ379" s="1081"/>
      <c r="BR379" s="1081"/>
      <c r="BS379" s="1123"/>
      <c r="BT379" s="1081"/>
      <c r="BU379" s="1081"/>
      <c r="BV379" s="1081"/>
      <c r="BW379" s="1081"/>
      <c r="BX379" s="1081"/>
      <c r="BY379" s="1081"/>
      <c r="BZ379" s="1081"/>
      <c r="CA379" s="1081"/>
      <c r="CB379" s="1081"/>
      <c r="CC379" s="1081"/>
      <c r="CD379" s="1081"/>
      <c r="CE379" s="1081"/>
      <c r="CF379" s="1081"/>
      <c r="CG379" s="1081"/>
      <c r="CH379" s="1081"/>
      <c r="CI379" s="1081"/>
      <c r="CJ379" s="1081"/>
      <c r="CK379" s="1081"/>
      <c r="CL379" s="1081"/>
      <c r="CM379" s="1123"/>
      <c r="CN379" s="1123"/>
    </row>
    <row r="380" spans="2:92" x14ac:dyDescent="0.2">
      <c r="B380" s="1080"/>
      <c r="I380" s="1081"/>
      <c r="J380" s="1081"/>
      <c r="K380" s="1081"/>
      <c r="L380" s="1081"/>
      <c r="M380" s="1081"/>
      <c r="N380" s="1081"/>
      <c r="O380" s="1081"/>
      <c r="P380" s="1081"/>
      <c r="Q380" s="1081"/>
      <c r="R380" s="1081"/>
      <c r="S380" s="1081"/>
      <c r="T380" s="1081"/>
      <c r="U380" s="1081"/>
      <c r="V380" s="1081"/>
      <c r="W380" s="1081"/>
      <c r="X380" s="1081"/>
      <c r="Y380" s="1081"/>
      <c r="Z380" s="1081"/>
      <c r="AA380" s="1081"/>
      <c r="AB380" s="1123"/>
      <c r="AC380" s="1123"/>
      <c r="AD380" s="1123"/>
      <c r="AE380" s="1123"/>
      <c r="AF380" s="1081"/>
      <c r="AG380" s="1081"/>
      <c r="AH380" s="1081"/>
      <c r="AI380" s="1081"/>
      <c r="AJ380" s="1081"/>
      <c r="AK380" s="1081"/>
      <c r="AL380" s="1081"/>
      <c r="AM380" s="1081"/>
      <c r="AN380" s="1081"/>
      <c r="AO380" s="1081"/>
      <c r="AP380" s="1081"/>
      <c r="AQ380" s="1081"/>
      <c r="AR380" s="1081"/>
      <c r="AS380" s="1081"/>
      <c r="AT380" s="1081"/>
      <c r="AU380" s="1081"/>
      <c r="AV380" s="1081"/>
      <c r="AW380" s="1081"/>
      <c r="AX380" s="1082"/>
      <c r="AY380" s="1081"/>
      <c r="AZ380" s="1081"/>
      <c r="BA380" s="1081"/>
      <c r="BB380" s="1081"/>
      <c r="BC380" s="1081"/>
      <c r="BD380" s="1081"/>
      <c r="BE380" s="1081"/>
      <c r="BF380" s="1081"/>
      <c r="BG380" s="1081"/>
      <c r="BH380" s="1081"/>
      <c r="BI380" s="1081"/>
      <c r="BJ380" s="1081"/>
      <c r="BK380" s="1081"/>
      <c r="BL380" s="1081"/>
      <c r="BM380" s="1081"/>
      <c r="BN380" s="1081"/>
      <c r="BO380" s="1081"/>
      <c r="BP380" s="1081"/>
      <c r="BQ380" s="1081"/>
      <c r="BR380" s="1081"/>
      <c r="BS380" s="1123"/>
      <c r="BT380" s="1081"/>
      <c r="BU380" s="1081"/>
      <c r="BV380" s="1081"/>
      <c r="BW380" s="1081"/>
      <c r="BX380" s="1081"/>
      <c r="BY380" s="1081"/>
      <c r="BZ380" s="1081"/>
      <c r="CA380" s="1081"/>
      <c r="CB380" s="1081"/>
      <c r="CC380" s="1081"/>
      <c r="CD380" s="1081"/>
      <c r="CE380" s="1081"/>
      <c r="CF380" s="1081"/>
      <c r="CG380" s="1081"/>
      <c r="CH380" s="1081"/>
      <c r="CI380" s="1081"/>
      <c r="CJ380" s="1081"/>
      <c r="CK380" s="1081"/>
      <c r="CL380" s="1081"/>
      <c r="CM380" s="1123"/>
      <c r="CN380" s="1123"/>
    </row>
    <row r="381" spans="2:92" x14ac:dyDescent="0.2">
      <c r="B381" s="1080"/>
      <c r="I381" s="1081"/>
      <c r="J381" s="1081"/>
      <c r="K381" s="1081"/>
      <c r="L381" s="1081"/>
      <c r="M381" s="1081"/>
      <c r="N381" s="1081"/>
      <c r="O381" s="1081"/>
      <c r="P381" s="1081"/>
      <c r="Q381" s="1081"/>
      <c r="R381" s="1081"/>
      <c r="S381" s="1081"/>
      <c r="T381" s="1081"/>
      <c r="U381" s="1081"/>
      <c r="V381" s="1081"/>
      <c r="W381" s="1081"/>
      <c r="X381" s="1081"/>
      <c r="Y381" s="1081"/>
      <c r="Z381" s="1081"/>
      <c r="AA381" s="1081"/>
      <c r="AB381" s="1123"/>
      <c r="AC381" s="1123"/>
      <c r="AD381" s="1123"/>
      <c r="AE381" s="1123"/>
      <c r="AF381" s="1081"/>
      <c r="AG381" s="1081"/>
      <c r="AH381" s="1081"/>
      <c r="AI381" s="1081"/>
      <c r="AJ381" s="1081"/>
      <c r="AK381" s="1081"/>
      <c r="AL381" s="1081"/>
      <c r="AM381" s="1081"/>
      <c r="AN381" s="1081"/>
      <c r="AO381" s="1081"/>
      <c r="AP381" s="1081"/>
      <c r="AQ381" s="1081"/>
      <c r="AR381" s="1081"/>
      <c r="AS381" s="1081"/>
      <c r="AT381" s="1081"/>
      <c r="AU381" s="1081"/>
      <c r="AV381" s="1081"/>
      <c r="AW381" s="1081"/>
      <c r="AX381" s="1082"/>
      <c r="AY381" s="1081"/>
      <c r="AZ381" s="1081"/>
      <c r="BA381" s="1081"/>
      <c r="BB381" s="1081"/>
      <c r="BC381" s="1081"/>
      <c r="BD381" s="1081"/>
      <c r="BE381" s="1081"/>
      <c r="BF381" s="1081"/>
      <c r="BG381" s="1081"/>
      <c r="BH381" s="1081"/>
      <c r="BI381" s="1081"/>
      <c r="BJ381" s="1081"/>
      <c r="BK381" s="1081"/>
      <c r="BL381" s="1081"/>
      <c r="BM381" s="1081"/>
      <c r="BN381" s="1081"/>
      <c r="BO381" s="1081"/>
      <c r="BP381" s="1081"/>
      <c r="BQ381" s="1081"/>
      <c r="BR381" s="1081"/>
      <c r="BS381" s="1123"/>
      <c r="BT381" s="1081"/>
      <c r="BU381" s="1081"/>
      <c r="BV381" s="1081"/>
      <c r="BW381" s="1081"/>
      <c r="BX381" s="1081"/>
      <c r="BY381" s="1081"/>
      <c r="BZ381" s="1081"/>
      <c r="CA381" s="1081"/>
      <c r="CB381" s="1081"/>
      <c r="CC381" s="1081"/>
      <c r="CD381" s="1081"/>
      <c r="CE381" s="1081"/>
      <c r="CF381" s="1081"/>
      <c r="CG381" s="1081"/>
      <c r="CH381" s="1081"/>
      <c r="CI381" s="1081"/>
      <c r="CJ381" s="1081"/>
      <c r="CK381" s="1081"/>
      <c r="CL381" s="1081"/>
      <c r="CM381" s="1123"/>
      <c r="CN381" s="1123"/>
    </row>
    <row r="382" spans="2:92" x14ac:dyDescent="0.2">
      <c r="B382" s="1080"/>
      <c r="I382" s="1081"/>
      <c r="J382" s="1081"/>
      <c r="K382" s="1081"/>
      <c r="L382" s="1081"/>
      <c r="M382" s="1081"/>
      <c r="N382" s="1081"/>
      <c r="O382" s="1081"/>
      <c r="P382" s="1081"/>
      <c r="Q382" s="1081"/>
      <c r="R382" s="1081"/>
      <c r="S382" s="1081"/>
      <c r="T382" s="1081"/>
      <c r="U382" s="1081"/>
      <c r="V382" s="1081"/>
      <c r="W382" s="1081"/>
      <c r="X382" s="1081"/>
      <c r="Y382" s="1081"/>
      <c r="Z382" s="1081"/>
      <c r="AA382" s="1081"/>
      <c r="AB382" s="1123"/>
      <c r="AC382" s="1123"/>
      <c r="AD382" s="1123"/>
      <c r="AE382" s="1123"/>
      <c r="AF382" s="1081"/>
      <c r="AG382" s="1081"/>
      <c r="AH382" s="1081"/>
      <c r="AI382" s="1081"/>
      <c r="AJ382" s="1081"/>
      <c r="AK382" s="1081"/>
      <c r="AL382" s="1081"/>
      <c r="AM382" s="1081"/>
      <c r="AN382" s="1081"/>
      <c r="AO382" s="1081"/>
      <c r="AP382" s="1081"/>
      <c r="AQ382" s="1081"/>
      <c r="AR382" s="1081"/>
      <c r="AS382" s="1081"/>
      <c r="AT382" s="1081"/>
      <c r="AU382" s="1081"/>
      <c r="AV382" s="1081"/>
      <c r="AW382" s="1081"/>
      <c r="AX382" s="1082"/>
      <c r="AY382" s="1081"/>
      <c r="AZ382" s="1081"/>
      <c r="BA382" s="1081"/>
      <c r="BB382" s="1081"/>
      <c r="BC382" s="1081"/>
      <c r="BD382" s="1081"/>
      <c r="BE382" s="1081"/>
      <c r="BF382" s="1081"/>
      <c r="BG382" s="1081"/>
      <c r="BH382" s="1081"/>
      <c r="BI382" s="1081"/>
      <c r="BJ382" s="1081"/>
      <c r="BK382" s="1081"/>
      <c r="BL382" s="1081"/>
      <c r="BM382" s="1081"/>
      <c r="BN382" s="1081"/>
      <c r="BO382" s="1081"/>
      <c r="BP382" s="1081"/>
      <c r="BQ382" s="1081"/>
      <c r="BR382" s="1081"/>
      <c r="BS382" s="1123"/>
      <c r="BT382" s="1081"/>
      <c r="BU382" s="1081"/>
      <c r="BV382" s="1081"/>
      <c r="BW382" s="1081"/>
      <c r="BX382" s="1081"/>
      <c r="BY382" s="1081"/>
      <c r="BZ382" s="1081"/>
      <c r="CA382" s="1081"/>
      <c r="CB382" s="1081"/>
      <c r="CC382" s="1081"/>
      <c r="CD382" s="1081"/>
      <c r="CE382" s="1081"/>
      <c r="CF382" s="1081"/>
      <c r="CG382" s="1081"/>
      <c r="CH382" s="1081"/>
      <c r="CI382" s="1081"/>
      <c r="CJ382" s="1081"/>
      <c r="CK382" s="1081"/>
      <c r="CL382" s="1081"/>
      <c r="CM382" s="1123"/>
      <c r="CN382" s="1123"/>
    </row>
    <row r="383" spans="2:92" x14ac:dyDescent="0.2">
      <c r="B383" s="1080"/>
      <c r="I383" s="1081"/>
      <c r="J383" s="1081"/>
      <c r="K383" s="1081"/>
      <c r="L383" s="1081"/>
      <c r="M383" s="1081"/>
      <c r="N383" s="1081"/>
      <c r="O383" s="1081"/>
      <c r="P383" s="1081"/>
      <c r="Q383" s="1081"/>
      <c r="R383" s="1081"/>
      <c r="S383" s="1081"/>
      <c r="T383" s="1081"/>
      <c r="U383" s="1081"/>
      <c r="V383" s="1081"/>
      <c r="W383" s="1081"/>
      <c r="X383" s="1081"/>
      <c r="Y383" s="1081"/>
      <c r="Z383" s="1081"/>
      <c r="AA383" s="1081"/>
      <c r="AB383" s="1123"/>
      <c r="AC383" s="1123"/>
      <c r="AD383" s="1123"/>
      <c r="AE383" s="1123"/>
      <c r="AF383" s="1081"/>
      <c r="AG383" s="1081"/>
      <c r="AH383" s="1081"/>
      <c r="AI383" s="1081"/>
      <c r="AJ383" s="1081"/>
      <c r="AK383" s="1081"/>
      <c r="AL383" s="1081"/>
      <c r="AM383" s="1081"/>
      <c r="AN383" s="1081"/>
      <c r="AO383" s="1081"/>
      <c r="AP383" s="1081"/>
      <c r="AQ383" s="1081"/>
      <c r="AR383" s="1081"/>
      <c r="AS383" s="1081"/>
      <c r="AT383" s="1081"/>
      <c r="AU383" s="1081"/>
      <c r="AV383" s="1081"/>
      <c r="AW383" s="1081"/>
      <c r="AX383" s="1082"/>
      <c r="AY383" s="1081"/>
      <c r="AZ383" s="1081"/>
      <c r="BA383" s="1081"/>
      <c r="BB383" s="1081"/>
      <c r="BC383" s="1081"/>
      <c r="BD383" s="1081"/>
      <c r="BE383" s="1081"/>
      <c r="BF383" s="1081"/>
      <c r="BG383" s="1081"/>
      <c r="BH383" s="1081"/>
      <c r="BI383" s="1081"/>
      <c r="BJ383" s="1081"/>
      <c r="BK383" s="1081"/>
      <c r="BL383" s="1081"/>
      <c r="BM383" s="1081"/>
      <c r="BN383" s="1081"/>
      <c r="BO383" s="1081"/>
      <c r="BP383" s="1081"/>
      <c r="BQ383" s="1081"/>
      <c r="BR383" s="1081"/>
      <c r="BS383" s="1123"/>
      <c r="BT383" s="1081"/>
      <c r="BU383" s="1081"/>
      <c r="BV383" s="1081"/>
      <c r="BW383" s="1081"/>
      <c r="BX383" s="1081"/>
      <c r="BY383" s="1081"/>
      <c r="BZ383" s="1081"/>
      <c r="CA383" s="1081"/>
      <c r="CB383" s="1081"/>
      <c r="CC383" s="1081"/>
      <c r="CD383" s="1081"/>
      <c r="CE383" s="1081"/>
      <c r="CF383" s="1081"/>
      <c r="CG383" s="1081"/>
      <c r="CH383" s="1081"/>
      <c r="CI383" s="1081"/>
      <c r="CJ383" s="1081"/>
      <c r="CK383" s="1081"/>
      <c r="CL383" s="1081"/>
      <c r="CM383" s="1123"/>
      <c r="CN383" s="1123"/>
    </row>
    <row r="384" spans="2:92" x14ac:dyDescent="0.2">
      <c r="B384" s="1080"/>
      <c r="I384" s="1081"/>
      <c r="J384" s="1081"/>
      <c r="K384" s="1081"/>
      <c r="L384" s="1081"/>
      <c r="M384" s="1081"/>
      <c r="N384" s="1081"/>
      <c r="O384" s="1081"/>
      <c r="P384" s="1081"/>
      <c r="Q384" s="1081"/>
      <c r="R384" s="1081"/>
      <c r="S384" s="1081"/>
      <c r="T384" s="1081"/>
      <c r="U384" s="1081"/>
      <c r="V384" s="1081"/>
      <c r="W384" s="1081"/>
      <c r="X384" s="1081"/>
      <c r="Y384" s="1081"/>
      <c r="Z384" s="1081"/>
      <c r="AA384" s="1081"/>
      <c r="AB384" s="1123"/>
      <c r="AC384" s="1123"/>
      <c r="AD384" s="1123"/>
      <c r="AE384" s="1123"/>
      <c r="AF384" s="1081"/>
      <c r="AG384" s="1081"/>
      <c r="AH384" s="1081"/>
      <c r="AI384" s="1081"/>
      <c r="AJ384" s="1081"/>
      <c r="AK384" s="1081"/>
      <c r="AL384" s="1081"/>
      <c r="AM384" s="1081"/>
      <c r="AN384" s="1081"/>
      <c r="AO384" s="1081"/>
      <c r="AP384" s="1081"/>
      <c r="AQ384" s="1081"/>
      <c r="AR384" s="1081"/>
      <c r="AS384" s="1081"/>
      <c r="AT384" s="1081"/>
      <c r="AU384" s="1081"/>
      <c r="AV384" s="1081"/>
      <c r="AW384" s="1081"/>
      <c r="AX384" s="1082"/>
      <c r="AY384" s="1081"/>
      <c r="AZ384" s="1081"/>
      <c r="BA384" s="1081"/>
      <c r="BB384" s="1081"/>
      <c r="BC384" s="1081"/>
      <c r="BD384" s="1081"/>
      <c r="BE384" s="1081"/>
      <c r="BF384" s="1081"/>
      <c r="BG384" s="1081"/>
      <c r="BH384" s="1081"/>
      <c r="BI384" s="1081"/>
      <c r="BJ384" s="1081"/>
      <c r="BK384" s="1081"/>
      <c r="BL384" s="1081"/>
      <c r="BM384" s="1081"/>
      <c r="BN384" s="1081"/>
      <c r="BO384" s="1081"/>
      <c r="BP384" s="1081"/>
      <c r="BQ384" s="1081"/>
      <c r="BR384" s="1081"/>
      <c r="BS384" s="1123"/>
      <c r="BT384" s="1081"/>
      <c r="BU384" s="1081"/>
      <c r="BV384" s="1081"/>
      <c r="BW384" s="1081"/>
      <c r="BX384" s="1081"/>
      <c r="BY384" s="1081"/>
      <c r="BZ384" s="1081"/>
      <c r="CA384" s="1081"/>
      <c r="CB384" s="1081"/>
      <c r="CC384" s="1081"/>
      <c r="CD384" s="1081"/>
      <c r="CE384" s="1081"/>
      <c r="CF384" s="1081"/>
      <c r="CG384" s="1081"/>
      <c r="CH384" s="1081"/>
      <c r="CI384" s="1081"/>
      <c r="CJ384" s="1081"/>
      <c r="CK384" s="1081"/>
      <c r="CL384" s="1081"/>
      <c r="CM384" s="1123"/>
      <c r="CN384" s="1123"/>
    </row>
    <row r="385" spans="2:92" x14ac:dyDescent="0.2">
      <c r="B385" s="1080"/>
      <c r="I385" s="1081"/>
      <c r="J385" s="1081"/>
      <c r="K385" s="1081"/>
      <c r="L385" s="1081"/>
      <c r="M385" s="1081"/>
      <c r="N385" s="1081"/>
      <c r="O385" s="1081"/>
      <c r="P385" s="1081"/>
      <c r="Q385" s="1081"/>
      <c r="R385" s="1081"/>
      <c r="S385" s="1081"/>
      <c r="T385" s="1081"/>
      <c r="U385" s="1081"/>
      <c r="V385" s="1081"/>
      <c r="W385" s="1081"/>
      <c r="X385" s="1081"/>
      <c r="Y385" s="1081"/>
      <c r="Z385" s="1081"/>
      <c r="AA385" s="1081"/>
      <c r="AB385" s="1123"/>
      <c r="AC385" s="1123"/>
      <c r="AD385" s="1123"/>
      <c r="AE385" s="1123"/>
      <c r="AF385" s="1081"/>
      <c r="AG385" s="1081"/>
      <c r="AH385" s="1081"/>
      <c r="AI385" s="1081"/>
      <c r="AJ385" s="1081"/>
      <c r="AK385" s="1081"/>
      <c r="AL385" s="1081"/>
      <c r="AM385" s="1081"/>
      <c r="AN385" s="1081"/>
      <c r="AO385" s="1081"/>
      <c r="AP385" s="1081"/>
      <c r="AQ385" s="1081"/>
      <c r="AR385" s="1081"/>
      <c r="AS385" s="1081"/>
      <c r="AT385" s="1081"/>
      <c r="AU385" s="1081"/>
      <c r="AV385" s="1081"/>
      <c r="AW385" s="1081"/>
      <c r="AX385" s="1082"/>
      <c r="AY385" s="1081"/>
      <c r="AZ385" s="1081"/>
      <c r="BA385" s="1081"/>
      <c r="BB385" s="1081"/>
      <c r="BC385" s="1081"/>
      <c r="BD385" s="1081"/>
      <c r="BE385" s="1081"/>
      <c r="BF385" s="1081"/>
      <c r="BG385" s="1081"/>
      <c r="BH385" s="1081"/>
      <c r="BI385" s="1081"/>
      <c r="BJ385" s="1081"/>
      <c r="BK385" s="1081"/>
      <c r="BL385" s="1081"/>
      <c r="BM385" s="1081"/>
      <c r="BN385" s="1081"/>
      <c r="BO385" s="1081"/>
      <c r="BP385" s="1081"/>
      <c r="BQ385" s="1081"/>
      <c r="BR385" s="1081"/>
      <c r="BS385" s="1123"/>
      <c r="BT385" s="1081"/>
      <c r="BU385" s="1081"/>
      <c r="BV385" s="1081"/>
      <c r="BW385" s="1081"/>
      <c r="BX385" s="1081"/>
      <c r="BY385" s="1081"/>
      <c r="BZ385" s="1081"/>
      <c r="CA385" s="1081"/>
      <c r="CB385" s="1081"/>
      <c r="CC385" s="1081"/>
      <c r="CD385" s="1081"/>
      <c r="CE385" s="1081"/>
      <c r="CF385" s="1081"/>
      <c r="CG385" s="1081"/>
      <c r="CH385" s="1081"/>
      <c r="CI385" s="1081"/>
      <c r="CJ385" s="1081"/>
      <c r="CK385" s="1081"/>
      <c r="CL385" s="1081"/>
      <c r="CM385" s="1123"/>
      <c r="CN385" s="1123"/>
    </row>
    <row r="386" spans="2:92" x14ac:dyDescent="0.2">
      <c r="B386" s="1080"/>
      <c r="I386" s="1081"/>
      <c r="J386" s="1081"/>
      <c r="K386" s="1081"/>
      <c r="L386" s="1081"/>
      <c r="M386" s="1081"/>
      <c r="N386" s="1081"/>
      <c r="O386" s="1081"/>
      <c r="P386" s="1081"/>
      <c r="Q386" s="1081"/>
      <c r="R386" s="1081"/>
      <c r="S386" s="1081"/>
      <c r="T386" s="1081"/>
      <c r="U386" s="1081"/>
      <c r="V386" s="1081"/>
      <c r="W386" s="1081"/>
      <c r="X386" s="1081"/>
      <c r="Y386" s="1081"/>
      <c r="Z386" s="1081"/>
      <c r="AA386" s="1081"/>
      <c r="AB386" s="1123"/>
      <c r="AC386" s="1123"/>
      <c r="AD386" s="1123"/>
      <c r="AE386" s="1123"/>
      <c r="AF386" s="1081"/>
      <c r="AG386" s="1081"/>
      <c r="AH386" s="1081"/>
      <c r="AI386" s="1081"/>
      <c r="AJ386" s="1081"/>
      <c r="AK386" s="1081"/>
      <c r="AL386" s="1081"/>
      <c r="AM386" s="1081"/>
      <c r="AN386" s="1081"/>
      <c r="AO386" s="1081"/>
      <c r="AP386" s="1081"/>
      <c r="AQ386" s="1081"/>
      <c r="AR386" s="1081"/>
      <c r="AS386" s="1081"/>
      <c r="AT386" s="1081"/>
      <c r="AU386" s="1081"/>
      <c r="AV386" s="1081"/>
      <c r="AW386" s="1081"/>
      <c r="AX386" s="1082"/>
      <c r="AY386" s="1081"/>
      <c r="AZ386" s="1081"/>
      <c r="BA386" s="1081"/>
      <c r="BB386" s="1081"/>
      <c r="BC386" s="1081"/>
      <c r="BD386" s="1081"/>
      <c r="BE386" s="1081"/>
      <c r="BF386" s="1081"/>
      <c r="BG386" s="1081"/>
      <c r="BH386" s="1081"/>
      <c r="BI386" s="1081"/>
      <c r="BJ386" s="1081"/>
      <c r="BK386" s="1081"/>
      <c r="BL386" s="1081"/>
      <c r="BM386" s="1081"/>
      <c r="BN386" s="1081"/>
      <c r="BO386" s="1081"/>
      <c r="BP386" s="1081"/>
      <c r="BQ386" s="1081"/>
      <c r="BR386" s="1081"/>
      <c r="BS386" s="1123"/>
      <c r="BT386" s="1081"/>
      <c r="BU386" s="1081"/>
      <c r="BV386" s="1081"/>
      <c r="BW386" s="1081"/>
      <c r="BX386" s="1081"/>
      <c r="BY386" s="1081"/>
      <c r="BZ386" s="1081"/>
      <c r="CA386" s="1081"/>
      <c r="CB386" s="1081"/>
      <c r="CC386" s="1081"/>
      <c r="CD386" s="1081"/>
      <c r="CE386" s="1081"/>
      <c r="CF386" s="1081"/>
      <c r="CG386" s="1081"/>
      <c r="CH386" s="1081"/>
      <c r="CI386" s="1081"/>
      <c r="CJ386" s="1081"/>
      <c r="CK386" s="1081"/>
      <c r="CL386" s="1081"/>
      <c r="CM386" s="1123"/>
      <c r="CN386" s="1123"/>
    </row>
    <row r="387" spans="2:92" x14ac:dyDescent="0.2">
      <c r="B387" s="1080"/>
      <c r="I387" s="1081"/>
      <c r="J387" s="1081"/>
      <c r="K387" s="1081"/>
      <c r="L387" s="1081"/>
      <c r="M387" s="1081"/>
      <c r="N387" s="1081"/>
      <c r="O387" s="1081"/>
      <c r="P387" s="1081"/>
      <c r="Q387" s="1081"/>
      <c r="R387" s="1081"/>
      <c r="S387" s="1081"/>
      <c r="T387" s="1081"/>
      <c r="U387" s="1081"/>
      <c r="V387" s="1081"/>
      <c r="W387" s="1081"/>
      <c r="X387" s="1081"/>
      <c r="Y387" s="1081"/>
      <c r="Z387" s="1081"/>
      <c r="AA387" s="1081"/>
      <c r="AB387" s="1123"/>
      <c r="AC387" s="1123"/>
      <c r="AD387" s="1123"/>
      <c r="AE387" s="1123"/>
      <c r="AF387" s="1081"/>
      <c r="AG387" s="1081"/>
      <c r="AH387" s="1081"/>
      <c r="AI387" s="1081"/>
      <c r="AJ387" s="1081"/>
      <c r="AK387" s="1081"/>
      <c r="AL387" s="1081"/>
      <c r="AM387" s="1081"/>
      <c r="AN387" s="1081"/>
      <c r="AO387" s="1081"/>
      <c r="AP387" s="1081"/>
      <c r="AQ387" s="1081"/>
      <c r="AR387" s="1081"/>
      <c r="AS387" s="1081"/>
      <c r="AT387" s="1081"/>
      <c r="AU387" s="1081"/>
      <c r="AV387" s="1081"/>
      <c r="AW387" s="1081"/>
      <c r="AX387" s="1082"/>
      <c r="AY387" s="1081"/>
      <c r="AZ387" s="1081"/>
      <c r="BA387" s="1081"/>
      <c r="BB387" s="1081"/>
      <c r="BC387" s="1081"/>
      <c r="BD387" s="1081"/>
      <c r="BE387" s="1081"/>
      <c r="BF387" s="1081"/>
      <c r="BG387" s="1081"/>
      <c r="BH387" s="1081"/>
      <c r="BI387" s="1081"/>
      <c r="BJ387" s="1081"/>
      <c r="BK387" s="1081"/>
      <c r="BL387" s="1081"/>
      <c r="BM387" s="1081"/>
      <c r="BN387" s="1081"/>
      <c r="BO387" s="1081"/>
      <c r="BP387" s="1081"/>
      <c r="BQ387" s="1081"/>
      <c r="BR387" s="1081"/>
      <c r="BS387" s="1123"/>
      <c r="BT387" s="1081"/>
      <c r="BU387" s="1081"/>
      <c r="BV387" s="1081"/>
      <c r="BW387" s="1081"/>
      <c r="BX387" s="1081"/>
      <c r="BY387" s="1081"/>
      <c r="BZ387" s="1081"/>
      <c r="CA387" s="1081"/>
      <c r="CB387" s="1081"/>
      <c r="CC387" s="1081"/>
      <c r="CD387" s="1081"/>
      <c r="CE387" s="1081"/>
      <c r="CF387" s="1081"/>
      <c r="CG387" s="1081"/>
      <c r="CH387" s="1081"/>
      <c r="CI387" s="1081"/>
      <c r="CJ387" s="1081"/>
      <c r="CK387" s="1081"/>
      <c r="CL387" s="1081"/>
      <c r="CM387" s="1123"/>
      <c r="CN387" s="1123"/>
    </row>
    <row r="388" spans="2:92" x14ac:dyDescent="0.2">
      <c r="B388" s="1080"/>
      <c r="I388" s="1081"/>
      <c r="J388" s="1081"/>
      <c r="K388" s="1081"/>
      <c r="L388" s="1081"/>
      <c r="M388" s="1081"/>
      <c r="N388" s="1081"/>
      <c r="O388" s="1081"/>
      <c r="P388" s="1081"/>
      <c r="Q388" s="1081"/>
      <c r="R388" s="1081"/>
      <c r="S388" s="1081"/>
      <c r="T388" s="1081"/>
      <c r="U388" s="1081"/>
      <c r="V388" s="1081"/>
      <c r="W388" s="1081"/>
      <c r="X388" s="1081"/>
      <c r="Y388" s="1081"/>
      <c r="Z388" s="1081"/>
      <c r="AA388" s="1081"/>
      <c r="AB388" s="1123"/>
      <c r="AC388" s="1123"/>
      <c r="AD388" s="1123"/>
      <c r="AE388" s="1123"/>
      <c r="AF388" s="1081"/>
      <c r="AG388" s="1081"/>
      <c r="AH388" s="1081"/>
      <c r="AI388" s="1081"/>
      <c r="AJ388" s="1081"/>
      <c r="AK388" s="1081"/>
      <c r="AL388" s="1081"/>
      <c r="AM388" s="1081"/>
      <c r="AN388" s="1081"/>
      <c r="AO388" s="1081"/>
      <c r="AP388" s="1081"/>
      <c r="AQ388" s="1081"/>
      <c r="AR388" s="1081"/>
      <c r="AS388" s="1081"/>
      <c r="AT388" s="1081"/>
      <c r="AU388" s="1081"/>
      <c r="AV388" s="1081"/>
      <c r="AW388" s="1081"/>
      <c r="AX388" s="1082"/>
      <c r="AY388" s="1081"/>
      <c r="AZ388" s="1081"/>
      <c r="BA388" s="1081"/>
      <c r="BB388" s="1081"/>
      <c r="BC388" s="1081"/>
      <c r="BD388" s="1081"/>
      <c r="BE388" s="1081"/>
      <c r="BF388" s="1081"/>
      <c r="BG388" s="1081"/>
      <c r="BH388" s="1081"/>
      <c r="BI388" s="1081"/>
      <c r="BJ388" s="1081"/>
      <c r="BK388" s="1081"/>
      <c r="BL388" s="1081"/>
      <c r="BM388" s="1081"/>
      <c r="BN388" s="1081"/>
      <c r="BO388" s="1081"/>
      <c r="BP388" s="1081"/>
      <c r="BQ388" s="1081"/>
      <c r="BR388" s="1081"/>
      <c r="BS388" s="1123"/>
      <c r="BT388" s="1081"/>
      <c r="BU388" s="1081"/>
      <c r="BV388" s="1081"/>
      <c r="BW388" s="1081"/>
      <c r="BX388" s="1081"/>
      <c r="BY388" s="1081"/>
      <c r="BZ388" s="1081"/>
      <c r="CA388" s="1081"/>
      <c r="CB388" s="1081"/>
      <c r="CC388" s="1081"/>
      <c r="CD388" s="1081"/>
      <c r="CE388" s="1081"/>
      <c r="CF388" s="1081"/>
      <c r="CG388" s="1081"/>
      <c r="CH388" s="1081"/>
      <c r="CI388" s="1081"/>
      <c r="CJ388" s="1081"/>
      <c r="CK388" s="1081"/>
      <c r="CL388" s="1081"/>
      <c r="CM388" s="1123"/>
      <c r="CN388" s="1123"/>
    </row>
    <row r="389" spans="2:92" x14ac:dyDescent="0.2">
      <c r="B389" s="1080"/>
      <c r="I389" s="1081"/>
      <c r="J389" s="1081"/>
      <c r="K389" s="1081"/>
      <c r="L389" s="1081"/>
      <c r="M389" s="1081"/>
      <c r="N389" s="1081"/>
      <c r="O389" s="1081"/>
      <c r="P389" s="1081"/>
      <c r="Q389" s="1081"/>
      <c r="R389" s="1081"/>
      <c r="S389" s="1081"/>
      <c r="T389" s="1081"/>
      <c r="U389" s="1081"/>
      <c r="V389" s="1081"/>
      <c r="W389" s="1081"/>
      <c r="X389" s="1081"/>
      <c r="Y389" s="1081"/>
      <c r="Z389" s="1081"/>
      <c r="AA389" s="1081"/>
      <c r="AB389" s="1123"/>
      <c r="AC389" s="1123"/>
      <c r="AD389" s="1123"/>
      <c r="AE389" s="1123"/>
      <c r="AF389" s="1081"/>
      <c r="AG389" s="1081"/>
      <c r="AH389" s="1081"/>
      <c r="AI389" s="1081"/>
      <c r="AJ389" s="1081"/>
      <c r="AK389" s="1081"/>
      <c r="AL389" s="1081"/>
      <c r="AM389" s="1081"/>
      <c r="AN389" s="1081"/>
      <c r="AO389" s="1081"/>
      <c r="AP389" s="1081"/>
      <c r="AQ389" s="1081"/>
      <c r="AR389" s="1081"/>
      <c r="AS389" s="1081"/>
      <c r="AT389" s="1081"/>
      <c r="AU389" s="1081"/>
      <c r="AV389" s="1081"/>
      <c r="AW389" s="1081"/>
      <c r="AX389" s="1082"/>
      <c r="AY389" s="1081"/>
      <c r="AZ389" s="1081"/>
      <c r="BA389" s="1081"/>
      <c r="BB389" s="1081"/>
      <c r="BC389" s="1081"/>
      <c r="BD389" s="1081"/>
      <c r="BE389" s="1081"/>
      <c r="BF389" s="1081"/>
      <c r="BG389" s="1081"/>
      <c r="BH389" s="1081"/>
      <c r="BI389" s="1081"/>
      <c r="BJ389" s="1081"/>
      <c r="BK389" s="1081"/>
      <c r="BL389" s="1081"/>
      <c r="BM389" s="1081"/>
      <c r="BN389" s="1081"/>
      <c r="BO389" s="1081"/>
      <c r="BP389" s="1081"/>
      <c r="BQ389" s="1081"/>
      <c r="BR389" s="1081"/>
      <c r="BS389" s="1123"/>
      <c r="BT389" s="1081"/>
      <c r="BU389" s="1081"/>
      <c r="BV389" s="1081"/>
      <c r="BW389" s="1081"/>
      <c r="BX389" s="1081"/>
      <c r="BY389" s="1081"/>
      <c r="BZ389" s="1081"/>
      <c r="CA389" s="1081"/>
      <c r="CB389" s="1081"/>
      <c r="CC389" s="1081"/>
      <c r="CD389" s="1081"/>
      <c r="CE389" s="1081"/>
      <c r="CF389" s="1081"/>
      <c r="CG389" s="1081"/>
      <c r="CH389" s="1081"/>
      <c r="CI389" s="1081"/>
      <c r="CJ389" s="1081"/>
      <c r="CK389" s="1081"/>
      <c r="CL389" s="1081"/>
      <c r="CM389" s="1123"/>
      <c r="CN389" s="1123"/>
    </row>
    <row r="390" spans="2:92" x14ac:dyDescent="0.2">
      <c r="B390" s="1080"/>
      <c r="I390" s="1081"/>
      <c r="J390" s="1081"/>
      <c r="K390" s="1081"/>
      <c r="L390" s="1081"/>
      <c r="M390" s="1081"/>
      <c r="N390" s="1081"/>
      <c r="O390" s="1081"/>
      <c r="P390" s="1081"/>
      <c r="Q390" s="1081"/>
      <c r="R390" s="1081"/>
      <c r="S390" s="1081"/>
      <c r="T390" s="1081"/>
      <c r="U390" s="1081"/>
      <c r="V390" s="1081"/>
      <c r="W390" s="1081"/>
      <c r="X390" s="1081"/>
      <c r="Y390" s="1081"/>
      <c r="Z390" s="1081"/>
      <c r="AA390" s="1081"/>
      <c r="AB390" s="1123"/>
      <c r="AC390" s="1123"/>
      <c r="AD390" s="1123"/>
      <c r="AE390" s="1123"/>
      <c r="AF390" s="1081"/>
      <c r="AG390" s="1081"/>
      <c r="AH390" s="1081"/>
      <c r="AI390" s="1081"/>
      <c r="AJ390" s="1081"/>
      <c r="AK390" s="1081"/>
      <c r="AL390" s="1081"/>
      <c r="AM390" s="1081"/>
      <c r="AN390" s="1081"/>
      <c r="AO390" s="1081"/>
      <c r="AP390" s="1081"/>
      <c r="AQ390" s="1081"/>
      <c r="AR390" s="1081"/>
      <c r="AS390" s="1081"/>
      <c r="AT390" s="1081"/>
      <c r="AU390" s="1081"/>
      <c r="AV390" s="1081"/>
      <c r="AW390" s="1081"/>
      <c r="AX390" s="1082"/>
      <c r="AY390" s="1081"/>
      <c r="AZ390" s="1081"/>
      <c r="BA390" s="1081"/>
      <c r="BB390" s="1081"/>
      <c r="BC390" s="1081"/>
      <c r="BD390" s="1081"/>
      <c r="BE390" s="1081"/>
      <c r="BF390" s="1081"/>
      <c r="BG390" s="1081"/>
      <c r="BH390" s="1081"/>
      <c r="BI390" s="1081"/>
      <c r="BJ390" s="1081"/>
      <c r="BK390" s="1081"/>
      <c r="BL390" s="1081"/>
      <c r="BM390" s="1081"/>
      <c r="BN390" s="1081"/>
      <c r="BO390" s="1081"/>
      <c r="BP390" s="1081"/>
      <c r="BQ390" s="1081"/>
      <c r="BR390" s="1081"/>
      <c r="BS390" s="1123"/>
      <c r="BT390" s="1081"/>
      <c r="BU390" s="1081"/>
      <c r="BV390" s="1081"/>
      <c r="BW390" s="1081"/>
      <c r="BX390" s="1081"/>
      <c r="BY390" s="1081"/>
      <c r="BZ390" s="1081"/>
      <c r="CA390" s="1081"/>
      <c r="CB390" s="1081"/>
      <c r="CC390" s="1081"/>
      <c r="CD390" s="1081"/>
      <c r="CE390" s="1081"/>
      <c r="CF390" s="1081"/>
      <c r="CG390" s="1081"/>
      <c r="CH390" s="1081"/>
      <c r="CI390" s="1081"/>
      <c r="CJ390" s="1081"/>
      <c r="CK390" s="1081"/>
      <c r="CL390" s="1081"/>
      <c r="CM390" s="1123"/>
      <c r="CN390" s="1123"/>
    </row>
    <row r="391" spans="2:92" x14ac:dyDescent="0.2">
      <c r="B391" s="1080"/>
      <c r="I391" s="1081"/>
      <c r="J391" s="1081"/>
      <c r="K391" s="1081"/>
      <c r="L391" s="1081"/>
      <c r="M391" s="1081"/>
      <c r="N391" s="1081"/>
      <c r="O391" s="1081"/>
      <c r="P391" s="1081"/>
      <c r="Q391" s="1081"/>
      <c r="R391" s="1081"/>
      <c r="S391" s="1081"/>
      <c r="T391" s="1081"/>
      <c r="U391" s="1081"/>
      <c r="V391" s="1081"/>
      <c r="W391" s="1081"/>
      <c r="X391" s="1081"/>
      <c r="Y391" s="1081"/>
      <c r="Z391" s="1081"/>
      <c r="AA391" s="1081"/>
      <c r="AB391" s="1123"/>
      <c r="AC391" s="1123"/>
      <c r="AD391" s="1123"/>
      <c r="AE391" s="1123"/>
      <c r="AF391" s="1081"/>
      <c r="AG391" s="1081"/>
      <c r="AH391" s="1081"/>
      <c r="AI391" s="1081"/>
      <c r="AJ391" s="1081"/>
      <c r="AK391" s="1081"/>
      <c r="AL391" s="1081"/>
      <c r="AM391" s="1081"/>
      <c r="AN391" s="1081"/>
      <c r="AO391" s="1081"/>
      <c r="AP391" s="1081"/>
      <c r="AQ391" s="1081"/>
      <c r="AR391" s="1081"/>
      <c r="AS391" s="1081"/>
      <c r="AT391" s="1081"/>
      <c r="AU391" s="1081"/>
      <c r="AV391" s="1081"/>
      <c r="AW391" s="1081"/>
      <c r="AX391" s="1082"/>
      <c r="AY391" s="1081"/>
      <c r="AZ391" s="1081"/>
      <c r="BA391" s="1081"/>
      <c r="BB391" s="1081"/>
      <c r="BC391" s="1081"/>
      <c r="BD391" s="1081"/>
      <c r="BE391" s="1081"/>
      <c r="BF391" s="1081"/>
      <c r="BG391" s="1081"/>
      <c r="BH391" s="1081"/>
      <c r="BI391" s="1081"/>
      <c r="BJ391" s="1081"/>
      <c r="BK391" s="1081"/>
      <c r="BL391" s="1081"/>
      <c r="BM391" s="1081"/>
      <c r="BN391" s="1081"/>
      <c r="BO391" s="1081"/>
      <c r="BP391" s="1081"/>
      <c r="BQ391" s="1081"/>
      <c r="BR391" s="1081"/>
      <c r="BS391" s="1123"/>
      <c r="BT391" s="1081"/>
      <c r="BU391" s="1081"/>
      <c r="BV391" s="1081"/>
      <c r="BW391" s="1081"/>
      <c r="BX391" s="1081"/>
      <c r="BY391" s="1081"/>
      <c r="BZ391" s="1081"/>
      <c r="CA391" s="1081"/>
      <c r="CB391" s="1081"/>
      <c r="CC391" s="1081"/>
      <c r="CD391" s="1081"/>
      <c r="CE391" s="1081"/>
      <c r="CF391" s="1081"/>
      <c r="CG391" s="1081"/>
      <c r="CH391" s="1081"/>
      <c r="CI391" s="1081"/>
      <c r="CJ391" s="1081"/>
      <c r="CK391" s="1081"/>
      <c r="CL391" s="1081"/>
      <c r="CM391" s="1123"/>
      <c r="CN391" s="1123"/>
    </row>
    <row r="392" spans="2:92" x14ac:dyDescent="0.2">
      <c r="B392" s="1080"/>
      <c r="I392" s="1081"/>
      <c r="J392" s="1081"/>
      <c r="K392" s="1081"/>
      <c r="L392" s="1081"/>
      <c r="M392" s="1081"/>
      <c r="N392" s="1081"/>
      <c r="O392" s="1081"/>
      <c r="P392" s="1081"/>
      <c r="Q392" s="1081"/>
      <c r="R392" s="1081"/>
      <c r="S392" s="1081"/>
      <c r="T392" s="1081"/>
      <c r="U392" s="1081"/>
      <c r="V392" s="1081"/>
      <c r="W392" s="1081"/>
      <c r="X392" s="1081"/>
      <c r="Y392" s="1081"/>
      <c r="Z392" s="1081"/>
      <c r="AA392" s="1081"/>
      <c r="AB392" s="1123"/>
      <c r="AC392" s="1123"/>
      <c r="AD392" s="1123"/>
      <c r="AE392" s="1123"/>
      <c r="AF392" s="1081"/>
      <c r="AG392" s="1081"/>
      <c r="AH392" s="1081"/>
      <c r="AI392" s="1081"/>
      <c r="AJ392" s="1081"/>
      <c r="AK392" s="1081"/>
      <c r="AL392" s="1081"/>
      <c r="AM392" s="1081"/>
      <c r="AN392" s="1081"/>
      <c r="AO392" s="1081"/>
      <c r="AP392" s="1081"/>
      <c r="AQ392" s="1081"/>
      <c r="AR392" s="1081"/>
      <c r="AS392" s="1081"/>
      <c r="AT392" s="1081"/>
      <c r="AU392" s="1081"/>
      <c r="AV392" s="1081"/>
      <c r="AW392" s="1081"/>
      <c r="AX392" s="1082"/>
      <c r="AY392" s="1081"/>
      <c r="AZ392" s="1081"/>
      <c r="BA392" s="1081"/>
      <c r="BB392" s="1081"/>
      <c r="BC392" s="1081"/>
      <c r="BD392" s="1081"/>
      <c r="BE392" s="1081"/>
      <c r="BF392" s="1081"/>
      <c r="BG392" s="1081"/>
      <c r="BH392" s="1081"/>
      <c r="BI392" s="1081"/>
      <c r="BJ392" s="1081"/>
      <c r="BK392" s="1081"/>
      <c r="BL392" s="1081"/>
      <c r="BM392" s="1081"/>
      <c r="BN392" s="1081"/>
      <c r="BO392" s="1081"/>
      <c r="BP392" s="1081"/>
      <c r="BQ392" s="1081"/>
      <c r="BR392" s="1081"/>
      <c r="BS392" s="1123"/>
      <c r="BT392" s="1081"/>
      <c r="BU392" s="1081"/>
      <c r="BV392" s="1081"/>
      <c r="BW392" s="1081"/>
      <c r="BX392" s="1081"/>
      <c r="BY392" s="1081"/>
      <c r="BZ392" s="1081"/>
      <c r="CA392" s="1081"/>
      <c r="CB392" s="1081"/>
      <c r="CC392" s="1081"/>
      <c r="CD392" s="1081"/>
      <c r="CE392" s="1081"/>
      <c r="CF392" s="1081"/>
      <c r="CG392" s="1081"/>
      <c r="CH392" s="1081"/>
      <c r="CI392" s="1081"/>
      <c r="CJ392" s="1081"/>
      <c r="CK392" s="1081"/>
      <c r="CL392" s="1081"/>
      <c r="CM392" s="1123"/>
      <c r="CN392" s="1123"/>
    </row>
    <row r="393" spans="2:92" x14ac:dyDescent="0.2">
      <c r="B393" s="1080"/>
      <c r="I393" s="1081"/>
      <c r="J393" s="1081"/>
      <c r="K393" s="1081"/>
      <c r="L393" s="1081"/>
      <c r="M393" s="1081"/>
      <c r="N393" s="1081"/>
      <c r="O393" s="1081"/>
      <c r="P393" s="1081"/>
      <c r="Q393" s="1081"/>
      <c r="R393" s="1081"/>
      <c r="S393" s="1081"/>
      <c r="T393" s="1081"/>
      <c r="U393" s="1081"/>
      <c r="V393" s="1081"/>
      <c r="W393" s="1081"/>
      <c r="X393" s="1081"/>
      <c r="Y393" s="1081"/>
      <c r="Z393" s="1081"/>
      <c r="AA393" s="1081"/>
      <c r="AB393" s="1123"/>
      <c r="AC393" s="1123"/>
      <c r="AD393" s="1123"/>
      <c r="AE393" s="1123"/>
      <c r="AF393" s="1081"/>
      <c r="AG393" s="1081"/>
      <c r="AH393" s="1081"/>
      <c r="AI393" s="1081"/>
      <c r="AJ393" s="1081"/>
      <c r="AK393" s="1081"/>
      <c r="AL393" s="1081"/>
      <c r="AM393" s="1081"/>
      <c r="AN393" s="1081"/>
      <c r="AO393" s="1081"/>
      <c r="AP393" s="1081"/>
      <c r="AQ393" s="1081"/>
      <c r="AR393" s="1081"/>
      <c r="AS393" s="1081"/>
      <c r="AT393" s="1081"/>
      <c r="AU393" s="1081"/>
      <c r="AV393" s="1081"/>
      <c r="AW393" s="1081"/>
      <c r="AX393" s="1082"/>
      <c r="AY393" s="1081"/>
      <c r="AZ393" s="1081"/>
      <c r="BA393" s="1081"/>
      <c r="BB393" s="1081"/>
      <c r="BC393" s="1081"/>
      <c r="BD393" s="1081"/>
      <c r="BE393" s="1081"/>
      <c r="BF393" s="1081"/>
      <c r="BG393" s="1081"/>
      <c r="BH393" s="1081"/>
      <c r="BI393" s="1081"/>
      <c r="BJ393" s="1081"/>
      <c r="BK393" s="1081"/>
      <c r="BL393" s="1081"/>
      <c r="BM393" s="1081"/>
      <c r="BN393" s="1081"/>
      <c r="BO393" s="1081"/>
      <c r="BP393" s="1081"/>
      <c r="BQ393" s="1081"/>
      <c r="BR393" s="1081"/>
      <c r="BS393" s="1123"/>
      <c r="BT393" s="1081"/>
      <c r="BU393" s="1081"/>
      <c r="BV393" s="1081"/>
      <c r="BW393" s="1081"/>
      <c r="BX393" s="1081"/>
      <c r="BY393" s="1081"/>
      <c r="BZ393" s="1081"/>
      <c r="CA393" s="1081"/>
      <c r="CB393" s="1081"/>
      <c r="CC393" s="1081"/>
      <c r="CD393" s="1081"/>
      <c r="CE393" s="1081"/>
      <c r="CF393" s="1081"/>
      <c r="CG393" s="1081"/>
      <c r="CH393" s="1081"/>
      <c r="CI393" s="1081"/>
      <c r="CJ393" s="1081"/>
      <c r="CK393" s="1081"/>
      <c r="CL393" s="1081"/>
      <c r="CM393" s="1123"/>
      <c r="CN393" s="1123"/>
    </row>
    <row r="394" spans="2:92" x14ac:dyDescent="0.2">
      <c r="B394" s="1080"/>
      <c r="I394" s="1081"/>
      <c r="J394" s="1081"/>
      <c r="K394" s="1081"/>
      <c r="L394" s="1081"/>
      <c r="M394" s="1081"/>
      <c r="N394" s="1081"/>
      <c r="O394" s="1081"/>
      <c r="P394" s="1081"/>
      <c r="Q394" s="1081"/>
      <c r="R394" s="1081"/>
      <c r="S394" s="1081"/>
      <c r="T394" s="1081"/>
      <c r="U394" s="1081"/>
      <c r="V394" s="1081"/>
      <c r="W394" s="1081"/>
      <c r="X394" s="1081"/>
      <c r="Y394" s="1081"/>
      <c r="Z394" s="1081"/>
      <c r="AA394" s="1081"/>
      <c r="AB394" s="1123"/>
      <c r="AC394" s="1123"/>
      <c r="AD394" s="1123"/>
      <c r="AE394" s="1123"/>
      <c r="AF394" s="1081"/>
      <c r="AG394" s="1081"/>
      <c r="AH394" s="1081"/>
      <c r="AI394" s="1081"/>
      <c r="AJ394" s="1081"/>
      <c r="AK394" s="1081"/>
      <c r="AL394" s="1081"/>
      <c r="AM394" s="1081"/>
      <c r="AN394" s="1081"/>
      <c r="AO394" s="1081"/>
      <c r="AP394" s="1081"/>
      <c r="AQ394" s="1081"/>
      <c r="AR394" s="1081"/>
      <c r="AS394" s="1081"/>
      <c r="AT394" s="1081"/>
      <c r="AU394" s="1081"/>
      <c r="AV394" s="1081"/>
      <c r="AW394" s="1081"/>
      <c r="AX394" s="1082"/>
      <c r="AY394" s="1081"/>
      <c r="AZ394" s="1081"/>
      <c r="BA394" s="1081"/>
      <c r="BB394" s="1081"/>
      <c r="BC394" s="1081"/>
      <c r="BD394" s="1081"/>
      <c r="BE394" s="1081"/>
      <c r="BF394" s="1081"/>
      <c r="BG394" s="1081"/>
      <c r="BH394" s="1081"/>
      <c r="BI394" s="1081"/>
      <c r="BJ394" s="1081"/>
      <c r="BK394" s="1081"/>
      <c r="BL394" s="1081"/>
      <c r="BM394" s="1081"/>
      <c r="BN394" s="1081"/>
      <c r="BO394" s="1081"/>
      <c r="BP394" s="1081"/>
      <c r="BQ394" s="1081"/>
      <c r="BR394" s="1081"/>
      <c r="BS394" s="1123"/>
      <c r="BT394" s="1081"/>
      <c r="BU394" s="1081"/>
      <c r="BV394" s="1081"/>
      <c r="BW394" s="1081"/>
      <c r="BX394" s="1081"/>
      <c r="BY394" s="1081"/>
      <c r="BZ394" s="1081"/>
      <c r="CA394" s="1081"/>
      <c r="CB394" s="1081"/>
      <c r="CC394" s="1081"/>
      <c r="CD394" s="1081"/>
      <c r="CE394" s="1081"/>
      <c r="CF394" s="1081"/>
      <c r="CG394" s="1081"/>
      <c r="CH394" s="1081"/>
      <c r="CI394" s="1081"/>
      <c r="CJ394" s="1081"/>
      <c r="CK394" s="1081"/>
      <c r="CL394" s="1081"/>
      <c r="CM394" s="1123"/>
      <c r="CN394" s="1123"/>
    </row>
    <row r="395" spans="2:92" x14ac:dyDescent="0.2">
      <c r="B395" s="1080"/>
      <c r="I395" s="1081"/>
      <c r="J395" s="1081"/>
      <c r="K395" s="1081"/>
      <c r="L395" s="1081"/>
      <c r="M395" s="1081"/>
      <c r="N395" s="1081"/>
      <c r="O395" s="1081"/>
      <c r="P395" s="1081"/>
      <c r="Q395" s="1081"/>
      <c r="R395" s="1081"/>
      <c r="S395" s="1081"/>
      <c r="T395" s="1081"/>
      <c r="U395" s="1081"/>
      <c r="V395" s="1081"/>
      <c r="W395" s="1081"/>
      <c r="X395" s="1081"/>
      <c r="Y395" s="1081"/>
      <c r="Z395" s="1081"/>
      <c r="AA395" s="1081"/>
      <c r="AB395" s="1123"/>
      <c r="AC395" s="1123"/>
      <c r="AD395" s="1123"/>
      <c r="AE395" s="1123"/>
      <c r="AF395" s="1081"/>
      <c r="AG395" s="1081"/>
      <c r="AH395" s="1081"/>
      <c r="AI395" s="1081"/>
      <c r="AJ395" s="1081"/>
      <c r="AK395" s="1081"/>
      <c r="AL395" s="1081"/>
      <c r="AM395" s="1081"/>
      <c r="AN395" s="1081"/>
      <c r="AO395" s="1081"/>
      <c r="AP395" s="1081"/>
      <c r="AQ395" s="1081"/>
      <c r="AR395" s="1081"/>
      <c r="AS395" s="1081"/>
      <c r="AT395" s="1081"/>
      <c r="AU395" s="1081"/>
      <c r="AV395" s="1081"/>
      <c r="AW395" s="1081"/>
      <c r="AX395" s="1082"/>
      <c r="AY395" s="1081"/>
      <c r="AZ395" s="1081"/>
      <c r="BA395" s="1081"/>
      <c r="BB395" s="1081"/>
      <c r="BC395" s="1081"/>
      <c r="BD395" s="1081"/>
      <c r="BE395" s="1081"/>
      <c r="BF395" s="1081"/>
      <c r="BG395" s="1081"/>
      <c r="BH395" s="1081"/>
      <c r="BI395" s="1081"/>
      <c r="BJ395" s="1081"/>
      <c r="BK395" s="1081"/>
      <c r="BL395" s="1081"/>
      <c r="BM395" s="1081"/>
      <c r="BN395" s="1081"/>
      <c r="BO395" s="1081"/>
      <c r="BP395" s="1081"/>
      <c r="BQ395" s="1081"/>
      <c r="BR395" s="1081"/>
      <c r="BS395" s="1123"/>
      <c r="BT395" s="1081"/>
      <c r="BU395" s="1081"/>
      <c r="BV395" s="1081"/>
      <c r="BW395" s="1081"/>
      <c r="BX395" s="1081"/>
      <c r="BY395" s="1081"/>
      <c r="BZ395" s="1081"/>
      <c r="CA395" s="1081"/>
      <c r="CB395" s="1081"/>
      <c r="CC395" s="1081"/>
      <c r="CD395" s="1081"/>
      <c r="CE395" s="1081"/>
      <c r="CF395" s="1081"/>
      <c r="CG395" s="1081"/>
      <c r="CH395" s="1081"/>
      <c r="CI395" s="1081"/>
      <c r="CJ395" s="1081"/>
      <c r="CK395" s="1081"/>
      <c r="CL395" s="1081"/>
      <c r="CM395" s="1123"/>
      <c r="CN395" s="1123"/>
    </row>
    <row r="396" spans="2:92" x14ac:dyDescent="0.2">
      <c r="B396" s="1080"/>
      <c r="I396" s="1081"/>
      <c r="J396" s="1081"/>
      <c r="K396" s="1081"/>
      <c r="L396" s="1081"/>
      <c r="M396" s="1081"/>
      <c r="N396" s="1081"/>
      <c r="O396" s="1081"/>
      <c r="P396" s="1081"/>
      <c r="Q396" s="1081"/>
      <c r="R396" s="1081"/>
      <c r="S396" s="1081"/>
      <c r="T396" s="1081"/>
      <c r="U396" s="1081"/>
      <c r="V396" s="1081"/>
      <c r="W396" s="1081"/>
      <c r="X396" s="1081"/>
      <c r="Y396" s="1081"/>
      <c r="Z396" s="1081"/>
      <c r="AA396" s="1081"/>
      <c r="AB396" s="1123"/>
      <c r="AC396" s="1123"/>
      <c r="AD396" s="1123"/>
      <c r="AE396" s="1123"/>
      <c r="AF396" s="1081"/>
      <c r="AG396" s="1081"/>
      <c r="AH396" s="1081"/>
      <c r="AI396" s="1081"/>
      <c r="AJ396" s="1081"/>
      <c r="AK396" s="1081"/>
      <c r="AL396" s="1081"/>
      <c r="AM396" s="1081"/>
      <c r="AN396" s="1081"/>
      <c r="AO396" s="1081"/>
      <c r="AP396" s="1081"/>
      <c r="AQ396" s="1081"/>
      <c r="AR396" s="1081"/>
      <c r="AS396" s="1081"/>
      <c r="AT396" s="1081"/>
      <c r="AU396" s="1081"/>
      <c r="AV396" s="1081"/>
      <c r="AW396" s="1081"/>
      <c r="AX396" s="1082"/>
      <c r="AY396" s="1081"/>
      <c r="AZ396" s="1081"/>
      <c r="BA396" s="1081"/>
      <c r="BB396" s="1081"/>
      <c r="BC396" s="1081"/>
      <c r="BD396" s="1081"/>
      <c r="BE396" s="1081"/>
      <c r="BF396" s="1081"/>
      <c r="BG396" s="1081"/>
      <c r="BH396" s="1081"/>
      <c r="BI396" s="1081"/>
      <c r="BJ396" s="1081"/>
      <c r="BK396" s="1081"/>
      <c r="BL396" s="1081"/>
      <c r="BM396" s="1081"/>
      <c r="BN396" s="1081"/>
      <c r="BO396" s="1081"/>
      <c r="BP396" s="1081"/>
      <c r="BQ396" s="1081"/>
      <c r="BR396" s="1081"/>
      <c r="BS396" s="1123"/>
      <c r="BT396" s="1081"/>
      <c r="BU396" s="1081"/>
      <c r="BV396" s="1081"/>
      <c r="BW396" s="1081"/>
      <c r="BX396" s="1081"/>
      <c r="BY396" s="1081"/>
      <c r="BZ396" s="1081"/>
      <c r="CA396" s="1081"/>
      <c r="CB396" s="1081"/>
      <c r="CC396" s="1081"/>
      <c r="CD396" s="1081"/>
      <c r="CE396" s="1081"/>
      <c r="CF396" s="1081"/>
      <c r="CG396" s="1081"/>
      <c r="CH396" s="1081"/>
      <c r="CI396" s="1081"/>
      <c r="CJ396" s="1081"/>
      <c r="CK396" s="1081"/>
      <c r="CL396" s="1081"/>
      <c r="CM396" s="1123"/>
      <c r="CN396" s="1123"/>
    </row>
    <row r="397" spans="2:92" x14ac:dyDescent="0.2">
      <c r="B397" s="1080"/>
      <c r="I397" s="1081"/>
      <c r="J397" s="1081"/>
      <c r="K397" s="1081"/>
      <c r="L397" s="1081"/>
      <c r="M397" s="1081"/>
      <c r="N397" s="1081"/>
      <c r="O397" s="1081"/>
      <c r="P397" s="1081"/>
      <c r="Q397" s="1081"/>
      <c r="R397" s="1081"/>
      <c r="S397" s="1081"/>
      <c r="T397" s="1081"/>
      <c r="U397" s="1081"/>
      <c r="V397" s="1081"/>
      <c r="W397" s="1081"/>
      <c r="X397" s="1081"/>
      <c r="Y397" s="1081"/>
      <c r="Z397" s="1081"/>
      <c r="AA397" s="1081"/>
      <c r="AB397" s="1123"/>
      <c r="AC397" s="1123"/>
      <c r="AD397" s="1123"/>
      <c r="AE397" s="1123"/>
      <c r="AF397" s="1081"/>
      <c r="AG397" s="1081"/>
      <c r="AH397" s="1081"/>
      <c r="AI397" s="1081"/>
      <c r="AJ397" s="1081"/>
      <c r="AK397" s="1081"/>
      <c r="AL397" s="1081"/>
      <c r="AM397" s="1081"/>
      <c r="AN397" s="1081"/>
      <c r="AO397" s="1081"/>
      <c r="AP397" s="1081"/>
      <c r="AQ397" s="1081"/>
      <c r="AR397" s="1081"/>
      <c r="AS397" s="1081"/>
      <c r="AT397" s="1081"/>
      <c r="AU397" s="1081"/>
      <c r="AV397" s="1081"/>
      <c r="AW397" s="1081"/>
      <c r="AX397" s="1082"/>
      <c r="AY397" s="1081"/>
      <c r="AZ397" s="1081"/>
      <c r="BA397" s="1081"/>
      <c r="BB397" s="1081"/>
      <c r="BC397" s="1081"/>
      <c r="BD397" s="1081"/>
      <c r="BE397" s="1081"/>
      <c r="BF397" s="1081"/>
      <c r="BG397" s="1081"/>
      <c r="BH397" s="1081"/>
      <c r="BI397" s="1081"/>
      <c r="BJ397" s="1081"/>
      <c r="BK397" s="1081"/>
      <c r="BL397" s="1081"/>
      <c r="BM397" s="1081"/>
      <c r="BN397" s="1081"/>
      <c r="BO397" s="1081"/>
      <c r="BP397" s="1081"/>
      <c r="BQ397" s="1081"/>
      <c r="BR397" s="1081"/>
      <c r="BS397" s="1123"/>
      <c r="BT397" s="1081"/>
      <c r="BU397" s="1081"/>
      <c r="BV397" s="1081"/>
      <c r="BW397" s="1081"/>
      <c r="BX397" s="1081"/>
      <c r="BY397" s="1081"/>
      <c r="BZ397" s="1081"/>
      <c r="CA397" s="1081"/>
      <c r="CB397" s="1081"/>
      <c r="CC397" s="1081"/>
      <c r="CD397" s="1081"/>
      <c r="CE397" s="1081"/>
      <c r="CF397" s="1081"/>
      <c r="CG397" s="1081"/>
      <c r="CH397" s="1081"/>
      <c r="CI397" s="1081"/>
      <c r="CJ397" s="1081"/>
      <c r="CK397" s="1081"/>
      <c r="CL397" s="1081"/>
      <c r="CM397" s="1123"/>
      <c r="CN397" s="1123"/>
    </row>
    <row r="398" spans="2:92" x14ac:dyDescent="0.2">
      <c r="B398" s="1080"/>
      <c r="I398" s="1081"/>
      <c r="J398" s="1081"/>
      <c r="K398" s="1081"/>
      <c r="L398" s="1081"/>
      <c r="M398" s="1081"/>
      <c r="N398" s="1081"/>
      <c r="O398" s="1081"/>
      <c r="P398" s="1081"/>
      <c r="Q398" s="1081"/>
      <c r="R398" s="1081"/>
      <c r="S398" s="1081"/>
      <c r="T398" s="1081"/>
      <c r="U398" s="1081"/>
      <c r="V398" s="1081"/>
      <c r="W398" s="1081"/>
      <c r="X398" s="1081"/>
      <c r="Y398" s="1081"/>
      <c r="Z398" s="1081"/>
      <c r="AA398" s="1081"/>
      <c r="AB398" s="1123"/>
      <c r="AC398" s="1123"/>
      <c r="AD398" s="1123"/>
      <c r="AE398" s="1123"/>
      <c r="AF398" s="1081"/>
      <c r="AG398" s="1081"/>
      <c r="AH398" s="1081"/>
      <c r="AI398" s="1081"/>
      <c r="AJ398" s="1081"/>
      <c r="AK398" s="1081"/>
      <c r="AL398" s="1081"/>
      <c r="AM398" s="1081"/>
      <c r="AN398" s="1081"/>
      <c r="AO398" s="1081"/>
      <c r="AP398" s="1081"/>
      <c r="AQ398" s="1081"/>
      <c r="AR398" s="1081"/>
      <c r="AS398" s="1081"/>
      <c r="AT398" s="1081"/>
      <c r="AU398" s="1081"/>
      <c r="AV398" s="1081"/>
      <c r="AW398" s="1081"/>
      <c r="AX398" s="1082"/>
      <c r="AY398" s="1081"/>
      <c r="AZ398" s="1081"/>
      <c r="BA398" s="1081"/>
      <c r="BB398" s="1081"/>
      <c r="BC398" s="1081"/>
      <c r="BD398" s="1081"/>
      <c r="BE398" s="1081"/>
      <c r="BF398" s="1081"/>
      <c r="BG398" s="1081"/>
      <c r="BH398" s="1081"/>
      <c r="BI398" s="1081"/>
      <c r="BJ398" s="1081"/>
      <c r="BK398" s="1081"/>
      <c r="BL398" s="1081"/>
      <c r="BM398" s="1081"/>
      <c r="BN398" s="1081"/>
      <c r="BO398" s="1081"/>
      <c r="BP398" s="1081"/>
      <c r="BQ398" s="1081"/>
      <c r="BR398" s="1081"/>
      <c r="BS398" s="1123"/>
      <c r="BT398" s="1081"/>
      <c r="BU398" s="1081"/>
      <c r="BV398" s="1081"/>
      <c r="BW398" s="1081"/>
      <c r="BX398" s="1081"/>
      <c r="BY398" s="1081"/>
      <c r="BZ398" s="1081"/>
      <c r="CA398" s="1081"/>
      <c r="CB398" s="1081"/>
      <c r="CC398" s="1081"/>
      <c r="CD398" s="1081"/>
      <c r="CE398" s="1081"/>
      <c r="CF398" s="1081"/>
      <c r="CG398" s="1081"/>
      <c r="CH398" s="1081"/>
      <c r="CI398" s="1081"/>
      <c r="CJ398" s="1081"/>
      <c r="CK398" s="1081"/>
      <c r="CL398" s="1081"/>
      <c r="CM398" s="1123"/>
      <c r="CN398" s="1123"/>
    </row>
    <row r="399" spans="2:92" x14ac:dyDescent="0.2">
      <c r="B399" s="1080"/>
      <c r="I399" s="1081"/>
      <c r="J399" s="1081"/>
      <c r="K399" s="1081"/>
      <c r="L399" s="1081"/>
      <c r="M399" s="1081"/>
      <c r="N399" s="1081"/>
      <c r="O399" s="1081"/>
      <c r="P399" s="1081"/>
      <c r="Q399" s="1081"/>
      <c r="R399" s="1081"/>
      <c r="S399" s="1081"/>
      <c r="T399" s="1081"/>
      <c r="U399" s="1081"/>
      <c r="V399" s="1081"/>
      <c r="W399" s="1081"/>
      <c r="X399" s="1081"/>
      <c r="Y399" s="1081"/>
      <c r="Z399" s="1081"/>
      <c r="AA399" s="1081"/>
      <c r="AB399" s="1123"/>
      <c r="AC399" s="1123"/>
      <c r="AD399" s="1123"/>
      <c r="AE399" s="1123"/>
      <c r="AF399" s="1081"/>
      <c r="AG399" s="1081"/>
      <c r="AH399" s="1081"/>
      <c r="AI399" s="1081"/>
      <c r="AJ399" s="1081"/>
      <c r="AK399" s="1081"/>
      <c r="AL399" s="1081"/>
      <c r="AM399" s="1081"/>
      <c r="AN399" s="1081"/>
      <c r="AO399" s="1081"/>
      <c r="AP399" s="1081"/>
      <c r="AQ399" s="1081"/>
      <c r="AR399" s="1081"/>
      <c r="AS399" s="1081"/>
      <c r="AT399" s="1081"/>
      <c r="AU399" s="1081"/>
      <c r="AV399" s="1081"/>
      <c r="AW399" s="1081"/>
      <c r="AX399" s="1082"/>
      <c r="AY399" s="1081"/>
      <c r="AZ399" s="1081"/>
      <c r="BA399" s="1081"/>
      <c r="BB399" s="1081"/>
      <c r="BC399" s="1081"/>
      <c r="BD399" s="1081"/>
      <c r="BE399" s="1081"/>
      <c r="BF399" s="1081"/>
      <c r="BG399" s="1081"/>
      <c r="BH399" s="1081"/>
      <c r="BI399" s="1081"/>
      <c r="BJ399" s="1081"/>
      <c r="BK399" s="1081"/>
      <c r="BL399" s="1081"/>
      <c r="BM399" s="1081"/>
      <c r="BN399" s="1081"/>
      <c r="BO399" s="1081"/>
      <c r="BP399" s="1081"/>
      <c r="BQ399" s="1081"/>
      <c r="BR399" s="1081"/>
      <c r="BS399" s="1123"/>
      <c r="BT399" s="1081"/>
      <c r="BU399" s="1081"/>
      <c r="BV399" s="1081"/>
      <c r="BW399" s="1081"/>
      <c r="BX399" s="1081"/>
      <c r="BY399" s="1081"/>
      <c r="BZ399" s="1081"/>
      <c r="CA399" s="1081"/>
      <c r="CB399" s="1081"/>
      <c r="CC399" s="1081"/>
      <c r="CD399" s="1081"/>
      <c r="CE399" s="1081"/>
      <c r="CF399" s="1081"/>
      <c r="CG399" s="1081"/>
      <c r="CH399" s="1081"/>
      <c r="CI399" s="1081"/>
      <c r="CJ399" s="1081"/>
      <c r="CK399" s="1081"/>
      <c r="CL399" s="1081"/>
      <c r="CM399" s="1123"/>
      <c r="CN399" s="1123"/>
    </row>
    <row r="400" spans="2:92" x14ac:dyDescent="0.2">
      <c r="B400" s="1080"/>
      <c r="I400" s="1081"/>
      <c r="J400" s="1081"/>
      <c r="K400" s="1081"/>
      <c r="L400" s="1081"/>
      <c r="M400" s="1081"/>
      <c r="N400" s="1081"/>
      <c r="O400" s="1081"/>
      <c r="P400" s="1081"/>
      <c r="Q400" s="1081"/>
      <c r="R400" s="1081"/>
      <c r="S400" s="1081"/>
      <c r="T400" s="1081"/>
      <c r="U400" s="1081"/>
      <c r="V400" s="1081"/>
      <c r="W400" s="1081"/>
      <c r="X400" s="1081"/>
      <c r="Y400" s="1081"/>
      <c r="Z400" s="1081"/>
      <c r="AA400" s="1081"/>
      <c r="AB400" s="1123"/>
      <c r="AC400" s="1123"/>
      <c r="AD400" s="1123"/>
      <c r="AE400" s="1123"/>
      <c r="AF400" s="1081"/>
      <c r="AG400" s="1081"/>
      <c r="AH400" s="1081"/>
      <c r="AI400" s="1081"/>
      <c r="AJ400" s="1081"/>
      <c r="AK400" s="1081"/>
      <c r="AL400" s="1081"/>
      <c r="AM400" s="1081"/>
      <c r="AN400" s="1081"/>
      <c r="AO400" s="1081"/>
      <c r="AP400" s="1081"/>
      <c r="AQ400" s="1081"/>
      <c r="AR400" s="1081"/>
      <c r="AS400" s="1081"/>
      <c r="AT400" s="1081"/>
      <c r="AU400" s="1081"/>
      <c r="AV400" s="1081"/>
      <c r="AW400" s="1081"/>
      <c r="AX400" s="1082"/>
      <c r="AY400" s="1081"/>
      <c r="AZ400" s="1081"/>
      <c r="BA400" s="1081"/>
      <c r="BB400" s="1081"/>
      <c r="BC400" s="1081"/>
      <c r="BD400" s="1081"/>
      <c r="BE400" s="1081"/>
      <c r="BF400" s="1081"/>
      <c r="BG400" s="1081"/>
      <c r="BH400" s="1081"/>
      <c r="BI400" s="1081"/>
      <c r="BJ400" s="1081"/>
      <c r="BK400" s="1081"/>
      <c r="BL400" s="1081"/>
      <c r="BM400" s="1081"/>
      <c r="BN400" s="1081"/>
      <c r="BO400" s="1081"/>
      <c r="BP400" s="1081"/>
      <c r="BQ400" s="1081"/>
      <c r="BR400" s="1081"/>
      <c r="BS400" s="1123"/>
      <c r="BT400" s="1081"/>
      <c r="BU400" s="1081"/>
      <c r="BV400" s="1081"/>
      <c r="BW400" s="1081"/>
      <c r="BX400" s="1081"/>
      <c r="BY400" s="1081"/>
      <c r="BZ400" s="1081"/>
      <c r="CA400" s="1081"/>
      <c r="CB400" s="1081"/>
      <c r="CC400" s="1081"/>
      <c r="CD400" s="1081"/>
      <c r="CE400" s="1081"/>
      <c r="CF400" s="1081"/>
      <c r="CG400" s="1081"/>
      <c r="CH400" s="1081"/>
      <c r="CI400" s="1081"/>
      <c r="CJ400" s="1081"/>
      <c r="CK400" s="1081"/>
      <c r="CL400" s="1081"/>
      <c r="CM400" s="1123"/>
      <c r="CN400" s="1123"/>
    </row>
    <row r="401" spans="2:92" x14ac:dyDescent="0.2">
      <c r="B401" s="1080"/>
      <c r="I401" s="1081"/>
      <c r="J401" s="1081"/>
      <c r="K401" s="1081"/>
      <c r="L401" s="1081"/>
      <c r="M401" s="1081"/>
      <c r="N401" s="1081"/>
      <c r="O401" s="1081"/>
      <c r="P401" s="1081"/>
      <c r="Q401" s="1081"/>
      <c r="R401" s="1081"/>
      <c r="S401" s="1081"/>
      <c r="T401" s="1081"/>
      <c r="U401" s="1081"/>
      <c r="V401" s="1081"/>
      <c r="W401" s="1081"/>
      <c r="X401" s="1081"/>
      <c r="Y401" s="1081"/>
      <c r="Z401" s="1081"/>
      <c r="AA401" s="1081"/>
      <c r="AB401" s="1123"/>
      <c r="AC401" s="1123"/>
      <c r="AD401" s="1123"/>
      <c r="AE401" s="1123"/>
      <c r="AF401" s="1081"/>
      <c r="AG401" s="1081"/>
      <c r="AH401" s="1081"/>
      <c r="AI401" s="1081"/>
      <c r="AJ401" s="1081"/>
      <c r="AK401" s="1081"/>
      <c r="AL401" s="1081"/>
      <c r="AM401" s="1081"/>
      <c r="AN401" s="1081"/>
      <c r="AO401" s="1081"/>
      <c r="AP401" s="1081"/>
      <c r="AQ401" s="1081"/>
      <c r="AR401" s="1081"/>
      <c r="AS401" s="1081"/>
      <c r="AT401" s="1081"/>
      <c r="AU401" s="1081"/>
      <c r="AV401" s="1081"/>
      <c r="AW401" s="1081"/>
      <c r="AX401" s="1082"/>
      <c r="AY401" s="1081"/>
      <c r="AZ401" s="1081"/>
      <c r="BA401" s="1081"/>
      <c r="BB401" s="1081"/>
      <c r="BC401" s="1081"/>
      <c r="BD401" s="1081"/>
      <c r="BE401" s="1081"/>
      <c r="BF401" s="1081"/>
      <c r="BG401" s="1081"/>
      <c r="BH401" s="1081"/>
      <c r="BI401" s="1081"/>
      <c r="BJ401" s="1081"/>
      <c r="BK401" s="1081"/>
      <c r="BL401" s="1081"/>
      <c r="BM401" s="1081"/>
      <c r="BN401" s="1081"/>
      <c r="BO401" s="1081"/>
      <c r="BP401" s="1081"/>
      <c r="BQ401" s="1081"/>
      <c r="BR401" s="1081"/>
      <c r="BS401" s="1123"/>
      <c r="BT401" s="1081"/>
      <c r="BU401" s="1081"/>
      <c r="BV401" s="1081"/>
      <c r="BW401" s="1081"/>
      <c r="BX401" s="1081"/>
      <c r="BY401" s="1081"/>
      <c r="BZ401" s="1081"/>
      <c r="CA401" s="1081"/>
      <c r="CB401" s="1081"/>
      <c r="CC401" s="1081"/>
      <c r="CD401" s="1081"/>
      <c r="CE401" s="1081"/>
      <c r="CF401" s="1081"/>
      <c r="CG401" s="1081"/>
      <c r="CH401" s="1081"/>
      <c r="CI401" s="1081"/>
      <c r="CJ401" s="1081"/>
      <c r="CK401" s="1081"/>
      <c r="CL401" s="1081"/>
      <c r="CM401" s="1123"/>
      <c r="CN401" s="1123"/>
    </row>
    <row r="402" spans="2:92" x14ac:dyDescent="0.2">
      <c r="B402" s="1080"/>
      <c r="I402" s="1081"/>
      <c r="J402" s="1081"/>
      <c r="K402" s="1081"/>
      <c r="L402" s="1081"/>
      <c r="M402" s="1081"/>
      <c r="N402" s="1081"/>
      <c r="O402" s="1081"/>
      <c r="P402" s="1081"/>
      <c r="Q402" s="1081"/>
      <c r="R402" s="1081"/>
      <c r="S402" s="1081"/>
      <c r="T402" s="1081"/>
      <c r="U402" s="1081"/>
      <c r="V402" s="1081"/>
      <c r="W402" s="1081"/>
      <c r="X402" s="1081"/>
      <c r="Y402" s="1081"/>
      <c r="Z402" s="1081"/>
      <c r="AA402" s="1081"/>
      <c r="AB402" s="1123"/>
      <c r="AC402" s="1123"/>
      <c r="AD402" s="1123"/>
      <c r="AE402" s="1123"/>
      <c r="AF402" s="1081"/>
      <c r="AG402" s="1081"/>
      <c r="AH402" s="1081"/>
      <c r="AI402" s="1081"/>
      <c r="AJ402" s="1081"/>
      <c r="AK402" s="1081"/>
      <c r="AL402" s="1081"/>
      <c r="AM402" s="1081"/>
      <c r="AN402" s="1081"/>
      <c r="AO402" s="1081"/>
      <c r="AP402" s="1081"/>
      <c r="AQ402" s="1081"/>
      <c r="AR402" s="1081"/>
      <c r="AS402" s="1081"/>
      <c r="AT402" s="1081"/>
      <c r="AU402" s="1081"/>
      <c r="AV402" s="1081"/>
      <c r="AW402" s="1081"/>
      <c r="AX402" s="1082"/>
      <c r="AY402" s="1081"/>
      <c r="AZ402" s="1081"/>
      <c r="BA402" s="1081"/>
      <c r="BB402" s="1081"/>
      <c r="BC402" s="1081"/>
      <c r="BD402" s="1081"/>
      <c r="BE402" s="1081"/>
      <c r="BF402" s="1081"/>
      <c r="BG402" s="1081"/>
      <c r="BH402" s="1081"/>
      <c r="BI402" s="1081"/>
      <c r="BJ402" s="1081"/>
      <c r="BK402" s="1081"/>
      <c r="BL402" s="1081"/>
      <c r="BM402" s="1081"/>
      <c r="BN402" s="1081"/>
      <c r="BO402" s="1081"/>
      <c r="BP402" s="1081"/>
      <c r="BQ402" s="1081"/>
      <c r="BR402" s="1081"/>
      <c r="BS402" s="1123"/>
      <c r="BT402" s="1081"/>
      <c r="BU402" s="1081"/>
      <c r="BV402" s="1081"/>
      <c r="BW402" s="1081"/>
      <c r="BX402" s="1081"/>
      <c r="BY402" s="1081"/>
      <c r="BZ402" s="1081"/>
      <c r="CA402" s="1081"/>
      <c r="CB402" s="1081"/>
      <c r="CC402" s="1081"/>
      <c r="CD402" s="1081"/>
      <c r="CE402" s="1081"/>
      <c r="CF402" s="1081"/>
      <c r="CG402" s="1081"/>
      <c r="CH402" s="1081"/>
      <c r="CI402" s="1081"/>
      <c r="CJ402" s="1081"/>
      <c r="CK402" s="1081"/>
      <c r="CL402" s="1081"/>
      <c r="CM402" s="1123"/>
      <c r="CN402" s="1123"/>
    </row>
    <row r="403" spans="2:92" x14ac:dyDescent="0.2">
      <c r="B403" s="1080"/>
      <c r="I403" s="1081"/>
      <c r="J403" s="1081"/>
      <c r="K403" s="1081"/>
      <c r="L403" s="1081"/>
      <c r="M403" s="1081"/>
      <c r="N403" s="1081"/>
      <c r="O403" s="1081"/>
      <c r="P403" s="1081"/>
      <c r="Q403" s="1081"/>
      <c r="R403" s="1081"/>
      <c r="S403" s="1081"/>
      <c r="T403" s="1081"/>
      <c r="U403" s="1081"/>
      <c r="V403" s="1081"/>
      <c r="W403" s="1081"/>
      <c r="X403" s="1081"/>
      <c r="Y403" s="1081"/>
      <c r="Z403" s="1081"/>
      <c r="AA403" s="1081"/>
      <c r="AB403" s="1123"/>
      <c r="AC403" s="1123"/>
      <c r="AD403" s="1123"/>
      <c r="AE403" s="1123"/>
      <c r="AF403" s="1081"/>
      <c r="AG403" s="1081"/>
      <c r="AH403" s="1081"/>
      <c r="AI403" s="1081"/>
      <c r="AJ403" s="1081"/>
      <c r="AK403" s="1081"/>
      <c r="AL403" s="1081"/>
      <c r="AM403" s="1081"/>
      <c r="AN403" s="1081"/>
      <c r="AO403" s="1081"/>
      <c r="AP403" s="1081"/>
      <c r="AQ403" s="1081"/>
      <c r="AR403" s="1081"/>
      <c r="AS403" s="1081"/>
      <c r="AT403" s="1081"/>
      <c r="AU403" s="1081"/>
      <c r="AV403" s="1081"/>
      <c r="AW403" s="1081"/>
      <c r="AX403" s="1082"/>
      <c r="AY403" s="1081"/>
      <c r="AZ403" s="1081"/>
      <c r="BA403" s="1081"/>
      <c r="BB403" s="1081"/>
      <c r="BC403" s="1081"/>
      <c r="BD403" s="1081"/>
      <c r="BE403" s="1081"/>
      <c r="BF403" s="1081"/>
      <c r="BG403" s="1081"/>
      <c r="BH403" s="1081"/>
      <c r="BI403" s="1081"/>
      <c r="BJ403" s="1081"/>
      <c r="BK403" s="1081"/>
      <c r="BL403" s="1081"/>
      <c r="BM403" s="1081"/>
      <c r="BN403" s="1081"/>
      <c r="BO403" s="1081"/>
      <c r="BP403" s="1081"/>
      <c r="BQ403" s="1081"/>
      <c r="BR403" s="1081"/>
      <c r="BS403" s="1123"/>
      <c r="BT403" s="1081"/>
      <c r="BU403" s="1081"/>
      <c r="BV403" s="1081"/>
      <c r="BW403" s="1081"/>
      <c r="BX403" s="1081"/>
      <c r="BY403" s="1081"/>
      <c r="BZ403" s="1081"/>
      <c r="CA403" s="1081"/>
      <c r="CB403" s="1081"/>
      <c r="CC403" s="1081"/>
      <c r="CD403" s="1081"/>
      <c r="CE403" s="1081"/>
      <c r="CF403" s="1081"/>
      <c r="CG403" s="1081"/>
      <c r="CH403" s="1081"/>
      <c r="CI403" s="1081"/>
      <c r="CJ403" s="1081"/>
      <c r="CK403" s="1081"/>
      <c r="CL403" s="1081"/>
      <c r="CM403" s="1123"/>
      <c r="CN403" s="1123"/>
    </row>
    <row r="404" spans="2:92" x14ac:dyDescent="0.2">
      <c r="B404" s="1080"/>
      <c r="I404" s="1081"/>
      <c r="J404" s="1081"/>
      <c r="K404" s="1081"/>
      <c r="L404" s="1081"/>
      <c r="M404" s="1081"/>
      <c r="N404" s="1081"/>
      <c r="O404" s="1081"/>
      <c r="P404" s="1081"/>
      <c r="Q404" s="1081"/>
      <c r="R404" s="1081"/>
      <c r="S404" s="1081"/>
      <c r="T404" s="1081"/>
      <c r="U404" s="1081"/>
      <c r="V404" s="1081"/>
      <c r="W404" s="1081"/>
      <c r="X404" s="1081"/>
      <c r="Y404" s="1081"/>
      <c r="Z404" s="1081"/>
      <c r="AA404" s="1081"/>
      <c r="AB404" s="1123"/>
      <c r="AC404" s="1123"/>
      <c r="AD404" s="1123"/>
      <c r="AE404" s="1123"/>
      <c r="AF404" s="1081"/>
      <c r="AG404" s="1081"/>
      <c r="AH404" s="1081"/>
      <c r="AI404" s="1081"/>
      <c r="AJ404" s="1081"/>
      <c r="AK404" s="1081"/>
      <c r="AL404" s="1081"/>
      <c r="AM404" s="1081"/>
      <c r="AN404" s="1081"/>
      <c r="AO404" s="1081"/>
      <c r="AP404" s="1081"/>
      <c r="AQ404" s="1081"/>
      <c r="AR404" s="1081"/>
      <c r="AS404" s="1081"/>
      <c r="AT404" s="1081"/>
      <c r="AU404" s="1081"/>
      <c r="AV404" s="1081"/>
      <c r="AW404" s="1081"/>
      <c r="AX404" s="1082"/>
      <c r="AY404" s="1081"/>
      <c r="AZ404" s="1081"/>
      <c r="BA404" s="1081"/>
      <c r="BB404" s="1081"/>
      <c r="BC404" s="1081"/>
      <c r="BD404" s="1081"/>
      <c r="BE404" s="1081"/>
      <c r="BF404" s="1081"/>
      <c r="BG404" s="1081"/>
      <c r="BH404" s="1081"/>
      <c r="BI404" s="1081"/>
      <c r="BJ404" s="1081"/>
      <c r="BK404" s="1081"/>
      <c r="BL404" s="1081"/>
      <c r="BM404" s="1081"/>
      <c r="BN404" s="1081"/>
      <c r="BO404" s="1081"/>
      <c r="BP404" s="1081"/>
      <c r="BQ404" s="1081"/>
      <c r="BR404" s="1081"/>
      <c r="BS404" s="1123"/>
      <c r="BT404" s="1081"/>
      <c r="BU404" s="1081"/>
      <c r="BV404" s="1081"/>
      <c r="BW404" s="1081"/>
      <c r="BX404" s="1081"/>
      <c r="BY404" s="1081"/>
      <c r="BZ404" s="1081"/>
      <c r="CA404" s="1081"/>
      <c r="CB404" s="1081"/>
      <c r="CC404" s="1081"/>
      <c r="CD404" s="1081"/>
      <c r="CE404" s="1081"/>
      <c r="CF404" s="1081"/>
      <c r="CG404" s="1081"/>
      <c r="CH404" s="1081"/>
      <c r="CI404" s="1081"/>
      <c r="CJ404" s="1081"/>
      <c r="CK404" s="1081"/>
      <c r="CL404" s="1081"/>
      <c r="CM404" s="1123"/>
      <c r="CN404" s="1123"/>
    </row>
    <row r="405" spans="2:92" x14ac:dyDescent="0.2">
      <c r="B405" s="1080"/>
      <c r="I405" s="1081"/>
      <c r="J405" s="1081"/>
      <c r="K405" s="1081"/>
      <c r="L405" s="1081"/>
      <c r="M405" s="1081"/>
      <c r="N405" s="1081"/>
      <c r="O405" s="1081"/>
      <c r="P405" s="1081"/>
      <c r="Q405" s="1081"/>
      <c r="R405" s="1081"/>
      <c r="S405" s="1081"/>
      <c r="T405" s="1081"/>
      <c r="U405" s="1081"/>
      <c r="V405" s="1081"/>
      <c r="W405" s="1081"/>
      <c r="X405" s="1081"/>
      <c r="Y405" s="1081"/>
      <c r="Z405" s="1081"/>
      <c r="AA405" s="1081"/>
      <c r="AB405" s="1123"/>
      <c r="AC405" s="1123"/>
      <c r="AD405" s="1123"/>
      <c r="AE405" s="1123"/>
      <c r="AF405" s="1081"/>
      <c r="AG405" s="1081"/>
      <c r="AH405" s="1081"/>
      <c r="AI405" s="1081"/>
      <c r="AJ405" s="1081"/>
      <c r="AK405" s="1081"/>
      <c r="AL405" s="1081"/>
      <c r="AM405" s="1081"/>
      <c r="AN405" s="1081"/>
      <c r="AO405" s="1081"/>
      <c r="AP405" s="1081"/>
      <c r="AQ405" s="1081"/>
      <c r="AR405" s="1081"/>
      <c r="AS405" s="1081"/>
      <c r="AT405" s="1081"/>
      <c r="AU405" s="1081"/>
      <c r="AV405" s="1081"/>
      <c r="AW405" s="1081"/>
      <c r="AX405" s="1082"/>
      <c r="AY405" s="1081"/>
      <c r="AZ405" s="1081"/>
      <c r="BA405" s="1081"/>
      <c r="BB405" s="1081"/>
      <c r="BC405" s="1081"/>
      <c r="BD405" s="1081"/>
      <c r="BE405" s="1081"/>
      <c r="BF405" s="1081"/>
      <c r="BG405" s="1081"/>
      <c r="BH405" s="1081"/>
      <c r="BI405" s="1081"/>
      <c r="BJ405" s="1081"/>
      <c r="BK405" s="1081"/>
      <c r="BL405" s="1081"/>
      <c r="BM405" s="1081"/>
      <c r="BN405" s="1081"/>
      <c r="BO405" s="1081"/>
      <c r="BP405" s="1081"/>
      <c r="BQ405" s="1081"/>
      <c r="BR405" s="1081"/>
      <c r="BS405" s="1123"/>
      <c r="BT405" s="1081"/>
      <c r="BU405" s="1081"/>
      <c r="BV405" s="1081"/>
      <c r="BW405" s="1081"/>
      <c r="BX405" s="1081"/>
      <c r="BY405" s="1081"/>
      <c r="BZ405" s="1081"/>
      <c r="CA405" s="1081"/>
      <c r="CB405" s="1081"/>
      <c r="CC405" s="1081"/>
      <c r="CD405" s="1081"/>
      <c r="CE405" s="1081"/>
      <c r="CF405" s="1081"/>
      <c r="CG405" s="1081"/>
      <c r="CH405" s="1081"/>
      <c r="CI405" s="1081"/>
      <c r="CJ405" s="1081"/>
      <c r="CK405" s="1081"/>
      <c r="CL405" s="1081"/>
      <c r="CM405" s="1123"/>
      <c r="CN405" s="1123"/>
    </row>
    <row r="406" spans="2:92" x14ac:dyDescent="0.2">
      <c r="B406" s="1080"/>
      <c r="I406" s="1081"/>
      <c r="J406" s="1081"/>
      <c r="K406" s="1081"/>
      <c r="L406" s="1081"/>
      <c r="M406" s="1081"/>
      <c r="N406" s="1081"/>
      <c r="O406" s="1081"/>
      <c r="P406" s="1081"/>
      <c r="Q406" s="1081"/>
      <c r="R406" s="1081"/>
      <c r="S406" s="1081"/>
      <c r="T406" s="1081"/>
      <c r="U406" s="1081"/>
      <c r="V406" s="1081"/>
      <c r="W406" s="1081"/>
      <c r="X406" s="1081"/>
      <c r="Y406" s="1081"/>
      <c r="Z406" s="1081"/>
      <c r="AA406" s="1081"/>
      <c r="AB406" s="1123"/>
      <c r="AC406" s="1123"/>
      <c r="AD406" s="1123"/>
      <c r="AE406" s="1123"/>
      <c r="AF406" s="1081"/>
      <c r="AG406" s="1081"/>
      <c r="AH406" s="1081"/>
      <c r="AI406" s="1081"/>
      <c r="AJ406" s="1081"/>
      <c r="AK406" s="1081"/>
      <c r="AL406" s="1081"/>
      <c r="AM406" s="1081"/>
      <c r="AN406" s="1081"/>
      <c r="AO406" s="1081"/>
      <c r="AP406" s="1081"/>
      <c r="AQ406" s="1081"/>
      <c r="AR406" s="1081"/>
      <c r="AS406" s="1081"/>
      <c r="AT406" s="1081"/>
      <c r="AU406" s="1081"/>
      <c r="AV406" s="1081"/>
      <c r="AW406" s="1081"/>
      <c r="AX406" s="1082"/>
      <c r="AY406" s="1081"/>
      <c r="AZ406" s="1081"/>
      <c r="BA406" s="1081"/>
      <c r="BB406" s="1081"/>
      <c r="BC406" s="1081"/>
      <c r="BD406" s="1081"/>
      <c r="BE406" s="1081"/>
      <c r="BF406" s="1081"/>
      <c r="BG406" s="1081"/>
      <c r="BH406" s="1081"/>
      <c r="BI406" s="1081"/>
      <c r="BJ406" s="1081"/>
      <c r="BK406" s="1081"/>
      <c r="BL406" s="1081"/>
      <c r="BM406" s="1081"/>
      <c r="BN406" s="1081"/>
      <c r="BO406" s="1081"/>
      <c r="BP406" s="1081"/>
      <c r="BQ406" s="1081"/>
      <c r="BR406" s="1081"/>
      <c r="BS406" s="1123"/>
      <c r="BT406" s="1081"/>
      <c r="BU406" s="1081"/>
      <c r="BV406" s="1081"/>
      <c r="BW406" s="1081"/>
      <c r="BX406" s="1081"/>
      <c r="BY406" s="1081"/>
      <c r="BZ406" s="1081"/>
      <c r="CA406" s="1081"/>
      <c r="CB406" s="1081"/>
      <c r="CC406" s="1081"/>
      <c r="CD406" s="1081"/>
      <c r="CE406" s="1081"/>
      <c r="CF406" s="1081"/>
      <c r="CG406" s="1081"/>
      <c r="CH406" s="1081"/>
      <c r="CI406" s="1081"/>
      <c r="CJ406" s="1081"/>
      <c r="CK406" s="1081"/>
      <c r="CL406" s="1081"/>
      <c r="CM406" s="1123"/>
      <c r="CN406" s="1123"/>
    </row>
    <row r="407" spans="2:92" x14ac:dyDescent="0.2">
      <c r="B407" s="1080"/>
      <c r="I407" s="1081"/>
      <c r="J407" s="1081"/>
      <c r="K407" s="1081"/>
      <c r="L407" s="1081"/>
      <c r="M407" s="1081"/>
      <c r="N407" s="1081"/>
      <c r="O407" s="1081"/>
      <c r="P407" s="1081"/>
      <c r="Q407" s="1081"/>
      <c r="R407" s="1081"/>
      <c r="S407" s="1081"/>
      <c r="T407" s="1081"/>
      <c r="U407" s="1081"/>
      <c r="V407" s="1081"/>
      <c r="W407" s="1081"/>
      <c r="X407" s="1081"/>
      <c r="Y407" s="1081"/>
      <c r="Z407" s="1081"/>
      <c r="AA407" s="1081"/>
      <c r="AB407" s="1123"/>
      <c r="AC407" s="1123"/>
      <c r="AD407" s="1123"/>
      <c r="AE407" s="1123"/>
      <c r="AF407" s="1081"/>
      <c r="AG407" s="1081"/>
      <c r="AH407" s="1081"/>
      <c r="AI407" s="1081"/>
      <c r="AJ407" s="1081"/>
      <c r="AK407" s="1081"/>
      <c r="AL407" s="1081"/>
      <c r="AM407" s="1081"/>
      <c r="AN407" s="1081"/>
      <c r="AO407" s="1081"/>
      <c r="AP407" s="1081"/>
      <c r="AQ407" s="1081"/>
      <c r="AR407" s="1081"/>
      <c r="AS407" s="1081"/>
      <c r="AT407" s="1081"/>
      <c r="AU407" s="1081"/>
      <c r="AV407" s="1081"/>
      <c r="AW407" s="1081"/>
      <c r="AX407" s="1082"/>
      <c r="AY407" s="1081"/>
      <c r="AZ407" s="1081"/>
      <c r="BA407" s="1081"/>
      <c r="BB407" s="1081"/>
      <c r="BC407" s="1081"/>
      <c r="BD407" s="1081"/>
      <c r="BE407" s="1081"/>
      <c r="BF407" s="1081"/>
      <c r="BG407" s="1081"/>
      <c r="BH407" s="1081"/>
      <c r="BI407" s="1081"/>
      <c r="BJ407" s="1081"/>
      <c r="BK407" s="1081"/>
      <c r="BL407" s="1081"/>
      <c r="BM407" s="1081"/>
      <c r="BN407" s="1081"/>
      <c r="BO407" s="1081"/>
      <c r="BP407" s="1081"/>
      <c r="BQ407" s="1081"/>
      <c r="BR407" s="1081"/>
      <c r="BS407" s="1123"/>
      <c r="BT407" s="1081"/>
      <c r="BU407" s="1081"/>
      <c r="BV407" s="1081"/>
      <c r="BW407" s="1081"/>
      <c r="BX407" s="1081"/>
      <c r="BY407" s="1081"/>
      <c r="BZ407" s="1081"/>
      <c r="CA407" s="1081"/>
      <c r="CB407" s="1081"/>
      <c r="CC407" s="1081"/>
      <c r="CD407" s="1081"/>
      <c r="CE407" s="1081"/>
      <c r="CF407" s="1081"/>
      <c r="CG407" s="1081"/>
      <c r="CH407" s="1081"/>
      <c r="CI407" s="1081"/>
      <c r="CJ407" s="1081"/>
      <c r="CK407" s="1081"/>
      <c r="CL407" s="1081"/>
      <c r="CM407" s="1123"/>
      <c r="CN407" s="1123"/>
    </row>
    <row r="408" spans="2:92" x14ac:dyDescent="0.2">
      <c r="B408" s="1080"/>
      <c r="I408" s="1081"/>
      <c r="J408" s="1081"/>
      <c r="K408" s="1081"/>
      <c r="L408" s="1081"/>
      <c r="M408" s="1081"/>
      <c r="N408" s="1081"/>
      <c r="O408" s="1081"/>
      <c r="P408" s="1081"/>
      <c r="Q408" s="1081"/>
      <c r="R408" s="1081"/>
      <c r="S408" s="1081"/>
      <c r="T408" s="1081"/>
      <c r="U408" s="1081"/>
      <c r="V408" s="1081"/>
      <c r="W408" s="1081"/>
      <c r="X408" s="1081"/>
      <c r="Y408" s="1081"/>
      <c r="Z408" s="1081"/>
      <c r="AA408" s="1081"/>
      <c r="AB408" s="1123"/>
      <c r="AC408" s="1123"/>
      <c r="AD408" s="1123"/>
      <c r="AE408" s="1123"/>
      <c r="AF408" s="1081"/>
      <c r="AG408" s="1081"/>
      <c r="AH408" s="1081"/>
      <c r="AI408" s="1081"/>
      <c r="AJ408" s="1081"/>
      <c r="AK408" s="1081"/>
      <c r="AL408" s="1081"/>
      <c r="AM408" s="1081"/>
      <c r="AN408" s="1081"/>
      <c r="AO408" s="1081"/>
      <c r="AP408" s="1081"/>
      <c r="AQ408" s="1081"/>
      <c r="AR408" s="1081"/>
      <c r="AS408" s="1081"/>
      <c r="AT408" s="1081"/>
      <c r="AU408" s="1081"/>
      <c r="AV408" s="1081"/>
      <c r="AW408" s="1081"/>
      <c r="AX408" s="1082"/>
      <c r="AY408" s="1081"/>
      <c r="AZ408" s="1081"/>
      <c r="BA408" s="1081"/>
      <c r="BB408" s="1081"/>
      <c r="BC408" s="1081"/>
      <c r="BD408" s="1081"/>
      <c r="BE408" s="1081"/>
      <c r="BF408" s="1081"/>
      <c r="BG408" s="1081"/>
      <c r="BH408" s="1081"/>
      <c r="BI408" s="1081"/>
      <c r="BJ408" s="1081"/>
      <c r="BK408" s="1081"/>
      <c r="BL408" s="1081"/>
      <c r="BM408" s="1081"/>
      <c r="BN408" s="1081"/>
      <c r="BO408" s="1081"/>
      <c r="BP408" s="1081"/>
      <c r="BQ408" s="1081"/>
      <c r="BR408" s="1081"/>
      <c r="BS408" s="1123"/>
      <c r="BT408" s="1081"/>
      <c r="BU408" s="1081"/>
      <c r="BV408" s="1081"/>
      <c r="BW408" s="1081"/>
      <c r="BX408" s="1081"/>
      <c r="BY408" s="1081"/>
      <c r="BZ408" s="1081"/>
      <c r="CA408" s="1081"/>
      <c r="CB408" s="1081"/>
      <c r="CC408" s="1081"/>
      <c r="CD408" s="1081"/>
      <c r="CE408" s="1081"/>
      <c r="CF408" s="1081"/>
      <c r="CG408" s="1081"/>
      <c r="CH408" s="1081"/>
      <c r="CI408" s="1081"/>
      <c r="CJ408" s="1081"/>
      <c r="CK408" s="1081"/>
      <c r="CL408" s="1081"/>
      <c r="CM408" s="1123"/>
      <c r="CN408" s="1123"/>
    </row>
    <row r="409" spans="2:92" x14ac:dyDescent="0.2">
      <c r="B409" s="1080"/>
      <c r="I409" s="1081"/>
      <c r="J409" s="1081"/>
      <c r="K409" s="1081"/>
      <c r="L409" s="1081"/>
      <c r="M409" s="1081"/>
      <c r="N409" s="1081"/>
      <c r="O409" s="1081"/>
      <c r="P409" s="1081"/>
      <c r="Q409" s="1081"/>
      <c r="R409" s="1081"/>
      <c r="S409" s="1081"/>
      <c r="T409" s="1081"/>
      <c r="U409" s="1081"/>
      <c r="V409" s="1081"/>
      <c r="W409" s="1081"/>
      <c r="X409" s="1081"/>
      <c r="Y409" s="1081"/>
      <c r="Z409" s="1081"/>
      <c r="AA409" s="1081"/>
      <c r="AB409" s="1123"/>
      <c r="AC409" s="1123"/>
      <c r="AD409" s="1123"/>
      <c r="AE409" s="1123"/>
      <c r="AF409" s="1081"/>
      <c r="AG409" s="1081"/>
      <c r="AH409" s="1081"/>
      <c r="AI409" s="1081"/>
      <c r="AJ409" s="1081"/>
      <c r="AK409" s="1081"/>
      <c r="AL409" s="1081"/>
      <c r="AM409" s="1081"/>
      <c r="AN409" s="1081"/>
      <c r="AO409" s="1081"/>
      <c r="AP409" s="1081"/>
      <c r="AQ409" s="1081"/>
      <c r="AR409" s="1081"/>
      <c r="AS409" s="1081"/>
      <c r="AT409" s="1081"/>
      <c r="AU409" s="1081"/>
      <c r="AV409" s="1081"/>
      <c r="AW409" s="1081"/>
      <c r="AX409" s="1082"/>
      <c r="AY409" s="1081"/>
      <c r="AZ409" s="1081"/>
      <c r="BA409" s="1081"/>
      <c r="BB409" s="1081"/>
      <c r="BC409" s="1081"/>
      <c r="BD409" s="1081"/>
      <c r="BE409" s="1081"/>
      <c r="BF409" s="1081"/>
      <c r="BG409" s="1081"/>
      <c r="BH409" s="1081"/>
      <c r="BI409" s="1081"/>
      <c r="BJ409" s="1081"/>
      <c r="BK409" s="1081"/>
      <c r="BL409" s="1081"/>
      <c r="BM409" s="1081"/>
      <c r="BN409" s="1081"/>
      <c r="BO409" s="1081"/>
      <c r="BP409" s="1081"/>
      <c r="BQ409" s="1081"/>
      <c r="BR409" s="1081"/>
      <c r="BS409" s="1123"/>
      <c r="BT409" s="1081"/>
      <c r="BU409" s="1081"/>
      <c r="BV409" s="1081"/>
      <c r="BW409" s="1081"/>
      <c r="BX409" s="1081"/>
      <c r="BY409" s="1081"/>
      <c r="BZ409" s="1081"/>
      <c r="CA409" s="1081"/>
      <c r="CB409" s="1081"/>
      <c r="CC409" s="1081"/>
      <c r="CD409" s="1081"/>
      <c r="CE409" s="1081"/>
      <c r="CF409" s="1081"/>
      <c r="CG409" s="1081"/>
      <c r="CH409" s="1081"/>
      <c r="CI409" s="1081"/>
      <c r="CJ409" s="1081"/>
      <c r="CK409" s="1081"/>
      <c r="CL409" s="1081"/>
      <c r="CM409" s="1123"/>
      <c r="CN409" s="1123"/>
    </row>
    <row r="410" spans="2:92" x14ac:dyDescent="0.2">
      <c r="B410" s="1080"/>
      <c r="I410" s="1081"/>
      <c r="J410" s="1081"/>
      <c r="K410" s="1081"/>
      <c r="L410" s="1081"/>
      <c r="M410" s="1081"/>
      <c r="N410" s="1081"/>
      <c r="O410" s="1081"/>
      <c r="P410" s="1081"/>
      <c r="Q410" s="1081"/>
      <c r="R410" s="1081"/>
      <c r="S410" s="1081"/>
      <c r="T410" s="1081"/>
      <c r="U410" s="1081"/>
      <c r="V410" s="1081"/>
      <c r="W410" s="1081"/>
      <c r="X410" s="1081"/>
      <c r="Y410" s="1081"/>
      <c r="Z410" s="1081"/>
      <c r="AA410" s="1081"/>
      <c r="AB410" s="1123"/>
      <c r="AC410" s="1123"/>
      <c r="AD410" s="1123"/>
      <c r="AE410" s="1123"/>
      <c r="AF410" s="1081"/>
      <c r="AG410" s="1081"/>
      <c r="AH410" s="1081"/>
      <c r="AI410" s="1081"/>
      <c r="AJ410" s="1081"/>
      <c r="AK410" s="1081"/>
      <c r="AL410" s="1081"/>
      <c r="AM410" s="1081"/>
      <c r="AN410" s="1081"/>
      <c r="AO410" s="1081"/>
      <c r="AP410" s="1081"/>
      <c r="AQ410" s="1081"/>
      <c r="AR410" s="1081"/>
      <c r="AS410" s="1081"/>
      <c r="AT410" s="1081"/>
      <c r="AU410" s="1081"/>
      <c r="AV410" s="1081"/>
      <c r="AW410" s="1081"/>
      <c r="AX410" s="1082"/>
      <c r="AY410" s="1081"/>
      <c r="AZ410" s="1081"/>
      <c r="BA410" s="1081"/>
      <c r="BB410" s="1081"/>
      <c r="BC410" s="1081"/>
      <c r="BD410" s="1081"/>
      <c r="BE410" s="1081"/>
      <c r="BF410" s="1081"/>
      <c r="BG410" s="1081"/>
      <c r="BH410" s="1081"/>
      <c r="BI410" s="1081"/>
      <c r="BJ410" s="1081"/>
      <c r="BK410" s="1081"/>
      <c r="BL410" s="1081"/>
      <c r="BM410" s="1081"/>
      <c r="BN410" s="1081"/>
      <c r="BO410" s="1081"/>
      <c r="BP410" s="1081"/>
      <c r="BQ410" s="1081"/>
      <c r="BR410" s="1081"/>
      <c r="BS410" s="1123"/>
      <c r="BT410" s="1081"/>
      <c r="BU410" s="1081"/>
      <c r="BV410" s="1081"/>
      <c r="BW410" s="1081"/>
      <c r="BX410" s="1081"/>
      <c r="BY410" s="1081"/>
      <c r="BZ410" s="1081"/>
      <c r="CA410" s="1081"/>
      <c r="CB410" s="1081"/>
      <c r="CC410" s="1081"/>
      <c r="CD410" s="1081"/>
      <c r="CE410" s="1081"/>
      <c r="CF410" s="1081"/>
      <c r="CG410" s="1081"/>
      <c r="CH410" s="1081"/>
      <c r="CI410" s="1081"/>
      <c r="CJ410" s="1081"/>
      <c r="CK410" s="1081"/>
      <c r="CL410" s="1081"/>
      <c r="CM410" s="1123"/>
      <c r="CN410" s="1123"/>
    </row>
    <row r="411" spans="2:92" x14ac:dyDescent="0.2">
      <c r="B411" s="1080"/>
      <c r="I411" s="1081"/>
      <c r="J411" s="1081"/>
      <c r="K411" s="1081"/>
      <c r="L411" s="1081"/>
      <c r="M411" s="1081"/>
      <c r="N411" s="1081"/>
      <c r="O411" s="1081"/>
      <c r="P411" s="1081"/>
      <c r="Q411" s="1081"/>
      <c r="R411" s="1081"/>
      <c r="S411" s="1081"/>
      <c r="T411" s="1081"/>
      <c r="U411" s="1081"/>
      <c r="V411" s="1081"/>
      <c r="W411" s="1081"/>
      <c r="X411" s="1081"/>
      <c r="Y411" s="1081"/>
      <c r="Z411" s="1081"/>
      <c r="AA411" s="1081"/>
      <c r="AB411" s="1123"/>
      <c r="AC411" s="1123"/>
      <c r="AD411" s="1123"/>
      <c r="AE411" s="1123"/>
      <c r="AF411" s="1081"/>
      <c r="AG411" s="1081"/>
      <c r="AH411" s="1081"/>
      <c r="AI411" s="1081"/>
      <c r="AJ411" s="1081"/>
      <c r="AK411" s="1081"/>
      <c r="AL411" s="1081"/>
      <c r="AM411" s="1081"/>
      <c r="AN411" s="1081"/>
      <c r="AO411" s="1081"/>
      <c r="AP411" s="1081"/>
      <c r="AQ411" s="1081"/>
      <c r="AR411" s="1081"/>
      <c r="AS411" s="1081"/>
      <c r="AT411" s="1081"/>
      <c r="AU411" s="1081"/>
      <c r="AV411" s="1081"/>
      <c r="AW411" s="1081"/>
      <c r="AX411" s="1082"/>
      <c r="AY411" s="1081"/>
      <c r="AZ411" s="1081"/>
      <c r="BA411" s="1081"/>
      <c r="BB411" s="1081"/>
      <c r="BC411" s="1081"/>
      <c r="BD411" s="1081"/>
      <c r="BE411" s="1081"/>
      <c r="BF411" s="1081"/>
      <c r="BG411" s="1081"/>
      <c r="BH411" s="1081"/>
      <c r="BI411" s="1081"/>
      <c r="BJ411" s="1081"/>
      <c r="BK411" s="1081"/>
      <c r="BL411" s="1081"/>
      <c r="BM411" s="1081"/>
      <c r="BN411" s="1081"/>
      <c r="BO411" s="1081"/>
      <c r="BP411" s="1081"/>
      <c r="BQ411" s="1081"/>
      <c r="BR411" s="1081"/>
      <c r="BS411" s="1123"/>
      <c r="BT411" s="1081"/>
      <c r="BU411" s="1081"/>
      <c r="BV411" s="1081"/>
      <c r="BW411" s="1081"/>
      <c r="BX411" s="1081"/>
      <c r="BY411" s="1081"/>
      <c r="BZ411" s="1081"/>
      <c r="CA411" s="1081"/>
      <c r="CB411" s="1081"/>
      <c r="CC411" s="1081"/>
      <c r="CD411" s="1081"/>
      <c r="CE411" s="1081"/>
      <c r="CF411" s="1081"/>
      <c r="CG411" s="1081"/>
      <c r="CH411" s="1081"/>
      <c r="CI411" s="1081"/>
      <c r="CJ411" s="1081"/>
      <c r="CK411" s="1081"/>
      <c r="CL411" s="1081"/>
      <c r="CM411" s="1123"/>
      <c r="CN411" s="1123"/>
    </row>
    <row r="412" spans="2:92" x14ac:dyDescent="0.2">
      <c r="B412" s="1080"/>
      <c r="I412" s="1081"/>
      <c r="J412" s="1081"/>
      <c r="K412" s="1081"/>
      <c r="L412" s="1081"/>
      <c r="M412" s="1081"/>
      <c r="N412" s="1081"/>
      <c r="O412" s="1081"/>
      <c r="P412" s="1081"/>
      <c r="Q412" s="1081"/>
      <c r="R412" s="1081"/>
      <c r="S412" s="1081"/>
      <c r="T412" s="1081"/>
      <c r="U412" s="1081"/>
      <c r="V412" s="1081"/>
      <c r="W412" s="1081"/>
      <c r="X412" s="1081"/>
      <c r="Y412" s="1081"/>
      <c r="Z412" s="1081"/>
      <c r="AA412" s="1081"/>
      <c r="AB412" s="1123"/>
      <c r="AC412" s="1123"/>
      <c r="AD412" s="1123"/>
      <c r="AE412" s="1123"/>
      <c r="AF412" s="1081"/>
      <c r="AG412" s="1081"/>
      <c r="AH412" s="1081"/>
      <c r="AI412" s="1081"/>
      <c r="AJ412" s="1081"/>
      <c r="AK412" s="1081"/>
      <c r="AL412" s="1081"/>
      <c r="AM412" s="1081"/>
      <c r="AN412" s="1081"/>
      <c r="AO412" s="1081"/>
      <c r="AP412" s="1081"/>
      <c r="AQ412" s="1081"/>
      <c r="AR412" s="1081"/>
      <c r="AS412" s="1081"/>
      <c r="AT412" s="1081"/>
      <c r="AU412" s="1081"/>
      <c r="AV412" s="1081"/>
      <c r="AW412" s="1081"/>
      <c r="AX412" s="1082"/>
      <c r="AY412" s="1081"/>
      <c r="AZ412" s="1081"/>
      <c r="BA412" s="1081"/>
      <c r="BB412" s="1081"/>
      <c r="BC412" s="1081"/>
      <c r="BD412" s="1081"/>
      <c r="BE412" s="1081"/>
      <c r="BF412" s="1081"/>
      <c r="BG412" s="1081"/>
      <c r="BH412" s="1081"/>
      <c r="BI412" s="1081"/>
      <c r="BJ412" s="1081"/>
      <c r="BK412" s="1081"/>
      <c r="BL412" s="1081"/>
      <c r="BM412" s="1081"/>
      <c r="BN412" s="1081"/>
      <c r="BO412" s="1081"/>
      <c r="BP412" s="1081"/>
      <c r="BQ412" s="1081"/>
      <c r="BR412" s="1081"/>
      <c r="BS412" s="1123"/>
      <c r="BT412" s="1081"/>
      <c r="BU412" s="1081"/>
      <c r="BV412" s="1081"/>
      <c r="BW412" s="1081"/>
      <c r="BX412" s="1081"/>
      <c r="BY412" s="1081"/>
      <c r="BZ412" s="1081"/>
      <c r="CA412" s="1081"/>
      <c r="CB412" s="1081"/>
      <c r="CC412" s="1081"/>
      <c r="CD412" s="1081"/>
      <c r="CE412" s="1081"/>
      <c r="CF412" s="1081"/>
      <c r="CG412" s="1081"/>
      <c r="CH412" s="1081"/>
      <c r="CI412" s="1081"/>
      <c r="CJ412" s="1081"/>
      <c r="CK412" s="1081"/>
      <c r="CL412" s="1081"/>
      <c r="CM412" s="1123"/>
      <c r="CN412" s="1123"/>
    </row>
    <row r="413" spans="2:92" x14ac:dyDescent="0.2">
      <c r="B413" s="1080"/>
      <c r="I413" s="1081"/>
      <c r="J413" s="1081"/>
      <c r="K413" s="1081"/>
      <c r="L413" s="1081"/>
      <c r="M413" s="1081"/>
      <c r="N413" s="1081"/>
      <c r="O413" s="1081"/>
      <c r="P413" s="1081"/>
      <c r="Q413" s="1081"/>
      <c r="R413" s="1081"/>
      <c r="S413" s="1081"/>
      <c r="T413" s="1081"/>
      <c r="U413" s="1081"/>
      <c r="V413" s="1081"/>
      <c r="W413" s="1081"/>
      <c r="X413" s="1081"/>
      <c r="Y413" s="1081"/>
      <c r="Z413" s="1081"/>
      <c r="AA413" s="1081"/>
      <c r="AB413" s="1123"/>
      <c r="AC413" s="1123"/>
      <c r="AD413" s="1123"/>
      <c r="AE413" s="1123"/>
      <c r="AF413" s="1081"/>
      <c r="AG413" s="1081"/>
      <c r="AH413" s="1081"/>
      <c r="AI413" s="1081"/>
      <c r="AJ413" s="1081"/>
      <c r="AK413" s="1081"/>
      <c r="AL413" s="1081"/>
      <c r="AM413" s="1081"/>
      <c r="AN413" s="1081"/>
      <c r="AO413" s="1081"/>
      <c r="AP413" s="1081"/>
      <c r="AQ413" s="1081"/>
      <c r="AR413" s="1081"/>
      <c r="AS413" s="1081"/>
      <c r="AT413" s="1081"/>
      <c r="AU413" s="1081"/>
      <c r="AV413" s="1081"/>
      <c r="AW413" s="1081"/>
      <c r="AX413" s="1082"/>
      <c r="AY413" s="1081"/>
      <c r="AZ413" s="1081"/>
      <c r="BA413" s="1081"/>
      <c r="BB413" s="1081"/>
      <c r="BC413" s="1081"/>
      <c r="BD413" s="1081"/>
      <c r="BE413" s="1081"/>
      <c r="BF413" s="1081"/>
      <c r="BG413" s="1081"/>
      <c r="BH413" s="1081"/>
      <c r="BI413" s="1081"/>
      <c r="BJ413" s="1081"/>
      <c r="BK413" s="1081"/>
      <c r="BL413" s="1081"/>
      <c r="BM413" s="1081"/>
      <c r="BN413" s="1081"/>
      <c r="BO413" s="1081"/>
      <c r="BP413" s="1081"/>
      <c r="BQ413" s="1081"/>
      <c r="BR413" s="1081"/>
      <c r="BS413" s="1123"/>
      <c r="BT413" s="1081"/>
      <c r="BU413" s="1081"/>
      <c r="BV413" s="1081"/>
      <c r="BW413" s="1081"/>
      <c r="BX413" s="1081"/>
      <c r="BY413" s="1081"/>
      <c r="BZ413" s="1081"/>
      <c r="CA413" s="1081"/>
      <c r="CB413" s="1081"/>
      <c r="CC413" s="1081"/>
      <c r="CD413" s="1081"/>
      <c r="CE413" s="1081"/>
      <c r="CF413" s="1081"/>
      <c r="CG413" s="1081"/>
      <c r="CH413" s="1081"/>
      <c r="CI413" s="1081"/>
      <c r="CJ413" s="1081"/>
      <c r="CK413" s="1081"/>
      <c r="CL413" s="1081"/>
      <c r="CM413" s="1123"/>
      <c r="CN413" s="1123"/>
    </row>
    <row r="414" spans="2:92" x14ac:dyDescent="0.2">
      <c r="B414" s="1080"/>
      <c r="I414" s="1081"/>
      <c r="J414" s="1081"/>
      <c r="K414" s="1081"/>
      <c r="L414" s="1081"/>
      <c r="M414" s="1081"/>
      <c r="N414" s="1081"/>
      <c r="O414" s="1081"/>
      <c r="P414" s="1081"/>
      <c r="Q414" s="1081"/>
      <c r="R414" s="1081"/>
      <c r="S414" s="1081"/>
      <c r="T414" s="1081"/>
      <c r="U414" s="1081"/>
      <c r="V414" s="1081"/>
      <c r="W414" s="1081"/>
      <c r="X414" s="1081"/>
      <c r="Y414" s="1081"/>
      <c r="Z414" s="1081"/>
      <c r="AA414" s="1081"/>
      <c r="AB414" s="1123"/>
      <c r="AC414" s="1123"/>
      <c r="AD414" s="1123"/>
      <c r="AE414" s="1123"/>
      <c r="AF414" s="1081"/>
      <c r="AG414" s="1081"/>
      <c r="AH414" s="1081"/>
      <c r="AI414" s="1081"/>
      <c r="AJ414" s="1081"/>
      <c r="AK414" s="1081"/>
      <c r="AL414" s="1081"/>
      <c r="AM414" s="1081"/>
      <c r="AN414" s="1081"/>
      <c r="AO414" s="1081"/>
      <c r="AP414" s="1081"/>
      <c r="AQ414" s="1081"/>
      <c r="AR414" s="1081"/>
      <c r="AS414" s="1081"/>
      <c r="AT414" s="1081"/>
      <c r="AU414" s="1081"/>
      <c r="AV414" s="1081"/>
      <c r="AW414" s="1081"/>
      <c r="AX414" s="1082"/>
      <c r="AY414" s="1081"/>
      <c r="AZ414" s="1081"/>
      <c r="BA414" s="1081"/>
      <c r="BB414" s="1081"/>
      <c r="BC414" s="1081"/>
      <c r="BD414" s="1081"/>
      <c r="BE414" s="1081"/>
      <c r="BF414" s="1081"/>
      <c r="BG414" s="1081"/>
      <c r="BH414" s="1081"/>
      <c r="BI414" s="1081"/>
      <c r="BJ414" s="1081"/>
      <c r="BK414" s="1081"/>
      <c r="BL414" s="1081"/>
      <c r="BM414" s="1081"/>
      <c r="BN414" s="1081"/>
      <c r="BO414" s="1081"/>
      <c r="BP414" s="1081"/>
      <c r="BQ414" s="1081"/>
      <c r="BR414" s="1081"/>
      <c r="BS414" s="1123"/>
      <c r="BT414" s="1081"/>
      <c r="BU414" s="1081"/>
      <c r="BV414" s="1081"/>
      <c r="BW414" s="1081"/>
      <c r="BX414" s="1081"/>
      <c r="BY414" s="1081"/>
      <c r="BZ414" s="1081"/>
      <c r="CA414" s="1081"/>
      <c r="CB414" s="1081"/>
      <c r="CC414" s="1081"/>
      <c r="CD414" s="1081"/>
      <c r="CE414" s="1081"/>
      <c r="CF414" s="1081"/>
      <c r="CG414" s="1081"/>
      <c r="CH414" s="1081"/>
      <c r="CI414" s="1081"/>
      <c r="CJ414" s="1081"/>
      <c r="CK414" s="1081"/>
      <c r="CL414" s="1081"/>
      <c r="CM414" s="1123"/>
      <c r="CN414" s="1123"/>
    </row>
    <row r="415" spans="2:92" x14ac:dyDescent="0.2">
      <c r="B415" s="1080"/>
      <c r="I415" s="1081"/>
      <c r="J415" s="1081"/>
      <c r="K415" s="1081"/>
      <c r="L415" s="1081"/>
      <c r="M415" s="1081"/>
      <c r="N415" s="1081"/>
      <c r="O415" s="1081"/>
      <c r="P415" s="1081"/>
      <c r="Q415" s="1081"/>
      <c r="R415" s="1081"/>
      <c r="S415" s="1081"/>
      <c r="T415" s="1081"/>
      <c r="U415" s="1081"/>
      <c r="V415" s="1081"/>
      <c r="W415" s="1081"/>
      <c r="X415" s="1081"/>
      <c r="Y415" s="1081"/>
      <c r="Z415" s="1081"/>
      <c r="AA415" s="1081"/>
      <c r="AB415" s="1123"/>
      <c r="AC415" s="1123"/>
      <c r="AD415" s="1123"/>
      <c r="AE415" s="1123"/>
      <c r="AF415" s="1081"/>
      <c r="AG415" s="1081"/>
      <c r="AH415" s="1081"/>
      <c r="AI415" s="1081"/>
      <c r="AJ415" s="1081"/>
      <c r="AK415" s="1081"/>
      <c r="AL415" s="1081"/>
      <c r="AM415" s="1081"/>
      <c r="AN415" s="1081"/>
      <c r="AO415" s="1081"/>
      <c r="AP415" s="1081"/>
      <c r="AQ415" s="1081"/>
      <c r="AR415" s="1081"/>
      <c r="AS415" s="1081"/>
      <c r="AT415" s="1081"/>
      <c r="AU415" s="1081"/>
      <c r="AV415" s="1081"/>
      <c r="AW415" s="1081"/>
      <c r="AX415" s="1082"/>
      <c r="AY415" s="1081"/>
      <c r="AZ415" s="1081"/>
      <c r="BA415" s="1081"/>
      <c r="BB415" s="1081"/>
      <c r="BC415" s="1081"/>
      <c r="BD415" s="1081"/>
      <c r="BE415" s="1081"/>
      <c r="BF415" s="1081"/>
      <c r="BG415" s="1081"/>
      <c r="BH415" s="1081"/>
      <c r="BI415" s="1081"/>
      <c r="BJ415" s="1081"/>
      <c r="BK415" s="1081"/>
      <c r="BL415" s="1081"/>
      <c r="BM415" s="1081"/>
      <c r="BN415" s="1081"/>
      <c r="BO415" s="1081"/>
      <c r="BP415" s="1081"/>
      <c r="BQ415" s="1081"/>
      <c r="BR415" s="1081"/>
      <c r="BS415" s="1123"/>
      <c r="BT415" s="1081"/>
      <c r="BU415" s="1081"/>
      <c r="BV415" s="1081"/>
      <c r="BW415" s="1081"/>
      <c r="BX415" s="1081"/>
      <c r="BY415" s="1081"/>
      <c r="BZ415" s="1081"/>
      <c r="CA415" s="1081"/>
      <c r="CB415" s="1081"/>
      <c r="CC415" s="1081"/>
      <c r="CD415" s="1081"/>
      <c r="CE415" s="1081"/>
      <c r="CF415" s="1081"/>
      <c r="CG415" s="1081"/>
      <c r="CH415" s="1081"/>
      <c r="CI415" s="1081"/>
      <c r="CJ415" s="1081"/>
      <c r="CK415" s="1081"/>
      <c r="CL415" s="1081"/>
      <c r="CM415" s="1123"/>
      <c r="CN415" s="1123"/>
    </row>
    <row r="416" spans="2:92" x14ac:dyDescent="0.2">
      <c r="B416" s="1080"/>
      <c r="I416" s="1081"/>
      <c r="J416" s="1081"/>
      <c r="K416" s="1081"/>
      <c r="L416" s="1081"/>
      <c r="M416" s="1081"/>
      <c r="N416" s="1081"/>
      <c r="O416" s="1081"/>
      <c r="P416" s="1081"/>
      <c r="Q416" s="1081"/>
      <c r="R416" s="1081"/>
      <c r="S416" s="1081"/>
      <c r="T416" s="1081"/>
      <c r="U416" s="1081"/>
      <c r="V416" s="1081"/>
      <c r="W416" s="1081"/>
      <c r="X416" s="1081"/>
      <c r="Y416" s="1081"/>
      <c r="Z416" s="1081"/>
      <c r="AA416" s="1081"/>
      <c r="AB416" s="1123"/>
      <c r="AC416" s="1123"/>
      <c r="AD416" s="1123"/>
      <c r="AE416" s="1123"/>
      <c r="AF416" s="1081"/>
      <c r="AG416" s="1081"/>
      <c r="AH416" s="1081"/>
      <c r="AI416" s="1081"/>
      <c r="AJ416" s="1081"/>
      <c r="AK416" s="1081"/>
      <c r="AL416" s="1081"/>
      <c r="AM416" s="1081"/>
      <c r="AN416" s="1081"/>
      <c r="AO416" s="1081"/>
      <c r="AP416" s="1081"/>
      <c r="AQ416" s="1081"/>
      <c r="AR416" s="1081"/>
      <c r="AS416" s="1081"/>
      <c r="AT416" s="1081"/>
      <c r="AU416" s="1081"/>
      <c r="AV416" s="1081"/>
      <c r="AW416" s="1081"/>
      <c r="AX416" s="1082"/>
      <c r="AY416" s="1081"/>
      <c r="AZ416" s="1081"/>
      <c r="BA416" s="1081"/>
      <c r="BB416" s="1081"/>
      <c r="BC416" s="1081"/>
      <c r="BD416" s="1081"/>
      <c r="BE416" s="1081"/>
      <c r="BF416" s="1081"/>
      <c r="BG416" s="1081"/>
      <c r="BH416" s="1081"/>
      <c r="BI416" s="1081"/>
      <c r="BJ416" s="1081"/>
      <c r="BK416" s="1081"/>
      <c r="BL416" s="1081"/>
      <c r="BM416" s="1081"/>
      <c r="BN416" s="1081"/>
      <c r="BO416" s="1081"/>
      <c r="BP416" s="1081"/>
      <c r="BQ416" s="1081"/>
      <c r="BR416" s="1081"/>
      <c r="BS416" s="1123"/>
      <c r="BT416" s="1081"/>
      <c r="BU416" s="1081"/>
      <c r="BV416" s="1081"/>
      <c r="BW416" s="1081"/>
      <c r="BX416" s="1081"/>
      <c r="BY416" s="1081"/>
      <c r="BZ416" s="1081"/>
      <c r="CA416" s="1081"/>
      <c r="CB416" s="1081"/>
      <c r="CC416" s="1081"/>
      <c r="CD416" s="1081"/>
      <c r="CE416" s="1081"/>
      <c r="CF416" s="1081"/>
      <c r="CG416" s="1081"/>
      <c r="CH416" s="1081"/>
      <c r="CI416" s="1081"/>
      <c r="CJ416" s="1081"/>
      <c r="CK416" s="1081"/>
      <c r="CL416" s="1081"/>
      <c r="CM416" s="1123"/>
      <c r="CN416" s="1123"/>
    </row>
    <row r="417" spans="2:92" x14ac:dyDescent="0.2">
      <c r="B417" s="1080"/>
      <c r="I417" s="1081"/>
      <c r="J417" s="1081"/>
      <c r="K417" s="1081"/>
      <c r="L417" s="1081"/>
      <c r="M417" s="1081"/>
      <c r="N417" s="1081"/>
      <c r="O417" s="1081"/>
      <c r="P417" s="1081"/>
      <c r="Q417" s="1081"/>
      <c r="R417" s="1081"/>
      <c r="S417" s="1081"/>
      <c r="T417" s="1081"/>
      <c r="U417" s="1081"/>
      <c r="V417" s="1081"/>
      <c r="W417" s="1081"/>
      <c r="X417" s="1081"/>
      <c r="Y417" s="1081"/>
      <c r="Z417" s="1081"/>
      <c r="AA417" s="1081"/>
      <c r="AB417" s="1123"/>
      <c r="AC417" s="1123"/>
      <c r="AD417" s="1123"/>
      <c r="AE417" s="1123"/>
      <c r="AF417" s="1081"/>
      <c r="AG417" s="1081"/>
      <c r="AH417" s="1081"/>
      <c r="AI417" s="1081"/>
      <c r="AJ417" s="1081"/>
      <c r="AK417" s="1081"/>
      <c r="AL417" s="1081"/>
      <c r="AM417" s="1081"/>
      <c r="AN417" s="1081"/>
      <c r="AO417" s="1081"/>
      <c r="AP417" s="1081"/>
      <c r="AQ417" s="1081"/>
      <c r="AR417" s="1081"/>
      <c r="AS417" s="1081"/>
      <c r="AT417" s="1081"/>
      <c r="AU417" s="1081"/>
      <c r="AV417" s="1081"/>
      <c r="AW417" s="1081"/>
      <c r="AX417" s="1082"/>
      <c r="AY417" s="1081"/>
      <c r="AZ417" s="1081"/>
      <c r="BA417" s="1081"/>
      <c r="BB417" s="1081"/>
      <c r="BC417" s="1081"/>
      <c r="BD417" s="1081"/>
      <c r="BE417" s="1081"/>
      <c r="BF417" s="1081"/>
      <c r="BG417" s="1081"/>
      <c r="BH417" s="1081"/>
      <c r="BI417" s="1081"/>
      <c r="BJ417" s="1081"/>
      <c r="BK417" s="1081"/>
      <c r="BL417" s="1081"/>
      <c r="BM417" s="1081"/>
      <c r="BN417" s="1081"/>
      <c r="BO417" s="1081"/>
      <c r="BP417" s="1081"/>
      <c r="BQ417" s="1081"/>
      <c r="BR417" s="1081"/>
      <c r="BS417" s="1123"/>
      <c r="BT417" s="1081"/>
      <c r="BU417" s="1081"/>
      <c r="BV417" s="1081"/>
      <c r="BW417" s="1081"/>
      <c r="BX417" s="1081"/>
      <c r="BY417" s="1081"/>
      <c r="BZ417" s="1081"/>
      <c r="CA417" s="1081"/>
      <c r="CB417" s="1081"/>
      <c r="CC417" s="1081"/>
      <c r="CD417" s="1081"/>
      <c r="CE417" s="1081"/>
      <c r="CF417" s="1081"/>
      <c r="CG417" s="1081"/>
      <c r="CH417" s="1081"/>
      <c r="CI417" s="1081"/>
      <c r="CJ417" s="1081"/>
      <c r="CK417" s="1081"/>
      <c r="CL417" s="1081"/>
      <c r="CM417" s="1123"/>
      <c r="CN417" s="1123"/>
    </row>
    <row r="418" spans="2:92" x14ac:dyDescent="0.2">
      <c r="B418" s="1080"/>
      <c r="I418" s="1081"/>
      <c r="J418" s="1081"/>
      <c r="K418" s="1081"/>
      <c r="L418" s="1081"/>
      <c r="M418" s="1081"/>
      <c r="N418" s="1081"/>
      <c r="O418" s="1081"/>
      <c r="P418" s="1081"/>
      <c r="Q418" s="1081"/>
      <c r="R418" s="1081"/>
      <c r="S418" s="1081"/>
      <c r="T418" s="1081"/>
      <c r="U418" s="1081"/>
      <c r="V418" s="1081"/>
      <c r="W418" s="1081"/>
      <c r="X418" s="1081"/>
      <c r="Y418" s="1081"/>
      <c r="Z418" s="1081"/>
      <c r="AA418" s="1081"/>
      <c r="AB418" s="1123"/>
      <c r="AC418" s="1123"/>
      <c r="AD418" s="1123"/>
      <c r="AE418" s="1123"/>
      <c r="AF418" s="1081"/>
      <c r="AG418" s="1081"/>
      <c r="AH418" s="1081"/>
      <c r="AI418" s="1081"/>
      <c r="AJ418" s="1081"/>
      <c r="AK418" s="1081"/>
      <c r="AL418" s="1081"/>
      <c r="AM418" s="1081"/>
      <c r="AN418" s="1081"/>
      <c r="AO418" s="1081"/>
      <c r="AP418" s="1081"/>
      <c r="AQ418" s="1081"/>
      <c r="AR418" s="1081"/>
      <c r="AS418" s="1081"/>
      <c r="AT418" s="1081"/>
      <c r="AU418" s="1081"/>
      <c r="AV418" s="1081"/>
      <c r="AW418" s="1081"/>
      <c r="AX418" s="1082"/>
      <c r="AY418" s="1081"/>
      <c r="AZ418" s="1081"/>
      <c r="BA418" s="1081"/>
      <c r="BB418" s="1081"/>
      <c r="BC418" s="1081"/>
      <c r="BD418" s="1081"/>
      <c r="BE418" s="1081"/>
      <c r="BF418" s="1081"/>
      <c r="BG418" s="1081"/>
      <c r="BH418" s="1081"/>
      <c r="BI418" s="1081"/>
      <c r="BJ418" s="1081"/>
      <c r="BK418" s="1081"/>
      <c r="BL418" s="1081"/>
      <c r="BM418" s="1081"/>
      <c r="BN418" s="1081"/>
      <c r="BO418" s="1081"/>
      <c r="BP418" s="1081"/>
      <c r="BQ418" s="1081"/>
      <c r="BR418" s="1081"/>
      <c r="BS418" s="1123"/>
      <c r="BT418" s="1081"/>
      <c r="BU418" s="1081"/>
      <c r="BV418" s="1081"/>
      <c r="BW418" s="1081"/>
      <c r="BX418" s="1081"/>
      <c r="BY418" s="1081"/>
      <c r="BZ418" s="1081"/>
      <c r="CA418" s="1081"/>
      <c r="CB418" s="1081"/>
      <c r="CC418" s="1081"/>
      <c r="CD418" s="1081"/>
      <c r="CE418" s="1081"/>
      <c r="CF418" s="1081"/>
      <c r="CG418" s="1081"/>
      <c r="CH418" s="1081"/>
      <c r="CI418" s="1081"/>
      <c r="CJ418" s="1081"/>
      <c r="CK418" s="1081"/>
      <c r="CL418" s="1081"/>
      <c r="CM418" s="1123"/>
      <c r="CN418" s="1123"/>
    </row>
    <row r="419" spans="2:92" x14ac:dyDescent="0.2">
      <c r="B419" s="1080"/>
      <c r="I419" s="1081"/>
      <c r="J419" s="1081"/>
      <c r="K419" s="1081"/>
      <c r="L419" s="1081"/>
      <c r="M419" s="1081"/>
      <c r="N419" s="1081"/>
      <c r="O419" s="1081"/>
      <c r="P419" s="1081"/>
      <c r="Q419" s="1081"/>
      <c r="R419" s="1081"/>
      <c r="S419" s="1081"/>
      <c r="T419" s="1081"/>
      <c r="U419" s="1081"/>
      <c r="V419" s="1081"/>
      <c r="W419" s="1081"/>
      <c r="X419" s="1081"/>
      <c r="Y419" s="1081"/>
      <c r="Z419" s="1081"/>
      <c r="AA419" s="1081"/>
      <c r="AB419" s="1123"/>
      <c r="AC419" s="1123"/>
      <c r="AD419" s="1123"/>
      <c r="AE419" s="1123"/>
      <c r="AF419" s="1081"/>
      <c r="AG419" s="1081"/>
      <c r="AH419" s="1081"/>
      <c r="AI419" s="1081"/>
      <c r="AJ419" s="1081"/>
      <c r="AK419" s="1081"/>
      <c r="AL419" s="1081"/>
      <c r="AM419" s="1081"/>
      <c r="AN419" s="1081"/>
      <c r="AO419" s="1081"/>
      <c r="AP419" s="1081"/>
      <c r="AQ419" s="1081"/>
      <c r="AR419" s="1081"/>
      <c r="AS419" s="1081"/>
      <c r="AT419" s="1081"/>
      <c r="AU419" s="1081"/>
      <c r="AV419" s="1081"/>
      <c r="AW419" s="1081"/>
      <c r="AX419" s="1082"/>
      <c r="AY419" s="1081"/>
      <c r="AZ419" s="1081"/>
      <c r="BA419" s="1081"/>
      <c r="BB419" s="1081"/>
      <c r="BC419" s="1081"/>
      <c r="BD419" s="1081"/>
      <c r="BE419" s="1081"/>
      <c r="BF419" s="1081"/>
      <c r="BG419" s="1081"/>
      <c r="BH419" s="1081"/>
      <c r="BI419" s="1081"/>
      <c r="BJ419" s="1081"/>
      <c r="BK419" s="1081"/>
      <c r="BL419" s="1081"/>
      <c r="BM419" s="1081"/>
      <c r="BN419" s="1081"/>
      <c r="BO419" s="1081"/>
      <c r="BP419" s="1081"/>
      <c r="BQ419" s="1081"/>
      <c r="BR419" s="1081"/>
      <c r="BS419" s="1123"/>
      <c r="BT419" s="1081"/>
      <c r="BU419" s="1081"/>
      <c r="BV419" s="1081"/>
      <c r="BW419" s="1081"/>
      <c r="BX419" s="1081"/>
      <c r="BY419" s="1081"/>
      <c r="BZ419" s="1081"/>
      <c r="CA419" s="1081"/>
      <c r="CB419" s="1081"/>
      <c r="CC419" s="1081"/>
      <c r="CD419" s="1081"/>
      <c r="CE419" s="1081"/>
      <c r="CF419" s="1081"/>
      <c r="CG419" s="1081"/>
      <c r="CH419" s="1081"/>
      <c r="CI419" s="1081"/>
      <c r="CJ419" s="1081"/>
      <c r="CK419" s="1081"/>
      <c r="CL419" s="1081"/>
      <c r="CM419" s="1123"/>
      <c r="CN419" s="1123"/>
    </row>
    <row r="420" spans="2:92" x14ac:dyDescent="0.2">
      <c r="B420" s="1080"/>
      <c r="I420" s="1081"/>
      <c r="J420" s="1081"/>
      <c r="K420" s="1081"/>
      <c r="L420" s="1081"/>
      <c r="M420" s="1081"/>
      <c r="N420" s="1081"/>
      <c r="O420" s="1081"/>
      <c r="P420" s="1081"/>
      <c r="Q420" s="1081"/>
      <c r="R420" s="1081"/>
      <c r="S420" s="1081"/>
      <c r="T420" s="1081"/>
      <c r="U420" s="1081"/>
      <c r="V420" s="1081"/>
      <c r="W420" s="1081"/>
      <c r="X420" s="1081"/>
      <c r="Y420" s="1081"/>
      <c r="Z420" s="1081"/>
      <c r="AA420" s="1081"/>
      <c r="AB420" s="1123"/>
      <c r="AC420" s="1123"/>
      <c r="AD420" s="1123"/>
      <c r="AE420" s="1123"/>
      <c r="AF420" s="1081"/>
      <c r="AG420" s="1081"/>
      <c r="AH420" s="1081"/>
      <c r="AI420" s="1081"/>
      <c r="AJ420" s="1081"/>
      <c r="AK420" s="1081"/>
      <c r="AL420" s="1081"/>
      <c r="AM420" s="1081"/>
      <c r="AN420" s="1081"/>
      <c r="AO420" s="1081"/>
      <c r="AP420" s="1081"/>
      <c r="AQ420" s="1081"/>
      <c r="AR420" s="1081"/>
      <c r="AS420" s="1081"/>
      <c r="AT420" s="1081"/>
      <c r="AU420" s="1081"/>
      <c r="AV420" s="1081"/>
      <c r="AW420" s="1081"/>
      <c r="AX420" s="1082"/>
      <c r="AY420" s="1081"/>
      <c r="AZ420" s="1081"/>
      <c r="BA420" s="1081"/>
      <c r="BB420" s="1081"/>
      <c r="BC420" s="1081"/>
      <c r="BD420" s="1081"/>
      <c r="BE420" s="1081"/>
      <c r="BF420" s="1081"/>
      <c r="BG420" s="1081"/>
      <c r="BH420" s="1081"/>
      <c r="BI420" s="1081"/>
      <c r="BJ420" s="1081"/>
      <c r="BK420" s="1081"/>
      <c r="BL420" s="1081"/>
      <c r="BM420" s="1081"/>
      <c r="BN420" s="1081"/>
      <c r="BO420" s="1081"/>
      <c r="BP420" s="1081"/>
      <c r="BQ420" s="1081"/>
      <c r="BR420" s="1081"/>
      <c r="BS420" s="1123"/>
      <c r="BT420" s="1081"/>
      <c r="BU420" s="1081"/>
      <c r="BV420" s="1081"/>
      <c r="BW420" s="1081"/>
      <c r="BX420" s="1081"/>
      <c r="BY420" s="1081"/>
      <c r="BZ420" s="1081"/>
      <c r="CA420" s="1081"/>
      <c r="CB420" s="1081"/>
      <c r="CC420" s="1081"/>
      <c r="CD420" s="1081"/>
      <c r="CE420" s="1081"/>
      <c r="CF420" s="1081"/>
      <c r="CG420" s="1081"/>
      <c r="CH420" s="1081"/>
      <c r="CI420" s="1081"/>
      <c r="CJ420" s="1081"/>
      <c r="CK420" s="1081"/>
      <c r="CL420" s="1081"/>
      <c r="CM420" s="1123"/>
      <c r="CN420" s="1123"/>
    </row>
    <row r="421" spans="2:92" x14ac:dyDescent="0.2">
      <c r="B421" s="1080"/>
      <c r="I421" s="1081"/>
      <c r="J421" s="1081"/>
      <c r="K421" s="1081"/>
      <c r="L421" s="1081"/>
      <c r="M421" s="1081"/>
      <c r="N421" s="1081"/>
      <c r="O421" s="1081"/>
      <c r="P421" s="1081"/>
      <c r="Q421" s="1081"/>
      <c r="R421" s="1081"/>
      <c r="S421" s="1081"/>
      <c r="T421" s="1081"/>
      <c r="U421" s="1081"/>
      <c r="V421" s="1081"/>
      <c r="W421" s="1081"/>
      <c r="X421" s="1081"/>
      <c r="Y421" s="1081"/>
      <c r="Z421" s="1081"/>
      <c r="AA421" s="1081"/>
      <c r="AB421" s="1123"/>
      <c r="AC421" s="1123"/>
      <c r="AD421" s="1123"/>
      <c r="AE421" s="1123"/>
      <c r="AF421" s="1081"/>
      <c r="AG421" s="1081"/>
      <c r="AH421" s="1081"/>
      <c r="AI421" s="1081"/>
      <c r="AJ421" s="1081"/>
      <c r="AK421" s="1081"/>
      <c r="AL421" s="1081"/>
      <c r="AM421" s="1081"/>
      <c r="AN421" s="1081"/>
      <c r="AO421" s="1081"/>
      <c r="AP421" s="1081"/>
      <c r="AQ421" s="1081"/>
      <c r="AR421" s="1081"/>
      <c r="AS421" s="1081"/>
      <c r="AT421" s="1081"/>
      <c r="AU421" s="1081"/>
      <c r="AV421" s="1081"/>
      <c r="AW421" s="1081"/>
      <c r="AX421" s="1082"/>
      <c r="AY421" s="1081"/>
      <c r="AZ421" s="1081"/>
      <c r="BA421" s="1081"/>
      <c r="BB421" s="1081"/>
      <c r="BC421" s="1081"/>
      <c r="BD421" s="1081"/>
      <c r="BE421" s="1081"/>
      <c r="BF421" s="1081"/>
      <c r="BG421" s="1081"/>
      <c r="BH421" s="1081"/>
      <c r="BI421" s="1081"/>
      <c r="BJ421" s="1081"/>
      <c r="BK421" s="1081"/>
      <c r="BL421" s="1081"/>
      <c r="BM421" s="1081"/>
      <c r="BN421" s="1081"/>
      <c r="BO421" s="1081"/>
      <c r="BP421" s="1081"/>
      <c r="BQ421" s="1081"/>
      <c r="BR421" s="1081"/>
      <c r="BS421" s="1123"/>
      <c r="BT421" s="1081"/>
      <c r="BU421" s="1081"/>
      <c r="BV421" s="1081"/>
      <c r="BW421" s="1081"/>
      <c r="BX421" s="1081"/>
      <c r="BY421" s="1081"/>
      <c r="BZ421" s="1081"/>
      <c r="CA421" s="1081"/>
      <c r="CB421" s="1081"/>
      <c r="CC421" s="1081"/>
      <c r="CD421" s="1081"/>
      <c r="CE421" s="1081"/>
      <c r="CF421" s="1081"/>
      <c r="CG421" s="1081"/>
      <c r="CH421" s="1081"/>
      <c r="CI421" s="1081"/>
      <c r="CJ421" s="1081"/>
      <c r="CK421" s="1081"/>
      <c r="CL421" s="1081"/>
      <c r="CM421" s="1123"/>
      <c r="CN421" s="1123"/>
    </row>
    <row r="422" spans="2:92" x14ac:dyDescent="0.2">
      <c r="B422" s="1080"/>
      <c r="I422" s="1081"/>
      <c r="J422" s="1081"/>
      <c r="K422" s="1081"/>
      <c r="L422" s="1081"/>
      <c r="M422" s="1081"/>
      <c r="N422" s="1081"/>
      <c r="O422" s="1081"/>
      <c r="P422" s="1081"/>
      <c r="Q422" s="1081"/>
      <c r="R422" s="1081"/>
      <c r="S422" s="1081"/>
      <c r="T422" s="1081"/>
      <c r="U422" s="1081"/>
      <c r="V422" s="1081"/>
      <c r="W422" s="1081"/>
      <c r="X422" s="1081"/>
      <c r="Y422" s="1081"/>
      <c r="Z422" s="1081"/>
      <c r="AA422" s="1081"/>
      <c r="AB422" s="1123"/>
      <c r="AC422" s="1123"/>
      <c r="AD422" s="1123"/>
      <c r="AE422" s="1123"/>
      <c r="AF422" s="1081"/>
      <c r="AG422" s="1081"/>
      <c r="AH422" s="1081"/>
      <c r="AI422" s="1081"/>
      <c r="AJ422" s="1081"/>
      <c r="AK422" s="1081"/>
      <c r="AL422" s="1081"/>
      <c r="AM422" s="1081"/>
      <c r="AN422" s="1081"/>
      <c r="AO422" s="1081"/>
      <c r="AP422" s="1081"/>
      <c r="AQ422" s="1081"/>
      <c r="AR422" s="1081"/>
      <c r="AS422" s="1081"/>
      <c r="AT422" s="1081"/>
      <c r="AU422" s="1081"/>
      <c r="AV422" s="1081"/>
      <c r="AW422" s="1081"/>
      <c r="AX422" s="1082"/>
      <c r="AY422" s="1081"/>
      <c r="AZ422" s="1081"/>
      <c r="BA422" s="1081"/>
      <c r="BB422" s="1081"/>
      <c r="BC422" s="1081"/>
      <c r="BD422" s="1081"/>
      <c r="BE422" s="1081"/>
      <c r="BF422" s="1081"/>
      <c r="BG422" s="1081"/>
      <c r="BH422" s="1081"/>
      <c r="BI422" s="1081"/>
      <c r="BJ422" s="1081"/>
      <c r="BK422" s="1081"/>
      <c r="BL422" s="1081"/>
      <c r="BM422" s="1081"/>
      <c r="BN422" s="1081"/>
      <c r="BO422" s="1081"/>
      <c r="BP422" s="1081"/>
      <c r="BQ422" s="1081"/>
      <c r="BR422" s="1081"/>
      <c r="BS422" s="1123"/>
      <c r="BT422" s="1081"/>
      <c r="BU422" s="1081"/>
      <c r="BV422" s="1081"/>
      <c r="BW422" s="1081"/>
      <c r="BX422" s="1081"/>
      <c r="BY422" s="1081"/>
      <c r="BZ422" s="1081"/>
      <c r="CA422" s="1081"/>
      <c r="CB422" s="1081"/>
      <c r="CC422" s="1081"/>
      <c r="CD422" s="1081"/>
      <c r="CE422" s="1081"/>
      <c r="CF422" s="1081"/>
      <c r="CG422" s="1081"/>
      <c r="CH422" s="1081"/>
      <c r="CI422" s="1081"/>
      <c r="CJ422" s="1081"/>
      <c r="CK422" s="1081"/>
      <c r="CL422" s="1081"/>
      <c r="CM422" s="1123"/>
      <c r="CN422" s="1123"/>
    </row>
    <row r="423" spans="2:92" x14ac:dyDescent="0.2">
      <c r="B423" s="1080"/>
      <c r="I423" s="1081"/>
      <c r="J423" s="1081"/>
      <c r="K423" s="1081"/>
      <c r="L423" s="1081"/>
      <c r="M423" s="1081"/>
      <c r="N423" s="1081"/>
      <c r="O423" s="1081"/>
      <c r="P423" s="1081"/>
      <c r="Q423" s="1081"/>
      <c r="R423" s="1081"/>
      <c r="S423" s="1081"/>
      <c r="T423" s="1081"/>
      <c r="U423" s="1081"/>
      <c r="V423" s="1081"/>
      <c r="W423" s="1081"/>
      <c r="X423" s="1081"/>
      <c r="Y423" s="1081"/>
      <c r="Z423" s="1081"/>
      <c r="AA423" s="1081"/>
      <c r="AB423" s="1123"/>
      <c r="AC423" s="1123"/>
      <c r="AD423" s="1123"/>
      <c r="AE423" s="1123"/>
      <c r="AF423" s="1081"/>
      <c r="AG423" s="1081"/>
      <c r="AH423" s="1081"/>
      <c r="AI423" s="1081"/>
      <c r="AJ423" s="1081"/>
      <c r="AK423" s="1081"/>
      <c r="AL423" s="1081"/>
      <c r="AM423" s="1081"/>
      <c r="AN423" s="1081"/>
      <c r="AO423" s="1081"/>
      <c r="AP423" s="1081"/>
      <c r="AQ423" s="1081"/>
      <c r="AR423" s="1081"/>
      <c r="AS423" s="1081"/>
      <c r="AT423" s="1081"/>
      <c r="AU423" s="1081"/>
      <c r="AV423" s="1081"/>
      <c r="AW423" s="1081"/>
      <c r="AX423" s="1082"/>
      <c r="AY423" s="1081"/>
      <c r="AZ423" s="1081"/>
      <c r="BA423" s="1081"/>
      <c r="BB423" s="1081"/>
      <c r="BC423" s="1081"/>
      <c r="BD423" s="1081"/>
      <c r="BE423" s="1081"/>
      <c r="BF423" s="1081"/>
      <c r="BG423" s="1081"/>
      <c r="BH423" s="1081"/>
      <c r="BI423" s="1081"/>
      <c r="BJ423" s="1081"/>
      <c r="BK423" s="1081"/>
      <c r="BL423" s="1081"/>
      <c r="BM423" s="1081"/>
      <c r="BN423" s="1081"/>
      <c r="BO423" s="1081"/>
      <c r="BP423" s="1081"/>
      <c r="BQ423" s="1081"/>
      <c r="BR423" s="1081"/>
      <c r="BS423" s="1123"/>
      <c r="BT423" s="1081"/>
      <c r="BU423" s="1081"/>
      <c r="BV423" s="1081"/>
      <c r="BW423" s="1081"/>
      <c r="BX423" s="1081"/>
      <c r="BY423" s="1081"/>
      <c r="BZ423" s="1081"/>
      <c r="CA423" s="1081"/>
      <c r="CB423" s="1081"/>
      <c r="CC423" s="1081"/>
      <c r="CD423" s="1081"/>
      <c r="CE423" s="1081"/>
      <c r="CF423" s="1081"/>
      <c r="CG423" s="1081"/>
      <c r="CH423" s="1081"/>
      <c r="CI423" s="1081"/>
      <c r="CJ423" s="1081"/>
      <c r="CK423" s="1081"/>
      <c r="CL423" s="1081"/>
      <c r="CM423" s="1123"/>
      <c r="CN423" s="1123"/>
    </row>
    <row r="424" spans="2:92" x14ac:dyDescent="0.2">
      <c r="B424" s="1080"/>
      <c r="I424" s="1081"/>
      <c r="J424" s="1081"/>
      <c r="K424" s="1081"/>
      <c r="L424" s="1081"/>
      <c r="M424" s="1081"/>
      <c r="N424" s="1081"/>
      <c r="O424" s="1081"/>
      <c r="P424" s="1081"/>
      <c r="Q424" s="1081"/>
      <c r="R424" s="1081"/>
      <c r="S424" s="1081"/>
      <c r="T424" s="1081"/>
      <c r="U424" s="1081"/>
      <c r="V424" s="1081"/>
      <c r="W424" s="1081"/>
      <c r="X424" s="1081"/>
      <c r="Y424" s="1081"/>
      <c r="Z424" s="1081"/>
      <c r="AA424" s="1081"/>
      <c r="AB424" s="1123"/>
      <c r="AC424" s="1123"/>
      <c r="AD424" s="1123"/>
      <c r="AE424" s="1123"/>
      <c r="AF424" s="1081"/>
      <c r="AG424" s="1081"/>
      <c r="AH424" s="1081"/>
      <c r="AI424" s="1081"/>
      <c r="AJ424" s="1081"/>
      <c r="AK424" s="1081"/>
      <c r="AL424" s="1081"/>
      <c r="AM424" s="1081"/>
      <c r="AN424" s="1081"/>
      <c r="AO424" s="1081"/>
      <c r="AP424" s="1081"/>
      <c r="AQ424" s="1081"/>
      <c r="AR424" s="1081"/>
      <c r="AS424" s="1081"/>
      <c r="AT424" s="1081"/>
      <c r="AU424" s="1081"/>
      <c r="AV424" s="1081"/>
      <c r="AW424" s="1081"/>
      <c r="AX424" s="1082"/>
      <c r="AY424" s="1081"/>
      <c r="AZ424" s="1081"/>
      <c r="BA424" s="1081"/>
      <c r="BB424" s="1081"/>
      <c r="BC424" s="1081"/>
      <c r="BD424" s="1081"/>
      <c r="BE424" s="1081"/>
      <c r="BF424" s="1081"/>
      <c r="BG424" s="1081"/>
      <c r="BH424" s="1081"/>
      <c r="BI424" s="1081"/>
      <c r="BJ424" s="1081"/>
      <c r="BK424" s="1081"/>
      <c r="BL424" s="1081"/>
      <c r="BM424" s="1081"/>
      <c r="BN424" s="1081"/>
      <c r="BO424" s="1081"/>
      <c r="BP424" s="1081"/>
      <c r="BQ424" s="1081"/>
      <c r="BR424" s="1081"/>
      <c r="BS424" s="1123"/>
      <c r="BT424" s="1081"/>
      <c r="BU424" s="1081"/>
      <c r="BV424" s="1081"/>
      <c r="BW424" s="1081"/>
      <c r="BX424" s="1081"/>
      <c r="BY424" s="1081"/>
      <c r="BZ424" s="1081"/>
      <c r="CA424" s="1081"/>
      <c r="CB424" s="1081"/>
      <c r="CC424" s="1081"/>
      <c r="CD424" s="1081"/>
      <c r="CE424" s="1081"/>
      <c r="CF424" s="1081"/>
      <c r="CG424" s="1081"/>
      <c r="CH424" s="1081"/>
      <c r="CI424" s="1081"/>
      <c r="CJ424" s="1081"/>
      <c r="CK424" s="1081"/>
      <c r="CL424" s="1081"/>
      <c r="CM424" s="1123"/>
      <c r="CN424" s="1123"/>
    </row>
    <row r="425" spans="2:92" x14ac:dyDescent="0.2">
      <c r="B425" s="1080"/>
      <c r="I425" s="1081"/>
      <c r="J425" s="1081"/>
      <c r="K425" s="1081"/>
      <c r="L425" s="1081"/>
      <c r="M425" s="1081"/>
      <c r="N425" s="1081"/>
      <c r="O425" s="1081"/>
      <c r="P425" s="1081"/>
      <c r="Q425" s="1081"/>
      <c r="R425" s="1081"/>
      <c r="S425" s="1081"/>
      <c r="T425" s="1081"/>
      <c r="U425" s="1081"/>
      <c r="V425" s="1081"/>
      <c r="W425" s="1081"/>
      <c r="X425" s="1081"/>
      <c r="Y425" s="1081"/>
      <c r="Z425" s="1081"/>
      <c r="AA425" s="1081"/>
      <c r="AB425" s="1123"/>
      <c r="AC425" s="1123"/>
      <c r="AD425" s="1123"/>
      <c r="AE425" s="1123"/>
      <c r="AF425" s="1081"/>
      <c r="AG425" s="1081"/>
      <c r="AH425" s="1081"/>
      <c r="AI425" s="1081"/>
      <c r="AJ425" s="1081"/>
      <c r="AK425" s="1081"/>
      <c r="AL425" s="1081"/>
      <c r="AM425" s="1081"/>
      <c r="AN425" s="1081"/>
      <c r="AO425" s="1081"/>
      <c r="AP425" s="1081"/>
      <c r="AQ425" s="1081"/>
      <c r="AR425" s="1081"/>
      <c r="AS425" s="1081"/>
      <c r="AT425" s="1081"/>
      <c r="AU425" s="1081"/>
      <c r="AV425" s="1081"/>
      <c r="AW425" s="1081"/>
      <c r="AX425" s="1082"/>
      <c r="AY425" s="1081"/>
      <c r="AZ425" s="1081"/>
      <c r="BA425" s="1081"/>
      <c r="BB425" s="1081"/>
      <c r="BC425" s="1081"/>
      <c r="BD425" s="1081"/>
      <c r="BE425" s="1081"/>
      <c r="BF425" s="1081"/>
      <c r="BG425" s="1081"/>
      <c r="BH425" s="1081"/>
      <c r="BI425" s="1081"/>
      <c r="BJ425" s="1081"/>
      <c r="BK425" s="1081"/>
      <c r="BL425" s="1081"/>
      <c r="BM425" s="1081"/>
      <c r="BN425" s="1081"/>
      <c r="BO425" s="1081"/>
      <c r="BP425" s="1081"/>
      <c r="BQ425" s="1081"/>
      <c r="BR425" s="1081"/>
      <c r="BS425" s="1123"/>
      <c r="BT425" s="1081"/>
      <c r="BU425" s="1081"/>
      <c r="BV425" s="1081"/>
      <c r="BW425" s="1081"/>
      <c r="BX425" s="1081"/>
      <c r="BY425" s="1081"/>
      <c r="BZ425" s="1081"/>
      <c r="CA425" s="1081"/>
      <c r="CB425" s="1081"/>
      <c r="CC425" s="1081"/>
      <c r="CD425" s="1081"/>
      <c r="CE425" s="1081"/>
      <c r="CF425" s="1081"/>
      <c r="CG425" s="1081"/>
      <c r="CH425" s="1081"/>
      <c r="CI425" s="1081"/>
      <c r="CJ425" s="1081"/>
      <c r="CK425" s="1081"/>
      <c r="CL425" s="1081"/>
      <c r="CM425" s="1123"/>
      <c r="CN425" s="1123"/>
    </row>
    <row r="426" spans="2:92" x14ac:dyDescent="0.2">
      <c r="B426" s="1080"/>
      <c r="I426" s="1081"/>
      <c r="J426" s="1081"/>
      <c r="K426" s="1081"/>
      <c r="L426" s="1081"/>
      <c r="M426" s="1081"/>
      <c r="N426" s="1081"/>
      <c r="O426" s="1081"/>
      <c r="P426" s="1081"/>
      <c r="Q426" s="1081"/>
      <c r="R426" s="1081"/>
      <c r="S426" s="1081"/>
      <c r="T426" s="1081"/>
      <c r="U426" s="1081"/>
      <c r="V426" s="1081"/>
      <c r="W426" s="1081"/>
      <c r="X426" s="1081"/>
      <c r="Y426" s="1081"/>
      <c r="Z426" s="1081"/>
      <c r="AA426" s="1081"/>
      <c r="AB426" s="1123"/>
      <c r="AC426" s="1123"/>
      <c r="AD426" s="1123"/>
      <c r="AE426" s="1123"/>
      <c r="AF426" s="1081"/>
      <c r="AG426" s="1081"/>
      <c r="AH426" s="1081"/>
      <c r="AI426" s="1081"/>
      <c r="AJ426" s="1081"/>
      <c r="AK426" s="1081"/>
      <c r="AL426" s="1081"/>
      <c r="AM426" s="1081"/>
      <c r="AN426" s="1081"/>
      <c r="AO426" s="1081"/>
      <c r="AP426" s="1081"/>
      <c r="AQ426" s="1081"/>
      <c r="AR426" s="1081"/>
      <c r="AS426" s="1081"/>
      <c r="AT426" s="1081"/>
      <c r="AU426" s="1081"/>
      <c r="AV426" s="1081"/>
      <c r="AW426" s="1081"/>
      <c r="AX426" s="1082"/>
      <c r="AY426" s="1081"/>
      <c r="AZ426" s="1081"/>
      <c r="BA426" s="1081"/>
      <c r="BB426" s="1081"/>
      <c r="BC426" s="1081"/>
      <c r="BD426" s="1081"/>
      <c r="BE426" s="1081"/>
      <c r="BF426" s="1081"/>
      <c r="BG426" s="1081"/>
      <c r="BH426" s="1081"/>
      <c r="BI426" s="1081"/>
      <c r="BJ426" s="1081"/>
      <c r="BK426" s="1081"/>
      <c r="BL426" s="1081"/>
      <c r="BM426" s="1081"/>
      <c r="BN426" s="1081"/>
      <c r="BO426" s="1081"/>
      <c r="BP426" s="1081"/>
      <c r="BQ426" s="1081"/>
      <c r="BR426" s="1081"/>
      <c r="BS426" s="1123"/>
      <c r="BT426" s="1081"/>
      <c r="BU426" s="1081"/>
      <c r="BV426" s="1081"/>
      <c r="BW426" s="1081"/>
      <c r="BX426" s="1081"/>
      <c r="BY426" s="1081"/>
      <c r="BZ426" s="1081"/>
      <c r="CA426" s="1081"/>
      <c r="CB426" s="1081"/>
      <c r="CC426" s="1081"/>
      <c r="CD426" s="1081"/>
      <c r="CE426" s="1081"/>
      <c r="CF426" s="1081"/>
      <c r="CG426" s="1081"/>
      <c r="CH426" s="1081"/>
      <c r="CI426" s="1081"/>
      <c r="CJ426" s="1081"/>
      <c r="CK426" s="1081"/>
      <c r="CL426" s="1081"/>
      <c r="CM426" s="1123"/>
      <c r="CN426" s="1123"/>
    </row>
    <row r="427" spans="2:92" x14ac:dyDescent="0.2">
      <c r="B427" s="1080"/>
      <c r="I427" s="1081"/>
      <c r="J427" s="1081"/>
      <c r="K427" s="1081"/>
      <c r="L427" s="1081"/>
      <c r="M427" s="1081"/>
      <c r="N427" s="1081"/>
      <c r="O427" s="1081"/>
      <c r="P427" s="1081"/>
      <c r="Q427" s="1081"/>
      <c r="R427" s="1081"/>
      <c r="S427" s="1081"/>
      <c r="T427" s="1081"/>
      <c r="U427" s="1081"/>
      <c r="V427" s="1081"/>
      <c r="W427" s="1081"/>
      <c r="X427" s="1081"/>
      <c r="Y427" s="1081"/>
      <c r="Z427" s="1081"/>
      <c r="AA427" s="1081"/>
      <c r="AB427" s="1123"/>
      <c r="AC427" s="1123"/>
      <c r="AD427" s="1123"/>
      <c r="AE427" s="1123"/>
      <c r="AF427" s="1081"/>
      <c r="AG427" s="1081"/>
      <c r="AH427" s="1081"/>
      <c r="AI427" s="1081"/>
      <c r="AJ427" s="1081"/>
      <c r="AK427" s="1081"/>
      <c r="AL427" s="1081"/>
      <c r="AM427" s="1081"/>
      <c r="AN427" s="1081"/>
      <c r="AO427" s="1081"/>
      <c r="AP427" s="1081"/>
      <c r="AQ427" s="1081"/>
      <c r="AR427" s="1081"/>
      <c r="AS427" s="1081"/>
      <c r="AT427" s="1081"/>
      <c r="AU427" s="1081"/>
      <c r="AV427" s="1081"/>
      <c r="AW427" s="1081"/>
      <c r="AX427" s="1082"/>
      <c r="AY427" s="1081"/>
      <c r="AZ427" s="1081"/>
      <c r="BA427" s="1081"/>
      <c r="BB427" s="1081"/>
      <c r="BC427" s="1081"/>
      <c r="BD427" s="1081"/>
      <c r="BE427" s="1081"/>
      <c r="BF427" s="1081"/>
      <c r="BG427" s="1081"/>
      <c r="BH427" s="1081"/>
      <c r="BI427" s="1081"/>
      <c r="BJ427" s="1081"/>
      <c r="BK427" s="1081"/>
      <c r="BL427" s="1081"/>
      <c r="BM427" s="1081"/>
      <c r="BN427" s="1081"/>
      <c r="BO427" s="1081"/>
      <c r="BP427" s="1081"/>
      <c r="BQ427" s="1081"/>
      <c r="BR427" s="1081"/>
      <c r="BS427" s="1123"/>
      <c r="BT427" s="1081"/>
      <c r="BU427" s="1081"/>
      <c r="BV427" s="1081"/>
      <c r="BW427" s="1081"/>
      <c r="BX427" s="1081"/>
      <c r="BY427" s="1081"/>
      <c r="BZ427" s="1081"/>
      <c r="CA427" s="1081"/>
      <c r="CB427" s="1081"/>
      <c r="CC427" s="1081"/>
      <c r="CD427" s="1081"/>
      <c r="CE427" s="1081"/>
      <c r="CF427" s="1081"/>
      <c r="CG427" s="1081"/>
      <c r="CH427" s="1081"/>
      <c r="CI427" s="1081"/>
      <c r="CJ427" s="1081"/>
      <c r="CK427" s="1081"/>
      <c r="CL427" s="1081"/>
      <c r="CM427" s="1123"/>
      <c r="CN427" s="1123"/>
    </row>
    <row r="428" spans="2:92" x14ac:dyDescent="0.2">
      <c r="B428" s="1080"/>
      <c r="I428" s="1081"/>
      <c r="J428" s="1081"/>
      <c r="K428" s="1081"/>
      <c r="L428" s="1081"/>
      <c r="M428" s="1081"/>
      <c r="N428" s="1081"/>
      <c r="O428" s="1081"/>
      <c r="P428" s="1081"/>
      <c r="Q428" s="1081"/>
      <c r="R428" s="1081"/>
      <c r="S428" s="1081"/>
      <c r="T428" s="1081"/>
      <c r="U428" s="1081"/>
      <c r="V428" s="1081"/>
      <c r="W428" s="1081"/>
      <c r="X428" s="1081"/>
      <c r="Y428" s="1081"/>
      <c r="Z428" s="1081"/>
      <c r="AA428" s="1081"/>
      <c r="AB428" s="1123"/>
      <c r="AC428" s="1123"/>
      <c r="AD428" s="1123"/>
      <c r="AE428" s="1123"/>
      <c r="AF428" s="1081"/>
      <c r="AG428" s="1081"/>
      <c r="AH428" s="1081"/>
      <c r="AI428" s="1081"/>
      <c r="AJ428" s="1081"/>
      <c r="AK428" s="1081"/>
      <c r="AL428" s="1081"/>
      <c r="AM428" s="1081"/>
      <c r="AN428" s="1081"/>
      <c r="AO428" s="1081"/>
      <c r="AP428" s="1081"/>
      <c r="AQ428" s="1081"/>
      <c r="AR428" s="1081"/>
      <c r="AS428" s="1081"/>
      <c r="AT428" s="1081"/>
      <c r="AU428" s="1081"/>
      <c r="AV428" s="1081"/>
      <c r="AW428" s="1081"/>
      <c r="AX428" s="1082"/>
      <c r="AY428" s="1081"/>
      <c r="AZ428" s="1081"/>
      <c r="BA428" s="1081"/>
      <c r="BB428" s="1081"/>
      <c r="BC428" s="1081"/>
      <c r="BD428" s="1081"/>
      <c r="BE428" s="1081"/>
      <c r="BF428" s="1081"/>
      <c r="BG428" s="1081"/>
      <c r="BH428" s="1081"/>
      <c r="BI428" s="1081"/>
      <c r="BJ428" s="1081"/>
      <c r="BK428" s="1081"/>
      <c r="BL428" s="1081"/>
      <c r="BM428" s="1081"/>
      <c r="BN428" s="1081"/>
      <c r="BO428" s="1081"/>
      <c r="BP428" s="1081"/>
      <c r="BQ428" s="1081"/>
      <c r="BR428" s="1081"/>
      <c r="BS428" s="1123"/>
      <c r="BT428" s="1081"/>
      <c r="BU428" s="1081"/>
      <c r="BV428" s="1081"/>
      <c r="BW428" s="1081"/>
      <c r="BX428" s="1081"/>
      <c r="BY428" s="1081"/>
      <c r="BZ428" s="1081"/>
      <c r="CA428" s="1081"/>
      <c r="CB428" s="1081"/>
      <c r="CC428" s="1081"/>
      <c r="CD428" s="1081"/>
      <c r="CE428" s="1081"/>
      <c r="CF428" s="1081"/>
      <c r="CG428" s="1081"/>
      <c r="CH428" s="1081"/>
      <c r="CI428" s="1081"/>
      <c r="CJ428" s="1081"/>
      <c r="CK428" s="1081"/>
      <c r="CL428" s="1081"/>
      <c r="CM428" s="1123"/>
      <c r="CN428" s="1123"/>
    </row>
    <row r="429" spans="2:92" x14ac:dyDescent="0.2">
      <c r="B429" s="1080"/>
      <c r="I429" s="1081"/>
      <c r="J429" s="1081"/>
      <c r="K429" s="1081"/>
      <c r="L429" s="1081"/>
      <c r="M429" s="1081"/>
      <c r="N429" s="1081"/>
      <c r="O429" s="1081"/>
      <c r="P429" s="1081"/>
      <c r="Q429" s="1081"/>
      <c r="R429" s="1081"/>
      <c r="S429" s="1081"/>
      <c r="T429" s="1081"/>
      <c r="U429" s="1081"/>
      <c r="V429" s="1081"/>
      <c r="W429" s="1081"/>
      <c r="X429" s="1081"/>
      <c r="Y429" s="1081"/>
      <c r="Z429" s="1081"/>
      <c r="AA429" s="1081"/>
      <c r="AB429" s="1123"/>
      <c r="AC429" s="1123"/>
      <c r="AD429" s="1123"/>
      <c r="AE429" s="1123"/>
      <c r="AF429" s="1081"/>
      <c r="AG429" s="1081"/>
      <c r="AH429" s="1081"/>
      <c r="AI429" s="1081"/>
      <c r="AJ429" s="1081"/>
      <c r="AK429" s="1081"/>
      <c r="AL429" s="1081"/>
      <c r="AM429" s="1081"/>
      <c r="AN429" s="1081"/>
      <c r="AO429" s="1081"/>
      <c r="AP429" s="1081"/>
      <c r="AQ429" s="1081"/>
      <c r="AR429" s="1081"/>
      <c r="AS429" s="1081"/>
      <c r="AT429" s="1081"/>
      <c r="AU429" s="1081"/>
      <c r="AV429" s="1081"/>
      <c r="AW429" s="1081"/>
      <c r="AX429" s="1082"/>
      <c r="AY429" s="1081"/>
      <c r="AZ429" s="1081"/>
      <c r="BA429" s="1081"/>
      <c r="BB429" s="1081"/>
      <c r="BC429" s="1081"/>
      <c r="BD429" s="1081"/>
      <c r="BE429" s="1081"/>
      <c r="BF429" s="1081"/>
      <c r="BG429" s="1081"/>
      <c r="BH429" s="1081"/>
      <c r="BI429" s="1081"/>
      <c r="BJ429" s="1081"/>
      <c r="BK429" s="1081"/>
      <c r="BL429" s="1081"/>
      <c r="BM429" s="1081"/>
      <c r="BN429" s="1081"/>
      <c r="BO429" s="1081"/>
      <c r="BP429" s="1081"/>
      <c r="BQ429" s="1081"/>
      <c r="BR429" s="1081"/>
      <c r="BS429" s="1123"/>
      <c r="BT429" s="1081"/>
      <c r="BU429" s="1081"/>
      <c r="BV429" s="1081"/>
      <c r="BW429" s="1081"/>
      <c r="BX429" s="1081"/>
      <c r="BY429" s="1081"/>
      <c r="BZ429" s="1081"/>
      <c r="CA429" s="1081"/>
      <c r="CB429" s="1081"/>
      <c r="CC429" s="1081"/>
      <c r="CD429" s="1081"/>
      <c r="CE429" s="1081"/>
      <c r="CF429" s="1081"/>
      <c r="CG429" s="1081"/>
      <c r="CH429" s="1081"/>
      <c r="CI429" s="1081"/>
      <c r="CJ429" s="1081"/>
      <c r="CK429" s="1081"/>
      <c r="CL429" s="1081"/>
      <c r="CM429" s="1123"/>
      <c r="CN429" s="1123"/>
    </row>
    <row r="430" spans="2:92" x14ac:dyDescent="0.2">
      <c r="B430" s="1080"/>
      <c r="I430" s="1081"/>
      <c r="J430" s="1081"/>
      <c r="K430" s="1081"/>
      <c r="L430" s="1081"/>
      <c r="M430" s="1081"/>
      <c r="N430" s="1081"/>
      <c r="O430" s="1081"/>
      <c r="P430" s="1081"/>
      <c r="Q430" s="1081"/>
      <c r="R430" s="1081"/>
      <c r="S430" s="1081"/>
      <c r="T430" s="1081"/>
      <c r="U430" s="1081"/>
      <c r="V430" s="1081"/>
      <c r="W430" s="1081"/>
      <c r="X430" s="1081"/>
      <c r="Y430" s="1081"/>
      <c r="Z430" s="1081"/>
      <c r="AA430" s="1081"/>
      <c r="AB430" s="1123"/>
      <c r="AC430" s="1123"/>
      <c r="AD430" s="1123"/>
      <c r="AE430" s="1123"/>
      <c r="AF430" s="1081"/>
      <c r="AG430" s="1081"/>
      <c r="AH430" s="1081"/>
      <c r="AI430" s="1081"/>
      <c r="AJ430" s="1081"/>
      <c r="AK430" s="1081"/>
      <c r="AL430" s="1081"/>
      <c r="AM430" s="1081"/>
      <c r="AN430" s="1081"/>
      <c r="AO430" s="1081"/>
      <c r="AP430" s="1081"/>
      <c r="AQ430" s="1081"/>
      <c r="AR430" s="1081"/>
      <c r="AS430" s="1081"/>
      <c r="AT430" s="1081"/>
      <c r="AU430" s="1081"/>
      <c r="AV430" s="1081"/>
      <c r="AW430" s="1081"/>
      <c r="AX430" s="1082"/>
      <c r="AY430" s="1081"/>
      <c r="AZ430" s="1081"/>
      <c r="BA430" s="1081"/>
      <c r="BB430" s="1081"/>
      <c r="BC430" s="1081"/>
      <c r="BD430" s="1081"/>
      <c r="BE430" s="1081"/>
      <c r="BF430" s="1081"/>
      <c r="BG430" s="1081"/>
      <c r="BH430" s="1081"/>
      <c r="BI430" s="1081"/>
      <c r="BJ430" s="1081"/>
      <c r="BK430" s="1081"/>
      <c r="BL430" s="1081"/>
      <c r="BM430" s="1081"/>
      <c r="BN430" s="1081"/>
      <c r="BO430" s="1081"/>
      <c r="BP430" s="1081"/>
      <c r="BQ430" s="1081"/>
      <c r="BR430" s="1081"/>
      <c r="BS430" s="1123"/>
      <c r="BT430" s="1081"/>
      <c r="BU430" s="1081"/>
      <c r="BV430" s="1081"/>
      <c r="BW430" s="1081"/>
      <c r="BX430" s="1081"/>
      <c r="BY430" s="1081"/>
      <c r="BZ430" s="1081"/>
      <c r="CA430" s="1081"/>
      <c r="CB430" s="1081"/>
      <c r="CC430" s="1081"/>
      <c r="CD430" s="1081"/>
      <c r="CE430" s="1081"/>
      <c r="CF430" s="1081"/>
      <c r="CG430" s="1081"/>
      <c r="CH430" s="1081"/>
      <c r="CI430" s="1081"/>
      <c r="CJ430" s="1081"/>
      <c r="CK430" s="1081"/>
      <c r="CL430" s="1081"/>
      <c r="CM430" s="1123"/>
      <c r="CN430" s="1123"/>
    </row>
    <row r="431" spans="2:92" x14ac:dyDescent="0.2">
      <c r="B431" s="1080"/>
      <c r="I431" s="1081"/>
      <c r="J431" s="1081"/>
      <c r="K431" s="1081"/>
      <c r="L431" s="1081"/>
      <c r="M431" s="1081"/>
      <c r="N431" s="1081"/>
      <c r="O431" s="1081"/>
      <c r="P431" s="1081"/>
      <c r="Q431" s="1081"/>
      <c r="R431" s="1081"/>
      <c r="S431" s="1081"/>
      <c r="T431" s="1081"/>
      <c r="U431" s="1081"/>
      <c r="V431" s="1081"/>
      <c r="W431" s="1081"/>
      <c r="X431" s="1081"/>
      <c r="Y431" s="1081"/>
      <c r="Z431" s="1081"/>
      <c r="AA431" s="1081"/>
      <c r="AB431" s="1123"/>
      <c r="AC431" s="1123"/>
      <c r="AD431" s="1123"/>
      <c r="AE431" s="1123"/>
      <c r="AF431" s="1081"/>
      <c r="AG431" s="1081"/>
      <c r="AH431" s="1081"/>
      <c r="AI431" s="1081"/>
      <c r="AJ431" s="1081"/>
      <c r="AK431" s="1081"/>
      <c r="AL431" s="1081"/>
      <c r="AM431" s="1081"/>
      <c r="AN431" s="1081"/>
      <c r="AO431" s="1081"/>
      <c r="AP431" s="1081"/>
      <c r="AQ431" s="1081"/>
      <c r="AR431" s="1081"/>
      <c r="AS431" s="1081"/>
      <c r="AT431" s="1081"/>
      <c r="AU431" s="1081"/>
      <c r="AV431" s="1081"/>
      <c r="AW431" s="1081"/>
      <c r="AX431" s="1082"/>
      <c r="AY431" s="1081"/>
      <c r="AZ431" s="1081"/>
      <c r="BA431" s="1081"/>
      <c r="BB431" s="1081"/>
      <c r="BC431" s="1081"/>
      <c r="BD431" s="1081"/>
      <c r="BE431" s="1081"/>
      <c r="BF431" s="1081"/>
      <c r="BG431" s="1081"/>
      <c r="BH431" s="1081"/>
      <c r="BI431" s="1081"/>
      <c r="BJ431" s="1081"/>
      <c r="BK431" s="1081"/>
      <c r="BL431" s="1081"/>
      <c r="BM431" s="1081"/>
      <c r="BN431" s="1081"/>
      <c r="BO431" s="1081"/>
      <c r="BP431" s="1081"/>
      <c r="BQ431" s="1081"/>
      <c r="BR431" s="1081"/>
      <c r="BS431" s="1123"/>
      <c r="BT431" s="1081"/>
      <c r="BU431" s="1081"/>
      <c r="BV431" s="1081"/>
      <c r="BW431" s="1081"/>
      <c r="BX431" s="1081"/>
      <c r="BY431" s="1081"/>
      <c r="BZ431" s="1081"/>
      <c r="CA431" s="1081"/>
      <c r="CB431" s="1081"/>
      <c r="CC431" s="1081"/>
      <c r="CD431" s="1081"/>
      <c r="CE431" s="1081"/>
      <c r="CF431" s="1081"/>
      <c r="CG431" s="1081"/>
      <c r="CH431" s="1081"/>
      <c r="CI431" s="1081"/>
      <c r="CJ431" s="1081"/>
      <c r="CK431" s="1081"/>
      <c r="CL431" s="1081"/>
      <c r="CM431" s="1123"/>
      <c r="CN431" s="1123"/>
    </row>
    <row r="432" spans="2:92" x14ac:dyDescent="0.2">
      <c r="B432" s="1080"/>
      <c r="I432" s="1081"/>
      <c r="J432" s="1081"/>
      <c r="K432" s="1081"/>
      <c r="L432" s="1081"/>
      <c r="M432" s="1081"/>
      <c r="N432" s="1081"/>
      <c r="O432" s="1081"/>
      <c r="P432" s="1081"/>
      <c r="Q432" s="1081"/>
      <c r="R432" s="1081"/>
      <c r="S432" s="1081"/>
      <c r="T432" s="1081"/>
      <c r="U432" s="1081"/>
      <c r="V432" s="1081"/>
      <c r="W432" s="1081"/>
      <c r="X432" s="1081"/>
      <c r="Y432" s="1081"/>
      <c r="Z432" s="1081"/>
      <c r="AA432" s="1081"/>
      <c r="AB432" s="1123"/>
      <c r="AC432" s="1123"/>
      <c r="AD432" s="1123"/>
      <c r="AE432" s="1123"/>
      <c r="AF432" s="1081"/>
      <c r="AG432" s="1081"/>
      <c r="AH432" s="1081"/>
      <c r="AI432" s="1081"/>
      <c r="AJ432" s="1081"/>
      <c r="AK432" s="1081"/>
      <c r="AL432" s="1081"/>
      <c r="AM432" s="1081"/>
      <c r="AN432" s="1081"/>
      <c r="AO432" s="1081"/>
      <c r="AP432" s="1081"/>
      <c r="AQ432" s="1081"/>
      <c r="AR432" s="1081"/>
      <c r="AS432" s="1081"/>
      <c r="AT432" s="1081"/>
      <c r="AU432" s="1081"/>
      <c r="AV432" s="1081"/>
      <c r="AW432" s="1081"/>
      <c r="AX432" s="1082"/>
      <c r="AY432" s="1081"/>
      <c r="AZ432" s="1081"/>
      <c r="BA432" s="1081"/>
      <c r="BB432" s="1081"/>
      <c r="BC432" s="1081"/>
      <c r="BD432" s="1081"/>
      <c r="BE432" s="1081"/>
      <c r="BF432" s="1081"/>
      <c r="BG432" s="1081"/>
      <c r="BH432" s="1081"/>
      <c r="BI432" s="1081"/>
      <c r="BJ432" s="1081"/>
      <c r="BK432" s="1081"/>
      <c r="BL432" s="1081"/>
      <c r="BM432" s="1081"/>
      <c r="BN432" s="1081"/>
      <c r="BO432" s="1081"/>
      <c r="BP432" s="1081"/>
      <c r="BQ432" s="1081"/>
      <c r="BR432" s="1081"/>
      <c r="BS432" s="1123"/>
      <c r="BT432" s="1081"/>
      <c r="BU432" s="1081"/>
      <c r="BV432" s="1081"/>
      <c r="BW432" s="1081"/>
      <c r="BX432" s="1081"/>
      <c r="BY432" s="1081"/>
      <c r="BZ432" s="1081"/>
      <c r="CA432" s="1081"/>
      <c r="CB432" s="1081"/>
      <c r="CC432" s="1081"/>
      <c r="CD432" s="1081"/>
      <c r="CE432" s="1081"/>
      <c r="CF432" s="1081"/>
      <c r="CG432" s="1081"/>
      <c r="CH432" s="1081"/>
      <c r="CI432" s="1081"/>
      <c r="CJ432" s="1081"/>
      <c r="CK432" s="1081"/>
      <c r="CL432" s="1081"/>
      <c r="CM432" s="1123"/>
      <c r="CN432" s="1123"/>
    </row>
    <row r="433" spans="2:92" x14ac:dyDescent="0.2">
      <c r="B433" s="1080"/>
      <c r="I433" s="1081"/>
      <c r="J433" s="1081"/>
      <c r="K433" s="1081"/>
      <c r="L433" s="1081"/>
      <c r="M433" s="1081"/>
      <c r="N433" s="1081"/>
      <c r="O433" s="1081"/>
      <c r="P433" s="1081"/>
      <c r="Q433" s="1081"/>
      <c r="R433" s="1081"/>
      <c r="S433" s="1081"/>
      <c r="T433" s="1081"/>
      <c r="U433" s="1081"/>
      <c r="V433" s="1081"/>
      <c r="W433" s="1081"/>
      <c r="X433" s="1081"/>
      <c r="Y433" s="1081"/>
      <c r="Z433" s="1081"/>
      <c r="AA433" s="1081"/>
      <c r="AB433" s="1123"/>
      <c r="AC433" s="1123"/>
      <c r="AD433" s="1123"/>
      <c r="AE433" s="1123"/>
      <c r="AF433" s="1081"/>
      <c r="AG433" s="1081"/>
      <c r="AH433" s="1081"/>
      <c r="AI433" s="1081"/>
      <c r="AJ433" s="1081"/>
      <c r="AK433" s="1081"/>
      <c r="AL433" s="1081"/>
      <c r="AM433" s="1081"/>
      <c r="AN433" s="1081"/>
      <c r="AO433" s="1081"/>
      <c r="AP433" s="1081"/>
      <c r="AQ433" s="1081"/>
      <c r="AR433" s="1081"/>
      <c r="AS433" s="1081"/>
      <c r="AT433" s="1081"/>
      <c r="AU433" s="1081"/>
      <c r="AV433" s="1081"/>
      <c r="AW433" s="1081"/>
      <c r="AX433" s="1082"/>
      <c r="AY433" s="1081"/>
      <c r="AZ433" s="1081"/>
      <c r="BA433" s="1081"/>
      <c r="BB433" s="1081"/>
      <c r="BC433" s="1081"/>
      <c r="BD433" s="1081"/>
      <c r="BE433" s="1081"/>
      <c r="BF433" s="1081"/>
      <c r="BG433" s="1081"/>
      <c r="BH433" s="1081"/>
      <c r="BI433" s="1081"/>
      <c r="BJ433" s="1081"/>
      <c r="BK433" s="1081"/>
      <c r="BL433" s="1081"/>
      <c r="BM433" s="1081"/>
      <c r="BN433" s="1081"/>
      <c r="BO433" s="1081"/>
      <c r="BP433" s="1081"/>
      <c r="BQ433" s="1081"/>
      <c r="BR433" s="1081"/>
      <c r="BS433" s="1123"/>
      <c r="BT433" s="1081"/>
      <c r="BU433" s="1081"/>
      <c r="BV433" s="1081"/>
      <c r="BW433" s="1081"/>
      <c r="BX433" s="1081"/>
      <c r="BY433" s="1081"/>
      <c r="BZ433" s="1081"/>
      <c r="CA433" s="1081"/>
      <c r="CB433" s="1081"/>
      <c r="CC433" s="1081"/>
      <c r="CD433" s="1081"/>
      <c r="CE433" s="1081"/>
      <c r="CF433" s="1081"/>
      <c r="CG433" s="1081"/>
      <c r="CH433" s="1081"/>
      <c r="CI433" s="1081"/>
      <c r="CJ433" s="1081"/>
      <c r="CK433" s="1081"/>
      <c r="CL433" s="1081"/>
      <c r="CM433" s="1123"/>
      <c r="CN433" s="1123"/>
    </row>
    <row r="434" spans="2:92" x14ac:dyDescent="0.2">
      <c r="B434" s="1080"/>
      <c r="I434" s="1081"/>
      <c r="J434" s="1081"/>
      <c r="K434" s="1081"/>
      <c r="L434" s="1081"/>
      <c r="M434" s="1081"/>
      <c r="N434" s="1081"/>
      <c r="O434" s="1081"/>
      <c r="P434" s="1081"/>
      <c r="Q434" s="1081"/>
      <c r="R434" s="1081"/>
      <c r="S434" s="1081"/>
      <c r="T434" s="1081"/>
      <c r="U434" s="1081"/>
      <c r="V434" s="1081"/>
      <c r="W434" s="1081"/>
      <c r="X434" s="1081"/>
      <c r="Y434" s="1081"/>
      <c r="Z434" s="1081"/>
      <c r="AA434" s="1081"/>
      <c r="AB434" s="1123"/>
      <c r="AC434" s="1123"/>
      <c r="AD434" s="1123"/>
      <c r="AE434" s="1123"/>
      <c r="AF434" s="1081"/>
      <c r="AG434" s="1081"/>
      <c r="AH434" s="1081"/>
      <c r="AI434" s="1081"/>
      <c r="AJ434" s="1081"/>
      <c r="AK434" s="1081"/>
      <c r="AL434" s="1081"/>
      <c r="AM434" s="1081"/>
      <c r="AN434" s="1081"/>
      <c r="AO434" s="1081"/>
      <c r="AP434" s="1081"/>
      <c r="AQ434" s="1081"/>
      <c r="AR434" s="1081"/>
      <c r="AS434" s="1081"/>
      <c r="AT434" s="1081"/>
      <c r="AU434" s="1081"/>
      <c r="AV434" s="1081"/>
      <c r="AW434" s="1081"/>
      <c r="AX434" s="1082"/>
      <c r="AY434" s="1081"/>
      <c r="AZ434" s="1081"/>
      <c r="BA434" s="1081"/>
      <c r="BB434" s="1081"/>
      <c r="BC434" s="1081"/>
      <c r="BD434" s="1081"/>
      <c r="BE434" s="1081"/>
      <c r="BF434" s="1081"/>
      <c r="BG434" s="1081"/>
      <c r="BH434" s="1081"/>
      <c r="BI434" s="1081"/>
      <c r="BJ434" s="1081"/>
      <c r="BK434" s="1081"/>
      <c r="BL434" s="1081"/>
      <c r="BM434" s="1081"/>
      <c r="BN434" s="1081"/>
      <c r="BO434" s="1081"/>
      <c r="BP434" s="1081"/>
      <c r="BQ434" s="1081"/>
      <c r="BR434" s="1081"/>
      <c r="BS434" s="1123"/>
      <c r="BT434" s="1081"/>
      <c r="BU434" s="1081"/>
      <c r="BV434" s="1081"/>
      <c r="BW434" s="1081"/>
      <c r="BX434" s="1081"/>
      <c r="BY434" s="1081"/>
      <c r="BZ434" s="1081"/>
      <c r="CA434" s="1081"/>
      <c r="CB434" s="1081"/>
      <c r="CC434" s="1081"/>
      <c r="CD434" s="1081"/>
      <c r="CE434" s="1081"/>
      <c r="CF434" s="1081"/>
      <c r="CG434" s="1081"/>
      <c r="CH434" s="1081"/>
      <c r="CI434" s="1081"/>
      <c r="CJ434" s="1081"/>
      <c r="CK434" s="1081"/>
      <c r="CL434" s="1081"/>
      <c r="CM434" s="1123"/>
      <c r="CN434" s="1123"/>
    </row>
    <row r="435" spans="2:92" x14ac:dyDescent="0.2">
      <c r="B435" s="1080"/>
      <c r="I435" s="1081"/>
      <c r="J435" s="1081"/>
      <c r="K435" s="1081"/>
      <c r="L435" s="1081"/>
      <c r="M435" s="1081"/>
      <c r="N435" s="1081"/>
      <c r="O435" s="1081"/>
      <c r="P435" s="1081"/>
      <c r="Q435" s="1081"/>
      <c r="R435" s="1081"/>
      <c r="S435" s="1081"/>
      <c r="T435" s="1081"/>
      <c r="U435" s="1081"/>
      <c r="V435" s="1081"/>
      <c r="W435" s="1081"/>
      <c r="X435" s="1081"/>
      <c r="Y435" s="1081"/>
      <c r="Z435" s="1081"/>
      <c r="AA435" s="1081"/>
      <c r="AB435" s="1123"/>
      <c r="AC435" s="1123"/>
      <c r="AD435" s="1123"/>
      <c r="AE435" s="1123"/>
      <c r="AF435" s="1081"/>
      <c r="AG435" s="1081"/>
      <c r="AH435" s="1081"/>
      <c r="AI435" s="1081"/>
      <c r="AJ435" s="1081"/>
      <c r="AK435" s="1081"/>
      <c r="AL435" s="1081"/>
      <c r="AM435" s="1081"/>
      <c r="AN435" s="1081"/>
      <c r="AO435" s="1081"/>
      <c r="AP435" s="1081"/>
      <c r="AQ435" s="1081"/>
      <c r="AR435" s="1081"/>
      <c r="AS435" s="1081"/>
      <c r="AT435" s="1081"/>
      <c r="AU435" s="1081"/>
      <c r="AV435" s="1081"/>
      <c r="AW435" s="1081"/>
      <c r="AX435" s="1082"/>
      <c r="AY435" s="1081"/>
      <c r="AZ435" s="1081"/>
      <c r="BA435" s="1081"/>
      <c r="BB435" s="1081"/>
      <c r="BC435" s="1081"/>
      <c r="BD435" s="1081"/>
      <c r="BE435" s="1081"/>
      <c r="BF435" s="1081"/>
      <c r="BG435" s="1081"/>
      <c r="BH435" s="1081"/>
      <c r="BI435" s="1081"/>
      <c r="BJ435" s="1081"/>
      <c r="BK435" s="1081"/>
      <c r="BL435" s="1081"/>
      <c r="BM435" s="1081"/>
      <c r="BN435" s="1081"/>
      <c r="BO435" s="1081"/>
      <c r="BP435" s="1081"/>
      <c r="BQ435" s="1081"/>
      <c r="BR435" s="1081"/>
      <c r="BS435" s="1123"/>
      <c r="BT435" s="1081"/>
      <c r="BU435" s="1081"/>
      <c r="BV435" s="1081"/>
      <c r="BW435" s="1081"/>
      <c r="BX435" s="1081"/>
      <c r="BY435" s="1081"/>
      <c r="BZ435" s="1081"/>
      <c r="CA435" s="1081"/>
      <c r="CB435" s="1081"/>
      <c r="CC435" s="1081"/>
      <c r="CD435" s="1081"/>
      <c r="CE435" s="1081"/>
      <c r="CF435" s="1081"/>
      <c r="CG435" s="1081"/>
      <c r="CH435" s="1081"/>
      <c r="CI435" s="1081"/>
      <c r="CJ435" s="1081"/>
      <c r="CK435" s="1081"/>
      <c r="CL435" s="1081"/>
      <c r="CM435" s="1123"/>
      <c r="CN435" s="1123"/>
    </row>
    <row r="436" spans="2:92" x14ac:dyDescent="0.2">
      <c r="B436" s="1080"/>
      <c r="I436" s="1081"/>
      <c r="J436" s="1081"/>
      <c r="K436" s="1081"/>
      <c r="L436" s="1081"/>
      <c r="M436" s="1081"/>
      <c r="N436" s="1081"/>
      <c r="O436" s="1081"/>
      <c r="P436" s="1081"/>
      <c r="Q436" s="1081"/>
      <c r="R436" s="1081"/>
      <c r="S436" s="1081"/>
      <c r="T436" s="1081"/>
      <c r="U436" s="1081"/>
      <c r="V436" s="1081"/>
      <c r="W436" s="1081"/>
      <c r="X436" s="1081"/>
      <c r="Y436" s="1081"/>
      <c r="Z436" s="1081"/>
      <c r="AA436" s="1081"/>
      <c r="AB436" s="1123"/>
      <c r="AC436" s="1123"/>
      <c r="AD436" s="1123"/>
      <c r="AE436" s="1123"/>
      <c r="AF436" s="1081"/>
      <c r="AG436" s="1081"/>
      <c r="AH436" s="1081"/>
      <c r="AI436" s="1081"/>
      <c r="AJ436" s="1081"/>
      <c r="AK436" s="1081"/>
      <c r="AL436" s="1081"/>
      <c r="AM436" s="1081"/>
      <c r="AN436" s="1081"/>
      <c r="AO436" s="1081"/>
      <c r="AP436" s="1081"/>
      <c r="AQ436" s="1081"/>
      <c r="AR436" s="1081"/>
      <c r="AS436" s="1081"/>
      <c r="AT436" s="1081"/>
      <c r="AU436" s="1081"/>
      <c r="AV436" s="1081"/>
      <c r="AW436" s="1081"/>
      <c r="AX436" s="1082"/>
      <c r="AY436" s="1081"/>
      <c r="AZ436" s="1081"/>
      <c r="BA436" s="1081"/>
      <c r="BB436" s="1081"/>
      <c r="BC436" s="1081"/>
      <c r="BD436" s="1081"/>
      <c r="BE436" s="1081"/>
      <c r="BF436" s="1081"/>
      <c r="BG436" s="1081"/>
      <c r="BH436" s="1081"/>
      <c r="BI436" s="1081"/>
      <c r="BJ436" s="1081"/>
      <c r="BK436" s="1081"/>
      <c r="BL436" s="1081"/>
      <c r="BM436" s="1081"/>
      <c r="BN436" s="1081"/>
      <c r="BO436" s="1081"/>
      <c r="BP436" s="1081"/>
      <c r="BQ436" s="1081"/>
      <c r="BR436" s="1081"/>
      <c r="BS436" s="1123"/>
      <c r="BT436" s="1081"/>
      <c r="BU436" s="1081"/>
      <c r="BV436" s="1081"/>
      <c r="BW436" s="1081"/>
      <c r="BX436" s="1081"/>
      <c r="BY436" s="1081"/>
      <c r="BZ436" s="1081"/>
      <c r="CA436" s="1081"/>
      <c r="CB436" s="1081"/>
      <c r="CC436" s="1081"/>
      <c r="CD436" s="1081"/>
      <c r="CE436" s="1081"/>
      <c r="CF436" s="1081"/>
      <c r="CG436" s="1081"/>
      <c r="CH436" s="1081"/>
      <c r="CI436" s="1081"/>
      <c r="CJ436" s="1081"/>
      <c r="CK436" s="1081"/>
      <c r="CL436" s="1081"/>
      <c r="CM436" s="1123"/>
      <c r="CN436" s="1123"/>
    </row>
    <row r="437" spans="2:92" x14ac:dyDescent="0.2">
      <c r="B437" s="1080"/>
      <c r="I437" s="1081"/>
      <c r="J437" s="1081"/>
      <c r="K437" s="1081"/>
      <c r="L437" s="1081"/>
      <c r="M437" s="1081"/>
      <c r="N437" s="1081"/>
      <c r="O437" s="1081"/>
      <c r="P437" s="1081"/>
      <c r="Q437" s="1081"/>
      <c r="R437" s="1081"/>
      <c r="S437" s="1081"/>
      <c r="T437" s="1081"/>
      <c r="U437" s="1081"/>
      <c r="V437" s="1081"/>
      <c r="W437" s="1081"/>
      <c r="X437" s="1081"/>
      <c r="Y437" s="1081"/>
      <c r="Z437" s="1081"/>
      <c r="AA437" s="1081"/>
      <c r="AB437" s="1123"/>
      <c r="AC437" s="1123"/>
      <c r="AD437" s="1123"/>
      <c r="AE437" s="1123"/>
      <c r="AF437" s="1081"/>
      <c r="AG437" s="1081"/>
      <c r="AH437" s="1081"/>
      <c r="AI437" s="1081"/>
      <c r="AJ437" s="1081"/>
      <c r="AK437" s="1081"/>
      <c r="AL437" s="1081"/>
      <c r="AM437" s="1081"/>
      <c r="AN437" s="1081"/>
      <c r="AO437" s="1081"/>
      <c r="AP437" s="1081"/>
      <c r="AQ437" s="1081"/>
      <c r="AR437" s="1081"/>
      <c r="AS437" s="1081"/>
      <c r="AT437" s="1081"/>
      <c r="AU437" s="1081"/>
      <c r="AV437" s="1081"/>
      <c r="AW437" s="1081"/>
      <c r="AX437" s="1082"/>
      <c r="AY437" s="1081"/>
      <c r="AZ437" s="1081"/>
      <c r="BA437" s="1081"/>
      <c r="BB437" s="1081"/>
      <c r="BC437" s="1081"/>
      <c r="BD437" s="1081"/>
      <c r="BE437" s="1081"/>
      <c r="BF437" s="1081"/>
      <c r="BG437" s="1081"/>
      <c r="BH437" s="1081"/>
      <c r="BI437" s="1081"/>
      <c r="BJ437" s="1081"/>
      <c r="BK437" s="1081"/>
      <c r="BL437" s="1081"/>
      <c r="BM437" s="1081"/>
      <c r="BN437" s="1081"/>
      <c r="BO437" s="1081"/>
      <c r="BP437" s="1081"/>
      <c r="BQ437" s="1081"/>
      <c r="BR437" s="1081"/>
      <c r="BS437" s="1123"/>
      <c r="BT437" s="1081"/>
      <c r="BU437" s="1081"/>
      <c r="BV437" s="1081"/>
      <c r="BW437" s="1081"/>
      <c r="BX437" s="1081"/>
      <c r="BY437" s="1081"/>
      <c r="BZ437" s="1081"/>
      <c r="CA437" s="1081"/>
      <c r="CB437" s="1081"/>
      <c r="CC437" s="1081"/>
      <c r="CD437" s="1081"/>
      <c r="CE437" s="1081"/>
      <c r="CF437" s="1081"/>
      <c r="CG437" s="1081"/>
      <c r="CH437" s="1081"/>
      <c r="CI437" s="1081"/>
      <c r="CJ437" s="1081"/>
      <c r="CK437" s="1081"/>
      <c r="CL437" s="1081"/>
      <c r="CM437" s="1123"/>
      <c r="CN437" s="1123"/>
    </row>
    <row r="438" spans="2:92" x14ac:dyDescent="0.2">
      <c r="B438" s="1080"/>
      <c r="I438" s="1081"/>
      <c r="J438" s="1081"/>
      <c r="K438" s="1081"/>
      <c r="L438" s="1081"/>
      <c r="M438" s="1081"/>
      <c r="N438" s="1081"/>
      <c r="O438" s="1081"/>
      <c r="P438" s="1081"/>
      <c r="Q438" s="1081"/>
      <c r="R438" s="1081"/>
      <c r="S438" s="1081"/>
      <c r="T438" s="1081"/>
      <c r="U438" s="1081"/>
      <c r="V438" s="1081"/>
      <c r="W438" s="1081"/>
      <c r="X438" s="1081"/>
      <c r="Y438" s="1081"/>
      <c r="Z438" s="1081"/>
      <c r="AA438" s="1081"/>
      <c r="AB438" s="1123"/>
      <c r="AC438" s="1123"/>
      <c r="AD438" s="1123"/>
      <c r="AE438" s="1123"/>
      <c r="AF438" s="1081"/>
      <c r="AG438" s="1081"/>
      <c r="AH438" s="1081"/>
      <c r="AI438" s="1081"/>
      <c r="AJ438" s="1081"/>
      <c r="AK438" s="1081"/>
      <c r="AL438" s="1081"/>
      <c r="AM438" s="1081"/>
      <c r="AN438" s="1081"/>
      <c r="AO438" s="1081"/>
      <c r="AP438" s="1081"/>
      <c r="AQ438" s="1081"/>
      <c r="AR438" s="1081"/>
      <c r="AS438" s="1081"/>
      <c r="AT438" s="1081"/>
      <c r="AU438" s="1081"/>
      <c r="AV438" s="1081"/>
      <c r="AW438" s="1081"/>
      <c r="AX438" s="1082"/>
      <c r="AY438" s="1081"/>
      <c r="AZ438" s="1081"/>
      <c r="BA438" s="1081"/>
      <c r="BB438" s="1081"/>
      <c r="BC438" s="1081"/>
      <c r="BD438" s="1081"/>
      <c r="BE438" s="1081"/>
      <c r="BF438" s="1081"/>
      <c r="BG438" s="1081"/>
      <c r="BH438" s="1081"/>
      <c r="BI438" s="1081"/>
      <c r="BJ438" s="1081"/>
      <c r="BK438" s="1081"/>
      <c r="BL438" s="1081"/>
      <c r="BM438" s="1081"/>
      <c r="BN438" s="1081"/>
      <c r="BO438" s="1081"/>
      <c r="BP438" s="1081"/>
      <c r="BQ438" s="1081"/>
      <c r="BR438" s="1081"/>
      <c r="BS438" s="1123"/>
      <c r="BT438" s="1081"/>
      <c r="BU438" s="1081"/>
      <c r="BV438" s="1081"/>
      <c r="BW438" s="1081"/>
      <c r="BX438" s="1081"/>
      <c r="BY438" s="1081"/>
      <c r="BZ438" s="1081"/>
      <c r="CA438" s="1081"/>
      <c r="CB438" s="1081"/>
      <c r="CC438" s="1081"/>
      <c r="CD438" s="1081"/>
      <c r="CE438" s="1081"/>
      <c r="CF438" s="1081"/>
      <c r="CG438" s="1081"/>
      <c r="CH438" s="1081"/>
      <c r="CI438" s="1081"/>
      <c r="CJ438" s="1081"/>
      <c r="CK438" s="1081"/>
      <c r="CL438" s="1081"/>
      <c r="CM438" s="1123"/>
      <c r="CN438" s="1123"/>
    </row>
    <row r="439" spans="2:92" x14ac:dyDescent="0.2">
      <c r="B439" s="1080"/>
      <c r="I439" s="1081"/>
      <c r="J439" s="1081"/>
      <c r="K439" s="1081"/>
      <c r="L439" s="1081"/>
      <c r="M439" s="1081"/>
      <c r="N439" s="1081"/>
      <c r="O439" s="1081"/>
      <c r="P439" s="1081"/>
      <c r="Q439" s="1081"/>
      <c r="R439" s="1081"/>
      <c r="S439" s="1081"/>
      <c r="T439" s="1081"/>
      <c r="U439" s="1081"/>
      <c r="V439" s="1081"/>
      <c r="W439" s="1081"/>
      <c r="X439" s="1081"/>
      <c r="Y439" s="1081"/>
      <c r="Z439" s="1081"/>
      <c r="AA439" s="1081"/>
      <c r="AB439" s="1123"/>
      <c r="AC439" s="1123"/>
      <c r="AD439" s="1123"/>
      <c r="AE439" s="1123"/>
      <c r="AF439" s="1081"/>
      <c r="AG439" s="1081"/>
      <c r="AH439" s="1081"/>
      <c r="AI439" s="1081"/>
      <c r="AJ439" s="1081"/>
      <c r="AK439" s="1081"/>
      <c r="AL439" s="1081"/>
      <c r="AM439" s="1081"/>
      <c r="AN439" s="1081"/>
      <c r="AO439" s="1081"/>
      <c r="AP439" s="1081"/>
      <c r="AQ439" s="1081"/>
      <c r="AR439" s="1081"/>
      <c r="AS439" s="1081"/>
      <c r="AT439" s="1081"/>
      <c r="AU439" s="1081"/>
      <c r="AV439" s="1081"/>
      <c r="AW439" s="1081"/>
      <c r="AX439" s="1082"/>
      <c r="AY439" s="1081"/>
      <c r="AZ439" s="1081"/>
      <c r="BA439" s="1081"/>
      <c r="BB439" s="1081"/>
      <c r="BC439" s="1081"/>
      <c r="BD439" s="1081"/>
      <c r="BE439" s="1081"/>
      <c r="BF439" s="1081"/>
      <c r="BG439" s="1081"/>
      <c r="BH439" s="1081"/>
      <c r="BI439" s="1081"/>
      <c r="BJ439" s="1081"/>
      <c r="BK439" s="1081"/>
      <c r="BL439" s="1081"/>
      <c r="BM439" s="1081"/>
      <c r="BN439" s="1081"/>
      <c r="BO439" s="1081"/>
      <c r="BP439" s="1081"/>
      <c r="BQ439" s="1081"/>
      <c r="BR439" s="1081"/>
      <c r="BS439" s="1123"/>
      <c r="BT439" s="1081"/>
      <c r="BU439" s="1081"/>
      <c r="BV439" s="1081"/>
      <c r="BW439" s="1081"/>
      <c r="BX439" s="1081"/>
      <c r="BY439" s="1081"/>
      <c r="BZ439" s="1081"/>
      <c r="CA439" s="1081"/>
      <c r="CB439" s="1081"/>
      <c r="CC439" s="1081"/>
      <c r="CD439" s="1081"/>
      <c r="CE439" s="1081"/>
      <c r="CF439" s="1081"/>
      <c r="CG439" s="1081"/>
      <c r="CH439" s="1081"/>
      <c r="CI439" s="1081"/>
      <c r="CJ439" s="1081"/>
      <c r="CK439" s="1081"/>
      <c r="CL439" s="1081"/>
      <c r="CM439" s="1123"/>
      <c r="CN439" s="1123"/>
    </row>
    <row r="440" spans="2:92" x14ac:dyDescent="0.2">
      <c r="B440" s="1080"/>
      <c r="I440" s="1081"/>
      <c r="J440" s="1081"/>
      <c r="K440" s="1081"/>
      <c r="L440" s="1081"/>
      <c r="M440" s="1081"/>
      <c r="N440" s="1081"/>
      <c r="O440" s="1081"/>
      <c r="P440" s="1081"/>
      <c r="Q440" s="1081"/>
      <c r="R440" s="1081"/>
      <c r="S440" s="1081"/>
      <c r="T440" s="1081"/>
      <c r="U440" s="1081"/>
      <c r="V440" s="1081"/>
      <c r="W440" s="1081"/>
      <c r="X440" s="1081"/>
      <c r="Y440" s="1081"/>
      <c r="Z440" s="1081"/>
      <c r="AA440" s="1081"/>
      <c r="AB440" s="1123"/>
      <c r="AC440" s="1123"/>
      <c r="AD440" s="1123"/>
      <c r="AE440" s="1123"/>
      <c r="AF440" s="1081"/>
      <c r="AG440" s="1081"/>
      <c r="AH440" s="1081"/>
      <c r="AI440" s="1081"/>
      <c r="AJ440" s="1081"/>
      <c r="AK440" s="1081"/>
      <c r="AL440" s="1081"/>
      <c r="AM440" s="1081"/>
      <c r="AN440" s="1081"/>
      <c r="AO440" s="1081"/>
      <c r="AP440" s="1081"/>
      <c r="AQ440" s="1081"/>
      <c r="AR440" s="1081"/>
      <c r="AS440" s="1081"/>
      <c r="AT440" s="1081"/>
      <c r="AU440" s="1081"/>
      <c r="AV440" s="1081"/>
      <c r="AW440" s="1081"/>
      <c r="AX440" s="1082"/>
      <c r="AY440" s="1081"/>
      <c r="AZ440" s="1081"/>
      <c r="BA440" s="1081"/>
      <c r="BB440" s="1081"/>
      <c r="BC440" s="1081"/>
      <c r="BD440" s="1081"/>
      <c r="BE440" s="1081"/>
      <c r="BF440" s="1081"/>
      <c r="BG440" s="1081"/>
      <c r="BH440" s="1081"/>
      <c r="BI440" s="1081"/>
      <c r="BJ440" s="1081"/>
      <c r="BK440" s="1081"/>
      <c r="BL440" s="1081"/>
      <c r="BM440" s="1081"/>
      <c r="BN440" s="1081"/>
      <c r="BO440" s="1081"/>
      <c r="BP440" s="1081"/>
      <c r="BQ440" s="1081"/>
      <c r="BR440" s="1081"/>
      <c r="BS440" s="1123"/>
      <c r="BT440" s="1081"/>
      <c r="BU440" s="1081"/>
      <c r="BV440" s="1081"/>
      <c r="BW440" s="1081"/>
      <c r="BX440" s="1081"/>
      <c r="BY440" s="1081"/>
      <c r="BZ440" s="1081"/>
      <c r="CA440" s="1081"/>
      <c r="CB440" s="1081"/>
      <c r="CC440" s="1081"/>
      <c r="CD440" s="1081"/>
      <c r="CE440" s="1081"/>
      <c r="CF440" s="1081"/>
      <c r="CG440" s="1081"/>
      <c r="CH440" s="1081"/>
      <c r="CI440" s="1081"/>
      <c r="CJ440" s="1081"/>
      <c r="CK440" s="1081"/>
      <c r="CL440" s="1081"/>
      <c r="CM440" s="1123"/>
      <c r="CN440" s="1123"/>
    </row>
    <row r="441" spans="2:92" x14ac:dyDescent="0.2">
      <c r="B441" s="1080"/>
      <c r="I441" s="1081"/>
      <c r="J441" s="1081"/>
      <c r="K441" s="1081"/>
      <c r="L441" s="1081"/>
      <c r="M441" s="1081"/>
      <c r="N441" s="1081"/>
      <c r="O441" s="1081"/>
      <c r="P441" s="1081"/>
      <c r="Q441" s="1081"/>
      <c r="R441" s="1081"/>
      <c r="S441" s="1081"/>
      <c r="T441" s="1081"/>
      <c r="U441" s="1081"/>
      <c r="V441" s="1081"/>
      <c r="W441" s="1081"/>
      <c r="X441" s="1081"/>
      <c r="Y441" s="1081"/>
      <c r="Z441" s="1081"/>
      <c r="AA441" s="1081"/>
      <c r="AB441" s="1123"/>
      <c r="AC441" s="1123"/>
      <c r="AD441" s="1123"/>
      <c r="AE441" s="1123"/>
      <c r="AF441" s="1081"/>
      <c r="AG441" s="1081"/>
      <c r="AH441" s="1081"/>
      <c r="AI441" s="1081"/>
      <c r="AJ441" s="1081"/>
      <c r="AK441" s="1081"/>
      <c r="AL441" s="1081"/>
      <c r="AM441" s="1081"/>
      <c r="AN441" s="1081"/>
      <c r="AO441" s="1081"/>
      <c r="AP441" s="1081"/>
      <c r="AQ441" s="1081"/>
      <c r="AR441" s="1081"/>
      <c r="AS441" s="1081"/>
      <c r="AT441" s="1081"/>
      <c r="AU441" s="1081"/>
      <c r="AV441" s="1081"/>
      <c r="AW441" s="1081"/>
      <c r="AX441" s="1082"/>
      <c r="AY441" s="1081"/>
      <c r="AZ441" s="1081"/>
      <c r="BA441" s="1081"/>
      <c r="BB441" s="1081"/>
      <c r="BC441" s="1081"/>
      <c r="BD441" s="1081"/>
      <c r="BE441" s="1081"/>
      <c r="BF441" s="1081"/>
      <c r="BG441" s="1081"/>
      <c r="BH441" s="1081"/>
      <c r="BI441" s="1081"/>
      <c r="BJ441" s="1081"/>
      <c r="BK441" s="1081"/>
      <c r="BL441" s="1081"/>
      <c r="BM441" s="1081"/>
      <c r="BN441" s="1081"/>
      <c r="BO441" s="1081"/>
      <c r="BP441" s="1081"/>
      <c r="BQ441" s="1081"/>
      <c r="BR441" s="1081"/>
      <c r="BS441" s="1123"/>
      <c r="BT441" s="1081"/>
      <c r="BU441" s="1081"/>
      <c r="BV441" s="1081"/>
      <c r="BW441" s="1081"/>
      <c r="BX441" s="1081"/>
      <c r="BY441" s="1081"/>
      <c r="BZ441" s="1081"/>
      <c r="CA441" s="1081"/>
      <c r="CB441" s="1081"/>
      <c r="CC441" s="1081"/>
      <c r="CD441" s="1081"/>
      <c r="CE441" s="1081"/>
      <c r="CF441" s="1081"/>
      <c r="CG441" s="1081"/>
      <c r="CH441" s="1081"/>
      <c r="CI441" s="1081"/>
      <c r="CJ441" s="1081"/>
      <c r="CK441" s="1081"/>
      <c r="CL441" s="1081"/>
      <c r="CM441" s="1123"/>
      <c r="CN441" s="1123"/>
    </row>
    <row r="442" spans="2:92" x14ac:dyDescent="0.2">
      <c r="B442" s="1080"/>
      <c r="I442" s="1081"/>
      <c r="J442" s="1081"/>
      <c r="K442" s="1081"/>
      <c r="L442" s="1081"/>
      <c r="M442" s="1081"/>
      <c r="N442" s="1081"/>
      <c r="O442" s="1081"/>
      <c r="P442" s="1081"/>
      <c r="Q442" s="1081"/>
      <c r="R442" s="1081"/>
      <c r="S442" s="1081"/>
      <c r="T442" s="1081"/>
      <c r="U442" s="1081"/>
      <c r="V442" s="1081"/>
      <c r="W442" s="1081"/>
      <c r="X442" s="1081"/>
      <c r="Y442" s="1081"/>
      <c r="Z442" s="1081"/>
      <c r="AA442" s="1081"/>
      <c r="AB442" s="1123"/>
      <c r="AC442" s="1123"/>
      <c r="AD442" s="1123"/>
      <c r="AE442" s="1123"/>
      <c r="AF442" s="1081"/>
      <c r="AG442" s="1081"/>
      <c r="AH442" s="1081"/>
      <c r="AI442" s="1081"/>
      <c r="AJ442" s="1081"/>
      <c r="AK442" s="1081"/>
      <c r="AL442" s="1081"/>
      <c r="AM442" s="1081"/>
      <c r="AN442" s="1081"/>
      <c r="AO442" s="1081"/>
      <c r="AP442" s="1081"/>
      <c r="AQ442" s="1081"/>
      <c r="AR442" s="1081"/>
      <c r="AS442" s="1081"/>
      <c r="AT442" s="1081"/>
      <c r="AU442" s="1081"/>
      <c r="AV442" s="1081"/>
      <c r="AW442" s="1081"/>
      <c r="AX442" s="1082"/>
      <c r="AY442" s="1081"/>
      <c r="AZ442" s="1081"/>
      <c r="BA442" s="1081"/>
      <c r="BB442" s="1081"/>
      <c r="BC442" s="1081"/>
      <c r="BD442" s="1081"/>
      <c r="BE442" s="1081"/>
      <c r="BF442" s="1081"/>
      <c r="BG442" s="1081"/>
      <c r="BH442" s="1081"/>
      <c r="BI442" s="1081"/>
      <c r="BJ442" s="1081"/>
      <c r="BK442" s="1081"/>
      <c r="BL442" s="1081"/>
      <c r="BM442" s="1081"/>
      <c r="BN442" s="1081"/>
      <c r="BO442" s="1081"/>
      <c r="BP442" s="1081"/>
      <c r="BQ442" s="1081"/>
      <c r="BR442" s="1081"/>
      <c r="BS442" s="1123"/>
      <c r="BT442" s="1081"/>
      <c r="BU442" s="1081"/>
      <c r="BV442" s="1081"/>
      <c r="BW442" s="1081"/>
      <c r="BX442" s="1081"/>
      <c r="BY442" s="1081"/>
      <c r="BZ442" s="1081"/>
      <c r="CA442" s="1081"/>
      <c r="CB442" s="1081"/>
      <c r="CC442" s="1081"/>
      <c r="CD442" s="1081"/>
      <c r="CE442" s="1081"/>
      <c r="CF442" s="1081"/>
      <c r="CG442" s="1081"/>
      <c r="CH442" s="1081"/>
      <c r="CI442" s="1081"/>
      <c r="CJ442" s="1081"/>
      <c r="CK442" s="1081"/>
      <c r="CL442" s="1081"/>
      <c r="CM442" s="1123"/>
      <c r="CN442" s="1123"/>
    </row>
    <row r="443" spans="2:92" x14ac:dyDescent="0.2">
      <c r="B443" s="1080"/>
      <c r="I443" s="1081"/>
      <c r="J443" s="1081"/>
      <c r="K443" s="1081"/>
      <c r="L443" s="1081"/>
      <c r="M443" s="1081"/>
      <c r="N443" s="1081"/>
      <c r="O443" s="1081"/>
      <c r="P443" s="1081"/>
      <c r="Q443" s="1081"/>
      <c r="R443" s="1081"/>
      <c r="S443" s="1081"/>
      <c r="T443" s="1081"/>
      <c r="U443" s="1081"/>
      <c r="V443" s="1081"/>
      <c r="W443" s="1081"/>
      <c r="X443" s="1081"/>
      <c r="Y443" s="1081"/>
      <c r="Z443" s="1081"/>
      <c r="AA443" s="1081"/>
      <c r="AB443" s="1123"/>
      <c r="AC443" s="1123"/>
      <c r="AD443" s="1123"/>
      <c r="AE443" s="1123"/>
      <c r="AF443" s="1081"/>
      <c r="AG443" s="1081"/>
      <c r="AH443" s="1081"/>
      <c r="AI443" s="1081"/>
      <c r="AJ443" s="1081"/>
      <c r="AK443" s="1081"/>
      <c r="AL443" s="1081"/>
      <c r="AM443" s="1081"/>
      <c r="AN443" s="1081"/>
      <c r="AO443" s="1081"/>
      <c r="AP443" s="1081"/>
      <c r="AQ443" s="1081"/>
      <c r="AR443" s="1081"/>
      <c r="AS443" s="1081"/>
      <c r="AT443" s="1081"/>
      <c r="AU443" s="1081"/>
      <c r="AV443" s="1081"/>
      <c r="AW443" s="1081"/>
      <c r="AX443" s="1082"/>
      <c r="AY443" s="1081"/>
      <c r="AZ443" s="1081"/>
      <c r="BA443" s="1081"/>
      <c r="BB443" s="1081"/>
      <c r="BC443" s="1081"/>
      <c r="BD443" s="1081"/>
      <c r="BE443" s="1081"/>
      <c r="BF443" s="1081"/>
      <c r="BG443" s="1081"/>
      <c r="BH443" s="1081"/>
      <c r="BI443" s="1081"/>
      <c r="BJ443" s="1081"/>
      <c r="BK443" s="1081"/>
      <c r="BL443" s="1081"/>
      <c r="BM443" s="1081"/>
      <c r="BN443" s="1081"/>
      <c r="BO443" s="1081"/>
      <c r="BP443" s="1081"/>
      <c r="BQ443" s="1081"/>
      <c r="BR443" s="1081"/>
      <c r="BS443" s="1123"/>
      <c r="BT443" s="1081"/>
      <c r="BU443" s="1081"/>
      <c r="BV443" s="1081"/>
      <c r="BW443" s="1081"/>
      <c r="BX443" s="1081"/>
      <c r="BY443" s="1081"/>
      <c r="BZ443" s="1081"/>
      <c r="CA443" s="1081"/>
      <c r="CB443" s="1081"/>
      <c r="CC443" s="1081"/>
      <c r="CD443" s="1081"/>
      <c r="CE443" s="1081"/>
      <c r="CF443" s="1081"/>
      <c r="CG443" s="1081"/>
      <c r="CH443" s="1081"/>
      <c r="CI443" s="1081"/>
      <c r="CJ443" s="1081"/>
      <c r="CK443" s="1081"/>
      <c r="CL443" s="1081"/>
      <c r="CM443" s="1123"/>
      <c r="CN443" s="1123"/>
    </row>
    <row r="444" spans="2:92" x14ac:dyDescent="0.2">
      <c r="B444" s="1080"/>
      <c r="I444" s="1081"/>
      <c r="J444" s="1081"/>
      <c r="K444" s="1081"/>
      <c r="L444" s="1081"/>
      <c r="M444" s="1081"/>
      <c r="N444" s="1081"/>
      <c r="O444" s="1081"/>
      <c r="P444" s="1081"/>
      <c r="Q444" s="1081"/>
      <c r="R444" s="1081"/>
      <c r="S444" s="1081"/>
      <c r="T444" s="1081"/>
      <c r="U444" s="1081"/>
      <c r="V444" s="1081"/>
      <c r="W444" s="1081"/>
      <c r="X444" s="1081"/>
      <c r="Y444" s="1081"/>
      <c r="Z444" s="1081"/>
      <c r="AA444" s="1081"/>
      <c r="AB444" s="1123"/>
      <c r="AC444" s="1123"/>
      <c r="AD444" s="1123"/>
      <c r="AE444" s="1123"/>
      <c r="AF444" s="1081"/>
      <c r="AG444" s="1081"/>
      <c r="AH444" s="1081"/>
      <c r="AI444" s="1081"/>
      <c r="AJ444" s="1081"/>
      <c r="AK444" s="1081"/>
      <c r="AL444" s="1081"/>
      <c r="AM444" s="1081"/>
      <c r="AN444" s="1081"/>
      <c r="AO444" s="1081"/>
      <c r="AP444" s="1081"/>
      <c r="AQ444" s="1081"/>
      <c r="AR444" s="1081"/>
      <c r="AS444" s="1081"/>
      <c r="AT444" s="1081"/>
      <c r="AU444" s="1081"/>
      <c r="AV444" s="1081"/>
      <c r="AW444" s="1081"/>
      <c r="AX444" s="1082"/>
      <c r="AY444" s="1081"/>
      <c r="AZ444" s="1081"/>
      <c r="BA444" s="1081"/>
      <c r="BB444" s="1081"/>
      <c r="BC444" s="1081"/>
      <c r="BD444" s="1081"/>
      <c r="BE444" s="1081"/>
      <c r="BF444" s="1081"/>
      <c r="BG444" s="1081"/>
      <c r="BH444" s="1081"/>
      <c r="BI444" s="1081"/>
      <c r="BJ444" s="1081"/>
      <c r="BK444" s="1081"/>
      <c r="BL444" s="1081"/>
      <c r="BM444" s="1081"/>
      <c r="BN444" s="1081"/>
      <c r="BO444" s="1081"/>
      <c r="BP444" s="1081"/>
      <c r="BQ444" s="1081"/>
      <c r="BR444" s="1081"/>
      <c r="BS444" s="1123"/>
      <c r="BT444" s="1081"/>
      <c r="BU444" s="1081"/>
      <c r="BV444" s="1081"/>
      <c r="BW444" s="1081"/>
      <c r="BX444" s="1081"/>
      <c r="BY444" s="1081"/>
      <c r="BZ444" s="1081"/>
      <c r="CA444" s="1081"/>
      <c r="CB444" s="1081"/>
      <c r="CC444" s="1081"/>
      <c r="CD444" s="1081"/>
      <c r="CE444" s="1081"/>
      <c r="CF444" s="1081"/>
      <c r="CG444" s="1081"/>
      <c r="CH444" s="1081"/>
      <c r="CI444" s="1081"/>
      <c r="CJ444" s="1081"/>
      <c r="CK444" s="1081"/>
      <c r="CL444" s="1081"/>
      <c r="CM444" s="1123"/>
      <c r="CN444" s="1123"/>
    </row>
    <row r="445" spans="2:92" x14ac:dyDescent="0.2">
      <c r="B445" s="1080"/>
      <c r="I445" s="1081"/>
      <c r="J445" s="1081"/>
      <c r="K445" s="1081"/>
      <c r="L445" s="1081"/>
      <c r="M445" s="1081"/>
      <c r="N445" s="1081"/>
      <c r="O445" s="1081"/>
      <c r="P445" s="1081"/>
      <c r="Q445" s="1081"/>
      <c r="R445" s="1081"/>
      <c r="S445" s="1081"/>
      <c r="T445" s="1081"/>
      <c r="U445" s="1081"/>
      <c r="V445" s="1081"/>
      <c r="W445" s="1081"/>
      <c r="X445" s="1081"/>
      <c r="Y445" s="1081"/>
      <c r="Z445" s="1081"/>
      <c r="AA445" s="1081"/>
      <c r="AB445" s="1123"/>
      <c r="AC445" s="1123"/>
      <c r="AD445" s="1123"/>
      <c r="AE445" s="1123"/>
      <c r="AF445" s="1081"/>
      <c r="AG445" s="1081"/>
      <c r="AH445" s="1081"/>
      <c r="AI445" s="1081"/>
      <c r="AJ445" s="1081"/>
      <c r="AK445" s="1081"/>
      <c r="AL445" s="1081"/>
      <c r="AM445" s="1081"/>
      <c r="AN445" s="1081"/>
      <c r="AO445" s="1081"/>
      <c r="AP445" s="1081"/>
      <c r="AQ445" s="1081"/>
      <c r="AR445" s="1081"/>
      <c r="AS445" s="1081"/>
      <c r="AT445" s="1081"/>
      <c r="AU445" s="1081"/>
      <c r="AV445" s="1081"/>
      <c r="AW445" s="1081"/>
      <c r="AX445" s="1082"/>
      <c r="AY445" s="1081"/>
      <c r="AZ445" s="1081"/>
      <c r="BA445" s="1081"/>
      <c r="BB445" s="1081"/>
      <c r="BC445" s="1081"/>
      <c r="BD445" s="1081"/>
      <c r="BE445" s="1081"/>
      <c r="BF445" s="1081"/>
      <c r="BG445" s="1081"/>
      <c r="BH445" s="1081"/>
      <c r="BI445" s="1081"/>
      <c r="BJ445" s="1081"/>
      <c r="BK445" s="1081"/>
      <c r="BL445" s="1081"/>
      <c r="BM445" s="1081"/>
      <c r="BN445" s="1081"/>
      <c r="BO445" s="1081"/>
      <c r="BP445" s="1081"/>
      <c r="BQ445" s="1081"/>
      <c r="BR445" s="1081"/>
      <c r="BS445" s="1123"/>
      <c r="BT445" s="1081"/>
      <c r="BU445" s="1081"/>
      <c r="BV445" s="1081"/>
      <c r="BW445" s="1081"/>
      <c r="BX445" s="1081"/>
      <c r="BY445" s="1081"/>
      <c r="BZ445" s="1081"/>
      <c r="CA445" s="1081"/>
      <c r="CB445" s="1081"/>
      <c r="CC445" s="1081"/>
      <c r="CD445" s="1081"/>
      <c r="CE445" s="1081"/>
      <c r="CF445" s="1081"/>
      <c r="CG445" s="1081"/>
      <c r="CH445" s="1081"/>
      <c r="CI445" s="1081"/>
      <c r="CJ445" s="1081"/>
      <c r="CK445" s="1081"/>
      <c r="CL445" s="1081"/>
      <c r="CM445" s="1123"/>
      <c r="CN445" s="1123"/>
    </row>
    <row r="446" spans="2:92" x14ac:dyDescent="0.2">
      <c r="B446" s="1080"/>
      <c r="I446" s="1081"/>
      <c r="J446" s="1081"/>
      <c r="K446" s="1081"/>
      <c r="L446" s="1081"/>
      <c r="M446" s="1081"/>
      <c r="N446" s="1081"/>
      <c r="O446" s="1081"/>
      <c r="P446" s="1081"/>
      <c r="Q446" s="1081"/>
      <c r="R446" s="1081"/>
      <c r="S446" s="1081"/>
      <c r="T446" s="1081"/>
      <c r="U446" s="1081"/>
      <c r="V446" s="1081"/>
      <c r="W446" s="1081"/>
      <c r="X446" s="1081"/>
      <c r="Y446" s="1081"/>
      <c r="Z446" s="1081"/>
      <c r="AA446" s="1081"/>
      <c r="AB446" s="1123"/>
      <c r="AC446" s="1123"/>
      <c r="AD446" s="1123"/>
      <c r="AE446" s="1123"/>
      <c r="AF446" s="1081"/>
      <c r="AG446" s="1081"/>
      <c r="AH446" s="1081"/>
      <c r="AI446" s="1081"/>
      <c r="AJ446" s="1081"/>
      <c r="AK446" s="1081"/>
      <c r="AL446" s="1081"/>
      <c r="AM446" s="1081"/>
      <c r="AN446" s="1081"/>
      <c r="AO446" s="1081"/>
      <c r="AP446" s="1081"/>
      <c r="AQ446" s="1081"/>
      <c r="AR446" s="1081"/>
      <c r="AS446" s="1081"/>
      <c r="AT446" s="1081"/>
      <c r="AU446" s="1081"/>
      <c r="AV446" s="1081"/>
      <c r="AW446" s="1081"/>
      <c r="AX446" s="1082"/>
      <c r="AY446" s="1081"/>
      <c r="AZ446" s="1081"/>
      <c r="BA446" s="1081"/>
      <c r="BB446" s="1081"/>
      <c r="BC446" s="1081"/>
      <c r="BD446" s="1081"/>
      <c r="BE446" s="1081"/>
      <c r="BF446" s="1081"/>
      <c r="BG446" s="1081"/>
      <c r="BH446" s="1081"/>
      <c r="BI446" s="1081"/>
      <c r="BJ446" s="1081"/>
      <c r="BK446" s="1081"/>
      <c r="BL446" s="1081"/>
      <c r="BM446" s="1081"/>
      <c r="BN446" s="1081"/>
      <c r="BO446" s="1081"/>
      <c r="BP446" s="1081"/>
      <c r="BQ446" s="1081"/>
      <c r="BR446" s="1081"/>
      <c r="BS446" s="1123"/>
      <c r="BT446" s="1081"/>
      <c r="BU446" s="1081"/>
      <c r="BV446" s="1081"/>
      <c r="BW446" s="1081"/>
      <c r="BX446" s="1081"/>
      <c r="BY446" s="1081"/>
      <c r="BZ446" s="1081"/>
      <c r="CA446" s="1081"/>
      <c r="CB446" s="1081"/>
      <c r="CC446" s="1081"/>
      <c r="CD446" s="1081"/>
      <c r="CE446" s="1081"/>
      <c r="CF446" s="1081"/>
      <c r="CG446" s="1081"/>
      <c r="CH446" s="1081"/>
      <c r="CI446" s="1081"/>
      <c r="CJ446" s="1081"/>
      <c r="CK446" s="1081"/>
      <c r="CL446" s="1081"/>
      <c r="CM446" s="1123"/>
      <c r="CN446" s="1123"/>
    </row>
    <row r="447" spans="2:92" x14ac:dyDescent="0.2">
      <c r="B447" s="1080"/>
      <c r="I447" s="1081"/>
      <c r="J447" s="1081"/>
      <c r="K447" s="1081"/>
      <c r="L447" s="1081"/>
      <c r="M447" s="1081"/>
      <c r="N447" s="1081"/>
      <c r="O447" s="1081"/>
      <c r="P447" s="1081"/>
      <c r="Q447" s="1081"/>
      <c r="R447" s="1081"/>
      <c r="S447" s="1081"/>
      <c r="T447" s="1081"/>
      <c r="U447" s="1081"/>
      <c r="V447" s="1081"/>
      <c r="W447" s="1081"/>
      <c r="X447" s="1081"/>
      <c r="Y447" s="1081"/>
      <c r="Z447" s="1081"/>
      <c r="AA447" s="1081"/>
      <c r="AB447" s="1123"/>
      <c r="AC447" s="1123"/>
      <c r="AD447" s="1123"/>
      <c r="AE447" s="1123"/>
      <c r="AF447" s="1081"/>
      <c r="AG447" s="1081"/>
      <c r="AH447" s="1081"/>
      <c r="AI447" s="1081"/>
      <c r="AJ447" s="1081"/>
      <c r="AK447" s="1081"/>
      <c r="AL447" s="1081"/>
      <c r="AM447" s="1081"/>
      <c r="AN447" s="1081"/>
      <c r="AO447" s="1081"/>
      <c r="AP447" s="1081"/>
      <c r="AQ447" s="1081"/>
      <c r="AR447" s="1081"/>
      <c r="AS447" s="1081"/>
      <c r="AT447" s="1081"/>
      <c r="AU447" s="1081"/>
      <c r="AV447" s="1081"/>
      <c r="AW447" s="1081"/>
      <c r="AX447" s="1082"/>
      <c r="AY447" s="1081"/>
      <c r="AZ447" s="1081"/>
      <c r="BA447" s="1081"/>
      <c r="BB447" s="1081"/>
      <c r="BC447" s="1081"/>
      <c r="BD447" s="1081"/>
      <c r="BE447" s="1081"/>
      <c r="BF447" s="1081"/>
      <c r="BG447" s="1081"/>
      <c r="BH447" s="1081"/>
      <c r="BI447" s="1081"/>
      <c r="BJ447" s="1081"/>
      <c r="BK447" s="1081"/>
      <c r="BL447" s="1081"/>
      <c r="BM447" s="1081"/>
      <c r="BN447" s="1081"/>
      <c r="BO447" s="1081"/>
      <c r="BP447" s="1081"/>
      <c r="BQ447" s="1081"/>
      <c r="BR447" s="1081"/>
      <c r="BS447" s="1123"/>
      <c r="BT447" s="1081"/>
      <c r="BU447" s="1081"/>
      <c r="BV447" s="1081"/>
      <c r="BW447" s="1081"/>
      <c r="BX447" s="1081"/>
      <c r="BY447" s="1081"/>
      <c r="BZ447" s="1081"/>
      <c r="CA447" s="1081"/>
      <c r="CB447" s="1081"/>
      <c r="CC447" s="1081"/>
      <c r="CD447" s="1081"/>
      <c r="CE447" s="1081"/>
      <c r="CF447" s="1081"/>
      <c r="CG447" s="1081"/>
      <c r="CH447" s="1081"/>
      <c r="CI447" s="1081"/>
      <c r="CJ447" s="1081"/>
      <c r="CK447" s="1081"/>
      <c r="CL447" s="1081"/>
      <c r="CM447" s="1123"/>
      <c r="CN447" s="1123"/>
    </row>
    <row r="448" spans="2:92" x14ac:dyDescent="0.2">
      <c r="B448" s="1080"/>
      <c r="I448" s="1081"/>
      <c r="J448" s="1081"/>
      <c r="K448" s="1081"/>
      <c r="L448" s="1081"/>
      <c r="M448" s="1081"/>
      <c r="N448" s="1081"/>
      <c r="O448" s="1081"/>
      <c r="P448" s="1081"/>
      <c r="Q448" s="1081"/>
      <c r="R448" s="1081"/>
      <c r="S448" s="1081"/>
      <c r="T448" s="1081"/>
      <c r="U448" s="1081"/>
      <c r="V448" s="1081"/>
      <c r="W448" s="1081"/>
      <c r="X448" s="1081"/>
      <c r="Y448" s="1081"/>
      <c r="Z448" s="1081"/>
      <c r="AA448" s="1081"/>
      <c r="AB448" s="1123"/>
      <c r="AC448" s="1123"/>
      <c r="AD448" s="1123"/>
      <c r="AE448" s="1123"/>
      <c r="AF448" s="1081"/>
      <c r="AG448" s="1081"/>
      <c r="AH448" s="1081"/>
      <c r="AI448" s="1081"/>
      <c r="AJ448" s="1081"/>
      <c r="AK448" s="1081"/>
      <c r="AL448" s="1081"/>
      <c r="AM448" s="1081"/>
      <c r="AN448" s="1081"/>
      <c r="AO448" s="1081"/>
      <c r="AP448" s="1081"/>
      <c r="AQ448" s="1081"/>
      <c r="AR448" s="1081"/>
      <c r="AS448" s="1081"/>
      <c r="AT448" s="1081"/>
      <c r="AU448" s="1081"/>
      <c r="AV448" s="1081"/>
      <c r="AW448" s="1081"/>
      <c r="AX448" s="1082"/>
      <c r="AY448" s="1081"/>
      <c r="AZ448" s="1081"/>
      <c r="BA448" s="1081"/>
      <c r="BB448" s="1081"/>
      <c r="BC448" s="1081"/>
      <c r="BD448" s="1081"/>
      <c r="BE448" s="1081"/>
      <c r="BF448" s="1081"/>
      <c r="BG448" s="1081"/>
      <c r="BH448" s="1081"/>
      <c r="BI448" s="1081"/>
      <c r="BJ448" s="1081"/>
      <c r="BK448" s="1081"/>
      <c r="BL448" s="1081"/>
      <c r="BM448" s="1081"/>
      <c r="BN448" s="1081"/>
      <c r="BO448" s="1081"/>
      <c r="BP448" s="1081"/>
      <c r="BQ448" s="1081"/>
      <c r="BR448" s="1081"/>
      <c r="BS448" s="1123"/>
      <c r="BT448" s="1081"/>
      <c r="BU448" s="1081"/>
      <c r="BV448" s="1081"/>
      <c r="BW448" s="1081"/>
      <c r="BX448" s="1081"/>
      <c r="BY448" s="1081"/>
      <c r="BZ448" s="1081"/>
      <c r="CA448" s="1081"/>
      <c r="CB448" s="1081"/>
      <c r="CC448" s="1081"/>
      <c r="CD448" s="1081"/>
      <c r="CE448" s="1081"/>
      <c r="CF448" s="1081"/>
      <c r="CG448" s="1081"/>
      <c r="CH448" s="1081"/>
      <c r="CI448" s="1081"/>
      <c r="CJ448" s="1081"/>
      <c r="CK448" s="1081"/>
      <c r="CL448" s="1081"/>
      <c r="CM448" s="1123"/>
      <c r="CN448" s="1123"/>
    </row>
    <row r="449" spans="2:92" x14ac:dyDescent="0.2">
      <c r="B449" s="1080"/>
      <c r="I449" s="1081"/>
      <c r="J449" s="1081"/>
      <c r="K449" s="1081"/>
      <c r="L449" s="1081"/>
      <c r="M449" s="1081"/>
      <c r="N449" s="1081"/>
      <c r="O449" s="1081"/>
      <c r="P449" s="1081"/>
      <c r="Q449" s="1081"/>
      <c r="R449" s="1081"/>
      <c r="S449" s="1081"/>
      <c r="T449" s="1081"/>
      <c r="U449" s="1081"/>
      <c r="V449" s="1081"/>
      <c r="W449" s="1081"/>
      <c r="X449" s="1081"/>
      <c r="Y449" s="1081"/>
      <c r="Z449" s="1081"/>
      <c r="AA449" s="1081"/>
      <c r="AB449" s="1123"/>
      <c r="AC449" s="1123"/>
      <c r="AD449" s="1123"/>
      <c r="AE449" s="1123"/>
      <c r="AF449" s="1081"/>
      <c r="AG449" s="1081"/>
      <c r="AH449" s="1081"/>
      <c r="AI449" s="1081"/>
      <c r="AJ449" s="1081"/>
      <c r="AK449" s="1081"/>
      <c r="AL449" s="1081"/>
      <c r="AM449" s="1081"/>
      <c r="AN449" s="1081"/>
      <c r="AO449" s="1081"/>
      <c r="AP449" s="1081"/>
      <c r="AQ449" s="1081"/>
      <c r="AR449" s="1081"/>
      <c r="AS449" s="1081"/>
      <c r="AT449" s="1081"/>
      <c r="AU449" s="1081"/>
      <c r="AV449" s="1081"/>
      <c r="AW449" s="1081"/>
      <c r="AX449" s="1082"/>
      <c r="AY449" s="1081"/>
      <c r="AZ449" s="1081"/>
      <c r="BA449" s="1081"/>
      <c r="BB449" s="1081"/>
      <c r="BC449" s="1081"/>
      <c r="BD449" s="1081"/>
      <c r="BE449" s="1081"/>
      <c r="BF449" s="1081"/>
      <c r="BG449" s="1081"/>
      <c r="BH449" s="1081"/>
      <c r="BI449" s="1081"/>
      <c r="BJ449" s="1081"/>
      <c r="BK449" s="1081"/>
      <c r="BL449" s="1081"/>
      <c r="BM449" s="1081"/>
      <c r="BN449" s="1081"/>
      <c r="BO449" s="1081"/>
      <c r="BP449" s="1081"/>
      <c r="BQ449" s="1081"/>
      <c r="BR449" s="1081"/>
      <c r="BS449" s="1123"/>
      <c r="BT449" s="1081"/>
      <c r="BU449" s="1081"/>
      <c r="BV449" s="1081"/>
      <c r="BW449" s="1081"/>
      <c r="BX449" s="1081"/>
      <c r="BY449" s="1081"/>
      <c r="BZ449" s="1081"/>
      <c r="CA449" s="1081"/>
      <c r="CB449" s="1081"/>
      <c r="CC449" s="1081"/>
      <c r="CD449" s="1081"/>
      <c r="CE449" s="1081"/>
      <c r="CF449" s="1081"/>
      <c r="CG449" s="1081"/>
      <c r="CH449" s="1081"/>
      <c r="CI449" s="1081"/>
      <c r="CJ449" s="1081"/>
      <c r="CK449" s="1081"/>
      <c r="CL449" s="1081"/>
      <c r="CM449" s="1123"/>
      <c r="CN449" s="1123"/>
    </row>
    <row r="450" spans="2:92" x14ac:dyDescent="0.2">
      <c r="B450" s="1080"/>
      <c r="I450" s="1081"/>
      <c r="J450" s="1081"/>
      <c r="K450" s="1081"/>
      <c r="L450" s="1081"/>
      <c r="M450" s="1081"/>
      <c r="N450" s="1081"/>
      <c r="O450" s="1081"/>
      <c r="P450" s="1081"/>
      <c r="Q450" s="1081"/>
      <c r="R450" s="1081"/>
      <c r="S450" s="1081"/>
      <c r="T450" s="1081"/>
      <c r="U450" s="1081"/>
      <c r="V450" s="1081"/>
      <c r="W450" s="1081"/>
      <c r="X450" s="1081"/>
      <c r="Y450" s="1081"/>
      <c r="Z450" s="1081"/>
      <c r="AA450" s="1081"/>
      <c r="AB450" s="1123"/>
      <c r="AC450" s="1123"/>
      <c r="AD450" s="1123"/>
      <c r="AE450" s="1123"/>
      <c r="AF450" s="1081"/>
      <c r="AG450" s="1081"/>
      <c r="AH450" s="1081"/>
      <c r="AI450" s="1081"/>
      <c r="AJ450" s="1081"/>
      <c r="AK450" s="1081"/>
      <c r="AL450" s="1081"/>
      <c r="AM450" s="1081"/>
      <c r="AN450" s="1081"/>
      <c r="AO450" s="1081"/>
      <c r="AP450" s="1081"/>
      <c r="AQ450" s="1081"/>
      <c r="AR450" s="1081"/>
      <c r="AS450" s="1081"/>
      <c r="AT450" s="1081"/>
      <c r="AU450" s="1081"/>
      <c r="AV450" s="1081"/>
      <c r="AW450" s="1081"/>
      <c r="AX450" s="1082"/>
      <c r="AY450" s="1081"/>
      <c r="AZ450" s="1081"/>
      <c r="BA450" s="1081"/>
      <c r="BB450" s="1081"/>
      <c r="BC450" s="1081"/>
      <c r="BD450" s="1081"/>
      <c r="BE450" s="1081"/>
      <c r="BF450" s="1081"/>
      <c r="BG450" s="1081"/>
      <c r="BH450" s="1081"/>
      <c r="BI450" s="1081"/>
      <c r="BJ450" s="1081"/>
      <c r="BK450" s="1081"/>
      <c r="BL450" s="1081"/>
      <c r="BM450" s="1081"/>
      <c r="BN450" s="1081"/>
      <c r="BO450" s="1081"/>
      <c r="BP450" s="1081"/>
      <c r="BQ450" s="1081"/>
      <c r="BR450" s="1081"/>
      <c r="BS450" s="1123"/>
      <c r="BT450" s="1081"/>
      <c r="BU450" s="1081"/>
      <c r="BV450" s="1081"/>
      <c r="BW450" s="1081"/>
      <c r="BX450" s="1081"/>
      <c r="BY450" s="1081"/>
      <c r="BZ450" s="1081"/>
      <c r="CA450" s="1081"/>
      <c r="CB450" s="1081"/>
      <c r="CC450" s="1081"/>
      <c r="CD450" s="1081"/>
      <c r="CE450" s="1081"/>
      <c r="CF450" s="1081"/>
      <c r="CG450" s="1081"/>
      <c r="CH450" s="1081"/>
      <c r="CI450" s="1081"/>
      <c r="CJ450" s="1081"/>
      <c r="CK450" s="1081"/>
      <c r="CL450" s="1081"/>
      <c r="CM450" s="1123"/>
      <c r="CN450" s="1123"/>
    </row>
    <row r="451" spans="2:92" x14ac:dyDescent="0.2">
      <c r="B451" s="1080"/>
      <c r="I451" s="1081"/>
      <c r="J451" s="1081"/>
      <c r="K451" s="1081"/>
      <c r="L451" s="1081"/>
      <c r="M451" s="1081"/>
      <c r="N451" s="1081"/>
      <c r="O451" s="1081"/>
      <c r="P451" s="1081"/>
      <c r="Q451" s="1081"/>
      <c r="R451" s="1081"/>
      <c r="S451" s="1081"/>
      <c r="T451" s="1081"/>
      <c r="U451" s="1081"/>
      <c r="V451" s="1081"/>
      <c r="W451" s="1081"/>
      <c r="X451" s="1081"/>
      <c r="Y451" s="1081"/>
      <c r="Z451" s="1081"/>
      <c r="AA451" s="1081"/>
      <c r="AB451" s="1123"/>
      <c r="AC451" s="1123"/>
      <c r="AD451" s="1123"/>
      <c r="AE451" s="1123"/>
      <c r="AF451" s="1081"/>
      <c r="AG451" s="1081"/>
      <c r="AH451" s="1081"/>
      <c r="AI451" s="1081"/>
      <c r="AJ451" s="1081"/>
      <c r="AK451" s="1081"/>
      <c r="AL451" s="1081"/>
      <c r="AM451" s="1081"/>
      <c r="AN451" s="1081"/>
      <c r="AO451" s="1081"/>
      <c r="AP451" s="1081"/>
      <c r="AQ451" s="1081"/>
      <c r="AR451" s="1081"/>
      <c r="AS451" s="1081"/>
      <c r="AT451" s="1081"/>
      <c r="AU451" s="1081"/>
      <c r="AV451" s="1081"/>
      <c r="AW451" s="1081"/>
      <c r="AX451" s="1082"/>
      <c r="AY451" s="1081"/>
      <c r="AZ451" s="1081"/>
      <c r="BA451" s="1081"/>
      <c r="BB451" s="1081"/>
      <c r="BC451" s="1081"/>
      <c r="BD451" s="1081"/>
      <c r="BE451" s="1081"/>
      <c r="BF451" s="1081"/>
      <c r="BG451" s="1081"/>
      <c r="BH451" s="1081"/>
      <c r="BI451" s="1081"/>
      <c r="BJ451" s="1081"/>
      <c r="BK451" s="1081"/>
      <c r="BL451" s="1081"/>
      <c r="BM451" s="1081"/>
      <c r="BN451" s="1081"/>
      <c r="BO451" s="1081"/>
      <c r="BP451" s="1081"/>
      <c r="BQ451" s="1081"/>
      <c r="BR451" s="1081"/>
      <c r="BS451" s="1123"/>
      <c r="BT451" s="1081"/>
      <c r="BU451" s="1081"/>
      <c r="BV451" s="1081"/>
      <c r="BW451" s="1081"/>
      <c r="BX451" s="1081"/>
      <c r="BY451" s="1081"/>
      <c r="BZ451" s="1081"/>
      <c r="CA451" s="1081"/>
      <c r="CB451" s="1081"/>
      <c r="CC451" s="1081"/>
      <c r="CD451" s="1081"/>
      <c r="CE451" s="1081"/>
      <c r="CF451" s="1081"/>
      <c r="CG451" s="1081"/>
      <c r="CH451" s="1081"/>
      <c r="CI451" s="1081"/>
      <c r="CJ451" s="1081"/>
      <c r="CK451" s="1081"/>
      <c r="CL451" s="1081"/>
      <c r="CM451" s="1123"/>
      <c r="CN451" s="1123"/>
    </row>
    <row r="452" spans="2:92" x14ac:dyDescent="0.2">
      <c r="B452" s="1080"/>
      <c r="I452" s="1081"/>
      <c r="J452" s="1081"/>
      <c r="K452" s="1081"/>
      <c r="L452" s="1081"/>
      <c r="M452" s="1081"/>
      <c r="N452" s="1081"/>
      <c r="O452" s="1081"/>
      <c r="P452" s="1081"/>
      <c r="Q452" s="1081"/>
      <c r="R452" s="1081"/>
      <c r="S452" s="1081"/>
      <c r="T452" s="1081"/>
      <c r="U452" s="1081"/>
      <c r="V452" s="1081"/>
      <c r="W452" s="1081"/>
      <c r="X452" s="1081"/>
      <c r="Y452" s="1081"/>
      <c r="Z452" s="1081"/>
      <c r="AA452" s="1081"/>
      <c r="AB452" s="1123"/>
      <c r="AC452" s="1123"/>
      <c r="AD452" s="1123"/>
      <c r="AE452" s="1123"/>
      <c r="AF452" s="1081"/>
      <c r="AG452" s="1081"/>
      <c r="AH452" s="1081"/>
      <c r="AI452" s="1081"/>
      <c r="AJ452" s="1081"/>
      <c r="AK452" s="1081"/>
      <c r="AL452" s="1081"/>
      <c r="AM452" s="1081"/>
      <c r="AN452" s="1081"/>
      <c r="AO452" s="1081"/>
      <c r="AP452" s="1081"/>
      <c r="AQ452" s="1081"/>
      <c r="AR452" s="1081"/>
      <c r="AS452" s="1081"/>
      <c r="AT452" s="1081"/>
      <c r="AU452" s="1081"/>
      <c r="AV452" s="1081"/>
      <c r="AW452" s="1081"/>
      <c r="AX452" s="1082"/>
      <c r="AY452" s="1081"/>
      <c r="AZ452" s="1081"/>
      <c r="BA452" s="1081"/>
      <c r="BB452" s="1081"/>
      <c r="BC452" s="1081"/>
      <c r="BD452" s="1081"/>
      <c r="BE452" s="1081"/>
      <c r="BF452" s="1081"/>
      <c r="BG452" s="1081"/>
      <c r="BH452" s="1081"/>
      <c r="BI452" s="1081"/>
      <c r="BJ452" s="1081"/>
      <c r="BK452" s="1081"/>
      <c r="BL452" s="1081"/>
      <c r="BM452" s="1081"/>
      <c r="BN452" s="1081"/>
      <c r="BO452" s="1081"/>
      <c r="BP452" s="1081"/>
      <c r="BQ452" s="1081"/>
      <c r="BR452" s="1081"/>
      <c r="BS452" s="1123"/>
      <c r="BT452" s="1081"/>
      <c r="BU452" s="1081"/>
      <c r="BV452" s="1081"/>
      <c r="BW452" s="1081"/>
      <c r="BX452" s="1081"/>
      <c r="BY452" s="1081"/>
      <c r="BZ452" s="1081"/>
      <c r="CA452" s="1081"/>
      <c r="CB452" s="1081"/>
      <c r="CC452" s="1081"/>
      <c r="CD452" s="1081"/>
      <c r="CE452" s="1081"/>
      <c r="CF452" s="1081"/>
      <c r="CG452" s="1081"/>
      <c r="CH452" s="1081"/>
      <c r="CI452" s="1081"/>
      <c r="CJ452" s="1081"/>
      <c r="CK452" s="1081"/>
      <c r="CL452" s="1081"/>
      <c r="CM452" s="1123"/>
      <c r="CN452" s="1123"/>
    </row>
    <row r="453" spans="2:92" x14ac:dyDescent="0.2">
      <c r="B453" s="1080"/>
      <c r="I453" s="1081"/>
      <c r="J453" s="1081"/>
      <c r="K453" s="1081"/>
      <c r="L453" s="1081"/>
      <c r="M453" s="1081"/>
      <c r="N453" s="1081"/>
      <c r="O453" s="1081"/>
      <c r="P453" s="1081"/>
      <c r="Q453" s="1081"/>
      <c r="R453" s="1081"/>
      <c r="S453" s="1081"/>
      <c r="T453" s="1081"/>
      <c r="U453" s="1081"/>
      <c r="V453" s="1081"/>
      <c r="W453" s="1081"/>
      <c r="X453" s="1081"/>
      <c r="Y453" s="1081"/>
      <c r="Z453" s="1081"/>
      <c r="AA453" s="1081"/>
      <c r="AB453" s="1123"/>
      <c r="AC453" s="1123"/>
      <c r="AD453" s="1123"/>
      <c r="AE453" s="1123"/>
      <c r="AF453" s="1081"/>
      <c r="AG453" s="1081"/>
      <c r="AH453" s="1081"/>
      <c r="AI453" s="1081"/>
      <c r="AJ453" s="1081"/>
      <c r="AK453" s="1081"/>
      <c r="AL453" s="1081"/>
      <c r="AM453" s="1081"/>
      <c r="AN453" s="1081"/>
      <c r="AO453" s="1081"/>
      <c r="AP453" s="1081"/>
      <c r="AQ453" s="1081"/>
      <c r="AR453" s="1081"/>
      <c r="AS453" s="1081"/>
      <c r="AT453" s="1081"/>
      <c r="AU453" s="1081"/>
      <c r="AV453" s="1081"/>
      <c r="AW453" s="1081"/>
      <c r="AX453" s="1082"/>
      <c r="AY453" s="1081"/>
      <c r="AZ453" s="1081"/>
      <c r="BA453" s="1081"/>
      <c r="BB453" s="1081"/>
      <c r="BC453" s="1081"/>
      <c r="BD453" s="1081"/>
      <c r="BE453" s="1081"/>
      <c r="BF453" s="1081"/>
      <c r="BG453" s="1081"/>
      <c r="BH453" s="1081"/>
      <c r="BI453" s="1081"/>
      <c r="BJ453" s="1081"/>
      <c r="BK453" s="1081"/>
      <c r="BL453" s="1081"/>
      <c r="BM453" s="1081"/>
      <c r="BN453" s="1081"/>
      <c r="BO453" s="1081"/>
      <c r="BP453" s="1081"/>
      <c r="BQ453" s="1081"/>
      <c r="BR453" s="1081"/>
      <c r="BS453" s="1123"/>
      <c r="BT453" s="1081"/>
      <c r="BU453" s="1081"/>
      <c r="BV453" s="1081"/>
      <c r="BW453" s="1081"/>
      <c r="BX453" s="1081"/>
      <c r="BY453" s="1081"/>
      <c r="BZ453" s="1081"/>
      <c r="CA453" s="1081"/>
      <c r="CB453" s="1081"/>
      <c r="CC453" s="1081"/>
      <c r="CD453" s="1081"/>
      <c r="CE453" s="1081"/>
      <c r="CF453" s="1081"/>
      <c r="CG453" s="1081"/>
      <c r="CH453" s="1081"/>
      <c r="CI453" s="1081"/>
      <c r="CJ453" s="1081"/>
      <c r="CK453" s="1081"/>
      <c r="CL453" s="1081"/>
      <c r="CM453" s="1123"/>
      <c r="CN453" s="1123"/>
    </row>
    <row r="454" spans="2:92" x14ac:dyDescent="0.2">
      <c r="B454" s="1080"/>
      <c r="I454" s="1081"/>
      <c r="J454" s="1081"/>
      <c r="K454" s="1081"/>
      <c r="L454" s="1081"/>
      <c r="M454" s="1081"/>
      <c r="N454" s="1081"/>
      <c r="O454" s="1081"/>
      <c r="P454" s="1081"/>
      <c r="Q454" s="1081"/>
      <c r="R454" s="1081"/>
      <c r="S454" s="1081"/>
      <c r="T454" s="1081"/>
      <c r="U454" s="1081"/>
      <c r="V454" s="1081"/>
      <c r="W454" s="1081"/>
      <c r="X454" s="1081"/>
      <c r="Y454" s="1081"/>
      <c r="Z454" s="1081"/>
      <c r="AA454" s="1081"/>
      <c r="AB454" s="1123"/>
      <c r="AC454" s="1123"/>
      <c r="AD454" s="1123"/>
      <c r="AE454" s="1123"/>
      <c r="AF454" s="1081"/>
      <c r="AG454" s="1081"/>
      <c r="AH454" s="1081"/>
      <c r="AI454" s="1081"/>
      <c r="AJ454" s="1081"/>
      <c r="AK454" s="1081"/>
      <c r="AL454" s="1081"/>
      <c r="AM454" s="1081"/>
      <c r="AN454" s="1081"/>
      <c r="AO454" s="1081"/>
      <c r="AP454" s="1081"/>
      <c r="AQ454" s="1081"/>
      <c r="AR454" s="1081"/>
      <c r="AS454" s="1081"/>
      <c r="AT454" s="1081"/>
      <c r="AU454" s="1081"/>
      <c r="AV454" s="1081"/>
      <c r="AW454" s="1081"/>
      <c r="AX454" s="1082"/>
      <c r="AY454" s="1081"/>
      <c r="AZ454" s="1081"/>
      <c r="BA454" s="1081"/>
      <c r="BB454" s="1081"/>
      <c r="BC454" s="1081"/>
      <c r="BD454" s="1081"/>
      <c r="BE454" s="1081"/>
      <c r="BF454" s="1081"/>
      <c r="BG454" s="1081"/>
      <c r="BH454" s="1081"/>
      <c r="BI454" s="1081"/>
      <c r="BJ454" s="1081"/>
      <c r="BK454" s="1081"/>
      <c r="BL454" s="1081"/>
      <c r="BM454" s="1081"/>
      <c r="BN454" s="1081"/>
      <c r="BO454" s="1081"/>
      <c r="BP454" s="1081"/>
      <c r="BQ454" s="1081"/>
      <c r="BR454" s="1081"/>
      <c r="BS454" s="1123"/>
      <c r="BT454" s="1081"/>
      <c r="BU454" s="1081"/>
      <c r="BV454" s="1081"/>
      <c r="BW454" s="1081"/>
      <c r="BX454" s="1081"/>
      <c r="BY454" s="1081"/>
      <c r="BZ454" s="1081"/>
      <c r="CA454" s="1081"/>
      <c r="CB454" s="1081"/>
      <c r="CC454" s="1081"/>
      <c r="CD454" s="1081"/>
      <c r="CE454" s="1081"/>
      <c r="CF454" s="1081"/>
      <c r="CG454" s="1081"/>
      <c r="CH454" s="1081"/>
      <c r="CI454" s="1081"/>
      <c r="CJ454" s="1081"/>
      <c r="CK454" s="1081"/>
      <c r="CL454" s="1081"/>
      <c r="CM454" s="1123"/>
      <c r="CN454" s="1123"/>
    </row>
    <row r="455" spans="2:92" x14ac:dyDescent="0.2">
      <c r="B455" s="1080"/>
      <c r="I455" s="1081"/>
      <c r="J455" s="1081"/>
      <c r="K455" s="1081"/>
      <c r="L455" s="1081"/>
      <c r="M455" s="1081"/>
      <c r="N455" s="1081"/>
      <c r="O455" s="1081"/>
      <c r="P455" s="1081"/>
      <c r="Q455" s="1081"/>
      <c r="R455" s="1081"/>
      <c r="S455" s="1081"/>
      <c r="T455" s="1081"/>
      <c r="U455" s="1081"/>
      <c r="V455" s="1081"/>
      <c r="W455" s="1081"/>
      <c r="X455" s="1081"/>
      <c r="Y455" s="1081"/>
      <c r="Z455" s="1081"/>
      <c r="AA455" s="1081"/>
      <c r="AB455" s="1123"/>
      <c r="AC455" s="1123"/>
      <c r="AD455" s="1123"/>
      <c r="AE455" s="1123"/>
      <c r="AF455" s="1081"/>
      <c r="AG455" s="1081"/>
      <c r="AH455" s="1081"/>
      <c r="AI455" s="1081"/>
      <c r="AJ455" s="1081"/>
      <c r="AK455" s="1081"/>
      <c r="AL455" s="1081"/>
      <c r="AM455" s="1081"/>
      <c r="AN455" s="1081"/>
      <c r="AO455" s="1081"/>
      <c r="AP455" s="1081"/>
      <c r="AQ455" s="1081"/>
      <c r="AR455" s="1081"/>
      <c r="AS455" s="1081"/>
      <c r="AT455" s="1081"/>
      <c r="AU455" s="1081"/>
      <c r="AV455" s="1081"/>
      <c r="AW455" s="1081"/>
      <c r="AX455" s="1082"/>
      <c r="AY455" s="1081"/>
      <c r="AZ455" s="1081"/>
      <c r="BA455" s="1081"/>
      <c r="BB455" s="1081"/>
      <c r="BC455" s="1081"/>
      <c r="BD455" s="1081"/>
      <c r="BE455" s="1081"/>
      <c r="BF455" s="1081"/>
      <c r="BG455" s="1081"/>
      <c r="BH455" s="1081"/>
      <c r="BI455" s="1081"/>
      <c r="BJ455" s="1081"/>
      <c r="BK455" s="1081"/>
      <c r="BL455" s="1081"/>
      <c r="BM455" s="1081"/>
      <c r="BN455" s="1081"/>
      <c r="BO455" s="1081"/>
      <c r="BP455" s="1081"/>
      <c r="BQ455" s="1081"/>
      <c r="BR455" s="1081"/>
      <c r="BS455" s="1123"/>
      <c r="BT455" s="1081"/>
      <c r="BU455" s="1081"/>
      <c r="BV455" s="1081"/>
      <c r="BW455" s="1081"/>
      <c r="BX455" s="1081"/>
      <c r="BY455" s="1081"/>
      <c r="BZ455" s="1081"/>
      <c r="CA455" s="1081"/>
      <c r="CB455" s="1081"/>
      <c r="CC455" s="1081"/>
      <c r="CD455" s="1081"/>
      <c r="CE455" s="1081"/>
      <c r="CF455" s="1081"/>
      <c r="CG455" s="1081"/>
      <c r="CH455" s="1081"/>
      <c r="CI455" s="1081"/>
      <c r="CJ455" s="1081"/>
      <c r="CK455" s="1081"/>
      <c r="CL455" s="1081"/>
      <c r="CM455" s="1123"/>
      <c r="CN455" s="1123"/>
    </row>
    <row r="456" spans="2:92" x14ac:dyDescent="0.2">
      <c r="B456" s="1080"/>
      <c r="I456" s="1081"/>
      <c r="J456" s="1081"/>
      <c r="K456" s="1081"/>
      <c r="L456" s="1081"/>
      <c r="M456" s="1081"/>
      <c r="N456" s="1081"/>
      <c r="O456" s="1081"/>
      <c r="P456" s="1081"/>
      <c r="Q456" s="1081"/>
      <c r="R456" s="1081"/>
      <c r="S456" s="1081"/>
      <c r="T456" s="1081"/>
      <c r="U456" s="1081"/>
      <c r="V456" s="1081"/>
      <c r="W456" s="1081"/>
      <c r="X456" s="1081"/>
      <c r="Y456" s="1081"/>
      <c r="Z456" s="1081"/>
      <c r="AA456" s="1081"/>
      <c r="AB456" s="1123"/>
      <c r="AC456" s="1123"/>
      <c r="AD456" s="1123"/>
      <c r="AE456" s="1123"/>
      <c r="AF456" s="1081"/>
      <c r="AG456" s="1081"/>
      <c r="AH456" s="1081"/>
      <c r="AI456" s="1081"/>
      <c r="AJ456" s="1081"/>
      <c r="AK456" s="1081"/>
      <c r="AL456" s="1081"/>
      <c r="AM456" s="1081"/>
      <c r="AN456" s="1081"/>
      <c r="AO456" s="1081"/>
      <c r="AP456" s="1081"/>
      <c r="AQ456" s="1081"/>
      <c r="AR456" s="1081"/>
      <c r="AS456" s="1081"/>
      <c r="AT456" s="1081"/>
      <c r="AU456" s="1081"/>
      <c r="AV456" s="1081"/>
      <c r="AW456" s="1081"/>
      <c r="AX456" s="1082"/>
      <c r="AY456" s="1081"/>
      <c r="AZ456" s="1081"/>
      <c r="BA456" s="1081"/>
      <c r="BB456" s="1081"/>
      <c r="BC456" s="1081"/>
      <c r="BD456" s="1081"/>
      <c r="BE456" s="1081"/>
      <c r="BF456" s="1081"/>
      <c r="BG456" s="1081"/>
      <c r="BH456" s="1081"/>
      <c r="BI456" s="1081"/>
      <c r="BJ456" s="1081"/>
      <c r="BK456" s="1081"/>
      <c r="BL456" s="1081"/>
      <c r="BM456" s="1081"/>
      <c r="BN456" s="1081"/>
      <c r="BO456" s="1081"/>
      <c r="BP456" s="1081"/>
      <c r="BQ456" s="1081"/>
      <c r="BR456" s="1081"/>
      <c r="BS456" s="1123"/>
      <c r="BT456" s="1081"/>
      <c r="BU456" s="1081"/>
      <c r="BV456" s="1081"/>
      <c r="BW456" s="1081"/>
      <c r="BX456" s="1081"/>
      <c r="BY456" s="1081"/>
      <c r="BZ456" s="1081"/>
      <c r="CA456" s="1081"/>
      <c r="CB456" s="1081"/>
      <c r="CC456" s="1081"/>
      <c r="CD456" s="1081"/>
      <c r="CE456" s="1081"/>
      <c r="CF456" s="1081"/>
      <c r="CG456" s="1081"/>
      <c r="CH456" s="1081"/>
      <c r="CI456" s="1081"/>
      <c r="CJ456" s="1081"/>
      <c r="CK456" s="1081"/>
      <c r="CL456" s="1081"/>
      <c r="CM456" s="1123"/>
      <c r="CN456" s="1123"/>
    </row>
    <row r="457" spans="2:92" x14ac:dyDescent="0.2">
      <c r="B457" s="1080"/>
      <c r="I457" s="1081"/>
      <c r="J457" s="1081"/>
      <c r="K457" s="1081"/>
      <c r="L457" s="1081"/>
      <c r="M457" s="1081"/>
      <c r="N457" s="1081"/>
      <c r="O457" s="1081"/>
      <c r="P457" s="1081"/>
      <c r="Q457" s="1081"/>
      <c r="R457" s="1081"/>
      <c r="S457" s="1081"/>
      <c r="T457" s="1081"/>
      <c r="U457" s="1081"/>
      <c r="V457" s="1081"/>
      <c r="W457" s="1081"/>
      <c r="X457" s="1081"/>
      <c r="Y457" s="1081"/>
      <c r="Z457" s="1081"/>
      <c r="AA457" s="1081"/>
      <c r="AB457" s="1123"/>
      <c r="AC457" s="1123"/>
      <c r="AD457" s="1123"/>
      <c r="AE457" s="1123"/>
      <c r="AF457" s="1081"/>
      <c r="AG457" s="1081"/>
      <c r="AH457" s="1081"/>
      <c r="AI457" s="1081"/>
      <c r="AJ457" s="1081"/>
      <c r="AK457" s="1081"/>
      <c r="AL457" s="1081"/>
      <c r="AM457" s="1081"/>
      <c r="AN457" s="1081"/>
      <c r="AO457" s="1081"/>
      <c r="AP457" s="1081"/>
      <c r="AQ457" s="1081"/>
      <c r="AR457" s="1081"/>
      <c r="AS457" s="1081"/>
      <c r="AT457" s="1081"/>
      <c r="AU457" s="1081"/>
      <c r="AV457" s="1081"/>
      <c r="AW457" s="1081"/>
      <c r="AX457" s="1082"/>
      <c r="AY457" s="1081"/>
      <c r="AZ457" s="1081"/>
      <c r="BA457" s="1081"/>
      <c r="BB457" s="1081"/>
      <c r="BC457" s="1081"/>
      <c r="BD457" s="1081"/>
      <c r="BE457" s="1081"/>
      <c r="BF457" s="1081"/>
      <c r="BG457" s="1081"/>
      <c r="BH457" s="1081"/>
      <c r="BI457" s="1081"/>
      <c r="BJ457" s="1081"/>
      <c r="BK457" s="1081"/>
      <c r="BL457" s="1081"/>
      <c r="BM457" s="1081"/>
      <c r="BN457" s="1081"/>
      <c r="BO457" s="1081"/>
      <c r="BP457" s="1081"/>
      <c r="BQ457" s="1081"/>
      <c r="BR457" s="1081"/>
      <c r="BS457" s="1123"/>
      <c r="BT457" s="1081"/>
      <c r="BU457" s="1081"/>
      <c r="BV457" s="1081"/>
      <c r="BW457" s="1081"/>
      <c r="BX457" s="1081"/>
      <c r="BY457" s="1081"/>
      <c r="BZ457" s="1081"/>
      <c r="CA457" s="1081"/>
      <c r="CB457" s="1081"/>
      <c r="CC457" s="1081"/>
      <c r="CD457" s="1081"/>
      <c r="CE457" s="1081"/>
      <c r="CF457" s="1081"/>
      <c r="CG457" s="1081"/>
      <c r="CH457" s="1081"/>
      <c r="CI457" s="1081"/>
      <c r="CJ457" s="1081"/>
      <c r="CK457" s="1081"/>
      <c r="CL457" s="1081"/>
      <c r="CM457" s="1123"/>
      <c r="CN457" s="1123"/>
    </row>
    <row r="458" spans="2:92" x14ac:dyDescent="0.2">
      <c r="B458" s="1080"/>
      <c r="I458" s="1081"/>
      <c r="J458" s="1081"/>
      <c r="K458" s="1081"/>
      <c r="L458" s="1081"/>
      <c r="M458" s="1081"/>
      <c r="N458" s="1081"/>
      <c r="O458" s="1081"/>
      <c r="P458" s="1081"/>
      <c r="Q458" s="1081"/>
      <c r="R458" s="1081"/>
      <c r="S458" s="1081"/>
      <c r="T458" s="1081"/>
      <c r="U458" s="1081"/>
      <c r="V458" s="1081"/>
      <c r="W458" s="1081"/>
      <c r="X458" s="1081"/>
      <c r="Y458" s="1081"/>
      <c r="Z458" s="1081"/>
      <c r="AA458" s="1081"/>
      <c r="AB458" s="1123"/>
      <c r="AC458" s="1123"/>
      <c r="AD458" s="1123"/>
      <c r="AE458" s="1123"/>
      <c r="AF458" s="1081"/>
      <c r="AG458" s="1081"/>
      <c r="AH458" s="1081"/>
      <c r="AI458" s="1081"/>
      <c r="AJ458" s="1081"/>
      <c r="AK458" s="1081"/>
      <c r="AL458" s="1081"/>
      <c r="AM458" s="1081"/>
      <c r="AN458" s="1081"/>
      <c r="AO458" s="1081"/>
      <c r="AP458" s="1081"/>
      <c r="AQ458" s="1081"/>
      <c r="AR458" s="1081"/>
      <c r="AS458" s="1081"/>
      <c r="AT458" s="1081"/>
      <c r="AU458" s="1081"/>
      <c r="AV458" s="1081"/>
      <c r="AW458" s="1081"/>
      <c r="AX458" s="1082"/>
      <c r="AY458" s="1081"/>
      <c r="AZ458" s="1081"/>
      <c r="BA458" s="1081"/>
      <c r="BB458" s="1081"/>
      <c r="BC458" s="1081"/>
      <c r="BD458" s="1081"/>
      <c r="BE458" s="1081"/>
      <c r="BF458" s="1081"/>
      <c r="BG458" s="1081"/>
      <c r="BH458" s="1081"/>
      <c r="BI458" s="1081"/>
      <c r="BJ458" s="1081"/>
      <c r="BK458" s="1081"/>
      <c r="BL458" s="1081"/>
      <c r="BM458" s="1081"/>
      <c r="BN458" s="1081"/>
      <c r="BO458" s="1081"/>
      <c r="BP458" s="1081"/>
      <c r="BQ458" s="1081"/>
      <c r="BR458" s="1081"/>
      <c r="BS458" s="1123"/>
      <c r="BT458" s="1081"/>
      <c r="BU458" s="1081"/>
      <c r="BV458" s="1081"/>
      <c r="BW458" s="1081"/>
      <c r="BX458" s="1081"/>
      <c r="BY458" s="1081"/>
      <c r="BZ458" s="1081"/>
      <c r="CA458" s="1081"/>
      <c r="CB458" s="1081"/>
      <c r="CC458" s="1081"/>
      <c r="CD458" s="1081"/>
      <c r="CE458" s="1081"/>
      <c r="CF458" s="1081"/>
      <c r="CG458" s="1081"/>
      <c r="CH458" s="1081"/>
      <c r="CI458" s="1081"/>
      <c r="CJ458" s="1081"/>
      <c r="CK458" s="1081"/>
      <c r="CL458" s="1081"/>
      <c r="CM458" s="1123"/>
      <c r="CN458" s="1123"/>
    </row>
    <row r="459" spans="2:92" x14ac:dyDescent="0.2">
      <c r="B459" s="1080"/>
      <c r="I459" s="1081"/>
      <c r="J459" s="1081"/>
      <c r="K459" s="1081"/>
      <c r="L459" s="1081"/>
      <c r="M459" s="1081"/>
      <c r="N459" s="1081"/>
      <c r="O459" s="1081"/>
      <c r="P459" s="1081"/>
      <c r="Q459" s="1081"/>
      <c r="R459" s="1081"/>
      <c r="S459" s="1081"/>
      <c r="T459" s="1081"/>
      <c r="U459" s="1081"/>
      <c r="V459" s="1081"/>
      <c r="W459" s="1081"/>
      <c r="X459" s="1081"/>
      <c r="Y459" s="1081"/>
      <c r="Z459" s="1081"/>
      <c r="AA459" s="1081"/>
      <c r="AB459" s="1123"/>
      <c r="AC459" s="1123"/>
      <c r="AD459" s="1123"/>
      <c r="AE459" s="1123"/>
      <c r="AF459" s="1081"/>
      <c r="AG459" s="1081"/>
      <c r="AH459" s="1081"/>
      <c r="AI459" s="1081"/>
      <c r="AJ459" s="1081"/>
      <c r="AK459" s="1081"/>
      <c r="AL459" s="1081"/>
      <c r="AM459" s="1081"/>
      <c r="AN459" s="1081"/>
      <c r="AO459" s="1081"/>
      <c r="AP459" s="1081"/>
      <c r="AQ459" s="1081"/>
      <c r="AR459" s="1081"/>
      <c r="AS459" s="1081"/>
      <c r="AT459" s="1081"/>
      <c r="AU459" s="1081"/>
      <c r="AV459" s="1081"/>
      <c r="AW459" s="1081"/>
      <c r="AX459" s="1082"/>
      <c r="AY459" s="1081"/>
      <c r="AZ459" s="1081"/>
      <c r="BA459" s="1081"/>
      <c r="BB459" s="1081"/>
      <c r="BC459" s="1081"/>
      <c r="BD459" s="1081"/>
      <c r="BE459" s="1081"/>
      <c r="BF459" s="1081"/>
      <c r="BG459" s="1081"/>
      <c r="BH459" s="1081"/>
      <c r="BI459" s="1081"/>
      <c r="BJ459" s="1081"/>
      <c r="BK459" s="1081"/>
      <c r="BL459" s="1081"/>
      <c r="BM459" s="1081"/>
      <c r="BN459" s="1081"/>
      <c r="BO459" s="1081"/>
      <c r="BP459" s="1081"/>
      <c r="BQ459" s="1081"/>
      <c r="BR459" s="1081"/>
      <c r="BS459" s="1123"/>
      <c r="BT459" s="1081"/>
      <c r="BU459" s="1081"/>
      <c r="BV459" s="1081"/>
      <c r="BW459" s="1081"/>
      <c r="BX459" s="1081"/>
      <c r="BY459" s="1081"/>
      <c r="BZ459" s="1081"/>
      <c r="CA459" s="1081"/>
      <c r="CB459" s="1081"/>
      <c r="CC459" s="1081"/>
      <c r="CD459" s="1081"/>
      <c r="CE459" s="1081"/>
      <c r="CF459" s="1081"/>
      <c r="CG459" s="1081"/>
      <c r="CH459" s="1081"/>
      <c r="CI459" s="1081"/>
      <c r="CJ459" s="1081"/>
      <c r="CK459" s="1081"/>
      <c r="CL459" s="1081"/>
      <c r="CM459" s="1123"/>
      <c r="CN459" s="1123"/>
    </row>
    <row r="460" spans="2:92" x14ac:dyDescent="0.2">
      <c r="B460" s="1080"/>
      <c r="I460" s="1081"/>
      <c r="J460" s="1081"/>
      <c r="K460" s="1081"/>
      <c r="L460" s="1081"/>
      <c r="M460" s="1081"/>
      <c r="N460" s="1081"/>
      <c r="O460" s="1081"/>
      <c r="P460" s="1081"/>
      <c r="Q460" s="1081"/>
      <c r="R460" s="1081"/>
      <c r="S460" s="1081"/>
      <c r="T460" s="1081"/>
      <c r="U460" s="1081"/>
      <c r="V460" s="1081"/>
      <c r="W460" s="1081"/>
      <c r="X460" s="1081"/>
      <c r="Y460" s="1081"/>
      <c r="Z460" s="1081"/>
      <c r="AA460" s="1081"/>
      <c r="AB460" s="1123"/>
      <c r="AC460" s="1123"/>
      <c r="AD460" s="1123"/>
      <c r="AE460" s="1123"/>
      <c r="AF460" s="1081"/>
      <c r="AG460" s="1081"/>
      <c r="AH460" s="1081"/>
      <c r="AI460" s="1081"/>
      <c r="AJ460" s="1081"/>
      <c r="AK460" s="1081"/>
      <c r="AL460" s="1081"/>
      <c r="AM460" s="1081"/>
      <c r="AN460" s="1081"/>
      <c r="AO460" s="1081"/>
      <c r="AP460" s="1081"/>
      <c r="AQ460" s="1081"/>
      <c r="AR460" s="1081"/>
      <c r="AS460" s="1081"/>
      <c r="AT460" s="1081"/>
      <c r="AU460" s="1081"/>
      <c r="AV460" s="1081"/>
      <c r="AW460" s="1081"/>
      <c r="AX460" s="1082"/>
      <c r="AY460" s="1081"/>
      <c r="AZ460" s="1081"/>
      <c r="BA460" s="1081"/>
      <c r="BB460" s="1081"/>
      <c r="BC460" s="1081"/>
      <c r="BD460" s="1081"/>
      <c r="BE460" s="1081"/>
      <c r="BF460" s="1081"/>
      <c r="BG460" s="1081"/>
      <c r="BH460" s="1081"/>
      <c r="BI460" s="1081"/>
      <c r="BJ460" s="1081"/>
      <c r="BK460" s="1081"/>
      <c r="BL460" s="1081"/>
      <c r="BM460" s="1081"/>
      <c r="BN460" s="1081"/>
      <c r="BO460" s="1081"/>
      <c r="BP460" s="1081"/>
      <c r="BQ460" s="1081"/>
      <c r="BR460" s="1081"/>
      <c r="BS460" s="1123"/>
      <c r="BT460" s="1081"/>
      <c r="BU460" s="1081"/>
      <c r="BV460" s="1081"/>
      <c r="BW460" s="1081"/>
      <c r="BX460" s="1081"/>
      <c r="BY460" s="1081"/>
      <c r="BZ460" s="1081"/>
      <c r="CA460" s="1081"/>
      <c r="CB460" s="1081"/>
      <c r="CC460" s="1081"/>
      <c r="CD460" s="1081"/>
      <c r="CE460" s="1081"/>
      <c r="CF460" s="1081"/>
      <c r="CG460" s="1081"/>
      <c r="CH460" s="1081"/>
      <c r="CI460" s="1081"/>
      <c r="CJ460" s="1081"/>
      <c r="CK460" s="1081"/>
      <c r="CL460" s="1081"/>
      <c r="CM460" s="1123"/>
      <c r="CN460" s="1123"/>
    </row>
    <row r="461" spans="2:92" x14ac:dyDescent="0.2">
      <c r="B461" s="1080"/>
      <c r="I461" s="1081"/>
      <c r="J461" s="1081"/>
      <c r="K461" s="1081"/>
      <c r="L461" s="1081"/>
      <c r="M461" s="1081"/>
      <c r="N461" s="1081"/>
      <c r="O461" s="1081"/>
      <c r="P461" s="1081"/>
      <c r="Q461" s="1081"/>
      <c r="R461" s="1081"/>
      <c r="S461" s="1081"/>
      <c r="T461" s="1081"/>
      <c r="U461" s="1081"/>
      <c r="V461" s="1081"/>
      <c r="W461" s="1081"/>
      <c r="X461" s="1081"/>
      <c r="Y461" s="1081"/>
      <c r="Z461" s="1081"/>
      <c r="AA461" s="1081"/>
      <c r="AB461" s="1123"/>
      <c r="AC461" s="1123"/>
      <c r="AD461" s="1123"/>
      <c r="AE461" s="1123"/>
      <c r="AF461" s="1081"/>
      <c r="AG461" s="1081"/>
      <c r="AH461" s="1081"/>
      <c r="AI461" s="1081"/>
      <c r="AJ461" s="1081"/>
      <c r="AK461" s="1081"/>
      <c r="AL461" s="1081"/>
      <c r="AM461" s="1081"/>
      <c r="AN461" s="1081"/>
      <c r="AO461" s="1081"/>
      <c r="AP461" s="1081"/>
      <c r="AQ461" s="1081"/>
      <c r="AR461" s="1081"/>
      <c r="AS461" s="1081"/>
      <c r="AT461" s="1081"/>
      <c r="AU461" s="1081"/>
      <c r="AV461" s="1081"/>
      <c r="AW461" s="1081"/>
      <c r="AX461" s="1082"/>
      <c r="AY461" s="1081"/>
      <c r="AZ461" s="1081"/>
      <c r="BA461" s="1081"/>
      <c r="BB461" s="1081"/>
      <c r="BC461" s="1081"/>
      <c r="BD461" s="1081"/>
      <c r="BE461" s="1081"/>
      <c r="BF461" s="1081"/>
      <c r="BG461" s="1081"/>
      <c r="BH461" s="1081"/>
      <c r="BI461" s="1081"/>
      <c r="BJ461" s="1081"/>
      <c r="BK461" s="1081"/>
      <c r="BL461" s="1081"/>
      <c r="BM461" s="1081"/>
      <c r="BN461" s="1081"/>
      <c r="BO461" s="1081"/>
      <c r="BP461" s="1081"/>
      <c r="BQ461" s="1081"/>
      <c r="BR461" s="1081"/>
      <c r="BS461" s="1123"/>
      <c r="BT461" s="1081"/>
      <c r="BU461" s="1081"/>
      <c r="BV461" s="1081"/>
      <c r="BW461" s="1081"/>
      <c r="BX461" s="1081"/>
      <c r="BY461" s="1081"/>
      <c r="BZ461" s="1081"/>
      <c r="CA461" s="1081"/>
      <c r="CB461" s="1081"/>
      <c r="CC461" s="1081"/>
      <c r="CD461" s="1081"/>
      <c r="CE461" s="1081"/>
      <c r="CF461" s="1081"/>
      <c r="CG461" s="1081"/>
      <c r="CH461" s="1081"/>
      <c r="CI461" s="1081"/>
      <c r="CJ461" s="1081"/>
      <c r="CK461" s="1081"/>
      <c r="CL461" s="1081"/>
      <c r="CM461" s="1123"/>
      <c r="CN461" s="1123"/>
    </row>
    <row r="462" spans="2:92" x14ac:dyDescent="0.2">
      <c r="B462" s="1080"/>
      <c r="I462" s="1081"/>
      <c r="J462" s="1081"/>
      <c r="K462" s="1081"/>
      <c r="L462" s="1081"/>
      <c r="M462" s="1081"/>
      <c r="N462" s="1081"/>
      <c r="O462" s="1081"/>
      <c r="P462" s="1081"/>
      <c r="Q462" s="1081"/>
      <c r="R462" s="1081"/>
      <c r="S462" s="1081"/>
      <c r="T462" s="1081"/>
      <c r="U462" s="1081"/>
      <c r="V462" s="1081"/>
      <c r="W462" s="1081"/>
      <c r="X462" s="1081"/>
      <c r="Y462" s="1081"/>
      <c r="Z462" s="1081"/>
      <c r="AA462" s="1081"/>
      <c r="AB462" s="1123"/>
      <c r="AC462" s="1123"/>
      <c r="AD462" s="1123"/>
      <c r="AE462" s="1123"/>
      <c r="AF462" s="1081"/>
      <c r="AG462" s="1081"/>
      <c r="AH462" s="1081"/>
      <c r="AI462" s="1081"/>
      <c r="AJ462" s="1081"/>
      <c r="AK462" s="1081"/>
      <c r="AL462" s="1081"/>
      <c r="AM462" s="1081"/>
      <c r="AN462" s="1081"/>
      <c r="AO462" s="1081"/>
      <c r="AP462" s="1081"/>
      <c r="AQ462" s="1081"/>
      <c r="AR462" s="1081"/>
      <c r="AS462" s="1081"/>
      <c r="AT462" s="1081"/>
      <c r="AU462" s="1081"/>
      <c r="AV462" s="1081"/>
      <c r="AW462" s="1081"/>
      <c r="AX462" s="1082"/>
      <c r="AY462" s="1081"/>
      <c r="AZ462" s="1081"/>
      <c r="BA462" s="1081"/>
      <c r="BB462" s="1081"/>
      <c r="BC462" s="1081"/>
      <c r="BD462" s="1081"/>
      <c r="BE462" s="1081"/>
      <c r="BF462" s="1081"/>
      <c r="BG462" s="1081"/>
      <c r="BH462" s="1081"/>
      <c r="BI462" s="1081"/>
      <c r="BJ462" s="1081"/>
      <c r="BK462" s="1081"/>
      <c r="BL462" s="1081"/>
      <c r="BM462" s="1081"/>
      <c r="BN462" s="1081"/>
      <c r="BO462" s="1081"/>
      <c r="BP462" s="1081"/>
      <c r="BQ462" s="1081"/>
      <c r="BR462" s="1081"/>
      <c r="BS462" s="1123"/>
      <c r="BT462" s="1081"/>
      <c r="BU462" s="1081"/>
      <c r="BV462" s="1081"/>
      <c r="BW462" s="1081"/>
      <c r="BX462" s="1081"/>
      <c r="BY462" s="1081"/>
      <c r="BZ462" s="1081"/>
      <c r="CA462" s="1081"/>
      <c r="CB462" s="1081"/>
      <c r="CC462" s="1081"/>
      <c r="CD462" s="1081"/>
      <c r="CE462" s="1081"/>
      <c r="CF462" s="1081"/>
      <c r="CG462" s="1081"/>
      <c r="CH462" s="1081"/>
      <c r="CI462" s="1081"/>
      <c r="CJ462" s="1081"/>
      <c r="CK462" s="1081"/>
      <c r="CL462" s="1081"/>
      <c r="CM462" s="1123"/>
      <c r="CN462" s="1123"/>
    </row>
    <row r="463" spans="2:92" x14ac:dyDescent="0.2">
      <c r="B463" s="1080"/>
      <c r="I463" s="1081"/>
      <c r="J463" s="1081"/>
      <c r="K463" s="1081"/>
      <c r="L463" s="1081"/>
      <c r="M463" s="1081"/>
      <c r="N463" s="1081"/>
      <c r="O463" s="1081"/>
      <c r="P463" s="1081"/>
      <c r="Q463" s="1081"/>
      <c r="R463" s="1081"/>
      <c r="S463" s="1081"/>
      <c r="T463" s="1081"/>
      <c r="U463" s="1081"/>
      <c r="V463" s="1081"/>
      <c r="W463" s="1081"/>
      <c r="X463" s="1081"/>
      <c r="Y463" s="1081"/>
      <c r="Z463" s="1081"/>
      <c r="AA463" s="1081"/>
      <c r="AB463" s="1123"/>
      <c r="AC463" s="1123"/>
      <c r="AD463" s="1123"/>
      <c r="AE463" s="1123"/>
      <c r="AF463" s="1081"/>
      <c r="AG463" s="1081"/>
      <c r="AH463" s="1081"/>
      <c r="AI463" s="1081"/>
      <c r="AJ463" s="1081"/>
      <c r="AK463" s="1081"/>
      <c r="AL463" s="1081"/>
      <c r="AM463" s="1081"/>
      <c r="AN463" s="1081"/>
      <c r="AO463" s="1081"/>
      <c r="AP463" s="1081"/>
      <c r="AQ463" s="1081"/>
      <c r="AR463" s="1081"/>
      <c r="AS463" s="1081"/>
      <c r="AT463" s="1081"/>
      <c r="AU463" s="1081"/>
      <c r="AV463" s="1081"/>
      <c r="AW463" s="1081"/>
      <c r="AX463" s="1082"/>
      <c r="AY463" s="1081"/>
      <c r="AZ463" s="1081"/>
      <c r="BA463" s="1081"/>
      <c r="BB463" s="1081"/>
      <c r="BC463" s="1081"/>
      <c r="BD463" s="1081"/>
      <c r="BE463" s="1081"/>
      <c r="BF463" s="1081"/>
      <c r="BG463" s="1081"/>
      <c r="BH463" s="1081"/>
      <c r="BI463" s="1081"/>
      <c r="BJ463" s="1081"/>
      <c r="BK463" s="1081"/>
      <c r="BL463" s="1081"/>
      <c r="BM463" s="1081"/>
      <c r="BN463" s="1081"/>
      <c r="BO463" s="1081"/>
      <c r="BP463" s="1081"/>
      <c r="BQ463" s="1081"/>
      <c r="BR463" s="1081"/>
      <c r="BS463" s="1123"/>
      <c r="BT463" s="1081"/>
      <c r="BU463" s="1081"/>
      <c r="BV463" s="1081"/>
      <c r="BW463" s="1081"/>
      <c r="BX463" s="1081"/>
      <c r="BY463" s="1081"/>
      <c r="BZ463" s="1081"/>
      <c r="CA463" s="1081"/>
      <c r="CB463" s="1081"/>
      <c r="CC463" s="1081"/>
      <c r="CD463" s="1081"/>
      <c r="CE463" s="1081"/>
      <c r="CF463" s="1081"/>
      <c r="CG463" s="1081"/>
      <c r="CH463" s="1081"/>
      <c r="CI463" s="1081"/>
      <c r="CJ463" s="1081"/>
      <c r="CK463" s="1081"/>
      <c r="CL463" s="1081"/>
      <c r="CM463" s="1123"/>
      <c r="CN463" s="1123"/>
    </row>
    <row r="464" spans="2:92" x14ac:dyDescent="0.2">
      <c r="B464" s="1080"/>
      <c r="I464" s="1081"/>
      <c r="J464" s="1081"/>
      <c r="K464" s="1081"/>
      <c r="L464" s="1081"/>
      <c r="M464" s="1081"/>
      <c r="N464" s="1081"/>
      <c r="O464" s="1081"/>
      <c r="P464" s="1081"/>
      <c r="Q464" s="1081"/>
      <c r="R464" s="1081"/>
      <c r="S464" s="1081"/>
      <c r="T464" s="1081"/>
      <c r="U464" s="1081"/>
      <c r="V464" s="1081"/>
      <c r="W464" s="1081"/>
      <c r="X464" s="1081"/>
      <c r="Y464" s="1081"/>
      <c r="Z464" s="1081"/>
      <c r="AA464" s="1081"/>
      <c r="AB464" s="1123"/>
      <c r="AC464" s="1123"/>
      <c r="AD464" s="1123"/>
      <c r="AE464" s="1123"/>
      <c r="AF464" s="1081"/>
      <c r="AG464" s="1081"/>
      <c r="AH464" s="1081"/>
      <c r="AI464" s="1081"/>
      <c r="AJ464" s="1081"/>
      <c r="AK464" s="1081"/>
      <c r="AL464" s="1081"/>
      <c r="AM464" s="1081"/>
      <c r="AN464" s="1081"/>
      <c r="AO464" s="1081"/>
      <c r="AP464" s="1081"/>
      <c r="AQ464" s="1081"/>
      <c r="AR464" s="1081"/>
      <c r="AS464" s="1081"/>
      <c r="AT464" s="1081"/>
      <c r="AU464" s="1081"/>
      <c r="AV464" s="1081"/>
      <c r="AW464" s="1081"/>
      <c r="AX464" s="1082"/>
      <c r="AY464" s="1081"/>
      <c r="AZ464" s="1081"/>
      <c r="BA464" s="1081"/>
      <c r="BB464" s="1081"/>
      <c r="BC464" s="1081"/>
      <c r="BD464" s="1081"/>
      <c r="BE464" s="1081"/>
      <c r="BF464" s="1081"/>
      <c r="BG464" s="1081"/>
      <c r="BH464" s="1081"/>
      <c r="BI464" s="1081"/>
      <c r="BJ464" s="1081"/>
      <c r="BK464" s="1081"/>
      <c r="BL464" s="1081"/>
      <c r="BM464" s="1081"/>
      <c r="BN464" s="1081"/>
      <c r="BO464" s="1081"/>
      <c r="BP464" s="1081"/>
      <c r="BQ464" s="1081"/>
      <c r="BR464" s="1081"/>
      <c r="BS464" s="1123"/>
      <c r="BT464" s="1081"/>
      <c r="BU464" s="1081"/>
      <c r="BV464" s="1081"/>
      <c r="BW464" s="1081"/>
      <c r="BX464" s="1081"/>
      <c r="BY464" s="1081"/>
      <c r="BZ464" s="1081"/>
      <c r="CA464" s="1081"/>
      <c r="CB464" s="1081"/>
      <c r="CC464" s="1081"/>
      <c r="CD464" s="1081"/>
      <c r="CE464" s="1081"/>
      <c r="CF464" s="1081"/>
      <c r="CG464" s="1081"/>
      <c r="CH464" s="1081"/>
      <c r="CI464" s="1081"/>
      <c r="CJ464" s="1081"/>
      <c r="CK464" s="1081"/>
      <c r="CL464" s="1081"/>
      <c r="CM464" s="1123"/>
      <c r="CN464" s="1123"/>
    </row>
    <row r="465" spans="2:92" x14ac:dyDescent="0.2">
      <c r="B465" s="1080"/>
      <c r="I465" s="1081"/>
      <c r="J465" s="1081"/>
      <c r="K465" s="1081"/>
      <c r="L465" s="1081"/>
      <c r="M465" s="1081"/>
      <c r="N465" s="1081"/>
      <c r="O465" s="1081"/>
      <c r="P465" s="1081"/>
      <c r="Q465" s="1081"/>
      <c r="R465" s="1081"/>
      <c r="S465" s="1081"/>
      <c r="T465" s="1081"/>
      <c r="U465" s="1081"/>
      <c r="V465" s="1081"/>
      <c r="W465" s="1081"/>
      <c r="X465" s="1081"/>
      <c r="Y465" s="1081"/>
      <c r="Z465" s="1081"/>
      <c r="AA465" s="1081"/>
      <c r="AB465" s="1123"/>
      <c r="AC465" s="1123"/>
      <c r="AD465" s="1123"/>
      <c r="AE465" s="1123"/>
      <c r="AF465" s="1081"/>
      <c r="AG465" s="1081"/>
      <c r="AH465" s="1081"/>
      <c r="AI465" s="1081"/>
      <c r="AJ465" s="1081"/>
      <c r="AK465" s="1081"/>
      <c r="AL465" s="1081"/>
      <c r="AM465" s="1081"/>
      <c r="AN465" s="1081"/>
      <c r="AO465" s="1081"/>
      <c r="AP465" s="1081"/>
      <c r="AQ465" s="1081"/>
      <c r="AR465" s="1081"/>
      <c r="AS465" s="1081"/>
      <c r="AT465" s="1081"/>
      <c r="AU465" s="1081"/>
      <c r="AV465" s="1081"/>
      <c r="AW465" s="1081"/>
      <c r="AX465" s="1082"/>
      <c r="AY465" s="1081"/>
      <c r="AZ465" s="1081"/>
      <c r="BA465" s="1081"/>
      <c r="BB465" s="1081"/>
      <c r="BC465" s="1081"/>
      <c r="BD465" s="1081"/>
      <c r="BE465" s="1081"/>
      <c r="BF465" s="1081"/>
      <c r="BG465" s="1081"/>
      <c r="BH465" s="1081"/>
      <c r="BI465" s="1081"/>
      <c r="BJ465" s="1081"/>
      <c r="BK465" s="1081"/>
      <c r="BL465" s="1081"/>
      <c r="BM465" s="1081"/>
      <c r="BN465" s="1081"/>
      <c r="BO465" s="1081"/>
      <c r="BP465" s="1081"/>
      <c r="BQ465" s="1081"/>
      <c r="BR465" s="1081"/>
      <c r="BS465" s="1123"/>
      <c r="BT465" s="1081"/>
      <c r="BU465" s="1081"/>
      <c r="BV465" s="1081"/>
      <c r="BW465" s="1081"/>
      <c r="BX465" s="1081"/>
      <c r="BY465" s="1081"/>
      <c r="BZ465" s="1081"/>
      <c r="CA465" s="1081"/>
      <c r="CB465" s="1081"/>
      <c r="CC465" s="1081"/>
      <c r="CD465" s="1081"/>
      <c r="CE465" s="1081"/>
      <c r="CF465" s="1081"/>
      <c r="CG465" s="1081"/>
      <c r="CH465" s="1081"/>
      <c r="CI465" s="1081"/>
      <c r="CJ465" s="1081"/>
      <c r="CK465" s="1081"/>
      <c r="CL465" s="1081"/>
      <c r="CM465" s="1123"/>
      <c r="CN465" s="1123"/>
    </row>
    <row r="466" spans="2:92" x14ac:dyDescent="0.2">
      <c r="B466" s="1080"/>
      <c r="I466" s="1081"/>
      <c r="J466" s="1081"/>
      <c r="K466" s="1081"/>
      <c r="L466" s="1081"/>
      <c r="M466" s="1081"/>
      <c r="N466" s="1081"/>
      <c r="O466" s="1081"/>
      <c r="P466" s="1081"/>
      <c r="Q466" s="1081"/>
      <c r="R466" s="1081"/>
      <c r="S466" s="1081"/>
      <c r="T466" s="1081"/>
      <c r="U466" s="1081"/>
      <c r="V466" s="1081"/>
      <c r="W466" s="1081"/>
      <c r="X466" s="1081"/>
      <c r="Y466" s="1081"/>
      <c r="Z466" s="1081"/>
      <c r="AA466" s="1081"/>
      <c r="AB466" s="1123"/>
      <c r="AC466" s="1123"/>
      <c r="AD466" s="1123"/>
      <c r="AE466" s="1123"/>
      <c r="AF466" s="1081"/>
      <c r="AG466" s="1081"/>
      <c r="AH466" s="1081"/>
      <c r="AI466" s="1081"/>
      <c r="AJ466" s="1081"/>
      <c r="AK466" s="1081"/>
      <c r="AL466" s="1081"/>
      <c r="AM466" s="1081"/>
      <c r="AN466" s="1081"/>
      <c r="AO466" s="1081"/>
      <c r="AP466" s="1081"/>
      <c r="AQ466" s="1081"/>
      <c r="AR466" s="1081"/>
      <c r="AS466" s="1081"/>
      <c r="AT466" s="1081"/>
      <c r="AU466" s="1081"/>
      <c r="AV466" s="1081"/>
      <c r="AW466" s="1081"/>
      <c r="AX466" s="1082"/>
      <c r="AY466" s="1081"/>
      <c r="AZ466" s="1081"/>
      <c r="BA466" s="1081"/>
      <c r="BB466" s="1081"/>
      <c r="BC466" s="1081"/>
      <c r="BD466" s="1081"/>
      <c r="BE466" s="1081"/>
      <c r="BF466" s="1081"/>
      <c r="BG466" s="1081"/>
      <c r="BH466" s="1081"/>
      <c r="BI466" s="1081"/>
      <c r="BJ466" s="1081"/>
      <c r="BK466" s="1081"/>
      <c r="BL466" s="1081"/>
      <c r="BM466" s="1081"/>
      <c r="BN466" s="1081"/>
      <c r="BO466" s="1081"/>
      <c r="BP466" s="1081"/>
      <c r="BQ466" s="1081"/>
      <c r="BR466" s="1081"/>
      <c r="BS466" s="1123"/>
      <c r="BT466" s="1081"/>
      <c r="BU466" s="1081"/>
      <c r="BV466" s="1081"/>
      <c r="BW466" s="1081"/>
      <c r="BX466" s="1081"/>
      <c r="BY466" s="1081"/>
      <c r="BZ466" s="1081"/>
      <c r="CA466" s="1081"/>
      <c r="CB466" s="1081"/>
      <c r="CC466" s="1081"/>
      <c r="CD466" s="1081"/>
      <c r="CE466" s="1081"/>
      <c r="CF466" s="1081"/>
      <c r="CG466" s="1081"/>
      <c r="CH466" s="1081"/>
      <c r="CI466" s="1081"/>
      <c r="CJ466" s="1081"/>
      <c r="CK466" s="1081"/>
      <c r="CL466" s="1081"/>
      <c r="CM466" s="1123"/>
      <c r="CN466" s="1123"/>
    </row>
    <row r="467" spans="2:92" x14ac:dyDescent="0.2">
      <c r="B467" s="1080"/>
      <c r="I467" s="1081"/>
      <c r="J467" s="1081"/>
      <c r="K467" s="1081"/>
      <c r="L467" s="1081"/>
      <c r="M467" s="1081"/>
      <c r="N467" s="1081"/>
      <c r="O467" s="1081"/>
      <c r="P467" s="1081"/>
      <c r="Q467" s="1081"/>
      <c r="R467" s="1081"/>
      <c r="S467" s="1081"/>
      <c r="T467" s="1081"/>
      <c r="U467" s="1081"/>
      <c r="V467" s="1081"/>
      <c r="W467" s="1081"/>
      <c r="X467" s="1081"/>
      <c r="Y467" s="1081"/>
      <c r="Z467" s="1081"/>
      <c r="AA467" s="1081"/>
      <c r="AB467" s="1123"/>
      <c r="AC467" s="1123"/>
      <c r="AD467" s="1123"/>
      <c r="AE467" s="1123"/>
      <c r="AF467" s="1081"/>
      <c r="AG467" s="1081"/>
      <c r="AH467" s="1081"/>
      <c r="AI467" s="1081"/>
      <c r="AJ467" s="1081"/>
      <c r="AK467" s="1081"/>
      <c r="AL467" s="1081"/>
      <c r="AM467" s="1081"/>
      <c r="AN467" s="1081"/>
      <c r="AO467" s="1081"/>
      <c r="AP467" s="1081"/>
      <c r="AQ467" s="1081"/>
      <c r="AR467" s="1081"/>
      <c r="AS467" s="1081"/>
      <c r="AT467" s="1081"/>
      <c r="AU467" s="1081"/>
      <c r="AV467" s="1081"/>
      <c r="AW467" s="1081"/>
      <c r="AX467" s="1082"/>
      <c r="AY467" s="1081"/>
      <c r="AZ467" s="1081"/>
      <c r="BA467" s="1081"/>
      <c r="BB467" s="1081"/>
      <c r="BC467" s="1081"/>
      <c r="BD467" s="1081"/>
      <c r="BE467" s="1081"/>
      <c r="BF467" s="1081"/>
      <c r="BG467" s="1081"/>
      <c r="BH467" s="1081"/>
      <c r="BI467" s="1081"/>
      <c r="BJ467" s="1081"/>
      <c r="BK467" s="1081"/>
      <c r="BL467" s="1081"/>
      <c r="BM467" s="1081"/>
      <c r="BN467" s="1081"/>
      <c r="BO467" s="1081"/>
      <c r="BP467" s="1081"/>
      <c r="BQ467" s="1081"/>
      <c r="BR467" s="1081"/>
      <c r="BS467" s="1123"/>
      <c r="BT467" s="1081"/>
      <c r="BU467" s="1081"/>
      <c r="BV467" s="1081"/>
      <c r="BW467" s="1081"/>
      <c r="BX467" s="1081"/>
      <c r="BY467" s="1081"/>
      <c r="BZ467" s="1081"/>
      <c r="CA467" s="1081"/>
      <c r="CB467" s="1081"/>
      <c r="CC467" s="1081"/>
      <c r="CD467" s="1081"/>
      <c r="CE467" s="1081"/>
      <c r="CF467" s="1081"/>
      <c r="CG467" s="1081"/>
      <c r="CH467" s="1081"/>
      <c r="CI467" s="1081"/>
      <c r="CJ467" s="1081"/>
      <c r="CK467" s="1081"/>
      <c r="CL467" s="1081"/>
      <c r="CM467" s="1123"/>
      <c r="CN467" s="1123"/>
    </row>
    <row r="468" spans="2:92" x14ac:dyDescent="0.2">
      <c r="B468" s="1080"/>
      <c r="I468" s="1081"/>
      <c r="J468" s="1081"/>
      <c r="K468" s="1081"/>
      <c r="L468" s="1081"/>
      <c r="M468" s="1081"/>
      <c r="N468" s="1081"/>
      <c r="O468" s="1081"/>
      <c r="P468" s="1081"/>
      <c r="Q468" s="1081"/>
      <c r="R468" s="1081"/>
      <c r="S468" s="1081"/>
      <c r="T468" s="1081"/>
      <c r="U468" s="1081"/>
      <c r="V468" s="1081"/>
      <c r="W468" s="1081"/>
      <c r="X468" s="1081"/>
      <c r="Y468" s="1081"/>
      <c r="Z468" s="1081"/>
      <c r="AA468" s="1081"/>
      <c r="AB468" s="1123"/>
      <c r="AC468" s="1123"/>
      <c r="AD468" s="1123"/>
      <c r="AE468" s="1123"/>
      <c r="AF468" s="1081"/>
      <c r="AG468" s="1081"/>
      <c r="AH468" s="1081"/>
      <c r="AI468" s="1081"/>
      <c r="AJ468" s="1081"/>
      <c r="AK468" s="1081"/>
      <c r="AL468" s="1081"/>
      <c r="AM468" s="1081"/>
      <c r="AN468" s="1081"/>
      <c r="AO468" s="1081"/>
      <c r="AP468" s="1081"/>
      <c r="AQ468" s="1081"/>
      <c r="AR468" s="1081"/>
      <c r="AS468" s="1081"/>
      <c r="AT468" s="1081"/>
      <c r="AU468" s="1081"/>
      <c r="AV468" s="1081"/>
      <c r="AW468" s="1081"/>
      <c r="AX468" s="1082"/>
      <c r="AY468" s="1081"/>
      <c r="AZ468" s="1081"/>
      <c r="BA468" s="1081"/>
      <c r="BB468" s="1081"/>
      <c r="BC468" s="1081"/>
      <c r="BD468" s="1081"/>
      <c r="BE468" s="1081"/>
      <c r="BF468" s="1081"/>
      <c r="BG468" s="1081"/>
      <c r="BH468" s="1081"/>
      <c r="BI468" s="1081"/>
      <c r="BJ468" s="1081"/>
      <c r="BK468" s="1081"/>
      <c r="BL468" s="1081"/>
      <c r="BM468" s="1081"/>
      <c r="BN468" s="1081"/>
      <c r="BO468" s="1081"/>
      <c r="BP468" s="1081"/>
      <c r="BQ468" s="1081"/>
      <c r="BR468" s="1081"/>
      <c r="BS468" s="1123"/>
      <c r="BT468" s="1081"/>
      <c r="BU468" s="1081"/>
      <c r="BV468" s="1081"/>
      <c r="BW468" s="1081"/>
      <c r="BX468" s="1081"/>
      <c r="BY468" s="1081"/>
      <c r="BZ468" s="1081"/>
      <c r="CA468" s="1081"/>
      <c r="CB468" s="1081"/>
      <c r="CC468" s="1081"/>
      <c r="CD468" s="1081"/>
      <c r="CE468" s="1081"/>
      <c r="CF468" s="1081"/>
      <c r="CG468" s="1081"/>
      <c r="CH468" s="1081"/>
      <c r="CI468" s="1081"/>
      <c r="CJ468" s="1081"/>
      <c r="CK468" s="1081"/>
      <c r="CL468" s="1081"/>
      <c r="CM468" s="1123"/>
      <c r="CN468" s="1123"/>
    </row>
    <row r="469" spans="2:92" x14ac:dyDescent="0.2">
      <c r="B469" s="1080"/>
      <c r="I469" s="1081"/>
      <c r="J469" s="1081"/>
      <c r="K469" s="1081"/>
      <c r="L469" s="1081"/>
      <c r="M469" s="1081"/>
      <c r="N469" s="1081"/>
      <c r="O469" s="1081"/>
      <c r="P469" s="1081"/>
      <c r="Q469" s="1081"/>
      <c r="R469" s="1081"/>
      <c r="S469" s="1081"/>
      <c r="T469" s="1081"/>
      <c r="U469" s="1081"/>
      <c r="V469" s="1081"/>
      <c r="W469" s="1081"/>
      <c r="X469" s="1081"/>
      <c r="Y469" s="1081"/>
      <c r="Z469" s="1081"/>
      <c r="AA469" s="1081"/>
      <c r="AB469" s="1123"/>
      <c r="AC469" s="1123"/>
      <c r="AD469" s="1123"/>
      <c r="AE469" s="1123"/>
      <c r="AF469" s="1081"/>
      <c r="AG469" s="1081"/>
      <c r="AH469" s="1081"/>
      <c r="AI469" s="1081"/>
      <c r="AJ469" s="1081"/>
      <c r="AK469" s="1081"/>
      <c r="AL469" s="1081"/>
      <c r="AM469" s="1081"/>
      <c r="AN469" s="1081"/>
      <c r="AO469" s="1081"/>
      <c r="AP469" s="1081"/>
      <c r="AQ469" s="1081"/>
      <c r="AR469" s="1081"/>
      <c r="AS469" s="1081"/>
      <c r="AT469" s="1081"/>
      <c r="AU469" s="1081"/>
      <c r="AV469" s="1081"/>
      <c r="AW469" s="1081"/>
      <c r="AX469" s="1082"/>
      <c r="AY469" s="1081"/>
      <c r="AZ469" s="1081"/>
      <c r="BA469" s="1081"/>
      <c r="BB469" s="1081"/>
      <c r="BC469" s="1081"/>
      <c r="BD469" s="1081"/>
      <c r="BE469" s="1081"/>
      <c r="BF469" s="1081"/>
      <c r="BG469" s="1081"/>
      <c r="BH469" s="1081"/>
      <c r="BI469" s="1081"/>
      <c r="BJ469" s="1081"/>
      <c r="BK469" s="1081"/>
      <c r="BL469" s="1081"/>
      <c r="BM469" s="1081"/>
      <c r="BN469" s="1081"/>
      <c r="BO469" s="1081"/>
      <c r="BP469" s="1081"/>
      <c r="BQ469" s="1081"/>
      <c r="BR469" s="1081"/>
      <c r="BS469" s="1123"/>
      <c r="BT469" s="1081"/>
      <c r="BU469" s="1081"/>
      <c r="BV469" s="1081"/>
      <c r="BW469" s="1081"/>
      <c r="BX469" s="1081"/>
      <c r="BY469" s="1081"/>
      <c r="BZ469" s="1081"/>
      <c r="CA469" s="1081"/>
      <c r="CB469" s="1081"/>
      <c r="CC469" s="1081"/>
      <c r="CD469" s="1081"/>
      <c r="CE469" s="1081"/>
      <c r="CF469" s="1081"/>
      <c r="CG469" s="1081"/>
      <c r="CH469" s="1081"/>
      <c r="CI469" s="1081"/>
      <c r="CJ469" s="1081"/>
      <c r="CK469" s="1081"/>
      <c r="CL469" s="1081"/>
      <c r="CM469" s="1123"/>
      <c r="CN469" s="1123"/>
    </row>
    <row r="470" spans="2:92" x14ac:dyDescent="0.2">
      <c r="B470" s="1080"/>
      <c r="I470" s="1081"/>
      <c r="J470" s="1081"/>
      <c r="K470" s="1081"/>
      <c r="L470" s="1081"/>
      <c r="M470" s="1081"/>
      <c r="N470" s="1081"/>
      <c r="O470" s="1081"/>
      <c r="P470" s="1081"/>
      <c r="Q470" s="1081"/>
      <c r="R470" s="1081"/>
      <c r="S470" s="1081"/>
      <c r="T470" s="1081"/>
      <c r="U470" s="1081"/>
      <c r="V470" s="1081"/>
      <c r="W470" s="1081"/>
      <c r="X470" s="1081"/>
      <c r="Y470" s="1081"/>
      <c r="Z470" s="1081"/>
      <c r="AA470" s="1081"/>
      <c r="AB470" s="1123"/>
      <c r="AC470" s="1123"/>
      <c r="AD470" s="1123"/>
      <c r="AE470" s="1123"/>
      <c r="AF470" s="1081"/>
      <c r="AG470" s="1081"/>
      <c r="AH470" s="1081"/>
      <c r="AI470" s="1081"/>
      <c r="AJ470" s="1081"/>
      <c r="AK470" s="1081"/>
      <c r="AL470" s="1081"/>
      <c r="AM470" s="1081"/>
      <c r="AN470" s="1081"/>
      <c r="AO470" s="1081"/>
      <c r="AP470" s="1081"/>
      <c r="AQ470" s="1081"/>
      <c r="AR470" s="1081"/>
      <c r="AS470" s="1081"/>
      <c r="AT470" s="1081"/>
      <c r="AU470" s="1081"/>
      <c r="AV470" s="1081"/>
      <c r="AW470" s="1081"/>
      <c r="AX470" s="1082"/>
      <c r="AY470" s="1081"/>
      <c r="AZ470" s="1081"/>
      <c r="BA470" s="1081"/>
      <c r="BB470" s="1081"/>
      <c r="BC470" s="1081"/>
      <c r="BD470" s="1081"/>
      <c r="BE470" s="1081"/>
      <c r="BF470" s="1081"/>
      <c r="BG470" s="1081"/>
      <c r="BH470" s="1081"/>
      <c r="BI470" s="1081"/>
      <c r="BJ470" s="1081"/>
      <c r="BK470" s="1081"/>
      <c r="BL470" s="1081"/>
      <c r="BM470" s="1081"/>
      <c r="BN470" s="1081"/>
      <c r="BO470" s="1081"/>
      <c r="BP470" s="1081"/>
      <c r="BQ470" s="1081"/>
      <c r="BR470" s="1081"/>
      <c r="BS470" s="1123"/>
      <c r="BT470" s="1081"/>
      <c r="BU470" s="1081"/>
      <c r="BV470" s="1081"/>
      <c r="BW470" s="1081"/>
      <c r="BX470" s="1081"/>
      <c r="BY470" s="1081"/>
      <c r="BZ470" s="1081"/>
      <c r="CA470" s="1081"/>
      <c r="CB470" s="1081"/>
      <c r="CC470" s="1081"/>
      <c r="CD470" s="1081"/>
      <c r="CE470" s="1081"/>
      <c r="CF470" s="1081"/>
      <c r="CG470" s="1081"/>
      <c r="CH470" s="1081"/>
      <c r="CI470" s="1081"/>
      <c r="CJ470" s="1081"/>
      <c r="CK470" s="1081"/>
      <c r="CL470" s="1081"/>
      <c r="CM470" s="1123"/>
      <c r="CN470" s="1123"/>
    </row>
    <row r="471" spans="2:92" x14ac:dyDescent="0.2">
      <c r="B471" s="1080"/>
      <c r="I471" s="1081"/>
      <c r="J471" s="1081"/>
      <c r="K471" s="1081"/>
      <c r="L471" s="1081"/>
      <c r="M471" s="1081"/>
      <c r="N471" s="1081"/>
      <c r="O471" s="1081"/>
      <c r="P471" s="1081"/>
      <c r="Q471" s="1081"/>
      <c r="R471" s="1081"/>
      <c r="S471" s="1081"/>
      <c r="T471" s="1081"/>
      <c r="U471" s="1081"/>
      <c r="V471" s="1081"/>
      <c r="W471" s="1081"/>
      <c r="X471" s="1081"/>
      <c r="Y471" s="1081"/>
      <c r="Z471" s="1081"/>
      <c r="AA471" s="1081"/>
      <c r="AB471" s="1123"/>
      <c r="AC471" s="1123"/>
      <c r="AD471" s="1123"/>
      <c r="AE471" s="1123"/>
      <c r="AF471" s="1081"/>
      <c r="AG471" s="1081"/>
      <c r="AH471" s="1081"/>
      <c r="AI471" s="1081"/>
      <c r="AJ471" s="1081"/>
      <c r="AK471" s="1081"/>
      <c r="AL471" s="1081"/>
      <c r="AM471" s="1081"/>
      <c r="AN471" s="1081"/>
      <c r="AO471" s="1081"/>
      <c r="AP471" s="1081"/>
      <c r="AQ471" s="1081"/>
      <c r="AR471" s="1081"/>
      <c r="AS471" s="1081"/>
      <c r="AT471" s="1081"/>
      <c r="AU471" s="1081"/>
      <c r="AV471" s="1081"/>
      <c r="AW471" s="1081"/>
      <c r="AX471" s="1082"/>
      <c r="AY471" s="1081"/>
      <c r="AZ471" s="1081"/>
      <c r="BA471" s="1081"/>
      <c r="BB471" s="1081"/>
      <c r="BC471" s="1081"/>
      <c r="BD471" s="1081"/>
      <c r="BE471" s="1081"/>
      <c r="BF471" s="1081"/>
      <c r="BG471" s="1081"/>
      <c r="BH471" s="1081"/>
      <c r="BI471" s="1081"/>
      <c r="BJ471" s="1081"/>
      <c r="BK471" s="1081"/>
      <c r="BL471" s="1081"/>
      <c r="BM471" s="1081"/>
      <c r="BN471" s="1081"/>
      <c r="BO471" s="1081"/>
      <c r="BP471" s="1081"/>
      <c r="BQ471" s="1081"/>
      <c r="BR471" s="1081"/>
      <c r="BS471" s="1123"/>
      <c r="BT471" s="1081"/>
      <c r="BU471" s="1081"/>
      <c r="BV471" s="1081"/>
      <c r="BW471" s="1081"/>
      <c r="BX471" s="1081"/>
      <c r="BY471" s="1081"/>
      <c r="BZ471" s="1081"/>
      <c r="CA471" s="1081"/>
      <c r="CB471" s="1081"/>
      <c r="CC471" s="1081"/>
      <c r="CD471" s="1081"/>
      <c r="CE471" s="1081"/>
      <c r="CF471" s="1081"/>
      <c r="CG471" s="1081"/>
      <c r="CH471" s="1081"/>
      <c r="CI471" s="1081"/>
      <c r="CJ471" s="1081"/>
      <c r="CK471" s="1081"/>
      <c r="CL471" s="1081"/>
      <c r="CM471" s="1123"/>
      <c r="CN471" s="1123"/>
    </row>
    <row r="472" spans="2:92" x14ac:dyDescent="0.2">
      <c r="B472" s="1080"/>
      <c r="I472" s="1081"/>
      <c r="J472" s="1081"/>
      <c r="K472" s="1081"/>
      <c r="L472" s="1081"/>
      <c r="M472" s="1081"/>
      <c r="N472" s="1081"/>
      <c r="O472" s="1081"/>
      <c r="P472" s="1081"/>
      <c r="Q472" s="1081"/>
      <c r="R472" s="1081"/>
      <c r="S472" s="1081"/>
      <c r="T472" s="1081"/>
      <c r="U472" s="1081"/>
      <c r="V472" s="1081"/>
      <c r="W472" s="1081"/>
      <c r="X472" s="1081"/>
      <c r="Y472" s="1081"/>
      <c r="Z472" s="1081"/>
      <c r="AA472" s="1081"/>
      <c r="AB472" s="1123"/>
      <c r="AC472" s="1123"/>
      <c r="AD472" s="1123"/>
      <c r="AE472" s="1123"/>
      <c r="AF472" s="1081"/>
      <c r="AG472" s="1081"/>
      <c r="AH472" s="1081"/>
      <c r="AI472" s="1081"/>
      <c r="AJ472" s="1081"/>
      <c r="AK472" s="1081"/>
      <c r="AL472" s="1081"/>
      <c r="AM472" s="1081"/>
      <c r="AN472" s="1081"/>
      <c r="AO472" s="1081"/>
      <c r="AP472" s="1081"/>
      <c r="AQ472" s="1081"/>
      <c r="AR472" s="1081"/>
      <c r="AS472" s="1081"/>
      <c r="AT472" s="1081"/>
      <c r="AU472" s="1081"/>
      <c r="AV472" s="1081"/>
      <c r="AW472" s="1081"/>
      <c r="AX472" s="1082"/>
      <c r="AY472" s="1081"/>
      <c r="AZ472" s="1081"/>
      <c r="BA472" s="1081"/>
      <c r="BB472" s="1081"/>
      <c r="BC472" s="1081"/>
      <c r="BD472" s="1081"/>
      <c r="BE472" s="1081"/>
      <c r="BF472" s="1081"/>
      <c r="BG472" s="1081"/>
      <c r="BH472" s="1081"/>
      <c r="BI472" s="1081"/>
      <c r="BJ472" s="1081"/>
      <c r="BK472" s="1081"/>
      <c r="BL472" s="1081"/>
      <c r="BM472" s="1081"/>
      <c r="BN472" s="1081"/>
      <c r="BO472" s="1081"/>
      <c r="BP472" s="1081"/>
      <c r="BQ472" s="1081"/>
      <c r="BR472" s="1081"/>
      <c r="BS472" s="1123"/>
      <c r="BT472" s="1081"/>
      <c r="BU472" s="1081"/>
      <c r="BV472" s="1081"/>
      <c r="BW472" s="1081"/>
      <c r="BX472" s="1081"/>
      <c r="BY472" s="1081"/>
      <c r="BZ472" s="1081"/>
      <c r="CA472" s="1081"/>
      <c r="CB472" s="1081"/>
      <c r="CC472" s="1081"/>
      <c r="CD472" s="1081"/>
      <c r="CE472" s="1081"/>
      <c r="CF472" s="1081"/>
      <c r="CG472" s="1081"/>
      <c r="CH472" s="1081"/>
      <c r="CI472" s="1081"/>
      <c r="CJ472" s="1081"/>
      <c r="CK472" s="1081"/>
      <c r="CL472" s="1081"/>
      <c r="CM472" s="1123"/>
      <c r="CN472" s="1123"/>
    </row>
    <row r="473" spans="2:92" x14ac:dyDescent="0.2">
      <c r="B473" s="1080"/>
      <c r="I473" s="1081"/>
      <c r="J473" s="1081"/>
      <c r="K473" s="1081"/>
      <c r="L473" s="1081"/>
      <c r="M473" s="1081"/>
      <c r="N473" s="1081"/>
      <c r="O473" s="1081"/>
      <c r="P473" s="1081"/>
      <c r="Q473" s="1081"/>
      <c r="R473" s="1081"/>
      <c r="S473" s="1081"/>
      <c r="T473" s="1081"/>
      <c r="U473" s="1081"/>
      <c r="V473" s="1081"/>
      <c r="W473" s="1081"/>
      <c r="X473" s="1081"/>
      <c r="Y473" s="1081"/>
      <c r="Z473" s="1081"/>
      <c r="AA473" s="1081"/>
      <c r="AB473" s="1123"/>
      <c r="AC473" s="1123"/>
      <c r="AD473" s="1123"/>
      <c r="AE473" s="1123"/>
      <c r="AF473" s="1081"/>
      <c r="AG473" s="1081"/>
      <c r="AH473" s="1081"/>
      <c r="AI473" s="1081"/>
      <c r="AJ473" s="1081"/>
      <c r="AK473" s="1081"/>
      <c r="AL473" s="1081"/>
      <c r="AM473" s="1081"/>
      <c r="AN473" s="1081"/>
      <c r="AO473" s="1081"/>
      <c r="AP473" s="1081"/>
      <c r="AQ473" s="1081"/>
      <c r="AR473" s="1081"/>
      <c r="AS473" s="1081"/>
      <c r="AT473" s="1081"/>
      <c r="AU473" s="1081"/>
      <c r="AV473" s="1081"/>
      <c r="AW473" s="1081"/>
      <c r="AX473" s="1082"/>
      <c r="AY473" s="1081"/>
      <c r="AZ473" s="1081"/>
      <c r="BA473" s="1081"/>
      <c r="BB473" s="1081"/>
      <c r="BC473" s="1081"/>
      <c r="BD473" s="1081"/>
      <c r="BE473" s="1081"/>
      <c r="BF473" s="1081"/>
      <c r="BG473" s="1081"/>
      <c r="BH473" s="1081"/>
      <c r="BI473" s="1081"/>
      <c r="BJ473" s="1081"/>
      <c r="BK473" s="1081"/>
      <c r="BL473" s="1081"/>
      <c r="BM473" s="1081"/>
      <c r="BN473" s="1081"/>
      <c r="BO473" s="1081"/>
      <c r="BP473" s="1081"/>
      <c r="BQ473" s="1081"/>
      <c r="BR473" s="1081"/>
      <c r="BS473" s="1123"/>
      <c r="BT473" s="1081"/>
      <c r="BU473" s="1081"/>
      <c r="BV473" s="1081"/>
      <c r="BW473" s="1081"/>
      <c r="BX473" s="1081"/>
      <c r="BY473" s="1081"/>
      <c r="BZ473" s="1081"/>
      <c r="CA473" s="1081"/>
      <c r="CB473" s="1081"/>
      <c r="CC473" s="1081"/>
      <c r="CD473" s="1081"/>
      <c r="CE473" s="1081"/>
      <c r="CF473" s="1081"/>
      <c r="CG473" s="1081"/>
      <c r="CH473" s="1081"/>
      <c r="CI473" s="1081"/>
      <c r="CJ473" s="1081"/>
      <c r="CK473" s="1081"/>
      <c r="CL473" s="1081"/>
      <c r="CM473" s="1123"/>
      <c r="CN473" s="1123"/>
    </row>
    <row r="474" spans="2:92" x14ac:dyDescent="0.2">
      <c r="B474" s="1080"/>
      <c r="I474" s="1081"/>
      <c r="J474" s="1081"/>
      <c r="K474" s="1081"/>
      <c r="L474" s="1081"/>
      <c r="M474" s="1081"/>
      <c r="N474" s="1081"/>
      <c r="O474" s="1081"/>
      <c r="P474" s="1081"/>
      <c r="Q474" s="1081"/>
      <c r="R474" s="1081"/>
      <c r="S474" s="1081"/>
      <c r="T474" s="1081"/>
      <c r="U474" s="1081"/>
      <c r="V474" s="1081"/>
      <c r="W474" s="1081"/>
      <c r="X474" s="1081"/>
      <c r="Y474" s="1081"/>
      <c r="Z474" s="1081"/>
      <c r="AA474" s="1081"/>
      <c r="AB474" s="1123"/>
      <c r="AC474" s="1123"/>
      <c r="AD474" s="1123"/>
      <c r="AE474" s="1123"/>
      <c r="AF474" s="1081"/>
      <c r="AG474" s="1081"/>
      <c r="AH474" s="1081"/>
      <c r="AI474" s="1081"/>
      <c r="AJ474" s="1081"/>
      <c r="AK474" s="1081"/>
      <c r="AL474" s="1081"/>
      <c r="AM474" s="1081"/>
      <c r="AN474" s="1081"/>
      <c r="AO474" s="1081"/>
      <c r="AP474" s="1081"/>
      <c r="AQ474" s="1081"/>
      <c r="AR474" s="1081"/>
      <c r="AS474" s="1081"/>
      <c r="AT474" s="1081"/>
      <c r="AU474" s="1081"/>
      <c r="AV474" s="1081"/>
      <c r="AW474" s="1081"/>
      <c r="AX474" s="1082"/>
      <c r="AY474" s="1081"/>
      <c r="AZ474" s="1081"/>
      <c r="BA474" s="1081"/>
      <c r="BB474" s="1081"/>
      <c r="BC474" s="1081"/>
      <c r="BD474" s="1081"/>
      <c r="BE474" s="1081"/>
      <c r="BF474" s="1081"/>
      <c r="BG474" s="1081"/>
      <c r="BH474" s="1081"/>
      <c r="BI474" s="1081"/>
      <c r="BJ474" s="1081"/>
      <c r="BK474" s="1081"/>
      <c r="BL474" s="1081"/>
      <c r="BM474" s="1081"/>
      <c r="BN474" s="1081"/>
      <c r="BO474" s="1081"/>
      <c r="BP474" s="1081"/>
      <c r="BQ474" s="1081"/>
      <c r="BR474" s="1081"/>
      <c r="BS474" s="1123"/>
      <c r="BT474" s="1081"/>
      <c r="BU474" s="1081"/>
      <c r="BV474" s="1081"/>
      <c r="BW474" s="1081"/>
      <c r="BX474" s="1081"/>
      <c r="BY474" s="1081"/>
      <c r="BZ474" s="1081"/>
      <c r="CA474" s="1081"/>
      <c r="CB474" s="1081"/>
      <c r="CC474" s="1081"/>
      <c r="CD474" s="1081"/>
      <c r="CE474" s="1081"/>
      <c r="CF474" s="1081"/>
      <c r="CG474" s="1081"/>
      <c r="CH474" s="1081"/>
      <c r="CI474" s="1081"/>
      <c r="CJ474" s="1081"/>
      <c r="CK474" s="1081"/>
      <c r="CL474" s="1081"/>
      <c r="CM474" s="1123"/>
      <c r="CN474" s="1123"/>
    </row>
    <row r="475" spans="2:92" x14ac:dyDescent="0.2">
      <c r="B475" s="1080"/>
      <c r="I475" s="1081"/>
      <c r="J475" s="1081"/>
      <c r="K475" s="1081"/>
      <c r="L475" s="1081"/>
      <c r="M475" s="1081"/>
      <c r="N475" s="1081"/>
      <c r="O475" s="1081"/>
      <c r="P475" s="1081"/>
      <c r="Q475" s="1081"/>
      <c r="R475" s="1081"/>
      <c r="S475" s="1081"/>
      <c r="T475" s="1081"/>
      <c r="U475" s="1081"/>
      <c r="V475" s="1081"/>
      <c r="W475" s="1081"/>
      <c r="X475" s="1081"/>
      <c r="Y475" s="1081"/>
      <c r="Z475" s="1081"/>
      <c r="AA475" s="1081"/>
      <c r="AB475" s="1123"/>
      <c r="AC475" s="1123"/>
      <c r="AD475" s="1123"/>
      <c r="AE475" s="1123"/>
      <c r="AF475" s="1081"/>
      <c r="AG475" s="1081"/>
      <c r="AH475" s="1081"/>
      <c r="AI475" s="1081"/>
      <c r="AJ475" s="1081"/>
      <c r="AK475" s="1081"/>
      <c r="AL475" s="1081"/>
      <c r="AM475" s="1081"/>
      <c r="AN475" s="1081"/>
      <c r="AO475" s="1081"/>
      <c r="AP475" s="1081"/>
      <c r="AQ475" s="1081"/>
      <c r="AR475" s="1081"/>
      <c r="AS475" s="1081"/>
      <c r="AT475" s="1081"/>
      <c r="AU475" s="1081"/>
      <c r="AV475" s="1081"/>
      <c r="AW475" s="1081"/>
      <c r="AX475" s="1082"/>
      <c r="AY475" s="1081"/>
      <c r="AZ475" s="1081"/>
      <c r="BA475" s="1081"/>
      <c r="BB475" s="1081"/>
      <c r="BC475" s="1081"/>
      <c r="BD475" s="1081"/>
      <c r="BE475" s="1081"/>
      <c r="BF475" s="1081"/>
      <c r="BG475" s="1081"/>
      <c r="BH475" s="1081"/>
      <c r="BI475" s="1081"/>
      <c r="BJ475" s="1081"/>
      <c r="BK475" s="1081"/>
      <c r="BL475" s="1081"/>
      <c r="BM475" s="1081"/>
      <c r="BN475" s="1081"/>
      <c r="BO475" s="1081"/>
      <c r="BP475" s="1081"/>
      <c r="BQ475" s="1081"/>
      <c r="BR475" s="1081"/>
      <c r="BS475" s="1123"/>
      <c r="BT475" s="1081"/>
      <c r="BU475" s="1081"/>
      <c r="BV475" s="1081"/>
      <c r="BW475" s="1081"/>
      <c r="BX475" s="1081"/>
      <c r="BY475" s="1081"/>
      <c r="BZ475" s="1081"/>
      <c r="CA475" s="1081"/>
      <c r="CB475" s="1081"/>
      <c r="CC475" s="1081"/>
      <c r="CD475" s="1081"/>
      <c r="CE475" s="1081"/>
      <c r="CF475" s="1081"/>
      <c r="CG475" s="1081"/>
      <c r="CH475" s="1081"/>
      <c r="CI475" s="1081"/>
      <c r="CJ475" s="1081"/>
      <c r="CK475" s="1081"/>
      <c r="CL475" s="1081"/>
      <c r="CM475" s="1123"/>
      <c r="CN475" s="1123"/>
    </row>
    <row r="476" spans="2:92" x14ac:dyDescent="0.2">
      <c r="B476" s="1080"/>
      <c r="I476" s="1081"/>
      <c r="J476" s="1081"/>
      <c r="K476" s="1081"/>
      <c r="L476" s="1081"/>
      <c r="M476" s="1081"/>
      <c r="N476" s="1081"/>
      <c r="O476" s="1081"/>
      <c r="P476" s="1081"/>
      <c r="Q476" s="1081"/>
      <c r="R476" s="1081"/>
      <c r="S476" s="1081"/>
      <c r="T476" s="1081"/>
      <c r="U476" s="1081"/>
      <c r="V476" s="1081"/>
      <c r="W476" s="1081"/>
      <c r="X476" s="1081"/>
      <c r="Y476" s="1081"/>
      <c r="Z476" s="1081"/>
      <c r="AA476" s="1081"/>
      <c r="AB476" s="1123"/>
      <c r="AC476" s="1123"/>
      <c r="AD476" s="1123"/>
      <c r="AE476" s="1123"/>
      <c r="AF476" s="1081"/>
      <c r="AG476" s="1081"/>
      <c r="AH476" s="1081"/>
      <c r="AI476" s="1081"/>
      <c r="AJ476" s="1081"/>
      <c r="AK476" s="1081"/>
      <c r="AL476" s="1081"/>
      <c r="AM476" s="1081"/>
      <c r="AN476" s="1081"/>
      <c r="AO476" s="1081"/>
      <c r="AP476" s="1081"/>
      <c r="AQ476" s="1081"/>
      <c r="AR476" s="1081"/>
      <c r="AS476" s="1081"/>
      <c r="AT476" s="1081"/>
      <c r="AU476" s="1081"/>
      <c r="AV476" s="1081"/>
      <c r="AW476" s="1081"/>
      <c r="AX476" s="1082"/>
      <c r="AY476" s="1081"/>
      <c r="AZ476" s="1081"/>
      <c r="BA476" s="1081"/>
      <c r="BB476" s="1081"/>
      <c r="BC476" s="1081"/>
      <c r="BD476" s="1081"/>
      <c r="BE476" s="1081"/>
      <c r="BF476" s="1081"/>
      <c r="BG476" s="1081"/>
      <c r="BH476" s="1081"/>
      <c r="BI476" s="1081"/>
      <c r="BJ476" s="1081"/>
      <c r="BK476" s="1081"/>
      <c r="BL476" s="1081"/>
      <c r="BM476" s="1081"/>
      <c r="BN476" s="1081"/>
      <c r="BO476" s="1081"/>
      <c r="BP476" s="1081"/>
      <c r="BQ476" s="1081"/>
      <c r="BR476" s="1081"/>
      <c r="BS476" s="1123"/>
      <c r="BT476" s="1081"/>
      <c r="BU476" s="1081"/>
      <c r="BV476" s="1081"/>
      <c r="BW476" s="1081"/>
      <c r="BX476" s="1081"/>
      <c r="BY476" s="1081"/>
      <c r="BZ476" s="1081"/>
      <c r="CA476" s="1081"/>
      <c r="CB476" s="1081"/>
      <c r="CC476" s="1081"/>
      <c r="CD476" s="1081"/>
      <c r="CE476" s="1081"/>
      <c r="CF476" s="1081"/>
      <c r="CG476" s="1081"/>
      <c r="CH476" s="1081"/>
      <c r="CI476" s="1081"/>
      <c r="CJ476" s="1081"/>
      <c r="CK476" s="1081"/>
      <c r="CL476" s="1081"/>
      <c r="CM476" s="1123"/>
      <c r="CN476" s="1123"/>
    </row>
    <row r="477" spans="2:92" x14ac:dyDescent="0.2">
      <c r="B477" s="1080"/>
      <c r="I477" s="1081"/>
      <c r="J477" s="1081"/>
      <c r="K477" s="1081"/>
      <c r="L477" s="1081"/>
      <c r="M477" s="1081"/>
      <c r="N477" s="1081"/>
      <c r="O477" s="1081"/>
      <c r="P477" s="1081"/>
      <c r="Q477" s="1081"/>
      <c r="R477" s="1081"/>
      <c r="S477" s="1081"/>
      <c r="T477" s="1081"/>
      <c r="U477" s="1081"/>
      <c r="V477" s="1081"/>
      <c r="W477" s="1081"/>
      <c r="X477" s="1081"/>
      <c r="Y477" s="1081"/>
      <c r="Z477" s="1081"/>
      <c r="AA477" s="1081"/>
      <c r="AB477" s="1123"/>
      <c r="AC477" s="1123"/>
      <c r="AD477" s="1123"/>
      <c r="AE477" s="1123"/>
      <c r="AF477" s="1081"/>
      <c r="AG477" s="1081"/>
      <c r="AH477" s="1081"/>
      <c r="AI477" s="1081"/>
      <c r="AJ477" s="1081"/>
      <c r="AK477" s="1081"/>
      <c r="AL477" s="1081"/>
      <c r="AM477" s="1081"/>
      <c r="AN477" s="1081"/>
      <c r="AO477" s="1081"/>
      <c r="AP477" s="1081"/>
      <c r="AQ477" s="1081"/>
      <c r="AR477" s="1081"/>
      <c r="AS477" s="1081"/>
      <c r="AT477" s="1081"/>
      <c r="AU477" s="1081"/>
      <c r="AV477" s="1081"/>
      <c r="AW477" s="1081"/>
      <c r="AX477" s="1082"/>
      <c r="AY477" s="1081"/>
      <c r="AZ477" s="1081"/>
      <c r="BA477" s="1081"/>
      <c r="BB477" s="1081"/>
      <c r="BC477" s="1081"/>
      <c r="BD477" s="1081"/>
      <c r="BE477" s="1081"/>
      <c r="BF477" s="1081"/>
      <c r="BG477" s="1081"/>
      <c r="BH477" s="1081"/>
      <c r="BI477" s="1081"/>
      <c r="BJ477" s="1081"/>
      <c r="BK477" s="1081"/>
      <c r="BL477" s="1081"/>
      <c r="BM477" s="1081"/>
      <c r="BN477" s="1081"/>
      <c r="BO477" s="1081"/>
      <c r="BP477" s="1081"/>
      <c r="BQ477" s="1081"/>
      <c r="BR477" s="1081"/>
      <c r="BS477" s="1123"/>
      <c r="BT477" s="1081"/>
      <c r="BU477" s="1081"/>
      <c r="BV477" s="1081"/>
      <c r="BW477" s="1081"/>
      <c r="BX477" s="1081"/>
      <c r="BY477" s="1081"/>
      <c r="BZ477" s="1081"/>
      <c r="CA477" s="1081"/>
      <c r="CB477" s="1081"/>
      <c r="CC477" s="1081"/>
      <c r="CD477" s="1081"/>
      <c r="CE477" s="1081"/>
      <c r="CF477" s="1081"/>
      <c r="CG477" s="1081"/>
      <c r="CH477" s="1081"/>
      <c r="CI477" s="1081"/>
      <c r="CJ477" s="1081"/>
      <c r="CK477" s="1081"/>
      <c r="CL477" s="1081"/>
      <c r="CM477" s="1123"/>
      <c r="CN477" s="1123"/>
    </row>
    <row r="478" spans="2:92" x14ac:dyDescent="0.2">
      <c r="B478" s="1080"/>
      <c r="I478" s="1081"/>
      <c r="J478" s="1081"/>
      <c r="K478" s="1081"/>
      <c r="L478" s="1081"/>
      <c r="M478" s="1081"/>
      <c r="N478" s="1081"/>
      <c r="O478" s="1081"/>
      <c r="P478" s="1081"/>
      <c r="Q478" s="1081"/>
      <c r="R478" s="1081"/>
      <c r="S478" s="1081"/>
      <c r="T478" s="1081"/>
      <c r="U478" s="1081"/>
      <c r="V478" s="1081"/>
      <c r="W478" s="1081"/>
      <c r="X478" s="1081"/>
      <c r="Y478" s="1081"/>
      <c r="Z478" s="1081"/>
      <c r="AA478" s="1081"/>
      <c r="AB478" s="1123"/>
      <c r="AC478" s="1123"/>
      <c r="AD478" s="1123"/>
      <c r="AE478" s="1123"/>
      <c r="AF478" s="1081"/>
      <c r="AG478" s="1081"/>
      <c r="AH478" s="1081"/>
      <c r="AI478" s="1081"/>
      <c r="AJ478" s="1081"/>
      <c r="AK478" s="1081"/>
      <c r="AL478" s="1081"/>
      <c r="AM478" s="1081"/>
      <c r="AN478" s="1081"/>
      <c r="AO478" s="1081"/>
      <c r="AP478" s="1081"/>
      <c r="AQ478" s="1081"/>
      <c r="AR478" s="1081"/>
      <c r="AS478" s="1081"/>
      <c r="AT478" s="1081"/>
      <c r="AU478" s="1081"/>
      <c r="AV478" s="1081"/>
      <c r="AW478" s="1081"/>
      <c r="AX478" s="1082"/>
      <c r="AY478" s="1081"/>
      <c r="AZ478" s="1081"/>
      <c r="BA478" s="1081"/>
      <c r="BB478" s="1081"/>
      <c r="BC478" s="1081"/>
      <c r="BD478" s="1081"/>
      <c r="BE478" s="1081"/>
      <c r="BF478" s="1081"/>
      <c r="BG478" s="1081"/>
      <c r="BH478" s="1081"/>
      <c r="BI478" s="1081"/>
      <c r="BJ478" s="1081"/>
      <c r="BK478" s="1081"/>
      <c r="BL478" s="1081"/>
      <c r="BM478" s="1081"/>
      <c r="BN478" s="1081"/>
      <c r="BO478" s="1081"/>
      <c r="BP478" s="1081"/>
      <c r="BQ478" s="1081"/>
      <c r="BR478" s="1081"/>
      <c r="BS478" s="1123"/>
      <c r="BT478" s="1081"/>
      <c r="BU478" s="1081"/>
      <c r="BV478" s="1081"/>
      <c r="BW478" s="1081"/>
      <c r="BX478" s="1081"/>
      <c r="BY478" s="1081"/>
      <c r="BZ478" s="1081"/>
      <c r="CA478" s="1081"/>
      <c r="CB478" s="1081"/>
      <c r="CC478" s="1081"/>
      <c r="CD478" s="1081"/>
      <c r="CE478" s="1081"/>
      <c r="CF478" s="1081"/>
      <c r="CG478" s="1081"/>
      <c r="CH478" s="1081"/>
      <c r="CI478" s="1081"/>
      <c r="CJ478" s="1081"/>
      <c r="CK478" s="1081"/>
      <c r="CL478" s="1081"/>
      <c r="CM478" s="1123"/>
      <c r="CN478" s="1123"/>
    </row>
    <row r="479" spans="2:92" x14ac:dyDescent="0.2">
      <c r="B479" s="1080"/>
      <c r="I479" s="1081"/>
      <c r="J479" s="1081"/>
      <c r="K479" s="1081"/>
      <c r="L479" s="1081"/>
      <c r="M479" s="1081"/>
      <c r="N479" s="1081"/>
      <c r="O479" s="1081"/>
      <c r="P479" s="1081"/>
      <c r="Q479" s="1081"/>
      <c r="R479" s="1081"/>
      <c r="S479" s="1081"/>
      <c r="T479" s="1081"/>
      <c r="U479" s="1081"/>
      <c r="V479" s="1081"/>
      <c r="W479" s="1081"/>
      <c r="X479" s="1081"/>
      <c r="Y479" s="1081"/>
      <c r="Z479" s="1081"/>
      <c r="AA479" s="1081"/>
      <c r="AB479" s="1123"/>
      <c r="AC479" s="1123"/>
      <c r="AD479" s="1123"/>
      <c r="AE479" s="1123"/>
      <c r="AF479" s="1081"/>
      <c r="AG479" s="1081"/>
      <c r="AH479" s="1081"/>
      <c r="AI479" s="1081"/>
      <c r="AJ479" s="1081"/>
      <c r="AK479" s="1081"/>
      <c r="AL479" s="1081"/>
      <c r="AM479" s="1081"/>
      <c r="AN479" s="1081"/>
      <c r="AO479" s="1081"/>
      <c r="AP479" s="1081"/>
      <c r="AQ479" s="1081"/>
      <c r="AR479" s="1081"/>
      <c r="AS479" s="1081"/>
      <c r="AT479" s="1081"/>
      <c r="AU479" s="1081"/>
      <c r="AV479" s="1081"/>
      <c r="AW479" s="1081"/>
      <c r="AX479" s="1082"/>
      <c r="AY479" s="1081"/>
      <c r="AZ479" s="1081"/>
      <c r="BA479" s="1081"/>
      <c r="BB479" s="1081"/>
      <c r="BC479" s="1081"/>
      <c r="BD479" s="1081"/>
      <c r="BE479" s="1081"/>
      <c r="BF479" s="1081"/>
      <c r="BG479" s="1081"/>
      <c r="BH479" s="1081"/>
      <c r="BI479" s="1081"/>
      <c r="BJ479" s="1081"/>
      <c r="BK479" s="1081"/>
      <c r="BL479" s="1081"/>
      <c r="BM479" s="1081"/>
      <c r="BN479" s="1081"/>
      <c r="BO479" s="1081"/>
      <c r="BP479" s="1081"/>
      <c r="BQ479" s="1081"/>
      <c r="BR479" s="1081"/>
      <c r="BS479" s="1123"/>
      <c r="BT479" s="1081"/>
      <c r="BU479" s="1081"/>
      <c r="BV479" s="1081"/>
      <c r="BW479" s="1081"/>
      <c r="BX479" s="1081"/>
      <c r="BY479" s="1081"/>
      <c r="BZ479" s="1081"/>
      <c r="CA479" s="1081"/>
      <c r="CB479" s="1081"/>
      <c r="CC479" s="1081"/>
      <c r="CD479" s="1081"/>
      <c r="CE479" s="1081"/>
      <c r="CF479" s="1081"/>
      <c r="CG479" s="1081"/>
      <c r="CH479" s="1081"/>
      <c r="CI479" s="1081"/>
      <c r="CJ479" s="1081"/>
      <c r="CK479" s="1081"/>
      <c r="CL479" s="1081"/>
      <c r="CM479" s="1123"/>
      <c r="CN479" s="1123"/>
    </row>
    <row r="480" spans="2:92" x14ac:dyDescent="0.2">
      <c r="B480" s="1080"/>
      <c r="I480" s="1081"/>
      <c r="J480" s="1081"/>
      <c r="K480" s="1081"/>
      <c r="L480" s="1081"/>
      <c r="M480" s="1081"/>
      <c r="N480" s="1081"/>
      <c r="O480" s="1081"/>
      <c r="P480" s="1081"/>
      <c r="Q480" s="1081"/>
      <c r="R480" s="1081"/>
      <c r="S480" s="1081"/>
      <c r="T480" s="1081"/>
      <c r="U480" s="1081"/>
      <c r="V480" s="1081"/>
      <c r="W480" s="1081"/>
      <c r="X480" s="1081"/>
      <c r="Y480" s="1081"/>
      <c r="Z480" s="1081"/>
      <c r="AA480" s="1081"/>
      <c r="AB480" s="1123"/>
      <c r="AC480" s="1123"/>
      <c r="AD480" s="1123"/>
      <c r="AE480" s="1123"/>
      <c r="AF480" s="1081"/>
      <c r="AG480" s="1081"/>
      <c r="AH480" s="1081"/>
      <c r="AI480" s="1081"/>
      <c r="AJ480" s="1081"/>
      <c r="AK480" s="1081"/>
      <c r="AL480" s="1081"/>
      <c r="AM480" s="1081"/>
      <c r="AN480" s="1081"/>
      <c r="AO480" s="1081"/>
      <c r="AP480" s="1081"/>
      <c r="AQ480" s="1081"/>
      <c r="AR480" s="1081"/>
      <c r="AS480" s="1081"/>
      <c r="AT480" s="1081"/>
      <c r="AU480" s="1081"/>
      <c r="AV480" s="1081"/>
      <c r="AW480" s="1081"/>
      <c r="AX480" s="1082"/>
      <c r="AY480" s="1081"/>
      <c r="AZ480" s="1081"/>
      <c r="BA480" s="1081"/>
      <c r="BB480" s="1081"/>
      <c r="BC480" s="1081"/>
      <c r="BD480" s="1081"/>
      <c r="BE480" s="1081"/>
      <c r="BF480" s="1081"/>
      <c r="BG480" s="1081"/>
      <c r="BH480" s="1081"/>
      <c r="BI480" s="1081"/>
      <c r="BJ480" s="1081"/>
      <c r="BK480" s="1081"/>
      <c r="BL480" s="1081"/>
      <c r="BM480" s="1081"/>
      <c r="BN480" s="1081"/>
      <c r="BO480" s="1081"/>
      <c r="BP480" s="1081"/>
      <c r="BQ480" s="1081"/>
      <c r="BR480" s="1081"/>
      <c r="BS480" s="1123"/>
      <c r="BT480" s="1081"/>
      <c r="BU480" s="1081"/>
      <c r="BV480" s="1081"/>
      <c r="BW480" s="1081"/>
      <c r="BX480" s="1081"/>
      <c r="BY480" s="1081"/>
      <c r="BZ480" s="1081"/>
      <c r="CA480" s="1081"/>
      <c r="CB480" s="1081"/>
      <c r="CC480" s="1081"/>
      <c r="CD480" s="1081"/>
      <c r="CE480" s="1081"/>
      <c r="CF480" s="1081"/>
      <c r="CG480" s="1081"/>
      <c r="CH480" s="1081"/>
      <c r="CI480" s="1081"/>
      <c r="CJ480" s="1081"/>
      <c r="CK480" s="1081"/>
      <c r="CL480" s="1081"/>
      <c r="CM480" s="1123"/>
      <c r="CN480" s="1123"/>
    </row>
    <row r="481" spans="2:92" x14ac:dyDescent="0.2">
      <c r="B481" s="1080"/>
      <c r="I481" s="1081"/>
      <c r="J481" s="1081"/>
      <c r="K481" s="1081"/>
      <c r="L481" s="1081"/>
      <c r="M481" s="1081"/>
      <c r="N481" s="1081"/>
      <c r="O481" s="1081"/>
      <c r="P481" s="1081"/>
      <c r="Q481" s="1081"/>
      <c r="R481" s="1081"/>
      <c r="S481" s="1081"/>
      <c r="T481" s="1081"/>
      <c r="U481" s="1081"/>
      <c r="V481" s="1081"/>
      <c r="W481" s="1081"/>
      <c r="X481" s="1081"/>
      <c r="Y481" s="1081"/>
      <c r="Z481" s="1081"/>
      <c r="AA481" s="1081"/>
      <c r="AB481" s="1123"/>
      <c r="AC481" s="1123"/>
      <c r="AD481" s="1123"/>
      <c r="AE481" s="1123"/>
      <c r="AF481" s="1081"/>
      <c r="AG481" s="1081"/>
      <c r="AH481" s="1081"/>
      <c r="AI481" s="1081"/>
      <c r="AJ481" s="1081"/>
      <c r="AK481" s="1081"/>
      <c r="AL481" s="1081"/>
      <c r="AM481" s="1081"/>
      <c r="AN481" s="1081"/>
      <c r="AO481" s="1081"/>
      <c r="AP481" s="1081"/>
      <c r="AQ481" s="1081"/>
      <c r="AR481" s="1081"/>
      <c r="AS481" s="1081"/>
      <c r="AT481" s="1081"/>
      <c r="AU481" s="1081"/>
      <c r="AV481" s="1081"/>
      <c r="AW481" s="1081"/>
      <c r="AX481" s="1082"/>
      <c r="AY481" s="1081"/>
      <c r="AZ481" s="1081"/>
      <c r="BA481" s="1081"/>
      <c r="BB481" s="1081"/>
      <c r="BC481" s="1081"/>
      <c r="BD481" s="1081"/>
      <c r="BE481" s="1081"/>
      <c r="BF481" s="1081"/>
      <c r="BG481" s="1081"/>
      <c r="BH481" s="1081"/>
      <c r="BI481" s="1081"/>
      <c r="BJ481" s="1081"/>
      <c r="BK481" s="1081"/>
      <c r="BL481" s="1081"/>
      <c r="BM481" s="1081"/>
      <c r="BN481" s="1081"/>
      <c r="BO481" s="1081"/>
      <c r="BP481" s="1081"/>
      <c r="BQ481" s="1081"/>
      <c r="BR481" s="1081"/>
      <c r="BS481" s="1123"/>
      <c r="BT481" s="1081"/>
      <c r="BU481" s="1081"/>
      <c r="BV481" s="1081"/>
      <c r="BW481" s="1081"/>
      <c r="BX481" s="1081"/>
      <c r="BY481" s="1081"/>
      <c r="BZ481" s="1081"/>
      <c r="CA481" s="1081"/>
      <c r="CB481" s="1081"/>
      <c r="CC481" s="1081"/>
      <c r="CD481" s="1081"/>
      <c r="CE481" s="1081"/>
      <c r="CF481" s="1081"/>
      <c r="CG481" s="1081"/>
      <c r="CH481" s="1081"/>
      <c r="CI481" s="1081"/>
      <c r="CJ481" s="1081"/>
      <c r="CK481" s="1081"/>
      <c r="CL481" s="1081"/>
      <c r="CM481" s="1123"/>
      <c r="CN481" s="1123"/>
    </row>
    <row r="482" spans="2:92" x14ac:dyDescent="0.2">
      <c r="B482" s="1080"/>
      <c r="I482" s="1081"/>
      <c r="J482" s="1081"/>
      <c r="K482" s="1081"/>
      <c r="L482" s="1081"/>
      <c r="M482" s="1081"/>
      <c r="N482" s="1081"/>
      <c r="O482" s="1081"/>
      <c r="P482" s="1081"/>
      <c r="Q482" s="1081"/>
      <c r="R482" s="1081"/>
      <c r="S482" s="1081"/>
      <c r="T482" s="1081"/>
      <c r="U482" s="1081"/>
      <c r="V482" s="1081"/>
      <c r="W482" s="1081"/>
      <c r="X482" s="1081"/>
      <c r="Y482" s="1081"/>
      <c r="Z482" s="1081"/>
      <c r="AA482" s="1081"/>
      <c r="AB482" s="1123"/>
      <c r="AC482" s="1123"/>
      <c r="AD482" s="1123"/>
      <c r="AE482" s="1123"/>
      <c r="AF482" s="1081"/>
      <c r="AG482" s="1081"/>
      <c r="AH482" s="1081"/>
      <c r="AI482" s="1081"/>
      <c r="AJ482" s="1081"/>
      <c r="AK482" s="1081"/>
      <c r="AL482" s="1081"/>
      <c r="AM482" s="1081"/>
      <c r="AN482" s="1081"/>
      <c r="AO482" s="1081"/>
      <c r="AP482" s="1081"/>
      <c r="AQ482" s="1081"/>
      <c r="AR482" s="1081"/>
      <c r="AS482" s="1081"/>
      <c r="AT482" s="1081"/>
      <c r="AU482" s="1081"/>
      <c r="AV482" s="1081"/>
      <c r="AW482" s="1081"/>
      <c r="AX482" s="1082"/>
      <c r="AY482" s="1081"/>
      <c r="AZ482" s="1081"/>
      <c r="BA482" s="1081"/>
      <c r="BB482" s="1081"/>
      <c r="BC482" s="1081"/>
      <c r="BD482" s="1081"/>
      <c r="BE482" s="1081"/>
      <c r="BF482" s="1081"/>
      <c r="BG482" s="1081"/>
      <c r="BH482" s="1081"/>
      <c r="BI482" s="1081"/>
      <c r="BJ482" s="1081"/>
      <c r="BK482" s="1081"/>
      <c r="BL482" s="1081"/>
      <c r="BM482" s="1081"/>
      <c r="BN482" s="1081"/>
      <c r="BO482" s="1081"/>
      <c r="BP482" s="1081"/>
      <c r="BQ482" s="1081"/>
      <c r="BR482" s="1081"/>
      <c r="BS482" s="1123"/>
      <c r="BT482" s="1081"/>
      <c r="BU482" s="1081"/>
      <c r="BV482" s="1081"/>
      <c r="BW482" s="1081"/>
      <c r="BX482" s="1081"/>
      <c r="BY482" s="1081"/>
      <c r="BZ482" s="1081"/>
      <c r="CA482" s="1081"/>
      <c r="CB482" s="1081"/>
      <c r="CC482" s="1081"/>
      <c r="CD482" s="1081"/>
      <c r="CE482" s="1081"/>
      <c r="CF482" s="1081"/>
      <c r="CG482" s="1081"/>
      <c r="CH482" s="1081"/>
      <c r="CI482" s="1081"/>
      <c r="CJ482" s="1081"/>
      <c r="CK482" s="1081"/>
      <c r="CL482" s="1081"/>
      <c r="CM482" s="1123"/>
      <c r="CN482" s="1123"/>
    </row>
    <row r="483" spans="2:92" x14ac:dyDescent="0.2">
      <c r="B483" s="1080"/>
      <c r="I483" s="1081"/>
      <c r="J483" s="1081"/>
      <c r="K483" s="1081"/>
      <c r="L483" s="1081"/>
      <c r="M483" s="1081"/>
      <c r="N483" s="1081"/>
      <c r="O483" s="1081"/>
      <c r="P483" s="1081"/>
      <c r="Q483" s="1081"/>
      <c r="R483" s="1081"/>
      <c r="S483" s="1081"/>
      <c r="T483" s="1081"/>
      <c r="U483" s="1081"/>
      <c r="V483" s="1081"/>
      <c r="W483" s="1081"/>
      <c r="X483" s="1081"/>
      <c r="Y483" s="1081"/>
      <c r="Z483" s="1081"/>
      <c r="AA483" s="1081"/>
      <c r="AB483" s="1123"/>
      <c r="AC483" s="1123"/>
      <c r="AD483" s="1123"/>
      <c r="AE483" s="1123"/>
      <c r="AF483" s="1081"/>
      <c r="AG483" s="1081"/>
      <c r="AH483" s="1081"/>
      <c r="AI483" s="1081"/>
      <c r="AJ483" s="1081"/>
      <c r="AK483" s="1081"/>
      <c r="AL483" s="1081"/>
      <c r="AM483" s="1081"/>
      <c r="AN483" s="1081"/>
      <c r="AO483" s="1081"/>
      <c r="AP483" s="1081"/>
      <c r="AQ483" s="1081"/>
      <c r="AR483" s="1081"/>
      <c r="AS483" s="1081"/>
      <c r="AT483" s="1081"/>
      <c r="AU483" s="1081"/>
      <c r="AV483" s="1081"/>
      <c r="AW483" s="1081"/>
      <c r="AX483" s="1082"/>
      <c r="AY483" s="1081"/>
      <c r="AZ483" s="1081"/>
      <c r="BA483" s="1081"/>
      <c r="BB483" s="1081"/>
      <c r="BC483" s="1081"/>
      <c r="BD483" s="1081"/>
      <c r="BE483" s="1081"/>
      <c r="BF483" s="1081"/>
      <c r="BG483" s="1081"/>
      <c r="BH483" s="1081"/>
      <c r="BI483" s="1081"/>
      <c r="BJ483" s="1081"/>
      <c r="BK483" s="1081"/>
      <c r="BL483" s="1081"/>
      <c r="BM483" s="1081"/>
      <c r="BN483" s="1081"/>
      <c r="BO483" s="1081"/>
      <c r="BP483" s="1081"/>
      <c r="BQ483" s="1081"/>
      <c r="BR483" s="1081"/>
      <c r="BS483" s="1123"/>
      <c r="BT483" s="1081"/>
      <c r="BU483" s="1081"/>
      <c r="BV483" s="1081"/>
      <c r="BW483" s="1081"/>
      <c r="BX483" s="1081"/>
      <c r="BY483" s="1081"/>
      <c r="BZ483" s="1081"/>
      <c r="CA483" s="1081"/>
      <c r="CB483" s="1081"/>
      <c r="CC483" s="1081"/>
      <c r="CD483" s="1081"/>
      <c r="CE483" s="1081"/>
      <c r="CF483" s="1081"/>
      <c r="CG483" s="1081"/>
      <c r="CH483" s="1081"/>
      <c r="CI483" s="1081"/>
      <c r="CJ483" s="1081"/>
      <c r="CK483" s="1081"/>
      <c r="CL483" s="1081"/>
      <c r="CM483" s="1123"/>
      <c r="CN483" s="1123"/>
    </row>
    <row r="484" spans="2:92" x14ac:dyDescent="0.2">
      <c r="B484" s="1080"/>
      <c r="I484" s="1081"/>
      <c r="J484" s="1081"/>
      <c r="K484" s="1081"/>
      <c r="L484" s="1081"/>
      <c r="M484" s="1081"/>
      <c r="N484" s="1081"/>
      <c r="O484" s="1081"/>
      <c r="P484" s="1081"/>
      <c r="Q484" s="1081"/>
      <c r="R484" s="1081"/>
      <c r="S484" s="1081"/>
      <c r="T484" s="1081"/>
      <c r="U484" s="1081"/>
      <c r="V484" s="1081"/>
      <c r="W484" s="1081"/>
      <c r="X484" s="1081"/>
      <c r="Y484" s="1081"/>
      <c r="Z484" s="1081"/>
      <c r="AA484" s="1081"/>
      <c r="AB484" s="1123"/>
      <c r="AC484" s="1123"/>
      <c r="AD484" s="1123"/>
      <c r="AE484" s="1123"/>
      <c r="AF484" s="1081"/>
      <c r="AG484" s="1081"/>
      <c r="AH484" s="1081"/>
      <c r="AI484" s="1081"/>
      <c r="AJ484" s="1081"/>
      <c r="AK484" s="1081"/>
      <c r="AL484" s="1081"/>
      <c r="AM484" s="1081"/>
      <c r="AN484" s="1081"/>
      <c r="AO484" s="1081"/>
      <c r="AP484" s="1081"/>
      <c r="AQ484" s="1081"/>
      <c r="AR484" s="1081"/>
      <c r="AS484" s="1081"/>
      <c r="AT484" s="1081"/>
      <c r="AU484" s="1081"/>
      <c r="AV484" s="1081"/>
      <c r="AW484" s="1081"/>
      <c r="AX484" s="1082"/>
      <c r="AY484" s="1081"/>
      <c r="AZ484" s="1081"/>
      <c r="BA484" s="1081"/>
      <c r="BB484" s="1081"/>
      <c r="BC484" s="1081"/>
      <c r="BD484" s="1081"/>
      <c r="BE484" s="1081"/>
      <c r="BF484" s="1081"/>
      <c r="BG484" s="1081"/>
      <c r="BH484" s="1081"/>
      <c r="BI484" s="1081"/>
      <c r="BJ484" s="1081"/>
      <c r="BK484" s="1081"/>
      <c r="BL484" s="1081"/>
      <c r="BM484" s="1081"/>
      <c r="BN484" s="1081"/>
      <c r="BO484" s="1081"/>
      <c r="BP484" s="1081"/>
      <c r="BQ484" s="1081"/>
      <c r="BR484" s="1081"/>
      <c r="BS484" s="1123"/>
      <c r="BT484" s="1081"/>
      <c r="BU484" s="1081"/>
      <c r="BV484" s="1081"/>
      <c r="BW484" s="1081"/>
      <c r="BX484" s="1081"/>
      <c r="BY484" s="1081"/>
      <c r="BZ484" s="1081"/>
      <c r="CA484" s="1081"/>
      <c r="CB484" s="1081"/>
      <c r="CC484" s="1081"/>
      <c r="CD484" s="1081"/>
      <c r="CE484" s="1081"/>
      <c r="CF484" s="1081"/>
      <c r="CG484" s="1081"/>
      <c r="CH484" s="1081"/>
      <c r="CI484" s="1081"/>
      <c r="CJ484" s="1081"/>
      <c r="CK484" s="1081"/>
      <c r="CL484" s="1081"/>
      <c r="CM484" s="1123"/>
      <c r="CN484" s="1123"/>
    </row>
    <row r="485" spans="2:92" x14ac:dyDescent="0.2">
      <c r="B485" s="1080"/>
      <c r="I485" s="1081"/>
      <c r="J485" s="1081"/>
      <c r="K485" s="1081"/>
      <c r="L485" s="1081"/>
      <c r="M485" s="1081"/>
      <c r="N485" s="1081"/>
      <c r="O485" s="1081"/>
      <c r="P485" s="1081"/>
      <c r="Q485" s="1081"/>
      <c r="R485" s="1081"/>
      <c r="S485" s="1081"/>
      <c r="T485" s="1081"/>
      <c r="U485" s="1081"/>
      <c r="V485" s="1081"/>
      <c r="W485" s="1081"/>
      <c r="X485" s="1081"/>
      <c r="Y485" s="1081"/>
      <c r="Z485" s="1081"/>
      <c r="AA485" s="1081"/>
      <c r="AB485" s="1123"/>
      <c r="AC485" s="1123"/>
      <c r="AD485" s="1123"/>
      <c r="AE485" s="1123"/>
      <c r="AF485" s="1081"/>
      <c r="AG485" s="1081"/>
      <c r="AH485" s="1081"/>
      <c r="AI485" s="1081"/>
      <c r="AJ485" s="1081"/>
      <c r="AK485" s="1081"/>
      <c r="AL485" s="1081"/>
      <c r="AM485" s="1081"/>
      <c r="AN485" s="1081"/>
      <c r="AO485" s="1081"/>
      <c r="AP485" s="1081"/>
      <c r="AQ485" s="1081"/>
      <c r="AR485" s="1081"/>
      <c r="AS485" s="1081"/>
      <c r="AT485" s="1081"/>
      <c r="AU485" s="1081"/>
      <c r="AV485" s="1081"/>
      <c r="AW485" s="1081"/>
      <c r="AX485" s="1082"/>
      <c r="AY485" s="1081"/>
      <c r="AZ485" s="1081"/>
      <c r="BA485" s="1081"/>
      <c r="BB485" s="1081"/>
      <c r="BC485" s="1081"/>
      <c r="BD485" s="1081"/>
      <c r="BE485" s="1081"/>
      <c r="BF485" s="1081"/>
      <c r="BG485" s="1081"/>
      <c r="BH485" s="1081"/>
      <c r="BI485" s="1081"/>
      <c r="BJ485" s="1081"/>
      <c r="BK485" s="1081"/>
      <c r="BL485" s="1081"/>
      <c r="BM485" s="1081"/>
      <c r="BN485" s="1081"/>
      <c r="BO485" s="1081"/>
      <c r="BP485" s="1081"/>
      <c r="BQ485" s="1081"/>
      <c r="BR485" s="1081"/>
      <c r="BS485" s="1123"/>
      <c r="BT485" s="1081"/>
      <c r="BU485" s="1081"/>
      <c r="BV485" s="1081"/>
      <c r="BW485" s="1081"/>
      <c r="BX485" s="1081"/>
      <c r="BY485" s="1081"/>
      <c r="BZ485" s="1081"/>
      <c r="CA485" s="1081"/>
      <c r="CB485" s="1081"/>
      <c r="CC485" s="1081"/>
      <c r="CD485" s="1081"/>
      <c r="CE485" s="1081"/>
      <c r="CF485" s="1081"/>
      <c r="CG485" s="1081"/>
      <c r="CH485" s="1081"/>
      <c r="CI485" s="1081"/>
      <c r="CJ485" s="1081"/>
      <c r="CK485" s="1081"/>
      <c r="CL485" s="1081"/>
      <c r="CM485" s="1123"/>
      <c r="CN485" s="1123"/>
    </row>
    <row r="486" spans="2:92" x14ac:dyDescent="0.2">
      <c r="B486" s="1080"/>
      <c r="I486" s="1081"/>
      <c r="J486" s="1081"/>
      <c r="K486" s="1081"/>
      <c r="L486" s="1081"/>
      <c r="M486" s="1081"/>
      <c r="N486" s="1081"/>
      <c r="O486" s="1081"/>
      <c r="P486" s="1081"/>
      <c r="Q486" s="1081"/>
      <c r="R486" s="1081"/>
      <c r="S486" s="1081"/>
      <c r="T486" s="1081"/>
      <c r="U486" s="1081"/>
      <c r="V486" s="1081"/>
      <c r="W486" s="1081"/>
      <c r="X486" s="1081"/>
      <c r="Y486" s="1081"/>
      <c r="Z486" s="1081"/>
      <c r="AA486" s="1081"/>
      <c r="AB486" s="1123"/>
      <c r="AC486" s="1123"/>
      <c r="AD486" s="1123"/>
      <c r="AE486" s="1123"/>
      <c r="AF486" s="1081"/>
      <c r="AG486" s="1081"/>
      <c r="AH486" s="1081"/>
      <c r="AI486" s="1081"/>
      <c r="AJ486" s="1081"/>
      <c r="AK486" s="1081"/>
      <c r="AL486" s="1081"/>
      <c r="AM486" s="1081"/>
      <c r="AN486" s="1081"/>
      <c r="AO486" s="1081"/>
      <c r="AP486" s="1081"/>
      <c r="AQ486" s="1081"/>
      <c r="AR486" s="1081"/>
      <c r="AS486" s="1081"/>
      <c r="AT486" s="1081"/>
      <c r="AU486" s="1081"/>
      <c r="AV486" s="1081"/>
      <c r="AW486" s="1081"/>
      <c r="AX486" s="1082"/>
      <c r="AY486" s="1081"/>
      <c r="AZ486" s="1081"/>
      <c r="BA486" s="1081"/>
      <c r="BB486" s="1081"/>
      <c r="BC486" s="1081"/>
      <c r="BD486" s="1081"/>
      <c r="BE486" s="1081"/>
      <c r="BF486" s="1081"/>
      <c r="BG486" s="1081"/>
      <c r="BH486" s="1081"/>
      <c r="BI486" s="1081"/>
      <c r="BJ486" s="1081"/>
      <c r="BK486" s="1081"/>
      <c r="BL486" s="1081"/>
      <c r="BM486" s="1081"/>
      <c r="BN486" s="1081"/>
      <c r="BO486" s="1081"/>
      <c r="BP486" s="1081"/>
      <c r="BQ486" s="1081"/>
      <c r="BR486" s="1081"/>
      <c r="BS486" s="1123"/>
      <c r="BT486" s="1081"/>
      <c r="BU486" s="1081"/>
      <c r="BV486" s="1081"/>
      <c r="BW486" s="1081"/>
      <c r="BX486" s="1081"/>
      <c r="BY486" s="1081"/>
      <c r="BZ486" s="1081"/>
      <c r="CA486" s="1081"/>
      <c r="CB486" s="1081"/>
      <c r="CC486" s="1081"/>
      <c r="CD486" s="1081"/>
      <c r="CE486" s="1081"/>
      <c r="CF486" s="1081"/>
      <c r="CG486" s="1081"/>
      <c r="CH486" s="1081"/>
      <c r="CI486" s="1081"/>
      <c r="CJ486" s="1081"/>
      <c r="CK486" s="1081"/>
      <c r="CL486" s="1081"/>
      <c r="CM486" s="1123"/>
      <c r="CN486" s="1123"/>
    </row>
    <row r="487" spans="2:92" x14ac:dyDescent="0.2">
      <c r="B487" s="1080"/>
      <c r="I487" s="1081"/>
      <c r="J487" s="1081"/>
      <c r="K487" s="1081"/>
      <c r="L487" s="1081"/>
      <c r="M487" s="1081"/>
      <c r="N487" s="1081"/>
      <c r="O487" s="1081"/>
      <c r="P487" s="1081"/>
      <c r="Q487" s="1081"/>
      <c r="R487" s="1081"/>
      <c r="S487" s="1081"/>
      <c r="T487" s="1081"/>
      <c r="U487" s="1081"/>
      <c r="V487" s="1081"/>
      <c r="W487" s="1081"/>
      <c r="X487" s="1081"/>
      <c r="Y487" s="1081"/>
      <c r="Z487" s="1081"/>
      <c r="AA487" s="1081"/>
      <c r="AB487" s="1123"/>
      <c r="AC487" s="1123"/>
      <c r="AD487" s="1123"/>
      <c r="AE487" s="1123"/>
      <c r="AF487" s="1081"/>
      <c r="AG487" s="1081"/>
      <c r="AH487" s="1081"/>
      <c r="AI487" s="1081"/>
      <c r="AJ487" s="1081"/>
      <c r="AK487" s="1081"/>
      <c r="AL487" s="1081"/>
      <c r="AM487" s="1081"/>
      <c r="AN487" s="1081"/>
      <c r="AO487" s="1081"/>
      <c r="AP487" s="1081"/>
      <c r="AQ487" s="1081"/>
      <c r="AR487" s="1081"/>
      <c r="AS487" s="1081"/>
      <c r="AT487" s="1081"/>
      <c r="AU487" s="1081"/>
      <c r="AV487" s="1081"/>
      <c r="AW487" s="1081"/>
      <c r="AX487" s="1082"/>
      <c r="AY487" s="1081"/>
      <c r="AZ487" s="1081"/>
      <c r="BA487" s="1081"/>
      <c r="BB487" s="1081"/>
      <c r="BC487" s="1081"/>
      <c r="BD487" s="1081"/>
      <c r="BE487" s="1081"/>
      <c r="BF487" s="1081"/>
      <c r="BG487" s="1081"/>
      <c r="BH487" s="1081"/>
      <c r="BI487" s="1081"/>
      <c r="BJ487" s="1081"/>
      <c r="BK487" s="1081"/>
      <c r="BL487" s="1081"/>
      <c r="BM487" s="1081"/>
      <c r="BN487" s="1081"/>
      <c r="BO487" s="1081"/>
      <c r="BP487" s="1081"/>
      <c r="BQ487" s="1081"/>
      <c r="BR487" s="1081"/>
      <c r="BS487" s="1123"/>
      <c r="BT487" s="1081"/>
      <c r="BU487" s="1081"/>
      <c r="BV487" s="1081"/>
      <c r="BW487" s="1081"/>
      <c r="BX487" s="1081"/>
      <c r="BY487" s="1081"/>
      <c r="BZ487" s="1081"/>
      <c r="CA487" s="1081"/>
      <c r="CB487" s="1081"/>
      <c r="CC487" s="1081"/>
      <c r="CD487" s="1081"/>
      <c r="CE487" s="1081"/>
      <c r="CF487" s="1081"/>
      <c r="CG487" s="1081"/>
      <c r="CH487" s="1081"/>
      <c r="CI487" s="1081"/>
      <c r="CJ487" s="1081"/>
      <c r="CK487" s="1081"/>
      <c r="CL487" s="1081"/>
      <c r="CM487" s="1123"/>
      <c r="CN487" s="1123"/>
    </row>
    <row r="488" spans="2:92" x14ac:dyDescent="0.2">
      <c r="B488" s="1080"/>
      <c r="I488" s="1081"/>
      <c r="J488" s="1081"/>
      <c r="K488" s="1081"/>
      <c r="L488" s="1081"/>
      <c r="M488" s="1081"/>
      <c r="N488" s="1081"/>
      <c r="O488" s="1081"/>
      <c r="P488" s="1081"/>
      <c r="Q488" s="1081"/>
      <c r="R488" s="1081"/>
      <c r="S488" s="1081"/>
      <c r="T488" s="1081"/>
      <c r="U488" s="1081"/>
      <c r="V488" s="1081"/>
      <c r="W488" s="1081"/>
      <c r="X488" s="1081"/>
      <c r="Y488" s="1081"/>
      <c r="Z488" s="1081"/>
      <c r="AA488" s="1081"/>
      <c r="AB488" s="1123"/>
      <c r="AC488" s="1123"/>
      <c r="AD488" s="1123"/>
      <c r="AE488" s="1123"/>
      <c r="AF488" s="1081"/>
      <c r="AG488" s="1081"/>
      <c r="AH488" s="1081"/>
      <c r="AI488" s="1081"/>
      <c r="AJ488" s="1081"/>
      <c r="AK488" s="1081"/>
      <c r="AL488" s="1081"/>
      <c r="AM488" s="1081"/>
      <c r="AN488" s="1081"/>
      <c r="AO488" s="1081"/>
      <c r="AP488" s="1081"/>
      <c r="AQ488" s="1081"/>
      <c r="AR488" s="1081"/>
      <c r="AS488" s="1081"/>
      <c r="AT488" s="1081"/>
      <c r="AU488" s="1081"/>
      <c r="AV488" s="1081"/>
      <c r="AW488" s="1081"/>
      <c r="AX488" s="1082"/>
      <c r="AY488" s="1081"/>
      <c r="AZ488" s="1081"/>
      <c r="BA488" s="1081"/>
      <c r="BB488" s="1081"/>
      <c r="BC488" s="1081"/>
      <c r="BD488" s="1081"/>
      <c r="BE488" s="1081"/>
      <c r="BF488" s="1081"/>
      <c r="BG488" s="1081"/>
      <c r="BH488" s="1081"/>
      <c r="BI488" s="1081"/>
      <c r="BJ488" s="1081"/>
      <c r="BK488" s="1081"/>
      <c r="BL488" s="1081"/>
      <c r="BM488" s="1081"/>
      <c r="BN488" s="1081"/>
      <c r="BO488" s="1081"/>
      <c r="BP488" s="1081"/>
      <c r="BQ488" s="1081"/>
      <c r="BR488" s="1081"/>
      <c r="BS488" s="1123"/>
      <c r="BT488" s="1081"/>
      <c r="BU488" s="1081"/>
      <c r="BV488" s="1081"/>
      <c r="BW488" s="1081"/>
      <c r="BX488" s="1081"/>
      <c r="BY488" s="1081"/>
      <c r="BZ488" s="1081"/>
      <c r="CA488" s="1081"/>
      <c r="CB488" s="1081"/>
      <c r="CC488" s="1081"/>
      <c r="CD488" s="1081"/>
      <c r="CE488" s="1081"/>
      <c r="CF488" s="1081"/>
      <c r="CG488" s="1081"/>
      <c r="CH488" s="1081"/>
      <c r="CI488" s="1081"/>
      <c r="CJ488" s="1081"/>
      <c r="CK488" s="1081"/>
      <c r="CL488" s="1081"/>
      <c r="CM488" s="1123"/>
      <c r="CN488" s="1123"/>
    </row>
    <row r="489" spans="2:92" x14ac:dyDescent="0.2">
      <c r="B489" s="1080"/>
      <c r="I489" s="1081"/>
      <c r="J489" s="1081"/>
      <c r="K489" s="1081"/>
      <c r="L489" s="1081"/>
      <c r="M489" s="1081"/>
      <c r="N489" s="1081"/>
      <c r="O489" s="1081"/>
      <c r="P489" s="1081"/>
      <c r="Q489" s="1081"/>
      <c r="R489" s="1081"/>
      <c r="S489" s="1081"/>
      <c r="T489" s="1081"/>
      <c r="U489" s="1081"/>
      <c r="V489" s="1081"/>
      <c r="W489" s="1081"/>
      <c r="X489" s="1081"/>
      <c r="Y489" s="1081"/>
      <c r="Z489" s="1081"/>
      <c r="AA489" s="1081"/>
      <c r="AB489" s="1123"/>
      <c r="AC489" s="1123"/>
      <c r="AD489" s="1123"/>
      <c r="AE489" s="1123"/>
      <c r="AF489" s="1081"/>
      <c r="AG489" s="1081"/>
      <c r="AH489" s="1081"/>
      <c r="AI489" s="1081"/>
      <c r="AJ489" s="1081"/>
      <c r="AK489" s="1081"/>
      <c r="AL489" s="1081"/>
      <c r="AM489" s="1081"/>
      <c r="AN489" s="1081"/>
      <c r="AO489" s="1081"/>
      <c r="AP489" s="1081"/>
      <c r="AQ489" s="1081"/>
      <c r="AR489" s="1081"/>
      <c r="AS489" s="1081"/>
      <c r="AT489" s="1081"/>
      <c r="AU489" s="1081"/>
      <c r="AV489" s="1081"/>
      <c r="AW489" s="1081"/>
      <c r="AX489" s="1082"/>
      <c r="AY489" s="1081"/>
      <c r="AZ489" s="1081"/>
      <c r="BA489" s="1081"/>
      <c r="BB489" s="1081"/>
      <c r="BC489" s="1081"/>
      <c r="BD489" s="1081"/>
      <c r="BE489" s="1081"/>
      <c r="BF489" s="1081"/>
      <c r="BG489" s="1081"/>
      <c r="BH489" s="1081"/>
      <c r="BI489" s="1081"/>
      <c r="BJ489" s="1081"/>
      <c r="BK489" s="1081"/>
      <c r="BL489" s="1081"/>
      <c r="BM489" s="1081"/>
      <c r="BN489" s="1081"/>
      <c r="BO489" s="1081"/>
      <c r="BP489" s="1081"/>
      <c r="BQ489" s="1081"/>
      <c r="BR489" s="1081"/>
      <c r="BS489" s="1123"/>
      <c r="BT489" s="1081"/>
      <c r="BU489" s="1081"/>
      <c r="BV489" s="1081"/>
      <c r="BW489" s="1081"/>
      <c r="BX489" s="1081"/>
      <c r="BY489" s="1081"/>
      <c r="BZ489" s="1081"/>
      <c r="CA489" s="1081"/>
      <c r="CB489" s="1081"/>
      <c r="CC489" s="1081"/>
      <c r="CD489" s="1081"/>
      <c r="CE489" s="1081"/>
      <c r="CF489" s="1081"/>
      <c r="CG489" s="1081"/>
      <c r="CH489" s="1081"/>
      <c r="CI489" s="1081"/>
      <c r="CJ489" s="1081"/>
      <c r="CK489" s="1081"/>
      <c r="CL489" s="1081"/>
      <c r="CM489" s="1123"/>
      <c r="CN489" s="1123"/>
    </row>
    <row r="490" spans="2:92" x14ac:dyDescent="0.2">
      <c r="B490" s="1080"/>
      <c r="I490" s="1081"/>
      <c r="J490" s="1081"/>
      <c r="K490" s="1081"/>
      <c r="L490" s="1081"/>
      <c r="M490" s="1081"/>
      <c r="N490" s="1081"/>
      <c r="O490" s="1081"/>
      <c r="P490" s="1081"/>
      <c r="Q490" s="1081"/>
      <c r="R490" s="1081"/>
      <c r="S490" s="1081"/>
      <c r="T490" s="1081"/>
      <c r="U490" s="1081"/>
      <c r="V490" s="1081"/>
      <c r="W490" s="1081"/>
      <c r="X490" s="1081"/>
      <c r="Y490" s="1081"/>
      <c r="Z490" s="1081"/>
      <c r="AA490" s="1081"/>
      <c r="AB490" s="1123"/>
      <c r="AC490" s="1123"/>
      <c r="AD490" s="1123"/>
      <c r="AE490" s="1123"/>
      <c r="AF490" s="1081"/>
      <c r="AG490" s="1081"/>
      <c r="AH490" s="1081"/>
      <c r="AI490" s="1081"/>
      <c r="AJ490" s="1081"/>
      <c r="AK490" s="1081"/>
      <c r="AL490" s="1081"/>
      <c r="AM490" s="1081"/>
      <c r="AN490" s="1081"/>
      <c r="AO490" s="1081"/>
      <c r="AP490" s="1081"/>
      <c r="AQ490" s="1081"/>
      <c r="AR490" s="1081"/>
      <c r="AS490" s="1081"/>
      <c r="AT490" s="1081"/>
      <c r="AU490" s="1081"/>
      <c r="AV490" s="1081"/>
      <c r="AW490" s="1081"/>
      <c r="AX490" s="1082"/>
      <c r="AY490" s="1081"/>
      <c r="AZ490" s="1081"/>
      <c r="BA490" s="1081"/>
      <c r="BB490" s="1081"/>
      <c r="BC490" s="1081"/>
      <c r="BD490" s="1081"/>
      <c r="BE490" s="1081"/>
      <c r="BF490" s="1081"/>
      <c r="BG490" s="1081"/>
      <c r="BH490" s="1081"/>
      <c r="BI490" s="1081"/>
      <c r="BJ490" s="1081"/>
      <c r="BK490" s="1081"/>
      <c r="BL490" s="1081"/>
      <c r="BM490" s="1081"/>
      <c r="BN490" s="1081"/>
      <c r="BO490" s="1081"/>
      <c r="BP490" s="1081"/>
      <c r="BQ490" s="1081"/>
      <c r="BR490" s="1081"/>
      <c r="BS490" s="1123"/>
      <c r="BT490" s="1081"/>
      <c r="BU490" s="1081"/>
      <c r="BV490" s="1081"/>
      <c r="BW490" s="1081"/>
      <c r="BX490" s="1081"/>
      <c r="BY490" s="1081"/>
      <c r="BZ490" s="1081"/>
      <c r="CA490" s="1081"/>
      <c r="CB490" s="1081"/>
      <c r="CC490" s="1081"/>
      <c r="CD490" s="1081"/>
      <c r="CE490" s="1081"/>
      <c r="CF490" s="1081"/>
      <c r="CG490" s="1081"/>
      <c r="CH490" s="1081"/>
      <c r="CI490" s="1081"/>
      <c r="CJ490" s="1081"/>
      <c r="CK490" s="1081"/>
      <c r="CL490" s="1081"/>
      <c r="CM490" s="1123"/>
      <c r="CN490" s="1123"/>
    </row>
    <row r="491" spans="2:92" x14ac:dyDescent="0.2">
      <c r="B491" s="1080"/>
      <c r="I491" s="1081"/>
      <c r="J491" s="1081"/>
      <c r="K491" s="1081"/>
      <c r="L491" s="1081"/>
      <c r="M491" s="1081"/>
      <c r="N491" s="1081"/>
      <c r="O491" s="1081"/>
      <c r="P491" s="1081"/>
      <c r="Q491" s="1081"/>
      <c r="R491" s="1081"/>
      <c r="S491" s="1081"/>
      <c r="T491" s="1081"/>
      <c r="U491" s="1081"/>
      <c r="V491" s="1081"/>
      <c r="W491" s="1081"/>
      <c r="X491" s="1081"/>
      <c r="Y491" s="1081"/>
      <c r="Z491" s="1081"/>
      <c r="AA491" s="1081"/>
      <c r="AB491" s="1123"/>
      <c r="AC491" s="1123"/>
      <c r="AD491" s="1123"/>
      <c r="AE491" s="1123"/>
      <c r="AF491" s="1081"/>
      <c r="AG491" s="1081"/>
      <c r="AH491" s="1081"/>
      <c r="AI491" s="1081"/>
      <c r="AJ491" s="1081"/>
      <c r="AK491" s="1081"/>
      <c r="AL491" s="1081"/>
      <c r="AM491" s="1081"/>
      <c r="AN491" s="1081"/>
      <c r="AO491" s="1081"/>
      <c r="AP491" s="1081"/>
      <c r="AQ491" s="1081"/>
      <c r="AR491" s="1081"/>
      <c r="AS491" s="1081"/>
      <c r="AT491" s="1081"/>
      <c r="AU491" s="1081"/>
      <c r="AV491" s="1081"/>
      <c r="AW491" s="1081"/>
      <c r="AX491" s="1082"/>
      <c r="AY491" s="1081"/>
      <c r="AZ491" s="1081"/>
      <c r="BA491" s="1081"/>
      <c r="BB491" s="1081"/>
      <c r="BC491" s="1081"/>
      <c r="BD491" s="1081"/>
      <c r="BE491" s="1081"/>
      <c r="BF491" s="1081"/>
      <c r="BG491" s="1081"/>
      <c r="BH491" s="1081"/>
      <c r="BI491" s="1081"/>
      <c r="BJ491" s="1081"/>
      <c r="BK491" s="1081"/>
      <c r="BL491" s="1081"/>
      <c r="BM491" s="1081"/>
      <c r="BN491" s="1081"/>
      <c r="BO491" s="1081"/>
      <c r="BP491" s="1081"/>
      <c r="BQ491" s="1081"/>
      <c r="BR491" s="1081"/>
      <c r="BS491" s="1123"/>
      <c r="BT491" s="1081"/>
      <c r="BU491" s="1081"/>
      <c r="BV491" s="1081"/>
      <c r="BW491" s="1081"/>
      <c r="BX491" s="1081"/>
      <c r="BY491" s="1081"/>
      <c r="BZ491" s="1081"/>
      <c r="CA491" s="1081"/>
      <c r="CB491" s="1081"/>
      <c r="CC491" s="1081"/>
      <c r="CD491" s="1081"/>
      <c r="CE491" s="1081"/>
      <c r="CF491" s="1081"/>
      <c r="CG491" s="1081"/>
      <c r="CH491" s="1081"/>
      <c r="CI491" s="1081"/>
      <c r="CJ491" s="1081"/>
      <c r="CK491" s="1081"/>
      <c r="CL491" s="1081"/>
      <c r="CM491" s="1123"/>
      <c r="CN491" s="1123"/>
    </row>
    <row r="492" spans="2:92" x14ac:dyDescent="0.2">
      <c r="B492" s="1080"/>
      <c r="I492" s="1081"/>
      <c r="J492" s="1081"/>
      <c r="K492" s="1081"/>
      <c r="L492" s="1081"/>
      <c r="M492" s="1081"/>
      <c r="N492" s="1081"/>
      <c r="O492" s="1081"/>
      <c r="P492" s="1081"/>
      <c r="Q492" s="1081"/>
      <c r="R492" s="1081"/>
      <c r="S492" s="1081"/>
      <c r="T492" s="1081"/>
      <c r="U492" s="1081"/>
      <c r="V492" s="1081"/>
      <c r="W492" s="1081"/>
      <c r="X492" s="1081"/>
      <c r="Y492" s="1081"/>
      <c r="Z492" s="1081"/>
      <c r="AA492" s="1081"/>
      <c r="AB492" s="1123"/>
      <c r="AC492" s="1123"/>
      <c r="AD492" s="1123"/>
      <c r="AE492" s="1123"/>
      <c r="AF492" s="1081"/>
      <c r="AG492" s="1081"/>
      <c r="AH492" s="1081"/>
      <c r="AI492" s="1081"/>
      <c r="AJ492" s="1081"/>
      <c r="AK492" s="1081"/>
      <c r="AL492" s="1081"/>
      <c r="AM492" s="1081"/>
      <c r="AN492" s="1081"/>
      <c r="AO492" s="1081"/>
      <c r="AP492" s="1081"/>
      <c r="AQ492" s="1081"/>
      <c r="AR492" s="1081"/>
      <c r="AS492" s="1081"/>
      <c r="AT492" s="1081"/>
      <c r="AU492" s="1081"/>
      <c r="AV492" s="1081"/>
      <c r="AW492" s="1081"/>
      <c r="AX492" s="1082"/>
      <c r="AY492" s="1081"/>
      <c r="AZ492" s="1081"/>
      <c r="BA492" s="1081"/>
      <c r="BB492" s="1081"/>
      <c r="BC492" s="1081"/>
      <c r="BD492" s="1081"/>
      <c r="BE492" s="1081"/>
      <c r="BF492" s="1081"/>
      <c r="BG492" s="1081"/>
      <c r="BH492" s="1081"/>
      <c r="BI492" s="1081"/>
      <c r="BJ492" s="1081"/>
      <c r="BK492" s="1081"/>
      <c r="BL492" s="1081"/>
      <c r="BM492" s="1081"/>
      <c r="BN492" s="1081"/>
      <c r="BO492" s="1081"/>
      <c r="BP492" s="1081"/>
      <c r="BQ492" s="1081"/>
      <c r="BR492" s="1081"/>
      <c r="BS492" s="1123"/>
      <c r="BT492" s="1081"/>
      <c r="BU492" s="1081"/>
      <c r="BV492" s="1081"/>
      <c r="BW492" s="1081"/>
      <c r="BX492" s="1081"/>
      <c r="BY492" s="1081"/>
      <c r="BZ492" s="1081"/>
      <c r="CA492" s="1081"/>
      <c r="CB492" s="1081"/>
      <c r="CC492" s="1081"/>
      <c r="CD492" s="1081"/>
      <c r="CE492" s="1081"/>
      <c r="CF492" s="1081"/>
      <c r="CG492" s="1081"/>
      <c r="CH492" s="1081"/>
      <c r="CI492" s="1081"/>
      <c r="CJ492" s="1081"/>
      <c r="CK492" s="1081"/>
      <c r="CL492" s="1081"/>
      <c r="CM492" s="1123"/>
      <c r="CN492" s="1123"/>
    </row>
    <row r="493" spans="2:92" x14ac:dyDescent="0.2">
      <c r="B493" s="1080"/>
      <c r="I493" s="1081"/>
      <c r="J493" s="1081"/>
      <c r="K493" s="1081"/>
      <c r="L493" s="1081"/>
      <c r="M493" s="1081"/>
      <c r="N493" s="1081"/>
      <c r="O493" s="1081"/>
      <c r="P493" s="1081"/>
      <c r="Q493" s="1081"/>
      <c r="R493" s="1081"/>
      <c r="S493" s="1081"/>
      <c r="T493" s="1081"/>
      <c r="U493" s="1081"/>
      <c r="V493" s="1081"/>
      <c r="W493" s="1081"/>
      <c r="X493" s="1081"/>
      <c r="Y493" s="1081"/>
      <c r="Z493" s="1081"/>
      <c r="AA493" s="1081"/>
      <c r="AB493" s="1123"/>
      <c r="AC493" s="1123"/>
      <c r="AD493" s="1123"/>
      <c r="AE493" s="1123"/>
      <c r="AF493" s="1081"/>
      <c r="AG493" s="1081"/>
      <c r="AH493" s="1081"/>
      <c r="AI493" s="1081"/>
      <c r="AJ493" s="1081"/>
      <c r="AK493" s="1081"/>
      <c r="AL493" s="1081"/>
      <c r="AM493" s="1081"/>
      <c r="AN493" s="1081"/>
      <c r="AO493" s="1081"/>
      <c r="AP493" s="1081"/>
      <c r="AQ493" s="1081"/>
      <c r="AR493" s="1081"/>
      <c r="AS493" s="1081"/>
      <c r="AT493" s="1081"/>
      <c r="AU493" s="1081"/>
      <c r="AV493" s="1081"/>
      <c r="AW493" s="1081"/>
      <c r="AX493" s="1082"/>
      <c r="AY493" s="1081"/>
      <c r="AZ493" s="1081"/>
      <c r="BA493" s="1081"/>
      <c r="BB493" s="1081"/>
      <c r="BC493" s="1081"/>
      <c r="BD493" s="1081"/>
      <c r="BE493" s="1081"/>
      <c r="BF493" s="1081"/>
      <c r="BG493" s="1081"/>
      <c r="BH493" s="1081"/>
      <c r="BI493" s="1081"/>
      <c r="BJ493" s="1081"/>
      <c r="BK493" s="1081"/>
      <c r="BL493" s="1081"/>
      <c r="BM493" s="1081"/>
      <c r="BN493" s="1081"/>
      <c r="BO493" s="1081"/>
      <c r="BP493" s="1081"/>
      <c r="BQ493" s="1081"/>
      <c r="BR493" s="1081"/>
      <c r="BS493" s="1123"/>
      <c r="BT493" s="1081"/>
      <c r="BU493" s="1081"/>
      <c r="BV493" s="1081"/>
      <c r="BW493" s="1081"/>
      <c r="BX493" s="1081"/>
      <c r="BY493" s="1081"/>
      <c r="BZ493" s="1081"/>
      <c r="CA493" s="1081"/>
      <c r="CB493" s="1081"/>
      <c r="CC493" s="1081"/>
      <c r="CD493" s="1081"/>
      <c r="CE493" s="1081"/>
      <c r="CF493" s="1081"/>
      <c r="CG493" s="1081"/>
      <c r="CH493" s="1081"/>
      <c r="CI493" s="1081"/>
      <c r="CJ493" s="1081"/>
      <c r="CK493" s="1081"/>
      <c r="CL493" s="1081"/>
      <c r="CM493" s="1123"/>
      <c r="CN493" s="1123"/>
    </row>
    <row r="494" spans="2:92" x14ac:dyDescent="0.2">
      <c r="B494" s="1080"/>
      <c r="I494" s="1081"/>
      <c r="J494" s="1081"/>
      <c r="K494" s="1081"/>
      <c r="L494" s="1081"/>
      <c r="M494" s="1081"/>
      <c r="N494" s="1081"/>
      <c r="O494" s="1081"/>
      <c r="P494" s="1081"/>
      <c r="Q494" s="1081"/>
      <c r="R494" s="1081"/>
      <c r="S494" s="1081"/>
      <c r="T494" s="1081"/>
      <c r="U494" s="1081"/>
      <c r="V494" s="1081"/>
      <c r="W494" s="1081"/>
      <c r="X494" s="1081"/>
      <c r="Y494" s="1081"/>
      <c r="Z494" s="1081"/>
      <c r="AA494" s="1081"/>
      <c r="AB494" s="1123"/>
      <c r="AC494" s="1123"/>
      <c r="AD494" s="1123"/>
      <c r="AE494" s="1123"/>
      <c r="AF494" s="1081"/>
      <c r="AG494" s="1081"/>
      <c r="AH494" s="1081"/>
      <c r="AI494" s="1081"/>
      <c r="AJ494" s="1081"/>
      <c r="AK494" s="1081"/>
      <c r="AL494" s="1081"/>
      <c r="AM494" s="1081"/>
      <c r="AN494" s="1081"/>
      <c r="AO494" s="1081"/>
      <c r="AP494" s="1081"/>
      <c r="AQ494" s="1081"/>
      <c r="AR494" s="1081"/>
      <c r="AS494" s="1081"/>
      <c r="AT494" s="1081"/>
      <c r="AU494" s="1081"/>
      <c r="AV494" s="1081"/>
      <c r="AW494" s="1081"/>
      <c r="AX494" s="1082"/>
      <c r="AY494" s="1081"/>
      <c r="AZ494" s="1081"/>
      <c r="BA494" s="1081"/>
      <c r="BB494" s="1081"/>
      <c r="BC494" s="1081"/>
      <c r="BD494" s="1081"/>
      <c r="BE494" s="1081"/>
      <c r="BF494" s="1081"/>
      <c r="BG494" s="1081"/>
      <c r="BH494" s="1081"/>
      <c r="BI494" s="1081"/>
      <c r="BJ494" s="1081"/>
      <c r="BK494" s="1081"/>
      <c r="BL494" s="1081"/>
      <c r="BM494" s="1081"/>
      <c r="BN494" s="1081"/>
      <c r="BO494" s="1081"/>
      <c r="BP494" s="1081"/>
      <c r="BQ494" s="1081"/>
      <c r="BR494" s="1081"/>
      <c r="BS494" s="1123"/>
      <c r="BT494" s="1081"/>
      <c r="BU494" s="1081"/>
      <c r="BV494" s="1081"/>
      <c r="BW494" s="1081"/>
      <c r="BX494" s="1081"/>
      <c r="BY494" s="1081"/>
      <c r="BZ494" s="1081"/>
      <c r="CA494" s="1081"/>
      <c r="CB494" s="1081"/>
      <c r="CC494" s="1081"/>
      <c r="CD494" s="1081"/>
      <c r="CE494" s="1081"/>
      <c r="CF494" s="1081"/>
      <c r="CG494" s="1081"/>
      <c r="CH494" s="1081"/>
      <c r="CI494" s="1081"/>
      <c r="CJ494" s="1081"/>
      <c r="CK494" s="1081"/>
      <c r="CL494" s="1081"/>
      <c r="CM494" s="1123"/>
      <c r="CN494" s="1123"/>
    </row>
    <row r="495" spans="2:92" x14ac:dyDescent="0.2">
      <c r="B495" s="1080"/>
      <c r="I495" s="1081"/>
      <c r="J495" s="1081"/>
      <c r="K495" s="1081"/>
      <c r="L495" s="1081"/>
      <c r="M495" s="1081"/>
      <c r="N495" s="1081"/>
      <c r="O495" s="1081"/>
      <c r="P495" s="1081"/>
      <c r="Q495" s="1081"/>
      <c r="R495" s="1081"/>
      <c r="S495" s="1081"/>
      <c r="T495" s="1081"/>
      <c r="U495" s="1081"/>
      <c r="V495" s="1081"/>
      <c r="W495" s="1081"/>
      <c r="X495" s="1081"/>
      <c r="Y495" s="1081"/>
      <c r="Z495" s="1081"/>
      <c r="AA495" s="1081"/>
      <c r="AB495" s="1123"/>
      <c r="AC495" s="1123"/>
      <c r="AD495" s="1123"/>
      <c r="AE495" s="1123"/>
      <c r="AF495" s="1081"/>
      <c r="AG495" s="1081"/>
      <c r="AH495" s="1081"/>
      <c r="AI495" s="1081"/>
      <c r="AJ495" s="1081"/>
      <c r="AK495" s="1081"/>
      <c r="AL495" s="1081"/>
      <c r="AM495" s="1081"/>
      <c r="AN495" s="1081"/>
      <c r="AO495" s="1081"/>
      <c r="AP495" s="1081"/>
      <c r="AQ495" s="1081"/>
      <c r="AR495" s="1081"/>
      <c r="AS495" s="1081"/>
      <c r="AT495" s="1081"/>
      <c r="AU495" s="1081"/>
      <c r="AV495" s="1081"/>
      <c r="AW495" s="1081"/>
      <c r="AX495" s="1082"/>
      <c r="AY495" s="1081"/>
      <c r="AZ495" s="1081"/>
      <c r="BA495" s="1081"/>
      <c r="BB495" s="1081"/>
      <c r="BC495" s="1081"/>
      <c r="BD495" s="1081"/>
      <c r="BE495" s="1081"/>
      <c r="BF495" s="1081"/>
      <c r="BG495" s="1081"/>
      <c r="BH495" s="1081"/>
      <c r="BI495" s="1081"/>
      <c r="BJ495" s="1081"/>
      <c r="BK495" s="1081"/>
      <c r="BL495" s="1081"/>
      <c r="BM495" s="1081"/>
      <c r="BN495" s="1081"/>
      <c r="BO495" s="1081"/>
      <c r="BP495" s="1081"/>
      <c r="BQ495" s="1081"/>
      <c r="BR495" s="1081"/>
      <c r="BS495" s="1123"/>
      <c r="BT495" s="1081"/>
      <c r="BU495" s="1081"/>
      <c r="BV495" s="1081"/>
      <c r="BW495" s="1081"/>
      <c r="BX495" s="1081"/>
      <c r="BY495" s="1081"/>
      <c r="BZ495" s="1081"/>
      <c r="CA495" s="1081"/>
      <c r="CB495" s="1081"/>
      <c r="CC495" s="1081"/>
      <c r="CD495" s="1081"/>
      <c r="CE495" s="1081"/>
      <c r="CF495" s="1081"/>
      <c r="CG495" s="1081"/>
      <c r="CH495" s="1081"/>
      <c r="CI495" s="1081"/>
      <c r="CJ495" s="1081"/>
      <c r="CK495" s="1081"/>
      <c r="CL495" s="1081"/>
      <c r="CM495" s="1123"/>
      <c r="CN495" s="1123"/>
    </row>
    <row r="496" spans="2:92" x14ac:dyDescent="0.2">
      <c r="B496" s="1080"/>
      <c r="I496" s="1081"/>
      <c r="J496" s="1081"/>
      <c r="K496" s="1081"/>
      <c r="L496" s="1081"/>
      <c r="M496" s="1081"/>
      <c r="N496" s="1081"/>
      <c r="O496" s="1081"/>
      <c r="P496" s="1081"/>
      <c r="Q496" s="1081"/>
      <c r="R496" s="1081"/>
      <c r="S496" s="1081"/>
      <c r="T496" s="1081"/>
      <c r="U496" s="1081"/>
      <c r="V496" s="1081"/>
      <c r="W496" s="1081"/>
      <c r="X496" s="1081"/>
      <c r="Y496" s="1081"/>
      <c r="Z496" s="1081"/>
      <c r="AA496" s="1081"/>
      <c r="AB496" s="1123"/>
      <c r="AC496" s="1123"/>
      <c r="AD496" s="1123"/>
      <c r="AE496" s="1123"/>
      <c r="AF496" s="1081"/>
      <c r="AG496" s="1081"/>
      <c r="AH496" s="1081"/>
      <c r="AI496" s="1081"/>
      <c r="AJ496" s="1081"/>
      <c r="AK496" s="1081"/>
      <c r="AL496" s="1081"/>
      <c r="AM496" s="1081"/>
      <c r="AN496" s="1081"/>
      <c r="AO496" s="1081"/>
      <c r="AP496" s="1081"/>
      <c r="AQ496" s="1081"/>
      <c r="AR496" s="1081"/>
      <c r="AS496" s="1081"/>
      <c r="AT496" s="1081"/>
      <c r="AU496" s="1081"/>
      <c r="AV496" s="1081"/>
      <c r="AW496" s="1081"/>
      <c r="AX496" s="1082"/>
      <c r="AY496" s="1081"/>
      <c r="AZ496" s="1081"/>
      <c r="BA496" s="1081"/>
      <c r="BB496" s="1081"/>
      <c r="BC496" s="1081"/>
      <c r="BD496" s="1081"/>
      <c r="BE496" s="1081"/>
      <c r="BF496" s="1081"/>
      <c r="BG496" s="1081"/>
      <c r="BH496" s="1081"/>
      <c r="BI496" s="1081"/>
      <c r="BJ496" s="1081"/>
      <c r="BK496" s="1081"/>
      <c r="BL496" s="1081"/>
      <c r="BM496" s="1081"/>
      <c r="BN496" s="1081"/>
      <c r="BO496" s="1081"/>
      <c r="BP496" s="1081"/>
      <c r="BQ496" s="1081"/>
      <c r="BR496" s="1081"/>
      <c r="BS496" s="1123"/>
      <c r="BT496" s="1081"/>
      <c r="BU496" s="1081"/>
      <c r="BV496" s="1081"/>
      <c r="BW496" s="1081"/>
      <c r="BX496" s="1081"/>
      <c r="BY496" s="1081"/>
      <c r="BZ496" s="1081"/>
      <c r="CA496" s="1081"/>
      <c r="CB496" s="1081"/>
      <c r="CC496" s="1081"/>
      <c r="CD496" s="1081"/>
      <c r="CE496" s="1081"/>
      <c r="CF496" s="1081"/>
      <c r="CG496" s="1081"/>
      <c r="CH496" s="1081"/>
      <c r="CI496" s="1081"/>
      <c r="CJ496" s="1081"/>
      <c r="CK496" s="1081"/>
      <c r="CL496" s="1081"/>
      <c r="CM496" s="1123"/>
      <c r="CN496" s="1123"/>
    </row>
    <row r="497" spans="2:92" x14ac:dyDescent="0.2">
      <c r="B497" s="1080"/>
      <c r="I497" s="1081"/>
      <c r="J497" s="1081"/>
      <c r="K497" s="1081"/>
      <c r="L497" s="1081"/>
      <c r="M497" s="1081"/>
      <c r="N497" s="1081"/>
      <c r="O497" s="1081"/>
      <c r="P497" s="1081"/>
      <c r="Q497" s="1081"/>
      <c r="R497" s="1081"/>
      <c r="S497" s="1081"/>
      <c r="T497" s="1081"/>
      <c r="U497" s="1081"/>
      <c r="V497" s="1081"/>
      <c r="W497" s="1081"/>
      <c r="X497" s="1081"/>
      <c r="Y497" s="1081"/>
      <c r="Z497" s="1081"/>
      <c r="AA497" s="1081"/>
      <c r="AB497" s="1123"/>
      <c r="AC497" s="1123"/>
      <c r="AD497" s="1123"/>
      <c r="AE497" s="1123"/>
      <c r="AF497" s="1081"/>
      <c r="AG497" s="1081"/>
      <c r="AH497" s="1081"/>
      <c r="AI497" s="1081"/>
      <c r="AJ497" s="1081"/>
      <c r="AK497" s="1081"/>
      <c r="AL497" s="1081"/>
      <c r="AM497" s="1081"/>
      <c r="AN497" s="1081"/>
      <c r="AO497" s="1081"/>
      <c r="AP497" s="1081"/>
      <c r="AQ497" s="1081"/>
      <c r="AR497" s="1081"/>
      <c r="AS497" s="1081"/>
      <c r="AT497" s="1081"/>
      <c r="AU497" s="1081"/>
      <c r="AV497" s="1081"/>
      <c r="AW497" s="1081"/>
      <c r="AX497" s="1082"/>
      <c r="AY497" s="1081"/>
      <c r="AZ497" s="1081"/>
      <c r="BA497" s="1081"/>
      <c r="BB497" s="1081"/>
      <c r="BC497" s="1081"/>
      <c r="BD497" s="1081"/>
      <c r="BE497" s="1081"/>
      <c r="BF497" s="1081"/>
      <c r="BG497" s="1081"/>
      <c r="BH497" s="1081"/>
      <c r="BI497" s="1081"/>
      <c r="BJ497" s="1081"/>
      <c r="BK497" s="1081"/>
      <c r="BL497" s="1081"/>
      <c r="BM497" s="1081"/>
      <c r="BN497" s="1081"/>
      <c r="BO497" s="1081"/>
      <c r="BP497" s="1081"/>
      <c r="BQ497" s="1081"/>
      <c r="BR497" s="1081"/>
      <c r="BS497" s="1123"/>
      <c r="BT497" s="1081"/>
      <c r="BU497" s="1081"/>
      <c r="BV497" s="1081"/>
      <c r="BW497" s="1081"/>
      <c r="BX497" s="1081"/>
      <c r="BY497" s="1081"/>
      <c r="BZ497" s="1081"/>
      <c r="CA497" s="1081"/>
      <c r="CB497" s="1081"/>
      <c r="CC497" s="1081"/>
      <c r="CD497" s="1081"/>
      <c r="CE497" s="1081"/>
      <c r="CF497" s="1081"/>
      <c r="CG497" s="1081"/>
      <c r="CH497" s="1081"/>
      <c r="CI497" s="1081"/>
      <c r="CJ497" s="1081"/>
      <c r="CK497" s="1081"/>
      <c r="CL497" s="1081"/>
      <c r="CM497" s="1123"/>
      <c r="CN497" s="1123"/>
    </row>
    <row r="498" spans="2:92" x14ac:dyDescent="0.2">
      <c r="B498" s="1080"/>
      <c r="I498" s="1081"/>
      <c r="J498" s="1081"/>
      <c r="K498" s="1081"/>
      <c r="L498" s="1081"/>
      <c r="M498" s="1081"/>
      <c r="N498" s="1081"/>
      <c r="O498" s="1081"/>
      <c r="P498" s="1081"/>
      <c r="Q498" s="1081"/>
      <c r="R498" s="1081"/>
      <c r="S498" s="1081"/>
      <c r="T498" s="1081"/>
      <c r="U498" s="1081"/>
      <c r="V498" s="1081"/>
      <c r="W498" s="1081"/>
      <c r="X498" s="1081"/>
      <c r="Y498" s="1081"/>
      <c r="Z498" s="1081"/>
      <c r="AA498" s="1081"/>
      <c r="AB498" s="1123"/>
      <c r="AC498" s="1123"/>
      <c r="AD498" s="1123"/>
      <c r="AE498" s="1123"/>
      <c r="AF498" s="1081"/>
      <c r="AG498" s="1081"/>
      <c r="AH498" s="1081"/>
      <c r="AI498" s="1081"/>
      <c r="AJ498" s="1081"/>
      <c r="AK498" s="1081"/>
      <c r="AL498" s="1081"/>
      <c r="AM498" s="1081"/>
      <c r="AN498" s="1081"/>
      <c r="AO498" s="1081"/>
      <c r="AP498" s="1081"/>
      <c r="AQ498" s="1081"/>
      <c r="AR498" s="1081"/>
      <c r="AS498" s="1081"/>
      <c r="AT498" s="1081"/>
      <c r="AU498" s="1081"/>
      <c r="AV498" s="1081"/>
      <c r="AW498" s="1081"/>
      <c r="AX498" s="1082"/>
      <c r="AY498" s="1081"/>
      <c r="AZ498" s="1081"/>
      <c r="BA498" s="1081"/>
      <c r="BB498" s="1081"/>
      <c r="BC498" s="1081"/>
      <c r="BD498" s="1081"/>
      <c r="BE498" s="1081"/>
      <c r="BF498" s="1081"/>
      <c r="BG498" s="1081"/>
      <c r="BH498" s="1081"/>
      <c r="BI498" s="1081"/>
      <c r="BJ498" s="1081"/>
      <c r="BK498" s="1081"/>
      <c r="BL498" s="1081"/>
      <c r="BM498" s="1081"/>
      <c r="BN498" s="1081"/>
      <c r="BO498" s="1081"/>
      <c r="BP498" s="1081"/>
      <c r="BQ498" s="1081"/>
      <c r="BR498" s="1081"/>
      <c r="BS498" s="1123"/>
      <c r="BT498" s="1081"/>
      <c r="BU498" s="1081"/>
      <c r="BV498" s="1081"/>
      <c r="BW498" s="1081"/>
      <c r="BX498" s="1081"/>
      <c r="BY498" s="1081"/>
      <c r="BZ498" s="1081"/>
      <c r="CA498" s="1081"/>
      <c r="CB498" s="1081"/>
      <c r="CC498" s="1081"/>
      <c r="CD498" s="1081"/>
      <c r="CE498" s="1081"/>
      <c r="CF498" s="1081"/>
      <c r="CG498" s="1081"/>
      <c r="CH498" s="1081"/>
      <c r="CI498" s="1081"/>
      <c r="CJ498" s="1081"/>
      <c r="CK498" s="1081"/>
      <c r="CL498" s="1081"/>
      <c r="CM498" s="1123"/>
      <c r="CN498" s="1123"/>
    </row>
    <row r="499" spans="2:92" x14ac:dyDescent="0.2">
      <c r="B499" s="1080"/>
      <c r="I499" s="1081"/>
      <c r="J499" s="1081"/>
      <c r="K499" s="1081"/>
      <c r="L499" s="1081"/>
      <c r="M499" s="1081"/>
      <c r="N499" s="1081"/>
      <c r="O499" s="1081"/>
      <c r="P499" s="1081"/>
      <c r="Q499" s="1081"/>
      <c r="R499" s="1081"/>
      <c r="S499" s="1081"/>
      <c r="T499" s="1081"/>
      <c r="U499" s="1081"/>
      <c r="V499" s="1081"/>
      <c r="W499" s="1081"/>
      <c r="X499" s="1081"/>
      <c r="Y499" s="1081"/>
      <c r="Z499" s="1081"/>
      <c r="AA499" s="1081"/>
      <c r="AB499" s="1123"/>
      <c r="AC499" s="1123"/>
      <c r="AD499" s="1123"/>
      <c r="AE499" s="1123"/>
      <c r="AF499" s="1081"/>
      <c r="AG499" s="1081"/>
      <c r="AH499" s="1081"/>
      <c r="AI499" s="1081"/>
      <c r="AJ499" s="1081"/>
      <c r="AK499" s="1081"/>
      <c r="AL499" s="1081"/>
      <c r="AM499" s="1081"/>
      <c r="AN499" s="1081"/>
      <c r="AO499" s="1081"/>
      <c r="AP499" s="1081"/>
      <c r="AQ499" s="1081"/>
      <c r="AR499" s="1081"/>
      <c r="AS499" s="1081"/>
      <c r="AT499" s="1081"/>
      <c r="AU499" s="1081"/>
      <c r="AV499" s="1081"/>
      <c r="AW499" s="1081"/>
      <c r="AX499" s="1082"/>
      <c r="AY499" s="1081"/>
      <c r="AZ499" s="1081"/>
      <c r="BA499" s="1081"/>
      <c r="BB499" s="1081"/>
      <c r="BC499" s="1081"/>
      <c r="BD499" s="1081"/>
      <c r="BE499" s="1081"/>
      <c r="BF499" s="1081"/>
      <c r="BG499" s="1081"/>
      <c r="BH499" s="1081"/>
      <c r="BI499" s="1081"/>
      <c r="BJ499" s="1081"/>
      <c r="BK499" s="1081"/>
      <c r="BL499" s="1081"/>
      <c r="BM499" s="1081"/>
      <c r="BN499" s="1081"/>
      <c r="BO499" s="1081"/>
      <c r="BP499" s="1081"/>
      <c r="BQ499" s="1081"/>
      <c r="BR499" s="1081"/>
      <c r="BS499" s="1123"/>
      <c r="BT499" s="1081"/>
      <c r="BU499" s="1081"/>
      <c r="BV499" s="1081"/>
      <c r="BW499" s="1081"/>
      <c r="BX499" s="1081"/>
      <c r="BY499" s="1081"/>
      <c r="BZ499" s="1081"/>
      <c r="CA499" s="1081"/>
      <c r="CB499" s="1081"/>
      <c r="CC499" s="1081"/>
      <c r="CD499" s="1081"/>
      <c r="CE499" s="1081"/>
      <c r="CF499" s="1081"/>
      <c r="CG499" s="1081"/>
      <c r="CH499" s="1081"/>
      <c r="CI499" s="1081"/>
      <c r="CJ499" s="1081"/>
      <c r="CK499" s="1081"/>
      <c r="CL499" s="1081"/>
      <c r="CM499" s="1123"/>
      <c r="CN499" s="1123"/>
    </row>
    <row r="500" spans="2:92" x14ac:dyDescent="0.2">
      <c r="B500" s="1080"/>
      <c r="I500" s="1081"/>
      <c r="J500" s="1081"/>
      <c r="K500" s="1081"/>
      <c r="L500" s="1081"/>
      <c r="M500" s="1081"/>
      <c r="N500" s="1081"/>
      <c r="O500" s="1081"/>
      <c r="P500" s="1081"/>
      <c r="Q500" s="1081"/>
      <c r="R500" s="1081"/>
      <c r="S500" s="1081"/>
      <c r="T500" s="1081"/>
      <c r="U500" s="1081"/>
      <c r="V500" s="1081"/>
      <c r="W500" s="1081"/>
      <c r="X500" s="1081"/>
      <c r="Y500" s="1081"/>
      <c r="Z500" s="1081"/>
      <c r="AA500" s="1081"/>
      <c r="AB500" s="1123"/>
      <c r="AC500" s="1123"/>
      <c r="AD500" s="1123"/>
      <c r="AE500" s="1123"/>
      <c r="AF500" s="1081"/>
      <c r="AG500" s="1081"/>
      <c r="AH500" s="1081"/>
      <c r="AI500" s="1081"/>
      <c r="AJ500" s="1081"/>
      <c r="AK500" s="1081"/>
      <c r="AL500" s="1081"/>
      <c r="AM500" s="1081"/>
      <c r="AN500" s="1081"/>
      <c r="AO500" s="1081"/>
      <c r="AP500" s="1081"/>
      <c r="AQ500" s="1081"/>
      <c r="AR500" s="1081"/>
      <c r="AS500" s="1081"/>
      <c r="AT500" s="1081"/>
      <c r="AU500" s="1081"/>
      <c r="AV500" s="1081"/>
      <c r="AW500" s="1081"/>
      <c r="AX500" s="1082"/>
      <c r="AY500" s="1081"/>
      <c r="AZ500" s="1081"/>
      <c r="BA500" s="1081"/>
      <c r="BB500" s="1081"/>
      <c r="BC500" s="1081"/>
      <c r="BD500" s="1081"/>
      <c r="BE500" s="1081"/>
      <c r="BF500" s="1081"/>
      <c r="BG500" s="1081"/>
      <c r="BH500" s="1081"/>
      <c r="BI500" s="1081"/>
      <c r="BJ500" s="1081"/>
      <c r="BK500" s="1081"/>
      <c r="BL500" s="1081"/>
      <c r="BM500" s="1081"/>
      <c r="BN500" s="1081"/>
      <c r="BO500" s="1081"/>
      <c r="BP500" s="1081"/>
      <c r="BQ500" s="1081"/>
      <c r="BR500" s="1081"/>
      <c r="BS500" s="1123"/>
      <c r="BT500" s="1081"/>
      <c r="BU500" s="1081"/>
      <c r="BV500" s="1081"/>
      <c r="BW500" s="1081"/>
      <c r="BX500" s="1081"/>
      <c r="BY500" s="1081"/>
      <c r="BZ500" s="1081"/>
      <c r="CA500" s="1081"/>
      <c r="CB500" s="1081"/>
      <c r="CC500" s="1081"/>
      <c r="CD500" s="1081"/>
      <c r="CE500" s="1081"/>
      <c r="CF500" s="1081"/>
      <c r="CG500" s="1081"/>
      <c r="CH500" s="1081"/>
      <c r="CI500" s="1081"/>
      <c r="CJ500" s="1081"/>
      <c r="CK500" s="1081"/>
      <c r="CL500" s="1081"/>
      <c r="CM500" s="1123"/>
      <c r="CN500" s="1123"/>
    </row>
    <row r="501" spans="2:92" x14ac:dyDescent="0.2">
      <c r="B501" s="1080"/>
      <c r="I501" s="1081"/>
      <c r="J501" s="1081"/>
      <c r="K501" s="1081"/>
      <c r="L501" s="1081"/>
      <c r="M501" s="1081"/>
      <c r="N501" s="1081"/>
      <c r="O501" s="1081"/>
      <c r="P501" s="1081"/>
      <c r="Q501" s="1081"/>
      <c r="R501" s="1081"/>
      <c r="S501" s="1081"/>
      <c r="T501" s="1081"/>
      <c r="U501" s="1081"/>
      <c r="V501" s="1081"/>
      <c r="W501" s="1081"/>
      <c r="X501" s="1081"/>
      <c r="Y501" s="1081"/>
      <c r="Z501" s="1081"/>
      <c r="AA501" s="1081"/>
      <c r="AB501" s="1123"/>
      <c r="AC501" s="1123"/>
      <c r="AD501" s="1123"/>
      <c r="AE501" s="1123"/>
      <c r="AF501" s="1081"/>
      <c r="AG501" s="1081"/>
      <c r="AH501" s="1081"/>
      <c r="AI501" s="1081"/>
      <c r="AJ501" s="1081"/>
      <c r="AK501" s="1081"/>
      <c r="AL501" s="1081"/>
      <c r="AM501" s="1081"/>
      <c r="AN501" s="1081"/>
      <c r="AO501" s="1081"/>
      <c r="AP501" s="1081"/>
      <c r="AQ501" s="1081"/>
      <c r="AR501" s="1081"/>
      <c r="AS501" s="1081"/>
      <c r="AT501" s="1081"/>
      <c r="AU501" s="1081"/>
      <c r="AV501" s="1081"/>
      <c r="AW501" s="1081"/>
      <c r="AX501" s="1082"/>
      <c r="AY501" s="1081"/>
      <c r="AZ501" s="1081"/>
      <c r="BA501" s="1081"/>
      <c r="BB501" s="1081"/>
      <c r="BC501" s="1081"/>
      <c r="BD501" s="1081"/>
      <c r="BE501" s="1081"/>
      <c r="BF501" s="1081"/>
      <c r="BG501" s="1081"/>
      <c r="BH501" s="1081"/>
      <c r="BI501" s="1081"/>
      <c r="BJ501" s="1081"/>
      <c r="BK501" s="1081"/>
      <c r="BL501" s="1081"/>
      <c r="BM501" s="1081"/>
      <c r="BN501" s="1081"/>
      <c r="BO501" s="1081"/>
      <c r="BP501" s="1081"/>
      <c r="BQ501" s="1081"/>
      <c r="BR501" s="1081"/>
      <c r="BS501" s="1123"/>
      <c r="BT501" s="1081"/>
      <c r="BU501" s="1081"/>
      <c r="BV501" s="1081"/>
      <c r="BW501" s="1081"/>
      <c r="BX501" s="1081"/>
      <c r="BY501" s="1081"/>
      <c r="BZ501" s="1081"/>
      <c r="CA501" s="1081"/>
      <c r="CB501" s="1081"/>
      <c r="CC501" s="1081"/>
      <c r="CD501" s="1081"/>
      <c r="CE501" s="1081"/>
      <c r="CF501" s="1081"/>
      <c r="CG501" s="1081"/>
      <c r="CH501" s="1081"/>
      <c r="CI501" s="1081"/>
      <c r="CJ501" s="1081"/>
      <c r="CK501" s="1081"/>
      <c r="CL501" s="1081"/>
      <c r="CM501" s="1123"/>
      <c r="CN501" s="1123"/>
    </row>
    <row r="502" spans="2:92" x14ac:dyDescent="0.2">
      <c r="B502" s="1080"/>
      <c r="I502" s="1081"/>
      <c r="J502" s="1081"/>
      <c r="K502" s="1081"/>
      <c r="L502" s="1081"/>
      <c r="M502" s="1081"/>
      <c r="N502" s="1081"/>
      <c r="O502" s="1081"/>
      <c r="P502" s="1081"/>
      <c r="Q502" s="1081"/>
      <c r="R502" s="1081"/>
      <c r="S502" s="1081"/>
      <c r="T502" s="1081"/>
      <c r="U502" s="1081"/>
      <c r="V502" s="1081"/>
      <c r="W502" s="1081"/>
      <c r="X502" s="1081"/>
      <c r="Y502" s="1081"/>
      <c r="Z502" s="1081"/>
      <c r="AA502" s="1081"/>
      <c r="AB502" s="1123"/>
      <c r="AC502" s="1123"/>
      <c r="AD502" s="1123"/>
      <c r="AE502" s="1123"/>
      <c r="AF502" s="1081"/>
      <c r="AG502" s="1081"/>
      <c r="AH502" s="1081"/>
      <c r="AI502" s="1081"/>
      <c r="AJ502" s="1081"/>
      <c r="AK502" s="1081"/>
      <c r="AL502" s="1081"/>
      <c r="AM502" s="1081"/>
      <c r="AN502" s="1081"/>
      <c r="AO502" s="1081"/>
      <c r="AP502" s="1081"/>
      <c r="AQ502" s="1081"/>
      <c r="AR502" s="1081"/>
      <c r="AS502" s="1081"/>
      <c r="AT502" s="1081"/>
      <c r="AU502" s="1081"/>
      <c r="AV502" s="1081"/>
      <c r="AW502" s="1081"/>
      <c r="AX502" s="1082"/>
      <c r="AY502" s="1081"/>
      <c r="AZ502" s="1081"/>
      <c r="BA502" s="1081"/>
      <c r="BB502" s="1081"/>
      <c r="BC502" s="1081"/>
      <c r="BD502" s="1081"/>
      <c r="BE502" s="1081"/>
      <c r="BF502" s="1081"/>
      <c r="BG502" s="1081"/>
      <c r="BH502" s="1081"/>
      <c r="BI502" s="1081"/>
      <c r="BJ502" s="1081"/>
      <c r="BK502" s="1081"/>
      <c r="BL502" s="1081"/>
      <c r="BM502" s="1081"/>
      <c r="BN502" s="1081"/>
      <c r="BO502" s="1081"/>
      <c r="BP502" s="1081"/>
      <c r="BQ502" s="1081"/>
      <c r="BR502" s="1081"/>
      <c r="BS502" s="1123"/>
      <c r="BT502" s="1081"/>
      <c r="BU502" s="1081"/>
      <c r="BV502" s="1081"/>
      <c r="BW502" s="1081"/>
      <c r="BX502" s="1081"/>
      <c r="BY502" s="1081"/>
      <c r="BZ502" s="1081"/>
      <c r="CA502" s="1081"/>
      <c r="CB502" s="1081"/>
      <c r="CC502" s="1081"/>
      <c r="CD502" s="1081"/>
      <c r="CE502" s="1081"/>
      <c r="CF502" s="1081"/>
      <c r="CG502" s="1081"/>
      <c r="CH502" s="1081"/>
      <c r="CI502" s="1081"/>
      <c r="CJ502" s="1081"/>
      <c r="CK502" s="1081"/>
      <c r="CL502" s="1081"/>
      <c r="CM502" s="1123"/>
      <c r="CN502" s="1123"/>
    </row>
    <row r="503" spans="2:92" x14ac:dyDescent="0.2">
      <c r="B503" s="1080"/>
      <c r="I503" s="1081"/>
      <c r="J503" s="1081"/>
      <c r="K503" s="1081"/>
      <c r="L503" s="1081"/>
      <c r="M503" s="1081"/>
      <c r="N503" s="1081"/>
      <c r="O503" s="1081"/>
      <c r="P503" s="1081"/>
      <c r="Q503" s="1081"/>
      <c r="R503" s="1081"/>
      <c r="S503" s="1081"/>
      <c r="T503" s="1081"/>
      <c r="U503" s="1081"/>
      <c r="V503" s="1081"/>
      <c r="W503" s="1081"/>
      <c r="X503" s="1081"/>
      <c r="Y503" s="1081"/>
      <c r="Z503" s="1081"/>
      <c r="AA503" s="1081"/>
      <c r="AB503" s="1123"/>
      <c r="AC503" s="1123"/>
      <c r="AD503" s="1123"/>
      <c r="AE503" s="1123"/>
      <c r="AF503" s="1081"/>
      <c r="AG503" s="1081"/>
      <c r="AH503" s="1081"/>
      <c r="AI503" s="1081"/>
      <c r="AJ503" s="1081"/>
      <c r="AK503" s="1081"/>
      <c r="AL503" s="1081"/>
      <c r="AM503" s="1081"/>
      <c r="AN503" s="1081"/>
      <c r="AO503" s="1081"/>
      <c r="AP503" s="1081"/>
      <c r="AQ503" s="1081"/>
      <c r="AR503" s="1081"/>
      <c r="AS503" s="1081"/>
      <c r="AT503" s="1081"/>
      <c r="AU503" s="1081"/>
      <c r="AV503" s="1081"/>
      <c r="AW503" s="1081"/>
      <c r="AX503" s="1082"/>
      <c r="AY503" s="1081"/>
      <c r="AZ503" s="1081"/>
      <c r="BA503" s="1081"/>
      <c r="BB503" s="1081"/>
      <c r="BC503" s="1081"/>
      <c r="BD503" s="1081"/>
      <c r="BE503" s="1081"/>
      <c r="BF503" s="1081"/>
      <c r="BG503" s="1081"/>
      <c r="BH503" s="1081"/>
      <c r="BI503" s="1081"/>
      <c r="BJ503" s="1081"/>
      <c r="BK503" s="1081"/>
      <c r="BL503" s="1081"/>
      <c r="BM503" s="1081"/>
      <c r="BN503" s="1081"/>
      <c r="BO503" s="1081"/>
      <c r="BP503" s="1081"/>
      <c r="BQ503" s="1081"/>
      <c r="BR503" s="1081"/>
      <c r="BS503" s="1123"/>
      <c r="BT503" s="1081"/>
      <c r="BU503" s="1081"/>
      <c r="BV503" s="1081"/>
      <c r="BW503" s="1081"/>
      <c r="BX503" s="1081"/>
      <c r="BY503" s="1081"/>
      <c r="BZ503" s="1081"/>
      <c r="CA503" s="1081"/>
      <c r="CB503" s="1081"/>
      <c r="CC503" s="1081"/>
      <c r="CD503" s="1081"/>
      <c r="CE503" s="1081"/>
      <c r="CF503" s="1081"/>
      <c r="CG503" s="1081"/>
      <c r="CH503" s="1081"/>
      <c r="CI503" s="1081"/>
      <c r="CJ503" s="1081"/>
      <c r="CK503" s="1081"/>
      <c r="CL503" s="1081"/>
      <c r="CM503" s="1123"/>
      <c r="CN503" s="1123"/>
    </row>
    <row r="504" spans="2:92" x14ac:dyDescent="0.2">
      <c r="B504" s="1080"/>
      <c r="I504" s="1081"/>
      <c r="J504" s="1081"/>
      <c r="K504" s="1081"/>
      <c r="L504" s="1081"/>
      <c r="M504" s="1081"/>
      <c r="N504" s="1081"/>
      <c r="O504" s="1081"/>
      <c r="P504" s="1081"/>
      <c r="Q504" s="1081"/>
      <c r="R504" s="1081"/>
      <c r="S504" s="1081"/>
      <c r="T504" s="1081"/>
      <c r="U504" s="1081"/>
      <c r="V504" s="1081"/>
      <c r="W504" s="1081"/>
      <c r="X504" s="1081"/>
      <c r="Y504" s="1081"/>
      <c r="Z504" s="1081"/>
      <c r="AA504" s="1081"/>
      <c r="AB504" s="1123"/>
      <c r="AC504" s="1123"/>
      <c r="AD504" s="1123"/>
      <c r="AE504" s="1123"/>
      <c r="AF504" s="1081"/>
      <c r="AG504" s="1081"/>
      <c r="AH504" s="1081"/>
      <c r="AI504" s="1081"/>
      <c r="AJ504" s="1081"/>
      <c r="AK504" s="1081"/>
      <c r="AL504" s="1081"/>
      <c r="AM504" s="1081"/>
      <c r="AN504" s="1081"/>
      <c r="AO504" s="1081"/>
      <c r="AP504" s="1081"/>
      <c r="AQ504" s="1081"/>
      <c r="AR504" s="1081"/>
      <c r="AS504" s="1081"/>
      <c r="AT504" s="1081"/>
      <c r="AU504" s="1081"/>
      <c r="AV504" s="1081"/>
      <c r="AW504" s="1081"/>
      <c r="AX504" s="1082"/>
      <c r="AY504" s="1081"/>
      <c r="AZ504" s="1081"/>
      <c r="BA504" s="1081"/>
      <c r="BB504" s="1081"/>
      <c r="BC504" s="1081"/>
      <c r="BD504" s="1081"/>
      <c r="BE504" s="1081"/>
      <c r="BF504" s="1081"/>
      <c r="BG504" s="1081"/>
      <c r="BH504" s="1081"/>
      <c r="BI504" s="1081"/>
      <c r="BJ504" s="1081"/>
      <c r="BK504" s="1081"/>
      <c r="BL504" s="1081"/>
      <c r="BM504" s="1081"/>
      <c r="BN504" s="1081"/>
      <c r="BO504" s="1081"/>
      <c r="BP504" s="1081"/>
      <c r="BQ504" s="1081"/>
      <c r="BR504" s="1081"/>
      <c r="BS504" s="1123"/>
      <c r="BT504" s="1081"/>
      <c r="BU504" s="1081"/>
      <c r="BV504" s="1081"/>
      <c r="BW504" s="1081"/>
      <c r="BX504" s="1081"/>
      <c r="BY504" s="1081"/>
      <c r="BZ504" s="1081"/>
      <c r="CA504" s="1081"/>
      <c r="CB504" s="1081"/>
      <c r="CC504" s="1081"/>
      <c r="CD504" s="1081"/>
      <c r="CE504" s="1081"/>
      <c r="CF504" s="1081"/>
      <c r="CG504" s="1081"/>
      <c r="CH504" s="1081"/>
      <c r="CI504" s="1081"/>
      <c r="CJ504" s="1081"/>
      <c r="CK504" s="1081"/>
      <c r="CL504" s="1081"/>
      <c r="CM504" s="1123"/>
      <c r="CN504" s="1123"/>
    </row>
    <row r="505" spans="2:92" x14ac:dyDescent="0.2">
      <c r="B505" s="1080"/>
      <c r="I505" s="1081"/>
      <c r="J505" s="1081"/>
      <c r="K505" s="1081"/>
      <c r="L505" s="1081"/>
      <c r="M505" s="1081"/>
      <c r="N505" s="1081"/>
      <c r="O505" s="1081"/>
      <c r="P505" s="1081"/>
      <c r="Q505" s="1081"/>
      <c r="R505" s="1081"/>
      <c r="S505" s="1081"/>
      <c r="T505" s="1081"/>
      <c r="U505" s="1081"/>
      <c r="V505" s="1081"/>
      <c r="W505" s="1081"/>
      <c r="X505" s="1081"/>
      <c r="Y505" s="1081"/>
      <c r="Z505" s="1081"/>
      <c r="AA505" s="1081"/>
      <c r="AB505" s="1123"/>
      <c r="AC505" s="1123"/>
      <c r="AD505" s="1123"/>
      <c r="AE505" s="1123"/>
      <c r="AF505" s="1081"/>
      <c r="AG505" s="1081"/>
      <c r="AH505" s="1081"/>
      <c r="AI505" s="1081"/>
      <c r="AJ505" s="1081"/>
      <c r="AK505" s="1081"/>
      <c r="AL505" s="1081"/>
      <c r="AM505" s="1081"/>
      <c r="AN505" s="1081"/>
      <c r="AO505" s="1081"/>
      <c r="AP505" s="1081"/>
      <c r="AQ505" s="1081"/>
      <c r="AR505" s="1081"/>
      <c r="AS505" s="1081"/>
      <c r="AT505" s="1081"/>
      <c r="AU505" s="1081"/>
      <c r="AV505" s="1081"/>
      <c r="AW505" s="1081"/>
      <c r="AX505" s="1082"/>
      <c r="AY505" s="1081"/>
      <c r="AZ505" s="1081"/>
      <c r="BA505" s="1081"/>
      <c r="BB505" s="1081"/>
      <c r="BC505" s="1081"/>
      <c r="BD505" s="1081"/>
      <c r="BE505" s="1081"/>
      <c r="BF505" s="1081"/>
      <c r="BG505" s="1081"/>
      <c r="BH505" s="1081"/>
      <c r="BI505" s="1081"/>
      <c r="BJ505" s="1081"/>
      <c r="BK505" s="1081"/>
      <c r="BL505" s="1081"/>
      <c r="BM505" s="1081"/>
      <c r="BN505" s="1081"/>
      <c r="BO505" s="1081"/>
      <c r="BP505" s="1081"/>
      <c r="BQ505" s="1081"/>
      <c r="BR505" s="1081"/>
      <c r="BS505" s="1123"/>
      <c r="BT505" s="1081"/>
      <c r="BU505" s="1081"/>
      <c r="BV505" s="1081"/>
      <c r="BW505" s="1081"/>
      <c r="BX505" s="1081"/>
      <c r="BY505" s="1081"/>
      <c r="BZ505" s="1081"/>
      <c r="CA505" s="1081"/>
      <c r="CB505" s="1081"/>
      <c r="CC505" s="1081"/>
      <c r="CD505" s="1081"/>
      <c r="CE505" s="1081"/>
      <c r="CF505" s="1081"/>
      <c r="CG505" s="1081"/>
      <c r="CH505" s="1081"/>
      <c r="CI505" s="1081"/>
      <c r="CJ505" s="1081"/>
      <c r="CK505" s="1081"/>
      <c r="CL505" s="1081"/>
      <c r="CM505" s="1123"/>
      <c r="CN505" s="1123"/>
    </row>
    <row r="506" spans="2:92" x14ac:dyDescent="0.2">
      <c r="B506" s="1080"/>
      <c r="I506" s="1081"/>
      <c r="J506" s="1081"/>
      <c r="K506" s="1081"/>
      <c r="L506" s="1081"/>
      <c r="M506" s="1081"/>
      <c r="N506" s="1081"/>
      <c r="O506" s="1081"/>
      <c r="P506" s="1081"/>
      <c r="Q506" s="1081"/>
      <c r="R506" s="1081"/>
      <c r="S506" s="1081"/>
      <c r="T506" s="1081"/>
      <c r="U506" s="1081"/>
      <c r="V506" s="1081"/>
      <c r="W506" s="1081"/>
      <c r="X506" s="1081"/>
      <c r="Y506" s="1081"/>
      <c r="Z506" s="1081"/>
      <c r="AA506" s="1081"/>
      <c r="AB506" s="1123"/>
      <c r="AC506" s="1123"/>
      <c r="AD506" s="1123"/>
      <c r="AE506" s="1123"/>
      <c r="AF506" s="1081"/>
      <c r="AG506" s="1081"/>
      <c r="AH506" s="1081"/>
      <c r="AI506" s="1081"/>
      <c r="AJ506" s="1081"/>
      <c r="AK506" s="1081"/>
      <c r="AL506" s="1081"/>
      <c r="AM506" s="1081"/>
      <c r="AN506" s="1081"/>
      <c r="AO506" s="1081"/>
      <c r="AP506" s="1081"/>
      <c r="AQ506" s="1081"/>
      <c r="AR506" s="1081"/>
      <c r="AS506" s="1081"/>
      <c r="AT506" s="1081"/>
      <c r="AU506" s="1081"/>
      <c r="AV506" s="1081"/>
      <c r="AW506" s="1081"/>
      <c r="AX506" s="1082"/>
      <c r="AY506" s="1081"/>
      <c r="AZ506" s="1081"/>
      <c r="BA506" s="1081"/>
      <c r="BB506" s="1081"/>
      <c r="BC506" s="1081"/>
      <c r="BD506" s="1081"/>
      <c r="BE506" s="1081"/>
      <c r="BF506" s="1081"/>
      <c r="BG506" s="1081"/>
      <c r="BH506" s="1081"/>
      <c r="BI506" s="1081"/>
      <c r="BJ506" s="1081"/>
      <c r="BK506" s="1081"/>
      <c r="BL506" s="1081"/>
      <c r="BM506" s="1081"/>
      <c r="BN506" s="1081"/>
      <c r="BO506" s="1081"/>
      <c r="BP506" s="1081"/>
      <c r="BQ506" s="1081"/>
      <c r="BR506" s="1081"/>
      <c r="BS506" s="1123"/>
      <c r="BT506" s="1081"/>
      <c r="BU506" s="1081"/>
      <c r="BV506" s="1081"/>
      <c r="BW506" s="1081"/>
      <c r="BX506" s="1081"/>
      <c r="BY506" s="1081"/>
      <c r="BZ506" s="1081"/>
      <c r="CA506" s="1081"/>
      <c r="CB506" s="1081"/>
      <c r="CC506" s="1081"/>
      <c r="CD506" s="1081"/>
      <c r="CE506" s="1081"/>
      <c r="CF506" s="1081"/>
      <c r="CG506" s="1081"/>
      <c r="CH506" s="1081"/>
      <c r="CI506" s="1081"/>
      <c r="CJ506" s="1081"/>
      <c r="CK506" s="1081"/>
      <c r="CL506" s="1081"/>
      <c r="CM506" s="1123"/>
      <c r="CN506" s="1123"/>
    </row>
    <row r="507" spans="2:92" x14ac:dyDescent="0.2">
      <c r="B507" s="1080"/>
      <c r="I507" s="1081"/>
      <c r="J507" s="1081"/>
      <c r="K507" s="1081"/>
      <c r="L507" s="1081"/>
      <c r="M507" s="1081"/>
      <c r="N507" s="1081"/>
      <c r="O507" s="1081"/>
      <c r="P507" s="1081"/>
      <c r="Q507" s="1081"/>
      <c r="R507" s="1081"/>
      <c r="S507" s="1081"/>
      <c r="T507" s="1081"/>
      <c r="U507" s="1081"/>
      <c r="V507" s="1081"/>
      <c r="W507" s="1081"/>
      <c r="X507" s="1081"/>
      <c r="Y507" s="1081"/>
      <c r="Z507" s="1081"/>
      <c r="AA507" s="1081"/>
      <c r="AB507" s="1123"/>
      <c r="AC507" s="1123"/>
      <c r="AD507" s="1123"/>
      <c r="AE507" s="1123"/>
      <c r="AF507" s="1081"/>
      <c r="AG507" s="1081"/>
      <c r="AH507" s="1081"/>
      <c r="AI507" s="1081"/>
      <c r="AJ507" s="1081"/>
      <c r="AK507" s="1081"/>
      <c r="AL507" s="1081"/>
      <c r="AM507" s="1081"/>
      <c r="AN507" s="1081"/>
      <c r="AO507" s="1081"/>
      <c r="AP507" s="1081"/>
      <c r="AQ507" s="1081"/>
      <c r="AR507" s="1081"/>
      <c r="AS507" s="1081"/>
      <c r="AT507" s="1081"/>
      <c r="AU507" s="1081"/>
      <c r="AV507" s="1081"/>
      <c r="AW507" s="1081"/>
      <c r="AX507" s="1082"/>
      <c r="AY507" s="1081"/>
      <c r="AZ507" s="1081"/>
      <c r="BA507" s="1081"/>
      <c r="BB507" s="1081"/>
      <c r="BC507" s="1081"/>
      <c r="BD507" s="1081"/>
      <c r="BE507" s="1081"/>
      <c r="BF507" s="1081"/>
      <c r="BG507" s="1081"/>
      <c r="BH507" s="1081"/>
      <c r="BI507" s="1081"/>
      <c r="BJ507" s="1081"/>
      <c r="BK507" s="1081"/>
      <c r="BL507" s="1081"/>
      <c r="BM507" s="1081"/>
      <c r="BN507" s="1081"/>
      <c r="BO507" s="1081"/>
      <c r="BP507" s="1081"/>
      <c r="BQ507" s="1081"/>
      <c r="BR507" s="1081"/>
      <c r="BS507" s="1123"/>
      <c r="BT507" s="1081"/>
      <c r="BU507" s="1081"/>
      <c r="BV507" s="1081"/>
      <c r="BW507" s="1081"/>
      <c r="BX507" s="1081"/>
      <c r="BY507" s="1081"/>
      <c r="BZ507" s="1081"/>
      <c r="CA507" s="1081"/>
      <c r="CB507" s="1081"/>
      <c r="CC507" s="1081"/>
      <c r="CD507" s="1081"/>
      <c r="CE507" s="1081"/>
      <c r="CF507" s="1081"/>
      <c r="CG507" s="1081"/>
      <c r="CH507" s="1081"/>
      <c r="CI507" s="1081"/>
      <c r="CJ507" s="1081"/>
      <c r="CK507" s="1081"/>
      <c r="CL507" s="1081"/>
      <c r="CM507" s="1123"/>
      <c r="CN507" s="1123"/>
    </row>
    <row r="508" spans="2:92" x14ac:dyDescent="0.2">
      <c r="B508" s="1080"/>
      <c r="I508" s="1081"/>
      <c r="J508" s="1081"/>
      <c r="K508" s="1081"/>
      <c r="L508" s="1081"/>
      <c r="M508" s="1081"/>
      <c r="N508" s="1081"/>
      <c r="O508" s="1081"/>
      <c r="P508" s="1081"/>
      <c r="Q508" s="1081"/>
      <c r="R508" s="1081"/>
      <c r="S508" s="1081"/>
      <c r="T508" s="1081"/>
      <c r="U508" s="1081"/>
      <c r="V508" s="1081"/>
      <c r="W508" s="1081"/>
      <c r="X508" s="1081"/>
      <c r="Y508" s="1081"/>
      <c r="Z508" s="1081"/>
      <c r="AA508" s="1081"/>
      <c r="AB508" s="1123"/>
      <c r="AC508" s="1123"/>
      <c r="AD508" s="1123"/>
      <c r="AE508" s="1123"/>
      <c r="AF508" s="1081"/>
      <c r="AG508" s="1081"/>
      <c r="AH508" s="1081"/>
      <c r="AI508" s="1081"/>
      <c r="AJ508" s="1081"/>
      <c r="AK508" s="1081"/>
      <c r="AL508" s="1081"/>
      <c r="AM508" s="1081"/>
      <c r="AN508" s="1081"/>
      <c r="AO508" s="1081"/>
      <c r="AP508" s="1081"/>
      <c r="AQ508" s="1081"/>
      <c r="AR508" s="1081"/>
      <c r="AS508" s="1081"/>
      <c r="AT508" s="1081"/>
      <c r="AU508" s="1081"/>
      <c r="AV508" s="1081"/>
      <c r="AW508" s="1081"/>
      <c r="AX508" s="1082"/>
      <c r="AY508" s="1081"/>
      <c r="AZ508" s="1081"/>
      <c r="BA508" s="1081"/>
      <c r="BB508" s="1081"/>
      <c r="BC508" s="1081"/>
      <c r="BD508" s="1081"/>
      <c r="BE508" s="1081"/>
      <c r="BF508" s="1081"/>
      <c r="BG508" s="1081"/>
      <c r="BH508" s="1081"/>
      <c r="BI508" s="1081"/>
      <c r="BJ508" s="1081"/>
      <c r="BK508" s="1081"/>
      <c r="BL508" s="1081"/>
      <c r="BM508" s="1081"/>
      <c r="BN508" s="1081"/>
      <c r="BO508" s="1081"/>
      <c r="BP508" s="1081"/>
      <c r="BQ508" s="1081"/>
      <c r="BR508" s="1081"/>
      <c r="BS508" s="1123"/>
      <c r="BT508" s="1081"/>
      <c r="BU508" s="1081"/>
      <c r="BV508" s="1081"/>
      <c r="BW508" s="1081"/>
      <c r="BX508" s="1081"/>
      <c r="BY508" s="1081"/>
      <c r="BZ508" s="1081"/>
      <c r="CA508" s="1081"/>
      <c r="CB508" s="1081"/>
      <c r="CC508" s="1081"/>
      <c r="CD508" s="1081"/>
      <c r="CE508" s="1081"/>
      <c r="CF508" s="1081"/>
      <c r="CG508" s="1081"/>
      <c r="CH508" s="1081"/>
      <c r="CI508" s="1081"/>
      <c r="CJ508" s="1081"/>
      <c r="CK508" s="1081"/>
      <c r="CL508" s="1081"/>
      <c r="CM508" s="1123"/>
      <c r="CN508" s="1123"/>
    </row>
    <row r="509" spans="2:92" x14ac:dyDescent="0.2">
      <c r="B509" s="1080"/>
      <c r="I509" s="1081"/>
      <c r="J509" s="1081"/>
      <c r="K509" s="1081"/>
      <c r="L509" s="1081"/>
      <c r="M509" s="1081"/>
      <c r="N509" s="1081"/>
      <c r="O509" s="1081"/>
      <c r="P509" s="1081"/>
      <c r="Q509" s="1081"/>
      <c r="R509" s="1081"/>
      <c r="S509" s="1081"/>
      <c r="T509" s="1081"/>
      <c r="U509" s="1081"/>
      <c r="V509" s="1081"/>
      <c r="W509" s="1081"/>
      <c r="X509" s="1081"/>
      <c r="Y509" s="1081"/>
      <c r="Z509" s="1081"/>
      <c r="AA509" s="1081"/>
      <c r="AB509" s="1123"/>
      <c r="AC509" s="1123"/>
      <c r="AD509" s="1123"/>
      <c r="AE509" s="1123"/>
      <c r="AF509" s="1081"/>
      <c r="AG509" s="1081"/>
      <c r="AH509" s="1081"/>
      <c r="AI509" s="1081"/>
      <c r="AJ509" s="1081"/>
      <c r="AK509" s="1081"/>
      <c r="AL509" s="1081"/>
      <c r="AM509" s="1081"/>
      <c r="AN509" s="1081"/>
      <c r="AO509" s="1081"/>
      <c r="AP509" s="1081"/>
      <c r="AQ509" s="1081"/>
      <c r="AR509" s="1081"/>
      <c r="AS509" s="1081"/>
      <c r="AT509" s="1081"/>
      <c r="AU509" s="1081"/>
      <c r="AV509" s="1081"/>
      <c r="AW509" s="1081"/>
      <c r="AX509" s="1082"/>
      <c r="AY509" s="1081"/>
      <c r="AZ509" s="1081"/>
      <c r="BA509" s="1081"/>
      <c r="BB509" s="1081"/>
      <c r="BC509" s="1081"/>
      <c r="BD509" s="1081"/>
      <c r="BE509" s="1081"/>
      <c r="BF509" s="1081"/>
      <c r="BG509" s="1081"/>
      <c r="BH509" s="1081"/>
      <c r="BI509" s="1081"/>
      <c r="BJ509" s="1081"/>
      <c r="BK509" s="1081"/>
      <c r="BL509" s="1081"/>
      <c r="BM509" s="1081"/>
      <c r="BN509" s="1081"/>
      <c r="BO509" s="1081"/>
      <c r="BP509" s="1081"/>
      <c r="BQ509" s="1081"/>
      <c r="BR509" s="1081"/>
      <c r="BS509" s="1123"/>
      <c r="BT509" s="1081"/>
      <c r="BU509" s="1081"/>
      <c r="BV509" s="1081"/>
      <c r="BW509" s="1081"/>
      <c r="BX509" s="1081"/>
      <c r="BY509" s="1081"/>
      <c r="BZ509" s="1081"/>
      <c r="CA509" s="1081"/>
      <c r="CB509" s="1081"/>
      <c r="CC509" s="1081"/>
      <c r="CD509" s="1081"/>
      <c r="CE509" s="1081"/>
      <c r="CF509" s="1081"/>
      <c r="CG509" s="1081"/>
      <c r="CH509" s="1081"/>
      <c r="CI509" s="1081"/>
      <c r="CJ509" s="1081"/>
      <c r="CK509" s="1081"/>
      <c r="CL509" s="1081"/>
      <c r="CM509" s="1123"/>
      <c r="CN509" s="1123"/>
    </row>
    <row r="510" spans="2:92" x14ac:dyDescent="0.2">
      <c r="B510" s="1080"/>
      <c r="I510" s="1081"/>
      <c r="J510" s="1081"/>
      <c r="K510" s="1081"/>
      <c r="L510" s="1081"/>
      <c r="M510" s="1081"/>
      <c r="N510" s="1081"/>
      <c r="O510" s="1081"/>
      <c r="P510" s="1081"/>
      <c r="Q510" s="1081"/>
      <c r="R510" s="1081"/>
      <c r="S510" s="1081"/>
      <c r="T510" s="1081"/>
      <c r="U510" s="1081"/>
      <c r="V510" s="1081"/>
      <c r="W510" s="1081"/>
      <c r="X510" s="1081"/>
      <c r="Y510" s="1081"/>
      <c r="Z510" s="1081"/>
      <c r="AA510" s="1081"/>
      <c r="AB510" s="1123"/>
      <c r="AC510" s="1123"/>
      <c r="AD510" s="1123"/>
      <c r="AE510" s="1123"/>
      <c r="AF510" s="1081"/>
      <c r="AG510" s="1081"/>
      <c r="AH510" s="1081"/>
      <c r="AI510" s="1081"/>
      <c r="AJ510" s="1081"/>
      <c r="AK510" s="1081"/>
      <c r="AL510" s="1081"/>
      <c r="AM510" s="1081"/>
      <c r="AN510" s="1081"/>
      <c r="AO510" s="1081"/>
      <c r="AP510" s="1081"/>
      <c r="AQ510" s="1081"/>
      <c r="AR510" s="1081"/>
      <c r="AS510" s="1081"/>
      <c r="AT510" s="1081"/>
      <c r="AU510" s="1081"/>
      <c r="AV510" s="1081"/>
      <c r="AW510" s="1081"/>
      <c r="AX510" s="1082"/>
      <c r="AY510" s="1081"/>
      <c r="AZ510" s="1081"/>
      <c r="BA510" s="1081"/>
      <c r="BB510" s="1081"/>
      <c r="BC510" s="1081"/>
      <c r="BD510" s="1081"/>
      <c r="BE510" s="1081"/>
      <c r="BF510" s="1081"/>
      <c r="BG510" s="1081"/>
      <c r="BH510" s="1081"/>
      <c r="BI510" s="1081"/>
      <c r="BJ510" s="1081"/>
      <c r="BK510" s="1081"/>
      <c r="BL510" s="1081"/>
      <c r="BM510" s="1081"/>
      <c r="BN510" s="1081"/>
      <c r="BO510" s="1081"/>
      <c r="BP510" s="1081"/>
      <c r="BQ510" s="1081"/>
      <c r="BR510" s="1081"/>
      <c r="BS510" s="1123"/>
      <c r="BT510" s="1081"/>
      <c r="BU510" s="1081"/>
      <c r="BV510" s="1081"/>
      <c r="BW510" s="1081"/>
      <c r="BX510" s="1081"/>
      <c r="BY510" s="1081"/>
      <c r="BZ510" s="1081"/>
      <c r="CA510" s="1081"/>
      <c r="CB510" s="1081"/>
      <c r="CC510" s="1081"/>
      <c r="CD510" s="1081"/>
      <c r="CE510" s="1081"/>
      <c r="CF510" s="1081"/>
      <c r="CG510" s="1081"/>
      <c r="CH510" s="1081"/>
      <c r="CI510" s="1081"/>
      <c r="CJ510" s="1081"/>
      <c r="CK510" s="1081"/>
      <c r="CL510" s="1081"/>
      <c r="CM510" s="1123"/>
      <c r="CN510" s="1123"/>
    </row>
    <row r="511" spans="2:92" x14ac:dyDescent="0.2">
      <c r="B511" s="1080"/>
      <c r="I511" s="1081"/>
      <c r="J511" s="1081"/>
      <c r="K511" s="1081"/>
      <c r="L511" s="1081"/>
      <c r="M511" s="1081"/>
      <c r="N511" s="1081"/>
      <c r="O511" s="1081"/>
      <c r="P511" s="1081"/>
      <c r="Q511" s="1081"/>
      <c r="R511" s="1081"/>
      <c r="S511" s="1081"/>
      <c r="T511" s="1081"/>
      <c r="U511" s="1081"/>
      <c r="V511" s="1081"/>
      <c r="W511" s="1081"/>
      <c r="X511" s="1081"/>
      <c r="Y511" s="1081"/>
      <c r="Z511" s="1081"/>
      <c r="AA511" s="1081"/>
      <c r="AB511" s="1123"/>
      <c r="AC511" s="1123"/>
      <c r="AD511" s="1123"/>
      <c r="AE511" s="1123"/>
      <c r="AF511" s="1081"/>
      <c r="AG511" s="1081"/>
      <c r="AH511" s="1081"/>
      <c r="AI511" s="1081"/>
      <c r="AJ511" s="1081"/>
      <c r="AK511" s="1081"/>
      <c r="AL511" s="1081"/>
      <c r="AM511" s="1081"/>
      <c r="AN511" s="1081"/>
      <c r="AO511" s="1081"/>
      <c r="AP511" s="1081"/>
      <c r="AQ511" s="1081"/>
      <c r="AR511" s="1081"/>
      <c r="AS511" s="1081"/>
      <c r="AT511" s="1081"/>
      <c r="AU511" s="1081"/>
      <c r="AV511" s="1081"/>
      <c r="AW511" s="1081"/>
      <c r="AX511" s="1082"/>
      <c r="AY511" s="1081"/>
      <c r="AZ511" s="1081"/>
      <c r="BA511" s="1081"/>
      <c r="BB511" s="1081"/>
      <c r="BC511" s="1081"/>
      <c r="BD511" s="1081"/>
      <c r="BE511" s="1081"/>
      <c r="BF511" s="1081"/>
      <c r="BG511" s="1081"/>
      <c r="BH511" s="1081"/>
      <c r="BI511" s="1081"/>
      <c r="BJ511" s="1081"/>
      <c r="BK511" s="1081"/>
      <c r="BL511" s="1081"/>
      <c r="BM511" s="1081"/>
      <c r="BN511" s="1081"/>
      <c r="BO511" s="1081"/>
      <c r="BP511" s="1081"/>
      <c r="BQ511" s="1081"/>
      <c r="BR511" s="1081"/>
      <c r="BS511" s="1123"/>
      <c r="BT511" s="1081"/>
      <c r="BU511" s="1081"/>
      <c r="BV511" s="1081"/>
      <c r="BW511" s="1081"/>
      <c r="BX511" s="1081"/>
      <c r="BY511" s="1081"/>
      <c r="BZ511" s="1081"/>
      <c r="CA511" s="1081"/>
      <c r="CB511" s="1081"/>
      <c r="CC511" s="1081"/>
      <c r="CD511" s="1081"/>
      <c r="CE511" s="1081"/>
      <c r="CF511" s="1081"/>
      <c r="CG511" s="1081"/>
      <c r="CH511" s="1081"/>
      <c r="CI511" s="1081"/>
      <c r="CJ511" s="1081"/>
      <c r="CK511" s="1081"/>
      <c r="CL511" s="1081"/>
      <c r="CM511" s="1123"/>
      <c r="CN511" s="1123"/>
    </row>
    <row r="512" spans="2:92" x14ac:dyDescent="0.2">
      <c r="B512" s="1080"/>
      <c r="I512" s="1081"/>
      <c r="J512" s="1081"/>
      <c r="K512" s="1081"/>
      <c r="L512" s="1081"/>
      <c r="M512" s="1081"/>
      <c r="N512" s="1081"/>
      <c r="O512" s="1081"/>
      <c r="P512" s="1081"/>
      <c r="Q512" s="1081"/>
      <c r="R512" s="1081"/>
      <c r="S512" s="1081"/>
      <c r="T512" s="1081"/>
      <c r="U512" s="1081"/>
      <c r="V512" s="1081"/>
      <c r="W512" s="1081"/>
      <c r="X512" s="1081"/>
      <c r="Y512" s="1081"/>
      <c r="Z512" s="1081"/>
      <c r="AA512" s="1081"/>
      <c r="AB512" s="1123"/>
      <c r="AC512" s="1123"/>
      <c r="AD512" s="1123"/>
      <c r="AE512" s="1123"/>
      <c r="AF512" s="1081"/>
      <c r="AG512" s="1081"/>
      <c r="AH512" s="1081"/>
      <c r="AI512" s="1081"/>
      <c r="AJ512" s="1081"/>
      <c r="AK512" s="1081"/>
      <c r="AL512" s="1081"/>
      <c r="AM512" s="1081"/>
      <c r="AN512" s="1081"/>
      <c r="AO512" s="1081"/>
      <c r="AP512" s="1081"/>
      <c r="AQ512" s="1081"/>
      <c r="AR512" s="1081"/>
      <c r="AS512" s="1081"/>
      <c r="AT512" s="1081"/>
      <c r="AU512" s="1081"/>
      <c r="AV512" s="1081"/>
      <c r="AW512" s="1081"/>
      <c r="AX512" s="1082"/>
      <c r="AY512" s="1081"/>
      <c r="AZ512" s="1081"/>
      <c r="BA512" s="1081"/>
      <c r="BB512" s="1081"/>
      <c r="BC512" s="1081"/>
      <c r="BD512" s="1081"/>
      <c r="BE512" s="1081"/>
      <c r="BF512" s="1081"/>
      <c r="BG512" s="1081"/>
      <c r="BH512" s="1081"/>
      <c r="BI512" s="1081"/>
      <c r="BJ512" s="1081"/>
      <c r="BK512" s="1081"/>
      <c r="BL512" s="1081"/>
      <c r="BM512" s="1081"/>
      <c r="BN512" s="1081"/>
      <c r="BO512" s="1081"/>
      <c r="BP512" s="1081"/>
      <c r="BQ512" s="1081"/>
      <c r="BR512" s="1081"/>
      <c r="BS512" s="1123"/>
      <c r="BT512" s="1081"/>
      <c r="BU512" s="1081"/>
      <c r="BV512" s="1081"/>
      <c r="BW512" s="1081"/>
      <c r="BX512" s="1081"/>
      <c r="BY512" s="1081"/>
      <c r="BZ512" s="1081"/>
      <c r="CA512" s="1081"/>
      <c r="CB512" s="1081"/>
      <c r="CC512" s="1081"/>
      <c r="CD512" s="1081"/>
      <c r="CE512" s="1081"/>
      <c r="CF512" s="1081"/>
      <c r="CG512" s="1081"/>
      <c r="CH512" s="1081"/>
      <c r="CI512" s="1081"/>
      <c r="CJ512" s="1081"/>
      <c r="CK512" s="1081"/>
      <c r="CL512" s="1081"/>
      <c r="CM512" s="1123"/>
      <c r="CN512" s="1123"/>
    </row>
    <row r="513" spans="2:92" x14ac:dyDescent="0.2">
      <c r="B513" s="1080"/>
      <c r="I513" s="1081"/>
      <c r="J513" s="1081"/>
      <c r="K513" s="1081"/>
      <c r="L513" s="1081"/>
      <c r="M513" s="1081"/>
      <c r="N513" s="1081"/>
      <c r="O513" s="1081"/>
      <c r="P513" s="1081"/>
      <c r="Q513" s="1081"/>
      <c r="R513" s="1081"/>
      <c r="S513" s="1081"/>
      <c r="T513" s="1081"/>
      <c r="U513" s="1081"/>
      <c r="V513" s="1081"/>
      <c r="W513" s="1081"/>
      <c r="X513" s="1081"/>
      <c r="Y513" s="1081"/>
      <c r="Z513" s="1081"/>
      <c r="AA513" s="1081"/>
      <c r="AB513" s="1123"/>
      <c r="AC513" s="1123"/>
      <c r="AD513" s="1123"/>
      <c r="AE513" s="1123"/>
      <c r="AF513" s="1081"/>
      <c r="AG513" s="1081"/>
      <c r="AH513" s="1081"/>
      <c r="AI513" s="1081"/>
      <c r="AJ513" s="1081"/>
      <c r="AK513" s="1081"/>
      <c r="AL513" s="1081"/>
      <c r="AM513" s="1081"/>
      <c r="AN513" s="1081"/>
      <c r="AO513" s="1081"/>
      <c r="AP513" s="1081"/>
      <c r="AQ513" s="1081"/>
      <c r="AR513" s="1081"/>
      <c r="AS513" s="1081"/>
      <c r="AT513" s="1081"/>
      <c r="AU513" s="1081"/>
      <c r="AV513" s="1081"/>
      <c r="AW513" s="1081"/>
      <c r="AX513" s="1082"/>
      <c r="AY513" s="1081"/>
      <c r="AZ513" s="1081"/>
      <c r="BA513" s="1081"/>
      <c r="BB513" s="1081"/>
      <c r="BC513" s="1081"/>
      <c r="BD513" s="1081"/>
      <c r="BE513" s="1081"/>
      <c r="BF513" s="1081"/>
      <c r="BG513" s="1081"/>
      <c r="BH513" s="1081"/>
      <c r="BI513" s="1081"/>
      <c r="BJ513" s="1081"/>
      <c r="BK513" s="1081"/>
      <c r="BL513" s="1081"/>
      <c r="BM513" s="1081"/>
      <c r="BN513" s="1081"/>
      <c r="BO513" s="1081"/>
      <c r="BP513" s="1081"/>
      <c r="BQ513" s="1081"/>
      <c r="BR513" s="1081"/>
      <c r="BS513" s="1123"/>
      <c r="BT513" s="1081"/>
      <c r="BU513" s="1081"/>
      <c r="BV513" s="1081"/>
      <c r="BW513" s="1081"/>
      <c r="BX513" s="1081"/>
      <c r="BY513" s="1081"/>
      <c r="BZ513" s="1081"/>
      <c r="CA513" s="1081"/>
      <c r="CB513" s="1081"/>
      <c r="CC513" s="1081"/>
      <c r="CD513" s="1081"/>
      <c r="CE513" s="1081"/>
      <c r="CF513" s="1081"/>
      <c r="CG513" s="1081"/>
      <c r="CH513" s="1081"/>
      <c r="CI513" s="1081"/>
      <c r="CJ513" s="1081"/>
      <c r="CK513" s="1081"/>
      <c r="CL513" s="1081"/>
      <c r="CM513" s="1123"/>
      <c r="CN513" s="1123"/>
    </row>
    <row r="514" spans="2:92" x14ac:dyDescent="0.2">
      <c r="B514" s="1080"/>
      <c r="I514" s="1081"/>
      <c r="J514" s="1081"/>
      <c r="K514" s="1081"/>
      <c r="L514" s="1081"/>
      <c r="M514" s="1081"/>
      <c r="N514" s="1081"/>
      <c r="O514" s="1081"/>
      <c r="P514" s="1081"/>
      <c r="Q514" s="1081"/>
      <c r="R514" s="1081"/>
      <c r="S514" s="1081"/>
      <c r="T514" s="1081"/>
      <c r="U514" s="1081"/>
      <c r="V514" s="1081"/>
      <c r="W514" s="1081"/>
      <c r="X514" s="1081"/>
      <c r="Y514" s="1081"/>
      <c r="Z514" s="1081"/>
      <c r="AA514" s="1081"/>
      <c r="AB514" s="1123"/>
      <c r="AC514" s="1123"/>
      <c r="AD514" s="1123"/>
      <c r="AE514" s="1123"/>
      <c r="AF514" s="1081"/>
      <c r="AG514" s="1081"/>
      <c r="AH514" s="1081"/>
      <c r="AI514" s="1081"/>
      <c r="AJ514" s="1081"/>
      <c r="AK514" s="1081"/>
      <c r="AL514" s="1081"/>
      <c r="AM514" s="1081"/>
      <c r="AN514" s="1081"/>
      <c r="AO514" s="1081"/>
      <c r="AP514" s="1081"/>
      <c r="AQ514" s="1081"/>
      <c r="AR514" s="1081"/>
      <c r="AS514" s="1081"/>
      <c r="AT514" s="1081"/>
      <c r="AU514" s="1081"/>
      <c r="AV514" s="1081"/>
      <c r="AW514" s="1081"/>
      <c r="AX514" s="1082"/>
      <c r="AY514" s="1081"/>
      <c r="AZ514" s="1081"/>
      <c r="BA514" s="1081"/>
      <c r="BB514" s="1081"/>
      <c r="BC514" s="1081"/>
      <c r="BD514" s="1081"/>
      <c r="BE514" s="1081"/>
      <c r="BF514" s="1081"/>
      <c r="BG514" s="1081"/>
      <c r="BH514" s="1081"/>
      <c r="BI514" s="1081"/>
      <c r="BJ514" s="1081"/>
      <c r="BK514" s="1081"/>
      <c r="BL514" s="1081"/>
      <c r="BM514" s="1081"/>
      <c r="BN514" s="1081"/>
      <c r="BO514" s="1081"/>
      <c r="BP514" s="1081"/>
      <c r="BQ514" s="1081"/>
      <c r="BR514" s="1081"/>
      <c r="BS514" s="1123"/>
      <c r="BT514" s="1081"/>
      <c r="BU514" s="1081"/>
      <c r="BV514" s="1081"/>
      <c r="BW514" s="1081"/>
      <c r="BX514" s="1081"/>
      <c r="BY514" s="1081"/>
      <c r="BZ514" s="1081"/>
      <c r="CA514" s="1081"/>
      <c r="CB514" s="1081"/>
      <c r="CC514" s="1081"/>
      <c r="CD514" s="1081"/>
      <c r="CE514" s="1081"/>
      <c r="CF514" s="1081"/>
      <c r="CG514" s="1081"/>
      <c r="CH514" s="1081"/>
      <c r="CI514" s="1081"/>
      <c r="CJ514" s="1081"/>
      <c r="CK514" s="1081"/>
      <c r="CL514" s="1081"/>
      <c r="CM514" s="1123"/>
      <c r="CN514" s="1123"/>
    </row>
    <row r="515" spans="2:92" x14ac:dyDescent="0.2">
      <c r="B515" s="1080"/>
      <c r="I515" s="1081"/>
      <c r="J515" s="1081"/>
      <c r="K515" s="1081"/>
      <c r="L515" s="1081"/>
      <c r="M515" s="1081"/>
      <c r="N515" s="1081"/>
      <c r="O515" s="1081"/>
      <c r="P515" s="1081"/>
      <c r="Q515" s="1081"/>
      <c r="R515" s="1081"/>
      <c r="S515" s="1081"/>
      <c r="T515" s="1081"/>
      <c r="U515" s="1081"/>
      <c r="V515" s="1081"/>
      <c r="W515" s="1081"/>
      <c r="X515" s="1081"/>
      <c r="Y515" s="1081"/>
      <c r="Z515" s="1081"/>
      <c r="AA515" s="1081"/>
      <c r="AB515" s="1123"/>
      <c r="AC515" s="1123"/>
      <c r="AD515" s="1123"/>
      <c r="AE515" s="1123"/>
      <c r="AF515" s="1081"/>
      <c r="AG515" s="1081"/>
      <c r="AH515" s="1081"/>
      <c r="AI515" s="1081"/>
      <c r="AJ515" s="1081"/>
      <c r="AK515" s="1081"/>
      <c r="AL515" s="1081"/>
      <c r="AM515" s="1081"/>
      <c r="AN515" s="1081"/>
      <c r="AO515" s="1081"/>
      <c r="AP515" s="1081"/>
      <c r="AQ515" s="1081"/>
      <c r="AR515" s="1081"/>
      <c r="AS515" s="1081"/>
      <c r="AT515" s="1081"/>
      <c r="AU515" s="1081"/>
      <c r="AV515" s="1081"/>
      <c r="AW515" s="1081"/>
      <c r="AX515" s="1082"/>
      <c r="AY515" s="1081"/>
      <c r="AZ515" s="1081"/>
      <c r="BA515" s="1081"/>
      <c r="BB515" s="1081"/>
      <c r="BC515" s="1081"/>
      <c r="BD515" s="1081"/>
      <c r="BE515" s="1081"/>
      <c r="BF515" s="1081"/>
      <c r="BG515" s="1081"/>
      <c r="BH515" s="1081"/>
      <c r="BI515" s="1081"/>
      <c r="BJ515" s="1081"/>
      <c r="BK515" s="1081"/>
      <c r="BL515" s="1081"/>
      <c r="BM515" s="1081"/>
      <c r="BN515" s="1081"/>
      <c r="BO515" s="1081"/>
      <c r="BP515" s="1081"/>
      <c r="BQ515" s="1081"/>
      <c r="BR515" s="1081"/>
      <c r="BS515" s="1123"/>
      <c r="BT515" s="1081"/>
      <c r="BU515" s="1081"/>
      <c r="BV515" s="1081"/>
      <c r="BW515" s="1081"/>
      <c r="BX515" s="1081"/>
      <c r="BY515" s="1081"/>
      <c r="BZ515" s="1081"/>
      <c r="CA515" s="1081"/>
      <c r="CB515" s="1081"/>
      <c r="CC515" s="1081"/>
      <c r="CD515" s="1081"/>
      <c r="CE515" s="1081"/>
      <c r="CF515" s="1081"/>
      <c r="CG515" s="1081"/>
      <c r="CH515" s="1081"/>
      <c r="CI515" s="1081"/>
      <c r="CJ515" s="1081"/>
      <c r="CK515" s="1081"/>
      <c r="CL515" s="1081"/>
      <c r="CM515" s="1123"/>
      <c r="CN515" s="1123"/>
    </row>
    <row r="516" spans="2:92" x14ac:dyDescent="0.2">
      <c r="B516" s="1080"/>
      <c r="I516" s="1081"/>
      <c r="J516" s="1081"/>
      <c r="K516" s="1081"/>
      <c r="L516" s="1081"/>
      <c r="M516" s="1081"/>
      <c r="N516" s="1081"/>
      <c r="O516" s="1081"/>
      <c r="P516" s="1081"/>
      <c r="Q516" s="1081"/>
      <c r="R516" s="1081"/>
      <c r="S516" s="1081"/>
      <c r="T516" s="1081"/>
      <c r="U516" s="1081"/>
      <c r="V516" s="1081"/>
      <c r="W516" s="1081"/>
      <c r="X516" s="1081"/>
      <c r="Y516" s="1081"/>
      <c r="Z516" s="1081"/>
      <c r="AA516" s="1081"/>
      <c r="AB516" s="1123"/>
      <c r="AC516" s="1123"/>
      <c r="AD516" s="1123"/>
      <c r="AE516" s="1123"/>
      <c r="AF516" s="1081"/>
      <c r="AG516" s="1081"/>
      <c r="AH516" s="1081"/>
      <c r="AI516" s="1081"/>
      <c r="AJ516" s="1081"/>
      <c r="AK516" s="1081"/>
      <c r="AL516" s="1081"/>
      <c r="AM516" s="1081"/>
      <c r="AN516" s="1081"/>
      <c r="AO516" s="1081"/>
      <c r="AP516" s="1081"/>
      <c r="AQ516" s="1081"/>
      <c r="AR516" s="1081"/>
      <c r="AS516" s="1081"/>
      <c r="AT516" s="1081"/>
      <c r="AU516" s="1081"/>
      <c r="AV516" s="1081"/>
      <c r="AW516" s="1081"/>
      <c r="AX516" s="1082"/>
      <c r="AY516" s="1081"/>
      <c r="AZ516" s="1081"/>
      <c r="BA516" s="1081"/>
      <c r="BB516" s="1081"/>
      <c r="BC516" s="1081"/>
      <c r="BD516" s="1081"/>
      <c r="BE516" s="1081"/>
      <c r="BF516" s="1081"/>
      <c r="BG516" s="1081"/>
      <c r="BH516" s="1081"/>
      <c r="BI516" s="1081"/>
      <c r="BJ516" s="1081"/>
      <c r="BK516" s="1081"/>
      <c r="BL516" s="1081"/>
      <c r="BM516" s="1081"/>
      <c r="BN516" s="1081"/>
      <c r="BO516" s="1081"/>
      <c r="BP516" s="1081"/>
      <c r="BQ516" s="1081"/>
      <c r="BR516" s="1081"/>
      <c r="BS516" s="1123"/>
      <c r="BT516" s="1081"/>
      <c r="BU516" s="1081"/>
      <c r="BV516" s="1081"/>
      <c r="BW516" s="1081"/>
      <c r="BX516" s="1081"/>
      <c r="BY516" s="1081"/>
      <c r="BZ516" s="1081"/>
      <c r="CA516" s="1081"/>
      <c r="CB516" s="1081"/>
      <c r="CC516" s="1081"/>
      <c r="CD516" s="1081"/>
      <c r="CE516" s="1081"/>
      <c r="CF516" s="1081"/>
      <c r="CG516" s="1081"/>
      <c r="CH516" s="1081"/>
      <c r="CI516" s="1081"/>
      <c r="CJ516" s="1081"/>
      <c r="CK516" s="1081"/>
      <c r="CL516" s="1081"/>
      <c r="CM516" s="1123"/>
      <c r="CN516" s="1123"/>
    </row>
    <row r="517" spans="2:92" x14ac:dyDescent="0.2">
      <c r="B517" s="1080"/>
      <c r="I517" s="1081"/>
      <c r="J517" s="1081"/>
      <c r="K517" s="1081"/>
      <c r="L517" s="1081"/>
      <c r="M517" s="1081"/>
      <c r="N517" s="1081"/>
      <c r="O517" s="1081"/>
      <c r="P517" s="1081"/>
      <c r="Q517" s="1081"/>
      <c r="R517" s="1081"/>
      <c r="S517" s="1081"/>
      <c r="T517" s="1081"/>
      <c r="U517" s="1081"/>
      <c r="V517" s="1081"/>
      <c r="W517" s="1081"/>
      <c r="X517" s="1081"/>
      <c r="Y517" s="1081"/>
      <c r="Z517" s="1081"/>
      <c r="AA517" s="1081"/>
      <c r="AB517" s="1123"/>
      <c r="AC517" s="1123"/>
      <c r="AD517" s="1123"/>
      <c r="AE517" s="1123"/>
      <c r="AF517" s="1081"/>
      <c r="AG517" s="1081"/>
      <c r="AH517" s="1081"/>
      <c r="AI517" s="1081"/>
      <c r="AJ517" s="1081"/>
      <c r="AK517" s="1081"/>
      <c r="AL517" s="1081"/>
      <c r="AM517" s="1081"/>
      <c r="AN517" s="1081"/>
      <c r="AO517" s="1081"/>
      <c r="AP517" s="1081"/>
      <c r="AQ517" s="1081"/>
      <c r="AR517" s="1081"/>
      <c r="AS517" s="1081"/>
      <c r="AT517" s="1081"/>
      <c r="AU517" s="1081"/>
      <c r="AV517" s="1081"/>
      <c r="AW517" s="1081"/>
      <c r="AX517" s="1082"/>
      <c r="AY517" s="1081"/>
      <c r="AZ517" s="1081"/>
      <c r="BA517" s="1081"/>
      <c r="BB517" s="1081"/>
      <c r="BC517" s="1081"/>
      <c r="BD517" s="1081"/>
      <c r="BE517" s="1081"/>
      <c r="BF517" s="1081"/>
      <c r="BG517" s="1081"/>
      <c r="BH517" s="1081"/>
      <c r="BI517" s="1081"/>
      <c r="BJ517" s="1081"/>
      <c r="BK517" s="1081"/>
      <c r="BL517" s="1081"/>
      <c r="BM517" s="1081"/>
      <c r="BN517" s="1081"/>
      <c r="BO517" s="1081"/>
      <c r="BP517" s="1081"/>
      <c r="BQ517" s="1081"/>
      <c r="BR517" s="1081"/>
      <c r="BS517" s="1123"/>
      <c r="BT517" s="1081"/>
      <c r="BU517" s="1081"/>
      <c r="BV517" s="1081"/>
      <c r="BW517" s="1081"/>
      <c r="BX517" s="1081"/>
      <c r="BY517" s="1081"/>
      <c r="BZ517" s="1081"/>
      <c r="CA517" s="1081"/>
      <c r="CB517" s="1081"/>
      <c r="CC517" s="1081"/>
      <c r="CD517" s="1081"/>
      <c r="CE517" s="1081"/>
      <c r="CF517" s="1081"/>
      <c r="CG517" s="1081"/>
      <c r="CH517" s="1081"/>
      <c r="CI517" s="1081"/>
      <c r="CJ517" s="1081"/>
      <c r="CK517" s="1081"/>
      <c r="CL517" s="1081"/>
      <c r="CM517" s="1123"/>
      <c r="CN517" s="1123"/>
    </row>
    <row r="518" spans="2:92" x14ac:dyDescent="0.2">
      <c r="B518" s="1080"/>
      <c r="I518" s="1081"/>
      <c r="J518" s="1081"/>
      <c r="K518" s="1081"/>
      <c r="L518" s="1081"/>
      <c r="M518" s="1081"/>
      <c r="N518" s="1081"/>
      <c r="O518" s="1081"/>
      <c r="P518" s="1081"/>
      <c r="Q518" s="1081"/>
      <c r="R518" s="1081"/>
      <c r="S518" s="1081"/>
      <c r="T518" s="1081"/>
      <c r="U518" s="1081"/>
      <c r="V518" s="1081"/>
      <c r="W518" s="1081"/>
      <c r="X518" s="1081"/>
      <c r="Y518" s="1081"/>
      <c r="Z518" s="1081"/>
      <c r="AA518" s="1081"/>
      <c r="AB518" s="1123"/>
      <c r="AC518" s="1123"/>
      <c r="AD518" s="1123"/>
      <c r="AE518" s="1123"/>
      <c r="AF518" s="1081"/>
      <c r="AG518" s="1081"/>
      <c r="AH518" s="1081"/>
      <c r="AI518" s="1081"/>
      <c r="AJ518" s="1081"/>
      <c r="AK518" s="1081"/>
      <c r="AL518" s="1081"/>
      <c r="AM518" s="1081"/>
      <c r="AN518" s="1081"/>
      <c r="AO518" s="1081"/>
      <c r="AP518" s="1081"/>
      <c r="AQ518" s="1081"/>
      <c r="AR518" s="1081"/>
      <c r="AS518" s="1081"/>
      <c r="AT518" s="1081"/>
      <c r="AU518" s="1081"/>
      <c r="AV518" s="1081"/>
      <c r="AW518" s="1081"/>
      <c r="AX518" s="1082"/>
      <c r="AY518" s="1081"/>
      <c r="AZ518" s="1081"/>
      <c r="BA518" s="1081"/>
      <c r="BB518" s="1081"/>
      <c r="BC518" s="1081"/>
      <c r="BD518" s="1081"/>
      <c r="BE518" s="1081"/>
      <c r="BF518" s="1081"/>
      <c r="BG518" s="1081"/>
      <c r="BH518" s="1081"/>
      <c r="BI518" s="1081"/>
      <c r="BJ518" s="1081"/>
      <c r="BK518" s="1081"/>
      <c r="BL518" s="1081"/>
      <c r="BM518" s="1081"/>
      <c r="BN518" s="1081"/>
      <c r="BO518" s="1081"/>
      <c r="BP518" s="1081"/>
      <c r="BQ518" s="1081"/>
      <c r="BR518" s="1081"/>
      <c r="BS518" s="1123"/>
      <c r="BT518" s="1081"/>
      <c r="BU518" s="1081"/>
      <c r="BV518" s="1081"/>
      <c r="BW518" s="1081"/>
      <c r="BX518" s="1081"/>
      <c r="BY518" s="1081"/>
      <c r="BZ518" s="1081"/>
      <c r="CA518" s="1081"/>
      <c r="CB518" s="1081"/>
      <c r="CC518" s="1081"/>
      <c r="CD518" s="1081"/>
      <c r="CE518" s="1081"/>
      <c r="CF518" s="1081"/>
      <c r="CG518" s="1081"/>
      <c r="CH518" s="1081"/>
      <c r="CI518" s="1081"/>
      <c r="CJ518" s="1081"/>
      <c r="CK518" s="1081"/>
      <c r="CL518" s="1081"/>
      <c r="CM518" s="1123"/>
      <c r="CN518" s="1123"/>
    </row>
    <row r="519" spans="2:92" x14ac:dyDescent="0.2">
      <c r="B519" s="1080"/>
      <c r="I519" s="1081"/>
      <c r="J519" s="1081"/>
      <c r="K519" s="1081"/>
      <c r="L519" s="1081"/>
      <c r="M519" s="1081"/>
      <c r="N519" s="1081"/>
      <c r="O519" s="1081"/>
      <c r="P519" s="1081"/>
      <c r="Q519" s="1081"/>
      <c r="R519" s="1081"/>
      <c r="S519" s="1081"/>
      <c r="T519" s="1081"/>
      <c r="U519" s="1081"/>
      <c r="V519" s="1081"/>
      <c r="W519" s="1081"/>
      <c r="X519" s="1081"/>
      <c r="Y519" s="1081"/>
      <c r="Z519" s="1081"/>
      <c r="AA519" s="1081"/>
      <c r="AB519" s="1123"/>
      <c r="AC519" s="1123"/>
      <c r="AD519" s="1123"/>
      <c r="AE519" s="1123"/>
      <c r="AF519" s="1081"/>
      <c r="AG519" s="1081"/>
      <c r="AH519" s="1081"/>
      <c r="AI519" s="1081"/>
      <c r="AJ519" s="1081"/>
      <c r="AK519" s="1081"/>
      <c r="AL519" s="1081"/>
      <c r="AM519" s="1081"/>
      <c r="AN519" s="1081"/>
      <c r="AO519" s="1081"/>
      <c r="AP519" s="1081"/>
      <c r="AQ519" s="1081"/>
      <c r="AR519" s="1081"/>
      <c r="AS519" s="1081"/>
      <c r="AT519" s="1081"/>
      <c r="AU519" s="1081"/>
      <c r="AV519" s="1081"/>
      <c r="AW519" s="1081"/>
      <c r="AX519" s="1082"/>
      <c r="AY519" s="1081"/>
      <c r="AZ519" s="1081"/>
      <c r="BA519" s="1081"/>
      <c r="BB519" s="1081"/>
      <c r="BC519" s="1081"/>
      <c r="BD519" s="1081"/>
      <c r="BE519" s="1081"/>
      <c r="BF519" s="1081"/>
      <c r="BG519" s="1081"/>
      <c r="BH519" s="1081"/>
      <c r="BI519" s="1081"/>
      <c r="BJ519" s="1081"/>
      <c r="BK519" s="1081"/>
      <c r="BL519" s="1081"/>
      <c r="BM519" s="1081"/>
      <c r="BN519" s="1081"/>
      <c r="BO519" s="1081"/>
      <c r="BP519" s="1081"/>
      <c r="BQ519" s="1081"/>
      <c r="BR519" s="1081"/>
      <c r="BS519" s="1123"/>
      <c r="BT519" s="1081"/>
      <c r="BU519" s="1081"/>
      <c r="BV519" s="1081"/>
      <c r="BW519" s="1081"/>
      <c r="BX519" s="1081"/>
      <c r="BY519" s="1081"/>
      <c r="BZ519" s="1081"/>
      <c r="CA519" s="1081"/>
      <c r="CB519" s="1081"/>
      <c r="CC519" s="1081"/>
      <c r="CD519" s="1081"/>
      <c r="CE519" s="1081"/>
      <c r="CF519" s="1081"/>
      <c r="CG519" s="1081"/>
      <c r="CH519" s="1081"/>
      <c r="CI519" s="1081"/>
      <c r="CJ519" s="1081"/>
      <c r="CK519" s="1081"/>
      <c r="CL519" s="1081"/>
      <c r="CM519" s="1123"/>
      <c r="CN519" s="1123"/>
    </row>
    <row r="520" spans="2:92" x14ac:dyDescent="0.2">
      <c r="B520" s="1080"/>
      <c r="I520" s="1081"/>
      <c r="J520" s="1081"/>
      <c r="K520" s="1081"/>
      <c r="L520" s="1081"/>
      <c r="M520" s="1081"/>
      <c r="N520" s="1081"/>
      <c r="O520" s="1081"/>
      <c r="P520" s="1081"/>
      <c r="Q520" s="1081"/>
      <c r="R520" s="1081"/>
      <c r="S520" s="1081"/>
      <c r="T520" s="1081"/>
      <c r="U520" s="1081"/>
      <c r="V520" s="1081"/>
      <c r="W520" s="1081"/>
      <c r="X520" s="1081"/>
      <c r="Y520" s="1081"/>
      <c r="Z520" s="1081"/>
      <c r="AA520" s="1081"/>
      <c r="AB520" s="1123"/>
      <c r="AC520" s="1123"/>
      <c r="AD520" s="1123"/>
      <c r="AE520" s="1123"/>
      <c r="AF520" s="1081"/>
      <c r="AG520" s="1081"/>
      <c r="AH520" s="1081"/>
      <c r="AI520" s="1081"/>
      <c r="AJ520" s="1081"/>
      <c r="AK520" s="1081"/>
      <c r="AL520" s="1081"/>
      <c r="AM520" s="1081"/>
      <c r="AN520" s="1081"/>
      <c r="AO520" s="1081"/>
      <c r="AP520" s="1081"/>
      <c r="AQ520" s="1081"/>
      <c r="AR520" s="1081"/>
      <c r="AS520" s="1081"/>
      <c r="AT520" s="1081"/>
      <c r="AU520" s="1081"/>
      <c r="AV520" s="1081"/>
      <c r="AW520" s="1081"/>
      <c r="AX520" s="1082"/>
      <c r="AY520" s="1081"/>
      <c r="AZ520" s="1081"/>
      <c r="BA520" s="1081"/>
      <c r="BB520" s="1081"/>
      <c r="BC520" s="1081"/>
      <c r="BD520" s="1081"/>
      <c r="BE520" s="1081"/>
      <c r="BF520" s="1081"/>
      <c r="BG520" s="1081"/>
      <c r="BH520" s="1081"/>
      <c r="BI520" s="1081"/>
      <c r="BJ520" s="1081"/>
      <c r="BK520" s="1081"/>
      <c r="BL520" s="1081"/>
      <c r="BM520" s="1081"/>
      <c r="BN520" s="1081"/>
      <c r="BO520" s="1081"/>
      <c r="BP520" s="1081"/>
      <c r="BQ520" s="1081"/>
      <c r="BR520" s="1081"/>
      <c r="BS520" s="1123"/>
      <c r="BT520" s="1081"/>
      <c r="BU520" s="1081"/>
      <c r="BV520" s="1081"/>
      <c r="BW520" s="1081"/>
      <c r="BX520" s="1081"/>
      <c r="BY520" s="1081"/>
      <c r="BZ520" s="1081"/>
      <c r="CA520" s="1081"/>
      <c r="CB520" s="1081"/>
      <c r="CC520" s="1081"/>
      <c r="CD520" s="1081"/>
      <c r="CE520" s="1081"/>
      <c r="CF520" s="1081"/>
      <c r="CG520" s="1081"/>
      <c r="CH520" s="1081"/>
      <c r="CI520" s="1081"/>
      <c r="CJ520" s="1081"/>
      <c r="CK520" s="1081"/>
      <c r="CL520" s="1081"/>
      <c r="CM520" s="1123"/>
      <c r="CN520" s="1123"/>
    </row>
    <row r="521" spans="2:92" x14ac:dyDescent="0.2">
      <c r="B521" s="1080"/>
      <c r="I521" s="1081"/>
      <c r="J521" s="1081"/>
      <c r="K521" s="1081"/>
      <c r="L521" s="1081"/>
      <c r="M521" s="1081"/>
      <c r="N521" s="1081"/>
      <c r="O521" s="1081"/>
      <c r="P521" s="1081"/>
      <c r="Q521" s="1081"/>
      <c r="R521" s="1081"/>
      <c r="S521" s="1081"/>
      <c r="T521" s="1081"/>
      <c r="U521" s="1081"/>
      <c r="V521" s="1081"/>
      <c r="W521" s="1081"/>
      <c r="X521" s="1081"/>
      <c r="Y521" s="1081"/>
      <c r="Z521" s="1081"/>
      <c r="AA521" s="1081"/>
      <c r="AB521" s="1123"/>
      <c r="AC521" s="1123"/>
      <c r="AD521" s="1123"/>
      <c r="AE521" s="1123"/>
      <c r="AF521" s="1081"/>
      <c r="AG521" s="1081"/>
      <c r="AH521" s="1081"/>
      <c r="AI521" s="1081"/>
      <c r="AJ521" s="1081"/>
      <c r="AK521" s="1081"/>
      <c r="AL521" s="1081"/>
      <c r="AM521" s="1081"/>
      <c r="AN521" s="1081"/>
      <c r="AO521" s="1081"/>
      <c r="AP521" s="1081"/>
      <c r="AQ521" s="1081"/>
      <c r="AR521" s="1081"/>
      <c r="AS521" s="1081"/>
      <c r="AT521" s="1081"/>
      <c r="AU521" s="1081"/>
      <c r="AV521" s="1081"/>
      <c r="AW521" s="1081"/>
      <c r="AX521" s="1082"/>
      <c r="AY521" s="1081"/>
      <c r="AZ521" s="1081"/>
      <c r="BA521" s="1081"/>
      <c r="BB521" s="1081"/>
      <c r="BC521" s="1081"/>
      <c r="BD521" s="1081"/>
      <c r="BE521" s="1081"/>
      <c r="BF521" s="1081"/>
      <c r="BG521" s="1081"/>
      <c r="BH521" s="1081"/>
      <c r="BI521" s="1081"/>
      <c r="BJ521" s="1081"/>
      <c r="BK521" s="1081"/>
      <c r="BL521" s="1081"/>
      <c r="BM521" s="1081"/>
      <c r="BN521" s="1081"/>
      <c r="BO521" s="1081"/>
      <c r="BP521" s="1081"/>
      <c r="BQ521" s="1081"/>
      <c r="BR521" s="1081"/>
      <c r="BS521" s="1123"/>
      <c r="BT521" s="1081"/>
      <c r="BU521" s="1081"/>
      <c r="BV521" s="1081"/>
      <c r="BW521" s="1081"/>
      <c r="BX521" s="1081"/>
      <c r="BY521" s="1081"/>
      <c r="BZ521" s="1081"/>
      <c r="CA521" s="1081"/>
      <c r="CB521" s="1081"/>
      <c r="CC521" s="1081"/>
      <c r="CD521" s="1081"/>
      <c r="CE521" s="1081"/>
      <c r="CF521" s="1081"/>
      <c r="CG521" s="1081"/>
      <c r="CH521" s="1081"/>
      <c r="CI521" s="1081"/>
      <c r="CJ521" s="1081"/>
      <c r="CK521" s="1081"/>
      <c r="CL521" s="1081"/>
      <c r="CM521" s="1123"/>
      <c r="CN521" s="1123"/>
    </row>
    <row r="522" spans="2:92" x14ac:dyDescent="0.2">
      <c r="B522" s="1080"/>
      <c r="I522" s="1081"/>
      <c r="J522" s="1081"/>
      <c r="K522" s="1081"/>
      <c r="L522" s="1081"/>
      <c r="M522" s="1081"/>
      <c r="N522" s="1081"/>
      <c r="O522" s="1081"/>
      <c r="P522" s="1081"/>
      <c r="Q522" s="1081"/>
      <c r="R522" s="1081"/>
      <c r="S522" s="1081"/>
      <c r="T522" s="1081"/>
      <c r="U522" s="1081"/>
      <c r="V522" s="1081"/>
      <c r="W522" s="1081"/>
      <c r="X522" s="1081"/>
      <c r="Y522" s="1081"/>
      <c r="Z522" s="1081"/>
      <c r="AA522" s="1081"/>
      <c r="AB522" s="1123"/>
      <c r="AC522" s="1123"/>
      <c r="AD522" s="1123"/>
      <c r="AE522" s="1123"/>
      <c r="AF522" s="1081"/>
      <c r="AG522" s="1081"/>
      <c r="AH522" s="1081"/>
      <c r="AI522" s="1081"/>
      <c r="AJ522" s="1081"/>
      <c r="AK522" s="1081"/>
      <c r="AL522" s="1081"/>
      <c r="AM522" s="1081"/>
      <c r="AN522" s="1081"/>
      <c r="AO522" s="1081"/>
      <c r="AP522" s="1081"/>
      <c r="AQ522" s="1081"/>
      <c r="AR522" s="1081"/>
      <c r="AS522" s="1081"/>
      <c r="AT522" s="1081"/>
      <c r="AU522" s="1081"/>
      <c r="AV522" s="1081"/>
      <c r="AW522" s="1081"/>
      <c r="AX522" s="1082"/>
      <c r="AY522" s="1081"/>
      <c r="AZ522" s="1081"/>
      <c r="BA522" s="1081"/>
      <c r="BB522" s="1081"/>
      <c r="BC522" s="1081"/>
      <c r="BD522" s="1081"/>
      <c r="BE522" s="1081"/>
      <c r="BF522" s="1081"/>
      <c r="BG522" s="1081"/>
      <c r="BH522" s="1081"/>
      <c r="BI522" s="1081"/>
      <c r="BJ522" s="1081"/>
      <c r="BK522" s="1081"/>
      <c r="BL522" s="1081"/>
      <c r="BM522" s="1081"/>
      <c r="BN522" s="1081"/>
      <c r="BO522" s="1081"/>
      <c r="BP522" s="1081"/>
      <c r="BQ522" s="1081"/>
      <c r="BR522" s="1081"/>
      <c r="BS522" s="1123"/>
      <c r="BT522" s="1081"/>
      <c r="BU522" s="1081"/>
      <c r="BV522" s="1081"/>
      <c r="BW522" s="1081"/>
      <c r="BX522" s="1081"/>
      <c r="BY522" s="1081"/>
      <c r="BZ522" s="1081"/>
      <c r="CA522" s="1081"/>
      <c r="CB522" s="1081"/>
      <c r="CC522" s="1081"/>
      <c r="CD522" s="1081"/>
      <c r="CE522" s="1081"/>
      <c r="CF522" s="1081"/>
      <c r="CG522" s="1081"/>
      <c r="CH522" s="1081"/>
      <c r="CI522" s="1081"/>
      <c r="CJ522" s="1081"/>
      <c r="CK522" s="1081"/>
      <c r="CL522" s="1081"/>
      <c r="CM522" s="1123"/>
      <c r="CN522" s="1123"/>
    </row>
    <row r="523" spans="2:92" x14ac:dyDescent="0.2">
      <c r="B523" s="1080"/>
      <c r="I523" s="1081"/>
      <c r="J523" s="1081"/>
      <c r="K523" s="1081"/>
      <c r="L523" s="1081"/>
      <c r="M523" s="1081"/>
      <c r="N523" s="1081"/>
      <c r="O523" s="1081"/>
      <c r="P523" s="1081"/>
      <c r="Q523" s="1081"/>
      <c r="R523" s="1081"/>
      <c r="S523" s="1081"/>
      <c r="T523" s="1081"/>
      <c r="U523" s="1081"/>
      <c r="V523" s="1081"/>
      <c r="W523" s="1081"/>
      <c r="X523" s="1081"/>
      <c r="Y523" s="1081"/>
      <c r="Z523" s="1081"/>
      <c r="AA523" s="1081"/>
      <c r="AB523" s="1123"/>
      <c r="AC523" s="1123"/>
      <c r="AD523" s="1123"/>
      <c r="AE523" s="1123"/>
      <c r="AF523" s="1081"/>
      <c r="AG523" s="1081"/>
      <c r="AH523" s="1081"/>
      <c r="AI523" s="1081"/>
      <c r="AJ523" s="1081"/>
      <c r="AK523" s="1081"/>
      <c r="AL523" s="1081"/>
      <c r="AM523" s="1081"/>
      <c r="AN523" s="1081"/>
      <c r="AO523" s="1081"/>
      <c r="AP523" s="1081"/>
      <c r="AQ523" s="1081"/>
      <c r="AR523" s="1081"/>
      <c r="AS523" s="1081"/>
      <c r="AT523" s="1081"/>
      <c r="AU523" s="1081"/>
      <c r="AV523" s="1081"/>
      <c r="AW523" s="1081"/>
      <c r="AX523" s="1082"/>
      <c r="AY523" s="1081"/>
      <c r="AZ523" s="1081"/>
      <c r="BA523" s="1081"/>
      <c r="BB523" s="1081"/>
      <c r="BC523" s="1081"/>
      <c r="BD523" s="1081"/>
      <c r="BE523" s="1081"/>
      <c r="BF523" s="1081"/>
      <c r="BG523" s="1081"/>
      <c r="BH523" s="1081"/>
      <c r="BI523" s="1081"/>
      <c r="BJ523" s="1081"/>
      <c r="BK523" s="1081"/>
      <c r="BL523" s="1081"/>
      <c r="BM523" s="1081"/>
      <c r="BN523" s="1081"/>
      <c r="BO523" s="1081"/>
      <c r="BP523" s="1081"/>
      <c r="BQ523" s="1081"/>
      <c r="BR523" s="1081"/>
      <c r="BS523" s="1123"/>
      <c r="BT523" s="1081"/>
      <c r="BU523" s="1081"/>
      <c r="BV523" s="1081"/>
      <c r="BW523" s="1081"/>
      <c r="BX523" s="1081"/>
      <c r="BY523" s="1081"/>
      <c r="BZ523" s="1081"/>
      <c r="CA523" s="1081"/>
      <c r="CB523" s="1081"/>
      <c r="CC523" s="1081"/>
      <c r="CD523" s="1081"/>
      <c r="CE523" s="1081"/>
      <c r="CF523" s="1081"/>
      <c r="CG523" s="1081"/>
      <c r="CH523" s="1081"/>
      <c r="CI523" s="1081"/>
      <c r="CJ523" s="1081"/>
      <c r="CK523" s="1081"/>
      <c r="CL523" s="1081"/>
      <c r="CM523" s="1123"/>
      <c r="CN523" s="1123"/>
    </row>
    <row r="524" spans="2:92" x14ac:dyDescent="0.2">
      <c r="B524" s="1080"/>
      <c r="I524" s="1081"/>
      <c r="J524" s="1081"/>
      <c r="K524" s="1081"/>
      <c r="L524" s="1081"/>
      <c r="M524" s="1081"/>
      <c r="N524" s="1081"/>
      <c r="O524" s="1081"/>
      <c r="P524" s="1081"/>
      <c r="Q524" s="1081"/>
      <c r="R524" s="1081"/>
      <c r="S524" s="1081"/>
      <c r="T524" s="1081"/>
      <c r="U524" s="1081"/>
      <c r="V524" s="1081"/>
      <c r="W524" s="1081"/>
      <c r="X524" s="1081"/>
      <c r="Y524" s="1081"/>
      <c r="Z524" s="1081"/>
      <c r="AA524" s="1081"/>
      <c r="AB524" s="1123"/>
      <c r="AC524" s="1123"/>
      <c r="AD524" s="1123"/>
      <c r="AE524" s="1123"/>
      <c r="AF524" s="1081"/>
      <c r="AG524" s="1081"/>
      <c r="AH524" s="1081"/>
      <c r="AI524" s="1081"/>
      <c r="AJ524" s="1081"/>
      <c r="AK524" s="1081"/>
      <c r="AL524" s="1081"/>
      <c r="AM524" s="1081"/>
      <c r="AN524" s="1081"/>
      <c r="AO524" s="1081"/>
      <c r="AP524" s="1081"/>
      <c r="AQ524" s="1081"/>
      <c r="AR524" s="1081"/>
      <c r="AS524" s="1081"/>
      <c r="AT524" s="1081"/>
      <c r="AU524" s="1081"/>
      <c r="AV524" s="1081"/>
      <c r="AW524" s="1081"/>
      <c r="AX524" s="1082"/>
      <c r="AY524" s="1081"/>
      <c r="AZ524" s="1081"/>
      <c r="BA524" s="1081"/>
      <c r="BB524" s="1081"/>
      <c r="BC524" s="1081"/>
      <c r="BD524" s="1081"/>
      <c r="BE524" s="1081"/>
      <c r="BF524" s="1081"/>
      <c r="BG524" s="1081"/>
      <c r="BH524" s="1081"/>
      <c r="BI524" s="1081"/>
      <c r="BJ524" s="1081"/>
      <c r="BK524" s="1081"/>
      <c r="BL524" s="1081"/>
      <c r="BM524" s="1081"/>
      <c r="BN524" s="1081"/>
      <c r="BO524" s="1081"/>
      <c r="BP524" s="1081"/>
      <c r="BQ524" s="1081"/>
      <c r="BR524" s="1081"/>
      <c r="BS524" s="1123"/>
      <c r="BT524" s="1081"/>
      <c r="BU524" s="1081"/>
      <c r="BV524" s="1081"/>
      <c r="BW524" s="1081"/>
      <c r="BX524" s="1081"/>
      <c r="BY524" s="1081"/>
      <c r="BZ524" s="1081"/>
      <c r="CA524" s="1081"/>
      <c r="CB524" s="1081"/>
      <c r="CC524" s="1081"/>
      <c r="CD524" s="1081"/>
      <c r="CE524" s="1081"/>
      <c r="CF524" s="1081"/>
      <c r="CG524" s="1081"/>
      <c r="CH524" s="1081"/>
      <c r="CI524" s="1081"/>
      <c r="CJ524" s="1081"/>
      <c r="CK524" s="1081"/>
      <c r="CL524" s="1081"/>
      <c r="CM524" s="1123"/>
      <c r="CN524" s="1123"/>
    </row>
    <row r="525" spans="2:92" x14ac:dyDescent="0.2">
      <c r="B525" s="1080"/>
      <c r="I525" s="1081"/>
      <c r="J525" s="1081"/>
      <c r="K525" s="1081"/>
      <c r="L525" s="1081"/>
      <c r="M525" s="1081"/>
      <c r="N525" s="1081"/>
      <c r="O525" s="1081"/>
      <c r="P525" s="1081"/>
      <c r="Q525" s="1081"/>
      <c r="R525" s="1081"/>
      <c r="S525" s="1081"/>
      <c r="T525" s="1081"/>
      <c r="U525" s="1081"/>
      <c r="V525" s="1081"/>
      <c r="W525" s="1081"/>
      <c r="X525" s="1081"/>
      <c r="Y525" s="1081"/>
      <c r="Z525" s="1081"/>
      <c r="AA525" s="1081"/>
      <c r="AB525" s="1123"/>
      <c r="AC525" s="1123"/>
      <c r="AD525" s="1123"/>
      <c r="AE525" s="1123"/>
      <c r="AF525" s="1081"/>
      <c r="AG525" s="1081"/>
      <c r="AH525" s="1081"/>
      <c r="AI525" s="1081"/>
      <c r="AJ525" s="1081"/>
      <c r="AK525" s="1081"/>
      <c r="AL525" s="1081"/>
      <c r="AM525" s="1081"/>
      <c r="AN525" s="1081"/>
      <c r="AO525" s="1081"/>
      <c r="AP525" s="1081"/>
      <c r="AQ525" s="1081"/>
      <c r="AR525" s="1081"/>
      <c r="AS525" s="1081"/>
      <c r="AT525" s="1081"/>
      <c r="AU525" s="1081"/>
      <c r="AV525" s="1081"/>
      <c r="AW525" s="1081"/>
      <c r="AX525" s="1082"/>
      <c r="AY525" s="1081"/>
      <c r="AZ525" s="1081"/>
      <c r="BA525" s="1081"/>
      <c r="BB525" s="1081"/>
      <c r="BC525" s="1081"/>
      <c r="BD525" s="1081"/>
      <c r="BE525" s="1081"/>
      <c r="BF525" s="1081"/>
      <c r="BG525" s="1081"/>
      <c r="BH525" s="1081"/>
      <c r="BI525" s="1081"/>
      <c r="BJ525" s="1081"/>
      <c r="BK525" s="1081"/>
      <c r="BL525" s="1081"/>
      <c r="BM525" s="1081"/>
      <c r="BN525" s="1081"/>
      <c r="BO525" s="1081"/>
      <c r="BP525" s="1081"/>
      <c r="BQ525" s="1081"/>
      <c r="BR525" s="1081"/>
      <c r="BS525" s="1123"/>
      <c r="BT525" s="1081"/>
      <c r="BU525" s="1081"/>
      <c r="BV525" s="1081"/>
      <c r="BW525" s="1081"/>
      <c r="BX525" s="1081"/>
      <c r="BY525" s="1081"/>
      <c r="BZ525" s="1081"/>
      <c r="CA525" s="1081"/>
      <c r="CB525" s="1081"/>
      <c r="CC525" s="1081"/>
      <c r="CD525" s="1081"/>
      <c r="CE525" s="1081"/>
      <c r="CF525" s="1081"/>
      <c r="CG525" s="1081"/>
      <c r="CH525" s="1081"/>
      <c r="CI525" s="1081"/>
      <c r="CJ525" s="1081"/>
      <c r="CK525" s="1081"/>
      <c r="CL525" s="1081"/>
      <c r="CM525" s="1123"/>
      <c r="CN525" s="1123"/>
    </row>
    <row r="526" spans="2:92" x14ac:dyDescent="0.2">
      <c r="B526" s="1080"/>
      <c r="I526" s="1081"/>
      <c r="J526" s="1081"/>
      <c r="K526" s="1081"/>
      <c r="L526" s="1081"/>
      <c r="M526" s="1081"/>
      <c r="N526" s="1081"/>
      <c r="O526" s="1081"/>
      <c r="P526" s="1081"/>
      <c r="Q526" s="1081"/>
      <c r="R526" s="1081"/>
      <c r="S526" s="1081"/>
      <c r="T526" s="1081"/>
      <c r="U526" s="1081"/>
      <c r="V526" s="1081"/>
      <c r="W526" s="1081"/>
      <c r="X526" s="1081"/>
      <c r="Y526" s="1081"/>
      <c r="Z526" s="1081"/>
      <c r="AA526" s="1081"/>
      <c r="AB526" s="1123"/>
      <c r="AC526" s="1123"/>
      <c r="AD526" s="1123"/>
      <c r="AE526" s="1123"/>
      <c r="AF526" s="1081"/>
      <c r="AG526" s="1081"/>
      <c r="AH526" s="1081"/>
      <c r="AI526" s="1081"/>
      <c r="AJ526" s="1081"/>
      <c r="AK526" s="1081"/>
      <c r="AL526" s="1081"/>
      <c r="AM526" s="1081"/>
      <c r="AN526" s="1081"/>
      <c r="AO526" s="1081"/>
      <c r="AP526" s="1081"/>
      <c r="AQ526" s="1081"/>
      <c r="AR526" s="1081"/>
      <c r="AS526" s="1081"/>
      <c r="AT526" s="1081"/>
      <c r="AU526" s="1081"/>
      <c r="AV526" s="1081"/>
      <c r="AW526" s="1081"/>
      <c r="AX526" s="1082"/>
      <c r="AY526" s="1081"/>
      <c r="AZ526" s="1081"/>
      <c r="BA526" s="1081"/>
      <c r="BB526" s="1081"/>
      <c r="BC526" s="1081"/>
      <c r="BD526" s="1081"/>
      <c r="BE526" s="1081"/>
      <c r="BF526" s="1081"/>
      <c r="BG526" s="1081"/>
      <c r="BH526" s="1081"/>
      <c r="BI526" s="1081"/>
      <c r="BJ526" s="1081"/>
      <c r="BK526" s="1081"/>
      <c r="BL526" s="1081"/>
      <c r="BM526" s="1081"/>
      <c r="BN526" s="1081"/>
      <c r="BO526" s="1081"/>
      <c r="BP526" s="1081"/>
      <c r="BQ526" s="1081"/>
      <c r="BR526" s="1081"/>
      <c r="BS526" s="1123"/>
      <c r="BT526" s="1081"/>
      <c r="BU526" s="1081"/>
      <c r="BV526" s="1081"/>
      <c r="BW526" s="1081"/>
      <c r="BX526" s="1081"/>
      <c r="BY526" s="1081"/>
      <c r="BZ526" s="1081"/>
      <c r="CA526" s="1081"/>
      <c r="CB526" s="1081"/>
      <c r="CC526" s="1081"/>
      <c r="CD526" s="1081"/>
      <c r="CE526" s="1081"/>
      <c r="CF526" s="1081"/>
      <c r="CG526" s="1081"/>
      <c r="CH526" s="1081"/>
      <c r="CI526" s="1081"/>
      <c r="CJ526" s="1081"/>
      <c r="CK526" s="1081"/>
      <c r="CL526" s="1081"/>
      <c r="CM526" s="1123"/>
      <c r="CN526" s="1123"/>
    </row>
    <row r="527" spans="2:92" x14ac:dyDescent="0.2">
      <c r="B527" s="1080"/>
      <c r="I527" s="1081"/>
      <c r="J527" s="1081"/>
      <c r="K527" s="1081"/>
      <c r="L527" s="1081"/>
      <c r="M527" s="1081"/>
      <c r="N527" s="1081"/>
      <c r="O527" s="1081"/>
      <c r="P527" s="1081"/>
      <c r="Q527" s="1081"/>
      <c r="R527" s="1081"/>
      <c r="S527" s="1081"/>
      <c r="T527" s="1081"/>
      <c r="U527" s="1081"/>
      <c r="V527" s="1081"/>
      <c r="W527" s="1081"/>
      <c r="X527" s="1081"/>
      <c r="Y527" s="1081"/>
      <c r="Z527" s="1081"/>
      <c r="AA527" s="1081"/>
      <c r="AB527" s="1123"/>
      <c r="AC527" s="1123"/>
      <c r="AD527" s="1123"/>
      <c r="AE527" s="1123"/>
      <c r="AF527" s="1081"/>
      <c r="AG527" s="1081"/>
      <c r="AH527" s="1081"/>
      <c r="AI527" s="1081"/>
      <c r="AJ527" s="1081"/>
      <c r="AK527" s="1081"/>
      <c r="AL527" s="1081"/>
      <c r="AM527" s="1081"/>
      <c r="AN527" s="1081"/>
      <c r="AO527" s="1081"/>
      <c r="AP527" s="1081"/>
      <c r="AQ527" s="1081"/>
      <c r="AR527" s="1081"/>
      <c r="AS527" s="1081"/>
      <c r="AT527" s="1081"/>
      <c r="AU527" s="1081"/>
      <c r="AV527" s="1081"/>
      <c r="AW527" s="1081"/>
      <c r="AX527" s="1082"/>
      <c r="AY527" s="1081"/>
      <c r="AZ527" s="1081"/>
      <c r="BA527" s="1081"/>
      <c r="BB527" s="1081"/>
      <c r="BC527" s="1081"/>
      <c r="BD527" s="1081"/>
      <c r="BE527" s="1081"/>
      <c r="BF527" s="1081"/>
      <c r="BG527" s="1081"/>
      <c r="BH527" s="1081"/>
      <c r="BI527" s="1081"/>
      <c r="BJ527" s="1081"/>
      <c r="BK527" s="1081"/>
      <c r="BL527" s="1081"/>
      <c r="BM527" s="1081"/>
      <c r="BN527" s="1081"/>
      <c r="BO527" s="1081"/>
      <c r="BP527" s="1081"/>
      <c r="BQ527" s="1081"/>
      <c r="BR527" s="1081"/>
      <c r="BS527" s="1123"/>
      <c r="BT527" s="1081"/>
      <c r="BU527" s="1081"/>
      <c r="BV527" s="1081"/>
      <c r="BW527" s="1081"/>
      <c r="BX527" s="1081"/>
      <c r="BY527" s="1081"/>
      <c r="BZ527" s="1081"/>
      <c r="CA527" s="1081"/>
      <c r="CB527" s="1081"/>
      <c r="CC527" s="1081"/>
      <c r="CD527" s="1081"/>
      <c r="CE527" s="1081"/>
      <c r="CF527" s="1081"/>
      <c r="CG527" s="1081"/>
      <c r="CH527" s="1081"/>
      <c r="CI527" s="1081"/>
      <c r="CJ527" s="1081"/>
      <c r="CK527" s="1081"/>
      <c r="CL527" s="1081"/>
      <c r="CM527" s="1123"/>
      <c r="CN527" s="1123"/>
    </row>
    <row r="528" spans="2:92" x14ac:dyDescent="0.2">
      <c r="B528" s="1080"/>
      <c r="I528" s="1081"/>
      <c r="J528" s="1081"/>
      <c r="K528" s="1081"/>
      <c r="L528" s="1081"/>
      <c r="M528" s="1081"/>
      <c r="N528" s="1081"/>
      <c r="O528" s="1081"/>
      <c r="P528" s="1081"/>
      <c r="Q528" s="1081"/>
      <c r="R528" s="1081"/>
      <c r="S528" s="1081"/>
      <c r="T528" s="1081"/>
      <c r="U528" s="1081"/>
      <c r="V528" s="1081"/>
      <c r="W528" s="1081"/>
      <c r="X528" s="1081"/>
      <c r="Y528" s="1081"/>
      <c r="Z528" s="1081"/>
      <c r="AA528" s="1081"/>
      <c r="AB528" s="1123"/>
      <c r="AC528" s="1123"/>
      <c r="AD528" s="1123"/>
      <c r="AE528" s="1123"/>
      <c r="AF528" s="1081"/>
      <c r="AG528" s="1081"/>
      <c r="AH528" s="1081"/>
      <c r="AI528" s="1081"/>
      <c r="AJ528" s="1081"/>
      <c r="AK528" s="1081"/>
      <c r="AL528" s="1081"/>
      <c r="AM528" s="1081"/>
      <c r="AN528" s="1081"/>
      <c r="AO528" s="1081"/>
      <c r="AP528" s="1081"/>
      <c r="AQ528" s="1081"/>
      <c r="AR528" s="1081"/>
      <c r="AS528" s="1081"/>
      <c r="AT528" s="1081"/>
      <c r="AU528" s="1081"/>
      <c r="AV528" s="1081"/>
      <c r="AW528" s="1081"/>
      <c r="AX528" s="1082"/>
      <c r="AY528" s="1081"/>
      <c r="AZ528" s="1081"/>
      <c r="BA528" s="1081"/>
      <c r="BB528" s="1081"/>
      <c r="BC528" s="1081"/>
      <c r="BD528" s="1081"/>
      <c r="BE528" s="1081"/>
      <c r="BF528" s="1081"/>
      <c r="BG528" s="1081"/>
      <c r="BH528" s="1081"/>
      <c r="BI528" s="1081"/>
      <c r="BJ528" s="1081"/>
      <c r="BK528" s="1081"/>
      <c r="BL528" s="1081"/>
      <c r="BM528" s="1081"/>
      <c r="BN528" s="1081"/>
      <c r="BO528" s="1081"/>
      <c r="BP528" s="1081"/>
      <c r="BQ528" s="1081"/>
      <c r="BR528" s="1081"/>
      <c r="BS528" s="1123"/>
      <c r="BT528" s="1081"/>
      <c r="BU528" s="1081"/>
      <c r="BV528" s="1081"/>
      <c r="BW528" s="1081"/>
      <c r="BX528" s="1081"/>
      <c r="BY528" s="1081"/>
      <c r="BZ528" s="1081"/>
      <c r="CA528" s="1081"/>
      <c r="CB528" s="1081"/>
      <c r="CC528" s="1081"/>
      <c r="CD528" s="1081"/>
      <c r="CE528" s="1081"/>
      <c r="CF528" s="1081"/>
      <c r="CG528" s="1081"/>
      <c r="CH528" s="1081"/>
      <c r="CI528" s="1081"/>
      <c r="CJ528" s="1081"/>
      <c r="CK528" s="1081"/>
      <c r="CL528" s="1081"/>
      <c r="CM528" s="1123"/>
      <c r="CN528" s="1123"/>
    </row>
    <row r="529" spans="2:92" x14ac:dyDescent="0.2">
      <c r="B529" s="1080"/>
      <c r="I529" s="1081"/>
      <c r="J529" s="1081"/>
      <c r="K529" s="1081"/>
      <c r="L529" s="1081"/>
      <c r="M529" s="1081"/>
      <c r="N529" s="1081"/>
      <c r="O529" s="1081"/>
      <c r="P529" s="1081"/>
      <c r="Q529" s="1081"/>
      <c r="R529" s="1081"/>
      <c r="S529" s="1081"/>
      <c r="T529" s="1081"/>
      <c r="U529" s="1081"/>
      <c r="V529" s="1081"/>
      <c r="W529" s="1081"/>
      <c r="X529" s="1081"/>
      <c r="Y529" s="1081"/>
      <c r="Z529" s="1081"/>
      <c r="AA529" s="1081"/>
      <c r="AB529" s="1123"/>
      <c r="AC529" s="1123"/>
      <c r="AD529" s="1123"/>
      <c r="AE529" s="1123"/>
      <c r="AF529" s="1081"/>
      <c r="AG529" s="1081"/>
      <c r="AH529" s="1081"/>
      <c r="AI529" s="1081"/>
      <c r="AJ529" s="1081"/>
      <c r="AK529" s="1081"/>
      <c r="AL529" s="1081"/>
      <c r="AM529" s="1081"/>
      <c r="AN529" s="1081"/>
      <c r="AO529" s="1081"/>
      <c r="AP529" s="1081"/>
      <c r="AQ529" s="1081"/>
      <c r="AR529" s="1081"/>
      <c r="AS529" s="1081"/>
      <c r="AT529" s="1081"/>
      <c r="AU529" s="1081"/>
      <c r="AV529" s="1081"/>
      <c r="AW529" s="1081"/>
      <c r="AX529" s="1082"/>
      <c r="AY529" s="1081"/>
      <c r="AZ529" s="1081"/>
      <c r="BA529" s="1081"/>
      <c r="BB529" s="1081"/>
      <c r="BC529" s="1081"/>
      <c r="BD529" s="1081"/>
      <c r="BE529" s="1081"/>
      <c r="BF529" s="1081"/>
      <c r="BG529" s="1081"/>
      <c r="BH529" s="1081"/>
      <c r="BI529" s="1081"/>
      <c r="BJ529" s="1081"/>
      <c r="BK529" s="1081"/>
      <c r="BL529" s="1081"/>
      <c r="BM529" s="1081"/>
      <c r="BN529" s="1081"/>
      <c r="BO529" s="1081"/>
      <c r="BP529" s="1081"/>
      <c r="BQ529" s="1081"/>
      <c r="BR529" s="1081"/>
      <c r="BS529" s="1123"/>
      <c r="BT529" s="1081"/>
      <c r="BU529" s="1081"/>
      <c r="BV529" s="1081"/>
      <c r="BW529" s="1081"/>
      <c r="BX529" s="1081"/>
      <c r="BY529" s="1081"/>
      <c r="BZ529" s="1081"/>
      <c r="CA529" s="1081"/>
      <c r="CB529" s="1081"/>
      <c r="CC529" s="1081"/>
      <c r="CD529" s="1081"/>
      <c r="CE529" s="1081"/>
      <c r="CF529" s="1081"/>
      <c r="CG529" s="1081"/>
      <c r="CH529" s="1081"/>
      <c r="CI529" s="1081"/>
      <c r="CJ529" s="1081"/>
      <c r="CK529" s="1081"/>
      <c r="CL529" s="1081"/>
      <c r="CM529" s="1123"/>
      <c r="CN529" s="1123"/>
    </row>
    <row r="530" spans="2:92" x14ac:dyDescent="0.2">
      <c r="B530" s="1080"/>
      <c r="I530" s="1081"/>
      <c r="J530" s="1081"/>
      <c r="K530" s="1081"/>
      <c r="L530" s="1081"/>
      <c r="M530" s="1081"/>
      <c r="N530" s="1081"/>
      <c r="O530" s="1081"/>
      <c r="P530" s="1081"/>
      <c r="Q530" s="1081"/>
      <c r="R530" s="1081"/>
      <c r="S530" s="1081"/>
      <c r="T530" s="1081"/>
      <c r="U530" s="1081"/>
      <c r="V530" s="1081"/>
      <c r="W530" s="1081"/>
      <c r="X530" s="1081"/>
      <c r="Y530" s="1081"/>
      <c r="Z530" s="1081"/>
      <c r="AA530" s="1081"/>
      <c r="AB530" s="1123"/>
      <c r="AC530" s="1123"/>
      <c r="AD530" s="1123"/>
      <c r="AE530" s="1123"/>
      <c r="AF530" s="1081"/>
      <c r="AG530" s="1081"/>
      <c r="AH530" s="1081"/>
      <c r="AI530" s="1081"/>
      <c r="AJ530" s="1081"/>
      <c r="AK530" s="1081"/>
      <c r="AL530" s="1081"/>
      <c r="AM530" s="1081"/>
      <c r="AN530" s="1081"/>
      <c r="AO530" s="1081"/>
      <c r="AP530" s="1081"/>
      <c r="AQ530" s="1081"/>
      <c r="AR530" s="1081"/>
      <c r="AS530" s="1081"/>
      <c r="AT530" s="1081"/>
      <c r="AU530" s="1081"/>
      <c r="AV530" s="1081"/>
      <c r="AW530" s="1081"/>
      <c r="AX530" s="1082"/>
      <c r="AY530" s="1081"/>
      <c r="AZ530" s="1081"/>
      <c r="BA530" s="1081"/>
      <c r="BB530" s="1081"/>
      <c r="BC530" s="1081"/>
      <c r="BD530" s="1081"/>
      <c r="BE530" s="1081"/>
      <c r="BF530" s="1081"/>
      <c r="BG530" s="1081"/>
      <c r="BH530" s="1081"/>
      <c r="BI530" s="1081"/>
      <c r="BJ530" s="1081"/>
      <c r="BK530" s="1081"/>
      <c r="BL530" s="1081"/>
      <c r="BM530" s="1081"/>
      <c r="BN530" s="1081"/>
      <c r="BO530" s="1081"/>
      <c r="BP530" s="1081"/>
      <c r="BQ530" s="1081"/>
      <c r="BR530" s="1081"/>
      <c r="BS530" s="1123"/>
      <c r="BT530" s="1081"/>
      <c r="BU530" s="1081"/>
      <c r="BV530" s="1081"/>
      <c r="BW530" s="1081"/>
      <c r="BX530" s="1081"/>
      <c r="BY530" s="1081"/>
      <c r="BZ530" s="1081"/>
      <c r="CA530" s="1081"/>
      <c r="CB530" s="1081"/>
      <c r="CC530" s="1081"/>
      <c r="CD530" s="1081"/>
      <c r="CE530" s="1081"/>
      <c r="CF530" s="1081"/>
      <c r="CG530" s="1081"/>
      <c r="CH530" s="1081"/>
      <c r="CI530" s="1081"/>
      <c r="CJ530" s="1081"/>
      <c r="CK530" s="1081"/>
      <c r="CL530" s="1081"/>
      <c r="CM530" s="1123"/>
      <c r="CN530" s="1123"/>
    </row>
    <row r="531" spans="2:92" x14ac:dyDescent="0.2">
      <c r="B531" s="1080"/>
      <c r="I531" s="1081"/>
      <c r="J531" s="1081"/>
      <c r="K531" s="1081"/>
      <c r="L531" s="1081"/>
      <c r="M531" s="1081"/>
      <c r="N531" s="1081"/>
      <c r="O531" s="1081"/>
      <c r="P531" s="1081"/>
      <c r="Q531" s="1081"/>
      <c r="R531" s="1081"/>
      <c r="S531" s="1081"/>
      <c r="T531" s="1081"/>
      <c r="U531" s="1081"/>
      <c r="V531" s="1081"/>
      <c r="W531" s="1081"/>
      <c r="X531" s="1081"/>
      <c r="Y531" s="1081"/>
      <c r="Z531" s="1081"/>
      <c r="AA531" s="1081"/>
      <c r="AB531" s="1123"/>
      <c r="AC531" s="1123"/>
      <c r="AD531" s="1123"/>
      <c r="AE531" s="1123"/>
      <c r="AF531" s="1081"/>
      <c r="AG531" s="1081"/>
      <c r="AH531" s="1081"/>
      <c r="AI531" s="1081"/>
      <c r="AJ531" s="1081"/>
      <c r="AK531" s="1081"/>
      <c r="AL531" s="1081"/>
      <c r="AM531" s="1081"/>
      <c r="AN531" s="1081"/>
      <c r="AO531" s="1081"/>
      <c r="AP531" s="1081"/>
      <c r="AQ531" s="1081"/>
      <c r="AR531" s="1081"/>
      <c r="AS531" s="1081"/>
      <c r="AT531" s="1081"/>
      <c r="AU531" s="1081"/>
      <c r="AV531" s="1081"/>
      <c r="AW531" s="1081"/>
      <c r="AX531" s="1082"/>
      <c r="AY531" s="1081"/>
      <c r="AZ531" s="1081"/>
      <c r="BA531" s="1081"/>
      <c r="BB531" s="1081"/>
      <c r="BC531" s="1081"/>
      <c r="BD531" s="1081"/>
      <c r="BE531" s="1081"/>
      <c r="BF531" s="1081"/>
      <c r="BG531" s="1081"/>
      <c r="BH531" s="1081"/>
      <c r="BI531" s="1081"/>
      <c r="BJ531" s="1081"/>
      <c r="BK531" s="1081"/>
      <c r="BL531" s="1081"/>
      <c r="BM531" s="1081"/>
      <c r="BN531" s="1081"/>
      <c r="BO531" s="1081"/>
      <c r="BP531" s="1081"/>
      <c r="BQ531" s="1081"/>
      <c r="BR531" s="1081"/>
      <c r="BS531" s="1123"/>
      <c r="BT531" s="1081"/>
      <c r="BU531" s="1081"/>
      <c r="BV531" s="1081"/>
      <c r="BW531" s="1081"/>
      <c r="BX531" s="1081"/>
      <c r="BY531" s="1081"/>
      <c r="BZ531" s="1081"/>
      <c r="CA531" s="1081"/>
      <c r="CB531" s="1081"/>
      <c r="CC531" s="1081"/>
      <c r="CD531" s="1081"/>
      <c r="CE531" s="1081"/>
      <c r="CF531" s="1081"/>
      <c r="CG531" s="1081"/>
      <c r="CH531" s="1081"/>
      <c r="CI531" s="1081"/>
      <c r="CJ531" s="1081"/>
      <c r="CK531" s="1081"/>
      <c r="CL531" s="1081"/>
      <c r="CM531" s="1123"/>
      <c r="CN531" s="1123"/>
    </row>
    <row r="532" spans="2:92" x14ac:dyDescent="0.2">
      <c r="B532" s="1080"/>
      <c r="I532" s="1081"/>
      <c r="J532" s="1081"/>
      <c r="K532" s="1081"/>
      <c r="L532" s="1081"/>
      <c r="M532" s="1081"/>
      <c r="N532" s="1081"/>
      <c r="O532" s="1081"/>
      <c r="P532" s="1081"/>
      <c r="Q532" s="1081"/>
      <c r="R532" s="1081"/>
      <c r="S532" s="1081"/>
      <c r="T532" s="1081"/>
      <c r="U532" s="1081"/>
      <c r="V532" s="1081"/>
      <c r="W532" s="1081"/>
      <c r="X532" s="1081"/>
      <c r="Y532" s="1081"/>
      <c r="Z532" s="1081"/>
      <c r="AA532" s="1081"/>
      <c r="AB532" s="1123"/>
      <c r="AC532" s="1123"/>
      <c r="AD532" s="1123"/>
      <c r="AE532" s="1123"/>
      <c r="AF532" s="1081"/>
      <c r="AG532" s="1081"/>
      <c r="AH532" s="1081"/>
      <c r="AI532" s="1081"/>
      <c r="AJ532" s="1081"/>
      <c r="AK532" s="1081"/>
      <c r="AL532" s="1081"/>
      <c r="AM532" s="1081"/>
      <c r="AN532" s="1081"/>
      <c r="AO532" s="1081"/>
      <c r="AP532" s="1081"/>
      <c r="AQ532" s="1081"/>
      <c r="AR532" s="1081"/>
      <c r="AS532" s="1081"/>
      <c r="AT532" s="1081"/>
      <c r="AU532" s="1081"/>
      <c r="AV532" s="1081"/>
      <c r="AW532" s="1081"/>
      <c r="AX532" s="1082"/>
      <c r="AY532" s="1081"/>
      <c r="AZ532" s="1081"/>
      <c r="BA532" s="1081"/>
      <c r="BB532" s="1081"/>
      <c r="BC532" s="1081"/>
      <c r="BD532" s="1081"/>
      <c r="BE532" s="1081"/>
      <c r="BF532" s="1081"/>
      <c r="BG532" s="1081"/>
      <c r="BH532" s="1081"/>
      <c r="BI532" s="1081"/>
      <c r="BJ532" s="1081"/>
      <c r="BK532" s="1081"/>
      <c r="BL532" s="1081"/>
      <c r="BM532" s="1081"/>
      <c r="BN532" s="1081"/>
      <c r="BO532" s="1081"/>
      <c r="BP532" s="1081"/>
      <c r="BQ532" s="1081"/>
      <c r="BR532" s="1081"/>
      <c r="BS532" s="1123"/>
      <c r="BT532" s="1081"/>
      <c r="BU532" s="1081"/>
      <c r="BV532" s="1081"/>
      <c r="BW532" s="1081"/>
      <c r="BX532" s="1081"/>
      <c r="BY532" s="1081"/>
      <c r="BZ532" s="1081"/>
      <c r="CA532" s="1081"/>
      <c r="CB532" s="1081"/>
      <c r="CC532" s="1081"/>
      <c r="CD532" s="1081"/>
      <c r="CE532" s="1081"/>
      <c r="CF532" s="1081"/>
      <c r="CG532" s="1081"/>
      <c r="CH532" s="1081"/>
      <c r="CI532" s="1081"/>
      <c r="CJ532" s="1081"/>
      <c r="CK532" s="1081"/>
      <c r="CL532" s="1081"/>
      <c r="CM532" s="1123"/>
      <c r="CN532" s="1123"/>
    </row>
    <row r="533" spans="2:92" x14ac:dyDescent="0.2">
      <c r="B533" s="1080"/>
      <c r="I533" s="1081"/>
      <c r="J533" s="1081"/>
      <c r="K533" s="1081"/>
      <c r="L533" s="1081"/>
      <c r="M533" s="1081"/>
      <c r="N533" s="1081"/>
      <c r="O533" s="1081"/>
      <c r="P533" s="1081"/>
      <c r="Q533" s="1081"/>
      <c r="R533" s="1081"/>
      <c r="S533" s="1081"/>
      <c r="T533" s="1081"/>
      <c r="U533" s="1081"/>
      <c r="V533" s="1081"/>
      <c r="W533" s="1081"/>
      <c r="X533" s="1081"/>
      <c r="Y533" s="1081"/>
      <c r="Z533" s="1081"/>
      <c r="AA533" s="1081"/>
      <c r="AB533" s="1123"/>
      <c r="AC533" s="1123"/>
      <c r="AD533" s="1123"/>
      <c r="AE533" s="1123"/>
      <c r="AF533" s="1081"/>
      <c r="AG533" s="1081"/>
      <c r="AH533" s="1081"/>
      <c r="AI533" s="1081"/>
      <c r="AJ533" s="1081"/>
      <c r="AK533" s="1081"/>
      <c r="AL533" s="1081"/>
      <c r="AM533" s="1081"/>
      <c r="AN533" s="1081"/>
      <c r="AO533" s="1081"/>
      <c r="AP533" s="1081"/>
      <c r="AQ533" s="1081"/>
      <c r="AR533" s="1081"/>
      <c r="AS533" s="1081"/>
      <c r="AT533" s="1081"/>
      <c r="AU533" s="1081"/>
      <c r="AV533" s="1081"/>
      <c r="AW533" s="1081"/>
      <c r="AX533" s="1082"/>
      <c r="AY533" s="1081"/>
      <c r="AZ533" s="1081"/>
      <c r="BA533" s="1081"/>
      <c r="BB533" s="1081"/>
      <c r="BC533" s="1081"/>
      <c r="BD533" s="1081"/>
      <c r="BE533" s="1081"/>
      <c r="BF533" s="1081"/>
      <c r="BG533" s="1081"/>
      <c r="BH533" s="1081"/>
      <c r="BI533" s="1081"/>
      <c r="BJ533" s="1081"/>
      <c r="BK533" s="1081"/>
      <c r="BL533" s="1081"/>
      <c r="BM533" s="1081"/>
      <c r="BN533" s="1081"/>
      <c r="BO533" s="1081"/>
      <c r="BP533" s="1081"/>
      <c r="BQ533" s="1081"/>
      <c r="BR533" s="1081"/>
      <c r="BS533" s="1123"/>
      <c r="BT533" s="1081"/>
      <c r="BU533" s="1081"/>
      <c r="BV533" s="1081"/>
      <c r="BW533" s="1081"/>
      <c r="BX533" s="1081"/>
      <c r="BY533" s="1081"/>
      <c r="BZ533" s="1081"/>
      <c r="CA533" s="1081"/>
      <c r="CB533" s="1081"/>
      <c r="CC533" s="1081"/>
      <c r="CD533" s="1081"/>
      <c r="CE533" s="1081"/>
      <c r="CF533" s="1081"/>
      <c r="CG533" s="1081"/>
      <c r="CH533" s="1081"/>
      <c r="CI533" s="1081"/>
      <c r="CJ533" s="1081"/>
      <c r="CK533" s="1081"/>
      <c r="CL533" s="1081"/>
      <c r="CM533" s="1123"/>
      <c r="CN533" s="1123"/>
    </row>
    <row r="534" spans="2:92" x14ac:dyDescent="0.2">
      <c r="B534" s="1080"/>
      <c r="I534" s="1081"/>
      <c r="J534" s="1081"/>
      <c r="K534" s="1081"/>
      <c r="L534" s="1081"/>
      <c r="M534" s="1081"/>
      <c r="N534" s="1081"/>
      <c r="O534" s="1081"/>
      <c r="P534" s="1081"/>
      <c r="Q534" s="1081"/>
      <c r="R534" s="1081"/>
      <c r="S534" s="1081"/>
      <c r="T534" s="1081"/>
      <c r="U534" s="1081"/>
      <c r="V534" s="1081"/>
      <c r="W534" s="1081"/>
      <c r="X534" s="1081"/>
      <c r="Y534" s="1081"/>
      <c r="Z534" s="1081"/>
      <c r="AA534" s="1081"/>
      <c r="AB534" s="1123"/>
      <c r="AC534" s="1123"/>
      <c r="AD534" s="1123"/>
      <c r="AE534" s="1123"/>
      <c r="AF534" s="1081"/>
      <c r="AG534" s="1081"/>
      <c r="AH534" s="1081"/>
      <c r="AI534" s="1081"/>
      <c r="AJ534" s="1081"/>
      <c r="AK534" s="1081"/>
      <c r="AL534" s="1081"/>
      <c r="AM534" s="1081"/>
      <c r="AN534" s="1081"/>
      <c r="AO534" s="1081"/>
      <c r="AP534" s="1081"/>
      <c r="AQ534" s="1081"/>
      <c r="AR534" s="1081"/>
      <c r="AS534" s="1081"/>
      <c r="AT534" s="1081"/>
      <c r="AU534" s="1081"/>
      <c r="AV534" s="1081"/>
      <c r="AW534" s="1081"/>
      <c r="AX534" s="1082"/>
      <c r="AY534" s="1081"/>
      <c r="AZ534" s="1081"/>
      <c r="BA534" s="1081"/>
      <c r="BB534" s="1081"/>
      <c r="BC534" s="1081"/>
      <c r="BD534" s="1081"/>
      <c r="BE534" s="1081"/>
      <c r="BF534" s="1081"/>
      <c r="BG534" s="1081"/>
      <c r="BH534" s="1081"/>
      <c r="BI534" s="1081"/>
      <c r="BJ534" s="1081"/>
      <c r="BK534" s="1081"/>
      <c r="BL534" s="1081"/>
      <c r="BM534" s="1081"/>
      <c r="BN534" s="1081"/>
      <c r="BO534" s="1081"/>
      <c r="BP534" s="1081"/>
      <c r="BQ534" s="1081"/>
      <c r="BR534" s="1081"/>
      <c r="BS534" s="1123"/>
      <c r="BT534" s="1081"/>
      <c r="BU534" s="1081"/>
      <c r="BV534" s="1081"/>
      <c r="BW534" s="1081"/>
      <c r="BX534" s="1081"/>
      <c r="BY534" s="1081"/>
      <c r="BZ534" s="1081"/>
      <c r="CA534" s="1081"/>
      <c r="CB534" s="1081"/>
      <c r="CC534" s="1081"/>
      <c r="CD534" s="1081"/>
      <c r="CE534" s="1081"/>
      <c r="CF534" s="1081"/>
      <c r="CG534" s="1081"/>
      <c r="CH534" s="1081"/>
      <c r="CI534" s="1081"/>
      <c r="CJ534" s="1081"/>
      <c r="CK534" s="1081"/>
      <c r="CL534" s="1081"/>
      <c r="CM534" s="1123"/>
      <c r="CN534" s="1123"/>
    </row>
    <row r="535" spans="2:92" x14ac:dyDescent="0.2">
      <c r="B535" s="1080"/>
      <c r="I535" s="1081"/>
      <c r="J535" s="1081"/>
      <c r="K535" s="1081"/>
      <c r="L535" s="1081"/>
      <c r="M535" s="1081"/>
      <c r="N535" s="1081"/>
      <c r="O535" s="1081"/>
      <c r="P535" s="1081"/>
      <c r="Q535" s="1081"/>
      <c r="R535" s="1081"/>
      <c r="S535" s="1081"/>
      <c r="T535" s="1081"/>
      <c r="U535" s="1081"/>
      <c r="V535" s="1081"/>
      <c r="W535" s="1081"/>
      <c r="X535" s="1081"/>
      <c r="Y535" s="1081"/>
      <c r="Z535" s="1081"/>
      <c r="AA535" s="1081"/>
      <c r="AB535" s="1123"/>
      <c r="AC535" s="1123"/>
      <c r="AD535" s="1123"/>
      <c r="AE535" s="1123"/>
      <c r="AF535" s="1081"/>
      <c r="AG535" s="1081"/>
      <c r="AH535" s="1081"/>
      <c r="AI535" s="1081"/>
      <c r="AJ535" s="1081"/>
      <c r="AK535" s="1081"/>
      <c r="AL535" s="1081"/>
      <c r="AM535" s="1081"/>
      <c r="AN535" s="1081"/>
      <c r="AO535" s="1081"/>
      <c r="AP535" s="1081"/>
      <c r="AQ535" s="1081"/>
      <c r="AR535" s="1081"/>
      <c r="AS535" s="1081"/>
      <c r="AT535" s="1081"/>
      <c r="AU535" s="1081"/>
      <c r="AV535" s="1081"/>
      <c r="AW535" s="1081"/>
      <c r="AX535" s="1082"/>
      <c r="AY535" s="1081"/>
      <c r="AZ535" s="1081"/>
      <c r="BA535" s="1081"/>
      <c r="BB535" s="1081"/>
      <c r="BC535" s="1081"/>
      <c r="BD535" s="1081"/>
      <c r="BE535" s="1081"/>
      <c r="BF535" s="1081"/>
      <c r="BG535" s="1081"/>
      <c r="BH535" s="1081"/>
      <c r="BI535" s="1081"/>
      <c r="BJ535" s="1081"/>
      <c r="BK535" s="1081"/>
      <c r="BL535" s="1081"/>
      <c r="BM535" s="1081"/>
      <c r="BN535" s="1081"/>
      <c r="BO535" s="1081"/>
      <c r="BP535" s="1081"/>
      <c r="BQ535" s="1081"/>
      <c r="BR535" s="1081"/>
      <c r="BS535" s="1123"/>
      <c r="BT535" s="1081"/>
      <c r="BU535" s="1081"/>
      <c r="BV535" s="1081"/>
      <c r="BW535" s="1081"/>
      <c r="BX535" s="1081"/>
      <c r="BY535" s="1081"/>
      <c r="BZ535" s="1081"/>
      <c r="CA535" s="1081"/>
      <c r="CB535" s="1081"/>
      <c r="CC535" s="1081"/>
      <c r="CD535" s="1081"/>
      <c r="CE535" s="1081"/>
      <c r="CF535" s="1081"/>
      <c r="CG535" s="1081"/>
      <c r="CH535" s="1081"/>
      <c r="CI535" s="1081"/>
      <c r="CJ535" s="1081"/>
      <c r="CK535" s="1081"/>
      <c r="CL535" s="1081"/>
      <c r="CM535" s="1123"/>
      <c r="CN535" s="1123"/>
    </row>
    <row r="536" spans="2:92" x14ac:dyDescent="0.2">
      <c r="B536" s="1080"/>
      <c r="I536" s="1081"/>
      <c r="J536" s="1081"/>
      <c r="K536" s="1081"/>
      <c r="L536" s="1081"/>
      <c r="M536" s="1081"/>
      <c r="N536" s="1081"/>
      <c r="O536" s="1081"/>
      <c r="P536" s="1081"/>
      <c r="Q536" s="1081"/>
      <c r="R536" s="1081"/>
      <c r="S536" s="1081"/>
      <c r="T536" s="1081"/>
      <c r="U536" s="1081"/>
      <c r="V536" s="1081"/>
      <c r="W536" s="1081"/>
      <c r="X536" s="1081"/>
      <c r="Y536" s="1081"/>
      <c r="Z536" s="1081"/>
      <c r="AA536" s="1081"/>
      <c r="AB536" s="1123"/>
      <c r="AC536" s="1123"/>
      <c r="AD536" s="1123"/>
      <c r="AE536" s="1123"/>
      <c r="AF536" s="1081"/>
      <c r="AG536" s="1081"/>
      <c r="AH536" s="1081"/>
      <c r="AI536" s="1081"/>
      <c r="AJ536" s="1081"/>
      <c r="AK536" s="1081"/>
      <c r="AL536" s="1081"/>
      <c r="AM536" s="1081"/>
      <c r="AN536" s="1081"/>
      <c r="AO536" s="1081"/>
      <c r="AP536" s="1081"/>
      <c r="AQ536" s="1081"/>
      <c r="AR536" s="1081"/>
      <c r="AS536" s="1081"/>
      <c r="AT536" s="1081"/>
      <c r="AU536" s="1081"/>
      <c r="AV536" s="1081"/>
      <c r="AW536" s="1081"/>
      <c r="AX536" s="1082"/>
      <c r="AY536" s="1081"/>
      <c r="AZ536" s="1081"/>
      <c r="BA536" s="1081"/>
      <c r="BB536" s="1081"/>
      <c r="BC536" s="1081"/>
      <c r="BD536" s="1081"/>
      <c r="BE536" s="1081"/>
      <c r="BF536" s="1081"/>
      <c r="BG536" s="1081"/>
      <c r="BH536" s="1081"/>
      <c r="BI536" s="1081"/>
      <c r="BJ536" s="1081"/>
      <c r="BK536" s="1081"/>
      <c r="BL536" s="1081"/>
      <c r="BM536" s="1081"/>
      <c r="BN536" s="1081"/>
      <c r="BO536" s="1081"/>
      <c r="BP536" s="1081"/>
      <c r="BQ536" s="1081"/>
      <c r="BR536" s="1081"/>
      <c r="BS536" s="1123"/>
      <c r="BT536" s="1081"/>
      <c r="BU536" s="1081"/>
      <c r="BV536" s="1081"/>
      <c r="BW536" s="1081"/>
      <c r="BX536" s="1081"/>
      <c r="BY536" s="1081"/>
      <c r="BZ536" s="1081"/>
      <c r="CA536" s="1081"/>
      <c r="CB536" s="1081"/>
      <c r="CC536" s="1081"/>
      <c r="CD536" s="1081"/>
      <c r="CE536" s="1081"/>
      <c r="CF536" s="1081"/>
      <c r="CG536" s="1081"/>
      <c r="CH536" s="1081"/>
      <c r="CI536" s="1081"/>
      <c r="CJ536" s="1081"/>
      <c r="CK536" s="1081"/>
      <c r="CL536" s="1081"/>
      <c r="CM536" s="1123"/>
      <c r="CN536" s="1123"/>
    </row>
    <row r="537" spans="2:92" x14ac:dyDescent="0.2">
      <c r="B537" s="1080"/>
      <c r="I537" s="1081"/>
      <c r="J537" s="1081"/>
      <c r="K537" s="1081"/>
      <c r="L537" s="1081"/>
      <c r="M537" s="1081"/>
      <c r="N537" s="1081"/>
      <c r="O537" s="1081"/>
      <c r="P537" s="1081"/>
      <c r="Q537" s="1081"/>
      <c r="R537" s="1081"/>
      <c r="S537" s="1081"/>
      <c r="T537" s="1081"/>
      <c r="U537" s="1081"/>
      <c r="V537" s="1081"/>
      <c r="W537" s="1081"/>
      <c r="X537" s="1081"/>
      <c r="Y537" s="1081"/>
      <c r="Z537" s="1081"/>
      <c r="AA537" s="1081"/>
      <c r="AB537" s="1123"/>
      <c r="AC537" s="1123"/>
      <c r="AD537" s="1123"/>
      <c r="AE537" s="1123"/>
      <c r="AF537" s="1081"/>
      <c r="AG537" s="1081"/>
      <c r="AH537" s="1081"/>
      <c r="AI537" s="1081"/>
      <c r="AJ537" s="1081"/>
      <c r="AK537" s="1081"/>
      <c r="AL537" s="1081"/>
      <c r="AM537" s="1081"/>
      <c r="AN537" s="1081"/>
      <c r="AO537" s="1081"/>
      <c r="AP537" s="1081"/>
      <c r="AQ537" s="1081"/>
      <c r="AR537" s="1081"/>
      <c r="AS537" s="1081"/>
      <c r="AT537" s="1081"/>
      <c r="AU537" s="1081"/>
      <c r="AV537" s="1081"/>
      <c r="AW537" s="1081"/>
      <c r="AX537" s="1082"/>
      <c r="AY537" s="1081"/>
      <c r="AZ537" s="1081"/>
      <c r="BA537" s="1081"/>
      <c r="BB537" s="1081"/>
      <c r="BC537" s="1081"/>
      <c r="BD537" s="1081"/>
      <c r="BE537" s="1081"/>
      <c r="BF537" s="1081"/>
      <c r="BG537" s="1081"/>
      <c r="BH537" s="1081"/>
      <c r="BI537" s="1081"/>
      <c r="BJ537" s="1081"/>
      <c r="BK537" s="1081"/>
      <c r="BL537" s="1081"/>
      <c r="BM537" s="1081"/>
      <c r="BN537" s="1081"/>
      <c r="BO537" s="1081"/>
      <c r="BP537" s="1081"/>
      <c r="BQ537" s="1081"/>
      <c r="BR537" s="1081"/>
      <c r="BS537" s="1123"/>
      <c r="BT537" s="1081"/>
      <c r="BU537" s="1081"/>
      <c r="BV537" s="1081"/>
      <c r="BW537" s="1081"/>
      <c r="BX537" s="1081"/>
      <c r="BY537" s="1081"/>
      <c r="BZ537" s="1081"/>
      <c r="CA537" s="1081"/>
      <c r="CB537" s="1081"/>
      <c r="CC537" s="1081"/>
      <c r="CD537" s="1081"/>
      <c r="CE537" s="1081"/>
      <c r="CF537" s="1081"/>
      <c r="CG537" s="1081"/>
      <c r="CH537" s="1081"/>
      <c r="CI537" s="1081"/>
      <c r="CJ537" s="1081"/>
      <c r="CK537" s="1081"/>
      <c r="CL537" s="1081"/>
      <c r="CM537" s="1123"/>
      <c r="CN537" s="1123"/>
    </row>
    <row r="538" spans="2:92" x14ac:dyDescent="0.2">
      <c r="B538" s="1080"/>
      <c r="I538" s="1081"/>
      <c r="J538" s="1081"/>
      <c r="K538" s="1081"/>
      <c r="L538" s="1081"/>
      <c r="M538" s="1081"/>
      <c r="N538" s="1081"/>
      <c r="O538" s="1081"/>
      <c r="P538" s="1081"/>
      <c r="Q538" s="1081"/>
      <c r="R538" s="1081"/>
      <c r="S538" s="1081"/>
      <c r="T538" s="1081"/>
      <c r="U538" s="1081"/>
      <c r="V538" s="1081"/>
      <c r="W538" s="1081"/>
      <c r="X538" s="1081"/>
      <c r="Y538" s="1081"/>
      <c r="Z538" s="1081"/>
      <c r="AA538" s="1081"/>
      <c r="AB538" s="1123"/>
      <c r="AC538" s="1123"/>
      <c r="AD538" s="1123"/>
      <c r="AE538" s="1123"/>
      <c r="AF538" s="1081"/>
      <c r="AG538" s="1081"/>
      <c r="AH538" s="1081"/>
      <c r="AI538" s="1081"/>
      <c r="AJ538" s="1081"/>
      <c r="AK538" s="1081"/>
      <c r="AL538" s="1081"/>
      <c r="AM538" s="1081"/>
      <c r="AN538" s="1081"/>
      <c r="AO538" s="1081"/>
      <c r="AP538" s="1081"/>
      <c r="AQ538" s="1081"/>
      <c r="AR538" s="1081"/>
      <c r="AS538" s="1081"/>
      <c r="AT538" s="1081"/>
      <c r="AU538" s="1081"/>
      <c r="AV538" s="1081"/>
      <c r="AW538" s="1081"/>
      <c r="AX538" s="1082"/>
      <c r="AY538" s="1081"/>
      <c r="AZ538" s="1081"/>
      <c r="BA538" s="1081"/>
      <c r="BB538" s="1081"/>
      <c r="BC538" s="1081"/>
      <c r="BD538" s="1081"/>
      <c r="BE538" s="1081"/>
      <c r="BF538" s="1081"/>
      <c r="BG538" s="1081"/>
      <c r="BH538" s="1081"/>
      <c r="BI538" s="1081"/>
      <c r="BJ538" s="1081"/>
      <c r="BK538" s="1081"/>
      <c r="BL538" s="1081"/>
      <c r="BM538" s="1081"/>
      <c r="BN538" s="1081"/>
      <c r="BO538" s="1081"/>
      <c r="BP538" s="1081"/>
      <c r="BQ538" s="1081"/>
      <c r="BR538" s="1081"/>
      <c r="BS538" s="1123"/>
      <c r="BT538" s="1081"/>
      <c r="BU538" s="1081"/>
      <c r="BV538" s="1081"/>
      <c r="BW538" s="1081"/>
      <c r="BX538" s="1081"/>
      <c r="BY538" s="1081"/>
      <c r="BZ538" s="1081"/>
      <c r="CA538" s="1081"/>
      <c r="CB538" s="1081"/>
      <c r="CC538" s="1081"/>
      <c r="CD538" s="1081"/>
      <c r="CE538" s="1081"/>
      <c r="CF538" s="1081"/>
      <c r="CG538" s="1081"/>
      <c r="CH538" s="1081"/>
      <c r="CI538" s="1081"/>
      <c r="CJ538" s="1081"/>
      <c r="CK538" s="1081"/>
      <c r="CL538" s="1081"/>
      <c r="CM538" s="1123"/>
      <c r="CN538" s="1123"/>
    </row>
    <row r="539" spans="2:92" x14ac:dyDescent="0.2">
      <c r="B539" s="1080"/>
      <c r="I539" s="1081"/>
      <c r="J539" s="1081"/>
      <c r="K539" s="1081"/>
      <c r="L539" s="1081"/>
      <c r="M539" s="1081"/>
      <c r="N539" s="1081"/>
      <c r="O539" s="1081"/>
      <c r="P539" s="1081"/>
      <c r="Q539" s="1081"/>
      <c r="R539" s="1081"/>
      <c r="S539" s="1081"/>
      <c r="T539" s="1081"/>
      <c r="U539" s="1081"/>
      <c r="V539" s="1081"/>
      <c r="W539" s="1081"/>
      <c r="X539" s="1081"/>
      <c r="Y539" s="1081"/>
      <c r="Z539" s="1081"/>
      <c r="AA539" s="1081"/>
      <c r="AB539" s="1123"/>
      <c r="AC539" s="1123"/>
      <c r="AD539" s="1123"/>
      <c r="AE539" s="1123"/>
      <c r="AF539" s="1081"/>
      <c r="AG539" s="1081"/>
      <c r="AH539" s="1081"/>
      <c r="AI539" s="1081"/>
      <c r="AJ539" s="1081"/>
      <c r="AK539" s="1081"/>
      <c r="AL539" s="1081"/>
      <c r="AM539" s="1081"/>
      <c r="AN539" s="1081"/>
      <c r="AO539" s="1081"/>
      <c r="AP539" s="1081"/>
      <c r="AQ539" s="1081"/>
      <c r="AR539" s="1081"/>
      <c r="AS539" s="1081"/>
      <c r="AT539" s="1081"/>
      <c r="AU539" s="1081"/>
      <c r="AV539" s="1081"/>
      <c r="AW539" s="1081"/>
      <c r="AX539" s="1082"/>
      <c r="AY539" s="1081"/>
      <c r="AZ539" s="1081"/>
      <c r="BA539" s="1081"/>
      <c r="BB539" s="1081"/>
      <c r="BC539" s="1081"/>
      <c r="BD539" s="1081"/>
      <c r="BE539" s="1081"/>
      <c r="BF539" s="1081"/>
      <c r="BG539" s="1081"/>
      <c r="BH539" s="1081"/>
      <c r="BI539" s="1081"/>
      <c r="BJ539" s="1081"/>
      <c r="BK539" s="1081"/>
      <c r="BL539" s="1081"/>
      <c r="BM539" s="1081"/>
      <c r="BN539" s="1081"/>
      <c r="BO539" s="1081"/>
      <c r="BP539" s="1081"/>
      <c r="BQ539" s="1081"/>
      <c r="BR539" s="1081"/>
      <c r="BS539" s="1123"/>
      <c r="BT539" s="1081"/>
      <c r="BU539" s="1081"/>
      <c r="BV539" s="1081"/>
      <c r="BW539" s="1081"/>
      <c r="BX539" s="1081"/>
      <c r="BY539" s="1081"/>
      <c r="BZ539" s="1081"/>
      <c r="CA539" s="1081"/>
      <c r="CB539" s="1081"/>
      <c r="CC539" s="1081"/>
      <c r="CD539" s="1081"/>
      <c r="CE539" s="1081"/>
      <c r="CF539" s="1081"/>
      <c r="CG539" s="1081"/>
      <c r="CH539" s="1081"/>
      <c r="CI539" s="1081"/>
      <c r="CJ539" s="1081"/>
      <c r="CK539" s="1081"/>
      <c r="CL539" s="1081"/>
      <c r="CM539" s="1123"/>
      <c r="CN539" s="1123"/>
    </row>
    <row r="540" spans="2:92" x14ac:dyDescent="0.2">
      <c r="B540" s="1080"/>
      <c r="I540" s="1081"/>
      <c r="J540" s="1081"/>
      <c r="K540" s="1081"/>
      <c r="L540" s="1081"/>
      <c r="M540" s="1081"/>
      <c r="N540" s="1081"/>
      <c r="O540" s="1081"/>
      <c r="P540" s="1081"/>
      <c r="Q540" s="1081"/>
      <c r="R540" s="1081"/>
      <c r="S540" s="1081"/>
      <c r="T540" s="1081"/>
      <c r="U540" s="1081"/>
      <c r="V540" s="1081"/>
      <c r="W540" s="1081"/>
      <c r="X540" s="1081"/>
      <c r="Y540" s="1081"/>
      <c r="Z540" s="1081"/>
      <c r="AA540" s="1081"/>
      <c r="AB540" s="1123"/>
      <c r="AC540" s="1123"/>
      <c r="AD540" s="1123"/>
      <c r="AE540" s="1123"/>
      <c r="AF540" s="1081"/>
      <c r="AG540" s="1081"/>
      <c r="AH540" s="1081"/>
      <c r="AI540" s="1081"/>
      <c r="AJ540" s="1081"/>
      <c r="AK540" s="1081"/>
      <c r="AL540" s="1081"/>
      <c r="AM540" s="1081"/>
      <c r="AN540" s="1081"/>
      <c r="AO540" s="1081"/>
      <c r="AP540" s="1081"/>
      <c r="AQ540" s="1081"/>
      <c r="AR540" s="1081"/>
      <c r="AS540" s="1081"/>
      <c r="AT540" s="1081"/>
      <c r="AU540" s="1081"/>
      <c r="AV540" s="1081"/>
      <c r="AW540" s="1081"/>
      <c r="AX540" s="1082"/>
      <c r="AY540" s="1081"/>
      <c r="AZ540" s="1081"/>
      <c r="BA540" s="1081"/>
      <c r="BB540" s="1081"/>
      <c r="BC540" s="1081"/>
      <c r="BD540" s="1081"/>
      <c r="BE540" s="1081"/>
      <c r="BF540" s="1081"/>
      <c r="BG540" s="1081"/>
      <c r="BH540" s="1081"/>
      <c r="BI540" s="1081"/>
      <c r="BJ540" s="1081"/>
      <c r="BK540" s="1081"/>
      <c r="BL540" s="1081"/>
      <c r="BM540" s="1081"/>
      <c r="BN540" s="1081"/>
      <c r="BO540" s="1081"/>
      <c r="BP540" s="1081"/>
      <c r="BQ540" s="1081"/>
      <c r="BR540" s="1081"/>
      <c r="BS540" s="1123"/>
      <c r="BT540" s="1081"/>
      <c r="BU540" s="1081"/>
      <c r="BV540" s="1081"/>
      <c r="BW540" s="1081"/>
      <c r="BX540" s="1081"/>
      <c r="BY540" s="1081"/>
      <c r="BZ540" s="1081"/>
      <c r="CA540" s="1081"/>
      <c r="CB540" s="1081"/>
      <c r="CC540" s="1081"/>
      <c r="CD540" s="1081"/>
      <c r="CE540" s="1081"/>
      <c r="CF540" s="1081"/>
      <c r="CG540" s="1081"/>
      <c r="CH540" s="1081"/>
      <c r="CI540" s="1081"/>
      <c r="CJ540" s="1081"/>
      <c r="CK540" s="1081"/>
      <c r="CL540" s="1081"/>
      <c r="CM540" s="1123"/>
      <c r="CN540" s="1123"/>
    </row>
    <row r="541" spans="2:92" x14ac:dyDescent="0.2">
      <c r="B541" s="1080"/>
      <c r="I541" s="1081"/>
      <c r="J541" s="1081"/>
      <c r="K541" s="1081"/>
      <c r="L541" s="1081"/>
      <c r="M541" s="1081"/>
      <c r="N541" s="1081"/>
      <c r="O541" s="1081"/>
      <c r="P541" s="1081"/>
      <c r="Q541" s="1081"/>
      <c r="R541" s="1081"/>
      <c r="S541" s="1081"/>
      <c r="T541" s="1081"/>
      <c r="U541" s="1081"/>
      <c r="V541" s="1081"/>
      <c r="W541" s="1081"/>
      <c r="X541" s="1081"/>
      <c r="Y541" s="1081"/>
      <c r="Z541" s="1081"/>
      <c r="AA541" s="1081"/>
      <c r="AB541" s="1123"/>
      <c r="AC541" s="1123"/>
      <c r="AD541" s="1123"/>
      <c r="AE541" s="1123"/>
      <c r="AF541" s="1081"/>
      <c r="AG541" s="1081"/>
      <c r="AH541" s="1081"/>
      <c r="AI541" s="1081"/>
      <c r="AJ541" s="1081"/>
      <c r="AK541" s="1081"/>
      <c r="AL541" s="1081"/>
      <c r="AM541" s="1081"/>
      <c r="AN541" s="1081"/>
      <c r="AO541" s="1081"/>
      <c r="AP541" s="1081"/>
      <c r="AQ541" s="1081"/>
      <c r="AR541" s="1081"/>
      <c r="AS541" s="1081"/>
      <c r="AT541" s="1081"/>
      <c r="AU541" s="1081"/>
      <c r="AV541" s="1081"/>
      <c r="AW541" s="1081"/>
      <c r="AX541" s="1082"/>
      <c r="AY541" s="1081"/>
      <c r="AZ541" s="1081"/>
      <c r="BA541" s="1081"/>
      <c r="BB541" s="1081"/>
      <c r="BC541" s="1081"/>
      <c r="BD541" s="1081"/>
      <c r="BE541" s="1081"/>
      <c r="BF541" s="1081"/>
      <c r="BG541" s="1081"/>
      <c r="BH541" s="1081"/>
      <c r="BI541" s="1081"/>
      <c r="BJ541" s="1081"/>
      <c r="BK541" s="1081"/>
      <c r="BL541" s="1081"/>
      <c r="BM541" s="1081"/>
      <c r="BN541" s="1081"/>
      <c r="BO541" s="1081"/>
      <c r="BP541" s="1081"/>
      <c r="BQ541" s="1081"/>
      <c r="BR541" s="1081"/>
      <c r="BS541" s="1123"/>
      <c r="BT541" s="1081"/>
      <c r="BU541" s="1081"/>
      <c r="BV541" s="1081"/>
      <c r="BW541" s="1081"/>
      <c r="BX541" s="1081"/>
      <c r="BY541" s="1081"/>
      <c r="BZ541" s="1081"/>
      <c r="CA541" s="1081"/>
      <c r="CB541" s="1081"/>
      <c r="CC541" s="1081"/>
      <c r="CD541" s="1081"/>
      <c r="CE541" s="1081"/>
      <c r="CF541" s="1081"/>
      <c r="CG541" s="1081"/>
      <c r="CH541" s="1081"/>
      <c r="CI541" s="1081"/>
      <c r="CJ541" s="1081"/>
      <c r="CK541" s="1081"/>
      <c r="CL541" s="1081"/>
      <c r="CM541" s="1123"/>
      <c r="CN541" s="1123"/>
    </row>
    <row r="542" spans="2:92" x14ac:dyDescent="0.2">
      <c r="B542" s="1080"/>
      <c r="I542" s="1081"/>
      <c r="J542" s="1081"/>
      <c r="K542" s="1081"/>
      <c r="L542" s="1081"/>
      <c r="M542" s="1081"/>
      <c r="N542" s="1081"/>
      <c r="O542" s="1081"/>
      <c r="P542" s="1081"/>
      <c r="Q542" s="1081"/>
      <c r="R542" s="1081"/>
      <c r="S542" s="1081"/>
      <c r="T542" s="1081"/>
      <c r="U542" s="1081"/>
      <c r="V542" s="1081"/>
      <c r="W542" s="1081"/>
      <c r="X542" s="1081"/>
      <c r="Y542" s="1081"/>
      <c r="Z542" s="1081"/>
      <c r="AA542" s="1081"/>
      <c r="AB542" s="1123"/>
      <c r="AC542" s="1123"/>
      <c r="AD542" s="1123"/>
      <c r="AE542" s="1123"/>
      <c r="AF542" s="1081"/>
      <c r="AG542" s="1081"/>
      <c r="AH542" s="1081"/>
      <c r="AI542" s="1081"/>
      <c r="AJ542" s="1081"/>
      <c r="AK542" s="1081"/>
      <c r="AL542" s="1081"/>
      <c r="AM542" s="1081"/>
      <c r="AN542" s="1081"/>
      <c r="AO542" s="1081"/>
      <c r="AP542" s="1081"/>
      <c r="AQ542" s="1081"/>
      <c r="AR542" s="1081"/>
      <c r="AS542" s="1081"/>
      <c r="AT542" s="1081"/>
      <c r="AU542" s="1081"/>
      <c r="AV542" s="1081"/>
      <c r="AW542" s="1081"/>
      <c r="AX542" s="1082"/>
      <c r="AY542" s="1081"/>
      <c r="AZ542" s="1081"/>
      <c r="BA542" s="1081"/>
      <c r="BB542" s="1081"/>
      <c r="BC542" s="1081"/>
      <c r="BD542" s="1081"/>
      <c r="BE542" s="1081"/>
      <c r="BF542" s="1081"/>
      <c r="BG542" s="1081"/>
      <c r="BH542" s="1081"/>
      <c r="BI542" s="1081"/>
      <c r="BJ542" s="1081"/>
      <c r="BK542" s="1081"/>
      <c r="BL542" s="1081"/>
      <c r="BM542" s="1081"/>
      <c r="BN542" s="1081"/>
      <c r="BO542" s="1081"/>
      <c r="BP542" s="1081"/>
      <c r="BQ542" s="1081"/>
      <c r="BR542" s="1081"/>
      <c r="BS542" s="1123"/>
      <c r="BT542" s="1081"/>
      <c r="BU542" s="1081"/>
      <c r="BV542" s="1081"/>
      <c r="BW542" s="1081"/>
      <c r="BX542" s="1081"/>
      <c r="BY542" s="1081"/>
      <c r="BZ542" s="1081"/>
      <c r="CA542" s="1081"/>
      <c r="CB542" s="1081"/>
      <c r="CC542" s="1081"/>
      <c r="CD542" s="1081"/>
      <c r="CE542" s="1081"/>
      <c r="CF542" s="1081"/>
      <c r="CG542" s="1081"/>
      <c r="CH542" s="1081"/>
      <c r="CI542" s="1081"/>
      <c r="CJ542" s="1081"/>
      <c r="CK542" s="1081"/>
      <c r="CL542" s="1081"/>
      <c r="CM542" s="1123"/>
      <c r="CN542" s="1123"/>
    </row>
    <row r="543" spans="2:92" x14ac:dyDescent="0.2">
      <c r="B543" s="1080"/>
      <c r="I543" s="1081"/>
      <c r="J543" s="1081"/>
      <c r="K543" s="1081"/>
      <c r="L543" s="1081"/>
      <c r="M543" s="1081"/>
      <c r="N543" s="1081"/>
      <c r="O543" s="1081"/>
      <c r="P543" s="1081"/>
      <c r="Q543" s="1081"/>
      <c r="R543" s="1081"/>
      <c r="S543" s="1081"/>
      <c r="T543" s="1081"/>
      <c r="U543" s="1081"/>
      <c r="V543" s="1081"/>
      <c r="W543" s="1081"/>
      <c r="X543" s="1081"/>
      <c r="Y543" s="1081"/>
      <c r="Z543" s="1081"/>
      <c r="AA543" s="1081"/>
      <c r="AB543" s="1123"/>
      <c r="AC543" s="1123"/>
      <c r="AD543" s="1123"/>
      <c r="AE543" s="1123"/>
      <c r="AF543" s="1081"/>
      <c r="AG543" s="1081"/>
      <c r="AH543" s="1081"/>
      <c r="AI543" s="1081"/>
      <c r="AJ543" s="1081"/>
      <c r="AK543" s="1081"/>
      <c r="AL543" s="1081"/>
      <c r="AM543" s="1081"/>
      <c r="AN543" s="1081"/>
      <c r="AO543" s="1081"/>
      <c r="AP543" s="1081"/>
      <c r="AQ543" s="1081"/>
      <c r="AR543" s="1081"/>
      <c r="AS543" s="1081"/>
      <c r="AT543" s="1081"/>
      <c r="AU543" s="1081"/>
      <c r="AV543" s="1081"/>
      <c r="AW543" s="1081"/>
      <c r="AX543" s="1082"/>
      <c r="AY543" s="1081"/>
      <c r="AZ543" s="1081"/>
      <c r="BA543" s="1081"/>
      <c r="BB543" s="1081"/>
      <c r="BC543" s="1081"/>
      <c r="BD543" s="1081"/>
      <c r="BE543" s="1081"/>
      <c r="BF543" s="1081"/>
      <c r="BG543" s="1081"/>
      <c r="BH543" s="1081"/>
      <c r="BI543" s="1081"/>
      <c r="BJ543" s="1081"/>
      <c r="BK543" s="1081"/>
      <c r="BL543" s="1081"/>
      <c r="BM543" s="1081"/>
      <c r="BN543" s="1081"/>
      <c r="BO543" s="1081"/>
      <c r="BP543" s="1081"/>
      <c r="BQ543" s="1081"/>
      <c r="BR543" s="1081"/>
      <c r="BS543" s="1123"/>
      <c r="BT543" s="1081"/>
      <c r="BU543" s="1081"/>
      <c r="BV543" s="1081"/>
      <c r="BW543" s="1081"/>
      <c r="BX543" s="1081"/>
      <c r="BY543" s="1081"/>
      <c r="BZ543" s="1081"/>
      <c r="CA543" s="1081"/>
      <c r="CB543" s="1081"/>
      <c r="CC543" s="1081"/>
      <c r="CD543" s="1081"/>
      <c r="CE543" s="1081"/>
      <c r="CF543" s="1081"/>
      <c r="CG543" s="1081"/>
      <c r="CH543" s="1081"/>
      <c r="CI543" s="1081"/>
      <c r="CJ543" s="1081"/>
      <c r="CK543" s="1081"/>
      <c r="CL543" s="1081"/>
      <c r="CM543" s="1123"/>
      <c r="CN543" s="1123"/>
    </row>
    <row r="544" spans="2:92" x14ac:dyDescent="0.2">
      <c r="B544" s="1080"/>
      <c r="I544" s="1081"/>
      <c r="J544" s="1081"/>
      <c r="K544" s="1081"/>
      <c r="L544" s="1081"/>
      <c r="M544" s="1081"/>
      <c r="N544" s="1081"/>
      <c r="O544" s="1081"/>
      <c r="P544" s="1081"/>
      <c r="Q544" s="1081"/>
      <c r="R544" s="1081"/>
      <c r="S544" s="1081"/>
      <c r="T544" s="1081"/>
      <c r="U544" s="1081"/>
      <c r="V544" s="1081"/>
      <c r="W544" s="1081"/>
      <c r="X544" s="1081"/>
      <c r="Y544" s="1081"/>
      <c r="Z544" s="1081"/>
      <c r="AA544" s="1081"/>
      <c r="AB544" s="1123"/>
      <c r="AC544" s="1123"/>
      <c r="AD544" s="1123"/>
      <c r="AE544" s="1123"/>
      <c r="AF544" s="1081"/>
      <c r="AG544" s="1081"/>
      <c r="AH544" s="1081"/>
      <c r="AI544" s="1081"/>
      <c r="AJ544" s="1081"/>
      <c r="AK544" s="1081"/>
      <c r="AL544" s="1081"/>
      <c r="AM544" s="1081"/>
      <c r="AN544" s="1081"/>
      <c r="AO544" s="1081"/>
      <c r="AP544" s="1081"/>
      <c r="AQ544" s="1081"/>
      <c r="AR544" s="1081"/>
      <c r="AS544" s="1081"/>
      <c r="AT544" s="1081"/>
      <c r="AU544" s="1081"/>
      <c r="AV544" s="1081"/>
      <c r="AW544" s="1081"/>
      <c r="AX544" s="1082"/>
      <c r="AY544" s="1081"/>
      <c r="AZ544" s="1081"/>
      <c r="BA544" s="1081"/>
      <c r="BB544" s="1081"/>
      <c r="BC544" s="1081"/>
      <c r="BD544" s="1081"/>
      <c r="BE544" s="1081"/>
      <c r="BF544" s="1081"/>
      <c r="BG544" s="1081"/>
      <c r="BH544" s="1081"/>
      <c r="BI544" s="1081"/>
      <c r="BJ544" s="1081"/>
      <c r="BK544" s="1081"/>
      <c r="BL544" s="1081"/>
      <c r="BM544" s="1081"/>
      <c r="BN544" s="1081"/>
      <c r="BO544" s="1081"/>
      <c r="BP544" s="1081"/>
      <c r="BQ544" s="1081"/>
      <c r="BR544" s="1081"/>
      <c r="BS544" s="1123"/>
      <c r="BT544" s="1081"/>
      <c r="BU544" s="1081"/>
      <c r="BV544" s="1081"/>
      <c r="BW544" s="1081"/>
      <c r="BX544" s="1081"/>
      <c r="BY544" s="1081"/>
      <c r="BZ544" s="1081"/>
      <c r="CA544" s="1081"/>
      <c r="CB544" s="1081"/>
      <c r="CC544" s="1081"/>
      <c r="CD544" s="1081"/>
      <c r="CE544" s="1081"/>
      <c r="CF544" s="1081"/>
      <c r="CG544" s="1081"/>
      <c r="CH544" s="1081"/>
      <c r="CI544" s="1081"/>
      <c r="CJ544" s="1081"/>
      <c r="CK544" s="1081"/>
      <c r="CL544" s="1081"/>
      <c r="CM544" s="1123"/>
      <c r="CN544" s="1123"/>
    </row>
    <row r="545" spans="2:92" x14ac:dyDescent="0.2">
      <c r="B545" s="1080"/>
      <c r="I545" s="1081"/>
      <c r="J545" s="1081"/>
      <c r="K545" s="1081"/>
      <c r="L545" s="1081"/>
      <c r="M545" s="1081"/>
      <c r="N545" s="1081"/>
      <c r="O545" s="1081"/>
      <c r="P545" s="1081"/>
      <c r="Q545" s="1081"/>
      <c r="R545" s="1081"/>
      <c r="S545" s="1081"/>
      <c r="T545" s="1081"/>
      <c r="U545" s="1081"/>
      <c r="V545" s="1081"/>
      <c r="W545" s="1081"/>
      <c r="X545" s="1081"/>
      <c r="Y545" s="1081"/>
      <c r="Z545" s="1081"/>
      <c r="AA545" s="1081"/>
      <c r="AB545" s="1123"/>
      <c r="AC545" s="1123"/>
      <c r="AD545" s="1123"/>
      <c r="AE545" s="1123"/>
      <c r="AF545" s="1081"/>
      <c r="AG545" s="1081"/>
      <c r="AH545" s="1081"/>
      <c r="AI545" s="1081"/>
      <c r="AJ545" s="1081"/>
      <c r="AK545" s="1081"/>
      <c r="AL545" s="1081"/>
      <c r="AM545" s="1081"/>
      <c r="AN545" s="1081"/>
      <c r="AO545" s="1081"/>
      <c r="AP545" s="1081"/>
      <c r="AQ545" s="1081"/>
      <c r="AR545" s="1081"/>
      <c r="AS545" s="1081"/>
      <c r="AT545" s="1081"/>
      <c r="AU545" s="1081"/>
      <c r="AV545" s="1081"/>
      <c r="AW545" s="1081"/>
      <c r="AX545" s="1082"/>
      <c r="AY545" s="1081"/>
      <c r="AZ545" s="1081"/>
      <c r="BA545" s="1081"/>
      <c r="BB545" s="1081"/>
      <c r="BC545" s="1081"/>
      <c r="BD545" s="1081"/>
      <c r="BE545" s="1081"/>
      <c r="BF545" s="1081"/>
      <c r="BG545" s="1081"/>
      <c r="BH545" s="1081"/>
      <c r="BI545" s="1081"/>
      <c r="BJ545" s="1081"/>
      <c r="BK545" s="1081"/>
      <c r="BL545" s="1081"/>
      <c r="BM545" s="1081"/>
      <c r="BN545" s="1081"/>
      <c r="BO545" s="1081"/>
      <c r="BP545" s="1081"/>
      <c r="BQ545" s="1081"/>
      <c r="BR545" s="1081"/>
      <c r="BS545" s="1123"/>
      <c r="BT545" s="1081"/>
      <c r="BU545" s="1081"/>
      <c r="BV545" s="1081"/>
      <c r="BW545" s="1081"/>
      <c r="BX545" s="1081"/>
      <c r="BY545" s="1081"/>
      <c r="BZ545" s="1081"/>
      <c r="CA545" s="1081"/>
      <c r="CB545" s="1081"/>
      <c r="CC545" s="1081"/>
      <c r="CD545" s="1081"/>
      <c r="CE545" s="1081"/>
      <c r="CF545" s="1081"/>
      <c r="CG545" s="1081"/>
      <c r="CH545" s="1081"/>
      <c r="CI545" s="1081"/>
      <c r="CJ545" s="1081"/>
      <c r="CK545" s="1081"/>
      <c r="CL545" s="1081"/>
      <c r="CM545" s="1123"/>
      <c r="CN545" s="1123"/>
    </row>
    <row r="546" spans="2:92" x14ac:dyDescent="0.2">
      <c r="B546" s="1080"/>
      <c r="I546" s="1081"/>
      <c r="J546" s="1081"/>
      <c r="K546" s="1081"/>
      <c r="L546" s="1081"/>
      <c r="M546" s="1081"/>
      <c r="N546" s="1081"/>
      <c r="O546" s="1081"/>
      <c r="P546" s="1081"/>
      <c r="Q546" s="1081"/>
      <c r="R546" s="1081"/>
      <c r="S546" s="1081"/>
      <c r="T546" s="1081"/>
      <c r="U546" s="1081"/>
      <c r="V546" s="1081"/>
      <c r="W546" s="1081"/>
      <c r="X546" s="1081"/>
      <c r="Y546" s="1081"/>
      <c r="Z546" s="1081"/>
      <c r="AA546" s="1081"/>
      <c r="AB546" s="1123"/>
      <c r="AC546" s="1123"/>
      <c r="AD546" s="1123"/>
      <c r="AE546" s="1123"/>
      <c r="AF546" s="1081"/>
      <c r="AG546" s="1081"/>
      <c r="AH546" s="1081"/>
      <c r="AI546" s="1081"/>
      <c r="AJ546" s="1081"/>
      <c r="AK546" s="1081"/>
      <c r="AL546" s="1081"/>
      <c r="AM546" s="1081"/>
      <c r="AN546" s="1081"/>
      <c r="AO546" s="1081"/>
      <c r="AP546" s="1081"/>
      <c r="AQ546" s="1081"/>
      <c r="AR546" s="1081"/>
      <c r="AS546" s="1081"/>
      <c r="AT546" s="1081"/>
      <c r="AU546" s="1081"/>
      <c r="AV546" s="1081"/>
      <c r="AW546" s="1081"/>
      <c r="AX546" s="1082"/>
      <c r="AY546" s="1081"/>
      <c r="AZ546" s="1081"/>
      <c r="BA546" s="1081"/>
      <c r="BB546" s="1081"/>
      <c r="BC546" s="1081"/>
      <c r="BD546" s="1081"/>
      <c r="BE546" s="1081"/>
      <c r="BF546" s="1081"/>
      <c r="BG546" s="1081"/>
      <c r="BH546" s="1081"/>
      <c r="BI546" s="1081"/>
      <c r="BJ546" s="1081"/>
      <c r="BK546" s="1081"/>
      <c r="BL546" s="1081"/>
      <c r="BM546" s="1081"/>
      <c r="BN546" s="1081"/>
      <c r="BO546" s="1081"/>
      <c r="BP546" s="1081"/>
      <c r="BQ546" s="1081"/>
      <c r="BR546" s="1081"/>
      <c r="BS546" s="1123"/>
      <c r="BT546" s="1081"/>
      <c r="BU546" s="1081"/>
      <c r="BV546" s="1081"/>
      <c r="BW546" s="1081"/>
      <c r="BX546" s="1081"/>
      <c r="BY546" s="1081"/>
      <c r="BZ546" s="1081"/>
      <c r="CA546" s="1081"/>
      <c r="CB546" s="1081"/>
      <c r="CC546" s="1081"/>
      <c r="CD546" s="1081"/>
      <c r="CE546" s="1081"/>
      <c r="CF546" s="1081"/>
      <c r="CG546" s="1081"/>
      <c r="CH546" s="1081"/>
      <c r="CI546" s="1081"/>
      <c r="CJ546" s="1081"/>
      <c r="CK546" s="1081"/>
      <c r="CL546" s="1081"/>
      <c r="CM546" s="1123"/>
      <c r="CN546" s="1123"/>
    </row>
    <row r="547" spans="2:92" x14ac:dyDescent="0.2">
      <c r="B547" s="1080"/>
      <c r="I547" s="1081"/>
      <c r="J547" s="1081"/>
      <c r="K547" s="1081"/>
      <c r="L547" s="1081"/>
      <c r="M547" s="1081"/>
      <c r="N547" s="1081"/>
      <c r="O547" s="1081"/>
      <c r="P547" s="1081"/>
      <c r="Q547" s="1081"/>
      <c r="R547" s="1081"/>
      <c r="S547" s="1081"/>
      <c r="T547" s="1081"/>
      <c r="U547" s="1081"/>
      <c r="V547" s="1081"/>
      <c r="W547" s="1081"/>
      <c r="X547" s="1081"/>
      <c r="Y547" s="1081"/>
      <c r="Z547" s="1081"/>
      <c r="AA547" s="1081"/>
      <c r="AB547" s="1123"/>
      <c r="AC547" s="1123"/>
      <c r="AD547" s="1123"/>
      <c r="AE547" s="1123"/>
      <c r="AF547" s="1081"/>
      <c r="AG547" s="1081"/>
      <c r="AH547" s="1081"/>
      <c r="AI547" s="1081"/>
      <c r="AJ547" s="1081"/>
      <c r="AK547" s="1081"/>
      <c r="AL547" s="1081"/>
      <c r="AM547" s="1081"/>
      <c r="AN547" s="1081"/>
      <c r="AO547" s="1081"/>
      <c r="AP547" s="1081"/>
      <c r="AQ547" s="1081"/>
      <c r="AR547" s="1081"/>
      <c r="AS547" s="1081"/>
      <c r="AT547" s="1081"/>
      <c r="AU547" s="1081"/>
      <c r="AV547" s="1081"/>
      <c r="AW547" s="1081"/>
      <c r="AX547" s="1082"/>
      <c r="AY547" s="1081"/>
      <c r="AZ547" s="1081"/>
      <c r="BA547" s="1081"/>
      <c r="BB547" s="1081"/>
      <c r="BC547" s="1081"/>
      <c r="BD547" s="1081"/>
      <c r="BE547" s="1081"/>
      <c r="BF547" s="1081"/>
      <c r="BG547" s="1081"/>
      <c r="BH547" s="1081"/>
      <c r="BI547" s="1081"/>
      <c r="BJ547" s="1081"/>
      <c r="BK547" s="1081"/>
      <c r="BL547" s="1081"/>
      <c r="BM547" s="1081"/>
      <c r="BN547" s="1081"/>
      <c r="BO547" s="1081"/>
      <c r="BP547" s="1081"/>
      <c r="BQ547" s="1081"/>
      <c r="BR547" s="1081"/>
      <c r="BS547" s="1123"/>
      <c r="BT547" s="1081"/>
      <c r="BU547" s="1081"/>
      <c r="BV547" s="1081"/>
      <c r="BW547" s="1081"/>
      <c r="BX547" s="1081"/>
      <c r="BY547" s="1081"/>
      <c r="BZ547" s="1081"/>
      <c r="CA547" s="1081"/>
      <c r="CB547" s="1081"/>
      <c r="CC547" s="1081"/>
      <c r="CD547" s="1081"/>
      <c r="CE547" s="1081"/>
      <c r="CF547" s="1081"/>
      <c r="CG547" s="1081"/>
      <c r="CH547" s="1081"/>
      <c r="CI547" s="1081"/>
      <c r="CJ547" s="1081"/>
      <c r="CK547" s="1081"/>
      <c r="CL547" s="1081"/>
      <c r="CM547" s="1123"/>
      <c r="CN547" s="1123"/>
    </row>
    <row r="548" spans="2:92" x14ac:dyDescent="0.2">
      <c r="B548" s="1080"/>
      <c r="I548" s="1081"/>
      <c r="J548" s="1081"/>
      <c r="K548" s="1081"/>
      <c r="L548" s="1081"/>
      <c r="M548" s="1081"/>
      <c r="N548" s="1081"/>
      <c r="O548" s="1081"/>
      <c r="P548" s="1081"/>
      <c r="Q548" s="1081"/>
      <c r="R548" s="1081"/>
      <c r="S548" s="1081"/>
      <c r="T548" s="1081"/>
      <c r="U548" s="1081"/>
      <c r="V548" s="1081"/>
      <c r="W548" s="1081"/>
      <c r="X548" s="1081"/>
      <c r="Y548" s="1081"/>
      <c r="Z548" s="1081"/>
      <c r="AA548" s="1081"/>
      <c r="AB548" s="1123"/>
      <c r="AC548" s="1123"/>
      <c r="AD548" s="1123"/>
      <c r="AE548" s="1123"/>
      <c r="AF548" s="1081"/>
      <c r="AG548" s="1081"/>
      <c r="AH548" s="1081"/>
      <c r="AI548" s="1081"/>
      <c r="AJ548" s="1081"/>
      <c r="AK548" s="1081"/>
      <c r="AL548" s="1081"/>
      <c r="AM548" s="1081"/>
      <c r="AN548" s="1081"/>
      <c r="AO548" s="1081"/>
      <c r="AP548" s="1081"/>
      <c r="AQ548" s="1081"/>
      <c r="AR548" s="1081"/>
      <c r="AS548" s="1081"/>
      <c r="AT548" s="1081"/>
      <c r="AU548" s="1081"/>
      <c r="AV548" s="1081"/>
      <c r="AW548" s="1081"/>
      <c r="AX548" s="1082"/>
      <c r="AY548" s="1081"/>
      <c r="AZ548" s="1081"/>
      <c r="BA548" s="1081"/>
      <c r="BB548" s="1081"/>
      <c r="BC548" s="1081"/>
      <c r="BD548" s="1081"/>
      <c r="BE548" s="1081"/>
      <c r="BF548" s="1081"/>
      <c r="BG548" s="1081"/>
      <c r="BH548" s="1081"/>
      <c r="BI548" s="1081"/>
      <c r="BJ548" s="1081"/>
      <c r="BK548" s="1081"/>
      <c r="BL548" s="1081"/>
      <c r="BM548" s="1081"/>
      <c r="BN548" s="1081"/>
      <c r="BO548" s="1081"/>
      <c r="BP548" s="1081"/>
      <c r="BQ548" s="1081"/>
      <c r="BR548" s="1081"/>
      <c r="BS548" s="1123"/>
      <c r="BT548" s="1081"/>
      <c r="BU548" s="1081"/>
      <c r="BV548" s="1081"/>
      <c r="BW548" s="1081"/>
      <c r="BX548" s="1081"/>
      <c r="BY548" s="1081"/>
      <c r="BZ548" s="1081"/>
      <c r="CA548" s="1081"/>
      <c r="CB548" s="1081"/>
      <c r="CC548" s="1081"/>
      <c r="CD548" s="1081"/>
      <c r="CE548" s="1081"/>
      <c r="CF548" s="1081"/>
      <c r="CG548" s="1081"/>
      <c r="CH548" s="1081"/>
      <c r="CI548" s="1081"/>
      <c r="CJ548" s="1081"/>
      <c r="CK548" s="1081"/>
      <c r="CL548" s="1081"/>
      <c r="CM548" s="1123"/>
      <c r="CN548" s="1123"/>
    </row>
    <row r="549" spans="2:92" x14ac:dyDescent="0.2">
      <c r="B549" s="1080"/>
      <c r="I549" s="1081"/>
      <c r="J549" s="1081"/>
      <c r="K549" s="1081"/>
      <c r="L549" s="1081"/>
      <c r="M549" s="1081"/>
      <c r="N549" s="1081"/>
      <c r="O549" s="1081"/>
      <c r="P549" s="1081"/>
      <c r="Q549" s="1081"/>
      <c r="R549" s="1081"/>
      <c r="S549" s="1081"/>
      <c r="T549" s="1081"/>
      <c r="U549" s="1081"/>
      <c r="V549" s="1081"/>
      <c r="W549" s="1081"/>
      <c r="X549" s="1081"/>
      <c r="Y549" s="1081"/>
      <c r="Z549" s="1081"/>
      <c r="AA549" s="1081"/>
      <c r="AB549" s="1123"/>
      <c r="AC549" s="1123"/>
      <c r="AD549" s="1123"/>
      <c r="AE549" s="1123"/>
      <c r="AF549" s="1081"/>
      <c r="AG549" s="1081"/>
      <c r="AH549" s="1081"/>
      <c r="AI549" s="1081"/>
      <c r="AJ549" s="1081"/>
      <c r="AK549" s="1081"/>
      <c r="AL549" s="1081"/>
      <c r="AM549" s="1081"/>
      <c r="AN549" s="1081"/>
      <c r="AO549" s="1081"/>
      <c r="AP549" s="1081"/>
      <c r="AQ549" s="1081"/>
      <c r="AR549" s="1081"/>
      <c r="AS549" s="1081"/>
      <c r="AT549" s="1081"/>
      <c r="AU549" s="1081"/>
      <c r="AV549" s="1081"/>
      <c r="AW549" s="1081"/>
      <c r="AX549" s="1082"/>
      <c r="AY549" s="1081"/>
      <c r="AZ549" s="1081"/>
      <c r="BA549" s="1081"/>
      <c r="BB549" s="1081"/>
      <c r="BC549" s="1081"/>
      <c r="BD549" s="1081"/>
      <c r="BE549" s="1081"/>
      <c r="BF549" s="1081"/>
      <c r="BG549" s="1081"/>
      <c r="BH549" s="1081"/>
      <c r="BI549" s="1081"/>
      <c r="BJ549" s="1081"/>
      <c r="BK549" s="1081"/>
      <c r="BL549" s="1081"/>
      <c r="BM549" s="1081"/>
      <c r="BN549" s="1081"/>
      <c r="BO549" s="1081"/>
      <c r="BP549" s="1081"/>
      <c r="BQ549" s="1081"/>
      <c r="BR549" s="1081"/>
      <c r="BS549" s="1123"/>
      <c r="BT549" s="1081"/>
      <c r="BU549" s="1081"/>
      <c r="BV549" s="1081"/>
      <c r="BW549" s="1081"/>
      <c r="BX549" s="1081"/>
      <c r="BY549" s="1081"/>
      <c r="BZ549" s="1081"/>
      <c r="CA549" s="1081"/>
      <c r="CB549" s="1081"/>
      <c r="CC549" s="1081"/>
      <c r="CD549" s="1081"/>
      <c r="CE549" s="1081"/>
      <c r="CF549" s="1081"/>
      <c r="CG549" s="1081"/>
      <c r="CH549" s="1081"/>
      <c r="CI549" s="1081"/>
      <c r="CJ549" s="1081"/>
      <c r="CK549" s="1081"/>
      <c r="CL549" s="1081"/>
      <c r="CM549" s="1123"/>
      <c r="CN549" s="1123"/>
    </row>
    <row r="550" spans="2:92" x14ac:dyDescent="0.2">
      <c r="B550" s="1080"/>
      <c r="I550" s="1081"/>
      <c r="J550" s="1081"/>
      <c r="K550" s="1081"/>
      <c r="L550" s="1081"/>
      <c r="M550" s="1081"/>
      <c r="N550" s="1081"/>
      <c r="O550" s="1081"/>
      <c r="P550" s="1081"/>
      <c r="Q550" s="1081"/>
      <c r="R550" s="1081"/>
      <c r="S550" s="1081"/>
      <c r="T550" s="1081"/>
      <c r="U550" s="1081"/>
      <c r="V550" s="1081"/>
      <c r="W550" s="1081"/>
      <c r="X550" s="1081"/>
      <c r="Y550" s="1081"/>
      <c r="Z550" s="1081"/>
      <c r="AA550" s="1081"/>
      <c r="AB550" s="1123"/>
      <c r="AC550" s="1123"/>
      <c r="AD550" s="1123"/>
      <c r="AE550" s="1123"/>
      <c r="AF550" s="1081"/>
      <c r="AG550" s="1081"/>
      <c r="AH550" s="1081"/>
      <c r="AI550" s="1081"/>
      <c r="AJ550" s="1081"/>
      <c r="AK550" s="1081"/>
      <c r="AL550" s="1081"/>
      <c r="AM550" s="1081"/>
      <c r="AN550" s="1081"/>
      <c r="AO550" s="1081"/>
      <c r="AP550" s="1081"/>
      <c r="AQ550" s="1081"/>
      <c r="AR550" s="1081"/>
      <c r="AS550" s="1081"/>
      <c r="AT550" s="1081"/>
      <c r="AU550" s="1081"/>
      <c r="AV550" s="1081"/>
      <c r="AW550" s="1081"/>
      <c r="AX550" s="1082"/>
      <c r="AY550" s="1081"/>
      <c r="AZ550" s="1081"/>
      <c r="BA550" s="1081"/>
      <c r="BB550" s="1081"/>
      <c r="BC550" s="1081"/>
      <c r="BD550" s="1081"/>
      <c r="BE550" s="1081"/>
      <c r="BF550" s="1081"/>
      <c r="BG550" s="1081"/>
      <c r="BH550" s="1081"/>
      <c r="BI550" s="1081"/>
      <c r="BJ550" s="1081"/>
      <c r="BK550" s="1081"/>
      <c r="BL550" s="1081"/>
      <c r="BM550" s="1081"/>
      <c r="BN550" s="1081"/>
      <c r="BO550" s="1081"/>
      <c r="BP550" s="1081"/>
      <c r="BQ550" s="1081"/>
      <c r="BR550" s="1081"/>
      <c r="BS550" s="1123"/>
      <c r="BT550" s="1081"/>
      <c r="BU550" s="1081"/>
      <c r="BV550" s="1081"/>
      <c r="BW550" s="1081"/>
      <c r="BX550" s="1081"/>
      <c r="BY550" s="1081"/>
      <c r="BZ550" s="1081"/>
      <c r="CA550" s="1081"/>
      <c r="CB550" s="1081"/>
      <c r="CC550" s="1081"/>
      <c r="CD550" s="1081"/>
      <c r="CE550" s="1081"/>
      <c r="CF550" s="1081"/>
      <c r="CG550" s="1081"/>
      <c r="CH550" s="1081"/>
      <c r="CI550" s="1081"/>
      <c r="CJ550" s="1081"/>
      <c r="CK550" s="1081"/>
      <c r="CL550" s="1081"/>
      <c r="CM550" s="1123"/>
      <c r="CN550" s="1123"/>
    </row>
    <row r="551" spans="2:92" x14ac:dyDescent="0.2">
      <c r="B551" s="1080"/>
      <c r="I551" s="1081"/>
      <c r="J551" s="1081"/>
      <c r="K551" s="1081"/>
      <c r="L551" s="1081"/>
      <c r="M551" s="1081"/>
      <c r="N551" s="1081"/>
      <c r="O551" s="1081"/>
      <c r="P551" s="1081"/>
      <c r="Q551" s="1081"/>
      <c r="R551" s="1081"/>
      <c r="S551" s="1081"/>
      <c r="T551" s="1081"/>
      <c r="U551" s="1081"/>
      <c r="V551" s="1081"/>
      <c r="W551" s="1081"/>
      <c r="X551" s="1081"/>
      <c r="Y551" s="1081"/>
      <c r="Z551" s="1081"/>
      <c r="AA551" s="1081"/>
      <c r="AB551" s="1123"/>
      <c r="AC551" s="1123"/>
      <c r="AD551" s="1123"/>
      <c r="AE551" s="1123"/>
      <c r="AF551" s="1081"/>
      <c r="AG551" s="1081"/>
      <c r="AH551" s="1081"/>
      <c r="AI551" s="1081"/>
      <c r="AJ551" s="1081"/>
      <c r="AK551" s="1081"/>
      <c r="AL551" s="1081"/>
      <c r="AM551" s="1081"/>
      <c r="AN551" s="1081"/>
      <c r="AO551" s="1081"/>
      <c r="AP551" s="1081"/>
      <c r="AQ551" s="1081"/>
      <c r="AR551" s="1081"/>
      <c r="AS551" s="1081"/>
      <c r="AT551" s="1081"/>
      <c r="AU551" s="1081"/>
      <c r="AV551" s="1081"/>
      <c r="AW551" s="1081"/>
      <c r="AX551" s="1082"/>
      <c r="AY551" s="1081"/>
      <c r="AZ551" s="1081"/>
      <c r="BA551" s="1081"/>
      <c r="BB551" s="1081"/>
      <c r="BC551" s="1081"/>
      <c r="BD551" s="1081"/>
      <c r="BE551" s="1081"/>
      <c r="BF551" s="1081"/>
      <c r="BG551" s="1081"/>
      <c r="BH551" s="1081"/>
      <c r="BI551" s="1081"/>
      <c r="BJ551" s="1081"/>
      <c r="BK551" s="1081"/>
      <c r="BL551" s="1081"/>
      <c r="BM551" s="1081"/>
      <c r="BN551" s="1081"/>
      <c r="BO551" s="1081"/>
      <c r="BP551" s="1081"/>
      <c r="BQ551" s="1081"/>
      <c r="BR551" s="1081"/>
      <c r="BS551" s="1123"/>
      <c r="BT551" s="1081"/>
      <c r="BU551" s="1081"/>
      <c r="BV551" s="1081"/>
      <c r="BW551" s="1081"/>
      <c r="BX551" s="1081"/>
      <c r="BY551" s="1081"/>
      <c r="BZ551" s="1081"/>
      <c r="CA551" s="1081"/>
      <c r="CB551" s="1081"/>
      <c r="CC551" s="1081"/>
      <c r="CD551" s="1081"/>
      <c r="CE551" s="1081"/>
      <c r="CF551" s="1081"/>
      <c r="CG551" s="1081"/>
      <c r="CH551" s="1081"/>
      <c r="CI551" s="1081"/>
      <c r="CJ551" s="1081"/>
      <c r="CK551" s="1081"/>
      <c r="CL551" s="1081"/>
      <c r="CM551" s="1123"/>
      <c r="CN551" s="1123"/>
    </row>
    <row r="552" spans="2:92" x14ac:dyDescent="0.2">
      <c r="B552" s="1080"/>
      <c r="I552" s="1081"/>
      <c r="J552" s="1081"/>
      <c r="K552" s="1081"/>
      <c r="L552" s="1081"/>
      <c r="M552" s="1081"/>
      <c r="N552" s="1081"/>
      <c r="O552" s="1081"/>
      <c r="P552" s="1081"/>
      <c r="Q552" s="1081"/>
      <c r="R552" s="1081"/>
      <c r="S552" s="1081"/>
      <c r="T552" s="1081"/>
      <c r="U552" s="1081"/>
      <c r="V552" s="1081"/>
      <c r="W552" s="1081"/>
      <c r="X552" s="1081"/>
      <c r="Y552" s="1081"/>
      <c r="Z552" s="1081"/>
      <c r="AA552" s="1081"/>
      <c r="AB552" s="1123"/>
      <c r="AC552" s="1123"/>
      <c r="AD552" s="1123"/>
      <c r="AE552" s="1123"/>
      <c r="AF552" s="1081"/>
      <c r="AG552" s="1081"/>
      <c r="AH552" s="1081"/>
      <c r="AI552" s="1081"/>
      <c r="AJ552" s="1081"/>
      <c r="AK552" s="1081"/>
      <c r="AL552" s="1081"/>
      <c r="AM552" s="1081"/>
      <c r="AN552" s="1081"/>
      <c r="AO552" s="1081"/>
      <c r="AP552" s="1081"/>
      <c r="AQ552" s="1081"/>
      <c r="AR552" s="1081"/>
      <c r="AS552" s="1081"/>
      <c r="AT552" s="1081"/>
      <c r="AU552" s="1081"/>
      <c r="AV552" s="1081"/>
      <c r="AW552" s="1081"/>
      <c r="AX552" s="1082"/>
      <c r="AY552" s="1081"/>
      <c r="AZ552" s="1081"/>
      <c r="BA552" s="1081"/>
      <c r="BB552" s="1081"/>
      <c r="BC552" s="1081"/>
      <c r="BD552" s="1081"/>
      <c r="BE552" s="1081"/>
      <c r="BF552" s="1081"/>
      <c r="BG552" s="1081"/>
      <c r="BH552" s="1081"/>
      <c r="BI552" s="1081"/>
      <c r="BJ552" s="1081"/>
      <c r="BK552" s="1081"/>
      <c r="BL552" s="1081"/>
      <c r="BM552" s="1081"/>
      <c r="BN552" s="1081"/>
      <c r="BO552" s="1081"/>
      <c r="BP552" s="1081"/>
      <c r="BQ552" s="1081"/>
      <c r="BR552" s="1081"/>
      <c r="BS552" s="1123"/>
      <c r="BT552" s="1081"/>
      <c r="BU552" s="1081"/>
      <c r="BV552" s="1081"/>
      <c r="BW552" s="1081"/>
      <c r="BX552" s="1081"/>
      <c r="BY552" s="1081"/>
      <c r="BZ552" s="1081"/>
      <c r="CA552" s="1081"/>
      <c r="CB552" s="1081"/>
      <c r="CC552" s="1081"/>
      <c r="CD552" s="1081"/>
      <c r="CE552" s="1081"/>
      <c r="CF552" s="1081"/>
      <c r="CG552" s="1081"/>
      <c r="CH552" s="1081"/>
      <c r="CI552" s="1081"/>
      <c r="CJ552" s="1081"/>
      <c r="CK552" s="1081"/>
      <c r="CL552" s="1081"/>
      <c r="CM552" s="1123"/>
      <c r="CN552" s="1123"/>
    </row>
    <row r="553" spans="2:92" x14ac:dyDescent="0.2">
      <c r="B553" s="1080"/>
      <c r="I553" s="1081"/>
      <c r="J553" s="1081"/>
      <c r="K553" s="1081"/>
      <c r="L553" s="1081"/>
      <c r="M553" s="1081"/>
      <c r="N553" s="1081"/>
      <c r="O553" s="1081"/>
      <c r="P553" s="1081"/>
      <c r="Q553" s="1081"/>
      <c r="R553" s="1081"/>
      <c r="S553" s="1081"/>
      <c r="T553" s="1081"/>
      <c r="U553" s="1081"/>
      <c r="V553" s="1081"/>
      <c r="W553" s="1081"/>
      <c r="X553" s="1081"/>
      <c r="Y553" s="1081"/>
      <c r="Z553" s="1081"/>
      <c r="AA553" s="1081"/>
      <c r="AB553" s="1123"/>
      <c r="AC553" s="1123"/>
      <c r="AD553" s="1123"/>
      <c r="AE553" s="1123"/>
      <c r="AF553" s="1081"/>
      <c r="AG553" s="1081"/>
      <c r="AH553" s="1081"/>
      <c r="AI553" s="1081"/>
      <c r="AJ553" s="1081"/>
      <c r="AK553" s="1081"/>
      <c r="AL553" s="1081"/>
      <c r="AM553" s="1081"/>
      <c r="AN553" s="1081"/>
      <c r="AO553" s="1081"/>
      <c r="AP553" s="1081"/>
      <c r="AQ553" s="1081"/>
      <c r="AR553" s="1081"/>
      <c r="AS553" s="1081"/>
      <c r="AT553" s="1081"/>
      <c r="AU553" s="1081"/>
      <c r="AV553" s="1081"/>
      <c r="AW553" s="1081"/>
      <c r="AX553" s="1082"/>
      <c r="AY553" s="1081"/>
      <c r="AZ553" s="1081"/>
      <c r="BA553" s="1081"/>
      <c r="BB553" s="1081"/>
      <c r="BC553" s="1081"/>
      <c r="BD553" s="1081"/>
      <c r="BE553" s="1081"/>
      <c r="BF553" s="1081"/>
      <c r="BG553" s="1081"/>
      <c r="BH553" s="1081"/>
      <c r="BI553" s="1081"/>
      <c r="BJ553" s="1081"/>
      <c r="BK553" s="1081"/>
      <c r="BL553" s="1081"/>
      <c r="BM553" s="1081"/>
      <c r="BN553" s="1081"/>
      <c r="BO553" s="1081"/>
      <c r="BP553" s="1081"/>
      <c r="BQ553" s="1081"/>
      <c r="BR553" s="1081"/>
      <c r="BS553" s="1123"/>
      <c r="BT553" s="1081"/>
      <c r="BU553" s="1081"/>
      <c r="BV553" s="1081"/>
      <c r="BW553" s="1081"/>
      <c r="BX553" s="1081"/>
      <c r="BY553" s="1081"/>
      <c r="BZ553" s="1081"/>
      <c r="CA553" s="1081"/>
      <c r="CB553" s="1081"/>
      <c r="CC553" s="1081"/>
      <c r="CD553" s="1081"/>
      <c r="CE553" s="1081"/>
      <c r="CF553" s="1081"/>
      <c r="CG553" s="1081"/>
      <c r="CH553" s="1081"/>
      <c r="CI553" s="1081"/>
      <c r="CJ553" s="1081"/>
      <c r="CK553" s="1081"/>
      <c r="CL553" s="1081"/>
      <c r="CM553" s="1123"/>
      <c r="CN553" s="1123"/>
    </row>
    <row r="554" spans="2:92" x14ac:dyDescent="0.2">
      <c r="B554" s="1080"/>
      <c r="I554" s="1081"/>
      <c r="J554" s="1081"/>
      <c r="K554" s="1081"/>
      <c r="L554" s="1081"/>
      <c r="M554" s="1081"/>
      <c r="N554" s="1081"/>
      <c r="O554" s="1081"/>
      <c r="P554" s="1081"/>
      <c r="Q554" s="1081"/>
      <c r="R554" s="1081"/>
      <c r="S554" s="1081"/>
      <c r="T554" s="1081"/>
      <c r="U554" s="1081"/>
      <c r="V554" s="1081"/>
      <c r="W554" s="1081"/>
      <c r="X554" s="1081"/>
      <c r="Y554" s="1081"/>
      <c r="Z554" s="1081"/>
      <c r="AA554" s="1081"/>
      <c r="AB554" s="1123"/>
      <c r="AC554" s="1123"/>
      <c r="AD554" s="1123"/>
      <c r="AE554" s="1123"/>
      <c r="AF554" s="1081"/>
      <c r="AG554" s="1081"/>
      <c r="AH554" s="1081"/>
      <c r="AI554" s="1081"/>
      <c r="AJ554" s="1081"/>
      <c r="AK554" s="1081"/>
      <c r="AL554" s="1081"/>
      <c r="AM554" s="1081"/>
      <c r="AN554" s="1081"/>
      <c r="AO554" s="1081"/>
      <c r="AP554" s="1081"/>
      <c r="AQ554" s="1081"/>
      <c r="AR554" s="1081"/>
      <c r="AS554" s="1081"/>
      <c r="AT554" s="1081"/>
      <c r="AU554" s="1081"/>
      <c r="AV554" s="1081"/>
      <c r="AW554" s="1081"/>
      <c r="AX554" s="1082"/>
      <c r="AY554" s="1081"/>
      <c r="AZ554" s="1081"/>
      <c r="BA554" s="1081"/>
      <c r="BB554" s="1081"/>
      <c r="BC554" s="1081"/>
      <c r="BD554" s="1081"/>
      <c r="BE554" s="1081"/>
      <c r="BF554" s="1081"/>
      <c r="BG554" s="1081"/>
      <c r="BH554" s="1081"/>
      <c r="BI554" s="1081"/>
      <c r="BJ554" s="1081"/>
      <c r="BK554" s="1081"/>
      <c r="BL554" s="1081"/>
      <c r="BM554" s="1081"/>
      <c r="BN554" s="1081"/>
      <c r="BO554" s="1081"/>
      <c r="BP554" s="1081"/>
      <c r="BQ554" s="1081"/>
      <c r="BR554" s="1081"/>
      <c r="BS554" s="1123"/>
      <c r="BT554" s="1081"/>
      <c r="BU554" s="1081"/>
      <c r="BV554" s="1081"/>
      <c r="BW554" s="1081"/>
      <c r="BX554" s="1081"/>
      <c r="BY554" s="1081"/>
      <c r="BZ554" s="1081"/>
      <c r="CA554" s="1081"/>
      <c r="CB554" s="1081"/>
      <c r="CC554" s="1081"/>
      <c r="CD554" s="1081"/>
      <c r="CE554" s="1081"/>
      <c r="CF554" s="1081"/>
      <c r="CG554" s="1081"/>
      <c r="CH554" s="1081"/>
      <c r="CI554" s="1081"/>
      <c r="CJ554" s="1081"/>
      <c r="CK554" s="1081"/>
      <c r="CL554" s="1081"/>
      <c r="CM554" s="1123"/>
      <c r="CN554" s="1123"/>
    </row>
    <row r="555" spans="2:92" x14ac:dyDescent="0.2">
      <c r="B555" s="1080"/>
      <c r="I555" s="1081"/>
      <c r="J555" s="1081"/>
      <c r="K555" s="1081"/>
      <c r="L555" s="1081"/>
      <c r="M555" s="1081"/>
      <c r="N555" s="1081"/>
      <c r="O555" s="1081"/>
      <c r="P555" s="1081"/>
      <c r="Q555" s="1081"/>
      <c r="R555" s="1081"/>
      <c r="S555" s="1081"/>
      <c r="T555" s="1081"/>
      <c r="U555" s="1081"/>
      <c r="V555" s="1081"/>
      <c r="W555" s="1081"/>
      <c r="X555" s="1081"/>
      <c r="Y555" s="1081"/>
      <c r="Z555" s="1081"/>
      <c r="AA555" s="1081"/>
      <c r="AB555" s="1123"/>
      <c r="AC555" s="1123"/>
      <c r="AD555" s="1123"/>
      <c r="AE555" s="1123"/>
      <c r="AF555" s="1081"/>
      <c r="AG555" s="1081"/>
      <c r="AH555" s="1081"/>
      <c r="AI555" s="1081"/>
      <c r="AJ555" s="1081"/>
      <c r="AK555" s="1081"/>
      <c r="AL555" s="1081"/>
      <c r="AM555" s="1081"/>
      <c r="AN555" s="1081"/>
      <c r="AO555" s="1081"/>
      <c r="AP555" s="1081"/>
      <c r="AQ555" s="1081"/>
      <c r="AR555" s="1081"/>
      <c r="AS555" s="1081"/>
      <c r="AT555" s="1081"/>
      <c r="AU555" s="1081"/>
      <c r="AV555" s="1081"/>
      <c r="AW555" s="1081"/>
      <c r="AX555" s="1082"/>
      <c r="AY555" s="1081"/>
      <c r="AZ555" s="1081"/>
      <c r="BA555" s="1081"/>
      <c r="BB555" s="1081"/>
      <c r="BC555" s="1081"/>
      <c r="BD555" s="1081"/>
      <c r="BE555" s="1081"/>
      <c r="BF555" s="1081"/>
      <c r="BG555" s="1081"/>
      <c r="BH555" s="1081"/>
      <c r="BI555" s="1081"/>
      <c r="BJ555" s="1081"/>
      <c r="BK555" s="1081"/>
      <c r="BL555" s="1081"/>
      <c r="BM555" s="1081"/>
      <c r="BN555" s="1081"/>
      <c r="BO555" s="1081"/>
      <c r="BP555" s="1081"/>
      <c r="BQ555" s="1081"/>
      <c r="BR555" s="1081"/>
      <c r="BS555" s="1123"/>
      <c r="BT555" s="1081"/>
      <c r="BU555" s="1081"/>
      <c r="BV555" s="1081"/>
      <c r="BW555" s="1081"/>
      <c r="BX555" s="1081"/>
      <c r="BY555" s="1081"/>
      <c r="BZ555" s="1081"/>
      <c r="CA555" s="1081"/>
      <c r="CB555" s="1081"/>
      <c r="CC555" s="1081"/>
      <c r="CD555" s="1081"/>
      <c r="CE555" s="1081"/>
      <c r="CF555" s="1081"/>
      <c r="CG555" s="1081"/>
      <c r="CH555" s="1081"/>
      <c r="CI555" s="1081"/>
      <c r="CJ555" s="1081"/>
      <c r="CK555" s="1081"/>
      <c r="CL555" s="1081"/>
      <c r="CM555" s="1123"/>
      <c r="CN555" s="1123"/>
    </row>
    <row r="556" spans="2:92" x14ac:dyDescent="0.2">
      <c r="B556" s="1080"/>
      <c r="I556" s="1081"/>
      <c r="J556" s="1081"/>
      <c r="K556" s="1081"/>
      <c r="L556" s="1081"/>
      <c r="M556" s="1081"/>
      <c r="N556" s="1081"/>
      <c r="O556" s="1081"/>
      <c r="P556" s="1081"/>
      <c r="Q556" s="1081"/>
      <c r="R556" s="1081"/>
      <c r="S556" s="1081"/>
      <c r="T556" s="1081"/>
      <c r="U556" s="1081"/>
      <c r="V556" s="1081"/>
      <c r="W556" s="1081"/>
      <c r="X556" s="1081"/>
      <c r="Y556" s="1081"/>
      <c r="Z556" s="1081"/>
      <c r="AA556" s="1081"/>
      <c r="AB556" s="1123"/>
      <c r="AC556" s="1123"/>
      <c r="AD556" s="1123"/>
      <c r="AE556" s="1123"/>
      <c r="AF556" s="1081"/>
      <c r="AG556" s="1081"/>
      <c r="AH556" s="1081"/>
      <c r="AI556" s="1081"/>
      <c r="AJ556" s="1081"/>
      <c r="AK556" s="1081"/>
      <c r="AL556" s="1081"/>
      <c r="AM556" s="1081"/>
      <c r="AN556" s="1081"/>
      <c r="AO556" s="1081"/>
      <c r="AP556" s="1081"/>
      <c r="AQ556" s="1081"/>
      <c r="AR556" s="1081"/>
      <c r="AS556" s="1081"/>
      <c r="AT556" s="1081"/>
      <c r="AU556" s="1081"/>
      <c r="AV556" s="1081"/>
      <c r="AW556" s="1081"/>
      <c r="AX556" s="1082"/>
      <c r="AY556" s="1081"/>
      <c r="AZ556" s="1081"/>
      <c r="BA556" s="1081"/>
      <c r="BB556" s="1081"/>
      <c r="BC556" s="1081"/>
      <c r="BD556" s="1081"/>
      <c r="BE556" s="1081"/>
      <c r="BF556" s="1081"/>
      <c r="BG556" s="1081"/>
      <c r="BH556" s="1081"/>
      <c r="BI556" s="1081"/>
      <c r="BJ556" s="1081"/>
      <c r="BK556" s="1081"/>
      <c r="BL556" s="1081"/>
      <c r="BM556" s="1081"/>
      <c r="BN556" s="1081"/>
      <c r="BO556" s="1081"/>
      <c r="BP556" s="1081"/>
      <c r="BQ556" s="1081"/>
      <c r="BR556" s="1081"/>
      <c r="BS556" s="1123"/>
      <c r="BT556" s="1081"/>
      <c r="BU556" s="1081"/>
      <c r="BV556" s="1081"/>
      <c r="BW556" s="1081"/>
      <c r="BX556" s="1081"/>
      <c r="BY556" s="1081"/>
      <c r="BZ556" s="1081"/>
      <c r="CA556" s="1081"/>
      <c r="CB556" s="1081"/>
      <c r="CC556" s="1081"/>
      <c r="CD556" s="1081"/>
      <c r="CE556" s="1081"/>
      <c r="CF556" s="1081"/>
      <c r="CG556" s="1081"/>
      <c r="CH556" s="1081"/>
      <c r="CI556" s="1081"/>
      <c r="CJ556" s="1081"/>
      <c r="CK556" s="1081"/>
      <c r="CL556" s="1081"/>
      <c r="CM556" s="1123"/>
      <c r="CN556" s="1123"/>
    </row>
    <row r="557" spans="2:92" x14ac:dyDescent="0.2">
      <c r="B557" s="1080"/>
      <c r="I557" s="1081"/>
      <c r="J557" s="1081"/>
      <c r="K557" s="1081"/>
      <c r="L557" s="1081"/>
      <c r="M557" s="1081"/>
      <c r="N557" s="1081"/>
      <c r="O557" s="1081"/>
      <c r="P557" s="1081"/>
      <c r="Q557" s="1081"/>
      <c r="R557" s="1081"/>
      <c r="S557" s="1081"/>
      <c r="T557" s="1081"/>
      <c r="U557" s="1081"/>
      <c r="V557" s="1081"/>
      <c r="W557" s="1081"/>
      <c r="X557" s="1081"/>
      <c r="Y557" s="1081"/>
      <c r="Z557" s="1081"/>
      <c r="AA557" s="1081"/>
      <c r="AB557" s="1123"/>
      <c r="AC557" s="1123"/>
      <c r="AD557" s="1123"/>
      <c r="AE557" s="1123"/>
      <c r="AF557" s="1081"/>
      <c r="AG557" s="1081"/>
      <c r="AH557" s="1081"/>
      <c r="AI557" s="1081"/>
      <c r="AJ557" s="1081"/>
      <c r="AK557" s="1081"/>
      <c r="AL557" s="1081"/>
      <c r="AM557" s="1081"/>
      <c r="AN557" s="1081"/>
      <c r="AO557" s="1081"/>
      <c r="AP557" s="1081"/>
      <c r="AQ557" s="1081"/>
      <c r="AR557" s="1081"/>
      <c r="AS557" s="1081"/>
      <c r="AT557" s="1081"/>
      <c r="AU557" s="1081"/>
      <c r="AV557" s="1081"/>
      <c r="AW557" s="1081"/>
      <c r="AX557" s="1082"/>
      <c r="AY557" s="1081"/>
      <c r="AZ557" s="1081"/>
      <c r="BA557" s="1081"/>
      <c r="BB557" s="1081"/>
      <c r="BC557" s="1081"/>
      <c r="BD557" s="1081"/>
      <c r="BE557" s="1081"/>
      <c r="BF557" s="1081"/>
      <c r="BG557" s="1081"/>
      <c r="BH557" s="1081"/>
      <c r="BI557" s="1081"/>
      <c r="BJ557" s="1081"/>
      <c r="BK557" s="1081"/>
      <c r="BL557" s="1081"/>
      <c r="BM557" s="1081"/>
      <c r="BN557" s="1081"/>
      <c r="BO557" s="1081"/>
      <c r="BP557" s="1081"/>
      <c r="BQ557" s="1081"/>
      <c r="BR557" s="1081"/>
      <c r="BS557" s="1123"/>
      <c r="BT557" s="1081"/>
      <c r="BU557" s="1081"/>
      <c r="BV557" s="1081"/>
      <c r="BW557" s="1081"/>
      <c r="BX557" s="1081"/>
      <c r="BY557" s="1081"/>
      <c r="BZ557" s="1081"/>
      <c r="CA557" s="1081"/>
      <c r="CB557" s="1081"/>
      <c r="CC557" s="1081"/>
      <c r="CD557" s="1081"/>
      <c r="CE557" s="1081"/>
      <c r="CF557" s="1081"/>
      <c r="CG557" s="1081"/>
      <c r="CH557" s="1081"/>
      <c r="CI557" s="1081"/>
      <c r="CJ557" s="1081"/>
      <c r="CK557" s="1081"/>
      <c r="CL557" s="1081"/>
      <c r="CM557" s="1123"/>
      <c r="CN557" s="1123"/>
    </row>
    <row r="558" spans="2:92" x14ac:dyDescent="0.2">
      <c r="B558" s="1080"/>
      <c r="I558" s="1081"/>
      <c r="J558" s="1081"/>
      <c r="K558" s="1081"/>
      <c r="L558" s="1081"/>
      <c r="M558" s="1081"/>
      <c r="N558" s="1081"/>
      <c r="O558" s="1081"/>
      <c r="P558" s="1081"/>
      <c r="Q558" s="1081"/>
      <c r="R558" s="1081"/>
      <c r="S558" s="1081"/>
      <c r="T558" s="1081"/>
      <c r="U558" s="1081"/>
      <c r="V558" s="1081"/>
      <c r="W558" s="1081"/>
      <c r="X558" s="1081"/>
      <c r="Y558" s="1081"/>
      <c r="Z558" s="1081"/>
      <c r="AA558" s="1081"/>
      <c r="AB558" s="1123"/>
      <c r="AC558" s="1123"/>
      <c r="AD558" s="1123"/>
      <c r="AE558" s="1123"/>
      <c r="AF558" s="1081"/>
      <c r="AG558" s="1081"/>
      <c r="AH558" s="1081"/>
      <c r="AI558" s="1081"/>
      <c r="AJ558" s="1081"/>
      <c r="AK558" s="1081"/>
      <c r="AL558" s="1081"/>
      <c r="AM558" s="1081"/>
      <c r="AN558" s="1081"/>
      <c r="AO558" s="1081"/>
      <c r="AP558" s="1081"/>
      <c r="AQ558" s="1081"/>
      <c r="AR558" s="1081"/>
      <c r="AS558" s="1081"/>
      <c r="AT558" s="1081"/>
      <c r="AU558" s="1081"/>
      <c r="AV558" s="1081"/>
      <c r="AW558" s="1081"/>
      <c r="AX558" s="1082"/>
      <c r="AY558" s="1081"/>
      <c r="AZ558" s="1081"/>
      <c r="BA558" s="1081"/>
      <c r="BB558" s="1081"/>
      <c r="BC558" s="1081"/>
      <c r="BD558" s="1081"/>
      <c r="BE558" s="1081"/>
      <c r="BF558" s="1081"/>
      <c r="BG558" s="1081"/>
      <c r="BH558" s="1081"/>
      <c r="BI558" s="1081"/>
      <c r="BJ558" s="1081"/>
      <c r="BK558" s="1081"/>
      <c r="BL558" s="1081"/>
      <c r="BM558" s="1081"/>
      <c r="BN558" s="1081"/>
      <c r="BO558" s="1081"/>
      <c r="BP558" s="1081"/>
      <c r="BQ558" s="1081"/>
      <c r="BR558" s="1081"/>
      <c r="BS558" s="1123"/>
      <c r="BT558" s="1081"/>
      <c r="BU558" s="1081"/>
      <c r="BV558" s="1081"/>
      <c r="BW558" s="1081"/>
      <c r="BX558" s="1081"/>
      <c r="BY558" s="1081"/>
      <c r="BZ558" s="1081"/>
      <c r="CA558" s="1081"/>
      <c r="CB558" s="1081"/>
      <c r="CC558" s="1081"/>
      <c r="CD558" s="1081"/>
      <c r="CE558" s="1081"/>
      <c r="CF558" s="1081"/>
      <c r="CG558" s="1081"/>
      <c r="CH558" s="1081"/>
      <c r="CI558" s="1081"/>
      <c r="CJ558" s="1081"/>
      <c r="CK558" s="1081"/>
      <c r="CL558" s="1081"/>
      <c r="CM558" s="1123"/>
      <c r="CN558" s="1123"/>
    </row>
    <row r="559" spans="2:92" x14ac:dyDescent="0.2">
      <c r="B559" s="1080"/>
      <c r="I559" s="1081"/>
      <c r="J559" s="1081"/>
      <c r="K559" s="1081"/>
      <c r="L559" s="1081"/>
      <c r="M559" s="1081"/>
      <c r="N559" s="1081"/>
      <c r="O559" s="1081"/>
      <c r="P559" s="1081"/>
      <c r="Q559" s="1081"/>
      <c r="R559" s="1081"/>
      <c r="S559" s="1081"/>
      <c r="T559" s="1081"/>
      <c r="U559" s="1081"/>
      <c r="V559" s="1081"/>
      <c r="W559" s="1081"/>
      <c r="X559" s="1081"/>
      <c r="Y559" s="1081"/>
      <c r="Z559" s="1081"/>
      <c r="AA559" s="1081"/>
      <c r="AB559" s="1123"/>
      <c r="AC559" s="1123"/>
      <c r="AD559" s="1123"/>
      <c r="AE559" s="1123"/>
      <c r="AF559" s="1081"/>
      <c r="AG559" s="1081"/>
      <c r="AH559" s="1081"/>
      <c r="AI559" s="1081"/>
      <c r="AJ559" s="1081"/>
      <c r="AK559" s="1081"/>
      <c r="AL559" s="1081"/>
      <c r="AM559" s="1081"/>
      <c r="AN559" s="1081"/>
      <c r="AO559" s="1081"/>
      <c r="AP559" s="1081"/>
      <c r="AQ559" s="1081"/>
      <c r="AR559" s="1081"/>
      <c r="AS559" s="1081"/>
      <c r="AT559" s="1081"/>
      <c r="AU559" s="1081"/>
      <c r="AV559" s="1081"/>
      <c r="AW559" s="1081"/>
      <c r="AX559" s="1082"/>
      <c r="AY559" s="1081"/>
      <c r="AZ559" s="1081"/>
      <c r="BA559" s="1081"/>
      <c r="BB559" s="1081"/>
      <c r="BC559" s="1081"/>
      <c r="BD559" s="1081"/>
      <c r="BE559" s="1081"/>
      <c r="BF559" s="1081"/>
      <c r="BG559" s="1081"/>
      <c r="BH559" s="1081"/>
      <c r="BI559" s="1081"/>
      <c r="BJ559" s="1081"/>
      <c r="BK559" s="1081"/>
      <c r="BL559" s="1081"/>
      <c r="BM559" s="1081"/>
      <c r="BN559" s="1081"/>
      <c r="BO559" s="1081"/>
      <c r="BP559" s="1081"/>
      <c r="BQ559" s="1081"/>
      <c r="BR559" s="1081"/>
      <c r="BS559" s="1123"/>
      <c r="BT559" s="1081"/>
      <c r="BU559" s="1081"/>
      <c r="BV559" s="1081"/>
      <c r="BW559" s="1081"/>
      <c r="BX559" s="1081"/>
      <c r="BY559" s="1081"/>
      <c r="BZ559" s="1081"/>
      <c r="CA559" s="1081"/>
      <c r="CB559" s="1081"/>
      <c r="CC559" s="1081"/>
      <c r="CD559" s="1081"/>
      <c r="CE559" s="1081"/>
      <c r="CF559" s="1081"/>
      <c r="CG559" s="1081"/>
      <c r="CH559" s="1081"/>
      <c r="CI559" s="1081"/>
      <c r="CJ559" s="1081"/>
      <c r="CK559" s="1081"/>
      <c r="CL559" s="1081"/>
      <c r="CM559" s="1123"/>
      <c r="CN559" s="1123"/>
    </row>
    <row r="560" spans="2:92" x14ac:dyDescent="0.2">
      <c r="B560" s="1080"/>
      <c r="I560" s="1081"/>
      <c r="J560" s="1081"/>
      <c r="K560" s="1081"/>
      <c r="L560" s="1081"/>
      <c r="M560" s="1081"/>
      <c r="N560" s="1081"/>
      <c r="O560" s="1081"/>
      <c r="P560" s="1081"/>
      <c r="Q560" s="1081"/>
      <c r="R560" s="1081"/>
      <c r="S560" s="1081"/>
      <c r="T560" s="1081"/>
      <c r="U560" s="1081"/>
      <c r="V560" s="1081"/>
      <c r="W560" s="1081"/>
      <c r="X560" s="1081"/>
      <c r="Y560" s="1081"/>
      <c r="Z560" s="1081"/>
      <c r="AA560" s="1081"/>
      <c r="AB560" s="1123"/>
      <c r="AC560" s="1123"/>
      <c r="AD560" s="1123"/>
      <c r="AE560" s="1123"/>
      <c r="AF560" s="1081"/>
      <c r="AG560" s="1081"/>
      <c r="AH560" s="1081"/>
      <c r="AI560" s="1081"/>
      <c r="AJ560" s="1081"/>
      <c r="AK560" s="1081"/>
      <c r="AL560" s="1081"/>
      <c r="AM560" s="1081"/>
      <c r="AN560" s="1081"/>
      <c r="AO560" s="1081"/>
      <c r="AP560" s="1081"/>
      <c r="AQ560" s="1081"/>
      <c r="AR560" s="1081"/>
      <c r="AS560" s="1081"/>
      <c r="AT560" s="1081"/>
      <c r="AU560" s="1081"/>
      <c r="AV560" s="1081"/>
      <c r="AW560" s="1081"/>
      <c r="AX560" s="1082"/>
      <c r="AY560" s="1081"/>
      <c r="AZ560" s="1081"/>
      <c r="BA560" s="1081"/>
      <c r="BB560" s="1081"/>
      <c r="BC560" s="1081"/>
      <c r="BD560" s="1081"/>
      <c r="BE560" s="1081"/>
      <c r="BF560" s="1081"/>
      <c r="BG560" s="1081"/>
      <c r="BH560" s="1081"/>
      <c r="BI560" s="1081"/>
      <c r="BJ560" s="1081"/>
      <c r="BK560" s="1081"/>
      <c r="BL560" s="1081"/>
      <c r="BM560" s="1081"/>
      <c r="BN560" s="1081"/>
      <c r="BO560" s="1081"/>
      <c r="BP560" s="1081"/>
      <c r="BQ560" s="1081"/>
      <c r="BR560" s="1081"/>
      <c r="BS560" s="1123"/>
      <c r="BT560" s="1081"/>
      <c r="BU560" s="1081"/>
      <c r="BV560" s="1081"/>
      <c r="BW560" s="1081"/>
      <c r="BX560" s="1081"/>
      <c r="BY560" s="1081"/>
      <c r="BZ560" s="1081"/>
      <c r="CA560" s="1081"/>
      <c r="CB560" s="1081"/>
      <c r="CC560" s="1081"/>
      <c r="CD560" s="1081"/>
      <c r="CE560" s="1081"/>
      <c r="CF560" s="1081"/>
      <c r="CG560" s="1081"/>
      <c r="CH560" s="1081"/>
      <c r="CI560" s="1081"/>
      <c r="CJ560" s="1081"/>
      <c r="CK560" s="1081"/>
      <c r="CL560" s="1081"/>
      <c r="CM560" s="1123"/>
      <c r="CN560" s="1123"/>
    </row>
    <row r="561" spans="2:92" x14ac:dyDescent="0.2">
      <c r="B561" s="1080"/>
      <c r="I561" s="1081"/>
      <c r="J561" s="1081"/>
      <c r="K561" s="1081"/>
      <c r="L561" s="1081"/>
      <c r="M561" s="1081"/>
      <c r="N561" s="1081"/>
      <c r="O561" s="1081"/>
      <c r="P561" s="1081"/>
      <c r="Q561" s="1081"/>
      <c r="R561" s="1081"/>
      <c r="S561" s="1081"/>
      <c r="T561" s="1081"/>
      <c r="U561" s="1081"/>
      <c r="V561" s="1081"/>
      <c r="W561" s="1081"/>
      <c r="X561" s="1081"/>
      <c r="Y561" s="1081"/>
      <c r="Z561" s="1081"/>
      <c r="AA561" s="1081"/>
      <c r="AB561" s="1123"/>
      <c r="AC561" s="1123"/>
      <c r="AD561" s="1123"/>
      <c r="AE561" s="1123"/>
      <c r="AF561" s="1081"/>
      <c r="AG561" s="1081"/>
      <c r="AH561" s="1081"/>
      <c r="AI561" s="1081"/>
      <c r="AJ561" s="1081"/>
      <c r="AK561" s="1081"/>
      <c r="AL561" s="1081"/>
      <c r="AM561" s="1081"/>
      <c r="AN561" s="1081"/>
      <c r="AO561" s="1081"/>
      <c r="AP561" s="1081"/>
      <c r="AQ561" s="1081"/>
      <c r="AR561" s="1081"/>
      <c r="AS561" s="1081"/>
      <c r="AT561" s="1081"/>
      <c r="AU561" s="1081"/>
      <c r="AV561" s="1081"/>
      <c r="AW561" s="1081"/>
      <c r="AX561" s="1082"/>
      <c r="AY561" s="1081"/>
      <c r="AZ561" s="1081"/>
      <c r="BA561" s="1081"/>
      <c r="BB561" s="1081"/>
      <c r="BC561" s="1081"/>
      <c r="BD561" s="1081"/>
      <c r="BE561" s="1081"/>
      <c r="BF561" s="1081"/>
      <c r="BG561" s="1081"/>
      <c r="BH561" s="1081"/>
      <c r="BI561" s="1081"/>
      <c r="BJ561" s="1081"/>
      <c r="BK561" s="1081"/>
      <c r="BL561" s="1081"/>
      <c r="BM561" s="1081"/>
      <c r="BN561" s="1081"/>
      <c r="BO561" s="1081"/>
      <c r="BP561" s="1081"/>
      <c r="BQ561" s="1081"/>
      <c r="BR561" s="1081"/>
      <c r="BS561" s="1123"/>
      <c r="BT561" s="1081"/>
      <c r="BU561" s="1081"/>
      <c r="BV561" s="1081"/>
      <c r="BW561" s="1081"/>
      <c r="BX561" s="1081"/>
      <c r="BY561" s="1081"/>
      <c r="BZ561" s="1081"/>
      <c r="CA561" s="1081"/>
      <c r="CB561" s="1081"/>
      <c r="CC561" s="1081"/>
      <c r="CD561" s="1081"/>
      <c r="CE561" s="1081"/>
      <c r="CF561" s="1081"/>
      <c r="CG561" s="1081"/>
      <c r="CH561" s="1081"/>
      <c r="CI561" s="1081"/>
      <c r="CJ561" s="1081"/>
      <c r="CK561" s="1081"/>
      <c r="CL561" s="1081"/>
      <c r="CM561" s="1123"/>
      <c r="CN561" s="1123"/>
    </row>
    <row r="562" spans="2:92" x14ac:dyDescent="0.2">
      <c r="B562" s="1080"/>
      <c r="I562" s="1081"/>
      <c r="J562" s="1081"/>
      <c r="K562" s="1081"/>
      <c r="L562" s="1081"/>
      <c r="M562" s="1081"/>
      <c r="N562" s="1081"/>
      <c r="O562" s="1081"/>
      <c r="P562" s="1081"/>
      <c r="Q562" s="1081"/>
      <c r="R562" s="1081"/>
      <c r="S562" s="1081"/>
      <c r="T562" s="1081"/>
      <c r="U562" s="1081"/>
      <c r="V562" s="1081"/>
      <c r="W562" s="1081"/>
      <c r="X562" s="1081"/>
      <c r="Y562" s="1081"/>
      <c r="Z562" s="1081"/>
      <c r="AA562" s="1081"/>
      <c r="AB562" s="1123"/>
      <c r="AC562" s="1123"/>
      <c r="AD562" s="1123"/>
      <c r="AE562" s="1123"/>
      <c r="AF562" s="1081"/>
      <c r="AG562" s="1081"/>
      <c r="AH562" s="1081"/>
      <c r="AI562" s="1081"/>
      <c r="AJ562" s="1081"/>
      <c r="AK562" s="1081"/>
      <c r="AL562" s="1081"/>
      <c r="AM562" s="1081"/>
      <c r="AN562" s="1081"/>
      <c r="AO562" s="1081"/>
      <c r="AP562" s="1081"/>
      <c r="AQ562" s="1081"/>
      <c r="AR562" s="1081"/>
      <c r="AS562" s="1081"/>
      <c r="AT562" s="1081"/>
      <c r="AU562" s="1081"/>
      <c r="AV562" s="1081"/>
      <c r="AW562" s="1081"/>
      <c r="AX562" s="1082"/>
      <c r="AY562" s="1081"/>
      <c r="AZ562" s="1081"/>
      <c r="BA562" s="1081"/>
      <c r="BB562" s="1081"/>
      <c r="BC562" s="1081"/>
      <c r="BD562" s="1081"/>
      <c r="BE562" s="1081"/>
      <c r="BF562" s="1081"/>
      <c r="BG562" s="1081"/>
      <c r="BH562" s="1081"/>
      <c r="BI562" s="1081"/>
      <c r="BJ562" s="1081"/>
      <c r="BK562" s="1081"/>
      <c r="BL562" s="1081"/>
      <c r="BM562" s="1081"/>
      <c r="BN562" s="1081"/>
      <c r="BO562" s="1081"/>
      <c r="BP562" s="1081"/>
      <c r="BQ562" s="1081"/>
      <c r="BR562" s="1081"/>
      <c r="BS562" s="1123"/>
      <c r="BT562" s="1081"/>
      <c r="BU562" s="1081"/>
      <c r="BV562" s="1081"/>
      <c r="BW562" s="1081"/>
      <c r="BX562" s="1081"/>
      <c r="BY562" s="1081"/>
      <c r="BZ562" s="1081"/>
      <c r="CA562" s="1081"/>
      <c r="CB562" s="1081"/>
      <c r="CC562" s="1081"/>
      <c r="CD562" s="1081"/>
      <c r="CE562" s="1081"/>
      <c r="CF562" s="1081"/>
      <c r="CG562" s="1081"/>
      <c r="CH562" s="1081"/>
      <c r="CI562" s="1081"/>
      <c r="CJ562" s="1081"/>
      <c r="CK562" s="1081"/>
      <c r="CL562" s="1081"/>
      <c r="CM562" s="1123"/>
      <c r="CN562" s="1123"/>
    </row>
    <row r="563" spans="2:92" x14ac:dyDescent="0.2">
      <c r="B563" s="1080"/>
      <c r="I563" s="1081"/>
      <c r="J563" s="1081"/>
      <c r="K563" s="1081"/>
      <c r="L563" s="1081"/>
      <c r="M563" s="1081"/>
      <c r="N563" s="1081"/>
      <c r="O563" s="1081"/>
      <c r="P563" s="1081"/>
      <c r="Q563" s="1081"/>
      <c r="R563" s="1081"/>
      <c r="S563" s="1081"/>
      <c r="T563" s="1081"/>
      <c r="U563" s="1081"/>
      <c r="V563" s="1081"/>
      <c r="W563" s="1081"/>
      <c r="X563" s="1081"/>
      <c r="Y563" s="1081"/>
      <c r="Z563" s="1081"/>
      <c r="AA563" s="1081"/>
      <c r="AB563" s="1123"/>
      <c r="AC563" s="1123"/>
      <c r="AD563" s="1123"/>
      <c r="AE563" s="1123"/>
      <c r="AF563" s="1081"/>
      <c r="AG563" s="1081"/>
      <c r="AH563" s="1081"/>
      <c r="AI563" s="1081"/>
      <c r="AJ563" s="1081"/>
      <c r="AK563" s="1081"/>
      <c r="AL563" s="1081"/>
      <c r="AM563" s="1081"/>
      <c r="AN563" s="1081"/>
      <c r="AO563" s="1081"/>
      <c r="AP563" s="1081"/>
      <c r="AQ563" s="1081"/>
      <c r="AR563" s="1081"/>
      <c r="AS563" s="1081"/>
      <c r="AT563" s="1081"/>
      <c r="AU563" s="1081"/>
      <c r="AV563" s="1081"/>
      <c r="AW563" s="1081"/>
      <c r="AX563" s="1082"/>
      <c r="AY563" s="1081"/>
      <c r="AZ563" s="1081"/>
      <c r="BA563" s="1081"/>
      <c r="BB563" s="1081"/>
      <c r="BC563" s="1081"/>
      <c r="BD563" s="1081"/>
      <c r="BE563" s="1081"/>
      <c r="BF563" s="1081"/>
      <c r="BG563" s="1081"/>
      <c r="BH563" s="1081"/>
      <c r="BI563" s="1081"/>
      <c r="BJ563" s="1081"/>
      <c r="BK563" s="1081"/>
      <c r="BL563" s="1081"/>
      <c r="BM563" s="1081"/>
      <c r="BN563" s="1081"/>
      <c r="BO563" s="1081"/>
      <c r="BP563" s="1081"/>
      <c r="BQ563" s="1081"/>
      <c r="BR563" s="1081"/>
      <c r="BS563" s="1123"/>
      <c r="BT563" s="1081"/>
      <c r="BU563" s="1081"/>
      <c r="BV563" s="1081"/>
      <c r="BW563" s="1081"/>
      <c r="BX563" s="1081"/>
      <c r="BY563" s="1081"/>
      <c r="BZ563" s="1081"/>
      <c r="CA563" s="1081"/>
      <c r="CB563" s="1081"/>
      <c r="CC563" s="1081"/>
      <c r="CD563" s="1081"/>
      <c r="CE563" s="1081"/>
      <c r="CF563" s="1081"/>
      <c r="CG563" s="1081"/>
      <c r="CH563" s="1081"/>
      <c r="CI563" s="1081"/>
      <c r="CJ563" s="1081"/>
      <c r="CK563" s="1081"/>
      <c r="CL563" s="1081"/>
      <c r="CM563" s="1123"/>
      <c r="CN563" s="1123"/>
    </row>
    <row r="564" spans="2:92" x14ac:dyDescent="0.2">
      <c r="B564" s="1080"/>
      <c r="I564" s="1081"/>
      <c r="J564" s="1081"/>
      <c r="K564" s="1081"/>
      <c r="L564" s="1081"/>
      <c r="M564" s="1081"/>
      <c r="N564" s="1081"/>
      <c r="O564" s="1081"/>
      <c r="P564" s="1081"/>
      <c r="Q564" s="1081"/>
      <c r="R564" s="1081"/>
      <c r="S564" s="1081"/>
      <c r="T564" s="1081"/>
      <c r="U564" s="1081"/>
      <c r="V564" s="1081"/>
      <c r="W564" s="1081"/>
      <c r="X564" s="1081"/>
      <c r="Y564" s="1081"/>
      <c r="Z564" s="1081"/>
      <c r="AA564" s="1081"/>
      <c r="AB564" s="1123"/>
      <c r="AC564" s="1123"/>
      <c r="AD564" s="1123"/>
      <c r="AE564" s="1123"/>
      <c r="AF564" s="1081"/>
      <c r="AG564" s="1081"/>
      <c r="AH564" s="1081"/>
      <c r="AI564" s="1081"/>
      <c r="AJ564" s="1081"/>
      <c r="AK564" s="1081"/>
      <c r="AL564" s="1081"/>
      <c r="AM564" s="1081"/>
      <c r="AN564" s="1081"/>
      <c r="AO564" s="1081"/>
      <c r="AP564" s="1081"/>
      <c r="AQ564" s="1081"/>
      <c r="AR564" s="1081"/>
      <c r="AS564" s="1081"/>
      <c r="AT564" s="1081"/>
      <c r="AU564" s="1081"/>
      <c r="AV564" s="1081"/>
      <c r="AW564" s="1081"/>
      <c r="AX564" s="1082"/>
      <c r="AY564" s="1081"/>
      <c r="AZ564" s="1081"/>
      <c r="BA564" s="1081"/>
      <c r="BB564" s="1081"/>
      <c r="BC564" s="1081"/>
      <c r="BD564" s="1081"/>
      <c r="BE564" s="1081"/>
      <c r="BF564" s="1081"/>
      <c r="BG564" s="1081"/>
      <c r="BH564" s="1081"/>
      <c r="BI564" s="1081"/>
      <c r="BJ564" s="1081"/>
      <c r="BK564" s="1081"/>
      <c r="BL564" s="1081"/>
      <c r="BM564" s="1081"/>
      <c r="BN564" s="1081"/>
      <c r="BO564" s="1081"/>
      <c r="BP564" s="1081"/>
      <c r="BQ564" s="1081"/>
      <c r="BR564" s="1081"/>
      <c r="BS564" s="1123"/>
      <c r="BT564" s="1081"/>
      <c r="BU564" s="1081"/>
      <c r="BV564" s="1081"/>
      <c r="BW564" s="1081"/>
      <c r="BX564" s="1081"/>
      <c r="BY564" s="1081"/>
      <c r="BZ564" s="1081"/>
      <c r="CA564" s="1081"/>
      <c r="CB564" s="1081"/>
      <c r="CC564" s="1081"/>
      <c r="CD564" s="1081"/>
      <c r="CE564" s="1081"/>
      <c r="CF564" s="1081"/>
      <c r="CG564" s="1081"/>
      <c r="CH564" s="1081"/>
      <c r="CI564" s="1081"/>
      <c r="CJ564" s="1081"/>
      <c r="CK564" s="1081"/>
      <c r="CL564" s="1081"/>
      <c r="CM564" s="1123"/>
      <c r="CN564" s="1123"/>
    </row>
    <row r="565" spans="2:92" x14ac:dyDescent="0.2">
      <c r="B565" s="1080"/>
      <c r="I565" s="1081"/>
      <c r="J565" s="1081"/>
      <c r="K565" s="1081"/>
      <c r="L565" s="1081"/>
      <c r="M565" s="1081"/>
      <c r="N565" s="1081"/>
      <c r="O565" s="1081"/>
      <c r="P565" s="1081"/>
      <c r="Q565" s="1081"/>
      <c r="R565" s="1081"/>
      <c r="S565" s="1081"/>
      <c r="T565" s="1081"/>
      <c r="U565" s="1081"/>
      <c r="V565" s="1081"/>
      <c r="W565" s="1081"/>
      <c r="X565" s="1081"/>
      <c r="Y565" s="1081"/>
      <c r="Z565" s="1081"/>
      <c r="AA565" s="1081"/>
      <c r="AB565" s="1123"/>
      <c r="AC565" s="1123"/>
      <c r="AD565" s="1123"/>
      <c r="AE565" s="1123"/>
      <c r="AF565" s="1081"/>
      <c r="AG565" s="1081"/>
      <c r="AH565" s="1081"/>
      <c r="AI565" s="1081"/>
      <c r="AJ565" s="1081"/>
      <c r="AK565" s="1081"/>
      <c r="AL565" s="1081"/>
      <c r="AM565" s="1081"/>
      <c r="AN565" s="1081"/>
      <c r="AO565" s="1081"/>
      <c r="AP565" s="1081"/>
      <c r="AQ565" s="1081"/>
      <c r="AR565" s="1081"/>
      <c r="AS565" s="1081"/>
      <c r="AT565" s="1081"/>
      <c r="AU565" s="1081"/>
      <c r="AV565" s="1081"/>
      <c r="AW565" s="1081"/>
      <c r="AX565" s="1082"/>
      <c r="AY565" s="1081"/>
      <c r="AZ565" s="1081"/>
      <c r="BA565" s="1081"/>
      <c r="BB565" s="1081"/>
      <c r="BC565" s="1081"/>
      <c r="BD565" s="1081"/>
      <c r="BE565" s="1081"/>
      <c r="BF565" s="1081"/>
      <c r="BG565" s="1081"/>
      <c r="BH565" s="1081"/>
      <c r="BI565" s="1081"/>
      <c r="BJ565" s="1081"/>
      <c r="BK565" s="1081"/>
      <c r="BL565" s="1081"/>
      <c r="BM565" s="1081"/>
      <c r="BN565" s="1081"/>
      <c r="BO565" s="1081"/>
      <c r="BP565" s="1081"/>
      <c r="BQ565" s="1081"/>
      <c r="BR565" s="1081"/>
      <c r="BS565" s="1123"/>
      <c r="BT565" s="1081"/>
      <c r="BU565" s="1081"/>
      <c r="BV565" s="1081"/>
      <c r="BW565" s="1081"/>
      <c r="BX565" s="1081"/>
      <c r="BY565" s="1081"/>
      <c r="BZ565" s="1081"/>
      <c r="CA565" s="1081"/>
      <c r="CB565" s="1081"/>
      <c r="CC565" s="1081"/>
      <c r="CD565" s="1081"/>
      <c r="CE565" s="1081"/>
      <c r="CF565" s="1081"/>
      <c r="CG565" s="1081"/>
      <c r="CH565" s="1081"/>
      <c r="CI565" s="1081"/>
      <c r="CJ565" s="1081"/>
      <c r="CK565" s="1081"/>
      <c r="CL565" s="1081"/>
      <c r="CM565" s="1123"/>
      <c r="CN565" s="1123"/>
    </row>
    <row r="566" spans="2:92" x14ac:dyDescent="0.2">
      <c r="B566" s="1080"/>
      <c r="I566" s="1081"/>
      <c r="J566" s="1081"/>
      <c r="K566" s="1081"/>
      <c r="L566" s="1081"/>
      <c r="M566" s="1081"/>
      <c r="N566" s="1081"/>
      <c r="O566" s="1081"/>
      <c r="P566" s="1081"/>
      <c r="Q566" s="1081"/>
      <c r="R566" s="1081"/>
      <c r="S566" s="1081"/>
      <c r="T566" s="1081"/>
      <c r="U566" s="1081"/>
      <c r="V566" s="1081"/>
      <c r="W566" s="1081"/>
      <c r="X566" s="1081"/>
      <c r="Y566" s="1081"/>
      <c r="Z566" s="1081"/>
      <c r="AA566" s="1081"/>
      <c r="AB566" s="1123"/>
      <c r="AC566" s="1123"/>
      <c r="AD566" s="1123"/>
      <c r="AE566" s="1123"/>
      <c r="AF566" s="1081"/>
      <c r="AG566" s="1081"/>
      <c r="AH566" s="1081"/>
      <c r="AI566" s="1081"/>
      <c r="AJ566" s="1081"/>
      <c r="AK566" s="1081"/>
      <c r="AL566" s="1081"/>
      <c r="AM566" s="1081"/>
      <c r="AN566" s="1081"/>
      <c r="AO566" s="1081"/>
      <c r="AP566" s="1081"/>
      <c r="AQ566" s="1081"/>
      <c r="AR566" s="1081"/>
      <c r="AS566" s="1081"/>
      <c r="AT566" s="1081"/>
      <c r="AU566" s="1081"/>
      <c r="AV566" s="1081"/>
      <c r="AW566" s="1081"/>
      <c r="AX566" s="1082"/>
      <c r="AY566" s="1081"/>
      <c r="AZ566" s="1081"/>
      <c r="BA566" s="1081"/>
      <c r="BB566" s="1081"/>
      <c r="BC566" s="1081"/>
      <c r="BD566" s="1081"/>
      <c r="BE566" s="1081"/>
      <c r="BF566" s="1081"/>
      <c r="BG566" s="1081"/>
      <c r="BH566" s="1081"/>
      <c r="BI566" s="1081"/>
      <c r="BJ566" s="1081"/>
      <c r="BK566" s="1081"/>
      <c r="BL566" s="1081"/>
      <c r="BM566" s="1081"/>
      <c r="BN566" s="1081"/>
      <c r="BO566" s="1081"/>
      <c r="BP566" s="1081"/>
      <c r="BQ566" s="1081"/>
      <c r="BR566" s="1081"/>
      <c r="BS566" s="1123"/>
      <c r="BT566" s="1081"/>
      <c r="BU566" s="1081"/>
      <c r="BV566" s="1081"/>
      <c r="BW566" s="1081"/>
      <c r="BX566" s="1081"/>
      <c r="BY566" s="1081"/>
      <c r="BZ566" s="1081"/>
      <c r="CA566" s="1081"/>
      <c r="CB566" s="1081"/>
      <c r="CC566" s="1081"/>
      <c r="CD566" s="1081"/>
      <c r="CE566" s="1081"/>
      <c r="CF566" s="1081"/>
      <c r="CG566" s="1081"/>
      <c r="CH566" s="1081"/>
      <c r="CI566" s="1081"/>
      <c r="CJ566" s="1081"/>
      <c r="CK566" s="1081"/>
      <c r="CL566" s="1081"/>
      <c r="CM566" s="1123"/>
      <c r="CN566" s="1123"/>
    </row>
    <row r="567" spans="2:92" x14ac:dyDescent="0.2">
      <c r="B567" s="1080"/>
      <c r="I567" s="1081"/>
      <c r="J567" s="1081"/>
      <c r="K567" s="1081"/>
      <c r="L567" s="1081"/>
      <c r="M567" s="1081"/>
      <c r="N567" s="1081"/>
      <c r="O567" s="1081"/>
      <c r="P567" s="1081"/>
      <c r="Q567" s="1081"/>
      <c r="R567" s="1081"/>
      <c r="S567" s="1081"/>
      <c r="T567" s="1081"/>
      <c r="U567" s="1081"/>
      <c r="V567" s="1081"/>
      <c r="W567" s="1081"/>
      <c r="X567" s="1081"/>
      <c r="Y567" s="1081"/>
      <c r="Z567" s="1081"/>
      <c r="AA567" s="1081"/>
      <c r="AB567" s="1123"/>
      <c r="AC567" s="1123"/>
      <c r="AD567" s="1123"/>
      <c r="AE567" s="1123"/>
      <c r="AF567" s="1081"/>
      <c r="AG567" s="1081"/>
      <c r="AH567" s="1081"/>
      <c r="AI567" s="1081"/>
      <c r="AJ567" s="1081"/>
      <c r="AK567" s="1081"/>
      <c r="AL567" s="1081"/>
      <c r="AM567" s="1081"/>
      <c r="AN567" s="1081"/>
      <c r="AO567" s="1081"/>
      <c r="AP567" s="1081"/>
      <c r="AQ567" s="1081"/>
      <c r="AR567" s="1081"/>
      <c r="AS567" s="1081"/>
      <c r="AT567" s="1081"/>
      <c r="AU567" s="1081"/>
      <c r="AV567" s="1081"/>
      <c r="AW567" s="1081"/>
      <c r="AX567" s="1082"/>
      <c r="AY567" s="1081"/>
      <c r="AZ567" s="1081"/>
      <c r="BA567" s="1081"/>
      <c r="BB567" s="1081"/>
      <c r="BC567" s="1081"/>
      <c r="BD567" s="1081"/>
      <c r="BE567" s="1081"/>
      <c r="BF567" s="1081"/>
      <c r="BG567" s="1081"/>
      <c r="BH567" s="1081"/>
      <c r="BI567" s="1081"/>
      <c r="BJ567" s="1081"/>
      <c r="BK567" s="1081"/>
      <c r="BL567" s="1081"/>
      <c r="BM567" s="1081"/>
      <c r="BN567" s="1081"/>
      <c r="BO567" s="1081"/>
      <c r="BP567" s="1081"/>
      <c r="BQ567" s="1081"/>
      <c r="BR567" s="1081"/>
      <c r="BS567" s="1123"/>
      <c r="BT567" s="1081"/>
      <c r="BU567" s="1081"/>
      <c r="BV567" s="1081"/>
      <c r="BW567" s="1081"/>
      <c r="BX567" s="1081"/>
      <c r="BY567" s="1081"/>
      <c r="BZ567" s="1081"/>
      <c r="CA567" s="1081"/>
      <c r="CB567" s="1081"/>
      <c r="CC567" s="1081"/>
      <c r="CD567" s="1081"/>
      <c r="CE567" s="1081"/>
      <c r="CF567" s="1081"/>
      <c r="CG567" s="1081"/>
      <c r="CH567" s="1081"/>
      <c r="CI567" s="1081"/>
      <c r="CJ567" s="1081"/>
      <c r="CK567" s="1081"/>
      <c r="CL567" s="1081"/>
      <c r="CM567" s="1123"/>
      <c r="CN567" s="1123"/>
    </row>
    <row r="568" spans="2:92" x14ac:dyDescent="0.2">
      <c r="B568" s="1080"/>
      <c r="I568" s="1081"/>
      <c r="J568" s="1081"/>
      <c r="K568" s="1081"/>
      <c r="L568" s="1081"/>
      <c r="M568" s="1081"/>
      <c r="N568" s="1081"/>
      <c r="O568" s="1081"/>
      <c r="P568" s="1081"/>
      <c r="Q568" s="1081"/>
      <c r="R568" s="1081"/>
      <c r="S568" s="1081"/>
      <c r="T568" s="1081"/>
      <c r="U568" s="1081"/>
      <c r="V568" s="1081"/>
      <c r="W568" s="1081"/>
      <c r="X568" s="1081"/>
      <c r="Y568" s="1081"/>
      <c r="Z568" s="1081"/>
      <c r="AA568" s="1081"/>
      <c r="AB568" s="1123"/>
      <c r="AC568" s="1123"/>
      <c r="AD568" s="1123"/>
      <c r="AE568" s="1123"/>
      <c r="AF568" s="1081"/>
      <c r="AG568" s="1081"/>
      <c r="AH568" s="1081"/>
      <c r="AI568" s="1081"/>
      <c r="AJ568" s="1081"/>
      <c r="AK568" s="1081"/>
      <c r="AL568" s="1081"/>
      <c r="AM568" s="1081"/>
      <c r="AN568" s="1081"/>
      <c r="AO568" s="1081"/>
      <c r="AP568" s="1081"/>
      <c r="AQ568" s="1081"/>
      <c r="AR568" s="1081"/>
      <c r="AS568" s="1081"/>
      <c r="AT568" s="1081"/>
      <c r="AU568" s="1081"/>
      <c r="AV568" s="1081"/>
      <c r="AW568" s="1081"/>
      <c r="AX568" s="1082"/>
      <c r="AY568" s="1081"/>
      <c r="AZ568" s="1081"/>
      <c r="BA568" s="1081"/>
      <c r="BB568" s="1081"/>
      <c r="BC568" s="1081"/>
      <c r="BD568" s="1081"/>
      <c r="BE568" s="1081"/>
      <c r="BF568" s="1081"/>
      <c r="BG568" s="1081"/>
      <c r="BH568" s="1081"/>
      <c r="BI568" s="1081"/>
      <c r="BJ568" s="1081"/>
      <c r="BK568" s="1081"/>
      <c r="BL568" s="1081"/>
      <c r="BM568" s="1081"/>
      <c r="BN568" s="1081"/>
      <c r="BO568" s="1081"/>
      <c r="BP568" s="1081"/>
      <c r="BQ568" s="1081"/>
      <c r="BR568" s="1081"/>
      <c r="BS568" s="1123"/>
      <c r="BT568" s="1081"/>
      <c r="BU568" s="1081"/>
      <c r="BV568" s="1081"/>
      <c r="BW568" s="1081"/>
      <c r="BX568" s="1081"/>
      <c r="BY568" s="1081"/>
      <c r="BZ568" s="1081"/>
      <c r="CA568" s="1081"/>
      <c r="CB568" s="1081"/>
      <c r="CC568" s="1081"/>
      <c r="CD568" s="1081"/>
      <c r="CE568" s="1081"/>
      <c r="CF568" s="1081"/>
      <c r="CG568" s="1081"/>
      <c r="CH568" s="1081"/>
      <c r="CI568" s="1081"/>
      <c r="CJ568" s="1081"/>
      <c r="CK568" s="1081"/>
      <c r="CL568" s="1081"/>
      <c r="CM568" s="1123"/>
      <c r="CN568" s="1123"/>
    </row>
    <row r="569" spans="2:92" x14ac:dyDescent="0.2">
      <c r="B569" s="1080"/>
      <c r="I569" s="1081"/>
      <c r="J569" s="1081"/>
      <c r="K569" s="1081"/>
      <c r="L569" s="1081"/>
      <c r="M569" s="1081"/>
      <c r="N569" s="1081"/>
      <c r="O569" s="1081"/>
      <c r="P569" s="1081"/>
      <c r="Q569" s="1081"/>
      <c r="R569" s="1081"/>
      <c r="S569" s="1081"/>
      <c r="T569" s="1081"/>
      <c r="U569" s="1081"/>
      <c r="V569" s="1081"/>
      <c r="W569" s="1081"/>
      <c r="X569" s="1081"/>
      <c r="Y569" s="1081"/>
      <c r="Z569" s="1081"/>
      <c r="AA569" s="1081"/>
      <c r="AB569" s="1123"/>
      <c r="AC569" s="1123"/>
      <c r="AD569" s="1123"/>
      <c r="AE569" s="1123"/>
      <c r="AF569" s="1081"/>
      <c r="AG569" s="1081"/>
      <c r="AH569" s="1081"/>
      <c r="AI569" s="1081"/>
      <c r="AJ569" s="1081"/>
      <c r="AK569" s="1081"/>
      <c r="AL569" s="1081"/>
      <c r="AM569" s="1081"/>
      <c r="AN569" s="1081"/>
      <c r="AO569" s="1081"/>
      <c r="AP569" s="1081"/>
      <c r="AQ569" s="1081"/>
      <c r="AR569" s="1081"/>
      <c r="AS569" s="1081"/>
      <c r="AT569" s="1081"/>
      <c r="AU569" s="1081"/>
      <c r="AV569" s="1081"/>
      <c r="AW569" s="1081"/>
      <c r="AX569" s="1082"/>
      <c r="AY569" s="1081"/>
      <c r="AZ569" s="1081"/>
      <c r="BA569" s="1081"/>
      <c r="BB569" s="1081"/>
      <c r="BC569" s="1081"/>
      <c r="BD569" s="1081"/>
      <c r="BE569" s="1081"/>
      <c r="BF569" s="1081"/>
      <c r="BG569" s="1081"/>
      <c r="BH569" s="1081"/>
      <c r="BI569" s="1081"/>
      <c r="BJ569" s="1081"/>
      <c r="BK569" s="1081"/>
      <c r="BL569" s="1081"/>
      <c r="BM569" s="1081"/>
      <c r="BN569" s="1081"/>
      <c r="BO569" s="1081"/>
      <c r="BP569" s="1081"/>
      <c r="BQ569" s="1081"/>
      <c r="BR569" s="1081"/>
      <c r="BS569" s="1123"/>
      <c r="BT569" s="1081"/>
      <c r="BU569" s="1081"/>
      <c r="BV569" s="1081"/>
      <c r="BW569" s="1081"/>
      <c r="BX569" s="1081"/>
      <c r="BY569" s="1081"/>
      <c r="BZ569" s="1081"/>
      <c r="CA569" s="1081"/>
      <c r="CB569" s="1081"/>
      <c r="CC569" s="1081"/>
      <c r="CD569" s="1081"/>
      <c r="CE569" s="1081"/>
      <c r="CF569" s="1081"/>
      <c r="CG569" s="1081"/>
      <c r="CH569" s="1081"/>
      <c r="CI569" s="1081"/>
      <c r="CJ569" s="1081"/>
      <c r="CK569" s="1081"/>
      <c r="CL569" s="1081"/>
      <c r="CM569" s="1123"/>
      <c r="CN569" s="1123"/>
    </row>
    <row r="570" spans="2:92" x14ac:dyDescent="0.2">
      <c r="B570" s="1080"/>
      <c r="I570" s="1081"/>
      <c r="J570" s="1081"/>
      <c r="K570" s="1081"/>
      <c r="L570" s="1081"/>
      <c r="M570" s="1081"/>
      <c r="N570" s="1081"/>
      <c r="O570" s="1081"/>
      <c r="P570" s="1081"/>
      <c r="Q570" s="1081"/>
      <c r="R570" s="1081"/>
      <c r="S570" s="1081"/>
      <c r="T570" s="1081"/>
      <c r="U570" s="1081"/>
      <c r="V570" s="1081"/>
      <c r="W570" s="1081"/>
      <c r="X570" s="1081"/>
      <c r="Y570" s="1081"/>
      <c r="Z570" s="1081"/>
      <c r="AA570" s="1081"/>
      <c r="AB570" s="1123"/>
      <c r="AC570" s="1123"/>
      <c r="AD570" s="1123"/>
      <c r="AE570" s="1123"/>
      <c r="AF570" s="1081"/>
      <c r="AG570" s="1081"/>
      <c r="AH570" s="1081"/>
      <c r="AI570" s="1081"/>
      <c r="AJ570" s="1081"/>
      <c r="AK570" s="1081"/>
      <c r="AL570" s="1081"/>
      <c r="AM570" s="1081"/>
      <c r="AN570" s="1081"/>
      <c r="AO570" s="1081"/>
      <c r="AP570" s="1081"/>
      <c r="AQ570" s="1081"/>
      <c r="AR570" s="1081"/>
      <c r="AS570" s="1081"/>
      <c r="AT570" s="1081"/>
      <c r="AU570" s="1081"/>
      <c r="AV570" s="1081"/>
      <c r="AW570" s="1081"/>
      <c r="AX570" s="1082"/>
      <c r="AY570" s="1081"/>
      <c r="AZ570" s="1081"/>
      <c r="BA570" s="1081"/>
      <c r="BB570" s="1081"/>
      <c r="BC570" s="1081"/>
      <c r="BD570" s="1081"/>
      <c r="BE570" s="1081"/>
      <c r="BF570" s="1081"/>
      <c r="BG570" s="1081"/>
      <c r="BH570" s="1081"/>
      <c r="BI570" s="1081"/>
      <c r="BJ570" s="1081"/>
      <c r="BK570" s="1081"/>
      <c r="BL570" s="1081"/>
      <c r="BM570" s="1081"/>
      <c r="BN570" s="1081"/>
      <c r="BO570" s="1081"/>
      <c r="BP570" s="1081"/>
      <c r="BQ570" s="1081"/>
      <c r="BR570" s="1081"/>
      <c r="BS570" s="1123"/>
      <c r="BT570" s="1081"/>
      <c r="BU570" s="1081"/>
      <c r="BV570" s="1081"/>
      <c r="BW570" s="1081"/>
      <c r="BX570" s="1081"/>
      <c r="BY570" s="1081"/>
      <c r="BZ570" s="1081"/>
      <c r="CA570" s="1081"/>
      <c r="CB570" s="1081"/>
      <c r="CC570" s="1081"/>
      <c r="CD570" s="1081"/>
      <c r="CE570" s="1081"/>
      <c r="CF570" s="1081"/>
      <c r="CG570" s="1081"/>
      <c r="CH570" s="1081"/>
      <c r="CI570" s="1081"/>
      <c r="CJ570" s="1081"/>
      <c r="CK570" s="1081"/>
      <c r="CL570" s="1081"/>
      <c r="CM570" s="1123"/>
      <c r="CN570" s="1123"/>
    </row>
    <row r="571" spans="2:92" x14ac:dyDescent="0.2">
      <c r="B571" s="1080"/>
      <c r="I571" s="1081"/>
      <c r="J571" s="1081"/>
      <c r="K571" s="1081"/>
      <c r="L571" s="1081"/>
      <c r="M571" s="1081"/>
      <c r="N571" s="1081"/>
      <c r="O571" s="1081"/>
      <c r="P571" s="1081"/>
      <c r="Q571" s="1081"/>
      <c r="R571" s="1081"/>
      <c r="S571" s="1081"/>
      <c r="T571" s="1081"/>
      <c r="U571" s="1081"/>
      <c r="V571" s="1081"/>
      <c r="W571" s="1081"/>
      <c r="X571" s="1081"/>
      <c r="Y571" s="1081"/>
      <c r="Z571" s="1081"/>
      <c r="AA571" s="1081"/>
      <c r="AB571" s="1123"/>
      <c r="AC571" s="1123"/>
      <c r="AD571" s="1123"/>
      <c r="AE571" s="1123"/>
      <c r="AF571" s="1081"/>
      <c r="AG571" s="1081"/>
      <c r="AH571" s="1081"/>
      <c r="AI571" s="1081"/>
      <c r="AJ571" s="1081"/>
      <c r="AK571" s="1081"/>
      <c r="AL571" s="1081"/>
      <c r="AM571" s="1081"/>
      <c r="AN571" s="1081"/>
      <c r="AO571" s="1081"/>
      <c r="AP571" s="1081"/>
      <c r="AQ571" s="1081"/>
      <c r="AR571" s="1081"/>
      <c r="AS571" s="1081"/>
      <c r="AT571" s="1081"/>
      <c r="AU571" s="1081"/>
      <c r="AV571" s="1081"/>
      <c r="AW571" s="1081"/>
      <c r="AX571" s="1082"/>
      <c r="AY571" s="1081"/>
      <c r="AZ571" s="1081"/>
      <c r="BA571" s="1081"/>
      <c r="BB571" s="1081"/>
      <c r="BC571" s="1081"/>
      <c r="BD571" s="1081"/>
      <c r="BE571" s="1081"/>
      <c r="BF571" s="1081"/>
      <c r="BG571" s="1081"/>
      <c r="BH571" s="1081"/>
      <c r="BI571" s="1081"/>
      <c r="BJ571" s="1081"/>
      <c r="BK571" s="1081"/>
      <c r="BL571" s="1081"/>
      <c r="BM571" s="1081"/>
      <c r="BN571" s="1081"/>
      <c r="BO571" s="1081"/>
      <c r="BP571" s="1081"/>
      <c r="BQ571" s="1081"/>
      <c r="BR571" s="1081"/>
      <c r="BS571" s="1123"/>
      <c r="BT571" s="1081"/>
      <c r="BU571" s="1081"/>
      <c r="BV571" s="1081"/>
      <c r="BW571" s="1081"/>
      <c r="BX571" s="1081"/>
      <c r="BY571" s="1081"/>
      <c r="BZ571" s="1081"/>
      <c r="CA571" s="1081"/>
      <c r="CB571" s="1081"/>
      <c r="CC571" s="1081"/>
      <c r="CD571" s="1081"/>
      <c r="CE571" s="1081"/>
      <c r="CF571" s="1081"/>
      <c r="CG571" s="1081"/>
      <c r="CH571" s="1081"/>
      <c r="CI571" s="1081"/>
      <c r="CJ571" s="1081"/>
      <c r="CK571" s="1081"/>
      <c r="CL571" s="1081"/>
      <c r="CM571" s="1123"/>
      <c r="CN571" s="1123"/>
    </row>
    <row r="572" spans="2:92" x14ac:dyDescent="0.2">
      <c r="B572" s="1080"/>
      <c r="I572" s="1081"/>
      <c r="J572" s="1081"/>
      <c r="K572" s="1081"/>
      <c r="L572" s="1081"/>
      <c r="M572" s="1081"/>
      <c r="N572" s="1081"/>
      <c r="O572" s="1081"/>
      <c r="P572" s="1081"/>
      <c r="Q572" s="1081"/>
      <c r="R572" s="1081"/>
      <c r="S572" s="1081"/>
      <c r="T572" s="1081"/>
      <c r="U572" s="1081"/>
      <c r="V572" s="1081"/>
      <c r="W572" s="1081"/>
      <c r="X572" s="1081"/>
      <c r="Y572" s="1081"/>
      <c r="Z572" s="1081"/>
      <c r="AA572" s="1081"/>
      <c r="AB572" s="1123"/>
      <c r="AC572" s="1123"/>
      <c r="AD572" s="1123"/>
      <c r="AE572" s="1123"/>
      <c r="AF572" s="1081"/>
      <c r="AG572" s="1081"/>
      <c r="AH572" s="1081"/>
      <c r="AI572" s="1081"/>
      <c r="AJ572" s="1081"/>
      <c r="AK572" s="1081"/>
      <c r="AL572" s="1081"/>
      <c r="AM572" s="1081"/>
      <c r="AN572" s="1081"/>
      <c r="AO572" s="1081"/>
      <c r="AP572" s="1081"/>
      <c r="AQ572" s="1081"/>
      <c r="AR572" s="1081"/>
      <c r="AS572" s="1081"/>
      <c r="AT572" s="1081"/>
      <c r="AU572" s="1081"/>
      <c r="AV572" s="1081"/>
      <c r="AW572" s="1081"/>
      <c r="AX572" s="1082"/>
      <c r="AY572" s="1081"/>
      <c r="AZ572" s="1081"/>
      <c r="BA572" s="1081"/>
      <c r="BB572" s="1081"/>
      <c r="BC572" s="1081"/>
      <c r="BD572" s="1081"/>
      <c r="BE572" s="1081"/>
      <c r="BF572" s="1081"/>
      <c r="BG572" s="1081"/>
      <c r="BH572" s="1081"/>
      <c r="BI572" s="1081"/>
      <c r="BJ572" s="1081"/>
      <c r="BK572" s="1081"/>
      <c r="BL572" s="1081"/>
      <c r="BM572" s="1081"/>
      <c r="BN572" s="1081"/>
      <c r="BO572" s="1081"/>
      <c r="BP572" s="1081"/>
      <c r="BQ572" s="1081"/>
      <c r="BR572" s="1081"/>
      <c r="BS572" s="1123"/>
      <c r="BT572" s="1081"/>
      <c r="BU572" s="1081"/>
      <c r="BV572" s="1081"/>
      <c r="BW572" s="1081"/>
      <c r="BX572" s="1081"/>
      <c r="BY572" s="1081"/>
      <c r="BZ572" s="1081"/>
      <c r="CA572" s="1081"/>
      <c r="CB572" s="1081"/>
      <c r="CC572" s="1081"/>
      <c r="CD572" s="1081"/>
      <c r="CE572" s="1081"/>
      <c r="CF572" s="1081"/>
      <c r="CG572" s="1081"/>
      <c r="CH572" s="1081"/>
      <c r="CI572" s="1081"/>
      <c r="CJ572" s="1081"/>
      <c r="CK572" s="1081"/>
      <c r="CL572" s="1081"/>
      <c r="CM572" s="1123"/>
      <c r="CN572" s="1123"/>
    </row>
    <row r="573" spans="2:92" x14ac:dyDescent="0.2">
      <c r="B573" s="1080"/>
      <c r="I573" s="1081"/>
      <c r="J573" s="1081"/>
      <c r="K573" s="1081"/>
      <c r="L573" s="1081"/>
      <c r="M573" s="1081"/>
      <c r="N573" s="1081"/>
      <c r="O573" s="1081"/>
      <c r="P573" s="1081"/>
      <c r="Q573" s="1081"/>
      <c r="R573" s="1081"/>
      <c r="S573" s="1081"/>
      <c r="T573" s="1081"/>
      <c r="U573" s="1081"/>
      <c r="V573" s="1081"/>
      <c r="W573" s="1081"/>
      <c r="X573" s="1081"/>
      <c r="Y573" s="1081"/>
      <c r="Z573" s="1081"/>
      <c r="AA573" s="1081"/>
      <c r="AB573" s="1123"/>
      <c r="AC573" s="1123"/>
      <c r="AD573" s="1123"/>
      <c r="AE573" s="1123"/>
      <c r="AF573" s="1081"/>
      <c r="AG573" s="1081"/>
      <c r="AH573" s="1081"/>
      <c r="AI573" s="1081"/>
      <c r="AJ573" s="1081"/>
      <c r="AK573" s="1081"/>
      <c r="AL573" s="1081"/>
      <c r="AM573" s="1081"/>
      <c r="AN573" s="1081"/>
      <c r="AO573" s="1081"/>
      <c r="AP573" s="1081"/>
      <c r="AQ573" s="1081"/>
      <c r="AR573" s="1081"/>
      <c r="AS573" s="1081"/>
      <c r="AT573" s="1081"/>
      <c r="AU573" s="1081"/>
      <c r="AV573" s="1081"/>
      <c r="AW573" s="1081"/>
      <c r="AX573" s="1082"/>
      <c r="AY573" s="1081"/>
      <c r="AZ573" s="1081"/>
      <c r="BA573" s="1081"/>
      <c r="BB573" s="1081"/>
      <c r="BC573" s="1081"/>
      <c r="BD573" s="1081"/>
      <c r="BE573" s="1081"/>
      <c r="BF573" s="1081"/>
      <c r="BG573" s="1081"/>
      <c r="BH573" s="1081"/>
      <c r="BI573" s="1081"/>
      <c r="BJ573" s="1081"/>
      <c r="BK573" s="1081"/>
      <c r="BL573" s="1081"/>
      <c r="BM573" s="1081"/>
      <c r="BN573" s="1081"/>
      <c r="BO573" s="1081"/>
      <c r="BP573" s="1081"/>
      <c r="BQ573" s="1081"/>
      <c r="BR573" s="1081"/>
      <c r="BS573" s="1123"/>
      <c r="BT573" s="1081"/>
      <c r="BU573" s="1081"/>
      <c r="BV573" s="1081"/>
      <c r="BW573" s="1081"/>
      <c r="BX573" s="1081"/>
      <c r="BY573" s="1081"/>
      <c r="BZ573" s="1081"/>
      <c r="CA573" s="1081"/>
      <c r="CB573" s="1081"/>
      <c r="CC573" s="1081"/>
      <c r="CD573" s="1081"/>
      <c r="CE573" s="1081"/>
      <c r="CF573" s="1081"/>
      <c r="CG573" s="1081"/>
      <c r="CH573" s="1081"/>
      <c r="CI573" s="1081"/>
      <c r="CJ573" s="1081"/>
      <c r="CK573" s="1081"/>
      <c r="CL573" s="1081"/>
      <c r="CM573" s="1123"/>
      <c r="CN573" s="1123"/>
    </row>
    <row r="574" spans="2:92" x14ac:dyDescent="0.2">
      <c r="B574" s="1080"/>
      <c r="I574" s="1081"/>
      <c r="J574" s="1081"/>
      <c r="K574" s="1081"/>
      <c r="L574" s="1081"/>
      <c r="M574" s="1081"/>
      <c r="N574" s="1081"/>
      <c r="O574" s="1081"/>
      <c r="P574" s="1081"/>
      <c r="Q574" s="1081"/>
      <c r="R574" s="1081"/>
      <c r="S574" s="1081"/>
      <c r="T574" s="1081"/>
      <c r="U574" s="1081"/>
      <c r="V574" s="1081"/>
      <c r="W574" s="1081"/>
      <c r="X574" s="1081"/>
      <c r="Y574" s="1081"/>
      <c r="Z574" s="1081"/>
      <c r="AA574" s="1081"/>
      <c r="AB574" s="1123"/>
      <c r="AC574" s="1123"/>
      <c r="AD574" s="1123"/>
      <c r="AE574" s="1123"/>
      <c r="AF574" s="1081"/>
      <c r="AG574" s="1081"/>
      <c r="AH574" s="1081"/>
      <c r="AI574" s="1081"/>
      <c r="AJ574" s="1081"/>
      <c r="AK574" s="1081"/>
      <c r="AL574" s="1081"/>
      <c r="AM574" s="1081"/>
      <c r="AN574" s="1081"/>
      <c r="AO574" s="1081"/>
      <c r="AP574" s="1081"/>
      <c r="AQ574" s="1081"/>
      <c r="AR574" s="1081"/>
      <c r="AS574" s="1081"/>
      <c r="AT574" s="1081"/>
      <c r="AU574" s="1081"/>
      <c r="AV574" s="1081"/>
      <c r="AW574" s="1081"/>
      <c r="AX574" s="1082"/>
      <c r="AY574" s="1081"/>
      <c r="AZ574" s="1081"/>
      <c r="BA574" s="1081"/>
      <c r="BB574" s="1081"/>
      <c r="BC574" s="1081"/>
      <c r="BD574" s="1081"/>
      <c r="BE574" s="1081"/>
      <c r="BF574" s="1081"/>
      <c r="BG574" s="1081"/>
      <c r="BH574" s="1081"/>
      <c r="BI574" s="1081"/>
      <c r="BJ574" s="1081"/>
      <c r="BK574" s="1081"/>
      <c r="BL574" s="1081"/>
      <c r="BM574" s="1081"/>
      <c r="BN574" s="1081"/>
      <c r="BO574" s="1081"/>
      <c r="BP574" s="1081"/>
      <c r="BQ574" s="1081"/>
      <c r="BR574" s="1081"/>
      <c r="BS574" s="1123"/>
      <c r="BT574" s="1081"/>
      <c r="BU574" s="1081"/>
      <c r="BV574" s="1081"/>
      <c r="BW574" s="1081"/>
      <c r="BX574" s="1081"/>
      <c r="BY574" s="1081"/>
      <c r="BZ574" s="1081"/>
      <c r="CA574" s="1081"/>
      <c r="CB574" s="1081"/>
      <c r="CC574" s="1081"/>
      <c r="CD574" s="1081"/>
      <c r="CE574" s="1081"/>
      <c r="CF574" s="1081"/>
      <c r="CG574" s="1081"/>
      <c r="CH574" s="1081"/>
      <c r="CI574" s="1081"/>
      <c r="CJ574" s="1081"/>
      <c r="CK574" s="1081"/>
      <c r="CL574" s="1081"/>
      <c r="CM574" s="1123"/>
      <c r="CN574" s="1123"/>
    </row>
    <row r="575" spans="2:92" x14ac:dyDescent="0.2">
      <c r="B575" s="1080"/>
      <c r="I575" s="1081"/>
      <c r="J575" s="1081"/>
      <c r="K575" s="1081"/>
      <c r="L575" s="1081"/>
      <c r="M575" s="1081"/>
      <c r="N575" s="1081"/>
      <c r="O575" s="1081"/>
      <c r="P575" s="1081"/>
      <c r="Q575" s="1081"/>
      <c r="R575" s="1081"/>
      <c r="S575" s="1081"/>
      <c r="T575" s="1081"/>
      <c r="U575" s="1081"/>
      <c r="V575" s="1081"/>
      <c r="W575" s="1081"/>
      <c r="X575" s="1081"/>
      <c r="Y575" s="1081"/>
      <c r="Z575" s="1081"/>
      <c r="AA575" s="1081"/>
      <c r="AB575" s="1123"/>
      <c r="AC575" s="1123"/>
      <c r="AD575" s="1123"/>
      <c r="AE575" s="1123"/>
      <c r="AF575" s="1081"/>
      <c r="AG575" s="1081"/>
      <c r="AH575" s="1081"/>
      <c r="AI575" s="1081"/>
      <c r="AJ575" s="1081"/>
      <c r="AK575" s="1081"/>
      <c r="AL575" s="1081"/>
      <c r="AM575" s="1081"/>
      <c r="AN575" s="1081"/>
      <c r="AO575" s="1081"/>
      <c r="AP575" s="1081"/>
      <c r="AQ575" s="1081"/>
      <c r="AR575" s="1081"/>
      <c r="AS575" s="1081"/>
      <c r="AT575" s="1081"/>
      <c r="AU575" s="1081"/>
      <c r="AV575" s="1081"/>
      <c r="AW575" s="1081"/>
      <c r="AX575" s="1082"/>
      <c r="AY575" s="1081"/>
      <c r="AZ575" s="1081"/>
      <c r="BA575" s="1081"/>
      <c r="BB575" s="1081"/>
      <c r="BC575" s="1081"/>
      <c r="BD575" s="1081"/>
      <c r="BE575" s="1081"/>
      <c r="BF575" s="1081"/>
      <c r="BG575" s="1081"/>
      <c r="BH575" s="1081"/>
      <c r="BI575" s="1081"/>
      <c r="BJ575" s="1081"/>
      <c r="BK575" s="1081"/>
      <c r="BL575" s="1081"/>
      <c r="BM575" s="1081"/>
      <c r="BN575" s="1081"/>
      <c r="BO575" s="1081"/>
      <c r="BP575" s="1081"/>
      <c r="BQ575" s="1081"/>
      <c r="BR575" s="1081"/>
      <c r="BS575" s="1123"/>
      <c r="BT575" s="1081"/>
      <c r="BU575" s="1081"/>
      <c r="BV575" s="1081"/>
      <c r="BW575" s="1081"/>
      <c r="BX575" s="1081"/>
      <c r="BY575" s="1081"/>
      <c r="BZ575" s="1081"/>
      <c r="CA575" s="1081"/>
      <c r="CB575" s="1081"/>
      <c r="CC575" s="1081"/>
      <c r="CD575" s="1081"/>
      <c r="CE575" s="1081"/>
      <c r="CF575" s="1081"/>
      <c r="CG575" s="1081"/>
      <c r="CH575" s="1081"/>
      <c r="CI575" s="1081"/>
      <c r="CJ575" s="1081"/>
      <c r="CK575" s="1081"/>
      <c r="CL575" s="1081"/>
      <c r="CM575" s="1123"/>
      <c r="CN575" s="1123"/>
    </row>
    <row r="576" spans="2:92" x14ac:dyDescent="0.2">
      <c r="B576" s="1080"/>
      <c r="I576" s="1081"/>
      <c r="J576" s="1081"/>
      <c r="K576" s="1081"/>
      <c r="L576" s="1081"/>
      <c r="M576" s="1081"/>
      <c r="N576" s="1081"/>
      <c r="O576" s="1081"/>
      <c r="P576" s="1081"/>
      <c r="Q576" s="1081"/>
      <c r="R576" s="1081"/>
      <c r="S576" s="1081"/>
      <c r="T576" s="1081"/>
      <c r="U576" s="1081"/>
      <c r="V576" s="1081"/>
      <c r="W576" s="1081"/>
      <c r="X576" s="1081"/>
      <c r="Y576" s="1081"/>
      <c r="Z576" s="1081"/>
      <c r="AA576" s="1081"/>
      <c r="AB576" s="1123"/>
      <c r="AC576" s="1123"/>
      <c r="AD576" s="1123"/>
      <c r="AE576" s="1123"/>
      <c r="AF576" s="1081"/>
      <c r="AG576" s="1081"/>
      <c r="AH576" s="1081"/>
      <c r="AI576" s="1081"/>
      <c r="AJ576" s="1081"/>
      <c r="AK576" s="1081"/>
      <c r="AL576" s="1081"/>
      <c r="AM576" s="1081"/>
      <c r="AN576" s="1081"/>
      <c r="AO576" s="1081"/>
      <c r="AP576" s="1081"/>
      <c r="AQ576" s="1081"/>
      <c r="AR576" s="1081"/>
      <c r="AS576" s="1081"/>
      <c r="AT576" s="1081"/>
      <c r="AU576" s="1081"/>
      <c r="AV576" s="1081"/>
      <c r="AW576" s="1081"/>
      <c r="AX576" s="1082"/>
      <c r="AY576" s="1081"/>
      <c r="AZ576" s="1081"/>
      <c r="BA576" s="1081"/>
      <c r="BB576" s="1081"/>
      <c r="BC576" s="1081"/>
      <c r="BD576" s="1081"/>
      <c r="BE576" s="1081"/>
      <c r="BF576" s="1081"/>
      <c r="BG576" s="1081"/>
      <c r="BH576" s="1081"/>
      <c r="BI576" s="1081"/>
      <c r="BJ576" s="1081"/>
      <c r="BK576" s="1081"/>
      <c r="BL576" s="1081"/>
      <c r="BM576" s="1081"/>
      <c r="BN576" s="1081"/>
      <c r="BO576" s="1081"/>
      <c r="BP576" s="1081"/>
      <c r="BQ576" s="1081"/>
      <c r="BR576" s="1081"/>
      <c r="BS576" s="1123"/>
      <c r="BT576" s="1081"/>
      <c r="BU576" s="1081"/>
      <c r="BV576" s="1081"/>
      <c r="BW576" s="1081"/>
      <c r="BX576" s="1081"/>
      <c r="BY576" s="1081"/>
      <c r="BZ576" s="1081"/>
      <c r="CA576" s="1081"/>
      <c r="CB576" s="1081"/>
      <c r="CC576" s="1081"/>
      <c r="CD576" s="1081"/>
      <c r="CE576" s="1081"/>
      <c r="CF576" s="1081"/>
      <c r="CG576" s="1081"/>
      <c r="CH576" s="1081"/>
      <c r="CI576" s="1081"/>
      <c r="CJ576" s="1081"/>
      <c r="CK576" s="1081"/>
      <c r="CL576" s="1081"/>
      <c r="CM576" s="1123"/>
      <c r="CN576" s="1123"/>
    </row>
    <row r="577" spans="2:92" x14ac:dyDescent="0.2">
      <c r="B577" s="1080"/>
      <c r="I577" s="1081"/>
      <c r="J577" s="1081"/>
      <c r="K577" s="1081"/>
      <c r="L577" s="1081"/>
      <c r="M577" s="1081"/>
      <c r="N577" s="1081"/>
      <c r="O577" s="1081"/>
      <c r="P577" s="1081"/>
      <c r="Q577" s="1081"/>
      <c r="R577" s="1081"/>
      <c r="S577" s="1081"/>
      <c r="T577" s="1081"/>
      <c r="U577" s="1081"/>
      <c r="V577" s="1081"/>
      <c r="W577" s="1081"/>
      <c r="X577" s="1081"/>
      <c r="Y577" s="1081"/>
      <c r="Z577" s="1081"/>
      <c r="AA577" s="1081"/>
      <c r="AB577" s="1123"/>
      <c r="AC577" s="1123"/>
      <c r="AD577" s="1123"/>
      <c r="AE577" s="1123"/>
      <c r="AF577" s="1081"/>
      <c r="AG577" s="1081"/>
      <c r="AH577" s="1081"/>
      <c r="AI577" s="1081"/>
      <c r="AJ577" s="1081"/>
      <c r="AK577" s="1081"/>
      <c r="AL577" s="1081"/>
      <c r="AM577" s="1081"/>
      <c r="AN577" s="1081"/>
      <c r="AO577" s="1081"/>
      <c r="AP577" s="1081"/>
      <c r="AQ577" s="1081"/>
      <c r="AR577" s="1081"/>
      <c r="AS577" s="1081"/>
      <c r="AT577" s="1081"/>
      <c r="AU577" s="1081"/>
      <c r="AV577" s="1081"/>
      <c r="AW577" s="1081"/>
      <c r="AX577" s="1082"/>
      <c r="AY577" s="1081"/>
      <c r="AZ577" s="1081"/>
      <c r="BA577" s="1081"/>
      <c r="BB577" s="1081"/>
      <c r="BC577" s="1081"/>
      <c r="BD577" s="1081"/>
      <c r="BE577" s="1081"/>
      <c r="BF577" s="1081"/>
      <c r="BG577" s="1081"/>
      <c r="BH577" s="1081"/>
      <c r="BI577" s="1081"/>
      <c r="BJ577" s="1081"/>
      <c r="BK577" s="1081"/>
      <c r="BL577" s="1081"/>
      <c r="BM577" s="1081"/>
      <c r="BN577" s="1081"/>
      <c r="BO577" s="1081"/>
      <c r="BP577" s="1081"/>
      <c r="BQ577" s="1081"/>
      <c r="BR577" s="1081"/>
      <c r="BS577" s="1123"/>
      <c r="BT577" s="1081"/>
      <c r="BU577" s="1081"/>
      <c r="BV577" s="1081"/>
      <c r="BW577" s="1081"/>
      <c r="BX577" s="1081"/>
      <c r="BY577" s="1081"/>
      <c r="BZ577" s="1081"/>
      <c r="CA577" s="1081"/>
      <c r="CB577" s="1081"/>
      <c r="CC577" s="1081"/>
      <c r="CD577" s="1081"/>
      <c r="CE577" s="1081"/>
      <c r="CF577" s="1081"/>
      <c r="CG577" s="1081"/>
      <c r="CH577" s="1081"/>
      <c r="CI577" s="1081"/>
      <c r="CJ577" s="1081"/>
      <c r="CK577" s="1081"/>
      <c r="CL577" s="1081"/>
      <c r="CM577" s="1123"/>
      <c r="CN577" s="1123"/>
    </row>
    <row r="578" spans="2:92" x14ac:dyDescent="0.2">
      <c r="B578" s="1080"/>
      <c r="I578" s="1081"/>
      <c r="J578" s="1081"/>
      <c r="K578" s="1081"/>
      <c r="L578" s="1081"/>
      <c r="M578" s="1081"/>
      <c r="N578" s="1081"/>
      <c r="O578" s="1081"/>
      <c r="P578" s="1081"/>
      <c r="Q578" s="1081"/>
      <c r="R578" s="1081"/>
      <c r="S578" s="1081"/>
      <c r="T578" s="1081"/>
      <c r="U578" s="1081"/>
      <c r="V578" s="1081"/>
      <c r="W578" s="1081"/>
      <c r="X578" s="1081"/>
      <c r="Y578" s="1081"/>
      <c r="Z578" s="1081"/>
      <c r="AA578" s="1081"/>
      <c r="AB578" s="1123"/>
      <c r="AC578" s="1123"/>
      <c r="AD578" s="1123"/>
      <c r="AE578" s="1123"/>
      <c r="AF578" s="1081"/>
      <c r="AG578" s="1081"/>
      <c r="AH578" s="1081"/>
      <c r="AI578" s="1081"/>
      <c r="AJ578" s="1081"/>
      <c r="AK578" s="1081"/>
      <c r="AL578" s="1081"/>
      <c r="AM578" s="1081"/>
      <c r="AN578" s="1081"/>
      <c r="AO578" s="1081"/>
      <c r="AP578" s="1081"/>
      <c r="AQ578" s="1081"/>
      <c r="AR578" s="1081"/>
      <c r="AS578" s="1081"/>
      <c r="AT578" s="1081"/>
      <c r="AU578" s="1081"/>
      <c r="AV578" s="1081"/>
      <c r="AW578" s="1081"/>
      <c r="AX578" s="1082"/>
      <c r="AY578" s="1081"/>
      <c r="AZ578" s="1081"/>
      <c r="BA578" s="1081"/>
      <c r="BB578" s="1081"/>
      <c r="BC578" s="1081"/>
      <c r="BD578" s="1081"/>
      <c r="BE578" s="1081"/>
      <c r="BF578" s="1081"/>
      <c r="BG578" s="1081"/>
      <c r="BH578" s="1081"/>
      <c r="BI578" s="1081"/>
      <c r="BJ578" s="1081"/>
      <c r="BK578" s="1081"/>
      <c r="BL578" s="1081"/>
      <c r="BM578" s="1081"/>
      <c r="BN578" s="1081"/>
      <c r="BO578" s="1081"/>
      <c r="BP578" s="1081"/>
      <c r="BQ578" s="1081"/>
      <c r="BR578" s="1081"/>
      <c r="BS578" s="1123"/>
      <c r="BT578" s="1081"/>
      <c r="BU578" s="1081"/>
      <c r="BV578" s="1081"/>
      <c r="BW578" s="1081"/>
      <c r="BX578" s="1081"/>
      <c r="BY578" s="1081"/>
      <c r="BZ578" s="1081"/>
      <c r="CA578" s="1081"/>
      <c r="CB578" s="1081"/>
      <c r="CC578" s="1081"/>
      <c r="CD578" s="1081"/>
      <c r="CE578" s="1081"/>
      <c r="CF578" s="1081"/>
      <c r="CG578" s="1081"/>
      <c r="CH578" s="1081"/>
      <c r="CI578" s="1081"/>
      <c r="CJ578" s="1081"/>
      <c r="CK578" s="1081"/>
      <c r="CL578" s="1081"/>
      <c r="CM578" s="1123"/>
      <c r="CN578" s="1123"/>
    </row>
    <row r="579" spans="2:92" x14ac:dyDescent="0.2">
      <c r="B579" s="1080"/>
      <c r="I579" s="1081"/>
      <c r="J579" s="1081"/>
      <c r="K579" s="1081"/>
      <c r="L579" s="1081"/>
      <c r="M579" s="1081"/>
      <c r="N579" s="1081"/>
      <c r="O579" s="1081"/>
      <c r="P579" s="1081"/>
      <c r="Q579" s="1081"/>
      <c r="R579" s="1081"/>
      <c r="S579" s="1081"/>
      <c r="T579" s="1081"/>
      <c r="U579" s="1081"/>
      <c r="V579" s="1081"/>
      <c r="W579" s="1081"/>
      <c r="X579" s="1081"/>
      <c r="Y579" s="1081"/>
      <c r="Z579" s="1081"/>
      <c r="AA579" s="1081"/>
      <c r="AB579" s="1123"/>
      <c r="AC579" s="1123"/>
      <c r="AD579" s="1123"/>
      <c r="AE579" s="1123"/>
      <c r="AF579" s="1081"/>
      <c r="AG579" s="1081"/>
      <c r="AH579" s="1081"/>
      <c r="AI579" s="1081"/>
      <c r="AJ579" s="1081"/>
      <c r="AK579" s="1081"/>
      <c r="AL579" s="1081"/>
      <c r="AM579" s="1081"/>
      <c r="AN579" s="1081"/>
      <c r="AO579" s="1081"/>
      <c r="AP579" s="1081"/>
      <c r="AQ579" s="1081"/>
      <c r="AR579" s="1081"/>
      <c r="AS579" s="1081"/>
      <c r="AT579" s="1081"/>
      <c r="AU579" s="1081"/>
      <c r="AV579" s="1081"/>
      <c r="AW579" s="1081"/>
      <c r="AX579" s="1082"/>
      <c r="AY579" s="1081"/>
      <c r="AZ579" s="1081"/>
      <c r="BA579" s="1081"/>
      <c r="BB579" s="1081"/>
      <c r="BC579" s="1081"/>
      <c r="BD579" s="1081"/>
      <c r="BE579" s="1081"/>
      <c r="BF579" s="1081"/>
      <c r="BG579" s="1081"/>
      <c r="BH579" s="1081"/>
      <c r="BI579" s="1081"/>
      <c r="BJ579" s="1081"/>
      <c r="BK579" s="1081"/>
      <c r="BL579" s="1081"/>
      <c r="BM579" s="1081"/>
      <c r="BN579" s="1081"/>
      <c r="BO579" s="1081"/>
      <c r="BP579" s="1081"/>
      <c r="BQ579" s="1081"/>
      <c r="BR579" s="1081"/>
      <c r="BS579" s="1123"/>
      <c r="BT579" s="1081"/>
      <c r="BU579" s="1081"/>
      <c r="BV579" s="1081"/>
      <c r="BW579" s="1081"/>
      <c r="BX579" s="1081"/>
      <c r="BY579" s="1081"/>
      <c r="BZ579" s="1081"/>
      <c r="CA579" s="1081"/>
      <c r="CB579" s="1081"/>
      <c r="CC579" s="1081"/>
      <c r="CD579" s="1081"/>
      <c r="CE579" s="1081"/>
      <c r="CF579" s="1081"/>
      <c r="CG579" s="1081"/>
      <c r="CH579" s="1081"/>
      <c r="CI579" s="1081"/>
      <c r="CJ579" s="1081"/>
      <c r="CK579" s="1081"/>
      <c r="CL579" s="1081"/>
      <c r="CM579" s="1123"/>
      <c r="CN579" s="1123"/>
    </row>
    <row r="580" spans="2:92" x14ac:dyDescent="0.2">
      <c r="B580" s="1080"/>
      <c r="I580" s="1081"/>
      <c r="J580" s="1081"/>
      <c r="K580" s="1081"/>
      <c r="L580" s="1081"/>
      <c r="M580" s="1081"/>
      <c r="N580" s="1081"/>
      <c r="O580" s="1081"/>
      <c r="P580" s="1081"/>
      <c r="Q580" s="1081"/>
      <c r="R580" s="1081"/>
      <c r="S580" s="1081"/>
      <c r="T580" s="1081"/>
      <c r="U580" s="1081"/>
      <c r="V580" s="1081"/>
      <c r="W580" s="1081"/>
      <c r="X580" s="1081"/>
      <c r="Y580" s="1081"/>
      <c r="Z580" s="1081"/>
      <c r="AA580" s="1081"/>
      <c r="AB580" s="1123"/>
      <c r="AC580" s="1123"/>
      <c r="AD580" s="1123"/>
      <c r="AE580" s="1123"/>
      <c r="AF580" s="1081"/>
      <c r="AG580" s="1081"/>
      <c r="AH580" s="1081"/>
      <c r="AI580" s="1081"/>
      <c r="AJ580" s="1081"/>
      <c r="AK580" s="1081"/>
      <c r="AL580" s="1081"/>
      <c r="AM580" s="1081"/>
      <c r="AN580" s="1081"/>
      <c r="AO580" s="1081"/>
      <c r="AP580" s="1081"/>
      <c r="AQ580" s="1081"/>
      <c r="AR580" s="1081"/>
      <c r="AS580" s="1081"/>
      <c r="AT580" s="1081"/>
      <c r="AU580" s="1081"/>
      <c r="AV580" s="1081"/>
      <c r="AW580" s="1081"/>
      <c r="AX580" s="1082"/>
      <c r="AY580" s="1081"/>
      <c r="AZ580" s="1081"/>
      <c r="BA580" s="1081"/>
      <c r="BB580" s="1081"/>
      <c r="BC580" s="1081"/>
      <c r="BD580" s="1081"/>
      <c r="BE580" s="1081"/>
      <c r="BF580" s="1081"/>
      <c r="BG580" s="1081"/>
      <c r="BH580" s="1081"/>
      <c r="BI580" s="1081"/>
      <c r="BJ580" s="1081"/>
      <c r="BK580" s="1081"/>
      <c r="BL580" s="1081"/>
      <c r="BM580" s="1081"/>
      <c r="BN580" s="1081"/>
      <c r="BO580" s="1081"/>
      <c r="BP580" s="1081"/>
      <c r="BQ580" s="1081"/>
      <c r="BR580" s="1081"/>
      <c r="BS580" s="1123"/>
      <c r="BT580" s="1081"/>
      <c r="BU580" s="1081"/>
      <c r="BV580" s="1081"/>
      <c r="BW580" s="1081"/>
      <c r="BX580" s="1081"/>
      <c r="BY580" s="1081"/>
      <c r="BZ580" s="1081"/>
      <c r="CA580" s="1081"/>
      <c r="CB580" s="1081"/>
      <c r="CC580" s="1081"/>
      <c r="CD580" s="1081"/>
      <c r="CE580" s="1081"/>
      <c r="CF580" s="1081"/>
      <c r="CG580" s="1081"/>
      <c r="CH580" s="1081"/>
      <c r="CI580" s="1081"/>
      <c r="CJ580" s="1081"/>
      <c r="CK580" s="1081"/>
      <c r="CL580" s="1081"/>
      <c r="CM580" s="1123"/>
      <c r="CN580" s="1123"/>
    </row>
    <row r="581" spans="2:92" x14ac:dyDescent="0.2">
      <c r="B581" s="1080"/>
      <c r="I581" s="1081"/>
      <c r="J581" s="1081"/>
      <c r="K581" s="1081"/>
      <c r="L581" s="1081"/>
      <c r="M581" s="1081"/>
      <c r="N581" s="1081"/>
      <c r="O581" s="1081"/>
      <c r="P581" s="1081"/>
      <c r="Q581" s="1081"/>
      <c r="R581" s="1081"/>
      <c r="S581" s="1081"/>
      <c r="T581" s="1081"/>
      <c r="U581" s="1081"/>
      <c r="V581" s="1081"/>
      <c r="W581" s="1081"/>
      <c r="X581" s="1081"/>
      <c r="Y581" s="1081"/>
      <c r="Z581" s="1081"/>
      <c r="AA581" s="1081"/>
      <c r="AB581" s="1123"/>
      <c r="AC581" s="1123"/>
      <c r="AD581" s="1123"/>
      <c r="AE581" s="1123"/>
      <c r="AF581" s="1081"/>
      <c r="AG581" s="1081"/>
      <c r="AH581" s="1081"/>
      <c r="AI581" s="1081"/>
      <c r="AJ581" s="1081"/>
      <c r="AK581" s="1081"/>
      <c r="AL581" s="1081"/>
      <c r="AM581" s="1081"/>
      <c r="AN581" s="1081"/>
      <c r="AO581" s="1081"/>
      <c r="AP581" s="1081"/>
      <c r="AQ581" s="1081"/>
      <c r="AR581" s="1081"/>
      <c r="AS581" s="1081"/>
      <c r="AT581" s="1081"/>
      <c r="AU581" s="1081"/>
      <c r="AV581" s="1081"/>
      <c r="AW581" s="1081"/>
      <c r="AX581" s="1082"/>
      <c r="AY581" s="1081"/>
      <c r="AZ581" s="1081"/>
      <c r="BA581" s="1081"/>
      <c r="BB581" s="1081"/>
      <c r="BC581" s="1081"/>
      <c r="BD581" s="1081"/>
      <c r="BE581" s="1081"/>
      <c r="BF581" s="1081"/>
      <c r="BG581" s="1081"/>
      <c r="BH581" s="1081"/>
      <c r="BI581" s="1081"/>
      <c r="BJ581" s="1081"/>
      <c r="BK581" s="1081"/>
      <c r="BL581" s="1081"/>
      <c r="BM581" s="1081"/>
      <c r="BN581" s="1081"/>
      <c r="BO581" s="1081"/>
      <c r="BP581" s="1081"/>
      <c r="BQ581" s="1081"/>
      <c r="BR581" s="1081"/>
      <c r="BS581" s="1123"/>
      <c r="BT581" s="1081"/>
      <c r="BU581" s="1081"/>
      <c r="BV581" s="1081"/>
      <c r="BW581" s="1081"/>
      <c r="BX581" s="1081"/>
      <c r="BY581" s="1081"/>
      <c r="BZ581" s="1081"/>
      <c r="CA581" s="1081"/>
      <c r="CB581" s="1081"/>
      <c r="CC581" s="1081"/>
      <c r="CD581" s="1081"/>
      <c r="CE581" s="1081"/>
      <c r="CF581" s="1081"/>
      <c r="CG581" s="1081"/>
      <c r="CH581" s="1081"/>
      <c r="CI581" s="1081"/>
      <c r="CJ581" s="1081"/>
      <c r="CK581" s="1081"/>
      <c r="CL581" s="1081"/>
      <c r="CM581" s="1123"/>
      <c r="CN581" s="1123"/>
    </row>
    <row r="582" spans="2:92" x14ac:dyDescent="0.2">
      <c r="B582" s="1080"/>
      <c r="I582" s="1081"/>
      <c r="J582" s="1081"/>
      <c r="K582" s="1081"/>
      <c r="L582" s="1081"/>
      <c r="M582" s="1081"/>
      <c r="N582" s="1081"/>
      <c r="O582" s="1081"/>
      <c r="P582" s="1081"/>
      <c r="Q582" s="1081"/>
      <c r="R582" s="1081"/>
      <c r="S582" s="1081"/>
      <c r="T582" s="1081"/>
      <c r="U582" s="1081"/>
      <c r="V582" s="1081"/>
      <c r="W582" s="1081"/>
      <c r="X582" s="1081"/>
      <c r="Y582" s="1081"/>
      <c r="Z582" s="1081"/>
      <c r="AA582" s="1081"/>
      <c r="AB582" s="1123"/>
      <c r="AC582" s="1123"/>
      <c r="AD582" s="1123"/>
      <c r="AE582" s="1123"/>
      <c r="AF582" s="1081"/>
      <c r="AG582" s="1081"/>
      <c r="AH582" s="1081"/>
      <c r="AI582" s="1081"/>
      <c r="AJ582" s="1081"/>
      <c r="AK582" s="1081"/>
      <c r="AL582" s="1081"/>
      <c r="AM582" s="1081"/>
      <c r="AN582" s="1081"/>
      <c r="AO582" s="1081"/>
      <c r="AP582" s="1081"/>
      <c r="AQ582" s="1081"/>
      <c r="AR582" s="1081"/>
      <c r="AS582" s="1081"/>
      <c r="AT582" s="1081"/>
      <c r="AU582" s="1081"/>
      <c r="AV582" s="1081"/>
      <c r="AW582" s="1081"/>
      <c r="AX582" s="1082"/>
      <c r="AY582" s="1081"/>
      <c r="AZ582" s="1081"/>
      <c r="BA582" s="1081"/>
      <c r="BB582" s="1081"/>
      <c r="BC582" s="1081"/>
      <c r="BD582" s="1081"/>
      <c r="BE582" s="1081"/>
      <c r="BF582" s="1081"/>
      <c r="BG582" s="1081"/>
      <c r="BH582" s="1081"/>
      <c r="BI582" s="1081"/>
      <c r="BJ582" s="1081"/>
      <c r="BK582" s="1081"/>
      <c r="BL582" s="1081"/>
      <c r="BM582" s="1081"/>
      <c r="BN582" s="1081"/>
      <c r="BO582" s="1081"/>
      <c r="BP582" s="1081"/>
      <c r="BQ582" s="1081"/>
      <c r="BR582" s="1081"/>
      <c r="BS582" s="1123"/>
      <c r="BT582" s="1081"/>
      <c r="BU582" s="1081"/>
      <c r="BV582" s="1081"/>
      <c r="BW582" s="1081"/>
      <c r="BX582" s="1081"/>
      <c r="BY582" s="1081"/>
      <c r="BZ582" s="1081"/>
      <c r="CA582" s="1081"/>
      <c r="CB582" s="1081"/>
      <c r="CC582" s="1081"/>
      <c r="CD582" s="1081"/>
      <c r="CE582" s="1081"/>
      <c r="CF582" s="1081"/>
      <c r="CG582" s="1081"/>
      <c r="CH582" s="1081"/>
      <c r="CI582" s="1081"/>
      <c r="CJ582" s="1081"/>
      <c r="CK582" s="1081"/>
      <c r="CL582" s="1081"/>
      <c r="CM582" s="1123"/>
      <c r="CN582" s="1123"/>
    </row>
    <row r="583" spans="2:92" x14ac:dyDescent="0.2">
      <c r="B583" s="1080"/>
      <c r="I583" s="1081"/>
      <c r="J583" s="1081"/>
      <c r="K583" s="1081"/>
      <c r="L583" s="1081"/>
      <c r="M583" s="1081"/>
      <c r="N583" s="1081"/>
      <c r="O583" s="1081"/>
      <c r="P583" s="1081"/>
      <c r="Q583" s="1081"/>
      <c r="R583" s="1081"/>
      <c r="S583" s="1081"/>
      <c r="T583" s="1081"/>
      <c r="U583" s="1081"/>
      <c r="V583" s="1081"/>
      <c r="W583" s="1081"/>
      <c r="X583" s="1081"/>
      <c r="Y583" s="1081"/>
      <c r="Z583" s="1081"/>
      <c r="AA583" s="1081"/>
      <c r="AB583" s="1123"/>
      <c r="AC583" s="1123"/>
      <c r="AD583" s="1123"/>
      <c r="AE583" s="1123"/>
      <c r="AF583" s="1081"/>
      <c r="AG583" s="1081"/>
      <c r="AH583" s="1081"/>
      <c r="AI583" s="1081"/>
      <c r="AJ583" s="1081"/>
      <c r="AK583" s="1081"/>
      <c r="AL583" s="1081"/>
      <c r="AM583" s="1081"/>
      <c r="AN583" s="1081"/>
      <c r="AO583" s="1081"/>
      <c r="AP583" s="1081"/>
      <c r="AQ583" s="1081"/>
      <c r="AR583" s="1081"/>
      <c r="AS583" s="1081"/>
      <c r="AT583" s="1081"/>
      <c r="AU583" s="1081"/>
      <c r="AV583" s="1081"/>
      <c r="AW583" s="1081"/>
      <c r="AX583" s="1082"/>
      <c r="AY583" s="1081"/>
      <c r="AZ583" s="1081"/>
      <c r="BA583" s="1081"/>
      <c r="BB583" s="1081"/>
      <c r="BC583" s="1081"/>
      <c r="BD583" s="1081"/>
      <c r="BE583" s="1081"/>
      <c r="BF583" s="1081"/>
      <c r="BG583" s="1081"/>
      <c r="BH583" s="1081"/>
      <c r="BI583" s="1081"/>
      <c r="BJ583" s="1081"/>
      <c r="BK583" s="1081"/>
      <c r="BL583" s="1081"/>
      <c r="BM583" s="1081"/>
      <c r="BN583" s="1081"/>
      <c r="BO583" s="1081"/>
      <c r="BP583" s="1081"/>
      <c r="BQ583" s="1081"/>
      <c r="BR583" s="1081"/>
      <c r="BS583" s="1123"/>
      <c r="BT583" s="1081"/>
      <c r="BU583" s="1081"/>
      <c r="BV583" s="1081"/>
      <c r="BW583" s="1081"/>
      <c r="BX583" s="1081"/>
      <c r="BY583" s="1081"/>
      <c r="BZ583" s="1081"/>
      <c r="CA583" s="1081"/>
      <c r="CB583" s="1081"/>
      <c r="CC583" s="1081"/>
      <c r="CD583" s="1081"/>
      <c r="CE583" s="1081"/>
      <c r="CF583" s="1081"/>
      <c r="CG583" s="1081"/>
      <c r="CH583" s="1081"/>
      <c r="CI583" s="1081"/>
      <c r="CJ583" s="1081"/>
      <c r="CK583" s="1081"/>
      <c r="CL583" s="1081"/>
      <c r="CM583" s="1123"/>
      <c r="CN583" s="1123"/>
    </row>
    <row r="584" spans="2:92" x14ac:dyDescent="0.2">
      <c r="B584" s="1080"/>
      <c r="I584" s="1081"/>
      <c r="J584" s="1081"/>
      <c r="K584" s="1081"/>
      <c r="L584" s="1081"/>
      <c r="M584" s="1081"/>
      <c r="N584" s="1081"/>
      <c r="O584" s="1081"/>
      <c r="P584" s="1081"/>
      <c r="Q584" s="1081"/>
      <c r="R584" s="1081"/>
      <c r="S584" s="1081"/>
      <c r="T584" s="1081"/>
      <c r="U584" s="1081"/>
      <c r="V584" s="1081"/>
      <c r="W584" s="1081"/>
      <c r="X584" s="1081"/>
      <c r="Y584" s="1081"/>
      <c r="Z584" s="1081"/>
      <c r="AA584" s="1081"/>
      <c r="AB584" s="1123"/>
      <c r="AC584" s="1123"/>
      <c r="AD584" s="1123"/>
      <c r="AE584" s="1123"/>
      <c r="AF584" s="1081"/>
      <c r="AG584" s="1081"/>
      <c r="AH584" s="1081"/>
      <c r="AI584" s="1081"/>
      <c r="AJ584" s="1081"/>
      <c r="AK584" s="1081"/>
      <c r="AL584" s="1081"/>
      <c r="AM584" s="1081"/>
      <c r="AN584" s="1081"/>
      <c r="AO584" s="1081"/>
      <c r="AP584" s="1081"/>
      <c r="AQ584" s="1081"/>
      <c r="AR584" s="1081"/>
      <c r="AS584" s="1081"/>
      <c r="AT584" s="1081"/>
      <c r="AU584" s="1081"/>
      <c r="AV584" s="1081"/>
      <c r="AW584" s="1081"/>
      <c r="AX584" s="1082"/>
      <c r="AY584" s="1081"/>
      <c r="AZ584" s="1081"/>
      <c r="BA584" s="1081"/>
      <c r="BB584" s="1081"/>
      <c r="BC584" s="1081"/>
      <c r="BD584" s="1081"/>
      <c r="BE584" s="1081"/>
      <c r="BF584" s="1081"/>
      <c r="BG584" s="1081"/>
      <c r="BH584" s="1081"/>
      <c r="BI584" s="1081"/>
      <c r="BJ584" s="1081"/>
      <c r="BK584" s="1081"/>
      <c r="BL584" s="1081"/>
      <c r="BM584" s="1081"/>
      <c r="BN584" s="1081"/>
      <c r="BO584" s="1081"/>
      <c r="BP584" s="1081"/>
      <c r="BQ584" s="1081"/>
      <c r="BR584" s="1081"/>
      <c r="BS584" s="1123"/>
      <c r="BT584" s="1081"/>
      <c r="BU584" s="1081"/>
      <c r="BV584" s="1081"/>
      <c r="BW584" s="1081"/>
      <c r="BX584" s="1081"/>
      <c r="BY584" s="1081"/>
      <c r="BZ584" s="1081"/>
      <c r="CA584" s="1081"/>
      <c r="CB584" s="1081"/>
      <c r="CC584" s="1081"/>
      <c r="CD584" s="1081"/>
      <c r="CE584" s="1081"/>
      <c r="CF584" s="1081"/>
      <c r="CG584" s="1081"/>
      <c r="CH584" s="1081"/>
      <c r="CI584" s="1081"/>
      <c r="CJ584" s="1081"/>
      <c r="CK584" s="1081"/>
      <c r="CL584" s="1081"/>
      <c r="CM584" s="1123"/>
      <c r="CN584" s="1123"/>
    </row>
    <row r="585" spans="2:92" x14ac:dyDescent="0.2">
      <c r="B585" s="1080"/>
      <c r="I585" s="1081"/>
      <c r="J585" s="1081"/>
      <c r="K585" s="1081"/>
      <c r="L585" s="1081"/>
      <c r="M585" s="1081"/>
      <c r="N585" s="1081"/>
      <c r="O585" s="1081"/>
      <c r="P585" s="1081"/>
      <c r="Q585" s="1081"/>
      <c r="R585" s="1081"/>
      <c r="S585" s="1081"/>
      <c r="T585" s="1081"/>
      <c r="U585" s="1081"/>
      <c r="V585" s="1081"/>
      <c r="W585" s="1081"/>
      <c r="X585" s="1081"/>
      <c r="Y585" s="1081"/>
      <c r="Z585" s="1081"/>
      <c r="AA585" s="1081"/>
      <c r="AB585" s="1123"/>
      <c r="AC585" s="1123"/>
      <c r="AD585" s="1123"/>
      <c r="AE585" s="1123"/>
      <c r="AF585" s="1081"/>
      <c r="AG585" s="1081"/>
      <c r="AH585" s="1081"/>
      <c r="AI585" s="1081"/>
      <c r="AJ585" s="1081"/>
      <c r="AK585" s="1081"/>
      <c r="AL585" s="1081"/>
      <c r="AM585" s="1081"/>
      <c r="AN585" s="1081"/>
      <c r="AO585" s="1081"/>
      <c r="AP585" s="1081"/>
      <c r="AQ585" s="1081"/>
      <c r="AR585" s="1081"/>
      <c r="AS585" s="1081"/>
      <c r="AT585" s="1081"/>
      <c r="AU585" s="1081"/>
      <c r="AV585" s="1081"/>
      <c r="AW585" s="1081"/>
      <c r="AX585" s="1082"/>
      <c r="AY585" s="1081"/>
      <c r="AZ585" s="1081"/>
      <c r="BA585" s="1081"/>
      <c r="BB585" s="1081"/>
      <c r="BC585" s="1081"/>
      <c r="BD585" s="1081"/>
      <c r="BE585" s="1081"/>
      <c r="BF585" s="1081"/>
      <c r="BG585" s="1081"/>
      <c r="BH585" s="1081"/>
      <c r="BI585" s="1081"/>
      <c r="BJ585" s="1081"/>
      <c r="BK585" s="1081"/>
      <c r="BL585" s="1081"/>
      <c r="BM585" s="1081"/>
      <c r="BN585" s="1081"/>
      <c r="BO585" s="1081"/>
      <c r="BP585" s="1081"/>
      <c r="BQ585" s="1081"/>
      <c r="BR585" s="1081"/>
      <c r="BS585" s="1123"/>
      <c r="BT585" s="1081"/>
      <c r="BU585" s="1081"/>
      <c r="BV585" s="1081"/>
      <c r="BW585" s="1081"/>
      <c r="BX585" s="1081"/>
      <c r="BY585" s="1081"/>
      <c r="BZ585" s="1081"/>
      <c r="CA585" s="1081"/>
      <c r="CB585" s="1081"/>
      <c r="CC585" s="1081"/>
      <c r="CD585" s="1081"/>
      <c r="CE585" s="1081"/>
      <c r="CF585" s="1081"/>
      <c r="CG585" s="1081"/>
      <c r="CH585" s="1081"/>
      <c r="CI585" s="1081"/>
      <c r="CJ585" s="1081"/>
      <c r="CK585" s="1081"/>
      <c r="CL585" s="1081"/>
      <c r="CM585" s="1123"/>
      <c r="CN585" s="1123"/>
    </row>
    <row r="586" spans="2:92" x14ac:dyDescent="0.2">
      <c r="B586" s="1080"/>
      <c r="I586" s="1081"/>
      <c r="J586" s="1081"/>
      <c r="K586" s="1081"/>
      <c r="L586" s="1081"/>
      <c r="M586" s="1081"/>
      <c r="N586" s="1081"/>
      <c r="O586" s="1081"/>
      <c r="P586" s="1081"/>
      <c r="Q586" s="1081"/>
      <c r="R586" s="1081"/>
      <c r="S586" s="1081"/>
      <c r="T586" s="1081"/>
      <c r="U586" s="1081"/>
      <c r="V586" s="1081"/>
      <c r="W586" s="1081"/>
      <c r="X586" s="1081"/>
      <c r="Y586" s="1081"/>
      <c r="Z586" s="1081"/>
      <c r="AA586" s="1081"/>
      <c r="AB586" s="1123"/>
      <c r="AC586" s="1123"/>
      <c r="AD586" s="1123"/>
      <c r="AE586" s="1123"/>
      <c r="AF586" s="1081"/>
      <c r="AG586" s="1081"/>
      <c r="AH586" s="1081"/>
      <c r="AI586" s="1081"/>
      <c r="AJ586" s="1081"/>
      <c r="AK586" s="1081"/>
      <c r="AL586" s="1081"/>
      <c r="AM586" s="1081"/>
      <c r="AN586" s="1081"/>
      <c r="AO586" s="1081"/>
      <c r="AP586" s="1081"/>
      <c r="AQ586" s="1081"/>
      <c r="AR586" s="1081"/>
      <c r="AS586" s="1081"/>
      <c r="AT586" s="1081"/>
      <c r="AU586" s="1081"/>
      <c r="AV586" s="1081"/>
      <c r="AW586" s="1081"/>
      <c r="AX586" s="1082"/>
      <c r="AY586" s="1081"/>
      <c r="AZ586" s="1081"/>
      <c r="BA586" s="1081"/>
      <c r="BB586" s="1081"/>
      <c r="BC586" s="1081"/>
      <c r="BD586" s="1081"/>
      <c r="BE586" s="1081"/>
      <c r="BF586" s="1081"/>
      <c r="BG586" s="1081"/>
      <c r="BH586" s="1081"/>
      <c r="BI586" s="1081"/>
      <c r="BJ586" s="1081"/>
      <c r="BK586" s="1081"/>
      <c r="BL586" s="1081"/>
      <c r="BM586" s="1081"/>
      <c r="BN586" s="1081"/>
      <c r="BO586" s="1081"/>
      <c r="BP586" s="1081"/>
      <c r="BQ586" s="1081"/>
      <c r="BR586" s="1081"/>
      <c r="BS586" s="1123"/>
      <c r="BT586" s="1081"/>
      <c r="BU586" s="1081"/>
      <c r="BV586" s="1081"/>
      <c r="BW586" s="1081"/>
      <c r="BX586" s="1081"/>
      <c r="BY586" s="1081"/>
      <c r="BZ586" s="1081"/>
      <c r="CA586" s="1081"/>
      <c r="CB586" s="1081"/>
      <c r="CC586" s="1081"/>
      <c r="CD586" s="1081"/>
      <c r="CE586" s="1081"/>
      <c r="CF586" s="1081"/>
      <c r="CG586" s="1081"/>
      <c r="CH586" s="1081"/>
      <c r="CI586" s="1081"/>
      <c r="CJ586" s="1081"/>
      <c r="CK586" s="1081"/>
      <c r="CL586" s="1081"/>
      <c r="CM586" s="1123"/>
      <c r="CN586" s="1123"/>
    </row>
    <row r="587" spans="2:92" x14ac:dyDescent="0.2">
      <c r="B587" s="1080"/>
      <c r="I587" s="1081"/>
      <c r="J587" s="1081"/>
      <c r="K587" s="1081"/>
      <c r="L587" s="1081"/>
      <c r="M587" s="1081"/>
      <c r="N587" s="1081"/>
      <c r="O587" s="1081"/>
      <c r="P587" s="1081"/>
      <c r="Q587" s="1081"/>
      <c r="R587" s="1081"/>
      <c r="S587" s="1081"/>
      <c r="T587" s="1081"/>
      <c r="U587" s="1081"/>
      <c r="V587" s="1081"/>
      <c r="W587" s="1081"/>
      <c r="X587" s="1081"/>
      <c r="Y587" s="1081"/>
      <c r="Z587" s="1081"/>
      <c r="AA587" s="1081"/>
      <c r="AB587" s="1123"/>
      <c r="AC587" s="1123"/>
      <c r="AD587" s="1123"/>
      <c r="AE587" s="1123"/>
      <c r="AF587" s="1081"/>
      <c r="AG587" s="1081"/>
      <c r="AH587" s="1081"/>
      <c r="AI587" s="1081"/>
      <c r="AJ587" s="1081"/>
      <c r="AK587" s="1081"/>
      <c r="AL587" s="1081"/>
      <c r="AM587" s="1081"/>
      <c r="AN587" s="1081"/>
      <c r="AO587" s="1081"/>
      <c r="AP587" s="1081"/>
      <c r="AQ587" s="1081"/>
      <c r="AR587" s="1081"/>
      <c r="AS587" s="1081"/>
      <c r="AT587" s="1081"/>
      <c r="AU587" s="1081"/>
      <c r="AV587" s="1081"/>
      <c r="AW587" s="1081"/>
      <c r="AX587" s="1082"/>
      <c r="AY587" s="1081"/>
      <c r="AZ587" s="1081"/>
      <c r="BA587" s="1081"/>
      <c r="BB587" s="1081"/>
      <c r="BC587" s="1081"/>
      <c r="BD587" s="1081"/>
      <c r="BE587" s="1081"/>
      <c r="BF587" s="1081"/>
      <c r="BG587" s="1081"/>
      <c r="BH587" s="1081"/>
      <c r="BI587" s="1081"/>
      <c r="BJ587" s="1081"/>
      <c r="BK587" s="1081"/>
      <c r="BL587" s="1081"/>
      <c r="BM587" s="1081"/>
      <c r="BN587" s="1081"/>
      <c r="BO587" s="1081"/>
      <c r="BP587" s="1081"/>
      <c r="BQ587" s="1081"/>
      <c r="BR587" s="1081"/>
      <c r="BS587" s="1123"/>
      <c r="BT587" s="1081"/>
      <c r="BU587" s="1081"/>
      <c r="BV587" s="1081"/>
      <c r="BW587" s="1081"/>
      <c r="BX587" s="1081"/>
      <c r="BY587" s="1081"/>
      <c r="BZ587" s="1081"/>
      <c r="CA587" s="1081"/>
      <c r="CB587" s="1081"/>
      <c r="CC587" s="1081"/>
      <c r="CD587" s="1081"/>
      <c r="CE587" s="1081"/>
      <c r="CF587" s="1081"/>
      <c r="CG587" s="1081"/>
      <c r="CH587" s="1081"/>
      <c r="CI587" s="1081"/>
      <c r="CJ587" s="1081"/>
      <c r="CK587" s="1081"/>
      <c r="CL587" s="1081"/>
      <c r="CM587" s="1123"/>
      <c r="CN587" s="1123"/>
    </row>
    <row r="588" spans="2:92" x14ac:dyDescent="0.2">
      <c r="B588" s="1080"/>
      <c r="I588" s="1081"/>
      <c r="J588" s="1081"/>
      <c r="K588" s="1081"/>
      <c r="L588" s="1081"/>
      <c r="M588" s="1081"/>
      <c r="N588" s="1081"/>
      <c r="O588" s="1081"/>
      <c r="P588" s="1081"/>
      <c r="Q588" s="1081"/>
      <c r="R588" s="1081"/>
      <c r="S588" s="1081"/>
      <c r="T588" s="1081"/>
      <c r="U588" s="1081"/>
      <c r="V588" s="1081"/>
      <c r="W588" s="1081"/>
      <c r="X588" s="1081"/>
      <c r="Y588" s="1081"/>
      <c r="Z588" s="1081"/>
      <c r="AA588" s="1081"/>
      <c r="AB588" s="1123"/>
      <c r="AC588" s="1123"/>
      <c r="AD588" s="1123"/>
      <c r="AE588" s="1123"/>
      <c r="AF588" s="1081"/>
      <c r="AG588" s="1081"/>
      <c r="AH588" s="1081"/>
      <c r="AI588" s="1081"/>
      <c r="AJ588" s="1081"/>
      <c r="AK588" s="1081"/>
      <c r="AL588" s="1081"/>
      <c r="AM588" s="1081"/>
      <c r="AN588" s="1081"/>
      <c r="AO588" s="1081"/>
      <c r="AP588" s="1081"/>
      <c r="AQ588" s="1081"/>
      <c r="AR588" s="1081"/>
      <c r="AS588" s="1081"/>
      <c r="AT588" s="1081"/>
      <c r="AU588" s="1081"/>
      <c r="AV588" s="1081"/>
      <c r="AW588" s="1081"/>
      <c r="AX588" s="1082"/>
      <c r="AY588" s="1081"/>
      <c r="AZ588" s="1081"/>
      <c r="BA588" s="1081"/>
      <c r="BB588" s="1081"/>
      <c r="BC588" s="1081"/>
      <c r="BD588" s="1081"/>
      <c r="BE588" s="1081"/>
      <c r="BF588" s="1081"/>
      <c r="BG588" s="1081"/>
      <c r="BH588" s="1081"/>
      <c r="BI588" s="1081"/>
      <c r="BJ588" s="1081"/>
      <c r="BK588" s="1081"/>
      <c r="BL588" s="1081"/>
      <c r="BM588" s="1081"/>
      <c r="BN588" s="1081"/>
      <c r="BO588" s="1081"/>
      <c r="BP588" s="1081"/>
      <c r="BQ588" s="1081"/>
      <c r="BR588" s="1081"/>
      <c r="BS588" s="1123"/>
      <c r="BT588" s="1081"/>
      <c r="BU588" s="1081"/>
      <c r="BV588" s="1081"/>
      <c r="BW588" s="1081"/>
      <c r="BX588" s="1081"/>
      <c r="BY588" s="1081"/>
      <c r="BZ588" s="1081"/>
      <c r="CA588" s="1081"/>
      <c r="CB588" s="1081"/>
      <c r="CC588" s="1081"/>
      <c r="CD588" s="1081"/>
      <c r="CE588" s="1081"/>
      <c r="CF588" s="1081"/>
      <c r="CG588" s="1081"/>
      <c r="CH588" s="1081"/>
      <c r="CI588" s="1081"/>
      <c r="CJ588" s="1081"/>
      <c r="CK588" s="1081"/>
      <c r="CL588" s="1081"/>
      <c r="CM588" s="1123"/>
      <c r="CN588" s="1123"/>
    </row>
    <row r="589" spans="2:92" x14ac:dyDescent="0.2">
      <c r="B589" s="1080"/>
      <c r="I589" s="1081"/>
      <c r="J589" s="1081"/>
      <c r="K589" s="1081"/>
      <c r="L589" s="1081"/>
      <c r="M589" s="1081"/>
      <c r="N589" s="1081"/>
      <c r="O589" s="1081"/>
      <c r="P589" s="1081"/>
      <c r="Q589" s="1081"/>
      <c r="R589" s="1081"/>
      <c r="S589" s="1081"/>
      <c r="T589" s="1081"/>
      <c r="U589" s="1081"/>
      <c r="V589" s="1081"/>
      <c r="W589" s="1081"/>
      <c r="X589" s="1081"/>
      <c r="Y589" s="1081"/>
      <c r="Z589" s="1081"/>
      <c r="AA589" s="1081"/>
      <c r="AB589" s="1123"/>
      <c r="AC589" s="1123"/>
      <c r="AD589" s="1123"/>
      <c r="AE589" s="1123"/>
      <c r="AF589" s="1081"/>
      <c r="AG589" s="1081"/>
      <c r="AH589" s="1081"/>
      <c r="AI589" s="1081"/>
      <c r="AJ589" s="1081"/>
      <c r="AK589" s="1081"/>
      <c r="AL589" s="1081"/>
      <c r="AM589" s="1081"/>
      <c r="AN589" s="1081"/>
      <c r="AO589" s="1081"/>
      <c r="AP589" s="1081"/>
      <c r="AQ589" s="1081"/>
      <c r="AR589" s="1081"/>
      <c r="AS589" s="1081"/>
      <c r="AT589" s="1081"/>
      <c r="AU589" s="1081"/>
      <c r="AV589" s="1081"/>
      <c r="AW589" s="1081"/>
      <c r="AX589" s="1082"/>
      <c r="AY589" s="1081"/>
      <c r="AZ589" s="1081"/>
      <c r="BA589" s="1081"/>
      <c r="BB589" s="1081"/>
      <c r="BC589" s="1081"/>
      <c r="BD589" s="1081"/>
      <c r="BE589" s="1081"/>
      <c r="BF589" s="1081"/>
      <c r="BG589" s="1081"/>
      <c r="BH589" s="1081"/>
      <c r="BI589" s="1081"/>
      <c r="BJ589" s="1081"/>
      <c r="BK589" s="1081"/>
      <c r="BL589" s="1081"/>
      <c r="BM589" s="1081"/>
      <c r="BN589" s="1081"/>
      <c r="BO589" s="1081"/>
      <c r="BP589" s="1081"/>
      <c r="BQ589" s="1081"/>
      <c r="BR589" s="1081"/>
      <c r="BS589" s="1123"/>
      <c r="BT589" s="1081"/>
      <c r="BU589" s="1081"/>
      <c r="BV589" s="1081"/>
      <c r="BW589" s="1081"/>
      <c r="BX589" s="1081"/>
      <c r="BY589" s="1081"/>
      <c r="BZ589" s="1081"/>
      <c r="CA589" s="1081"/>
      <c r="CB589" s="1081"/>
      <c r="CC589" s="1081"/>
      <c r="CD589" s="1081"/>
      <c r="CE589" s="1081"/>
      <c r="CF589" s="1081"/>
      <c r="CG589" s="1081"/>
      <c r="CH589" s="1081"/>
      <c r="CI589" s="1081"/>
      <c r="CJ589" s="1081"/>
      <c r="CK589" s="1081"/>
      <c r="CL589" s="1081"/>
      <c r="CM589" s="1123"/>
      <c r="CN589" s="1123"/>
    </row>
    <row r="590" spans="2:92" x14ac:dyDescent="0.2">
      <c r="B590" s="1080"/>
      <c r="I590" s="1081"/>
      <c r="J590" s="1081"/>
      <c r="K590" s="1081"/>
      <c r="L590" s="1081"/>
      <c r="M590" s="1081"/>
      <c r="N590" s="1081"/>
      <c r="O590" s="1081"/>
      <c r="P590" s="1081"/>
      <c r="Q590" s="1081"/>
      <c r="R590" s="1081"/>
      <c r="S590" s="1081"/>
      <c r="T590" s="1081"/>
      <c r="U590" s="1081"/>
      <c r="V590" s="1081"/>
      <c r="W590" s="1081"/>
      <c r="X590" s="1081"/>
      <c r="Y590" s="1081"/>
      <c r="Z590" s="1081"/>
      <c r="AA590" s="1081"/>
      <c r="AB590" s="1123"/>
      <c r="AC590" s="1123"/>
      <c r="AD590" s="1123"/>
      <c r="AE590" s="1123"/>
      <c r="AF590" s="1081"/>
      <c r="AG590" s="1081"/>
      <c r="AH590" s="1081"/>
      <c r="AI590" s="1081"/>
      <c r="AJ590" s="1081"/>
      <c r="AK590" s="1081"/>
      <c r="AL590" s="1081"/>
      <c r="AM590" s="1081"/>
      <c r="AN590" s="1081"/>
      <c r="AO590" s="1081"/>
      <c r="AP590" s="1081"/>
      <c r="AQ590" s="1081"/>
      <c r="AR590" s="1081"/>
      <c r="AS590" s="1081"/>
      <c r="AT590" s="1081"/>
      <c r="AU590" s="1081"/>
      <c r="AV590" s="1081"/>
      <c r="AW590" s="1081"/>
      <c r="AX590" s="1082"/>
      <c r="AY590" s="1081"/>
      <c r="AZ590" s="1081"/>
      <c r="BA590" s="1081"/>
      <c r="BB590" s="1081"/>
      <c r="BC590" s="1081"/>
      <c r="BD590" s="1081"/>
      <c r="BE590" s="1081"/>
      <c r="BF590" s="1081"/>
      <c r="BG590" s="1081"/>
      <c r="BH590" s="1081"/>
      <c r="BI590" s="1081"/>
      <c r="BJ590" s="1081"/>
      <c r="BK590" s="1081"/>
      <c r="BL590" s="1081"/>
      <c r="BM590" s="1081"/>
      <c r="BN590" s="1081"/>
      <c r="BO590" s="1081"/>
      <c r="BP590" s="1081"/>
      <c r="BQ590" s="1081"/>
      <c r="BR590" s="1081"/>
      <c r="BS590" s="1123"/>
      <c r="BT590" s="1081"/>
      <c r="BU590" s="1081"/>
      <c r="BV590" s="1081"/>
      <c r="BW590" s="1081"/>
      <c r="BX590" s="1081"/>
      <c r="BY590" s="1081"/>
      <c r="BZ590" s="1081"/>
      <c r="CA590" s="1081"/>
      <c r="CB590" s="1081"/>
      <c r="CC590" s="1081"/>
      <c r="CD590" s="1081"/>
      <c r="CE590" s="1081"/>
      <c r="CF590" s="1081"/>
      <c r="CG590" s="1081"/>
      <c r="CH590" s="1081"/>
      <c r="CI590" s="1081"/>
      <c r="CJ590" s="1081"/>
      <c r="CK590" s="1081"/>
      <c r="CL590" s="1081"/>
      <c r="CM590" s="1123"/>
      <c r="CN590" s="1123"/>
    </row>
    <row r="591" spans="2:92" x14ac:dyDescent="0.2">
      <c r="B591" s="1080"/>
      <c r="I591" s="1081"/>
      <c r="J591" s="1081"/>
      <c r="K591" s="1081"/>
      <c r="L591" s="1081"/>
      <c r="M591" s="1081"/>
      <c r="N591" s="1081"/>
      <c r="O591" s="1081"/>
      <c r="P591" s="1081"/>
      <c r="Q591" s="1081"/>
      <c r="R591" s="1081"/>
      <c r="S591" s="1081"/>
      <c r="T591" s="1081"/>
      <c r="U591" s="1081"/>
      <c r="V591" s="1081"/>
      <c r="W591" s="1081"/>
      <c r="X591" s="1081"/>
      <c r="Y591" s="1081"/>
      <c r="Z591" s="1081"/>
      <c r="AA591" s="1081"/>
      <c r="AB591" s="1123"/>
      <c r="AC591" s="1123"/>
      <c r="AD591" s="1123"/>
      <c r="AE591" s="1123"/>
      <c r="AF591" s="1081"/>
      <c r="AG591" s="1081"/>
      <c r="AH591" s="1081"/>
      <c r="AI591" s="1081"/>
      <c r="AJ591" s="1081"/>
      <c r="AK591" s="1081"/>
      <c r="AL591" s="1081"/>
      <c r="AM591" s="1081"/>
      <c r="AN591" s="1081"/>
      <c r="AO591" s="1081"/>
      <c r="AP591" s="1081"/>
      <c r="AQ591" s="1081"/>
      <c r="AR591" s="1081"/>
      <c r="AS591" s="1081"/>
      <c r="AT591" s="1081"/>
      <c r="AU591" s="1081"/>
      <c r="AV591" s="1081"/>
      <c r="AW591" s="1081"/>
      <c r="AX591" s="1082"/>
      <c r="AY591" s="1081"/>
      <c r="AZ591" s="1081"/>
      <c r="BA591" s="1081"/>
      <c r="BB591" s="1081"/>
      <c r="BC591" s="1081"/>
      <c r="BD591" s="1081"/>
      <c r="BE591" s="1081"/>
      <c r="BF591" s="1081"/>
      <c r="BG591" s="1081"/>
      <c r="BH591" s="1081"/>
      <c r="BI591" s="1081"/>
      <c r="BJ591" s="1081"/>
      <c r="BK591" s="1081"/>
      <c r="BL591" s="1081"/>
      <c r="BM591" s="1081"/>
      <c r="BN591" s="1081"/>
      <c r="BO591" s="1081"/>
      <c r="BP591" s="1081"/>
      <c r="BQ591" s="1081"/>
      <c r="BR591" s="1081"/>
      <c r="BS591" s="1123"/>
      <c r="BT591" s="1081"/>
      <c r="BU591" s="1081"/>
      <c r="BV591" s="1081"/>
      <c r="BW591" s="1081"/>
      <c r="BX591" s="1081"/>
      <c r="BY591" s="1081"/>
      <c r="BZ591" s="1081"/>
      <c r="CA591" s="1081"/>
      <c r="CB591" s="1081"/>
      <c r="CC591" s="1081"/>
      <c r="CD591" s="1081"/>
      <c r="CE591" s="1081"/>
      <c r="CF591" s="1081"/>
      <c r="CG591" s="1081"/>
      <c r="CH591" s="1081"/>
      <c r="CI591" s="1081"/>
      <c r="CJ591" s="1081"/>
      <c r="CK591" s="1081"/>
      <c r="CL591" s="1081"/>
      <c r="CM591" s="1123"/>
      <c r="CN591" s="1123"/>
    </row>
    <row r="592" spans="2:92" x14ac:dyDescent="0.2">
      <c r="B592" s="1080"/>
      <c r="I592" s="1081"/>
      <c r="J592" s="1081"/>
      <c r="K592" s="1081"/>
      <c r="L592" s="1081"/>
      <c r="M592" s="1081"/>
      <c r="N592" s="1081"/>
      <c r="O592" s="1081"/>
      <c r="P592" s="1081"/>
      <c r="Q592" s="1081"/>
      <c r="R592" s="1081"/>
      <c r="S592" s="1081"/>
      <c r="T592" s="1081"/>
      <c r="U592" s="1081"/>
      <c r="V592" s="1081"/>
      <c r="W592" s="1081"/>
      <c r="X592" s="1081"/>
      <c r="Y592" s="1081"/>
      <c r="Z592" s="1081"/>
      <c r="AA592" s="1081"/>
      <c r="AB592" s="1123"/>
      <c r="AC592" s="1123"/>
      <c r="AD592" s="1123"/>
      <c r="AE592" s="1123"/>
      <c r="AF592" s="1081"/>
      <c r="AG592" s="1081"/>
      <c r="AH592" s="1081"/>
      <c r="AI592" s="1081"/>
      <c r="AJ592" s="1081"/>
      <c r="AK592" s="1081"/>
      <c r="AL592" s="1081"/>
      <c r="AM592" s="1081"/>
      <c r="AN592" s="1081"/>
      <c r="AO592" s="1081"/>
      <c r="AP592" s="1081"/>
      <c r="AQ592" s="1081"/>
      <c r="AR592" s="1081"/>
      <c r="AS592" s="1081"/>
      <c r="AT592" s="1081"/>
      <c r="AU592" s="1081"/>
      <c r="AV592" s="1081"/>
      <c r="AW592" s="1081"/>
      <c r="AX592" s="1082"/>
      <c r="AY592" s="1081"/>
      <c r="AZ592" s="1081"/>
      <c r="BA592" s="1081"/>
      <c r="BB592" s="1081"/>
      <c r="BC592" s="1081"/>
      <c r="BD592" s="1081"/>
      <c r="BE592" s="1081"/>
      <c r="BF592" s="1081"/>
      <c r="BG592" s="1081"/>
      <c r="BH592" s="1081"/>
      <c r="BI592" s="1081"/>
      <c r="BJ592" s="1081"/>
      <c r="BK592" s="1081"/>
      <c r="BL592" s="1081"/>
      <c r="BM592" s="1081"/>
      <c r="BN592" s="1081"/>
      <c r="BO592" s="1081"/>
      <c r="BP592" s="1081"/>
      <c r="BQ592" s="1081"/>
      <c r="BR592" s="1081"/>
      <c r="BS592" s="1123"/>
      <c r="BT592" s="1081"/>
      <c r="BU592" s="1081"/>
      <c r="BV592" s="1081"/>
      <c r="BW592" s="1081"/>
      <c r="BX592" s="1081"/>
      <c r="BY592" s="1081"/>
      <c r="BZ592" s="1081"/>
      <c r="CA592" s="1081"/>
      <c r="CB592" s="1081"/>
      <c r="CC592" s="1081"/>
      <c r="CD592" s="1081"/>
      <c r="CE592" s="1081"/>
      <c r="CF592" s="1081"/>
      <c r="CG592" s="1081"/>
      <c r="CH592" s="1081"/>
      <c r="CI592" s="1081"/>
      <c r="CJ592" s="1081"/>
      <c r="CK592" s="1081"/>
      <c r="CL592" s="1081"/>
      <c r="CM592" s="1123"/>
      <c r="CN592" s="1123"/>
    </row>
    <row r="593" spans="2:92" x14ac:dyDescent="0.2">
      <c r="B593" s="1080"/>
      <c r="I593" s="1081"/>
      <c r="J593" s="1081"/>
      <c r="K593" s="1081"/>
      <c r="L593" s="1081"/>
      <c r="M593" s="1081"/>
      <c r="N593" s="1081"/>
      <c r="O593" s="1081"/>
      <c r="P593" s="1081"/>
      <c r="Q593" s="1081"/>
      <c r="R593" s="1081"/>
      <c r="S593" s="1081"/>
      <c r="T593" s="1081"/>
      <c r="U593" s="1081"/>
      <c r="V593" s="1081"/>
      <c r="W593" s="1081"/>
      <c r="X593" s="1081"/>
      <c r="Y593" s="1081"/>
      <c r="Z593" s="1081"/>
      <c r="AA593" s="1081"/>
      <c r="AB593" s="1123"/>
      <c r="AC593" s="1123"/>
      <c r="AD593" s="1123"/>
      <c r="AE593" s="1123"/>
      <c r="AF593" s="1081"/>
      <c r="AG593" s="1081"/>
      <c r="AH593" s="1081"/>
      <c r="AI593" s="1081"/>
      <c r="AJ593" s="1081"/>
      <c r="AK593" s="1081"/>
      <c r="AL593" s="1081"/>
      <c r="AM593" s="1081"/>
      <c r="AN593" s="1081"/>
      <c r="AO593" s="1081"/>
      <c r="AP593" s="1081"/>
      <c r="AQ593" s="1081"/>
      <c r="AR593" s="1081"/>
      <c r="AS593" s="1081"/>
      <c r="AT593" s="1081"/>
      <c r="AU593" s="1081"/>
      <c r="AV593" s="1081"/>
      <c r="AW593" s="1081"/>
      <c r="AX593" s="1082"/>
      <c r="AY593" s="1081"/>
      <c r="AZ593" s="1081"/>
      <c r="BA593" s="1081"/>
      <c r="BB593" s="1081"/>
      <c r="BC593" s="1081"/>
      <c r="BD593" s="1081"/>
      <c r="BE593" s="1081"/>
      <c r="BF593" s="1081"/>
      <c r="BG593" s="1081"/>
      <c r="BH593" s="1081"/>
      <c r="BI593" s="1081"/>
      <c r="BJ593" s="1081"/>
      <c r="BK593" s="1081"/>
      <c r="BL593" s="1081"/>
      <c r="BM593" s="1081"/>
      <c r="BN593" s="1081"/>
      <c r="BO593" s="1081"/>
      <c r="BP593" s="1081"/>
      <c r="BQ593" s="1081"/>
      <c r="BR593" s="1081"/>
      <c r="BS593" s="1123"/>
      <c r="BT593" s="1081"/>
      <c r="BU593" s="1081"/>
      <c r="BV593" s="1081"/>
      <c r="BW593" s="1081"/>
      <c r="BX593" s="1081"/>
      <c r="BY593" s="1081"/>
      <c r="BZ593" s="1081"/>
      <c r="CA593" s="1081"/>
      <c r="CB593" s="1081"/>
      <c r="CC593" s="1081"/>
      <c r="CD593" s="1081"/>
      <c r="CE593" s="1081"/>
      <c r="CF593" s="1081"/>
      <c r="CG593" s="1081"/>
      <c r="CH593" s="1081"/>
      <c r="CI593" s="1081"/>
      <c r="CJ593" s="1081"/>
      <c r="CK593" s="1081"/>
      <c r="CL593" s="1081"/>
      <c r="CM593" s="1123"/>
      <c r="CN593" s="1123"/>
    </row>
    <row r="594" spans="2:92" x14ac:dyDescent="0.2">
      <c r="B594" s="1080"/>
      <c r="I594" s="1081"/>
      <c r="J594" s="1081"/>
      <c r="K594" s="1081"/>
      <c r="L594" s="1081"/>
      <c r="M594" s="1081"/>
      <c r="N594" s="1081"/>
      <c r="O594" s="1081"/>
      <c r="P594" s="1081"/>
      <c r="Q594" s="1081"/>
      <c r="R594" s="1081"/>
      <c r="S594" s="1081"/>
      <c r="T594" s="1081"/>
      <c r="U594" s="1081"/>
      <c r="V594" s="1081"/>
      <c r="W594" s="1081"/>
      <c r="X594" s="1081"/>
      <c r="Y594" s="1081"/>
      <c r="Z594" s="1081"/>
      <c r="AA594" s="1081"/>
      <c r="AB594" s="1123"/>
      <c r="AC594" s="1123"/>
      <c r="AD594" s="1123"/>
      <c r="AE594" s="1123"/>
      <c r="AF594" s="1081"/>
      <c r="AG594" s="1081"/>
      <c r="AH594" s="1081"/>
      <c r="AI594" s="1081"/>
      <c r="AJ594" s="1081"/>
      <c r="AK594" s="1081"/>
      <c r="AL594" s="1081"/>
      <c r="AM594" s="1081"/>
      <c r="AN594" s="1081"/>
      <c r="AO594" s="1081"/>
      <c r="AP594" s="1081"/>
      <c r="AQ594" s="1081"/>
      <c r="AR594" s="1081"/>
      <c r="AS594" s="1081"/>
      <c r="AT594" s="1081"/>
      <c r="AU594" s="1081"/>
      <c r="AV594" s="1081"/>
      <c r="AW594" s="1081"/>
      <c r="AX594" s="1082"/>
      <c r="AY594" s="1081"/>
      <c r="AZ594" s="1081"/>
      <c r="BA594" s="1081"/>
      <c r="BB594" s="1081"/>
      <c r="BC594" s="1081"/>
      <c r="BD594" s="1081"/>
      <c r="BE594" s="1081"/>
      <c r="BF594" s="1081"/>
      <c r="BG594" s="1081"/>
      <c r="BH594" s="1081"/>
      <c r="BI594" s="1081"/>
      <c r="BJ594" s="1081"/>
      <c r="BK594" s="1081"/>
      <c r="BL594" s="1081"/>
      <c r="BM594" s="1081"/>
      <c r="BN594" s="1081"/>
      <c r="BO594" s="1081"/>
      <c r="BP594" s="1081"/>
      <c r="BQ594" s="1081"/>
      <c r="BR594" s="1081"/>
      <c r="BS594" s="1123"/>
      <c r="BT594" s="1081"/>
      <c r="BU594" s="1081"/>
      <c r="BV594" s="1081"/>
      <c r="BW594" s="1081"/>
      <c r="BX594" s="1081"/>
      <c r="BY594" s="1081"/>
      <c r="BZ594" s="1081"/>
      <c r="CA594" s="1081"/>
      <c r="CB594" s="1081"/>
      <c r="CC594" s="1081"/>
      <c r="CD594" s="1081"/>
      <c r="CE594" s="1081"/>
      <c r="CF594" s="1081"/>
      <c r="CG594" s="1081"/>
      <c r="CH594" s="1081"/>
      <c r="CI594" s="1081"/>
      <c r="CJ594" s="1081"/>
      <c r="CK594" s="1081"/>
      <c r="CL594" s="1081"/>
      <c r="CM594" s="1123"/>
      <c r="CN594" s="1123"/>
    </row>
    <row r="595" spans="2:92" x14ac:dyDescent="0.2">
      <c r="B595" s="1080"/>
      <c r="I595" s="1081"/>
      <c r="J595" s="1081"/>
      <c r="K595" s="1081"/>
      <c r="L595" s="1081"/>
      <c r="M595" s="1081"/>
      <c r="N595" s="1081"/>
      <c r="O595" s="1081"/>
      <c r="P595" s="1081"/>
      <c r="Q595" s="1081"/>
      <c r="R595" s="1081"/>
      <c r="S595" s="1081"/>
      <c r="T595" s="1081"/>
      <c r="U595" s="1081"/>
      <c r="V595" s="1081"/>
      <c r="W595" s="1081"/>
      <c r="X595" s="1081"/>
      <c r="Y595" s="1081"/>
      <c r="Z595" s="1081"/>
      <c r="AA595" s="1081"/>
      <c r="AB595" s="1123"/>
      <c r="AC595" s="1123"/>
      <c r="AD595" s="1123"/>
      <c r="AE595" s="1123"/>
      <c r="AF595" s="1081"/>
      <c r="AG595" s="1081"/>
      <c r="AH595" s="1081"/>
      <c r="AI595" s="1081"/>
      <c r="AJ595" s="1081"/>
      <c r="AK595" s="1081"/>
      <c r="AL595" s="1081"/>
      <c r="AM595" s="1081"/>
      <c r="AN595" s="1081"/>
      <c r="AO595" s="1081"/>
      <c r="AP595" s="1081"/>
      <c r="AQ595" s="1081"/>
      <c r="AR595" s="1081"/>
      <c r="AS595" s="1081"/>
      <c r="AT595" s="1081"/>
      <c r="AU595" s="1081"/>
      <c r="AV595" s="1081"/>
      <c r="AW595" s="1081"/>
      <c r="AX595" s="1082"/>
      <c r="AY595" s="1081"/>
      <c r="AZ595" s="1081"/>
      <c r="BA595" s="1081"/>
      <c r="BB595" s="1081"/>
      <c r="BC595" s="1081"/>
      <c r="BD595" s="1081"/>
      <c r="BE595" s="1081"/>
      <c r="BF595" s="1081"/>
      <c r="BG595" s="1081"/>
      <c r="BH595" s="1081"/>
      <c r="BI595" s="1081"/>
      <c r="BJ595" s="1081"/>
      <c r="BK595" s="1081"/>
      <c r="BL595" s="1081"/>
      <c r="BM595" s="1081"/>
      <c r="BN595" s="1081"/>
      <c r="BO595" s="1081"/>
      <c r="BP595" s="1081"/>
      <c r="BQ595" s="1081"/>
      <c r="BR595" s="1081"/>
      <c r="BS595" s="1123"/>
      <c r="BT595" s="1081"/>
      <c r="BU595" s="1081"/>
      <c r="BV595" s="1081"/>
      <c r="BW595" s="1081"/>
      <c r="BX595" s="1081"/>
      <c r="BY595" s="1081"/>
      <c r="BZ595" s="1081"/>
      <c r="CA595" s="1081"/>
      <c r="CB595" s="1081"/>
      <c r="CC595" s="1081"/>
      <c r="CD595" s="1081"/>
      <c r="CE595" s="1081"/>
      <c r="CF595" s="1081"/>
      <c r="CG595" s="1081"/>
      <c r="CH595" s="1081"/>
      <c r="CI595" s="1081"/>
      <c r="CJ595" s="1081"/>
      <c r="CK595" s="1081"/>
      <c r="CL595" s="1081"/>
      <c r="CM595" s="1123"/>
      <c r="CN595" s="1123"/>
    </row>
    <row r="596" spans="2:92" x14ac:dyDescent="0.2">
      <c r="B596" s="1080"/>
      <c r="I596" s="1081"/>
      <c r="J596" s="1081"/>
      <c r="K596" s="1081"/>
      <c r="L596" s="1081"/>
      <c r="M596" s="1081"/>
      <c r="N596" s="1081"/>
      <c r="O596" s="1081"/>
      <c r="P596" s="1081"/>
      <c r="Q596" s="1081"/>
      <c r="R596" s="1081"/>
      <c r="S596" s="1081"/>
      <c r="T596" s="1081"/>
      <c r="U596" s="1081"/>
      <c r="V596" s="1081"/>
      <c r="W596" s="1081"/>
      <c r="X596" s="1081"/>
      <c r="Y596" s="1081"/>
      <c r="Z596" s="1081"/>
      <c r="AA596" s="1081"/>
      <c r="AB596" s="1123"/>
      <c r="AC596" s="1123"/>
      <c r="AD596" s="1123"/>
      <c r="AE596" s="1123"/>
      <c r="AF596" s="1081"/>
      <c r="AG596" s="1081"/>
      <c r="AH596" s="1081"/>
      <c r="AI596" s="1081"/>
      <c r="AJ596" s="1081"/>
      <c r="AK596" s="1081"/>
      <c r="AL596" s="1081"/>
      <c r="AM596" s="1081"/>
      <c r="AN596" s="1081"/>
      <c r="AO596" s="1081"/>
      <c r="AP596" s="1081"/>
      <c r="AQ596" s="1081"/>
      <c r="AR596" s="1081"/>
      <c r="AS596" s="1081"/>
      <c r="AT596" s="1081"/>
      <c r="AU596" s="1081"/>
      <c r="AV596" s="1081"/>
      <c r="AW596" s="1081"/>
      <c r="AX596" s="1082"/>
      <c r="AY596" s="1081"/>
      <c r="AZ596" s="1081"/>
      <c r="BA596" s="1081"/>
      <c r="BB596" s="1081"/>
      <c r="BC596" s="1081"/>
      <c r="BD596" s="1081"/>
      <c r="BE596" s="1081"/>
      <c r="BF596" s="1081"/>
      <c r="BG596" s="1081"/>
      <c r="BH596" s="1081"/>
      <c r="BI596" s="1081"/>
      <c r="BJ596" s="1081"/>
      <c r="BK596" s="1081"/>
      <c r="BL596" s="1081"/>
      <c r="BM596" s="1081"/>
      <c r="BN596" s="1081"/>
      <c r="BO596" s="1081"/>
      <c r="BP596" s="1081"/>
      <c r="BQ596" s="1081"/>
      <c r="BR596" s="1081"/>
      <c r="BS596" s="1123"/>
      <c r="BT596" s="1081"/>
      <c r="BU596" s="1081"/>
      <c r="BV596" s="1081"/>
      <c r="BW596" s="1081"/>
      <c r="BX596" s="1081"/>
      <c r="BY596" s="1081"/>
      <c r="BZ596" s="1081"/>
      <c r="CA596" s="1081"/>
      <c r="CB596" s="1081"/>
      <c r="CC596" s="1081"/>
      <c r="CD596" s="1081"/>
      <c r="CE596" s="1081"/>
      <c r="CF596" s="1081"/>
      <c r="CG596" s="1081"/>
      <c r="CH596" s="1081"/>
      <c r="CI596" s="1081"/>
      <c r="CJ596" s="1081"/>
      <c r="CK596" s="1081"/>
      <c r="CL596" s="1081"/>
      <c r="CM596" s="1123"/>
      <c r="CN596" s="1123"/>
    </row>
    <row r="597" spans="2:92" x14ac:dyDescent="0.2">
      <c r="B597" s="1080"/>
      <c r="I597" s="1081"/>
      <c r="J597" s="1081"/>
      <c r="K597" s="1081"/>
      <c r="L597" s="1081"/>
      <c r="M597" s="1081"/>
      <c r="N597" s="1081"/>
      <c r="O597" s="1081"/>
      <c r="P597" s="1081"/>
      <c r="Q597" s="1081"/>
      <c r="R597" s="1081"/>
      <c r="S597" s="1081"/>
      <c r="T597" s="1081"/>
      <c r="U597" s="1081"/>
      <c r="V597" s="1081"/>
      <c r="W597" s="1081"/>
      <c r="X597" s="1081"/>
      <c r="Y597" s="1081"/>
      <c r="Z597" s="1081"/>
      <c r="AA597" s="1081"/>
      <c r="AB597" s="1123"/>
      <c r="AC597" s="1123"/>
      <c r="AD597" s="1123"/>
      <c r="AE597" s="1123"/>
      <c r="AF597" s="1081"/>
      <c r="AG597" s="1081"/>
      <c r="AH597" s="1081"/>
      <c r="AI597" s="1081"/>
      <c r="AJ597" s="1081"/>
      <c r="AK597" s="1081"/>
      <c r="AL597" s="1081"/>
      <c r="AM597" s="1081"/>
      <c r="AN597" s="1081"/>
      <c r="AO597" s="1081"/>
      <c r="AP597" s="1081"/>
      <c r="AQ597" s="1081"/>
      <c r="AR597" s="1081"/>
      <c r="AS597" s="1081"/>
      <c r="AT597" s="1081"/>
      <c r="AU597" s="1081"/>
      <c r="AV597" s="1081"/>
      <c r="AW597" s="1081"/>
      <c r="AX597" s="1082"/>
      <c r="AY597" s="1081"/>
      <c r="AZ597" s="1081"/>
      <c r="BA597" s="1081"/>
      <c r="BB597" s="1081"/>
      <c r="BC597" s="1081"/>
      <c r="BD597" s="1081"/>
      <c r="BE597" s="1081"/>
      <c r="BF597" s="1081"/>
      <c r="BG597" s="1081"/>
      <c r="BH597" s="1081"/>
      <c r="BI597" s="1081"/>
      <c r="BJ597" s="1081"/>
      <c r="BK597" s="1081"/>
      <c r="BL597" s="1081"/>
      <c r="BM597" s="1081"/>
      <c r="BN597" s="1081"/>
      <c r="BO597" s="1081"/>
      <c r="BP597" s="1081"/>
      <c r="BQ597" s="1081"/>
      <c r="BR597" s="1081"/>
      <c r="BS597" s="1123"/>
      <c r="BT597" s="1081"/>
      <c r="BU597" s="1081"/>
      <c r="BV597" s="1081"/>
      <c r="BW597" s="1081"/>
      <c r="BX597" s="1081"/>
      <c r="BY597" s="1081"/>
      <c r="BZ597" s="1081"/>
      <c r="CA597" s="1081"/>
      <c r="CB597" s="1081"/>
      <c r="CC597" s="1081"/>
      <c r="CD597" s="1081"/>
      <c r="CE597" s="1081"/>
      <c r="CF597" s="1081"/>
      <c r="CG597" s="1081"/>
      <c r="CH597" s="1081"/>
      <c r="CI597" s="1081"/>
      <c r="CJ597" s="1081"/>
      <c r="CK597" s="1081"/>
      <c r="CL597" s="1081"/>
      <c r="CM597" s="1123"/>
      <c r="CN597" s="1123"/>
    </row>
    <row r="598" spans="2:92" x14ac:dyDescent="0.2">
      <c r="B598" s="1080"/>
      <c r="I598" s="1081"/>
      <c r="J598" s="1081"/>
      <c r="K598" s="1081"/>
      <c r="L598" s="1081"/>
      <c r="M598" s="1081"/>
      <c r="N598" s="1081"/>
      <c r="O598" s="1081"/>
      <c r="P598" s="1081"/>
      <c r="Q598" s="1081"/>
      <c r="R598" s="1081"/>
      <c r="S598" s="1081"/>
      <c r="T598" s="1081"/>
      <c r="U598" s="1081"/>
      <c r="V598" s="1081"/>
      <c r="W598" s="1081"/>
      <c r="X598" s="1081"/>
      <c r="Y598" s="1081"/>
      <c r="Z598" s="1081"/>
      <c r="AA598" s="1081"/>
      <c r="AB598" s="1123"/>
      <c r="AC598" s="1123"/>
      <c r="AD598" s="1123"/>
      <c r="AE598" s="1123"/>
      <c r="AF598" s="1081"/>
      <c r="AG598" s="1081"/>
      <c r="AH598" s="1081"/>
      <c r="AI598" s="1081"/>
      <c r="AJ598" s="1081"/>
      <c r="AK598" s="1081"/>
      <c r="AL598" s="1081"/>
      <c r="AM598" s="1081"/>
      <c r="AN598" s="1081"/>
      <c r="AO598" s="1081"/>
      <c r="AP598" s="1081"/>
      <c r="AQ598" s="1081"/>
      <c r="AR598" s="1081"/>
      <c r="AS598" s="1081"/>
      <c r="AT598" s="1081"/>
      <c r="AU598" s="1081"/>
      <c r="AV598" s="1081"/>
      <c r="AW598" s="1081"/>
      <c r="AX598" s="1082"/>
      <c r="AY598" s="1081"/>
      <c r="AZ598" s="1081"/>
      <c r="BA598" s="1081"/>
      <c r="BB598" s="1081"/>
      <c r="BC598" s="1081"/>
      <c r="BD598" s="1081"/>
      <c r="BE598" s="1081"/>
      <c r="BF598" s="1081"/>
      <c r="BG598" s="1081"/>
      <c r="BH598" s="1081"/>
      <c r="BI598" s="1081"/>
      <c r="BJ598" s="1081"/>
      <c r="BK598" s="1081"/>
      <c r="BL598" s="1081"/>
      <c r="BM598" s="1081"/>
      <c r="BN598" s="1081"/>
      <c r="BO598" s="1081"/>
      <c r="BP598" s="1081"/>
      <c r="BQ598" s="1081"/>
      <c r="BR598" s="1081"/>
      <c r="BS598" s="1123"/>
      <c r="BT598" s="1081"/>
      <c r="BU598" s="1081"/>
      <c r="BV598" s="1081"/>
      <c r="BW598" s="1081"/>
      <c r="BX598" s="1081"/>
      <c r="BY598" s="1081"/>
      <c r="BZ598" s="1081"/>
      <c r="CA598" s="1081"/>
      <c r="CB598" s="1081"/>
      <c r="CC598" s="1081"/>
      <c r="CD598" s="1081"/>
      <c r="CE598" s="1081"/>
      <c r="CF598" s="1081"/>
      <c r="CG598" s="1081"/>
      <c r="CH598" s="1081"/>
      <c r="CI598" s="1081"/>
      <c r="CJ598" s="1081"/>
      <c r="CK598" s="1081"/>
      <c r="CL598" s="1081"/>
      <c r="CM598" s="1123"/>
      <c r="CN598" s="1123"/>
    </row>
    <row r="599" spans="2:92" x14ac:dyDescent="0.2">
      <c r="B599" s="1080"/>
      <c r="I599" s="1081"/>
      <c r="J599" s="1081"/>
      <c r="K599" s="1081"/>
      <c r="L599" s="1081"/>
      <c r="M599" s="1081"/>
      <c r="N599" s="1081"/>
      <c r="O599" s="1081"/>
      <c r="P599" s="1081"/>
      <c r="Q599" s="1081"/>
      <c r="R599" s="1081"/>
      <c r="S599" s="1081"/>
      <c r="T599" s="1081"/>
      <c r="U599" s="1081"/>
      <c r="V599" s="1081"/>
      <c r="W599" s="1081"/>
      <c r="X599" s="1081"/>
      <c r="Y599" s="1081"/>
      <c r="Z599" s="1081"/>
      <c r="AA599" s="1081"/>
      <c r="AB599" s="1123"/>
      <c r="AC599" s="1123"/>
      <c r="AD599" s="1123"/>
      <c r="AE599" s="1123"/>
      <c r="AF599" s="1081"/>
      <c r="AG599" s="1081"/>
      <c r="AH599" s="1081"/>
      <c r="AI599" s="1081"/>
      <c r="AJ599" s="1081"/>
      <c r="AK599" s="1081"/>
      <c r="AL599" s="1081"/>
      <c r="AM599" s="1081"/>
      <c r="AN599" s="1081"/>
      <c r="AO599" s="1081"/>
      <c r="AP599" s="1081"/>
      <c r="AQ599" s="1081"/>
      <c r="AR599" s="1081"/>
      <c r="AS599" s="1081"/>
      <c r="AT599" s="1081"/>
      <c r="AU599" s="1081"/>
      <c r="AV599" s="1081"/>
      <c r="AW599" s="1081"/>
      <c r="AX599" s="1082"/>
      <c r="AY599" s="1081"/>
      <c r="AZ599" s="1081"/>
      <c r="BA599" s="1081"/>
      <c r="BB599" s="1081"/>
      <c r="BC599" s="1081"/>
      <c r="BD599" s="1081"/>
      <c r="BE599" s="1081"/>
      <c r="BF599" s="1081"/>
      <c r="BG599" s="1081"/>
      <c r="BH599" s="1081"/>
      <c r="BI599" s="1081"/>
      <c r="BJ599" s="1081"/>
      <c r="BK599" s="1081"/>
      <c r="BL599" s="1081"/>
      <c r="BM599" s="1081"/>
      <c r="BN599" s="1081"/>
      <c r="BO599" s="1081"/>
      <c r="BP599" s="1081"/>
      <c r="BQ599" s="1081"/>
      <c r="BR599" s="1081"/>
      <c r="BS599" s="1123"/>
      <c r="BT599" s="1081"/>
      <c r="BU599" s="1081"/>
      <c r="BV599" s="1081"/>
      <c r="BW599" s="1081"/>
      <c r="BX599" s="1081"/>
      <c r="BY599" s="1081"/>
      <c r="BZ599" s="1081"/>
      <c r="CA599" s="1081"/>
      <c r="CB599" s="1081"/>
      <c r="CC599" s="1081"/>
      <c r="CD599" s="1081"/>
      <c r="CE599" s="1081"/>
      <c r="CF599" s="1081"/>
      <c r="CG599" s="1081"/>
      <c r="CH599" s="1081"/>
      <c r="CI599" s="1081"/>
      <c r="CJ599" s="1081"/>
      <c r="CK599" s="1081"/>
      <c r="CL599" s="1081"/>
      <c r="CM599" s="1123"/>
      <c r="CN599" s="1123"/>
    </row>
    <row r="600" spans="2:92" x14ac:dyDescent="0.2">
      <c r="B600" s="1080"/>
      <c r="I600" s="1081"/>
      <c r="J600" s="1081"/>
      <c r="K600" s="1081"/>
      <c r="L600" s="1081"/>
      <c r="M600" s="1081"/>
      <c r="N600" s="1081"/>
      <c r="O600" s="1081"/>
      <c r="P600" s="1081"/>
      <c r="Q600" s="1081"/>
      <c r="R600" s="1081"/>
      <c r="S600" s="1081"/>
      <c r="T600" s="1081"/>
      <c r="U600" s="1081"/>
      <c r="V600" s="1081"/>
      <c r="W600" s="1081"/>
      <c r="X600" s="1081"/>
      <c r="Y600" s="1081"/>
      <c r="Z600" s="1081"/>
      <c r="AA600" s="1081"/>
      <c r="AB600" s="1123"/>
      <c r="AC600" s="1123"/>
      <c r="AD600" s="1123"/>
      <c r="AE600" s="1123"/>
      <c r="AF600" s="1081"/>
      <c r="AG600" s="1081"/>
      <c r="AH600" s="1081"/>
      <c r="AI600" s="1081"/>
      <c r="AJ600" s="1081"/>
      <c r="AK600" s="1081"/>
      <c r="AL600" s="1081"/>
      <c r="AM600" s="1081"/>
      <c r="AN600" s="1081"/>
      <c r="AO600" s="1081"/>
      <c r="AP600" s="1081"/>
      <c r="AQ600" s="1081"/>
      <c r="AR600" s="1081"/>
      <c r="AS600" s="1081"/>
      <c r="AT600" s="1081"/>
      <c r="AU600" s="1081"/>
      <c r="AV600" s="1081"/>
      <c r="AW600" s="1081"/>
      <c r="AX600" s="1082"/>
      <c r="AY600" s="1081"/>
      <c r="AZ600" s="1081"/>
      <c r="BA600" s="1081"/>
      <c r="BB600" s="1081"/>
      <c r="BC600" s="1081"/>
      <c r="BD600" s="1081"/>
      <c r="BE600" s="1081"/>
      <c r="BF600" s="1081"/>
      <c r="BG600" s="1081"/>
      <c r="BH600" s="1081"/>
      <c r="BI600" s="1081"/>
      <c r="BJ600" s="1081"/>
      <c r="BK600" s="1081"/>
      <c r="BL600" s="1081"/>
      <c r="BM600" s="1081"/>
      <c r="BN600" s="1081"/>
      <c r="BO600" s="1081"/>
      <c r="BP600" s="1081"/>
      <c r="BQ600" s="1081"/>
      <c r="BR600" s="1081"/>
      <c r="BS600" s="1123"/>
      <c r="BT600" s="1081"/>
      <c r="BU600" s="1081"/>
      <c r="BV600" s="1081"/>
      <c r="BW600" s="1081"/>
      <c r="BX600" s="1081"/>
      <c r="BY600" s="1081"/>
      <c r="BZ600" s="1081"/>
      <c r="CA600" s="1081"/>
      <c r="CB600" s="1081"/>
      <c r="CC600" s="1081"/>
      <c r="CD600" s="1081"/>
      <c r="CE600" s="1081"/>
      <c r="CF600" s="1081"/>
      <c r="CG600" s="1081"/>
      <c r="CH600" s="1081"/>
      <c r="CI600" s="1081"/>
      <c r="CJ600" s="1081"/>
      <c r="CK600" s="1081"/>
      <c r="CL600" s="1081"/>
      <c r="CM600" s="1123"/>
      <c r="CN600" s="1123"/>
    </row>
    <row r="601" spans="2:92" x14ac:dyDescent="0.2">
      <c r="B601" s="1080"/>
      <c r="I601" s="1081"/>
      <c r="J601" s="1081"/>
      <c r="K601" s="1081"/>
      <c r="L601" s="1081"/>
      <c r="M601" s="1081"/>
      <c r="N601" s="1081"/>
      <c r="O601" s="1081"/>
      <c r="P601" s="1081"/>
      <c r="Q601" s="1081"/>
      <c r="R601" s="1081"/>
      <c r="S601" s="1081"/>
      <c r="T601" s="1081"/>
      <c r="U601" s="1081"/>
      <c r="V601" s="1081"/>
      <c r="W601" s="1081"/>
      <c r="X601" s="1081"/>
      <c r="Y601" s="1081"/>
      <c r="Z601" s="1081"/>
      <c r="AA601" s="1081"/>
      <c r="AB601" s="1123"/>
      <c r="AC601" s="1123"/>
      <c r="AD601" s="1123"/>
      <c r="AE601" s="1123"/>
      <c r="AF601" s="1081"/>
      <c r="AG601" s="1081"/>
      <c r="AH601" s="1081"/>
      <c r="AI601" s="1081"/>
      <c r="AJ601" s="1081"/>
      <c r="AK601" s="1081"/>
      <c r="AL601" s="1081"/>
      <c r="AM601" s="1081"/>
      <c r="AN601" s="1081"/>
      <c r="AO601" s="1081"/>
      <c r="AP601" s="1081"/>
      <c r="AQ601" s="1081"/>
      <c r="AR601" s="1081"/>
      <c r="AS601" s="1081"/>
      <c r="AT601" s="1081"/>
      <c r="AU601" s="1081"/>
      <c r="AV601" s="1081"/>
      <c r="AW601" s="1081"/>
      <c r="AX601" s="1082"/>
      <c r="AY601" s="1081"/>
      <c r="AZ601" s="1081"/>
      <c r="BA601" s="1081"/>
      <c r="BB601" s="1081"/>
      <c r="BC601" s="1081"/>
      <c r="BD601" s="1081"/>
      <c r="BE601" s="1081"/>
      <c r="BF601" s="1081"/>
      <c r="BG601" s="1081"/>
      <c r="BH601" s="1081"/>
      <c r="BI601" s="1081"/>
      <c r="BJ601" s="1081"/>
      <c r="BK601" s="1081"/>
      <c r="BL601" s="1081"/>
      <c r="BM601" s="1081"/>
      <c r="BN601" s="1081"/>
      <c r="BO601" s="1081"/>
      <c r="BP601" s="1081"/>
      <c r="BQ601" s="1081"/>
      <c r="BR601" s="1081"/>
      <c r="BS601" s="1123"/>
      <c r="BT601" s="1081"/>
      <c r="BU601" s="1081"/>
      <c r="BV601" s="1081"/>
      <c r="BW601" s="1081"/>
      <c r="BX601" s="1081"/>
      <c r="BY601" s="1081"/>
      <c r="BZ601" s="1081"/>
      <c r="CA601" s="1081"/>
      <c r="CB601" s="1081"/>
      <c r="CC601" s="1081"/>
      <c r="CD601" s="1081"/>
      <c r="CE601" s="1081"/>
      <c r="CF601" s="1081"/>
      <c r="CG601" s="1081"/>
      <c r="CH601" s="1081"/>
      <c r="CI601" s="1081"/>
      <c r="CJ601" s="1081"/>
      <c r="CK601" s="1081"/>
      <c r="CL601" s="1081"/>
      <c r="CM601" s="1123"/>
      <c r="CN601" s="1123"/>
    </row>
    <row r="602" spans="2:92" x14ac:dyDescent="0.2">
      <c r="B602" s="1080"/>
      <c r="I602" s="1081"/>
      <c r="J602" s="1081"/>
      <c r="K602" s="1081"/>
      <c r="L602" s="1081"/>
      <c r="M602" s="1081"/>
      <c r="N602" s="1081"/>
      <c r="O602" s="1081"/>
      <c r="P602" s="1081"/>
      <c r="Q602" s="1081"/>
      <c r="R602" s="1081"/>
      <c r="S602" s="1081"/>
      <c r="T602" s="1081"/>
      <c r="U602" s="1081"/>
      <c r="V602" s="1081"/>
      <c r="W602" s="1081"/>
      <c r="X602" s="1081"/>
      <c r="Y602" s="1081"/>
      <c r="Z602" s="1081"/>
      <c r="AA602" s="1081"/>
      <c r="AB602" s="1123"/>
      <c r="AC602" s="1123"/>
      <c r="AD602" s="1123"/>
      <c r="AE602" s="1123"/>
      <c r="AF602" s="1081"/>
      <c r="AG602" s="1081"/>
      <c r="AH602" s="1081"/>
      <c r="AI602" s="1081"/>
      <c r="AJ602" s="1081"/>
      <c r="AK602" s="1081"/>
      <c r="AL602" s="1081"/>
      <c r="AM602" s="1081"/>
      <c r="AN602" s="1081"/>
      <c r="AO602" s="1081"/>
      <c r="AP602" s="1081"/>
      <c r="AQ602" s="1081"/>
      <c r="AR602" s="1081"/>
      <c r="AS602" s="1081"/>
      <c r="AT602" s="1081"/>
      <c r="AU602" s="1081"/>
      <c r="AV602" s="1081"/>
      <c r="AW602" s="1081"/>
      <c r="AX602" s="1082"/>
      <c r="AY602" s="1081"/>
      <c r="AZ602" s="1081"/>
      <c r="BA602" s="1081"/>
      <c r="BB602" s="1081"/>
      <c r="BC602" s="1081"/>
      <c r="BD602" s="1081"/>
      <c r="BE602" s="1081"/>
      <c r="BF602" s="1081"/>
      <c r="BG602" s="1081"/>
      <c r="BH602" s="1081"/>
      <c r="BI602" s="1081"/>
      <c r="BJ602" s="1081"/>
      <c r="BK602" s="1081"/>
      <c r="BL602" s="1081"/>
      <c r="BM602" s="1081"/>
      <c r="BN602" s="1081"/>
      <c r="BO602" s="1081"/>
      <c r="BP602" s="1081"/>
      <c r="BQ602" s="1081"/>
      <c r="BR602" s="1081"/>
      <c r="BS602" s="1123"/>
      <c r="BT602" s="1081"/>
      <c r="BU602" s="1081"/>
      <c r="BV602" s="1081"/>
      <c r="BW602" s="1081"/>
      <c r="BX602" s="1081"/>
      <c r="BY602" s="1081"/>
      <c r="BZ602" s="1081"/>
      <c r="CA602" s="1081"/>
      <c r="CB602" s="1081"/>
      <c r="CC602" s="1081"/>
      <c r="CD602" s="1081"/>
      <c r="CE602" s="1081"/>
      <c r="CF602" s="1081"/>
      <c r="CG602" s="1081"/>
      <c r="CH602" s="1081"/>
      <c r="CI602" s="1081"/>
      <c r="CJ602" s="1081"/>
      <c r="CK602" s="1081"/>
      <c r="CL602" s="1081"/>
      <c r="CM602" s="1123"/>
      <c r="CN602" s="1123"/>
    </row>
    <row r="603" spans="2:92" x14ac:dyDescent="0.2">
      <c r="B603" s="1080"/>
      <c r="I603" s="1081"/>
      <c r="J603" s="1081"/>
      <c r="K603" s="1081"/>
      <c r="L603" s="1081"/>
      <c r="M603" s="1081"/>
      <c r="N603" s="1081"/>
      <c r="O603" s="1081"/>
      <c r="P603" s="1081"/>
      <c r="Q603" s="1081"/>
      <c r="R603" s="1081"/>
      <c r="S603" s="1081"/>
      <c r="T603" s="1081"/>
      <c r="U603" s="1081"/>
      <c r="V603" s="1081"/>
      <c r="W603" s="1081"/>
      <c r="X603" s="1081"/>
      <c r="Y603" s="1081"/>
      <c r="Z603" s="1081"/>
      <c r="AA603" s="1081"/>
      <c r="AB603" s="1123"/>
      <c r="AC603" s="1123"/>
      <c r="AD603" s="1123"/>
      <c r="AE603" s="1123"/>
      <c r="AF603" s="1081"/>
      <c r="AG603" s="1081"/>
      <c r="AH603" s="1081"/>
      <c r="AI603" s="1081"/>
      <c r="AJ603" s="1081"/>
      <c r="AK603" s="1081"/>
      <c r="AL603" s="1081"/>
      <c r="AM603" s="1081"/>
      <c r="AN603" s="1081"/>
      <c r="AO603" s="1081"/>
      <c r="AP603" s="1081"/>
      <c r="AQ603" s="1081"/>
      <c r="AR603" s="1081"/>
      <c r="AS603" s="1081"/>
      <c r="AT603" s="1081"/>
      <c r="AU603" s="1081"/>
      <c r="AV603" s="1081"/>
      <c r="AW603" s="1081"/>
      <c r="AX603" s="1082"/>
      <c r="AY603" s="1081"/>
      <c r="AZ603" s="1081"/>
      <c r="BA603" s="1081"/>
      <c r="BB603" s="1081"/>
      <c r="BC603" s="1081"/>
      <c r="BD603" s="1081"/>
      <c r="BE603" s="1081"/>
      <c r="BF603" s="1081"/>
      <c r="BG603" s="1081"/>
      <c r="BH603" s="1081"/>
      <c r="BI603" s="1081"/>
      <c r="BJ603" s="1081"/>
      <c r="BK603" s="1081"/>
      <c r="BL603" s="1081"/>
      <c r="BM603" s="1081"/>
      <c r="BN603" s="1081"/>
      <c r="BO603" s="1081"/>
      <c r="BP603" s="1081"/>
      <c r="BQ603" s="1081"/>
      <c r="BR603" s="1081"/>
      <c r="BS603" s="1123"/>
      <c r="BT603" s="1081"/>
      <c r="BU603" s="1081"/>
      <c r="BV603" s="1081"/>
      <c r="BW603" s="1081"/>
      <c r="BX603" s="1081"/>
      <c r="BY603" s="1081"/>
      <c r="BZ603" s="1081"/>
      <c r="CA603" s="1081"/>
      <c r="CB603" s="1081"/>
      <c r="CC603" s="1081"/>
      <c r="CD603" s="1081"/>
      <c r="CE603" s="1081"/>
      <c r="CF603" s="1081"/>
      <c r="CG603" s="1081"/>
      <c r="CH603" s="1081"/>
      <c r="CI603" s="1081"/>
      <c r="CJ603" s="1081"/>
      <c r="CK603" s="1081"/>
      <c r="CL603" s="1081"/>
      <c r="CM603" s="1123"/>
      <c r="CN603" s="1123"/>
    </row>
    <row r="604" spans="2:92" x14ac:dyDescent="0.2">
      <c r="B604" s="1080"/>
      <c r="I604" s="1081"/>
      <c r="J604" s="1081"/>
      <c r="K604" s="1081"/>
      <c r="L604" s="1081"/>
      <c r="M604" s="1081"/>
      <c r="N604" s="1081"/>
      <c r="O604" s="1081"/>
      <c r="P604" s="1081"/>
      <c r="Q604" s="1081"/>
      <c r="R604" s="1081"/>
      <c r="S604" s="1081"/>
      <c r="T604" s="1081"/>
      <c r="U604" s="1081"/>
      <c r="V604" s="1081"/>
      <c r="W604" s="1081"/>
      <c r="X604" s="1081"/>
      <c r="Y604" s="1081"/>
      <c r="Z604" s="1081"/>
      <c r="AA604" s="1081"/>
      <c r="AB604" s="1123"/>
      <c r="AC604" s="1123"/>
      <c r="AD604" s="1123"/>
      <c r="AE604" s="1123"/>
      <c r="AF604" s="1081"/>
      <c r="AG604" s="1081"/>
      <c r="AH604" s="1081"/>
      <c r="AI604" s="1081"/>
      <c r="AJ604" s="1081"/>
      <c r="AK604" s="1081"/>
      <c r="AL604" s="1081"/>
      <c r="AM604" s="1081"/>
      <c r="AN604" s="1081"/>
      <c r="AO604" s="1081"/>
      <c r="AP604" s="1081"/>
      <c r="AQ604" s="1081"/>
      <c r="AR604" s="1081"/>
      <c r="AS604" s="1081"/>
      <c r="AT604" s="1081"/>
      <c r="AU604" s="1081"/>
      <c r="AV604" s="1081"/>
      <c r="AW604" s="1081"/>
      <c r="AX604" s="1082"/>
      <c r="AY604" s="1081"/>
      <c r="AZ604" s="1081"/>
      <c r="BA604" s="1081"/>
      <c r="BB604" s="1081"/>
      <c r="BC604" s="1081"/>
      <c r="BD604" s="1081"/>
      <c r="BE604" s="1081"/>
      <c r="BF604" s="1081"/>
      <c r="BG604" s="1081"/>
      <c r="BH604" s="1081"/>
      <c r="BI604" s="1081"/>
      <c r="BJ604" s="1081"/>
      <c r="BK604" s="1081"/>
      <c r="BL604" s="1081"/>
      <c r="BM604" s="1081"/>
      <c r="BN604" s="1081"/>
      <c r="BO604" s="1081"/>
      <c r="BP604" s="1081"/>
      <c r="BQ604" s="1081"/>
      <c r="BR604" s="1081"/>
      <c r="BS604" s="1123"/>
      <c r="BT604" s="1081"/>
      <c r="BU604" s="1081"/>
      <c r="BV604" s="1081"/>
      <c r="BW604" s="1081"/>
      <c r="BX604" s="1081"/>
      <c r="BY604" s="1081"/>
      <c r="BZ604" s="1081"/>
      <c r="CA604" s="1081"/>
      <c r="CB604" s="1081"/>
      <c r="CC604" s="1081"/>
      <c r="CD604" s="1081"/>
      <c r="CE604" s="1081"/>
      <c r="CF604" s="1081"/>
      <c r="CG604" s="1081"/>
      <c r="CH604" s="1081"/>
      <c r="CI604" s="1081"/>
      <c r="CJ604" s="1081"/>
      <c r="CK604" s="1081"/>
      <c r="CL604" s="1081"/>
      <c r="CM604" s="1123"/>
      <c r="CN604" s="1123"/>
    </row>
    <row r="605" spans="2:92" x14ac:dyDescent="0.2">
      <c r="B605" s="1080"/>
      <c r="I605" s="1081"/>
      <c r="J605" s="1081"/>
      <c r="K605" s="1081"/>
      <c r="L605" s="1081"/>
      <c r="M605" s="1081"/>
      <c r="N605" s="1081"/>
      <c r="O605" s="1081"/>
      <c r="P605" s="1081"/>
      <c r="Q605" s="1081"/>
      <c r="R605" s="1081"/>
      <c r="S605" s="1081"/>
      <c r="T605" s="1081"/>
      <c r="U605" s="1081"/>
      <c r="V605" s="1081"/>
      <c r="W605" s="1081"/>
      <c r="X605" s="1081"/>
      <c r="Y605" s="1081"/>
      <c r="Z605" s="1081"/>
      <c r="AA605" s="1081"/>
      <c r="AB605" s="1123"/>
      <c r="AC605" s="1123"/>
      <c r="AD605" s="1123"/>
      <c r="AE605" s="1123"/>
      <c r="AF605" s="1081"/>
      <c r="AG605" s="1081"/>
      <c r="AH605" s="1081"/>
      <c r="AI605" s="1081"/>
      <c r="AJ605" s="1081"/>
      <c r="AK605" s="1081"/>
      <c r="AL605" s="1081"/>
      <c r="AM605" s="1081"/>
      <c r="AN605" s="1081"/>
      <c r="AO605" s="1081"/>
      <c r="AP605" s="1081"/>
      <c r="AQ605" s="1081"/>
      <c r="AR605" s="1081"/>
      <c r="AS605" s="1081"/>
      <c r="AT605" s="1081"/>
      <c r="AU605" s="1081"/>
      <c r="AV605" s="1081"/>
      <c r="AW605" s="1081"/>
      <c r="AX605" s="1082"/>
      <c r="AY605" s="1081"/>
      <c r="AZ605" s="1081"/>
      <c r="BA605" s="1081"/>
      <c r="BB605" s="1081"/>
      <c r="BC605" s="1081"/>
      <c r="BD605" s="1081"/>
      <c r="BE605" s="1081"/>
      <c r="BF605" s="1081"/>
      <c r="BG605" s="1081"/>
      <c r="BH605" s="1081"/>
      <c r="BI605" s="1081"/>
      <c r="BJ605" s="1081"/>
      <c r="BK605" s="1081"/>
      <c r="BL605" s="1081"/>
      <c r="BM605" s="1081"/>
      <c r="BN605" s="1081"/>
      <c r="BO605" s="1081"/>
      <c r="BP605" s="1081"/>
      <c r="BQ605" s="1081"/>
      <c r="BR605" s="1081"/>
      <c r="BS605" s="1123"/>
      <c r="BT605" s="1081"/>
      <c r="BU605" s="1081"/>
      <c r="BV605" s="1081"/>
      <c r="BW605" s="1081"/>
      <c r="BX605" s="1081"/>
      <c r="BY605" s="1081"/>
      <c r="BZ605" s="1081"/>
      <c r="CA605" s="1081"/>
      <c r="CB605" s="1081"/>
      <c r="CC605" s="1081"/>
      <c r="CD605" s="1081"/>
      <c r="CE605" s="1081"/>
      <c r="CF605" s="1081"/>
      <c r="CG605" s="1081"/>
      <c r="CH605" s="1081"/>
      <c r="CI605" s="1081"/>
      <c r="CJ605" s="1081"/>
      <c r="CK605" s="1081"/>
      <c r="CL605" s="1081"/>
      <c r="CM605" s="1123"/>
      <c r="CN605" s="1123"/>
    </row>
    <row r="606" spans="2:92" x14ac:dyDescent="0.2">
      <c r="B606" s="1080"/>
      <c r="I606" s="1081"/>
      <c r="J606" s="1081"/>
      <c r="K606" s="1081"/>
      <c r="L606" s="1081"/>
      <c r="M606" s="1081"/>
      <c r="N606" s="1081"/>
      <c r="O606" s="1081"/>
      <c r="P606" s="1081"/>
      <c r="Q606" s="1081"/>
      <c r="R606" s="1081"/>
      <c r="S606" s="1081"/>
      <c r="T606" s="1081"/>
      <c r="U606" s="1081"/>
      <c r="V606" s="1081"/>
      <c r="W606" s="1081"/>
      <c r="X606" s="1081"/>
      <c r="Y606" s="1081"/>
      <c r="Z606" s="1081"/>
      <c r="AA606" s="1081"/>
      <c r="AB606" s="1123"/>
      <c r="AC606" s="1123"/>
      <c r="AD606" s="1123"/>
      <c r="AE606" s="1123"/>
      <c r="AF606" s="1081"/>
      <c r="AG606" s="1081"/>
      <c r="AH606" s="1081"/>
      <c r="AI606" s="1081"/>
      <c r="AJ606" s="1081"/>
      <c r="AK606" s="1081"/>
      <c r="AL606" s="1081"/>
      <c r="AM606" s="1081"/>
      <c r="AN606" s="1081"/>
      <c r="AO606" s="1081"/>
      <c r="AP606" s="1081"/>
      <c r="AQ606" s="1081"/>
      <c r="AR606" s="1081"/>
      <c r="AS606" s="1081"/>
      <c r="AT606" s="1081"/>
      <c r="AU606" s="1081"/>
      <c r="AV606" s="1081"/>
      <c r="AW606" s="1081"/>
      <c r="AX606" s="1082"/>
      <c r="AY606" s="1081"/>
      <c r="AZ606" s="1081"/>
      <c r="BA606" s="1081"/>
      <c r="BB606" s="1081"/>
      <c r="BC606" s="1081"/>
      <c r="BD606" s="1081"/>
      <c r="BE606" s="1081"/>
      <c r="BF606" s="1081"/>
      <c r="BG606" s="1081"/>
      <c r="BH606" s="1081"/>
      <c r="BI606" s="1081"/>
      <c r="BJ606" s="1081"/>
      <c r="BK606" s="1081"/>
      <c r="BL606" s="1081"/>
      <c r="BM606" s="1081"/>
      <c r="BN606" s="1081"/>
      <c r="BO606" s="1081"/>
      <c r="BP606" s="1081"/>
      <c r="BQ606" s="1081"/>
      <c r="BR606" s="1081"/>
      <c r="BS606" s="1123"/>
      <c r="BT606" s="1081"/>
      <c r="BU606" s="1081"/>
      <c r="BV606" s="1081"/>
      <c r="BW606" s="1081"/>
      <c r="BX606" s="1081"/>
      <c r="BY606" s="1081"/>
      <c r="BZ606" s="1081"/>
      <c r="CA606" s="1081"/>
      <c r="CB606" s="1081"/>
      <c r="CC606" s="1081"/>
      <c r="CD606" s="1081"/>
      <c r="CE606" s="1081"/>
      <c r="CF606" s="1081"/>
      <c r="CG606" s="1081"/>
      <c r="CH606" s="1081"/>
      <c r="CI606" s="1081"/>
      <c r="CJ606" s="1081"/>
      <c r="CK606" s="1081"/>
      <c r="CL606" s="1081"/>
      <c r="CM606" s="1123"/>
      <c r="CN606" s="1123"/>
    </row>
    <row r="607" spans="2:92" x14ac:dyDescent="0.2">
      <c r="B607" s="1080"/>
      <c r="I607" s="1081"/>
      <c r="J607" s="1081"/>
      <c r="K607" s="1081"/>
      <c r="L607" s="1081"/>
      <c r="M607" s="1081"/>
      <c r="N607" s="1081"/>
      <c r="O607" s="1081"/>
      <c r="P607" s="1081"/>
      <c r="Q607" s="1081"/>
      <c r="R607" s="1081"/>
      <c r="S607" s="1081"/>
      <c r="T607" s="1081"/>
      <c r="U607" s="1081"/>
      <c r="V607" s="1081"/>
      <c r="W607" s="1081"/>
      <c r="X607" s="1081"/>
      <c r="Y607" s="1081"/>
      <c r="Z607" s="1081"/>
      <c r="AA607" s="1081"/>
      <c r="AB607" s="1123"/>
      <c r="AC607" s="1123"/>
      <c r="AD607" s="1123"/>
      <c r="AE607" s="1123"/>
      <c r="AF607" s="1081"/>
      <c r="AG607" s="1081"/>
      <c r="AH607" s="1081"/>
      <c r="AI607" s="1081"/>
      <c r="AJ607" s="1081"/>
      <c r="AK607" s="1081"/>
      <c r="AL607" s="1081"/>
      <c r="AM607" s="1081"/>
      <c r="AN607" s="1081"/>
      <c r="AO607" s="1081"/>
      <c r="AP607" s="1081"/>
      <c r="AQ607" s="1081"/>
      <c r="AR607" s="1081"/>
      <c r="AS607" s="1081"/>
      <c r="AT607" s="1081"/>
      <c r="AU607" s="1081"/>
      <c r="AV607" s="1081"/>
      <c r="AW607" s="1081"/>
      <c r="AX607" s="1082"/>
      <c r="AY607" s="1081"/>
      <c r="AZ607" s="1081"/>
      <c r="BA607" s="1081"/>
      <c r="BB607" s="1081"/>
      <c r="BC607" s="1081"/>
      <c r="BD607" s="1081"/>
      <c r="BE607" s="1081"/>
      <c r="BF607" s="1081"/>
      <c r="BG607" s="1081"/>
      <c r="BH607" s="1081"/>
      <c r="BI607" s="1081"/>
      <c r="BJ607" s="1081"/>
      <c r="BK607" s="1081"/>
      <c r="BL607" s="1081"/>
      <c r="BM607" s="1081"/>
      <c r="BN607" s="1081"/>
      <c r="BO607" s="1081"/>
      <c r="BP607" s="1081"/>
      <c r="BQ607" s="1081"/>
      <c r="BR607" s="1081"/>
      <c r="BS607" s="1123"/>
      <c r="BT607" s="1081"/>
      <c r="BU607" s="1081"/>
      <c r="BV607" s="1081"/>
      <c r="BW607" s="1081"/>
      <c r="BX607" s="1081"/>
      <c r="BY607" s="1081"/>
      <c r="BZ607" s="1081"/>
      <c r="CA607" s="1081"/>
      <c r="CB607" s="1081"/>
      <c r="CC607" s="1081"/>
      <c r="CD607" s="1081"/>
      <c r="CE607" s="1081"/>
      <c r="CF607" s="1081"/>
      <c r="CG607" s="1081"/>
      <c r="CH607" s="1081"/>
      <c r="CI607" s="1081"/>
      <c r="CJ607" s="1081"/>
      <c r="CK607" s="1081"/>
      <c r="CL607" s="1081"/>
      <c r="CM607" s="1123"/>
      <c r="CN607" s="1123"/>
    </row>
    <row r="608" spans="2:92" x14ac:dyDescent="0.2">
      <c r="B608" s="1080"/>
      <c r="I608" s="1081"/>
      <c r="J608" s="1081"/>
      <c r="K608" s="1081"/>
      <c r="L608" s="1081"/>
      <c r="M608" s="1081"/>
      <c r="N608" s="1081"/>
      <c r="O608" s="1081"/>
      <c r="P608" s="1081"/>
      <c r="Q608" s="1081"/>
      <c r="R608" s="1081"/>
      <c r="S608" s="1081"/>
      <c r="T608" s="1081"/>
      <c r="U608" s="1081"/>
      <c r="V608" s="1081"/>
      <c r="W608" s="1081"/>
      <c r="X608" s="1081"/>
      <c r="Y608" s="1081"/>
      <c r="Z608" s="1081"/>
      <c r="AA608" s="1081"/>
      <c r="AB608" s="1123"/>
      <c r="AC608" s="1123"/>
      <c r="AD608" s="1123"/>
      <c r="AE608" s="1123"/>
      <c r="AF608" s="1081"/>
      <c r="AG608" s="1081"/>
      <c r="AH608" s="1081"/>
      <c r="AI608" s="1081"/>
      <c r="AJ608" s="1081"/>
      <c r="AK608" s="1081"/>
      <c r="AL608" s="1081"/>
      <c r="AM608" s="1081"/>
      <c r="AN608" s="1081"/>
      <c r="AO608" s="1081"/>
      <c r="AP608" s="1081"/>
      <c r="AQ608" s="1081"/>
      <c r="AR608" s="1081"/>
      <c r="AS608" s="1081"/>
      <c r="AT608" s="1081"/>
      <c r="AU608" s="1081"/>
      <c r="AV608" s="1081"/>
      <c r="AW608" s="1081"/>
      <c r="AX608" s="1082"/>
      <c r="AY608" s="1081"/>
      <c r="AZ608" s="1081"/>
      <c r="BA608" s="1081"/>
      <c r="BB608" s="1081"/>
      <c r="BC608" s="1081"/>
      <c r="BD608" s="1081"/>
      <c r="BE608" s="1081"/>
      <c r="BF608" s="1081"/>
      <c r="BG608" s="1081"/>
      <c r="BH608" s="1081"/>
      <c r="BI608" s="1081"/>
      <c r="BJ608" s="1081"/>
      <c r="BK608" s="1081"/>
      <c r="BL608" s="1081"/>
      <c r="BM608" s="1081"/>
      <c r="BN608" s="1081"/>
      <c r="BO608" s="1081"/>
      <c r="BP608" s="1081"/>
      <c r="BQ608" s="1081"/>
      <c r="BR608" s="1081"/>
      <c r="BS608" s="1123"/>
      <c r="BT608" s="1081"/>
      <c r="BU608" s="1081"/>
      <c r="BV608" s="1081"/>
      <c r="BW608" s="1081"/>
      <c r="BX608" s="1081"/>
      <c r="BY608" s="1081"/>
      <c r="BZ608" s="1081"/>
      <c r="CA608" s="1081"/>
      <c r="CB608" s="1081"/>
      <c r="CC608" s="1081"/>
      <c r="CD608" s="1081"/>
      <c r="CE608" s="1081"/>
      <c r="CF608" s="1081"/>
      <c r="CG608" s="1081"/>
      <c r="CH608" s="1081"/>
      <c r="CI608" s="1081"/>
      <c r="CJ608" s="1081"/>
      <c r="CK608" s="1081"/>
      <c r="CL608" s="1081"/>
      <c r="CM608" s="1123"/>
      <c r="CN608" s="1123"/>
    </row>
    <row r="609" spans="2:92" x14ac:dyDescent="0.2">
      <c r="B609" s="1080"/>
      <c r="I609" s="1081"/>
      <c r="J609" s="1081"/>
      <c r="K609" s="1081"/>
      <c r="L609" s="1081"/>
      <c r="M609" s="1081"/>
      <c r="N609" s="1081"/>
      <c r="O609" s="1081"/>
      <c r="P609" s="1081"/>
      <c r="Q609" s="1081"/>
      <c r="R609" s="1081"/>
      <c r="S609" s="1081"/>
      <c r="T609" s="1081"/>
      <c r="U609" s="1081"/>
      <c r="V609" s="1081"/>
      <c r="W609" s="1081"/>
      <c r="X609" s="1081"/>
      <c r="Y609" s="1081"/>
      <c r="Z609" s="1081"/>
      <c r="AA609" s="1081"/>
      <c r="AB609" s="1123"/>
      <c r="AC609" s="1123"/>
      <c r="AD609" s="1123"/>
      <c r="AE609" s="1123"/>
      <c r="AF609" s="1081"/>
      <c r="AG609" s="1081"/>
      <c r="AH609" s="1081"/>
      <c r="AI609" s="1081"/>
      <c r="AJ609" s="1081"/>
      <c r="AK609" s="1081"/>
      <c r="AL609" s="1081"/>
      <c r="AM609" s="1081"/>
      <c r="AN609" s="1081"/>
      <c r="AO609" s="1081"/>
      <c r="AP609" s="1081"/>
      <c r="AQ609" s="1081"/>
      <c r="AR609" s="1081"/>
      <c r="AS609" s="1081"/>
      <c r="AT609" s="1081"/>
      <c r="AU609" s="1081"/>
      <c r="AV609" s="1081"/>
      <c r="AW609" s="1081"/>
      <c r="AX609" s="1082"/>
      <c r="AY609" s="1081"/>
      <c r="AZ609" s="1081"/>
      <c r="BA609" s="1081"/>
      <c r="BB609" s="1081"/>
      <c r="BC609" s="1081"/>
      <c r="BD609" s="1081"/>
      <c r="BE609" s="1081"/>
      <c r="BF609" s="1081"/>
      <c r="BG609" s="1081"/>
      <c r="BH609" s="1081"/>
      <c r="BI609" s="1081"/>
      <c r="BJ609" s="1081"/>
      <c r="BK609" s="1081"/>
      <c r="BL609" s="1081"/>
      <c r="BM609" s="1081"/>
      <c r="BN609" s="1081"/>
      <c r="BO609" s="1081"/>
      <c r="BP609" s="1081"/>
      <c r="BQ609" s="1081"/>
      <c r="BR609" s="1081"/>
      <c r="BS609" s="1123"/>
      <c r="BT609" s="1081"/>
      <c r="BU609" s="1081"/>
      <c r="BV609" s="1081"/>
      <c r="BW609" s="1081"/>
      <c r="BX609" s="1081"/>
      <c r="BY609" s="1081"/>
      <c r="BZ609" s="1081"/>
      <c r="CA609" s="1081"/>
      <c r="CB609" s="1081"/>
      <c r="CC609" s="1081"/>
      <c r="CD609" s="1081"/>
      <c r="CE609" s="1081"/>
      <c r="CF609" s="1081"/>
      <c r="CG609" s="1081"/>
      <c r="CH609" s="1081"/>
      <c r="CI609" s="1081"/>
      <c r="CJ609" s="1081"/>
      <c r="CK609" s="1081"/>
      <c r="CL609" s="1081"/>
      <c r="CM609" s="1123"/>
      <c r="CN609" s="1123"/>
    </row>
    <row r="610" spans="2:92" x14ac:dyDescent="0.2">
      <c r="B610" s="1080"/>
      <c r="I610" s="1081"/>
      <c r="J610" s="1081"/>
      <c r="K610" s="1081"/>
      <c r="L610" s="1081"/>
      <c r="M610" s="1081"/>
      <c r="N610" s="1081"/>
      <c r="O610" s="1081"/>
      <c r="P610" s="1081"/>
      <c r="Q610" s="1081"/>
      <c r="R610" s="1081"/>
      <c r="S610" s="1081"/>
      <c r="T610" s="1081"/>
      <c r="U610" s="1081"/>
      <c r="V610" s="1081"/>
      <c r="W610" s="1081"/>
      <c r="X610" s="1081"/>
      <c r="Y610" s="1081"/>
      <c r="Z610" s="1081"/>
      <c r="AA610" s="1081"/>
      <c r="AB610" s="1123"/>
      <c r="AC610" s="1123"/>
      <c r="AD610" s="1123"/>
      <c r="AE610" s="1123"/>
      <c r="AF610" s="1081"/>
      <c r="AG610" s="1081"/>
      <c r="AH610" s="1081"/>
      <c r="AI610" s="1081"/>
      <c r="AJ610" s="1081"/>
      <c r="AK610" s="1081"/>
      <c r="AL610" s="1081"/>
      <c r="AM610" s="1081"/>
      <c r="AN610" s="1081"/>
      <c r="AO610" s="1081"/>
      <c r="AP610" s="1081"/>
      <c r="AQ610" s="1081"/>
      <c r="AR610" s="1081"/>
      <c r="AS610" s="1081"/>
      <c r="AT610" s="1081"/>
      <c r="AU610" s="1081"/>
      <c r="AV610" s="1081"/>
      <c r="AW610" s="1081"/>
      <c r="AX610" s="1082"/>
      <c r="AY610" s="1081"/>
      <c r="AZ610" s="1081"/>
      <c r="BA610" s="1081"/>
      <c r="BB610" s="1081"/>
      <c r="BC610" s="1081"/>
      <c r="BD610" s="1081"/>
      <c r="BE610" s="1081"/>
      <c r="BF610" s="1081"/>
      <c r="BG610" s="1081"/>
      <c r="BH610" s="1081"/>
      <c r="BI610" s="1081"/>
      <c r="BJ610" s="1081"/>
      <c r="BK610" s="1081"/>
      <c r="BL610" s="1081"/>
      <c r="BM610" s="1081"/>
      <c r="BN610" s="1081"/>
      <c r="BO610" s="1081"/>
      <c r="BP610" s="1081"/>
      <c r="BQ610" s="1081"/>
      <c r="BR610" s="1081"/>
      <c r="BS610" s="1123"/>
      <c r="BT610" s="1081"/>
      <c r="BU610" s="1081"/>
      <c r="BV610" s="1081"/>
      <c r="BW610" s="1081"/>
      <c r="BX610" s="1081"/>
      <c r="BY610" s="1081"/>
      <c r="BZ610" s="1081"/>
      <c r="CA610" s="1081"/>
      <c r="CB610" s="1081"/>
      <c r="CC610" s="1081"/>
      <c r="CD610" s="1081"/>
      <c r="CE610" s="1081"/>
      <c r="CF610" s="1081"/>
      <c r="CG610" s="1081"/>
      <c r="CH610" s="1081"/>
      <c r="CI610" s="1081"/>
      <c r="CJ610" s="1081"/>
      <c r="CK610" s="1081"/>
      <c r="CL610" s="1081"/>
      <c r="CM610" s="1123"/>
      <c r="CN610" s="1123"/>
    </row>
    <row r="611" spans="2:92" x14ac:dyDescent="0.2">
      <c r="B611" s="1080"/>
      <c r="I611" s="1081"/>
      <c r="J611" s="1081"/>
      <c r="K611" s="1081"/>
      <c r="L611" s="1081"/>
      <c r="M611" s="1081"/>
      <c r="N611" s="1081"/>
      <c r="O611" s="1081"/>
      <c r="P611" s="1081"/>
      <c r="Q611" s="1081"/>
      <c r="R611" s="1081"/>
      <c r="S611" s="1081"/>
      <c r="T611" s="1081"/>
      <c r="U611" s="1081"/>
      <c r="V611" s="1081"/>
      <c r="W611" s="1081"/>
      <c r="X611" s="1081"/>
      <c r="Y611" s="1081"/>
      <c r="Z611" s="1081"/>
      <c r="AA611" s="1081"/>
      <c r="AB611" s="1123"/>
      <c r="AC611" s="1123"/>
      <c r="AD611" s="1123"/>
      <c r="AE611" s="1123"/>
      <c r="AF611" s="1081"/>
      <c r="AG611" s="1081"/>
      <c r="AH611" s="1081"/>
      <c r="AI611" s="1081"/>
      <c r="AJ611" s="1081"/>
      <c r="AK611" s="1081"/>
      <c r="AL611" s="1081"/>
      <c r="AM611" s="1081"/>
      <c r="AN611" s="1081"/>
      <c r="AO611" s="1081"/>
      <c r="AP611" s="1081"/>
      <c r="AQ611" s="1081"/>
      <c r="AR611" s="1081"/>
      <c r="AS611" s="1081"/>
      <c r="AT611" s="1081"/>
      <c r="AU611" s="1081"/>
      <c r="AV611" s="1081"/>
      <c r="AW611" s="1081"/>
      <c r="AX611" s="1082"/>
      <c r="AY611" s="1081"/>
      <c r="AZ611" s="1081"/>
      <c r="BA611" s="1081"/>
      <c r="BB611" s="1081"/>
      <c r="BC611" s="1081"/>
      <c r="BD611" s="1081"/>
      <c r="BE611" s="1081"/>
      <c r="BF611" s="1081"/>
      <c r="BG611" s="1081"/>
      <c r="BH611" s="1081"/>
      <c r="BI611" s="1081"/>
      <c r="BJ611" s="1081"/>
      <c r="BK611" s="1081"/>
      <c r="BL611" s="1081"/>
      <c r="BM611" s="1081"/>
      <c r="BN611" s="1081"/>
      <c r="BO611" s="1081"/>
      <c r="BP611" s="1081"/>
      <c r="BQ611" s="1081"/>
      <c r="BR611" s="1081"/>
      <c r="BS611" s="1123"/>
      <c r="BT611" s="1081"/>
      <c r="BU611" s="1081"/>
      <c r="BV611" s="1081"/>
      <c r="BW611" s="1081"/>
      <c r="BX611" s="1081"/>
      <c r="BY611" s="1081"/>
      <c r="BZ611" s="1081"/>
      <c r="CA611" s="1081"/>
      <c r="CB611" s="1081"/>
      <c r="CC611" s="1081"/>
      <c r="CD611" s="1081"/>
      <c r="CE611" s="1081"/>
      <c r="CF611" s="1081"/>
      <c r="CG611" s="1081"/>
      <c r="CH611" s="1081"/>
      <c r="CI611" s="1081"/>
      <c r="CJ611" s="1081"/>
      <c r="CK611" s="1081"/>
      <c r="CL611" s="1081"/>
      <c r="CM611" s="1123"/>
      <c r="CN611" s="1123"/>
    </row>
    <row r="612" spans="2:92" x14ac:dyDescent="0.2">
      <c r="B612" s="1080"/>
      <c r="I612" s="1081"/>
      <c r="J612" s="1081"/>
      <c r="K612" s="1081"/>
      <c r="L612" s="1081"/>
      <c r="M612" s="1081"/>
      <c r="N612" s="1081"/>
      <c r="O612" s="1081"/>
      <c r="P612" s="1081"/>
      <c r="Q612" s="1081"/>
      <c r="R612" s="1081"/>
      <c r="S612" s="1081"/>
      <c r="T612" s="1081"/>
      <c r="U612" s="1081"/>
      <c r="V612" s="1081"/>
      <c r="W612" s="1081"/>
      <c r="X612" s="1081"/>
      <c r="Y612" s="1081"/>
      <c r="Z612" s="1081"/>
      <c r="AA612" s="1081"/>
      <c r="AB612" s="1123"/>
      <c r="AC612" s="1123"/>
      <c r="AD612" s="1123"/>
      <c r="AE612" s="1123"/>
      <c r="AF612" s="1081"/>
      <c r="AG612" s="1081"/>
      <c r="AH612" s="1081"/>
      <c r="AI612" s="1081"/>
      <c r="AJ612" s="1081"/>
      <c r="AK612" s="1081"/>
      <c r="AL612" s="1081"/>
      <c r="AM612" s="1081"/>
      <c r="AN612" s="1081"/>
      <c r="AO612" s="1081"/>
      <c r="AP612" s="1081"/>
      <c r="AQ612" s="1081"/>
      <c r="AR612" s="1081"/>
      <c r="AS612" s="1081"/>
      <c r="AT612" s="1081"/>
      <c r="AU612" s="1081"/>
      <c r="AV612" s="1081"/>
      <c r="AW612" s="1081"/>
      <c r="AX612" s="1082"/>
      <c r="AY612" s="1081"/>
      <c r="AZ612" s="1081"/>
      <c r="BA612" s="1081"/>
      <c r="BB612" s="1081"/>
      <c r="BC612" s="1081"/>
      <c r="BD612" s="1081"/>
      <c r="BE612" s="1081"/>
      <c r="BF612" s="1081"/>
      <c r="BG612" s="1081"/>
      <c r="BH612" s="1081"/>
      <c r="BI612" s="1081"/>
      <c r="BJ612" s="1081"/>
      <c r="BK612" s="1081"/>
      <c r="BL612" s="1081"/>
      <c r="BM612" s="1081"/>
      <c r="BN612" s="1081"/>
      <c r="BO612" s="1081"/>
      <c r="BP612" s="1081"/>
      <c r="BQ612" s="1081"/>
      <c r="BR612" s="1081"/>
      <c r="BS612" s="1123"/>
      <c r="BT612" s="1081"/>
      <c r="BU612" s="1081"/>
      <c r="BV612" s="1081"/>
      <c r="BW612" s="1081"/>
      <c r="BX612" s="1081"/>
      <c r="BY612" s="1081"/>
      <c r="BZ612" s="1081"/>
      <c r="CA612" s="1081"/>
      <c r="CB612" s="1081"/>
      <c r="CC612" s="1081"/>
      <c r="CD612" s="1081"/>
      <c r="CE612" s="1081"/>
      <c r="CF612" s="1081"/>
      <c r="CG612" s="1081"/>
      <c r="CH612" s="1081"/>
      <c r="CI612" s="1081"/>
      <c r="CJ612" s="1081"/>
      <c r="CK612" s="1081"/>
      <c r="CL612" s="1081"/>
      <c r="CM612" s="1123"/>
      <c r="CN612" s="1123"/>
    </row>
    <row r="613" spans="2:92" x14ac:dyDescent="0.2">
      <c r="B613" s="1080"/>
      <c r="I613" s="1081"/>
      <c r="J613" s="1081"/>
      <c r="K613" s="1081"/>
      <c r="L613" s="1081"/>
      <c r="M613" s="1081"/>
      <c r="N613" s="1081"/>
      <c r="O613" s="1081"/>
      <c r="P613" s="1081"/>
      <c r="Q613" s="1081"/>
      <c r="R613" s="1081"/>
      <c r="S613" s="1081"/>
      <c r="T613" s="1081"/>
      <c r="U613" s="1081"/>
      <c r="V613" s="1081"/>
      <c r="W613" s="1081"/>
      <c r="X613" s="1081"/>
      <c r="Y613" s="1081"/>
      <c r="Z613" s="1081"/>
      <c r="AA613" s="1081"/>
      <c r="AB613" s="1123"/>
      <c r="AC613" s="1123"/>
      <c r="AD613" s="1123"/>
      <c r="AE613" s="1123"/>
      <c r="AF613" s="1081"/>
      <c r="AG613" s="1081"/>
      <c r="AH613" s="1081"/>
      <c r="AI613" s="1081"/>
      <c r="AJ613" s="1081"/>
      <c r="AK613" s="1081"/>
      <c r="AL613" s="1081"/>
      <c r="AM613" s="1081"/>
      <c r="AN613" s="1081"/>
      <c r="AO613" s="1081"/>
      <c r="AP613" s="1081"/>
      <c r="AQ613" s="1081"/>
      <c r="AR613" s="1081"/>
      <c r="AS613" s="1081"/>
      <c r="AT613" s="1081"/>
      <c r="AU613" s="1081"/>
      <c r="AV613" s="1081"/>
      <c r="AW613" s="1081"/>
      <c r="AX613" s="1082"/>
      <c r="AY613" s="1081"/>
      <c r="AZ613" s="1081"/>
      <c r="BA613" s="1081"/>
      <c r="BB613" s="1081"/>
      <c r="BC613" s="1081"/>
      <c r="BD613" s="1081"/>
      <c r="BE613" s="1081"/>
      <c r="BF613" s="1081"/>
      <c r="BG613" s="1081"/>
      <c r="BH613" s="1081"/>
      <c r="BI613" s="1081"/>
      <c r="BJ613" s="1081"/>
      <c r="BK613" s="1081"/>
      <c r="BL613" s="1081"/>
      <c r="BM613" s="1081"/>
      <c r="BN613" s="1081"/>
      <c r="BO613" s="1081"/>
      <c r="BP613" s="1081"/>
      <c r="BQ613" s="1081"/>
      <c r="BR613" s="1081"/>
      <c r="BS613" s="1123"/>
      <c r="BT613" s="1081"/>
      <c r="BU613" s="1081"/>
      <c r="BV613" s="1081"/>
      <c r="BW613" s="1081"/>
      <c r="BX613" s="1081"/>
      <c r="BY613" s="1081"/>
      <c r="BZ613" s="1081"/>
      <c r="CA613" s="1081"/>
      <c r="CB613" s="1081"/>
      <c r="CC613" s="1081"/>
      <c r="CD613" s="1081"/>
      <c r="CE613" s="1081"/>
      <c r="CF613" s="1081"/>
      <c r="CG613" s="1081"/>
      <c r="CH613" s="1081"/>
      <c r="CI613" s="1081"/>
      <c r="CJ613" s="1081"/>
      <c r="CK613" s="1081"/>
      <c r="CL613" s="1081"/>
      <c r="CM613" s="1123"/>
      <c r="CN613" s="1123"/>
    </row>
    <row r="614" spans="2:92" x14ac:dyDescent="0.2">
      <c r="B614" s="1080"/>
      <c r="I614" s="1081"/>
      <c r="J614" s="1081"/>
      <c r="K614" s="1081"/>
      <c r="L614" s="1081"/>
      <c r="M614" s="1081"/>
      <c r="N614" s="1081"/>
      <c r="O614" s="1081"/>
      <c r="P614" s="1081"/>
      <c r="Q614" s="1081"/>
      <c r="R614" s="1081"/>
      <c r="S614" s="1081"/>
      <c r="T614" s="1081"/>
      <c r="U614" s="1081"/>
      <c r="V614" s="1081"/>
      <c r="W614" s="1081"/>
      <c r="X614" s="1081"/>
      <c r="Y614" s="1081"/>
      <c r="Z614" s="1081"/>
      <c r="AA614" s="1081"/>
      <c r="AB614" s="1123"/>
      <c r="AC614" s="1123"/>
      <c r="AD614" s="1123"/>
      <c r="AE614" s="1123"/>
      <c r="AF614" s="1081"/>
      <c r="AG614" s="1081"/>
      <c r="AH614" s="1081"/>
      <c r="AI614" s="1081"/>
      <c r="AJ614" s="1081"/>
      <c r="AK614" s="1081"/>
      <c r="AL614" s="1081"/>
      <c r="AM614" s="1081"/>
      <c r="AN614" s="1081"/>
      <c r="AO614" s="1081"/>
      <c r="AP614" s="1081"/>
      <c r="AQ614" s="1081"/>
      <c r="AR614" s="1081"/>
      <c r="AS614" s="1081"/>
      <c r="AT614" s="1081"/>
      <c r="AU614" s="1081"/>
      <c r="AV614" s="1081"/>
      <c r="AW614" s="1081"/>
      <c r="AX614" s="1082"/>
      <c r="AY614" s="1081"/>
      <c r="AZ614" s="1081"/>
      <c r="BA614" s="1081"/>
      <c r="BB614" s="1081"/>
      <c r="BC614" s="1081"/>
      <c r="BD614" s="1081"/>
      <c r="BE614" s="1081"/>
      <c r="BF614" s="1081"/>
      <c r="BG614" s="1081"/>
      <c r="BH614" s="1081"/>
      <c r="BI614" s="1081"/>
      <c r="BJ614" s="1081"/>
      <c r="BK614" s="1081"/>
      <c r="BL614" s="1081"/>
      <c r="BM614" s="1081"/>
      <c r="BN614" s="1081"/>
      <c r="BO614" s="1081"/>
      <c r="BP614" s="1081"/>
      <c r="BQ614" s="1081"/>
      <c r="BR614" s="1081"/>
      <c r="BS614" s="1123"/>
      <c r="BT614" s="1081"/>
      <c r="BU614" s="1081"/>
      <c r="BV614" s="1081"/>
      <c r="BW614" s="1081"/>
      <c r="BX614" s="1081"/>
      <c r="BY614" s="1081"/>
      <c r="BZ614" s="1081"/>
      <c r="CA614" s="1081"/>
      <c r="CB614" s="1081"/>
      <c r="CC614" s="1081"/>
      <c r="CD614" s="1081"/>
      <c r="CE614" s="1081"/>
      <c r="CF614" s="1081"/>
      <c r="CG614" s="1081"/>
      <c r="CH614" s="1081"/>
      <c r="CI614" s="1081"/>
      <c r="CJ614" s="1081"/>
      <c r="CK614" s="1081"/>
      <c r="CL614" s="1081"/>
      <c r="CM614" s="1123"/>
      <c r="CN614" s="1123"/>
    </row>
    <row r="615" spans="2:92" x14ac:dyDescent="0.2">
      <c r="B615" s="1080"/>
      <c r="I615" s="1081"/>
      <c r="J615" s="1081"/>
      <c r="K615" s="1081"/>
      <c r="L615" s="1081"/>
      <c r="M615" s="1081"/>
      <c r="N615" s="1081"/>
      <c r="O615" s="1081"/>
      <c r="P615" s="1081"/>
      <c r="Q615" s="1081"/>
      <c r="R615" s="1081"/>
      <c r="S615" s="1081"/>
      <c r="T615" s="1081"/>
      <c r="U615" s="1081"/>
      <c r="V615" s="1081"/>
      <c r="W615" s="1081"/>
      <c r="X615" s="1081"/>
      <c r="Y615" s="1081"/>
      <c r="Z615" s="1081"/>
      <c r="AA615" s="1081"/>
      <c r="AB615" s="1123"/>
      <c r="AC615" s="1123"/>
      <c r="AD615" s="1123"/>
      <c r="AE615" s="1123"/>
      <c r="AF615" s="1081"/>
      <c r="AG615" s="1081"/>
      <c r="AH615" s="1081"/>
      <c r="AI615" s="1081"/>
      <c r="AJ615" s="1081"/>
      <c r="AK615" s="1081"/>
      <c r="AL615" s="1081"/>
      <c r="AM615" s="1081"/>
      <c r="AN615" s="1081"/>
      <c r="AO615" s="1081"/>
      <c r="AP615" s="1081"/>
      <c r="AQ615" s="1081"/>
      <c r="AR615" s="1081"/>
      <c r="AS615" s="1081"/>
      <c r="AT615" s="1081"/>
      <c r="AU615" s="1081"/>
      <c r="AV615" s="1081"/>
      <c r="AW615" s="1081"/>
      <c r="AX615" s="1082"/>
      <c r="AY615" s="1081"/>
      <c r="AZ615" s="1081"/>
      <c r="BA615" s="1081"/>
      <c r="BB615" s="1081"/>
      <c r="BC615" s="1081"/>
      <c r="BD615" s="1081"/>
      <c r="BE615" s="1081"/>
      <c r="BF615" s="1081"/>
      <c r="BG615" s="1081"/>
      <c r="BH615" s="1081"/>
      <c r="BI615" s="1081"/>
      <c r="BJ615" s="1081"/>
      <c r="BK615" s="1081"/>
      <c r="BL615" s="1081"/>
      <c r="BM615" s="1081"/>
      <c r="BN615" s="1081"/>
      <c r="BO615" s="1081"/>
      <c r="BP615" s="1081"/>
      <c r="BQ615" s="1081"/>
      <c r="BR615" s="1081"/>
      <c r="BS615" s="1123"/>
      <c r="BT615" s="1081"/>
      <c r="BU615" s="1081"/>
      <c r="BV615" s="1081"/>
      <c r="BW615" s="1081"/>
      <c r="BX615" s="1081"/>
      <c r="BY615" s="1081"/>
      <c r="BZ615" s="1081"/>
      <c r="CA615" s="1081"/>
      <c r="CB615" s="1081"/>
      <c r="CC615" s="1081"/>
      <c r="CD615" s="1081"/>
      <c r="CE615" s="1081"/>
      <c r="CF615" s="1081"/>
      <c r="CG615" s="1081"/>
      <c r="CH615" s="1081"/>
      <c r="CI615" s="1081"/>
      <c r="CJ615" s="1081"/>
      <c r="CK615" s="1081"/>
      <c r="CL615" s="1081"/>
      <c r="CM615" s="1123"/>
      <c r="CN615" s="1123"/>
    </row>
    <row r="616" spans="2:92" x14ac:dyDescent="0.2">
      <c r="B616" s="1080"/>
      <c r="I616" s="1081"/>
      <c r="J616" s="1081"/>
      <c r="K616" s="1081"/>
      <c r="L616" s="1081"/>
      <c r="M616" s="1081"/>
      <c r="N616" s="1081"/>
      <c r="O616" s="1081"/>
      <c r="P616" s="1081"/>
      <c r="Q616" s="1081"/>
      <c r="R616" s="1081"/>
      <c r="S616" s="1081"/>
      <c r="T616" s="1081"/>
      <c r="U616" s="1081"/>
      <c r="V616" s="1081"/>
      <c r="W616" s="1081"/>
      <c r="X616" s="1081"/>
      <c r="Y616" s="1081"/>
      <c r="Z616" s="1081"/>
      <c r="AA616" s="1081"/>
      <c r="AB616" s="1123"/>
      <c r="AC616" s="1123"/>
      <c r="AD616" s="1123"/>
      <c r="AE616" s="1123"/>
      <c r="AF616" s="1081"/>
      <c r="AG616" s="1081"/>
      <c r="AH616" s="1081"/>
      <c r="AI616" s="1081"/>
      <c r="AJ616" s="1081"/>
      <c r="AK616" s="1081"/>
      <c r="AL616" s="1081"/>
      <c r="AM616" s="1081"/>
      <c r="AN616" s="1081"/>
      <c r="AO616" s="1081"/>
      <c r="AP616" s="1081"/>
      <c r="AQ616" s="1081"/>
      <c r="AR616" s="1081"/>
      <c r="AS616" s="1081"/>
      <c r="AT616" s="1081"/>
      <c r="AU616" s="1081"/>
      <c r="AV616" s="1081"/>
      <c r="AW616" s="1081"/>
      <c r="AX616" s="1082"/>
      <c r="AY616" s="1081"/>
      <c r="AZ616" s="1081"/>
      <c r="BA616" s="1081"/>
      <c r="BB616" s="1081"/>
      <c r="BC616" s="1081"/>
      <c r="BD616" s="1081"/>
      <c r="BE616" s="1081"/>
      <c r="BF616" s="1081"/>
      <c r="BG616" s="1081"/>
      <c r="BH616" s="1081"/>
      <c r="BI616" s="1081"/>
      <c r="BJ616" s="1081"/>
      <c r="BK616" s="1081"/>
      <c r="BL616" s="1081"/>
      <c r="BM616" s="1081"/>
      <c r="BN616" s="1081"/>
      <c r="BO616" s="1081"/>
      <c r="BP616" s="1081"/>
      <c r="BQ616" s="1081"/>
      <c r="BR616" s="1081"/>
      <c r="BS616" s="1123"/>
      <c r="BT616" s="1081"/>
      <c r="BU616" s="1081"/>
      <c r="BV616" s="1081"/>
      <c r="BW616" s="1081"/>
      <c r="BX616" s="1081"/>
      <c r="BY616" s="1081"/>
      <c r="BZ616" s="1081"/>
      <c r="CA616" s="1081"/>
      <c r="CB616" s="1081"/>
      <c r="CC616" s="1081"/>
      <c r="CD616" s="1081"/>
      <c r="CE616" s="1081"/>
      <c r="CF616" s="1081"/>
      <c r="CG616" s="1081"/>
      <c r="CH616" s="1081"/>
      <c r="CI616" s="1081"/>
      <c r="CJ616" s="1081"/>
      <c r="CK616" s="1081"/>
      <c r="CL616" s="1081"/>
      <c r="CM616" s="1123"/>
      <c r="CN616" s="1123"/>
    </row>
    <row r="617" spans="2:92" x14ac:dyDescent="0.2">
      <c r="B617" s="1080"/>
      <c r="I617" s="1081"/>
      <c r="J617" s="1081"/>
      <c r="K617" s="1081"/>
      <c r="L617" s="1081"/>
      <c r="M617" s="1081"/>
      <c r="N617" s="1081"/>
      <c r="O617" s="1081"/>
      <c r="P617" s="1081"/>
      <c r="Q617" s="1081"/>
      <c r="R617" s="1081"/>
      <c r="S617" s="1081"/>
      <c r="T617" s="1081"/>
      <c r="U617" s="1081"/>
      <c r="V617" s="1081"/>
      <c r="W617" s="1081"/>
      <c r="X617" s="1081"/>
      <c r="Y617" s="1081"/>
      <c r="Z617" s="1081"/>
      <c r="AA617" s="1081"/>
      <c r="AB617" s="1123"/>
      <c r="AC617" s="1123"/>
      <c r="AD617" s="1123"/>
      <c r="AE617" s="1123"/>
      <c r="AF617" s="1081"/>
      <c r="AG617" s="1081"/>
      <c r="AH617" s="1081"/>
      <c r="AI617" s="1081"/>
      <c r="AJ617" s="1081"/>
      <c r="AK617" s="1081"/>
      <c r="AL617" s="1081"/>
      <c r="AM617" s="1081"/>
      <c r="AN617" s="1081"/>
      <c r="AO617" s="1081"/>
      <c r="AP617" s="1081"/>
      <c r="AQ617" s="1081"/>
      <c r="AR617" s="1081"/>
      <c r="AS617" s="1081"/>
      <c r="AT617" s="1081"/>
      <c r="AU617" s="1081"/>
      <c r="AV617" s="1081"/>
      <c r="AW617" s="1081"/>
      <c r="AX617" s="1082"/>
      <c r="AY617" s="1081"/>
      <c r="AZ617" s="1081"/>
      <c r="BA617" s="1081"/>
      <c r="BB617" s="1081"/>
      <c r="BC617" s="1081"/>
      <c r="BD617" s="1081"/>
      <c r="BE617" s="1081"/>
      <c r="BF617" s="1081"/>
      <c r="BG617" s="1081"/>
      <c r="BH617" s="1081"/>
      <c r="BI617" s="1081"/>
      <c r="BJ617" s="1081"/>
      <c r="BK617" s="1081"/>
      <c r="BL617" s="1081"/>
      <c r="BM617" s="1081"/>
      <c r="BN617" s="1081"/>
      <c r="BO617" s="1081"/>
      <c r="BP617" s="1081"/>
      <c r="BQ617" s="1081"/>
      <c r="BR617" s="1081"/>
      <c r="BS617" s="1123"/>
      <c r="BT617" s="1081"/>
      <c r="BU617" s="1081"/>
      <c r="BV617" s="1081"/>
      <c r="BW617" s="1081"/>
      <c r="BX617" s="1081"/>
      <c r="BY617" s="1081"/>
      <c r="BZ617" s="1081"/>
      <c r="CA617" s="1081"/>
      <c r="CB617" s="1081"/>
      <c r="CC617" s="1081"/>
      <c r="CD617" s="1081"/>
      <c r="CE617" s="1081"/>
      <c r="CF617" s="1081"/>
      <c r="CG617" s="1081"/>
      <c r="CH617" s="1081"/>
      <c r="CI617" s="1081"/>
      <c r="CJ617" s="1081"/>
      <c r="CK617" s="1081"/>
      <c r="CL617" s="1081"/>
      <c r="CM617" s="1123"/>
      <c r="CN617" s="1123"/>
    </row>
    <row r="618" spans="2:92" x14ac:dyDescent="0.2">
      <c r="B618" s="1080"/>
      <c r="I618" s="1081"/>
      <c r="J618" s="1081"/>
      <c r="K618" s="1081"/>
      <c r="L618" s="1081"/>
      <c r="M618" s="1081"/>
      <c r="N618" s="1081"/>
      <c r="O618" s="1081"/>
      <c r="P618" s="1081"/>
      <c r="Q618" s="1081"/>
      <c r="R618" s="1081"/>
      <c r="S618" s="1081"/>
      <c r="T618" s="1081"/>
      <c r="U618" s="1081"/>
      <c r="V618" s="1081"/>
      <c r="W618" s="1081"/>
      <c r="X618" s="1081"/>
      <c r="Y618" s="1081"/>
      <c r="Z618" s="1081"/>
      <c r="AA618" s="1081"/>
      <c r="AB618" s="1123"/>
      <c r="AC618" s="1123"/>
      <c r="AD618" s="1123"/>
      <c r="AE618" s="1123"/>
      <c r="AF618" s="1081"/>
      <c r="AG618" s="1081"/>
      <c r="AH618" s="1081"/>
      <c r="AI618" s="1081"/>
      <c r="AJ618" s="1081"/>
      <c r="AK618" s="1081"/>
      <c r="AL618" s="1081"/>
      <c r="AM618" s="1081"/>
      <c r="AN618" s="1081"/>
      <c r="AO618" s="1081"/>
      <c r="AP618" s="1081"/>
      <c r="AQ618" s="1081"/>
      <c r="AR618" s="1081"/>
      <c r="AS618" s="1081"/>
      <c r="AT618" s="1081"/>
      <c r="AU618" s="1081"/>
      <c r="AV618" s="1081"/>
      <c r="AW618" s="1081"/>
      <c r="AX618" s="1082"/>
      <c r="AY618" s="1081"/>
      <c r="AZ618" s="1081"/>
      <c r="BA618" s="1081"/>
      <c r="BB618" s="1081"/>
      <c r="BC618" s="1081"/>
      <c r="BD618" s="1081"/>
      <c r="BE618" s="1081"/>
      <c r="BF618" s="1081"/>
      <c r="BG618" s="1081"/>
      <c r="BH618" s="1081"/>
      <c r="BI618" s="1081"/>
      <c r="BJ618" s="1081"/>
      <c r="BK618" s="1081"/>
      <c r="BL618" s="1081"/>
      <c r="BM618" s="1081"/>
      <c r="BN618" s="1081"/>
      <c r="BO618" s="1081"/>
      <c r="BP618" s="1081"/>
      <c r="BQ618" s="1081"/>
      <c r="BR618" s="1081"/>
      <c r="BS618" s="1123"/>
      <c r="BT618" s="1081"/>
      <c r="BU618" s="1081"/>
      <c r="BV618" s="1081"/>
      <c r="BW618" s="1081"/>
      <c r="BX618" s="1081"/>
      <c r="BY618" s="1081"/>
      <c r="BZ618" s="1081"/>
      <c r="CA618" s="1081"/>
      <c r="CB618" s="1081"/>
      <c r="CC618" s="1081"/>
      <c r="CD618" s="1081"/>
      <c r="CE618" s="1081"/>
      <c r="CF618" s="1081"/>
      <c r="CG618" s="1081"/>
      <c r="CH618" s="1081"/>
      <c r="CI618" s="1081"/>
      <c r="CJ618" s="1081"/>
      <c r="CK618" s="1081"/>
      <c r="CL618" s="1081"/>
      <c r="CM618" s="1123"/>
      <c r="CN618" s="1123"/>
    </row>
    <row r="619" spans="2:92" x14ac:dyDescent="0.2">
      <c r="B619" s="1080"/>
      <c r="I619" s="1081"/>
      <c r="J619" s="1081"/>
      <c r="K619" s="1081"/>
      <c r="L619" s="1081"/>
      <c r="M619" s="1081"/>
      <c r="N619" s="1081"/>
      <c r="O619" s="1081"/>
      <c r="P619" s="1081"/>
      <c r="Q619" s="1081"/>
      <c r="R619" s="1081"/>
      <c r="S619" s="1081"/>
      <c r="T619" s="1081"/>
      <c r="U619" s="1081"/>
      <c r="V619" s="1081"/>
      <c r="W619" s="1081"/>
      <c r="X619" s="1081"/>
      <c r="Y619" s="1081"/>
      <c r="Z619" s="1081"/>
      <c r="AA619" s="1081"/>
      <c r="AB619" s="1123"/>
      <c r="AC619" s="1123"/>
      <c r="AD619" s="1123"/>
      <c r="AE619" s="1123"/>
      <c r="AF619" s="1081"/>
      <c r="AG619" s="1081"/>
      <c r="AH619" s="1081"/>
      <c r="AI619" s="1081"/>
      <c r="AJ619" s="1081"/>
      <c r="AK619" s="1081"/>
      <c r="AL619" s="1081"/>
      <c r="AM619" s="1081"/>
      <c r="AN619" s="1081"/>
      <c r="AO619" s="1081"/>
      <c r="AP619" s="1081"/>
      <c r="AQ619" s="1081"/>
      <c r="AR619" s="1081"/>
      <c r="AS619" s="1081"/>
      <c r="AT619" s="1081"/>
      <c r="AU619" s="1081"/>
      <c r="AV619" s="1081"/>
      <c r="AW619" s="1081"/>
      <c r="AX619" s="1082"/>
      <c r="AY619" s="1081"/>
      <c r="AZ619" s="1081"/>
      <c r="BA619" s="1081"/>
      <c r="BB619" s="1081"/>
      <c r="BC619" s="1081"/>
      <c r="BD619" s="1081"/>
      <c r="BE619" s="1081"/>
      <c r="BF619" s="1081"/>
      <c r="BG619" s="1081"/>
      <c r="BH619" s="1081"/>
      <c r="BI619" s="1081"/>
      <c r="BJ619" s="1081"/>
      <c r="BK619" s="1081"/>
      <c r="BL619" s="1081"/>
      <c r="BM619" s="1081"/>
      <c r="BN619" s="1081"/>
      <c r="BO619" s="1081"/>
      <c r="BP619" s="1081"/>
      <c r="BQ619" s="1081"/>
      <c r="BR619" s="1081"/>
      <c r="BS619" s="1123"/>
      <c r="BT619" s="1081"/>
      <c r="BU619" s="1081"/>
      <c r="BV619" s="1081"/>
      <c r="BW619" s="1081"/>
      <c r="BX619" s="1081"/>
      <c r="BY619" s="1081"/>
      <c r="BZ619" s="1081"/>
      <c r="CA619" s="1081"/>
      <c r="CB619" s="1081"/>
      <c r="CC619" s="1081"/>
      <c r="CD619" s="1081"/>
      <c r="CE619" s="1081"/>
      <c r="CF619" s="1081"/>
      <c r="CG619" s="1081"/>
      <c r="CH619" s="1081"/>
      <c r="CI619" s="1081"/>
      <c r="CJ619" s="1081"/>
      <c r="CK619" s="1081"/>
      <c r="CL619" s="1081"/>
      <c r="CM619" s="1123"/>
      <c r="CN619" s="1123"/>
    </row>
    <row r="620" spans="2:92" x14ac:dyDescent="0.2">
      <c r="B620" s="1080"/>
      <c r="I620" s="1081"/>
      <c r="J620" s="1081"/>
      <c r="K620" s="1081"/>
      <c r="L620" s="1081"/>
      <c r="M620" s="1081"/>
      <c r="N620" s="1081"/>
      <c r="O620" s="1081"/>
      <c r="P620" s="1081"/>
      <c r="Q620" s="1081"/>
      <c r="R620" s="1081"/>
      <c r="S620" s="1081"/>
      <c r="T620" s="1081"/>
      <c r="U620" s="1081"/>
      <c r="V620" s="1081"/>
      <c r="W620" s="1081"/>
      <c r="X620" s="1081"/>
      <c r="Y620" s="1081"/>
      <c r="Z620" s="1081"/>
      <c r="AA620" s="1081"/>
      <c r="AB620" s="1123"/>
      <c r="AC620" s="1123"/>
      <c r="AD620" s="1123"/>
      <c r="AE620" s="1123"/>
      <c r="AF620" s="1081"/>
      <c r="AG620" s="1081"/>
      <c r="AH620" s="1081"/>
      <c r="AI620" s="1081"/>
      <c r="AJ620" s="1081"/>
      <c r="AK620" s="1081"/>
      <c r="AL620" s="1081"/>
      <c r="AM620" s="1081"/>
      <c r="AN620" s="1081"/>
      <c r="AO620" s="1081"/>
      <c r="AP620" s="1081"/>
      <c r="AQ620" s="1081"/>
      <c r="AR620" s="1081"/>
      <c r="AS620" s="1081"/>
      <c r="AT620" s="1081"/>
      <c r="AU620" s="1081"/>
      <c r="AV620" s="1081"/>
      <c r="AW620" s="1081"/>
      <c r="AX620" s="1082"/>
      <c r="AY620" s="1081"/>
      <c r="AZ620" s="1081"/>
      <c r="BA620" s="1081"/>
      <c r="BB620" s="1081"/>
      <c r="BC620" s="1081"/>
      <c r="BD620" s="1081"/>
      <c r="BE620" s="1081"/>
      <c r="BF620" s="1081"/>
      <c r="BG620" s="1081"/>
      <c r="BH620" s="1081"/>
      <c r="BI620" s="1081"/>
      <c r="BJ620" s="1081"/>
      <c r="BK620" s="1081"/>
      <c r="BL620" s="1081"/>
      <c r="BM620" s="1081"/>
      <c r="BN620" s="1081"/>
      <c r="BO620" s="1081"/>
      <c r="BP620" s="1081"/>
      <c r="BQ620" s="1081"/>
      <c r="BR620" s="1081"/>
      <c r="BS620" s="1123"/>
      <c r="BT620" s="1081"/>
      <c r="BU620" s="1081"/>
      <c r="BV620" s="1081"/>
      <c r="BW620" s="1081"/>
      <c r="BX620" s="1081"/>
      <c r="BY620" s="1081"/>
      <c r="BZ620" s="1081"/>
      <c r="CA620" s="1081"/>
      <c r="CB620" s="1081"/>
      <c r="CC620" s="1081"/>
      <c r="CD620" s="1081"/>
      <c r="CE620" s="1081"/>
      <c r="CF620" s="1081"/>
      <c r="CG620" s="1081"/>
      <c r="CH620" s="1081"/>
      <c r="CI620" s="1081"/>
      <c r="CJ620" s="1081"/>
      <c r="CK620" s="1081"/>
      <c r="CL620" s="1081"/>
      <c r="CM620" s="1123"/>
      <c r="CN620" s="1123"/>
    </row>
    <row r="621" spans="2:92" x14ac:dyDescent="0.2">
      <c r="B621" s="1080"/>
      <c r="I621" s="1081"/>
      <c r="J621" s="1081"/>
      <c r="K621" s="1081"/>
      <c r="L621" s="1081"/>
      <c r="M621" s="1081"/>
      <c r="N621" s="1081"/>
      <c r="O621" s="1081"/>
      <c r="P621" s="1081"/>
      <c r="Q621" s="1081"/>
      <c r="R621" s="1081"/>
      <c r="S621" s="1081"/>
      <c r="T621" s="1081"/>
      <c r="U621" s="1081"/>
      <c r="V621" s="1081"/>
      <c r="W621" s="1081"/>
      <c r="X621" s="1081"/>
      <c r="Y621" s="1081"/>
      <c r="Z621" s="1081"/>
      <c r="AA621" s="1081"/>
      <c r="AB621" s="1123"/>
      <c r="AC621" s="1123"/>
      <c r="AD621" s="1123"/>
      <c r="AE621" s="1123"/>
      <c r="AF621" s="1081"/>
      <c r="AG621" s="1081"/>
      <c r="AH621" s="1081"/>
      <c r="AI621" s="1081"/>
      <c r="AJ621" s="1081"/>
      <c r="AK621" s="1081"/>
      <c r="AL621" s="1081"/>
      <c r="AM621" s="1081"/>
      <c r="AN621" s="1081"/>
      <c r="AO621" s="1081"/>
      <c r="AP621" s="1081"/>
      <c r="AQ621" s="1081"/>
      <c r="AR621" s="1081"/>
      <c r="AS621" s="1081"/>
      <c r="AT621" s="1081"/>
      <c r="AU621" s="1081"/>
      <c r="AV621" s="1081"/>
      <c r="AW621" s="1081"/>
      <c r="AX621" s="1082"/>
      <c r="AY621" s="1081"/>
      <c r="AZ621" s="1081"/>
      <c r="BA621" s="1081"/>
      <c r="BB621" s="1081"/>
      <c r="BC621" s="1081"/>
      <c r="BD621" s="1081"/>
      <c r="BE621" s="1081"/>
      <c r="BF621" s="1081"/>
      <c r="BG621" s="1081"/>
      <c r="BH621" s="1081"/>
      <c r="BI621" s="1081"/>
      <c r="BJ621" s="1081"/>
      <c r="BK621" s="1081"/>
      <c r="BL621" s="1081"/>
      <c r="BM621" s="1081"/>
      <c r="BN621" s="1081"/>
      <c r="BO621" s="1081"/>
      <c r="BP621" s="1081"/>
      <c r="BQ621" s="1081"/>
      <c r="BR621" s="1081"/>
      <c r="BS621" s="1123"/>
      <c r="BT621" s="1081"/>
      <c r="BU621" s="1081"/>
      <c r="BV621" s="1081"/>
      <c r="BW621" s="1081"/>
      <c r="BX621" s="1081"/>
      <c r="BY621" s="1081"/>
      <c r="BZ621" s="1081"/>
      <c r="CA621" s="1081"/>
      <c r="CB621" s="1081"/>
      <c r="CC621" s="1081"/>
      <c r="CD621" s="1081"/>
      <c r="CE621" s="1081"/>
      <c r="CF621" s="1081"/>
      <c r="CG621" s="1081"/>
      <c r="CH621" s="1081"/>
      <c r="CI621" s="1081"/>
      <c r="CJ621" s="1081"/>
      <c r="CK621" s="1081"/>
      <c r="CL621" s="1081"/>
      <c r="CM621" s="1123"/>
      <c r="CN621" s="1123"/>
    </row>
    <row r="622" spans="2:92" x14ac:dyDescent="0.2">
      <c r="B622" s="1080"/>
      <c r="I622" s="1081"/>
      <c r="J622" s="1081"/>
      <c r="K622" s="1081"/>
      <c r="L622" s="1081"/>
      <c r="M622" s="1081"/>
      <c r="N622" s="1081"/>
      <c r="O622" s="1081"/>
      <c r="P622" s="1081"/>
      <c r="Q622" s="1081"/>
      <c r="R622" s="1081"/>
      <c r="S622" s="1081"/>
      <c r="T622" s="1081"/>
      <c r="U622" s="1081"/>
      <c r="V622" s="1081"/>
      <c r="W622" s="1081"/>
      <c r="X622" s="1081"/>
      <c r="Y622" s="1081"/>
      <c r="Z622" s="1081"/>
      <c r="AA622" s="1081"/>
      <c r="AB622" s="1123"/>
      <c r="AC622" s="1123"/>
      <c r="AD622" s="1123"/>
      <c r="AE622" s="1123"/>
      <c r="AF622" s="1081"/>
      <c r="AG622" s="1081"/>
      <c r="AH622" s="1081"/>
      <c r="AI622" s="1081"/>
      <c r="AJ622" s="1081"/>
      <c r="AK622" s="1081"/>
      <c r="AL622" s="1081"/>
      <c r="AM622" s="1081"/>
      <c r="AN622" s="1081"/>
      <c r="AO622" s="1081"/>
      <c r="AP622" s="1081"/>
      <c r="AQ622" s="1081"/>
      <c r="AR622" s="1081"/>
      <c r="AS622" s="1081"/>
      <c r="AT622" s="1081"/>
      <c r="AU622" s="1081"/>
      <c r="AV622" s="1081"/>
      <c r="AW622" s="1081"/>
      <c r="AX622" s="1082"/>
      <c r="AY622" s="1081"/>
      <c r="AZ622" s="1081"/>
      <c r="BA622" s="1081"/>
      <c r="BB622" s="1081"/>
      <c r="BC622" s="1081"/>
      <c r="BD622" s="1081"/>
      <c r="BE622" s="1081"/>
      <c r="BF622" s="1081"/>
      <c r="BG622" s="1081"/>
      <c r="BH622" s="1081"/>
      <c r="BI622" s="1081"/>
      <c r="BJ622" s="1081"/>
      <c r="BK622" s="1081"/>
      <c r="BL622" s="1081"/>
      <c r="BM622" s="1081"/>
      <c r="BN622" s="1081"/>
      <c r="BO622" s="1081"/>
      <c r="BP622" s="1081"/>
      <c r="BQ622" s="1081"/>
      <c r="BR622" s="1081"/>
      <c r="BS622" s="1123"/>
      <c r="BT622" s="1081"/>
      <c r="BU622" s="1081"/>
      <c r="BV622" s="1081"/>
      <c r="BW622" s="1081"/>
      <c r="BX622" s="1081"/>
      <c r="BY622" s="1081"/>
      <c r="BZ622" s="1081"/>
      <c r="CA622" s="1081"/>
      <c r="CB622" s="1081"/>
      <c r="CC622" s="1081"/>
      <c r="CD622" s="1081"/>
      <c r="CE622" s="1081"/>
      <c r="CF622" s="1081"/>
      <c r="CG622" s="1081"/>
      <c r="CH622" s="1081"/>
      <c r="CI622" s="1081"/>
      <c r="CJ622" s="1081"/>
      <c r="CK622" s="1081"/>
      <c r="CL622" s="1081"/>
      <c r="CM622" s="1123"/>
      <c r="CN622" s="1123"/>
    </row>
    <row r="623" spans="2:92" x14ac:dyDescent="0.2">
      <c r="B623" s="1080"/>
      <c r="I623" s="1081"/>
      <c r="J623" s="1081"/>
      <c r="K623" s="1081"/>
      <c r="L623" s="1081"/>
      <c r="M623" s="1081"/>
      <c r="N623" s="1081"/>
      <c r="O623" s="1081"/>
      <c r="P623" s="1081"/>
      <c r="Q623" s="1081"/>
      <c r="R623" s="1081"/>
      <c r="S623" s="1081"/>
      <c r="T623" s="1081"/>
      <c r="U623" s="1081"/>
      <c r="V623" s="1081"/>
      <c r="W623" s="1081"/>
      <c r="X623" s="1081"/>
      <c r="Y623" s="1081"/>
      <c r="Z623" s="1081"/>
      <c r="AA623" s="1081"/>
      <c r="AB623" s="1123"/>
      <c r="AC623" s="1123"/>
      <c r="AD623" s="1123"/>
      <c r="AE623" s="1123"/>
      <c r="AF623" s="1081"/>
      <c r="AG623" s="1081"/>
      <c r="AH623" s="1081"/>
      <c r="AI623" s="1081"/>
      <c r="AJ623" s="1081"/>
      <c r="AK623" s="1081"/>
      <c r="AL623" s="1081"/>
      <c r="AM623" s="1081"/>
      <c r="AN623" s="1081"/>
      <c r="AO623" s="1081"/>
      <c r="AP623" s="1081"/>
      <c r="AQ623" s="1081"/>
      <c r="AR623" s="1081"/>
      <c r="AS623" s="1081"/>
      <c r="AT623" s="1081"/>
      <c r="AU623" s="1081"/>
      <c r="AV623" s="1081"/>
      <c r="AW623" s="1081"/>
      <c r="AX623" s="1082"/>
      <c r="AY623" s="1081"/>
      <c r="AZ623" s="1081"/>
      <c r="BA623" s="1081"/>
      <c r="BB623" s="1081"/>
      <c r="BC623" s="1081"/>
      <c r="BD623" s="1081"/>
      <c r="BE623" s="1081"/>
      <c r="BF623" s="1081"/>
      <c r="BG623" s="1081"/>
      <c r="BH623" s="1081"/>
      <c r="BI623" s="1081"/>
      <c r="BJ623" s="1081"/>
      <c r="BK623" s="1081"/>
      <c r="BL623" s="1081"/>
      <c r="BM623" s="1081"/>
      <c r="BN623" s="1081"/>
      <c r="BO623" s="1081"/>
      <c r="BP623" s="1081"/>
      <c r="BQ623" s="1081"/>
      <c r="BR623" s="1081"/>
      <c r="BS623" s="1123"/>
      <c r="BT623" s="1081"/>
      <c r="BU623" s="1081"/>
      <c r="BV623" s="1081"/>
      <c r="BW623" s="1081"/>
      <c r="BX623" s="1081"/>
      <c r="BY623" s="1081"/>
      <c r="BZ623" s="1081"/>
      <c r="CA623" s="1081"/>
      <c r="CB623" s="1081"/>
      <c r="CC623" s="1081"/>
      <c r="CD623" s="1081"/>
      <c r="CE623" s="1081"/>
      <c r="CF623" s="1081"/>
      <c r="CG623" s="1081"/>
      <c r="CH623" s="1081"/>
      <c r="CI623" s="1081"/>
      <c r="CJ623" s="1081"/>
      <c r="CK623" s="1081"/>
      <c r="CL623" s="1081"/>
      <c r="CM623" s="1123"/>
      <c r="CN623" s="1123"/>
    </row>
    <row r="624" spans="2:92" x14ac:dyDescent="0.2">
      <c r="B624" s="1080"/>
      <c r="I624" s="1081"/>
      <c r="J624" s="1081"/>
      <c r="K624" s="1081"/>
      <c r="L624" s="1081"/>
      <c r="M624" s="1081"/>
      <c r="N624" s="1081"/>
      <c r="O624" s="1081"/>
      <c r="P624" s="1081"/>
      <c r="Q624" s="1081"/>
      <c r="R624" s="1081"/>
      <c r="S624" s="1081"/>
      <c r="T624" s="1081"/>
      <c r="U624" s="1081"/>
      <c r="V624" s="1081"/>
      <c r="W624" s="1081"/>
      <c r="X624" s="1081"/>
      <c r="Y624" s="1081"/>
      <c r="Z624" s="1081"/>
      <c r="AA624" s="1081"/>
      <c r="AB624" s="1123"/>
      <c r="AC624" s="1123"/>
      <c r="AD624" s="1123"/>
      <c r="AE624" s="1123"/>
      <c r="AF624" s="1081"/>
      <c r="AG624" s="1081"/>
      <c r="AH624" s="1081"/>
      <c r="AI624" s="1081"/>
      <c r="AJ624" s="1081"/>
      <c r="AK624" s="1081"/>
      <c r="AL624" s="1081"/>
      <c r="AM624" s="1081"/>
      <c r="AN624" s="1081"/>
      <c r="AO624" s="1081"/>
      <c r="AP624" s="1081"/>
      <c r="AQ624" s="1081"/>
      <c r="AR624" s="1081"/>
      <c r="AS624" s="1081"/>
      <c r="AT624" s="1081"/>
      <c r="AU624" s="1081"/>
      <c r="AV624" s="1081"/>
      <c r="AW624" s="1081"/>
      <c r="AX624" s="1082"/>
      <c r="AY624" s="1081"/>
      <c r="AZ624" s="1081"/>
      <c r="BA624" s="1081"/>
      <c r="BB624" s="1081"/>
      <c r="BC624" s="1081"/>
      <c r="BD624" s="1081"/>
      <c r="BE624" s="1081"/>
      <c r="BF624" s="1081"/>
      <c r="BG624" s="1081"/>
      <c r="BH624" s="1081"/>
      <c r="BI624" s="1081"/>
      <c r="BJ624" s="1081"/>
      <c r="BK624" s="1081"/>
      <c r="BL624" s="1081"/>
      <c r="BM624" s="1081"/>
      <c r="BN624" s="1081"/>
      <c r="BO624" s="1081"/>
      <c r="BP624" s="1081"/>
      <c r="BQ624" s="1081"/>
      <c r="BR624" s="1081"/>
      <c r="BS624" s="1123"/>
      <c r="BT624" s="1081"/>
      <c r="BU624" s="1081"/>
      <c r="BV624" s="1081"/>
      <c r="BW624" s="1081"/>
      <c r="BX624" s="1081"/>
      <c r="BY624" s="1081"/>
      <c r="BZ624" s="1081"/>
      <c r="CA624" s="1081"/>
      <c r="CB624" s="1081"/>
      <c r="CC624" s="1081"/>
      <c r="CD624" s="1081"/>
      <c r="CE624" s="1081"/>
      <c r="CF624" s="1081"/>
      <c r="CG624" s="1081"/>
      <c r="CH624" s="1081"/>
      <c r="CI624" s="1081"/>
      <c r="CJ624" s="1081"/>
      <c r="CK624" s="1081"/>
      <c r="CL624" s="1081"/>
      <c r="CM624" s="1123"/>
      <c r="CN624" s="1123"/>
    </row>
    <row r="625" spans="2:92" x14ac:dyDescent="0.2">
      <c r="B625" s="1080"/>
      <c r="I625" s="1081"/>
      <c r="J625" s="1081"/>
      <c r="K625" s="1081"/>
      <c r="L625" s="1081"/>
      <c r="M625" s="1081"/>
      <c r="N625" s="1081"/>
      <c r="O625" s="1081"/>
      <c r="P625" s="1081"/>
      <c r="Q625" s="1081"/>
      <c r="R625" s="1081"/>
      <c r="S625" s="1081"/>
      <c r="T625" s="1081"/>
      <c r="U625" s="1081"/>
      <c r="V625" s="1081"/>
      <c r="W625" s="1081"/>
      <c r="X625" s="1081"/>
      <c r="Y625" s="1081"/>
      <c r="Z625" s="1081"/>
      <c r="AA625" s="1081"/>
      <c r="AB625" s="1123"/>
      <c r="AC625" s="1123"/>
      <c r="AD625" s="1123"/>
      <c r="AE625" s="1123"/>
      <c r="AF625" s="1081"/>
      <c r="AG625" s="1081"/>
      <c r="AH625" s="1081"/>
      <c r="AI625" s="1081"/>
      <c r="AJ625" s="1081"/>
      <c r="AK625" s="1081"/>
      <c r="AL625" s="1081"/>
      <c r="AM625" s="1081"/>
      <c r="AN625" s="1081"/>
      <c r="AO625" s="1081"/>
      <c r="AP625" s="1081"/>
      <c r="AQ625" s="1081"/>
      <c r="AR625" s="1081"/>
      <c r="AS625" s="1081"/>
      <c r="AT625" s="1081"/>
      <c r="AU625" s="1081"/>
      <c r="AV625" s="1081"/>
      <c r="AW625" s="1081"/>
      <c r="AX625" s="1082"/>
      <c r="AY625" s="1081"/>
      <c r="AZ625" s="1081"/>
      <c r="BA625" s="1081"/>
      <c r="BB625" s="1081"/>
      <c r="BC625" s="1081"/>
      <c r="BD625" s="1081"/>
      <c r="BE625" s="1081"/>
      <c r="BF625" s="1081"/>
      <c r="BG625" s="1081"/>
      <c r="BH625" s="1081"/>
      <c r="BI625" s="1081"/>
      <c r="BJ625" s="1081"/>
      <c r="BK625" s="1081"/>
      <c r="BL625" s="1081"/>
      <c r="BM625" s="1081"/>
      <c r="BN625" s="1081"/>
      <c r="BO625" s="1081"/>
      <c r="BP625" s="1081"/>
      <c r="BQ625" s="1081"/>
      <c r="BR625" s="1081"/>
      <c r="BS625" s="1123"/>
      <c r="BT625" s="1081"/>
      <c r="BU625" s="1081"/>
      <c r="BV625" s="1081"/>
      <c r="BW625" s="1081"/>
      <c r="BX625" s="1081"/>
      <c r="BY625" s="1081"/>
      <c r="BZ625" s="1081"/>
      <c r="CA625" s="1081"/>
      <c r="CB625" s="1081"/>
      <c r="CC625" s="1081"/>
      <c r="CD625" s="1081"/>
      <c r="CE625" s="1081"/>
      <c r="CF625" s="1081"/>
      <c r="CG625" s="1081"/>
      <c r="CH625" s="1081"/>
      <c r="CI625" s="1081"/>
      <c r="CJ625" s="1081"/>
      <c r="CK625" s="1081"/>
      <c r="CL625" s="1081"/>
      <c r="CM625" s="1123"/>
      <c r="CN625" s="1123"/>
    </row>
    <row r="626" spans="2:92" x14ac:dyDescent="0.2">
      <c r="B626" s="1080"/>
      <c r="I626" s="1081"/>
      <c r="J626" s="1081"/>
      <c r="K626" s="1081"/>
      <c r="L626" s="1081"/>
      <c r="M626" s="1081"/>
      <c r="N626" s="1081"/>
      <c r="O626" s="1081"/>
      <c r="P626" s="1081"/>
      <c r="Q626" s="1081"/>
      <c r="R626" s="1081"/>
      <c r="S626" s="1081"/>
      <c r="T626" s="1081"/>
      <c r="U626" s="1081"/>
      <c r="V626" s="1081"/>
      <c r="W626" s="1081"/>
      <c r="X626" s="1081"/>
      <c r="Y626" s="1081"/>
      <c r="Z626" s="1081"/>
      <c r="AA626" s="1081"/>
      <c r="AB626" s="1123"/>
      <c r="AC626" s="1123"/>
      <c r="AD626" s="1123"/>
      <c r="AE626" s="1123"/>
      <c r="AF626" s="1081"/>
      <c r="AG626" s="1081"/>
      <c r="AH626" s="1081"/>
      <c r="AI626" s="1081"/>
      <c r="AJ626" s="1081"/>
      <c r="AK626" s="1081"/>
      <c r="AL626" s="1081"/>
      <c r="AM626" s="1081"/>
      <c r="AN626" s="1081"/>
      <c r="AO626" s="1081"/>
      <c r="AP626" s="1081"/>
      <c r="AQ626" s="1081"/>
      <c r="AR626" s="1081"/>
      <c r="AS626" s="1081"/>
      <c r="AT626" s="1081"/>
      <c r="AU626" s="1081"/>
      <c r="AV626" s="1081"/>
      <c r="AW626" s="1081"/>
      <c r="AX626" s="1082"/>
      <c r="AY626" s="1081"/>
      <c r="AZ626" s="1081"/>
      <c r="BA626" s="1081"/>
      <c r="BB626" s="1081"/>
      <c r="BC626" s="1081"/>
      <c r="BD626" s="1081"/>
      <c r="BE626" s="1081"/>
      <c r="BF626" s="1081"/>
      <c r="BG626" s="1081"/>
      <c r="BH626" s="1081"/>
      <c r="BI626" s="1081"/>
      <c r="BJ626" s="1081"/>
      <c r="BK626" s="1081"/>
      <c r="BL626" s="1081"/>
      <c r="BM626" s="1081"/>
      <c r="BN626" s="1081"/>
      <c r="BO626" s="1081"/>
      <c r="BP626" s="1081"/>
      <c r="BQ626" s="1081"/>
      <c r="BR626" s="1081"/>
      <c r="BS626" s="1123"/>
      <c r="BT626" s="1081"/>
      <c r="BU626" s="1081"/>
      <c r="BV626" s="1081"/>
      <c r="BW626" s="1081"/>
      <c r="BX626" s="1081"/>
      <c r="BY626" s="1081"/>
      <c r="BZ626" s="1081"/>
      <c r="CA626" s="1081"/>
      <c r="CB626" s="1081"/>
      <c r="CC626" s="1081"/>
      <c r="CD626" s="1081"/>
      <c r="CE626" s="1081"/>
      <c r="CF626" s="1081"/>
      <c r="CG626" s="1081"/>
      <c r="CH626" s="1081"/>
      <c r="CI626" s="1081"/>
      <c r="CJ626" s="1081"/>
      <c r="CK626" s="1081"/>
      <c r="CL626" s="1081"/>
      <c r="CM626" s="1123"/>
      <c r="CN626" s="1123"/>
    </row>
    <row r="627" spans="2:92" x14ac:dyDescent="0.2">
      <c r="B627" s="1080"/>
      <c r="I627" s="1081"/>
      <c r="J627" s="1081"/>
      <c r="K627" s="1081"/>
      <c r="L627" s="1081"/>
      <c r="M627" s="1081"/>
      <c r="N627" s="1081"/>
      <c r="O627" s="1081"/>
      <c r="P627" s="1081"/>
      <c r="Q627" s="1081"/>
      <c r="R627" s="1081"/>
      <c r="S627" s="1081"/>
      <c r="T627" s="1081"/>
      <c r="U627" s="1081"/>
      <c r="V627" s="1081"/>
      <c r="W627" s="1081"/>
      <c r="X627" s="1081"/>
      <c r="Y627" s="1081"/>
      <c r="Z627" s="1081"/>
      <c r="AA627" s="1081"/>
      <c r="AB627" s="1123"/>
      <c r="AC627" s="1123"/>
      <c r="AD627" s="1123"/>
      <c r="AE627" s="1123"/>
      <c r="AF627" s="1081"/>
      <c r="AG627" s="1081"/>
      <c r="AH627" s="1081"/>
      <c r="AI627" s="1081"/>
      <c r="AJ627" s="1081"/>
      <c r="AK627" s="1081"/>
      <c r="AL627" s="1081"/>
      <c r="AM627" s="1081"/>
      <c r="AN627" s="1081"/>
      <c r="AO627" s="1081"/>
      <c r="AP627" s="1081"/>
      <c r="AQ627" s="1081"/>
      <c r="AR627" s="1081"/>
      <c r="AS627" s="1081"/>
      <c r="AT627" s="1081"/>
      <c r="AU627" s="1081"/>
      <c r="AV627" s="1081"/>
      <c r="AW627" s="1081"/>
      <c r="AX627" s="1082"/>
      <c r="AY627" s="1081"/>
      <c r="AZ627" s="1081"/>
      <c r="BA627" s="1081"/>
      <c r="BB627" s="1081"/>
      <c r="BC627" s="1081"/>
      <c r="BD627" s="1081"/>
      <c r="BE627" s="1081"/>
      <c r="BF627" s="1081"/>
      <c r="BG627" s="1081"/>
      <c r="BH627" s="1081"/>
      <c r="BI627" s="1081"/>
      <c r="BJ627" s="1081"/>
      <c r="BK627" s="1081"/>
      <c r="BL627" s="1081"/>
      <c r="BM627" s="1081"/>
      <c r="BN627" s="1081"/>
      <c r="BO627" s="1081"/>
      <c r="BP627" s="1081"/>
      <c r="BQ627" s="1081"/>
      <c r="BR627" s="1081"/>
      <c r="BS627" s="1123"/>
      <c r="BT627" s="1081"/>
      <c r="BU627" s="1081"/>
      <c r="BV627" s="1081"/>
      <c r="BW627" s="1081"/>
      <c r="BX627" s="1081"/>
      <c r="BY627" s="1081"/>
      <c r="BZ627" s="1081"/>
      <c r="CA627" s="1081"/>
      <c r="CB627" s="1081"/>
      <c r="CC627" s="1081"/>
      <c r="CD627" s="1081"/>
      <c r="CE627" s="1081"/>
      <c r="CF627" s="1081"/>
      <c r="CG627" s="1081"/>
      <c r="CH627" s="1081"/>
      <c r="CI627" s="1081"/>
      <c r="CJ627" s="1081"/>
      <c r="CK627" s="1081"/>
      <c r="CL627" s="1081"/>
      <c r="CM627" s="1123"/>
      <c r="CN627" s="1123"/>
    </row>
    <row r="628" spans="2:92" x14ac:dyDescent="0.2">
      <c r="B628" s="1080"/>
      <c r="I628" s="1081"/>
      <c r="J628" s="1081"/>
      <c r="K628" s="1081"/>
      <c r="L628" s="1081"/>
      <c r="M628" s="1081"/>
      <c r="N628" s="1081"/>
      <c r="O628" s="1081"/>
      <c r="P628" s="1081"/>
      <c r="Q628" s="1081"/>
      <c r="R628" s="1081"/>
      <c r="S628" s="1081"/>
      <c r="T628" s="1081"/>
      <c r="U628" s="1081"/>
      <c r="V628" s="1081"/>
      <c r="W628" s="1081"/>
      <c r="X628" s="1081"/>
      <c r="Y628" s="1081"/>
      <c r="Z628" s="1081"/>
      <c r="AA628" s="1081"/>
      <c r="AB628" s="1123"/>
      <c r="AC628" s="1123"/>
      <c r="AD628" s="1123"/>
      <c r="AE628" s="1123"/>
      <c r="AF628" s="1081"/>
      <c r="AG628" s="1081"/>
      <c r="AH628" s="1081"/>
      <c r="AI628" s="1081"/>
      <c r="AJ628" s="1081"/>
      <c r="AK628" s="1081"/>
      <c r="AL628" s="1081"/>
      <c r="AM628" s="1081"/>
      <c r="AN628" s="1081"/>
      <c r="AO628" s="1081"/>
      <c r="AP628" s="1081"/>
      <c r="AQ628" s="1081"/>
      <c r="AR628" s="1081"/>
      <c r="AS628" s="1081"/>
      <c r="AT628" s="1081"/>
      <c r="AU628" s="1081"/>
      <c r="AV628" s="1081"/>
      <c r="AW628" s="1081"/>
      <c r="AX628" s="1082"/>
      <c r="AY628" s="1081"/>
      <c r="AZ628" s="1081"/>
      <c r="BA628" s="1081"/>
      <c r="BB628" s="1081"/>
      <c r="BC628" s="1081"/>
      <c r="BD628" s="1081"/>
      <c r="BE628" s="1081"/>
      <c r="BF628" s="1081"/>
      <c r="BG628" s="1081"/>
      <c r="BH628" s="1081"/>
      <c r="BI628" s="1081"/>
      <c r="BJ628" s="1081"/>
      <c r="BK628" s="1081"/>
      <c r="BL628" s="1081"/>
      <c r="BM628" s="1081"/>
      <c r="BN628" s="1081"/>
      <c r="BO628" s="1081"/>
      <c r="BP628" s="1081"/>
      <c r="BQ628" s="1081"/>
      <c r="BR628" s="1081"/>
      <c r="BS628" s="1123"/>
      <c r="BT628" s="1081"/>
      <c r="BU628" s="1081"/>
      <c r="BV628" s="1081"/>
      <c r="BW628" s="1081"/>
      <c r="BX628" s="1081"/>
      <c r="BY628" s="1081"/>
      <c r="BZ628" s="1081"/>
      <c r="CA628" s="1081"/>
      <c r="CB628" s="1081"/>
      <c r="CC628" s="1081"/>
      <c r="CD628" s="1081"/>
      <c r="CE628" s="1081"/>
      <c r="CF628" s="1081"/>
      <c r="CG628" s="1081"/>
      <c r="CH628" s="1081"/>
      <c r="CI628" s="1081"/>
      <c r="CJ628" s="1081"/>
      <c r="CK628" s="1081"/>
      <c r="CL628" s="1081"/>
      <c r="CM628" s="1123"/>
      <c r="CN628" s="1123"/>
    </row>
    <row r="629" spans="2:92" x14ac:dyDescent="0.2">
      <c r="B629" s="1080"/>
      <c r="I629" s="1081"/>
      <c r="J629" s="1081"/>
      <c r="K629" s="1081"/>
      <c r="L629" s="1081"/>
      <c r="M629" s="1081"/>
      <c r="N629" s="1081"/>
      <c r="O629" s="1081"/>
      <c r="P629" s="1081"/>
      <c r="Q629" s="1081"/>
      <c r="R629" s="1081"/>
      <c r="S629" s="1081"/>
      <c r="T629" s="1081"/>
      <c r="U629" s="1081"/>
      <c r="V629" s="1081"/>
      <c r="W629" s="1081"/>
      <c r="X629" s="1081"/>
      <c r="Y629" s="1081"/>
      <c r="Z629" s="1081"/>
      <c r="AA629" s="1081"/>
      <c r="AB629" s="1123"/>
      <c r="AC629" s="1123"/>
      <c r="AD629" s="1123"/>
      <c r="AE629" s="1123"/>
      <c r="AF629" s="1081"/>
      <c r="AG629" s="1081"/>
      <c r="AH629" s="1081"/>
      <c r="AI629" s="1081"/>
      <c r="AJ629" s="1081"/>
      <c r="AK629" s="1081"/>
      <c r="AL629" s="1081"/>
      <c r="AM629" s="1081"/>
      <c r="AN629" s="1081"/>
      <c r="AO629" s="1081"/>
      <c r="AP629" s="1081"/>
      <c r="AQ629" s="1081"/>
      <c r="AR629" s="1081"/>
      <c r="AS629" s="1081"/>
      <c r="AT629" s="1081"/>
      <c r="AU629" s="1081"/>
      <c r="AV629" s="1081"/>
      <c r="AW629" s="1081"/>
      <c r="AX629" s="1082"/>
      <c r="AY629" s="1081"/>
      <c r="AZ629" s="1081"/>
      <c r="BA629" s="1081"/>
      <c r="BB629" s="1081"/>
      <c r="BC629" s="1081"/>
      <c r="BD629" s="1081"/>
      <c r="BE629" s="1081"/>
      <c r="BF629" s="1081"/>
      <c r="BG629" s="1081"/>
      <c r="BH629" s="1081"/>
      <c r="BI629" s="1081"/>
      <c r="BJ629" s="1081"/>
      <c r="BK629" s="1081"/>
      <c r="BL629" s="1081"/>
      <c r="BM629" s="1081"/>
      <c r="BN629" s="1081"/>
      <c r="BO629" s="1081"/>
      <c r="BP629" s="1081"/>
      <c r="BQ629" s="1081"/>
      <c r="BR629" s="1081"/>
      <c r="BS629" s="1123"/>
      <c r="BT629" s="1081"/>
      <c r="BU629" s="1081"/>
      <c r="BV629" s="1081"/>
      <c r="BW629" s="1081"/>
      <c r="BX629" s="1081"/>
      <c r="BY629" s="1081"/>
      <c r="BZ629" s="1081"/>
      <c r="CA629" s="1081"/>
      <c r="CB629" s="1081"/>
      <c r="CC629" s="1081"/>
      <c r="CD629" s="1081"/>
      <c r="CE629" s="1081"/>
      <c r="CF629" s="1081"/>
      <c r="CG629" s="1081"/>
      <c r="CH629" s="1081"/>
      <c r="CI629" s="1081"/>
      <c r="CJ629" s="1081"/>
      <c r="CK629" s="1081"/>
      <c r="CL629" s="1081"/>
      <c r="CM629" s="1123"/>
      <c r="CN629" s="1123"/>
    </row>
    <row r="630" spans="2:92" x14ac:dyDescent="0.2">
      <c r="B630" s="1080"/>
      <c r="I630" s="1081"/>
      <c r="J630" s="1081"/>
      <c r="K630" s="1081"/>
      <c r="L630" s="1081"/>
      <c r="M630" s="1081"/>
      <c r="N630" s="1081"/>
      <c r="O630" s="1081"/>
      <c r="P630" s="1081"/>
      <c r="Q630" s="1081"/>
      <c r="R630" s="1081"/>
      <c r="S630" s="1081"/>
      <c r="T630" s="1081"/>
      <c r="U630" s="1081"/>
      <c r="V630" s="1081"/>
      <c r="W630" s="1081"/>
      <c r="X630" s="1081"/>
      <c r="Y630" s="1081"/>
      <c r="Z630" s="1081"/>
      <c r="AA630" s="1081"/>
      <c r="AB630" s="1123"/>
      <c r="AC630" s="1123"/>
      <c r="AD630" s="1123"/>
      <c r="AE630" s="1123"/>
      <c r="AF630" s="1081"/>
      <c r="AG630" s="1081"/>
      <c r="AH630" s="1081"/>
      <c r="AI630" s="1081"/>
      <c r="AJ630" s="1081"/>
      <c r="AK630" s="1081"/>
      <c r="AL630" s="1081"/>
      <c r="AM630" s="1081"/>
      <c r="AN630" s="1081"/>
      <c r="AO630" s="1081"/>
      <c r="AP630" s="1081"/>
      <c r="AQ630" s="1081"/>
      <c r="AR630" s="1081"/>
      <c r="AS630" s="1081"/>
      <c r="AT630" s="1081"/>
      <c r="AU630" s="1081"/>
      <c r="AV630" s="1081"/>
      <c r="AW630" s="1081"/>
      <c r="AX630" s="1082"/>
      <c r="AY630" s="1081"/>
      <c r="AZ630" s="1081"/>
      <c r="BA630" s="1081"/>
      <c r="BB630" s="1081"/>
      <c r="BC630" s="1081"/>
      <c r="BD630" s="1081"/>
      <c r="BE630" s="1081"/>
      <c r="BF630" s="1081"/>
      <c r="BG630" s="1081"/>
      <c r="BH630" s="1081"/>
      <c r="BI630" s="1081"/>
      <c r="BJ630" s="1081"/>
      <c r="BK630" s="1081"/>
      <c r="BL630" s="1081"/>
      <c r="BM630" s="1081"/>
      <c r="BN630" s="1081"/>
      <c r="BO630" s="1081"/>
      <c r="BP630" s="1081"/>
      <c r="BQ630" s="1081"/>
      <c r="BR630" s="1081"/>
      <c r="BS630" s="1123"/>
      <c r="BT630" s="1081"/>
      <c r="BU630" s="1081"/>
      <c r="BV630" s="1081"/>
      <c r="BW630" s="1081"/>
      <c r="BX630" s="1081"/>
      <c r="BY630" s="1081"/>
      <c r="BZ630" s="1081"/>
      <c r="CA630" s="1081"/>
      <c r="CB630" s="1081"/>
      <c r="CC630" s="1081"/>
      <c r="CD630" s="1081"/>
      <c r="CE630" s="1081"/>
      <c r="CF630" s="1081"/>
      <c r="CG630" s="1081"/>
      <c r="CH630" s="1081"/>
      <c r="CI630" s="1081"/>
      <c r="CJ630" s="1081"/>
      <c r="CK630" s="1081"/>
      <c r="CL630" s="1081"/>
      <c r="CM630" s="1123"/>
      <c r="CN630" s="1123"/>
    </row>
    <row r="631" spans="2:92" x14ac:dyDescent="0.2">
      <c r="B631" s="1080"/>
      <c r="I631" s="1081"/>
      <c r="J631" s="1081"/>
      <c r="K631" s="1081"/>
      <c r="L631" s="1081"/>
      <c r="M631" s="1081"/>
      <c r="N631" s="1081"/>
      <c r="O631" s="1081"/>
      <c r="P631" s="1081"/>
      <c r="Q631" s="1081"/>
      <c r="R631" s="1081"/>
      <c r="S631" s="1081"/>
      <c r="T631" s="1081"/>
      <c r="U631" s="1081"/>
      <c r="V631" s="1081"/>
      <c r="W631" s="1081"/>
      <c r="X631" s="1081"/>
      <c r="Y631" s="1081"/>
      <c r="Z631" s="1081"/>
      <c r="AA631" s="1081"/>
      <c r="AB631" s="1123"/>
      <c r="AC631" s="1123"/>
      <c r="AD631" s="1123"/>
      <c r="AE631" s="1123"/>
      <c r="AF631" s="1081"/>
      <c r="AG631" s="1081"/>
      <c r="AH631" s="1081"/>
      <c r="AI631" s="1081"/>
      <c r="AJ631" s="1081"/>
      <c r="AK631" s="1081"/>
      <c r="AL631" s="1081"/>
      <c r="AM631" s="1081"/>
      <c r="AN631" s="1081"/>
      <c r="AO631" s="1081"/>
      <c r="AP631" s="1081"/>
      <c r="AQ631" s="1081"/>
      <c r="AR631" s="1081"/>
      <c r="AS631" s="1081"/>
      <c r="AT631" s="1081"/>
      <c r="AU631" s="1081"/>
      <c r="AV631" s="1081"/>
      <c r="AW631" s="1081"/>
      <c r="AX631" s="1082"/>
      <c r="AY631" s="1081"/>
      <c r="AZ631" s="1081"/>
      <c r="BA631" s="1081"/>
      <c r="BB631" s="1081"/>
      <c r="BC631" s="1081"/>
      <c r="BD631" s="1081"/>
      <c r="BE631" s="1081"/>
      <c r="BF631" s="1081"/>
      <c r="BG631" s="1081"/>
      <c r="BH631" s="1081"/>
      <c r="BI631" s="1081"/>
      <c r="BJ631" s="1081"/>
      <c r="BK631" s="1081"/>
      <c r="BL631" s="1081"/>
      <c r="BM631" s="1081"/>
      <c r="BN631" s="1081"/>
      <c r="BO631" s="1081"/>
      <c r="BP631" s="1081"/>
      <c r="BQ631" s="1081"/>
      <c r="BR631" s="1081"/>
      <c r="BS631" s="1123"/>
      <c r="BT631" s="1081"/>
      <c r="BU631" s="1081"/>
      <c r="BV631" s="1081"/>
      <c r="BW631" s="1081"/>
      <c r="BX631" s="1081"/>
      <c r="BY631" s="1081"/>
      <c r="BZ631" s="1081"/>
      <c r="CA631" s="1081"/>
      <c r="CB631" s="1081"/>
      <c r="CC631" s="1081"/>
      <c r="CD631" s="1081"/>
      <c r="CE631" s="1081"/>
      <c r="CF631" s="1081"/>
      <c r="CG631" s="1081"/>
      <c r="CH631" s="1081"/>
      <c r="CI631" s="1081"/>
      <c r="CJ631" s="1081"/>
      <c r="CK631" s="1081"/>
      <c r="CL631" s="1081"/>
      <c r="CM631" s="1123"/>
      <c r="CN631" s="1123"/>
    </row>
    <row r="632" spans="2:92" x14ac:dyDescent="0.2">
      <c r="B632" s="1080"/>
      <c r="I632" s="1081"/>
      <c r="J632" s="1081"/>
      <c r="K632" s="1081"/>
      <c r="L632" s="1081"/>
      <c r="M632" s="1081"/>
      <c r="N632" s="1081"/>
      <c r="O632" s="1081"/>
      <c r="P632" s="1081"/>
      <c r="Q632" s="1081"/>
      <c r="R632" s="1081"/>
      <c r="S632" s="1081"/>
      <c r="T632" s="1081"/>
      <c r="U632" s="1081"/>
      <c r="V632" s="1081"/>
      <c r="W632" s="1081"/>
      <c r="X632" s="1081"/>
      <c r="Y632" s="1081"/>
      <c r="Z632" s="1081"/>
      <c r="AA632" s="1081"/>
      <c r="AB632" s="1123"/>
      <c r="AC632" s="1123"/>
      <c r="AD632" s="1123"/>
      <c r="AE632" s="1123"/>
      <c r="AF632" s="1081"/>
      <c r="AG632" s="1081"/>
      <c r="AH632" s="1081"/>
      <c r="AI632" s="1081"/>
      <c r="AJ632" s="1081"/>
      <c r="AK632" s="1081"/>
      <c r="AL632" s="1081"/>
      <c r="AM632" s="1081"/>
      <c r="AN632" s="1081"/>
      <c r="AO632" s="1081"/>
      <c r="AP632" s="1081"/>
      <c r="AQ632" s="1081"/>
      <c r="AR632" s="1081"/>
      <c r="AS632" s="1081"/>
      <c r="AT632" s="1081"/>
      <c r="AU632" s="1081"/>
      <c r="AV632" s="1081"/>
      <c r="AW632" s="1081"/>
      <c r="AX632" s="1082"/>
      <c r="AY632" s="1081"/>
      <c r="AZ632" s="1081"/>
      <c r="BA632" s="1081"/>
      <c r="BB632" s="1081"/>
      <c r="BC632" s="1081"/>
      <c r="BD632" s="1081"/>
      <c r="BE632" s="1081"/>
      <c r="BF632" s="1081"/>
      <c r="BG632" s="1081"/>
      <c r="BH632" s="1081"/>
      <c r="BI632" s="1081"/>
      <c r="BJ632" s="1081"/>
      <c r="BK632" s="1081"/>
      <c r="BL632" s="1081"/>
      <c r="BM632" s="1081"/>
      <c r="BN632" s="1081"/>
      <c r="BO632" s="1081"/>
      <c r="BP632" s="1081"/>
      <c r="BQ632" s="1081"/>
      <c r="BR632" s="1081"/>
      <c r="BS632" s="1123"/>
      <c r="BT632" s="1081"/>
      <c r="BU632" s="1081"/>
      <c r="BV632" s="1081"/>
      <c r="BW632" s="1081"/>
      <c r="BX632" s="1081"/>
      <c r="BY632" s="1081"/>
      <c r="BZ632" s="1081"/>
      <c r="CA632" s="1081"/>
      <c r="CB632" s="1081"/>
      <c r="CC632" s="1081"/>
      <c r="CD632" s="1081"/>
      <c r="CE632" s="1081"/>
      <c r="CF632" s="1081"/>
      <c r="CG632" s="1081"/>
      <c r="CH632" s="1081"/>
      <c r="CI632" s="1081"/>
      <c r="CJ632" s="1081"/>
      <c r="CK632" s="1081"/>
      <c r="CL632" s="1081"/>
      <c r="CM632" s="1123"/>
      <c r="CN632" s="1123"/>
    </row>
    <row r="633" spans="2:92" x14ac:dyDescent="0.2">
      <c r="B633" s="1080"/>
      <c r="I633" s="1081"/>
      <c r="J633" s="1081"/>
      <c r="K633" s="1081"/>
      <c r="L633" s="1081"/>
      <c r="M633" s="1081"/>
      <c r="N633" s="1081"/>
      <c r="O633" s="1081"/>
      <c r="P633" s="1081"/>
      <c r="Q633" s="1081"/>
      <c r="R633" s="1081"/>
      <c r="S633" s="1081"/>
      <c r="T633" s="1081"/>
      <c r="U633" s="1081"/>
      <c r="V633" s="1081"/>
      <c r="W633" s="1081"/>
      <c r="X633" s="1081"/>
      <c r="Y633" s="1081"/>
      <c r="Z633" s="1081"/>
      <c r="AA633" s="1081"/>
      <c r="AB633" s="1123"/>
      <c r="AC633" s="1123"/>
      <c r="AD633" s="1123"/>
      <c r="AE633" s="1123"/>
      <c r="AF633" s="1081"/>
      <c r="AG633" s="1081"/>
      <c r="AH633" s="1081"/>
      <c r="AI633" s="1081"/>
      <c r="AJ633" s="1081"/>
      <c r="AK633" s="1081"/>
      <c r="AL633" s="1081"/>
      <c r="AM633" s="1081"/>
      <c r="AN633" s="1081"/>
      <c r="AO633" s="1081"/>
      <c r="AP633" s="1081"/>
      <c r="AQ633" s="1081"/>
      <c r="AR633" s="1081"/>
      <c r="AS633" s="1081"/>
      <c r="AT633" s="1081"/>
      <c r="AU633" s="1081"/>
      <c r="AV633" s="1081"/>
      <c r="AW633" s="1081"/>
      <c r="AX633" s="1082"/>
      <c r="AY633" s="1081"/>
      <c r="AZ633" s="1081"/>
      <c r="BA633" s="1081"/>
      <c r="BB633" s="1081"/>
      <c r="BC633" s="1081"/>
      <c r="BD633" s="1081"/>
      <c r="BE633" s="1081"/>
      <c r="BF633" s="1081"/>
      <c r="BG633" s="1081"/>
      <c r="BH633" s="1081"/>
      <c r="BI633" s="1081"/>
      <c r="BJ633" s="1081"/>
      <c r="BK633" s="1081"/>
      <c r="BL633" s="1081"/>
      <c r="BM633" s="1081"/>
      <c r="BN633" s="1081"/>
      <c r="BO633" s="1081"/>
      <c r="BP633" s="1081"/>
      <c r="BQ633" s="1081"/>
      <c r="BR633" s="1081"/>
      <c r="BS633" s="1123"/>
      <c r="BT633" s="1081"/>
      <c r="BU633" s="1081"/>
      <c r="BV633" s="1081"/>
      <c r="BW633" s="1081"/>
      <c r="BX633" s="1081"/>
      <c r="BY633" s="1081"/>
      <c r="BZ633" s="1081"/>
      <c r="CA633" s="1081"/>
      <c r="CB633" s="1081"/>
      <c r="CC633" s="1081"/>
      <c r="CD633" s="1081"/>
      <c r="CE633" s="1081"/>
      <c r="CF633" s="1081"/>
      <c r="CG633" s="1081"/>
      <c r="CH633" s="1081"/>
      <c r="CI633" s="1081"/>
      <c r="CJ633" s="1081"/>
      <c r="CK633" s="1081"/>
      <c r="CL633" s="1081"/>
      <c r="CM633" s="1123"/>
      <c r="CN633" s="1123"/>
    </row>
    <row r="634" spans="2:92" x14ac:dyDescent="0.2">
      <c r="B634" s="1080"/>
      <c r="I634" s="1081"/>
      <c r="J634" s="1081"/>
      <c r="K634" s="1081"/>
      <c r="L634" s="1081"/>
      <c r="M634" s="1081"/>
      <c r="N634" s="1081"/>
      <c r="O634" s="1081"/>
      <c r="P634" s="1081"/>
      <c r="Q634" s="1081"/>
      <c r="R634" s="1081"/>
      <c r="S634" s="1081"/>
      <c r="T634" s="1081"/>
      <c r="U634" s="1081"/>
      <c r="V634" s="1081"/>
      <c r="W634" s="1081"/>
      <c r="X634" s="1081"/>
      <c r="Y634" s="1081"/>
      <c r="Z634" s="1081"/>
      <c r="AA634" s="1081"/>
      <c r="AB634" s="1123"/>
      <c r="AC634" s="1123"/>
      <c r="AD634" s="1123"/>
      <c r="AE634" s="1123"/>
      <c r="AF634" s="1081"/>
      <c r="AG634" s="1081"/>
      <c r="AH634" s="1081"/>
      <c r="AI634" s="1081"/>
      <c r="AJ634" s="1081"/>
      <c r="AK634" s="1081"/>
      <c r="AL634" s="1081"/>
      <c r="AM634" s="1081"/>
      <c r="AN634" s="1081"/>
      <c r="AO634" s="1081"/>
      <c r="AP634" s="1081"/>
      <c r="AQ634" s="1081"/>
      <c r="AR634" s="1081"/>
      <c r="AS634" s="1081"/>
      <c r="AT634" s="1081"/>
      <c r="AU634" s="1081"/>
      <c r="AV634" s="1081"/>
      <c r="AW634" s="1081"/>
      <c r="AX634" s="1082"/>
      <c r="AY634" s="1081"/>
      <c r="AZ634" s="1081"/>
      <c r="BA634" s="1081"/>
      <c r="BB634" s="1081"/>
      <c r="BC634" s="1081"/>
      <c r="BD634" s="1081"/>
      <c r="BE634" s="1081"/>
      <c r="BF634" s="1081"/>
      <c r="BG634" s="1081"/>
      <c r="BH634" s="1081"/>
      <c r="BI634" s="1081"/>
      <c r="BJ634" s="1081"/>
      <c r="BK634" s="1081"/>
      <c r="BL634" s="1081"/>
      <c r="BM634" s="1081"/>
      <c r="BN634" s="1081"/>
      <c r="BO634" s="1081"/>
      <c r="BP634" s="1081"/>
      <c r="BQ634" s="1081"/>
      <c r="BR634" s="1081"/>
      <c r="BS634" s="1123"/>
      <c r="BT634" s="1081"/>
      <c r="BU634" s="1081"/>
      <c r="BV634" s="1081"/>
      <c r="BW634" s="1081"/>
      <c r="BX634" s="1081"/>
      <c r="BY634" s="1081"/>
      <c r="BZ634" s="1081"/>
      <c r="CA634" s="1081"/>
      <c r="CB634" s="1081"/>
      <c r="CC634" s="1081"/>
      <c r="CD634" s="1081"/>
      <c r="CE634" s="1081"/>
      <c r="CF634" s="1081"/>
      <c r="CG634" s="1081"/>
      <c r="CH634" s="1081"/>
      <c r="CI634" s="1081"/>
      <c r="CJ634" s="1081"/>
      <c r="CK634" s="1081"/>
      <c r="CL634" s="1081"/>
      <c r="CM634" s="1123"/>
      <c r="CN634" s="1123"/>
    </row>
    <row r="635" spans="2:92" x14ac:dyDescent="0.2">
      <c r="B635" s="1080"/>
      <c r="I635" s="1081"/>
      <c r="J635" s="1081"/>
      <c r="K635" s="1081"/>
      <c r="L635" s="1081"/>
      <c r="M635" s="1081"/>
      <c r="N635" s="1081"/>
      <c r="O635" s="1081"/>
      <c r="P635" s="1081"/>
      <c r="Q635" s="1081"/>
      <c r="R635" s="1081"/>
      <c r="S635" s="1081"/>
      <c r="T635" s="1081"/>
      <c r="U635" s="1081"/>
      <c r="V635" s="1081"/>
      <c r="W635" s="1081"/>
      <c r="X635" s="1081"/>
      <c r="Y635" s="1081"/>
      <c r="Z635" s="1081"/>
      <c r="AA635" s="1081"/>
      <c r="AB635" s="1123"/>
      <c r="AC635" s="1123"/>
      <c r="AD635" s="1123"/>
      <c r="AE635" s="1123"/>
      <c r="AF635" s="1081"/>
      <c r="AG635" s="1081"/>
      <c r="AH635" s="1081"/>
      <c r="AI635" s="1081"/>
      <c r="AJ635" s="1081"/>
      <c r="AK635" s="1081"/>
      <c r="AL635" s="1081"/>
      <c r="AM635" s="1081"/>
      <c r="AN635" s="1081"/>
      <c r="AO635" s="1081"/>
      <c r="AP635" s="1081"/>
      <c r="AQ635" s="1081"/>
      <c r="AR635" s="1081"/>
      <c r="AS635" s="1081"/>
      <c r="AT635" s="1081"/>
      <c r="AU635" s="1081"/>
      <c r="AV635" s="1081"/>
      <c r="AW635" s="1081"/>
      <c r="AX635" s="1082"/>
      <c r="AY635" s="1081"/>
      <c r="AZ635" s="1081"/>
      <c r="BA635" s="1081"/>
      <c r="BB635" s="1081"/>
      <c r="BC635" s="1081"/>
      <c r="BD635" s="1081"/>
      <c r="BE635" s="1081"/>
      <c r="BF635" s="1081"/>
      <c r="BG635" s="1081"/>
      <c r="BH635" s="1081"/>
      <c r="BI635" s="1081"/>
      <c r="BJ635" s="1081"/>
      <c r="BK635" s="1081"/>
      <c r="BL635" s="1081"/>
      <c r="BM635" s="1081"/>
      <c r="BN635" s="1081"/>
      <c r="BO635" s="1081"/>
      <c r="BP635" s="1081"/>
      <c r="BQ635" s="1081"/>
      <c r="BR635" s="1081"/>
      <c r="BS635" s="1123"/>
      <c r="BT635" s="1081"/>
      <c r="BU635" s="1081"/>
      <c r="BV635" s="1081"/>
      <c r="BW635" s="1081"/>
      <c r="BX635" s="1081"/>
      <c r="BY635" s="1081"/>
      <c r="BZ635" s="1081"/>
      <c r="CA635" s="1081"/>
      <c r="CB635" s="1081"/>
      <c r="CC635" s="1081"/>
      <c r="CD635" s="1081"/>
      <c r="CE635" s="1081"/>
      <c r="CF635" s="1081"/>
      <c r="CG635" s="1081"/>
      <c r="CH635" s="1081"/>
      <c r="CI635" s="1081"/>
      <c r="CJ635" s="1081"/>
      <c r="CK635" s="1081"/>
      <c r="CL635" s="1081"/>
      <c r="CM635" s="1123"/>
      <c r="CN635" s="1123"/>
    </row>
    <row r="636" spans="2:92" x14ac:dyDescent="0.2">
      <c r="B636" s="1080"/>
      <c r="I636" s="1081"/>
      <c r="J636" s="1081"/>
      <c r="K636" s="1081"/>
      <c r="L636" s="1081"/>
      <c r="M636" s="1081"/>
      <c r="N636" s="1081"/>
      <c r="O636" s="1081"/>
      <c r="P636" s="1081"/>
      <c r="Q636" s="1081"/>
      <c r="R636" s="1081"/>
      <c r="S636" s="1081"/>
      <c r="T636" s="1081"/>
      <c r="U636" s="1081"/>
      <c r="V636" s="1081"/>
      <c r="W636" s="1081"/>
      <c r="X636" s="1081"/>
      <c r="Y636" s="1081"/>
      <c r="Z636" s="1081"/>
      <c r="AA636" s="1081"/>
      <c r="AB636" s="1123"/>
      <c r="AC636" s="1123"/>
      <c r="AD636" s="1123"/>
      <c r="AE636" s="1123"/>
      <c r="AF636" s="1081"/>
      <c r="AG636" s="1081"/>
      <c r="AH636" s="1081"/>
      <c r="AI636" s="1081"/>
      <c r="AJ636" s="1081"/>
      <c r="AK636" s="1081"/>
      <c r="AL636" s="1081"/>
      <c r="AM636" s="1081"/>
      <c r="AN636" s="1081"/>
      <c r="AO636" s="1081"/>
      <c r="AP636" s="1081"/>
      <c r="AQ636" s="1081"/>
      <c r="AR636" s="1081"/>
      <c r="AS636" s="1081"/>
      <c r="AT636" s="1081"/>
      <c r="AU636" s="1081"/>
      <c r="AV636" s="1081"/>
      <c r="AW636" s="1081"/>
      <c r="AX636" s="1082"/>
      <c r="AY636" s="1081"/>
      <c r="AZ636" s="1081"/>
      <c r="BA636" s="1081"/>
      <c r="BB636" s="1081"/>
      <c r="BC636" s="1081"/>
      <c r="BD636" s="1081"/>
      <c r="BE636" s="1081"/>
      <c r="BF636" s="1081"/>
      <c r="BG636" s="1081"/>
      <c r="BH636" s="1081"/>
      <c r="BI636" s="1081"/>
      <c r="BJ636" s="1081"/>
      <c r="BK636" s="1081"/>
      <c r="BL636" s="1081"/>
      <c r="BM636" s="1081"/>
      <c r="BN636" s="1081"/>
      <c r="BO636" s="1081"/>
      <c r="BP636" s="1081"/>
      <c r="BQ636" s="1081"/>
      <c r="BR636" s="1081"/>
      <c r="BS636" s="1123"/>
      <c r="BT636" s="1081"/>
      <c r="BU636" s="1081"/>
      <c r="BV636" s="1081"/>
      <c r="BW636" s="1081"/>
      <c r="BX636" s="1081"/>
      <c r="BY636" s="1081"/>
      <c r="BZ636" s="1081"/>
      <c r="CA636" s="1081"/>
      <c r="CB636" s="1081"/>
      <c r="CC636" s="1081"/>
      <c r="CD636" s="1081"/>
      <c r="CE636" s="1081"/>
      <c r="CF636" s="1081"/>
      <c r="CG636" s="1081"/>
      <c r="CH636" s="1081"/>
      <c r="CI636" s="1081"/>
      <c r="CJ636" s="1081"/>
      <c r="CK636" s="1081"/>
      <c r="CL636" s="1081"/>
      <c r="CM636" s="1123"/>
      <c r="CN636" s="1123"/>
    </row>
    <row r="637" spans="2:92" x14ac:dyDescent="0.2">
      <c r="B637" s="1080"/>
      <c r="I637" s="1081"/>
      <c r="J637" s="1081"/>
      <c r="K637" s="1081"/>
      <c r="L637" s="1081"/>
      <c r="M637" s="1081"/>
      <c r="N637" s="1081"/>
      <c r="O637" s="1081"/>
      <c r="P637" s="1081"/>
      <c r="Q637" s="1081"/>
      <c r="R637" s="1081"/>
      <c r="S637" s="1081"/>
      <c r="T637" s="1081"/>
      <c r="U637" s="1081"/>
      <c r="V637" s="1081"/>
      <c r="W637" s="1081"/>
      <c r="X637" s="1081"/>
      <c r="Y637" s="1081"/>
      <c r="Z637" s="1081"/>
      <c r="AA637" s="1081"/>
      <c r="AB637" s="1123"/>
      <c r="AC637" s="1123"/>
      <c r="AD637" s="1123"/>
      <c r="AE637" s="1123"/>
      <c r="AF637" s="1081"/>
      <c r="AG637" s="1081"/>
      <c r="AH637" s="1081"/>
      <c r="AI637" s="1081"/>
      <c r="AJ637" s="1081"/>
      <c r="AK637" s="1081"/>
      <c r="AL637" s="1081"/>
      <c r="AM637" s="1081"/>
      <c r="AN637" s="1081"/>
      <c r="AO637" s="1081"/>
      <c r="AP637" s="1081"/>
      <c r="AQ637" s="1081"/>
      <c r="AR637" s="1081"/>
      <c r="AS637" s="1081"/>
      <c r="AT637" s="1081"/>
      <c r="AU637" s="1081"/>
      <c r="AV637" s="1081"/>
      <c r="AW637" s="1081"/>
      <c r="AX637" s="1082"/>
      <c r="AY637" s="1081"/>
      <c r="AZ637" s="1081"/>
      <c r="BA637" s="1081"/>
      <c r="BB637" s="1081"/>
      <c r="BC637" s="1081"/>
      <c r="BD637" s="1081"/>
      <c r="BE637" s="1081"/>
      <c r="BF637" s="1081"/>
      <c r="BG637" s="1081"/>
      <c r="BH637" s="1081"/>
      <c r="BI637" s="1081"/>
      <c r="BJ637" s="1081"/>
      <c r="BK637" s="1081"/>
      <c r="BL637" s="1081"/>
      <c r="BM637" s="1081"/>
      <c r="BN637" s="1081"/>
      <c r="BO637" s="1081"/>
      <c r="BP637" s="1081"/>
      <c r="BQ637" s="1081"/>
      <c r="BR637" s="1081"/>
      <c r="BS637" s="1123"/>
      <c r="BT637" s="1081"/>
      <c r="BU637" s="1081"/>
      <c r="BV637" s="1081"/>
      <c r="BW637" s="1081"/>
      <c r="BX637" s="1081"/>
      <c r="BY637" s="1081"/>
      <c r="BZ637" s="1081"/>
      <c r="CA637" s="1081"/>
      <c r="CB637" s="1081"/>
      <c r="CC637" s="1081"/>
      <c r="CD637" s="1081"/>
      <c r="CE637" s="1081"/>
      <c r="CF637" s="1081"/>
      <c r="CG637" s="1081"/>
      <c r="CH637" s="1081"/>
      <c r="CI637" s="1081"/>
      <c r="CJ637" s="1081"/>
      <c r="CK637" s="1081"/>
      <c r="CL637" s="1081"/>
      <c r="CM637" s="1123"/>
      <c r="CN637" s="1123"/>
    </row>
    <row r="638" spans="2:92" x14ac:dyDescent="0.2">
      <c r="B638" s="1080"/>
      <c r="I638" s="1081"/>
      <c r="J638" s="1081"/>
      <c r="K638" s="1081"/>
      <c r="L638" s="1081"/>
      <c r="M638" s="1081"/>
      <c r="N638" s="1081"/>
      <c r="O638" s="1081"/>
      <c r="P638" s="1081"/>
      <c r="Q638" s="1081"/>
      <c r="R638" s="1081"/>
      <c r="S638" s="1081"/>
      <c r="T638" s="1081"/>
      <c r="U638" s="1081"/>
      <c r="V638" s="1081"/>
      <c r="W638" s="1081"/>
      <c r="X638" s="1081"/>
      <c r="Y638" s="1081"/>
      <c r="Z638" s="1081"/>
      <c r="AA638" s="1081"/>
      <c r="AB638" s="1123"/>
      <c r="AC638" s="1123"/>
      <c r="AD638" s="1123"/>
      <c r="AE638" s="1123"/>
      <c r="AF638" s="1081"/>
      <c r="AG638" s="1081"/>
      <c r="AH638" s="1081"/>
      <c r="AI638" s="1081"/>
      <c r="AJ638" s="1081"/>
      <c r="AK638" s="1081"/>
      <c r="AL638" s="1081"/>
      <c r="AM638" s="1081"/>
      <c r="AN638" s="1081"/>
      <c r="AO638" s="1081"/>
      <c r="AP638" s="1081"/>
      <c r="AQ638" s="1081"/>
      <c r="AR638" s="1081"/>
      <c r="AS638" s="1081"/>
      <c r="AT638" s="1081"/>
      <c r="AU638" s="1081"/>
      <c r="AV638" s="1081"/>
      <c r="AW638" s="1081"/>
      <c r="AX638" s="1082"/>
      <c r="AY638" s="1081"/>
      <c r="AZ638" s="1081"/>
      <c r="BA638" s="1081"/>
      <c r="BB638" s="1081"/>
      <c r="BC638" s="1081"/>
      <c r="BD638" s="1081"/>
      <c r="BE638" s="1081"/>
      <c r="BF638" s="1081"/>
      <c r="BG638" s="1081"/>
      <c r="BH638" s="1081"/>
      <c r="BI638" s="1081"/>
      <c r="BJ638" s="1081"/>
      <c r="BK638" s="1081"/>
      <c r="BL638" s="1081"/>
      <c r="BM638" s="1081"/>
      <c r="BN638" s="1081"/>
      <c r="BO638" s="1081"/>
      <c r="BP638" s="1081"/>
      <c r="BQ638" s="1081"/>
      <c r="BR638" s="1081"/>
      <c r="BS638" s="1123"/>
      <c r="BT638" s="1081"/>
      <c r="BU638" s="1081"/>
      <c r="BV638" s="1081"/>
      <c r="BW638" s="1081"/>
      <c r="BX638" s="1081"/>
      <c r="BY638" s="1081"/>
      <c r="BZ638" s="1081"/>
      <c r="CA638" s="1081"/>
      <c r="CB638" s="1081"/>
      <c r="CC638" s="1081"/>
      <c r="CD638" s="1081"/>
      <c r="CE638" s="1081"/>
      <c r="CF638" s="1081"/>
      <c r="CG638" s="1081"/>
      <c r="CH638" s="1081"/>
      <c r="CI638" s="1081"/>
      <c r="CJ638" s="1081"/>
      <c r="CK638" s="1081"/>
      <c r="CL638" s="1081"/>
      <c r="CM638" s="1123"/>
      <c r="CN638" s="1123"/>
    </row>
    <row r="639" spans="2:92" x14ac:dyDescent="0.2">
      <c r="B639" s="1080"/>
      <c r="I639" s="1081"/>
      <c r="J639" s="1081"/>
      <c r="K639" s="1081"/>
      <c r="L639" s="1081"/>
      <c r="M639" s="1081"/>
      <c r="N639" s="1081"/>
      <c r="O639" s="1081"/>
      <c r="P639" s="1081"/>
      <c r="Q639" s="1081"/>
      <c r="R639" s="1081"/>
      <c r="S639" s="1081"/>
      <c r="T639" s="1081"/>
      <c r="U639" s="1081"/>
      <c r="V639" s="1081"/>
      <c r="W639" s="1081"/>
      <c r="X639" s="1081"/>
      <c r="Y639" s="1081"/>
      <c r="Z639" s="1081"/>
      <c r="AA639" s="1081"/>
      <c r="AB639" s="1123"/>
      <c r="AC639" s="1123"/>
      <c r="AD639" s="1123"/>
      <c r="AE639" s="1123"/>
      <c r="AF639" s="1081"/>
      <c r="AG639" s="1081"/>
      <c r="AH639" s="1081"/>
      <c r="AI639" s="1081"/>
      <c r="AJ639" s="1081"/>
      <c r="AK639" s="1081"/>
      <c r="AL639" s="1081"/>
      <c r="AM639" s="1081"/>
      <c r="AN639" s="1081"/>
      <c r="AO639" s="1081"/>
      <c r="AP639" s="1081"/>
      <c r="AQ639" s="1081"/>
      <c r="AR639" s="1081"/>
      <c r="AS639" s="1081"/>
      <c r="AT639" s="1081"/>
      <c r="AU639" s="1081"/>
      <c r="AV639" s="1081"/>
      <c r="AW639" s="1081"/>
      <c r="AX639" s="1082"/>
      <c r="AY639" s="1081"/>
      <c r="AZ639" s="1081"/>
      <c r="BA639" s="1081"/>
      <c r="BB639" s="1081"/>
      <c r="BC639" s="1081"/>
      <c r="BD639" s="1081"/>
      <c r="BE639" s="1081"/>
      <c r="BF639" s="1081"/>
      <c r="BG639" s="1081"/>
      <c r="BH639" s="1081"/>
      <c r="BI639" s="1081"/>
      <c r="BJ639" s="1081"/>
      <c r="BK639" s="1081"/>
      <c r="BL639" s="1081"/>
      <c r="BM639" s="1081"/>
      <c r="BN639" s="1081"/>
      <c r="BO639" s="1081"/>
      <c r="BP639" s="1081"/>
      <c r="BQ639" s="1081"/>
      <c r="BR639" s="1081"/>
      <c r="BS639" s="1123"/>
      <c r="BT639" s="1081"/>
      <c r="BU639" s="1081"/>
      <c r="BV639" s="1081"/>
      <c r="BW639" s="1081"/>
      <c r="BX639" s="1081"/>
      <c r="BY639" s="1081"/>
      <c r="BZ639" s="1081"/>
      <c r="CA639" s="1081"/>
      <c r="CB639" s="1081"/>
      <c r="CC639" s="1081"/>
      <c r="CD639" s="1081"/>
      <c r="CE639" s="1081"/>
      <c r="CF639" s="1081"/>
      <c r="CG639" s="1081"/>
      <c r="CH639" s="1081"/>
      <c r="CI639" s="1081"/>
      <c r="CJ639" s="1081"/>
      <c r="CK639" s="1081"/>
      <c r="CL639" s="1081"/>
      <c r="CM639" s="1123"/>
      <c r="CN639" s="1123"/>
    </row>
    <row r="640" spans="2:92" x14ac:dyDescent="0.2">
      <c r="B640" s="1080"/>
      <c r="I640" s="1081"/>
      <c r="J640" s="1081"/>
      <c r="K640" s="1081"/>
      <c r="L640" s="1081"/>
      <c r="M640" s="1081"/>
      <c r="N640" s="1081"/>
      <c r="O640" s="1081"/>
      <c r="P640" s="1081"/>
      <c r="Q640" s="1081"/>
      <c r="R640" s="1081"/>
      <c r="S640" s="1081"/>
      <c r="T640" s="1081"/>
      <c r="U640" s="1081"/>
      <c r="V640" s="1081"/>
      <c r="W640" s="1081"/>
      <c r="X640" s="1081"/>
      <c r="Y640" s="1081"/>
      <c r="Z640" s="1081"/>
      <c r="AA640" s="1081"/>
      <c r="AB640" s="1123"/>
      <c r="AC640" s="1123"/>
      <c r="AD640" s="1123"/>
      <c r="AE640" s="1123"/>
      <c r="AF640" s="1081"/>
      <c r="AG640" s="1081"/>
      <c r="AH640" s="1081"/>
      <c r="AI640" s="1081"/>
      <c r="AJ640" s="1081"/>
      <c r="AK640" s="1081"/>
      <c r="AL640" s="1081"/>
      <c r="AM640" s="1081"/>
      <c r="AN640" s="1081"/>
      <c r="AO640" s="1081"/>
      <c r="AP640" s="1081"/>
      <c r="AQ640" s="1081"/>
      <c r="AR640" s="1081"/>
      <c r="AS640" s="1081"/>
      <c r="AT640" s="1081"/>
      <c r="AU640" s="1081"/>
      <c r="AV640" s="1081"/>
      <c r="AW640" s="1081"/>
      <c r="AX640" s="1082"/>
      <c r="AY640" s="1081"/>
      <c r="AZ640" s="1081"/>
      <c r="BA640" s="1081"/>
      <c r="BB640" s="1081"/>
      <c r="BC640" s="1081"/>
      <c r="BD640" s="1081"/>
      <c r="BE640" s="1081"/>
      <c r="BF640" s="1081"/>
      <c r="BG640" s="1081"/>
      <c r="BH640" s="1081"/>
      <c r="BI640" s="1081"/>
      <c r="BJ640" s="1081"/>
      <c r="BK640" s="1081"/>
      <c r="BL640" s="1081"/>
      <c r="BM640" s="1081"/>
      <c r="BN640" s="1081"/>
      <c r="BO640" s="1081"/>
      <c r="BP640" s="1081"/>
      <c r="BQ640" s="1081"/>
      <c r="BR640" s="1081"/>
      <c r="BS640" s="1123"/>
      <c r="BT640" s="1081"/>
      <c r="BU640" s="1081"/>
      <c r="BV640" s="1081"/>
      <c r="BW640" s="1081"/>
      <c r="BX640" s="1081"/>
      <c r="BY640" s="1081"/>
      <c r="BZ640" s="1081"/>
      <c r="CA640" s="1081"/>
      <c r="CB640" s="1081"/>
      <c r="CC640" s="1081"/>
      <c r="CD640" s="1081"/>
      <c r="CE640" s="1081"/>
      <c r="CF640" s="1081"/>
      <c r="CG640" s="1081"/>
      <c r="CH640" s="1081"/>
      <c r="CI640" s="1081"/>
      <c r="CJ640" s="1081"/>
      <c r="CK640" s="1081"/>
      <c r="CL640" s="1081"/>
      <c r="CM640" s="1123"/>
      <c r="CN640" s="1123"/>
    </row>
    <row r="641" spans="2:92" x14ac:dyDescent="0.2">
      <c r="B641" s="1080"/>
      <c r="I641" s="1081"/>
      <c r="J641" s="1081"/>
      <c r="K641" s="1081"/>
      <c r="L641" s="1081"/>
      <c r="M641" s="1081"/>
      <c r="N641" s="1081"/>
      <c r="O641" s="1081"/>
      <c r="P641" s="1081"/>
      <c r="Q641" s="1081"/>
      <c r="R641" s="1081"/>
      <c r="S641" s="1081"/>
      <c r="T641" s="1081"/>
      <c r="U641" s="1081"/>
      <c r="V641" s="1081"/>
      <c r="W641" s="1081"/>
      <c r="X641" s="1081"/>
      <c r="Y641" s="1081"/>
      <c r="Z641" s="1081"/>
      <c r="AA641" s="1081"/>
      <c r="AB641" s="1123"/>
      <c r="AC641" s="1123"/>
      <c r="AD641" s="1123"/>
      <c r="AE641" s="1123"/>
      <c r="AF641" s="1081"/>
      <c r="AG641" s="1081"/>
      <c r="AH641" s="1081"/>
      <c r="AI641" s="1081"/>
      <c r="AJ641" s="1081"/>
      <c r="AK641" s="1081"/>
      <c r="AL641" s="1081"/>
      <c r="AM641" s="1081"/>
      <c r="AN641" s="1081"/>
      <c r="AO641" s="1081"/>
      <c r="AP641" s="1081"/>
      <c r="AQ641" s="1081"/>
      <c r="AR641" s="1081"/>
      <c r="AS641" s="1081"/>
      <c r="AT641" s="1081"/>
      <c r="AU641" s="1081"/>
      <c r="AV641" s="1081"/>
      <c r="AW641" s="1081"/>
      <c r="AX641" s="1082"/>
      <c r="AY641" s="1081"/>
      <c r="AZ641" s="1081"/>
      <c r="BA641" s="1081"/>
      <c r="BB641" s="1081"/>
      <c r="BC641" s="1081"/>
      <c r="BD641" s="1081"/>
      <c r="BE641" s="1081"/>
      <c r="BF641" s="1081"/>
      <c r="BG641" s="1081"/>
      <c r="BH641" s="1081"/>
      <c r="BI641" s="1081"/>
      <c r="BJ641" s="1081"/>
      <c r="BK641" s="1081"/>
      <c r="BL641" s="1081"/>
      <c r="BM641" s="1081"/>
      <c r="BN641" s="1081"/>
      <c r="BO641" s="1081"/>
      <c r="BP641" s="1081"/>
      <c r="BQ641" s="1081"/>
      <c r="BR641" s="1081"/>
      <c r="BS641" s="1123"/>
      <c r="BT641" s="1081"/>
      <c r="BU641" s="1081"/>
      <c r="BV641" s="1081"/>
      <c r="BW641" s="1081"/>
      <c r="BX641" s="1081"/>
      <c r="BY641" s="1081"/>
      <c r="BZ641" s="1081"/>
      <c r="CA641" s="1081"/>
      <c r="CB641" s="1081"/>
      <c r="CC641" s="1081"/>
      <c r="CD641" s="1081"/>
      <c r="CE641" s="1081"/>
      <c r="CF641" s="1081"/>
      <c r="CG641" s="1081"/>
      <c r="CH641" s="1081"/>
      <c r="CI641" s="1081"/>
      <c r="CJ641" s="1081"/>
      <c r="CK641" s="1081"/>
      <c r="CL641" s="1081"/>
      <c r="CM641" s="1123"/>
      <c r="CN641" s="1123"/>
    </row>
    <row r="642" spans="2:92" x14ac:dyDescent="0.2">
      <c r="B642" s="1080"/>
      <c r="I642" s="1081"/>
      <c r="J642" s="1081"/>
      <c r="K642" s="1081"/>
      <c r="L642" s="1081"/>
      <c r="M642" s="1081"/>
      <c r="N642" s="1081"/>
      <c r="O642" s="1081"/>
      <c r="P642" s="1081"/>
      <c r="Q642" s="1081"/>
      <c r="R642" s="1081"/>
      <c r="S642" s="1081"/>
      <c r="T642" s="1081"/>
      <c r="U642" s="1081"/>
      <c r="V642" s="1081"/>
      <c r="W642" s="1081"/>
      <c r="X642" s="1081"/>
      <c r="Y642" s="1081"/>
      <c r="Z642" s="1081"/>
      <c r="AA642" s="1081"/>
      <c r="AB642" s="1123"/>
      <c r="AC642" s="1123"/>
      <c r="AD642" s="1123"/>
      <c r="AE642" s="1123"/>
      <c r="AF642" s="1081"/>
      <c r="AG642" s="1081"/>
      <c r="AH642" s="1081"/>
      <c r="AI642" s="1081"/>
      <c r="AJ642" s="1081"/>
      <c r="AK642" s="1081"/>
      <c r="AL642" s="1081"/>
      <c r="AM642" s="1081"/>
      <c r="AN642" s="1081"/>
      <c r="AO642" s="1081"/>
      <c r="AP642" s="1081"/>
      <c r="AQ642" s="1081"/>
      <c r="AR642" s="1081"/>
      <c r="AS642" s="1081"/>
      <c r="AT642" s="1081"/>
      <c r="AU642" s="1081"/>
      <c r="AV642" s="1081"/>
      <c r="AW642" s="1081"/>
      <c r="AX642" s="1082"/>
      <c r="AY642" s="1081"/>
      <c r="AZ642" s="1081"/>
      <c r="BA642" s="1081"/>
      <c r="BB642" s="1081"/>
      <c r="BC642" s="1081"/>
      <c r="BD642" s="1081"/>
      <c r="BE642" s="1081"/>
      <c r="BF642" s="1081"/>
      <c r="BG642" s="1081"/>
      <c r="BH642" s="1081"/>
      <c r="BI642" s="1081"/>
      <c r="BJ642" s="1081"/>
      <c r="BK642" s="1081"/>
      <c r="BL642" s="1081"/>
      <c r="BM642" s="1081"/>
      <c r="BN642" s="1081"/>
      <c r="BO642" s="1081"/>
      <c r="BP642" s="1081"/>
      <c r="BQ642" s="1081"/>
      <c r="BR642" s="1081"/>
      <c r="BS642" s="1123"/>
      <c r="BT642" s="1081"/>
      <c r="BU642" s="1081"/>
      <c r="BV642" s="1081"/>
      <c r="BW642" s="1081"/>
      <c r="BX642" s="1081"/>
      <c r="BY642" s="1081"/>
      <c r="BZ642" s="1081"/>
      <c r="CA642" s="1081"/>
      <c r="CB642" s="1081"/>
      <c r="CC642" s="1081"/>
      <c r="CD642" s="1081"/>
      <c r="CE642" s="1081"/>
      <c r="CF642" s="1081"/>
      <c r="CG642" s="1081"/>
      <c r="CH642" s="1081"/>
      <c r="CI642" s="1081"/>
      <c r="CJ642" s="1081"/>
      <c r="CK642" s="1081"/>
      <c r="CL642" s="1081"/>
      <c r="CM642" s="1123"/>
      <c r="CN642" s="1123"/>
    </row>
    <row r="643" spans="2:92" x14ac:dyDescent="0.2">
      <c r="B643" s="1080"/>
      <c r="I643" s="1081"/>
      <c r="J643" s="1081"/>
      <c r="K643" s="1081"/>
      <c r="L643" s="1081"/>
      <c r="M643" s="1081"/>
      <c r="N643" s="1081"/>
      <c r="O643" s="1081"/>
      <c r="P643" s="1081"/>
      <c r="Q643" s="1081"/>
      <c r="R643" s="1081"/>
      <c r="S643" s="1081"/>
      <c r="T643" s="1081"/>
      <c r="U643" s="1081"/>
      <c r="V643" s="1081"/>
      <c r="W643" s="1081"/>
      <c r="X643" s="1081"/>
      <c r="Y643" s="1081"/>
      <c r="Z643" s="1081"/>
      <c r="AA643" s="1081"/>
      <c r="AB643" s="1123"/>
      <c r="AC643" s="1123"/>
      <c r="AD643" s="1123"/>
      <c r="AE643" s="1123"/>
      <c r="AF643" s="1081"/>
      <c r="AG643" s="1081"/>
      <c r="AH643" s="1081"/>
      <c r="AI643" s="1081"/>
      <c r="AJ643" s="1081"/>
      <c r="AK643" s="1081"/>
      <c r="AL643" s="1081"/>
      <c r="AM643" s="1081"/>
      <c r="AN643" s="1081"/>
      <c r="AO643" s="1081"/>
      <c r="AP643" s="1081"/>
      <c r="AQ643" s="1081"/>
      <c r="AR643" s="1081"/>
      <c r="AS643" s="1081"/>
      <c r="AT643" s="1081"/>
      <c r="AU643" s="1081"/>
      <c r="AV643" s="1081"/>
      <c r="AW643" s="1081"/>
      <c r="AX643" s="1082"/>
      <c r="AY643" s="1081"/>
      <c r="AZ643" s="1081"/>
      <c r="BA643" s="1081"/>
      <c r="BB643" s="1081"/>
      <c r="BC643" s="1081"/>
      <c r="BD643" s="1081"/>
      <c r="BE643" s="1081"/>
      <c r="BF643" s="1081"/>
      <c r="BG643" s="1081"/>
      <c r="BH643" s="1081"/>
      <c r="BI643" s="1081"/>
      <c r="BJ643" s="1081"/>
      <c r="BK643" s="1081"/>
      <c r="BL643" s="1081"/>
      <c r="BM643" s="1081"/>
      <c r="BN643" s="1081"/>
      <c r="BO643" s="1081"/>
      <c r="BP643" s="1081"/>
      <c r="BQ643" s="1081"/>
      <c r="BR643" s="1081"/>
      <c r="BS643" s="1123"/>
      <c r="BT643" s="1081"/>
      <c r="BU643" s="1081"/>
      <c r="BV643" s="1081"/>
      <c r="BW643" s="1081"/>
      <c r="BX643" s="1081"/>
      <c r="BY643" s="1081"/>
      <c r="BZ643" s="1081"/>
      <c r="CA643" s="1081"/>
      <c r="CB643" s="1081"/>
      <c r="CC643" s="1081"/>
      <c r="CD643" s="1081"/>
      <c r="CE643" s="1081"/>
      <c r="CF643" s="1081"/>
      <c r="CG643" s="1081"/>
      <c r="CH643" s="1081"/>
      <c r="CI643" s="1081"/>
      <c r="CJ643" s="1081"/>
      <c r="CK643" s="1081"/>
      <c r="CL643" s="1081"/>
      <c r="CM643" s="1123"/>
      <c r="CN643" s="1123"/>
    </row>
    <row r="644" spans="2:92" x14ac:dyDescent="0.2">
      <c r="B644" s="1080"/>
      <c r="I644" s="1081"/>
      <c r="J644" s="1081"/>
      <c r="K644" s="1081"/>
      <c r="L644" s="1081"/>
      <c r="M644" s="1081"/>
      <c r="N644" s="1081"/>
      <c r="O644" s="1081"/>
      <c r="P644" s="1081"/>
      <c r="Q644" s="1081"/>
      <c r="R644" s="1081"/>
      <c r="S644" s="1081"/>
      <c r="T644" s="1081"/>
      <c r="U644" s="1081"/>
      <c r="V644" s="1081"/>
      <c r="W644" s="1081"/>
      <c r="X644" s="1081"/>
      <c r="Y644" s="1081"/>
      <c r="Z644" s="1081"/>
      <c r="AA644" s="1081"/>
      <c r="AB644" s="1123"/>
      <c r="AC644" s="1123"/>
      <c r="AD644" s="1123"/>
      <c r="AE644" s="1123"/>
      <c r="AF644" s="1081"/>
      <c r="AG644" s="1081"/>
      <c r="AH644" s="1081"/>
      <c r="AI644" s="1081"/>
      <c r="AJ644" s="1081"/>
      <c r="AK644" s="1081"/>
      <c r="AL644" s="1081"/>
      <c r="AM644" s="1081"/>
      <c r="AN644" s="1081"/>
      <c r="AO644" s="1081"/>
      <c r="AP644" s="1081"/>
      <c r="AQ644" s="1081"/>
      <c r="AR644" s="1081"/>
      <c r="AS644" s="1081"/>
      <c r="AT644" s="1081"/>
      <c r="AU644" s="1081"/>
      <c r="AV644" s="1081"/>
      <c r="AW644" s="1081"/>
      <c r="AX644" s="1082"/>
      <c r="AY644" s="1081"/>
      <c r="AZ644" s="1081"/>
      <c r="BA644" s="1081"/>
      <c r="BB644" s="1081"/>
      <c r="BC644" s="1081"/>
      <c r="BD644" s="1081"/>
      <c r="BE644" s="1081"/>
      <c r="BF644" s="1081"/>
      <c r="BG644" s="1081"/>
      <c r="BH644" s="1081"/>
      <c r="BI644" s="1081"/>
      <c r="BJ644" s="1081"/>
      <c r="BK644" s="1081"/>
      <c r="BL644" s="1081"/>
      <c r="BM644" s="1081"/>
      <c r="BN644" s="1081"/>
      <c r="BO644" s="1081"/>
      <c r="BP644" s="1081"/>
      <c r="BQ644" s="1081"/>
      <c r="BR644" s="1081"/>
      <c r="BS644" s="1123"/>
      <c r="BT644" s="1081"/>
      <c r="BU644" s="1081"/>
      <c r="BV644" s="1081"/>
      <c r="BW644" s="1081"/>
      <c r="BX644" s="1081"/>
      <c r="BY644" s="1081"/>
      <c r="BZ644" s="1081"/>
      <c r="CA644" s="1081"/>
      <c r="CB644" s="1081"/>
      <c r="CC644" s="1081"/>
      <c r="CD644" s="1081"/>
      <c r="CE644" s="1081"/>
      <c r="CF644" s="1081"/>
      <c r="CG644" s="1081"/>
      <c r="CH644" s="1081"/>
      <c r="CI644" s="1081"/>
      <c r="CJ644" s="1081"/>
      <c r="CK644" s="1081"/>
      <c r="CL644" s="1081"/>
      <c r="CM644" s="1123"/>
      <c r="CN644" s="1123"/>
    </row>
    <row r="645" spans="2:92" x14ac:dyDescent="0.2">
      <c r="B645" s="1080"/>
      <c r="I645" s="1081"/>
      <c r="J645" s="1081"/>
      <c r="K645" s="1081"/>
      <c r="L645" s="1081"/>
      <c r="M645" s="1081"/>
      <c r="N645" s="1081"/>
      <c r="O645" s="1081"/>
      <c r="P645" s="1081"/>
      <c r="Q645" s="1081"/>
      <c r="R645" s="1081"/>
      <c r="S645" s="1081"/>
      <c r="T645" s="1081"/>
      <c r="U645" s="1081"/>
      <c r="V645" s="1081"/>
      <c r="W645" s="1081"/>
      <c r="X645" s="1081"/>
      <c r="Y645" s="1081"/>
      <c r="Z645" s="1081"/>
      <c r="AA645" s="1081"/>
      <c r="AB645" s="1123"/>
      <c r="AC645" s="1123"/>
      <c r="AD645" s="1123"/>
      <c r="AE645" s="1123"/>
      <c r="AF645" s="1081"/>
      <c r="AG645" s="1081"/>
      <c r="AH645" s="1081"/>
      <c r="AI645" s="1081"/>
      <c r="AJ645" s="1081"/>
      <c r="AK645" s="1081"/>
      <c r="AL645" s="1081"/>
      <c r="AM645" s="1081"/>
      <c r="AN645" s="1081"/>
      <c r="AO645" s="1081"/>
      <c r="AP645" s="1081"/>
      <c r="AQ645" s="1081"/>
      <c r="AR645" s="1081"/>
      <c r="AS645" s="1081"/>
      <c r="AT645" s="1081"/>
      <c r="AU645" s="1081"/>
      <c r="AV645" s="1081"/>
      <c r="AW645" s="1081"/>
      <c r="AX645" s="1082"/>
      <c r="AY645" s="1081"/>
      <c r="AZ645" s="1081"/>
      <c r="BA645" s="1081"/>
      <c r="BB645" s="1081"/>
      <c r="BC645" s="1081"/>
      <c r="BD645" s="1081"/>
      <c r="BE645" s="1081"/>
      <c r="BF645" s="1081"/>
      <c r="BG645" s="1081"/>
      <c r="BH645" s="1081"/>
      <c r="BI645" s="1081"/>
      <c r="BJ645" s="1081"/>
      <c r="BK645" s="1081"/>
      <c r="BL645" s="1081"/>
      <c r="BM645" s="1081"/>
      <c r="BN645" s="1081"/>
      <c r="BO645" s="1081"/>
      <c r="BP645" s="1081"/>
      <c r="BQ645" s="1081"/>
      <c r="BR645" s="1081"/>
      <c r="BS645" s="1123"/>
      <c r="BT645" s="1081"/>
      <c r="BU645" s="1081"/>
      <c r="BV645" s="1081"/>
      <c r="BW645" s="1081"/>
      <c r="BX645" s="1081"/>
      <c r="BY645" s="1081"/>
      <c r="BZ645" s="1081"/>
      <c r="CA645" s="1081"/>
      <c r="CB645" s="1081"/>
      <c r="CC645" s="1081"/>
      <c r="CD645" s="1081"/>
      <c r="CE645" s="1081"/>
      <c r="CF645" s="1081"/>
      <c r="CG645" s="1081"/>
      <c r="CH645" s="1081"/>
      <c r="CI645" s="1081"/>
      <c r="CJ645" s="1081"/>
      <c r="CK645" s="1081"/>
      <c r="CL645" s="1081"/>
      <c r="CM645" s="1123"/>
      <c r="CN645" s="1123"/>
    </row>
    <row r="646" spans="2:92" x14ac:dyDescent="0.2">
      <c r="B646" s="1080"/>
      <c r="I646" s="1081"/>
      <c r="J646" s="1081"/>
      <c r="K646" s="1081"/>
      <c r="L646" s="1081"/>
      <c r="M646" s="1081"/>
      <c r="N646" s="1081"/>
      <c r="O646" s="1081"/>
      <c r="P646" s="1081"/>
      <c r="Q646" s="1081"/>
      <c r="R646" s="1081"/>
      <c r="S646" s="1081"/>
      <c r="T646" s="1081"/>
      <c r="U646" s="1081"/>
      <c r="V646" s="1081"/>
      <c r="W646" s="1081"/>
      <c r="X646" s="1081"/>
      <c r="Y646" s="1081"/>
      <c r="Z646" s="1081"/>
      <c r="AA646" s="1081"/>
      <c r="AB646" s="1123"/>
      <c r="AC646" s="1123"/>
      <c r="AD646" s="1123"/>
      <c r="AE646" s="1123"/>
      <c r="AF646" s="1081"/>
      <c r="AG646" s="1081"/>
      <c r="AH646" s="1081"/>
      <c r="AI646" s="1081"/>
      <c r="AJ646" s="1081"/>
      <c r="AK646" s="1081"/>
      <c r="AL646" s="1081"/>
      <c r="AM646" s="1081"/>
      <c r="AN646" s="1081"/>
      <c r="AO646" s="1081"/>
      <c r="AP646" s="1081"/>
      <c r="AQ646" s="1081"/>
      <c r="AR646" s="1081"/>
      <c r="AS646" s="1081"/>
      <c r="AT646" s="1081"/>
      <c r="AU646" s="1081"/>
      <c r="AV646" s="1081"/>
      <c r="AW646" s="1081"/>
      <c r="AX646" s="1082"/>
      <c r="AY646" s="1081"/>
      <c r="AZ646" s="1081"/>
      <c r="BA646" s="1081"/>
      <c r="BB646" s="1081"/>
      <c r="BC646" s="1081"/>
      <c r="BD646" s="1081"/>
      <c r="BE646" s="1081"/>
      <c r="BF646" s="1081"/>
      <c r="BG646" s="1081"/>
      <c r="BH646" s="1081"/>
      <c r="BI646" s="1081"/>
      <c r="BJ646" s="1081"/>
      <c r="BK646" s="1081"/>
      <c r="BL646" s="1081"/>
      <c r="BM646" s="1081"/>
      <c r="BN646" s="1081"/>
      <c r="BO646" s="1081"/>
      <c r="BP646" s="1081"/>
      <c r="BQ646" s="1081"/>
      <c r="BR646" s="1081"/>
      <c r="BS646" s="1123"/>
      <c r="BT646" s="1081"/>
      <c r="BU646" s="1081"/>
      <c r="BV646" s="1081"/>
      <c r="BW646" s="1081"/>
      <c r="BX646" s="1081"/>
      <c r="BY646" s="1081"/>
      <c r="BZ646" s="1081"/>
      <c r="CA646" s="1081"/>
      <c r="CB646" s="1081"/>
      <c r="CC646" s="1081"/>
      <c r="CD646" s="1081"/>
      <c r="CE646" s="1081"/>
      <c r="CF646" s="1081"/>
      <c r="CG646" s="1081"/>
      <c r="CH646" s="1081"/>
      <c r="CI646" s="1081"/>
      <c r="CJ646" s="1081"/>
      <c r="CK646" s="1081"/>
      <c r="CL646" s="1081"/>
      <c r="CM646" s="1123"/>
      <c r="CN646" s="1123"/>
    </row>
    <row r="647" spans="2:92" x14ac:dyDescent="0.2">
      <c r="B647" s="1080"/>
      <c r="I647" s="1081"/>
      <c r="J647" s="1081"/>
      <c r="K647" s="1081"/>
      <c r="L647" s="1081"/>
      <c r="M647" s="1081"/>
      <c r="N647" s="1081"/>
      <c r="O647" s="1081"/>
      <c r="P647" s="1081"/>
      <c r="Q647" s="1081"/>
      <c r="R647" s="1081"/>
      <c r="S647" s="1081"/>
      <c r="T647" s="1081"/>
      <c r="U647" s="1081"/>
      <c r="V647" s="1081"/>
      <c r="W647" s="1081"/>
      <c r="X647" s="1081"/>
      <c r="Y647" s="1081"/>
      <c r="Z647" s="1081"/>
      <c r="AA647" s="1081"/>
      <c r="AB647" s="1123"/>
      <c r="AC647" s="1123"/>
      <c r="AD647" s="1123"/>
      <c r="AE647" s="1123"/>
      <c r="AF647" s="1081"/>
      <c r="AG647" s="1081"/>
      <c r="AH647" s="1081"/>
      <c r="AI647" s="1081"/>
      <c r="AJ647" s="1081"/>
      <c r="AK647" s="1081"/>
      <c r="AL647" s="1081"/>
      <c r="AM647" s="1081"/>
      <c r="AN647" s="1081"/>
      <c r="AO647" s="1081"/>
      <c r="AP647" s="1081"/>
      <c r="AQ647" s="1081"/>
      <c r="AR647" s="1081"/>
      <c r="AS647" s="1081"/>
      <c r="AT647" s="1081"/>
      <c r="AU647" s="1081"/>
      <c r="AV647" s="1081"/>
      <c r="AW647" s="1081"/>
      <c r="AX647" s="1082"/>
      <c r="AY647" s="1081"/>
      <c r="AZ647" s="1081"/>
      <c r="BA647" s="1081"/>
      <c r="BB647" s="1081"/>
      <c r="BC647" s="1081"/>
      <c r="BD647" s="1081"/>
      <c r="BE647" s="1081"/>
      <c r="BF647" s="1081"/>
      <c r="BG647" s="1081"/>
      <c r="BH647" s="1081"/>
      <c r="BI647" s="1081"/>
      <c r="BJ647" s="1081"/>
      <c r="BK647" s="1081"/>
      <c r="BL647" s="1081"/>
      <c r="BM647" s="1081"/>
      <c r="BN647" s="1081"/>
      <c r="BO647" s="1081"/>
      <c r="BP647" s="1081"/>
      <c r="BQ647" s="1081"/>
      <c r="BR647" s="1081"/>
      <c r="BS647" s="1123"/>
      <c r="BT647" s="1081"/>
      <c r="BU647" s="1081"/>
      <c r="BV647" s="1081"/>
      <c r="BW647" s="1081"/>
      <c r="BX647" s="1081"/>
      <c r="BY647" s="1081"/>
      <c r="BZ647" s="1081"/>
      <c r="CA647" s="1081"/>
      <c r="CB647" s="1081"/>
      <c r="CC647" s="1081"/>
      <c r="CD647" s="1081"/>
      <c r="CE647" s="1081"/>
      <c r="CF647" s="1081"/>
      <c r="CG647" s="1081"/>
      <c r="CH647" s="1081"/>
      <c r="CI647" s="1081"/>
      <c r="CJ647" s="1081"/>
      <c r="CK647" s="1081"/>
      <c r="CL647" s="1081"/>
      <c r="CM647" s="1123"/>
      <c r="CN647" s="1123"/>
    </row>
    <row r="648" spans="2:92" x14ac:dyDescent="0.2">
      <c r="B648" s="1080"/>
      <c r="I648" s="1081"/>
      <c r="J648" s="1081"/>
      <c r="K648" s="1081"/>
      <c r="L648" s="1081"/>
      <c r="M648" s="1081"/>
      <c r="N648" s="1081"/>
      <c r="O648" s="1081"/>
      <c r="P648" s="1081"/>
      <c r="Q648" s="1081"/>
      <c r="R648" s="1081"/>
      <c r="S648" s="1081"/>
      <c r="T648" s="1081"/>
      <c r="U648" s="1081"/>
      <c r="V648" s="1081"/>
      <c r="W648" s="1081"/>
      <c r="X648" s="1081"/>
      <c r="Y648" s="1081"/>
      <c r="Z648" s="1081"/>
      <c r="AA648" s="1081"/>
      <c r="AB648" s="1123"/>
      <c r="AC648" s="1123"/>
      <c r="AD648" s="1123"/>
      <c r="AE648" s="1123"/>
      <c r="AF648" s="1081"/>
      <c r="AG648" s="1081"/>
      <c r="AH648" s="1081"/>
      <c r="AI648" s="1081"/>
      <c r="AJ648" s="1081"/>
      <c r="AK648" s="1081"/>
      <c r="AL648" s="1081"/>
      <c r="AM648" s="1081"/>
      <c r="AN648" s="1081"/>
      <c r="AO648" s="1081"/>
      <c r="AP648" s="1081"/>
      <c r="AQ648" s="1081"/>
      <c r="AR648" s="1081"/>
      <c r="AS648" s="1081"/>
      <c r="AT648" s="1081"/>
      <c r="AU648" s="1081"/>
      <c r="AV648" s="1081"/>
      <c r="AW648" s="1081"/>
      <c r="AX648" s="1082"/>
      <c r="AY648" s="1081"/>
      <c r="AZ648" s="1081"/>
      <c r="BA648" s="1081"/>
      <c r="BB648" s="1081"/>
      <c r="BC648" s="1081"/>
      <c r="BD648" s="1081"/>
      <c r="BE648" s="1081"/>
      <c r="BF648" s="1081"/>
      <c r="BG648" s="1081"/>
      <c r="BH648" s="1081"/>
      <c r="BI648" s="1081"/>
      <c r="BJ648" s="1081"/>
      <c r="BK648" s="1081"/>
      <c r="BL648" s="1081"/>
      <c r="BM648" s="1081"/>
      <c r="BN648" s="1081"/>
      <c r="BO648" s="1081"/>
      <c r="BP648" s="1081"/>
      <c r="BQ648" s="1081"/>
      <c r="BR648" s="1081"/>
      <c r="BS648" s="1123"/>
      <c r="BT648" s="1081"/>
      <c r="BU648" s="1081"/>
      <c r="BV648" s="1081"/>
      <c r="BW648" s="1081"/>
      <c r="BX648" s="1081"/>
      <c r="BY648" s="1081"/>
      <c r="BZ648" s="1081"/>
      <c r="CA648" s="1081"/>
      <c r="CB648" s="1081"/>
      <c r="CC648" s="1081"/>
      <c r="CD648" s="1081"/>
      <c r="CE648" s="1081"/>
      <c r="CF648" s="1081"/>
      <c r="CG648" s="1081"/>
      <c r="CH648" s="1081"/>
      <c r="CI648" s="1081"/>
      <c r="CJ648" s="1081"/>
      <c r="CK648" s="1081"/>
      <c r="CL648" s="1081"/>
      <c r="CM648" s="1123"/>
      <c r="CN648" s="1123"/>
    </row>
    <row r="649" spans="2:92" x14ac:dyDescent="0.2">
      <c r="B649" s="1080"/>
      <c r="I649" s="1081"/>
      <c r="J649" s="1081"/>
      <c r="K649" s="1081"/>
      <c r="L649" s="1081"/>
      <c r="M649" s="1081"/>
      <c r="N649" s="1081"/>
      <c r="O649" s="1081"/>
      <c r="P649" s="1081"/>
      <c r="Q649" s="1081"/>
      <c r="R649" s="1081"/>
      <c r="S649" s="1081"/>
      <c r="T649" s="1081"/>
      <c r="U649" s="1081"/>
      <c r="V649" s="1081"/>
      <c r="W649" s="1081"/>
      <c r="X649" s="1081"/>
      <c r="Y649" s="1081"/>
      <c r="Z649" s="1081"/>
      <c r="AA649" s="1081"/>
      <c r="AB649" s="1123"/>
      <c r="AC649" s="1123"/>
      <c r="AD649" s="1123"/>
      <c r="AE649" s="1123"/>
      <c r="AF649" s="1081"/>
      <c r="AG649" s="1081"/>
      <c r="AH649" s="1081"/>
      <c r="AI649" s="1081"/>
      <c r="AJ649" s="1081"/>
      <c r="AK649" s="1081"/>
      <c r="AL649" s="1081"/>
      <c r="AM649" s="1081"/>
      <c r="AN649" s="1081"/>
      <c r="AO649" s="1081"/>
      <c r="AP649" s="1081"/>
      <c r="AQ649" s="1081"/>
      <c r="AR649" s="1081"/>
      <c r="AS649" s="1081"/>
      <c r="AT649" s="1081"/>
      <c r="AU649" s="1081"/>
      <c r="AV649" s="1081"/>
      <c r="AW649" s="1081"/>
      <c r="AX649" s="1082"/>
      <c r="AY649" s="1081"/>
      <c r="AZ649" s="1081"/>
      <c r="BA649" s="1081"/>
      <c r="BB649" s="1081"/>
      <c r="BC649" s="1081"/>
      <c r="BD649" s="1081"/>
      <c r="BE649" s="1081"/>
      <c r="BF649" s="1081"/>
      <c r="BG649" s="1081"/>
      <c r="BH649" s="1081"/>
      <c r="BI649" s="1081"/>
      <c r="BJ649" s="1081"/>
      <c r="BK649" s="1081"/>
      <c r="BL649" s="1081"/>
      <c r="BM649" s="1081"/>
      <c r="BN649" s="1081"/>
      <c r="BO649" s="1081"/>
      <c r="BP649" s="1081"/>
      <c r="BQ649" s="1081"/>
      <c r="BR649" s="1081"/>
      <c r="BS649" s="1123"/>
      <c r="BT649" s="1081"/>
      <c r="BU649" s="1081"/>
      <c r="BV649" s="1081"/>
      <c r="BW649" s="1081"/>
      <c r="BX649" s="1081"/>
      <c r="BY649" s="1081"/>
      <c r="BZ649" s="1081"/>
      <c r="CA649" s="1081"/>
      <c r="CB649" s="1081"/>
      <c r="CC649" s="1081"/>
      <c r="CD649" s="1081"/>
      <c r="CE649" s="1081"/>
      <c r="CF649" s="1081"/>
      <c r="CG649" s="1081"/>
      <c r="CH649" s="1081"/>
      <c r="CI649" s="1081"/>
      <c r="CJ649" s="1081"/>
      <c r="CK649" s="1081"/>
      <c r="CL649" s="1081"/>
      <c r="CM649" s="1123"/>
      <c r="CN649" s="1123"/>
    </row>
    <row r="650" spans="2:92" x14ac:dyDescent="0.2">
      <c r="B650" s="1080"/>
      <c r="I650" s="1081"/>
      <c r="J650" s="1081"/>
      <c r="K650" s="1081"/>
      <c r="L650" s="1081"/>
      <c r="M650" s="1081"/>
      <c r="N650" s="1081"/>
      <c r="O650" s="1081"/>
      <c r="P650" s="1081"/>
      <c r="Q650" s="1081"/>
      <c r="R650" s="1081"/>
      <c r="S650" s="1081"/>
      <c r="T650" s="1081"/>
      <c r="U650" s="1081"/>
      <c r="V650" s="1081"/>
      <c r="W650" s="1081"/>
      <c r="X650" s="1081"/>
      <c r="Y650" s="1081"/>
      <c r="Z650" s="1081"/>
      <c r="AA650" s="1081"/>
      <c r="AB650" s="1123"/>
      <c r="AC650" s="1123"/>
      <c r="AD650" s="1123"/>
      <c r="AE650" s="1123"/>
      <c r="AF650" s="1081"/>
      <c r="AG650" s="1081"/>
      <c r="AH650" s="1081"/>
      <c r="AI650" s="1081"/>
      <c r="AJ650" s="1081"/>
      <c r="AK650" s="1081"/>
      <c r="AL650" s="1081"/>
      <c r="AM650" s="1081"/>
      <c r="AN650" s="1081"/>
      <c r="AO650" s="1081"/>
      <c r="AP650" s="1081"/>
      <c r="AQ650" s="1081"/>
      <c r="AR650" s="1081"/>
      <c r="AS650" s="1081"/>
      <c r="AT650" s="1081"/>
      <c r="AU650" s="1081"/>
      <c r="AV650" s="1081"/>
      <c r="AW650" s="1081"/>
      <c r="AX650" s="1082"/>
      <c r="AY650" s="1081"/>
      <c r="AZ650" s="1081"/>
      <c r="BA650" s="1081"/>
      <c r="BB650" s="1081"/>
      <c r="BC650" s="1081"/>
      <c r="BD650" s="1081"/>
      <c r="BE650" s="1081"/>
      <c r="BF650" s="1081"/>
      <c r="BG650" s="1081"/>
      <c r="BH650" s="1081"/>
      <c r="BI650" s="1081"/>
      <c r="BJ650" s="1081"/>
      <c r="BK650" s="1081"/>
      <c r="BL650" s="1081"/>
      <c r="BM650" s="1081"/>
      <c r="BN650" s="1081"/>
      <c r="BO650" s="1081"/>
      <c r="BP650" s="1081"/>
      <c r="BQ650" s="1081"/>
      <c r="BR650" s="1081"/>
      <c r="BS650" s="1123"/>
      <c r="BT650" s="1081"/>
      <c r="BU650" s="1081"/>
      <c r="BV650" s="1081"/>
      <c r="BW650" s="1081"/>
      <c r="BX650" s="1081"/>
      <c r="BY650" s="1081"/>
      <c r="BZ650" s="1081"/>
      <c r="CA650" s="1081"/>
      <c r="CB650" s="1081"/>
      <c r="CC650" s="1081"/>
      <c r="CD650" s="1081"/>
      <c r="CE650" s="1081"/>
      <c r="CF650" s="1081"/>
      <c r="CG650" s="1081"/>
      <c r="CH650" s="1081"/>
      <c r="CI650" s="1081"/>
      <c r="CJ650" s="1081"/>
      <c r="CK650" s="1081"/>
      <c r="CL650" s="1081"/>
      <c r="CM650" s="1123"/>
      <c r="CN650" s="1123"/>
    </row>
    <row r="651" spans="2:92" x14ac:dyDescent="0.2">
      <c r="B651" s="1080"/>
      <c r="I651" s="1081"/>
      <c r="J651" s="1081"/>
      <c r="K651" s="1081"/>
      <c r="L651" s="1081"/>
      <c r="M651" s="1081"/>
      <c r="N651" s="1081"/>
      <c r="O651" s="1081"/>
      <c r="P651" s="1081"/>
      <c r="Q651" s="1081"/>
      <c r="R651" s="1081"/>
      <c r="S651" s="1081"/>
      <c r="T651" s="1081"/>
      <c r="U651" s="1081"/>
      <c r="V651" s="1081"/>
      <c r="W651" s="1081"/>
      <c r="X651" s="1081"/>
      <c r="Y651" s="1081"/>
      <c r="Z651" s="1081"/>
      <c r="AA651" s="1081"/>
      <c r="AB651" s="1123"/>
      <c r="AC651" s="1123"/>
      <c r="AD651" s="1123"/>
      <c r="AE651" s="1123"/>
      <c r="AF651" s="1081"/>
      <c r="AG651" s="1081"/>
      <c r="AH651" s="1081"/>
      <c r="AI651" s="1081"/>
      <c r="AJ651" s="1081"/>
      <c r="AK651" s="1081"/>
      <c r="AL651" s="1081"/>
      <c r="AM651" s="1081"/>
      <c r="AN651" s="1081"/>
      <c r="AO651" s="1081"/>
      <c r="AP651" s="1081"/>
      <c r="AQ651" s="1081"/>
      <c r="AR651" s="1081"/>
      <c r="AS651" s="1081"/>
      <c r="AT651" s="1081"/>
      <c r="AU651" s="1081"/>
      <c r="AV651" s="1081"/>
      <c r="AW651" s="1081"/>
      <c r="AX651" s="1082"/>
      <c r="AY651" s="1081"/>
      <c r="AZ651" s="1081"/>
      <c r="BA651" s="1081"/>
      <c r="BB651" s="1081"/>
      <c r="BC651" s="1081"/>
      <c r="BD651" s="1081"/>
      <c r="BE651" s="1081"/>
      <c r="BF651" s="1081"/>
      <c r="BG651" s="1081"/>
      <c r="BH651" s="1081"/>
      <c r="BI651" s="1081"/>
      <c r="BJ651" s="1081"/>
      <c r="BK651" s="1081"/>
      <c r="BL651" s="1081"/>
      <c r="BM651" s="1081"/>
      <c r="BN651" s="1081"/>
      <c r="BO651" s="1081"/>
      <c r="BP651" s="1081"/>
      <c r="BQ651" s="1081"/>
      <c r="BR651" s="1081"/>
      <c r="BS651" s="1123"/>
      <c r="BT651" s="1081"/>
      <c r="BU651" s="1081"/>
      <c r="BV651" s="1081"/>
      <c r="BW651" s="1081"/>
      <c r="BX651" s="1081"/>
      <c r="BY651" s="1081"/>
      <c r="BZ651" s="1081"/>
      <c r="CA651" s="1081"/>
      <c r="CB651" s="1081"/>
      <c r="CC651" s="1081"/>
      <c r="CD651" s="1081"/>
      <c r="CE651" s="1081"/>
      <c r="CF651" s="1081"/>
      <c r="CG651" s="1081"/>
      <c r="CH651" s="1081"/>
      <c r="CI651" s="1081"/>
      <c r="CJ651" s="1081"/>
      <c r="CK651" s="1081"/>
      <c r="CL651" s="1081"/>
      <c r="CM651" s="1123"/>
      <c r="CN651" s="1123"/>
    </row>
    <row r="652" spans="2:92" x14ac:dyDescent="0.2">
      <c r="B652" s="1080"/>
      <c r="I652" s="1081"/>
      <c r="J652" s="1081"/>
      <c r="K652" s="1081"/>
      <c r="L652" s="1081"/>
      <c r="M652" s="1081"/>
      <c r="N652" s="1081"/>
      <c r="O652" s="1081"/>
      <c r="P652" s="1081"/>
      <c r="Q652" s="1081"/>
      <c r="R652" s="1081"/>
      <c r="S652" s="1081"/>
      <c r="T652" s="1081"/>
      <c r="U652" s="1081"/>
      <c r="V652" s="1081"/>
      <c r="W652" s="1081"/>
      <c r="X652" s="1081"/>
      <c r="Y652" s="1081"/>
      <c r="Z652" s="1081"/>
      <c r="AA652" s="1081"/>
      <c r="AB652" s="1123"/>
      <c r="AC652" s="1123"/>
      <c r="AD652" s="1123"/>
      <c r="AE652" s="1123"/>
      <c r="AF652" s="1081"/>
      <c r="AG652" s="1081"/>
      <c r="AH652" s="1081"/>
      <c r="AI652" s="1081"/>
      <c r="AJ652" s="1081"/>
      <c r="AK652" s="1081"/>
      <c r="AL652" s="1081"/>
      <c r="AM652" s="1081"/>
      <c r="AN652" s="1081"/>
      <c r="AO652" s="1081"/>
      <c r="AP652" s="1081"/>
      <c r="AQ652" s="1081"/>
      <c r="AR652" s="1081"/>
      <c r="AS652" s="1081"/>
      <c r="AT652" s="1081"/>
      <c r="AU652" s="1081"/>
      <c r="AV652" s="1081"/>
      <c r="AW652" s="1081"/>
      <c r="AX652" s="1082"/>
      <c r="AY652" s="1081"/>
      <c r="AZ652" s="1081"/>
      <c r="BA652" s="1081"/>
      <c r="BB652" s="1081"/>
      <c r="BC652" s="1081"/>
      <c r="BD652" s="1081"/>
      <c r="BE652" s="1081"/>
      <c r="BF652" s="1081"/>
      <c r="BG652" s="1081"/>
      <c r="BH652" s="1081"/>
      <c r="BI652" s="1081"/>
      <c r="BJ652" s="1081"/>
      <c r="BK652" s="1081"/>
      <c r="BL652" s="1081"/>
      <c r="BM652" s="1081"/>
      <c r="BN652" s="1081"/>
      <c r="BO652" s="1081"/>
      <c r="BP652" s="1081"/>
      <c r="BQ652" s="1081"/>
      <c r="BR652" s="1081"/>
      <c r="BS652" s="1123"/>
      <c r="BT652" s="1081"/>
      <c r="BU652" s="1081"/>
      <c r="BV652" s="1081"/>
      <c r="BW652" s="1081"/>
      <c r="BX652" s="1081"/>
      <c r="BY652" s="1081"/>
      <c r="BZ652" s="1081"/>
      <c r="CA652" s="1081"/>
      <c r="CB652" s="1081"/>
      <c r="CC652" s="1081"/>
      <c r="CD652" s="1081"/>
      <c r="CE652" s="1081"/>
      <c r="CF652" s="1081"/>
      <c r="CG652" s="1081"/>
      <c r="CH652" s="1081"/>
      <c r="CI652" s="1081"/>
      <c r="CJ652" s="1081"/>
      <c r="CK652" s="1081"/>
      <c r="CL652" s="1081"/>
      <c r="CM652" s="1123"/>
      <c r="CN652" s="1123"/>
    </row>
    <row r="653" spans="2:92" x14ac:dyDescent="0.2">
      <c r="B653" s="1080"/>
      <c r="I653" s="1081"/>
      <c r="J653" s="1081"/>
      <c r="K653" s="1081"/>
      <c r="L653" s="1081"/>
      <c r="M653" s="1081"/>
      <c r="N653" s="1081"/>
      <c r="O653" s="1081"/>
      <c r="P653" s="1081"/>
      <c r="Q653" s="1081"/>
      <c r="R653" s="1081"/>
      <c r="S653" s="1081"/>
      <c r="T653" s="1081"/>
      <c r="U653" s="1081"/>
      <c r="V653" s="1081"/>
      <c r="W653" s="1081"/>
      <c r="X653" s="1081"/>
      <c r="Y653" s="1081"/>
      <c r="Z653" s="1081"/>
      <c r="AA653" s="1081"/>
      <c r="AB653" s="1123"/>
      <c r="AC653" s="1123"/>
      <c r="AD653" s="1123"/>
      <c r="AE653" s="1123"/>
      <c r="AF653" s="1081"/>
      <c r="AG653" s="1081"/>
      <c r="AH653" s="1081"/>
      <c r="AI653" s="1081"/>
      <c r="AJ653" s="1081"/>
      <c r="AK653" s="1081"/>
      <c r="AL653" s="1081"/>
      <c r="AM653" s="1081"/>
      <c r="AN653" s="1081"/>
      <c r="AO653" s="1081"/>
      <c r="AP653" s="1081"/>
      <c r="AQ653" s="1081"/>
      <c r="AR653" s="1081"/>
      <c r="AS653" s="1081"/>
      <c r="AT653" s="1081"/>
      <c r="AU653" s="1081"/>
      <c r="AV653" s="1081"/>
      <c r="AW653" s="1081"/>
      <c r="AX653" s="1082"/>
      <c r="AY653" s="1081"/>
      <c r="AZ653" s="1081"/>
      <c r="BA653" s="1081"/>
      <c r="BB653" s="1081"/>
      <c r="BC653" s="1081"/>
      <c r="BD653" s="1081"/>
      <c r="BE653" s="1081"/>
      <c r="BF653" s="1081"/>
      <c r="BG653" s="1081"/>
      <c r="BH653" s="1081"/>
      <c r="BI653" s="1081"/>
      <c r="BJ653" s="1081"/>
      <c r="BK653" s="1081"/>
      <c r="BL653" s="1081"/>
      <c r="BM653" s="1081"/>
      <c r="BN653" s="1081"/>
      <c r="BO653" s="1081"/>
      <c r="BP653" s="1081"/>
      <c r="BQ653" s="1081"/>
      <c r="BR653" s="1081"/>
      <c r="BS653" s="1123"/>
      <c r="BT653" s="1081"/>
      <c r="BU653" s="1081"/>
      <c r="BV653" s="1081"/>
      <c r="BW653" s="1081"/>
      <c r="BX653" s="1081"/>
      <c r="BY653" s="1081"/>
      <c r="BZ653" s="1081"/>
      <c r="CA653" s="1081"/>
      <c r="CB653" s="1081"/>
      <c r="CC653" s="1081"/>
      <c r="CD653" s="1081"/>
      <c r="CE653" s="1081"/>
      <c r="CF653" s="1081"/>
      <c r="CG653" s="1081"/>
      <c r="CH653" s="1081"/>
      <c r="CI653" s="1081"/>
      <c r="CJ653" s="1081"/>
      <c r="CK653" s="1081"/>
      <c r="CL653" s="1081"/>
      <c r="CM653" s="1123"/>
      <c r="CN653" s="1123"/>
    </row>
    <row r="654" spans="2:92" x14ac:dyDescent="0.2">
      <c r="B654" s="1080"/>
      <c r="I654" s="1081"/>
      <c r="J654" s="1081"/>
      <c r="K654" s="1081"/>
      <c r="L654" s="1081"/>
      <c r="M654" s="1081"/>
      <c r="N654" s="1081"/>
      <c r="O654" s="1081"/>
      <c r="P654" s="1081"/>
      <c r="Q654" s="1081"/>
      <c r="R654" s="1081"/>
      <c r="S654" s="1081"/>
      <c r="T654" s="1081"/>
      <c r="U654" s="1081"/>
      <c r="V654" s="1081"/>
      <c r="W654" s="1081"/>
      <c r="X654" s="1081"/>
      <c r="Y654" s="1081"/>
      <c r="Z654" s="1081"/>
      <c r="AA654" s="1081"/>
      <c r="AB654" s="1123"/>
      <c r="AC654" s="1123"/>
      <c r="AD654" s="1123"/>
      <c r="AE654" s="1123"/>
      <c r="AF654" s="1081"/>
      <c r="AG654" s="1081"/>
      <c r="AH654" s="1081"/>
      <c r="AI654" s="1081"/>
      <c r="AJ654" s="1081"/>
      <c r="AK654" s="1081"/>
      <c r="AL654" s="1081"/>
      <c r="AM654" s="1081"/>
      <c r="AN654" s="1081"/>
      <c r="AO654" s="1081"/>
      <c r="AP654" s="1081"/>
      <c r="AQ654" s="1081"/>
      <c r="AR654" s="1081"/>
      <c r="AS654" s="1081"/>
      <c r="AT654" s="1081"/>
      <c r="AU654" s="1081"/>
      <c r="AV654" s="1081"/>
      <c r="AW654" s="1081"/>
      <c r="AX654" s="1082"/>
      <c r="AY654" s="1081"/>
      <c r="AZ654" s="1081"/>
      <c r="BA654" s="1081"/>
      <c r="BB654" s="1081"/>
      <c r="BC654" s="1081"/>
      <c r="BD654" s="1081"/>
      <c r="BE654" s="1081"/>
      <c r="BF654" s="1081"/>
      <c r="BG654" s="1081"/>
      <c r="BH654" s="1081"/>
      <c r="BI654" s="1081"/>
      <c r="BJ654" s="1081"/>
      <c r="BK654" s="1081"/>
      <c r="BL654" s="1081"/>
      <c r="BM654" s="1081"/>
      <c r="BN654" s="1081"/>
      <c r="BO654" s="1081"/>
      <c r="BP654" s="1081"/>
      <c r="BQ654" s="1081"/>
      <c r="BR654" s="1081"/>
      <c r="BS654" s="1123"/>
      <c r="BT654" s="1081"/>
      <c r="BU654" s="1081"/>
      <c r="BV654" s="1081"/>
      <c r="BW654" s="1081"/>
      <c r="BX654" s="1081"/>
      <c r="BY654" s="1081"/>
      <c r="BZ654" s="1081"/>
      <c r="CA654" s="1081"/>
      <c r="CB654" s="1081"/>
      <c r="CC654" s="1081"/>
      <c r="CD654" s="1081"/>
      <c r="CE654" s="1081"/>
      <c r="CF654" s="1081"/>
      <c r="CG654" s="1081"/>
      <c r="CH654" s="1081"/>
      <c r="CI654" s="1081"/>
      <c r="CJ654" s="1081"/>
      <c r="CK654" s="1081"/>
      <c r="CL654" s="1081"/>
      <c r="CM654" s="1123"/>
      <c r="CN654" s="1123"/>
    </row>
    <row r="655" spans="2:92" x14ac:dyDescent="0.2">
      <c r="B655" s="1080"/>
      <c r="I655" s="1081"/>
      <c r="J655" s="1081"/>
      <c r="K655" s="1081"/>
      <c r="L655" s="1081"/>
      <c r="M655" s="1081"/>
      <c r="N655" s="1081"/>
      <c r="O655" s="1081"/>
      <c r="P655" s="1081"/>
      <c r="Q655" s="1081"/>
      <c r="R655" s="1081"/>
      <c r="S655" s="1081"/>
      <c r="T655" s="1081"/>
      <c r="U655" s="1081"/>
      <c r="V655" s="1081"/>
      <c r="W655" s="1081"/>
      <c r="X655" s="1081"/>
      <c r="Y655" s="1081"/>
      <c r="Z655" s="1081"/>
      <c r="AA655" s="1081"/>
      <c r="AB655" s="1123"/>
      <c r="AC655" s="1123"/>
      <c r="AD655" s="1123"/>
      <c r="AE655" s="1123"/>
      <c r="AF655" s="1081"/>
      <c r="AG655" s="1081"/>
      <c r="AH655" s="1081"/>
      <c r="AI655" s="1081"/>
      <c r="AJ655" s="1081"/>
      <c r="AK655" s="1081"/>
      <c r="AL655" s="1081"/>
      <c r="AM655" s="1081"/>
      <c r="AN655" s="1081"/>
      <c r="AO655" s="1081"/>
      <c r="AP655" s="1081"/>
      <c r="AQ655" s="1081"/>
      <c r="AR655" s="1081"/>
      <c r="AS655" s="1081"/>
      <c r="AT655" s="1081"/>
      <c r="AU655" s="1081"/>
      <c r="AV655" s="1081"/>
      <c r="AW655" s="1081"/>
      <c r="AX655" s="1082"/>
      <c r="AY655" s="1081"/>
      <c r="AZ655" s="1081"/>
      <c r="BA655" s="1081"/>
      <c r="BB655" s="1081"/>
      <c r="BC655" s="1081"/>
      <c r="BD655" s="1081"/>
      <c r="BE655" s="1081"/>
      <c r="BF655" s="1081"/>
      <c r="BG655" s="1081"/>
      <c r="BH655" s="1081"/>
      <c r="BI655" s="1081"/>
      <c r="BJ655" s="1081"/>
      <c r="BK655" s="1081"/>
      <c r="BL655" s="1081"/>
      <c r="BM655" s="1081"/>
      <c r="BN655" s="1081"/>
      <c r="BO655" s="1081"/>
      <c r="BP655" s="1081"/>
      <c r="BQ655" s="1081"/>
      <c r="BR655" s="1081"/>
      <c r="BS655" s="1123"/>
      <c r="BT655" s="1081"/>
      <c r="BU655" s="1081"/>
      <c r="BV655" s="1081"/>
      <c r="BW655" s="1081"/>
      <c r="BX655" s="1081"/>
      <c r="BY655" s="1081"/>
      <c r="BZ655" s="1081"/>
      <c r="CA655" s="1081"/>
      <c r="CB655" s="1081"/>
      <c r="CC655" s="1081"/>
      <c r="CD655" s="1081"/>
      <c r="CE655" s="1081"/>
      <c r="CF655" s="1081"/>
      <c r="CG655" s="1081"/>
      <c r="CH655" s="1081"/>
      <c r="CI655" s="1081"/>
      <c r="CJ655" s="1081"/>
      <c r="CK655" s="1081"/>
      <c r="CL655" s="1081"/>
      <c r="CM655" s="1123"/>
      <c r="CN655" s="1123"/>
    </row>
    <row r="656" spans="2:92" x14ac:dyDescent="0.2">
      <c r="B656" s="1080"/>
      <c r="I656" s="1081"/>
      <c r="J656" s="1081"/>
      <c r="K656" s="1081"/>
      <c r="L656" s="1081"/>
      <c r="M656" s="1081"/>
      <c r="N656" s="1081"/>
      <c r="O656" s="1081"/>
      <c r="P656" s="1081"/>
      <c r="Q656" s="1081"/>
      <c r="R656" s="1081"/>
      <c r="S656" s="1081"/>
      <c r="T656" s="1081"/>
      <c r="U656" s="1081"/>
      <c r="V656" s="1081"/>
      <c r="W656" s="1081"/>
      <c r="X656" s="1081"/>
      <c r="Y656" s="1081"/>
      <c r="Z656" s="1081"/>
      <c r="AA656" s="1081"/>
      <c r="AB656" s="1123"/>
      <c r="AC656" s="1123"/>
      <c r="AD656" s="1123"/>
      <c r="AE656" s="1123"/>
      <c r="AF656" s="1081"/>
      <c r="AG656" s="1081"/>
      <c r="AH656" s="1081"/>
      <c r="AI656" s="1081"/>
      <c r="AJ656" s="1081"/>
      <c r="AK656" s="1081"/>
      <c r="AL656" s="1081"/>
      <c r="AM656" s="1081"/>
      <c r="AN656" s="1081"/>
      <c r="AO656" s="1081"/>
      <c r="AP656" s="1081"/>
      <c r="AQ656" s="1081"/>
      <c r="AR656" s="1081"/>
      <c r="AS656" s="1081"/>
      <c r="AT656" s="1081"/>
      <c r="AU656" s="1081"/>
      <c r="AV656" s="1081"/>
      <c r="AW656" s="1081"/>
      <c r="AX656" s="1082"/>
      <c r="AY656" s="1081"/>
      <c r="AZ656" s="1081"/>
      <c r="BA656" s="1081"/>
      <c r="BB656" s="1081"/>
      <c r="BC656" s="1081"/>
      <c r="BD656" s="1081"/>
      <c r="BE656" s="1081"/>
      <c r="BF656" s="1081"/>
      <c r="BG656" s="1081"/>
      <c r="BH656" s="1081"/>
      <c r="BI656" s="1081"/>
      <c r="BJ656" s="1081"/>
      <c r="BK656" s="1081"/>
      <c r="BL656" s="1081"/>
      <c r="BM656" s="1081"/>
      <c r="BN656" s="1081"/>
      <c r="BO656" s="1081"/>
      <c r="BP656" s="1081"/>
      <c r="BQ656" s="1081"/>
      <c r="BR656" s="1081"/>
      <c r="BS656" s="1123"/>
      <c r="BT656" s="1081"/>
      <c r="BU656" s="1081"/>
      <c r="BV656" s="1081"/>
      <c r="BW656" s="1081"/>
      <c r="BX656" s="1081"/>
      <c r="BY656" s="1081"/>
      <c r="BZ656" s="1081"/>
      <c r="CA656" s="1081"/>
      <c r="CB656" s="1081"/>
      <c r="CC656" s="1081"/>
      <c r="CD656" s="1081"/>
      <c r="CE656" s="1081"/>
      <c r="CF656" s="1081"/>
      <c r="CG656" s="1081"/>
      <c r="CH656" s="1081"/>
      <c r="CI656" s="1081"/>
      <c r="CJ656" s="1081"/>
      <c r="CK656" s="1081"/>
      <c r="CL656" s="1081"/>
      <c r="CM656" s="1123"/>
      <c r="CN656" s="1123"/>
    </row>
    <row r="657" spans="2:92" x14ac:dyDescent="0.2">
      <c r="B657" s="1080"/>
      <c r="I657" s="1081"/>
      <c r="J657" s="1081"/>
      <c r="K657" s="1081"/>
      <c r="L657" s="1081"/>
      <c r="M657" s="1081"/>
      <c r="N657" s="1081"/>
      <c r="O657" s="1081"/>
      <c r="P657" s="1081"/>
      <c r="Q657" s="1081"/>
      <c r="R657" s="1081"/>
      <c r="S657" s="1081"/>
      <c r="T657" s="1081"/>
      <c r="U657" s="1081"/>
      <c r="V657" s="1081"/>
      <c r="W657" s="1081"/>
      <c r="X657" s="1081"/>
      <c r="Y657" s="1081"/>
      <c r="Z657" s="1081"/>
      <c r="AA657" s="1081"/>
      <c r="AB657" s="1123"/>
      <c r="AC657" s="1123"/>
      <c r="AD657" s="1123"/>
      <c r="AE657" s="1123"/>
      <c r="AF657" s="1081"/>
      <c r="AG657" s="1081"/>
      <c r="AH657" s="1081"/>
      <c r="AI657" s="1081"/>
      <c r="AJ657" s="1081"/>
      <c r="AK657" s="1081"/>
      <c r="AL657" s="1081"/>
      <c r="AM657" s="1081"/>
      <c r="AN657" s="1081"/>
      <c r="AO657" s="1081"/>
      <c r="AP657" s="1081"/>
      <c r="AQ657" s="1081"/>
      <c r="AR657" s="1081"/>
      <c r="AS657" s="1081"/>
      <c r="AT657" s="1081"/>
      <c r="AU657" s="1081"/>
      <c r="AV657" s="1081"/>
      <c r="AW657" s="1081"/>
      <c r="AX657" s="1082"/>
      <c r="AY657" s="1081"/>
      <c r="AZ657" s="1081"/>
      <c r="BA657" s="1081"/>
      <c r="BB657" s="1081"/>
      <c r="BC657" s="1081"/>
      <c r="BD657" s="1081"/>
      <c r="BE657" s="1081"/>
      <c r="BF657" s="1081"/>
      <c r="BG657" s="1081"/>
      <c r="BH657" s="1081"/>
      <c r="BI657" s="1081"/>
      <c r="BJ657" s="1081"/>
      <c r="BK657" s="1081"/>
      <c r="BL657" s="1081"/>
      <c r="BM657" s="1081"/>
      <c r="BN657" s="1081"/>
      <c r="BO657" s="1081"/>
      <c r="BP657" s="1081"/>
      <c r="BQ657" s="1081"/>
      <c r="BR657" s="1081"/>
      <c r="BS657" s="1123"/>
      <c r="BT657" s="1081"/>
      <c r="BU657" s="1081"/>
      <c r="BV657" s="1081"/>
      <c r="BW657" s="1081"/>
      <c r="BX657" s="1081"/>
      <c r="BY657" s="1081"/>
      <c r="BZ657" s="1081"/>
      <c r="CA657" s="1081"/>
      <c r="CB657" s="1081"/>
      <c r="CC657" s="1081"/>
      <c r="CD657" s="1081"/>
      <c r="CE657" s="1081"/>
      <c r="CF657" s="1081"/>
      <c r="CG657" s="1081"/>
      <c r="CH657" s="1081"/>
      <c r="CI657" s="1081"/>
      <c r="CJ657" s="1081"/>
      <c r="CK657" s="1081"/>
      <c r="CL657" s="1081"/>
      <c r="CM657" s="1123"/>
      <c r="CN657" s="1123"/>
    </row>
    <row r="658" spans="2:92" x14ac:dyDescent="0.2">
      <c r="B658" s="1080"/>
      <c r="I658" s="1081"/>
      <c r="J658" s="1081"/>
      <c r="K658" s="1081"/>
      <c r="L658" s="1081"/>
      <c r="M658" s="1081"/>
      <c r="N658" s="1081"/>
      <c r="O658" s="1081"/>
      <c r="P658" s="1081"/>
      <c r="Q658" s="1081"/>
      <c r="R658" s="1081"/>
      <c r="S658" s="1081"/>
      <c r="T658" s="1081"/>
      <c r="U658" s="1081"/>
      <c r="V658" s="1081"/>
      <c r="W658" s="1081"/>
      <c r="X658" s="1081"/>
      <c r="Y658" s="1081"/>
      <c r="Z658" s="1081"/>
      <c r="AA658" s="1081"/>
      <c r="AB658" s="1123"/>
      <c r="AC658" s="1123"/>
      <c r="AD658" s="1123"/>
      <c r="AE658" s="1123"/>
      <c r="AF658" s="1081"/>
      <c r="AG658" s="1081"/>
      <c r="AH658" s="1081"/>
      <c r="AI658" s="1081"/>
      <c r="AJ658" s="1081"/>
      <c r="AK658" s="1081"/>
      <c r="AL658" s="1081"/>
      <c r="AM658" s="1081"/>
      <c r="AN658" s="1081"/>
      <c r="AO658" s="1081"/>
      <c r="AP658" s="1081"/>
      <c r="AQ658" s="1081"/>
      <c r="AR658" s="1081"/>
      <c r="AS658" s="1081"/>
      <c r="AT658" s="1081"/>
      <c r="AU658" s="1081"/>
      <c r="AV658" s="1081"/>
      <c r="AW658" s="1081"/>
      <c r="AX658" s="1082"/>
      <c r="AY658" s="1081"/>
      <c r="AZ658" s="1081"/>
      <c r="BA658" s="1081"/>
      <c r="BB658" s="1081"/>
      <c r="BC658" s="1081"/>
      <c r="BD658" s="1081"/>
      <c r="BE658" s="1081"/>
      <c r="BF658" s="1081"/>
      <c r="BG658" s="1081"/>
      <c r="BH658" s="1081"/>
      <c r="BI658" s="1081"/>
      <c r="BJ658" s="1081"/>
      <c r="BK658" s="1081"/>
      <c r="BL658" s="1081"/>
      <c r="BM658" s="1081"/>
      <c r="BN658" s="1081"/>
      <c r="BO658" s="1081"/>
      <c r="BP658" s="1081"/>
      <c r="BQ658" s="1081"/>
      <c r="BR658" s="1081"/>
      <c r="BS658" s="1123"/>
      <c r="BT658" s="1081"/>
      <c r="BU658" s="1081"/>
      <c r="BV658" s="1081"/>
      <c r="BW658" s="1081"/>
      <c r="BX658" s="1081"/>
      <c r="BY658" s="1081"/>
      <c r="BZ658" s="1081"/>
      <c r="CA658" s="1081"/>
      <c r="CB658" s="1081"/>
      <c r="CC658" s="1081"/>
      <c r="CD658" s="1081"/>
      <c r="CE658" s="1081"/>
      <c r="CF658" s="1081"/>
      <c r="CG658" s="1081"/>
      <c r="CH658" s="1081"/>
      <c r="CI658" s="1081"/>
      <c r="CJ658" s="1081"/>
      <c r="CK658" s="1081"/>
      <c r="CL658" s="1081"/>
      <c r="CM658" s="1123"/>
      <c r="CN658" s="1123"/>
    </row>
    <row r="659" spans="2:92" x14ac:dyDescent="0.2">
      <c r="B659" s="1080"/>
      <c r="I659" s="1081"/>
      <c r="J659" s="1081"/>
      <c r="K659" s="1081"/>
      <c r="L659" s="1081"/>
      <c r="M659" s="1081"/>
      <c r="N659" s="1081"/>
      <c r="O659" s="1081"/>
      <c r="P659" s="1081"/>
      <c r="Q659" s="1081"/>
      <c r="R659" s="1081"/>
      <c r="S659" s="1081"/>
      <c r="T659" s="1081"/>
      <c r="U659" s="1081"/>
      <c r="V659" s="1081"/>
      <c r="W659" s="1081"/>
      <c r="X659" s="1081"/>
      <c r="Y659" s="1081"/>
      <c r="Z659" s="1081"/>
      <c r="AA659" s="1081"/>
      <c r="AB659" s="1123"/>
      <c r="AC659" s="1123"/>
      <c r="AD659" s="1123"/>
      <c r="AE659" s="1123"/>
      <c r="AF659" s="1081"/>
      <c r="AG659" s="1081"/>
      <c r="AH659" s="1081"/>
      <c r="AI659" s="1081"/>
      <c r="AJ659" s="1081"/>
      <c r="AK659" s="1081"/>
      <c r="AL659" s="1081"/>
      <c r="AM659" s="1081"/>
      <c r="AN659" s="1081"/>
      <c r="AO659" s="1081"/>
      <c r="AP659" s="1081"/>
      <c r="AQ659" s="1081"/>
      <c r="AR659" s="1081"/>
      <c r="AS659" s="1081"/>
      <c r="AT659" s="1081"/>
      <c r="AU659" s="1081"/>
      <c r="AV659" s="1081"/>
      <c r="AW659" s="1081"/>
      <c r="AX659" s="1082"/>
      <c r="AY659" s="1081"/>
      <c r="AZ659" s="1081"/>
      <c r="BA659" s="1081"/>
      <c r="BB659" s="1081"/>
      <c r="BC659" s="1081"/>
      <c r="BD659" s="1081"/>
      <c r="BE659" s="1081"/>
      <c r="BF659" s="1081"/>
      <c r="BG659" s="1081"/>
      <c r="BH659" s="1081"/>
      <c r="BI659" s="1081"/>
      <c r="BJ659" s="1081"/>
      <c r="BK659" s="1081"/>
      <c r="BL659" s="1081"/>
      <c r="BM659" s="1081"/>
      <c r="BN659" s="1081"/>
      <c r="BO659" s="1081"/>
      <c r="BP659" s="1081"/>
      <c r="BQ659" s="1081"/>
      <c r="BR659" s="1081"/>
      <c r="BS659" s="1123"/>
      <c r="BT659" s="1081"/>
      <c r="BU659" s="1081"/>
      <c r="BV659" s="1081"/>
      <c r="BW659" s="1081"/>
      <c r="BX659" s="1081"/>
      <c r="BY659" s="1081"/>
      <c r="BZ659" s="1081"/>
      <c r="CA659" s="1081"/>
      <c r="CB659" s="1081"/>
      <c r="CC659" s="1081"/>
      <c r="CD659" s="1081"/>
      <c r="CE659" s="1081"/>
      <c r="CF659" s="1081"/>
      <c r="CG659" s="1081"/>
      <c r="CH659" s="1081"/>
      <c r="CI659" s="1081"/>
      <c r="CJ659" s="1081"/>
      <c r="CK659" s="1081"/>
      <c r="CL659" s="1081"/>
      <c r="CM659" s="1123"/>
      <c r="CN659" s="1123"/>
    </row>
    <row r="660" spans="2:92" x14ac:dyDescent="0.2">
      <c r="B660" s="1080"/>
      <c r="I660" s="1081"/>
      <c r="J660" s="1081"/>
      <c r="K660" s="1081"/>
      <c r="L660" s="1081"/>
      <c r="M660" s="1081"/>
      <c r="N660" s="1081"/>
      <c r="O660" s="1081"/>
      <c r="P660" s="1081"/>
      <c r="Q660" s="1081"/>
      <c r="R660" s="1081"/>
      <c r="S660" s="1081"/>
      <c r="T660" s="1081"/>
      <c r="U660" s="1081"/>
      <c r="V660" s="1081"/>
      <c r="W660" s="1081"/>
      <c r="X660" s="1081"/>
      <c r="Y660" s="1081"/>
      <c r="Z660" s="1081"/>
      <c r="AA660" s="1081"/>
      <c r="AB660" s="1123"/>
      <c r="AC660" s="1123"/>
      <c r="AD660" s="1123"/>
      <c r="AE660" s="1123"/>
      <c r="AF660" s="1081"/>
      <c r="AG660" s="1081"/>
      <c r="AH660" s="1081"/>
      <c r="AI660" s="1081"/>
      <c r="AJ660" s="1081"/>
      <c r="AK660" s="1081"/>
      <c r="AL660" s="1081"/>
      <c r="AM660" s="1081"/>
      <c r="AN660" s="1081"/>
      <c r="AO660" s="1081"/>
      <c r="AP660" s="1081"/>
      <c r="AQ660" s="1081"/>
      <c r="AR660" s="1081"/>
      <c r="AS660" s="1081"/>
      <c r="AT660" s="1081"/>
      <c r="AU660" s="1081"/>
      <c r="AV660" s="1081"/>
      <c r="AW660" s="1081"/>
      <c r="AX660" s="1082"/>
      <c r="AY660" s="1081"/>
      <c r="AZ660" s="1081"/>
      <c r="BA660" s="1081"/>
      <c r="BB660" s="1081"/>
      <c r="BC660" s="1081"/>
      <c r="BD660" s="1081"/>
      <c r="BE660" s="1081"/>
      <c r="BF660" s="1081"/>
      <c r="BG660" s="1081"/>
      <c r="BH660" s="1081"/>
      <c r="BI660" s="1081"/>
      <c r="BJ660" s="1081"/>
      <c r="BK660" s="1081"/>
      <c r="BL660" s="1081"/>
      <c r="BM660" s="1081"/>
      <c r="BN660" s="1081"/>
      <c r="BO660" s="1081"/>
      <c r="BP660" s="1081"/>
      <c r="BQ660" s="1081"/>
      <c r="BR660" s="1081"/>
      <c r="BS660" s="1123"/>
      <c r="BT660" s="1081"/>
      <c r="BU660" s="1081"/>
      <c r="BV660" s="1081"/>
      <c r="BW660" s="1081"/>
      <c r="BX660" s="1081"/>
      <c r="BY660" s="1081"/>
      <c r="BZ660" s="1081"/>
      <c r="CA660" s="1081"/>
      <c r="CB660" s="1081"/>
      <c r="CC660" s="1081"/>
      <c r="CD660" s="1081"/>
      <c r="CE660" s="1081"/>
      <c r="CF660" s="1081"/>
      <c r="CG660" s="1081"/>
      <c r="CH660" s="1081"/>
      <c r="CI660" s="1081"/>
      <c r="CJ660" s="1081"/>
      <c r="CK660" s="1081"/>
      <c r="CL660" s="1081"/>
      <c r="CM660" s="1123"/>
      <c r="CN660" s="1123"/>
    </row>
    <row r="661" spans="2:92" x14ac:dyDescent="0.2">
      <c r="B661" s="1080"/>
      <c r="I661" s="1081"/>
      <c r="J661" s="1081"/>
      <c r="K661" s="1081"/>
      <c r="L661" s="1081"/>
      <c r="M661" s="1081"/>
      <c r="N661" s="1081"/>
      <c r="O661" s="1081"/>
      <c r="P661" s="1081"/>
      <c r="Q661" s="1081"/>
      <c r="R661" s="1081"/>
      <c r="S661" s="1081"/>
      <c r="T661" s="1081"/>
      <c r="U661" s="1081"/>
      <c r="V661" s="1081"/>
      <c r="W661" s="1081"/>
      <c r="X661" s="1081"/>
      <c r="Y661" s="1081"/>
      <c r="Z661" s="1081"/>
      <c r="AA661" s="1081"/>
      <c r="AB661" s="1123"/>
      <c r="AC661" s="1123"/>
      <c r="AD661" s="1123"/>
      <c r="AE661" s="1123"/>
      <c r="AF661" s="1081"/>
      <c r="AG661" s="1081"/>
      <c r="AH661" s="1081"/>
      <c r="AI661" s="1081"/>
      <c r="AJ661" s="1081"/>
      <c r="AK661" s="1081"/>
      <c r="AL661" s="1081"/>
      <c r="AM661" s="1081"/>
      <c r="AN661" s="1081"/>
      <c r="AO661" s="1081"/>
      <c r="AP661" s="1081"/>
      <c r="AQ661" s="1081"/>
      <c r="AR661" s="1081"/>
      <c r="AS661" s="1081"/>
      <c r="AT661" s="1081"/>
      <c r="AU661" s="1081"/>
      <c r="AV661" s="1081"/>
      <c r="AW661" s="1081"/>
      <c r="AX661" s="1082"/>
      <c r="AY661" s="1081"/>
      <c r="AZ661" s="1081"/>
      <c r="BA661" s="1081"/>
      <c r="BB661" s="1081"/>
      <c r="BC661" s="1081"/>
      <c r="BD661" s="1081"/>
      <c r="BE661" s="1081"/>
      <c r="BF661" s="1081"/>
      <c r="BG661" s="1081"/>
      <c r="BH661" s="1081"/>
      <c r="BI661" s="1081"/>
      <c r="BJ661" s="1081"/>
      <c r="BK661" s="1081"/>
      <c r="BL661" s="1081"/>
      <c r="BM661" s="1081"/>
      <c r="BN661" s="1081"/>
      <c r="BO661" s="1081"/>
      <c r="BP661" s="1081"/>
      <c r="BQ661" s="1081"/>
      <c r="BR661" s="1081"/>
      <c r="BS661" s="1123"/>
      <c r="BT661" s="1081"/>
      <c r="BU661" s="1081"/>
      <c r="BV661" s="1081"/>
      <c r="BW661" s="1081"/>
      <c r="BX661" s="1081"/>
      <c r="BY661" s="1081"/>
      <c r="BZ661" s="1081"/>
      <c r="CA661" s="1081"/>
      <c r="CB661" s="1081"/>
      <c r="CC661" s="1081"/>
      <c r="CD661" s="1081"/>
      <c r="CE661" s="1081"/>
      <c r="CF661" s="1081"/>
      <c r="CG661" s="1081"/>
      <c r="CH661" s="1081"/>
      <c r="CI661" s="1081"/>
      <c r="CJ661" s="1081"/>
      <c r="CK661" s="1081"/>
      <c r="CL661" s="1081"/>
      <c r="CM661" s="1123"/>
      <c r="CN661" s="1123"/>
    </row>
    <row r="662" spans="2:92" x14ac:dyDescent="0.2">
      <c r="B662" s="1080"/>
      <c r="I662" s="1081"/>
      <c r="J662" s="1081"/>
      <c r="K662" s="1081"/>
      <c r="L662" s="1081"/>
      <c r="M662" s="1081"/>
      <c r="N662" s="1081"/>
      <c r="O662" s="1081"/>
      <c r="P662" s="1081"/>
      <c r="Q662" s="1081"/>
      <c r="R662" s="1081"/>
      <c r="S662" s="1081"/>
      <c r="T662" s="1081"/>
      <c r="U662" s="1081"/>
      <c r="V662" s="1081"/>
      <c r="W662" s="1081"/>
      <c r="X662" s="1081"/>
      <c r="Y662" s="1081"/>
      <c r="Z662" s="1081"/>
      <c r="AA662" s="1081"/>
      <c r="AB662" s="1123"/>
      <c r="AC662" s="1123"/>
      <c r="AD662" s="1123"/>
      <c r="AE662" s="1123"/>
      <c r="AF662" s="1081"/>
      <c r="AG662" s="1081"/>
      <c r="AH662" s="1081"/>
      <c r="AI662" s="1081"/>
      <c r="AJ662" s="1081"/>
      <c r="AK662" s="1081"/>
      <c r="AL662" s="1081"/>
      <c r="AM662" s="1081"/>
      <c r="AN662" s="1081"/>
      <c r="AO662" s="1081"/>
      <c r="AP662" s="1081"/>
      <c r="AQ662" s="1081"/>
      <c r="AR662" s="1081"/>
      <c r="AS662" s="1081"/>
      <c r="AT662" s="1081"/>
      <c r="AU662" s="1081"/>
      <c r="AV662" s="1081"/>
      <c r="AW662" s="1081"/>
      <c r="AX662" s="1082"/>
      <c r="AY662" s="1081"/>
      <c r="AZ662" s="1081"/>
      <c r="BA662" s="1081"/>
      <c r="BB662" s="1081"/>
      <c r="BC662" s="1081"/>
      <c r="BD662" s="1081"/>
      <c r="BE662" s="1081"/>
      <c r="BF662" s="1081"/>
      <c r="BG662" s="1081"/>
      <c r="BH662" s="1081"/>
      <c r="BI662" s="1081"/>
      <c r="BJ662" s="1081"/>
      <c r="BK662" s="1081"/>
      <c r="BL662" s="1081"/>
      <c r="BM662" s="1081"/>
      <c r="BN662" s="1081"/>
      <c r="BO662" s="1081"/>
      <c r="BP662" s="1081"/>
      <c r="BQ662" s="1081"/>
      <c r="BR662" s="1081"/>
      <c r="BS662" s="1123"/>
      <c r="BT662" s="1081"/>
      <c r="BU662" s="1081"/>
      <c r="BV662" s="1081"/>
      <c r="BW662" s="1081"/>
      <c r="BX662" s="1081"/>
      <c r="BY662" s="1081"/>
      <c r="BZ662" s="1081"/>
      <c r="CA662" s="1081"/>
      <c r="CB662" s="1081"/>
      <c r="CC662" s="1081"/>
      <c r="CD662" s="1081"/>
      <c r="CE662" s="1081"/>
      <c r="CF662" s="1081"/>
      <c r="CG662" s="1081"/>
      <c r="CH662" s="1081"/>
      <c r="CI662" s="1081"/>
      <c r="CJ662" s="1081"/>
      <c r="CK662" s="1081"/>
      <c r="CL662" s="1081"/>
      <c r="CM662" s="1123"/>
      <c r="CN662" s="1123"/>
    </row>
    <row r="663" spans="2:92" x14ac:dyDescent="0.2">
      <c r="B663" s="1080"/>
      <c r="I663" s="1081"/>
      <c r="J663" s="1081"/>
      <c r="K663" s="1081"/>
      <c r="L663" s="1081"/>
      <c r="M663" s="1081"/>
      <c r="N663" s="1081"/>
      <c r="O663" s="1081"/>
      <c r="P663" s="1081"/>
      <c r="Q663" s="1081"/>
      <c r="R663" s="1081"/>
      <c r="S663" s="1081"/>
      <c r="T663" s="1081"/>
      <c r="U663" s="1081"/>
      <c r="V663" s="1081"/>
      <c r="W663" s="1081"/>
      <c r="X663" s="1081"/>
      <c r="Y663" s="1081"/>
      <c r="Z663" s="1081"/>
      <c r="AA663" s="1081"/>
      <c r="AB663" s="1123"/>
      <c r="AC663" s="1123"/>
      <c r="AD663" s="1123"/>
      <c r="AE663" s="1123"/>
      <c r="AF663" s="1081"/>
      <c r="AG663" s="1081"/>
      <c r="AH663" s="1081"/>
      <c r="AI663" s="1081"/>
      <c r="AJ663" s="1081"/>
      <c r="AK663" s="1081"/>
      <c r="AL663" s="1081"/>
      <c r="AM663" s="1081"/>
      <c r="AN663" s="1081"/>
      <c r="AO663" s="1081"/>
      <c r="AP663" s="1081"/>
      <c r="AQ663" s="1081"/>
      <c r="AR663" s="1081"/>
      <c r="AS663" s="1081"/>
      <c r="AT663" s="1081"/>
      <c r="AU663" s="1081"/>
      <c r="AV663" s="1081"/>
      <c r="AW663" s="1081"/>
      <c r="AX663" s="1082"/>
      <c r="AY663" s="1081"/>
      <c r="AZ663" s="1081"/>
      <c r="BA663" s="1081"/>
      <c r="BB663" s="1081"/>
      <c r="BC663" s="1081"/>
      <c r="BD663" s="1081"/>
      <c r="BE663" s="1081"/>
      <c r="BF663" s="1081"/>
      <c r="BG663" s="1081"/>
      <c r="BH663" s="1081"/>
      <c r="BI663" s="1081"/>
      <c r="BJ663" s="1081"/>
      <c r="BK663" s="1081"/>
      <c r="BL663" s="1081"/>
      <c r="BM663" s="1081"/>
      <c r="BN663" s="1081"/>
      <c r="BO663" s="1081"/>
      <c r="BP663" s="1081"/>
      <c r="BQ663" s="1081"/>
      <c r="BR663" s="1081"/>
      <c r="BS663" s="1123"/>
      <c r="BT663" s="1081"/>
      <c r="BU663" s="1081"/>
      <c r="BV663" s="1081"/>
      <c r="BW663" s="1081"/>
      <c r="BX663" s="1081"/>
      <c r="BY663" s="1081"/>
      <c r="BZ663" s="1081"/>
      <c r="CA663" s="1081"/>
      <c r="CB663" s="1081"/>
      <c r="CC663" s="1081"/>
      <c r="CD663" s="1081"/>
      <c r="CE663" s="1081"/>
      <c r="CF663" s="1081"/>
      <c r="CG663" s="1081"/>
      <c r="CH663" s="1081"/>
      <c r="CI663" s="1081"/>
      <c r="CJ663" s="1081"/>
      <c r="CK663" s="1081"/>
      <c r="CL663" s="1081"/>
      <c r="CM663" s="1123"/>
      <c r="CN663" s="1123"/>
    </row>
    <row r="664" spans="2:92" x14ac:dyDescent="0.2">
      <c r="B664" s="1080"/>
      <c r="I664" s="1081"/>
      <c r="J664" s="1081"/>
      <c r="K664" s="1081"/>
      <c r="L664" s="1081"/>
      <c r="M664" s="1081"/>
      <c r="N664" s="1081"/>
      <c r="O664" s="1081"/>
      <c r="P664" s="1081"/>
      <c r="Q664" s="1081"/>
      <c r="R664" s="1081"/>
      <c r="S664" s="1081"/>
      <c r="T664" s="1081"/>
      <c r="U664" s="1081"/>
      <c r="V664" s="1081"/>
      <c r="W664" s="1081"/>
      <c r="X664" s="1081"/>
      <c r="Y664" s="1081"/>
      <c r="Z664" s="1081"/>
      <c r="AA664" s="1081"/>
      <c r="AB664" s="1123"/>
      <c r="AC664" s="1123"/>
      <c r="AD664" s="1123"/>
      <c r="AE664" s="1123"/>
      <c r="AF664" s="1081"/>
      <c r="AG664" s="1081"/>
      <c r="AH664" s="1081"/>
      <c r="AI664" s="1081"/>
      <c r="AJ664" s="1081"/>
      <c r="AK664" s="1081"/>
      <c r="AL664" s="1081"/>
      <c r="AM664" s="1081"/>
      <c r="AN664" s="1081"/>
      <c r="AO664" s="1081"/>
      <c r="AP664" s="1081"/>
      <c r="AQ664" s="1081"/>
      <c r="AR664" s="1081"/>
      <c r="AS664" s="1081"/>
      <c r="AT664" s="1081"/>
      <c r="AU664" s="1081"/>
      <c r="AV664" s="1081"/>
      <c r="AW664" s="1081"/>
      <c r="AX664" s="1082"/>
      <c r="AY664" s="1081"/>
      <c r="AZ664" s="1081"/>
      <c r="BA664" s="1081"/>
      <c r="BB664" s="1081"/>
      <c r="BC664" s="1081"/>
      <c r="BD664" s="1081"/>
      <c r="BE664" s="1081"/>
      <c r="BF664" s="1081"/>
      <c r="BG664" s="1081"/>
      <c r="BH664" s="1081"/>
      <c r="BI664" s="1081"/>
      <c r="BJ664" s="1081"/>
      <c r="BK664" s="1081"/>
      <c r="BL664" s="1081"/>
      <c r="BM664" s="1081"/>
      <c r="BN664" s="1081"/>
      <c r="BO664" s="1081"/>
      <c r="BP664" s="1081"/>
      <c r="BQ664" s="1081"/>
      <c r="BR664" s="1081"/>
      <c r="BS664" s="1123"/>
      <c r="BT664" s="1081"/>
      <c r="BU664" s="1081"/>
      <c r="BV664" s="1081"/>
      <c r="BW664" s="1081"/>
      <c r="BX664" s="1081"/>
      <c r="BY664" s="1081"/>
      <c r="BZ664" s="1081"/>
      <c r="CA664" s="1081"/>
      <c r="CB664" s="1081"/>
      <c r="CC664" s="1081"/>
      <c r="CD664" s="1081"/>
      <c r="CE664" s="1081"/>
      <c r="CF664" s="1081"/>
      <c r="CG664" s="1081"/>
      <c r="CH664" s="1081"/>
      <c r="CI664" s="1081"/>
      <c r="CJ664" s="1081"/>
      <c r="CK664" s="1081"/>
      <c r="CL664" s="1081"/>
      <c r="CM664" s="1123"/>
      <c r="CN664" s="1123"/>
    </row>
    <row r="665" spans="2:92" x14ac:dyDescent="0.2">
      <c r="B665" s="1080"/>
      <c r="I665" s="1081"/>
      <c r="J665" s="1081"/>
      <c r="K665" s="1081"/>
      <c r="L665" s="1081"/>
      <c r="M665" s="1081"/>
      <c r="N665" s="1081"/>
      <c r="O665" s="1081"/>
      <c r="P665" s="1081"/>
      <c r="Q665" s="1081"/>
      <c r="R665" s="1081"/>
      <c r="S665" s="1081"/>
      <c r="T665" s="1081"/>
      <c r="U665" s="1081"/>
      <c r="V665" s="1081"/>
      <c r="W665" s="1081"/>
      <c r="X665" s="1081"/>
      <c r="Y665" s="1081"/>
      <c r="Z665" s="1081"/>
      <c r="AA665" s="1081"/>
      <c r="AB665" s="1123"/>
      <c r="AC665" s="1123"/>
      <c r="AD665" s="1123"/>
      <c r="AE665" s="1123"/>
      <c r="AF665" s="1081"/>
      <c r="AG665" s="1081"/>
      <c r="AH665" s="1081"/>
      <c r="AI665" s="1081"/>
      <c r="AJ665" s="1081"/>
      <c r="AK665" s="1081"/>
      <c r="AL665" s="1081"/>
      <c r="AM665" s="1081"/>
      <c r="AN665" s="1081"/>
      <c r="AO665" s="1081"/>
      <c r="AP665" s="1081"/>
      <c r="AQ665" s="1081"/>
      <c r="AR665" s="1081"/>
      <c r="AS665" s="1081"/>
      <c r="AT665" s="1081"/>
      <c r="AU665" s="1081"/>
      <c r="AV665" s="1081"/>
      <c r="AW665" s="1081"/>
      <c r="AX665" s="1082"/>
      <c r="AY665" s="1081"/>
      <c r="AZ665" s="1081"/>
      <c r="BA665" s="1081"/>
      <c r="BB665" s="1081"/>
      <c r="BC665" s="1081"/>
      <c r="BD665" s="1081"/>
      <c r="BE665" s="1081"/>
      <c r="BF665" s="1081"/>
      <c r="BG665" s="1081"/>
      <c r="BH665" s="1081"/>
      <c r="BI665" s="1081"/>
      <c r="BJ665" s="1081"/>
      <c r="BK665" s="1081"/>
      <c r="BL665" s="1081"/>
      <c r="BM665" s="1081"/>
      <c r="BN665" s="1081"/>
      <c r="BO665" s="1081"/>
      <c r="BP665" s="1081"/>
      <c r="BQ665" s="1081"/>
      <c r="BR665" s="1081"/>
      <c r="BS665" s="1123"/>
      <c r="BT665" s="1081"/>
      <c r="BU665" s="1081"/>
      <c r="BV665" s="1081"/>
      <c r="BW665" s="1081"/>
      <c r="BX665" s="1081"/>
      <c r="BY665" s="1081"/>
      <c r="BZ665" s="1081"/>
      <c r="CA665" s="1081"/>
      <c r="CB665" s="1081"/>
      <c r="CC665" s="1081"/>
      <c r="CD665" s="1081"/>
      <c r="CE665" s="1081"/>
      <c r="CF665" s="1081"/>
      <c r="CG665" s="1081"/>
      <c r="CH665" s="1081"/>
      <c r="CI665" s="1081"/>
      <c r="CJ665" s="1081"/>
      <c r="CK665" s="1081"/>
      <c r="CL665" s="1081"/>
      <c r="CM665" s="1123"/>
      <c r="CN665" s="1123"/>
    </row>
    <row r="666" spans="2:92" x14ac:dyDescent="0.2">
      <c r="B666" s="1080"/>
      <c r="I666" s="1081"/>
      <c r="J666" s="1081"/>
      <c r="K666" s="1081"/>
      <c r="L666" s="1081"/>
      <c r="M666" s="1081"/>
      <c r="N666" s="1081"/>
      <c r="O666" s="1081"/>
      <c r="P666" s="1081"/>
      <c r="Q666" s="1081"/>
      <c r="R666" s="1081"/>
      <c r="S666" s="1081"/>
      <c r="T666" s="1081"/>
      <c r="U666" s="1081"/>
      <c r="V666" s="1081"/>
      <c r="W666" s="1081"/>
      <c r="X666" s="1081"/>
      <c r="Y666" s="1081"/>
      <c r="Z666" s="1081"/>
      <c r="AA666" s="1081"/>
      <c r="AB666" s="1123"/>
      <c r="AC666" s="1123"/>
      <c r="AD666" s="1123"/>
      <c r="AE666" s="1123"/>
      <c r="AF666" s="1081"/>
      <c r="AG666" s="1081"/>
      <c r="AH666" s="1081"/>
      <c r="AI666" s="1081"/>
      <c r="AJ666" s="1081"/>
      <c r="AK666" s="1081"/>
      <c r="AL666" s="1081"/>
      <c r="AM666" s="1081"/>
      <c r="AN666" s="1081"/>
      <c r="AO666" s="1081"/>
      <c r="AP666" s="1081"/>
      <c r="AQ666" s="1081"/>
      <c r="AR666" s="1081"/>
      <c r="AS666" s="1081"/>
      <c r="AT666" s="1081"/>
      <c r="AU666" s="1081"/>
      <c r="AV666" s="1081"/>
      <c r="AW666" s="1081"/>
      <c r="AX666" s="1082"/>
      <c r="AY666" s="1081"/>
      <c r="AZ666" s="1081"/>
      <c r="BA666" s="1081"/>
      <c r="BB666" s="1081"/>
      <c r="BC666" s="1081"/>
      <c r="BD666" s="1081"/>
      <c r="BE666" s="1081"/>
      <c r="BF666" s="1081"/>
      <c r="BG666" s="1081"/>
      <c r="BH666" s="1081"/>
      <c r="BI666" s="1081"/>
      <c r="BJ666" s="1081"/>
      <c r="BK666" s="1081"/>
      <c r="BL666" s="1081"/>
      <c r="BM666" s="1081"/>
      <c r="BN666" s="1081"/>
      <c r="BO666" s="1081"/>
      <c r="BP666" s="1081"/>
      <c r="BQ666" s="1081"/>
      <c r="BR666" s="1081"/>
      <c r="BS666" s="1123"/>
      <c r="BT666" s="1081"/>
      <c r="BU666" s="1081"/>
      <c r="BV666" s="1081"/>
      <c r="BW666" s="1081"/>
      <c r="BX666" s="1081"/>
      <c r="BY666" s="1081"/>
      <c r="BZ666" s="1081"/>
      <c r="CA666" s="1081"/>
      <c r="CB666" s="1081"/>
      <c r="CC666" s="1081"/>
      <c r="CD666" s="1081"/>
      <c r="CE666" s="1081"/>
      <c r="CF666" s="1081"/>
      <c r="CG666" s="1081"/>
      <c r="CH666" s="1081"/>
      <c r="CI666" s="1081"/>
      <c r="CJ666" s="1081"/>
      <c r="CK666" s="1081"/>
      <c r="CL666" s="1081"/>
      <c r="CM666" s="1123"/>
      <c r="CN666" s="1123"/>
    </row>
    <row r="667" spans="2:92" x14ac:dyDescent="0.2">
      <c r="B667" s="1080"/>
      <c r="I667" s="1081"/>
      <c r="J667" s="1081"/>
      <c r="K667" s="1081"/>
      <c r="L667" s="1081"/>
      <c r="M667" s="1081"/>
      <c r="N667" s="1081"/>
      <c r="O667" s="1081"/>
      <c r="P667" s="1081"/>
      <c r="Q667" s="1081"/>
      <c r="R667" s="1081"/>
      <c r="S667" s="1081"/>
      <c r="T667" s="1081"/>
      <c r="U667" s="1081"/>
      <c r="V667" s="1081"/>
      <c r="W667" s="1081"/>
      <c r="X667" s="1081"/>
      <c r="Y667" s="1081"/>
      <c r="Z667" s="1081"/>
      <c r="AA667" s="1081"/>
      <c r="AB667" s="1123"/>
      <c r="AC667" s="1123"/>
      <c r="AD667" s="1123"/>
      <c r="AE667" s="1123"/>
      <c r="AF667" s="1081"/>
      <c r="AG667" s="1081"/>
      <c r="AH667" s="1081"/>
      <c r="AI667" s="1081"/>
      <c r="AJ667" s="1081"/>
      <c r="AK667" s="1081"/>
      <c r="AL667" s="1081"/>
      <c r="AM667" s="1081"/>
      <c r="AN667" s="1081"/>
      <c r="AO667" s="1081"/>
      <c r="AP667" s="1081"/>
      <c r="AQ667" s="1081"/>
      <c r="AR667" s="1081"/>
      <c r="AS667" s="1081"/>
      <c r="AT667" s="1081"/>
      <c r="AU667" s="1081"/>
      <c r="AV667" s="1081"/>
      <c r="AW667" s="1081"/>
      <c r="AX667" s="1082"/>
      <c r="AY667" s="1081"/>
      <c r="AZ667" s="1081"/>
      <c r="BA667" s="1081"/>
      <c r="BB667" s="1081"/>
      <c r="BC667" s="1081"/>
      <c r="BD667" s="1081"/>
      <c r="BE667" s="1081"/>
      <c r="BF667" s="1081"/>
      <c r="BG667" s="1081"/>
      <c r="BH667" s="1081"/>
      <c r="BI667" s="1081"/>
      <c r="BJ667" s="1081"/>
      <c r="BK667" s="1081"/>
      <c r="BL667" s="1081"/>
      <c r="BM667" s="1081"/>
      <c r="BN667" s="1081"/>
      <c r="BO667" s="1081"/>
      <c r="BP667" s="1081"/>
      <c r="BQ667" s="1081"/>
      <c r="BR667" s="1081"/>
      <c r="BS667" s="1123"/>
      <c r="BT667" s="1081"/>
      <c r="BU667" s="1081"/>
      <c r="BV667" s="1081"/>
      <c r="BW667" s="1081"/>
      <c r="BX667" s="1081"/>
      <c r="BY667" s="1081"/>
      <c r="BZ667" s="1081"/>
      <c r="CA667" s="1081"/>
      <c r="CB667" s="1081"/>
      <c r="CC667" s="1081"/>
      <c r="CD667" s="1081"/>
      <c r="CE667" s="1081"/>
      <c r="CF667" s="1081"/>
      <c r="CG667" s="1081"/>
      <c r="CH667" s="1081"/>
      <c r="CI667" s="1081"/>
      <c r="CJ667" s="1081"/>
      <c r="CK667" s="1081"/>
      <c r="CL667" s="1081"/>
      <c r="CM667" s="1123"/>
      <c r="CN667" s="1123"/>
    </row>
    <row r="668" spans="2:92" x14ac:dyDescent="0.2">
      <c r="B668" s="1080"/>
      <c r="I668" s="1081"/>
      <c r="J668" s="1081"/>
      <c r="K668" s="1081"/>
      <c r="L668" s="1081"/>
      <c r="M668" s="1081"/>
      <c r="N668" s="1081"/>
      <c r="O668" s="1081"/>
      <c r="P668" s="1081"/>
      <c r="Q668" s="1081"/>
      <c r="R668" s="1081"/>
      <c r="S668" s="1081"/>
      <c r="T668" s="1081"/>
      <c r="U668" s="1081"/>
      <c r="V668" s="1081"/>
      <c r="W668" s="1081"/>
      <c r="X668" s="1081"/>
      <c r="Y668" s="1081"/>
      <c r="Z668" s="1081"/>
      <c r="AA668" s="1081"/>
      <c r="AB668" s="1123"/>
      <c r="AC668" s="1123"/>
      <c r="AD668" s="1123"/>
      <c r="AE668" s="1123"/>
      <c r="AF668" s="1081"/>
      <c r="AG668" s="1081"/>
      <c r="AH668" s="1081"/>
      <c r="AI668" s="1081"/>
      <c r="AJ668" s="1081"/>
      <c r="AK668" s="1081"/>
      <c r="AL668" s="1081"/>
      <c r="AM668" s="1081"/>
      <c r="AN668" s="1081"/>
      <c r="AO668" s="1081"/>
      <c r="AP668" s="1081"/>
      <c r="AQ668" s="1081"/>
      <c r="AR668" s="1081"/>
      <c r="AS668" s="1081"/>
      <c r="AT668" s="1081"/>
      <c r="AU668" s="1081"/>
      <c r="AV668" s="1081"/>
      <c r="AW668" s="1081"/>
      <c r="AX668" s="1082"/>
      <c r="AY668" s="1081"/>
      <c r="AZ668" s="1081"/>
      <c r="BA668" s="1081"/>
      <c r="BB668" s="1081"/>
      <c r="BC668" s="1081"/>
      <c r="BD668" s="1081"/>
      <c r="BE668" s="1081"/>
      <c r="BF668" s="1081"/>
      <c r="BG668" s="1081"/>
      <c r="BH668" s="1081"/>
      <c r="BI668" s="1081"/>
      <c r="BJ668" s="1081"/>
      <c r="BK668" s="1081"/>
      <c r="BL668" s="1081"/>
      <c r="BM668" s="1081"/>
      <c r="BN668" s="1081"/>
      <c r="BO668" s="1081"/>
      <c r="BP668" s="1081"/>
      <c r="BQ668" s="1081"/>
      <c r="BR668" s="1081"/>
      <c r="BS668" s="1123"/>
      <c r="BT668" s="1081"/>
      <c r="BU668" s="1081"/>
      <c r="BV668" s="1081"/>
      <c r="BW668" s="1081"/>
      <c r="BX668" s="1081"/>
      <c r="BY668" s="1081"/>
      <c r="BZ668" s="1081"/>
      <c r="CA668" s="1081"/>
      <c r="CB668" s="1081"/>
      <c r="CC668" s="1081"/>
      <c r="CD668" s="1081"/>
      <c r="CE668" s="1081"/>
      <c r="CF668" s="1081"/>
      <c r="CG668" s="1081"/>
      <c r="CH668" s="1081"/>
      <c r="CI668" s="1081"/>
      <c r="CJ668" s="1081"/>
      <c r="CK668" s="1081"/>
      <c r="CL668" s="1081"/>
      <c r="CM668" s="1123"/>
      <c r="CN668" s="1123"/>
    </row>
    <row r="669" spans="2:92" x14ac:dyDescent="0.2">
      <c r="B669" s="1080"/>
      <c r="I669" s="1081"/>
      <c r="J669" s="1081"/>
      <c r="K669" s="1081"/>
      <c r="L669" s="1081"/>
      <c r="M669" s="1081"/>
      <c r="N669" s="1081"/>
      <c r="O669" s="1081"/>
      <c r="P669" s="1081"/>
      <c r="Q669" s="1081"/>
      <c r="R669" s="1081"/>
      <c r="S669" s="1081"/>
      <c r="T669" s="1081"/>
      <c r="U669" s="1081"/>
      <c r="V669" s="1081"/>
      <c r="W669" s="1081"/>
      <c r="X669" s="1081"/>
      <c r="Y669" s="1081"/>
      <c r="Z669" s="1081"/>
      <c r="AA669" s="1081"/>
      <c r="AB669" s="1123"/>
      <c r="AC669" s="1123"/>
      <c r="AD669" s="1123"/>
      <c r="AE669" s="1123"/>
      <c r="AF669" s="1081"/>
      <c r="AG669" s="1081"/>
      <c r="AH669" s="1081"/>
      <c r="AI669" s="1081"/>
      <c r="AJ669" s="1081"/>
      <c r="AK669" s="1081"/>
      <c r="AL669" s="1081"/>
      <c r="AM669" s="1081"/>
      <c r="AN669" s="1081"/>
      <c r="AO669" s="1081"/>
      <c r="AP669" s="1081"/>
      <c r="AQ669" s="1081"/>
      <c r="AR669" s="1081"/>
      <c r="AS669" s="1081"/>
      <c r="AT669" s="1081"/>
      <c r="AU669" s="1081"/>
      <c r="AV669" s="1081"/>
      <c r="AW669" s="1081"/>
      <c r="AX669" s="1082"/>
      <c r="AY669" s="1081"/>
      <c r="AZ669" s="1081"/>
      <c r="BA669" s="1081"/>
      <c r="BB669" s="1081"/>
      <c r="BC669" s="1081"/>
      <c r="BD669" s="1081"/>
      <c r="BE669" s="1081"/>
      <c r="BF669" s="1081"/>
      <c r="BG669" s="1081"/>
      <c r="BH669" s="1081"/>
      <c r="BI669" s="1081"/>
      <c r="BJ669" s="1081"/>
      <c r="BK669" s="1081"/>
      <c r="BL669" s="1081"/>
      <c r="BM669" s="1081"/>
      <c r="BN669" s="1081"/>
      <c r="BO669" s="1081"/>
      <c r="BP669" s="1081"/>
      <c r="BQ669" s="1081"/>
      <c r="BR669" s="1081"/>
      <c r="BS669" s="1123"/>
      <c r="BT669" s="1081"/>
      <c r="BU669" s="1081"/>
      <c r="BV669" s="1081"/>
      <c r="BW669" s="1081"/>
      <c r="BX669" s="1081"/>
      <c r="BY669" s="1081"/>
      <c r="BZ669" s="1081"/>
      <c r="CA669" s="1081"/>
      <c r="CB669" s="1081"/>
      <c r="CC669" s="1081"/>
      <c r="CD669" s="1081"/>
      <c r="CE669" s="1081"/>
      <c r="CF669" s="1081"/>
      <c r="CG669" s="1081"/>
      <c r="CH669" s="1081"/>
      <c r="CI669" s="1081"/>
      <c r="CJ669" s="1081"/>
      <c r="CK669" s="1081"/>
      <c r="CL669" s="1081"/>
      <c r="CM669" s="1123"/>
      <c r="CN669" s="1123"/>
    </row>
    <row r="670" spans="2:92" x14ac:dyDescent="0.2">
      <c r="B670" s="1080"/>
      <c r="I670" s="1081"/>
      <c r="J670" s="1081"/>
      <c r="K670" s="1081"/>
      <c r="L670" s="1081"/>
      <c r="M670" s="1081"/>
      <c r="N670" s="1081"/>
      <c r="O670" s="1081"/>
      <c r="P670" s="1081"/>
      <c r="Q670" s="1081"/>
      <c r="R670" s="1081"/>
      <c r="S670" s="1081"/>
      <c r="T670" s="1081"/>
      <c r="U670" s="1081"/>
      <c r="V670" s="1081"/>
      <c r="W670" s="1081"/>
      <c r="X670" s="1081"/>
      <c r="Y670" s="1081"/>
      <c r="Z670" s="1081"/>
      <c r="AA670" s="1081"/>
      <c r="AB670" s="1123"/>
      <c r="AC670" s="1123"/>
      <c r="AD670" s="1123"/>
      <c r="AE670" s="1123"/>
      <c r="AF670" s="1081"/>
      <c r="AG670" s="1081"/>
      <c r="AH670" s="1081"/>
      <c r="AI670" s="1081"/>
      <c r="AJ670" s="1081"/>
      <c r="AK670" s="1081"/>
      <c r="AL670" s="1081"/>
      <c r="AM670" s="1081"/>
      <c r="AN670" s="1081"/>
      <c r="AO670" s="1081"/>
      <c r="AP670" s="1081"/>
      <c r="AQ670" s="1081"/>
      <c r="AR670" s="1081"/>
      <c r="AS670" s="1081"/>
      <c r="AT670" s="1081"/>
      <c r="AU670" s="1081"/>
      <c r="AV670" s="1081"/>
      <c r="AW670" s="1081"/>
      <c r="AX670" s="1082"/>
      <c r="AY670" s="1081"/>
      <c r="AZ670" s="1081"/>
      <c r="BA670" s="1081"/>
      <c r="BB670" s="1081"/>
      <c r="BC670" s="1081"/>
      <c r="BD670" s="1081"/>
      <c r="BE670" s="1081"/>
      <c r="BF670" s="1081"/>
      <c r="BG670" s="1081"/>
      <c r="BH670" s="1081"/>
      <c r="BI670" s="1081"/>
      <c r="BJ670" s="1081"/>
      <c r="BK670" s="1081"/>
      <c r="BL670" s="1081"/>
      <c r="BM670" s="1081"/>
      <c r="BN670" s="1081"/>
      <c r="BO670" s="1081"/>
      <c r="BP670" s="1081"/>
      <c r="BQ670" s="1081"/>
      <c r="BR670" s="1081"/>
      <c r="BS670" s="1123"/>
      <c r="BT670" s="1081"/>
      <c r="BU670" s="1081"/>
      <c r="BV670" s="1081"/>
      <c r="BW670" s="1081"/>
      <c r="BX670" s="1081"/>
      <c r="BY670" s="1081"/>
      <c r="BZ670" s="1081"/>
      <c r="CA670" s="1081"/>
      <c r="CB670" s="1081"/>
      <c r="CC670" s="1081"/>
      <c r="CD670" s="1081"/>
      <c r="CE670" s="1081"/>
      <c r="CF670" s="1081"/>
      <c r="CG670" s="1081"/>
      <c r="CH670" s="1081"/>
      <c r="CI670" s="1081"/>
      <c r="CJ670" s="1081"/>
      <c r="CK670" s="1081"/>
      <c r="CL670" s="1081"/>
      <c r="CM670" s="1123"/>
      <c r="CN670" s="1123"/>
    </row>
    <row r="671" spans="2:92" x14ac:dyDescent="0.2">
      <c r="B671" s="1080"/>
      <c r="I671" s="1081"/>
      <c r="J671" s="1081"/>
      <c r="K671" s="1081"/>
      <c r="L671" s="1081"/>
      <c r="M671" s="1081"/>
      <c r="N671" s="1081"/>
      <c r="O671" s="1081"/>
      <c r="P671" s="1081"/>
      <c r="Q671" s="1081"/>
      <c r="R671" s="1081"/>
      <c r="S671" s="1081"/>
      <c r="T671" s="1081"/>
      <c r="U671" s="1081"/>
      <c r="V671" s="1081"/>
      <c r="W671" s="1081"/>
      <c r="X671" s="1081"/>
      <c r="Y671" s="1081"/>
      <c r="Z671" s="1081"/>
      <c r="AA671" s="1081"/>
      <c r="AB671" s="1123"/>
      <c r="AC671" s="1123"/>
      <c r="AD671" s="1123"/>
      <c r="AE671" s="1123"/>
      <c r="AF671" s="1081"/>
      <c r="AG671" s="1081"/>
      <c r="AH671" s="1081"/>
      <c r="AI671" s="1081"/>
      <c r="AJ671" s="1081"/>
      <c r="AK671" s="1081"/>
      <c r="AL671" s="1081"/>
      <c r="AM671" s="1081"/>
      <c r="AN671" s="1081"/>
      <c r="AO671" s="1081"/>
      <c r="AP671" s="1081"/>
      <c r="AQ671" s="1081"/>
      <c r="AR671" s="1081"/>
      <c r="AS671" s="1081"/>
      <c r="AT671" s="1081"/>
      <c r="AU671" s="1081"/>
      <c r="AV671" s="1081"/>
      <c r="AW671" s="1081"/>
      <c r="AX671" s="1082"/>
      <c r="AY671" s="1081"/>
      <c r="AZ671" s="1081"/>
      <c r="BA671" s="1081"/>
      <c r="BB671" s="1081"/>
      <c r="BC671" s="1081"/>
      <c r="BD671" s="1081"/>
      <c r="BE671" s="1081"/>
      <c r="BF671" s="1081"/>
      <c r="BG671" s="1081"/>
      <c r="BH671" s="1081"/>
      <c r="BI671" s="1081"/>
      <c r="BJ671" s="1081"/>
      <c r="BK671" s="1081"/>
      <c r="BL671" s="1081"/>
      <c r="BM671" s="1081"/>
      <c r="BN671" s="1081"/>
      <c r="BO671" s="1081"/>
      <c r="BP671" s="1081"/>
      <c r="BQ671" s="1081"/>
      <c r="BR671" s="1081"/>
      <c r="BS671" s="1123"/>
      <c r="BT671" s="1081"/>
      <c r="BU671" s="1081"/>
      <c r="BV671" s="1081"/>
      <c r="BW671" s="1081"/>
      <c r="BX671" s="1081"/>
      <c r="BY671" s="1081"/>
      <c r="BZ671" s="1081"/>
      <c r="CA671" s="1081"/>
      <c r="CB671" s="1081"/>
      <c r="CC671" s="1081"/>
      <c r="CD671" s="1081"/>
      <c r="CE671" s="1081"/>
      <c r="CF671" s="1081"/>
      <c r="CG671" s="1081"/>
      <c r="CH671" s="1081"/>
      <c r="CI671" s="1081"/>
      <c r="CJ671" s="1081"/>
      <c r="CK671" s="1081"/>
      <c r="CL671" s="1081"/>
      <c r="CM671" s="1123"/>
      <c r="CN671" s="1123"/>
    </row>
    <row r="672" spans="2:92" x14ac:dyDescent="0.2">
      <c r="B672" s="1080"/>
      <c r="I672" s="1081"/>
      <c r="J672" s="1081"/>
      <c r="K672" s="1081"/>
      <c r="L672" s="1081"/>
      <c r="M672" s="1081"/>
      <c r="N672" s="1081"/>
      <c r="O672" s="1081"/>
      <c r="P672" s="1081"/>
      <c r="Q672" s="1081"/>
      <c r="R672" s="1081"/>
      <c r="S672" s="1081"/>
      <c r="T672" s="1081"/>
      <c r="U672" s="1081"/>
      <c r="V672" s="1081"/>
      <c r="W672" s="1081"/>
      <c r="X672" s="1081"/>
      <c r="Y672" s="1081"/>
      <c r="Z672" s="1081"/>
      <c r="AA672" s="1081"/>
      <c r="AB672" s="1123"/>
      <c r="AC672" s="1123"/>
      <c r="AD672" s="1123"/>
      <c r="AE672" s="1123"/>
      <c r="AF672" s="1081"/>
      <c r="AG672" s="1081"/>
      <c r="AH672" s="1081"/>
      <c r="AI672" s="1081"/>
      <c r="AJ672" s="1081"/>
      <c r="AK672" s="1081"/>
      <c r="AL672" s="1081"/>
      <c r="AM672" s="1081"/>
      <c r="AN672" s="1081"/>
      <c r="AO672" s="1081"/>
      <c r="AP672" s="1081"/>
      <c r="AQ672" s="1081"/>
      <c r="AR672" s="1081"/>
      <c r="AS672" s="1081"/>
      <c r="AT672" s="1081"/>
      <c r="AU672" s="1081"/>
      <c r="AV672" s="1081"/>
      <c r="AW672" s="1081"/>
      <c r="AX672" s="1082"/>
      <c r="AY672" s="1081"/>
      <c r="AZ672" s="1081"/>
      <c r="BA672" s="1081"/>
      <c r="BB672" s="1081"/>
      <c r="BC672" s="1081"/>
      <c r="BD672" s="1081"/>
      <c r="BE672" s="1081"/>
      <c r="BF672" s="1081"/>
      <c r="BG672" s="1081"/>
      <c r="BH672" s="1081"/>
      <c r="BI672" s="1081"/>
      <c r="BJ672" s="1081"/>
      <c r="BK672" s="1081"/>
      <c r="BL672" s="1081"/>
      <c r="BM672" s="1081"/>
      <c r="BN672" s="1081"/>
      <c r="BO672" s="1081"/>
      <c r="BP672" s="1081"/>
      <c r="BQ672" s="1081"/>
      <c r="BR672" s="1081"/>
      <c r="BS672" s="1123"/>
      <c r="BT672" s="1081"/>
      <c r="BU672" s="1081"/>
      <c r="BV672" s="1081"/>
      <c r="BW672" s="1081"/>
      <c r="BX672" s="1081"/>
      <c r="BY672" s="1081"/>
      <c r="BZ672" s="1081"/>
      <c r="CA672" s="1081"/>
      <c r="CB672" s="1081"/>
      <c r="CC672" s="1081"/>
      <c r="CD672" s="1081"/>
      <c r="CE672" s="1081"/>
      <c r="CF672" s="1081"/>
      <c r="CG672" s="1081"/>
      <c r="CH672" s="1081"/>
      <c r="CI672" s="1081"/>
      <c r="CJ672" s="1081"/>
      <c r="CK672" s="1081"/>
      <c r="CL672" s="1081"/>
      <c r="CM672" s="1123"/>
      <c r="CN672" s="1123"/>
    </row>
    <row r="673" spans="1:95" x14ac:dyDescent="0.2">
      <c r="B673" s="1080"/>
      <c r="I673" s="1081"/>
      <c r="J673" s="1081"/>
      <c r="K673" s="1081"/>
      <c r="L673" s="1081"/>
      <c r="M673" s="1081"/>
      <c r="N673" s="1081"/>
      <c r="O673" s="1081"/>
      <c r="P673" s="1081"/>
      <c r="Q673" s="1081"/>
      <c r="R673" s="1081"/>
      <c r="S673" s="1081"/>
      <c r="T673" s="1081"/>
      <c r="U673" s="1081"/>
      <c r="V673" s="1081"/>
      <c r="W673" s="1081"/>
      <c r="X673" s="1081"/>
      <c r="Y673" s="1081"/>
      <c r="Z673" s="1081"/>
      <c r="AA673" s="1081"/>
      <c r="AB673" s="1123"/>
      <c r="AC673" s="1123"/>
      <c r="AD673" s="1123"/>
      <c r="AE673" s="1123"/>
      <c r="AF673" s="1081"/>
      <c r="AG673" s="1081"/>
      <c r="AH673" s="1081"/>
      <c r="AI673" s="1081"/>
      <c r="AJ673" s="1081"/>
      <c r="AK673" s="1081"/>
      <c r="AL673" s="1081"/>
      <c r="AM673" s="1081"/>
      <c r="AN673" s="1081"/>
      <c r="AO673" s="1081"/>
      <c r="AP673" s="1081"/>
      <c r="AQ673" s="1081"/>
      <c r="AR673" s="1081"/>
      <c r="AS673" s="1081"/>
      <c r="AT673" s="1081"/>
      <c r="AU673" s="1081"/>
      <c r="AV673" s="1081"/>
      <c r="AW673" s="1081"/>
      <c r="AX673" s="1082"/>
      <c r="AY673" s="1081"/>
      <c r="AZ673" s="1081"/>
      <c r="BA673" s="1081"/>
      <c r="BB673" s="1081"/>
      <c r="BC673" s="1081"/>
      <c r="BD673" s="1081"/>
      <c r="BE673" s="1081"/>
      <c r="BF673" s="1081"/>
      <c r="BG673" s="1081"/>
      <c r="BH673" s="1081"/>
      <c r="BI673" s="1081"/>
      <c r="BJ673" s="1081"/>
      <c r="BK673" s="1081"/>
      <c r="BL673" s="1081"/>
      <c r="BM673" s="1081"/>
      <c r="BN673" s="1081"/>
      <c r="BO673" s="1081"/>
      <c r="BP673" s="1081"/>
      <c r="BQ673" s="1081"/>
      <c r="BR673" s="1081"/>
      <c r="BS673" s="1123"/>
      <c r="BT673" s="1081"/>
      <c r="BU673" s="1081"/>
      <c r="BV673" s="1081"/>
      <c r="BW673" s="1081"/>
      <c r="BX673" s="1081"/>
      <c r="BY673" s="1081"/>
      <c r="BZ673" s="1081"/>
      <c r="CA673" s="1081"/>
      <c r="CB673" s="1081"/>
      <c r="CC673" s="1081"/>
      <c r="CD673" s="1081"/>
      <c r="CE673" s="1081"/>
      <c r="CF673" s="1081"/>
      <c r="CG673" s="1081"/>
      <c r="CH673" s="1081"/>
      <c r="CI673" s="1081"/>
      <c r="CJ673" s="1081"/>
      <c r="CK673" s="1081"/>
      <c r="CL673" s="1081"/>
      <c r="CM673" s="1123"/>
      <c r="CN673" s="1123"/>
    </row>
    <row r="674" spans="1:95" x14ac:dyDescent="0.2">
      <c r="B674" s="1080"/>
      <c r="I674" s="1081"/>
      <c r="J674" s="1081"/>
      <c r="K674" s="1081"/>
      <c r="L674" s="1081"/>
      <c r="M674" s="1081"/>
      <c r="N674" s="1081"/>
      <c r="O674" s="1081"/>
      <c r="P674" s="1081"/>
      <c r="Q674" s="1081"/>
      <c r="R674" s="1081"/>
      <c r="S674" s="1081"/>
      <c r="T674" s="1081"/>
      <c r="U674" s="1081"/>
      <c r="V674" s="1081"/>
      <c r="W674" s="1081"/>
      <c r="X674" s="1081"/>
      <c r="Y674" s="1081"/>
      <c r="Z674" s="1081"/>
      <c r="AA674" s="1081"/>
      <c r="AB674" s="1123"/>
      <c r="AC674" s="1123"/>
      <c r="AD674" s="1123"/>
      <c r="AE674" s="1123"/>
      <c r="AF674" s="1081"/>
      <c r="AG674" s="1081"/>
      <c r="AH674" s="1081"/>
      <c r="AI674" s="1081"/>
      <c r="AJ674" s="1081"/>
      <c r="AK674" s="1081"/>
      <c r="AL674" s="1081"/>
      <c r="AM674" s="1081"/>
      <c r="AN674" s="1081"/>
      <c r="AO674" s="1081"/>
      <c r="AP674" s="1081"/>
      <c r="AQ674" s="1081"/>
      <c r="AR674" s="1081"/>
      <c r="AS674" s="1081"/>
      <c r="AT674" s="1081"/>
      <c r="AU674" s="1081"/>
      <c r="AV674" s="1081"/>
      <c r="AW674" s="1081"/>
      <c r="AX674" s="1082"/>
      <c r="AY674" s="1081"/>
      <c r="AZ674" s="1081"/>
      <c r="BA674" s="1081"/>
      <c r="BB674" s="1081"/>
      <c r="BC674" s="1081"/>
      <c r="BD674" s="1081"/>
      <c r="BE674" s="1081"/>
      <c r="BF674" s="1081"/>
      <c r="BG674" s="1081"/>
      <c r="BH674" s="1081"/>
      <c r="BI674" s="1081"/>
      <c r="BJ674" s="1081"/>
      <c r="BK674" s="1081"/>
      <c r="BL674" s="1081"/>
      <c r="BM674" s="1081"/>
      <c r="BN674" s="1081"/>
      <c r="BO674" s="1081"/>
      <c r="BP674" s="1081"/>
      <c r="BQ674" s="1081"/>
      <c r="BR674" s="1081"/>
      <c r="BS674" s="1123"/>
      <c r="BT674" s="1081"/>
      <c r="BU674" s="1081"/>
      <c r="BV674" s="1081"/>
      <c r="BW674" s="1081"/>
      <c r="BX674" s="1081"/>
      <c r="BY674" s="1081"/>
      <c r="BZ674" s="1081"/>
      <c r="CA674" s="1081"/>
      <c r="CB674" s="1081"/>
      <c r="CC674" s="1081"/>
      <c r="CD674" s="1081"/>
      <c r="CE674" s="1081"/>
      <c r="CF674" s="1081"/>
      <c r="CG674" s="1081"/>
      <c r="CH674" s="1081"/>
      <c r="CI674" s="1081"/>
      <c r="CJ674" s="1081"/>
      <c r="CK674" s="1081"/>
      <c r="CL674" s="1081"/>
      <c r="CM674" s="1123"/>
      <c r="CN674" s="1123"/>
    </row>
    <row r="675" spans="1:95" x14ac:dyDescent="0.2">
      <c r="B675" s="1080"/>
      <c r="I675" s="1081"/>
      <c r="J675" s="1081"/>
      <c r="K675" s="1081"/>
      <c r="L675" s="1081"/>
      <c r="M675" s="1081"/>
      <c r="N675" s="1081"/>
      <c r="O675" s="1081"/>
      <c r="P675" s="1081"/>
      <c r="Q675" s="1081"/>
      <c r="R675" s="1081"/>
      <c r="S675" s="1081"/>
      <c r="T675" s="1081"/>
      <c r="U675" s="1081"/>
      <c r="V675" s="1081"/>
      <c r="W675" s="1081"/>
      <c r="X675" s="1081"/>
      <c r="Y675" s="1081"/>
      <c r="Z675" s="1081"/>
      <c r="AA675" s="1081"/>
      <c r="AB675" s="1123"/>
      <c r="AC675" s="1123"/>
      <c r="AD675" s="1123"/>
      <c r="AE675" s="1123"/>
      <c r="AF675" s="1081"/>
      <c r="AG675" s="1081"/>
      <c r="AH675" s="1081"/>
      <c r="AI675" s="1081"/>
      <c r="AJ675" s="1081"/>
      <c r="AK675" s="1081"/>
      <c r="AL675" s="1081"/>
      <c r="AM675" s="1081"/>
      <c r="AN675" s="1081"/>
      <c r="AO675" s="1081"/>
      <c r="AP675" s="1081"/>
      <c r="AQ675" s="1081"/>
      <c r="AR675" s="1081"/>
      <c r="AS675" s="1081"/>
      <c r="AT675" s="1081"/>
      <c r="AU675" s="1081"/>
      <c r="AV675" s="1081"/>
      <c r="AW675" s="1081"/>
      <c r="AX675" s="1082"/>
      <c r="AY675" s="1081"/>
      <c r="AZ675" s="1081"/>
      <c r="BA675" s="1081"/>
      <c r="BB675" s="1081"/>
      <c r="BC675" s="1081"/>
      <c r="BD675" s="1081"/>
      <c r="BE675" s="1081"/>
      <c r="BF675" s="1081"/>
      <c r="BG675" s="1081"/>
      <c r="BH675" s="1081"/>
      <c r="BI675" s="1081"/>
      <c r="BJ675" s="1081"/>
      <c r="BK675" s="1081"/>
      <c r="BL675" s="1081"/>
      <c r="BM675" s="1081"/>
      <c r="BN675" s="1081"/>
      <c r="BO675" s="1081"/>
      <c r="BP675" s="1081"/>
      <c r="BQ675" s="1081"/>
      <c r="BR675" s="1081"/>
      <c r="BS675" s="1123"/>
      <c r="BT675" s="1081"/>
      <c r="BU675" s="1081"/>
      <c r="BV675" s="1081"/>
      <c r="BW675" s="1081"/>
      <c r="BX675" s="1081"/>
      <c r="BY675" s="1081"/>
      <c r="BZ675" s="1081"/>
      <c r="CA675" s="1081"/>
      <c r="CB675" s="1081"/>
      <c r="CC675" s="1081"/>
      <c r="CD675" s="1081"/>
      <c r="CE675" s="1081"/>
      <c r="CF675" s="1081"/>
      <c r="CG675" s="1081"/>
      <c r="CH675" s="1081"/>
      <c r="CI675" s="1081"/>
      <c r="CJ675" s="1081"/>
      <c r="CK675" s="1081"/>
      <c r="CL675" s="1081"/>
      <c r="CM675" s="1123"/>
      <c r="CN675" s="1123"/>
    </row>
    <row r="676" spans="1:95" x14ac:dyDescent="0.2">
      <c r="B676" s="1080"/>
      <c r="I676" s="1081"/>
      <c r="J676" s="1081"/>
      <c r="K676" s="1081"/>
      <c r="L676" s="1081"/>
      <c r="M676" s="1081"/>
      <c r="N676" s="1081"/>
      <c r="O676" s="1081"/>
      <c r="P676" s="1081"/>
      <c r="Q676" s="1081"/>
      <c r="R676" s="1081"/>
      <c r="S676" s="1081"/>
      <c r="T676" s="1081"/>
      <c r="U676" s="1081"/>
      <c r="V676" s="1081"/>
      <c r="W676" s="1081"/>
      <c r="X676" s="1081"/>
      <c r="Y676" s="1081"/>
      <c r="Z676" s="1081"/>
      <c r="AA676" s="1081"/>
      <c r="AB676" s="1123"/>
      <c r="AC676" s="1123"/>
      <c r="AD676" s="1123"/>
      <c r="AE676" s="1123"/>
      <c r="AF676" s="1081"/>
      <c r="AG676" s="1081"/>
      <c r="AH676" s="1081"/>
      <c r="AI676" s="1081"/>
      <c r="AJ676" s="1081"/>
      <c r="AK676" s="1081"/>
      <c r="AL676" s="1081"/>
      <c r="AM676" s="1081"/>
      <c r="AN676" s="1081"/>
      <c r="AO676" s="1081"/>
      <c r="AP676" s="1081"/>
      <c r="AQ676" s="1081"/>
      <c r="AR676" s="1081"/>
      <c r="AS676" s="1081"/>
      <c r="AT676" s="1081"/>
      <c r="AU676" s="1081"/>
      <c r="AV676" s="1081"/>
      <c r="AW676" s="1081"/>
      <c r="AX676" s="1082"/>
      <c r="AY676" s="1081"/>
      <c r="AZ676" s="1081"/>
      <c r="BA676" s="1081"/>
      <c r="BB676" s="1081"/>
      <c r="BC676" s="1081"/>
      <c r="BD676" s="1081"/>
      <c r="BE676" s="1081"/>
      <c r="BF676" s="1081"/>
      <c r="BG676" s="1081"/>
      <c r="BH676" s="1081"/>
      <c r="BI676" s="1081"/>
      <c r="BJ676" s="1081"/>
      <c r="BK676" s="1081"/>
      <c r="BL676" s="1081"/>
      <c r="BM676" s="1081"/>
      <c r="BN676" s="1081"/>
      <c r="BO676" s="1081"/>
      <c r="BP676" s="1081"/>
      <c r="BQ676" s="1081"/>
      <c r="BR676" s="1081"/>
      <c r="BS676" s="1123"/>
      <c r="BT676" s="1081"/>
      <c r="BU676" s="1081"/>
      <c r="BV676" s="1081"/>
      <c r="BW676" s="1081"/>
      <c r="BX676" s="1081"/>
      <c r="BY676" s="1081"/>
      <c r="BZ676" s="1081"/>
      <c r="CA676" s="1081"/>
      <c r="CB676" s="1081"/>
      <c r="CC676" s="1081"/>
      <c r="CD676" s="1081"/>
      <c r="CE676" s="1081"/>
      <c r="CF676" s="1081"/>
      <c r="CG676" s="1081"/>
      <c r="CH676" s="1081"/>
      <c r="CI676" s="1081"/>
      <c r="CJ676" s="1081"/>
      <c r="CK676" s="1081"/>
      <c r="CL676" s="1081"/>
      <c r="CM676" s="1123"/>
      <c r="CN676" s="1123"/>
    </row>
    <row r="677" spans="1:95" x14ac:dyDescent="0.2">
      <c r="B677" s="1080"/>
      <c r="I677" s="1081"/>
      <c r="J677" s="1081"/>
      <c r="K677" s="1081"/>
      <c r="L677" s="1081"/>
      <c r="M677" s="1081"/>
      <c r="N677" s="1081"/>
      <c r="O677" s="1081"/>
      <c r="P677" s="1081"/>
      <c r="Q677" s="1081"/>
      <c r="R677" s="1081"/>
      <c r="S677" s="1081"/>
      <c r="T677" s="1081"/>
      <c r="U677" s="1081"/>
      <c r="V677" s="1081"/>
      <c r="W677" s="1081"/>
      <c r="X677" s="1081"/>
      <c r="Y677" s="1081"/>
      <c r="Z677" s="1081"/>
      <c r="AA677" s="1081"/>
      <c r="AB677" s="1123"/>
      <c r="AC677" s="1123"/>
      <c r="AD677" s="1123"/>
      <c r="AE677" s="1123"/>
      <c r="AF677" s="1081"/>
      <c r="AG677" s="1081"/>
      <c r="AH677" s="1081"/>
      <c r="AI677" s="1081"/>
      <c r="AJ677" s="1081"/>
      <c r="AK677" s="1081"/>
      <c r="AL677" s="1081"/>
      <c r="AM677" s="1081"/>
      <c r="AN677" s="1081"/>
      <c r="AO677" s="1081"/>
      <c r="AP677" s="1081"/>
      <c r="AQ677" s="1081"/>
      <c r="AR677" s="1081"/>
      <c r="AS677" s="1081"/>
      <c r="AT677" s="1081"/>
      <c r="AU677" s="1081"/>
      <c r="AV677" s="1081"/>
      <c r="AW677" s="1081"/>
      <c r="AX677" s="1082"/>
      <c r="AY677" s="1081"/>
      <c r="AZ677" s="1081"/>
      <c r="BA677" s="1081"/>
      <c r="BB677" s="1081"/>
      <c r="BC677" s="1081"/>
      <c r="BD677" s="1081"/>
      <c r="BE677" s="1081"/>
      <c r="BF677" s="1081"/>
      <c r="BG677" s="1081"/>
      <c r="BH677" s="1081"/>
      <c r="BI677" s="1081"/>
      <c r="BJ677" s="1081"/>
      <c r="BK677" s="1081"/>
      <c r="BL677" s="1081"/>
      <c r="BM677" s="1081"/>
      <c r="BN677" s="1081"/>
      <c r="BO677" s="1081"/>
      <c r="BP677" s="1081"/>
      <c r="BQ677" s="1081"/>
      <c r="BR677" s="1081"/>
      <c r="BS677" s="1123"/>
      <c r="BT677" s="1081"/>
      <c r="BU677" s="1081"/>
      <c r="BV677" s="1081"/>
      <c r="BW677" s="1081"/>
      <c r="BX677" s="1081"/>
      <c r="BY677" s="1081"/>
      <c r="BZ677" s="1081"/>
      <c r="CA677" s="1081"/>
      <c r="CB677" s="1081"/>
      <c r="CC677" s="1081"/>
      <c r="CD677" s="1081"/>
      <c r="CE677" s="1081"/>
      <c r="CF677" s="1081"/>
      <c r="CG677" s="1081"/>
      <c r="CH677" s="1081"/>
      <c r="CI677" s="1081"/>
      <c r="CJ677" s="1081"/>
      <c r="CK677" s="1081"/>
      <c r="CL677" s="1081"/>
      <c r="CM677" s="1123"/>
      <c r="CN677" s="1123"/>
    </row>
    <row r="678" spans="1:95" x14ac:dyDescent="0.2">
      <c r="B678" s="1080"/>
      <c r="I678" s="1081"/>
      <c r="J678" s="1081"/>
      <c r="K678" s="1081"/>
      <c r="L678" s="1081"/>
      <c r="M678" s="1081"/>
      <c r="N678" s="1081"/>
      <c r="O678" s="1081"/>
      <c r="P678" s="1081"/>
      <c r="Q678" s="1081"/>
      <c r="R678" s="1081"/>
      <c r="S678" s="1081"/>
      <c r="T678" s="1081"/>
      <c r="U678" s="1081"/>
      <c r="V678" s="1081"/>
      <c r="W678" s="1081"/>
      <c r="X678" s="1081"/>
      <c r="Y678" s="1081"/>
      <c r="Z678" s="1081"/>
      <c r="AA678" s="1081"/>
      <c r="AB678" s="1123"/>
      <c r="AC678" s="1123"/>
      <c r="AD678" s="1123"/>
      <c r="AE678" s="1123"/>
      <c r="AF678" s="1081"/>
      <c r="AG678" s="1081"/>
      <c r="AH678" s="1081"/>
      <c r="AI678" s="1081"/>
      <c r="AJ678" s="1081"/>
      <c r="AK678" s="1081"/>
      <c r="AL678" s="1081"/>
      <c r="AM678" s="1081"/>
      <c r="AN678" s="1081"/>
      <c r="AO678" s="1081"/>
      <c r="AP678" s="1081"/>
      <c r="AQ678" s="1081"/>
      <c r="AR678" s="1081"/>
      <c r="AS678" s="1081"/>
      <c r="AT678" s="1081"/>
      <c r="AU678" s="1081"/>
      <c r="AV678" s="1081"/>
      <c r="AW678" s="1081"/>
      <c r="AX678" s="1082"/>
      <c r="AY678" s="1081"/>
      <c r="AZ678" s="1081"/>
      <c r="BA678" s="1081"/>
      <c r="BB678" s="1081"/>
      <c r="BC678" s="1081"/>
      <c r="BD678" s="1081"/>
      <c r="BE678" s="1081"/>
      <c r="BF678" s="1081"/>
      <c r="BG678" s="1081"/>
      <c r="BH678" s="1081"/>
      <c r="BI678" s="1081"/>
      <c r="BJ678" s="1081"/>
      <c r="BK678" s="1081"/>
      <c r="BL678" s="1081"/>
      <c r="BM678" s="1081"/>
      <c r="BN678" s="1081"/>
      <c r="BO678" s="1081"/>
      <c r="BP678" s="1081"/>
      <c r="BQ678" s="1081"/>
      <c r="BR678" s="1081"/>
      <c r="BS678" s="1123"/>
      <c r="BT678" s="1081"/>
      <c r="BU678" s="1081"/>
      <c r="BV678" s="1081"/>
      <c r="BW678" s="1081"/>
      <c r="BX678" s="1081"/>
      <c r="BY678" s="1081"/>
      <c r="BZ678" s="1081"/>
      <c r="CA678" s="1081"/>
      <c r="CB678" s="1081"/>
      <c r="CC678" s="1081"/>
      <c r="CD678" s="1081"/>
      <c r="CE678" s="1081"/>
      <c r="CF678" s="1081"/>
      <c r="CG678" s="1081"/>
      <c r="CH678" s="1081"/>
      <c r="CI678" s="1081"/>
      <c r="CJ678" s="1081"/>
      <c r="CK678" s="1081"/>
      <c r="CL678" s="1081"/>
      <c r="CM678" s="1123"/>
      <c r="CN678" s="1123"/>
    </row>
    <row r="679" spans="1:95" x14ac:dyDescent="0.2">
      <c r="B679" s="1080"/>
      <c r="I679" s="1081"/>
      <c r="J679" s="1081"/>
      <c r="K679" s="1081"/>
      <c r="L679" s="1081"/>
      <c r="M679" s="1081"/>
      <c r="N679" s="1081"/>
      <c r="O679" s="1081"/>
      <c r="P679" s="1081"/>
      <c r="Q679" s="1081"/>
      <c r="R679" s="1081"/>
      <c r="S679" s="1081"/>
      <c r="T679" s="1081"/>
      <c r="U679" s="1081"/>
      <c r="V679" s="1081"/>
      <c r="W679" s="1081"/>
      <c r="X679" s="1081"/>
      <c r="Y679" s="1081"/>
      <c r="Z679" s="1081"/>
      <c r="AA679" s="1081"/>
      <c r="AB679" s="1123"/>
      <c r="AC679" s="1123"/>
      <c r="AD679" s="1123"/>
      <c r="AE679" s="1123"/>
      <c r="AF679" s="1081"/>
      <c r="AG679" s="1081"/>
      <c r="AH679" s="1081"/>
      <c r="AI679" s="1081"/>
      <c r="AJ679" s="1081"/>
      <c r="AK679" s="1081"/>
      <c r="AL679" s="1081"/>
      <c r="AM679" s="1081"/>
      <c r="AN679" s="1081"/>
      <c r="AO679" s="1081"/>
      <c r="AP679" s="1081"/>
      <c r="AQ679" s="1081"/>
      <c r="AR679" s="1081"/>
      <c r="AS679" s="1081"/>
      <c r="AT679" s="1081"/>
      <c r="AU679" s="1081"/>
      <c r="AV679" s="1081"/>
      <c r="AW679" s="1081"/>
      <c r="AX679" s="1082"/>
      <c r="AY679" s="1081"/>
      <c r="AZ679" s="1081"/>
      <c r="BA679" s="1081"/>
      <c r="BB679" s="1081"/>
      <c r="BC679" s="1081"/>
      <c r="BD679" s="1081"/>
      <c r="BE679" s="1081"/>
      <c r="BF679" s="1081"/>
      <c r="BG679" s="1081"/>
      <c r="BH679" s="1081"/>
      <c r="BI679" s="1081"/>
      <c r="BJ679" s="1081"/>
      <c r="BK679" s="1081"/>
      <c r="BL679" s="1081"/>
      <c r="BM679" s="1081"/>
      <c r="BN679" s="1081"/>
      <c r="BO679" s="1081"/>
      <c r="BP679" s="1081"/>
      <c r="BQ679" s="1081"/>
      <c r="BR679" s="1081"/>
      <c r="BS679" s="1123"/>
      <c r="BT679" s="1081"/>
      <c r="BU679" s="1081"/>
      <c r="BV679" s="1081"/>
      <c r="BW679" s="1081"/>
      <c r="BX679" s="1081"/>
      <c r="BY679" s="1081"/>
      <c r="BZ679" s="1081"/>
      <c r="CA679" s="1081"/>
      <c r="CB679" s="1081"/>
      <c r="CC679" s="1081"/>
      <c r="CD679" s="1081"/>
      <c r="CE679" s="1081"/>
      <c r="CF679" s="1081"/>
      <c r="CG679" s="1081"/>
      <c r="CH679" s="1081"/>
      <c r="CI679" s="1081"/>
      <c r="CJ679" s="1081"/>
      <c r="CK679" s="1081"/>
      <c r="CL679" s="1081"/>
      <c r="CM679" s="1123"/>
      <c r="CN679" s="1123"/>
    </row>
    <row r="680" spans="1:95" x14ac:dyDescent="0.2">
      <c r="B680" s="1080"/>
      <c r="I680" s="1081"/>
      <c r="J680" s="1081"/>
      <c r="K680" s="1081"/>
      <c r="L680" s="1081"/>
      <c r="M680" s="1081"/>
      <c r="N680" s="1081"/>
      <c r="O680" s="1081"/>
      <c r="P680" s="1081"/>
      <c r="Q680" s="1081"/>
      <c r="R680" s="1081"/>
      <c r="S680" s="1081"/>
      <c r="T680" s="1081"/>
      <c r="U680" s="1081"/>
      <c r="V680" s="1081"/>
      <c r="W680" s="1081"/>
      <c r="X680" s="1081"/>
      <c r="Y680" s="1081"/>
      <c r="Z680" s="1081"/>
      <c r="AA680" s="1081"/>
      <c r="AB680" s="1123"/>
      <c r="AC680" s="1123"/>
      <c r="AD680" s="1123"/>
      <c r="AE680" s="1123"/>
      <c r="AF680" s="1081"/>
      <c r="AG680" s="1081"/>
      <c r="AH680" s="1081"/>
      <c r="AI680" s="1081"/>
      <c r="AJ680" s="1081"/>
      <c r="AK680" s="1081"/>
      <c r="AL680" s="1081"/>
      <c r="AM680" s="1081"/>
      <c r="AN680" s="1081"/>
      <c r="AO680" s="1081"/>
      <c r="AP680" s="1081"/>
      <c r="AQ680" s="1081"/>
      <c r="AR680" s="1081"/>
      <c r="AS680" s="1081"/>
      <c r="AT680" s="1081"/>
      <c r="AU680" s="1081"/>
      <c r="AV680" s="1081"/>
      <c r="AW680" s="1081"/>
      <c r="AX680" s="1082"/>
      <c r="AY680" s="1081"/>
      <c r="AZ680" s="1081"/>
      <c r="BA680" s="1081"/>
      <c r="BB680" s="1081"/>
      <c r="BC680" s="1081"/>
      <c r="BD680" s="1081"/>
      <c r="BE680" s="1081"/>
      <c r="BF680" s="1081"/>
      <c r="BG680" s="1081"/>
      <c r="BH680" s="1081"/>
      <c r="BI680" s="1081"/>
      <c r="BJ680" s="1081"/>
      <c r="BK680" s="1081"/>
      <c r="BL680" s="1081"/>
      <c r="BM680" s="1081"/>
      <c r="BN680" s="1081"/>
      <c r="BO680" s="1081"/>
      <c r="BP680" s="1081"/>
      <c r="BQ680" s="1081"/>
      <c r="BR680" s="1081"/>
      <c r="BS680" s="1123"/>
      <c r="BT680" s="1081"/>
      <c r="BU680" s="1081"/>
      <c r="BV680" s="1081"/>
      <c r="BW680" s="1081"/>
      <c r="BX680" s="1081"/>
      <c r="BY680" s="1081"/>
      <c r="BZ680" s="1081"/>
      <c r="CA680" s="1081"/>
      <c r="CB680" s="1081"/>
      <c r="CC680" s="1081"/>
      <c r="CD680" s="1081"/>
      <c r="CE680" s="1081"/>
      <c r="CF680" s="1081"/>
      <c r="CG680" s="1081"/>
      <c r="CH680" s="1081"/>
      <c r="CI680" s="1081"/>
      <c r="CJ680" s="1081"/>
      <c r="CK680" s="1081"/>
      <c r="CL680" s="1081"/>
      <c r="CM680" s="1123"/>
      <c r="CN680" s="1123"/>
    </row>
    <row r="681" spans="1:95" ht="12" thickBot="1" x14ac:dyDescent="0.25">
      <c r="B681" s="1080"/>
      <c r="I681" s="1081"/>
      <c r="J681" s="1081"/>
      <c r="K681" s="1081"/>
      <c r="L681" s="1081"/>
      <c r="M681" s="1081"/>
      <c r="N681" s="1081"/>
      <c r="O681" s="1081"/>
      <c r="P681" s="1081"/>
      <c r="Q681" s="1081"/>
      <c r="R681" s="1081"/>
      <c r="S681" s="1081"/>
      <c r="T681" s="1081"/>
      <c r="U681" s="1081"/>
      <c r="V681" s="1081"/>
      <c r="W681" s="1081"/>
      <c r="X681" s="1081"/>
      <c r="Y681" s="1081"/>
      <c r="Z681" s="1081"/>
      <c r="AA681" s="1081"/>
      <c r="AB681" s="1123"/>
      <c r="AC681" s="1123"/>
      <c r="AD681" s="1123"/>
      <c r="AE681" s="1123"/>
      <c r="AF681" s="1081"/>
      <c r="AG681" s="1081"/>
      <c r="AH681" s="1081"/>
      <c r="AI681" s="1081"/>
      <c r="AJ681" s="1081"/>
      <c r="AK681" s="1081"/>
      <c r="AL681" s="1081"/>
      <c r="AM681" s="1081"/>
      <c r="AN681" s="1081"/>
      <c r="AO681" s="1081"/>
      <c r="AP681" s="1081"/>
      <c r="AQ681" s="1081"/>
      <c r="AR681" s="1081"/>
      <c r="AS681" s="1081"/>
      <c r="AT681" s="1081"/>
      <c r="AU681" s="1081"/>
      <c r="AV681" s="1081"/>
      <c r="AW681" s="1081"/>
      <c r="AX681" s="1083"/>
      <c r="AY681" s="1081"/>
      <c r="AZ681" s="1081"/>
      <c r="BA681" s="1081"/>
      <c r="BB681" s="1081"/>
      <c r="BC681" s="1081"/>
      <c r="BD681" s="1081"/>
      <c r="BE681" s="1081"/>
      <c r="BF681" s="1081"/>
      <c r="BG681" s="1081"/>
      <c r="BH681" s="1081"/>
      <c r="BI681" s="1081"/>
      <c r="BJ681" s="1081"/>
      <c r="BK681" s="1081"/>
      <c r="BL681" s="1081"/>
      <c r="BM681" s="1081"/>
      <c r="BN681" s="1081"/>
      <c r="BO681" s="1081"/>
      <c r="BP681" s="1081"/>
      <c r="BQ681" s="1081"/>
      <c r="BR681" s="1081"/>
      <c r="BS681" s="1123"/>
      <c r="BT681" s="1081"/>
      <c r="BU681" s="1081"/>
      <c r="BV681" s="1081"/>
      <c r="BW681" s="1081"/>
      <c r="BX681" s="1081"/>
      <c r="BY681" s="1081"/>
      <c r="BZ681" s="1081"/>
      <c r="CA681" s="1081"/>
      <c r="CB681" s="1081"/>
      <c r="CC681" s="1081"/>
      <c r="CD681" s="1081"/>
      <c r="CE681" s="1081"/>
      <c r="CF681" s="1081"/>
      <c r="CG681" s="1081"/>
      <c r="CH681" s="1081"/>
      <c r="CI681" s="1081"/>
      <c r="CJ681" s="1081"/>
      <c r="CK681" s="1081"/>
      <c r="CL681" s="1081"/>
      <c r="CM681" s="1123"/>
      <c r="CN681" s="1123"/>
    </row>
    <row r="682" spans="1:95" x14ac:dyDescent="0.2">
      <c r="B682" s="1080"/>
      <c r="I682" s="1081"/>
      <c r="J682" s="1081"/>
      <c r="K682" s="1081"/>
      <c r="L682" s="1081"/>
      <c r="M682" s="1081"/>
      <c r="N682" s="1081"/>
      <c r="O682" s="1081"/>
      <c r="P682" s="1081"/>
      <c r="Q682" s="1081"/>
      <c r="R682" s="1081"/>
      <c r="S682" s="1081"/>
      <c r="T682" s="1081"/>
      <c r="U682" s="1081"/>
      <c r="V682" s="1081"/>
      <c r="W682" s="1081"/>
      <c r="X682" s="1081"/>
      <c r="Y682" s="1081"/>
      <c r="Z682" s="1081"/>
      <c r="AA682" s="1081"/>
      <c r="AB682" s="1123"/>
      <c r="AC682" s="1123"/>
      <c r="AD682" s="1123"/>
      <c r="AE682" s="1123"/>
      <c r="AF682" s="1081"/>
      <c r="AG682" s="1081"/>
      <c r="AH682" s="1081"/>
      <c r="AI682" s="1081"/>
      <c r="AJ682" s="1081"/>
      <c r="AK682" s="1081"/>
      <c r="AL682" s="1081"/>
      <c r="AM682" s="1081"/>
      <c r="AN682" s="1081"/>
      <c r="AO682" s="1081"/>
      <c r="AP682" s="1081"/>
      <c r="AQ682" s="1081"/>
      <c r="AR682" s="1081"/>
      <c r="AS682" s="1081"/>
      <c r="AT682" s="1081"/>
      <c r="AU682" s="1081"/>
      <c r="AV682" s="1081"/>
      <c r="AW682" s="1081"/>
      <c r="AX682" s="1081"/>
      <c r="AY682" s="1081"/>
      <c r="AZ682" s="1081"/>
      <c r="BA682" s="1081"/>
      <c r="BB682" s="1081"/>
      <c r="BC682" s="1081"/>
      <c r="BD682" s="1081"/>
      <c r="BE682" s="1081"/>
      <c r="BF682" s="1081"/>
      <c r="BG682" s="1081"/>
      <c r="BH682" s="1081"/>
      <c r="BI682" s="1081"/>
      <c r="BJ682" s="1081"/>
      <c r="BK682" s="1081"/>
      <c r="BL682" s="1081"/>
      <c r="BM682" s="1081"/>
      <c r="BN682" s="1081"/>
      <c r="BO682" s="1081"/>
      <c r="BP682" s="1081"/>
      <c r="BQ682" s="1081"/>
      <c r="BR682" s="1081"/>
      <c r="BS682" s="1123"/>
      <c r="BT682" s="1081"/>
      <c r="BU682" s="1081"/>
      <c r="BV682" s="1081"/>
      <c r="BW682" s="1081"/>
      <c r="BX682" s="1081"/>
      <c r="BY682" s="1081"/>
      <c r="BZ682" s="1081"/>
      <c r="CA682" s="1081"/>
      <c r="CB682" s="1081"/>
      <c r="CC682" s="1081"/>
      <c r="CD682" s="1081"/>
      <c r="CE682" s="1081"/>
      <c r="CF682" s="1081"/>
      <c r="CG682" s="1081"/>
      <c r="CH682" s="1081"/>
      <c r="CI682" s="1081"/>
      <c r="CJ682" s="1081"/>
      <c r="CK682" s="1081"/>
      <c r="CL682" s="1081"/>
      <c r="CM682" s="1123"/>
      <c r="CN682" s="1123"/>
    </row>
    <row r="683" spans="1:95" x14ac:dyDescent="0.2">
      <c r="B683" s="1080"/>
      <c r="I683" s="1081"/>
      <c r="J683" s="1081"/>
      <c r="K683" s="1081"/>
      <c r="L683" s="1081"/>
      <c r="M683" s="1081"/>
      <c r="N683" s="1081"/>
      <c r="O683" s="1081"/>
      <c r="P683" s="1081"/>
      <c r="Q683" s="1081"/>
      <c r="R683" s="1081"/>
      <c r="S683" s="1081"/>
      <c r="T683" s="1081"/>
      <c r="U683" s="1081"/>
      <c r="V683" s="1081"/>
      <c r="W683" s="1081"/>
      <c r="X683" s="1081"/>
      <c r="Y683" s="1081"/>
      <c r="Z683" s="1081"/>
      <c r="AA683" s="1081"/>
      <c r="AB683" s="1123"/>
      <c r="AC683" s="1123"/>
      <c r="AD683" s="1123"/>
      <c r="AE683" s="1123"/>
      <c r="AF683" s="1081"/>
      <c r="AG683" s="1081"/>
      <c r="AH683" s="1081"/>
      <c r="AI683" s="1081"/>
      <c r="AJ683" s="1081"/>
      <c r="AK683" s="1081"/>
      <c r="AL683" s="1081"/>
      <c r="AM683" s="1081"/>
      <c r="AN683" s="1081"/>
      <c r="AO683" s="1081"/>
      <c r="AP683" s="1081"/>
      <c r="AQ683" s="1081"/>
      <c r="AR683" s="1081"/>
      <c r="AS683" s="1081"/>
      <c r="AT683" s="1081"/>
      <c r="AU683" s="1081"/>
      <c r="AV683" s="1081"/>
      <c r="AW683" s="1081"/>
      <c r="AX683" s="1081"/>
      <c r="AY683" s="1081"/>
      <c r="AZ683" s="1081"/>
      <c r="BA683" s="1081"/>
      <c r="BB683" s="1081"/>
      <c r="BC683" s="1081"/>
      <c r="BD683" s="1081"/>
      <c r="BE683" s="1081"/>
      <c r="BF683" s="1081"/>
      <c r="BG683" s="1081"/>
      <c r="BH683" s="1081"/>
      <c r="BI683" s="1081"/>
      <c r="BJ683" s="1081"/>
      <c r="BK683" s="1081"/>
      <c r="BL683" s="1081"/>
      <c r="BM683" s="1081"/>
      <c r="BN683" s="1081"/>
      <c r="BO683" s="1081"/>
      <c r="BP683" s="1081"/>
      <c r="BQ683" s="1081"/>
      <c r="BR683" s="1081"/>
      <c r="BS683" s="1123"/>
      <c r="BT683" s="1081"/>
      <c r="BU683" s="1081"/>
      <c r="BV683" s="1081"/>
      <c r="BW683" s="1081"/>
      <c r="BX683" s="1081"/>
      <c r="BY683" s="1081"/>
      <c r="BZ683" s="1081"/>
      <c r="CA683" s="1081"/>
      <c r="CB683" s="1081"/>
      <c r="CC683" s="1081"/>
      <c r="CD683" s="1081"/>
      <c r="CE683" s="1081"/>
      <c r="CF683" s="1081"/>
      <c r="CG683" s="1081"/>
      <c r="CH683" s="1081"/>
      <c r="CI683" s="1081"/>
      <c r="CJ683" s="1081"/>
      <c r="CK683" s="1081"/>
      <c r="CL683" s="1081"/>
      <c r="CM683" s="1123"/>
      <c r="CN683" s="1123"/>
    </row>
    <row r="684" spans="1:95" s="633" customFormat="1" x14ac:dyDescent="0.2">
      <c r="A684" s="1066"/>
      <c r="B684" s="1084"/>
      <c r="C684" s="1060"/>
      <c r="D684" s="1060"/>
      <c r="E684" s="1061"/>
      <c r="F684" s="1079"/>
      <c r="G684" s="1078"/>
      <c r="H684" s="1064"/>
      <c r="I684" s="1085"/>
      <c r="J684" s="1085"/>
      <c r="K684" s="1085"/>
      <c r="L684" s="1085"/>
      <c r="M684" s="1085"/>
      <c r="N684" s="1085"/>
      <c r="O684" s="1085"/>
      <c r="P684" s="1085"/>
      <c r="Q684" s="1085"/>
      <c r="R684" s="1085"/>
      <c r="S684" s="1085"/>
      <c r="T684" s="1085"/>
      <c r="U684" s="1085"/>
      <c r="V684" s="1085"/>
      <c r="W684" s="1085"/>
      <c r="X684" s="1085"/>
      <c r="Y684" s="1085"/>
      <c r="Z684" s="1085"/>
      <c r="AA684" s="1085"/>
      <c r="AB684" s="1124"/>
      <c r="AC684" s="1124"/>
      <c r="AD684" s="1124"/>
      <c r="AE684" s="1124"/>
      <c r="AF684" s="1085"/>
      <c r="AG684" s="1085"/>
      <c r="AH684" s="1085"/>
      <c r="AI684" s="1085"/>
      <c r="AJ684" s="1085"/>
      <c r="AK684" s="1085"/>
      <c r="AL684" s="1085"/>
      <c r="AM684" s="1085"/>
      <c r="AN684" s="1085"/>
      <c r="AO684" s="1085"/>
      <c r="AP684" s="1085"/>
      <c r="AQ684" s="1085"/>
      <c r="AR684" s="1085"/>
      <c r="AS684" s="1085"/>
      <c r="AT684" s="1085"/>
      <c r="AU684" s="1085"/>
      <c r="AV684" s="1085"/>
      <c r="AW684" s="1085"/>
      <c r="AX684" s="1085"/>
      <c r="AY684" s="1085"/>
      <c r="AZ684" s="1085"/>
      <c r="BA684" s="1085"/>
      <c r="BB684" s="1085"/>
      <c r="BC684" s="1085"/>
      <c r="BD684" s="1085"/>
      <c r="BE684" s="1085"/>
      <c r="BF684" s="1085"/>
      <c r="BG684" s="1085"/>
      <c r="BH684" s="1085"/>
      <c r="BI684" s="1085"/>
      <c r="BJ684" s="1085"/>
      <c r="BK684" s="1085"/>
      <c r="BL684" s="1085"/>
      <c r="BM684" s="1085"/>
      <c r="BN684" s="1085"/>
      <c r="BO684" s="1085"/>
      <c r="BP684" s="1085"/>
      <c r="BQ684" s="1085"/>
      <c r="BR684" s="1085"/>
      <c r="BS684" s="1124"/>
      <c r="BT684" s="1085"/>
      <c r="BU684" s="1085"/>
      <c r="BV684" s="1085"/>
      <c r="BW684" s="1085"/>
      <c r="BX684" s="1085"/>
      <c r="BY684" s="1085"/>
      <c r="BZ684" s="1085"/>
      <c r="CA684" s="1085"/>
      <c r="CB684" s="1085"/>
      <c r="CC684" s="1085"/>
      <c r="CD684" s="1085"/>
      <c r="CE684" s="1085"/>
      <c r="CF684" s="1085"/>
      <c r="CG684" s="1085"/>
      <c r="CH684" s="1085"/>
      <c r="CI684" s="1085"/>
      <c r="CJ684" s="1085"/>
      <c r="CK684" s="1085"/>
      <c r="CL684" s="1085"/>
      <c r="CM684" s="1124"/>
      <c r="CN684" s="1124"/>
      <c r="CO684" s="1125"/>
      <c r="CQ684" s="1955"/>
    </row>
    <row r="685" spans="1:95" s="633" customFormat="1" x14ac:dyDescent="0.2">
      <c r="A685" s="1066"/>
      <c r="B685" s="1084"/>
      <c r="C685" s="1060"/>
      <c r="D685" s="1060"/>
      <c r="E685" s="1061"/>
      <c r="F685" s="1079"/>
      <c r="G685" s="1078"/>
      <c r="H685" s="1064"/>
      <c r="I685" s="1085"/>
      <c r="J685" s="1085"/>
      <c r="K685" s="1085"/>
      <c r="L685" s="1085"/>
      <c r="M685" s="1085"/>
      <c r="N685" s="1085"/>
      <c r="O685" s="1085"/>
      <c r="P685" s="1085"/>
      <c r="Q685" s="1085"/>
      <c r="R685" s="1085"/>
      <c r="S685" s="1085"/>
      <c r="T685" s="1085"/>
      <c r="U685" s="1085"/>
      <c r="V685" s="1085"/>
      <c r="W685" s="1085"/>
      <c r="X685" s="1085"/>
      <c r="Y685" s="1085"/>
      <c r="Z685" s="1085"/>
      <c r="AA685" s="1085"/>
      <c r="AB685" s="1124"/>
      <c r="AC685" s="1124"/>
      <c r="AD685" s="1124"/>
      <c r="AE685" s="1124"/>
      <c r="AF685" s="1085"/>
      <c r="AG685" s="1085"/>
      <c r="AH685" s="1085"/>
      <c r="AI685" s="1085"/>
      <c r="AJ685" s="1085"/>
      <c r="AK685" s="1085"/>
      <c r="AL685" s="1085"/>
      <c r="AM685" s="1085"/>
      <c r="AN685" s="1085"/>
      <c r="AO685" s="1085"/>
      <c r="AP685" s="1085"/>
      <c r="AQ685" s="1085"/>
      <c r="AR685" s="1085"/>
      <c r="AS685" s="1085"/>
      <c r="AT685" s="1085"/>
      <c r="AU685" s="1085"/>
      <c r="AV685" s="1085"/>
      <c r="AW685" s="1085"/>
      <c r="AX685" s="1085"/>
      <c r="AY685" s="1085"/>
      <c r="AZ685" s="1085"/>
      <c r="BA685" s="1085"/>
      <c r="BB685" s="1085"/>
      <c r="BC685" s="1085"/>
      <c r="BD685" s="1085"/>
      <c r="BE685" s="1085"/>
      <c r="BF685" s="1085"/>
      <c r="BG685" s="1085"/>
      <c r="BH685" s="1085"/>
      <c r="BI685" s="1085"/>
      <c r="BJ685" s="1085"/>
      <c r="BK685" s="1085"/>
      <c r="BL685" s="1085"/>
      <c r="BM685" s="1085"/>
      <c r="BN685" s="1085"/>
      <c r="BO685" s="1085"/>
      <c r="BP685" s="1085"/>
      <c r="BQ685" s="1085"/>
      <c r="BR685" s="1085"/>
      <c r="BS685" s="1124"/>
      <c r="BT685" s="1085"/>
      <c r="BU685" s="1085"/>
      <c r="BV685" s="1085"/>
      <c r="BW685" s="1085"/>
      <c r="BX685" s="1085"/>
      <c r="BY685" s="1085"/>
      <c r="BZ685" s="1085"/>
      <c r="CA685" s="1085"/>
      <c r="CB685" s="1085"/>
      <c r="CC685" s="1085"/>
      <c r="CD685" s="1085"/>
      <c r="CE685" s="1085"/>
      <c r="CF685" s="1085"/>
      <c r="CG685" s="1085"/>
      <c r="CH685" s="1085"/>
      <c r="CI685" s="1085"/>
      <c r="CJ685" s="1085"/>
      <c r="CK685" s="1085"/>
      <c r="CL685" s="1085"/>
      <c r="CM685" s="1124"/>
      <c r="CN685" s="1124"/>
      <c r="CO685" s="1125"/>
      <c r="CQ685" s="1955"/>
    </row>
    <row r="686" spans="1:95" s="633" customFormat="1" x14ac:dyDescent="0.2">
      <c r="A686" s="1066"/>
      <c r="B686" s="1084"/>
      <c r="C686" s="1060"/>
      <c r="D686" s="1060"/>
      <c r="E686" s="1061"/>
      <c r="F686" s="1079"/>
      <c r="G686" s="1078"/>
      <c r="H686" s="1064"/>
      <c r="I686" s="1085"/>
      <c r="J686" s="1085"/>
      <c r="K686" s="1085"/>
      <c r="L686" s="1085"/>
      <c r="M686" s="1085"/>
      <c r="N686" s="1085"/>
      <c r="O686" s="1085"/>
      <c r="P686" s="1085"/>
      <c r="Q686" s="1085"/>
      <c r="R686" s="1085"/>
      <c r="S686" s="1085"/>
      <c r="T686" s="1085"/>
      <c r="U686" s="1085"/>
      <c r="V686" s="1085"/>
      <c r="W686" s="1085"/>
      <c r="X686" s="1085"/>
      <c r="Y686" s="1085"/>
      <c r="Z686" s="1085"/>
      <c r="AA686" s="1085"/>
      <c r="AB686" s="1124"/>
      <c r="AC686" s="1124"/>
      <c r="AD686" s="1124"/>
      <c r="AE686" s="1124"/>
      <c r="AF686" s="1085"/>
      <c r="AG686" s="1085"/>
      <c r="AH686" s="1085"/>
      <c r="AI686" s="1085"/>
      <c r="AJ686" s="1085"/>
      <c r="AK686" s="1085"/>
      <c r="AL686" s="1085"/>
      <c r="AM686" s="1085"/>
      <c r="AN686" s="1085"/>
      <c r="AO686" s="1085"/>
      <c r="AP686" s="1085"/>
      <c r="AQ686" s="1085"/>
      <c r="AR686" s="1085"/>
      <c r="AS686" s="1085"/>
      <c r="AT686" s="1085"/>
      <c r="AU686" s="1085"/>
      <c r="AV686" s="1085"/>
      <c r="AW686" s="1085"/>
      <c r="AX686" s="1085"/>
      <c r="AY686" s="1085"/>
      <c r="AZ686" s="1085"/>
      <c r="BA686" s="1085"/>
      <c r="BB686" s="1085"/>
      <c r="BC686" s="1085"/>
      <c r="BD686" s="1085"/>
      <c r="BE686" s="1085"/>
      <c r="BF686" s="1085"/>
      <c r="BG686" s="1085"/>
      <c r="BH686" s="1085"/>
      <c r="BI686" s="1085"/>
      <c r="BJ686" s="1085"/>
      <c r="BK686" s="1085"/>
      <c r="BL686" s="1085"/>
      <c r="BM686" s="1085"/>
      <c r="BN686" s="1085"/>
      <c r="BO686" s="1085"/>
      <c r="BP686" s="1085"/>
      <c r="BQ686" s="1085"/>
      <c r="BR686" s="1085"/>
      <c r="BS686" s="1124"/>
      <c r="BT686" s="1085"/>
      <c r="BU686" s="1085"/>
      <c r="BV686" s="1085"/>
      <c r="BW686" s="1085"/>
      <c r="BX686" s="1085"/>
      <c r="BY686" s="1085"/>
      <c r="BZ686" s="1085"/>
      <c r="CA686" s="1085"/>
      <c r="CB686" s="1085"/>
      <c r="CC686" s="1085"/>
      <c r="CD686" s="1085"/>
      <c r="CE686" s="1085"/>
      <c r="CF686" s="1085"/>
      <c r="CG686" s="1085"/>
      <c r="CH686" s="1085"/>
      <c r="CI686" s="1085"/>
      <c r="CJ686" s="1085"/>
      <c r="CK686" s="1085"/>
      <c r="CL686" s="1085"/>
      <c r="CM686" s="1124"/>
      <c r="CN686" s="1124"/>
      <c r="CO686" s="1125"/>
      <c r="CQ686" s="1955"/>
    </row>
    <row r="687" spans="1:95" s="633" customFormat="1" x14ac:dyDescent="0.2">
      <c r="A687" s="1066"/>
      <c r="B687" s="1084"/>
      <c r="C687" s="1060"/>
      <c r="D687" s="1060"/>
      <c r="E687" s="1061"/>
      <c r="F687" s="1079"/>
      <c r="G687" s="1078"/>
      <c r="H687" s="1064"/>
      <c r="I687" s="1085"/>
      <c r="J687" s="1085"/>
      <c r="K687" s="1085"/>
      <c r="L687" s="1085"/>
      <c r="M687" s="1085"/>
      <c r="N687" s="1085"/>
      <c r="O687" s="1085"/>
      <c r="P687" s="1085"/>
      <c r="Q687" s="1085"/>
      <c r="R687" s="1085"/>
      <c r="S687" s="1085"/>
      <c r="T687" s="1085"/>
      <c r="U687" s="1085"/>
      <c r="V687" s="1085"/>
      <c r="W687" s="1085"/>
      <c r="X687" s="1085"/>
      <c r="Y687" s="1085"/>
      <c r="Z687" s="1085"/>
      <c r="AA687" s="1085"/>
      <c r="AB687" s="1124"/>
      <c r="AC687" s="1124"/>
      <c r="AD687" s="1124"/>
      <c r="AE687" s="1124"/>
      <c r="AF687" s="1085"/>
      <c r="AG687" s="1085"/>
      <c r="AH687" s="1085"/>
      <c r="AI687" s="1085"/>
      <c r="AJ687" s="1085"/>
      <c r="AK687" s="1085"/>
      <c r="AL687" s="1085"/>
      <c r="AM687" s="1085"/>
      <c r="AN687" s="1085"/>
      <c r="AO687" s="1085"/>
      <c r="AP687" s="1085"/>
      <c r="AQ687" s="1085"/>
      <c r="AR687" s="1085"/>
      <c r="AS687" s="1085"/>
      <c r="AT687" s="1085"/>
      <c r="AU687" s="1085"/>
      <c r="AV687" s="1085"/>
      <c r="AW687" s="1085"/>
      <c r="AX687" s="1085"/>
      <c r="AY687" s="1085"/>
      <c r="AZ687" s="1085"/>
      <c r="BA687" s="1085"/>
      <c r="BB687" s="1085"/>
      <c r="BC687" s="1085"/>
      <c r="BD687" s="1085"/>
      <c r="BE687" s="1085"/>
      <c r="BF687" s="1085"/>
      <c r="BG687" s="1085"/>
      <c r="BH687" s="1085"/>
      <c r="BI687" s="1085"/>
      <c r="BJ687" s="1085"/>
      <c r="BK687" s="1085"/>
      <c r="BL687" s="1085"/>
      <c r="BM687" s="1085"/>
      <c r="BN687" s="1085"/>
      <c r="BO687" s="1085"/>
      <c r="BP687" s="1085"/>
      <c r="BQ687" s="1085"/>
      <c r="BR687" s="1085"/>
      <c r="BS687" s="1124"/>
      <c r="BT687" s="1085"/>
      <c r="BU687" s="1085"/>
      <c r="BV687" s="1085"/>
      <c r="BW687" s="1085"/>
      <c r="BX687" s="1085"/>
      <c r="BY687" s="1085"/>
      <c r="BZ687" s="1085"/>
      <c r="CA687" s="1085"/>
      <c r="CB687" s="1085"/>
      <c r="CC687" s="1085"/>
      <c r="CD687" s="1085"/>
      <c r="CE687" s="1085"/>
      <c r="CF687" s="1085"/>
      <c r="CG687" s="1085"/>
      <c r="CH687" s="1085"/>
      <c r="CI687" s="1085"/>
      <c r="CJ687" s="1085"/>
      <c r="CK687" s="1085"/>
      <c r="CL687" s="1085"/>
      <c r="CM687" s="1124"/>
      <c r="CN687" s="1124"/>
      <c r="CO687" s="1125"/>
      <c r="CQ687" s="1955"/>
    </row>
    <row r="688" spans="1:95" s="633" customFormat="1" x14ac:dyDescent="0.2">
      <c r="A688" s="1066"/>
      <c r="B688" s="1084"/>
      <c r="C688" s="1060"/>
      <c r="D688" s="1060"/>
      <c r="E688" s="1061"/>
      <c r="F688" s="1079"/>
      <c r="G688" s="1078"/>
      <c r="H688" s="1064"/>
      <c r="I688" s="1085"/>
      <c r="J688" s="1085"/>
      <c r="K688" s="1085"/>
      <c r="L688" s="1085"/>
      <c r="M688" s="1085"/>
      <c r="N688" s="1085"/>
      <c r="O688" s="1085"/>
      <c r="P688" s="1085"/>
      <c r="Q688" s="1085"/>
      <c r="R688" s="1085"/>
      <c r="S688" s="1085"/>
      <c r="T688" s="1085"/>
      <c r="U688" s="1085"/>
      <c r="V688" s="1085"/>
      <c r="W688" s="1085"/>
      <c r="X688" s="1085"/>
      <c r="Y688" s="1085"/>
      <c r="Z688" s="1085"/>
      <c r="AA688" s="1085"/>
      <c r="AB688" s="1124"/>
      <c r="AC688" s="1124"/>
      <c r="AD688" s="1124"/>
      <c r="AE688" s="1124"/>
      <c r="AF688" s="1085"/>
      <c r="AG688" s="1085"/>
      <c r="AH688" s="1085"/>
      <c r="AI688" s="1085"/>
      <c r="AJ688" s="1085"/>
      <c r="AK688" s="1085"/>
      <c r="AL688" s="1085"/>
      <c r="AM688" s="1085"/>
      <c r="AN688" s="1085"/>
      <c r="AO688" s="1085"/>
      <c r="AP688" s="1085"/>
      <c r="AQ688" s="1085"/>
      <c r="AR688" s="1085"/>
      <c r="AS688" s="1085"/>
      <c r="AT688" s="1085"/>
      <c r="AU688" s="1085"/>
      <c r="AV688" s="1085"/>
      <c r="AW688" s="1085"/>
      <c r="AX688" s="1085"/>
      <c r="AY688" s="1085"/>
      <c r="AZ688" s="1085"/>
      <c r="BA688" s="1085"/>
      <c r="BB688" s="1085"/>
      <c r="BC688" s="1085"/>
      <c r="BD688" s="1085"/>
      <c r="BE688" s="1085"/>
      <c r="BF688" s="1085"/>
      <c r="BG688" s="1085"/>
      <c r="BH688" s="1085"/>
      <c r="BI688" s="1085"/>
      <c r="BJ688" s="1085"/>
      <c r="BK688" s="1085"/>
      <c r="BL688" s="1085"/>
      <c r="BM688" s="1085"/>
      <c r="BN688" s="1085"/>
      <c r="BO688" s="1085"/>
      <c r="BP688" s="1085"/>
      <c r="BQ688" s="1085"/>
      <c r="BR688" s="1085"/>
      <c r="BS688" s="1124"/>
      <c r="BT688" s="1085"/>
      <c r="BU688" s="1085"/>
      <c r="BV688" s="1085"/>
      <c r="BW688" s="1085"/>
      <c r="BX688" s="1085"/>
      <c r="BY688" s="1085"/>
      <c r="BZ688" s="1085"/>
      <c r="CA688" s="1085"/>
      <c r="CB688" s="1085"/>
      <c r="CC688" s="1085"/>
      <c r="CD688" s="1085"/>
      <c r="CE688" s="1085"/>
      <c r="CF688" s="1085"/>
      <c r="CG688" s="1085"/>
      <c r="CH688" s="1085"/>
      <c r="CI688" s="1085"/>
      <c r="CJ688" s="1085"/>
      <c r="CK688" s="1085"/>
      <c r="CL688" s="1085"/>
      <c r="CM688" s="1124"/>
      <c r="CN688" s="1124"/>
      <c r="CO688" s="1125"/>
      <c r="CQ688" s="1955"/>
    </row>
    <row r="689" spans="1:95" s="633" customFormat="1" x14ac:dyDescent="0.2">
      <c r="A689" s="1066"/>
      <c r="B689" s="1084"/>
      <c r="C689" s="1060"/>
      <c r="D689" s="1060"/>
      <c r="E689" s="1061"/>
      <c r="F689" s="1079"/>
      <c r="G689" s="1078"/>
      <c r="H689" s="1064"/>
      <c r="I689" s="1085"/>
      <c r="J689" s="1085"/>
      <c r="K689" s="1085"/>
      <c r="L689" s="1085"/>
      <c r="M689" s="1085"/>
      <c r="N689" s="1085"/>
      <c r="O689" s="1085"/>
      <c r="P689" s="1085"/>
      <c r="Q689" s="1085"/>
      <c r="R689" s="1085"/>
      <c r="S689" s="1085"/>
      <c r="T689" s="1085"/>
      <c r="U689" s="1085"/>
      <c r="V689" s="1085"/>
      <c r="W689" s="1085"/>
      <c r="X689" s="1085"/>
      <c r="Y689" s="1085"/>
      <c r="Z689" s="1085"/>
      <c r="AA689" s="1085"/>
      <c r="AB689" s="1124"/>
      <c r="AC689" s="1124"/>
      <c r="AD689" s="1124"/>
      <c r="AE689" s="1124"/>
      <c r="AF689" s="1085"/>
      <c r="AG689" s="1085"/>
      <c r="AH689" s="1085"/>
      <c r="AI689" s="1085"/>
      <c r="AJ689" s="1085"/>
      <c r="AK689" s="1085"/>
      <c r="AL689" s="1085"/>
      <c r="AM689" s="1085"/>
      <c r="AN689" s="1085"/>
      <c r="AO689" s="1085"/>
      <c r="AP689" s="1085"/>
      <c r="AQ689" s="1085"/>
      <c r="AR689" s="1085"/>
      <c r="AS689" s="1085"/>
      <c r="AT689" s="1085"/>
      <c r="AU689" s="1085"/>
      <c r="AV689" s="1085"/>
      <c r="AW689" s="1085"/>
      <c r="AX689" s="1085"/>
      <c r="AY689" s="1085"/>
      <c r="AZ689" s="1085"/>
      <c r="BA689" s="1085"/>
      <c r="BB689" s="1085"/>
      <c r="BC689" s="1085"/>
      <c r="BD689" s="1085"/>
      <c r="BE689" s="1085"/>
      <c r="BF689" s="1085"/>
      <c r="BG689" s="1085"/>
      <c r="BH689" s="1085"/>
      <c r="BI689" s="1085"/>
      <c r="BJ689" s="1085"/>
      <c r="BK689" s="1085"/>
      <c r="BL689" s="1085"/>
      <c r="BM689" s="1085"/>
      <c r="BN689" s="1085"/>
      <c r="BO689" s="1085"/>
      <c r="BP689" s="1085"/>
      <c r="BQ689" s="1085"/>
      <c r="BR689" s="1085"/>
      <c r="BS689" s="1124"/>
      <c r="BT689" s="1085"/>
      <c r="BU689" s="1085"/>
      <c r="BV689" s="1085"/>
      <c r="BW689" s="1085"/>
      <c r="BX689" s="1085"/>
      <c r="BY689" s="1085"/>
      <c r="BZ689" s="1085"/>
      <c r="CA689" s="1085"/>
      <c r="CB689" s="1085"/>
      <c r="CC689" s="1085"/>
      <c r="CD689" s="1085"/>
      <c r="CE689" s="1085"/>
      <c r="CF689" s="1085"/>
      <c r="CG689" s="1085"/>
      <c r="CH689" s="1085"/>
      <c r="CI689" s="1085"/>
      <c r="CJ689" s="1085"/>
      <c r="CK689" s="1085"/>
      <c r="CL689" s="1085"/>
      <c r="CM689" s="1124"/>
      <c r="CN689" s="1124"/>
      <c r="CO689" s="1125"/>
      <c r="CQ689" s="1955"/>
    </row>
    <row r="690" spans="1:95" s="633" customFormat="1" x14ac:dyDescent="0.2">
      <c r="A690" s="1066"/>
      <c r="B690" s="1084"/>
      <c r="C690" s="1060"/>
      <c r="D690" s="1060"/>
      <c r="E690" s="1061"/>
      <c r="F690" s="1079"/>
      <c r="G690" s="1078"/>
      <c r="H690" s="1064"/>
      <c r="I690" s="1085"/>
      <c r="J690" s="1085"/>
      <c r="K690" s="1085"/>
      <c r="L690" s="1085"/>
      <c r="M690" s="1085"/>
      <c r="N690" s="1085"/>
      <c r="O690" s="1085"/>
      <c r="P690" s="1085"/>
      <c r="Q690" s="1085"/>
      <c r="R690" s="1085"/>
      <c r="S690" s="1085"/>
      <c r="T690" s="1085"/>
      <c r="U690" s="1085"/>
      <c r="V690" s="1085"/>
      <c r="W690" s="1085"/>
      <c r="X690" s="1085"/>
      <c r="Y690" s="1085"/>
      <c r="Z690" s="1085"/>
      <c r="AA690" s="1085"/>
      <c r="AB690" s="1124"/>
      <c r="AC690" s="1124"/>
      <c r="AD690" s="1124"/>
      <c r="AE690" s="1124"/>
      <c r="AF690" s="1085"/>
      <c r="AG690" s="1085"/>
      <c r="AH690" s="1085"/>
      <c r="AI690" s="1085"/>
      <c r="AJ690" s="1085"/>
      <c r="AK690" s="1085"/>
      <c r="AL690" s="1085"/>
      <c r="AM690" s="1085"/>
      <c r="AN690" s="1085"/>
      <c r="AO690" s="1085"/>
      <c r="AP690" s="1085"/>
      <c r="AQ690" s="1085"/>
      <c r="AR690" s="1085"/>
      <c r="AS690" s="1085"/>
      <c r="AT690" s="1085"/>
      <c r="AU690" s="1085"/>
      <c r="AV690" s="1085"/>
      <c r="AW690" s="1085"/>
      <c r="AX690" s="1085"/>
      <c r="AY690" s="1085"/>
      <c r="AZ690" s="1085"/>
      <c r="BA690" s="1085"/>
      <c r="BB690" s="1085"/>
      <c r="BC690" s="1085"/>
      <c r="BD690" s="1085"/>
      <c r="BE690" s="1085"/>
      <c r="BF690" s="1085"/>
      <c r="BG690" s="1085"/>
      <c r="BH690" s="1085"/>
      <c r="BI690" s="1085"/>
      <c r="BJ690" s="1085"/>
      <c r="BK690" s="1085"/>
      <c r="BL690" s="1085"/>
      <c r="BM690" s="1085"/>
      <c r="BN690" s="1085"/>
      <c r="BO690" s="1085"/>
      <c r="BP690" s="1085"/>
      <c r="BQ690" s="1085"/>
      <c r="BR690" s="1085"/>
      <c r="BS690" s="1124"/>
      <c r="BT690" s="1085"/>
      <c r="BU690" s="1085"/>
      <c r="BV690" s="1085"/>
      <c r="BW690" s="1085"/>
      <c r="BX690" s="1085"/>
      <c r="BY690" s="1085"/>
      <c r="BZ690" s="1085"/>
      <c r="CA690" s="1085"/>
      <c r="CB690" s="1085"/>
      <c r="CC690" s="1085"/>
      <c r="CD690" s="1085"/>
      <c r="CE690" s="1085"/>
      <c r="CF690" s="1085"/>
      <c r="CG690" s="1085"/>
      <c r="CH690" s="1085"/>
      <c r="CI690" s="1085"/>
      <c r="CJ690" s="1085"/>
      <c r="CK690" s="1085"/>
      <c r="CL690" s="1085"/>
      <c r="CM690" s="1124"/>
      <c r="CN690" s="1124"/>
      <c r="CO690" s="1125"/>
      <c r="CQ690" s="1955"/>
    </row>
    <row r="691" spans="1:95" s="633" customFormat="1" x14ac:dyDescent="0.2">
      <c r="A691" s="1066"/>
      <c r="B691" s="1084"/>
      <c r="C691" s="1060"/>
      <c r="D691" s="1060"/>
      <c r="E691" s="1061"/>
      <c r="F691" s="1079"/>
      <c r="G691" s="1078"/>
      <c r="H691" s="1064"/>
      <c r="I691" s="1085"/>
      <c r="J691" s="1085"/>
      <c r="K691" s="1085"/>
      <c r="L691" s="1085"/>
      <c r="M691" s="1085"/>
      <c r="N691" s="1085"/>
      <c r="O691" s="1085"/>
      <c r="P691" s="1085"/>
      <c r="Q691" s="1085"/>
      <c r="R691" s="1085"/>
      <c r="S691" s="1085"/>
      <c r="T691" s="1085"/>
      <c r="U691" s="1085"/>
      <c r="V691" s="1085"/>
      <c r="W691" s="1085"/>
      <c r="X691" s="1085"/>
      <c r="Y691" s="1085"/>
      <c r="Z691" s="1085"/>
      <c r="AA691" s="1085"/>
      <c r="AB691" s="1124"/>
      <c r="AC691" s="1124"/>
      <c r="AD691" s="1124"/>
      <c r="AE691" s="1124"/>
      <c r="AF691" s="1085"/>
      <c r="AG691" s="1085"/>
      <c r="AH691" s="1085"/>
      <c r="AI691" s="1085"/>
      <c r="AJ691" s="1085"/>
      <c r="AK691" s="1085"/>
      <c r="AL691" s="1085"/>
      <c r="AM691" s="1085"/>
      <c r="AN691" s="1085"/>
      <c r="AO691" s="1085"/>
      <c r="AP691" s="1085"/>
      <c r="AQ691" s="1085"/>
      <c r="AR691" s="1085"/>
      <c r="AS691" s="1085"/>
      <c r="AT691" s="1085"/>
      <c r="AU691" s="1085"/>
      <c r="AV691" s="1085"/>
      <c r="AW691" s="1085"/>
      <c r="AX691" s="1085"/>
      <c r="AY691" s="1085"/>
      <c r="AZ691" s="1085"/>
      <c r="BA691" s="1085"/>
      <c r="BB691" s="1085"/>
      <c r="BC691" s="1085"/>
      <c r="BD691" s="1085"/>
      <c r="BE691" s="1085"/>
      <c r="BF691" s="1085"/>
      <c r="BG691" s="1085"/>
      <c r="BH691" s="1085"/>
      <c r="BI691" s="1085"/>
      <c r="BJ691" s="1085"/>
      <c r="BK691" s="1085"/>
      <c r="BL691" s="1085"/>
      <c r="BM691" s="1085"/>
      <c r="BN691" s="1085"/>
      <c r="BO691" s="1085"/>
      <c r="BP691" s="1085"/>
      <c r="BQ691" s="1085"/>
      <c r="BR691" s="1085"/>
      <c r="BS691" s="1124"/>
      <c r="BT691" s="1085"/>
      <c r="BU691" s="1085"/>
      <c r="BV691" s="1085"/>
      <c r="BW691" s="1085"/>
      <c r="BX691" s="1085"/>
      <c r="BY691" s="1085"/>
      <c r="BZ691" s="1085"/>
      <c r="CA691" s="1085"/>
      <c r="CB691" s="1085"/>
      <c r="CC691" s="1085"/>
      <c r="CD691" s="1085"/>
      <c r="CE691" s="1085"/>
      <c r="CF691" s="1085"/>
      <c r="CG691" s="1085"/>
      <c r="CH691" s="1085"/>
      <c r="CI691" s="1085"/>
      <c r="CJ691" s="1085"/>
      <c r="CK691" s="1085"/>
      <c r="CL691" s="1085"/>
      <c r="CM691" s="1124"/>
      <c r="CN691" s="1124"/>
      <c r="CO691" s="1125"/>
      <c r="CQ691" s="1955"/>
    </row>
    <row r="692" spans="1:95" s="633" customFormat="1" x14ac:dyDescent="0.2">
      <c r="A692" s="1066"/>
      <c r="B692" s="1084"/>
      <c r="C692" s="1060"/>
      <c r="D692" s="1060"/>
      <c r="E692" s="1061"/>
      <c r="F692" s="1079"/>
      <c r="G692" s="1078"/>
      <c r="H692" s="1064"/>
      <c r="I692" s="1085"/>
      <c r="J692" s="1085"/>
      <c r="K692" s="1085"/>
      <c r="L692" s="1085"/>
      <c r="M692" s="1085"/>
      <c r="N692" s="1085"/>
      <c r="O692" s="1085"/>
      <c r="P692" s="1085"/>
      <c r="Q692" s="1085"/>
      <c r="R692" s="1085"/>
      <c r="S692" s="1085"/>
      <c r="T692" s="1085"/>
      <c r="U692" s="1085"/>
      <c r="V692" s="1085"/>
      <c r="W692" s="1085"/>
      <c r="X692" s="1085"/>
      <c r="Y692" s="1085"/>
      <c r="Z692" s="1085"/>
      <c r="AA692" s="1085"/>
      <c r="AB692" s="1124"/>
      <c r="AC692" s="1124"/>
      <c r="AD692" s="1124"/>
      <c r="AE692" s="1124"/>
      <c r="AF692" s="1085"/>
      <c r="AG692" s="1085"/>
      <c r="AH692" s="1085"/>
      <c r="AI692" s="1085"/>
      <c r="AJ692" s="1085"/>
      <c r="AK692" s="1085"/>
      <c r="AL692" s="1085"/>
      <c r="AM692" s="1085"/>
      <c r="AN692" s="1085"/>
      <c r="AO692" s="1085"/>
      <c r="AP692" s="1085"/>
      <c r="AQ692" s="1085"/>
      <c r="AR692" s="1085"/>
      <c r="AS692" s="1085"/>
      <c r="AT692" s="1085"/>
      <c r="AU692" s="1085"/>
      <c r="AV692" s="1085"/>
      <c r="AW692" s="1085"/>
      <c r="AX692" s="1085"/>
      <c r="AY692" s="1085"/>
      <c r="AZ692" s="1085"/>
      <c r="BA692" s="1085"/>
      <c r="BB692" s="1085"/>
      <c r="BC692" s="1085"/>
      <c r="BD692" s="1085"/>
      <c r="BE692" s="1085"/>
      <c r="BF692" s="1085"/>
      <c r="BG692" s="1085"/>
      <c r="BH692" s="1085"/>
      <c r="BI692" s="1085"/>
      <c r="BJ692" s="1085"/>
      <c r="BK692" s="1085"/>
      <c r="BL692" s="1085"/>
      <c r="BM692" s="1085"/>
      <c r="BN692" s="1085"/>
      <c r="BO692" s="1085"/>
      <c r="BP692" s="1085"/>
      <c r="BQ692" s="1085"/>
      <c r="BR692" s="1085"/>
      <c r="BS692" s="1124"/>
      <c r="BT692" s="1085"/>
      <c r="BU692" s="1085"/>
      <c r="BV692" s="1085"/>
      <c r="BW692" s="1085"/>
      <c r="BX692" s="1085"/>
      <c r="BY692" s="1085"/>
      <c r="BZ692" s="1085"/>
      <c r="CA692" s="1085"/>
      <c r="CB692" s="1085"/>
      <c r="CC692" s="1085"/>
      <c r="CD692" s="1085"/>
      <c r="CE692" s="1085"/>
      <c r="CF692" s="1085"/>
      <c r="CG692" s="1085"/>
      <c r="CH692" s="1085"/>
      <c r="CI692" s="1085"/>
      <c r="CJ692" s="1085"/>
      <c r="CK692" s="1085"/>
      <c r="CL692" s="1085"/>
      <c r="CM692" s="1124"/>
      <c r="CN692" s="1124"/>
      <c r="CO692" s="1125"/>
      <c r="CQ692" s="1955"/>
    </row>
    <row r="693" spans="1:95" s="633" customFormat="1" x14ac:dyDescent="0.2">
      <c r="A693" s="1066"/>
      <c r="B693" s="1084"/>
      <c r="C693" s="1060"/>
      <c r="D693" s="1060"/>
      <c r="E693" s="1061"/>
      <c r="F693" s="1079"/>
      <c r="G693" s="1078"/>
      <c r="H693" s="1064"/>
      <c r="I693" s="1085"/>
      <c r="J693" s="1085"/>
      <c r="K693" s="1085"/>
      <c r="L693" s="1085"/>
      <c r="M693" s="1085"/>
      <c r="N693" s="1085"/>
      <c r="O693" s="1085"/>
      <c r="P693" s="1085"/>
      <c r="Q693" s="1085"/>
      <c r="R693" s="1085"/>
      <c r="S693" s="1085"/>
      <c r="T693" s="1085"/>
      <c r="U693" s="1085"/>
      <c r="V693" s="1085"/>
      <c r="W693" s="1085"/>
      <c r="X693" s="1085"/>
      <c r="Y693" s="1085"/>
      <c r="Z693" s="1085"/>
      <c r="AA693" s="1085"/>
      <c r="AB693" s="1124"/>
      <c r="AC693" s="1124"/>
      <c r="AD693" s="1124"/>
      <c r="AE693" s="1124"/>
      <c r="AF693" s="1085"/>
      <c r="AG693" s="1085"/>
      <c r="AH693" s="1085"/>
      <c r="AI693" s="1085"/>
      <c r="AJ693" s="1085"/>
      <c r="AK693" s="1085"/>
      <c r="AL693" s="1085"/>
      <c r="AM693" s="1085"/>
      <c r="AN693" s="1085"/>
      <c r="AO693" s="1085"/>
      <c r="AP693" s="1085"/>
      <c r="AQ693" s="1085"/>
      <c r="AR693" s="1085"/>
      <c r="AS693" s="1085"/>
      <c r="AT693" s="1085"/>
      <c r="AU693" s="1085"/>
      <c r="AV693" s="1085"/>
      <c r="AW693" s="1085"/>
      <c r="AX693" s="1085"/>
      <c r="AY693" s="1085"/>
      <c r="AZ693" s="1085"/>
      <c r="BA693" s="1085"/>
      <c r="BB693" s="1085"/>
      <c r="BC693" s="1085"/>
      <c r="BD693" s="1085"/>
      <c r="BE693" s="1085"/>
      <c r="BF693" s="1085"/>
      <c r="BG693" s="1085"/>
      <c r="BH693" s="1085"/>
      <c r="BI693" s="1085"/>
      <c r="BJ693" s="1085"/>
      <c r="BK693" s="1085"/>
      <c r="BL693" s="1085"/>
      <c r="BM693" s="1085"/>
      <c r="BN693" s="1085"/>
      <c r="BO693" s="1085"/>
      <c r="BP693" s="1085"/>
      <c r="BQ693" s="1085"/>
      <c r="BR693" s="1085"/>
      <c r="BS693" s="1124"/>
      <c r="BT693" s="1085"/>
      <c r="BU693" s="1085"/>
      <c r="BV693" s="1085"/>
      <c r="BW693" s="1085"/>
      <c r="BX693" s="1085"/>
      <c r="BY693" s="1085"/>
      <c r="BZ693" s="1085"/>
      <c r="CA693" s="1085"/>
      <c r="CB693" s="1085"/>
      <c r="CC693" s="1085"/>
      <c r="CD693" s="1085"/>
      <c r="CE693" s="1085"/>
      <c r="CF693" s="1085"/>
      <c r="CG693" s="1085"/>
      <c r="CH693" s="1085"/>
      <c r="CI693" s="1085"/>
      <c r="CJ693" s="1085"/>
      <c r="CK693" s="1085"/>
      <c r="CL693" s="1085"/>
      <c r="CM693" s="1124"/>
      <c r="CN693" s="1124"/>
      <c r="CO693" s="1125"/>
      <c r="CQ693" s="1955"/>
    </row>
    <row r="694" spans="1:95" s="633" customFormat="1" x14ac:dyDescent="0.2">
      <c r="A694" s="1066"/>
      <c r="B694" s="1084"/>
      <c r="C694" s="1060"/>
      <c r="D694" s="1060"/>
      <c r="E694" s="1061"/>
      <c r="F694" s="1079"/>
      <c r="G694" s="1078"/>
      <c r="H694" s="1064"/>
      <c r="I694" s="1085"/>
      <c r="J694" s="1085"/>
      <c r="K694" s="1085"/>
      <c r="L694" s="1085"/>
      <c r="M694" s="1085"/>
      <c r="N694" s="1085"/>
      <c r="O694" s="1085"/>
      <c r="P694" s="1085"/>
      <c r="Q694" s="1085"/>
      <c r="R694" s="1085"/>
      <c r="S694" s="1085"/>
      <c r="T694" s="1085"/>
      <c r="U694" s="1085"/>
      <c r="V694" s="1085"/>
      <c r="W694" s="1085"/>
      <c r="X694" s="1085"/>
      <c r="Y694" s="1085"/>
      <c r="Z694" s="1085"/>
      <c r="AA694" s="1085"/>
      <c r="AB694" s="1124"/>
      <c r="AC694" s="1124"/>
      <c r="AD694" s="1124"/>
      <c r="AE694" s="1124"/>
      <c r="AF694" s="1085"/>
      <c r="AG694" s="1085"/>
      <c r="AH694" s="1085"/>
      <c r="AI694" s="1085"/>
      <c r="AJ694" s="1085"/>
      <c r="AK694" s="1085"/>
      <c r="AL694" s="1085"/>
      <c r="AM694" s="1085"/>
      <c r="AN694" s="1085"/>
      <c r="AO694" s="1085"/>
      <c r="AP694" s="1085"/>
      <c r="AQ694" s="1085"/>
      <c r="AR694" s="1085"/>
      <c r="AS694" s="1085"/>
      <c r="AT694" s="1085"/>
      <c r="AU694" s="1085"/>
      <c r="AV694" s="1085"/>
      <c r="AW694" s="1085"/>
      <c r="AX694" s="1085"/>
      <c r="AY694" s="1085"/>
      <c r="AZ694" s="1085"/>
      <c r="BA694" s="1085"/>
      <c r="BB694" s="1085"/>
      <c r="BC694" s="1085"/>
      <c r="BD694" s="1085"/>
      <c r="BE694" s="1085"/>
      <c r="BF694" s="1085"/>
      <c r="BG694" s="1085"/>
      <c r="BH694" s="1085"/>
      <c r="BI694" s="1085"/>
      <c r="BJ694" s="1085"/>
      <c r="BK694" s="1085"/>
      <c r="BL694" s="1085"/>
      <c r="BM694" s="1085"/>
      <c r="BN694" s="1085"/>
      <c r="BO694" s="1085"/>
      <c r="BP694" s="1085"/>
      <c r="BQ694" s="1085"/>
      <c r="BR694" s="1085"/>
      <c r="BS694" s="1124"/>
      <c r="BT694" s="1085"/>
      <c r="BU694" s="1085"/>
      <c r="BV694" s="1085"/>
      <c r="BW694" s="1085"/>
      <c r="BX694" s="1085"/>
      <c r="BY694" s="1085"/>
      <c r="BZ694" s="1085"/>
      <c r="CA694" s="1085"/>
      <c r="CB694" s="1085"/>
      <c r="CC694" s="1085"/>
      <c r="CD694" s="1085"/>
      <c r="CE694" s="1085"/>
      <c r="CF694" s="1085"/>
      <c r="CG694" s="1085"/>
      <c r="CH694" s="1085"/>
      <c r="CI694" s="1085"/>
      <c r="CJ694" s="1085"/>
      <c r="CK694" s="1085"/>
      <c r="CL694" s="1085"/>
      <c r="CM694" s="1124"/>
      <c r="CN694" s="1124"/>
      <c r="CO694" s="1125"/>
      <c r="CQ694" s="1955"/>
    </row>
    <row r="695" spans="1:95" s="633" customFormat="1" x14ac:dyDescent="0.2">
      <c r="A695" s="1066"/>
      <c r="B695" s="1084"/>
      <c r="C695" s="1060"/>
      <c r="D695" s="1060"/>
      <c r="E695" s="1061"/>
      <c r="F695" s="1079"/>
      <c r="G695" s="1078"/>
      <c r="H695" s="1064"/>
      <c r="I695" s="1085"/>
      <c r="J695" s="1085"/>
      <c r="K695" s="1085"/>
      <c r="L695" s="1085"/>
      <c r="M695" s="1085"/>
      <c r="N695" s="1085"/>
      <c r="O695" s="1085"/>
      <c r="P695" s="1085"/>
      <c r="Q695" s="1085"/>
      <c r="R695" s="1085"/>
      <c r="S695" s="1085"/>
      <c r="T695" s="1085"/>
      <c r="U695" s="1085"/>
      <c r="V695" s="1085"/>
      <c r="W695" s="1085"/>
      <c r="X695" s="1085"/>
      <c r="Y695" s="1085"/>
      <c r="Z695" s="1085"/>
      <c r="AA695" s="1085"/>
      <c r="AB695" s="1124"/>
      <c r="AC695" s="1124"/>
      <c r="AD695" s="1124"/>
      <c r="AE695" s="1124"/>
      <c r="AF695" s="1085"/>
      <c r="AG695" s="1085"/>
      <c r="AH695" s="1085"/>
      <c r="AI695" s="1085"/>
      <c r="AJ695" s="1085"/>
      <c r="AK695" s="1085"/>
      <c r="AL695" s="1085"/>
      <c r="AM695" s="1085"/>
      <c r="AN695" s="1085"/>
      <c r="AO695" s="1085"/>
      <c r="AP695" s="1085"/>
      <c r="AQ695" s="1085"/>
      <c r="AR695" s="1085"/>
      <c r="AS695" s="1085"/>
      <c r="AT695" s="1085"/>
      <c r="AU695" s="1085"/>
      <c r="AV695" s="1085"/>
      <c r="AW695" s="1085"/>
      <c r="AX695" s="1085"/>
      <c r="AY695" s="1085"/>
      <c r="AZ695" s="1085"/>
      <c r="BA695" s="1085"/>
      <c r="BB695" s="1085"/>
      <c r="BC695" s="1085"/>
      <c r="BD695" s="1085"/>
      <c r="BE695" s="1085"/>
      <c r="BF695" s="1085"/>
      <c r="BG695" s="1085"/>
      <c r="BH695" s="1085"/>
      <c r="BI695" s="1085"/>
      <c r="BJ695" s="1085"/>
      <c r="BK695" s="1085"/>
      <c r="BL695" s="1085"/>
      <c r="BM695" s="1085"/>
      <c r="BN695" s="1085"/>
      <c r="BO695" s="1085"/>
      <c r="BP695" s="1085"/>
      <c r="BQ695" s="1085"/>
      <c r="BR695" s="1085"/>
      <c r="BS695" s="1124"/>
      <c r="BT695" s="1085"/>
      <c r="BU695" s="1085"/>
      <c r="BV695" s="1085"/>
      <c r="BW695" s="1085"/>
      <c r="BX695" s="1085"/>
      <c r="BY695" s="1085"/>
      <c r="BZ695" s="1085"/>
      <c r="CA695" s="1085"/>
      <c r="CB695" s="1085"/>
      <c r="CC695" s="1085"/>
      <c r="CD695" s="1085"/>
      <c r="CE695" s="1085"/>
      <c r="CF695" s="1085"/>
      <c r="CG695" s="1085"/>
      <c r="CH695" s="1085"/>
      <c r="CI695" s="1085"/>
      <c r="CJ695" s="1085"/>
      <c r="CK695" s="1085"/>
      <c r="CL695" s="1085"/>
      <c r="CM695" s="1124"/>
      <c r="CN695" s="1124"/>
      <c r="CO695" s="1125"/>
      <c r="CQ695" s="1955"/>
    </row>
    <row r="696" spans="1:95" s="633" customFormat="1" x14ac:dyDescent="0.2">
      <c r="A696" s="1066"/>
      <c r="B696" s="1084"/>
      <c r="C696" s="1060"/>
      <c r="D696" s="1060"/>
      <c r="E696" s="1061"/>
      <c r="F696" s="1079"/>
      <c r="G696" s="1078"/>
      <c r="H696" s="1064"/>
      <c r="I696" s="1085"/>
      <c r="J696" s="1085"/>
      <c r="K696" s="1085"/>
      <c r="L696" s="1085"/>
      <c r="M696" s="1085"/>
      <c r="N696" s="1085"/>
      <c r="O696" s="1085"/>
      <c r="P696" s="1085"/>
      <c r="Q696" s="1085"/>
      <c r="R696" s="1085"/>
      <c r="S696" s="1085"/>
      <c r="T696" s="1085"/>
      <c r="U696" s="1085"/>
      <c r="V696" s="1085"/>
      <c r="W696" s="1085"/>
      <c r="X696" s="1085"/>
      <c r="Y696" s="1085"/>
      <c r="Z696" s="1085"/>
      <c r="AA696" s="1085"/>
      <c r="AB696" s="1124"/>
      <c r="AC696" s="1124"/>
      <c r="AD696" s="1124"/>
      <c r="AE696" s="1124"/>
      <c r="AF696" s="1085"/>
      <c r="AG696" s="1085"/>
      <c r="AH696" s="1085"/>
      <c r="AI696" s="1085"/>
      <c r="AJ696" s="1085"/>
      <c r="AK696" s="1085"/>
      <c r="AL696" s="1085"/>
      <c r="AM696" s="1085"/>
      <c r="AN696" s="1085"/>
      <c r="AO696" s="1085"/>
      <c r="AP696" s="1085"/>
      <c r="AQ696" s="1085"/>
      <c r="AR696" s="1085"/>
      <c r="AS696" s="1085"/>
      <c r="AT696" s="1085"/>
      <c r="AU696" s="1085"/>
      <c r="AV696" s="1085"/>
      <c r="AW696" s="1085"/>
      <c r="AX696" s="1085"/>
      <c r="AY696" s="1085"/>
      <c r="AZ696" s="1085"/>
      <c r="BA696" s="1085"/>
      <c r="BB696" s="1085"/>
      <c r="BC696" s="1085"/>
      <c r="BD696" s="1085"/>
      <c r="BE696" s="1085"/>
      <c r="BF696" s="1085"/>
      <c r="BG696" s="1085"/>
      <c r="BH696" s="1085"/>
      <c r="BI696" s="1085"/>
      <c r="BJ696" s="1085"/>
      <c r="BK696" s="1085"/>
      <c r="BL696" s="1085"/>
      <c r="BM696" s="1085"/>
      <c r="BN696" s="1085"/>
      <c r="BO696" s="1085"/>
      <c r="BP696" s="1085"/>
      <c r="BQ696" s="1085"/>
      <c r="BR696" s="1085"/>
      <c r="BS696" s="1124"/>
      <c r="BT696" s="1085"/>
      <c r="BU696" s="1085"/>
      <c r="BV696" s="1085"/>
      <c r="BW696" s="1085"/>
      <c r="BX696" s="1085"/>
      <c r="BY696" s="1085"/>
      <c r="BZ696" s="1085"/>
      <c r="CA696" s="1085"/>
      <c r="CB696" s="1085"/>
      <c r="CC696" s="1085"/>
      <c r="CD696" s="1085"/>
      <c r="CE696" s="1085"/>
      <c r="CF696" s="1085"/>
      <c r="CG696" s="1085"/>
      <c r="CH696" s="1085"/>
      <c r="CI696" s="1085"/>
      <c r="CJ696" s="1085"/>
      <c r="CK696" s="1085"/>
      <c r="CL696" s="1085"/>
      <c r="CM696" s="1124"/>
      <c r="CN696" s="1124"/>
      <c r="CO696" s="1125"/>
      <c r="CQ696" s="1955"/>
    </row>
    <row r="697" spans="1:95" s="633" customFormat="1" x14ac:dyDescent="0.2">
      <c r="A697" s="1066"/>
      <c r="B697" s="1084"/>
      <c r="C697" s="1060"/>
      <c r="D697" s="1060"/>
      <c r="E697" s="1061"/>
      <c r="F697" s="1079"/>
      <c r="G697" s="1078"/>
      <c r="H697" s="1064"/>
      <c r="I697" s="1085"/>
      <c r="J697" s="1085"/>
      <c r="K697" s="1085"/>
      <c r="L697" s="1085"/>
      <c r="M697" s="1085"/>
      <c r="N697" s="1085"/>
      <c r="O697" s="1085"/>
      <c r="P697" s="1085"/>
      <c r="Q697" s="1085"/>
      <c r="R697" s="1085"/>
      <c r="S697" s="1085"/>
      <c r="T697" s="1085"/>
      <c r="U697" s="1085"/>
      <c r="V697" s="1085"/>
      <c r="W697" s="1085"/>
      <c r="X697" s="1085"/>
      <c r="Y697" s="1085"/>
      <c r="Z697" s="1085"/>
      <c r="AA697" s="1085"/>
      <c r="AB697" s="1124"/>
      <c r="AC697" s="1124"/>
      <c r="AD697" s="1124"/>
      <c r="AE697" s="1124"/>
      <c r="AF697" s="1085"/>
      <c r="AG697" s="1085"/>
      <c r="AH697" s="1085"/>
      <c r="AI697" s="1085"/>
      <c r="AJ697" s="1085"/>
      <c r="AK697" s="1085"/>
      <c r="AL697" s="1085"/>
      <c r="AM697" s="1085"/>
      <c r="AN697" s="1085"/>
      <c r="AO697" s="1085"/>
      <c r="AP697" s="1085"/>
      <c r="AQ697" s="1085"/>
      <c r="AR697" s="1085"/>
      <c r="AS697" s="1085"/>
      <c r="AT697" s="1085"/>
      <c r="AU697" s="1085"/>
      <c r="AV697" s="1085"/>
      <c r="AW697" s="1085"/>
      <c r="AX697" s="1085"/>
      <c r="AY697" s="1085"/>
      <c r="AZ697" s="1085"/>
      <c r="BA697" s="1085"/>
      <c r="BB697" s="1085"/>
      <c r="BC697" s="1085"/>
      <c r="BD697" s="1085"/>
      <c r="BE697" s="1085"/>
      <c r="BF697" s="1085"/>
      <c r="BG697" s="1085"/>
      <c r="BH697" s="1085"/>
      <c r="BI697" s="1085"/>
      <c r="BJ697" s="1085"/>
      <c r="BK697" s="1085"/>
      <c r="BL697" s="1085"/>
      <c r="BM697" s="1085"/>
      <c r="BN697" s="1085"/>
      <c r="BO697" s="1085"/>
      <c r="BP697" s="1085"/>
      <c r="BQ697" s="1085"/>
      <c r="BR697" s="1085"/>
      <c r="BS697" s="1124"/>
      <c r="BT697" s="1085"/>
      <c r="BU697" s="1085"/>
      <c r="BV697" s="1085"/>
      <c r="BW697" s="1085"/>
      <c r="BX697" s="1085"/>
      <c r="BY697" s="1085"/>
      <c r="BZ697" s="1085"/>
      <c r="CA697" s="1085"/>
      <c r="CB697" s="1085"/>
      <c r="CC697" s="1085"/>
      <c r="CD697" s="1085"/>
      <c r="CE697" s="1085"/>
      <c r="CF697" s="1085"/>
      <c r="CG697" s="1085"/>
      <c r="CH697" s="1085"/>
      <c r="CI697" s="1085"/>
      <c r="CJ697" s="1085"/>
      <c r="CK697" s="1085"/>
      <c r="CL697" s="1085"/>
      <c r="CM697" s="1124"/>
      <c r="CN697" s="1124"/>
      <c r="CO697" s="1125"/>
      <c r="CQ697" s="1955"/>
    </row>
    <row r="698" spans="1:95" s="633" customFormat="1" x14ac:dyDescent="0.2">
      <c r="A698" s="1066"/>
      <c r="B698" s="1084"/>
      <c r="C698" s="1060"/>
      <c r="D698" s="1060"/>
      <c r="E698" s="1061"/>
      <c r="F698" s="1079"/>
      <c r="G698" s="1078"/>
      <c r="H698" s="1064"/>
      <c r="I698" s="1085"/>
      <c r="J698" s="1085"/>
      <c r="K698" s="1085"/>
      <c r="L698" s="1085"/>
      <c r="M698" s="1085"/>
      <c r="N698" s="1085"/>
      <c r="O698" s="1085"/>
      <c r="P698" s="1085"/>
      <c r="Q698" s="1085"/>
      <c r="R698" s="1085"/>
      <c r="S698" s="1085"/>
      <c r="T698" s="1085"/>
      <c r="U698" s="1085"/>
      <c r="V698" s="1085"/>
      <c r="W698" s="1085"/>
      <c r="X698" s="1085"/>
      <c r="Y698" s="1085"/>
      <c r="Z698" s="1085"/>
      <c r="AA698" s="1085"/>
      <c r="AB698" s="1124"/>
      <c r="AC698" s="1124"/>
      <c r="AD698" s="1124"/>
      <c r="AE698" s="1124"/>
      <c r="AF698" s="1085"/>
      <c r="AG698" s="1085"/>
      <c r="AH698" s="1085"/>
      <c r="AI698" s="1085"/>
      <c r="AJ698" s="1085"/>
      <c r="AK698" s="1085"/>
      <c r="AL698" s="1085"/>
      <c r="AM698" s="1085"/>
      <c r="AN698" s="1085"/>
      <c r="AO698" s="1085"/>
      <c r="AP698" s="1085"/>
      <c r="AQ698" s="1085"/>
      <c r="AR698" s="1085"/>
      <c r="AS698" s="1085"/>
      <c r="AT698" s="1085"/>
      <c r="AU698" s="1085"/>
      <c r="AV698" s="1085"/>
      <c r="AW698" s="1085"/>
      <c r="AX698" s="1085"/>
      <c r="AY698" s="1085"/>
      <c r="AZ698" s="1085"/>
      <c r="BA698" s="1085"/>
      <c r="BB698" s="1085"/>
      <c r="BC698" s="1085"/>
      <c r="BD698" s="1085"/>
      <c r="BE698" s="1085"/>
      <c r="BF698" s="1085"/>
      <c r="BG698" s="1085"/>
      <c r="BH698" s="1085"/>
      <c r="BI698" s="1085"/>
      <c r="BJ698" s="1085"/>
      <c r="BK698" s="1085"/>
      <c r="BL698" s="1085"/>
      <c r="BM698" s="1085"/>
      <c r="BN698" s="1085"/>
      <c r="BO698" s="1085"/>
      <c r="BP698" s="1085"/>
      <c r="BQ698" s="1085"/>
      <c r="BR698" s="1085"/>
      <c r="BS698" s="1124"/>
      <c r="BT698" s="1085"/>
      <c r="BU698" s="1085"/>
      <c r="BV698" s="1085"/>
      <c r="BW698" s="1085"/>
      <c r="BX698" s="1085"/>
      <c r="BY698" s="1085"/>
      <c r="BZ698" s="1085"/>
      <c r="CA698" s="1085"/>
      <c r="CB698" s="1085"/>
      <c r="CC698" s="1085"/>
      <c r="CD698" s="1085"/>
      <c r="CE698" s="1085"/>
      <c r="CF698" s="1085"/>
      <c r="CG698" s="1085"/>
      <c r="CH698" s="1085"/>
      <c r="CI698" s="1085"/>
      <c r="CJ698" s="1085"/>
      <c r="CK698" s="1085"/>
      <c r="CL698" s="1085"/>
      <c r="CM698" s="1124"/>
      <c r="CN698" s="1124"/>
      <c r="CO698" s="1125"/>
      <c r="CQ698" s="1955"/>
    </row>
    <row r="699" spans="1:95" s="633" customFormat="1" x14ac:dyDescent="0.2">
      <c r="A699" s="1066"/>
      <c r="B699" s="1084"/>
      <c r="C699" s="1060"/>
      <c r="D699" s="1060"/>
      <c r="E699" s="1061"/>
      <c r="F699" s="1079"/>
      <c r="G699" s="1078"/>
      <c r="H699" s="1064"/>
      <c r="I699" s="1085"/>
      <c r="J699" s="1085"/>
      <c r="K699" s="1085"/>
      <c r="L699" s="1085"/>
      <c r="M699" s="1085"/>
      <c r="N699" s="1085"/>
      <c r="O699" s="1085"/>
      <c r="P699" s="1085"/>
      <c r="Q699" s="1085"/>
      <c r="R699" s="1085"/>
      <c r="S699" s="1085"/>
      <c r="T699" s="1085"/>
      <c r="U699" s="1085"/>
      <c r="V699" s="1085"/>
      <c r="W699" s="1085"/>
      <c r="X699" s="1085"/>
      <c r="Y699" s="1085"/>
      <c r="Z699" s="1085"/>
      <c r="AA699" s="1085"/>
      <c r="AB699" s="1124"/>
      <c r="AC699" s="1124"/>
      <c r="AD699" s="1124"/>
      <c r="AE699" s="1124"/>
      <c r="AF699" s="1085"/>
      <c r="AG699" s="1085"/>
      <c r="AH699" s="1085"/>
      <c r="AI699" s="1085"/>
      <c r="AJ699" s="1085"/>
      <c r="AK699" s="1085"/>
      <c r="AL699" s="1085"/>
      <c r="AM699" s="1085"/>
      <c r="AN699" s="1085"/>
      <c r="AO699" s="1085"/>
      <c r="AP699" s="1085"/>
      <c r="AQ699" s="1085"/>
      <c r="AR699" s="1085"/>
      <c r="AS699" s="1085"/>
      <c r="AT699" s="1085"/>
      <c r="AU699" s="1085"/>
      <c r="AV699" s="1085"/>
      <c r="AW699" s="1085"/>
      <c r="AX699" s="1085"/>
      <c r="AY699" s="1085"/>
      <c r="AZ699" s="1085"/>
      <c r="BA699" s="1085"/>
      <c r="BB699" s="1085"/>
      <c r="BC699" s="1085"/>
      <c r="BD699" s="1085"/>
      <c r="BE699" s="1085"/>
      <c r="BF699" s="1085"/>
      <c r="BG699" s="1085"/>
      <c r="BH699" s="1085"/>
      <c r="BI699" s="1085"/>
      <c r="BJ699" s="1085"/>
      <c r="BK699" s="1085"/>
      <c r="BL699" s="1085"/>
      <c r="BM699" s="1085"/>
      <c r="BN699" s="1085"/>
      <c r="BO699" s="1085"/>
      <c r="BP699" s="1085"/>
      <c r="BQ699" s="1085"/>
      <c r="BR699" s="1085"/>
      <c r="BS699" s="1124"/>
      <c r="BT699" s="1085"/>
      <c r="BU699" s="1085"/>
      <c r="BV699" s="1085"/>
      <c r="BW699" s="1085"/>
      <c r="BX699" s="1085"/>
      <c r="BY699" s="1085"/>
      <c r="BZ699" s="1085"/>
      <c r="CA699" s="1085"/>
      <c r="CB699" s="1085"/>
      <c r="CC699" s="1085"/>
      <c r="CD699" s="1085"/>
      <c r="CE699" s="1085"/>
      <c r="CF699" s="1085"/>
      <c r="CG699" s="1085"/>
      <c r="CH699" s="1085"/>
      <c r="CI699" s="1085"/>
      <c r="CJ699" s="1085"/>
      <c r="CK699" s="1085"/>
      <c r="CL699" s="1085"/>
      <c r="CM699" s="1124"/>
      <c r="CN699" s="1124"/>
      <c r="CO699" s="1125"/>
      <c r="CQ699" s="1955"/>
    </row>
    <row r="700" spans="1:95" s="633" customFormat="1" x14ac:dyDescent="0.2">
      <c r="A700" s="1066"/>
      <c r="B700" s="1084"/>
      <c r="C700" s="1060"/>
      <c r="D700" s="1060"/>
      <c r="E700" s="1061"/>
      <c r="F700" s="1079"/>
      <c r="G700" s="1078"/>
      <c r="H700" s="1064"/>
      <c r="I700" s="1085"/>
      <c r="J700" s="1085"/>
      <c r="K700" s="1085"/>
      <c r="L700" s="1085"/>
      <c r="M700" s="1085"/>
      <c r="N700" s="1085"/>
      <c r="O700" s="1085"/>
      <c r="P700" s="1085"/>
      <c r="Q700" s="1085"/>
      <c r="R700" s="1085"/>
      <c r="S700" s="1085"/>
      <c r="T700" s="1085"/>
      <c r="U700" s="1085"/>
      <c r="V700" s="1085"/>
      <c r="W700" s="1085"/>
      <c r="X700" s="1085"/>
      <c r="Y700" s="1085"/>
      <c r="Z700" s="1085"/>
      <c r="AA700" s="1085"/>
      <c r="AB700" s="1124"/>
      <c r="AC700" s="1124"/>
      <c r="AD700" s="1124"/>
      <c r="AE700" s="1124"/>
      <c r="AF700" s="1085"/>
      <c r="AG700" s="1085"/>
      <c r="AH700" s="1085"/>
      <c r="AI700" s="1085"/>
      <c r="AJ700" s="1085"/>
      <c r="AK700" s="1085"/>
      <c r="AL700" s="1085"/>
      <c r="AM700" s="1085"/>
      <c r="AN700" s="1085"/>
      <c r="AO700" s="1085"/>
      <c r="AP700" s="1085"/>
      <c r="AQ700" s="1085"/>
      <c r="AR700" s="1085"/>
      <c r="AS700" s="1085"/>
      <c r="AT700" s="1085"/>
      <c r="AU700" s="1085"/>
      <c r="AV700" s="1085"/>
      <c r="AW700" s="1085"/>
      <c r="AX700" s="1085"/>
      <c r="AY700" s="1085"/>
      <c r="AZ700" s="1085"/>
      <c r="BA700" s="1085"/>
      <c r="BB700" s="1085"/>
      <c r="BC700" s="1085"/>
      <c r="BD700" s="1085"/>
      <c r="BE700" s="1085"/>
      <c r="BF700" s="1085"/>
      <c r="BG700" s="1085"/>
      <c r="BH700" s="1085"/>
      <c r="BI700" s="1085"/>
      <c r="BJ700" s="1085"/>
      <c r="BK700" s="1085"/>
      <c r="BL700" s="1085"/>
      <c r="BM700" s="1085"/>
      <c r="BN700" s="1085"/>
      <c r="BO700" s="1085"/>
      <c r="BP700" s="1085"/>
      <c r="BQ700" s="1085"/>
      <c r="BR700" s="1085"/>
      <c r="BS700" s="1124"/>
      <c r="BT700" s="1085"/>
      <c r="BU700" s="1085"/>
      <c r="BV700" s="1085"/>
      <c r="BW700" s="1085"/>
      <c r="BX700" s="1085"/>
      <c r="BY700" s="1085"/>
      <c r="BZ700" s="1085"/>
      <c r="CA700" s="1085"/>
      <c r="CB700" s="1085"/>
      <c r="CC700" s="1085"/>
      <c r="CD700" s="1085"/>
      <c r="CE700" s="1085"/>
      <c r="CF700" s="1085"/>
      <c r="CG700" s="1085"/>
      <c r="CH700" s="1085"/>
      <c r="CI700" s="1085"/>
      <c r="CJ700" s="1085"/>
      <c r="CK700" s="1085"/>
      <c r="CL700" s="1085"/>
      <c r="CM700" s="1124"/>
      <c r="CN700" s="1124"/>
      <c r="CO700" s="1125"/>
      <c r="CQ700" s="1955"/>
    </row>
    <row r="701" spans="1:95" s="633" customFormat="1" x14ac:dyDescent="0.2">
      <c r="A701" s="1066"/>
      <c r="B701" s="1084"/>
      <c r="C701" s="1060"/>
      <c r="D701" s="1060"/>
      <c r="E701" s="1061"/>
      <c r="F701" s="1079"/>
      <c r="G701" s="1078"/>
      <c r="H701" s="1064"/>
      <c r="I701" s="1085"/>
      <c r="J701" s="1085"/>
      <c r="K701" s="1085"/>
      <c r="L701" s="1085"/>
      <c r="M701" s="1085"/>
      <c r="N701" s="1085"/>
      <c r="O701" s="1085"/>
      <c r="P701" s="1085"/>
      <c r="Q701" s="1085"/>
      <c r="R701" s="1085"/>
      <c r="S701" s="1085"/>
      <c r="T701" s="1085"/>
      <c r="U701" s="1085"/>
      <c r="V701" s="1085"/>
      <c r="W701" s="1085"/>
      <c r="X701" s="1085"/>
      <c r="Y701" s="1085"/>
      <c r="Z701" s="1085"/>
      <c r="AA701" s="1085"/>
      <c r="AB701" s="1124"/>
      <c r="AC701" s="1124"/>
      <c r="AD701" s="1124"/>
      <c r="AE701" s="1124"/>
      <c r="AF701" s="1085"/>
      <c r="AG701" s="1085"/>
      <c r="AH701" s="1085"/>
      <c r="AI701" s="1085"/>
      <c r="AJ701" s="1085"/>
      <c r="AK701" s="1085"/>
      <c r="AL701" s="1085"/>
      <c r="AM701" s="1085"/>
      <c r="AN701" s="1085"/>
      <c r="AO701" s="1085"/>
      <c r="AP701" s="1085"/>
      <c r="AQ701" s="1085"/>
      <c r="AR701" s="1085"/>
      <c r="AS701" s="1085"/>
      <c r="AT701" s="1085"/>
      <c r="AU701" s="1085"/>
      <c r="AV701" s="1085"/>
      <c r="AW701" s="1085"/>
      <c r="AX701" s="1085"/>
      <c r="AY701" s="1085"/>
      <c r="AZ701" s="1085"/>
      <c r="BA701" s="1085"/>
      <c r="BB701" s="1085"/>
      <c r="BC701" s="1085"/>
      <c r="BD701" s="1085"/>
      <c r="BE701" s="1085"/>
      <c r="BF701" s="1085"/>
      <c r="BG701" s="1085"/>
      <c r="BH701" s="1085"/>
      <c r="BI701" s="1085"/>
      <c r="BJ701" s="1085"/>
      <c r="BK701" s="1085"/>
      <c r="BL701" s="1085"/>
      <c r="BM701" s="1085"/>
      <c r="BN701" s="1085"/>
      <c r="BO701" s="1085"/>
      <c r="BP701" s="1085"/>
      <c r="BQ701" s="1085"/>
      <c r="BR701" s="1085"/>
      <c r="BS701" s="1124"/>
      <c r="BT701" s="1085"/>
      <c r="BU701" s="1085"/>
      <c r="BV701" s="1085"/>
      <c r="BW701" s="1085"/>
      <c r="BX701" s="1085"/>
      <c r="BY701" s="1085"/>
      <c r="BZ701" s="1085"/>
      <c r="CA701" s="1085"/>
      <c r="CB701" s="1085"/>
      <c r="CC701" s="1085"/>
      <c r="CD701" s="1085"/>
      <c r="CE701" s="1085"/>
      <c r="CF701" s="1085"/>
      <c r="CG701" s="1085"/>
      <c r="CH701" s="1085"/>
      <c r="CI701" s="1085"/>
      <c r="CJ701" s="1085"/>
      <c r="CK701" s="1085"/>
      <c r="CL701" s="1085"/>
      <c r="CM701" s="1124"/>
      <c r="CN701" s="1124"/>
      <c r="CO701" s="1125"/>
      <c r="CQ701" s="1955"/>
    </row>
    <row r="702" spans="1:95" s="633" customFormat="1" x14ac:dyDescent="0.2">
      <c r="A702" s="1066"/>
      <c r="B702" s="1084"/>
      <c r="C702" s="1060"/>
      <c r="D702" s="1060"/>
      <c r="E702" s="1061"/>
      <c r="F702" s="1079"/>
      <c r="G702" s="1078"/>
      <c r="H702" s="1064"/>
      <c r="I702" s="1085"/>
      <c r="J702" s="1085"/>
      <c r="K702" s="1085"/>
      <c r="L702" s="1085"/>
      <c r="M702" s="1085"/>
      <c r="N702" s="1085"/>
      <c r="O702" s="1085"/>
      <c r="P702" s="1085"/>
      <c r="Q702" s="1085"/>
      <c r="R702" s="1085"/>
      <c r="S702" s="1085"/>
      <c r="T702" s="1085"/>
      <c r="U702" s="1085"/>
      <c r="V702" s="1085"/>
      <c r="W702" s="1085"/>
      <c r="X702" s="1085"/>
      <c r="Y702" s="1085"/>
      <c r="Z702" s="1085"/>
      <c r="AA702" s="1085"/>
      <c r="AB702" s="1124"/>
      <c r="AC702" s="1124"/>
      <c r="AD702" s="1124"/>
      <c r="AE702" s="1124"/>
      <c r="AF702" s="1085"/>
      <c r="AG702" s="1085"/>
      <c r="AH702" s="1085"/>
      <c r="AI702" s="1085"/>
      <c r="AJ702" s="1085"/>
      <c r="AK702" s="1085"/>
      <c r="AL702" s="1085"/>
      <c r="AM702" s="1085"/>
      <c r="AN702" s="1085"/>
      <c r="AO702" s="1085"/>
      <c r="AP702" s="1085"/>
      <c r="AQ702" s="1085"/>
      <c r="AR702" s="1085"/>
      <c r="AS702" s="1085"/>
      <c r="AT702" s="1085"/>
      <c r="AU702" s="1085"/>
      <c r="AV702" s="1085"/>
      <c r="AW702" s="1085"/>
      <c r="AX702" s="1085"/>
      <c r="AY702" s="1085"/>
      <c r="AZ702" s="1085"/>
      <c r="BA702" s="1085"/>
      <c r="BB702" s="1085"/>
      <c r="BC702" s="1085"/>
      <c r="BD702" s="1085"/>
      <c r="BE702" s="1085"/>
      <c r="BF702" s="1085"/>
      <c r="BG702" s="1085"/>
      <c r="BH702" s="1085"/>
      <c r="BI702" s="1085"/>
      <c r="BJ702" s="1085"/>
      <c r="BK702" s="1085"/>
      <c r="BL702" s="1085"/>
      <c r="BM702" s="1085"/>
      <c r="BN702" s="1085"/>
      <c r="BO702" s="1085"/>
      <c r="BP702" s="1085"/>
      <c r="BQ702" s="1085"/>
      <c r="BR702" s="1085"/>
      <c r="BS702" s="1124"/>
      <c r="BT702" s="1085"/>
      <c r="BU702" s="1085"/>
      <c r="BV702" s="1085"/>
      <c r="BW702" s="1085"/>
      <c r="BX702" s="1085"/>
      <c r="BY702" s="1085"/>
      <c r="BZ702" s="1085"/>
      <c r="CA702" s="1085"/>
      <c r="CB702" s="1085"/>
      <c r="CC702" s="1085"/>
      <c r="CD702" s="1085"/>
      <c r="CE702" s="1085"/>
      <c r="CF702" s="1085"/>
      <c r="CG702" s="1085"/>
      <c r="CH702" s="1085"/>
      <c r="CI702" s="1085"/>
      <c r="CJ702" s="1085"/>
      <c r="CK702" s="1085"/>
      <c r="CL702" s="1085"/>
      <c r="CM702" s="1124"/>
      <c r="CN702" s="1124"/>
      <c r="CO702" s="1125"/>
      <c r="CQ702" s="1955"/>
    </row>
    <row r="703" spans="1:95" s="633" customFormat="1" x14ac:dyDescent="0.2">
      <c r="A703" s="1066"/>
      <c r="B703" s="1084"/>
      <c r="C703" s="1060"/>
      <c r="D703" s="1060"/>
      <c r="E703" s="1061"/>
      <c r="F703" s="1079"/>
      <c r="G703" s="1078"/>
      <c r="H703" s="1064"/>
      <c r="I703" s="1085"/>
      <c r="J703" s="1085"/>
      <c r="K703" s="1085"/>
      <c r="L703" s="1085"/>
      <c r="M703" s="1085"/>
      <c r="N703" s="1085"/>
      <c r="O703" s="1085"/>
      <c r="P703" s="1085"/>
      <c r="Q703" s="1085"/>
      <c r="R703" s="1085"/>
      <c r="S703" s="1085"/>
      <c r="T703" s="1085"/>
      <c r="U703" s="1085"/>
      <c r="V703" s="1085"/>
      <c r="W703" s="1085"/>
      <c r="X703" s="1085"/>
      <c r="Y703" s="1085"/>
      <c r="Z703" s="1085"/>
      <c r="AA703" s="1085"/>
      <c r="AB703" s="1124"/>
      <c r="AC703" s="1124"/>
      <c r="AD703" s="1124"/>
      <c r="AE703" s="1124"/>
      <c r="AF703" s="1085"/>
      <c r="AG703" s="1085"/>
      <c r="AH703" s="1085"/>
      <c r="AI703" s="1085"/>
      <c r="AJ703" s="1085"/>
      <c r="AK703" s="1085"/>
      <c r="AL703" s="1085"/>
      <c r="AM703" s="1085"/>
      <c r="AN703" s="1085"/>
      <c r="AO703" s="1085"/>
      <c r="AP703" s="1085"/>
      <c r="AQ703" s="1085"/>
      <c r="AR703" s="1085"/>
      <c r="AS703" s="1085"/>
      <c r="AT703" s="1085"/>
      <c r="AU703" s="1085"/>
      <c r="AV703" s="1085"/>
      <c r="AW703" s="1085"/>
      <c r="AX703" s="1085"/>
      <c r="AY703" s="1085"/>
      <c r="AZ703" s="1085"/>
      <c r="BA703" s="1085"/>
      <c r="BB703" s="1085"/>
      <c r="BC703" s="1085"/>
      <c r="BD703" s="1085"/>
      <c r="BE703" s="1085"/>
      <c r="BF703" s="1085"/>
      <c r="BG703" s="1085"/>
      <c r="BH703" s="1085"/>
      <c r="BI703" s="1085"/>
      <c r="BJ703" s="1085"/>
      <c r="BK703" s="1085"/>
      <c r="BL703" s="1085"/>
      <c r="BM703" s="1085"/>
      <c r="BN703" s="1085"/>
      <c r="BO703" s="1085"/>
      <c r="BP703" s="1085"/>
      <c r="BQ703" s="1085"/>
      <c r="BR703" s="1085"/>
      <c r="BS703" s="1124"/>
      <c r="BT703" s="1085"/>
      <c r="BU703" s="1085"/>
      <c r="BV703" s="1085"/>
      <c r="BW703" s="1085"/>
      <c r="BX703" s="1085"/>
      <c r="BY703" s="1085"/>
      <c r="BZ703" s="1085"/>
      <c r="CA703" s="1085"/>
      <c r="CB703" s="1085"/>
      <c r="CC703" s="1085"/>
      <c r="CD703" s="1085"/>
      <c r="CE703" s="1085"/>
      <c r="CF703" s="1085"/>
      <c r="CG703" s="1085"/>
      <c r="CH703" s="1085"/>
      <c r="CI703" s="1085"/>
      <c r="CJ703" s="1085"/>
      <c r="CK703" s="1085"/>
      <c r="CL703" s="1085"/>
      <c r="CM703" s="1124"/>
      <c r="CN703" s="1124"/>
      <c r="CO703" s="1125"/>
      <c r="CQ703" s="1955"/>
    </row>
    <row r="704" spans="1:95" s="633" customFormat="1" x14ac:dyDescent="0.2">
      <c r="A704" s="1066"/>
      <c r="B704" s="1084"/>
      <c r="C704" s="1060"/>
      <c r="D704" s="1060"/>
      <c r="E704" s="1061"/>
      <c r="F704" s="1079"/>
      <c r="G704" s="1078"/>
      <c r="H704" s="1064"/>
      <c r="I704" s="1085"/>
      <c r="J704" s="1085"/>
      <c r="K704" s="1085"/>
      <c r="L704" s="1085"/>
      <c r="M704" s="1085"/>
      <c r="N704" s="1085"/>
      <c r="O704" s="1085"/>
      <c r="P704" s="1085"/>
      <c r="Q704" s="1085"/>
      <c r="R704" s="1085"/>
      <c r="S704" s="1085"/>
      <c r="T704" s="1085"/>
      <c r="U704" s="1085"/>
      <c r="V704" s="1085"/>
      <c r="W704" s="1085"/>
      <c r="X704" s="1085"/>
      <c r="Y704" s="1085"/>
      <c r="Z704" s="1085"/>
      <c r="AA704" s="1085"/>
      <c r="AB704" s="1124"/>
      <c r="AC704" s="1124"/>
      <c r="AD704" s="1124"/>
      <c r="AE704" s="1124"/>
      <c r="AF704" s="1085"/>
      <c r="AG704" s="1085"/>
      <c r="AH704" s="1085"/>
      <c r="AI704" s="1085"/>
      <c r="AJ704" s="1085"/>
      <c r="AK704" s="1085"/>
      <c r="AL704" s="1085"/>
      <c r="AM704" s="1085"/>
      <c r="AN704" s="1085"/>
      <c r="AO704" s="1085"/>
      <c r="AP704" s="1085"/>
      <c r="AQ704" s="1085"/>
      <c r="AR704" s="1085"/>
      <c r="AS704" s="1085"/>
      <c r="AT704" s="1085"/>
      <c r="AU704" s="1085"/>
      <c r="AV704" s="1085"/>
      <c r="AW704" s="1085"/>
      <c r="AX704" s="1085"/>
      <c r="AY704" s="1085"/>
      <c r="AZ704" s="1085"/>
      <c r="BA704" s="1085"/>
      <c r="BB704" s="1085"/>
      <c r="BC704" s="1085"/>
      <c r="BD704" s="1085"/>
      <c r="BE704" s="1085"/>
      <c r="BF704" s="1085"/>
      <c r="BG704" s="1085"/>
      <c r="BH704" s="1085"/>
      <c r="BI704" s="1085"/>
      <c r="BJ704" s="1085"/>
      <c r="BK704" s="1085"/>
      <c r="BL704" s="1085"/>
      <c r="BM704" s="1085"/>
      <c r="BN704" s="1085"/>
      <c r="BO704" s="1085"/>
      <c r="BP704" s="1085"/>
      <c r="BQ704" s="1085"/>
      <c r="BR704" s="1085"/>
      <c r="BS704" s="1124"/>
      <c r="BT704" s="1085"/>
      <c r="BU704" s="1085"/>
      <c r="BV704" s="1085"/>
      <c r="BW704" s="1085"/>
      <c r="BX704" s="1085"/>
      <c r="BY704" s="1085"/>
      <c r="BZ704" s="1085"/>
      <c r="CA704" s="1085"/>
      <c r="CB704" s="1085"/>
      <c r="CC704" s="1085"/>
      <c r="CD704" s="1085"/>
      <c r="CE704" s="1085"/>
      <c r="CF704" s="1085"/>
      <c r="CG704" s="1085"/>
      <c r="CH704" s="1085"/>
      <c r="CI704" s="1085"/>
      <c r="CJ704" s="1085"/>
      <c r="CK704" s="1085"/>
      <c r="CL704" s="1085"/>
      <c r="CM704" s="1124"/>
      <c r="CN704" s="1124"/>
      <c r="CO704" s="1125"/>
      <c r="CQ704" s="1955"/>
    </row>
    <row r="705" spans="1:95" s="633" customFormat="1" x14ac:dyDescent="0.2">
      <c r="A705" s="1066"/>
      <c r="B705" s="1084"/>
      <c r="C705" s="1060"/>
      <c r="D705" s="1060"/>
      <c r="E705" s="1061"/>
      <c r="F705" s="1079"/>
      <c r="G705" s="1078"/>
      <c r="H705" s="1064"/>
      <c r="I705" s="1085"/>
      <c r="J705" s="1085"/>
      <c r="K705" s="1085"/>
      <c r="L705" s="1085"/>
      <c r="M705" s="1085"/>
      <c r="N705" s="1085"/>
      <c r="O705" s="1085"/>
      <c r="P705" s="1085"/>
      <c r="Q705" s="1085"/>
      <c r="R705" s="1085"/>
      <c r="S705" s="1085"/>
      <c r="T705" s="1085"/>
      <c r="U705" s="1085"/>
      <c r="V705" s="1085"/>
      <c r="W705" s="1085"/>
      <c r="X705" s="1085"/>
      <c r="Y705" s="1085"/>
      <c r="Z705" s="1085"/>
      <c r="AA705" s="1085"/>
      <c r="AB705" s="1124"/>
      <c r="AC705" s="1124"/>
      <c r="AD705" s="1124"/>
      <c r="AE705" s="1124"/>
      <c r="AF705" s="1085"/>
      <c r="AG705" s="1085"/>
      <c r="AH705" s="1085"/>
      <c r="AI705" s="1085"/>
      <c r="AJ705" s="1085"/>
      <c r="AK705" s="1085"/>
      <c r="AL705" s="1085"/>
      <c r="AM705" s="1085"/>
      <c r="AN705" s="1085"/>
      <c r="AO705" s="1085"/>
      <c r="AP705" s="1085"/>
      <c r="AQ705" s="1085"/>
      <c r="AR705" s="1085"/>
      <c r="AS705" s="1085"/>
      <c r="AT705" s="1085"/>
      <c r="AU705" s="1085"/>
      <c r="AV705" s="1085"/>
      <c r="AW705" s="1085"/>
      <c r="AX705" s="1085"/>
      <c r="AY705" s="1085"/>
      <c r="AZ705" s="1085"/>
      <c r="BA705" s="1085"/>
      <c r="BB705" s="1085"/>
      <c r="BC705" s="1085"/>
      <c r="BD705" s="1085"/>
      <c r="BE705" s="1085"/>
      <c r="BF705" s="1085"/>
      <c r="BG705" s="1085"/>
      <c r="BH705" s="1085"/>
      <c r="BI705" s="1085"/>
      <c r="BJ705" s="1085"/>
      <c r="BK705" s="1085"/>
      <c r="BL705" s="1085"/>
      <c r="BM705" s="1085"/>
      <c r="BN705" s="1085"/>
      <c r="BO705" s="1085"/>
      <c r="BP705" s="1085"/>
      <c r="BQ705" s="1085"/>
      <c r="BR705" s="1085"/>
      <c r="BS705" s="1124"/>
      <c r="BT705" s="1085"/>
      <c r="BU705" s="1085"/>
      <c r="BV705" s="1085"/>
      <c r="BW705" s="1085"/>
      <c r="BX705" s="1085"/>
      <c r="BY705" s="1085"/>
      <c r="BZ705" s="1085"/>
      <c r="CA705" s="1085"/>
      <c r="CB705" s="1085"/>
      <c r="CC705" s="1085"/>
      <c r="CD705" s="1085"/>
      <c r="CE705" s="1085"/>
      <c r="CF705" s="1085"/>
      <c r="CG705" s="1085"/>
      <c r="CH705" s="1085"/>
      <c r="CI705" s="1085"/>
      <c r="CJ705" s="1085"/>
      <c r="CK705" s="1085"/>
      <c r="CL705" s="1085"/>
      <c r="CM705" s="1124"/>
      <c r="CN705" s="1124"/>
      <c r="CO705" s="1125"/>
      <c r="CQ705" s="1955"/>
    </row>
    <row r="706" spans="1:95" s="633" customFormat="1" x14ac:dyDescent="0.2">
      <c r="A706" s="1066"/>
      <c r="B706" s="1084"/>
      <c r="C706" s="1060"/>
      <c r="D706" s="1060"/>
      <c r="E706" s="1061"/>
      <c r="F706" s="1079"/>
      <c r="G706" s="1078"/>
      <c r="H706" s="1064"/>
      <c r="I706" s="1085"/>
      <c r="J706" s="1085"/>
      <c r="K706" s="1085"/>
      <c r="L706" s="1085"/>
      <c r="M706" s="1085"/>
      <c r="N706" s="1085"/>
      <c r="O706" s="1085"/>
      <c r="P706" s="1085"/>
      <c r="Q706" s="1085"/>
      <c r="R706" s="1085"/>
      <c r="S706" s="1085"/>
      <c r="T706" s="1085"/>
      <c r="U706" s="1085"/>
      <c r="V706" s="1085"/>
      <c r="W706" s="1085"/>
      <c r="X706" s="1085"/>
      <c r="Y706" s="1085"/>
      <c r="Z706" s="1085"/>
      <c r="AA706" s="1085"/>
      <c r="AB706" s="1124"/>
      <c r="AC706" s="1124"/>
      <c r="AD706" s="1124"/>
      <c r="AE706" s="1124"/>
      <c r="AF706" s="1085"/>
      <c r="AG706" s="1085"/>
      <c r="AH706" s="1085"/>
      <c r="AI706" s="1085"/>
      <c r="AJ706" s="1085"/>
      <c r="AK706" s="1085"/>
      <c r="AL706" s="1085"/>
      <c r="AM706" s="1085"/>
      <c r="AN706" s="1085"/>
      <c r="AO706" s="1085"/>
      <c r="AP706" s="1085"/>
      <c r="AQ706" s="1085"/>
      <c r="AR706" s="1085"/>
      <c r="AS706" s="1085"/>
      <c r="AT706" s="1085"/>
      <c r="AU706" s="1085"/>
      <c r="AV706" s="1085"/>
      <c r="AW706" s="1085"/>
      <c r="AX706" s="1085"/>
      <c r="AY706" s="1085"/>
      <c r="AZ706" s="1085"/>
      <c r="BA706" s="1085"/>
      <c r="BB706" s="1085"/>
      <c r="BC706" s="1085"/>
      <c r="BD706" s="1085"/>
      <c r="BE706" s="1085"/>
      <c r="BF706" s="1085"/>
      <c r="BG706" s="1085"/>
      <c r="BH706" s="1085"/>
      <c r="BI706" s="1085"/>
      <c r="BJ706" s="1085"/>
      <c r="BK706" s="1085"/>
      <c r="BL706" s="1085"/>
      <c r="BM706" s="1085"/>
      <c r="BN706" s="1085"/>
      <c r="BO706" s="1085"/>
      <c r="BP706" s="1085"/>
      <c r="BQ706" s="1085"/>
      <c r="BR706" s="1085"/>
      <c r="BS706" s="1124"/>
      <c r="BT706" s="1085"/>
      <c r="BU706" s="1085"/>
      <c r="BV706" s="1085"/>
      <c r="BW706" s="1085"/>
      <c r="BX706" s="1085"/>
      <c r="BY706" s="1085"/>
      <c r="BZ706" s="1085"/>
      <c r="CA706" s="1085"/>
      <c r="CB706" s="1085"/>
      <c r="CC706" s="1085"/>
      <c r="CD706" s="1085"/>
      <c r="CE706" s="1085"/>
      <c r="CF706" s="1085"/>
      <c r="CG706" s="1085"/>
      <c r="CH706" s="1085"/>
      <c r="CI706" s="1085"/>
      <c r="CJ706" s="1085"/>
      <c r="CK706" s="1085"/>
      <c r="CL706" s="1085"/>
      <c r="CM706" s="1124"/>
      <c r="CN706" s="1124"/>
      <c r="CO706" s="1125"/>
      <c r="CQ706" s="1955"/>
    </row>
    <row r="707" spans="1:95" s="633" customFormat="1" x14ac:dyDescent="0.2">
      <c r="A707" s="1066"/>
      <c r="B707" s="1084"/>
      <c r="C707" s="1060"/>
      <c r="D707" s="1060"/>
      <c r="E707" s="1061"/>
      <c r="F707" s="1079"/>
      <c r="G707" s="1078"/>
      <c r="H707" s="1064"/>
      <c r="I707" s="1085"/>
      <c r="J707" s="1085"/>
      <c r="K707" s="1085"/>
      <c r="L707" s="1085"/>
      <c r="M707" s="1085"/>
      <c r="N707" s="1085"/>
      <c r="O707" s="1085"/>
      <c r="P707" s="1085"/>
      <c r="Q707" s="1085"/>
      <c r="R707" s="1085"/>
      <c r="S707" s="1085"/>
      <c r="T707" s="1085"/>
      <c r="U707" s="1085"/>
      <c r="V707" s="1085"/>
      <c r="W707" s="1085"/>
      <c r="X707" s="1085"/>
      <c r="Y707" s="1085"/>
      <c r="Z707" s="1085"/>
      <c r="AA707" s="1085"/>
      <c r="AB707" s="1124"/>
      <c r="AC707" s="1124"/>
      <c r="AD707" s="1124"/>
      <c r="AE707" s="1124"/>
      <c r="AF707" s="1085"/>
      <c r="AG707" s="1085"/>
      <c r="AH707" s="1085"/>
      <c r="AI707" s="1085"/>
      <c r="AJ707" s="1085"/>
      <c r="AK707" s="1085"/>
      <c r="AL707" s="1085"/>
      <c r="AM707" s="1085"/>
      <c r="AN707" s="1085"/>
      <c r="AO707" s="1085"/>
      <c r="AP707" s="1085"/>
      <c r="AQ707" s="1085"/>
      <c r="AR707" s="1085"/>
      <c r="AS707" s="1085"/>
      <c r="AT707" s="1085"/>
      <c r="AU707" s="1085"/>
      <c r="AV707" s="1085"/>
      <c r="AW707" s="1085"/>
      <c r="AX707" s="1085"/>
      <c r="AY707" s="1085"/>
      <c r="AZ707" s="1085"/>
      <c r="BA707" s="1085"/>
      <c r="BB707" s="1085"/>
      <c r="BC707" s="1085"/>
      <c r="BD707" s="1085"/>
      <c r="BE707" s="1085"/>
      <c r="BF707" s="1085"/>
      <c r="BG707" s="1085"/>
      <c r="BH707" s="1085"/>
      <c r="BI707" s="1085"/>
      <c r="BJ707" s="1085"/>
      <c r="BK707" s="1085"/>
      <c r="BL707" s="1085"/>
      <c r="BM707" s="1085"/>
      <c r="BN707" s="1085"/>
      <c r="BO707" s="1085"/>
      <c r="BP707" s="1085"/>
      <c r="BQ707" s="1085"/>
      <c r="BR707" s="1085"/>
      <c r="BS707" s="1124"/>
      <c r="BT707" s="1085"/>
      <c r="BU707" s="1085"/>
      <c r="BV707" s="1085"/>
      <c r="BW707" s="1085"/>
      <c r="BX707" s="1085"/>
      <c r="BY707" s="1085"/>
      <c r="BZ707" s="1085"/>
      <c r="CA707" s="1085"/>
      <c r="CB707" s="1085"/>
      <c r="CC707" s="1085"/>
      <c r="CD707" s="1085"/>
      <c r="CE707" s="1085"/>
      <c r="CF707" s="1085"/>
      <c r="CG707" s="1085"/>
      <c r="CH707" s="1085"/>
      <c r="CI707" s="1085"/>
      <c r="CJ707" s="1085"/>
      <c r="CK707" s="1085"/>
      <c r="CL707" s="1085"/>
      <c r="CM707" s="1124"/>
      <c r="CN707" s="1124"/>
      <c r="CO707" s="1125"/>
      <c r="CQ707" s="1955"/>
    </row>
    <row r="708" spans="1:95" s="633" customFormat="1" x14ac:dyDescent="0.2">
      <c r="A708" s="1066"/>
      <c r="B708" s="1084"/>
      <c r="C708" s="1060"/>
      <c r="D708" s="1060"/>
      <c r="E708" s="1061"/>
      <c r="F708" s="1079"/>
      <c r="G708" s="1078"/>
      <c r="H708" s="1064"/>
      <c r="I708" s="1085"/>
      <c r="J708" s="1085"/>
      <c r="K708" s="1085"/>
      <c r="L708" s="1085"/>
      <c r="M708" s="1085"/>
      <c r="N708" s="1085"/>
      <c r="O708" s="1085"/>
      <c r="P708" s="1085"/>
      <c r="Q708" s="1085"/>
      <c r="R708" s="1085"/>
      <c r="S708" s="1085"/>
      <c r="T708" s="1085"/>
      <c r="U708" s="1085"/>
      <c r="V708" s="1085"/>
      <c r="W708" s="1085"/>
      <c r="X708" s="1085"/>
      <c r="Y708" s="1085"/>
      <c r="Z708" s="1085"/>
      <c r="AA708" s="1085"/>
      <c r="AB708" s="1124"/>
      <c r="AC708" s="1124"/>
      <c r="AD708" s="1124"/>
      <c r="AE708" s="1124"/>
      <c r="AF708" s="1085"/>
      <c r="AG708" s="1085"/>
      <c r="AH708" s="1085"/>
      <c r="AI708" s="1085"/>
      <c r="AJ708" s="1085"/>
      <c r="AK708" s="1085"/>
      <c r="AL708" s="1085"/>
      <c r="AM708" s="1085"/>
      <c r="AN708" s="1085"/>
      <c r="AO708" s="1085"/>
      <c r="AP708" s="1085"/>
      <c r="AQ708" s="1085"/>
      <c r="AR708" s="1085"/>
      <c r="AS708" s="1085"/>
      <c r="AT708" s="1085"/>
      <c r="AU708" s="1085"/>
      <c r="AV708" s="1085"/>
      <c r="AW708" s="1085"/>
      <c r="AX708" s="1085"/>
      <c r="AY708" s="1085"/>
      <c r="AZ708" s="1085"/>
      <c r="BA708" s="1085"/>
      <c r="BB708" s="1085"/>
      <c r="BC708" s="1085"/>
      <c r="BD708" s="1085"/>
      <c r="BE708" s="1085"/>
      <c r="BF708" s="1085"/>
      <c r="BG708" s="1085"/>
      <c r="BH708" s="1085"/>
      <c r="BI708" s="1085"/>
      <c r="BJ708" s="1085"/>
      <c r="BK708" s="1085"/>
      <c r="BL708" s="1085"/>
      <c r="BM708" s="1085"/>
      <c r="BN708" s="1085"/>
      <c r="BO708" s="1085"/>
      <c r="BP708" s="1085"/>
      <c r="BQ708" s="1085"/>
      <c r="BR708" s="1085"/>
      <c r="BS708" s="1124"/>
      <c r="BT708" s="1085"/>
      <c r="BU708" s="1085"/>
      <c r="BV708" s="1085"/>
      <c r="BW708" s="1085"/>
      <c r="BX708" s="1085"/>
      <c r="BY708" s="1085"/>
      <c r="BZ708" s="1085"/>
      <c r="CA708" s="1085"/>
      <c r="CB708" s="1085"/>
      <c r="CC708" s="1085"/>
      <c r="CD708" s="1085"/>
      <c r="CE708" s="1085"/>
      <c r="CF708" s="1085"/>
      <c r="CG708" s="1085"/>
      <c r="CH708" s="1085"/>
      <c r="CI708" s="1085"/>
      <c r="CJ708" s="1085"/>
      <c r="CK708" s="1085"/>
      <c r="CL708" s="1085"/>
      <c r="CM708" s="1124"/>
      <c r="CN708" s="1124"/>
      <c r="CO708" s="1125"/>
      <c r="CQ708" s="1955"/>
    </row>
    <row r="709" spans="1:95" s="633" customFormat="1" x14ac:dyDescent="0.2">
      <c r="A709" s="1066"/>
      <c r="B709" s="1084"/>
      <c r="C709" s="1060"/>
      <c r="D709" s="1060"/>
      <c r="E709" s="1061"/>
      <c r="F709" s="1079"/>
      <c r="G709" s="1078"/>
      <c r="H709" s="1064"/>
      <c r="I709" s="1085"/>
      <c r="J709" s="1085"/>
      <c r="K709" s="1085"/>
      <c r="L709" s="1085"/>
      <c r="M709" s="1085"/>
      <c r="N709" s="1085"/>
      <c r="O709" s="1085"/>
      <c r="P709" s="1085"/>
      <c r="Q709" s="1085"/>
      <c r="R709" s="1085"/>
      <c r="S709" s="1085"/>
      <c r="T709" s="1085"/>
      <c r="U709" s="1085"/>
      <c r="V709" s="1085"/>
      <c r="W709" s="1085"/>
      <c r="X709" s="1085"/>
      <c r="Y709" s="1085"/>
      <c r="Z709" s="1085"/>
      <c r="AA709" s="1085"/>
      <c r="AB709" s="1124"/>
      <c r="AC709" s="1124"/>
      <c r="AD709" s="1124"/>
      <c r="AE709" s="1124"/>
      <c r="AF709" s="1085"/>
      <c r="AG709" s="1085"/>
      <c r="AH709" s="1085"/>
      <c r="AI709" s="1085"/>
      <c r="AJ709" s="1085"/>
      <c r="AK709" s="1085"/>
      <c r="AL709" s="1085"/>
      <c r="AM709" s="1085"/>
      <c r="AN709" s="1085"/>
      <c r="AO709" s="1085"/>
      <c r="AP709" s="1085"/>
      <c r="AQ709" s="1085"/>
      <c r="AR709" s="1085"/>
      <c r="AS709" s="1085"/>
      <c r="AT709" s="1085"/>
      <c r="AU709" s="1085"/>
      <c r="AV709" s="1085"/>
      <c r="AW709" s="1085"/>
      <c r="AX709" s="1085"/>
      <c r="AY709" s="1085"/>
      <c r="AZ709" s="1085"/>
      <c r="BA709" s="1085"/>
      <c r="BB709" s="1085"/>
      <c r="BC709" s="1085"/>
      <c r="BD709" s="1085"/>
      <c r="BE709" s="1085"/>
      <c r="BF709" s="1085"/>
      <c r="BG709" s="1085"/>
      <c r="BH709" s="1085"/>
      <c r="BI709" s="1085"/>
      <c r="BJ709" s="1085"/>
      <c r="BK709" s="1085"/>
      <c r="BL709" s="1085"/>
      <c r="BM709" s="1085"/>
      <c r="BN709" s="1085"/>
      <c r="BO709" s="1085"/>
      <c r="BP709" s="1085"/>
      <c r="BQ709" s="1085"/>
      <c r="BR709" s="1085"/>
      <c r="BS709" s="1124"/>
      <c r="BT709" s="1085"/>
      <c r="BU709" s="1085"/>
      <c r="BV709" s="1085"/>
      <c r="BW709" s="1085"/>
      <c r="BX709" s="1085"/>
      <c r="BY709" s="1085"/>
      <c r="BZ709" s="1085"/>
      <c r="CA709" s="1085"/>
      <c r="CB709" s="1085"/>
      <c r="CC709" s="1085"/>
      <c r="CD709" s="1085"/>
      <c r="CE709" s="1085"/>
      <c r="CF709" s="1085"/>
      <c r="CG709" s="1085"/>
      <c r="CH709" s="1085"/>
      <c r="CI709" s="1085"/>
      <c r="CJ709" s="1085"/>
      <c r="CK709" s="1085"/>
      <c r="CL709" s="1085"/>
      <c r="CM709" s="1124"/>
      <c r="CN709" s="1124"/>
      <c r="CO709" s="1125"/>
      <c r="CQ709" s="1955"/>
    </row>
    <row r="710" spans="1:95" s="633" customFormat="1" x14ac:dyDescent="0.2">
      <c r="A710" s="1066"/>
      <c r="B710" s="1084"/>
      <c r="C710" s="1060"/>
      <c r="D710" s="1060"/>
      <c r="E710" s="1061"/>
      <c r="F710" s="1079"/>
      <c r="G710" s="1078"/>
      <c r="H710" s="1064"/>
      <c r="I710" s="1085"/>
      <c r="J710" s="1085"/>
      <c r="K710" s="1085"/>
      <c r="L710" s="1085"/>
      <c r="M710" s="1085"/>
      <c r="N710" s="1085"/>
      <c r="O710" s="1085"/>
      <c r="P710" s="1085"/>
      <c r="Q710" s="1085"/>
      <c r="R710" s="1085"/>
      <c r="S710" s="1085"/>
      <c r="T710" s="1085"/>
      <c r="U710" s="1085"/>
      <c r="V710" s="1085"/>
      <c r="W710" s="1085"/>
      <c r="X710" s="1085"/>
      <c r="Y710" s="1085"/>
      <c r="Z710" s="1085"/>
      <c r="AA710" s="1085"/>
      <c r="AB710" s="1124"/>
      <c r="AC710" s="1124"/>
      <c r="AD710" s="1124"/>
      <c r="AE710" s="1124"/>
      <c r="AF710" s="1085"/>
      <c r="AG710" s="1085"/>
      <c r="AH710" s="1085"/>
      <c r="AI710" s="1085"/>
      <c r="AJ710" s="1085"/>
      <c r="AK710" s="1085"/>
      <c r="AL710" s="1085"/>
      <c r="AM710" s="1085"/>
      <c r="AN710" s="1085"/>
      <c r="AO710" s="1085"/>
      <c r="AP710" s="1085"/>
      <c r="AQ710" s="1085"/>
      <c r="AR710" s="1085"/>
      <c r="AS710" s="1085"/>
      <c r="AT710" s="1085"/>
      <c r="AU710" s="1085"/>
      <c r="AV710" s="1085"/>
      <c r="AW710" s="1085"/>
      <c r="AX710" s="1085"/>
      <c r="AY710" s="1085"/>
      <c r="AZ710" s="1085"/>
      <c r="BA710" s="1085"/>
      <c r="BB710" s="1085"/>
      <c r="BC710" s="1085"/>
      <c r="BD710" s="1085"/>
      <c r="BE710" s="1085"/>
      <c r="BF710" s="1085"/>
      <c r="BG710" s="1085"/>
      <c r="BH710" s="1085"/>
      <c r="BI710" s="1085"/>
      <c r="BJ710" s="1085"/>
      <c r="BK710" s="1085"/>
      <c r="BL710" s="1085"/>
      <c r="BM710" s="1085"/>
      <c r="BN710" s="1085"/>
      <c r="BO710" s="1085"/>
      <c r="BP710" s="1085"/>
      <c r="BQ710" s="1085"/>
      <c r="BR710" s="1085"/>
      <c r="BS710" s="1124"/>
      <c r="BT710" s="1085"/>
      <c r="BU710" s="1085"/>
      <c r="BV710" s="1085"/>
      <c r="BW710" s="1085"/>
      <c r="BX710" s="1085"/>
      <c r="BY710" s="1085"/>
      <c r="BZ710" s="1085"/>
      <c r="CA710" s="1085"/>
      <c r="CB710" s="1085"/>
      <c r="CC710" s="1085"/>
      <c r="CD710" s="1085"/>
      <c r="CE710" s="1085"/>
      <c r="CF710" s="1085"/>
      <c r="CG710" s="1085"/>
      <c r="CH710" s="1085"/>
      <c r="CI710" s="1085"/>
      <c r="CJ710" s="1085"/>
      <c r="CK710" s="1085"/>
      <c r="CL710" s="1085"/>
      <c r="CM710" s="1124"/>
      <c r="CN710" s="1124"/>
      <c r="CO710" s="1125"/>
      <c r="CQ710" s="1955"/>
    </row>
    <row r="711" spans="1:95" s="633" customFormat="1" x14ac:dyDescent="0.2">
      <c r="A711" s="1066"/>
      <c r="B711" s="1084"/>
      <c r="C711" s="1060"/>
      <c r="D711" s="1060"/>
      <c r="E711" s="1061"/>
      <c r="F711" s="1079"/>
      <c r="G711" s="1078"/>
      <c r="H711" s="1064"/>
      <c r="I711" s="1085"/>
      <c r="J711" s="1085"/>
      <c r="K711" s="1085"/>
      <c r="L711" s="1085"/>
      <c r="M711" s="1085"/>
      <c r="N711" s="1085"/>
      <c r="O711" s="1085"/>
      <c r="P711" s="1085"/>
      <c r="Q711" s="1085"/>
      <c r="R711" s="1085"/>
      <c r="S711" s="1085"/>
      <c r="T711" s="1085"/>
      <c r="U711" s="1085"/>
      <c r="V711" s="1085"/>
      <c r="W711" s="1085"/>
      <c r="X711" s="1085"/>
      <c r="Y711" s="1085"/>
      <c r="Z711" s="1085"/>
      <c r="AA711" s="1085"/>
      <c r="AB711" s="1124"/>
      <c r="AC711" s="1124"/>
      <c r="AD711" s="1124"/>
      <c r="AE711" s="1124"/>
      <c r="AF711" s="1085"/>
      <c r="AG711" s="1085"/>
      <c r="AH711" s="1085"/>
      <c r="AI711" s="1085"/>
      <c r="AJ711" s="1085"/>
      <c r="AK711" s="1085"/>
      <c r="AL711" s="1085"/>
      <c r="AM711" s="1085"/>
      <c r="AN711" s="1085"/>
      <c r="AO711" s="1085"/>
      <c r="AP711" s="1085"/>
      <c r="AQ711" s="1085"/>
      <c r="AR711" s="1085"/>
      <c r="AS711" s="1085"/>
      <c r="AT711" s="1085"/>
      <c r="AU711" s="1085"/>
      <c r="AV711" s="1085"/>
      <c r="AW711" s="1085"/>
      <c r="AX711" s="1085"/>
      <c r="AY711" s="1085"/>
      <c r="AZ711" s="1085"/>
      <c r="BA711" s="1085"/>
      <c r="BB711" s="1085"/>
      <c r="BC711" s="1085"/>
      <c r="BD711" s="1085"/>
      <c r="BE711" s="1085"/>
      <c r="BF711" s="1085"/>
      <c r="BG711" s="1085"/>
      <c r="BH711" s="1085"/>
      <c r="BI711" s="1085"/>
      <c r="BJ711" s="1085"/>
      <c r="BK711" s="1085"/>
      <c r="BL711" s="1085"/>
      <c r="BM711" s="1085"/>
      <c r="BN711" s="1085"/>
      <c r="BO711" s="1085"/>
      <c r="BP711" s="1085"/>
      <c r="BQ711" s="1085"/>
      <c r="BR711" s="1085"/>
      <c r="BS711" s="1124"/>
      <c r="BT711" s="1085"/>
      <c r="BU711" s="1085"/>
      <c r="BV711" s="1085"/>
      <c r="BW711" s="1085"/>
      <c r="BX711" s="1085"/>
      <c r="BY711" s="1085"/>
      <c r="BZ711" s="1085"/>
      <c r="CA711" s="1085"/>
      <c r="CB711" s="1085"/>
      <c r="CC711" s="1085"/>
      <c r="CD711" s="1085"/>
      <c r="CE711" s="1085"/>
      <c r="CF711" s="1085"/>
      <c r="CG711" s="1085"/>
      <c r="CH711" s="1085"/>
      <c r="CI711" s="1085"/>
      <c r="CJ711" s="1085"/>
      <c r="CK711" s="1085"/>
      <c r="CL711" s="1085"/>
      <c r="CM711" s="1124"/>
      <c r="CN711" s="1124"/>
      <c r="CO711" s="1125"/>
      <c r="CQ711" s="1955"/>
    </row>
    <row r="712" spans="1:95" s="633" customFormat="1" x14ac:dyDescent="0.2">
      <c r="A712" s="1066"/>
      <c r="B712" s="1084"/>
      <c r="C712" s="1060"/>
      <c r="D712" s="1060"/>
      <c r="E712" s="1061"/>
      <c r="F712" s="1079"/>
      <c r="G712" s="1078"/>
      <c r="H712" s="1064"/>
      <c r="I712" s="1085"/>
      <c r="J712" s="1085"/>
      <c r="K712" s="1085"/>
      <c r="L712" s="1085"/>
      <c r="M712" s="1085"/>
      <c r="N712" s="1085"/>
      <c r="O712" s="1085"/>
      <c r="P712" s="1085"/>
      <c r="Q712" s="1085"/>
      <c r="R712" s="1085"/>
      <c r="S712" s="1085"/>
      <c r="T712" s="1085"/>
      <c r="U712" s="1085"/>
      <c r="V712" s="1085"/>
      <c r="W712" s="1085"/>
      <c r="X712" s="1085"/>
      <c r="Y712" s="1085"/>
      <c r="Z712" s="1085"/>
      <c r="AA712" s="1085"/>
      <c r="AB712" s="1124"/>
      <c r="AC712" s="1124"/>
      <c r="AD712" s="1124"/>
      <c r="AE712" s="1124"/>
      <c r="AF712" s="1085"/>
      <c r="AG712" s="1085"/>
      <c r="AH712" s="1085"/>
      <c r="AI712" s="1085"/>
      <c r="AJ712" s="1085"/>
      <c r="AK712" s="1085"/>
      <c r="AL712" s="1085"/>
      <c r="AM712" s="1085"/>
      <c r="AN712" s="1085"/>
      <c r="AO712" s="1085"/>
      <c r="AP712" s="1085"/>
      <c r="AQ712" s="1085"/>
      <c r="AR712" s="1085"/>
      <c r="AS712" s="1085"/>
      <c r="AT712" s="1085"/>
      <c r="AU712" s="1085"/>
      <c r="AV712" s="1085"/>
      <c r="AW712" s="1085"/>
      <c r="AX712" s="1085"/>
      <c r="AY712" s="1085"/>
      <c r="AZ712" s="1085"/>
      <c r="BA712" s="1085"/>
      <c r="BB712" s="1085"/>
      <c r="BC712" s="1085"/>
      <c r="BD712" s="1085"/>
      <c r="BE712" s="1085"/>
      <c r="BF712" s="1085"/>
      <c r="BG712" s="1085"/>
      <c r="BH712" s="1085"/>
      <c r="BI712" s="1085"/>
      <c r="BJ712" s="1085"/>
      <c r="BK712" s="1085"/>
      <c r="BL712" s="1085"/>
      <c r="BM712" s="1085"/>
      <c r="BN712" s="1085"/>
      <c r="BO712" s="1085"/>
      <c r="BP712" s="1085"/>
      <c r="BQ712" s="1085"/>
      <c r="BR712" s="1085"/>
      <c r="BS712" s="1124"/>
      <c r="BT712" s="1085"/>
      <c r="BU712" s="1085"/>
      <c r="BV712" s="1085"/>
      <c r="BW712" s="1085"/>
      <c r="BX712" s="1085"/>
      <c r="BY712" s="1085"/>
      <c r="BZ712" s="1085"/>
      <c r="CA712" s="1085"/>
      <c r="CB712" s="1085"/>
      <c r="CC712" s="1085"/>
      <c r="CD712" s="1085"/>
      <c r="CE712" s="1085"/>
      <c r="CF712" s="1085"/>
      <c r="CG712" s="1085"/>
      <c r="CH712" s="1085"/>
      <c r="CI712" s="1085"/>
      <c r="CJ712" s="1085"/>
      <c r="CK712" s="1085"/>
      <c r="CL712" s="1085"/>
      <c r="CM712" s="1124"/>
      <c r="CN712" s="1124"/>
      <c r="CO712" s="1125"/>
      <c r="CQ712" s="1955"/>
    </row>
    <row r="713" spans="1:95" s="633" customFormat="1" x14ac:dyDescent="0.2">
      <c r="A713" s="1066"/>
      <c r="B713" s="1084"/>
      <c r="C713" s="1060"/>
      <c r="D713" s="1060"/>
      <c r="E713" s="1061"/>
      <c r="F713" s="1079"/>
      <c r="G713" s="1078"/>
      <c r="H713" s="1064"/>
      <c r="I713" s="1085"/>
      <c r="J713" s="1085"/>
      <c r="K713" s="1085"/>
      <c r="L713" s="1085"/>
      <c r="M713" s="1085"/>
      <c r="N713" s="1085"/>
      <c r="O713" s="1085"/>
      <c r="P713" s="1085"/>
      <c r="Q713" s="1085"/>
      <c r="R713" s="1085"/>
      <c r="S713" s="1085"/>
      <c r="T713" s="1085"/>
      <c r="U713" s="1085"/>
      <c r="V713" s="1085"/>
      <c r="W713" s="1085"/>
      <c r="X713" s="1085"/>
      <c r="Y713" s="1085"/>
      <c r="Z713" s="1085"/>
      <c r="AA713" s="1085"/>
      <c r="AB713" s="1124"/>
      <c r="AC713" s="1124"/>
      <c r="AD713" s="1124"/>
      <c r="AE713" s="1124"/>
      <c r="AF713" s="1085"/>
      <c r="AG713" s="1085"/>
      <c r="AH713" s="1085"/>
      <c r="AI713" s="1085"/>
      <c r="AJ713" s="1085"/>
      <c r="AK713" s="1085"/>
      <c r="AL713" s="1085"/>
      <c r="AM713" s="1085"/>
      <c r="AN713" s="1085"/>
      <c r="AO713" s="1085"/>
      <c r="AP713" s="1085"/>
      <c r="AQ713" s="1085"/>
      <c r="AR713" s="1085"/>
      <c r="AS713" s="1085"/>
      <c r="AT713" s="1085"/>
      <c r="AU713" s="1085"/>
      <c r="AV713" s="1085"/>
      <c r="AW713" s="1085"/>
      <c r="AX713" s="1085"/>
      <c r="AY713" s="1085"/>
      <c r="AZ713" s="1085"/>
      <c r="BA713" s="1085"/>
      <c r="BB713" s="1085"/>
      <c r="BC713" s="1085"/>
      <c r="BD713" s="1085"/>
      <c r="BE713" s="1085"/>
      <c r="BF713" s="1085"/>
      <c r="BG713" s="1085"/>
      <c r="BH713" s="1085"/>
      <c r="BI713" s="1085"/>
      <c r="BJ713" s="1085"/>
      <c r="BK713" s="1085"/>
      <c r="BL713" s="1085"/>
      <c r="BM713" s="1085"/>
      <c r="BN713" s="1085"/>
      <c r="BO713" s="1085"/>
      <c r="BP713" s="1085"/>
      <c r="BQ713" s="1085"/>
      <c r="BR713" s="1085"/>
      <c r="BS713" s="1124"/>
      <c r="BT713" s="1085"/>
      <c r="BU713" s="1085"/>
      <c r="BV713" s="1085"/>
      <c r="BW713" s="1085"/>
      <c r="BX713" s="1085"/>
      <c r="BY713" s="1085"/>
      <c r="BZ713" s="1085"/>
      <c r="CA713" s="1085"/>
      <c r="CB713" s="1085"/>
      <c r="CC713" s="1085"/>
      <c r="CD713" s="1085"/>
      <c r="CE713" s="1085"/>
      <c r="CF713" s="1085"/>
      <c r="CG713" s="1085"/>
      <c r="CH713" s="1085"/>
      <c r="CI713" s="1085"/>
      <c r="CJ713" s="1085"/>
      <c r="CK713" s="1085"/>
      <c r="CL713" s="1085"/>
      <c r="CM713" s="1124"/>
      <c r="CN713" s="1124"/>
      <c r="CO713" s="1125"/>
      <c r="CQ713" s="1955"/>
    </row>
    <row r="714" spans="1:95" s="633" customFormat="1" x14ac:dyDescent="0.2">
      <c r="A714" s="1066"/>
      <c r="B714" s="1084"/>
      <c r="C714" s="1060"/>
      <c r="D714" s="1060"/>
      <c r="E714" s="1061"/>
      <c r="F714" s="1079"/>
      <c r="G714" s="1078"/>
      <c r="H714" s="1064"/>
      <c r="I714" s="1085"/>
      <c r="J714" s="1085"/>
      <c r="K714" s="1085"/>
      <c r="L714" s="1085"/>
      <c r="M714" s="1085"/>
      <c r="N714" s="1085"/>
      <c r="O714" s="1085"/>
      <c r="P714" s="1085"/>
      <c r="Q714" s="1085"/>
      <c r="R714" s="1085"/>
      <c r="S714" s="1085"/>
      <c r="T714" s="1085"/>
      <c r="U714" s="1085"/>
      <c r="V714" s="1085"/>
      <c r="W714" s="1085"/>
      <c r="X714" s="1085"/>
      <c r="Y714" s="1085"/>
      <c r="Z714" s="1085"/>
      <c r="AA714" s="1085"/>
      <c r="AB714" s="1124"/>
      <c r="AC714" s="1124"/>
      <c r="AD714" s="1124"/>
      <c r="AE714" s="1124"/>
      <c r="AF714" s="1085"/>
      <c r="AG714" s="1085"/>
      <c r="AH714" s="1085"/>
      <c r="AI714" s="1085"/>
      <c r="AJ714" s="1085"/>
      <c r="AK714" s="1085"/>
      <c r="AL714" s="1085"/>
      <c r="AM714" s="1085"/>
      <c r="AN714" s="1085"/>
      <c r="AO714" s="1085"/>
      <c r="AP714" s="1085"/>
      <c r="AQ714" s="1085"/>
      <c r="AR714" s="1085"/>
      <c r="AS714" s="1085"/>
      <c r="AT714" s="1085"/>
      <c r="AU714" s="1085"/>
      <c r="AV714" s="1085"/>
      <c r="AW714" s="1085"/>
      <c r="AX714" s="1085"/>
      <c r="AY714" s="1085"/>
      <c r="AZ714" s="1085"/>
      <c r="BA714" s="1085"/>
      <c r="BB714" s="1085"/>
      <c r="BC714" s="1085"/>
      <c r="BD714" s="1085"/>
      <c r="BE714" s="1085"/>
      <c r="BF714" s="1085"/>
      <c r="BG714" s="1085"/>
      <c r="BH714" s="1085"/>
      <c r="BI714" s="1085"/>
      <c r="BJ714" s="1085"/>
      <c r="BK714" s="1085"/>
      <c r="BL714" s="1085"/>
      <c r="BM714" s="1085"/>
      <c r="BN714" s="1085"/>
      <c r="BO714" s="1085"/>
      <c r="BP714" s="1085"/>
      <c r="BQ714" s="1085"/>
      <c r="BR714" s="1085"/>
      <c r="BS714" s="1124"/>
      <c r="BT714" s="1085"/>
      <c r="BU714" s="1085"/>
      <c r="BV714" s="1085"/>
      <c r="BW714" s="1085"/>
      <c r="BX714" s="1085"/>
      <c r="BY714" s="1085"/>
      <c r="BZ714" s="1085"/>
      <c r="CA714" s="1085"/>
      <c r="CB714" s="1085"/>
      <c r="CC714" s="1085"/>
      <c r="CD714" s="1085"/>
      <c r="CE714" s="1085"/>
      <c r="CF714" s="1085"/>
      <c r="CG714" s="1085"/>
      <c r="CH714" s="1085"/>
      <c r="CI714" s="1085"/>
      <c r="CJ714" s="1085"/>
      <c r="CK714" s="1085"/>
      <c r="CL714" s="1085"/>
      <c r="CM714" s="1124"/>
      <c r="CN714" s="1124"/>
      <c r="CO714" s="1125"/>
      <c r="CQ714" s="1955"/>
    </row>
    <row r="715" spans="1:95" s="633" customFormat="1" x14ac:dyDescent="0.2">
      <c r="A715" s="1066"/>
      <c r="B715" s="1084"/>
      <c r="C715" s="1060"/>
      <c r="D715" s="1060"/>
      <c r="E715" s="1061"/>
      <c r="F715" s="1079"/>
      <c r="G715" s="1078"/>
      <c r="H715" s="1064"/>
      <c r="I715" s="1085"/>
      <c r="J715" s="1085"/>
      <c r="K715" s="1085"/>
      <c r="L715" s="1085"/>
      <c r="M715" s="1085"/>
      <c r="N715" s="1085"/>
      <c r="O715" s="1085"/>
      <c r="P715" s="1085"/>
      <c r="Q715" s="1085"/>
      <c r="R715" s="1085"/>
      <c r="S715" s="1085"/>
      <c r="T715" s="1085"/>
      <c r="U715" s="1085"/>
      <c r="V715" s="1085"/>
      <c r="W715" s="1085"/>
      <c r="X715" s="1085"/>
      <c r="Y715" s="1085"/>
      <c r="Z715" s="1085"/>
      <c r="AA715" s="1085"/>
      <c r="AB715" s="1124"/>
      <c r="AC715" s="1124"/>
      <c r="AD715" s="1124"/>
      <c r="AE715" s="1124"/>
      <c r="AF715" s="1085"/>
      <c r="AG715" s="1085"/>
      <c r="AH715" s="1085"/>
      <c r="AI715" s="1085"/>
      <c r="AJ715" s="1085"/>
      <c r="AK715" s="1085"/>
      <c r="AL715" s="1085"/>
      <c r="AM715" s="1085"/>
      <c r="AN715" s="1085"/>
      <c r="AO715" s="1085"/>
      <c r="AP715" s="1085"/>
      <c r="AQ715" s="1085"/>
      <c r="AR715" s="1085"/>
      <c r="AS715" s="1085"/>
      <c r="AT715" s="1085"/>
      <c r="AU715" s="1085"/>
      <c r="AV715" s="1085"/>
      <c r="AW715" s="1085"/>
      <c r="AX715" s="1085"/>
      <c r="AY715" s="1085"/>
      <c r="AZ715" s="1085"/>
      <c r="BA715" s="1085"/>
      <c r="BB715" s="1085"/>
      <c r="BC715" s="1085"/>
      <c r="BD715" s="1085"/>
      <c r="BE715" s="1085"/>
      <c r="BF715" s="1085"/>
      <c r="BG715" s="1085"/>
      <c r="BH715" s="1085"/>
      <c r="BI715" s="1085"/>
      <c r="BJ715" s="1085"/>
      <c r="BK715" s="1085"/>
      <c r="BL715" s="1085"/>
      <c r="BM715" s="1085"/>
      <c r="BN715" s="1085"/>
      <c r="BO715" s="1085"/>
      <c r="BP715" s="1085"/>
      <c r="BQ715" s="1085"/>
      <c r="BR715" s="1085"/>
      <c r="BS715" s="1124"/>
      <c r="BT715" s="1085"/>
      <c r="BU715" s="1085"/>
      <c r="BV715" s="1085"/>
      <c r="BW715" s="1085"/>
      <c r="BX715" s="1085"/>
      <c r="BY715" s="1085"/>
      <c r="BZ715" s="1085"/>
      <c r="CA715" s="1085"/>
      <c r="CB715" s="1085"/>
      <c r="CC715" s="1085"/>
      <c r="CD715" s="1085"/>
      <c r="CE715" s="1085"/>
      <c r="CF715" s="1085"/>
      <c r="CG715" s="1085"/>
      <c r="CH715" s="1085"/>
      <c r="CI715" s="1085"/>
      <c r="CJ715" s="1085"/>
      <c r="CK715" s="1085"/>
      <c r="CL715" s="1085"/>
      <c r="CM715" s="1124"/>
      <c r="CN715" s="1124"/>
      <c r="CO715" s="1125"/>
      <c r="CQ715" s="1955"/>
    </row>
    <row r="716" spans="1:95" s="633" customFormat="1" x14ac:dyDescent="0.2">
      <c r="A716" s="1066"/>
      <c r="B716" s="1084"/>
      <c r="C716" s="1060"/>
      <c r="D716" s="1060"/>
      <c r="E716" s="1061"/>
      <c r="F716" s="1079"/>
      <c r="G716" s="1078"/>
      <c r="H716" s="1064"/>
      <c r="I716" s="1085"/>
      <c r="J716" s="1085"/>
      <c r="K716" s="1085"/>
      <c r="L716" s="1085"/>
      <c r="M716" s="1085"/>
      <c r="N716" s="1085"/>
      <c r="O716" s="1085"/>
      <c r="P716" s="1085"/>
      <c r="Q716" s="1085"/>
      <c r="R716" s="1085"/>
      <c r="S716" s="1085"/>
      <c r="T716" s="1085"/>
      <c r="U716" s="1085"/>
      <c r="V716" s="1085"/>
      <c r="W716" s="1085"/>
      <c r="X716" s="1085"/>
      <c r="Y716" s="1085"/>
      <c r="Z716" s="1085"/>
      <c r="AA716" s="1085"/>
      <c r="AB716" s="1124"/>
      <c r="AC716" s="1124"/>
      <c r="AD716" s="1124"/>
      <c r="AE716" s="1124"/>
      <c r="AF716" s="1085"/>
      <c r="AG716" s="1085"/>
      <c r="AH716" s="1085"/>
      <c r="AI716" s="1085"/>
      <c r="AJ716" s="1085"/>
      <c r="AK716" s="1085"/>
      <c r="AL716" s="1085"/>
      <c r="AM716" s="1085"/>
      <c r="AN716" s="1085"/>
      <c r="AO716" s="1085"/>
      <c r="AP716" s="1085"/>
      <c r="AQ716" s="1085"/>
      <c r="AR716" s="1085"/>
      <c r="AS716" s="1085"/>
      <c r="AT716" s="1085"/>
      <c r="AU716" s="1085"/>
      <c r="AV716" s="1085"/>
      <c r="AW716" s="1085"/>
      <c r="AX716" s="1085"/>
      <c r="AY716" s="1085"/>
      <c r="AZ716" s="1085"/>
      <c r="BA716" s="1085"/>
      <c r="BB716" s="1085"/>
      <c r="BC716" s="1085"/>
      <c r="BD716" s="1085"/>
      <c r="BE716" s="1085"/>
      <c r="BF716" s="1085"/>
      <c r="BG716" s="1085"/>
      <c r="BH716" s="1085"/>
      <c r="BI716" s="1085"/>
      <c r="BJ716" s="1085"/>
      <c r="BK716" s="1085"/>
      <c r="BL716" s="1085"/>
      <c r="BM716" s="1085"/>
      <c r="BN716" s="1085"/>
      <c r="BO716" s="1085"/>
      <c r="BP716" s="1085"/>
      <c r="BQ716" s="1085"/>
      <c r="BR716" s="1085"/>
      <c r="BS716" s="1124"/>
      <c r="BT716" s="1085"/>
      <c r="BU716" s="1085"/>
      <c r="BV716" s="1085"/>
      <c r="BW716" s="1085"/>
      <c r="BX716" s="1085"/>
      <c r="BY716" s="1085"/>
      <c r="BZ716" s="1085"/>
      <c r="CA716" s="1085"/>
      <c r="CB716" s="1085"/>
      <c r="CC716" s="1085"/>
      <c r="CD716" s="1085"/>
      <c r="CE716" s="1085"/>
      <c r="CF716" s="1085"/>
      <c r="CG716" s="1085"/>
      <c r="CH716" s="1085"/>
      <c r="CI716" s="1085"/>
      <c r="CJ716" s="1085"/>
      <c r="CK716" s="1085"/>
      <c r="CL716" s="1085"/>
      <c r="CM716" s="1124"/>
      <c r="CN716" s="1124"/>
      <c r="CO716" s="1125"/>
      <c r="CQ716" s="1955"/>
    </row>
    <row r="717" spans="1:95" s="633" customFormat="1" x14ac:dyDescent="0.2">
      <c r="A717" s="1066"/>
      <c r="B717" s="1084"/>
      <c r="C717" s="1060"/>
      <c r="D717" s="1060"/>
      <c r="E717" s="1061"/>
      <c r="F717" s="1079"/>
      <c r="G717" s="1078"/>
      <c r="H717" s="1064"/>
      <c r="I717" s="1085"/>
      <c r="J717" s="1085"/>
      <c r="K717" s="1085"/>
      <c r="L717" s="1085"/>
      <c r="M717" s="1085"/>
      <c r="N717" s="1085"/>
      <c r="O717" s="1085"/>
      <c r="P717" s="1085"/>
      <c r="Q717" s="1085"/>
      <c r="R717" s="1085"/>
      <c r="S717" s="1085"/>
      <c r="T717" s="1085"/>
      <c r="U717" s="1085"/>
      <c r="V717" s="1085"/>
      <c r="W717" s="1085"/>
      <c r="X717" s="1085"/>
      <c r="Y717" s="1085"/>
      <c r="Z717" s="1085"/>
      <c r="AA717" s="1085"/>
      <c r="AB717" s="1124"/>
      <c r="AC717" s="1124"/>
      <c r="AD717" s="1124"/>
      <c r="AE717" s="1124"/>
      <c r="AF717" s="1085"/>
      <c r="AG717" s="1085"/>
      <c r="AH717" s="1085"/>
      <c r="AI717" s="1085"/>
      <c r="AJ717" s="1085"/>
      <c r="AK717" s="1085"/>
      <c r="AL717" s="1085"/>
      <c r="AM717" s="1085"/>
      <c r="AN717" s="1085"/>
      <c r="AO717" s="1085"/>
      <c r="AP717" s="1085"/>
      <c r="AQ717" s="1085"/>
      <c r="AR717" s="1085"/>
      <c r="AS717" s="1085"/>
      <c r="AT717" s="1085"/>
      <c r="AU717" s="1085"/>
      <c r="AV717" s="1085"/>
      <c r="AW717" s="1085"/>
      <c r="AX717" s="1085"/>
      <c r="AY717" s="1085"/>
      <c r="AZ717" s="1085"/>
      <c r="BA717" s="1085"/>
      <c r="BB717" s="1085"/>
      <c r="BC717" s="1085"/>
      <c r="BD717" s="1085"/>
      <c r="BE717" s="1085"/>
      <c r="BF717" s="1085"/>
      <c r="BG717" s="1085"/>
      <c r="BH717" s="1085"/>
      <c r="BI717" s="1085"/>
      <c r="BJ717" s="1085"/>
      <c r="BK717" s="1085"/>
      <c r="BL717" s="1085"/>
      <c r="BM717" s="1085"/>
      <c r="BN717" s="1085"/>
      <c r="BO717" s="1085"/>
      <c r="BP717" s="1085"/>
      <c r="BQ717" s="1085"/>
      <c r="BR717" s="1085"/>
      <c r="BS717" s="1124"/>
      <c r="BT717" s="1085"/>
      <c r="BU717" s="1085"/>
      <c r="BV717" s="1085"/>
      <c r="BW717" s="1085"/>
      <c r="BX717" s="1085"/>
      <c r="BY717" s="1085"/>
      <c r="BZ717" s="1085"/>
      <c r="CA717" s="1085"/>
      <c r="CB717" s="1085"/>
      <c r="CC717" s="1085"/>
      <c r="CD717" s="1085"/>
      <c r="CE717" s="1085"/>
      <c r="CF717" s="1085"/>
      <c r="CG717" s="1085"/>
      <c r="CH717" s="1085"/>
      <c r="CI717" s="1085"/>
      <c r="CJ717" s="1085"/>
      <c r="CK717" s="1085"/>
      <c r="CL717" s="1085"/>
      <c r="CM717" s="1124"/>
      <c r="CN717" s="1124"/>
      <c r="CO717" s="1125"/>
      <c r="CQ717" s="1955"/>
    </row>
    <row r="718" spans="1:95" s="633" customFormat="1" x14ac:dyDescent="0.2">
      <c r="A718" s="1066"/>
      <c r="B718" s="1084"/>
      <c r="C718" s="1060"/>
      <c r="D718" s="1060"/>
      <c r="E718" s="1061"/>
      <c r="F718" s="1079"/>
      <c r="G718" s="1078"/>
      <c r="H718" s="1064"/>
      <c r="I718" s="1085"/>
      <c r="J718" s="1085"/>
      <c r="K718" s="1085"/>
      <c r="L718" s="1085"/>
      <c r="M718" s="1085"/>
      <c r="N718" s="1085"/>
      <c r="O718" s="1085"/>
      <c r="P718" s="1085"/>
      <c r="Q718" s="1085"/>
      <c r="R718" s="1085"/>
      <c r="S718" s="1085"/>
      <c r="T718" s="1085"/>
      <c r="U718" s="1085"/>
      <c r="V718" s="1085"/>
      <c r="W718" s="1085"/>
      <c r="X718" s="1085"/>
      <c r="Y718" s="1085"/>
      <c r="Z718" s="1085"/>
      <c r="AA718" s="1085"/>
      <c r="AB718" s="1124"/>
      <c r="AC718" s="1124"/>
      <c r="AD718" s="1124"/>
      <c r="AE718" s="1124"/>
      <c r="AF718" s="1085"/>
      <c r="AG718" s="1085"/>
      <c r="AH718" s="1085"/>
      <c r="AI718" s="1085"/>
      <c r="AJ718" s="1085"/>
      <c r="AK718" s="1085"/>
      <c r="AL718" s="1085"/>
      <c r="AM718" s="1085"/>
      <c r="AN718" s="1085"/>
      <c r="AO718" s="1085"/>
      <c r="AP718" s="1085"/>
      <c r="AQ718" s="1085"/>
      <c r="AR718" s="1085"/>
      <c r="AS718" s="1085"/>
      <c r="AT718" s="1085"/>
      <c r="AU718" s="1085"/>
      <c r="AV718" s="1085"/>
      <c r="AW718" s="1085"/>
      <c r="AX718" s="1085"/>
      <c r="AY718" s="1085"/>
      <c r="AZ718" s="1085"/>
      <c r="BA718" s="1085"/>
      <c r="BB718" s="1085"/>
      <c r="BC718" s="1085"/>
      <c r="BD718" s="1085"/>
      <c r="BE718" s="1085"/>
      <c r="BF718" s="1085"/>
      <c r="BG718" s="1085"/>
      <c r="BH718" s="1085"/>
      <c r="BI718" s="1085"/>
      <c r="BJ718" s="1085"/>
      <c r="BK718" s="1085"/>
      <c r="BL718" s="1085"/>
      <c r="BM718" s="1085"/>
      <c r="BN718" s="1085"/>
      <c r="BO718" s="1085"/>
      <c r="BP718" s="1085"/>
      <c r="BQ718" s="1085"/>
      <c r="BR718" s="1085"/>
      <c r="BS718" s="1124"/>
      <c r="BT718" s="1085"/>
      <c r="BU718" s="1085"/>
      <c r="BV718" s="1085"/>
      <c r="BW718" s="1085"/>
      <c r="BX718" s="1085"/>
      <c r="BY718" s="1085"/>
      <c r="BZ718" s="1085"/>
      <c r="CA718" s="1085"/>
      <c r="CB718" s="1085"/>
      <c r="CC718" s="1085"/>
      <c r="CD718" s="1085"/>
      <c r="CE718" s="1085"/>
      <c r="CF718" s="1085"/>
      <c r="CG718" s="1085"/>
      <c r="CH718" s="1085"/>
      <c r="CI718" s="1085"/>
      <c r="CJ718" s="1085"/>
      <c r="CK718" s="1085"/>
      <c r="CL718" s="1085"/>
      <c r="CM718" s="1124"/>
      <c r="CN718" s="1124"/>
      <c r="CO718" s="1125"/>
      <c r="CQ718" s="1955"/>
    </row>
    <row r="719" spans="1:95" s="633" customFormat="1" x14ac:dyDescent="0.2">
      <c r="A719" s="1066"/>
      <c r="B719" s="1084"/>
      <c r="C719" s="1060"/>
      <c r="D719" s="1060"/>
      <c r="E719" s="1061"/>
      <c r="F719" s="1079"/>
      <c r="G719" s="1078"/>
      <c r="H719" s="1064"/>
      <c r="I719" s="1085"/>
      <c r="J719" s="1085"/>
      <c r="K719" s="1085"/>
      <c r="L719" s="1085"/>
      <c r="M719" s="1085"/>
      <c r="N719" s="1085"/>
      <c r="O719" s="1085"/>
      <c r="P719" s="1085"/>
      <c r="Q719" s="1085"/>
      <c r="R719" s="1085"/>
      <c r="S719" s="1085"/>
      <c r="T719" s="1085"/>
      <c r="U719" s="1085"/>
      <c r="V719" s="1085"/>
      <c r="W719" s="1085"/>
      <c r="X719" s="1085"/>
      <c r="Y719" s="1085"/>
      <c r="Z719" s="1085"/>
      <c r="AA719" s="1085"/>
      <c r="AB719" s="1124"/>
      <c r="AC719" s="1124"/>
      <c r="AD719" s="1124"/>
      <c r="AE719" s="1124"/>
      <c r="AF719" s="1085"/>
      <c r="AG719" s="1085"/>
      <c r="AH719" s="1085"/>
      <c r="AI719" s="1085"/>
      <c r="AJ719" s="1085"/>
      <c r="AK719" s="1085"/>
      <c r="AL719" s="1085"/>
      <c r="AM719" s="1085"/>
      <c r="AN719" s="1085"/>
      <c r="AO719" s="1085"/>
      <c r="AP719" s="1085"/>
      <c r="AQ719" s="1085"/>
      <c r="AR719" s="1085"/>
      <c r="AS719" s="1085"/>
      <c r="AT719" s="1085"/>
      <c r="AU719" s="1085"/>
      <c r="AV719" s="1085"/>
      <c r="AW719" s="1085"/>
      <c r="AX719" s="1085"/>
      <c r="AY719" s="1085"/>
      <c r="AZ719" s="1085"/>
      <c r="BA719" s="1085"/>
      <c r="BB719" s="1085"/>
      <c r="BC719" s="1085"/>
      <c r="BD719" s="1085"/>
      <c r="BE719" s="1085"/>
      <c r="BF719" s="1085"/>
      <c r="BG719" s="1085"/>
      <c r="BH719" s="1085"/>
      <c r="BI719" s="1085"/>
      <c r="BJ719" s="1085"/>
      <c r="BK719" s="1085"/>
      <c r="BL719" s="1085"/>
      <c r="BM719" s="1085"/>
      <c r="BN719" s="1085"/>
      <c r="BO719" s="1085"/>
      <c r="BP719" s="1085"/>
      <c r="BQ719" s="1085"/>
      <c r="BR719" s="1085"/>
      <c r="BS719" s="1124"/>
      <c r="BT719" s="1085"/>
      <c r="BU719" s="1085"/>
      <c r="BV719" s="1085"/>
      <c r="BW719" s="1085"/>
      <c r="BX719" s="1085"/>
      <c r="BY719" s="1085"/>
      <c r="BZ719" s="1085"/>
      <c r="CA719" s="1085"/>
      <c r="CB719" s="1085"/>
      <c r="CC719" s="1085"/>
      <c r="CD719" s="1085"/>
      <c r="CE719" s="1085"/>
      <c r="CF719" s="1085"/>
      <c r="CG719" s="1085"/>
      <c r="CH719" s="1085"/>
      <c r="CI719" s="1085"/>
      <c r="CJ719" s="1085"/>
      <c r="CK719" s="1085"/>
      <c r="CL719" s="1085"/>
      <c r="CM719" s="1124"/>
      <c r="CN719" s="1124"/>
      <c r="CO719" s="1125"/>
      <c r="CQ719" s="1955"/>
    </row>
    <row r="720" spans="1:95" s="633" customFormat="1" x14ac:dyDescent="0.2">
      <c r="A720" s="1066"/>
      <c r="B720" s="1084"/>
      <c r="C720" s="1060"/>
      <c r="D720" s="1060"/>
      <c r="E720" s="1061"/>
      <c r="F720" s="1079"/>
      <c r="G720" s="1078"/>
      <c r="H720" s="1064"/>
      <c r="I720" s="1085"/>
      <c r="J720" s="1085"/>
      <c r="K720" s="1085"/>
      <c r="L720" s="1085"/>
      <c r="M720" s="1085"/>
      <c r="N720" s="1085"/>
      <c r="O720" s="1085"/>
      <c r="P720" s="1085"/>
      <c r="Q720" s="1085"/>
      <c r="R720" s="1085"/>
      <c r="S720" s="1085"/>
      <c r="T720" s="1085"/>
      <c r="U720" s="1085"/>
      <c r="V720" s="1085"/>
      <c r="W720" s="1085"/>
      <c r="X720" s="1085"/>
      <c r="Y720" s="1085"/>
      <c r="Z720" s="1085"/>
      <c r="AA720" s="1085"/>
      <c r="AB720" s="1124"/>
      <c r="AC720" s="1124"/>
      <c r="AD720" s="1124"/>
      <c r="AE720" s="1124"/>
      <c r="AF720" s="1085"/>
      <c r="AG720" s="1085"/>
      <c r="AH720" s="1085"/>
      <c r="AI720" s="1085"/>
      <c r="AJ720" s="1085"/>
      <c r="AK720" s="1085"/>
      <c r="AL720" s="1085"/>
      <c r="AM720" s="1085"/>
      <c r="AN720" s="1085"/>
      <c r="AO720" s="1085"/>
      <c r="AP720" s="1085"/>
      <c r="AQ720" s="1085"/>
      <c r="AR720" s="1085"/>
      <c r="AS720" s="1085"/>
      <c r="AT720" s="1085"/>
      <c r="AU720" s="1085"/>
      <c r="AV720" s="1085"/>
      <c r="AW720" s="1085"/>
      <c r="AX720" s="1085"/>
      <c r="AY720" s="1085"/>
      <c r="AZ720" s="1085"/>
      <c r="BA720" s="1085"/>
      <c r="BB720" s="1085"/>
      <c r="BC720" s="1085"/>
      <c r="BD720" s="1085"/>
      <c r="BE720" s="1085"/>
      <c r="BF720" s="1085"/>
      <c r="BG720" s="1085"/>
      <c r="BH720" s="1085"/>
      <c r="BI720" s="1085"/>
      <c r="BJ720" s="1085"/>
      <c r="BK720" s="1085"/>
      <c r="BL720" s="1085"/>
      <c r="BM720" s="1085"/>
      <c r="BN720" s="1085"/>
      <c r="BO720" s="1085"/>
      <c r="BP720" s="1085"/>
      <c r="BQ720" s="1085"/>
      <c r="BR720" s="1085"/>
      <c r="BS720" s="1124"/>
      <c r="BT720" s="1085"/>
      <c r="BU720" s="1085"/>
      <c r="BV720" s="1085"/>
      <c r="BW720" s="1085"/>
      <c r="BX720" s="1085"/>
      <c r="BY720" s="1085"/>
      <c r="BZ720" s="1085"/>
      <c r="CA720" s="1085"/>
      <c r="CB720" s="1085"/>
      <c r="CC720" s="1085"/>
      <c r="CD720" s="1085"/>
      <c r="CE720" s="1085"/>
      <c r="CF720" s="1085"/>
      <c r="CG720" s="1085"/>
      <c r="CH720" s="1085"/>
      <c r="CI720" s="1085"/>
      <c r="CJ720" s="1085"/>
      <c r="CK720" s="1085"/>
      <c r="CL720" s="1085"/>
      <c r="CM720" s="1124"/>
      <c r="CN720" s="1124"/>
      <c r="CO720" s="1125"/>
      <c r="CQ720" s="1955"/>
    </row>
    <row r="721" spans="1:95" s="633" customFormat="1" x14ac:dyDescent="0.2">
      <c r="A721" s="1066"/>
      <c r="B721" s="1084"/>
      <c r="C721" s="1060"/>
      <c r="D721" s="1060"/>
      <c r="E721" s="1061"/>
      <c r="F721" s="1079"/>
      <c r="G721" s="1078"/>
      <c r="H721" s="1064"/>
      <c r="I721" s="1085"/>
      <c r="J721" s="1085"/>
      <c r="K721" s="1085"/>
      <c r="L721" s="1085"/>
      <c r="M721" s="1085"/>
      <c r="N721" s="1085"/>
      <c r="O721" s="1085"/>
      <c r="P721" s="1085"/>
      <c r="Q721" s="1085"/>
      <c r="R721" s="1085"/>
      <c r="S721" s="1085"/>
      <c r="T721" s="1085"/>
      <c r="U721" s="1085"/>
      <c r="V721" s="1085"/>
      <c r="W721" s="1085"/>
      <c r="X721" s="1085"/>
      <c r="Y721" s="1085"/>
      <c r="Z721" s="1085"/>
      <c r="AA721" s="1085"/>
      <c r="AB721" s="1124"/>
      <c r="AC721" s="1124"/>
      <c r="AD721" s="1124"/>
      <c r="AE721" s="1124"/>
      <c r="AF721" s="1085"/>
      <c r="AG721" s="1085"/>
      <c r="AH721" s="1085"/>
      <c r="AI721" s="1085"/>
      <c r="AJ721" s="1085"/>
      <c r="AK721" s="1085"/>
      <c r="AL721" s="1085"/>
      <c r="AM721" s="1085"/>
      <c r="AN721" s="1085"/>
      <c r="AO721" s="1085"/>
      <c r="AP721" s="1085"/>
      <c r="AQ721" s="1085"/>
      <c r="AR721" s="1085"/>
      <c r="AS721" s="1085"/>
      <c r="AT721" s="1085"/>
      <c r="AU721" s="1085"/>
      <c r="AV721" s="1085"/>
      <c r="AW721" s="1085"/>
      <c r="AX721" s="1085"/>
      <c r="AY721" s="1085"/>
      <c r="AZ721" s="1085"/>
      <c r="BA721" s="1085"/>
      <c r="BB721" s="1085"/>
      <c r="BC721" s="1085"/>
      <c r="BD721" s="1085"/>
      <c r="BE721" s="1085"/>
      <c r="BF721" s="1085"/>
      <c r="BG721" s="1085"/>
      <c r="BH721" s="1085"/>
      <c r="BI721" s="1085"/>
      <c r="BJ721" s="1085"/>
      <c r="BK721" s="1085"/>
      <c r="BL721" s="1085"/>
      <c r="BM721" s="1085"/>
      <c r="BN721" s="1085"/>
      <c r="BO721" s="1085"/>
      <c r="BP721" s="1085"/>
      <c r="BQ721" s="1085"/>
      <c r="BR721" s="1085"/>
      <c r="BS721" s="1124"/>
      <c r="BT721" s="1085"/>
      <c r="BU721" s="1085"/>
      <c r="BV721" s="1085"/>
      <c r="BW721" s="1085"/>
      <c r="BX721" s="1085"/>
      <c r="BY721" s="1085"/>
      <c r="BZ721" s="1085"/>
      <c r="CA721" s="1085"/>
      <c r="CB721" s="1085"/>
      <c r="CC721" s="1085"/>
      <c r="CD721" s="1085"/>
      <c r="CE721" s="1085"/>
      <c r="CF721" s="1085"/>
      <c r="CG721" s="1085"/>
      <c r="CH721" s="1085"/>
      <c r="CI721" s="1085"/>
      <c r="CJ721" s="1085"/>
      <c r="CK721" s="1085"/>
      <c r="CL721" s="1085"/>
      <c r="CM721" s="1124"/>
      <c r="CN721" s="1124"/>
      <c r="CO721" s="1125"/>
      <c r="CQ721" s="1955"/>
    </row>
    <row r="722" spans="1:95" s="633" customFormat="1" x14ac:dyDescent="0.2">
      <c r="A722" s="1066"/>
      <c r="B722" s="1084"/>
      <c r="C722" s="1060"/>
      <c r="D722" s="1060"/>
      <c r="E722" s="1061"/>
      <c r="F722" s="1079"/>
      <c r="G722" s="1078"/>
      <c r="H722" s="1064"/>
      <c r="I722" s="1085"/>
      <c r="J722" s="1085"/>
      <c r="K722" s="1085"/>
      <c r="L722" s="1085"/>
      <c r="M722" s="1085"/>
      <c r="N722" s="1085"/>
      <c r="O722" s="1085"/>
      <c r="P722" s="1085"/>
      <c r="Q722" s="1085"/>
      <c r="R722" s="1085"/>
      <c r="S722" s="1085"/>
      <c r="T722" s="1085"/>
      <c r="U722" s="1085"/>
      <c r="V722" s="1085"/>
      <c r="W722" s="1085"/>
      <c r="X722" s="1085"/>
      <c r="Y722" s="1085"/>
      <c r="Z722" s="1085"/>
      <c r="AA722" s="1085"/>
      <c r="AB722" s="1124"/>
      <c r="AC722" s="1124"/>
      <c r="AD722" s="1124"/>
      <c r="AE722" s="1124"/>
      <c r="AF722" s="1085"/>
      <c r="AG722" s="1085"/>
      <c r="AH722" s="1085"/>
      <c r="AI722" s="1085"/>
      <c r="AJ722" s="1085"/>
      <c r="AK722" s="1085"/>
      <c r="AL722" s="1085"/>
      <c r="AM722" s="1085"/>
      <c r="AN722" s="1085"/>
      <c r="AO722" s="1085"/>
      <c r="AP722" s="1085"/>
      <c r="AQ722" s="1085"/>
      <c r="AR722" s="1085"/>
      <c r="AS722" s="1085"/>
      <c r="AT722" s="1085"/>
      <c r="AU722" s="1085"/>
      <c r="AV722" s="1085"/>
      <c r="AW722" s="1085"/>
      <c r="AX722" s="1085"/>
      <c r="AY722" s="1085"/>
      <c r="AZ722" s="1085"/>
      <c r="BA722" s="1085"/>
      <c r="BB722" s="1085"/>
      <c r="BC722" s="1085"/>
      <c r="BD722" s="1085"/>
      <c r="BE722" s="1085"/>
      <c r="BF722" s="1085"/>
      <c r="BG722" s="1085"/>
      <c r="BH722" s="1085"/>
      <c r="BI722" s="1085"/>
      <c r="BJ722" s="1085"/>
      <c r="BK722" s="1085"/>
      <c r="BL722" s="1085"/>
      <c r="BM722" s="1085"/>
      <c r="BN722" s="1085"/>
      <c r="BO722" s="1085"/>
      <c r="BP722" s="1085"/>
      <c r="BQ722" s="1085"/>
      <c r="BR722" s="1085"/>
      <c r="BS722" s="1124"/>
      <c r="BT722" s="1085"/>
      <c r="BU722" s="1085"/>
      <c r="BV722" s="1085"/>
      <c r="BW722" s="1085"/>
      <c r="BX722" s="1085"/>
      <c r="BY722" s="1085"/>
      <c r="BZ722" s="1085"/>
      <c r="CA722" s="1085"/>
      <c r="CB722" s="1085"/>
      <c r="CC722" s="1085"/>
      <c r="CD722" s="1085"/>
      <c r="CE722" s="1085"/>
      <c r="CF722" s="1085"/>
      <c r="CG722" s="1085"/>
      <c r="CH722" s="1085"/>
      <c r="CI722" s="1085"/>
      <c r="CJ722" s="1085"/>
      <c r="CK722" s="1085"/>
      <c r="CL722" s="1085"/>
      <c r="CM722" s="1124"/>
      <c r="CN722" s="1124"/>
      <c r="CO722" s="1125"/>
      <c r="CQ722" s="1955"/>
    </row>
    <row r="723" spans="1:95" s="633" customFormat="1" x14ac:dyDescent="0.2">
      <c r="A723" s="1066"/>
      <c r="B723" s="1084"/>
      <c r="C723" s="1060"/>
      <c r="D723" s="1060"/>
      <c r="E723" s="1061"/>
      <c r="F723" s="1079"/>
      <c r="G723" s="1078"/>
      <c r="H723" s="1064"/>
      <c r="I723" s="1085"/>
      <c r="J723" s="1085"/>
      <c r="K723" s="1085"/>
      <c r="L723" s="1085"/>
      <c r="M723" s="1085"/>
      <c r="N723" s="1085"/>
      <c r="O723" s="1085"/>
      <c r="P723" s="1085"/>
      <c r="Q723" s="1085"/>
      <c r="R723" s="1085"/>
      <c r="S723" s="1085"/>
      <c r="T723" s="1085"/>
      <c r="U723" s="1085"/>
      <c r="V723" s="1085"/>
      <c r="W723" s="1085"/>
      <c r="X723" s="1085"/>
      <c r="Y723" s="1085"/>
      <c r="Z723" s="1085"/>
      <c r="AA723" s="1085"/>
      <c r="AB723" s="1124"/>
      <c r="AC723" s="1124"/>
      <c r="AD723" s="1124"/>
      <c r="AE723" s="1124"/>
      <c r="AF723" s="1085"/>
      <c r="AG723" s="1085"/>
      <c r="AH723" s="1085"/>
      <c r="AI723" s="1085"/>
      <c r="AJ723" s="1085"/>
      <c r="AK723" s="1085"/>
      <c r="AL723" s="1085"/>
      <c r="AM723" s="1085"/>
      <c r="AN723" s="1085"/>
      <c r="AO723" s="1085"/>
      <c r="AP723" s="1085"/>
      <c r="AQ723" s="1085"/>
      <c r="AR723" s="1085"/>
      <c r="AS723" s="1085"/>
      <c r="AT723" s="1085"/>
      <c r="AU723" s="1085"/>
      <c r="AV723" s="1085"/>
      <c r="AW723" s="1085"/>
      <c r="AX723" s="1085"/>
      <c r="AY723" s="1085"/>
      <c r="AZ723" s="1085"/>
      <c r="BA723" s="1085"/>
      <c r="BB723" s="1085"/>
      <c r="BC723" s="1085"/>
      <c r="BD723" s="1085"/>
      <c r="BE723" s="1085"/>
      <c r="BF723" s="1085"/>
      <c r="BG723" s="1085"/>
      <c r="BH723" s="1085"/>
      <c r="BI723" s="1085"/>
      <c r="BJ723" s="1085"/>
      <c r="BK723" s="1085"/>
      <c r="BL723" s="1085"/>
      <c r="BM723" s="1085"/>
      <c r="BN723" s="1085"/>
      <c r="BO723" s="1085"/>
      <c r="BP723" s="1085"/>
      <c r="BQ723" s="1085"/>
      <c r="BR723" s="1085"/>
      <c r="BS723" s="1124"/>
      <c r="BT723" s="1085"/>
      <c r="BU723" s="1085"/>
      <c r="BV723" s="1085"/>
      <c r="BW723" s="1085"/>
      <c r="BX723" s="1085"/>
      <c r="BY723" s="1085"/>
      <c r="BZ723" s="1085"/>
      <c r="CA723" s="1085"/>
      <c r="CB723" s="1085"/>
      <c r="CC723" s="1085"/>
      <c r="CD723" s="1085"/>
      <c r="CE723" s="1085"/>
      <c r="CF723" s="1085"/>
      <c r="CG723" s="1085"/>
      <c r="CH723" s="1085"/>
      <c r="CI723" s="1085"/>
      <c r="CJ723" s="1085"/>
      <c r="CK723" s="1085"/>
      <c r="CL723" s="1085"/>
      <c r="CM723" s="1124"/>
      <c r="CN723" s="1124"/>
      <c r="CO723" s="1125"/>
      <c r="CQ723" s="1955"/>
    </row>
    <row r="724" spans="1:95" s="633" customFormat="1" x14ac:dyDescent="0.2">
      <c r="A724" s="1066"/>
      <c r="B724" s="1084"/>
      <c r="C724" s="1060"/>
      <c r="D724" s="1060"/>
      <c r="E724" s="1061"/>
      <c r="F724" s="1079"/>
      <c r="G724" s="1078"/>
      <c r="H724" s="1064"/>
      <c r="I724" s="1085"/>
      <c r="J724" s="1085"/>
      <c r="K724" s="1085"/>
      <c r="L724" s="1085"/>
      <c r="M724" s="1085"/>
      <c r="N724" s="1085"/>
      <c r="O724" s="1085"/>
      <c r="P724" s="1085"/>
      <c r="Q724" s="1085"/>
      <c r="R724" s="1085"/>
      <c r="S724" s="1085"/>
      <c r="T724" s="1085"/>
      <c r="U724" s="1085"/>
      <c r="V724" s="1085"/>
      <c r="W724" s="1085"/>
      <c r="X724" s="1085"/>
      <c r="Y724" s="1085"/>
      <c r="Z724" s="1085"/>
      <c r="AA724" s="1085"/>
      <c r="AB724" s="1124"/>
      <c r="AC724" s="1124"/>
      <c r="AD724" s="1124"/>
      <c r="AE724" s="1124"/>
      <c r="AF724" s="1085"/>
      <c r="AG724" s="1085"/>
      <c r="AH724" s="1085"/>
      <c r="AI724" s="1085"/>
      <c r="AJ724" s="1085"/>
      <c r="AK724" s="1085"/>
      <c r="AL724" s="1085"/>
      <c r="AM724" s="1085"/>
      <c r="AN724" s="1085"/>
      <c r="AO724" s="1085"/>
      <c r="AP724" s="1085"/>
      <c r="AQ724" s="1085"/>
      <c r="AR724" s="1085"/>
      <c r="AS724" s="1085"/>
      <c r="AT724" s="1085"/>
      <c r="AU724" s="1085"/>
      <c r="AV724" s="1085"/>
      <c r="AW724" s="1085"/>
      <c r="AX724" s="1085"/>
      <c r="AY724" s="1085"/>
      <c r="AZ724" s="1085"/>
      <c r="BA724" s="1085"/>
      <c r="BB724" s="1085"/>
      <c r="BC724" s="1085"/>
      <c r="BD724" s="1085"/>
      <c r="BE724" s="1085"/>
      <c r="BF724" s="1085"/>
      <c r="BG724" s="1085"/>
      <c r="BH724" s="1085"/>
      <c r="BI724" s="1085"/>
      <c r="BJ724" s="1085"/>
      <c r="BK724" s="1085"/>
      <c r="BL724" s="1085"/>
      <c r="BM724" s="1085"/>
      <c r="BN724" s="1085"/>
      <c r="BO724" s="1085"/>
      <c r="BP724" s="1085"/>
      <c r="BQ724" s="1085"/>
      <c r="BR724" s="1085"/>
      <c r="BS724" s="1124"/>
      <c r="BT724" s="1085"/>
      <c r="BU724" s="1085"/>
      <c r="BV724" s="1085"/>
      <c r="BW724" s="1085"/>
      <c r="BX724" s="1085"/>
      <c r="BY724" s="1085"/>
      <c r="BZ724" s="1085"/>
      <c r="CA724" s="1085"/>
      <c r="CB724" s="1085"/>
      <c r="CC724" s="1085"/>
      <c r="CD724" s="1085"/>
      <c r="CE724" s="1085"/>
      <c r="CF724" s="1085"/>
      <c r="CG724" s="1085"/>
      <c r="CH724" s="1085"/>
      <c r="CI724" s="1085"/>
      <c r="CJ724" s="1085"/>
      <c r="CK724" s="1085"/>
      <c r="CL724" s="1085"/>
      <c r="CM724" s="1124"/>
      <c r="CN724" s="1124"/>
      <c r="CO724" s="1125"/>
      <c r="CQ724" s="1955"/>
    </row>
    <row r="725" spans="1:95" s="633" customFormat="1" x14ac:dyDescent="0.2">
      <c r="A725" s="1066"/>
      <c r="B725" s="1084"/>
      <c r="C725" s="1060"/>
      <c r="D725" s="1060"/>
      <c r="E725" s="1061"/>
      <c r="F725" s="1079"/>
      <c r="G725" s="1078"/>
      <c r="H725" s="1064"/>
      <c r="I725" s="1085"/>
      <c r="J725" s="1085"/>
      <c r="K725" s="1085"/>
      <c r="L725" s="1085"/>
      <c r="M725" s="1085"/>
      <c r="N725" s="1085"/>
      <c r="O725" s="1085"/>
      <c r="P725" s="1085"/>
      <c r="Q725" s="1085"/>
      <c r="R725" s="1085"/>
      <c r="S725" s="1085"/>
      <c r="T725" s="1085"/>
      <c r="U725" s="1085"/>
      <c r="V725" s="1085"/>
      <c r="W725" s="1085"/>
      <c r="X725" s="1085"/>
      <c r="Y725" s="1085"/>
      <c r="Z725" s="1085"/>
      <c r="AA725" s="1085"/>
      <c r="AB725" s="1124"/>
      <c r="AC725" s="1124"/>
      <c r="AD725" s="1124"/>
      <c r="AE725" s="1124"/>
      <c r="AF725" s="1085"/>
      <c r="AG725" s="1085"/>
      <c r="AH725" s="1085"/>
      <c r="AI725" s="1085"/>
      <c r="AJ725" s="1085"/>
      <c r="AK725" s="1085"/>
      <c r="AL725" s="1085"/>
      <c r="AM725" s="1085"/>
      <c r="AN725" s="1085"/>
      <c r="AO725" s="1085"/>
      <c r="AP725" s="1085"/>
      <c r="AQ725" s="1085"/>
      <c r="AR725" s="1085"/>
      <c r="AS725" s="1085"/>
      <c r="AT725" s="1085"/>
      <c r="AU725" s="1085"/>
      <c r="AV725" s="1085"/>
      <c r="AW725" s="1085"/>
      <c r="AX725" s="1085"/>
      <c r="AY725" s="1085"/>
      <c r="AZ725" s="1085"/>
      <c r="BA725" s="1085"/>
      <c r="BB725" s="1085"/>
      <c r="BC725" s="1085"/>
      <c r="BD725" s="1085"/>
      <c r="BE725" s="1085"/>
      <c r="BF725" s="1085"/>
      <c r="BG725" s="1085"/>
      <c r="BH725" s="1085"/>
      <c r="BI725" s="1085"/>
      <c r="BJ725" s="1085"/>
      <c r="BK725" s="1085"/>
      <c r="BL725" s="1085"/>
      <c r="BM725" s="1085"/>
      <c r="BN725" s="1085"/>
      <c r="BO725" s="1085"/>
      <c r="BP725" s="1085"/>
      <c r="BQ725" s="1085"/>
      <c r="BR725" s="1085"/>
      <c r="BS725" s="1124"/>
      <c r="BT725" s="1085"/>
      <c r="BU725" s="1085"/>
      <c r="BV725" s="1085"/>
      <c r="BW725" s="1085"/>
      <c r="BX725" s="1085"/>
      <c r="BY725" s="1085"/>
      <c r="BZ725" s="1085"/>
      <c r="CA725" s="1085"/>
      <c r="CB725" s="1085"/>
      <c r="CC725" s="1085"/>
      <c r="CD725" s="1085"/>
      <c r="CE725" s="1085"/>
      <c r="CF725" s="1085"/>
      <c r="CG725" s="1085"/>
      <c r="CH725" s="1085"/>
      <c r="CI725" s="1085"/>
      <c r="CJ725" s="1085"/>
      <c r="CK725" s="1085"/>
      <c r="CL725" s="1085"/>
      <c r="CM725" s="1124"/>
      <c r="CN725" s="1124"/>
      <c r="CO725" s="1125"/>
      <c r="CQ725" s="1955"/>
    </row>
    <row r="726" spans="1:95" s="633" customFormat="1" x14ac:dyDescent="0.2">
      <c r="A726" s="1066"/>
      <c r="B726" s="1084"/>
      <c r="C726" s="1060"/>
      <c r="D726" s="1060"/>
      <c r="E726" s="1061"/>
      <c r="F726" s="1079"/>
      <c r="G726" s="1078"/>
      <c r="H726" s="1064"/>
      <c r="I726" s="1085"/>
      <c r="J726" s="1085"/>
      <c r="K726" s="1085"/>
      <c r="L726" s="1085"/>
      <c r="M726" s="1085"/>
      <c r="N726" s="1085"/>
      <c r="O726" s="1085"/>
      <c r="P726" s="1085"/>
      <c r="Q726" s="1085"/>
      <c r="R726" s="1085"/>
      <c r="S726" s="1085"/>
      <c r="T726" s="1085"/>
      <c r="U726" s="1085"/>
      <c r="V726" s="1085"/>
      <c r="W726" s="1085"/>
      <c r="X726" s="1085"/>
      <c r="Y726" s="1085"/>
      <c r="Z726" s="1085"/>
      <c r="AA726" s="1085"/>
      <c r="AB726" s="1124"/>
      <c r="AC726" s="1124"/>
      <c r="AD726" s="1124"/>
      <c r="AE726" s="1124"/>
      <c r="AF726" s="1085"/>
      <c r="AG726" s="1085"/>
      <c r="AH726" s="1085"/>
      <c r="AI726" s="1085"/>
      <c r="AJ726" s="1085"/>
      <c r="AK726" s="1085"/>
      <c r="AL726" s="1085"/>
      <c r="AM726" s="1085"/>
      <c r="AN726" s="1085"/>
      <c r="AO726" s="1085"/>
      <c r="AP726" s="1085"/>
      <c r="AQ726" s="1085"/>
      <c r="AR726" s="1085"/>
      <c r="AS726" s="1085"/>
      <c r="AT726" s="1085"/>
      <c r="AU726" s="1085"/>
      <c r="AV726" s="1085"/>
      <c r="AW726" s="1085"/>
      <c r="AX726" s="1085"/>
      <c r="AY726" s="1085"/>
      <c r="AZ726" s="1085"/>
      <c r="BA726" s="1085"/>
      <c r="BB726" s="1085"/>
      <c r="BC726" s="1085"/>
      <c r="BD726" s="1085"/>
      <c r="BE726" s="1085"/>
      <c r="BF726" s="1085"/>
      <c r="BG726" s="1085"/>
      <c r="BH726" s="1085"/>
      <c r="BI726" s="1085"/>
      <c r="BJ726" s="1085"/>
      <c r="BK726" s="1085"/>
      <c r="BL726" s="1085"/>
      <c r="BM726" s="1085"/>
      <c r="BN726" s="1085"/>
      <c r="BO726" s="1085"/>
      <c r="BP726" s="1085"/>
      <c r="BQ726" s="1085"/>
      <c r="BR726" s="1085"/>
      <c r="BS726" s="1124"/>
      <c r="BT726" s="1085"/>
      <c r="BU726" s="1085"/>
      <c r="BV726" s="1085"/>
      <c r="BW726" s="1085"/>
      <c r="BX726" s="1085"/>
      <c r="BY726" s="1085"/>
      <c r="BZ726" s="1085"/>
      <c r="CA726" s="1085"/>
      <c r="CB726" s="1085"/>
      <c r="CC726" s="1085"/>
      <c r="CD726" s="1085"/>
      <c r="CE726" s="1085"/>
      <c r="CF726" s="1085"/>
      <c r="CG726" s="1085"/>
      <c r="CH726" s="1085"/>
      <c r="CI726" s="1085"/>
      <c r="CJ726" s="1085"/>
      <c r="CK726" s="1085"/>
      <c r="CL726" s="1085"/>
      <c r="CM726" s="1124"/>
      <c r="CN726" s="1124"/>
      <c r="CO726" s="1125"/>
      <c r="CQ726" s="1955"/>
    </row>
    <row r="727" spans="1:95" s="633" customFormat="1" x14ac:dyDescent="0.2">
      <c r="A727" s="1066"/>
      <c r="B727" s="1084"/>
      <c r="C727" s="1060"/>
      <c r="D727" s="1060"/>
      <c r="E727" s="1061"/>
      <c r="F727" s="1079"/>
      <c r="G727" s="1078"/>
      <c r="H727" s="1064"/>
      <c r="I727" s="1085"/>
      <c r="J727" s="1085"/>
      <c r="K727" s="1085"/>
      <c r="L727" s="1085"/>
      <c r="M727" s="1085"/>
      <c r="N727" s="1085"/>
      <c r="O727" s="1085"/>
      <c r="P727" s="1085"/>
      <c r="Q727" s="1085"/>
      <c r="R727" s="1085"/>
      <c r="S727" s="1085"/>
      <c r="T727" s="1085"/>
      <c r="U727" s="1085"/>
      <c r="V727" s="1085"/>
      <c r="W727" s="1085"/>
      <c r="X727" s="1085"/>
      <c r="Y727" s="1085"/>
      <c r="Z727" s="1085"/>
      <c r="AA727" s="1085"/>
      <c r="AB727" s="1124"/>
      <c r="AC727" s="1124"/>
      <c r="AD727" s="1124"/>
      <c r="AE727" s="1124"/>
      <c r="AF727" s="1085"/>
      <c r="AG727" s="1085"/>
      <c r="AH727" s="1085"/>
      <c r="AI727" s="1085"/>
      <c r="AJ727" s="1085"/>
      <c r="AK727" s="1085"/>
      <c r="AL727" s="1085"/>
      <c r="AM727" s="1085"/>
      <c r="AN727" s="1085"/>
      <c r="AO727" s="1085"/>
      <c r="AP727" s="1085"/>
      <c r="AQ727" s="1085"/>
      <c r="AR727" s="1085"/>
      <c r="AS727" s="1085"/>
      <c r="AT727" s="1085"/>
      <c r="AU727" s="1085"/>
      <c r="AV727" s="1085"/>
      <c r="AW727" s="1085"/>
      <c r="AX727" s="1085"/>
      <c r="AY727" s="1085"/>
      <c r="AZ727" s="1085"/>
      <c r="BA727" s="1085"/>
      <c r="BB727" s="1085"/>
      <c r="BC727" s="1085"/>
      <c r="BD727" s="1085"/>
      <c r="BE727" s="1085"/>
      <c r="BF727" s="1085"/>
      <c r="BG727" s="1085"/>
      <c r="BH727" s="1085"/>
      <c r="BI727" s="1085"/>
      <c r="BJ727" s="1085"/>
      <c r="BK727" s="1085"/>
      <c r="BL727" s="1085"/>
      <c r="BM727" s="1085"/>
      <c r="BN727" s="1085"/>
      <c r="BO727" s="1085"/>
      <c r="BP727" s="1085"/>
      <c r="BQ727" s="1085"/>
      <c r="BR727" s="1085"/>
      <c r="BS727" s="1124"/>
      <c r="BT727" s="1085"/>
      <c r="BU727" s="1085"/>
      <c r="BV727" s="1085"/>
      <c r="BW727" s="1085"/>
      <c r="BX727" s="1085"/>
      <c r="BY727" s="1085"/>
      <c r="BZ727" s="1085"/>
      <c r="CA727" s="1085"/>
      <c r="CB727" s="1085"/>
      <c r="CC727" s="1085"/>
      <c r="CD727" s="1085"/>
      <c r="CE727" s="1085"/>
      <c r="CF727" s="1085"/>
      <c r="CG727" s="1085"/>
      <c r="CH727" s="1085"/>
      <c r="CI727" s="1085"/>
      <c r="CJ727" s="1085"/>
      <c r="CK727" s="1085"/>
      <c r="CL727" s="1085"/>
      <c r="CM727" s="1124"/>
      <c r="CN727" s="1124"/>
      <c r="CO727" s="1125"/>
      <c r="CQ727" s="1955"/>
    </row>
    <row r="728" spans="1:95" s="633" customFormat="1" x14ac:dyDescent="0.2">
      <c r="A728" s="1066"/>
      <c r="B728" s="1084"/>
      <c r="C728" s="1060"/>
      <c r="D728" s="1060"/>
      <c r="E728" s="1061"/>
      <c r="F728" s="1079"/>
      <c r="G728" s="1078"/>
      <c r="H728" s="1064"/>
      <c r="I728" s="1085"/>
      <c r="J728" s="1085"/>
      <c r="K728" s="1085"/>
      <c r="L728" s="1085"/>
      <c r="M728" s="1085"/>
      <c r="N728" s="1085"/>
      <c r="O728" s="1085"/>
      <c r="P728" s="1085"/>
      <c r="Q728" s="1085"/>
      <c r="R728" s="1085"/>
      <c r="S728" s="1085"/>
      <c r="T728" s="1085"/>
      <c r="U728" s="1085"/>
      <c r="V728" s="1085"/>
      <c r="W728" s="1085"/>
      <c r="X728" s="1085"/>
      <c r="Y728" s="1085"/>
      <c r="Z728" s="1085"/>
      <c r="AA728" s="1085"/>
      <c r="AB728" s="1124"/>
      <c r="AC728" s="1124"/>
      <c r="AD728" s="1124"/>
      <c r="AE728" s="1124"/>
      <c r="AF728" s="1085"/>
      <c r="AG728" s="1085"/>
      <c r="AH728" s="1085"/>
      <c r="AI728" s="1085"/>
      <c r="AJ728" s="1085"/>
      <c r="AK728" s="1085"/>
      <c r="AL728" s="1085"/>
      <c r="AM728" s="1085"/>
      <c r="AN728" s="1085"/>
      <c r="AO728" s="1085"/>
      <c r="AP728" s="1085"/>
      <c r="AQ728" s="1085"/>
      <c r="AR728" s="1085"/>
      <c r="AS728" s="1085"/>
      <c r="AT728" s="1085"/>
      <c r="AU728" s="1085"/>
      <c r="AV728" s="1085"/>
      <c r="AW728" s="1085"/>
      <c r="AX728" s="1085"/>
      <c r="AY728" s="1085"/>
      <c r="AZ728" s="1085"/>
      <c r="BA728" s="1085"/>
      <c r="BB728" s="1085"/>
      <c r="BC728" s="1085"/>
      <c r="BD728" s="1085"/>
      <c r="BE728" s="1085"/>
      <c r="BF728" s="1085"/>
      <c r="BG728" s="1085"/>
      <c r="BH728" s="1085"/>
      <c r="BI728" s="1085"/>
      <c r="BJ728" s="1085"/>
      <c r="BK728" s="1085"/>
      <c r="BL728" s="1085"/>
      <c r="BM728" s="1085"/>
      <c r="BN728" s="1085"/>
      <c r="BO728" s="1085"/>
      <c r="BP728" s="1085"/>
      <c r="BQ728" s="1085"/>
      <c r="BR728" s="1085"/>
      <c r="BS728" s="1124"/>
      <c r="BT728" s="1085"/>
      <c r="BU728" s="1085"/>
      <c r="BV728" s="1085"/>
      <c r="BW728" s="1085"/>
      <c r="BX728" s="1085"/>
      <c r="BY728" s="1085"/>
      <c r="BZ728" s="1085"/>
      <c r="CA728" s="1085"/>
      <c r="CB728" s="1085"/>
      <c r="CC728" s="1085"/>
      <c r="CD728" s="1085"/>
      <c r="CE728" s="1085"/>
      <c r="CF728" s="1085"/>
      <c r="CG728" s="1085"/>
      <c r="CH728" s="1085"/>
      <c r="CI728" s="1085"/>
      <c r="CJ728" s="1085"/>
      <c r="CK728" s="1085"/>
      <c r="CL728" s="1085"/>
      <c r="CM728" s="1124"/>
      <c r="CN728" s="1124"/>
      <c r="CO728" s="1125"/>
      <c r="CQ728" s="1955"/>
    </row>
    <row r="729" spans="1:95" s="633" customFormat="1" x14ac:dyDescent="0.2">
      <c r="A729" s="1066"/>
      <c r="B729" s="1084"/>
      <c r="C729" s="1060"/>
      <c r="D729" s="1060"/>
      <c r="E729" s="1061"/>
      <c r="F729" s="1079"/>
      <c r="G729" s="1078"/>
      <c r="H729" s="1064"/>
      <c r="I729" s="1085"/>
      <c r="J729" s="1085"/>
      <c r="K729" s="1085"/>
      <c r="L729" s="1085"/>
      <c r="M729" s="1085"/>
      <c r="N729" s="1085"/>
      <c r="O729" s="1085"/>
      <c r="P729" s="1085"/>
      <c r="Q729" s="1085"/>
      <c r="R729" s="1085"/>
      <c r="S729" s="1085"/>
      <c r="T729" s="1085"/>
      <c r="U729" s="1085"/>
      <c r="V729" s="1085"/>
      <c r="W729" s="1085"/>
      <c r="X729" s="1085"/>
      <c r="Y729" s="1085"/>
      <c r="Z729" s="1085"/>
      <c r="AA729" s="1085"/>
      <c r="AB729" s="1124"/>
      <c r="AC729" s="1124"/>
      <c r="AD729" s="1124"/>
      <c r="AE729" s="1124"/>
      <c r="AF729" s="1085"/>
      <c r="AG729" s="1085"/>
      <c r="AH729" s="1085"/>
      <c r="AI729" s="1085"/>
      <c r="AJ729" s="1085"/>
      <c r="AK729" s="1085"/>
      <c r="AL729" s="1085"/>
      <c r="AM729" s="1085"/>
      <c r="AN729" s="1085"/>
      <c r="AO729" s="1085"/>
      <c r="AP729" s="1085"/>
      <c r="AQ729" s="1085"/>
      <c r="AR729" s="1085"/>
      <c r="AS729" s="1085"/>
      <c r="AT729" s="1085"/>
      <c r="AU729" s="1085"/>
      <c r="AV729" s="1085"/>
      <c r="AW729" s="1085"/>
      <c r="AX729" s="1085"/>
      <c r="AY729" s="1085"/>
      <c r="AZ729" s="1085"/>
      <c r="BA729" s="1085"/>
      <c r="BB729" s="1085"/>
      <c r="BC729" s="1085"/>
      <c r="BD729" s="1085"/>
      <c r="BE729" s="1085"/>
      <c r="BF729" s="1085"/>
      <c r="BG729" s="1085"/>
      <c r="BH729" s="1085"/>
      <c r="BI729" s="1085"/>
      <c r="BJ729" s="1085"/>
      <c r="BK729" s="1085"/>
      <c r="BL729" s="1085"/>
      <c r="BM729" s="1085"/>
      <c r="BN729" s="1085"/>
      <c r="BO729" s="1085"/>
      <c r="BP729" s="1085"/>
      <c r="BQ729" s="1085"/>
      <c r="BR729" s="1085"/>
      <c r="BS729" s="1124"/>
      <c r="BT729" s="1085"/>
      <c r="BU729" s="1085"/>
      <c r="BV729" s="1085"/>
      <c r="BW729" s="1085"/>
      <c r="BX729" s="1085"/>
      <c r="BY729" s="1085"/>
      <c r="BZ729" s="1085"/>
      <c r="CA729" s="1085"/>
      <c r="CB729" s="1085"/>
      <c r="CC729" s="1085"/>
      <c r="CD729" s="1085"/>
      <c r="CE729" s="1085"/>
      <c r="CF729" s="1085"/>
      <c r="CG729" s="1085"/>
      <c r="CH729" s="1085"/>
      <c r="CI729" s="1085"/>
      <c r="CJ729" s="1085"/>
      <c r="CK729" s="1085"/>
      <c r="CL729" s="1085"/>
      <c r="CM729" s="1124"/>
      <c r="CN729" s="1124"/>
      <c r="CO729" s="1125"/>
      <c r="CQ729" s="1955"/>
    </row>
    <row r="730" spans="1:95" s="633" customFormat="1" x14ac:dyDescent="0.2">
      <c r="A730" s="1066"/>
      <c r="B730" s="1084"/>
      <c r="C730" s="1060"/>
      <c r="D730" s="1060"/>
      <c r="E730" s="1061"/>
      <c r="F730" s="1079"/>
      <c r="G730" s="1078"/>
      <c r="H730" s="1064"/>
      <c r="I730" s="1085"/>
      <c r="J730" s="1085"/>
      <c r="K730" s="1085"/>
      <c r="L730" s="1085"/>
      <c r="M730" s="1085"/>
      <c r="N730" s="1085"/>
      <c r="O730" s="1085"/>
      <c r="P730" s="1085"/>
      <c r="Q730" s="1085"/>
      <c r="R730" s="1085"/>
      <c r="S730" s="1085"/>
      <c r="T730" s="1085"/>
      <c r="U730" s="1085"/>
      <c r="V730" s="1085"/>
      <c r="W730" s="1085"/>
      <c r="X730" s="1085"/>
      <c r="Y730" s="1085"/>
      <c r="Z730" s="1085"/>
      <c r="AA730" s="1085"/>
      <c r="AB730" s="1124"/>
      <c r="AC730" s="1124"/>
      <c r="AD730" s="1124"/>
      <c r="AE730" s="1124"/>
      <c r="AF730" s="1085"/>
      <c r="AG730" s="1085"/>
      <c r="AH730" s="1085"/>
      <c r="AI730" s="1085"/>
      <c r="AJ730" s="1085"/>
      <c r="AK730" s="1085"/>
      <c r="AL730" s="1085"/>
      <c r="AM730" s="1085"/>
      <c r="AN730" s="1085"/>
      <c r="AO730" s="1085"/>
      <c r="AP730" s="1085"/>
      <c r="AQ730" s="1085"/>
      <c r="AR730" s="1085"/>
      <c r="AS730" s="1085"/>
      <c r="AT730" s="1085"/>
      <c r="AU730" s="1085"/>
      <c r="AV730" s="1085"/>
      <c r="AW730" s="1085"/>
      <c r="AX730" s="1085"/>
      <c r="AY730" s="1085"/>
      <c r="AZ730" s="1085"/>
      <c r="BA730" s="1085"/>
      <c r="BB730" s="1085"/>
      <c r="BC730" s="1085"/>
      <c r="BD730" s="1085"/>
      <c r="BE730" s="1085"/>
      <c r="BF730" s="1085"/>
      <c r="BG730" s="1085"/>
      <c r="BH730" s="1085"/>
      <c r="BI730" s="1085"/>
      <c r="BJ730" s="1085"/>
      <c r="BK730" s="1085"/>
      <c r="BL730" s="1085"/>
      <c r="BM730" s="1085"/>
      <c r="BN730" s="1085"/>
      <c r="BO730" s="1085"/>
      <c r="BP730" s="1085"/>
      <c r="BQ730" s="1085"/>
      <c r="BR730" s="1085"/>
      <c r="BS730" s="1124"/>
      <c r="BT730" s="1085"/>
      <c r="BU730" s="1085"/>
      <c r="BV730" s="1085"/>
      <c r="BW730" s="1085"/>
      <c r="BX730" s="1085"/>
      <c r="BY730" s="1085"/>
      <c r="BZ730" s="1085"/>
      <c r="CA730" s="1085"/>
      <c r="CB730" s="1085"/>
      <c r="CC730" s="1085"/>
      <c r="CD730" s="1085"/>
      <c r="CE730" s="1085"/>
      <c r="CF730" s="1085"/>
      <c r="CG730" s="1085"/>
      <c r="CH730" s="1085"/>
      <c r="CI730" s="1085"/>
      <c r="CJ730" s="1085"/>
      <c r="CK730" s="1085"/>
      <c r="CL730" s="1085"/>
      <c r="CM730" s="1124"/>
      <c r="CN730" s="1124"/>
      <c r="CO730" s="1125"/>
      <c r="CQ730" s="1955"/>
    </row>
    <row r="731" spans="1:95" s="633" customFormat="1" x14ac:dyDescent="0.2">
      <c r="A731" s="1066"/>
      <c r="B731" s="1084"/>
      <c r="C731" s="1060"/>
      <c r="D731" s="1060"/>
      <c r="E731" s="1061"/>
      <c r="F731" s="1079"/>
      <c r="G731" s="1078"/>
      <c r="H731" s="1064"/>
      <c r="I731" s="1085"/>
      <c r="J731" s="1085"/>
      <c r="K731" s="1085"/>
      <c r="L731" s="1085"/>
      <c r="M731" s="1085"/>
      <c r="N731" s="1085"/>
      <c r="O731" s="1085"/>
      <c r="P731" s="1085"/>
      <c r="Q731" s="1085"/>
      <c r="R731" s="1085"/>
      <c r="S731" s="1085"/>
      <c r="T731" s="1085"/>
      <c r="U731" s="1085"/>
      <c r="V731" s="1085"/>
      <c r="W731" s="1085"/>
      <c r="X731" s="1085"/>
      <c r="Y731" s="1085"/>
      <c r="Z731" s="1085"/>
      <c r="AA731" s="1085"/>
      <c r="AB731" s="1124"/>
      <c r="AC731" s="1124"/>
      <c r="AD731" s="1124"/>
      <c r="AE731" s="1124"/>
      <c r="AF731" s="1085"/>
      <c r="AG731" s="1085"/>
      <c r="AH731" s="1085"/>
      <c r="AI731" s="1085"/>
      <c r="AJ731" s="1085"/>
      <c r="AK731" s="1085"/>
      <c r="AL731" s="1085"/>
      <c r="AM731" s="1085"/>
      <c r="AN731" s="1085"/>
      <c r="AO731" s="1085"/>
      <c r="AP731" s="1085"/>
      <c r="AQ731" s="1085"/>
      <c r="AR731" s="1085"/>
      <c r="AS731" s="1085"/>
      <c r="AT731" s="1085"/>
      <c r="AU731" s="1085"/>
      <c r="AV731" s="1085"/>
      <c r="AW731" s="1085"/>
      <c r="AX731" s="1085"/>
      <c r="AY731" s="1085"/>
      <c r="AZ731" s="1085"/>
      <c r="BA731" s="1085"/>
      <c r="BB731" s="1085"/>
      <c r="BC731" s="1085"/>
      <c r="BD731" s="1085"/>
      <c r="BE731" s="1085"/>
      <c r="BF731" s="1085"/>
      <c r="BG731" s="1085"/>
      <c r="BH731" s="1085"/>
      <c r="BI731" s="1085"/>
      <c r="BJ731" s="1085"/>
      <c r="BK731" s="1085"/>
      <c r="BL731" s="1085"/>
      <c r="BM731" s="1085"/>
      <c r="BN731" s="1085"/>
      <c r="BO731" s="1085"/>
      <c r="BP731" s="1085"/>
      <c r="BQ731" s="1085"/>
      <c r="BR731" s="1085"/>
      <c r="BS731" s="1124"/>
      <c r="BT731" s="1085"/>
      <c r="BU731" s="1085"/>
      <c r="BV731" s="1085"/>
      <c r="BW731" s="1085"/>
      <c r="BX731" s="1085"/>
      <c r="BY731" s="1085"/>
      <c r="BZ731" s="1085"/>
      <c r="CA731" s="1085"/>
      <c r="CB731" s="1085"/>
      <c r="CC731" s="1085"/>
      <c r="CD731" s="1085"/>
      <c r="CE731" s="1085"/>
      <c r="CF731" s="1085"/>
      <c r="CG731" s="1085"/>
      <c r="CH731" s="1085"/>
      <c r="CI731" s="1085"/>
      <c r="CJ731" s="1085"/>
      <c r="CK731" s="1085"/>
      <c r="CL731" s="1085"/>
      <c r="CM731" s="1124"/>
      <c r="CN731" s="1124"/>
      <c r="CO731" s="1125"/>
      <c r="CQ731" s="1955"/>
    </row>
    <row r="732" spans="1:95" s="633" customFormat="1" x14ac:dyDescent="0.2">
      <c r="A732" s="1066"/>
      <c r="B732" s="1084"/>
      <c r="C732" s="1060"/>
      <c r="D732" s="1060"/>
      <c r="E732" s="1061"/>
      <c r="F732" s="1079"/>
      <c r="G732" s="1078"/>
      <c r="H732" s="1064"/>
      <c r="I732" s="1085"/>
      <c r="J732" s="1085"/>
      <c r="K732" s="1085"/>
      <c r="L732" s="1085"/>
      <c r="M732" s="1085"/>
      <c r="N732" s="1085"/>
      <c r="O732" s="1085"/>
      <c r="P732" s="1085"/>
      <c r="Q732" s="1085"/>
      <c r="R732" s="1085"/>
      <c r="S732" s="1085"/>
      <c r="T732" s="1085"/>
      <c r="U732" s="1085"/>
      <c r="V732" s="1085"/>
      <c r="W732" s="1085"/>
      <c r="X732" s="1085"/>
      <c r="Y732" s="1085"/>
      <c r="Z732" s="1085"/>
      <c r="AA732" s="1085"/>
      <c r="AB732" s="1124"/>
      <c r="AC732" s="1124"/>
      <c r="AD732" s="1124"/>
      <c r="AE732" s="1124"/>
      <c r="AF732" s="1085"/>
      <c r="AG732" s="1085"/>
      <c r="AH732" s="1085"/>
      <c r="AI732" s="1085"/>
      <c r="AJ732" s="1085"/>
      <c r="AK732" s="1085"/>
      <c r="AL732" s="1085"/>
      <c r="AM732" s="1085"/>
      <c r="AN732" s="1085"/>
      <c r="AO732" s="1085"/>
      <c r="AP732" s="1085"/>
      <c r="AQ732" s="1085"/>
      <c r="AR732" s="1085"/>
      <c r="AS732" s="1085"/>
      <c r="AT732" s="1085"/>
      <c r="AU732" s="1085"/>
      <c r="AV732" s="1085"/>
      <c r="AW732" s="1085"/>
      <c r="AX732" s="1085"/>
      <c r="AY732" s="1085"/>
      <c r="AZ732" s="1085"/>
      <c r="BA732" s="1085"/>
      <c r="BB732" s="1085"/>
      <c r="BC732" s="1085"/>
      <c r="BD732" s="1085"/>
      <c r="BE732" s="1085"/>
      <c r="BF732" s="1085"/>
      <c r="BG732" s="1085"/>
      <c r="BH732" s="1085"/>
      <c r="BI732" s="1085"/>
      <c r="BJ732" s="1085"/>
      <c r="BK732" s="1085"/>
      <c r="BL732" s="1085"/>
      <c r="BM732" s="1085"/>
      <c r="BN732" s="1085"/>
      <c r="BO732" s="1085"/>
      <c r="BP732" s="1085"/>
      <c r="BQ732" s="1085"/>
      <c r="BR732" s="1085"/>
      <c r="BS732" s="1124"/>
      <c r="BT732" s="1085"/>
      <c r="BU732" s="1085"/>
      <c r="BV732" s="1085"/>
      <c r="BW732" s="1085"/>
      <c r="BX732" s="1085"/>
      <c r="BY732" s="1085"/>
      <c r="BZ732" s="1085"/>
      <c r="CA732" s="1085"/>
      <c r="CB732" s="1085"/>
      <c r="CC732" s="1085"/>
      <c r="CD732" s="1085"/>
      <c r="CE732" s="1085"/>
      <c r="CF732" s="1085"/>
      <c r="CG732" s="1085"/>
      <c r="CH732" s="1085"/>
      <c r="CI732" s="1085"/>
      <c r="CJ732" s="1085"/>
      <c r="CK732" s="1085"/>
      <c r="CL732" s="1085"/>
      <c r="CM732" s="1124"/>
      <c r="CN732" s="1124"/>
      <c r="CO732" s="1125"/>
      <c r="CQ732" s="1955"/>
    </row>
    <row r="733" spans="1:95" s="633" customFormat="1" x14ac:dyDescent="0.2">
      <c r="A733" s="1066"/>
      <c r="B733" s="1084"/>
      <c r="C733" s="1060"/>
      <c r="D733" s="1060"/>
      <c r="E733" s="1061"/>
      <c r="F733" s="1079"/>
      <c r="G733" s="1078"/>
      <c r="H733" s="1064"/>
      <c r="I733" s="1085"/>
      <c r="J733" s="1085"/>
      <c r="K733" s="1085"/>
      <c r="L733" s="1085"/>
      <c r="M733" s="1085"/>
      <c r="N733" s="1085"/>
      <c r="O733" s="1085"/>
      <c r="P733" s="1085"/>
      <c r="Q733" s="1085"/>
      <c r="R733" s="1085"/>
      <c r="S733" s="1085"/>
      <c r="T733" s="1085"/>
      <c r="U733" s="1085"/>
      <c r="V733" s="1085"/>
      <c r="W733" s="1085"/>
      <c r="X733" s="1085"/>
      <c r="Y733" s="1085"/>
      <c r="Z733" s="1085"/>
      <c r="AA733" s="1085"/>
      <c r="AB733" s="1124"/>
      <c r="AC733" s="1124"/>
      <c r="AD733" s="1124"/>
      <c r="AE733" s="1124"/>
      <c r="AF733" s="1085"/>
      <c r="AG733" s="1085"/>
      <c r="AH733" s="1085"/>
      <c r="AI733" s="1085"/>
      <c r="AJ733" s="1085"/>
      <c r="AK733" s="1085"/>
      <c r="AL733" s="1085"/>
      <c r="AM733" s="1085"/>
      <c r="AN733" s="1085"/>
      <c r="AO733" s="1085"/>
      <c r="AP733" s="1085"/>
      <c r="AQ733" s="1085"/>
      <c r="AR733" s="1085"/>
      <c r="AS733" s="1085"/>
      <c r="AT733" s="1085"/>
      <c r="AU733" s="1085"/>
      <c r="AV733" s="1085"/>
      <c r="AW733" s="1085"/>
      <c r="AX733" s="1085"/>
      <c r="AY733" s="1085"/>
      <c r="AZ733" s="1085"/>
      <c r="BA733" s="1085"/>
      <c r="BB733" s="1085"/>
      <c r="BC733" s="1085"/>
      <c r="BD733" s="1085"/>
      <c r="BE733" s="1085"/>
      <c r="BF733" s="1085"/>
      <c r="BG733" s="1085"/>
      <c r="BH733" s="1085"/>
      <c r="BI733" s="1085"/>
      <c r="BJ733" s="1085"/>
      <c r="BK733" s="1085"/>
      <c r="BL733" s="1085"/>
      <c r="BM733" s="1085"/>
      <c r="BN733" s="1085"/>
      <c r="BO733" s="1085"/>
      <c r="BP733" s="1085"/>
      <c r="BQ733" s="1085"/>
      <c r="BR733" s="1085"/>
      <c r="BS733" s="1124"/>
      <c r="BT733" s="1085"/>
      <c r="BU733" s="1085"/>
      <c r="BV733" s="1085"/>
      <c r="BW733" s="1085"/>
      <c r="BX733" s="1085"/>
      <c r="BY733" s="1085"/>
      <c r="BZ733" s="1085"/>
      <c r="CA733" s="1085"/>
      <c r="CB733" s="1085"/>
      <c r="CC733" s="1085"/>
      <c r="CD733" s="1085"/>
      <c r="CE733" s="1085"/>
      <c r="CF733" s="1085"/>
      <c r="CG733" s="1085"/>
      <c r="CH733" s="1085"/>
      <c r="CI733" s="1085"/>
      <c r="CJ733" s="1085"/>
      <c r="CK733" s="1085"/>
      <c r="CL733" s="1085"/>
      <c r="CM733" s="1124"/>
      <c r="CN733" s="1124"/>
      <c r="CO733" s="1125"/>
      <c r="CQ733" s="1955"/>
    </row>
    <row r="734" spans="1:95" s="633" customFormat="1" x14ac:dyDescent="0.2">
      <c r="A734" s="1066"/>
      <c r="B734" s="1084"/>
      <c r="C734" s="1060"/>
      <c r="D734" s="1060"/>
      <c r="E734" s="1061"/>
      <c r="F734" s="1079"/>
      <c r="G734" s="1078"/>
      <c r="H734" s="1064"/>
      <c r="I734" s="1085"/>
      <c r="J734" s="1085"/>
      <c r="K734" s="1085"/>
      <c r="L734" s="1085"/>
      <c r="M734" s="1085"/>
      <c r="N734" s="1085"/>
      <c r="O734" s="1085"/>
      <c r="P734" s="1085"/>
      <c r="Q734" s="1085"/>
      <c r="R734" s="1085"/>
      <c r="S734" s="1085"/>
      <c r="T734" s="1085"/>
      <c r="U734" s="1085"/>
      <c r="V734" s="1085"/>
      <c r="W734" s="1085"/>
      <c r="X734" s="1085"/>
      <c r="Y734" s="1085"/>
      <c r="Z734" s="1085"/>
      <c r="AA734" s="1085"/>
      <c r="AB734" s="1124"/>
      <c r="AC734" s="1124"/>
      <c r="AD734" s="1124"/>
      <c r="AE734" s="1124"/>
      <c r="AF734" s="1085"/>
      <c r="AG734" s="1085"/>
      <c r="AH734" s="1085"/>
      <c r="AI734" s="1085"/>
      <c r="AJ734" s="1085"/>
      <c r="AK734" s="1085"/>
      <c r="AL734" s="1085"/>
      <c r="AM734" s="1085"/>
      <c r="AN734" s="1085"/>
      <c r="AO734" s="1085"/>
      <c r="AP734" s="1085"/>
      <c r="AQ734" s="1085"/>
      <c r="AR734" s="1085"/>
      <c r="AS734" s="1085"/>
      <c r="AT734" s="1085"/>
      <c r="AU734" s="1085"/>
      <c r="AV734" s="1085"/>
      <c r="AW734" s="1085"/>
      <c r="AX734" s="1085"/>
      <c r="AY734" s="1085"/>
      <c r="AZ734" s="1085"/>
      <c r="BA734" s="1085"/>
      <c r="BB734" s="1085"/>
      <c r="BC734" s="1085"/>
      <c r="BD734" s="1085"/>
      <c r="BE734" s="1085"/>
      <c r="BF734" s="1085"/>
      <c r="BG734" s="1085"/>
      <c r="BH734" s="1085"/>
      <c r="BI734" s="1085"/>
      <c r="BJ734" s="1085"/>
      <c r="BK734" s="1085"/>
      <c r="BL734" s="1085"/>
      <c r="BM734" s="1085"/>
      <c r="BN734" s="1085"/>
      <c r="BO734" s="1085"/>
      <c r="BP734" s="1085"/>
      <c r="BQ734" s="1085"/>
      <c r="BR734" s="1085"/>
      <c r="BS734" s="1124"/>
      <c r="BT734" s="1085"/>
      <c r="BU734" s="1085"/>
      <c r="BV734" s="1085"/>
      <c r="BW734" s="1085"/>
      <c r="BX734" s="1085"/>
      <c r="BY734" s="1085"/>
      <c r="BZ734" s="1085"/>
      <c r="CA734" s="1085"/>
      <c r="CB734" s="1085"/>
      <c r="CC734" s="1085"/>
      <c r="CD734" s="1085"/>
      <c r="CE734" s="1085"/>
      <c r="CF734" s="1085"/>
      <c r="CG734" s="1085"/>
      <c r="CH734" s="1085"/>
      <c r="CI734" s="1085"/>
      <c r="CJ734" s="1085"/>
      <c r="CK734" s="1085"/>
      <c r="CL734" s="1085"/>
      <c r="CM734" s="1124"/>
      <c r="CN734" s="1124"/>
      <c r="CO734" s="1125"/>
      <c r="CQ734" s="1955"/>
    </row>
    <row r="735" spans="1:95" s="633" customFormat="1" x14ac:dyDescent="0.2">
      <c r="A735" s="1066"/>
      <c r="B735" s="1084"/>
      <c r="C735" s="1060"/>
      <c r="D735" s="1060"/>
      <c r="E735" s="1061"/>
      <c r="F735" s="1079"/>
      <c r="G735" s="1078"/>
      <c r="H735" s="1064"/>
      <c r="I735" s="1085"/>
      <c r="J735" s="1085"/>
      <c r="K735" s="1085"/>
      <c r="L735" s="1085"/>
      <c r="M735" s="1085"/>
      <c r="N735" s="1085"/>
      <c r="O735" s="1085"/>
      <c r="P735" s="1085"/>
      <c r="Q735" s="1085"/>
      <c r="R735" s="1085"/>
      <c r="S735" s="1085"/>
      <c r="T735" s="1085"/>
      <c r="U735" s="1085"/>
      <c r="V735" s="1085"/>
      <c r="W735" s="1085"/>
      <c r="X735" s="1085"/>
      <c r="Y735" s="1085"/>
      <c r="Z735" s="1085"/>
      <c r="AA735" s="1085"/>
      <c r="AB735" s="1124"/>
      <c r="AC735" s="1124"/>
      <c r="AD735" s="1124"/>
      <c r="AE735" s="1124"/>
      <c r="AF735" s="1085"/>
      <c r="AG735" s="1085"/>
      <c r="AH735" s="1085"/>
      <c r="AI735" s="1085"/>
      <c r="AJ735" s="1085"/>
      <c r="AK735" s="1085"/>
      <c r="AL735" s="1085"/>
      <c r="AM735" s="1085"/>
      <c r="AN735" s="1085"/>
      <c r="AO735" s="1085"/>
      <c r="AP735" s="1085"/>
      <c r="AQ735" s="1085"/>
      <c r="AR735" s="1085"/>
      <c r="AS735" s="1085"/>
      <c r="AT735" s="1085"/>
      <c r="AU735" s="1085"/>
      <c r="AV735" s="1085"/>
      <c r="AW735" s="1085"/>
      <c r="AX735" s="1085"/>
      <c r="AY735" s="1085"/>
      <c r="AZ735" s="1085"/>
      <c r="BA735" s="1085"/>
      <c r="BB735" s="1085"/>
      <c r="BC735" s="1085"/>
      <c r="BD735" s="1085"/>
      <c r="BE735" s="1085"/>
      <c r="BF735" s="1085"/>
      <c r="BG735" s="1085"/>
      <c r="BH735" s="1085"/>
      <c r="BI735" s="1085"/>
      <c r="BJ735" s="1085"/>
      <c r="BK735" s="1085"/>
      <c r="BL735" s="1085"/>
      <c r="BM735" s="1085"/>
      <c r="BN735" s="1085"/>
      <c r="BO735" s="1085"/>
      <c r="BP735" s="1085"/>
      <c r="BQ735" s="1085"/>
      <c r="BR735" s="1085"/>
      <c r="BS735" s="1124"/>
      <c r="BT735" s="1085"/>
      <c r="BU735" s="1085"/>
      <c r="BV735" s="1085"/>
      <c r="BW735" s="1085"/>
      <c r="BX735" s="1085"/>
      <c r="BY735" s="1085"/>
      <c r="BZ735" s="1085"/>
      <c r="CA735" s="1085"/>
      <c r="CB735" s="1085"/>
      <c r="CC735" s="1085"/>
      <c r="CD735" s="1085"/>
      <c r="CE735" s="1085"/>
      <c r="CF735" s="1085"/>
      <c r="CG735" s="1085"/>
      <c r="CH735" s="1085"/>
      <c r="CI735" s="1085"/>
      <c r="CJ735" s="1085"/>
      <c r="CK735" s="1085"/>
      <c r="CL735" s="1085"/>
      <c r="CM735" s="1124"/>
      <c r="CN735" s="1124"/>
      <c r="CO735" s="1125"/>
      <c r="CQ735" s="1955"/>
    </row>
    <row r="736" spans="1:95" s="633" customFormat="1" x14ac:dyDescent="0.2">
      <c r="A736" s="1066"/>
      <c r="B736" s="1084"/>
      <c r="C736" s="1060"/>
      <c r="D736" s="1060"/>
      <c r="E736" s="1061"/>
      <c r="F736" s="1079"/>
      <c r="G736" s="1078"/>
      <c r="H736" s="1064"/>
      <c r="I736" s="1085"/>
      <c r="J736" s="1085"/>
      <c r="K736" s="1085"/>
      <c r="L736" s="1085"/>
      <c r="M736" s="1085"/>
      <c r="N736" s="1085"/>
      <c r="O736" s="1085"/>
      <c r="P736" s="1085"/>
      <c r="Q736" s="1085"/>
      <c r="R736" s="1085"/>
      <c r="S736" s="1085"/>
      <c r="T736" s="1085"/>
      <c r="U736" s="1085"/>
      <c r="V736" s="1085"/>
      <c r="W736" s="1085"/>
      <c r="X736" s="1085"/>
      <c r="Y736" s="1085"/>
      <c r="Z736" s="1085"/>
      <c r="AA736" s="1085"/>
      <c r="AB736" s="1124"/>
      <c r="AC736" s="1124"/>
      <c r="AD736" s="1124"/>
      <c r="AE736" s="1124"/>
      <c r="AF736" s="1085"/>
      <c r="AG736" s="1085"/>
      <c r="AH736" s="1085"/>
      <c r="AI736" s="1085"/>
      <c r="AJ736" s="1085"/>
      <c r="AK736" s="1085"/>
      <c r="AL736" s="1085"/>
      <c r="AM736" s="1085"/>
      <c r="AN736" s="1085"/>
      <c r="AO736" s="1085"/>
      <c r="AP736" s="1085"/>
      <c r="AQ736" s="1085"/>
      <c r="AR736" s="1085"/>
      <c r="AS736" s="1085"/>
      <c r="AT736" s="1085"/>
      <c r="AU736" s="1085"/>
      <c r="AV736" s="1085"/>
      <c r="AW736" s="1085"/>
      <c r="AX736" s="1085"/>
      <c r="AY736" s="1085"/>
      <c r="AZ736" s="1085"/>
      <c r="BA736" s="1085"/>
      <c r="BB736" s="1085"/>
      <c r="BC736" s="1085"/>
      <c r="BD736" s="1085"/>
      <c r="BE736" s="1085"/>
      <c r="BF736" s="1085"/>
      <c r="BG736" s="1085"/>
      <c r="BH736" s="1085"/>
      <c r="BI736" s="1085"/>
      <c r="BJ736" s="1085"/>
      <c r="BK736" s="1085"/>
      <c r="BL736" s="1085"/>
      <c r="BM736" s="1085"/>
      <c r="BN736" s="1085"/>
      <c r="BO736" s="1085"/>
      <c r="BP736" s="1085"/>
      <c r="BQ736" s="1085"/>
      <c r="BR736" s="1085"/>
      <c r="BS736" s="1124"/>
      <c r="BT736" s="1085"/>
      <c r="BU736" s="1085"/>
      <c r="BV736" s="1085"/>
      <c r="BW736" s="1085"/>
      <c r="BX736" s="1085"/>
      <c r="BY736" s="1085"/>
      <c r="BZ736" s="1085"/>
      <c r="CA736" s="1085"/>
      <c r="CB736" s="1085"/>
      <c r="CC736" s="1085"/>
      <c r="CD736" s="1085"/>
      <c r="CE736" s="1085"/>
      <c r="CF736" s="1085"/>
      <c r="CG736" s="1085"/>
      <c r="CH736" s="1085"/>
      <c r="CI736" s="1085"/>
      <c r="CJ736" s="1085"/>
      <c r="CK736" s="1085"/>
      <c r="CL736" s="1085"/>
      <c r="CM736" s="1124"/>
      <c r="CN736" s="1124"/>
      <c r="CO736" s="1125"/>
      <c r="CQ736" s="1955"/>
    </row>
    <row r="737" spans="1:95" s="633" customFormat="1" x14ac:dyDescent="0.2">
      <c r="A737" s="1066"/>
      <c r="B737" s="1084"/>
      <c r="C737" s="1060"/>
      <c r="D737" s="1060"/>
      <c r="E737" s="1061"/>
      <c r="F737" s="1079"/>
      <c r="G737" s="1078"/>
      <c r="H737" s="1064"/>
      <c r="I737" s="1085"/>
      <c r="J737" s="1085"/>
      <c r="K737" s="1085"/>
      <c r="L737" s="1085"/>
      <c r="M737" s="1085"/>
      <c r="N737" s="1085"/>
      <c r="O737" s="1085"/>
      <c r="P737" s="1085"/>
      <c r="Q737" s="1085"/>
      <c r="R737" s="1085"/>
      <c r="S737" s="1085"/>
      <c r="T737" s="1085"/>
      <c r="U737" s="1085"/>
      <c r="V737" s="1085"/>
      <c r="W737" s="1085"/>
      <c r="X737" s="1085"/>
      <c r="Y737" s="1085"/>
      <c r="Z737" s="1085"/>
      <c r="AA737" s="1085"/>
      <c r="AB737" s="1124"/>
      <c r="AC737" s="1124"/>
      <c r="AD737" s="1124"/>
      <c r="AE737" s="1124"/>
      <c r="AF737" s="1085"/>
      <c r="AG737" s="1085"/>
      <c r="AH737" s="1085"/>
      <c r="AI737" s="1085"/>
      <c r="AJ737" s="1085"/>
      <c r="AK737" s="1085"/>
      <c r="AL737" s="1085"/>
      <c r="AM737" s="1085"/>
      <c r="AN737" s="1085"/>
      <c r="AO737" s="1085"/>
      <c r="AP737" s="1085"/>
      <c r="AQ737" s="1085"/>
      <c r="AR737" s="1085"/>
      <c r="AS737" s="1085"/>
      <c r="AT737" s="1085"/>
      <c r="AU737" s="1085"/>
      <c r="AV737" s="1085"/>
      <c r="AW737" s="1085"/>
      <c r="AX737" s="1085"/>
      <c r="AY737" s="1085"/>
      <c r="AZ737" s="1085"/>
      <c r="BA737" s="1085"/>
      <c r="BB737" s="1085"/>
      <c r="BC737" s="1085"/>
      <c r="BD737" s="1085"/>
      <c r="BE737" s="1085"/>
      <c r="BF737" s="1085"/>
      <c r="BG737" s="1085"/>
      <c r="BH737" s="1085"/>
      <c r="BI737" s="1085"/>
      <c r="BJ737" s="1085"/>
      <c r="BK737" s="1085"/>
      <c r="BL737" s="1085"/>
      <c r="BM737" s="1085"/>
      <c r="BN737" s="1085"/>
      <c r="BO737" s="1085"/>
      <c r="BP737" s="1085"/>
      <c r="BQ737" s="1085"/>
      <c r="BR737" s="1085"/>
      <c r="BS737" s="1124"/>
      <c r="BT737" s="1085"/>
      <c r="BU737" s="1085"/>
      <c r="BV737" s="1085"/>
      <c r="BW737" s="1085"/>
      <c r="BX737" s="1085"/>
      <c r="BY737" s="1085"/>
      <c r="BZ737" s="1085"/>
      <c r="CA737" s="1085"/>
      <c r="CB737" s="1085"/>
      <c r="CC737" s="1085"/>
      <c r="CD737" s="1085"/>
      <c r="CE737" s="1085"/>
      <c r="CF737" s="1085"/>
      <c r="CG737" s="1085"/>
      <c r="CH737" s="1085"/>
      <c r="CI737" s="1085"/>
      <c r="CJ737" s="1085"/>
      <c r="CK737" s="1085"/>
      <c r="CL737" s="1085"/>
      <c r="CM737" s="1124"/>
      <c r="CN737" s="1124"/>
      <c r="CO737" s="1125"/>
      <c r="CQ737" s="1955"/>
    </row>
    <row r="738" spans="1:95" s="633" customFormat="1" x14ac:dyDescent="0.2">
      <c r="A738" s="1066"/>
      <c r="B738" s="1084"/>
      <c r="C738" s="1060"/>
      <c r="D738" s="1060"/>
      <c r="E738" s="1061"/>
      <c r="F738" s="1079"/>
      <c r="G738" s="1078"/>
      <c r="H738" s="1064"/>
      <c r="I738" s="1085"/>
      <c r="J738" s="1085"/>
      <c r="K738" s="1085"/>
      <c r="L738" s="1085"/>
      <c r="M738" s="1085"/>
      <c r="N738" s="1085"/>
      <c r="O738" s="1085"/>
      <c r="P738" s="1085"/>
      <c r="Q738" s="1085"/>
      <c r="R738" s="1085"/>
      <c r="S738" s="1085"/>
      <c r="T738" s="1085"/>
      <c r="U738" s="1085"/>
      <c r="V738" s="1085"/>
      <c r="W738" s="1085"/>
      <c r="X738" s="1085"/>
      <c r="Y738" s="1085"/>
      <c r="Z738" s="1085"/>
      <c r="AA738" s="1085"/>
      <c r="AB738" s="1124"/>
      <c r="AC738" s="1124"/>
      <c r="AD738" s="1124"/>
      <c r="AE738" s="1124"/>
      <c r="AF738" s="1085"/>
      <c r="AG738" s="1085"/>
      <c r="AH738" s="1085"/>
      <c r="AI738" s="1085"/>
      <c r="AJ738" s="1085"/>
      <c r="AK738" s="1085"/>
      <c r="AL738" s="1085"/>
      <c r="AM738" s="1085"/>
      <c r="AN738" s="1085"/>
      <c r="AO738" s="1085"/>
      <c r="AP738" s="1085"/>
      <c r="AQ738" s="1085"/>
      <c r="AR738" s="1085"/>
      <c r="AS738" s="1085"/>
      <c r="AT738" s="1085"/>
      <c r="AU738" s="1085"/>
      <c r="AV738" s="1085"/>
      <c r="AW738" s="1085"/>
      <c r="AX738" s="1085"/>
      <c r="AY738" s="1085"/>
      <c r="AZ738" s="1085"/>
      <c r="BA738" s="1085"/>
      <c r="BB738" s="1085"/>
      <c r="BC738" s="1085"/>
      <c r="BD738" s="1085"/>
      <c r="BE738" s="1085"/>
      <c r="BF738" s="1085"/>
      <c r="BG738" s="1085"/>
      <c r="BH738" s="1085"/>
      <c r="BI738" s="1085"/>
      <c r="BJ738" s="1085"/>
      <c r="BK738" s="1085"/>
      <c r="BL738" s="1085"/>
      <c r="BM738" s="1085"/>
      <c r="BN738" s="1085"/>
      <c r="BO738" s="1085"/>
      <c r="BP738" s="1085"/>
      <c r="BQ738" s="1085"/>
      <c r="BR738" s="1085"/>
      <c r="BS738" s="1124"/>
      <c r="BT738" s="1085"/>
      <c r="BU738" s="1085"/>
      <c r="BV738" s="1085"/>
      <c r="BW738" s="1085"/>
      <c r="BX738" s="1085"/>
      <c r="BY738" s="1085"/>
      <c r="BZ738" s="1085"/>
      <c r="CA738" s="1085"/>
      <c r="CB738" s="1085"/>
      <c r="CC738" s="1085"/>
      <c r="CD738" s="1085"/>
      <c r="CE738" s="1085"/>
      <c r="CF738" s="1085"/>
      <c r="CG738" s="1085"/>
      <c r="CH738" s="1085"/>
      <c r="CI738" s="1085"/>
      <c r="CJ738" s="1085"/>
      <c r="CK738" s="1085"/>
      <c r="CL738" s="1085"/>
      <c r="CM738" s="1124"/>
      <c r="CN738" s="1124"/>
      <c r="CO738" s="1125"/>
      <c r="CQ738" s="1955"/>
    </row>
    <row r="739" spans="1:95" s="633" customFormat="1" x14ac:dyDescent="0.2">
      <c r="A739" s="1066"/>
      <c r="B739" s="1084"/>
      <c r="C739" s="1060"/>
      <c r="D739" s="1060"/>
      <c r="E739" s="1061"/>
      <c r="F739" s="1079"/>
      <c r="G739" s="1078"/>
      <c r="H739" s="1064"/>
      <c r="I739" s="1085"/>
      <c r="J739" s="1085"/>
      <c r="K739" s="1085"/>
      <c r="L739" s="1085"/>
      <c r="M739" s="1085"/>
      <c r="N739" s="1085"/>
      <c r="O739" s="1085"/>
      <c r="P739" s="1085"/>
      <c r="Q739" s="1085"/>
      <c r="R739" s="1085"/>
      <c r="S739" s="1085"/>
      <c r="T739" s="1085"/>
      <c r="U739" s="1085"/>
      <c r="V739" s="1085"/>
      <c r="W739" s="1085"/>
      <c r="X739" s="1085"/>
      <c r="Y739" s="1085"/>
      <c r="Z739" s="1085"/>
      <c r="AA739" s="1085"/>
      <c r="AB739" s="1124"/>
      <c r="AC739" s="1124"/>
      <c r="AD739" s="1124"/>
      <c r="AE739" s="1124"/>
      <c r="AF739" s="1085"/>
      <c r="AG739" s="1085"/>
      <c r="AH739" s="1085"/>
      <c r="AI739" s="1085"/>
      <c r="AJ739" s="1085"/>
      <c r="AK739" s="1085"/>
      <c r="AL739" s="1085"/>
      <c r="AM739" s="1085"/>
      <c r="AN739" s="1085"/>
      <c r="AO739" s="1085"/>
      <c r="AP739" s="1085"/>
      <c r="AQ739" s="1085"/>
      <c r="AR739" s="1085"/>
      <c r="AS739" s="1085"/>
      <c r="AT739" s="1085"/>
      <c r="AU739" s="1085"/>
      <c r="AV739" s="1085"/>
      <c r="AW739" s="1085"/>
      <c r="AX739" s="1085"/>
      <c r="AY739" s="1085"/>
      <c r="AZ739" s="1085"/>
      <c r="BA739" s="1085"/>
      <c r="BB739" s="1085"/>
      <c r="BC739" s="1085"/>
      <c r="BD739" s="1085"/>
      <c r="BE739" s="1085"/>
      <c r="BF739" s="1085"/>
      <c r="BG739" s="1085"/>
      <c r="BH739" s="1085"/>
      <c r="BI739" s="1085"/>
      <c r="BJ739" s="1085"/>
      <c r="BK739" s="1085"/>
      <c r="BL739" s="1085"/>
      <c r="BM739" s="1085"/>
      <c r="BN739" s="1085"/>
      <c r="BO739" s="1085"/>
      <c r="BP739" s="1085"/>
      <c r="BQ739" s="1085"/>
      <c r="BR739" s="1085"/>
      <c r="BS739" s="1124"/>
      <c r="BT739" s="1085"/>
      <c r="BU739" s="1085"/>
      <c r="BV739" s="1085"/>
      <c r="BW739" s="1085"/>
      <c r="BX739" s="1085"/>
      <c r="BY739" s="1085"/>
      <c r="BZ739" s="1085"/>
      <c r="CA739" s="1085"/>
      <c r="CB739" s="1085"/>
      <c r="CC739" s="1085"/>
      <c r="CD739" s="1085"/>
      <c r="CE739" s="1085"/>
      <c r="CF739" s="1085"/>
      <c r="CG739" s="1085"/>
      <c r="CH739" s="1085"/>
      <c r="CI739" s="1085"/>
      <c r="CJ739" s="1085"/>
      <c r="CK739" s="1085"/>
      <c r="CL739" s="1085"/>
      <c r="CM739" s="1124"/>
      <c r="CN739" s="1124"/>
      <c r="CO739" s="1125"/>
      <c r="CQ739" s="1955"/>
    </row>
    <row r="740" spans="1:95" s="633" customFormat="1" x14ac:dyDescent="0.2">
      <c r="A740" s="1066"/>
      <c r="B740" s="1084"/>
      <c r="C740" s="1060"/>
      <c r="D740" s="1060"/>
      <c r="E740" s="1061"/>
      <c r="F740" s="1079"/>
      <c r="G740" s="1078"/>
      <c r="H740" s="1064"/>
      <c r="I740" s="1085"/>
      <c r="J740" s="1085"/>
      <c r="K740" s="1085"/>
      <c r="L740" s="1085"/>
      <c r="M740" s="1085"/>
      <c r="N740" s="1085"/>
      <c r="O740" s="1085"/>
      <c r="P740" s="1085"/>
      <c r="Q740" s="1085"/>
      <c r="R740" s="1085"/>
      <c r="S740" s="1085"/>
      <c r="T740" s="1085"/>
      <c r="U740" s="1085"/>
      <c r="V740" s="1085"/>
      <c r="W740" s="1085"/>
      <c r="X740" s="1085"/>
      <c r="Y740" s="1085"/>
      <c r="Z740" s="1085"/>
      <c r="AA740" s="1085"/>
      <c r="AB740" s="1124"/>
      <c r="AC740" s="1124"/>
      <c r="AD740" s="1124"/>
      <c r="AE740" s="1124"/>
      <c r="AF740" s="1085"/>
      <c r="AG740" s="1085"/>
      <c r="AH740" s="1085"/>
      <c r="AI740" s="1085"/>
      <c r="AJ740" s="1085"/>
      <c r="AK740" s="1085"/>
      <c r="AL740" s="1085"/>
      <c r="AM740" s="1085"/>
      <c r="AN740" s="1085"/>
      <c r="AO740" s="1085"/>
      <c r="AP740" s="1085"/>
      <c r="AQ740" s="1085"/>
      <c r="AR740" s="1085"/>
      <c r="AS740" s="1085"/>
      <c r="AT740" s="1085"/>
      <c r="AU740" s="1085"/>
      <c r="AV740" s="1085"/>
      <c r="AW740" s="1085"/>
      <c r="AX740" s="1085"/>
      <c r="AY740" s="1085"/>
      <c r="AZ740" s="1085"/>
      <c r="BA740" s="1085"/>
      <c r="BB740" s="1085"/>
      <c r="BC740" s="1085"/>
      <c r="BD740" s="1085"/>
      <c r="BE740" s="1085"/>
      <c r="BF740" s="1085"/>
      <c r="BG740" s="1085"/>
      <c r="BH740" s="1085"/>
      <c r="BI740" s="1085"/>
      <c r="BJ740" s="1085"/>
      <c r="BK740" s="1085"/>
      <c r="BL740" s="1085"/>
      <c r="BM740" s="1085"/>
      <c r="BN740" s="1085"/>
      <c r="BO740" s="1085"/>
      <c r="BP740" s="1085"/>
      <c r="BQ740" s="1085"/>
      <c r="BR740" s="1085"/>
      <c r="BS740" s="1124"/>
      <c r="BT740" s="1085"/>
      <c r="BU740" s="1085"/>
      <c r="BV740" s="1085"/>
      <c r="BW740" s="1085"/>
      <c r="BX740" s="1085"/>
      <c r="BY740" s="1085"/>
      <c r="BZ740" s="1085"/>
      <c r="CA740" s="1085"/>
      <c r="CB740" s="1085"/>
      <c r="CC740" s="1085"/>
      <c r="CD740" s="1085"/>
      <c r="CE740" s="1085"/>
      <c r="CF740" s="1085"/>
      <c r="CG740" s="1085"/>
      <c r="CH740" s="1085"/>
      <c r="CI740" s="1085"/>
      <c r="CJ740" s="1085"/>
      <c r="CK740" s="1085"/>
      <c r="CL740" s="1085"/>
      <c r="CM740" s="1124"/>
      <c r="CN740" s="1124"/>
      <c r="CO740" s="1125"/>
      <c r="CQ740" s="1955"/>
    </row>
    <row r="741" spans="1:95" s="633" customFormat="1" x14ac:dyDescent="0.2">
      <c r="A741" s="1066"/>
      <c r="B741" s="1084"/>
      <c r="C741" s="1060"/>
      <c r="D741" s="1060"/>
      <c r="E741" s="1061"/>
      <c r="F741" s="1079"/>
      <c r="G741" s="1078"/>
      <c r="H741" s="1064"/>
      <c r="I741" s="1085"/>
      <c r="J741" s="1085"/>
      <c r="K741" s="1085"/>
      <c r="L741" s="1085"/>
      <c r="M741" s="1085"/>
      <c r="N741" s="1085"/>
      <c r="O741" s="1085"/>
      <c r="P741" s="1085"/>
      <c r="Q741" s="1085"/>
      <c r="R741" s="1085"/>
      <c r="S741" s="1085"/>
      <c r="T741" s="1085"/>
      <c r="U741" s="1085"/>
      <c r="V741" s="1085"/>
      <c r="W741" s="1085"/>
      <c r="X741" s="1085"/>
      <c r="Y741" s="1085"/>
      <c r="Z741" s="1085"/>
      <c r="AA741" s="1085"/>
      <c r="AB741" s="1124"/>
      <c r="AC741" s="1124"/>
      <c r="AD741" s="1124"/>
      <c r="AE741" s="1124"/>
      <c r="AF741" s="1085"/>
      <c r="AG741" s="1085"/>
      <c r="AH741" s="1085"/>
      <c r="AI741" s="1085"/>
      <c r="AJ741" s="1085"/>
      <c r="AK741" s="1085"/>
      <c r="AL741" s="1085"/>
      <c r="AM741" s="1085"/>
      <c r="AN741" s="1085"/>
      <c r="AO741" s="1085"/>
      <c r="AP741" s="1085"/>
      <c r="AQ741" s="1085"/>
      <c r="AR741" s="1085"/>
      <c r="AS741" s="1085"/>
      <c r="AT741" s="1085"/>
      <c r="AU741" s="1085"/>
      <c r="AV741" s="1085"/>
      <c r="AW741" s="1085"/>
      <c r="AX741" s="1085"/>
      <c r="AY741" s="1085"/>
      <c r="AZ741" s="1085"/>
      <c r="BA741" s="1085"/>
      <c r="BB741" s="1085"/>
      <c r="BC741" s="1085"/>
      <c r="BD741" s="1085"/>
      <c r="BE741" s="1085"/>
      <c r="BF741" s="1085"/>
      <c r="BG741" s="1085"/>
      <c r="BH741" s="1085"/>
      <c r="BI741" s="1085"/>
      <c r="BJ741" s="1085"/>
      <c r="BK741" s="1085"/>
      <c r="BL741" s="1085"/>
      <c r="BM741" s="1085"/>
      <c r="BN741" s="1085"/>
      <c r="BO741" s="1085"/>
      <c r="BP741" s="1085"/>
      <c r="BQ741" s="1085"/>
      <c r="BR741" s="1085"/>
      <c r="BS741" s="1124"/>
      <c r="BT741" s="1085"/>
      <c r="BU741" s="1085"/>
      <c r="BV741" s="1085"/>
      <c r="BW741" s="1085"/>
      <c r="BX741" s="1085"/>
      <c r="BY741" s="1085"/>
      <c r="BZ741" s="1085"/>
      <c r="CA741" s="1085"/>
      <c r="CB741" s="1085"/>
      <c r="CC741" s="1085"/>
      <c r="CD741" s="1085"/>
      <c r="CE741" s="1085"/>
      <c r="CF741" s="1085"/>
      <c r="CG741" s="1085"/>
      <c r="CH741" s="1085"/>
      <c r="CI741" s="1085"/>
      <c r="CJ741" s="1085"/>
      <c r="CK741" s="1085"/>
      <c r="CL741" s="1085"/>
      <c r="CM741" s="1124"/>
      <c r="CN741" s="1124"/>
      <c r="CO741" s="1125"/>
      <c r="CQ741" s="1955"/>
    </row>
    <row r="742" spans="1:95" s="633" customFormat="1" x14ac:dyDescent="0.2">
      <c r="A742" s="1066"/>
      <c r="B742" s="1084"/>
      <c r="C742" s="1060"/>
      <c r="D742" s="1060"/>
      <c r="E742" s="1061"/>
      <c r="F742" s="1079"/>
      <c r="G742" s="1078"/>
      <c r="H742" s="1064"/>
      <c r="I742" s="1085"/>
      <c r="J742" s="1085"/>
      <c r="K742" s="1085"/>
      <c r="L742" s="1085"/>
      <c r="M742" s="1085"/>
      <c r="N742" s="1085"/>
      <c r="O742" s="1085"/>
      <c r="P742" s="1085"/>
      <c r="Q742" s="1085"/>
      <c r="R742" s="1085"/>
      <c r="S742" s="1085"/>
      <c r="T742" s="1085"/>
      <c r="U742" s="1085"/>
      <c r="V742" s="1085"/>
      <c r="W742" s="1085"/>
      <c r="X742" s="1085"/>
      <c r="Y742" s="1085"/>
      <c r="Z742" s="1085"/>
      <c r="AA742" s="1085"/>
      <c r="AB742" s="1124"/>
      <c r="AC742" s="1124"/>
      <c r="AD742" s="1124"/>
      <c r="AE742" s="1124"/>
      <c r="AF742" s="1085"/>
      <c r="AG742" s="1085"/>
      <c r="AH742" s="1085"/>
      <c r="AI742" s="1085"/>
      <c r="AJ742" s="1085"/>
      <c r="AK742" s="1085"/>
      <c r="AL742" s="1085"/>
      <c r="AM742" s="1085"/>
      <c r="AN742" s="1085"/>
      <c r="AO742" s="1085"/>
      <c r="AP742" s="1085"/>
      <c r="AQ742" s="1085"/>
      <c r="AR742" s="1085"/>
      <c r="AS742" s="1085"/>
      <c r="AT742" s="1085"/>
      <c r="AU742" s="1085"/>
      <c r="AV742" s="1085"/>
      <c r="AW742" s="1085"/>
      <c r="AX742" s="1085"/>
      <c r="AY742" s="1085"/>
      <c r="AZ742" s="1085"/>
      <c r="BA742" s="1085"/>
      <c r="BB742" s="1085"/>
      <c r="BC742" s="1085"/>
      <c r="BD742" s="1085"/>
      <c r="BE742" s="1085"/>
      <c r="BF742" s="1085"/>
      <c r="BG742" s="1085"/>
      <c r="BH742" s="1085"/>
      <c r="BI742" s="1085"/>
      <c r="BJ742" s="1085"/>
      <c r="BK742" s="1085"/>
      <c r="BL742" s="1085"/>
      <c r="BM742" s="1085"/>
      <c r="BN742" s="1085"/>
      <c r="BO742" s="1085"/>
      <c r="BP742" s="1085"/>
      <c r="BQ742" s="1085"/>
      <c r="BR742" s="1085"/>
      <c r="BS742" s="1124"/>
      <c r="BT742" s="1085"/>
      <c r="BU742" s="1085"/>
      <c r="BV742" s="1085"/>
      <c r="BW742" s="1085"/>
      <c r="BX742" s="1085"/>
      <c r="BY742" s="1085"/>
      <c r="BZ742" s="1085"/>
      <c r="CA742" s="1085"/>
      <c r="CB742" s="1085"/>
      <c r="CC742" s="1085"/>
      <c r="CD742" s="1085"/>
      <c r="CE742" s="1085"/>
      <c r="CF742" s="1085"/>
      <c r="CG742" s="1085"/>
      <c r="CH742" s="1085"/>
      <c r="CI742" s="1085"/>
      <c r="CJ742" s="1085"/>
      <c r="CK742" s="1085"/>
      <c r="CL742" s="1085"/>
      <c r="CM742" s="1124"/>
      <c r="CN742" s="1124"/>
      <c r="CO742" s="1125"/>
      <c r="CQ742" s="1955"/>
    </row>
    <row r="743" spans="1:95" s="633" customFormat="1" x14ac:dyDescent="0.2">
      <c r="A743" s="1066"/>
      <c r="B743" s="1084"/>
      <c r="C743" s="1060"/>
      <c r="D743" s="1060"/>
      <c r="E743" s="1061"/>
      <c r="F743" s="1079"/>
      <c r="G743" s="1078"/>
      <c r="H743" s="1064"/>
      <c r="I743" s="1085"/>
      <c r="J743" s="1085"/>
      <c r="K743" s="1085"/>
      <c r="L743" s="1085"/>
      <c r="M743" s="1085"/>
      <c r="N743" s="1085"/>
      <c r="O743" s="1085"/>
      <c r="P743" s="1085"/>
      <c r="Q743" s="1085"/>
      <c r="R743" s="1085"/>
      <c r="S743" s="1085"/>
      <c r="T743" s="1085"/>
      <c r="U743" s="1085"/>
      <c r="V743" s="1085"/>
      <c r="W743" s="1085"/>
      <c r="X743" s="1085"/>
      <c r="Y743" s="1085"/>
      <c r="Z743" s="1085"/>
      <c r="AA743" s="1085"/>
      <c r="AB743" s="1124"/>
      <c r="AC743" s="1124"/>
      <c r="AD743" s="1124"/>
      <c r="AE743" s="1124"/>
      <c r="AF743" s="1085"/>
      <c r="AG743" s="1085"/>
      <c r="AH743" s="1085"/>
      <c r="AI743" s="1085"/>
      <c r="AJ743" s="1085"/>
      <c r="AK743" s="1085"/>
      <c r="AL743" s="1085"/>
      <c r="AM743" s="1085"/>
      <c r="AN743" s="1085"/>
      <c r="AO743" s="1085"/>
      <c r="AP743" s="1085"/>
      <c r="AQ743" s="1085"/>
      <c r="AR743" s="1085"/>
      <c r="AS743" s="1085"/>
      <c r="AT743" s="1085"/>
      <c r="AU743" s="1085"/>
      <c r="AV743" s="1085"/>
      <c r="AW743" s="1085"/>
      <c r="AX743" s="1085"/>
      <c r="AY743" s="1085"/>
      <c r="AZ743" s="1085"/>
      <c r="BA743" s="1085"/>
      <c r="BB743" s="1085"/>
      <c r="BC743" s="1085"/>
      <c r="BD743" s="1085"/>
      <c r="BE743" s="1085"/>
      <c r="BF743" s="1085"/>
      <c r="BG743" s="1085"/>
      <c r="BH743" s="1085"/>
      <c r="BI743" s="1085"/>
      <c r="BJ743" s="1085"/>
      <c r="BK743" s="1085"/>
      <c r="BL743" s="1085"/>
      <c r="BM743" s="1085"/>
      <c r="BN743" s="1085"/>
      <c r="BO743" s="1085"/>
      <c r="BP743" s="1085"/>
      <c r="BQ743" s="1085"/>
      <c r="BR743" s="1085"/>
      <c r="BS743" s="1124"/>
      <c r="BT743" s="1085"/>
      <c r="BU743" s="1085"/>
      <c r="BV743" s="1085"/>
      <c r="BW743" s="1085"/>
      <c r="BX743" s="1085"/>
      <c r="BY743" s="1085"/>
      <c r="BZ743" s="1085"/>
      <c r="CA743" s="1085"/>
      <c r="CB743" s="1085"/>
      <c r="CC743" s="1085"/>
      <c r="CD743" s="1085"/>
      <c r="CE743" s="1085"/>
      <c r="CF743" s="1085"/>
      <c r="CG743" s="1085"/>
      <c r="CH743" s="1085"/>
      <c r="CI743" s="1085"/>
      <c r="CJ743" s="1085"/>
      <c r="CK743" s="1085"/>
      <c r="CL743" s="1085"/>
      <c r="CM743" s="1124"/>
      <c r="CN743" s="1124"/>
      <c r="CO743" s="1125"/>
      <c r="CQ743" s="1955"/>
    </row>
    <row r="744" spans="1:95" s="633" customFormat="1" x14ac:dyDescent="0.2">
      <c r="A744" s="1066"/>
      <c r="B744" s="1084"/>
      <c r="C744" s="1060"/>
      <c r="D744" s="1060"/>
      <c r="E744" s="1061"/>
      <c r="F744" s="1079"/>
      <c r="G744" s="1078"/>
      <c r="H744" s="1064"/>
      <c r="I744" s="1085"/>
      <c r="J744" s="1085"/>
      <c r="K744" s="1085"/>
      <c r="L744" s="1085"/>
      <c r="M744" s="1085"/>
      <c r="N744" s="1085"/>
      <c r="O744" s="1085"/>
      <c r="P744" s="1085"/>
      <c r="Q744" s="1085"/>
      <c r="R744" s="1085"/>
      <c r="S744" s="1085"/>
      <c r="T744" s="1085"/>
      <c r="U744" s="1085"/>
      <c r="V744" s="1085"/>
      <c r="W744" s="1085"/>
      <c r="X744" s="1085"/>
      <c r="Y744" s="1085"/>
      <c r="Z744" s="1085"/>
      <c r="AA744" s="1085"/>
      <c r="AB744" s="1124"/>
      <c r="AC744" s="1124"/>
      <c r="AD744" s="1124"/>
      <c r="AE744" s="1124"/>
      <c r="AF744" s="1085"/>
      <c r="AG744" s="1085"/>
      <c r="AH744" s="1085"/>
      <c r="AI744" s="1085"/>
      <c r="AJ744" s="1085"/>
      <c r="AK744" s="1085"/>
      <c r="AL744" s="1085"/>
      <c r="AM744" s="1085"/>
      <c r="AN744" s="1085"/>
      <c r="AO744" s="1085"/>
      <c r="AP744" s="1085"/>
      <c r="AQ744" s="1085"/>
      <c r="AR744" s="1085"/>
      <c r="AS744" s="1085"/>
      <c r="AT744" s="1085"/>
      <c r="AU744" s="1085"/>
      <c r="AV744" s="1085"/>
      <c r="AW744" s="1085"/>
      <c r="AX744" s="1085"/>
      <c r="AY744" s="1085"/>
      <c r="AZ744" s="1085"/>
      <c r="BA744" s="1085"/>
      <c r="BB744" s="1085"/>
      <c r="BC744" s="1085"/>
      <c r="BD744" s="1085"/>
      <c r="BE744" s="1085"/>
      <c r="BF744" s="1085"/>
      <c r="BG744" s="1085"/>
      <c r="BH744" s="1085"/>
      <c r="BI744" s="1085"/>
      <c r="BJ744" s="1085"/>
      <c r="BK744" s="1085"/>
      <c r="BL744" s="1085"/>
      <c r="BM744" s="1085"/>
      <c r="BN744" s="1085"/>
      <c r="BO744" s="1085"/>
      <c r="BP744" s="1085"/>
      <c r="BQ744" s="1085"/>
      <c r="BR744" s="1085"/>
      <c r="BS744" s="1124"/>
      <c r="BT744" s="1085"/>
      <c r="BU744" s="1085"/>
      <c r="BV744" s="1085"/>
      <c r="BW744" s="1085"/>
      <c r="BX744" s="1085"/>
      <c r="BY744" s="1085"/>
      <c r="BZ744" s="1085"/>
      <c r="CA744" s="1085"/>
      <c r="CB744" s="1085"/>
      <c r="CC744" s="1085"/>
      <c r="CD744" s="1085"/>
      <c r="CE744" s="1085"/>
      <c r="CF744" s="1085"/>
      <c r="CG744" s="1085"/>
      <c r="CH744" s="1085"/>
      <c r="CI744" s="1085"/>
      <c r="CJ744" s="1085"/>
      <c r="CK744" s="1085"/>
      <c r="CL744" s="1085"/>
      <c r="CM744" s="1124"/>
      <c r="CN744" s="1124"/>
      <c r="CO744" s="1125"/>
      <c r="CQ744" s="1955"/>
    </row>
    <row r="745" spans="1:95" s="633" customFormat="1" x14ac:dyDescent="0.2">
      <c r="A745" s="1066"/>
      <c r="B745" s="1084"/>
      <c r="C745" s="1060"/>
      <c r="D745" s="1060"/>
      <c r="E745" s="1061"/>
      <c r="F745" s="1079"/>
      <c r="G745" s="1078"/>
      <c r="H745" s="1064"/>
      <c r="I745" s="1085"/>
      <c r="J745" s="1085"/>
      <c r="K745" s="1085"/>
      <c r="L745" s="1085"/>
      <c r="M745" s="1085"/>
      <c r="N745" s="1085"/>
      <c r="O745" s="1085"/>
      <c r="P745" s="1085"/>
      <c r="Q745" s="1085"/>
      <c r="R745" s="1085"/>
      <c r="S745" s="1085"/>
      <c r="T745" s="1085"/>
      <c r="U745" s="1085"/>
      <c r="V745" s="1085"/>
      <c r="W745" s="1085"/>
      <c r="X745" s="1085"/>
      <c r="Y745" s="1085"/>
      <c r="Z745" s="1085"/>
      <c r="AA745" s="1085"/>
      <c r="AB745" s="1124"/>
      <c r="AC745" s="1124"/>
      <c r="AD745" s="1124"/>
      <c r="AE745" s="1124"/>
      <c r="AF745" s="1085"/>
      <c r="AG745" s="1085"/>
      <c r="AH745" s="1085"/>
      <c r="AI745" s="1085"/>
      <c r="AJ745" s="1085"/>
      <c r="AK745" s="1085"/>
      <c r="AL745" s="1085"/>
      <c r="AM745" s="1085"/>
      <c r="AN745" s="1085"/>
      <c r="AO745" s="1085"/>
      <c r="AP745" s="1085"/>
      <c r="AQ745" s="1085"/>
      <c r="AR745" s="1085"/>
      <c r="AS745" s="1085"/>
      <c r="AT745" s="1085"/>
      <c r="AU745" s="1085"/>
      <c r="AV745" s="1085"/>
      <c r="AW745" s="1085"/>
      <c r="AX745" s="1085"/>
      <c r="AY745" s="1085"/>
      <c r="AZ745" s="1085"/>
      <c r="BA745" s="1085"/>
      <c r="BB745" s="1085"/>
      <c r="BC745" s="1085"/>
      <c r="BD745" s="1085"/>
      <c r="BE745" s="1085"/>
      <c r="BF745" s="1085"/>
      <c r="BG745" s="1085"/>
      <c r="BH745" s="1085"/>
      <c r="BI745" s="1085"/>
      <c r="BJ745" s="1085"/>
      <c r="BK745" s="1085"/>
      <c r="BL745" s="1085"/>
      <c r="BM745" s="1085"/>
      <c r="BN745" s="1085"/>
      <c r="BO745" s="1085"/>
      <c r="BP745" s="1085"/>
      <c r="BQ745" s="1085"/>
      <c r="BR745" s="1085"/>
      <c r="BS745" s="1124"/>
      <c r="BT745" s="1085"/>
      <c r="BU745" s="1085"/>
      <c r="BV745" s="1085"/>
      <c r="BW745" s="1085"/>
      <c r="BX745" s="1085"/>
      <c r="BY745" s="1085"/>
      <c r="BZ745" s="1085"/>
      <c r="CA745" s="1085"/>
      <c r="CB745" s="1085"/>
      <c r="CC745" s="1085"/>
      <c r="CD745" s="1085"/>
      <c r="CE745" s="1085"/>
      <c r="CF745" s="1085"/>
      <c r="CG745" s="1085"/>
      <c r="CH745" s="1085"/>
      <c r="CI745" s="1085"/>
      <c r="CJ745" s="1085"/>
      <c r="CK745" s="1085"/>
      <c r="CL745" s="1085"/>
      <c r="CM745" s="1124"/>
      <c r="CN745" s="1124"/>
      <c r="CO745" s="1125"/>
      <c r="CQ745" s="1955"/>
    </row>
    <row r="746" spans="1:95" s="633" customFormat="1" x14ac:dyDescent="0.2">
      <c r="A746" s="1066"/>
      <c r="B746" s="1084"/>
      <c r="C746" s="1060"/>
      <c r="D746" s="1060"/>
      <c r="E746" s="1061"/>
      <c r="F746" s="1079"/>
      <c r="G746" s="1078"/>
      <c r="H746" s="1064"/>
      <c r="I746" s="1085"/>
      <c r="J746" s="1085"/>
      <c r="K746" s="1085"/>
      <c r="L746" s="1085"/>
      <c r="M746" s="1085"/>
      <c r="N746" s="1085"/>
      <c r="O746" s="1085"/>
      <c r="P746" s="1085"/>
      <c r="Q746" s="1085"/>
      <c r="R746" s="1085"/>
      <c r="S746" s="1085"/>
      <c r="T746" s="1085"/>
      <c r="U746" s="1085"/>
      <c r="V746" s="1085"/>
      <c r="W746" s="1085"/>
      <c r="X746" s="1085"/>
      <c r="Y746" s="1085"/>
      <c r="Z746" s="1085"/>
      <c r="AA746" s="1085"/>
      <c r="AB746" s="1124"/>
      <c r="AC746" s="1124"/>
      <c r="AD746" s="1124"/>
      <c r="AE746" s="1124"/>
      <c r="AF746" s="1085"/>
      <c r="AG746" s="1085"/>
      <c r="AH746" s="1085"/>
      <c r="AI746" s="1085"/>
      <c r="AJ746" s="1085"/>
      <c r="AK746" s="1085"/>
      <c r="AL746" s="1085"/>
      <c r="AM746" s="1085"/>
      <c r="AN746" s="1085"/>
      <c r="AO746" s="1085"/>
      <c r="AP746" s="1085"/>
      <c r="AQ746" s="1085"/>
      <c r="AR746" s="1085"/>
      <c r="AS746" s="1085"/>
      <c r="AT746" s="1085"/>
      <c r="AU746" s="1085"/>
      <c r="AV746" s="1085"/>
      <c r="AW746" s="1085"/>
      <c r="AX746" s="1085"/>
      <c r="AY746" s="1085"/>
      <c r="AZ746" s="1085"/>
      <c r="BA746" s="1085"/>
      <c r="BB746" s="1085"/>
      <c r="BC746" s="1085"/>
      <c r="BD746" s="1085"/>
      <c r="BE746" s="1085"/>
      <c r="BF746" s="1085"/>
      <c r="BG746" s="1085"/>
      <c r="BH746" s="1085"/>
      <c r="BI746" s="1085"/>
      <c r="BJ746" s="1085"/>
      <c r="BK746" s="1085"/>
      <c r="BL746" s="1085"/>
      <c r="BM746" s="1085"/>
      <c r="BN746" s="1085"/>
      <c r="BO746" s="1085"/>
      <c r="BP746" s="1085"/>
      <c r="BQ746" s="1085"/>
      <c r="BR746" s="1085"/>
      <c r="BS746" s="1124"/>
      <c r="BT746" s="1085"/>
      <c r="BU746" s="1085"/>
      <c r="BV746" s="1085"/>
      <c r="BW746" s="1085"/>
      <c r="BX746" s="1085"/>
      <c r="BY746" s="1085"/>
      <c r="BZ746" s="1085"/>
      <c r="CA746" s="1085"/>
      <c r="CB746" s="1085"/>
      <c r="CC746" s="1085"/>
      <c r="CD746" s="1085"/>
      <c r="CE746" s="1085"/>
      <c r="CF746" s="1085"/>
      <c r="CG746" s="1085"/>
      <c r="CH746" s="1085"/>
      <c r="CI746" s="1085"/>
      <c r="CJ746" s="1085"/>
      <c r="CK746" s="1085"/>
      <c r="CL746" s="1085"/>
      <c r="CM746" s="1124"/>
      <c r="CN746" s="1124"/>
      <c r="CO746" s="1125"/>
      <c r="CQ746" s="1955"/>
    </row>
    <row r="747" spans="1:95" s="633" customFormat="1" x14ac:dyDescent="0.2">
      <c r="A747" s="1066"/>
      <c r="B747" s="1084"/>
      <c r="C747" s="1060"/>
      <c r="D747" s="1060"/>
      <c r="E747" s="1061"/>
      <c r="F747" s="1079"/>
      <c r="G747" s="1078"/>
      <c r="H747" s="1064"/>
      <c r="I747" s="1085"/>
      <c r="J747" s="1085"/>
      <c r="K747" s="1085"/>
      <c r="L747" s="1085"/>
      <c r="M747" s="1085"/>
      <c r="N747" s="1085"/>
      <c r="O747" s="1085"/>
      <c r="P747" s="1085"/>
      <c r="Q747" s="1085"/>
      <c r="R747" s="1085"/>
      <c r="S747" s="1085"/>
      <c r="T747" s="1085"/>
      <c r="U747" s="1085"/>
      <c r="V747" s="1085"/>
      <c r="W747" s="1085"/>
      <c r="X747" s="1085"/>
      <c r="Y747" s="1085"/>
      <c r="Z747" s="1085"/>
      <c r="AA747" s="1085"/>
      <c r="AB747" s="1124"/>
      <c r="AC747" s="1124"/>
      <c r="AD747" s="1124"/>
      <c r="AE747" s="1124"/>
      <c r="AF747" s="1085"/>
      <c r="AG747" s="1085"/>
      <c r="AH747" s="1085"/>
      <c r="AI747" s="1085"/>
      <c r="AJ747" s="1085"/>
      <c r="AK747" s="1085"/>
      <c r="AL747" s="1085"/>
      <c r="AM747" s="1085"/>
      <c r="AN747" s="1085"/>
      <c r="AO747" s="1085"/>
      <c r="AP747" s="1085"/>
      <c r="AQ747" s="1085"/>
      <c r="AR747" s="1085"/>
      <c r="AS747" s="1085"/>
      <c r="AT747" s="1085"/>
      <c r="AU747" s="1085"/>
      <c r="AV747" s="1085"/>
      <c r="AW747" s="1085"/>
      <c r="AX747" s="1085"/>
      <c r="AY747" s="1085"/>
      <c r="AZ747" s="1085"/>
      <c r="BA747" s="1085"/>
      <c r="BB747" s="1085"/>
      <c r="BC747" s="1085"/>
      <c r="BD747" s="1085"/>
      <c r="BE747" s="1085"/>
      <c r="BF747" s="1085"/>
      <c r="BG747" s="1085"/>
      <c r="BH747" s="1085"/>
      <c r="BI747" s="1085"/>
      <c r="BJ747" s="1085"/>
      <c r="BK747" s="1085"/>
      <c r="BL747" s="1085"/>
      <c r="BM747" s="1085"/>
      <c r="BN747" s="1085"/>
      <c r="BO747" s="1085"/>
      <c r="BP747" s="1085"/>
      <c r="BQ747" s="1085"/>
      <c r="BR747" s="1085"/>
      <c r="BS747" s="1124"/>
      <c r="BT747" s="1085"/>
      <c r="BU747" s="1085"/>
      <c r="BV747" s="1085"/>
      <c r="BW747" s="1085"/>
      <c r="BX747" s="1085"/>
      <c r="BY747" s="1085"/>
      <c r="BZ747" s="1085"/>
      <c r="CA747" s="1085"/>
      <c r="CB747" s="1085"/>
      <c r="CC747" s="1085"/>
      <c r="CD747" s="1085"/>
      <c r="CE747" s="1085"/>
      <c r="CF747" s="1085"/>
      <c r="CG747" s="1085"/>
      <c r="CH747" s="1085"/>
      <c r="CI747" s="1085"/>
      <c r="CJ747" s="1085"/>
      <c r="CK747" s="1085"/>
      <c r="CL747" s="1085"/>
      <c r="CM747" s="1124"/>
      <c r="CN747" s="1124"/>
      <c r="CO747" s="1125"/>
      <c r="CQ747" s="1955"/>
    </row>
    <row r="748" spans="1:95" s="633" customFormat="1" x14ac:dyDescent="0.2">
      <c r="A748" s="1066"/>
      <c r="B748" s="1084"/>
      <c r="C748" s="1060"/>
      <c r="D748" s="1060"/>
      <c r="E748" s="1061"/>
      <c r="F748" s="1079"/>
      <c r="G748" s="1078"/>
      <c r="H748" s="1064"/>
      <c r="I748" s="1085"/>
      <c r="J748" s="1085"/>
      <c r="K748" s="1085"/>
      <c r="L748" s="1085"/>
      <c r="M748" s="1085"/>
      <c r="N748" s="1085"/>
      <c r="O748" s="1085"/>
      <c r="P748" s="1085"/>
      <c r="Q748" s="1085"/>
      <c r="R748" s="1085"/>
      <c r="S748" s="1085"/>
      <c r="T748" s="1085"/>
      <c r="U748" s="1085"/>
      <c r="V748" s="1085"/>
      <c r="W748" s="1085"/>
      <c r="X748" s="1085"/>
      <c r="Y748" s="1085"/>
      <c r="Z748" s="1085"/>
      <c r="AA748" s="1085"/>
      <c r="AB748" s="1124"/>
      <c r="AC748" s="1124"/>
      <c r="AD748" s="1124"/>
      <c r="AE748" s="1124"/>
      <c r="AF748" s="1085"/>
      <c r="AG748" s="1085"/>
      <c r="AH748" s="1085"/>
      <c r="AI748" s="1085"/>
      <c r="AJ748" s="1085"/>
      <c r="AK748" s="1085"/>
      <c r="AL748" s="1085"/>
      <c r="AM748" s="1085"/>
      <c r="AN748" s="1085"/>
      <c r="AO748" s="1085"/>
      <c r="AP748" s="1085"/>
      <c r="AQ748" s="1085"/>
      <c r="AR748" s="1085"/>
      <c r="AS748" s="1085"/>
      <c r="AT748" s="1085"/>
      <c r="AU748" s="1085"/>
      <c r="AV748" s="1085"/>
      <c r="AW748" s="1085"/>
      <c r="AX748" s="1085"/>
      <c r="AY748" s="1085"/>
      <c r="AZ748" s="1085"/>
      <c r="BA748" s="1085"/>
      <c r="BB748" s="1085"/>
      <c r="BC748" s="1085"/>
      <c r="BD748" s="1085"/>
      <c r="BE748" s="1085"/>
      <c r="BF748" s="1085"/>
      <c r="BG748" s="1085"/>
      <c r="BH748" s="1085"/>
      <c r="BI748" s="1085"/>
      <c r="BJ748" s="1085"/>
      <c r="BK748" s="1085"/>
      <c r="BL748" s="1085"/>
      <c r="BM748" s="1085"/>
      <c r="BN748" s="1085"/>
      <c r="BO748" s="1085"/>
      <c r="BP748" s="1085"/>
      <c r="BQ748" s="1085"/>
      <c r="BR748" s="1085"/>
      <c r="BS748" s="1124"/>
      <c r="BT748" s="1085"/>
      <c r="BU748" s="1085"/>
      <c r="BV748" s="1085"/>
      <c r="BW748" s="1085"/>
      <c r="BX748" s="1085"/>
      <c r="BY748" s="1085"/>
      <c r="BZ748" s="1085"/>
      <c r="CA748" s="1085"/>
      <c r="CB748" s="1085"/>
      <c r="CC748" s="1085"/>
      <c r="CD748" s="1085"/>
      <c r="CE748" s="1085"/>
      <c r="CF748" s="1085"/>
      <c r="CG748" s="1085"/>
      <c r="CH748" s="1085"/>
      <c r="CI748" s="1085"/>
      <c r="CJ748" s="1085"/>
      <c r="CK748" s="1085"/>
      <c r="CL748" s="1085"/>
      <c r="CM748" s="1124"/>
      <c r="CN748" s="1124"/>
      <c r="CO748" s="1125"/>
      <c r="CQ748" s="1955"/>
    </row>
    <row r="749" spans="1:95" s="633" customFormat="1" x14ac:dyDescent="0.2">
      <c r="A749" s="1066"/>
      <c r="B749" s="1084"/>
      <c r="C749" s="1060"/>
      <c r="D749" s="1060"/>
      <c r="E749" s="1061"/>
      <c r="F749" s="1079"/>
      <c r="G749" s="1078"/>
      <c r="H749" s="1064"/>
      <c r="I749" s="1085"/>
      <c r="J749" s="1085"/>
      <c r="K749" s="1085"/>
      <c r="L749" s="1085"/>
      <c r="M749" s="1085"/>
      <c r="N749" s="1085"/>
      <c r="O749" s="1085"/>
      <c r="P749" s="1085"/>
      <c r="Q749" s="1085"/>
      <c r="R749" s="1085"/>
      <c r="S749" s="1085"/>
      <c r="T749" s="1085"/>
      <c r="U749" s="1085"/>
      <c r="V749" s="1085"/>
      <c r="W749" s="1085"/>
      <c r="X749" s="1085"/>
      <c r="Y749" s="1085"/>
      <c r="Z749" s="1085"/>
      <c r="AA749" s="1085"/>
      <c r="AB749" s="1124"/>
      <c r="AC749" s="1124"/>
      <c r="AD749" s="1124"/>
      <c r="AE749" s="1124"/>
      <c r="AF749" s="1085"/>
      <c r="AG749" s="1085"/>
      <c r="AH749" s="1085"/>
      <c r="AI749" s="1085"/>
      <c r="AJ749" s="1085"/>
      <c r="AK749" s="1085"/>
      <c r="AL749" s="1085"/>
      <c r="AM749" s="1085"/>
      <c r="AN749" s="1085"/>
      <c r="AO749" s="1085"/>
      <c r="AP749" s="1085"/>
      <c r="AQ749" s="1085"/>
      <c r="AR749" s="1085"/>
      <c r="AS749" s="1085"/>
      <c r="AT749" s="1085"/>
      <c r="AU749" s="1085"/>
      <c r="AV749" s="1085"/>
      <c r="AW749" s="1085"/>
      <c r="AX749" s="1085"/>
      <c r="AY749" s="1085"/>
      <c r="AZ749" s="1085"/>
      <c r="BA749" s="1085"/>
      <c r="BB749" s="1085"/>
      <c r="BC749" s="1085"/>
      <c r="BD749" s="1085"/>
      <c r="BE749" s="1085"/>
      <c r="BF749" s="1085"/>
      <c r="BG749" s="1085"/>
      <c r="BH749" s="1085"/>
      <c r="BI749" s="1085"/>
      <c r="BJ749" s="1085"/>
      <c r="BK749" s="1085"/>
      <c r="BL749" s="1085"/>
      <c r="BM749" s="1085"/>
      <c r="BN749" s="1085"/>
      <c r="BO749" s="1085"/>
      <c r="BP749" s="1085"/>
      <c r="BQ749" s="1085"/>
      <c r="BR749" s="1085"/>
      <c r="BS749" s="1124"/>
      <c r="BT749" s="1085"/>
      <c r="BU749" s="1085"/>
      <c r="BV749" s="1085"/>
      <c r="BW749" s="1085"/>
      <c r="BX749" s="1085"/>
      <c r="BY749" s="1085"/>
      <c r="BZ749" s="1085"/>
      <c r="CA749" s="1085"/>
      <c r="CB749" s="1085"/>
      <c r="CC749" s="1085"/>
      <c r="CD749" s="1085"/>
      <c r="CE749" s="1085"/>
      <c r="CF749" s="1085"/>
      <c r="CG749" s="1085"/>
      <c r="CH749" s="1085"/>
      <c r="CI749" s="1085"/>
      <c r="CJ749" s="1085"/>
      <c r="CK749" s="1085"/>
      <c r="CL749" s="1085"/>
      <c r="CM749" s="1124"/>
      <c r="CN749" s="1124"/>
      <c r="CO749" s="1125"/>
      <c r="CQ749" s="1955"/>
    </row>
    <row r="750" spans="1:95" s="633" customFormat="1" x14ac:dyDescent="0.2">
      <c r="A750" s="1066"/>
      <c r="B750" s="1084"/>
      <c r="C750" s="1060"/>
      <c r="D750" s="1060"/>
      <c r="E750" s="1061"/>
      <c r="F750" s="1079"/>
      <c r="G750" s="1078"/>
      <c r="H750" s="1064"/>
      <c r="I750" s="1085"/>
      <c r="J750" s="1085"/>
      <c r="K750" s="1085"/>
      <c r="L750" s="1085"/>
      <c r="M750" s="1085"/>
      <c r="N750" s="1085"/>
      <c r="O750" s="1085"/>
      <c r="P750" s="1085"/>
      <c r="Q750" s="1085"/>
      <c r="R750" s="1085"/>
      <c r="S750" s="1085"/>
      <c r="T750" s="1085"/>
      <c r="U750" s="1085"/>
      <c r="V750" s="1085"/>
      <c r="W750" s="1085"/>
      <c r="X750" s="1085"/>
      <c r="Y750" s="1085"/>
      <c r="Z750" s="1085"/>
      <c r="AA750" s="1085"/>
      <c r="AB750" s="1124"/>
      <c r="AC750" s="1124"/>
      <c r="AD750" s="1124"/>
      <c r="AE750" s="1124"/>
      <c r="AF750" s="1085"/>
      <c r="AG750" s="1085"/>
      <c r="AH750" s="1085"/>
      <c r="AI750" s="1085"/>
      <c r="AJ750" s="1085"/>
      <c r="AK750" s="1085"/>
      <c r="AL750" s="1085"/>
      <c r="AM750" s="1085"/>
      <c r="AN750" s="1085"/>
      <c r="AO750" s="1085"/>
      <c r="AP750" s="1085"/>
      <c r="AQ750" s="1085"/>
      <c r="AR750" s="1085"/>
      <c r="AS750" s="1085"/>
      <c r="AT750" s="1085"/>
      <c r="AU750" s="1085"/>
      <c r="AV750" s="1085"/>
      <c r="AW750" s="1085"/>
      <c r="AX750" s="1085"/>
      <c r="AY750" s="1085"/>
      <c r="AZ750" s="1085"/>
      <c r="BA750" s="1085"/>
      <c r="BB750" s="1085"/>
      <c r="BC750" s="1085"/>
      <c r="BD750" s="1085"/>
      <c r="BE750" s="1085"/>
      <c r="BF750" s="1085"/>
      <c r="BG750" s="1085"/>
      <c r="BH750" s="1085"/>
      <c r="BI750" s="1085"/>
      <c r="BJ750" s="1085"/>
      <c r="BK750" s="1085"/>
      <c r="BL750" s="1085"/>
      <c r="BM750" s="1085"/>
      <c r="BN750" s="1085"/>
      <c r="BO750" s="1085"/>
      <c r="BP750" s="1085"/>
      <c r="BQ750" s="1085"/>
      <c r="BR750" s="1085"/>
      <c r="BS750" s="1124"/>
      <c r="BT750" s="1085"/>
      <c r="BU750" s="1085"/>
      <c r="BV750" s="1085"/>
      <c r="BW750" s="1085"/>
      <c r="BX750" s="1085"/>
      <c r="BY750" s="1085"/>
      <c r="BZ750" s="1085"/>
      <c r="CA750" s="1085"/>
      <c r="CB750" s="1085"/>
      <c r="CC750" s="1085"/>
      <c r="CD750" s="1085"/>
      <c r="CE750" s="1085"/>
      <c r="CF750" s="1085"/>
      <c r="CG750" s="1085"/>
      <c r="CH750" s="1085"/>
      <c r="CI750" s="1085"/>
      <c r="CJ750" s="1085"/>
      <c r="CK750" s="1085"/>
      <c r="CL750" s="1085"/>
      <c r="CM750" s="1124"/>
      <c r="CN750" s="1124"/>
      <c r="CO750" s="1125"/>
      <c r="CQ750" s="1955"/>
    </row>
    <row r="751" spans="1:95" s="633" customFormat="1" x14ac:dyDescent="0.2">
      <c r="A751" s="1066"/>
      <c r="B751" s="1084"/>
      <c r="C751" s="1060"/>
      <c r="D751" s="1060"/>
      <c r="E751" s="1061"/>
      <c r="F751" s="1079"/>
      <c r="G751" s="1078"/>
      <c r="H751" s="1064"/>
      <c r="I751" s="1085"/>
      <c r="J751" s="1085"/>
      <c r="K751" s="1085"/>
      <c r="L751" s="1085"/>
      <c r="M751" s="1085"/>
      <c r="N751" s="1085"/>
      <c r="O751" s="1085"/>
      <c r="P751" s="1085"/>
      <c r="Q751" s="1085"/>
      <c r="R751" s="1085"/>
      <c r="S751" s="1085"/>
      <c r="T751" s="1085"/>
      <c r="U751" s="1085"/>
      <c r="V751" s="1085"/>
      <c r="W751" s="1085"/>
      <c r="X751" s="1085"/>
      <c r="Y751" s="1085"/>
      <c r="Z751" s="1085"/>
      <c r="AA751" s="1085"/>
      <c r="AB751" s="1124"/>
      <c r="AC751" s="1124"/>
      <c r="AD751" s="1124"/>
      <c r="AE751" s="1124"/>
      <c r="AF751" s="1085"/>
      <c r="AG751" s="1085"/>
      <c r="AH751" s="1085"/>
      <c r="AI751" s="1085"/>
      <c r="AJ751" s="1085"/>
      <c r="AK751" s="1085"/>
      <c r="AL751" s="1085"/>
      <c r="AM751" s="1085"/>
      <c r="AN751" s="1085"/>
      <c r="AO751" s="1085"/>
      <c r="AP751" s="1085"/>
      <c r="AQ751" s="1085"/>
      <c r="AR751" s="1085"/>
      <c r="AS751" s="1085"/>
      <c r="AT751" s="1085"/>
      <c r="AU751" s="1085"/>
      <c r="AV751" s="1085"/>
      <c r="AW751" s="1085"/>
      <c r="AX751" s="1085"/>
      <c r="AY751" s="1085"/>
      <c r="AZ751" s="1085"/>
      <c r="BA751" s="1085"/>
      <c r="BB751" s="1085"/>
      <c r="BC751" s="1085"/>
      <c r="BD751" s="1085"/>
      <c r="BE751" s="1085"/>
      <c r="BF751" s="1085"/>
      <c r="BG751" s="1085"/>
      <c r="BH751" s="1085"/>
      <c r="BI751" s="1085"/>
      <c r="BJ751" s="1085"/>
      <c r="BK751" s="1085"/>
      <c r="BL751" s="1085"/>
      <c r="BM751" s="1085"/>
      <c r="BN751" s="1085"/>
      <c r="BO751" s="1085"/>
      <c r="BP751" s="1085"/>
      <c r="BQ751" s="1085"/>
      <c r="BR751" s="1085"/>
      <c r="BS751" s="1124"/>
      <c r="BT751" s="1085"/>
      <c r="BU751" s="1085"/>
      <c r="BV751" s="1085"/>
      <c r="BW751" s="1085"/>
      <c r="BX751" s="1085"/>
      <c r="BY751" s="1085"/>
      <c r="BZ751" s="1085"/>
      <c r="CA751" s="1085"/>
      <c r="CB751" s="1085"/>
      <c r="CC751" s="1085"/>
      <c r="CD751" s="1085"/>
      <c r="CE751" s="1085"/>
      <c r="CF751" s="1085"/>
      <c r="CG751" s="1085"/>
      <c r="CH751" s="1085"/>
      <c r="CI751" s="1085"/>
      <c r="CJ751" s="1085"/>
      <c r="CK751" s="1085"/>
      <c r="CL751" s="1085"/>
      <c r="CM751" s="1124"/>
      <c r="CN751" s="1124"/>
      <c r="CO751" s="1125"/>
      <c r="CQ751" s="1955"/>
    </row>
    <row r="752" spans="1:95" s="633" customFormat="1" x14ac:dyDescent="0.2">
      <c r="A752" s="1066"/>
      <c r="B752" s="1084"/>
      <c r="C752" s="1060"/>
      <c r="D752" s="1060"/>
      <c r="E752" s="1061"/>
      <c r="F752" s="1079"/>
      <c r="G752" s="1078"/>
      <c r="H752" s="1064"/>
      <c r="I752" s="1085"/>
      <c r="J752" s="1085"/>
      <c r="K752" s="1085"/>
      <c r="L752" s="1085"/>
      <c r="M752" s="1085"/>
      <c r="N752" s="1085"/>
      <c r="O752" s="1085"/>
      <c r="P752" s="1085"/>
      <c r="Q752" s="1085"/>
      <c r="R752" s="1085"/>
      <c r="S752" s="1085"/>
      <c r="T752" s="1085"/>
      <c r="U752" s="1085"/>
      <c r="V752" s="1085"/>
      <c r="W752" s="1085"/>
      <c r="X752" s="1085"/>
      <c r="Y752" s="1085"/>
      <c r="Z752" s="1085"/>
      <c r="AA752" s="1085"/>
      <c r="AB752" s="1124"/>
      <c r="AC752" s="1124"/>
      <c r="AD752" s="1124"/>
      <c r="AE752" s="1124"/>
      <c r="AF752" s="1085"/>
      <c r="AG752" s="1085"/>
      <c r="AH752" s="1085"/>
      <c r="AI752" s="1085"/>
      <c r="AJ752" s="1085"/>
      <c r="AK752" s="1085"/>
      <c r="AL752" s="1085"/>
      <c r="AM752" s="1085"/>
      <c r="AN752" s="1085"/>
      <c r="AO752" s="1085"/>
      <c r="AP752" s="1085"/>
      <c r="AQ752" s="1085"/>
      <c r="AR752" s="1085"/>
      <c r="AS752" s="1085"/>
      <c r="AT752" s="1085"/>
      <c r="AU752" s="1085"/>
      <c r="AV752" s="1085"/>
      <c r="AW752" s="1085"/>
      <c r="AX752" s="1085"/>
      <c r="AY752" s="1085"/>
      <c r="AZ752" s="1085"/>
      <c r="BA752" s="1085"/>
      <c r="BB752" s="1085"/>
      <c r="BC752" s="1085"/>
      <c r="BD752" s="1085"/>
      <c r="BE752" s="1085"/>
      <c r="BF752" s="1085"/>
      <c r="BG752" s="1085"/>
      <c r="BH752" s="1085"/>
      <c r="BI752" s="1085"/>
      <c r="BJ752" s="1085"/>
      <c r="BK752" s="1085"/>
      <c r="BL752" s="1085"/>
      <c r="BM752" s="1085"/>
      <c r="BN752" s="1085"/>
      <c r="BO752" s="1085"/>
      <c r="BP752" s="1085"/>
      <c r="BQ752" s="1085"/>
      <c r="BR752" s="1085"/>
      <c r="BS752" s="1124"/>
      <c r="BT752" s="1085"/>
      <c r="BU752" s="1085"/>
      <c r="BV752" s="1085"/>
      <c r="BW752" s="1085"/>
      <c r="BX752" s="1085"/>
      <c r="BY752" s="1085"/>
      <c r="BZ752" s="1085"/>
      <c r="CA752" s="1085"/>
      <c r="CB752" s="1085"/>
      <c r="CC752" s="1085"/>
      <c r="CD752" s="1085"/>
      <c r="CE752" s="1085"/>
      <c r="CF752" s="1085"/>
      <c r="CG752" s="1085"/>
      <c r="CH752" s="1085"/>
      <c r="CI752" s="1085"/>
      <c r="CJ752" s="1085"/>
      <c r="CK752" s="1085"/>
      <c r="CL752" s="1085"/>
      <c r="CM752" s="1124"/>
      <c r="CN752" s="1124"/>
      <c r="CO752" s="1125"/>
      <c r="CQ752" s="1955"/>
    </row>
    <row r="753" spans="1:95" s="633" customFormat="1" x14ac:dyDescent="0.2">
      <c r="A753" s="1066"/>
      <c r="B753" s="1084"/>
      <c r="C753" s="1060"/>
      <c r="D753" s="1060"/>
      <c r="E753" s="1061"/>
      <c r="F753" s="1079"/>
      <c r="G753" s="1078"/>
      <c r="H753" s="1064"/>
      <c r="I753" s="1085"/>
      <c r="J753" s="1085"/>
      <c r="K753" s="1085"/>
      <c r="L753" s="1085"/>
      <c r="M753" s="1085"/>
      <c r="N753" s="1085"/>
      <c r="O753" s="1085"/>
      <c r="P753" s="1085"/>
      <c r="Q753" s="1085"/>
      <c r="R753" s="1085"/>
      <c r="S753" s="1085"/>
      <c r="T753" s="1085"/>
      <c r="U753" s="1085"/>
      <c r="V753" s="1085"/>
      <c r="W753" s="1085"/>
      <c r="X753" s="1085"/>
      <c r="Y753" s="1085"/>
      <c r="Z753" s="1085"/>
      <c r="AA753" s="1085"/>
      <c r="AB753" s="1124"/>
      <c r="AC753" s="1124"/>
      <c r="AD753" s="1124"/>
      <c r="AE753" s="1124"/>
      <c r="AF753" s="1085"/>
      <c r="AG753" s="1085"/>
      <c r="AH753" s="1085"/>
      <c r="AI753" s="1085"/>
      <c r="AJ753" s="1085"/>
      <c r="AK753" s="1085"/>
      <c r="AL753" s="1085"/>
      <c r="AM753" s="1085"/>
      <c r="AN753" s="1085"/>
      <c r="AO753" s="1085"/>
      <c r="AP753" s="1085"/>
      <c r="AQ753" s="1085"/>
      <c r="AR753" s="1085"/>
      <c r="AS753" s="1085"/>
      <c r="AT753" s="1085"/>
      <c r="AU753" s="1085"/>
      <c r="AV753" s="1085"/>
      <c r="AW753" s="1085"/>
      <c r="AX753" s="1085"/>
      <c r="AY753" s="1085"/>
      <c r="AZ753" s="1085"/>
      <c r="BA753" s="1085"/>
      <c r="BB753" s="1085"/>
      <c r="BC753" s="1085"/>
      <c r="BD753" s="1085"/>
      <c r="BE753" s="1085"/>
      <c r="BF753" s="1085"/>
      <c r="BG753" s="1085"/>
      <c r="BH753" s="1085"/>
      <c r="BI753" s="1085"/>
      <c r="BJ753" s="1085"/>
      <c r="BK753" s="1085"/>
      <c r="BL753" s="1085"/>
      <c r="BM753" s="1085"/>
      <c r="BN753" s="1085"/>
      <c r="BO753" s="1085"/>
      <c r="BP753" s="1085"/>
      <c r="BQ753" s="1085"/>
      <c r="BR753" s="1085"/>
      <c r="BS753" s="1124"/>
      <c r="BT753" s="1085"/>
      <c r="BU753" s="1085"/>
      <c r="BV753" s="1085"/>
      <c r="BW753" s="1085"/>
      <c r="BX753" s="1085"/>
      <c r="BY753" s="1085"/>
      <c r="BZ753" s="1085"/>
      <c r="CA753" s="1085"/>
      <c r="CB753" s="1085"/>
      <c r="CC753" s="1085"/>
      <c r="CD753" s="1085"/>
      <c r="CE753" s="1085"/>
      <c r="CF753" s="1085"/>
      <c r="CG753" s="1085"/>
      <c r="CH753" s="1085"/>
      <c r="CI753" s="1085"/>
      <c r="CJ753" s="1085"/>
      <c r="CK753" s="1085"/>
      <c r="CL753" s="1085"/>
      <c r="CM753" s="1124"/>
      <c r="CN753" s="1124"/>
      <c r="CO753" s="1125"/>
      <c r="CQ753" s="1955"/>
    </row>
    <row r="754" spans="1:95" s="633" customFormat="1" x14ac:dyDescent="0.2">
      <c r="A754" s="1066"/>
      <c r="B754" s="1084"/>
      <c r="C754" s="1060"/>
      <c r="D754" s="1060"/>
      <c r="E754" s="1061"/>
      <c r="F754" s="1079"/>
      <c r="G754" s="1078"/>
      <c r="H754" s="1064"/>
      <c r="I754" s="1085"/>
      <c r="J754" s="1085"/>
      <c r="K754" s="1085"/>
      <c r="L754" s="1085"/>
      <c r="M754" s="1085"/>
      <c r="N754" s="1085"/>
      <c r="O754" s="1085"/>
      <c r="P754" s="1085"/>
      <c r="Q754" s="1085"/>
      <c r="R754" s="1085"/>
      <c r="S754" s="1085"/>
      <c r="T754" s="1085"/>
      <c r="U754" s="1085"/>
      <c r="V754" s="1085"/>
      <c r="W754" s="1085"/>
      <c r="X754" s="1085"/>
      <c r="Y754" s="1085"/>
      <c r="Z754" s="1085"/>
      <c r="AA754" s="1085"/>
      <c r="AB754" s="1124"/>
      <c r="AC754" s="1124"/>
      <c r="AD754" s="1124"/>
      <c r="AE754" s="1124"/>
      <c r="AF754" s="1085"/>
      <c r="AG754" s="1085"/>
      <c r="AH754" s="1085"/>
      <c r="AI754" s="1085"/>
      <c r="AJ754" s="1085"/>
      <c r="AK754" s="1085"/>
      <c r="AL754" s="1085"/>
      <c r="AM754" s="1085"/>
      <c r="AN754" s="1085"/>
      <c r="AO754" s="1085"/>
      <c r="AP754" s="1085"/>
      <c r="AQ754" s="1085"/>
      <c r="AR754" s="1085"/>
      <c r="AS754" s="1085"/>
      <c r="AT754" s="1085"/>
      <c r="AU754" s="1085"/>
      <c r="AV754" s="1085"/>
      <c r="AW754" s="1085"/>
      <c r="AX754" s="1085"/>
      <c r="AY754" s="1085"/>
      <c r="AZ754" s="1085"/>
      <c r="BA754" s="1085"/>
      <c r="BB754" s="1085"/>
      <c r="BC754" s="1085"/>
      <c r="BD754" s="1085"/>
      <c r="BE754" s="1085"/>
      <c r="BF754" s="1085"/>
      <c r="BG754" s="1085"/>
      <c r="BH754" s="1085"/>
      <c r="BI754" s="1085"/>
      <c r="BJ754" s="1085"/>
      <c r="BK754" s="1085"/>
      <c r="BL754" s="1085"/>
      <c r="BM754" s="1085"/>
      <c r="BN754" s="1085"/>
      <c r="BO754" s="1085"/>
      <c r="BP754" s="1085"/>
      <c r="BQ754" s="1085"/>
      <c r="BR754" s="1085"/>
      <c r="BS754" s="1124"/>
      <c r="BT754" s="1085"/>
      <c r="BU754" s="1085"/>
      <c r="BV754" s="1085"/>
      <c r="BW754" s="1085"/>
      <c r="BX754" s="1085"/>
      <c r="BY754" s="1085"/>
      <c r="BZ754" s="1085"/>
      <c r="CA754" s="1085"/>
      <c r="CB754" s="1085"/>
      <c r="CC754" s="1085"/>
      <c r="CD754" s="1085"/>
      <c r="CE754" s="1085"/>
      <c r="CF754" s="1085"/>
      <c r="CG754" s="1085"/>
      <c r="CH754" s="1085"/>
      <c r="CI754" s="1085"/>
      <c r="CJ754" s="1085"/>
      <c r="CK754" s="1085"/>
      <c r="CL754" s="1085"/>
      <c r="CM754" s="1124"/>
      <c r="CN754" s="1124"/>
      <c r="CO754" s="1125"/>
      <c r="CQ754" s="1955"/>
    </row>
    <row r="755" spans="1:95" s="633" customFormat="1" x14ac:dyDescent="0.2">
      <c r="A755" s="1066"/>
      <c r="B755" s="1084"/>
      <c r="C755" s="1060"/>
      <c r="D755" s="1060"/>
      <c r="E755" s="1061"/>
      <c r="F755" s="1079"/>
      <c r="G755" s="1078"/>
      <c r="H755" s="1064"/>
      <c r="I755" s="1085"/>
      <c r="J755" s="1085"/>
      <c r="K755" s="1085"/>
      <c r="L755" s="1085"/>
      <c r="M755" s="1085"/>
      <c r="N755" s="1085"/>
      <c r="O755" s="1085"/>
      <c r="P755" s="1085"/>
      <c r="Q755" s="1085"/>
      <c r="R755" s="1085"/>
      <c r="S755" s="1085"/>
      <c r="T755" s="1085"/>
      <c r="U755" s="1085"/>
      <c r="V755" s="1085"/>
      <c r="W755" s="1085"/>
      <c r="X755" s="1085"/>
      <c r="Y755" s="1085"/>
      <c r="Z755" s="1085"/>
      <c r="AA755" s="1085"/>
      <c r="AB755" s="1124"/>
      <c r="AC755" s="1124"/>
      <c r="AD755" s="1124"/>
      <c r="AE755" s="1124"/>
      <c r="AF755" s="1085"/>
      <c r="AG755" s="1085"/>
      <c r="AH755" s="1085"/>
      <c r="AI755" s="1085"/>
      <c r="AJ755" s="1085"/>
      <c r="AK755" s="1085"/>
      <c r="AL755" s="1085"/>
      <c r="AM755" s="1085"/>
      <c r="AN755" s="1085"/>
      <c r="AO755" s="1085"/>
      <c r="AP755" s="1085"/>
      <c r="AQ755" s="1085"/>
      <c r="AR755" s="1085"/>
      <c r="AS755" s="1085"/>
      <c r="AT755" s="1085"/>
      <c r="AU755" s="1085"/>
      <c r="AV755" s="1085"/>
      <c r="AW755" s="1085"/>
      <c r="AX755" s="1085"/>
      <c r="AY755" s="1085"/>
      <c r="AZ755" s="1085"/>
      <c r="BA755" s="1085"/>
      <c r="BB755" s="1085"/>
      <c r="BC755" s="1085"/>
      <c r="BD755" s="1085"/>
      <c r="BE755" s="1085"/>
      <c r="BF755" s="1085"/>
      <c r="BG755" s="1085"/>
      <c r="BH755" s="1085"/>
      <c r="BI755" s="1085"/>
      <c r="BJ755" s="1085"/>
      <c r="BK755" s="1085"/>
      <c r="BL755" s="1085"/>
      <c r="BM755" s="1085"/>
      <c r="BN755" s="1085"/>
      <c r="BO755" s="1085"/>
      <c r="BP755" s="1085"/>
      <c r="BQ755" s="1085"/>
      <c r="BR755" s="1085"/>
      <c r="BS755" s="1124"/>
      <c r="BT755" s="1085"/>
      <c r="BU755" s="1085"/>
      <c r="BV755" s="1085"/>
      <c r="BW755" s="1085"/>
      <c r="BX755" s="1085"/>
      <c r="BY755" s="1085"/>
      <c r="BZ755" s="1085"/>
      <c r="CA755" s="1085"/>
      <c r="CB755" s="1085"/>
      <c r="CC755" s="1085"/>
      <c r="CD755" s="1085"/>
      <c r="CE755" s="1085"/>
      <c r="CF755" s="1085"/>
      <c r="CG755" s="1085"/>
      <c r="CH755" s="1085"/>
      <c r="CI755" s="1085"/>
      <c r="CJ755" s="1085"/>
      <c r="CK755" s="1085"/>
      <c r="CL755" s="1085"/>
      <c r="CM755" s="1124"/>
      <c r="CN755" s="1124"/>
      <c r="CO755" s="1125"/>
      <c r="CQ755" s="1955"/>
    </row>
    <row r="756" spans="1:95" s="633" customFormat="1" x14ac:dyDescent="0.2">
      <c r="A756" s="1066"/>
      <c r="B756" s="1084"/>
      <c r="C756" s="1060"/>
      <c r="D756" s="1060"/>
      <c r="E756" s="1061"/>
      <c r="F756" s="1079"/>
      <c r="G756" s="1078"/>
      <c r="H756" s="1064"/>
      <c r="I756" s="1085"/>
      <c r="J756" s="1085"/>
      <c r="K756" s="1085"/>
      <c r="L756" s="1085"/>
      <c r="M756" s="1085"/>
      <c r="N756" s="1085"/>
      <c r="O756" s="1085"/>
      <c r="P756" s="1085"/>
      <c r="Q756" s="1085"/>
      <c r="R756" s="1085"/>
      <c r="S756" s="1085"/>
      <c r="T756" s="1085"/>
      <c r="U756" s="1085"/>
      <c r="V756" s="1085"/>
      <c r="W756" s="1085"/>
      <c r="X756" s="1085"/>
      <c r="Y756" s="1085"/>
      <c r="Z756" s="1085"/>
      <c r="AA756" s="1085"/>
      <c r="AB756" s="1124"/>
      <c r="AC756" s="1124"/>
      <c r="AD756" s="1124"/>
      <c r="AE756" s="1124"/>
      <c r="AF756" s="1085"/>
      <c r="AG756" s="1085"/>
      <c r="AH756" s="1085"/>
      <c r="AI756" s="1085"/>
      <c r="AJ756" s="1085"/>
      <c r="AK756" s="1085"/>
      <c r="AL756" s="1085"/>
      <c r="AM756" s="1085"/>
      <c r="AN756" s="1085"/>
      <c r="AO756" s="1085"/>
      <c r="AP756" s="1085"/>
      <c r="AQ756" s="1085"/>
      <c r="AR756" s="1085"/>
      <c r="AS756" s="1085"/>
      <c r="AT756" s="1085"/>
      <c r="AU756" s="1085"/>
      <c r="AV756" s="1085"/>
      <c r="AW756" s="1085"/>
      <c r="AX756" s="1085"/>
      <c r="AY756" s="1085"/>
      <c r="AZ756" s="1085"/>
      <c r="BA756" s="1085"/>
      <c r="BB756" s="1085"/>
      <c r="BC756" s="1085"/>
      <c r="BD756" s="1085"/>
      <c r="BE756" s="1085"/>
      <c r="BF756" s="1085"/>
      <c r="BG756" s="1085"/>
      <c r="BH756" s="1085"/>
      <c r="BI756" s="1085"/>
      <c r="BJ756" s="1085"/>
      <c r="BK756" s="1085"/>
      <c r="BL756" s="1085"/>
      <c r="BM756" s="1085"/>
      <c r="BN756" s="1085"/>
      <c r="BO756" s="1085"/>
      <c r="BP756" s="1085"/>
      <c r="BQ756" s="1085"/>
      <c r="BR756" s="1085"/>
      <c r="BS756" s="1124"/>
      <c r="BT756" s="1085"/>
      <c r="BU756" s="1085"/>
      <c r="BV756" s="1085"/>
      <c r="BW756" s="1085"/>
      <c r="BX756" s="1085"/>
      <c r="BY756" s="1085"/>
      <c r="BZ756" s="1085"/>
      <c r="CA756" s="1085"/>
      <c r="CB756" s="1085"/>
      <c r="CC756" s="1085"/>
      <c r="CD756" s="1085"/>
      <c r="CE756" s="1085"/>
      <c r="CF756" s="1085"/>
      <c r="CG756" s="1085"/>
      <c r="CH756" s="1085"/>
      <c r="CI756" s="1085"/>
      <c r="CJ756" s="1085"/>
      <c r="CK756" s="1085"/>
      <c r="CL756" s="1085"/>
      <c r="CM756" s="1124"/>
      <c r="CN756" s="1124"/>
      <c r="CO756" s="1125"/>
      <c r="CQ756" s="1955"/>
    </row>
    <row r="757" spans="1:95" s="633" customFormat="1" x14ac:dyDescent="0.2">
      <c r="A757" s="1066"/>
      <c r="B757" s="1084"/>
      <c r="C757" s="1060"/>
      <c r="D757" s="1060"/>
      <c r="E757" s="1061"/>
      <c r="F757" s="1079"/>
      <c r="G757" s="1078"/>
      <c r="H757" s="1064"/>
      <c r="I757" s="1085"/>
      <c r="J757" s="1085"/>
      <c r="K757" s="1085"/>
      <c r="L757" s="1085"/>
      <c r="M757" s="1085"/>
      <c r="N757" s="1085"/>
      <c r="O757" s="1085"/>
      <c r="P757" s="1085"/>
      <c r="Q757" s="1085"/>
      <c r="R757" s="1085"/>
      <c r="S757" s="1085"/>
      <c r="T757" s="1085"/>
      <c r="U757" s="1085"/>
      <c r="V757" s="1085"/>
      <c r="W757" s="1085"/>
      <c r="X757" s="1085"/>
      <c r="Y757" s="1085"/>
      <c r="Z757" s="1085"/>
      <c r="AA757" s="1085"/>
      <c r="AB757" s="1124"/>
      <c r="AC757" s="1124"/>
      <c r="AD757" s="1124"/>
      <c r="AE757" s="1124"/>
      <c r="AF757" s="1085"/>
      <c r="AG757" s="1085"/>
      <c r="AH757" s="1085"/>
      <c r="AI757" s="1085"/>
      <c r="AJ757" s="1085"/>
      <c r="AK757" s="1085"/>
      <c r="AL757" s="1085"/>
      <c r="AM757" s="1085"/>
      <c r="AN757" s="1085"/>
      <c r="AO757" s="1085"/>
      <c r="AP757" s="1085"/>
      <c r="AQ757" s="1085"/>
      <c r="AR757" s="1085"/>
      <c r="AS757" s="1085"/>
      <c r="AT757" s="1085"/>
      <c r="AU757" s="1085"/>
      <c r="AV757" s="1085"/>
      <c r="AW757" s="1085"/>
      <c r="AX757" s="1085"/>
      <c r="AY757" s="1085"/>
      <c r="AZ757" s="1085"/>
      <c r="BA757" s="1085"/>
      <c r="BB757" s="1085"/>
      <c r="BC757" s="1085"/>
      <c r="BD757" s="1085"/>
      <c r="BE757" s="1085"/>
      <c r="BF757" s="1085"/>
      <c r="BG757" s="1085"/>
      <c r="BH757" s="1085"/>
      <c r="BI757" s="1085"/>
      <c r="BJ757" s="1085"/>
      <c r="BK757" s="1085"/>
      <c r="BL757" s="1085"/>
      <c r="BM757" s="1085"/>
      <c r="BN757" s="1085"/>
      <c r="BO757" s="1085"/>
      <c r="BP757" s="1085"/>
      <c r="BQ757" s="1085"/>
      <c r="BR757" s="1085"/>
      <c r="BS757" s="1124"/>
      <c r="BT757" s="1085"/>
      <c r="BU757" s="1085"/>
      <c r="BV757" s="1085"/>
      <c r="BW757" s="1085"/>
      <c r="BX757" s="1085"/>
      <c r="BY757" s="1085"/>
      <c r="BZ757" s="1085"/>
      <c r="CA757" s="1085"/>
      <c r="CB757" s="1085"/>
      <c r="CC757" s="1085"/>
      <c r="CD757" s="1085"/>
      <c r="CE757" s="1085"/>
      <c r="CF757" s="1085"/>
      <c r="CG757" s="1085"/>
      <c r="CH757" s="1085"/>
      <c r="CI757" s="1085"/>
      <c r="CJ757" s="1085"/>
      <c r="CK757" s="1085"/>
      <c r="CL757" s="1085"/>
      <c r="CM757" s="1124"/>
      <c r="CN757" s="1124"/>
      <c r="CO757" s="1125"/>
      <c r="CQ757" s="1955"/>
    </row>
    <row r="758" spans="1:95" s="633" customFormat="1" x14ac:dyDescent="0.2">
      <c r="A758" s="1066"/>
      <c r="B758" s="1084"/>
      <c r="C758" s="1060"/>
      <c r="D758" s="1060"/>
      <c r="E758" s="1061"/>
      <c r="F758" s="1079"/>
      <c r="G758" s="1078"/>
      <c r="H758" s="1064"/>
      <c r="I758" s="1085"/>
      <c r="J758" s="1085"/>
      <c r="K758" s="1085"/>
      <c r="L758" s="1085"/>
      <c r="M758" s="1085"/>
      <c r="N758" s="1085"/>
      <c r="O758" s="1085"/>
      <c r="P758" s="1085"/>
      <c r="Q758" s="1085"/>
      <c r="R758" s="1085"/>
      <c r="S758" s="1085"/>
      <c r="T758" s="1085"/>
      <c r="U758" s="1085"/>
      <c r="V758" s="1085"/>
      <c r="W758" s="1085"/>
      <c r="X758" s="1085"/>
      <c r="Y758" s="1085"/>
      <c r="Z758" s="1085"/>
      <c r="AA758" s="1085"/>
      <c r="AB758" s="1124"/>
      <c r="AC758" s="1124"/>
      <c r="AD758" s="1124"/>
      <c r="AE758" s="1124"/>
      <c r="AF758" s="1085"/>
      <c r="AG758" s="1085"/>
      <c r="AH758" s="1085"/>
      <c r="AI758" s="1085"/>
      <c r="AJ758" s="1085"/>
      <c r="AK758" s="1085"/>
      <c r="AL758" s="1085"/>
      <c r="AM758" s="1085"/>
      <c r="AN758" s="1085"/>
      <c r="AO758" s="1085"/>
      <c r="AP758" s="1085"/>
      <c r="AQ758" s="1085"/>
      <c r="AR758" s="1085"/>
      <c r="AS758" s="1085"/>
      <c r="AT758" s="1085"/>
      <c r="AU758" s="1085"/>
      <c r="AV758" s="1085"/>
      <c r="AW758" s="1085"/>
      <c r="AX758" s="1085"/>
      <c r="AY758" s="1085"/>
      <c r="AZ758" s="1085"/>
      <c r="BA758" s="1085"/>
      <c r="BB758" s="1085"/>
      <c r="BC758" s="1085"/>
      <c r="BD758" s="1085"/>
      <c r="BE758" s="1085"/>
      <c r="BF758" s="1085"/>
      <c r="BG758" s="1085"/>
      <c r="BH758" s="1085"/>
      <c r="BI758" s="1085"/>
      <c r="BJ758" s="1085"/>
      <c r="BK758" s="1085"/>
      <c r="BL758" s="1085"/>
      <c r="BM758" s="1085"/>
      <c r="BN758" s="1085"/>
      <c r="BO758" s="1085"/>
      <c r="BP758" s="1085"/>
      <c r="BQ758" s="1085"/>
      <c r="BR758" s="1085"/>
      <c r="BS758" s="1124"/>
      <c r="BT758" s="1085"/>
      <c r="BU758" s="1085"/>
      <c r="BV758" s="1085"/>
      <c r="BW758" s="1085"/>
      <c r="BX758" s="1085"/>
      <c r="BY758" s="1085"/>
      <c r="BZ758" s="1085"/>
      <c r="CA758" s="1085"/>
      <c r="CB758" s="1085"/>
      <c r="CC758" s="1085"/>
      <c r="CD758" s="1085"/>
      <c r="CE758" s="1085"/>
      <c r="CF758" s="1085"/>
      <c r="CG758" s="1085"/>
      <c r="CH758" s="1085"/>
      <c r="CI758" s="1085"/>
      <c r="CJ758" s="1085"/>
      <c r="CK758" s="1085"/>
      <c r="CL758" s="1085"/>
      <c r="CM758" s="1124"/>
      <c r="CN758" s="1124"/>
      <c r="CO758" s="1125"/>
      <c r="CQ758" s="1955"/>
    </row>
    <row r="759" spans="1:95" s="633" customFormat="1" x14ac:dyDescent="0.2">
      <c r="A759" s="1066"/>
      <c r="B759" s="1084"/>
      <c r="C759" s="1060"/>
      <c r="D759" s="1060"/>
      <c r="E759" s="1061"/>
      <c r="F759" s="1079"/>
      <c r="G759" s="1078"/>
      <c r="H759" s="1064"/>
      <c r="I759" s="1085"/>
      <c r="J759" s="1085"/>
      <c r="K759" s="1085"/>
      <c r="L759" s="1085"/>
      <c r="M759" s="1085"/>
      <c r="N759" s="1085"/>
      <c r="O759" s="1085"/>
      <c r="P759" s="1085"/>
      <c r="Q759" s="1085"/>
      <c r="R759" s="1085"/>
      <c r="S759" s="1085"/>
      <c r="T759" s="1085"/>
      <c r="U759" s="1085"/>
      <c r="V759" s="1085"/>
      <c r="W759" s="1085"/>
      <c r="X759" s="1085"/>
      <c r="Y759" s="1085"/>
      <c r="Z759" s="1085"/>
      <c r="AA759" s="1085"/>
      <c r="AB759" s="1124"/>
      <c r="AC759" s="1124"/>
      <c r="AD759" s="1124"/>
      <c r="AE759" s="1124"/>
      <c r="AF759" s="1085"/>
      <c r="AG759" s="1085"/>
      <c r="AH759" s="1085"/>
      <c r="AI759" s="1085"/>
      <c r="AJ759" s="1085"/>
      <c r="AK759" s="1085"/>
      <c r="AL759" s="1085"/>
      <c r="AM759" s="1085"/>
      <c r="AN759" s="1085"/>
      <c r="AO759" s="1085"/>
      <c r="AP759" s="1085"/>
      <c r="AQ759" s="1085"/>
      <c r="AR759" s="1085"/>
      <c r="AS759" s="1085"/>
      <c r="AT759" s="1085"/>
      <c r="AU759" s="1085"/>
      <c r="AV759" s="1085"/>
      <c r="AW759" s="1085"/>
      <c r="AX759" s="1085"/>
      <c r="AY759" s="1085"/>
      <c r="AZ759" s="1085"/>
      <c r="BA759" s="1085"/>
      <c r="BB759" s="1085"/>
      <c r="BC759" s="1085"/>
      <c r="BD759" s="1085"/>
      <c r="BE759" s="1085"/>
      <c r="BF759" s="1085"/>
      <c r="BG759" s="1085"/>
      <c r="BH759" s="1085"/>
      <c r="BI759" s="1085"/>
      <c r="BJ759" s="1085"/>
      <c r="BK759" s="1085"/>
      <c r="BL759" s="1085"/>
      <c r="BM759" s="1085"/>
      <c r="BN759" s="1085"/>
      <c r="BO759" s="1085"/>
      <c r="BP759" s="1085"/>
      <c r="BQ759" s="1085"/>
      <c r="BR759" s="1085"/>
      <c r="BS759" s="1124"/>
      <c r="BT759" s="1085"/>
      <c r="BU759" s="1085"/>
      <c r="BV759" s="1085"/>
      <c r="BW759" s="1085"/>
      <c r="BX759" s="1085"/>
      <c r="BY759" s="1085"/>
      <c r="BZ759" s="1085"/>
      <c r="CA759" s="1085"/>
      <c r="CB759" s="1085"/>
      <c r="CC759" s="1085"/>
      <c r="CD759" s="1085"/>
      <c r="CE759" s="1085"/>
      <c r="CF759" s="1085"/>
      <c r="CG759" s="1085"/>
      <c r="CH759" s="1085"/>
      <c r="CI759" s="1085"/>
      <c r="CJ759" s="1085"/>
      <c r="CK759" s="1085"/>
      <c r="CL759" s="1085"/>
      <c r="CM759" s="1124"/>
      <c r="CN759" s="1124"/>
      <c r="CO759" s="1125"/>
      <c r="CQ759" s="1955"/>
    </row>
    <row r="760" spans="1:95" s="633" customFormat="1" x14ac:dyDescent="0.2">
      <c r="A760" s="1066"/>
      <c r="B760" s="1084"/>
      <c r="C760" s="1060"/>
      <c r="D760" s="1060"/>
      <c r="E760" s="1061"/>
      <c r="F760" s="1079"/>
      <c r="G760" s="1078"/>
      <c r="H760" s="1064"/>
      <c r="I760" s="1085"/>
      <c r="J760" s="1085"/>
      <c r="K760" s="1085"/>
      <c r="L760" s="1085"/>
      <c r="M760" s="1085"/>
      <c r="N760" s="1085"/>
      <c r="O760" s="1085"/>
      <c r="P760" s="1085"/>
      <c r="Q760" s="1085"/>
      <c r="R760" s="1085"/>
      <c r="S760" s="1085"/>
      <c r="T760" s="1085"/>
      <c r="U760" s="1085"/>
      <c r="V760" s="1085"/>
      <c r="W760" s="1085"/>
      <c r="X760" s="1085"/>
      <c r="Y760" s="1085"/>
      <c r="Z760" s="1085"/>
      <c r="AA760" s="1085"/>
      <c r="AB760" s="1124"/>
      <c r="AC760" s="1124"/>
      <c r="AD760" s="1124"/>
      <c r="AE760" s="1124"/>
      <c r="AF760" s="1085"/>
      <c r="AG760" s="1085"/>
      <c r="AH760" s="1085"/>
      <c r="AI760" s="1085"/>
      <c r="AJ760" s="1085"/>
      <c r="AK760" s="1085"/>
      <c r="AL760" s="1085"/>
      <c r="AM760" s="1085"/>
      <c r="AN760" s="1085"/>
      <c r="AO760" s="1085"/>
      <c r="AP760" s="1085"/>
      <c r="AQ760" s="1085"/>
      <c r="AR760" s="1085"/>
      <c r="AS760" s="1085"/>
      <c r="AT760" s="1085"/>
      <c r="AU760" s="1085"/>
      <c r="AV760" s="1085"/>
      <c r="AW760" s="1085"/>
      <c r="AX760" s="1085"/>
      <c r="AY760" s="1085"/>
      <c r="AZ760" s="1085"/>
      <c r="BA760" s="1085"/>
      <c r="BB760" s="1085"/>
      <c r="BC760" s="1085"/>
      <c r="BD760" s="1085"/>
      <c r="BE760" s="1085"/>
      <c r="BF760" s="1085"/>
      <c r="BG760" s="1085"/>
      <c r="BH760" s="1085"/>
      <c r="BI760" s="1085"/>
      <c r="BJ760" s="1085"/>
      <c r="BK760" s="1085"/>
      <c r="BL760" s="1085"/>
      <c r="BM760" s="1085"/>
      <c r="BN760" s="1085"/>
      <c r="BO760" s="1085"/>
      <c r="BP760" s="1085"/>
      <c r="BQ760" s="1085"/>
      <c r="BR760" s="1085"/>
      <c r="BS760" s="1124"/>
      <c r="BT760" s="1085"/>
      <c r="BU760" s="1085"/>
      <c r="BV760" s="1085"/>
      <c r="BW760" s="1085"/>
      <c r="BX760" s="1085"/>
      <c r="BY760" s="1085"/>
      <c r="BZ760" s="1085"/>
      <c r="CA760" s="1085"/>
      <c r="CB760" s="1085"/>
      <c r="CC760" s="1085"/>
      <c r="CD760" s="1085"/>
      <c r="CE760" s="1085"/>
      <c r="CF760" s="1085"/>
      <c r="CG760" s="1085"/>
      <c r="CH760" s="1085"/>
      <c r="CI760" s="1085"/>
      <c r="CJ760" s="1085"/>
      <c r="CK760" s="1085"/>
      <c r="CL760" s="1085"/>
      <c r="CM760" s="1124"/>
      <c r="CN760" s="1124"/>
      <c r="CO760" s="1125"/>
      <c r="CQ760" s="1955"/>
    </row>
    <row r="761" spans="1:95" s="633" customFormat="1" x14ac:dyDescent="0.2">
      <c r="A761" s="1066"/>
      <c r="B761" s="1084"/>
      <c r="C761" s="1060"/>
      <c r="D761" s="1060"/>
      <c r="E761" s="1061"/>
      <c r="F761" s="1079"/>
      <c r="G761" s="1078"/>
      <c r="H761" s="1064"/>
      <c r="I761" s="1085"/>
      <c r="J761" s="1085"/>
      <c r="K761" s="1085"/>
      <c r="L761" s="1085"/>
      <c r="M761" s="1085"/>
      <c r="N761" s="1085"/>
      <c r="O761" s="1085"/>
      <c r="P761" s="1085"/>
      <c r="Q761" s="1085"/>
      <c r="R761" s="1085"/>
      <c r="S761" s="1085"/>
      <c r="T761" s="1085"/>
      <c r="U761" s="1085"/>
      <c r="V761" s="1085"/>
      <c r="W761" s="1085"/>
      <c r="X761" s="1085"/>
      <c r="Y761" s="1085"/>
      <c r="Z761" s="1085"/>
      <c r="AA761" s="1085"/>
      <c r="AB761" s="1124"/>
      <c r="AC761" s="1124"/>
      <c r="AD761" s="1124"/>
      <c r="AE761" s="1124"/>
      <c r="AF761" s="1085"/>
      <c r="AG761" s="1085"/>
      <c r="AH761" s="1085"/>
      <c r="AI761" s="1085"/>
      <c r="AJ761" s="1085"/>
      <c r="AK761" s="1085"/>
      <c r="AL761" s="1085"/>
      <c r="AM761" s="1085"/>
      <c r="AN761" s="1085"/>
      <c r="AO761" s="1085"/>
      <c r="AP761" s="1085"/>
      <c r="AQ761" s="1085"/>
      <c r="AR761" s="1085"/>
      <c r="AS761" s="1085"/>
      <c r="AT761" s="1085"/>
      <c r="AU761" s="1085"/>
      <c r="AV761" s="1085"/>
      <c r="AW761" s="1085"/>
      <c r="AX761" s="1085"/>
      <c r="AY761" s="1085"/>
      <c r="AZ761" s="1085"/>
      <c r="BA761" s="1085"/>
      <c r="BB761" s="1085"/>
      <c r="BC761" s="1085"/>
      <c r="BD761" s="1085"/>
      <c r="BE761" s="1085"/>
      <c r="BF761" s="1085"/>
      <c r="BG761" s="1085"/>
      <c r="BH761" s="1085"/>
      <c r="BI761" s="1085"/>
      <c r="BJ761" s="1085"/>
      <c r="BK761" s="1085"/>
      <c r="BL761" s="1085"/>
      <c r="BM761" s="1085"/>
      <c r="BN761" s="1085"/>
      <c r="BO761" s="1085"/>
      <c r="BP761" s="1085"/>
      <c r="BQ761" s="1085"/>
      <c r="BR761" s="1085"/>
      <c r="BS761" s="1124"/>
      <c r="BT761" s="1085"/>
      <c r="BU761" s="1085"/>
      <c r="BV761" s="1085"/>
      <c r="BW761" s="1085"/>
      <c r="BX761" s="1085"/>
      <c r="BY761" s="1085"/>
      <c r="BZ761" s="1085"/>
      <c r="CA761" s="1085"/>
      <c r="CB761" s="1085"/>
      <c r="CC761" s="1085"/>
      <c r="CD761" s="1085"/>
      <c r="CE761" s="1085"/>
      <c r="CF761" s="1085"/>
      <c r="CG761" s="1085"/>
      <c r="CH761" s="1085"/>
      <c r="CI761" s="1085"/>
      <c r="CJ761" s="1085"/>
      <c r="CK761" s="1085"/>
      <c r="CL761" s="1085"/>
      <c r="CM761" s="1124"/>
      <c r="CN761" s="1124"/>
      <c r="CO761" s="1125"/>
      <c r="CQ761" s="1955"/>
    </row>
    <row r="762" spans="1:95" s="633" customFormat="1" x14ac:dyDescent="0.2">
      <c r="A762" s="1066"/>
      <c r="B762" s="1084"/>
      <c r="C762" s="1060"/>
      <c r="D762" s="1060"/>
      <c r="E762" s="1061"/>
      <c r="F762" s="1079"/>
      <c r="G762" s="1078"/>
      <c r="H762" s="1064"/>
      <c r="I762" s="1085"/>
      <c r="J762" s="1085"/>
      <c r="K762" s="1085"/>
      <c r="L762" s="1085"/>
      <c r="M762" s="1085"/>
      <c r="N762" s="1085"/>
      <c r="O762" s="1085"/>
      <c r="P762" s="1085"/>
      <c r="Q762" s="1085"/>
      <c r="R762" s="1085"/>
      <c r="S762" s="1085"/>
      <c r="T762" s="1085"/>
      <c r="U762" s="1085"/>
      <c r="V762" s="1085"/>
      <c r="W762" s="1085"/>
      <c r="X762" s="1085"/>
      <c r="Y762" s="1085"/>
      <c r="Z762" s="1085"/>
      <c r="AA762" s="1085"/>
      <c r="AB762" s="1124"/>
      <c r="AC762" s="1124"/>
      <c r="AD762" s="1124"/>
      <c r="AE762" s="1124"/>
      <c r="AF762" s="1085"/>
      <c r="AG762" s="1085"/>
      <c r="AH762" s="1085"/>
      <c r="AI762" s="1085"/>
      <c r="AJ762" s="1085"/>
      <c r="AK762" s="1085"/>
      <c r="AL762" s="1085"/>
      <c r="AM762" s="1085"/>
      <c r="AN762" s="1085"/>
      <c r="AO762" s="1085"/>
      <c r="AP762" s="1085"/>
      <c r="AQ762" s="1085"/>
      <c r="AR762" s="1085"/>
      <c r="AS762" s="1085"/>
      <c r="AT762" s="1085"/>
      <c r="AU762" s="1085"/>
      <c r="AV762" s="1085"/>
      <c r="AW762" s="1085"/>
      <c r="AX762" s="1085"/>
      <c r="AY762" s="1085"/>
      <c r="AZ762" s="1085"/>
      <c r="BA762" s="1085"/>
      <c r="BB762" s="1085"/>
      <c r="BC762" s="1085"/>
      <c r="BD762" s="1085"/>
      <c r="BE762" s="1085"/>
      <c r="BF762" s="1085"/>
      <c r="BG762" s="1085"/>
      <c r="BH762" s="1085"/>
      <c r="BI762" s="1085"/>
      <c r="BJ762" s="1085"/>
      <c r="BK762" s="1085"/>
      <c r="BL762" s="1085"/>
      <c r="BM762" s="1085"/>
      <c r="BN762" s="1085"/>
      <c r="BO762" s="1085"/>
      <c r="BP762" s="1085"/>
      <c r="BQ762" s="1085"/>
      <c r="BR762" s="1085"/>
      <c r="BS762" s="1124"/>
      <c r="BT762" s="1085"/>
      <c r="BU762" s="1085"/>
      <c r="BV762" s="1085"/>
      <c r="BW762" s="1085"/>
      <c r="BX762" s="1085"/>
      <c r="BY762" s="1085"/>
      <c r="BZ762" s="1085"/>
      <c r="CA762" s="1085"/>
      <c r="CB762" s="1085"/>
      <c r="CC762" s="1085"/>
      <c r="CD762" s="1085"/>
      <c r="CE762" s="1085"/>
      <c r="CF762" s="1085"/>
      <c r="CG762" s="1085"/>
      <c r="CH762" s="1085"/>
      <c r="CI762" s="1085"/>
      <c r="CJ762" s="1085"/>
      <c r="CK762" s="1085"/>
      <c r="CL762" s="1085"/>
      <c r="CM762" s="1124"/>
      <c r="CN762" s="1124"/>
      <c r="CO762" s="1125"/>
      <c r="CQ762" s="1955"/>
    </row>
    <row r="763" spans="1:95" s="633" customFormat="1" x14ac:dyDescent="0.2">
      <c r="A763" s="1066"/>
      <c r="B763" s="1084"/>
      <c r="C763" s="1060"/>
      <c r="D763" s="1060"/>
      <c r="E763" s="1061"/>
      <c r="F763" s="1079"/>
      <c r="G763" s="1078"/>
      <c r="H763" s="1064"/>
      <c r="I763" s="1085"/>
      <c r="J763" s="1085"/>
      <c r="K763" s="1085"/>
      <c r="L763" s="1085"/>
      <c r="M763" s="1085"/>
      <c r="N763" s="1085"/>
      <c r="O763" s="1085"/>
      <c r="P763" s="1085"/>
      <c r="Q763" s="1085"/>
      <c r="R763" s="1085"/>
      <c r="S763" s="1085"/>
      <c r="T763" s="1085"/>
      <c r="U763" s="1085"/>
      <c r="V763" s="1085"/>
      <c r="W763" s="1085"/>
      <c r="X763" s="1085"/>
      <c r="Y763" s="1085"/>
      <c r="Z763" s="1085"/>
      <c r="AA763" s="1085"/>
      <c r="AB763" s="1124"/>
      <c r="AC763" s="1124"/>
      <c r="AD763" s="1124"/>
      <c r="AE763" s="1124"/>
      <c r="AF763" s="1085"/>
      <c r="AG763" s="1085"/>
      <c r="AH763" s="1085"/>
      <c r="AI763" s="1085"/>
      <c r="AJ763" s="1085"/>
      <c r="AK763" s="1085"/>
      <c r="AL763" s="1085"/>
      <c r="AM763" s="1085"/>
      <c r="AN763" s="1085"/>
      <c r="AO763" s="1085"/>
      <c r="AP763" s="1085"/>
      <c r="AQ763" s="1085"/>
      <c r="AR763" s="1085"/>
      <c r="AS763" s="1085"/>
      <c r="AT763" s="1085"/>
      <c r="AU763" s="1085"/>
      <c r="AV763" s="1085"/>
      <c r="AW763" s="1085"/>
      <c r="AX763" s="1085"/>
      <c r="AY763" s="1085"/>
      <c r="AZ763" s="1085"/>
      <c r="BA763" s="1085"/>
      <c r="BB763" s="1085"/>
      <c r="BC763" s="1085"/>
      <c r="BD763" s="1085"/>
      <c r="BE763" s="1085"/>
      <c r="BF763" s="1085"/>
      <c r="BG763" s="1085"/>
      <c r="BH763" s="1085"/>
      <c r="BI763" s="1085"/>
      <c r="BJ763" s="1085"/>
      <c r="BK763" s="1085"/>
      <c r="BL763" s="1085"/>
      <c r="BM763" s="1085"/>
      <c r="BN763" s="1085"/>
      <c r="BO763" s="1085"/>
      <c r="BP763" s="1085"/>
      <c r="BQ763" s="1085"/>
      <c r="BR763" s="1085"/>
      <c r="BS763" s="1124"/>
      <c r="BT763" s="1085"/>
      <c r="BU763" s="1085"/>
      <c r="BV763" s="1085"/>
      <c r="BW763" s="1085"/>
      <c r="BX763" s="1085"/>
      <c r="BY763" s="1085"/>
      <c r="BZ763" s="1085"/>
      <c r="CA763" s="1085"/>
      <c r="CB763" s="1085"/>
      <c r="CC763" s="1085"/>
      <c r="CD763" s="1085"/>
      <c r="CE763" s="1085"/>
      <c r="CF763" s="1085"/>
      <c r="CG763" s="1085"/>
      <c r="CH763" s="1085"/>
      <c r="CI763" s="1085"/>
      <c r="CJ763" s="1085"/>
      <c r="CK763" s="1085"/>
      <c r="CL763" s="1085"/>
      <c r="CM763" s="1124"/>
      <c r="CN763" s="1124"/>
      <c r="CO763" s="1125"/>
      <c r="CQ763" s="1955"/>
    </row>
    <row r="764" spans="1:95" s="633" customFormat="1" x14ac:dyDescent="0.2">
      <c r="A764" s="1066"/>
      <c r="B764" s="1084"/>
      <c r="C764" s="1060"/>
      <c r="D764" s="1060"/>
      <c r="E764" s="1061"/>
      <c r="F764" s="1079"/>
      <c r="G764" s="1078"/>
      <c r="H764" s="1064"/>
      <c r="I764" s="1085"/>
      <c r="J764" s="1085"/>
      <c r="K764" s="1085"/>
      <c r="L764" s="1085"/>
      <c r="M764" s="1085"/>
      <c r="N764" s="1085"/>
      <c r="O764" s="1085"/>
      <c r="P764" s="1085"/>
      <c r="Q764" s="1085"/>
      <c r="R764" s="1085"/>
      <c r="S764" s="1085"/>
      <c r="T764" s="1085"/>
      <c r="U764" s="1085"/>
      <c r="V764" s="1085"/>
      <c r="W764" s="1085"/>
      <c r="X764" s="1085"/>
      <c r="Y764" s="1085"/>
      <c r="Z764" s="1085"/>
      <c r="AA764" s="1085"/>
      <c r="AB764" s="1124"/>
      <c r="AC764" s="1124"/>
      <c r="AD764" s="1124"/>
      <c r="AE764" s="1124"/>
      <c r="AF764" s="1085"/>
      <c r="AG764" s="1085"/>
      <c r="AH764" s="1085"/>
      <c r="AI764" s="1085"/>
      <c r="AJ764" s="1085"/>
      <c r="AK764" s="1085"/>
      <c r="AL764" s="1085"/>
      <c r="AM764" s="1085"/>
      <c r="AN764" s="1085"/>
      <c r="AO764" s="1085"/>
      <c r="AP764" s="1085"/>
      <c r="AQ764" s="1085"/>
      <c r="AR764" s="1085"/>
      <c r="AS764" s="1085"/>
      <c r="AT764" s="1085"/>
      <c r="AU764" s="1085"/>
      <c r="AV764" s="1085"/>
      <c r="AW764" s="1085"/>
      <c r="AX764" s="1085"/>
      <c r="AY764" s="1085"/>
      <c r="AZ764" s="1085"/>
      <c r="BA764" s="1085"/>
      <c r="BB764" s="1085"/>
      <c r="BC764" s="1085"/>
      <c r="BD764" s="1085"/>
      <c r="BE764" s="1085"/>
      <c r="BF764" s="1085"/>
      <c r="BG764" s="1085"/>
      <c r="BH764" s="1085"/>
      <c r="BI764" s="1085"/>
      <c r="BJ764" s="1085"/>
      <c r="BK764" s="1085"/>
      <c r="BL764" s="1085"/>
      <c r="BM764" s="1085"/>
      <c r="BN764" s="1085"/>
      <c r="BO764" s="1085"/>
      <c r="BP764" s="1085"/>
      <c r="BQ764" s="1085"/>
      <c r="BR764" s="1085"/>
      <c r="BS764" s="1124"/>
      <c r="BT764" s="1085"/>
      <c r="BU764" s="1085"/>
      <c r="BV764" s="1085"/>
      <c r="BW764" s="1085"/>
      <c r="BX764" s="1085"/>
      <c r="BY764" s="1085"/>
      <c r="BZ764" s="1085"/>
      <c r="CA764" s="1085"/>
      <c r="CB764" s="1085"/>
      <c r="CC764" s="1085"/>
      <c r="CD764" s="1085"/>
      <c r="CE764" s="1085"/>
      <c r="CF764" s="1085"/>
      <c r="CG764" s="1085"/>
      <c r="CH764" s="1085"/>
      <c r="CI764" s="1085"/>
      <c r="CJ764" s="1085"/>
      <c r="CK764" s="1085"/>
      <c r="CL764" s="1085"/>
      <c r="CM764" s="1124"/>
      <c r="CN764" s="1124"/>
      <c r="CO764" s="1125"/>
      <c r="CQ764" s="1955"/>
    </row>
    <row r="765" spans="1:95" s="633" customFormat="1" x14ac:dyDescent="0.2">
      <c r="A765" s="1066"/>
      <c r="B765" s="1084"/>
      <c r="C765" s="1060"/>
      <c r="D765" s="1060"/>
      <c r="E765" s="1061"/>
      <c r="F765" s="1079"/>
      <c r="G765" s="1078"/>
      <c r="H765" s="1064"/>
      <c r="I765" s="1085"/>
      <c r="J765" s="1085"/>
      <c r="K765" s="1085"/>
      <c r="L765" s="1085"/>
      <c r="M765" s="1085"/>
      <c r="N765" s="1085"/>
      <c r="O765" s="1085"/>
      <c r="P765" s="1085"/>
      <c r="Q765" s="1085"/>
      <c r="R765" s="1085"/>
      <c r="S765" s="1085"/>
      <c r="T765" s="1085"/>
      <c r="U765" s="1085"/>
      <c r="V765" s="1085"/>
      <c r="W765" s="1085"/>
      <c r="X765" s="1085"/>
      <c r="Y765" s="1085"/>
      <c r="Z765" s="1085"/>
      <c r="AA765" s="1085"/>
      <c r="AB765" s="1124"/>
      <c r="AC765" s="1124"/>
      <c r="AD765" s="1124"/>
      <c r="AE765" s="1124"/>
      <c r="AF765" s="1085"/>
      <c r="AG765" s="1085"/>
      <c r="AH765" s="1085"/>
      <c r="AI765" s="1085"/>
      <c r="AJ765" s="1085"/>
      <c r="AK765" s="1085"/>
      <c r="AL765" s="1085"/>
      <c r="AM765" s="1085"/>
      <c r="AN765" s="1085"/>
      <c r="AO765" s="1085"/>
      <c r="AP765" s="1085"/>
      <c r="AQ765" s="1085"/>
      <c r="AR765" s="1085"/>
      <c r="AS765" s="1085"/>
      <c r="AT765" s="1085"/>
      <c r="AU765" s="1085"/>
      <c r="AV765" s="1085"/>
      <c r="AW765" s="1085"/>
      <c r="AX765" s="1085"/>
      <c r="AY765" s="1085"/>
      <c r="AZ765" s="1085"/>
      <c r="BA765" s="1085"/>
      <c r="BB765" s="1085"/>
      <c r="BC765" s="1085"/>
      <c r="BD765" s="1085"/>
      <c r="BE765" s="1085"/>
      <c r="BF765" s="1085"/>
      <c r="BG765" s="1085"/>
      <c r="BH765" s="1085"/>
      <c r="BI765" s="1085"/>
      <c r="BJ765" s="1085"/>
      <c r="BK765" s="1085"/>
      <c r="BL765" s="1085"/>
      <c r="BM765" s="1085"/>
      <c r="BN765" s="1085"/>
      <c r="BO765" s="1085"/>
      <c r="BP765" s="1085"/>
      <c r="BQ765" s="1085"/>
      <c r="BR765" s="1085"/>
      <c r="BS765" s="1124"/>
      <c r="BT765" s="1085"/>
      <c r="BU765" s="1085"/>
      <c r="BV765" s="1085"/>
      <c r="BW765" s="1085"/>
      <c r="BX765" s="1085"/>
      <c r="BY765" s="1085"/>
      <c r="BZ765" s="1085"/>
      <c r="CA765" s="1085"/>
      <c r="CB765" s="1085"/>
      <c r="CC765" s="1085"/>
      <c r="CD765" s="1085"/>
      <c r="CE765" s="1085"/>
      <c r="CF765" s="1085"/>
      <c r="CG765" s="1085"/>
      <c r="CH765" s="1085"/>
      <c r="CI765" s="1085"/>
      <c r="CJ765" s="1085"/>
      <c r="CK765" s="1085"/>
      <c r="CL765" s="1085"/>
      <c r="CM765" s="1124"/>
      <c r="CN765" s="1124"/>
      <c r="CO765" s="1125"/>
      <c r="CQ765" s="1955"/>
    </row>
    <row r="766" spans="1:95" s="633" customFormat="1" x14ac:dyDescent="0.2">
      <c r="A766" s="1066"/>
      <c r="B766" s="1084"/>
      <c r="C766" s="1060"/>
      <c r="D766" s="1060"/>
      <c r="E766" s="1061"/>
      <c r="F766" s="1079"/>
      <c r="G766" s="1078"/>
      <c r="H766" s="1064"/>
      <c r="I766" s="1085"/>
      <c r="J766" s="1085"/>
      <c r="K766" s="1085"/>
      <c r="L766" s="1085"/>
      <c r="M766" s="1085"/>
      <c r="N766" s="1085"/>
      <c r="O766" s="1085"/>
      <c r="P766" s="1085"/>
      <c r="Q766" s="1085"/>
      <c r="R766" s="1085"/>
      <c r="S766" s="1085"/>
      <c r="T766" s="1085"/>
      <c r="U766" s="1085"/>
      <c r="V766" s="1085"/>
      <c r="W766" s="1085"/>
      <c r="X766" s="1085"/>
      <c r="Y766" s="1085"/>
      <c r="Z766" s="1085"/>
      <c r="AA766" s="1085"/>
      <c r="AB766" s="1124"/>
      <c r="AC766" s="1124"/>
      <c r="AD766" s="1124"/>
      <c r="AE766" s="1124"/>
      <c r="AF766" s="1085"/>
      <c r="AG766" s="1085"/>
      <c r="AH766" s="1085"/>
      <c r="AI766" s="1085"/>
      <c r="AJ766" s="1085"/>
      <c r="AK766" s="1085"/>
      <c r="AL766" s="1085"/>
      <c r="AM766" s="1085"/>
      <c r="AN766" s="1085"/>
      <c r="AO766" s="1085"/>
      <c r="AP766" s="1085"/>
      <c r="AQ766" s="1085"/>
      <c r="AR766" s="1085"/>
      <c r="AS766" s="1085"/>
      <c r="AT766" s="1085"/>
      <c r="AU766" s="1085"/>
      <c r="AV766" s="1085"/>
      <c r="AW766" s="1085"/>
      <c r="AX766" s="1085"/>
      <c r="AY766" s="1085"/>
      <c r="AZ766" s="1085"/>
      <c r="BA766" s="1085"/>
      <c r="BB766" s="1085"/>
      <c r="BC766" s="1085"/>
      <c r="BD766" s="1085"/>
      <c r="BE766" s="1085"/>
      <c r="BF766" s="1085"/>
      <c r="BG766" s="1085"/>
      <c r="BH766" s="1085"/>
      <c r="BI766" s="1085"/>
      <c r="BJ766" s="1085"/>
      <c r="BK766" s="1085"/>
      <c r="BL766" s="1085"/>
      <c r="BM766" s="1085"/>
      <c r="BN766" s="1085"/>
      <c r="BO766" s="1085"/>
      <c r="BP766" s="1085"/>
      <c r="BQ766" s="1085"/>
      <c r="BR766" s="1085"/>
      <c r="BS766" s="1124"/>
      <c r="BT766" s="1085"/>
      <c r="BU766" s="1085"/>
      <c r="BV766" s="1085"/>
      <c r="BW766" s="1085"/>
      <c r="BX766" s="1085"/>
      <c r="BY766" s="1085"/>
      <c r="BZ766" s="1085"/>
      <c r="CA766" s="1085"/>
      <c r="CB766" s="1085"/>
      <c r="CC766" s="1085"/>
      <c r="CD766" s="1085"/>
      <c r="CE766" s="1085"/>
      <c r="CF766" s="1085"/>
      <c r="CG766" s="1085"/>
      <c r="CH766" s="1085"/>
      <c r="CI766" s="1085"/>
      <c r="CJ766" s="1085"/>
      <c r="CK766" s="1085"/>
      <c r="CL766" s="1085"/>
      <c r="CM766" s="1124"/>
      <c r="CN766" s="1124"/>
      <c r="CO766" s="1125"/>
      <c r="CQ766" s="1955"/>
    </row>
    <row r="767" spans="1:95" s="633" customFormat="1" x14ac:dyDescent="0.2">
      <c r="A767" s="1066"/>
      <c r="B767" s="1084"/>
      <c r="C767" s="1060"/>
      <c r="D767" s="1060"/>
      <c r="E767" s="1061"/>
      <c r="F767" s="1079"/>
      <c r="G767" s="1078"/>
      <c r="H767" s="1064"/>
      <c r="I767" s="1085"/>
      <c r="J767" s="1085"/>
      <c r="K767" s="1085"/>
      <c r="L767" s="1085"/>
      <c r="M767" s="1085"/>
      <c r="N767" s="1085"/>
      <c r="O767" s="1085"/>
      <c r="P767" s="1085"/>
      <c r="Q767" s="1085"/>
      <c r="R767" s="1085"/>
      <c r="S767" s="1085"/>
      <c r="T767" s="1085"/>
      <c r="U767" s="1085"/>
      <c r="V767" s="1085"/>
      <c r="W767" s="1085"/>
      <c r="X767" s="1085"/>
      <c r="Y767" s="1085"/>
      <c r="Z767" s="1085"/>
      <c r="AA767" s="1085"/>
      <c r="AB767" s="1124"/>
      <c r="AC767" s="1124"/>
      <c r="AD767" s="1124"/>
      <c r="AE767" s="1124"/>
      <c r="AF767" s="1085"/>
      <c r="AG767" s="1085"/>
      <c r="AH767" s="1085"/>
      <c r="AI767" s="1085"/>
      <c r="AJ767" s="1085"/>
      <c r="AK767" s="1085"/>
      <c r="AL767" s="1085"/>
      <c r="AM767" s="1085"/>
      <c r="AN767" s="1085"/>
      <c r="AO767" s="1085"/>
      <c r="AP767" s="1085"/>
      <c r="AQ767" s="1085"/>
      <c r="AR767" s="1085"/>
      <c r="AS767" s="1085"/>
      <c r="AT767" s="1085"/>
      <c r="AU767" s="1085"/>
      <c r="AV767" s="1085"/>
      <c r="AW767" s="1085"/>
      <c r="AX767" s="1085"/>
      <c r="AY767" s="1085"/>
      <c r="AZ767" s="1085"/>
      <c r="BA767" s="1085"/>
      <c r="BB767" s="1085"/>
      <c r="BC767" s="1085"/>
      <c r="BD767" s="1085"/>
      <c r="BE767" s="1085"/>
      <c r="BF767" s="1085"/>
      <c r="BG767" s="1085"/>
      <c r="BH767" s="1085"/>
      <c r="BI767" s="1085"/>
      <c r="BJ767" s="1085"/>
      <c r="BK767" s="1085"/>
      <c r="BL767" s="1085"/>
      <c r="BM767" s="1085"/>
      <c r="BN767" s="1085"/>
      <c r="BO767" s="1085"/>
      <c r="BP767" s="1085"/>
      <c r="BQ767" s="1085"/>
      <c r="BR767" s="1085"/>
      <c r="BS767" s="1124"/>
      <c r="BT767" s="1085"/>
      <c r="BU767" s="1085"/>
      <c r="BV767" s="1085"/>
      <c r="BW767" s="1085"/>
      <c r="BX767" s="1085"/>
      <c r="BY767" s="1085"/>
      <c r="BZ767" s="1085"/>
      <c r="CA767" s="1085"/>
      <c r="CB767" s="1085"/>
      <c r="CC767" s="1085"/>
      <c r="CD767" s="1085"/>
      <c r="CE767" s="1085"/>
      <c r="CF767" s="1085"/>
      <c r="CG767" s="1085"/>
      <c r="CH767" s="1085"/>
      <c r="CI767" s="1085"/>
      <c r="CJ767" s="1085"/>
      <c r="CK767" s="1085"/>
      <c r="CL767" s="1085"/>
      <c r="CM767" s="1124"/>
      <c r="CN767" s="1124"/>
      <c r="CO767" s="1125"/>
      <c r="CQ767" s="1955"/>
    </row>
    <row r="768" spans="1:95" s="633" customFormat="1" x14ac:dyDescent="0.2">
      <c r="A768" s="1066"/>
      <c r="B768" s="1084"/>
      <c r="C768" s="1060"/>
      <c r="D768" s="1060"/>
      <c r="E768" s="1061"/>
      <c r="F768" s="1079"/>
      <c r="G768" s="1078"/>
      <c r="H768" s="1064"/>
      <c r="I768" s="1085"/>
      <c r="J768" s="1085"/>
      <c r="K768" s="1085"/>
      <c r="L768" s="1085"/>
      <c r="M768" s="1085"/>
      <c r="N768" s="1085"/>
      <c r="O768" s="1085"/>
      <c r="P768" s="1085"/>
      <c r="Q768" s="1085"/>
      <c r="R768" s="1085"/>
      <c r="S768" s="1085"/>
      <c r="T768" s="1085"/>
      <c r="U768" s="1085"/>
      <c r="V768" s="1085"/>
      <c r="W768" s="1085"/>
      <c r="X768" s="1085"/>
      <c r="Y768" s="1085"/>
      <c r="Z768" s="1085"/>
      <c r="AA768" s="1085"/>
      <c r="AB768" s="1124"/>
      <c r="AC768" s="1124"/>
      <c r="AD768" s="1124"/>
      <c r="AE768" s="1124"/>
      <c r="AF768" s="1085"/>
      <c r="AG768" s="1085"/>
      <c r="AH768" s="1085"/>
      <c r="AI768" s="1085"/>
      <c r="AJ768" s="1085"/>
      <c r="AK768" s="1085"/>
      <c r="AL768" s="1085"/>
      <c r="AM768" s="1085"/>
      <c r="AN768" s="1085"/>
      <c r="AO768" s="1085"/>
      <c r="AP768" s="1085"/>
      <c r="AQ768" s="1085"/>
      <c r="AR768" s="1085"/>
      <c r="AS768" s="1085"/>
      <c r="AT768" s="1085"/>
      <c r="AU768" s="1085"/>
      <c r="AV768" s="1085"/>
      <c r="AW768" s="1085"/>
      <c r="AX768" s="1085"/>
      <c r="AY768" s="1085"/>
      <c r="AZ768" s="1085"/>
      <c r="BA768" s="1085"/>
      <c r="BB768" s="1085"/>
      <c r="BC768" s="1085"/>
      <c r="BD768" s="1085"/>
      <c r="BE768" s="1085"/>
      <c r="BF768" s="1085"/>
      <c r="BG768" s="1085"/>
      <c r="BH768" s="1085"/>
      <c r="BI768" s="1085"/>
      <c r="BJ768" s="1085"/>
      <c r="BK768" s="1085"/>
      <c r="BL768" s="1085"/>
      <c r="BM768" s="1085"/>
      <c r="BN768" s="1085"/>
      <c r="BO768" s="1085"/>
      <c r="BP768" s="1085"/>
      <c r="BQ768" s="1085"/>
      <c r="BR768" s="1085"/>
      <c r="BS768" s="1124"/>
      <c r="BT768" s="1085"/>
      <c r="BU768" s="1085"/>
      <c r="BV768" s="1085"/>
      <c r="BW768" s="1085"/>
      <c r="BX768" s="1085"/>
      <c r="BY768" s="1085"/>
      <c r="BZ768" s="1085"/>
      <c r="CA768" s="1085"/>
      <c r="CB768" s="1085"/>
      <c r="CC768" s="1085"/>
      <c r="CD768" s="1085"/>
      <c r="CE768" s="1085"/>
      <c r="CF768" s="1085"/>
      <c r="CG768" s="1085"/>
      <c r="CH768" s="1085"/>
      <c r="CI768" s="1085"/>
      <c r="CJ768" s="1085"/>
      <c r="CK768" s="1085"/>
      <c r="CL768" s="1085"/>
      <c r="CM768" s="1124"/>
      <c r="CN768" s="1124"/>
      <c r="CO768" s="1125"/>
      <c r="CQ768" s="1955"/>
    </row>
    <row r="769" spans="1:95" s="633" customFormat="1" x14ac:dyDescent="0.2">
      <c r="A769" s="1066"/>
      <c r="B769" s="1084"/>
      <c r="C769" s="1060"/>
      <c r="D769" s="1060"/>
      <c r="E769" s="1061"/>
      <c r="F769" s="1079"/>
      <c r="G769" s="1078"/>
      <c r="H769" s="1064"/>
      <c r="I769" s="1085"/>
      <c r="J769" s="1085"/>
      <c r="K769" s="1085"/>
      <c r="L769" s="1085"/>
      <c r="M769" s="1085"/>
      <c r="N769" s="1085"/>
      <c r="O769" s="1085"/>
      <c r="P769" s="1085"/>
      <c r="Q769" s="1085"/>
      <c r="R769" s="1085"/>
      <c r="S769" s="1085"/>
      <c r="T769" s="1085"/>
      <c r="U769" s="1085"/>
      <c r="V769" s="1085"/>
      <c r="W769" s="1085"/>
      <c r="X769" s="1085"/>
      <c r="Y769" s="1085"/>
      <c r="Z769" s="1085"/>
      <c r="AA769" s="1085"/>
      <c r="AB769" s="1124"/>
      <c r="AC769" s="1124"/>
      <c r="AD769" s="1124"/>
      <c r="AE769" s="1124"/>
      <c r="AF769" s="1085"/>
      <c r="AG769" s="1085"/>
      <c r="AH769" s="1085"/>
      <c r="AI769" s="1085"/>
      <c r="AJ769" s="1085"/>
      <c r="AK769" s="1085"/>
      <c r="AL769" s="1085"/>
      <c r="AM769" s="1085"/>
      <c r="AN769" s="1085"/>
      <c r="AO769" s="1085"/>
      <c r="AP769" s="1085"/>
      <c r="AQ769" s="1085"/>
      <c r="AR769" s="1085"/>
      <c r="AS769" s="1085"/>
      <c r="AT769" s="1085"/>
      <c r="AU769" s="1085"/>
      <c r="AV769" s="1085"/>
      <c r="AW769" s="1085"/>
      <c r="AX769" s="1085"/>
      <c r="AY769" s="1085"/>
      <c r="AZ769" s="1085"/>
      <c r="BA769" s="1085"/>
      <c r="BB769" s="1085"/>
      <c r="BC769" s="1085"/>
      <c r="BD769" s="1085"/>
      <c r="BE769" s="1085"/>
      <c r="BF769" s="1085"/>
      <c r="BG769" s="1085"/>
      <c r="BH769" s="1085"/>
      <c r="BI769" s="1085"/>
      <c r="BJ769" s="1085"/>
      <c r="BK769" s="1085"/>
      <c r="BL769" s="1085"/>
      <c r="BM769" s="1085"/>
      <c r="BN769" s="1085"/>
      <c r="BO769" s="1085"/>
      <c r="BP769" s="1085"/>
      <c r="BQ769" s="1085"/>
      <c r="BR769" s="1085"/>
      <c r="BS769" s="1124"/>
      <c r="BT769" s="1085"/>
      <c r="BU769" s="1085"/>
      <c r="BV769" s="1085"/>
      <c r="BW769" s="1085"/>
      <c r="BX769" s="1085"/>
      <c r="BY769" s="1085"/>
      <c r="BZ769" s="1085"/>
      <c r="CA769" s="1085"/>
      <c r="CB769" s="1085"/>
      <c r="CC769" s="1085"/>
      <c r="CD769" s="1085"/>
      <c r="CE769" s="1085"/>
      <c r="CF769" s="1085"/>
      <c r="CG769" s="1085"/>
      <c r="CH769" s="1085"/>
      <c r="CI769" s="1085"/>
      <c r="CJ769" s="1085"/>
      <c r="CK769" s="1085"/>
      <c r="CL769" s="1085"/>
      <c r="CM769" s="1124"/>
      <c r="CN769" s="1124"/>
      <c r="CO769" s="1125"/>
      <c r="CQ769" s="1955"/>
    </row>
    <row r="770" spans="1:95" s="633" customFormat="1" x14ac:dyDescent="0.2">
      <c r="A770" s="1066"/>
      <c r="B770" s="1084"/>
      <c r="C770" s="1060"/>
      <c r="D770" s="1060"/>
      <c r="E770" s="1061"/>
      <c r="F770" s="1079"/>
      <c r="G770" s="1078"/>
      <c r="H770" s="1064"/>
      <c r="I770" s="1085"/>
      <c r="J770" s="1085"/>
      <c r="K770" s="1085"/>
      <c r="L770" s="1085"/>
      <c r="M770" s="1085"/>
      <c r="N770" s="1085"/>
      <c r="O770" s="1085"/>
      <c r="P770" s="1085"/>
      <c r="Q770" s="1085"/>
      <c r="R770" s="1085"/>
      <c r="S770" s="1085"/>
      <c r="T770" s="1085"/>
      <c r="U770" s="1085"/>
      <c r="V770" s="1085"/>
      <c r="W770" s="1085"/>
      <c r="X770" s="1085"/>
      <c r="Y770" s="1085"/>
      <c r="Z770" s="1085"/>
      <c r="AA770" s="1085"/>
      <c r="AB770" s="1124"/>
      <c r="AC770" s="1124"/>
      <c r="AD770" s="1124"/>
      <c r="AE770" s="1124"/>
      <c r="AF770" s="1085"/>
      <c r="AG770" s="1085"/>
      <c r="AH770" s="1085"/>
      <c r="AI770" s="1085"/>
      <c r="AJ770" s="1085"/>
      <c r="AK770" s="1085"/>
      <c r="AL770" s="1085"/>
      <c r="AM770" s="1085"/>
      <c r="AN770" s="1085"/>
      <c r="AO770" s="1085"/>
      <c r="AP770" s="1085"/>
      <c r="AQ770" s="1085"/>
      <c r="AR770" s="1085"/>
      <c r="AS770" s="1085"/>
      <c r="AT770" s="1085"/>
      <c r="AU770" s="1085"/>
      <c r="AV770" s="1085"/>
      <c r="AW770" s="1085"/>
      <c r="AX770" s="1085"/>
      <c r="AY770" s="1085"/>
      <c r="AZ770" s="1085"/>
      <c r="BA770" s="1085"/>
      <c r="BB770" s="1085"/>
      <c r="BC770" s="1085"/>
      <c r="BD770" s="1085"/>
      <c r="BE770" s="1085"/>
      <c r="BF770" s="1085"/>
      <c r="BG770" s="1085"/>
      <c r="BH770" s="1085"/>
      <c r="BI770" s="1085"/>
      <c r="BJ770" s="1085"/>
      <c r="BK770" s="1085"/>
      <c r="BL770" s="1085"/>
      <c r="BM770" s="1085"/>
      <c r="BN770" s="1085"/>
      <c r="BO770" s="1085"/>
      <c r="BP770" s="1085"/>
      <c r="BQ770" s="1085"/>
      <c r="BR770" s="1085"/>
      <c r="BS770" s="1124"/>
      <c r="BT770" s="1085"/>
      <c r="BU770" s="1085"/>
      <c r="BV770" s="1085"/>
      <c r="BW770" s="1085"/>
      <c r="BX770" s="1085"/>
      <c r="BY770" s="1085"/>
      <c r="BZ770" s="1085"/>
      <c r="CA770" s="1085"/>
      <c r="CB770" s="1085"/>
      <c r="CC770" s="1085"/>
      <c r="CD770" s="1085"/>
      <c r="CE770" s="1085"/>
      <c r="CF770" s="1085"/>
      <c r="CG770" s="1085"/>
      <c r="CH770" s="1085"/>
      <c r="CI770" s="1085"/>
      <c r="CJ770" s="1085"/>
      <c r="CK770" s="1085"/>
      <c r="CL770" s="1085"/>
      <c r="CM770" s="1124"/>
      <c r="CN770" s="1124"/>
      <c r="CO770" s="1125"/>
      <c r="CQ770" s="1955"/>
    </row>
    <row r="771" spans="1:95" s="633" customFormat="1" x14ac:dyDescent="0.2">
      <c r="A771" s="1066"/>
      <c r="B771" s="1084"/>
      <c r="C771" s="1060"/>
      <c r="D771" s="1060"/>
      <c r="E771" s="1061"/>
      <c r="F771" s="1079"/>
      <c r="G771" s="1078"/>
      <c r="H771" s="1064"/>
      <c r="I771" s="1085"/>
      <c r="J771" s="1085"/>
      <c r="K771" s="1085"/>
      <c r="L771" s="1085"/>
      <c r="M771" s="1085"/>
      <c r="N771" s="1085"/>
      <c r="O771" s="1085"/>
      <c r="P771" s="1085"/>
      <c r="Q771" s="1085"/>
      <c r="R771" s="1085"/>
      <c r="S771" s="1085"/>
      <c r="T771" s="1085"/>
      <c r="U771" s="1085"/>
      <c r="V771" s="1085"/>
      <c r="W771" s="1085"/>
      <c r="X771" s="1085"/>
      <c r="Y771" s="1085"/>
      <c r="Z771" s="1085"/>
      <c r="AA771" s="1085"/>
      <c r="AB771" s="1124"/>
      <c r="AC771" s="1124"/>
      <c r="AD771" s="1124"/>
      <c r="AE771" s="1124"/>
      <c r="AF771" s="1085"/>
      <c r="AG771" s="1085"/>
      <c r="AH771" s="1085"/>
      <c r="AI771" s="1085"/>
      <c r="AJ771" s="1085"/>
      <c r="AK771" s="1085"/>
      <c r="AL771" s="1085"/>
      <c r="AM771" s="1085"/>
      <c r="AN771" s="1085"/>
      <c r="AO771" s="1085"/>
      <c r="AP771" s="1085"/>
      <c r="AQ771" s="1085"/>
      <c r="AR771" s="1085"/>
      <c r="AS771" s="1085"/>
      <c r="AT771" s="1085"/>
      <c r="AU771" s="1085"/>
      <c r="AV771" s="1085"/>
      <c r="AW771" s="1085"/>
      <c r="AX771" s="1085"/>
      <c r="AY771" s="1085"/>
      <c r="AZ771" s="1085"/>
      <c r="BA771" s="1085"/>
      <c r="BB771" s="1085"/>
      <c r="BC771" s="1085"/>
      <c r="BD771" s="1085"/>
      <c r="BE771" s="1085"/>
      <c r="BF771" s="1085"/>
      <c r="BG771" s="1085"/>
      <c r="BH771" s="1085"/>
      <c r="BI771" s="1085"/>
      <c r="BJ771" s="1085"/>
      <c r="BK771" s="1085"/>
      <c r="BL771" s="1085"/>
      <c r="BM771" s="1085"/>
      <c r="BN771" s="1085"/>
      <c r="BO771" s="1085"/>
      <c r="BP771" s="1085"/>
      <c r="BQ771" s="1085"/>
      <c r="BR771" s="1085"/>
      <c r="BS771" s="1124"/>
      <c r="BT771" s="1085"/>
      <c r="BU771" s="1085"/>
      <c r="BV771" s="1085"/>
      <c r="BW771" s="1085"/>
      <c r="BX771" s="1085"/>
      <c r="BY771" s="1085"/>
      <c r="BZ771" s="1085"/>
      <c r="CA771" s="1085"/>
      <c r="CB771" s="1085"/>
      <c r="CC771" s="1085"/>
      <c r="CD771" s="1085"/>
      <c r="CE771" s="1085"/>
      <c r="CF771" s="1085"/>
      <c r="CG771" s="1085"/>
      <c r="CH771" s="1085"/>
      <c r="CI771" s="1085"/>
      <c r="CJ771" s="1085"/>
      <c r="CK771" s="1085"/>
      <c r="CL771" s="1085"/>
      <c r="CM771" s="1124"/>
      <c r="CN771" s="1124"/>
      <c r="CO771" s="1125"/>
      <c r="CQ771" s="1955"/>
    </row>
    <row r="772" spans="1:95" s="633" customFormat="1" x14ac:dyDescent="0.2">
      <c r="A772" s="1066"/>
      <c r="B772" s="1084"/>
      <c r="C772" s="1060"/>
      <c r="D772" s="1060"/>
      <c r="E772" s="1061"/>
      <c r="F772" s="1079"/>
      <c r="G772" s="1078"/>
      <c r="H772" s="1064"/>
      <c r="I772" s="1085"/>
      <c r="J772" s="1085"/>
      <c r="K772" s="1085"/>
      <c r="L772" s="1085"/>
      <c r="M772" s="1085"/>
      <c r="N772" s="1085"/>
      <c r="O772" s="1085"/>
      <c r="P772" s="1085"/>
      <c r="Q772" s="1085"/>
      <c r="R772" s="1085"/>
      <c r="S772" s="1085"/>
      <c r="T772" s="1085"/>
      <c r="U772" s="1085"/>
      <c r="V772" s="1085"/>
      <c r="W772" s="1085"/>
      <c r="X772" s="1085"/>
      <c r="Y772" s="1085"/>
      <c r="Z772" s="1085"/>
      <c r="AA772" s="1085"/>
      <c r="AB772" s="1124"/>
      <c r="AC772" s="1124"/>
      <c r="AD772" s="1124"/>
      <c r="AE772" s="1124"/>
      <c r="AF772" s="1085"/>
      <c r="AG772" s="1085"/>
      <c r="AH772" s="1085"/>
      <c r="AI772" s="1085"/>
      <c r="AJ772" s="1085"/>
      <c r="AK772" s="1085"/>
      <c r="AL772" s="1085"/>
      <c r="AM772" s="1085"/>
      <c r="AN772" s="1085"/>
      <c r="AO772" s="1085"/>
      <c r="AP772" s="1085"/>
      <c r="AQ772" s="1085"/>
      <c r="AR772" s="1085"/>
      <c r="AS772" s="1085"/>
      <c r="AT772" s="1085"/>
      <c r="AU772" s="1085"/>
      <c r="AV772" s="1085"/>
      <c r="AW772" s="1085"/>
      <c r="AX772" s="1085"/>
      <c r="AY772" s="1085"/>
      <c r="AZ772" s="1085"/>
      <c r="BA772" s="1085"/>
      <c r="BB772" s="1085"/>
      <c r="BC772" s="1085"/>
      <c r="BD772" s="1085"/>
      <c r="BE772" s="1085"/>
      <c r="BF772" s="1085"/>
      <c r="BG772" s="1085"/>
      <c r="BH772" s="1085"/>
      <c r="BI772" s="1085"/>
      <c r="BJ772" s="1085"/>
      <c r="BK772" s="1085"/>
      <c r="BL772" s="1085"/>
      <c r="BM772" s="1085"/>
      <c r="BN772" s="1085"/>
      <c r="BO772" s="1085"/>
      <c r="BP772" s="1085"/>
      <c r="BQ772" s="1085"/>
      <c r="BR772" s="1085"/>
      <c r="BS772" s="1124"/>
      <c r="BT772" s="1085"/>
      <c r="BU772" s="1085"/>
      <c r="BV772" s="1085"/>
      <c r="BW772" s="1085"/>
      <c r="BX772" s="1085"/>
      <c r="BY772" s="1085"/>
      <c r="BZ772" s="1085"/>
      <c r="CA772" s="1085"/>
      <c r="CB772" s="1085"/>
      <c r="CC772" s="1085"/>
      <c r="CD772" s="1085"/>
      <c r="CE772" s="1085"/>
      <c r="CF772" s="1085"/>
      <c r="CG772" s="1085"/>
      <c r="CH772" s="1085"/>
      <c r="CI772" s="1085"/>
      <c r="CJ772" s="1085"/>
      <c r="CK772" s="1085"/>
      <c r="CL772" s="1085"/>
      <c r="CM772" s="1124"/>
      <c r="CN772" s="1124"/>
      <c r="CO772" s="1125"/>
      <c r="CQ772" s="1955"/>
    </row>
    <row r="773" spans="1:95" s="633" customFormat="1" x14ac:dyDescent="0.2">
      <c r="A773" s="1066"/>
      <c r="B773" s="1084"/>
      <c r="C773" s="1060"/>
      <c r="D773" s="1060"/>
      <c r="E773" s="1061"/>
      <c r="F773" s="1079"/>
      <c r="G773" s="1078"/>
      <c r="H773" s="1064"/>
      <c r="I773" s="1085"/>
      <c r="J773" s="1085"/>
      <c r="K773" s="1085"/>
      <c r="L773" s="1085"/>
      <c r="M773" s="1085"/>
      <c r="N773" s="1085"/>
      <c r="O773" s="1085"/>
      <c r="P773" s="1085"/>
      <c r="Q773" s="1085"/>
      <c r="R773" s="1085"/>
      <c r="S773" s="1085"/>
      <c r="T773" s="1085"/>
      <c r="U773" s="1085"/>
      <c r="V773" s="1085"/>
      <c r="W773" s="1085"/>
      <c r="X773" s="1085"/>
      <c r="Y773" s="1085"/>
      <c r="Z773" s="1085"/>
      <c r="AA773" s="1085"/>
      <c r="AB773" s="1124"/>
      <c r="AC773" s="1124"/>
      <c r="AD773" s="1124"/>
      <c r="AE773" s="1124"/>
      <c r="AF773" s="1085"/>
      <c r="AG773" s="1085"/>
      <c r="AH773" s="1085"/>
      <c r="AI773" s="1085"/>
      <c r="AJ773" s="1085"/>
      <c r="AK773" s="1085"/>
      <c r="AL773" s="1085"/>
      <c r="AM773" s="1085"/>
      <c r="AN773" s="1085"/>
      <c r="AO773" s="1085"/>
      <c r="AP773" s="1085"/>
      <c r="AQ773" s="1085"/>
      <c r="AR773" s="1085"/>
      <c r="AS773" s="1085"/>
      <c r="AT773" s="1085"/>
      <c r="AU773" s="1085"/>
      <c r="AV773" s="1085"/>
      <c r="AW773" s="1085"/>
      <c r="AX773" s="1085"/>
      <c r="AY773" s="1085"/>
      <c r="AZ773" s="1085"/>
      <c r="BA773" s="1085"/>
      <c r="BB773" s="1085"/>
      <c r="BC773" s="1085"/>
      <c r="BD773" s="1085"/>
      <c r="BE773" s="1085"/>
      <c r="BF773" s="1085"/>
      <c r="BG773" s="1085"/>
      <c r="BH773" s="1085"/>
      <c r="BI773" s="1085"/>
      <c r="BJ773" s="1085"/>
      <c r="BK773" s="1085"/>
      <c r="BL773" s="1085"/>
      <c r="BM773" s="1085"/>
      <c r="BN773" s="1085"/>
      <c r="BO773" s="1085"/>
      <c r="BP773" s="1085"/>
      <c r="BQ773" s="1085"/>
      <c r="BR773" s="1085"/>
      <c r="BS773" s="1124"/>
      <c r="BT773" s="1085"/>
      <c r="BU773" s="1085"/>
      <c r="BV773" s="1085"/>
      <c r="BW773" s="1085"/>
      <c r="BX773" s="1085"/>
      <c r="BY773" s="1085"/>
      <c r="BZ773" s="1085"/>
      <c r="CA773" s="1085"/>
      <c r="CB773" s="1085"/>
      <c r="CC773" s="1085"/>
      <c r="CD773" s="1085"/>
      <c r="CE773" s="1085"/>
      <c r="CF773" s="1085"/>
      <c r="CG773" s="1085"/>
      <c r="CH773" s="1085"/>
      <c r="CI773" s="1085"/>
      <c r="CJ773" s="1085"/>
      <c r="CK773" s="1085"/>
      <c r="CL773" s="1085"/>
      <c r="CM773" s="1124"/>
      <c r="CN773" s="1124"/>
      <c r="CO773" s="1125"/>
      <c r="CQ773" s="1955"/>
    </row>
    <row r="774" spans="1:95" s="633" customFormat="1" x14ac:dyDescent="0.2">
      <c r="A774" s="1066"/>
      <c r="B774" s="1084"/>
      <c r="C774" s="1060"/>
      <c r="D774" s="1060"/>
      <c r="E774" s="1061"/>
      <c r="F774" s="1079"/>
      <c r="G774" s="1078"/>
      <c r="H774" s="1064"/>
      <c r="I774" s="1085"/>
      <c r="J774" s="1085"/>
      <c r="K774" s="1085"/>
      <c r="L774" s="1085"/>
      <c r="M774" s="1085"/>
      <c r="N774" s="1085"/>
      <c r="O774" s="1085"/>
      <c r="P774" s="1085"/>
      <c r="Q774" s="1085"/>
      <c r="R774" s="1085"/>
      <c r="S774" s="1085"/>
      <c r="T774" s="1085"/>
      <c r="U774" s="1085"/>
      <c r="V774" s="1085"/>
      <c r="W774" s="1085"/>
      <c r="X774" s="1085"/>
      <c r="Y774" s="1085"/>
      <c r="Z774" s="1085"/>
      <c r="AA774" s="1085"/>
      <c r="AB774" s="1124"/>
      <c r="AC774" s="1124"/>
      <c r="AD774" s="1124"/>
      <c r="AE774" s="1124"/>
      <c r="AF774" s="1085"/>
      <c r="AG774" s="1085"/>
      <c r="AH774" s="1085"/>
      <c r="AI774" s="1085"/>
      <c r="AJ774" s="1085"/>
      <c r="AK774" s="1085"/>
      <c r="AL774" s="1085"/>
      <c r="AM774" s="1085"/>
      <c r="AN774" s="1085"/>
      <c r="AO774" s="1085"/>
      <c r="AP774" s="1085"/>
      <c r="AQ774" s="1085"/>
      <c r="AR774" s="1085"/>
      <c r="AS774" s="1085"/>
      <c r="AT774" s="1085"/>
      <c r="AU774" s="1085"/>
      <c r="AV774" s="1085"/>
      <c r="AW774" s="1085"/>
      <c r="AX774" s="1085"/>
      <c r="AY774" s="1085"/>
      <c r="AZ774" s="1085"/>
      <c r="BA774" s="1085"/>
      <c r="BB774" s="1085"/>
      <c r="BC774" s="1085"/>
      <c r="BD774" s="1085"/>
      <c r="BE774" s="1085"/>
      <c r="BF774" s="1085"/>
      <c r="BG774" s="1085"/>
      <c r="BH774" s="1085"/>
      <c r="BI774" s="1085"/>
      <c r="BJ774" s="1085"/>
      <c r="BK774" s="1085"/>
      <c r="BL774" s="1085"/>
      <c r="BM774" s="1085"/>
      <c r="BN774" s="1085"/>
      <c r="BO774" s="1085"/>
      <c r="BP774" s="1085"/>
      <c r="BQ774" s="1085"/>
      <c r="BR774" s="1085"/>
      <c r="BS774" s="1124"/>
      <c r="BT774" s="1085"/>
      <c r="BU774" s="1085"/>
      <c r="BV774" s="1085"/>
      <c r="BW774" s="1085"/>
      <c r="BX774" s="1085"/>
      <c r="BY774" s="1085"/>
      <c r="BZ774" s="1085"/>
      <c r="CA774" s="1085"/>
      <c r="CB774" s="1085"/>
      <c r="CC774" s="1085"/>
      <c r="CD774" s="1085"/>
      <c r="CE774" s="1085"/>
      <c r="CF774" s="1085"/>
      <c r="CG774" s="1085"/>
      <c r="CH774" s="1085"/>
      <c r="CI774" s="1085"/>
      <c r="CJ774" s="1085"/>
      <c r="CK774" s="1085"/>
      <c r="CL774" s="1085"/>
      <c r="CM774" s="1124"/>
      <c r="CN774" s="1124"/>
      <c r="CO774" s="1125"/>
      <c r="CQ774" s="1955"/>
    </row>
    <row r="775" spans="1:95" s="633" customFormat="1" x14ac:dyDescent="0.2">
      <c r="A775" s="1066"/>
      <c r="B775" s="1084"/>
      <c r="C775" s="1060"/>
      <c r="D775" s="1060"/>
      <c r="E775" s="1061"/>
      <c r="F775" s="1079"/>
      <c r="G775" s="1078"/>
      <c r="H775" s="1064"/>
      <c r="I775" s="1085"/>
      <c r="J775" s="1085"/>
      <c r="K775" s="1085"/>
      <c r="L775" s="1085"/>
      <c r="M775" s="1085"/>
      <c r="N775" s="1085"/>
      <c r="O775" s="1085"/>
      <c r="P775" s="1085"/>
      <c r="Q775" s="1085"/>
      <c r="R775" s="1085"/>
      <c r="S775" s="1085"/>
      <c r="T775" s="1085"/>
      <c r="U775" s="1085"/>
      <c r="V775" s="1085"/>
      <c r="W775" s="1085"/>
      <c r="X775" s="1085"/>
      <c r="Y775" s="1085"/>
      <c r="Z775" s="1085"/>
      <c r="AA775" s="1085"/>
      <c r="AB775" s="1124"/>
      <c r="AC775" s="1124"/>
      <c r="AD775" s="1124"/>
      <c r="AE775" s="1124"/>
      <c r="AF775" s="1085"/>
      <c r="AG775" s="1085"/>
      <c r="AH775" s="1085"/>
      <c r="AI775" s="1085"/>
      <c r="AJ775" s="1085"/>
      <c r="AK775" s="1085"/>
      <c r="AL775" s="1085"/>
      <c r="AM775" s="1085"/>
      <c r="AN775" s="1085"/>
      <c r="AO775" s="1085"/>
      <c r="AP775" s="1085"/>
      <c r="AQ775" s="1085"/>
      <c r="AR775" s="1085"/>
      <c r="AS775" s="1085"/>
      <c r="AT775" s="1085"/>
      <c r="AU775" s="1085"/>
      <c r="AV775" s="1085"/>
      <c r="AW775" s="1085"/>
      <c r="AX775" s="1085"/>
      <c r="AY775" s="1085"/>
      <c r="AZ775" s="1085"/>
      <c r="BA775" s="1085"/>
      <c r="BB775" s="1085"/>
      <c r="BC775" s="1085"/>
      <c r="BD775" s="1085"/>
      <c r="BE775" s="1085"/>
      <c r="BF775" s="1085"/>
      <c r="BG775" s="1085"/>
      <c r="BH775" s="1085"/>
      <c r="BI775" s="1085"/>
      <c r="BJ775" s="1085"/>
      <c r="BK775" s="1085"/>
      <c r="BL775" s="1085"/>
      <c r="BM775" s="1085"/>
      <c r="BN775" s="1085"/>
      <c r="BO775" s="1085"/>
      <c r="BP775" s="1085"/>
      <c r="BQ775" s="1085"/>
      <c r="BR775" s="1085"/>
      <c r="BS775" s="1124"/>
      <c r="BT775" s="1085"/>
      <c r="BU775" s="1085"/>
      <c r="BV775" s="1085"/>
      <c r="BW775" s="1085"/>
      <c r="BX775" s="1085"/>
      <c r="BY775" s="1085"/>
      <c r="BZ775" s="1085"/>
      <c r="CA775" s="1085"/>
      <c r="CB775" s="1085"/>
      <c r="CC775" s="1085"/>
      <c r="CD775" s="1085"/>
      <c r="CE775" s="1085"/>
      <c r="CF775" s="1085"/>
      <c r="CG775" s="1085"/>
      <c r="CH775" s="1085"/>
      <c r="CI775" s="1085"/>
      <c r="CJ775" s="1085"/>
      <c r="CK775" s="1085"/>
      <c r="CL775" s="1085"/>
      <c r="CM775" s="1124"/>
      <c r="CN775" s="1124"/>
      <c r="CO775" s="1125"/>
      <c r="CQ775" s="1955"/>
    </row>
    <row r="776" spans="1:95" s="633" customFormat="1" x14ac:dyDescent="0.2">
      <c r="A776" s="1066"/>
      <c r="B776" s="1084"/>
      <c r="C776" s="1060"/>
      <c r="D776" s="1060"/>
      <c r="E776" s="1061"/>
      <c r="F776" s="1079"/>
      <c r="G776" s="1078"/>
      <c r="H776" s="1064"/>
      <c r="I776" s="1085"/>
      <c r="J776" s="1085"/>
      <c r="K776" s="1085"/>
      <c r="L776" s="1085"/>
      <c r="M776" s="1085"/>
      <c r="N776" s="1085"/>
      <c r="O776" s="1085"/>
      <c r="P776" s="1085"/>
      <c r="Q776" s="1085"/>
      <c r="R776" s="1085"/>
      <c r="S776" s="1085"/>
      <c r="T776" s="1085"/>
      <c r="U776" s="1085"/>
      <c r="V776" s="1085"/>
      <c r="W776" s="1085"/>
      <c r="X776" s="1085"/>
      <c r="Y776" s="1085"/>
      <c r="Z776" s="1085"/>
      <c r="AA776" s="1085"/>
      <c r="AB776" s="1124"/>
      <c r="AC776" s="1124"/>
      <c r="AD776" s="1124"/>
      <c r="AE776" s="1124"/>
      <c r="AF776" s="1085"/>
      <c r="AG776" s="1085"/>
      <c r="AH776" s="1085"/>
      <c r="AI776" s="1085"/>
      <c r="AJ776" s="1085"/>
      <c r="AK776" s="1085"/>
      <c r="AL776" s="1085"/>
      <c r="AM776" s="1085"/>
      <c r="AN776" s="1085"/>
      <c r="AO776" s="1085"/>
      <c r="AP776" s="1085"/>
      <c r="AQ776" s="1085"/>
      <c r="AR776" s="1085"/>
      <c r="AS776" s="1085"/>
      <c r="AT776" s="1085"/>
      <c r="AU776" s="1085"/>
      <c r="AV776" s="1085"/>
      <c r="AW776" s="1085"/>
      <c r="AX776" s="1085"/>
      <c r="AY776" s="1085"/>
      <c r="AZ776" s="1085"/>
      <c r="BA776" s="1085"/>
      <c r="BB776" s="1085"/>
      <c r="BC776" s="1085"/>
      <c r="BD776" s="1085"/>
      <c r="BE776" s="1085"/>
      <c r="BF776" s="1085"/>
      <c r="BG776" s="1085"/>
      <c r="BH776" s="1085"/>
      <c r="BI776" s="1085"/>
      <c r="BJ776" s="1085"/>
      <c r="BK776" s="1085"/>
      <c r="BL776" s="1085"/>
      <c r="BM776" s="1085"/>
      <c r="BN776" s="1085"/>
      <c r="BO776" s="1085"/>
      <c r="BP776" s="1085"/>
      <c r="BQ776" s="1085"/>
      <c r="BR776" s="1085"/>
      <c r="BS776" s="1124"/>
      <c r="BT776" s="1085"/>
      <c r="BU776" s="1085"/>
      <c r="BV776" s="1085"/>
      <c r="BW776" s="1085"/>
      <c r="BX776" s="1085"/>
      <c r="BY776" s="1085"/>
      <c r="BZ776" s="1085"/>
      <c r="CA776" s="1085"/>
      <c r="CB776" s="1085"/>
      <c r="CC776" s="1085"/>
      <c r="CD776" s="1085"/>
      <c r="CE776" s="1085"/>
      <c r="CF776" s="1085"/>
      <c r="CG776" s="1085"/>
      <c r="CH776" s="1085"/>
      <c r="CI776" s="1085"/>
      <c r="CJ776" s="1085"/>
      <c r="CK776" s="1085"/>
      <c r="CL776" s="1085"/>
      <c r="CM776" s="1124"/>
      <c r="CN776" s="1124"/>
      <c r="CO776" s="1125"/>
      <c r="CQ776" s="1955"/>
    </row>
    <row r="777" spans="1:95" s="633" customFormat="1" x14ac:dyDescent="0.2">
      <c r="A777" s="1066"/>
      <c r="B777" s="1084"/>
      <c r="C777" s="1060"/>
      <c r="D777" s="1060"/>
      <c r="E777" s="1061"/>
      <c r="F777" s="1079"/>
      <c r="G777" s="1078"/>
      <c r="H777" s="1064"/>
      <c r="I777" s="1085"/>
      <c r="J777" s="1085"/>
      <c r="K777" s="1085"/>
      <c r="L777" s="1085"/>
      <c r="M777" s="1085"/>
      <c r="N777" s="1085"/>
      <c r="O777" s="1085"/>
      <c r="P777" s="1085"/>
      <c r="Q777" s="1085"/>
      <c r="R777" s="1085"/>
      <c r="S777" s="1085"/>
      <c r="T777" s="1085"/>
      <c r="U777" s="1085"/>
      <c r="V777" s="1085"/>
      <c r="W777" s="1085"/>
      <c r="X777" s="1085"/>
      <c r="Y777" s="1085"/>
      <c r="Z777" s="1085"/>
      <c r="AA777" s="1085"/>
      <c r="AB777" s="1124"/>
      <c r="AC777" s="1124"/>
      <c r="AD777" s="1124"/>
      <c r="AE777" s="1124"/>
      <c r="AF777" s="1085"/>
      <c r="AG777" s="1085"/>
      <c r="AH777" s="1085"/>
      <c r="AI777" s="1085"/>
      <c r="AJ777" s="1085"/>
      <c r="AK777" s="1085"/>
      <c r="AL777" s="1085"/>
      <c r="AM777" s="1085"/>
      <c r="AN777" s="1085"/>
      <c r="AO777" s="1085"/>
      <c r="AP777" s="1085"/>
      <c r="AQ777" s="1085"/>
      <c r="AR777" s="1085"/>
      <c r="AS777" s="1085"/>
      <c r="AT777" s="1085"/>
      <c r="AU777" s="1085"/>
      <c r="AV777" s="1085"/>
      <c r="AW777" s="1085"/>
      <c r="AX777" s="1085"/>
      <c r="AY777" s="1085"/>
      <c r="AZ777" s="1085"/>
      <c r="BA777" s="1085"/>
      <c r="BB777" s="1085"/>
      <c r="BC777" s="1085"/>
      <c r="BD777" s="1085"/>
      <c r="BE777" s="1085"/>
      <c r="BF777" s="1085"/>
      <c r="BG777" s="1085"/>
      <c r="BH777" s="1085"/>
      <c r="BI777" s="1085"/>
      <c r="BJ777" s="1085"/>
      <c r="BK777" s="1085"/>
      <c r="BL777" s="1085"/>
      <c r="BM777" s="1085"/>
      <c r="BN777" s="1085"/>
      <c r="BO777" s="1085"/>
      <c r="BP777" s="1085"/>
      <c r="BQ777" s="1085"/>
      <c r="BR777" s="1085"/>
      <c r="BS777" s="1124"/>
      <c r="BT777" s="1085"/>
      <c r="BU777" s="1085"/>
      <c r="BV777" s="1085"/>
      <c r="BW777" s="1085"/>
      <c r="BX777" s="1085"/>
      <c r="BY777" s="1085"/>
      <c r="BZ777" s="1085"/>
      <c r="CA777" s="1085"/>
      <c r="CB777" s="1085"/>
      <c r="CC777" s="1085"/>
      <c r="CD777" s="1085"/>
      <c r="CE777" s="1085"/>
      <c r="CF777" s="1085"/>
      <c r="CG777" s="1085"/>
      <c r="CH777" s="1085"/>
      <c r="CI777" s="1085"/>
      <c r="CJ777" s="1085"/>
      <c r="CK777" s="1085"/>
      <c r="CL777" s="1085"/>
      <c r="CM777" s="1124"/>
      <c r="CN777" s="1124"/>
      <c r="CO777" s="1125"/>
      <c r="CQ777" s="1955"/>
    </row>
    <row r="778" spans="1:95" s="633" customFormat="1" x14ac:dyDescent="0.2">
      <c r="A778" s="1066"/>
      <c r="B778" s="1084"/>
      <c r="C778" s="1060"/>
      <c r="D778" s="1060"/>
      <c r="E778" s="1061"/>
      <c r="F778" s="1079"/>
      <c r="G778" s="1078"/>
      <c r="H778" s="1064"/>
      <c r="I778" s="1085"/>
      <c r="J778" s="1085"/>
      <c r="K778" s="1085"/>
      <c r="L778" s="1085"/>
      <c r="M778" s="1085"/>
      <c r="N778" s="1085"/>
      <c r="O778" s="1085"/>
      <c r="P778" s="1085"/>
      <c r="Q778" s="1085"/>
      <c r="R778" s="1085"/>
      <c r="S778" s="1085"/>
      <c r="T778" s="1085"/>
      <c r="U778" s="1085"/>
      <c r="V778" s="1085"/>
      <c r="W778" s="1085"/>
      <c r="X778" s="1085"/>
      <c r="Y778" s="1085"/>
      <c r="Z778" s="1085"/>
      <c r="AA778" s="1085"/>
      <c r="AB778" s="1124"/>
      <c r="AC778" s="1124"/>
      <c r="AD778" s="1124"/>
      <c r="AE778" s="1124"/>
      <c r="AF778" s="1085"/>
      <c r="AG778" s="1085"/>
      <c r="AH778" s="1085"/>
      <c r="AI778" s="1085"/>
      <c r="AJ778" s="1085"/>
      <c r="AK778" s="1085"/>
      <c r="AL778" s="1085"/>
      <c r="AM778" s="1085"/>
      <c r="AN778" s="1085"/>
      <c r="AO778" s="1085"/>
      <c r="AP778" s="1085"/>
      <c r="AQ778" s="1085"/>
      <c r="AR778" s="1085"/>
      <c r="AS778" s="1085"/>
      <c r="AT778" s="1085"/>
      <c r="AU778" s="1085"/>
      <c r="AV778" s="1085"/>
      <c r="AW778" s="1085"/>
      <c r="AX778" s="1085"/>
      <c r="AY778" s="1085"/>
      <c r="AZ778" s="1085"/>
      <c r="BA778" s="1085"/>
      <c r="BB778" s="1085"/>
      <c r="BC778" s="1085"/>
      <c r="BD778" s="1085"/>
      <c r="BE778" s="1085"/>
      <c r="BF778" s="1085"/>
      <c r="BG778" s="1085"/>
      <c r="BH778" s="1085"/>
      <c r="BI778" s="1085"/>
      <c r="BJ778" s="1085"/>
      <c r="BK778" s="1085"/>
      <c r="BL778" s="1085"/>
      <c r="BM778" s="1085"/>
      <c r="BN778" s="1085"/>
      <c r="BO778" s="1085"/>
      <c r="BP778" s="1085"/>
      <c r="BQ778" s="1085"/>
      <c r="BR778" s="1085"/>
      <c r="BS778" s="1124"/>
      <c r="BT778" s="1085"/>
      <c r="BU778" s="1085"/>
      <c r="BV778" s="1085"/>
      <c r="BW778" s="1085"/>
      <c r="BX778" s="1085"/>
      <c r="BY778" s="1085"/>
      <c r="BZ778" s="1085"/>
      <c r="CA778" s="1085"/>
      <c r="CB778" s="1085"/>
      <c r="CC778" s="1085"/>
      <c r="CD778" s="1085"/>
      <c r="CE778" s="1085"/>
      <c r="CF778" s="1085"/>
      <c r="CG778" s="1085"/>
      <c r="CH778" s="1085"/>
      <c r="CI778" s="1085"/>
      <c r="CJ778" s="1085"/>
      <c r="CK778" s="1085"/>
      <c r="CL778" s="1085"/>
      <c r="CM778" s="1124"/>
      <c r="CN778" s="1124"/>
      <c r="CO778" s="1125"/>
      <c r="CQ778" s="1955"/>
    </row>
    <row r="779" spans="1:95" s="633" customFormat="1" x14ac:dyDescent="0.2">
      <c r="A779" s="1066"/>
      <c r="B779" s="1084"/>
      <c r="C779" s="1060"/>
      <c r="D779" s="1060"/>
      <c r="E779" s="1061"/>
      <c r="F779" s="1079"/>
      <c r="G779" s="1078"/>
      <c r="H779" s="1064"/>
      <c r="I779" s="1085"/>
      <c r="J779" s="1085"/>
      <c r="K779" s="1085"/>
      <c r="L779" s="1085"/>
      <c r="M779" s="1085"/>
      <c r="N779" s="1085"/>
      <c r="O779" s="1085"/>
      <c r="P779" s="1085"/>
      <c r="Q779" s="1085"/>
      <c r="R779" s="1085"/>
      <c r="S779" s="1085"/>
      <c r="T779" s="1085"/>
      <c r="U779" s="1085"/>
      <c r="V779" s="1085"/>
      <c r="W779" s="1085"/>
      <c r="X779" s="1085"/>
      <c r="Y779" s="1085"/>
      <c r="Z779" s="1085"/>
      <c r="AA779" s="1085"/>
      <c r="AB779" s="1124"/>
      <c r="AC779" s="1124"/>
      <c r="AD779" s="1124"/>
      <c r="AE779" s="1124"/>
      <c r="AF779" s="1085"/>
      <c r="AG779" s="1085"/>
      <c r="AH779" s="1085"/>
      <c r="AI779" s="1085"/>
      <c r="AJ779" s="1085"/>
      <c r="AK779" s="1085"/>
      <c r="AL779" s="1085"/>
      <c r="AM779" s="1085"/>
      <c r="AN779" s="1085"/>
      <c r="AO779" s="1085"/>
      <c r="AP779" s="1085"/>
      <c r="AQ779" s="1085"/>
      <c r="AR779" s="1085"/>
      <c r="AS779" s="1085"/>
      <c r="AT779" s="1085"/>
      <c r="AU779" s="1085"/>
      <c r="AV779" s="1085"/>
      <c r="AW779" s="1085"/>
      <c r="AX779" s="1085"/>
      <c r="AY779" s="1085"/>
      <c r="AZ779" s="1085"/>
      <c r="BA779" s="1085"/>
      <c r="BB779" s="1085"/>
      <c r="BC779" s="1085"/>
      <c r="BD779" s="1085"/>
      <c r="BE779" s="1085"/>
      <c r="BF779" s="1085"/>
      <c r="BG779" s="1085"/>
      <c r="BH779" s="1085"/>
      <c r="BI779" s="1085"/>
      <c r="BJ779" s="1085"/>
      <c r="BK779" s="1085"/>
      <c r="BL779" s="1085"/>
      <c r="BM779" s="1085"/>
      <c r="BN779" s="1085"/>
      <c r="BO779" s="1085"/>
      <c r="BP779" s="1085"/>
      <c r="BQ779" s="1085"/>
      <c r="BR779" s="1085"/>
      <c r="BS779" s="1124"/>
      <c r="BT779" s="1085"/>
      <c r="BU779" s="1085"/>
      <c r="BV779" s="1085"/>
      <c r="BW779" s="1085"/>
      <c r="BX779" s="1085"/>
      <c r="BY779" s="1085"/>
      <c r="BZ779" s="1085"/>
      <c r="CA779" s="1085"/>
      <c r="CB779" s="1085"/>
      <c r="CC779" s="1085"/>
      <c r="CD779" s="1085"/>
      <c r="CE779" s="1085"/>
      <c r="CF779" s="1085"/>
      <c r="CG779" s="1085"/>
      <c r="CH779" s="1085"/>
      <c r="CI779" s="1085"/>
      <c r="CJ779" s="1085"/>
      <c r="CK779" s="1085"/>
      <c r="CL779" s="1085"/>
      <c r="CM779" s="1124"/>
      <c r="CN779" s="1124"/>
      <c r="CO779" s="1125"/>
      <c r="CQ779" s="1955"/>
    </row>
    <row r="780" spans="1:95" s="633" customFormat="1" x14ac:dyDescent="0.2">
      <c r="A780" s="1066"/>
      <c r="B780" s="1084"/>
      <c r="C780" s="1060"/>
      <c r="D780" s="1060"/>
      <c r="E780" s="1061"/>
      <c r="F780" s="1079"/>
      <c r="G780" s="1078"/>
      <c r="H780" s="1064"/>
      <c r="I780" s="1085"/>
      <c r="J780" s="1085"/>
      <c r="K780" s="1085"/>
      <c r="L780" s="1085"/>
      <c r="M780" s="1085"/>
      <c r="N780" s="1085"/>
      <c r="O780" s="1085"/>
      <c r="P780" s="1085"/>
      <c r="Q780" s="1085"/>
      <c r="R780" s="1085"/>
      <c r="S780" s="1085"/>
      <c r="T780" s="1085"/>
      <c r="U780" s="1085"/>
      <c r="V780" s="1085"/>
      <c r="W780" s="1085"/>
      <c r="X780" s="1085"/>
      <c r="Y780" s="1085"/>
      <c r="Z780" s="1085"/>
      <c r="AA780" s="1085"/>
      <c r="AB780" s="1124"/>
      <c r="AC780" s="1124"/>
      <c r="AD780" s="1124"/>
      <c r="AE780" s="1124"/>
      <c r="AF780" s="1085"/>
      <c r="AG780" s="1085"/>
      <c r="AH780" s="1085"/>
      <c r="AI780" s="1085"/>
      <c r="AJ780" s="1085"/>
      <c r="AK780" s="1085"/>
      <c r="AL780" s="1085"/>
      <c r="AM780" s="1085"/>
      <c r="AN780" s="1085"/>
      <c r="AO780" s="1085"/>
      <c r="AP780" s="1085"/>
      <c r="AQ780" s="1085"/>
      <c r="AR780" s="1085"/>
      <c r="AS780" s="1085"/>
      <c r="AT780" s="1085"/>
      <c r="AU780" s="1085"/>
      <c r="AV780" s="1085"/>
      <c r="AW780" s="1085"/>
      <c r="AX780" s="1085"/>
      <c r="AY780" s="1085"/>
      <c r="AZ780" s="1085"/>
      <c r="BA780" s="1085"/>
      <c r="BB780" s="1085"/>
      <c r="BC780" s="1085"/>
      <c r="BD780" s="1085"/>
      <c r="BE780" s="1085"/>
      <c r="BF780" s="1085"/>
      <c r="BG780" s="1085"/>
      <c r="BH780" s="1085"/>
      <c r="BI780" s="1085"/>
      <c r="BJ780" s="1085"/>
      <c r="BK780" s="1085"/>
      <c r="BL780" s="1085"/>
      <c r="BM780" s="1085"/>
      <c r="BN780" s="1085"/>
      <c r="BO780" s="1085"/>
      <c r="BP780" s="1085"/>
      <c r="BQ780" s="1085"/>
      <c r="BR780" s="1085"/>
      <c r="BS780" s="1124"/>
      <c r="BT780" s="1085"/>
      <c r="BU780" s="1085"/>
      <c r="BV780" s="1085"/>
      <c r="BW780" s="1085"/>
      <c r="BX780" s="1085"/>
      <c r="BY780" s="1085"/>
      <c r="BZ780" s="1085"/>
      <c r="CA780" s="1085"/>
      <c r="CB780" s="1085"/>
      <c r="CC780" s="1085"/>
      <c r="CD780" s="1085"/>
      <c r="CE780" s="1085"/>
      <c r="CF780" s="1085"/>
      <c r="CG780" s="1085"/>
      <c r="CH780" s="1085"/>
      <c r="CI780" s="1085"/>
      <c r="CJ780" s="1085"/>
      <c r="CK780" s="1085"/>
      <c r="CL780" s="1085"/>
      <c r="CM780" s="1124"/>
      <c r="CN780" s="1124"/>
      <c r="CO780" s="1125"/>
      <c r="CQ780" s="1955"/>
    </row>
    <row r="781" spans="1:95" s="633" customFormat="1" x14ac:dyDescent="0.2">
      <c r="A781" s="1066"/>
      <c r="B781" s="1084"/>
      <c r="C781" s="1060"/>
      <c r="D781" s="1060"/>
      <c r="E781" s="1061"/>
      <c r="F781" s="1079"/>
      <c r="G781" s="1078"/>
      <c r="H781" s="1064"/>
      <c r="I781" s="1085"/>
      <c r="J781" s="1085"/>
      <c r="K781" s="1085"/>
      <c r="L781" s="1085"/>
      <c r="M781" s="1085"/>
      <c r="N781" s="1085"/>
      <c r="O781" s="1085"/>
      <c r="P781" s="1085"/>
      <c r="Q781" s="1085"/>
      <c r="R781" s="1085"/>
      <c r="S781" s="1085"/>
      <c r="T781" s="1085"/>
      <c r="U781" s="1085"/>
      <c r="V781" s="1085"/>
      <c r="W781" s="1085"/>
      <c r="X781" s="1085"/>
      <c r="Y781" s="1085"/>
      <c r="Z781" s="1085"/>
      <c r="AA781" s="1085"/>
      <c r="AB781" s="1124"/>
      <c r="AC781" s="1124"/>
      <c r="AD781" s="1124"/>
      <c r="AE781" s="1124"/>
      <c r="AF781" s="1085"/>
      <c r="AG781" s="1085"/>
      <c r="AH781" s="1085"/>
      <c r="AI781" s="1085"/>
      <c r="AJ781" s="1085"/>
      <c r="AK781" s="1085"/>
      <c r="AL781" s="1085"/>
      <c r="AM781" s="1085"/>
      <c r="AN781" s="1085"/>
      <c r="AO781" s="1085"/>
      <c r="AP781" s="1085"/>
      <c r="AQ781" s="1085"/>
      <c r="AR781" s="1085"/>
      <c r="AS781" s="1085"/>
      <c r="AT781" s="1085"/>
      <c r="AU781" s="1085"/>
      <c r="AV781" s="1085"/>
      <c r="AW781" s="1085"/>
      <c r="AX781" s="1085"/>
      <c r="AY781" s="1085"/>
      <c r="AZ781" s="1085"/>
      <c r="BA781" s="1085"/>
      <c r="BB781" s="1085"/>
      <c r="BC781" s="1085"/>
      <c r="BD781" s="1085"/>
      <c r="BE781" s="1085"/>
      <c r="BF781" s="1085"/>
      <c r="BG781" s="1085"/>
      <c r="BH781" s="1085"/>
      <c r="BI781" s="1085"/>
      <c r="BJ781" s="1085"/>
      <c r="BK781" s="1085"/>
      <c r="BL781" s="1085"/>
      <c r="BM781" s="1085"/>
      <c r="BN781" s="1085"/>
      <c r="BO781" s="1085"/>
      <c r="BP781" s="1085"/>
      <c r="BQ781" s="1085"/>
      <c r="BR781" s="1085"/>
      <c r="BS781" s="1124"/>
      <c r="BT781" s="1085"/>
      <c r="BU781" s="1085"/>
      <c r="BV781" s="1085"/>
      <c r="BW781" s="1085"/>
      <c r="BX781" s="1085"/>
      <c r="BY781" s="1085"/>
      <c r="BZ781" s="1085"/>
      <c r="CA781" s="1085"/>
      <c r="CB781" s="1085"/>
      <c r="CC781" s="1085"/>
      <c r="CD781" s="1085"/>
      <c r="CE781" s="1085"/>
      <c r="CF781" s="1085"/>
      <c r="CG781" s="1085"/>
      <c r="CH781" s="1085"/>
      <c r="CI781" s="1085"/>
      <c r="CJ781" s="1085"/>
      <c r="CK781" s="1085"/>
      <c r="CL781" s="1085"/>
      <c r="CM781" s="1124"/>
      <c r="CN781" s="1124"/>
      <c r="CO781" s="1125"/>
      <c r="CQ781" s="1955"/>
    </row>
    <row r="782" spans="1:95" s="633" customFormat="1" x14ac:dyDescent="0.2">
      <c r="A782" s="1066"/>
      <c r="B782" s="1084"/>
      <c r="C782" s="1060"/>
      <c r="D782" s="1060"/>
      <c r="E782" s="1061"/>
      <c r="F782" s="1079"/>
      <c r="G782" s="1078"/>
      <c r="H782" s="1064"/>
      <c r="I782" s="1085"/>
      <c r="J782" s="1085"/>
      <c r="K782" s="1085"/>
      <c r="L782" s="1085"/>
      <c r="M782" s="1085"/>
      <c r="N782" s="1085"/>
      <c r="O782" s="1085"/>
      <c r="P782" s="1085"/>
      <c r="Q782" s="1085"/>
      <c r="R782" s="1085"/>
      <c r="S782" s="1085"/>
      <c r="T782" s="1085"/>
      <c r="U782" s="1085"/>
      <c r="V782" s="1085"/>
      <c r="W782" s="1085"/>
      <c r="X782" s="1085"/>
      <c r="Y782" s="1085"/>
      <c r="Z782" s="1085"/>
      <c r="AA782" s="1085"/>
      <c r="AB782" s="1124"/>
      <c r="AC782" s="1124"/>
      <c r="AD782" s="1124"/>
      <c r="AE782" s="1124"/>
      <c r="AF782" s="1085"/>
      <c r="AG782" s="1085"/>
      <c r="AH782" s="1085"/>
      <c r="AI782" s="1085"/>
      <c r="AJ782" s="1085"/>
      <c r="AK782" s="1085"/>
      <c r="AL782" s="1085"/>
      <c r="AM782" s="1085"/>
      <c r="AN782" s="1085"/>
      <c r="AO782" s="1085"/>
      <c r="AP782" s="1085"/>
      <c r="AQ782" s="1085"/>
      <c r="AR782" s="1085"/>
      <c r="AS782" s="1085"/>
      <c r="AT782" s="1085"/>
      <c r="AU782" s="1085"/>
      <c r="AV782" s="1085"/>
      <c r="AW782" s="1085"/>
      <c r="AX782" s="1085"/>
      <c r="AY782" s="1085"/>
      <c r="AZ782" s="1085"/>
      <c r="BA782" s="1085"/>
      <c r="BB782" s="1085"/>
      <c r="BC782" s="1085"/>
      <c r="BD782" s="1085"/>
      <c r="BE782" s="1085"/>
      <c r="BF782" s="1085"/>
      <c r="BG782" s="1085"/>
      <c r="BH782" s="1085"/>
      <c r="BI782" s="1085"/>
      <c r="BJ782" s="1085"/>
      <c r="BK782" s="1085"/>
      <c r="BL782" s="1085"/>
      <c r="BM782" s="1085"/>
      <c r="BN782" s="1085"/>
      <c r="BO782" s="1085"/>
      <c r="BP782" s="1085"/>
      <c r="BQ782" s="1085"/>
      <c r="BR782" s="1085"/>
      <c r="BS782" s="1124"/>
      <c r="BT782" s="1085"/>
      <c r="BU782" s="1085"/>
      <c r="BV782" s="1085"/>
      <c r="BW782" s="1085"/>
      <c r="BX782" s="1085"/>
      <c r="BY782" s="1085"/>
      <c r="BZ782" s="1085"/>
      <c r="CA782" s="1085"/>
      <c r="CB782" s="1085"/>
      <c r="CC782" s="1085"/>
      <c r="CD782" s="1085"/>
      <c r="CE782" s="1085"/>
      <c r="CF782" s="1085"/>
      <c r="CG782" s="1085"/>
      <c r="CH782" s="1085"/>
      <c r="CI782" s="1085"/>
      <c r="CJ782" s="1085"/>
      <c r="CK782" s="1085"/>
      <c r="CL782" s="1085"/>
      <c r="CM782" s="1124"/>
      <c r="CN782" s="1124"/>
      <c r="CO782" s="1125"/>
      <c r="CQ782" s="1955"/>
    </row>
    <row r="783" spans="1:95" s="633" customFormat="1" x14ac:dyDescent="0.2">
      <c r="A783" s="1066"/>
      <c r="B783" s="1084"/>
      <c r="C783" s="1060"/>
      <c r="D783" s="1060"/>
      <c r="E783" s="1061"/>
      <c r="F783" s="1079"/>
      <c r="G783" s="1078"/>
      <c r="H783" s="1064"/>
      <c r="I783" s="1085"/>
      <c r="J783" s="1085"/>
      <c r="K783" s="1085"/>
      <c r="L783" s="1085"/>
      <c r="M783" s="1085"/>
      <c r="N783" s="1085"/>
      <c r="O783" s="1085"/>
      <c r="P783" s="1085"/>
      <c r="Q783" s="1085"/>
      <c r="R783" s="1085"/>
      <c r="S783" s="1085"/>
      <c r="T783" s="1085"/>
      <c r="U783" s="1085"/>
      <c r="V783" s="1085"/>
      <c r="W783" s="1085"/>
      <c r="X783" s="1085"/>
      <c r="Y783" s="1085"/>
      <c r="Z783" s="1085"/>
      <c r="AA783" s="1085"/>
      <c r="AB783" s="1124"/>
      <c r="AC783" s="1124"/>
      <c r="AD783" s="1124"/>
      <c r="AE783" s="1124"/>
      <c r="AF783" s="1085"/>
      <c r="AG783" s="1085"/>
      <c r="AH783" s="1085"/>
      <c r="AI783" s="1085"/>
      <c r="AJ783" s="1085"/>
      <c r="AK783" s="1085"/>
      <c r="AL783" s="1085"/>
      <c r="AM783" s="1085"/>
      <c r="AN783" s="1085"/>
      <c r="AO783" s="1085"/>
      <c r="AP783" s="1085"/>
      <c r="AQ783" s="1085"/>
      <c r="AR783" s="1085"/>
      <c r="AS783" s="1085"/>
      <c r="AT783" s="1085"/>
      <c r="AU783" s="1085"/>
      <c r="AV783" s="1085"/>
      <c r="AW783" s="1085"/>
      <c r="AX783" s="1085"/>
      <c r="AY783" s="1085"/>
      <c r="AZ783" s="1085"/>
      <c r="BA783" s="1085"/>
      <c r="BB783" s="1085"/>
      <c r="BC783" s="1085"/>
      <c r="BD783" s="1085"/>
      <c r="BE783" s="1085"/>
      <c r="BF783" s="1085"/>
      <c r="BG783" s="1085"/>
      <c r="BH783" s="1085"/>
      <c r="BI783" s="1085"/>
      <c r="BJ783" s="1085"/>
      <c r="BK783" s="1085"/>
      <c r="BL783" s="1085"/>
      <c r="BM783" s="1085"/>
      <c r="BN783" s="1085"/>
      <c r="BO783" s="1085"/>
      <c r="BP783" s="1085"/>
      <c r="BQ783" s="1085"/>
      <c r="BR783" s="1085"/>
      <c r="BS783" s="1124"/>
      <c r="BT783" s="1085"/>
      <c r="BU783" s="1085"/>
      <c r="BV783" s="1085"/>
      <c r="BW783" s="1085"/>
      <c r="BX783" s="1085"/>
      <c r="BY783" s="1085"/>
      <c r="BZ783" s="1085"/>
      <c r="CA783" s="1085"/>
      <c r="CB783" s="1085"/>
      <c r="CC783" s="1085"/>
      <c r="CD783" s="1085"/>
      <c r="CE783" s="1085"/>
      <c r="CF783" s="1085"/>
      <c r="CG783" s="1085"/>
      <c r="CH783" s="1085"/>
      <c r="CI783" s="1085"/>
      <c r="CJ783" s="1085"/>
      <c r="CK783" s="1085"/>
      <c r="CL783" s="1085"/>
      <c r="CM783" s="1124"/>
      <c r="CN783" s="1124"/>
      <c r="CO783" s="1125"/>
      <c r="CQ783" s="1955"/>
    </row>
    <row r="784" spans="1:95" s="633" customFormat="1" x14ac:dyDescent="0.2">
      <c r="A784" s="1066"/>
      <c r="B784" s="1084"/>
      <c r="C784" s="1060"/>
      <c r="D784" s="1060"/>
      <c r="E784" s="1061"/>
      <c r="F784" s="1079"/>
      <c r="G784" s="1078"/>
      <c r="H784" s="1064"/>
      <c r="I784" s="1085"/>
      <c r="J784" s="1085"/>
      <c r="K784" s="1085"/>
      <c r="L784" s="1085"/>
      <c r="M784" s="1085"/>
      <c r="N784" s="1085"/>
      <c r="O784" s="1085"/>
      <c r="P784" s="1085"/>
      <c r="Q784" s="1085"/>
      <c r="R784" s="1085"/>
      <c r="S784" s="1085"/>
      <c r="T784" s="1085"/>
      <c r="U784" s="1085"/>
      <c r="V784" s="1085"/>
      <c r="W784" s="1085"/>
      <c r="X784" s="1085"/>
      <c r="Y784" s="1085"/>
      <c r="Z784" s="1085"/>
      <c r="AA784" s="1085"/>
      <c r="AB784" s="1124"/>
      <c r="AC784" s="1124"/>
      <c r="AD784" s="1124"/>
      <c r="AE784" s="1124"/>
      <c r="AF784" s="1085"/>
      <c r="AG784" s="1085"/>
      <c r="AH784" s="1085"/>
      <c r="AI784" s="1085"/>
      <c r="AJ784" s="1085"/>
      <c r="AK784" s="1085"/>
      <c r="AL784" s="1085"/>
      <c r="AM784" s="1085"/>
      <c r="AN784" s="1085"/>
      <c r="AO784" s="1085"/>
      <c r="AP784" s="1085"/>
      <c r="AQ784" s="1085"/>
      <c r="AR784" s="1085"/>
      <c r="AS784" s="1085"/>
      <c r="AT784" s="1085"/>
      <c r="AU784" s="1085"/>
      <c r="AV784" s="1085"/>
      <c r="AW784" s="1085"/>
      <c r="AX784" s="1085"/>
      <c r="AY784" s="1085"/>
      <c r="AZ784" s="1085"/>
      <c r="BA784" s="1085"/>
      <c r="BB784" s="1085"/>
      <c r="BC784" s="1085"/>
      <c r="BD784" s="1085"/>
      <c r="BE784" s="1085"/>
      <c r="BF784" s="1085"/>
      <c r="BG784" s="1085"/>
      <c r="BH784" s="1085"/>
      <c r="BI784" s="1085"/>
      <c r="BJ784" s="1085"/>
      <c r="BK784" s="1085"/>
      <c r="BL784" s="1085"/>
      <c r="BM784" s="1085"/>
      <c r="BN784" s="1085"/>
      <c r="BO784" s="1085"/>
      <c r="BP784" s="1085"/>
      <c r="BQ784" s="1085"/>
      <c r="BR784" s="1085"/>
      <c r="BS784" s="1124"/>
      <c r="BT784" s="1085"/>
      <c r="BU784" s="1085"/>
      <c r="BV784" s="1085"/>
      <c r="BW784" s="1085"/>
      <c r="BX784" s="1085"/>
      <c r="BY784" s="1085"/>
      <c r="BZ784" s="1085"/>
      <c r="CA784" s="1085"/>
      <c r="CB784" s="1085"/>
      <c r="CC784" s="1085"/>
      <c r="CD784" s="1085"/>
      <c r="CE784" s="1085"/>
      <c r="CF784" s="1085"/>
      <c r="CG784" s="1085"/>
      <c r="CH784" s="1085"/>
      <c r="CI784" s="1085"/>
      <c r="CJ784" s="1085"/>
      <c r="CK784" s="1085"/>
      <c r="CL784" s="1085"/>
      <c r="CM784" s="1124"/>
      <c r="CN784" s="1124"/>
      <c r="CO784" s="1125"/>
      <c r="CQ784" s="1955"/>
    </row>
    <row r="785" spans="1:95" s="633" customFormat="1" x14ac:dyDescent="0.2">
      <c r="A785" s="1066"/>
      <c r="B785" s="1084"/>
      <c r="C785" s="1060"/>
      <c r="D785" s="1060"/>
      <c r="E785" s="1061"/>
      <c r="F785" s="1079"/>
      <c r="G785" s="1078"/>
      <c r="H785" s="1064"/>
      <c r="I785" s="1085"/>
      <c r="J785" s="1085"/>
      <c r="K785" s="1085"/>
      <c r="L785" s="1085"/>
      <c r="M785" s="1085"/>
      <c r="N785" s="1085"/>
      <c r="O785" s="1085"/>
      <c r="P785" s="1085"/>
      <c r="Q785" s="1085"/>
      <c r="R785" s="1085"/>
      <c r="S785" s="1085"/>
      <c r="T785" s="1085"/>
      <c r="U785" s="1085"/>
      <c r="V785" s="1085"/>
      <c r="W785" s="1085"/>
      <c r="X785" s="1085"/>
      <c r="Y785" s="1085"/>
      <c r="Z785" s="1085"/>
      <c r="AA785" s="1085"/>
      <c r="AB785" s="1124"/>
      <c r="AC785" s="1124"/>
      <c r="AD785" s="1124"/>
      <c r="AE785" s="1124"/>
      <c r="AF785" s="1085"/>
      <c r="AG785" s="1085"/>
      <c r="AH785" s="1085"/>
      <c r="AI785" s="1085"/>
      <c r="AJ785" s="1085"/>
      <c r="AK785" s="1085"/>
      <c r="AL785" s="1085"/>
      <c r="AM785" s="1085"/>
      <c r="AN785" s="1085"/>
      <c r="AO785" s="1085"/>
      <c r="AP785" s="1085"/>
      <c r="AQ785" s="1085"/>
      <c r="AR785" s="1085"/>
      <c r="AS785" s="1085"/>
      <c r="AT785" s="1085"/>
      <c r="AU785" s="1085"/>
      <c r="AV785" s="1085"/>
      <c r="AW785" s="1085"/>
      <c r="AX785" s="1085"/>
      <c r="AY785" s="1085"/>
      <c r="AZ785" s="1085"/>
      <c r="BA785" s="1085"/>
      <c r="BB785" s="1085"/>
      <c r="BC785" s="1085"/>
      <c r="BD785" s="1085"/>
      <c r="BE785" s="1085"/>
      <c r="BF785" s="1085"/>
      <c r="BG785" s="1085"/>
      <c r="BH785" s="1085"/>
      <c r="BI785" s="1085"/>
      <c r="BJ785" s="1085"/>
      <c r="BK785" s="1085"/>
      <c r="BL785" s="1085"/>
      <c r="BM785" s="1085"/>
      <c r="BN785" s="1085"/>
      <c r="BO785" s="1085"/>
      <c r="BP785" s="1085"/>
      <c r="BQ785" s="1085"/>
      <c r="BR785" s="1085"/>
      <c r="BS785" s="1124"/>
      <c r="BT785" s="1085"/>
      <c r="BU785" s="1085"/>
      <c r="BV785" s="1085"/>
      <c r="BW785" s="1085"/>
      <c r="BX785" s="1085"/>
      <c r="BY785" s="1085"/>
      <c r="BZ785" s="1085"/>
      <c r="CA785" s="1085"/>
      <c r="CB785" s="1085"/>
      <c r="CC785" s="1085"/>
      <c r="CD785" s="1085"/>
      <c r="CE785" s="1085"/>
      <c r="CF785" s="1085"/>
      <c r="CG785" s="1085"/>
      <c r="CH785" s="1085"/>
      <c r="CI785" s="1085"/>
      <c r="CJ785" s="1085"/>
      <c r="CK785" s="1085"/>
      <c r="CL785" s="1085"/>
      <c r="CM785" s="1124"/>
      <c r="CN785" s="1124"/>
      <c r="CO785" s="1125"/>
      <c r="CQ785" s="1955"/>
    </row>
    <row r="786" spans="1:95" s="633" customFormat="1" x14ac:dyDescent="0.2">
      <c r="A786" s="1066"/>
      <c r="B786" s="1084"/>
      <c r="C786" s="1060"/>
      <c r="D786" s="1060"/>
      <c r="E786" s="1061"/>
      <c r="F786" s="1079"/>
      <c r="G786" s="1078"/>
      <c r="H786" s="1064"/>
      <c r="I786" s="1085"/>
      <c r="J786" s="1085"/>
      <c r="K786" s="1085"/>
      <c r="L786" s="1085"/>
      <c r="M786" s="1085"/>
      <c r="N786" s="1085"/>
      <c r="O786" s="1085"/>
      <c r="P786" s="1085"/>
      <c r="Q786" s="1085"/>
      <c r="R786" s="1085"/>
      <c r="S786" s="1085"/>
      <c r="T786" s="1085"/>
      <c r="U786" s="1085"/>
      <c r="V786" s="1085"/>
      <c r="W786" s="1085"/>
      <c r="X786" s="1085"/>
      <c r="Y786" s="1085"/>
      <c r="Z786" s="1085"/>
      <c r="AA786" s="1085"/>
      <c r="AB786" s="1124"/>
      <c r="AC786" s="1124"/>
      <c r="AD786" s="1124"/>
      <c r="AE786" s="1124"/>
      <c r="AF786" s="1085"/>
      <c r="AG786" s="1085"/>
      <c r="AH786" s="1085"/>
      <c r="AI786" s="1085"/>
      <c r="AJ786" s="1085"/>
      <c r="AK786" s="1085"/>
      <c r="AL786" s="1085"/>
      <c r="AM786" s="1085"/>
      <c r="AN786" s="1085"/>
      <c r="AO786" s="1085"/>
      <c r="AP786" s="1085"/>
      <c r="AQ786" s="1085"/>
      <c r="AR786" s="1085"/>
      <c r="AS786" s="1085"/>
      <c r="AT786" s="1085"/>
      <c r="AU786" s="1085"/>
      <c r="AV786" s="1085"/>
      <c r="AW786" s="1085"/>
      <c r="AX786" s="1085"/>
      <c r="AY786" s="1085"/>
      <c r="AZ786" s="1085"/>
      <c r="BA786" s="1085"/>
      <c r="BB786" s="1085"/>
      <c r="BC786" s="1085"/>
      <c r="BD786" s="1085"/>
      <c r="BE786" s="1085"/>
      <c r="BF786" s="1085"/>
      <c r="BG786" s="1085"/>
      <c r="BH786" s="1085"/>
      <c r="BI786" s="1085"/>
      <c r="BJ786" s="1085"/>
      <c r="BK786" s="1085"/>
      <c r="BL786" s="1085"/>
      <c r="BM786" s="1085"/>
      <c r="BN786" s="1085"/>
      <c r="BO786" s="1085"/>
      <c r="BP786" s="1085"/>
      <c r="BQ786" s="1085"/>
      <c r="BR786" s="1085"/>
      <c r="BS786" s="1124"/>
      <c r="BT786" s="1085"/>
      <c r="BU786" s="1085"/>
      <c r="BV786" s="1085"/>
      <c r="BW786" s="1085"/>
      <c r="BX786" s="1085"/>
      <c r="BY786" s="1085"/>
      <c r="BZ786" s="1085"/>
      <c r="CA786" s="1085"/>
      <c r="CB786" s="1085"/>
      <c r="CC786" s="1085"/>
      <c r="CD786" s="1085"/>
      <c r="CE786" s="1085"/>
      <c r="CF786" s="1085"/>
      <c r="CG786" s="1085"/>
      <c r="CH786" s="1085"/>
      <c r="CI786" s="1085"/>
      <c r="CJ786" s="1085"/>
      <c r="CK786" s="1085"/>
      <c r="CL786" s="1085"/>
      <c r="CM786" s="1124"/>
      <c r="CN786" s="1124"/>
      <c r="CO786" s="1125"/>
      <c r="CQ786" s="1955"/>
    </row>
    <row r="787" spans="1:95" s="633" customFormat="1" x14ac:dyDescent="0.2">
      <c r="A787" s="1066"/>
      <c r="B787" s="1084"/>
      <c r="C787" s="1060"/>
      <c r="D787" s="1060"/>
      <c r="E787" s="1061"/>
      <c r="F787" s="1079"/>
      <c r="G787" s="1078"/>
      <c r="H787" s="1064"/>
      <c r="I787" s="1085"/>
      <c r="J787" s="1085"/>
      <c r="K787" s="1085"/>
      <c r="L787" s="1085"/>
      <c r="M787" s="1085"/>
      <c r="N787" s="1085"/>
      <c r="O787" s="1085"/>
      <c r="P787" s="1085"/>
      <c r="Q787" s="1085"/>
      <c r="R787" s="1085"/>
      <c r="S787" s="1085"/>
      <c r="T787" s="1085"/>
      <c r="U787" s="1085"/>
      <c r="V787" s="1085"/>
      <c r="W787" s="1085"/>
      <c r="X787" s="1085"/>
      <c r="Y787" s="1085"/>
      <c r="Z787" s="1085"/>
      <c r="AA787" s="1085"/>
      <c r="AB787" s="1124"/>
      <c r="AC787" s="1124"/>
      <c r="AD787" s="1124"/>
      <c r="AE787" s="1124"/>
      <c r="AF787" s="1085"/>
      <c r="AG787" s="1085"/>
      <c r="AH787" s="1085"/>
      <c r="AI787" s="1085"/>
      <c r="AJ787" s="1085"/>
      <c r="AK787" s="1085"/>
      <c r="AL787" s="1085"/>
      <c r="AM787" s="1085"/>
      <c r="AN787" s="1085"/>
      <c r="AO787" s="1085"/>
      <c r="AP787" s="1085"/>
      <c r="AQ787" s="1085"/>
      <c r="AR787" s="1085"/>
      <c r="AS787" s="1085"/>
      <c r="AT787" s="1085"/>
      <c r="AU787" s="1085"/>
      <c r="AV787" s="1085"/>
      <c r="AW787" s="1085"/>
      <c r="AX787" s="1085"/>
      <c r="AY787" s="1085"/>
      <c r="AZ787" s="1085"/>
      <c r="BA787" s="1085"/>
      <c r="BB787" s="1085"/>
      <c r="BC787" s="1085"/>
      <c r="BD787" s="1085"/>
      <c r="BE787" s="1085"/>
      <c r="BF787" s="1085"/>
      <c r="BG787" s="1085"/>
      <c r="BH787" s="1085"/>
      <c r="BI787" s="1085"/>
      <c r="BJ787" s="1085"/>
      <c r="BK787" s="1085"/>
      <c r="BL787" s="1085"/>
      <c r="BM787" s="1085"/>
      <c r="BN787" s="1085"/>
      <c r="BO787" s="1085"/>
      <c r="BP787" s="1085"/>
      <c r="BQ787" s="1085"/>
      <c r="BR787" s="1085"/>
      <c r="BS787" s="1124"/>
      <c r="BT787" s="1085"/>
      <c r="BU787" s="1085"/>
      <c r="BV787" s="1085"/>
      <c r="BW787" s="1085"/>
      <c r="BX787" s="1085"/>
      <c r="BY787" s="1085"/>
      <c r="BZ787" s="1085"/>
      <c r="CA787" s="1085"/>
      <c r="CB787" s="1085"/>
      <c r="CC787" s="1085"/>
      <c r="CD787" s="1085"/>
      <c r="CE787" s="1085"/>
      <c r="CF787" s="1085"/>
      <c r="CG787" s="1085"/>
      <c r="CH787" s="1085"/>
      <c r="CI787" s="1085"/>
      <c r="CJ787" s="1085"/>
      <c r="CK787" s="1085"/>
      <c r="CL787" s="1085"/>
      <c r="CM787" s="1124"/>
      <c r="CN787" s="1124"/>
      <c r="CO787" s="1125"/>
      <c r="CQ787" s="1955"/>
    </row>
    <row r="788" spans="1:95" s="633" customFormat="1" x14ac:dyDescent="0.2">
      <c r="A788" s="1066"/>
      <c r="B788" s="1084"/>
      <c r="C788" s="1060"/>
      <c r="D788" s="1060"/>
      <c r="E788" s="1061"/>
      <c r="F788" s="1079"/>
      <c r="G788" s="1078"/>
      <c r="H788" s="1064"/>
      <c r="I788" s="1085"/>
      <c r="J788" s="1085"/>
      <c r="K788" s="1085"/>
      <c r="L788" s="1085"/>
      <c r="M788" s="1085"/>
      <c r="N788" s="1085"/>
      <c r="O788" s="1085"/>
      <c r="P788" s="1085"/>
      <c r="Q788" s="1085"/>
      <c r="R788" s="1085"/>
      <c r="S788" s="1085"/>
      <c r="T788" s="1085"/>
      <c r="U788" s="1085"/>
      <c r="V788" s="1085"/>
      <c r="W788" s="1085"/>
      <c r="X788" s="1085"/>
      <c r="Y788" s="1085"/>
      <c r="Z788" s="1085"/>
      <c r="AA788" s="1085"/>
      <c r="AB788" s="1124"/>
      <c r="AC788" s="1124"/>
      <c r="AD788" s="1124"/>
      <c r="AE788" s="1124"/>
      <c r="AF788" s="1085"/>
      <c r="AG788" s="1085"/>
      <c r="AH788" s="1085"/>
      <c r="AI788" s="1085"/>
      <c r="AJ788" s="1085"/>
      <c r="AK788" s="1085"/>
      <c r="AL788" s="1085"/>
      <c r="AM788" s="1085"/>
      <c r="AN788" s="1085"/>
      <c r="AO788" s="1085"/>
      <c r="AP788" s="1085"/>
      <c r="AQ788" s="1085"/>
      <c r="AR788" s="1085"/>
      <c r="AS788" s="1085"/>
      <c r="AT788" s="1085"/>
      <c r="AU788" s="1085"/>
      <c r="AV788" s="1085"/>
      <c r="AW788" s="1085"/>
      <c r="AX788" s="1085"/>
      <c r="AY788" s="1085"/>
      <c r="AZ788" s="1085"/>
      <c r="BA788" s="1085"/>
      <c r="BB788" s="1085"/>
      <c r="BC788" s="1085"/>
      <c r="BD788" s="1085"/>
      <c r="BE788" s="1085"/>
      <c r="BF788" s="1085"/>
      <c r="BG788" s="1085"/>
      <c r="BH788" s="1085"/>
      <c r="BI788" s="1085"/>
      <c r="BJ788" s="1085"/>
      <c r="BK788" s="1085"/>
      <c r="BL788" s="1085"/>
      <c r="BM788" s="1085"/>
      <c r="BN788" s="1085"/>
      <c r="BO788" s="1085"/>
      <c r="BP788" s="1085"/>
      <c r="BQ788" s="1085"/>
      <c r="BR788" s="1085"/>
      <c r="BS788" s="1124"/>
      <c r="BT788" s="1085"/>
      <c r="BU788" s="1085"/>
      <c r="BV788" s="1085"/>
      <c r="BW788" s="1085"/>
      <c r="BX788" s="1085"/>
      <c r="BY788" s="1085"/>
      <c r="BZ788" s="1085"/>
      <c r="CA788" s="1085"/>
      <c r="CB788" s="1085"/>
      <c r="CC788" s="1085"/>
      <c r="CD788" s="1085"/>
      <c r="CE788" s="1085"/>
      <c r="CF788" s="1085"/>
      <c r="CG788" s="1085"/>
      <c r="CH788" s="1085"/>
      <c r="CI788" s="1085"/>
      <c r="CJ788" s="1085"/>
      <c r="CK788" s="1085"/>
      <c r="CL788" s="1085"/>
      <c r="CM788" s="1124"/>
      <c r="CN788" s="1124"/>
      <c r="CO788" s="1125"/>
      <c r="CQ788" s="1955"/>
    </row>
    <row r="789" spans="1:95" s="633" customFormat="1" x14ac:dyDescent="0.2">
      <c r="A789" s="1066"/>
      <c r="B789" s="1084"/>
      <c r="C789" s="1060"/>
      <c r="D789" s="1060"/>
      <c r="E789" s="1061"/>
      <c r="F789" s="1079"/>
      <c r="G789" s="1078"/>
      <c r="H789" s="1064"/>
      <c r="I789" s="1085"/>
      <c r="J789" s="1085"/>
      <c r="K789" s="1085"/>
      <c r="L789" s="1085"/>
      <c r="M789" s="1085"/>
      <c r="N789" s="1085"/>
      <c r="O789" s="1085"/>
      <c r="P789" s="1085"/>
      <c r="Q789" s="1085"/>
      <c r="R789" s="1085"/>
      <c r="S789" s="1085"/>
      <c r="T789" s="1085"/>
      <c r="U789" s="1085"/>
      <c r="V789" s="1085"/>
      <c r="W789" s="1085"/>
      <c r="X789" s="1085"/>
      <c r="Y789" s="1085"/>
      <c r="Z789" s="1085"/>
      <c r="AA789" s="1085"/>
      <c r="AB789" s="1124"/>
      <c r="AC789" s="1124"/>
      <c r="AD789" s="1124"/>
      <c r="AE789" s="1124"/>
      <c r="AF789" s="1085"/>
      <c r="AG789" s="1085"/>
      <c r="AH789" s="1085"/>
      <c r="AI789" s="1085"/>
      <c r="AJ789" s="1085"/>
      <c r="AK789" s="1085"/>
      <c r="AL789" s="1085"/>
      <c r="AM789" s="1085"/>
      <c r="AN789" s="1085"/>
      <c r="AO789" s="1085"/>
      <c r="AP789" s="1085"/>
      <c r="AQ789" s="1085"/>
      <c r="AR789" s="1085"/>
      <c r="AS789" s="1085"/>
      <c r="AT789" s="1085"/>
      <c r="AU789" s="1085"/>
      <c r="AV789" s="1085"/>
      <c r="AW789" s="1085"/>
      <c r="AX789" s="1085"/>
      <c r="AY789" s="1085"/>
      <c r="AZ789" s="1085"/>
      <c r="BA789" s="1085"/>
      <c r="BB789" s="1085"/>
      <c r="BC789" s="1085"/>
      <c r="BD789" s="1085"/>
      <c r="BE789" s="1085"/>
      <c r="BF789" s="1085"/>
      <c r="BG789" s="1085"/>
      <c r="BH789" s="1085"/>
      <c r="BI789" s="1085"/>
      <c r="BJ789" s="1085"/>
      <c r="BK789" s="1085"/>
      <c r="BL789" s="1085"/>
      <c r="BM789" s="1085"/>
      <c r="BN789" s="1085"/>
      <c r="BO789" s="1085"/>
      <c r="BP789" s="1085"/>
      <c r="BQ789" s="1085"/>
      <c r="BR789" s="1085"/>
      <c r="BS789" s="1124"/>
      <c r="BT789" s="1085"/>
      <c r="BU789" s="1085"/>
      <c r="BV789" s="1085"/>
      <c r="BW789" s="1085"/>
      <c r="BX789" s="1085"/>
      <c r="BY789" s="1085"/>
      <c r="BZ789" s="1085"/>
      <c r="CA789" s="1085"/>
      <c r="CB789" s="1085"/>
      <c r="CC789" s="1085"/>
      <c r="CD789" s="1085"/>
      <c r="CE789" s="1085"/>
      <c r="CF789" s="1085"/>
      <c r="CG789" s="1085"/>
      <c r="CH789" s="1085"/>
      <c r="CI789" s="1085"/>
      <c r="CJ789" s="1085"/>
      <c r="CK789" s="1085"/>
      <c r="CL789" s="1085"/>
      <c r="CM789" s="1124"/>
      <c r="CN789" s="1124"/>
      <c r="CO789" s="1125"/>
      <c r="CQ789" s="1955"/>
    </row>
    <row r="790" spans="1:95" s="633" customFormat="1" x14ac:dyDescent="0.2">
      <c r="A790" s="1066"/>
      <c r="B790" s="1084"/>
      <c r="C790" s="1060"/>
      <c r="D790" s="1060"/>
      <c r="E790" s="1061"/>
      <c r="F790" s="1079"/>
      <c r="G790" s="1078"/>
      <c r="H790" s="1064"/>
      <c r="I790" s="1085"/>
      <c r="J790" s="1085"/>
      <c r="K790" s="1085"/>
      <c r="L790" s="1085"/>
      <c r="M790" s="1085"/>
      <c r="N790" s="1085"/>
      <c r="O790" s="1085"/>
      <c r="P790" s="1085"/>
      <c r="Q790" s="1085"/>
      <c r="R790" s="1085"/>
      <c r="S790" s="1085"/>
      <c r="T790" s="1085"/>
      <c r="U790" s="1085"/>
      <c r="V790" s="1085"/>
      <c r="W790" s="1085"/>
      <c r="X790" s="1085"/>
      <c r="Y790" s="1085"/>
      <c r="Z790" s="1085"/>
      <c r="AA790" s="1085"/>
      <c r="AB790" s="1124"/>
      <c r="AC790" s="1124"/>
      <c r="AD790" s="1124"/>
      <c r="AE790" s="1124"/>
      <c r="AF790" s="1085"/>
      <c r="AG790" s="1085"/>
      <c r="AH790" s="1085"/>
      <c r="AI790" s="1085"/>
      <c r="AJ790" s="1085"/>
      <c r="AK790" s="1085"/>
      <c r="AL790" s="1085"/>
      <c r="AM790" s="1085"/>
      <c r="AN790" s="1085"/>
      <c r="AO790" s="1085"/>
      <c r="AP790" s="1085"/>
      <c r="AQ790" s="1085"/>
      <c r="AR790" s="1085"/>
      <c r="AS790" s="1085"/>
      <c r="AT790" s="1085"/>
      <c r="AU790" s="1085"/>
      <c r="AV790" s="1085"/>
      <c r="AW790" s="1085"/>
      <c r="AX790" s="1085"/>
      <c r="AY790" s="1085"/>
      <c r="AZ790" s="1085"/>
      <c r="BA790" s="1085"/>
      <c r="BB790" s="1085"/>
      <c r="BC790" s="1085"/>
      <c r="BD790" s="1085"/>
      <c r="BE790" s="1085"/>
      <c r="BF790" s="1085"/>
      <c r="BG790" s="1085"/>
      <c r="BH790" s="1085"/>
      <c r="BI790" s="1085"/>
      <c r="BJ790" s="1085"/>
      <c r="BK790" s="1085"/>
      <c r="BL790" s="1085"/>
      <c r="BM790" s="1085"/>
      <c r="BN790" s="1085"/>
      <c r="BO790" s="1085"/>
      <c r="BP790" s="1085"/>
      <c r="BQ790" s="1085"/>
      <c r="BR790" s="1085"/>
      <c r="BS790" s="1124"/>
      <c r="BT790" s="1085"/>
      <c r="BU790" s="1085"/>
      <c r="BV790" s="1085"/>
      <c r="BW790" s="1085"/>
      <c r="BX790" s="1085"/>
      <c r="BY790" s="1085"/>
      <c r="BZ790" s="1085"/>
      <c r="CA790" s="1085"/>
      <c r="CB790" s="1085"/>
      <c r="CC790" s="1085"/>
      <c r="CD790" s="1085"/>
      <c r="CE790" s="1085"/>
      <c r="CF790" s="1085"/>
      <c r="CG790" s="1085"/>
      <c r="CH790" s="1085"/>
      <c r="CI790" s="1085"/>
      <c r="CJ790" s="1085"/>
      <c r="CK790" s="1085"/>
      <c r="CL790" s="1085"/>
      <c r="CM790" s="1124"/>
      <c r="CN790" s="1124"/>
      <c r="CO790" s="1125"/>
      <c r="CQ790" s="1955"/>
    </row>
    <row r="791" spans="1:95" s="633" customFormat="1" x14ac:dyDescent="0.2">
      <c r="A791" s="1066"/>
      <c r="B791" s="1084"/>
      <c r="C791" s="1060"/>
      <c r="D791" s="1060"/>
      <c r="E791" s="1061"/>
      <c r="F791" s="1079"/>
      <c r="G791" s="1078"/>
      <c r="H791" s="1064"/>
      <c r="I791" s="1085"/>
      <c r="J791" s="1085"/>
      <c r="K791" s="1085"/>
      <c r="L791" s="1085"/>
      <c r="M791" s="1085"/>
      <c r="N791" s="1085"/>
      <c r="O791" s="1085"/>
      <c r="P791" s="1085"/>
      <c r="Q791" s="1085"/>
      <c r="R791" s="1085"/>
      <c r="S791" s="1085"/>
      <c r="T791" s="1085"/>
      <c r="U791" s="1085"/>
      <c r="V791" s="1085"/>
      <c r="W791" s="1085"/>
      <c r="X791" s="1085"/>
      <c r="Y791" s="1085"/>
      <c r="Z791" s="1085"/>
      <c r="AA791" s="1085"/>
      <c r="AB791" s="1124"/>
      <c r="AC791" s="1124"/>
      <c r="AD791" s="1124"/>
      <c r="AE791" s="1124"/>
      <c r="AF791" s="1085"/>
      <c r="AG791" s="1085"/>
      <c r="AH791" s="1085"/>
      <c r="AI791" s="1085"/>
      <c r="AJ791" s="1085"/>
      <c r="AK791" s="1085"/>
      <c r="AL791" s="1085"/>
      <c r="AM791" s="1085"/>
      <c r="AN791" s="1085"/>
      <c r="AO791" s="1085"/>
      <c r="AP791" s="1085"/>
      <c r="AQ791" s="1085"/>
      <c r="AR791" s="1085"/>
      <c r="AS791" s="1085"/>
      <c r="AT791" s="1085"/>
      <c r="AU791" s="1085"/>
      <c r="AV791" s="1085"/>
      <c r="AW791" s="1085"/>
      <c r="AX791" s="1085"/>
      <c r="AY791" s="1085"/>
      <c r="AZ791" s="1085"/>
      <c r="BA791" s="1085"/>
      <c r="BB791" s="1085"/>
      <c r="BC791" s="1085"/>
      <c r="BD791" s="1085"/>
      <c r="BE791" s="1085"/>
      <c r="BF791" s="1085"/>
      <c r="BG791" s="1085"/>
      <c r="BH791" s="1085"/>
      <c r="BI791" s="1085"/>
      <c r="BJ791" s="1085"/>
      <c r="BK791" s="1085"/>
      <c r="BL791" s="1085"/>
      <c r="BM791" s="1085"/>
      <c r="BN791" s="1085"/>
      <c r="BO791" s="1085"/>
      <c r="BP791" s="1085"/>
      <c r="BQ791" s="1085"/>
      <c r="BR791" s="1085"/>
      <c r="BS791" s="1124"/>
      <c r="BT791" s="1085"/>
      <c r="BU791" s="1085"/>
      <c r="BV791" s="1085"/>
      <c r="BW791" s="1085"/>
      <c r="BX791" s="1085"/>
      <c r="BY791" s="1085"/>
      <c r="BZ791" s="1085"/>
      <c r="CA791" s="1085"/>
      <c r="CB791" s="1085"/>
      <c r="CC791" s="1085"/>
      <c r="CD791" s="1085"/>
      <c r="CE791" s="1085"/>
      <c r="CF791" s="1085"/>
      <c r="CG791" s="1085"/>
      <c r="CH791" s="1085"/>
      <c r="CI791" s="1085"/>
      <c r="CJ791" s="1085"/>
      <c r="CK791" s="1085"/>
      <c r="CL791" s="1085"/>
      <c r="CM791" s="1124"/>
      <c r="CN791" s="1124"/>
      <c r="CO791" s="1125"/>
      <c r="CQ791" s="1955"/>
    </row>
    <row r="792" spans="1:95" s="633" customFormat="1" x14ac:dyDescent="0.2">
      <c r="A792" s="1066"/>
      <c r="B792" s="1084"/>
      <c r="C792" s="1060"/>
      <c r="D792" s="1060"/>
      <c r="E792" s="1061"/>
      <c r="F792" s="1079"/>
      <c r="G792" s="1078"/>
      <c r="H792" s="1064"/>
      <c r="I792" s="1085"/>
      <c r="J792" s="1085"/>
      <c r="K792" s="1085"/>
      <c r="L792" s="1085"/>
      <c r="M792" s="1085"/>
      <c r="N792" s="1085"/>
      <c r="O792" s="1085"/>
      <c r="P792" s="1085"/>
      <c r="Q792" s="1085"/>
      <c r="R792" s="1085"/>
      <c r="S792" s="1085"/>
      <c r="T792" s="1085"/>
      <c r="U792" s="1085"/>
      <c r="V792" s="1085"/>
      <c r="W792" s="1085"/>
      <c r="X792" s="1085"/>
      <c r="Y792" s="1085"/>
      <c r="Z792" s="1085"/>
      <c r="AA792" s="1085"/>
      <c r="AB792" s="1124"/>
      <c r="AC792" s="1124"/>
      <c r="AD792" s="1124"/>
      <c r="AE792" s="1124"/>
      <c r="AF792" s="1085"/>
      <c r="AG792" s="1085"/>
      <c r="AH792" s="1085"/>
      <c r="AI792" s="1085"/>
      <c r="AJ792" s="1085"/>
      <c r="AK792" s="1085"/>
      <c r="AL792" s="1085"/>
      <c r="AM792" s="1085"/>
      <c r="AN792" s="1085"/>
      <c r="AO792" s="1085"/>
      <c r="AP792" s="1085"/>
      <c r="AQ792" s="1085"/>
      <c r="AR792" s="1085"/>
      <c r="AS792" s="1085"/>
      <c r="AT792" s="1085"/>
      <c r="AU792" s="1085"/>
      <c r="AV792" s="1085"/>
      <c r="AW792" s="1085"/>
      <c r="AX792" s="1085"/>
      <c r="AY792" s="1085"/>
      <c r="AZ792" s="1085"/>
      <c r="BA792" s="1085"/>
      <c r="BB792" s="1085"/>
      <c r="BC792" s="1085"/>
      <c r="BD792" s="1085"/>
      <c r="BE792" s="1085"/>
      <c r="BF792" s="1085"/>
      <c r="BG792" s="1085"/>
      <c r="BH792" s="1085"/>
      <c r="BI792" s="1085"/>
      <c r="BJ792" s="1085"/>
      <c r="BK792" s="1085"/>
      <c r="BL792" s="1085"/>
      <c r="BM792" s="1085"/>
      <c r="BN792" s="1085"/>
      <c r="BO792" s="1085"/>
      <c r="BP792" s="1085"/>
      <c r="BQ792" s="1085"/>
      <c r="BR792" s="1085"/>
      <c r="BS792" s="1124"/>
      <c r="BT792" s="1085"/>
      <c r="BU792" s="1085"/>
      <c r="BV792" s="1085"/>
      <c r="BW792" s="1085"/>
      <c r="BX792" s="1085"/>
      <c r="BY792" s="1085"/>
      <c r="BZ792" s="1085"/>
      <c r="CA792" s="1085"/>
      <c r="CB792" s="1085"/>
      <c r="CC792" s="1085"/>
      <c r="CD792" s="1085"/>
      <c r="CE792" s="1085"/>
      <c r="CF792" s="1085"/>
      <c r="CG792" s="1085"/>
      <c r="CH792" s="1085"/>
      <c r="CI792" s="1085"/>
      <c r="CJ792" s="1085"/>
      <c r="CK792" s="1085"/>
      <c r="CL792" s="1085"/>
      <c r="CM792" s="1124"/>
      <c r="CN792" s="1124"/>
      <c r="CO792" s="1125"/>
      <c r="CQ792" s="1955"/>
    </row>
    <row r="793" spans="1:95" s="633" customFormat="1" x14ac:dyDescent="0.2">
      <c r="A793" s="1066"/>
      <c r="B793" s="1084"/>
      <c r="C793" s="1060"/>
      <c r="D793" s="1060"/>
      <c r="E793" s="1061"/>
      <c r="F793" s="1079"/>
      <c r="G793" s="1078"/>
      <c r="H793" s="1064"/>
      <c r="I793" s="1085"/>
      <c r="J793" s="1085"/>
      <c r="K793" s="1085"/>
      <c r="L793" s="1085"/>
      <c r="M793" s="1085"/>
      <c r="N793" s="1085"/>
      <c r="O793" s="1085"/>
      <c r="P793" s="1085"/>
      <c r="Q793" s="1085"/>
      <c r="R793" s="1085"/>
      <c r="S793" s="1085"/>
      <c r="T793" s="1085"/>
      <c r="U793" s="1085"/>
      <c r="V793" s="1085"/>
      <c r="W793" s="1085"/>
      <c r="X793" s="1085"/>
      <c r="Y793" s="1085"/>
      <c r="Z793" s="1085"/>
      <c r="AA793" s="1085"/>
      <c r="AB793" s="1124"/>
      <c r="AC793" s="1124"/>
      <c r="AD793" s="1124"/>
      <c r="AE793" s="1124"/>
      <c r="AF793" s="1085"/>
      <c r="AG793" s="1085"/>
      <c r="AH793" s="1085"/>
      <c r="AI793" s="1085"/>
      <c r="AJ793" s="1085"/>
      <c r="AK793" s="1085"/>
      <c r="AL793" s="1085"/>
      <c r="AM793" s="1085"/>
      <c r="AN793" s="1085"/>
      <c r="AO793" s="1085"/>
      <c r="AP793" s="1085"/>
      <c r="AQ793" s="1085"/>
      <c r="AR793" s="1085"/>
      <c r="AS793" s="1085"/>
      <c r="AT793" s="1085"/>
      <c r="AU793" s="1085"/>
      <c r="AV793" s="1085"/>
      <c r="AW793" s="1085"/>
      <c r="AX793" s="1085"/>
      <c r="AY793" s="1085"/>
      <c r="AZ793" s="1085"/>
      <c r="BA793" s="1085"/>
      <c r="BB793" s="1085"/>
      <c r="BC793" s="1085"/>
      <c r="BD793" s="1085"/>
      <c r="BE793" s="1085"/>
      <c r="BF793" s="1085"/>
      <c r="BG793" s="1085"/>
      <c r="BH793" s="1085"/>
      <c r="BI793" s="1085"/>
      <c r="BJ793" s="1085"/>
      <c r="BK793" s="1085"/>
      <c r="BL793" s="1085"/>
      <c r="BM793" s="1085"/>
      <c r="BN793" s="1085"/>
      <c r="BO793" s="1085"/>
      <c r="BP793" s="1085"/>
      <c r="BQ793" s="1085"/>
      <c r="BR793" s="1085"/>
      <c r="BS793" s="1124"/>
      <c r="BT793" s="1085"/>
      <c r="BU793" s="1085"/>
      <c r="BV793" s="1085"/>
      <c r="BW793" s="1085"/>
      <c r="BX793" s="1085"/>
      <c r="BY793" s="1085"/>
      <c r="BZ793" s="1085"/>
      <c r="CA793" s="1085"/>
      <c r="CB793" s="1085"/>
      <c r="CC793" s="1085"/>
      <c r="CD793" s="1085"/>
      <c r="CE793" s="1085"/>
      <c r="CF793" s="1085"/>
      <c r="CG793" s="1085"/>
      <c r="CH793" s="1085"/>
      <c r="CI793" s="1085"/>
      <c r="CJ793" s="1085"/>
      <c r="CK793" s="1085"/>
      <c r="CL793" s="1085"/>
      <c r="CM793" s="1124"/>
      <c r="CN793" s="1124"/>
      <c r="CO793" s="1125"/>
      <c r="CQ793" s="1955"/>
    </row>
    <row r="794" spans="1:95" s="633" customFormat="1" x14ac:dyDescent="0.2">
      <c r="A794" s="1066"/>
      <c r="B794" s="1084"/>
      <c r="C794" s="1060"/>
      <c r="D794" s="1060"/>
      <c r="E794" s="1061"/>
      <c r="F794" s="1079"/>
      <c r="G794" s="1078"/>
      <c r="H794" s="1064"/>
      <c r="I794" s="1085"/>
      <c r="J794" s="1085"/>
      <c r="K794" s="1085"/>
      <c r="L794" s="1085"/>
      <c r="M794" s="1085"/>
      <c r="N794" s="1085"/>
      <c r="O794" s="1085"/>
      <c r="P794" s="1085"/>
      <c r="Q794" s="1085"/>
      <c r="R794" s="1085"/>
      <c r="S794" s="1085"/>
      <c r="T794" s="1085"/>
      <c r="U794" s="1085"/>
      <c r="V794" s="1085"/>
      <c r="W794" s="1085"/>
      <c r="X794" s="1085"/>
      <c r="Y794" s="1085"/>
      <c r="Z794" s="1085"/>
      <c r="AA794" s="1085"/>
      <c r="AB794" s="1124"/>
      <c r="AC794" s="1124"/>
      <c r="AD794" s="1124"/>
      <c r="AE794" s="1124"/>
      <c r="AF794" s="1085"/>
      <c r="AG794" s="1085"/>
      <c r="AH794" s="1085"/>
      <c r="AI794" s="1085"/>
      <c r="AJ794" s="1085"/>
      <c r="AK794" s="1085"/>
      <c r="AL794" s="1085"/>
      <c r="AM794" s="1085"/>
      <c r="AN794" s="1085"/>
      <c r="AO794" s="1085"/>
      <c r="AP794" s="1085"/>
      <c r="AQ794" s="1085"/>
      <c r="AR794" s="1085"/>
      <c r="AS794" s="1085"/>
      <c r="AT794" s="1085"/>
      <c r="AU794" s="1085"/>
      <c r="AV794" s="1085"/>
      <c r="AW794" s="1085"/>
      <c r="AX794" s="1085"/>
      <c r="AY794" s="1085"/>
      <c r="AZ794" s="1085"/>
      <c r="BA794" s="1085"/>
      <c r="BB794" s="1085"/>
      <c r="BC794" s="1085"/>
      <c r="BD794" s="1085"/>
      <c r="BE794" s="1085"/>
      <c r="BF794" s="1085"/>
      <c r="BG794" s="1085"/>
      <c r="BH794" s="1085"/>
      <c r="BI794" s="1085"/>
      <c r="BJ794" s="1085"/>
      <c r="BK794" s="1085"/>
      <c r="BL794" s="1085"/>
      <c r="BM794" s="1085"/>
      <c r="BN794" s="1085"/>
      <c r="BO794" s="1085"/>
      <c r="BP794" s="1085"/>
      <c r="BQ794" s="1085"/>
      <c r="BR794" s="1085"/>
      <c r="BS794" s="1124"/>
      <c r="BT794" s="1085"/>
      <c r="BU794" s="1085"/>
      <c r="BV794" s="1085"/>
      <c r="BW794" s="1085"/>
      <c r="BX794" s="1085"/>
      <c r="BY794" s="1085"/>
      <c r="BZ794" s="1085"/>
      <c r="CA794" s="1085"/>
      <c r="CB794" s="1085"/>
      <c r="CC794" s="1085"/>
      <c r="CD794" s="1085"/>
      <c r="CE794" s="1085"/>
      <c r="CF794" s="1085"/>
      <c r="CG794" s="1085"/>
      <c r="CH794" s="1085"/>
      <c r="CI794" s="1085"/>
      <c r="CJ794" s="1085"/>
      <c r="CK794" s="1085"/>
      <c r="CL794" s="1085"/>
      <c r="CM794" s="1124"/>
      <c r="CN794" s="1124"/>
      <c r="CO794" s="1125"/>
      <c r="CQ794" s="1955"/>
    </row>
    <row r="795" spans="1:95" s="633" customFormat="1" x14ac:dyDescent="0.2">
      <c r="A795" s="1066"/>
      <c r="B795" s="1084"/>
      <c r="C795" s="1060"/>
      <c r="D795" s="1060"/>
      <c r="E795" s="1061"/>
      <c r="F795" s="1079"/>
      <c r="G795" s="1078"/>
      <c r="H795" s="1064"/>
      <c r="I795" s="1085"/>
      <c r="J795" s="1085"/>
      <c r="K795" s="1085"/>
      <c r="L795" s="1085"/>
      <c r="M795" s="1085"/>
      <c r="N795" s="1085"/>
      <c r="O795" s="1085"/>
      <c r="P795" s="1085"/>
      <c r="Q795" s="1085"/>
      <c r="R795" s="1085"/>
      <c r="S795" s="1085"/>
      <c r="T795" s="1085"/>
      <c r="U795" s="1085"/>
      <c r="V795" s="1085"/>
      <c r="W795" s="1085"/>
      <c r="X795" s="1085"/>
      <c r="Y795" s="1085"/>
      <c r="Z795" s="1085"/>
      <c r="AA795" s="1085"/>
      <c r="AB795" s="1124"/>
      <c r="AC795" s="1124"/>
      <c r="AD795" s="1124"/>
      <c r="AE795" s="1124"/>
      <c r="AF795" s="1085"/>
      <c r="AG795" s="1085"/>
      <c r="AH795" s="1085"/>
      <c r="AI795" s="1085"/>
      <c r="AJ795" s="1085"/>
      <c r="AK795" s="1085"/>
      <c r="AL795" s="1085"/>
      <c r="AM795" s="1085"/>
      <c r="AN795" s="1085"/>
      <c r="AO795" s="1085"/>
      <c r="AP795" s="1085"/>
      <c r="AQ795" s="1085"/>
      <c r="AR795" s="1085"/>
      <c r="AS795" s="1085"/>
      <c r="AT795" s="1085"/>
      <c r="AU795" s="1085"/>
      <c r="AV795" s="1085"/>
      <c r="AW795" s="1085"/>
      <c r="AX795" s="1085"/>
      <c r="AY795" s="1085"/>
      <c r="AZ795" s="1085"/>
      <c r="BA795" s="1085"/>
      <c r="BB795" s="1085"/>
      <c r="BC795" s="1085"/>
      <c r="BD795" s="1085"/>
      <c r="BE795" s="1085"/>
      <c r="BF795" s="1085"/>
      <c r="BG795" s="1085"/>
      <c r="BH795" s="1085"/>
      <c r="BI795" s="1085"/>
      <c r="BJ795" s="1085"/>
      <c r="BK795" s="1085"/>
      <c r="BL795" s="1085"/>
      <c r="BM795" s="1085"/>
      <c r="BN795" s="1085"/>
      <c r="BO795" s="1085"/>
      <c r="BP795" s="1085"/>
      <c r="BQ795" s="1085"/>
      <c r="BR795" s="1085"/>
      <c r="BS795" s="1124"/>
      <c r="BT795" s="1085"/>
      <c r="BU795" s="1085"/>
      <c r="BV795" s="1085"/>
      <c r="BW795" s="1085"/>
      <c r="BX795" s="1085"/>
      <c r="BY795" s="1085"/>
      <c r="BZ795" s="1085"/>
      <c r="CA795" s="1085"/>
      <c r="CB795" s="1085"/>
      <c r="CC795" s="1085"/>
      <c r="CD795" s="1085"/>
      <c r="CE795" s="1085"/>
      <c r="CF795" s="1085"/>
      <c r="CG795" s="1085"/>
      <c r="CH795" s="1085"/>
      <c r="CI795" s="1085"/>
      <c r="CJ795" s="1085"/>
      <c r="CK795" s="1085"/>
      <c r="CL795" s="1085"/>
      <c r="CM795" s="1124"/>
      <c r="CN795" s="1124"/>
      <c r="CO795" s="1125"/>
      <c r="CQ795" s="1955"/>
    </row>
    <row r="796" spans="1:95" s="633" customFormat="1" x14ac:dyDescent="0.2">
      <c r="A796" s="1066"/>
      <c r="B796" s="1084"/>
      <c r="C796" s="1060"/>
      <c r="D796" s="1060"/>
      <c r="E796" s="1061"/>
      <c r="F796" s="1079"/>
      <c r="G796" s="1078"/>
      <c r="H796" s="1064"/>
      <c r="I796" s="1085"/>
      <c r="J796" s="1085"/>
      <c r="K796" s="1085"/>
      <c r="L796" s="1085"/>
      <c r="M796" s="1085"/>
      <c r="N796" s="1085"/>
      <c r="O796" s="1085"/>
      <c r="P796" s="1085"/>
      <c r="Q796" s="1085"/>
      <c r="R796" s="1085"/>
      <c r="S796" s="1085"/>
      <c r="T796" s="1085"/>
      <c r="U796" s="1085"/>
      <c r="V796" s="1085"/>
      <c r="W796" s="1085"/>
      <c r="X796" s="1085"/>
      <c r="Y796" s="1085"/>
      <c r="Z796" s="1085"/>
      <c r="AA796" s="1085"/>
      <c r="AB796" s="1124"/>
      <c r="AC796" s="1124"/>
      <c r="AD796" s="1124"/>
      <c r="AE796" s="1124"/>
      <c r="AF796" s="1085"/>
      <c r="AG796" s="1085"/>
      <c r="AH796" s="1085"/>
      <c r="AI796" s="1085"/>
      <c r="AJ796" s="1085"/>
      <c r="AK796" s="1085"/>
      <c r="AL796" s="1085"/>
      <c r="AM796" s="1085"/>
      <c r="AN796" s="1085"/>
      <c r="AO796" s="1085"/>
      <c r="AP796" s="1085"/>
      <c r="AQ796" s="1085"/>
      <c r="AR796" s="1085"/>
      <c r="AS796" s="1085"/>
      <c r="AT796" s="1085"/>
      <c r="AU796" s="1085"/>
      <c r="AV796" s="1085"/>
      <c r="AW796" s="1085"/>
      <c r="AX796" s="1085"/>
      <c r="AY796" s="1085"/>
      <c r="AZ796" s="1085"/>
      <c r="BA796" s="1085"/>
      <c r="BB796" s="1085"/>
      <c r="BC796" s="1085"/>
      <c r="BD796" s="1085"/>
      <c r="BE796" s="1085"/>
      <c r="BF796" s="1085"/>
      <c r="BG796" s="1085"/>
      <c r="BH796" s="1085"/>
      <c r="BI796" s="1085"/>
      <c r="BJ796" s="1085"/>
      <c r="BK796" s="1085"/>
      <c r="BL796" s="1085"/>
      <c r="BM796" s="1085"/>
      <c r="BN796" s="1085"/>
      <c r="BO796" s="1085"/>
      <c r="BP796" s="1085"/>
      <c r="BQ796" s="1085"/>
      <c r="BR796" s="1085"/>
      <c r="BS796" s="1124"/>
      <c r="BT796" s="1085"/>
      <c r="BU796" s="1085"/>
      <c r="BV796" s="1085"/>
      <c r="BW796" s="1085"/>
      <c r="BX796" s="1085"/>
      <c r="BY796" s="1085"/>
      <c r="BZ796" s="1085"/>
      <c r="CA796" s="1085"/>
      <c r="CB796" s="1085"/>
      <c r="CC796" s="1085"/>
      <c r="CD796" s="1085"/>
      <c r="CE796" s="1085"/>
      <c r="CF796" s="1085"/>
      <c r="CG796" s="1085"/>
      <c r="CH796" s="1085"/>
      <c r="CI796" s="1085"/>
      <c r="CJ796" s="1085"/>
      <c r="CK796" s="1085"/>
      <c r="CL796" s="1085"/>
      <c r="CM796" s="1124"/>
      <c r="CN796" s="1124"/>
      <c r="CO796" s="1125"/>
      <c r="CQ796" s="1955"/>
    </row>
    <row r="797" spans="1:95" s="633" customFormat="1" x14ac:dyDescent="0.2">
      <c r="A797" s="1066"/>
      <c r="B797" s="1084"/>
      <c r="C797" s="1060"/>
      <c r="D797" s="1060"/>
      <c r="E797" s="1061"/>
      <c r="F797" s="1079"/>
      <c r="G797" s="1078"/>
      <c r="H797" s="1064"/>
      <c r="I797" s="1085"/>
      <c r="J797" s="1085"/>
      <c r="K797" s="1085"/>
      <c r="L797" s="1085"/>
      <c r="M797" s="1085"/>
      <c r="N797" s="1085"/>
      <c r="O797" s="1085"/>
      <c r="P797" s="1085"/>
      <c r="Q797" s="1085"/>
      <c r="R797" s="1085"/>
      <c r="S797" s="1085"/>
      <c r="T797" s="1085"/>
      <c r="U797" s="1085"/>
      <c r="V797" s="1085"/>
      <c r="W797" s="1085"/>
      <c r="X797" s="1085"/>
      <c r="Y797" s="1085"/>
      <c r="Z797" s="1085"/>
      <c r="AA797" s="1085"/>
      <c r="AB797" s="1124"/>
      <c r="AC797" s="1124"/>
      <c r="AD797" s="1124"/>
      <c r="AE797" s="1124"/>
      <c r="AF797" s="1085"/>
      <c r="AG797" s="1085"/>
      <c r="AH797" s="1085"/>
      <c r="AI797" s="1085"/>
      <c r="AJ797" s="1085"/>
      <c r="AK797" s="1085"/>
      <c r="AL797" s="1085"/>
      <c r="AM797" s="1085"/>
      <c r="AN797" s="1085"/>
      <c r="AO797" s="1085"/>
      <c r="AP797" s="1085"/>
      <c r="AQ797" s="1085"/>
      <c r="AR797" s="1085"/>
      <c r="AS797" s="1085"/>
      <c r="AT797" s="1085"/>
      <c r="AU797" s="1085"/>
      <c r="AV797" s="1085"/>
      <c r="AW797" s="1085"/>
      <c r="AX797" s="1085"/>
      <c r="AY797" s="1085"/>
      <c r="AZ797" s="1085"/>
      <c r="BA797" s="1085"/>
      <c r="BB797" s="1085"/>
      <c r="BC797" s="1085"/>
      <c r="BD797" s="1085"/>
      <c r="BE797" s="1085"/>
      <c r="BF797" s="1085"/>
      <c r="BG797" s="1085"/>
      <c r="BH797" s="1085"/>
      <c r="BI797" s="1085"/>
      <c r="BJ797" s="1085"/>
      <c r="BK797" s="1085"/>
      <c r="BL797" s="1085"/>
      <c r="BM797" s="1085"/>
      <c r="BN797" s="1085"/>
      <c r="BO797" s="1085"/>
      <c r="BP797" s="1085"/>
      <c r="BQ797" s="1085"/>
      <c r="BR797" s="1085"/>
      <c r="BS797" s="1124"/>
      <c r="BT797" s="1085"/>
      <c r="BU797" s="1085"/>
      <c r="BV797" s="1085"/>
      <c r="BW797" s="1085"/>
      <c r="BX797" s="1085"/>
      <c r="BY797" s="1085"/>
      <c r="BZ797" s="1085"/>
      <c r="CA797" s="1085"/>
      <c r="CB797" s="1085"/>
      <c r="CC797" s="1085"/>
      <c r="CD797" s="1085"/>
      <c r="CE797" s="1085"/>
      <c r="CF797" s="1085"/>
      <c r="CG797" s="1085"/>
      <c r="CH797" s="1085"/>
      <c r="CI797" s="1085"/>
      <c r="CJ797" s="1085"/>
      <c r="CK797" s="1085"/>
      <c r="CL797" s="1085"/>
      <c r="CM797" s="1124"/>
      <c r="CN797" s="1124"/>
      <c r="CO797" s="1125"/>
      <c r="CQ797" s="1955"/>
    </row>
    <row r="798" spans="1:95" s="633" customFormat="1" x14ac:dyDescent="0.2">
      <c r="A798" s="1066"/>
      <c r="B798" s="1084"/>
      <c r="C798" s="1060"/>
      <c r="D798" s="1060"/>
      <c r="E798" s="1061"/>
      <c r="F798" s="1079"/>
      <c r="G798" s="1078"/>
      <c r="H798" s="1064"/>
      <c r="I798" s="1085"/>
      <c r="J798" s="1085"/>
      <c r="K798" s="1085"/>
      <c r="L798" s="1085"/>
      <c r="M798" s="1085"/>
      <c r="N798" s="1085"/>
      <c r="O798" s="1085"/>
      <c r="P798" s="1085"/>
      <c r="Q798" s="1085"/>
      <c r="R798" s="1085"/>
      <c r="S798" s="1085"/>
      <c r="T798" s="1085"/>
      <c r="U798" s="1085"/>
      <c r="V798" s="1085"/>
      <c r="W798" s="1085"/>
      <c r="X798" s="1085"/>
      <c r="Y798" s="1085"/>
      <c r="Z798" s="1085"/>
      <c r="AA798" s="1085"/>
      <c r="AB798" s="1124"/>
      <c r="AC798" s="1124"/>
      <c r="AD798" s="1124"/>
      <c r="AE798" s="1124"/>
      <c r="AF798" s="1085"/>
      <c r="AG798" s="1085"/>
      <c r="AH798" s="1085"/>
      <c r="AI798" s="1085"/>
      <c r="AJ798" s="1085"/>
      <c r="AK798" s="1085"/>
      <c r="AL798" s="1085"/>
      <c r="AM798" s="1085"/>
      <c r="AN798" s="1085"/>
      <c r="AO798" s="1085"/>
      <c r="AP798" s="1085"/>
      <c r="AQ798" s="1085"/>
      <c r="AR798" s="1085"/>
      <c r="AS798" s="1085"/>
      <c r="AT798" s="1085"/>
      <c r="AU798" s="1085"/>
      <c r="AV798" s="1085"/>
      <c r="AW798" s="1085"/>
      <c r="AX798" s="1085"/>
      <c r="AY798" s="1085"/>
      <c r="AZ798" s="1085"/>
      <c r="BA798" s="1085"/>
      <c r="BB798" s="1085"/>
      <c r="BC798" s="1085"/>
      <c r="BD798" s="1085"/>
      <c r="BE798" s="1085"/>
      <c r="BF798" s="1085"/>
      <c r="BG798" s="1085"/>
      <c r="BH798" s="1085"/>
      <c r="BI798" s="1085"/>
      <c r="BJ798" s="1085"/>
      <c r="BK798" s="1085"/>
      <c r="BL798" s="1085"/>
      <c r="BM798" s="1085"/>
      <c r="BN798" s="1085"/>
      <c r="BO798" s="1085"/>
      <c r="BP798" s="1085"/>
      <c r="BQ798" s="1085"/>
      <c r="BR798" s="1085"/>
      <c r="BS798" s="1124"/>
      <c r="BT798" s="1085"/>
      <c r="BU798" s="1085"/>
      <c r="BV798" s="1085"/>
      <c r="BW798" s="1085"/>
      <c r="BX798" s="1085"/>
      <c r="BY798" s="1085"/>
      <c r="BZ798" s="1085"/>
      <c r="CA798" s="1085"/>
      <c r="CB798" s="1085"/>
      <c r="CC798" s="1085"/>
      <c r="CD798" s="1085"/>
      <c r="CE798" s="1085"/>
      <c r="CF798" s="1085"/>
      <c r="CG798" s="1085"/>
      <c r="CH798" s="1085"/>
      <c r="CI798" s="1085"/>
      <c r="CJ798" s="1085"/>
      <c r="CK798" s="1085"/>
      <c r="CL798" s="1085"/>
      <c r="CM798" s="1124"/>
      <c r="CN798" s="1124"/>
      <c r="CO798" s="1125"/>
      <c r="CQ798" s="1955"/>
    </row>
    <row r="799" spans="1:95" s="633" customFormat="1" x14ac:dyDescent="0.2">
      <c r="A799" s="1066"/>
      <c r="B799" s="1084"/>
      <c r="C799" s="1060"/>
      <c r="D799" s="1060"/>
      <c r="E799" s="1061"/>
      <c r="F799" s="1079"/>
      <c r="G799" s="1078"/>
      <c r="H799" s="1064"/>
      <c r="I799" s="1085"/>
      <c r="J799" s="1085"/>
      <c r="K799" s="1085"/>
      <c r="L799" s="1085"/>
      <c r="M799" s="1085"/>
      <c r="N799" s="1085"/>
      <c r="O799" s="1085"/>
      <c r="P799" s="1085"/>
      <c r="Q799" s="1085"/>
      <c r="R799" s="1085"/>
      <c r="S799" s="1085"/>
      <c r="T799" s="1085"/>
      <c r="U799" s="1085"/>
      <c r="V799" s="1085"/>
      <c r="W799" s="1085"/>
      <c r="X799" s="1085"/>
      <c r="Y799" s="1085"/>
      <c r="Z799" s="1085"/>
      <c r="AA799" s="1085"/>
      <c r="AB799" s="1124"/>
      <c r="AC799" s="1124"/>
      <c r="AD799" s="1124"/>
      <c r="AE799" s="1124"/>
      <c r="AF799" s="1085"/>
      <c r="AG799" s="1085"/>
      <c r="AH799" s="1085"/>
      <c r="AI799" s="1085"/>
      <c r="AJ799" s="1085"/>
      <c r="AK799" s="1085"/>
      <c r="AL799" s="1085"/>
      <c r="AM799" s="1085"/>
      <c r="AN799" s="1085"/>
      <c r="AO799" s="1085"/>
      <c r="AP799" s="1085"/>
      <c r="AQ799" s="1085"/>
      <c r="AR799" s="1085"/>
      <c r="AS799" s="1085"/>
      <c r="AT799" s="1085"/>
      <c r="AU799" s="1085"/>
      <c r="AV799" s="1085"/>
      <c r="AW799" s="1085"/>
      <c r="AX799" s="1085"/>
      <c r="AY799" s="1085"/>
      <c r="AZ799" s="1085"/>
      <c r="BA799" s="1085"/>
      <c r="BB799" s="1085"/>
      <c r="BC799" s="1085"/>
      <c r="BD799" s="1085"/>
      <c r="BE799" s="1085"/>
      <c r="BF799" s="1085"/>
      <c r="BG799" s="1085"/>
      <c r="BH799" s="1085"/>
      <c r="BI799" s="1085"/>
      <c r="BJ799" s="1085"/>
      <c r="BK799" s="1085"/>
      <c r="BL799" s="1085"/>
      <c r="BM799" s="1085"/>
      <c r="BN799" s="1085"/>
      <c r="BO799" s="1085"/>
      <c r="BP799" s="1085"/>
      <c r="BQ799" s="1085"/>
      <c r="BR799" s="1085"/>
      <c r="BS799" s="1124"/>
      <c r="BT799" s="1085"/>
      <c r="BU799" s="1085"/>
      <c r="BV799" s="1085"/>
      <c r="BW799" s="1085"/>
      <c r="BX799" s="1085"/>
      <c r="BY799" s="1085"/>
      <c r="BZ799" s="1085"/>
      <c r="CA799" s="1085"/>
      <c r="CB799" s="1085"/>
      <c r="CC799" s="1085"/>
      <c r="CD799" s="1085"/>
      <c r="CE799" s="1085"/>
      <c r="CF799" s="1085"/>
      <c r="CG799" s="1085"/>
      <c r="CH799" s="1085"/>
      <c r="CI799" s="1085"/>
      <c r="CJ799" s="1085"/>
      <c r="CK799" s="1085"/>
      <c r="CL799" s="1085"/>
      <c r="CM799" s="1124"/>
      <c r="CN799" s="1124"/>
      <c r="CO799" s="1125"/>
      <c r="CQ799" s="1955"/>
    </row>
    <row r="800" spans="1:95" s="633" customFormat="1" x14ac:dyDescent="0.2">
      <c r="A800" s="1066"/>
      <c r="B800" s="1084"/>
      <c r="C800" s="1060"/>
      <c r="D800" s="1060"/>
      <c r="E800" s="1061"/>
      <c r="F800" s="1079"/>
      <c r="G800" s="1078"/>
      <c r="H800" s="1064"/>
      <c r="I800" s="1085"/>
      <c r="J800" s="1085"/>
      <c r="K800" s="1085"/>
      <c r="L800" s="1085"/>
      <c r="M800" s="1085"/>
      <c r="N800" s="1085"/>
      <c r="O800" s="1085"/>
      <c r="P800" s="1085"/>
      <c r="Q800" s="1085"/>
      <c r="R800" s="1085"/>
      <c r="S800" s="1085"/>
      <c r="T800" s="1085"/>
      <c r="U800" s="1085"/>
      <c r="V800" s="1085"/>
      <c r="W800" s="1085"/>
      <c r="X800" s="1085"/>
      <c r="Y800" s="1085"/>
      <c r="Z800" s="1085"/>
      <c r="AA800" s="1085"/>
      <c r="AB800" s="1124"/>
      <c r="AC800" s="1124"/>
      <c r="AD800" s="1124"/>
      <c r="AE800" s="1124"/>
      <c r="AF800" s="1085"/>
      <c r="AG800" s="1085"/>
      <c r="AH800" s="1085"/>
      <c r="AI800" s="1085"/>
      <c r="AJ800" s="1085"/>
      <c r="AK800" s="1085"/>
      <c r="AL800" s="1085"/>
      <c r="AM800" s="1085"/>
      <c r="AN800" s="1085"/>
      <c r="AO800" s="1085"/>
      <c r="AP800" s="1085"/>
      <c r="AQ800" s="1085"/>
      <c r="AR800" s="1085"/>
      <c r="AS800" s="1085"/>
      <c r="AT800" s="1085"/>
      <c r="AU800" s="1085"/>
      <c r="AV800" s="1085"/>
      <c r="AW800" s="1085"/>
      <c r="AX800" s="1085"/>
      <c r="AY800" s="1085"/>
      <c r="AZ800" s="1085"/>
      <c r="BA800" s="1085"/>
      <c r="BB800" s="1085"/>
      <c r="BC800" s="1085"/>
      <c r="BD800" s="1085"/>
      <c r="BE800" s="1085"/>
      <c r="BF800" s="1085"/>
      <c r="BG800" s="1085"/>
      <c r="BH800" s="1085"/>
      <c r="BI800" s="1085"/>
      <c r="BJ800" s="1085"/>
      <c r="BK800" s="1085"/>
      <c r="BL800" s="1085"/>
      <c r="BM800" s="1085"/>
      <c r="BN800" s="1085"/>
      <c r="BO800" s="1085"/>
      <c r="BP800" s="1085"/>
      <c r="BQ800" s="1085"/>
      <c r="BR800" s="1085"/>
      <c r="BS800" s="1124"/>
      <c r="BT800" s="1085"/>
      <c r="BU800" s="1085"/>
      <c r="BV800" s="1085"/>
      <c r="BW800" s="1085"/>
      <c r="BX800" s="1085"/>
      <c r="BY800" s="1085"/>
      <c r="BZ800" s="1085"/>
      <c r="CA800" s="1085"/>
      <c r="CB800" s="1085"/>
      <c r="CC800" s="1085"/>
      <c r="CD800" s="1085"/>
      <c r="CE800" s="1085"/>
      <c r="CF800" s="1085"/>
      <c r="CG800" s="1085"/>
      <c r="CH800" s="1085"/>
      <c r="CI800" s="1085"/>
      <c r="CJ800" s="1085"/>
      <c r="CK800" s="1085"/>
      <c r="CL800" s="1085"/>
      <c r="CM800" s="1124"/>
      <c r="CN800" s="1124"/>
      <c r="CO800" s="1125"/>
      <c r="CQ800" s="1955"/>
    </row>
    <row r="801" spans="1:95" s="633" customFormat="1" x14ac:dyDescent="0.2">
      <c r="A801" s="1066"/>
      <c r="B801" s="1084"/>
      <c r="C801" s="1060"/>
      <c r="D801" s="1060"/>
      <c r="E801" s="1061"/>
      <c r="F801" s="1079"/>
      <c r="G801" s="1078"/>
      <c r="H801" s="1064"/>
      <c r="I801" s="1085"/>
      <c r="J801" s="1085"/>
      <c r="K801" s="1085"/>
      <c r="L801" s="1085"/>
      <c r="M801" s="1085"/>
      <c r="N801" s="1085"/>
      <c r="O801" s="1085"/>
      <c r="P801" s="1085"/>
      <c r="Q801" s="1085"/>
      <c r="R801" s="1085"/>
      <c r="S801" s="1085"/>
      <c r="T801" s="1085"/>
      <c r="U801" s="1085"/>
      <c r="V801" s="1085"/>
      <c r="W801" s="1085"/>
      <c r="X801" s="1085"/>
      <c r="Y801" s="1085"/>
      <c r="Z801" s="1085"/>
      <c r="AA801" s="1085"/>
      <c r="AB801" s="1124"/>
      <c r="AC801" s="1124"/>
      <c r="AD801" s="1124"/>
      <c r="AE801" s="1124"/>
      <c r="AF801" s="1085"/>
      <c r="AG801" s="1085"/>
      <c r="AH801" s="1085"/>
      <c r="AI801" s="1085"/>
      <c r="AJ801" s="1085"/>
      <c r="AK801" s="1085"/>
      <c r="AL801" s="1085"/>
      <c r="AM801" s="1085"/>
      <c r="AN801" s="1085"/>
      <c r="AO801" s="1085"/>
      <c r="AP801" s="1085"/>
      <c r="AQ801" s="1085"/>
      <c r="AR801" s="1085"/>
      <c r="AS801" s="1085"/>
      <c r="AT801" s="1085"/>
      <c r="AU801" s="1085"/>
      <c r="AV801" s="1085"/>
      <c r="AW801" s="1085"/>
      <c r="AX801" s="1085"/>
      <c r="AY801" s="1085"/>
      <c r="AZ801" s="1085"/>
      <c r="BA801" s="1085"/>
      <c r="BB801" s="1085"/>
      <c r="BC801" s="1085"/>
      <c r="BD801" s="1085"/>
      <c r="BE801" s="1085"/>
      <c r="BF801" s="1085"/>
      <c r="BG801" s="1085"/>
      <c r="BH801" s="1085"/>
      <c r="BI801" s="1085"/>
      <c r="BJ801" s="1085"/>
      <c r="BK801" s="1085"/>
      <c r="BL801" s="1085"/>
      <c r="BM801" s="1085"/>
      <c r="BN801" s="1085"/>
      <c r="BO801" s="1085"/>
      <c r="BP801" s="1085"/>
      <c r="BQ801" s="1085"/>
      <c r="BR801" s="1085"/>
      <c r="BS801" s="1124"/>
      <c r="BT801" s="1085"/>
      <c r="BU801" s="1085"/>
      <c r="BV801" s="1085"/>
      <c r="BW801" s="1085"/>
      <c r="BX801" s="1085"/>
      <c r="BY801" s="1085"/>
      <c r="BZ801" s="1085"/>
      <c r="CA801" s="1085"/>
      <c r="CB801" s="1085"/>
      <c r="CC801" s="1085"/>
      <c r="CD801" s="1085"/>
      <c r="CE801" s="1085"/>
      <c r="CF801" s="1085"/>
      <c r="CG801" s="1085"/>
      <c r="CH801" s="1085"/>
      <c r="CI801" s="1085"/>
      <c r="CJ801" s="1085"/>
      <c r="CK801" s="1085"/>
      <c r="CL801" s="1085"/>
      <c r="CM801" s="1124"/>
      <c r="CN801" s="1124"/>
      <c r="CO801" s="1125"/>
      <c r="CQ801" s="1955"/>
    </row>
    <row r="802" spans="1:95" s="633" customFormat="1" x14ac:dyDescent="0.2">
      <c r="A802" s="1066"/>
      <c r="B802" s="1084"/>
      <c r="C802" s="1060"/>
      <c r="D802" s="1060"/>
      <c r="E802" s="1061"/>
      <c r="F802" s="1079"/>
      <c r="G802" s="1078"/>
      <c r="H802" s="1064"/>
      <c r="I802" s="1085"/>
      <c r="J802" s="1085"/>
      <c r="K802" s="1085"/>
      <c r="L802" s="1085"/>
      <c r="M802" s="1085"/>
      <c r="N802" s="1085"/>
      <c r="O802" s="1085"/>
      <c r="P802" s="1085"/>
      <c r="Q802" s="1085"/>
      <c r="R802" s="1085"/>
      <c r="S802" s="1085"/>
      <c r="T802" s="1085"/>
      <c r="U802" s="1085"/>
      <c r="V802" s="1085"/>
      <c r="W802" s="1085"/>
      <c r="X802" s="1085"/>
      <c r="Y802" s="1085"/>
      <c r="Z802" s="1085"/>
      <c r="AA802" s="1085"/>
      <c r="AB802" s="1124"/>
      <c r="AC802" s="1124"/>
      <c r="AD802" s="1124"/>
      <c r="AE802" s="1124"/>
      <c r="AF802" s="1085"/>
      <c r="AG802" s="1085"/>
      <c r="AH802" s="1085"/>
      <c r="AI802" s="1085"/>
      <c r="AJ802" s="1085"/>
      <c r="AK802" s="1085"/>
      <c r="AL802" s="1085"/>
      <c r="AM802" s="1085"/>
      <c r="AN802" s="1085"/>
      <c r="AO802" s="1085"/>
      <c r="AP802" s="1085"/>
      <c r="AQ802" s="1085"/>
      <c r="AR802" s="1085"/>
      <c r="AS802" s="1085"/>
      <c r="AT802" s="1085"/>
      <c r="AU802" s="1085"/>
      <c r="AV802" s="1085"/>
      <c r="AW802" s="1085"/>
      <c r="AX802" s="1085"/>
      <c r="AY802" s="1085"/>
      <c r="AZ802" s="1085"/>
      <c r="BA802" s="1085"/>
      <c r="BB802" s="1085"/>
      <c r="BC802" s="1085"/>
      <c r="BD802" s="1085"/>
      <c r="BE802" s="1085"/>
      <c r="BF802" s="1085"/>
      <c r="BG802" s="1085"/>
      <c r="BH802" s="1085"/>
      <c r="BI802" s="1085"/>
      <c r="BJ802" s="1085"/>
      <c r="BK802" s="1085"/>
      <c r="BL802" s="1085"/>
      <c r="BM802" s="1085"/>
      <c r="BN802" s="1085"/>
      <c r="BO802" s="1085"/>
      <c r="BP802" s="1085"/>
      <c r="BQ802" s="1085"/>
      <c r="BR802" s="1085"/>
      <c r="BS802" s="1124"/>
      <c r="BT802" s="1085"/>
      <c r="BU802" s="1085"/>
      <c r="BV802" s="1085"/>
      <c r="BW802" s="1085"/>
      <c r="BX802" s="1085"/>
      <c r="BY802" s="1085"/>
      <c r="BZ802" s="1085"/>
      <c r="CA802" s="1085"/>
      <c r="CB802" s="1085"/>
      <c r="CC802" s="1085"/>
      <c r="CD802" s="1085"/>
      <c r="CE802" s="1085"/>
      <c r="CF802" s="1085"/>
      <c r="CG802" s="1085"/>
      <c r="CH802" s="1085"/>
      <c r="CI802" s="1085"/>
      <c r="CJ802" s="1085"/>
      <c r="CK802" s="1085"/>
      <c r="CL802" s="1085"/>
      <c r="CM802" s="1124"/>
      <c r="CN802" s="1124"/>
      <c r="CO802" s="1125"/>
      <c r="CQ802" s="1955"/>
    </row>
    <row r="803" spans="1:95" s="633" customFormat="1" x14ac:dyDescent="0.2">
      <c r="A803" s="1066"/>
      <c r="B803" s="1084"/>
      <c r="C803" s="1060"/>
      <c r="D803" s="1060"/>
      <c r="E803" s="1061"/>
      <c r="F803" s="1079"/>
      <c r="G803" s="1078"/>
      <c r="H803" s="1064"/>
      <c r="I803" s="1085"/>
      <c r="J803" s="1085"/>
      <c r="K803" s="1085"/>
      <c r="L803" s="1085"/>
      <c r="M803" s="1085"/>
      <c r="N803" s="1085"/>
      <c r="O803" s="1085"/>
      <c r="P803" s="1085"/>
      <c r="Q803" s="1085"/>
      <c r="R803" s="1085"/>
      <c r="S803" s="1085"/>
      <c r="T803" s="1085"/>
      <c r="U803" s="1085"/>
      <c r="V803" s="1085"/>
      <c r="W803" s="1085"/>
      <c r="X803" s="1085"/>
      <c r="Y803" s="1085"/>
      <c r="Z803" s="1085"/>
      <c r="AA803" s="1085"/>
      <c r="AB803" s="1124"/>
      <c r="AC803" s="1124"/>
      <c r="AD803" s="1124"/>
      <c r="AE803" s="1124"/>
      <c r="AF803" s="1085"/>
      <c r="AG803" s="1085"/>
      <c r="AH803" s="1085"/>
      <c r="AI803" s="1085"/>
      <c r="AJ803" s="1085"/>
      <c r="AK803" s="1085"/>
      <c r="AL803" s="1085"/>
      <c r="AM803" s="1085"/>
      <c r="AN803" s="1085"/>
      <c r="AO803" s="1085"/>
      <c r="AP803" s="1085"/>
      <c r="AQ803" s="1085"/>
      <c r="AR803" s="1085"/>
      <c r="AS803" s="1085"/>
      <c r="AT803" s="1085"/>
      <c r="AU803" s="1085"/>
      <c r="AV803" s="1085"/>
      <c r="AW803" s="1085"/>
      <c r="AX803" s="1085"/>
      <c r="AY803" s="1085"/>
      <c r="AZ803" s="1085"/>
      <c r="BA803" s="1085"/>
      <c r="BB803" s="1085"/>
      <c r="BC803" s="1085"/>
      <c r="BD803" s="1085"/>
      <c r="BE803" s="1085"/>
      <c r="BF803" s="1085"/>
      <c r="BG803" s="1085"/>
      <c r="BH803" s="1085"/>
      <c r="BI803" s="1085"/>
      <c r="BJ803" s="1085"/>
      <c r="BK803" s="1085"/>
      <c r="BL803" s="1085"/>
      <c r="BM803" s="1085"/>
      <c r="BN803" s="1085"/>
      <c r="BO803" s="1085"/>
      <c r="BP803" s="1085"/>
      <c r="BQ803" s="1085"/>
      <c r="BR803" s="1085"/>
      <c r="BS803" s="1124"/>
      <c r="BT803" s="1085"/>
      <c r="BU803" s="1085"/>
      <c r="BV803" s="1085"/>
      <c r="BW803" s="1085"/>
      <c r="BX803" s="1085"/>
      <c r="BY803" s="1085"/>
      <c r="BZ803" s="1085"/>
      <c r="CA803" s="1085"/>
      <c r="CB803" s="1085"/>
      <c r="CC803" s="1085"/>
      <c r="CD803" s="1085"/>
      <c r="CE803" s="1085"/>
      <c r="CF803" s="1085"/>
      <c r="CG803" s="1085"/>
      <c r="CH803" s="1085"/>
      <c r="CI803" s="1085"/>
      <c r="CJ803" s="1085"/>
      <c r="CK803" s="1085"/>
      <c r="CL803" s="1085"/>
      <c r="CM803" s="1124"/>
      <c r="CN803" s="1124"/>
      <c r="CO803" s="1125"/>
      <c r="CQ803" s="1955"/>
    </row>
    <row r="804" spans="1:95" s="633" customFormat="1" x14ac:dyDescent="0.2">
      <c r="A804" s="1066"/>
      <c r="B804" s="1084"/>
      <c r="C804" s="1060"/>
      <c r="D804" s="1060"/>
      <c r="E804" s="1061"/>
      <c r="F804" s="1079"/>
      <c r="G804" s="1078"/>
      <c r="H804" s="1064"/>
      <c r="I804" s="1085"/>
      <c r="J804" s="1085"/>
      <c r="K804" s="1085"/>
      <c r="L804" s="1085"/>
      <c r="M804" s="1085"/>
      <c r="N804" s="1085"/>
      <c r="O804" s="1085"/>
      <c r="P804" s="1085"/>
      <c r="Q804" s="1085"/>
      <c r="R804" s="1085"/>
      <c r="S804" s="1085"/>
      <c r="T804" s="1085"/>
      <c r="U804" s="1085"/>
      <c r="V804" s="1085"/>
      <c r="W804" s="1085"/>
      <c r="X804" s="1085"/>
      <c r="Y804" s="1085"/>
      <c r="Z804" s="1085"/>
      <c r="AA804" s="1085"/>
      <c r="AB804" s="1124"/>
      <c r="AC804" s="1124"/>
      <c r="AD804" s="1124"/>
      <c r="AE804" s="1124"/>
      <c r="AF804" s="1085"/>
      <c r="AG804" s="1085"/>
      <c r="AH804" s="1085"/>
      <c r="AI804" s="1085"/>
      <c r="AJ804" s="1085"/>
      <c r="AK804" s="1085"/>
      <c r="AL804" s="1085"/>
      <c r="AM804" s="1085"/>
      <c r="AN804" s="1085"/>
      <c r="AO804" s="1085"/>
      <c r="AP804" s="1085"/>
      <c r="AQ804" s="1085"/>
      <c r="AR804" s="1085"/>
      <c r="AS804" s="1085"/>
      <c r="AT804" s="1085"/>
      <c r="AU804" s="1085"/>
      <c r="AV804" s="1085"/>
      <c r="AW804" s="1085"/>
      <c r="AX804" s="1085"/>
      <c r="AY804" s="1085"/>
      <c r="AZ804" s="1085"/>
      <c r="BA804" s="1085"/>
      <c r="BB804" s="1085"/>
      <c r="BC804" s="1085"/>
      <c r="BD804" s="1085"/>
      <c r="BE804" s="1085"/>
      <c r="BF804" s="1085"/>
      <c r="BG804" s="1085"/>
      <c r="BH804" s="1085"/>
      <c r="BI804" s="1085"/>
      <c r="BJ804" s="1085"/>
      <c r="BK804" s="1085"/>
      <c r="BL804" s="1085"/>
      <c r="BM804" s="1085"/>
      <c r="BN804" s="1085"/>
      <c r="BO804" s="1085"/>
      <c r="BP804" s="1085"/>
      <c r="BQ804" s="1085"/>
      <c r="BR804" s="1085"/>
      <c r="BS804" s="1124"/>
      <c r="BT804" s="1085"/>
      <c r="BU804" s="1085"/>
      <c r="BV804" s="1085"/>
      <c r="BW804" s="1085"/>
      <c r="BX804" s="1085"/>
      <c r="BY804" s="1085"/>
      <c r="BZ804" s="1085"/>
      <c r="CA804" s="1085"/>
      <c r="CB804" s="1085"/>
      <c r="CC804" s="1085"/>
      <c r="CD804" s="1085"/>
      <c r="CE804" s="1085"/>
      <c r="CF804" s="1085"/>
      <c r="CG804" s="1085"/>
      <c r="CH804" s="1085"/>
      <c r="CI804" s="1085"/>
      <c r="CJ804" s="1085"/>
      <c r="CK804" s="1085"/>
      <c r="CL804" s="1085"/>
      <c r="CM804" s="1124"/>
      <c r="CN804" s="1124"/>
      <c r="CO804" s="1125"/>
      <c r="CQ804" s="1955"/>
    </row>
    <row r="805" spans="1:95" s="633" customFormat="1" x14ac:dyDescent="0.2">
      <c r="A805" s="1066"/>
      <c r="B805" s="1084"/>
      <c r="C805" s="1060"/>
      <c r="D805" s="1060"/>
      <c r="E805" s="1061"/>
      <c r="F805" s="1079"/>
      <c r="G805" s="1078"/>
      <c r="H805" s="1064"/>
      <c r="I805" s="1085"/>
      <c r="J805" s="1085"/>
      <c r="K805" s="1085"/>
      <c r="L805" s="1085"/>
      <c r="M805" s="1085"/>
      <c r="N805" s="1085"/>
      <c r="O805" s="1085"/>
      <c r="P805" s="1085"/>
      <c r="Q805" s="1085"/>
      <c r="R805" s="1085"/>
      <c r="S805" s="1085"/>
      <c r="T805" s="1085"/>
      <c r="U805" s="1085"/>
      <c r="V805" s="1085"/>
      <c r="W805" s="1085"/>
      <c r="X805" s="1085"/>
      <c r="Y805" s="1085"/>
      <c r="Z805" s="1085"/>
      <c r="AA805" s="1085"/>
      <c r="AB805" s="1124"/>
      <c r="AC805" s="1124"/>
      <c r="AD805" s="1124"/>
      <c r="AE805" s="1124"/>
      <c r="AF805" s="1085"/>
      <c r="AG805" s="1085"/>
      <c r="AH805" s="1085"/>
      <c r="AI805" s="1085"/>
      <c r="AJ805" s="1085"/>
      <c r="AK805" s="1085"/>
      <c r="AL805" s="1085"/>
      <c r="AM805" s="1085"/>
      <c r="AN805" s="1085"/>
      <c r="AO805" s="1085"/>
      <c r="AP805" s="1085"/>
      <c r="AQ805" s="1085"/>
      <c r="AR805" s="1085"/>
      <c r="AS805" s="1085"/>
      <c r="AT805" s="1085"/>
      <c r="AU805" s="1085"/>
      <c r="AV805" s="1085"/>
      <c r="AW805" s="1085"/>
      <c r="AX805" s="1085"/>
      <c r="AY805" s="1085"/>
      <c r="AZ805" s="1085"/>
      <c r="BA805" s="1085"/>
      <c r="BB805" s="1085"/>
      <c r="BC805" s="1085"/>
      <c r="BD805" s="1085"/>
      <c r="BE805" s="1085"/>
      <c r="BF805" s="1085"/>
      <c r="BG805" s="1085"/>
      <c r="BH805" s="1085"/>
      <c r="BI805" s="1085"/>
      <c r="BJ805" s="1085"/>
      <c r="BK805" s="1085"/>
      <c r="BL805" s="1085"/>
      <c r="BM805" s="1085"/>
      <c r="BN805" s="1085"/>
      <c r="BO805" s="1085"/>
      <c r="BP805" s="1085"/>
      <c r="BQ805" s="1085"/>
      <c r="BR805" s="1085"/>
      <c r="BS805" s="1124"/>
      <c r="BT805" s="1085"/>
      <c r="BU805" s="1085"/>
      <c r="BV805" s="1085"/>
      <c r="BW805" s="1085"/>
      <c r="BX805" s="1085"/>
      <c r="BY805" s="1085"/>
      <c r="BZ805" s="1085"/>
      <c r="CA805" s="1085"/>
      <c r="CB805" s="1085"/>
      <c r="CC805" s="1085"/>
      <c r="CD805" s="1085"/>
      <c r="CE805" s="1085"/>
      <c r="CF805" s="1085"/>
      <c r="CG805" s="1085"/>
      <c r="CH805" s="1085"/>
      <c r="CI805" s="1085"/>
      <c r="CJ805" s="1085"/>
      <c r="CK805" s="1085"/>
      <c r="CL805" s="1085"/>
      <c r="CM805" s="1124"/>
      <c r="CN805" s="1124"/>
      <c r="CO805" s="1125"/>
      <c r="CQ805" s="1955"/>
    </row>
    <row r="806" spans="1:95" s="633" customFormat="1" x14ac:dyDescent="0.2">
      <c r="A806" s="1066"/>
      <c r="B806" s="1084"/>
      <c r="C806" s="1060"/>
      <c r="D806" s="1060"/>
      <c r="E806" s="1061"/>
      <c r="F806" s="1079"/>
      <c r="G806" s="1078"/>
      <c r="H806" s="1064"/>
      <c r="I806" s="1085"/>
      <c r="J806" s="1085"/>
      <c r="K806" s="1085"/>
      <c r="L806" s="1085"/>
      <c r="M806" s="1085"/>
      <c r="N806" s="1085"/>
      <c r="O806" s="1085"/>
      <c r="P806" s="1085"/>
      <c r="Q806" s="1085"/>
      <c r="R806" s="1085"/>
      <c r="S806" s="1085"/>
      <c r="T806" s="1085"/>
      <c r="U806" s="1085"/>
      <c r="V806" s="1085"/>
      <c r="W806" s="1085"/>
      <c r="X806" s="1085"/>
      <c r="Y806" s="1085"/>
      <c r="Z806" s="1085"/>
      <c r="AA806" s="1085"/>
      <c r="AB806" s="1124"/>
      <c r="AC806" s="1124"/>
      <c r="AD806" s="1124"/>
      <c r="AE806" s="1124"/>
      <c r="AF806" s="1085"/>
      <c r="AG806" s="1085"/>
      <c r="AH806" s="1085"/>
      <c r="AI806" s="1085"/>
      <c r="AJ806" s="1085"/>
      <c r="AK806" s="1085"/>
      <c r="AL806" s="1085"/>
      <c r="AM806" s="1085"/>
      <c r="AN806" s="1085"/>
      <c r="AO806" s="1085"/>
      <c r="AP806" s="1085"/>
      <c r="AQ806" s="1085"/>
      <c r="AR806" s="1085"/>
      <c r="AS806" s="1085"/>
      <c r="AT806" s="1085"/>
      <c r="AU806" s="1085"/>
      <c r="AV806" s="1085"/>
      <c r="AW806" s="1085"/>
      <c r="AX806" s="1085"/>
      <c r="AY806" s="1085"/>
      <c r="AZ806" s="1085"/>
      <c r="BA806" s="1085"/>
      <c r="BB806" s="1085"/>
      <c r="BC806" s="1085"/>
      <c r="BD806" s="1085"/>
      <c r="BE806" s="1085"/>
      <c r="BF806" s="1085"/>
      <c r="BG806" s="1085"/>
      <c r="BH806" s="1085"/>
      <c r="BI806" s="1085"/>
      <c r="BJ806" s="1085"/>
      <c r="BK806" s="1085"/>
      <c r="BL806" s="1085"/>
      <c r="BM806" s="1085"/>
      <c r="BN806" s="1085"/>
      <c r="BO806" s="1085"/>
      <c r="BP806" s="1085"/>
      <c r="BQ806" s="1085"/>
      <c r="BR806" s="1085"/>
      <c r="BS806" s="1124"/>
      <c r="BT806" s="1085"/>
      <c r="BU806" s="1085"/>
      <c r="BV806" s="1085"/>
      <c r="BW806" s="1085"/>
      <c r="BX806" s="1085"/>
      <c r="BY806" s="1085"/>
      <c r="BZ806" s="1085"/>
      <c r="CA806" s="1085"/>
      <c r="CB806" s="1085"/>
      <c r="CC806" s="1085"/>
      <c r="CD806" s="1085"/>
      <c r="CE806" s="1085"/>
      <c r="CF806" s="1085"/>
      <c r="CG806" s="1085"/>
      <c r="CH806" s="1085"/>
      <c r="CI806" s="1085"/>
      <c r="CJ806" s="1085"/>
      <c r="CK806" s="1085"/>
      <c r="CL806" s="1085"/>
      <c r="CM806" s="1124"/>
      <c r="CN806" s="1124"/>
      <c r="CO806" s="1125"/>
      <c r="CQ806" s="1955"/>
    </row>
    <row r="807" spans="1:95" s="633" customFormat="1" x14ac:dyDescent="0.2">
      <c r="A807" s="1066"/>
      <c r="B807" s="1084"/>
      <c r="C807" s="1060"/>
      <c r="D807" s="1060"/>
      <c r="E807" s="1061"/>
      <c r="F807" s="1079"/>
      <c r="G807" s="1078"/>
      <c r="H807" s="1064"/>
      <c r="I807" s="1085"/>
      <c r="J807" s="1085"/>
      <c r="K807" s="1085"/>
      <c r="L807" s="1085"/>
      <c r="M807" s="1085"/>
      <c r="N807" s="1085"/>
      <c r="O807" s="1085"/>
      <c r="P807" s="1085"/>
      <c r="Q807" s="1085"/>
      <c r="R807" s="1085"/>
      <c r="S807" s="1085"/>
      <c r="T807" s="1085"/>
      <c r="U807" s="1085"/>
      <c r="V807" s="1085"/>
      <c r="W807" s="1085"/>
      <c r="X807" s="1085"/>
      <c r="Y807" s="1085"/>
      <c r="Z807" s="1085"/>
      <c r="AA807" s="1085"/>
      <c r="AB807" s="1124"/>
      <c r="AC807" s="1124"/>
      <c r="AD807" s="1124"/>
      <c r="AE807" s="1124"/>
      <c r="AF807" s="1085"/>
      <c r="AG807" s="1085"/>
      <c r="AH807" s="1085"/>
      <c r="AI807" s="1085"/>
      <c r="AJ807" s="1085"/>
      <c r="AK807" s="1085"/>
      <c r="AL807" s="1085"/>
      <c r="AM807" s="1085"/>
      <c r="AN807" s="1085"/>
      <c r="AO807" s="1085"/>
      <c r="AP807" s="1085"/>
      <c r="AQ807" s="1085"/>
      <c r="AR807" s="1085"/>
      <c r="AS807" s="1085"/>
      <c r="AT807" s="1085"/>
      <c r="AU807" s="1085"/>
      <c r="AV807" s="1085"/>
      <c r="AW807" s="1085"/>
      <c r="AX807" s="1085"/>
      <c r="AY807" s="1085"/>
      <c r="AZ807" s="1085"/>
      <c r="BA807" s="1085"/>
      <c r="BB807" s="1085"/>
      <c r="BC807" s="1085"/>
      <c r="BD807" s="1085"/>
      <c r="BE807" s="1085"/>
      <c r="BF807" s="1085"/>
      <c r="BG807" s="1085"/>
      <c r="BH807" s="1085"/>
      <c r="BI807" s="1085"/>
      <c r="BJ807" s="1085"/>
      <c r="BK807" s="1085"/>
      <c r="BL807" s="1085"/>
      <c r="BM807" s="1085"/>
      <c r="BN807" s="1085"/>
      <c r="BO807" s="1085"/>
      <c r="BP807" s="1085"/>
      <c r="BQ807" s="1085"/>
      <c r="BR807" s="1085"/>
      <c r="BS807" s="1124"/>
      <c r="BT807" s="1085"/>
      <c r="BU807" s="1085"/>
      <c r="BV807" s="1085"/>
      <c r="BW807" s="1085"/>
      <c r="BX807" s="1085"/>
      <c r="BY807" s="1085"/>
      <c r="BZ807" s="1085"/>
      <c r="CA807" s="1085"/>
      <c r="CB807" s="1085"/>
      <c r="CC807" s="1085"/>
      <c r="CD807" s="1085"/>
      <c r="CE807" s="1085"/>
      <c r="CF807" s="1085"/>
      <c r="CG807" s="1085"/>
      <c r="CH807" s="1085"/>
      <c r="CI807" s="1085"/>
      <c r="CJ807" s="1085"/>
      <c r="CK807" s="1085"/>
      <c r="CL807" s="1085"/>
      <c r="CM807" s="1124"/>
      <c r="CN807" s="1124"/>
      <c r="CO807" s="1125"/>
      <c r="CQ807" s="1955"/>
    </row>
    <row r="808" spans="1:95" s="633" customFormat="1" x14ac:dyDescent="0.2">
      <c r="A808" s="1066"/>
      <c r="B808" s="1084"/>
      <c r="C808" s="1060"/>
      <c r="D808" s="1060"/>
      <c r="E808" s="1061"/>
      <c r="F808" s="1079"/>
      <c r="G808" s="1078"/>
      <c r="H808" s="1064"/>
      <c r="I808" s="1085"/>
      <c r="J808" s="1085"/>
      <c r="K808" s="1085"/>
      <c r="L808" s="1085"/>
      <c r="M808" s="1085"/>
      <c r="N808" s="1085"/>
      <c r="O808" s="1085"/>
      <c r="P808" s="1085"/>
      <c r="Q808" s="1085"/>
      <c r="R808" s="1085"/>
      <c r="S808" s="1085"/>
      <c r="T808" s="1085"/>
      <c r="U808" s="1085"/>
      <c r="V808" s="1085"/>
      <c r="W808" s="1085"/>
      <c r="X808" s="1085"/>
      <c r="Y808" s="1085"/>
      <c r="Z808" s="1085"/>
      <c r="AA808" s="1085"/>
      <c r="AB808" s="1124"/>
      <c r="AC808" s="1124"/>
      <c r="AD808" s="1124"/>
      <c r="AE808" s="1124"/>
      <c r="AF808" s="1085"/>
      <c r="AG808" s="1085"/>
      <c r="AH808" s="1085"/>
      <c r="AI808" s="1085"/>
      <c r="AJ808" s="1085"/>
      <c r="AK808" s="1085"/>
      <c r="AL808" s="1085"/>
      <c r="AM808" s="1085"/>
      <c r="AN808" s="1085"/>
      <c r="AO808" s="1085"/>
      <c r="AP808" s="1085"/>
      <c r="AQ808" s="1085"/>
      <c r="AR808" s="1085"/>
      <c r="AS808" s="1085"/>
      <c r="AT808" s="1085"/>
      <c r="AU808" s="1085"/>
      <c r="AV808" s="1085"/>
      <c r="AW808" s="1085"/>
      <c r="AX808" s="1085"/>
      <c r="AY808" s="1085"/>
      <c r="AZ808" s="1085"/>
      <c r="BA808" s="1085"/>
      <c r="BB808" s="1085"/>
      <c r="BC808" s="1085"/>
      <c r="BD808" s="1085"/>
      <c r="BE808" s="1085"/>
      <c r="BF808" s="1085"/>
      <c r="BG808" s="1085"/>
      <c r="BH808" s="1085"/>
      <c r="BI808" s="1085"/>
      <c r="BJ808" s="1085"/>
      <c r="BK808" s="1085"/>
      <c r="BL808" s="1085"/>
      <c r="BM808" s="1085"/>
      <c r="BN808" s="1085"/>
      <c r="BO808" s="1085"/>
      <c r="BP808" s="1085"/>
      <c r="BQ808" s="1085"/>
      <c r="BR808" s="1085"/>
      <c r="BS808" s="1124"/>
      <c r="BT808" s="1085"/>
      <c r="BU808" s="1085"/>
      <c r="BV808" s="1085"/>
      <c r="BW808" s="1085"/>
      <c r="BX808" s="1085"/>
      <c r="BY808" s="1085"/>
      <c r="BZ808" s="1085"/>
      <c r="CA808" s="1085"/>
      <c r="CB808" s="1085"/>
      <c r="CC808" s="1085"/>
      <c r="CD808" s="1085"/>
      <c r="CE808" s="1085"/>
      <c r="CF808" s="1085"/>
      <c r="CG808" s="1085"/>
      <c r="CH808" s="1085"/>
      <c r="CI808" s="1085"/>
      <c r="CJ808" s="1085"/>
      <c r="CK808" s="1085"/>
      <c r="CL808" s="1085"/>
      <c r="CM808" s="1124"/>
      <c r="CN808" s="1124"/>
      <c r="CO808" s="1125"/>
      <c r="CQ808" s="1955"/>
    </row>
    <row r="809" spans="1:95" s="633" customFormat="1" x14ac:dyDescent="0.2">
      <c r="A809" s="1066"/>
      <c r="B809" s="1084"/>
      <c r="C809" s="1060"/>
      <c r="D809" s="1060"/>
      <c r="E809" s="1061"/>
      <c r="F809" s="1079"/>
      <c r="G809" s="1078"/>
      <c r="H809" s="1064"/>
      <c r="I809" s="1085"/>
      <c r="J809" s="1085"/>
      <c r="K809" s="1085"/>
      <c r="L809" s="1085"/>
      <c r="M809" s="1085"/>
      <c r="N809" s="1085"/>
      <c r="O809" s="1085"/>
      <c r="P809" s="1085"/>
      <c r="Q809" s="1085"/>
      <c r="R809" s="1085"/>
      <c r="S809" s="1085"/>
      <c r="T809" s="1085"/>
      <c r="U809" s="1085"/>
      <c r="V809" s="1085"/>
      <c r="W809" s="1085"/>
      <c r="X809" s="1085"/>
      <c r="Y809" s="1085"/>
      <c r="Z809" s="1085"/>
      <c r="AA809" s="1085"/>
      <c r="AB809" s="1124"/>
      <c r="AC809" s="1124"/>
      <c r="AD809" s="1124"/>
      <c r="AE809" s="1124"/>
      <c r="AF809" s="1085"/>
      <c r="AG809" s="1085"/>
      <c r="AH809" s="1085"/>
      <c r="AI809" s="1085"/>
      <c r="AJ809" s="1085"/>
      <c r="AK809" s="1085"/>
      <c r="AL809" s="1085"/>
      <c r="AM809" s="1085"/>
      <c r="AN809" s="1085"/>
      <c r="AO809" s="1085"/>
      <c r="AP809" s="1085"/>
      <c r="AQ809" s="1085"/>
      <c r="AR809" s="1085"/>
      <c r="AS809" s="1085"/>
      <c r="AT809" s="1085"/>
      <c r="AU809" s="1085"/>
      <c r="AV809" s="1085"/>
      <c r="AW809" s="1085"/>
      <c r="AX809" s="1085"/>
      <c r="AY809" s="1085"/>
      <c r="AZ809" s="1085"/>
      <c r="BA809" s="1085"/>
      <c r="BB809" s="1085"/>
      <c r="BC809" s="1085"/>
      <c r="BD809" s="1085"/>
      <c r="BE809" s="1085"/>
      <c r="BF809" s="1085"/>
      <c r="BG809" s="1085"/>
      <c r="BH809" s="1085"/>
      <c r="BI809" s="1085"/>
      <c r="BJ809" s="1085"/>
      <c r="BK809" s="1085"/>
      <c r="BL809" s="1085"/>
      <c r="BM809" s="1085"/>
      <c r="BN809" s="1085"/>
      <c r="BO809" s="1085"/>
      <c r="BP809" s="1085"/>
      <c r="BQ809" s="1085"/>
      <c r="BR809" s="1085"/>
      <c r="BS809" s="1124"/>
      <c r="BT809" s="1085"/>
      <c r="BU809" s="1085"/>
      <c r="BV809" s="1085"/>
      <c r="BW809" s="1085"/>
      <c r="BX809" s="1085"/>
      <c r="BY809" s="1085"/>
      <c r="BZ809" s="1085"/>
      <c r="CA809" s="1085"/>
      <c r="CB809" s="1085"/>
      <c r="CC809" s="1085"/>
      <c r="CD809" s="1085"/>
      <c r="CE809" s="1085"/>
      <c r="CF809" s="1085"/>
      <c r="CG809" s="1085"/>
      <c r="CH809" s="1085"/>
      <c r="CI809" s="1085"/>
      <c r="CJ809" s="1085"/>
      <c r="CK809" s="1085"/>
      <c r="CL809" s="1085"/>
      <c r="CM809" s="1124"/>
      <c r="CN809" s="1124"/>
      <c r="CO809" s="1125"/>
      <c r="CQ809" s="1955"/>
    </row>
    <row r="810" spans="1:95" s="633" customFormat="1" x14ac:dyDescent="0.2">
      <c r="A810" s="1066"/>
      <c r="B810" s="1084"/>
      <c r="C810" s="1060"/>
      <c r="D810" s="1060"/>
      <c r="E810" s="1061"/>
      <c r="F810" s="1079"/>
      <c r="G810" s="1078"/>
      <c r="H810" s="1064"/>
      <c r="I810" s="1085"/>
      <c r="J810" s="1085"/>
      <c r="K810" s="1085"/>
      <c r="L810" s="1085"/>
      <c r="M810" s="1085"/>
      <c r="N810" s="1085"/>
      <c r="O810" s="1085"/>
      <c r="P810" s="1085"/>
      <c r="Q810" s="1085"/>
      <c r="R810" s="1085"/>
      <c r="S810" s="1085"/>
      <c r="T810" s="1085"/>
      <c r="U810" s="1085"/>
      <c r="V810" s="1085"/>
      <c r="W810" s="1085"/>
      <c r="X810" s="1085"/>
      <c r="Y810" s="1085"/>
      <c r="Z810" s="1085"/>
      <c r="AA810" s="1085"/>
      <c r="AB810" s="1124"/>
      <c r="AC810" s="1124"/>
      <c r="AD810" s="1124"/>
      <c r="AE810" s="1124"/>
      <c r="AF810" s="1085"/>
      <c r="AG810" s="1085"/>
      <c r="AH810" s="1085"/>
      <c r="AI810" s="1085"/>
      <c r="AJ810" s="1085"/>
      <c r="AK810" s="1085"/>
      <c r="AL810" s="1085"/>
      <c r="AM810" s="1085"/>
      <c r="AN810" s="1085"/>
      <c r="AO810" s="1085"/>
      <c r="AP810" s="1085"/>
      <c r="AQ810" s="1085"/>
      <c r="AR810" s="1085"/>
      <c r="AS810" s="1085"/>
      <c r="AT810" s="1085"/>
      <c r="AU810" s="1085"/>
      <c r="AV810" s="1085"/>
      <c r="AW810" s="1085"/>
      <c r="AX810" s="1085"/>
      <c r="AY810" s="1085"/>
      <c r="AZ810" s="1085"/>
      <c r="BA810" s="1085"/>
      <c r="BB810" s="1085"/>
      <c r="BC810" s="1085"/>
      <c r="BD810" s="1085"/>
      <c r="BE810" s="1085"/>
      <c r="BF810" s="1085"/>
      <c r="BG810" s="1085"/>
      <c r="BH810" s="1085"/>
      <c r="BI810" s="1085"/>
      <c r="BJ810" s="1085"/>
      <c r="BK810" s="1085"/>
      <c r="BL810" s="1085"/>
      <c r="BM810" s="1085"/>
      <c r="BN810" s="1085"/>
      <c r="BO810" s="1085"/>
      <c r="BP810" s="1085"/>
      <c r="BQ810" s="1085"/>
      <c r="BR810" s="1085"/>
      <c r="BS810" s="1124"/>
      <c r="BT810" s="1085"/>
      <c r="BU810" s="1085"/>
      <c r="BV810" s="1085"/>
      <c r="BW810" s="1085"/>
      <c r="BX810" s="1085"/>
      <c r="BY810" s="1085"/>
      <c r="BZ810" s="1085"/>
      <c r="CA810" s="1085"/>
      <c r="CB810" s="1085"/>
      <c r="CC810" s="1085"/>
      <c r="CD810" s="1085"/>
      <c r="CE810" s="1085"/>
      <c r="CF810" s="1085"/>
      <c r="CG810" s="1085"/>
      <c r="CH810" s="1085"/>
      <c r="CI810" s="1085"/>
      <c r="CJ810" s="1085"/>
      <c r="CK810" s="1085"/>
      <c r="CL810" s="1085"/>
      <c r="CM810" s="1124"/>
      <c r="CN810" s="1124"/>
      <c r="CO810" s="1125"/>
      <c r="CQ810" s="1955"/>
    </row>
    <row r="811" spans="1:95" s="633" customFormat="1" x14ac:dyDescent="0.2">
      <c r="A811" s="1066"/>
      <c r="B811" s="1084"/>
      <c r="C811" s="1060"/>
      <c r="D811" s="1060"/>
      <c r="E811" s="1061"/>
      <c r="F811" s="1079"/>
      <c r="G811" s="1078"/>
      <c r="H811" s="1064"/>
      <c r="I811" s="1085"/>
      <c r="J811" s="1085"/>
      <c r="K811" s="1085"/>
      <c r="L811" s="1085"/>
      <c r="M811" s="1085"/>
      <c r="N811" s="1085"/>
      <c r="O811" s="1085"/>
      <c r="P811" s="1085"/>
      <c r="Q811" s="1085"/>
      <c r="R811" s="1085"/>
      <c r="S811" s="1085"/>
      <c r="T811" s="1085"/>
      <c r="U811" s="1085"/>
      <c r="V811" s="1085"/>
      <c r="W811" s="1085"/>
      <c r="X811" s="1085"/>
      <c r="Y811" s="1085"/>
      <c r="Z811" s="1085"/>
      <c r="AA811" s="1085"/>
      <c r="AB811" s="1124"/>
      <c r="AC811" s="1124"/>
      <c r="AD811" s="1124"/>
      <c r="AE811" s="1124"/>
      <c r="AF811" s="1085"/>
      <c r="AG811" s="1085"/>
      <c r="AH811" s="1085"/>
      <c r="AI811" s="1085"/>
      <c r="AJ811" s="1085"/>
      <c r="AK811" s="1085"/>
      <c r="AL811" s="1085"/>
      <c r="AM811" s="1085"/>
      <c r="AN811" s="1085"/>
      <c r="AO811" s="1085"/>
      <c r="AP811" s="1085"/>
      <c r="AQ811" s="1085"/>
      <c r="AR811" s="1085"/>
      <c r="AS811" s="1085"/>
      <c r="AT811" s="1085"/>
      <c r="AU811" s="1085"/>
      <c r="AV811" s="1085"/>
      <c r="AW811" s="1085"/>
      <c r="AX811" s="1085"/>
      <c r="AY811" s="1085"/>
      <c r="AZ811" s="1085"/>
      <c r="BA811" s="1085"/>
      <c r="BB811" s="1085"/>
      <c r="BC811" s="1085"/>
      <c r="BD811" s="1085"/>
      <c r="BE811" s="1085"/>
      <c r="BF811" s="1085"/>
      <c r="BG811" s="1085"/>
      <c r="BH811" s="1085"/>
      <c r="BI811" s="1085"/>
      <c r="BJ811" s="1085"/>
      <c r="BK811" s="1085"/>
      <c r="BL811" s="1085"/>
      <c r="BM811" s="1085"/>
      <c r="BN811" s="1085"/>
      <c r="BO811" s="1085"/>
      <c r="BP811" s="1085"/>
      <c r="BQ811" s="1085"/>
      <c r="BR811" s="1085"/>
      <c r="BS811" s="1124"/>
      <c r="BT811" s="1085"/>
      <c r="BU811" s="1085"/>
      <c r="BV811" s="1085"/>
      <c r="BW811" s="1085"/>
      <c r="BX811" s="1085"/>
      <c r="BY811" s="1085"/>
      <c r="BZ811" s="1085"/>
      <c r="CA811" s="1085"/>
      <c r="CB811" s="1085"/>
      <c r="CC811" s="1085"/>
      <c r="CD811" s="1085"/>
      <c r="CE811" s="1085"/>
      <c r="CF811" s="1085"/>
      <c r="CG811" s="1085"/>
      <c r="CH811" s="1085"/>
      <c r="CI811" s="1085"/>
      <c r="CJ811" s="1085"/>
      <c r="CK811" s="1085"/>
      <c r="CL811" s="1085"/>
      <c r="CM811" s="1124"/>
      <c r="CN811" s="1124"/>
      <c r="CO811" s="1125"/>
      <c r="CQ811" s="1955"/>
    </row>
    <row r="812" spans="1:95" s="633" customFormat="1" x14ac:dyDescent="0.2">
      <c r="A812" s="1066"/>
      <c r="B812" s="1084"/>
      <c r="C812" s="1060"/>
      <c r="D812" s="1060"/>
      <c r="E812" s="1061"/>
      <c r="F812" s="1079"/>
      <c r="G812" s="1078"/>
      <c r="H812" s="1064"/>
      <c r="I812" s="1085"/>
      <c r="J812" s="1085"/>
      <c r="K812" s="1085"/>
      <c r="L812" s="1085"/>
      <c r="M812" s="1085"/>
      <c r="N812" s="1085"/>
      <c r="O812" s="1085"/>
      <c r="P812" s="1085"/>
      <c r="Q812" s="1085"/>
      <c r="R812" s="1085"/>
      <c r="S812" s="1085"/>
      <c r="T812" s="1085"/>
      <c r="U812" s="1085"/>
      <c r="V812" s="1085"/>
      <c r="W812" s="1085"/>
      <c r="X812" s="1085"/>
      <c r="Y812" s="1085"/>
      <c r="Z812" s="1085"/>
      <c r="AA812" s="1085"/>
      <c r="AB812" s="1124"/>
      <c r="AC812" s="1124"/>
      <c r="AD812" s="1124"/>
      <c r="AE812" s="1124"/>
      <c r="AF812" s="1085"/>
      <c r="AG812" s="1085"/>
      <c r="AH812" s="1085"/>
      <c r="AI812" s="1085"/>
      <c r="AJ812" s="1085"/>
      <c r="AK812" s="1085"/>
      <c r="AL812" s="1085"/>
      <c r="AM812" s="1085"/>
      <c r="AN812" s="1085"/>
      <c r="AO812" s="1085"/>
      <c r="AP812" s="1085"/>
      <c r="AQ812" s="1085"/>
      <c r="AR812" s="1085"/>
      <c r="AS812" s="1085"/>
      <c r="AT812" s="1085"/>
      <c r="AU812" s="1085"/>
      <c r="AV812" s="1085"/>
      <c r="AW812" s="1085"/>
      <c r="AX812" s="1085"/>
      <c r="AY812" s="1085"/>
      <c r="AZ812" s="1085"/>
      <c r="BA812" s="1085"/>
      <c r="BB812" s="1085"/>
      <c r="BC812" s="1085"/>
      <c r="BD812" s="1085"/>
      <c r="BE812" s="1085"/>
      <c r="BF812" s="1085"/>
      <c r="BG812" s="1085"/>
      <c r="BH812" s="1085"/>
      <c r="BI812" s="1085"/>
      <c r="BJ812" s="1085"/>
      <c r="BK812" s="1085"/>
      <c r="BL812" s="1085"/>
      <c r="BM812" s="1085"/>
      <c r="BN812" s="1085"/>
      <c r="BO812" s="1085"/>
      <c r="BP812" s="1085"/>
      <c r="BQ812" s="1085"/>
      <c r="BR812" s="1085"/>
      <c r="BS812" s="1124"/>
      <c r="BT812" s="1085"/>
      <c r="BU812" s="1085"/>
      <c r="BV812" s="1085"/>
      <c r="BW812" s="1085"/>
      <c r="BX812" s="1085"/>
      <c r="BY812" s="1085"/>
      <c r="BZ812" s="1085"/>
      <c r="CA812" s="1085"/>
      <c r="CB812" s="1085"/>
      <c r="CC812" s="1085"/>
      <c r="CD812" s="1085"/>
      <c r="CE812" s="1085"/>
      <c r="CF812" s="1085"/>
      <c r="CG812" s="1085"/>
      <c r="CH812" s="1085"/>
      <c r="CI812" s="1085"/>
      <c r="CJ812" s="1085"/>
      <c r="CK812" s="1085"/>
      <c r="CL812" s="1085"/>
      <c r="CM812" s="1124"/>
      <c r="CN812" s="1124"/>
      <c r="CO812" s="1125"/>
      <c r="CQ812" s="1955"/>
    </row>
    <row r="813" spans="1:95" s="633" customFormat="1" x14ac:dyDescent="0.2">
      <c r="A813" s="1066"/>
      <c r="B813" s="1084"/>
      <c r="C813" s="1060"/>
      <c r="D813" s="1060"/>
      <c r="E813" s="1061"/>
      <c r="F813" s="1079"/>
      <c r="G813" s="1078"/>
      <c r="H813" s="1064"/>
      <c r="I813" s="1085"/>
      <c r="J813" s="1085"/>
      <c r="K813" s="1085"/>
      <c r="L813" s="1085"/>
      <c r="M813" s="1085"/>
      <c r="N813" s="1085"/>
      <c r="O813" s="1085"/>
      <c r="P813" s="1085"/>
      <c r="Q813" s="1085"/>
      <c r="R813" s="1085"/>
      <c r="S813" s="1085"/>
      <c r="T813" s="1085"/>
      <c r="U813" s="1085"/>
      <c r="V813" s="1085"/>
      <c r="W813" s="1085"/>
      <c r="X813" s="1085"/>
      <c r="Y813" s="1085"/>
      <c r="Z813" s="1085"/>
      <c r="AA813" s="1085"/>
      <c r="AB813" s="1124"/>
      <c r="AC813" s="1124"/>
      <c r="AD813" s="1124"/>
      <c r="AE813" s="1124"/>
      <c r="AF813" s="1085"/>
      <c r="AG813" s="1085"/>
      <c r="AH813" s="1085"/>
      <c r="AI813" s="1085"/>
      <c r="AJ813" s="1085"/>
      <c r="AK813" s="1085"/>
      <c r="AL813" s="1085"/>
      <c r="AM813" s="1085"/>
      <c r="AN813" s="1085"/>
      <c r="AO813" s="1085"/>
      <c r="AP813" s="1085"/>
      <c r="AQ813" s="1085"/>
      <c r="AR813" s="1085"/>
      <c r="AS813" s="1085"/>
      <c r="AT813" s="1085"/>
      <c r="AU813" s="1085"/>
      <c r="AV813" s="1085"/>
      <c r="AW813" s="1085"/>
      <c r="AX813" s="1085"/>
      <c r="AY813" s="1085"/>
      <c r="AZ813" s="1085"/>
      <c r="BA813" s="1085"/>
      <c r="BB813" s="1085"/>
      <c r="BC813" s="1085"/>
      <c r="BD813" s="1085"/>
      <c r="BE813" s="1085"/>
      <c r="BF813" s="1085"/>
      <c r="BG813" s="1085"/>
      <c r="BH813" s="1085"/>
      <c r="BI813" s="1085"/>
      <c r="BJ813" s="1085"/>
      <c r="BK813" s="1085"/>
      <c r="BL813" s="1085"/>
      <c r="BM813" s="1085"/>
      <c r="BN813" s="1085"/>
      <c r="BO813" s="1085"/>
      <c r="BP813" s="1085"/>
      <c r="BQ813" s="1085"/>
      <c r="BR813" s="1085"/>
      <c r="BS813" s="1124"/>
      <c r="BT813" s="1085"/>
      <c r="BU813" s="1085"/>
      <c r="BV813" s="1085"/>
      <c r="BW813" s="1085"/>
      <c r="BX813" s="1085"/>
      <c r="BY813" s="1085"/>
      <c r="BZ813" s="1085"/>
      <c r="CA813" s="1085"/>
      <c r="CB813" s="1085"/>
      <c r="CC813" s="1085"/>
      <c r="CD813" s="1085"/>
      <c r="CE813" s="1085"/>
      <c r="CF813" s="1085"/>
      <c r="CG813" s="1085"/>
      <c r="CH813" s="1085"/>
      <c r="CI813" s="1085"/>
      <c r="CJ813" s="1085"/>
      <c r="CK813" s="1085"/>
      <c r="CL813" s="1085"/>
      <c r="CM813" s="1124"/>
      <c r="CN813" s="1124"/>
      <c r="CO813" s="1125"/>
      <c r="CQ813" s="1955"/>
    </row>
    <row r="814" spans="1:95" s="633" customFormat="1" x14ac:dyDescent="0.2">
      <c r="A814" s="1066"/>
      <c r="B814" s="1084"/>
      <c r="C814" s="1060"/>
      <c r="D814" s="1060"/>
      <c r="E814" s="1061"/>
      <c r="F814" s="1079"/>
      <c r="G814" s="1078"/>
      <c r="H814" s="1064"/>
      <c r="I814" s="1085"/>
      <c r="J814" s="1085"/>
      <c r="K814" s="1085"/>
      <c r="L814" s="1085"/>
      <c r="M814" s="1085"/>
      <c r="N814" s="1085"/>
      <c r="O814" s="1085"/>
      <c r="P814" s="1085"/>
      <c r="Q814" s="1085"/>
      <c r="R814" s="1085"/>
      <c r="S814" s="1085"/>
      <c r="T814" s="1085"/>
      <c r="U814" s="1085"/>
      <c r="V814" s="1085"/>
      <c r="W814" s="1085"/>
      <c r="X814" s="1085"/>
      <c r="Y814" s="1085"/>
      <c r="Z814" s="1085"/>
      <c r="AA814" s="1085"/>
      <c r="AB814" s="1124"/>
      <c r="AC814" s="1124"/>
      <c r="AD814" s="1124"/>
      <c r="AE814" s="1124"/>
      <c r="AF814" s="1085"/>
      <c r="AG814" s="1085"/>
      <c r="AH814" s="1085"/>
      <c r="AI814" s="1085"/>
      <c r="AJ814" s="1085"/>
      <c r="AK814" s="1085"/>
      <c r="AL814" s="1085"/>
      <c r="AM814" s="1085"/>
      <c r="AN814" s="1085"/>
      <c r="AO814" s="1085"/>
      <c r="AP814" s="1085"/>
      <c r="AQ814" s="1085"/>
      <c r="AR814" s="1085"/>
      <c r="AS814" s="1085"/>
      <c r="AT814" s="1085"/>
      <c r="AU814" s="1085"/>
      <c r="AV814" s="1085"/>
      <c r="AW814" s="1085"/>
      <c r="AX814" s="1085"/>
      <c r="AY814" s="1085"/>
      <c r="AZ814" s="1085"/>
      <c r="BA814" s="1085"/>
      <c r="BB814" s="1085"/>
      <c r="BC814" s="1085"/>
      <c r="BD814" s="1085"/>
      <c r="BE814" s="1085"/>
      <c r="BF814" s="1085"/>
      <c r="BG814" s="1085"/>
      <c r="BH814" s="1085"/>
      <c r="BI814" s="1085"/>
      <c r="BJ814" s="1085"/>
      <c r="BK814" s="1085"/>
      <c r="BL814" s="1085"/>
      <c r="BM814" s="1085"/>
      <c r="BN814" s="1085"/>
      <c r="BO814" s="1085"/>
      <c r="BP814" s="1085"/>
      <c r="BQ814" s="1085"/>
      <c r="BR814" s="1085"/>
      <c r="BS814" s="1124"/>
      <c r="BT814" s="1085"/>
      <c r="BU814" s="1085"/>
      <c r="BV814" s="1085"/>
      <c r="BW814" s="1085"/>
      <c r="BX814" s="1085"/>
      <c r="BY814" s="1085"/>
      <c r="BZ814" s="1085"/>
      <c r="CA814" s="1085"/>
      <c r="CB814" s="1085"/>
      <c r="CC814" s="1085"/>
      <c r="CD814" s="1085"/>
      <c r="CE814" s="1085"/>
      <c r="CF814" s="1085"/>
      <c r="CG814" s="1085"/>
      <c r="CH814" s="1085"/>
      <c r="CI814" s="1085"/>
      <c r="CJ814" s="1085"/>
      <c r="CK814" s="1085"/>
      <c r="CL814" s="1085"/>
      <c r="CM814" s="1124"/>
      <c r="CN814" s="1124"/>
      <c r="CO814" s="1125"/>
      <c r="CQ814" s="1955"/>
    </row>
    <row r="815" spans="1:95" s="633" customFormat="1" x14ac:dyDescent="0.2">
      <c r="A815" s="1066"/>
      <c r="B815" s="1084"/>
      <c r="C815" s="1060"/>
      <c r="D815" s="1060"/>
      <c r="E815" s="1061"/>
      <c r="F815" s="1079"/>
      <c r="G815" s="1078"/>
      <c r="H815" s="1064"/>
      <c r="I815" s="1085"/>
      <c r="J815" s="1085"/>
      <c r="K815" s="1085"/>
      <c r="L815" s="1085"/>
      <c r="M815" s="1085"/>
      <c r="N815" s="1085"/>
      <c r="O815" s="1085"/>
      <c r="P815" s="1085"/>
      <c r="Q815" s="1085"/>
      <c r="R815" s="1085"/>
      <c r="S815" s="1085"/>
      <c r="T815" s="1085"/>
      <c r="U815" s="1085"/>
      <c r="V815" s="1085"/>
      <c r="W815" s="1085"/>
      <c r="X815" s="1085"/>
      <c r="Y815" s="1085"/>
      <c r="Z815" s="1085"/>
      <c r="AA815" s="1085"/>
      <c r="AB815" s="1124"/>
      <c r="AC815" s="1124"/>
      <c r="AD815" s="1124"/>
      <c r="AE815" s="1124"/>
      <c r="AF815" s="1085"/>
      <c r="AG815" s="1085"/>
      <c r="AH815" s="1085"/>
      <c r="AI815" s="1085"/>
      <c r="AJ815" s="1085"/>
      <c r="AK815" s="1085"/>
      <c r="AL815" s="1085"/>
      <c r="AM815" s="1085"/>
      <c r="AN815" s="1085"/>
      <c r="AO815" s="1085"/>
      <c r="AP815" s="1085"/>
      <c r="AQ815" s="1085"/>
      <c r="AR815" s="1085"/>
      <c r="AS815" s="1085"/>
      <c r="AT815" s="1085"/>
      <c r="AU815" s="1085"/>
      <c r="AV815" s="1085"/>
      <c r="AW815" s="1085"/>
      <c r="AX815" s="1085"/>
      <c r="AY815" s="1085"/>
      <c r="AZ815" s="1085"/>
      <c r="BA815" s="1085"/>
      <c r="BB815" s="1085"/>
      <c r="BC815" s="1085"/>
      <c r="BD815" s="1085"/>
      <c r="BE815" s="1085"/>
      <c r="BF815" s="1085"/>
      <c r="BG815" s="1085"/>
      <c r="BH815" s="1085"/>
      <c r="BI815" s="1085"/>
      <c r="BJ815" s="1085"/>
      <c r="BK815" s="1085"/>
      <c r="BL815" s="1085"/>
      <c r="BM815" s="1085"/>
      <c r="BN815" s="1085"/>
      <c r="BO815" s="1085"/>
      <c r="BP815" s="1085"/>
      <c r="BQ815" s="1085"/>
      <c r="BR815" s="1085"/>
      <c r="BS815" s="1124"/>
      <c r="BT815" s="1085"/>
      <c r="BU815" s="1085"/>
      <c r="BV815" s="1085"/>
      <c r="BW815" s="1085"/>
      <c r="BX815" s="1085"/>
      <c r="BY815" s="1085"/>
      <c r="BZ815" s="1085"/>
      <c r="CA815" s="1085"/>
      <c r="CB815" s="1085"/>
      <c r="CC815" s="1085"/>
      <c r="CD815" s="1085"/>
      <c r="CE815" s="1085"/>
      <c r="CF815" s="1085"/>
      <c r="CG815" s="1085"/>
      <c r="CH815" s="1085"/>
      <c r="CI815" s="1085"/>
      <c r="CJ815" s="1085"/>
      <c r="CK815" s="1085"/>
      <c r="CL815" s="1085"/>
      <c r="CM815" s="1124"/>
      <c r="CN815" s="1124"/>
      <c r="CO815" s="1125"/>
      <c r="CQ815" s="1955"/>
    </row>
    <row r="816" spans="1:95" s="633" customFormat="1" x14ac:dyDescent="0.2">
      <c r="A816" s="1066"/>
      <c r="B816" s="1084"/>
      <c r="C816" s="1060"/>
      <c r="D816" s="1060"/>
      <c r="E816" s="1061"/>
      <c r="F816" s="1079"/>
      <c r="G816" s="1078"/>
      <c r="H816" s="1064"/>
      <c r="I816" s="1085"/>
      <c r="J816" s="1085"/>
      <c r="K816" s="1085"/>
      <c r="L816" s="1085"/>
      <c r="M816" s="1085"/>
      <c r="N816" s="1085"/>
      <c r="O816" s="1085"/>
      <c r="P816" s="1085"/>
      <c r="Q816" s="1085"/>
      <c r="R816" s="1085"/>
      <c r="S816" s="1085"/>
      <c r="T816" s="1085"/>
      <c r="U816" s="1085"/>
      <c r="V816" s="1085"/>
      <c r="W816" s="1085"/>
      <c r="X816" s="1085"/>
      <c r="Y816" s="1085"/>
      <c r="Z816" s="1085"/>
      <c r="AA816" s="1085"/>
      <c r="AB816" s="1124"/>
      <c r="AC816" s="1124"/>
      <c r="AD816" s="1124"/>
      <c r="AE816" s="1124"/>
      <c r="AF816" s="1085"/>
      <c r="AG816" s="1085"/>
      <c r="AH816" s="1085"/>
      <c r="AI816" s="1085"/>
      <c r="AJ816" s="1085"/>
      <c r="AK816" s="1085"/>
      <c r="AL816" s="1085"/>
      <c r="AM816" s="1085"/>
      <c r="AN816" s="1085"/>
      <c r="AO816" s="1085"/>
      <c r="AP816" s="1085"/>
      <c r="AQ816" s="1085"/>
      <c r="AR816" s="1085"/>
      <c r="AS816" s="1085"/>
      <c r="AT816" s="1085"/>
      <c r="AU816" s="1085"/>
      <c r="AV816" s="1085"/>
      <c r="AW816" s="1085"/>
      <c r="AX816" s="1085"/>
      <c r="AY816" s="1085"/>
      <c r="AZ816" s="1085"/>
      <c r="BA816" s="1085"/>
      <c r="BB816" s="1085"/>
      <c r="BC816" s="1085"/>
      <c r="BD816" s="1085"/>
      <c r="BE816" s="1085"/>
      <c r="BF816" s="1085"/>
      <c r="BG816" s="1085"/>
      <c r="BH816" s="1085"/>
      <c r="BI816" s="1085"/>
      <c r="BJ816" s="1085"/>
      <c r="BK816" s="1085"/>
      <c r="BL816" s="1085"/>
      <c r="BM816" s="1085"/>
      <c r="BN816" s="1085"/>
      <c r="BO816" s="1085"/>
      <c r="BP816" s="1085"/>
      <c r="BQ816" s="1085"/>
      <c r="BR816" s="1085"/>
      <c r="BS816" s="1124"/>
      <c r="BT816" s="1085"/>
      <c r="BU816" s="1085"/>
      <c r="BV816" s="1085"/>
      <c r="BW816" s="1085"/>
      <c r="BX816" s="1085"/>
      <c r="BY816" s="1085"/>
      <c r="BZ816" s="1085"/>
      <c r="CA816" s="1085"/>
      <c r="CB816" s="1085"/>
      <c r="CC816" s="1085"/>
      <c r="CD816" s="1085"/>
      <c r="CE816" s="1085"/>
      <c r="CF816" s="1085"/>
      <c r="CG816" s="1085"/>
      <c r="CH816" s="1085"/>
      <c r="CI816" s="1085"/>
      <c r="CJ816" s="1085"/>
      <c r="CK816" s="1085"/>
      <c r="CL816" s="1085"/>
      <c r="CM816" s="1124"/>
      <c r="CN816" s="1124"/>
      <c r="CO816" s="1125"/>
      <c r="CQ816" s="1955"/>
    </row>
    <row r="817" spans="1:95" s="633" customFormat="1" x14ac:dyDescent="0.2">
      <c r="A817" s="1066"/>
      <c r="B817" s="1084"/>
      <c r="C817" s="1060"/>
      <c r="D817" s="1060"/>
      <c r="E817" s="1061"/>
      <c r="F817" s="1079"/>
      <c r="G817" s="1078"/>
      <c r="H817" s="1064"/>
      <c r="I817" s="1085"/>
      <c r="J817" s="1085"/>
      <c r="K817" s="1085"/>
      <c r="L817" s="1085"/>
      <c r="M817" s="1085"/>
      <c r="N817" s="1085"/>
      <c r="O817" s="1085"/>
      <c r="P817" s="1085"/>
      <c r="Q817" s="1085"/>
      <c r="R817" s="1085"/>
      <c r="S817" s="1085"/>
      <c r="T817" s="1085"/>
      <c r="U817" s="1085"/>
      <c r="V817" s="1085"/>
      <c r="W817" s="1085"/>
      <c r="X817" s="1085"/>
      <c r="Y817" s="1085"/>
      <c r="Z817" s="1085"/>
      <c r="AA817" s="1085"/>
      <c r="AB817" s="1124"/>
      <c r="AC817" s="1124"/>
      <c r="AD817" s="1124"/>
      <c r="AE817" s="1124"/>
      <c r="AF817" s="1085"/>
      <c r="AG817" s="1085"/>
      <c r="AH817" s="1085"/>
      <c r="AI817" s="1085"/>
      <c r="AJ817" s="1085"/>
      <c r="AK817" s="1085"/>
      <c r="AL817" s="1085"/>
      <c r="AM817" s="1085"/>
      <c r="AN817" s="1085"/>
      <c r="AO817" s="1085"/>
      <c r="AP817" s="1085"/>
      <c r="AQ817" s="1085"/>
      <c r="AR817" s="1085"/>
      <c r="AS817" s="1085"/>
      <c r="AT817" s="1085"/>
      <c r="AU817" s="1085"/>
      <c r="AV817" s="1085"/>
      <c r="AW817" s="1085"/>
      <c r="AX817" s="1085"/>
      <c r="AY817" s="1085"/>
      <c r="AZ817" s="1085"/>
      <c r="BA817" s="1085"/>
      <c r="BB817" s="1085"/>
      <c r="BC817" s="1085"/>
      <c r="BD817" s="1085"/>
      <c r="BE817" s="1085"/>
      <c r="BF817" s="1085"/>
      <c r="BG817" s="1085"/>
      <c r="BH817" s="1085"/>
      <c r="BI817" s="1085"/>
      <c r="BJ817" s="1085"/>
      <c r="BK817" s="1085"/>
      <c r="BL817" s="1085"/>
      <c r="BM817" s="1085"/>
      <c r="BN817" s="1085"/>
      <c r="BO817" s="1085"/>
      <c r="BP817" s="1085"/>
      <c r="BQ817" s="1085"/>
      <c r="BR817" s="1085"/>
      <c r="BS817" s="1124"/>
      <c r="BT817" s="1085"/>
      <c r="BU817" s="1085"/>
      <c r="BV817" s="1085"/>
      <c r="BW817" s="1085"/>
      <c r="BX817" s="1085"/>
      <c r="BY817" s="1085"/>
      <c r="BZ817" s="1085"/>
      <c r="CA817" s="1085"/>
      <c r="CB817" s="1085"/>
      <c r="CC817" s="1085"/>
      <c r="CD817" s="1085"/>
      <c r="CE817" s="1085"/>
      <c r="CF817" s="1085"/>
      <c r="CG817" s="1085"/>
      <c r="CH817" s="1085"/>
      <c r="CI817" s="1085"/>
      <c r="CJ817" s="1085"/>
      <c r="CK817" s="1085"/>
      <c r="CL817" s="1085"/>
      <c r="CM817" s="1124"/>
      <c r="CN817" s="1124"/>
      <c r="CO817" s="1125"/>
      <c r="CQ817" s="1955"/>
    </row>
    <row r="818" spans="1:95" s="633" customFormat="1" x14ac:dyDescent="0.2">
      <c r="A818" s="1066"/>
      <c r="B818" s="1084"/>
      <c r="C818" s="1060"/>
      <c r="D818" s="1060"/>
      <c r="E818" s="1061"/>
      <c r="F818" s="1079"/>
      <c r="G818" s="1078"/>
      <c r="H818" s="1064"/>
      <c r="I818" s="1085"/>
      <c r="J818" s="1085"/>
      <c r="K818" s="1085"/>
      <c r="L818" s="1085"/>
      <c r="M818" s="1085"/>
      <c r="N818" s="1085"/>
      <c r="O818" s="1085"/>
      <c r="P818" s="1085"/>
      <c r="Q818" s="1085"/>
      <c r="R818" s="1085"/>
      <c r="S818" s="1085"/>
      <c r="T818" s="1085"/>
      <c r="U818" s="1085"/>
      <c r="V818" s="1085"/>
      <c r="W818" s="1085"/>
      <c r="X818" s="1085"/>
      <c r="Y818" s="1085"/>
      <c r="Z818" s="1085"/>
      <c r="AA818" s="1085"/>
      <c r="AB818" s="1124"/>
      <c r="AC818" s="1124"/>
      <c r="AD818" s="1124"/>
      <c r="AE818" s="1124"/>
      <c r="AF818" s="1085"/>
      <c r="AG818" s="1085"/>
      <c r="AH818" s="1085"/>
      <c r="AI818" s="1085"/>
      <c r="AJ818" s="1085"/>
      <c r="AK818" s="1085"/>
      <c r="AL818" s="1085"/>
      <c r="AM818" s="1085"/>
      <c r="AN818" s="1085"/>
      <c r="AO818" s="1085"/>
      <c r="AP818" s="1085"/>
      <c r="AQ818" s="1085"/>
      <c r="AR818" s="1085"/>
      <c r="AS818" s="1085"/>
      <c r="AT818" s="1085"/>
      <c r="AU818" s="1085"/>
      <c r="AV818" s="1085"/>
      <c r="AW818" s="1085"/>
      <c r="AX818" s="1085"/>
      <c r="AY818" s="1085"/>
      <c r="AZ818" s="1085"/>
      <c r="BA818" s="1085"/>
      <c r="BB818" s="1085"/>
      <c r="BC818" s="1085"/>
      <c r="BD818" s="1085"/>
      <c r="BE818" s="1085"/>
      <c r="BF818" s="1085"/>
      <c r="BG818" s="1085"/>
      <c r="BH818" s="1085"/>
      <c r="BI818" s="1085"/>
      <c r="BJ818" s="1085"/>
      <c r="BK818" s="1085"/>
      <c r="BL818" s="1085"/>
      <c r="BM818" s="1085"/>
      <c r="BN818" s="1085"/>
      <c r="BO818" s="1085"/>
      <c r="BP818" s="1085"/>
      <c r="BQ818" s="1085"/>
      <c r="BR818" s="1085"/>
      <c r="BS818" s="1124"/>
      <c r="BT818" s="1085"/>
      <c r="BU818" s="1085"/>
      <c r="BV818" s="1085"/>
      <c r="BW818" s="1085"/>
      <c r="BX818" s="1085"/>
      <c r="BY818" s="1085"/>
      <c r="BZ818" s="1085"/>
      <c r="CA818" s="1085"/>
      <c r="CB818" s="1085"/>
      <c r="CC818" s="1085"/>
      <c r="CD818" s="1085"/>
      <c r="CE818" s="1085"/>
      <c r="CF818" s="1085"/>
      <c r="CG818" s="1085"/>
      <c r="CH818" s="1085"/>
      <c r="CI818" s="1085"/>
      <c r="CJ818" s="1085"/>
      <c r="CK818" s="1085"/>
      <c r="CL818" s="1085"/>
      <c r="CM818" s="1124"/>
      <c r="CN818" s="1124"/>
      <c r="CO818" s="1125"/>
      <c r="CQ818" s="1955"/>
    </row>
    <row r="819" spans="1:95" s="633" customFormat="1" x14ac:dyDescent="0.2">
      <c r="A819" s="1066"/>
      <c r="B819" s="1084"/>
      <c r="C819" s="1060"/>
      <c r="D819" s="1060"/>
      <c r="E819" s="1061"/>
      <c r="F819" s="1079"/>
      <c r="G819" s="1078"/>
      <c r="H819" s="1064"/>
      <c r="I819" s="1085"/>
      <c r="J819" s="1085"/>
      <c r="K819" s="1085"/>
      <c r="L819" s="1085"/>
      <c r="M819" s="1085"/>
      <c r="N819" s="1085"/>
      <c r="O819" s="1085"/>
      <c r="P819" s="1085"/>
      <c r="Q819" s="1085"/>
      <c r="R819" s="1085"/>
      <c r="S819" s="1085"/>
      <c r="T819" s="1085"/>
      <c r="U819" s="1085"/>
      <c r="V819" s="1085"/>
      <c r="W819" s="1085"/>
      <c r="X819" s="1085"/>
      <c r="Y819" s="1085"/>
      <c r="Z819" s="1085"/>
      <c r="AA819" s="1085"/>
      <c r="AB819" s="1124"/>
      <c r="AC819" s="1124"/>
      <c r="AD819" s="1124"/>
      <c r="AE819" s="1124"/>
      <c r="AF819" s="1085"/>
      <c r="AG819" s="1085"/>
      <c r="AH819" s="1085"/>
      <c r="AI819" s="1085"/>
      <c r="AJ819" s="1085"/>
      <c r="AK819" s="1085"/>
      <c r="AL819" s="1085"/>
      <c r="AM819" s="1085"/>
      <c r="AN819" s="1085"/>
      <c r="AO819" s="1085"/>
      <c r="AP819" s="1085"/>
      <c r="AQ819" s="1085"/>
      <c r="AR819" s="1085"/>
      <c r="AS819" s="1085"/>
      <c r="AT819" s="1085"/>
      <c r="AU819" s="1085"/>
      <c r="AV819" s="1085"/>
      <c r="AW819" s="1085"/>
      <c r="AX819" s="1085"/>
      <c r="AY819" s="1085"/>
      <c r="AZ819" s="1085"/>
      <c r="BA819" s="1085"/>
      <c r="BB819" s="1085"/>
      <c r="BC819" s="1085"/>
      <c r="BD819" s="1085"/>
      <c r="BE819" s="1085"/>
      <c r="BF819" s="1085"/>
      <c r="BG819" s="1085"/>
      <c r="BH819" s="1085"/>
      <c r="BI819" s="1085"/>
      <c r="BJ819" s="1085"/>
      <c r="BK819" s="1085"/>
      <c r="BL819" s="1085"/>
      <c r="BM819" s="1085"/>
      <c r="BN819" s="1085"/>
      <c r="BO819" s="1085"/>
      <c r="BP819" s="1085"/>
      <c r="BQ819" s="1085"/>
      <c r="BR819" s="1085"/>
      <c r="BS819" s="1124"/>
      <c r="BT819" s="1085"/>
      <c r="BU819" s="1085"/>
      <c r="BV819" s="1085"/>
      <c r="BW819" s="1085"/>
      <c r="BX819" s="1085"/>
      <c r="BY819" s="1085"/>
      <c r="BZ819" s="1085"/>
      <c r="CA819" s="1085"/>
      <c r="CB819" s="1085"/>
      <c r="CC819" s="1085"/>
      <c r="CD819" s="1085"/>
      <c r="CE819" s="1085"/>
      <c r="CF819" s="1085"/>
      <c r="CG819" s="1085"/>
      <c r="CH819" s="1085"/>
      <c r="CI819" s="1085"/>
      <c r="CJ819" s="1085"/>
      <c r="CK819" s="1085"/>
      <c r="CL819" s="1085"/>
      <c r="CM819" s="1124"/>
      <c r="CN819" s="1124"/>
      <c r="CO819" s="1125"/>
      <c r="CQ819" s="1955"/>
    </row>
    <row r="820" spans="1:95" s="633" customFormat="1" x14ac:dyDescent="0.2">
      <c r="A820" s="1066"/>
      <c r="B820" s="1084"/>
      <c r="C820" s="1060"/>
      <c r="D820" s="1060"/>
      <c r="E820" s="1061"/>
      <c r="F820" s="1079"/>
      <c r="G820" s="1078"/>
      <c r="H820" s="1064"/>
      <c r="I820" s="1085"/>
      <c r="J820" s="1085"/>
      <c r="K820" s="1085"/>
      <c r="L820" s="1085"/>
      <c r="M820" s="1085"/>
      <c r="N820" s="1085"/>
      <c r="O820" s="1085"/>
      <c r="P820" s="1085"/>
      <c r="Q820" s="1085"/>
      <c r="R820" s="1085"/>
      <c r="S820" s="1085"/>
      <c r="T820" s="1085"/>
      <c r="U820" s="1085"/>
      <c r="V820" s="1085"/>
      <c r="W820" s="1085"/>
      <c r="X820" s="1085"/>
      <c r="Y820" s="1085"/>
      <c r="Z820" s="1085"/>
      <c r="AA820" s="1085"/>
      <c r="AB820" s="1124"/>
      <c r="AC820" s="1124"/>
      <c r="AD820" s="1124"/>
      <c r="AE820" s="1124"/>
      <c r="AF820" s="1085"/>
      <c r="AG820" s="1085"/>
      <c r="AH820" s="1085"/>
      <c r="AI820" s="1085"/>
      <c r="AJ820" s="1085"/>
      <c r="AK820" s="1085"/>
      <c r="AL820" s="1085"/>
      <c r="AM820" s="1085"/>
      <c r="AN820" s="1085"/>
      <c r="AO820" s="1085"/>
      <c r="AP820" s="1085"/>
      <c r="AQ820" s="1085"/>
      <c r="AR820" s="1085"/>
      <c r="AS820" s="1085"/>
      <c r="AT820" s="1085"/>
      <c r="AU820" s="1085"/>
      <c r="AV820" s="1085"/>
      <c r="AW820" s="1085"/>
      <c r="AX820" s="1085"/>
      <c r="AY820" s="1085"/>
      <c r="AZ820" s="1085"/>
      <c r="BA820" s="1085"/>
      <c r="BB820" s="1085"/>
      <c r="BC820" s="1085"/>
      <c r="BD820" s="1085"/>
      <c r="BE820" s="1085"/>
      <c r="BF820" s="1085"/>
      <c r="BG820" s="1085"/>
      <c r="BH820" s="1085"/>
      <c r="BI820" s="1085"/>
      <c r="BJ820" s="1085"/>
      <c r="BK820" s="1085"/>
      <c r="BL820" s="1085"/>
      <c r="BM820" s="1085"/>
      <c r="BN820" s="1085"/>
      <c r="BO820" s="1085"/>
      <c r="BP820" s="1085"/>
      <c r="BQ820" s="1085"/>
      <c r="BR820" s="1085"/>
      <c r="BS820" s="1124"/>
      <c r="BT820" s="1085"/>
      <c r="BU820" s="1085"/>
      <c r="BV820" s="1085"/>
      <c r="BW820" s="1085"/>
      <c r="BX820" s="1085"/>
      <c r="BY820" s="1085"/>
      <c r="BZ820" s="1085"/>
      <c r="CA820" s="1085"/>
      <c r="CB820" s="1085"/>
      <c r="CC820" s="1085"/>
      <c r="CD820" s="1085"/>
      <c r="CE820" s="1085"/>
      <c r="CF820" s="1085"/>
      <c r="CG820" s="1085"/>
      <c r="CH820" s="1085"/>
      <c r="CI820" s="1085"/>
      <c r="CJ820" s="1085"/>
      <c r="CK820" s="1085"/>
      <c r="CL820" s="1085"/>
      <c r="CM820" s="1124"/>
      <c r="CN820" s="1124"/>
      <c r="CO820" s="1125"/>
      <c r="CQ820" s="1955"/>
    </row>
    <row r="821" spans="1:95" s="633" customFormat="1" x14ac:dyDescent="0.2">
      <c r="A821" s="1066"/>
      <c r="B821" s="1084"/>
      <c r="C821" s="1060"/>
      <c r="D821" s="1060"/>
      <c r="E821" s="1061"/>
      <c r="F821" s="1079"/>
      <c r="G821" s="1078"/>
      <c r="H821" s="1064"/>
      <c r="I821" s="1085"/>
      <c r="J821" s="1085"/>
      <c r="K821" s="1085"/>
      <c r="L821" s="1085"/>
      <c r="M821" s="1085"/>
      <c r="N821" s="1085"/>
      <c r="O821" s="1085"/>
      <c r="P821" s="1085"/>
      <c r="Q821" s="1085"/>
      <c r="R821" s="1085"/>
      <c r="S821" s="1085"/>
      <c r="T821" s="1085"/>
      <c r="U821" s="1085"/>
      <c r="V821" s="1085"/>
      <c r="W821" s="1085"/>
      <c r="X821" s="1085"/>
      <c r="Y821" s="1085"/>
      <c r="Z821" s="1085"/>
      <c r="AA821" s="1085"/>
      <c r="AB821" s="1124"/>
      <c r="AC821" s="1124"/>
      <c r="AD821" s="1124"/>
      <c r="AE821" s="1124"/>
      <c r="AF821" s="1085"/>
      <c r="AG821" s="1085"/>
      <c r="AH821" s="1085"/>
      <c r="AI821" s="1085"/>
      <c r="AJ821" s="1085"/>
      <c r="AK821" s="1085"/>
      <c r="AL821" s="1085"/>
      <c r="AM821" s="1085"/>
      <c r="AN821" s="1085"/>
      <c r="AO821" s="1085"/>
      <c r="AP821" s="1085"/>
      <c r="AQ821" s="1085"/>
      <c r="AR821" s="1085"/>
      <c r="AS821" s="1085"/>
      <c r="AT821" s="1085"/>
      <c r="AU821" s="1085"/>
      <c r="AV821" s="1085"/>
      <c r="AW821" s="1085"/>
      <c r="AX821" s="1085"/>
      <c r="AY821" s="1085"/>
      <c r="AZ821" s="1085"/>
      <c r="BA821" s="1085"/>
      <c r="BB821" s="1085"/>
      <c r="BC821" s="1085"/>
      <c r="BD821" s="1085"/>
      <c r="BE821" s="1085"/>
      <c r="BF821" s="1085"/>
      <c r="BG821" s="1085"/>
      <c r="BH821" s="1085"/>
      <c r="BI821" s="1085"/>
      <c r="BJ821" s="1085"/>
      <c r="BK821" s="1085"/>
      <c r="BL821" s="1085"/>
      <c r="BM821" s="1085"/>
      <c r="BN821" s="1085"/>
      <c r="BO821" s="1085"/>
      <c r="BP821" s="1085"/>
      <c r="BQ821" s="1085"/>
      <c r="BR821" s="1085"/>
      <c r="BS821" s="1124"/>
      <c r="BT821" s="1085"/>
      <c r="BU821" s="1085"/>
      <c r="BV821" s="1085"/>
      <c r="BW821" s="1085"/>
      <c r="BX821" s="1085"/>
      <c r="BY821" s="1085"/>
      <c r="BZ821" s="1085"/>
      <c r="CA821" s="1085"/>
      <c r="CB821" s="1085"/>
      <c r="CC821" s="1085"/>
      <c r="CD821" s="1085"/>
      <c r="CE821" s="1085"/>
      <c r="CF821" s="1085"/>
      <c r="CG821" s="1085"/>
      <c r="CH821" s="1085"/>
      <c r="CI821" s="1085"/>
      <c r="CJ821" s="1085"/>
      <c r="CK821" s="1085"/>
      <c r="CL821" s="1085"/>
      <c r="CM821" s="1124"/>
      <c r="CN821" s="1124"/>
      <c r="CO821" s="1125"/>
      <c r="CQ821" s="1955"/>
    </row>
    <row r="822" spans="1:95" s="633" customFormat="1" x14ac:dyDescent="0.2">
      <c r="A822" s="1066"/>
      <c r="B822" s="1084"/>
      <c r="C822" s="1060"/>
      <c r="D822" s="1060"/>
      <c r="E822" s="1061"/>
      <c r="F822" s="1079"/>
      <c r="G822" s="1078"/>
      <c r="H822" s="1064"/>
      <c r="I822" s="1085"/>
      <c r="J822" s="1085"/>
      <c r="K822" s="1085"/>
      <c r="L822" s="1085"/>
      <c r="M822" s="1085"/>
      <c r="N822" s="1085"/>
      <c r="O822" s="1085"/>
      <c r="P822" s="1085"/>
      <c r="Q822" s="1085"/>
      <c r="R822" s="1085"/>
      <c r="S822" s="1085"/>
      <c r="T822" s="1085"/>
      <c r="U822" s="1085"/>
      <c r="V822" s="1085"/>
      <c r="W822" s="1085"/>
      <c r="X822" s="1085"/>
      <c r="Y822" s="1085"/>
      <c r="Z822" s="1085"/>
      <c r="AA822" s="1085"/>
      <c r="AB822" s="1124"/>
      <c r="AC822" s="1124"/>
      <c r="AD822" s="1124"/>
      <c r="AE822" s="1124"/>
      <c r="AF822" s="1085"/>
      <c r="AG822" s="1085"/>
      <c r="AH822" s="1085"/>
      <c r="AI822" s="1085"/>
      <c r="AJ822" s="1085"/>
      <c r="AK822" s="1085"/>
      <c r="AL822" s="1085"/>
      <c r="AM822" s="1085"/>
      <c r="AN822" s="1085"/>
      <c r="AO822" s="1085"/>
      <c r="AP822" s="1085"/>
      <c r="AQ822" s="1085"/>
      <c r="AR822" s="1085"/>
      <c r="AS822" s="1085"/>
      <c r="AT822" s="1085"/>
      <c r="AU822" s="1085"/>
      <c r="AV822" s="1085"/>
      <c r="AW822" s="1085"/>
      <c r="AX822" s="1085"/>
      <c r="AY822" s="1085"/>
      <c r="AZ822" s="1085"/>
      <c r="BA822" s="1085"/>
      <c r="BB822" s="1085"/>
      <c r="BC822" s="1085"/>
      <c r="BD822" s="1085"/>
      <c r="BE822" s="1085"/>
      <c r="BF822" s="1085"/>
      <c r="BG822" s="1085"/>
      <c r="BH822" s="1085"/>
      <c r="BI822" s="1085"/>
      <c r="BJ822" s="1085"/>
      <c r="BK822" s="1085"/>
      <c r="BL822" s="1085"/>
      <c r="BM822" s="1085"/>
      <c r="BN822" s="1085"/>
      <c r="BO822" s="1085"/>
      <c r="BP822" s="1085"/>
      <c r="BQ822" s="1085"/>
      <c r="BR822" s="1085"/>
      <c r="BS822" s="1124"/>
      <c r="BT822" s="1085"/>
      <c r="BU822" s="1085"/>
      <c r="BV822" s="1085"/>
      <c r="BW822" s="1085"/>
      <c r="BX822" s="1085"/>
      <c r="BY822" s="1085"/>
      <c r="BZ822" s="1085"/>
      <c r="CA822" s="1085"/>
      <c r="CB822" s="1085"/>
      <c r="CC822" s="1085"/>
      <c r="CD822" s="1085"/>
      <c r="CE822" s="1085"/>
      <c r="CF822" s="1085"/>
      <c r="CG822" s="1085"/>
      <c r="CH822" s="1085"/>
      <c r="CI822" s="1085"/>
      <c r="CJ822" s="1085"/>
      <c r="CK822" s="1085"/>
      <c r="CL822" s="1085"/>
      <c r="CM822" s="1124"/>
      <c r="CN822" s="1124"/>
      <c r="CO822" s="1125"/>
      <c r="CQ822" s="1955"/>
    </row>
    <row r="823" spans="1:95" s="633" customFormat="1" x14ac:dyDescent="0.2">
      <c r="A823" s="1066"/>
      <c r="B823" s="1084"/>
      <c r="C823" s="1060"/>
      <c r="D823" s="1060"/>
      <c r="E823" s="1061"/>
      <c r="F823" s="1079"/>
      <c r="G823" s="1078"/>
      <c r="H823" s="1064"/>
      <c r="I823" s="1085"/>
      <c r="J823" s="1085"/>
      <c r="K823" s="1085"/>
      <c r="L823" s="1085"/>
      <c r="M823" s="1085"/>
      <c r="N823" s="1085"/>
      <c r="O823" s="1085"/>
      <c r="P823" s="1085"/>
      <c r="Q823" s="1085"/>
      <c r="R823" s="1085"/>
      <c r="S823" s="1085"/>
      <c r="T823" s="1085"/>
      <c r="U823" s="1085"/>
      <c r="V823" s="1085"/>
      <c r="W823" s="1085"/>
      <c r="X823" s="1085"/>
      <c r="Y823" s="1085"/>
      <c r="Z823" s="1085"/>
      <c r="AA823" s="1085"/>
      <c r="AB823" s="1124"/>
      <c r="AC823" s="1124"/>
      <c r="AD823" s="1124"/>
      <c r="AE823" s="1124"/>
      <c r="AF823" s="1085"/>
      <c r="AG823" s="1085"/>
      <c r="AH823" s="1085"/>
      <c r="AI823" s="1085"/>
      <c r="AJ823" s="1085"/>
      <c r="AK823" s="1085"/>
      <c r="AL823" s="1085"/>
      <c r="AM823" s="1085"/>
      <c r="AN823" s="1085"/>
      <c r="AO823" s="1085"/>
      <c r="AP823" s="1085"/>
      <c r="AQ823" s="1085"/>
      <c r="AR823" s="1085"/>
      <c r="AS823" s="1085"/>
      <c r="AT823" s="1085"/>
      <c r="AU823" s="1085"/>
      <c r="AV823" s="1085"/>
      <c r="AW823" s="1085"/>
      <c r="AX823" s="1085"/>
      <c r="AY823" s="1085"/>
      <c r="AZ823" s="1085"/>
      <c r="BA823" s="1085"/>
      <c r="BB823" s="1085"/>
      <c r="BC823" s="1085"/>
      <c r="BD823" s="1085"/>
      <c r="BE823" s="1085"/>
      <c r="BF823" s="1085"/>
      <c r="BG823" s="1085"/>
      <c r="BH823" s="1085"/>
      <c r="BI823" s="1085"/>
      <c r="BJ823" s="1085"/>
      <c r="BK823" s="1085"/>
      <c r="BL823" s="1085"/>
      <c r="BM823" s="1085"/>
      <c r="BN823" s="1085"/>
      <c r="BO823" s="1085"/>
      <c r="BP823" s="1085"/>
      <c r="BQ823" s="1085"/>
      <c r="BR823" s="1085"/>
      <c r="BS823" s="1124"/>
      <c r="BT823" s="1085"/>
      <c r="BU823" s="1085"/>
      <c r="BV823" s="1085"/>
      <c r="BW823" s="1085"/>
      <c r="BX823" s="1085"/>
      <c r="BY823" s="1085"/>
      <c r="BZ823" s="1085"/>
      <c r="CA823" s="1085"/>
      <c r="CB823" s="1085"/>
      <c r="CC823" s="1085"/>
      <c r="CD823" s="1085"/>
      <c r="CE823" s="1085"/>
      <c r="CF823" s="1085"/>
      <c r="CG823" s="1085"/>
      <c r="CH823" s="1085"/>
      <c r="CI823" s="1085"/>
      <c r="CJ823" s="1085"/>
      <c r="CK823" s="1085"/>
      <c r="CL823" s="1085"/>
      <c r="CM823" s="1124"/>
      <c r="CN823" s="1124"/>
      <c r="CO823" s="1125"/>
      <c r="CQ823" s="1955"/>
    </row>
    <row r="824" spans="1:95" s="633" customFormat="1" x14ac:dyDescent="0.2">
      <c r="A824" s="1066"/>
      <c r="B824" s="1084"/>
      <c r="C824" s="1060"/>
      <c r="D824" s="1060"/>
      <c r="E824" s="1061"/>
      <c r="F824" s="1079"/>
      <c r="G824" s="1078"/>
      <c r="H824" s="1064"/>
      <c r="I824" s="1085"/>
      <c r="J824" s="1085"/>
      <c r="K824" s="1085"/>
      <c r="L824" s="1085"/>
      <c r="M824" s="1085"/>
      <c r="N824" s="1085"/>
      <c r="O824" s="1085"/>
      <c r="P824" s="1085"/>
      <c r="Q824" s="1085"/>
      <c r="R824" s="1085"/>
      <c r="S824" s="1085"/>
      <c r="T824" s="1085"/>
      <c r="U824" s="1085"/>
      <c r="V824" s="1085"/>
      <c r="W824" s="1085"/>
      <c r="X824" s="1085"/>
      <c r="Y824" s="1085"/>
      <c r="Z824" s="1085"/>
      <c r="AA824" s="1085"/>
      <c r="AB824" s="1124"/>
      <c r="AC824" s="1124"/>
      <c r="AD824" s="1124"/>
      <c r="AE824" s="1124"/>
      <c r="AF824" s="1085"/>
      <c r="AG824" s="1085"/>
      <c r="AH824" s="1085"/>
      <c r="AI824" s="1085"/>
      <c r="AJ824" s="1085"/>
      <c r="AK824" s="1085"/>
      <c r="AL824" s="1085"/>
      <c r="AM824" s="1085"/>
      <c r="AN824" s="1085"/>
      <c r="AO824" s="1085"/>
      <c r="AP824" s="1085"/>
      <c r="AQ824" s="1085"/>
      <c r="AR824" s="1085"/>
      <c r="AS824" s="1085"/>
      <c r="AT824" s="1085"/>
      <c r="AU824" s="1085"/>
      <c r="AV824" s="1085"/>
      <c r="AW824" s="1085"/>
      <c r="AX824" s="1085"/>
      <c r="AY824" s="1085"/>
      <c r="AZ824" s="1085"/>
      <c r="BA824" s="1085"/>
      <c r="BB824" s="1085"/>
      <c r="BC824" s="1085"/>
      <c r="BD824" s="1085"/>
      <c r="BE824" s="1085"/>
      <c r="BF824" s="1085"/>
      <c r="BG824" s="1085"/>
      <c r="BH824" s="1085"/>
      <c r="BI824" s="1085"/>
      <c r="BJ824" s="1085"/>
      <c r="BK824" s="1085"/>
      <c r="BL824" s="1085"/>
      <c r="BM824" s="1085"/>
      <c r="BN824" s="1085"/>
      <c r="BO824" s="1085"/>
      <c r="BP824" s="1085"/>
      <c r="BQ824" s="1085"/>
      <c r="BR824" s="1085"/>
      <c r="BS824" s="1124"/>
      <c r="BT824" s="1085"/>
      <c r="BU824" s="1085"/>
      <c r="BV824" s="1085"/>
      <c r="BW824" s="1085"/>
      <c r="BX824" s="1085"/>
      <c r="BY824" s="1085"/>
      <c r="BZ824" s="1085"/>
      <c r="CA824" s="1085"/>
      <c r="CB824" s="1085"/>
      <c r="CC824" s="1085"/>
      <c r="CD824" s="1085"/>
      <c r="CE824" s="1085"/>
      <c r="CF824" s="1085"/>
      <c r="CG824" s="1085"/>
      <c r="CH824" s="1085"/>
      <c r="CI824" s="1085"/>
      <c r="CJ824" s="1085"/>
      <c r="CK824" s="1085"/>
      <c r="CL824" s="1085"/>
      <c r="CM824" s="1124"/>
      <c r="CN824" s="1124"/>
      <c r="CO824" s="1125"/>
      <c r="CQ824" s="1955"/>
    </row>
    <row r="825" spans="1:95" s="633" customFormat="1" x14ac:dyDescent="0.2">
      <c r="A825" s="1066"/>
      <c r="B825" s="1084"/>
      <c r="C825" s="1060"/>
      <c r="D825" s="1060"/>
      <c r="E825" s="1061"/>
      <c r="F825" s="1079"/>
      <c r="G825" s="1078"/>
      <c r="H825" s="1064"/>
      <c r="I825" s="1085"/>
      <c r="J825" s="1085"/>
      <c r="K825" s="1085"/>
      <c r="L825" s="1085"/>
      <c r="M825" s="1085"/>
      <c r="N825" s="1085"/>
      <c r="O825" s="1085"/>
      <c r="P825" s="1085"/>
      <c r="Q825" s="1085"/>
      <c r="R825" s="1085"/>
      <c r="S825" s="1085"/>
      <c r="T825" s="1085"/>
      <c r="U825" s="1085"/>
      <c r="V825" s="1085"/>
      <c r="W825" s="1085"/>
      <c r="X825" s="1085"/>
      <c r="Y825" s="1085"/>
      <c r="Z825" s="1085"/>
      <c r="AA825" s="1085"/>
      <c r="AB825" s="1124"/>
      <c r="AC825" s="1124"/>
      <c r="AD825" s="1124"/>
      <c r="AE825" s="1124"/>
      <c r="AF825" s="1085"/>
      <c r="AG825" s="1085"/>
      <c r="AH825" s="1085"/>
      <c r="AI825" s="1085"/>
      <c r="AJ825" s="1085"/>
      <c r="AK825" s="1085"/>
      <c r="AL825" s="1085"/>
      <c r="AM825" s="1085"/>
      <c r="AN825" s="1085"/>
      <c r="AO825" s="1085"/>
      <c r="AP825" s="1085"/>
      <c r="AQ825" s="1085"/>
      <c r="AR825" s="1085"/>
      <c r="AS825" s="1085"/>
      <c r="AT825" s="1085"/>
      <c r="AU825" s="1085"/>
      <c r="AV825" s="1085"/>
      <c r="AW825" s="1085"/>
      <c r="AX825" s="1085"/>
      <c r="AY825" s="1085"/>
      <c r="AZ825" s="1085"/>
      <c r="BA825" s="1085"/>
      <c r="BB825" s="1085"/>
      <c r="BC825" s="1085"/>
      <c r="BD825" s="1085"/>
      <c r="BE825" s="1085"/>
      <c r="BF825" s="1085"/>
      <c r="BG825" s="1085"/>
      <c r="BH825" s="1085"/>
      <c r="BI825" s="1085"/>
      <c r="BJ825" s="1085"/>
      <c r="BK825" s="1085"/>
      <c r="BL825" s="1085"/>
      <c r="BM825" s="1085"/>
      <c r="BN825" s="1085"/>
      <c r="BO825" s="1085"/>
      <c r="BP825" s="1085"/>
      <c r="BQ825" s="1085"/>
      <c r="BR825" s="1085"/>
      <c r="BS825" s="1124"/>
      <c r="BT825" s="1085"/>
      <c r="BU825" s="1085"/>
      <c r="BV825" s="1085"/>
      <c r="BW825" s="1085"/>
      <c r="BX825" s="1085"/>
      <c r="BY825" s="1085"/>
      <c r="BZ825" s="1085"/>
      <c r="CA825" s="1085"/>
      <c r="CB825" s="1085"/>
      <c r="CC825" s="1085"/>
      <c r="CD825" s="1085"/>
      <c r="CE825" s="1085"/>
      <c r="CF825" s="1085"/>
      <c r="CG825" s="1085"/>
      <c r="CH825" s="1085"/>
      <c r="CI825" s="1085"/>
      <c r="CJ825" s="1085"/>
      <c r="CK825" s="1085"/>
      <c r="CL825" s="1085"/>
      <c r="CM825" s="1124"/>
      <c r="CN825" s="1124"/>
      <c r="CO825" s="1125"/>
      <c r="CQ825" s="1955"/>
    </row>
    <row r="826" spans="1:95" s="633" customFormat="1" x14ac:dyDescent="0.2">
      <c r="A826" s="1066"/>
      <c r="B826" s="1084"/>
      <c r="C826" s="1060"/>
      <c r="D826" s="1060"/>
      <c r="E826" s="1061"/>
      <c r="F826" s="1079"/>
      <c r="G826" s="1078"/>
      <c r="H826" s="1064"/>
      <c r="I826" s="1085"/>
      <c r="J826" s="1085"/>
      <c r="K826" s="1085"/>
      <c r="L826" s="1085"/>
      <c r="M826" s="1085"/>
      <c r="N826" s="1085"/>
      <c r="O826" s="1085"/>
      <c r="P826" s="1085"/>
      <c r="Q826" s="1085"/>
      <c r="R826" s="1085"/>
      <c r="S826" s="1085"/>
      <c r="T826" s="1085"/>
      <c r="U826" s="1085"/>
      <c r="V826" s="1085"/>
      <c r="W826" s="1085"/>
      <c r="X826" s="1085"/>
      <c r="Y826" s="1085"/>
      <c r="Z826" s="1085"/>
      <c r="AA826" s="1085"/>
      <c r="AB826" s="1124"/>
      <c r="AC826" s="1124"/>
      <c r="AD826" s="1124"/>
      <c r="AE826" s="1124"/>
      <c r="AF826" s="1085"/>
      <c r="AG826" s="1085"/>
      <c r="AH826" s="1085"/>
      <c r="AI826" s="1085"/>
      <c r="AJ826" s="1085"/>
      <c r="AK826" s="1085"/>
      <c r="AL826" s="1085"/>
      <c r="AM826" s="1085"/>
      <c r="AN826" s="1085"/>
      <c r="AO826" s="1085"/>
      <c r="AP826" s="1085"/>
      <c r="AQ826" s="1085"/>
      <c r="AR826" s="1085"/>
      <c r="AS826" s="1085"/>
      <c r="AT826" s="1085"/>
      <c r="AU826" s="1085"/>
      <c r="AV826" s="1085"/>
      <c r="AW826" s="1085"/>
      <c r="AX826" s="1085"/>
      <c r="AY826" s="1085"/>
      <c r="AZ826" s="1085"/>
      <c r="BA826" s="1085"/>
      <c r="BB826" s="1085"/>
      <c r="BC826" s="1085"/>
      <c r="BD826" s="1085"/>
      <c r="BE826" s="1085"/>
      <c r="BF826" s="1085"/>
      <c r="BG826" s="1085"/>
      <c r="BH826" s="1085"/>
      <c r="BI826" s="1085"/>
      <c r="BJ826" s="1085"/>
      <c r="BK826" s="1085"/>
      <c r="BL826" s="1085"/>
      <c r="BM826" s="1085"/>
      <c r="BN826" s="1085"/>
      <c r="BO826" s="1085"/>
      <c r="BP826" s="1085"/>
      <c r="BQ826" s="1085"/>
      <c r="BR826" s="1085"/>
      <c r="BS826" s="1124"/>
      <c r="BT826" s="1085"/>
      <c r="BU826" s="1085"/>
      <c r="BV826" s="1085"/>
      <c r="BW826" s="1085"/>
      <c r="BX826" s="1085"/>
      <c r="BY826" s="1085"/>
      <c r="BZ826" s="1085"/>
      <c r="CA826" s="1085"/>
      <c r="CB826" s="1085"/>
      <c r="CC826" s="1085"/>
      <c r="CD826" s="1085"/>
      <c r="CE826" s="1085"/>
      <c r="CF826" s="1085"/>
      <c r="CG826" s="1085"/>
      <c r="CH826" s="1085"/>
      <c r="CI826" s="1085"/>
      <c r="CJ826" s="1085"/>
      <c r="CK826" s="1085"/>
      <c r="CL826" s="1085"/>
      <c r="CM826" s="1124"/>
      <c r="CN826" s="1124"/>
      <c r="CO826" s="1125"/>
      <c r="CQ826" s="1955"/>
    </row>
    <row r="827" spans="1:95" s="633" customFormat="1" x14ac:dyDescent="0.2">
      <c r="A827" s="1066"/>
      <c r="B827" s="1084"/>
      <c r="C827" s="1060"/>
      <c r="D827" s="1060"/>
      <c r="E827" s="1061"/>
      <c r="F827" s="1079"/>
      <c r="G827" s="1078"/>
      <c r="H827" s="1064"/>
      <c r="I827" s="1085"/>
      <c r="J827" s="1085"/>
      <c r="K827" s="1085"/>
      <c r="L827" s="1085"/>
      <c r="M827" s="1085"/>
      <c r="N827" s="1085"/>
      <c r="O827" s="1085"/>
      <c r="P827" s="1085"/>
      <c r="Q827" s="1085"/>
      <c r="R827" s="1085"/>
      <c r="S827" s="1085"/>
      <c r="T827" s="1085"/>
      <c r="U827" s="1085"/>
      <c r="V827" s="1085"/>
      <c r="W827" s="1085"/>
      <c r="X827" s="1085"/>
      <c r="Y827" s="1085"/>
      <c r="Z827" s="1085"/>
      <c r="AA827" s="1085"/>
      <c r="AB827" s="1124"/>
      <c r="AC827" s="1124"/>
      <c r="AD827" s="1124"/>
      <c r="AE827" s="1124"/>
      <c r="AF827" s="1085"/>
      <c r="AG827" s="1085"/>
      <c r="AH827" s="1085"/>
      <c r="AI827" s="1085"/>
      <c r="AJ827" s="1085"/>
      <c r="AK827" s="1085"/>
      <c r="AL827" s="1085"/>
      <c r="AM827" s="1085"/>
      <c r="AN827" s="1085"/>
      <c r="AO827" s="1085"/>
      <c r="AP827" s="1085"/>
      <c r="AQ827" s="1085"/>
      <c r="AR827" s="1085"/>
      <c r="AS827" s="1085"/>
      <c r="AT827" s="1085"/>
      <c r="AU827" s="1085"/>
      <c r="AV827" s="1085"/>
      <c r="AW827" s="1085"/>
      <c r="AX827" s="1085"/>
      <c r="AY827" s="1085"/>
      <c r="AZ827" s="1085"/>
      <c r="BA827" s="1085"/>
      <c r="BB827" s="1085"/>
      <c r="BC827" s="1085"/>
      <c r="BD827" s="1085"/>
      <c r="BE827" s="1085"/>
      <c r="BF827" s="1085"/>
      <c r="BG827" s="1085"/>
      <c r="BH827" s="1085"/>
      <c r="BI827" s="1085"/>
      <c r="BJ827" s="1085"/>
      <c r="BK827" s="1085"/>
      <c r="BL827" s="1085"/>
      <c r="BM827" s="1085"/>
      <c r="BN827" s="1085"/>
      <c r="BO827" s="1085"/>
      <c r="BP827" s="1085"/>
      <c r="BQ827" s="1085"/>
      <c r="BR827" s="1085"/>
      <c r="BS827" s="1124"/>
      <c r="BT827" s="1085"/>
      <c r="BU827" s="1085"/>
      <c r="BV827" s="1085"/>
      <c r="BW827" s="1085"/>
      <c r="BX827" s="1085"/>
      <c r="BY827" s="1085"/>
      <c r="BZ827" s="1085"/>
      <c r="CA827" s="1085"/>
      <c r="CB827" s="1085"/>
      <c r="CC827" s="1085"/>
      <c r="CD827" s="1085"/>
      <c r="CE827" s="1085"/>
      <c r="CF827" s="1085"/>
      <c r="CG827" s="1085"/>
      <c r="CH827" s="1085"/>
      <c r="CI827" s="1085"/>
      <c r="CJ827" s="1085"/>
      <c r="CK827" s="1085"/>
      <c r="CL827" s="1085"/>
      <c r="CM827" s="1124"/>
      <c r="CN827" s="1124"/>
      <c r="CO827" s="1125"/>
      <c r="CQ827" s="1955"/>
    </row>
    <row r="828" spans="1:95" s="633" customFormat="1" x14ac:dyDescent="0.2">
      <c r="A828" s="1066"/>
      <c r="B828" s="1084"/>
      <c r="C828" s="1060"/>
      <c r="D828" s="1060"/>
      <c r="E828" s="1061"/>
      <c r="F828" s="1079"/>
      <c r="G828" s="1078"/>
      <c r="H828" s="1064"/>
      <c r="I828" s="1085"/>
      <c r="J828" s="1085"/>
      <c r="K828" s="1085"/>
      <c r="L828" s="1085"/>
      <c r="M828" s="1085"/>
      <c r="N828" s="1085"/>
      <c r="O828" s="1085"/>
      <c r="P828" s="1085"/>
      <c r="Q828" s="1085"/>
      <c r="R828" s="1085"/>
      <c r="S828" s="1085"/>
      <c r="T828" s="1085"/>
      <c r="U828" s="1085"/>
      <c r="V828" s="1085"/>
      <c r="W828" s="1085"/>
      <c r="X828" s="1085"/>
      <c r="Y828" s="1085"/>
      <c r="Z828" s="1085"/>
      <c r="AA828" s="1085"/>
      <c r="AB828" s="1124"/>
      <c r="AC828" s="1124"/>
      <c r="AD828" s="1124"/>
      <c r="AE828" s="1124"/>
      <c r="AF828" s="1085"/>
      <c r="AG828" s="1085"/>
      <c r="AH828" s="1085"/>
      <c r="AI828" s="1085"/>
      <c r="AJ828" s="1085"/>
      <c r="AK828" s="1085"/>
      <c r="AL828" s="1085"/>
      <c r="AM828" s="1085"/>
      <c r="AN828" s="1085"/>
      <c r="AO828" s="1085"/>
      <c r="AP828" s="1085"/>
      <c r="AQ828" s="1085"/>
      <c r="AR828" s="1085"/>
      <c r="AS828" s="1085"/>
      <c r="AT828" s="1085"/>
      <c r="AU828" s="1085"/>
      <c r="AV828" s="1085"/>
      <c r="AW828" s="1085"/>
      <c r="AX828" s="1085"/>
      <c r="AY828" s="1085"/>
      <c r="AZ828" s="1085"/>
      <c r="BA828" s="1085"/>
      <c r="BB828" s="1085"/>
      <c r="BC828" s="1085"/>
      <c r="BD828" s="1085"/>
      <c r="BE828" s="1085"/>
      <c r="BF828" s="1085"/>
      <c r="BG828" s="1085"/>
      <c r="BH828" s="1085"/>
      <c r="BI828" s="1085"/>
      <c r="BJ828" s="1085"/>
      <c r="BK828" s="1085"/>
      <c r="BL828" s="1085"/>
      <c r="BM828" s="1085"/>
      <c r="BN828" s="1085"/>
      <c r="BO828" s="1085"/>
      <c r="BP828" s="1085"/>
      <c r="BQ828" s="1085"/>
      <c r="BR828" s="1085"/>
      <c r="BS828" s="1124"/>
      <c r="BT828" s="1085"/>
      <c r="BU828" s="1085"/>
      <c r="BV828" s="1085"/>
      <c r="BW828" s="1085"/>
      <c r="BX828" s="1085"/>
      <c r="BY828" s="1085"/>
      <c r="BZ828" s="1085"/>
      <c r="CA828" s="1085"/>
      <c r="CB828" s="1085"/>
      <c r="CC828" s="1085"/>
      <c r="CD828" s="1085"/>
      <c r="CE828" s="1085"/>
      <c r="CF828" s="1085"/>
      <c r="CG828" s="1085"/>
      <c r="CH828" s="1085"/>
      <c r="CI828" s="1085"/>
      <c r="CJ828" s="1085"/>
      <c r="CK828" s="1085"/>
      <c r="CL828" s="1085"/>
      <c r="CM828" s="1124"/>
      <c r="CN828" s="1124"/>
      <c r="CO828" s="1125"/>
      <c r="CQ828" s="1955"/>
    </row>
    <row r="829" spans="1:95" s="633" customFormat="1" x14ac:dyDescent="0.2">
      <c r="A829" s="1066"/>
      <c r="B829" s="1084"/>
      <c r="C829" s="1060"/>
      <c r="D829" s="1060"/>
      <c r="E829" s="1061"/>
      <c r="F829" s="1079"/>
      <c r="G829" s="1078"/>
      <c r="H829" s="1064"/>
      <c r="I829" s="1085"/>
      <c r="J829" s="1085"/>
      <c r="K829" s="1085"/>
      <c r="L829" s="1085"/>
      <c r="M829" s="1085"/>
      <c r="N829" s="1085"/>
      <c r="O829" s="1085"/>
      <c r="P829" s="1085"/>
      <c r="Q829" s="1085"/>
      <c r="R829" s="1085"/>
      <c r="S829" s="1085"/>
      <c r="T829" s="1085"/>
      <c r="U829" s="1085"/>
      <c r="V829" s="1085"/>
      <c r="W829" s="1085"/>
      <c r="X829" s="1085"/>
      <c r="Y829" s="1085"/>
      <c r="Z829" s="1085"/>
      <c r="AA829" s="1085"/>
      <c r="AB829" s="1124"/>
      <c r="AC829" s="1124"/>
      <c r="AD829" s="1124"/>
      <c r="AE829" s="1124"/>
      <c r="AF829" s="1085"/>
      <c r="AG829" s="1085"/>
      <c r="AH829" s="1085"/>
      <c r="AI829" s="1085"/>
      <c r="AJ829" s="1085"/>
      <c r="AK829" s="1085"/>
      <c r="AL829" s="1085"/>
      <c r="AM829" s="1085"/>
      <c r="AN829" s="1085"/>
      <c r="AO829" s="1085"/>
      <c r="AP829" s="1085"/>
      <c r="AQ829" s="1085"/>
      <c r="AR829" s="1085"/>
      <c r="AS829" s="1085"/>
      <c r="AT829" s="1085"/>
      <c r="AU829" s="1085"/>
      <c r="AV829" s="1085"/>
      <c r="AW829" s="1085"/>
      <c r="AX829" s="1085"/>
      <c r="AY829" s="1085"/>
      <c r="AZ829" s="1085"/>
      <c r="BA829" s="1085"/>
      <c r="BB829" s="1085"/>
      <c r="BC829" s="1085"/>
      <c r="BD829" s="1085"/>
      <c r="BE829" s="1085"/>
      <c r="BF829" s="1085"/>
      <c r="BG829" s="1085"/>
      <c r="BH829" s="1085"/>
      <c r="BI829" s="1085"/>
      <c r="BJ829" s="1085"/>
      <c r="BK829" s="1085"/>
      <c r="BL829" s="1085"/>
      <c r="BM829" s="1085"/>
      <c r="BN829" s="1085"/>
      <c r="BO829" s="1085"/>
      <c r="BP829" s="1085"/>
      <c r="BQ829" s="1085"/>
      <c r="BR829" s="1085"/>
      <c r="BS829" s="1124"/>
      <c r="BT829" s="1085"/>
      <c r="BU829" s="1085"/>
      <c r="BV829" s="1085"/>
      <c r="BW829" s="1085"/>
      <c r="BX829" s="1085"/>
      <c r="BY829" s="1085"/>
      <c r="BZ829" s="1085"/>
      <c r="CA829" s="1085"/>
      <c r="CB829" s="1085"/>
      <c r="CC829" s="1085"/>
      <c r="CD829" s="1085"/>
      <c r="CE829" s="1085"/>
      <c r="CF829" s="1085"/>
      <c r="CG829" s="1085"/>
      <c r="CH829" s="1085"/>
      <c r="CI829" s="1085"/>
      <c r="CJ829" s="1085"/>
      <c r="CK829" s="1085"/>
      <c r="CL829" s="1085"/>
      <c r="CM829" s="1124"/>
      <c r="CN829" s="1124"/>
      <c r="CO829" s="1125"/>
      <c r="CQ829" s="1955"/>
    </row>
    <row r="830" spans="1:95" s="633" customFormat="1" x14ac:dyDescent="0.2">
      <c r="A830" s="1066"/>
      <c r="B830" s="1084"/>
      <c r="C830" s="1060"/>
      <c r="D830" s="1060"/>
      <c r="E830" s="1061"/>
      <c r="F830" s="1079"/>
      <c r="G830" s="1078"/>
      <c r="H830" s="1064"/>
      <c r="I830" s="1085"/>
      <c r="J830" s="1085"/>
      <c r="K830" s="1085"/>
      <c r="L830" s="1085"/>
      <c r="M830" s="1085"/>
      <c r="N830" s="1085"/>
      <c r="O830" s="1085"/>
      <c r="P830" s="1085"/>
      <c r="Q830" s="1085"/>
      <c r="R830" s="1085"/>
      <c r="S830" s="1085"/>
      <c r="T830" s="1085"/>
      <c r="U830" s="1085"/>
      <c r="V830" s="1085"/>
      <c r="W830" s="1085"/>
      <c r="X830" s="1085"/>
      <c r="Y830" s="1085"/>
      <c r="Z830" s="1085"/>
      <c r="AA830" s="1085"/>
      <c r="AB830" s="1124"/>
      <c r="AC830" s="1124"/>
      <c r="AD830" s="1124"/>
      <c r="AE830" s="1124"/>
      <c r="AF830" s="1085"/>
      <c r="AG830" s="1085"/>
      <c r="AH830" s="1085"/>
      <c r="AI830" s="1085"/>
      <c r="AJ830" s="1085"/>
      <c r="AK830" s="1085"/>
      <c r="AL830" s="1085"/>
      <c r="AM830" s="1085"/>
      <c r="AN830" s="1085"/>
      <c r="AO830" s="1085"/>
      <c r="AP830" s="1085"/>
      <c r="AQ830" s="1085"/>
      <c r="AR830" s="1085"/>
      <c r="AS830" s="1085"/>
      <c r="AT830" s="1085"/>
      <c r="AU830" s="1085"/>
      <c r="AV830" s="1085"/>
      <c r="AW830" s="1085"/>
      <c r="AX830" s="1085"/>
      <c r="AY830" s="1085"/>
      <c r="AZ830" s="1085"/>
      <c r="BA830" s="1085"/>
      <c r="BB830" s="1085"/>
      <c r="BC830" s="1085"/>
      <c r="BD830" s="1085"/>
      <c r="BE830" s="1085"/>
      <c r="BF830" s="1085"/>
      <c r="BG830" s="1085"/>
      <c r="BH830" s="1085"/>
      <c r="BI830" s="1085"/>
      <c r="BJ830" s="1085"/>
      <c r="BK830" s="1085"/>
      <c r="BL830" s="1085"/>
      <c r="BM830" s="1085"/>
      <c r="BN830" s="1085"/>
      <c r="BO830" s="1085"/>
      <c r="BP830" s="1085"/>
      <c r="BQ830" s="1085"/>
      <c r="BR830" s="1085"/>
      <c r="BS830" s="1124"/>
      <c r="BT830" s="1085"/>
      <c r="BU830" s="1085"/>
      <c r="BV830" s="1085"/>
      <c r="BW830" s="1085"/>
      <c r="BX830" s="1085"/>
      <c r="BY830" s="1085"/>
      <c r="BZ830" s="1085"/>
      <c r="CA830" s="1085"/>
      <c r="CB830" s="1085"/>
      <c r="CC830" s="1085"/>
      <c r="CD830" s="1085"/>
      <c r="CE830" s="1085"/>
      <c r="CF830" s="1085"/>
      <c r="CG830" s="1085"/>
      <c r="CH830" s="1085"/>
      <c r="CI830" s="1085"/>
      <c r="CJ830" s="1085"/>
      <c r="CK830" s="1085"/>
      <c r="CL830" s="1085"/>
      <c r="CM830" s="1124"/>
      <c r="CN830" s="1124"/>
      <c r="CO830" s="1125"/>
      <c r="CQ830" s="1955"/>
    </row>
    <row r="831" spans="1:95" s="633" customFormat="1" x14ac:dyDescent="0.2">
      <c r="A831" s="1066"/>
      <c r="B831" s="1084"/>
      <c r="C831" s="1060"/>
      <c r="D831" s="1060"/>
      <c r="E831" s="1061"/>
      <c r="F831" s="1079"/>
      <c r="G831" s="1078"/>
      <c r="H831" s="1064"/>
      <c r="I831" s="1085"/>
      <c r="J831" s="1085"/>
      <c r="K831" s="1085"/>
      <c r="L831" s="1085"/>
      <c r="M831" s="1085"/>
      <c r="N831" s="1085"/>
      <c r="O831" s="1085"/>
      <c r="P831" s="1085"/>
      <c r="Q831" s="1085"/>
      <c r="R831" s="1085"/>
      <c r="S831" s="1085"/>
      <c r="T831" s="1085"/>
      <c r="U831" s="1085"/>
      <c r="V831" s="1085"/>
      <c r="W831" s="1085"/>
      <c r="X831" s="1085"/>
      <c r="Y831" s="1085"/>
      <c r="Z831" s="1085"/>
      <c r="AA831" s="1085"/>
      <c r="AB831" s="1124"/>
      <c r="AC831" s="1124"/>
      <c r="AD831" s="1124"/>
      <c r="AE831" s="1124"/>
      <c r="AF831" s="1085"/>
      <c r="AG831" s="1085"/>
      <c r="AH831" s="1085"/>
      <c r="AI831" s="1085"/>
      <c r="AJ831" s="1085"/>
      <c r="AK831" s="1085"/>
      <c r="AL831" s="1085"/>
      <c r="AM831" s="1085"/>
      <c r="AN831" s="1085"/>
      <c r="AO831" s="1085"/>
      <c r="AP831" s="1085"/>
      <c r="AQ831" s="1085"/>
      <c r="AR831" s="1085"/>
      <c r="AS831" s="1085"/>
      <c r="AT831" s="1085"/>
      <c r="AU831" s="1085"/>
      <c r="AV831" s="1085"/>
      <c r="AW831" s="1085"/>
      <c r="AX831" s="1085"/>
      <c r="AY831" s="1085"/>
      <c r="AZ831" s="1085"/>
      <c r="BA831" s="1085"/>
      <c r="BB831" s="1085"/>
      <c r="BC831" s="1085"/>
      <c r="BD831" s="1085"/>
      <c r="BE831" s="1085"/>
      <c r="BF831" s="1085"/>
      <c r="BG831" s="1085"/>
      <c r="BH831" s="1085"/>
      <c r="BI831" s="1085"/>
      <c r="BJ831" s="1085"/>
      <c r="BK831" s="1085"/>
      <c r="BL831" s="1085"/>
      <c r="BM831" s="1085"/>
      <c r="BN831" s="1085"/>
      <c r="BO831" s="1085"/>
      <c r="BP831" s="1085"/>
      <c r="BQ831" s="1085"/>
      <c r="BR831" s="1085"/>
      <c r="BS831" s="1124"/>
      <c r="BT831" s="1085"/>
      <c r="BU831" s="1085"/>
      <c r="BV831" s="1085"/>
      <c r="BW831" s="1085"/>
      <c r="BX831" s="1085"/>
      <c r="BY831" s="1085"/>
      <c r="BZ831" s="1085"/>
      <c r="CA831" s="1085"/>
      <c r="CB831" s="1085"/>
      <c r="CC831" s="1085"/>
      <c r="CD831" s="1085"/>
      <c r="CE831" s="1085"/>
      <c r="CF831" s="1085"/>
      <c r="CG831" s="1085"/>
      <c r="CH831" s="1085"/>
      <c r="CI831" s="1085"/>
      <c r="CJ831" s="1085"/>
      <c r="CK831" s="1085"/>
      <c r="CL831" s="1085"/>
      <c r="CM831" s="1124"/>
      <c r="CN831" s="1124"/>
      <c r="CO831" s="1125"/>
      <c r="CQ831" s="1955"/>
    </row>
    <row r="832" spans="1:95" s="633" customFormat="1" x14ac:dyDescent="0.2">
      <c r="A832" s="1066"/>
      <c r="B832" s="1084"/>
      <c r="C832" s="1060"/>
      <c r="D832" s="1060"/>
      <c r="E832" s="1061"/>
      <c r="F832" s="1079"/>
      <c r="G832" s="1078"/>
      <c r="H832" s="1064"/>
      <c r="I832" s="1085"/>
      <c r="J832" s="1085"/>
      <c r="K832" s="1085"/>
      <c r="L832" s="1085"/>
      <c r="M832" s="1085"/>
      <c r="N832" s="1085"/>
      <c r="O832" s="1085"/>
      <c r="P832" s="1085"/>
      <c r="Q832" s="1085"/>
      <c r="R832" s="1085"/>
      <c r="S832" s="1085"/>
      <c r="T832" s="1085"/>
      <c r="U832" s="1085"/>
      <c r="V832" s="1085"/>
      <c r="W832" s="1085"/>
      <c r="X832" s="1085"/>
      <c r="Y832" s="1085"/>
      <c r="Z832" s="1085"/>
      <c r="AA832" s="1085"/>
      <c r="AB832" s="1124"/>
      <c r="AC832" s="1124"/>
      <c r="AD832" s="1124"/>
      <c r="AE832" s="1124"/>
      <c r="AF832" s="1085"/>
      <c r="AG832" s="1085"/>
      <c r="AH832" s="1085"/>
      <c r="AI832" s="1085"/>
      <c r="AJ832" s="1085"/>
      <c r="AK832" s="1085"/>
      <c r="AL832" s="1085"/>
      <c r="AM832" s="1085"/>
      <c r="AN832" s="1085"/>
      <c r="AO832" s="1085"/>
      <c r="AP832" s="1085"/>
      <c r="AQ832" s="1085"/>
      <c r="AR832" s="1085"/>
      <c r="AS832" s="1085"/>
      <c r="AT832" s="1085"/>
      <c r="AU832" s="1085"/>
      <c r="AV832" s="1085"/>
      <c r="AW832" s="1085"/>
      <c r="AX832" s="1085"/>
      <c r="AY832" s="1085"/>
      <c r="AZ832" s="1085"/>
      <c r="BA832" s="1085"/>
      <c r="BB832" s="1085"/>
      <c r="BC832" s="1085"/>
      <c r="BD832" s="1085"/>
      <c r="BE832" s="1085"/>
      <c r="BF832" s="1085"/>
      <c r="BG832" s="1085"/>
      <c r="BH832" s="1085"/>
      <c r="BI832" s="1085"/>
      <c r="BJ832" s="1085"/>
      <c r="BK832" s="1085"/>
      <c r="BL832" s="1085"/>
      <c r="BM832" s="1085"/>
      <c r="BN832" s="1085"/>
      <c r="BO832" s="1085"/>
      <c r="BP832" s="1085"/>
      <c r="BQ832" s="1085"/>
      <c r="BR832" s="1085"/>
      <c r="BS832" s="1124"/>
      <c r="BT832" s="1085"/>
      <c r="BU832" s="1085"/>
      <c r="BV832" s="1085"/>
      <c r="BW832" s="1085"/>
      <c r="BX832" s="1085"/>
      <c r="BY832" s="1085"/>
      <c r="BZ832" s="1085"/>
      <c r="CA832" s="1085"/>
      <c r="CB832" s="1085"/>
      <c r="CC832" s="1085"/>
      <c r="CD832" s="1085"/>
      <c r="CE832" s="1085"/>
      <c r="CF832" s="1085"/>
      <c r="CG832" s="1085"/>
      <c r="CH832" s="1085"/>
      <c r="CI832" s="1085"/>
      <c r="CJ832" s="1085"/>
      <c r="CK832" s="1085"/>
      <c r="CL832" s="1085"/>
      <c r="CM832" s="1124"/>
      <c r="CN832" s="1124"/>
      <c r="CO832" s="1125"/>
      <c r="CQ832" s="1955"/>
    </row>
    <row r="833" spans="1:95" s="633" customFormat="1" x14ac:dyDescent="0.2">
      <c r="A833" s="1066"/>
      <c r="B833" s="1084"/>
      <c r="C833" s="1060"/>
      <c r="D833" s="1060"/>
      <c r="E833" s="1061"/>
      <c r="F833" s="1079"/>
      <c r="G833" s="1078"/>
      <c r="H833" s="1064"/>
      <c r="I833" s="1085"/>
      <c r="J833" s="1085"/>
      <c r="K833" s="1085"/>
      <c r="L833" s="1085"/>
      <c r="M833" s="1085"/>
      <c r="N833" s="1085"/>
      <c r="O833" s="1085"/>
      <c r="P833" s="1085"/>
      <c r="Q833" s="1085"/>
      <c r="R833" s="1085"/>
      <c r="S833" s="1085"/>
      <c r="T833" s="1085"/>
      <c r="U833" s="1085"/>
      <c r="V833" s="1085"/>
      <c r="W833" s="1085"/>
      <c r="X833" s="1085"/>
      <c r="Y833" s="1085"/>
      <c r="Z833" s="1085"/>
      <c r="AA833" s="1085"/>
      <c r="AB833" s="1124"/>
      <c r="AC833" s="1124"/>
      <c r="AD833" s="1124"/>
      <c r="AE833" s="1124"/>
      <c r="AF833" s="1085"/>
      <c r="AG833" s="1085"/>
      <c r="AH833" s="1085"/>
      <c r="AI833" s="1085"/>
      <c r="AJ833" s="1085"/>
      <c r="AK833" s="1085"/>
      <c r="AL833" s="1085"/>
      <c r="AM833" s="1085"/>
      <c r="AN833" s="1085"/>
      <c r="AO833" s="1085"/>
      <c r="AP833" s="1085"/>
      <c r="AQ833" s="1085"/>
      <c r="AR833" s="1085"/>
      <c r="AS833" s="1085"/>
      <c r="AT833" s="1085"/>
      <c r="AU833" s="1085"/>
      <c r="AV833" s="1085"/>
      <c r="AW833" s="1085"/>
      <c r="AX833" s="1085"/>
      <c r="AY833" s="1085"/>
      <c r="AZ833" s="1085"/>
      <c r="BA833" s="1085"/>
      <c r="BB833" s="1085"/>
      <c r="BC833" s="1085"/>
      <c r="BD833" s="1085"/>
      <c r="BE833" s="1085"/>
      <c r="BF833" s="1085"/>
      <c r="BG833" s="1085"/>
      <c r="BH833" s="1085"/>
      <c r="BI833" s="1085"/>
      <c r="BJ833" s="1085"/>
      <c r="BK833" s="1085"/>
      <c r="BL833" s="1085"/>
      <c r="BM833" s="1085"/>
      <c r="BN833" s="1085"/>
      <c r="BO833" s="1085"/>
      <c r="BP833" s="1085"/>
      <c r="BQ833" s="1085"/>
      <c r="BR833" s="1085"/>
      <c r="BS833" s="1124"/>
      <c r="BT833" s="1085"/>
      <c r="BU833" s="1085"/>
      <c r="BV833" s="1085"/>
      <c r="BW833" s="1085"/>
      <c r="BX833" s="1085"/>
      <c r="BY833" s="1085"/>
      <c r="BZ833" s="1085"/>
      <c r="CA833" s="1085"/>
      <c r="CB833" s="1085"/>
      <c r="CC833" s="1085"/>
      <c r="CD833" s="1085"/>
      <c r="CE833" s="1085"/>
      <c r="CF833" s="1085"/>
      <c r="CG833" s="1085"/>
      <c r="CH833" s="1085"/>
      <c r="CI833" s="1085"/>
      <c r="CJ833" s="1085"/>
      <c r="CK833" s="1085"/>
      <c r="CL833" s="1085"/>
      <c r="CM833" s="1124"/>
      <c r="CN833" s="1124"/>
      <c r="CO833" s="1125"/>
      <c r="CQ833" s="1955"/>
    </row>
    <row r="834" spans="1:95" s="633" customFormat="1" x14ac:dyDescent="0.2">
      <c r="A834" s="1066"/>
      <c r="B834" s="1084"/>
      <c r="C834" s="1060"/>
      <c r="D834" s="1060"/>
      <c r="E834" s="1061"/>
      <c r="F834" s="1079"/>
      <c r="G834" s="1078"/>
      <c r="H834" s="1064"/>
      <c r="I834" s="1085"/>
      <c r="J834" s="1085"/>
      <c r="K834" s="1085"/>
      <c r="L834" s="1085"/>
      <c r="M834" s="1085"/>
      <c r="N834" s="1085"/>
      <c r="O834" s="1085"/>
      <c r="P834" s="1085"/>
      <c r="Q834" s="1085"/>
      <c r="R834" s="1085"/>
      <c r="S834" s="1085"/>
      <c r="T834" s="1085"/>
      <c r="U834" s="1085"/>
      <c r="V834" s="1085"/>
      <c r="W834" s="1085"/>
      <c r="X834" s="1085"/>
      <c r="Y834" s="1085"/>
      <c r="Z834" s="1085"/>
      <c r="AA834" s="1085"/>
      <c r="AB834" s="1124"/>
      <c r="AC834" s="1124"/>
      <c r="AD834" s="1124"/>
      <c r="AE834" s="1124"/>
      <c r="AF834" s="1085"/>
      <c r="AG834" s="1085"/>
      <c r="AH834" s="1085"/>
      <c r="AI834" s="1085"/>
      <c r="AJ834" s="1085"/>
      <c r="AK834" s="1085"/>
      <c r="AL834" s="1085"/>
      <c r="AM834" s="1085"/>
      <c r="AN834" s="1085"/>
      <c r="AO834" s="1085"/>
      <c r="AP834" s="1085"/>
      <c r="AQ834" s="1085"/>
      <c r="AR834" s="1085"/>
      <c r="AS834" s="1085"/>
      <c r="AT834" s="1085"/>
      <c r="AU834" s="1085"/>
      <c r="AV834" s="1085"/>
      <c r="AW834" s="1085"/>
      <c r="AX834" s="1085"/>
      <c r="AY834" s="1085"/>
      <c r="AZ834" s="1085"/>
      <c r="BA834" s="1085"/>
      <c r="BB834" s="1085"/>
      <c r="BC834" s="1085"/>
      <c r="BD834" s="1085"/>
      <c r="BE834" s="1085"/>
      <c r="BF834" s="1085"/>
      <c r="BG834" s="1085"/>
      <c r="BH834" s="1085"/>
      <c r="BI834" s="1085"/>
      <c r="BJ834" s="1085"/>
      <c r="BK834" s="1085"/>
      <c r="BL834" s="1085"/>
      <c r="BM834" s="1085"/>
      <c r="BN834" s="1085"/>
      <c r="BO834" s="1085"/>
      <c r="BP834" s="1085"/>
      <c r="BQ834" s="1085"/>
      <c r="BR834" s="1085"/>
      <c r="BS834" s="1124"/>
      <c r="BT834" s="1085"/>
      <c r="BU834" s="1085"/>
      <c r="BV834" s="1085"/>
      <c r="BW834" s="1085"/>
      <c r="BX834" s="1085"/>
      <c r="BY834" s="1085"/>
      <c r="BZ834" s="1085"/>
      <c r="CA834" s="1085"/>
      <c r="CB834" s="1085"/>
      <c r="CC834" s="1085"/>
      <c r="CD834" s="1085"/>
      <c r="CE834" s="1085"/>
      <c r="CF834" s="1085"/>
      <c r="CG834" s="1085"/>
      <c r="CH834" s="1085"/>
      <c r="CI834" s="1085"/>
      <c r="CJ834" s="1085"/>
      <c r="CK834" s="1085"/>
      <c r="CL834" s="1085"/>
      <c r="CM834" s="1124"/>
      <c r="CN834" s="1124"/>
      <c r="CO834" s="1125"/>
      <c r="CQ834" s="1955"/>
    </row>
    <row r="835" spans="1:95" s="633" customFormat="1" x14ac:dyDescent="0.2">
      <c r="A835" s="1066"/>
      <c r="B835" s="1084"/>
      <c r="C835" s="1060"/>
      <c r="D835" s="1060"/>
      <c r="E835" s="1061"/>
      <c r="F835" s="1079"/>
      <c r="G835" s="1078"/>
      <c r="H835" s="1064"/>
      <c r="I835" s="1085"/>
      <c r="J835" s="1085"/>
      <c r="K835" s="1085"/>
      <c r="L835" s="1085"/>
      <c r="M835" s="1085"/>
      <c r="N835" s="1085"/>
      <c r="O835" s="1085"/>
      <c r="P835" s="1085"/>
      <c r="Q835" s="1085"/>
      <c r="R835" s="1085"/>
      <c r="S835" s="1085"/>
      <c r="T835" s="1085"/>
      <c r="U835" s="1085"/>
      <c r="V835" s="1085"/>
      <c r="W835" s="1085"/>
      <c r="X835" s="1085"/>
      <c r="Y835" s="1085"/>
      <c r="Z835" s="1085"/>
      <c r="AA835" s="1085"/>
      <c r="AB835" s="1124"/>
      <c r="AC835" s="1124"/>
      <c r="AD835" s="1124"/>
      <c r="AE835" s="1124"/>
      <c r="AF835" s="1085"/>
      <c r="AG835" s="1085"/>
      <c r="AH835" s="1085"/>
      <c r="AI835" s="1085"/>
      <c r="AJ835" s="1085"/>
      <c r="AK835" s="1085"/>
      <c r="AL835" s="1085"/>
      <c r="AM835" s="1085"/>
      <c r="AN835" s="1085"/>
      <c r="AO835" s="1085"/>
      <c r="AP835" s="1085"/>
      <c r="AQ835" s="1085"/>
      <c r="AR835" s="1085"/>
      <c r="AS835" s="1085"/>
      <c r="AT835" s="1085"/>
      <c r="AU835" s="1085"/>
      <c r="AV835" s="1085"/>
      <c r="AW835" s="1085"/>
      <c r="AX835" s="1085"/>
      <c r="AY835" s="1085"/>
      <c r="AZ835" s="1085"/>
      <c r="BA835" s="1085"/>
      <c r="BB835" s="1085"/>
      <c r="BC835" s="1085"/>
      <c r="BD835" s="1085"/>
      <c r="BE835" s="1085"/>
      <c r="BF835" s="1085"/>
      <c r="BG835" s="1085"/>
      <c r="BH835" s="1085"/>
      <c r="BI835" s="1085"/>
      <c r="BJ835" s="1085"/>
      <c r="BK835" s="1085"/>
      <c r="BL835" s="1085"/>
      <c r="BM835" s="1085"/>
      <c r="BN835" s="1085"/>
      <c r="BO835" s="1085"/>
      <c r="BP835" s="1085"/>
      <c r="BQ835" s="1085"/>
      <c r="BR835" s="1085"/>
      <c r="BS835" s="1124"/>
      <c r="BT835" s="1085"/>
      <c r="BU835" s="1085"/>
      <c r="BV835" s="1085"/>
      <c r="BW835" s="1085"/>
      <c r="BX835" s="1085"/>
      <c r="BY835" s="1085"/>
      <c r="BZ835" s="1085"/>
      <c r="CA835" s="1085"/>
      <c r="CB835" s="1085"/>
      <c r="CC835" s="1085"/>
      <c r="CD835" s="1085"/>
      <c r="CE835" s="1085"/>
      <c r="CF835" s="1085"/>
      <c r="CG835" s="1085"/>
      <c r="CH835" s="1085"/>
      <c r="CI835" s="1085"/>
      <c r="CJ835" s="1085"/>
      <c r="CK835" s="1085"/>
      <c r="CL835" s="1085"/>
      <c r="CM835" s="1124"/>
      <c r="CN835" s="1124"/>
      <c r="CO835" s="1125"/>
      <c r="CQ835" s="1955"/>
    </row>
    <row r="836" spans="1:95" s="633" customFormat="1" x14ac:dyDescent="0.2">
      <c r="A836" s="1066"/>
      <c r="B836" s="1084"/>
      <c r="C836" s="1060"/>
      <c r="D836" s="1060"/>
      <c r="E836" s="1061"/>
      <c r="F836" s="1079"/>
      <c r="G836" s="1078"/>
      <c r="H836" s="1064"/>
      <c r="I836" s="1085"/>
      <c r="J836" s="1085"/>
      <c r="K836" s="1085"/>
      <c r="L836" s="1085"/>
      <c r="M836" s="1085"/>
      <c r="N836" s="1085"/>
      <c r="O836" s="1085"/>
      <c r="P836" s="1085"/>
      <c r="Q836" s="1085"/>
      <c r="R836" s="1085"/>
      <c r="S836" s="1085"/>
      <c r="T836" s="1085"/>
      <c r="U836" s="1085"/>
      <c r="V836" s="1085"/>
      <c r="W836" s="1085"/>
      <c r="X836" s="1085"/>
      <c r="Y836" s="1085"/>
      <c r="Z836" s="1085"/>
      <c r="AA836" s="1085"/>
      <c r="AB836" s="1124"/>
      <c r="AC836" s="1124"/>
      <c r="AD836" s="1124"/>
      <c r="AE836" s="1124"/>
      <c r="AF836" s="1085"/>
      <c r="AG836" s="1085"/>
      <c r="AH836" s="1085"/>
      <c r="AI836" s="1085"/>
      <c r="AJ836" s="1085"/>
      <c r="AK836" s="1085"/>
      <c r="AL836" s="1085"/>
      <c r="AM836" s="1085"/>
      <c r="AN836" s="1085"/>
      <c r="AO836" s="1085"/>
      <c r="AP836" s="1085"/>
      <c r="AQ836" s="1085"/>
      <c r="AR836" s="1085"/>
      <c r="AS836" s="1085"/>
      <c r="AT836" s="1085"/>
      <c r="AU836" s="1085"/>
      <c r="AV836" s="1085"/>
      <c r="AW836" s="1085"/>
      <c r="AX836" s="1085"/>
      <c r="AY836" s="1085"/>
      <c r="AZ836" s="1085"/>
      <c r="BA836" s="1085"/>
      <c r="BB836" s="1085"/>
      <c r="BC836" s="1085"/>
      <c r="BD836" s="1085"/>
      <c r="BE836" s="1085"/>
      <c r="BF836" s="1085"/>
      <c r="BG836" s="1085"/>
      <c r="BH836" s="1085"/>
      <c r="BI836" s="1085"/>
      <c r="BJ836" s="1085"/>
      <c r="BK836" s="1085"/>
      <c r="BL836" s="1085"/>
      <c r="BM836" s="1085"/>
      <c r="BN836" s="1085"/>
      <c r="BO836" s="1085"/>
      <c r="BP836" s="1085"/>
      <c r="BQ836" s="1085"/>
      <c r="BR836" s="1085"/>
      <c r="BS836" s="1124"/>
      <c r="BT836" s="1085"/>
      <c r="BU836" s="1085"/>
      <c r="BV836" s="1085"/>
      <c r="BW836" s="1085"/>
      <c r="BX836" s="1085"/>
      <c r="BY836" s="1085"/>
      <c r="BZ836" s="1085"/>
      <c r="CA836" s="1085"/>
      <c r="CB836" s="1085"/>
      <c r="CC836" s="1085"/>
      <c r="CD836" s="1085"/>
      <c r="CE836" s="1085"/>
      <c r="CF836" s="1085"/>
      <c r="CG836" s="1085"/>
      <c r="CH836" s="1085"/>
      <c r="CI836" s="1085"/>
      <c r="CJ836" s="1085"/>
      <c r="CK836" s="1085"/>
      <c r="CL836" s="1085"/>
      <c r="CM836" s="1124"/>
      <c r="CN836" s="1124"/>
      <c r="CO836" s="1125"/>
      <c r="CQ836" s="1955"/>
    </row>
    <row r="837" spans="1:95" s="633" customFormat="1" x14ac:dyDescent="0.2">
      <c r="A837" s="1066"/>
      <c r="B837" s="1084"/>
      <c r="C837" s="1060"/>
      <c r="D837" s="1060"/>
      <c r="E837" s="1061"/>
      <c r="F837" s="1079"/>
      <c r="G837" s="1078"/>
      <c r="H837" s="1064"/>
      <c r="I837" s="1085"/>
      <c r="J837" s="1085"/>
      <c r="K837" s="1085"/>
      <c r="L837" s="1085"/>
      <c r="M837" s="1085"/>
      <c r="N837" s="1085"/>
      <c r="O837" s="1085"/>
      <c r="P837" s="1085"/>
      <c r="Q837" s="1085"/>
      <c r="R837" s="1085"/>
      <c r="S837" s="1085"/>
      <c r="T837" s="1085"/>
      <c r="U837" s="1085"/>
      <c r="V837" s="1085"/>
      <c r="W837" s="1085"/>
      <c r="X837" s="1085"/>
      <c r="Y837" s="1085"/>
      <c r="Z837" s="1085"/>
      <c r="AA837" s="1085"/>
      <c r="AB837" s="1124"/>
      <c r="AC837" s="1124"/>
      <c r="AD837" s="1124"/>
      <c r="AE837" s="1124"/>
      <c r="AF837" s="1085"/>
      <c r="AG837" s="1085"/>
      <c r="AH837" s="1085"/>
      <c r="AI837" s="1085"/>
      <c r="AJ837" s="1085"/>
      <c r="AK837" s="1085"/>
      <c r="AL837" s="1085"/>
      <c r="AM837" s="1085"/>
      <c r="AN837" s="1085"/>
      <c r="AO837" s="1085"/>
      <c r="AP837" s="1085"/>
      <c r="AQ837" s="1085"/>
      <c r="AR837" s="1085"/>
      <c r="AS837" s="1085"/>
      <c r="AT837" s="1085"/>
      <c r="AU837" s="1085"/>
      <c r="AV837" s="1085"/>
      <c r="AW837" s="1085"/>
      <c r="AX837" s="1085"/>
      <c r="AY837" s="1085"/>
      <c r="AZ837" s="1085"/>
      <c r="BA837" s="1085"/>
      <c r="BB837" s="1085"/>
      <c r="BC837" s="1085"/>
      <c r="BD837" s="1085"/>
      <c r="BE837" s="1085"/>
      <c r="BF837" s="1085"/>
      <c r="BG837" s="1085"/>
      <c r="BH837" s="1085"/>
      <c r="BI837" s="1085"/>
      <c r="BJ837" s="1085"/>
      <c r="BK837" s="1085"/>
      <c r="BL837" s="1085"/>
      <c r="BM837" s="1085"/>
      <c r="BN837" s="1085"/>
      <c r="BO837" s="1085"/>
      <c r="BP837" s="1085"/>
      <c r="BQ837" s="1085"/>
      <c r="BR837" s="1085"/>
      <c r="BS837" s="1124"/>
      <c r="BT837" s="1085"/>
      <c r="BU837" s="1085"/>
      <c r="BV837" s="1085"/>
      <c r="BW837" s="1085"/>
      <c r="BX837" s="1085"/>
      <c r="BY837" s="1085"/>
      <c r="BZ837" s="1085"/>
      <c r="CA837" s="1085"/>
      <c r="CB837" s="1085"/>
      <c r="CC837" s="1085"/>
      <c r="CD837" s="1085"/>
      <c r="CE837" s="1085"/>
      <c r="CF837" s="1085"/>
      <c r="CG837" s="1085"/>
      <c r="CH837" s="1085"/>
      <c r="CI837" s="1085"/>
      <c r="CJ837" s="1085"/>
      <c r="CK837" s="1085"/>
      <c r="CL837" s="1085"/>
      <c r="CM837" s="1124"/>
      <c r="CN837" s="1124"/>
      <c r="CO837" s="1125"/>
      <c r="CQ837" s="1955"/>
    </row>
    <row r="838" spans="1:95" s="633" customFormat="1" x14ac:dyDescent="0.2">
      <c r="A838" s="1066"/>
      <c r="B838" s="1084"/>
      <c r="C838" s="1060"/>
      <c r="D838" s="1060"/>
      <c r="E838" s="1061"/>
      <c r="F838" s="1079"/>
      <c r="G838" s="1078"/>
      <c r="H838" s="1064"/>
      <c r="I838" s="1085"/>
      <c r="J838" s="1085"/>
      <c r="K838" s="1085"/>
      <c r="L838" s="1085"/>
      <c r="M838" s="1085"/>
      <c r="N838" s="1085"/>
      <c r="O838" s="1085"/>
      <c r="P838" s="1085"/>
      <c r="Q838" s="1085"/>
      <c r="R838" s="1085"/>
      <c r="S838" s="1085"/>
      <c r="T838" s="1085"/>
      <c r="U838" s="1085"/>
      <c r="V838" s="1085"/>
      <c r="W838" s="1085"/>
      <c r="X838" s="1085"/>
      <c r="Y838" s="1085"/>
      <c r="Z838" s="1085"/>
      <c r="AA838" s="1085"/>
      <c r="AB838" s="1124"/>
      <c r="AC838" s="1124"/>
      <c r="AD838" s="1124"/>
      <c r="AE838" s="1124"/>
      <c r="AF838" s="1085"/>
      <c r="AG838" s="1085"/>
      <c r="AH838" s="1085"/>
      <c r="AI838" s="1085"/>
      <c r="AJ838" s="1085"/>
      <c r="AK838" s="1085"/>
      <c r="AL838" s="1085"/>
      <c r="AM838" s="1085"/>
      <c r="AN838" s="1085"/>
      <c r="AO838" s="1085"/>
      <c r="AP838" s="1085"/>
      <c r="AQ838" s="1085"/>
      <c r="AR838" s="1085"/>
      <c r="AS838" s="1085"/>
      <c r="AT838" s="1085"/>
      <c r="AU838" s="1085"/>
      <c r="AV838" s="1085"/>
      <c r="AW838" s="1085"/>
      <c r="AX838" s="1085"/>
      <c r="AY838" s="1085"/>
      <c r="AZ838" s="1085"/>
      <c r="BA838" s="1085"/>
      <c r="BB838" s="1085"/>
      <c r="BC838" s="1085"/>
      <c r="BD838" s="1085"/>
      <c r="BE838" s="1085"/>
      <c r="BF838" s="1085"/>
      <c r="BG838" s="1085"/>
      <c r="BH838" s="1085"/>
      <c r="BI838" s="1085"/>
      <c r="BJ838" s="1085"/>
      <c r="BK838" s="1085"/>
      <c r="BL838" s="1085"/>
      <c r="BM838" s="1085"/>
      <c r="BN838" s="1085"/>
      <c r="BO838" s="1085"/>
      <c r="BP838" s="1085"/>
      <c r="BQ838" s="1085"/>
      <c r="BR838" s="1085"/>
      <c r="BS838" s="1124"/>
      <c r="BT838" s="1085"/>
      <c r="BU838" s="1085"/>
      <c r="BV838" s="1085"/>
      <c r="BW838" s="1085"/>
      <c r="BX838" s="1085"/>
      <c r="BY838" s="1085"/>
      <c r="BZ838" s="1085"/>
      <c r="CA838" s="1085"/>
      <c r="CB838" s="1085"/>
      <c r="CC838" s="1085"/>
      <c r="CD838" s="1085"/>
      <c r="CE838" s="1085"/>
      <c r="CF838" s="1085"/>
      <c r="CG838" s="1085"/>
      <c r="CH838" s="1085"/>
      <c r="CI838" s="1085"/>
      <c r="CJ838" s="1085"/>
      <c r="CK838" s="1085"/>
      <c r="CL838" s="1085"/>
      <c r="CM838" s="1124"/>
      <c r="CN838" s="1124"/>
      <c r="CO838" s="1125"/>
      <c r="CQ838" s="1955"/>
    </row>
    <row r="839" spans="1:95" s="633" customFormat="1" x14ac:dyDescent="0.2">
      <c r="A839" s="1066"/>
      <c r="B839" s="1084"/>
      <c r="C839" s="1060"/>
      <c r="D839" s="1060"/>
      <c r="E839" s="1061"/>
      <c r="F839" s="1079"/>
      <c r="G839" s="1078"/>
      <c r="H839" s="1064"/>
      <c r="I839" s="1085"/>
      <c r="J839" s="1085"/>
      <c r="K839" s="1085"/>
      <c r="L839" s="1085"/>
      <c r="M839" s="1085"/>
      <c r="N839" s="1085"/>
      <c r="O839" s="1085"/>
      <c r="P839" s="1085"/>
      <c r="Q839" s="1085"/>
      <c r="R839" s="1085"/>
      <c r="S839" s="1085"/>
      <c r="T839" s="1085"/>
      <c r="U839" s="1085"/>
      <c r="V839" s="1085"/>
      <c r="W839" s="1085"/>
      <c r="X839" s="1085"/>
      <c r="Y839" s="1085"/>
      <c r="Z839" s="1085"/>
      <c r="AA839" s="1085"/>
      <c r="AB839" s="1124"/>
      <c r="AC839" s="1124"/>
      <c r="AD839" s="1124"/>
      <c r="AE839" s="1124"/>
      <c r="AF839" s="1085"/>
      <c r="AG839" s="1085"/>
      <c r="AH839" s="1085"/>
      <c r="AI839" s="1085"/>
      <c r="AJ839" s="1085"/>
      <c r="AK839" s="1085"/>
      <c r="AL839" s="1085"/>
      <c r="AM839" s="1085"/>
      <c r="AN839" s="1085"/>
      <c r="AO839" s="1085"/>
      <c r="AP839" s="1085"/>
      <c r="AQ839" s="1085"/>
      <c r="AR839" s="1085"/>
      <c r="AS839" s="1085"/>
      <c r="AT839" s="1085"/>
      <c r="AU839" s="1085"/>
      <c r="AV839" s="1085"/>
      <c r="AW839" s="1085"/>
      <c r="AX839" s="1085"/>
      <c r="AY839" s="1085"/>
      <c r="AZ839" s="1085"/>
      <c r="BA839" s="1085"/>
      <c r="BB839" s="1085"/>
      <c r="BC839" s="1085"/>
      <c r="BD839" s="1085"/>
      <c r="BE839" s="1085"/>
      <c r="BF839" s="1085"/>
      <c r="BG839" s="1085"/>
      <c r="BH839" s="1085"/>
      <c r="BI839" s="1085"/>
      <c r="BJ839" s="1085"/>
      <c r="BK839" s="1085"/>
      <c r="BL839" s="1085"/>
      <c r="BM839" s="1085"/>
      <c r="BN839" s="1085"/>
      <c r="BO839" s="1085"/>
      <c r="BP839" s="1085"/>
      <c r="BQ839" s="1085"/>
      <c r="BR839" s="1085"/>
      <c r="BS839" s="1124"/>
      <c r="BT839" s="1085"/>
      <c r="BU839" s="1085"/>
      <c r="BV839" s="1085"/>
      <c r="BW839" s="1085"/>
      <c r="BX839" s="1085"/>
      <c r="BY839" s="1085"/>
      <c r="BZ839" s="1085"/>
      <c r="CA839" s="1085"/>
      <c r="CB839" s="1085"/>
      <c r="CC839" s="1085"/>
      <c r="CD839" s="1085"/>
      <c r="CE839" s="1085"/>
      <c r="CF839" s="1085"/>
      <c r="CG839" s="1085"/>
      <c r="CH839" s="1085"/>
      <c r="CI839" s="1085"/>
      <c r="CJ839" s="1085"/>
      <c r="CK839" s="1085"/>
      <c r="CL839" s="1085"/>
      <c r="CM839" s="1124"/>
      <c r="CN839" s="1124"/>
      <c r="CO839" s="1125"/>
      <c r="CQ839" s="1955"/>
    </row>
    <row r="840" spans="1:95" s="633" customFormat="1" x14ac:dyDescent="0.2">
      <c r="A840" s="1066"/>
      <c r="B840" s="1084"/>
      <c r="C840" s="1060"/>
      <c r="D840" s="1060"/>
      <c r="E840" s="1061"/>
      <c r="F840" s="1079"/>
      <c r="G840" s="1078"/>
      <c r="H840" s="1064"/>
      <c r="I840" s="1085"/>
      <c r="J840" s="1085"/>
      <c r="K840" s="1085"/>
      <c r="L840" s="1085"/>
      <c r="M840" s="1085"/>
      <c r="N840" s="1085"/>
      <c r="O840" s="1085"/>
      <c r="P840" s="1085"/>
      <c r="Q840" s="1085"/>
      <c r="R840" s="1085"/>
      <c r="S840" s="1085"/>
      <c r="T840" s="1085"/>
      <c r="U840" s="1085"/>
      <c r="V840" s="1085"/>
      <c r="W840" s="1085"/>
      <c r="X840" s="1085"/>
      <c r="Y840" s="1085"/>
      <c r="Z840" s="1085"/>
      <c r="AA840" s="1085"/>
      <c r="AB840" s="1124"/>
      <c r="AC840" s="1124"/>
      <c r="AD840" s="1124"/>
      <c r="AE840" s="1124"/>
      <c r="AF840" s="1085"/>
      <c r="AG840" s="1085"/>
      <c r="AH840" s="1085"/>
      <c r="AI840" s="1085"/>
      <c r="AJ840" s="1085"/>
      <c r="AK840" s="1085"/>
      <c r="AL840" s="1085"/>
      <c r="AM840" s="1085"/>
      <c r="AN840" s="1085"/>
      <c r="AO840" s="1085"/>
      <c r="AP840" s="1085"/>
      <c r="AQ840" s="1085"/>
      <c r="AR840" s="1085"/>
      <c r="AS840" s="1085"/>
      <c r="AT840" s="1085"/>
      <c r="AU840" s="1085"/>
      <c r="AV840" s="1085"/>
      <c r="AW840" s="1085"/>
      <c r="AX840" s="1085"/>
      <c r="AY840" s="1085"/>
      <c r="AZ840" s="1085"/>
      <c r="BA840" s="1085"/>
      <c r="BB840" s="1085"/>
      <c r="BC840" s="1085"/>
      <c r="BD840" s="1085"/>
      <c r="BE840" s="1085"/>
      <c r="BF840" s="1085"/>
      <c r="BG840" s="1085"/>
      <c r="BH840" s="1085"/>
      <c r="BI840" s="1085"/>
      <c r="BJ840" s="1085"/>
      <c r="BK840" s="1085"/>
      <c r="BL840" s="1085"/>
      <c r="BM840" s="1085"/>
      <c r="BN840" s="1085"/>
      <c r="BO840" s="1085"/>
      <c r="BP840" s="1085"/>
      <c r="BQ840" s="1085"/>
      <c r="BR840" s="1085"/>
      <c r="BS840" s="1124"/>
      <c r="BT840" s="1085"/>
      <c r="BU840" s="1085"/>
      <c r="BV840" s="1085"/>
      <c r="BW840" s="1085"/>
      <c r="BX840" s="1085"/>
      <c r="BY840" s="1085"/>
      <c r="BZ840" s="1085"/>
      <c r="CA840" s="1085"/>
      <c r="CB840" s="1085"/>
      <c r="CC840" s="1085"/>
      <c r="CD840" s="1085"/>
      <c r="CE840" s="1085"/>
      <c r="CF840" s="1085"/>
      <c r="CG840" s="1085"/>
      <c r="CH840" s="1085"/>
      <c r="CI840" s="1085"/>
      <c r="CJ840" s="1085"/>
      <c r="CK840" s="1085"/>
      <c r="CL840" s="1085"/>
      <c r="CM840" s="1124"/>
      <c r="CN840" s="1124"/>
      <c r="CO840" s="1125"/>
      <c r="CQ840" s="1955"/>
    </row>
    <row r="841" spans="1:95" s="633" customFormat="1" x14ac:dyDescent="0.2">
      <c r="A841" s="1066"/>
      <c r="B841" s="1084"/>
      <c r="C841" s="1060"/>
      <c r="D841" s="1060"/>
      <c r="E841" s="1061"/>
      <c r="F841" s="1079"/>
      <c r="G841" s="1078"/>
      <c r="H841" s="1064"/>
      <c r="I841" s="1085"/>
      <c r="J841" s="1085"/>
      <c r="K841" s="1085"/>
      <c r="L841" s="1085"/>
      <c r="M841" s="1085"/>
      <c r="N841" s="1085"/>
      <c r="O841" s="1085"/>
      <c r="P841" s="1085"/>
      <c r="Q841" s="1085"/>
      <c r="R841" s="1085"/>
      <c r="S841" s="1085"/>
      <c r="T841" s="1085"/>
      <c r="U841" s="1085"/>
      <c r="V841" s="1085"/>
      <c r="W841" s="1085"/>
      <c r="X841" s="1085"/>
      <c r="Y841" s="1085"/>
      <c r="Z841" s="1085"/>
      <c r="AA841" s="1085"/>
      <c r="AB841" s="1124"/>
      <c r="AC841" s="1124"/>
      <c r="AD841" s="1124"/>
      <c r="AE841" s="1124"/>
      <c r="AF841" s="1085"/>
      <c r="AG841" s="1085"/>
      <c r="AH841" s="1085"/>
      <c r="AI841" s="1085"/>
      <c r="AJ841" s="1085"/>
      <c r="AK841" s="1085"/>
      <c r="AL841" s="1085"/>
      <c r="AM841" s="1085"/>
      <c r="AN841" s="1085"/>
      <c r="AO841" s="1085"/>
      <c r="AP841" s="1085"/>
      <c r="AQ841" s="1085"/>
      <c r="AR841" s="1085"/>
      <c r="AS841" s="1085"/>
      <c r="AT841" s="1085"/>
      <c r="AU841" s="1085"/>
      <c r="AV841" s="1085"/>
      <c r="AW841" s="1085"/>
      <c r="AX841" s="1085"/>
      <c r="AY841" s="1085"/>
      <c r="AZ841" s="1085"/>
      <c r="BA841" s="1085"/>
      <c r="BB841" s="1085"/>
      <c r="BC841" s="1085"/>
      <c r="BD841" s="1085"/>
      <c r="BE841" s="1085"/>
      <c r="BF841" s="1085"/>
      <c r="BG841" s="1085"/>
      <c r="BH841" s="1085"/>
      <c r="BI841" s="1085"/>
      <c r="BJ841" s="1085"/>
      <c r="BK841" s="1085"/>
      <c r="BL841" s="1085"/>
      <c r="BM841" s="1085"/>
      <c r="BN841" s="1085"/>
      <c r="BO841" s="1085"/>
      <c r="BP841" s="1085"/>
      <c r="BQ841" s="1085"/>
      <c r="BR841" s="1085"/>
      <c r="BS841" s="1124"/>
      <c r="BT841" s="1085"/>
      <c r="BU841" s="1085"/>
      <c r="BV841" s="1085"/>
      <c r="BW841" s="1085"/>
      <c r="BX841" s="1085"/>
      <c r="BY841" s="1085"/>
      <c r="BZ841" s="1085"/>
      <c r="CA841" s="1085"/>
      <c r="CB841" s="1085"/>
      <c r="CC841" s="1085"/>
      <c r="CD841" s="1085"/>
      <c r="CE841" s="1085"/>
      <c r="CF841" s="1085"/>
      <c r="CG841" s="1085"/>
      <c r="CH841" s="1085"/>
      <c r="CI841" s="1085"/>
      <c r="CJ841" s="1085"/>
      <c r="CK841" s="1085"/>
      <c r="CL841" s="1085"/>
      <c r="CM841" s="1124"/>
      <c r="CN841" s="1124"/>
      <c r="CO841" s="1125"/>
      <c r="CQ841" s="1955"/>
    </row>
    <row r="842" spans="1:95" s="633" customFormat="1" x14ac:dyDescent="0.2">
      <c r="A842" s="1066"/>
      <c r="B842" s="1084"/>
      <c r="C842" s="1060"/>
      <c r="D842" s="1060"/>
      <c r="E842" s="1061"/>
      <c r="F842" s="1079"/>
      <c r="G842" s="1078"/>
      <c r="H842" s="1064"/>
      <c r="I842" s="1085"/>
      <c r="J842" s="1085"/>
      <c r="K842" s="1085"/>
      <c r="L842" s="1085"/>
      <c r="M842" s="1085"/>
      <c r="N842" s="1085"/>
      <c r="O842" s="1085"/>
      <c r="P842" s="1085"/>
      <c r="Q842" s="1085"/>
      <c r="R842" s="1085"/>
      <c r="S842" s="1085"/>
      <c r="T842" s="1085"/>
      <c r="U842" s="1085"/>
      <c r="V842" s="1085"/>
      <c r="W842" s="1085"/>
      <c r="X842" s="1085"/>
      <c r="Y842" s="1085"/>
      <c r="Z842" s="1085"/>
      <c r="AA842" s="1085"/>
      <c r="AB842" s="1124"/>
      <c r="AC842" s="1124"/>
      <c r="AD842" s="1124"/>
      <c r="AE842" s="1124"/>
      <c r="AF842" s="1085"/>
      <c r="AG842" s="1085"/>
      <c r="AH842" s="1085"/>
      <c r="AI842" s="1085"/>
      <c r="AJ842" s="1085"/>
      <c r="AK842" s="1085"/>
      <c r="AL842" s="1085"/>
      <c r="AM842" s="1085"/>
      <c r="AN842" s="1085"/>
      <c r="AO842" s="1085"/>
      <c r="AP842" s="1085"/>
      <c r="AQ842" s="1085"/>
      <c r="AR842" s="1085"/>
      <c r="AS842" s="1085"/>
      <c r="AT842" s="1085"/>
      <c r="AU842" s="1085"/>
      <c r="AV842" s="1085"/>
      <c r="AW842" s="1085"/>
      <c r="AX842" s="1085"/>
      <c r="AY842" s="1085"/>
      <c r="AZ842" s="1085"/>
      <c r="BA842" s="1085"/>
      <c r="BB842" s="1085"/>
      <c r="BC842" s="1085"/>
      <c r="BD842" s="1085"/>
      <c r="BE842" s="1085"/>
      <c r="BF842" s="1085"/>
      <c r="BG842" s="1085"/>
      <c r="BH842" s="1085"/>
      <c r="BI842" s="1085"/>
      <c r="BJ842" s="1085"/>
      <c r="BK842" s="1085"/>
      <c r="BL842" s="1085"/>
      <c r="BM842" s="1085"/>
      <c r="BN842" s="1085"/>
      <c r="BO842" s="1085"/>
      <c r="BP842" s="1085"/>
      <c r="BQ842" s="1085"/>
      <c r="BR842" s="1085"/>
      <c r="BS842" s="1124"/>
      <c r="BT842" s="1085"/>
      <c r="BU842" s="1085"/>
      <c r="BV842" s="1085"/>
      <c r="BW842" s="1085"/>
      <c r="BX842" s="1085"/>
      <c r="BY842" s="1085"/>
      <c r="BZ842" s="1085"/>
      <c r="CA842" s="1085"/>
      <c r="CB842" s="1085"/>
      <c r="CC842" s="1085"/>
      <c r="CD842" s="1085"/>
      <c r="CE842" s="1085"/>
      <c r="CF842" s="1085"/>
      <c r="CG842" s="1085"/>
      <c r="CH842" s="1085"/>
      <c r="CI842" s="1085"/>
      <c r="CJ842" s="1085"/>
      <c r="CK842" s="1085"/>
      <c r="CL842" s="1085"/>
      <c r="CM842" s="1124"/>
      <c r="CN842" s="1124"/>
      <c r="CO842" s="1125"/>
      <c r="CQ842" s="1955"/>
    </row>
    <row r="843" spans="1:95" s="633" customFormat="1" x14ac:dyDescent="0.2">
      <c r="A843" s="1066"/>
      <c r="B843" s="1084"/>
      <c r="C843" s="1060"/>
      <c r="D843" s="1060"/>
      <c r="E843" s="1061"/>
      <c r="F843" s="1079"/>
      <c r="G843" s="1078"/>
      <c r="H843" s="1064"/>
      <c r="I843" s="1085"/>
      <c r="J843" s="1085"/>
      <c r="K843" s="1085"/>
      <c r="L843" s="1085"/>
      <c r="M843" s="1085"/>
      <c r="N843" s="1085"/>
      <c r="O843" s="1085"/>
      <c r="P843" s="1085"/>
      <c r="Q843" s="1085"/>
      <c r="R843" s="1085"/>
      <c r="S843" s="1085"/>
      <c r="T843" s="1085"/>
      <c r="U843" s="1085"/>
      <c r="V843" s="1085"/>
      <c r="W843" s="1085"/>
      <c r="X843" s="1085"/>
      <c r="Y843" s="1085"/>
      <c r="Z843" s="1085"/>
      <c r="AA843" s="1085"/>
      <c r="AB843" s="1124"/>
      <c r="AC843" s="1124"/>
      <c r="AD843" s="1124"/>
      <c r="AE843" s="1124"/>
      <c r="AF843" s="1085"/>
      <c r="AG843" s="1085"/>
      <c r="AH843" s="1085"/>
      <c r="AI843" s="1085"/>
      <c r="AJ843" s="1085"/>
      <c r="AK843" s="1085"/>
      <c r="AL843" s="1085"/>
      <c r="AM843" s="1085"/>
      <c r="AN843" s="1085"/>
      <c r="AO843" s="1085"/>
      <c r="AP843" s="1085"/>
      <c r="AQ843" s="1085"/>
      <c r="AR843" s="1085"/>
      <c r="AS843" s="1085"/>
      <c r="AT843" s="1085"/>
      <c r="AU843" s="1085"/>
      <c r="AV843" s="1085"/>
      <c r="AW843" s="1085"/>
      <c r="AX843" s="1085"/>
      <c r="AY843" s="1085"/>
      <c r="AZ843" s="1085"/>
      <c r="BA843" s="1085"/>
      <c r="BB843" s="1085"/>
      <c r="BC843" s="1085"/>
      <c r="BD843" s="1085"/>
      <c r="BE843" s="1085"/>
      <c r="BF843" s="1085"/>
      <c r="BG843" s="1085"/>
      <c r="BH843" s="1085"/>
      <c r="BI843" s="1085"/>
      <c r="BJ843" s="1085"/>
      <c r="BK843" s="1085"/>
      <c r="BL843" s="1085"/>
      <c r="BM843" s="1085"/>
      <c r="BN843" s="1085"/>
      <c r="BO843" s="1085"/>
      <c r="BP843" s="1085"/>
      <c r="BQ843" s="1085"/>
      <c r="BR843" s="1085"/>
      <c r="BS843" s="1124"/>
      <c r="BT843" s="1085"/>
      <c r="BU843" s="1085"/>
      <c r="BV843" s="1085"/>
      <c r="BW843" s="1085"/>
      <c r="BX843" s="1085"/>
      <c r="BY843" s="1085"/>
      <c r="BZ843" s="1085"/>
      <c r="CA843" s="1085"/>
      <c r="CB843" s="1085"/>
      <c r="CC843" s="1085"/>
      <c r="CD843" s="1085"/>
      <c r="CE843" s="1085"/>
      <c r="CF843" s="1085"/>
      <c r="CG843" s="1085"/>
      <c r="CH843" s="1085"/>
      <c r="CI843" s="1085"/>
      <c r="CJ843" s="1085"/>
      <c r="CK843" s="1085"/>
      <c r="CL843" s="1085"/>
      <c r="CM843" s="1124"/>
      <c r="CN843" s="1124"/>
      <c r="CO843" s="1125"/>
      <c r="CQ843" s="1955"/>
    </row>
    <row r="844" spans="1:95" s="633" customFormat="1" x14ac:dyDescent="0.2">
      <c r="A844" s="1066"/>
      <c r="B844" s="1084"/>
      <c r="C844" s="1060"/>
      <c r="D844" s="1060"/>
      <c r="E844" s="1061"/>
      <c r="F844" s="1079"/>
      <c r="G844" s="1078"/>
      <c r="H844" s="1064"/>
      <c r="I844" s="1085"/>
      <c r="J844" s="1085"/>
      <c r="K844" s="1085"/>
      <c r="L844" s="1085"/>
      <c r="M844" s="1085"/>
      <c r="N844" s="1085"/>
      <c r="O844" s="1085"/>
      <c r="P844" s="1085"/>
      <c r="Q844" s="1085"/>
      <c r="R844" s="1085"/>
      <c r="S844" s="1085"/>
      <c r="T844" s="1085"/>
      <c r="U844" s="1085"/>
      <c r="V844" s="1085"/>
      <c r="W844" s="1085"/>
      <c r="X844" s="1085"/>
      <c r="Y844" s="1085"/>
      <c r="Z844" s="1085"/>
      <c r="AA844" s="1085"/>
      <c r="AB844" s="1124"/>
      <c r="AC844" s="1124"/>
      <c r="AD844" s="1124"/>
      <c r="AE844" s="1124"/>
      <c r="AF844" s="1085"/>
      <c r="AG844" s="1085"/>
      <c r="AH844" s="1085"/>
      <c r="AI844" s="1085"/>
      <c r="AJ844" s="1085"/>
      <c r="AK844" s="1085"/>
      <c r="AL844" s="1085"/>
      <c r="AM844" s="1085"/>
      <c r="AN844" s="1085"/>
      <c r="AO844" s="1085"/>
      <c r="AP844" s="1085"/>
      <c r="AQ844" s="1085"/>
      <c r="AR844" s="1085"/>
      <c r="AS844" s="1085"/>
      <c r="AT844" s="1085"/>
      <c r="AU844" s="1085"/>
      <c r="AV844" s="1085"/>
      <c r="AW844" s="1085"/>
      <c r="AX844" s="1085"/>
      <c r="AY844" s="1085"/>
      <c r="AZ844" s="1085"/>
      <c r="BA844" s="1085"/>
      <c r="BB844" s="1085"/>
      <c r="BC844" s="1085"/>
      <c r="BD844" s="1085"/>
      <c r="BE844" s="1085"/>
      <c r="BF844" s="1085"/>
      <c r="BG844" s="1085"/>
      <c r="BH844" s="1085"/>
      <c r="BI844" s="1085"/>
      <c r="BJ844" s="1085"/>
      <c r="BK844" s="1085"/>
      <c r="BL844" s="1085"/>
      <c r="BM844" s="1085"/>
      <c r="BN844" s="1085"/>
      <c r="BO844" s="1085"/>
      <c r="BP844" s="1085"/>
      <c r="BQ844" s="1085"/>
      <c r="BR844" s="1085"/>
      <c r="BS844" s="1124"/>
      <c r="BT844" s="1085"/>
      <c r="BU844" s="1085"/>
      <c r="BV844" s="1085"/>
      <c r="BW844" s="1085"/>
      <c r="BX844" s="1085"/>
      <c r="BY844" s="1085"/>
      <c r="BZ844" s="1085"/>
      <c r="CA844" s="1085"/>
      <c r="CB844" s="1085"/>
      <c r="CC844" s="1085"/>
      <c r="CD844" s="1085"/>
      <c r="CE844" s="1085"/>
      <c r="CF844" s="1085"/>
      <c r="CG844" s="1085"/>
      <c r="CH844" s="1085"/>
      <c r="CI844" s="1085"/>
      <c r="CJ844" s="1085"/>
      <c r="CK844" s="1085"/>
      <c r="CL844" s="1085"/>
      <c r="CM844" s="1124"/>
      <c r="CN844" s="1124"/>
      <c r="CO844" s="1125"/>
      <c r="CQ844" s="1955"/>
    </row>
    <row r="845" spans="1:95" s="633" customFormat="1" x14ac:dyDescent="0.2">
      <c r="A845" s="1066"/>
      <c r="B845" s="1084"/>
      <c r="C845" s="1060"/>
      <c r="D845" s="1060"/>
      <c r="E845" s="1061"/>
      <c r="F845" s="1079"/>
      <c r="G845" s="1078"/>
      <c r="H845" s="1064"/>
      <c r="I845" s="1085"/>
      <c r="J845" s="1085"/>
      <c r="K845" s="1085"/>
      <c r="L845" s="1085"/>
      <c r="M845" s="1085"/>
      <c r="N845" s="1085"/>
      <c r="O845" s="1085"/>
      <c r="P845" s="1085"/>
      <c r="Q845" s="1085"/>
      <c r="R845" s="1085"/>
      <c r="S845" s="1085"/>
      <c r="T845" s="1085"/>
      <c r="U845" s="1085"/>
      <c r="V845" s="1085"/>
      <c r="W845" s="1085"/>
      <c r="X845" s="1085"/>
      <c r="Y845" s="1085"/>
      <c r="Z845" s="1085"/>
      <c r="AA845" s="1085"/>
      <c r="AB845" s="1124"/>
      <c r="AC845" s="1124"/>
      <c r="AD845" s="1124"/>
      <c r="AE845" s="1124"/>
      <c r="AF845" s="1085"/>
      <c r="AG845" s="1085"/>
      <c r="AH845" s="1085"/>
      <c r="AI845" s="1085"/>
      <c r="AJ845" s="1085"/>
      <c r="AK845" s="1085"/>
      <c r="AL845" s="1085"/>
      <c r="AM845" s="1085"/>
      <c r="AN845" s="1085"/>
      <c r="AO845" s="1085"/>
      <c r="AP845" s="1085"/>
      <c r="AQ845" s="1085"/>
      <c r="AR845" s="1085"/>
      <c r="AS845" s="1085"/>
      <c r="AT845" s="1085"/>
      <c r="AU845" s="1085"/>
      <c r="AV845" s="1085"/>
      <c r="AW845" s="1085"/>
      <c r="AX845" s="1085"/>
      <c r="AY845" s="1085"/>
      <c r="AZ845" s="1085"/>
      <c r="BA845" s="1085"/>
      <c r="BB845" s="1085"/>
      <c r="BC845" s="1085"/>
      <c r="BD845" s="1085"/>
      <c r="BE845" s="1085"/>
      <c r="BF845" s="1085"/>
      <c r="BG845" s="1085"/>
      <c r="BH845" s="1085"/>
      <c r="BI845" s="1085"/>
      <c r="BJ845" s="1085"/>
      <c r="BK845" s="1085"/>
      <c r="BL845" s="1085"/>
      <c r="BM845" s="1085"/>
      <c r="BN845" s="1085"/>
      <c r="BO845" s="1085"/>
      <c r="BP845" s="1085"/>
      <c r="BQ845" s="1085"/>
      <c r="BR845" s="1085"/>
      <c r="BS845" s="1124"/>
      <c r="BT845" s="1085"/>
      <c r="BU845" s="1085"/>
      <c r="BV845" s="1085"/>
      <c r="BW845" s="1085"/>
      <c r="BX845" s="1085"/>
      <c r="BY845" s="1085"/>
      <c r="BZ845" s="1085"/>
      <c r="CA845" s="1085"/>
      <c r="CB845" s="1085"/>
      <c r="CC845" s="1085"/>
      <c r="CD845" s="1085"/>
      <c r="CE845" s="1085"/>
      <c r="CF845" s="1085"/>
      <c r="CG845" s="1085"/>
      <c r="CH845" s="1085"/>
      <c r="CI845" s="1085"/>
      <c r="CJ845" s="1085"/>
      <c r="CK845" s="1085"/>
      <c r="CL845" s="1085"/>
      <c r="CM845" s="1124"/>
      <c r="CN845" s="1124"/>
      <c r="CO845" s="1125"/>
      <c r="CQ845" s="1955"/>
    </row>
    <row r="846" spans="1:95" s="633" customFormat="1" x14ac:dyDescent="0.2">
      <c r="A846" s="1066"/>
      <c r="B846" s="1084"/>
      <c r="C846" s="1060"/>
      <c r="D846" s="1060"/>
      <c r="E846" s="1061"/>
      <c r="F846" s="1079"/>
      <c r="G846" s="1078"/>
      <c r="H846" s="1064"/>
      <c r="I846" s="1085"/>
      <c r="J846" s="1085"/>
      <c r="K846" s="1085"/>
      <c r="L846" s="1085"/>
      <c r="M846" s="1085"/>
      <c r="N846" s="1085"/>
      <c r="O846" s="1085"/>
      <c r="P846" s="1085"/>
      <c r="Q846" s="1085"/>
      <c r="R846" s="1085"/>
      <c r="S846" s="1085"/>
      <c r="T846" s="1085"/>
      <c r="U846" s="1085"/>
      <c r="V846" s="1085"/>
      <c r="W846" s="1085"/>
      <c r="X846" s="1085"/>
      <c r="Y846" s="1085"/>
      <c r="Z846" s="1085"/>
      <c r="AA846" s="1085"/>
      <c r="AB846" s="1124"/>
      <c r="AC846" s="1124"/>
      <c r="AD846" s="1124"/>
      <c r="AE846" s="1124"/>
      <c r="AF846" s="1085"/>
      <c r="AG846" s="1085"/>
      <c r="AH846" s="1085"/>
      <c r="AI846" s="1085"/>
      <c r="AJ846" s="1085"/>
      <c r="AK846" s="1085"/>
      <c r="AL846" s="1085"/>
      <c r="AM846" s="1085"/>
      <c r="AN846" s="1085"/>
      <c r="AO846" s="1085"/>
      <c r="AP846" s="1085"/>
      <c r="AQ846" s="1085"/>
      <c r="AR846" s="1085"/>
      <c r="AS846" s="1085"/>
      <c r="AT846" s="1085"/>
      <c r="AU846" s="1085"/>
      <c r="AV846" s="1085"/>
      <c r="AW846" s="1085"/>
      <c r="AX846" s="1085"/>
      <c r="AY846" s="1085"/>
      <c r="AZ846" s="1085"/>
      <c r="BA846" s="1085"/>
      <c r="BB846" s="1085"/>
      <c r="BC846" s="1085"/>
      <c r="BD846" s="1085"/>
      <c r="BE846" s="1085"/>
      <c r="BF846" s="1085"/>
      <c r="BG846" s="1085"/>
      <c r="BH846" s="1085"/>
      <c r="BI846" s="1085"/>
      <c r="BJ846" s="1085"/>
      <c r="BK846" s="1085"/>
      <c r="BL846" s="1085"/>
      <c r="BM846" s="1085"/>
      <c r="BN846" s="1085"/>
      <c r="BO846" s="1085"/>
      <c r="BP846" s="1085"/>
      <c r="BQ846" s="1085"/>
      <c r="BR846" s="1085"/>
      <c r="BS846" s="1124"/>
      <c r="BT846" s="1085"/>
      <c r="BU846" s="1085"/>
      <c r="BV846" s="1085"/>
      <c r="BW846" s="1085"/>
      <c r="BX846" s="1085"/>
      <c r="BY846" s="1085"/>
      <c r="BZ846" s="1085"/>
      <c r="CA846" s="1085"/>
      <c r="CB846" s="1085"/>
      <c r="CC846" s="1085"/>
      <c r="CD846" s="1085"/>
      <c r="CE846" s="1085"/>
      <c r="CF846" s="1085"/>
      <c r="CG846" s="1085"/>
      <c r="CH846" s="1085"/>
      <c r="CI846" s="1085"/>
      <c r="CJ846" s="1085"/>
      <c r="CK846" s="1085"/>
      <c r="CL846" s="1085"/>
      <c r="CM846" s="1124"/>
      <c r="CN846" s="1124"/>
      <c r="CO846" s="1125"/>
      <c r="CQ846" s="1955"/>
    </row>
    <row r="847" spans="1:95" s="633" customFormat="1" x14ac:dyDescent="0.2">
      <c r="A847" s="1066"/>
      <c r="B847" s="1084"/>
      <c r="C847" s="1060"/>
      <c r="D847" s="1060"/>
      <c r="E847" s="1061"/>
      <c r="F847" s="1079"/>
      <c r="G847" s="1078"/>
      <c r="H847" s="1064"/>
      <c r="I847" s="1085"/>
      <c r="J847" s="1085"/>
      <c r="K847" s="1085"/>
      <c r="L847" s="1085"/>
      <c r="M847" s="1085"/>
      <c r="N847" s="1085"/>
      <c r="O847" s="1085"/>
      <c r="P847" s="1085"/>
      <c r="Q847" s="1085"/>
      <c r="R847" s="1085"/>
      <c r="S847" s="1085"/>
      <c r="T847" s="1085"/>
      <c r="U847" s="1085"/>
      <c r="V847" s="1085"/>
      <c r="W847" s="1085"/>
      <c r="X847" s="1085"/>
      <c r="Y847" s="1085"/>
      <c r="Z847" s="1085"/>
      <c r="AA847" s="1085"/>
      <c r="AB847" s="1124"/>
      <c r="AC847" s="1124"/>
      <c r="AD847" s="1124"/>
      <c r="AE847" s="1124"/>
      <c r="AF847" s="1085"/>
      <c r="AG847" s="1085"/>
      <c r="AH847" s="1085"/>
      <c r="AI847" s="1085"/>
      <c r="AJ847" s="1085"/>
      <c r="AK847" s="1085"/>
      <c r="AL847" s="1085"/>
      <c r="AM847" s="1085"/>
      <c r="AN847" s="1085"/>
      <c r="AO847" s="1085"/>
      <c r="AP847" s="1085"/>
      <c r="AQ847" s="1085"/>
      <c r="AR847" s="1085"/>
      <c r="AS847" s="1085"/>
      <c r="AT847" s="1085"/>
      <c r="AU847" s="1085"/>
      <c r="AV847" s="1085"/>
      <c r="AW847" s="1085"/>
      <c r="AX847" s="1085"/>
      <c r="AY847" s="1085"/>
      <c r="AZ847" s="1085"/>
      <c r="BA847" s="1085"/>
      <c r="BB847" s="1085"/>
      <c r="BC847" s="1085"/>
      <c r="BD847" s="1085"/>
      <c r="BE847" s="1085"/>
      <c r="BF847" s="1085"/>
      <c r="BG847" s="1085"/>
      <c r="BH847" s="1085"/>
      <c r="BI847" s="1085"/>
      <c r="BJ847" s="1085"/>
      <c r="BK847" s="1085"/>
      <c r="BL847" s="1085"/>
      <c r="BM847" s="1085"/>
      <c r="BN847" s="1085"/>
      <c r="BO847" s="1085"/>
      <c r="BP847" s="1085"/>
      <c r="BQ847" s="1085"/>
      <c r="BR847" s="1085"/>
      <c r="BS847" s="1124"/>
      <c r="BT847" s="1085"/>
      <c r="BU847" s="1085"/>
      <c r="BV847" s="1085"/>
      <c r="BW847" s="1085"/>
      <c r="BX847" s="1085"/>
      <c r="BY847" s="1085"/>
      <c r="BZ847" s="1085"/>
      <c r="CA847" s="1085"/>
      <c r="CB847" s="1085"/>
      <c r="CC847" s="1085"/>
      <c r="CD847" s="1085"/>
      <c r="CE847" s="1085"/>
      <c r="CF847" s="1085"/>
      <c r="CG847" s="1085"/>
      <c r="CH847" s="1085"/>
      <c r="CI847" s="1085"/>
      <c r="CJ847" s="1085"/>
      <c r="CK847" s="1085"/>
      <c r="CL847" s="1085"/>
      <c r="CM847" s="1124"/>
      <c r="CN847" s="1124"/>
      <c r="CO847" s="1125"/>
      <c r="CQ847" s="1955"/>
    </row>
    <row r="848" spans="1:95" s="633" customFormat="1" x14ac:dyDescent="0.2">
      <c r="A848" s="1066"/>
      <c r="B848" s="1084"/>
      <c r="C848" s="1060"/>
      <c r="D848" s="1060"/>
      <c r="E848" s="1061"/>
      <c r="F848" s="1079"/>
      <c r="G848" s="1078"/>
      <c r="H848" s="1064"/>
      <c r="I848" s="1085"/>
      <c r="J848" s="1085"/>
      <c r="K848" s="1085"/>
      <c r="L848" s="1085"/>
      <c r="M848" s="1085"/>
      <c r="N848" s="1085"/>
      <c r="O848" s="1085"/>
      <c r="P848" s="1085"/>
      <c r="Q848" s="1085"/>
      <c r="R848" s="1085"/>
      <c r="S848" s="1085"/>
      <c r="T848" s="1085"/>
      <c r="U848" s="1085"/>
      <c r="V848" s="1085"/>
      <c r="W848" s="1085"/>
      <c r="X848" s="1085"/>
      <c r="Y848" s="1085"/>
      <c r="Z848" s="1085"/>
      <c r="AA848" s="1085"/>
      <c r="AB848" s="1124"/>
      <c r="AC848" s="1124"/>
      <c r="AD848" s="1124"/>
      <c r="AE848" s="1124"/>
      <c r="AF848" s="1085"/>
      <c r="AG848" s="1085"/>
      <c r="AH848" s="1085"/>
      <c r="AI848" s="1085"/>
      <c r="AJ848" s="1085"/>
      <c r="AK848" s="1085"/>
      <c r="AL848" s="1085"/>
      <c r="AM848" s="1085"/>
      <c r="AN848" s="1085"/>
      <c r="AO848" s="1085"/>
      <c r="AP848" s="1085"/>
      <c r="AQ848" s="1085"/>
      <c r="AR848" s="1085"/>
      <c r="AS848" s="1085"/>
      <c r="AT848" s="1085"/>
      <c r="AU848" s="1085"/>
      <c r="AV848" s="1085"/>
      <c r="AW848" s="1085"/>
      <c r="AX848" s="1085"/>
      <c r="AY848" s="1085"/>
      <c r="AZ848" s="1085"/>
      <c r="BA848" s="1085"/>
      <c r="BB848" s="1085"/>
      <c r="BC848" s="1085"/>
      <c r="BD848" s="1085"/>
      <c r="BE848" s="1085"/>
      <c r="BF848" s="1085"/>
      <c r="BG848" s="1085"/>
      <c r="BH848" s="1085"/>
      <c r="BI848" s="1085"/>
      <c r="BJ848" s="1085"/>
      <c r="BK848" s="1085"/>
      <c r="BL848" s="1085"/>
      <c r="BM848" s="1085"/>
      <c r="BN848" s="1085"/>
      <c r="BO848" s="1085"/>
      <c r="BP848" s="1085"/>
      <c r="BQ848" s="1085"/>
      <c r="BR848" s="1085"/>
      <c r="BS848" s="1124"/>
      <c r="BT848" s="1085"/>
      <c r="BU848" s="1085"/>
      <c r="BV848" s="1085"/>
      <c r="BW848" s="1085"/>
      <c r="BX848" s="1085"/>
      <c r="BY848" s="1085"/>
      <c r="BZ848" s="1085"/>
      <c r="CA848" s="1085"/>
      <c r="CB848" s="1085"/>
      <c r="CC848" s="1085"/>
      <c r="CD848" s="1085"/>
      <c r="CE848" s="1085"/>
      <c r="CF848" s="1085"/>
      <c r="CG848" s="1085"/>
      <c r="CH848" s="1085"/>
      <c r="CI848" s="1085"/>
      <c r="CJ848" s="1085"/>
      <c r="CK848" s="1085"/>
      <c r="CL848" s="1085"/>
      <c r="CM848" s="1124"/>
      <c r="CN848" s="1124"/>
      <c r="CO848" s="1125"/>
      <c r="CQ848" s="1955"/>
    </row>
    <row r="849" spans="1:95" s="633" customFormat="1" x14ac:dyDescent="0.2">
      <c r="A849" s="1066"/>
      <c r="B849" s="1084"/>
      <c r="C849" s="1060"/>
      <c r="D849" s="1060"/>
      <c r="E849" s="1061"/>
      <c r="F849" s="1079"/>
      <c r="G849" s="1078"/>
      <c r="H849" s="1064"/>
      <c r="I849" s="1085"/>
      <c r="J849" s="1085"/>
      <c r="K849" s="1085"/>
      <c r="L849" s="1085"/>
      <c r="M849" s="1085"/>
      <c r="N849" s="1085"/>
      <c r="O849" s="1085"/>
      <c r="P849" s="1085"/>
      <c r="Q849" s="1085"/>
      <c r="R849" s="1085"/>
      <c r="S849" s="1085"/>
      <c r="T849" s="1085"/>
      <c r="U849" s="1085"/>
      <c r="V849" s="1085"/>
      <c r="W849" s="1085"/>
      <c r="X849" s="1085"/>
      <c r="Y849" s="1085"/>
      <c r="Z849" s="1085"/>
      <c r="AA849" s="1085"/>
      <c r="AB849" s="1124"/>
      <c r="AC849" s="1124"/>
      <c r="AD849" s="1124"/>
      <c r="AE849" s="1124"/>
      <c r="AF849" s="1085"/>
      <c r="AG849" s="1085"/>
      <c r="AH849" s="1085"/>
      <c r="AI849" s="1085"/>
      <c r="AJ849" s="1085"/>
      <c r="AK849" s="1085"/>
      <c r="AL849" s="1085"/>
      <c r="AM849" s="1085"/>
      <c r="AN849" s="1085"/>
      <c r="AO849" s="1085"/>
      <c r="AP849" s="1085"/>
      <c r="AQ849" s="1085"/>
      <c r="AR849" s="1085"/>
      <c r="AS849" s="1085"/>
      <c r="AT849" s="1085"/>
      <c r="AU849" s="1085"/>
      <c r="AV849" s="1085"/>
      <c r="AW849" s="1085"/>
      <c r="AX849" s="1085"/>
      <c r="AY849" s="1085"/>
      <c r="AZ849" s="1085"/>
      <c r="BA849" s="1085"/>
      <c r="BB849" s="1085"/>
      <c r="BC849" s="1085"/>
      <c r="BD849" s="1085"/>
      <c r="BE849" s="1085"/>
      <c r="BF849" s="1085"/>
      <c r="BG849" s="1085"/>
      <c r="BH849" s="1085"/>
      <c r="BI849" s="1085"/>
      <c r="BJ849" s="1085"/>
      <c r="BK849" s="1085"/>
      <c r="BL849" s="1085"/>
      <c r="BM849" s="1085"/>
      <c r="BN849" s="1085"/>
      <c r="BO849" s="1085"/>
      <c r="BP849" s="1085"/>
      <c r="BQ849" s="1085"/>
      <c r="BR849" s="1085"/>
      <c r="BS849" s="1124"/>
      <c r="BT849" s="1085"/>
      <c r="BU849" s="1085"/>
      <c r="BV849" s="1085"/>
      <c r="BW849" s="1085"/>
      <c r="BX849" s="1085"/>
      <c r="BY849" s="1085"/>
      <c r="BZ849" s="1085"/>
      <c r="CA849" s="1085"/>
      <c r="CB849" s="1085"/>
      <c r="CC849" s="1085"/>
      <c r="CD849" s="1085"/>
      <c r="CE849" s="1085"/>
      <c r="CF849" s="1085"/>
      <c r="CG849" s="1085"/>
      <c r="CH849" s="1085"/>
      <c r="CI849" s="1085"/>
      <c r="CJ849" s="1085"/>
      <c r="CK849" s="1085"/>
      <c r="CL849" s="1085"/>
      <c r="CM849" s="1124"/>
      <c r="CN849" s="1124"/>
      <c r="CO849" s="1125"/>
      <c r="CQ849" s="1955"/>
    </row>
    <row r="850" spans="1:95" s="633" customFormat="1" x14ac:dyDescent="0.2">
      <c r="A850" s="1066"/>
      <c r="B850" s="1084"/>
      <c r="C850" s="1060"/>
      <c r="D850" s="1060"/>
      <c r="E850" s="1061"/>
      <c r="F850" s="1079"/>
      <c r="G850" s="1078"/>
      <c r="H850" s="1064"/>
      <c r="I850" s="1085"/>
      <c r="J850" s="1085"/>
      <c r="K850" s="1085"/>
      <c r="L850" s="1085"/>
      <c r="M850" s="1085"/>
      <c r="N850" s="1085"/>
      <c r="O850" s="1085"/>
      <c r="P850" s="1085"/>
      <c r="Q850" s="1085"/>
      <c r="R850" s="1085"/>
      <c r="S850" s="1085"/>
      <c r="T850" s="1085"/>
      <c r="U850" s="1085"/>
      <c r="V850" s="1085"/>
      <c r="W850" s="1085"/>
      <c r="X850" s="1085"/>
      <c r="Y850" s="1085"/>
      <c r="Z850" s="1085"/>
      <c r="AA850" s="1085"/>
      <c r="AB850" s="1124"/>
      <c r="AC850" s="1124"/>
      <c r="AD850" s="1124"/>
      <c r="AE850" s="1124"/>
      <c r="AF850" s="1085"/>
      <c r="AG850" s="1085"/>
      <c r="AH850" s="1085"/>
      <c r="AI850" s="1085"/>
      <c r="AJ850" s="1085"/>
      <c r="AK850" s="1085"/>
      <c r="AL850" s="1085"/>
      <c r="AM850" s="1085"/>
      <c r="AN850" s="1085"/>
      <c r="AO850" s="1085"/>
      <c r="AP850" s="1085"/>
      <c r="AQ850" s="1085"/>
      <c r="AR850" s="1085"/>
      <c r="AS850" s="1085"/>
      <c r="AT850" s="1085"/>
      <c r="AU850" s="1085"/>
      <c r="AV850" s="1085"/>
      <c r="AW850" s="1085"/>
      <c r="AX850" s="1085"/>
      <c r="AY850" s="1085"/>
      <c r="AZ850" s="1085"/>
      <c r="BA850" s="1085"/>
      <c r="BB850" s="1085"/>
      <c r="BC850" s="1085"/>
      <c r="BD850" s="1085"/>
      <c r="BE850" s="1085"/>
      <c r="BF850" s="1085"/>
      <c r="BG850" s="1085"/>
      <c r="BH850" s="1085"/>
      <c r="BI850" s="1085"/>
      <c r="BJ850" s="1085"/>
      <c r="BK850" s="1085"/>
      <c r="BL850" s="1085"/>
      <c r="BM850" s="1085"/>
      <c r="BN850" s="1085"/>
      <c r="BO850" s="1085"/>
      <c r="BP850" s="1085"/>
      <c r="BQ850" s="1085"/>
      <c r="BR850" s="1085"/>
      <c r="BS850" s="1124"/>
      <c r="BT850" s="1085"/>
      <c r="BU850" s="1085"/>
      <c r="BV850" s="1085"/>
      <c r="BW850" s="1085"/>
      <c r="BX850" s="1085"/>
      <c r="BY850" s="1085"/>
      <c r="BZ850" s="1085"/>
      <c r="CA850" s="1085"/>
      <c r="CB850" s="1085"/>
      <c r="CC850" s="1085"/>
      <c r="CD850" s="1085"/>
      <c r="CE850" s="1085"/>
      <c r="CF850" s="1085"/>
      <c r="CG850" s="1085"/>
      <c r="CH850" s="1085"/>
      <c r="CI850" s="1085"/>
      <c r="CJ850" s="1085"/>
      <c r="CK850" s="1085"/>
      <c r="CL850" s="1085"/>
      <c r="CM850" s="1124"/>
      <c r="CN850" s="1124"/>
      <c r="CO850" s="1125"/>
      <c r="CQ850" s="1955"/>
    </row>
    <row r="851" spans="1:95" s="633" customFormat="1" x14ac:dyDescent="0.2">
      <c r="A851" s="1066"/>
      <c r="B851" s="1084"/>
      <c r="C851" s="1060"/>
      <c r="D851" s="1060"/>
      <c r="E851" s="1061"/>
      <c r="F851" s="1079"/>
      <c r="G851" s="1078"/>
      <c r="H851" s="1064"/>
      <c r="I851" s="1085"/>
      <c r="J851" s="1085"/>
      <c r="K851" s="1085"/>
      <c r="L851" s="1085"/>
      <c r="M851" s="1085"/>
      <c r="N851" s="1085"/>
      <c r="O851" s="1085"/>
      <c r="P851" s="1085"/>
      <c r="Q851" s="1085"/>
      <c r="R851" s="1085"/>
      <c r="S851" s="1085"/>
      <c r="T851" s="1085"/>
      <c r="U851" s="1085"/>
      <c r="V851" s="1085"/>
      <c r="W851" s="1085"/>
      <c r="X851" s="1085"/>
      <c r="Y851" s="1085"/>
      <c r="Z851" s="1085"/>
      <c r="AA851" s="1085"/>
      <c r="AB851" s="1124"/>
      <c r="AC851" s="1124"/>
      <c r="AD851" s="1124"/>
      <c r="AE851" s="1124"/>
      <c r="AF851" s="1085"/>
      <c r="AG851" s="1085"/>
      <c r="AH851" s="1085"/>
      <c r="AI851" s="1085"/>
      <c r="AJ851" s="1085"/>
      <c r="AK851" s="1085"/>
      <c r="AL851" s="1085"/>
      <c r="AM851" s="1085"/>
      <c r="AN851" s="1085"/>
      <c r="AO851" s="1085"/>
      <c r="AP851" s="1085"/>
      <c r="AQ851" s="1085"/>
      <c r="AR851" s="1085"/>
      <c r="AS851" s="1085"/>
      <c r="AT851" s="1085"/>
      <c r="AU851" s="1085"/>
      <c r="AV851" s="1085"/>
      <c r="AW851" s="1085"/>
      <c r="AX851" s="1085"/>
      <c r="AY851" s="1085"/>
      <c r="AZ851" s="1085"/>
      <c r="BA851" s="1085"/>
      <c r="BB851" s="1085"/>
      <c r="BC851" s="1085"/>
      <c r="BD851" s="1085"/>
      <c r="BE851" s="1085"/>
      <c r="BF851" s="1085"/>
      <c r="BG851" s="1085"/>
      <c r="BH851" s="1085"/>
      <c r="BI851" s="1085"/>
      <c r="BJ851" s="1085"/>
      <c r="BK851" s="1085"/>
      <c r="BL851" s="1085"/>
      <c r="BM851" s="1085"/>
      <c r="BN851" s="1085"/>
      <c r="BO851" s="1085"/>
      <c r="BP851" s="1085"/>
      <c r="BQ851" s="1085"/>
      <c r="BR851" s="1085"/>
      <c r="BS851" s="1124"/>
      <c r="BT851" s="1085"/>
      <c r="BU851" s="1085"/>
      <c r="BV851" s="1085"/>
      <c r="BW851" s="1085"/>
      <c r="BX851" s="1085"/>
      <c r="BY851" s="1085"/>
      <c r="BZ851" s="1085"/>
      <c r="CA851" s="1085"/>
      <c r="CB851" s="1085"/>
      <c r="CC851" s="1085"/>
      <c r="CD851" s="1085"/>
      <c r="CE851" s="1085"/>
      <c r="CF851" s="1085"/>
      <c r="CG851" s="1085"/>
      <c r="CH851" s="1085"/>
      <c r="CI851" s="1085"/>
      <c r="CJ851" s="1085"/>
      <c r="CK851" s="1085"/>
      <c r="CL851" s="1085"/>
      <c r="CM851" s="1124"/>
      <c r="CN851" s="1124"/>
      <c r="CO851" s="1125"/>
      <c r="CQ851" s="1955"/>
    </row>
    <row r="852" spans="1:95" s="633" customFormat="1" x14ac:dyDescent="0.2">
      <c r="A852" s="1066"/>
      <c r="B852" s="1084"/>
      <c r="C852" s="1060"/>
      <c r="D852" s="1060"/>
      <c r="E852" s="1061"/>
      <c r="F852" s="1079"/>
      <c r="G852" s="1078"/>
      <c r="H852" s="1064"/>
      <c r="I852" s="1085"/>
      <c r="J852" s="1085"/>
      <c r="K852" s="1085"/>
      <c r="L852" s="1085"/>
      <c r="M852" s="1085"/>
      <c r="N852" s="1085"/>
      <c r="O852" s="1085"/>
      <c r="P852" s="1085"/>
      <c r="Q852" s="1085"/>
      <c r="R852" s="1085"/>
      <c r="S852" s="1085"/>
      <c r="T852" s="1085"/>
      <c r="U852" s="1085"/>
      <c r="V852" s="1085"/>
      <c r="W852" s="1085"/>
      <c r="X852" s="1085"/>
      <c r="Y852" s="1085"/>
      <c r="Z852" s="1085"/>
      <c r="AA852" s="1085"/>
      <c r="AB852" s="1124"/>
      <c r="AC852" s="1124"/>
      <c r="AD852" s="1124"/>
      <c r="AE852" s="1124"/>
      <c r="AF852" s="1085"/>
      <c r="AG852" s="1085"/>
      <c r="AH852" s="1085"/>
      <c r="AI852" s="1085"/>
      <c r="AJ852" s="1085"/>
      <c r="AK852" s="1085"/>
      <c r="AL852" s="1085"/>
      <c r="AM852" s="1085"/>
      <c r="AN852" s="1085"/>
      <c r="AO852" s="1085"/>
      <c r="AP852" s="1085"/>
      <c r="AQ852" s="1085"/>
      <c r="AR852" s="1085"/>
      <c r="AS852" s="1085"/>
      <c r="AT852" s="1085"/>
      <c r="AU852" s="1085"/>
      <c r="AV852" s="1085"/>
      <c r="AW852" s="1085"/>
      <c r="AX852" s="1085"/>
      <c r="AY852" s="1085"/>
      <c r="AZ852" s="1085"/>
      <c r="BA852" s="1085"/>
      <c r="BB852" s="1085"/>
      <c r="BC852" s="1085"/>
      <c r="BD852" s="1085"/>
      <c r="BE852" s="1085"/>
      <c r="BF852" s="1085"/>
      <c r="BG852" s="1085"/>
      <c r="BH852" s="1085"/>
      <c r="BI852" s="1085"/>
      <c r="BJ852" s="1085"/>
      <c r="BK852" s="1085"/>
      <c r="BL852" s="1085"/>
      <c r="BM852" s="1085"/>
      <c r="BN852" s="1085"/>
      <c r="BO852" s="1085"/>
      <c r="BP852" s="1085"/>
      <c r="BQ852" s="1085"/>
      <c r="BR852" s="1085"/>
      <c r="BS852" s="1124"/>
      <c r="BT852" s="1085"/>
      <c r="BU852" s="1085"/>
      <c r="BV852" s="1085"/>
      <c r="BW852" s="1085"/>
      <c r="BX852" s="1085"/>
      <c r="BY852" s="1085"/>
      <c r="BZ852" s="1085"/>
      <c r="CA852" s="1085"/>
      <c r="CB852" s="1085"/>
      <c r="CC852" s="1085"/>
      <c r="CD852" s="1085"/>
      <c r="CE852" s="1085"/>
      <c r="CF852" s="1085"/>
      <c r="CG852" s="1085"/>
      <c r="CH852" s="1085"/>
      <c r="CI852" s="1085"/>
      <c r="CJ852" s="1085"/>
      <c r="CK852" s="1085"/>
      <c r="CL852" s="1085"/>
      <c r="CM852" s="1124"/>
      <c r="CN852" s="1124"/>
      <c r="CO852" s="1125"/>
      <c r="CQ852" s="1955"/>
    </row>
    <row r="853" spans="1:95" s="633" customFormat="1" x14ac:dyDescent="0.2">
      <c r="A853" s="1066"/>
      <c r="B853" s="1084"/>
      <c r="C853" s="1060"/>
      <c r="D853" s="1060"/>
      <c r="E853" s="1061"/>
      <c r="F853" s="1079"/>
      <c r="G853" s="1078"/>
      <c r="H853" s="1064"/>
      <c r="I853" s="1085"/>
      <c r="J853" s="1085"/>
      <c r="K853" s="1085"/>
      <c r="L853" s="1085"/>
      <c r="M853" s="1085"/>
      <c r="N853" s="1085"/>
      <c r="O853" s="1085"/>
      <c r="P853" s="1085"/>
      <c r="Q853" s="1085"/>
      <c r="R853" s="1085"/>
      <c r="S853" s="1085"/>
      <c r="T853" s="1085"/>
      <c r="U853" s="1085"/>
      <c r="V853" s="1085"/>
      <c r="W853" s="1085"/>
      <c r="X853" s="1085"/>
      <c r="Y853" s="1085"/>
      <c r="Z853" s="1085"/>
      <c r="AA853" s="1085"/>
      <c r="AB853" s="1124"/>
      <c r="AC853" s="1124"/>
      <c r="AD853" s="1124"/>
      <c r="AE853" s="1124"/>
      <c r="AF853" s="1085"/>
      <c r="AG853" s="1085"/>
      <c r="AH853" s="1085"/>
      <c r="AI853" s="1085"/>
      <c r="AJ853" s="1085"/>
      <c r="AK853" s="1085"/>
      <c r="AL853" s="1085"/>
      <c r="AM853" s="1085"/>
      <c r="AN853" s="1085"/>
      <c r="AO853" s="1085"/>
      <c r="AP853" s="1085"/>
      <c r="AQ853" s="1085"/>
      <c r="AR853" s="1085"/>
      <c r="AS853" s="1085"/>
      <c r="AT853" s="1085"/>
      <c r="AU853" s="1085"/>
      <c r="AV853" s="1085"/>
      <c r="AW853" s="1085"/>
      <c r="AX853" s="1085"/>
      <c r="AY853" s="1085"/>
      <c r="AZ853" s="1085"/>
      <c r="BA853" s="1085"/>
      <c r="BB853" s="1085"/>
      <c r="BC853" s="1085"/>
      <c r="BD853" s="1085"/>
      <c r="BE853" s="1085"/>
      <c r="BF853" s="1085"/>
      <c r="BG853" s="1085"/>
      <c r="BH853" s="1085"/>
      <c r="BI853" s="1085"/>
      <c r="BJ853" s="1085"/>
      <c r="BK853" s="1085"/>
      <c r="BL853" s="1085"/>
      <c r="BM853" s="1085"/>
      <c r="BN853" s="1085"/>
      <c r="BO853" s="1085"/>
      <c r="BP853" s="1085"/>
      <c r="BQ853" s="1085"/>
      <c r="BR853" s="1085"/>
      <c r="BS853" s="1124"/>
      <c r="BT853" s="1085"/>
      <c r="BU853" s="1085"/>
      <c r="BV853" s="1085"/>
      <c r="BW853" s="1085"/>
      <c r="BX853" s="1085"/>
      <c r="BY853" s="1085"/>
      <c r="BZ853" s="1085"/>
      <c r="CA853" s="1085"/>
      <c r="CB853" s="1085"/>
      <c r="CC853" s="1085"/>
      <c r="CD853" s="1085"/>
      <c r="CE853" s="1085"/>
      <c r="CF853" s="1085"/>
      <c r="CG853" s="1085"/>
      <c r="CH853" s="1085"/>
      <c r="CI853" s="1085"/>
      <c r="CJ853" s="1085"/>
      <c r="CK853" s="1085"/>
      <c r="CL853" s="1085"/>
      <c r="CM853" s="1124"/>
      <c r="CN853" s="1124"/>
      <c r="CO853" s="1125"/>
      <c r="CQ853" s="1955"/>
    </row>
    <row r="854" spans="1:95" s="633" customFormat="1" x14ac:dyDescent="0.2">
      <c r="A854" s="1066"/>
      <c r="B854" s="1084"/>
      <c r="C854" s="1060"/>
      <c r="D854" s="1060"/>
      <c r="E854" s="1061"/>
      <c r="F854" s="1079"/>
      <c r="G854" s="1078"/>
      <c r="H854" s="1064"/>
      <c r="I854" s="1085"/>
      <c r="J854" s="1085"/>
      <c r="K854" s="1085"/>
      <c r="L854" s="1085"/>
      <c r="M854" s="1085"/>
      <c r="N854" s="1085"/>
      <c r="O854" s="1085"/>
      <c r="P854" s="1085"/>
      <c r="Q854" s="1085"/>
      <c r="R854" s="1085"/>
      <c r="S854" s="1085"/>
      <c r="T854" s="1085"/>
      <c r="U854" s="1085"/>
      <c r="V854" s="1085"/>
      <c r="W854" s="1085"/>
      <c r="X854" s="1085"/>
      <c r="Y854" s="1085"/>
      <c r="Z854" s="1085"/>
      <c r="AA854" s="1085"/>
      <c r="AB854" s="1124"/>
      <c r="AC854" s="1124"/>
      <c r="AD854" s="1124"/>
      <c r="AE854" s="1124"/>
      <c r="AF854" s="1085"/>
      <c r="AG854" s="1085"/>
      <c r="AH854" s="1085"/>
      <c r="AI854" s="1085"/>
      <c r="AJ854" s="1085"/>
      <c r="AK854" s="1085"/>
      <c r="AL854" s="1085"/>
      <c r="AM854" s="1085"/>
      <c r="AN854" s="1085"/>
      <c r="AO854" s="1085"/>
      <c r="AP854" s="1085"/>
      <c r="AQ854" s="1085"/>
      <c r="AR854" s="1085"/>
      <c r="AS854" s="1085"/>
      <c r="AT854" s="1085"/>
      <c r="AU854" s="1085"/>
      <c r="AV854" s="1085"/>
      <c r="AW854" s="1085"/>
      <c r="AX854" s="1085"/>
      <c r="AY854" s="1085"/>
      <c r="AZ854" s="1085"/>
      <c r="BA854" s="1085"/>
      <c r="BB854" s="1085"/>
      <c r="BC854" s="1085"/>
      <c r="BD854" s="1085"/>
      <c r="BE854" s="1085"/>
      <c r="BF854" s="1085"/>
      <c r="BG854" s="1085"/>
      <c r="BH854" s="1085"/>
      <c r="BI854" s="1085"/>
      <c r="BJ854" s="1085"/>
      <c r="BK854" s="1085"/>
      <c r="BL854" s="1085"/>
      <c r="BM854" s="1085"/>
      <c r="BN854" s="1085"/>
      <c r="BO854" s="1085"/>
      <c r="BP854" s="1085"/>
      <c r="BQ854" s="1085"/>
      <c r="BR854" s="1085"/>
      <c r="BS854" s="1124"/>
      <c r="BT854" s="1085"/>
      <c r="BU854" s="1085"/>
      <c r="BV854" s="1085"/>
      <c r="BW854" s="1085"/>
      <c r="BX854" s="1085"/>
      <c r="BY854" s="1085"/>
      <c r="BZ854" s="1085"/>
      <c r="CA854" s="1085"/>
      <c r="CB854" s="1085"/>
      <c r="CC854" s="1085"/>
      <c r="CD854" s="1085"/>
      <c r="CE854" s="1085"/>
      <c r="CF854" s="1085"/>
      <c r="CG854" s="1085"/>
      <c r="CH854" s="1085"/>
      <c r="CI854" s="1085"/>
      <c r="CJ854" s="1085"/>
      <c r="CK854" s="1085"/>
      <c r="CL854" s="1085"/>
      <c r="CM854" s="1124"/>
      <c r="CN854" s="1124"/>
      <c r="CO854" s="1125"/>
      <c r="CQ854" s="1955"/>
    </row>
    <row r="855" spans="1:95" s="633" customFormat="1" x14ac:dyDescent="0.2">
      <c r="A855" s="1066"/>
      <c r="B855" s="1084"/>
      <c r="C855" s="1060"/>
      <c r="D855" s="1060"/>
      <c r="E855" s="1061"/>
      <c r="F855" s="1079"/>
      <c r="G855" s="1078"/>
      <c r="H855" s="1064"/>
      <c r="I855" s="1085"/>
      <c r="J855" s="1085"/>
      <c r="K855" s="1085"/>
      <c r="L855" s="1085"/>
      <c r="M855" s="1085"/>
      <c r="N855" s="1085"/>
      <c r="O855" s="1085"/>
      <c r="P855" s="1085"/>
      <c r="Q855" s="1085"/>
      <c r="R855" s="1085"/>
      <c r="S855" s="1085"/>
      <c r="T855" s="1085"/>
      <c r="U855" s="1085"/>
      <c r="V855" s="1085"/>
      <c r="W855" s="1085"/>
      <c r="X855" s="1085"/>
      <c r="Y855" s="1085"/>
      <c r="Z855" s="1085"/>
      <c r="AA855" s="1085"/>
      <c r="AB855" s="1124"/>
      <c r="AC855" s="1124"/>
      <c r="AD855" s="1124"/>
      <c r="AE855" s="1124"/>
      <c r="AF855" s="1085"/>
      <c r="AG855" s="1085"/>
      <c r="AH855" s="1085"/>
      <c r="AI855" s="1085"/>
      <c r="AJ855" s="1085"/>
      <c r="AK855" s="1085"/>
      <c r="AL855" s="1085"/>
      <c r="AM855" s="1085"/>
      <c r="AN855" s="1085"/>
      <c r="AO855" s="1085"/>
      <c r="AP855" s="1085"/>
      <c r="AQ855" s="1085"/>
      <c r="AR855" s="1085"/>
      <c r="AS855" s="1085"/>
      <c r="AT855" s="1085"/>
      <c r="AU855" s="1085"/>
      <c r="AV855" s="1085"/>
      <c r="AW855" s="1085"/>
      <c r="AX855" s="1085"/>
      <c r="AY855" s="1085"/>
      <c r="AZ855" s="1085"/>
      <c r="BA855" s="1085"/>
      <c r="BB855" s="1085"/>
      <c r="BC855" s="1085"/>
      <c r="BD855" s="1085"/>
      <c r="BE855" s="1085"/>
      <c r="BF855" s="1085"/>
      <c r="BG855" s="1085"/>
      <c r="BH855" s="1085"/>
      <c r="BI855" s="1085"/>
      <c r="BJ855" s="1085"/>
      <c r="BK855" s="1085"/>
      <c r="BL855" s="1085"/>
      <c r="BM855" s="1085"/>
      <c r="BN855" s="1085"/>
      <c r="BO855" s="1085"/>
      <c r="BP855" s="1085"/>
      <c r="BQ855" s="1085"/>
      <c r="BR855" s="1085"/>
      <c r="BS855" s="1124"/>
      <c r="BT855" s="1085"/>
      <c r="BU855" s="1085"/>
      <c r="BV855" s="1085"/>
      <c r="BW855" s="1085"/>
      <c r="BX855" s="1085"/>
      <c r="BY855" s="1085"/>
      <c r="BZ855" s="1085"/>
      <c r="CA855" s="1085"/>
      <c r="CB855" s="1085"/>
      <c r="CC855" s="1085"/>
      <c r="CD855" s="1085"/>
      <c r="CE855" s="1085"/>
      <c r="CF855" s="1085"/>
      <c r="CG855" s="1085"/>
      <c r="CH855" s="1085"/>
      <c r="CI855" s="1085"/>
      <c r="CJ855" s="1085"/>
      <c r="CK855" s="1085"/>
      <c r="CL855" s="1085"/>
      <c r="CM855" s="1124"/>
      <c r="CN855" s="1124"/>
      <c r="CO855" s="1125"/>
      <c r="CQ855" s="1955"/>
    </row>
    <row r="856" spans="1:95" s="633" customFormat="1" x14ac:dyDescent="0.2">
      <c r="A856" s="1066"/>
      <c r="B856" s="1084"/>
      <c r="C856" s="1060"/>
      <c r="D856" s="1060"/>
      <c r="E856" s="1061"/>
      <c r="F856" s="1079"/>
      <c r="G856" s="1078"/>
      <c r="H856" s="1064"/>
      <c r="I856" s="1085"/>
      <c r="J856" s="1085"/>
      <c r="K856" s="1085"/>
      <c r="L856" s="1085"/>
      <c r="M856" s="1085"/>
      <c r="N856" s="1085"/>
      <c r="O856" s="1085"/>
      <c r="P856" s="1085"/>
      <c r="Q856" s="1085"/>
      <c r="R856" s="1085"/>
      <c r="S856" s="1085"/>
      <c r="T856" s="1085"/>
      <c r="U856" s="1085"/>
      <c r="V856" s="1085"/>
      <c r="W856" s="1085"/>
      <c r="X856" s="1085"/>
      <c r="Y856" s="1085"/>
      <c r="Z856" s="1085"/>
      <c r="AA856" s="1085"/>
      <c r="AB856" s="1124"/>
      <c r="AC856" s="1124"/>
      <c r="AD856" s="1124"/>
      <c r="AE856" s="1124"/>
      <c r="AF856" s="1085"/>
      <c r="AG856" s="1085"/>
      <c r="AH856" s="1085"/>
      <c r="AI856" s="1085"/>
      <c r="AJ856" s="1085"/>
      <c r="AK856" s="1085"/>
      <c r="AL856" s="1085"/>
      <c r="AM856" s="1085"/>
      <c r="AN856" s="1085"/>
      <c r="AO856" s="1085"/>
      <c r="AP856" s="1085"/>
      <c r="AQ856" s="1085"/>
      <c r="AR856" s="1085"/>
      <c r="AS856" s="1085"/>
      <c r="AT856" s="1085"/>
      <c r="AU856" s="1085"/>
      <c r="AV856" s="1085"/>
      <c r="AW856" s="1085"/>
      <c r="AX856" s="1085"/>
      <c r="AY856" s="1085"/>
      <c r="AZ856" s="1085"/>
      <c r="BA856" s="1085"/>
      <c r="BB856" s="1085"/>
      <c r="BC856" s="1085"/>
      <c r="BD856" s="1085"/>
      <c r="BE856" s="1085"/>
      <c r="BF856" s="1085"/>
      <c r="BG856" s="1085"/>
      <c r="BH856" s="1085"/>
      <c r="BI856" s="1085"/>
      <c r="BJ856" s="1085"/>
      <c r="BK856" s="1085"/>
      <c r="BL856" s="1085"/>
      <c r="BM856" s="1085"/>
      <c r="BN856" s="1085"/>
      <c r="BO856" s="1085"/>
      <c r="BP856" s="1085"/>
      <c r="BQ856" s="1085"/>
      <c r="BR856" s="1085"/>
      <c r="BS856" s="1124"/>
      <c r="BT856" s="1085"/>
      <c r="BU856" s="1085"/>
      <c r="BV856" s="1085"/>
      <c r="BW856" s="1085"/>
      <c r="BX856" s="1085"/>
      <c r="BY856" s="1085"/>
      <c r="BZ856" s="1085"/>
      <c r="CA856" s="1085"/>
      <c r="CB856" s="1085"/>
      <c r="CC856" s="1085"/>
      <c r="CD856" s="1085"/>
      <c r="CE856" s="1085"/>
      <c r="CF856" s="1085"/>
      <c r="CG856" s="1085"/>
      <c r="CH856" s="1085"/>
      <c r="CI856" s="1085"/>
      <c r="CJ856" s="1085"/>
      <c r="CK856" s="1085"/>
      <c r="CL856" s="1085"/>
      <c r="CM856" s="1124"/>
      <c r="CN856" s="1124"/>
      <c r="CO856" s="1125"/>
      <c r="CQ856" s="1955"/>
    </row>
    <row r="857" spans="1:95" s="633" customFormat="1" x14ac:dyDescent="0.2">
      <c r="A857" s="1066"/>
      <c r="B857" s="1084"/>
      <c r="C857" s="1060"/>
      <c r="D857" s="1060"/>
      <c r="E857" s="1061"/>
      <c r="F857" s="1079"/>
      <c r="G857" s="1078"/>
      <c r="H857" s="1064"/>
      <c r="I857" s="1085"/>
      <c r="J857" s="1085"/>
      <c r="K857" s="1085"/>
      <c r="L857" s="1085"/>
      <c r="M857" s="1085"/>
      <c r="N857" s="1085"/>
      <c r="O857" s="1085"/>
      <c r="P857" s="1085"/>
      <c r="Q857" s="1085"/>
      <c r="R857" s="1085"/>
      <c r="S857" s="1085"/>
      <c r="T857" s="1085"/>
      <c r="U857" s="1085"/>
      <c r="V857" s="1085"/>
      <c r="W857" s="1085"/>
      <c r="X857" s="1085"/>
      <c r="Y857" s="1085"/>
      <c r="Z857" s="1085"/>
      <c r="AA857" s="1085"/>
      <c r="AB857" s="1124"/>
      <c r="AC857" s="1124"/>
      <c r="AD857" s="1124"/>
      <c r="AE857" s="1124"/>
      <c r="AF857" s="1085"/>
      <c r="AG857" s="1085"/>
      <c r="AH857" s="1085"/>
      <c r="AI857" s="1085"/>
      <c r="AJ857" s="1085"/>
      <c r="AK857" s="1085"/>
      <c r="AL857" s="1085"/>
      <c r="AM857" s="1085"/>
      <c r="AN857" s="1085"/>
      <c r="AO857" s="1085"/>
      <c r="AP857" s="1085"/>
      <c r="AQ857" s="1085"/>
      <c r="AR857" s="1085"/>
      <c r="AS857" s="1085"/>
      <c r="AT857" s="1085"/>
      <c r="AU857" s="1085"/>
      <c r="AV857" s="1085"/>
      <c r="AW857" s="1085"/>
      <c r="AX857" s="1085"/>
      <c r="AY857" s="1085"/>
      <c r="AZ857" s="1085"/>
      <c r="BA857" s="1085"/>
      <c r="BB857" s="1085"/>
      <c r="BC857" s="1085"/>
      <c r="BD857" s="1085"/>
      <c r="BE857" s="1085"/>
      <c r="BF857" s="1085"/>
      <c r="BG857" s="1085"/>
      <c r="BH857" s="1085"/>
      <c r="BI857" s="1085"/>
      <c r="BJ857" s="1085"/>
      <c r="BK857" s="1085"/>
      <c r="BL857" s="1085"/>
      <c r="BM857" s="1085"/>
      <c r="BN857" s="1085"/>
      <c r="BO857" s="1085"/>
      <c r="BP857" s="1085"/>
      <c r="BQ857" s="1085"/>
      <c r="BR857" s="1085"/>
      <c r="BS857" s="1124"/>
      <c r="BT857" s="1085"/>
      <c r="BU857" s="1085"/>
      <c r="BV857" s="1085"/>
      <c r="BW857" s="1085"/>
      <c r="BX857" s="1085"/>
      <c r="BY857" s="1085"/>
      <c r="BZ857" s="1085"/>
      <c r="CA857" s="1085"/>
      <c r="CB857" s="1085"/>
      <c r="CC857" s="1085"/>
      <c r="CD857" s="1085"/>
      <c r="CE857" s="1085"/>
      <c r="CF857" s="1085"/>
      <c r="CG857" s="1085"/>
      <c r="CH857" s="1085"/>
      <c r="CI857" s="1085"/>
      <c r="CJ857" s="1085"/>
      <c r="CK857" s="1085"/>
      <c r="CL857" s="1085"/>
      <c r="CM857" s="1124"/>
      <c r="CN857" s="1124"/>
      <c r="CO857" s="1125"/>
      <c r="CQ857" s="1955"/>
    </row>
    <row r="858" spans="1:95" s="633" customFormat="1" x14ac:dyDescent="0.2">
      <c r="A858" s="1066"/>
      <c r="B858" s="1084"/>
      <c r="C858" s="1060"/>
      <c r="D858" s="1060"/>
      <c r="E858" s="1061"/>
      <c r="F858" s="1079"/>
      <c r="G858" s="1078"/>
      <c r="H858" s="1064"/>
      <c r="I858" s="1085"/>
      <c r="J858" s="1085"/>
      <c r="K858" s="1085"/>
      <c r="L858" s="1085"/>
      <c r="M858" s="1085"/>
      <c r="N858" s="1085"/>
      <c r="O858" s="1085"/>
      <c r="P858" s="1085"/>
      <c r="Q858" s="1085"/>
      <c r="R858" s="1085"/>
      <c r="S858" s="1085"/>
      <c r="T858" s="1085"/>
      <c r="U858" s="1085"/>
      <c r="V858" s="1085"/>
      <c r="W858" s="1085"/>
      <c r="X858" s="1085"/>
      <c r="Y858" s="1085"/>
      <c r="Z858" s="1085"/>
      <c r="AA858" s="1085"/>
      <c r="AB858" s="1124"/>
      <c r="AC858" s="1124"/>
      <c r="AD858" s="1124"/>
      <c r="AE858" s="1124"/>
      <c r="AF858" s="1085"/>
      <c r="AG858" s="1085"/>
      <c r="AH858" s="1085"/>
      <c r="AI858" s="1085"/>
      <c r="AJ858" s="1085"/>
      <c r="AK858" s="1085"/>
      <c r="AL858" s="1085"/>
      <c r="AM858" s="1085"/>
      <c r="AN858" s="1085"/>
      <c r="AO858" s="1085"/>
      <c r="AP858" s="1085"/>
      <c r="AQ858" s="1085"/>
      <c r="AR858" s="1085"/>
      <c r="AS858" s="1085"/>
      <c r="AT858" s="1085"/>
      <c r="AU858" s="1085"/>
      <c r="AV858" s="1085"/>
      <c r="AW858" s="1085"/>
      <c r="AX858" s="1085"/>
      <c r="AY858" s="1085"/>
      <c r="AZ858" s="1085"/>
      <c r="BA858" s="1085"/>
      <c r="BB858" s="1085"/>
      <c r="BC858" s="1085"/>
      <c r="BD858" s="1085"/>
      <c r="BE858" s="1085"/>
      <c r="BF858" s="1085"/>
      <c r="BG858" s="1085"/>
      <c r="BH858" s="1085"/>
      <c r="BI858" s="1085"/>
      <c r="BJ858" s="1085"/>
      <c r="BK858" s="1085"/>
      <c r="BL858" s="1085"/>
      <c r="BM858" s="1085"/>
      <c r="BN858" s="1085"/>
      <c r="BO858" s="1085"/>
      <c r="BP858" s="1085"/>
      <c r="BQ858" s="1085"/>
      <c r="BR858" s="1085"/>
      <c r="BS858" s="1124"/>
      <c r="BT858" s="1085"/>
      <c r="BU858" s="1085"/>
      <c r="BV858" s="1085"/>
      <c r="BW858" s="1085"/>
      <c r="BX858" s="1085"/>
      <c r="BY858" s="1085"/>
      <c r="BZ858" s="1085"/>
      <c r="CA858" s="1085"/>
      <c r="CB858" s="1085"/>
      <c r="CC858" s="1085"/>
      <c r="CD858" s="1085"/>
      <c r="CE858" s="1085"/>
      <c r="CF858" s="1085"/>
      <c r="CG858" s="1085"/>
      <c r="CH858" s="1085"/>
      <c r="CI858" s="1085"/>
      <c r="CJ858" s="1085"/>
      <c r="CK858" s="1085"/>
      <c r="CL858" s="1085"/>
      <c r="CM858" s="1124"/>
      <c r="CN858" s="1124"/>
      <c r="CO858" s="1125"/>
      <c r="CQ858" s="1955"/>
    </row>
    <row r="859" spans="1:95" s="633" customFormat="1" x14ac:dyDescent="0.2">
      <c r="A859" s="1066"/>
      <c r="B859" s="1084"/>
      <c r="C859" s="1060"/>
      <c r="D859" s="1060"/>
      <c r="E859" s="1061"/>
      <c r="F859" s="1079"/>
      <c r="G859" s="1078"/>
      <c r="H859" s="1064"/>
      <c r="I859" s="1085"/>
      <c r="J859" s="1085"/>
      <c r="K859" s="1085"/>
      <c r="L859" s="1085"/>
      <c r="M859" s="1085"/>
      <c r="N859" s="1085"/>
      <c r="O859" s="1085"/>
      <c r="P859" s="1085"/>
      <c r="Q859" s="1085"/>
      <c r="R859" s="1085"/>
      <c r="S859" s="1085"/>
      <c r="T859" s="1085"/>
      <c r="U859" s="1085"/>
      <c r="V859" s="1085"/>
      <c r="W859" s="1085"/>
      <c r="X859" s="1085"/>
      <c r="Y859" s="1085"/>
      <c r="Z859" s="1085"/>
      <c r="AA859" s="1085"/>
      <c r="AB859" s="1124"/>
      <c r="AC859" s="1124"/>
      <c r="AD859" s="1124"/>
      <c r="AE859" s="1124"/>
      <c r="AF859" s="1085"/>
      <c r="AG859" s="1085"/>
      <c r="AH859" s="1085"/>
      <c r="AI859" s="1085"/>
      <c r="AJ859" s="1085"/>
      <c r="AK859" s="1085"/>
      <c r="AL859" s="1085"/>
      <c r="AM859" s="1085"/>
      <c r="AN859" s="1085"/>
      <c r="AO859" s="1085"/>
      <c r="AP859" s="1085"/>
      <c r="AQ859" s="1085"/>
      <c r="AR859" s="1085"/>
      <c r="AS859" s="1085"/>
      <c r="AT859" s="1085"/>
      <c r="AU859" s="1085"/>
      <c r="AV859" s="1085"/>
      <c r="AW859" s="1085"/>
      <c r="AX859" s="1085"/>
      <c r="AY859" s="1085"/>
      <c r="AZ859" s="1085"/>
      <c r="BA859" s="1085"/>
      <c r="BB859" s="1085"/>
      <c r="BC859" s="1085"/>
      <c r="BD859" s="1085"/>
      <c r="BE859" s="1085"/>
      <c r="BF859" s="1085"/>
      <c r="BG859" s="1085"/>
      <c r="BH859" s="1085"/>
      <c r="BI859" s="1085"/>
      <c r="BJ859" s="1085"/>
      <c r="BK859" s="1085"/>
      <c r="BL859" s="1085"/>
      <c r="BM859" s="1085"/>
      <c r="BN859" s="1085"/>
      <c r="BO859" s="1085"/>
      <c r="BP859" s="1085"/>
      <c r="BQ859" s="1085"/>
      <c r="BR859" s="1085"/>
      <c r="BS859" s="1124"/>
      <c r="BT859" s="1085"/>
      <c r="BU859" s="1085"/>
      <c r="BV859" s="1085"/>
      <c r="BW859" s="1085"/>
      <c r="BX859" s="1085"/>
      <c r="BY859" s="1085"/>
      <c r="BZ859" s="1085"/>
      <c r="CA859" s="1085"/>
      <c r="CB859" s="1085"/>
      <c r="CC859" s="1085"/>
      <c r="CD859" s="1085"/>
      <c r="CE859" s="1085"/>
      <c r="CF859" s="1085"/>
      <c r="CG859" s="1085"/>
      <c r="CH859" s="1085"/>
      <c r="CI859" s="1085"/>
      <c r="CJ859" s="1085"/>
      <c r="CK859" s="1085"/>
      <c r="CL859" s="1085"/>
      <c r="CM859" s="1124"/>
      <c r="CN859" s="1124"/>
      <c r="CO859" s="1125"/>
      <c r="CQ859" s="1955"/>
    </row>
    <row r="860" spans="1:95" s="633" customFormat="1" x14ac:dyDescent="0.2">
      <c r="A860" s="1066"/>
      <c r="B860" s="1084"/>
      <c r="C860" s="1060"/>
      <c r="D860" s="1060"/>
      <c r="E860" s="1061"/>
      <c r="F860" s="1079"/>
      <c r="G860" s="1078"/>
      <c r="H860" s="1064"/>
      <c r="I860" s="1085"/>
      <c r="J860" s="1085"/>
      <c r="K860" s="1085"/>
      <c r="L860" s="1085"/>
      <c r="M860" s="1085"/>
      <c r="N860" s="1085"/>
      <c r="O860" s="1085"/>
      <c r="P860" s="1085"/>
      <c r="Q860" s="1085"/>
      <c r="R860" s="1085"/>
      <c r="S860" s="1085"/>
      <c r="T860" s="1085"/>
      <c r="U860" s="1085"/>
      <c r="V860" s="1085"/>
      <c r="W860" s="1085"/>
      <c r="X860" s="1085"/>
      <c r="Y860" s="1085"/>
      <c r="Z860" s="1085"/>
      <c r="AA860" s="1085"/>
      <c r="AB860" s="1124"/>
      <c r="AC860" s="1124"/>
      <c r="AD860" s="1124"/>
      <c r="AE860" s="1124"/>
      <c r="AF860" s="1085"/>
      <c r="AG860" s="1085"/>
      <c r="AH860" s="1085"/>
      <c r="AI860" s="1085"/>
      <c r="AJ860" s="1085"/>
      <c r="AK860" s="1085"/>
      <c r="AL860" s="1085"/>
      <c r="AM860" s="1085"/>
      <c r="AN860" s="1085"/>
      <c r="AO860" s="1085"/>
      <c r="AP860" s="1085"/>
      <c r="AQ860" s="1085"/>
      <c r="AR860" s="1085"/>
      <c r="AS860" s="1085"/>
      <c r="AT860" s="1085"/>
      <c r="AU860" s="1085"/>
      <c r="AV860" s="1085"/>
      <c r="AW860" s="1085"/>
      <c r="AX860" s="1085"/>
      <c r="AY860" s="1085"/>
      <c r="AZ860" s="1085"/>
      <c r="BA860" s="1085"/>
      <c r="BB860" s="1085"/>
      <c r="BC860" s="1085"/>
      <c r="BD860" s="1085"/>
      <c r="BE860" s="1085"/>
      <c r="BF860" s="1085"/>
      <c r="BG860" s="1085"/>
      <c r="BH860" s="1085"/>
      <c r="BI860" s="1085"/>
      <c r="BJ860" s="1085"/>
      <c r="BK860" s="1085"/>
      <c r="BL860" s="1085"/>
      <c r="BM860" s="1085"/>
      <c r="BN860" s="1085"/>
      <c r="BO860" s="1085"/>
      <c r="BP860" s="1085"/>
      <c r="BQ860" s="1085"/>
      <c r="BR860" s="1085"/>
      <c r="BS860" s="1124"/>
      <c r="BT860" s="1085"/>
      <c r="BU860" s="1085"/>
      <c r="BV860" s="1085"/>
      <c r="BW860" s="1085"/>
      <c r="BX860" s="1085"/>
      <c r="BY860" s="1085"/>
      <c r="BZ860" s="1085"/>
      <c r="CA860" s="1085"/>
      <c r="CB860" s="1085"/>
      <c r="CC860" s="1085"/>
      <c r="CD860" s="1085"/>
      <c r="CE860" s="1085"/>
      <c r="CF860" s="1085"/>
      <c r="CG860" s="1085"/>
      <c r="CH860" s="1085"/>
      <c r="CI860" s="1085"/>
      <c r="CJ860" s="1085"/>
      <c r="CK860" s="1085"/>
      <c r="CL860" s="1085"/>
      <c r="CM860" s="1124"/>
      <c r="CN860" s="1124"/>
      <c r="CO860" s="1125"/>
      <c r="CQ860" s="1955"/>
    </row>
    <row r="861" spans="1:95" s="633" customFormat="1" x14ac:dyDescent="0.2">
      <c r="A861" s="1066"/>
      <c r="B861" s="1084"/>
      <c r="C861" s="1060"/>
      <c r="D861" s="1060"/>
      <c r="E861" s="1061"/>
      <c r="F861" s="1079"/>
      <c r="G861" s="1078"/>
      <c r="H861" s="1064"/>
      <c r="I861" s="1085"/>
      <c r="J861" s="1085"/>
      <c r="K861" s="1085"/>
      <c r="L861" s="1085"/>
      <c r="M861" s="1085"/>
      <c r="N861" s="1085"/>
      <c r="O861" s="1085"/>
      <c r="P861" s="1085"/>
      <c r="Q861" s="1085"/>
      <c r="R861" s="1085"/>
      <c r="S861" s="1085"/>
      <c r="T861" s="1085"/>
      <c r="U861" s="1085"/>
      <c r="V861" s="1085"/>
      <c r="W861" s="1085"/>
      <c r="X861" s="1085"/>
      <c r="Y861" s="1085"/>
      <c r="Z861" s="1085"/>
      <c r="AA861" s="1085"/>
      <c r="AB861" s="1124"/>
      <c r="AC861" s="1124"/>
      <c r="AD861" s="1124"/>
      <c r="AE861" s="1124"/>
      <c r="AF861" s="1085"/>
      <c r="AG861" s="1085"/>
      <c r="AH861" s="1085"/>
      <c r="AI861" s="1085"/>
      <c r="AJ861" s="1085"/>
      <c r="AK861" s="1085"/>
      <c r="AL861" s="1085"/>
      <c r="AM861" s="1085"/>
      <c r="AN861" s="1085"/>
      <c r="AO861" s="1085"/>
      <c r="AP861" s="1085"/>
      <c r="AQ861" s="1085"/>
      <c r="AR861" s="1085"/>
      <c r="AS861" s="1085"/>
      <c r="AT861" s="1085"/>
      <c r="AU861" s="1085"/>
      <c r="AV861" s="1085"/>
      <c r="AW861" s="1085"/>
      <c r="AX861" s="1085"/>
      <c r="AY861" s="1085"/>
      <c r="AZ861" s="1085"/>
      <c r="BA861" s="1085"/>
      <c r="BB861" s="1085"/>
      <c r="BC861" s="1085"/>
      <c r="BD861" s="1085"/>
      <c r="BE861" s="1085"/>
      <c r="BF861" s="1085"/>
      <c r="BG861" s="1085"/>
      <c r="BH861" s="1085"/>
      <c r="BI861" s="1085"/>
      <c r="BJ861" s="1085"/>
      <c r="BK861" s="1085"/>
      <c r="BL861" s="1085"/>
      <c r="BM861" s="1085"/>
      <c r="BN861" s="1085"/>
      <c r="BO861" s="1085"/>
      <c r="BP861" s="1085"/>
      <c r="BQ861" s="1085"/>
      <c r="BR861" s="1085"/>
      <c r="BS861" s="1124"/>
      <c r="BT861" s="1085"/>
      <c r="BU861" s="1085"/>
      <c r="BV861" s="1085"/>
      <c r="BW861" s="1085"/>
      <c r="BX861" s="1085"/>
      <c r="BY861" s="1085"/>
      <c r="BZ861" s="1085"/>
      <c r="CA861" s="1085"/>
      <c r="CB861" s="1085"/>
      <c r="CC861" s="1085"/>
      <c r="CD861" s="1085"/>
      <c r="CE861" s="1085"/>
      <c r="CF861" s="1085"/>
      <c r="CG861" s="1085"/>
      <c r="CH861" s="1085"/>
      <c r="CI861" s="1085"/>
      <c r="CJ861" s="1085"/>
      <c r="CK861" s="1085"/>
      <c r="CL861" s="1085"/>
      <c r="CM861" s="1124"/>
      <c r="CN861" s="1124"/>
      <c r="CO861" s="1125"/>
      <c r="CQ861" s="1955"/>
    </row>
    <row r="862" spans="1:95" s="633" customFormat="1" x14ac:dyDescent="0.2">
      <c r="A862" s="1066"/>
      <c r="B862" s="1084"/>
      <c r="C862" s="1060"/>
      <c r="D862" s="1060"/>
      <c r="E862" s="1061"/>
      <c r="F862" s="1079"/>
      <c r="G862" s="1078"/>
      <c r="H862" s="1064"/>
      <c r="I862" s="1085"/>
      <c r="J862" s="1085"/>
      <c r="K862" s="1085"/>
      <c r="L862" s="1085"/>
      <c r="M862" s="1085"/>
      <c r="N862" s="1085"/>
      <c r="O862" s="1085"/>
      <c r="P862" s="1085"/>
      <c r="Q862" s="1085"/>
      <c r="R862" s="1085"/>
      <c r="S862" s="1085"/>
      <c r="T862" s="1085"/>
      <c r="U862" s="1085"/>
      <c r="V862" s="1085"/>
      <c r="W862" s="1085"/>
      <c r="X862" s="1085"/>
      <c r="Y862" s="1085"/>
      <c r="Z862" s="1085"/>
      <c r="AA862" s="1085"/>
      <c r="AB862" s="1124"/>
      <c r="AC862" s="1124"/>
      <c r="AD862" s="1124"/>
      <c r="AE862" s="1124"/>
      <c r="AF862" s="1085"/>
      <c r="AG862" s="1085"/>
      <c r="AH862" s="1085"/>
      <c r="AI862" s="1085"/>
      <c r="AJ862" s="1085"/>
      <c r="AK862" s="1085"/>
      <c r="AL862" s="1085"/>
      <c r="AM862" s="1085"/>
      <c r="AN862" s="1085"/>
      <c r="AO862" s="1085"/>
      <c r="AP862" s="1085"/>
      <c r="AQ862" s="1085"/>
      <c r="AR862" s="1085"/>
      <c r="AS862" s="1085"/>
      <c r="AT862" s="1085"/>
      <c r="AU862" s="1085"/>
      <c r="AV862" s="1085"/>
      <c r="AW862" s="1085"/>
      <c r="AX862" s="1085"/>
      <c r="AY862" s="1085"/>
      <c r="AZ862" s="1085"/>
      <c r="BA862" s="1085"/>
      <c r="BB862" s="1085"/>
      <c r="BC862" s="1085"/>
      <c r="BD862" s="1085"/>
      <c r="BE862" s="1085"/>
      <c r="BF862" s="1085"/>
      <c r="BG862" s="1085"/>
      <c r="BH862" s="1085"/>
      <c r="BI862" s="1085"/>
      <c r="BJ862" s="1085"/>
      <c r="BK862" s="1085"/>
      <c r="BL862" s="1085"/>
      <c r="BM862" s="1085"/>
      <c r="BN862" s="1085"/>
      <c r="BO862" s="1085"/>
      <c r="BP862" s="1085"/>
      <c r="BQ862" s="1085"/>
      <c r="BR862" s="1085"/>
      <c r="BS862" s="1124"/>
      <c r="BT862" s="1085"/>
      <c r="BU862" s="1085"/>
      <c r="BV862" s="1085"/>
      <c r="BW862" s="1085"/>
      <c r="BX862" s="1085"/>
      <c r="BY862" s="1085"/>
      <c r="BZ862" s="1085"/>
      <c r="CA862" s="1085"/>
      <c r="CB862" s="1085"/>
      <c r="CC862" s="1085"/>
      <c r="CD862" s="1085"/>
      <c r="CE862" s="1085"/>
      <c r="CF862" s="1085"/>
      <c r="CG862" s="1085"/>
      <c r="CH862" s="1085"/>
      <c r="CI862" s="1085"/>
      <c r="CJ862" s="1085"/>
      <c r="CK862" s="1085"/>
      <c r="CL862" s="1085"/>
      <c r="CM862" s="1124"/>
      <c r="CN862" s="1124"/>
      <c r="CO862" s="1125"/>
      <c r="CQ862" s="1955"/>
    </row>
    <row r="863" spans="1:95" s="633" customFormat="1" x14ac:dyDescent="0.2">
      <c r="A863" s="1066"/>
      <c r="B863" s="1084"/>
      <c r="C863" s="1060"/>
      <c r="D863" s="1060"/>
      <c r="E863" s="1061"/>
      <c r="F863" s="1079"/>
      <c r="G863" s="1078"/>
      <c r="H863" s="1064"/>
      <c r="I863" s="1085"/>
      <c r="J863" s="1085"/>
      <c r="K863" s="1085"/>
      <c r="L863" s="1085"/>
      <c r="M863" s="1085"/>
      <c r="N863" s="1085"/>
      <c r="O863" s="1085"/>
      <c r="P863" s="1085"/>
      <c r="Q863" s="1085"/>
      <c r="R863" s="1085"/>
      <c r="S863" s="1085"/>
      <c r="T863" s="1085"/>
      <c r="U863" s="1085"/>
      <c r="V863" s="1085"/>
      <c r="W863" s="1085"/>
      <c r="X863" s="1085"/>
      <c r="Y863" s="1085"/>
      <c r="Z863" s="1085"/>
      <c r="AA863" s="1085"/>
      <c r="AB863" s="1124"/>
      <c r="AC863" s="1124"/>
      <c r="AD863" s="1124"/>
      <c r="AE863" s="1124"/>
      <c r="AF863" s="1085"/>
      <c r="AG863" s="1085"/>
      <c r="AH863" s="1085"/>
      <c r="AI863" s="1085"/>
      <c r="AJ863" s="1085"/>
      <c r="AK863" s="1085"/>
      <c r="AL863" s="1085"/>
      <c r="AM863" s="1085"/>
      <c r="AN863" s="1085"/>
      <c r="AO863" s="1085"/>
      <c r="AP863" s="1085"/>
      <c r="AQ863" s="1085"/>
      <c r="AR863" s="1085"/>
      <c r="AS863" s="1085"/>
      <c r="AT863" s="1085"/>
      <c r="AU863" s="1085"/>
      <c r="AV863" s="1085"/>
      <c r="AW863" s="1085"/>
      <c r="AX863" s="1085"/>
      <c r="AY863" s="1085"/>
      <c r="AZ863" s="1085"/>
      <c r="BA863" s="1085"/>
      <c r="BB863" s="1085"/>
      <c r="BC863" s="1085"/>
      <c r="BD863" s="1085"/>
      <c r="BE863" s="1085"/>
      <c r="BF863" s="1085"/>
      <c r="BG863" s="1085"/>
      <c r="BH863" s="1085"/>
      <c r="BI863" s="1085"/>
      <c r="BJ863" s="1085"/>
      <c r="BK863" s="1085"/>
      <c r="BL863" s="1085"/>
      <c r="BM863" s="1085"/>
      <c r="BN863" s="1085"/>
      <c r="BO863" s="1085"/>
      <c r="BP863" s="1085"/>
      <c r="BQ863" s="1085"/>
      <c r="BR863" s="1085"/>
      <c r="BS863" s="1124"/>
      <c r="BT863" s="1085"/>
      <c r="BU863" s="1085"/>
      <c r="BV863" s="1085"/>
      <c r="BW863" s="1085"/>
      <c r="BX863" s="1085"/>
      <c r="BY863" s="1085"/>
      <c r="BZ863" s="1085"/>
      <c r="CA863" s="1085"/>
      <c r="CB863" s="1085"/>
      <c r="CC863" s="1085"/>
      <c r="CD863" s="1085"/>
      <c r="CE863" s="1085"/>
      <c r="CF863" s="1085"/>
      <c r="CG863" s="1085"/>
      <c r="CH863" s="1085"/>
      <c r="CI863" s="1085"/>
      <c r="CJ863" s="1085"/>
      <c r="CK863" s="1085"/>
      <c r="CL863" s="1085"/>
      <c r="CM863" s="1124"/>
      <c r="CN863" s="1124"/>
      <c r="CO863" s="1125"/>
      <c r="CQ863" s="1955"/>
    </row>
    <row r="864" spans="1:95" s="633" customFormat="1" x14ac:dyDescent="0.2">
      <c r="A864" s="1066"/>
      <c r="B864" s="1084"/>
      <c r="C864" s="1060"/>
      <c r="D864" s="1060"/>
      <c r="E864" s="1061"/>
      <c r="F864" s="1079"/>
      <c r="G864" s="1078"/>
      <c r="H864" s="1064"/>
      <c r="I864" s="1085"/>
      <c r="J864" s="1085"/>
      <c r="K864" s="1085"/>
      <c r="L864" s="1085"/>
      <c r="M864" s="1085"/>
      <c r="N864" s="1085"/>
      <c r="O864" s="1085"/>
      <c r="P864" s="1085"/>
      <c r="Q864" s="1085"/>
      <c r="R864" s="1085"/>
      <c r="S864" s="1085"/>
      <c r="T864" s="1085"/>
      <c r="U864" s="1085"/>
      <c r="V864" s="1085"/>
      <c r="W864" s="1085"/>
      <c r="X864" s="1085"/>
      <c r="Y864" s="1085"/>
      <c r="Z864" s="1085"/>
      <c r="AA864" s="1085"/>
      <c r="AB864" s="1124"/>
      <c r="AC864" s="1124"/>
      <c r="AD864" s="1124"/>
      <c r="AE864" s="1124"/>
      <c r="AF864" s="1085"/>
      <c r="AG864" s="1085"/>
      <c r="AH864" s="1085"/>
      <c r="AI864" s="1085"/>
      <c r="AJ864" s="1085"/>
      <c r="AK864" s="1085"/>
      <c r="AL864" s="1085"/>
      <c r="AM864" s="1085"/>
      <c r="AN864" s="1085"/>
      <c r="AO864" s="1085"/>
      <c r="AP864" s="1085"/>
      <c r="AQ864" s="1085"/>
      <c r="AR864" s="1085"/>
      <c r="AS864" s="1085"/>
      <c r="AT864" s="1085"/>
      <c r="AU864" s="1085"/>
      <c r="AV864" s="1085"/>
      <c r="AW864" s="1085"/>
      <c r="AX864" s="1085"/>
      <c r="AY864" s="1085"/>
      <c r="AZ864" s="1085"/>
      <c r="BA864" s="1085"/>
      <c r="BB864" s="1085"/>
      <c r="BC864" s="1085"/>
      <c r="BD864" s="1085"/>
      <c r="BE864" s="1085"/>
      <c r="BF864" s="1085"/>
      <c r="BG864" s="1085"/>
      <c r="BH864" s="1085"/>
      <c r="BI864" s="1085"/>
      <c r="BJ864" s="1085"/>
      <c r="BK864" s="1085"/>
      <c r="BL864" s="1085"/>
      <c r="BM864" s="1085"/>
      <c r="BN864" s="1085"/>
      <c r="BO864" s="1085"/>
      <c r="BP864" s="1085"/>
      <c r="BQ864" s="1085"/>
      <c r="BR864" s="1085"/>
      <c r="BS864" s="1124"/>
      <c r="BT864" s="1085"/>
      <c r="BU864" s="1085"/>
      <c r="BV864" s="1085"/>
      <c r="BW864" s="1085"/>
      <c r="BX864" s="1085"/>
      <c r="BY864" s="1085"/>
      <c r="BZ864" s="1085"/>
      <c r="CA864" s="1085"/>
      <c r="CB864" s="1085"/>
      <c r="CC864" s="1085"/>
      <c r="CD864" s="1085"/>
      <c r="CE864" s="1085"/>
      <c r="CF864" s="1085"/>
      <c r="CG864" s="1085"/>
      <c r="CH864" s="1085"/>
      <c r="CI864" s="1085"/>
      <c r="CJ864" s="1085"/>
      <c r="CK864" s="1085"/>
      <c r="CL864" s="1085"/>
      <c r="CM864" s="1124"/>
      <c r="CN864" s="1124"/>
      <c r="CO864" s="1125"/>
      <c r="CQ864" s="1955"/>
    </row>
    <row r="865" spans="1:95" s="633" customFormat="1" x14ac:dyDescent="0.2">
      <c r="A865" s="1066"/>
      <c r="B865" s="1084"/>
      <c r="C865" s="1060"/>
      <c r="D865" s="1060"/>
      <c r="E865" s="1061"/>
      <c r="F865" s="1079"/>
      <c r="G865" s="1078"/>
      <c r="H865" s="1064"/>
      <c r="I865" s="1085"/>
      <c r="J865" s="1085"/>
      <c r="K865" s="1085"/>
      <c r="L865" s="1085"/>
      <c r="M865" s="1085"/>
      <c r="N865" s="1085"/>
      <c r="O865" s="1085"/>
      <c r="P865" s="1085"/>
      <c r="Q865" s="1085"/>
      <c r="R865" s="1085"/>
      <c r="S865" s="1085"/>
      <c r="T865" s="1085"/>
      <c r="U865" s="1085"/>
      <c r="V865" s="1085"/>
      <c r="W865" s="1085"/>
      <c r="X865" s="1085"/>
      <c r="Y865" s="1085"/>
      <c r="Z865" s="1085"/>
      <c r="AA865" s="1085"/>
      <c r="AB865" s="1124"/>
      <c r="AC865" s="1124"/>
      <c r="AD865" s="1124"/>
      <c r="AE865" s="1124"/>
      <c r="AF865" s="1085"/>
      <c r="AG865" s="1085"/>
      <c r="AH865" s="1085"/>
      <c r="AI865" s="1085"/>
      <c r="AJ865" s="1085"/>
      <c r="AK865" s="1085"/>
      <c r="AL865" s="1085"/>
      <c r="AM865" s="1085"/>
      <c r="AN865" s="1085"/>
      <c r="AO865" s="1085"/>
      <c r="AP865" s="1085"/>
      <c r="AQ865" s="1085"/>
      <c r="AR865" s="1085"/>
      <c r="AS865" s="1085"/>
      <c r="AT865" s="1085"/>
      <c r="AU865" s="1085"/>
      <c r="AV865" s="1085"/>
      <c r="AW865" s="1085"/>
      <c r="AX865" s="1085"/>
      <c r="AY865" s="1085"/>
      <c r="AZ865" s="1085"/>
      <c r="BA865" s="1085"/>
      <c r="BB865" s="1085"/>
      <c r="BC865" s="1085"/>
      <c r="BD865" s="1085"/>
      <c r="BE865" s="1085"/>
      <c r="BF865" s="1085"/>
      <c r="BG865" s="1085"/>
      <c r="BH865" s="1085"/>
      <c r="BI865" s="1085"/>
      <c r="BJ865" s="1085"/>
      <c r="BK865" s="1085"/>
      <c r="BL865" s="1085"/>
      <c r="BM865" s="1085"/>
      <c r="BN865" s="1085"/>
      <c r="BO865" s="1085"/>
      <c r="BP865" s="1085"/>
      <c r="BQ865" s="1085"/>
      <c r="BR865" s="1085"/>
      <c r="BS865" s="1124"/>
      <c r="BT865" s="1085"/>
      <c r="BU865" s="1085"/>
      <c r="BV865" s="1085"/>
      <c r="BW865" s="1085"/>
      <c r="BX865" s="1085"/>
      <c r="BY865" s="1085"/>
      <c r="BZ865" s="1085"/>
      <c r="CA865" s="1085"/>
      <c r="CB865" s="1085"/>
      <c r="CC865" s="1085"/>
      <c r="CD865" s="1085"/>
      <c r="CE865" s="1085"/>
      <c r="CF865" s="1085"/>
      <c r="CG865" s="1085"/>
      <c r="CH865" s="1085"/>
      <c r="CI865" s="1085"/>
      <c r="CJ865" s="1085"/>
      <c r="CK865" s="1085"/>
      <c r="CL865" s="1085"/>
      <c r="CM865" s="1124"/>
      <c r="CN865" s="1124"/>
      <c r="CO865" s="1125"/>
      <c r="CQ865" s="1955"/>
    </row>
    <row r="866" spans="1:95" s="633" customFormat="1" x14ac:dyDescent="0.2">
      <c r="A866" s="1066"/>
      <c r="B866" s="1084"/>
      <c r="C866" s="1060"/>
      <c r="D866" s="1060"/>
      <c r="E866" s="1061"/>
      <c r="F866" s="1079"/>
      <c r="G866" s="1078"/>
      <c r="H866" s="1064"/>
      <c r="I866" s="1085"/>
      <c r="J866" s="1085"/>
      <c r="K866" s="1085"/>
      <c r="L866" s="1085"/>
      <c r="M866" s="1085"/>
      <c r="N866" s="1085"/>
      <c r="O866" s="1085"/>
      <c r="P866" s="1085"/>
      <c r="Q866" s="1085"/>
      <c r="R866" s="1085"/>
      <c r="S866" s="1085"/>
      <c r="T866" s="1085"/>
      <c r="U866" s="1085"/>
      <c r="V866" s="1085"/>
      <c r="W866" s="1085"/>
      <c r="X866" s="1085"/>
      <c r="Y866" s="1085"/>
      <c r="Z866" s="1085"/>
      <c r="AA866" s="1085"/>
      <c r="AB866" s="1124"/>
      <c r="AC866" s="1124"/>
      <c r="AD866" s="1124"/>
      <c r="AE866" s="1124"/>
      <c r="AF866" s="1085"/>
      <c r="AG866" s="1085"/>
      <c r="AH866" s="1085"/>
      <c r="AI866" s="1085"/>
      <c r="AJ866" s="1085"/>
      <c r="AK866" s="1085"/>
      <c r="AL866" s="1085"/>
      <c r="AM866" s="1085"/>
      <c r="AN866" s="1085"/>
      <c r="AO866" s="1085"/>
      <c r="AP866" s="1085"/>
      <c r="AQ866" s="1085"/>
      <c r="AR866" s="1085"/>
      <c r="AS866" s="1085"/>
      <c r="AT866" s="1085"/>
      <c r="AU866" s="1085"/>
      <c r="AV866" s="1085"/>
      <c r="AW866" s="1085"/>
      <c r="AX866" s="1085"/>
      <c r="AY866" s="1085"/>
      <c r="AZ866" s="1085"/>
      <c r="BA866" s="1085"/>
      <c r="BB866" s="1085"/>
      <c r="BC866" s="1085"/>
      <c r="BD866" s="1085"/>
      <c r="BE866" s="1085"/>
      <c r="BF866" s="1085"/>
      <c r="BG866" s="1085"/>
      <c r="BH866" s="1085"/>
      <c r="BI866" s="1085"/>
      <c r="BJ866" s="1085"/>
      <c r="BK866" s="1085"/>
      <c r="BL866" s="1085"/>
      <c r="BM866" s="1085"/>
      <c r="BN866" s="1085"/>
      <c r="BO866" s="1085"/>
      <c r="BP866" s="1085"/>
      <c r="BQ866" s="1085"/>
      <c r="BR866" s="1085"/>
      <c r="BS866" s="1124"/>
      <c r="BT866" s="1085"/>
      <c r="BU866" s="1085"/>
      <c r="BV866" s="1085"/>
      <c r="BW866" s="1085"/>
      <c r="BX866" s="1085"/>
      <c r="BY866" s="1085"/>
      <c r="BZ866" s="1085"/>
      <c r="CA866" s="1085"/>
      <c r="CB866" s="1085"/>
      <c r="CC866" s="1085"/>
      <c r="CD866" s="1085"/>
      <c r="CE866" s="1085"/>
      <c r="CF866" s="1085"/>
      <c r="CG866" s="1085"/>
      <c r="CH866" s="1085"/>
      <c r="CI866" s="1085"/>
      <c r="CJ866" s="1085"/>
      <c r="CK866" s="1085"/>
      <c r="CL866" s="1085"/>
      <c r="CM866" s="1124"/>
      <c r="CN866" s="1124"/>
      <c r="CO866" s="1125"/>
      <c r="CQ866" s="1955"/>
    </row>
    <row r="867" spans="1:95" s="633" customFormat="1" x14ac:dyDescent="0.2">
      <c r="A867" s="1066"/>
      <c r="B867" s="1084"/>
      <c r="C867" s="1060"/>
      <c r="D867" s="1060"/>
      <c r="E867" s="1061"/>
      <c r="F867" s="1079"/>
      <c r="G867" s="1078"/>
      <c r="H867" s="1064"/>
      <c r="I867" s="1085"/>
      <c r="J867" s="1085"/>
      <c r="K867" s="1085"/>
      <c r="L867" s="1085"/>
      <c r="M867" s="1085"/>
      <c r="N867" s="1085"/>
      <c r="O867" s="1085"/>
      <c r="P867" s="1085"/>
      <c r="Q867" s="1085"/>
      <c r="R867" s="1085"/>
      <c r="S867" s="1085"/>
      <c r="T867" s="1085"/>
      <c r="U867" s="1085"/>
      <c r="V867" s="1085"/>
      <c r="W867" s="1085"/>
      <c r="X867" s="1085"/>
      <c r="Y867" s="1085"/>
      <c r="Z867" s="1085"/>
      <c r="AA867" s="1085"/>
      <c r="AB867" s="1124"/>
      <c r="AC867" s="1124"/>
      <c r="AD867" s="1124"/>
      <c r="AE867" s="1124"/>
      <c r="AF867" s="1085"/>
      <c r="AG867" s="1085"/>
      <c r="AH867" s="1085"/>
      <c r="AI867" s="1085"/>
      <c r="AJ867" s="1085"/>
      <c r="AK867" s="1085"/>
      <c r="AL867" s="1085"/>
      <c r="AM867" s="1085"/>
      <c r="AN867" s="1085"/>
      <c r="AO867" s="1085"/>
      <c r="AP867" s="1085"/>
      <c r="AQ867" s="1085"/>
      <c r="AR867" s="1085"/>
      <c r="AS867" s="1085"/>
      <c r="AT867" s="1085"/>
      <c r="AU867" s="1085"/>
      <c r="AV867" s="1085"/>
      <c r="AW867" s="1085"/>
      <c r="AX867" s="1085"/>
      <c r="AY867" s="1085"/>
      <c r="AZ867" s="1085"/>
      <c r="BA867" s="1085"/>
      <c r="BB867" s="1085"/>
      <c r="BC867" s="1085"/>
      <c r="BD867" s="1085"/>
      <c r="BE867" s="1085"/>
      <c r="BF867" s="1085"/>
      <c r="BG867" s="1085"/>
      <c r="BH867" s="1085"/>
      <c r="BI867" s="1085"/>
      <c r="BJ867" s="1085"/>
      <c r="BK867" s="1085"/>
      <c r="BL867" s="1085"/>
      <c r="BM867" s="1085"/>
      <c r="BN867" s="1085"/>
      <c r="BO867" s="1085"/>
      <c r="BP867" s="1085"/>
      <c r="BQ867" s="1085"/>
      <c r="BR867" s="1085"/>
      <c r="BS867" s="1124"/>
      <c r="BT867" s="1085"/>
      <c r="BU867" s="1085"/>
      <c r="BV867" s="1085"/>
      <c r="BW867" s="1085"/>
      <c r="BX867" s="1085"/>
      <c r="BY867" s="1085"/>
      <c r="BZ867" s="1085"/>
      <c r="CA867" s="1085"/>
      <c r="CB867" s="1085"/>
      <c r="CC867" s="1085"/>
      <c r="CD867" s="1085"/>
      <c r="CE867" s="1085"/>
      <c r="CF867" s="1085"/>
      <c r="CG867" s="1085"/>
      <c r="CH867" s="1085"/>
      <c r="CI867" s="1085"/>
      <c r="CJ867" s="1085"/>
      <c r="CK867" s="1085"/>
      <c r="CL867" s="1085"/>
      <c r="CM867" s="1124"/>
      <c r="CN867" s="1124"/>
      <c r="CO867" s="1125"/>
      <c r="CQ867" s="1955"/>
    </row>
    <row r="868" spans="1:95" s="633" customFormat="1" x14ac:dyDescent="0.2">
      <c r="A868" s="1066"/>
      <c r="B868" s="1084"/>
      <c r="C868" s="1060"/>
      <c r="D868" s="1060"/>
      <c r="E868" s="1061"/>
      <c r="F868" s="1079"/>
      <c r="G868" s="1078"/>
      <c r="H868" s="1064"/>
      <c r="I868" s="1085"/>
      <c r="J868" s="1085"/>
      <c r="K868" s="1085"/>
      <c r="L868" s="1085"/>
      <c r="M868" s="1085"/>
      <c r="N868" s="1085"/>
      <c r="O868" s="1085"/>
      <c r="P868" s="1085"/>
      <c r="Q868" s="1085"/>
      <c r="R868" s="1085"/>
      <c r="S868" s="1085"/>
      <c r="T868" s="1085"/>
      <c r="U868" s="1085"/>
      <c r="V868" s="1085"/>
      <c r="W868" s="1085"/>
      <c r="X868" s="1085"/>
      <c r="Y868" s="1085"/>
      <c r="Z868" s="1085"/>
      <c r="AA868" s="1085"/>
      <c r="AB868" s="1124"/>
      <c r="AC868" s="1124"/>
      <c r="AD868" s="1124"/>
      <c r="AE868" s="1124"/>
      <c r="AF868" s="1085"/>
      <c r="AG868" s="1085"/>
      <c r="AH868" s="1085"/>
      <c r="AI868" s="1085"/>
      <c r="AJ868" s="1085"/>
      <c r="AK868" s="1085"/>
      <c r="AL868" s="1085"/>
      <c r="AM868" s="1085"/>
      <c r="AN868" s="1085"/>
      <c r="AO868" s="1085"/>
      <c r="AP868" s="1085"/>
      <c r="AQ868" s="1085"/>
      <c r="AR868" s="1085"/>
      <c r="AS868" s="1085"/>
      <c r="AT868" s="1085"/>
      <c r="AU868" s="1085"/>
      <c r="AV868" s="1085"/>
      <c r="AW868" s="1085"/>
      <c r="AX868" s="1085"/>
      <c r="AY868" s="1085"/>
      <c r="AZ868" s="1085"/>
      <c r="BA868" s="1085"/>
      <c r="BB868" s="1085"/>
      <c r="BC868" s="1085"/>
      <c r="BD868" s="1085"/>
      <c r="BE868" s="1085"/>
      <c r="BF868" s="1085"/>
      <c r="BG868" s="1085"/>
      <c r="BH868" s="1085"/>
      <c r="BI868" s="1085"/>
      <c r="BJ868" s="1085"/>
      <c r="BK868" s="1085"/>
      <c r="BL868" s="1085"/>
      <c r="BM868" s="1085"/>
      <c r="BN868" s="1085"/>
      <c r="BO868" s="1085"/>
      <c r="BP868" s="1085"/>
      <c r="BQ868" s="1085"/>
      <c r="BR868" s="1085"/>
      <c r="BS868" s="1124"/>
      <c r="BT868" s="1085"/>
      <c r="BU868" s="1085"/>
      <c r="BV868" s="1085"/>
      <c r="BW868" s="1085"/>
      <c r="BX868" s="1085"/>
      <c r="BY868" s="1085"/>
      <c r="BZ868" s="1085"/>
      <c r="CA868" s="1085"/>
      <c r="CB868" s="1085"/>
      <c r="CC868" s="1085"/>
      <c r="CD868" s="1085"/>
      <c r="CE868" s="1085"/>
      <c r="CF868" s="1085"/>
      <c r="CG868" s="1085"/>
      <c r="CH868" s="1085"/>
      <c r="CI868" s="1085"/>
      <c r="CJ868" s="1085"/>
      <c r="CK868" s="1085"/>
      <c r="CL868" s="1085"/>
      <c r="CM868" s="1124"/>
      <c r="CN868" s="1124"/>
      <c r="CO868" s="1125"/>
      <c r="CQ868" s="1955"/>
    </row>
    <row r="869" spans="1:95" s="633" customFormat="1" x14ac:dyDescent="0.2">
      <c r="A869" s="1066"/>
      <c r="B869" s="1084"/>
      <c r="C869" s="1060"/>
      <c r="D869" s="1060"/>
      <c r="E869" s="1061"/>
      <c r="F869" s="1079"/>
      <c r="G869" s="1078"/>
      <c r="H869" s="1064"/>
      <c r="I869" s="1085"/>
      <c r="J869" s="1085"/>
      <c r="K869" s="1085"/>
      <c r="L869" s="1085"/>
      <c r="M869" s="1085"/>
      <c r="N869" s="1085"/>
      <c r="O869" s="1085"/>
      <c r="P869" s="1085"/>
      <c r="Q869" s="1085"/>
      <c r="R869" s="1085"/>
      <c r="S869" s="1085"/>
      <c r="T869" s="1085"/>
      <c r="U869" s="1085"/>
      <c r="V869" s="1085"/>
      <c r="W869" s="1085"/>
      <c r="X869" s="1085"/>
      <c r="Y869" s="1085"/>
      <c r="Z869" s="1085"/>
      <c r="AA869" s="1085"/>
      <c r="AB869" s="1124"/>
      <c r="AC869" s="1124"/>
      <c r="AD869" s="1124"/>
      <c r="AE869" s="1124"/>
      <c r="AF869" s="1085"/>
      <c r="AG869" s="1085"/>
      <c r="AH869" s="1085"/>
      <c r="AI869" s="1085"/>
      <c r="AJ869" s="1085"/>
      <c r="AK869" s="1085"/>
      <c r="AL869" s="1085"/>
      <c r="AM869" s="1085"/>
      <c r="AN869" s="1085"/>
      <c r="AO869" s="1085"/>
      <c r="AP869" s="1085"/>
      <c r="AQ869" s="1085"/>
      <c r="AR869" s="1085"/>
      <c r="AS869" s="1085"/>
      <c r="AT869" s="1085"/>
      <c r="AU869" s="1085"/>
      <c r="AV869" s="1085"/>
      <c r="AW869" s="1085"/>
      <c r="AX869" s="1085"/>
      <c r="AY869" s="1085"/>
      <c r="AZ869" s="1085"/>
      <c r="BA869" s="1085"/>
      <c r="BB869" s="1085"/>
      <c r="BC869" s="1085"/>
      <c r="BD869" s="1085"/>
      <c r="BE869" s="1085"/>
      <c r="BF869" s="1085"/>
      <c r="BG869" s="1085"/>
      <c r="BH869" s="1085"/>
      <c r="BI869" s="1085"/>
      <c r="BJ869" s="1085"/>
      <c r="BK869" s="1085"/>
      <c r="BL869" s="1085"/>
      <c r="BM869" s="1085"/>
      <c r="BN869" s="1085"/>
      <c r="BO869" s="1085"/>
      <c r="BP869" s="1085"/>
      <c r="BQ869" s="1085"/>
      <c r="BR869" s="1085"/>
      <c r="BS869" s="1124"/>
      <c r="BT869" s="1085"/>
      <c r="BU869" s="1085"/>
      <c r="BV869" s="1085"/>
      <c r="BW869" s="1085"/>
      <c r="BX869" s="1085"/>
      <c r="BY869" s="1085"/>
      <c r="BZ869" s="1085"/>
      <c r="CA869" s="1085"/>
      <c r="CB869" s="1085"/>
      <c r="CC869" s="1085"/>
      <c r="CD869" s="1085"/>
      <c r="CE869" s="1085"/>
      <c r="CF869" s="1085"/>
      <c r="CG869" s="1085"/>
      <c r="CH869" s="1085"/>
      <c r="CI869" s="1085"/>
      <c r="CJ869" s="1085"/>
      <c r="CK869" s="1085"/>
      <c r="CL869" s="1085"/>
      <c r="CM869" s="1124"/>
      <c r="CN869" s="1124"/>
      <c r="CO869" s="1125"/>
      <c r="CQ869" s="1955"/>
    </row>
    <row r="870" spans="1:95" s="633" customFormat="1" x14ac:dyDescent="0.2">
      <c r="A870" s="1066"/>
      <c r="B870" s="1084"/>
      <c r="C870" s="1060"/>
      <c r="D870" s="1060"/>
      <c r="E870" s="1061"/>
      <c r="F870" s="1079"/>
      <c r="G870" s="1078"/>
      <c r="H870" s="1064"/>
      <c r="I870" s="1085"/>
      <c r="J870" s="1085"/>
      <c r="K870" s="1085"/>
      <c r="L870" s="1085"/>
      <c r="M870" s="1085"/>
      <c r="N870" s="1085"/>
      <c r="O870" s="1085"/>
      <c r="P870" s="1085"/>
      <c r="Q870" s="1085"/>
      <c r="R870" s="1085"/>
      <c r="S870" s="1085"/>
      <c r="T870" s="1085"/>
      <c r="U870" s="1085"/>
      <c r="V870" s="1085"/>
      <c r="W870" s="1085"/>
      <c r="X870" s="1085"/>
      <c r="Y870" s="1085"/>
      <c r="Z870" s="1085"/>
      <c r="AA870" s="1085"/>
      <c r="AB870" s="1124"/>
      <c r="AC870" s="1124"/>
      <c r="AD870" s="1124"/>
      <c r="AE870" s="1124"/>
      <c r="AF870" s="1085"/>
      <c r="AG870" s="1085"/>
      <c r="AH870" s="1085"/>
      <c r="AI870" s="1085"/>
      <c r="AJ870" s="1085"/>
      <c r="AK870" s="1085"/>
      <c r="AL870" s="1085"/>
      <c r="AM870" s="1085"/>
      <c r="AN870" s="1085"/>
      <c r="AO870" s="1085"/>
      <c r="AP870" s="1085"/>
      <c r="AQ870" s="1085"/>
      <c r="AR870" s="1085"/>
      <c r="AS870" s="1085"/>
      <c r="AT870" s="1085"/>
      <c r="AU870" s="1085"/>
      <c r="AV870" s="1085"/>
      <c r="AW870" s="1085"/>
      <c r="AX870" s="1085"/>
      <c r="AY870" s="1085"/>
      <c r="AZ870" s="1085"/>
      <c r="BA870" s="1085"/>
      <c r="BB870" s="1085"/>
      <c r="BC870" s="1085"/>
      <c r="BD870" s="1085"/>
      <c r="BE870" s="1085"/>
      <c r="BF870" s="1085"/>
      <c r="BG870" s="1085"/>
      <c r="BH870" s="1085"/>
      <c r="BI870" s="1085"/>
      <c r="BJ870" s="1085"/>
      <c r="BK870" s="1085"/>
      <c r="BL870" s="1085"/>
      <c r="BM870" s="1085"/>
      <c r="BN870" s="1085"/>
      <c r="BO870" s="1085"/>
      <c r="BP870" s="1085"/>
      <c r="BQ870" s="1085"/>
      <c r="BR870" s="1085"/>
      <c r="BS870" s="1124"/>
      <c r="BT870" s="1085"/>
      <c r="BU870" s="1085"/>
      <c r="BV870" s="1085"/>
      <c r="BW870" s="1085"/>
      <c r="BX870" s="1085"/>
      <c r="BY870" s="1085"/>
      <c r="BZ870" s="1085"/>
      <c r="CA870" s="1085"/>
      <c r="CB870" s="1085"/>
      <c r="CC870" s="1085"/>
      <c r="CD870" s="1085"/>
      <c r="CE870" s="1085"/>
      <c r="CF870" s="1085"/>
      <c r="CG870" s="1085"/>
      <c r="CH870" s="1085"/>
      <c r="CI870" s="1085"/>
      <c r="CJ870" s="1085"/>
      <c r="CK870" s="1085"/>
      <c r="CL870" s="1085"/>
      <c r="CM870" s="1124"/>
      <c r="CN870" s="1124"/>
      <c r="CO870" s="1125"/>
      <c r="CQ870" s="1955"/>
    </row>
    <row r="871" spans="1:95" s="633" customFormat="1" x14ac:dyDescent="0.2">
      <c r="A871" s="1066"/>
      <c r="B871" s="1084"/>
      <c r="C871" s="1060"/>
      <c r="D871" s="1060"/>
      <c r="E871" s="1061"/>
      <c r="F871" s="1079"/>
      <c r="G871" s="1078"/>
      <c r="H871" s="1064"/>
      <c r="I871" s="1085"/>
      <c r="J871" s="1085"/>
      <c r="K871" s="1085"/>
      <c r="L871" s="1085"/>
      <c r="M871" s="1085"/>
      <c r="N871" s="1085"/>
      <c r="O871" s="1085"/>
      <c r="P871" s="1085"/>
      <c r="Q871" s="1085"/>
      <c r="R871" s="1085"/>
      <c r="S871" s="1085"/>
      <c r="T871" s="1085"/>
      <c r="U871" s="1085"/>
      <c r="V871" s="1085"/>
      <c r="W871" s="1085"/>
      <c r="X871" s="1085"/>
      <c r="Y871" s="1085"/>
      <c r="Z871" s="1085"/>
      <c r="AA871" s="1085"/>
      <c r="AB871" s="1124"/>
      <c r="AC871" s="1124"/>
      <c r="AD871" s="1124"/>
      <c r="AE871" s="1124"/>
      <c r="AF871" s="1085"/>
      <c r="AG871" s="1085"/>
      <c r="AH871" s="1085"/>
      <c r="AI871" s="1085"/>
      <c r="AJ871" s="1085"/>
      <c r="AK871" s="1085"/>
      <c r="AL871" s="1085"/>
      <c r="AM871" s="1085"/>
      <c r="AN871" s="1085"/>
      <c r="AO871" s="1085"/>
      <c r="AP871" s="1085"/>
      <c r="AQ871" s="1085"/>
      <c r="AR871" s="1085"/>
      <c r="AS871" s="1085"/>
      <c r="AT871" s="1085"/>
      <c r="AU871" s="1085"/>
      <c r="AV871" s="1085"/>
      <c r="AW871" s="1085"/>
      <c r="AX871" s="1085"/>
      <c r="AY871" s="1085"/>
      <c r="AZ871" s="1085"/>
      <c r="BA871" s="1085"/>
      <c r="BB871" s="1085"/>
      <c r="BC871" s="1085"/>
      <c r="BD871" s="1085"/>
      <c r="BE871" s="1085"/>
      <c r="BF871" s="1085"/>
      <c r="BG871" s="1085"/>
      <c r="BH871" s="1085"/>
      <c r="BI871" s="1085"/>
      <c r="BJ871" s="1085"/>
      <c r="BK871" s="1085"/>
      <c r="BL871" s="1085"/>
      <c r="BM871" s="1085"/>
      <c r="BN871" s="1085"/>
      <c r="BO871" s="1085"/>
      <c r="BP871" s="1085"/>
      <c r="BQ871" s="1085"/>
      <c r="BR871" s="1085"/>
      <c r="BS871" s="1124"/>
      <c r="BT871" s="1085"/>
      <c r="BU871" s="1085"/>
      <c r="BV871" s="1085"/>
      <c r="BW871" s="1085"/>
      <c r="BX871" s="1085"/>
      <c r="BY871" s="1085"/>
      <c r="BZ871" s="1085"/>
      <c r="CA871" s="1085"/>
      <c r="CB871" s="1085"/>
      <c r="CC871" s="1085"/>
      <c r="CD871" s="1085"/>
      <c r="CE871" s="1085"/>
      <c r="CF871" s="1085"/>
      <c r="CG871" s="1085"/>
      <c r="CH871" s="1085"/>
      <c r="CI871" s="1085"/>
      <c r="CJ871" s="1085"/>
      <c r="CK871" s="1085"/>
      <c r="CL871" s="1085"/>
      <c r="CM871" s="1124"/>
      <c r="CN871" s="1124"/>
      <c r="CO871" s="1125"/>
      <c r="CQ871" s="1955"/>
    </row>
    <row r="872" spans="1:95" s="633" customFormat="1" x14ac:dyDescent="0.2">
      <c r="A872" s="1066"/>
      <c r="B872" s="1084"/>
      <c r="C872" s="1060"/>
      <c r="D872" s="1060"/>
      <c r="E872" s="1061"/>
      <c r="F872" s="1079"/>
      <c r="G872" s="1078"/>
      <c r="H872" s="1064"/>
      <c r="I872" s="1085"/>
      <c r="J872" s="1085"/>
      <c r="K872" s="1085"/>
      <c r="L872" s="1085"/>
      <c r="M872" s="1085"/>
      <c r="N872" s="1085"/>
      <c r="O872" s="1085"/>
      <c r="P872" s="1085"/>
      <c r="Q872" s="1085"/>
      <c r="R872" s="1085"/>
      <c r="S872" s="1085"/>
      <c r="T872" s="1085"/>
      <c r="U872" s="1085"/>
      <c r="V872" s="1085"/>
      <c r="W872" s="1085"/>
      <c r="X872" s="1085"/>
      <c r="Y872" s="1085"/>
      <c r="Z872" s="1085"/>
      <c r="AA872" s="1085"/>
      <c r="AB872" s="1124"/>
      <c r="AC872" s="1124"/>
      <c r="AD872" s="1124"/>
      <c r="AE872" s="1124"/>
      <c r="AF872" s="1085"/>
      <c r="AG872" s="1085"/>
      <c r="AH872" s="1085"/>
      <c r="AI872" s="1085"/>
      <c r="AJ872" s="1085"/>
      <c r="AK872" s="1085"/>
      <c r="AL872" s="1085"/>
      <c r="AM872" s="1085"/>
      <c r="AN872" s="1085"/>
      <c r="AO872" s="1085"/>
      <c r="AP872" s="1085"/>
      <c r="AQ872" s="1085"/>
      <c r="AR872" s="1085"/>
      <c r="AS872" s="1085"/>
      <c r="AT872" s="1085"/>
      <c r="AU872" s="1085"/>
      <c r="AV872" s="1085"/>
      <c r="AW872" s="1085"/>
      <c r="AX872" s="1085"/>
      <c r="AY872" s="1085"/>
      <c r="AZ872" s="1085"/>
      <c r="BA872" s="1085"/>
      <c r="BB872" s="1085"/>
      <c r="BC872" s="1085"/>
      <c r="BD872" s="1085"/>
      <c r="BE872" s="1085"/>
      <c r="BF872" s="1085"/>
      <c r="BG872" s="1085"/>
      <c r="BH872" s="1085"/>
      <c r="BI872" s="1085"/>
      <c r="BJ872" s="1085"/>
      <c r="BK872" s="1085"/>
      <c r="BL872" s="1085"/>
      <c r="BM872" s="1085"/>
      <c r="BN872" s="1085"/>
      <c r="BO872" s="1085"/>
      <c r="BP872" s="1085"/>
      <c r="BQ872" s="1085"/>
      <c r="BR872" s="1085"/>
      <c r="BS872" s="1124"/>
      <c r="BT872" s="1085"/>
      <c r="BU872" s="1085"/>
      <c r="BV872" s="1085"/>
      <c r="BW872" s="1085"/>
      <c r="BX872" s="1085"/>
      <c r="BY872" s="1085"/>
      <c r="BZ872" s="1085"/>
      <c r="CA872" s="1085"/>
      <c r="CB872" s="1085"/>
      <c r="CC872" s="1085"/>
      <c r="CD872" s="1085"/>
      <c r="CE872" s="1085"/>
      <c r="CF872" s="1085"/>
      <c r="CG872" s="1085"/>
      <c r="CH872" s="1085"/>
      <c r="CI872" s="1085"/>
      <c r="CJ872" s="1085"/>
      <c r="CK872" s="1085"/>
      <c r="CL872" s="1085"/>
      <c r="CM872" s="1124"/>
      <c r="CN872" s="1124"/>
      <c r="CO872" s="1125"/>
      <c r="CQ872" s="1955"/>
    </row>
    <row r="873" spans="1:95" s="633" customFormat="1" x14ac:dyDescent="0.2">
      <c r="A873" s="1066"/>
      <c r="B873" s="1084"/>
      <c r="C873" s="1060"/>
      <c r="D873" s="1060"/>
      <c r="E873" s="1061"/>
      <c r="F873" s="1079"/>
      <c r="G873" s="1078"/>
      <c r="H873" s="1064"/>
      <c r="I873" s="1085"/>
      <c r="J873" s="1085"/>
      <c r="K873" s="1085"/>
      <c r="L873" s="1085"/>
      <c r="M873" s="1085"/>
      <c r="N873" s="1085"/>
      <c r="O873" s="1085"/>
      <c r="P873" s="1085"/>
      <c r="Q873" s="1085"/>
      <c r="R873" s="1085"/>
      <c r="S873" s="1085"/>
      <c r="T873" s="1085"/>
      <c r="U873" s="1085"/>
      <c r="V873" s="1085"/>
      <c r="W873" s="1085"/>
      <c r="X873" s="1085"/>
      <c r="Y873" s="1085"/>
      <c r="Z873" s="1085"/>
      <c r="AA873" s="1085"/>
      <c r="AB873" s="1124"/>
      <c r="AC873" s="1124"/>
      <c r="AD873" s="1124"/>
      <c r="AE873" s="1124"/>
      <c r="AF873" s="1085"/>
      <c r="AG873" s="1085"/>
      <c r="AH873" s="1085"/>
      <c r="AI873" s="1085"/>
      <c r="AJ873" s="1085"/>
      <c r="AK873" s="1085"/>
      <c r="AL873" s="1085"/>
      <c r="AM873" s="1085"/>
      <c r="AN873" s="1085"/>
      <c r="AO873" s="1085"/>
      <c r="AP873" s="1085"/>
      <c r="AQ873" s="1085"/>
      <c r="AR873" s="1085"/>
      <c r="AS873" s="1085"/>
      <c r="AT873" s="1085"/>
      <c r="AU873" s="1085"/>
      <c r="AV873" s="1085"/>
      <c r="AW873" s="1085"/>
      <c r="AX873" s="1085"/>
      <c r="AY873" s="1085"/>
      <c r="AZ873" s="1085"/>
      <c r="BA873" s="1085"/>
      <c r="BB873" s="1085"/>
      <c r="BC873" s="1085"/>
      <c r="BD873" s="1085"/>
      <c r="BE873" s="1085"/>
      <c r="BF873" s="1085"/>
      <c r="BG873" s="1085"/>
      <c r="BH873" s="1085"/>
      <c r="BI873" s="1085"/>
      <c r="BJ873" s="1085"/>
      <c r="BK873" s="1085"/>
      <c r="BL873" s="1085"/>
      <c r="BM873" s="1085"/>
      <c r="BN873" s="1085"/>
      <c r="BO873" s="1085"/>
      <c r="BP873" s="1085"/>
      <c r="BQ873" s="1085"/>
      <c r="BR873" s="1085"/>
      <c r="BS873" s="1124"/>
      <c r="BT873" s="1085"/>
      <c r="BU873" s="1085"/>
      <c r="BV873" s="1085"/>
      <c r="BW873" s="1085"/>
      <c r="BX873" s="1085"/>
      <c r="BY873" s="1085"/>
      <c r="BZ873" s="1085"/>
      <c r="CA873" s="1085"/>
      <c r="CB873" s="1085"/>
      <c r="CC873" s="1085"/>
      <c r="CD873" s="1085"/>
      <c r="CE873" s="1085"/>
      <c r="CF873" s="1085"/>
      <c r="CG873" s="1085"/>
      <c r="CH873" s="1085"/>
      <c r="CI873" s="1085"/>
      <c r="CJ873" s="1085"/>
      <c r="CK873" s="1085"/>
      <c r="CL873" s="1085"/>
      <c r="CM873" s="1124"/>
      <c r="CN873" s="1124"/>
      <c r="CO873" s="1125"/>
      <c r="CQ873" s="1955"/>
    </row>
    <row r="874" spans="1:95" s="633" customFormat="1" x14ac:dyDescent="0.2">
      <c r="A874" s="1066"/>
      <c r="B874" s="1084"/>
      <c r="C874" s="1060"/>
      <c r="D874" s="1060"/>
      <c r="E874" s="1061"/>
      <c r="F874" s="1079"/>
      <c r="G874" s="1078"/>
      <c r="H874" s="1064"/>
      <c r="I874" s="1085"/>
      <c r="J874" s="1085"/>
      <c r="K874" s="1085"/>
      <c r="L874" s="1085"/>
      <c r="M874" s="1085"/>
      <c r="N874" s="1085"/>
      <c r="O874" s="1085"/>
      <c r="P874" s="1085"/>
      <c r="Q874" s="1085"/>
      <c r="R874" s="1085"/>
      <c r="S874" s="1085"/>
      <c r="T874" s="1085"/>
      <c r="U874" s="1085"/>
      <c r="V874" s="1085"/>
      <c r="W874" s="1085"/>
      <c r="X874" s="1085"/>
      <c r="Y874" s="1085"/>
      <c r="Z874" s="1085"/>
      <c r="AA874" s="1085"/>
      <c r="AB874" s="1124"/>
      <c r="AC874" s="1124"/>
      <c r="AD874" s="1124"/>
      <c r="AE874" s="1124"/>
      <c r="AF874" s="1085"/>
      <c r="AG874" s="1085"/>
      <c r="AH874" s="1085"/>
      <c r="AI874" s="1085"/>
      <c r="AJ874" s="1085"/>
      <c r="AK874" s="1085"/>
      <c r="AL874" s="1085"/>
      <c r="AM874" s="1085"/>
      <c r="AN874" s="1085"/>
      <c r="AO874" s="1085"/>
      <c r="AP874" s="1085"/>
      <c r="AQ874" s="1085"/>
      <c r="AR874" s="1085"/>
      <c r="AS874" s="1085"/>
      <c r="AT874" s="1085"/>
      <c r="AU874" s="1085"/>
      <c r="AV874" s="1085"/>
      <c r="AW874" s="1085"/>
      <c r="AX874" s="1085"/>
      <c r="AY874" s="1085"/>
      <c r="AZ874" s="1085"/>
      <c r="BA874" s="1085"/>
      <c r="BB874" s="1085"/>
      <c r="BC874" s="1085"/>
      <c r="BD874" s="1085"/>
      <c r="BE874" s="1085"/>
      <c r="BF874" s="1085"/>
      <c r="BG874" s="1085"/>
      <c r="BH874" s="1085"/>
      <c r="BI874" s="1085"/>
      <c r="BJ874" s="1085"/>
      <c r="BK874" s="1085"/>
      <c r="BL874" s="1085"/>
      <c r="BM874" s="1085"/>
      <c r="BN874" s="1085"/>
      <c r="BO874" s="1085"/>
      <c r="BP874" s="1085"/>
      <c r="BQ874" s="1085"/>
      <c r="BR874" s="1085"/>
      <c r="BS874" s="1124"/>
      <c r="BT874" s="1085"/>
      <c r="BU874" s="1085"/>
      <c r="BV874" s="1085"/>
      <c r="BW874" s="1085"/>
      <c r="BX874" s="1085"/>
      <c r="BY874" s="1085"/>
      <c r="BZ874" s="1085"/>
      <c r="CA874" s="1085"/>
      <c r="CB874" s="1085"/>
      <c r="CC874" s="1085"/>
      <c r="CD874" s="1085"/>
      <c r="CE874" s="1085"/>
      <c r="CF874" s="1085"/>
      <c r="CG874" s="1085"/>
      <c r="CH874" s="1085"/>
      <c r="CI874" s="1085"/>
      <c r="CJ874" s="1085"/>
      <c r="CK874" s="1085"/>
      <c r="CL874" s="1085"/>
      <c r="CM874" s="1124"/>
      <c r="CN874" s="1124"/>
      <c r="CO874" s="1125"/>
      <c r="CQ874" s="1955"/>
    </row>
    <row r="875" spans="1:95" s="633" customFormat="1" x14ac:dyDescent="0.2">
      <c r="A875" s="1066"/>
      <c r="B875" s="1084"/>
      <c r="C875" s="1060"/>
      <c r="D875" s="1060"/>
      <c r="E875" s="1061"/>
      <c r="F875" s="1079"/>
      <c r="G875" s="1078"/>
      <c r="H875" s="1064"/>
      <c r="I875" s="1085"/>
      <c r="J875" s="1085"/>
      <c r="K875" s="1085"/>
      <c r="L875" s="1085"/>
      <c r="M875" s="1085"/>
      <c r="N875" s="1085"/>
      <c r="O875" s="1085"/>
      <c r="P875" s="1085"/>
      <c r="Q875" s="1085"/>
      <c r="R875" s="1085"/>
      <c r="S875" s="1085"/>
      <c r="T875" s="1085"/>
      <c r="U875" s="1085"/>
      <c r="V875" s="1085"/>
      <c r="W875" s="1085"/>
      <c r="X875" s="1085"/>
      <c r="Y875" s="1085"/>
      <c r="Z875" s="1085"/>
      <c r="AA875" s="1085"/>
      <c r="AB875" s="1124"/>
      <c r="AC875" s="1124"/>
      <c r="AD875" s="1124"/>
      <c r="AE875" s="1124"/>
      <c r="AF875" s="1085"/>
      <c r="AG875" s="1085"/>
      <c r="AH875" s="1085"/>
      <c r="AI875" s="1085"/>
      <c r="AJ875" s="1085"/>
      <c r="AK875" s="1085"/>
      <c r="AL875" s="1085"/>
      <c r="AM875" s="1085"/>
      <c r="AN875" s="1085"/>
      <c r="AO875" s="1085"/>
      <c r="AP875" s="1085"/>
      <c r="AQ875" s="1085"/>
      <c r="AR875" s="1085"/>
      <c r="AS875" s="1085"/>
      <c r="AT875" s="1085"/>
      <c r="AU875" s="1085"/>
      <c r="AV875" s="1085"/>
      <c r="AW875" s="1085"/>
      <c r="AX875" s="1085"/>
      <c r="AY875" s="1085"/>
      <c r="AZ875" s="1085"/>
      <c r="BA875" s="1085"/>
      <c r="BB875" s="1085"/>
      <c r="BC875" s="1085"/>
      <c r="BD875" s="1085"/>
      <c r="BE875" s="1085"/>
      <c r="BF875" s="1085"/>
      <c r="BG875" s="1085"/>
      <c r="BH875" s="1085"/>
      <c r="BI875" s="1085"/>
      <c r="BJ875" s="1085"/>
      <c r="BK875" s="1085"/>
      <c r="BL875" s="1085"/>
      <c r="BM875" s="1085"/>
      <c r="BN875" s="1085"/>
      <c r="BO875" s="1085"/>
      <c r="BP875" s="1085"/>
      <c r="BQ875" s="1085"/>
      <c r="BR875" s="1085"/>
      <c r="BS875" s="1124"/>
      <c r="BT875" s="1085"/>
      <c r="BU875" s="1085"/>
      <c r="BV875" s="1085"/>
      <c r="BW875" s="1085"/>
      <c r="BX875" s="1085"/>
      <c r="BY875" s="1085"/>
      <c r="BZ875" s="1085"/>
      <c r="CA875" s="1085"/>
      <c r="CB875" s="1085"/>
      <c r="CC875" s="1085"/>
      <c r="CD875" s="1085"/>
      <c r="CE875" s="1085"/>
      <c r="CF875" s="1085"/>
      <c r="CG875" s="1085"/>
      <c r="CH875" s="1085"/>
      <c r="CI875" s="1085"/>
      <c r="CJ875" s="1085"/>
      <c r="CK875" s="1085"/>
      <c r="CL875" s="1085"/>
      <c r="CM875" s="1124"/>
      <c r="CN875" s="1124"/>
      <c r="CO875" s="1125"/>
      <c r="CQ875" s="1955"/>
    </row>
    <row r="876" spans="1:95" s="633" customFormat="1" x14ac:dyDescent="0.2">
      <c r="A876" s="1066"/>
      <c r="B876" s="1084"/>
      <c r="C876" s="1060"/>
      <c r="D876" s="1060"/>
      <c r="E876" s="1061"/>
      <c r="F876" s="1079"/>
      <c r="G876" s="1078"/>
      <c r="H876" s="1064"/>
      <c r="I876" s="1085"/>
      <c r="J876" s="1085"/>
      <c r="K876" s="1085"/>
      <c r="L876" s="1085"/>
      <c r="M876" s="1085"/>
      <c r="N876" s="1085"/>
      <c r="O876" s="1085"/>
      <c r="P876" s="1085"/>
      <c r="Q876" s="1085"/>
      <c r="R876" s="1085"/>
      <c r="S876" s="1085"/>
      <c r="T876" s="1085"/>
      <c r="U876" s="1085"/>
      <c r="V876" s="1085"/>
      <c r="W876" s="1085"/>
      <c r="X876" s="1085"/>
      <c r="Y876" s="1085"/>
      <c r="Z876" s="1085"/>
      <c r="AA876" s="1085"/>
      <c r="AB876" s="1124"/>
      <c r="AC876" s="1124"/>
      <c r="AD876" s="1124"/>
      <c r="AE876" s="1124"/>
      <c r="AF876" s="1085"/>
      <c r="AG876" s="1085"/>
      <c r="AH876" s="1085"/>
      <c r="AI876" s="1085"/>
      <c r="AJ876" s="1085"/>
      <c r="AK876" s="1085"/>
      <c r="AL876" s="1085"/>
      <c r="AM876" s="1085"/>
      <c r="AN876" s="1085"/>
      <c r="AO876" s="1085"/>
      <c r="AP876" s="1085"/>
      <c r="AQ876" s="1085"/>
      <c r="AR876" s="1085"/>
      <c r="AS876" s="1085"/>
      <c r="AT876" s="1085"/>
      <c r="AU876" s="1085"/>
      <c r="AV876" s="1085"/>
      <c r="AW876" s="1085"/>
      <c r="AX876" s="1085"/>
      <c r="AY876" s="1085"/>
      <c r="AZ876" s="1085"/>
      <c r="BA876" s="1085"/>
      <c r="BB876" s="1085"/>
      <c r="BC876" s="1085"/>
      <c r="BD876" s="1085"/>
      <c r="BE876" s="1085"/>
      <c r="BF876" s="1085"/>
      <c r="BG876" s="1085"/>
      <c r="BH876" s="1085"/>
      <c r="BI876" s="1085"/>
      <c r="BJ876" s="1085"/>
      <c r="BK876" s="1085"/>
      <c r="BL876" s="1085"/>
      <c r="BM876" s="1085"/>
      <c r="BN876" s="1085"/>
      <c r="BO876" s="1085"/>
      <c r="BP876" s="1085"/>
      <c r="BQ876" s="1085"/>
      <c r="BR876" s="1085"/>
      <c r="BS876" s="1124"/>
      <c r="BT876" s="1085"/>
      <c r="BU876" s="1085"/>
      <c r="BV876" s="1085"/>
      <c r="BW876" s="1085"/>
      <c r="BX876" s="1085"/>
      <c r="BY876" s="1085"/>
      <c r="BZ876" s="1085"/>
      <c r="CA876" s="1085"/>
      <c r="CB876" s="1085"/>
      <c r="CC876" s="1085"/>
      <c r="CD876" s="1085"/>
      <c r="CE876" s="1085"/>
      <c r="CF876" s="1085"/>
      <c r="CG876" s="1085"/>
      <c r="CH876" s="1085"/>
      <c r="CI876" s="1085"/>
      <c r="CJ876" s="1085"/>
      <c r="CK876" s="1085"/>
      <c r="CL876" s="1085"/>
      <c r="CM876" s="1124"/>
      <c r="CN876" s="1124"/>
      <c r="CO876" s="1125"/>
      <c r="CQ876" s="1955"/>
    </row>
    <row r="877" spans="1:95" s="633" customFormat="1" x14ac:dyDescent="0.2">
      <c r="A877" s="1066"/>
      <c r="B877" s="1084"/>
      <c r="C877" s="1060"/>
      <c r="D877" s="1060"/>
      <c r="E877" s="1061"/>
      <c r="F877" s="1079"/>
      <c r="G877" s="1078"/>
      <c r="H877" s="1064"/>
      <c r="I877" s="1085"/>
      <c r="J877" s="1085"/>
      <c r="K877" s="1085"/>
      <c r="L877" s="1085"/>
      <c r="M877" s="1085"/>
      <c r="N877" s="1085"/>
      <c r="O877" s="1085"/>
      <c r="P877" s="1085"/>
      <c r="Q877" s="1085"/>
      <c r="R877" s="1085"/>
      <c r="S877" s="1085"/>
      <c r="T877" s="1085"/>
      <c r="U877" s="1085"/>
      <c r="V877" s="1085"/>
      <c r="W877" s="1085"/>
      <c r="X877" s="1085"/>
      <c r="Y877" s="1085"/>
      <c r="Z877" s="1085"/>
      <c r="AA877" s="1085"/>
      <c r="AB877" s="1124"/>
      <c r="AC877" s="1124"/>
      <c r="AD877" s="1124"/>
      <c r="AE877" s="1124"/>
      <c r="AF877" s="1085"/>
      <c r="AG877" s="1085"/>
      <c r="AH877" s="1085"/>
      <c r="AI877" s="1085"/>
      <c r="AJ877" s="1085"/>
      <c r="AK877" s="1085"/>
      <c r="AL877" s="1085"/>
      <c r="AM877" s="1085"/>
      <c r="AN877" s="1085"/>
      <c r="AO877" s="1085"/>
      <c r="AP877" s="1085"/>
      <c r="AQ877" s="1085"/>
      <c r="AR877" s="1085"/>
      <c r="AS877" s="1085"/>
      <c r="AT877" s="1085"/>
      <c r="AU877" s="1085"/>
      <c r="AV877" s="1085"/>
      <c r="AW877" s="1085"/>
      <c r="AX877" s="1085"/>
      <c r="AY877" s="1085"/>
      <c r="AZ877" s="1085"/>
      <c r="BA877" s="1085"/>
      <c r="BB877" s="1085"/>
      <c r="BC877" s="1085"/>
      <c r="BD877" s="1085"/>
      <c r="BE877" s="1085"/>
      <c r="BF877" s="1085"/>
      <c r="BG877" s="1085"/>
      <c r="BH877" s="1085"/>
      <c r="BI877" s="1085"/>
      <c r="BJ877" s="1085"/>
      <c r="BK877" s="1085"/>
      <c r="BL877" s="1085"/>
      <c r="BM877" s="1085"/>
      <c r="BN877" s="1085"/>
      <c r="BO877" s="1085"/>
      <c r="BP877" s="1085"/>
      <c r="BQ877" s="1085"/>
      <c r="BR877" s="1085"/>
      <c r="BS877" s="1124"/>
      <c r="BT877" s="1085"/>
      <c r="BU877" s="1085"/>
      <c r="BV877" s="1085"/>
      <c r="BW877" s="1085"/>
      <c r="BX877" s="1085"/>
      <c r="BY877" s="1085"/>
      <c r="BZ877" s="1085"/>
      <c r="CA877" s="1085"/>
      <c r="CB877" s="1085"/>
      <c r="CC877" s="1085"/>
      <c r="CD877" s="1085"/>
      <c r="CE877" s="1085"/>
      <c r="CF877" s="1085"/>
      <c r="CG877" s="1085"/>
      <c r="CH877" s="1085"/>
      <c r="CI877" s="1085"/>
      <c r="CJ877" s="1085"/>
      <c r="CK877" s="1085"/>
      <c r="CL877" s="1085"/>
      <c r="CM877" s="1124"/>
      <c r="CN877" s="1124"/>
      <c r="CO877" s="1125"/>
      <c r="CQ877" s="1955"/>
    </row>
    <row r="878" spans="1:95" s="633" customFormat="1" x14ac:dyDescent="0.2">
      <c r="A878" s="1066"/>
      <c r="B878" s="1084"/>
      <c r="C878" s="1060"/>
      <c r="D878" s="1060"/>
      <c r="E878" s="1061"/>
      <c r="F878" s="1079"/>
      <c r="G878" s="1078"/>
      <c r="H878" s="1064"/>
      <c r="I878" s="1085"/>
      <c r="J878" s="1085"/>
      <c r="K878" s="1085"/>
      <c r="L878" s="1085"/>
      <c r="M878" s="1085"/>
      <c r="N878" s="1085"/>
      <c r="O878" s="1085"/>
      <c r="P878" s="1085"/>
      <c r="Q878" s="1085"/>
      <c r="R878" s="1085"/>
      <c r="S878" s="1085"/>
      <c r="T878" s="1085"/>
      <c r="U878" s="1085"/>
      <c r="V878" s="1085"/>
      <c r="W878" s="1085"/>
      <c r="X878" s="1085"/>
      <c r="Y878" s="1085"/>
      <c r="Z878" s="1085"/>
      <c r="AA878" s="1085"/>
      <c r="AB878" s="1124"/>
      <c r="AC878" s="1124"/>
      <c r="AD878" s="1124"/>
      <c r="AE878" s="1124"/>
      <c r="AF878" s="1085"/>
      <c r="AG878" s="1085"/>
      <c r="AH878" s="1085"/>
      <c r="AI878" s="1085"/>
      <c r="AJ878" s="1085"/>
      <c r="AK878" s="1085"/>
      <c r="AL878" s="1085"/>
      <c r="AM878" s="1085"/>
      <c r="AN878" s="1085"/>
      <c r="AO878" s="1085"/>
      <c r="AP878" s="1085"/>
      <c r="AQ878" s="1085"/>
      <c r="AR878" s="1085"/>
      <c r="AS878" s="1085"/>
      <c r="AT878" s="1085"/>
      <c r="AU878" s="1085"/>
      <c r="AV878" s="1085"/>
      <c r="AW878" s="1085"/>
      <c r="AX878" s="1085"/>
      <c r="AY878" s="1085"/>
      <c r="AZ878" s="1085"/>
      <c r="BA878" s="1085"/>
      <c r="BB878" s="1085"/>
      <c r="BC878" s="1085"/>
      <c r="BD878" s="1085"/>
      <c r="BE878" s="1085"/>
      <c r="BF878" s="1085"/>
      <c r="BG878" s="1085"/>
      <c r="BH878" s="1085"/>
      <c r="BI878" s="1085"/>
      <c r="BJ878" s="1085"/>
      <c r="BK878" s="1085"/>
      <c r="BL878" s="1085"/>
      <c r="BM878" s="1085"/>
      <c r="BN878" s="1085"/>
      <c r="BO878" s="1085"/>
      <c r="BP878" s="1085"/>
      <c r="BQ878" s="1085"/>
      <c r="BR878" s="1085"/>
      <c r="BS878" s="1124"/>
      <c r="BT878" s="1085"/>
      <c r="BU878" s="1085"/>
      <c r="BV878" s="1085"/>
      <c r="BW878" s="1085"/>
      <c r="BX878" s="1085"/>
      <c r="BY878" s="1085"/>
      <c r="BZ878" s="1085"/>
      <c r="CA878" s="1085"/>
      <c r="CB878" s="1085"/>
      <c r="CC878" s="1085"/>
      <c r="CD878" s="1085"/>
      <c r="CE878" s="1085"/>
      <c r="CF878" s="1085"/>
      <c r="CG878" s="1085"/>
      <c r="CH878" s="1085"/>
      <c r="CI878" s="1085"/>
      <c r="CJ878" s="1085"/>
      <c r="CK878" s="1085"/>
      <c r="CL878" s="1085"/>
      <c r="CM878" s="1124"/>
      <c r="CN878" s="1124"/>
      <c r="CO878" s="1125"/>
      <c r="CQ878" s="1955"/>
    </row>
    <row r="879" spans="1:95" s="633" customFormat="1" x14ac:dyDescent="0.2">
      <c r="A879" s="1066"/>
      <c r="B879" s="1084"/>
      <c r="C879" s="1060"/>
      <c r="D879" s="1060"/>
      <c r="E879" s="1061"/>
      <c r="F879" s="1079"/>
      <c r="G879" s="1078"/>
      <c r="H879" s="1064"/>
      <c r="I879" s="1085"/>
      <c r="J879" s="1085"/>
      <c r="K879" s="1085"/>
      <c r="L879" s="1085"/>
      <c r="M879" s="1085"/>
      <c r="N879" s="1085"/>
      <c r="O879" s="1085"/>
      <c r="P879" s="1085"/>
      <c r="Q879" s="1085"/>
      <c r="R879" s="1085"/>
      <c r="S879" s="1085"/>
      <c r="T879" s="1085"/>
      <c r="U879" s="1085"/>
      <c r="V879" s="1085"/>
      <c r="W879" s="1085"/>
      <c r="X879" s="1085"/>
      <c r="Y879" s="1085"/>
      <c r="Z879" s="1085"/>
      <c r="AA879" s="1085"/>
      <c r="AB879" s="1124"/>
      <c r="AC879" s="1124"/>
      <c r="AD879" s="1124"/>
      <c r="AE879" s="1124"/>
      <c r="AF879" s="1085"/>
      <c r="AG879" s="1085"/>
      <c r="AH879" s="1085"/>
      <c r="AI879" s="1085"/>
      <c r="AJ879" s="1085"/>
      <c r="AK879" s="1085"/>
      <c r="AL879" s="1085"/>
      <c r="AM879" s="1085"/>
      <c r="AN879" s="1085"/>
      <c r="AO879" s="1085"/>
      <c r="AP879" s="1085"/>
      <c r="AQ879" s="1085"/>
      <c r="AR879" s="1085"/>
      <c r="AS879" s="1085"/>
      <c r="AT879" s="1085"/>
      <c r="AU879" s="1085"/>
      <c r="AV879" s="1085"/>
      <c r="AW879" s="1085"/>
      <c r="AX879" s="1085"/>
      <c r="AY879" s="1085"/>
      <c r="AZ879" s="1085"/>
      <c r="BA879" s="1085"/>
      <c r="BB879" s="1085"/>
      <c r="BC879" s="1085"/>
      <c r="BD879" s="1085"/>
      <c r="BE879" s="1085"/>
      <c r="BF879" s="1085"/>
      <c r="BG879" s="1085"/>
      <c r="BH879" s="1085"/>
      <c r="BI879" s="1085"/>
      <c r="BJ879" s="1085"/>
      <c r="BK879" s="1085"/>
      <c r="BL879" s="1085"/>
      <c r="BM879" s="1085"/>
      <c r="BN879" s="1085"/>
      <c r="BO879" s="1085"/>
      <c r="BP879" s="1085"/>
      <c r="BQ879" s="1085"/>
      <c r="BR879" s="1085"/>
      <c r="BS879" s="1124"/>
      <c r="BT879" s="1085"/>
      <c r="BU879" s="1085"/>
      <c r="BV879" s="1085"/>
      <c r="BW879" s="1085"/>
      <c r="BX879" s="1085"/>
      <c r="BY879" s="1085"/>
      <c r="BZ879" s="1085"/>
      <c r="CA879" s="1085"/>
      <c r="CB879" s="1085"/>
      <c r="CC879" s="1085"/>
      <c r="CD879" s="1085"/>
      <c r="CE879" s="1085"/>
      <c r="CF879" s="1085"/>
      <c r="CG879" s="1085"/>
      <c r="CH879" s="1085"/>
      <c r="CI879" s="1085"/>
      <c r="CJ879" s="1085"/>
      <c r="CK879" s="1085"/>
      <c r="CL879" s="1085"/>
      <c r="CM879" s="1124"/>
      <c r="CN879" s="1124"/>
      <c r="CO879" s="1125"/>
      <c r="CQ879" s="1955"/>
    </row>
    <row r="880" spans="1:95" s="633" customFormat="1" x14ac:dyDescent="0.2">
      <c r="A880" s="1066"/>
      <c r="B880" s="1084"/>
      <c r="C880" s="1060"/>
      <c r="D880" s="1060"/>
      <c r="E880" s="1061"/>
      <c r="F880" s="1079"/>
      <c r="G880" s="1078"/>
      <c r="H880" s="1064"/>
      <c r="I880" s="1085"/>
      <c r="J880" s="1085"/>
      <c r="K880" s="1085"/>
      <c r="L880" s="1085"/>
      <c r="M880" s="1085"/>
      <c r="N880" s="1085"/>
      <c r="O880" s="1085"/>
      <c r="P880" s="1085"/>
      <c r="Q880" s="1085"/>
      <c r="R880" s="1085"/>
      <c r="S880" s="1085"/>
      <c r="T880" s="1085"/>
      <c r="U880" s="1085"/>
      <c r="V880" s="1085"/>
      <c r="W880" s="1085"/>
      <c r="X880" s="1085"/>
      <c r="Y880" s="1085"/>
      <c r="Z880" s="1085"/>
      <c r="AA880" s="1085"/>
      <c r="AB880" s="1124"/>
      <c r="AC880" s="1124"/>
      <c r="AD880" s="1124"/>
      <c r="AE880" s="1124"/>
      <c r="AF880" s="1085"/>
      <c r="AG880" s="1085"/>
      <c r="AH880" s="1085"/>
      <c r="AI880" s="1085"/>
      <c r="AJ880" s="1085"/>
      <c r="AK880" s="1085"/>
      <c r="AL880" s="1085"/>
      <c r="AM880" s="1085"/>
      <c r="AN880" s="1085"/>
      <c r="AO880" s="1085"/>
      <c r="AP880" s="1085"/>
      <c r="AQ880" s="1085"/>
      <c r="AR880" s="1085"/>
      <c r="AS880" s="1085"/>
      <c r="AT880" s="1085"/>
      <c r="AU880" s="1085"/>
      <c r="AV880" s="1085"/>
      <c r="AW880" s="1085"/>
      <c r="AX880" s="1085"/>
      <c r="AY880" s="1085"/>
      <c r="AZ880" s="1085"/>
      <c r="BA880" s="1085"/>
      <c r="BB880" s="1085"/>
      <c r="BC880" s="1085"/>
      <c r="BD880" s="1085"/>
      <c r="BE880" s="1085"/>
      <c r="BF880" s="1085"/>
      <c r="BG880" s="1085"/>
      <c r="BH880" s="1085"/>
      <c r="BI880" s="1085"/>
      <c r="BJ880" s="1085"/>
      <c r="BK880" s="1085"/>
      <c r="BL880" s="1085"/>
      <c r="BM880" s="1085"/>
      <c r="BN880" s="1085"/>
      <c r="BO880" s="1085"/>
      <c r="BP880" s="1085"/>
      <c r="BQ880" s="1085"/>
      <c r="BR880" s="1085"/>
      <c r="BS880" s="1124"/>
      <c r="BT880" s="1085"/>
      <c r="BU880" s="1085"/>
      <c r="BV880" s="1085"/>
      <c r="BW880" s="1085"/>
      <c r="BX880" s="1085"/>
      <c r="BY880" s="1085"/>
      <c r="BZ880" s="1085"/>
      <c r="CA880" s="1085"/>
      <c r="CB880" s="1085"/>
      <c r="CC880" s="1085"/>
      <c r="CD880" s="1085"/>
      <c r="CE880" s="1085"/>
      <c r="CF880" s="1085"/>
      <c r="CG880" s="1085"/>
      <c r="CH880" s="1085"/>
      <c r="CI880" s="1085"/>
      <c r="CJ880" s="1085"/>
      <c r="CK880" s="1085"/>
      <c r="CL880" s="1085"/>
      <c r="CM880" s="1124"/>
      <c r="CN880" s="1124"/>
      <c r="CO880" s="1125"/>
      <c r="CQ880" s="1955"/>
    </row>
    <row r="881" spans="1:95" s="633" customFormat="1" x14ac:dyDescent="0.2">
      <c r="A881" s="1066"/>
      <c r="B881" s="1084"/>
      <c r="C881" s="1060"/>
      <c r="D881" s="1060"/>
      <c r="E881" s="1061"/>
      <c r="F881" s="1079"/>
      <c r="G881" s="1078"/>
      <c r="H881" s="1064"/>
      <c r="I881" s="1085"/>
      <c r="J881" s="1085"/>
      <c r="K881" s="1085"/>
      <c r="L881" s="1085"/>
      <c r="M881" s="1085"/>
      <c r="N881" s="1085"/>
      <c r="O881" s="1085"/>
      <c r="P881" s="1085"/>
      <c r="Q881" s="1085"/>
      <c r="R881" s="1085"/>
      <c r="S881" s="1085"/>
      <c r="T881" s="1085"/>
      <c r="U881" s="1085"/>
      <c r="V881" s="1085"/>
      <c r="W881" s="1085"/>
      <c r="X881" s="1085"/>
      <c r="Y881" s="1085"/>
      <c r="Z881" s="1085"/>
      <c r="AA881" s="1085"/>
      <c r="AB881" s="1124"/>
      <c r="AC881" s="1124"/>
      <c r="AD881" s="1124"/>
      <c r="AE881" s="1124"/>
      <c r="AF881" s="1085"/>
      <c r="AG881" s="1085"/>
      <c r="AH881" s="1085"/>
      <c r="AI881" s="1085"/>
      <c r="AJ881" s="1085"/>
      <c r="AK881" s="1085"/>
      <c r="AL881" s="1085"/>
      <c r="AM881" s="1085"/>
      <c r="AN881" s="1085"/>
      <c r="AO881" s="1085"/>
      <c r="AP881" s="1085"/>
      <c r="AQ881" s="1085"/>
      <c r="AR881" s="1085"/>
      <c r="AS881" s="1085"/>
      <c r="AT881" s="1085"/>
      <c r="AU881" s="1085"/>
      <c r="AV881" s="1085"/>
      <c r="AW881" s="1085"/>
      <c r="AX881" s="1085"/>
      <c r="AY881" s="1085"/>
      <c r="AZ881" s="1085"/>
      <c r="BA881" s="1085"/>
      <c r="BB881" s="1085"/>
      <c r="BC881" s="1085"/>
      <c r="BD881" s="1085"/>
      <c r="BE881" s="1085"/>
      <c r="BF881" s="1085"/>
      <c r="BG881" s="1085"/>
      <c r="BH881" s="1085"/>
      <c r="BI881" s="1085"/>
      <c r="BJ881" s="1085"/>
      <c r="BK881" s="1085"/>
      <c r="BL881" s="1085"/>
      <c r="BM881" s="1085"/>
      <c r="BN881" s="1085"/>
      <c r="BO881" s="1085"/>
      <c r="BP881" s="1085"/>
      <c r="BQ881" s="1085"/>
      <c r="BR881" s="1085"/>
      <c r="BS881" s="1124"/>
      <c r="BT881" s="1085"/>
      <c r="BU881" s="1085"/>
      <c r="BV881" s="1085"/>
      <c r="BW881" s="1085"/>
      <c r="BX881" s="1085"/>
      <c r="BY881" s="1085"/>
      <c r="BZ881" s="1085"/>
      <c r="CA881" s="1085"/>
      <c r="CB881" s="1085"/>
      <c r="CC881" s="1085"/>
      <c r="CD881" s="1085"/>
      <c r="CE881" s="1085"/>
      <c r="CF881" s="1085"/>
      <c r="CG881" s="1085"/>
      <c r="CH881" s="1085"/>
      <c r="CI881" s="1085"/>
      <c r="CJ881" s="1085"/>
      <c r="CK881" s="1085"/>
      <c r="CL881" s="1085"/>
      <c r="CM881" s="1124"/>
      <c r="CN881" s="1124"/>
      <c r="CO881" s="1125"/>
      <c r="CQ881" s="1955"/>
    </row>
    <row r="882" spans="1:95" s="633" customFormat="1" x14ac:dyDescent="0.2">
      <c r="A882" s="1066"/>
      <c r="B882" s="1084"/>
      <c r="C882" s="1060"/>
      <c r="D882" s="1060"/>
      <c r="E882" s="1061"/>
      <c r="F882" s="1079"/>
      <c r="G882" s="1078"/>
      <c r="H882" s="1064"/>
      <c r="I882" s="1085"/>
      <c r="J882" s="1085"/>
      <c r="K882" s="1085"/>
      <c r="L882" s="1085"/>
      <c r="M882" s="1085"/>
      <c r="N882" s="1085"/>
      <c r="O882" s="1085"/>
      <c r="P882" s="1085"/>
      <c r="Q882" s="1085"/>
      <c r="R882" s="1085"/>
      <c r="S882" s="1085"/>
      <c r="T882" s="1085"/>
      <c r="U882" s="1085"/>
      <c r="V882" s="1085"/>
      <c r="W882" s="1085"/>
      <c r="X882" s="1085"/>
      <c r="Y882" s="1085"/>
      <c r="Z882" s="1085"/>
      <c r="AA882" s="1085"/>
      <c r="AB882" s="1124"/>
      <c r="AC882" s="1124"/>
      <c r="AD882" s="1124"/>
      <c r="AE882" s="1124"/>
      <c r="AF882" s="1085"/>
      <c r="AG882" s="1085"/>
      <c r="AH882" s="1085"/>
      <c r="AI882" s="1085"/>
      <c r="AJ882" s="1085"/>
      <c r="AK882" s="1085"/>
      <c r="AL882" s="1085"/>
      <c r="AM882" s="1085"/>
      <c r="AN882" s="1085"/>
      <c r="AO882" s="1085"/>
      <c r="AP882" s="1085"/>
      <c r="AQ882" s="1085"/>
      <c r="AR882" s="1085"/>
      <c r="AS882" s="1085"/>
      <c r="AT882" s="1085"/>
      <c r="AU882" s="1085"/>
      <c r="AV882" s="1085"/>
      <c r="AW882" s="1085"/>
      <c r="AX882" s="1085"/>
      <c r="AY882" s="1085"/>
      <c r="AZ882" s="1085"/>
      <c r="BA882" s="1085"/>
      <c r="BB882" s="1085"/>
      <c r="BC882" s="1085"/>
      <c r="BD882" s="1085"/>
      <c r="BE882" s="1085"/>
      <c r="BF882" s="1085"/>
      <c r="BG882" s="1085"/>
      <c r="BH882" s="1085"/>
      <c r="BI882" s="1085"/>
      <c r="BJ882" s="1085"/>
      <c r="BK882" s="1085"/>
      <c r="BL882" s="1085"/>
      <c r="BM882" s="1085"/>
      <c r="BN882" s="1085"/>
      <c r="BO882" s="1085"/>
      <c r="BP882" s="1085"/>
      <c r="BQ882" s="1085"/>
      <c r="BR882" s="1085"/>
      <c r="BS882" s="1124"/>
      <c r="BT882" s="1085"/>
      <c r="BU882" s="1085"/>
      <c r="BV882" s="1085"/>
      <c r="BW882" s="1085"/>
      <c r="BX882" s="1085"/>
      <c r="BY882" s="1085"/>
      <c r="BZ882" s="1085"/>
      <c r="CA882" s="1085"/>
      <c r="CB882" s="1085"/>
      <c r="CC882" s="1085"/>
      <c r="CD882" s="1085"/>
      <c r="CE882" s="1085"/>
      <c r="CF882" s="1085"/>
      <c r="CG882" s="1085"/>
      <c r="CH882" s="1085"/>
      <c r="CI882" s="1085"/>
      <c r="CJ882" s="1085"/>
      <c r="CK882" s="1085"/>
      <c r="CL882" s="1085"/>
      <c r="CM882" s="1124"/>
      <c r="CN882" s="1124"/>
      <c r="CO882" s="1125"/>
      <c r="CQ882" s="1955"/>
    </row>
    <row r="883" spans="1:95" s="633" customFormat="1" x14ac:dyDescent="0.2">
      <c r="A883" s="1066"/>
      <c r="B883" s="1084"/>
      <c r="C883" s="1060"/>
      <c r="D883" s="1060"/>
      <c r="E883" s="1061"/>
      <c r="F883" s="1079"/>
      <c r="G883" s="1078"/>
      <c r="H883" s="1064"/>
      <c r="I883" s="1085"/>
      <c r="J883" s="1085"/>
      <c r="K883" s="1085"/>
      <c r="L883" s="1085"/>
      <c r="M883" s="1085"/>
      <c r="N883" s="1085"/>
      <c r="O883" s="1085"/>
      <c r="P883" s="1085"/>
      <c r="Q883" s="1085"/>
      <c r="R883" s="1085"/>
      <c r="S883" s="1085"/>
      <c r="T883" s="1085"/>
      <c r="U883" s="1085"/>
      <c r="V883" s="1085"/>
      <c r="W883" s="1085"/>
      <c r="X883" s="1085"/>
      <c r="Y883" s="1085"/>
      <c r="Z883" s="1085"/>
      <c r="AA883" s="1085"/>
      <c r="AB883" s="1124"/>
      <c r="AC883" s="1124"/>
      <c r="AD883" s="1124"/>
      <c r="AE883" s="1124"/>
      <c r="AF883" s="1085"/>
      <c r="AG883" s="1085"/>
      <c r="AH883" s="1085"/>
      <c r="AI883" s="1085"/>
      <c r="AJ883" s="1085"/>
      <c r="AK883" s="1085"/>
      <c r="AL883" s="1085"/>
      <c r="AM883" s="1085"/>
      <c r="AN883" s="1085"/>
      <c r="AO883" s="1085"/>
      <c r="AP883" s="1085"/>
      <c r="AQ883" s="1085"/>
      <c r="AR883" s="1085"/>
      <c r="AS883" s="1085"/>
      <c r="AT883" s="1085"/>
      <c r="AU883" s="1085"/>
      <c r="AV883" s="1085"/>
      <c r="AW883" s="1085"/>
      <c r="AX883" s="1085"/>
      <c r="AY883" s="1085"/>
      <c r="AZ883" s="1085"/>
      <c r="BA883" s="1085"/>
      <c r="BB883" s="1085"/>
      <c r="BC883" s="1085"/>
      <c r="BD883" s="1085"/>
      <c r="BE883" s="1085"/>
      <c r="BF883" s="1085"/>
      <c r="BG883" s="1085"/>
      <c r="BH883" s="1085"/>
      <c r="BI883" s="1085"/>
      <c r="BJ883" s="1085"/>
      <c r="BK883" s="1085"/>
      <c r="BL883" s="1085"/>
      <c r="BM883" s="1085"/>
      <c r="BN883" s="1085"/>
      <c r="BO883" s="1085"/>
      <c r="BP883" s="1085"/>
      <c r="BQ883" s="1085"/>
      <c r="BR883" s="1085"/>
      <c r="BS883" s="1124"/>
      <c r="BT883" s="1085"/>
      <c r="BU883" s="1085"/>
      <c r="BV883" s="1085"/>
      <c r="BW883" s="1085"/>
      <c r="BX883" s="1085"/>
      <c r="BY883" s="1085"/>
      <c r="BZ883" s="1085"/>
      <c r="CA883" s="1085"/>
      <c r="CB883" s="1085"/>
      <c r="CC883" s="1085"/>
      <c r="CD883" s="1085"/>
      <c r="CE883" s="1085"/>
      <c r="CF883" s="1085"/>
      <c r="CG883" s="1085"/>
      <c r="CH883" s="1085"/>
      <c r="CI883" s="1085"/>
      <c r="CJ883" s="1085"/>
      <c r="CK883" s="1085"/>
      <c r="CL883" s="1085"/>
      <c r="CM883" s="1124"/>
      <c r="CN883" s="1124"/>
      <c r="CO883" s="1125"/>
      <c r="CQ883" s="1955"/>
    </row>
    <row r="884" spans="1:95" s="633" customFormat="1" x14ac:dyDescent="0.2">
      <c r="A884" s="1066"/>
      <c r="B884" s="1084"/>
      <c r="C884" s="1060"/>
      <c r="D884" s="1060"/>
      <c r="E884" s="1061"/>
      <c r="F884" s="1079"/>
      <c r="G884" s="1078"/>
      <c r="H884" s="1064"/>
      <c r="I884" s="1085"/>
      <c r="J884" s="1085"/>
      <c r="K884" s="1085"/>
      <c r="L884" s="1085"/>
      <c r="M884" s="1085"/>
      <c r="N884" s="1085"/>
      <c r="O884" s="1085"/>
      <c r="P884" s="1085"/>
      <c r="Q884" s="1085"/>
      <c r="R884" s="1085"/>
      <c r="S884" s="1085"/>
      <c r="T884" s="1085"/>
      <c r="U884" s="1085"/>
      <c r="V884" s="1085"/>
      <c r="W884" s="1085"/>
      <c r="X884" s="1085"/>
      <c r="Y884" s="1085"/>
      <c r="Z884" s="1085"/>
      <c r="AA884" s="1085"/>
      <c r="AB884" s="1124"/>
      <c r="AC884" s="1124"/>
      <c r="AD884" s="1124"/>
      <c r="AE884" s="1124"/>
      <c r="AF884" s="1085"/>
      <c r="AG884" s="1085"/>
      <c r="AH884" s="1085"/>
      <c r="AI884" s="1085"/>
      <c r="AJ884" s="1085"/>
      <c r="AK884" s="1085"/>
      <c r="AL884" s="1085"/>
      <c r="AM884" s="1085"/>
      <c r="AN884" s="1085"/>
      <c r="AO884" s="1085"/>
      <c r="AP884" s="1085"/>
      <c r="AQ884" s="1085"/>
      <c r="AR884" s="1085"/>
      <c r="AS884" s="1085"/>
      <c r="AT884" s="1085"/>
      <c r="AU884" s="1085"/>
      <c r="AV884" s="1085"/>
      <c r="AW884" s="1085"/>
      <c r="AX884" s="1085"/>
      <c r="AY884" s="1085"/>
      <c r="AZ884" s="1085"/>
      <c r="BA884" s="1085"/>
      <c r="BB884" s="1085"/>
      <c r="BC884" s="1085"/>
      <c r="BD884" s="1085"/>
      <c r="BE884" s="1085"/>
      <c r="BF884" s="1085"/>
      <c r="BG884" s="1085"/>
      <c r="BH884" s="1085"/>
      <c r="BI884" s="1085"/>
      <c r="BJ884" s="1085"/>
      <c r="BK884" s="1085"/>
      <c r="BL884" s="1085"/>
      <c r="BM884" s="1085"/>
      <c r="BN884" s="1085"/>
      <c r="BO884" s="1085"/>
      <c r="BP884" s="1085"/>
      <c r="BQ884" s="1085"/>
      <c r="BR884" s="1085"/>
      <c r="BS884" s="1124"/>
      <c r="BT884" s="1085"/>
      <c r="BU884" s="1085"/>
      <c r="BV884" s="1085"/>
      <c r="BW884" s="1085"/>
      <c r="BX884" s="1085"/>
      <c r="BY884" s="1085"/>
      <c r="BZ884" s="1085"/>
      <c r="CA884" s="1085"/>
      <c r="CB884" s="1085"/>
      <c r="CC884" s="1085"/>
      <c r="CD884" s="1085"/>
      <c r="CE884" s="1085"/>
      <c r="CF884" s="1085"/>
      <c r="CG884" s="1085"/>
      <c r="CH884" s="1085"/>
      <c r="CI884" s="1085"/>
      <c r="CJ884" s="1085"/>
      <c r="CK884" s="1085"/>
      <c r="CL884" s="1085"/>
      <c r="CM884" s="1124"/>
      <c r="CN884" s="1124"/>
      <c r="CO884" s="1125"/>
      <c r="CQ884" s="1955"/>
    </row>
    <row r="885" spans="1:95" s="633" customFormat="1" x14ac:dyDescent="0.2">
      <c r="A885" s="1066"/>
      <c r="B885" s="1084"/>
      <c r="C885" s="1060"/>
      <c r="D885" s="1060"/>
      <c r="E885" s="1061"/>
      <c r="F885" s="1079"/>
      <c r="G885" s="1078"/>
      <c r="H885" s="1064"/>
      <c r="I885" s="1085"/>
      <c r="J885" s="1085"/>
      <c r="K885" s="1085"/>
      <c r="L885" s="1085"/>
      <c r="M885" s="1085"/>
      <c r="N885" s="1085"/>
      <c r="O885" s="1085"/>
      <c r="P885" s="1085"/>
      <c r="Q885" s="1085"/>
      <c r="R885" s="1085"/>
      <c r="S885" s="1085"/>
      <c r="T885" s="1085"/>
      <c r="U885" s="1085"/>
      <c r="V885" s="1085"/>
      <c r="W885" s="1085"/>
      <c r="X885" s="1085"/>
      <c r="Y885" s="1085"/>
      <c r="Z885" s="1085"/>
      <c r="AA885" s="1085"/>
      <c r="AB885" s="1124"/>
      <c r="AC885" s="1124"/>
      <c r="AD885" s="1124"/>
      <c r="AE885" s="1124"/>
      <c r="AF885" s="1085"/>
      <c r="AG885" s="1085"/>
      <c r="AH885" s="1085"/>
      <c r="AI885" s="1085"/>
      <c r="AJ885" s="1085"/>
      <c r="AK885" s="1085"/>
      <c r="AL885" s="1085"/>
      <c r="AM885" s="1085"/>
      <c r="AN885" s="1085"/>
      <c r="AO885" s="1085"/>
      <c r="AP885" s="1085"/>
      <c r="AQ885" s="1085"/>
      <c r="AR885" s="1085"/>
      <c r="AS885" s="1085"/>
      <c r="AT885" s="1085"/>
      <c r="AU885" s="1085"/>
      <c r="AV885" s="1085"/>
      <c r="AW885" s="1085"/>
      <c r="AX885" s="1085"/>
      <c r="AY885" s="1085"/>
      <c r="AZ885" s="1085"/>
      <c r="BA885" s="1085"/>
      <c r="BB885" s="1085"/>
      <c r="BC885" s="1085"/>
      <c r="BD885" s="1085"/>
      <c r="BE885" s="1085"/>
      <c r="BF885" s="1085"/>
      <c r="BG885" s="1085"/>
      <c r="BH885" s="1085"/>
      <c r="BI885" s="1085"/>
      <c r="BJ885" s="1085"/>
      <c r="BK885" s="1085"/>
      <c r="BL885" s="1085"/>
      <c r="BM885" s="1085"/>
      <c r="BN885" s="1085"/>
      <c r="BO885" s="1085"/>
      <c r="BP885" s="1085"/>
      <c r="BQ885" s="1085"/>
      <c r="BR885" s="1085"/>
      <c r="BS885" s="1124"/>
      <c r="BT885" s="1085"/>
      <c r="BU885" s="1085"/>
      <c r="BV885" s="1085"/>
      <c r="BW885" s="1085"/>
      <c r="BX885" s="1085"/>
      <c r="BY885" s="1085"/>
      <c r="BZ885" s="1085"/>
      <c r="CA885" s="1085"/>
      <c r="CB885" s="1085"/>
      <c r="CC885" s="1085"/>
      <c r="CD885" s="1085"/>
      <c r="CE885" s="1085"/>
      <c r="CF885" s="1085"/>
      <c r="CG885" s="1085"/>
      <c r="CH885" s="1085"/>
      <c r="CI885" s="1085"/>
      <c r="CJ885" s="1085"/>
      <c r="CK885" s="1085"/>
      <c r="CL885" s="1085"/>
      <c r="CM885" s="1124"/>
      <c r="CN885" s="1124"/>
      <c r="CO885" s="1125"/>
      <c r="CQ885" s="1955"/>
    </row>
    <row r="886" spans="1:95" s="633" customFormat="1" x14ac:dyDescent="0.2">
      <c r="A886" s="1066"/>
      <c r="B886" s="1084"/>
      <c r="C886" s="1060"/>
      <c r="D886" s="1060"/>
      <c r="E886" s="1061"/>
      <c r="F886" s="1079"/>
      <c r="G886" s="1078"/>
      <c r="H886" s="1064"/>
      <c r="I886" s="1085"/>
      <c r="J886" s="1085"/>
      <c r="K886" s="1085"/>
      <c r="L886" s="1085"/>
      <c r="M886" s="1085"/>
      <c r="N886" s="1085"/>
      <c r="O886" s="1085"/>
      <c r="P886" s="1085"/>
      <c r="Q886" s="1085"/>
      <c r="R886" s="1085"/>
      <c r="S886" s="1085"/>
      <c r="T886" s="1085"/>
      <c r="U886" s="1085"/>
      <c r="V886" s="1085"/>
      <c r="W886" s="1085"/>
      <c r="X886" s="1085"/>
      <c r="Y886" s="1085"/>
      <c r="Z886" s="1085"/>
      <c r="AA886" s="1085"/>
      <c r="AB886" s="1124"/>
      <c r="AC886" s="1124"/>
      <c r="AD886" s="1124"/>
      <c r="AE886" s="1124"/>
      <c r="AF886" s="1085"/>
      <c r="AG886" s="1085"/>
      <c r="AH886" s="1085"/>
      <c r="AI886" s="1085"/>
      <c r="AJ886" s="1085"/>
      <c r="AK886" s="1085"/>
      <c r="AL886" s="1085"/>
      <c r="AM886" s="1085"/>
      <c r="AN886" s="1085"/>
      <c r="AO886" s="1085"/>
      <c r="AP886" s="1085"/>
      <c r="AQ886" s="1085"/>
      <c r="AR886" s="1085"/>
      <c r="AS886" s="1085"/>
      <c r="AT886" s="1085"/>
      <c r="AU886" s="1085"/>
      <c r="AV886" s="1085"/>
      <c r="AW886" s="1085"/>
      <c r="AX886" s="1085"/>
      <c r="AY886" s="1085"/>
      <c r="AZ886" s="1085"/>
      <c r="BA886" s="1085"/>
      <c r="BB886" s="1085"/>
      <c r="BC886" s="1085"/>
      <c r="BD886" s="1085"/>
      <c r="BE886" s="1085"/>
      <c r="BF886" s="1085"/>
      <c r="BG886" s="1085"/>
      <c r="BH886" s="1085"/>
      <c r="BI886" s="1085"/>
      <c r="BJ886" s="1085"/>
      <c r="BK886" s="1085"/>
      <c r="BL886" s="1085"/>
      <c r="BM886" s="1085"/>
      <c r="BN886" s="1085"/>
      <c r="BO886" s="1085"/>
      <c r="BP886" s="1085"/>
      <c r="BQ886" s="1085"/>
      <c r="BR886" s="1085"/>
      <c r="BS886" s="1124"/>
      <c r="BT886" s="1085"/>
      <c r="BU886" s="1085"/>
      <c r="BV886" s="1085"/>
      <c r="BW886" s="1085"/>
      <c r="BX886" s="1085"/>
      <c r="BY886" s="1085"/>
      <c r="BZ886" s="1085"/>
      <c r="CA886" s="1085"/>
      <c r="CB886" s="1085"/>
      <c r="CC886" s="1085"/>
      <c r="CD886" s="1085"/>
      <c r="CE886" s="1085"/>
      <c r="CF886" s="1085"/>
      <c r="CG886" s="1085"/>
      <c r="CH886" s="1085"/>
      <c r="CI886" s="1085"/>
      <c r="CJ886" s="1085"/>
      <c r="CK886" s="1085"/>
      <c r="CL886" s="1085"/>
      <c r="CM886" s="1124"/>
      <c r="CN886" s="1124"/>
      <c r="CO886" s="1125"/>
      <c r="CQ886" s="1955"/>
    </row>
    <row r="887" spans="1:95" s="633" customFormat="1" x14ac:dyDescent="0.2">
      <c r="A887" s="1066"/>
      <c r="B887" s="1084"/>
      <c r="C887" s="1060"/>
      <c r="D887" s="1060"/>
      <c r="E887" s="1061"/>
      <c r="F887" s="1079"/>
      <c r="G887" s="1078"/>
      <c r="H887" s="1064"/>
      <c r="I887" s="1085"/>
      <c r="J887" s="1085"/>
      <c r="K887" s="1085"/>
      <c r="L887" s="1085"/>
      <c r="M887" s="1085"/>
      <c r="N887" s="1085"/>
      <c r="O887" s="1085"/>
      <c r="P887" s="1085"/>
      <c r="Q887" s="1085"/>
      <c r="R887" s="1085"/>
      <c r="S887" s="1085"/>
      <c r="T887" s="1085"/>
      <c r="U887" s="1085"/>
      <c r="V887" s="1085"/>
      <c r="W887" s="1085"/>
      <c r="X887" s="1085"/>
      <c r="Y887" s="1085"/>
      <c r="Z887" s="1085"/>
      <c r="AA887" s="1085"/>
      <c r="AB887" s="1124"/>
      <c r="AC887" s="1124"/>
      <c r="AD887" s="1124"/>
      <c r="AE887" s="1124"/>
      <c r="AF887" s="1085"/>
      <c r="AG887" s="1085"/>
      <c r="AH887" s="1085"/>
      <c r="AI887" s="1085"/>
      <c r="AJ887" s="1085"/>
      <c r="AK887" s="1085"/>
      <c r="AL887" s="1085"/>
      <c r="AM887" s="1085"/>
      <c r="AN887" s="1085"/>
      <c r="AO887" s="1085"/>
      <c r="AP887" s="1085"/>
      <c r="AQ887" s="1085"/>
      <c r="AR887" s="1085"/>
      <c r="AS887" s="1085"/>
      <c r="AT887" s="1085"/>
      <c r="AU887" s="1085"/>
      <c r="AV887" s="1085"/>
      <c r="AW887" s="1085"/>
      <c r="AX887" s="1085"/>
      <c r="AY887" s="1085"/>
      <c r="AZ887" s="1085"/>
      <c r="BA887" s="1085"/>
      <c r="BB887" s="1085"/>
      <c r="BC887" s="1085"/>
      <c r="BD887" s="1085"/>
      <c r="BE887" s="1085"/>
      <c r="BF887" s="1085"/>
      <c r="BG887" s="1085"/>
      <c r="BH887" s="1085"/>
      <c r="BI887" s="1085"/>
      <c r="BJ887" s="1085"/>
      <c r="BK887" s="1085"/>
      <c r="BL887" s="1085"/>
      <c r="BM887" s="1085"/>
      <c r="BN887" s="1085"/>
      <c r="BO887" s="1085"/>
      <c r="BP887" s="1085"/>
      <c r="BQ887" s="1085"/>
      <c r="BR887" s="1085"/>
      <c r="BS887" s="1124"/>
      <c r="BT887" s="1085"/>
      <c r="BU887" s="1085"/>
      <c r="BV887" s="1085"/>
      <c r="BW887" s="1085"/>
      <c r="BX887" s="1085"/>
      <c r="BY887" s="1085"/>
      <c r="BZ887" s="1085"/>
      <c r="CA887" s="1085"/>
      <c r="CB887" s="1085"/>
      <c r="CC887" s="1085"/>
      <c r="CD887" s="1085"/>
      <c r="CE887" s="1085"/>
      <c r="CF887" s="1085"/>
      <c r="CG887" s="1085"/>
      <c r="CH887" s="1085"/>
      <c r="CI887" s="1085"/>
      <c r="CJ887" s="1085"/>
      <c r="CK887" s="1085"/>
      <c r="CL887" s="1085"/>
      <c r="CM887" s="1124"/>
      <c r="CN887" s="1124"/>
      <c r="CO887" s="1125"/>
      <c r="CQ887" s="1955"/>
    </row>
    <row r="888" spans="1:95" s="633" customFormat="1" x14ac:dyDescent="0.2">
      <c r="A888" s="1066"/>
      <c r="B888" s="1084"/>
      <c r="C888" s="1060"/>
      <c r="D888" s="1060"/>
      <c r="E888" s="1061"/>
      <c r="F888" s="1079"/>
      <c r="G888" s="1078"/>
      <c r="H888" s="1064"/>
      <c r="I888" s="1085"/>
      <c r="J888" s="1085"/>
      <c r="K888" s="1085"/>
      <c r="L888" s="1085"/>
      <c r="M888" s="1085"/>
      <c r="N888" s="1085"/>
      <c r="O888" s="1085"/>
      <c r="P888" s="1085"/>
      <c r="Q888" s="1085"/>
      <c r="R888" s="1085"/>
      <c r="S888" s="1085"/>
      <c r="T888" s="1085"/>
      <c r="U888" s="1085"/>
      <c r="V888" s="1085"/>
      <c r="W888" s="1085"/>
      <c r="X888" s="1085"/>
      <c r="Y888" s="1085"/>
      <c r="Z888" s="1085"/>
      <c r="AA888" s="1085"/>
      <c r="AB888" s="1124"/>
      <c r="AC888" s="1124"/>
      <c r="AD888" s="1124"/>
      <c r="AE888" s="1124"/>
      <c r="AF888" s="1085"/>
      <c r="AG888" s="1085"/>
      <c r="AH888" s="1085"/>
      <c r="AI888" s="1085"/>
      <c r="AJ888" s="1085"/>
      <c r="AK888" s="1085"/>
      <c r="AL888" s="1085"/>
      <c r="AM888" s="1085"/>
      <c r="AN888" s="1085"/>
      <c r="AO888" s="1085"/>
      <c r="AP888" s="1085"/>
      <c r="AQ888" s="1085"/>
      <c r="AR888" s="1085"/>
      <c r="AS888" s="1085"/>
      <c r="AT888" s="1085"/>
      <c r="AU888" s="1085"/>
      <c r="AV888" s="1085"/>
      <c r="AW888" s="1085"/>
      <c r="AX888" s="1085"/>
      <c r="AY888" s="1085"/>
      <c r="AZ888" s="1085"/>
      <c r="BA888" s="1085"/>
      <c r="BB888" s="1085"/>
      <c r="BC888" s="1085"/>
      <c r="BD888" s="1085"/>
      <c r="BE888" s="1085"/>
      <c r="BF888" s="1085"/>
      <c r="BG888" s="1085"/>
      <c r="BH888" s="1085"/>
      <c r="BI888" s="1085"/>
      <c r="BJ888" s="1085"/>
      <c r="BK888" s="1085"/>
      <c r="BL888" s="1085"/>
      <c r="BM888" s="1085"/>
      <c r="BN888" s="1085"/>
      <c r="BO888" s="1085"/>
      <c r="BP888" s="1085"/>
      <c r="BQ888" s="1085"/>
      <c r="BR888" s="1085"/>
      <c r="BS888" s="1124"/>
      <c r="BT888" s="1085"/>
      <c r="BU888" s="1085"/>
      <c r="BV888" s="1085"/>
      <c r="BW888" s="1085"/>
      <c r="BX888" s="1085"/>
      <c r="BY888" s="1085"/>
      <c r="BZ888" s="1085"/>
      <c r="CA888" s="1085"/>
      <c r="CB888" s="1085"/>
      <c r="CC888" s="1085"/>
      <c r="CD888" s="1085"/>
      <c r="CE888" s="1085"/>
      <c r="CF888" s="1085"/>
      <c r="CG888" s="1085"/>
      <c r="CH888" s="1085"/>
      <c r="CI888" s="1085"/>
      <c r="CJ888" s="1085"/>
      <c r="CK888" s="1085"/>
      <c r="CL888" s="1085"/>
      <c r="CM888" s="1124"/>
      <c r="CN888" s="1124"/>
      <c r="CO888" s="1125"/>
      <c r="CQ888" s="1955"/>
    </row>
    <row r="889" spans="1:95" s="633" customFormat="1" x14ac:dyDescent="0.2">
      <c r="A889" s="1066"/>
      <c r="B889" s="1084"/>
      <c r="C889" s="1060"/>
      <c r="D889" s="1060"/>
      <c r="E889" s="1061"/>
      <c r="F889" s="1079"/>
      <c r="G889" s="1078"/>
      <c r="H889" s="1064"/>
      <c r="I889" s="1085"/>
      <c r="J889" s="1085"/>
      <c r="K889" s="1085"/>
      <c r="L889" s="1085"/>
      <c r="M889" s="1085"/>
      <c r="N889" s="1085"/>
      <c r="O889" s="1085"/>
      <c r="P889" s="1085"/>
      <c r="Q889" s="1085"/>
      <c r="R889" s="1085"/>
      <c r="S889" s="1085"/>
      <c r="T889" s="1085"/>
      <c r="U889" s="1085"/>
      <c r="V889" s="1085"/>
      <c r="W889" s="1085"/>
      <c r="X889" s="1085"/>
      <c r="Y889" s="1085"/>
      <c r="Z889" s="1085"/>
      <c r="AA889" s="1085"/>
      <c r="AB889" s="1124"/>
      <c r="AC889" s="1124"/>
      <c r="AD889" s="1124"/>
      <c r="AE889" s="1124"/>
      <c r="AF889" s="1085"/>
      <c r="AG889" s="1085"/>
      <c r="AH889" s="1085"/>
      <c r="AI889" s="1085"/>
      <c r="AJ889" s="1085"/>
      <c r="AK889" s="1085"/>
      <c r="AL889" s="1085"/>
      <c r="AM889" s="1085"/>
      <c r="AN889" s="1085"/>
      <c r="AO889" s="1085"/>
      <c r="AP889" s="1085"/>
      <c r="AQ889" s="1085"/>
      <c r="AR889" s="1085"/>
      <c r="AS889" s="1085"/>
      <c r="AT889" s="1085"/>
      <c r="AU889" s="1085"/>
      <c r="AV889" s="1085"/>
      <c r="AW889" s="1085"/>
      <c r="AX889" s="1085"/>
      <c r="AY889" s="1085"/>
      <c r="AZ889" s="1085"/>
      <c r="BA889" s="1085"/>
      <c r="BB889" s="1085"/>
      <c r="BC889" s="1085"/>
      <c r="BD889" s="1085"/>
      <c r="BE889" s="1085"/>
      <c r="BF889" s="1085"/>
      <c r="BG889" s="1085"/>
      <c r="BH889" s="1085"/>
      <c r="BI889" s="1085"/>
      <c r="BJ889" s="1085"/>
      <c r="BK889" s="1085"/>
      <c r="BL889" s="1085"/>
      <c r="BM889" s="1085"/>
      <c r="BN889" s="1085"/>
      <c r="BO889" s="1085"/>
      <c r="BP889" s="1085"/>
      <c r="BQ889" s="1085"/>
      <c r="BR889" s="1085"/>
      <c r="BS889" s="1124"/>
      <c r="BT889" s="1085"/>
      <c r="BU889" s="1085"/>
      <c r="BV889" s="1085"/>
      <c r="BW889" s="1085"/>
      <c r="BX889" s="1085"/>
      <c r="BY889" s="1085"/>
      <c r="BZ889" s="1085"/>
      <c r="CA889" s="1085"/>
      <c r="CB889" s="1085"/>
      <c r="CC889" s="1085"/>
      <c r="CD889" s="1085"/>
      <c r="CE889" s="1085"/>
      <c r="CF889" s="1085"/>
      <c r="CG889" s="1085"/>
      <c r="CH889" s="1085"/>
      <c r="CI889" s="1085"/>
      <c r="CJ889" s="1085"/>
      <c r="CK889" s="1085"/>
      <c r="CL889" s="1085"/>
      <c r="CM889" s="1124"/>
      <c r="CN889" s="1124"/>
      <c r="CO889" s="1125"/>
      <c r="CQ889" s="1955"/>
    </row>
    <row r="890" spans="1:95" s="633" customFormat="1" x14ac:dyDescent="0.2">
      <c r="A890" s="1066"/>
      <c r="B890" s="1084"/>
      <c r="C890" s="1060"/>
      <c r="D890" s="1060"/>
      <c r="E890" s="1061"/>
      <c r="F890" s="1079"/>
      <c r="G890" s="1078"/>
      <c r="H890" s="1064"/>
      <c r="I890" s="1085"/>
      <c r="J890" s="1085"/>
      <c r="K890" s="1085"/>
      <c r="L890" s="1085"/>
      <c r="M890" s="1085"/>
      <c r="N890" s="1085"/>
      <c r="O890" s="1085"/>
      <c r="P890" s="1085"/>
      <c r="Q890" s="1085"/>
      <c r="R890" s="1085"/>
      <c r="S890" s="1085"/>
      <c r="T890" s="1085"/>
      <c r="U890" s="1085"/>
      <c r="V890" s="1085"/>
      <c r="W890" s="1085"/>
      <c r="X890" s="1085"/>
      <c r="Y890" s="1085"/>
      <c r="Z890" s="1085"/>
      <c r="AA890" s="1085"/>
      <c r="AB890" s="1124"/>
      <c r="AC890" s="1124"/>
      <c r="AD890" s="1124"/>
      <c r="AE890" s="1124"/>
      <c r="AF890" s="1085"/>
      <c r="AG890" s="1085"/>
      <c r="AH890" s="1085"/>
      <c r="AI890" s="1085"/>
      <c r="AJ890" s="1085"/>
      <c r="AK890" s="1085"/>
      <c r="AL890" s="1085"/>
      <c r="AM890" s="1085"/>
      <c r="AN890" s="1085"/>
      <c r="AO890" s="1085"/>
      <c r="AP890" s="1085"/>
      <c r="AQ890" s="1085"/>
      <c r="AR890" s="1085"/>
      <c r="AS890" s="1085"/>
      <c r="AT890" s="1085"/>
      <c r="AU890" s="1085"/>
      <c r="AV890" s="1085"/>
      <c r="AW890" s="1085"/>
      <c r="AX890" s="1085"/>
      <c r="AY890" s="1085"/>
      <c r="AZ890" s="1085"/>
      <c r="BA890" s="1085"/>
      <c r="BB890" s="1085"/>
      <c r="BC890" s="1085"/>
      <c r="BD890" s="1085"/>
      <c r="BE890" s="1085"/>
      <c r="BF890" s="1085"/>
      <c r="BG890" s="1085"/>
      <c r="BH890" s="1085"/>
      <c r="BI890" s="1085"/>
      <c r="BJ890" s="1085"/>
      <c r="BK890" s="1085"/>
      <c r="BL890" s="1085"/>
      <c r="BM890" s="1085"/>
      <c r="BN890" s="1085"/>
      <c r="BO890" s="1085"/>
      <c r="BP890" s="1085"/>
      <c r="BQ890" s="1085"/>
      <c r="BR890" s="1085"/>
      <c r="BS890" s="1124"/>
      <c r="BT890" s="1085"/>
      <c r="BU890" s="1085"/>
      <c r="BV890" s="1085"/>
      <c r="BW890" s="1085"/>
      <c r="BX890" s="1085"/>
      <c r="BY890" s="1085"/>
      <c r="BZ890" s="1085"/>
      <c r="CA890" s="1085"/>
      <c r="CB890" s="1085"/>
      <c r="CC890" s="1085"/>
      <c r="CD890" s="1085"/>
      <c r="CE890" s="1085"/>
      <c r="CF890" s="1085"/>
      <c r="CG890" s="1085"/>
      <c r="CH890" s="1085"/>
      <c r="CI890" s="1085"/>
      <c r="CJ890" s="1085"/>
      <c r="CK890" s="1085"/>
      <c r="CL890" s="1085"/>
      <c r="CM890" s="1124"/>
      <c r="CN890" s="1124"/>
      <c r="CO890" s="1125"/>
      <c r="CQ890" s="1955"/>
    </row>
    <row r="891" spans="1:95" s="633" customFormat="1" x14ac:dyDescent="0.2">
      <c r="A891" s="1066"/>
      <c r="B891" s="1084"/>
      <c r="C891" s="1060"/>
      <c r="D891" s="1060"/>
      <c r="E891" s="1061"/>
      <c r="F891" s="1079"/>
      <c r="G891" s="1078"/>
      <c r="H891" s="1064"/>
      <c r="I891" s="1085"/>
      <c r="J891" s="1085"/>
      <c r="K891" s="1085"/>
      <c r="L891" s="1085"/>
      <c r="M891" s="1085"/>
      <c r="N891" s="1085"/>
      <c r="O891" s="1085"/>
      <c r="P891" s="1085"/>
      <c r="Q891" s="1085"/>
      <c r="R891" s="1085"/>
      <c r="S891" s="1085"/>
      <c r="T891" s="1085"/>
      <c r="U891" s="1085"/>
      <c r="V891" s="1085"/>
      <c r="W891" s="1085"/>
      <c r="X891" s="1085"/>
      <c r="Y891" s="1085"/>
      <c r="Z891" s="1085"/>
      <c r="AA891" s="1085"/>
      <c r="AB891" s="1124"/>
      <c r="AC891" s="1124"/>
      <c r="AD891" s="1124"/>
      <c r="AE891" s="1124"/>
      <c r="AF891" s="1085"/>
      <c r="AG891" s="1085"/>
      <c r="AH891" s="1085"/>
      <c r="AI891" s="1085"/>
      <c r="AJ891" s="1085"/>
      <c r="AK891" s="1085"/>
      <c r="AL891" s="1085"/>
      <c r="AM891" s="1085"/>
      <c r="AN891" s="1085"/>
      <c r="AO891" s="1085"/>
      <c r="AP891" s="1085"/>
      <c r="AQ891" s="1085"/>
      <c r="AR891" s="1085"/>
      <c r="AS891" s="1085"/>
      <c r="AT891" s="1085"/>
      <c r="AU891" s="1085"/>
      <c r="AV891" s="1085"/>
      <c r="AW891" s="1085"/>
      <c r="AX891" s="1085"/>
      <c r="AY891" s="1085"/>
      <c r="AZ891" s="1085"/>
      <c r="BA891" s="1085"/>
      <c r="BB891" s="1085"/>
      <c r="BC891" s="1085"/>
      <c r="BD891" s="1085"/>
      <c r="BE891" s="1085"/>
      <c r="BF891" s="1085"/>
      <c r="BG891" s="1085"/>
      <c r="BH891" s="1085"/>
      <c r="BI891" s="1085"/>
      <c r="BJ891" s="1085"/>
      <c r="BK891" s="1085"/>
      <c r="BL891" s="1085"/>
      <c r="BM891" s="1085"/>
      <c r="BN891" s="1085"/>
      <c r="BO891" s="1085"/>
      <c r="BP891" s="1085"/>
      <c r="BQ891" s="1085"/>
      <c r="BR891" s="1085"/>
      <c r="BS891" s="1124"/>
      <c r="BT891" s="1085"/>
      <c r="BU891" s="1085"/>
      <c r="BV891" s="1085"/>
      <c r="BW891" s="1085"/>
      <c r="BX891" s="1085"/>
      <c r="BY891" s="1085"/>
      <c r="BZ891" s="1085"/>
      <c r="CA891" s="1085"/>
      <c r="CB891" s="1085"/>
      <c r="CC891" s="1085"/>
      <c r="CD891" s="1085"/>
      <c r="CE891" s="1085"/>
      <c r="CF891" s="1085"/>
      <c r="CG891" s="1085"/>
      <c r="CH891" s="1085"/>
      <c r="CI891" s="1085"/>
      <c r="CJ891" s="1085"/>
      <c r="CK891" s="1085"/>
      <c r="CL891" s="1085"/>
      <c r="CM891" s="1124"/>
      <c r="CN891" s="1124"/>
      <c r="CO891" s="1125"/>
      <c r="CQ891" s="1955"/>
    </row>
    <row r="892" spans="1:95" s="633" customFormat="1" x14ac:dyDescent="0.2">
      <c r="A892" s="1066"/>
      <c r="B892" s="1084"/>
      <c r="C892" s="1060"/>
      <c r="D892" s="1060"/>
      <c r="E892" s="1061"/>
      <c r="F892" s="1079"/>
      <c r="G892" s="1078"/>
      <c r="H892" s="1064"/>
      <c r="I892" s="1085"/>
      <c r="J892" s="1085"/>
      <c r="K892" s="1085"/>
      <c r="L892" s="1085"/>
      <c r="M892" s="1085"/>
      <c r="N892" s="1085"/>
      <c r="O892" s="1085"/>
      <c r="P892" s="1085"/>
      <c r="Q892" s="1085"/>
      <c r="R892" s="1085"/>
      <c r="S892" s="1085"/>
      <c r="T892" s="1085"/>
      <c r="U892" s="1085"/>
      <c r="V892" s="1085"/>
      <c r="W892" s="1085"/>
      <c r="X892" s="1085"/>
      <c r="Y892" s="1085"/>
      <c r="Z892" s="1085"/>
      <c r="AA892" s="1085"/>
      <c r="AB892" s="1124"/>
      <c r="AC892" s="1124"/>
      <c r="AD892" s="1124"/>
      <c r="AE892" s="1124"/>
      <c r="AF892" s="1085"/>
      <c r="AG892" s="1085"/>
      <c r="AH892" s="1085"/>
      <c r="AI892" s="1085"/>
      <c r="AJ892" s="1085"/>
      <c r="AK892" s="1085"/>
      <c r="AL892" s="1085"/>
      <c r="AM892" s="1085"/>
      <c r="AN892" s="1085"/>
      <c r="AO892" s="1085"/>
      <c r="AP892" s="1085"/>
      <c r="AQ892" s="1085"/>
      <c r="AR892" s="1085"/>
      <c r="AS892" s="1085"/>
      <c r="AT892" s="1085"/>
      <c r="AU892" s="1085"/>
      <c r="AV892" s="1085"/>
      <c r="AW892" s="1085"/>
      <c r="AX892" s="1085"/>
      <c r="AY892" s="1085"/>
      <c r="AZ892" s="1085"/>
      <c r="BA892" s="1085"/>
      <c r="BB892" s="1085"/>
      <c r="BC892" s="1085"/>
      <c r="BD892" s="1085"/>
      <c r="BE892" s="1085"/>
      <c r="BF892" s="1085"/>
      <c r="BG892" s="1085"/>
      <c r="BH892" s="1085"/>
      <c r="BI892" s="1085"/>
      <c r="BJ892" s="1085"/>
      <c r="BK892" s="1085"/>
      <c r="BL892" s="1085"/>
      <c r="BM892" s="1085"/>
      <c r="BN892" s="1085"/>
      <c r="BO892" s="1085"/>
      <c r="BP892" s="1085"/>
      <c r="BQ892" s="1085"/>
      <c r="BR892" s="1085"/>
      <c r="BS892" s="1124"/>
      <c r="BT892" s="1085"/>
      <c r="BU892" s="1085"/>
      <c r="BV892" s="1085"/>
      <c r="BW892" s="1085"/>
      <c r="BX892" s="1085"/>
      <c r="BY892" s="1085"/>
      <c r="BZ892" s="1085"/>
      <c r="CA892" s="1085"/>
      <c r="CB892" s="1085"/>
      <c r="CC892" s="1085"/>
      <c r="CD892" s="1085"/>
      <c r="CE892" s="1085"/>
      <c r="CF892" s="1085"/>
      <c r="CG892" s="1085"/>
      <c r="CH892" s="1085"/>
      <c r="CI892" s="1085"/>
      <c r="CJ892" s="1085"/>
      <c r="CK892" s="1085"/>
      <c r="CL892" s="1085"/>
      <c r="CM892" s="1124"/>
      <c r="CN892" s="1124"/>
      <c r="CO892" s="1125"/>
      <c r="CQ892" s="1955"/>
    </row>
    <row r="893" spans="1:95" s="633" customFormat="1" x14ac:dyDescent="0.2">
      <c r="A893" s="1066"/>
      <c r="B893" s="1084"/>
      <c r="C893" s="1060"/>
      <c r="D893" s="1060"/>
      <c r="E893" s="1061"/>
      <c r="F893" s="1079"/>
      <c r="G893" s="1078"/>
      <c r="H893" s="1064"/>
      <c r="I893" s="1085"/>
      <c r="J893" s="1085"/>
      <c r="K893" s="1085"/>
      <c r="L893" s="1085"/>
      <c r="M893" s="1085"/>
      <c r="N893" s="1085"/>
      <c r="O893" s="1085"/>
      <c r="P893" s="1085"/>
      <c r="Q893" s="1085"/>
      <c r="R893" s="1085"/>
      <c r="S893" s="1085"/>
      <c r="T893" s="1085"/>
      <c r="U893" s="1085"/>
      <c r="V893" s="1085"/>
      <c r="W893" s="1085"/>
      <c r="X893" s="1085"/>
      <c r="Y893" s="1085"/>
      <c r="Z893" s="1085"/>
      <c r="AA893" s="1085"/>
      <c r="AB893" s="1124"/>
      <c r="AC893" s="1124"/>
      <c r="AD893" s="1124"/>
      <c r="AE893" s="1124"/>
      <c r="AF893" s="1085"/>
      <c r="AG893" s="1085"/>
      <c r="AH893" s="1085"/>
      <c r="AI893" s="1085"/>
      <c r="AJ893" s="1085"/>
      <c r="AK893" s="1085"/>
      <c r="AL893" s="1085"/>
      <c r="AM893" s="1085"/>
      <c r="AN893" s="1085"/>
      <c r="AO893" s="1085"/>
      <c r="AP893" s="1085"/>
      <c r="AQ893" s="1085"/>
      <c r="AR893" s="1085"/>
      <c r="AS893" s="1085"/>
      <c r="AT893" s="1085"/>
      <c r="AU893" s="1085"/>
      <c r="AV893" s="1085"/>
      <c r="AW893" s="1085"/>
      <c r="AX893" s="1085"/>
      <c r="AY893" s="1085"/>
      <c r="AZ893" s="1085"/>
      <c r="BA893" s="1085"/>
      <c r="BB893" s="1085"/>
      <c r="BC893" s="1085"/>
      <c r="BD893" s="1085"/>
      <c r="BE893" s="1085"/>
      <c r="BF893" s="1085"/>
      <c r="BG893" s="1085"/>
      <c r="BH893" s="1085"/>
      <c r="BI893" s="1085"/>
      <c r="BJ893" s="1085"/>
      <c r="BK893" s="1085"/>
      <c r="BL893" s="1085"/>
      <c r="BM893" s="1085"/>
      <c r="BN893" s="1085"/>
      <c r="BO893" s="1085"/>
      <c r="BP893" s="1085"/>
      <c r="BQ893" s="1085"/>
      <c r="BR893" s="1085"/>
      <c r="BS893" s="1124"/>
      <c r="BT893" s="1085"/>
      <c r="BU893" s="1085"/>
      <c r="BV893" s="1085"/>
      <c r="BW893" s="1085"/>
      <c r="BX893" s="1085"/>
      <c r="BY893" s="1085"/>
      <c r="BZ893" s="1085"/>
      <c r="CA893" s="1085"/>
      <c r="CB893" s="1085"/>
      <c r="CC893" s="1085"/>
      <c r="CD893" s="1085"/>
      <c r="CE893" s="1085"/>
      <c r="CF893" s="1085"/>
      <c r="CG893" s="1085"/>
      <c r="CH893" s="1085"/>
      <c r="CI893" s="1085"/>
      <c r="CJ893" s="1085"/>
      <c r="CK893" s="1085"/>
      <c r="CL893" s="1085"/>
      <c r="CM893" s="1124"/>
      <c r="CN893" s="1124"/>
      <c r="CO893" s="1125"/>
      <c r="CQ893" s="1955"/>
    </row>
    <row r="894" spans="1:95" s="633" customFormat="1" x14ac:dyDescent="0.2">
      <c r="A894" s="1066"/>
      <c r="B894" s="1084"/>
      <c r="C894" s="1060"/>
      <c r="D894" s="1060"/>
      <c r="E894" s="1061"/>
      <c r="F894" s="1079"/>
      <c r="G894" s="1078"/>
      <c r="H894" s="1064"/>
      <c r="I894" s="1085"/>
      <c r="J894" s="1085"/>
      <c r="K894" s="1085"/>
      <c r="L894" s="1085"/>
      <c r="M894" s="1085"/>
      <c r="N894" s="1085"/>
      <c r="O894" s="1085"/>
      <c r="P894" s="1085"/>
      <c r="Q894" s="1085"/>
      <c r="R894" s="1085"/>
      <c r="S894" s="1085"/>
      <c r="T894" s="1085"/>
      <c r="U894" s="1085"/>
      <c r="V894" s="1085"/>
      <c r="W894" s="1085"/>
      <c r="X894" s="1085"/>
      <c r="Y894" s="1085"/>
      <c r="Z894" s="1085"/>
      <c r="AA894" s="1085"/>
      <c r="AB894" s="1124"/>
      <c r="AC894" s="1124"/>
      <c r="AD894" s="1124"/>
      <c r="AE894" s="1124"/>
      <c r="AF894" s="1085"/>
      <c r="AG894" s="1085"/>
      <c r="AH894" s="1085"/>
      <c r="AI894" s="1085"/>
      <c r="AJ894" s="1085"/>
      <c r="AK894" s="1085"/>
      <c r="AL894" s="1085"/>
      <c r="AM894" s="1085"/>
      <c r="AN894" s="1085"/>
      <c r="AO894" s="1085"/>
      <c r="AP894" s="1085"/>
      <c r="AQ894" s="1085"/>
      <c r="AR894" s="1085"/>
      <c r="AS894" s="1085"/>
      <c r="AT894" s="1085"/>
      <c r="AU894" s="1085"/>
      <c r="AV894" s="1085"/>
      <c r="AW894" s="1085"/>
      <c r="AX894" s="1085"/>
      <c r="AY894" s="1085"/>
      <c r="AZ894" s="1085"/>
      <c r="BA894" s="1085"/>
      <c r="BB894" s="1085"/>
      <c r="BC894" s="1085"/>
      <c r="BD894" s="1085"/>
      <c r="BE894" s="1085"/>
      <c r="BF894" s="1085"/>
      <c r="BG894" s="1085"/>
      <c r="BH894" s="1085"/>
      <c r="BI894" s="1085"/>
      <c r="BJ894" s="1085"/>
      <c r="BK894" s="1085"/>
      <c r="BL894" s="1085"/>
      <c r="BM894" s="1085"/>
      <c r="BN894" s="1085"/>
      <c r="BO894" s="1085"/>
      <c r="BP894" s="1085"/>
      <c r="BQ894" s="1085"/>
      <c r="BR894" s="1085"/>
      <c r="BS894" s="1124"/>
      <c r="BT894" s="1085"/>
      <c r="BU894" s="1085"/>
      <c r="BV894" s="1085"/>
      <c r="BW894" s="1085"/>
      <c r="BX894" s="1085"/>
      <c r="BY894" s="1085"/>
      <c r="BZ894" s="1085"/>
      <c r="CA894" s="1085"/>
      <c r="CB894" s="1085"/>
      <c r="CC894" s="1085"/>
      <c r="CD894" s="1085"/>
      <c r="CE894" s="1085"/>
      <c r="CF894" s="1085"/>
      <c r="CG894" s="1085"/>
      <c r="CH894" s="1085"/>
      <c r="CI894" s="1085"/>
      <c r="CJ894" s="1085"/>
      <c r="CK894" s="1085"/>
      <c r="CL894" s="1085"/>
      <c r="CM894" s="1124"/>
      <c r="CN894" s="1124"/>
      <c r="CO894" s="1125"/>
      <c r="CQ894" s="1955"/>
    </row>
    <row r="895" spans="1:95" s="633" customFormat="1" x14ac:dyDescent="0.2">
      <c r="A895" s="1066"/>
      <c r="B895" s="1084"/>
      <c r="C895" s="1060"/>
      <c r="D895" s="1060"/>
      <c r="E895" s="1061"/>
      <c r="F895" s="1079"/>
      <c r="G895" s="1078"/>
      <c r="H895" s="1064"/>
      <c r="I895" s="1085"/>
      <c r="J895" s="1085"/>
      <c r="K895" s="1085"/>
      <c r="L895" s="1085"/>
      <c r="M895" s="1085"/>
      <c r="N895" s="1085"/>
      <c r="O895" s="1085"/>
      <c r="P895" s="1085"/>
      <c r="Q895" s="1085"/>
      <c r="R895" s="1085"/>
      <c r="S895" s="1085"/>
      <c r="T895" s="1085"/>
      <c r="U895" s="1085"/>
      <c r="V895" s="1085"/>
      <c r="W895" s="1085"/>
      <c r="X895" s="1085"/>
      <c r="Y895" s="1085"/>
      <c r="Z895" s="1085"/>
      <c r="AA895" s="1085"/>
      <c r="AB895" s="1124"/>
      <c r="AC895" s="1124"/>
      <c r="AD895" s="1124"/>
      <c r="AE895" s="1124"/>
      <c r="AF895" s="1085"/>
      <c r="AG895" s="1085"/>
      <c r="AH895" s="1085"/>
      <c r="AI895" s="1085"/>
      <c r="AJ895" s="1085"/>
      <c r="AK895" s="1085"/>
      <c r="AL895" s="1085"/>
      <c r="AM895" s="1085"/>
      <c r="AN895" s="1085"/>
      <c r="AO895" s="1085"/>
      <c r="AP895" s="1085"/>
      <c r="AQ895" s="1085"/>
      <c r="AR895" s="1085"/>
      <c r="AS895" s="1085"/>
      <c r="AT895" s="1085"/>
      <c r="AU895" s="1085"/>
      <c r="AV895" s="1085"/>
      <c r="AW895" s="1085"/>
      <c r="AX895" s="1085"/>
      <c r="AY895" s="1085"/>
      <c r="AZ895" s="1085"/>
      <c r="BA895" s="1085"/>
      <c r="BB895" s="1085"/>
      <c r="BC895" s="1085"/>
      <c r="BD895" s="1085"/>
      <c r="BE895" s="1085"/>
      <c r="BF895" s="1085"/>
      <c r="BG895" s="1085"/>
      <c r="BH895" s="1085"/>
      <c r="BI895" s="1085"/>
      <c r="BJ895" s="1085"/>
      <c r="BK895" s="1085"/>
      <c r="BL895" s="1085"/>
      <c r="BM895" s="1085"/>
      <c r="BN895" s="1085"/>
      <c r="BO895" s="1085"/>
      <c r="BP895" s="1085"/>
      <c r="BQ895" s="1085"/>
      <c r="BR895" s="1085"/>
      <c r="BS895" s="1124"/>
      <c r="BT895" s="1085"/>
      <c r="BU895" s="1085"/>
      <c r="BV895" s="1085"/>
      <c r="BW895" s="1085"/>
      <c r="BX895" s="1085"/>
      <c r="BY895" s="1085"/>
      <c r="BZ895" s="1085"/>
      <c r="CA895" s="1085"/>
      <c r="CB895" s="1085"/>
      <c r="CC895" s="1085"/>
      <c r="CD895" s="1085"/>
      <c r="CE895" s="1085"/>
      <c r="CF895" s="1085"/>
      <c r="CG895" s="1085"/>
      <c r="CH895" s="1085"/>
      <c r="CI895" s="1085"/>
      <c r="CJ895" s="1085"/>
      <c r="CK895" s="1085"/>
      <c r="CL895" s="1085"/>
      <c r="CM895" s="1124"/>
      <c r="CN895" s="1124"/>
      <c r="CO895" s="1125"/>
      <c r="CQ895" s="1955"/>
    </row>
    <row r="896" spans="1:95" s="633" customFormat="1" x14ac:dyDescent="0.2">
      <c r="A896" s="1066"/>
      <c r="B896" s="1084"/>
      <c r="C896" s="1060"/>
      <c r="D896" s="1060"/>
      <c r="E896" s="1061"/>
      <c r="F896" s="1079"/>
      <c r="G896" s="1078"/>
      <c r="H896" s="1064"/>
      <c r="I896" s="1085"/>
      <c r="J896" s="1085"/>
      <c r="K896" s="1085"/>
      <c r="L896" s="1085"/>
      <c r="M896" s="1085"/>
      <c r="N896" s="1085"/>
      <c r="O896" s="1085"/>
      <c r="P896" s="1085"/>
      <c r="Q896" s="1085"/>
      <c r="R896" s="1085"/>
      <c r="S896" s="1085"/>
      <c r="T896" s="1085"/>
      <c r="U896" s="1085"/>
      <c r="V896" s="1085"/>
      <c r="W896" s="1085"/>
      <c r="X896" s="1085"/>
      <c r="Y896" s="1085"/>
      <c r="Z896" s="1085"/>
      <c r="AA896" s="1085"/>
      <c r="AB896" s="1124"/>
      <c r="AC896" s="1124"/>
      <c r="AD896" s="1124"/>
      <c r="AE896" s="1124"/>
      <c r="AF896" s="1085"/>
      <c r="AG896" s="1085"/>
      <c r="AH896" s="1085"/>
      <c r="AI896" s="1085"/>
      <c r="AJ896" s="1085"/>
      <c r="AK896" s="1085"/>
      <c r="AL896" s="1085"/>
      <c r="AM896" s="1085"/>
      <c r="AN896" s="1085"/>
      <c r="AO896" s="1085"/>
      <c r="AP896" s="1085"/>
      <c r="AQ896" s="1085"/>
      <c r="AR896" s="1085"/>
      <c r="AS896" s="1085"/>
      <c r="AT896" s="1085"/>
      <c r="AU896" s="1085"/>
      <c r="AV896" s="1085"/>
      <c r="AW896" s="1085"/>
      <c r="AX896" s="1085"/>
      <c r="AY896" s="1085"/>
      <c r="AZ896" s="1085"/>
      <c r="BA896" s="1085"/>
      <c r="BB896" s="1085"/>
      <c r="BC896" s="1085"/>
      <c r="BD896" s="1085"/>
      <c r="BE896" s="1085"/>
      <c r="BF896" s="1085"/>
      <c r="BG896" s="1085"/>
      <c r="BH896" s="1085"/>
      <c r="BI896" s="1085"/>
      <c r="BJ896" s="1085"/>
      <c r="BK896" s="1085"/>
      <c r="BL896" s="1085"/>
      <c r="BM896" s="1085"/>
      <c r="BN896" s="1085"/>
      <c r="BO896" s="1085"/>
      <c r="BP896" s="1085"/>
      <c r="BQ896" s="1085"/>
      <c r="BR896" s="1085"/>
      <c r="BS896" s="1124"/>
      <c r="BT896" s="1085"/>
      <c r="BU896" s="1085"/>
      <c r="BV896" s="1085"/>
      <c r="BW896" s="1085"/>
      <c r="BX896" s="1085"/>
      <c r="BY896" s="1085"/>
      <c r="BZ896" s="1085"/>
      <c r="CA896" s="1085"/>
      <c r="CB896" s="1085"/>
      <c r="CC896" s="1085"/>
      <c r="CD896" s="1085"/>
      <c r="CE896" s="1085"/>
      <c r="CF896" s="1085"/>
      <c r="CG896" s="1085"/>
      <c r="CH896" s="1085"/>
      <c r="CI896" s="1085"/>
      <c r="CJ896" s="1085"/>
      <c r="CK896" s="1085"/>
      <c r="CL896" s="1085"/>
      <c r="CM896" s="1124"/>
      <c r="CN896" s="1124"/>
      <c r="CO896" s="1125"/>
      <c r="CQ896" s="1955"/>
    </row>
    <row r="897" spans="1:95" s="633" customFormat="1" x14ac:dyDescent="0.2">
      <c r="A897" s="1066"/>
      <c r="B897" s="1084"/>
      <c r="C897" s="1060"/>
      <c r="D897" s="1060"/>
      <c r="E897" s="1061"/>
      <c r="F897" s="1079"/>
      <c r="G897" s="1078"/>
      <c r="H897" s="1064"/>
      <c r="I897" s="1085"/>
      <c r="J897" s="1085"/>
      <c r="K897" s="1085"/>
      <c r="L897" s="1085"/>
      <c r="M897" s="1085"/>
      <c r="N897" s="1085"/>
      <c r="O897" s="1085"/>
      <c r="P897" s="1085"/>
      <c r="Q897" s="1085"/>
      <c r="R897" s="1085"/>
      <c r="S897" s="1085"/>
      <c r="T897" s="1085"/>
      <c r="U897" s="1085"/>
      <c r="V897" s="1085"/>
      <c r="W897" s="1085"/>
      <c r="X897" s="1085"/>
      <c r="Y897" s="1085"/>
      <c r="Z897" s="1085"/>
      <c r="AA897" s="1085"/>
      <c r="AB897" s="1124"/>
      <c r="AC897" s="1124"/>
      <c r="AD897" s="1124"/>
      <c r="AE897" s="1124"/>
      <c r="AF897" s="1085"/>
      <c r="AG897" s="1085"/>
      <c r="AH897" s="1085"/>
      <c r="AI897" s="1085"/>
      <c r="AJ897" s="1085"/>
      <c r="AK897" s="1085"/>
      <c r="AL897" s="1085"/>
      <c r="AM897" s="1085"/>
      <c r="AN897" s="1085"/>
      <c r="AO897" s="1085"/>
      <c r="AP897" s="1085"/>
      <c r="AQ897" s="1085"/>
      <c r="AR897" s="1085"/>
      <c r="AS897" s="1085"/>
      <c r="AT897" s="1085"/>
      <c r="AU897" s="1085"/>
      <c r="AV897" s="1085"/>
      <c r="AW897" s="1085"/>
      <c r="AX897" s="1085"/>
      <c r="AY897" s="1085"/>
      <c r="AZ897" s="1085"/>
      <c r="BA897" s="1085"/>
      <c r="BB897" s="1085"/>
      <c r="BC897" s="1085"/>
      <c r="BD897" s="1085"/>
      <c r="BE897" s="1085"/>
      <c r="BF897" s="1085"/>
      <c r="BG897" s="1085"/>
      <c r="BH897" s="1085"/>
      <c r="BI897" s="1085"/>
      <c r="BJ897" s="1085"/>
      <c r="BK897" s="1085"/>
      <c r="BL897" s="1085"/>
      <c r="BM897" s="1085"/>
      <c r="BN897" s="1085"/>
      <c r="BO897" s="1085"/>
      <c r="BP897" s="1085"/>
      <c r="BQ897" s="1085"/>
      <c r="BR897" s="1085"/>
      <c r="BS897" s="1124"/>
      <c r="BT897" s="1085"/>
      <c r="BU897" s="1085"/>
      <c r="BV897" s="1085"/>
      <c r="BW897" s="1085"/>
      <c r="BX897" s="1085"/>
      <c r="BY897" s="1085"/>
      <c r="BZ897" s="1085"/>
      <c r="CA897" s="1085"/>
      <c r="CB897" s="1085"/>
      <c r="CC897" s="1085"/>
      <c r="CD897" s="1085"/>
      <c r="CE897" s="1085"/>
      <c r="CF897" s="1085"/>
      <c r="CG897" s="1085"/>
      <c r="CH897" s="1085"/>
      <c r="CI897" s="1085"/>
      <c r="CJ897" s="1085"/>
      <c r="CK897" s="1085"/>
      <c r="CL897" s="1085"/>
      <c r="CM897" s="1124"/>
      <c r="CN897" s="1124"/>
      <c r="CO897" s="1125"/>
      <c r="CQ897" s="1955"/>
    </row>
    <row r="898" spans="1:95" s="633" customFormat="1" x14ac:dyDescent="0.2">
      <c r="A898" s="1066"/>
      <c r="B898" s="1084"/>
      <c r="C898" s="1060"/>
      <c r="D898" s="1060"/>
      <c r="E898" s="1061"/>
      <c r="F898" s="1079"/>
      <c r="G898" s="1078"/>
      <c r="H898" s="1064"/>
      <c r="I898" s="1085"/>
      <c r="J898" s="1085"/>
      <c r="K898" s="1085"/>
      <c r="L898" s="1085"/>
      <c r="M898" s="1085"/>
      <c r="N898" s="1085"/>
      <c r="O898" s="1085"/>
      <c r="P898" s="1085"/>
      <c r="Q898" s="1085"/>
      <c r="R898" s="1085"/>
      <c r="S898" s="1085"/>
      <c r="T898" s="1085"/>
      <c r="U898" s="1085"/>
      <c r="V898" s="1085"/>
      <c r="W898" s="1085"/>
      <c r="X898" s="1085"/>
      <c r="Y898" s="1085"/>
      <c r="Z898" s="1085"/>
      <c r="AA898" s="1085"/>
      <c r="AB898" s="1124"/>
      <c r="AC898" s="1124"/>
      <c r="AD898" s="1124"/>
      <c r="AE898" s="1124"/>
      <c r="AF898" s="1085"/>
      <c r="AG898" s="1085"/>
      <c r="AH898" s="1085"/>
      <c r="AI898" s="1085"/>
      <c r="AJ898" s="1085"/>
      <c r="AK898" s="1085"/>
      <c r="AL898" s="1085"/>
      <c r="AM898" s="1085"/>
      <c r="AN898" s="1085"/>
      <c r="AO898" s="1085"/>
      <c r="AP898" s="1085"/>
      <c r="AQ898" s="1085"/>
      <c r="AR898" s="1085"/>
      <c r="AS898" s="1085"/>
      <c r="AT898" s="1085"/>
      <c r="AU898" s="1085"/>
      <c r="AV898" s="1085"/>
      <c r="AW898" s="1085"/>
      <c r="AX898" s="1085"/>
      <c r="AY898" s="1085"/>
      <c r="AZ898" s="1085"/>
      <c r="BA898" s="1085"/>
      <c r="BB898" s="1085"/>
      <c r="BC898" s="1085"/>
      <c r="BD898" s="1085"/>
      <c r="BE898" s="1085"/>
      <c r="BF898" s="1085"/>
      <c r="BG898" s="1085"/>
      <c r="BH898" s="1085"/>
      <c r="BI898" s="1085"/>
      <c r="BJ898" s="1085"/>
      <c r="BK898" s="1085"/>
      <c r="BL898" s="1085"/>
      <c r="BM898" s="1085"/>
      <c r="BN898" s="1085"/>
      <c r="BO898" s="1085"/>
      <c r="BP898" s="1085"/>
      <c r="BQ898" s="1085"/>
      <c r="BR898" s="1085"/>
      <c r="BS898" s="1124"/>
      <c r="BT898" s="1085"/>
      <c r="BU898" s="1085"/>
      <c r="BV898" s="1085"/>
      <c r="BW898" s="1085"/>
      <c r="BX898" s="1085"/>
      <c r="BY898" s="1085"/>
      <c r="BZ898" s="1085"/>
      <c r="CA898" s="1085"/>
      <c r="CB898" s="1085"/>
      <c r="CC898" s="1085"/>
      <c r="CD898" s="1085"/>
      <c r="CE898" s="1085"/>
      <c r="CF898" s="1085"/>
      <c r="CG898" s="1085"/>
      <c r="CH898" s="1085"/>
      <c r="CI898" s="1085"/>
      <c r="CJ898" s="1085"/>
      <c r="CK898" s="1085"/>
      <c r="CL898" s="1085"/>
      <c r="CM898" s="1124"/>
      <c r="CN898" s="1124"/>
      <c r="CO898" s="1125"/>
      <c r="CQ898" s="1955"/>
    </row>
    <row r="899" spans="1:95" s="633" customFormat="1" x14ac:dyDescent="0.2">
      <c r="A899" s="1066"/>
      <c r="B899" s="1084"/>
      <c r="C899" s="1060"/>
      <c r="D899" s="1060"/>
      <c r="E899" s="1061"/>
      <c r="F899" s="1079"/>
      <c r="G899" s="1078"/>
      <c r="H899" s="1064"/>
      <c r="I899" s="1085"/>
      <c r="J899" s="1085"/>
      <c r="K899" s="1085"/>
      <c r="L899" s="1085"/>
      <c r="M899" s="1085"/>
      <c r="N899" s="1085"/>
      <c r="O899" s="1085"/>
      <c r="P899" s="1085"/>
      <c r="Q899" s="1085"/>
      <c r="R899" s="1085"/>
      <c r="S899" s="1085"/>
      <c r="T899" s="1085"/>
      <c r="U899" s="1085"/>
      <c r="V899" s="1085"/>
      <c r="W899" s="1085"/>
      <c r="X899" s="1085"/>
      <c r="Y899" s="1085"/>
      <c r="Z899" s="1085"/>
      <c r="AA899" s="1085"/>
      <c r="AB899" s="1124"/>
      <c r="AC899" s="1124"/>
      <c r="AD899" s="1124"/>
      <c r="AE899" s="1124"/>
      <c r="AF899" s="1085"/>
      <c r="AG899" s="1085"/>
      <c r="AH899" s="1085"/>
      <c r="AI899" s="1085"/>
      <c r="AJ899" s="1085"/>
      <c r="AK899" s="1085"/>
      <c r="AL899" s="1085"/>
      <c r="AM899" s="1085"/>
      <c r="AN899" s="1085"/>
      <c r="AO899" s="1085"/>
      <c r="AP899" s="1085"/>
      <c r="AQ899" s="1085"/>
      <c r="AR899" s="1085"/>
      <c r="AS899" s="1085"/>
      <c r="AT899" s="1085"/>
      <c r="AU899" s="1085"/>
      <c r="AV899" s="1085"/>
      <c r="AW899" s="1085"/>
      <c r="AX899" s="1085"/>
      <c r="AY899" s="1085"/>
      <c r="AZ899" s="1085"/>
      <c r="BA899" s="1085"/>
      <c r="BB899" s="1085"/>
      <c r="BC899" s="1085"/>
      <c r="BD899" s="1085"/>
      <c r="BE899" s="1085"/>
      <c r="BF899" s="1085"/>
      <c r="BG899" s="1085"/>
      <c r="BH899" s="1085"/>
      <c r="BI899" s="1085"/>
      <c r="BJ899" s="1085"/>
      <c r="BK899" s="1085"/>
      <c r="BL899" s="1085"/>
      <c r="BM899" s="1085"/>
      <c r="BN899" s="1085"/>
      <c r="BO899" s="1085"/>
      <c r="BP899" s="1085"/>
      <c r="BQ899" s="1085"/>
      <c r="BR899" s="1085"/>
      <c r="BS899" s="1124"/>
      <c r="BT899" s="1085"/>
      <c r="BU899" s="1085"/>
      <c r="BV899" s="1085"/>
      <c r="BW899" s="1085"/>
      <c r="BX899" s="1085"/>
      <c r="BY899" s="1085"/>
      <c r="BZ899" s="1085"/>
      <c r="CA899" s="1085"/>
      <c r="CB899" s="1085"/>
      <c r="CC899" s="1085"/>
      <c r="CD899" s="1085"/>
      <c r="CE899" s="1085"/>
      <c r="CF899" s="1085"/>
      <c r="CG899" s="1085"/>
      <c r="CH899" s="1085"/>
      <c r="CI899" s="1085"/>
      <c r="CJ899" s="1085"/>
      <c r="CK899" s="1085"/>
      <c r="CL899" s="1085"/>
      <c r="CM899" s="1124"/>
      <c r="CN899" s="1124"/>
      <c r="CO899" s="1125"/>
      <c r="CQ899" s="1955"/>
    </row>
    <row r="900" spans="1:95" s="633" customFormat="1" x14ac:dyDescent="0.2">
      <c r="A900" s="1066"/>
      <c r="B900" s="1084"/>
      <c r="C900" s="1060"/>
      <c r="D900" s="1060"/>
      <c r="E900" s="1061"/>
      <c r="F900" s="1079"/>
      <c r="G900" s="1078"/>
      <c r="H900" s="1064"/>
      <c r="I900" s="1085"/>
      <c r="J900" s="1085"/>
      <c r="K900" s="1085"/>
      <c r="L900" s="1085"/>
      <c r="M900" s="1085"/>
      <c r="N900" s="1085"/>
      <c r="O900" s="1085"/>
      <c r="P900" s="1085"/>
      <c r="Q900" s="1085"/>
      <c r="R900" s="1085"/>
      <c r="S900" s="1085"/>
      <c r="T900" s="1085"/>
      <c r="U900" s="1085"/>
      <c r="V900" s="1085"/>
      <c r="W900" s="1085"/>
      <c r="X900" s="1085"/>
      <c r="Y900" s="1085"/>
      <c r="Z900" s="1085"/>
      <c r="AA900" s="1085"/>
      <c r="AB900" s="1124"/>
      <c r="AC900" s="1124"/>
      <c r="AD900" s="1124"/>
      <c r="AE900" s="1124"/>
      <c r="AF900" s="1085"/>
      <c r="AG900" s="1085"/>
      <c r="AH900" s="1085"/>
      <c r="AI900" s="1085"/>
      <c r="AJ900" s="1085"/>
      <c r="AK900" s="1085"/>
      <c r="AL900" s="1085"/>
      <c r="AM900" s="1085"/>
      <c r="AN900" s="1085"/>
      <c r="AO900" s="1085"/>
      <c r="AP900" s="1085"/>
      <c r="AQ900" s="1085"/>
      <c r="AR900" s="1085"/>
      <c r="AS900" s="1085"/>
      <c r="AT900" s="1085"/>
      <c r="AU900" s="1085"/>
      <c r="AV900" s="1085"/>
      <c r="AW900" s="1085"/>
      <c r="AX900" s="1085"/>
      <c r="AY900" s="1085"/>
      <c r="AZ900" s="1085"/>
      <c r="BA900" s="1085"/>
      <c r="BB900" s="1085"/>
      <c r="BC900" s="1085"/>
      <c r="BD900" s="1085"/>
      <c r="BE900" s="1085"/>
      <c r="BF900" s="1085"/>
      <c r="BG900" s="1085"/>
      <c r="BH900" s="1085"/>
      <c r="BI900" s="1085"/>
      <c r="BJ900" s="1085"/>
      <c r="BK900" s="1085"/>
      <c r="BL900" s="1085"/>
      <c r="BM900" s="1085"/>
      <c r="BN900" s="1085"/>
      <c r="BO900" s="1085"/>
      <c r="BP900" s="1085"/>
      <c r="BQ900" s="1085"/>
      <c r="BR900" s="1085"/>
      <c r="BS900" s="1124"/>
      <c r="BT900" s="1085"/>
      <c r="BU900" s="1085"/>
      <c r="BV900" s="1085"/>
      <c r="BW900" s="1085"/>
      <c r="BX900" s="1085"/>
      <c r="BY900" s="1085"/>
      <c r="BZ900" s="1085"/>
      <c r="CA900" s="1085"/>
      <c r="CB900" s="1085"/>
      <c r="CC900" s="1085"/>
      <c r="CD900" s="1085"/>
      <c r="CE900" s="1085"/>
      <c r="CF900" s="1085"/>
      <c r="CG900" s="1085"/>
      <c r="CH900" s="1085"/>
      <c r="CI900" s="1085"/>
      <c r="CJ900" s="1085"/>
      <c r="CK900" s="1085"/>
      <c r="CL900" s="1085"/>
      <c r="CM900" s="1124"/>
      <c r="CN900" s="1124"/>
      <c r="CO900" s="1125"/>
      <c r="CQ900" s="1955"/>
    </row>
    <row r="901" spans="1:95" s="633" customFormat="1" x14ac:dyDescent="0.2">
      <c r="A901" s="1066"/>
      <c r="B901" s="1084"/>
      <c r="C901" s="1060"/>
      <c r="D901" s="1060"/>
      <c r="E901" s="1061"/>
      <c r="F901" s="1079"/>
      <c r="G901" s="1078"/>
      <c r="H901" s="1064"/>
      <c r="I901" s="1085"/>
      <c r="J901" s="1085"/>
      <c r="K901" s="1085"/>
      <c r="L901" s="1085"/>
      <c r="M901" s="1085"/>
      <c r="N901" s="1085"/>
      <c r="O901" s="1085"/>
      <c r="P901" s="1085"/>
      <c r="Q901" s="1085"/>
      <c r="R901" s="1085"/>
      <c r="S901" s="1085"/>
      <c r="T901" s="1085"/>
      <c r="U901" s="1085"/>
      <c r="V901" s="1085"/>
      <c r="W901" s="1085"/>
      <c r="X901" s="1085"/>
      <c r="Y901" s="1085"/>
      <c r="Z901" s="1085"/>
      <c r="AA901" s="1085"/>
      <c r="AB901" s="1124"/>
      <c r="AC901" s="1124"/>
      <c r="AD901" s="1124"/>
      <c r="AE901" s="1124"/>
      <c r="AF901" s="1085"/>
      <c r="AG901" s="1085"/>
      <c r="AH901" s="1085"/>
      <c r="AI901" s="1085"/>
      <c r="AJ901" s="1085"/>
      <c r="AK901" s="1085"/>
      <c r="AL901" s="1085"/>
      <c r="AM901" s="1085"/>
      <c r="AN901" s="1085"/>
      <c r="AO901" s="1085"/>
      <c r="AP901" s="1085"/>
      <c r="AQ901" s="1085"/>
      <c r="AR901" s="1085"/>
      <c r="AS901" s="1085"/>
      <c r="AT901" s="1085"/>
      <c r="AU901" s="1085"/>
      <c r="AV901" s="1085"/>
      <c r="AW901" s="1085"/>
      <c r="AX901" s="1085"/>
      <c r="AY901" s="1085"/>
      <c r="AZ901" s="1085"/>
      <c r="BA901" s="1085"/>
      <c r="BB901" s="1085"/>
      <c r="BC901" s="1085"/>
      <c r="BD901" s="1085"/>
      <c r="BE901" s="1085"/>
      <c r="BF901" s="1085"/>
      <c r="BG901" s="1085"/>
      <c r="BH901" s="1085"/>
      <c r="BI901" s="1085"/>
      <c r="BJ901" s="1085"/>
      <c r="BK901" s="1085"/>
      <c r="BL901" s="1085"/>
      <c r="BM901" s="1085"/>
      <c r="BN901" s="1085"/>
      <c r="BO901" s="1085"/>
      <c r="BP901" s="1085"/>
      <c r="BQ901" s="1085"/>
      <c r="BR901" s="1085"/>
      <c r="BS901" s="1124"/>
      <c r="BT901" s="1085"/>
      <c r="BU901" s="1085"/>
      <c r="BV901" s="1085"/>
      <c r="BW901" s="1085"/>
      <c r="BX901" s="1085"/>
      <c r="BY901" s="1085"/>
      <c r="BZ901" s="1085"/>
      <c r="CA901" s="1085"/>
      <c r="CB901" s="1085"/>
      <c r="CC901" s="1085"/>
      <c r="CD901" s="1085"/>
      <c r="CE901" s="1085"/>
      <c r="CF901" s="1085"/>
      <c r="CG901" s="1085"/>
      <c r="CH901" s="1085"/>
      <c r="CI901" s="1085"/>
      <c r="CJ901" s="1085"/>
      <c r="CK901" s="1085"/>
      <c r="CL901" s="1085"/>
      <c r="CM901" s="1124"/>
      <c r="CN901" s="1124"/>
      <c r="CO901" s="1125"/>
      <c r="CQ901" s="1955"/>
    </row>
    <row r="902" spans="1:95" s="633" customFormat="1" x14ac:dyDescent="0.2">
      <c r="A902" s="1066"/>
      <c r="B902" s="1084"/>
      <c r="C902" s="1060"/>
      <c r="D902" s="1060"/>
      <c r="E902" s="1061"/>
      <c r="F902" s="1079"/>
      <c r="G902" s="1078"/>
      <c r="H902" s="1064"/>
      <c r="I902" s="1085"/>
      <c r="J902" s="1085"/>
      <c r="K902" s="1085"/>
      <c r="L902" s="1085"/>
      <c r="M902" s="1085"/>
      <c r="N902" s="1085"/>
      <c r="O902" s="1085"/>
      <c r="P902" s="1085"/>
      <c r="Q902" s="1085"/>
      <c r="R902" s="1085"/>
      <c r="S902" s="1085"/>
      <c r="T902" s="1085"/>
      <c r="U902" s="1085"/>
      <c r="V902" s="1085"/>
      <c r="W902" s="1085"/>
      <c r="X902" s="1085"/>
      <c r="Y902" s="1085"/>
      <c r="Z902" s="1085"/>
      <c r="AA902" s="1085"/>
      <c r="AB902" s="1124"/>
      <c r="AC902" s="1124"/>
      <c r="AD902" s="1124"/>
      <c r="AE902" s="1124"/>
      <c r="AF902" s="1085"/>
      <c r="AG902" s="1085"/>
      <c r="AH902" s="1085"/>
      <c r="AI902" s="1085"/>
      <c r="AJ902" s="1085"/>
      <c r="AK902" s="1085"/>
      <c r="AL902" s="1085"/>
      <c r="AM902" s="1085"/>
      <c r="AN902" s="1085"/>
      <c r="AO902" s="1085"/>
      <c r="AP902" s="1085"/>
      <c r="AQ902" s="1085"/>
      <c r="AR902" s="1085"/>
      <c r="AS902" s="1085"/>
      <c r="AT902" s="1085"/>
      <c r="AU902" s="1085"/>
      <c r="AV902" s="1085"/>
      <c r="AW902" s="1085"/>
      <c r="AX902" s="1085"/>
      <c r="AY902" s="1085"/>
      <c r="AZ902" s="1085"/>
      <c r="BA902" s="1085"/>
      <c r="BB902" s="1085"/>
      <c r="BC902" s="1085"/>
      <c r="BD902" s="1085"/>
      <c r="BE902" s="1085"/>
      <c r="BF902" s="1085"/>
      <c r="BG902" s="1085"/>
      <c r="BH902" s="1085"/>
      <c r="BI902" s="1085"/>
      <c r="BJ902" s="1085"/>
      <c r="BK902" s="1085"/>
      <c r="BL902" s="1085"/>
      <c r="BM902" s="1085"/>
      <c r="BN902" s="1085"/>
      <c r="BO902" s="1085"/>
      <c r="BP902" s="1085"/>
      <c r="BQ902" s="1085"/>
      <c r="BR902" s="1085"/>
      <c r="BS902" s="1124"/>
      <c r="BT902" s="1085"/>
      <c r="BU902" s="1085"/>
      <c r="BV902" s="1085"/>
      <c r="BW902" s="1085"/>
      <c r="BX902" s="1085"/>
      <c r="BY902" s="1085"/>
      <c r="BZ902" s="1085"/>
      <c r="CA902" s="1085"/>
      <c r="CB902" s="1085"/>
      <c r="CC902" s="1085"/>
      <c r="CD902" s="1085"/>
      <c r="CE902" s="1085"/>
      <c r="CF902" s="1085"/>
      <c r="CG902" s="1085"/>
      <c r="CH902" s="1085"/>
      <c r="CI902" s="1085"/>
      <c r="CJ902" s="1085"/>
      <c r="CK902" s="1085"/>
      <c r="CL902" s="1085"/>
      <c r="CM902" s="1124"/>
      <c r="CN902" s="1124"/>
      <c r="CO902" s="1125"/>
      <c r="CQ902" s="1955"/>
    </row>
    <row r="903" spans="1:95" s="633" customFormat="1" x14ac:dyDescent="0.2">
      <c r="A903" s="1066"/>
      <c r="B903" s="1084"/>
      <c r="C903" s="1060"/>
      <c r="D903" s="1060"/>
      <c r="E903" s="1061"/>
      <c r="F903" s="1079"/>
      <c r="G903" s="1078"/>
      <c r="H903" s="1064"/>
      <c r="I903" s="1085"/>
      <c r="J903" s="1085"/>
      <c r="K903" s="1085"/>
      <c r="L903" s="1085"/>
      <c r="M903" s="1085"/>
      <c r="N903" s="1085"/>
      <c r="O903" s="1085"/>
      <c r="P903" s="1085"/>
      <c r="Q903" s="1085"/>
      <c r="R903" s="1085"/>
      <c r="S903" s="1085"/>
      <c r="T903" s="1085"/>
      <c r="U903" s="1085"/>
      <c r="V903" s="1085"/>
      <c r="W903" s="1085"/>
      <c r="X903" s="1085"/>
      <c r="Y903" s="1085"/>
      <c r="Z903" s="1085"/>
      <c r="AA903" s="1085"/>
      <c r="AB903" s="1124"/>
      <c r="AC903" s="1124"/>
      <c r="AD903" s="1124"/>
      <c r="AE903" s="1124"/>
      <c r="AF903" s="1085"/>
      <c r="AG903" s="1085"/>
      <c r="AH903" s="1085"/>
      <c r="AI903" s="1085"/>
      <c r="AJ903" s="1085"/>
      <c r="AK903" s="1085"/>
      <c r="AL903" s="1085"/>
      <c r="AM903" s="1085"/>
      <c r="AN903" s="1085"/>
      <c r="AO903" s="1085"/>
      <c r="AP903" s="1085"/>
      <c r="AQ903" s="1085"/>
      <c r="AR903" s="1085"/>
      <c r="AS903" s="1085"/>
      <c r="AT903" s="1085"/>
      <c r="AU903" s="1085"/>
      <c r="AV903" s="1085"/>
      <c r="AW903" s="1085"/>
      <c r="AX903" s="1085"/>
      <c r="AY903" s="1085"/>
      <c r="AZ903" s="1085"/>
      <c r="BA903" s="1085"/>
      <c r="BB903" s="1085"/>
      <c r="BC903" s="1085"/>
      <c r="BD903" s="1085"/>
      <c r="BE903" s="1085"/>
      <c r="BF903" s="1085"/>
      <c r="BG903" s="1085"/>
      <c r="BH903" s="1085"/>
      <c r="BI903" s="1085"/>
      <c r="BJ903" s="1085"/>
      <c r="BK903" s="1085"/>
      <c r="BL903" s="1085"/>
      <c r="BM903" s="1085"/>
      <c r="BN903" s="1085"/>
      <c r="BO903" s="1085"/>
      <c r="BP903" s="1085"/>
      <c r="BQ903" s="1085"/>
      <c r="BR903" s="1085"/>
      <c r="BS903" s="1124"/>
      <c r="BT903" s="1085"/>
      <c r="BU903" s="1085"/>
      <c r="BV903" s="1085"/>
      <c r="BW903" s="1085"/>
      <c r="BX903" s="1085"/>
      <c r="BY903" s="1085"/>
      <c r="BZ903" s="1085"/>
      <c r="CA903" s="1085"/>
      <c r="CB903" s="1085"/>
      <c r="CC903" s="1085"/>
      <c r="CD903" s="1085"/>
      <c r="CE903" s="1085"/>
      <c r="CF903" s="1085"/>
      <c r="CG903" s="1085"/>
      <c r="CH903" s="1085"/>
      <c r="CI903" s="1085"/>
      <c r="CJ903" s="1085"/>
      <c r="CK903" s="1085"/>
      <c r="CL903" s="1085"/>
      <c r="CM903" s="1124"/>
      <c r="CN903" s="1124"/>
      <c r="CO903" s="1125"/>
      <c r="CQ903" s="1955"/>
    </row>
    <row r="904" spans="1:95" s="633" customFormat="1" x14ac:dyDescent="0.2">
      <c r="A904" s="1066"/>
      <c r="B904" s="1084"/>
      <c r="C904" s="1060"/>
      <c r="D904" s="1060"/>
      <c r="E904" s="1061"/>
      <c r="F904" s="1079"/>
      <c r="G904" s="1078"/>
      <c r="H904" s="1064"/>
      <c r="I904" s="1085"/>
      <c r="J904" s="1085"/>
      <c r="K904" s="1085"/>
      <c r="L904" s="1085"/>
      <c r="M904" s="1085"/>
      <c r="N904" s="1085"/>
      <c r="O904" s="1085"/>
      <c r="P904" s="1085"/>
      <c r="Q904" s="1085"/>
      <c r="R904" s="1085"/>
      <c r="S904" s="1085"/>
      <c r="T904" s="1085"/>
      <c r="U904" s="1085"/>
      <c r="V904" s="1085"/>
      <c r="W904" s="1085"/>
      <c r="X904" s="1085"/>
      <c r="Y904" s="1085"/>
      <c r="Z904" s="1085"/>
      <c r="AA904" s="1085"/>
      <c r="AB904" s="1124"/>
      <c r="AC904" s="1124"/>
      <c r="AD904" s="1124"/>
      <c r="AE904" s="1124"/>
      <c r="AF904" s="1085"/>
      <c r="AG904" s="1085"/>
      <c r="AH904" s="1085"/>
      <c r="AI904" s="1085"/>
      <c r="AJ904" s="1085"/>
      <c r="AK904" s="1085"/>
      <c r="AL904" s="1085"/>
      <c r="AM904" s="1085"/>
      <c r="AN904" s="1085"/>
      <c r="AO904" s="1085"/>
      <c r="AP904" s="1085"/>
      <c r="AQ904" s="1085"/>
      <c r="AR904" s="1085"/>
      <c r="AS904" s="1085"/>
      <c r="AT904" s="1085"/>
      <c r="AU904" s="1085"/>
      <c r="AV904" s="1085"/>
      <c r="AW904" s="1085"/>
      <c r="AX904" s="1085"/>
      <c r="AY904" s="1085"/>
      <c r="AZ904" s="1085"/>
      <c r="BA904" s="1085"/>
      <c r="BB904" s="1085"/>
      <c r="BC904" s="1085"/>
      <c r="BD904" s="1085"/>
      <c r="BE904" s="1085"/>
      <c r="BF904" s="1085"/>
      <c r="BG904" s="1085"/>
      <c r="BH904" s="1085"/>
      <c r="BI904" s="1085"/>
      <c r="BJ904" s="1085"/>
      <c r="BK904" s="1085"/>
      <c r="BL904" s="1085"/>
      <c r="BM904" s="1085"/>
      <c r="BN904" s="1085"/>
      <c r="BO904" s="1085"/>
      <c r="BP904" s="1085"/>
      <c r="BQ904" s="1085"/>
      <c r="BR904" s="1085"/>
      <c r="BS904" s="1124"/>
      <c r="BT904" s="1085"/>
      <c r="BU904" s="1085"/>
      <c r="BV904" s="1085"/>
      <c r="BW904" s="1085"/>
      <c r="BX904" s="1085"/>
      <c r="BY904" s="1085"/>
      <c r="BZ904" s="1085"/>
      <c r="CA904" s="1085"/>
      <c r="CB904" s="1085"/>
      <c r="CC904" s="1085"/>
      <c r="CD904" s="1085"/>
      <c r="CE904" s="1085"/>
      <c r="CF904" s="1085"/>
      <c r="CG904" s="1085"/>
      <c r="CH904" s="1085"/>
      <c r="CI904" s="1085"/>
      <c r="CJ904" s="1085"/>
      <c r="CK904" s="1085"/>
      <c r="CL904" s="1085"/>
      <c r="CM904" s="1124"/>
      <c r="CN904" s="1124"/>
      <c r="CO904" s="1125"/>
      <c r="CQ904" s="1955"/>
    </row>
    <row r="905" spans="1:95" s="633" customFormat="1" x14ac:dyDescent="0.2">
      <c r="A905" s="1066"/>
      <c r="B905" s="1084"/>
      <c r="C905" s="1060"/>
      <c r="D905" s="1060"/>
      <c r="E905" s="1061"/>
      <c r="F905" s="1079"/>
      <c r="G905" s="1078"/>
      <c r="H905" s="1064"/>
      <c r="I905" s="1085"/>
      <c r="J905" s="1085"/>
      <c r="K905" s="1085"/>
      <c r="L905" s="1085"/>
      <c r="M905" s="1085"/>
      <c r="N905" s="1085"/>
      <c r="O905" s="1085"/>
      <c r="P905" s="1085"/>
      <c r="Q905" s="1085"/>
      <c r="R905" s="1085"/>
      <c r="S905" s="1085"/>
      <c r="T905" s="1085"/>
      <c r="U905" s="1085"/>
      <c r="V905" s="1085"/>
      <c r="W905" s="1085"/>
      <c r="X905" s="1085"/>
      <c r="Y905" s="1085"/>
      <c r="Z905" s="1085"/>
      <c r="AA905" s="1085"/>
      <c r="AB905" s="1124"/>
      <c r="AC905" s="1124"/>
      <c r="AD905" s="1124"/>
      <c r="AE905" s="1124"/>
      <c r="AF905" s="1085"/>
      <c r="AG905" s="1085"/>
      <c r="AH905" s="1085"/>
      <c r="AI905" s="1085"/>
      <c r="AJ905" s="1085"/>
      <c r="AK905" s="1085"/>
      <c r="AL905" s="1085"/>
      <c r="AM905" s="1085"/>
      <c r="AN905" s="1085"/>
      <c r="AO905" s="1085"/>
      <c r="AP905" s="1085"/>
      <c r="AQ905" s="1085"/>
      <c r="AR905" s="1085"/>
      <c r="AS905" s="1085"/>
      <c r="AT905" s="1085"/>
      <c r="AU905" s="1085"/>
      <c r="AV905" s="1085"/>
      <c r="AW905" s="1085"/>
      <c r="AX905" s="1085"/>
      <c r="AY905" s="1085"/>
      <c r="AZ905" s="1085"/>
      <c r="BA905" s="1085"/>
      <c r="BB905" s="1085"/>
      <c r="BC905" s="1085"/>
      <c r="BD905" s="1085"/>
      <c r="BE905" s="1085"/>
      <c r="BF905" s="1085"/>
      <c r="BG905" s="1085"/>
      <c r="BH905" s="1085"/>
      <c r="BI905" s="1085"/>
      <c r="BJ905" s="1085"/>
      <c r="BK905" s="1085"/>
      <c r="BL905" s="1085"/>
      <c r="BM905" s="1085"/>
      <c r="BN905" s="1085"/>
      <c r="BO905" s="1085"/>
      <c r="BP905" s="1085"/>
      <c r="BQ905" s="1085"/>
      <c r="BR905" s="1085"/>
      <c r="BS905" s="1124"/>
      <c r="BT905" s="1085"/>
      <c r="BU905" s="1085"/>
      <c r="BV905" s="1085"/>
      <c r="BW905" s="1085"/>
      <c r="BX905" s="1085"/>
      <c r="BY905" s="1085"/>
      <c r="BZ905" s="1085"/>
      <c r="CA905" s="1085"/>
      <c r="CB905" s="1085"/>
      <c r="CC905" s="1085"/>
      <c r="CD905" s="1085"/>
      <c r="CE905" s="1085"/>
      <c r="CF905" s="1085"/>
      <c r="CG905" s="1085"/>
      <c r="CH905" s="1085"/>
      <c r="CI905" s="1085"/>
      <c r="CJ905" s="1085"/>
      <c r="CK905" s="1085"/>
      <c r="CL905" s="1085"/>
      <c r="CM905" s="1124"/>
      <c r="CN905" s="1124"/>
      <c r="CO905" s="1125"/>
      <c r="CQ905" s="1955"/>
    </row>
    <row r="906" spans="1:95" s="633" customFormat="1" x14ac:dyDescent="0.2">
      <c r="A906" s="1066"/>
      <c r="B906" s="1084"/>
      <c r="C906" s="1060"/>
      <c r="D906" s="1060"/>
      <c r="E906" s="1061"/>
      <c r="F906" s="1079"/>
      <c r="G906" s="1078"/>
      <c r="H906" s="1064"/>
      <c r="I906" s="1085"/>
      <c r="J906" s="1085"/>
      <c r="K906" s="1085"/>
      <c r="L906" s="1085"/>
      <c r="M906" s="1085"/>
      <c r="N906" s="1085"/>
      <c r="O906" s="1085"/>
      <c r="P906" s="1085"/>
      <c r="Q906" s="1085"/>
      <c r="R906" s="1085"/>
      <c r="S906" s="1085"/>
      <c r="T906" s="1085"/>
      <c r="U906" s="1085"/>
      <c r="V906" s="1085"/>
      <c r="W906" s="1085"/>
      <c r="X906" s="1085"/>
      <c r="Y906" s="1085"/>
      <c r="Z906" s="1085"/>
      <c r="AA906" s="1085"/>
      <c r="AB906" s="1124"/>
      <c r="AC906" s="1124"/>
      <c r="AD906" s="1124"/>
      <c r="AE906" s="1124"/>
      <c r="AF906" s="1085"/>
      <c r="AG906" s="1085"/>
      <c r="AH906" s="1085"/>
      <c r="AI906" s="1085"/>
      <c r="AJ906" s="1085"/>
      <c r="AK906" s="1085"/>
      <c r="AL906" s="1085"/>
      <c r="AM906" s="1085"/>
      <c r="AN906" s="1085"/>
      <c r="AO906" s="1085"/>
      <c r="AP906" s="1085"/>
      <c r="AQ906" s="1085"/>
      <c r="AR906" s="1085"/>
      <c r="AS906" s="1085"/>
      <c r="AT906" s="1085"/>
      <c r="AU906" s="1085"/>
      <c r="AV906" s="1085"/>
      <c r="AW906" s="1085"/>
      <c r="AX906" s="1085"/>
      <c r="AY906" s="1085"/>
      <c r="AZ906" s="1085"/>
      <c r="BA906" s="1085"/>
      <c r="BB906" s="1085"/>
      <c r="BC906" s="1085"/>
      <c r="BD906" s="1085"/>
      <c r="BE906" s="1085"/>
      <c r="BF906" s="1085"/>
      <c r="BG906" s="1085"/>
      <c r="BH906" s="1085"/>
      <c r="BI906" s="1085"/>
      <c r="BJ906" s="1085"/>
      <c r="BK906" s="1085"/>
      <c r="BL906" s="1085"/>
      <c r="BM906" s="1085"/>
      <c r="BN906" s="1085"/>
      <c r="BO906" s="1085"/>
      <c r="BP906" s="1085"/>
      <c r="BQ906" s="1085"/>
      <c r="BR906" s="1085"/>
      <c r="BS906" s="1124"/>
      <c r="BT906" s="1085"/>
      <c r="BU906" s="1085"/>
      <c r="BV906" s="1085"/>
      <c r="BW906" s="1085"/>
      <c r="BX906" s="1085"/>
      <c r="BY906" s="1085"/>
      <c r="BZ906" s="1085"/>
      <c r="CA906" s="1085"/>
      <c r="CB906" s="1085"/>
      <c r="CC906" s="1085"/>
      <c r="CD906" s="1085"/>
      <c r="CE906" s="1085"/>
      <c r="CF906" s="1085"/>
      <c r="CG906" s="1085"/>
      <c r="CH906" s="1085"/>
      <c r="CI906" s="1085"/>
      <c r="CJ906" s="1085"/>
      <c r="CK906" s="1085"/>
      <c r="CL906" s="1085"/>
      <c r="CM906" s="1124"/>
      <c r="CN906" s="1124"/>
      <c r="CO906" s="1125"/>
      <c r="CQ906" s="1955"/>
    </row>
    <row r="907" spans="1:95" s="633" customFormat="1" x14ac:dyDescent="0.2">
      <c r="A907" s="1066"/>
      <c r="B907" s="1084"/>
      <c r="C907" s="1060"/>
      <c r="D907" s="1060"/>
      <c r="E907" s="1061"/>
      <c r="F907" s="1079"/>
      <c r="G907" s="1078"/>
      <c r="H907" s="1064"/>
      <c r="I907" s="1085"/>
      <c r="J907" s="1085"/>
      <c r="K907" s="1085"/>
      <c r="L907" s="1085"/>
      <c r="M907" s="1085"/>
      <c r="N907" s="1085"/>
      <c r="O907" s="1085"/>
      <c r="P907" s="1085"/>
      <c r="Q907" s="1085"/>
      <c r="R907" s="1085"/>
      <c r="S907" s="1085"/>
      <c r="T907" s="1085"/>
      <c r="U907" s="1085"/>
      <c r="V907" s="1085"/>
      <c r="W907" s="1085"/>
      <c r="X907" s="1085"/>
      <c r="Y907" s="1085"/>
      <c r="Z907" s="1085"/>
      <c r="AA907" s="1085"/>
      <c r="AB907" s="1124"/>
      <c r="AC907" s="1124"/>
      <c r="AD907" s="1124"/>
      <c r="AE907" s="1124"/>
      <c r="AF907" s="1085"/>
      <c r="AG907" s="1085"/>
      <c r="AH907" s="1085"/>
      <c r="AI907" s="1085"/>
      <c r="AJ907" s="1085"/>
      <c r="AK907" s="1085"/>
      <c r="AL907" s="1085"/>
      <c r="AM907" s="1085"/>
      <c r="AN907" s="1085"/>
      <c r="AO907" s="1085"/>
      <c r="AP907" s="1085"/>
      <c r="AQ907" s="1085"/>
      <c r="AR907" s="1085"/>
      <c r="AS907" s="1085"/>
      <c r="AT907" s="1085"/>
      <c r="AU907" s="1085"/>
      <c r="AV907" s="1085"/>
      <c r="AW907" s="1085"/>
      <c r="AX907" s="1085"/>
      <c r="AY907" s="1085"/>
      <c r="AZ907" s="1085"/>
      <c r="BA907" s="1085"/>
      <c r="BB907" s="1085"/>
      <c r="BC907" s="1085"/>
      <c r="BD907" s="1085"/>
      <c r="BE907" s="1085"/>
      <c r="BF907" s="1085"/>
      <c r="BG907" s="1085"/>
      <c r="BH907" s="1085"/>
      <c r="BI907" s="1085"/>
      <c r="BJ907" s="1085"/>
      <c r="BK907" s="1085"/>
      <c r="BL907" s="1085"/>
      <c r="BM907" s="1085"/>
      <c r="BN907" s="1085"/>
      <c r="BO907" s="1085"/>
      <c r="BP907" s="1085"/>
      <c r="BQ907" s="1085"/>
      <c r="BR907" s="1085"/>
      <c r="BS907" s="1124"/>
      <c r="BT907" s="1085"/>
      <c r="BU907" s="1085"/>
      <c r="BV907" s="1085"/>
      <c r="BW907" s="1085"/>
      <c r="BX907" s="1085"/>
      <c r="BY907" s="1085"/>
      <c r="BZ907" s="1085"/>
      <c r="CA907" s="1085"/>
      <c r="CB907" s="1085"/>
      <c r="CC907" s="1085"/>
      <c r="CD907" s="1085"/>
      <c r="CE907" s="1085"/>
      <c r="CF907" s="1085"/>
      <c r="CG907" s="1085"/>
      <c r="CH907" s="1085"/>
      <c r="CI907" s="1085"/>
      <c r="CJ907" s="1085"/>
      <c r="CK907" s="1085"/>
      <c r="CL907" s="1085"/>
      <c r="CM907" s="1124"/>
      <c r="CN907" s="1124"/>
      <c r="CO907" s="1125"/>
      <c r="CQ907" s="1955"/>
    </row>
    <row r="908" spans="1:95" s="633" customFormat="1" x14ac:dyDescent="0.2">
      <c r="A908" s="1066"/>
      <c r="B908" s="1084"/>
      <c r="C908" s="1060"/>
      <c r="D908" s="1060"/>
      <c r="E908" s="1061"/>
      <c r="F908" s="1079"/>
      <c r="G908" s="1078"/>
      <c r="H908" s="1064"/>
      <c r="I908" s="1085"/>
      <c r="J908" s="1085"/>
      <c r="K908" s="1085"/>
      <c r="L908" s="1085"/>
      <c r="M908" s="1085"/>
      <c r="N908" s="1085"/>
      <c r="O908" s="1085"/>
      <c r="P908" s="1085"/>
      <c r="Q908" s="1085"/>
      <c r="R908" s="1085"/>
      <c r="S908" s="1085"/>
      <c r="T908" s="1085"/>
      <c r="U908" s="1085"/>
      <c r="V908" s="1085"/>
      <c r="W908" s="1085"/>
      <c r="X908" s="1085"/>
      <c r="Y908" s="1085"/>
      <c r="Z908" s="1085"/>
      <c r="AA908" s="1085"/>
      <c r="AB908" s="1124"/>
      <c r="AC908" s="1124"/>
      <c r="AD908" s="1124"/>
      <c r="AE908" s="1124"/>
      <c r="AF908" s="1085"/>
      <c r="AG908" s="1085"/>
      <c r="AH908" s="1085"/>
      <c r="AI908" s="1085"/>
      <c r="AJ908" s="1085"/>
      <c r="AK908" s="1085"/>
      <c r="AL908" s="1085"/>
      <c r="AM908" s="1085"/>
      <c r="AN908" s="1085"/>
      <c r="AO908" s="1085"/>
      <c r="AP908" s="1085"/>
      <c r="AQ908" s="1085"/>
      <c r="AR908" s="1085"/>
      <c r="AS908" s="1085"/>
      <c r="AT908" s="1085"/>
      <c r="AU908" s="1085"/>
      <c r="AV908" s="1085"/>
      <c r="AW908" s="1085"/>
      <c r="AX908" s="1085"/>
      <c r="AY908" s="1085"/>
      <c r="AZ908" s="1085"/>
      <c r="BA908" s="1085"/>
      <c r="BB908" s="1085"/>
      <c r="BC908" s="1085"/>
      <c r="BD908" s="1085"/>
      <c r="BE908" s="1085"/>
      <c r="BF908" s="1085"/>
      <c r="BG908" s="1085"/>
      <c r="BH908" s="1085"/>
      <c r="BI908" s="1085"/>
      <c r="BJ908" s="1085"/>
      <c r="BK908" s="1085"/>
      <c r="BL908" s="1085"/>
      <c r="BM908" s="1085"/>
      <c r="BN908" s="1085"/>
      <c r="BO908" s="1085"/>
      <c r="BP908" s="1085"/>
      <c r="BQ908" s="1085"/>
      <c r="BR908" s="1085"/>
      <c r="BS908" s="1124"/>
      <c r="BT908" s="1085"/>
      <c r="BU908" s="1085"/>
      <c r="BV908" s="1085"/>
      <c r="BW908" s="1085"/>
      <c r="BX908" s="1085"/>
      <c r="BY908" s="1085"/>
      <c r="BZ908" s="1085"/>
      <c r="CA908" s="1085"/>
      <c r="CB908" s="1085"/>
      <c r="CC908" s="1085"/>
      <c r="CD908" s="1085"/>
      <c r="CE908" s="1085"/>
      <c r="CF908" s="1085"/>
      <c r="CG908" s="1085"/>
      <c r="CH908" s="1085"/>
      <c r="CI908" s="1085"/>
      <c r="CJ908" s="1085"/>
      <c r="CK908" s="1085"/>
      <c r="CL908" s="1085"/>
      <c r="CM908" s="1124"/>
      <c r="CN908" s="1124"/>
      <c r="CO908" s="1125"/>
      <c r="CQ908" s="1955"/>
    </row>
    <row r="909" spans="1:95" s="633" customFormat="1" x14ac:dyDescent="0.2">
      <c r="A909" s="1066"/>
      <c r="B909" s="1084"/>
      <c r="C909" s="1060"/>
      <c r="D909" s="1060"/>
      <c r="E909" s="1061"/>
      <c r="F909" s="1079"/>
      <c r="G909" s="1078"/>
      <c r="H909" s="1064"/>
      <c r="I909" s="1085"/>
      <c r="J909" s="1085"/>
      <c r="K909" s="1085"/>
      <c r="L909" s="1085"/>
      <c r="M909" s="1085"/>
      <c r="N909" s="1085"/>
      <c r="O909" s="1085"/>
      <c r="P909" s="1085"/>
      <c r="Q909" s="1085"/>
      <c r="R909" s="1085"/>
      <c r="S909" s="1085"/>
      <c r="T909" s="1085"/>
      <c r="U909" s="1085"/>
      <c r="V909" s="1085"/>
      <c r="W909" s="1085"/>
      <c r="X909" s="1085"/>
      <c r="Y909" s="1085"/>
      <c r="Z909" s="1085"/>
      <c r="AA909" s="1085"/>
      <c r="AB909" s="1124"/>
      <c r="AC909" s="1124"/>
      <c r="AD909" s="1124"/>
      <c r="AE909" s="1124"/>
      <c r="AF909" s="1085"/>
      <c r="AG909" s="1085"/>
      <c r="AH909" s="1085"/>
      <c r="AI909" s="1085"/>
      <c r="AJ909" s="1085"/>
      <c r="AK909" s="1085"/>
      <c r="AL909" s="1085"/>
      <c r="AM909" s="1085"/>
      <c r="AN909" s="1085"/>
      <c r="AO909" s="1085"/>
      <c r="AP909" s="1085"/>
      <c r="AQ909" s="1085"/>
      <c r="AR909" s="1085"/>
      <c r="AS909" s="1085"/>
      <c r="AT909" s="1085"/>
      <c r="AU909" s="1085"/>
      <c r="AV909" s="1085"/>
      <c r="AW909" s="1085"/>
      <c r="AX909" s="1085"/>
      <c r="AY909" s="1085"/>
      <c r="AZ909" s="1085"/>
      <c r="BA909" s="1085"/>
      <c r="BB909" s="1085"/>
      <c r="BC909" s="1085"/>
      <c r="BD909" s="1085"/>
      <c r="BE909" s="1085"/>
      <c r="BF909" s="1085"/>
      <c r="BG909" s="1085"/>
      <c r="BH909" s="1085"/>
      <c r="BI909" s="1085"/>
      <c r="BJ909" s="1085"/>
      <c r="BK909" s="1085"/>
      <c r="BL909" s="1085"/>
      <c r="BM909" s="1085"/>
      <c r="BN909" s="1085"/>
      <c r="BO909" s="1085"/>
      <c r="BP909" s="1085"/>
      <c r="BQ909" s="1085"/>
      <c r="BR909" s="1085"/>
      <c r="BS909" s="1124"/>
      <c r="BT909" s="1085"/>
      <c r="BU909" s="1085"/>
      <c r="BV909" s="1085"/>
      <c r="BW909" s="1085"/>
      <c r="BX909" s="1085"/>
      <c r="BY909" s="1085"/>
      <c r="BZ909" s="1085"/>
      <c r="CA909" s="1085"/>
      <c r="CB909" s="1085"/>
      <c r="CC909" s="1085"/>
      <c r="CD909" s="1085"/>
      <c r="CE909" s="1085"/>
      <c r="CF909" s="1085"/>
      <c r="CG909" s="1085"/>
      <c r="CH909" s="1085"/>
      <c r="CI909" s="1085"/>
      <c r="CJ909" s="1085"/>
      <c r="CK909" s="1085"/>
      <c r="CL909" s="1085"/>
      <c r="CM909" s="1124"/>
      <c r="CN909" s="1124"/>
      <c r="CO909" s="1125"/>
      <c r="CQ909" s="1955"/>
    </row>
    <row r="910" spans="1:95" s="633" customFormat="1" x14ac:dyDescent="0.2">
      <c r="A910" s="1066"/>
      <c r="B910" s="1084"/>
      <c r="C910" s="1060"/>
      <c r="D910" s="1060"/>
      <c r="E910" s="1061"/>
      <c r="F910" s="1079"/>
      <c r="G910" s="1078"/>
      <c r="H910" s="1064"/>
      <c r="I910" s="1085"/>
      <c r="J910" s="1085"/>
      <c r="K910" s="1085"/>
      <c r="L910" s="1085"/>
      <c r="M910" s="1085"/>
      <c r="N910" s="1085"/>
      <c r="O910" s="1085"/>
      <c r="P910" s="1085"/>
      <c r="Q910" s="1085"/>
      <c r="R910" s="1085"/>
      <c r="S910" s="1085"/>
      <c r="T910" s="1085"/>
      <c r="U910" s="1085"/>
      <c r="V910" s="1085"/>
      <c r="W910" s="1085"/>
      <c r="X910" s="1085"/>
      <c r="Y910" s="1085"/>
      <c r="Z910" s="1085"/>
      <c r="AA910" s="1085"/>
      <c r="AB910" s="1124"/>
      <c r="AC910" s="1124"/>
      <c r="AD910" s="1124"/>
      <c r="AE910" s="1124"/>
      <c r="AF910" s="1085"/>
      <c r="AG910" s="1085"/>
      <c r="AH910" s="1085"/>
      <c r="AI910" s="1085"/>
      <c r="AJ910" s="1085"/>
      <c r="AK910" s="1085"/>
      <c r="AL910" s="1085"/>
      <c r="AM910" s="1085"/>
      <c r="AN910" s="1085"/>
      <c r="AO910" s="1085"/>
      <c r="AP910" s="1085"/>
      <c r="AQ910" s="1085"/>
      <c r="AR910" s="1085"/>
      <c r="AS910" s="1085"/>
      <c r="AT910" s="1085"/>
      <c r="AU910" s="1085"/>
      <c r="AV910" s="1085"/>
      <c r="AW910" s="1085"/>
      <c r="AX910" s="1085"/>
      <c r="AY910" s="1085"/>
      <c r="AZ910" s="1085"/>
      <c r="BA910" s="1085"/>
      <c r="BB910" s="1085"/>
      <c r="BC910" s="1085"/>
      <c r="BD910" s="1085"/>
      <c r="BE910" s="1085"/>
      <c r="BF910" s="1085"/>
      <c r="BG910" s="1085"/>
      <c r="BH910" s="1085"/>
      <c r="BI910" s="1085"/>
      <c r="BJ910" s="1085"/>
      <c r="BK910" s="1085"/>
      <c r="BL910" s="1085"/>
      <c r="BM910" s="1085"/>
      <c r="BN910" s="1085"/>
      <c r="BO910" s="1085"/>
      <c r="BP910" s="1085"/>
      <c r="BQ910" s="1085"/>
      <c r="BR910" s="1085"/>
      <c r="BS910" s="1124"/>
      <c r="BT910" s="1085"/>
      <c r="BU910" s="1085"/>
      <c r="BV910" s="1085"/>
      <c r="BW910" s="1085"/>
      <c r="BX910" s="1085"/>
      <c r="BY910" s="1085"/>
      <c r="BZ910" s="1085"/>
      <c r="CA910" s="1085"/>
      <c r="CB910" s="1085"/>
      <c r="CC910" s="1085"/>
      <c r="CD910" s="1085"/>
      <c r="CE910" s="1085"/>
      <c r="CF910" s="1085"/>
      <c r="CG910" s="1085"/>
      <c r="CH910" s="1085"/>
      <c r="CI910" s="1085"/>
      <c r="CJ910" s="1085"/>
      <c r="CK910" s="1085"/>
      <c r="CL910" s="1085"/>
      <c r="CM910" s="1124"/>
      <c r="CN910" s="1124"/>
      <c r="CO910" s="1125"/>
      <c r="CQ910" s="1955"/>
    </row>
    <row r="911" spans="1:95" s="633" customFormat="1" x14ac:dyDescent="0.2">
      <c r="A911" s="1066"/>
      <c r="B911" s="1084"/>
      <c r="C911" s="1060"/>
      <c r="D911" s="1060"/>
      <c r="E911" s="1061"/>
      <c r="F911" s="1079"/>
      <c r="G911" s="1078"/>
      <c r="H911" s="1064"/>
      <c r="I911" s="1085"/>
      <c r="J911" s="1085"/>
      <c r="K911" s="1085"/>
      <c r="L911" s="1085"/>
      <c r="M911" s="1085"/>
      <c r="N911" s="1085"/>
      <c r="O911" s="1085"/>
      <c r="P911" s="1085"/>
      <c r="Q911" s="1085"/>
      <c r="R911" s="1085"/>
      <c r="S911" s="1085"/>
      <c r="T911" s="1085"/>
      <c r="U911" s="1085"/>
      <c r="V911" s="1085"/>
      <c r="W911" s="1085"/>
      <c r="X911" s="1085"/>
      <c r="Y911" s="1085"/>
      <c r="Z911" s="1085"/>
      <c r="AA911" s="1085"/>
      <c r="AB911" s="1124"/>
      <c r="AC911" s="1124"/>
      <c r="AD911" s="1124"/>
      <c r="AE911" s="1124"/>
      <c r="AF911" s="1085"/>
      <c r="AG911" s="1085"/>
      <c r="AH911" s="1085"/>
      <c r="AI911" s="1085"/>
      <c r="AJ911" s="1085"/>
      <c r="AK911" s="1085"/>
      <c r="AL911" s="1085"/>
      <c r="AM911" s="1085"/>
      <c r="AN911" s="1085"/>
      <c r="AO911" s="1085"/>
      <c r="AP911" s="1085"/>
      <c r="AQ911" s="1085"/>
      <c r="AR911" s="1085"/>
      <c r="AS911" s="1085"/>
      <c r="AT911" s="1085"/>
      <c r="AU911" s="1085"/>
      <c r="AV911" s="1085"/>
      <c r="AW911" s="1085"/>
      <c r="AX911" s="1085"/>
      <c r="AY911" s="1085"/>
      <c r="AZ911" s="1085"/>
      <c r="BA911" s="1085"/>
      <c r="BB911" s="1085"/>
      <c r="BC911" s="1085"/>
      <c r="BD911" s="1085"/>
      <c r="BE911" s="1085"/>
      <c r="BF911" s="1085"/>
      <c r="BG911" s="1085"/>
      <c r="BH911" s="1085"/>
      <c r="BI911" s="1085"/>
      <c r="BJ911" s="1085"/>
      <c r="BK911" s="1085"/>
      <c r="BL911" s="1085"/>
      <c r="BM911" s="1085"/>
      <c r="BN911" s="1085"/>
      <c r="BO911" s="1085"/>
      <c r="BP911" s="1085"/>
      <c r="BQ911" s="1085"/>
      <c r="BR911" s="1085"/>
      <c r="BS911" s="1124"/>
      <c r="BT911" s="1085"/>
      <c r="BU911" s="1085"/>
      <c r="BV911" s="1085"/>
      <c r="BW911" s="1085"/>
      <c r="BX911" s="1085"/>
      <c r="BY911" s="1085"/>
      <c r="BZ911" s="1085"/>
      <c r="CA911" s="1085"/>
      <c r="CB911" s="1085"/>
      <c r="CC911" s="1085"/>
      <c r="CD911" s="1085"/>
      <c r="CE911" s="1085"/>
      <c r="CF911" s="1085"/>
      <c r="CG911" s="1085"/>
      <c r="CH911" s="1085"/>
      <c r="CI911" s="1085"/>
      <c r="CJ911" s="1085"/>
      <c r="CK911" s="1085"/>
      <c r="CL911" s="1085"/>
      <c r="CM911" s="1124"/>
      <c r="CN911" s="1124"/>
      <c r="CO911" s="1125"/>
      <c r="CQ911" s="1955"/>
    </row>
    <row r="912" spans="1:95" s="633" customFormat="1" x14ac:dyDescent="0.2">
      <c r="A912" s="1066"/>
      <c r="B912" s="1084"/>
      <c r="C912" s="1060"/>
      <c r="D912" s="1060"/>
      <c r="E912" s="1061"/>
      <c r="F912" s="1079"/>
      <c r="G912" s="1078"/>
      <c r="H912" s="1064"/>
      <c r="I912" s="1085"/>
      <c r="J912" s="1085"/>
      <c r="K912" s="1085"/>
      <c r="L912" s="1085"/>
      <c r="M912" s="1085"/>
      <c r="N912" s="1085"/>
      <c r="O912" s="1085"/>
      <c r="P912" s="1085"/>
      <c r="Q912" s="1085"/>
      <c r="R912" s="1085"/>
      <c r="S912" s="1085"/>
      <c r="T912" s="1085"/>
      <c r="U912" s="1085"/>
      <c r="V912" s="1085"/>
      <c r="W912" s="1085"/>
      <c r="X912" s="1085"/>
      <c r="Y912" s="1085"/>
      <c r="Z912" s="1085"/>
      <c r="AA912" s="1085"/>
      <c r="AB912" s="1124"/>
      <c r="AC912" s="1124"/>
      <c r="AD912" s="1124"/>
      <c r="AE912" s="1124"/>
      <c r="AF912" s="1085"/>
      <c r="AG912" s="1085"/>
      <c r="AH912" s="1085"/>
      <c r="AI912" s="1085"/>
      <c r="AJ912" s="1085"/>
      <c r="AK912" s="1085"/>
      <c r="AL912" s="1085"/>
      <c r="AM912" s="1085"/>
      <c r="AN912" s="1085"/>
      <c r="AO912" s="1085"/>
      <c r="AP912" s="1085"/>
      <c r="AQ912" s="1085"/>
      <c r="AR912" s="1085"/>
      <c r="AS912" s="1085"/>
      <c r="AT912" s="1085"/>
      <c r="AU912" s="1085"/>
      <c r="AV912" s="1085"/>
      <c r="AW912" s="1085"/>
      <c r="AX912" s="1085"/>
      <c r="AY912" s="1085"/>
      <c r="AZ912" s="1085"/>
      <c r="BA912" s="1085"/>
      <c r="BB912" s="1085"/>
      <c r="BC912" s="1085"/>
      <c r="BD912" s="1085"/>
      <c r="BE912" s="1085"/>
      <c r="BF912" s="1085"/>
      <c r="BG912" s="1085"/>
      <c r="BH912" s="1085"/>
      <c r="BI912" s="1085"/>
      <c r="BJ912" s="1085"/>
      <c r="BK912" s="1085"/>
      <c r="BL912" s="1085"/>
      <c r="BM912" s="1085"/>
      <c r="BN912" s="1085"/>
      <c r="BO912" s="1085"/>
      <c r="BP912" s="1085"/>
      <c r="BQ912" s="1085"/>
      <c r="BR912" s="1085"/>
      <c r="BS912" s="1124"/>
      <c r="BT912" s="1085"/>
      <c r="BU912" s="1085"/>
      <c r="BV912" s="1085"/>
      <c r="BW912" s="1085"/>
      <c r="BX912" s="1085"/>
      <c r="BY912" s="1085"/>
      <c r="BZ912" s="1085"/>
      <c r="CA912" s="1085"/>
      <c r="CB912" s="1085"/>
      <c r="CC912" s="1085"/>
      <c r="CD912" s="1085"/>
      <c r="CE912" s="1085"/>
      <c r="CF912" s="1085"/>
      <c r="CG912" s="1085"/>
      <c r="CH912" s="1085"/>
      <c r="CI912" s="1085"/>
      <c r="CJ912" s="1085"/>
      <c r="CK912" s="1085"/>
      <c r="CL912" s="1085"/>
      <c r="CM912" s="1124"/>
      <c r="CN912" s="1124"/>
      <c r="CO912" s="1125"/>
      <c r="CQ912" s="1955"/>
    </row>
    <row r="913" spans="1:95" s="633" customFormat="1" x14ac:dyDescent="0.2">
      <c r="A913" s="1066"/>
      <c r="B913" s="1084"/>
      <c r="C913" s="1060"/>
      <c r="D913" s="1060"/>
      <c r="E913" s="1061"/>
      <c r="F913" s="1079"/>
      <c r="G913" s="1078"/>
      <c r="H913" s="1064"/>
      <c r="I913" s="1085"/>
      <c r="J913" s="1085"/>
      <c r="K913" s="1085"/>
      <c r="L913" s="1085"/>
      <c r="M913" s="1085"/>
      <c r="N913" s="1085"/>
      <c r="O913" s="1085"/>
      <c r="P913" s="1085"/>
      <c r="Q913" s="1085"/>
      <c r="R913" s="1085"/>
      <c r="S913" s="1085"/>
      <c r="T913" s="1085"/>
      <c r="U913" s="1085"/>
      <c r="V913" s="1085"/>
      <c r="W913" s="1085"/>
      <c r="X913" s="1085"/>
      <c r="Y913" s="1085"/>
      <c r="Z913" s="1085"/>
      <c r="AA913" s="1085"/>
      <c r="AB913" s="1124"/>
      <c r="AC913" s="1124"/>
      <c r="AD913" s="1124"/>
      <c r="AE913" s="1124"/>
      <c r="AF913" s="1085"/>
      <c r="AG913" s="1085"/>
      <c r="AH913" s="1085"/>
      <c r="AI913" s="1085"/>
      <c r="AJ913" s="1085"/>
      <c r="AK913" s="1085"/>
      <c r="AL913" s="1085"/>
      <c r="AM913" s="1085"/>
      <c r="AN913" s="1085"/>
      <c r="AO913" s="1085"/>
      <c r="AP913" s="1085"/>
      <c r="AQ913" s="1085"/>
      <c r="AR913" s="1085"/>
      <c r="AS913" s="1085"/>
      <c r="AT913" s="1085"/>
      <c r="AU913" s="1085"/>
      <c r="AV913" s="1085"/>
      <c r="AW913" s="1085"/>
      <c r="AX913" s="1085"/>
      <c r="AY913" s="1085"/>
      <c r="AZ913" s="1085"/>
      <c r="BA913" s="1085"/>
      <c r="BB913" s="1085"/>
      <c r="BC913" s="1085"/>
      <c r="BD913" s="1085"/>
      <c r="BE913" s="1085"/>
      <c r="BF913" s="1085"/>
      <c r="BG913" s="1085"/>
      <c r="BH913" s="1085"/>
      <c r="BI913" s="1085"/>
      <c r="BJ913" s="1085"/>
      <c r="BK913" s="1085"/>
      <c r="BL913" s="1085"/>
      <c r="BM913" s="1085"/>
      <c r="BN913" s="1085"/>
      <c r="BO913" s="1085"/>
      <c r="BP913" s="1085"/>
      <c r="BQ913" s="1085"/>
      <c r="BR913" s="1085"/>
      <c r="BS913" s="1124"/>
      <c r="BT913" s="1085"/>
      <c r="BU913" s="1085"/>
      <c r="BV913" s="1085"/>
      <c r="BW913" s="1085"/>
      <c r="BX913" s="1085"/>
      <c r="BY913" s="1085"/>
      <c r="BZ913" s="1085"/>
      <c r="CA913" s="1085"/>
      <c r="CB913" s="1085"/>
      <c r="CC913" s="1085"/>
      <c r="CD913" s="1085"/>
      <c r="CE913" s="1085"/>
      <c r="CF913" s="1085"/>
      <c r="CG913" s="1085"/>
      <c r="CH913" s="1085"/>
      <c r="CI913" s="1085"/>
      <c r="CJ913" s="1085"/>
      <c r="CK913" s="1085"/>
      <c r="CL913" s="1085"/>
      <c r="CM913" s="1124"/>
      <c r="CN913" s="1124"/>
      <c r="CO913" s="1125"/>
      <c r="CQ913" s="1955"/>
    </row>
    <row r="914" spans="1:95" s="633" customFormat="1" x14ac:dyDescent="0.2">
      <c r="A914" s="1066"/>
      <c r="B914" s="1084"/>
      <c r="C914" s="1060"/>
      <c r="D914" s="1060"/>
      <c r="E914" s="1061"/>
      <c r="F914" s="1079"/>
      <c r="G914" s="1078"/>
      <c r="H914" s="1064"/>
      <c r="I914" s="1085"/>
      <c r="J914" s="1085"/>
      <c r="K914" s="1085"/>
      <c r="L914" s="1085"/>
      <c r="M914" s="1085"/>
      <c r="N914" s="1085"/>
      <c r="O914" s="1085"/>
      <c r="P914" s="1085"/>
      <c r="Q914" s="1085"/>
      <c r="R914" s="1085"/>
      <c r="S914" s="1085"/>
      <c r="T914" s="1085"/>
      <c r="U914" s="1085"/>
      <c r="V914" s="1085"/>
      <c r="W914" s="1085"/>
      <c r="X914" s="1085"/>
      <c r="Y914" s="1085"/>
      <c r="Z914" s="1085"/>
      <c r="AA914" s="1085"/>
      <c r="AB914" s="1124"/>
      <c r="AC914" s="1124"/>
      <c r="AD914" s="1124"/>
      <c r="AE914" s="1124"/>
      <c r="AF914" s="1085"/>
      <c r="AG914" s="1085"/>
      <c r="AH914" s="1085"/>
      <c r="AI914" s="1085"/>
      <c r="AJ914" s="1085"/>
      <c r="AK914" s="1085"/>
      <c r="AL914" s="1085"/>
      <c r="AM914" s="1085"/>
      <c r="AN914" s="1085"/>
      <c r="AO914" s="1085"/>
      <c r="AP914" s="1085"/>
      <c r="AQ914" s="1085"/>
      <c r="AR914" s="1085"/>
      <c r="AS914" s="1085"/>
      <c r="AT914" s="1085"/>
      <c r="AU914" s="1085"/>
      <c r="AV914" s="1085"/>
      <c r="AW914" s="1085"/>
      <c r="AX914" s="1085"/>
      <c r="AY914" s="1085"/>
      <c r="AZ914" s="1085"/>
      <c r="BA914" s="1085"/>
      <c r="BB914" s="1085"/>
      <c r="BC914" s="1085"/>
      <c r="BD914" s="1085"/>
      <c r="BE914" s="1085"/>
      <c r="BF914" s="1085"/>
      <c r="BG914" s="1085"/>
      <c r="BH914" s="1085"/>
      <c r="BI914" s="1085"/>
      <c r="BJ914" s="1085"/>
      <c r="BK914" s="1085"/>
      <c r="BL914" s="1085"/>
      <c r="BM914" s="1085"/>
      <c r="BN914" s="1085"/>
      <c r="BO914" s="1085"/>
      <c r="BP914" s="1085"/>
      <c r="BQ914" s="1085"/>
      <c r="BR914" s="1085"/>
      <c r="BS914" s="1124"/>
      <c r="BT914" s="1085"/>
      <c r="BU914" s="1085"/>
      <c r="BV914" s="1085"/>
      <c r="BW914" s="1085"/>
      <c r="BX914" s="1085"/>
      <c r="BY914" s="1085"/>
      <c r="BZ914" s="1085"/>
      <c r="CA914" s="1085"/>
      <c r="CB914" s="1085"/>
      <c r="CC914" s="1085"/>
      <c r="CD914" s="1085"/>
      <c r="CE914" s="1085"/>
      <c r="CF914" s="1085"/>
      <c r="CG914" s="1085"/>
      <c r="CH914" s="1085"/>
      <c r="CI914" s="1085"/>
      <c r="CJ914" s="1085"/>
      <c r="CK914" s="1085"/>
      <c r="CL914" s="1085"/>
      <c r="CM914" s="1124"/>
      <c r="CN914" s="1124"/>
      <c r="CO914" s="1125"/>
      <c r="CQ914" s="1955"/>
    </row>
    <row r="915" spans="1:95" s="633" customFormat="1" x14ac:dyDescent="0.2">
      <c r="A915" s="1066"/>
      <c r="B915" s="1084"/>
      <c r="C915" s="1060"/>
      <c r="D915" s="1060"/>
      <c r="E915" s="1061"/>
      <c r="F915" s="1079"/>
      <c r="G915" s="1078"/>
      <c r="H915" s="1064"/>
      <c r="I915" s="1085"/>
      <c r="J915" s="1085"/>
      <c r="K915" s="1085"/>
      <c r="L915" s="1085"/>
      <c r="M915" s="1085"/>
      <c r="N915" s="1085"/>
      <c r="O915" s="1085"/>
      <c r="P915" s="1085"/>
      <c r="Q915" s="1085"/>
      <c r="R915" s="1085"/>
      <c r="S915" s="1085"/>
      <c r="T915" s="1085"/>
      <c r="U915" s="1085"/>
      <c r="V915" s="1085"/>
      <c r="W915" s="1085"/>
      <c r="X915" s="1085"/>
      <c r="Y915" s="1085"/>
      <c r="Z915" s="1085"/>
      <c r="AA915" s="1085"/>
      <c r="AB915" s="1124"/>
      <c r="AC915" s="1124"/>
      <c r="AD915" s="1124"/>
      <c r="AE915" s="1124"/>
      <c r="AF915" s="1085"/>
      <c r="AG915" s="1085"/>
      <c r="AH915" s="1085"/>
      <c r="AI915" s="1085"/>
      <c r="AJ915" s="1085"/>
      <c r="AK915" s="1085"/>
      <c r="AL915" s="1085"/>
      <c r="AM915" s="1085"/>
      <c r="AN915" s="1085"/>
      <c r="AO915" s="1085"/>
      <c r="AP915" s="1085"/>
      <c r="AQ915" s="1085"/>
      <c r="AR915" s="1085"/>
      <c r="AS915" s="1085"/>
      <c r="AT915" s="1085"/>
      <c r="AU915" s="1085"/>
      <c r="AV915" s="1085"/>
      <c r="AW915" s="1085"/>
      <c r="AX915" s="1085"/>
      <c r="AY915" s="1085"/>
      <c r="AZ915" s="1085"/>
      <c r="BA915" s="1085"/>
      <c r="BB915" s="1085"/>
      <c r="BC915" s="1085"/>
      <c r="BD915" s="1085"/>
      <c r="BE915" s="1085"/>
      <c r="BF915" s="1085"/>
      <c r="BG915" s="1085"/>
      <c r="BH915" s="1085"/>
      <c r="BI915" s="1085"/>
      <c r="BJ915" s="1085"/>
      <c r="BK915" s="1085"/>
      <c r="BL915" s="1085"/>
      <c r="BM915" s="1085"/>
      <c r="BN915" s="1085"/>
      <c r="BO915" s="1085"/>
      <c r="BP915" s="1085"/>
      <c r="BQ915" s="1085"/>
      <c r="BR915" s="1085"/>
      <c r="BS915" s="1124"/>
      <c r="BT915" s="1085"/>
      <c r="BU915" s="1085"/>
      <c r="BV915" s="1085"/>
      <c r="BW915" s="1085"/>
      <c r="BX915" s="1085"/>
      <c r="BY915" s="1085"/>
      <c r="BZ915" s="1085"/>
      <c r="CA915" s="1085"/>
      <c r="CB915" s="1085"/>
      <c r="CC915" s="1085"/>
      <c r="CD915" s="1085"/>
      <c r="CE915" s="1085"/>
      <c r="CF915" s="1085"/>
      <c r="CG915" s="1085"/>
      <c r="CH915" s="1085"/>
      <c r="CI915" s="1085"/>
      <c r="CJ915" s="1085"/>
      <c r="CK915" s="1085"/>
      <c r="CL915" s="1085"/>
      <c r="CM915" s="1124"/>
      <c r="CN915" s="1124"/>
      <c r="CO915" s="1125"/>
      <c r="CQ915" s="1955"/>
    </row>
    <row r="916" spans="1:95" s="633" customFormat="1" x14ac:dyDescent="0.2">
      <c r="A916" s="1066"/>
      <c r="B916" s="1084"/>
      <c r="C916" s="1060"/>
      <c r="D916" s="1060"/>
      <c r="E916" s="1061"/>
      <c r="F916" s="1079"/>
      <c r="G916" s="1078"/>
      <c r="H916" s="1064"/>
      <c r="I916" s="1085"/>
      <c r="J916" s="1085"/>
      <c r="K916" s="1085"/>
      <c r="L916" s="1085"/>
      <c r="M916" s="1085"/>
      <c r="N916" s="1085"/>
      <c r="O916" s="1085"/>
      <c r="P916" s="1085"/>
      <c r="Q916" s="1085"/>
      <c r="R916" s="1085"/>
      <c r="S916" s="1085"/>
      <c r="T916" s="1085"/>
      <c r="U916" s="1085"/>
      <c r="V916" s="1085"/>
      <c r="W916" s="1085"/>
      <c r="X916" s="1085"/>
      <c r="Y916" s="1085"/>
      <c r="Z916" s="1085"/>
      <c r="AA916" s="1085"/>
      <c r="AB916" s="1124"/>
      <c r="AC916" s="1124"/>
      <c r="AD916" s="1124"/>
      <c r="AE916" s="1124"/>
      <c r="AF916" s="1085"/>
      <c r="AG916" s="1085"/>
      <c r="AH916" s="1085"/>
      <c r="AI916" s="1085"/>
      <c r="AJ916" s="1085"/>
      <c r="AK916" s="1085"/>
      <c r="AL916" s="1085"/>
      <c r="AM916" s="1085"/>
      <c r="AN916" s="1085"/>
      <c r="AO916" s="1085"/>
      <c r="AP916" s="1085"/>
      <c r="AQ916" s="1085"/>
      <c r="AR916" s="1085"/>
      <c r="AS916" s="1085"/>
      <c r="AT916" s="1085"/>
      <c r="AU916" s="1085"/>
      <c r="AV916" s="1085"/>
      <c r="AW916" s="1085"/>
      <c r="AX916" s="1085"/>
      <c r="AY916" s="1085"/>
      <c r="AZ916" s="1085"/>
      <c r="BA916" s="1085"/>
      <c r="BB916" s="1085"/>
      <c r="BC916" s="1085"/>
      <c r="BD916" s="1085"/>
      <c r="BE916" s="1085"/>
      <c r="BF916" s="1085"/>
      <c r="BG916" s="1085"/>
      <c r="BH916" s="1085"/>
      <c r="BI916" s="1085"/>
      <c r="BJ916" s="1085"/>
      <c r="BK916" s="1085"/>
      <c r="BL916" s="1085"/>
      <c r="BM916" s="1085"/>
      <c r="BN916" s="1085"/>
      <c r="BO916" s="1085"/>
      <c r="BP916" s="1085"/>
      <c r="BQ916" s="1085"/>
      <c r="BR916" s="1085"/>
      <c r="BS916" s="1124"/>
      <c r="BT916" s="1085"/>
      <c r="BU916" s="1085"/>
      <c r="BV916" s="1085"/>
      <c r="BW916" s="1085"/>
      <c r="BX916" s="1085"/>
      <c r="BY916" s="1085"/>
      <c r="BZ916" s="1085"/>
      <c r="CA916" s="1085"/>
      <c r="CB916" s="1085"/>
      <c r="CC916" s="1085"/>
      <c r="CD916" s="1085"/>
      <c r="CE916" s="1085"/>
      <c r="CF916" s="1085"/>
      <c r="CG916" s="1085"/>
      <c r="CH916" s="1085"/>
      <c r="CI916" s="1085"/>
      <c r="CJ916" s="1085"/>
      <c r="CK916" s="1085"/>
      <c r="CL916" s="1085"/>
      <c r="CM916" s="1124"/>
      <c r="CN916" s="1124"/>
      <c r="CO916" s="1125"/>
      <c r="CQ916" s="1955"/>
    </row>
    <row r="917" spans="1:95" s="633" customFormat="1" x14ac:dyDescent="0.2">
      <c r="A917" s="1066"/>
      <c r="B917" s="1084"/>
      <c r="C917" s="1060"/>
      <c r="D917" s="1060"/>
      <c r="E917" s="1061"/>
      <c r="F917" s="1079"/>
      <c r="G917" s="1078"/>
      <c r="H917" s="1064"/>
      <c r="I917" s="1085"/>
      <c r="J917" s="1085"/>
      <c r="K917" s="1085"/>
      <c r="L917" s="1085"/>
      <c r="M917" s="1085"/>
      <c r="N917" s="1085"/>
      <c r="O917" s="1085"/>
      <c r="P917" s="1085"/>
      <c r="Q917" s="1085"/>
      <c r="R917" s="1085"/>
      <c r="S917" s="1085"/>
      <c r="T917" s="1085"/>
      <c r="U917" s="1085"/>
      <c r="V917" s="1085"/>
      <c r="W917" s="1085"/>
      <c r="X917" s="1085"/>
      <c r="Y917" s="1085"/>
      <c r="Z917" s="1085"/>
      <c r="AA917" s="1085"/>
      <c r="AB917" s="1124"/>
      <c r="AC917" s="1124"/>
      <c r="AD917" s="1124"/>
      <c r="AE917" s="1124"/>
      <c r="AF917" s="1085"/>
      <c r="AG917" s="1085"/>
      <c r="AH917" s="1085"/>
      <c r="AI917" s="1085"/>
      <c r="AJ917" s="1085"/>
      <c r="AK917" s="1085"/>
      <c r="AL917" s="1085"/>
      <c r="AM917" s="1085"/>
      <c r="AN917" s="1085"/>
      <c r="AO917" s="1085"/>
      <c r="AP917" s="1085"/>
      <c r="AQ917" s="1085"/>
      <c r="AR917" s="1085"/>
      <c r="AS917" s="1085"/>
      <c r="AT917" s="1085"/>
      <c r="AU917" s="1085"/>
      <c r="AV917" s="1085"/>
      <c r="AW917" s="1085"/>
      <c r="AX917" s="1085"/>
      <c r="AY917" s="1085"/>
      <c r="AZ917" s="1085"/>
      <c r="BA917" s="1085"/>
      <c r="BB917" s="1085"/>
      <c r="BC917" s="1085"/>
      <c r="BD917" s="1085"/>
      <c r="BE917" s="1085"/>
      <c r="BF917" s="1085"/>
      <c r="BG917" s="1085"/>
      <c r="BH917" s="1085"/>
      <c r="BI917" s="1085"/>
      <c r="BJ917" s="1085"/>
      <c r="BK917" s="1085"/>
      <c r="BL917" s="1085"/>
      <c r="BM917" s="1085"/>
      <c r="BN917" s="1085"/>
      <c r="BO917" s="1085"/>
      <c r="BP917" s="1085"/>
      <c r="BQ917" s="1085"/>
      <c r="BR917" s="1085"/>
      <c r="BS917" s="1124"/>
      <c r="BT917" s="1085"/>
      <c r="BU917" s="1085"/>
      <c r="BV917" s="1085"/>
      <c r="BW917" s="1085"/>
      <c r="BX917" s="1085"/>
      <c r="BY917" s="1085"/>
      <c r="BZ917" s="1085"/>
      <c r="CA917" s="1085"/>
      <c r="CB917" s="1085"/>
      <c r="CC917" s="1085"/>
      <c r="CD917" s="1085"/>
      <c r="CE917" s="1085"/>
      <c r="CF917" s="1085"/>
      <c r="CG917" s="1085"/>
      <c r="CH917" s="1085"/>
      <c r="CI917" s="1085"/>
      <c r="CJ917" s="1085"/>
      <c r="CK917" s="1085"/>
      <c r="CL917" s="1085"/>
      <c r="CM917" s="1124"/>
      <c r="CN917" s="1124"/>
      <c r="CO917" s="1125"/>
      <c r="CQ917" s="1955"/>
    </row>
    <row r="918" spans="1:95" s="633" customFormat="1" x14ac:dyDescent="0.2">
      <c r="A918" s="1066"/>
      <c r="B918" s="1084"/>
      <c r="C918" s="1060"/>
      <c r="D918" s="1060"/>
      <c r="E918" s="1061"/>
      <c r="F918" s="1079"/>
      <c r="G918" s="1078"/>
      <c r="H918" s="1064"/>
      <c r="I918" s="1085"/>
      <c r="J918" s="1085"/>
      <c r="K918" s="1085"/>
      <c r="L918" s="1085"/>
      <c r="M918" s="1085"/>
      <c r="N918" s="1085"/>
      <c r="O918" s="1085"/>
      <c r="P918" s="1085"/>
      <c r="Q918" s="1085"/>
      <c r="R918" s="1085"/>
      <c r="S918" s="1085"/>
      <c r="T918" s="1085"/>
      <c r="U918" s="1085"/>
      <c r="V918" s="1085"/>
      <c r="W918" s="1085"/>
      <c r="X918" s="1085"/>
      <c r="Y918" s="1085"/>
      <c r="Z918" s="1085"/>
      <c r="AA918" s="1085"/>
      <c r="AB918" s="1124"/>
      <c r="AC918" s="1124"/>
      <c r="AD918" s="1124"/>
      <c r="AE918" s="1124"/>
      <c r="AF918" s="1085"/>
      <c r="AG918" s="1085"/>
      <c r="AH918" s="1085"/>
      <c r="AI918" s="1085"/>
      <c r="AJ918" s="1085"/>
      <c r="AK918" s="1085"/>
      <c r="AL918" s="1085"/>
      <c r="AM918" s="1085"/>
      <c r="AN918" s="1085"/>
      <c r="AO918" s="1085"/>
      <c r="AP918" s="1085"/>
      <c r="AQ918" s="1085"/>
      <c r="AR918" s="1085"/>
      <c r="AS918" s="1085"/>
      <c r="AT918" s="1085"/>
      <c r="AU918" s="1085"/>
      <c r="AV918" s="1085"/>
      <c r="AW918" s="1085"/>
      <c r="AX918" s="1085"/>
      <c r="AY918" s="1085"/>
      <c r="AZ918" s="1085"/>
      <c r="BA918" s="1085"/>
      <c r="BB918" s="1085"/>
      <c r="BC918" s="1085"/>
      <c r="BD918" s="1085"/>
      <c r="BE918" s="1085"/>
      <c r="BF918" s="1085"/>
      <c r="BG918" s="1085"/>
      <c r="BH918" s="1085"/>
      <c r="BI918" s="1085"/>
      <c r="BJ918" s="1085"/>
      <c r="BK918" s="1085"/>
      <c r="BL918" s="1085"/>
      <c r="BM918" s="1085"/>
      <c r="BN918" s="1085"/>
      <c r="BO918" s="1085"/>
      <c r="BP918" s="1085"/>
      <c r="BQ918" s="1085"/>
      <c r="BR918" s="1085"/>
      <c r="BS918" s="1124"/>
      <c r="BT918" s="1085"/>
      <c r="BU918" s="1085"/>
      <c r="BV918" s="1085"/>
      <c r="BW918" s="1085"/>
      <c r="BX918" s="1085"/>
      <c r="BY918" s="1085"/>
      <c r="BZ918" s="1085"/>
      <c r="CA918" s="1085"/>
      <c r="CB918" s="1085"/>
      <c r="CC918" s="1085"/>
      <c r="CD918" s="1085"/>
      <c r="CE918" s="1085"/>
      <c r="CF918" s="1085"/>
      <c r="CG918" s="1085"/>
      <c r="CH918" s="1085"/>
      <c r="CI918" s="1085"/>
      <c r="CJ918" s="1085"/>
      <c r="CK918" s="1085"/>
      <c r="CL918" s="1085"/>
      <c r="CM918" s="1124"/>
      <c r="CN918" s="1124"/>
      <c r="CO918" s="1125"/>
      <c r="CQ918" s="1955"/>
    </row>
    <row r="919" spans="1:95" s="633" customFormat="1" x14ac:dyDescent="0.2">
      <c r="A919" s="1066"/>
      <c r="B919" s="1084"/>
      <c r="C919" s="1060"/>
      <c r="D919" s="1060"/>
      <c r="E919" s="1061"/>
      <c r="F919" s="1079"/>
      <c r="G919" s="1078"/>
      <c r="H919" s="1064"/>
      <c r="I919" s="1085"/>
      <c r="J919" s="1085"/>
      <c r="K919" s="1085"/>
      <c r="L919" s="1085"/>
      <c r="M919" s="1085"/>
      <c r="N919" s="1085"/>
      <c r="O919" s="1085"/>
      <c r="P919" s="1085"/>
      <c r="Q919" s="1085"/>
      <c r="R919" s="1085"/>
      <c r="S919" s="1085"/>
      <c r="T919" s="1085"/>
      <c r="U919" s="1085"/>
      <c r="V919" s="1085"/>
      <c r="W919" s="1085"/>
      <c r="X919" s="1085"/>
      <c r="Y919" s="1085"/>
      <c r="Z919" s="1085"/>
      <c r="AA919" s="1085"/>
      <c r="AB919" s="1124"/>
      <c r="AC919" s="1124"/>
      <c r="AD919" s="1124"/>
      <c r="AE919" s="1124"/>
      <c r="AF919" s="1085"/>
      <c r="AG919" s="1085"/>
      <c r="AH919" s="1085"/>
      <c r="AI919" s="1085"/>
      <c r="AJ919" s="1085"/>
      <c r="AK919" s="1085"/>
      <c r="AL919" s="1085"/>
      <c r="AM919" s="1085"/>
      <c r="AN919" s="1085"/>
      <c r="AO919" s="1085"/>
      <c r="AP919" s="1085"/>
      <c r="AQ919" s="1085"/>
      <c r="AR919" s="1085"/>
      <c r="AS919" s="1085"/>
      <c r="AT919" s="1085"/>
      <c r="AU919" s="1085"/>
      <c r="AV919" s="1085"/>
      <c r="AW919" s="1085"/>
      <c r="AX919" s="1085"/>
      <c r="AY919" s="1085"/>
      <c r="AZ919" s="1085"/>
      <c r="BA919" s="1085"/>
      <c r="BB919" s="1085"/>
      <c r="BC919" s="1085"/>
      <c r="BD919" s="1085"/>
      <c r="BE919" s="1085"/>
      <c r="BF919" s="1085"/>
      <c r="BG919" s="1085"/>
      <c r="BH919" s="1085"/>
      <c r="BI919" s="1085"/>
      <c r="BJ919" s="1085"/>
      <c r="BK919" s="1085"/>
      <c r="BL919" s="1085"/>
      <c r="BM919" s="1085"/>
      <c r="BN919" s="1085"/>
      <c r="BO919" s="1085"/>
      <c r="BP919" s="1085"/>
      <c r="BQ919" s="1085"/>
      <c r="BR919" s="1085"/>
      <c r="BS919" s="1124"/>
      <c r="BT919" s="1085"/>
      <c r="BU919" s="1085"/>
      <c r="BV919" s="1085"/>
      <c r="BW919" s="1085"/>
      <c r="BX919" s="1085"/>
      <c r="BY919" s="1085"/>
      <c r="BZ919" s="1085"/>
      <c r="CA919" s="1085"/>
      <c r="CB919" s="1085"/>
      <c r="CC919" s="1085"/>
      <c r="CD919" s="1085"/>
      <c r="CE919" s="1085"/>
      <c r="CF919" s="1085"/>
      <c r="CG919" s="1085"/>
      <c r="CH919" s="1085"/>
      <c r="CI919" s="1085"/>
      <c r="CJ919" s="1085"/>
      <c r="CK919" s="1085"/>
      <c r="CL919" s="1085"/>
      <c r="CM919" s="1124"/>
      <c r="CN919" s="1124"/>
      <c r="CO919" s="1125"/>
      <c r="CQ919" s="1955"/>
    </row>
    <row r="920" spans="1:95" s="633" customFormat="1" x14ac:dyDescent="0.2">
      <c r="A920" s="1066"/>
      <c r="B920" s="1084"/>
      <c r="C920" s="1060"/>
      <c r="D920" s="1060"/>
      <c r="E920" s="1061"/>
      <c r="F920" s="1079"/>
      <c r="G920" s="1078"/>
      <c r="H920" s="1064"/>
      <c r="I920" s="1085"/>
      <c r="J920" s="1085"/>
      <c r="K920" s="1085"/>
      <c r="L920" s="1085"/>
      <c r="M920" s="1085"/>
      <c r="N920" s="1085"/>
      <c r="O920" s="1085"/>
      <c r="P920" s="1085"/>
      <c r="Q920" s="1085"/>
      <c r="R920" s="1085"/>
      <c r="S920" s="1085"/>
      <c r="T920" s="1085"/>
      <c r="U920" s="1085"/>
      <c r="V920" s="1085"/>
      <c r="W920" s="1085"/>
      <c r="X920" s="1085"/>
      <c r="Y920" s="1085"/>
      <c r="Z920" s="1085"/>
      <c r="AA920" s="1085"/>
      <c r="AB920" s="1124"/>
      <c r="AC920" s="1124"/>
      <c r="AD920" s="1124"/>
      <c r="AE920" s="1124"/>
      <c r="AF920" s="1085"/>
      <c r="AG920" s="1085"/>
      <c r="AH920" s="1085"/>
      <c r="AI920" s="1085"/>
      <c r="AJ920" s="1085"/>
      <c r="AK920" s="1085"/>
      <c r="AL920" s="1085"/>
      <c r="AM920" s="1085"/>
      <c r="AN920" s="1085"/>
      <c r="AO920" s="1085"/>
      <c r="AP920" s="1085"/>
      <c r="AQ920" s="1085"/>
      <c r="AR920" s="1085"/>
      <c r="AS920" s="1085"/>
      <c r="AT920" s="1085"/>
      <c r="AU920" s="1085"/>
      <c r="AV920" s="1085"/>
      <c r="AW920" s="1085"/>
      <c r="AX920" s="1085"/>
      <c r="AY920" s="1085"/>
      <c r="AZ920" s="1085"/>
      <c r="BA920" s="1085"/>
      <c r="BB920" s="1085"/>
      <c r="BC920" s="1085"/>
      <c r="BD920" s="1085"/>
      <c r="BE920" s="1085"/>
      <c r="BF920" s="1085"/>
      <c r="BG920" s="1085"/>
      <c r="BH920" s="1085"/>
      <c r="BI920" s="1085"/>
      <c r="BJ920" s="1085"/>
      <c r="BK920" s="1085"/>
      <c r="BL920" s="1085"/>
      <c r="BM920" s="1085"/>
      <c r="BN920" s="1085"/>
      <c r="BO920" s="1085"/>
      <c r="BP920" s="1085"/>
      <c r="BQ920" s="1085"/>
      <c r="BR920" s="1085"/>
      <c r="BS920" s="1124"/>
      <c r="BT920" s="1085"/>
      <c r="BU920" s="1085"/>
      <c r="BV920" s="1085"/>
      <c r="BW920" s="1085"/>
      <c r="BX920" s="1085"/>
      <c r="BY920" s="1085"/>
      <c r="BZ920" s="1085"/>
      <c r="CA920" s="1085"/>
      <c r="CB920" s="1085"/>
      <c r="CC920" s="1085"/>
      <c r="CD920" s="1085"/>
      <c r="CE920" s="1085"/>
      <c r="CF920" s="1085"/>
      <c r="CG920" s="1085"/>
      <c r="CH920" s="1085"/>
      <c r="CI920" s="1085"/>
      <c r="CJ920" s="1085"/>
      <c r="CK920" s="1085"/>
      <c r="CL920" s="1085"/>
      <c r="CM920" s="1124"/>
      <c r="CN920" s="1124"/>
      <c r="CO920" s="1125"/>
      <c r="CQ920" s="1955"/>
    </row>
    <row r="921" spans="1:95" s="633" customFormat="1" x14ac:dyDescent="0.2">
      <c r="A921" s="1066"/>
      <c r="B921" s="1084"/>
      <c r="C921" s="1060"/>
      <c r="D921" s="1060"/>
      <c r="E921" s="1061"/>
      <c r="F921" s="1079"/>
      <c r="G921" s="1078"/>
      <c r="H921" s="1064"/>
      <c r="I921" s="1085"/>
      <c r="J921" s="1085"/>
      <c r="K921" s="1085"/>
      <c r="L921" s="1085"/>
      <c r="M921" s="1085"/>
      <c r="N921" s="1085"/>
      <c r="O921" s="1085"/>
      <c r="P921" s="1085"/>
      <c r="Q921" s="1085"/>
      <c r="R921" s="1085"/>
      <c r="S921" s="1085"/>
      <c r="T921" s="1085"/>
      <c r="U921" s="1085"/>
      <c r="V921" s="1085"/>
      <c r="W921" s="1085"/>
      <c r="X921" s="1085"/>
      <c r="Y921" s="1085"/>
      <c r="Z921" s="1085"/>
      <c r="AA921" s="1085"/>
      <c r="AB921" s="1124"/>
      <c r="AC921" s="1124"/>
      <c r="AD921" s="1124"/>
      <c r="AE921" s="1124"/>
      <c r="AF921" s="1085"/>
      <c r="AG921" s="1085"/>
      <c r="AH921" s="1085"/>
      <c r="AI921" s="1085"/>
      <c r="AJ921" s="1085"/>
      <c r="AK921" s="1085"/>
      <c r="AL921" s="1085"/>
      <c r="AM921" s="1085"/>
      <c r="AN921" s="1085"/>
      <c r="AO921" s="1085"/>
      <c r="AP921" s="1085"/>
      <c r="AQ921" s="1085"/>
      <c r="AR921" s="1085"/>
      <c r="AS921" s="1085"/>
      <c r="AT921" s="1085"/>
      <c r="AU921" s="1085"/>
      <c r="AV921" s="1085"/>
      <c r="AW921" s="1085"/>
      <c r="AX921" s="1085"/>
      <c r="AY921" s="1085"/>
      <c r="AZ921" s="1085"/>
      <c r="BA921" s="1085"/>
      <c r="BB921" s="1085"/>
      <c r="BC921" s="1085"/>
      <c r="BD921" s="1085"/>
      <c r="BE921" s="1085"/>
      <c r="BF921" s="1085"/>
      <c r="BG921" s="1085"/>
      <c r="BH921" s="1085"/>
      <c r="BI921" s="1085"/>
      <c r="BJ921" s="1085"/>
      <c r="BK921" s="1085"/>
      <c r="BL921" s="1085"/>
      <c r="BM921" s="1085"/>
      <c r="BN921" s="1085"/>
      <c r="BO921" s="1085"/>
      <c r="BP921" s="1085"/>
      <c r="BQ921" s="1085"/>
      <c r="BR921" s="1085"/>
      <c r="BS921" s="1124"/>
      <c r="BT921" s="1085"/>
      <c r="BU921" s="1085"/>
      <c r="BV921" s="1085"/>
      <c r="BW921" s="1085"/>
      <c r="BX921" s="1085"/>
      <c r="BY921" s="1085"/>
      <c r="BZ921" s="1085"/>
      <c r="CA921" s="1085"/>
      <c r="CB921" s="1085"/>
      <c r="CC921" s="1085"/>
      <c r="CD921" s="1085"/>
      <c r="CE921" s="1085"/>
      <c r="CF921" s="1085"/>
      <c r="CG921" s="1085"/>
      <c r="CH921" s="1085"/>
      <c r="CI921" s="1085"/>
      <c r="CJ921" s="1085"/>
      <c r="CK921" s="1085"/>
      <c r="CL921" s="1085"/>
      <c r="CM921" s="1124"/>
      <c r="CN921" s="1124"/>
      <c r="CO921" s="1125"/>
      <c r="CQ921" s="1955"/>
    </row>
    <row r="922" spans="1:95" s="633" customFormat="1" x14ac:dyDescent="0.2">
      <c r="A922" s="1066"/>
      <c r="B922" s="1084"/>
      <c r="C922" s="1060"/>
      <c r="D922" s="1060"/>
      <c r="E922" s="1061"/>
      <c r="F922" s="1079"/>
      <c r="G922" s="1078"/>
      <c r="H922" s="1064"/>
      <c r="I922" s="1085"/>
      <c r="J922" s="1085"/>
      <c r="K922" s="1085"/>
      <c r="L922" s="1085"/>
      <c r="M922" s="1085"/>
      <c r="N922" s="1085"/>
      <c r="O922" s="1085"/>
      <c r="P922" s="1085"/>
      <c r="Q922" s="1085"/>
      <c r="R922" s="1085"/>
      <c r="S922" s="1085"/>
      <c r="T922" s="1085"/>
      <c r="U922" s="1085"/>
      <c r="V922" s="1085"/>
      <c r="W922" s="1085"/>
      <c r="X922" s="1085"/>
      <c r="Y922" s="1085"/>
      <c r="Z922" s="1085"/>
      <c r="AA922" s="1085"/>
      <c r="AB922" s="1124"/>
      <c r="AC922" s="1124"/>
      <c r="AD922" s="1124"/>
      <c r="AE922" s="1124"/>
      <c r="AF922" s="1085"/>
      <c r="AG922" s="1085"/>
      <c r="AH922" s="1085"/>
      <c r="AI922" s="1085"/>
      <c r="AJ922" s="1085"/>
      <c r="AK922" s="1085"/>
      <c r="AL922" s="1085"/>
      <c r="AM922" s="1085"/>
      <c r="AN922" s="1085"/>
      <c r="AO922" s="1085"/>
      <c r="AP922" s="1085"/>
      <c r="AQ922" s="1085"/>
      <c r="AR922" s="1085"/>
      <c r="AS922" s="1085"/>
      <c r="AT922" s="1085"/>
      <c r="AU922" s="1085"/>
      <c r="AV922" s="1085"/>
      <c r="AW922" s="1085"/>
      <c r="AX922" s="1085"/>
      <c r="AY922" s="1085"/>
      <c r="AZ922" s="1085"/>
      <c r="BA922" s="1085"/>
      <c r="BB922" s="1085"/>
      <c r="BC922" s="1085"/>
      <c r="BD922" s="1085"/>
      <c r="BE922" s="1085"/>
      <c r="BF922" s="1085"/>
      <c r="BG922" s="1085"/>
      <c r="BH922" s="1085"/>
      <c r="BI922" s="1085"/>
      <c r="BJ922" s="1085"/>
      <c r="BK922" s="1085"/>
      <c r="BL922" s="1085"/>
      <c r="BM922" s="1085"/>
      <c r="BN922" s="1085"/>
      <c r="BO922" s="1085"/>
      <c r="BP922" s="1085"/>
      <c r="BQ922" s="1085"/>
      <c r="BR922" s="1085"/>
      <c r="BS922" s="1124"/>
      <c r="BT922" s="1085"/>
      <c r="BU922" s="1085"/>
      <c r="BV922" s="1085"/>
      <c r="BW922" s="1085"/>
      <c r="BX922" s="1085"/>
      <c r="BY922" s="1085"/>
      <c r="BZ922" s="1085"/>
      <c r="CA922" s="1085"/>
      <c r="CB922" s="1085"/>
      <c r="CC922" s="1085"/>
      <c r="CD922" s="1085"/>
      <c r="CE922" s="1085"/>
      <c r="CF922" s="1085"/>
      <c r="CG922" s="1085"/>
      <c r="CH922" s="1085"/>
      <c r="CI922" s="1085"/>
      <c r="CJ922" s="1085"/>
      <c r="CK922" s="1085"/>
      <c r="CL922" s="1085"/>
      <c r="CM922" s="1124"/>
      <c r="CN922" s="1124"/>
      <c r="CO922" s="1125"/>
      <c r="CQ922" s="1955"/>
    </row>
    <row r="923" spans="1:95" s="633" customFormat="1" x14ac:dyDescent="0.2">
      <c r="A923" s="1066"/>
      <c r="B923" s="1084"/>
      <c r="C923" s="1060"/>
      <c r="D923" s="1060"/>
      <c r="E923" s="1061"/>
      <c r="F923" s="1079"/>
      <c r="G923" s="1078"/>
      <c r="H923" s="1064"/>
      <c r="I923" s="1085"/>
      <c r="J923" s="1085"/>
      <c r="K923" s="1085"/>
      <c r="L923" s="1085"/>
      <c r="M923" s="1085"/>
      <c r="N923" s="1085"/>
      <c r="O923" s="1085"/>
      <c r="P923" s="1085"/>
      <c r="Q923" s="1085"/>
      <c r="R923" s="1085"/>
      <c r="S923" s="1085"/>
      <c r="T923" s="1085"/>
      <c r="U923" s="1085"/>
      <c r="V923" s="1085"/>
      <c r="W923" s="1085"/>
      <c r="X923" s="1085"/>
      <c r="Y923" s="1085"/>
      <c r="Z923" s="1085"/>
      <c r="AA923" s="1085"/>
      <c r="AB923" s="1124"/>
      <c r="AC923" s="1124"/>
      <c r="AD923" s="1124"/>
      <c r="AE923" s="1124"/>
      <c r="AF923" s="1085"/>
      <c r="AG923" s="1085"/>
      <c r="AH923" s="1085"/>
      <c r="AI923" s="1085"/>
      <c r="AJ923" s="1085"/>
      <c r="AK923" s="1085"/>
      <c r="AL923" s="1085"/>
      <c r="AM923" s="1085"/>
      <c r="AN923" s="1085"/>
      <c r="AO923" s="1085"/>
      <c r="AP923" s="1085"/>
      <c r="AQ923" s="1085"/>
      <c r="AR923" s="1085"/>
      <c r="AS923" s="1085"/>
      <c r="AT923" s="1085"/>
      <c r="AU923" s="1085"/>
      <c r="AV923" s="1085"/>
      <c r="AW923" s="1085"/>
      <c r="AX923" s="1085"/>
      <c r="AY923" s="1085"/>
      <c r="AZ923" s="1085"/>
      <c r="BA923" s="1085"/>
      <c r="BB923" s="1085"/>
      <c r="BC923" s="1085"/>
      <c r="BD923" s="1085"/>
      <c r="BE923" s="1085"/>
      <c r="BF923" s="1085"/>
      <c r="BG923" s="1085"/>
      <c r="BH923" s="1085"/>
      <c r="BI923" s="1085"/>
      <c r="BJ923" s="1085"/>
      <c r="BK923" s="1085"/>
      <c r="BL923" s="1085"/>
      <c r="BM923" s="1085"/>
      <c r="BN923" s="1085"/>
      <c r="BO923" s="1085"/>
      <c r="BP923" s="1085"/>
      <c r="BQ923" s="1085"/>
      <c r="BR923" s="1085"/>
      <c r="BS923" s="1124"/>
      <c r="BT923" s="1085"/>
      <c r="BU923" s="1085"/>
      <c r="BV923" s="1085"/>
      <c r="BW923" s="1085"/>
      <c r="BX923" s="1085"/>
      <c r="BY923" s="1085"/>
      <c r="BZ923" s="1085"/>
      <c r="CA923" s="1085"/>
      <c r="CB923" s="1085"/>
      <c r="CC923" s="1085"/>
      <c r="CD923" s="1085"/>
      <c r="CE923" s="1085"/>
      <c r="CF923" s="1085"/>
      <c r="CG923" s="1085"/>
      <c r="CH923" s="1085"/>
      <c r="CI923" s="1085"/>
      <c r="CJ923" s="1085"/>
      <c r="CK923" s="1085"/>
      <c r="CL923" s="1085"/>
      <c r="CM923" s="1124"/>
      <c r="CN923" s="1124"/>
      <c r="CO923" s="1125"/>
      <c r="CQ923" s="1955"/>
    </row>
    <row r="924" spans="1:95" s="633" customFormat="1" x14ac:dyDescent="0.2">
      <c r="A924" s="1066"/>
      <c r="B924" s="1084"/>
      <c r="C924" s="1060"/>
      <c r="D924" s="1060"/>
      <c r="E924" s="1061"/>
      <c r="F924" s="1079"/>
      <c r="G924" s="1078"/>
      <c r="H924" s="1064"/>
      <c r="I924" s="1085"/>
      <c r="J924" s="1085"/>
      <c r="K924" s="1085"/>
      <c r="L924" s="1085"/>
      <c r="M924" s="1085"/>
      <c r="N924" s="1085"/>
      <c r="O924" s="1085"/>
      <c r="P924" s="1085"/>
      <c r="Q924" s="1085"/>
      <c r="R924" s="1085"/>
      <c r="S924" s="1085"/>
      <c r="T924" s="1085"/>
      <c r="U924" s="1085"/>
      <c r="V924" s="1085"/>
      <c r="W924" s="1085"/>
      <c r="X924" s="1085"/>
      <c r="Y924" s="1085"/>
      <c r="Z924" s="1085"/>
      <c r="AA924" s="1085"/>
      <c r="AB924" s="1124"/>
      <c r="AC924" s="1124"/>
      <c r="AD924" s="1124"/>
      <c r="AE924" s="1124"/>
      <c r="AF924" s="1085"/>
      <c r="AG924" s="1085"/>
      <c r="AH924" s="1085"/>
      <c r="AI924" s="1085"/>
      <c r="AJ924" s="1085"/>
      <c r="AK924" s="1085"/>
      <c r="AL924" s="1085"/>
      <c r="AM924" s="1085"/>
      <c r="AN924" s="1085"/>
      <c r="AO924" s="1085"/>
      <c r="AP924" s="1085"/>
      <c r="AQ924" s="1085"/>
      <c r="AR924" s="1085"/>
      <c r="AS924" s="1085"/>
      <c r="AT924" s="1085"/>
      <c r="AU924" s="1085"/>
      <c r="AV924" s="1085"/>
      <c r="AW924" s="1085"/>
      <c r="AX924" s="1085"/>
      <c r="AY924" s="1085"/>
      <c r="AZ924" s="1085"/>
      <c r="BA924" s="1085"/>
      <c r="BB924" s="1085"/>
      <c r="BC924" s="1085"/>
      <c r="BD924" s="1085"/>
      <c r="BE924" s="1085"/>
      <c r="BF924" s="1085"/>
      <c r="BG924" s="1085"/>
      <c r="BH924" s="1085"/>
      <c r="BI924" s="1085"/>
      <c r="BJ924" s="1085"/>
      <c r="BK924" s="1085"/>
      <c r="BL924" s="1085"/>
      <c r="BM924" s="1085"/>
      <c r="BN924" s="1085"/>
      <c r="BO924" s="1085"/>
      <c r="BP924" s="1085"/>
      <c r="BQ924" s="1085"/>
      <c r="BR924" s="1085"/>
      <c r="BS924" s="1124"/>
      <c r="BT924" s="1085"/>
      <c r="BU924" s="1085"/>
      <c r="BV924" s="1085"/>
      <c r="BW924" s="1085"/>
      <c r="BX924" s="1085"/>
      <c r="BY924" s="1085"/>
      <c r="BZ924" s="1085"/>
      <c r="CA924" s="1085"/>
      <c r="CB924" s="1085"/>
      <c r="CC924" s="1085"/>
      <c r="CD924" s="1085"/>
      <c r="CE924" s="1085"/>
      <c r="CF924" s="1085"/>
      <c r="CG924" s="1085"/>
      <c r="CH924" s="1085"/>
      <c r="CI924" s="1085"/>
      <c r="CJ924" s="1085"/>
      <c r="CK924" s="1085"/>
      <c r="CL924" s="1085"/>
      <c r="CM924" s="1124"/>
      <c r="CN924" s="1124"/>
      <c r="CO924" s="1125"/>
      <c r="CQ924" s="1955"/>
    </row>
    <row r="925" spans="1:95" s="633" customFormat="1" x14ac:dyDescent="0.2">
      <c r="A925" s="1066"/>
      <c r="B925" s="1084"/>
      <c r="C925" s="1060"/>
      <c r="D925" s="1060"/>
      <c r="E925" s="1061"/>
      <c r="F925" s="1079"/>
      <c r="G925" s="1078"/>
      <c r="H925" s="1064"/>
      <c r="I925" s="1085"/>
      <c r="J925" s="1085"/>
      <c r="K925" s="1085"/>
      <c r="L925" s="1085"/>
      <c r="M925" s="1085"/>
      <c r="N925" s="1085"/>
      <c r="O925" s="1085"/>
      <c r="P925" s="1085"/>
      <c r="Q925" s="1085"/>
      <c r="R925" s="1085"/>
      <c r="S925" s="1085"/>
      <c r="T925" s="1085"/>
      <c r="U925" s="1085"/>
      <c r="V925" s="1085"/>
      <c r="W925" s="1085"/>
      <c r="X925" s="1085"/>
      <c r="Y925" s="1085"/>
      <c r="Z925" s="1085"/>
      <c r="AA925" s="1085"/>
      <c r="AB925" s="1124"/>
      <c r="AC925" s="1124"/>
      <c r="AD925" s="1124"/>
      <c r="AE925" s="1124"/>
      <c r="AF925" s="1085"/>
      <c r="AG925" s="1085"/>
      <c r="AH925" s="1085"/>
      <c r="AI925" s="1085"/>
      <c r="AJ925" s="1085"/>
      <c r="AK925" s="1085"/>
      <c r="AL925" s="1085"/>
      <c r="AM925" s="1085"/>
      <c r="AN925" s="1085"/>
      <c r="AO925" s="1085"/>
      <c r="AP925" s="1085"/>
      <c r="AQ925" s="1085"/>
      <c r="AR925" s="1085"/>
      <c r="AS925" s="1085"/>
      <c r="AT925" s="1085"/>
      <c r="AU925" s="1085"/>
      <c r="AV925" s="1085"/>
      <c r="AW925" s="1085"/>
      <c r="AX925" s="1085"/>
      <c r="AY925" s="1085"/>
      <c r="AZ925" s="1085"/>
      <c r="BA925" s="1085"/>
      <c r="BB925" s="1085"/>
      <c r="BC925" s="1085"/>
      <c r="BD925" s="1085"/>
      <c r="BE925" s="1085"/>
      <c r="BF925" s="1085"/>
      <c r="BG925" s="1085"/>
      <c r="BH925" s="1085"/>
      <c r="BI925" s="1085"/>
      <c r="BJ925" s="1085"/>
      <c r="BK925" s="1085"/>
      <c r="BL925" s="1085"/>
      <c r="BM925" s="1085"/>
      <c r="BN925" s="1085"/>
      <c r="BO925" s="1085"/>
      <c r="BP925" s="1085"/>
      <c r="BQ925" s="1085"/>
      <c r="BR925" s="1085"/>
      <c r="BS925" s="1124"/>
      <c r="BT925" s="1085"/>
      <c r="BU925" s="1085"/>
      <c r="BV925" s="1085"/>
      <c r="BW925" s="1085"/>
      <c r="BX925" s="1085"/>
      <c r="BY925" s="1085"/>
      <c r="BZ925" s="1085"/>
      <c r="CA925" s="1085"/>
      <c r="CB925" s="1085"/>
      <c r="CC925" s="1085"/>
      <c r="CD925" s="1085"/>
      <c r="CE925" s="1085"/>
      <c r="CF925" s="1085"/>
      <c r="CG925" s="1085"/>
      <c r="CH925" s="1085"/>
      <c r="CI925" s="1085"/>
      <c r="CJ925" s="1085"/>
      <c r="CK925" s="1085"/>
      <c r="CL925" s="1085"/>
      <c r="CM925" s="1124"/>
      <c r="CN925" s="1124"/>
      <c r="CO925" s="1125"/>
      <c r="CQ925" s="1955"/>
    </row>
    <row r="926" spans="1:95" s="633" customFormat="1" x14ac:dyDescent="0.2">
      <c r="A926" s="1066"/>
      <c r="B926" s="1084"/>
      <c r="C926" s="1060"/>
      <c r="D926" s="1060"/>
      <c r="E926" s="1061"/>
      <c r="F926" s="1079"/>
      <c r="G926" s="1078"/>
      <c r="H926" s="1064"/>
      <c r="I926" s="1085"/>
      <c r="J926" s="1085"/>
      <c r="K926" s="1085"/>
      <c r="L926" s="1085"/>
      <c r="M926" s="1085"/>
      <c r="N926" s="1085"/>
      <c r="O926" s="1085"/>
      <c r="P926" s="1085"/>
      <c r="Q926" s="1085"/>
      <c r="R926" s="1085"/>
      <c r="S926" s="1085"/>
      <c r="T926" s="1085"/>
      <c r="U926" s="1085"/>
      <c r="V926" s="1085"/>
      <c r="W926" s="1085"/>
      <c r="X926" s="1085"/>
      <c r="Y926" s="1085"/>
      <c r="Z926" s="1085"/>
      <c r="AA926" s="1085"/>
      <c r="AB926" s="1124"/>
      <c r="AC926" s="1124"/>
      <c r="AD926" s="1124"/>
      <c r="AE926" s="1124"/>
      <c r="AF926" s="1085"/>
      <c r="AG926" s="1085"/>
      <c r="AH926" s="1085"/>
      <c r="AI926" s="1085"/>
      <c r="AJ926" s="1085"/>
      <c r="AK926" s="1085"/>
      <c r="AL926" s="1085"/>
      <c r="AM926" s="1085"/>
      <c r="AN926" s="1085"/>
      <c r="AO926" s="1085"/>
      <c r="AP926" s="1085"/>
      <c r="AQ926" s="1085"/>
      <c r="AR926" s="1085"/>
      <c r="AS926" s="1085"/>
      <c r="AT926" s="1085"/>
      <c r="AU926" s="1085"/>
      <c r="AV926" s="1085"/>
      <c r="AW926" s="1085"/>
      <c r="AX926" s="1085"/>
      <c r="AY926" s="1085"/>
      <c r="AZ926" s="1085"/>
      <c r="BA926" s="1085"/>
      <c r="BB926" s="1085"/>
      <c r="BC926" s="1085"/>
      <c r="BD926" s="1085"/>
      <c r="BE926" s="1085"/>
      <c r="BF926" s="1085"/>
      <c r="BG926" s="1085"/>
      <c r="BH926" s="1085"/>
      <c r="BI926" s="1085"/>
      <c r="BJ926" s="1085"/>
      <c r="BK926" s="1085"/>
      <c r="BL926" s="1085"/>
      <c r="BM926" s="1085"/>
      <c r="BN926" s="1085"/>
      <c r="BO926" s="1085"/>
      <c r="BP926" s="1085"/>
      <c r="BQ926" s="1085"/>
      <c r="BR926" s="1085"/>
      <c r="BS926" s="1124"/>
      <c r="BT926" s="1085"/>
      <c r="BU926" s="1085"/>
      <c r="BV926" s="1085"/>
      <c r="BW926" s="1085"/>
      <c r="BX926" s="1085"/>
      <c r="BY926" s="1085"/>
      <c r="BZ926" s="1085"/>
      <c r="CA926" s="1085"/>
      <c r="CB926" s="1085"/>
      <c r="CC926" s="1085"/>
      <c r="CD926" s="1085"/>
      <c r="CE926" s="1085"/>
      <c r="CF926" s="1085"/>
      <c r="CG926" s="1085"/>
      <c r="CH926" s="1085"/>
      <c r="CI926" s="1085"/>
      <c r="CJ926" s="1085"/>
      <c r="CK926" s="1085"/>
      <c r="CL926" s="1085"/>
      <c r="CM926" s="1124"/>
      <c r="CN926" s="1124"/>
      <c r="CO926" s="1125"/>
      <c r="CQ926" s="1955"/>
    </row>
    <row r="927" spans="1:95" s="633" customFormat="1" x14ac:dyDescent="0.2">
      <c r="A927" s="1066"/>
      <c r="B927" s="1084"/>
      <c r="C927" s="1060"/>
      <c r="D927" s="1060"/>
      <c r="E927" s="1061"/>
      <c r="F927" s="1079"/>
      <c r="G927" s="1078"/>
      <c r="H927" s="1064"/>
      <c r="I927" s="1085"/>
      <c r="J927" s="1085"/>
      <c r="K927" s="1085"/>
      <c r="L927" s="1085"/>
      <c r="M927" s="1085"/>
      <c r="N927" s="1085"/>
      <c r="O927" s="1085"/>
      <c r="P927" s="1085"/>
      <c r="Q927" s="1085"/>
      <c r="R927" s="1085"/>
      <c r="S927" s="1085"/>
      <c r="T927" s="1085"/>
      <c r="U927" s="1085"/>
      <c r="V927" s="1085"/>
      <c r="W927" s="1085"/>
      <c r="X927" s="1085"/>
      <c r="Y927" s="1085"/>
      <c r="Z927" s="1085"/>
      <c r="AA927" s="1085"/>
      <c r="AB927" s="1124"/>
      <c r="AC927" s="1124"/>
      <c r="AD927" s="1124"/>
      <c r="AE927" s="1124"/>
      <c r="AF927" s="1085"/>
      <c r="AG927" s="1085"/>
      <c r="AH927" s="1085"/>
      <c r="AI927" s="1085"/>
      <c r="AJ927" s="1085"/>
      <c r="AK927" s="1085"/>
      <c r="AL927" s="1085"/>
      <c r="AM927" s="1085"/>
      <c r="AN927" s="1085"/>
      <c r="AO927" s="1085"/>
      <c r="AP927" s="1085"/>
      <c r="AQ927" s="1085"/>
      <c r="AR927" s="1085"/>
      <c r="AS927" s="1085"/>
      <c r="AT927" s="1085"/>
      <c r="AU927" s="1085"/>
      <c r="AV927" s="1085"/>
      <c r="AW927" s="1085"/>
      <c r="AX927" s="1085"/>
      <c r="AY927" s="1085"/>
      <c r="AZ927" s="1085"/>
      <c r="BA927" s="1085"/>
      <c r="BB927" s="1085"/>
      <c r="BC927" s="1085"/>
      <c r="BD927" s="1085"/>
      <c r="BE927" s="1085"/>
      <c r="BF927" s="1085"/>
      <c r="BG927" s="1085"/>
      <c r="BH927" s="1085"/>
      <c r="BI927" s="1085"/>
      <c r="BJ927" s="1085"/>
      <c r="BK927" s="1085"/>
      <c r="BL927" s="1085"/>
      <c r="BM927" s="1085"/>
      <c r="BN927" s="1085"/>
      <c r="BO927" s="1085"/>
      <c r="BP927" s="1085"/>
      <c r="BQ927" s="1085"/>
      <c r="BR927" s="1085"/>
      <c r="BS927" s="1124"/>
      <c r="BT927" s="1085"/>
      <c r="BU927" s="1085"/>
      <c r="BV927" s="1085"/>
      <c r="BW927" s="1085"/>
      <c r="BX927" s="1085"/>
      <c r="BY927" s="1085"/>
      <c r="BZ927" s="1085"/>
      <c r="CA927" s="1085"/>
      <c r="CB927" s="1085"/>
      <c r="CC927" s="1085"/>
      <c r="CD927" s="1085"/>
      <c r="CE927" s="1085"/>
      <c r="CF927" s="1085"/>
      <c r="CG927" s="1085"/>
      <c r="CH927" s="1085"/>
      <c r="CI927" s="1085"/>
      <c r="CJ927" s="1085"/>
      <c r="CK927" s="1085"/>
      <c r="CL927" s="1085"/>
      <c r="CM927" s="1124"/>
      <c r="CN927" s="1124"/>
      <c r="CO927" s="1125"/>
      <c r="CQ927" s="1955"/>
    </row>
    <row r="928" spans="1:95" s="633" customFormat="1" x14ac:dyDescent="0.2">
      <c r="A928" s="1066"/>
      <c r="B928" s="1084"/>
      <c r="C928" s="1060"/>
      <c r="D928" s="1060"/>
      <c r="E928" s="1061"/>
      <c r="F928" s="1079"/>
      <c r="G928" s="1078"/>
      <c r="H928" s="1064"/>
      <c r="I928" s="1085"/>
      <c r="J928" s="1085"/>
      <c r="K928" s="1085"/>
      <c r="L928" s="1085"/>
      <c r="M928" s="1085"/>
      <c r="N928" s="1085"/>
      <c r="O928" s="1085"/>
      <c r="P928" s="1085"/>
      <c r="Q928" s="1085"/>
      <c r="R928" s="1085"/>
      <c r="S928" s="1085"/>
      <c r="T928" s="1085"/>
      <c r="U928" s="1085"/>
      <c r="V928" s="1085"/>
      <c r="W928" s="1085"/>
      <c r="X928" s="1085"/>
      <c r="Y928" s="1085"/>
      <c r="Z928" s="1085"/>
      <c r="AA928" s="1085"/>
      <c r="AB928" s="1124"/>
      <c r="AC928" s="1124"/>
      <c r="AD928" s="1124"/>
      <c r="AE928" s="1124"/>
      <c r="AF928" s="1085"/>
      <c r="AG928" s="1085"/>
      <c r="AH928" s="1085"/>
      <c r="AI928" s="1085"/>
      <c r="AJ928" s="1085"/>
      <c r="AK928" s="1085"/>
      <c r="AL928" s="1085"/>
      <c r="AM928" s="1085"/>
      <c r="AN928" s="1085"/>
      <c r="AO928" s="1085"/>
      <c r="AP928" s="1085"/>
      <c r="AQ928" s="1085"/>
      <c r="AR928" s="1085"/>
      <c r="AS928" s="1085"/>
      <c r="AT928" s="1085"/>
      <c r="AU928" s="1085"/>
      <c r="AV928" s="1085"/>
      <c r="AW928" s="1085"/>
      <c r="AX928" s="1085"/>
      <c r="AY928" s="1085"/>
      <c r="AZ928" s="1085"/>
      <c r="BA928" s="1085"/>
      <c r="BB928" s="1085"/>
      <c r="BC928" s="1085"/>
      <c r="BD928" s="1085"/>
      <c r="BE928" s="1085"/>
      <c r="BF928" s="1085"/>
      <c r="BG928" s="1085"/>
      <c r="BH928" s="1085"/>
      <c r="BI928" s="1085"/>
      <c r="BJ928" s="1085"/>
      <c r="BK928" s="1085"/>
      <c r="BL928" s="1085"/>
      <c r="BM928" s="1085"/>
      <c r="BN928" s="1085"/>
      <c r="BO928" s="1085"/>
      <c r="BP928" s="1085"/>
      <c r="BQ928" s="1085"/>
      <c r="BR928" s="1085"/>
      <c r="BS928" s="1124"/>
      <c r="BT928" s="1085"/>
      <c r="BU928" s="1085"/>
      <c r="BV928" s="1085"/>
      <c r="BW928" s="1085"/>
      <c r="BX928" s="1085"/>
      <c r="BY928" s="1085"/>
      <c r="BZ928" s="1085"/>
      <c r="CA928" s="1085"/>
      <c r="CB928" s="1085"/>
      <c r="CC928" s="1085"/>
      <c r="CD928" s="1085"/>
      <c r="CE928" s="1085"/>
      <c r="CF928" s="1085"/>
      <c r="CG928" s="1085"/>
      <c r="CH928" s="1085"/>
      <c r="CI928" s="1085"/>
      <c r="CJ928" s="1085"/>
      <c r="CK928" s="1085"/>
      <c r="CL928" s="1085"/>
      <c r="CM928" s="1124"/>
      <c r="CN928" s="1124"/>
      <c r="CO928" s="1125"/>
      <c r="CQ928" s="1955"/>
    </row>
    <row r="929" spans="1:95" s="633" customFormat="1" x14ac:dyDescent="0.2">
      <c r="A929" s="1066"/>
      <c r="B929" s="1084"/>
      <c r="C929" s="1060"/>
      <c r="D929" s="1060"/>
      <c r="E929" s="1061"/>
      <c r="F929" s="1079"/>
      <c r="G929" s="1078"/>
      <c r="H929" s="1064"/>
      <c r="I929" s="1085"/>
      <c r="J929" s="1085"/>
      <c r="K929" s="1085"/>
      <c r="L929" s="1085"/>
      <c r="M929" s="1085"/>
      <c r="N929" s="1085"/>
      <c r="O929" s="1085"/>
      <c r="P929" s="1085"/>
      <c r="Q929" s="1085"/>
      <c r="R929" s="1085"/>
      <c r="S929" s="1085"/>
      <c r="T929" s="1085"/>
      <c r="U929" s="1085"/>
      <c r="V929" s="1085"/>
      <c r="W929" s="1085"/>
      <c r="X929" s="1085"/>
      <c r="Y929" s="1085"/>
      <c r="Z929" s="1085"/>
      <c r="AA929" s="1085"/>
      <c r="AB929" s="1124"/>
      <c r="AC929" s="1124"/>
      <c r="AD929" s="1124"/>
      <c r="AE929" s="1124"/>
      <c r="AF929" s="1085"/>
      <c r="AG929" s="1085"/>
      <c r="AH929" s="1085"/>
      <c r="AI929" s="1085"/>
      <c r="AJ929" s="1085"/>
      <c r="AK929" s="1085"/>
      <c r="AL929" s="1085"/>
      <c r="AM929" s="1085"/>
      <c r="AN929" s="1085"/>
      <c r="AO929" s="1085"/>
      <c r="AP929" s="1085"/>
      <c r="AQ929" s="1085"/>
      <c r="AR929" s="1085"/>
      <c r="AS929" s="1085"/>
      <c r="AT929" s="1085"/>
      <c r="AU929" s="1085"/>
      <c r="AV929" s="1085"/>
      <c r="AW929" s="1085"/>
      <c r="AX929" s="1085"/>
      <c r="AY929" s="1085"/>
      <c r="AZ929" s="1085"/>
      <c r="BA929" s="1085"/>
      <c r="BB929" s="1085"/>
      <c r="BC929" s="1085"/>
      <c r="BD929" s="1085"/>
      <c r="BE929" s="1085"/>
      <c r="BF929" s="1085"/>
      <c r="BG929" s="1085"/>
      <c r="BH929" s="1085"/>
      <c r="BI929" s="1085"/>
      <c r="BJ929" s="1085"/>
      <c r="BK929" s="1085"/>
      <c r="BL929" s="1085"/>
      <c r="BM929" s="1085"/>
      <c r="BN929" s="1085"/>
      <c r="BO929" s="1085"/>
      <c r="BP929" s="1085"/>
      <c r="BQ929" s="1085"/>
      <c r="BR929" s="1085"/>
      <c r="BS929" s="1124"/>
      <c r="BT929" s="1085"/>
      <c r="BU929" s="1085"/>
      <c r="BV929" s="1085"/>
      <c r="BW929" s="1085"/>
      <c r="BX929" s="1085"/>
      <c r="BY929" s="1085"/>
      <c r="BZ929" s="1085"/>
      <c r="CA929" s="1085"/>
      <c r="CB929" s="1085"/>
      <c r="CC929" s="1085"/>
      <c r="CD929" s="1085"/>
      <c r="CE929" s="1085"/>
      <c r="CF929" s="1085"/>
      <c r="CG929" s="1085"/>
      <c r="CH929" s="1085"/>
      <c r="CI929" s="1085"/>
      <c r="CJ929" s="1085"/>
      <c r="CK929" s="1085"/>
      <c r="CL929" s="1085"/>
      <c r="CM929" s="1124"/>
      <c r="CN929" s="1124"/>
      <c r="CO929" s="1125"/>
      <c r="CQ929" s="1955"/>
    </row>
    <row r="930" spans="1:95" s="633" customFormat="1" x14ac:dyDescent="0.2">
      <c r="A930" s="1066"/>
      <c r="B930" s="1084"/>
      <c r="C930" s="1060"/>
      <c r="D930" s="1060"/>
      <c r="E930" s="1061"/>
      <c r="F930" s="1079"/>
      <c r="G930" s="1078"/>
      <c r="H930" s="1064"/>
      <c r="I930" s="1085"/>
      <c r="J930" s="1085"/>
      <c r="K930" s="1085"/>
      <c r="L930" s="1085"/>
      <c r="M930" s="1085"/>
      <c r="N930" s="1085"/>
      <c r="O930" s="1085"/>
      <c r="P930" s="1085"/>
      <c r="Q930" s="1085"/>
      <c r="R930" s="1085"/>
      <c r="S930" s="1085"/>
      <c r="T930" s="1085"/>
      <c r="U930" s="1085"/>
      <c r="V930" s="1085"/>
      <c r="W930" s="1085"/>
      <c r="X930" s="1085"/>
      <c r="Y930" s="1085"/>
      <c r="Z930" s="1085"/>
      <c r="AA930" s="1085"/>
      <c r="AB930" s="1124"/>
      <c r="AC930" s="1124"/>
      <c r="AD930" s="1124"/>
      <c r="AE930" s="1124"/>
      <c r="AF930" s="1085"/>
      <c r="AG930" s="1085"/>
      <c r="AH930" s="1085"/>
      <c r="AI930" s="1085"/>
      <c r="AJ930" s="1085"/>
      <c r="AK930" s="1085"/>
      <c r="AL930" s="1085"/>
      <c r="AM930" s="1085"/>
      <c r="AN930" s="1085"/>
      <c r="AO930" s="1085"/>
      <c r="AP930" s="1085"/>
      <c r="AQ930" s="1085"/>
      <c r="AR930" s="1085"/>
      <c r="AS930" s="1085"/>
      <c r="AT930" s="1085"/>
      <c r="AU930" s="1085"/>
      <c r="AV930" s="1085"/>
      <c r="AW930" s="1085"/>
      <c r="AX930" s="1085"/>
      <c r="AY930" s="1085"/>
      <c r="AZ930" s="1085"/>
      <c r="BA930" s="1085"/>
      <c r="BB930" s="1085"/>
      <c r="BC930" s="1085"/>
      <c r="BD930" s="1085"/>
      <c r="BE930" s="1085"/>
      <c r="BF930" s="1085"/>
      <c r="BG930" s="1085"/>
      <c r="BH930" s="1085"/>
      <c r="BI930" s="1085"/>
      <c r="BJ930" s="1085"/>
      <c r="BK930" s="1085"/>
      <c r="BL930" s="1085"/>
      <c r="BM930" s="1085"/>
      <c r="BN930" s="1085"/>
      <c r="BO930" s="1085"/>
      <c r="BP930" s="1085"/>
      <c r="BQ930" s="1085"/>
      <c r="BR930" s="1085"/>
      <c r="BS930" s="1124"/>
      <c r="BT930" s="1085"/>
      <c r="BU930" s="1085"/>
      <c r="BV930" s="1085"/>
      <c r="BW930" s="1085"/>
      <c r="BX930" s="1085"/>
      <c r="BY930" s="1085"/>
      <c r="BZ930" s="1085"/>
      <c r="CA930" s="1085"/>
      <c r="CB930" s="1085"/>
      <c r="CC930" s="1085"/>
      <c r="CD930" s="1085"/>
      <c r="CE930" s="1085"/>
      <c r="CF930" s="1085"/>
      <c r="CG930" s="1085"/>
      <c r="CH930" s="1085"/>
      <c r="CI930" s="1085"/>
      <c r="CJ930" s="1085"/>
      <c r="CK930" s="1085"/>
      <c r="CL930" s="1085"/>
      <c r="CM930" s="1124"/>
      <c r="CN930" s="1124"/>
      <c r="CO930" s="1125"/>
      <c r="CQ930" s="1955"/>
    </row>
    <row r="931" spans="1:95" s="633" customFormat="1" x14ac:dyDescent="0.2">
      <c r="A931" s="1066"/>
      <c r="B931" s="1084"/>
      <c r="C931" s="1060"/>
      <c r="D931" s="1060"/>
      <c r="E931" s="1061"/>
      <c r="F931" s="1079"/>
      <c r="G931" s="1078"/>
      <c r="H931" s="1064"/>
      <c r="I931" s="1085"/>
      <c r="J931" s="1085"/>
      <c r="K931" s="1085"/>
      <c r="L931" s="1085"/>
      <c r="M931" s="1085"/>
      <c r="N931" s="1085"/>
      <c r="O931" s="1085"/>
      <c r="P931" s="1085"/>
      <c r="Q931" s="1085"/>
      <c r="R931" s="1085"/>
      <c r="S931" s="1085"/>
      <c r="T931" s="1085"/>
      <c r="U931" s="1085"/>
      <c r="V931" s="1085"/>
      <c r="W931" s="1085"/>
      <c r="X931" s="1085"/>
      <c r="Y931" s="1085"/>
      <c r="Z931" s="1085"/>
      <c r="AA931" s="1085"/>
      <c r="AB931" s="1124"/>
      <c r="AC931" s="1124"/>
      <c r="AD931" s="1124"/>
      <c r="AE931" s="1124"/>
      <c r="AF931" s="1085"/>
      <c r="AG931" s="1085"/>
      <c r="AH931" s="1085"/>
      <c r="AI931" s="1085"/>
      <c r="AJ931" s="1085"/>
      <c r="AK931" s="1085"/>
      <c r="AL931" s="1085"/>
      <c r="AM931" s="1085"/>
      <c r="AN931" s="1085"/>
      <c r="AO931" s="1085"/>
      <c r="AP931" s="1085"/>
      <c r="AQ931" s="1085"/>
      <c r="AR931" s="1085"/>
      <c r="AS931" s="1085"/>
      <c r="AT931" s="1085"/>
      <c r="AU931" s="1085"/>
      <c r="AV931" s="1085"/>
      <c r="AW931" s="1085"/>
      <c r="AX931" s="1085"/>
      <c r="AY931" s="1085"/>
      <c r="AZ931" s="1085"/>
      <c r="BA931" s="1085"/>
      <c r="BB931" s="1085"/>
      <c r="BC931" s="1085"/>
      <c r="BD931" s="1085"/>
      <c r="BE931" s="1085"/>
      <c r="BF931" s="1085"/>
      <c r="BG931" s="1085"/>
      <c r="BH931" s="1085"/>
      <c r="BI931" s="1085"/>
      <c r="BJ931" s="1085"/>
      <c r="BK931" s="1085"/>
      <c r="BL931" s="1085"/>
      <c r="BM931" s="1085"/>
      <c r="BN931" s="1085"/>
      <c r="BO931" s="1085"/>
      <c r="BP931" s="1085"/>
      <c r="BQ931" s="1085"/>
      <c r="BR931" s="1085"/>
      <c r="BS931" s="1124"/>
      <c r="BT931" s="1085"/>
      <c r="BU931" s="1085"/>
      <c r="BV931" s="1085"/>
      <c r="BW931" s="1085"/>
      <c r="BX931" s="1085"/>
      <c r="BY931" s="1085"/>
      <c r="BZ931" s="1085"/>
      <c r="CA931" s="1085"/>
      <c r="CB931" s="1085"/>
      <c r="CC931" s="1085"/>
      <c r="CD931" s="1085"/>
      <c r="CE931" s="1085"/>
      <c r="CF931" s="1085"/>
      <c r="CG931" s="1085"/>
      <c r="CH931" s="1085"/>
      <c r="CI931" s="1085"/>
      <c r="CJ931" s="1085"/>
      <c r="CK931" s="1085"/>
      <c r="CL931" s="1085"/>
      <c r="CM931" s="1124"/>
      <c r="CN931" s="1124"/>
      <c r="CO931" s="1125"/>
      <c r="CQ931" s="1955"/>
    </row>
    <row r="932" spans="1:95" s="633" customFormat="1" x14ac:dyDescent="0.2">
      <c r="A932" s="1066"/>
      <c r="B932" s="1084"/>
      <c r="C932" s="1060"/>
      <c r="D932" s="1060"/>
      <c r="E932" s="1061"/>
      <c r="F932" s="1079"/>
      <c r="G932" s="1078"/>
      <c r="H932" s="1064"/>
      <c r="I932" s="1085"/>
      <c r="J932" s="1085"/>
      <c r="K932" s="1085"/>
      <c r="L932" s="1085"/>
      <c r="M932" s="1085"/>
      <c r="N932" s="1085"/>
      <c r="O932" s="1085"/>
      <c r="P932" s="1085"/>
      <c r="Q932" s="1085"/>
      <c r="R932" s="1085"/>
      <c r="S932" s="1085"/>
      <c r="T932" s="1085"/>
      <c r="U932" s="1085"/>
      <c r="V932" s="1085"/>
      <c r="W932" s="1085"/>
      <c r="X932" s="1085"/>
      <c r="Y932" s="1085"/>
      <c r="Z932" s="1085"/>
      <c r="AA932" s="1085"/>
      <c r="AB932" s="1124"/>
      <c r="AC932" s="1124"/>
      <c r="AD932" s="1124"/>
      <c r="AE932" s="1124"/>
      <c r="AF932" s="1085"/>
      <c r="AG932" s="1085"/>
      <c r="AH932" s="1085"/>
      <c r="AI932" s="1085"/>
      <c r="AJ932" s="1085"/>
      <c r="AK932" s="1085"/>
      <c r="AL932" s="1085"/>
      <c r="AM932" s="1085"/>
      <c r="AN932" s="1085"/>
      <c r="AO932" s="1085"/>
      <c r="AP932" s="1085"/>
      <c r="AQ932" s="1085"/>
      <c r="AR932" s="1085"/>
      <c r="AS932" s="1085"/>
      <c r="AT932" s="1085"/>
      <c r="AU932" s="1085"/>
      <c r="AV932" s="1085"/>
      <c r="AW932" s="1085"/>
      <c r="AX932" s="1085"/>
      <c r="AY932" s="1085"/>
      <c r="AZ932" s="1085"/>
      <c r="BA932" s="1085"/>
      <c r="BB932" s="1085"/>
      <c r="BC932" s="1085"/>
      <c r="BD932" s="1085"/>
      <c r="BE932" s="1085"/>
      <c r="BF932" s="1085"/>
      <c r="BG932" s="1085"/>
      <c r="BH932" s="1085"/>
      <c r="BI932" s="1085"/>
      <c r="BJ932" s="1085"/>
      <c r="BK932" s="1085"/>
      <c r="BL932" s="1085"/>
      <c r="BM932" s="1085"/>
      <c r="BN932" s="1085"/>
      <c r="BO932" s="1085"/>
      <c r="BP932" s="1085"/>
      <c r="BQ932" s="1085"/>
      <c r="BR932" s="1085"/>
      <c r="BS932" s="1124"/>
      <c r="BT932" s="1085"/>
      <c r="BU932" s="1085"/>
      <c r="BV932" s="1085"/>
      <c r="BW932" s="1085"/>
      <c r="BX932" s="1085"/>
      <c r="BY932" s="1085"/>
      <c r="BZ932" s="1085"/>
      <c r="CA932" s="1085"/>
      <c r="CB932" s="1085"/>
      <c r="CC932" s="1085"/>
      <c r="CD932" s="1085"/>
      <c r="CE932" s="1085"/>
      <c r="CF932" s="1085"/>
      <c r="CG932" s="1085"/>
      <c r="CH932" s="1085"/>
      <c r="CI932" s="1085"/>
      <c r="CJ932" s="1085"/>
      <c r="CK932" s="1085"/>
      <c r="CL932" s="1085"/>
      <c r="CM932" s="1124"/>
      <c r="CN932" s="1124"/>
      <c r="CO932" s="1125"/>
      <c r="CQ932" s="1955"/>
    </row>
    <row r="933" spans="1:95" s="633" customFormat="1" x14ac:dyDescent="0.2">
      <c r="A933" s="1066"/>
      <c r="B933" s="1084"/>
      <c r="C933" s="1060"/>
      <c r="D933" s="1060"/>
      <c r="E933" s="1061"/>
      <c r="F933" s="1079"/>
      <c r="G933" s="1078"/>
      <c r="H933" s="1064"/>
      <c r="I933" s="1085"/>
      <c r="J933" s="1085"/>
      <c r="K933" s="1085"/>
      <c r="L933" s="1085"/>
      <c r="M933" s="1085"/>
      <c r="N933" s="1085"/>
      <c r="O933" s="1085"/>
      <c r="P933" s="1085"/>
      <c r="Q933" s="1085"/>
      <c r="R933" s="1085"/>
      <c r="S933" s="1085"/>
      <c r="T933" s="1085"/>
      <c r="U933" s="1085"/>
      <c r="V933" s="1085"/>
      <c r="W933" s="1085"/>
      <c r="X933" s="1085"/>
      <c r="Y933" s="1085"/>
      <c r="Z933" s="1085"/>
      <c r="AA933" s="1085"/>
      <c r="AB933" s="1124"/>
      <c r="AC933" s="1124"/>
      <c r="AD933" s="1124"/>
      <c r="AE933" s="1124"/>
      <c r="AF933" s="1085"/>
      <c r="AG933" s="1085"/>
      <c r="AH933" s="1085"/>
      <c r="AI933" s="1085"/>
      <c r="AJ933" s="1085"/>
      <c r="AK933" s="1085"/>
      <c r="AL933" s="1085"/>
      <c r="AM933" s="1085"/>
      <c r="AN933" s="1085"/>
      <c r="AO933" s="1085"/>
      <c r="AP933" s="1085"/>
      <c r="AQ933" s="1085"/>
      <c r="AR933" s="1085"/>
      <c r="AS933" s="1085"/>
      <c r="AT933" s="1085"/>
      <c r="AU933" s="1085"/>
      <c r="AV933" s="1085"/>
      <c r="AW933" s="1085"/>
      <c r="AX933" s="1085"/>
      <c r="AY933" s="1085"/>
      <c r="AZ933" s="1085"/>
      <c r="BA933" s="1085"/>
      <c r="BB933" s="1085"/>
      <c r="BC933" s="1085"/>
      <c r="BD933" s="1085"/>
      <c r="BE933" s="1085"/>
      <c r="BF933" s="1085"/>
      <c r="BG933" s="1085"/>
      <c r="BH933" s="1085"/>
      <c r="BI933" s="1085"/>
      <c r="BJ933" s="1085"/>
      <c r="BK933" s="1085"/>
      <c r="BL933" s="1085"/>
      <c r="BM933" s="1085"/>
      <c r="BN933" s="1085"/>
      <c r="BO933" s="1085"/>
      <c r="BP933" s="1085"/>
      <c r="BQ933" s="1085"/>
      <c r="BR933" s="1085"/>
      <c r="BS933" s="1124"/>
      <c r="BT933" s="1085"/>
      <c r="BU933" s="1085"/>
      <c r="BV933" s="1085"/>
      <c r="BW933" s="1085"/>
      <c r="BX933" s="1085"/>
      <c r="BY933" s="1085"/>
      <c r="BZ933" s="1085"/>
      <c r="CA933" s="1085"/>
      <c r="CB933" s="1085"/>
      <c r="CC933" s="1085"/>
      <c r="CD933" s="1085"/>
      <c r="CE933" s="1085"/>
      <c r="CF933" s="1085"/>
      <c r="CG933" s="1085"/>
      <c r="CH933" s="1085"/>
      <c r="CI933" s="1085"/>
      <c r="CJ933" s="1085"/>
      <c r="CK933" s="1085"/>
      <c r="CL933" s="1085"/>
      <c r="CM933" s="1124"/>
      <c r="CN933" s="1124"/>
      <c r="CO933" s="1125"/>
      <c r="CQ933" s="1955"/>
    </row>
    <row r="934" spans="1:95" s="633" customFormat="1" x14ac:dyDescent="0.2">
      <c r="A934" s="1066"/>
      <c r="B934" s="1084"/>
      <c r="C934" s="1060"/>
      <c r="D934" s="1060"/>
      <c r="E934" s="1061"/>
      <c r="F934" s="1079"/>
      <c r="G934" s="1078"/>
      <c r="H934" s="1064"/>
      <c r="I934" s="1085"/>
      <c r="J934" s="1085"/>
      <c r="K934" s="1085"/>
      <c r="L934" s="1085"/>
      <c r="M934" s="1085"/>
      <c r="N934" s="1085"/>
      <c r="O934" s="1085"/>
      <c r="P934" s="1085"/>
      <c r="Q934" s="1085"/>
      <c r="R934" s="1085"/>
      <c r="S934" s="1085"/>
      <c r="T934" s="1085"/>
      <c r="U934" s="1085"/>
      <c r="V934" s="1085"/>
      <c r="W934" s="1085"/>
      <c r="X934" s="1085"/>
      <c r="Y934" s="1085"/>
      <c r="Z934" s="1085"/>
      <c r="AA934" s="1085"/>
      <c r="AB934" s="1124"/>
      <c r="AC934" s="1124"/>
      <c r="AD934" s="1124"/>
      <c r="AE934" s="1124"/>
      <c r="AF934" s="1085"/>
      <c r="AG934" s="1085"/>
      <c r="AH934" s="1085"/>
      <c r="AI934" s="1085"/>
      <c r="AJ934" s="1085"/>
      <c r="AK934" s="1085"/>
      <c r="AL934" s="1085"/>
      <c r="AM934" s="1085"/>
      <c r="AN934" s="1085"/>
      <c r="AO934" s="1085"/>
      <c r="AP934" s="1085"/>
      <c r="AQ934" s="1085"/>
      <c r="AR934" s="1085"/>
      <c r="AS934" s="1085"/>
      <c r="AT934" s="1085"/>
      <c r="AU934" s="1085"/>
      <c r="AV934" s="1085"/>
      <c r="AW934" s="1085"/>
      <c r="AX934" s="1085"/>
      <c r="AY934" s="1085"/>
      <c r="AZ934" s="1085"/>
      <c r="BA934" s="1085"/>
      <c r="BB934" s="1085"/>
      <c r="BC934" s="1085"/>
      <c r="BD934" s="1085"/>
      <c r="BE934" s="1085"/>
      <c r="BF934" s="1085"/>
      <c r="BG934" s="1085"/>
      <c r="BH934" s="1085"/>
      <c r="BI934" s="1085"/>
      <c r="BJ934" s="1085"/>
      <c r="BK934" s="1085"/>
      <c r="BL934" s="1085"/>
      <c r="BM934" s="1085"/>
      <c r="BN934" s="1085"/>
      <c r="BO934" s="1085"/>
      <c r="BP934" s="1085"/>
      <c r="BQ934" s="1085"/>
      <c r="BR934" s="1085"/>
      <c r="BS934" s="1124"/>
      <c r="BT934" s="1085"/>
      <c r="BU934" s="1085"/>
      <c r="BV934" s="1085"/>
      <c r="BW934" s="1085"/>
      <c r="BX934" s="1085"/>
      <c r="BY934" s="1085"/>
      <c r="BZ934" s="1085"/>
      <c r="CA934" s="1085"/>
      <c r="CB934" s="1085"/>
      <c r="CC934" s="1085"/>
      <c r="CD934" s="1085"/>
      <c r="CE934" s="1085"/>
      <c r="CF934" s="1085"/>
      <c r="CG934" s="1085"/>
      <c r="CH934" s="1085"/>
      <c r="CI934" s="1085"/>
      <c r="CJ934" s="1085"/>
      <c r="CK934" s="1085"/>
      <c r="CL934" s="1085"/>
      <c r="CM934" s="1124"/>
      <c r="CN934" s="1124"/>
      <c r="CO934" s="1125"/>
      <c r="CQ934" s="1955"/>
    </row>
    <row r="935" spans="1:95" s="633" customFormat="1" x14ac:dyDescent="0.2">
      <c r="A935" s="1066"/>
      <c r="B935" s="1084"/>
      <c r="C935" s="1060"/>
      <c r="D935" s="1060"/>
      <c r="E935" s="1061"/>
      <c r="F935" s="1079"/>
      <c r="G935" s="1078"/>
      <c r="H935" s="1064"/>
      <c r="I935" s="1085"/>
      <c r="J935" s="1085"/>
      <c r="K935" s="1085"/>
      <c r="L935" s="1085"/>
      <c r="M935" s="1085"/>
      <c r="N935" s="1085"/>
      <c r="O935" s="1085"/>
      <c r="P935" s="1085"/>
      <c r="Q935" s="1085"/>
      <c r="R935" s="1085"/>
      <c r="S935" s="1085"/>
      <c r="T935" s="1085"/>
      <c r="U935" s="1085"/>
      <c r="V935" s="1085"/>
      <c r="W935" s="1085"/>
      <c r="X935" s="1085"/>
      <c r="Y935" s="1085"/>
      <c r="Z935" s="1085"/>
      <c r="AA935" s="1085"/>
      <c r="AB935" s="1124"/>
      <c r="AC935" s="1124"/>
      <c r="AD935" s="1124"/>
      <c r="AE935" s="1124"/>
      <c r="AF935" s="1085"/>
      <c r="AG935" s="1085"/>
      <c r="AH935" s="1085"/>
      <c r="AI935" s="1085"/>
      <c r="AJ935" s="1085"/>
      <c r="AK935" s="1085"/>
      <c r="AL935" s="1085"/>
      <c r="AM935" s="1085"/>
      <c r="AN935" s="1085"/>
      <c r="AO935" s="1085"/>
      <c r="AP935" s="1085"/>
      <c r="AQ935" s="1085"/>
      <c r="AR935" s="1085"/>
      <c r="AS935" s="1085"/>
      <c r="AT935" s="1085"/>
      <c r="AU935" s="1085"/>
      <c r="AV935" s="1085"/>
      <c r="AW935" s="1085"/>
      <c r="AX935" s="1085"/>
      <c r="AY935" s="1085"/>
      <c r="AZ935" s="1085"/>
      <c r="BA935" s="1085"/>
      <c r="BB935" s="1085"/>
      <c r="BC935" s="1085"/>
      <c r="BD935" s="1085"/>
      <c r="BE935" s="1085"/>
      <c r="BF935" s="1085"/>
      <c r="BG935" s="1085"/>
      <c r="BH935" s="1085"/>
      <c r="BI935" s="1085"/>
      <c r="BJ935" s="1085"/>
      <c r="BK935" s="1085"/>
      <c r="BL935" s="1085"/>
      <c r="BM935" s="1085"/>
      <c r="BN935" s="1085"/>
      <c r="BO935" s="1085"/>
      <c r="BP935" s="1085"/>
      <c r="BQ935" s="1085"/>
      <c r="BR935" s="1085"/>
      <c r="BS935" s="1124"/>
      <c r="BT935" s="1085"/>
      <c r="BU935" s="1085"/>
      <c r="BV935" s="1085"/>
      <c r="BW935" s="1085"/>
      <c r="BX935" s="1085"/>
      <c r="BY935" s="1085"/>
      <c r="BZ935" s="1085"/>
      <c r="CA935" s="1085"/>
      <c r="CB935" s="1085"/>
      <c r="CC935" s="1085"/>
      <c r="CD935" s="1085"/>
      <c r="CE935" s="1085"/>
      <c r="CF935" s="1085"/>
      <c r="CG935" s="1085"/>
      <c r="CH935" s="1085"/>
      <c r="CI935" s="1085"/>
      <c r="CJ935" s="1085"/>
      <c r="CK935" s="1085"/>
      <c r="CL935" s="1085"/>
      <c r="CM935" s="1124"/>
      <c r="CN935" s="1124"/>
      <c r="CO935" s="1125"/>
      <c r="CQ935" s="1955"/>
    </row>
    <row r="936" spans="1:95" s="633" customFormat="1" x14ac:dyDescent="0.2">
      <c r="A936" s="1066"/>
      <c r="B936" s="1084"/>
      <c r="C936" s="1060"/>
      <c r="D936" s="1060"/>
      <c r="E936" s="1061"/>
      <c r="F936" s="1079"/>
      <c r="G936" s="1078"/>
      <c r="H936" s="1064"/>
      <c r="I936" s="1085"/>
      <c r="J936" s="1085"/>
      <c r="K936" s="1085"/>
      <c r="L936" s="1085"/>
      <c r="M936" s="1085"/>
      <c r="N936" s="1085"/>
      <c r="O936" s="1085"/>
      <c r="P936" s="1085"/>
      <c r="Q936" s="1085"/>
      <c r="R936" s="1085"/>
      <c r="S936" s="1085"/>
      <c r="T936" s="1085"/>
      <c r="U936" s="1085"/>
      <c r="V936" s="1085"/>
      <c r="W936" s="1085"/>
      <c r="X936" s="1085"/>
      <c r="Y936" s="1085"/>
      <c r="Z936" s="1085"/>
      <c r="AA936" s="1085"/>
      <c r="AB936" s="1124"/>
      <c r="AC936" s="1124"/>
      <c r="AD936" s="1124"/>
      <c r="AE936" s="1124"/>
      <c r="AF936" s="1085"/>
      <c r="AG936" s="1085"/>
      <c r="AH936" s="1085"/>
      <c r="AI936" s="1085"/>
      <c r="AJ936" s="1085"/>
      <c r="AK936" s="1085"/>
      <c r="AL936" s="1085"/>
      <c r="AM936" s="1085"/>
      <c r="AN936" s="1085"/>
      <c r="AO936" s="1085"/>
      <c r="AP936" s="1085"/>
      <c r="AQ936" s="1085"/>
      <c r="AR936" s="1085"/>
      <c r="AS936" s="1085"/>
      <c r="AT936" s="1085"/>
      <c r="AU936" s="1085"/>
      <c r="AV936" s="1085"/>
      <c r="AW936" s="1085"/>
      <c r="AX936" s="1085"/>
      <c r="AY936" s="1085"/>
      <c r="AZ936" s="1085"/>
      <c r="BA936" s="1085"/>
      <c r="BB936" s="1085"/>
      <c r="BC936" s="1085"/>
      <c r="BD936" s="1085"/>
      <c r="BE936" s="1085"/>
      <c r="BF936" s="1085"/>
      <c r="BG936" s="1085"/>
      <c r="BH936" s="1085"/>
      <c r="BI936" s="1085"/>
      <c r="BJ936" s="1085"/>
      <c r="BK936" s="1085"/>
      <c r="BL936" s="1085"/>
      <c r="BM936" s="1085"/>
      <c r="BN936" s="1085"/>
      <c r="BO936" s="1085"/>
      <c r="BP936" s="1085"/>
      <c r="BQ936" s="1085"/>
      <c r="BR936" s="1085"/>
      <c r="BS936" s="1124"/>
      <c r="BT936" s="1085"/>
      <c r="BU936" s="1085"/>
      <c r="BV936" s="1085"/>
      <c r="BW936" s="1085"/>
      <c r="BX936" s="1085"/>
      <c r="BY936" s="1085"/>
      <c r="BZ936" s="1085"/>
      <c r="CA936" s="1085"/>
      <c r="CB936" s="1085"/>
      <c r="CC936" s="1085"/>
      <c r="CD936" s="1085"/>
      <c r="CE936" s="1085"/>
      <c r="CF936" s="1085"/>
      <c r="CG936" s="1085"/>
      <c r="CH936" s="1085"/>
      <c r="CI936" s="1085"/>
      <c r="CJ936" s="1085"/>
      <c r="CK936" s="1085"/>
      <c r="CL936" s="1085"/>
      <c r="CM936" s="1124"/>
      <c r="CN936" s="1124"/>
      <c r="CO936" s="1125"/>
      <c r="CQ936" s="1955"/>
    </row>
    <row r="937" spans="1:95" s="633" customFormat="1" x14ac:dyDescent="0.2">
      <c r="A937" s="1066"/>
      <c r="B937" s="1084"/>
      <c r="C937" s="1060"/>
      <c r="D937" s="1060"/>
      <c r="E937" s="1061"/>
      <c r="F937" s="1079"/>
      <c r="G937" s="1078"/>
      <c r="H937" s="1064"/>
      <c r="I937" s="1085"/>
      <c r="J937" s="1085"/>
      <c r="K937" s="1085"/>
      <c r="L937" s="1085"/>
      <c r="M937" s="1085"/>
      <c r="N937" s="1085"/>
      <c r="O937" s="1085"/>
      <c r="P937" s="1085"/>
      <c r="Q937" s="1085"/>
      <c r="R937" s="1085"/>
      <c r="S937" s="1085"/>
      <c r="T937" s="1085"/>
      <c r="U937" s="1085"/>
      <c r="V937" s="1085"/>
      <c r="W937" s="1085"/>
      <c r="X937" s="1085"/>
      <c r="Y937" s="1085"/>
      <c r="Z937" s="1085"/>
      <c r="AA937" s="1085"/>
      <c r="AB937" s="1124"/>
      <c r="AC937" s="1124"/>
      <c r="AD937" s="1124"/>
      <c r="AE937" s="1124"/>
      <c r="AF937" s="1085"/>
      <c r="AG937" s="1085"/>
      <c r="AH937" s="1085"/>
      <c r="AI937" s="1085"/>
      <c r="AJ937" s="1085"/>
      <c r="AK937" s="1085"/>
      <c r="AL937" s="1085"/>
      <c r="AM937" s="1085"/>
      <c r="AN937" s="1085"/>
      <c r="AO937" s="1085"/>
      <c r="AP937" s="1085"/>
      <c r="AQ937" s="1085"/>
      <c r="AR937" s="1085"/>
      <c r="AS937" s="1085"/>
      <c r="AT937" s="1085"/>
      <c r="AU937" s="1085"/>
      <c r="AV937" s="1085"/>
      <c r="AW937" s="1085"/>
      <c r="AX937" s="1085"/>
      <c r="AY937" s="1085"/>
      <c r="AZ937" s="1085"/>
      <c r="BA937" s="1085"/>
      <c r="BB937" s="1085"/>
      <c r="BC937" s="1085"/>
      <c r="BD937" s="1085"/>
      <c r="BE937" s="1085"/>
      <c r="BF937" s="1085"/>
      <c r="BG937" s="1085"/>
      <c r="BH937" s="1085"/>
      <c r="BI937" s="1085"/>
      <c r="BJ937" s="1085"/>
      <c r="BK937" s="1085"/>
      <c r="BL937" s="1085"/>
      <c r="BM937" s="1085"/>
      <c r="BN937" s="1085"/>
      <c r="BO937" s="1085"/>
      <c r="BP937" s="1085"/>
      <c r="BQ937" s="1085"/>
      <c r="BR937" s="1085"/>
      <c r="BS937" s="1124"/>
      <c r="BT937" s="1085"/>
      <c r="BU937" s="1085"/>
      <c r="BV937" s="1085"/>
      <c r="BW937" s="1085"/>
      <c r="BX937" s="1085"/>
      <c r="BY937" s="1085"/>
      <c r="BZ937" s="1085"/>
      <c r="CA937" s="1085"/>
      <c r="CB937" s="1085"/>
      <c r="CC937" s="1085"/>
      <c r="CD937" s="1085"/>
      <c r="CE937" s="1085"/>
      <c r="CF937" s="1085"/>
      <c r="CG937" s="1085"/>
      <c r="CH937" s="1085"/>
      <c r="CI937" s="1085"/>
      <c r="CJ937" s="1085"/>
      <c r="CK937" s="1085"/>
      <c r="CL937" s="1085"/>
      <c r="CM937" s="1124"/>
      <c r="CN937" s="1124"/>
      <c r="CO937" s="1125"/>
      <c r="CQ937" s="1955"/>
    </row>
    <row r="938" spans="1:95" s="633" customFormat="1" x14ac:dyDescent="0.2">
      <c r="A938" s="1066"/>
      <c r="B938" s="1084"/>
      <c r="C938" s="1060"/>
      <c r="D938" s="1060"/>
      <c r="E938" s="1061"/>
      <c r="F938" s="1079"/>
      <c r="G938" s="1078"/>
      <c r="H938" s="1064"/>
      <c r="I938" s="1085"/>
      <c r="J938" s="1085"/>
      <c r="K938" s="1085"/>
      <c r="L938" s="1085"/>
      <c r="M938" s="1085"/>
      <c r="N938" s="1085"/>
      <c r="O938" s="1085"/>
      <c r="P938" s="1085"/>
      <c r="Q938" s="1085"/>
      <c r="R938" s="1085"/>
      <c r="S938" s="1085"/>
      <c r="T938" s="1085"/>
      <c r="U938" s="1085"/>
      <c r="V938" s="1085"/>
      <c r="W938" s="1085"/>
      <c r="X938" s="1085"/>
      <c r="Y938" s="1085"/>
      <c r="Z938" s="1085"/>
      <c r="AA938" s="1085"/>
      <c r="AB938" s="1124"/>
      <c r="AC938" s="1124"/>
      <c r="AD938" s="1124"/>
      <c r="AE938" s="1124"/>
      <c r="AF938" s="1085"/>
      <c r="AG938" s="1085"/>
      <c r="AH938" s="1085"/>
      <c r="AI938" s="1085"/>
      <c r="AJ938" s="1085"/>
      <c r="AK938" s="1085"/>
      <c r="AL938" s="1085"/>
      <c r="AM938" s="1085"/>
      <c r="AN938" s="1085"/>
      <c r="AO938" s="1085"/>
      <c r="AP938" s="1085"/>
      <c r="AQ938" s="1085"/>
      <c r="AR938" s="1085"/>
      <c r="AS938" s="1085"/>
      <c r="AT938" s="1085"/>
      <c r="AU938" s="1085"/>
      <c r="AV938" s="1085"/>
      <c r="AW938" s="1085"/>
      <c r="AX938" s="1085"/>
      <c r="AY938" s="1085"/>
      <c r="AZ938" s="1085"/>
      <c r="BA938" s="1085"/>
      <c r="BB938" s="1085"/>
      <c r="BC938" s="1085"/>
      <c r="BD938" s="1085"/>
      <c r="BE938" s="1085"/>
      <c r="BF938" s="1085"/>
      <c r="BG938" s="1085"/>
      <c r="BH938" s="1085"/>
      <c r="BI938" s="1085"/>
      <c r="BJ938" s="1085"/>
      <c r="BK938" s="1085"/>
      <c r="BL938" s="1085"/>
      <c r="BM938" s="1085"/>
      <c r="BN938" s="1085"/>
      <c r="BO938" s="1085"/>
      <c r="BP938" s="1085"/>
      <c r="BQ938" s="1085"/>
      <c r="BR938" s="1085"/>
      <c r="BS938" s="1124"/>
      <c r="BT938" s="1085"/>
      <c r="BU938" s="1085"/>
      <c r="BV938" s="1085"/>
      <c r="BW938" s="1085"/>
      <c r="BX938" s="1085"/>
      <c r="BY938" s="1085"/>
      <c r="BZ938" s="1085"/>
      <c r="CA938" s="1085"/>
      <c r="CB938" s="1085"/>
      <c r="CC938" s="1085"/>
      <c r="CD938" s="1085"/>
      <c r="CE938" s="1085"/>
      <c r="CF938" s="1085"/>
      <c r="CG938" s="1085"/>
      <c r="CH938" s="1085"/>
      <c r="CI938" s="1085"/>
      <c r="CJ938" s="1085"/>
      <c r="CK938" s="1085"/>
      <c r="CL938" s="1085"/>
      <c r="CM938" s="1124"/>
      <c r="CN938" s="1124"/>
      <c r="CO938" s="1125"/>
      <c r="CQ938" s="1955"/>
    </row>
    <row r="939" spans="1:95" s="633" customFormat="1" x14ac:dyDescent="0.2">
      <c r="A939" s="1066"/>
      <c r="B939" s="1084"/>
      <c r="C939" s="1060"/>
      <c r="D939" s="1060"/>
      <c r="E939" s="1061"/>
      <c r="F939" s="1079"/>
      <c r="G939" s="1078"/>
      <c r="H939" s="1064"/>
      <c r="I939" s="1085"/>
      <c r="J939" s="1085"/>
      <c r="K939" s="1085"/>
      <c r="L939" s="1085"/>
      <c r="M939" s="1085"/>
      <c r="N939" s="1085"/>
      <c r="O939" s="1085"/>
      <c r="P939" s="1085"/>
      <c r="Q939" s="1085"/>
      <c r="R939" s="1085"/>
      <c r="S939" s="1085"/>
      <c r="T939" s="1085"/>
      <c r="U939" s="1085"/>
      <c r="V939" s="1085"/>
      <c r="W939" s="1085"/>
      <c r="X939" s="1085"/>
      <c r="Y939" s="1085"/>
      <c r="Z939" s="1085"/>
      <c r="AA939" s="1085"/>
      <c r="AB939" s="1124"/>
      <c r="AC939" s="1124"/>
      <c r="AD939" s="1124"/>
      <c r="AE939" s="1124"/>
      <c r="AF939" s="1085"/>
      <c r="AG939" s="1085"/>
      <c r="AH939" s="1085"/>
      <c r="AI939" s="1085"/>
      <c r="AJ939" s="1085"/>
      <c r="AK939" s="1085"/>
      <c r="AL939" s="1085"/>
      <c r="AM939" s="1085"/>
      <c r="AN939" s="1085"/>
      <c r="AO939" s="1085"/>
      <c r="AP939" s="1085"/>
      <c r="AQ939" s="1085"/>
      <c r="AR939" s="1085"/>
      <c r="AS939" s="1085"/>
      <c r="AT939" s="1085"/>
      <c r="AU939" s="1085"/>
      <c r="AV939" s="1085"/>
      <c r="AW939" s="1085"/>
      <c r="AX939" s="1085"/>
      <c r="AY939" s="1085"/>
      <c r="AZ939" s="1085"/>
      <c r="BA939" s="1085"/>
      <c r="BB939" s="1085"/>
      <c r="BC939" s="1085"/>
      <c r="BD939" s="1085"/>
      <c r="BE939" s="1085"/>
      <c r="BF939" s="1085"/>
      <c r="BG939" s="1085"/>
      <c r="BH939" s="1085"/>
      <c r="BI939" s="1085"/>
      <c r="BJ939" s="1085"/>
      <c r="BK939" s="1085"/>
      <c r="BL939" s="1085"/>
      <c r="BM939" s="1085"/>
      <c r="BN939" s="1085"/>
      <c r="BO939" s="1085"/>
      <c r="BP939" s="1085"/>
      <c r="BQ939" s="1085"/>
      <c r="BR939" s="1085"/>
      <c r="BS939" s="1124"/>
      <c r="BT939" s="1085"/>
      <c r="BU939" s="1085"/>
      <c r="BV939" s="1085"/>
      <c r="BW939" s="1085"/>
      <c r="BX939" s="1085"/>
      <c r="BY939" s="1085"/>
      <c r="BZ939" s="1085"/>
      <c r="CA939" s="1085"/>
      <c r="CB939" s="1085"/>
      <c r="CC939" s="1085"/>
      <c r="CD939" s="1085"/>
      <c r="CE939" s="1085"/>
      <c r="CF939" s="1085"/>
      <c r="CG939" s="1085"/>
      <c r="CH939" s="1085"/>
      <c r="CI939" s="1085"/>
      <c r="CJ939" s="1085"/>
      <c r="CK939" s="1085"/>
      <c r="CL939" s="1085"/>
      <c r="CM939" s="1124"/>
      <c r="CN939" s="1124"/>
      <c r="CO939" s="1125"/>
      <c r="CQ939" s="1955"/>
    </row>
    <row r="940" spans="1:95" s="633" customFormat="1" x14ac:dyDescent="0.2">
      <c r="A940" s="1066"/>
      <c r="B940" s="1084"/>
      <c r="C940" s="1060"/>
      <c r="D940" s="1060"/>
      <c r="E940" s="1061"/>
      <c r="F940" s="1079"/>
      <c r="G940" s="1078"/>
      <c r="H940" s="1064"/>
      <c r="I940" s="1085"/>
      <c r="J940" s="1085"/>
      <c r="K940" s="1085"/>
      <c r="L940" s="1085"/>
      <c r="M940" s="1085"/>
      <c r="N940" s="1085"/>
      <c r="O940" s="1085"/>
      <c r="P940" s="1085"/>
      <c r="Q940" s="1085"/>
      <c r="R940" s="1085"/>
      <c r="S940" s="1085"/>
      <c r="T940" s="1085"/>
      <c r="U940" s="1085"/>
      <c r="V940" s="1085"/>
      <c r="W940" s="1085"/>
      <c r="X940" s="1085"/>
      <c r="Y940" s="1085"/>
      <c r="Z940" s="1085"/>
      <c r="AA940" s="1085"/>
      <c r="AB940" s="1124"/>
      <c r="AC940" s="1124"/>
      <c r="AD940" s="1124"/>
      <c r="AE940" s="1124"/>
      <c r="AF940" s="1085"/>
      <c r="AG940" s="1085"/>
      <c r="AH940" s="1085"/>
      <c r="AI940" s="1085"/>
      <c r="AJ940" s="1085"/>
      <c r="AK940" s="1085"/>
      <c r="AL940" s="1085"/>
      <c r="AM940" s="1085"/>
      <c r="AN940" s="1085"/>
      <c r="AO940" s="1085"/>
      <c r="AP940" s="1085"/>
      <c r="AQ940" s="1085"/>
      <c r="AR940" s="1085"/>
      <c r="AS940" s="1085"/>
      <c r="AT940" s="1085"/>
      <c r="AU940" s="1085"/>
      <c r="AV940" s="1085"/>
      <c r="AW940" s="1085"/>
      <c r="AX940" s="1085"/>
      <c r="AY940" s="1085"/>
      <c r="AZ940" s="1085"/>
      <c r="BA940" s="1085"/>
      <c r="BB940" s="1085"/>
      <c r="BC940" s="1085"/>
      <c r="BD940" s="1085"/>
      <c r="BE940" s="1085"/>
      <c r="BF940" s="1085"/>
      <c r="BG940" s="1085"/>
      <c r="BH940" s="1085"/>
      <c r="BI940" s="1085"/>
      <c r="BJ940" s="1085"/>
      <c r="BK940" s="1085"/>
      <c r="BL940" s="1085"/>
      <c r="BM940" s="1085"/>
      <c r="BN940" s="1085"/>
      <c r="BO940" s="1085"/>
      <c r="BP940" s="1085"/>
      <c r="BQ940" s="1085"/>
      <c r="BR940" s="1085"/>
      <c r="BS940" s="1124"/>
      <c r="BT940" s="1085"/>
      <c r="BU940" s="1085"/>
      <c r="BV940" s="1085"/>
      <c r="BW940" s="1085"/>
      <c r="BX940" s="1085"/>
      <c r="BY940" s="1085"/>
      <c r="BZ940" s="1085"/>
      <c r="CA940" s="1085"/>
      <c r="CB940" s="1085"/>
      <c r="CC940" s="1085"/>
      <c r="CD940" s="1085"/>
      <c r="CE940" s="1085"/>
      <c r="CF940" s="1085"/>
      <c r="CG940" s="1085"/>
      <c r="CH940" s="1085"/>
      <c r="CI940" s="1085"/>
      <c r="CJ940" s="1085"/>
      <c r="CK940" s="1085"/>
      <c r="CL940" s="1085"/>
      <c r="CM940" s="1124"/>
      <c r="CN940" s="1124"/>
      <c r="CO940" s="1125"/>
      <c r="CQ940" s="1955"/>
    </row>
    <row r="941" spans="1:95" s="633" customFormat="1" x14ac:dyDescent="0.2">
      <c r="A941" s="1066"/>
      <c r="B941" s="1084"/>
      <c r="C941" s="1060"/>
      <c r="D941" s="1060"/>
      <c r="E941" s="1061"/>
      <c r="F941" s="1079"/>
      <c r="G941" s="1078"/>
      <c r="H941" s="1064"/>
      <c r="I941" s="1085"/>
      <c r="J941" s="1085"/>
      <c r="K941" s="1085"/>
      <c r="L941" s="1085"/>
      <c r="M941" s="1085"/>
      <c r="N941" s="1085"/>
      <c r="O941" s="1085"/>
      <c r="P941" s="1085"/>
      <c r="Q941" s="1085"/>
      <c r="R941" s="1085"/>
      <c r="S941" s="1085"/>
      <c r="T941" s="1085"/>
      <c r="U941" s="1085"/>
      <c r="V941" s="1085"/>
      <c r="W941" s="1085"/>
      <c r="X941" s="1085"/>
      <c r="Y941" s="1085"/>
      <c r="Z941" s="1085"/>
      <c r="AA941" s="1085"/>
      <c r="AB941" s="1124"/>
      <c r="AC941" s="1124"/>
      <c r="AD941" s="1124"/>
      <c r="AE941" s="1124"/>
      <c r="AF941" s="1085"/>
      <c r="AG941" s="1085"/>
      <c r="AH941" s="1085"/>
      <c r="AI941" s="1085"/>
      <c r="AJ941" s="1085"/>
      <c r="AK941" s="1085"/>
      <c r="AL941" s="1085"/>
      <c r="AM941" s="1085"/>
      <c r="AN941" s="1085"/>
      <c r="AO941" s="1085"/>
      <c r="AP941" s="1085"/>
      <c r="AQ941" s="1085"/>
      <c r="AR941" s="1085"/>
      <c r="AS941" s="1085"/>
      <c r="AT941" s="1085"/>
      <c r="AU941" s="1085"/>
      <c r="AV941" s="1085"/>
      <c r="AW941" s="1085"/>
      <c r="AX941" s="1085"/>
      <c r="AY941" s="1085"/>
      <c r="AZ941" s="1085"/>
      <c r="BA941" s="1085"/>
      <c r="BB941" s="1085"/>
      <c r="BC941" s="1085"/>
      <c r="BD941" s="1085"/>
      <c r="BE941" s="1085"/>
      <c r="BF941" s="1085"/>
      <c r="BG941" s="1085"/>
      <c r="BH941" s="1085"/>
      <c r="BI941" s="1085"/>
      <c r="BJ941" s="1085"/>
      <c r="BK941" s="1085"/>
      <c r="BL941" s="1085"/>
      <c r="BM941" s="1085"/>
      <c r="BN941" s="1085"/>
      <c r="BO941" s="1085"/>
      <c r="BP941" s="1085"/>
      <c r="BQ941" s="1085"/>
      <c r="BR941" s="1085"/>
      <c r="BS941" s="1124"/>
      <c r="BT941" s="1085"/>
      <c r="BU941" s="1085"/>
      <c r="BV941" s="1085"/>
      <c r="BW941" s="1085"/>
      <c r="BX941" s="1085"/>
      <c r="BY941" s="1085"/>
      <c r="BZ941" s="1085"/>
      <c r="CA941" s="1085"/>
      <c r="CB941" s="1085"/>
      <c r="CC941" s="1085"/>
      <c r="CD941" s="1085"/>
      <c r="CE941" s="1085"/>
      <c r="CF941" s="1085"/>
      <c r="CG941" s="1085"/>
      <c r="CH941" s="1085"/>
      <c r="CI941" s="1085"/>
      <c r="CJ941" s="1085"/>
      <c r="CK941" s="1085"/>
      <c r="CL941" s="1085"/>
      <c r="CM941" s="1124"/>
      <c r="CN941" s="1124"/>
      <c r="CO941" s="1125"/>
      <c r="CQ941" s="1955"/>
    </row>
    <row r="942" spans="1:95" s="633" customFormat="1" x14ac:dyDescent="0.2">
      <c r="A942" s="1066"/>
      <c r="B942" s="1084"/>
      <c r="C942" s="1060"/>
      <c r="D942" s="1060"/>
      <c r="E942" s="1061"/>
      <c r="F942" s="1079"/>
      <c r="G942" s="1078"/>
      <c r="H942" s="1064"/>
      <c r="I942" s="1085"/>
      <c r="J942" s="1085"/>
      <c r="K942" s="1085"/>
      <c r="L942" s="1085"/>
      <c r="M942" s="1085"/>
      <c r="N942" s="1085"/>
      <c r="O942" s="1085"/>
      <c r="P942" s="1085"/>
      <c r="Q942" s="1085"/>
      <c r="R942" s="1085"/>
      <c r="S942" s="1085"/>
      <c r="T942" s="1085"/>
      <c r="U942" s="1085"/>
      <c r="V942" s="1085"/>
      <c r="W942" s="1085"/>
      <c r="X942" s="1085"/>
      <c r="Y942" s="1085"/>
      <c r="Z942" s="1085"/>
      <c r="AA942" s="1085"/>
      <c r="AB942" s="1124"/>
      <c r="AC942" s="1124"/>
      <c r="AD942" s="1124"/>
      <c r="AE942" s="1124"/>
      <c r="AF942" s="1085"/>
      <c r="AG942" s="1085"/>
      <c r="AH942" s="1085"/>
      <c r="AI942" s="1085"/>
      <c r="AJ942" s="1085"/>
      <c r="AK942" s="1085"/>
      <c r="AL942" s="1085"/>
      <c r="AM942" s="1085"/>
      <c r="AN942" s="1085"/>
      <c r="AO942" s="1085"/>
      <c r="AP942" s="1085"/>
      <c r="AQ942" s="1085"/>
      <c r="AR942" s="1085"/>
      <c r="AS942" s="1085"/>
      <c r="AT942" s="1085"/>
      <c r="AU942" s="1085"/>
      <c r="AV942" s="1085"/>
      <c r="AW942" s="1085"/>
      <c r="AX942" s="1085"/>
      <c r="AY942" s="1085"/>
      <c r="AZ942" s="1085"/>
      <c r="BA942" s="1085"/>
      <c r="BB942" s="1085"/>
      <c r="BC942" s="1085"/>
      <c r="BD942" s="1085"/>
      <c r="BE942" s="1085"/>
      <c r="BF942" s="1085"/>
      <c r="BG942" s="1085"/>
      <c r="BH942" s="1085"/>
      <c r="BI942" s="1085"/>
      <c r="BJ942" s="1085"/>
      <c r="BK942" s="1085"/>
      <c r="BL942" s="1085"/>
      <c r="BM942" s="1085"/>
      <c r="BN942" s="1085"/>
      <c r="BO942" s="1085"/>
      <c r="BP942" s="1085"/>
      <c r="BQ942" s="1085"/>
      <c r="BR942" s="1085"/>
      <c r="BS942" s="1124"/>
      <c r="BT942" s="1085"/>
      <c r="BU942" s="1085"/>
      <c r="BV942" s="1085"/>
      <c r="BW942" s="1085"/>
      <c r="BX942" s="1085"/>
      <c r="BY942" s="1085"/>
      <c r="BZ942" s="1085"/>
      <c r="CA942" s="1085"/>
      <c r="CB942" s="1085"/>
      <c r="CC942" s="1085"/>
      <c r="CD942" s="1085"/>
      <c r="CE942" s="1085"/>
      <c r="CF942" s="1085"/>
      <c r="CG942" s="1085"/>
      <c r="CH942" s="1085"/>
      <c r="CI942" s="1085"/>
      <c r="CJ942" s="1085"/>
      <c r="CK942" s="1085"/>
      <c r="CL942" s="1085"/>
      <c r="CM942" s="1124"/>
      <c r="CN942" s="1124"/>
      <c r="CO942" s="1125"/>
      <c r="CQ942" s="1955"/>
    </row>
    <row r="943" spans="1:95" s="633" customFormat="1" x14ac:dyDescent="0.2">
      <c r="A943" s="1066"/>
      <c r="B943" s="1084"/>
      <c r="C943" s="1060"/>
      <c r="D943" s="1060"/>
      <c r="E943" s="1061"/>
      <c r="F943" s="1079"/>
      <c r="G943" s="1078"/>
      <c r="H943" s="1064"/>
      <c r="I943" s="1085"/>
      <c r="J943" s="1085"/>
      <c r="K943" s="1085"/>
      <c r="L943" s="1085"/>
      <c r="M943" s="1085"/>
      <c r="N943" s="1085"/>
      <c r="O943" s="1085"/>
      <c r="P943" s="1085"/>
      <c r="Q943" s="1085"/>
      <c r="R943" s="1085"/>
      <c r="S943" s="1085"/>
      <c r="T943" s="1085"/>
      <c r="U943" s="1085"/>
      <c r="V943" s="1085"/>
      <c r="W943" s="1085"/>
      <c r="X943" s="1085"/>
      <c r="Y943" s="1085"/>
      <c r="Z943" s="1085"/>
      <c r="AA943" s="1085"/>
      <c r="AB943" s="1124"/>
      <c r="AC943" s="1124"/>
      <c r="AD943" s="1124"/>
      <c r="AE943" s="1124"/>
      <c r="AF943" s="1085"/>
      <c r="AG943" s="1085"/>
      <c r="AH943" s="1085"/>
      <c r="AI943" s="1085"/>
      <c r="AJ943" s="1085"/>
      <c r="AK943" s="1085"/>
      <c r="AL943" s="1085"/>
      <c r="AM943" s="1085"/>
      <c r="AN943" s="1085"/>
      <c r="AO943" s="1085"/>
      <c r="AP943" s="1085"/>
      <c r="AQ943" s="1085"/>
      <c r="AR943" s="1085"/>
      <c r="AS943" s="1085"/>
      <c r="AT943" s="1085"/>
      <c r="AU943" s="1085"/>
      <c r="AV943" s="1085"/>
      <c r="AW943" s="1085"/>
      <c r="AX943" s="1085"/>
      <c r="AY943" s="1085"/>
      <c r="AZ943" s="1085"/>
      <c r="BA943" s="1085"/>
      <c r="BB943" s="1085"/>
      <c r="BC943" s="1085"/>
      <c r="BD943" s="1085"/>
      <c r="BE943" s="1085"/>
      <c r="BF943" s="1085"/>
      <c r="BG943" s="1085"/>
      <c r="BH943" s="1085"/>
      <c r="BI943" s="1085"/>
      <c r="BJ943" s="1085"/>
      <c r="BK943" s="1085"/>
      <c r="BL943" s="1085"/>
      <c r="BM943" s="1085"/>
      <c r="BN943" s="1085"/>
      <c r="BO943" s="1085"/>
      <c r="BP943" s="1085"/>
      <c r="BQ943" s="1085"/>
      <c r="BR943" s="1085"/>
      <c r="BS943" s="1124"/>
      <c r="BT943" s="1085"/>
      <c r="BU943" s="1085"/>
      <c r="BV943" s="1085"/>
      <c r="BW943" s="1085"/>
      <c r="BX943" s="1085"/>
      <c r="BY943" s="1085"/>
      <c r="BZ943" s="1085"/>
      <c r="CA943" s="1085"/>
      <c r="CB943" s="1085"/>
      <c r="CC943" s="1085"/>
      <c r="CD943" s="1085"/>
      <c r="CE943" s="1085"/>
      <c r="CF943" s="1085"/>
      <c r="CG943" s="1085"/>
      <c r="CH943" s="1085"/>
      <c r="CI943" s="1085"/>
      <c r="CJ943" s="1085"/>
      <c r="CK943" s="1085"/>
      <c r="CL943" s="1085"/>
      <c r="CM943" s="1124"/>
      <c r="CN943" s="1124"/>
      <c r="CO943" s="1125"/>
      <c r="CQ943" s="1955"/>
    </row>
    <row r="944" spans="1:95" s="633" customFormat="1" x14ac:dyDescent="0.2">
      <c r="A944" s="1066"/>
      <c r="B944" s="1084"/>
      <c r="C944" s="1060"/>
      <c r="D944" s="1060"/>
      <c r="E944" s="1061"/>
      <c r="F944" s="1079"/>
      <c r="G944" s="1078"/>
      <c r="H944" s="1064"/>
      <c r="I944" s="1085"/>
      <c r="J944" s="1085"/>
      <c r="K944" s="1085"/>
      <c r="L944" s="1085"/>
      <c r="M944" s="1085"/>
      <c r="N944" s="1085"/>
      <c r="O944" s="1085"/>
      <c r="P944" s="1085"/>
      <c r="Q944" s="1085"/>
      <c r="R944" s="1085"/>
      <c r="S944" s="1085"/>
      <c r="T944" s="1085"/>
      <c r="U944" s="1085"/>
      <c r="V944" s="1085"/>
      <c r="W944" s="1085"/>
      <c r="X944" s="1085"/>
      <c r="Y944" s="1085"/>
      <c r="Z944" s="1085"/>
      <c r="AA944" s="1085"/>
      <c r="AB944" s="1124"/>
      <c r="AC944" s="1124"/>
      <c r="AD944" s="1124"/>
      <c r="AE944" s="1124"/>
      <c r="AF944" s="1085"/>
      <c r="AG944" s="1085"/>
      <c r="AH944" s="1085"/>
      <c r="AI944" s="1085"/>
      <c r="AJ944" s="1085"/>
      <c r="AK944" s="1085"/>
      <c r="AL944" s="1085"/>
      <c r="AM944" s="1085"/>
      <c r="AN944" s="1085"/>
      <c r="AO944" s="1085"/>
      <c r="AP944" s="1085"/>
      <c r="AQ944" s="1085"/>
      <c r="AR944" s="1085"/>
      <c r="AS944" s="1085"/>
      <c r="AT944" s="1085"/>
      <c r="AU944" s="1085"/>
      <c r="AV944" s="1085"/>
      <c r="AW944" s="1085"/>
      <c r="AX944" s="1085"/>
      <c r="AY944" s="1085"/>
      <c r="AZ944" s="1085"/>
      <c r="BA944" s="1085"/>
      <c r="BB944" s="1085"/>
      <c r="BC944" s="1085"/>
      <c r="BD944" s="1085"/>
      <c r="BE944" s="1085"/>
      <c r="BF944" s="1085"/>
      <c r="BG944" s="1085"/>
      <c r="BH944" s="1085"/>
      <c r="BI944" s="1085"/>
      <c r="BJ944" s="1085"/>
      <c r="BK944" s="1085"/>
      <c r="BL944" s="1085"/>
      <c r="BM944" s="1085"/>
      <c r="BN944" s="1085"/>
      <c r="BO944" s="1085"/>
      <c r="BP944" s="1085"/>
      <c r="BQ944" s="1085"/>
      <c r="BR944" s="1085"/>
      <c r="BS944" s="1124"/>
      <c r="BT944" s="1085"/>
      <c r="BU944" s="1085"/>
      <c r="BV944" s="1085"/>
      <c r="BW944" s="1085"/>
      <c r="BX944" s="1085"/>
      <c r="BY944" s="1085"/>
      <c r="BZ944" s="1085"/>
      <c r="CA944" s="1085"/>
      <c r="CB944" s="1085"/>
      <c r="CC944" s="1085"/>
      <c r="CD944" s="1085"/>
      <c r="CE944" s="1085"/>
      <c r="CF944" s="1085"/>
      <c r="CG944" s="1085"/>
      <c r="CH944" s="1085"/>
      <c r="CI944" s="1085"/>
      <c r="CJ944" s="1085"/>
      <c r="CK944" s="1085"/>
      <c r="CL944" s="1085"/>
      <c r="CM944" s="1124"/>
      <c r="CN944" s="1124"/>
      <c r="CO944" s="1125"/>
      <c r="CQ944" s="1955"/>
    </row>
    <row r="945" spans="1:95" s="633" customFormat="1" x14ac:dyDescent="0.2">
      <c r="A945" s="1066"/>
      <c r="B945" s="1084"/>
      <c r="C945" s="1060"/>
      <c r="D945" s="1060"/>
      <c r="E945" s="1061"/>
      <c r="F945" s="1079"/>
      <c r="G945" s="1078"/>
      <c r="H945" s="1064"/>
      <c r="I945" s="1085"/>
      <c r="J945" s="1085"/>
      <c r="K945" s="1085"/>
      <c r="L945" s="1085"/>
      <c r="M945" s="1085"/>
      <c r="N945" s="1085"/>
      <c r="O945" s="1085"/>
      <c r="P945" s="1085"/>
      <c r="Q945" s="1085"/>
      <c r="R945" s="1085"/>
      <c r="S945" s="1085"/>
      <c r="T945" s="1085"/>
      <c r="U945" s="1085"/>
      <c r="V945" s="1085"/>
      <c r="W945" s="1085"/>
      <c r="X945" s="1085"/>
      <c r="Y945" s="1085"/>
      <c r="Z945" s="1085"/>
      <c r="AA945" s="1085"/>
      <c r="AB945" s="1124"/>
      <c r="AC945" s="1124"/>
      <c r="AD945" s="1124"/>
      <c r="AE945" s="1124"/>
      <c r="AF945" s="1085"/>
      <c r="AG945" s="1085"/>
      <c r="AH945" s="1085"/>
      <c r="AI945" s="1085"/>
      <c r="AJ945" s="1085"/>
      <c r="AK945" s="1085"/>
      <c r="AL945" s="1085"/>
      <c r="AM945" s="1085"/>
      <c r="AN945" s="1085"/>
      <c r="AO945" s="1085"/>
      <c r="AP945" s="1085"/>
      <c r="AQ945" s="1085"/>
      <c r="AR945" s="1085"/>
      <c r="AS945" s="1085"/>
      <c r="AT945" s="1085"/>
      <c r="AU945" s="1085"/>
      <c r="AV945" s="1085"/>
      <c r="AW945" s="1085"/>
      <c r="AX945" s="1085"/>
      <c r="AY945" s="1085"/>
      <c r="AZ945" s="1085"/>
      <c r="BA945" s="1085"/>
      <c r="BB945" s="1085"/>
      <c r="BC945" s="1085"/>
      <c r="BD945" s="1085"/>
      <c r="BE945" s="1085"/>
      <c r="BF945" s="1085"/>
      <c r="BG945" s="1085"/>
      <c r="BH945" s="1085"/>
      <c r="BI945" s="1085"/>
      <c r="BJ945" s="1085"/>
      <c r="BK945" s="1085"/>
      <c r="BL945" s="1085"/>
      <c r="BM945" s="1085"/>
      <c r="BN945" s="1085"/>
      <c r="BO945" s="1085"/>
      <c r="BP945" s="1085"/>
      <c r="BQ945" s="1085"/>
      <c r="BR945" s="1085"/>
      <c r="BS945" s="1124"/>
      <c r="BT945" s="1085"/>
      <c r="BU945" s="1085"/>
      <c r="BV945" s="1085"/>
      <c r="BW945" s="1085"/>
      <c r="BX945" s="1085"/>
      <c r="BY945" s="1085"/>
      <c r="BZ945" s="1085"/>
      <c r="CA945" s="1085"/>
      <c r="CB945" s="1085"/>
      <c r="CC945" s="1085"/>
      <c r="CD945" s="1085"/>
      <c r="CE945" s="1085"/>
      <c r="CF945" s="1085"/>
      <c r="CG945" s="1085"/>
      <c r="CH945" s="1085"/>
      <c r="CI945" s="1085"/>
      <c r="CJ945" s="1085"/>
      <c r="CK945" s="1085"/>
      <c r="CL945" s="1085"/>
      <c r="CM945" s="1124"/>
      <c r="CN945" s="1124"/>
      <c r="CO945" s="1125"/>
      <c r="CQ945" s="1955"/>
    </row>
    <row r="946" spans="1:95" s="633" customFormat="1" x14ac:dyDescent="0.2">
      <c r="A946" s="1066"/>
      <c r="B946" s="1084"/>
      <c r="C946" s="1060"/>
      <c r="D946" s="1060"/>
      <c r="E946" s="1061"/>
      <c r="F946" s="1079"/>
      <c r="G946" s="1078"/>
      <c r="H946" s="1064"/>
      <c r="I946" s="1085"/>
      <c r="J946" s="1085"/>
      <c r="K946" s="1085"/>
      <c r="L946" s="1085"/>
      <c r="M946" s="1085"/>
      <c r="N946" s="1085"/>
      <c r="O946" s="1085"/>
      <c r="P946" s="1085"/>
      <c r="Q946" s="1085"/>
      <c r="R946" s="1085"/>
      <c r="S946" s="1085"/>
      <c r="T946" s="1085"/>
      <c r="U946" s="1085"/>
      <c r="V946" s="1085"/>
      <c r="W946" s="1085"/>
      <c r="X946" s="1085"/>
      <c r="Y946" s="1085"/>
      <c r="Z946" s="1085"/>
      <c r="AA946" s="1085"/>
      <c r="AB946" s="1124"/>
      <c r="AC946" s="1124"/>
      <c r="AD946" s="1124"/>
      <c r="AE946" s="1124"/>
      <c r="AF946" s="1085"/>
      <c r="AG946" s="1085"/>
      <c r="AH946" s="1085"/>
      <c r="AI946" s="1085"/>
      <c r="AJ946" s="1085"/>
      <c r="AK946" s="1085"/>
      <c r="AL946" s="1085"/>
      <c r="AM946" s="1085"/>
      <c r="AN946" s="1085"/>
      <c r="AO946" s="1085"/>
      <c r="AP946" s="1085"/>
      <c r="AQ946" s="1085"/>
      <c r="AR946" s="1085"/>
      <c r="AS946" s="1085"/>
      <c r="AT946" s="1085"/>
      <c r="AU946" s="1085"/>
      <c r="AV946" s="1085"/>
      <c r="AW946" s="1085"/>
      <c r="AX946" s="1085"/>
      <c r="AY946" s="1085"/>
      <c r="AZ946" s="1085"/>
      <c r="BA946" s="1085"/>
      <c r="BB946" s="1085"/>
      <c r="BC946" s="1085"/>
      <c r="BD946" s="1085"/>
      <c r="BE946" s="1085"/>
      <c r="BF946" s="1085"/>
      <c r="BG946" s="1085"/>
      <c r="BH946" s="1085"/>
      <c r="BI946" s="1085"/>
      <c r="BJ946" s="1085"/>
      <c r="BK946" s="1085"/>
      <c r="BL946" s="1085"/>
      <c r="BM946" s="1085"/>
      <c r="BN946" s="1085"/>
      <c r="BO946" s="1085"/>
      <c r="BP946" s="1085"/>
      <c r="BQ946" s="1085"/>
      <c r="BR946" s="1085"/>
      <c r="BS946" s="1124"/>
      <c r="BT946" s="1085"/>
      <c r="BU946" s="1085"/>
      <c r="BV946" s="1085"/>
      <c r="BW946" s="1085"/>
      <c r="BX946" s="1085"/>
      <c r="BY946" s="1085"/>
      <c r="BZ946" s="1085"/>
      <c r="CA946" s="1085"/>
      <c r="CB946" s="1085"/>
      <c r="CC946" s="1085"/>
      <c r="CD946" s="1085"/>
      <c r="CE946" s="1085"/>
      <c r="CF946" s="1085"/>
      <c r="CG946" s="1085"/>
      <c r="CH946" s="1085"/>
      <c r="CI946" s="1085"/>
      <c r="CJ946" s="1085"/>
      <c r="CK946" s="1085"/>
      <c r="CL946" s="1085"/>
      <c r="CM946" s="1124"/>
      <c r="CN946" s="1124"/>
      <c r="CO946" s="1125"/>
      <c r="CQ946" s="1955"/>
    </row>
    <row r="947" spans="1:95" s="633" customFormat="1" x14ac:dyDescent="0.2">
      <c r="A947" s="1066"/>
      <c r="B947" s="1084"/>
      <c r="C947" s="1060"/>
      <c r="D947" s="1060"/>
      <c r="E947" s="1061"/>
      <c r="F947" s="1079"/>
      <c r="G947" s="1078"/>
      <c r="H947" s="1064"/>
      <c r="I947" s="1085"/>
      <c r="J947" s="1085"/>
      <c r="K947" s="1085"/>
      <c r="L947" s="1085"/>
      <c r="M947" s="1085"/>
      <c r="N947" s="1085"/>
      <c r="O947" s="1085"/>
      <c r="P947" s="1085"/>
      <c r="Q947" s="1085"/>
      <c r="R947" s="1085"/>
      <c r="S947" s="1085"/>
      <c r="T947" s="1085"/>
      <c r="U947" s="1085"/>
      <c r="V947" s="1085"/>
      <c r="W947" s="1085"/>
      <c r="X947" s="1085"/>
      <c r="Y947" s="1085"/>
      <c r="Z947" s="1085"/>
      <c r="AA947" s="1085"/>
      <c r="AB947" s="1124"/>
      <c r="AC947" s="1124"/>
      <c r="AD947" s="1124"/>
      <c r="AE947" s="1124"/>
      <c r="AF947" s="1085"/>
      <c r="AG947" s="1085"/>
      <c r="AH947" s="1085"/>
      <c r="AI947" s="1085"/>
      <c r="AJ947" s="1085"/>
      <c r="AK947" s="1085"/>
      <c r="AL947" s="1085"/>
      <c r="AM947" s="1085"/>
      <c r="AN947" s="1085"/>
      <c r="AO947" s="1085"/>
      <c r="AP947" s="1085"/>
      <c r="AQ947" s="1085"/>
      <c r="AR947" s="1085"/>
      <c r="AS947" s="1085"/>
      <c r="AT947" s="1085"/>
      <c r="AU947" s="1085"/>
      <c r="AV947" s="1085"/>
      <c r="AW947" s="1085"/>
      <c r="AX947" s="1085"/>
      <c r="AY947" s="1085"/>
      <c r="AZ947" s="1085"/>
      <c r="BA947" s="1085"/>
      <c r="BB947" s="1085"/>
      <c r="BC947" s="1085"/>
      <c r="BD947" s="1085"/>
      <c r="BE947" s="1085"/>
      <c r="BF947" s="1085"/>
      <c r="BG947" s="1085"/>
      <c r="BH947" s="1085"/>
      <c r="BI947" s="1085"/>
      <c r="BJ947" s="1085"/>
      <c r="BK947" s="1085"/>
      <c r="BL947" s="1085"/>
      <c r="BM947" s="1085"/>
      <c r="BN947" s="1085"/>
      <c r="BO947" s="1085"/>
      <c r="BP947" s="1085"/>
      <c r="BQ947" s="1085"/>
      <c r="BR947" s="1085"/>
      <c r="BS947" s="1124"/>
      <c r="BT947" s="1085"/>
      <c r="BU947" s="1085"/>
      <c r="BV947" s="1085"/>
      <c r="BW947" s="1085"/>
      <c r="BX947" s="1085"/>
      <c r="BY947" s="1085"/>
      <c r="BZ947" s="1085"/>
      <c r="CA947" s="1085"/>
      <c r="CB947" s="1085"/>
      <c r="CC947" s="1085"/>
      <c r="CD947" s="1085"/>
      <c r="CE947" s="1085"/>
      <c r="CF947" s="1085"/>
      <c r="CG947" s="1085"/>
      <c r="CH947" s="1085"/>
      <c r="CI947" s="1085"/>
      <c r="CJ947" s="1085"/>
      <c r="CK947" s="1085"/>
      <c r="CL947" s="1085"/>
      <c r="CM947" s="1124"/>
      <c r="CN947" s="1124"/>
      <c r="CO947" s="1125"/>
      <c r="CQ947" s="1955"/>
    </row>
    <row r="948" spans="1:95" s="633" customFormat="1" x14ac:dyDescent="0.2">
      <c r="A948" s="1066"/>
      <c r="B948" s="1084"/>
      <c r="C948" s="1060"/>
      <c r="D948" s="1060"/>
      <c r="E948" s="1061"/>
      <c r="F948" s="1079"/>
      <c r="G948" s="1078"/>
      <c r="H948" s="1064"/>
      <c r="I948" s="1085"/>
      <c r="J948" s="1085"/>
      <c r="K948" s="1085"/>
      <c r="L948" s="1085"/>
      <c r="M948" s="1085"/>
      <c r="N948" s="1085"/>
      <c r="O948" s="1085"/>
      <c r="P948" s="1085"/>
      <c r="Q948" s="1085"/>
      <c r="R948" s="1085"/>
      <c r="S948" s="1085"/>
      <c r="T948" s="1085"/>
      <c r="U948" s="1085"/>
      <c r="V948" s="1085"/>
      <c r="W948" s="1085"/>
      <c r="X948" s="1085"/>
      <c r="Y948" s="1085"/>
      <c r="Z948" s="1085"/>
      <c r="AA948" s="1085"/>
      <c r="AB948" s="1124"/>
      <c r="AC948" s="1124"/>
      <c r="AD948" s="1124"/>
      <c r="AE948" s="1124"/>
      <c r="AF948" s="1085"/>
      <c r="AG948" s="1085"/>
      <c r="AH948" s="1085"/>
      <c r="AI948" s="1085"/>
      <c r="AJ948" s="1085"/>
      <c r="AK948" s="1085"/>
      <c r="AL948" s="1085"/>
      <c r="AM948" s="1085"/>
      <c r="AN948" s="1085"/>
      <c r="AO948" s="1085"/>
      <c r="AP948" s="1085"/>
      <c r="AQ948" s="1085"/>
      <c r="AR948" s="1085"/>
      <c r="AS948" s="1085"/>
      <c r="AT948" s="1085"/>
      <c r="AU948" s="1085"/>
      <c r="AV948" s="1085"/>
      <c r="AW948" s="1085"/>
      <c r="AX948" s="1085"/>
      <c r="AY948" s="1085"/>
      <c r="AZ948" s="1085"/>
      <c r="BA948" s="1085"/>
      <c r="BB948" s="1085"/>
      <c r="BC948" s="1085"/>
      <c r="BD948" s="1085"/>
      <c r="BE948" s="1085"/>
      <c r="BF948" s="1085"/>
      <c r="BG948" s="1085"/>
      <c r="BH948" s="1085"/>
      <c r="BI948" s="1085"/>
      <c r="BJ948" s="1085"/>
      <c r="BK948" s="1085"/>
      <c r="BL948" s="1085"/>
      <c r="BM948" s="1085"/>
      <c r="BN948" s="1085"/>
      <c r="BO948" s="1085"/>
      <c r="BP948" s="1085"/>
      <c r="BQ948" s="1085"/>
      <c r="BR948" s="1085"/>
      <c r="BS948" s="1124"/>
      <c r="BT948" s="1085"/>
      <c r="BU948" s="1085"/>
      <c r="BV948" s="1085"/>
      <c r="BW948" s="1085"/>
      <c r="BX948" s="1085"/>
      <c r="BY948" s="1085"/>
      <c r="BZ948" s="1085"/>
      <c r="CA948" s="1085"/>
      <c r="CB948" s="1085"/>
      <c r="CC948" s="1085"/>
      <c r="CD948" s="1085"/>
      <c r="CE948" s="1085"/>
      <c r="CF948" s="1085"/>
      <c r="CG948" s="1085"/>
      <c r="CH948" s="1085"/>
      <c r="CI948" s="1085"/>
      <c r="CJ948" s="1085"/>
      <c r="CK948" s="1085"/>
      <c r="CL948" s="1085"/>
      <c r="CM948" s="1124"/>
      <c r="CN948" s="1124"/>
      <c r="CO948" s="1125"/>
      <c r="CQ948" s="1955"/>
    </row>
    <row r="949" spans="1:95" s="633" customFormat="1" x14ac:dyDescent="0.2">
      <c r="A949" s="1066"/>
      <c r="B949" s="1084"/>
      <c r="C949" s="1060"/>
      <c r="D949" s="1060"/>
      <c r="E949" s="1061"/>
      <c r="F949" s="1079"/>
      <c r="G949" s="1078"/>
      <c r="H949" s="1064"/>
      <c r="I949" s="1085"/>
      <c r="J949" s="1085"/>
      <c r="K949" s="1085"/>
      <c r="L949" s="1085"/>
      <c r="M949" s="1085"/>
      <c r="N949" s="1085"/>
      <c r="O949" s="1085"/>
      <c r="P949" s="1085"/>
      <c r="Q949" s="1085"/>
      <c r="R949" s="1085"/>
      <c r="S949" s="1085"/>
      <c r="T949" s="1085"/>
      <c r="U949" s="1085"/>
      <c r="V949" s="1085"/>
      <c r="W949" s="1085"/>
      <c r="X949" s="1085"/>
      <c r="Y949" s="1085"/>
      <c r="Z949" s="1085"/>
      <c r="AA949" s="1085"/>
      <c r="AB949" s="1124"/>
      <c r="AC949" s="1124"/>
      <c r="AD949" s="1124"/>
      <c r="AE949" s="1124"/>
      <c r="AF949" s="1085"/>
      <c r="AG949" s="1085"/>
      <c r="AH949" s="1085"/>
      <c r="AI949" s="1085"/>
      <c r="AJ949" s="1085"/>
      <c r="AK949" s="1085"/>
      <c r="AL949" s="1085"/>
      <c r="AM949" s="1085"/>
      <c r="AN949" s="1085"/>
      <c r="AO949" s="1085"/>
      <c r="AP949" s="1085"/>
      <c r="AQ949" s="1085"/>
      <c r="AR949" s="1085"/>
      <c r="AS949" s="1085"/>
      <c r="AT949" s="1085"/>
      <c r="AU949" s="1085"/>
      <c r="AV949" s="1085"/>
      <c r="AW949" s="1085"/>
      <c r="AX949" s="1085"/>
      <c r="AY949" s="1085"/>
      <c r="AZ949" s="1085"/>
      <c r="BA949" s="1085"/>
      <c r="BB949" s="1085"/>
      <c r="BC949" s="1085"/>
      <c r="BD949" s="1085"/>
      <c r="BE949" s="1085"/>
      <c r="BF949" s="1085"/>
      <c r="BG949" s="1085"/>
      <c r="BH949" s="1085"/>
      <c r="BI949" s="1085"/>
      <c r="BJ949" s="1085"/>
      <c r="BK949" s="1085"/>
      <c r="BL949" s="1085"/>
      <c r="BM949" s="1085"/>
      <c r="BN949" s="1085"/>
      <c r="BO949" s="1085"/>
      <c r="BP949" s="1085"/>
      <c r="BQ949" s="1085"/>
      <c r="BR949" s="1085"/>
      <c r="BS949" s="1124"/>
      <c r="BT949" s="1085"/>
      <c r="BU949" s="1085"/>
      <c r="BV949" s="1085"/>
      <c r="BW949" s="1085"/>
      <c r="BX949" s="1085"/>
      <c r="BY949" s="1085"/>
      <c r="BZ949" s="1085"/>
      <c r="CA949" s="1085"/>
      <c r="CB949" s="1085"/>
      <c r="CC949" s="1085"/>
      <c r="CD949" s="1085"/>
      <c r="CE949" s="1085"/>
      <c r="CF949" s="1085"/>
      <c r="CG949" s="1085"/>
      <c r="CH949" s="1085"/>
      <c r="CI949" s="1085"/>
      <c r="CJ949" s="1085"/>
      <c r="CK949" s="1085"/>
      <c r="CL949" s="1085"/>
      <c r="CM949" s="1124"/>
      <c r="CN949" s="1124"/>
      <c r="CO949" s="1125"/>
      <c r="CQ949" s="1955"/>
    </row>
    <row r="950" spans="1:95" s="633" customFormat="1" x14ac:dyDescent="0.2">
      <c r="A950" s="1066"/>
      <c r="B950" s="1084"/>
      <c r="C950" s="1060"/>
      <c r="D950" s="1060"/>
      <c r="E950" s="1061"/>
      <c r="F950" s="1079"/>
      <c r="G950" s="1078"/>
      <c r="H950" s="1064"/>
      <c r="I950" s="1085"/>
      <c r="J950" s="1085"/>
      <c r="K950" s="1085"/>
      <c r="L950" s="1085"/>
      <c r="M950" s="1085"/>
      <c r="N950" s="1085"/>
      <c r="O950" s="1085"/>
      <c r="P950" s="1085"/>
      <c r="Q950" s="1085"/>
      <c r="R950" s="1085"/>
      <c r="S950" s="1085"/>
      <c r="T950" s="1085"/>
      <c r="U950" s="1085"/>
      <c r="V950" s="1085"/>
      <c r="W950" s="1085"/>
      <c r="X950" s="1085"/>
      <c r="Y950" s="1085"/>
      <c r="Z950" s="1085"/>
      <c r="AA950" s="1085"/>
      <c r="AB950" s="1124"/>
      <c r="AC950" s="1124"/>
      <c r="AD950" s="1124"/>
      <c r="AE950" s="1124"/>
      <c r="AF950" s="1085"/>
      <c r="AG950" s="1085"/>
      <c r="AH950" s="1085"/>
      <c r="AI950" s="1085"/>
      <c r="AJ950" s="1085"/>
      <c r="AK950" s="1085"/>
      <c r="AL950" s="1085"/>
      <c r="AM950" s="1085"/>
      <c r="AN950" s="1085"/>
      <c r="AO950" s="1085"/>
      <c r="AP950" s="1085"/>
      <c r="AQ950" s="1085"/>
      <c r="AR950" s="1085"/>
      <c r="AS950" s="1085"/>
      <c r="AT950" s="1085"/>
      <c r="AU950" s="1085"/>
      <c r="AV950" s="1085"/>
      <c r="AW950" s="1085"/>
      <c r="AX950" s="1085"/>
      <c r="AY950" s="1085"/>
      <c r="AZ950" s="1085"/>
      <c r="BA950" s="1085"/>
      <c r="BB950" s="1085"/>
      <c r="BC950" s="1085"/>
      <c r="BD950" s="1085"/>
      <c r="BE950" s="1085"/>
      <c r="BF950" s="1085"/>
      <c r="BG950" s="1085"/>
      <c r="BH950" s="1085"/>
      <c r="BI950" s="1085"/>
      <c r="BJ950" s="1085"/>
      <c r="BK950" s="1085"/>
      <c r="BL950" s="1085"/>
      <c r="BM950" s="1085"/>
      <c r="BN950" s="1085"/>
      <c r="BO950" s="1085"/>
      <c r="BP950" s="1085"/>
      <c r="BQ950" s="1085"/>
      <c r="BR950" s="1085"/>
      <c r="BS950" s="1124"/>
      <c r="BT950" s="1085"/>
      <c r="BU950" s="1085"/>
      <c r="BV950" s="1085"/>
      <c r="BW950" s="1085"/>
      <c r="BX950" s="1085"/>
      <c r="BY950" s="1085"/>
      <c r="BZ950" s="1085"/>
      <c r="CA950" s="1085"/>
      <c r="CB950" s="1085"/>
      <c r="CC950" s="1085"/>
      <c r="CD950" s="1085"/>
      <c r="CE950" s="1085"/>
      <c r="CF950" s="1085"/>
      <c r="CG950" s="1085"/>
      <c r="CH950" s="1085"/>
      <c r="CI950" s="1085"/>
      <c r="CJ950" s="1085"/>
      <c r="CK950" s="1085"/>
      <c r="CL950" s="1085"/>
      <c r="CM950" s="1124"/>
      <c r="CN950" s="1124"/>
      <c r="CO950" s="1125"/>
      <c r="CQ950" s="1955"/>
    </row>
    <row r="951" spans="1:95" s="633" customFormat="1" x14ac:dyDescent="0.2">
      <c r="A951" s="1066"/>
      <c r="B951" s="1084"/>
      <c r="C951" s="1060"/>
      <c r="D951" s="1060"/>
      <c r="E951" s="1061"/>
      <c r="F951" s="1079"/>
      <c r="G951" s="1078"/>
      <c r="H951" s="1064"/>
      <c r="I951" s="1085"/>
      <c r="J951" s="1085"/>
      <c r="K951" s="1085"/>
      <c r="L951" s="1085"/>
      <c r="M951" s="1085"/>
      <c r="N951" s="1085"/>
      <c r="O951" s="1085"/>
      <c r="P951" s="1085"/>
      <c r="Q951" s="1085"/>
      <c r="R951" s="1085"/>
      <c r="S951" s="1085"/>
      <c r="T951" s="1085"/>
      <c r="U951" s="1085"/>
      <c r="V951" s="1085"/>
      <c r="W951" s="1085"/>
      <c r="X951" s="1085"/>
      <c r="Y951" s="1085"/>
      <c r="Z951" s="1085"/>
      <c r="AA951" s="1085"/>
      <c r="AB951" s="1124"/>
      <c r="AC951" s="1124"/>
      <c r="AD951" s="1124"/>
      <c r="AE951" s="1124"/>
      <c r="AF951" s="1085"/>
      <c r="AG951" s="1085"/>
      <c r="AH951" s="1085"/>
      <c r="AI951" s="1085"/>
      <c r="AJ951" s="1085"/>
      <c r="AK951" s="1085"/>
      <c r="AL951" s="1085"/>
      <c r="AM951" s="1085"/>
      <c r="AN951" s="1085"/>
      <c r="AO951" s="1085"/>
      <c r="AP951" s="1085"/>
      <c r="AQ951" s="1085"/>
      <c r="AR951" s="1085"/>
      <c r="AS951" s="1085"/>
      <c r="AT951" s="1085"/>
      <c r="AU951" s="1085"/>
      <c r="AV951" s="1085"/>
      <c r="AW951" s="1085"/>
      <c r="AX951" s="1085"/>
      <c r="AY951" s="1085"/>
      <c r="AZ951" s="1085"/>
      <c r="BA951" s="1085"/>
      <c r="BB951" s="1085"/>
      <c r="BC951" s="1085"/>
      <c r="BD951" s="1085"/>
      <c r="BE951" s="1085"/>
      <c r="BF951" s="1085"/>
      <c r="BG951" s="1085"/>
      <c r="BH951" s="1085"/>
      <c r="BI951" s="1085"/>
      <c r="BJ951" s="1085"/>
      <c r="BK951" s="1085"/>
      <c r="BL951" s="1085"/>
      <c r="BM951" s="1085"/>
      <c r="BN951" s="1085"/>
      <c r="BO951" s="1085"/>
      <c r="BP951" s="1085"/>
      <c r="BQ951" s="1085"/>
      <c r="BR951" s="1085"/>
      <c r="BS951" s="1124"/>
      <c r="BT951" s="1085"/>
      <c r="BU951" s="1085"/>
      <c r="BV951" s="1085"/>
      <c r="BW951" s="1085"/>
      <c r="BX951" s="1085"/>
      <c r="BY951" s="1085"/>
      <c r="BZ951" s="1085"/>
      <c r="CA951" s="1085"/>
      <c r="CB951" s="1085"/>
      <c r="CC951" s="1085"/>
      <c r="CD951" s="1085"/>
      <c r="CE951" s="1085"/>
      <c r="CF951" s="1085"/>
      <c r="CG951" s="1085"/>
      <c r="CH951" s="1085"/>
      <c r="CI951" s="1085"/>
      <c r="CJ951" s="1085"/>
      <c r="CK951" s="1085"/>
      <c r="CL951" s="1085"/>
      <c r="CM951" s="1124"/>
      <c r="CN951" s="1124"/>
      <c r="CO951" s="1125"/>
      <c r="CQ951" s="1955"/>
    </row>
    <row r="952" spans="1:95" s="633" customFormat="1" x14ac:dyDescent="0.2">
      <c r="A952" s="1066"/>
      <c r="B952" s="1084"/>
      <c r="C952" s="1060"/>
      <c r="D952" s="1060"/>
      <c r="E952" s="1061"/>
      <c r="F952" s="1079"/>
      <c r="G952" s="1078"/>
      <c r="H952" s="1064"/>
      <c r="I952" s="1085"/>
      <c r="J952" s="1085"/>
      <c r="K952" s="1085"/>
      <c r="L952" s="1085"/>
      <c r="M952" s="1085"/>
      <c r="N952" s="1085"/>
      <c r="O952" s="1085"/>
      <c r="P952" s="1085"/>
      <c r="Q952" s="1085"/>
      <c r="R952" s="1085"/>
      <c r="S952" s="1085"/>
      <c r="T952" s="1085"/>
      <c r="U952" s="1085"/>
      <c r="V952" s="1085"/>
      <c r="W952" s="1085"/>
      <c r="X952" s="1085"/>
      <c r="Y952" s="1085"/>
      <c r="Z952" s="1085"/>
      <c r="AA952" s="1085"/>
      <c r="AB952" s="1124"/>
      <c r="AC952" s="1124"/>
      <c r="AD952" s="1124"/>
      <c r="AE952" s="1124"/>
      <c r="AF952" s="1085"/>
      <c r="AG952" s="1085"/>
      <c r="AH952" s="1085"/>
      <c r="AI952" s="1085"/>
      <c r="AJ952" s="1085"/>
      <c r="AK952" s="1085"/>
      <c r="AL952" s="1085"/>
      <c r="AM952" s="1085"/>
      <c r="AN952" s="1085"/>
      <c r="AO952" s="1085"/>
      <c r="AP952" s="1085"/>
      <c r="AQ952" s="1085"/>
      <c r="AR952" s="1085"/>
      <c r="AS952" s="1085"/>
      <c r="AT952" s="1085"/>
      <c r="AU952" s="1085"/>
      <c r="AV952" s="1085"/>
      <c r="AW952" s="1085"/>
      <c r="AX952" s="1085"/>
      <c r="AY952" s="1085"/>
      <c r="AZ952" s="1085"/>
      <c r="BA952" s="1085"/>
      <c r="BB952" s="1085"/>
      <c r="BC952" s="1085"/>
      <c r="BD952" s="1085"/>
      <c r="BE952" s="1085"/>
      <c r="BF952" s="1085"/>
      <c r="BG952" s="1085"/>
      <c r="BH952" s="1085"/>
      <c r="BI952" s="1085"/>
      <c r="BJ952" s="1085"/>
      <c r="BK952" s="1085"/>
      <c r="BL952" s="1085"/>
      <c r="BM952" s="1085"/>
      <c r="BN952" s="1085"/>
      <c r="BO952" s="1085"/>
      <c r="BP952" s="1085"/>
      <c r="BQ952" s="1085"/>
      <c r="BR952" s="1085"/>
      <c r="BS952" s="1124"/>
      <c r="BT952" s="1085"/>
      <c r="BU952" s="1085"/>
      <c r="BV952" s="1085"/>
      <c r="BW952" s="1085"/>
      <c r="BX952" s="1085"/>
      <c r="BY952" s="1085"/>
      <c r="BZ952" s="1085"/>
      <c r="CA952" s="1085"/>
      <c r="CB952" s="1085"/>
      <c r="CC952" s="1085"/>
      <c r="CD952" s="1085"/>
      <c r="CE952" s="1085"/>
      <c r="CF952" s="1085"/>
      <c r="CG952" s="1085"/>
      <c r="CH952" s="1085"/>
      <c r="CI952" s="1085"/>
      <c r="CJ952" s="1085"/>
      <c r="CK952" s="1085"/>
      <c r="CL952" s="1085"/>
      <c r="CM952" s="1124"/>
      <c r="CN952" s="1124"/>
      <c r="CO952" s="1125"/>
      <c r="CQ952" s="1955"/>
    </row>
    <row r="953" spans="1:95" s="633" customFormat="1" x14ac:dyDescent="0.2">
      <c r="A953" s="1066"/>
      <c r="B953" s="1084"/>
      <c r="C953" s="1060"/>
      <c r="D953" s="1060"/>
      <c r="E953" s="1061"/>
      <c r="F953" s="1079"/>
      <c r="G953" s="1078"/>
      <c r="H953" s="1064"/>
      <c r="I953" s="1085"/>
      <c r="J953" s="1085"/>
      <c r="K953" s="1085"/>
      <c r="L953" s="1085"/>
      <c r="M953" s="1085"/>
      <c r="N953" s="1085"/>
      <c r="O953" s="1085"/>
      <c r="P953" s="1085"/>
      <c r="Q953" s="1085"/>
      <c r="R953" s="1085"/>
      <c r="S953" s="1085"/>
      <c r="T953" s="1085"/>
      <c r="U953" s="1085"/>
      <c r="V953" s="1085"/>
      <c r="W953" s="1085"/>
      <c r="X953" s="1085"/>
      <c r="Y953" s="1085"/>
      <c r="Z953" s="1085"/>
      <c r="AA953" s="1085"/>
      <c r="AB953" s="1124"/>
      <c r="AC953" s="1124"/>
      <c r="AD953" s="1124"/>
      <c r="AE953" s="1124"/>
      <c r="AF953" s="1085"/>
      <c r="AG953" s="1085"/>
      <c r="AH953" s="1085"/>
      <c r="AI953" s="1085"/>
      <c r="AJ953" s="1085"/>
      <c r="AK953" s="1085"/>
      <c r="AL953" s="1085"/>
      <c r="AM953" s="1085"/>
      <c r="AN953" s="1085"/>
      <c r="AO953" s="1085"/>
      <c r="AP953" s="1085"/>
      <c r="AQ953" s="1085"/>
      <c r="AR953" s="1085"/>
      <c r="AS953" s="1085"/>
      <c r="AT953" s="1085"/>
      <c r="AU953" s="1085"/>
      <c r="AV953" s="1085"/>
      <c r="AW953" s="1085"/>
      <c r="AX953" s="1085"/>
      <c r="AY953" s="1085"/>
      <c r="AZ953" s="1085"/>
      <c r="BA953" s="1085"/>
      <c r="BB953" s="1085"/>
      <c r="BC953" s="1085"/>
      <c r="BD953" s="1085"/>
      <c r="BE953" s="1085"/>
      <c r="BF953" s="1085"/>
      <c r="BG953" s="1085"/>
      <c r="BH953" s="1085"/>
      <c r="BI953" s="1085"/>
      <c r="BJ953" s="1085"/>
      <c r="BK953" s="1085"/>
      <c r="BL953" s="1085"/>
      <c r="BM953" s="1085"/>
      <c r="BN953" s="1085"/>
      <c r="BO953" s="1085"/>
      <c r="BP953" s="1085"/>
      <c r="BQ953" s="1085"/>
      <c r="BR953" s="1085"/>
      <c r="BS953" s="1124"/>
      <c r="BT953" s="1085"/>
      <c r="BU953" s="1085"/>
      <c r="BV953" s="1085"/>
      <c r="BW953" s="1085"/>
      <c r="BX953" s="1085"/>
      <c r="BY953" s="1085"/>
      <c r="BZ953" s="1085"/>
      <c r="CA953" s="1085"/>
      <c r="CB953" s="1085"/>
      <c r="CC953" s="1085"/>
      <c r="CD953" s="1085"/>
      <c r="CE953" s="1085"/>
      <c r="CF953" s="1085"/>
      <c r="CG953" s="1085"/>
      <c r="CH953" s="1085"/>
      <c r="CI953" s="1085"/>
      <c r="CJ953" s="1085"/>
      <c r="CK953" s="1085"/>
      <c r="CL953" s="1085"/>
      <c r="CM953" s="1124"/>
      <c r="CN953" s="1124"/>
      <c r="CO953" s="1125"/>
      <c r="CQ953" s="1955"/>
    </row>
    <row r="954" spans="1:95" s="633" customFormat="1" x14ac:dyDescent="0.2">
      <c r="A954" s="1066"/>
      <c r="B954" s="1084"/>
      <c r="C954" s="1060"/>
      <c r="D954" s="1060"/>
      <c r="E954" s="1061"/>
      <c r="F954" s="1079"/>
      <c r="G954" s="1078"/>
      <c r="H954" s="1064"/>
      <c r="I954" s="1085"/>
      <c r="J954" s="1085"/>
      <c r="K954" s="1085"/>
      <c r="L954" s="1085"/>
      <c r="M954" s="1085"/>
      <c r="N954" s="1085"/>
      <c r="O954" s="1085"/>
      <c r="P954" s="1085"/>
      <c r="Q954" s="1085"/>
      <c r="R954" s="1085"/>
      <c r="S954" s="1085"/>
      <c r="T954" s="1085"/>
      <c r="U954" s="1085"/>
      <c r="V954" s="1085"/>
      <c r="W954" s="1085"/>
      <c r="X954" s="1085"/>
      <c r="Y954" s="1085"/>
      <c r="Z954" s="1085"/>
      <c r="AA954" s="1085"/>
      <c r="AB954" s="1124"/>
      <c r="AC954" s="1124"/>
      <c r="AD954" s="1124"/>
      <c r="AE954" s="1124"/>
      <c r="AF954" s="1085"/>
      <c r="AG954" s="1085"/>
      <c r="AH954" s="1085"/>
      <c r="AI954" s="1085"/>
      <c r="AJ954" s="1085"/>
      <c r="AK954" s="1085"/>
      <c r="AL954" s="1085"/>
      <c r="AM954" s="1085"/>
      <c r="AN954" s="1085"/>
      <c r="AO954" s="1085"/>
      <c r="AP954" s="1085"/>
      <c r="AQ954" s="1085"/>
      <c r="AR954" s="1085"/>
      <c r="AS954" s="1085"/>
      <c r="AT954" s="1085"/>
      <c r="AU954" s="1085"/>
      <c r="AV954" s="1085"/>
      <c r="AW954" s="1085"/>
      <c r="AX954" s="1085"/>
      <c r="AY954" s="1085"/>
      <c r="AZ954" s="1085"/>
      <c r="BA954" s="1085"/>
      <c r="BB954" s="1085"/>
      <c r="BC954" s="1085"/>
      <c r="BD954" s="1085"/>
      <c r="BE954" s="1085"/>
      <c r="BF954" s="1085"/>
      <c r="BG954" s="1085"/>
      <c r="BH954" s="1085"/>
      <c r="BI954" s="1085"/>
      <c r="BJ954" s="1085"/>
      <c r="BK954" s="1085"/>
      <c r="BL954" s="1085"/>
      <c r="BM954" s="1085"/>
      <c r="BN954" s="1085"/>
      <c r="BO954" s="1085"/>
      <c r="BP954" s="1085"/>
      <c r="BQ954" s="1085"/>
      <c r="BR954" s="1085"/>
      <c r="BS954" s="1124"/>
      <c r="BT954" s="1085"/>
      <c r="BU954" s="1085"/>
      <c r="BV954" s="1085"/>
      <c r="BW954" s="1085"/>
      <c r="BX954" s="1085"/>
      <c r="BY954" s="1085"/>
      <c r="BZ954" s="1085"/>
      <c r="CA954" s="1085"/>
      <c r="CB954" s="1085"/>
      <c r="CC954" s="1085"/>
      <c r="CD954" s="1085"/>
      <c r="CE954" s="1085"/>
      <c r="CF954" s="1085"/>
      <c r="CG954" s="1085"/>
      <c r="CH954" s="1085"/>
      <c r="CI954" s="1085"/>
      <c r="CJ954" s="1085"/>
      <c r="CK954" s="1085"/>
      <c r="CL954" s="1085"/>
      <c r="CM954" s="1124"/>
      <c r="CN954" s="1124"/>
      <c r="CO954" s="1125"/>
      <c r="CQ954" s="1955"/>
    </row>
    <row r="955" spans="1:95" s="633" customFormat="1" x14ac:dyDescent="0.2">
      <c r="A955" s="1066"/>
      <c r="B955" s="1084"/>
      <c r="C955" s="1060"/>
      <c r="D955" s="1060"/>
      <c r="E955" s="1061"/>
      <c r="F955" s="1079"/>
      <c r="G955" s="1078"/>
      <c r="H955" s="1064"/>
      <c r="I955" s="1085"/>
      <c r="J955" s="1085"/>
      <c r="K955" s="1085"/>
      <c r="L955" s="1085"/>
      <c r="M955" s="1085"/>
      <c r="N955" s="1085"/>
      <c r="O955" s="1085"/>
      <c r="P955" s="1085"/>
      <c r="Q955" s="1085"/>
      <c r="R955" s="1085"/>
      <c r="S955" s="1085"/>
      <c r="T955" s="1085"/>
      <c r="U955" s="1085"/>
      <c r="V955" s="1085"/>
      <c r="W955" s="1085"/>
      <c r="X955" s="1085"/>
      <c r="Y955" s="1085"/>
      <c r="Z955" s="1085"/>
      <c r="AA955" s="1085"/>
      <c r="AB955" s="1124"/>
      <c r="AC955" s="1124"/>
      <c r="AD955" s="1124"/>
      <c r="AE955" s="1124"/>
      <c r="AF955" s="1085"/>
      <c r="AG955" s="1085"/>
      <c r="AH955" s="1085"/>
      <c r="AI955" s="1085"/>
      <c r="AJ955" s="1085"/>
      <c r="AK955" s="1085"/>
      <c r="AL955" s="1085"/>
      <c r="AM955" s="1085"/>
      <c r="AN955" s="1085"/>
      <c r="AO955" s="1085"/>
      <c r="AP955" s="1085"/>
      <c r="AQ955" s="1085"/>
      <c r="AR955" s="1085"/>
      <c r="AS955" s="1085"/>
      <c r="AT955" s="1085"/>
      <c r="AU955" s="1085"/>
      <c r="AV955" s="1085"/>
      <c r="AW955" s="1085"/>
      <c r="AX955" s="1085"/>
      <c r="AY955" s="1085"/>
      <c r="AZ955" s="1085"/>
      <c r="BA955" s="1085"/>
      <c r="BB955" s="1085"/>
      <c r="BC955" s="1085"/>
      <c r="BD955" s="1085"/>
      <c r="BE955" s="1085"/>
      <c r="BF955" s="1085"/>
      <c r="BG955" s="1085"/>
      <c r="BH955" s="1085"/>
      <c r="BI955" s="1085"/>
      <c r="BJ955" s="1085"/>
      <c r="BK955" s="1085"/>
      <c r="BL955" s="1085"/>
      <c r="BM955" s="1085"/>
      <c r="BN955" s="1085"/>
      <c r="BO955" s="1085"/>
      <c r="BP955" s="1085"/>
      <c r="BQ955" s="1085"/>
      <c r="BR955" s="1085"/>
      <c r="BS955" s="1124"/>
      <c r="BT955" s="1085"/>
      <c r="BU955" s="1085"/>
      <c r="BV955" s="1085"/>
      <c r="BW955" s="1085"/>
      <c r="BX955" s="1085"/>
      <c r="BY955" s="1085"/>
      <c r="BZ955" s="1085"/>
      <c r="CA955" s="1085"/>
      <c r="CB955" s="1085"/>
      <c r="CC955" s="1085"/>
      <c r="CD955" s="1085"/>
      <c r="CE955" s="1085"/>
      <c r="CF955" s="1085"/>
      <c r="CG955" s="1085"/>
      <c r="CH955" s="1085"/>
      <c r="CI955" s="1085"/>
      <c r="CJ955" s="1085"/>
      <c r="CK955" s="1085"/>
      <c r="CL955" s="1085"/>
      <c r="CM955" s="1124"/>
      <c r="CN955" s="1124"/>
      <c r="CO955" s="1125"/>
      <c r="CQ955" s="1955"/>
    </row>
    <row r="956" spans="1:95" s="633" customFormat="1" x14ac:dyDescent="0.2">
      <c r="A956" s="1066"/>
      <c r="B956" s="1084"/>
      <c r="C956" s="1060"/>
      <c r="D956" s="1060"/>
      <c r="E956" s="1061"/>
      <c r="F956" s="1079"/>
      <c r="G956" s="1078"/>
      <c r="H956" s="1064"/>
      <c r="I956" s="1085"/>
      <c r="J956" s="1085"/>
      <c r="K956" s="1085"/>
      <c r="L956" s="1085"/>
      <c r="M956" s="1085"/>
      <c r="N956" s="1085"/>
      <c r="O956" s="1085"/>
      <c r="P956" s="1085"/>
      <c r="Q956" s="1085"/>
      <c r="R956" s="1085"/>
      <c r="S956" s="1085"/>
      <c r="T956" s="1085"/>
      <c r="U956" s="1085"/>
      <c r="V956" s="1085"/>
      <c r="W956" s="1085"/>
      <c r="X956" s="1085"/>
      <c r="Y956" s="1085"/>
      <c r="Z956" s="1085"/>
      <c r="AA956" s="1085"/>
      <c r="AB956" s="1124"/>
      <c r="AC956" s="1124"/>
      <c r="AD956" s="1124"/>
      <c r="AE956" s="1124"/>
      <c r="AF956" s="1085"/>
      <c r="AG956" s="1085"/>
      <c r="AH956" s="1085"/>
      <c r="AI956" s="1085"/>
      <c r="AJ956" s="1085"/>
      <c r="AK956" s="1085"/>
      <c r="AL956" s="1085"/>
      <c r="AM956" s="1085"/>
      <c r="AN956" s="1085"/>
      <c r="AO956" s="1085"/>
      <c r="AP956" s="1085"/>
      <c r="AQ956" s="1085"/>
      <c r="AR956" s="1085"/>
      <c r="AS956" s="1085"/>
      <c r="AT956" s="1085"/>
      <c r="AU956" s="1085"/>
      <c r="AV956" s="1085"/>
      <c r="AW956" s="1085"/>
      <c r="AX956" s="1085"/>
      <c r="AY956" s="1085"/>
      <c r="AZ956" s="1085"/>
      <c r="BA956" s="1085"/>
      <c r="BB956" s="1085"/>
      <c r="BC956" s="1085"/>
      <c r="BD956" s="1085"/>
      <c r="BE956" s="1085"/>
      <c r="BF956" s="1085"/>
      <c r="BG956" s="1085"/>
      <c r="BH956" s="1085"/>
      <c r="BI956" s="1085"/>
      <c r="BJ956" s="1085"/>
      <c r="BK956" s="1085"/>
      <c r="BL956" s="1085"/>
      <c r="BM956" s="1085"/>
      <c r="BN956" s="1085"/>
      <c r="BO956" s="1085"/>
      <c r="BP956" s="1085"/>
      <c r="BQ956" s="1085"/>
      <c r="BR956" s="1085"/>
      <c r="BS956" s="1124"/>
      <c r="BT956" s="1085"/>
      <c r="BU956" s="1085"/>
      <c r="BV956" s="1085"/>
      <c r="BW956" s="1085"/>
      <c r="BX956" s="1085"/>
      <c r="BY956" s="1085"/>
      <c r="BZ956" s="1085"/>
      <c r="CA956" s="1085"/>
      <c r="CB956" s="1085"/>
      <c r="CC956" s="1085"/>
      <c r="CD956" s="1085"/>
      <c r="CE956" s="1085"/>
      <c r="CF956" s="1085"/>
      <c r="CG956" s="1085"/>
      <c r="CH956" s="1085"/>
      <c r="CI956" s="1085"/>
      <c r="CJ956" s="1085"/>
      <c r="CK956" s="1085"/>
      <c r="CL956" s="1085"/>
      <c r="CM956" s="1124"/>
      <c r="CN956" s="1124"/>
      <c r="CO956" s="1125"/>
      <c r="CQ956" s="1955"/>
    </row>
    <row r="957" spans="1:95" s="633" customFormat="1" x14ac:dyDescent="0.2">
      <c r="A957" s="1066"/>
      <c r="B957" s="1084"/>
      <c r="C957" s="1060"/>
      <c r="D957" s="1060"/>
      <c r="E957" s="1061"/>
      <c r="F957" s="1079"/>
      <c r="G957" s="1078"/>
      <c r="H957" s="1064"/>
      <c r="I957" s="1085"/>
      <c r="J957" s="1085"/>
      <c r="K957" s="1085"/>
      <c r="L957" s="1085"/>
      <c r="M957" s="1085"/>
      <c r="N957" s="1085"/>
      <c r="O957" s="1085"/>
      <c r="P957" s="1085"/>
      <c r="Q957" s="1085"/>
      <c r="R957" s="1085"/>
      <c r="S957" s="1085"/>
      <c r="T957" s="1085"/>
      <c r="U957" s="1085"/>
      <c r="V957" s="1085"/>
      <c r="W957" s="1085"/>
      <c r="X957" s="1085"/>
      <c r="Y957" s="1085"/>
      <c r="Z957" s="1085"/>
      <c r="AA957" s="1085"/>
      <c r="AB957" s="1124"/>
      <c r="AC957" s="1124"/>
      <c r="AD957" s="1124"/>
      <c r="AE957" s="1124"/>
      <c r="AF957" s="1085"/>
      <c r="AG957" s="1085"/>
      <c r="AH957" s="1085"/>
      <c r="AI957" s="1085"/>
      <c r="AJ957" s="1085"/>
      <c r="AK957" s="1085"/>
      <c r="AL957" s="1085"/>
      <c r="AM957" s="1085"/>
      <c r="AN957" s="1085"/>
      <c r="AO957" s="1085"/>
      <c r="AP957" s="1085"/>
      <c r="AQ957" s="1085"/>
      <c r="AR957" s="1085"/>
      <c r="AS957" s="1085"/>
      <c r="AT957" s="1085"/>
      <c r="AU957" s="1085"/>
      <c r="AV957" s="1085"/>
      <c r="AW957" s="1085"/>
      <c r="AX957" s="1085"/>
      <c r="AY957" s="1085"/>
      <c r="AZ957" s="1085"/>
      <c r="BA957" s="1085"/>
      <c r="BB957" s="1085"/>
      <c r="BC957" s="1085"/>
      <c r="BD957" s="1085"/>
      <c r="BE957" s="1085"/>
      <c r="BF957" s="1085"/>
      <c r="BG957" s="1085"/>
      <c r="BH957" s="1085"/>
      <c r="BI957" s="1085"/>
      <c r="BJ957" s="1085"/>
      <c r="BK957" s="1085"/>
      <c r="BL957" s="1085"/>
      <c r="BM957" s="1085"/>
      <c r="BN957" s="1085"/>
      <c r="BO957" s="1085"/>
      <c r="BP957" s="1085"/>
      <c r="BQ957" s="1085"/>
      <c r="BR957" s="1085"/>
      <c r="BS957" s="1124"/>
      <c r="BT957" s="1085"/>
      <c r="BU957" s="1085"/>
      <c r="BV957" s="1085"/>
      <c r="BW957" s="1085"/>
      <c r="BX957" s="1085"/>
      <c r="BY957" s="1085"/>
      <c r="BZ957" s="1085"/>
      <c r="CA957" s="1085"/>
      <c r="CB957" s="1085"/>
      <c r="CC957" s="1085"/>
      <c r="CD957" s="1085"/>
      <c r="CE957" s="1085"/>
      <c r="CF957" s="1085"/>
      <c r="CG957" s="1085"/>
      <c r="CH957" s="1085"/>
      <c r="CI957" s="1085"/>
      <c r="CJ957" s="1085"/>
      <c r="CK957" s="1085"/>
      <c r="CL957" s="1085"/>
      <c r="CM957" s="1124"/>
      <c r="CN957" s="1124"/>
      <c r="CO957" s="1125"/>
      <c r="CQ957" s="1955"/>
    </row>
    <row r="958" spans="1:95" s="633" customFormat="1" x14ac:dyDescent="0.2">
      <c r="A958" s="1066"/>
      <c r="B958" s="1084"/>
      <c r="C958" s="1060"/>
      <c r="D958" s="1060"/>
      <c r="E958" s="1061"/>
      <c r="F958" s="1079"/>
      <c r="G958" s="1078"/>
      <c r="H958" s="1064"/>
      <c r="I958" s="1085"/>
      <c r="J958" s="1085"/>
      <c r="K958" s="1085"/>
      <c r="L958" s="1085"/>
      <c r="M958" s="1085"/>
      <c r="N958" s="1085"/>
      <c r="O958" s="1085"/>
      <c r="P958" s="1085"/>
      <c r="Q958" s="1085"/>
      <c r="R958" s="1085"/>
      <c r="S958" s="1085"/>
      <c r="T958" s="1085"/>
      <c r="U958" s="1085"/>
      <c r="V958" s="1085"/>
      <c r="W958" s="1085"/>
      <c r="X958" s="1085"/>
      <c r="Y958" s="1085"/>
      <c r="Z958" s="1085"/>
      <c r="AA958" s="1085"/>
      <c r="AB958" s="1124"/>
      <c r="AC958" s="1124"/>
      <c r="AD958" s="1124"/>
      <c r="AE958" s="1124"/>
      <c r="AF958" s="1085"/>
      <c r="AG958" s="1085"/>
      <c r="AH958" s="1085"/>
      <c r="AI958" s="1085"/>
      <c r="AJ958" s="1085"/>
      <c r="AK958" s="1085"/>
      <c r="AL958" s="1085"/>
      <c r="AM958" s="1085"/>
      <c r="AN958" s="1085"/>
      <c r="AO958" s="1085"/>
      <c r="AP958" s="1085"/>
      <c r="AQ958" s="1085"/>
      <c r="AR958" s="1085"/>
      <c r="AS958" s="1085"/>
      <c r="AT958" s="1085"/>
      <c r="AU958" s="1085"/>
      <c r="AV958" s="1085"/>
      <c r="AW958" s="1085"/>
      <c r="AX958" s="1085"/>
      <c r="AY958" s="1085"/>
      <c r="AZ958" s="1085"/>
      <c r="BA958" s="1085"/>
      <c r="BB958" s="1085"/>
      <c r="BC958" s="1085"/>
      <c r="BD958" s="1085"/>
      <c r="BE958" s="1085"/>
      <c r="BF958" s="1085"/>
      <c r="BG958" s="1085"/>
      <c r="BH958" s="1085"/>
      <c r="BI958" s="1085"/>
      <c r="BJ958" s="1085"/>
      <c r="BK958" s="1085"/>
      <c r="BL958" s="1085"/>
      <c r="BM958" s="1085"/>
      <c r="BN958" s="1085"/>
      <c r="BO958" s="1085"/>
      <c r="BP958" s="1085"/>
      <c r="BQ958" s="1085"/>
      <c r="BR958" s="1085"/>
      <c r="BS958" s="1124"/>
      <c r="BT958" s="1085"/>
      <c r="BU958" s="1085"/>
      <c r="BV958" s="1085"/>
      <c r="BW958" s="1085"/>
      <c r="BX958" s="1085"/>
      <c r="BY958" s="1085"/>
      <c r="BZ958" s="1085"/>
      <c r="CA958" s="1085"/>
      <c r="CB958" s="1085"/>
      <c r="CC958" s="1085"/>
      <c r="CD958" s="1085"/>
      <c r="CE958" s="1085"/>
      <c r="CF958" s="1085"/>
      <c r="CG958" s="1085"/>
      <c r="CH958" s="1085"/>
      <c r="CI958" s="1085"/>
      <c r="CJ958" s="1085"/>
      <c r="CK958" s="1085"/>
      <c r="CL958" s="1085"/>
      <c r="CM958" s="1124"/>
      <c r="CN958" s="1124"/>
      <c r="CO958" s="1125"/>
      <c r="CQ958" s="1955"/>
    </row>
    <row r="959" spans="1:95" s="633" customFormat="1" x14ac:dyDescent="0.2">
      <c r="A959" s="1066"/>
      <c r="B959" s="1084"/>
      <c r="C959" s="1060"/>
      <c r="D959" s="1060"/>
      <c r="E959" s="1061"/>
      <c r="F959" s="1079"/>
      <c r="G959" s="1078"/>
      <c r="H959" s="1064"/>
      <c r="I959" s="1085"/>
      <c r="J959" s="1085"/>
      <c r="K959" s="1085"/>
      <c r="L959" s="1085"/>
      <c r="M959" s="1085"/>
      <c r="N959" s="1085"/>
      <c r="O959" s="1085"/>
      <c r="P959" s="1085"/>
      <c r="Q959" s="1085"/>
      <c r="R959" s="1085"/>
      <c r="S959" s="1085"/>
      <c r="T959" s="1085"/>
      <c r="U959" s="1085"/>
      <c r="V959" s="1085"/>
      <c r="W959" s="1085"/>
      <c r="X959" s="1085"/>
      <c r="Y959" s="1085"/>
      <c r="Z959" s="1085"/>
      <c r="AA959" s="1085"/>
      <c r="AB959" s="1124"/>
      <c r="AC959" s="1124"/>
      <c r="AD959" s="1124"/>
      <c r="AE959" s="1124"/>
      <c r="AF959" s="1085"/>
      <c r="AG959" s="1085"/>
      <c r="AH959" s="1085"/>
      <c r="AI959" s="1085"/>
      <c r="AJ959" s="1085"/>
      <c r="AK959" s="1085"/>
      <c r="AL959" s="1085"/>
      <c r="AM959" s="1085"/>
      <c r="AN959" s="1085"/>
      <c r="AO959" s="1085"/>
      <c r="AP959" s="1085"/>
      <c r="AQ959" s="1085"/>
      <c r="AR959" s="1085"/>
      <c r="AS959" s="1085"/>
      <c r="AT959" s="1085"/>
      <c r="AU959" s="1085"/>
      <c r="AV959" s="1085"/>
      <c r="AW959" s="1085"/>
      <c r="AX959" s="1085"/>
      <c r="AY959" s="1085"/>
      <c r="AZ959" s="1085"/>
      <c r="BA959" s="1085"/>
      <c r="BB959" s="1085"/>
      <c r="BC959" s="1085"/>
      <c r="BD959" s="1085"/>
      <c r="BE959" s="1085"/>
      <c r="BF959" s="1085"/>
      <c r="BG959" s="1085"/>
      <c r="BH959" s="1085"/>
      <c r="BI959" s="1085"/>
      <c r="BJ959" s="1085"/>
      <c r="BK959" s="1085"/>
      <c r="BL959" s="1085"/>
      <c r="BM959" s="1085"/>
      <c r="BN959" s="1085"/>
      <c r="BO959" s="1085"/>
      <c r="BP959" s="1085"/>
      <c r="BQ959" s="1085"/>
      <c r="BR959" s="1085"/>
      <c r="BS959" s="1124"/>
      <c r="BT959" s="1085"/>
      <c r="BU959" s="1085"/>
      <c r="BV959" s="1085"/>
      <c r="BW959" s="1085"/>
      <c r="BX959" s="1085"/>
      <c r="BY959" s="1085"/>
      <c r="BZ959" s="1085"/>
      <c r="CA959" s="1085"/>
      <c r="CB959" s="1085"/>
      <c r="CC959" s="1085"/>
      <c r="CD959" s="1085"/>
      <c r="CE959" s="1085"/>
      <c r="CF959" s="1085"/>
      <c r="CG959" s="1085"/>
      <c r="CH959" s="1085"/>
      <c r="CI959" s="1085"/>
      <c r="CJ959" s="1085"/>
      <c r="CK959" s="1085"/>
      <c r="CL959" s="1085"/>
      <c r="CM959" s="1124"/>
      <c r="CN959" s="1124"/>
      <c r="CO959" s="1125"/>
      <c r="CQ959" s="1955"/>
    </row>
    <row r="960" spans="1:95" s="633" customFormat="1" x14ac:dyDescent="0.2">
      <c r="A960" s="1066"/>
      <c r="B960" s="1084"/>
      <c r="C960" s="1060"/>
      <c r="D960" s="1060"/>
      <c r="E960" s="1061"/>
      <c r="F960" s="1079"/>
      <c r="G960" s="1078"/>
      <c r="H960" s="1064"/>
      <c r="I960" s="1085"/>
      <c r="J960" s="1085"/>
      <c r="K960" s="1085"/>
      <c r="L960" s="1085"/>
      <c r="M960" s="1085"/>
      <c r="N960" s="1085"/>
      <c r="O960" s="1085"/>
      <c r="P960" s="1085"/>
      <c r="Q960" s="1085"/>
      <c r="R960" s="1085"/>
      <c r="S960" s="1085"/>
      <c r="T960" s="1085"/>
      <c r="U960" s="1085"/>
      <c r="V960" s="1085"/>
      <c r="W960" s="1085"/>
      <c r="X960" s="1085"/>
      <c r="Y960" s="1085"/>
      <c r="Z960" s="1085"/>
      <c r="AA960" s="1085"/>
      <c r="AB960" s="1124"/>
      <c r="AC960" s="1124"/>
      <c r="AD960" s="1124"/>
      <c r="AE960" s="1124"/>
      <c r="AF960" s="1085"/>
      <c r="AG960" s="1085"/>
      <c r="AH960" s="1085"/>
      <c r="AI960" s="1085"/>
      <c r="AJ960" s="1085"/>
      <c r="AK960" s="1085"/>
      <c r="AL960" s="1085"/>
      <c r="AM960" s="1085"/>
      <c r="AN960" s="1085"/>
      <c r="AO960" s="1085"/>
      <c r="AP960" s="1085"/>
      <c r="AQ960" s="1085"/>
      <c r="AR960" s="1085"/>
      <c r="AS960" s="1085"/>
      <c r="AT960" s="1085"/>
      <c r="AU960" s="1085"/>
      <c r="AV960" s="1085"/>
      <c r="AW960" s="1085"/>
      <c r="AX960" s="1085"/>
      <c r="AY960" s="1085"/>
      <c r="AZ960" s="1085"/>
      <c r="BA960" s="1085"/>
      <c r="BB960" s="1085"/>
      <c r="BC960" s="1085"/>
      <c r="BD960" s="1085"/>
      <c r="BE960" s="1085"/>
      <c r="BF960" s="1085"/>
      <c r="BG960" s="1085"/>
      <c r="BH960" s="1085"/>
      <c r="BI960" s="1085"/>
      <c r="BJ960" s="1085"/>
      <c r="BK960" s="1085"/>
      <c r="BL960" s="1085"/>
      <c r="BM960" s="1085"/>
      <c r="BN960" s="1085"/>
      <c r="BO960" s="1085"/>
      <c r="BP960" s="1085"/>
      <c r="BQ960" s="1085"/>
      <c r="BR960" s="1085"/>
      <c r="BS960" s="1124"/>
      <c r="BT960" s="1085"/>
      <c r="BU960" s="1085"/>
      <c r="BV960" s="1085"/>
      <c r="BW960" s="1085"/>
      <c r="BX960" s="1085"/>
      <c r="BY960" s="1085"/>
      <c r="BZ960" s="1085"/>
      <c r="CA960" s="1085"/>
      <c r="CB960" s="1085"/>
      <c r="CC960" s="1085"/>
      <c r="CD960" s="1085"/>
      <c r="CE960" s="1085"/>
      <c r="CF960" s="1085"/>
      <c r="CG960" s="1085"/>
      <c r="CH960" s="1085"/>
      <c r="CI960" s="1085"/>
      <c r="CJ960" s="1085"/>
      <c r="CK960" s="1085"/>
      <c r="CL960" s="1085"/>
      <c r="CM960" s="1124"/>
      <c r="CN960" s="1124"/>
      <c r="CO960" s="1125"/>
      <c r="CQ960" s="1955"/>
    </row>
    <row r="961" spans="1:95" s="633" customFormat="1" x14ac:dyDescent="0.2">
      <c r="A961" s="1066"/>
      <c r="B961" s="1084"/>
      <c r="C961" s="1060"/>
      <c r="D961" s="1060"/>
      <c r="E961" s="1061"/>
      <c r="F961" s="1079"/>
      <c r="G961" s="1078"/>
      <c r="H961" s="1064"/>
      <c r="I961" s="1085"/>
      <c r="J961" s="1085"/>
      <c r="K961" s="1085"/>
      <c r="L961" s="1085"/>
      <c r="M961" s="1085"/>
      <c r="N961" s="1085"/>
      <c r="O961" s="1085"/>
      <c r="P961" s="1085"/>
      <c r="Q961" s="1085"/>
      <c r="R961" s="1085"/>
      <c r="S961" s="1085"/>
      <c r="T961" s="1085"/>
      <c r="U961" s="1085"/>
      <c r="V961" s="1085"/>
      <c r="W961" s="1085"/>
      <c r="X961" s="1085"/>
      <c r="Y961" s="1085"/>
      <c r="Z961" s="1085"/>
      <c r="AA961" s="1085"/>
      <c r="AB961" s="1124"/>
      <c r="AC961" s="1124"/>
      <c r="AD961" s="1124"/>
      <c r="AE961" s="1124"/>
      <c r="AF961" s="1085"/>
      <c r="AG961" s="1085"/>
      <c r="AH961" s="1085"/>
      <c r="AI961" s="1085"/>
      <c r="AJ961" s="1085"/>
      <c r="AK961" s="1085"/>
      <c r="AL961" s="1085"/>
      <c r="AM961" s="1085"/>
      <c r="AN961" s="1085"/>
      <c r="AO961" s="1085"/>
      <c r="AP961" s="1085"/>
      <c r="AQ961" s="1085"/>
      <c r="AR961" s="1085"/>
      <c r="AS961" s="1085"/>
      <c r="AT961" s="1085"/>
      <c r="AU961" s="1085"/>
      <c r="AV961" s="1085"/>
      <c r="AW961" s="1085"/>
      <c r="AX961" s="1085"/>
      <c r="AY961" s="1085"/>
      <c r="AZ961" s="1085"/>
      <c r="BA961" s="1085"/>
      <c r="BB961" s="1085"/>
      <c r="BC961" s="1085"/>
      <c r="BD961" s="1085"/>
      <c r="BE961" s="1085"/>
      <c r="BF961" s="1085"/>
      <c r="BG961" s="1085"/>
      <c r="BH961" s="1085"/>
      <c r="BI961" s="1085"/>
      <c r="BJ961" s="1085"/>
      <c r="BK961" s="1085"/>
      <c r="BL961" s="1085"/>
      <c r="BM961" s="1085"/>
      <c r="BN961" s="1085"/>
      <c r="BO961" s="1085"/>
      <c r="BP961" s="1085"/>
      <c r="BQ961" s="1085"/>
      <c r="BR961" s="1085"/>
      <c r="BS961" s="1124"/>
      <c r="BT961" s="1085"/>
      <c r="BU961" s="1085"/>
      <c r="BV961" s="1085"/>
      <c r="BW961" s="1085"/>
      <c r="BX961" s="1085"/>
      <c r="BY961" s="1085"/>
      <c r="BZ961" s="1085"/>
      <c r="CA961" s="1085"/>
      <c r="CB961" s="1085"/>
      <c r="CC961" s="1085"/>
      <c r="CD961" s="1085"/>
      <c r="CE961" s="1085"/>
      <c r="CF961" s="1085"/>
      <c r="CG961" s="1085"/>
      <c r="CH961" s="1085"/>
      <c r="CI961" s="1085"/>
      <c r="CJ961" s="1085"/>
      <c r="CK961" s="1085"/>
      <c r="CL961" s="1085"/>
      <c r="CM961" s="1124"/>
      <c r="CN961" s="1124"/>
      <c r="CO961" s="1125"/>
      <c r="CQ961" s="1955"/>
    </row>
    <row r="962" spans="1:95" s="633" customFormat="1" x14ac:dyDescent="0.2">
      <c r="A962" s="1066"/>
      <c r="B962" s="1084"/>
      <c r="C962" s="1060"/>
      <c r="D962" s="1060"/>
      <c r="E962" s="1061"/>
      <c r="F962" s="1079"/>
      <c r="G962" s="1078"/>
      <c r="H962" s="1064"/>
      <c r="I962" s="1085"/>
      <c r="J962" s="1085"/>
      <c r="K962" s="1085"/>
      <c r="L962" s="1085"/>
      <c r="M962" s="1085"/>
      <c r="N962" s="1085"/>
      <c r="O962" s="1085"/>
      <c r="P962" s="1085"/>
      <c r="Q962" s="1085"/>
      <c r="R962" s="1085"/>
      <c r="S962" s="1085"/>
      <c r="T962" s="1085"/>
      <c r="U962" s="1085"/>
      <c r="V962" s="1085"/>
      <c r="W962" s="1085"/>
      <c r="X962" s="1085"/>
      <c r="Y962" s="1085"/>
      <c r="Z962" s="1085"/>
      <c r="AA962" s="1085"/>
      <c r="AB962" s="1124"/>
      <c r="AC962" s="1124"/>
      <c r="AD962" s="1124"/>
      <c r="AE962" s="1124"/>
      <c r="AF962" s="1085"/>
      <c r="AG962" s="1085"/>
      <c r="AH962" s="1085"/>
      <c r="AI962" s="1085"/>
      <c r="AJ962" s="1085"/>
      <c r="AK962" s="1085"/>
      <c r="AL962" s="1085"/>
      <c r="AM962" s="1085"/>
      <c r="AN962" s="1085"/>
      <c r="AO962" s="1085"/>
      <c r="AP962" s="1085"/>
      <c r="AQ962" s="1085"/>
      <c r="AR962" s="1085"/>
      <c r="AS962" s="1085"/>
      <c r="AT962" s="1085"/>
      <c r="AU962" s="1085"/>
      <c r="AV962" s="1085"/>
      <c r="AW962" s="1085"/>
      <c r="AX962" s="1085"/>
      <c r="AY962" s="1085"/>
      <c r="AZ962" s="1085"/>
      <c r="BA962" s="1085"/>
      <c r="BB962" s="1085"/>
      <c r="BC962" s="1085"/>
      <c r="BD962" s="1085"/>
      <c r="BE962" s="1085"/>
      <c r="BF962" s="1085"/>
      <c r="BG962" s="1085"/>
      <c r="BH962" s="1085"/>
      <c r="BI962" s="1085"/>
      <c r="BJ962" s="1085"/>
      <c r="BK962" s="1085"/>
      <c r="BL962" s="1085"/>
      <c r="BM962" s="1085"/>
      <c r="BN962" s="1085"/>
      <c r="BO962" s="1085"/>
      <c r="BP962" s="1085"/>
      <c r="BQ962" s="1085"/>
      <c r="BR962" s="1085"/>
      <c r="BS962" s="1124"/>
      <c r="BT962" s="1085"/>
      <c r="BU962" s="1085"/>
      <c r="BV962" s="1085"/>
      <c r="BW962" s="1085"/>
      <c r="BX962" s="1085"/>
      <c r="BY962" s="1085"/>
      <c r="BZ962" s="1085"/>
      <c r="CA962" s="1085"/>
      <c r="CB962" s="1085"/>
      <c r="CC962" s="1085"/>
      <c r="CD962" s="1085"/>
      <c r="CE962" s="1085"/>
      <c r="CF962" s="1085"/>
      <c r="CG962" s="1085"/>
      <c r="CH962" s="1085"/>
      <c r="CI962" s="1085"/>
      <c r="CJ962" s="1085"/>
      <c r="CK962" s="1085"/>
      <c r="CL962" s="1085"/>
      <c r="CM962" s="1124"/>
      <c r="CN962" s="1124"/>
      <c r="CO962" s="1125"/>
      <c r="CQ962" s="1955"/>
    </row>
    <row r="963" spans="1:95" s="633" customFormat="1" x14ac:dyDescent="0.2">
      <c r="A963" s="1066"/>
      <c r="B963" s="1084"/>
      <c r="C963" s="1060"/>
      <c r="D963" s="1060"/>
      <c r="E963" s="1061"/>
      <c r="F963" s="1079"/>
      <c r="G963" s="1078"/>
      <c r="H963" s="1064"/>
      <c r="I963" s="1085"/>
      <c r="J963" s="1085"/>
      <c r="K963" s="1085"/>
      <c r="L963" s="1085"/>
      <c r="M963" s="1085"/>
      <c r="N963" s="1085"/>
      <c r="O963" s="1085"/>
      <c r="P963" s="1085"/>
      <c r="Q963" s="1085"/>
      <c r="R963" s="1085"/>
      <c r="S963" s="1085"/>
      <c r="T963" s="1085"/>
      <c r="U963" s="1085"/>
      <c r="V963" s="1085"/>
      <c r="W963" s="1085"/>
      <c r="X963" s="1085"/>
      <c r="Y963" s="1085"/>
      <c r="Z963" s="1085"/>
      <c r="AA963" s="1085"/>
      <c r="AB963" s="1124"/>
      <c r="AC963" s="1124"/>
      <c r="AD963" s="1124"/>
      <c r="AE963" s="1124"/>
      <c r="AF963" s="1085"/>
      <c r="AG963" s="1085"/>
      <c r="AH963" s="1085"/>
      <c r="AI963" s="1085"/>
      <c r="AJ963" s="1085"/>
      <c r="AK963" s="1085"/>
      <c r="AL963" s="1085"/>
      <c r="AM963" s="1085"/>
      <c r="AN963" s="1085"/>
      <c r="AO963" s="1085"/>
      <c r="AP963" s="1085"/>
      <c r="AQ963" s="1085"/>
      <c r="AR963" s="1085"/>
      <c r="AS963" s="1085"/>
      <c r="AT963" s="1085"/>
      <c r="AU963" s="1085"/>
      <c r="AV963" s="1085"/>
      <c r="AW963" s="1085"/>
      <c r="AX963" s="1085"/>
      <c r="AY963" s="1085"/>
      <c r="AZ963" s="1085"/>
      <c r="BA963" s="1085"/>
      <c r="BB963" s="1085"/>
      <c r="BC963" s="1085"/>
      <c r="BD963" s="1085"/>
      <c r="BE963" s="1085"/>
      <c r="BF963" s="1085"/>
      <c r="BG963" s="1085"/>
      <c r="BH963" s="1085"/>
      <c r="BI963" s="1085"/>
      <c r="BJ963" s="1085"/>
      <c r="BK963" s="1085"/>
      <c r="BL963" s="1085"/>
      <c r="BM963" s="1085"/>
      <c r="BN963" s="1085"/>
      <c r="BO963" s="1085"/>
      <c r="BP963" s="1085"/>
      <c r="BQ963" s="1085"/>
      <c r="BR963" s="1085"/>
      <c r="BS963" s="1124"/>
      <c r="BT963" s="1085"/>
      <c r="BU963" s="1085"/>
      <c r="BV963" s="1085"/>
      <c r="BW963" s="1085"/>
      <c r="BX963" s="1085"/>
      <c r="BY963" s="1085"/>
      <c r="BZ963" s="1085"/>
      <c r="CA963" s="1085"/>
      <c r="CB963" s="1085"/>
      <c r="CC963" s="1085"/>
      <c r="CD963" s="1085"/>
      <c r="CE963" s="1085"/>
      <c r="CF963" s="1085"/>
      <c r="CG963" s="1085"/>
      <c r="CH963" s="1085"/>
      <c r="CI963" s="1085"/>
      <c r="CJ963" s="1085"/>
      <c r="CK963" s="1085"/>
      <c r="CL963" s="1085"/>
      <c r="CM963" s="1124"/>
      <c r="CN963" s="1124"/>
      <c r="CO963" s="1125"/>
      <c r="CQ963" s="1955"/>
    </row>
    <row r="964" spans="1:95" s="633" customFormat="1" x14ac:dyDescent="0.2">
      <c r="A964" s="1066"/>
      <c r="B964" s="1084"/>
      <c r="C964" s="1060"/>
      <c r="D964" s="1060"/>
      <c r="E964" s="1061"/>
      <c r="F964" s="1079"/>
      <c r="G964" s="1078"/>
      <c r="H964" s="1064"/>
      <c r="I964" s="1085"/>
      <c r="J964" s="1085"/>
      <c r="K964" s="1085"/>
      <c r="L964" s="1085"/>
      <c r="M964" s="1085"/>
      <c r="N964" s="1085"/>
      <c r="O964" s="1085"/>
      <c r="P964" s="1085"/>
      <c r="Q964" s="1085"/>
      <c r="R964" s="1085"/>
      <c r="S964" s="1085"/>
      <c r="T964" s="1085"/>
      <c r="U964" s="1085"/>
      <c r="V964" s="1085"/>
      <c r="W964" s="1085"/>
      <c r="X964" s="1085"/>
      <c r="Y964" s="1085"/>
      <c r="Z964" s="1085"/>
      <c r="AA964" s="1085"/>
      <c r="AB964" s="1124"/>
      <c r="AC964" s="1124"/>
      <c r="AD964" s="1124"/>
      <c r="AE964" s="1124"/>
      <c r="AF964" s="1085"/>
      <c r="AG964" s="1085"/>
      <c r="AH964" s="1085"/>
      <c r="AI964" s="1085"/>
      <c r="AJ964" s="1085"/>
      <c r="AK964" s="1085"/>
      <c r="AL964" s="1085"/>
      <c r="AM964" s="1085"/>
      <c r="AN964" s="1085"/>
      <c r="AO964" s="1085"/>
      <c r="AP964" s="1085"/>
      <c r="AQ964" s="1085"/>
      <c r="AR964" s="1085"/>
      <c r="AS964" s="1085"/>
      <c r="AT964" s="1085"/>
      <c r="AU964" s="1085"/>
      <c r="AV964" s="1085"/>
      <c r="AW964" s="1085"/>
      <c r="AX964" s="1085"/>
      <c r="AY964" s="1085"/>
      <c r="AZ964" s="1085"/>
      <c r="BA964" s="1085"/>
      <c r="BB964" s="1085"/>
      <c r="BC964" s="1085"/>
      <c r="BD964" s="1085"/>
      <c r="BE964" s="1085"/>
      <c r="BF964" s="1085"/>
      <c r="BG964" s="1085"/>
      <c r="BH964" s="1085"/>
      <c r="BI964" s="1085"/>
      <c r="BJ964" s="1085"/>
      <c r="BK964" s="1085"/>
      <c r="BL964" s="1085"/>
      <c r="BM964" s="1085"/>
      <c r="BN964" s="1085"/>
      <c r="BO964" s="1085"/>
      <c r="BP964" s="1085"/>
      <c r="BQ964" s="1085"/>
      <c r="BR964" s="1085"/>
      <c r="BS964" s="1124"/>
      <c r="BT964" s="1085"/>
      <c r="BU964" s="1085"/>
      <c r="BV964" s="1085"/>
      <c r="BW964" s="1085"/>
      <c r="BX964" s="1085"/>
      <c r="BY964" s="1085"/>
      <c r="BZ964" s="1085"/>
      <c r="CA964" s="1085"/>
      <c r="CB964" s="1085"/>
      <c r="CC964" s="1085"/>
      <c r="CD964" s="1085"/>
      <c r="CE964" s="1085"/>
      <c r="CF964" s="1085"/>
      <c r="CG964" s="1085"/>
      <c r="CH964" s="1085"/>
      <c r="CI964" s="1085"/>
      <c r="CJ964" s="1085"/>
      <c r="CK964" s="1085"/>
      <c r="CL964" s="1085"/>
      <c r="CM964" s="1124"/>
      <c r="CN964" s="1124"/>
      <c r="CO964" s="1125"/>
      <c r="CQ964" s="1955"/>
    </row>
    <row r="965" spans="1:95" s="633" customFormat="1" x14ac:dyDescent="0.2">
      <c r="A965" s="1066"/>
      <c r="B965" s="1084"/>
      <c r="C965" s="1060"/>
      <c r="D965" s="1060"/>
      <c r="E965" s="1061"/>
      <c r="F965" s="1079"/>
      <c r="G965" s="1078"/>
      <c r="H965" s="1064"/>
      <c r="I965" s="1085"/>
      <c r="J965" s="1085"/>
      <c r="K965" s="1085"/>
      <c r="L965" s="1085"/>
      <c r="M965" s="1085"/>
      <c r="N965" s="1085"/>
      <c r="O965" s="1085"/>
      <c r="P965" s="1085"/>
      <c r="Q965" s="1085"/>
      <c r="R965" s="1085"/>
      <c r="S965" s="1085"/>
      <c r="T965" s="1085"/>
      <c r="U965" s="1085"/>
      <c r="V965" s="1085"/>
      <c r="W965" s="1085"/>
      <c r="X965" s="1085"/>
      <c r="Y965" s="1085"/>
      <c r="Z965" s="1085"/>
      <c r="AA965" s="1085"/>
      <c r="AB965" s="1124"/>
      <c r="AC965" s="1124"/>
      <c r="AD965" s="1124"/>
      <c r="AE965" s="1124"/>
      <c r="AF965" s="1085"/>
      <c r="AG965" s="1085"/>
      <c r="AH965" s="1085"/>
      <c r="AI965" s="1085"/>
      <c r="AJ965" s="1085"/>
      <c r="AK965" s="1085"/>
      <c r="AL965" s="1085"/>
      <c r="AM965" s="1085"/>
      <c r="AN965" s="1085"/>
      <c r="AO965" s="1085"/>
      <c r="AP965" s="1085"/>
      <c r="AQ965" s="1085"/>
      <c r="AR965" s="1085"/>
      <c r="AS965" s="1085"/>
      <c r="AT965" s="1085"/>
      <c r="AU965" s="1085"/>
      <c r="AV965" s="1085"/>
      <c r="AW965" s="1085"/>
      <c r="AX965" s="1085"/>
      <c r="AY965" s="1085"/>
      <c r="AZ965" s="1085"/>
      <c r="BA965" s="1085"/>
      <c r="BB965" s="1085"/>
      <c r="BC965" s="1085"/>
      <c r="BD965" s="1085"/>
      <c r="BE965" s="1085"/>
      <c r="BF965" s="1085"/>
      <c r="BG965" s="1085"/>
      <c r="BH965" s="1085"/>
      <c r="BI965" s="1085"/>
      <c r="BJ965" s="1085"/>
      <c r="BK965" s="1085"/>
      <c r="BL965" s="1085"/>
      <c r="BM965" s="1085"/>
      <c r="BN965" s="1085"/>
      <c r="BO965" s="1085"/>
      <c r="BP965" s="1085"/>
      <c r="BQ965" s="1085"/>
      <c r="BR965" s="1085"/>
      <c r="BS965" s="1124"/>
      <c r="BT965" s="1085"/>
      <c r="BU965" s="1085"/>
      <c r="BV965" s="1085"/>
      <c r="BW965" s="1085"/>
      <c r="BX965" s="1085"/>
      <c r="BY965" s="1085"/>
      <c r="BZ965" s="1085"/>
      <c r="CA965" s="1085"/>
      <c r="CB965" s="1085"/>
      <c r="CC965" s="1085"/>
      <c r="CD965" s="1085"/>
      <c r="CE965" s="1085"/>
      <c r="CF965" s="1085"/>
      <c r="CG965" s="1085"/>
      <c r="CH965" s="1085"/>
      <c r="CI965" s="1085"/>
      <c r="CJ965" s="1085"/>
      <c r="CK965" s="1085"/>
      <c r="CL965" s="1085"/>
      <c r="CM965" s="1124"/>
      <c r="CN965" s="1124"/>
      <c r="CO965" s="1125"/>
      <c r="CQ965" s="1955"/>
    </row>
    <row r="966" spans="1:95" s="633" customFormat="1" x14ac:dyDescent="0.2">
      <c r="A966" s="1066"/>
      <c r="B966" s="1084"/>
      <c r="C966" s="1060"/>
      <c r="D966" s="1060"/>
      <c r="E966" s="1061"/>
      <c r="F966" s="1079"/>
      <c r="G966" s="1078"/>
      <c r="H966" s="1064"/>
      <c r="I966" s="1085"/>
      <c r="J966" s="1085"/>
      <c r="K966" s="1085"/>
      <c r="L966" s="1085"/>
      <c r="M966" s="1085"/>
      <c r="N966" s="1085"/>
      <c r="O966" s="1085"/>
      <c r="P966" s="1085"/>
      <c r="Q966" s="1085"/>
      <c r="R966" s="1085"/>
      <c r="S966" s="1085"/>
      <c r="T966" s="1085"/>
      <c r="U966" s="1085"/>
      <c r="V966" s="1085"/>
      <c r="W966" s="1085"/>
      <c r="X966" s="1085"/>
      <c r="Y966" s="1085"/>
      <c r="Z966" s="1085"/>
      <c r="AA966" s="1085"/>
      <c r="AB966" s="1124"/>
      <c r="AC966" s="1124"/>
      <c r="AD966" s="1124"/>
      <c r="AE966" s="1124"/>
      <c r="AF966" s="1085"/>
      <c r="AG966" s="1085"/>
      <c r="AH966" s="1085"/>
      <c r="AI966" s="1085"/>
      <c r="AJ966" s="1085"/>
      <c r="AK966" s="1085"/>
      <c r="AL966" s="1085"/>
      <c r="AM966" s="1085"/>
      <c r="AN966" s="1085"/>
      <c r="AO966" s="1085"/>
      <c r="AP966" s="1085"/>
      <c r="AQ966" s="1085"/>
      <c r="AR966" s="1085"/>
      <c r="AS966" s="1085"/>
      <c r="AT966" s="1085"/>
      <c r="AU966" s="1085"/>
      <c r="AV966" s="1085"/>
      <c r="AW966" s="1085"/>
      <c r="AX966" s="1085"/>
      <c r="AY966" s="1085"/>
      <c r="AZ966" s="1085"/>
      <c r="BA966" s="1085"/>
      <c r="BB966" s="1085"/>
      <c r="BC966" s="1085"/>
      <c r="BD966" s="1085"/>
      <c r="BE966" s="1085"/>
      <c r="BF966" s="1085"/>
      <c r="BG966" s="1085"/>
      <c r="BH966" s="1085"/>
      <c r="BI966" s="1085"/>
      <c r="BJ966" s="1085"/>
      <c r="BK966" s="1085"/>
      <c r="BL966" s="1085"/>
      <c r="BM966" s="1085"/>
      <c r="BN966" s="1085"/>
      <c r="BO966" s="1085"/>
      <c r="BP966" s="1085"/>
      <c r="BQ966" s="1085"/>
      <c r="BR966" s="1085"/>
      <c r="BS966" s="1124"/>
      <c r="BT966" s="1085"/>
      <c r="BU966" s="1085"/>
      <c r="BV966" s="1085"/>
      <c r="BW966" s="1085"/>
      <c r="BX966" s="1085"/>
      <c r="BY966" s="1085"/>
      <c r="BZ966" s="1085"/>
      <c r="CA966" s="1085"/>
      <c r="CB966" s="1085"/>
      <c r="CC966" s="1085"/>
      <c r="CD966" s="1085"/>
      <c r="CE966" s="1085"/>
      <c r="CF966" s="1085"/>
      <c r="CG966" s="1085"/>
      <c r="CH966" s="1085"/>
      <c r="CI966" s="1085"/>
      <c r="CJ966" s="1085"/>
      <c r="CK966" s="1085"/>
      <c r="CL966" s="1085"/>
      <c r="CM966" s="1124"/>
      <c r="CN966" s="1124"/>
      <c r="CO966" s="1125"/>
      <c r="CQ966" s="1955"/>
    </row>
    <row r="967" spans="1:95" s="633" customFormat="1" x14ac:dyDescent="0.2">
      <c r="A967" s="1066"/>
      <c r="B967" s="1084"/>
      <c r="C967" s="1060"/>
      <c r="D967" s="1060"/>
      <c r="E967" s="1061"/>
      <c r="F967" s="1079"/>
      <c r="G967" s="1078"/>
      <c r="H967" s="1064"/>
      <c r="I967" s="1085"/>
      <c r="J967" s="1085"/>
      <c r="K967" s="1085"/>
      <c r="L967" s="1085"/>
      <c r="M967" s="1085"/>
      <c r="N967" s="1085"/>
      <c r="O967" s="1085"/>
      <c r="P967" s="1085"/>
      <c r="Q967" s="1085"/>
      <c r="R967" s="1085"/>
      <c r="S967" s="1085"/>
      <c r="T967" s="1085"/>
      <c r="U967" s="1085"/>
      <c r="V967" s="1085"/>
      <c r="W967" s="1085"/>
      <c r="X967" s="1085"/>
      <c r="Y967" s="1085"/>
      <c r="Z967" s="1085"/>
      <c r="AA967" s="1085"/>
      <c r="AB967" s="1124"/>
      <c r="AC967" s="1124"/>
      <c r="AD967" s="1124"/>
      <c r="AE967" s="1124"/>
      <c r="AF967" s="1085"/>
      <c r="AG967" s="1085"/>
      <c r="AH967" s="1085"/>
      <c r="AI967" s="1085"/>
      <c r="AJ967" s="1085"/>
      <c r="AK967" s="1085"/>
      <c r="AL967" s="1085"/>
      <c r="AM967" s="1085"/>
      <c r="AN967" s="1085"/>
      <c r="AO967" s="1085"/>
      <c r="AP967" s="1085"/>
      <c r="AQ967" s="1085"/>
      <c r="AR967" s="1085"/>
      <c r="AS967" s="1085"/>
      <c r="AT967" s="1085"/>
      <c r="AU967" s="1085"/>
      <c r="AV967" s="1085"/>
      <c r="AW967" s="1085"/>
      <c r="AX967" s="1085"/>
      <c r="AY967" s="1085"/>
      <c r="AZ967" s="1085"/>
      <c r="BA967" s="1085"/>
      <c r="BB967" s="1085"/>
      <c r="BC967" s="1085"/>
      <c r="BD967" s="1085"/>
      <c r="BE967" s="1085"/>
      <c r="BF967" s="1085"/>
      <c r="BG967" s="1085"/>
      <c r="BH967" s="1085"/>
      <c r="BI967" s="1085"/>
      <c r="BJ967" s="1085"/>
      <c r="BK967" s="1085"/>
      <c r="BL967" s="1085"/>
      <c r="BM967" s="1085"/>
      <c r="BN967" s="1085"/>
      <c r="BO967" s="1085"/>
      <c r="BP967" s="1085"/>
      <c r="BQ967" s="1085"/>
      <c r="BR967" s="1085"/>
      <c r="BS967" s="1124"/>
      <c r="BT967" s="1085"/>
      <c r="BU967" s="1085"/>
      <c r="BV967" s="1085"/>
      <c r="BW967" s="1085"/>
      <c r="BX967" s="1085"/>
      <c r="BY967" s="1085"/>
      <c r="BZ967" s="1085"/>
      <c r="CA967" s="1085"/>
      <c r="CB967" s="1085"/>
      <c r="CC967" s="1085"/>
      <c r="CD967" s="1085"/>
      <c r="CE967" s="1085"/>
      <c r="CF967" s="1085"/>
      <c r="CG967" s="1085"/>
      <c r="CH967" s="1085"/>
      <c r="CI967" s="1085"/>
      <c r="CJ967" s="1085"/>
      <c r="CK967" s="1085"/>
      <c r="CL967" s="1085"/>
      <c r="CM967" s="1124"/>
      <c r="CN967" s="1124"/>
      <c r="CO967" s="1125"/>
      <c r="CQ967" s="1955"/>
    </row>
    <row r="968" spans="1:95" s="633" customFormat="1" x14ac:dyDescent="0.2">
      <c r="A968" s="1066"/>
      <c r="B968" s="1084"/>
      <c r="C968" s="1060"/>
      <c r="D968" s="1060"/>
      <c r="E968" s="1061"/>
      <c r="F968" s="1079"/>
      <c r="G968" s="1078"/>
      <c r="H968" s="1064"/>
      <c r="I968" s="1085"/>
      <c r="J968" s="1085"/>
      <c r="K968" s="1085"/>
      <c r="L968" s="1085"/>
      <c r="M968" s="1085"/>
      <c r="N968" s="1085"/>
      <c r="O968" s="1085"/>
      <c r="P968" s="1085"/>
      <c r="Q968" s="1085"/>
      <c r="R968" s="1085"/>
      <c r="S968" s="1085"/>
      <c r="T968" s="1085"/>
      <c r="U968" s="1085"/>
      <c r="V968" s="1085"/>
      <c r="W968" s="1085"/>
      <c r="X968" s="1085"/>
      <c r="Y968" s="1085"/>
      <c r="Z968" s="1085"/>
      <c r="AA968" s="1085"/>
      <c r="AB968" s="1124"/>
      <c r="AC968" s="1124"/>
      <c r="AD968" s="1124"/>
      <c r="AE968" s="1124"/>
      <c r="AF968" s="1085"/>
      <c r="AG968" s="1085"/>
      <c r="AH968" s="1085"/>
      <c r="AI968" s="1085"/>
      <c r="AJ968" s="1085"/>
      <c r="AK968" s="1085"/>
      <c r="AL968" s="1085"/>
      <c r="AM968" s="1085"/>
      <c r="AN968" s="1085"/>
      <c r="AO968" s="1085"/>
      <c r="AP968" s="1085"/>
      <c r="AQ968" s="1085"/>
      <c r="AR968" s="1085"/>
      <c r="AS968" s="1085"/>
      <c r="AT968" s="1085"/>
      <c r="AU968" s="1085"/>
      <c r="AV968" s="1085"/>
      <c r="AW968" s="1085"/>
      <c r="AX968" s="1085"/>
      <c r="AY968" s="1085"/>
      <c r="AZ968" s="1085"/>
      <c r="BA968" s="1085"/>
      <c r="BB968" s="1085"/>
      <c r="BC968" s="1085"/>
      <c r="BD968" s="1085"/>
      <c r="BE968" s="1085"/>
      <c r="BF968" s="1085"/>
      <c r="BG968" s="1085"/>
      <c r="BH968" s="1085"/>
      <c r="BI968" s="1085"/>
      <c r="BJ968" s="1085"/>
      <c r="BK968" s="1085"/>
      <c r="BL968" s="1085"/>
      <c r="BM968" s="1085"/>
      <c r="BN968" s="1085"/>
      <c r="BO968" s="1085"/>
      <c r="BP968" s="1085"/>
      <c r="BQ968" s="1085"/>
      <c r="BR968" s="1085"/>
      <c r="BS968" s="1124"/>
      <c r="BT968" s="1085"/>
      <c r="BU968" s="1085"/>
      <c r="BV968" s="1085"/>
      <c r="BW968" s="1085"/>
      <c r="BX968" s="1085"/>
      <c r="BY968" s="1085"/>
      <c r="BZ968" s="1085"/>
      <c r="CA968" s="1085"/>
      <c r="CB968" s="1085"/>
      <c r="CC968" s="1085"/>
      <c r="CD968" s="1085"/>
      <c r="CE968" s="1085"/>
      <c r="CF968" s="1085"/>
      <c r="CG968" s="1085"/>
      <c r="CH968" s="1085"/>
      <c r="CI968" s="1085"/>
      <c r="CJ968" s="1085"/>
      <c r="CK968" s="1085"/>
      <c r="CL968" s="1085"/>
      <c r="CM968" s="1124"/>
      <c r="CN968" s="1124"/>
      <c r="CO968" s="1125"/>
      <c r="CQ968" s="1955"/>
    </row>
    <row r="969" spans="1:95" s="633" customFormat="1" x14ac:dyDescent="0.2">
      <c r="A969" s="1066"/>
      <c r="B969" s="1084"/>
      <c r="C969" s="1060"/>
      <c r="D969" s="1060"/>
      <c r="E969" s="1061"/>
      <c r="F969" s="1079"/>
      <c r="G969" s="1078"/>
      <c r="H969" s="1064"/>
      <c r="I969" s="1085"/>
      <c r="J969" s="1085"/>
      <c r="K969" s="1085"/>
      <c r="L969" s="1085"/>
      <c r="M969" s="1085"/>
      <c r="N969" s="1085"/>
      <c r="O969" s="1085"/>
      <c r="P969" s="1085"/>
      <c r="Q969" s="1085"/>
      <c r="R969" s="1085"/>
      <c r="S969" s="1085"/>
      <c r="T969" s="1085"/>
      <c r="U969" s="1085"/>
      <c r="V969" s="1085"/>
      <c r="W969" s="1085"/>
      <c r="X969" s="1085"/>
      <c r="Y969" s="1085"/>
      <c r="Z969" s="1085"/>
      <c r="AA969" s="1085"/>
      <c r="AB969" s="1124"/>
      <c r="AC969" s="1124"/>
      <c r="AD969" s="1124"/>
      <c r="AE969" s="1124"/>
      <c r="AF969" s="1085"/>
      <c r="AG969" s="1085"/>
      <c r="AH969" s="1085"/>
      <c r="AI969" s="1085"/>
      <c r="AJ969" s="1085"/>
      <c r="AK969" s="1085"/>
      <c r="AL969" s="1085"/>
      <c r="AM969" s="1085"/>
      <c r="AN969" s="1085"/>
      <c r="AO969" s="1085"/>
      <c r="AP969" s="1085"/>
      <c r="AQ969" s="1085"/>
      <c r="AR969" s="1085"/>
      <c r="AS969" s="1085"/>
      <c r="AT969" s="1085"/>
      <c r="AU969" s="1085"/>
      <c r="AV969" s="1085"/>
      <c r="AW969" s="1085"/>
      <c r="AX969" s="1085"/>
      <c r="AY969" s="1085"/>
      <c r="AZ969" s="1085"/>
      <c r="BA969" s="1085"/>
      <c r="BB969" s="1085"/>
      <c r="BC969" s="1085"/>
      <c r="BD969" s="1085"/>
      <c r="BE969" s="1085"/>
      <c r="BF969" s="1085"/>
      <c r="BG969" s="1085"/>
      <c r="BH969" s="1085"/>
      <c r="BI969" s="1085"/>
      <c r="BJ969" s="1085"/>
      <c r="BK969" s="1085"/>
      <c r="BL969" s="1085"/>
      <c r="BM969" s="1085"/>
      <c r="BN969" s="1085"/>
      <c r="BO969" s="1085"/>
      <c r="BP969" s="1085"/>
      <c r="BQ969" s="1085"/>
      <c r="BR969" s="1085"/>
      <c r="BS969" s="1124"/>
      <c r="BT969" s="1085"/>
      <c r="BU969" s="1085"/>
      <c r="BV969" s="1085"/>
      <c r="BW969" s="1085"/>
      <c r="BX969" s="1085"/>
      <c r="BY969" s="1085"/>
      <c r="BZ969" s="1085"/>
      <c r="CA969" s="1085"/>
      <c r="CB969" s="1085"/>
      <c r="CC969" s="1085"/>
      <c r="CD969" s="1085"/>
      <c r="CE969" s="1085"/>
      <c r="CF969" s="1085"/>
      <c r="CG969" s="1085"/>
      <c r="CH969" s="1085"/>
      <c r="CI969" s="1085"/>
      <c r="CJ969" s="1085"/>
      <c r="CK969" s="1085"/>
      <c r="CL969" s="1085"/>
      <c r="CM969" s="1124"/>
      <c r="CN969" s="1124"/>
      <c r="CO969" s="1125"/>
      <c r="CQ969" s="1955"/>
    </row>
    <row r="970" spans="1:95" s="633" customFormat="1" x14ac:dyDescent="0.2">
      <c r="A970" s="1066"/>
      <c r="B970" s="1084"/>
      <c r="C970" s="1060"/>
      <c r="D970" s="1060"/>
      <c r="E970" s="1061"/>
      <c r="F970" s="1079"/>
      <c r="G970" s="1078"/>
      <c r="H970" s="1064"/>
      <c r="I970" s="1085"/>
      <c r="J970" s="1085"/>
      <c r="K970" s="1085"/>
      <c r="L970" s="1085"/>
      <c r="M970" s="1085"/>
      <c r="N970" s="1085"/>
      <c r="O970" s="1085"/>
      <c r="P970" s="1085"/>
      <c r="Q970" s="1085"/>
      <c r="R970" s="1085"/>
      <c r="S970" s="1085"/>
      <c r="T970" s="1085"/>
      <c r="U970" s="1085"/>
      <c r="V970" s="1085"/>
      <c r="W970" s="1085"/>
      <c r="X970" s="1085"/>
      <c r="Y970" s="1085"/>
      <c r="Z970" s="1085"/>
      <c r="AA970" s="1085"/>
      <c r="AB970" s="1124"/>
      <c r="AC970" s="1124"/>
      <c r="AD970" s="1124"/>
      <c r="AE970" s="1124"/>
      <c r="AF970" s="1085"/>
      <c r="AG970" s="1085"/>
      <c r="AH970" s="1085"/>
      <c r="AI970" s="1085"/>
      <c r="AJ970" s="1085"/>
      <c r="AK970" s="1085"/>
      <c r="AL970" s="1085"/>
      <c r="AM970" s="1085"/>
      <c r="AN970" s="1085"/>
      <c r="AO970" s="1085"/>
      <c r="AP970" s="1085"/>
      <c r="AQ970" s="1085"/>
      <c r="AR970" s="1085"/>
      <c r="AS970" s="1085"/>
      <c r="AT970" s="1085"/>
      <c r="AU970" s="1085"/>
      <c r="AV970" s="1085"/>
      <c r="AW970" s="1085"/>
      <c r="AX970" s="1085"/>
      <c r="AY970" s="1085"/>
      <c r="AZ970" s="1085"/>
      <c r="BA970" s="1085"/>
      <c r="BB970" s="1085"/>
      <c r="BC970" s="1085"/>
      <c r="BD970" s="1085"/>
      <c r="BE970" s="1085"/>
      <c r="BF970" s="1085"/>
      <c r="BG970" s="1085"/>
      <c r="BH970" s="1085"/>
      <c r="BI970" s="1085"/>
      <c r="BJ970" s="1085"/>
      <c r="BK970" s="1085"/>
      <c r="BL970" s="1085"/>
      <c r="BM970" s="1085"/>
      <c r="BN970" s="1085"/>
      <c r="BO970" s="1085"/>
      <c r="BP970" s="1085"/>
      <c r="BQ970" s="1085"/>
      <c r="BR970" s="1085"/>
      <c r="BS970" s="1124"/>
      <c r="BT970" s="1085"/>
      <c r="BU970" s="1085"/>
      <c r="BV970" s="1085"/>
      <c r="BW970" s="1085"/>
      <c r="BX970" s="1085"/>
      <c r="BY970" s="1085"/>
      <c r="BZ970" s="1085"/>
      <c r="CA970" s="1085"/>
      <c r="CB970" s="1085"/>
      <c r="CC970" s="1085"/>
      <c r="CD970" s="1085"/>
      <c r="CE970" s="1085"/>
      <c r="CF970" s="1085"/>
      <c r="CG970" s="1085"/>
      <c r="CH970" s="1085"/>
      <c r="CI970" s="1085"/>
      <c r="CJ970" s="1085"/>
      <c r="CK970" s="1085"/>
      <c r="CL970" s="1085"/>
      <c r="CM970" s="1124"/>
      <c r="CN970" s="1124"/>
      <c r="CO970" s="1125"/>
      <c r="CQ970" s="1955"/>
    </row>
    <row r="971" spans="1:95" s="633" customFormat="1" x14ac:dyDescent="0.2">
      <c r="A971" s="1066"/>
      <c r="B971" s="1084"/>
      <c r="C971" s="1060"/>
      <c r="D971" s="1060"/>
      <c r="E971" s="1061"/>
      <c r="F971" s="1079"/>
      <c r="G971" s="1078"/>
      <c r="H971" s="1064"/>
      <c r="I971" s="1085"/>
      <c r="J971" s="1085"/>
      <c r="K971" s="1085"/>
      <c r="L971" s="1085"/>
      <c r="M971" s="1085"/>
      <c r="N971" s="1085"/>
      <c r="O971" s="1085"/>
      <c r="P971" s="1085"/>
      <c r="Q971" s="1085"/>
      <c r="R971" s="1085"/>
      <c r="S971" s="1085"/>
      <c r="T971" s="1085"/>
      <c r="U971" s="1085"/>
      <c r="V971" s="1085"/>
      <c r="W971" s="1085"/>
      <c r="X971" s="1085"/>
      <c r="Y971" s="1085"/>
      <c r="Z971" s="1085"/>
      <c r="AA971" s="1085"/>
      <c r="AB971" s="1124"/>
      <c r="AC971" s="1124"/>
      <c r="AD971" s="1124"/>
      <c r="AE971" s="1124"/>
      <c r="AF971" s="1085"/>
      <c r="AG971" s="1085"/>
      <c r="AH971" s="1085"/>
      <c r="AI971" s="1085"/>
      <c r="AJ971" s="1085"/>
      <c r="AK971" s="1085"/>
      <c r="AL971" s="1085"/>
      <c r="AM971" s="1085"/>
      <c r="AN971" s="1085"/>
      <c r="AO971" s="1085"/>
      <c r="AP971" s="1085"/>
      <c r="AQ971" s="1085"/>
      <c r="AR971" s="1085"/>
      <c r="AS971" s="1085"/>
      <c r="AT971" s="1085"/>
      <c r="AU971" s="1085"/>
      <c r="AV971" s="1085"/>
      <c r="AW971" s="1085"/>
      <c r="AX971" s="1085"/>
      <c r="AY971" s="1085"/>
      <c r="AZ971" s="1085"/>
      <c r="BA971" s="1085"/>
      <c r="BB971" s="1085"/>
      <c r="BC971" s="1085"/>
      <c r="BD971" s="1085"/>
      <c r="BE971" s="1085"/>
      <c r="BF971" s="1085"/>
      <c r="BG971" s="1085"/>
      <c r="BH971" s="1085"/>
      <c r="BI971" s="1085"/>
      <c r="BJ971" s="1085"/>
      <c r="BK971" s="1085"/>
      <c r="BL971" s="1085"/>
      <c r="BM971" s="1085"/>
      <c r="BN971" s="1085"/>
      <c r="BO971" s="1085"/>
      <c r="BP971" s="1085"/>
      <c r="BQ971" s="1085"/>
      <c r="BR971" s="1085"/>
      <c r="BS971" s="1124"/>
      <c r="BT971" s="1085"/>
      <c r="BU971" s="1085"/>
      <c r="BV971" s="1085"/>
      <c r="BW971" s="1085"/>
      <c r="BX971" s="1085"/>
      <c r="BY971" s="1085"/>
      <c r="BZ971" s="1085"/>
      <c r="CA971" s="1085"/>
      <c r="CB971" s="1085"/>
      <c r="CC971" s="1085"/>
      <c r="CD971" s="1085"/>
      <c r="CE971" s="1085"/>
      <c r="CF971" s="1085"/>
      <c r="CG971" s="1085"/>
      <c r="CH971" s="1085"/>
      <c r="CI971" s="1085"/>
      <c r="CJ971" s="1085"/>
      <c r="CK971" s="1085"/>
      <c r="CL971" s="1085"/>
      <c r="CM971" s="1124"/>
      <c r="CN971" s="1124"/>
      <c r="CO971" s="1125"/>
      <c r="CQ971" s="1955"/>
    </row>
    <row r="972" spans="1:95" s="633" customFormat="1" x14ac:dyDescent="0.2">
      <c r="A972" s="1066"/>
      <c r="B972" s="1084"/>
      <c r="C972" s="1060"/>
      <c r="D972" s="1060"/>
      <c r="E972" s="1061"/>
      <c r="F972" s="1079"/>
      <c r="G972" s="1078"/>
      <c r="H972" s="1064"/>
      <c r="I972" s="1085"/>
      <c r="J972" s="1085"/>
      <c r="K972" s="1085"/>
      <c r="L972" s="1085"/>
      <c r="M972" s="1085"/>
      <c r="N972" s="1085"/>
      <c r="O972" s="1085"/>
      <c r="P972" s="1085"/>
      <c r="Q972" s="1085"/>
      <c r="R972" s="1085"/>
      <c r="S972" s="1085"/>
      <c r="T972" s="1085"/>
      <c r="U972" s="1085"/>
      <c r="V972" s="1085"/>
      <c r="W972" s="1085"/>
      <c r="X972" s="1085"/>
      <c r="Y972" s="1085"/>
      <c r="Z972" s="1085"/>
      <c r="AA972" s="1085"/>
      <c r="AB972" s="1124"/>
      <c r="AC972" s="1124"/>
      <c r="AD972" s="1124"/>
      <c r="AE972" s="1124"/>
      <c r="AF972" s="1085"/>
      <c r="AG972" s="1085"/>
      <c r="AH972" s="1085"/>
      <c r="AI972" s="1085"/>
      <c r="AJ972" s="1085"/>
      <c r="AK972" s="1085"/>
      <c r="AL972" s="1085"/>
      <c r="AM972" s="1085"/>
      <c r="AN972" s="1085"/>
      <c r="AO972" s="1085"/>
      <c r="AP972" s="1085"/>
      <c r="AQ972" s="1085"/>
      <c r="AR972" s="1085"/>
      <c r="AS972" s="1085"/>
      <c r="AT972" s="1085"/>
      <c r="AU972" s="1085"/>
      <c r="AV972" s="1085"/>
      <c r="AW972" s="1085"/>
      <c r="AX972" s="1085"/>
      <c r="AY972" s="1085"/>
      <c r="AZ972" s="1085"/>
      <c r="BA972" s="1085"/>
      <c r="BB972" s="1085"/>
      <c r="BC972" s="1085"/>
      <c r="BD972" s="1085"/>
      <c r="BE972" s="1085"/>
      <c r="BF972" s="1085"/>
      <c r="BG972" s="1085"/>
      <c r="BH972" s="1085"/>
      <c r="BI972" s="1085"/>
      <c r="BJ972" s="1085"/>
      <c r="BK972" s="1085"/>
      <c r="BL972" s="1085"/>
      <c r="BM972" s="1085"/>
      <c r="BN972" s="1085"/>
      <c r="BO972" s="1085"/>
      <c r="BP972" s="1085"/>
      <c r="BQ972" s="1085"/>
      <c r="BR972" s="1085"/>
      <c r="BS972" s="1124"/>
      <c r="BT972" s="1085"/>
      <c r="BU972" s="1085"/>
      <c r="BV972" s="1085"/>
      <c r="BW972" s="1085"/>
      <c r="BX972" s="1085"/>
      <c r="BY972" s="1085"/>
      <c r="BZ972" s="1085"/>
      <c r="CA972" s="1085"/>
      <c r="CB972" s="1085"/>
      <c r="CC972" s="1085"/>
      <c r="CD972" s="1085"/>
      <c r="CE972" s="1085"/>
      <c r="CF972" s="1085"/>
      <c r="CG972" s="1085"/>
      <c r="CH972" s="1085"/>
      <c r="CI972" s="1085"/>
      <c r="CJ972" s="1085"/>
      <c r="CK972" s="1085"/>
      <c r="CL972" s="1085"/>
      <c r="CM972" s="1124"/>
      <c r="CN972" s="1124"/>
      <c r="CO972" s="1125"/>
      <c r="CQ972" s="1955"/>
    </row>
    <row r="973" spans="1:95" s="633" customFormat="1" x14ac:dyDescent="0.2">
      <c r="A973" s="1066"/>
      <c r="B973" s="1084"/>
      <c r="C973" s="1060"/>
      <c r="D973" s="1060"/>
      <c r="E973" s="1061"/>
      <c r="F973" s="1079"/>
      <c r="G973" s="1078"/>
      <c r="H973" s="1064"/>
      <c r="I973" s="1085"/>
      <c r="J973" s="1085"/>
      <c r="K973" s="1085"/>
      <c r="L973" s="1085"/>
      <c r="M973" s="1085"/>
      <c r="N973" s="1085"/>
      <c r="O973" s="1085"/>
      <c r="P973" s="1085"/>
      <c r="Q973" s="1085"/>
      <c r="R973" s="1085"/>
      <c r="S973" s="1085"/>
      <c r="T973" s="1085"/>
      <c r="U973" s="1085"/>
      <c r="V973" s="1085"/>
      <c r="W973" s="1085"/>
      <c r="X973" s="1085"/>
      <c r="Y973" s="1085"/>
      <c r="Z973" s="1085"/>
      <c r="AA973" s="1085"/>
      <c r="AB973" s="1124"/>
      <c r="AC973" s="1124"/>
      <c r="AD973" s="1124"/>
      <c r="AE973" s="1124"/>
      <c r="AF973" s="1085"/>
      <c r="AG973" s="1085"/>
      <c r="AH973" s="1085"/>
      <c r="AI973" s="1085"/>
      <c r="AJ973" s="1085"/>
      <c r="AK973" s="1085"/>
      <c r="AL973" s="1085"/>
      <c r="AM973" s="1085"/>
      <c r="AN973" s="1085"/>
      <c r="AO973" s="1085"/>
      <c r="AP973" s="1085"/>
      <c r="AQ973" s="1085"/>
      <c r="AR973" s="1085"/>
      <c r="AS973" s="1085"/>
      <c r="AT973" s="1085"/>
      <c r="AU973" s="1085"/>
      <c r="AV973" s="1085"/>
      <c r="AW973" s="1085"/>
      <c r="AX973" s="1085"/>
      <c r="AY973" s="1085"/>
      <c r="AZ973" s="1085"/>
      <c r="BA973" s="1085"/>
      <c r="BB973" s="1085"/>
      <c r="BC973" s="1085"/>
      <c r="BD973" s="1085"/>
      <c r="BE973" s="1085"/>
      <c r="BF973" s="1085"/>
      <c r="BG973" s="1085"/>
      <c r="BH973" s="1085"/>
      <c r="BI973" s="1085"/>
      <c r="BJ973" s="1085"/>
      <c r="BK973" s="1085"/>
      <c r="BL973" s="1085"/>
      <c r="BM973" s="1085"/>
      <c r="BN973" s="1085"/>
      <c r="BO973" s="1085"/>
      <c r="BP973" s="1085"/>
      <c r="BQ973" s="1085"/>
      <c r="BR973" s="1085"/>
      <c r="BS973" s="1124"/>
      <c r="BT973" s="1085"/>
      <c r="BU973" s="1085"/>
      <c r="BV973" s="1085"/>
      <c r="BW973" s="1085"/>
      <c r="BX973" s="1085"/>
      <c r="BY973" s="1085"/>
      <c r="BZ973" s="1085"/>
      <c r="CA973" s="1085"/>
      <c r="CB973" s="1085"/>
      <c r="CC973" s="1085"/>
      <c r="CD973" s="1085"/>
      <c r="CE973" s="1085"/>
      <c r="CF973" s="1085"/>
      <c r="CG973" s="1085"/>
      <c r="CH973" s="1085"/>
      <c r="CI973" s="1085"/>
      <c r="CJ973" s="1085"/>
      <c r="CK973" s="1085"/>
      <c r="CL973" s="1085"/>
      <c r="CM973" s="1124"/>
      <c r="CN973" s="1124"/>
      <c r="CO973" s="1125"/>
      <c r="CQ973" s="1955"/>
    </row>
    <row r="974" spans="1:95" s="633" customFormat="1" x14ac:dyDescent="0.2">
      <c r="A974" s="1066"/>
      <c r="B974" s="1084"/>
      <c r="C974" s="1060"/>
      <c r="D974" s="1060"/>
      <c r="E974" s="1061"/>
      <c r="F974" s="1079"/>
      <c r="G974" s="1078"/>
      <c r="H974" s="1064"/>
      <c r="I974" s="1085"/>
      <c r="J974" s="1085"/>
      <c r="K974" s="1085"/>
      <c r="L974" s="1085"/>
      <c r="M974" s="1085"/>
      <c r="N974" s="1085"/>
      <c r="O974" s="1085"/>
      <c r="P974" s="1085"/>
      <c r="Q974" s="1085"/>
      <c r="R974" s="1085"/>
      <c r="S974" s="1085"/>
      <c r="T974" s="1085"/>
      <c r="U974" s="1085"/>
      <c r="V974" s="1085"/>
      <c r="W974" s="1085"/>
      <c r="X974" s="1085"/>
      <c r="Y974" s="1085"/>
      <c r="Z974" s="1085"/>
      <c r="AA974" s="1085"/>
      <c r="AB974" s="1124"/>
      <c r="AC974" s="1124"/>
      <c r="AD974" s="1124"/>
      <c r="AE974" s="1124"/>
      <c r="AF974" s="1085"/>
      <c r="AG974" s="1085"/>
      <c r="AH974" s="1085"/>
      <c r="AI974" s="1085"/>
      <c r="AJ974" s="1085"/>
      <c r="AK974" s="1085"/>
      <c r="AL974" s="1085"/>
      <c r="AM974" s="1085"/>
      <c r="AN974" s="1085"/>
      <c r="AO974" s="1085"/>
      <c r="AP974" s="1085"/>
      <c r="AQ974" s="1085"/>
      <c r="AR974" s="1085"/>
      <c r="AS974" s="1085"/>
      <c r="AT974" s="1085"/>
      <c r="AU974" s="1085"/>
      <c r="AV974" s="1085"/>
      <c r="AW974" s="1085"/>
      <c r="AX974" s="1085"/>
      <c r="AY974" s="1085"/>
      <c r="AZ974" s="1085"/>
      <c r="BA974" s="1085"/>
      <c r="BB974" s="1085"/>
      <c r="BC974" s="1085"/>
      <c r="BD974" s="1085"/>
      <c r="BE974" s="1085"/>
      <c r="BF974" s="1085"/>
      <c r="BG974" s="1085"/>
      <c r="BH974" s="1085"/>
      <c r="BI974" s="1085"/>
      <c r="BJ974" s="1085"/>
      <c r="BK974" s="1085"/>
      <c r="BL974" s="1085"/>
      <c r="BM974" s="1085"/>
      <c r="BN974" s="1085"/>
      <c r="BO974" s="1085"/>
      <c r="BP974" s="1085"/>
      <c r="BQ974" s="1085"/>
      <c r="BR974" s="1085"/>
      <c r="BS974" s="1124"/>
      <c r="BT974" s="1085"/>
      <c r="BU974" s="1085"/>
      <c r="BV974" s="1085"/>
      <c r="BW974" s="1085"/>
      <c r="BX974" s="1085"/>
      <c r="BY974" s="1085"/>
      <c r="BZ974" s="1085"/>
      <c r="CA974" s="1085"/>
      <c r="CB974" s="1085"/>
      <c r="CC974" s="1085"/>
      <c r="CD974" s="1085"/>
      <c r="CE974" s="1085"/>
      <c r="CF974" s="1085"/>
      <c r="CG974" s="1085"/>
      <c r="CH974" s="1085"/>
      <c r="CI974" s="1085"/>
      <c r="CJ974" s="1085"/>
      <c r="CK974" s="1085"/>
      <c r="CL974" s="1085"/>
      <c r="CM974" s="1124"/>
      <c r="CN974" s="1124"/>
      <c r="CO974" s="1125"/>
      <c r="CQ974" s="1955"/>
    </row>
    <row r="975" spans="1:95" s="633" customFormat="1" x14ac:dyDescent="0.2">
      <c r="A975" s="1066"/>
      <c r="B975" s="1084"/>
      <c r="C975" s="1060"/>
      <c r="D975" s="1060"/>
      <c r="E975" s="1061"/>
      <c r="F975" s="1079"/>
      <c r="G975" s="1078"/>
      <c r="H975" s="1064"/>
      <c r="I975" s="1085"/>
      <c r="J975" s="1085"/>
      <c r="K975" s="1085"/>
      <c r="L975" s="1085"/>
      <c r="M975" s="1085"/>
      <c r="N975" s="1085"/>
      <c r="O975" s="1085"/>
      <c r="P975" s="1085"/>
      <c r="Q975" s="1085"/>
      <c r="R975" s="1085"/>
      <c r="S975" s="1085"/>
      <c r="T975" s="1085"/>
      <c r="U975" s="1085"/>
      <c r="V975" s="1085"/>
      <c r="W975" s="1085"/>
      <c r="X975" s="1085"/>
      <c r="Y975" s="1085"/>
      <c r="Z975" s="1085"/>
      <c r="AA975" s="1085"/>
      <c r="AB975" s="1124"/>
      <c r="AC975" s="1124"/>
      <c r="AD975" s="1124"/>
      <c r="AE975" s="1124"/>
      <c r="AF975" s="1085"/>
      <c r="AG975" s="1085"/>
      <c r="AH975" s="1085"/>
      <c r="AI975" s="1085"/>
      <c r="AJ975" s="1085"/>
      <c r="AK975" s="1085"/>
      <c r="AL975" s="1085"/>
      <c r="AM975" s="1085"/>
      <c r="AN975" s="1085"/>
      <c r="AO975" s="1085"/>
      <c r="AP975" s="1085"/>
      <c r="AQ975" s="1085"/>
      <c r="AR975" s="1085"/>
      <c r="AS975" s="1085"/>
      <c r="AT975" s="1085"/>
      <c r="AU975" s="1085"/>
      <c r="AV975" s="1085"/>
      <c r="AW975" s="1085"/>
      <c r="AX975" s="1085"/>
      <c r="AY975" s="1085"/>
      <c r="AZ975" s="1085"/>
      <c r="BA975" s="1085"/>
      <c r="BB975" s="1085"/>
      <c r="BC975" s="1085"/>
      <c r="BD975" s="1085"/>
      <c r="BE975" s="1085"/>
      <c r="BF975" s="1085"/>
      <c r="BG975" s="1085"/>
      <c r="BH975" s="1085"/>
      <c r="BI975" s="1085"/>
      <c r="BJ975" s="1085"/>
      <c r="BK975" s="1085"/>
      <c r="BL975" s="1085"/>
      <c r="BM975" s="1085"/>
      <c r="BN975" s="1085"/>
      <c r="BO975" s="1085"/>
      <c r="BP975" s="1085"/>
      <c r="BQ975" s="1085"/>
      <c r="BR975" s="1085"/>
      <c r="BS975" s="1124"/>
      <c r="BT975" s="1085"/>
      <c r="BU975" s="1085"/>
      <c r="BV975" s="1085"/>
      <c r="BW975" s="1085"/>
      <c r="BX975" s="1085"/>
      <c r="BY975" s="1085"/>
      <c r="BZ975" s="1085"/>
      <c r="CA975" s="1085"/>
      <c r="CB975" s="1085"/>
      <c r="CC975" s="1085"/>
      <c r="CD975" s="1085"/>
      <c r="CE975" s="1085"/>
      <c r="CF975" s="1085"/>
      <c r="CG975" s="1085"/>
      <c r="CH975" s="1085"/>
      <c r="CI975" s="1085"/>
      <c r="CJ975" s="1085"/>
      <c r="CK975" s="1085"/>
      <c r="CL975" s="1085"/>
      <c r="CM975" s="1124"/>
      <c r="CN975" s="1124"/>
      <c r="CO975" s="1125"/>
      <c r="CQ975" s="1955"/>
    </row>
    <row r="976" spans="1:95" s="633" customFormat="1" x14ac:dyDescent="0.2">
      <c r="A976" s="1066"/>
      <c r="B976" s="1084"/>
      <c r="C976" s="1060"/>
      <c r="D976" s="1060"/>
      <c r="E976" s="1061"/>
      <c r="F976" s="1079"/>
      <c r="G976" s="1078"/>
      <c r="H976" s="1064"/>
      <c r="I976" s="1085"/>
      <c r="J976" s="1085"/>
      <c r="K976" s="1085"/>
      <c r="L976" s="1085"/>
      <c r="M976" s="1085"/>
      <c r="N976" s="1085"/>
      <c r="O976" s="1085"/>
      <c r="P976" s="1085"/>
      <c r="Q976" s="1085"/>
      <c r="R976" s="1085"/>
      <c r="S976" s="1085"/>
      <c r="T976" s="1085"/>
      <c r="U976" s="1085"/>
      <c r="V976" s="1085"/>
      <c r="W976" s="1085"/>
      <c r="X976" s="1085"/>
      <c r="Y976" s="1085"/>
      <c r="Z976" s="1085"/>
      <c r="AA976" s="1085"/>
      <c r="AB976" s="1124"/>
      <c r="AC976" s="1124"/>
      <c r="AD976" s="1124"/>
      <c r="AE976" s="1124"/>
      <c r="AF976" s="1085"/>
      <c r="AG976" s="1085"/>
      <c r="AH976" s="1085"/>
      <c r="AI976" s="1085"/>
      <c r="AJ976" s="1085"/>
      <c r="AK976" s="1085"/>
      <c r="AL976" s="1085"/>
      <c r="AM976" s="1085"/>
      <c r="AN976" s="1085"/>
      <c r="AO976" s="1085"/>
      <c r="AP976" s="1085"/>
      <c r="AQ976" s="1085"/>
      <c r="AR976" s="1085"/>
      <c r="AS976" s="1085"/>
      <c r="AT976" s="1085"/>
      <c r="AU976" s="1085"/>
      <c r="AV976" s="1085"/>
      <c r="AW976" s="1085"/>
      <c r="AX976" s="1085"/>
      <c r="AY976" s="1085"/>
      <c r="AZ976" s="1085"/>
      <c r="BA976" s="1085"/>
      <c r="BB976" s="1085"/>
      <c r="BC976" s="1085"/>
      <c r="BD976" s="1085"/>
      <c r="BE976" s="1085"/>
      <c r="BF976" s="1085"/>
      <c r="BG976" s="1085"/>
      <c r="BH976" s="1085"/>
      <c r="BI976" s="1085"/>
      <c r="BJ976" s="1085"/>
      <c r="BK976" s="1085"/>
      <c r="BL976" s="1085"/>
      <c r="BM976" s="1085"/>
      <c r="BN976" s="1085"/>
      <c r="BO976" s="1085"/>
      <c r="BP976" s="1085"/>
      <c r="BQ976" s="1085"/>
      <c r="BR976" s="1085"/>
      <c r="BS976" s="1124"/>
      <c r="BT976" s="1085"/>
      <c r="BU976" s="1085"/>
      <c r="BV976" s="1085"/>
      <c r="BW976" s="1085"/>
      <c r="BX976" s="1085"/>
      <c r="BY976" s="1085"/>
      <c r="BZ976" s="1085"/>
      <c r="CA976" s="1085"/>
      <c r="CB976" s="1085"/>
      <c r="CC976" s="1085"/>
      <c r="CD976" s="1085"/>
      <c r="CE976" s="1085"/>
      <c r="CF976" s="1085"/>
      <c r="CG976" s="1085"/>
      <c r="CH976" s="1085"/>
      <c r="CI976" s="1085"/>
      <c r="CJ976" s="1085"/>
      <c r="CK976" s="1085"/>
      <c r="CL976" s="1085"/>
      <c r="CM976" s="1124"/>
      <c r="CN976" s="1124"/>
      <c r="CO976" s="1125"/>
      <c r="CQ976" s="1955"/>
    </row>
    <row r="977" spans="1:95" s="633" customFormat="1" x14ac:dyDescent="0.2">
      <c r="A977" s="1066"/>
      <c r="B977" s="1084"/>
      <c r="C977" s="1060"/>
      <c r="D977" s="1060"/>
      <c r="E977" s="1061"/>
      <c r="F977" s="1079"/>
      <c r="G977" s="1078"/>
      <c r="H977" s="1064"/>
      <c r="I977" s="1085"/>
      <c r="J977" s="1085"/>
      <c r="K977" s="1085"/>
      <c r="L977" s="1085"/>
      <c r="M977" s="1085"/>
      <c r="N977" s="1085"/>
      <c r="O977" s="1085"/>
      <c r="P977" s="1085"/>
      <c r="Q977" s="1085"/>
      <c r="R977" s="1085"/>
      <c r="S977" s="1085"/>
      <c r="T977" s="1085"/>
      <c r="U977" s="1085"/>
      <c r="V977" s="1085"/>
      <c r="W977" s="1085"/>
      <c r="X977" s="1085"/>
      <c r="Y977" s="1085"/>
      <c r="Z977" s="1085"/>
      <c r="AA977" s="1085"/>
      <c r="AB977" s="1124"/>
      <c r="AC977" s="1124"/>
      <c r="AD977" s="1124"/>
      <c r="AE977" s="1124"/>
      <c r="AF977" s="1085"/>
      <c r="AG977" s="1085"/>
      <c r="AH977" s="1085"/>
      <c r="AI977" s="1085"/>
      <c r="AJ977" s="1085"/>
      <c r="AK977" s="1085"/>
      <c r="AL977" s="1085"/>
      <c r="AM977" s="1085"/>
      <c r="AN977" s="1085"/>
      <c r="AO977" s="1085"/>
      <c r="AP977" s="1085"/>
      <c r="AQ977" s="1085"/>
      <c r="AR977" s="1085"/>
      <c r="AS977" s="1085"/>
      <c r="AT977" s="1085"/>
      <c r="AU977" s="1085"/>
      <c r="AV977" s="1085"/>
      <c r="AW977" s="1085"/>
      <c r="AX977" s="1085"/>
      <c r="AY977" s="1085"/>
      <c r="AZ977" s="1085"/>
      <c r="BA977" s="1085"/>
      <c r="BB977" s="1085"/>
      <c r="BC977" s="1085"/>
      <c r="BD977" s="1085"/>
      <c r="BE977" s="1085"/>
      <c r="BF977" s="1085"/>
      <c r="BG977" s="1085"/>
      <c r="BH977" s="1085"/>
      <c r="BI977" s="1085"/>
      <c r="BJ977" s="1085"/>
      <c r="BK977" s="1085"/>
      <c r="BL977" s="1085"/>
      <c r="BM977" s="1085"/>
      <c r="BN977" s="1085"/>
      <c r="BO977" s="1085"/>
      <c r="BP977" s="1085"/>
      <c r="BQ977" s="1085"/>
      <c r="BR977" s="1085"/>
      <c r="BS977" s="1124"/>
      <c r="BT977" s="1085"/>
      <c r="BU977" s="1085"/>
      <c r="BV977" s="1085"/>
      <c r="BW977" s="1085"/>
      <c r="BX977" s="1085"/>
      <c r="BY977" s="1085"/>
      <c r="BZ977" s="1085"/>
      <c r="CA977" s="1085"/>
      <c r="CB977" s="1085"/>
      <c r="CC977" s="1085"/>
      <c r="CD977" s="1085"/>
      <c r="CE977" s="1085"/>
      <c r="CF977" s="1085"/>
      <c r="CG977" s="1085"/>
      <c r="CH977" s="1085"/>
      <c r="CI977" s="1085"/>
      <c r="CJ977" s="1085"/>
      <c r="CK977" s="1085"/>
      <c r="CL977" s="1085"/>
      <c r="CM977" s="1124"/>
      <c r="CN977" s="1124"/>
      <c r="CO977" s="1125"/>
      <c r="CQ977" s="1955"/>
    </row>
    <row r="978" spans="1:95" s="633" customFormat="1" x14ac:dyDescent="0.2">
      <c r="A978" s="1066"/>
      <c r="B978" s="1084"/>
      <c r="C978" s="1060"/>
      <c r="D978" s="1060"/>
      <c r="E978" s="1061"/>
      <c r="F978" s="1079"/>
      <c r="G978" s="1078"/>
      <c r="H978" s="1064"/>
      <c r="I978" s="1085"/>
      <c r="J978" s="1085"/>
      <c r="K978" s="1085"/>
      <c r="L978" s="1085"/>
      <c r="M978" s="1085"/>
      <c r="N978" s="1085"/>
      <c r="O978" s="1085"/>
      <c r="P978" s="1085"/>
      <c r="Q978" s="1085"/>
      <c r="R978" s="1085"/>
      <c r="S978" s="1085"/>
      <c r="T978" s="1085"/>
      <c r="U978" s="1085"/>
      <c r="V978" s="1085"/>
      <c r="W978" s="1085"/>
      <c r="X978" s="1085"/>
      <c r="Y978" s="1085"/>
      <c r="Z978" s="1085"/>
      <c r="AA978" s="1085"/>
      <c r="AB978" s="1124"/>
      <c r="AC978" s="1124"/>
      <c r="AD978" s="1124"/>
      <c r="AE978" s="1124"/>
      <c r="AF978" s="1085"/>
      <c r="AG978" s="1085"/>
      <c r="AH978" s="1085"/>
      <c r="AI978" s="1085"/>
      <c r="AJ978" s="1085"/>
      <c r="AK978" s="1085"/>
      <c r="AL978" s="1085"/>
      <c r="AM978" s="1085"/>
      <c r="AN978" s="1085"/>
      <c r="AO978" s="1085"/>
      <c r="AP978" s="1085"/>
      <c r="AQ978" s="1085"/>
      <c r="AR978" s="1085"/>
      <c r="AS978" s="1085"/>
      <c r="AT978" s="1085"/>
      <c r="AU978" s="1085"/>
      <c r="AV978" s="1085"/>
      <c r="AW978" s="1085"/>
      <c r="AX978" s="1085"/>
      <c r="AY978" s="1085"/>
      <c r="AZ978" s="1085"/>
      <c r="BA978" s="1085"/>
      <c r="BB978" s="1085"/>
      <c r="BC978" s="1085"/>
      <c r="BD978" s="1085"/>
      <c r="BE978" s="1085"/>
      <c r="BF978" s="1085"/>
      <c r="BG978" s="1085"/>
      <c r="BH978" s="1085"/>
      <c r="BI978" s="1085"/>
      <c r="BJ978" s="1085"/>
      <c r="BK978" s="1085"/>
      <c r="BL978" s="1085"/>
      <c r="BM978" s="1085"/>
      <c r="BN978" s="1085"/>
      <c r="BO978" s="1085"/>
      <c r="BP978" s="1085"/>
      <c r="BQ978" s="1085"/>
      <c r="BR978" s="1085"/>
      <c r="BS978" s="1124"/>
      <c r="BT978" s="1085"/>
      <c r="BU978" s="1085"/>
      <c r="BV978" s="1085"/>
      <c r="BW978" s="1085"/>
      <c r="BX978" s="1085"/>
      <c r="BY978" s="1085"/>
      <c r="BZ978" s="1085"/>
      <c r="CA978" s="1085"/>
      <c r="CB978" s="1085"/>
      <c r="CC978" s="1085"/>
      <c r="CD978" s="1085"/>
      <c r="CE978" s="1085"/>
      <c r="CF978" s="1085"/>
      <c r="CG978" s="1085"/>
      <c r="CH978" s="1085"/>
      <c r="CI978" s="1085"/>
      <c r="CJ978" s="1085"/>
      <c r="CK978" s="1085"/>
      <c r="CL978" s="1085"/>
      <c r="CM978" s="1124"/>
      <c r="CN978" s="1124"/>
      <c r="CO978" s="1125"/>
      <c r="CQ978" s="1955"/>
    </row>
    <row r="979" spans="1:95" s="633" customFormat="1" x14ac:dyDescent="0.2">
      <c r="A979" s="1066"/>
      <c r="B979" s="1084"/>
      <c r="C979" s="1060"/>
      <c r="D979" s="1060"/>
      <c r="E979" s="1061"/>
      <c r="F979" s="1079"/>
      <c r="G979" s="1078"/>
      <c r="H979" s="1064"/>
      <c r="I979" s="1085"/>
      <c r="J979" s="1085"/>
      <c r="K979" s="1085"/>
      <c r="L979" s="1085"/>
      <c r="M979" s="1085"/>
      <c r="N979" s="1085"/>
      <c r="O979" s="1085"/>
      <c r="P979" s="1085"/>
      <c r="Q979" s="1085"/>
      <c r="R979" s="1085"/>
      <c r="S979" s="1085"/>
      <c r="T979" s="1085"/>
      <c r="U979" s="1085"/>
      <c r="V979" s="1085"/>
      <c r="W979" s="1085"/>
      <c r="X979" s="1085"/>
      <c r="Y979" s="1085"/>
      <c r="Z979" s="1085"/>
      <c r="AA979" s="1085"/>
      <c r="AB979" s="1124"/>
      <c r="AC979" s="1124"/>
      <c r="AD979" s="1124"/>
      <c r="AE979" s="1124"/>
      <c r="AF979" s="1085"/>
      <c r="AG979" s="1085"/>
      <c r="AH979" s="1085"/>
      <c r="AI979" s="1085"/>
      <c r="AJ979" s="1085"/>
      <c r="AK979" s="1085"/>
      <c r="AL979" s="1085"/>
      <c r="AM979" s="1085"/>
      <c r="AN979" s="1085"/>
      <c r="AO979" s="1085"/>
      <c r="AP979" s="1085"/>
      <c r="AQ979" s="1085"/>
      <c r="AR979" s="1085"/>
      <c r="AS979" s="1085"/>
      <c r="AT979" s="1085"/>
      <c r="AU979" s="1085"/>
      <c r="AV979" s="1085"/>
      <c r="AW979" s="1085"/>
      <c r="AX979" s="1085"/>
      <c r="AY979" s="1085"/>
      <c r="AZ979" s="1085"/>
      <c r="BA979" s="1085"/>
      <c r="BB979" s="1085"/>
      <c r="BC979" s="1085"/>
      <c r="BD979" s="1085"/>
      <c r="BE979" s="1085"/>
      <c r="BF979" s="1085"/>
      <c r="BG979" s="1085"/>
      <c r="BH979" s="1085"/>
      <c r="BI979" s="1085"/>
      <c r="BJ979" s="1085"/>
      <c r="BK979" s="1085"/>
      <c r="BL979" s="1085"/>
      <c r="BM979" s="1085"/>
      <c r="BN979" s="1085"/>
      <c r="BO979" s="1085"/>
      <c r="BP979" s="1085"/>
      <c r="BQ979" s="1085"/>
      <c r="BR979" s="1085"/>
      <c r="BS979" s="1124"/>
      <c r="BT979" s="1085"/>
      <c r="BU979" s="1085"/>
      <c r="BV979" s="1085"/>
      <c r="BW979" s="1085"/>
      <c r="BX979" s="1085"/>
      <c r="BY979" s="1085"/>
      <c r="BZ979" s="1085"/>
      <c r="CA979" s="1085"/>
      <c r="CB979" s="1085"/>
      <c r="CC979" s="1085"/>
      <c r="CD979" s="1085"/>
      <c r="CE979" s="1085"/>
      <c r="CF979" s="1085"/>
      <c r="CG979" s="1085"/>
      <c r="CH979" s="1085"/>
      <c r="CI979" s="1085"/>
      <c r="CJ979" s="1085"/>
      <c r="CK979" s="1085"/>
      <c r="CL979" s="1085"/>
      <c r="CM979" s="1124"/>
      <c r="CN979" s="1124"/>
      <c r="CO979" s="1125"/>
      <c r="CQ979" s="1955"/>
    </row>
    <row r="980" spans="1:95" s="633" customFormat="1" x14ac:dyDescent="0.2">
      <c r="A980" s="1066"/>
      <c r="B980" s="1084"/>
      <c r="C980" s="1060"/>
      <c r="D980" s="1060"/>
      <c r="E980" s="1061"/>
      <c r="F980" s="1079"/>
      <c r="G980" s="1078"/>
      <c r="H980" s="1064"/>
      <c r="I980" s="1085"/>
      <c r="J980" s="1085"/>
      <c r="K980" s="1085"/>
      <c r="L980" s="1085"/>
      <c r="M980" s="1085"/>
      <c r="N980" s="1085"/>
      <c r="O980" s="1085"/>
      <c r="P980" s="1085"/>
      <c r="Q980" s="1085"/>
      <c r="R980" s="1085"/>
      <c r="S980" s="1085"/>
      <c r="T980" s="1085"/>
      <c r="U980" s="1085"/>
      <c r="V980" s="1085"/>
      <c r="W980" s="1085"/>
      <c r="X980" s="1085"/>
      <c r="Y980" s="1085"/>
      <c r="Z980" s="1085"/>
      <c r="AA980" s="1085"/>
      <c r="AB980" s="1124"/>
      <c r="AC980" s="1124"/>
      <c r="AD980" s="1124"/>
      <c r="AE980" s="1124"/>
      <c r="AF980" s="1085"/>
      <c r="AG980" s="1085"/>
      <c r="AH980" s="1085"/>
      <c r="AI980" s="1085"/>
      <c r="AJ980" s="1085"/>
      <c r="AK980" s="1085"/>
      <c r="AL980" s="1085"/>
      <c r="AM980" s="1085"/>
      <c r="AN980" s="1085"/>
      <c r="AO980" s="1085"/>
      <c r="AP980" s="1085"/>
      <c r="AQ980" s="1085"/>
      <c r="AR980" s="1085"/>
      <c r="AS980" s="1085"/>
      <c r="AT980" s="1085"/>
      <c r="AU980" s="1085"/>
      <c r="AV980" s="1085"/>
      <c r="AW980" s="1085"/>
      <c r="AX980" s="1085"/>
      <c r="AY980" s="1085"/>
      <c r="AZ980" s="1085"/>
      <c r="BA980" s="1085"/>
      <c r="BB980" s="1085"/>
      <c r="BC980" s="1085"/>
      <c r="BD980" s="1085"/>
      <c r="BE980" s="1085"/>
      <c r="BF980" s="1085"/>
      <c r="BG980" s="1085"/>
      <c r="BH980" s="1085"/>
      <c r="BI980" s="1085"/>
      <c r="BJ980" s="1085"/>
      <c r="BK980" s="1085"/>
      <c r="BL980" s="1085"/>
      <c r="BM980" s="1085"/>
      <c r="BN980" s="1085"/>
      <c r="BO980" s="1085"/>
      <c r="BP980" s="1085"/>
      <c r="BQ980" s="1085"/>
      <c r="BR980" s="1085"/>
      <c r="BS980" s="1124"/>
      <c r="BT980" s="1085"/>
      <c r="BU980" s="1085"/>
      <c r="BV980" s="1085"/>
      <c r="BW980" s="1085"/>
      <c r="BX980" s="1085"/>
      <c r="BY980" s="1085"/>
      <c r="BZ980" s="1085"/>
      <c r="CA980" s="1085"/>
      <c r="CB980" s="1085"/>
      <c r="CC980" s="1085"/>
      <c r="CD980" s="1085"/>
      <c r="CE980" s="1085"/>
      <c r="CF980" s="1085"/>
      <c r="CG980" s="1085"/>
      <c r="CH980" s="1085"/>
      <c r="CI980" s="1085"/>
      <c r="CJ980" s="1085"/>
      <c r="CK980" s="1085"/>
      <c r="CL980" s="1085"/>
      <c r="CM980" s="1124"/>
      <c r="CN980" s="1124"/>
      <c r="CO980" s="1125"/>
      <c r="CQ980" s="1955"/>
    </row>
    <row r="981" spans="1:95" s="633" customFormat="1" x14ac:dyDescent="0.2">
      <c r="A981" s="1066"/>
      <c r="B981" s="1084"/>
      <c r="C981" s="1060"/>
      <c r="D981" s="1060"/>
      <c r="E981" s="1061"/>
      <c r="F981" s="1079"/>
      <c r="G981" s="1078"/>
      <c r="H981" s="1064"/>
      <c r="I981" s="1085"/>
      <c r="J981" s="1085"/>
      <c r="K981" s="1085"/>
      <c r="L981" s="1085"/>
      <c r="M981" s="1085"/>
      <c r="N981" s="1085"/>
      <c r="O981" s="1085"/>
      <c r="P981" s="1085"/>
      <c r="Q981" s="1085"/>
      <c r="R981" s="1085"/>
      <c r="S981" s="1085"/>
      <c r="T981" s="1085"/>
      <c r="U981" s="1085"/>
      <c r="V981" s="1085"/>
      <c r="W981" s="1085"/>
      <c r="X981" s="1085"/>
      <c r="Y981" s="1085"/>
      <c r="Z981" s="1085"/>
      <c r="AA981" s="1085"/>
      <c r="AB981" s="1124"/>
      <c r="AC981" s="1124"/>
      <c r="AD981" s="1124"/>
      <c r="AE981" s="1124"/>
      <c r="AF981" s="1085"/>
      <c r="AG981" s="1085"/>
      <c r="AH981" s="1085"/>
      <c r="AI981" s="1085"/>
      <c r="AJ981" s="1085"/>
      <c r="AK981" s="1085"/>
      <c r="AL981" s="1085"/>
      <c r="AM981" s="1085"/>
      <c r="AN981" s="1085"/>
      <c r="AO981" s="1085"/>
      <c r="AP981" s="1085"/>
      <c r="AQ981" s="1085"/>
      <c r="AR981" s="1085"/>
      <c r="AS981" s="1085"/>
      <c r="AT981" s="1085"/>
      <c r="AU981" s="1085"/>
      <c r="AV981" s="1085"/>
      <c r="AW981" s="1085"/>
      <c r="AX981" s="1085"/>
      <c r="AY981" s="1085"/>
      <c r="AZ981" s="1085"/>
      <c r="BA981" s="1085"/>
      <c r="BB981" s="1085"/>
      <c r="BC981" s="1085"/>
      <c r="BD981" s="1085"/>
      <c r="BE981" s="1085"/>
      <c r="BF981" s="1085"/>
      <c r="BG981" s="1085"/>
      <c r="BH981" s="1085"/>
      <c r="BI981" s="1085"/>
      <c r="BJ981" s="1085"/>
      <c r="BK981" s="1085"/>
      <c r="BL981" s="1085"/>
      <c r="BM981" s="1085"/>
      <c r="BN981" s="1085"/>
      <c r="BO981" s="1085"/>
      <c r="BP981" s="1085"/>
      <c r="BQ981" s="1085"/>
      <c r="BR981" s="1085"/>
      <c r="BS981" s="1124"/>
      <c r="BT981" s="1085"/>
      <c r="BU981" s="1085"/>
      <c r="BV981" s="1085"/>
      <c r="BW981" s="1085"/>
      <c r="BX981" s="1085"/>
      <c r="BY981" s="1085"/>
      <c r="BZ981" s="1085"/>
      <c r="CA981" s="1085"/>
      <c r="CB981" s="1085"/>
      <c r="CC981" s="1085"/>
      <c r="CD981" s="1085"/>
      <c r="CE981" s="1085"/>
      <c r="CF981" s="1085"/>
      <c r="CG981" s="1085"/>
      <c r="CH981" s="1085"/>
      <c r="CI981" s="1085"/>
      <c r="CJ981" s="1085"/>
      <c r="CK981" s="1085"/>
      <c r="CL981" s="1085"/>
      <c r="CM981" s="1124"/>
      <c r="CN981" s="1124"/>
      <c r="CO981" s="1125"/>
      <c r="CQ981" s="1955"/>
    </row>
    <row r="982" spans="1:95" s="633" customFormat="1" x14ac:dyDescent="0.2">
      <c r="A982" s="1066"/>
      <c r="B982" s="1084"/>
      <c r="C982" s="1060"/>
      <c r="D982" s="1060"/>
      <c r="E982" s="1061"/>
      <c r="F982" s="1079"/>
      <c r="G982" s="1078"/>
      <c r="H982" s="1064"/>
      <c r="I982" s="1085"/>
      <c r="J982" s="1085"/>
      <c r="K982" s="1085"/>
      <c r="L982" s="1085"/>
      <c r="M982" s="1085"/>
      <c r="N982" s="1085"/>
      <c r="O982" s="1085"/>
      <c r="P982" s="1085"/>
      <c r="Q982" s="1085"/>
      <c r="R982" s="1085"/>
      <c r="S982" s="1085"/>
      <c r="T982" s="1085"/>
      <c r="U982" s="1085"/>
      <c r="V982" s="1085"/>
      <c r="W982" s="1085"/>
      <c r="X982" s="1085"/>
      <c r="Y982" s="1085"/>
      <c r="Z982" s="1085"/>
      <c r="AA982" s="1085"/>
      <c r="AB982" s="1124"/>
      <c r="AC982" s="1124"/>
      <c r="AD982" s="1124"/>
      <c r="AE982" s="1124"/>
      <c r="AF982" s="1085"/>
      <c r="AG982" s="1085"/>
      <c r="AH982" s="1085"/>
      <c r="AI982" s="1085"/>
      <c r="AJ982" s="1085"/>
      <c r="AK982" s="1085"/>
      <c r="AL982" s="1085"/>
      <c r="AM982" s="1085"/>
      <c r="AN982" s="1085"/>
      <c r="AO982" s="1085"/>
      <c r="AP982" s="1085"/>
      <c r="AQ982" s="1085"/>
      <c r="AR982" s="1085"/>
      <c r="AS982" s="1085"/>
      <c r="AT982" s="1085"/>
      <c r="AU982" s="1085"/>
      <c r="AV982" s="1085"/>
      <c r="AW982" s="1085"/>
      <c r="AX982" s="1085"/>
      <c r="AY982" s="1085"/>
      <c r="AZ982" s="1085"/>
      <c r="BA982" s="1085"/>
      <c r="BB982" s="1085"/>
      <c r="BC982" s="1085"/>
      <c r="BD982" s="1085"/>
      <c r="BE982" s="1085"/>
      <c r="BF982" s="1085"/>
      <c r="BG982" s="1085"/>
      <c r="BH982" s="1085"/>
      <c r="BI982" s="1085"/>
      <c r="BJ982" s="1085"/>
      <c r="BK982" s="1085"/>
      <c r="BL982" s="1085"/>
      <c r="BM982" s="1085"/>
      <c r="BN982" s="1085"/>
      <c r="BO982" s="1085"/>
      <c r="BP982" s="1085"/>
      <c r="BQ982" s="1085"/>
      <c r="BR982" s="1085"/>
      <c r="BS982" s="1124"/>
      <c r="BT982" s="1085"/>
      <c r="BU982" s="1085"/>
      <c r="BV982" s="1085"/>
      <c r="BW982" s="1085"/>
      <c r="BX982" s="1085"/>
      <c r="BY982" s="1085"/>
      <c r="BZ982" s="1085"/>
      <c r="CA982" s="1085"/>
      <c r="CB982" s="1085"/>
      <c r="CC982" s="1085"/>
      <c r="CD982" s="1085"/>
      <c r="CE982" s="1085"/>
      <c r="CF982" s="1085"/>
      <c r="CG982" s="1085"/>
      <c r="CH982" s="1085"/>
      <c r="CI982" s="1085"/>
      <c r="CJ982" s="1085"/>
      <c r="CK982" s="1085"/>
      <c r="CL982" s="1085"/>
      <c r="CM982" s="1124"/>
      <c r="CN982" s="1124"/>
      <c r="CO982" s="1125"/>
      <c r="CQ982" s="1955"/>
    </row>
    <row r="983" spans="1:95" s="633" customFormat="1" x14ac:dyDescent="0.2">
      <c r="A983" s="1066"/>
      <c r="B983" s="1084"/>
      <c r="C983" s="1060"/>
      <c r="D983" s="1060"/>
      <c r="E983" s="1061"/>
      <c r="F983" s="1079"/>
      <c r="G983" s="1078"/>
      <c r="H983" s="1064"/>
      <c r="I983" s="1085"/>
      <c r="J983" s="1085"/>
      <c r="K983" s="1085"/>
      <c r="L983" s="1085"/>
      <c r="M983" s="1085"/>
      <c r="N983" s="1085"/>
      <c r="O983" s="1085"/>
      <c r="P983" s="1085"/>
      <c r="Q983" s="1085"/>
      <c r="R983" s="1085"/>
      <c r="S983" s="1085"/>
      <c r="T983" s="1085"/>
      <c r="U983" s="1085"/>
      <c r="V983" s="1085"/>
      <c r="W983" s="1085"/>
      <c r="X983" s="1085"/>
      <c r="Y983" s="1085"/>
      <c r="Z983" s="1085"/>
      <c r="AA983" s="1085"/>
      <c r="AB983" s="1124"/>
      <c r="AC983" s="1124"/>
      <c r="AD983" s="1124"/>
      <c r="AE983" s="1124"/>
      <c r="AF983" s="1085"/>
      <c r="AG983" s="1085"/>
      <c r="AH983" s="1085"/>
      <c r="AI983" s="1085"/>
      <c r="AJ983" s="1085"/>
      <c r="AK983" s="1085"/>
      <c r="AL983" s="1085"/>
      <c r="AM983" s="1085"/>
      <c r="AN983" s="1085"/>
      <c r="AO983" s="1085"/>
      <c r="AP983" s="1085"/>
      <c r="AQ983" s="1085"/>
      <c r="AR983" s="1085"/>
      <c r="AS983" s="1085"/>
      <c r="AT983" s="1085"/>
      <c r="AU983" s="1085"/>
      <c r="AV983" s="1085"/>
      <c r="AW983" s="1085"/>
      <c r="AX983" s="1085"/>
      <c r="AY983" s="1085"/>
      <c r="AZ983" s="1085"/>
      <c r="BA983" s="1085"/>
      <c r="BB983" s="1085"/>
      <c r="BC983" s="1085"/>
      <c r="BD983" s="1085"/>
      <c r="BE983" s="1085"/>
      <c r="BF983" s="1085"/>
      <c r="BG983" s="1085"/>
      <c r="BH983" s="1085"/>
      <c r="BI983" s="1085"/>
      <c r="BJ983" s="1085"/>
      <c r="BK983" s="1085"/>
      <c r="BL983" s="1085"/>
      <c r="BM983" s="1085"/>
      <c r="BN983" s="1085"/>
      <c r="BO983" s="1085"/>
      <c r="BP983" s="1085"/>
      <c r="BQ983" s="1085"/>
      <c r="BR983" s="1085"/>
      <c r="BS983" s="1124"/>
      <c r="BT983" s="1085"/>
      <c r="BU983" s="1085"/>
      <c r="BV983" s="1085"/>
      <c r="BW983" s="1085"/>
      <c r="BX983" s="1085"/>
      <c r="BY983" s="1085"/>
      <c r="BZ983" s="1085"/>
      <c r="CA983" s="1085"/>
      <c r="CB983" s="1085"/>
      <c r="CC983" s="1085"/>
      <c r="CD983" s="1085"/>
      <c r="CE983" s="1085"/>
      <c r="CF983" s="1085"/>
      <c r="CG983" s="1085"/>
      <c r="CH983" s="1085"/>
      <c r="CI983" s="1085"/>
      <c r="CJ983" s="1085"/>
      <c r="CK983" s="1085"/>
      <c r="CL983" s="1085"/>
      <c r="CM983" s="1124"/>
      <c r="CN983" s="1124"/>
      <c r="CO983" s="1125"/>
      <c r="CQ983" s="1955"/>
    </row>
    <row r="984" spans="1:95" s="633" customFormat="1" x14ac:dyDescent="0.2">
      <c r="A984" s="1066"/>
      <c r="B984" s="1084"/>
      <c r="C984" s="1060"/>
      <c r="D984" s="1060"/>
      <c r="E984" s="1061"/>
      <c r="F984" s="1079"/>
      <c r="G984" s="1078"/>
      <c r="H984" s="1064"/>
      <c r="I984" s="1085"/>
      <c r="J984" s="1085"/>
      <c r="K984" s="1085"/>
      <c r="L984" s="1085"/>
      <c r="M984" s="1085"/>
      <c r="N984" s="1085"/>
      <c r="O984" s="1085"/>
      <c r="P984" s="1085"/>
      <c r="Q984" s="1085"/>
      <c r="R984" s="1085"/>
      <c r="S984" s="1085"/>
      <c r="T984" s="1085"/>
      <c r="U984" s="1085"/>
      <c r="V984" s="1085"/>
      <c r="W984" s="1085"/>
      <c r="X984" s="1085"/>
      <c r="Y984" s="1085"/>
      <c r="Z984" s="1085"/>
      <c r="AA984" s="1085"/>
      <c r="AB984" s="1124"/>
      <c r="AC984" s="1124"/>
      <c r="AD984" s="1124"/>
      <c r="AE984" s="1124"/>
      <c r="AF984" s="1085"/>
      <c r="AG984" s="1085"/>
      <c r="AH984" s="1085"/>
      <c r="AI984" s="1085"/>
      <c r="AJ984" s="1085"/>
      <c r="AK984" s="1085"/>
      <c r="AL984" s="1085"/>
      <c r="AM984" s="1085"/>
      <c r="AN984" s="1085"/>
      <c r="AO984" s="1085"/>
      <c r="AP984" s="1085"/>
      <c r="AQ984" s="1085"/>
      <c r="AR984" s="1085"/>
      <c r="AS984" s="1085"/>
      <c r="AT984" s="1085"/>
      <c r="AU984" s="1085"/>
      <c r="AV984" s="1085"/>
      <c r="AW984" s="1085"/>
      <c r="AX984" s="1085"/>
      <c r="AY984" s="1085"/>
      <c r="AZ984" s="1085"/>
      <c r="BA984" s="1085"/>
      <c r="BB984" s="1085"/>
      <c r="BC984" s="1085"/>
      <c r="BD984" s="1085"/>
      <c r="BE984" s="1085"/>
      <c r="BF984" s="1085"/>
      <c r="BG984" s="1085"/>
      <c r="BH984" s="1085"/>
      <c r="BI984" s="1085"/>
      <c r="BJ984" s="1085"/>
      <c r="BK984" s="1085"/>
      <c r="BL984" s="1085"/>
      <c r="BM984" s="1085"/>
      <c r="BN984" s="1085"/>
      <c r="BO984" s="1085"/>
      <c r="BP984" s="1085"/>
      <c r="BQ984" s="1085"/>
      <c r="BR984" s="1085"/>
      <c r="BS984" s="1124"/>
      <c r="BT984" s="1085"/>
      <c r="BU984" s="1085"/>
      <c r="BV984" s="1085"/>
      <c r="BW984" s="1085"/>
      <c r="BX984" s="1085"/>
      <c r="BY984" s="1085"/>
      <c r="BZ984" s="1085"/>
      <c r="CA984" s="1085"/>
      <c r="CB984" s="1085"/>
      <c r="CC984" s="1085"/>
      <c r="CD984" s="1085"/>
      <c r="CE984" s="1085"/>
      <c r="CF984" s="1085"/>
      <c r="CG984" s="1085"/>
      <c r="CH984" s="1085"/>
      <c r="CI984" s="1085"/>
      <c r="CJ984" s="1085"/>
      <c r="CK984" s="1085"/>
      <c r="CL984" s="1085"/>
      <c r="CM984" s="1124"/>
      <c r="CN984" s="1124"/>
      <c r="CO984" s="1125"/>
      <c r="CQ984" s="1955"/>
    </row>
    <row r="985" spans="1:95" s="633" customFormat="1" x14ac:dyDescent="0.2">
      <c r="A985" s="1066"/>
      <c r="B985" s="1084"/>
      <c r="C985" s="1060"/>
      <c r="D985" s="1060"/>
      <c r="E985" s="1061"/>
      <c r="F985" s="1079"/>
      <c r="G985" s="1078"/>
      <c r="H985" s="1064"/>
      <c r="I985" s="1085"/>
      <c r="J985" s="1085"/>
      <c r="K985" s="1085"/>
      <c r="L985" s="1085"/>
      <c r="M985" s="1085"/>
      <c r="N985" s="1085"/>
      <c r="O985" s="1085"/>
      <c r="P985" s="1085"/>
      <c r="Q985" s="1085"/>
      <c r="R985" s="1085"/>
      <c r="S985" s="1085"/>
      <c r="T985" s="1085"/>
      <c r="U985" s="1085"/>
      <c r="V985" s="1085"/>
      <c r="W985" s="1085"/>
      <c r="X985" s="1085"/>
      <c r="Y985" s="1085"/>
      <c r="Z985" s="1085"/>
      <c r="AA985" s="1085"/>
      <c r="AB985" s="1124"/>
      <c r="AC985" s="1124"/>
      <c r="AD985" s="1124"/>
      <c r="AE985" s="1124"/>
      <c r="AF985" s="1085"/>
      <c r="AG985" s="1085"/>
      <c r="AH985" s="1085"/>
      <c r="AI985" s="1085"/>
      <c r="AJ985" s="1085"/>
      <c r="AK985" s="1085"/>
      <c r="AL985" s="1085"/>
      <c r="AM985" s="1085"/>
      <c r="AN985" s="1085"/>
      <c r="AO985" s="1085"/>
      <c r="AP985" s="1085"/>
      <c r="AQ985" s="1085"/>
      <c r="AR985" s="1085"/>
      <c r="AS985" s="1085"/>
      <c r="AT985" s="1085"/>
      <c r="AU985" s="1085"/>
      <c r="AV985" s="1085"/>
      <c r="AW985" s="1085"/>
      <c r="AX985" s="1085"/>
      <c r="AY985" s="1085"/>
      <c r="AZ985" s="1085"/>
      <c r="BA985" s="1085"/>
      <c r="BB985" s="1085"/>
      <c r="BC985" s="1085"/>
      <c r="BD985" s="1085"/>
      <c r="BE985" s="1085"/>
      <c r="BF985" s="1085"/>
      <c r="BG985" s="1085"/>
      <c r="BH985" s="1085"/>
      <c r="BI985" s="1085"/>
      <c r="BJ985" s="1085"/>
      <c r="BK985" s="1085"/>
      <c r="BL985" s="1085"/>
      <c r="BM985" s="1085"/>
      <c r="BN985" s="1085"/>
      <c r="BO985" s="1085"/>
      <c r="BP985" s="1085"/>
      <c r="BQ985" s="1085"/>
      <c r="BR985" s="1085"/>
      <c r="BS985" s="1124"/>
      <c r="BT985" s="1085"/>
      <c r="BU985" s="1085"/>
      <c r="BV985" s="1085"/>
      <c r="BW985" s="1085"/>
      <c r="BX985" s="1085"/>
      <c r="BY985" s="1085"/>
      <c r="BZ985" s="1085"/>
      <c r="CA985" s="1085"/>
      <c r="CB985" s="1085"/>
      <c r="CC985" s="1085"/>
      <c r="CD985" s="1085"/>
      <c r="CE985" s="1085"/>
      <c r="CF985" s="1085"/>
      <c r="CG985" s="1085"/>
      <c r="CH985" s="1085"/>
      <c r="CI985" s="1085"/>
      <c r="CJ985" s="1085"/>
      <c r="CK985" s="1085"/>
      <c r="CL985" s="1085"/>
      <c r="CM985" s="1124"/>
      <c r="CN985" s="1124"/>
      <c r="CO985" s="1125"/>
      <c r="CQ985" s="1955"/>
    </row>
    <row r="986" spans="1:95" s="633" customFormat="1" x14ac:dyDescent="0.2">
      <c r="A986" s="1066"/>
      <c r="B986" s="1084"/>
      <c r="C986" s="1060"/>
      <c r="D986" s="1060"/>
      <c r="E986" s="1061"/>
      <c r="F986" s="1079"/>
      <c r="G986" s="1078"/>
      <c r="H986" s="1064"/>
      <c r="I986" s="1085"/>
      <c r="J986" s="1085"/>
      <c r="K986" s="1085"/>
      <c r="L986" s="1085"/>
      <c r="M986" s="1085"/>
      <c r="N986" s="1085"/>
      <c r="O986" s="1085"/>
      <c r="P986" s="1085"/>
      <c r="Q986" s="1085"/>
      <c r="R986" s="1085"/>
      <c r="S986" s="1085"/>
      <c r="T986" s="1085"/>
      <c r="U986" s="1085"/>
      <c r="V986" s="1085"/>
      <c r="W986" s="1085"/>
      <c r="X986" s="1085"/>
      <c r="Y986" s="1085"/>
      <c r="Z986" s="1085"/>
      <c r="AA986" s="1085"/>
      <c r="AB986" s="1124"/>
      <c r="AC986" s="1124"/>
      <c r="AD986" s="1124"/>
      <c r="AE986" s="1124"/>
      <c r="AF986" s="1085"/>
      <c r="AG986" s="1085"/>
      <c r="AH986" s="1085"/>
      <c r="AI986" s="1085"/>
      <c r="AJ986" s="1085"/>
      <c r="AK986" s="1085"/>
      <c r="AL986" s="1085"/>
      <c r="AM986" s="1085"/>
      <c r="AN986" s="1085"/>
      <c r="AO986" s="1085"/>
      <c r="AP986" s="1085"/>
      <c r="AQ986" s="1085"/>
      <c r="AR986" s="1085"/>
      <c r="AS986" s="1085"/>
      <c r="AT986" s="1085"/>
      <c r="AU986" s="1085"/>
      <c r="AV986" s="1085"/>
      <c r="AW986" s="1085"/>
      <c r="AX986" s="1085"/>
      <c r="AY986" s="1085"/>
      <c r="AZ986" s="1085"/>
      <c r="BA986" s="1085"/>
      <c r="BB986" s="1085"/>
      <c r="BC986" s="1085"/>
      <c r="BD986" s="1085"/>
      <c r="BE986" s="1085"/>
      <c r="BF986" s="1085"/>
      <c r="BG986" s="1085"/>
      <c r="BH986" s="1085"/>
      <c r="BI986" s="1085"/>
      <c r="BJ986" s="1085"/>
      <c r="BK986" s="1085"/>
      <c r="BL986" s="1085"/>
      <c r="BM986" s="1085"/>
      <c r="BN986" s="1085"/>
      <c r="BO986" s="1085"/>
      <c r="BP986" s="1085"/>
      <c r="BQ986" s="1085"/>
      <c r="BR986" s="1085"/>
      <c r="BS986" s="1124"/>
      <c r="BT986" s="1085"/>
      <c r="BU986" s="1085"/>
      <c r="BV986" s="1085"/>
      <c r="BW986" s="1085"/>
      <c r="BX986" s="1085"/>
      <c r="BY986" s="1085"/>
      <c r="BZ986" s="1085"/>
      <c r="CA986" s="1085"/>
      <c r="CB986" s="1085"/>
      <c r="CC986" s="1085"/>
      <c r="CD986" s="1085"/>
      <c r="CE986" s="1085"/>
      <c r="CF986" s="1085"/>
      <c r="CG986" s="1085"/>
      <c r="CH986" s="1085"/>
      <c r="CI986" s="1085"/>
      <c r="CJ986" s="1085"/>
      <c r="CK986" s="1085"/>
      <c r="CL986" s="1085"/>
      <c r="CM986" s="1124"/>
      <c r="CN986" s="1124"/>
      <c r="CO986" s="1125"/>
      <c r="CQ986" s="1955"/>
    </row>
    <row r="987" spans="1:95" s="633" customFormat="1" x14ac:dyDescent="0.2">
      <c r="A987" s="1066"/>
      <c r="B987" s="1084"/>
      <c r="C987" s="1060"/>
      <c r="D987" s="1060"/>
      <c r="E987" s="1061"/>
      <c r="F987" s="1079"/>
      <c r="G987" s="1078"/>
      <c r="H987" s="1064"/>
      <c r="I987" s="1085"/>
      <c r="J987" s="1085"/>
      <c r="K987" s="1085"/>
      <c r="L987" s="1085"/>
      <c r="M987" s="1085"/>
      <c r="N987" s="1085"/>
      <c r="O987" s="1085"/>
      <c r="P987" s="1085"/>
      <c r="Q987" s="1085"/>
      <c r="R987" s="1085"/>
      <c r="S987" s="1085"/>
      <c r="T987" s="1085"/>
      <c r="U987" s="1085"/>
      <c r="V987" s="1085"/>
      <c r="W987" s="1085"/>
      <c r="X987" s="1085"/>
      <c r="Y987" s="1085"/>
      <c r="Z987" s="1085"/>
      <c r="AA987" s="1085"/>
      <c r="AB987" s="1124"/>
      <c r="AC987" s="1124"/>
      <c r="AD987" s="1124"/>
      <c r="AE987" s="1124"/>
      <c r="AF987" s="1085"/>
      <c r="AG987" s="1085"/>
      <c r="AH987" s="1085"/>
      <c r="AI987" s="1085"/>
      <c r="AJ987" s="1085"/>
      <c r="AK987" s="1085"/>
      <c r="AL987" s="1085"/>
      <c r="AM987" s="1085"/>
      <c r="AN987" s="1085"/>
      <c r="AO987" s="1085"/>
      <c r="AP987" s="1085"/>
      <c r="AQ987" s="1085"/>
      <c r="AR987" s="1085"/>
      <c r="AS987" s="1085"/>
      <c r="AT987" s="1085"/>
      <c r="AU987" s="1085"/>
      <c r="AV987" s="1085"/>
      <c r="AW987" s="1085"/>
      <c r="AX987" s="1085"/>
      <c r="AY987" s="1085"/>
      <c r="AZ987" s="1085"/>
      <c r="BA987" s="1085"/>
      <c r="BB987" s="1085"/>
      <c r="BC987" s="1085"/>
      <c r="BD987" s="1085"/>
      <c r="BE987" s="1085"/>
      <c r="BF987" s="1085"/>
      <c r="BG987" s="1085"/>
      <c r="BH987" s="1085"/>
      <c r="BI987" s="1085"/>
      <c r="BJ987" s="1085"/>
      <c r="BK987" s="1085"/>
      <c r="BL987" s="1085"/>
      <c r="BM987" s="1085"/>
      <c r="BN987" s="1085"/>
      <c r="BO987" s="1085"/>
      <c r="BP987" s="1085"/>
      <c r="BQ987" s="1085"/>
      <c r="BR987" s="1085"/>
      <c r="BS987" s="1124"/>
      <c r="BT987" s="1085"/>
      <c r="BU987" s="1085"/>
      <c r="BV987" s="1085"/>
      <c r="BW987" s="1085"/>
      <c r="BX987" s="1085"/>
      <c r="BY987" s="1085"/>
      <c r="BZ987" s="1085"/>
      <c r="CA987" s="1085"/>
      <c r="CB987" s="1085"/>
      <c r="CC987" s="1085"/>
      <c r="CD987" s="1085"/>
      <c r="CE987" s="1085"/>
      <c r="CF987" s="1085"/>
      <c r="CG987" s="1085"/>
      <c r="CH987" s="1085"/>
      <c r="CI987" s="1085"/>
      <c r="CJ987" s="1085"/>
      <c r="CK987" s="1085"/>
      <c r="CL987" s="1085"/>
      <c r="CM987" s="1124"/>
      <c r="CN987" s="1124"/>
      <c r="CO987" s="1125"/>
      <c r="CQ987" s="1955"/>
    </row>
    <row r="988" spans="1:95" s="633" customFormat="1" x14ac:dyDescent="0.2">
      <c r="A988" s="1066"/>
      <c r="B988" s="1084"/>
      <c r="C988" s="1060"/>
      <c r="D988" s="1060"/>
      <c r="E988" s="1061"/>
      <c r="F988" s="1079"/>
      <c r="G988" s="1078"/>
      <c r="H988" s="1064"/>
      <c r="I988" s="1085"/>
      <c r="J988" s="1085"/>
      <c r="K988" s="1085"/>
      <c r="L988" s="1085"/>
      <c r="M988" s="1085"/>
      <c r="N988" s="1085"/>
      <c r="O988" s="1085"/>
      <c r="P988" s="1085"/>
      <c r="Q988" s="1085"/>
      <c r="R988" s="1085"/>
      <c r="S988" s="1085"/>
      <c r="T988" s="1085"/>
      <c r="U988" s="1085"/>
      <c r="V988" s="1085"/>
      <c r="W988" s="1085"/>
      <c r="X988" s="1085"/>
      <c r="Y988" s="1085"/>
      <c r="Z988" s="1085"/>
      <c r="AA988" s="1085"/>
      <c r="AB988" s="1124"/>
      <c r="AC988" s="1124"/>
      <c r="AD988" s="1124"/>
      <c r="AE988" s="1124"/>
      <c r="AF988" s="1085"/>
      <c r="AG988" s="1085"/>
      <c r="AH988" s="1085"/>
      <c r="AI988" s="1085"/>
      <c r="AJ988" s="1085"/>
      <c r="AK988" s="1085"/>
      <c r="AL988" s="1085"/>
      <c r="AM988" s="1085"/>
      <c r="AN988" s="1085"/>
      <c r="AO988" s="1085"/>
      <c r="AP988" s="1085"/>
      <c r="AQ988" s="1085"/>
      <c r="AR988" s="1085"/>
      <c r="AS988" s="1085"/>
      <c r="AT988" s="1085"/>
      <c r="AU988" s="1085"/>
      <c r="AV988" s="1085"/>
      <c r="AW988" s="1085"/>
      <c r="AX988" s="1085"/>
      <c r="AY988" s="1085"/>
      <c r="AZ988" s="1085"/>
      <c r="BA988" s="1085"/>
      <c r="BB988" s="1085"/>
      <c r="BC988" s="1085"/>
      <c r="BD988" s="1085"/>
      <c r="BE988" s="1085"/>
      <c r="BF988" s="1085"/>
      <c r="BG988" s="1085"/>
      <c r="BH988" s="1085"/>
      <c r="BI988" s="1085"/>
      <c r="BJ988" s="1085"/>
      <c r="BK988" s="1085"/>
      <c r="BL988" s="1085"/>
      <c r="BM988" s="1085"/>
      <c r="BN988" s="1085"/>
      <c r="BO988" s="1085"/>
      <c r="BP988" s="1085"/>
      <c r="BQ988" s="1085"/>
      <c r="BR988" s="1085"/>
      <c r="BS988" s="1124"/>
      <c r="BT988" s="1085"/>
      <c r="BU988" s="1085"/>
      <c r="BV988" s="1085"/>
      <c r="BW988" s="1085"/>
      <c r="BX988" s="1085"/>
      <c r="BY988" s="1085"/>
      <c r="BZ988" s="1085"/>
      <c r="CA988" s="1085"/>
      <c r="CB988" s="1085"/>
      <c r="CC988" s="1085"/>
      <c r="CD988" s="1085"/>
      <c r="CE988" s="1085"/>
      <c r="CF988" s="1085"/>
      <c r="CG988" s="1085"/>
      <c r="CH988" s="1085"/>
      <c r="CI988" s="1085"/>
      <c r="CJ988" s="1085"/>
      <c r="CK988" s="1085"/>
      <c r="CL988" s="1085"/>
      <c r="CM988" s="1124"/>
      <c r="CN988" s="1124"/>
      <c r="CO988" s="1125"/>
      <c r="CQ988" s="1955"/>
    </row>
    <row r="989" spans="1:95" s="633" customFormat="1" x14ac:dyDescent="0.2">
      <c r="A989" s="1066"/>
      <c r="B989" s="1084"/>
      <c r="C989" s="1060"/>
      <c r="D989" s="1060"/>
      <c r="E989" s="1061"/>
      <c r="F989" s="1079"/>
      <c r="G989" s="1078"/>
      <c r="H989" s="1064"/>
      <c r="I989" s="1085"/>
      <c r="J989" s="1085"/>
      <c r="K989" s="1085"/>
      <c r="L989" s="1085"/>
      <c r="M989" s="1085"/>
      <c r="N989" s="1085"/>
      <c r="O989" s="1085"/>
      <c r="P989" s="1085"/>
      <c r="Q989" s="1085"/>
      <c r="R989" s="1085"/>
      <c r="S989" s="1085"/>
      <c r="T989" s="1085"/>
      <c r="U989" s="1085"/>
      <c r="V989" s="1085"/>
      <c r="W989" s="1085"/>
      <c r="X989" s="1085"/>
      <c r="Y989" s="1085"/>
      <c r="Z989" s="1085"/>
      <c r="AA989" s="1085"/>
      <c r="AB989" s="1124"/>
      <c r="AC989" s="1124"/>
      <c r="AD989" s="1124"/>
      <c r="AE989" s="1124"/>
      <c r="AF989" s="1085"/>
      <c r="AG989" s="1085"/>
      <c r="AH989" s="1085"/>
      <c r="AI989" s="1085"/>
      <c r="AJ989" s="1085"/>
      <c r="AK989" s="1085"/>
      <c r="AL989" s="1085"/>
      <c r="AM989" s="1085"/>
      <c r="AN989" s="1085"/>
      <c r="AO989" s="1085"/>
      <c r="AP989" s="1085"/>
      <c r="AQ989" s="1085"/>
      <c r="AR989" s="1085"/>
      <c r="AS989" s="1085"/>
      <c r="AT989" s="1085"/>
      <c r="AU989" s="1085"/>
      <c r="AV989" s="1085"/>
      <c r="AW989" s="1085"/>
      <c r="AX989" s="1085"/>
      <c r="AY989" s="1085"/>
      <c r="AZ989" s="1085"/>
      <c r="BA989" s="1085"/>
      <c r="BB989" s="1085"/>
      <c r="BC989" s="1085"/>
      <c r="BD989" s="1085"/>
      <c r="BE989" s="1085"/>
      <c r="BF989" s="1085"/>
      <c r="BG989" s="1085"/>
      <c r="BH989" s="1085"/>
      <c r="BI989" s="1085"/>
      <c r="BJ989" s="1085"/>
      <c r="BK989" s="1085"/>
      <c r="BL989" s="1085"/>
      <c r="BM989" s="1085"/>
      <c r="BN989" s="1085"/>
      <c r="BO989" s="1085"/>
      <c r="BP989" s="1085"/>
      <c r="BQ989" s="1085"/>
      <c r="BR989" s="1085"/>
      <c r="BS989" s="1124"/>
      <c r="BT989" s="1085"/>
      <c r="BU989" s="1085"/>
      <c r="BV989" s="1085"/>
      <c r="BW989" s="1085"/>
      <c r="BX989" s="1085"/>
      <c r="BY989" s="1085"/>
      <c r="BZ989" s="1085"/>
      <c r="CA989" s="1085"/>
      <c r="CB989" s="1085"/>
      <c r="CC989" s="1085"/>
      <c r="CD989" s="1085"/>
      <c r="CE989" s="1085"/>
      <c r="CF989" s="1085"/>
      <c r="CG989" s="1085"/>
      <c r="CH989" s="1085"/>
      <c r="CI989" s="1085"/>
      <c r="CJ989" s="1085"/>
      <c r="CK989" s="1085"/>
      <c r="CL989" s="1085"/>
      <c r="CM989" s="1124"/>
      <c r="CN989" s="1124"/>
      <c r="CO989" s="1125"/>
      <c r="CQ989" s="1955"/>
    </row>
    <row r="990" spans="1:95" s="633" customFormat="1" x14ac:dyDescent="0.2">
      <c r="A990" s="1066"/>
      <c r="B990" s="1084"/>
      <c r="C990" s="1060"/>
      <c r="D990" s="1060"/>
      <c r="E990" s="1061"/>
      <c r="F990" s="1079"/>
      <c r="G990" s="1078"/>
      <c r="H990" s="1064"/>
      <c r="I990" s="1085"/>
      <c r="J990" s="1085"/>
      <c r="K990" s="1085"/>
      <c r="L990" s="1085"/>
      <c r="M990" s="1085"/>
      <c r="N990" s="1085"/>
      <c r="O990" s="1085"/>
      <c r="P990" s="1085"/>
      <c r="Q990" s="1085"/>
      <c r="R990" s="1085"/>
      <c r="S990" s="1085"/>
      <c r="T990" s="1085"/>
      <c r="U990" s="1085"/>
      <c r="V990" s="1085"/>
      <c r="W990" s="1085"/>
      <c r="X990" s="1085"/>
      <c r="Y990" s="1085"/>
      <c r="Z990" s="1085"/>
      <c r="AA990" s="1085"/>
      <c r="AB990" s="1124"/>
      <c r="AC990" s="1124"/>
      <c r="AD990" s="1124"/>
      <c r="AE990" s="1124"/>
      <c r="AF990" s="1085"/>
      <c r="AG990" s="1085"/>
      <c r="AH990" s="1085"/>
      <c r="AI990" s="1085"/>
      <c r="AJ990" s="1085"/>
      <c r="AK990" s="1085"/>
      <c r="AL990" s="1085"/>
      <c r="AM990" s="1085"/>
      <c r="AN990" s="1085"/>
      <c r="AO990" s="1085"/>
      <c r="AP990" s="1085"/>
      <c r="AQ990" s="1085"/>
      <c r="AR990" s="1085"/>
      <c r="AS990" s="1085"/>
      <c r="AT990" s="1085"/>
      <c r="AU990" s="1085"/>
      <c r="AV990" s="1085"/>
      <c r="AW990" s="1085"/>
      <c r="AX990" s="1085"/>
      <c r="AY990" s="1085"/>
      <c r="AZ990" s="1085"/>
      <c r="BA990" s="1085"/>
      <c r="BB990" s="1085"/>
      <c r="BC990" s="1085"/>
      <c r="BD990" s="1085"/>
      <c r="BE990" s="1085"/>
      <c r="BF990" s="1085"/>
      <c r="BG990" s="1085"/>
      <c r="BH990" s="1085"/>
      <c r="BI990" s="1085"/>
      <c r="BJ990" s="1085"/>
      <c r="BK990" s="1085"/>
      <c r="BL990" s="1085"/>
      <c r="BM990" s="1085"/>
      <c r="BN990" s="1085"/>
      <c r="BO990" s="1085"/>
      <c r="BP990" s="1085"/>
      <c r="BQ990" s="1085"/>
      <c r="BR990" s="1085"/>
      <c r="BS990" s="1124"/>
      <c r="BT990" s="1085"/>
      <c r="BU990" s="1085"/>
      <c r="BV990" s="1085"/>
      <c r="BW990" s="1085"/>
      <c r="BX990" s="1085"/>
      <c r="BY990" s="1085"/>
      <c r="BZ990" s="1085"/>
      <c r="CA990" s="1085"/>
      <c r="CB990" s="1085"/>
      <c r="CC990" s="1085"/>
      <c r="CD990" s="1085"/>
      <c r="CE990" s="1085"/>
      <c r="CF990" s="1085"/>
      <c r="CG990" s="1085"/>
      <c r="CH990" s="1085"/>
      <c r="CI990" s="1085"/>
      <c r="CJ990" s="1085"/>
      <c r="CK990" s="1085"/>
      <c r="CL990" s="1085"/>
      <c r="CM990" s="1124"/>
      <c r="CN990" s="1124"/>
      <c r="CO990" s="1125"/>
      <c r="CQ990" s="1955"/>
    </row>
    <row r="991" spans="1:95" s="633" customFormat="1" x14ac:dyDescent="0.2">
      <c r="A991" s="1066"/>
      <c r="B991" s="1084"/>
      <c r="C991" s="1060"/>
      <c r="D991" s="1060"/>
      <c r="E991" s="1061"/>
      <c r="F991" s="1079"/>
      <c r="G991" s="1078"/>
      <c r="H991" s="1064"/>
      <c r="I991" s="1085"/>
      <c r="J991" s="1085"/>
      <c r="K991" s="1085"/>
      <c r="L991" s="1085"/>
      <c r="M991" s="1085"/>
      <c r="N991" s="1085"/>
      <c r="O991" s="1085"/>
      <c r="P991" s="1085"/>
      <c r="Q991" s="1085"/>
      <c r="R991" s="1085"/>
      <c r="S991" s="1085"/>
      <c r="T991" s="1085"/>
      <c r="U991" s="1085"/>
      <c r="V991" s="1085"/>
      <c r="W991" s="1085"/>
      <c r="X991" s="1085"/>
      <c r="Y991" s="1085"/>
      <c r="Z991" s="1085"/>
      <c r="AA991" s="1085"/>
      <c r="AB991" s="1124"/>
      <c r="AC991" s="1124"/>
      <c r="AD991" s="1124"/>
      <c r="AE991" s="1124"/>
      <c r="AF991" s="1085"/>
      <c r="AG991" s="1085"/>
      <c r="AH991" s="1085"/>
      <c r="AI991" s="1085"/>
      <c r="AJ991" s="1085"/>
      <c r="AK991" s="1085"/>
      <c r="AL991" s="1085"/>
      <c r="AM991" s="1085"/>
      <c r="AN991" s="1085"/>
      <c r="AO991" s="1085"/>
      <c r="AP991" s="1085"/>
      <c r="AQ991" s="1085"/>
      <c r="AR991" s="1085"/>
      <c r="AS991" s="1085"/>
      <c r="AT991" s="1085"/>
      <c r="AU991" s="1085"/>
      <c r="AV991" s="1085"/>
      <c r="AW991" s="1085"/>
      <c r="AX991" s="1085"/>
      <c r="AY991" s="1085"/>
      <c r="AZ991" s="1085"/>
      <c r="BA991" s="1085"/>
      <c r="BB991" s="1085"/>
      <c r="BC991" s="1085"/>
      <c r="BD991" s="1085"/>
      <c r="BE991" s="1085"/>
      <c r="BF991" s="1085"/>
      <c r="BG991" s="1085"/>
      <c r="BH991" s="1085"/>
      <c r="BI991" s="1085"/>
      <c r="BJ991" s="1085"/>
      <c r="BK991" s="1085"/>
      <c r="BL991" s="1085"/>
      <c r="BM991" s="1085"/>
      <c r="BN991" s="1085"/>
      <c r="BO991" s="1085"/>
      <c r="BP991" s="1085"/>
      <c r="BQ991" s="1085"/>
      <c r="BR991" s="1085"/>
      <c r="BS991" s="1124"/>
      <c r="BT991" s="1085"/>
      <c r="BU991" s="1085"/>
      <c r="BV991" s="1085"/>
      <c r="BW991" s="1085"/>
      <c r="BX991" s="1085"/>
      <c r="BY991" s="1085"/>
      <c r="BZ991" s="1085"/>
      <c r="CA991" s="1085"/>
      <c r="CB991" s="1085"/>
      <c r="CC991" s="1085"/>
      <c r="CD991" s="1085"/>
      <c r="CE991" s="1085"/>
      <c r="CF991" s="1085"/>
      <c r="CG991" s="1085"/>
      <c r="CH991" s="1085"/>
      <c r="CI991" s="1085"/>
      <c r="CJ991" s="1085"/>
      <c r="CK991" s="1085"/>
      <c r="CL991" s="1085"/>
      <c r="CM991" s="1124"/>
      <c r="CN991" s="1124"/>
      <c r="CO991" s="1125"/>
      <c r="CQ991" s="1955"/>
    </row>
    <row r="992" spans="1:95" s="633" customFormat="1" x14ac:dyDescent="0.2">
      <c r="A992" s="1066"/>
      <c r="B992" s="1084"/>
      <c r="C992" s="1060"/>
      <c r="D992" s="1060"/>
      <c r="E992" s="1061"/>
      <c r="F992" s="1079"/>
      <c r="G992" s="1078"/>
      <c r="H992" s="1064"/>
      <c r="I992" s="1085"/>
      <c r="J992" s="1085"/>
      <c r="K992" s="1085"/>
      <c r="L992" s="1085"/>
      <c r="M992" s="1085"/>
      <c r="N992" s="1085"/>
      <c r="O992" s="1085"/>
      <c r="P992" s="1085"/>
      <c r="Q992" s="1085"/>
      <c r="R992" s="1085"/>
      <c r="S992" s="1085"/>
      <c r="T992" s="1085"/>
      <c r="U992" s="1085"/>
      <c r="V992" s="1085"/>
      <c r="W992" s="1085"/>
      <c r="X992" s="1085"/>
      <c r="Y992" s="1085"/>
      <c r="Z992" s="1085"/>
      <c r="AA992" s="1085"/>
      <c r="AB992" s="1124"/>
      <c r="AC992" s="1124"/>
      <c r="AD992" s="1124"/>
      <c r="AE992" s="1124"/>
      <c r="AF992" s="1085"/>
      <c r="AG992" s="1085"/>
      <c r="AH992" s="1085"/>
      <c r="AI992" s="1085"/>
      <c r="AJ992" s="1085"/>
      <c r="AK992" s="1085"/>
      <c r="AL992" s="1085"/>
      <c r="AM992" s="1085"/>
      <c r="AN992" s="1085"/>
      <c r="AO992" s="1085"/>
      <c r="AP992" s="1085"/>
      <c r="AQ992" s="1085"/>
      <c r="AR992" s="1085"/>
      <c r="AS992" s="1085"/>
      <c r="AT992" s="1085"/>
      <c r="AU992" s="1085"/>
      <c r="AV992" s="1085"/>
      <c r="AW992" s="1085"/>
      <c r="AX992" s="1085"/>
      <c r="AY992" s="1085"/>
      <c r="AZ992" s="1085"/>
      <c r="BA992" s="1085"/>
      <c r="BB992" s="1085"/>
      <c r="BC992" s="1085"/>
      <c r="BD992" s="1085"/>
      <c r="BE992" s="1085"/>
      <c r="BF992" s="1085"/>
      <c r="BG992" s="1085"/>
      <c r="BH992" s="1085"/>
      <c r="BI992" s="1085"/>
      <c r="BJ992" s="1085"/>
      <c r="BK992" s="1085"/>
      <c r="BL992" s="1085"/>
      <c r="BM992" s="1085"/>
      <c r="BN992" s="1085"/>
      <c r="BO992" s="1085"/>
      <c r="BP992" s="1085"/>
      <c r="BQ992" s="1085"/>
      <c r="BR992" s="1085"/>
      <c r="BS992" s="1124"/>
      <c r="BT992" s="1085"/>
      <c r="BU992" s="1085"/>
      <c r="BV992" s="1085"/>
      <c r="BW992" s="1085"/>
      <c r="BX992" s="1085"/>
      <c r="BY992" s="1085"/>
      <c r="BZ992" s="1085"/>
      <c r="CA992" s="1085"/>
      <c r="CB992" s="1085"/>
      <c r="CC992" s="1085"/>
      <c r="CD992" s="1085"/>
      <c r="CE992" s="1085"/>
      <c r="CF992" s="1085"/>
      <c r="CG992" s="1085"/>
      <c r="CH992" s="1085"/>
      <c r="CI992" s="1085"/>
      <c r="CJ992" s="1085"/>
      <c r="CK992" s="1085"/>
      <c r="CL992" s="1085"/>
      <c r="CM992" s="1124"/>
      <c r="CN992" s="1124"/>
      <c r="CO992" s="1125"/>
      <c r="CQ992" s="1955"/>
    </row>
    <row r="993" spans="1:95" s="633" customFormat="1" x14ac:dyDescent="0.2">
      <c r="A993" s="1066"/>
      <c r="B993" s="1084"/>
      <c r="C993" s="1060"/>
      <c r="D993" s="1060"/>
      <c r="E993" s="1061"/>
      <c r="F993" s="1079"/>
      <c r="G993" s="1078"/>
      <c r="H993" s="1064"/>
      <c r="I993" s="1085"/>
      <c r="J993" s="1085"/>
      <c r="K993" s="1085"/>
      <c r="L993" s="1085"/>
      <c r="M993" s="1085"/>
      <c r="N993" s="1085"/>
      <c r="O993" s="1085"/>
      <c r="P993" s="1085"/>
      <c r="Q993" s="1085"/>
      <c r="R993" s="1085"/>
      <c r="S993" s="1085"/>
      <c r="T993" s="1085"/>
      <c r="U993" s="1085"/>
      <c r="V993" s="1085"/>
      <c r="W993" s="1085"/>
      <c r="X993" s="1085"/>
      <c r="Y993" s="1085"/>
      <c r="Z993" s="1085"/>
      <c r="AA993" s="1085"/>
      <c r="AB993" s="1124"/>
      <c r="AC993" s="1124"/>
      <c r="AD993" s="1124"/>
      <c r="AE993" s="1124"/>
      <c r="AF993" s="1085"/>
      <c r="AG993" s="1085"/>
      <c r="AH993" s="1085"/>
      <c r="AI993" s="1085"/>
      <c r="AJ993" s="1085"/>
      <c r="AK993" s="1085"/>
      <c r="AL993" s="1085"/>
      <c r="AM993" s="1085"/>
      <c r="AN993" s="1085"/>
      <c r="AO993" s="1085"/>
      <c r="AP993" s="1085"/>
      <c r="AQ993" s="1085"/>
      <c r="AR993" s="1085"/>
      <c r="AS993" s="1085"/>
      <c r="AT993" s="1085"/>
      <c r="AU993" s="1085"/>
      <c r="AV993" s="1085"/>
      <c r="AW993" s="1085"/>
      <c r="AX993" s="1085"/>
      <c r="AY993" s="1085"/>
      <c r="AZ993" s="1085"/>
      <c r="BA993" s="1085"/>
      <c r="BB993" s="1085"/>
      <c r="BC993" s="1085"/>
      <c r="BD993" s="1085"/>
      <c r="BE993" s="1085"/>
      <c r="BF993" s="1085"/>
      <c r="BG993" s="1085"/>
      <c r="BH993" s="1085"/>
      <c r="BI993" s="1085"/>
      <c r="BJ993" s="1085"/>
      <c r="BK993" s="1085"/>
      <c r="BL993" s="1085"/>
      <c r="BM993" s="1085"/>
      <c r="BN993" s="1085"/>
      <c r="BO993" s="1085"/>
      <c r="BP993" s="1085"/>
      <c r="BQ993" s="1085"/>
      <c r="BR993" s="1085"/>
      <c r="BS993" s="1124"/>
      <c r="BT993" s="1085"/>
      <c r="BU993" s="1085"/>
      <c r="BV993" s="1085"/>
      <c r="BW993" s="1085"/>
      <c r="BX993" s="1085"/>
      <c r="BY993" s="1085"/>
      <c r="BZ993" s="1085"/>
      <c r="CA993" s="1085"/>
      <c r="CB993" s="1085"/>
      <c r="CC993" s="1085"/>
      <c r="CD993" s="1085"/>
      <c r="CE993" s="1085"/>
      <c r="CF993" s="1085"/>
      <c r="CG993" s="1085"/>
      <c r="CH993" s="1085"/>
      <c r="CI993" s="1085"/>
      <c r="CJ993" s="1085"/>
      <c r="CK993" s="1085"/>
      <c r="CL993" s="1085"/>
      <c r="CM993" s="1124"/>
      <c r="CN993" s="1124"/>
      <c r="CO993" s="1125"/>
      <c r="CQ993" s="1955"/>
    </row>
    <row r="994" spans="1:95" s="633" customFormat="1" x14ac:dyDescent="0.2">
      <c r="A994" s="1066"/>
      <c r="B994" s="1084"/>
      <c r="C994" s="1060"/>
      <c r="D994" s="1060"/>
      <c r="E994" s="1061"/>
      <c r="F994" s="1079"/>
      <c r="G994" s="1078"/>
      <c r="H994" s="1064"/>
      <c r="I994" s="1085"/>
      <c r="J994" s="1085"/>
      <c r="K994" s="1085"/>
      <c r="L994" s="1085"/>
      <c r="M994" s="1085"/>
      <c r="N994" s="1085"/>
      <c r="O994" s="1085"/>
      <c r="P994" s="1085"/>
      <c r="Q994" s="1085"/>
      <c r="R994" s="1085"/>
      <c r="S994" s="1085"/>
      <c r="T994" s="1085"/>
      <c r="U994" s="1085"/>
      <c r="V994" s="1085"/>
      <c r="W994" s="1085"/>
      <c r="X994" s="1085"/>
      <c r="Y994" s="1085"/>
      <c r="Z994" s="1085"/>
      <c r="AA994" s="1085"/>
      <c r="AB994" s="1124"/>
      <c r="AC994" s="1124"/>
      <c r="AD994" s="1124"/>
      <c r="AE994" s="1124"/>
      <c r="AF994" s="1085"/>
      <c r="AG994" s="1085"/>
      <c r="AH994" s="1085"/>
      <c r="AI994" s="1085"/>
      <c r="AJ994" s="1085"/>
      <c r="AK994" s="1085"/>
      <c r="AL994" s="1085"/>
      <c r="AM994" s="1085"/>
      <c r="AN994" s="1085"/>
      <c r="AO994" s="1085"/>
      <c r="AP994" s="1085"/>
      <c r="AQ994" s="1085"/>
      <c r="AR994" s="1085"/>
      <c r="AS994" s="1085"/>
      <c r="AT994" s="1085"/>
      <c r="AU994" s="1085"/>
      <c r="AV994" s="1085"/>
      <c r="AW994" s="1085"/>
      <c r="AX994" s="1085"/>
      <c r="AY994" s="1085"/>
      <c r="AZ994" s="1085"/>
      <c r="BA994" s="1085"/>
      <c r="BB994" s="1085"/>
      <c r="BC994" s="1085"/>
      <c r="BD994" s="1085"/>
      <c r="BE994" s="1085"/>
      <c r="BF994" s="1085"/>
      <c r="BG994" s="1085"/>
      <c r="BH994" s="1085"/>
      <c r="BI994" s="1085"/>
      <c r="BJ994" s="1085"/>
      <c r="BK994" s="1085"/>
      <c r="BL994" s="1085"/>
      <c r="BM994" s="1085"/>
      <c r="BN994" s="1085"/>
      <c r="BO994" s="1085"/>
      <c r="BP994" s="1085"/>
      <c r="BQ994" s="1085"/>
      <c r="BR994" s="1085"/>
      <c r="BS994" s="1124"/>
      <c r="BT994" s="1085"/>
      <c r="BU994" s="1085"/>
      <c r="BV994" s="1085"/>
      <c r="BW994" s="1085"/>
      <c r="BX994" s="1085"/>
      <c r="BY994" s="1085"/>
      <c r="BZ994" s="1085"/>
      <c r="CA994" s="1085"/>
      <c r="CB994" s="1085"/>
      <c r="CC994" s="1085"/>
      <c r="CD994" s="1085"/>
      <c r="CE994" s="1085"/>
      <c r="CF994" s="1085"/>
      <c r="CG994" s="1085"/>
      <c r="CH994" s="1085"/>
      <c r="CI994" s="1085"/>
      <c r="CJ994" s="1085"/>
      <c r="CK994" s="1085"/>
      <c r="CL994" s="1085"/>
      <c r="CM994" s="1124"/>
      <c r="CN994" s="1124"/>
      <c r="CO994" s="1125"/>
      <c r="CQ994" s="1955"/>
    </row>
    <row r="995" spans="1:95" s="633" customFormat="1" x14ac:dyDescent="0.2">
      <c r="A995" s="1066"/>
      <c r="B995" s="1084"/>
      <c r="C995" s="1060"/>
      <c r="D995" s="1060"/>
      <c r="E995" s="1061"/>
      <c r="F995" s="1079"/>
      <c r="G995" s="1078"/>
      <c r="H995" s="1064"/>
      <c r="I995" s="1085"/>
      <c r="J995" s="1085"/>
      <c r="K995" s="1085"/>
      <c r="L995" s="1085"/>
      <c r="M995" s="1085"/>
      <c r="N995" s="1085"/>
      <c r="O995" s="1085"/>
      <c r="P995" s="1085"/>
      <c r="Q995" s="1085"/>
      <c r="R995" s="1085"/>
      <c r="S995" s="1085"/>
      <c r="T995" s="1085"/>
      <c r="U995" s="1085"/>
      <c r="V995" s="1085"/>
      <c r="W995" s="1085"/>
      <c r="X995" s="1085"/>
      <c r="Y995" s="1085"/>
      <c r="Z995" s="1085"/>
      <c r="AA995" s="1085"/>
      <c r="AB995" s="1124"/>
      <c r="AC995" s="1124"/>
      <c r="AD995" s="1124"/>
      <c r="AE995" s="1124"/>
      <c r="AF995" s="1085"/>
      <c r="AG995" s="1085"/>
      <c r="AH995" s="1085"/>
      <c r="AI995" s="1085"/>
      <c r="AJ995" s="1085"/>
      <c r="AK995" s="1085"/>
      <c r="AL995" s="1085"/>
      <c r="AM995" s="1085"/>
      <c r="AN995" s="1085"/>
      <c r="AO995" s="1085"/>
      <c r="AP995" s="1085"/>
      <c r="AQ995" s="1085"/>
      <c r="AR995" s="1085"/>
      <c r="AS995" s="1085"/>
      <c r="AT995" s="1085"/>
      <c r="AU995" s="1085"/>
      <c r="AV995" s="1085"/>
      <c r="AW995" s="1085"/>
      <c r="AX995" s="1085"/>
      <c r="AY995" s="1085"/>
      <c r="AZ995" s="1085"/>
      <c r="BA995" s="1085"/>
      <c r="BB995" s="1085"/>
      <c r="BC995" s="1085"/>
      <c r="BD995" s="1085"/>
      <c r="BE995" s="1085"/>
      <c r="BF995" s="1085"/>
      <c r="BG995" s="1085"/>
      <c r="BH995" s="1085"/>
      <c r="BI995" s="1085"/>
      <c r="BJ995" s="1085"/>
      <c r="BK995" s="1085"/>
      <c r="BL995" s="1085"/>
      <c r="BM995" s="1085"/>
      <c r="BN995" s="1085"/>
      <c r="BO995" s="1085"/>
      <c r="BP995" s="1085"/>
      <c r="BQ995" s="1085"/>
      <c r="BR995" s="1085"/>
      <c r="BS995" s="1124"/>
      <c r="BT995" s="1085"/>
      <c r="BU995" s="1085"/>
      <c r="BV995" s="1085"/>
      <c r="BW995" s="1085"/>
      <c r="BX995" s="1085"/>
      <c r="BY995" s="1085"/>
      <c r="BZ995" s="1085"/>
      <c r="CA995" s="1085"/>
      <c r="CB995" s="1085"/>
      <c r="CC995" s="1085"/>
      <c r="CD995" s="1085"/>
      <c r="CE995" s="1085"/>
      <c r="CF995" s="1085"/>
      <c r="CG995" s="1085"/>
      <c r="CH995" s="1085"/>
      <c r="CI995" s="1085"/>
      <c r="CJ995" s="1085"/>
      <c r="CK995" s="1085"/>
      <c r="CL995" s="1085"/>
      <c r="CM995" s="1124"/>
      <c r="CN995" s="1124"/>
      <c r="CO995" s="1125"/>
      <c r="CQ995" s="1955"/>
    </row>
    <row r="996" spans="1:95" s="633" customFormat="1" x14ac:dyDescent="0.2">
      <c r="A996" s="1066"/>
      <c r="B996" s="1084"/>
      <c r="C996" s="1060"/>
      <c r="D996" s="1060"/>
      <c r="E996" s="1061"/>
      <c r="F996" s="1079"/>
      <c r="G996" s="1078"/>
      <c r="H996" s="1064"/>
      <c r="I996" s="1085"/>
      <c r="J996" s="1085"/>
      <c r="K996" s="1085"/>
      <c r="L996" s="1085"/>
      <c r="M996" s="1085"/>
      <c r="N996" s="1085"/>
      <c r="O996" s="1085"/>
      <c r="P996" s="1085"/>
      <c r="Q996" s="1085"/>
      <c r="R996" s="1085"/>
      <c r="S996" s="1085"/>
      <c r="T996" s="1085"/>
      <c r="U996" s="1085"/>
      <c r="V996" s="1085"/>
      <c r="W996" s="1085"/>
      <c r="X996" s="1085"/>
      <c r="Y996" s="1085"/>
      <c r="Z996" s="1085"/>
      <c r="AA996" s="1085"/>
      <c r="AB996" s="1124"/>
      <c r="AC996" s="1124"/>
      <c r="AD996" s="1124"/>
      <c r="AE996" s="1124"/>
      <c r="AF996" s="1085"/>
      <c r="AG996" s="1085"/>
      <c r="AH996" s="1085"/>
      <c r="AI996" s="1085"/>
      <c r="AJ996" s="1085"/>
      <c r="AK996" s="1085"/>
      <c r="AL996" s="1085"/>
      <c r="AM996" s="1085"/>
      <c r="AN996" s="1085"/>
      <c r="AO996" s="1085"/>
      <c r="AP996" s="1085"/>
      <c r="AQ996" s="1085"/>
      <c r="AR996" s="1085"/>
      <c r="AS996" s="1085"/>
      <c r="AT996" s="1085"/>
      <c r="AU996" s="1085"/>
      <c r="AV996" s="1085"/>
      <c r="AW996" s="1085"/>
      <c r="AX996" s="1085"/>
      <c r="AY996" s="1085"/>
      <c r="AZ996" s="1085"/>
      <c r="BA996" s="1085"/>
      <c r="BB996" s="1085"/>
      <c r="BC996" s="1085"/>
      <c r="BD996" s="1085"/>
      <c r="BE996" s="1085"/>
      <c r="BF996" s="1085"/>
      <c r="BG996" s="1085"/>
      <c r="BH996" s="1085"/>
      <c r="BI996" s="1085"/>
      <c r="BJ996" s="1085"/>
      <c r="BK996" s="1085"/>
      <c r="BL996" s="1085"/>
      <c r="BM996" s="1085"/>
      <c r="BN996" s="1085"/>
      <c r="BO996" s="1085"/>
      <c r="BP996" s="1085"/>
      <c r="BQ996" s="1085"/>
      <c r="BR996" s="1085"/>
      <c r="BS996" s="1124"/>
      <c r="BT996" s="1085"/>
      <c r="BU996" s="1085"/>
      <c r="BV996" s="1085"/>
      <c r="BW996" s="1085"/>
      <c r="BX996" s="1085"/>
      <c r="BY996" s="1085"/>
      <c r="BZ996" s="1085"/>
      <c r="CA996" s="1085"/>
      <c r="CB996" s="1085"/>
      <c r="CC996" s="1085"/>
      <c r="CD996" s="1085"/>
      <c r="CE996" s="1085"/>
      <c r="CF996" s="1085"/>
      <c r="CG996" s="1085"/>
      <c r="CH996" s="1085"/>
      <c r="CI996" s="1085"/>
      <c r="CJ996" s="1085"/>
      <c r="CK996" s="1085"/>
      <c r="CL996" s="1085"/>
      <c r="CM996" s="1124"/>
      <c r="CN996" s="1124"/>
      <c r="CO996" s="1125"/>
      <c r="CQ996" s="1955"/>
    </row>
    <row r="997" spans="1:95" s="633" customFormat="1" x14ac:dyDescent="0.2">
      <c r="A997" s="1066"/>
      <c r="B997" s="1084"/>
      <c r="C997" s="1060"/>
      <c r="D997" s="1060"/>
      <c r="E997" s="1061"/>
      <c r="F997" s="1079"/>
      <c r="G997" s="1078"/>
      <c r="H997" s="1064"/>
      <c r="I997" s="1085"/>
      <c r="J997" s="1085"/>
      <c r="K997" s="1085"/>
      <c r="L997" s="1085"/>
      <c r="M997" s="1085"/>
      <c r="N997" s="1085"/>
      <c r="O997" s="1085"/>
      <c r="P997" s="1085"/>
      <c r="Q997" s="1085"/>
      <c r="R997" s="1085"/>
      <c r="S997" s="1085"/>
      <c r="T997" s="1085"/>
      <c r="U997" s="1085"/>
      <c r="V997" s="1085"/>
      <c r="W997" s="1085"/>
      <c r="X997" s="1085"/>
      <c r="Y997" s="1085"/>
      <c r="Z997" s="1085"/>
      <c r="AA997" s="1085"/>
      <c r="AB997" s="1124"/>
      <c r="AC997" s="1124"/>
      <c r="AD997" s="1124"/>
      <c r="AE997" s="1124"/>
      <c r="AF997" s="1085"/>
      <c r="AG997" s="1085"/>
      <c r="AH997" s="1085"/>
      <c r="AI997" s="1085"/>
      <c r="AJ997" s="1085"/>
      <c r="AK997" s="1085"/>
      <c r="AL997" s="1085"/>
      <c r="AM997" s="1085"/>
      <c r="AN997" s="1085"/>
      <c r="AO997" s="1085"/>
      <c r="AP997" s="1085"/>
      <c r="AQ997" s="1085"/>
      <c r="AR997" s="1085"/>
      <c r="AS997" s="1085"/>
      <c r="AT997" s="1085"/>
      <c r="AU997" s="1085"/>
      <c r="AV997" s="1085"/>
      <c r="AW997" s="1085"/>
      <c r="AX997" s="1085"/>
      <c r="AY997" s="1085"/>
      <c r="AZ997" s="1085"/>
      <c r="BA997" s="1085"/>
      <c r="BB997" s="1085"/>
      <c r="BC997" s="1085"/>
      <c r="BD997" s="1085"/>
      <c r="BE997" s="1085"/>
      <c r="BF997" s="1085"/>
      <c r="BG997" s="1085"/>
      <c r="BH997" s="1085"/>
      <c r="BI997" s="1085"/>
      <c r="BJ997" s="1085"/>
      <c r="BK997" s="1085"/>
      <c r="BL997" s="1085"/>
      <c r="BM997" s="1085"/>
      <c r="BN997" s="1085"/>
      <c r="BO997" s="1085"/>
      <c r="BP997" s="1085"/>
      <c r="BQ997" s="1085"/>
      <c r="BR997" s="1085"/>
      <c r="BS997" s="1124"/>
      <c r="BT997" s="1085"/>
      <c r="BU997" s="1085"/>
      <c r="BV997" s="1085"/>
      <c r="BW997" s="1085"/>
      <c r="BX997" s="1085"/>
      <c r="BY997" s="1085"/>
      <c r="BZ997" s="1085"/>
      <c r="CA997" s="1085"/>
      <c r="CB997" s="1085"/>
      <c r="CC997" s="1085"/>
      <c r="CD997" s="1085"/>
      <c r="CE997" s="1085"/>
      <c r="CF997" s="1085"/>
      <c r="CG997" s="1085"/>
      <c r="CH997" s="1085"/>
      <c r="CI997" s="1085"/>
      <c r="CJ997" s="1085"/>
      <c r="CK997" s="1085"/>
      <c r="CL997" s="1085"/>
      <c r="CM997" s="1124"/>
      <c r="CN997" s="1124"/>
      <c r="CO997" s="1125"/>
      <c r="CQ997" s="1955"/>
    </row>
    <row r="998" spans="1:95" s="633" customFormat="1" x14ac:dyDescent="0.2">
      <c r="A998" s="1066"/>
      <c r="B998" s="1084"/>
      <c r="C998" s="1060"/>
      <c r="D998" s="1060"/>
      <c r="E998" s="1061"/>
      <c r="F998" s="1079"/>
      <c r="G998" s="1078"/>
      <c r="H998" s="1064"/>
      <c r="I998" s="1085"/>
      <c r="J998" s="1085"/>
      <c r="K998" s="1085"/>
      <c r="L998" s="1085"/>
      <c r="M998" s="1085"/>
      <c r="N998" s="1085"/>
      <c r="O998" s="1085"/>
      <c r="P998" s="1085"/>
      <c r="Q998" s="1085"/>
      <c r="R998" s="1085"/>
      <c r="S998" s="1085"/>
      <c r="T998" s="1085"/>
      <c r="U998" s="1085"/>
      <c r="V998" s="1085"/>
      <c r="W998" s="1085"/>
      <c r="X998" s="1085"/>
      <c r="Y998" s="1085"/>
      <c r="Z998" s="1085"/>
      <c r="AA998" s="1085"/>
      <c r="AB998" s="1124"/>
      <c r="AC998" s="1124"/>
      <c r="AD998" s="1124"/>
      <c r="AE998" s="1124"/>
      <c r="AF998" s="1085"/>
      <c r="AG998" s="1085"/>
      <c r="AH998" s="1085"/>
      <c r="AI998" s="1085"/>
      <c r="AJ998" s="1085"/>
      <c r="AK998" s="1085"/>
      <c r="AL998" s="1085"/>
      <c r="AM998" s="1085"/>
      <c r="AN998" s="1085"/>
      <c r="AO998" s="1085"/>
      <c r="AP998" s="1085"/>
      <c r="AQ998" s="1085"/>
      <c r="AR998" s="1085"/>
      <c r="AS998" s="1085"/>
      <c r="AT998" s="1085"/>
      <c r="AU998" s="1085"/>
      <c r="AV998" s="1085"/>
      <c r="AW998" s="1085"/>
      <c r="AX998" s="1085"/>
      <c r="AY998" s="1085"/>
      <c r="AZ998" s="1085"/>
      <c r="BA998" s="1085"/>
      <c r="BB998" s="1085"/>
      <c r="BC998" s="1085"/>
      <c r="BD998" s="1085"/>
      <c r="BE998" s="1085"/>
      <c r="BF998" s="1085"/>
      <c r="BG998" s="1085"/>
      <c r="BH998" s="1085"/>
      <c r="BI998" s="1085"/>
      <c r="BJ998" s="1085"/>
      <c r="BK998" s="1085"/>
      <c r="BL998" s="1085"/>
      <c r="BM998" s="1085"/>
      <c r="BN998" s="1085"/>
      <c r="BO998" s="1085"/>
      <c r="BP998" s="1085"/>
      <c r="BQ998" s="1085"/>
      <c r="BR998" s="1085"/>
      <c r="BS998" s="1124"/>
      <c r="BT998" s="1085"/>
      <c r="BU998" s="1085"/>
      <c r="BV998" s="1085"/>
      <c r="BW998" s="1085"/>
      <c r="BX998" s="1085"/>
      <c r="BY998" s="1085"/>
      <c r="BZ998" s="1085"/>
      <c r="CA998" s="1085"/>
      <c r="CB998" s="1085"/>
      <c r="CC998" s="1085"/>
      <c r="CD998" s="1085"/>
      <c r="CE998" s="1085"/>
      <c r="CF998" s="1085"/>
      <c r="CG998" s="1085"/>
      <c r="CH998" s="1085"/>
      <c r="CI998" s="1085"/>
      <c r="CJ998" s="1085"/>
      <c r="CK998" s="1085"/>
      <c r="CL998" s="1085"/>
      <c r="CM998" s="1124"/>
      <c r="CN998" s="1124"/>
      <c r="CO998" s="1125"/>
      <c r="CQ998" s="1955"/>
    </row>
    <row r="999" spans="1:95" s="633" customFormat="1" x14ac:dyDescent="0.2">
      <c r="A999" s="1066"/>
      <c r="B999" s="1084"/>
      <c r="C999" s="1060"/>
      <c r="D999" s="1060"/>
      <c r="E999" s="1061"/>
      <c r="F999" s="1079"/>
      <c r="G999" s="1078"/>
      <c r="H999" s="1064"/>
      <c r="I999" s="1085"/>
      <c r="J999" s="1085"/>
      <c r="K999" s="1085"/>
      <c r="L999" s="1085"/>
      <c r="M999" s="1085"/>
      <c r="N999" s="1085"/>
      <c r="O999" s="1085"/>
      <c r="P999" s="1085"/>
      <c r="Q999" s="1085"/>
      <c r="R999" s="1085"/>
      <c r="S999" s="1085"/>
      <c r="T999" s="1085"/>
      <c r="U999" s="1085"/>
      <c r="V999" s="1085"/>
      <c r="W999" s="1085"/>
      <c r="X999" s="1085"/>
      <c r="Y999" s="1085"/>
      <c r="Z999" s="1085"/>
      <c r="AA999" s="1085"/>
      <c r="AB999" s="1124"/>
      <c r="AC999" s="1124"/>
      <c r="AD999" s="1124"/>
      <c r="AE999" s="1124"/>
      <c r="AF999" s="1085"/>
      <c r="AG999" s="1085"/>
      <c r="AH999" s="1085"/>
      <c r="AI999" s="1085"/>
      <c r="AJ999" s="1085"/>
      <c r="AK999" s="1085"/>
      <c r="AL999" s="1085"/>
      <c r="AM999" s="1085"/>
      <c r="AN999" s="1085"/>
      <c r="AO999" s="1085"/>
      <c r="AP999" s="1085"/>
      <c r="AQ999" s="1085"/>
      <c r="AR999" s="1085"/>
      <c r="AS999" s="1085"/>
      <c r="AT999" s="1085"/>
      <c r="AU999" s="1085"/>
      <c r="AV999" s="1085"/>
      <c r="AW999" s="1085"/>
      <c r="AX999" s="1085"/>
      <c r="AY999" s="1085"/>
      <c r="AZ999" s="1085"/>
      <c r="BA999" s="1085"/>
      <c r="BB999" s="1085"/>
      <c r="BC999" s="1085"/>
      <c r="BD999" s="1085"/>
      <c r="BE999" s="1085"/>
      <c r="BF999" s="1085"/>
      <c r="BG999" s="1085"/>
      <c r="BH999" s="1085"/>
      <c r="BI999" s="1085"/>
      <c r="BJ999" s="1085"/>
      <c r="BK999" s="1085"/>
      <c r="BL999" s="1085"/>
      <c r="BM999" s="1085"/>
      <c r="BN999" s="1085"/>
      <c r="BO999" s="1085"/>
      <c r="BP999" s="1085"/>
      <c r="BQ999" s="1085"/>
      <c r="BR999" s="1085"/>
      <c r="BS999" s="1124"/>
      <c r="BT999" s="1085"/>
      <c r="BU999" s="1085"/>
      <c r="BV999" s="1085"/>
      <c r="BW999" s="1085"/>
      <c r="BX999" s="1085"/>
      <c r="BY999" s="1085"/>
      <c r="BZ999" s="1085"/>
      <c r="CA999" s="1085"/>
      <c r="CB999" s="1085"/>
      <c r="CC999" s="1085"/>
      <c r="CD999" s="1085"/>
      <c r="CE999" s="1085"/>
      <c r="CF999" s="1085"/>
      <c r="CG999" s="1085"/>
      <c r="CH999" s="1085"/>
      <c r="CI999" s="1085"/>
      <c r="CJ999" s="1085"/>
      <c r="CK999" s="1085"/>
      <c r="CL999" s="1085"/>
      <c r="CM999" s="1124"/>
      <c r="CN999" s="1124"/>
      <c r="CO999" s="1125"/>
      <c r="CQ999" s="1955"/>
    </row>
    <row r="1000" spans="1:95" s="633" customFormat="1" x14ac:dyDescent="0.2">
      <c r="A1000" s="1066"/>
      <c r="B1000" s="1084"/>
      <c r="C1000" s="1060"/>
      <c r="D1000" s="1060"/>
      <c r="E1000" s="1061"/>
      <c r="F1000" s="1079"/>
      <c r="G1000" s="1078"/>
      <c r="H1000" s="1064"/>
      <c r="I1000" s="1085"/>
      <c r="J1000" s="1085"/>
      <c r="K1000" s="1085"/>
      <c r="L1000" s="1085"/>
      <c r="M1000" s="1085"/>
      <c r="N1000" s="1085"/>
      <c r="O1000" s="1085"/>
      <c r="P1000" s="1085"/>
      <c r="Q1000" s="1085"/>
      <c r="R1000" s="1085"/>
      <c r="S1000" s="1085"/>
      <c r="T1000" s="1085"/>
      <c r="U1000" s="1085"/>
      <c r="V1000" s="1085"/>
      <c r="W1000" s="1085"/>
      <c r="X1000" s="1085"/>
      <c r="Y1000" s="1085"/>
      <c r="Z1000" s="1085"/>
      <c r="AA1000" s="1085"/>
      <c r="AB1000" s="1124"/>
      <c r="AC1000" s="1124"/>
      <c r="AD1000" s="1124"/>
      <c r="AE1000" s="1124"/>
      <c r="AF1000" s="1085"/>
      <c r="AG1000" s="1085"/>
      <c r="AH1000" s="1085"/>
      <c r="AI1000" s="1085"/>
      <c r="AJ1000" s="1085"/>
      <c r="AK1000" s="1085"/>
      <c r="AL1000" s="1085"/>
      <c r="AM1000" s="1085"/>
      <c r="AN1000" s="1085"/>
      <c r="AO1000" s="1085"/>
      <c r="AP1000" s="1085"/>
      <c r="AQ1000" s="1085"/>
      <c r="AR1000" s="1085"/>
      <c r="AS1000" s="1085"/>
      <c r="AT1000" s="1085"/>
      <c r="AU1000" s="1085"/>
      <c r="AV1000" s="1085"/>
      <c r="AW1000" s="1085"/>
      <c r="AX1000" s="1085"/>
      <c r="AY1000" s="1085"/>
      <c r="AZ1000" s="1085"/>
      <c r="BA1000" s="1085"/>
      <c r="BB1000" s="1085"/>
      <c r="BC1000" s="1085"/>
      <c r="BD1000" s="1085"/>
      <c r="BE1000" s="1085"/>
      <c r="BF1000" s="1085"/>
      <c r="BG1000" s="1085"/>
      <c r="BH1000" s="1085"/>
      <c r="BI1000" s="1085"/>
      <c r="BJ1000" s="1085"/>
      <c r="BK1000" s="1085"/>
      <c r="BL1000" s="1085"/>
      <c r="BM1000" s="1085"/>
      <c r="BN1000" s="1085"/>
      <c r="BO1000" s="1085"/>
      <c r="BP1000" s="1085"/>
      <c r="BQ1000" s="1085"/>
      <c r="BR1000" s="1085"/>
      <c r="BS1000" s="1124"/>
      <c r="BT1000" s="1085"/>
      <c r="BU1000" s="1085"/>
      <c r="BV1000" s="1085"/>
      <c r="BW1000" s="1085"/>
      <c r="BX1000" s="1085"/>
      <c r="BY1000" s="1085"/>
      <c r="BZ1000" s="1085"/>
      <c r="CA1000" s="1085"/>
      <c r="CB1000" s="1085"/>
      <c r="CC1000" s="1085"/>
      <c r="CD1000" s="1085"/>
      <c r="CE1000" s="1085"/>
      <c r="CF1000" s="1085"/>
      <c r="CG1000" s="1085"/>
      <c r="CH1000" s="1085"/>
      <c r="CI1000" s="1085"/>
      <c r="CJ1000" s="1085"/>
      <c r="CK1000" s="1085"/>
      <c r="CL1000" s="1085"/>
      <c r="CM1000" s="1124"/>
      <c r="CN1000" s="1124"/>
      <c r="CO1000" s="1125"/>
      <c r="CQ1000" s="1955"/>
    </row>
    <row r="1001" spans="1:95" s="633" customFormat="1" x14ac:dyDescent="0.2">
      <c r="A1001" s="1066"/>
      <c r="B1001" s="1084"/>
      <c r="C1001" s="1060"/>
      <c r="D1001" s="1060"/>
      <c r="E1001" s="1061"/>
      <c r="F1001" s="1079"/>
      <c r="G1001" s="1078"/>
      <c r="H1001" s="1064"/>
      <c r="I1001" s="1085"/>
      <c r="J1001" s="1085"/>
      <c r="K1001" s="1085"/>
      <c r="L1001" s="1085"/>
      <c r="M1001" s="1085"/>
      <c r="N1001" s="1085"/>
      <c r="O1001" s="1085"/>
      <c r="P1001" s="1085"/>
      <c r="Q1001" s="1085"/>
      <c r="R1001" s="1085"/>
      <c r="S1001" s="1085"/>
      <c r="T1001" s="1085"/>
      <c r="U1001" s="1085"/>
      <c r="V1001" s="1085"/>
      <c r="W1001" s="1085"/>
      <c r="X1001" s="1085"/>
      <c r="Y1001" s="1085"/>
      <c r="Z1001" s="1085"/>
      <c r="AA1001" s="1085"/>
      <c r="AB1001" s="1124"/>
      <c r="AC1001" s="1124"/>
      <c r="AD1001" s="1124"/>
      <c r="AE1001" s="1124"/>
      <c r="AF1001" s="1085"/>
      <c r="AG1001" s="1085"/>
      <c r="AH1001" s="1085"/>
      <c r="AI1001" s="1085"/>
      <c r="AJ1001" s="1085"/>
      <c r="AK1001" s="1085"/>
      <c r="AL1001" s="1085"/>
      <c r="AM1001" s="1085"/>
      <c r="AN1001" s="1085"/>
      <c r="AO1001" s="1085"/>
      <c r="AP1001" s="1085"/>
      <c r="AQ1001" s="1085"/>
      <c r="AR1001" s="1085"/>
      <c r="AS1001" s="1085"/>
      <c r="AT1001" s="1085"/>
      <c r="AU1001" s="1085"/>
      <c r="AV1001" s="1085"/>
      <c r="AW1001" s="1085"/>
      <c r="AX1001" s="1085"/>
      <c r="AY1001" s="1085"/>
      <c r="AZ1001" s="1085"/>
      <c r="BA1001" s="1085"/>
      <c r="BB1001" s="1085"/>
      <c r="BC1001" s="1085"/>
      <c r="BD1001" s="1085"/>
      <c r="BE1001" s="1085"/>
      <c r="BF1001" s="1085"/>
      <c r="BG1001" s="1085"/>
      <c r="BH1001" s="1085"/>
      <c r="BI1001" s="1085"/>
      <c r="BJ1001" s="1085"/>
      <c r="BK1001" s="1085"/>
      <c r="BL1001" s="1085"/>
      <c r="BM1001" s="1085"/>
      <c r="BN1001" s="1085"/>
      <c r="BO1001" s="1085"/>
      <c r="BP1001" s="1085"/>
      <c r="BQ1001" s="1085"/>
      <c r="BR1001" s="1085"/>
      <c r="BS1001" s="1124"/>
      <c r="BT1001" s="1085"/>
      <c r="BU1001" s="1085"/>
      <c r="BV1001" s="1085"/>
      <c r="BW1001" s="1085"/>
      <c r="BX1001" s="1085"/>
      <c r="BY1001" s="1085"/>
      <c r="BZ1001" s="1085"/>
      <c r="CA1001" s="1085"/>
      <c r="CB1001" s="1085"/>
      <c r="CC1001" s="1085"/>
      <c r="CD1001" s="1085"/>
      <c r="CE1001" s="1085"/>
      <c r="CF1001" s="1085"/>
      <c r="CG1001" s="1085"/>
      <c r="CH1001" s="1085"/>
      <c r="CI1001" s="1085"/>
      <c r="CJ1001" s="1085"/>
      <c r="CK1001" s="1085"/>
      <c r="CL1001" s="1085"/>
      <c r="CM1001" s="1124"/>
      <c r="CN1001" s="1124"/>
      <c r="CO1001" s="1125"/>
      <c r="CQ1001" s="1955"/>
    </row>
    <row r="1002" spans="1:95" s="633" customFormat="1" x14ac:dyDescent="0.2">
      <c r="A1002" s="1066"/>
      <c r="B1002" s="1084"/>
      <c r="C1002" s="1060"/>
      <c r="D1002" s="1060"/>
      <c r="E1002" s="1061"/>
      <c r="F1002" s="1079"/>
      <c r="G1002" s="1078"/>
      <c r="H1002" s="1064"/>
      <c r="I1002" s="1085"/>
      <c r="J1002" s="1085"/>
      <c r="K1002" s="1085"/>
      <c r="L1002" s="1085"/>
      <c r="M1002" s="1085"/>
      <c r="N1002" s="1085"/>
      <c r="O1002" s="1085"/>
      <c r="P1002" s="1085"/>
      <c r="Q1002" s="1085"/>
      <c r="R1002" s="1085"/>
      <c r="S1002" s="1085"/>
      <c r="T1002" s="1085"/>
      <c r="U1002" s="1085"/>
      <c r="V1002" s="1085"/>
      <c r="W1002" s="1085"/>
      <c r="X1002" s="1085"/>
      <c r="Y1002" s="1085"/>
      <c r="Z1002" s="1085"/>
      <c r="AA1002" s="1085"/>
      <c r="AB1002" s="1124"/>
      <c r="AC1002" s="1124"/>
      <c r="AD1002" s="1124"/>
      <c r="AE1002" s="1124"/>
      <c r="AF1002" s="1085"/>
      <c r="AG1002" s="1085"/>
      <c r="AH1002" s="1085"/>
      <c r="AI1002" s="1085"/>
      <c r="AJ1002" s="1085"/>
      <c r="AK1002" s="1085"/>
      <c r="AL1002" s="1085"/>
      <c r="AM1002" s="1085"/>
      <c r="AN1002" s="1085"/>
      <c r="AO1002" s="1085"/>
      <c r="AP1002" s="1085"/>
      <c r="AQ1002" s="1085"/>
      <c r="AR1002" s="1085"/>
      <c r="AS1002" s="1085"/>
      <c r="AT1002" s="1085"/>
      <c r="AU1002" s="1085"/>
      <c r="AV1002" s="1085"/>
      <c r="AW1002" s="1085"/>
      <c r="AX1002" s="1085"/>
      <c r="AY1002" s="1085"/>
      <c r="AZ1002" s="1085"/>
      <c r="BA1002" s="1085"/>
      <c r="BB1002" s="1085"/>
      <c r="BC1002" s="1085"/>
      <c r="BD1002" s="1085"/>
      <c r="BE1002" s="1085"/>
      <c r="BF1002" s="1085"/>
      <c r="BG1002" s="1085"/>
      <c r="BH1002" s="1085"/>
      <c r="BI1002" s="1085"/>
      <c r="BJ1002" s="1085"/>
      <c r="BK1002" s="1085"/>
      <c r="BL1002" s="1085"/>
      <c r="BM1002" s="1085"/>
      <c r="BN1002" s="1085"/>
      <c r="BO1002" s="1085"/>
      <c r="BP1002" s="1085"/>
      <c r="BQ1002" s="1085"/>
      <c r="BR1002" s="1085"/>
      <c r="BS1002" s="1124"/>
      <c r="BT1002" s="1085"/>
      <c r="BU1002" s="1085"/>
      <c r="BV1002" s="1085"/>
      <c r="BW1002" s="1085"/>
      <c r="BX1002" s="1085"/>
      <c r="BY1002" s="1085"/>
      <c r="BZ1002" s="1085"/>
      <c r="CA1002" s="1085"/>
      <c r="CB1002" s="1085"/>
      <c r="CC1002" s="1085"/>
      <c r="CD1002" s="1085"/>
      <c r="CE1002" s="1085"/>
      <c r="CF1002" s="1085"/>
      <c r="CG1002" s="1085"/>
      <c r="CH1002" s="1085"/>
      <c r="CI1002" s="1085"/>
      <c r="CJ1002" s="1085"/>
      <c r="CK1002" s="1085"/>
      <c r="CL1002" s="1085"/>
      <c r="CM1002" s="1124"/>
      <c r="CN1002" s="1124"/>
      <c r="CO1002" s="1125"/>
      <c r="CQ1002" s="1955"/>
    </row>
    <row r="1003" spans="1:95" s="633" customFormat="1" x14ac:dyDescent="0.2">
      <c r="A1003" s="1066"/>
      <c r="B1003" s="1084"/>
      <c r="C1003" s="1060"/>
      <c r="D1003" s="1060"/>
      <c r="E1003" s="1061"/>
      <c r="F1003" s="1079"/>
      <c r="G1003" s="1078"/>
      <c r="H1003" s="1064"/>
      <c r="I1003" s="1085"/>
      <c r="J1003" s="1085"/>
      <c r="K1003" s="1085"/>
      <c r="L1003" s="1085"/>
      <c r="M1003" s="1085"/>
      <c r="N1003" s="1085"/>
      <c r="O1003" s="1085"/>
      <c r="P1003" s="1085"/>
      <c r="Q1003" s="1085"/>
      <c r="R1003" s="1085"/>
      <c r="S1003" s="1085"/>
      <c r="T1003" s="1085"/>
      <c r="U1003" s="1085"/>
      <c r="V1003" s="1085"/>
      <c r="W1003" s="1085"/>
      <c r="X1003" s="1085"/>
      <c r="Y1003" s="1085"/>
      <c r="Z1003" s="1085"/>
      <c r="AA1003" s="1085"/>
      <c r="AB1003" s="1124"/>
      <c r="AC1003" s="1124"/>
      <c r="AD1003" s="1124"/>
      <c r="AE1003" s="1124"/>
      <c r="AF1003" s="1085"/>
      <c r="AG1003" s="1085"/>
      <c r="AH1003" s="1085"/>
      <c r="AI1003" s="1085"/>
      <c r="AJ1003" s="1085"/>
      <c r="AK1003" s="1085"/>
      <c r="AL1003" s="1085"/>
      <c r="AM1003" s="1085"/>
      <c r="AN1003" s="1085"/>
      <c r="AO1003" s="1085"/>
      <c r="AP1003" s="1085"/>
      <c r="AQ1003" s="1085"/>
      <c r="AR1003" s="1085"/>
      <c r="AS1003" s="1085"/>
      <c r="AT1003" s="1085"/>
      <c r="AU1003" s="1085"/>
      <c r="AV1003" s="1085"/>
      <c r="AW1003" s="1085"/>
      <c r="AX1003" s="1085"/>
      <c r="AY1003" s="1085"/>
      <c r="AZ1003" s="1085"/>
      <c r="BA1003" s="1085"/>
      <c r="BB1003" s="1085"/>
      <c r="BC1003" s="1085"/>
      <c r="BD1003" s="1085"/>
      <c r="BE1003" s="1085"/>
      <c r="BF1003" s="1085"/>
      <c r="BG1003" s="1085"/>
      <c r="BH1003" s="1085"/>
      <c r="BI1003" s="1085"/>
      <c r="BJ1003" s="1085"/>
      <c r="BK1003" s="1085"/>
      <c r="BL1003" s="1085"/>
      <c r="BM1003" s="1085"/>
      <c r="BN1003" s="1085"/>
      <c r="BO1003" s="1085"/>
      <c r="BP1003" s="1085"/>
      <c r="BQ1003" s="1085"/>
      <c r="BR1003" s="1085"/>
      <c r="BS1003" s="1124"/>
      <c r="BT1003" s="1085"/>
      <c r="BU1003" s="1085"/>
      <c r="BV1003" s="1085"/>
      <c r="BW1003" s="1085"/>
      <c r="BX1003" s="1085"/>
      <c r="BY1003" s="1085"/>
      <c r="BZ1003" s="1085"/>
      <c r="CA1003" s="1085"/>
      <c r="CB1003" s="1085"/>
      <c r="CC1003" s="1085"/>
      <c r="CD1003" s="1085"/>
      <c r="CE1003" s="1085"/>
      <c r="CF1003" s="1085"/>
      <c r="CG1003" s="1085"/>
      <c r="CH1003" s="1085"/>
      <c r="CI1003" s="1085"/>
      <c r="CJ1003" s="1085"/>
      <c r="CK1003" s="1085"/>
      <c r="CL1003" s="1085"/>
      <c r="CM1003" s="1124"/>
      <c r="CN1003" s="1124"/>
      <c r="CO1003" s="1125"/>
      <c r="CQ1003" s="1955"/>
    </row>
    <row r="1004" spans="1:95" s="633" customFormat="1" x14ac:dyDescent="0.2">
      <c r="A1004" s="1066"/>
      <c r="B1004" s="1084"/>
      <c r="C1004" s="1060"/>
      <c r="D1004" s="1060"/>
      <c r="E1004" s="1061"/>
      <c r="F1004" s="1079"/>
      <c r="G1004" s="1078"/>
      <c r="H1004" s="1064"/>
      <c r="I1004" s="1085"/>
      <c r="J1004" s="1085"/>
      <c r="K1004" s="1085"/>
      <c r="L1004" s="1085"/>
      <c r="M1004" s="1085"/>
      <c r="N1004" s="1085"/>
      <c r="O1004" s="1085"/>
      <c r="P1004" s="1085"/>
      <c r="Q1004" s="1085"/>
      <c r="R1004" s="1085"/>
      <c r="S1004" s="1085"/>
      <c r="T1004" s="1085"/>
      <c r="U1004" s="1085"/>
      <c r="V1004" s="1085"/>
      <c r="W1004" s="1085"/>
      <c r="X1004" s="1085"/>
      <c r="Y1004" s="1085"/>
      <c r="Z1004" s="1085"/>
      <c r="AA1004" s="1085"/>
      <c r="AB1004" s="1124"/>
      <c r="AC1004" s="1124"/>
      <c r="AD1004" s="1124"/>
      <c r="AE1004" s="1124"/>
      <c r="AF1004" s="1085"/>
      <c r="AG1004" s="1085"/>
      <c r="AH1004" s="1085"/>
      <c r="AI1004" s="1085"/>
      <c r="AJ1004" s="1085"/>
      <c r="AK1004" s="1085"/>
      <c r="AL1004" s="1085"/>
      <c r="AM1004" s="1085"/>
      <c r="AN1004" s="1085"/>
      <c r="AO1004" s="1085"/>
      <c r="AP1004" s="1085"/>
      <c r="AQ1004" s="1085"/>
      <c r="AR1004" s="1085"/>
      <c r="AS1004" s="1085"/>
      <c r="AT1004" s="1085"/>
      <c r="AU1004" s="1085"/>
      <c r="AV1004" s="1085"/>
      <c r="AW1004" s="1085"/>
      <c r="AX1004" s="1085"/>
      <c r="AY1004" s="1085"/>
      <c r="AZ1004" s="1085"/>
      <c r="BA1004" s="1085"/>
      <c r="BB1004" s="1085"/>
      <c r="BC1004" s="1085"/>
      <c r="BD1004" s="1085"/>
      <c r="BE1004" s="1085"/>
      <c r="BF1004" s="1085"/>
      <c r="BG1004" s="1085"/>
      <c r="BH1004" s="1085"/>
      <c r="BI1004" s="1085"/>
      <c r="BJ1004" s="1085"/>
      <c r="BK1004" s="1085"/>
      <c r="BL1004" s="1085"/>
      <c r="BM1004" s="1085"/>
      <c r="BN1004" s="1085"/>
      <c r="BO1004" s="1085"/>
      <c r="BP1004" s="1085"/>
      <c r="BQ1004" s="1085"/>
      <c r="BR1004" s="1085"/>
      <c r="BS1004" s="1124"/>
      <c r="BT1004" s="1085"/>
      <c r="BU1004" s="1085"/>
      <c r="BV1004" s="1085"/>
      <c r="BW1004" s="1085"/>
      <c r="BX1004" s="1085"/>
      <c r="BY1004" s="1085"/>
      <c r="BZ1004" s="1085"/>
      <c r="CA1004" s="1085"/>
      <c r="CB1004" s="1085"/>
      <c r="CC1004" s="1085"/>
      <c r="CD1004" s="1085"/>
      <c r="CE1004" s="1085"/>
      <c r="CF1004" s="1085"/>
      <c r="CG1004" s="1085"/>
      <c r="CH1004" s="1085"/>
      <c r="CI1004" s="1085"/>
      <c r="CJ1004" s="1085"/>
      <c r="CK1004" s="1085"/>
      <c r="CL1004" s="1085"/>
      <c r="CM1004" s="1124"/>
      <c r="CN1004" s="1124"/>
      <c r="CO1004" s="1125"/>
      <c r="CQ1004" s="1955"/>
    </row>
    <row r="1005" spans="1:95" s="633" customFormat="1" x14ac:dyDescent="0.2">
      <c r="A1005" s="1066"/>
      <c r="B1005" s="1084"/>
      <c r="C1005" s="1060"/>
      <c r="D1005" s="1060"/>
      <c r="E1005" s="1061"/>
      <c r="F1005" s="1079"/>
      <c r="G1005" s="1078"/>
      <c r="H1005" s="1064"/>
      <c r="I1005" s="1085"/>
      <c r="J1005" s="1085"/>
      <c r="K1005" s="1085"/>
      <c r="L1005" s="1085"/>
      <c r="M1005" s="1085"/>
      <c r="N1005" s="1085"/>
      <c r="O1005" s="1085"/>
      <c r="P1005" s="1085"/>
      <c r="Q1005" s="1085"/>
      <c r="R1005" s="1085"/>
      <c r="S1005" s="1085"/>
      <c r="T1005" s="1085"/>
      <c r="U1005" s="1085"/>
      <c r="V1005" s="1085"/>
      <c r="W1005" s="1085"/>
      <c r="X1005" s="1085"/>
      <c r="Y1005" s="1085"/>
      <c r="Z1005" s="1085"/>
      <c r="AA1005" s="1085"/>
      <c r="AB1005" s="1124"/>
      <c r="AC1005" s="1124"/>
      <c r="AD1005" s="1124"/>
      <c r="AE1005" s="1124"/>
      <c r="AF1005" s="1085"/>
      <c r="AG1005" s="1085"/>
      <c r="AH1005" s="1085"/>
      <c r="AI1005" s="1085"/>
      <c r="AJ1005" s="1085"/>
      <c r="AK1005" s="1085"/>
      <c r="AL1005" s="1085"/>
      <c r="AM1005" s="1085"/>
      <c r="AN1005" s="1085"/>
      <c r="AO1005" s="1085"/>
      <c r="AP1005" s="1085"/>
      <c r="AQ1005" s="1085"/>
      <c r="AR1005" s="1085"/>
      <c r="AS1005" s="1085"/>
      <c r="AT1005" s="1085"/>
      <c r="AU1005" s="1085"/>
      <c r="AV1005" s="1085"/>
      <c r="AW1005" s="1085"/>
      <c r="AX1005" s="1085"/>
      <c r="AY1005" s="1085"/>
      <c r="AZ1005" s="1085"/>
      <c r="BA1005" s="1085"/>
      <c r="BB1005" s="1085"/>
      <c r="BC1005" s="1085"/>
      <c r="BD1005" s="1085"/>
      <c r="BE1005" s="1085"/>
      <c r="BF1005" s="1085"/>
      <c r="BG1005" s="1085"/>
      <c r="BH1005" s="1085"/>
      <c r="BI1005" s="1085"/>
      <c r="BJ1005" s="1085"/>
      <c r="BK1005" s="1085"/>
      <c r="BL1005" s="1085"/>
      <c r="BM1005" s="1085"/>
      <c r="BN1005" s="1085"/>
      <c r="BO1005" s="1085"/>
      <c r="BP1005" s="1085"/>
      <c r="BQ1005" s="1085"/>
      <c r="BR1005" s="1085"/>
      <c r="BS1005" s="1124"/>
      <c r="BT1005" s="1085"/>
      <c r="BU1005" s="1085"/>
      <c r="BV1005" s="1085"/>
      <c r="BW1005" s="1085"/>
      <c r="BX1005" s="1085"/>
      <c r="BY1005" s="1085"/>
      <c r="BZ1005" s="1085"/>
      <c r="CA1005" s="1085"/>
      <c r="CB1005" s="1085"/>
      <c r="CC1005" s="1085"/>
      <c r="CD1005" s="1085"/>
      <c r="CE1005" s="1085"/>
      <c r="CF1005" s="1085"/>
      <c r="CG1005" s="1085"/>
      <c r="CH1005" s="1085"/>
      <c r="CI1005" s="1085"/>
      <c r="CJ1005" s="1085"/>
      <c r="CK1005" s="1085"/>
      <c r="CL1005" s="1085"/>
      <c r="CM1005" s="1124"/>
      <c r="CN1005" s="1124"/>
      <c r="CO1005" s="1125"/>
      <c r="CQ1005" s="1955"/>
    </row>
    <row r="1006" spans="1:95" s="633" customFormat="1" x14ac:dyDescent="0.2">
      <c r="A1006" s="1066"/>
      <c r="B1006" s="1084"/>
      <c r="C1006" s="1060"/>
      <c r="D1006" s="1060"/>
      <c r="E1006" s="1061"/>
      <c r="F1006" s="1079"/>
      <c r="G1006" s="1078"/>
      <c r="H1006" s="1064"/>
      <c r="I1006" s="1085"/>
      <c r="J1006" s="1085"/>
      <c r="K1006" s="1085"/>
      <c r="L1006" s="1085"/>
      <c r="M1006" s="1085"/>
      <c r="N1006" s="1085"/>
      <c r="O1006" s="1085"/>
      <c r="P1006" s="1085"/>
      <c r="Q1006" s="1085"/>
      <c r="R1006" s="1085"/>
      <c r="S1006" s="1085"/>
      <c r="T1006" s="1085"/>
      <c r="U1006" s="1085"/>
      <c r="V1006" s="1085"/>
      <c r="W1006" s="1085"/>
      <c r="X1006" s="1085"/>
      <c r="Y1006" s="1085"/>
      <c r="Z1006" s="1085"/>
      <c r="AA1006" s="1085"/>
      <c r="AB1006" s="1124"/>
      <c r="AC1006" s="1124"/>
      <c r="AD1006" s="1124"/>
      <c r="AE1006" s="1124"/>
      <c r="AF1006" s="1085"/>
      <c r="AG1006" s="1085"/>
      <c r="AH1006" s="1085"/>
      <c r="AI1006" s="1085"/>
      <c r="AJ1006" s="1085"/>
      <c r="AK1006" s="1085"/>
      <c r="AL1006" s="1085"/>
      <c r="AM1006" s="1085"/>
      <c r="AN1006" s="1085"/>
      <c r="AO1006" s="1085"/>
      <c r="AP1006" s="1085"/>
      <c r="AQ1006" s="1085"/>
      <c r="AR1006" s="1085"/>
      <c r="AS1006" s="1085"/>
      <c r="AT1006" s="1085"/>
      <c r="AU1006" s="1085"/>
      <c r="AV1006" s="1085"/>
      <c r="AW1006" s="1085"/>
      <c r="AX1006" s="1085"/>
      <c r="AY1006" s="1085"/>
      <c r="AZ1006" s="1085"/>
      <c r="BA1006" s="1085"/>
      <c r="BB1006" s="1085"/>
      <c r="BC1006" s="1085"/>
      <c r="BD1006" s="1085"/>
      <c r="BE1006" s="1085"/>
      <c r="BF1006" s="1085"/>
      <c r="BG1006" s="1085"/>
      <c r="BH1006" s="1085"/>
      <c r="BI1006" s="1085"/>
      <c r="BJ1006" s="1085"/>
      <c r="BK1006" s="1085"/>
      <c r="BL1006" s="1085"/>
      <c r="BM1006" s="1085"/>
      <c r="BN1006" s="1085"/>
      <c r="BO1006" s="1085"/>
      <c r="BP1006" s="1085"/>
      <c r="BQ1006" s="1085"/>
      <c r="BR1006" s="1085"/>
      <c r="BS1006" s="1124"/>
      <c r="BT1006" s="1085"/>
      <c r="BU1006" s="1085"/>
      <c r="BV1006" s="1085"/>
      <c r="BW1006" s="1085"/>
      <c r="BX1006" s="1085"/>
      <c r="BY1006" s="1085"/>
      <c r="BZ1006" s="1085"/>
      <c r="CA1006" s="1085"/>
      <c r="CB1006" s="1085"/>
      <c r="CC1006" s="1085"/>
      <c r="CD1006" s="1085"/>
      <c r="CE1006" s="1085"/>
      <c r="CF1006" s="1085"/>
      <c r="CG1006" s="1085"/>
      <c r="CH1006" s="1085"/>
      <c r="CI1006" s="1085"/>
      <c r="CJ1006" s="1085"/>
      <c r="CK1006" s="1085"/>
      <c r="CL1006" s="1085"/>
      <c r="CM1006" s="1124"/>
      <c r="CN1006" s="1124"/>
      <c r="CO1006" s="1125"/>
      <c r="CQ1006" s="1955"/>
    </row>
    <row r="1007" spans="1:95" s="633" customFormat="1" x14ac:dyDescent="0.2">
      <c r="A1007" s="1066"/>
      <c r="B1007" s="1084"/>
      <c r="C1007" s="1060"/>
      <c r="D1007" s="1060"/>
      <c r="E1007" s="1061"/>
      <c r="F1007" s="1079"/>
      <c r="G1007" s="1078"/>
      <c r="H1007" s="1064"/>
      <c r="I1007" s="1085"/>
      <c r="J1007" s="1085"/>
      <c r="K1007" s="1085"/>
      <c r="L1007" s="1085"/>
      <c r="M1007" s="1085"/>
      <c r="N1007" s="1085"/>
      <c r="O1007" s="1085"/>
      <c r="P1007" s="1085"/>
      <c r="Q1007" s="1085"/>
      <c r="R1007" s="1085"/>
      <c r="S1007" s="1085"/>
      <c r="T1007" s="1085"/>
      <c r="U1007" s="1085"/>
      <c r="V1007" s="1085"/>
      <c r="W1007" s="1085"/>
      <c r="X1007" s="1085"/>
      <c r="Y1007" s="1085"/>
      <c r="Z1007" s="1085"/>
      <c r="AA1007" s="1085"/>
      <c r="AB1007" s="1124"/>
      <c r="AC1007" s="1124"/>
      <c r="AD1007" s="1124"/>
      <c r="AE1007" s="1124"/>
      <c r="AF1007" s="1085"/>
      <c r="AG1007" s="1085"/>
      <c r="AH1007" s="1085"/>
      <c r="AI1007" s="1085"/>
      <c r="AJ1007" s="1085"/>
      <c r="AK1007" s="1085"/>
      <c r="AL1007" s="1085"/>
      <c r="AM1007" s="1085"/>
      <c r="AN1007" s="1085"/>
      <c r="AO1007" s="1085"/>
      <c r="AP1007" s="1085"/>
      <c r="AQ1007" s="1085"/>
      <c r="AR1007" s="1085"/>
      <c r="AS1007" s="1085"/>
      <c r="AT1007" s="1085"/>
      <c r="AU1007" s="1085"/>
      <c r="AV1007" s="1085"/>
      <c r="AW1007" s="1085"/>
      <c r="AX1007" s="1085"/>
      <c r="AY1007" s="1085"/>
      <c r="AZ1007" s="1085"/>
      <c r="BA1007" s="1085"/>
      <c r="BB1007" s="1085"/>
      <c r="BC1007" s="1085"/>
      <c r="BD1007" s="1085"/>
      <c r="BE1007" s="1085"/>
      <c r="BF1007" s="1085"/>
      <c r="BG1007" s="1085"/>
      <c r="BH1007" s="1085"/>
      <c r="BI1007" s="1085"/>
      <c r="BJ1007" s="1085"/>
      <c r="BK1007" s="1085"/>
      <c r="BL1007" s="1085"/>
      <c r="BM1007" s="1085"/>
      <c r="BN1007" s="1085"/>
      <c r="BO1007" s="1085"/>
      <c r="BP1007" s="1085"/>
      <c r="BQ1007" s="1085"/>
      <c r="BR1007" s="1085"/>
      <c r="BS1007" s="1124"/>
      <c r="BT1007" s="1085"/>
      <c r="BU1007" s="1085"/>
      <c r="BV1007" s="1085"/>
      <c r="BW1007" s="1085"/>
      <c r="BX1007" s="1085"/>
      <c r="BY1007" s="1085"/>
      <c r="BZ1007" s="1085"/>
      <c r="CA1007" s="1085"/>
      <c r="CB1007" s="1085"/>
      <c r="CC1007" s="1085"/>
      <c r="CD1007" s="1085"/>
      <c r="CE1007" s="1085"/>
      <c r="CF1007" s="1085"/>
      <c r="CG1007" s="1085"/>
      <c r="CH1007" s="1085"/>
      <c r="CI1007" s="1085"/>
      <c r="CJ1007" s="1085"/>
      <c r="CK1007" s="1085"/>
      <c r="CL1007" s="1085"/>
      <c r="CM1007" s="1124"/>
      <c r="CN1007" s="1124"/>
      <c r="CO1007" s="1125"/>
      <c r="CQ1007" s="1955"/>
    </row>
    <row r="1008" spans="1:95" s="633" customFormat="1" x14ac:dyDescent="0.2">
      <c r="A1008" s="1066"/>
      <c r="B1008" s="1084"/>
      <c r="C1008" s="1060"/>
      <c r="D1008" s="1060"/>
      <c r="E1008" s="1061"/>
      <c r="F1008" s="1079"/>
      <c r="G1008" s="1078"/>
      <c r="H1008" s="1064"/>
      <c r="I1008" s="1085"/>
      <c r="J1008" s="1085"/>
      <c r="K1008" s="1085"/>
      <c r="L1008" s="1085"/>
      <c r="M1008" s="1085"/>
      <c r="N1008" s="1085"/>
      <c r="O1008" s="1085"/>
      <c r="P1008" s="1085"/>
      <c r="Q1008" s="1085"/>
      <c r="R1008" s="1085"/>
      <c r="S1008" s="1085"/>
      <c r="T1008" s="1085"/>
      <c r="U1008" s="1085"/>
      <c r="V1008" s="1085"/>
      <c r="W1008" s="1085"/>
      <c r="X1008" s="1085"/>
      <c r="Y1008" s="1085"/>
      <c r="Z1008" s="1085"/>
      <c r="AA1008" s="1085"/>
      <c r="AB1008" s="1124"/>
      <c r="AC1008" s="1124"/>
      <c r="AD1008" s="1124"/>
      <c r="AE1008" s="1124"/>
      <c r="AF1008" s="1085"/>
      <c r="AG1008" s="1085"/>
      <c r="AH1008" s="1085"/>
      <c r="AI1008" s="1085"/>
      <c r="AJ1008" s="1085"/>
      <c r="AK1008" s="1085"/>
      <c r="AL1008" s="1085"/>
      <c r="AM1008" s="1085"/>
      <c r="AN1008" s="1085"/>
      <c r="AO1008" s="1085"/>
      <c r="AP1008" s="1085"/>
      <c r="AQ1008" s="1085"/>
      <c r="AR1008" s="1085"/>
      <c r="AS1008" s="1085"/>
      <c r="AT1008" s="1085"/>
      <c r="AU1008" s="1085"/>
      <c r="AV1008" s="1085"/>
      <c r="AW1008" s="1085"/>
      <c r="AX1008" s="1085"/>
      <c r="AY1008" s="1085"/>
      <c r="AZ1008" s="1085"/>
      <c r="BA1008" s="1085"/>
      <c r="BB1008" s="1085"/>
      <c r="BC1008" s="1085"/>
      <c r="BD1008" s="1085"/>
      <c r="BE1008" s="1085"/>
      <c r="BF1008" s="1085"/>
      <c r="BG1008" s="1085"/>
      <c r="BH1008" s="1085"/>
      <c r="BI1008" s="1085"/>
      <c r="BJ1008" s="1085"/>
      <c r="BK1008" s="1085"/>
      <c r="BL1008" s="1085"/>
      <c r="BM1008" s="1085"/>
      <c r="BN1008" s="1085"/>
      <c r="BO1008" s="1085"/>
      <c r="BP1008" s="1085"/>
      <c r="BQ1008" s="1085"/>
      <c r="BR1008" s="1085"/>
      <c r="BS1008" s="1124"/>
      <c r="BT1008" s="1085"/>
      <c r="BU1008" s="1085"/>
      <c r="BV1008" s="1085"/>
      <c r="BW1008" s="1085"/>
      <c r="BX1008" s="1085"/>
      <c r="BY1008" s="1085"/>
      <c r="BZ1008" s="1085"/>
      <c r="CA1008" s="1085"/>
      <c r="CB1008" s="1085"/>
      <c r="CC1008" s="1085"/>
      <c r="CD1008" s="1085"/>
      <c r="CE1008" s="1085"/>
      <c r="CF1008" s="1085"/>
      <c r="CG1008" s="1085"/>
      <c r="CH1008" s="1085"/>
      <c r="CI1008" s="1085"/>
      <c r="CJ1008" s="1085"/>
      <c r="CK1008" s="1085"/>
      <c r="CL1008" s="1085"/>
      <c r="CM1008" s="1124"/>
      <c r="CN1008" s="1124"/>
      <c r="CO1008" s="1125"/>
      <c r="CQ1008" s="1955"/>
    </row>
    <row r="1009" spans="1:95" s="633" customFormat="1" x14ac:dyDescent="0.2">
      <c r="A1009" s="1066"/>
      <c r="B1009" s="1084"/>
      <c r="C1009" s="1060"/>
      <c r="D1009" s="1060"/>
      <c r="E1009" s="1061"/>
      <c r="F1009" s="1079"/>
      <c r="G1009" s="1078"/>
      <c r="H1009" s="1064"/>
      <c r="I1009" s="1085"/>
      <c r="J1009" s="1085"/>
      <c r="K1009" s="1085"/>
      <c r="L1009" s="1085"/>
      <c r="M1009" s="1085"/>
      <c r="N1009" s="1085"/>
      <c r="O1009" s="1085"/>
      <c r="P1009" s="1085"/>
      <c r="Q1009" s="1085"/>
      <c r="R1009" s="1085"/>
      <c r="S1009" s="1085"/>
      <c r="T1009" s="1085"/>
      <c r="U1009" s="1085"/>
      <c r="V1009" s="1085"/>
      <c r="W1009" s="1085"/>
      <c r="X1009" s="1085"/>
      <c r="Y1009" s="1085"/>
      <c r="Z1009" s="1085"/>
      <c r="AA1009" s="1085"/>
      <c r="AB1009" s="1124"/>
      <c r="AC1009" s="1124"/>
      <c r="AD1009" s="1124"/>
      <c r="AE1009" s="1124"/>
      <c r="AF1009" s="1085"/>
      <c r="AG1009" s="1085"/>
      <c r="AH1009" s="1085"/>
      <c r="AI1009" s="1085"/>
      <c r="AJ1009" s="1085"/>
      <c r="AK1009" s="1085"/>
      <c r="AL1009" s="1085"/>
      <c r="AM1009" s="1085"/>
      <c r="AN1009" s="1085"/>
      <c r="AO1009" s="1085"/>
      <c r="AP1009" s="1085"/>
      <c r="AQ1009" s="1085"/>
      <c r="AR1009" s="1085"/>
      <c r="AS1009" s="1085"/>
      <c r="AT1009" s="1085"/>
      <c r="AU1009" s="1085"/>
      <c r="AV1009" s="1085"/>
      <c r="AW1009" s="1085"/>
      <c r="AX1009" s="1085"/>
      <c r="AY1009" s="1085"/>
      <c r="AZ1009" s="1085"/>
      <c r="BA1009" s="1085"/>
      <c r="BB1009" s="1085"/>
      <c r="BC1009" s="1085"/>
      <c r="BD1009" s="1085"/>
      <c r="BE1009" s="1085"/>
      <c r="BF1009" s="1085"/>
      <c r="BG1009" s="1085"/>
      <c r="BH1009" s="1085"/>
      <c r="BI1009" s="1085"/>
      <c r="BJ1009" s="1085"/>
      <c r="BK1009" s="1085"/>
      <c r="BL1009" s="1085"/>
      <c r="BM1009" s="1085"/>
      <c r="BN1009" s="1085"/>
      <c r="BO1009" s="1085"/>
      <c r="BP1009" s="1085"/>
      <c r="BQ1009" s="1085"/>
      <c r="BR1009" s="1085"/>
      <c r="BS1009" s="1124"/>
      <c r="BT1009" s="1085"/>
      <c r="BU1009" s="1085"/>
      <c r="BV1009" s="1085"/>
      <c r="BW1009" s="1085"/>
      <c r="BX1009" s="1085"/>
      <c r="BY1009" s="1085"/>
      <c r="BZ1009" s="1085"/>
      <c r="CA1009" s="1085"/>
      <c r="CB1009" s="1085"/>
      <c r="CC1009" s="1085"/>
      <c r="CD1009" s="1085"/>
      <c r="CE1009" s="1085"/>
      <c r="CF1009" s="1085"/>
      <c r="CG1009" s="1085"/>
      <c r="CH1009" s="1085"/>
      <c r="CI1009" s="1085"/>
      <c r="CJ1009" s="1085"/>
      <c r="CK1009" s="1085"/>
      <c r="CL1009" s="1085"/>
      <c r="CM1009" s="1124"/>
      <c r="CN1009" s="1124"/>
      <c r="CO1009" s="1125"/>
      <c r="CQ1009" s="1955"/>
    </row>
    <row r="1010" spans="1:95" s="633" customFormat="1" x14ac:dyDescent="0.2">
      <c r="A1010" s="1066"/>
      <c r="B1010" s="1084"/>
      <c r="C1010" s="1060"/>
      <c r="D1010" s="1060"/>
      <c r="E1010" s="1061"/>
      <c r="F1010" s="1079"/>
      <c r="G1010" s="1078"/>
      <c r="H1010" s="1064"/>
      <c r="I1010" s="1085"/>
      <c r="J1010" s="1085"/>
      <c r="K1010" s="1085"/>
      <c r="L1010" s="1085"/>
      <c r="M1010" s="1085"/>
      <c r="N1010" s="1085"/>
      <c r="O1010" s="1085"/>
      <c r="P1010" s="1085"/>
      <c r="Q1010" s="1085"/>
      <c r="R1010" s="1085"/>
      <c r="S1010" s="1085"/>
      <c r="T1010" s="1085"/>
      <c r="U1010" s="1085"/>
      <c r="V1010" s="1085"/>
      <c r="W1010" s="1085"/>
      <c r="X1010" s="1085"/>
      <c r="Y1010" s="1085"/>
      <c r="Z1010" s="1085"/>
      <c r="AA1010" s="1085"/>
      <c r="AB1010" s="1124"/>
      <c r="AC1010" s="1124"/>
      <c r="AD1010" s="1124"/>
      <c r="AE1010" s="1124"/>
      <c r="AF1010" s="1085"/>
      <c r="AG1010" s="1085"/>
      <c r="AH1010" s="1085"/>
      <c r="AI1010" s="1085"/>
      <c r="AJ1010" s="1085"/>
      <c r="AK1010" s="1085"/>
      <c r="AL1010" s="1085"/>
      <c r="AM1010" s="1085"/>
      <c r="AN1010" s="1085"/>
      <c r="AO1010" s="1085"/>
      <c r="AP1010" s="1085"/>
      <c r="AQ1010" s="1085"/>
      <c r="AR1010" s="1085"/>
      <c r="AS1010" s="1085"/>
      <c r="AT1010" s="1085"/>
      <c r="AU1010" s="1085"/>
      <c r="AV1010" s="1085"/>
      <c r="AW1010" s="1085"/>
      <c r="AX1010" s="1085"/>
      <c r="AY1010" s="1085"/>
      <c r="AZ1010" s="1085"/>
      <c r="BA1010" s="1085"/>
      <c r="BB1010" s="1085"/>
      <c r="BC1010" s="1085"/>
      <c r="BD1010" s="1085"/>
      <c r="BE1010" s="1085"/>
      <c r="BF1010" s="1085"/>
      <c r="BG1010" s="1085"/>
      <c r="BH1010" s="1085"/>
      <c r="BI1010" s="1085"/>
      <c r="BJ1010" s="1085"/>
      <c r="BK1010" s="1085"/>
      <c r="BL1010" s="1085"/>
      <c r="BM1010" s="1085"/>
      <c r="BN1010" s="1085"/>
      <c r="BO1010" s="1085"/>
      <c r="BP1010" s="1085"/>
      <c r="BQ1010" s="1085"/>
      <c r="BR1010" s="1085"/>
      <c r="BS1010" s="1124"/>
      <c r="BT1010" s="1085"/>
      <c r="BU1010" s="1085"/>
      <c r="BV1010" s="1085"/>
      <c r="BW1010" s="1085"/>
      <c r="BX1010" s="1085"/>
      <c r="BY1010" s="1085"/>
      <c r="BZ1010" s="1085"/>
      <c r="CA1010" s="1085"/>
      <c r="CB1010" s="1085"/>
      <c r="CC1010" s="1085"/>
      <c r="CD1010" s="1085"/>
      <c r="CE1010" s="1085"/>
      <c r="CF1010" s="1085"/>
      <c r="CG1010" s="1085"/>
      <c r="CH1010" s="1085"/>
      <c r="CI1010" s="1085"/>
      <c r="CJ1010" s="1085"/>
      <c r="CK1010" s="1085"/>
      <c r="CL1010" s="1085"/>
      <c r="CM1010" s="1124"/>
      <c r="CN1010" s="1124"/>
      <c r="CO1010" s="1125"/>
      <c r="CQ1010" s="1955"/>
    </row>
    <row r="1011" spans="1:95" s="633" customFormat="1" x14ac:dyDescent="0.2">
      <c r="A1011" s="1066"/>
      <c r="B1011" s="1084"/>
      <c r="C1011" s="1060"/>
      <c r="D1011" s="1060"/>
      <c r="E1011" s="1061"/>
      <c r="F1011" s="1079"/>
      <c r="G1011" s="1078"/>
      <c r="H1011" s="1064"/>
      <c r="I1011" s="1085"/>
      <c r="J1011" s="1085"/>
      <c r="K1011" s="1085"/>
      <c r="L1011" s="1085"/>
      <c r="M1011" s="1085"/>
      <c r="N1011" s="1085"/>
      <c r="O1011" s="1085"/>
      <c r="P1011" s="1085"/>
      <c r="Q1011" s="1085"/>
      <c r="R1011" s="1085"/>
      <c r="S1011" s="1085"/>
      <c r="T1011" s="1085"/>
      <c r="U1011" s="1085"/>
      <c r="V1011" s="1085"/>
      <c r="W1011" s="1085"/>
      <c r="X1011" s="1085"/>
      <c r="Y1011" s="1085"/>
      <c r="Z1011" s="1085"/>
      <c r="AA1011" s="1085"/>
      <c r="AB1011" s="1124"/>
      <c r="AC1011" s="1124"/>
      <c r="AD1011" s="1124"/>
      <c r="AE1011" s="1124"/>
      <c r="AF1011" s="1085"/>
      <c r="AG1011" s="1085"/>
      <c r="AH1011" s="1085"/>
      <c r="AI1011" s="1085"/>
      <c r="AJ1011" s="1085"/>
      <c r="AK1011" s="1085"/>
      <c r="AL1011" s="1085"/>
      <c r="AM1011" s="1085"/>
      <c r="AN1011" s="1085"/>
      <c r="AO1011" s="1085"/>
      <c r="AP1011" s="1085"/>
      <c r="AQ1011" s="1085"/>
      <c r="AR1011" s="1085"/>
      <c r="AS1011" s="1085"/>
      <c r="AT1011" s="1085"/>
      <c r="AU1011" s="1085"/>
      <c r="AV1011" s="1085"/>
      <c r="AW1011" s="1085"/>
      <c r="AX1011" s="1085"/>
      <c r="AY1011" s="1085"/>
      <c r="AZ1011" s="1085"/>
      <c r="BA1011" s="1085"/>
      <c r="BB1011" s="1085"/>
      <c r="BC1011" s="1085"/>
      <c r="BD1011" s="1085"/>
      <c r="BE1011" s="1085"/>
      <c r="BF1011" s="1085"/>
      <c r="BG1011" s="1085"/>
      <c r="BH1011" s="1085"/>
      <c r="BI1011" s="1085"/>
      <c r="BJ1011" s="1085"/>
      <c r="BK1011" s="1085"/>
      <c r="BL1011" s="1085"/>
      <c r="BM1011" s="1085"/>
      <c r="BN1011" s="1085"/>
      <c r="BO1011" s="1085"/>
      <c r="BP1011" s="1085"/>
      <c r="BQ1011" s="1085"/>
      <c r="BR1011" s="1085"/>
      <c r="BS1011" s="1124"/>
      <c r="BT1011" s="1085"/>
      <c r="BU1011" s="1085"/>
      <c r="BV1011" s="1085"/>
      <c r="BW1011" s="1085"/>
      <c r="BX1011" s="1085"/>
      <c r="BY1011" s="1085"/>
      <c r="BZ1011" s="1085"/>
      <c r="CA1011" s="1085"/>
      <c r="CB1011" s="1085"/>
      <c r="CC1011" s="1085"/>
      <c r="CD1011" s="1085"/>
      <c r="CE1011" s="1085"/>
      <c r="CF1011" s="1085"/>
      <c r="CG1011" s="1085"/>
      <c r="CH1011" s="1085"/>
      <c r="CI1011" s="1085"/>
      <c r="CJ1011" s="1085"/>
      <c r="CK1011" s="1085"/>
      <c r="CL1011" s="1085"/>
      <c r="CM1011" s="1124"/>
      <c r="CN1011" s="1124"/>
      <c r="CO1011" s="1125"/>
      <c r="CQ1011" s="1955"/>
    </row>
    <row r="1012" spans="1:95" s="633" customFormat="1" x14ac:dyDescent="0.2">
      <c r="A1012" s="1066"/>
      <c r="B1012" s="1084"/>
      <c r="C1012" s="1060"/>
      <c r="D1012" s="1060"/>
      <c r="E1012" s="1061"/>
      <c r="F1012" s="1079"/>
      <c r="G1012" s="1078"/>
      <c r="H1012" s="1064"/>
      <c r="I1012" s="1085"/>
      <c r="J1012" s="1085"/>
      <c r="K1012" s="1085"/>
      <c r="L1012" s="1085"/>
      <c r="M1012" s="1085"/>
      <c r="N1012" s="1085"/>
      <c r="O1012" s="1085"/>
      <c r="P1012" s="1085"/>
      <c r="Q1012" s="1085"/>
      <c r="R1012" s="1085"/>
      <c r="S1012" s="1085"/>
      <c r="T1012" s="1085"/>
      <c r="U1012" s="1085"/>
      <c r="V1012" s="1085"/>
      <c r="W1012" s="1085"/>
      <c r="X1012" s="1085"/>
      <c r="Y1012" s="1085"/>
      <c r="Z1012" s="1085"/>
      <c r="AA1012" s="1085"/>
      <c r="AB1012" s="1124"/>
      <c r="AC1012" s="1124"/>
      <c r="AD1012" s="1124"/>
      <c r="AE1012" s="1124"/>
      <c r="AF1012" s="1085"/>
      <c r="AG1012" s="1085"/>
      <c r="AH1012" s="1085"/>
      <c r="AI1012" s="1085"/>
      <c r="AJ1012" s="1085"/>
      <c r="AK1012" s="1085"/>
      <c r="AL1012" s="1085"/>
      <c r="AM1012" s="1085"/>
      <c r="AN1012" s="1085"/>
      <c r="AO1012" s="1085"/>
      <c r="AP1012" s="1085"/>
      <c r="AQ1012" s="1085"/>
      <c r="AR1012" s="1085"/>
      <c r="AS1012" s="1085"/>
      <c r="AT1012" s="1085"/>
      <c r="AU1012" s="1085"/>
      <c r="AV1012" s="1085"/>
      <c r="AW1012" s="1085"/>
      <c r="AX1012" s="1085"/>
      <c r="AY1012" s="1085"/>
      <c r="AZ1012" s="1085"/>
      <c r="BA1012" s="1085"/>
      <c r="BB1012" s="1085"/>
      <c r="BC1012" s="1085"/>
      <c r="BD1012" s="1085"/>
      <c r="BE1012" s="1085"/>
      <c r="BF1012" s="1085"/>
      <c r="BG1012" s="1085"/>
      <c r="BH1012" s="1085"/>
      <c r="BI1012" s="1085"/>
      <c r="BJ1012" s="1085"/>
      <c r="BK1012" s="1085"/>
      <c r="BL1012" s="1085"/>
      <c r="BM1012" s="1085"/>
      <c r="BN1012" s="1085"/>
      <c r="BO1012" s="1085"/>
      <c r="BP1012" s="1085"/>
      <c r="BQ1012" s="1085"/>
      <c r="BR1012" s="1085"/>
      <c r="BS1012" s="1124"/>
      <c r="BT1012" s="1085"/>
      <c r="BU1012" s="1085"/>
      <c r="BV1012" s="1085"/>
      <c r="BW1012" s="1085"/>
      <c r="BX1012" s="1085"/>
      <c r="BY1012" s="1085"/>
      <c r="BZ1012" s="1085"/>
      <c r="CA1012" s="1085"/>
      <c r="CB1012" s="1085"/>
      <c r="CC1012" s="1085"/>
      <c r="CD1012" s="1085"/>
      <c r="CE1012" s="1085"/>
      <c r="CF1012" s="1085"/>
      <c r="CG1012" s="1085"/>
      <c r="CH1012" s="1085"/>
      <c r="CI1012" s="1085"/>
      <c r="CJ1012" s="1085"/>
      <c r="CK1012" s="1085"/>
      <c r="CL1012" s="1085"/>
      <c r="CM1012" s="1124"/>
      <c r="CN1012" s="1124"/>
      <c r="CO1012" s="1125"/>
      <c r="CQ1012" s="1955"/>
    </row>
    <row r="1013" spans="1:95" s="633" customFormat="1" x14ac:dyDescent="0.2">
      <c r="A1013" s="1066"/>
      <c r="B1013" s="1084"/>
      <c r="C1013" s="1060"/>
      <c r="D1013" s="1060"/>
      <c r="E1013" s="1061"/>
      <c r="F1013" s="1079"/>
      <c r="G1013" s="1078"/>
      <c r="H1013" s="1064"/>
      <c r="I1013" s="1085"/>
      <c r="J1013" s="1085"/>
      <c r="K1013" s="1085"/>
      <c r="L1013" s="1085"/>
      <c r="M1013" s="1085"/>
      <c r="N1013" s="1085"/>
      <c r="O1013" s="1085"/>
      <c r="P1013" s="1085"/>
      <c r="Q1013" s="1085"/>
      <c r="R1013" s="1085"/>
      <c r="S1013" s="1085"/>
      <c r="T1013" s="1085"/>
      <c r="U1013" s="1085"/>
      <c r="V1013" s="1085"/>
      <c r="W1013" s="1085"/>
      <c r="X1013" s="1085"/>
      <c r="Y1013" s="1085"/>
      <c r="Z1013" s="1085"/>
      <c r="AA1013" s="1085"/>
      <c r="AB1013" s="1124"/>
      <c r="AC1013" s="1124"/>
      <c r="AD1013" s="1124"/>
      <c r="AE1013" s="1124"/>
      <c r="AF1013" s="1085"/>
      <c r="AG1013" s="1085"/>
      <c r="AH1013" s="1085"/>
      <c r="AI1013" s="1085"/>
      <c r="AJ1013" s="1085"/>
      <c r="AK1013" s="1085"/>
      <c r="AL1013" s="1085"/>
      <c r="AM1013" s="1085"/>
      <c r="AN1013" s="1085"/>
      <c r="AO1013" s="1085"/>
      <c r="AP1013" s="1085"/>
      <c r="AQ1013" s="1085"/>
      <c r="AR1013" s="1085"/>
      <c r="AS1013" s="1085"/>
      <c r="AT1013" s="1085"/>
      <c r="AU1013" s="1085"/>
      <c r="AV1013" s="1085"/>
      <c r="AW1013" s="1085"/>
      <c r="AX1013" s="1085"/>
      <c r="AY1013" s="1085"/>
      <c r="AZ1013" s="1085"/>
      <c r="BA1013" s="1085"/>
      <c r="BB1013" s="1085"/>
      <c r="BC1013" s="1085"/>
      <c r="BD1013" s="1085"/>
      <c r="BE1013" s="1085"/>
      <c r="BF1013" s="1085"/>
      <c r="BG1013" s="1085"/>
      <c r="BH1013" s="1085"/>
      <c r="BI1013" s="1085"/>
      <c r="BJ1013" s="1085"/>
      <c r="BK1013" s="1085"/>
      <c r="BL1013" s="1085"/>
      <c r="BM1013" s="1085"/>
      <c r="BN1013" s="1085"/>
      <c r="BO1013" s="1085"/>
      <c r="BP1013" s="1085"/>
      <c r="BQ1013" s="1085"/>
      <c r="BR1013" s="1085"/>
      <c r="BS1013" s="1124"/>
      <c r="BT1013" s="1085"/>
      <c r="BU1013" s="1085"/>
      <c r="BV1013" s="1085"/>
      <c r="BW1013" s="1085"/>
      <c r="BX1013" s="1085"/>
      <c r="BY1013" s="1085"/>
      <c r="BZ1013" s="1085"/>
      <c r="CA1013" s="1085"/>
      <c r="CB1013" s="1085"/>
      <c r="CC1013" s="1085"/>
      <c r="CD1013" s="1085"/>
      <c r="CE1013" s="1085"/>
      <c r="CF1013" s="1085"/>
      <c r="CG1013" s="1085"/>
      <c r="CH1013" s="1085"/>
      <c r="CI1013" s="1085"/>
      <c r="CJ1013" s="1085"/>
      <c r="CK1013" s="1085"/>
      <c r="CL1013" s="1085"/>
      <c r="CM1013" s="1124"/>
      <c r="CN1013" s="1124"/>
      <c r="CO1013" s="1125"/>
      <c r="CQ1013" s="1955"/>
    </row>
    <row r="1014" spans="1:95" s="633" customFormat="1" x14ac:dyDescent="0.2">
      <c r="A1014" s="1066"/>
      <c r="B1014" s="1084"/>
      <c r="C1014" s="1060"/>
      <c r="D1014" s="1060"/>
      <c r="E1014" s="1061"/>
      <c r="F1014" s="1079"/>
      <c r="G1014" s="1078"/>
      <c r="H1014" s="1064"/>
      <c r="I1014" s="1085"/>
      <c r="J1014" s="1085"/>
      <c r="K1014" s="1085"/>
      <c r="L1014" s="1085"/>
      <c r="M1014" s="1085"/>
      <c r="N1014" s="1085"/>
      <c r="O1014" s="1085"/>
      <c r="P1014" s="1085"/>
      <c r="Q1014" s="1085"/>
      <c r="R1014" s="1085"/>
      <c r="S1014" s="1085"/>
      <c r="T1014" s="1085"/>
      <c r="U1014" s="1085"/>
      <c r="V1014" s="1085"/>
      <c r="W1014" s="1085"/>
      <c r="X1014" s="1085"/>
      <c r="Y1014" s="1085"/>
      <c r="Z1014" s="1085"/>
      <c r="AA1014" s="1085"/>
      <c r="AB1014" s="1124"/>
      <c r="AC1014" s="1124"/>
      <c r="AD1014" s="1124"/>
      <c r="AE1014" s="1124"/>
      <c r="AF1014" s="1085"/>
      <c r="AG1014" s="1085"/>
      <c r="AH1014" s="1085"/>
      <c r="AI1014" s="1085"/>
      <c r="AJ1014" s="1085"/>
      <c r="AK1014" s="1085"/>
      <c r="AL1014" s="1085"/>
      <c r="AM1014" s="1085"/>
      <c r="AN1014" s="1085"/>
      <c r="AO1014" s="1085"/>
      <c r="AP1014" s="1085"/>
      <c r="AQ1014" s="1085"/>
      <c r="AR1014" s="1085"/>
      <c r="AS1014" s="1085"/>
      <c r="AT1014" s="1085"/>
      <c r="AU1014" s="1085"/>
      <c r="AV1014" s="1085"/>
      <c r="AW1014" s="1085"/>
      <c r="AX1014" s="1085"/>
      <c r="AY1014" s="1085"/>
      <c r="AZ1014" s="1085"/>
      <c r="BA1014" s="1085"/>
      <c r="BB1014" s="1085"/>
      <c r="BC1014" s="1085"/>
      <c r="BD1014" s="1085"/>
      <c r="BE1014" s="1085"/>
      <c r="BF1014" s="1085"/>
      <c r="BG1014" s="1085"/>
      <c r="BH1014" s="1085"/>
      <c r="BI1014" s="1085"/>
      <c r="BJ1014" s="1085"/>
      <c r="BK1014" s="1085"/>
      <c r="BL1014" s="1085"/>
      <c r="BM1014" s="1085"/>
      <c r="BN1014" s="1085"/>
      <c r="BO1014" s="1085"/>
      <c r="BP1014" s="1085"/>
      <c r="BQ1014" s="1085"/>
      <c r="BR1014" s="1085"/>
      <c r="BS1014" s="1124"/>
      <c r="BT1014" s="1085"/>
      <c r="BU1014" s="1085"/>
      <c r="BV1014" s="1085"/>
      <c r="BW1014" s="1085"/>
      <c r="BX1014" s="1085"/>
      <c r="BY1014" s="1085"/>
      <c r="BZ1014" s="1085"/>
      <c r="CA1014" s="1085"/>
      <c r="CB1014" s="1085"/>
      <c r="CC1014" s="1085"/>
      <c r="CD1014" s="1085"/>
      <c r="CE1014" s="1085"/>
      <c r="CF1014" s="1085"/>
      <c r="CG1014" s="1085"/>
      <c r="CH1014" s="1085"/>
      <c r="CI1014" s="1085"/>
      <c r="CJ1014" s="1085"/>
      <c r="CK1014" s="1085"/>
      <c r="CL1014" s="1085"/>
      <c r="CM1014" s="1124"/>
      <c r="CN1014" s="1124"/>
      <c r="CO1014" s="1125"/>
      <c r="CQ1014" s="1955"/>
    </row>
    <row r="1015" spans="1:95" s="633" customFormat="1" x14ac:dyDescent="0.2">
      <c r="A1015" s="1066"/>
      <c r="B1015" s="1084"/>
      <c r="C1015" s="1060"/>
      <c r="D1015" s="1060"/>
      <c r="E1015" s="1061"/>
      <c r="F1015" s="1079"/>
      <c r="G1015" s="1078"/>
      <c r="H1015" s="1064"/>
      <c r="I1015" s="1085"/>
      <c r="J1015" s="1085"/>
      <c r="K1015" s="1085"/>
      <c r="L1015" s="1085"/>
      <c r="M1015" s="1085"/>
      <c r="N1015" s="1085"/>
      <c r="O1015" s="1085"/>
      <c r="P1015" s="1085"/>
      <c r="Q1015" s="1085"/>
      <c r="R1015" s="1085"/>
      <c r="S1015" s="1085"/>
      <c r="T1015" s="1085"/>
      <c r="U1015" s="1085"/>
      <c r="V1015" s="1085"/>
      <c r="W1015" s="1085"/>
      <c r="X1015" s="1085"/>
      <c r="Y1015" s="1085"/>
      <c r="Z1015" s="1085"/>
      <c r="AA1015" s="1085"/>
      <c r="AB1015" s="1124"/>
      <c r="AC1015" s="1124"/>
      <c r="AD1015" s="1124"/>
      <c r="AE1015" s="1124"/>
      <c r="AF1015" s="1085"/>
      <c r="AG1015" s="1085"/>
      <c r="AH1015" s="1085"/>
      <c r="AI1015" s="1085"/>
      <c r="AJ1015" s="1085"/>
      <c r="AK1015" s="1085"/>
      <c r="AL1015" s="1085"/>
      <c r="AM1015" s="1085"/>
      <c r="AN1015" s="1085"/>
      <c r="AO1015" s="1085"/>
      <c r="AP1015" s="1085"/>
      <c r="AQ1015" s="1085"/>
      <c r="AR1015" s="1085"/>
      <c r="AS1015" s="1085"/>
      <c r="AT1015" s="1085"/>
      <c r="AU1015" s="1085"/>
      <c r="AV1015" s="1085"/>
      <c r="AW1015" s="1085"/>
      <c r="AX1015" s="1085"/>
      <c r="AY1015" s="1085"/>
      <c r="AZ1015" s="1085"/>
      <c r="BA1015" s="1085"/>
      <c r="BB1015" s="1085"/>
      <c r="BC1015" s="1085"/>
      <c r="BD1015" s="1085"/>
      <c r="BE1015" s="1085"/>
      <c r="BF1015" s="1085"/>
      <c r="BG1015" s="1085"/>
      <c r="BH1015" s="1085"/>
      <c r="BI1015" s="1085"/>
      <c r="BJ1015" s="1085"/>
      <c r="BK1015" s="1085"/>
      <c r="BL1015" s="1085"/>
      <c r="BM1015" s="1085"/>
      <c r="BN1015" s="1085"/>
      <c r="BO1015" s="1085"/>
      <c r="BP1015" s="1085"/>
      <c r="BQ1015" s="1085"/>
      <c r="BR1015" s="1085"/>
      <c r="BS1015" s="1124"/>
      <c r="BT1015" s="1085"/>
      <c r="BU1015" s="1085"/>
      <c r="BV1015" s="1085"/>
      <c r="BW1015" s="1085"/>
      <c r="BX1015" s="1085"/>
      <c r="BY1015" s="1085"/>
      <c r="BZ1015" s="1085"/>
      <c r="CA1015" s="1085"/>
      <c r="CB1015" s="1085"/>
      <c r="CC1015" s="1085"/>
      <c r="CD1015" s="1085"/>
      <c r="CE1015" s="1085"/>
      <c r="CF1015" s="1085"/>
      <c r="CG1015" s="1085"/>
      <c r="CH1015" s="1085"/>
      <c r="CI1015" s="1085"/>
      <c r="CJ1015" s="1085"/>
      <c r="CK1015" s="1085"/>
      <c r="CL1015" s="1085"/>
      <c r="CM1015" s="1124"/>
      <c r="CN1015" s="1124"/>
      <c r="CO1015" s="1125"/>
      <c r="CQ1015" s="1955"/>
    </row>
    <row r="1016" spans="1:95" s="633" customFormat="1" x14ac:dyDescent="0.2">
      <c r="A1016" s="1066"/>
      <c r="B1016" s="1084"/>
      <c r="C1016" s="1060"/>
      <c r="D1016" s="1060"/>
      <c r="E1016" s="1061"/>
      <c r="F1016" s="1079"/>
      <c r="G1016" s="1078"/>
      <c r="H1016" s="1064"/>
      <c r="I1016" s="1085"/>
      <c r="J1016" s="1085"/>
      <c r="K1016" s="1085"/>
      <c r="L1016" s="1085"/>
      <c r="M1016" s="1085"/>
      <c r="N1016" s="1085"/>
      <c r="O1016" s="1085"/>
      <c r="P1016" s="1085"/>
      <c r="Q1016" s="1085"/>
      <c r="R1016" s="1085"/>
      <c r="S1016" s="1085"/>
      <c r="T1016" s="1085"/>
      <c r="U1016" s="1085"/>
      <c r="V1016" s="1085"/>
      <c r="W1016" s="1085"/>
      <c r="X1016" s="1085"/>
      <c r="Y1016" s="1085"/>
      <c r="Z1016" s="1085"/>
      <c r="AA1016" s="1085"/>
      <c r="AB1016" s="1124"/>
      <c r="AC1016" s="1124"/>
      <c r="AD1016" s="1124"/>
      <c r="AE1016" s="1124"/>
      <c r="AF1016" s="1085"/>
      <c r="AG1016" s="1085"/>
      <c r="AH1016" s="1085"/>
      <c r="AI1016" s="1085"/>
      <c r="AJ1016" s="1085"/>
      <c r="AK1016" s="1085"/>
      <c r="AL1016" s="1085"/>
      <c r="AM1016" s="1085"/>
      <c r="AN1016" s="1085"/>
      <c r="AO1016" s="1085"/>
      <c r="AP1016" s="1085"/>
      <c r="AQ1016" s="1085"/>
      <c r="AR1016" s="1085"/>
      <c r="AS1016" s="1085"/>
      <c r="AT1016" s="1085"/>
      <c r="AU1016" s="1085"/>
      <c r="AV1016" s="1085"/>
      <c r="AW1016" s="1085"/>
      <c r="AX1016" s="1085"/>
      <c r="AY1016" s="1085"/>
      <c r="AZ1016" s="1085"/>
      <c r="BA1016" s="1085"/>
      <c r="BB1016" s="1085"/>
      <c r="BC1016" s="1085"/>
      <c r="BD1016" s="1085"/>
      <c r="BE1016" s="1085"/>
      <c r="BF1016" s="1085"/>
      <c r="BG1016" s="1085"/>
      <c r="BH1016" s="1085"/>
      <c r="BI1016" s="1085"/>
      <c r="BJ1016" s="1085"/>
      <c r="BK1016" s="1085"/>
      <c r="BL1016" s="1085"/>
      <c r="BM1016" s="1085"/>
      <c r="BN1016" s="1085"/>
      <c r="BO1016" s="1085"/>
      <c r="BP1016" s="1085"/>
      <c r="BQ1016" s="1085"/>
      <c r="BR1016" s="1085"/>
      <c r="BS1016" s="1124"/>
      <c r="BT1016" s="1085"/>
      <c r="BU1016" s="1085"/>
      <c r="BV1016" s="1085"/>
      <c r="BW1016" s="1085"/>
      <c r="BX1016" s="1085"/>
      <c r="BY1016" s="1085"/>
      <c r="BZ1016" s="1085"/>
      <c r="CA1016" s="1085"/>
      <c r="CB1016" s="1085"/>
      <c r="CC1016" s="1085"/>
      <c r="CD1016" s="1085"/>
      <c r="CE1016" s="1085"/>
      <c r="CF1016" s="1085"/>
      <c r="CG1016" s="1085"/>
      <c r="CH1016" s="1085"/>
      <c r="CI1016" s="1085"/>
      <c r="CJ1016" s="1085"/>
      <c r="CK1016" s="1085"/>
      <c r="CL1016" s="1085"/>
      <c r="CM1016" s="1124"/>
      <c r="CN1016" s="1124"/>
      <c r="CO1016" s="1125"/>
      <c r="CQ1016" s="1955"/>
    </row>
    <row r="1017" spans="1:95" s="633" customFormat="1" x14ac:dyDescent="0.2">
      <c r="A1017" s="1066"/>
      <c r="B1017" s="1084"/>
      <c r="C1017" s="1060"/>
      <c r="D1017" s="1060"/>
      <c r="E1017" s="1061"/>
      <c r="F1017" s="1079"/>
      <c r="G1017" s="1078"/>
      <c r="H1017" s="1064"/>
      <c r="I1017" s="1085"/>
      <c r="J1017" s="1085"/>
      <c r="K1017" s="1085"/>
      <c r="L1017" s="1085"/>
      <c r="M1017" s="1085"/>
      <c r="N1017" s="1085"/>
      <c r="O1017" s="1085"/>
      <c r="P1017" s="1085"/>
      <c r="Q1017" s="1085"/>
      <c r="R1017" s="1085"/>
      <c r="S1017" s="1085"/>
      <c r="T1017" s="1085"/>
      <c r="U1017" s="1085"/>
      <c r="V1017" s="1085"/>
      <c r="W1017" s="1085"/>
      <c r="X1017" s="1085"/>
      <c r="Y1017" s="1085"/>
      <c r="Z1017" s="1085"/>
      <c r="AA1017" s="1085"/>
      <c r="AB1017" s="1124"/>
      <c r="AC1017" s="1124"/>
      <c r="AD1017" s="1124"/>
      <c r="AE1017" s="1124"/>
      <c r="AF1017" s="1085"/>
      <c r="AG1017" s="1085"/>
      <c r="AH1017" s="1085"/>
      <c r="AI1017" s="1085"/>
      <c r="AJ1017" s="1085"/>
      <c r="AK1017" s="1085"/>
      <c r="AL1017" s="1085"/>
      <c r="AM1017" s="1085"/>
      <c r="AN1017" s="1085"/>
      <c r="AO1017" s="1085"/>
      <c r="AP1017" s="1085"/>
      <c r="AQ1017" s="1085"/>
      <c r="AR1017" s="1085"/>
      <c r="AS1017" s="1085"/>
      <c r="AT1017" s="1085"/>
      <c r="AU1017" s="1085"/>
      <c r="AV1017" s="1085"/>
      <c r="AW1017" s="1085"/>
      <c r="AX1017" s="1085"/>
      <c r="AY1017" s="1085"/>
      <c r="AZ1017" s="1085"/>
      <c r="BA1017" s="1085"/>
      <c r="BB1017" s="1085"/>
      <c r="BC1017" s="1085"/>
      <c r="BD1017" s="1085"/>
      <c r="BE1017" s="1085"/>
      <c r="BF1017" s="1085"/>
      <c r="BG1017" s="1085"/>
      <c r="BH1017" s="1085"/>
      <c r="BI1017" s="1085"/>
      <c r="BJ1017" s="1085"/>
      <c r="BK1017" s="1085"/>
      <c r="BL1017" s="1085"/>
      <c r="BM1017" s="1085"/>
      <c r="BN1017" s="1085"/>
      <c r="BO1017" s="1085"/>
      <c r="BP1017" s="1085"/>
      <c r="BQ1017" s="1085"/>
      <c r="BR1017" s="1085"/>
      <c r="BS1017" s="1124"/>
      <c r="BT1017" s="1085"/>
      <c r="BU1017" s="1085"/>
      <c r="BV1017" s="1085"/>
      <c r="BW1017" s="1085"/>
      <c r="BX1017" s="1085"/>
      <c r="BY1017" s="1085"/>
      <c r="BZ1017" s="1085"/>
      <c r="CA1017" s="1085"/>
      <c r="CB1017" s="1085"/>
      <c r="CC1017" s="1085"/>
      <c r="CD1017" s="1085"/>
      <c r="CE1017" s="1085"/>
      <c r="CF1017" s="1085"/>
      <c r="CG1017" s="1085"/>
      <c r="CH1017" s="1085"/>
      <c r="CI1017" s="1085"/>
      <c r="CJ1017" s="1085"/>
      <c r="CK1017" s="1085"/>
      <c r="CL1017" s="1085"/>
      <c r="CM1017" s="1124"/>
      <c r="CN1017" s="1124"/>
      <c r="CO1017" s="1125"/>
      <c r="CQ1017" s="1955"/>
    </row>
    <row r="1018" spans="1:95" s="633" customFormat="1" x14ac:dyDescent="0.2">
      <c r="A1018" s="1066"/>
      <c r="B1018" s="1084"/>
      <c r="C1018" s="1060"/>
      <c r="D1018" s="1060"/>
      <c r="E1018" s="1061"/>
      <c r="F1018" s="1079"/>
      <c r="G1018" s="1078"/>
      <c r="H1018" s="1064"/>
      <c r="I1018" s="1085"/>
      <c r="J1018" s="1085"/>
      <c r="K1018" s="1085"/>
      <c r="L1018" s="1085"/>
      <c r="M1018" s="1085"/>
      <c r="N1018" s="1085"/>
      <c r="O1018" s="1085"/>
      <c r="P1018" s="1085"/>
      <c r="Q1018" s="1085"/>
      <c r="R1018" s="1085"/>
      <c r="S1018" s="1085"/>
      <c r="T1018" s="1085"/>
      <c r="U1018" s="1085"/>
      <c r="V1018" s="1085"/>
      <c r="W1018" s="1085"/>
      <c r="X1018" s="1085"/>
      <c r="Y1018" s="1085"/>
      <c r="Z1018" s="1085"/>
      <c r="AA1018" s="1085"/>
      <c r="AB1018" s="1124"/>
      <c r="AC1018" s="1124"/>
      <c r="AD1018" s="1124"/>
      <c r="AE1018" s="1124"/>
      <c r="AF1018" s="1085"/>
      <c r="AG1018" s="1085"/>
      <c r="AH1018" s="1085"/>
      <c r="AI1018" s="1085"/>
      <c r="AJ1018" s="1085"/>
      <c r="AK1018" s="1085"/>
      <c r="AL1018" s="1085"/>
      <c r="AM1018" s="1085"/>
      <c r="AN1018" s="1085"/>
      <c r="AO1018" s="1085"/>
      <c r="AP1018" s="1085"/>
      <c r="AQ1018" s="1085"/>
      <c r="AR1018" s="1085"/>
      <c r="AS1018" s="1085"/>
      <c r="AT1018" s="1085"/>
      <c r="AU1018" s="1085"/>
      <c r="AV1018" s="1085"/>
      <c r="AW1018" s="1085"/>
      <c r="AX1018" s="1085"/>
      <c r="AY1018" s="1085"/>
      <c r="AZ1018" s="1085"/>
      <c r="BA1018" s="1085"/>
      <c r="BB1018" s="1085"/>
      <c r="BC1018" s="1085"/>
      <c r="BD1018" s="1085"/>
      <c r="BE1018" s="1085"/>
      <c r="BF1018" s="1085"/>
      <c r="BG1018" s="1085"/>
      <c r="BH1018" s="1085"/>
      <c r="BI1018" s="1085"/>
      <c r="BJ1018" s="1085"/>
      <c r="BK1018" s="1085"/>
      <c r="BL1018" s="1085"/>
      <c r="BM1018" s="1085"/>
      <c r="BN1018" s="1085"/>
      <c r="BO1018" s="1085"/>
      <c r="BP1018" s="1085"/>
      <c r="BQ1018" s="1085"/>
      <c r="BR1018" s="1085"/>
      <c r="BS1018" s="1124"/>
      <c r="BT1018" s="1085"/>
      <c r="BU1018" s="1085"/>
      <c r="BV1018" s="1085"/>
      <c r="BW1018" s="1085"/>
      <c r="BX1018" s="1085"/>
      <c r="BY1018" s="1085"/>
      <c r="BZ1018" s="1085"/>
      <c r="CA1018" s="1085"/>
      <c r="CB1018" s="1085"/>
      <c r="CC1018" s="1085"/>
      <c r="CD1018" s="1085"/>
      <c r="CE1018" s="1085"/>
      <c r="CF1018" s="1085"/>
      <c r="CG1018" s="1085"/>
      <c r="CH1018" s="1085"/>
      <c r="CI1018" s="1085"/>
      <c r="CJ1018" s="1085"/>
      <c r="CK1018" s="1085"/>
      <c r="CL1018" s="1085"/>
      <c r="CM1018" s="1124"/>
      <c r="CN1018" s="1124"/>
      <c r="CO1018" s="1125"/>
      <c r="CQ1018" s="1955"/>
    </row>
    <row r="1019" spans="1:95" s="633" customFormat="1" x14ac:dyDescent="0.2">
      <c r="A1019" s="1066"/>
      <c r="B1019" s="1084"/>
      <c r="C1019" s="1060"/>
      <c r="D1019" s="1060"/>
      <c r="E1019" s="1061"/>
      <c r="F1019" s="1079"/>
      <c r="G1019" s="1078"/>
      <c r="H1019" s="1064"/>
      <c r="I1019" s="1085"/>
      <c r="J1019" s="1085"/>
      <c r="K1019" s="1085"/>
      <c r="L1019" s="1085"/>
      <c r="M1019" s="1085"/>
      <c r="N1019" s="1085"/>
      <c r="O1019" s="1085"/>
      <c r="P1019" s="1085"/>
      <c r="Q1019" s="1085"/>
      <c r="R1019" s="1085"/>
      <c r="S1019" s="1085"/>
      <c r="T1019" s="1085"/>
      <c r="U1019" s="1085"/>
      <c r="V1019" s="1085"/>
      <c r="W1019" s="1085"/>
      <c r="X1019" s="1085"/>
      <c r="Y1019" s="1085"/>
      <c r="Z1019" s="1085"/>
      <c r="AA1019" s="1085"/>
      <c r="AB1019" s="1124"/>
      <c r="AC1019" s="1124"/>
      <c r="AD1019" s="1124"/>
      <c r="AE1019" s="1124"/>
      <c r="AF1019" s="1085"/>
      <c r="AG1019" s="1085"/>
      <c r="AH1019" s="1085"/>
      <c r="AI1019" s="1085"/>
      <c r="AJ1019" s="1085"/>
      <c r="AK1019" s="1085"/>
      <c r="AL1019" s="1085"/>
      <c r="AM1019" s="1085"/>
      <c r="AN1019" s="1085"/>
      <c r="AO1019" s="1085"/>
      <c r="AP1019" s="1085"/>
      <c r="AQ1019" s="1085"/>
      <c r="AR1019" s="1085"/>
      <c r="AS1019" s="1085"/>
      <c r="AT1019" s="1085"/>
      <c r="AU1019" s="1085"/>
      <c r="AV1019" s="1085"/>
      <c r="AW1019" s="1085"/>
      <c r="AX1019" s="1085"/>
      <c r="AY1019" s="1085"/>
      <c r="AZ1019" s="1085"/>
      <c r="BA1019" s="1085"/>
      <c r="BB1019" s="1085"/>
      <c r="BC1019" s="1085"/>
      <c r="BD1019" s="1085"/>
      <c r="BE1019" s="1085"/>
      <c r="BF1019" s="1085"/>
      <c r="BG1019" s="1085"/>
      <c r="BH1019" s="1085"/>
      <c r="BI1019" s="1085"/>
      <c r="BJ1019" s="1085"/>
      <c r="BK1019" s="1085"/>
      <c r="BL1019" s="1085"/>
      <c r="BM1019" s="1085"/>
      <c r="BN1019" s="1085"/>
      <c r="BO1019" s="1085"/>
      <c r="BP1019" s="1085"/>
      <c r="BQ1019" s="1085"/>
      <c r="BR1019" s="1085"/>
      <c r="BS1019" s="1124"/>
      <c r="BT1019" s="1085"/>
      <c r="BU1019" s="1085"/>
      <c r="BV1019" s="1085"/>
      <c r="BW1019" s="1085"/>
      <c r="BX1019" s="1085"/>
      <c r="BY1019" s="1085"/>
      <c r="BZ1019" s="1085"/>
      <c r="CA1019" s="1085"/>
      <c r="CB1019" s="1085"/>
      <c r="CC1019" s="1085"/>
      <c r="CD1019" s="1085"/>
      <c r="CE1019" s="1085"/>
      <c r="CF1019" s="1085"/>
      <c r="CG1019" s="1085"/>
      <c r="CH1019" s="1085"/>
      <c r="CI1019" s="1085"/>
      <c r="CJ1019" s="1085"/>
      <c r="CK1019" s="1085"/>
      <c r="CL1019" s="1085"/>
      <c r="CM1019" s="1124"/>
      <c r="CN1019" s="1124"/>
      <c r="CO1019" s="1125"/>
      <c r="CQ1019" s="1955"/>
    </row>
    <row r="1020" spans="1:95" s="633" customFormat="1" x14ac:dyDescent="0.2">
      <c r="A1020" s="1066"/>
      <c r="B1020" s="1084"/>
      <c r="C1020" s="1060"/>
      <c r="D1020" s="1060"/>
      <c r="E1020" s="1061"/>
      <c r="F1020" s="1079"/>
      <c r="G1020" s="1078"/>
      <c r="H1020" s="1064"/>
      <c r="I1020" s="1085"/>
      <c r="J1020" s="1085"/>
      <c r="K1020" s="1085"/>
      <c r="L1020" s="1085"/>
      <c r="M1020" s="1085"/>
      <c r="N1020" s="1085"/>
      <c r="O1020" s="1085"/>
      <c r="P1020" s="1085"/>
      <c r="Q1020" s="1085"/>
      <c r="R1020" s="1085"/>
      <c r="S1020" s="1085"/>
      <c r="T1020" s="1085"/>
      <c r="U1020" s="1085"/>
      <c r="V1020" s="1085"/>
      <c r="W1020" s="1085"/>
      <c r="X1020" s="1085"/>
      <c r="Y1020" s="1085"/>
      <c r="Z1020" s="1085"/>
      <c r="AA1020" s="1085"/>
      <c r="AB1020" s="1124"/>
      <c r="AC1020" s="1124"/>
      <c r="AD1020" s="1124"/>
      <c r="AE1020" s="1124"/>
      <c r="AF1020" s="1085"/>
      <c r="AG1020" s="1085"/>
      <c r="AH1020" s="1085"/>
      <c r="AI1020" s="1085"/>
      <c r="AJ1020" s="1085"/>
      <c r="AK1020" s="1085"/>
      <c r="AL1020" s="1085"/>
      <c r="AM1020" s="1085"/>
      <c r="AN1020" s="1085"/>
      <c r="AO1020" s="1085"/>
      <c r="AP1020" s="1085"/>
      <c r="AQ1020" s="1085"/>
      <c r="AR1020" s="1085"/>
      <c r="AS1020" s="1085"/>
      <c r="AT1020" s="1085"/>
      <c r="AU1020" s="1085"/>
      <c r="AV1020" s="1085"/>
      <c r="AW1020" s="1085"/>
      <c r="AX1020" s="1085"/>
      <c r="AY1020" s="1085"/>
      <c r="AZ1020" s="1085"/>
      <c r="BA1020" s="1085"/>
      <c r="BB1020" s="1085"/>
      <c r="BC1020" s="1085"/>
      <c r="BD1020" s="1085"/>
      <c r="BE1020" s="1085"/>
      <c r="BF1020" s="1085"/>
      <c r="BG1020" s="1085"/>
      <c r="BH1020" s="1085"/>
      <c r="BI1020" s="1085"/>
      <c r="BJ1020" s="1085"/>
      <c r="BK1020" s="1085"/>
      <c r="BL1020" s="1085"/>
      <c r="BM1020" s="1085"/>
      <c r="BN1020" s="1085"/>
      <c r="BO1020" s="1085"/>
      <c r="BP1020" s="1085"/>
      <c r="BQ1020" s="1085"/>
      <c r="BR1020" s="1085"/>
      <c r="BS1020" s="1124"/>
      <c r="BT1020" s="1085"/>
      <c r="BU1020" s="1085"/>
      <c r="BV1020" s="1085"/>
      <c r="BW1020" s="1085"/>
      <c r="BX1020" s="1085"/>
      <c r="BY1020" s="1085"/>
      <c r="BZ1020" s="1085"/>
      <c r="CA1020" s="1085"/>
      <c r="CB1020" s="1085"/>
      <c r="CC1020" s="1085"/>
      <c r="CD1020" s="1085"/>
      <c r="CE1020" s="1085"/>
      <c r="CF1020" s="1085"/>
      <c r="CG1020" s="1085"/>
      <c r="CH1020" s="1085"/>
      <c r="CI1020" s="1085"/>
      <c r="CJ1020" s="1085"/>
      <c r="CK1020" s="1085"/>
      <c r="CL1020" s="1085"/>
      <c r="CM1020" s="1124"/>
      <c r="CN1020" s="1124"/>
      <c r="CO1020" s="1125"/>
      <c r="CQ1020" s="1955"/>
    </row>
    <row r="1021" spans="1:95" s="633" customFormat="1" x14ac:dyDescent="0.2">
      <c r="A1021" s="1066"/>
      <c r="B1021" s="1084"/>
      <c r="C1021" s="1060"/>
      <c r="D1021" s="1060"/>
      <c r="E1021" s="1061"/>
      <c r="F1021" s="1079"/>
      <c r="G1021" s="1078"/>
      <c r="H1021" s="1064"/>
      <c r="I1021" s="1085"/>
      <c r="J1021" s="1085"/>
      <c r="K1021" s="1085"/>
      <c r="L1021" s="1085"/>
      <c r="M1021" s="1085"/>
      <c r="N1021" s="1085"/>
      <c r="O1021" s="1085"/>
      <c r="P1021" s="1085"/>
      <c r="Q1021" s="1085"/>
      <c r="R1021" s="1085"/>
      <c r="S1021" s="1085"/>
      <c r="T1021" s="1085"/>
      <c r="U1021" s="1085"/>
      <c r="V1021" s="1085"/>
      <c r="W1021" s="1085"/>
      <c r="X1021" s="1085"/>
      <c r="Y1021" s="1085"/>
      <c r="Z1021" s="1085"/>
      <c r="AA1021" s="1085"/>
      <c r="AB1021" s="1124"/>
      <c r="AC1021" s="1124"/>
      <c r="AD1021" s="1124"/>
      <c r="AE1021" s="1124"/>
      <c r="AF1021" s="1085"/>
      <c r="AG1021" s="1085"/>
      <c r="AH1021" s="1085"/>
      <c r="AI1021" s="1085"/>
      <c r="AJ1021" s="1085"/>
      <c r="AK1021" s="1085"/>
      <c r="AL1021" s="1085"/>
      <c r="AM1021" s="1085"/>
      <c r="AN1021" s="1085"/>
      <c r="AO1021" s="1085"/>
      <c r="AP1021" s="1085"/>
      <c r="AQ1021" s="1085"/>
      <c r="AR1021" s="1085"/>
      <c r="AS1021" s="1085"/>
      <c r="AT1021" s="1085"/>
      <c r="AU1021" s="1085"/>
      <c r="AV1021" s="1085"/>
      <c r="AW1021" s="1085"/>
      <c r="AX1021" s="1085"/>
      <c r="AY1021" s="1085"/>
      <c r="AZ1021" s="1085"/>
      <c r="BA1021" s="1085"/>
      <c r="BB1021" s="1085"/>
      <c r="BC1021" s="1085"/>
      <c r="BD1021" s="1085"/>
      <c r="BE1021" s="1085"/>
      <c r="BF1021" s="1085"/>
      <c r="BG1021" s="1085"/>
      <c r="BH1021" s="1085"/>
      <c r="BI1021" s="1085"/>
      <c r="BJ1021" s="1085"/>
      <c r="BK1021" s="1085"/>
      <c r="BL1021" s="1085"/>
      <c r="BM1021" s="1085"/>
      <c r="BN1021" s="1085"/>
      <c r="BO1021" s="1085"/>
      <c r="BP1021" s="1085"/>
      <c r="BQ1021" s="1085"/>
      <c r="BR1021" s="1085"/>
      <c r="BS1021" s="1124"/>
      <c r="BT1021" s="1085"/>
      <c r="BU1021" s="1085"/>
      <c r="BV1021" s="1085"/>
      <c r="BW1021" s="1085"/>
      <c r="BX1021" s="1085"/>
      <c r="BY1021" s="1085"/>
      <c r="BZ1021" s="1085"/>
      <c r="CA1021" s="1085"/>
      <c r="CB1021" s="1085"/>
      <c r="CC1021" s="1085"/>
      <c r="CD1021" s="1085"/>
      <c r="CE1021" s="1085"/>
      <c r="CF1021" s="1085"/>
      <c r="CG1021" s="1085"/>
      <c r="CH1021" s="1085"/>
      <c r="CI1021" s="1085"/>
      <c r="CJ1021" s="1085"/>
      <c r="CK1021" s="1085"/>
      <c r="CL1021" s="1085"/>
      <c r="CM1021" s="1124"/>
      <c r="CN1021" s="1124"/>
      <c r="CO1021" s="1125"/>
      <c r="CQ1021" s="1955"/>
    </row>
    <row r="1022" spans="1:95" s="633" customFormat="1" x14ac:dyDescent="0.2">
      <c r="A1022" s="1066"/>
      <c r="B1022" s="1084"/>
      <c r="C1022" s="1060"/>
      <c r="D1022" s="1060"/>
      <c r="E1022" s="1061"/>
      <c r="F1022" s="1079"/>
      <c r="G1022" s="1078"/>
      <c r="H1022" s="1064"/>
      <c r="I1022" s="1085"/>
      <c r="J1022" s="1085"/>
      <c r="K1022" s="1085"/>
      <c r="L1022" s="1085"/>
      <c r="M1022" s="1085"/>
      <c r="N1022" s="1085"/>
      <c r="O1022" s="1085"/>
      <c r="P1022" s="1085"/>
      <c r="Q1022" s="1085"/>
      <c r="R1022" s="1085"/>
      <c r="S1022" s="1085"/>
      <c r="T1022" s="1085"/>
      <c r="U1022" s="1085"/>
      <c r="V1022" s="1085"/>
      <c r="W1022" s="1085"/>
      <c r="X1022" s="1085"/>
      <c r="Y1022" s="1085"/>
      <c r="Z1022" s="1085"/>
      <c r="AA1022" s="1085"/>
      <c r="AB1022" s="1124"/>
      <c r="AC1022" s="1124"/>
      <c r="AD1022" s="1124"/>
      <c r="AE1022" s="1124"/>
      <c r="AF1022" s="1085"/>
      <c r="AG1022" s="1085"/>
      <c r="AH1022" s="1085"/>
      <c r="AI1022" s="1085"/>
      <c r="AJ1022" s="1085"/>
      <c r="AK1022" s="1085"/>
      <c r="AL1022" s="1085"/>
      <c r="AM1022" s="1085"/>
      <c r="AN1022" s="1085"/>
      <c r="AO1022" s="1085"/>
      <c r="AP1022" s="1085"/>
      <c r="AQ1022" s="1085"/>
      <c r="AR1022" s="1085"/>
      <c r="AS1022" s="1085"/>
      <c r="AT1022" s="1085"/>
      <c r="AU1022" s="1085"/>
      <c r="AV1022" s="1085"/>
      <c r="AW1022" s="1085"/>
      <c r="AX1022" s="1085"/>
      <c r="AY1022" s="1085"/>
      <c r="AZ1022" s="1085"/>
      <c r="BA1022" s="1085"/>
      <c r="BB1022" s="1085"/>
      <c r="BC1022" s="1085"/>
      <c r="BD1022" s="1085"/>
      <c r="BE1022" s="1085"/>
      <c r="BF1022" s="1085"/>
      <c r="BG1022" s="1085"/>
      <c r="BH1022" s="1085"/>
      <c r="BI1022" s="1085"/>
      <c r="BJ1022" s="1085"/>
      <c r="BK1022" s="1085"/>
      <c r="BL1022" s="1085"/>
      <c r="BM1022" s="1085"/>
      <c r="BN1022" s="1085"/>
      <c r="BO1022" s="1085"/>
      <c r="BP1022" s="1085"/>
      <c r="BQ1022" s="1085"/>
      <c r="BR1022" s="1085"/>
      <c r="BS1022" s="1124"/>
      <c r="BT1022" s="1085"/>
      <c r="BU1022" s="1085"/>
      <c r="BV1022" s="1085"/>
      <c r="BW1022" s="1085"/>
      <c r="BX1022" s="1085"/>
      <c r="BY1022" s="1085"/>
      <c r="BZ1022" s="1085"/>
      <c r="CA1022" s="1085"/>
      <c r="CB1022" s="1085"/>
      <c r="CC1022" s="1085"/>
      <c r="CD1022" s="1085"/>
      <c r="CE1022" s="1085"/>
      <c r="CF1022" s="1085"/>
      <c r="CG1022" s="1085"/>
      <c r="CH1022" s="1085"/>
      <c r="CI1022" s="1085"/>
      <c r="CJ1022" s="1085"/>
      <c r="CK1022" s="1085"/>
      <c r="CL1022" s="1085"/>
      <c r="CM1022" s="1124"/>
      <c r="CN1022" s="1124"/>
      <c r="CO1022" s="1125"/>
      <c r="CQ1022" s="1955"/>
    </row>
    <row r="1023" spans="1:95" s="633" customFormat="1" x14ac:dyDescent="0.2">
      <c r="A1023" s="1066"/>
      <c r="B1023" s="1084"/>
      <c r="C1023" s="1060"/>
      <c r="D1023" s="1060"/>
      <c r="E1023" s="1061"/>
      <c r="F1023" s="1079"/>
      <c r="G1023" s="1078"/>
      <c r="H1023" s="1064"/>
      <c r="I1023" s="1085"/>
      <c r="J1023" s="1085"/>
      <c r="K1023" s="1085"/>
      <c r="L1023" s="1085"/>
      <c r="M1023" s="1085"/>
      <c r="N1023" s="1085"/>
      <c r="O1023" s="1085"/>
      <c r="P1023" s="1085"/>
      <c r="Q1023" s="1085"/>
      <c r="R1023" s="1085"/>
      <c r="S1023" s="1085"/>
      <c r="T1023" s="1085"/>
      <c r="U1023" s="1085"/>
      <c r="V1023" s="1085"/>
      <c r="W1023" s="1085"/>
      <c r="X1023" s="1085"/>
      <c r="Y1023" s="1085"/>
      <c r="Z1023" s="1085"/>
      <c r="AA1023" s="1085"/>
      <c r="AB1023" s="1124"/>
      <c r="AC1023" s="1124"/>
      <c r="AD1023" s="1124"/>
      <c r="AE1023" s="1124"/>
      <c r="AF1023" s="1085"/>
      <c r="AG1023" s="1085"/>
      <c r="AH1023" s="1085"/>
      <c r="AI1023" s="1085"/>
      <c r="AJ1023" s="1085"/>
      <c r="AK1023" s="1085"/>
      <c r="AL1023" s="1085"/>
      <c r="AM1023" s="1085"/>
      <c r="AN1023" s="1085"/>
      <c r="AO1023" s="1085"/>
      <c r="AP1023" s="1085"/>
      <c r="AQ1023" s="1085"/>
      <c r="AR1023" s="1085"/>
      <c r="AS1023" s="1085"/>
      <c r="AT1023" s="1085"/>
      <c r="AU1023" s="1085"/>
      <c r="AV1023" s="1085"/>
      <c r="AW1023" s="1085"/>
      <c r="AX1023" s="1085"/>
      <c r="AY1023" s="1085"/>
      <c r="AZ1023" s="1085"/>
      <c r="BA1023" s="1085"/>
      <c r="BB1023" s="1085"/>
      <c r="BC1023" s="1085"/>
      <c r="BD1023" s="1085"/>
      <c r="BE1023" s="1085"/>
      <c r="BF1023" s="1085"/>
      <c r="BG1023" s="1085"/>
      <c r="BH1023" s="1085"/>
      <c r="BI1023" s="1085"/>
      <c r="BJ1023" s="1085"/>
      <c r="BK1023" s="1085"/>
      <c r="BL1023" s="1085"/>
      <c r="BM1023" s="1085"/>
      <c r="BN1023" s="1085"/>
      <c r="BO1023" s="1085"/>
      <c r="BP1023" s="1085"/>
      <c r="BQ1023" s="1085"/>
      <c r="BR1023" s="1085"/>
      <c r="BS1023" s="1124"/>
      <c r="BT1023" s="1085"/>
      <c r="BU1023" s="1085"/>
      <c r="BV1023" s="1085"/>
      <c r="BW1023" s="1085"/>
      <c r="BX1023" s="1085"/>
      <c r="BY1023" s="1085"/>
      <c r="BZ1023" s="1085"/>
      <c r="CA1023" s="1085"/>
      <c r="CB1023" s="1085"/>
      <c r="CC1023" s="1085"/>
      <c r="CD1023" s="1085"/>
      <c r="CE1023" s="1085"/>
      <c r="CF1023" s="1085"/>
      <c r="CG1023" s="1085"/>
      <c r="CH1023" s="1085"/>
      <c r="CI1023" s="1085"/>
      <c r="CJ1023" s="1085"/>
      <c r="CK1023" s="1085"/>
      <c r="CL1023" s="1085"/>
      <c r="CM1023" s="1124"/>
      <c r="CN1023" s="1124"/>
      <c r="CO1023" s="1125"/>
      <c r="CQ1023" s="1955"/>
    </row>
    <row r="1024" spans="1:95" s="633" customFormat="1" x14ac:dyDescent="0.2">
      <c r="A1024" s="1066"/>
      <c r="B1024" s="1084"/>
      <c r="C1024" s="1060"/>
      <c r="D1024" s="1060"/>
      <c r="E1024" s="1061"/>
      <c r="F1024" s="1079"/>
      <c r="G1024" s="1078"/>
      <c r="H1024" s="1064"/>
      <c r="I1024" s="1085"/>
      <c r="J1024" s="1085"/>
      <c r="K1024" s="1085"/>
      <c r="L1024" s="1085"/>
      <c r="M1024" s="1085"/>
      <c r="N1024" s="1085"/>
      <c r="O1024" s="1085"/>
      <c r="P1024" s="1085"/>
      <c r="Q1024" s="1085"/>
      <c r="R1024" s="1085"/>
      <c r="S1024" s="1085"/>
      <c r="T1024" s="1085"/>
      <c r="U1024" s="1085"/>
      <c r="V1024" s="1085"/>
      <c r="W1024" s="1085"/>
      <c r="X1024" s="1085"/>
      <c r="Y1024" s="1085"/>
      <c r="Z1024" s="1085"/>
      <c r="AA1024" s="1085"/>
      <c r="AB1024" s="1124"/>
      <c r="AC1024" s="1124"/>
      <c r="AD1024" s="1124"/>
      <c r="AE1024" s="1124"/>
      <c r="AF1024" s="1085"/>
      <c r="AG1024" s="1085"/>
      <c r="AH1024" s="1085"/>
      <c r="AI1024" s="1085"/>
      <c r="AJ1024" s="1085"/>
      <c r="AK1024" s="1085"/>
      <c r="AL1024" s="1085"/>
      <c r="AM1024" s="1085"/>
      <c r="AN1024" s="1085"/>
      <c r="AO1024" s="1085"/>
      <c r="AP1024" s="1085"/>
      <c r="AQ1024" s="1085"/>
      <c r="AR1024" s="1085"/>
      <c r="AS1024" s="1085"/>
      <c r="AT1024" s="1085"/>
      <c r="AU1024" s="1085"/>
      <c r="AV1024" s="1085"/>
      <c r="AW1024" s="1085"/>
      <c r="AX1024" s="1085"/>
      <c r="AY1024" s="1085"/>
      <c r="AZ1024" s="1085"/>
      <c r="BA1024" s="1085"/>
      <c r="BB1024" s="1085"/>
      <c r="BC1024" s="1085"/>
      <c r="BD1024" s="1085"/>
      <c r="BE1024" s="1085"/>
      <c r="BF1024" s="1085"/>
      <c r="BG1024" s="1085"/>
      <c r="BH1024" s="1085"/>
      <c r="BI1024" s="1085"/>
      <c r="BJ1024" s="1085"/>
      <c r="BK1024" s="1085"/>
      <c r="BL1024" s="1085"/>
      <c r="BM1024" s="1085"/>
      <c r="BN1024" s="1085"/>
      <c r="BO1024" s="1085"/>
      <c r="BP1024" s="1085"/>
      <c r="BQ1024" s="1085"/>
      <c r="BR1024" s="1085"/>
      <c r="BS1024" s="1124"/>
      <c r="BT1024" s="1085"/>
      <c r="BU1024" s="1085"/>
      <c r="BV1024" s="1085"/>
      <c r="BW1024" s="1085"/>
      <c r="BX1024" s="1085"/>
      <c r="BY1024" s="1085"/>
      <c r="BZ1024" s="1085"/>
      <c r="CA1024" s="1085"/>
      <c r="CB1024" s="1085"/>
      <c r="CC1024" s="1085"/>
      <c r="CD1024" s="1085"/>
      <c r="CE1024" s="1085"/>
      <c r="CF1024" s="1085"/>
      <c r="CG1024" s="1085"/>
      <c r="CH1024" s="1085"/>
      <c r="CI1024" s="1085"/>
      <c r="CJ1024" s="1085"/>
      <c r="CK1024" s="1085"/>
      <c r="CL1024" s="1085"/>
      <c r="CM1024" s="1124"/>
      <c r="CN1024" s="1124"/>
      <c r="CO1024" s="1125"/>
      <c r="CQ1024" s="1955"/>
    </row>
    <row r="1025" spans="1:95" s="633" customFormat="1" x14ac:dyDescent="0.2">
      <c r="A1025" s="1066"/>
      <c r="B1025" s="1084"/>
      <c r="C1025" s="1060"/>
      <c r="D1025" s="1060"/>
      <c r="E1025" s="1061"/>
      <c r="F1025" s="1079"/>
      <c r="G1025" s="1078"/>
      <c r="H1025" s="1064"/>
      <c r="I1025" s="1085"/>
      <c r="J1025" s="1085"/>
      <c r="K1025" s="1085"/>
      <c r="L1025" s="1085"/>
      <c r="M1025" s="1085"/>
      <c r="N1025" s="1085"/>
      <c r="O1025" s="1085"/>
      <c r="P1025" s="1085"/>
      <c r="Q1025" s="1085"/>
      <c r="R1025" s="1085"/>
      <c r="S1025" s="1085"/>
      <c r="T1025" s="1085"/>
      <c r="U1025" s="1085"/>
      <c r="V1025" s="1085"/>
      <c r="W1025" s="1085"/>
      <c r="X1025" s="1085"/>
      <c r="Y1025" s="1085"/>
      <c r="Z1025" s="1085"/>
      <c r="AA1025" s="1085"/>
      <c r="AB1025" s="1124"/>
      <c r="AC1025" s="1124"/>
      <c r="AD1025" s="1124"/>
      <c r="AE1025" s="1124"/>
      <c r="AF1025" s="1085"/>
      <c r="AG1025" s="1085"/>
      <c r="AH1025" s="1085"/>
      <c r="AI1025" s="1085"/>
      <c r="AJ1025" s="1085"/>
      <c r="AK1025" s="1085"/>
      <c r="AL1025" s="1085"/>
      <c r="AM1025" s="1085"/>
      <c r="AN1025" s="1085"/>
      <c r="AO1025" s="1085"/>
      <c r="AP1025" s="1085"/>
      <c r="AQ1025" s="1085"/>
      <c r="AR1025" s="1085"/>
      <c r="AS1025" s="1085"/>
      <c r="AT1025" s="1085"/>
      <c r="AU1025" s="1085"/>
      <c r="AV1025" s="1085"/>
      <c r="AW1025" s="1085"/>
      <c r="AX1025" s="1085"/>
      <c r="AY1025" s="1085"/>
      <c r="AZ1025" s="1085"/>
      <c r="BA1025" s="1085"/>
      <c r="BB1025" s="1085"/>
      <c r="BC1025" s="1085"/>
      <c r="BD1025" s="1085"/>
      <c r="BE1025" s="1085"/>
      <c r="BF1025" s="1085"/>
      <c r="BG1025" s="1085"/>
      <c r="BH1025" s="1085"/>
      <c r="BI1025" s="1085"/>
      <c r="BJ1025" s="1085"/>
      <c r="BK1025" s="1085"/>
      <c r="BL1025" s="1085"/>
      <c r="BM1025" s="1085"/>
      <c r="BN1025" s="1085"/>
      <c r="BO1025" s="1085"/>
      <c r="BP1025" s="1085"/>
      <c r="BQ1025" s="1085"/>
      <c r="BR1025" s="1085"/>
      <c r="BS1025" s="1124"/>
      <c r="BT1025" s="1085"/>
      <c r="BU1025" s="1085"/>
      <c r="BV1025" s="1085"/>
      <c r="BW1025" s="1085"/>
      <c r="BX1025" s="1085"/>
      <c r="BY1025" s="1085"/>
      <c r="BZ1025" s="1085"/>
      <c r="CA1025" s="1085"/>
      <c r="CB1025" s="1085"/>
      <c r="CC1025" s="1085"/>
      <c r="CD1025" s="1085"/>
      <c r="CE1025" s="1085"/>
      <c r="CF1025" s="1085"/>
      <c r="CG1025" s="1085"/>
      <c r="CH1025" s="1085"/>
      <c r="CI1025" s="1085"/>
      <c r="CJ1025" s="1085"/>
      <c r="CK1025" s="1085"/>
      <c r="CL1025" s="1085"/>
      <c r="CM1025" s="1124"/>
      <c r="CN1025" s="1124"/>
      <c r="CO1025" s="1125"/>
      <c r="CQ1025" s="1955"/>
    </row>
    <row r="1026" spans="1:95" s="633" customFormat="1" x14ac:dyDescent="0.2">
      <c r="A1026" s="1066"/>
      <c r="B1026" s="1084"/>
      <c r="C1026" s="1060"/>
      <c r="D1026" s="1060"/>
      <c r="E1026" s="1061"/>
      <c r="F1026" s="1079"/>
      <c r="G1026" s="1078"/>
      <c r="H1026" s="1064"/>
      <c r="I1026" s="1085"/>
      <c r="J1026" s="1085"/>
      <c r="K1026" s="1085"/>
      <c r="L1026" s="1085"/>
      <c r="M1026" s="1085"/>
      <c r="N1026" s="1085"/>
      <c r="O1026" s="1085"/>
      <c r="P1026" s="1085"/>
      <c r="Q1026" s="1085"/>
      <c r="R1026" s="1085"/>
      <c r="S1026" s="1085"/>
      <c r="T1026" s="1085"/>
      <c r="U1026" s="1085"/>
      <c r="V1026" s="1085"/>
      <c r="W1026" s="1085"/>
      <c r="X1026" s="1085"/>
      <c r="Y1026" s="1085"/>
      <c r="Z1026" s="1085"/>
      <c r="AA1026" s="1085"/>
      <c r="AB1026" s="1124"/>
      <c r="AC1026" s="1124"/>
      <c r="AD1026" s="1124"/>
      <c r="AE1026" s="1124"/>
      <c r="AF1026" s="1085"/>
      <c r="AG1026" s="1085"/>
      <c r="AH1026" s="1085"/>
      <c r="AI1026" s="1085"/>
      <c r="AJ1026" s="1085"/>
      <c r="AK1026" s="1085"/>
      <c r="AL1026" s="1085"/>
      <c r="AM1026" s="1085"/>
      <c r="AN1026" s="1085"/>
      <c r="AO1026" s="1085"/>
      <c r="AP1026" s="1085"/>
      <c r="AQ1026" s="1085"/>
      <c r="AR1026" s="1085"/>
      <c r="AS1026" s="1085"/>
      <c r="AT1026" s="1085"/>
      <c r="AU1026" s="1085"/>
      <c r="AV1026" s="1085"/>
      <c r="AW1026" s="1085"/>
      <c r="AX1026" s="1085"/>
      <c r="AY1026" s="1085"/>
      <c r="AZ1026" s="1085"/>
      <c r="BA1026" s="1085"/>
      <c r="BB1026" s="1085"/>
      <c r="BC1026" s="1085"/>
      <c r="BD1026" s="1085"/>
      <c r="BE1026" s="1085"/>
      <c r="BF1026" s="1085"/>
      <c r="BG1026" s="1085"/>
      <c r="BH1026" s="1085"/>
      <c r="BI1026" s="1085"/>
      <c r="BJ1026" s="1085"/>
      <c r="BK1026" s="1085"/>
      <c r="BL1026" s="1085"/>
      <c r="BM1026" s="1085"/>
      <c r="BN1026" s="1085"/>
      <c r="BO1026" s="1085"/>
      <c r="BP1026" s="1085"/>
      <c r="BQ1026" s="1085"/>
      <c r="BR1026" s="1085"/>
      <c r="BS1026" s="1124"/>
      <c r="BT1026" s="1085"/>
      <c r="BU1026" s="1085"/>
      <c r="BV1026" s="1085"/>
      <c r="BW1026" s="1085"/>
      <c r="BX1026" s="1085"/>
      <c r="BY1026" s="1085"/>
      <c r="BZ1026" s="1085"/>
      <c r="CA1026" s="1085"/>
      <c r="CB1026" s="1085"/>
      <c r="CC1026" s="1085"/>
      <c r="CD1026" s="1085"/>
      <c r="CE1026" s="1085"/>
      <c r="CF1026" s="1085"/>
      <c r="CG1026" s="1085"/>
      <c r="CH1026" s="1085"/>
      <c r="CI1026" s="1085"/>
      <c r="CJ1026" s="1085"/>
      <c r="CK1026" s="1085"/>
      <c r="CL1026" s="1085"/>
      <c r="CM1026" s="1124"/>
      <c r="CN1026" s="1124"/>
      <c r="CO1026" s="1125"/>
      <c r="CQ1026" s="1955"/>
    </row>
    <row r="1027" spans="1:95" s="633" customFormat="1" x14ac:dyDescent="0.2">
      <c r="A1027" s="1066"/>
      <c r="B1027" s="1084"/>
      <c r="C1027" s="1060"/>
      <c r="D1027" s="1060"/>
      <c r="E1027" s="1061"/>
      <c r="F1027" s="1079"/>
      <c r="G1027" s="1078"/>
      <c r="H1027" s="1064"/>
      <c r="I1027" s="1085"/>
      <c r="J1027" s="1085"/>
      <c r="K1027" s="1085"/>
      <c r="L1027" s="1085"/>
      <c r="M1027" s="1085"/>
      <c r="N1027" s="1085"/>
      <c r="O1027" s="1085"/>
      <c r="P1027" s="1085"/>
      <c r="Q1027" s="1085"/>
      <c r="R1027" s="1085"/>
      <c r="S1027" s="1085"/>
      <c r="T1027" s="1085"/>
      <c r="U1027" s="1085"/>
      <c r="V1027" s="1085"/>
      <c r="W1027" s="1085"/>
      <c r="X1027" s="1085"/>
      <c r="Y1027" s="1085"/>
      <c r="Z1027" s="1085"/>
      <c r="AA1027" s="1085"/>
      <c r="AB1027" s="1124"/>
      <c r="AC1027" s="1124"/>
      <c r="AD1027" s="1124"/>
      <c r="AE1027" s="1124"/>
      <c r="AF1027" s="1085"/>
      <c r="AG1027" s="1085"/>
      <c r="AH1027" s="1085"/>
      <c r="AI1027" s="1085"/>
      <c r="AJ1027" s="1085"/>
      <c r="AK1027" s="1085"/>
      <c r="AL1027" s="1085"/>
      <c r="AM1027" s="1085"/>
      <c r="AN1027" s="1085"/>
      <c r="AO1027" s="1085"/>
      <c r="AP1027" s="1085"/>
      <c r="AQ1027" s="1085"/>
      <c r="AR1027" s="1085"/>
      <c r="AS1027" s="1085"/>
      <c r="AT1027" s="1085"/>
      <c r="AU1027" s="1085"/>
      <c r="AV1027" s="1085"/>
      <c r="AW1027" s="1085"/>
      <c r="AX1027" s="1085"/>
      <c r="AY1027" s="1085"/>
      <c r="AZ1027" s="1085"/>
      <c r="BA1027" s="1085"/>
      <c r="BB1027" s="1085"/>
      <c r="BC1027" s="1085"/>
      <c r="BD1027" s="1085"/>
      <c r="BE1027" s="1085"/>
      <c r="BF1027" s="1085"/>
      <c r="BG1027" s="1085"/>
      <c r="BH1027" s="1085"/>
      <c r="BI1027" s="1085"/>
      <c r="BJ1027" s="1085"/>
      <c r="BK1027" s="1085"/>
      <c r="BL1027" s="1085"/>
      <c r="BM1027" s="1085"/>
      <c r="BN1027" s="1085"/>
      <c r="BO1027" s="1085"/>
      <c r="BP1027" s="1085"/>
      <c r="BQ1027" s="1085"/>
      <c r="BR1027" s="1085"/>
      <c r="BS1027" s="1124"/>
      <c r="BT1027" s="1085"/>
      <c r="BU1027" s="1085"/>
      <c r="BV1027" s="1085"/>
      <c r="BW1027" s="1085"/>
      <c r="BX1027" s="1085"/>
      <c r="BY1027" s="1085"/>
      <c r="BZ1027" s="1085"/>
      <c r="CA1027" s="1085"/>
      <c r="CB1027" s="1085"/>
      <c r="CC1027" s="1085"/>
      <c r="CD1027" s="1085"/>
      <c r="CE1027" s="1085"/>
      <c r="CF1027" s="1085"/>
      <c r="CG1027" s="1085"/>
      <c r="CH1027" s="1085"/>
      <c r="CI1027" s="1085"/>
      <c r="CJ1027" s="1085"/>
      <c r="CK1027" s="1085"/>
      <c r="CL1027" s="1085"/>
      <c r="CM1027" s="1124"/>
      <c r="CN1027" s="1124"/>
      <c r="CO1027" s="1125"/>
      <c r="CQ1027" s="1955"/>
    </row>
    <row r="1028" spans="1:95" s="633" customFormat="1" x14ac:dyDescent="0.2">
      <c r="A1028" s="1066"/>
      <c r="B1028" s="1084"/>
      <c r="C1028" s="1060"/>
      <c r="D1028" s="1060"/>
      <c r="E1028" s="1061"/>
      <c r="F1028" s="1079"/>
      <c r="G1028" s="1078"/>
      <c r="H1028" s="1064"/>
      <c r="I1028" s="1085"/>
      <c r="J1028" s="1085"/>
      <c r="K1028" s="1085"/>
      <c r="L1028" s="1085"/>
      <c r="M1028" s="1085"/>
      <c r="N1028" s="1085"/>
      <c r="O1028" s="1085"/>
      <c r="P1028" s="1085"/>
      <c r="Q1028" s="1085"/>
      <c r="R1028" s="1085"/>
      <c r="S1028" s="1085"/>
      <c r="T1028" s="1085"/>
      <c r="U1028" s="1085"/>
      <c r="V1028" s="1085"/>
      <c r="W1028" s="1085"/>
      <c r="X1028" s="1085"/>
      <c r="Y1028" s="1085"/>
      <c r="Z1028" s="1085"/>
      <c r="AA1028" s="1085"/>
      <c r="AB1028" s="1124"/>
      <c r="AC1028" s="1124"/>
      <c r="AD1028" s="1124"/>
      <c r="AE1028" s="1124"/>
      <c r="AF1028" s="1085"/>
      <c r="AG1028" s="1085"/>
      <c r="AH1028" s="1085"/>
      <c r="AI1028" s="1085"/>
      <c r="AJ1028" s="1085"/>
      <c r="AK1028" s="1085"/>
      <c r="AL1028" s="1085"/>
      <c r="AM1028" s="1085"/>
      <c r="AN1028" s="1085"/>
      <c r="AO1028" s="1085"/>
      <c r="AP1028" s="1085"/>
      <c r="AQ1028" s="1085"/>
      <c r="AR1028" s="1085"/>
      <c r="AS1028" s="1085"/>
      <c r="AT1028" s="1085"/>
      <c r="AU1028" s="1085"/>
      <c r="AV1028" s="1085"/>
      <c r="AW1028" s="1085"/>
      <c r="AX1028" s="1085"/>
      <c r="AY1028" s="1085"/>
      <c r="AZ1028" s="1085"/>
      <c r="BA1028" s="1085"/>
      <c r="BB1028" s="1085"/>
      <c r="BC1028" s="1085"/>
      <c r="BD1028" s="1085"/>
      <c r="BE1028" s="1085"/>
      <c r="BF1028" s="1085"/>
      <c r="BG1028" s="1085"/>
      <c r="BH1028" s="1085"/>
      <c r="BI1028" s="1085"/>
      <c r="BJ1028" s="1085"/>
      <c r="BK1028" s="1085"/>
      <c r="BL1028" s="1085"/>
      <c r="BM1028" s="1085"/>
      <c r="BN1028" s="1085"/>
      <c r="BO1028" s="1085"/>
      <c r="BP1028" s="1085"/>
      <c r="BQ1028" s="1085"/>
      <c r="BR1028" s="1085"/>
      <c r="BS1028" s="1124"/>
      <c r="BT1028" s="1085"/>
      <c r="BU1028" s="1085"/>
      <c r="BV1028" s="1085"/>
      <c r="BW1028" s="1085"/>
      <c r="BX1028" s="1085"/>
      <c r="BY1028" s="1085"/>
      <c r="BZ1028" s="1085"/>
      <c r="CA1028" s="1085"/>
      <c r="CB1028" s="1085"/>
      <c r="CC1028" s="1085"/>
      <c r="CD1028" s="1085"/>
      <c r="CE1028" s="1085"/>
      <c r="CF1028" s="1085"/>
      <c r="CG1028" s="1085"/>
      <c r="CH1028" s="1085"/>
      <c r="CI1028" s="1085"/>
      <c r="CJ1028" s="1085"/>
      <c r="CK1028" s="1085"/>
      <c r="CL1028" s="1085"/>
      <c r="CM1028" s="1124"/>
      <c r="CN1028" s="1124"/>
      <c r="CO1028" s="1125"/>
      <c r="CQ1028" s="1955"/>
    </row>
    <row r="1029" spans="1:95" s="633" customFormat="1" x14ac:dyDescent="0.2">
      <c r="A1029" s="1066"/>
      <c r="B1029" s="1084"/>
      <c r="C1029" s="1060"/>
      <c r="D1029" s="1060"/>
      <c r="E1029" s="1061"/>
      <c r="F1029" s="1079"/>
      <c r="G1029" s="1078"/>
      <c r="H1029" s="1064"/>
      <c r="I1029" s="1085"/>
      <c r="J1029" s="1085"/>
      <c r="K1029" s="1085"/>
      <c r="L1029" s="1085"/>
      <c r="M1029" s="1085"/>
      <c r="N1029" s="1085"/>
      <c r="O1029" s="1085"/>
      <c r="P1029" s="1085"/>
      <c r="Q1029" s="1085"/>
      <c r="R1029" s="1085"/>
      <c r="S1029" s="1085"/>
      <c r="T1029" s="1085"/>
      <c r="U1029" s="1085"/>
      <c r="V1029" s="1085"/>
      <c r="W1029" s="1085"/>
      <c r="X1029" s="1085"/>
      <c r="Y1029" s="1085"/>
      <c r="Z1029" s="1085"/>
      <c r="AA1029" s="1085"/>
      <c r="AB1029" s="1124"/>
      <c r="AC1029" s="1124"/>
      <c r="AD1029" s="1124"/>
      <c r="AE1029" s="1124"/>
      <c r="AF1029" s="1085"/>
      <c r="AG1029" s="1085"/>
      <c r="AH1029" s="1085"/>
      <c r="AI1029" s="1085"/>
      <c r="AJ1029" s="1085"/>
      <c r="AK1029" s="1085"/>
      <c r="AL1029" s="1085"/>
      <c r="AM1029" s="1085"/>
      <c r="AN1029" s="1085"/>
      <c r="AO1029" s="1085"/>
      <c r="AP1029" s="1085"/>
      <c r="AQ1029" s="1085"/>
      <c r="AR1029" s="1085"/>
      <c r="AS1029" s="1085"/>
      <c r="AT1029" s="1085"/>
      <c r="AU1029" s="1085"/>
      <c r="AV1029" s="1085"/>
      <c r="AW1029" s="1085"/>
      <c r="AX1029" s="1085"/>
      <c r="AY1029" s="1085"/>
      <c r="AZ1029" s="1085"/>
      <c r="BA1029" s="1085"/>
      <c r="BB1029" s="1085"/>
      <c r="BC1029" s="1085"/>
      <c r="BD1029" s="1085"/>
      <c r="BE1029" s="1085"/>
      <c r="BF1029" s="1085"/>
      <c r="BG1029" s="1085"/>
      <c r="BH1029" s="1085"/>
      <c r="BI1029" s="1085"/>
      <c r="BJ1029" s="1085"/>
      <c r="BK1029" s="1085"/>
      <c r="BL1029" s="1085"/>
      <c r="BM1029" s="1085"/>
      <c r="BN1029" s="1085"/>
      <c r="BO1029" s="1085"/>
      <c r="BP1029" s="1085"/>
      <c r="BQ1029" s="1085"/>
      <c r="BR1029" s="1085"/>
      <c r="BS1029" s="1124"/>
      <c r="BT1029" s="1085"/>
      <c r="BU1029" s="1085"/>
      <c r="BV1029" s="1085"/>
      <c r="BW1029" s="1085"/>
      <c r="BX1029" s="1085"/>
      <c r="BY1029" s="1085"/>
      <c r="BZ1029" s="1085"/>
      <c r="CA1029" s="1085"/>
      <c r="CB1029" s="1085"/>
      <c r="CC1029" s="1085"/>
      <c r="CD1029" s="1085"/>
      <c r="CE1029" s="1085"/>
      <c r="CF1029" s="1085"/>
      <c r="CG1029" s="1085"/>
      <c r="CH1029" s="1085"/>
      <c r="CI1029" s="1085"/>
      <c r="CJ1029" s="1085"/>
      <c r="CK1029" s="1085"/>
      <c r="CL1029" s="1085"/>
      <c r="CM1029" s="1124"/>
      <c r="CN1029" s="1124"/>
      <c r="CO1029" s="1125"/>
      <c r="CQ1029" s="1955"/>
    </row>
    <row r="1030" spans="1:95" s="633" customFormat="1" x14ac:dyDescent="0.2">
      <c r="A1030" s="1066"/>
      <c r="B1030" s="1084"/>
      <c r="C1030" s="1060"/>
      <c r="D1030" s="1060"/>
      <c r="E1030" s="1061"/>
      <c r="F1030" s="1079"/>
      <c r="G1030" s="1078"/>
      <c r="H1030" s="1064"/>
      <c r="I1030" s="1085"/>
      <c r="J1030" s="1085"/>
      <c r="K1030" s="1085"/>
      <c r="L1030" s="1085"/>
      <c r="M1030" s="1085"/>
      <c r="N1030" s="1085"/>
      <c r="O1030" s="1085"/>
      <c r="P1030" s="1085"/>
      <c r="Q1030" s="1085"/>
      <c r="R1030" s="1085"/>
      <c r="S1030" s="1085"/>
      <c r="T1030" s="1085"/>
      <c r="U1030" s="1085"/>
      <c r="V1030" s="1085"/>
      <c r="W1030" s="1085"/>
      <c r="X1030" s="1085"/>
      <c r="Y1030" s="1085"/>
      <c r="Z1030" s="1085"/>
      <c r="AA1030" s="1085"/>
      <c r="AB1030" s="1124"/>
      <c r="AC1030" s="1124"/>
      <c r="AD1030" s="1124"/>
      <c r="AE1030" s="1124"/>
      <c r="AF1030" s="1085"/>
      <c r="AG1030" s="1085"/>
      <c r="AH1030" s="1085"/>
      <c r="AI1030" s="1085"/>
      <c r="AJ1030" s="1085"/>
      <c r="AK1030" s="1085"/>
      <c r="AL1030" s="1085"/>
      <c r="AM1030" s="1085"/>
      <c r="AN1030" s="1085"/>
      <c r="AO1030" s="1085"/>
      <c r="AP1030" s="1085"/>
      <c r="AQ1030" s="1085"/>
      <c r="AR1030" s="1085"/>
      <c r="AS1030" s="1085"/>
      <c r="AT1030" s="1085"/>
      <c r="AU1030" s="1085"/>
      <c r="AV1030" s="1085"/>
      <c r="AW1030" s="1085"/>
      <c r="AX1030" s="1085"/>
      <c r="AY1030" s="1085"/>
      <c r="AZ1030" s="1085"/>
      <c r="BA1030" s="1085"/>
      <c r="BB1030" s="1085"/>
      <c r="BC1030" s="1085"/>
      <c r="BD1030" s="1085"/>
      <c r="BE1030" s="1085"/>
      <c r="BF1030" s="1085"/>
      <c r="BG1030" s="1085"/>
      <c r="BH1030" s="1085"/>
      <c r="BI1030" s="1085"/>
      <c r="BJ1030" s="1085"/>
      <c r="BK1030" s="1085"/>
      <c r="BL1030" s="1085"/>
      <c r="BM1030" s="1085"/>
      <c r="BN1030" s="1085"/>
      <c r="BO1030" s="1085"/>
      <c r="BP1030" s="1085"/>
      <c r="BQ1030" s="1085"/>
      <c r="BR1030" s="1085"/>
      <c r="BS1030" s="1124"/>
      <c r="BT1030" s="1085"/>
      <c r="BU1030" s="1085"/>
      <c r="BV1030" s="1085"/>
      <c r="BW1030" s="1085"/>
      <c r="BX1030" s="1085"/>
      <c r="BY1030" s="1085"/>
      <c r="BZ1030" s="1085"/>
      <c r="CA1030" s="1085"/>
      <c r="CB1030" s="1085"/>
      <c r="CC1030" s="1085"/>
      <c r="CD1030" s="1085"/>
      <c r="CE1030" s="1085"/>
      <c r="CF1030" s="1085"/>
      <c r="CG1030" s="1085"/>
      <c r="CH1030" s="1085"/>
      <c r="CI1030" s="1085"/>
      <c r="CJ1030" s="1085"/>
      <c r="CK1030" s="1085"/>
      <c r="CL1030" s="1085"/>
      <c r="CM1030" s="1124"/>
      <c r="CN1030" s="1124"/>
      <c r="CO1030" s="1125"/>
      <c r="CQ1030" s="1955"/>
    </row>
    <row r="1031" spans="1:95" s="633" customFormat="1" x14ac:dyDescent="0.2">
      <c r="A1031" s="1066"/>
      <c r="B1031" s="1084"/>
      <c r="C1031" s="1060"/>
      <c r="D1031" s="1060"/>
      <c r="E1031" s="1061"/>
      <c r="F1031" s="1079"/>
      <c r="G1031" s="1078"/>
      <c r="H1031" s="1064"/>
      <c r="I1031" s="1085"/>
      <c r="J1031" s="1085"/>
      <c r="K1031" s="1085"/>
      <c r="L1031" s="1085"/>
      <c r="M1031" s="1085"/>
      <c r="N1031" s="1085"/>
      <c r="O1031" s="1085"/>
      <c r="P1031" s="1085"/>
      <c r="Q1031" s="1085"/>
      <c r="R1031" s="1085"/>
      <c r="S1031" s="1085"/>
      <c r="T1031" s="1085"/>
      <c r="U1031" s="1085"/>
      <c r="V1031" s="1085"/>
      <c r="W1031" s="1085"/>
      <c r="X1031" s="1085"/>
      <c r="Y1031" s="1085"/>
      <c r="Z1031" s="1085"/>
      <c r="AA1031" s="1085"/>
      <c r="AB1031" s="1124"/>
      <c r="AC1031" s="1124"/>
      <c r="AD1031" s="1124"/>
      <c r="AE1031" s="1124"/>
      <c r="AF1031" s="1085"/>
      <c r="AG1031" s="1085"/>
      <c r="AH1031" s="1085"/>
      <c r="AI1031" s="1085"/>
      <c r="AJ1031" s="1085"/>
      <c r="AK1031" s="1085"/>
      <c r="AL1031" s="1085"/>
      <c r="AM1031" s="1085"/>
      <c r="AN1031" s="1085"/>
      <c r="AO1031" s="1085"/>
      <c r="AP1031" s="1085"/>
      <c r="AQ1031" s="1085"/>
      <c r="AR1031" s="1085"/>
      <c r="AS1031" s="1085"/>
      <c r="AT1031" s="1085"/>
      <c r="AU1031" s="1085"/>
      <c r="AV1031" s="1085"/>
      <c r="AW1031" s="1085"/>
      <c r="AX1031" s="1085"/>
      <c r="AY1031" s="1085"/>
      <c r="AZ1031" s="1085"/>
      <c r="BA1031" s="1085"/>
      <c r="BB1031" s="1085"/>
      <c r="BC1031" s="1085"/>
      <c r="BD1031" s="1085"/>
      <c r="BE1031" s="1085"/>
      <c r="BF1031" s="1085"/>
      <c r="BG1031" s="1085"/>
      <c r="BH1031" s="1085"/>
      <c r="BI1031" s="1085"/>
      <c r="BJ1031" s="1085"/>
      <c r="BK1031" s="1085"/>
      <c r="BL1031" s="1085"/>
      <c r="BM1031" s="1085"/>
      <c r="BN1031" s="1085"/>
      <c r="BO1031" s="1085"/>
      <c r="BP1031" s="1085"/>
      <c r="BQ1031" s="1085"/>
      <c r="BR1031" s="1085"/>
      <c r="BS1031" s="1124"/>
      <c r="BT1031" s="1085"/>
      <c r="BU1031" s="1085"/>
      <c r="BV1031" s="1085"/>
      <c r="BW1031" s="1085"/>
      <c r="BX1031" s="1085"/>
      <c r="BY1031" s="1085"/>
      <c r="BZ1031" s="1085"/>
      <c r="CA1031" s="1085"/>
      <c r="CB1031" s="1085"/>
      <c r="CC1031" s="1085"/>
      <c r="CD1031" s="1085"/>
      <c r="CE1031" s="1085"/>
      <c r="CF1031" s="1085"/>
      <c r="CG1031" s="1085"/>
      <c r="CH1031" s="1085"/>
      <c r="CI1031" s="1085"/>
      <c r="CJ1031" s="1085"/>
      <c r="CK1031" s="1085"/>
      <c r="CL1031" s="1085"/>
      <c r="CM1031" s="1124"/>
      <c r="CN1031" s="1124"/>
      <c r="CO1031" s="1125"/>
      <c r="CQ1031" s="1955"/>
    </row>
    <row r="1032" spans="1:95" s="633" customFormat="1" x14ac:dyDescent="0.2">
      <c r="A1032" s="1066"/>
      <c r="B1032" s="1084"/>
      <c r="C1032" s="1060"/>
      <c r="D1032" s="1060"/>
      <c r="E1032" s="1061"/>
      <c r="F1032" s="1079"/>
      <c r="G1032" s="1078"/>
      <c r="H1032" s="1064"/>
      <c r="I1032" s="1085"/>
      <c r="J1032" s="1085"/>
      <c r="K1032" s="1085"/>
      <c r="L1032" s="1085"/>
      <c r="M1032" s="1085"/>
      <c r="N1032" s="1085"/>
      <c r="O1032" s="1085"/>
      <c r="P1032" s="1085"/>
      <c r="Q1032" s="1085"/>
      <c r="R1032" s="1085"/>
      <c r="S1032" s="1085"/>
      <c r="T1032" s="1085"/>
      <c r="U1032" s="1085"/>
      <c r="V1032" s="1085"/>
      <c r="W1032" s="1085"/>
      <c r="X1032" s="1085"/>
      <c r="Y1032" s="1085"/>
      <c r="Z1032" s="1085"/>
      <c r="AA1032" s="1085"/>
      <c r="AB1032" s="1124"/>
      <c r="AC1032" s="1124"/>
      <c r="AD1032" s="1124"/>
      <c r="AE1032" s="1124"/>
      <c r="AF1032" s="1085"/>
      <c r="AG1032" s="1085"/>
      <c r="AH1032" s="1085"/>
      <c r="AI1032" s="1085"/>
      <c r="AJ1032" s="1085"/>
      <c r="AK1032" s="1085"/>
      <c r="AL1032" s="1085"/>
      <c r="AM1032" s="1085"/>
      <c r="AN1032" s="1085"/>
      <c r="AO1032" s="1085"/>
      <c r="AP1032" s="1085"/>
      <c r="AQ1032" s="1085"/>
      <c r="AR1032" s="1085"/>
      <c r="AS1032" s="1085"/>
      <c r="AT1032" s="1085"/>
      <c r="AU1032" s="1085"/>
      <c r="AV1032" s="1085"/>
      <c r="AW1032" s="1085"/>
      <c r="AX1032" s="1085"/>
      <c r="AY1032" s="1085"/>
      <c r="AZ1032" s="1085"/>
      <c r="BA1032" s="1085"/>
      <c r="BB1032" s="1085"/>
      <c r="BC1032" s="1085"/>
      <c r="BD1032" s="1085"/>
      <c r="BE1032" s="1085"/>
      <c r="BF1032" s="1085"/>
      <c r="BG1032" s="1085"/>
      <c r="BH1032" s="1085"/>
      <c r="BI1032" s="1085"/>
      <c r="BJ1032" s="1085"/>
      <c r="BK1032" s="1085"/>
      <c r="BL1032" s="1085"/>
      <c r="BM1032" s="1085"/>
      <c r="BN1032" s="1085"/>
      <c r="BO1032" s="1085"/>
      <c r="BP1032" s="1085"/>
      <c r="BQ1032" s="1085"/>
      <c r="BR1032" s="1085"/>
      <c r="BS1032" s="1124"/>
      <c r="BT1032" s="1085"/>
      <c r="BU1032" s="1085"/>
      <c r="BV1032" s="1085"/>
      <c r="BW1032" s="1085"/>
      <c r="BX1032" s="1085"/>
      <c r="BY1032" s="1085"/>
      <c r="BZ1032" s="1085"/>
      <c r="CA1032" s="1085"/>
      <c r="CB1032" s="1085"/>
      <c r="CC1032" s="1085"/>
      <c r="CD1032" s="1085"/>
      <c r="CE1032" s="1085"/>
      <c r="CF1032" s="1085"/>
      <c r="CG1032" s="1085"/>
      <c r="CH1032" s="1085"/>
      <c r="CI1032" s="1085"/>
      <c r="CJ1032" s="1085"/>
      <c r="CK1032" s="1085"/>
      <c r="CL1032" s="1085"/>
      <c r="CM1032" s="1124"/>
      <c r="CN1032" s="1124"/>
      <c r="CO1032" s="1125"/>
      <c r="CQ1032" s="1955"/>
    </row>
    <row r="1033" spans="1:95" s="633" customFormat="1" x14ac:dyDescent="0.2">
      <c r="A1033" s="1066"/>
      <c r="B1033" s="1084"/>
      <c r="C1033" s="1060"/>
      <c r="D1033" s="1060"/>
      <c r="E1033" s="1061"/>
      <c r="F1033" s="1079"/>
      <c r="G1033" s="1078"/>
      <c r="H1033" s="1064"/>
      <c r="I1033" s="1085"/>
      <c r="J1033" s="1085"/>
      <c r="K1033" s="1085"/>
      <c r="L1033" s="1085"/>
      <c r="M1033" s="1085"/>
      <c r="N1033" s="1085"/>
      <c r="O1033" s="1085"/>
      <c r="P1033" s="1085"/>
      <c r="Q1033" s="1085"/>
      <c r="R1033" s="1085"/>
      <c r="S1033" s="1085"/>
      <c r="T1033" s="1085"/>
      <c r="U1033" s="1085"/>
      <c r="V1033" s="1085"/>
      <c r="W1033" s="1085"/>
      <c r="X1033" s="1085"/>
      <c r="Y1033" s="1085"/>
      <c r="Z1033" s="1085"/>
      <c r="AA1033" s="1085"/>
      <c r="AB1033" s="1124"/>
      <c r="AC1033" s="1124"/>
      <c r="AD1033" s="1124"/>
      <c r="AE1033" s="1124"/>
      <c r="AF1033" s="1085"/>
      <c r="AG1033" s="1085"/>
      <c r="AH1033" s="1085"/>
      <c r="AI1033" s="1085"/>
      <c r="AJ1033" s="1085"/>
      <c r="AK1033" s="1085"/>
      <c r="AL1033" s="1085"/>
      <c r="AM1033" s="1085"/>
      <c r="AN1033" s="1085"/>
      <c r="AO1033" s="1085"/>
      <c r="AP1033" s="1085"/>
      <c r="AQ1033" s="1085"/>
      <c r="AR1033" s="1085"/>
      <c r="AS1033" s="1085"/>
      <c r="AT1033" s="1085"/>
      <c r="AU1033" s="1085"/>
      <c r="AV1033" s="1085"/>
      <c r="AW1033" s="1085"/>
      <c r="AX1033" s="1085"/>
      <c r="AY1033" s="1085"/>
      <c r="AZ1033" s="1085"/>
      <c r="BA1033" s="1085"/>
      <c r="BB1033" s="1085"/>
      <c r="BC1033" s="1085"/>
      <c r="BD1033" s="1085"/>
      <c r="BE1033" s="1085"/>
      <c r="BF1033" s="1085"/>
      <c r="BG1033" s="1085"/>
      <c r="BH1033" s="1085"/>
      <c r="BI1033" s="1085"/>
      <c r="BJ1033" s="1085"/>
      <c r="BK1033" s="1085"/>
      <c r="BL1033" s="1085"/>
      <c r="BM1033" s="1085"/>
      <c r="BN1033" s="1085"/>
      <c r="BO1033" s="1085"/>
      <c r="BP1033" s="1085"/>
      <c r="BQ1033" s="1085"/>
      <c r="BR1033" s="1085"/>
      <c r="BS1033" s="1124"/>
      <c r="BT1033" s="1085"/>
      <c r="BU1033" s="1085"/>
      <c r="BV1033" s="1085"/>
      <c r="BW1033" s="1085"/>
      <c r="BX1033" s="1085"/>
      <c r="BY1033" s="1085"/>
      <c r="BZ1033" s="1085"/>
      <c r="CA1033" s="1085"/>
      <c r="CB1033" s="1085"/>
      <c r="CC1033" s="1085"/>
      <c r="CD1033" s="1085"/>
      <c r="CE1033" s="1085"/>
      <c r="CF1033" s="1085"/>
      <c r="CG1033" s="1085"/>
      <c r="CH1033" s="1085"/>
      <c r="CI1033" s="1085"/>
      <c r="CJ1033" s="1085"/>
      <c r="CK1033" s="1085"/>
      <c r="CL1033" s="1085"/>
      <c r="CM1033" s="1124"/>
      <c r="CN1033" s="1124"/>
      <c r="CO1033" s="1125"/>
      <c r="CQ1033" s="1955"/>
    </row>
    <row r="1034" spans="1:95" s="633" customFormat="1" x14ac:dyDescent="0.2">
      <c r="A1034" s="1066"/>
      <c r="B1034" s="1084"/>
      <c r="C1034" s="1060"/>
      <c r="D1034" s="1060"/>
      <c r="E1034" s="1061"/>
      <c r="F1034" s="1079"/>
      <c r="G1034" s="1078"/>
      <c r="H1034" s="1064"/>
      <c r="I1034" s="1085"/>
      <c r="J1034" s="1085"/>
      <c r="K1034" s="1085"/>
      <c r="L1034" s="1085"/>
      <c r="M1034" s="1085"/>
      <c r="N1034" s="1085"/>
      <c r="O1034" s="1085"/>
      <c r="P1034" s="1085"/>
      <c r="Q1034" s="1085"/>
      <c r="R1034" s="1085"/>
      <c r="S1034" s="1085"/>
      <c r="T1034" s="1085"/>
      <c r="U1034" s="1085"/>
      <c r="V1034" s="1085"/>
      <c r="W1034" s="1085"/>
      <c r="X1034" s="1085"/>
      <c r="Y1034" s="1085"/>
      <c r="Z1034" s="1085"/>
      <c r="AA1034" s="1085"/>
      <c r="AB1034" s="1124"/>
      <c r="AC1034" s="1124"/>
      <c r="AD1034" s="1124"/>
      <c r="AE1034" s="1124"/>
      <c r="AF1034" s="1085"/>
      <c r="AG1034" s="1085"/>
      <c r="AH1034" s="1085"/>
      <c r="AI1034" s="1085"/>
      <c r="AJ1034" s="1085"/>
      <c r="AK1034" s="1085"/>
      <c r="AL1034" s="1085"/>
      <c r="AM1034" s="1085"/>
      <c r="AN1034" s="1085"/>
      <c r="AO1034" s="1085"/>
      <c r="AP1034" s="1085"/>
      <c r="AQ1034" s="1085"/>
      <c r="AR1034" s="1085"/>
      <c r="AS1034" s="1085"/>
      <c r="AT1034" s="1085"/>
      <c r="AU1034" s="1085"/>
      <c r="AV1034" s="1085"/>
      <c r="AW1034" s="1085"/>
      <c r="AX1034" s="1085"/>
      <c r="AY1034" s="1085"/>
      <c r="AZ1034" s="1085"/>
      <c r="BA1034" s="1085"/>
      <c r="BB1034" s="1085"/>
      <c r="BC1034" s="1085"/>
      <c r="BD1034" s="1085"/>
      <c r="BE1034" s="1085"/>
      <c r="BF1034" s="1085"/>
      <c r="BG1034" s="1085"/>
      <c r="BH1034" s="1085"/>
      <c r="BI1034" s="1085"/>
      <c r="BJ1034" s="1085"/>
      <c r="BK1034" s="1085"/>
      <c r="BL1034" s="1085"/>
      <c r="BM1034" s="1085"/>
      <c r="BN1034" s="1085"/>
      <c r="BO1034" s="1085"/>
      <c r="BP1034" s="1085"/>
      <c r="BQ1034" s="1085"/>
      <c r="BR1034" s="1085"/>
      <c r="BS1034" s="1124"/>
      <c r="BT1034" s="1085"/>
      <c r="BU1034" s="1085"/>
      <c r="BV1034" s="1085"/>
      <c r="BW1034" s="1085"/>
      <c r="BX1034" s="1085"/>
      <c r="BY1034" s="1085"/>
      <c r="BZ1034" s="1085"/>
      <c r="CA1034" s="1085"/>
      <c r="CB1034" s="1085"/>
      <c r="CC1034" s="1085"/>
      <c r="CD1034" s="1085"/>
      <c r="CE1034" s="1085"/>
      <c r="CF1034" s="1085"/>
      <c r="CG1034" s="1085"/>
      <c r="CH1034" s="1085"/>
      <c r="CI1034" s="1085"/>
      <c r="CJ1034" s="1085"/>
      <c r="CK1034" s="1085"/>
      <c r="CL1034" s="1085"/>
      <c r="CM1034" s="1124"/>
      <c r="CN1034" s="1124"/>
      <c r="CO1034" s="1125"/>
      <c r="CQ1034" s="1955"/>
    </row>
    <row r="1035" spans="1:95" s="633" customFormat="1" x14ac:dyDescent="0.2">
      <c r="A1035" s="1066"/>
      <c r="B1035" s="1084"/>
      <c r="C1035" s="1060"/>
      <c r="D1035" s="1060"/>
      <c r="E1035" s="1061"/>
      <c r="F1035" s="1079"/>
      <c r="G1035" s="1078"/>
      <c r="H1035" s="1064"/>
      <c r="I1035" s="1085"/>
      <c r="J1035" s="1085"/>
      <c r="K1035" s="1085"/>
      <c r="L1035" s="1085"/>
      <c r="M1035" s="1085"/>
      <c r="N1035" s="1085"/>
      <c r="O1035" s="1085"/>
      <c r="P1035" s="1085"/>
      <c r="Q1035" s="1085"/>
      <c r="R1035" s="1085"/>
      <c r="S1035" s="1085"/>
      <c r="T1035" s="1085"/>
      <c r="U1035" s="1085"/>
      <c r="V1035" s="1085"/>
      <c r="W1035" s="1085"/>
      <c r="X1035" s="1085"/>
      <c r="Y1035" s="1085"/>
      <c r="Z1035" s="1085"/>
      <c r="AA1035" s="1085"/>
      <c r="AB1035" s="1124"/>
      <c r="AC1035" s="1124"/>
      <c r="AD1035" s="1124"/>
      <c r="AE1035" s="1124"/>
      <c r="AF1035" s="1085"/>
      <c r="AG1035" s="1085"/>
      <c r="AH1035" s="1085"/>
      <c r="AI1035" s="1085"/>
      <c r="AJ1035" s="1085"/>
      <c r="AK1035" s="1085"/>
      <c r="AL1035" s="1085"/>
      <c r="AM1035" s="1085"/>
      <c r="AN1035" s="1085"/>
      <c r="AO1035" s="1085"/>
      <c r="AP1035" s="1085"/>
      <c r="AQ1035" s="1085"/>
      <c r="AR1035" s="1085"/>
      <c r="AS1035" s="1085"/>
      <c r="AT1035" s="1085"/>
      <c r="AU1035" s="1085"/>
      <c r="AV1035" s="1085"/>
      <c r="AW1035" s="1085"/>
      <c r="AX1035" s="1085"/>
      <c r="AY1035" s="1085"/>
      <c r="AZ1035" s="1085"/>
      <c r="BA1035" s="1085"/>
      <c r="BB1035" s="1085"/>
      <c r="BC1035" s="1085"/>
      <c r="BD1035" s="1085"/>
      <c r="BE1035" s="1085"/>
      <c r="BF1035" s="1085"/>
      <c r="BG1035" s="1085"/>
      <c r="BH1035" s="1085"/>
      <c r="BI1035" s="1085"/>
      <c r="BJ1035" s="1085"/>
      <c r="BK1035" s="1085"/>
      <c r="BL1035" s="1085"/>
      <c r="BM1035" s="1085"/>
      <c r="BN1035" s="1085"/>
      <c r="BO1035" s="1085"/>
      <c r="BP1035" s="1085"/>
      <c r="BQ1035" s="1085"/>
      <c r="BR1035" s="1085"/>
      <c r="BS1035" s="1124"/>
      <c r="BT1035" s="1085"/>
      <c r="BU1035" s="1085"/>
      <c r="BV1035" s="1085"/>
      <c r="BW1035" s="1085"/>
      <c r="BX1035" s="1085"/>
      <c r="BY1035" s="1085"/>
      <c r="BZ1035" s="1085"/>
      <c r="CA1035" s="1085"/>
      <c r="CB1035" s="1085"/>
      <c r="CC1035" s="1085"/>
      <c r="CD1035" s="1085"/>
      <c r="CE1035" s="1085"/>
      <c r="CF1035" s="1085"/>
      <c r="CG1035" s="1085"/>
      <c r="CH1035" s="1085"/>
      <c r="CI1035" s="1085"/>
      <c r="CJ1035" s="1085"/>
      <c r="CK1035" s="1085"/>
      <c r="CL1035" s="1085"/>
      <c r="CM1035" s="1124"/>
      <c r="CN1035" s="1124"/>
      <c r="CO1035" s="1125"/>
      <c r="CQ1035" s="1955"/>
    </row>
    <row r="1036" spans="1:95" s="633" customFormat="1" x14ac:dyDescent="0.2">
      <c r="A1036" s="1066"/>
      <c r="B1036" s="1084"/>
      <c r="C1036" s="1060"/>
      <c r="D1036" s="1060"/>
      <c r="E1036" s="1061"/>
      <c r="F1036" s="1079"/>
      <c r="G1036" s="1078"/>
      <c r="H1036" s="1064"/>
      <c r="I1036" s="1085"/>
      <c r="J1036" s="1085"/>
      <c r="K1036" s="1085"/>
      <c r="L1036" s="1085"/>
      <c r="M1036" s="1085"/>
      <c r="N1036" s="1085"/>
      <c r="O1036" s="1085"/>
      <c r="P1036" s="1085"/>
      <c r="Q1036" s="1085"/>
      <c r="R1036" s="1085"/>
      <c r="S1036" s="1085"/>
      <c r="T1036" s="1085"/>
      <c r="U1036" s="1085"/>
      <c r="V1036" s="1085"/>
      <c r="W1036" s="1085"/>
      <c r="X1036" s="1085"/>
      <c r="Y1036" s="1085"/>
      <c r="Z1036" s="1085"/>
      <c r="AA1036" s="1085"/>
      <c r="AB1036" s="1124"/>
      <c r="AC1036" s="1124"/>
      <c r="AD1036" s="1124"/>
      <c r="AE1036" s="1124"/>
      <c r="AF1036" s="1085"/>
      <c r="AG1036" s="1085"/>
      <c r="AH1036" s="1085"/>
      <c r="AI1036" s="1085"/>
      <c r="AJ1036" s="1085"/>
      <c r="AK1036" s="1085"/>
      <c r="AL1036" s="1085"/>
      <c r="AM1036" s="1085"/>
      <c r="AN1036" s="1085"/>
      <c r="AO1036" s="1085"/>
      <c r="AP1036" s="1085"/>
      <c r="AQ1036" s="1085"/>
      <c r="AR1036" s="1085"/>
      <c r="AS1036" s="1085"/>
      <c r="AT1036" s="1085"/>
      <c r="AU1036" s="1085"/>
      <c r="AV1036" s="1085"/>
      <c r="AW1036" s="1085"/>
      <c r="AX1036" s="1085"/>
      <c r="AY1036" s="1085"/>
      <c r="AZ1036" s="1085"/>
      <c r="BA1036" s="1085"/>
      <c r="BB1036" s="1085"/>
      <c r="BC1036" s="1085"/>
      <c r="BD1036" s="1085"/>
      <c r="BE1036" s="1085"/>
      <c r="BF1036" s="1085"/>
      <c r="BG1036" s="1085"/>
      <c r="BH1036" s="1085"/>
      <c r="BI1036" s="1085"/>
      <c r="BJ1036" s="1085"/>
      <c r="BK1036" s="1085"/>
      <c r="BL1036" s="1085"/>
      <c r="BM1036" s="1085"/>
      <c r="BN1036" s="1085"/>
      <c r="BO1036" s="1085"/>
      <c r="BP1036" s="1085"/>
      <c r="BQ1036" s="1085"/>
      <c r="BR1036" s="1085"/>
      <c r="BS1036" s="1124"/>
      <c r="BT1036" s="1085"/>
      <c r="BU1036" s="1085"/>
      <c r="BV1036" s="1085"/>
      <c r="BW1036" s="1085"/>
      <c r="BX1036" s="1085"/>
      <c r="BY1036" s="1085"/>
      <c r="BZ1036" s="1085"/>
      <c r="CA1036" s="1085"/>
      <c r="CB1036" s="1085"/>
      <c r="CC1036" s="1085"/>
      <c r="CD1036" s="1085"/>
      <c r="CE1036" s="1085"/>
      <c r="CF1036" s="1085"/>
      <c r="CG1036" s="1085"/>
      <c r="CH1036" s="1085"/>
      <c r="CI1036" s="1085"/>
      <c r="CJ1036" s="1085"/>
      <c r="CK1036" s="1085"/>
      <c r="CL1036" s="1085"/>
      <c r="CM1036" s="1124"/>
      <c r="CN1036" s="1124"/>
      <c r="CO1036" s="1125"/>
      <c r="CQ1036" s="1955"/>
    </row>
    <row r="1037" spans="1:95" s="633" customFormat="1" x14ac:dyDescent="0.2">
      <c r="A1037" s="1066"/>
      <c r="B1037" s="1084"/>
      <c r="C1037" s="1060"/>
      <c r="D1037" s="1060"/>
      <c r="E1037" s="1061"/>
      <c r="F1037" s="1079"/>
      <c r="G1037" s="1078"/>
      <c r="H1037" s="1064"/>
      <c r="I1037" s="1085"/>
      <c r="J1037" s="1085"/>
      <c r="K1037" s="1085"/>
      <c r="L1037" s="1085"/>
      <c r="M1037" s="1085"/>
      <c r="N1037" s="1085"/>
      <c r="O1037" s="1085"/>
      <c r="P1037" s="1085"/>
      <c r="Q1037" s="1085"/>
      <c r="R1037" s="1085"/>
      <c r="S1037" s="1085"/>
      <c r="T1037" s="1085"/>
      <c r="U1037" s="1085"/>
      <c r="V1037" s="1085"/>
      <c r="W1037" s="1085"/>
      <c r="X1037" s="1085"/>
      <c r="Y1037" s="1085"/>
      <c r="Z1037" s="1085"/>
      <c r="AA1037" s="1085"/>
      <c r="AB1037" s="1124"/>
      <c r="AC1037" s="1124"/>
      <c r="AD1037" s="1124"/>
      <c r="AE1037" s="1124"/>
      <c r="AF1037" s="1085"/>
      <c r="AG1037" s="1085"/>
      <c r="AH1037" s="1085"/>
      <c r="AI1037" s="1085"/>
      <c r="AJ1037" s="1085"/>
      <c r="AK1037" s="1085"/>
      <c r="AL1037" s="1085"/>
      <c r="AM1037" s="1085"/>
      <c r="AN1037" s="1085"/>
      <c r="AO1037" s="1085"/>
      <c r="AP1037" s="1085"/>
      <c r="AQ1037" s="1085"/>
      <c r="AR1037" s="1085"/>
      <c r="AS1037" s="1085"/>
      <c r="AT1037" s="1085"/>
      <c r="AU1037" s="1085"/>
      <c r="AV1037" s="1085"/>
      <c r="AW1037" s="1085"/>
      <c r="AX1037" s="1085"/>
      <c r="AY1037" s="1085"/>
      <c r="AZ1037" s="1085"/>
      <c r="BA1037" s="1085"/>
      <c r="BB1037" s="1085"/>
      <c r="BC1037" s="1085"/>
      <c r="BD1037" s="1085"/>
      <c r="BE1037" s="1085"/>
      <c r="BF1037" s="1085"/>
      <c r="BG1037" s="1085"/>
      <c r="BH1037" s="1085"/>
      <c r="BI1037" s="1085"/>
      <c r="BJ1037" s="1085"/>
      <c r="BK1037" s="1085"/>
      <c r="BL1037" s="1085"/>
      <c r="BM1037" s="1085"/>
      <c r="BN1037" s="1085"/>
      <c r="BO1037" s="1085"/>
      <c r="BP1037" s="1085"/>
      <c r="BQ1037" s="1085"/>
      <c r="BR1037" s="1085"/>
      <c r="BS1037" s="1124"/>
      <c r="BT1037" s="1085"/>
      <c r="BU1037" s="1085"/>
      <c r="BV1037" s="1085"/>
      <c r="BW1037" s="1085"/>
      <c r="BX1037" s="1085"/>
      <c r="BY1037" s="1085"/>
      <c r="BZ1037" s="1085"/>
      <c r="CA1037" s="1085"/>
      <c r="CB1037" s="1085"/>
      <c r="CC1037" s="1085"/>
      <c r="CD1037" s="1085"/>
      <c r="CE1037" s="1085"/>
      <c r="CF1037" s="1085"/>
      <c r="CG1037" s="1085"/>
      <c r="CH1037" s="1085"/>
      <c r="CI1037" s="1085"/>
      <c r="CJ1037" s="1085"/>
      <c r="CK1037" s="1085"/>
      <c r="CL1037" s="1085"/>
      <c r="CM1037" s="1124"/>
      <c r="CN1037" s="1124"/>
      <c r="CO1037" s="1125"/>
      <c r="CQ1037" s="1955"/>
    </row>
    <row r="1038" spans="1:95" s="633" customFormat="1" x14ac:dyDescent="0.2">
      <c r="A1038" s="1066"/>
      <c r="B1038" s="1084"/>
      <c r="C1038" s="1060"/>
      <c r="D1038" s="1060"/>
      <c r="E1038" s="1061"/>
      <c r="F1038" s="1079"/>
      <c r="G1038" s="1078"/>
      <c r="H1038" s="1064"/>
      <c r="I1038" s="1085"/>
      <c r="J1038" s="1085"/>
      <c r="K1038" s="1085"/>
      <c r="L1038" s="1085"/>
      <c r="M1038" s="1085"/>
      <c r="N1038" s="1085"/>
      <c r="O1038" s="1085"/>
      <c r="P1038" s="1085"/>
      <c r="Q1038" s="1085"/>
      <c r="R1038" s="1085"/>
      <c r="S1038" s="1085"/>
      <c r="T1038" s="1085"/>
      <c r="U1038" s="1085"/>
      <c r="V1038" s="1085"/>
      <c r="W1038" s="1085"/>
      <c r="X1038" s="1085"/>
      <c r="Y1038" s="1085"/>
      <c r="Z1038" s="1085"/>
      <c r="AA1038" s="1085"/>
      <c r="AB1038" s="1124"/>
      <c r="AC1038" s="1124"/>
      <c r="AD1038" s="1124"/>
      <c r="AE1038" s="1124"/>
      <c r="AF1038" s="1085"/>
      <c r="AG1038" s="1085"/>
      <c r="AH1038" s="1085"/>
      <c r="AI1038" s="1085"/>
      <c r="AJ1038" s="1085"/>
      <c r="AK1038" s="1085"/>
      <c r="AL1038" s="1085"/>
      <c r="AM1038" s="1085"/>
      <c r="AN1038" s="1085"/>
      <c r="AO1038" s="1085"/>
      <c r="AP1038" s="1085"/>
      <c r="AQ1038" s="1085"/>
      <c r="AR1038" s="1085"/>
      <c r="AS1038" s="1085"/>
      <c r="AT1038" s="1085"/>
      <c r="AU1038" s="1085"/>
      <c r="AV1038" s="1085"/>
      <c r="AW1038" s="1085"/>
      <c r="AX1038" s="1085"/>
      <c r="AY1038" s="1085"/>
      <c r="AZ1038" s="1085"/>
      <c r="BA1038" s="1085"/>
      <c r="BB1038" s="1085"/>
      <c r="BC1038" s="1085"/>
      <c r="BD1038" s="1085"/>
      <c r="BE1038" s="1085"/>
      <c r="BF1038" s="1085"/>
      <c r="BG1038" s="1085"/>
      <c r="BH1038" s="1085"/>
      <c r="BI1038" s="1085"/>
      <c r="BJ1038" s="1085"/>
      <c r="BK1038" s="1085"/>
      <c r="BL1038" s="1085"/>
      <c r="BM1038" s="1085"/>
      <c r="BN1038" s="1085"/>
      <c r="BO1038" s="1085"/>
      <c r="BP1038" s="1085"/>
      <c r="BQ1038" s="1085"/>
      <c r="BR1038" s="1085"/>
      <c r="BS1038" s="1124"/>
      <c r="BT1038" s="1085"/>
      <c r="BU1038" s="1085"/>
      <c r="BV1038" s="1085"/>
      <c r="BW1038" s="1085"/>
      <c r="BX1038" s="1085"/>
      <c r="BY1038" s="1085"/>
      <c r="BZ1038" s="1085"/>
      <c r="CA1038" s="1085"/>
      <c r="CB1038" s="1085"/>
      <c r="CC1038" s="1085"/>
      <c r="CD1038" s="1085"/>
      <c r="CE1038" s="1085"/>
      <c r="CF1038" s="1085"/>
      <c r="CG1038" s="1085"/>
      <c r="CH1038" s="1085"/>
      <c r="CI1038" s="1085"/>
      <c r="CJ1038" s="1085"/>
      <c r="CK1038" s="1085"/>
      <c r="CL1038" s="1085"/>
      <c r="CM1038" s="1124"/>
      <c r="CN1038" s="1124"/>
      <c r="CO1038" s="1125"/>
      <c r="CQ1038" s="1955"/>
    </row>
    <row r="1039" spans="1:95" s="633" customFormat="1" x14ac:dyDescent="0.2">
      <c r="A1039" s="1066"/>
      <c r="B1039" s="1084"/>
      <c r="C1039" s="1060"/>
      <c r="D1039" s="1060"/>
      <c r="E1039" s="1061"/>
      <c r="F1039" s="1079"/>
      <c r="G1039" s="1078"/>
      <c r="H1039" s="1064"/>
      <c r="I1039" s="1085"/>
      <c r="J1039" s="1085"/>
      <c r="K1039" s="1085"/>
      <c r="L1039" s="1085"/>
      <c r="M1039" s="1085"/>
      <c r="N1039" s="1085"/>
      <c r="O1039" s="1085"/>
      <c r="P1039" s="1085"/>
      <c r="Q1039" s="1085"/>
      <c r="R1039" s="1085"/>
      <c r="S1039" s="1085"/>
      <c r="T1039" s="1085"/>
      <c r="U1039" s="1085"/>
      <c r="V1039" s="1085"/>
      <c r="W1039" s="1085"/>
      <c r="X1039" s="1085"/>
      <c r="Y1039" s="1085"/>
      <c r="Z1039" s="1085"/>
      <c r="AA1039" s="1085"/>
      <c r="AB1039" s="1124"/>
      <c r="AC1039" s="1124"/>
      <c r="AD1039" s="1124"/>
      <c r="AE1039" s="1124"/>
      <c r="AF1039" s="1085"/>
      <c r="AG1039" s="1085"/>
      <c r="AH1039" s="1085"/>
      <c r="AI1039" s="1085"/>
      <c r="AJ1039" s="1085"/>
      <c r="AK1039" s="1085"/>
      <c r="AL1039" s="1085"/>
      <c r="AM1039" s="1085"/>
      <c r="AN1039" s="1085"/>
      <c r="AO1039" s="1085"/>
      <c r="AP1039" s="1085"/>
      <c r="AQ1039" s="1085"/>
      <c r="AR1039" s="1085"/>
      <c r="AS1039" s="1085"/>
      <c r="AT1039" s="1085"/>
      <c r="AU1039" s="1085"/>
      <c r="AV1039" s="1085"/>
      <c r="AW1039" s="1085"/>
      <c r="AX1039" s="1085"/>
      <c r="AY1039" s="1085"/>
      <c r="AZ1039" s="1085"/>
      <c r="BA1039" s="1085"/>
      <c r="BB1039" s="1085"/>
      <c r="BC1039" s="1085"/>
      <c r="BD1039" s="1085"/>
      <c r="BE1039" s="1085"/>
      <c r="BF1039" s="1085"/>
      <c r="BG1039" s="1085"/>
      <c r="BH1039" s="1085"/>
      <c r="BI1039" s="1085"/>
      <c r="BJ1039" s="1085"/>
      <c r="BK1039" s="1085"/>
      <c r="BL1039" s="1085"/>
      <c r="BM1039" s="1085"/>
      <c r="BN1039" s="1085"/>
      <c r="BO1039" s="1085"/>
      <c r="BP1039" s="1085"/>
      <c r="BQ1039" s="1085"/>
      <c r="BR1039" s="1085"/>
      <c r="BS1039" s="1124"/>
      <c r="BT1039" s="1085"/>
      <c r="BU1039" s="1085"/>
      <c r="BV1039" s="1085"/>
      <c r="BW1039" s="1085"/>
      <c r="BX1039" s="1085"/>
      <c r="BY1039" s="1085"/>
      <c r="BZ1039" s="1085"/>
      <c r="CA1039" s="1085"/>
      <c r="CB1039" s="1085"/>
      <c r="CC1039" s="1085"/>
      <c r="CD1039" s="1085"/>
      <c r="CE1039" s="1085"/>
      <c r="CF1039" s="1085"/>
      <c r="CG1039" s="1085"/>
      <c r="CH1039" s="1085"/>
      <c r="CI1039" s="1085"/>
      <c r="CJ1039" s="1085"/>
      <c r="CK1039" s="1085"/>
      <c r="CL1039" s="1085"/>
      <c r="CM1039" s="1124"/>
      <c r="CN1039" s="1124"/>
      <c r="CO1039" s="1125"/>
      <c r="CQ1039" s="1955"/>
    </row>
    <row r="1040" spans="1:95" s="633" customFormat="1" x14ac:dyDescent="0.2">
      <c r="A1040" s="1066"/>
      <c r="B1040" s="1084"/>
      <c r="C1040" s="1060"/>
      <c r="D1040" s="1060"/>
      <c r="E1040" s="1061"/>
      <c r="F1040" s="1079"/>
      <c r="G1040" s="1078"/>
      <c r="H1040" s="1064"/>
      <c r="I1040" s="1085"/>
      <c r="J1040" s="1085"/>
      <c r="K1040" s="1085"/>
      <c r="L1040" s="1085"/>
      <c r="M1040" s="1085"/>
      <c r="N1040" s="1085"/>
      <c r="O1040" s="1085"/>
      <c r="P1040" s="1085"/>
      <c r="Q1040" s="1085"/>
      <c r="R1040" s="1085"/>
      <c r="S1040" s="1085"/>
      <c r="T1040" s="1085"/>
      <c r="U1040" s="1085"/>
      <c r="V1040" s="1085"/>
      <c r="W1040" s="1085"/>
      <c r="X1040" s="1085"/>
      <c r="Y1040" s="1085"/>
      <c r="Z1040" s="1085"/>
      <c r="AA1040" s="1085"/>
      <c r="AB1040" s="1124"/>
      <c r="AC1040" s="1124"/>
      <c r="AD1040" s="1124"/>
      <c r="AE1040" s="1124"/>
      <c r="AF1040" s="1085"/>
      <c r="AG1040" s="1085"/>
      <c r="AH1040" s="1085"/>
      <c r="AI1040" s="1085"/>
      <c r="AJ1040" s="1085"/>
      <c r="AK1040" s="1085"/>
      <c r="AL1040" s="1085"/>
      <c r="AM1040" s="1085"/>
      <c r="AN1040" s="1085"/>
      <c r="AO1040" s="1085"/>
      <c r="AP1040" s="1085"/>
      <c r="AQ1040" s="1085"/>
      <c r="AR1040" s="1085"/>
      <c r="AS1040" s="1085"/>
      <c r="AT1040" s="1085"/>
      <c r="AU1040" s="1085"/>
      <c r="AV1040" s="1085"/>
      <c r="AW1040" s="1085"/>
      <c r="AX1040" s="1085"/>
      <c r="AY1040" s="1085"/>
      <c r="AZ1040" s="1085"/>
      <c r="BA1040" s="1085"/>
      <c r="BB1040" s="1085"/>
      <c r="BC1040" s="1085"/>
      <c r="BD1040" s="1085"/>
      <c r="BE1040" s="1085"/>
      <c r="BF1040" s="1085"/>
      <c r="BG1040" s="1085"/>
      <c r="BH1040" s="1085"/>
      <c r="BI1040" s="1085"/>
      <c r="BJ1040" s="1085"/>
      <c r="BK1040" s="1085"/>
      <c r="BL1040" s="1085"/>
      <c r="BM1040" s="1085"/>
      <c r="BN1040" s="1085"/>
      <c r="BO1040" s="1085"/>
      <c r="BP1040" s="1085"/>
      <c r="BQ1040" s="1085"/>
      <c r="BR1040" s="1085"/>
      <c r="BS1040" s="1124"/>
      <c r="BT1040" s="1085"/>
      <c r="BU1040" s="1085"/>
      <c r="BV1040" s="1085"/>
      <c r="BW1040" s="1085"/>
      <c r="BX1040" s="1085"/>
      <c r="BY1040" s="1085"/>
      <c r="BZ1040" s="1085"/>
      <c r="CA1040" s="1085"/>
      <c r="CB1040" s="1085"/>
      <c r="CC1040" s="1085"/>
      <c r="CD1040" s="1085"/>
      <c r="CE1040" s="1085"/>
      <c r="CF1040" s="1085"/>
      <c r="CG1040" s="1085"/>
      <c r="CH1040" s="1085"/>
      <c r="CI1040" s="1085"/>
      <c r="CJ1040" s="1085"/>
      <c r="CK1040" s="1085"/>
      <c r="CL1040" s="1085"/>
      <c r="CM1040" s="1124"/>
      <c r="CN1040" s="1124"/>
      <c r="CO1040" s="1125"/>
      <c r="CQ1040" s="1955"/>
    </row>
    <row r="1041" spans="1:95" s="633" customFormat="1" x14ac:dyDescent="0.2">
      <c r="A1041" s="1066"/>
      <c r="B1041" s="1084"/>
      <c r="C1041" s="1060"/>
      <c r="D1041" s="1060"/>
      <c r="E1041" s="1061"/>
      <c r="F1041" s="1079"/>
      <c r="G1041" s="1078"/>
      <c r="H1041" s="1064"/>
      <c r="I1041" s="1085"/>
      <c r="J1041" s="1085"/>
      <c r="K1041" s="1085"/>
      <c r="L1041" s="1085"/>
      <c r="M1041" s="1085"/>
      <c r="N1041" s="1085"/>
      <c r="O1041" s="1085"/>
      <c r="P1041" s="1085"/>
      <c r="Q1041" s="1085"/>
      <c r="R1041" s="1085"/>
      <c r="S1041" s="1085"/>
      <c r="T1041" s="1085"/>
      <c r="U1041" s="1085"/>
      <c r="V1041" s="1085"/>
      <c r="W1041" s="1085"/>
      <c r="X1041" s="1085"/>
      <c r="Y1041" s="1085"/>
      <c r="Z1041" s="1085"/>
      <c r="AA1041" s="1085"/>
      <c r="AB1041" s="1124"/>
      <c r="AC1041" s="1124"/>
      <c r="AD1041" s="1124"/>
      <c r="AE1041" s="1124"/>
      <c r="AF1041" s="1085"/>
      <c r="AG1041" s="1085"/>
      <c r="AH1041" s="1085"/>
      <c r="AI1041" s="1085"/>
      <c r="AJ1041" s="1085"/>
      <c r="AK1041" s="1085"/>
      <c r="AL1041" s="1085"/>
      <c r="AM1041" s="1085"/>
      <c r="AN1041" s="1085"/>
      <c r="AO1041" s="1085"/>
      <c r="AP1041" s="1085"/>
      <c r="AQ1041" s="1085"/>
      <c r="AR1041" s="1085"/>
      <c r="AS1041" s="1085"/>
      <c r="AT1041" s="1085"/>
      <c r="AU1041" s="1085"/>
      <c r="AV1041" s="1085"/>
      <c r="AW1041" s="1085"/>
      <c r="AX1041" s="1085"/>
      <c r="AY1041" s="1085"/>
      <c r="AZ1041" s="1085"/>
      <c r="BA1041" s="1085"/>
      <c r="BB1041" s="1085"/>
      <c r="BC1041" s="1085"/>
      <c r="BD1041" s="1085"/>
      <c r="BE1041" s="1085"/>
      <c r="BF1041" s="1085"/>
      <c r="BG1041" s="1085"/>
      <c r="BH1041" s="1085"/>
      <c r="BI1041" s="1085"/>
      <c r="BJ1041" s="1085"/>
      <c r="BK1041" s="1085"/>
      <c r="BL1041" s="1085"/>
      <c r="BM1041" s="1085"/>
      <c r="BN1041" s="1085"/>
      <c r="BO1041" s="1085"/>
      <c r="BP1041" s="1085"/>
      <c r="BQ1041" s="1085"/>
      <c r="BR1041" s="1085"/>
      <c r="BS1041" s="1124"/>
      <c r="BT1041" s="1085"/>
      <c r="BU1041" s="1085"/>
      <c r="BV1041" s="1085"/>
      <c r="BW1041" s="1085"/>
      <c r="BX1041" s="1085"/>
      <c r="BY1041" s="1085"/>
      <c r="BZ1041" s="1085"/>
      <c r="CA1041" s="1085"/>
      <c r="CB1041" s="1085"/>
      <c r="CC1041" s="1085"/>
      <c r="CD1041" s="1085"/>
      <c r="CE1041" s="1085"/>
      <c r="CF1041" s="1085"/>
      <c r="CG1041" s="1085"/>
      <c r="CH1041" s="1085"/>
      <c r="CI1041" s="1085"/>
      <c r="CJ1041" s="1085"/>
      <c r="CK1041" s="1085"/>
      <c r="CL1041" s="1085"/>
      <c r="CM1041" s="1124"/>
      <c r="CN1041" s="1124"/>
      <c r="CO1041" s="1125"/>
      <c r="CQ1041" s="1955"/>
    </row>
    <row r="1042" spans="1:95" s="633" customFormat="1" x14ac:dyDescent="0.2">
      <c r="A1042" s="1066"/>
      <c r="B1042" s="1084"/>
      <c r="C1042" s="1060"/>
      <c r="D1042" s="1060"/>
      <c r="E1042" s="1061"/>
      <c r="F1042" s="1079"/>
      <c r="G1042" s="1078"/>
      <c r="H1042" s="1064"/>
      <c r="I1042" s="1085"/>
      <c r="J1042" s="1085"/>
      <c r="K1042" s="1085"/>
      <c r="L1042" s="1085"/>
      <c r="M1042" s="1085"/>
      <c r="N1042" s="1085"/>
      <c r="O1042" s="1085"/>
      <c r="P1042" s="1085"/>
      <c r="Q1042" s="1085"/>
      <c r="R1042" s="1085"/>
      <c r="S1042" s="1085"/>
      <c r="T1042" s="1085"/>
      <c r="U1042" s="1085"/>
      <c r="V1042" s="1085"/>
      <c r="W1042" s="1085"/>
      <c r="X1042" s="1085"/>
      <c r="Y1042" s="1085"/>
      <c r="Z1042" s="1085"/>
      <c r="AA1042" s="1085"/>
      <c r="AB1042" s="1124"/>
      <c r="AC1042" s="1124"/>
      <c r="AD1042" s="1124"/>
      <c r="AE1042" s="1124"/>
      <c r="AF1042" s="1085"/>
      <c r="AG1042" s="1085"/>
      <c r="AH1042" s="1085"/>
      <c r="AI1042" s="1085"/>
      <c r="AJ1042" s="1085"/>
      <c r="AK1042" s="1085"/>
      <c r="AL1042" s="1085"/>
      <c r="AM1042" s="1085"/>
      <c r="AN1042" s="1085"/>
      <c r="AO1042" s="1085"/>
      <c r="AP1042" s="1085"/>
      <c r="AQ1042" s="1085"/>
      <c r="AR1042" s="1085"/>
      <c r="AS1042" s="1085"/>
      <c r="AT1042" s="1085"/>
      <c r="AU1042" s="1085"/>
      <c r="AV1042" s="1085"/>
      <c r="AW1042" s="1085"/>
      <c r="AX1042" s="1085"/>
      <c r="AY1042" s="1085"/>
      <c r="AZ1042" s="1085"/>
      <c r="BA1042" s="1085"/>
      <c r="BB1042" s="1085"/>
      <c r="BC1042" s="1085"/>
      <c r="BD1042" s="1085"/>
      <c r="BE1042" s="1085"/>
      <c r="BF1042" s="1085"/>
      <c r="BG1042" s="1085"/>
      <c r="BH1042" s="1085"/>
      <c r="BI1042" s="1085"/>
      <c r="BJ1042" s="1085"/>
      <c r="BK1042" s="1085"/>
      <c r="BL1042" s="1085"/>
      <c r="BM1042" s="1085"/>
      <c r="BN1042" s="1085"/>
      <c r="BO1042" s="1085"/>
      <c r="BP1042" s="1085"/>
      <c r="BQ1042" s="1085"/>
      <c r="BR1042" s="1085"/>
      <c r="BS1042" s="1124"/>
      <c r="BT1042" s="1085"/>
      <c r="BU1042" s="1085"/>
      <c r="BV1042" s="1085"/>
      <c r="BW1042" s="1085"/>
      <c r="BX1042" s="1085"/>
      <c r="BY1042" s="1085"/>
      <c r="BZ1042" s="1085"/>
      <c r="CA1042" s="1085"/>
      <c r="CB1042" s="1085"/>
      <c r="CC1042" s="1085"/>
      <c r="CD1042" s="1085"/>
      <c r="CE1042" s="1085"/>
      <c r="CF1042" s="1085"/>
      <c r="CG1042" s="1085"/>
      <c r="CH1042" s="1085"/>
      <c r="CI1042" s="1085"/>
      <c r="CJ1042" s="1085"/>
      <c r="CK1042" s="1085"/>
      <c r="CL1042" s="1085"/>
      <c r="CM1042" s="1124"/>
      <c r="CN1042" s="1124"/>
      <c r="CO1042" s="1125"/>
      <c r="CQ1042" s="1955"/>
    </row>
    <row r="1043" spans="1:95" s="633" customFormat="1" x14ac:dyDescent="0.2">
      <c r="A1043" s="1066"/>
      <c r="B1043" s="1084"/>
      <c r="C1043" s="1060"/>
      <c r="D1043" s="1060"/>
      <c r="E1043" s="1061"/>
      <c r="F1043" s="1079"/>
      <c r="G1043" s="1078"/>
      <c r="H1043" s="1064"/>
      <c r="I1043" s="1085"/>
      <c r="J1043" s="1085"/>
      <c r="K1043" s="1085"/>
      <c r="L1043" s="1085"/>
      <c r="M1043" s="1085"/>
      <c r="N1043" s="1085"/>
      <c r="O1043" s="1085"/>
      <c r="P1043" s="1085"/>
      <c r="Q1043" s="1085"/>
      <c r="R1043" s="1085"/>
      <c r="S1043" s="1085"/>
      <c r="T1043" s="1085"/>
      <c r="U1043" s="1085"/>
      <c r="V1043" s="1085"/>
      <c r="W1043" s="1085"/>
      <c r="X1043" s="1085"/>
      <c r="Y1043" s="1085"/>
      <c r="Z1043" s="1085"/>
      <c r="AA1043" s="1085"/>
      <c r="AB1043" s="1124"/>
      <c r="AC1043" s="1124"/>
      <c r="AD1043" s="1124"/>
      <c r="AE1043" s="1124"/>
      <c r="AF1043" s="1085"/>
      <c r="AG1043" s="1085"/>
      <c r="AH1043" s="1085"/>
      <c r="AI1043" s="1085"/>
      <c r="AJ1043" s="1085"/>
      <c r="AK1043" s="1085"/>
      <c r="AL1043" s="1085"/>
      <c r="AM1043" s="1085"/>
      <c r="AN1043" s="1085"/>
      <c r="AO1043" s="1085"/>
      <c r="AP1043" s="1085"/>
      <c r="AQ1043" s="1085"/>
      <c r="AR1043" s="1085"/>
      <c r="AS1043" s="1085"/>
      <c r="AT1043" s="1085"/>
      <c r="AU1043" s="1085"/>
      <c r="AV1043" s="1085"/>
      <c r="AW1043" s="1085"/>
      <c r="AX1043" s="1085"/>
      <c r="AY1043" s="1085"/>
      <c r="AZ1043" s="1085"/>
      <c r="BA1043" s="1085"/>
      <c r="BB1043" s="1085"/>
      <c r="BC1043" s="1085"/>
      <c r="BD1043" s="1085"/>
      <c r="BE1043" s="1085"/>
      <c r="BF1043" s="1085"/>
      <c r="BG1043" s="1085"/>
      <c r="BH1043" s="1085"/>
      <c r="BI1043" s="1085"/>
      <c r="BJ1043" s="1085"/>
      <c r="BK1043" s="1085"/>
      <c r="BL1043" s="1085"/>
      <c r="BM1043" s="1085"/>
      <c r="BN1043" s="1085"/>
      <c r="BO1043" s="1085"/>
      <c r="BP1043" s="1085"/>
      <c r="BQ1043" s="1085"/>
      <c r="BR1043" s="1085"/>
      <c r="BS1043" s="1124"/>
      <c r="BT1043" s="1085"/>
      <c r="BU1043" s="1085"/>
      <c r="BV1043" s="1085"/>
      <c r="BW1043" s="1085"/>
      <c r="BX1043" s="1085"/>
      <c r="BY1043" s="1085"/>
      <c r="BZ1043" s="1085"/>
      <c r="CA1043" s="1085"/>
      <c r="CB1043" s="1085"/>
      <c r="CC1043" s="1085"/>
      <c r="CD1043" s="1085"/>
      <c r="CE1043" s="1085"/>
      <c r="CF1043" s="1085"/>
      <c r="CG1043" s="1085"/>
      <c r="CH1043" s="1085"/>
      <c r="CI1043" s="1085"/>
      <c r="CJ1043" s="1085"/>
      <c r="CK1043" s="1085"/>
      <c r="CL1043" s="1085"/>
      <c r="CM1043" s="1124"/>
      <c r="CN1043" s="1124"/>
      <c r="CO1043" s="1125"/>
      <c r="CQ1043" s="1955"/>
    </row>
    <row r="1044" spans="1:95" s="633" customFormat="1" x14ac:dyDescent="0.2">
      <c r="A1044" s="1066"/>
      <c r="B1044" s="1084"/>
      <c r="C1044" s="1060"/>
      <c r="D1044" s="1060"/>
      <c r="E1044" s="1061"/>
      <c r="F1044" s="1079"/>
      <c r="G1044" s="1078"/>
      <c r="H1044" s="1064"/>
      <c r="I1044" s="1085"/>
      <c r="J1044" s="1085"/>
      <c r="K1044" s="1085"/>
      <c r="L1044" s="1085"/>
      <c r="M1044" s="1085"/>
      <c r="N1044" s="1085"/>
      <c r="O1044" s="1085"/>
      <c r="P1044" s="1085"/>
      <c r="Q1044" s="1085"/>
      <c r="R1044" s="1085"/>
      <c r="S1044" s="1085"/>
      <c r="T1044" s="1085"/>
      <c r="U1044" s="1085"/>
      <c r="V1044" s="1085"/>
      <c r="W1044" s="1085"/>
      <c r="X1044" s="1085"/>
      <c r="Y1044" s="1085"/>
      <c r="Z1044" s="1085"/>
      <c r="AA1044" s="1085"/>
      <c r="AB1044" s="1124"/>
      <c r="AC1044" s="1124"/>
      <c r="AD1044" s="1124"/>
      <c r="AE1044" s="1124"/>
      <c r="AF1044" s="1085"/>
      <c r="AG1044" s="1085"/>
      <c r="AH1044" s="1085"/>
      <c r="AI1044" s="1085"/>
      <c r="AJ1044" s="1085"/>
      <c r="AK1044" s="1085"/>
      <c r="AL1044" s="1085"/>
      <c r="AM1044" s="1085"/>
      <c r="AN1044" s="1085"/>
      <c r="AO1044" s="1085"/>
      <c r="AP1044" s="1085"/>
      <c r="AQ1044" s="1085"/>
      <c r="AR1044" s="1085"/>
      <c r="AS1044" s="1085"/>
      <c r="AT1044" s="1085"/>
      <c r="AU1044" s="1085"/>
      <c r="AV1044" s="1085"/>
      <c r="AW1044" s="1085"/>
      <c r="AX1044" s="1085"/>
      <c r="AY1044" s="1085"/>
      <c r="AZ1044" s="1085"/>
      <c r="BA1044" s="1085"/>
      <c r="BB1044" s="1085"/>
      <c r="BC1044" s="1085"/>
      <c r="BD1044" s="1085"/>
      <c r="BE1044" s="1085"/>
      <c r="BF1044" s="1085"/>
      <c r="BG1044" s="1085"/>
      <c r="BH1044" s="1085"/>
      <c r="BI1044" s="1085"/>
      <c r="BJ1044" s="1085"/>
      <c r="BK1044" s="1085"/>
      <c r="BL1044" s="1085"/>
      <c r="BM1044" s="1085"/>
      <c r="BN1044" s="1085"/>
      <c r="BO1044" s="1085"/>
      <c r="BP1044" s="1085"/>
      <c r="BQ1044" s="1085"/>
      <c r="BR1044" s="1085"/>
      <c r="BS1044" s="1124"/>
      <c r="BT1044" s="1085"/>
      <c r="BU1044" s="1085"/>
      <c r="BV1044" s="1085"/>
      <c r="BW1044" s="1085"/>
      <c r="BX1044" s="1085"/>
      <c r="BY1044" s="1085"/>
      <c r="BZ1044" s="1085"/>
      <c r="CA1044" s="1085"/>
      <c r="CB1044" s="1085"/>
      <c r="CC1044" s="1085"/>
      <c r="CD1044" s="1085"/>
      <c r="CE1044" s="1085"/>
      <c r="CF1044" s="1085"/>
      <c r="CG1044" s="1085"/>
      <c r="CH1044" s="1085"/>
      <c r="CI1044" s="1085"/>
      <c r="CJ1044" s="1085"/>
      <c r="CK1044" s="1085"/>
      <c r="CL1044" s="1085"/>
      <c r="CM1044" s="1124"/>
      <c r="CN1044" s="1124"/>
      <c r="CO1044" s="1125"/>
      <c r="CQ1044" s="1955"/>
    </row>
    <row r="1045" spans="1:95" s="633" customFormat="1" x14ac:dyDescent="0.2">
      <c r="A1045" s="1066"/>
      <c r="B1045" s="1084"/>
      <c r="C1045" s="1060"/>
      <c r="D1045" s="1060"/>
      <c r="E1045" s="1061"/>
      <c r="F1045" s="1079"/>
      <c r="G1045" s="1078"/>
      <c r="H1045" s="1064"/>
      <c r="I1045" s="1085"/>
      <c r="J1045" s="1085"/>
      <c r="K1045" s="1085"/>
      <c r="L1045" s="1085"/>
      <c r="M1045" s="1085"/>
      <c r="N1045" s="1085"/>
      <c r="O1045" s="1085"/>
      <c r="P1045" s="1085"/>
      <c r="Q1045" s="1085"/>
      <c r="R1045" s="1085"/>
      <c r="S1045" s="1085"/>
      <c r="T1045" s="1085"/>
      <c r="U1045" s="1085"/>
      <c r="V1045" s="1085"/>
      <c r="W1045" s="1085"/>
      <c r="X1045" s="1085"/>
      <c r="Y1045" s="1085"/>
      <c r="Z1045" s="1085"/>
      <c r="AA1045" s="1085"/>
      <c r="AB1045" s="1124"/>
      <c r="AC1045" s="1124"/>
      <c r="AD1045" s="1124"/>
      <c r="AE1045" s="1124"/>
      <c r="AF1045" s="1085"/>
      <c r="AG1045" s="1085"/>
      <c r="AH1045" s="1085"/>
      <c r="AI1045" s="1085"/>
      <c r="AJ1045" s="1085"/>
      <c r="AK1045" s="1085"/>
      <c r="AL1045" s="1085"/>
      <c r="AM1045" s="1085"/>
      <c r="AN1045" s="1085"/>
      <c r="AO1045" s="1085"/>
      <c r="AP1045" s="1085"/>
      <c r="AQ1045" s="1085"/>
      <c r="AR1045" s="1085"/>
      <c r="AS1045" s="1085"/>
      <c r="AT1045" s="1085"/>
      <c r="AU1045" s="1085"/>
      <c r="AV1045" s="1085"/>
      <c r="AW1045" s="1085"/>
      <c r="AX1045" s="1085"/>
      <c r="AY1045" s="1085"/>
      <c r="AZ1045" s="1085"/>
      <c r="BA1045" s="1085"/>
      <c r="BB1045" s="1085"/>
      <c r="BC1045" s="1085"/>
      <c r="BD1045" s="1085"/>
      <c r="BE1045" s="1085"/>
      <c r="BF1045" s="1085"/>
      <c r="BG1045" s="1085"/>
      <c r="BH1045" s="1085"/>
      <c r="BI1045" s="1085"/>
      <c r="BJ1045" s="1085"/>
      <c r="BK1045" s="1085"/>
      <c r="BL1045" s="1085"/>
      <c r="BM1045" s="1085"/>
      <c r="BN1045" s="1085"/>
      <c r="BO1045" s="1085"/>
      <c r="BP1045" s="1085"/>
      <c r="BQ1045" s="1085"/>
      <c r="BR1045" s="1085"/>
      <c r="BS1045" s="1124"/>
      <c r="BT1045" s="1085"/>
      <c r="BU1045" s="1085"/>
      <c r="BV1045" s="1085"/>
      <c r="BW1045" s="1085"/>
      <c r="BX1045" s="1085"/>
      <c r="BY1045" s="1085"/>
      <c r="BZ1045" s="1085"/>
      <c r="CA1045" s="1085"/>
      <c r="CB1045" s="1085"/>
      <c r="CC1045" s="1085"/>
      <c r="CD1045" s="1085"/>
      <c r="CE1045" s="1085"/>
      <c r="CF1045" s="1085"/>
      <c r="CG1045" s="1085"/>
      <c r="CH1045" s="1085"/>
      <c r="CI1045" s="1085"/>
      <c r="CJ1045" s="1085"/>
      <c r="CK1045" s="1085"/>
      <c r="CL1045" s="1085"/>
      <c r="CM1045" s="1124"/>
      <c r="CN1045" s="1124"/>
      <c r="CO1045" s="1125"/>
      <c r="CQ1045" s="1955"/>
    </row>
    <row r="1046" spans="1:95" s="633" customFormat="1" x14ac:dyDescent="0.2">
      <c r="A1046" s="1066"/>
      <c r="B1046" s="1084"/>
      <c r="C1046" s="1060"/>
      <c r="D1046" s="1060"/>
      <c r="E1046" s="1061"/>
      <c r="F1046" s="1079"/>
      <c r="G1046" s="1078"/>
      <c r="H1046" s="1064"/>
      <c r="I1046" s="1085"/>
      <c r="J1046" s="1085"/>
      <c r="K1046" s="1085"/>
      <c r="L1046" s="1085"/>
      <c r="M1046" s="1085"/>
      <c r="N1046" s="1085"/>
      <c r="O1046" s="1085"/>
      <c r="P1046" s="1085"/>
      <c r="Q1046" s="1085"/>
      <c r="R1046" s="1085"/>
      <c r="S1046" s="1085"/>
      <c r="T1046" s="1085"/>
      <c r="U1046" s="1085"/>
      <c r="V1046" s="1085"/>
      <c r="W1046" s="1085"/>
      <c r="X1046" s="1085"/>
      <c r="Y1046" s="1085"/>
      <c r="Z1046" s="1085"/>
      <c r="AA1046" s="1085"/>
      <c r="AB1046" s="1124"/>
      <c r="AC1046" s="1124"/>
      <c r="AD1046" s="1124"/>
      <c r="AE1046" s="1124"/>
      <c r="AF1046" s="1085"/>
      <c r="AG1046" s="1085"/>
      <c r="AH1046" s="1085"/>
      <c r="AI1046" s="1085"/>
      <c r="AJ1046" s="1085"/>
      <c r="AK1046" s="1085"/>
      <c r="AL1046" s="1085"/>
      <c r="AM1046" s="1085"/>
      <c r="AN1046" s="1085"/>
      <c r="AO1046" s="1085"/>
      <c r="AP1046" s="1085"/>
      <c r="AQ1046" s="1085"/>
      <c r="AR1046" s="1085"/>
      <c r="AS1046" s="1085"/>
      <c r="AT1046" s="1085"/>
      <c r="AU1046" s="1085"/>
      <c r="AV1046" s="1085"/>
      <c r="AW1046" s="1085"/>
      <c r="AX1046" s="1085"/>
      <c r="AY1046" s="1085"/>
      <c r="AZ1046" s="1085"/>
      <c r="BA1046" s="1085"/>
      <c r="BB1046" s="1085"/>
      <c r="BC1046" s="1085"/>
      <c r="BD1046" s="1085"/>
      <c r="BE1046" s="1085"/>
      <c r="BF1046" s="1085"/>
      <c r="BG1046" s="1085"/>
      <c r="BH1046" s="1085"/>
      <c r="BI1046" s="1085"/>
      <c r="BJ1046" s="1085"/>
      <c r="BK1046" s="1085"/>
      <c r="BL1046" s="1085"/>
      <c r="BM1046" s="1085"/>
      <c r="BN1046" s="1085"/>
      <c r="BO1046" s="1085"/>
      <c r="BP1046" s="1085"/>
      <c r="BQ1046" s="1085"/>
      <c r="BR1046" s="1085"/>
      <c r="BS1046" s="1124"/>
      <c r="BT1046" s="1085"/>
      <c r="BU1046" s="1085"/>
      <c r="BV1046" s="1085"/>
      <c r="BW1046" s="1085"/>
      <c r="BX1046" s="1085"/>
      <c r="BY1046" s="1085"/>
      <c r="BZ1046" s="1085"/>
      <c r="CA1046" s="1085"/>
      <c r="CB1046" s="1085"/>
      <c r="CC1046" s="1085"/>
      <c r="CD1046" s="1085"/>
      <c r="CE1046" s="1085"/>
      <c r="CF1046" s="1085"/>
      <c r="CG1046" s="1085"/>
      <c r="CH1046" s="1085"/>
      <c r="CI1046" s="1085"/>
      <c r="CJ1046" s="1085"/>
      <c r="CK1046" s="1085"/>
      <c r="CL1046" s="1085"/>
      <c r="CM1046" s="1124"/>
      <c r="CN1046" s="1124"/>
      <c r="CO1046" s="1125"/>
      <c r="CQ1046" s="1955"/>
    </row>
    <row r="1047" spans="1:95" s="633" customFormat="1" x14ac:dyDescent="0.2">
      <c r="A1047" s="1066"/>
      <c r="B1047" s="1084"/>
      <c r="C1047" s="1060"/>
      <c r="D1047" s="1060"/>
      <c r="E1047" s="1061"/>
      <c r="F1047" s="1079"/>
      <c r="G1047" s="1078"/>
      <c r="H1047" s="1064"/>
      <c r="I1047" s="1085"/>
      <c r="J1047" s="1085"/>
      <c r="K1047" s="1085"/>
      <c r="L1047" s="1085"/>
      <c r="M1047" s="1085"/>
      <c r="N1047" s="1085"/>
      <c r="O1047" s="1085"/>
      <c r="P1047" s="1085"/>
      <c r="Q1047" s="1085"/>
      <c r="R1047" s="1085"/>
      <c r="S1047" s="1085"/>
      <c r="T1047" s="1085"/>
      <c r="U1047" s="1085"/>
      <c r="V1047" s="1085"/>
      <c r="W1047" s="1085"/>
      <c r="X1047" s="1085"/>
      <c r="Y1047" s="1085"/>
      <c r="Z1047" s="1085"/>
      <c r="AA1047" s="1085"/>
      <c r="AB1047" s="1124"/>
      <c r="AC1047" s="1124"/>
      <c r="AD1047" s="1124"/>
      <c r="AE1047" s="1124"/>
      <c r="AF1047" s="1085"/>
      <c r="AG1047" s="1085"/>
      <c r="AH1047" s="1085"/>
      <c r="AI1047" s="1085"/>
      <c r="AJ1047" s="1085"/>
      <c r="AK1047" s="1085"/>
      <c r="AL1047" s="1085"/>
      <c r="AM1047" s="1085"/>
      <c r="AN1047" s="1085"/>
      <c r="AO1047" s="1085"/>
      <c r="AP1047" s="1085"/>
      <c r="AQ1047" s="1085"/>
      <c r="AR1047" s="1085"/>
      <c r="AS1047" s="1085"/>
      <c r="AT1047" s="1085"/>
      <c r="AU1047" s="1085"/>
      <c r="AV1047" s="1085"/>
      <c r="AW1047" s="1085"/>
      <c r="AX1047" s="1085"/>
      <c r="AY1047" s="1085"/>
      <c r="AZ1047" s="1085"/>
      <c r="BA1047" s="1085"/>
      <c r="BB1047" s="1085"/>
      <c r="BC1047" s="1085"/>
      <c r="BD1047" s="1085"/>
      <c r="BE1047" s="1085"/>
      <c r="BF1047" s="1085"/>
      <c r="BG1047" s="1085"/>
      <c r="BH1047" s="1085"/>
      <c r="BI1047" s="1085"/>
      <c r="BJ1047" s="1085"/>
      <c r="BK1047" s="1085"/>
      <c r="BL1047" s="1085"/>
      <c r="BM1047" s="1085"/>
      <c r="BN1047" s="1085"/>
      <c r="BO1047" s="1085"/>
      <c r="BP1047" s="1085"/>
      <c r="BQ1047" s="1085"/>
      <c r="BR1047" s="1085"/>
      <c r="BS1047" s="1124"/>
      <c r="BT1047" s="1085"/>
      <c r="BU1047" s="1085"/>
      <c r="BV1047" s="1085"/>
      <c r="BW1047" s="1085"/>
      <c r="BX1047" s="1085"/>
      <c r="BY1047" s="1085"/>
      <c r="BZ1047" s="1085"/>
      <c r="CA1047" s="1085"/>
      <c r="CB1047" s="1085"/>
      <c r="CC1047" s="1085"/>
      <c r="CD1047" s="1085"/>
      <c r="CE1047" s="1085"/>
      <c r="CF1047" s="1085"/>
      <c r="CG1047" s="1085"/>
      <c r="CH1047" s="1085"/>
      <c r="CI1047" s="1085"/>
      <c r="CJ1047" s="1085"/>
      <c r="CK1047" s="1085"/>
      <c r="CL1047" s="1085"/>
      <c r="CM1047" s="1124"/>
      <c r="CN1047" s="1124"/>
      <c r="CO1047" s="1125"/>
      <c r="CQ1047" s="1955"/>
    </row>
    <row r="1048" spans="1:95" s="633" customFormat="1" x14ac:dyDescent="0.2">
      <c r="A1048" s="1066"/>
      <c r="B1048" s="1084"/>
      <c r="C1048" s="1060"/>
      <c r="D1048" s="1060"/>
      <c r="E1048" s="1061"/>
      <c r="F1048" s="1079"/>
      <c r="G1048" s="1078"/>
      <c r="H1048" s="1064"/>
      <c r="I1048" s="1085"/>
      <c r="J1048" s="1085"/>
      <c r="K1048" s="1085"/>
      <c r="L1048" s="1085"/>
      <c r="M1048" s="1085"/>
      <c r="N1048" s="1085"/>
      <c r="O1048" s="1085"/>
      <c r="P1048" s="1085"/>
      <c r="Q1048" s="1085"/>
      <c r="R1048" s="1085"/>
      <c r="S1048" s="1085"/>
      <c r="T1048" s="1085"/>
      <c r="U1048" s="1085"/>
      <c r="V1048" s="1085"/>
      <c r="W1048" s="1085"/>
      <c r="X1048" s="1085"/>
      <c r="Y1048" s="1085"/>
      <c r="Z1048" s="1085"/>
      <c r="AA1048" s="1085"/>
      <c r="AB1048" s="1124"/>
      <c r="AC1048" s="1124"/>
      <c r="AD1048" s="1124"/>
      <c r="AE1048" s="1124"/>
      <c r="AF1048" s="1085"/>
      <c r="AG1048" s="1085"/>
      <c r="AH1048" s="1085"/>
      <c r="AI1048" s="1085"/>
      <c r="AJ1048" s="1085"/>
      <c r="AK1048" s="1085"/>
      <c r="AL1048" s="1085"/>
      <c r="AM1048" s="1085"/>
      <c r="AN1048" s="1085"/>
      <c r="AO1048" s="1085"/>
      <c r="AP1048" s="1085"/>
      <c r="AQ1048" s="1085"/>
      <c r="AR1048" s="1085"/>
      <c r="AS1048" s="1085"/>
      <c r="AT1048" s="1085"/>
      <c r="AU1048" s="1085"/>
      <c r="AV1048" s="1085"/>
      <c r="AW1048" s="1085"/>
      <c r="AX1048" s="1085"/>
      <c r="AY1048" s="1085"/>
      <c r="AZ1048" s="1085"/>
      <c r="BA1048" s="1085"/>
      <c r="BB1048" s="1085"/>
      <c r="BC1048" s="1085"/>
      <c r="BD1048" s="1085"/>
      <c r="BE1048" s="1085"/>
      <c r="BF1048" s="1085"/>
      <c r="BG1048" s="1085"/>
      <c r="BH1048" s="1085"/>
      <c r="BI1048" s="1085"/>
      <c r="BJ1048" s="1085"/>
      <c r="BK1048" s="1085"/>
      <c r="BL1048" s="1085"/>
      <c r="BM1048" s="1085"/>
      <c r="BN1048" s="1085"/>
      <c r="BO1048" s="1085"/>
      <c r="BP1048" s="1085"/>
      <c r="BQ1048" s="1085"/>
      <c r="BR1048" s="1085"/>
      <c r="BS1048" s="1124"/>
      <c r="BT1048" s="1085"/>
      <c r="BU1048" s="1085"/>
      <c r="BV1048" s="1085"/>
      <c r="BW1048" s="1085"/>
      <c r="BX1048" s="1085"/>
      <c r="BY1048" s="1085"/>
      <c r="BZ1048" s="1085"/>
      <c r="CA1048" s="1085"/>
      <c r="CB1048" s="1085"/>
      <c r="CC1048" s="1085"/>
      <c r="CD1048" s="1085"/>
      <c r="CE1048" s="1085"/>
      <c r="CF1048" s="1085"/>
      <c r="CG1048" s="1085"/>
      <c r="CH1048" s="1085"/>
      <c r="CI1048" s="1085"/>
      <c r="CJ1048" s="1085"/>
      <c r="CK1048" s="1085"/>
      <c r="CL1048" s="1085"/>
      <c r="CM1048" s="1124"/>
      <c r="CN1048" s="1124"/>
      <c r="CO1048" s="1125"/>
      <c r="CQ1048" s="1955"/>
    </row>
    <row r="1049" spans="1:95" s="633" customFormat="1" x14ac:dyDescent="0.2">
      <c r="A1049" s="1066"/>
      <c r="B1049" s="1084"/>
      <c r="C1049" s="1060"/>
      <c r="D1049" s="1060"/>
      <c r="E1049" s="1061"/>
      <c r="F1049" s="1079"/>
      <c r="G1049" s="1078"/>
      <c r="H1049" s="1064"/>
      <c r="I1049" s="1085"/>
      <c r="J1049" s="1085"/>
      <c r="K1049" s="1085"/>
      <c r="L1049" s="1085"/>
      <c r="M1049" s="1085"/>
      <c r="N1049" s="1085"/>
      <c r="O1049" s="1085"/>
      <c r="P1049" s="1085"/>
      <c r="Q1049" s="1085"/>
      <c r="R1049" s="1085"/>
      <c r="S1049" s="1085"/>
      <c r="T1049" s="1085"/>
      <c r="U1049" s="1085"/>
      <c r="V1049" s="1085"/>
      <c r="W1049" s="1085"/>
      <c r="X1049" s="1085"/>
      <c r="Y1049" s="1085"/>
      <c r="Z1049" s="1085"/>
      <c r="AA1049" s="1085"/>
      <c r="AB1049" s="1124"/>
      <c r="AC1049" s="1124"/>
      <c r="AD1049" s="1124"/>
      <c r="AE1049" s="1124"/>
      <c r="AF1049" s="1085"/>
      <c r="AG1049" s="1085"/>
      <c r="AH1049" s="1085"/>
      <c r="AI1049" s="1085"/>
      <c r="AJ1049" s="1085"/>
      <c r="AK1049" s="1085"/>
      <c r="AL1049" s="1085"/>
      <c r="AM1049" s="1085"/>
      <c r="AN1049" s="1085"/>
      <c r="AO1049" s="1085"/>
      <c r="AP1049" s="1085"/>
      <c r="AQ1049" s="1085"/>
      <c r="AR1049" s="1085"/>
      <c r="AS1049" s="1085"/>
      <c r="AT1049" s="1085"/>
      <c r="AU1049" s="1085"/>
      <c r="AV1049" s="1085"/>
      <c r="AW1049" s="1085"/>
      <c r="AX1049" s="1085"/>
      <c r="AY1049" s="1085"/>
      <c r="AZ1049" s="1085"/>
      <c r="BA1049" s="1085"/>
      <c r="BB1049" s="1085"/>
      <c r="BC1049" s="1085"/>
      <c r="BD1049" s="1085"/>
      <c r="BE1049" s="1085"/>
      <c r="BF1049" s="1085"/>
      <c r="BG1049" s="1085"/>
      <c r="BH1049" s="1085"/>
      <c r="BI1049" s="1085"/>
      <c r="BJ1049" s="1085"/>
      <c r="BK1049" s="1085"/>
      <c r="BL1049" s="1085"/>
      <c r="BM1049" s="1085"/>
      <c r="BN1049" s="1085"/>
      <c r="BO1049" s="1085"/>
      <c r="BP1049" s="1085"/>
      <c r="BQ1049" s="1085"/>
      <c r="BR1049" s="1085"/>
      <c r="BS1049" s="1124"/>
      <c r="BT1049" s="1085"/>
      <c r="BU1049" s="1085"/>
      <c r="BV1049" s="1085"/>
      <c r="BW1049" s="1085"/>
      <c r="BX1049" s="1085"/>
      <c r="BY1049" s="1085"/>
      <c r="BZ1049" s="1085"/>
      <c r="CA1049" s="1085"/>
      <c r="CB1049" s="1085"/>
      <c r="CC1049" s="1085"/>
      <c r="CD1049" s="1085"/>
      <c r="CE1049" s="1085"/>
      <c r="CF1049" s="1085"/>
      <c r="CG1049" s="1085"/>
      <c r="CH1049" s="1085"/>
      <c r="CI1049" s="1085"/>
      <c r="CJ1049" s="1085"/>
      <c r="CK1049" s="1085"/>
      <c r="CL1049" s="1085"/>
      <c r="CM1049" s="1124"/>
      <c r="CN1049" s="1124"/>
      <c r="CO1049" s="1125"/>
      <c r="CQ1049" s="1955"/>
    </row>
    <row r="1050" spans="1:95" s="633" customFormat="1" x14ac:dyDescent="0.2">
      <c r="A1050" s="1066"/>
      <c r="B1050" s="1084"/>
      <c r="C1050" s="1060"/>
      <c r="D1050" s="1060"/>
      <c r="E1050" s="1061"/>
      <c r="F1050" s="1079"/>
      <c r="G1050" s="1078"/>
      <c r="H1050" s="1064"/>
      <c r="I1050" s="1085"/>
      <c r="J1050" s="1085"/>
      <c r="K1050" s="1085"/>
      <c r="L1050" s="1085"/>
      <c r="M1050" s="1085"/>
      <c r="N1050" s="1085"/>
      <c r="O1050" s="1085"/>
      <c r="P1050" s="1085"/>
      <c r="Q1050" s="1085"/>
      <c r="R1050" s="1085"/>
      <c r="S1050" s="1085"/>
      <c r="T1050" s="1085"/>
      <c r="U1050" s="1085"/>
      <c r="V1050" s="1085"/>
      <c r="W1050" s="1085"/>
      <c r="X1050" s="1085"/>
      <c r="Y1050" s="1085"/>
      <c r="Z1050" s="1085"/>
      <c r="AA1050" s="1085"/>
      <c r="AB1050" s="1124"/>
      <c r="AC1050" s="1124"/>
      <c r="AD1050" s="1124"/>
      <c r="AE1050" s="1124"/>
      <c r="AF1050" s="1085"/>
      <c r="AG1050" s="1085"/>
      <c r="AH1050" s="1085"/>
      <c r="AI1050" s="1085"/>
      <c r="AJ1050" s="1085"/>
      <c r="AK1050" s="1085"/>
      <c r="AL1050" s="1085"/>
      <c r="AM1050" s="1085"/>
      <c r="AN1050" s="1085"/>
      <c r="AO1050" s="1085"/>
      <c r="AP1050" s="1085"/>
      <c r="AQ1050" s="1085"/>
      <c r="AR1050" s="1085"/>
      <c r="AS1050" s="1085"/>
      <c r="AT1050" s="1085"/>
      <c r="AU1050" s="1085"/>
      <c r="AV1050" s="1085"/>
      <c r="AW1050" s="1085"/>
      <c r="AX1050" s="1085"/>
      <c r="AY1050" s="1085"/>
      <c r="AZ1050" s="1085"/>
      <c r="BA1050" s="1085"/>
      <c r="BB1050" s="1085"/>
      <c r="BC1050" s="1085"/>
      <c r="BD1050" s="1085"/>
      <c r="BE1050" s="1085"/>
      <c r="BF1050" s="1085"/>
      <c r="BG1050" s="1085"/>
      <c r="BH1050" s="1085"/>
      <c r="BI1050" s="1085"/>
      <c r="BJ1050" s="1085"/>
      <c r="BK1050" s="1085"/>
      <c r="BL1050" s="1085"/>
      <c r="BM1050" s="1085"/>
      <c r="BN1050" s="1085"/>
      <c r="BO1050" s="1085"/>
      <c r="BP1050" s="1085"/>
      <c r="BQ1050" s="1085"/>
      <c r="BR1050" s="1085"/>
      <c r="BS1050" s="1124"/>
      <c r="BT1050" s="1085"/>
      <c r="BU1050" s="1085"/>
      <c r="BV1050" s="1085"/>
      <c r="BW1050" s="1085"/>
      <c r="BX1050" s="1085"/>
      <c r="BY1050" s="1085"/>
      <c r="BZ1050" s="1085"/>
      <c r="CA1050" s="1085"/>
      <c r="CB1050" s="1085"/>
      <c r="CC1050" s="1085"/>
      <c r="CD1050" s="1085"/>
      <c r="CE1050" s="1085"/>
      <c r="CF1050" s="1085"/>
      <c r="CG1050" s="1085"/>
      <c r="CH1050" s="1085"/>
      <c r="CI1050" s="1085"/>
      <c r="CJ1050" s="1085"/>
      <c r="CK1050" s="1085"/>
      <c r="CL1050" s="1085"/>
      <c r="CM1050" s="1124"/>
      <c r="CN1050" s="1124"/>
      <c r="CO1050" s="1125"/>
      <c r="CQ1050" s="1955"/>
    </row>
    <row r="1051" spans="1:95" s="633" customFormat="1" x14ac:dyDescent="0.2">
      <c r="A1051" s="1066"/>
      <c r="B1051" s="1084"/>
      <c r="C1051" s="1060"/>
      <c r="D1051" s="1060"/>
      <c r="E1051" s="1061"/>
      <c r="F1051" s="1079"/>
      <c r="G1051" s="1078"/>
      <c r="H1051" s="1064"/>
      <c r="I1051" s="1085"/>
      <c r="J1051" s="1085"/>
      <c r="K1051" s="1085"/>
      <c r="L1051" s="1085"/>
      <c r="M1051" s="1085"/>
      <c r="N1051" s="1085"/>
      <c r="O1051" s="1085"/>
      <c r="P1051" s="1085"/>
      <c r="Q1051" s="1085"/>
      <c r="R1051" s="1085"/>
      <c r="S1051" s="1085"/>
      <c r="T1051" s="1085"/>
      <c r="U1051" s="1085"/>
      <c r="V1051" s="1085"/>
      <c r="W1051" s="1085"/>
      <c r="X1051" s="1085"/>
      <c r="Y1051" s="1085"/>
      <c r="Z1051" s="1085"/>
      <c r="AA1051" s="1085"/>
      <c r="AB1051" s="1124"/>
      <c r="AC1051" s="1124"/>
      <c r="AD1051" s="1124"/>
      <c r="AE1051" s="1124"/>
      <c r="AF1051" s="1085"/>
      <c r="AG1051" s="1085"/>
      <c r="AH1051" s="1085"/>
      <c r="AI1051" s="1085"/>
      <c r="AJ1051" s="1085"/>
      <c r="AK1051" s="1085"/>
      <c r="AL1051" s="1085"/>
      <c r="AM1051" s="1085"/>
      <c r="AN1051" s="1085"/>
      <c r="AO1051" s="1085"/>
      <c r="AP1051" s="1085"/>
      <c r="AQ1051" s="1085"/>
      <c r="AR1051" s="1085"/>
      <c r="AS1051" s="1085"/>
      <c r="AT1051" s="1085"/>
      <c r="AU1051" s="1085"/>
      <c r="AV1051" s="1085"/>
      <c r="AW1051" s="1085"/>
      <c r="AX1051" s="1085"/>
      <c r="AY1051" s="1085"/>
      <c r="AZ1051" s="1085"/>
      <c r="BA1051" s="1085"/>
      <c r="BB1051" s="1085"/>
      <c r="BC1051" s="1085"/>
      <c r="BD1051" s="1085"/>
      <c r="BE1051" s="1085"/>
      <c r="BF1051" s="1085"/>
      <c r="BG1051" s="1085"/>
      <c r="BH1051" s="1085"/>
      <c r="BI1051" s="1085"/>
      <c r="BJ1051" s="1085"/>
      <c r="BK1051" s="1085"/>
      <c r="BL1051" s="1085"/>
      <c r="BM1051" s="1085"/>
      <c r="BN1051" s="1085"/>
      <c r="BO1051" s="1085"/>
      <c r="BP1051" s="1085"/>
      <c r="BQ1051" s="1085"/>
      <c r="BR1051" s="1085"/>
      <c r="BS1051" s="1124"/>
      <c r="BT1051" s="1085"/>
      <c r="BU1051" s="1085"/>
      <c r="BV1051" s="1085"/>
      <c r="BW1051" s="1085"/>
      <c r="BX1051" s="1085"/>
      <c r="BY1051" s="1085"/>
      <c r="BZ1051" s="1085"/>
      <c r="CA1051" s="1085"/>
      <c r="CB1051" s="1085"/>
      <c r="CC1051" s="1085"/>
      <c r="CD1051" s="1085"/>
      <c r="CE1051" s="1085"/>
      <c r="CF1051" s="1085"/>
      <c r="CG1051" s="1085"/>
      <c r="CH1051" s="1085"/>
      <c r="CI1051" s="1085"/>
      <c r="CJ1051" s="1085"/>
      <c r="CK1051" s="1085"/>
      <c r="CL1051" s="1085"/>
      <c r="CM1051" s="1124"/>
      <c r="CN1051" s="1124"/>
      <c r="CO1051" s="1125"/>
      <c r="CQ1051" s="1955"/>
    </row>
    <row r="1052" spans="1:95" s="633" customFormat="1" x14ac:dyDescent="0.2">
      <c r="A1052" s="1066"/>
      <c r="B1052" s="1084"/>
      <c r="C1052" s="1060"/>
      <c r="D1052" s="1060"/>
      <c r="E1052" s="1061"/>
      <c r="F1052" s="1079"/>
      <c r="G1052" s="1078"/>
      <c r="H1052" s="1064"/>
      <c r="I1052" s="1085"/>
      <c r="J1052" s="1085"/>
      <c r="K1052" s="1085"/>
      <c r="L1052" s="1085"/>
      <c r="M1052" s="1085"/>
      <c r="N1052" s="1085"/>
      <c r="O1052" s="1085"/>
      <c r="P1052" s="1085"/>
      <c r="Q1052" s="1085"/>
      <c r="R1052" s="1085"/>
      <c r="S1052" s="1085"/>
      <c r="T1052" s="1085"/>
      <c r="U1052" s="1085"/>
      <c r="V1052" s="1085"/>
      <c r="W1052" s="1085"/>
      <c r="X1052" s="1085"/>
      <c r="Y1052" s="1085"/>
      <c r="Z1052" s="1085"/>
      <c r="AA1052" s="1085"/>
      <c r="AB1052" s="1124"/>
      <c r="AC1052" s="1124"/>
      <c r="AD1052" s="1124"/>
      <c r="AE1052" s="1124"/>
      <c r="AF1052" s="1085"/>
      <c r="AG1052" s="1085"/>
      <c r="AH1052" s="1085"/>
      <c r="AI1052" s="1085"/>
      <c r="AJ1052" s="1085"/>
      <c r="AK1052" s="1085"/>
      <c r="AL1052" s="1085"/>
      <c r="AM1052" s="1085"/>
      <c r="AN1052" s="1085"/>
      <c r="AO1052" s="1085"/>
      <c r="AP1052" s="1085"/>
      <c r="AQ1052" s="1085"/>
      <c r="AR1052" s="1085"/>
      <c r="AS1052" s="1085"/>
      <c r="AT1052" s="1085"/>
      <c r="AU1052" s="1085"/>
      <c r="AV1052" s="1085"/>
      <c r="AW1052" s="1085"/>
      <c r="AX1052" s="1085"/>
      <c r="AY1052" s="1085"/>
      <c r="AZ1052" s="1085"/>
      <c r="BA1052" s="1085"/>
      <c r="BB1052" s="1085"/>
      <c r="BC1052" s="1085"/>
      <c r="BD1052" s="1085"/>
      <c r="BE1052" s="1085"/>
      <c r="BF1052" s="1085"/>
      <c r="BG1052" s="1085"/>
      <c r="BH1052" s="1085"/>
      <c r="BI1052" s="1085"/>
      <c r="BJ1052" s="1085"/>
      <c r="BK1052" s="1085"/>
      <c r="BL1052" s="1085"/>
      <c r="BM1052" s="1085"/>
      <c r="BN1052" s="1085"/>
      <c r="BO1052" s="1085"/>
      <c r="BP1052" s="1085"/>
      <c r="BQ1052" s="1085"/>
      <c r="BR1052" s="1085"/>
      <c r="BS1052" s="1124"/>
      <c r="BT1052" s="1085"/>
      <c r="BU1052" s="1085"/>
      <c r="BV1052" s="1085"/>
      <c r="BW1052" s="1085"/>
      <c r="BX1052" s="1085"/>
      <c r="BY1052" s="1085"/>
      <c r="BZ1052" s="1085"/>
      <c r="CA1052" s="1085"/>
      <c r="CB1052" s="1085"/>
      <c r="CC1052" s="1085"/>
      <c r="CD1052" s="1085"/>
      <c r="CE1052" s="1085"/>
      <c r="CF1052" s="1085"/>
      <c r="CG1052" s="1085"/>
      <c r="CH1052" s="1085"/>
      <c r="CI1052" s="1085"/>
      <c r="CJ1052" s="1085"/>
      <c r="CK1052" s="1085"/>
      <c r="CL1052" s="1085"/>
      <c r="CM1052" s="1124"/>
      <c r="CN1052" s="1124"/>
      <c r="CO1052" s="1125"/>
      <c r="CQ1052" s="1955"/>
    </row>
    <row r="1053" spans="1:95" s="633" customFormat="1" x14ac:dyDescent="0.2">
      <c r="A1053" s="1066"/>
      <c r="B1053" s="1084"/>
      <c r="C1053" s="1060"/>
      <c r="D1053" s="1060"/>
      <c r="E1053" s="1061"/>
      <c r="F1053" s="1079"/>
      <c r="G1053" s="1078"/>
      <c r="H1053" s="1064"/>
      <c r="I1053" s="1085"/>
      <c r="J1053" s="1085"/>
      <c r="K1053" s="1085"/>
      <c r="L1053" s="1085"/>
      <c r="M1053" s="1085"/>
      <c r="N1053" s="1085"/>
      <c r="O1053" s="1085"/>
      <c r="P1053" s="1085"/>
      <c r="Q1053" s="1085"/>
      <c r="R1053" s="1085"/>
      <c r="S1053" s="1085"/>
      <c r="T1053" s="1085"/>
      <c r="U1053" s="1085"/>
      <c r="V1053" s="1085"/>
      <c r="W1053" s="1085"/>
      <c r="X1053" s="1085"/>
      <c r="Y1053" s="1085"/>
      <c r="Z1053" s="1085"/>
      <c r="AA1053" s="1085"/>
      <c r="AB1053" s="1124"/>
      <c r="AC1053" s="1124"/>
      <c r="AD1053" s="1124"/>
      <c r="AE1053" s="1124"/>
      <c r="AF1053" s="1085"/>
      <c r="AG1053" s="1085"/>
      <c r="AH1053" s="1085"/>
      <c r="AI1053" s="1085"/>
      <c r="AJ1053" s="1085"/>
      <c r="AK1053" s="1085"/>
      <c r="AL1053" s="1085"/>
      <c r="AM1053" s="1085"/>
      <c r="AN1053" s="1085"/>
      <c r="AO1053" s="1085"/>
      <c r="AP1053" s="1085"/>
      <c r="AQ1053" s="1085"/>
      <c r="AR1053" s="1085"/>
      <c r="AS1053" s="1085"/>
      <c r="AT1053" s="1085"/>
      <c r="AU1053" s="1085"/>
      <c r="AV1053" s="1085"/>
      <c r="AW1053" s="1085"/>
      <c r="AX1053" s="1085"/>
      <c r="AY1053" s="1085"/>
      <c r="AZ1053" s="1085"/>
      <c r="BA1053" s="1085"/>
      <c r="BB1053" s="1085"/>
      <c r="BC1053" s="1085"/>
      <c r="BD1053" s="1085"/>
      <c r="BE1053" s="1085"/>
      <c r="BF1053" s="1085"/>
      <c r="BG1053" s="1085"/>
      <c r="BH1053" s="1085"/>
      <c r="BI1053" s="1085"/>
      <c r="BJ1053" s="1085"/>
      <c r="BK1053" s="1085"/>
      <c r="BL1053" s="1085"/>
      <c r="BM1053" s="1085"/>
      <c r="BN1053" s="1085"/>
      <c r="BO1053" s="1085"/>
      <c r="BP1053" s="1085"/>
      <c r="BQ1053" s="1085"/>
      <c r="BR1053" s="1085"/>
      <c r="BS1053" s="1124"/>
      <c r="BT1053" s="1085"/>
      <c r="BU1053" s="1085"/>
      <c r="BV1053" s="1085"/>
      <c r="BW1053" s="1085"/>
      <c r="BX1053" s="1085"/>
      <c r="BY1053" s="1085"/>
      <c r="BZ1053" s="1085"/>
      <c r="CA1053" s="1085"/>
      <c r="CB1053" s="1085"/>
      <c r="CC1053" s="1085"/>
      <c r="CD1053" s="1085"/>
      <c r="CE1053" s="1085"/>
      <c r="CF1053" s="1085"/>
      <c r="CG1053" s="1085"/>
      <c r="CH1053" s="1085"/>
      <c r="CI1053" s="1085"/>
      <c r="CJ1053" s="1085"/>
      <c r="CK1053" s="1085"/>
      <c r="CL1053" s="1085"/>
      <c r="CM1053" s="1124"/>
      <c r="CN1053" s="1124"/>
      <c r="CO1053" s="1125"/>
      <c r="CQ1053" s="1955"/>
    </row>
    <row r="1054" spans="1:95" s="633" customFormat="1" x14ac:dyDescent="0.2">
      <c r="A1054" s="1066"/>
      <c r="B1054" s="1084"/>
      <c r="C1054" s="1060"/>
      <c r="D1054" s="1060"/>
      <c r="E1054" s="1061"/>
      <c r="F1054" s="1079"/>
      <c r="G1054" s="1078"/>
      <c r="H1054" s="1064"/>
      <c r="I1054" s="1085"/>
      <c r="J1054" s="1085"/>
      <c r="K1054" s="1085"/>
      <c r="L1054" s="1085"/>
      <c r="M1054" s="1085"/>
      <c r="N1054" s="1085"/>
      <c r="O1054" s="1085"/>
      <c r="P1054" s="1085"/>
      <c r="Q1054" s="1085"/>
      <c r="R1054" s="1085"/>
      <c r="S1054" s="1085"/>
      <c r="T1054" s="1085"/>
      <c r="U1054" s="1085"/>
      <c r="V1054" s="1085"/>
      <c r="W1054" s="1085"/>
      <c r="X1054" s="1085"/>
      <c r="Y1054" s="1085"/>
      <c r="Z1054" s="1085"/>
      <c r="AA1054" s="1085"/>
      <c r="AB1054" s="1124"/>
      <c r="AC1054" s="1124"/>
      <c r="AD1054" s="1124"/>
      <c r="AE1054" s="1124"/>
      <c r="AF1054" s="1085"/>
      <c r="AG1054" s="1085"/>
      <c r="AH1054" s="1085"/>
      <c r="AI1054" s="1085"/>
      <c r="AJ1054" s="1085"/>
      <c r="AK1054" s="1085"/>
      <c r="AL1054" s="1085"/>
      <c r="AM1054" s="1085"/>
      <c r="AN1054" s="1085"/>
      <c r="AO1054" s="1085"/>
      <c r="AP1054" s="1085"/>
      <c r="AQ1054" s="1085"/>
      <c r="AR1054" s="1085"/>
      <c r="AS1054" s="1085"/>
      <c r="AT1054" s="1085"/>
      <c r="AU1054" s="1085"/>
      <c r="AV1054" s="1085"/>
      <c r="AW1054" s="1085"/>
      <c r="AX1054" s="1085"/>
      <c r="AY1054" s="1085"/>
      <c r="AZ1054" s="1085"/>
      <c r="BA1054" s="1085"/>
      <c r="BB1054" s="1085"/>
      <c r="BC1054" s="1085"/>
      <c r="BD1054" s="1085"/>
      <c r="BE1054" s="1085"/>
      <c r="BF1054" s="1085"/>
      <c r="BG1054" s="1085"/>
      <c r="BH1054" s="1085"/>
      <c r="BI1054" s="1085"/>
      <c r="BJ1054" s="1085"/>
      <c r="BK1054" s="1085"/>
      <c r="BL1054" s="1085"/>
      <c r="BM1054" s="1085"/>
      <c r="BN1054" s="1085"/>
      <c r="BO1054" s="1085"/>
      <c r="BP1054" s="1085"/>
      <c r="BQ1054" s="1085"/>
      <c r="BR1054" s="1085"/>
      <c r="BS1054" s="1124"/>
      <c r="BT1054" s="1085"/>
      <c r="BU1054" s="1085"/>
      <c r="BV1054" s="1085"/>
      <c r="BW1054" s="1085"/>
      <c r="BX1054" s="1085"/>
      <c r="BY1054" s="1085"/>
      <c r="BZ1054" s="1085"/>
      <c r="CA1054" s="1085"/>
      <c r="CB1054" s="1085"/>
      <c r="CC1054" s="1085"/>
      <c r="CD1054" s="1085"/>
      <c r="CE1054" s="1085"/>
      <c r="CF1054" s="1085"/>
      <c r="CG1054" s="1085"/>
      <c r="CH1054" s="1085"/>
      <c r="CI1054" s="1085"/>
      <c r="CJ1054" s="1085"/>
      <c r="CK1054" s="1085"/>
      <c r="CL1054" s="1085"/>
      <c r="CM1054" s="1124"/>
      <c r="CN1054" s="1124"/>
      <c r="CO1054" s="1125"/>
      <c r="CQ1054" s="1955"/>
    </row>
    <row r="1055" spans="1:95" s="633" customFormat="1" x14ac:dyDescent="0.2">
      <c r="A1055" s="1066"/>
      <c r="B1055" s="1084"/>
      <c r="C1055" s="1060"/>
      <c r="D1055" s="1060"/>
      <c r="E1055" s="1061"/>
      <c r="F1055" s="1079"/>
      <c r="G1055" s="1078"/>
      <c r="H1055" s="1064"/>
      <c r="I1055" s="1085"/>
      <c r="J1055" s="1085"/>
      <c r="K1055" s="1085"/>
      <c r="L1055" s="1085"/>
      <c r="M1055" s="1085"/>
      <c r="N1055" s="1085"/>
      <c r="O1055" s="1085"/>
      <c r="P1055" s="1085"/>
      <c r="Q1055" s="1085"/>
      <c r="R1055" s="1085"/>
      <c r="S1055" s="1085"/>
      <c r="T1055" s="1085"/>
      <c r="U1055" s="1085"/>
      <c r="V1055" s="1085"/>
      <c r="W1055" s="1085"/>
      <c r="X1055" s="1085"/>
      <c r="Y1055" s="1085"/>
      <c r="Z1055" s="1085"/>
      <c r="AA1055" s="1085"/>
      <c r="AB1055" s="1124"/>
      <c r="AC1055" s="1124"/>
      <c r="AD1055" s="1124"/>
      <c r="AE1055" s="1124"/>
      <c r="AF1055" s="1085"/>
      <c r="AG1055" s="1085"/>
      <c r="AH1055" s="1085"/>
      <c r="AI1055" s="1085"/>
      <c r="AJ1055" s="1085"/>
      <c r="AK1055" s="1085"/>
      <c r="AL1055" s="1085"/>
      <c r="AM1055" s="1085"/>
      <c r="AN1055" s="1085"/>
      <c r="AO1055" s="1085"/>
      <c r="AP1055" s="1085"/>
      <c r="AQ1055" s="1085"/>
      <c r="AR1055" s="1085"/>
      <c r="AS1055" s="1085"/>
      <c r="AT1055" s="1085"/>
      <c r="AU1055" s="1085"/>
      <c r="AV1055" s="1085"/>
      <c r="AW1055" s="1085"/>
      <c r="AX1055" s="1085"/>
      <c r="AY1055" s="1085"/>
      <c r="AZ1055" s="1085"/>
      <c r="BA1055" s="1085"/>
      <c r="BB1055" s="1085"/>
      <c r="BC1055" s="1085"/>
      <c r="BD1055" s="1085"/>
      <c r="BE1055" s="1085"/>
      <c r="BF1055" s="1085"/>
      <c r="BG1055" s="1085"/>
      <c r="BH1055" s="1085"/>
      <c r="BI1055" s="1085"/>
      <c r="BJ1055" s="1085"/>
      <c r="BK1055" s="1085"/>
      <c r="BL1055" s="1085"/>
      <c r="BM1055" s="1085"/>
      <c r="BN1055" s="1085"/>
      <c r="BO1055" s="1085"/>
      <c r="BP1055" s="1085"/>
      <c r="BQ1055" s="1085"/>
      <c r="BR1055" s="1085"/>
      <c r="BS1055" s="1124"/>
      <c r="BT1055" s="1085"/>
      <c r="BU1055" s="1085"/>
      <c r="BV1055" s="1085"/>
      <c r="BW1055" s="1085"/>
      <c r="BX1055" s="1085"/>
      <c r="BY1055" s="1085"/>
      <c r="BZ1055" s="1085"/>
      <c r="CA1055" s="1085"/>
      <c r="CB1055" s="1085"/>
      <c r="CC1055" s="1085"/>
      <c r="CD1055" s="1085"/>
      <c r="CE1055" s="1085"/>
      <c r="CF1055" s="1085"/>
      <c r="CG1055" s="1085"/>
      <c r="CH1055" s="1085"/>
      <c r="CI1055" s="1085"/>
      <c r="CJ1055" s="1085"/>
      <c r="CK1055" s="1085"/>
      <c r="CL1055" s="1085"/>
      <c r="CM1055" s="1124"/>
      <c r="CN1055" s="1124"/>
      <c r="CO1055" s="1125"/>
      <c r="CQ1055" s="1955"/>
    </row>
    <row r="1056" spans="1:95" s="633" customFormat="1" x14ac:dyDescent="0.2">
      <c r="A1056" s="1066"/>
      <c r="B1056" s="1084"/>
      <c r="C1056" s="1060"/>
      <c r="D1056" s="1060"/>
      <c r="E1056" s="1061"/>
      <c r="F1056" s="1079"/>
      <c r="G1056" s="1078"/>
      <c r="H1056" s="1064"/>
      <c r="I1056" s="1085"/>
      <c r="J1056" s="1085"/>
      <c r="K1056" s="1085"/>
      <c r="L1056" s="1085"/>
      <c r="M1056" s="1085"/>
      <c r="N1056" s="1085"/>
      <c r="O1056" s="1085"/>
      <c r="P1056" s="1085"/>
      <c r="Q1056" s="1085"/>
      <c r="R1056" s="1085"/>
      <c r="S1056" s="1085"/>
      <c r="T1056" s="1085"/>
      <c r="U1056" s="1085"/>
      <c r="V1056" s="1085"/>
      <c r="W1056" s="1085"/>
      <c r="X1056" s="1085"/>
      <c r="Y1056" s="1085"/>
      <c r="Z1056" s="1085"/>
      <c r="AA1056" s="1085"/>
      <c r="AB1056" s="1124"/>
      <c r="AC1056" s="1124"/>
      <c r="AD1056" s="1124"/>
      <c r="AE1056" s="1124"/>
      <c r="AF1056" s="1085"/>
      <c r="AG1056" s="1085"/>
      <c r="AH1056" s="1085"/>
      <c r="AI1056" s="1085"/>
      <c r="AJ1056" s="1085"/>
      <c r="AK1056" s="1085"/>
      <c r="AL1056" s="1085"/>
      <c r="AM1056" s="1085"/>
      <c r="AN1056" s="1085"/>
      <c r="AO1056" s="1085"/>
      <c r="AP1056" s="1085"/>
      <c r="AQ1056" s="1085"/>
      <c r="AR1056" s="1085"/>
      <c r="AS1056" s="1085"/>
      <c r="AT1056" s="1085"/>
      <c r="AU1056" s="1085"/>
      <c r="AV1056" s="1085"/>
      <c r="AW1056" s="1085"/>
      <c r="AX1056" s="1085"/>
      <c r="AY1056" s="1085"/>
      <c r="AZ1056" s="1085"/>
      <c r="BA1056" s="1085"/>
      <c r="BB1056" s="1085"/>
      <c r="BC1056" s="1085"/>
      <c r="BD1056" s="1085"/>
      <c r="BE1056" s="1085"/>
      <c r="BF1056" s="1085"/>
      <c r="BG1056" s="1085"/>
      <c r="BH1056" s="1085"/>
      <c r="BI1056" s="1085"/>
      <c r="BJ1056" s="1085"/>
      <c r="BK1056" s="1085"/>
      <c r="BL1056" s="1085"/>
      <c r="BM1056" s="1085"/>
      <c r="BN1056" s="1085"/>
      <c r="BO1056" s="1085"/>
      <c r="BP1056" s="1085"/>
      <c r="BQ1056" s="1085"/>
      <c r="BR1056" s="1085"/>
      <c r="BS1056" s="1124"/>
      <c r="BT1056" s="1085"/>
      <c r="BU1056" s="1085"/>
      <c r="BV1056" s="1085"/>
      <c r="BW1056" s="1085"/>
      <c r="BX1056" s="1085"/>
      <c r="BY1056" s="1085"/>
      <c r="BZ1056" s="1085"/>
      <c r="CA1056" s="1085"/>
      <c r="CB1056" s="1085"/>
      <c r="CC1056" s="1085"/>
      <c r="CD1056" s="1085"/>
      <c r="CE1056" s="1085"/>
      <c r="CF1056" s="1085"/>
      <c r="CG1056" s="1085"/>
      <c r="CH1056" s="1085"/>
      <c r="CI1056" s="1085"/>
      <c r="CJ1056" s="1085"/>
      <c r="CK1056" s="1085"/>
      <c r="CL1056" s="1085"/>
      <c r="CM1056" s="1124"/>
      <c r="CN1056" s="1124"/>
      <c r="CO1056" s="1125"/>
      <c r="CQ1056" s="1955"/>
    </row>
    <row r="1057" spans="1:95" s="633" customFormat="1" x14ac:dyDescent="0.2">
      <c r="A1057" s="1066"/>
      <c r="B1057" s="1084"/>
      <c r="C1057" s="1060"/>
      <c r="D1057" s="1060"/>
      <c r="E1057" s="1061"/>
      <c r="F1057" s="1079"/>
      <c r="G1057" s="1078"/>
      <c r="H1057" s="1064"/>
      <c r="I1057" s="1085"/>
      <c r="J1057" s="1085"/>
      <c r="K1057" s="1085"/>
      <c r="L1057" s="1085"/>
      <c r="M1057" s="1085"/>
      <c r="N1057" s="1085"/>
      <c r="O1057" s="1085"/>
      <c r="P1057" s="1085"/>
      <c r="Q1057" s="1085"/>
      <c r="R1057" s="1085"/>
      <c r="S1057" s="1085"/>
      <c r="T1057" s="1085"/>
      <c r="U1057" s="1085"/>
      <c r="V1057" s="1085"/>
      <c r="W1057" s="1085"/>
      <c r="X1057" s="1085"/>
      <c r="Y1057" s="1085"/>
      <c r="Z1057" s="1085"/>
      <c r="AA1057" s="1085"/>
      <c r="AB1057" s="1124"/>
      <c r="AC1057" s="1124"/>
      <c r="AD1057" s="1124"/>
      <c r="AE1057" s="1124"/>
      <c r="AF1057" s="1085"/>
      <c r="AG1057" s="1085"/>
      <c r="AH1057" s="1085"/>
      <c r="AI1057" s="1085"/>
      <c r="AJ1057" s="1085"/>
      <c r="AK1057" s="1085"/>
      <c r="AL1057" s="1085"/>
      <c r="AM1057" s="1085"/>
      <c r="AN1057" s="1085"/>
      <c r="AO1057" s="1085"/>
      <c r="AP1057" s="1085"/>
      <c r="AQ1057" s="1085"/>
      <c r="AR1057" s="1085"/>
      <c r="AS1057" s="1085"/>
      <c r="AT1057" s="1085"/>
      <c r="AU1057" s="1085"/>
      <c r="AV1057" s="1085"/>
      <c r="AW1057" s="1085"/>
      <c r="AX1057" s="1085"/>
      <c r="AY1057" s="1085"/>
      <c r="AZ1057" s="1085"/>
      <c r="BA1057" s="1085"/>
      <c r="BB1057" s="1085"/>
      <c r="BC1057" s="1085"/>
      <c r="BD1057" s="1085"/>
      <c r="BE1057" s="1085"/>
      <c r="BF1057" s="1085"/>
      <c r="BG1057" s="1085"/>
      <c r="BH1057" s="1085"/>
      <c r="BI1057" s="1085"/>
      <c r="BJ1057" s="1085"/>
      <c r="BK1057" s="1085"/>
      <c r="BL1057" s="1085"/>
      <c r="BM1057" s="1085"/>
      <c r="BN1057" s="1085"/>
      <c r="BO1057" s="1085"/>
      <c r="BP1057" s="1085"/>
      <c r="BQ1057" s="1085"/>
      <c r="BR1057" s="1085"/>
      <c r="BS1057" s="1124"/>
      <c r="BT1057" s="1085"/>
      <c r="BU1057" s="1085"/>
      <c r="BV1057" s="1085"/>
      <c r="BW1057" s="1085"/>
      <c r="BX1057" s="1085"/>
      <c r="BY1057" s="1085"/>
      <c r="BZ1057" s="1085"/>
      <c r="CA1057" s="1085"/>
      <c r="CB1057" s="1085"/>
      <c r="CC1057" s="1085"/>
      <c r="CD1057" s="1085"/>
      <c r="CE1057" s="1085"/>
      <c r="CF1057" s="1085"/>
      <c r="CG1057" s="1085"/>
      <c r="CH1057" s="1085"/>
      <c r="CI1057" s="1085"/>
      <c r="CJ1057" s="1085"/>
      <c r="CK1057" s="1085"/>
      <c r="CL1057" s="1085"/>
      <c r="CM1057" s="1124"/>
      <c r="CN1057" s="1124"/>
      <c r="CO1057" s="1125"/>
      <c r="CQ1057" s="1955"/>
    </row>
    <row r="1058" spans="1:95" s="633" customFormat="1" x14ac:dyDescent="0.2">
      <c r="A1058" s="1066"/>
      <c r="B1058" s="1084"/>
      <c r="C1058" s="1060"/>
      <c r="D1058" s="1060"/>
      <c r="E1058" s="1061"/>
      <c r="F1058" s="1079"/>
      <c r="G1058" s="1078"/>
      <c r="H1058" s="1064"/>
      <c r="I1058" s="1085"/>
      <c r="J1058" s="1085"/>
      <c r="K1058" s="1085"/>
      <c r="L1058" s="1085"/>
      <c r="M1058" s="1085"/>
      <c r="N1058" s="1085"/>
      <c r="O1058" s="1085"/>
      <c r="P1058" s="1085"/>
      <c r="Q1058" s="1085"/>
      <c r="R1058" s="1085"/>
      <c r="S1058" s="1085"/>
      <c r="T1058" s="1085"/>
      <c r="U1058" s="1085"/>
      <c r="V1058" s="1085"/>
      <c r="W1058" s="1085"/>
      <c r="X1058" s="1085"/>
      <c r="Y1058" s="1085"/>
      <c r="Z1058" s="1085"/>
      <c r="AA1058" s="1085"/>
      <c r="AB1058" s="1124"/>
      <c r="AC1058" s="1124"/>
      <c r="AD1058" s="1124"/>
      <c r="AE1058" s="1124"/>
      <c r="AF1058" s="1085"/>
      <c r="AG1058" s="1085"/>
      <c r="AH1058" s="1085"/>
      <c r="AI1058" s="1085"/>
      <c r="AJ1058" s="1085"/>
      <c r="AK1058" s="1085"/>
      <c r="AL1058" s="1085"/>
      <c r="AM1058" s="1085"/>
      <c r="AN1058" s="1085"/>
      <c r="AO1058" s="1085"/>
      <c r="AP1058" s="1085"/>
      <c r="AQ1058" s="1085"/>
      <c r="AR1058" s="1085"/>
      <c r="AS1058" s="1085"/>
      <c r="AT1058" s="1085"/>
      <c r="AU1058" s="1085"/>
      <c r="AV1058" s="1085"/>
      <c r="AW1058" s="1085"/>
      <c r="AX1058" s="1085"/>
      <c r="AY1058" s="1085"/>
      <c r="AZ1058" s="1085"/>
      <c r="BA1058" s="1085"/>
      <c r="BB1058" s="1085"/>
      <c r="BC1058" s="1085"/>
      <c r="BD1058" s="1085"/>
      <c r="BE1058" s="1085"/>
      <c r="BF1058" s="1085"/>
      <c r="BG1058" s="1085"/>
      <c r="BH1058" s="1085"/>
      <c r="BI1058" s="1085"/>
      <c r="BJ1058" s="1085"/>
      <c r="BK1058" s="1085"/>
      <c r="BL1058" s="1085"/>
      <c r="BM1058" s="1085"/>
      <c r="BN1058" s="1085"/>
      <c r="BO1058" s="1085"/>
      <c r="BP1058" s="1085"/>
      <c r="BQ1058" s="1085"/>
      <c r="BR1058" s="1085"/>
      <c r="BS1058" s="1124"/>
      <c r="BT1058" s="1085"/>
      <c r="BU1058" s="1085"/>
      <c r="BV1058" s="1085"/>
      <c r="BW1058" s="1085"/>
      <c r="BX1058" s="1085"/>
      <c r="BY1058" s="1085"/>
      <c r="BZ1058" s="1085"/>
      <c r="CA1058" s="1085"/>
      <c r="CB1058" s="1085"/>
      <c r="CC1058" s="1085"/>
      <c r="CD1058" s="1085"/>
      <c r="CE1058" s="1085"/>
      <c r="CF1058" s="1085"/>
      <c r="CG1058" s="1085"/>
      <c r="CH1058" s="1085"/>
      <c r="CI1058" s="1085"/>
      <c r="CJ1058" s="1085"/>
      <c r="CK1058" s="1085"/>
      <c r="CL1058" s="1085"/>
      <c r="CM1058" s="1124"/>
      <c r="CN1058" s="1124"/>
      <c r="CO1058" s="1125"/>
      <c r="CQ1058" s="1955"/>
    </row>
    <row r="1059" spans="1:95" s="633" customFormat="1" x14ac:dyDescent="0.2">
      <c r="A1059" s="1066"/>
      <c r="B1059" s="1084"/>
      <c r="C1059" s="1060"/>
      <c r="D1059" s="1060"/>
      <c r="E1059" s="1061"/>
      <c r="F1059" s="1079"/>
      <c r="G1059" s="1078"/>
      <c r="H1059" s="1064"/>
      <c r="I1059" s="1085"/>
      <c r="J1059" s="1085"/>
      <c r="K1059" s="1085"/>
      <c r="L1059" s="1085"/>
      <c r="M1059" s="1085"/>
      <c r="N1059" s="1085"/>
      <c r="O1059" s="1085"/>
      <c r="P1059" s="1085"/>
      <c r="Q1059" s="1085"/>
      <c r="R1059" s="1085"/>
      <c r="S1059" s="1085"/>
      <c r="T1059" s="1085"/>
      <c r="U1059" s="1085"/>
      <c r="V1059" s="1085"/>
      <c r="W1059" s="1085"/>
      <c r="X1059" s="1085"/>
      <c r="Y1059" s="1085"/>
      <c r="Z1059" s="1085"/>
      <c r="AA1059" s="1085"/>
      <c r="AB1059" s="1124"/>
      <c r="AC1059" s="1124"/>
      <c r="AD1059" s="1124"/>
      <c r="AE1059" s="1124"/>
      <c r="AF1059" s="1085"/>
      <c r="AG1059" s="1085"/>
      <c r="AH1059" s="1085"/>
      <c r="AI1059" s="1085"/>
      <c r="AJ1059" s="1085"/>
      <c r="AK1059" s="1085"/>
      <c r="AL1059" s="1085"/>
      <c r="AM1059" s="1085"/>
      <c r="AN1059" s="1085"/>
      <c r="AO1059" s="1085"/>
      <c r="AP1059" s="1085"/>
      <c r="AQ1059" s="1085"/>
      <c r="AR1059" s="1085"/>
      <c r="AS1059" s="1085"/>
      <c r="AT1059" s="1085"/>
      <c r="AU1059" s="1085"/>
      <c r="AV1059" s="1085"/>
      <c r="AW1059" s="1085"/>
      <c r="AX1059" s="1085"/>
      <c r="AY1059" s="1085"/>
      <c r="AZ1059" s="1085"/>
      <c r="BA1059" s="1085"/>
      <c r="BB1059" s="1085"/>
      <c r="BC1059" s="1085"/>
      <c r="BD1059" s="1085"/>
      <c r="BE1059" s="1085"/>
      <c r="BF1059" s="1085"/>
      <c r="BG1059" s="1085"/>
      <c r="BH1059" s="1085"/>
      <c r="BI1059" s="1085"/>
      <c r="BJ1059" s="1085"/>
      <c r="BK1059" s="1085"/>
      <c r="BL1059" s="1085"/>
      <c r="BM1059" s="1085"/>
      <c r="BN1059" s="1085"/>
      <c r="BO1059" s="1085"/>
      <c r="BP1059" s="1085"/>
      <c r="BQ1059" s="1085"/>
      <c r="BR1059" s="1085"/>
      <c r="BS1059" s="1124"/>
      <c r="BT1059" s="1085"/>
      <c r="BU1059" s="1085"/>
      <c r="BV1059" s="1085"/>
      <c r="BW1059" s="1085"/>
      <c r="BX1059" s="1085"/>
      <c r="BY1059" s="1085"/>
      <c r="BZ1059" s="1085"/>
      <c r="CA1059" s="1085"/>
      <c r="CB1059" s="1085"/>
      <c r="CC1059" s="1085"/>
      <c r="CD1059" s="1085"/>
      <c r="CE1059" s="1085"/>
      <c r="CF1059" s="1085"/>
      <c r="CG1059" s="1085"/>
      <c r="CH1059" s="1085"/>
      <c r="CI1059" s="1085"/>
      <c r="CJ1059" s="1085"/>
      <c r="CK1059" s="1085"/>
      <c r="CL1059" s="1085"/>
      <c r="CM1059" s="1124"/>
      <c r="CN1059" s="1124"/>
      <c r="CO1059" s="1125"/>
      <c r="CQ1059" s="1955"/>
    </row>
    <row r="1060" spans="1:95" s="633" customFormat="1" x14ac:dyDescent="0.2">
      <c r="A1060" s="1066"/>
      <c r="B1060" s="1084"/>
      <c r="C1060" s="1060"/>
      <c r="D1060" s="1060"/>
      <c r="E1060" s="1061"/>
      <c r="F1060" s="1079"/>
      <c r="G1060" s="1078"/>
      <c r="H1060" s="1064"/>
      <c r="I1060" s="1085"/>
      <c r="J1060" s="1085"/>
      <c r="K1060" s="1085"/>
      <c r="L1060" s="1085"/>
      <c r="M1060" s="1085"/>
      <c r="N1060" s="1085"/>
      <c r="O1060" s="1085"/>
      <c r="P1060" s="1085"/>
      <c r="Q1060" s="1085"/>
      <c r="R1060" s="1085"/>
      <c r="S1060" s="1085"/>
      <c r="T1060" s="1085"/>
      <c r="U1060" s="1085"/>
      <c r="V1060" s="1085"/>
      <c r="W1060" s="1085"/>
      <c r="X1060" s="1085"/>
      <c r="Y1060" s="1085"/>
      <c r="Z1060" s="1085"/>
      <c r="AA1060" s="1085"/>
      <c r="AB1060" s="1124"/>
      <c r="AC1060" s="1124"/>
      <c r="AD1060" s="1124"/>
      <c r="AE1060" s="1124"/>
      <c r="AF1060" s="1085"/>
      <c r="AG1060" s="1085"/>
      <c r="AH1060" s="1085"/>
      <c r="AI1060" s="1085"/>
      <c r="AJ1060" s="1085"/>
      <c r="AK1060" s="1085"/>
      <c r="AL1060" s="1085"/>
      <c r="AM1060" s="1085"/>
      <c r="AN1060" s="1085"/>
      <c r="AO1060" s="1085"/>
      <c r="AP1060" s="1085"/>
      <c r="AQ1060" s="1085"/>
      <c r="AR1060" s="1085"/>
      <c r="AS1060" s="1085"/>
      <c r="AT1060" s="1085"/>
      <c r="AU1060" s="1085"/>
      <c r="AV1060" s="1085"/>
      <c r="AW1060" s="1085"/>
      <c r="AX1060" s="1085"/>
      <c r="AY1060" s="1085"/>
      <c r="AZ1060" s="1085"/>
      <c r="BA1060" s="1085"/>
      <c r="BB1060" s="1085"/>
      <c r="BC1060" s="1085"/>
      <c r="BD1060" s="1085"/>
      <c r="BE1060" s="1085"/>
      <c r="BF1060" s="1085"/>
      <c r="BG1060" s="1085"/>
      <c r="BH1060" s="1085"/>
      <c r="BI1060" s="1085"/>
      <c r="BJ1060" s="1085"/>
      <c r="BK1060" s="1085"/>
      <c r="BL1060" s="1085"/>
      <c r="BM1060" s="1085"/>
      <c r="BN1060" s="1085"/>
      <c r="BO1060" s="1085"/>
      <c r="BP1060" s="1085"/>
      <c r="BQ1060" s="1085"/>
      <c r="BR1060" s="1085"/>
      <c r="BS1060" s="1124"/>
      <c r="BT1060" s="1085"/>
      <c r="BU1060" s="1085"/>
      <c r="BV1060" s="1085"/>
      <c r="BW1060" s="1085"/>
      <c r="BX1060" s="1085"/>
      <c r="BY1060" s="1085"/>
      <c r="BZ1060" s="1085"/>
      <c r="CA1060" s="1085"/>
      <c r="CB1060" s="1085"/>
      <c r="CC1060" s="1085"/>
      <c r="CD1060" s="1085"/>
      <c r="CE1060" s="1085"/>
      <c r="CF1060" s="1085"/>
      <c r="CG1060" s="1085"/>
      <c r="CH1060" s="1085"/>
      <c r="CI1060" s="1085"/>
      <c r="CJ1060" s="1085"/>
      <c r="CK1060" s="1085"/>
      <c r="CL1060" s="1085"/>
      <c r="CM1060" s="1124"/>
      <c r="CN1060" s="1124"/>
      <c r="CO1060" s="1125"/>
      <c r="CQ1060" s="1955"/>
    </row>
    <row r="1061" spans="1:95" s="633" customFormat="1" x14ac:dyDescent="0.2">
      <c r="A1061" s="1066"/>
      <c r="B1061" s="1084"/>
      <c r="C1061" s="1060"/>
      <c r="D1061" s="1060"/>
      <c r="E1061" s="1061"/>
      <c r="F1061" s="1079"/>
      <c r="G1061" s="1078"/>
      <c r="H1061" s="1064"/>
      <c r="I1061" s="1085"/>
      <c r="J1061" s="1085"/>
      <c r="K1061" s="1085"/>
      <c r="L1061" s="1085"/>
      <c r="M1061" s="1085"/>
      <c r="N1061" s="1085"/>
      <c r="O1061" s="1085"/>
      <c r="P1061" s="1085"/>
      <c r="Q1061" s="1085"/>
      <c r="R1061" s="1085"/>
      <c r="S1061" s="1085"/>
      <c r="T1061" s="1085"/>
      <c r="U1061" s="1085"/>
      <c r="V1061" s="1085"/>
      <c r="W1061" s="1085"/>
      <c r="X1061" s="1085"/>
      <c r="Y1061" s="1085"/>
      <c r="Z1061" s="1085"/>
      <c r="AA1061" s="1085"/>
      <c r="AB1061" s="1124"/>
      <c r="AC1061" s="1124"/>
      <c r="AD1061" s="1124"/>
      <c r="AE1061" s="1124"/>
      <c r="AF1061" s="1085"/>
      <c r="AG1061" s="1085"/>
      <c r="AH1061" s="1085"/>
      <c r="AI1061" s="1085"/>
      <c r="AJ1061" s="1085"/>
      <c r="AK1061" s="1085"/>
      <c r="AL1061" s="1085"/>
      <c r="AM1061" s="1085"/>
      <c r="AN1061" s="1085"/>
      <c r="AO1061" s="1085"/>
      <c r="AP1061" s="1085"/>
      <c r="AQ1061" s="1085"/>
      <c r="AR1061" s="1085"/>
      <c r="AS1061" s="1085"/>
      <c r="AT1061" s="1085"/>
      <c r="AU1061" s="1085"/>
      <c r="AV1061" s="1085"/>
      <c r="AW1061" s="1085"/>
      <c r="AX1061" s="1085"/>
      <c r="AY1061" s="1085"/>
      <c r="AZ1061" s="1085"/>
      <c r="BA1061" s="1085"/>
      <c r="BB1061" s="1085"/>
      <c r="BC1061" s="1085"/>
      <c r="BD1061" s="1085"/>
      <c r="BE1061" s="1085"/>
      <c r="BF1061" s="1085"/>
      <c r="BG1061" s="1085"/>
      <c r="BH1061" s="1085"/>
      <c r="BI1061" s="1085"/>
      <c r="BJ1061" s="1085"/>
      <c r="BK1061" s="1085"/>
      <c r="BL1061" s="1085"/>
      <c r="BM1061" s="1085"/>
      <c r="BN1061" s="1085"/>
      <c r="BO1061" s="1085"/>
      <c r="BP1061" s="1085"/>
      <c r="BQ1061" s="1085"/>
      <c r="BR1061" s="1085"/>
      <c r="BS1061" s="1124"/>
      <c r="BT1061" s="1085"/>
      <c r="BU1061" s="1085"/>
      <c r="BV1061" s="1085"/>
      <c r="BW1061" s="1085"/>
      <c r="BX1061" s="1085"/>
      <c r="BY1061" s="1085"/>
      <c r="BZ1061" s="1085"/>
      <c r="CA1061" s="1085"/>
      <c r="CB1061" s="1085"/>
      <c r="CC1061" s="1085"/>
      <c r="CD1061" s="1085"/>
      <c r="CE1061" s="1085"/>
      <c r="CF1061" s="1085"/>
      <c r="CG1061" s="1085"/>
      <c r="CH1061" s="1085"/>
      <c r="CI1061" s="1085"/>
      <c r="CJ1061" s="1085"/>
      <c r="CK1061" s="1085"/>
      <c r="CL1061" s="1085"/>
      <c r="CM1061" s="1124"/>
      <c r="CN1061" s="1124"/>
      <c r="CO1061" s="1125"/>
      <c r="CQ1061" s="1955"/>
    </row>
    <row r="1062" spans="1:95" s="633" customFormat="1" x14ac:dyDescent="0.2">
      <c r="A1062" s="1066"/>
      <c r="B1062" s="1084"/>
      <c r="C1062" s="1060"/>
      <c r="D1062" s="1060"/>
      <c r="E1062" s="1061"/>
      <c r="F1062" s="1079"/>
      <c r="G1062" s="1078"/>
      <c r="H1062" s="1064"/>
      <c r="I1062" s="1085"/>
      <c r="J1062" s="1085"/>
      <c r="K1062" s="1085"/>
      <c r="L1062" s="1085"/>
      <c r="M1062" s="1085"/>
      <c r="N1062" s="1085"/>
      <c r="O1062" s="1085"/>
      <c r="P1062" s="1085"/>
      <c r="Q1062" s="1085"/>
      <c r="R1062" s="1085"/>
      <c r="S1062" s="1085"/>
      <c r="T1062" s="1085"/>
      <c r="U1062" s="1085"/>
      <c r="V1062" s="1085"/>
      <c r="W1062" s="1085"/>
      <c r="X1062" s="1085"/>
      <c r="Y1062" s="1085"/>
      <c r="Z1062" s="1085"/>
      <c r="AA1062" s="1085"/>
      <c r="AB1062" s="1124"/>
      <c r="AC1062" s="1124"/>
      <c r="AD1062" s="1124"/>
      <c r="AE1062" s="1124"/>
      <c r="AF1062" s="1085"/>
      <c r="AG1062" s="1085"/>
      <c r="AH1062" s="1085"/>
      <c r="AI1062" s="1085"/>
      <c r="AJ1062" s="1085"/>
      <c r="AK1062" s="1085"/>
      <c r="AL1062" s="1085"/>
      <c r="AM1062" s="1085"/>
      <c r="AN1062" s="1085"/>
      <c r="AO1062" s="1085"/>
      <c r="AP1062" s="1085"/>
      <c r="AQ1062" s="1085"/>
      <c r="AR1062" s="1085"/>
      <c r="AS1062" s="1085"/>
      <c r="AT1062" s="1085"/>
      <c r="AU1062" s="1085"/>
      <c r="AV1062" s="1085"/>
      <c r="AW1062" s="1085"/>
      <c r="AX1062" s="1085"/>
      <c r="AY1062" s="1085"/>
      <c r="AZ1062" s="1085"/>
      <c r="BA1062" s="1085"/>
      <c r="BB1062" s="1085"/>
      <c r="BC1062" s="1085"/>
      <c r="BD1062" s="1085"/>
      <c r="BE1062" s="1085"/>
      <c r="BF1062" s="1085"/>
      <c r="BG1062" s="1085"/>
      <c r="BH1062" s="1085"/>
      <c r="BI1062" s="1085"/>
      <c r="BJ1062" s="1085"/>
      <c r="BK1062" s="1085"/>
      <c r="BL1062" s="1085"/>
      <c r="BM1062" s="1085"/>
      <c r="BN1062" s="1085"/>
      <c r="BO1062" s="1085"/>
      <c r="BP1062" s="1085"/>
      <c r="BQ1062" s="1085"/>
      <c r="BR1062" s="1085"/>
      <c r="BS1062" s="1124"/>
      <c r="BT1062" s="1085"/>
      <c r="BU1062" s="1085"/>
      <c r="BV1062" s="1085"/>
      <c r="BW1062" s="1085"/>
      <c r="BX1062" s="1085"/>
      <c r="BY1062" s="1085"/>
      <c r="BZ1062" s="1085"/>
      <c r="CA1062" s="1085"/>
      <c r="CB1062" s="1085"/>
      <c r="CC1062" s="1085"/>
      <c r="CD1062" s="1085"/>
      <c r="CE1062" s="1085"/>
      <c r="CF1062" s="1085"/>
      <c r="CG1062" s="1085"/>
      <c r="CH1062" s="1085"/>
      <c r="CI1062" s="1085"/>
      <c r="CJ1062" s="1085"/>
      <c r="CK1062" s="1085"/>
      <c r="CL1062" s="1085"/>
      <c r="CM1062" s="1124"/>
      <c r="CN1062" s="1124"/>
      <c r="CO1062" s="1125"/>
      <c r="CQ1062" s="1955"/>
    </row>
    <row r="1063" spans="1:95" s="633" customFormat="1" x14ac:dyDescent="0.2">
      <c r="A1063" s="1066"/>
      <c r="B1063" s="1084"/>
      <c r="C1063" s="1060"/>
      <c r="D1063" s="1060"/>
      <c r="E1063" s="1061"/>
      <c r="F1063" s="1079"/>
      <c r="G1063" s="1078"/>
      <c r="H1063" s="1064"/>
      <c r="I1063" s="1085"/>
      <c r="J1063" s="1085"/>
      <c r="K1063" s="1085"/>
      <c r="L1063" s="1085"/>
      <c r="M1063" s="1085"/>
      <c r="N1063" s="1085"/>
      <c r="O1063" s="1085"/>
      <c r="P1063" s="1085"/>
      <c r="Q1063" s="1085"/>
      <c r="R1063" s="1085"/>
      <c r="S1063" s="1085"/>
      <c r="T1063" s="1085"/>
      <c r="U1063" s="1085"/>
      <c r="V1063" s="1085"/>
      <c r="W1063" s="1085"/>
      <c r="X1063" s="1085"/>
      <c r="Y1063" s="1085"/>
      <c r="Z1063" s="1085"/>
      <c r="AA1063" s="1085"/>
      <c r="AB1063" s="1124"/>
      <c r="AC1063" s="1124"/>
      <c r="AD1063" s="1124"/>
      <c r="AE1063" s="1124"/>
      <c r="AF1063" s="1085"/>
      <c r="AG1063" s="1085"/>
      <c r="AH1063" s="1085"/>
      <c r="AI1063" s="1085"/>
      <c r="AJ1063" s="1085"/>
      <c r="AK1063" s="1085"/>
      <c r="AL1063" s="1085"/>
      <c r="AM1063" s="1085"/>
      <c r="AN1063" s="1085"/>
      <c r="AO1063" s="1085"/>
      <c r="AP1063" s="1085"/>
      <c r="AQ1063" s="1085"/>
      <c r="AR1063" s="1085"/>
      <c r="AS1063" s="1085"/>
      <c r="AT1063" s="1085"/>
      <c r="AU1063" s="1085"/>
      <c r="AV1063" s="1085"/>
      <c r="AW1063" s="1085"/>
      <c r="AX1063" s="1085"/>
      <c r="AY1063" s="1085"/>
      <c r="AZ1063" s="1085"/>
      <c r="BA1063" s="1085"/>
      <c r="BB1063" s="1085"/>
      <c r="BC1063" s="1085"/>
      <c r="BD1063" s="1085"/>
      <c r="BE1063" s="1085"/>
      <c r="BF1063" s="1085"/>
      <c r="BG1063" s="1085"/>
      <c r="BH1063" s="1085"/>
      <c r="BI1063" s="1085"/>
      <c r="BJ1063" s="1085"/>
      <c r="BK1063" s="1085"/>
      <c r="BL1063" s="1085"/>
      <c r="BM1063" s="1085"/>
      <c r="BN1063" s="1085"/>
      <c r="BO1063" s="1085"/>
      <c r="BP1063" s="1085"/>
      <c r="BQ1063" s="1085"/>
      <c r="BR1063" s="1085"/>
      <c r="BS1063" s="1124"/>
      <c r="BT1063" s="1085"/>
      <c r="BU1063" s="1085"/>
      <c r="BV1063" s="1085"/>
      <c r="BW1063" s="1085"/>
      <c r="BX1063" s="1085"/>
      <c r="BY1063" s="1085"/>
      <c r="BZ1063" s="1085"/>
      <c r="CA1063" s="1085"/>
      <c r="CB1063" s="1085"/>
      <c r="CC1063" s="1085"/>
      <c r="CD1063" s="1085"/>
      <c r="CE1063" s="1085"/>
      <c r="CF1063" s="1085"/>
      <c r="CG1063" s="1085"/>
      <c r="CH1063" s="1085"/>
      <c r="CI1063" s="1085"/>
      <c r="CJ1063" s="1085"/>
      <c r="CK1063" s="1085"/>
      <c r="CL1063" s="1085"/>
      <c r="CM1063" s="1124"/>
      <c r="CN1063" s="1124"/>
      <c r="CO1063" s="1125"/>
      <c r="CQ1063" s="1955"/>
    </row>
    <row r="1064" spans="1:95" s="633" customFormat="1" x14ac:dyDescent="0.2">
      <c r="A1064" s="1066"/>
      <c r="B1064" s="1084"/>
      <c r="C1064" s="1060"/>
      <c r="D1064" s="1060"/>
      <c r="E1064" s="1061"/>
      <c r="F1064" s="1079"/>
      <c r="G1064" s="1078"/>
      <c r="H1064" s="1064"/>
      <c r="I1064" s="1085"/>
      <c r="J1064" s="1085"/>
      <c r="K1064" s="1085"/>
      <c r="L1064" s="1085"/>
      <c r="M1064" s="1085"/>
      <c r="N1064" s="1085"/>
      <c r="O1064" s="1085"/>
      <c r="P1064" s="1085"/>
      <c r="Q1064" s="1085"/>
      <c r="R1064" s="1085"/>
      <c r="S1064" s="1085"/>
      <c r="T1064" s="1085"/>
      <c r="U1064" s="1085"/>
      <c r="V1064" s="1085"/>
      <c r="W1064" s="1085"/>
      <c r="X1064" s="1085"/>
      <c r="Y1064" s="1085"/>
      <c r="Z1064" s="1085"/>
      <c r="AA1064" s="1085"/>
      <c r="AB1064" s="1124"/>
      <c r="AC1064" s="1124"/>
      <c r="AD1064" s="1124"/>
      <c r="AE1064" s="1124"/>
      <c r="AF1064" s="1085"/>
      <c r="AG1064" s="1085"/>
      <c r="AH1064" s="1085"/>
      <c r="AI1064" s="1085"/>
      <c r="AJ1064" s="1085"/>
      <c r="AK1064" s="1085"/>
      <c r="AL1064" s="1085"/>
      <c r="AM1064" s="1085"/>
      <c r="AN1064" s="1085"/>
      <c r="AO1064" s="1085"/>
      <c r="AP1064" s="1085"/>
      <c r="AQ1064" s="1085"/>
      <c r="AR1064" s="1085"/>
      <c r="AS1064" s="1085"/>
      <c r="AT1064" s="1085"/>
      <c r="AU1064" s="1085"/>
      <c r="AV1064" s="1085"/>
      <c r="AW1064" s="1085"/>
      <c r="AX1064" s="1085"/>
      <c r="AY1064" s="1085"/>
      <c r="AZ1064" s="1085"/>
      <c r="BA1064" s="1085"/>
      <c r="BB1064" s="1085"/>
      <c r="BC1064" s="1085"/>
      <c r="BD1064" s="1085"/>
      <c r="BE1064" s="1085"/>
      <c r="BF1064" s="1085"/>
      <c r="BG1064" s="1085"/>
      <c r="BH1064" s="1085"/>
      <c r="BI1064" s="1085"/>
      <c r="BJ1064" s="1085"/>
      <c r="BK1064" s="1085"/>
      <c r="BL1064" s="1085"/>
      <c r="BM1064" s="1085"/>
      <c r="BN1064" s="1085"/>
      <c r="BO1064" s="1085"/>
      <c r="BP1064" s="1085"/>
      <c r="BQ1064" s="1085"/>
      <c r="BR1064" s="1085"/>
      <c r="BS1064" s="1124"/>
      <c r="BT1064" s="1085"/>
      <c r="BU1064" s="1085"/>
      <c r="BV1064" s="1085"/>
      <c r="BW1064" s="1085"/>
      <c r="BX1064" s="1085"/>
      <c r="BY1064" s="1085"/>
      <c r="BZ1064" s="1085"/>
      <c r="CA1064" s="1085"/>
      <c r="CB1064" s="1085"/>
      <c r="CC1064" s="1085"/>
      <c r="CD1064" s="1085"/>
      <c r="CE1064" s="1085"/>
      <c r="CF1064" s="1085"/>
      <c r="CG1064" s="1085"/>
      <c r="CH1064" s="1085"/>
      <c r="CI1064" s="1085"/>
      <c r="CJ1064" s="1085"/>
      <c r="CK1064" s="1085"/>
      <c r="CL1064" s="1085"/>
      <c r="CM1064" s="1124"/>
      <c r="CN1064" s="1124"/>
      <c r="CO1064" s="1125"/>
      <c r="CQ1064" s="1955"/>
    </row>
    <row r="1065" spans="1:95" s="633" customFormat="1" x14ac:dyDescent="0.2">
      <c r="A1065" s="1066"/>
      <c r="B1065" s="1084"/>
      <c r="C1065" s="1060"/>
      <c r="D1065" s="1060"/>
      <c r="E1065" s="1061"/>
      <c r="F1065" s="1079"/>
      <c r="G1065" s="1078"/>
      <c r="H1065" s="1064"/>
      <c r="I1065" s="1085"/>
      <c r="J1065" s="1085"/>
      <c r="K1065" s="1085"/>
      <c r="L1065" s="1085"/>
      <c r="M1065" s="1085"/>
      <c r="N1065" s="1085"/>
      <c r="O1065" s="1085"/>
      <c r="P1065" s="1085"/>
      <c r="Q1065" s="1085"/>
      <c r="R1065" s="1085"/>
      <c r="S1065" s="1085"/>
      <c r="T1065" s="1085"/>
      <c r="U1065" s="1085"/>
      <c r="V1065" s="1085"/>
      <c r="W1065" s="1085"/>
      <c r="X1065" s="1085"/>
      <c r="Y1065" s="1085"/>
      <c r="Z1065" s="1085"/>
      <c r="AA1065" s="1085"/>
      <c r="AB1065" s="1124"/>
      <c r="AC1065" s="1124"/>
      <c r="AD1065" s="1124"/>
      <c r="AE1065" s="1124"/>
      <c r="AF1065" s="1085"/>
      <c r="AG1065" s="1085"/>
      <c r="AH1065" s="1085"/>
      <c r="AI1065" s="1085"/>
      <c r="AJ1065" s="1085"/>
      <c r="AK1065" s="1085"/>
      <c r="AL1065" s="1085"/>
      <c r="AM1065" s="1085"/>
      <c r="AN1065" s="1085"/>
      <c r="AO1065" s="1085"/>
      <c r="AP1065" s="1085"/>
      <c r="AQ1065" s="1085"/>
      <c r="AR1065" s="1085"/>
      <c r="AS1065" s="1085"/>
      <c r="AT1065" s="1085"/>
      <c r="AU1065" s="1085"/>
      <c r="AV1065" s="1085"/>
      <c r="AW1065" s="1085"/>
      <c r="AX1065" s="1085"/>
      <c r="AY1065" s="1085"/>
      <c r="AZ1065" s="1085"/>
      <c r="BA1065" s="1085"/>
      <c r="BB1065" s="1085"/>
      <c r="BC1065" s="1085"/>
      <c r="BD1065" s="1085"/>
      <c r="BE1065" s="1085"/>
      <c r="BF1065" s="1085"/>
      <c r="BG1065" s="1085"/>
      <c r="BH1065" s="1085"/>
      <c r="BI1065" s="1085"/>
      <c r="BJ1065" s="1085"/>
      <c r="BK1065" s="1085"/>
      <c r="BL1065" s="1085"/>
      <c r="BM1065" s="1085"/>
      <c r="BN1065" s="1085"/>
      <c r="BO1065" s="1085"/>
      <c r="BP1065" s="1085"/>
      <c r="BQ1065" s="1085"/>
      <c r="BR1065" s="1085"/>
      <c r="BS1065" s="1124"/>
      <c r="BT1065" s="1085"/>
      <c r="BU1065" s="1085"/>
      <c r="BV1065" s="1085"/>
      <c r="BW1065" s="1085"/>
      <c r="BX1065" s="1085"/>
      <c r="BY1065" s="1085"/>
      <c r="BZ1065" s="1085"/>
      <c r="CA1065" s="1085"/>
      <c r="CB1065" s="1085"/>
      <c r="CC1065" s="1085"/>
      <c r="CD1065" s="1085"/>
      <c r="CE1065" s="1085"/>
      <c r="CF1065" s="1085"/>
      <c r="CG1065" s="1085"/>
      <c r="CH1065" s="1085"/>
      <c r="CI1065" s="1085"/>
      <c r="CJ1065" s="1085"/>
      <c r="CK1065" s="1085"/>
      <c r="CL1065" s="1085"/>
      <c r="CM1065" s="1124"/>
      <c r="CN1065" s="1124"/>
      <c r="CO1065" s="1125"/>
      <c r="CQ1065" s="1955"/>
    </row>
    <row r="1066" spans="1:95" s="633" customFormat="1" x14ac:dyDescent="0.2">
      <c r="A1066" s="1066"/>
      <c r="B1066" s="1084"/>
      <c r="C1066" s="1060"/>
      <c r="D1066" s="1060"/>
      <c r="E1066" s="1061"/>
      <c r="F1066" s="1079"/>
      <c r="G1066" s="1078"/>
      <c r="H1066" s="1064"/>
      <c r="I1066" s="1085"/>
      <c r="J1066" s="1085"/>
      <c r="K1066" s="1085"/>
      <c r="L1066" s="1085"/>
      <c r="M1066" s="1085"/>
      <c r="N1066" s="1085"/>
      <c r="O1066" s="1085"/>
      <c r="P1066" s="1085"/>
      <c r="Q1066" s="1085"/>
      <c r="R1066" s="1085"/>
      <c r="S1066" s="1085"/>
      <c r="T1066" s="1085"/>
      <c r="U1066" s="1085"/>
      <c r="V1066" s="1085"/>
      <c r="W1066" s="1085"/>
      <c r="X1066" s="1085"/>
      <c r="Y1066" s="1085"/>
      <c r="Z1066" s="1085"/>
      <c r="AA1066" s="1085"/>
      <c r="AB1066" s="1124"/>
      <c r="AC1066" s="1124"/>
      <c r="AD1066" s="1124"/>
      <c r="AE1066" s="1124"/>
      <c r="AF1066" s="1085"/>
      <c r="AG1066" s="1085"/>
      <c r="AH1066" s="1085"/>
      <c r="AI1066" s="1085"/>
      <c r="AJ1066" s="1085"/>
      <c r="AK1066" s="1085"/>
      <c r="AL1066" s="1085"/>
      <c r="AM1066" s="1085"/>
      <c r="AN1066" s="1085"/>
      <c r="AO1066" s="1085"/>
      <c r="AP1066" s="1085"/>
      <c r="AQ1066" s="1085"/>
      <c r="AR1066" s="1085"/>
      <c r="AS1066" s="1085"/>
      <c r="AT1066" s="1085"/>
      <c r="AU1066" s="1085"/>
      <c r="AV1066" s="1085"/>
      <c r="AW1066" s="1085"/>
      <c r="AX1066" s="1085"/>
      <c r="AY1066" s="1085"/>
      <c r="AZ1066" s="1085"/>
      <c r="BA1066" s="1085"/>
      <c r="BB1066" s="1085"/>
      <c r="BC1066" s="1085"/>
      <c r="BD1066" s="1085"/>
      <c r="BE1066" s="1085"/>
      <c r="BF1066" s="1085"/>
      <c r="BG1066" s="1085"/>
      <c r="BH1066" s="1085"/>
      <c r="BI1066" s="1085"/>
      <c r="BJ1066" s="1085"/>
      <c r="BK1066" s="1085"/>
      <c r="BL1066" s="1085"/>
      <c r="BM1066" s="1085"/>
      <c r="BN1066" s="1085"/>
      <c r="BO1066" s="1085"/>
      <c r="BP1066" s="1085"/>
      <c r="BQ1066" s="1085"/>
      <c r="BR1066" s="1085"/>
      <c r="BS1066" s="1124"/>
      <c r="BT1066" s="1085"/>
      <c r="BU1066" s="1085"/>
      <c r="BV1066" s="1085"/>
      <c r="BW1066" s="1085"/>
      <c r="BX1066" s="1085"/>
      <c r="BY1066" s="1085"/>
      <c r="BZ1066" s="1085"/>
      <c r="CA1066" s="1085"/>
      <c r="CB1066" s="1085"/>
      <c r="CC1066" s="1085"/>
      <c r="CD1066" s="1085"/>
      <c r="CE1066" s="1085"/>
      <c r="CF1066" s="1085"/>
      <c r="CG1066" s="1085"/>
      <c r="CH1066" s="1085"/>
      <c r="CI1066" s="1085"/>
      <c r="CJ1066" s="1085"/>
      <c r="CK1066" s="1085"/>
      <c r="CL1066" s="1085"/>
      <c r="CM1066" s="1124"/>
      <c r="CN1066" s="1124"/>
      <c r="CO1066" s="1125"/>
      <c r="CQ1066" s="1955"/>
    </row>
    <row r="1067" spans="1:95" s="633" customFormat="1" x14ac:dyDescent="0.2">
      <c r="A1067" s="1066"/>
      <c r="B1067" s="1084"/>
      <c r="C1067" s="1060"/>
      <c r="D1067" s="1060"/>
      <c r="E1067" s="1061"/>
      <c r="F1067" s="1079"/>
      <c r="G1067" s="1078"/>
      <c r="H1067" s="1064"/>
      <c r="I1067" s="1085"/>
      <c r="J1067" s="1085"/>
      <c r="K1067" s="1085"/>
      <c r="L1067" s="1085"/>
      <c r="M1067" s="1085"/>
      <c r="N1067" s="1085"/>
      <c r="O1067" s="1085"/>
      <c r="P1067" s="1085"/>
      <c r="Q1067" s="1085"/>
      <c r="R1067" s="1085"/>
      <c r="S1067" s="1085"/>
      <c r="T1067" s="1085"/>
      <c r="U1067" s="1085"/>
      <c r="V1067" s="1085"/>
      <c r="W1067" s="1085"/>
      <c r="X1067" s="1085"/>
      <c r="Y1067" s="1085"/>
      <c r="Z1067" s="1085"/>
      <c r="AA1067" s="1085"/>
      <c r="AB1067" s="1124"/>
      <c r="AC1067" s="1124"/>
      <c r="AD1067" s="1124"/>
      <c r="AE1067" s="1124"/>
      <c r="AF1067" s="1085"/>
      <c r="AG1067" s="1085"/>
      <c r="AH1067" s="1085"/>
      <c r="AI1067" s="1085"/>
      <c r="AJ1067" s="1085"/>
      <c r="AK1067" s="1085"/>
      <c r="AL1067" s="1085"/>
      <c r="AM1067" s="1085"/>
      <c r="AN1067" s="1085"/>
      <c r="AO1067" s="1085"/>
      <c r="AP1067" s="1085"/>
      <c r="AQ1067" s="1085"/>
      <c r="AR1067" s="1085"/>
      <c r="AS1067" s="1085"/>
      <c r="AT1067" s="1085"/>
      <c r="AU1067" s="1085"/>
      <c r="AV1067" s="1085"/>
      <c r="AW1067" s="1085"/>
      <c r="AX1067" s="1085"/>
      <c r="AY1067" s="1085"/>
      <c r="AZ1067" s="1085"/>
      <c r="BA1067" s="1085"/>
      <c r="BB1067" s="1085"/>
      <c r="BC1067" s="1085"/>
      <c r="BD1067" s="1085"/>
      <c r="BE1067" s="1085"/>
      <c r="BF1067" s="1085"/>
      <c r="BG1067" s="1085"/>
      <c r="BH1067" s="1085"/>
      <c r="BI1067" s="1085"/>
      <c r="BJ1067" s="1085"/>
      <c r="BK1067" s="1085"/>
      <c r="BL1067" s="1085"/>
      <c r="BM1067" s="1085"/>
      <c r="BN1067" s="1085"/>
      <c r="BO1067" s="1085"/>
      <c r="BP1067" s="1085"/>
      <c r="BQ1067" s="1085"/>
      <c r="BR1067" s="1085"/>
      <c r="BS1067" s="1124"/>
      <c r="BT1067" s="1085"/>
      <c r="BU1067" s="1085"/>
      <c r="BV1067" s="1085"/>
      <c r="BW1067" s="1085"/>
      <c r="BX1067" s="1085"/>
      <c r="BY1067" s="1085"/>
      <c r="BZ1067" s="1085"/>
      <c r="CA1067" s="1085"/>
      <c r="CB1067" s="1085"/>
      <c r="CC1067" s="1085"/>
      <c r="CD1067" s="1085"/>
      <c r="CE1067" s="1085"/>
      <c r="CF1067" s="1085"/>
      <c r="CG1067" s="1085"/>
      <c r="CH1067" s="1085"/>
      <c r="CI1067" s="1085"/>
      <c r="CJ1067" s="1085"/>
      <c r="CK1067" s="1085"/>
      <c r="CL1067" s="1085"/>
      <c r="CM1067" s="1124"/>
      <c r="CN1067" s="1124"/>
      <c r="CO1067" s="1125"/>
      <c r="CQ1067" s="1955"/>
    </row>
    <row r="1068" spans="1:95" s="633" customFormat="1" x14ac:dyDescent="0.2">
      <c r="A1068" s="1066"/>
      <c r="B1068" s="1084"/>
      <c r="C1068" s="1060"/>
      <c r="D1068" s="1060"/>
      <c r="E1068" s="1061"/>
      <c r="F1068" s="1079"/>
      <c r="G1068" s="1078"/>
      <c r="H1068" s="1064"/>
      <c r="I1068" s="1085"/>
      <c r="J1068" s="1085"/>
      <c r="K1068" s="1085"/>
      <c r="L1068" s="1085"/>
      <c r="M1068" s="1085"/>
      <c r="N1068" s="1085"/>
      <c r="O1068" s="1085"/>
      <c r="P1068" s="1085"/>
      <c r="Q1068" s="1085"/>
      <c r="R1068" s="1085"/>
      <c r="S1068" s="1085"/>
      <c r="T1068" s="1085"/>
      <c r="U1068" s="1085"/>
      <c r="V1068" s="1085"/>
      <c r="W1068" s="1085"/>
      <c r="X1068" s="1085"/>
      <c r="Y1068" s="1085"/>
      <c r="Z1068" s="1085"/>
      <c r="AA1068" s="1085"/>
      <c r="AB1068" s="1124"/>
      <c r="AC1068" s="1124"/>
      <c r="AD1068" s="1124"/>
      <c r="AE1068" s="1124"/>
      <c r="AF1068" s="1085"/>
      <c r="AG1068" s="1085"/>
      <c r="AH1068" s="1085"/>
      <c r="AI1068" s="1085"/>
      <c r="AJ1068" s="1085"/>
      <c r="AK1068" s="1085"/>
      <c r="AL1068" s="1085"/>
      <c r="AM1068" s="1085"/>
      <c r="AN1068" s="1085"/>
      <c r="AO1068" s="1085"/>
      <c r="AP1068" s="1085"/>
      <c r="AQ1068" s="1085"/>
      <c r="AR1068" s="1085"/>
      <c r="AS1068" s="1085"/>
      <c r="AT1068" s="1085"/>
      <c r="AU1068" s="1085"/>
      <c r="AV1068" s="1085"/>
      <c r="AW1068" s="1085"/>
      <c r="AX1068" s="1085"/>
      <c r="AY1068" s="1085"/>
      <c r="AZ1068" s="1085"/>
      <c r="BA1068" s="1085"/>
      <c r="BB1068" s="1085"/>
      <c r="BC1068" s="1085"/>
      <c r="BD1068" s="1085"/>
      <c r="BE1068" s="1085"/>
      <c r="BF1068" s="1085"/>
      <c r="BG1068" s="1085"/>
      <c r="BH1068" s="1085"/>
      <c r="BI1068" s="1085"/>
      <c r="BJ1068" s="1085"/>
      <c r="BK1068" s="1085"/>
      <c r="BL1068" s="1085"/>
      <c r="BM1068" s="1085"/>
      <c r="BN1068" s="1085"/>
      <c r="BO1068" s="1085"/>
      <c r="BP1068" s="1085"/>
      <c r="BQ1068" s="1085"/>
      <c r="BR1068" s="1085"/>
      <c r="BS1068" s="1124"/>
      <c r="BT1068" s="1085"/>
      <c r="BU1068" s="1085"/>
      <c r="BV1068" s="1085"/>
      <c r="BW1068" s="1085"/>
      <c r="BX1068" s="1085"/>
      <c r="BY1068" s="1085"/>
      <c r="BZ1068" s="1085"/>
      <c r="CA1068" s="1085"/>
      <c r="CB1068" s="1085"/>
      <c r="CC1068" s="1085"/>
      <c r="CD1068" s="1085"/>
      <c r="CE1068" s="1085"/>
      <c r="CF1068" s="1085"/>
      <c r="CG1068" s="1085"/>
      <c r="CH1068" s="1085"/>
      <c r="CI1068" s="1085"/>
      <c r="CJ1068" s="1085"/>
      <c r="CK1068" s="1085"/>
      <c r="CL1068" s="1085"/>
      <c r="CM1068" s="1124"/>
      <c r="CN1068" s="1124"/>
      <c r="CO1068" s="1125"/>
      <c r="CQ1068" s="1955"/>
    </row>
    <row r="1069" spans="1:95" s="633" customFormat="1" x14ac:dyDescent="0.2">
      <c r="A1069" s="1066"/>
      <c r="B1069" s="1084"/>
      <c r="C1069" s="1060"/>
      <c r="D1069" s="1060"/>
      <c r="E1069" s="1061"/>
      <c r="F1069" s="1079"/>
      <c r="G1069" s="1078"/>
      <c r="H1069" s="1064"/>
      <c r="I1069" s="1085"/>
      <c r="J1069" s="1085"/>
      <c r="K1069" s="1085"/>
      <c r="L1069" s="1085"/>
      <c r="M1069" s="1085"/>
      <c r="N1069" s="1085"/>
      <c r="O1069" s="1085"/>
      <c r="P1069" s="1085"/>
      <c r="Q1069" s="1085"/>
      <c r="R1069" s="1085"/>
      <c r="S1069" s="1085"/>
      <c r="T1069" s="1085"/>
      <c r="U1069" s="1085"/>
      <c r="V1069" s="1085"/>
      <c r="W1069" s="1085"/>
      <c r="X1069" s="1085"/>
      <c r="Y1069" s="1085"/>
      <c r="Z1069" s="1085"/>
      <c r="AA1069" s="1085"/>
      <c r="AB1069" s="1124"/>
      <c r="AC1069" s="1124"/>
      <c r="AD1069" s="1124"/>
      <c r="AE1069" s="1124"/>
      <c r="AF1069" s="1085"/>
      <c r="AG1069" s="1085"/>
      <c r="AH1069" s="1085"/>
      <c r="AI1069" s="1085"/>
      <c r="AJ1069" s="1085"/>
      <c r="AK1069" s="1085"/>
      <c r="AL1069" s="1085"/>
      <c r="AM1069" s="1085"/>
      <c r="AN1069" s="1085"/>
      <c r="AO1069" s="1085"/>
      <c r="AP1069" s="1085"/>
      <c r="AQ1069" s="1085"/>
      <c r="AR1069" s="1085"/>
      <c r="AS1069" s="1085"/>
      <c r="AT1069" s="1085"/>
      <c r="AU1069" s="1085"/>
      <c r="AV1069" s="1085"/>
      <c r="AW1069" s="1085"/>
      <c r="AX1069" s="1085"/>
      <c r="AY1069" s="1085"/>
      <c r="AZ1069" s="1085"/>
      <c r="BA1069" s="1085"/>
      <c r="BB1069" s="1085"/>
      <c r="BC1069" s="1085"/>
      <c r="BD1069" s="1085"/>
      <c r="BE1069" s="1085"/>
      <c r="BF1069" s="1085"/>
      <c r="BG1069" s="1085"/>
      <c r="BH1069" s="1085"/>
      <c r="BI1069" s="1085"/>
      <c r="BJ1069" s="1085"/>
      <c r="BK1069" s="1085"/>
      <c r="BL1069" s="1085"/>
      <c r="BM1069" s="1085"/>
      <c r="BN1069" s="1085"/>
      <c r="BO1069" s="1085"/>
      <c r="BP1069" s="1085"/>
      <c r="BQ1069" s="1085"/>
      <c r="BR1069" s="1085"/>
      <c r="BS1069" s="1124"/>
      <c r="BT1069" s="1085"/>
      <c r="BU1069" s="1085"/>
      <c r="BV1069" s="1085"/>
      <c r="BW1069" s="1085"/>
      <c r="BX1069" s="1085"/>
      <c r="BY1069" s="1085"/>
      <c r="BZ1069" s="1085"/>
      <c r="CA1069" s="1085"/>
      <c r="CB1069" s="1085"/>
      <c r="CC1069" s="1085"/>
      <c r="CD1069" s="1085"/>
      <c r="CE1069" s="1085"/>
      <c r="CF1069" s="1085"/>
      <c r="CG1069" s="1085"/>
      <c r="CH1069" s="1085"/>
      <c r="CI1069" s="1085"/>
      <c r="CJ1069" s="1085"/>
      <c r="CK1069" s="1085"/>
      <c r="CL1069" s="1085"/>
      <c r="CM1069" s="1124"/>
      <c r="CN1069" s="1124"/>
      <c r="CO1069" s="1125"/>
      <c r="CQ1069" s="1955"/>
    </row>
    <row r="1070" spans="1:95" s="633" customFormat="1" x14ac:dyDescent="0.2">
      <c r="A1070" s="1066"/>
      <c r="B1070" s="1084"/>
      <c r="C1070" s="1060"/>
      <c r="D1070" s="1060"/>
      <c r="E1070" s="1061"/>
      <c r="F1070" s="1079"/>
      <c r="G1070" s="1078"/>
      <c r="H1070" s="1064"/>
      <c r="I1070" s="1085"/>
      <c r="J1070" s="1085"/>
      <c r="K1070" s="1085"/>
      <c r="L1070" s="1085"/>
      <c r="M1070" s="1085"/>
      <c r="N1070" s="1085"/>
      <c r="O1070" s="1085"/>
      <c r="P1070" s="1085"/>
      <c r="Q1070" s="1085"/>
      <c r="R1070" s="1085"/>
      <c r="S1070" s="1085"/>
      <c r="T1070" s="1085"/>
      <c r="U1070" s="1085"/>
      <c r="V1070" s="1085"/>
      <c r="W1070" s="1085"/>
      <c r="X1070" s="1085"/>
      <c r="Y1070" s="1085"/>
      <c r="Z1070" s="1085"/>
      <c r="AA1070" s="1085"/>
      <c r="AB1070" s="1124"/>
      <c r="AC1070" s="1124"/>
      <c r="AD1070" s="1124"/>
      <c r="AE1070" s="1124"/>
      <c r="AF1070" s="1085"/>
      <c r="AG1070" s="1085"/>
      <c r="AH1070" s="1085"/>
      <c r="AI1070" s="1085"/>
      <c r="AJ1070" s="1085"/>
      <c r="AK1070" s="1085"/>
      <c r="AL1070" s="1085"/>
      <c r="AM1070" s="1085"/>
      <c r="AN1070" s="1085"/>
      <c r="AO1070" s="1085"/>
      <c r="AP1070" s="1085"/>
      <c r="AQ1070" s="1085"/>
      <c r="AR1070" s="1085"/>
      <c r="AS1070" s="1085"/>
      <c r="AT1070" s="1085"/>
      <c r="AU1070" s="1085"/>
      <c r="AV1070" s="1085"/>
      <c r="AW1070" s="1085"/>
      <c r="AX1070" s="1085"/>
      <c r="AY1070" s="1085"/>
      <c r="AZ1070" s="1085"/>
      <c r="BA1070" s="1085"/>
      <c r="BB1070" s="1085"/>
      <c r="BC1070" s="1085"/>
      <c r="BD1070" s="1085"/>
      <c r="BE1070" s="1085"/>
      <c r="BF1070" s="1085"/>
      <c r="BG1070" s="1085"/>
      <c r="BH1070" s="1085"/>
      <c r="BI1070" s="1085"/>
      <c r="BJ1070" s="1085"/>
      <c r="BK1070" s="1085"/>
      <c r="BL1070" s="1085"/>
      <c r="BM1070" s="1085"/>
      <c r="BN1070" s="1085"/>
      <c r="BO1070" s="1085"/>
      <c r="BP1070" s="1085"/>
      <c r="BQ1070" s="1085"/>
      <c r="BR1070" s="1085"/>
      <c r="BS1070" s="1124"/>
      <c r="BT1070" s="1085"/>
      <c r="BU1070" s="1085"/>
      <c r="BV1070" s="1085"/>
      <c r="BW1070" s="1085"/>
      <c r="BX1070" s="1085"/>
      <c r="BY1070" s="1085"/>
      <c r="BZ1070" s="1085"/>
      <c r="CA1070" s="1085"/>
      <c r="CB1070" s="1085"/>
      <c r="CC1070" s="1085"/>
      <c r="CD1070" s="1085"/>
      <c r="CE1070" s="1085"/>
      <c r="CF1070" s="1085"/>
      <c r="CG1070" s="1085"/>
      <c r="CH1070" s="1085"/>
      <c r="CI1070" s="1085"/>
      <c r="CJ1070" s="1085"/>
      <c r="CK1070" s="1085"/>
      <c r="CL1070" s="1085"/>
      <c r="CM1070" s="1124"/>
      <c r="CN1070" s="1124"/>
      <c r="CO1070" s="1125"/>
      <c r="CQ1070" s="1955"/>
    </row>
    <row r="1071" spans="1:95" s="633" customFormat="1" x14ac:dyDescent="0.2">
      <c r="A1071" s="1066"/>
      <c r="B1071" s="1084"/>
      <c r="C1071" s="1060"/>
      <c r="D1071" s="1060"/>
      <c r="E1071" s="1061"/>
      <c r="F1071" s="1079"/>
      <c r="G1071" s="1078"/>
      <c r="H1071" s="1064"/>
      <c r="I1071" s="1085"/>
      <c r="J1071" s="1085"/>
      <c r="K1071" s="1085"/>
      <c r="L1071" s="1085"/>
      <c r="M1071" s="1085"/>
      <c r="N1071" s="1085"/>
      <c r="O1071" s="1085"/>
      <c r="P1071" s="1085"/>
      <c r="Q1071" s="1085"/>
      <c r="R1071" s="1085"/>
      <c r="S1071" s="1085"/>
      <c r="T1071" s="1085"/>
      <c r="U1071" s="1085"/>
      <c r="V1071" s="1085"/>
      <c r="W1071" s="1085"/>
      <c r="X1071" s="1085"/>
      <c r="Y1071" s="1085"/>
      <c r="Z1071" s="1085"/>
      <c r="AA1071" s="1085"/>
      <c r="AB1071" s="1124"/>
      <c r="AC1071" s="1124"/>
      <c r="AD1071" s="1124"/>
      <c r="AE1071" s="1124"/>
      <c r="AF1071" s="1085"/>
      <c r="AG1071" s="1085"/>
      <c r="AH1071" s="1085"/>
      <c r="AI1071" s="1085"/>
      <c r="AJ1071" s="1085"/>
      <c r="AK1071" s="1085"/>
      <c r="AL1071" s="1085"/>
      <c r="AM1071" s="1085"/>
      <c r="AN1071" s="1085"/>
      <c r="AO1071" s="1085"/>
      <c r="AP1071" s="1085"/>
      <c r="AQ1071" s="1085"/>
      <c r="AR1071" s="1085"/>
      <c r="AS1071" s="1085"/>
      <c r="AT1071" s="1085"/>
      <c r="AU1071" s="1085"/>
      <c r="AV1071" s="1085"/>
      <c r="AW1071" s="1085"/>
      <c r="AX1071" s="1085"/>
      <c r="AY1071" s="1085"/>
      <c r="AZ1071" s="1085"/>
      <c r="BA1071" s="1085"/>
      <c r="BB1071" s="1085"/>
      <c r="BC1071" s="1085"/>
      <c r="BD1071" s="1085"/>
      <c r="BE1071" s="1085"/>
      <c r="BF1071" s="1085"/>
      <c r="BG1071" s="1085"/>
      <c r="BH1071" s="1085"/>
      <c r="BI1071" s="1085"/>
      <c r="BJ1071" s="1085"/>
      <c r="BK1071" s="1085"/>
      <c r="BL1071" s="1085"/>
      <c r="BM1071" s="1085"/>
      <c r="BN1071" s="1085"/>
      <c r="BO1071" s="1085"/>
      <c r="BP1071" s="1085"/>
      <c r="BQ1071" s="1085"/>
      <c r="BR1071" s="1085"/>
      <c r="BS1071" s="1124"/>
      <c r="BT1071" s="1085"/>
      <c r="BU1071" s="1085"/>
      <c r="BV1071" s="1085"/>
      <c r="BW1071" s="1085"/>
      <c r="BX1071" s="1085"/>
      <c r="BY1071" s="1085"/>
      <c r="BZ1071" s="1085"/>
      <c r="CA1071" s="1085"/>
      <c r="CB1071" s="1085"/>
      <c r="CC1071" s="1085"/>
      <c r="CD1071" s="1085"/>
      <c r="CE1071" s="1085"/>
      <c r="CF1071" s="1085"/>
      <c r="CG1071" s="1085"/>
      <c r="CH1071" s="1085"/>
      <c r="CI1071" s="1085"/>
      <c r="CJ1071" s="1085"/>
      <c r="CK1071" s="1085"/>
      <c r="CL1071" s="1085"/>
      <c r="CM1071" s="1124"/>
      <c r="CN1071" s="1124"/>
      <c r="CO1071" s="1125"/>
      <c r="CQ1071" s="1955"/>
    </row>
    <row r="1072" spans="1:95" s="633" customFormat="1" x14ac:dyDescent="0.2">
      <c r="A1072" s="1066"/>
      <c r="B1072" s="1084"/>
      <c r="C1072" s="1060"/>
      <c r="D1072" s="1060"/>
      <c r="E1072" s="1061"/>
      <c r="F1072" s="1079"/>
      <c r="G1072" s="1078"/>
      <c r="H1072" s="1064"/>
      <c r="I1072" s="1085"/>
      <c r="J1072" s="1085"/>
      <c r="K1072" s="1085"/>
      <c r="L1072" s="1085"/>
      <c r="M1072" s="1085"/>
      <c r="N1072" s="1085"/>
      <c r="O1072" s="1085"/>
      <c r="P1072" s="1085"/>
      <c r="Q1072" s="1085"/>
      <c r="R1072" s="1085"/>
      <c r="S1072" s="1085"/>
      <c r="T1072" s="1085"/>
      <c r="U1072" s="1085"/>
      <c r="V1072" s="1085"/>
      <c r="W1072" s="1085"/>
      <c r="X1072" s="1085"/>
      <c r="Y1072" s="1085"/>
      <c r="Z1072" s="1085"/>
      <c r="AA1072" s="1085"/>
      <c r="AB1072" s="1124"/>
      <c r="AC1072" s="1124"/>
      <c r="AD1072" s="1124"/>
      <c r="AE1072" s="1124"/>
      <c r="AF1072" s="1085"/>
      <c r="AG1072" s="1085"/>
      <c r="AH1072" s="1085"/>
      <c r="AI1072" s="1085"/>
      <c r="AJ1072" s="1085"/>
      <c r="AK1072" s="1085"/>
      <c r="AL1072" s="1085"/>
      <c r="AM1072" s="1085"/>
      <c r="AN1072" s="1085"/>
      <c r="AO1072" s="1085"/>
      <c r="AP1072" s="1085"/>
      <c r="AQ1072" s="1085"/>
      <c r="AR1072" s="1085"/>
      <c r="AS1072" s="1085"/>
      <c r="AT1072" s="1085"/>
      <c r="AU1072" s="1085"/>
      <c r="AV1072" s="1085"/>
      <c r="AW1072" s="1085"/>
      <c r="AX1072" s="1085"/>
      <c r="AY1072" s="1085"/>
      <c r="AZ1072" s="1085"/>
      <c r="BA1072" s="1085"/>
      <c r="BB1072" s="1085"/>
      <c r="BC1072" s="1085"/>
      <c r="BD1072" s="1085"/>
      <c r="BE1072" s="1085"/>
      <c r="BF1072" s="1085"/>
      <c r="BG1072" s="1085"/>
      <c r="BH1072" s="1085"/>
      <c r="BI1072" s="1085"/>
      <c r="BJ1072" s="1085"/>
      <c r="BK1072" s="1085"/>
      <c r="BL1072" s="1085"/>
      <c r="BM1072" s="1085"/>
      <c r="BN1072" s="1085"/>
      <c r="BO1072" s="1085"/>
      <c r="BP1072" s="1085"/>
      <c r="BQ1072" s="1085"/>
      <c r="BR1072" s="1085"/>
      <c r="BS1072" s="1124"/>
      <c r="BT1072" s="1085"/>
      <c r="BU1072" s="1085"/>
      <c r="BV1072" s="1085"/>
      <c r="BW1072" s="1085"/>
      <c r="BX1072" s="1085"/>
      <c r="BY1072" s="1085"/>
      <c r="BZ1072" s="1085"/>
      <c r="CA1072" s="1085"/>
      <c r="CB1072" s="1085"/>
      <c r="CC1072" s="1085"/>
      <c r="CD1072" s="1085"/>
      <c r="CE1072" s="1085"/>
      <c r="CF1072" s="1085"/>
      <c r="CG1072" s="1085"/>
      <c r="CH1072" s="1085"/>
      <c r="CI1072" s="1085"/>
      <c r="CJ1072" s="1085"/>
      <c r="CK1072" s="1085"/>
      <c r="CL1072" s="1085"/>
      <c r="CM1072" s="1124"/>
      <c r="CN1072" s="1124"/>
      <c r="CO1072" s="1125"/>
      <c r="CQ1072" s="1955"/>
    </row>
    <row r="1073" spans="1:95" s="633" customFormat="1" x14ac:dyDescent="0.2">
      <c r="A1073" s="1066"/>
      <c r="B1073" s="1084"/>
      <c r="C1073" s="1060"/>
      <c r="D1073" s="1060"/>
      <c r="E1073" s="1061"/>
      <c r="F1073" s="1079"/>
      <c r="G1073" s="1078"/>
      <c r="H1073" s="1064"/>
      <c r="I1073" s="1085"/>
      <c r="J1073" s="1085"/>
      <c r="K1073" s="1085"/>
      <c r="L1073" s="1085"/>
      <c r="M1073" s="1085"/>
      <c r="N1073" s="1085"/>
      <c r="O1073" s="1085"/>
      <c r="P1073" s="1085"/>
      <c r="Q1073" s="1085"/>
      <c r="R1073" s="1085"/>
      <c r="S1073" s="1085"/>
      <c r="T1073" s="1085"/>
      <c r="U1073" s="1085"/>
      <c r="V1073" s="1085"/>
      <c r="W1073" s="1085"/>
      <c r="X1073" s="1085"/>
      <c r="Y1073" s="1085"/>
      <c r="Z1073" s="1085"/>
      <c r="AA1073" s="1085"/>
      <c r="AB1073" s="1124"/>
      <c r="AC1073" s="1124"/>
      <c r="AD1073" s="1124"/>
      <c r="AE1073" s="1124"/>
      <c r="AF1073" s="1085"/>
      <c r="AG1073" s="1085"/>
      <c r="AH1073" s="1085"/>
      <c r="AI1073" s="1085"/>
      <c r="AJ1073" s="1085"/>
      <c r="AK1073" s="1085"/>
      <c r="AL1073" s="1085"/>
      <c r="AM1073" s="1085"/>
      <c r="AN1073" s="1085"/>
      <c r="AO1073" s="1085"/>
      <c r="AP1073" s="1085"/>
      <c r="AQ1073" s="1085"/>
      <c r="AR1073" s="1085"/>
      <c r="AS1073" s="1085"/>
      <c r="AT1073" s="1085"/>
      <c r="AU1073" s="1085"/>
      <c r="AV1073" s="1085"/>
      <c r="AW1073" s="1085"/>
      <c r="AX1073" s="1085"/>
      <c r="AY1073" s="1085"/>
      <c r="AZ1073" s="1085"/>
      <c r="BA1073" s="1085"/>
      <c r="BB1073" s="1085"/>
      <c r="BC1073" s="1085"/>
      <c r="BD1073" s="1085"/>
      <c r="BE1073" s="1085"/>
      <c r="BF1073" s="1085"/>
      <c r="BG1073" s="1085"/>
      <c r="BH1073" s="1085"/>
      <c r="BI1073" s="1085"/>
      <c r="BJ1073" s="1085"/>
      <c r="BK1073" s="1085"/>
      <c r="BL1073" s="1085"/>
      <c r="BM1073" s="1085"/>
      <c r="BN1073" s="1085"/>
      <c r="BO1073" s="1085"/>
      <c r="BP1073" s="1085"/>
      <c r="BQ1073" s="1085"/>
      <c r="BR1073" s="1085"/>
      <c r="BS1073" s="1124"/>
      <c r="BT1073" s="1085"/>
      <c r="BU1073" s="1085"/>
      <c r="BV1073" s="1085"/>
      <c r="BW1073" s="1085"/>
      <c r="BX1073" s="1085"/>
      <c r="BY1073" s="1085"/>
      <c r="BZ1073" s="1085"/>
      <c r="CA1073" s="1085"/>
      <c r="CB1073" s="1085"/>
      <c r="CC1073" s="1085"/>
      <c r="CD1073" s="1085"/>
      <c r="CE1073" s="1085"/>
      <c r="CF1073" s="1085"/>
      <c r="CG1073" s="1085"/>
      <c r="CH1073" s="1085"/>
      <c r="CI1073" s="1085"/>
      <c r="CJ1073" s="1085"/>
      <c r="CK1073" s="1085"/>
      <c r="CL1073" s="1085"/>
      <c r="CM1073" s="1124"/>
      <c r="CN1073" s="1124"/>
      <c r="CO1073" s="1125"/>
      <c r="CQ1073" s="1955"/>
    </row>
    <row r="1074" spans="1:95" s="633" customFormat="1" x14ac:dyDescent="0.2">
      <c r="A1074" s="1066"/>
      <c r="B1074" s="1084"/>
      <c r="C1074" s="1060"/>
      <c r="D1074" s="1060"/>
      <c r="E1074" s="1061"/>
      <c r="F1074" s="1079"/>
      <c r="G1074" s="1078"/>
      <c r="H1074" s="1064"/>
      <c r="I1074" s="1085"/>
      <c r="J1074" s="1085"/>
      <c r="K1074" s="1085"/>
      <c r="L1074" s="1085"/>
      <c r="M1074" s="1085"/>
      <c r="N1074" s="1085"/>
      <c r="O1074" s="1085"/>
      <c r="P1074" s="1085"/>
      <c r="Q1074" s="1085"/>
      <c r="R1074" s="1085"/>
      <c r="S1074" s="1085"/>
      <c r="T1074" s="1085"/>
      <c r="U1074" s="1085"/>
      <c r="V1074" s="1085"/>
      <c r="W1074" s="1085"/>
      <c r="X1074" s="1085"/>
      <c r="Y1074" s="1085"/>
      <c r="Z1074" s="1085"/>
      <c r="AA1074" s="1085"/>
      <c r="AB1074" s="1124"/>
      <c r="AC1074" s="1124"/>
      <c r="AD1074" s="1124"/>
      <c r="AE1074" s="1124"/>
      <c r="AF1074" s="1085"/>
      <c r="AG1074" s="1085"/>
      <c r="AH1074" s="1085"/>
      <c r="AI1074" s="1085"/>
      <c r="AJ1074" s="1085"/>
      <c r="AK1074" s="1085"/>
      <c r="AL1074" s="1085"/>
      <c r="AM1074" s="1085"/>
      <c r="AN1074" s="1085"/>
      <c r="AO1074" s="1085"/>
      <c r="AP1074" s="1085"/>
      <c r="AQ1074" s="1085"/>
      <c r="AR1074" s="1085"/>
      <c r="AS1074" s="1085"/>
      <c r="AT1074" s="1085"/>
      <c r="AU1074" s="1085"/>
      <c r="AV1074" s="1085"/>
      <c r="AW1074" s="1085"/>
      <c r="AX1074" s="1085"/>
      <c r="AY1074" s="1085"/>
      <c r="AZ1074" s="1085"/>
      <c r="BA1074" s="1085"/>
      <c r="BB1074" s="1085"/>
      <c r="BC1074" s="1085"/>
      <c r="BD1074" s="1085"/>
      <c r="BE1074" s="1085"/>
      <c r="BF1074" s="1085"/>
      <c r="BG1074" s="1085"/>
      <c r="BH1074" s="1085"/>
      <c r="BI1074" s="1085"/>
      <c r="BJ1074" s="1085"/>
      <c r="BK1074" s="1085"/>
      <c r="BL1074" s="1085"/>
      <c r="BM1074" s="1085"/>
      <c r="BN1074" s="1085"/>
      <c r="BO1074" s="1085"/>
      <c r="BP1074" s="1085"/>
      <c r="BQ1074" s="1085"/>
      <c r="BR1074" s="1085"/>
      <c r="BS1074" s="1124"/>
      <c r="BT1074" s="1085"/>
      <c r="BU1074" s="1085"/>
      <c r="BV1074" s="1085"/>
      <c r="BW1074" s="1085"/>
      <c r="BX1074" s="1085"/>
      <c r="BY1074" s="1085"/>
      <c r="BZ1074" s="1085"/>
      <c r="CA1074" s="1085"/>
      <c r="CB1074" s="1085"/>
      <c r="CC1074" s="1085"/>
      <c r="CD1074" s="1085"/>
      <c r="CE1074" s="1085"/>
      <c r="CF1074" s="1085"/>
      <c r="CG1074" s="1085"/>
      <c r="CH1074" s="1085"/>
      <c r="CI1074" s="1085"/>
      <c r="CJ1074" s="1085"/>
      <c r="CK1074" s="1085"/>
      <c r="CL1074" s="1085"/>
      <c r="CM1074" s="1124"/>
      <c r="CN1074" s="1124"/>
      <c r="CO1074" s="1125"/>
      <c r="CQ1074" s="1955"/>
    </row>
    <row r="1075" spans="1:95" s="633" customFormat="1" x14ac:dyDescent="0.2">
      <c r="A1075" s="1066"/>
      <c r="B1075" s="1084"/>
      <c r="C1075" s="1060"/>
      <c r="D1075" s="1060"/>
      <c r="E1075" s="1061"/>
      <c r="F1075" s="1079"/>
      <c r="G1075" s="1078"/>
      <c r="H1075" s="1064"/>
      <c r="I1075" s="1085"/>
      <c r="J1075" s="1085"/>
      <c r="K1075" s="1085"/>
      <c r="L1075" s="1085"/>
      <c r="M1075" s="1085"/>
      <c r="N1075" s="1085"/>
      <c r="O1075" s="1085"/>
      <c r="P1075" s="1085"/>
      <c r="Q1075" s="1085"/>
      <c r="R1075" s="1085"/>
      <c r="S1075" s="1085"/>
      <c r="T1075" s="1085"/>
      <c r="U1075" s="1085"/>
      <c r="V1075" s="1085"/>
      <c r="W1075" s="1085"/>
      <c r="X1075" s="1085"/>
      <c r="Y1075" s="1085"/>
      <c r="Z1075" s="1085"/>
      <c r="AA1075" s="1085"/>
      <c r="AB1075" s="1124"/>
      <c r="AC1075" s="1124"/>
      <c r="AD1075" s="1124"/>
      <c r="AE1075" s="1124"/>
      <c r="AF1075" s="1085"/>
      <c r="AG1075" s="1085"/>
      <c r="AH1075" s="1085"/>
      <c r="AI1075" s="1085"/>
      <c r="AJ1075" s="1085"/>
      <c r="AK1075" s="1085"/>
      <c r="AL1075" s="1085"/>
      <c r="AM1075" s="1085"/>
      <c r="AN1075" s="1085"/>
      <c r="AO1075" s="1085"/>
      <c r="AP1075" s="1085"/>
      <c r="AQ1075" s="1085"/>
      <c r="AR1075" s="1085"/>
      <c r="AS1075" s="1085"/>
      <c r="AT1075" s="1085"/>
      <c r="AU1075" s="1085"/>
      <c r="AV1075" s="1085"/>
      <c r="AW1075" s="1085"/>
      <c r="AX1075" s="1085"/>
      <c r="AY1075" s="1085"/>
      <c r="AZ1075" s="1085"/>
      <c r="BA1075" s="1085"/>
      <c r="BB1075" s="1085"/>
      <c r="BC1075" s="1085"/>
      <c r="BD1075" s="1085"/>
      <c r="BE1075" s="1085"/>
      <c r="BF1075" s="1085"/>
      <c r="BG1075" s="1085"/>
      <c r="BH1075" s="1085"/>
      <c r="BI1075" s="1085"/>
      <c r="BJ1075" s="1085"/>
      <c r="BK1075" s="1085"/>
      <c r="BL1075" s="1085"/>
      <c r="BM1075" s="1085"/>
      <c r="BN1075" s="1085"/>
      <c r="BO1075" s="1085"/>
      <c r="BP1075" s="1085"/>
      <c r="BQ1075" s="1085"/>
      <c r="BR1075" s="1085"/>
      <c r="BS1075" s="1124"/>
      <c r="BT1075" s="1085"/>
      <c r="BU1075" s="1085"/>
      <c r="BV1075" s="1085"/>
      <c r="BW1075" s="1085"/>
      <c r="BX1075" s="1085"/>
      <c r="BY1075" s="1085"/>
      <c r="BZ1075" s="1085"/>
      <c r="CA1075" s="1085"/>
      <c r="CB1075" s="1085"/>
      <c r="CC1075" s="1085"/>
      <c r="CD1075" s="1085"/>
      <c r="CE1075" s="1085"/>
      <c r="CF1075" s="1085"/>
      <c r="CG1075" s="1085"/>
      <c r="CH1075" s="1085"/>
      <c r="CI1075" s="1085"/>
      <c r="CJ1075" s="1085"/>
      <c r="CK1075" s="1085"/>
      <c r="CL1075" s="1085"/>
      <c r="CM1075" s="1124"/>
      <c r="CN1075" s="1124"/>
      <c r="CO1075" s="1125"/>
      <c r="CQ1075" s="1955"/>
    </row>
    <row r="1076" spans="1:95" s="633" customFormat="1" x14ac:dyDescent="0.2">
      <c r="A1076" s="1066"/>
      <c r="B1076" s="1084"/>
      <c r="C1076" s="1060"/>
      <c r="D1076" s="1060"/>
      <c r="E1076" s="1061"/>
      <c r="F1076" s="1079"/>
      <c r="G1076" s="1078"/>
      <c r="H1076" s="1064"/>
      <c r="I1076" s="1085"/>
      <c r="J1076" s="1085"/>
      <c r="K1076" s="1085"/>
      <c r="L1076" s="1085"/>
      <c r="M1076" s="1085"/>
      <c r="N1076" s="1085"/>
      <c r="O1076" s="1085"/>
      <c r="P1076" s="1085"/>
      <c r="Q1076" s="1085"/>
      <c r="R1076" s="1085"/>
      <c r="S1076" s="1085"/>
      <c r="T1076" s="1085"/>
      <c r="U1076" s="1085"/>
      <c r="V1076" s="1085"/>
      <c r="W1076" s="1085"/>
      <c r="X1076" s="1085"/>
      <c r="Y1076" s="1085"/>
      <c r="Z1076" s="1085"/>
      <c r="AA1076" s="1085"/>
      <c r="AB1076" s="1124"/>
      <c r="AC1076" s="1124"/>
      <c r="AD1076" s="1124"/>
      <c r="AE1076" s="1124"/>
      <c r="AF1076" s="1085"/>
      <c r="AG1076" s="1085"/>
      <c r="AH1076" s="1085"/>
      <c r="AI1076" s="1085"/>
      <c r="AJ1076" s="1085"/>
      <c r="AK1076" s="1085"/>
      <c r="AL1076" s="1085"/>
      <c r="AM1076" s="1085"/>
      <c r="AN1076" s="1085"/>
      <c r="AO1076" s="1085"/>
      <c r="AP1076" s="1085"/>
      <c r="AQ1076" s="1085"/>
      <c r="AR1076" s="1085"/>
      <c r="AS1076" s="1085"/>
      <c r="AT1076" s="1085"/>
      <c r="AU1076" s="1085"/>
      <c r="AV1076" s="1085"/>
      <c r="AW1076" s="1085"/>
      <c r="AX1076" s="1085"/>
      <c r="AY1076" s="1085"/>
      <c r="AZ1076" s="1085"/>
      <c r="BA1076" s="1085"/>
      <c r="BB1076" s="1085"/>
      <c r="BC1076" s="1085"/>
      <c r="BD1076" s="1085"/>
      <c r="BE1076" s="1085"/>
      <c r="BF1076" s="1085"/>
      <c r="BG1076" s="1085"/>
      <c r="BH1076" s="1085"/>
      <c r="BI1076" s="1085"/>
      <c r="BJ1076" s="1085"/>
      <c r="BK1076" s="1085"/>
      <c r="BL1076" s="1085"/>
      <c r="BM1076" s="1085"/>
      <c r="BN1076" s="1085"/>
      <c r="BO1076" s="1085"/>
      <c r="BP1076" s="1085"/>
      <c r="BQ1076" s="1085"/>
      <c r="BR1076" s="1085"/>
      <c r="BS1076" s="1124"/>
      <c r="BT1076" s="1085"/>
      <c r="BU1076" s="1085"/>
      <c r="BV1076" s="1085"/>
      <c r="BW1076" s="1085"/>
      <c r="BX1076" s="1085"/>
      <c r="BY1076" s="1085"/>
      <c r="BZ1076" s="1085"/>
      <c r="CA1076" s="1085"/>
      <c r="CB1076" s="1085"/>
      <c r="CC1076" s="1085"/>
      <c r="CD1076" s="1085"/>
      <c r="CE1076" s="1085"/>
      <c r="CF1076" s="1085"/>
      <c r="CG1076" s="1085"/>
      <c r="CH1076" s="1085"/>
      <c r="CI1076" s="1085"/>
      <c r="CJ1076" s="1085"/>
      <c r="CK1076" s="1085"/>
      <c r="CL1076" s="1085"/>
      <c r="CM1076" s="1124"/>
      <c r="CN1076" s="1124"/>
      <c r="CO1076" s="1125"/>
      <c r="CQ1076" s="1955"/>
    </row>
    <row r="1077" spans="1:95" s="633" customFormat="1" x14ac:dyDescent="0.2">
      <c r="A1077" s="1066"/>
      <c r="B1077" s="1084"/>
      <c r="C1077" s="1060"/>
      <c r="D1077" s="1060"/>
      <c r="E1077" s="1061"/>
      <c r="F1077" s="1079"/>
      <c r="G1077" s="1078"/>
      <c r="H1077" s="1064"/>
      <c r="I1077" s="1085"/>
      <c r="J1077" s="1085"/>
      <c r="K1077" s="1085"/>
      <c r="L1077" s="1085"/>
      <c r="M1077" s="1085"/>
      <c r="N1077" s="1085"/>
      <c r="O1077" s="1085"/>
      <c r="P1077" s="1085"/>
      <c r="Q1077" s="1085"/>
      <c r="R1077" s="1085"/>
      <c r="S1077" s="1085"/>
      <c r="T1077" s="1085"/>
      <c r="U1077" s="1085"/>
      <c r="V1077" s="1085"/>
      <c r="W1077" s="1085"/>
      <c r="X1077" s="1085"/>
      <c r="Y1077" s="1085"/>
      <c r="Z1077" s="1085"/>
      <c r="AA1077" s="1085"/>
      <c r="AB1077" s="1124"/>
      <c r="AC1077" s="1124"/>
      <c r="AD1077" s="1124"/>
      <c r="AE1077" s="1124"/>
      <c r="AF1077" s="1085"/>
      <c r="AG1077" s="1085"/>
      <c r="AH1077" s="1085"/>
      <c r="AI1077" s="1085"/>
      <c r="AJ1077" s="1085"/>
      <c r="AK1077" s="1085"/>
      <c r="AL1077" s="1085"/>
      <c r="AM1077" s="1085"/>
      <c r="AN1077" s="1085"/>
      <c r="AO1077" s="1085"/>
      <c r="AP1077" s="1085"/>
      <c r="AQ1077" s="1085"/>
      <c r="AR1077" s="1085"/>
      <c r="AS1077" s="1085"/>
      <c r="AT1077" s="1085"/>
      <c r="AU1077" s="1085"/>
      <c r="AV1077" s="1085"/>
      <c r="AW1077" s="1085"/>
      <c r="AX1077" s="1085"/>
      <c r="AY1077" s="1085"/>
      <c r="AZ1077" s="1085"/>
      <c r="BA1077" s="1085"/>
      <c r="BB1077" s="1085"/>
      <c r="BC1077" s="1085"/>
      <c r="BD1077" s="1085"/>
      <c r="BE1077" s="1085"/>
      <c r="BF1077" s="1085"/>
      <c r="BG1077" s="1085"/>
      <c r="BH1077" s="1085"/>
      <c r="BI1077" s="1085"/>
      <c r="BJ1077" s="1085"/>
      <c r="BK1077" s="1085"/>
      <c r="BL1077" s="1085"/>
      <c r="BM1077" s="1085"/>
      <c r="BN1077" s="1085"/>
      <c r="BO1077" s="1085"/>
      <c r="BP1077" s="1085"/>
      <c r="BQ1077" s="1085"/>
      <c r="BR1077" s="1085"/>
      <c r="BS1077" s="1124"/>
      <c r="BT1077" s="1085"/>
      <c r="BU1077" s="1085"/>
      <c r="BV1077" s="1085"/>
      <c r="BW1077" s="1085"/>
      <c r="BX1077" s="1085"/>
      <c r="BY1077" s="1085"/>
      <c r="BZ1077" s="1085"/>
      <c r="CA1077" s="1085"/>
      <c r="CB1077" s="1085"/>
      <c r="CC1077" s="1085"/>
      <c r="CD1077" s="1085"/>
      <c r="CE1077" s="1085"/>
      <c r="CF1077" s="1085"/>
      <c r="CG1077" s="1085"/>
      <c r="CH1077" s="1085"/>
      <c r="CI1077" s="1085"/>
      <c r="CJ1077" s="1085"/>
      <c r="CK1077" s="1085"/>
      <c r="CL1077" s="1085"/>
      <c r="CM1077" s="1124"/>
      <c r="CN1077" s="1124"/>
      <c r="CO1077" s="1125"/>
      <c r="CQ1077" s="1955"/>
    </row>
    <row r="1078" spans="1:95" s="633" customFormat="1" x14ac:dyDescent="0.2">
      <c r="A1078" s="1066"/>
      <c r="B1078" s="1084"/>
      <c r="C1078" s="1060"/>
      <c r="D1078" s="1060"/>
      <c r="E1078" s="1061"/>
      <c r="F1078" s="1079"/>
      <c r="G1078" s="1078"/>
      <c r="H1078" s="1064"/>
      <c r="I1078" s="1085"/>
      <c r="J1078" s="1085"/>
      <c r="K1078" s="1085"/>
      <c r="L1078" s="1085"/>
      <c r="M1078" s="1085"/>
      <c r="N1078" s="1085"/>
      <c r="O1078" s="1085"/>
      <c r="P1078" s="1085"/>
      <c r="Q1078" s="1085"/>
      <c r="R1078" s="1085"/>
      <c r="S1078" s="1085"/>
      <c r="T1078" s="1085"/>
      <c r="U1078" s="1085"/>
      <c r="V1078" s="1085"/>
      <c r="W1078" s="1085"/>
      <c r="X1078" s="1085"/>
      <c r="Y1078" s="1085"/>
      <c r="Z1078" s="1085"/>
      <c r="AA1078" s="1085"/>
      <c r="AB1078" s="1124"/>
      <c r="AC1078" s="1124"/>
      <c r="AD1078" s="1124"/>
      <c r="AE1078" s="1124"/>
      <c r="AF1078" s="1085"/>
      <c r="AG1078" s="1085"/>
      <c r="AH1078" s="1085"/>
      <c r="AI1078" s="1085"/>
      <c r="AJ1078" s="1085"/>
      <c r="AK1078" s="1085"/>
      <c r="AL1078" s="1085"/>
      <c r="AM1078" s="1085"/>
      <c r="AN1078" s="1085"/>
      <c r="AO1078" s="1085"/>
      <c r="AP1078" s="1085"/>
      <c r="AQ1078" s="1085"/>
      <c r="AR1078" s="1085"/>
      <c r="AS1078" s="1085"/>
      <c r="AT1078" s="1085"/>
      <c r="AU1078" s="1085"/>
      <c r="AV1078" s="1085"/>
      <c r="AW1078" s="1085"/>
      <c r="AX1078" s="1085"/>
      <c r="AY1078" s="1085"/>
      <c r="AZ1078" s="1085"/>
      <c r="BA1078" s="1085"/>
      <c r="BB1078" s="1085"/>
      <c r="BC1078" s="1085"/>
      <c r="BD1078" s="1085"/>
      <c r="BE1078" s="1085"/>
      <c r="BF1078" s="1085"/>
      <c r="BG1078" s="1085"/>
      <c r="BH1078" s="1085"/>
      <c r="BI1078" s="1085"/>
      <c r="BJ1078" s="1085"/>
      <c r="BK1078" s="1085"/>
      <c r="BL1078" s="1085"/>
      <c r="BM1078" s="1085"/>
      <c r="BN1078" s="1085"/>
      <c r="BO1078" s="1085"/>
      <c r="BP1078" s="1085"/>
      <c r="BQ1078" s="1085"/>
      <c r="BR1078" s="1085"/>
      <c r="BS1078" s="1124"/>
      <c r="BT1078" s="1085"/>
      <c r="BU1078" s="1085"/>
      <c r="BV1078" s="1085"/>
      <c r="BW1078" s="1085"/>
      <c r="BX1078" s="1085"/>
      <c r="BY1078" s="1085"/>
      <c r="BZ1078" s="1085"/>
      <c r="CA1078" s="1085"/>
      <c r="CB1078" s="1085"/>
      <c r="CC1078" s="1085"/>
      <c r="CD1078" s="1085"/>
      <c r="CE1078" s="1085"/>
      <c r="CF1078" s="1085"/>
      <c r="CG1078" s="1085"/>
      <c r="CH1078" s="1085"/>
      <c r="CI1078" s="1085"/>
      <c r="CJ1078" s="1085"/>
      <c r="CK1078" s="1085"/>
      <c r="CL1078" s="1085"/>
      <c r="CM1078" s="1124"/>
      <c r="CN1078" s="1124"/>
      <c r="CO1078" s="1125"/>
      <c r="CQ1078" s="1955"/>
    </row>
    <row r="1079" spans="1:95" s="633" customFormat="1" x14ac:dyDescent="0.2">
      <c r="A1079" s="1066"/>
      <c r="B1079" s="1084"/>
      <c r="C1079" s="1060"/>
      <c r="D1079" s="1060"/>
      <c r="E1079" s="1061"/>
      <c r="F1079" s="1079"/>
      <c r="G1079" s="1078"/>
      <c r="H1079" s="1064"/>
      <c r="I1079" s="1085"/>
      <c r="J1079" s="1085"/>
      <c r="K1079" s="1085"/>
      <c r="L1079" s="1085"/>
      <c r="M1079" s="1085"/>
      <c r="N1079" s="1085"/>
      <c r="O1079" s="1085"/>
      <c r="P1079" s="1085"/>
      <c r="Q1079" s="1085"/>
      <c r="R1079" s="1085"/>
      <c r="S1079" s="1085"/>
      <c r="T1079" s="1085"/>
      <c r="U1079" s="1085"/>
      <c r="V1079" s="1085"/>
      <c r="W1079" s="1085"/>
      <c r="X1079" s="1085"/>
      <c r="Y1079" s="1085"/>
      <c r="Z1079" s="1085"/>
      <c r="AA1079" s="1085"/>
      <c r="AB1079" s="1124"/>
      <c r="AC1079" s="1124"/>
      <c r="AD1079" s="1124"/>
      <c r="AE1079" s="1124"/>
      <c r="AF1079" s="1085"/>
      <c r="AG1079" s="1085"/>
      <c r="AH1079" s="1085"/>
      <c r="AI1079" s="1085"/>
      <c r="AJ1079" s="1085"/>
      <c r="AK1079" s="1085"/>
      <c r="AL1079" s="1085"/>
      <c r="AM1079" s="1085"/>
      <c r="AN1079" s="1085"/>
      <c r="AO1079" s="1085"/>
      <c r="AP1079" s="1085"/>
      <c r="AQ1079" s="1085"/>
      <c r="AR1079" s="1085"/>
      <c r="AS1079" s="1085"/>
      <c r="AT1079" s="1085"/>
      <c r="AU1079" s="1085"/>
      <c r="AV1079" s="1085"/>
      <c r="AW1079" s="1085"/>
      <c r="AX1079" s="1085"/>
      <c r="AY1079" s="1085"/>
      <c r="AZ1079" s="1085"/>
      <c r="BA1079" s="1085"/>
      <c r="BB1079" s="1085"/>
      <c r="BC1079" s="1085"/>
      <c r="BD1079" s="1085"/>
      <c r="BE1079" s="1085"/>
      <c r="BF1079" s="1085"/>
      <c r="BG1079" s="1085"/>
      <c r="BH1079" s="1085"/>
      <c r="BI1079" s="1085"/>
      <c r="BJ1079" s="1085"/>
      <c r="BK1079" s="1085"/>
      <c r="BL1079" s="1085"/>
      <c r="BM1079" s="1085"/>
      <c r="BN1079" s="1085"/>
      <c r="BO1079" s="1085"/>
      <c r="BP1079" s="1085"/>
      <c r="BQ1079" s="1085"/>
      <c r="BR1079" s="1085"/>
      <c r="BS1079" s="1124"/>
      <c r="BT1079" s="1085"/>
      <c r="BU1079" s="1085"/>
      <c r="BV1079" s="1085"/>
      <c r="BW1079" s="1085"/>
      <c r="BX1079" s="1085"/>
      <c r="BY1079" s="1085"/>
      <c r="BZ1079" s="1085"/>
      <c r="CA1079" s="1085"/>
      <c r="CB1079" s="1085"/>
      <c r="CC1079" s="1085"/>
      <c r="CD1079" s="1085"/>
      <c r="CE1079" s="1085"/>
      <c r="CF1079" s="1085"/>
      <c r="CG1079" s="1085"/>
      <c r="CH1079" s="1085"/>
      <c r="CI1079" s="1085"/>
      <c r="CJ1079" s="1085"/>
      <c r="CK1079" s="1085"/>
      <c r="CL1079" s="1085"/>
      <c r="CM1079" s="1124"/>
      <c r="CN1079" s="1124"/>
      <c r="CO1079" s="1125"/>
      <c r="CQ1079" s="1955"/>
    </row>
    <row r="1080" spans="1:95" s="633" customFormat="1" x14ac:dyDescent="0.2">
      <c r="A1080" s="1066"/>
      <c r="B1080" s="1084"/>
      <c r="C1080" s="1060"/>
      <c r="D1080" s="1060"/>
      <c r="E1080" s="1061"/>
      <c r="F1080" s="1079"/>
      <c r="G1080" s="1078"/>
      <c r="H1080" s="1064"/>
      <c r="I1080" s="1085"/>
      <c r="J1080" s="1085"/>
      <c r="K1080" s="1085"/>
      <c r="L1080" s="1085"/>
      <c r="M1080" s="1085"/>
      <c r="N1080" s="1085"/>
      <c r="O1080" s="1085"/>
      <c r="P1080" s="1085"/>
      <c r="Q1080" s="1085"/>
      <c r="R1080" s="1085"/>
      <c r="S1080" s="1085"/>
      <c r="T1080" s="1085"/>
      <c r="U1080" s="1085"/>
      <c r="V1080" s="1085"/>
      <c r="W1080" s="1085"/>
      <c r="X1080" s="1085"/>
      <c r="Y1080" s="1085"/>
      <c r="Z1080" s="1085"/>
      <c r="AA1080" s="1085"/>
      <c r="AB1080" s="1124"/>
      <c r="AC1080" s="1124"/>
      <c r="AD1080" s="1124"/>
      <c r="AE1080" s="1124"/>
      <c r="AF1080" s="1085"/>
      <c r="AG1080" s="1085"/>
      <c r="AH1080" s="1085"/>
      <c r="AI1080" s="1085"/>
      <c r="AJ1080" s="1085"/>
      <c r="AK1080" s="1085"/>
      <c r="AL1080" s="1085"/>
      <c r="AM1080" s="1085"/>
      <c r="AN1080" s="1085"/>
      <c r="AO1080" s="1085"/>
      <c r="AP1080" s="1085"/>
      <c r="AQ1080" s="1085"/>
      <c r="AR1080" s="1085"/>
      <c r="AS1080" s="1085"/>
      <c r="AT1080" s="1085"/>
      <c r="AU1080" s="1085"/>
      <c r="AV1080" s="1085"/>
      <c r="AW1080" s="1085"/>
      <c r="AX1080" s="1085"/>
      <c r="AY1080" s="1085"/>
      <c r="AZ1080" s="1085"/>
      <c r="BA1080" s="1085"/>
      <c r="BB1080" s="1085"/>
      <c r="BC1080" s="1085"/>
      <c r="BD1080" s="1085"/>
      <c r="BE1080" s="1085"/>
      <c r="BF1080" s="1085"/>
      <c r="BG1080" s="1085"/>
      <c r="BH1080" s="1085"/>
      <c r="BI1080" s="1085"/>
      <c r="BJ1080" s="1085"/>
      <c r="BK1080" s="1085"/>
      <c r="BL1080" s="1085"/>
      <c r="BM1080" s="1085"/>
      <c r="BN1080" s="1085"/>
      <c r="BO1080" s="1085"/>
      <c r="BP1080" s="1085"/>
      <c r="BQ1080" s="1085"/>
      <c r="BR1080" s="1085"/>
      <c r="BS1080" s="1124"/>
      <c r="BT1080" s="1085"/>
      <c r="BU1080" s="1085"/>
      <c r="BV1080" s="1085"/>
      <c r="BW1080" s="1085"/>
      <c r="BX1080" s="1085"/>
      <c r="BY1080" s="1085"/>
      <c r="BZ1080" s="1085"/>
      <c r="CA1080" s="1085"/>
      <c r="CB1080" s="1085"/>
      <c r="CC1080" s="1085"/>
      <c r="CD1080" s="1085"/>
      <c r="CE1080" s="1085"/>
      <c r="CF1080" s="1085"/>
      <c r="CG1080" s="1085"/>
      <c r="CH1080" s="1085"/>
      <c r="CI1080" s="1085"/>
      <c r="CJ1080" s="1085"/>
      <c r="CK1080" s="1085"/>
      <c r="CL1080" s="1085"/>
      <c r="CM1080" s="1124"/>
      <c r="CN1080" s="1124"/>
      <c r="CO1080" s="1125"/>
      <c r="CQ1080" s="1955"/>
    </row>
    <row r="1081" spans="1:95" s="633" customFormat="1" x14ac:dyDescent="0.2">
      <c r="A1081" s="1066"/>
      <c r="B1081" s="1084"/>
      <c r="C1081" s="1060"/>
      <c r="D1081" s="1060"/>
      <c r="E1081" s="1061"/>
      <c r="F1081" s="1079"/>
      <c r="G1081" s="1078"/>
      <c r="H1081" s="1064"/>
      <c r="I1081" s="1085"/>
      <c r="J1081" s="1085"/>
      <c r="K1081" s="1085"/>
      <c r="L1081" s="1085"/>
      <c r="M1081" s="1085"/>
      <c r="N1081" s="1085"/>
      <c r="O1081" s="1085"/>
      <c r="P1081" s="1085"/>
      <c r="Q1081" s="1085"/>
      <c r="R1081" s="1085"/>
      <c r="S1081" s="1085"/>
      <c r="T1081" s="1085"/>
      <c r="U1081" s="1085"/>
      <c r="V1081" s="1085"/>
      <c r="W1081" s="1085"/>
      <c r="X1081" s="1085"/>
      <c r="Y1081" s="1085"/>
      <c r="Z1081" s="1085"/>
      <c r="AA1081" s="1085"/>
      <c r="AB1081" s="1124"/>
      <c r="AC1081" s="1124"/>
      <c r="AD1081" s="1124"/>
      <c r="AE1081" s="1124"/>
      <c r="AF1081" s="1085"/>
      <c r="AG1081" s="1085"/>
      <c r="AH1081" s="1085"/>
      <c r="AI1081" s="1085"/>
      <c r="AJ1081" s="1085"/>
      <c r="AK1081" s="1085"/>
      <c r="AL1081" s="1085"/>
      <c r="AM1081" s="1085"/>
      <c r="AN1081" s="1085"/>
      <c r="AO1081" s="1085"/>
      <c r="AP1081" s="1085"/>
      <c r="AQ1081" s="1085"/>
      <c r="AR1081" s="1085"/>
      <c r="AS1081" s="1085"/>
      <c r="AT1081" s="1085"/>
      <c r="AU1081" s="1085"/>
      <c r="AV1081" s="1085"/>
      <c r="AW1081" s="1085"/>
      <c r="AX1081" s="1085"/>
      <c r="AY1081" s="1085"/>
      <c r="AZ1081" s="1085"/>
      <c r="BA1081" s="1085"/>
      <c r="BB1081" s="1085"/>
      <c r="BC1081" s="1085"/>
      <c r="BD1081" s="1085"/>
      <c r="BE1081" s="1085"/>
      <c r="BF1081" s="1085"/>
      <c r="BG1081" s="1085"/>
      <c r="BH1081" s="1085"/>
      <c r="BI1081" s="1085"/>
      <c r="BJ1081" s="1085"/>
      <c r="BK1081" s="1085"/>
      <c r="BL1081" s="1085"/>
      <c r="BM1081" s="1085"/>
      <c r="BN1081" s="1085"/>
      <c r="BO1081" s="1085"/>
      <c r="BP1081" s="1085"/>
      <c r="BQ1081" s="1085"/>
      <c r="BR1081" s="1085"/>
      <c r="BS1081" s="1124"/>
      <c r="BT1081" s="1085"/>
      <c r="BU1081" s="1085"/>
      <c r="BV1081" s="1085"/>
      <c r="BW1081" s="1085"/>
      <c r="BX1081" s="1085"/>
      <c r="BY1081" s="1085"/>
      <c r="BZ1081" s="1085"/>
      <c r="CA1081" s="1085"/>
      <c r="CB1081" s="1085"/>
      <c r="CC1081" s="1085"/>
      <c r="CD1081" s="1085"/>
      <c r="CE1081" s="1085"/>
      <c r="CF1081" s="1085"/>
      <c r="CG1081" s="1085"/>
      <c r="CH1081" s="1085"/>
      <c r="CI1081" s="1085"/>
      <c r="CJ1081" s="1085"/>
      <c r="CK1081" s="1085"/>
      <c r="CL1081" s="1085"/>
      <c r="CM1081" s="1124"/>
      <c r="CN1081" s="1124"/>
      <c r="CO1081" s="1125"/>
      <c r="CQ1081" s="1955"/>
    </row>
    <row r="1082" spans="1:95" s="633" customFormat="1" x14ac:dyDescent="0.2">
      <c r="A1082" s="1066"/>
      <c r="B1082" s="1084"/>
      <c r="C1082" s="1060"/>
      <c r="D1082" s="1060"/>
      <c r="E1082" s="1061"/>
      <c r="F1082" s="1079"/>
      <c r="G1082" s="1078"/>
      <c r="H1082" s="1064"/>
      <c r="I1082" s="1085"/>
      <c r="J1082" s="1085"/>
      <c r="K1082" s="1085"/>
      <c r="L1082" s="1085"/>
      <c r="M1082" s="1085"/>
      <c r="N1082" s="1085"/>
      <c r="O1082" s="1085"/>
      <c r="P1082" s="1085"/>
      <c r="Q1082" s="1085"/>
      <c r="R1082" s="1085"/>
      <c r="S1082" s="1085"/>
      <c r="T1082" s="1085"/>
      <c r="U1082" s="1085"/>
      <c r="V1082" s="1085"/>
      <c r="W1082" s="1085"/>
      <c r="X1082" s="1085"/>
      <c r="Y1082" s="1085"/>
      <c r="Z1082" s="1085"/>
      <c r="AA1082" s="1085"/>
      <c r="AB1082" s="1124"/>
      <c r="AC1082" s="1124"/>
      <c r="AD1082" s="1124"/>
      <c r="AE1082" s="1124"/>
      <c r="AF1082" s="1085"/>
      <c r="AG1082" s="1085"/>
      <c r="AH1082" s="1085"/>
      <c r="AI1082" s="1085"/>
      <c r="AJ1082" s="1085"/>
      <c r="AK1082" s="1085"/>
      <c r="AL1082" s="1085"/>
      <c r="AM1082" s="1085"/>
      <c r="AN1082" s="1085"/>
      <c r="AO1082" s="1085"/>
      <c r="AP1082" s="1085"/>
      <c r="AQ1082" s="1085"/>
      <c r="AR1082" s="1085"/>
      <c r="AS1082" s="1085"/>
      <c r="AT1082" s="1085"/>
      <c r="AU1082" s="1085"/>
      <c r="AV1082" s="1085"/>
      <c r="AW1082" s="1085"/>
      <c r="AX1082" s="1085"/>
      <c r="AY1082" s="1085"/>
      <c r="AZ1082" s="1085"/>
      <c r="BA1082" s="1085"/>
      <c r="BB1082" s="1085"/>
      <c r="BC1082" s="1085"/>
      <c r="BD1082" s="1085"/>
      <c r="BE1082" s="1085"/>
      <c r="BF1082" s="1085"/>
      <c r="BG1082" s="1085"/>
      <c r="BH1082" s="1085"/>
      <c r="BI1082" s="1085"/>
      <c r="BJ1082" s="1085"/>
      <c r="BK1082" s="1085"/>
      <c r="BL1082" s="1085"/>
      <c r="BM1082" s="1085"/>
      <c r="BN1082" s="1085"/>
      <c r="BO1082" s="1085"/>
      <c r="BP1082" s="1085"/>
      <c r="BQ1082" s="1085"/>
      <c r="BR1082" s="1085"/>
      <c r="BS1082" s="1124"/>
      <c r="BT1082" s="1085"/>
      <c r="BU1082" s="1085"/>
      <c r="BV1082" s="1085"/>
      <c r="BW1082" s="1085"/>
      <c r="BX1082" s="1085"/>
      <c r="BY1082" s="1085"/>
      <c r="BZ1082" s="1085"/>
      <c r="CA1082" s="1085"/>
      <c r="CB1082" s="1085"/>
      <c r="CC1082" s="1085"/>
      <c r="CD1082" s="1085"/>
      <c r="CE1082" s="1085"/>
      <c r="CF1082" s="1085"/>
      <c r="CG1082" s="1085"/>
      <c r="CH1082" s="1085"/>
      <c r="CI1082" s="1085"/>
      <c r="CJ1082" s="1085"/>
      <c r="CK1082" s="1085"/>
      <c r="CL1082" s="1085"/>
      <c r="CM1082" s="1124"/>
      <c r="CN1082" s="1124"/>
      <c r="CO1082" s="1125"/>
      <c r="CQ1082" s="1955"/>
    </row>
    <row r="1083" spans="1:95" s="633" customFormat="1" x14ac:dyDescent="0.2">
      <c r="A1083" s="1066"/>
      <c r="B1083" s="1084"/>
      <c r="C1083" s="1060"/>
      <c r="D1083" s="1060"/>
      <c r="E1083" s="1061"/>
      <c r="F1083" s="1079"/>
      <c r="G1083" s="1078"/>
      <c r="H1083" s="1064"/>
      <c r="I1083" s="1085"/>
      <c r="J1083" s="1085"/>
      <c r="K1083" s="1085"/>
      <c r="L1083" s="1085"/>
      <c r="M1083" s="1085"/>
      <c r="N1083" s="1085"/>
      <c r="O1083" s="1085"/>
      <c r="P1083" s="1085"/>
      <c r="Q1083" s="1085"/>
      <c r="R1083" s="1085"/>
      <c r="S1083" s="1085"/>
      <c r="T1083" s="1085"/>
      <c r="U1083" s="1085"/>
      <c r="V1083" s="1085"/>
      <c r="W1083" s="1085"/>
      <c r="X1083" s="1085"/>
      <c r="Y1083" s="1085"/>
      <c r="Z1083" s="1085"/>
      <c r="AA1083" s="1085"/>
      <c r="AB1083" s="1124"/>
      <c r="AC1083" s="1124"/>
      <c r="AD1083" s="1124"/>
      <c r="AE1083" s="1124"/>
      <c r="AF1083" s="1085"/>
      <c r="AG1083" s="1085"/>
      <c r="AH1083" s="1085"/>
      <c r="AI1083" s="1085"/>
      <c r="AJ1083" s="1085"/>
      <c r="AK1083" s="1085"/>
      <c r="AL1083" s="1085"/>
      <c r="AM1083" s="1085"/>
      <c r="AN1083" s="1085"/>
      <c r="AO1083" s="1085"/>
      <c r="AP1083" s="1085"/>
      <c r="AQ1083" s="1085"/>
      <c r="AR1083" s="1085"/>
      <c r="AS1083" s="1085"/>
      <c r="AT1083" s="1085"/>
      <c r="AU1083" s="1085"/>
      <c r="AV1083" s="1085"/>
      <c r="AW1083" s="1085"/>
      <c r="AX1083" s="1085"/>
      <c r="AY1083" s="1085"/>
      <c r="AZ1083" s="1085"/>
      <c r="BA1083" s="1085"/>
      <c r="BB1083" s="1085"/>
      <c r="BC1083" s="1085"/>
      <c r="BD1083" s="1085"/>
      <c r="BE1083" s="1085"/>
      <c r="BF1083" s="1085"/>
      <c r="BG1083" s="1085"/>
      <c r="BH1083" s="1085"/>
      <c r="BI1083" s="1085"/>
      <c r="BJ1083" s="1085"/>
      <c r="BK1083" s="1085"/>
      <c r="BL1083" s="1085"/>
      <c r="BM1083" s="1085"/>
      <c r="BN1083" s="1085"/>
      <c r="BO1083" s="1085"/>
      <c r="BP1083" s="1085"/>
      <c r="BQ1083" s="1085"/>
      <c r="BR1083" s="1085"/>
      <c r="BS1083" s="1124"/>
      <c r="BT1083" s="1085"/>
      <c r="BU1083" s="1085"/>
      <c r="BV1083" s="1085"/>
      <c r="BW1083" s="1085"/>
      <c r="BX1083" s="1085"/>
      <c r="BY1083" s="1085"/>
      <c r="BZ1083" s="1085"/>
      <c r="CA1083" s="1085"/>
      <c r="CB1083" s="1085"/>
      <c r="CC1083" s="1085"/>
      <c r="CD1083" s="1085"/>
      <c r="CE1083" s="1085"/>
      <c r="CF1083" s="1085"/>
      <c r="CG1083" s="1085"/>
      <c r="CH1083" s="1085"/>
      <c r="CI1083" s="1085"/>
      <c r="CJ1083" s="1085"/>
      <c r="CK1083" s="1085"/>
      <c r="CL1083" s="1085"/>
      <c r="CM1083" s="1124"/>
      <c r="CN1083" s="1124"/>
      <c r="CO1083" s="1125"/>
      <c r="CQ1083" s="1955"/>
    </row>
    <row r="1084" spans="1:95" s="633" customFormat="1" x14ac:dyDescent="0.2">
      <c r="A1084" s="1066"/>
      <c r="B1084" s="1084"/>
      <c r="C1084" s="1060"/>
      <c r="D1084" s="1060"/>
      <c r="E1084" s="1061"/>
      <c r="F1084" s="1079"/>
      <c r="G1084" s="1078"/>
      <c r="H1084" s="1064"/>
      <c r="I1084" s="1085"/>
      <c r="J1084" s="1085"/>
      <c r="K1084" s="1085"/>
      <c r="L1084" s="1085"/>
      <c r="M1084" s="1085"/>
      <c r="N1084" s="1085"/>
      <c r="O1084" s="1085"/>
      <c r="P1084" s="1085"/>
      <c r="Q1084" s="1085"/>
      <c r="R1084" s="1085"/>
      <c r="S1084" s="1085"/>
      <c r="T1084" s="1085"/>
      <c r="U1084" s="1085"/>
      <c r="V1084" s="1085"/>
      <c r="W1084" s="1085"/>
      <c r="X1084" s="1085"/>
      <c r="Y1084" s="1085"/>
      <c r="Z1084" s="1085"/>
      <c r="AA1084" s="1085"/>
      <c r="AB1084" s="1124"/>
      <c r="AC1084" s="1124"/>
      <c r="AD1084" s="1124"/>
      <c r="AE1084" s="1124"/>
      <c r="AF1084" s="1085"/>
      <c r="AG1084" s="1085"/>
      <c r="AH1084" s="1085"/>
      <c r="AI1084" s="1085"/>
      <c r="AJ1084" s="1085"/>
      <c r="AK1084" s="1085"/>
      <c r="AL1084" s="1085"/>
      <c r="AM1084" s="1085"/>
      <c r="AN1084" s="1085"/>
      <c r="AO1084" s="1085"/>
      <c r="AP1084" s="1085"/>
      <c r="AQ1084" s="1085"/>
      <c r="AR1084" s="1085"/>
      <c r="AS1084" s="1085"/>
      <c r="AT1084" s="1085"/>
      <c r="AU1084" s="1085"/>
      <c r="AV1084" s="1085"/>
      <c r="AW1084" s="1085"/>
      <c r="AX1084" s="1085"/>
      <c r="AY1084" s="1085"/>
      <c r="AZ1084" s="1085"/>
      <c r="BA1084" s="1085"/>
      <c r="BB1084" s="1085"/>
      <c r="BC1084" s="1085"/>
      <c r="BD1084" s="1085"/>
      <c r="BE1084" s="1085"/>
      <c r="BF1084" s="1085"/>
      <c r="BG1084" s="1085"/>
      <c r="BH1084" s="1085"/>
      <c r="BI1084" s="1085"/>
      <c r="BJ1084" s="1085"/>
      <c r="BK1084" s="1085"/>
      <c r="BL1084" s="1085"/>
      <c r="BM1084" s="1085"/>
      <c r="BN1084" s="1085"/>
      <c r="BO1084" s="1085"/>
      <c r="BP1084" s="1085"/>
      <c r="BQ1084" s="1085"/>
      <c r="BR1084" s="1085"/>
      <c r="BS1084" s="1124"/>
      <c r="BT1084" s="1085"/>
      <c r="BU1084" s="1085"/>
      <c r="BV1084" s="1085"/>
      <c r="BW1084" s="1085"/>
      <c r="BX1084" s="1085"/>
      <c r="BY1084" s="1085"/>
      <c r="BZ1084" s="1085"/>
      <c r="CA1084" s="1085"/>
      <c r="CB1084" s="1085"/>
      <c r="CC1084" s="1085"/>
      <c r="CD1084" s="1085"/>
      <c r="CE1084" s="1085"/>
      <c r="CF1084" s="1085"/>
      <c r="CG1084" s="1085"/>
      <c r="CH1084" s="1085"/>
      <c r="CI1084" s="1085"/>
      <c r="CJ1084" s="1085"/>
      <c r="CK1084" s="1085"/>
      <c r="CL1084" s="1085"/>
      <c r="CM1084" s="1124"/>
      <c r="CN1084" s="1124"/>
      <c r="CO1084" s="1125"/>
      <c r="CQ1084" s="1955"/>
    </row>
    <row r="1085" spans="1:95" s="633" customFormat="1" x14ac:dyDescent="0.2">
      <c r="A1085" s="1066"/>
      <c r="B1085" s="1084"/>
      <c r="C1085" s="1060"/>
      <c r="D1085" s="1060"/>
      <c r="E1085" s="1061"/>
      <c r="F1085" s="1079"/>
      <c r="G1085" s="1078"/>
      <c r="H1085" s="1064"/>
      <c r="I1085" s="1085"/>
      <c r="J1085" s="1085"/>
      <c r="K1085" s="1085"/>
      <c r="L1085" s="1085"/>
      <c r="M1085" s="1085"/>
      <c r="N1085" s="1085"/>
      <c r="O1085" s="1085"/>
      <c r="P1085" s="1085"/>
      <c r="Q1085" s="1085"/>
      <c r="R1085" s="1085"/>
      <c r="S1085" s="1085"/>
      <c r="T1085" s="1085"/>
      <c r="U1085" s="1085"/>
      <c r="V1085" s="1085"/>
      <c r="W1085" s="1085"/>
      <c r="X1085" s="1085"/>
      <c r="Y1085" s="1085"/>
      <c r="Z1085" s="1085"/>
      <c r="AA1085" s="1085"/>
      <c r="AB1085" s="1124"/>
      <c r="AC1085" s="1124"/>
      <c r="AD1085" s="1124"/>
      <c r="AE1085" s="1124"/>
      <c r="AF1085" s="1085"/>
      <c r="AG1085" s="1085"/>
      <c r="AH1085" s="1085"/>
      <c r="AI1085" s="1085"/>
      <c r="AJ1085" s="1085"/>
      <c r="AK1085" s="1085"/>
      <c r="AL1085" s="1085"/>
      <c r="AM1085" s="1085"/>
      <c r="AN1085" s="1085"/>
      <c r="AO1085" s="1085"/>
      <c r="AP1085" s="1085"/>
      <c r="AQ1085" s="1085"/>
      <c r="AR1085" s="1085"/>
      <c r="AS1085" s="1085"/>
      <c r="AT1085" s="1085"/>
      <c r="AU1085" s="1085"/>
      <c r="AV1085" s="1085"/>
      <c r="AW1085" s="1085"/>
      <c r="AX1085" s="1085"/>
      <c r="AY1085" s="1085"/>
      <c r="AZ1085" s="1085"/>
      <c r="BA1085" s="1085"/>
      <c r="BB1085" s="1085"/>
      <c r="BC1085" s="1085"/>
      <c r="BD1085" s="1085"/>
      <c r="BE1085" s="1085"/>
      <c r="BF1085" s="1085"/>
      <c r="BG1085" s="1085"/>
      <c r="BH1085" s="1085"/>
      <c r="BI1085" s="1085"/>
      <c r="BJ1085" s="1085"/>
      <c r="BK1085" s="1085"/>
      <c r="BL1085" s="1085"/>
      <c r="BM1085" s="1085"/>
      <c r="BN1085" s="1085"/>
      <c r="BO1085" s="1085"/>
      <c r="BP1085" s="1085"/>
      <c r="BQ1085" s="1085"/>
      <c r="BR1085" s="1085"/>
      <c r="BS1085" s="1124"/>
      <c r="BT1085" s="1085"/>
      <c r="BU1085" s="1085"/>
      <c r="BV1085" s="1085"/>
      <c r="BW1085" s="1085"/>
      <c r="BX1085" s="1085"/>
      <c r="BY1085" s="1085"/>
      <c r="BZ1085" s="1085"/>
      <c r="CA1085" s="1085"/>
      <c r="CB1085" s="1085"/>
      <c r="CC1085" s="1085"/>
      <c r="CD1085" s="1085"/>
      <c r="CE1085" s="1085"/>
      <c r="CF1085" s="1085"/>
      <c r="CG1085" s="1085"/>
      <c r="CH1085" s="1085"/>
      <c r="CI1085" s="1085"/>
      <c r="CJ1085" s="1085"/>
      <c r="CK1085" s="1085"/>
      <c r="CL1085" s="1085"/>
      <c r="CM1085" s="1124"/>
      <c r="CN1085" s="1124"/>
      <c r="CO1085" s="1125"/>
      <c r="CQ1085" s="1955"/>
    </row>
    <row r="1086" spans="1:95" s="633" customFormat="1" x14ac:dyDescent="0.2">
      <c r="A1086" s="1066"/>
      <c r="B1086" s="1084"/>
      <c r="C1086" s="1060"/>
      <c r="D1086" s="1060"/>
      <c r="E1086" s="1061"/>
      <c r="F1086" s="1079"/>
      <c r="G1086" s="1078"/>
      <c r="H1086" s="1064"/>
      <c r="I1086" s="1085"/>
      <c r="J1086" s="1085"/>
      <c r="K1086" s="1085"/>
      <c r="L1086" s="1085"/>
      <c r="M1086" s="1085"/>
      <c r="N1086" s="1085"/>
      <c r="O1086" s="1085"/>
      <c r="P1086" s="1085"/>
      <c r="Q1086" s="1085"/>
      <c r="R1086" s="1085"/>
      <c r="S1086" s="1085"/>
      <c r="T1086" s="1085"/>
      <c r="U1086" s="1085"/>
      <c r="V1086" s="1085"/>
      <c r="W1086" s="1085"/>
      <c r="X1086" s="1085"/>
      <c r="Y1086" s="1085"/>
      <c r="Z1086" s="1085"/>
      <c r="AA1086" s="1085"/>
      <c r="AB1086" s="1124"/>
      <c r="AC1086" s="1124"/>
      <c r="AD1086" s="1124"/>
      <c r="AE1086" s="1124"/>
      <c r="AF1086" s="1085"/>
      <c r="AG1086" s="1085"/>
      <c r="AH1086" s="1085"/>
      <c r="AI1086" s="1085"/>
      <c r="AJ1086" s="1085"/>
      <c r="AK1086" s="1085"/>
      <c r="AL1086" s="1085"/>
      <c r="AM1086" s="1085"/>
      <c r="AN1086" s="1085"/>
      <c r="AO1086" s="1085"/>
      <c r="AP1086" s="1085"/>
      <c r="AQ1086" s="1085"/>
      <c r="AR1086" s="1085"/>
      <c r="AS1086" s="1085"/>
      <c r="AT1086" s="1085"/>
      <c r="AU1086" s="1085"/>
      <c r="AV1086" s="1085"/>
      <c r="AW1086" s="1085"/>
      <c r="AX1086" s="1085"/>
      <c r="AY1086" s="1085"/>
      <c r="AZ1086" s="1085"/>
      <c r="BA1086" s="1085"/>
      <c r="BB1086" s="1085"/>
      <c r="BC1086" s="1085"/>
      <c r="BD1086" s="1085"/>
      <c r="BE1086" s="1085"/>
      <c r="BF1086" s="1085"/>
      <c r="BG1086" s="1085"/>
      <c r="BH1086" s="1085"/>
      <c r="BI1086" s="1085"/>
      <c r="BJ1086" s="1085"/>
      <c r="BK1086" s="1085"/>
      <c r="BL1086" s="1085"/>
      <c r="BM1086" s="1085"/>
      <c r="BN1086" s="1085"/>
      <c r="BO1086" s="1085"/>
      <c r="BP1086" s="1085"/>
      <c r="BQ1086" s="1085"/>
      <c r="BR1086" s="1085"/>
      <c r="BS1086" s="1124"/>
      <c r="BT1086" s="1085"/>
      <c r="BU1086" s="1085"/>
      <c r="BV1086" s="1085"/>
      <c r="BW1086" s="1085"/>
      <c r="BX1086" s="1085"/>
      <c r="BY1086" s="1085"/>
      <c r="BZ1086" s="1085"/>
      <c r="CA1086" s="1085"/>
      <c r="CB1086" s="1085"/>
      <c r="CC1086" s="1085"/>
      <c r="CD1086" s="1085"/>
      <c r="CE1086" s="1085"/>
      <c r="CF1086" s="1085"/>
      <c r="CG1086" s="1085"/>
      <c r="CH1086" s="1085"/>
      <c r="CI1086" s="1085"/>
      <c r="CJ1086" s="1085"/>
      <c r="CK1086" s="1085"/>
      <c r="CL1086" s="1085"/>
      <c r="CM1086" s="1124"/>
      <c r="CN1086" s="1124"/>
      <c r="CO1086" s="1125"/>
      <c r="CQ1086" s="1955"/>
    </row>
    <row r="1087" spans="1:95" s="633" customFormat="1" x14ac:dyDescent="0.2">
      <c r="A1087" s="1066"/>
      <c r="B1087" s="1084"/>
      <c r="C1087" s="1060"/>
      <c r="D1087" s="1060"/>
      <c r="E1087" s="1061"/>
      <c r="F1087" s="1079"/>
      <c r="G1087" s="1078"/>
      <c r="H1087" s="1064"/>
      <c r="I1087" s="1085"/>
      <c r="J1087" s="1085"/>
      <c r="K1087" s="1085"/>
      <c r="L1087" s="1085"/>
      <c r="M1087" s="1085"/>
      <c r="N1087" s="1085"/>
      <c r="O1087" s="1085"/>
      <c r="P1087" s="1085"/>
      <c r="Q1087" s="1085"/>
      <c r="R1087" s="1085"/>
      <c r="S1087" s="1085"/>
      <c r="T1087" s="1085"/>
      <c r="U1087" s="1085"/>
      <c r="V1087" s="1085"/>
      <c r="W1087" s="1085"/>
      <c r="X1087" s="1085"/>
      <c r="Y1087" s="1085"/>
      <c r="Z1087" s="1085"/>
      <c r="AA1087" s="1085"/>
      <c r="AB1087" s="1124"/>
      <c r="AC1087" s="1124"/>
      <c r="AD1087" s="1124"/>
      <c r="AE1087" s="1124"/>
      <c r="AF1087" s="1085"/>
      <c r="AG1087" s="1085"/>
      <c r="AH1087" s="1085"/>
      <c r="AI1087" s="1085"/>
      <c r="AJ1087" s="1085"/>
      <c r="AK1087" s="1085"/>
      <c r="AL1087" s="1085"/>
      <c r="AM1087" s="1085"/>
      <c r="AN1087" s="1085"/>
      <c r="AO1087" s="1085"/>
      <c r="AP1087" s="1085"/>
      <c r="AQ1087" s="1085"/>
      <c r="AR1087" s="1085"/>
      <c r="AS1087" s="1085"/>
      <c r="AT1087" s="1085"/>
      <c r="AU1087" s="1085"/>
      <c r="AV1087" s="1085"/>
      <c r="AW1087" s="1085"/>
      <c r="AX1087" s="1085"/>
      <c r="AY1087" s="1085"/>
      <c r="AZ1087" s="1085"/>
      <c r="BA1087" s="1085"/>
      <c r="BB1087" s="1085"/>
      <c r="BC1087" s="1085"/>
      <c r="BD1087" s="1085"/>
      <c r="BE1087" s="1085"/>
      <c r="BF1087" s="1085"/>
      <c r="BG1087" s="1085"/>
      <c r="BH1087" s="1085"/>
      <c r="BI1087" s="1085"/>
      <c r="BJ1087" s="1085"/>
      <c r="BK1087" s="1085"/>
      <c r="BL1087" s="1085"/>
      <c r="BM1087" s="1085"/>
      <c r="BN1087" s="1085"/>
      <c r="BO1087" s="1085"/>
      <c r="BP1087" s="1085"/>
      <c r="BQ1087" s="1085"/>
      <c r="BR1087" s="1085"/>
      <c r="BS1087" s="1124"/>
      <c r="BT1087" s="1085"/>
      <c r="BU1087" s="1085"/>
      <c r="BV1087" s="1085"/>
      <c r="BW1087" s="1085"/>
      <c r="BX1087" s="1085"/>
      <c r="BY1087" s="1085"/>
      <c r="BZ1087" s="1085"/>
      <c r="CA1087" s="1085"/>
      <c r="CB1087" s="1085"/>
      <c r="CC1087" s="1085"/>
      <c r="CD1087" s="1085"/>
      <c r="CE1087" s="1085"/>
      <c r="CF1087" s="1085"/>
      <c r="CG1087" s="1085"/>
      <c r="CH1087" s="1085"/>
      <c r="CI1087" s="1085"/>
      <c r="CJ1087" s="1085"/>
      <c r="CK1087" s="1085"/>
      <c r="CL1087" s="1085"/>
      <c r="CM1087" s="1124"/>
      <c r="CN1087" s="1124"/>
      <c r="CO1087" s="1125"/>
      <c r="CQ1087" s="1955"/>
    </row>
    <row r="1088" spans="1:95" s="633" customFormat="1" x14ac:dyDescent="0.2">
      <c r="A1088" s="1066"/>
      <c r="B1088" s="1084"/>
      <c r="C1088" s="1060"/>
      <c r="D1088" s="1060"/>
      <c r="E1088" s="1061"/>
      <c r="F1088" s="1079"/>
      <c r="G1088" s="1078"/>
      <c r="H1088" s="1064"/>
      <c r="I1088" s="1085"/>
      <c r="J1088" s="1085"/>
      <c r="K1088" s="1085"/>
      <c r="L1088" s="1085"/>
      <c r="M1088" s="1085"/>
      <c r="N1088" s="1085"/>
      <c r="O1088" s="1085"/>
      <c r="P1088" s="1085"/>
      <c r="Q1088" s="1085"/>
      <c r="R1088" s="1085"/>
      <c r="S1088" s="1085"/>
      <c r="T1088" s="1085"/>
      <c r="U1088" s="1085"/>
      <c r="V1088" s="1085"/>
      <c r="W1088" s="1085"/>
      <c r="X1088" s="1085"/>
      <c r="Y1088" s="1085"/>
      <c r="Z1088" s="1085"/>
      <c r="AA1088" s="1085"/>
      <c r="AB1088" s="1124"/>
      <c r="AC1088" s="1124"/>
      <c r="AD1088" s="1124"/>
      <c r="AE1088" s="1124"/>
      <c r="AF1088" s="1085"/>
      <c r="AG1088" s="1085"/>
      <c r="AH1088" s="1085"/>
      <c r="AI1088" s="1085"/>
      <c r="AJ1088" s="1085"/>
      <c r="AK1088" s="1085"/>
      <c r="AL1088" s="1085"/>
      <c r="AM1088" s="1085"/>
      <c r="AN1088" s="1085"/>
      <c r="AO1088" s="1085"/>
      <c r="AP1088" s="1085"/>
      <c r="AQ1088" s="1085"/>
      <c r="AR1088" s="1085"/>
      <c r="AS1088" s="1085"/>
      <c r="AT1088" s="1085"/>
      <c r="AU1088" s="1085"/>
      <c r="AV1088" s="1085"/>
      <c r="AW1088" s="1085"/>
      <c r="AX1088" s="1085"/>
      <c r="AY1088" s="1085"/>
      <c r="AZ1088" s="1085"/>
      <c r="BA1088" s="1085"/>
      <c r="BB1088" s="1085"/>
      <c r="BC1088" s="1085"/>
      <c r="BD1088" s="1085"/>
      <c r="BE1088" s="1085"/>
      <c r="BF1088" s="1085"/>
      <c r="BG1088" s="1085"/>
      <c r="BH1088" s="1085"/>
      <c r="BI1088" s="1085"/>
      <c r="BJ1088" s="1085"/>
      <c r="BK1088" s="1085"/>
      <c r="BL1088" s="1085"/>
      <c r="BM1088" s="1085"/>
      <c r="BN1088" s="1085"/>
      <c r="BO1088" s="1085"/>
      <c r="BP1088" s="1085"/>
      <c r="BQ1088" s="1085"/>
      <c r="BR1088" s="1085"/>
      <c r="BS1088" s="1124"/>
      <c r="BT1088" s="1085"/>
      <c r="BU1088" s="1085"/>
      <c r="BV1088" s="1085"/>
      <c r="BW1088" s="1085"/>
      <c r="BX1088" s="1085"/>
      <c r="BY1088" s="1085"/>
      <c r="BZ1088" s="1085"/>
      <c r="CA1088" s="1085"/>
      <c r="CB1088" s="1085"/>
      <c r="CC1088" s="1085"/>
      <c r="CD1088" s="1085"/>
      <c r="CE1088" s="1085"/>
      <c r="CF1088" s="1085"/>
      <c r="CG1088" s="1085"/>
      <c r="CH1088" s="1085"/>
      <c r="CI1088" s="1085"/>
      <c r="CJ1088" s="1085"/>
      <c r="CK1088" s="1085"/>
      <c r="CL1088" s="1085"/>
      <c r="CM1088" s="1124"/>
      <c r="CN1088" s="1124"/>
      <c r="CO1088" s="1125"/>
      <c r="CQ1088" s="1955"/>
    </row>
    <row r="1089" spans="1:95" s="633" customFormat="1" x14ac:dyDescent="0.2">
      <c r="A1089" s="1066"/>
      <c r="B1089" s="1084"/>
      <c r="C1089" s="1060"/>
      <c r="D1089" s="1060"/>
      <c r="E1089" s="1061"/>
      <c r="F1089" s="1079"/>
      <c r="G1089" s="1078"/>
      <c r="H1089" s="1064"/>
      <c r="I1089" s="1085"/>
      <c r="J1089" s="1085"/>
      <c r="K1089" s="1085"/>
      <c r="L1089" s="1085"/>
      <c r="M1089" s="1085"/>
      <c r="N1089" s="1085"/>
      <c r="O1089" s="1085"/>
      <c r="P1089" s="1085"/>
      <c r="Q1089" s="1085"/>
      <c r="R1089" s="1085"/>
      <c r="S1089" s="1085"/>
      <c r="T1089" s="1085"/>
      <c r="U1089" s="1085"/>
      <c r="V1089" s="1085"/>
      <c r="W1089" s="1085"/>
      <c r="X1089" s="1085"/>
      <c r="Y1089" s="1085"/>
      <c r="Z1089" s="1085"/>
      <c r="AA1089" s="1085"/>
      <c r="AB1089" s="1124"/>
      <c r="AC1089" s="1124"/>
      <c r="AD1089" s="1124"/>
      <c r="AE1089" s="1124"/>
      <c r="AF1089" s="1085"/>
      <c r="AG1089" s="1085"/>
      <c r="AH1089" s="1085"/>
      <c r="AI1089" s="1085"/>
      <c r="AJ1089" s="1085"/>
      <c r="AK1089" s="1085"/>
      <c r="AL1089" s="1085"/>
      <c r="AM1089" s="1085"/>
      <c r="AN1089" s="1085"/>
      <c r="AO1089" s="1085"/>
      <c r="AP1089" s="1085"/>
      <c r="AQ1089" s="1085"/>
      <c r="AR1089" s="1085"/>
      <c r="AS1089" s="1085"/>
      <c r="AT1089" s="1085"/>
      <c r="AU1089" s="1085"/>
      <c r="AV1089" s="1085"/>
      <c r="AW1089" s="1085"/>
      <c r="AX1089" s="1085"/>
      <c r="AY1089" s="1085"/>
      <c r="AZ1089" s="1085"/>
      <c r="BA1089" s="1085"/>
      <c r="BB1089" s="1085"/>
      <c r="BC1089" s="1085"/>
      <c r="BD1089" s="1085"/>
      <c r="BE1089" s="1085"/>
      <c r="BF1089" s="1085"/>
      <c r="BG1089" s="1085"/>
      <c r="BH1089" s="1085"/>
      <c r="BI1089" s="1085"/>
      <c r="BJ1089" s="1085"/>
      <c r="BK1089" s="1085"/>
      <c r="BL1089" s="1085"/>
      <c r="BM1089" s="1085"/>
      <c r="BN1089" s="1085"/>
      <c r="BO1089" s="1085"/>
      <c r="BP1089" s="1085"/>
      <c r="BQ1089" s="1085"/>
      <c r="BR1089" s="1085"/>
      <c r="BS1089" s="1124"/>
      <c r="BT1089" s="1085"/>
      <c r="BU1089" s="1085"/>
      <c r="BV1089" s="1085"/>
      <c r="BW1089" s="1085"/>
      <c r="BX1089" s="1085"/>
      <c r="BY1089" s="1085"/>
      <c r="BZ1089" s="1085"/>
      <c r="CA1089" s="1085"/>
      <c r="CB1089" s="1085"/>
      <c r="CC1089" s="1085"/>
      <c r="CD1089" s="1085"/>
      <c r="CE1089" s="1085"/>
      <c r="CF1089" s="1085"/>
      <c r="CG1089" s="1085"/>
      <c r="CH1089" s="1085"/>
      <c r="CI1089" s="1085"/>
      <c r="CJ1089" s="1085"/>
      <c r="CK1089" s="1085"/>
      <c r="CL1089" s="1085"/>
      <c r="CM1089" s="1124"/>
      <c r="CN1089" s="1124"/>
      <c r="CO1089" s="1125"/>
      <c r="CQ1089" s="1955"/>
    </row>
    <row r="1090" spans="1:95" s="633" customFormat="1" x14ac:dyDescent="0.2">
      <c r="A1090" s="1066"/>
      <c r="B1090" s="1084"/>
      <c r="C1090" s="1060"/>
      <c r="D1090" s="1060"/>
      <c r="E1090" s="1061"/>
      <c r="F1090" s="1079"/>
      <c r="G1090" s="1078"/>
      <c r="H1090" s="1064"/>
      <c r="I1090" s="1085"/>
      <c r="J1090" s="1085"/>
      <c r="K1090" s="1085"/>
      <c r="L1090" s="1085"/>
      <c r="M1090" s="1085"/>
      <c r="N1090" s="1085"/>
      <c r="O1090" s="1085"/>
      <c r="P1090" s="1085"/>
      <c r="Q1090" s="1085"/>
      <c r="R1090" s="1085"/>
      <c r="S1090" s="1085"/>
      <c r="T1090" s="1085"/>
      <c r="U1090" s="1085"/>
      <c r="V1090" s="1085"/>
      <c r="W1090" s="1085"/>
      <c r="X1090" s="1085"/>
      <c r="Y1090" s="1085"/>
      <c r="Z1090" s="1085"/>
      <c r="AA1090" s="1085"/>
      <c r="AB1090" s="1124"/>
      <c r="AC1090" s="1124"/>
      <c r="AD1090" s="1124"/>
      <c r="AE1090" s="1124"/>
      <c r="AF1090" s="1085"/>
      <c r="AG1090" s="1085"/>
      <c r="AH1090" s="1085"/>
      <c r="AI1090" s="1085"/>
      <c r="AJ1090" s="1085"/>
      <c r="AK1090" s="1085"/>
      <c r="AL1090" s="1085"/>
      <c r="AM1090" s="1085"/>
      <c r="AN1090" s="1085"/>
      <c r="AO1090" s="1085"/>
      <c r="AP1090" s="1085"/>
      <c r="AQ1090" s="1085"/>
      <c r="AR1090" s="1085"/>
      <c r="AS1090" s="1085"/>
      <c r="AT1090" s="1085"/>
      <c r="AU1090" s="1085"/>
      <c r="AV1090" s="1085"/>
      <c r="AW1090" s="1085"/>
      <c r="AX1090" s="1085"/>
      <c r="AY1090" s="1085"/>
      <c r="AZ1090" s="1085"/>
      <c r="BA1090" s="1085"/>
      <c r="BB1090" s="1085"/>
      <c r="BC1090" s="1085"/>
      <c r="BD1090" s="1085"/>
      <c r="BE1090" s="1085"/>
      <c r="BF1090" s="1085"/>
      <c r="BG1090" s="1085"/>
      <c r="BH1090" s="1085"/>
      <c r="BI1090" s="1085"/>
      <c r="BJ1090" s="1085"/>
      <c r="BK1090" s="1085"/>
      <c r="BL1090" s="1085"/>
      <c r="BM1090" s="1085"/>
      <c r="BN1090" s="1085"/>
      <c r="BO1090" s="1085"/>
      <c r="BP1090" s="1085"/>
      <c r="BQ1090" s="1085"/>
      <c r="BR1090" s="1085"/>
      <c r="BS1090" s="1124"/>
      <c r="BT1090" s="1085"/>
      <c r="BU1090" s="1085"/>
      <c r="BV1090" s="1085"/>
      <c r="BW1090" s="1085"/>
      <c r="BX1090" s="1085"/>
      <c r="BY1090" s="1085"/>
      <c r="BZ1090" s="1085"/>
      <c r="CA1090" s="1085"/>
      <c r="CB1090" s="1085"/>
      <c r="CC1090" s="1085"/>
      <c r="CD1090" s="1085"/>
      <c r="CE1090" s="1085"/>
      <c r="CF1090" s="1085"/>
      <c r="CG1090" s="1085"/>
      <c r="CH1090" s="1085"/>
      <c r="CI1090" s="1085"/>
      <c r="CJ1090" s="1085"/>
      <c r="CK1090" s="1085"/>
      <c r="CL1090" s="1085"/>
      <c r="CM1090" s="1124"/>
      <c r="CN1090" s="1124"/>
      <c r="CO1090" s="1125"/>
      <c r="CQ1090" s="1955"/>
    </row>
    <row r="1091" spans="1:95" s="633" customFormat="1" x14ac:dyDescent="0.2">
      <c r="A1091" s="1066"/>
      <c r="B1091" s="1084"/>
      <c r="C1091" s="1060"/>
      <c r="D1091" s="1060"/>
      <c r="E1091" s="1061"/>
      <c r="F1091" s="1079"/>
      <c r="G1091" s="1078"/>
      <c r="H1091" s="1064"/>
      <c r="I1091" s="1085"/>
      <c r="J1091" s="1085"/>
      <c r="K1091" s="1085"/>
      <c r="L1091" s="1085"/>
      <c r="M1091" s="1085"/>
      <c r="N1091" s="1085"/>
      <c r="O1091" s="1085"/>
      <c r="P1091" s="1085"/>
      <c r="Q1091" s="1085"/>
      <c r="R1091" s="1085"/>
      <c r="S1091" s="1085"/>
      <c r="T1091" s="1085"/>
      <c r="U1091" s="1085"/>
      <c r="V1091" s="1085"/>
      <c r="W1091" s="1085"/>
      <c r="X1091" s="1085"/>
      <c r="Y1091" s="1085"/>
      <c r="Z1091" s="1085"/>
      <c r="AA1091" s="1085"/>
      <c r="AB1091" s="1124"/>
      <c r="AC1091" s="1124"/>
      <c r="AD1091" s="1124"/>
      <c r="AE1091" s="1124"/>
      <c r="AF1091" s="1085"/>
      <c r="AG1091" s="1085"/>
      <c r="AH1091" s="1085"/>
      <c r="AI1091" s="1085"/>
      <c r="AJ1091" s="1085"/>
      <c r="AK1091" s="1085"/>
      <c r="AL1091" s="1085"/>
      <c r="AM1091" s="1085"/>
      <c r="AN1091" s="1085"/>
      <c r="AO1091" s="1085"/>
      <c r="AP1091" s="1085"/>
      <c r="AQ1091" s="1085"/>
      <c r="AR1091" s="1085"/>
      <c r="AS1091" s="1085"/>
      <c r="AT1091" s="1085"/>
      <c r="AU1091" s="1085"/>
      <c r="AV1091" s="1085"/>
      <c r="AW1091" s="1085"/>
      <c r="AX1091" s="1085"/>
      <c r="AY1091" s="1085"/>
      <c r="AZ1091" s="1085"/>
      <c r="BA1091" s="1085"/>
      <c r="BB1091" s="1085"/>
      <c r="BC1091" s="1085"/>
      <c r="BD1091" s="1085"/>
      <c r="BE1091" s="1085"/>
      <c r="BF1091" s="1085"/>
      <c r="BG1091" s="1085"/>
      <c r="BH1091" s="1085"/>
      <c r="BI1091" s="1085"/>
      <c r="BJ1091" s="1085"/>
      <c r="BK1091" s="1085"/>
      <c r="BL1091" s="1085"/>
      <c r="BM1091" s="1085"/>
      <c r="BN1091" s="1085"/>
      <c r="BO1091" s="1085"/>
      <c r="BP1091" s="1085"/>
      <c r="BQ1091" s="1085"/>
      <c r="BR1091" s="1085"/>
      <c r="BS1091" s="1124"/>
      <c r="BT1091" s="1085"/>
      <c r="BU1091" s="1085"/>
      <c r="BV1091" s="1085"/>
      <c r="BW1091" s="1085"/>
      <c r="BX1091" s="1085"/>
      <c r="BY1091" s="1085"/>
      <c r="BZ1091" s="1085"/>
      <c r="CA1091" s="1085"/>
      <c r="CB1091" s="1085"/>
      <c r="CC1091" s="1085"/>
      <c r="CD1091" s="1085"/>
      <c r="CE1091" s="1085"/>
      <c r="CF1091" s="1085"/>
      <c r="CG1091" s="1085"/>
      <c r="CH1091" s="1085"/>
      <c r="CI1091" s="1085"/>
      <c r="CJ1091" s="1085"/>
      <c r="CK1091" s="1085"/>
      <c r="CL1091" s="1085"/>
      <c r="CM1091" s="1124"/>
      <c r="CN1091" s="1124"/>
      <c r="CO1091" s="1125"/>
      <c r="CQ1091" s="1955"/>
    </row>
    <row r="1092" spans="1:95" s="633" customFormat="1" x14ac:dyDescent="0.2">
      <c r="A1092" s="1066"/>
      <c r="B1092" s="1084"/>
      <c r="C1092" s="1060"/>
      <c r="D1092" s="1060"/>
      <c r="E1092" s="1061"/>
      <c r="F1092" s="1079"/>
      <c r="G1092" s="1078"/>
      <c r="H1092" s="1064"/>
      <c r="I1092" s="1085"/>
      <c r="J1092" s="1085"/>
      <c r="K1092" s="1085"/>
      <c r="L1092" s="1085"/>
      <c r="M1092" s="1085"/>
      <c r="N1092" s="1085"/>
      <c r="O1092" s="1085"/>
      <c r="P1092" s="1085"/>
      <c r="Q1092" s="1085"/>
      <c r="R1092" s="1085"/>
      <c r="S1092" s="1085"/>
      <c r="T1092" s="1085"/>
      <c r="U1092" s="1085"/>
      <c r="V1092" s="1085"/>
      <c r="W1092" s="1085"/>
      <c r="X1092" s="1085"/>
      <c r="Y1092" s="1085"/>
      <c r="Z1092" s="1085"/>
      <c r="AA1092" s="1085"/>
      <c r="AB1092" s="1124"/>
      <c r="AC1092" s="1124"/>
      <c r="AD1092" s="1124"/>
      <c r="AE1092" s="1124"/>
      <c r="AF1092" s="1085"/>
      <c r="AG1092" s="1085"/>
      <c r="AH1092" s="1085"/>
      <c r="AI1092" s="1085"/>
      <c r="AJ1092" s="1085"/>
      <c r="AK1092" s="1085"/>
      <c r="AL1092" s="1085"/>
      <c r="AM1092" s="1085"/>
      <c r="AN1092" s="1085"/>
      <c r="AO1092" s="1085"/>
      <c r="AP1092" s="1085"/>
      <c r="AQ1092" s="1085"/>
      <c r="AR1092" s="1085"/>
      <c r="AS1092" s="1085"/>
      <c r="AT1092" s="1085"/>
      <c r="AU1092" s="1085"/>
      <c r="AV1092" s="1085"/>
      <c r="AW1092" s="1085"/>
      <c r="AX1092" s="1085"/>
      <c r="AY1092" s="1085"/>
      <c r="AZ1092" s="1085"/>
      <c r="BA1092" s="1085"/>
      <c r="BB1092" s="1085"/>
      <c r="BC1092" s="1085"/>
      <c r="BD1092" s="1085"/>
      <c r="BE1092" s="1085"/>
      <c r="BF1092" s="1085"/>
      <c r="BG1092" s="1085"/>
      <c r="BH1092" s="1085"/>
      <c r="BI1092" s="1085"/>
      <c r="BJ1092" s="1085"/>
      <c r="BK1092" s="1085"/>
      <c r="BL1092" s="1085"/>
      <c r="BM1092" s="1085"/>
      <c r="BN1092" s="1085"/>
      <c r="BO1092" s="1085"/>
      <c r="BP1092" s="1085"/>
      <c r="BQ1092" s="1085"/>
      <c r="BR1092" s="1085"/>
      <c r="BS1092" s="1124"/>
      <c r="BT1092" s="1085"/>
      <c r="BU1092" s="1085"/>
      <c r="BV1092" s="1085"/>
      <c r="BW1092" s="1085"/>
      <c r="BX1092" s="1085"/>
      <c r="BY1092" s="1085"/>
      <c r="BZ1092" s="1085"/>
      <c r="CA1092" s="1085"/>
      <c r="CB1092" s="1085"/>
      <c r="CC1092" s="1085"/>
      <c r="CD1092" s="1085"/>
      <c r="CE1092" s="1085"/>
      <c r="CF1092" s="1085"/>
      <c r="CG1092" s="1085"/>
      <c r="CH1092" s="1085"/>
      <c r="CI1092" s="1085"/>
      <c r="CJ1092" s="1085"/>
      <c r="CK1092" s="1085"/>
      <c r="CL1092" s="1085"/>
      <c r="CM1092" s="1124"/>
      <c r="CN1092" s="1124"/>
      <c r="CO1092" s="1125"/>
      <c r="CQ1092" s="1955"/>
    </row>
    <row r="1093" spans="1:95" s="633" customFormat="1" x14ac:dyDescent="0.2">
      <c r="A1093" s="1066"/>
      <c r="B1093" s="1084"/>
      <c r="C1093" s="1060"/>
      <c r="D1093" s="1060"/>
      <c r="E1093" s="1061"/>
      <c r="F1093" s="1079"/>
      <c r="G1093" s="1078"/>
      <c r="H1093" s="1064"/>
      <c r="I1093" s="1085"/>
      <c r="J1093" s="1085"/>
      <c r="K1093" s="1085"/>
      <c r="L1093" s="1085"/>
      <c r="M1093" s="1085"/>
      <c r="N1093" s="1085"/>
      <c r="O1093" s="1085"/>
      <c r="P1093" s="1085"/>
      <c r="Q1093" s="1085"/>
      <c r="R1093" s="1085"/>
      <c r="S1093" s="1085"/>
      <c r="T1093" s="1085"/>
      <c r="U1093" s="1085"/>
      <c r="V1093" s="1085"/>
      <c r="W1093" s="1085"/>
      <c r="X1093" s="1085"/>
      <c r="Y1093" s="1085"/>
      <c r="Z1093" s="1085"/>
      <c r="AA1093" s="1085"/>
      <c r="AB1093" s="1124"/>
      <c r="AC1093" s="1124"/>
      <c r="AD1093" s="1124"/>
      <c r="AE1093" s="1124"/>
      <c r="AF1093" s="1085"/>
      <c r="AG1093" s="1085"/>
      <c r="AH1093" s="1085"/>
      <c r="AI1093" s="1085"/>
      <c r="AJ1093" s="1085"/>
      <c r="AK1093" s="1085"/>
      <c r="AL1093" s="1085"/>
      <c r="AM1093" s="1085"/>
      <c r="AN1093" s="1085"/>
      <c r="AO1093" s="1085"/>
      <c r="AP1093" s="1085"/>
      <c r="AQ1093" s="1085"/>
      <c r="AR1093" s="1085"/>
      <c r="AS1093" s="1085"/>
      <c r="AT1093" s="1085"/>
      <c r="AU1093" s="1085"/>
      <c r="AV1093" s="1085"/>
      <c r="AW1093" s="1085"/>
      <c r="AX1093" s="1085"/>
      <c r="AY1093" s="1085"/>
      <c r="AZ1093" s="1085"/>
      <c r="BA1093" s="1085"/>
      <c r="BB1093" s="1085"/>
      <c r="BC1093" s="1085"/>
      <c r="BD1093" s="1085"/>
      <c r="BE1093" s="1085"/>
      <c r="BF1093" s="1085"/>
      <c r="BG1093" s="1085"/>
      <c r="BH1093" s="1085"/>
      <c r="BI1093" s="1085"/>
      <c r="BJ1093" s="1085"/>
      <c r="BK1093" s="1085"/>
      <c r="BL1093" s="1085"/>
      <c r="BM1093" s="1085"/>
      <c r="BN1093" s="1085"/>
      <c r="BO1093" s="1085"/>
      <c r="BP1093" s="1085"/>
      <c r="BQ1093" s="1085"/>
      <c r="BR1093" s="1085"/>
      <c r="BS1093" s="1124"/>
      <c r="BT1093" s="1085"/>
      <c r="BU1093" s="1085"/>
      <c r="BV1093" s="1085"/>
      <c r="BW1093" s="1085"/>
      <c r="BX1093" s="1085"/>
      <c r="BY1093" s="1085"/>
      <c r="BZ1093" s="1085"/>
      <c r="CA1093" s="1085"/>
      <c r="CB1093" s="1085"/>
      <c r="CC1093" s="1085"/>
      <c r="CD1093" s="1085"/>
      <c r="CE1093" s="1085"/>
      <c r="CF1093" s="1085"/>
      <c r="CG1093" s="1085"/>
      <c r="CH1093" s="1085"/>
      <c r="CI1093" s="1085"/>
      <c r="CJ1093" s="1085"/>
      <c r="CK1093" s="1085"/>
      <c r="CL1093" s="1085"/>
      <c r="CM1093" s="1124"/>
      <c r="CN1093" s="1124"/>
      <c r="CO1093" s="1125"/>
      <c r="CQ1093" s="1955"/>
    </row>
    <row r="1094" spans="1:95" s="633" customFormat="1" x14ac:dyDescent="0.2">
      <c r="A1094" s="1066"/>
      <c r="B1094" s="1084"/>
      <c r="C1094" s="1060"/>
      <c r="D1094" s="1060"/>
      <c r="E1094" s="1061"/>
      <c r="F1094" s="1079"/>
      <c r="G1094" s="1078"/>
      <c r="H1094" s="1064"/>
      <c r="I1094" s="1085"/>
      <c r="J1094" s="1085"/>
      <c r="K1094" s="1085"/>
      <c r="L1094" s="1085"/>
      <c r="M1094" s="1085"/>
      <c r="N1094" s="1085"/>
      <c r="O1094" s="1085"/>
      <c r="P1094" s="1085"/>
      <c r="Q1094" s="1085"/>
      <c r="R1094" s="1085"/>
      <c r="S1094" s="1085"/>
      <c r="T1094" s="1085"/>
      <c r="U1094" s="1085"/>
      <c r="V1094" s="1085"/>
      <c r="W1094" s="1085"/>
      <c r="X1094" s="1085"/>
      <c r="Y1094" s="1085"/>
      <c r="Z1094" s="1085"/>
      <c r="AA1094" s="1085"/>
      <c r="AB1094" s="1124"/>
      <c r="AC1094" s="1124"/>
      <c r="AD1094" s="1124"/>
      <c r="AE1094" s="1124"/>
      <c r="AF1094" s="1085"/>
      <c r="AG1094" s="1085"/>
      <c r="AH1094" s="1085"/>
      <c r="AI1094" s="1085"/>
      <c r="AJ1094" s="1085"/>
      <c r="AK1094" s="1085"/>
      <c r="AL1094" s="1085"/>
      <c r="AM1094" s="1085"/>
      <c r="AN1094" s="1085"/>
      <c r="AO1094" s="1085"/>
      <c r="AP1094" s="1085"/>
      <c r="AQ1094" s="1085"/>
      <c r="AR1094" s="1085"/>
      <c r="AS1094" s="1085"/>
      <c r="AT1094" s="1085"/>
      <c r="AU1094" s="1085"/>
      <c r="AV1094" s="1085"/>
      <c r="AW1094" s="1085"/>
      <c r="AX1094" s="1085"/>
      <c r="AY1094" s="1085"/>
      <c r="AZ1094" s="1085"/>
      <c r="BA1094" s="1085"/>
      <c r="BB1094" s="1085"/>
      <c r="BC1094" s="1085"/>
      <c r="BD1094" s="1085"/>
      <c r="BE1094" s="1085"/>
      <c r="BF1094" s="1085"/>
      <c r="BG1094" s="1085"/>
      <c r="BH1094" s="1085"/>
      <c r="BI1094" s="1085"/>
      <c r="BJ1094" s="1085"/>
      <c r="BK1094" s="1085"/>
      <c r="BL1094" s="1085"/>
      <c r="BM1094" s="1085"/>
      <c r="BN1094" s="1085"/>
      <c r="BO1094" s="1085"/>
      <c r="BP1094" s="1085"/>
      <c r="BQ1094" s="1085"/>
      <c r="BR1094" s="1085"/>
      <c r="BS1094" s="1124"/>
      <c r="BT1094" s="1085"/>
      <c r="BU1094" s="1085"/>
      <c r="BV1094" s="1085"/>
      <c r="BW1094" s="1085"/>
      <c r="BX1094" s="1085"/>
      <c r="BY1094" s="1085"/>
      <c r="BZ1094" s="1085"/>
      <c r="CA1094" s="1085"/>
      <c r="CB1094" s="1085"/>
      <c r="CC1094" s="1085"/>
      <c r="CD1094" s="1085"/>
      <c r="CE1094" s="1085"/>
      <c r="CF1094" s="1085"/>
      <c r="CG1094" s="1085"/>
      <c r="CH1094" s="1085"/>
      <c r="CI1094" s="1085"/>
      <c r="CJ1094" s="1085"/>
      <c r="CK1094" s="1085"/>
      <c r="CL1094" s="1085"/>
      <c r="CM1094" s="1124"/>
      <c r="CN1094" s="1124"/>
      <c r="CO1094" s="1125"/>
      <c r="CQ1094" s="1955"/>
    </row>
    <row r="1095" spans="1:95" s="633" customFormat="1" x14ac:dyDescent="0.2">
      <c r="A1095" s="1066"/>
      <c r="B1095" s="1084"/>
      <c r="C1095" s="1060"/>
      <c r="D1095" s="1060"/>
      <c r="E1095" s="1061"/>
      <c r="F1095" s="1079"/>
      <c r="G1095" s="1078"/>
      <c r="H1095" s="1064"/>
      <c r="I1095" s="1085"/>
      <c r="J1095" s="1085"/>
      <c r="K1095" s="1085"/>
      <c r="L1095" s="1085"/>
      <c r="M1095" s="1085"/>
      <c r="N1095" s="1085"/>
      <c r="O1095" s="1085"/>
      <c r="P1095" s="1085"/>
      <c r="Q1095" s="1085"/>
      <c r="R1095" s="1085"/>
      <c r="S1095" s="1085"/>
      <c r="T1095" s="1085"/>
      <c r="U1095" s="1085"/>
      <c r="V1095" s="1085"/>
      <c r="W1095" s="1085"/>
      <c r="X1095" s="1085"/>
      <c r="Y1095" s="1085"/>
      <c r="Z1095" s="1085"/>
      <c r="AA1095" s="1085"/>
      <c r="AB1095" s="1124"/>
      <c r="AC1095" s="1124"/>
      <c r="AD1095" s="1124"/>
      <c r="AE1095" s="1124"/>
      <c r="AF1095" s="1085"/>
      <c r="AG1095" s="1085"/>
      <c r="AH1095" s="1085"/>
      <c r="AI1095" s="1085"/>
      <c r="AJ1095" s="1085"/>
      <c r="AK1095" s="1085"/>
      <c r="AL1095" s="1085"/>
      <c r="AM1095" s="1085"/>
      <c r="AN1095" s="1085"/>
      <c r="AO1095" s="1085"/>
      <c r="AP1095" s="1085"/>
      <c r="AQ1095" s="1085"/>
      <c r="AR1095" s="1085"/>
      <c r="AS1095" s="1085"/>
      <c r="AT1095" s="1085"/>
      <c r="AU1095" s="1085"/>
      <c r="AV1095" s="1085"/>
      <c r="AW1095" s="1085"/>
      <c r="AX1095" s="1085"/>
      <c r="AY1095" s="1085"/>
      <c r="AZ1095" s="1085"/>
      <c r="BA1095" s="1085"/>
      <c r="BB1095" s="1085"/>
      <c r="BC1095" s="1085"/>
      <c r="BD1095" s="1085"/>
      <c r="BE1095" s="1085"/>
      <c r="BF1095" s="1085"/>
      <c r="BG1095" s="1085"/>
      <c r="BH1095" s="1085"/>
      <c r="BI1095" s="1085"/>
      <c r="BJ1095" s="1085"/>
      <c r="BK1095" s="1085"/>
      <c r="BL1095" s="1085"/>
      <c r="BM1095" s="1085"/>
      <c r="BN1095" s="1085"/>
      <c r="BO1095" s="1085"/>
      <c r="BP1095" s="1085"/>
      <c r="BQ1095" s="1085"/>
      <c r="BR1095" s="1085"/>
      <c r="BS1095" s="1124"/>
      <c r="BT1095" s="1085"/>
      <c r="BU1095" s="1085"/>
      <c r="BV1095" s="1085"/>
      <c r="BW1095" s="1085"/>
      <c r="BX1095" s="1085"/>
      <c r="BY1095" s="1085"/>
      <c r="BZ1095" s="1085"/>
      <c r="CA1095" s="1085"/>
      <c r="CB1095" s="1085"/>
      <c r="CC1095" s="1085"/>
      <c r="CD1095" s="1085"/>
      <c r="CE1095" s="1085"/>
      <c r="CF1095" s="1085"/>
      <c r="CG1095" s="1085"/>
      <c r="CH1095" s="1085"/>
      <c r="CI1095" s="1085"/>
      <c r="CJ1095" s="1085"/>
      <c r="CK1095" s="1085"/>
      <c r="CL1095" s="1085"/>
      <c r="CM1095" s="1124"/>
      <c r="CN1095" s="1124"/>
      <c r="CO1095" s="1125"/>
      <c r="CQ1095" s="1955"/>
    </row>
    <row r="1096" spans="1:95" s="633" customFormat="1" x14ac:dyDescent="0.2">
      <c r="A1096" s="1066"/>
      <c r="B1096" s="1084"/>
      <c r="C1096" s="1060"/>
      <c r="D1096" s="1060"/>
      <c r="E1096" s="1061"/>
      <c r="F1096" s="1079"/>
      <c r="G1096" s="1078"/>
      <c r="H1096" s="1064"/>
      <c r="I1096" s="1085"/>
      <c r="J1096" s="1085"/>
      <c r="K1096" s="1085"/>
      <c r="L1096" s="1085"/>
      <c r="M1096" s="1085"/>
      <c r="N1096" s="1085"/>
      <c r="O1096" s="1085"/>
      <c r="P1096" s="1085"/>
      <c r="Q1096" s="1085"/>
      <c r="R1096" s="1085"/>
      <c r="S1096" s="1085"/>
      <c r="T1096" s="1085"/>
      <c r="U1096" s="1085"/>
      <c r="V1096" s="1085"/>
      <c r="W1096" s="1085"/>
      <c r="X1096" s="1085"/>
      <c r="Y1096" s="1085"/>
      <c r="Z1096" s="1085"/>
      <c r="AA1096" s="1085"/>
      <c r="AB1096" s="1124"/>
      <c r="AC1096" s="1124"/>
      <c r="AD1096" s="1124"/>
      <c r="AE1096" s="1124"/>
      <c r="AF1096" s="1085"/>
      <c r="AG1096" s="1085"/>
      <c r="AH1096" s="1085"/>
      <c r="AI1096" s="1085"/>
      <c r="AJ1096" s="1085"/>
      <c r="AK1096" s="1085"/>
      <c r="AL1096" s="1085"/>
      <c r="AM1096" s="1085"/>
      <c r="AN1096" s="1085"/>
      <c r="AO1096" s="1085"/>
      <c r="AP1096" s="1085"/>
      <c r="AQ1096" s="1085"/>
      <c r="AR1096" s="1085"/>
      <c r="AS1096" s="1085"/>
      <c r="AT1096" s="1085"/>
      <c r="AU1096" s="1085"/>
      <c r="AV1096" s="1085"/>
      <c r="AW1096" s="1085"/>
      <c r="AX1096" s="1085"/>
      <c r="AY1096" s="1085"/>
      <c r="AZ1096" s="1085"/>
      <c r="BA1096" s="1085"/>
      <c r="BB1096" s="1085"/>
      <c r="BC1096" s="1085"/>
      <c r="BD1096" s="1085"/>
      <c r="BE1096" s="1085"/>
      <c r="BF1096" s="1085"/>
      <c r="BG1096" s="1085"/>
      <c r="BH1096" s="1085"/>
      <c r="BI1096" s="1085"/>
      <c r="BJ1096" s="1085"/>
      <c r="BK1096" s="1085"/>
      <c r="BL1096" s="1085"/>
      <c r="BM1096" s="1085"/>
      <c r="BN1096" s="1085"/>
      <c r="BO1096" s="1085"/>
      <c r="BP1096" s="1085"/>
      <c r="BQ1096" s="1085"/>
      <c r="BR1096" s="1085"/>
      <c r="BS1096" s="1124"/>
      <c r="BT1096" s="1085"/>
      <c r="BU1096" s="1085"/>
      <c r="BV1096" s="1085"/>
      <c r="BW1096" s="1085"/>
      <c r="BX1096" s="1085"/>
      <c r="BY1096" s="1085"/>
      <c r="BZ1096" s="1085"/>
      <c r="CA1096" s="1085"/>
      <c r="CB1096" s="1085"/>
      <c r="CC1096" s="1085"/>
      <c r="CD1096" s="1085"/>
      <c r="CE1096" s="1085"/>
      <c r="CF1096" s="1085"/>
      <c r="CG1096" s="1085"/>
      <c r="CH1096" s="1085"/>
      <c r="CI1096" s="1085"/>
      <c r="CJ1096" s="1085"/>
      <c r="CK1096" s="1085"/>
      <c r="CL1096" s="1085"/>
      <c r="CM1096" s="1124"/>
      <c r="CN1096" s="1124"/>
      <c r="CO1096" s="1125"/>
      <c r="CQ1096" s="1955"/>
    </row>
    <row r="1097" spans="1:95" s="633" customFormat="1" x14ac:dyDescent="0.2">
      <c r="A1097" s="1066"/>
      <c r="B1097" s="1084"/>
      <c r="C1097" s="1060"/>
      <c r="D1097" s="1060"/>
      <c r="E1097" s="1061"/>
      <c r="F1097" s="1079"/>
      <c r="G1097" s="1078"/>
      <c r="H1097" s="1064"/>
      <c r="I1097" s="1085"/>
      <c r="J1097" s="1085"/>
      <c r="K1097" s="1085"/>
      <c r="L1097" s="1085"/>
      <c r="M1097" s="1085"/>
      <c r="N1097" s="1085"/>
      <c r="O1097" s="1085"/>
      <c r="P1097" s="1085"/>
      <c r="Q1097" s="1085"/>
      <c r="R1097" s="1085"/>
      <c r="S1097" s="1085"/>
      <c r="T1097" s="1085"/>
      <c r="U1097" s="1085"/>
      <c r="V1097" s="1085"/>
      <c r="W1097" s="1085"/>
      <c r="X1097" s="1085"/>
      <c r="Y1097" s="1085"/>
      <c r="Z1097" s="1085"/>
      <c r="AA1097" s="1085"/>
      <c r="AB1097" s="1124"/>
      <c r="AC1097" s="1124"/>
      <c r="AD1097" s="1124"/>
      <c r="AE1097" s="1124"/>
      <c r="AF1097" s="1085"/>
      <c r="AG1097" s="1085"/>
      <c r="AH1097" s="1085"/>
      <c r="AI1097" s="1085"/>
      <c r="AJ1097" s="1085"/>
      <c r="AK1097" s="1085"/>
      <c r="AL1097" s="1085"/>
      <c r="AM1097" s="1085"/>
      <c r="AN1097" s="1085"/>
      <c r="AO1097" s="1085"/>
      <c r="AP1097" s="1085"/>
      <c r="AQ1097" s="1085"/>
      <c r="AR1097" s="1085"/>
      <c r="AS1097" s="1085"/>
      <c r="AT1097" s="1085"/>
      <c r="AU1097" s="1085"/>
      <c r="AV1097" s="1085"/>
      <c r="AW1097" s="1085"/>
      <c r="AX1097" s="1085"/>
      <c r="AY1097" s="1085"/>
      <c r="AZ1097" s="1085"/>
      <c r="BA1097" s="1085"/>
      <c r="BB1097" s="1085"/>
      <c r="BC1097" s="1085"/>
      <c r="BD1097" s="1085"/>
      <c r="BE1097" s="1085"/>
      <c r="BF1097" s="1085"/>
      <c r="BG1097" s="1085"/>
      <c r="BH1097" s="1085"/>
      <c r="BI1097" s="1085"/>
      <c r="BJ1097" s="1085"/>
      <c r="BK1097" s="1085"/>
      <c r="BL1097" s="1085"/>
      <c r="BM1097" s="1085"/>
      <c r="BN1097" s="1085"/>
      <c r="BO1097" s="1085"/>
      <c r="BP1097" s="1085"/>
      <c r="BQ1097" s="1085"/>
      <c r="BR1097" s="1085"/>
      <c r="BS1097" s="1124"/>
      <c r="BT1097" s="1085"/>
      <c r="BU1097" s="1085"/>
      <c r="BV1097" s="1085"/>
      <c r="BW1097" s="1085"/>
      <c r="BX1097" s="1085"/>
      <c r="BY1097" s="1085"/>
      <c r="BZ1097" s="1085"/>
      <c r="CA1097" s="1085"/>
      <c r="CB1097" s="1085"/>
      <c r="CC1097" s="1085"/>
      <c r="CD1097" s="1085"/>
      <c r="CE1097" s="1085"/>
      <c r="CF1097" s="1085"/>
      <c r="CG1097" s="1085"/>
      <c r="CH1097" s="1085"/>
      <c r="CI1097" s="1085"/>
      <c r="CJ1097" s="1085"/>
      <c r="CK1097" s="1085"/>
      <c r="CL1097" s="1085"/>
      <c r="CM1097" s="1124"/>
      <c r="CN1097" s="1124"/>
      <c r="CO1097" s="1125"/>
      <c r="CQ1097" s="1955"/>
    </row>
    <row r="1098" spans="1:95" s="633" customFormat="1" x14ac:dyDescent="0.2">
      <c r="A1098" s="1066"/>
      <c r="B1098" s="1084"/>
      <c r="C1098" s="1060"/>
      <c r="D1098" s="1060"/>
      <c r="E1098" s="1061"/>
      <c r="F1098" s="1079"/>
      <c r="G1098" s="1078"/>
      <c r="H1098" s="1064"/>
      <c r="I1098" s="1085"/>
      <c r="J1098" s="1085"/>
      <c r="K1098" s="1085"/>
      <c r="L1098" s="1085"/>
      <c r="M1098" s="1085"/>
      <c r="N1098" s="1085"/>
      <c r="O1098" s="1085"/>
      <c r="P1098" s="1085"/>
      <c r="Q1098" s="1085"/>
      <c r="R1098" s="1085"/>
      <c r="S1098" s="1085"/>
      <c r="T1098" s="1085"/>
      <c r="U1098" s="1085"/>
      <c r="V1098" s="1085"/>
      <c r="W1098" s="1085"/>
      <c r="X1098" s="1085"/>
      <c r="Y1098" s="1085"/>
      <c r="Z1098" s="1085"/>
      <c r="AA1098" s="1085"/>
      <c r="AB1098" s="1124"/>
      <c r="AC1098" s="1124"/>
      <c r="AD1098" s="1124"/>
      <c r="AE1098" s="1124"/>
      <c r="AF1098" s="1085"/>
      <c r="AG1098" s="1085"/>
      <c r="AH1098" s="1085"/>
      <c r="AI1098" s="1085"/>
      <c r="AJ1098" s="1085"/>
      <c r="AK1098" s="1085"/>
      <c r="AL1098" s="1085"/>
      <c r="AM1098" s="1085"/>
      <c r="AN1098" s="1085"/>
      <c r="AO1098" s="1085"/>
      <c r="AP1098" s="1085"/>
      <c r="AQ1098" s="1085"/>
      <c r="AR1098" s="1085"/>
      <c r="AS1098" s="1085"/>
      <c r="AT1098" s="1085"/>
      <c r="AU1098" s="1085"/>
      <c r="AV1098" s="1085"/>
      <c r="AW1098" s="1085"/>
      <c r="AX1098" s="1085"/>
      <c r="AY1098" s="1085"/>
      <c r="AZ1098" s="1085"/>
      <c r="BA1098" s="1085"/>
      <c r="BB1098" s="1085"/>
      <c r="BC1098" s="1085"/>
      <c r="BD1098" s="1085"/>
      <c r="BE1098" s="1085"/>
      <c r="BF1098" s="1085"/>
      <c r="BG1098" s="1085"/>
      <c r="BH1098" s="1085"/>
      <c r="BI1098" s="1085"/>
      <c r="BJ1098" s="1085"/>
      <c r="BK1098" s="1085"/>
      <c r="BL1098" s="1085"/>
      <c r="BM1098" s="1085"/>
      <c r="BN1098" s="1085"/>
      <c r="BO1098" s="1085"/>
      <c r="BP1098" s="1085"/>
      <c r="BQ1098" s="1085"/>
      <c r="BR1098" s="1085"/>
      <c r="BS1098" s="1124"/>
      <c r="BT1098" s="1085"/>
      <c r="BU1098" s="1085"/>
      <c r="BV1098" s="1085"/>
      <c r="BW1098" s="1085"/>
      <c r="BX1098" s="1085"/>
      <c r="BY1098" s="1085"/>
      <c r="BZ1098" s="1085"/>
      <c r="CA1098" s="1085"/>
      <c r="CB1098" s="1085"/>
      <c r="CC1098" s="1085"/>
      <c r="CD1098" s="1085"/>
      <c r="CE1098" s="1085"/>
      <c r="CF1098" s="1085"/>
      <c r="CG1098" s="1085"/>
      <c r="CH1098" s="1085"/>
      <c r="CI1098" s="1085"/>
      <c r="CJ1098" s="1085"/>
      <c r="CK1098" s="1085"/>
      <c r="CL1098" s="1085"/>
      <c r="CM1098" s="1124"/>
      <c r="CN1098" s="1124"/>
      <c r="CO1098" s="1125"/>
      <c r="CQ1098" s="1955"/>
    </row>
    <row r="1099" spans="1:95" s="633" customFormat="1" x14ac:dyDescent="0.2">
      <c r="A1099" s="1066"/>
      <c r="B1099" s="1084"/>
      <c r="C1099" s="1060"/>
      <c r="D1099" s="1060"/>
      <c r="E1099" s="1061"/>
      <c r="F1099" s="1079"/>
      <c r="G1099" s="1078"/>
      <c r="H1099" s="1064"/>
      <c r="I1099" s="1085"/>
      <c r="J1099" s="1085"/>
      <c r="K1099" s="1085"/>
      <c r="L1099" s="1085"/>
      <c r="M1099" s="1085"/>
      <c r="N1099" s="1085"/>
      <c r="O1099" s="1085"/>
      <c r="P1099" s="1085"/>
      <c r="Q1099" s="1085"/>
      <c r="R1099" s="1085"/>
      <c r="S1099" s="1085"/>
      <c r="T1099" s="1085"/>
      <c r="U1099" s="1085"/>
      <c r="V1099" s="1085"/>
      <c r="W1099" s="1085"/>
      <c r="X1099" s="1085"/>
      <c r="Y1099" s="1085"/>
      <c r="Z1099" s="1085"/>
      <c r="AA1099" s="1085"/>
      <c r="AB1099" s="1124"/>
      <c r="AC1099" s="1124"/>
      <c r="AD1099" s="1124"/>
      <c r="AE1099" s="1124"/>
      <c r="AF1099" s="1085"/>
      <c r="AG1099" s="1085"/>
      <c r="AH1099" s="1085"/>
      <c r="AI1099" s="1085"/>
      <c r="AJ1099" s="1085"/>
      <c r="AK1099" s="1085"/>
      <c r="AL1099" s="1085"/>
      <c r="AM1099" s="1085"/>
      <c r="AN1099" s="1085"/>
      <c r="AO1099" s="1085"/>
      <c r="AP1099" s="1085"/>
      <c r="AQ1099" s="1085"/>
      <c r="AR1099" s="1085"/>
      <c r="AS1099" s="1085"/>
      <c r="AT1099" s="1085"/>
      <c r="AU1099" s="1085"/>
      <c r="AV1099" s="1085"/>
      <c r="AW1099" s="1085"/>
      <c r="AX1099" s="1085"/>
      <c r="AY1099" s="1085"/>
      <c r="AZ1099" s="1085"/>
      <c r="BA1099" s="1085"/>
      <c r="BB1099" s="1085"/>
      <c r="BC1099" s="1085"/>
      <c r="BD1099" s="1085"/>
      <c r="BE1099" s="1085"/>
      <c r="BF1099" s="1085"/>
      <c r="BG1099" s="1085"/>
      <c r="BH1099" s="1085"/>
      <c r="BI1099" s="1085"/>
      <c r="BJ1099" s="1085"/>
      <c r="BK1099" s="1085"/>
      <c r="BL1099" s="1085"/>
      <c r="BM1099" s="1085"/>
      <c r="BN1099" s="1085"/>
      <c r="BO1099" s="1085"/>
      <c r="BP1099" s="1085"/>
      <c r="BQ1099" s="1085"/>
      <c r="BR1099" s="1085"/>
      <c r="BS1099" s="1124"/>
      <c r="BT1099" s="1085"/>
      <c r="BU1099" s="1085"/>
      <c r="BV1099" s="1085"/>
      <c r="BW1099" s="1085"/>
      <c r="BX1099" s="1085"/>
      <c r="BY1099" s="1085"/>
      <c r="BZ1099" s="1085"/>
      <c r="CA1099" s="1085"/>
      <c r="CB1099" s="1085"/>
      <c r="CC1099" s="1085"/>
      <c r="CD1099" s="1085"/>
      <c r="CE1099" s="1085"/>
      <c r="CF1099" s="1085"/>
      <c r="CG1099" s="1085"/>
      <c r="CH1099" s="1085"/>
      <c r="CI1099" s="1085"/>
      <c r="CJ1099" s="1085"/>
      <c r="CK1099" s="1085"/>
      <c r="CL1099" s="1085"/>
      <c r="CM1099" s="1124"/>
      <c r="CN1099" s="1124"/>
      <c r="CO1099" s="1125"/>
      <c r="CQ1099" s="1955"/>
    </row>
    <row r="1100" spans="1:95" s="633" customFormat="1" x14ac:dyDescent="0.2">
      <c r="A1100" s="1066"/>
      <c r="B1100" s="1084"/>
      <c r="C1100" s="1060"/>
      <c r="D1100" s="1060"/>
      <c r="E1100" s="1061"/>
      <c r="F1100" s="1079"/>
      <c r="G1100" s="1078"/>
      <c r="H1100" s="1064"/>
      <c r="I1100" s="1085"/>
      <c r="J1100" s="1085"/>
      <c r="K1100" s="1085"/>
      <c r="L1100" s="1085"/>
      <c r="M1100" s="1085"/>
      <c r="N1100" s="1085"/>
      <c r="O1100" s="1085"/>
      <c r="P1100" s="1085"/>
      <c r="Q1100" s="1085"/>
      <c r="R1100" s="1085"/>
      <c r="S1100" s="1085"/>
      <c r="T1100" s="1085"/>
      <c r="U1100" s="1085"/>
      <c r="V1100" s="1085"/>
      <c r="W1100" s="1085"/>
      <c r="X1100" s="1085"/>
      <c r="Y1100" s="1085"/>
      <c r="Z1100" s="1085"/>
      <c r="AA1100" s="1085"/>
      <c r="AB1100" s="1124"/>
      <c r="AC1100" s="1124"/>
      <c r="AD1100" s="1124"/>
      <c r="AE1100" s="1124"/>
      <c r="AF1100" s="1085"/>
      <c r="AG1100" s="1085"/>
      <c r="AH1100" s="1085"/>
      <c r="AI1100" s="1085"/>
      <c r="AJ1100" s="1085"/>
      <c r="AK1100" s="1085"/>
      <c r="AL1100" s="1085"/>
      <c r="AM1100" s="1085"/>
      <c r="AN1100" s="1085"/>
      <c r="AO1100" s="1085"/>
      <c r="AP1100" s="1085"/>
      <c r="AQ1100" s="1085"/>
      <c r="AR1100" s="1085"/>
      <c r="AS1100" s="1085"/>
      <c r="AT1100" s="1085"/>
      <c r="AU1100" s="1085"/>
      <c r="AV1100" s="1085"/>
      <c r="AW1100" s="1085"/>
      <c r="AX1100" s="1085"/>
      <c r="AY1100" s="1085"/>
      <c r="AZ1100" s="1085"/>
      <c r="BA1100" s="1085"/>
      <c r="BB1100" s="1085"/>
      <c r="BC1100" s="1085"/>
      <c r="BD1100" s="1085"/>
      <c r="BE1100" s="1085"/>
      <c r="BF1100" s="1085"/>
      <c r="BG1100" s="1085"/>
      <c r="BH1100" s="1085"/>
      <c r="BI1100" s="1085"/>
      <c r="BJ1100" s="1085"/>
      <c r="BK1100" s="1085"/>
      <c r="BL1100" s="1085"/>
      <c r="BM1100" s="1085"/>
      <c r="BN1100" s="1085"/>
      <c r="BO1100" s="1085"/>
      <c r="BP1100" s="1085"/>
      <c r="BQ1100" s="1085"/>
      <c r="BR1100" s="1085"/>
      <c r="BS1100" s="1124"/>
      <c r="BT1100" s="1085"/>
      <c r="BU1100" s="1085"/>
      <c r="BV1100" s="1085"/>
      <c r="BW1100" s="1085"/>
      <c r="BX1100" s="1085"/>
      <c r="BY1100" s="1085"/>
      <c r="BZ1100" s="1085"/>
      <c r="CA1100" s="1085"/>
      <c r="CB1100" s="1085"/>
      <c r="CC1100" s="1085"/>
      <c r="CD1100" s="1085"/>
      <c r="CE1100" s="1085"/>
      <c r="CF1100" s="1085"/>
      <c r="CG1100" s="1085"/>
      <c r="CH1100" s="1085"/>
      <c r="CI1100" s="1085"/>
      <c r="CJ1100" s="1085"/>
      <c r="CK1100" s="1085"/>
      <c r="CL1100" s="1085"/>
      <c r="CM1100" s="1124"/>
      <c r="CN1100" s="1124"/>
      <c r="CO1100" s="1125"/>
      <c r="CQ1100" s="1955"/>
    </row>
    <row r="1101" spans="1:95" s="633" customFormat="1" x14ac:dyDescent="0.2">
      <c r="A1101" s="1066"/>
      <c r="B1101" s="1084"/>
      <c r="C1101" s="1060"/>
      <c r="D1101" s="1060"/>
      <c r="E1101" s="1061"/>
      <c r="F1101" s="1079"/>
      <c r="G1101" s="1078"/>
      <c r="H1101" s="1064"/>
      <c r="I1101" s="1085"/>
      <c r="J1101" s="1085"/>
      <c r="K1101" s="1085"/>
      <c r="L1101" s="1085"/>
      <c r="M1101" s="1085"/>
      <c r="N1101" s="1085"/>
      <c r="O1101" s="1085"/>
      <c r="P1101" s="1085"/>
      <c r="Q1101" s="1085"/>
      <c r="R1101" s="1085"/>
      <c r="S1101" s="1085"/>
      <c r="T1101" s="1085"/>
      <c r="U1101" s="1085"/>
      <c r="V1101" s="1085"/>
      <c r="W1101" s="1085"/>
      <c r="X1101" s="1085"/>
      <c r="Y1101" s="1085"/>
      <c r="Z1101" s="1085"/>
      <c r="AA1101" s="1085"/>
      <c r="AB1101" s="1124"/>
      <c r="AC1101" s="1124"/>
      <c r="AD1101" s="1124"/>
      <c r="AE1101" s="1124"/>
      <c r="AF1101" s="1085"/>
      <c r="AG1101" s="1085"/>
      <c r="AH1101" s="1085"/>
      <c r="AI1101" s="1085"/>
      <c r="AJ1101" s="1085"/>
      <c r="AK1101" s="1085"/>
      <c r="AL1101" s="1085"/>
      <c r="AM1101" s="1085"/>
      <c r="AN1101" s="1085"/>
      <c r="AO1101" s="1085"/>
      <c r="AP1101" s="1085"/>
      <c r="AQ1101" s="1085"/>
      <c r="AR1101" s="1085"/>
      <c r="AS1101" s="1085"/>
      <c r="AT1101" s="1085"/>
      <c r="AU1101" s="1085"/>
      <c r="AV1101" s="1085"/>
      <c r="AW1101" s="1085"/>
      <c r="AX1101" s="1085"/>
      <c r="AY1101" s="1085"/>
      <c r="AZ1101" s="1085"/>
      <c r="BA1101" s="1085"/>
      <c r="BB1101" s="1085"/>
      <c r="BC1101" s="1085"/>
      <c r="BD1101" s="1085"/>
      <c r="BE1101" s="1085"/>
      <c r="BF1101" s="1085"/>
      <c r="BG1101" s="1085"/>
      <c r="BH1101" s="1085"/>
      <c r="BI1101" s="1085"/>
      <c r="BJ1101" s="1085"/>
      <c r="BK1101" s="1085"/>
      <c r="BL1101" s="1085"/>
      <c r="BM1101" s="1085"/>
      <c r="BN1101" s="1085"/>
      <c r="BO1101" s="1085"/>
      <c r="BP1101" s="1085"/>
      <c r="BQ1101" s="1085"/>
      <c r="BR1101" s="1085"/>
      <c r="BS1101" s="1124"/>
      <c r="BT1101" s="1085"/>
      <c r="BU1101" s="1085"/>
      <c r="BV1101" s="1085"/>
      <c r="BW1101" s="1085"/>
      <c r="BX1101" s="1085"/>
      <c r="BY1101" s="1085"/>
      <c r="BZ1101" s="1085"/>
      <c r="CA1101" s="1085"/>
      <c r="CB1101" s="1085"/>
      <c r="CC1101" s="1085"/>
      <c r="CD1101" s="1085"/>
      <c r="CE1101" s="1085"/>
      <c r="CF1101" s="1085"/>
      <c r="CG1101" s="1085"/>
      <c r="CH1101" s="1085"/>
      <c r="CI1101" s="1085"/>
      <c r="CJ1101" s="1085"/>
      <c r="CK1101" s="1085"/>
      <c r="CL1101" s="1085"/>
      <c r="CM1101" s="1124"/>
      <c r="CN1101" s="1124"/>
      <c r="CO1101" s="1125"/>
      <c r="CQ1101" s="1955"/>
    </row>
    <row r="1102" spans="1:95" s="633" customFormat="1" x14ac:dyDescent="0.2">
      <c r="A1102" s="1066"/>
      <c r="B1102" s="1084"/>
      <c r="C1102" s="1060"/>
      <c r="D1102" s="1060"/>
      <c r="E1102" s="1061"/>
      <c r="F1102" s="1079"/>
      <c r="G1102" s="1078"/>
      <c r="H1102" s="1064"/>
      <c r="I1102" s="1085"/>
      <c r="J1102" s="1085"/>
      <c r="K1102" s="1085"/>
      <c r="L1102" s="1085"/>
      <c r="M1102" s="1085"/>
      <c r="N1102" s="1085"/>
      <c r="O1102" s="1085"/>
      <c r="P1102" s="1085"/>
      <c r="Q1102" s="1085"/>
      <c r="R1102" s="1085"/>
      <c r="S1102" s="1085"/>
      <c r="T1102" s="1085"/>
      <c r="U1102" s="1085"/>
      <c r="V1102" s="1085"/>
      <c r="W1102" s="1085"/>
      <c r="X1102" s="1085"/>
      <c r="Y1102" s="1085"/>
      <c r="Z1102" s="1085"/>
      <c r="AA1102" s="1085"/>
      <c r="AB1102" s="1124"/>
      <c r="AC1102" s="1124"/>
      <c r="AD1102" s="1124"/>
      <c r="AE1102" s="1124"/>
      <c r="AF1102" s="1085"/>
      <c r="AG1102" s="1085"/>
      <c r="AH1102" s="1085"/>
      <c r="AI1102" s="1085"/>
      <c r="AJ1102" s="1085"/>
      <c r="AK1102" s="1085"/>
      <c r="AL1102" s="1085"/>
      <c r="AM1102" s="1085"/>
      <c r="AN1102" s="1085"/>
      <c r="AO1102" s="1085"/>
      <c r="AP1102" s="1085"/>
      <c r="AQ1102" s="1085"/>
      <c r="AR1102" s="1085"/>
      <c r="AS1102" s="1085"/>
      <c r="AT1102" s="1085"/>
      <c r="AU1102" s="1085"/>
      <c r="AV1102" s="1085"/>
      <c r="AW1102" s="1085"/>
      <c r="AX1102" s="1085"/>
      <c r="AY1102" s="1085"/>
      <c r="AZ1102" s="1085"/>
      <c r="BA1102" s="1085"/>
      <c r="BB1102" s="1085"/>
      <c r="BC1102" s="1085"/>
      <c r="BD1102" s="1085"/>
      <c r="BE1102" s="1085"/>
      <c r="BF1102" s="1085"/>
      <c r="BG1102" s="1085"/>
      <c r="BH1102" s="1085"/>
      <c r="BI1102" s="1085"/>
      <c r="BJ1102" s="1085"/>
      <c r="BK1102" s="1085"/>
      <c r="BL1102" s="1085"/>
      <c r="BM1102" s="1085"/>
      <c r="BN1102" s="1085"/>
      <c r="BO1102" s="1085"/>
      <c r="BP1102" s="1085"/>
      <c r="BQ1102" s="1085"/>
      <c r="BR1102" s="1085"/>
      <c r="BS1102" s="1124"/>
      <c r="BT1102" s="1085"/>
      <c r="BU1102" s="1085"/>
      <c r="BV1102" s="1085"/>
      <c r="BW1102" s="1085"/>
      <c r="BX1102" s="1085"/>
      <c r="BY1102" s="1085"/>
      <c r="BZ1102" s="1085"/>
      <c r="CA1102" s="1085"/>
      <c r="CB1102" s="1085"/>
      <c r="CC1102" s="1085"/>
      <c r="CD1102" s="1085"/>
      <c r="CE1102" s="1085"/>
      <c r="CF1102" s="1085"/>
      <c r="CG1102" s="1085"/>
      <c r="CH1102" s="1085"/>
      <c r="CI1102" s="1085"/>
      <c r="CJ1102" s="1085"/>
      <c r="CK1102" s="1085"/>
      <c r="CL1102" s="1085"/>
      <c r="CM1102" s="1124"/>
      <c r="CN1102" s="1124"/>
      <c r="CO1102" s="1125"/>
      <c r="CQ1102" s="1955"/>
    </row>
    <row r="1103" spans="1:95" s="633" customFormat="1" x14ac:dyDescent="0.2">
      <c r="A1103" s="1066"/>
      <c r="B1103" s="1084"/>
      <c r="C1103" s="1060"/>
      <c r="D1103" s="1060"/>
      <c r="E1103" s="1061"/>
      <c r="F1103" s="1079"/>
      <c r="G1103" s="1078"/>
      <c r="H1103" s="1064"/>
      <c r="I1103" s="1085"/>
      <c r="J1103" s="1085"/>
      <c r="K1103" s="1085"/>
      <c r="L1103" s="1085"/>
      <c r="M1103" s="1085"/>
      <c r="N1103" s="1085"/>
      <c r="O1103" s="1085"/>
      <c r="P1103" s="1085"/>
      <c r="Q1103" s="1085"/>
      <c r="R1103" s="1085"/>
      <c r="S1103" s="1085"/>
      <c r="T1103" s="1085"/>
      <c r="U1103" s="1085"/>
      <c r="V1103" s="1085"/>
      <c r="W1103" s="1085"/>
      <c r="X1103" s="1085"/>
      <c r="Y1103" s="1085"/>
      <c r="Z1103" s="1085"/>
      <c r="AA1103" s="1085"/>
      <c r="AB1103" s="1124"/>
      <c r="AC1103" s="1124"/>
      <c r="AD1103" s="1124"/>
      <c r="AE1103" s="1124"/>
      <c r="AF1103" s="1085"/>
      <c r="AG1103" s="1085"/>
      <c r="AH1103" s="1085"/>
      <c r="AI1103" s="1085"/>
      <c r="AJ1103" s="1085"/>
      <c r="AK1103" s="1085"/>
      <c r="AL1103" s="1085"/>
      <c r="AM1103" s="1085"/>
      <c r="AN1103" s="1085"/>
      <c r="AO1103" s="1085"/>
      <c r="AP1103" s="1085"/>
      <c r="AQ1103" s="1085"/>
      <c r="AR1103" s="1085"/>
      <c r="AS1103" s="1085"/>
      <c r="AT1103" s="1085"/>
      <c r="AU1103" s="1085"/>
      <c r="AV1103" s="1085"/>
      <c r="AW1103" s="1085"/>
      <c r="AX1103" s="1085"/>
      <c r="AY1103" s="1085"/>
      <c r="AZ1103" s="1085"/>
      <c r="BA1103" s="1085"/>
      <c r="BB1103" s="1085"/>
      <c r="BC1103" s="1085"/>
      <c r="BD1103" s="1085"/>
      <c r="BE1103" s="1085"/>
      <c r="BF1103" s="1085"/>
      <c r="BG1103" s="1085"/>
      <c r="BH1103" s="1085"/>
      <c r="BI1103" s="1085"/>
      <c r="BJ1103" s="1085"/>
      <c r="BK1103" s="1085"/>
      <c r="BL1103" s="1085"/>
      <c r="BM1103" s="1085"/>
      <c r="BN1103" s="1085"/>
      <c r="BO1103" s="1085"/>
      <c r="BP1103" s="1085"/>
      <c r="BQ1103" s="1085"/>
      <c r="BR1103" s="1085"/>
      <c r="BS1103" s="1124"/>
      <c r="BT1103" s="1085"/>
      <c r="BU1103" s="1085"/>
      <c r="BV1103" s="1085"/>
      <c r="BW1103" s="1085"/>
      <c r="BX1103" s="1085"/>
      <c r="BY1103" s="1085"/>
      <c r="BZ1103" s="1085"/>
      <c r="CA1103" s="1085"/>
      <c r="CB1103" s="1085"/>
      <c r="CC1103" s="1085"/>
      <c r="CD1103" s="1085"/>
      <c r="CE1103" s="1085"/>
      <c r="CF1103" s="1085"/>
      <c r="CG1103" s="1085"/>
      <c r="CH1103" s="1085"/>
      <c r="CI1103" s="1085"/>
      <c r="CJ1103" s="1085"/>
      <c r="CK1103" s="1085"/>
      <c r="CL1103" s="1085"/>
      <c r="CM1103" s="1124"/>
      <c r="CN1103" s="1124"/>
      <c r="CO1103" s="1125"/>
      <c r="CQ1103" s="1955"/>
    </row>
    <row r="1104" spans="1:95" s="633" customFormat="1" x14ac:dyDescent="0.2">
      <c r="A1104" s="1066"/>
      <c r="B1104" s="1084"/>
      <c r="C1104" s="1060"/>
      <c r="D1104" s="1060"/>
      <c r="E1104" s="1061"/>
      <c r="F1104" s="1079"/>
      <c r="G1104" s="1078"/>
      <c r="H1104" s="1064"/>
      <c r="I1104" s="1085"/>
      <c r="J1104" s="1085"/>
      <c r="K1104" s="1085"/>
      <c r="L1104" s="1085"/>
      <c r="M1104" s="1085"/>
      <c r="N1104" s="1085"/>
      <c r="O1104" s="1085"/>
      <c r="P1104" s="1085"/>
      <c r="Q1104" s="1085"/>
      <c r="R1104" s="1085"/>
      <c r="S1104" s="1085"/>
      <c r="T1104" s="1085"/>
      <c r="U1104" s="1085"/>
      <c r="V1104" s="1085"/>
      <c r="W1104" s="1085"/>
      <c r="X1104" s="1085"/>
      <c r="Y1104" s="1085"/>
      <c r="Z1104" s="1085"/>
      <c r="AA1104" s="1085"/>
      <c r="AB1104" s="1124"/>
      <c r="AC1104" s="1124"/>
      <c r="AD1104" s="1124"/>
      <c r="AE1104" s="1124"/>
      <c r="AF1104" s="1085"/>
      <c r="AG1104" s="1085"/>
      <c r="AH1104" s="1085"/>
      <c r="AI1104" s="1085"/>
      <c r="AJ1104" s="1085"/>
      <c r="AK1104" s="1085"/>
      <c r="AL1104" s="1085"/>
      <c r="AM1104" s="1085"/>
      <c r="AN1104" s="1085"/>
      <c r="AO1104" s="1085"/>
      <c r="AP1104" s="1085"/>
      <c r="AQ1104" s="1085"/>
      <c r="AR1104" s="1085"/>
      <c r="AS1104" s="1085"/>
      <c r="AT1104" s="1085"/>
      <c r="AU1104" s="1085"/>
      <c r="AV1104" s="1085"/>
      <c r="AW1104" s="1085"/>
      <c r="AX1104" s="1085"/>
      <c r="AY1104" s="1085"/>
      <c r="AZ1104" s="1085"/>
      <c r="BA1104" s="1085"/>
      <c r="BB1104" s="1085"/>
      <c r="BC1104" s="1085"/>
      <c r="BD1104" s="1085"/>
      <c r="BE1104" s="1085"/>
      <c r="BF1104" s="1085"/>
      <c r="BG1104" s="1085"/>
      <c r="BH1104" s="1085"/>
      <c r="BI1104" s="1085"/>
      <c r="BJ1104" s="1085"/>
      <c r="BK1104" s="1085"/>
      <c r="BL1104" s="1085"/>
      <c r="BM1104" s="1085"/>
      <c r="BN1104" s="1085"/>
      <c r="BO1104" s="1085"/>
      <c r="BP1104" s="1085"/>
      <c r="BQ1104" s="1085"/>
      <c r="BR1104" s="1085"/>
      <c r="BS1104" s="1124"/>
      <c r="BT1104" s="1085"/>
      <c r="BU1104" s="1085"/>
      <c r="BV1104" s="1085"/>
      <c r="BW1104" s="1085"/>
      <c r="BX1104" s="1085"/>
      <c r="BY1104" s="1085"/>
      <c r="BZ1104" s="1085"/>
      <c r="CA1104" s="1085"/>
      <c r="CB1104" s="1085"/>
      <c r="CC1104" s="1085"/>
      <c r="CD1104" s="1085"/>
      <c r="CE1104" s="1085"/>
      <c r="CF1104" s="1085"/>
      <c r="CG1104" s="1085"/>
      <c r="CH1104" s="1085"/>
      <c r="CI1104" s="1085"/>
      <c r="CJ1104" s="1085"/>
      <c r="CK1104" s="1085"/>
      <c r="CL1104" s="1085"/>
      <c r="CM1104" s="1124"/>
      <c r="CN1104" s="1124"/>
      <c r="CO1104" s="1125"/>
      <c r="CQ1104" s="1955"/>
    </row>
    <row r="1105" spans="1:95" s="633" customFormat="1" x14ac:dyDescent="0.2">
      <c r="A1105" s="1066"/>
      <c r="B1105" s="1084"/>
      <c r="C1105" s="1060"/>
      <c r="D1105" s="1060"/>
      <c r="E1105" s="1061"/>
      <c r="F1105" s="1079"/>
      <c r="G1105" s="1078"/>
      <c r="H1105" s="1064"/>
      <c r="I1105" s="1085"/>
      <c r="J1105" s="1085"/>
      <c r="K1105" s="1085"/>
      <c r="L1105" s="1085"/>
      <c r="M1105" s="1085"/>
      <c r="N1105" s="1085"/>
      <c r="O1105" s="1085"/>
      <c r="P1105" s="1085"/>
      <c r="Q1105" s="1085"/>
      <c r="R1105" s="1085"/>
      <c r="S1105" s="1085"/>
      <c r="T1105" s="1085"/>
      <c r="U1105" s="1085"/>
      <c r="V1105" s="1085"/>
      <c r="W1105" s="1085"/>
      <c r="X1105" s="1085"/>
      <c r="Y1105" s="1085"/>
      <c r="Z1105" s="1085"/>
      <c r="AA1105" s="1085"/>
      <c r="AB1105" s="1124"/>
      <c r="AC1105" s="1124"/>
      <c r="AD1105" s="1124"/>
      <c r="AE1105" s="1124"/>
      <c r="AF1105" s="1085"/>
      <c r="AG1105" s="1085"/>
      <c r="AH1105" s="1085"/>
      <c r="AI1105" s="1085"/>
      <c r="AJ1105" s="1085"/>
      <c r="AK1105" s="1085"/>
      <c r="AL1105" s="1085"/>
      <c r="AM1105" s="1085"/>
      <c r="AN1105" s="1085"/>
      <c r="AO1105" s="1085"/>
      <c r="AP1105" s="1085"/>
      <c r="AQ1105" s="1085"/>
      <c r="AR1105" s="1085"/>
      <c r="AS1105" s="1085"/>
      <c r="AT1105" s="1085"/>
      <c r="AU1105" s="1085"/>
      <c r="AV1105" s="1085"/>
      <c r="AW1105" s="1085"/>
      <c r="AX1105" s="1085"/>
      <c r="AY1105" s="1085"/>
      <c r="AZ1105" s="1085"/>
      <c r="BA1105" s="1085"/>
      <c r="BB1105" s="1085"/>
      <c r="BC1105" s="1085"/>
      <c r="BD1105" s="1085"/>
      <c r="BE1105" s="1085"/>
      <c r="BF1105" s="1085"/>
      <c r="BG1105" s="1085"/>
      <c r="BH1105" s="1085"/>
      <c r="BI1105" s="1085"/>
      <c r="BJ1105" s="1085"/>
      <c r="BK1105" s="1085"/>
      <c r="BL1105" s="1085"/>
      <c r="BM1105" s="1085"/>
      <c r="BN1105" s="1085"/>
      <c r="BO1105" s="1085"/>
      <c r="BP1105" s="1085"/>
      <c r="BQ1105" s="1085"/>
      <c r="BR1105" s="1085"/>
      <c r="BS1105" s="1124"/>
      <c r="BT1105" s="1085"/>
      <c r="BU1105" s="1085"/>
      <c r="BV1105" s="1085"/>
      <c r="BW1105" s="1085"/>
      <c r="BX1105" s="1085"/>
      <c r="BY1105" s="1085"/>
      <c r="BZ1105" s="1085"/>
      <c r="CA1105" s="1085"/>
      <c r="CB1105" s="1085"/>
      <c r="CC1105" s="1085"/>
      <c r="CD1105" s="1085"/>
      <c r="CE1105" s="1085"/>
      <c r="CF1105" s="1085"/>
      <c r="CG1105" s="1085"/>
      <c r="CH1105" s="1085"/>
      <c r="CI1105" s="1085"/>
      <c r="CJ1105" s="1085"/>
      <c r="CK1105" s="1085"/>
      <c r="CL1105" s="1085"/>
      <c r="CM1105" s="1124"/>
      <c r="CN1105" s="1124"/>
      <c r="CO1105" s="1125"/>
      <c r="CQ1105" s="1955"/>
    </row>
    <row r="1106" spans="1:95" s="633" customFormat="1" x14ac:dyDescent="0.2">
      <c r="A1106" s="1066"/>
      <c r="B1106" s="1084"/>
      <c r="C1106" s="1060"/>
      <c r="D1106" s="1060"/>
      <c r="E1106" s="1061"/>
      <c r="F1106" s="1079"/>
      <c r="G1106" s="1078"/>
      <c r="H1106" s="1064"/>
      <c r="I1106" s="1085"/>
      <c r="J1106" s="1085"/>
      <c r="K1106" s="1085"/>
      <c r="L1106" s="1085"/>
      <c r="M1106" s="1085"/>
      <c r="N1106" s="1085"/>
      <c r="O1106" s="1085"/>
      <c r="P1106" s="1085"/>
      <c r="Q1106" s="1085"/>
      <c r="R1106" s="1085"/>
      <c r="S1106" s="1085"/>
      <c r="T1106" s="1085"/>
      <c r="U1106" s="1085"/>
      <c r="V1106" s="1085"/>
      <c r="W1106" s="1085"/>
      <c r="X1106" s="1085"/>
      <c r="Y1106" s="1085"/>
      <c r="Z1106" s="1085"/>
      <c r="AA1106" s="1085"/>
      <c r="AB1106" s="1124"/>
      <c r="AC1106" s="1124"/>
      <c r="AD1106" s="1124"/>
      <c r="AE1106" s="1124"/>
      <c r="AF1106" s="1085"/>
      <c r="AG1106" s="1085"/>
      <c r="AH1106" s="1085"/>
      <c r="AI1106" s="1085"/>
      <c r="AJ1106" s="1085"/>
      <c r="AK1106" s="1085"/>
      <c r="AL1106" s="1085"/>
      <c r="AM1106" s="1085"/>
      <c r="AN1106" s="1085"/>
      <c r="AO1106" s="1085"/>
      <c r="AP1106" s="1085"/>
      <c r="AQ1106" s="1085"/>
      <c r="AR1106" s="1085"/>
      <c r="AS1106" s="1085"/>
      <c r="AT1106" s="1085"/>
      <c r="AU1106" s="1085"/>
      <c r="AV1106" s="1085"/>
      <c r="AW1106" s="1085"/>
      <c r="AX1106" s="1085"/>
      <c r="AY1106" s="1085"/>
      <c r="AZ1106" s="1085"/>
      <c r="BA1106" s="1085"/>
      <c r="BB1106" s="1085"/>
      <c r="BC1106" s="1085"/>
      <c r="BD1106" s="1085"/>
      <c r="BE1106" s="1085"/>
      <c r="BF1106" s="1085"/>
      <c r="BG1106" s="1085"/>
      <c r="BH1106" s="1085"/>
      <c r="BI1106" s="1085"/>
      <c r="BJ1106" s="1085"/>
      <c r="BK1106" s="1085"/>
      <c r="BL1106" s="1085"/>
      <c r="BM1106" s="1085"/>
      <c r="BN1106" s="1085"/>
      <c r="BO1106" s="1085"/>
      <c r="BP1106" s="1085"/>
      <c r="BQ1106" s="1085"/>
      <c r="BR1106" s="1085"/>
      <c r="BS1106" s="1124"/>
      <c r="BT1106" s="1085"/>
      <c r="BU1106" s="1085"/>
      <c r="BV1106" s="1085"/>
      <c r="BW1106" s="1085"/>
      <c r="BX1106" s="1085"/>
      <c r="BY1106" s="1085"/>
      <c r="BZ1106" s="1085"/>
      <c r="CA1106" s="1085"/>
      <c r="CB1106" s="1085"/>
      <c r="CC1106" s="1085"/>
      <c r="CD1106" s="1085"/>
      <c r="CE1106" s="1085"/>
      <c r="CF1106" s="1085"/>
      <c r="CG1106" s="1085"/>
      <c r="CH1106" s="1085"/>
      <c r="CI1106" s="1085"/>
      <c r="CJ1106" s="1085"/>
      <c r="CK1106" s="1085"/>
      <c r="CL1106" s="1085"/>
      <c r="CM1106" s="1124"/>
      <c r="CN1106" s="1124"/>
      <c r="CO1106" s="1125"/>
      <c r="CQ1106" s="1955"/>
    </row>
    <row r="1107" spans="1:95" s="633" customFormat="1" x14ac:dyDescent="0.2">
      <c r="A1107" s="1066"/>
      <c r="B1107" s="1084"/>
      <c r="C1107" s="1060"/>
      <c r="D1107" s="1060"/>
      <c r="E1107" s="1061"/>
      <c r="F1107" s="1079"/>
      <c r="G1107" s="1078"/>
      <c r="H1107" s="1064"/>
      <c r="I1107" s="1085"/>
      <c r="J1107" s="1085"/>
      <c r="K1107" s="1085"/>
      <c r="L1107" s="1085"/>
      <c r="M1107" s="1085"/>
      <c r="N1107" s="1085"/>
      <c r="O1107" s="1085"/>
      <c r="P1107" s="1085"/>
      <c r="Q1107" s="1085"/>
      <c r="R1107" s="1085"/>
      <c r="S1107" s="1085"/>
      <c r="T1107" s="1085"/>
      <c r="U1107" s="1085"/>
      <c r="V1107" s="1085"/>
      <c r="W1107" s="1085"/>
      <c r="X1107" s="1085"/>
      <c r="Y1107" s="1085"/>
      <c r="Z1107" s="1085"/>
      <c r="AA1107" s="1085"/>
      <c r="AB1107" s="1124"/>
      <c r="AC1107" s="1124"/>
      <c r="AD1107" s="1124"/>
      <c r="AE1107" s="1124"/>
      <c r="AF1107" s="1085"/>
      <c r="AG1107" s="1085"/>
      <c r="AH1107" s="1085"/>
      <c r="AI1107" s="1085"/>
      <c r="AJ1107" s="1085"/>
      <c r="AK1107" s="1085"/>
      <c r="AL1107" s="1085"/>
      <c r="AM1107" s="1085"/>
      <c r="AN1107" s="1085"/>
      <c r="AO1107" s="1085"/>
      <c r="AP1107" s="1085"/>
      <c r="AQ1107" s="1085"/>
      <c r="AR1107" s="1085"/>
      <c r="AS1107" s="1085"/>
      <c r="AT1107" s="1085"/>
      <c r="AU1107" s="1085"/>
      <c r="AV1107" s="1085"/>
      <c r="AW1107" s="1085"/>
      <c r="AX1107" s="1085"/>
      <c r="AY1107" s="1085"/>
      <c r="AZ1107" s="1085"/>
      <c r="BA1107" s="1085"/>
      <c r="BB1107" s="1085"/>
      <c r="BC1107" s="1085"/>
      <c r="BD1107" s="1085"/>
      <c r="BE1107" s="1085"/>
      <c r="BF1107" s="1085"/>
      <c r="BG1107" s="1085"/>
      <c r="BH1107" s="1085"/>
      <c r="BI1107" s="1085"/>
      <c r="BJ1107" s="1085"/>
      <c r="BK1107" s="1085"/>
      <c r="BL1107" s="1085"/>
      <c r="BM1107" s="1085"/>
      <c r="BN1107" s="1085"/>
      <c r="BO1107" s="1085"/>
      <c r="BP1107" s="1085"/>
      <c r="BQ1107" s="1085"/>
      <c r="BR1107" s="1085"/>
      <c r="BS1107" s="1124"/>
      <c r="BT1107" s="1085"/>
      <c r="BU1107" s="1085"/>
      <c r="BV1107" s="1085"/>
      <c r="BW1107" s="1085"/>
      <c r="BX1107" s="1085"/>
      <c r="BY1107" s="1085"/>
      <c r="BZ1107" s="1085"/>
      <c r="CA1107" s="1085"/>
      <c r="CB1107" s="1085"/>
      <c r="CC1107" s="1085"/>
      <c r="CD1107" s="1085"/>
      <c r="CE1107" s="1085"/>
      <c r="CF1107" s="1085"/>
      <c r="CG1107" s="1085"/>
      <c r="CH1107" s="1085"/>
      <c r="CI1107" s="1085"/>
      <c r="CJ1107" s="1085"/>
      <c r="CK1107" s="1085"/>
      <c r="CL1107" s="1085"/>
      <c r="CM1107" s="1124"/>
      <c r="CN1107" s="1124"/>
      <c r="CO1107" s="1125"/>
      <c r="CQ1107" s="1955"/>
    </row>
    <row r="1108" spans="1:95" s="633" customFormat="1" x14ac:dyDescent="0.2">
      <c r="A1108" s="1066"/>
      <c r="B1108" s="1084"/>
      <c r="C1108" s="1060"/>
      <c r="D1108" s="1060"/>
      <c r="E1108" s="1061"/>
      <c r="F1108" s="1079"/>
      <c r="G1108" s="1078"/>
      <c r="H1108" s="1064"/>
      <c r="I1108" s="1085"/>
      <c r="J1108" s="1085"/>
      <c r="K1108" s="1085"/>
      <c r="L1108" s="1085"/>
      <c r="M1108" s="1085"/>
      <c r="N1108" s="1085"/>
      <c r="O1108" s="1085"/>
      <c r="P1108" s="1085"/>
      <c r="Q1108" s="1085"/>
      <c r="R1108" s="1085"/>
      <c r="S1108" s="1085"/>
      <c r="T1108" s="1085"/>
      <c r="U1108" s="1085"/>
      <c r="V1108" s="1085"/>
      <c r="W1108" s="1085"/>
      <c r="X1108" s="1085"/>
      <c r="Y1108" s="1085"/>
      <c r="Z1108" s="1085"/>
      <c r="AA1108" s="1085"/>
      <c r="AB1108" s="1124"/>
      <c r="AC1108" s="1124"/>
      <c r="AD1108" s="1124"/>
      <c r="AE1108" s="1124"/>
      <c r="AF1108" s="1085"/>
      <c r="AG1108" s="1085"/>
      <c r="AH1108" s="1085"/>
      <c r="AI1108" s="1085"/>
      <c r="AJ1108" s="1085"/>
      <c r="AK1108" s="1085"/>
      <c r="AL1108" s="1085"/>
      <c r="AM1108" s="1085"/>
      <c r="AN1108" s="1085"/>
      <c r="AO1108" s="1085"/>
      <c r="AP1108" s="1085"/>
      <c r="AQ1108" s="1085"/>
      <c r="AR1108" s="1085"/>
      <c r="AS1108" s="1085"/>
      <c r="AT1108" s="1085"/>
      <c r="AU1108" s="1085"/>
      <c r="AV1108" s="1085"/>
      <c r="AW1108" s="1085"/>
      <c r="AX1108" s="1085"/>
      <c r="AY1108" s="1085"/>
      <c r="AZ1108" s="1085"/>
      <c r="BA1108" s="1085"/>
      <c r="BB1108" s="1085"/>
      <c r="BC1108" s="1085"/>
      <c r="BD1108" s="1085"/>
      <c r="BE1108" s="1085"/>
      <c r="BF1108" s="1085"/>
      <c r="BG1108" s="1085"/>
      <c r="BH1108" s="1085"/>
      <c r="BI1108" s="1085"/>
      <c r="BJ1108" s="1085"/>
      <c r="BK1108" s="1085"/>
      <c r="BL1108" s="1085"/>
      <c r="BM1108" s="1085"/>
      <c r="BN1108" s="1085"/>
      <c r="BO1108" s="1085"/>
      <c r="BP1108" s="1085"/>
      <c r="BQ1108" s="1085"/>
      <c r="BR1108" s="1085"/>
      <c r="BS1108" s="1124"/>
      <c r="BT1108" s="1085"/>
      <c r="BU1108" s="1085"/>
      <c r="BV1108" s="1085"/>
      <c r="BW1108" s="1085"/>
      <c r="BX1108" s="1085"/>
      <c r="BY1108" s="1085"/>
      <c r="BZ1108" s="1085"/>
      <c r="CA1108" s="1085"/>
      <c r="CB1108" s="1085"/>
      <c r="CC1108" s="1085"/>
      <c r="CD1108" s="1085"/>
      <c r="CE1108" s="1085"/>
      <c r="CF1108" s="1085"/>
      <c r="CG1108" s="1085"/>
      <c r="CH1108" s="1085"/>
      <c r="CI1108" s="1085"/>
      <c r="CJ1108" s="1085"/>
      <c r="CK1108" s="1085"/>
      <c r="CL1108" s="1085"/>
      <c r="CM1108" s="1124"/>
      <c r="CN1108" s="1124"/>
      <c r="CO1108" s="1125"/>
      <c r="CQ1108" s="1955"/>
    </row>
    <row r="1109" spans="1:95" s="633" customFormat="1" x14ac:dyDescent="0.2">
      <c r="A1109" s="1066"/>
      <c r="B1109" s="1084"/>
      <c r="C1109" s="1060"/>
      <c r="D1109" s="1060"/>
      <c r="E1109" s="1061"/>
      <c r="F1109" s="1079"/>
      <c r="G1109" s="1078"/>
      <c r="H1109" s="1064"/>
      <c r="I1109" s="1085"/>
      <c r="J1109" s="1085"/>
      <c r="K1109" s="1085"/>
      <c r="L1109" s="1085"/>
      <c r="M1109" s="1085"/>
      <c r="N1109" s="1085"/>
      <c r="O1109" s="1085"/>
      <c r="P1109" s="1085"/>
      <c r="Q1109" s="1085"/>
      <c r="R1109" s="1085"/>
      <c r="S1109" s="1085"/>
      <c r="T1109" s="1085"/>
      <c r="U1109" s="1085"/>
      <c r="V1109" s="1085"/>
      <c r="W1109" s="1085"/>
      <c r="X1109" s="1085"/>
      <c r="Y1109" s="1085"/>
      <c r="Z1109" s="1085"/>
      <c r="AA1109" s="1085"/>
      <c r="AB1109" s="1124"/>
      <c r="AC1109" s="1124"/>
      <c r="AD1109" s="1124"/>
      <c r="AE1109" s="1124"/>
      <c r="AF1109" s="1085"/>
      <c r="AG1109" s="1085"/>
      <c r="AH1109" s="1085"/>
      <c r="AI1109" s="1085"/>
      <c r="AJ1109" s="1085"/>
      <c r="AK1109" s="1085"/>
      <c r="AL1109" s="1085"/>
      <c r="AM1109" s="1085"/>
      <c r="AN1109" s="1085"/>
      <c r="AO1109" s="1085"/>
      <c r="AP1109" s="1085"/>
      <c r="AQ1109" s="1085"/>
      <c r="AR1109" s="1085"/>
      <c r="AS1109" s="1085"/>
      <c r="AT1109" s="1085"/>
      <c r="AU1109" s="1085"/>
      <c r="AV1109" s="1085"/>
      <c r="AW1109" s="1085"/>
      <c r="AX1109" s="1085"/>
      <c r="AY1109" s="1085"/>
      <c r="AZ1109" s="1085"/>
      <c r="BA1109" s="1085"/>
      <c r="BB1109" s="1085"/>
      <c r="BC1109" s="1085"/>
      <c r="BD1109" s="1085"/>
      <c r="BE1109" s="1085"/>
      <c r="BF1109" s="1085"/>
      <c r="BG1109" s="1085"/>
      <c r="BH1109" s="1085"/>
      <c r="BI1109" s="1085"/>
      <c r="BJ1109" s="1085"/>
      <c r="BK1109" s="1085"/>
      <c r="BL1109" s="1085"/>
      <c r="BM1109" s="1085"/>
      <c r="BN1109" s="1085"/>
      <c r="BO1109" s="1085"/>
      <c r="BP1109" s="1085"/>
      <c r="BQ1109" s="1085"/>
      <c r="BR1109" s="1085"/>
      <c r="BS1109" s="1124"/>
      <c r="BT1109" s="1085"/>
      <c r="BU1109" s="1085"/>
      <c r="BV1109" s="1085"/>
      <c r="BW1109" s="1085"/>
      <c r="BX1109" s="1085"/>
      <c r="BY1109" s="1085"/>
      <c r="BZ1109" s="1085"/>
      <c r="CA1109" s="1085"/>
      <c r="CB1109" s="1085"/>
      <c r="CC1109" s="1085"/>
      <c r="CD1109" s="1085"/>
      <c r="CE1109" s="1085"/>
      <c r="CF1109" s="1085"/>
      <c r="CG1109" s="1085"/>
      <c r="CH1109" s="1085"/>
      <c r="CI1109" s="1085"/>
      <c r="CJ1109" s="1085"/>
      <c r="CK1109" s="1085"/>
      <c r="CL1109" s="1085"/>
      <c r="CM1109" s="1124"/>
      <c r="CN1109" s="1124"/>
      <c r="CO1109" s="1125"/>
      <c r="CQ1109" s="1955"/>
    </row>
    <row r="1110" spans="1:95" s="633" customFormat="1" x14ac:dyDescent="0.2">
      <c r="A1110" s="1066"/>
      <c r="B1110" s="1084"/>
      <c r="C1110" s="1060"/>
      <c r="D1110" s="1060"/>
      <c r="E1110" s="1061"/>
      <c r="F1110" s="1079"/>
      <c r="G1110" s="1078"/>
      <c r="H1110" s="1064"/>
      <c r="I1110" s="1085"/>
      <c r="J1110" s="1085"/>
      <c r="K1110" s="1085"/>
      <c r="L1110" s="1085"/>
      <c r="M1110" s="1085"/>
      <c r="N1110" s="1085"/>
      <c r="O1110" s="1085"/>
      <c r="P1110" s="1085"/>
      <c r="Q1110" s="1085"/>
      <c r="R1110" s="1085"/>
      <c r="S1110" s="1085"/>
      <c r="T1110" s="1085"/>
      <c r="U1110" s="1085"/>
      <c r="V1110" s="1085"/>
      <c r="W1110" s="1085"/>
      <c r="X1110" s="1085"/>
      <c r="Y1110" s="1085"/>
      <c r="Z1110" s="1085"/>
      <c r="AA1110" s="1085"/>
      <c r="AB1110" s="1124"/>
      <c r="AC1110" s="1124"/>
      <c r="AD1110" s="1124"/>
      <c r="AE1110" s="1124"/>
      <c r="AF1110" s="1085"/>
      <c r="AG1110" s="1085"/>
      <c r="AH1110" s="1085"/>
      <c r="AI1110" s="1085"/>
      <c r="AJ1110" s="1085"/>
      <c r="AK1110" s="1085"/>
      <c r="AL1110" s="1085"/>
      <c r="AM1110" s="1085"/>
      <c r="AN1110" s="1085"/>
      <c r="AO1110" s="1085"/>
      <c r="AP1110" s="1085"/>
      <c r="AQ1110" s="1085"/>
      <c r="AR1110" s="1085"/>
      <c r="AS1110" s="1085"/>
      <c r="AT1110" s="1085"/>
      <c r="AU1110" s="1085"/>
      <c r="AV1110" s="1085"/>
      <c r="AW1110" s="1085"/>
      <c r="AX1110" s="1085"/>
      <c r="AY1110" s="1085"/>
      <c r="AZ1110" s="1085"/>
      <c r="BA1110" s="1085"/>
      <c r="BB1110" s="1085"/>
      <c r="BC1110" s="1085"/>
      <c r="BD1110" s="1085"/>
      <c r="BE1110" s="1085"/>
      <c r="BF1110" s="1085"/>
      <c r="BG1110" s="1085"/>
      <c r="BH1110" s="1085"/>
      <c r="BI1110" s="1085"/>
      <c r="BJ1110" s="1085"/>
      <c r="BK1110" s="1085"/>
      <c r="BL1110" s="1085"/>
      <c r="BM1110" s="1085"/>
      <c r="BN1110" s="1085"/>
      <c r="BO1110" s="1085"/>
      <c r="BP1110" s="1085"/>
      <c r="BQ1110" s="1085"/>
      <c r="BR1110" s="1085"/>
      <c r="BS1110" s="1124"/>
      <c r="BT1110" s="1085"/>
      <c r="BU1110" s="1085"/>
      <c r="BV1110" s="1085"/>
      <c r="BW1110" s="1085"/>
      <c r="BX1110" s="1085"/>
      <c r="BY1110" s="1085"/>
      <c r="BZ1110" s="1085"/>
      <c r="CA1110" s="1085"/>
      <c r="CB1110" s="1085"/>
      <c r="CC1110" s="1085"/>
      <c r="CD1110" s="1085"/>
      <c r="CE1110" s="1085"/>
      <c r="CF1110" s="1085"/>
      <c r="CG1110" s="1085"/>
      <c r="CH1110" s="1085"/>
      <c r="CI1110" s="1085"/>
      <c r="CJ1110" s="1085"/>
      <c r="CK1110" s="1085"/>
      <c r="CL1110" s="1085"/>
      <c r="CM1110" s="1124"/>
      <c r="CN1110" s="1124"/>
      <c r="CO1110" s="1125"/>
      <c r="CQ1110" s="1955"/>
    </row>
    <row r="1111" spans="1:95" s="633" customFormat="1" x14ac:dyDescent="0.2">
      <c r="A1111" s="1066"/>
      <c r="B1111" s="1084"/>
      <c r="C1111" s="1060"/>
      <c r="D1111" s="1060"/>
      <c r="E1111" s="1061"/>
      <c r="F1111" s="1079"/>
      <c r="G1111" s="1078"/>
      <c r="H1111" s="1064"/>
      <c r="I1111" s="1085"/>
      <c r="J1111" s="1085"/>
      <c r="K1111" s="1085"/>
      <c r="L1111" s="1085"/>
      <c r="M1111" s="1085"/>
      <c r="N1111" s="1085"/>
      <c r="O1111" s="1085"/>
      <c r="P1111" s="1085"/>
      <c r="Q1111" s="1085"/>
      <c r="R1111" s="1085"/>
      <c r="S1111" s="1085"/>
      <c r="T1111" s="1085"/>
      <c r="U1111" s="1085"/>
      <c r="V1111" s="1085"/>
      <c r="W1111" s="1085"/>
      <c r="X1111" s="1085"/>
      <c r="Y1111" s="1085"/>
      <c r="Z1111" s="1085"/>
      <c r="AA1111" s="1085"/>
      <c r="AB1111" s="1124"/>
      <c r="AC1111" s="1124"/>
      <c r="AD1111" s="1124"/>
      <c r="AE1111" s="1124"/>
      <c r="AF1111" s="1085"/>
      <c r="AG1111" s="1085"/>
      <c r="AH1111" s="1085"/>
      <c r="AI1111" s="1085"/>
      <c r="AJ1111" s="1085"/>
      <c r="AK1111" s="1085"/>
      <c r="AL1111" s="1085"/>
      <c r="AM1111" s="1085"/>
      <c r="AN1111" s="1085"/>
      <c r="AO1111" s="1085"/>
      <c r="AP1111" s="1085"/>
      <c r="AQ1111" s="1085"/>
      <c r="AR1111" s="1085"/>
      <c r="AS1111" s="1085"/>
      <c r="AT1111" s="1085"/>
      <c r="AU1111" s="1085"/>
      <c r="AV1111" s="1085"/>
      <c r="AW1111" s="1085"/>
      <c r="AX1111" s="1085"/>
      <c r="AY1111" s="1085"/>
      <c r="AZ1111" s="1085"/>
      <c r="BA1111" s="1085"/>
      <c r="BB1111" s="1085"/>
      <c r="BC1111" s="1085"/>
      <c r="BD1111" s="1085"/>
      <c r="BE1111" s="1085"/>
      <c r="BF1111" s="1085"/>
      <c r="BG1111" s="1085"/>
      <c r="BH1111" s="1085"/>
      <c r="BI1111" s="1085"/>
      <c r="BJ1111" s="1085"/>
      <c r="BK1111" s="1085"/>
      <c r="BL1111" s="1085"/>
      <c r="BM1111" s="1085"/>
      <c r="BN1111" s="1085"/>
      <c r="BO1111" s="1085"/>
      <c r="BP1111" s="1085"/>
      <c r="BQ1111" s="1085"/>
      <c r="BR1111" s="1085"/>
      <c r="BS1111" s="1124"/>
      <c r="BT1111" s="1085"/>
      <c r="BU1111" s="1085"/>
      <c r="BV1111" s="1085"/>
      <c r="BW1111" s="1085"/>
      <c r="BX1111" s="1085"/>
      <c r="BY1111" s="1085"/>
      <c r="BZ1111" s="1085"/>
      <c r="CA1111" s="1085"/>
      <c r="CB1111" s="1085"/>
      <c r="CC1111" s="1085"/>
      <c r="CD1111" s="1085"/>
      <c r="CE1111" s="1085"/>
      <c r="CF1111" s="1085"/>
      <c r="CG1111" s="1085"/>
      <c r="CH1111" s="1085"/>
      <c r="CI1111" s="1085"/>
      <c r="CJ1111" s="1085"/>
      <c r="CK1111" s="1085"/>
      <c r="CL1111" s="1085"/>
      <c r="CM1111" s="1124"/>
      <c r="CN1111" s="1124"/>
      <c r="CO1111" s="1125"/>
      <c r="CQ1111" s="1955"/>
    </row>
    <row r="1112" spans="1:95" s="633" customFormat="1" x14ac:dyDescent="0.2">
      <c r="A1112" s="1066"/>
      <c r="B1112" s="1084"/>
      <c r="C1112" s="1060"/>
      <c r="D1112" s="1060"/>
      <c r="E1112" s="1061"/>
      <c r="F1112" s="1079"/>
      <c r="G1112" s="1078"/>
      <c r="H1112" s="1064"/>
      <c r="I1112" s="1085"/>
      <c r="J1112" s="1085"/>
      <c r="K1112" s="1085"/>
      <c r="L1112" s="1085"/>
      <c r="M1112" s="1085"/>
      <c r="N1112" s="1085"/>
      <c r="O1112" s="1085"/>
      <c r="P1112" s="1085"/>
      <c r="Q1112" s="1085"/>
      <c r="R1112" s="1085"/>
      <c r="S1112" s="1085"/>
      <c r="T1112" s="1085"/>
      <c r="U1112" s="1085"/>
      <c r="V1112" s="1085"/>
      <c r="W1112" s="1085"/>
      <c r="X1112" s="1085"/>
      <c r="Y1112" s="1085"/>
      <c r="Z1112" s="1085"/>
      <c r="AA1112" s="1085"/>
      <c r="AB1112" s="1124"/>
      <c r="AC1112" s="1124"/>
      <c r="AD1112" s="1124"/>
      <c r="AE1112" s="1124"/>
      <c r="AF1112" s="1085"/>
      <c r="AG1112" s="1085"/>
      <c r="AH1112" s="1085"/>
      <c r="AI1112" s="1085"/>
      <c r="AJ1112" s="1085"/>
      <c r="AK1112" s="1085"/>
      <c r="AL1112" s="1085"/>
      <c r="AM1112" s="1085"/>
      <c r="AN1112" s="1085"/>
      <c r="AO1112" s="1085"/>
      <c r="AP1112" s="1085"/>
      <c r="AQ1112" s="1085"/>
      <c r="AR1112" s="1085"/>
      <c r="AS1112" s="1085"/>
      <c r="AT1112" s="1085"/>
      <c r="AU1112" s="1085"/>
      <c r="AV1112" s="1085"/>
      <c r="AW1112" s="1085"/>
      <c r="AX1112" s="1085"/>
      <c r="AY1112" s="1085"/>
      <c r="AZ1112" s="1085"/>
      <c r="BA1112" s="1085"/>
      <c r="BB1112" s="1085"/>
      <c r="BC1112" s="1085"/>
      <c r="BD1112" s="1085"/>
      <c r="BE1112" s="1085"/>
      <c r="BF1112" s="1085"/>
      <c r="BG1112" s="1085"/>
      <c r="BH1112" s="1085"/>
      <c r="BI1112" s="1085"/>
      <c r="BJ1112" s="1085"/>
      <c r="BK1112" s="1085"/>
      <c r="BL1112" s="1085"/>
      <c r="BM1112" s="1085"/>
      <c r="BN1112" s="1085"/>
      <c r="BO1112" s="1085"/>
      <c r="BP1112" s="1085"/>
      <c r="BQ1112" s="1085"/>
      <c r="BR1112" s="1085"/>
      <c r="BS1112" s="1124"/>
      <c r="BT1112" s="1085"/>
      <c r="BU1112" s="1085"/>
      <c r="BV1112" s="1085"/>
      <c r="BW1112" s="1085"/>
      <c r="BX1112" s="1085"/>
      <c r="BY1112" s="1085"/>
      <c r="BZ1112" s="1085"/>
      <c r="CA1112" s="1085"/>
      <c r="CB1112" s="1085"/>
      <c r="CC1112" s="1085"/>
      <c r="CD1112" s="1085"/>
      <c r="CE1112" s="1085"/>
      <c r="CF1112" s="1085"/>
      <c r="CG1112" s="1085"/>
      <c r="CH1112" s="1085"/>
      <c r="CI1112" s="1085"/>
      <c r="CJ1112" s="1085"/>
      <c r="CK1112" s="1085"/>
      <c r="CL1112" s="1085"/>
      <c r="CM1112" s="1124"/>
      <c r="CN1112" s="1124"/>
      <c r="CO1112" s="1125"/>
      <c r="CQ1112" s="1955"/>
    </row>
    <row r="1113" spans="1:95" s="633" customFormat="1" x14ac:dyDescent="0.2">
      <c r="A1113" s="1066"/>
      <c r="B1113" s="1084"/>
      <c r="C1113" s="1060"/>
      <c r="D1113" s="1060"/>
      <c r="E1113" s="1061"/>
      <c r="F1113" s="1079"/>
      <c r="G1113" s="1078"/>
      <c r="H1113" s="1064"/>
      <c r="I1113" s="1085"/>
      <c r="J1113" s="1085"/>
      <c r="K1113" s="1085"/>
      <c r="L1113" s="1085"/>
      <c r="M1113" s="1085"/>
      <c r="N1113" s="1085"/>
      <c r="O1113" s="1085"/>
      <c r="P1113" s="1085"/>
      <c r="Q1113" s="1085"/>
      <c r="R1113" s="1085"/>
      <c r="S1113" s="1085"/>
      <c r="T1113" s="1085"/>
      <c r="U1113" s="1085"/>
      <c r="V1113" s="1085"/>
      <c r="W1113" s="1085"/>
      <c r="X1113" s="1085"/>
      <c r="Y1113" s="1085"/>
      <c r="Z1113" s="1085"/>
      <c r="AA1113" s="1085"/>
      <c r="AB1113" s="1124"/>
      <c r="AC1113" s="1124"/>
      <c r="AD1113" s="1124"/>
      <c r="AE1113" s="1124"/>
      <c r="AF1113" s="1085"/>
      <c r="AG1113" s="1085"/>
      <c r="AH1113" s="1085"/>
      <c r="AI1113" s="1085"/>
      <c r="AJ1113" s="1085"/>
      <c r="AK1113" s="1085"/>
      <c r="AL1113" s="1085"/>
      <c r="AM1113" s="1085"/>
      <c r="AN1113" s="1085"/>
      <c r="AO1113" s="1085"/>
      <c r="AP1113" s="1085"/>
      <c r="AQ1113" s="1085"/>
      <c r="AR1113" s="1085"/>
      <c r="AS1113" s="1085"/>
      <c r="AT1113" s="1085"/>
      <c r="AU1113" s="1085"/>
      <c r="AV1113" s="1085"/>
      <c r="AW1113" s="1085"/>
      <c r="AX1113" s="1085"/>
      <c r="AY1113" s="1085"/>
      <c r="AZ1113" s="1085"/>
      <c r="BA1113" s="1085"/>
      <c r="BB1113" s="1085"/>
      <c r="BC1113" s="1085"/>
      <c r="BD1113" s="1085"/>
      <c r="BE1113" s="1085"/>
      <c r="BF1113" s="1085"/>
      <c r="BG1113" s="1085"/>
      <c r="BH1113" s="1085"/>
      <c r="BI1113" s="1085"/>
      <c r="BJ1113" s="1085"/>
      <c r="BK1113" s="1085"/>
      <c r="BL1113" s="1085"/>
      <c r="BM1113" s="1085"/>
      <c r="BN1113" s="1085"/>
      <c r="BO1113" s="1085"/>
      <c r="BP1113" s="1085"/>
      <c r="BQ1113" s="1085"/>
      <c r="BR1113" s="1085"/>
      <c r="BS1113" s="1124"/>
      <c r="BT1113" s="1085"/>
      <c r="BU1113" s="1085"/>
      <c r="BV1113" s="1085"/>
      <c r="BW1113" s="1085"/>
      <c r="BX1113" s="1085"/>
      <c r="BY1113" s="1085"/>
      <c r="BZ1113" s="1085"/>
      <c r="CA1113" s="1085"/>
      <c r="CB1113" s="1085"/>
      <c r="CC1113" s="1085"/>
      <c r="CD1113" s="1085"/>
      <c r="CE1113" s="1085"/>
      <c r="CF1113" s="1085"/>
      <c r="CG1113" s="1085"/>
      <c r="CH1113" s="1085"/>
      <c r="CI1113" s="1085"/>
      <c r="CJ1113" s="1085"/>
      <c r="CK1113" s="1085"/>
      <c r="CL1113" s="1085"/>
      <c r="CM1113" s="1124"/>
      <c r="CN1113" s="1124"/>
      <c r="CO1113" s="1125"/>
      <c r="CQ1113" s="1955"/>
    </row>
    <row r="1114" spans="1:95" s="633" customFormat="1" x14ac:dyDescent="0.2">
      <c r="A1114" s="1066"/>
      <c r="B1114" s="1084"/>
      <c r="C1114" s="1060"/>
      <c r="D1114" s="1060"/>
      <c r="E1114" s="1061"/>
      <c r="F1114" s="1079"/>
      <c r="G1114" s="1078"/>
      <c r="H1114" s="1064"/>
      <c r="I1114" s="1085"/>
      <c r="J1114" s="1085"/>
      <c r="K1114" s="1085"/>
      <c r="L1114" s="1085"/>
      <c r="M1114" s="1085"/>
      <c r="N1114" s="1085"/>
      <c r="O1114" s="1085"/>
      <c r="P1114" s="1085"/>
      <c r="Q1114" s="1085"/>
      <c r="R1114" s="1085"/>
      <c r="S1114" s="1085"/>
      <c r="T1114" s="1085"/>
      <c r="U1114" s="1085"/>
      <c r="V1114" s="1085"/>
      <c r="W1114" s="1085"/>
      <c r="X1114" s="1085"/>
      <c r="Y1114" s="1085"/>
      <c r="Z1114" s="1085"/>
      <c r="AA1114" s="1085"/>
      <c r="AB1114" s="1124"/>
      <c r="AC1114" s="1124"/>
      <c r="AD1114" s="1124"/>
      <c r="AE1114" s="1124"/>
      <c r="AF1114" s="1085"/>
      <c r="AG1114" s="1085"/>
      <c r="AH1114" s="1085"/>
      <c r="AI1114" s="1085"/>
      <c r="AJ1114" s="1085"/>
      <c r="AK1114" s="1085"/>
      <c r="AL1114" s="1085"/>
      <c r="AM1114" s="1085"/>
      <c r="AN1114" s="1085"/>
      <c r="AO1114" s="1085"/>
      <c r="AP1114" s="1085"/>
      <c r="AQ1114" s="1085"/>
      <c r="AR1114" s="1085"/>
      <c r="AS1114" s="1085"/>
      <c r="AT1114" s="1085"/>
      <c r="AU1114" s="1085"/>
      <c r="AV1114" s="1085"/>
      <c r="AW1114" s="1085"/>
      <c r="AX1114" s="1085"/>
      <c r="AY1114" s="1085"/>
      <c r="AZ1114" s="1085"/>
      <c r="BA1114" s="1085"/>
      <c r="BB1114" s="1085"/>
      <c r="BC1114" s="1085"/>
      <c r="BD1114" s="1085"/>
      <c r="BE1114" s="1085"/>
      <c r="BF1114" s="1085"/>
      <c r="BG1114" s="1085"/>
      <c r="BH1114" s="1085"/>
      <c r="BI1114" s="1085"/>
      <c r="BJ1114" s="1085"/>
      <c r="BK1114" s="1085"/>
      <c r="BL1114" s="1085"/>
      <c r="BM1114" s="1085"/>
      <c r="BN1114" s="1085"/>
      <c r="BO1114" s="1085"/>
      <c r="BP1114" s="1085"/>
      <c r="BQ1114" s="1085"/>
      <c r="BR1114" s="1085"/>
      <c r="BS1114" s="1124"/>
      <c r="BT1114" s="1085"/>
      <c r="BU1114" s="1085"/>
      <c r="BV1114" s="1085"/>
      <c r="BW1114" s="1085"/>
      <c r="BX1114" s="1085"/>
      <c r="BY1114" s="1085"/>
      <c r="BZ1114" s="1085"/>
      <c r="CA1114" s="1085"/>
      <c r="CB1114" s="1085"/>
      <c r="CC1114" s="1085"/>
      <c r="CD1114" s="1085"/>
      <c r="CE1114" s="1085"/>
      <c r="CF1114" s="1085"/>
      <c r="CG1114" s="1085"/>
      <c r="CH1114" s="1085"/>
      <c r="CI1114" s="1085"/>
      <c r="CJ1114" s="1085"/>
      <c r="CK1114" s="1085"/>
      <c r="CL1114" s="1085"/>
      <c r="CM1114" s="1124"/>
      <c r="CN1114" s="1124"/>
      <c r="CO1114" s="1125"/>
      <c r="CQ1114" s="1955"/>
    </row>
    <row r="1115" spans="1:95" s="633" customFormat="1" x14ac:dyDescent="0.2">
      <c r="A1115" s="1066"/>
      <c r="B1115" s="1084"/>
      <c r="C1115" s="1060"/>
      <c r="D1115" s="1060"/>
      <c r="E1115" s="1061"/>
      <c r="F1115" s="1079"/>
      <c r="G1115" s="1078"/>
      <c r="H1115" s="1064"/>
      <c r="I1115" s="1085"/>
      <c r="J1115" s="1085"/>
      <c r="K1115" s="1085"/>
      <c r="L1115" s="1085"/>
      <c r="M1115" s="1085"/>
      <c r="N1115" s="1085"/>
      <c r="O1115" s="1085"/>
      <c r="P1115" s="1085"/>
      <c r="Q1115" s="1085"/>
      <c r="R1115" s="1085"/>
      <c r="S1115" s="1085"/>
      <c r="T1115" s="1085"/>
      <c r="U1115" s="1085"/>
      <c r="V1115" s="1085"/>
      <c r="W1115" s="1085"/>
      <c r="X1115" s="1085"/>
      <c r="Y1115" s="1085"/>
      <c r="Z1115" s="1085"/>
      <c r="AA1115" s="1085"/>
      <c r="AB1115" s="1124"/>
      <c r="AC1115" s="1124"/>
      <c r="AD1115" s="1124"/>
      <c r="AE1115" s="1124"/>
      <c r="AF1115" s="1085"/>
      <c r="AG1115" s="1085"/>
      <c r="AH1115" s="1085"/>
      <c r="AI1115" s="1085"/>
      <c r="AJ1115" s="1085"/>
      <c r="AK1115" s="1085"/>
      <c r="AL1115" s="1085"/>
      <c r="AM1115" s="1085"/>
      <c r="AN1115" s="1085"/>
      <c r="AO1115" s="1085"/>
      <c r="AP1115" s="1085"/>
      <c r="AQ1115" s="1085"/>
      <c r="AR1115" s="1085"/>
      <c r="AS1115" s="1085"/>
      <c r="AT1115" s="1085"/>
      <c r="AU1115" s="1085"/>
      <c r="AV1115" s="1085"/>
      <c r="AW1115" s="1085"/>
      <c r="AX1115" s="1085"/>
      <c r="AY1115" s="1085"/>
      <c r="AZ1115" s="1085"/>
      <c r="BA1115" s="1085"/>
      <c r="BB1115" s="1085"/>
      <c r="BC1115" s="1085"/>
      <c r="BD1115" s="1085"/>
      <c r="BE1115" s="1085"/>
      <c r="BF1115" s="1085"/>
      <c r="BG1115" s="1085"/>
      <c r="BH1115" s="1085"/>
      <c r="BI1115" s="1085"/>
      <c r="BJ1115" s="1085"/>
      <c r="BK1115" s="1085"/>
      <c r="BL1115" s="1085"/>
      <c r="BM1115" s="1085"/>
      <c r="BN1115" s="1085"/>
      <c r="BO1115" s="1085"/>
      <c r="BP1115" s="1085"/>
      <c r="BQ1115" s="1085"/>
      <c r="BR1115" s="1085"/>
      <c r="BS1115" s="1124"/>
      <c r="BT1115" s="1085"/>
      <c r="BU1115" s="1085"/>
      <c r="BV1115" s="1085"/>
      <c r="BW1115" s="1085"/>
      <c r="BX1115" s="1085"/>
      <c r="BY1115" s="1085"/>
      <c r="BZ1115" s="1085"/>
      <c r="CA1115" s="1085"/>
      <c r="CB1115" s="1085"/>
      <c r="CC1115" s="1085"/>
      <c r="CD1115" s="1085"/>
      <c r="CE1115" s="1085"/>
      <c r="CF1115" s="1085"/>
      <c r="CG1115" s="1085"/>
      <c r="CH1115" s="1085"/>
      <c r="CI1115" s="1085"/>
      <c r="CJ1115" s="1085"/>
      <c r="CK1115" s="1085"/>
      <c r="CL1115" s="1085"/>
      <c r="CM1115" s="1124"/>
      <c r="CN1115" s="1124"/>
      <c r="CO1115" s="1125"/>
      <c r="CQ1115" s="1955"/>
    </row>
    <row r="1116" spans="1:95" s="633" customFormat="1" x14ac:dyDescent="0.2">
      <c r="A1116" s="1066"/>
      <c r="B1116" s="1084"/>
      <c r="C1116" s="1060"/>
      <c r="D1116" s="1060"/>
      <c r="E1116" s="1061"/>
      <c r="F1116" s="1079"/>
      <c r="G1116" s="1078"/>
      <c r="H1116" s="1064"/>
      <c r="I1116" s="1085"/>
      <c r="J1116" s="1085"/>
      <c r="K1116" s="1085"/>
      <c r="L1116" s="1085"/>
      <c r="M1116" s="1085"/>
      <c r="N1116" s="1085"/>
      <c r="O1116" s="1085"/>
      <c r="P1116" s="1085"/>
      <c r="Q1116" s="1085"/>
      <c r="R1116" s="1085"/>
      <c r="S1116" s="1085"/>
      <c r="T1116" s="1085"/>
      <c r="U1116" s="1085"/>
      <c r="V1116" s="1085"/>
      <c r="W1116" s="1085"/>
      <c r="X1116" s="1085"/>
      <c r="Y1116" s="1085"/>
      <c r="Z1116" s="1085"/>
      <c r="AA1116" s="1085"/>
      <c r="AB1116" s="1124"/>
      <c r="AC1116" s="1124"/>
      <c r="AD1116" s="1124"/>
      <c r="AE1116" s="1124"/>
      <c r="AF1116" s="1085"/>
      <c r="AG1116" s="1085"/>
      <c r="AH1116" s="1085"/>
      <c r="AI1116" s="1085"/>
      <c r="AJ1116" s="1085"/>
      <c r="AK1116" s="1085"/>
      <c r="AL1116" s="1085"/>
      <c r="AM1116" s="1085"/>
      <c r="AN1116" s="1085"/>
      <c r="AO1116" s="1085"/>
      <c r="AP1116" s="1085"/>
      <c r="AQ1116" s="1085"/>
      <c r="AR1116" s="1085"/>
      <c r="AS1116" s="1085"/>
      <c r="AT1116" s="1085"/>
      <c r="AU1116" s="1085"/>
      <c r="AV1116" s="1085"/>
      <c r="AW1116" s="1085"/>
      <c r="AX1116" s="1085"/>
      <c r="AY1116" s="1085"/>
      <c r="AZ1116" s="1085"/>
      <c r="BA1116" s="1085"/>
      <c r="BB1116" s="1085"/>
      <c r="BC1116" s="1085"/>
      <c r="BD1116" s="1085"/>
      <c r="BE1116" s="1085"/>
      <c r="BF1116" s="1085"/>
      <c r="BG1116" s="1085"/>
      <c r="BH1116" s="1085"/>
      <c r="BI1116" s="1085"/>
      <c r="BJ1116" s="1085"/>
      <c r="BK1116" s="1085"/>
      <c r="BL1116" s="1085"/>
      <c r="BM1116" s="1085"/>
      <c r="BN1116" s="1085"/>
      <c r="BO1116" s="1085"/>
      <c r="BP1116" s="1085"/>
      <c r="BQ1116" s="1085"/>
      <c r="BR1116" s="1085"/>
      <c r="BS1116" s="1124"/>
      <c r="BT1116" s="1085"/>
      <c r="BU1116" s="1085"/>
      <c r="BV1116" s="1085"/>
      <c r="BW1116" s="1085"/>
      <c r="BX1116" s="1085"/>
      <c r="BY1116" s="1085"/>
      <c r="BZ1116" s="1085"/>
      <c r="CA1116" s="1085"/>
      <c r="CB1116" s="1085"/>
      <c r="CC1116" s="1085"/>
      <c r="CD1116" s="1085"/>
      <c r="CE1116" s="1085"/>
      <c r="CF1116" s="1085"/>
      <c r="CG1116" s="1085"/>
      <c r="CH1116" s="1085"/>
      <c r="CI1116" s="1085"/>
      <c r="CJ1116" s="1085"/>
      <c r="CK1116" s="1085"/>
      <c r="CL1116" s="1085"/>
      <c r="CM1116" s="1124"/>
      <c r="CN1116" s="1124"/>
      <c r="CO1116" s="1125"/>
      <c r="CQ1116" s="1955"/>
    </row>
    <row r="1117" spans="1:95" s="633" customFormat="1" x14ac:dyDescent="0.2">
      <c r="A1117" s="1066"/>
      <c r="B1117" s="1084"/>
      <c r="C1117" s="1060"/>
      <c r="D1117" s="1060"/>
      <c r="E1117" s="1061"/>
      <c r="F1117" s="1079"/>
      <c r="G1117" s="1078"/>
      <c r="H1117" s="1064"/>
      <c r="I1117" s="1085"/>
      <c r="J1117" s="1085"/>
      <c r="K1117" s="1085"/>
      <c r="L1117" s="1085"/>
      <c r="M1117" s="1085"/>
      <c r="N1117" s="1085"/>
      <c r="O1117" s="1085"/>
      <c r="P1117" s="1085"/>
      <c r="Q1117" s="1085"/>
      <c r="R1117" s="1085"/>
      <c r="S1117" s="1085"/>
      <c r="T1117" s="1085"/>
      <c r="U1117" s="1085"/>
      <c r="V1117" s="1085"/>
      <c r="W1117" s="1085"/>
      <c r="X1117" s="1085"/>
      <c r="Y1117" s="1085"/>
      <c r="Z1117" s="1085"/>
      <c r="AA1117" s="1085"/>
      <c r="AB1117" s="1124"/>
      <c r="AC1117" s="1124"/>
      <c r="AD1117" s="1124"/>
      <c r="AE1117" s="1124"/>
      <c r="AF1117" s="1085"/>
      <c r="AG1117" s="1085"/>
      <c r="AH1117" s="1085"/>
      <c r="AI1117" s="1085"/>
      <c r="AJ1117" s="1085"/>
      <c r="AK1117" s="1085"/>
      <c r="AL1117" s="1085"/>
      <c r="AM1117" s="1085"/>
      <c r="AN1117" s="1085"/>
      <c r="AO1117" s="1085"/>
      <c r="AP1117" s="1085"/>
      <c r="AQ1117" s="1085"/>
      <c r="AR1117" s="1085"/>
      <c r="AS1117" s="1085"/>
      <c r="AT1117" s="1085"/>
      <c r="AU1117" s="1085"/>
      <c r="AV1117" s="1085"/>
      <c r="AW1117" s="1085"/>
      <c r="AX1117" s="1085"/>
      <c r="AY1117" s="1085"/>
      <c r="AZ1117" s="1085"/>
      <c r="BA1117" s="1085"/>
      <c r="BB1117" s="1085"/>
      <c r="BC1117" s="1085"/>
      <c r="BD1117" s="1085"/>
      <c r="BE1117" s="1085"/>
      <c r="BF1117" s="1085"/>
      <c r="BG1117" s="1085"/>
      <c r="BH1117" s="1085"/>
      <c r="BI1117" s="1085"/>
      <c r="BJ1117" s="1085"/>
      <c r="BK1117" s="1085"/>
      <c r="BL1117" s="1085"/>
      <c r="BM1117" s="1085"/>
      <c r="BN1117" s="1085"/>
      <c r="BO1117" s="1085"/>
      <c r="BP1117" s="1085"/>
      <c r="BQ1117" s="1085"/>
      <c r="BR1117" s="1085"/>
      <c r="BS1117" s="1124"/>
      <c r="BT1117" s="1085"/>
      <c r="BU1117" s="1085"/>
      <c r="BV1117" s="1085"/>
      <c r="BW1117" s="1085"/>
      <c r="BX1117" s="1085"/>
      <c r="BY1117" s="1085"/>
      <c r="BZ1117" s="1085"/>
      <c r="CA1117" s="1085"/>
      <c r="CB1117" s="1085"/>
      <c r="CC1117" s="1085"/>
      <c r="CD1117" s="1085"/>
      <c r="CE1117" s="1085"/>
      <c r="CF1117" s="1085"/>
      <c r="CG1117" s="1085"/>
      <c r="CH1117" s="1085"/>
      <c r="CI1117" s="1085"/>
      <c r="CJ1117" s="1085"/>
      <c r="CK1117" s="1085"/>
      <c r="CL1117" s="1085"/>
      <c r="CM1117" s="1124"/>
      <c r="CN1117" s="1124"/>
      <c r="CO1117" s="1125"/>
      <c r="CQ1117" s="1955"/>
    </row>
    <row r="1118" spans="1:95" s="633" customFormat="1" x14ac:dyDescent="0.2">
      <c r="A1118" s="1066"/>
      <c r="B1118" s="1084"/>
      <c r="C1118" s="1060"/>
      <c r="D1118" s="1060"/>
      <c r="E1118" s="1061"/>
      <c r="F1118" s="1079"/>
      <c r="G1118" s="1078"/>
      <c r="H1118" s="1064"/>
      <c r="I1118" s="1085"/>
      <c r="J1118" s="1085"/>
      <c r="K1118" s="1085"/>
      <c r="L1118" s="1085"/>
      <c r="M1118" s="1085"/>
      <c r="N1118" s="1085"/>
      <c r="O1118" s="1085"/>
      <c r="P1118" s="1085"/>
      <c r="Q1118" s="1085"/>
      <c r="R1118" s="1085"/>
      <c r="S1118" s="1085"/>
      <c r="T1118" s="1085"/>
      <c r="U1118" s="1085"/>
      <c r="V1118" s="1085"/>
      <c r="W1118" s="1085"/>
      <c r="X1118" s="1085"/>
      <c r="Y1118" s="1085"/>
      <c r="Z1118" s="1085"/>
      <c r="AA1118" s="1085"/>
      <c r="AB1118" s="1124"/>
      <c r="AC1118" s="1124"/>
      <c r="AD1118" s="1124"/>
      <c r="AE1118" s="1124"/>
      <c r="AF1118" s="1085"/>
      <c r="AG1118" s="1085"/>
      <c r="AH1118" s="1085"/>
      <c r="AI1118" s="1085"/>
      <c r="AJ1118" s="1085"/>
      <c r="AK1118" s="1085"/>
      <c r="AL1118" s="1085"/>
      <c r="AM1118" s="1085"/>
      <c r="AN1118" s="1085"/>
      <c r="AO1118" s="1085"/>
      <c r="AP1118" s="1085"/>
      <c r="AQ1118" s="1085"/>
      <c r="AR1118" s="1085"/>
      <c r="AS1118" s="1085"/>
      <c r="AT1118" s="1085"/>
      <c r="AU1118" s="1085"/>
      <c r="AV1118" s="1085"/>
      <c r="AW1118" s="1085"/>
      <c r="AX1118" s="1085"/>
      <c r="AY1118" s="1085"/>
      <c r="AZ1118" s="1085"/>
      <c r="BA1118" s="1085"/>
      <c r="BB1118" s="1085"/>
      <c r="BC1118" s="1085"/>
      <c r="BD1118" s="1085"/>
      <c r="BE1118" s="1085"/>
      <c r="BF1118" s="1085"/>
      <c r="BG1118" s="1085"/>
      <c r="BH1118" s="1085"/>
      <c r="BI1118" s="1085"/>
      <c r="BJ1118" s="1085"/>
      <c r="BK1118" s="1085"/>
      <c r="BL1118" s="1085"/>
      <c r="BM1118" s="1085"/>
      <c r="BN1118" s="1085"/>
      <c r="BO1118" s="1085"/>
      <c r="BP1118" s="1085"/>
      <c r="BQ1118" s="1085"/>
      <c r="BR1118" s="1085"/>
      <c r="BS1118" s="1124"/>
      <c r="BT1118" s="1085"/>
      <c r="BU1118" s="1085"/>
      <c r="BV1118" s="1085"/>
      <c r="BW1118" s="1085"/>
      <c r="BX1118" s="1085"/>
      <c r="BY1118" s="1085"/>
      <c r="BZ1118" s="1085"/>
      <c r="CA1118" s="1085"/>
      <c r="CB1118" s="1085"/>
      <c r="CC1118" s="1085"/>
      <c r="CD1118" s="1085"/>
      <c r="CE1118" s="1085"/>
      <c r="CF1118" s="1085"/>
      <c r="CG1118" s="1085"/>
      <c r="CH1118" s="1085"/>
      <c r="CI1118" s="1085"/>
      <c r="CJ1118" s="1085"/>
      <c r="CK1118" s="1085"/>
      <c r="CL1118" s="1085"/>
      <c r="CM1118" s="1124"/>
      <c r="CN1118" s="1124"/>
      <c r="CO1118" s="1125"/>
      <c r="CQ1118" s="1955"/>
    </row>
    <row r="1119" spans="1:95" s="633" customFormat="1" x14ac:dyDescent="0.2">
      <c r="A1119" s="1066"/>
      <c r="B1119" s="1084"/>
      <c r="C1119" s="1060"/>
      <c r="D1119" s="1060"/>
      <c r="E1119" s="1061"/>
      <c r="F1119" s="1079"/>
      <c r="G1119" s="1078"/>
      <c r="H1119" s="1064"/>
      <c r="I1119" s="1085"/>
      <c r="J1119" s="1085"/>
      <c r="K1119" s="1085"/>
      <c r="L1119" s="1085"/>
      <c r="M1119" s="1085"/>
      <c r="N1119" s="1085"/>
      <c r="O1119" s="1085"/>
      <c r="P1119" s="1085"/>
      <c r="Q1119" s="1085"/>
      <c r="R1119" s="1085"/>
      <c r="S1119" s="1085"/>
      <c r="T1119" s="1085"/>
      <c r="U1119" s="1085"/>
      <c r="V1119" s="1085"/>
      <c r="W1119" s="1085"/>
      <c r="X1119" s="1085"/>
      <c r="Y1119" s="1085"/>
      <c r="Z1119" s="1085"/>
      <c r="AA1119" s="1085"/>
      <c r="AB1119" s="1124"/>
      <c r="AC1119" s="1124"/>
      <c r="AD1119" s="1124"/>
      <c r="AE1119" s="1124"/>
      <c r="AF1119" s="1085"/>
      <c r="AG1119" s="1085"/>
      <c r="AH1119" s="1085"/>
      <c r="AI1119" s="1085"/>
      <c r="AJ1119" s="1085"/>
      <c r="AK1119" s="1085"/>
      <c r="AL1119" s="1085"/>
      <c r="AM1119" s="1085"/>
      <c r="AN1119" s="1085"/>
      <c r="AO1119" s="1085"/>
      <c r="AP1119" s="1085"/>
      <c r="AQ1119" s="1085"/>
      <c r="AR1119" s="1085"/>
      <c r="AS1119" s="1085"/>
      <c r="AT1119" s="1085"/>
      <c r="AU1119" s="1085"/>
      <c r="AV1119" s="1085"/>
      <c r="AW1119" s="1085"/>
      <c r="AX1119" s="1085"/>
      <c r="AY1119" s="1085"/>
      <c r="AZ1119" s="1085"/>
      <c r="BA1119" s="1085"/>
      <c r="BB1119" s="1085"/>
      <c r="BC1119" s="1085"/>
      <c r="BD1119" s="1085"/>
      <c r="BE1119" s="1085"/>
      <c r="BF1119" s="1085"/>
      <c r="BG1119" s="1085"/>
      <c r="BH1119" s="1085"/>
      <c r="BI1119" s="1085"/>
      <c r="BJ1119" s="1085"/>
      <c r="BK1119" s="1085"/>
      <c r="BL1119" s="1085"/>
      <c r="BM1119" s="1085"/>
      <c r="BN1119" s="1085"/>
      <c r="BO1119" s="1085"/>
      <c r="BP1119" s="1085"/>
      <c r="BQ1119" s="1085"/>
      <c r="BR1119" s="1085"/>
      <c r="BS1119" s="1124"/>
      <c r="BT1119" s="1085"/>
      <c r="BU1119" s="1085"/>
      <c r="BV1119" s="1085"/>
      <c r="BW1119" s="1085"/>
      <c r="BX1119" s="1085"/>
      <c r="BY1119" s="1085"/>
      <c r="BZ1119" s="1085"/>
      <c r="CA1119" s="1085"/>
      <c r="CB1119" s="1085"/>
      <c r="CC1119" s="1085"/>
      <c r="CD1119" s="1085"/>
      <c r="CE1119" s="1085"/>
      <c r="CF1119" s="1085"/>
      <c r="CG1119" s="1085"/>
      <c r="CH1119" s="1085"/>
      <c r="CI1119" s="1085"/>
      <c r="CJ1119" s="1085"/>
      <c r="CK1119" s="1085"/>
      <c r="CL1119" s="1085"/>
      <c r="CM1119" s="1124"/>
      <c r="CN1119" s="1124"/>
      <c r="CO1119" s="1125"/>
      <c r="CQ1119" s="1955"/>
    </row>
    <row r="1120" spans="1:95" s="633" customFormat="1" x14ac:dyDescent="0.2">
      <c r="A1120" s="1066"/>
      <c r="B1120" s="1084"/>
      <c r="C1120" s="1060"/>
      <c r="D1120" s="1060"/>
      <c r="E1120" s="1061"/>
      <c r="F1120" s="1079"/>
      <c r="G1120" s="1078"/>
      <c r="H1120" s="1064"/>
      <c r="I1120" s="1085"/>
      <c r="J1120" s="1085"/>
      <c r="K1120" s="1085"/>
      <c r="L1120" s="1085"/>
      <c r="M1120" s="1085"/>
      <c r="N1120" s="1085"/>
      <c r="O1120" s="1085"/>
      <c r="P1120" s="1085"/>
      <c r="Q1120" s="1085"/>
      <c r="R1120" s="1085"/>
      <c r="S1120" s="1085"/>
      <c r="T1120" s="1085"/>
      <c r="U1120" s="1085"/>
      <c r="V1120" s="1085"/>
      <c r="W1120" s="1085"/>
      <c r="X1120" s="1085"/>
      <c r="Y1120" s="1085"/>
      <c r="Z1120" s="1085"/>
      <c r="AA1120" s="1085"/>
      <c r="AB1120" s="1124"/>
      <c r="AC1120" s="1124"/>
      <c r="AD1120" s="1124"/>
      <c r="AE1120" s="1124"/>
      <c r="AF1120" s="1085"/>
      <c r="AG1120" s="1085"/>
      <c r="AH1120" s="1085"/>
      <c r="AI1120" s="1085"/>
      <c r="AJ1120" s="1085"/>
      <c r="AK1120" s="1085"/>
      <c r="AL1120" s="1085"/>
      <c r="AM1120" s="1085"/>
      <c r="AN1120" s="1085"/>
      <c r="AO1120" s="1085"/>
      <c r="AP1120" s="1085"/>
      <c r="AQ1120" s="1085"/>
      <c r="AR1120" s="1085"/>
      <c r="AS1120" s="1085"/>
      <c r="AT1120" s="1085"/>
      <c r="AU1120" s="1085"/>
      <c r="AV1120" s="1085"/>
      <c r="AW1120" s="1085"/>
      <c r="AX1120" s="1085"/>
      <c r="AY1120" s="1085"/>
      <c r="AZ1120" s="1085"/>
      <c r="BA1120" s="1085"/>
      <c r="BB1120" s="1085"/>
      <c r="BC1120" s="1085"/>
      <c r="BD1120" s="1085"/>
      <c r="BE1120" s="1085"/>
      <c r="BF1120" s="1085"/>
      <c r="BG1120" s="1085"/>
      <c r="BH1120" s="1085"/>
      <c r="BI1120" s="1085"/>
      <c r="BJ1120" s="1085"/>
      <c r="BK1120" s="1085"/>
      <c r="BL1120" s="1085"/>
      <c r="BM1120" s="1085"/>
      <c r="BN1120" s="1085"/>
      <c r="BO1120" s="1085"/>
      <c r="BP1120" s="1085"/>
      <c r="BQ1120" s="1085"/>
      <c r="BR1120" s="1085"/>
      <c r="BS1120" s="1124"/>
      <c r="BT1120" s="1085"/>
      <c r="BU1120" s="1085"/>
      <c r="BV1120" s="1085"/>
      <c r="BW1120" s="1085"/>
      <c r="BX1120" s="1085"/>
      <c r="BY1120" s="1085"/>
      <c r="BZ1120" s="1085"/>
      <c r="CA1120" s="1085"/>
      <c r="CB1120" s="1085"/>
      <c r="CC1120" s="1085"/>
      <c r="CD1120" s="1085"/>
      <c r="CE1120" s="1085"/>
      <c r="CF1120" s="1085"/>
      <c r="CG1120" s="1085"/>
      <c r="CH1120" s="1085"/>
      <c r="CI1120" s="1085"/>
      <c r="CJ1120" s="1085"/>
      <c r="CK1120" s="1085"/>
      <c r="CL1120" s="1085"/>
      <c r="CM1120" s="1124"/>
      <c r="CN1120" s="1124"/>
      <c r="CO1120" s="1125"/>
      <c r="CQ1120" s="1955"/>
    </row>
    <row r="1121" spans="1:95" s="633" customFormat="1" x14ac:dyDescent="0.2">
      <c r="A1121" s="1066"/>
      <c r="B1121" s="1084"/>
      <c r="C1121" s="1060"/>
      <c r="D1121" s="1060"/>
      <c r="E1121" s="1061"/>
      <c r="F1121" s="1079"/>
      <c r="G1121" s="1078"/>
      <c r="H1121" s="1064"/>
      <c r="I1121" s="1085"/>
      <c r="J1121" s="1085"/>
      <c r="K1121" s="1085"/>
      <c r="L1121" s="1085"/>
      <c r="M1121" s="1085"/>
      <c r="N1121" s="1085"/>
      <c r="O1121" s="1085"/>
      <c r="P1121" s="1085"/>
      <c r="Q1121" s="1085"/>
      <c r="R1121" s="1085"/>
      <c r="S1121" s="1085"/>
      <c r="T1121" s="1085"/>
      <c r="U1121" s="1085"/>
      <c r="V1121" s="1085"/>
      <c r="W1121" s="1085"/>
      <c r="X1121" s="1085"/>
      <c r="Y1121" s="1085"/>
      <c r="Z1121" s="1085"/>
      <c r="AA1121" s="1085"/>
      <c r="AB1121" s="1124"/>
      <c r="AC1121" s="1124"/>
      <c r="AD1121" s="1124"/>
      <c r="AE1121" s="1124"/>
      <c r="AF1121" s="1085"/>
      <c r="AG1121" s="1085"/>
      <c r="AH1121" s="1085"/>
      <c r="AI1121" s="1085"/>
      <c r="AJ1121" s="1085"/>
      <c r="AK1121" s="1085"/>
      <c r="AL1121" s="1085"/>
      <c r="AM1121" s="1085"/>
      <c r="AN1121" s="1085"/>
      <c r="AO1121" s="1085"/>
      <c r="AP1121" s="1085"/>
      <c r="AQ1121" s="1085"/>
      <c r="AR1121" s="1085"/>
      <c r="AS1121" s="1085"/>
      <c r="AT1121" s="1085"/>
      <c r="AU1121" s="1085"/>
      <c r="AV1121" s="1085"/>
      <c r="AW1121" s="1085"/>
      <c r="AX1121" s="1085"/>
      <c r="AY1121" s="1085"/>
      <c r="AZ1121" s="1085"/>
      <c r="BA1121" s="1085"/>
      <c r="BB1121" s="1085"/>
      <c r="BC1121" s="1085"/>
      <c r="BD1121" s="1085"/>
      <c r="BE1121" s="1085"/>
      <c r="BF1121" s="1085"/>
      <c r="BG1121" s="1085"/>
      <c r="BH1121" s="1085"/>
      <c r="BI1121" s="1085"/>
      <c r="BJ1121" s="1085"/>
      <c r="BK1121" s="1085"/>
      <c r="BL1121" s="1085"/>
      <c r="BM1121" s="1085"/>
      <c r="BN1121" s="1085"/>
      <c r="BO1121" s="1085"/>
      <c r="BP1121" s="1085"/>
      <c r="BQ1121" s="1085"/>
      <c r="BR1121" s="1085"/>
      <c r="BS1121" s="1124"/>
      <c r="BT1121" s="1085"/>
      <c r="BU1121" s="1085"/>
      <c r="BV1121" s="1085"/>
      <c r="BW1121" s="1085"/>
      <c r="BX1121" s="1085"/>
      <c r="BY1121" s="1085"/>
      <c r="BZ1121" s="1085"/>
      <c r="CA1121" s="1085"/>
      <c r="CB1121" s="1085"/>
      <c r="CC1121" s="1085"/>
      <c r="CD1121" s="1085"/>
      <c r="CE1121" s="1085"/>
      <c r="CF1121" s="1085"/>
      <c r="CG1121" s="1085"/>
      <c r="CH1121" s="1085"/>
      <c r="CI1121" s="1085"/>
      <c r="CJ1121" s="1085"/>
      <c r="CK1121" s="1085"/>
      <c r="CL1121" s="1085"/>
      <c r="CM1121" s="1124"/>
      <c r="CN1121" s="1124"/>
      <c r="CO1121" s="1125"/>
      <c r="CQ1121" s="1955"/>
    </row>
    <row r="1122" spans="1:95" s="633" customFormat="1" x14ac:dyDescent="0.2">
      <c r="A1122" s="1066"/>
      <c r="B1122" s="1084"/>
      <c r="C1122" s="1060"/>
      <c r="D1122" s="1060"/>
      <c r="E1122" s="1061"/>
      <c r="F1122" s="1079"/>
      <c r="G1122" s="1078"/>
      <c r="H1122" s="1064"/>
      <c r="I1122" s="1085"/>
      <c r="J1122" s="1085"/>
      <c r="K1122" s="1085"/>
      <c r="L1122" s="1085"/>
      <c r="M1122" s="1085"/>
      <c r="N1122" s="1085"/>
      <c r="O1122" s="1085"/>
      <c r="P1122" s="1085"/>
      <c r="Q1122" s="1085"/>
      <c r="R1122" s="1085"/>
      <c r="S1122" s="1085"/>
      <c r="T1122" s="1085"/>
      <c r="U1122" s="1085"/>
      <c r="V1122" s="1085"/>
      <c r="W1122" s="1085"/>
      <c r="X1122" s="1085"/>
      <c r="Y1122" s="1085"/>
      <c r="Z1122" s="1085"/>
      <c r="AA1122" s="1085"/>
      <c r="AB1122" s="1124"/>
      <c r="AC1122" s="1124"/>
      <c r="AD1122" s="1124"/>
      <c r="AE1122" s="1124"/>
      <c r="AF1122" s="1085"/>
      <c r="AG1122" s="1085"/>
      <c r="AH1122" s="1085"/>
      <c r="AI1122" s="1085"/>
      <c r="AJ1122" s="1085"/>
      <c r="AK1122" s="1085"/>
      <c r="AL1122" s="1085"/>
      <c r="AM1122" s="1085"/>
      <c r="AN1122" s="1085"/>
      <c r="AO1122" s="1085"/>
      <c r="AP1122" s="1085"/>
      <c r="AQ1122" s="1085"/>
      <c r="AR1122" s="1085"/>
      <c r="AS1122" s="1085"/>
      <c r="AT1122" s="1085"/>
      <c r="AU1122" s="1085"/>
      <c r="AV1122" s="1085"/>
      <c r="AW1122" s="1085"/>
      <c r="AX1122" s="1085"/>
      <c r="AY1122" s="1085"/>
      <c r="AZ1122" s="1085"/>
      <c r="BA1122" s="1085"/>
      <c r="BB1122" s="1085"/>
      <c r="BC1122" s="1085"/>
      <c r="BD1122" s="1085"/>
      <c r="BE1122" s="1085"/>
      <c r="BF1122" s="1085"/>
      <c r="BG1122" s="1085"/>
      <c r="BH1122" s="1085"/>
      <c r="BI1122" s="1085"/>
      <c r="BJ1122" s="1085"/>
      <c r="BK1122" s="1085"/>
      <c r="BL1122" s="1085"/>
      <c r="BM1122" s="1085"/>
      <c r="BN1122" s="1085"/>
      <c r="BO1122" s="1085"/>
      <c r="BP1122" s="1085"/>
      <c r="BQ1122" s="1085"/>
      <c r="BR1122" s="1085"/>
      <c r="BS1122" s="1124"/>
      <c r="BT1122" s="1085"/>
      <c r="BU1122" s="1085"/>
      <c r="BV1122" s="1085"/>
      <c r="BW1122" s="1085"/>
      <c r="BX1122" s="1085"/>
      <c r="BY1122" s="1085"/>
      <c r="BZ1122" s="1085"/>
      <c r="CA1122" s="1085"/>
      <c r="CB1122" s="1085"/>
      <c r="CC1122" s="1085"/>
      <c r="CD1122" s="1085"/>
      <c r="CE1122" s="1085"/>
      <c r="CF1122" s="1085"/>
      <c r="CG1122" s="1085"/>
      <c r="CH1122" s="1085"/>
      <c r="CI1122" s="1085"/>
      <c r="CJ1122" s="1085"/>
      <c r="CK1122" s="1085"/>
      <c r="CL1122" s="1085"/>
      <c r="CM1122" s="1124"/>
      <c r="CN1122" s="1124"/>
      <c r="CO1122" s="1125"/>
      <c r="CQ1122" s="1955"/>
    </row>
    <row r="1123" spans="1:95" s="633" customFormat="1" x14ac:dyDescent="0.2">
      <c r="A1123" s="1066"/>
      <c r="B1123" s="1084"/>
      <c r="C1123" s="1060"/>
      <c r="D1123" s="1060"/>
      <c r="E1123" s="1061"/>
      <c r="F1123" s="1079"/>
      <c r="G1123" s="1078"/>
      <c r="H1123" s="1064"/>
      <c r="I1123" s="1085"/>
      <c r="J1123" s="1085"/>
      <c r="K1123" s="1085"/>
      <c r="L1123" s="1085"/>
      <c r="M1123" s="1085"/>
      <c r="N1123" s="1085"/>
      <c r="O1123" s="1085"/>
      <c r="P1123" s="1085"/>
      <c r="Q1123" s="1085"/>
      <c r="R1123" s="1085"/>
      <c r="S1123" s="1085"/>
      <c r="T1123" s="1085"/>
      <c r="U1123" s="1085"/>
      <c r="V1123" s="1085"/>
      <c r="W1123" s="1085"/>
      <c r="X1123" s="1085"/>
      <c r="Y1123" s="1085"/>
      <c r="Z1123" s="1085"/>
      <c r="AA1123" s="1085"/>
      <c r="AB1123" s="1124"/>
      <c r="AC1123" s="1124"/>
      <c r="AD1123" s="1124"/>
      <c r="AE1123" s="1124"/>
      <c r="AF1123" s="1085"/>
      <c r="AG1123" s="1085"/>
      <c r="AH1123" s="1085"/>
      <c r="AI1123" s="1085"/>
      <c r="AJ1123" s="1085"/>
      <c r="AK1123" s="1085"/>
      <c r="AL1123" s="1085"/>
      <c r="AM1123" s="1085"/>
      <c r="AN1123" s="1085"/>
      <c r="AO1123" s="1085"/>
      <c r="AP1123" s="1085"/>
      <c r="AQ1123" s="1085"/>
      <c r="AR1123" s="1085"/>
      <c r="AS1123" s="1085"/>
      <c r="AT1123" s="1085"/>
      <c r="AU1123" s="1085"/>
      <c r="AV1123" s="1085"/>
      <c r="AW1123" s="1085"/>
      <c r="AX1123" s="1085"/>
      <c r="AY1123" s="1085"/>
      <c r="AZ1123" s="1085"/>
      <c r="BA1123" s="1085"/>
      <c r="BB1123" s="1085"/>
      <c r="BC1123" s="1085"/>
      <c r="BD1123" s="1085"/>
      <c r="BE1123" s="1085"/>
      <c r="BF1123" s="1085"/>
      <c r="BG1123" s="1085"/>
      <c r="BH1123" s="1085"/>
      <c r="BI1123" s="1085"/>
      <c r="BJ1123" s="1085"/>
      <c r="BK1123" s="1085"/>
      <c r="BL1123" s="1085"/>
      <c r="BM1123" s="1085"/>
      <c r="BN1123" s="1085"/>
      <c r="BO1123" s="1085"/>
      <c r="BP1123" s="1085"/>
      <c r="BQ1123" s="1085"/>
      <c r="BR1123" s="1085"/>
      <c r="BS1123" s="1124"/>
      <c r="BT1123" s="1085"/>
      <c r="BU1123" s="1085"/>
      <c r="BV1123" s="1085"/>
      <c r="BW1123" s="1085"/>
      <c r="BX1123" s="1085"/>
      <c r="BY1123" s="1085"/>
      <c r="BZ1123" s="1085"/>
      <c r="CA1123" s="1085"/>
      <c r="CB1123" s="1085"/>
      <c r="CC1123" s="1085"/>
      <c r="CD1123" s="1085"/>
      <c r="CE1123" s="1085"/>
      <c r="CF1123" s="1085"/>
      <c r="CG1123" s="1085"/>
      <c r="CH1123" s="1085"/>
      <c r="CI1123" s="1085"/>
      <c r="CJ1123" s="1085"/>
      <c r="CK1123" s="1085"/>
      <c r="CL1123" s="1085"/>
      <c r="CM1123" s="1124"/>
      <c r="CN1123" s="1124"/>
      <c r="CO1123" s="1125"/>
      <c r="CQ1123" s="1955"/>
    </row>
    <row r="1124" spans="1:95" s="633" customFormat="1" x14ac:dyDescent="0.2">
      <c r="A1124" s="1066"/>
      <c r="B1124" s="1084"/>
      <c r="C1124" s="1060"/>
      <c r="D1124" s="1060"/>
      <c r="E1124" s="1061"/>
      <c r="F1124" s="1079"/>
      <c r="G1124" s="1078"/>
      <c r="H1124" s="1064"/>
      <c r="I1124" s="1085"/>
      <c r="J1124" s="1085"/>
      <c r="K1124" s="1085"/>
      <c r="L1124" s="1085"/>
      <c r="M1124" s="1085"/>
      <c r="N1124" s="1085"/>
      <c r="O1124" s="1085"/>
      <c r="P1124" s="1085"/>
      <c r="Q1124" s="1085"/>
      <c r="R1124" s="1085"/>
      <c r="S1124" s="1085"/>
      <c r="T1124" s="1085"/>
      <c r="U1124" s="1085"/>
      <c r="V1124" s="1085"/>
      <c r="W1124" s="1085"/>
      <c r="X1124" s="1085"/>
      <c r="Y1124" s="1085"/>
      <c r="Z1124" s="1085"/>
      <c r="AA1124" s="1085"/>
      <c r="AB1124" s="1124"/>
      <c r="AC1124" s="1124"/>
      <c r="AD1124" s="1124"/>
      <c r="AE1124" s="1124"/>
      <c r="AF1124" s="1085"/>
      <c r="AG1124" s="1085"/>
      <c r="AH1124" s="1085"/>
      <c r="AI1124" s="1085"/>
      <c r="AJ1124" s="1085"/>
      <c r="AK1124" s="1085"/>
      <c r="AL1124" s="1085"/>
      <c r="AM1124" s="1085"/>
      <c r="AN1124" s="1085"/>
      <c r="AO1124" s="1085"/>
      <c r="AP1124" s="1085"/>
      <c r="AQ1124" s="1085"/>
      <c r="AR1124" s="1085"/>
      <c r="AS1124" s="1085"/>
      <c r="AT1124" s="1085"/>
      <c r="AU1124" s="1085"/>
      <c r="AV1124" s="1085"/>
      <c r="AW1124" s="1085"/>
      <c r="AX1124" s="1085"/>
      <c r="AY1124" s="1085"/>
      <c r="AZ1124" s="1085"/>
      <c r="BA1124" s="1085"/>
      <c r="BB1124" s="1085"/>
      <c r="BC1124" s="1085"/>
      <c r="BD1124" s="1085"/>
      <c r="BE1124" s="1085"/>
      <c r="BF1124" s="1085"/>
      <c r="BG1124" s="1085"/>
      <c r="BH1124" s="1085"/>
      <c r="BI1124" s="1085"/>
      <c r="BJ1124" s="1085"/>
      <c r="BK1124" s="1085"/>
      <c r="BL1124" s="1085"/>
      <c r="BM1124" s="1085"/>
      <c r="BN1124" s="1085"/>
      <c r="BO1124" s="1085"/>
      <c r="BP1124" s="1085"/>
      <c r="BQ1124" s="1085"/>
      <c r="BR1124" s="1085"/>
      <c r="BS1124" s="1124"/>
      <c r="BT1124" s="1085"/>
      <c r="BU1124" s="1085"/>
      <c r="BV1124" s="1085"/>
      <c r="BW1124" s="1085"/>
      <c r="BX1124" s="1085"/>
      <c r="BY1124" s="1085"/>
      <c r="BZ1124" s="1085"/>
      <c r="CA1124" s="1085"/>
      <c r="CB1124" s="1085"/>
      <c r="CC1124" s="1085"/>
      <c r="CD1124" s="1085"/>
      <c r="CE1124" s="1085"/>
      <c r="CF1124" s="1085"/>
      <c r="CG1124" s="1085"/>
      <c r="CH1124" s="1085"/>
      <c r="CI1124" s="1085"/>
      <c r="CJ1124" s="1085"/>
      <c r="CK1124" s="1085"/>
      <c r="CL1124" s="1085"/>
      <c r="CM1124" s="1124"/>
      <c r="CN1124" s="1124"/>
      <c r="CO1124" s="1125"/>
      <c r="CQ1124" s="1955"/>
    </row>
    <row r="1125" spans="1:95" s="633" customFormat="1" x14ac:dyDescent="0.2">
      <c r="A1125" s="1066"/>
      <c r="B1125" s="1084"/>
      <c r="C1125" s="1060"/>
      <c r="D1125" s="1060"/>
      <c r="E1125" s="1061"/>
      <c r="F1125" s="1079"/>
      <c r="G1125" s="1078"/>
      <c r="H1125" s="1064"/>
      <c r="I1125" s="1085"/>
      <c r="J1125" s="1085"/>
      <c r="K1125" s="1085"/>
      <c r="L1125" s="1085"/>
      <c r="M1125" s="1085"/>
      <c r="N1125" s="1085"/>
      <c r="O1125" s="1085"/>
      <c r="P1125" s="1085"/>
      <c r="Q1125" s="1085"/>
      <c r="R1125" s="1085"/>
      <c r="S1125" s="1085"/>
      <c r="T1125" s="1085"/>
      <c r="U1125" s="1085"/>
      <c r="V1125" s="1085"/>
      <c r="W1125" s="1085"/>
      <c r="X1125" s="1085"/>
      <c r="Y1125" s="1085"/>
      <c r="Z1125" s="1085"/>
      <c r="AA1125" s="1085"/>
      <c r="AB1125" s="1124"/>
      <c r="AC1125" s="1124"/>
      <c r="AD1125" s="1124"/>
      <c r="AE1125" s="1124"/>
      <c r="AF1125" s="1085"/>
      <c r="AG1125" s="1085"/>
      <c r="AH1125" s="1085"/>
      <c r="AI1125" s="1085"/>
      <c r="AJ1125" s="1085"/>
      <c r="AK1125" s="1085"/>
      <c r="AL1125" s="1085"/>
      <c r="AM1125" s="1085"/>
      <c r="AN1125" s="1085"/>
      <c r="AO1125" s="1085"/>
      <c r="AP1125" s="1085"/>
      <c r="AQ1125" s="1085"/>
      <c r="AR1125" s="1085"/>
      <c r="AS1125" s="1085"/>
      <c r="AT1125" s="1085"/>
      <c r="AU1125" s="1085"/>
      <c r="AV1125" s="1085"/>
      <c r="AW1125" s="1085"/>
      <c r="AX1125" s="1085"/>
      <c r="AY1125" s="1085"/>
      <c r="AZ1125" s="1085"/>
      <c r="BA1125" s="1085"/>
      <c r="BB1125" s="1085"/>
      <c r="BC1125" s="1085"/>
      <c r="BD1125" s="1085"/>
      <c r="BE1125" s="1085"/>
      <c r="BF1125" s="1085"/>
      <c r="BG1125" s="1085"/>
      <c r="BH1125" s="1085"/>
      <c r="BI1125" s="1085"/>
      <c r="BJ1125" s="1085"/>
      <c r="BK1125" s="1085"/>
      <c r="BL1125" s="1085"/>
      <c r="BM1125" s="1085"/>
      <c r="BN1125" s="1085"/>
      <c r="BO1125" s="1085"/>
      <c r="BP1125" s="1085"/>
      <c r="BQ1125" s="1085"/>
      <c r="BR1125" s="1085"/>
      <c r="BS1125" s="1124"/>
      <c r="BT1125" s="1085"/>
      <c r="BU1125" s="1085"/>
      <c r="BV1125" s="1085"/>
      <c r="BW1125" s="1085"/>
      <c r="BX1125" s="1085"/>
      <c r="BY1125" s="1085"/>
      <c r="BZ1125" s="1085"/>
      <c r="CA1125" s="1085"/>
      <c r="CB1125" s="1085"/>
      <c r="CC1125" s="1085"/>
      <c r="CD1125" s="1085"/>
      <c r="CE1125" s="1085"/>
      <c r="CF1125" s="1085"/>
      <c r="CG1125" s="1085"/>
      <c r="CH1125" s="1085"/>
      <c r="CI1125" s="1085"/>
      <c r="CJ1125" s="1085"/>
      <c r="CK1125" s="1085"/>
      <c r="CL1125" s="1085"/>
      <c r="CM1125" s="1124"/>
      <c r="CN1125" s="1124"/>
      <c r="CO1125" s="1125"/>
      <c r="CQ1125" s="1955"/>
    </row>
    <row r="1126" spans="1:95" s="633" customFormat="1" x14ac:dyDescent="0.2">
      <c r="A1126" s="1066"/>
      <c r="B1126" s="1084"/>
      <c r="C1126" s="1060"/>
      <c r="D1126" s="1060"/>
      <c r="E1126" s="1061"/>
      <c r="F1126" s="1079"/>
      <c r="G1126" s="1078"/>
      <c r="H1126" s="1064"/>
      <c r="I1126" s="1085"/>
      <c r="J1126" s="1085"/>
      <c r="K1126" s="1085"/>
      <c r="L1126" s="1085"/>
      <c r="M1126" s="1085"/>
      <c r="N1126" s="1085"/>
      <c r="O1126" s="1085"/>
      <c r="P1126" s="1085"/>
      <c r="Q1126" s="1085"/>
      <c r="R1126" s="1085"/>
      <c r="S1126" s="1085"/>
      <c r="T1126" s="1085"/>
      <c r="U1126" s="1085"/>
      <c r="V1126" s="1085"/>
      <c r="W1126" s="1085"/>
      <c r="X1126" s="1085"/>
      <c r="Y1126" s="1085"/>
      <c r="Z1126" s="1085"/>
      <c r="AA1126" s="1085"/>
      <c r="AB1126" s="1124"/>
      <c r="AC1126" s="1124"/>
      <c r="AD1126" s="1124"/>
      <c r="AE1126" s="1124"/>
      <c r="AF1126" s="1085"/>
      <c r="AG1126" s="1085"/>
      <c r="AH1126" s="1085"/>
      <c r="AI1126" s="1085"/>
      <c r="AJ1126" s="1085"/>
      <c r="AK1126" s="1085"/>
      <c r="AL1126" s="1085"/>
      <c r="AM1126" s="1085"/>
      <c r="AN1126" s="1085"/>
      <c r="AO1126" s="1085"/>
      <c r="AP1126" s="1085"/>
      <c r="AQ1126" s="1085"/>
      <c r="AR1126" s="1085"/>
      <c r="AS1126" s="1085"/>
      <c r="AT1126" s="1085"/>
      <c r="AU1126" s="1085"/>
      <c r="AV1126" s="1085"/>
      <c r="AW1126" s="1085"/>
      <c r="AX1126" s="1085"/>
      <c r="AY1126" s="1085"/>
      <c r="AZ1126" s="1085"/>
      <c r="BA1126" s="1085"/>
      <c r="BB1126" s="1085"/>
      <c r="BC1126" s="1085"/>
      <c r="BD1126" s="1085"/>
      <c r="BE1126" s="1085"/>
      <c r="BF1126" s="1085"/>
      <c r="BG1126" s="1085"/>
      <c r="BH1126" s="1085"/>
      <c r="BI1126" s="1085"/>
      <c r="BJ1126" s="1085"/>
      <c r="BK1126" s="1085"/>
      <c r="BL1126" s="1085"/>
      <c r="BM1126" s="1085"/>
      <c r="BN1126" s="1085"/>
      <c r="BO1126" s="1085"/>
      <c r="BP1126" s="1085"/>
      <c r="BQ1126" s="1085"/>
      <c r="BR1126" s="1085"/>
      <c r="BS1126" s="1124"/>
      <c r="BT1126" s="1085"/>
      <c r="BU1126" s="1085"/>
      <c r="BV1126" s="1085"/>
      <c r="BW1126" s="1085"/>
      <c r="BX1126" s="1085"/>
      <c r="BY1126" s="1085"/>
      <c r="BZ1126" s="1085"/>
      <c r="CA1126" s="1085"/>
      <c r="CB1126" s="1085"/>
      <c r="CC1126" s="1085"/>
      <c r="CD1126" s="1085"/>
      <c r="CE1126" s="1085"/>
      <c r="CF1126" s="1085"/>
      <c r="CG1126" s="1085"/>
      <c r="CH1126" s="1085"/>
      <c r="CI1126" s="1085"/>
      <c r="CJ1126" s="1085"/>
      <c r="CK1126" s="1085"/>
      <c r="CL1126" s="1085"/>
      <c r="CM1126" s="1124"/>
      <c r="CN1126" s="1124"/>
      <c r="CO1126" s="1125"/>
      <c r="CQ1126" s="1955"/>
    </row>
    <row r="1127" spans="1:95" s="633" customFormat="1" x14ac:dyDescent="0.2">
      <c r="A1127" s="1066"/>
      <c r="B1127" s="1084"/>
      <c r="C1127" s="1060"/>
      <c r="D1127" s="1060"/>
      <c r="E1127" s="1061"/>
      <c r="F1127" s="1079"/>
      <c r="G1127" s="1078"/>
      <c r="H1127" s="1064"/>
      <c r="I1127" s="1085"/>
      <c r="J1127" s="1085"/>
      <c r="K1127" s="1085"/>
      <c r="L1127" s="1085"/>
      <c r="M1127" s="1085"/>
      <c r="N1127" s="1085"/>
      <c r="O1127" s="1085"/>
      <c r="P1127" s="1085"/>
      <c r="Q1127" s="1085"/>
      <c r="R1127" s="1085"/>
      <c r="S1127" s="1085"/>
      <c r="T1127" s="1085"/>
      <c r="U1127" s="1085"/>
      <c r="V1127" s="1085"/>
      <c r="W1127" s="1085"/>
      <c r="X1127" s="1085"/>
      <c r="Y1127" s="1085"/>
      <c r="Z1127" s="1085"/>
      <c r="AA1127" s="1085"/>
      <c r="AB1127" s="1124"/>
      <c r="AC1127" s="1124"/>
      <c r="AD1127" s="1124"/>
      <c r="AE1127" s="1124"/>
      <c r="AF1127" s="1085"/>
      <c r="AG1127" s="1085"/>
      <c r="AH1127" s="1085"/>
      <c r="AI1127" s="1085"/>
      <c r="AJ1127" s="1085"/>
      <c r="AK1127" s="1085"/>
      <c r="AL1127" s="1085"/>
      <c r="AM1127" s="1085"/>
      <c r="AN1127" s="1085"/>
      <c r="AO1127" s="1085"/>
      <c r="AP1127" s="1085"/>
      <c r="AQ1127" s="1085"/>
      <c r="AR1127" s="1085"/>
      <c r="AS1127" s="1085"/>
      <c r="AT1127" s="1085"/>
      <c r="AU1127" s="1085"/>
      <c r="AV1127" s="1085"/>
      <c r="AW1127" s="1085"/>
      <c r="AX1127" s="1085"/>
      <c r="AY1127" s="1085"/>
      <c r="AZ1127" s="1085"/>
      <c r="BA1127" s="1085"/>
      <c r="BB1127" s="1085"/>
      <c r="BC1127" s="1085"/>
      <c r="BD1127" s="1085"/>
      <c r="BE1127" s="1085"/>
      <c r="BF1127" s="1085"/>
      <c r="BG1127" s="1085"/>
      <c r="BH1127" s="1085"/>
      <c r="BI1127" s="1085"/>
      <c r="BJ1127" s="1085"/>
      <c r="BK1127" s="1085"/>
      <c r="BL1127" s="1085"/>
      <c r="BM1127" s="1085"/>
      <c r="BN1127" s="1085"/>
      <c r="BO1127" s="1085"/>
      <c r="BP1127" s="1085"/>
      <c r="BQ1127" s="1085"/>
      <c r="BR1127" s="1085"/>
      <c r="BS1127" s="1124"/>
      <c r="BT1127" s="1085"/>
      <c r="BU1127" s="1085"/>
      <c r="BV1127" s="1085"/>
      <c r="BW1127" s="1085"/>
      <c r="BX1127" s="1085"/>
      <c r="BY1127" s="1085"/>
      <c r="BZ1127" s="1085"/>
      <c r="CA1127" s="1085"/>
      <c r="CB1127" s="1085"/>
      <c r="CC1127" s="1085"/>
      <c r="CD1127" s="1085"/>
      <c r="CE1127" s="1085"/>
      <c r="CF1127" s="1085"/>
      <c r="CG1127" s="1085"/>
      <c r="CH1127" s="1085"/>
      <c r="CI1127" s="1085"/>
      <c r="CJ1127" s="1085"/>
      <c r="CK1127" s="1085"/>
      <c r="CL1127" s="1085"/>
      <c r="CM1127" s="1124"/>
      <c r="CN1127" s="1124"/>
      <c r="CO1127" s="1125"/>
      <c r="CQ1127" s="1955"/>
    </row>
    <row r="1128" spans="1:95" s="633" customFormat="1" x14ac:dyDescent="0.2">
      <c r="A1128" s="1066"/>
      <c r="B1128" s="1084"/>
      <c r="C1128" s="1060"/>
      <c r="D1128" s="1060"/>
      <c r="E1128" s="1061"/>
      <c r="F1128" s="1079"/>
      <c r="G1128" s="1078"/>
      <c r="H1128" s="1064"/>
      <c r="I1128" s="1085"/>
      <c r="J1128" s="1085"/>
      <c r="K1128" s="1085"/>
      <c r="L1128" s="1085"/>
      <c r="M1128" s="1085"/>
      <c r="N1128" s="1085"/>
      <c r="O1128" s="1085"/>
      <c r="P1128" s="1085"/>
      <c r="Q1128" s="1085"/>
      <c r="R1128" s="1085"/>
      <c r="S1128" s="1085"/>
      <c r="T1128" s="1085"/>
      <c r="U1128" s="1085"/>
      <c r="V1128" s="1085"/>
      <c r="W1128" s="1085"/>
      <c r="X1128" s="1085"/>
      <c r="Y1128" s="1085"/>
      <c r="Z1128" s="1085"/>
      <c r="AA1128" s="1085"/>
      <c r="AB1128" s="1124"/>
      <c r="AC1128" s="1124"/>
      <c r="AD1128" s="1124"/>
      <c r="AE1128" s="1124"/>
      <c r="AF1128" s="1085"/>
      <c r="AG1128" s="1085"/>
      <c r="AH1128" s="1085"/>
      <c r="AI1128" s="1085"/>
      <c r="AJ1128" s="1085"/>
      <c r="AK1128" s="1085"/>
      <c r="AL1128" s="1085"/>
      <c r="AM1128" s="1085"/>
      <c r="AN1128" s="1085"/>
      <c r="AO1128" s="1085"/>
      <c r="AP1128" s="1085"/>
      <c r="AQ1128" s="1085"/>
      <c r="AR1128" s="1085"/>
      <c r="AS1128" s="1085"/>
      <c r="AT1128" s="1085"/>
      <c r="AU1128" s="1085"/>
      <c r="AV1128" s="1085"/>
      <c r="AW1128" s="1085"/>
      <c r="AX1128" s="1085"/>
      <c r="AY1128" s="1085"/>
      <c r="AZ1128" s="1085"/>
      <c r="BA1128" s="1085"/>
      <c r="BB1128" s="1085"/>
      <c r="BC1128" s="1085"/>
      <c r="BD1128" s="1085"/>
      <c r="BE1128" s="1085"/>
      <c r="BF1128" s="1085"/>
      <c r="BG1128" s="1085"/>
      <c r="BH1128" s="1085"/>
      <c r="BI1128" s="1085"/>
      <c r="BJ1128" s="1085"/>
      <c r="BK1128" s="1085"/>
      <c r="BL1128" s="1085"/>
      <c r="BM1128" s="1085"/>
      <c r="BN1128" s="1085"/>
      <c r="BO1128" s="1085"/>
      <c r="BP1128" s="1085"/>
      <c r="BQ1128" s="1085"/>
      <c r="BR1128" s="1085"/>
      <c r="BS1128" s="1124"/>
      <c r="BT1128" s="1085"/>
      <c r="BU1128" s="1085"/>
      <c r="BV1128" s="1085"/>
      <c r="BW1128" s="1085"/>
      <c r="BX1128" s="1085"/>
      <c r="BY1128" s="1085"/>
      <c r="BZ1128" s="1085"/>
      <c r="CA1128" s="1085"/>
      <c r="CB1128" s="1085"/>
      <c r="CC1128" s="1085"/>
      <c r="CD1128" s="1085"/>
      <c r="CE1128" s="1085"/>
      <c r="CF1128" s="1085"/>
      <c r="CG1128" s="1085"/>
      <c r="CH1128" s="1085"/>
      <c r="CI1128" s="1085"/>
      <c r="CJ1128" s="1085"/>
      <c r="CK1128" s="1085"/>
      <c r="CL1128" s="1085"/>
      <c r="CM1128" s="1124"/>
      <c r="CN1128" s="1124"/>
      <c r="CO1128" s="1125"/>
      <c r="CQ1128" s="1955"/>
    </row>
    <row r="1129" spans="1:95" s="633" customFormat="1" x14ac:dyDescent="0.2">
      <c r="A1129" s="1066"/>
      <c r="B1129" s="1084"/>
      <c r="C1129" s="1060"/>
      <c r="D1129" s="1060"/>
      <c r="E1129" s="1061"/>
      <c r="F1129" s="1079"/>
      <c r="G1129" s="1078"/>
      <c r="H1129" s="1064"/>
      <c r="I1129" s="1085"/>
      <c r="J1129" s="1085"/>
      <c r="K1129" s="1085"/>
      <c r="L1129" s="1085"/>
      <c r="M1129" s="1085"/>
      <c r="N1129" s="1085"/>
      <c r="O1129" s="1085"/>
      <c r="P1129" s="1085"/>
      <c r="Q1129" s="1085"/>
      <c r="R1129" s="1085"/>
      <c r="S1129" s="1085"/>
      <c r="T1129" s="1085"/>
      <c r="U1129" s="1085"/>
      <c r="V1129" s="1085"/>
      <c r="W1129" s="1085"/>
      <c r="X1129" s="1085"/>
      <c r="Y1129" s="1085"/>
      <c r="Z1129" s="1085"/>
      <c r="AA1129" s="1085"/>
      <c r="AB1129" s="1124"/>
      <c r="AC1129" s="1124"/>
      <c r="AD1129" s="1124"/>
      <c r="AE1129" s="1124"/>
      <c r="AF1129" s="1085"/>
      <c r="AG1129" s="1085"/>
      <c r="AH1129" s="1085"/>
      <c r="AI1129" s="1085"/>
      <c r="AJ1129" s="1085"/>
      <c r="AK1129" s="1085"/>
      <c r="AL1129" s="1085"/>
      <c r="AM1129" s="1085"/>
      <c r="AN1129" s="1085"/>
      <c r="AO1129" s="1085"/>
      <c r="AP1129" s="1085"/>
      <c r="AQ1129" s="1085"/>
      <c r="AR1129" s="1085"/>
      <c r="AS1129" s="1085"/>
      <c r="AT1129" s="1085"/>
      <c r="AU1129" s="1085"/>
      <c r="AV1129" s="1085"/>
      <c r="AW1129" s="1085"/>
      <c r="AX1129" s="1085"/>
      <c r="AY1129" s="1085"/>
      <c r="AZ1129" s="1085"/>
      <c r="BA1129" s="1085"/>
      <c r="BB1129" s="1085"/>
      <c r="BC1129" s="1085"/>
      <c r="BD1129" s="1085"/>
      <c r="BE1129" s="1085"/>
      <c r="BF1129" s="1085"/>
      <c r="BG1129" s="1085"/>
      <c r="BH1129" s="1085"/>
      <c r="BI1129" s="1085"/>
      <c r="BJ1129" s="1085"/>
      <c r="BK1129" s="1085"/>
      <c r="BL1129" s="1085"/>
      <c r="BM1129" s="1085"/>
      <c r="BN1129" s="1085"/>
      <c r="BO1129" s="1085"/>
      <c r="BP1129" s="1085"/>
      <c r="BQ1129" s="1085"/>
      <c r="BR1129" s="1085"/>
      <c r="BS1129" s="1124"/>
      <c r="BT1129" s="1085"/>
      <c r="BU1129" s="1085"/>
      <c r="BV1129" s="1085"/>
      <c r="BW1129" s="1085"/>
      <c r="BX1129" s="1085"/>
      <c r="BY1129" s="1085"/>
      <c r="BZ1129" s="1085"/>
      <c r="CA1129" s="1085"/>
      <c r="CB1129" s="1085"/>
      <c r="CC1129" s="1085"/>
      <c r="CD1129" s="1085"/>
      <c r="CE1129" s="1085"/>
      <c r="CF1129" s="1085"/>
      <c r="CG1129" s="1085"/>
      <c r="CH1129" s="1085"/>
      <c r="CI1129" s="1085"/>
      <c r="CJ1129" s="1085"/>
      <c r="CK1129" s="1085"/>
      <c r="CL1129" s="1085"/>
      <c r="CM1129" s="1124"/>
      <c r="CN1129" s="1124"/>
      <c r="CO1129" s="1125"/>
      <c r="CQ1129" s="1955"/>
    </row>
    <row r="1130" spans="1:95" s="633" customFormat="1" x14ac:dyDescent="0.2">
      <c r="A1130" s="1066"/>
      <c r="B1130" s="1084"/>
      <c r="C1130" s="1060"/>
      <c r="D1130" s="1060"/>
      <c r="E1130" s="1061"/>
      <c r="F1130" s="1079"/>
      <c r="G1130" s="1078"/>
      <c r="H1130" s="1064"/>
      <c r="I1130" s="1085"/>
      <c r="J1130" s="1085"/>
      <c r="K1130" s="1085"/>
      <c r="L1130" s="1085"/>
      <c r="M1130" s="1085"/>
      <c r="N1130" s="1085"/>
      <c r="O1130" s="1085"/>
      <c r="P1130" s="1085"/>
      <c r="Q1130" s="1085"/>
      <c r="R1130" s="1085"/>
      <c r="S1130" s="1085"/>
      <c r="T1130" s="1085"/>
      <c r="U1130" s="1085"/>
      <c r="V1130" s="1085"/>
      <c r="W1130" s="1085"/>
      <c r="X1130" s="1085"/>
      <c r="Y1130" s="1085"/>
      <c r="Z1130" s="1085"/>
      <c r="AA1130" s="1085"/>
      <c r="AB1130" s="1124"/>
      <c r="AC1130" s="1124"/>
      <c r="AD1130" s="1124"/>
      <c r="AE1130" s="1124"/>
      <c r="AF1130" s="1085"/>
      <c r="AG1130" s="1085"/>
      <c r="AH1130" s="1085"/>
      <c r="AI1130" s="1085"/>
      <c r="AJ1130" s="1085"/>
      <c r="AK1130" s="1085"/>
      <c r="AL1130" s="1085"/>
      <c r="AM1130" s="1085"/>
      <c r="AN1130" s="1085"/>
      <c r="AO1130" s="1085"/>
      <c r="AP1130" s="1085"/>
      <c r="AQ1130" s="1085"/>
      <c r="AR1130" s="1085"/>
      <c r="AS1130" s="1085"/>
      <c r="AT1130" s="1085"/>
      <c r="AU1130" s="1085"/>
      <c r="AV1130" s="1085"/>
      <c r="AW1130" s="1085"/>
      <c r="AX1130" s="1085"/>
      <c r="AY1130" s="1085"/>
      <c r="AZ1130" s="1085"/>
      <c r="BA1130" s="1085"/>
      <c r="BB1130" s="1085"/>
      <c r="BC1130" s="1085"/>
      <c r="BD1130" s="1085"/>
      <c r="BE1130" s="1085"/>
      <c r="BF1130" s="1085"/>
      <c r="BG1130" s="1085"/>
      <c r="BH1130" s="1085"/>
      <c r="BI1130" s="1085"/>
      <c r="BJ1130" s="1085"/>
      <c r="BK1130" s="1085"/>
      <c r="BL1130" s="1085"/>
      <c r="BM1130" s="1085"/>
      <c r="BN1130" s="1085"/>
      <c r="BO1130" s="1085"/>
      <c r="BP1130" s="1085"/>
      <c r="BQ1130" s="1085"/>
      <c r="BR1130" s="1085"/>
      <c r="BS1130" s="1124"/>
      <c r="BT1130" s="1085"/>
      <c r="BU1130" s="1085"/>
      <c r="BV1130" s="1085"/>
      <c r="BW1130" s="1085"/>
      <c r="BX1130" s="1085"/>
      <c r="BY1130" s="1085"/>
      <c r="BZ1130" s="1085"/>
      <c r="CA1130" s="1085"/>
      <c r="CB1130" s="1085"/>
      <c r="CC1130" s="1085"/>
      <c r="CD1130" s="1085"/>
      <c r="CE1130" s="1085"/>
      <c r="CF1130" s="1085"/>
      <c r="CG1130" s="1085"/>
      <c r="CH1130" s="1085"/>
      <c r="CI1130" s="1085"/>
      <c r="CJ1130" s="1085"/>
      <c r="CK1130" s="1085"/>
      <c r="CL1130" s="1085"/>
      <c r="CM1130" s="1124"/>
      <c r="CN1130" s="1124"/>
      <c r="CO1130" s="1125"/>
      <c r="CQ1130" s="1955"/>
    </row>
    <row r="1131" spans="1:95" s="633" customFormat="1" x14ac:dyDescent="0.2">
      <c r="A1131" s="1066"/>
      <c r="B1131" s="1084"/>
      <c r="C1131" s="1060"/>
      <c r="D1131" s="1060"/>
      <c r="E1131" s="1061"/>
      <c r="F1131" s="1079"/>
      <c r="G1131" s="1078"/>
      <c r="H1131" s="1064"/>
      <c r="I1131" s="1085"/>
      <c r="J1131" s="1085"/>
      <c r="K1131" s="1085"/>
      <c r="L1131" s="1085"/>
      <c r="M1131" s="1085"/>
      <c r="N1131" s="1085"/>
      <c r="O1131" s="1085"/>
      <c r="P1131" s="1085"/>
      <c r="Q1131" s="1085"/>
      <c r="R1131" s="1085"/>
      <c r="S1131" s="1085"/>
      <c r="T1131" s="1085"/>
      <c r="U1131" s="1085"/>
      <c r="V1131" s="1085"/>
      <c r="W1131" s="1085"/>
      <c r="X1131" s="1085"/>
      <c r="Y1131" s="1085"/>
      <c r="Z1131" s="1085"/>
      <c r="AA1131" s="1085"/>
      <c r="AB1131" s="1124"/>
      <c r="AC1131" s="1124"/>
      <c r="AD1131" s="1124"/>
      <c r="AE1131" s="1124"/>
      <c r="AF1131" s="1085"/>
      <c r="AG1131" s="1085"/>
      <c r="AH1131" s="1085"/>
      <c r="AI1131" s="1085"/>
      <c r="AJ1131" s="1085"/>
      <c r="AK1131" s="1085"/>
      <c r="AL1131" s="1085"/>
      <c r="AM1131" s="1085"/>
      <c r="AN1131" s="1085"/>
      <c r="AO1131" s="1085"/>
      <c r="AP1131" s="1085"/>
      <c r="AQ1131" s="1085"/>
      <c r="AR1131" s="1085"/>
      <c r="AS1131" s="1085"/>
      <c r="AT1131" s="1085"/>
      <c r="AU1131" s="1085"/>
      <c r="AV1131" s="1085"/>
      <c r="AW1131" s="1085"/>
      <c r="AX1131" s="1085"/>
      <c r="AY1131" s="1085"/>
      <c r="AZ1131" s="1085"/>
      <c r="BA1131" s="1085"/>
      <c r="BB1131" s="1085"/>
      <c r="BC1131" s="1085"/>
      <c r="BD1131" s="1085"/>
      <c r="BE1131" s="1085"/>
      <c r="BF1131" s="1085"/>
      <c r="BG1131" s="1085"/>
      <c r="BH1131" s="1085"/>
      <c r="BI1131" s="1085"/>
      <c r="BJ1131" s="1085"/>
      <c r="BK1131" s="1085"/>
      <c r="BL1131" s="1085"/>
      <c r="BM1131" s="1085"/>
      <c r="BN1131" s="1085"/>
      <c r="BO1131" s="1085"/>
      <c r="BP1131" s="1085"/>
      <c r="BQ1131" s="1085"/>
      <c r="BR1131" s="1085"/>
      <c r="BS1131" s="1124"/>
      <c r="BT1131" s="1085"/>
      <c r="BU1131" s="1085"/>
      <c r="BV1131" s="1085"/>
      <c r="BW1131" s="1085"/>
      <c r="BX1131" s="1085"/>
      <c r="BY1131" s="1085"/>
      <c r="BZ1131" s="1085"/>
      <c r="CA1131" s="1085"/>
      <c r="CB1131" s="1085"/>
      <c r="CC1131" s="1085"/>
      <c r="CD1131" s="1085"/>
      <c r="CE1131" s="1085"/>
      <c r="CF1131" s="1085"/>
      <c r="CG1131" s="1085"/>
      <c r="CH1131" s="1085"/>
      <c r="CI1131" s="1085"/>
      <c r="CJ1131" s="1085"/>
      <c r="CK1131" s="1085"/>
      <c r="CL1131" s="1085"/>
      <c r="CM1131" s="1124"/>
      <c r="CN1131" s="1124"/>
      <c r="CO1131" s="1125"/>
      <c r="CQ1131" s="1955"/>
    </row>
    <row r="1132" spans="1:95" s="633" customFormat="1" x14ac:dyDescent="0.2">
      <c r="A1132" s="1066"/>
      <c r="B1132" s="1084"/>
      <c r="C1132" s="1060"/>
      <c r="D1132" s="1060"/>
      <c r="E1132" s="1061"/>
      <c r="F1132" s="1079"/>
      <c r="G1132" s="1078"/>
      <c r="H1132" s="1064"/>
      <c r="I1132" s="1085"/>
      <c r="J1132" s="1085"/>
      <c r="K1132" s="1085"/>
      <c r="L1132" s="1085"/>
      <c r="M1132" s="1085"/>
      <c r="N1132" s="1085"/>
      <c r="O1132" s="1085"/>
      <c r="P1132" s="1085"/>
      <c r="Q1132" s="1085"/>
      <c r="R1132" s="1085"/>
      <c r="S1132" s="1085"/>
      <c r="T1132" s="1085"/>
      <c r="U1132" s="1085"/>
      <c r="V1132" s="1085"/>
      <c r="W1132" s="1085"/>
      <c r="X1132" s="1085"/>
      <c r="Y1132" s="1085"/>
      <c r="Z1132" s="1085"/>
      <c r="AA1132" s="1085"/>
      <c r="AB1132" s="1124"/>
      <c r="AC1132" s="1124"/>
      <c r="AD1132" s="1124"/>
      <c r="AE1132" s="1124"/>
      <c r="AF1132" s="1085"/>
      <c r="AG1132" s="1085"/>
      <c r="AH1132" s="1085"/>
      <c r="AI1132" s="1085"/>
      <c r="AJ1132" s="1085"/>
      <c r="AK1132" s="1085"/>
      <c r="AL1132" s="1085"/>
      <c r="AM1132" s="1085"/>
      <c r="AN1132" s="1085"/>
      <c r="AO1132" s="1085"/>
      <c r="AP1132" s="1085"/>
      <c r="AQ1132" s="1085"/>
      <c r="AR1132" s="1085"/>
      <c r="AS1132" s="1085"/>
      <c r="AT1132" s="1085"/>
      <c r="AU1132" s="1085"/>
      <c r="AV1132" s="1085"/>
      <c r="AW1132" s="1085"/>
      <c r="AX1132" s="1085"/>
      <c r="AY1132" s="1085"/>
      <c r="AZ1132" s="1085"/>
      <c r="BA1132" s="1085"/>
      <c r="BB1132" s="1085"/>
      <c r="BC1132" s="1085"/>
      <c r="BD1132" s="1085"/>
      <c r="BE1132" s="1085"/>
      <c r="BF1132" s="1085"/>
      <c r="BG1132" s="1085"/>
      <c r="BH1132" s="1085"/>
      <c r="BI1132" s="1085"/>
      <c r="BJ1132" s="1085"/>
      <c r="BK1132" s="1085"/>
      <c r="BL1132" s="1085"/>
      <c r="BM1132" s="1085"/>
      <c r="BN1132" s="1085"/>
      <c r="BO1132" s="1085"/>
      <c r="BP1132" s="1085"/>
      <c r="BQ1132" s="1085"/>
      <c r="BR1132" s="1085"/>
      <c r="BS1132" s="1124"/>
      <c r="BT1132" s="1085"/>
      <c r="BU1132" s="1085"/>
      <c r="BV1132" s="1085"/>
      <c r="BW1132" s="1085"/>
      <c r="BX1132" s="1085"/>
      <c r="BY1132" s="1085"/>
      <c r="BZ1132" s="1085"/>
      <c r="CA1132" s="1085"/>
      <c r="CB1132" s="1085"/>
      <c r="CC1132" s="1085"/>
      <c r="CD1132" s="1085"/>
      <c r="CE1132" s="1085"/>
      <c r="CF1132" s="1085"/>
      <c r="CG1132" s="1085"/>
      <c r="CH1132" s="1085"/>
      <c r="CI1132" s="1085"/>
      <c r="CJ1132" s="1085"/>
      <c r="CK1132" s="1085"/>
      <c r="CL1132" s="1085"/>
      <c r="CM1132" s="1124"/>
      <c r="CN1132" s="1124"/>
      <c r="CO1132" s="1125"/>
      <c r="CQ1132" s="1955"/>
    </row>
    <row r="1133" spans="1:95" s="633" customFormat="1" x14ac:dyDescent="0.2">
      <c r="A1133" s="1066"/>
      <c r="B1133" s="1084"/>
      <c r="C1133" s="1060"/>
      <c r="D1133" s="1060"/>
      <c r="E1133" s="1061"/>
      <c r="F1133" s="1079"/>
      <c r="G1133" s="1078"/>
      <c r="H1133" s="1064"/>
      <c r="I1133" s="1085"/>
      <c r="J1133" s="1085"/>
      <c r="K1133" s="1085"/>
      <c r="L1133" s="1085"/>
      <c r="M1133" s="1085"/>
      <c r="N1133" s="1085"/>
      <c r="O1133" s="1085"/>
      <c r="P1133" s="1085"/>
      <c r="Q1133" s="1085"/>
      <c r="R1133" s="1085"/>
      <c r="S1133" s="1085"/>
      <c r="T1133" s="1085"/>
      <c r="U1133" s="1085"/>
      <c r="V1133" s="1085"/>
      <c r="W1133" s="1085"/>
      <c r="X1133" s="1085"/>
      <c r="Y1133" s="1085"/>
      <c r="Z1133" s="1085"/>
      <c r="AA1133" s="1085"/>
      <c r="AB1133" s="1124"/>
      <c r="AC1133" s="1124"/>
      <c r="AD1133" s="1124"/>
      <c r="AE1133" s="1124"/>
      <c r="AF1133" s="1085"/>
      <c r="AG1133" s="1085"/>
      <c r="AH1133" s="1085"/>
      <c r="AI1133" s="1085"/>
      <c r="AJ1133" s="1085"/>
      <c r="AK1133" s="1085"/>
      <c r="AL1133" s="1085"/>
      <c r="AM1133" s="1085"/>
      <c r="AN1133" s="1085"/>
      <c r="AO1133" s="1085"/>
      <c r="AP1133" s="1085"/>
      <c r="AQ1133" s="1085"/>
      <c r="AR1133" s="1085"/>
      <c r="AS1133" s="1085"/>
      <c r="AT1133" s="1085"/>
      <c r="AU1133" s="1085"/>
      <c r="AV1133" s="1085"/>
      <c r="AW1133" s="1085"/>
      <c r="AX1133" s="1085"/>
      <c r="AY1133" s="1085"/>
      <c r="AZ1133" s="1085"/>
      <c r="BA1133" s="1085"/>
      <c r="BB1133" s="1085"/>
      <c r="BC1133" s="1085"/>
      <c r="BD1133" s="1085"/>
      <c r="BE1133" s="1085"/>
      <c r="BF1133" s="1085"/>
      <c r="BG1133" s="1085"/>
      <c r="BH1133" s="1085"/>
      <c r="BI1133" s="1085"/>
      <c r="BJ1133" s="1085"/>
      <c r="BK1133" s="1085"/>
      <c r="BL1133" s="1085"/>
      <c r="BM1133" s="1085"/>
      <c r="BN1133" s="1085"/>
      <c r="BO1133" s="1085"/>
      <c r="BP1133" s="1085"/>
      <c r="BQ1133" s="1085"/>
      <c r="BR1133" s="1085"/>
      <c r="BS1133" s="1124"/>
      <c r="BT1133" s="1085"/>
      <c r="BU1133" s="1085"/>
      <c r="BV1133" s="1085"/>
      <c r="BW1133" s="1085"/>
      <c r="BX1133" s="1085"/>
      <c r="BY1133" s="1085"/>
      <c r="BZ1133" s="1085"/>
      <c r="CA1133" s="1085"/>
      <c r="CB1133" s="1085"/>
      <c r="CC1133" s="1085"/>
      <c r="CD1133" s="1085"/>
      <c r="CE1133" s="1085"/>
      <c r="CF1133" s="1085"/>
      <c r="CG1133" s="1085"/>
      <c r="CH1133" s="1085"/>
      <c r="CI1133" s="1085"/>
      <c r="CJ1133" s="1085"/>
      <c r="CK1133" s="1085"/>
      <c r="CL1133" s="1085"/>
      <c r="CM1133" s="1124"/>
      <c r="CN1133" s="1124"/>
      <c r="CO1133" s="1125"/>
      <c r="CQ1133" s="1955"/>
    </row>
    <row r="1134" spans="1:95" s="633" customFormat="1" x14ac:dyDescent="0.2">
      <c r="A1134" s="1066"/>
      <c r="B1134" s="1084"/>
      <c r="C1134" s="1060"/>
      <c r="D1134" s="1060"/>
      <c r="E1134" s="1061"/>
      <c r="F1134" s="1079"/>
      <c r="G1134" s="1078"/>
      <c r="H1134" s="1064"/>
      <c r="I1134" s="1085"/>
      <c r="J1134" s="1085"/>
      <c r="K1134" s="1085"/>
      <c r="L1134" s="1085"/>
      <c r="M1134" s="1085"/>
      <c r="N1134" s="1085"/>
      <c r="O1134" s="1085"/>
      <c r="P1134" s="1085"/>
      <c r="Q1134" s="1085"/>
      <c r="R1134" s="1085"/>
      <c r="S1134" s="1085"/>
      <c r="T1134" s="1085"/>
      <c r="U1134" s="1085"/>
      <c r="V1134" s="1085"/>
      <c r="W1134" s="1085"/>
      <c r="X1134" s="1085"/>
      <c r="Y1134" s="1085"/>
      <c r="Z1134" s="1085"/>
      <c r="AA1134" s="1085"/>
      <c r="AB1134" s="1124"/>
      <c r="AC1134" s="1124"/>
      <c r="AD1134" s="1124"/>
      <c r="AE1134" s="1124"/>
      <c r="AF1134" s="1085"/>
      <c r="AG1134" s="1085"/>
      <c r="AH1134" s="1085"/>
      <c r="AI1134" s="1085"/>
      <c r="AJ1134" s="1085"/>
      <c r="AK1134" s="1085"/>
      <c r="AL1134" s="1085"/>
      <c r="AM1134" s="1085"/>
      <c r="AN1134" s="1085"/>
      <c r="AO1134" s="1085"/>
      <c r="AP1134" s="1085"/>
      <c r="AQ1134" s="1085"/>
      <c r="AR1134" s="1085"/>
      <c r="AS1134" s="1085"/>
      <c r="AT1134" s="1085"/>
      <c r="AU1134" s="1085"/>
      <c r="AV1134" s="1085"/>
      <c r="AW1134" s="1085"/>
      <c r="AX1134" s="1085"/>
      <c r="AY1134" s="1085"/>
      <c r="AZ1134" s="1085"/>
      <c r="BA1134" s="1085"/>
      <c r="BB1134" s="1085"/>
      <c r="BC1134" s="1085"/>
      <c r="BD1134" s="1085"/>
      <c r="BE1134" s="1085"/>
      <c r="BF1134" s="1085"/>
      <c r="BG1134" s="1085"/>
      <c r="BH1134" s="1085"/>
      <c r="BI1134" s="1085"/>
      <c r="BJ1134" s="1085"/>
      <c r="BK1134" s="1085"/>
      <c r="BL1134" s="1085"/>
      <c r="BM1134" s="1085"/>
      <c r="BN1134" s="1085"/>
      <c r="BO1134" s="1085"/>
      <c r="BP1134" s="1085"/>
      <c r="BQ1134" s="1085"/>
      <c r="BR1134" s="1085"/>
      <c r="BS1134" s="1124"/>
      <c r="BT1134" s="1085"/>
      <c r="BU1134" s="1085"/>
      <c r="BV1134" s="1085"/>
      <c r="BW1134" s="1085"/>
      <c r="BX1134" s="1085"/>
      <c r="BY1134" s="1085"/>
      <c r="BZ1134" s="1085"/>
      <c r="CA1134" s="1085"/>
      <c r="CB1134" s="1085"/>
      <c r="CC1134" s="1085"/>
      <c r="CD1134" s="1085"/>
      <c r="CE1134" s="1085"/>
      <c r="CF1134" s="1085"/>
      <c r="CG1134" s="1085"/>
      <c r="CH1134" s="1085"/>
      <c r="CI1134" s="1085"/>
      <c r="CJ1134" s="1085"/>
      <c r="CK1134" s="1085"/>
      <c r="CL1134" s="1085"/>
      <c r="CM1134" s="1124"/>
      <c r="CN1134" s="1124"/>
      <c r="CO1134" s="1125"/>
      <c r="CQ1134" s="1955"/>
    </row>
    <row r="1135" spans="1:95" s="633" customFormat="1" x14ac:dyDescent="0.2">
      <c r="A1135" s="1066"/>
      <c r="B1135" s="1084"/>
      <c r="C1135" s="1060"/>
      <c r="D1135" s="1060"/>
      <c r="E1135" s="1061"/>
      <c r="F1135" s="1079"/>
      <c r="G1135" s="1078"/>
      <c r="H1135" s="1064"/>
      <c r="I1135" s="1085"/>
      <c r="J1135" s="1085"/>
      <c r="K1135" s="1085"/>
      <c r="L1135" s="1085"/>
      <c r="M1135" s="1085"/>
      <c r="N1135" s="1085"/>
      <c r="O1135" s="1085"/>
      <c r="P1135" s="1085"/>
      <c r="Q1135" s="1085"/>
      <c r="R1135" s="1085"/>
      <c r="S1135" s="1085"/>
      <c r="T1135" s="1085"/>
      <c r="U1135" s="1085"/>
      <c r="V1135" s="1085"/>
      <c r="W1135" s="1085"/>
      <c r="X1135" s="1085"/>
      <c r="Y1135" s="1085"/>
      <c r="Z1135" s="1085"/>
      <c r="AA1135" s="1085"/>
      <c r="AB1135" s="1124"/>
      <c r="AC1135" s="1124"/>
      <c r="AD1135" s="1124"/>
      <c r="AE1135" s="1124"/>
      <c r="AF1135" s="1085"/>
      <c r="AG1135" s="1085"/>
      <c r="AH1135" s="1085"/>
      <c r="AI1135" s="1085"/>
      <c r="AJ1135" s="1085"/>
      <c r="AK1135" s="1085"/>
      <c r="AL1135" s="1085"/>
      <c r="AM1135" s="1085"/>
      <c r="AN1135" s="1085"/>
      <c r="AO1135" s="1085"/>
      <c r="AP1135" s="1085"/>
      <c r="AQ1135" s="1085"/>
      <c r="AR1135" s="1085"/>
      <c r="AS1135" s="1085"/>
      <c r="AT1135" s="1085"/>
      <c r="AU1135" s="1085"/>
      <c r="AV1135" s="1085"/>
      <c r="AW1135" s="1085"/>
      <c r="AX1135" s="1085"/>
      <c r="AY1135" s="1085"/>
      <c r="AZ1135" s="1085"/>
      <c r="BA1135" s="1085"/>
      <c r="BB1135" s="1085"/>
      <c r="BC1135" s="1085"/>
      <c r="BD1135" s="1085"/>
      <c r="BE1135" s="1085"/>
      <c r="BF1135" s="1085"/>
      <c r="BG1135" s="1085"/>
      <c r="BH1135" s="1085"/>
      <c r="BI1135" s="1085"/>
      <c r="BJ1135" s="1085"/>
      <c r="BK1135" s="1085"/>
      <c r="BL1135" s="1085"/>
      <c r="BM1135" s="1085"/>
      <c r="BN1135" s="1085"/>
      <c r="BO1135" s="1085"/>
      <c r="BP1135" s="1085"/>
      <c r="BQ1135" s="1085"/>
      <c r="BR1135" s="1085"/>
      <c r="BS1135" s="1124"/>
      <c r="BT1135" s="1085"/>
      <c r="BU1135" s="1085"/>
      <c r="BV1135" s="1085"/>
      <c r="BW1135" s="1085"/>
      <c r="BX1135" s="1085"/>
      <c r="BY1135" s="1085"/>
      <c r="BZ1135" s="1085"/>
      <c r="CA1135" s="1085"/>
      <c r="CB1135" s="1085"/>
      <c r="CC1135" s="1085"/>
      <c r="CD1135" s="1085"/>
      <c r="CE1135" s="1085"/>
      <c r="CF1135" s="1085"/>
      <c r="CG1135" s="1085"/>
      <c r="CH1135" s="1085"/>
      <c r="CI1135" s="1085"/>
      <c r="CJ1135" s="1085"/>
      <c r="CK1135" s="1085"/>
      <c r="CL1135" s="1085"/>
      <c r="CM1135" s="1124"/>
      <c r="CN1135" s="1124"/>
      <c r="CO1135" s="1125"/>
      <c r="CQ1135" s="1955"/>
    </row>
    <row r="1136" spans="1:95" s="633" customFormat="1" x14ac:dyDescent="0.2">
      <c r="A1136" s="1066"/>
      <c r="B1136" s="1084"/>
      <c r="C1136" s="1060"/>
      <c r="D1136" s="1060"/>
      <c r="E1136" s="1061"/>
      <c r="F1136" s="1079"/>
      <c r="G1136" s="1078"/>
      <c r="H1136" s="1064"/>
      <c r="AB1136" s="589"/>
      <c r="AC1136" s="589"/>
      <c r="AD1136" s="589"/>
      <c r="AE1136" s="589"/>
      <c r="BS1136" s="589"/>
      <c r="CM1136" s="589"/>
      <c r="CN1136" s="589"/>
      <c r="CO1136" s="1125"/>
      <c r="CQ1136" s="1955"/>
    </row>
    <row r="1137" spans="1:95" s="633" customFormat="1" x14ac:dyDescent="0.2">
      <c r="A1137" s="1066"/>
      <c r="B1137" s="1084"/>
      <c r="C1137" s="1060"/>
      <c r="D1137" s="1060"/>
      <c r="E1137" s="1061"/>
      <c r="F1137" s="1079"/>
      <c r="G1137" s="1078"/>
      <c r="H1137" s="1064"/>
      <c r="AB1137" s="589"/>
      <c r="AC1137" s="589"/>
      <c r="AD1137" s="589"/>
      <c r="AE1137" s="589"/>
      <c r="BS1137" s="589"/>
      <c r="CM1137" s="589"/>
      <c r="CN1137" s="589"/>
      <c r="CO1137" s="1125"/>
      <c r="CQ1137" s="1955"/>
    </row>
    <row r="1138" spans="1:95" s="633" customFormat="1" x14ac:dyDescent="0.2">
      <c r="A1138" s="1066"/>
      <c r="B1138" s="1084"/>
      <c r="C1138" s="1060"/>
      <c r="D1138" s="1060"/>
      <c r="E1138" s="1061"/>
      <c r="F1138" s="1079"/>
      <c r="G1138" s="1078"/>
      <c r="H1138" s="1064"/>
      <c r="AB1138" s="589"/>
      <c r="AC1138" s="589"/>
      <c r="AD1138" s="589"/>
      <c r="AE1138" s="589"/>
      <c r="BS1138" s="589"/>
      <c r="CM1138" s="589"/>
      <c r="CN1138" s="589"/>
      <c r="CO1138" s="1125"/>
      <c r="CQ1138" s="1955"/>
    </row>
    <row r="1139" spans="1:95" s="633" customFormat="1" x14ac:dyDescent="0.2">
      <c r="A1139" s="1066"/>
      <c r="B1139" s="1084"/>
      <c r="C1139" s="1060"/>
      <c r="D1139" s="1060"/>
      <c r="E1139" s="1061"/>
      <c r="F1139" s="1079"/>
      <c r="G1139" s="1078"/>
      <c r="H1139" s="1064"/>
      <c r="AB1139" s="589"/>
      <c r="AC1139" s="589"/>
      <c r="AD1139" s="589"/>
      <c r="AE1139" s="589"/>
      <c r="BS1139" s="589"/>
      <c r="CM1139" s="589"/>
      <c r="CN1139" s="589"/>
      <c r="CO1139" s="1125"/>
      <c r="CQ1139" s="1955"/>
    </row>
    <row r="1140" spans="1:95" s="633" customFormat="1" x14ac:dyDescent="0.2">
      <c r="A1140" s="1066"/>
      <c r="B1140" s="1084"/>
      <c r="C1140" s="1060"/>
      <c r="D1140" s="1060"/>
      <c r="E1140" s="1061"/>
      <c r="F1140" s="1079"/>
      <c r="G1140" s="1078"/>
      <c r="H1140" s="1064"/>
      <c r="AB1140" s="589"/>
      <c r="AC1140" s="589"/>
      <c r="AD1140" s="589"/>
      <c r="AE1140" s="589"/>
      <c r="BS1140" s="589"/>
      <c r="CM1140" s="589"/>
      <c r="CN1140" s="589"/>
      <c r="CO1140" s="1125"/>
      <c r="CQ1140" s="1955"/>
    </row>
    <row r="1141" spans="1:95" s="633" customFormat="1" x14ac:dyDescent="0.2">
      <c r="A1141" s="1066"/>
      <c r="B1141" s="1084"/>
      <c r="C1141" s="1060"/>
      <c r="D1141" s="1060"/>
      <c r="E1141" s="1061"/>
      <c r="F1141" s="1079"/>
      <c r="G1141" s="1078"/>
      <c r="H1141" s="1064"/>
      <c r="AB1141" s="589"/>
      <c r="AC1141" s="589"/>
      <c r="AD1141" s="589"/>
      <c r="AE1141" s="589"/>
      <c r="BS1141" s="589"/>
      <c r="CM1141" s="589"/>
      <c r="CN1141" s="589"/>
      <c r="CO1141" s="1125"/>
      <c r="CQ1141" s="1955"/>
    </row>
    <row r="1142" spans="1:95" s="633" customFormat="1" x14ac:dyDescent="0.2">
      <c r="A1142" s="1066"/>
      <c r="B1142" s="1084"/>
      <c r="C1142" s="1060"/>
      <c r="D1142" s="1060"/>
      <c r="E1142" s="1061"/>
      <c r="F1142" s="1079"/>
      <c r="G1142" s="1078"/>
      <c r="H1142" s="1064"/>
      <c r="AB1142" s="589"/>
      <c r="AC1142" s="589"/>
      <c r="AD1142" s="589"/>
      <c r="AE1142" s="589"/>
      <c r="BS1142" s="589"/>
      <c r="CM1142" s="589"/>
      <c r="CN1142" s="589"/>
      <c r="CO1142" s="1125"/>
      <c r="CQ1142" s="1955"/>
    </row>
    <row r="1143" spans="1:95" s="633" customFormat="1" x14ac:dyDescent="0.2">
      <c r="A1143" s="1066"/>
      <c r="B1143" s="1084"/>
      <c r="C1143" s="1060"/>
      <c r="D1143" s="1060"/>
      <c r="E1143" s="1061"/>
      <c r="F1143" s="1079"/>
      <c r="G1143" s="1078"/>
      <c r="H1143" s="1064"/>
      <c r="AB1143" s="589"/>
      <c r="AC1143" s="589"/>
      <c r="AD1143" s="589"/>
      <c r="AE1143" s="589"/>
      <c r="BS1143" s="589"/>
      <c r="CM1143" s="589"/>
      <c r="CN1143" s="589"/>
      <c r="CO1143" s="1125"/>
      <c r="CQ1143" s="1955"/>
    </row>
    <row r="1144" spans="1:95" s="633" customFormat="1" x14ac:dyDescent="0.2">
      <c r="A1144" s="1066"/>
      <c r="B1144" s="1084"/>
      <c r="C1144" s="1060"/>
      <c r="D1144" s="1060"/>
      <c r="E1144" s="1061"/>
      <c r="F1144" s="1079"/>
      <c r="G1144" s="1078"/>
      <c r="H1144" s="1064"/>
      <c r="AB1144" s="589"/>
      <c r="AC1144" s="589"/>
      <c r="AD1144" s="589"/>
      <c r="AE1144" s="589"/>
      <c r="BS1144" s="589"/>
      <c r="CM1144" s="589"/>
      <c r="CN1144" s="589"/>
      <c r="CO1144" s="1125"/>
      <c r="CQ1144" s="1955"/>
    </row>
    <row r="1145" spans="1:95" s="633" customFormat="1" x14ac:dyDescent="0.2">
      <c r="A1145" s="1066"/>
      <c r="B1145" s="1084"/>
      <c r="C1145" s="1060"/>
      <c r="D1145" s="1060"/>
      <c r="E1145" s="1061"/>
      <c r="F1145" s="1079"/>
      <c r="G1145" s="1078"/>
      <c r="H1145" s="1064"/>
      <c r="AB1145" s="589"/>
      <c r="AC1145" s="589"/>
      <c r="AD1145" s="589"/>
      <c r="AE1145" s="589"/>
      <c r="BS1145" s="589"/>
      <c r="CM1145" s="589"/>
      <c r="CN1145" s="589"/>
      <c r="CO1145" s="1125"/>
      <c r="CQ1145" s="1955"/>
    </row>
    <row r="1146" spans="1:95" s="633" customFormat="1" x14ac:dyDescent="0.2">
      <c r="A1146" s="1066"/>
      <c r="B1146" s="1084"/>
      <c r="C1146" s="1060"/>
      <c r="D1146" s="1060"/>
      <c r="E1146" s="1061"/>
      <c r="F1146" s="1079"/>
      <c r="G1146" s="1078"/>
      <c r="H1146" s="1064"/>
      <c r="AB1146" s="589"/>
      <c r="AC1146" s="589"/>
      <c r="AD1146" s="589"/>
      <c r="AE1146" s="589"/>
      <c r="BS1146" s="589"/>
      <c r="CM1146" s="589"/>
      <c r="CN1146" s="589"/>
      <c r="CO1146" s="1125"/>
      <c r="CQ1146" s="1955"/>
    </row>
    <row r="1147" spans="1:95" s="633" customFormat="1" x14ac:dyDescent="0.2">
      <c r="A1147" s="1066"/>
      <c r="B1147" s="1084"/>
      <c r="C1147" s="1060"/>
      <c r="D1147" s="1060"/>
      <c r="E1147" s="1061"/>
      <c r="F1147" s="1079"/>
      <c r="G1147" s="1078"/>
      <c r="H1147" s="1064"/>
      <c r="AB1147" s="589"/>
      <c r="AC1147" s="589"/>
      <c r="AD1147" s="589"/>
      <c r="AE1147" s="589"/>
      <c r="BS1147" s="589"/>
      <c r="CM1147" s="589"/>
      <c r="CN1147" s="589"/>
      <c r="CO1147" s="1125"/>
      <c r="CQ1147" s="1955"/>
    </row>
    <row r="1148" spans="1:95" s="633" customFormat="1" x14ac:dyDescent="0.2">
      <c r="A1148" s="1066"/>
      <c r="B1148" s="1084"/>
      <c r="C1148" s="1060"/>
      <c r="D1148" s="1060"/>
      <c r="E1148" s="1061"/>
      <c r="F1148" s="1079"/>
      <c r="G1148" s="1078"/>
      <c r="H1148" s="1064"/>
      <c r="AB1148" s="589"/>
      <c r="AC1148" s="589"/>
      <c r="AD1148" s="589"/>
      <c r="AE1148" s="589"/>
      <c r="BS1148" s="589"/>
      <c r="CM1148" s="589"/>
      <c r="CN1148" s="589"/>
      <c r="CO1148" s="1125"/>
      <c r="CQ1148" s="1955"/>
    </row>
    <row r="1149" spans="1:95" s="633" customFormat="1" x14ac:dyDescent="0.2">
      <c r="A1149" s="1066"/>
      <c r="B1149" s="1084"/>
      <c r="C1149" s="1060"/>
      <c r="D1149" s="1060"/>
      <c r="E1149" s="1061"/>
      <c r="F1149" s="1079"/>
      <c r="G1149" s="1078"/>
      <c r="H1149" s="1064"/>
      <c r="AB1149" s="589"/>
      <c r="AC1149" s="589"/>
      <c r="AD1149" s="589"/>
      <c r="AE1149" s="589"/>
      <c r="BS1149" s="589"/>
      <c r="CM1149" s="589"/>
      <c r="CN1149" s="589"/>
      <c r="CO1149" s="1125"/>
      <c r="CQ1149" s="1955"/>
    </row>
    <row r="1150" spans="1:95" s="633" customFormat="1" x14ac:dyDescent="0.2">
      <c r="A1150" s="1066"/>
      <c r="B1150" s="1084"/>
      <c r="C1150" s="1060"/>
      <c r="D1150" s="1060"/>
      <c r="E1150" s="1061"/>
      <c r="F1150" s="1079"/>
      <c r="G1150" s="1078"/>
      <c r="H1150" s="1064"/>
      <c r="AB1150" s="589"/>
      <c r="AC1150" s="589"/>
      <c r="AD1150" s="589"/>
      <c r="AE1150" s="589"/>
      <c r="BS1150" s="589"/>
      <c r="CM1150" s="589"/>
      <c r="CN1150" s="589"/>
      <c r="CO1150" s="1125"/>
      <c r="CQ1150" s="1955"/>
    </row>
    <row r="1151" spans="1:95" s="633" customFormat="1" x14ac:dyDescent="0.2">
      <c r="A1151" s="1066"/>
      <c r="B1151" s="1084"/>
      <c r="C1151" s="1060"/>
      <c r="D1151" s="1060"/>
      <c r="E1151" s="1061"/>
      <c r="F1151" s="1079"/>
      <c r="G1151" s="1078"/>
      <c r="H1151" s="1064"/>
      <c r="AB1151" s="589"/>
      <c r="AC1151" s="589"/>
      <c r="AD1151" s="589"/>
      <c r="AE1151" s="589"/>
      <c r="BS1151" s="589"/>
      <c r="CM1151" s="589"/>
      <c r="CN1151" s="589"/>
      <c r="CO1151" s="1125"/>
      <c r="CQ1151" s="1955"/>
    </row>
    <row r="1152" spans="1:95" s="633" customFormat="1" x14ac:dyDescent="0.2">
      <c r="A1152" s="1066"/>
      <c r="B1152" s="1084"/>
      <c r="C1152" s="1060"/>
      <c r="D1152" s="1060"/>
      <c r="E1152" s="1061"/>
      <c r="F1152" s="1079"/>
      <c r="G1152" s="1078"/>
      <c r="H1152" s="1064"/>
      <c r="AB1152" s="589"/>
      <c r="AC1152" s="589"/>
      <c r="AD1152" s="589"/>
      <c r="AE1152" s="589"/>
      <c r="BS1152" s="589"/>
      <c r="CM1152" s="589"/>
      <c r="CN1152" s="589"/>
      <c r="CO1152" s="1125"/>
      <c r="CQ1152" s="1955"/>
    </row>
    <row r="1153" spans="1:95" s="633" customFormat="1" x14ac:dyDescent="0.2">
      <c r="A1153" s="1066"/>
      <c r="B1153" s="1084"/>
      <c r="C1153" s="1060"/>
      <c r="D1153" s="1060"/>
      <c r="E1153" s="1061"/>
      <c r="F1153" s="1079"/>
      <c r="G1153" s="1078"/>
      <c r="H1153" s="1064"/>
      <c r="AB1153" s="589"/>
      <c r="AC1153" s="589"/>
      <c r="AD1153" s="589"/>
      <c r="AE1153" s="589"/>
      <c r="BS1153" s="589"/>
      <c r="CM1153" s="589"/>
      <c r="CN1153" s="589"/>
      <c r="CO1153" s="1125"/>
      <c r="CQ1153" s="1955"/>
    </row>
    <row r="1154" spans="1:95" s="633" customFormat="1" x14ac:dyDescent="0.2">
      <c r="A1154" s="1066"/>
      <c r="B1154" s="1084"/>
      <c r="C1154" s="1060"/>
      <c r="D1154" s="1060"/>
      <c r="E1154" s="1061"/>
      <c r="F1154" s="1079"/>
      <c r="G1154" s="1078"/>
      <c r="H1154" s="1064"/>
      <c r="AB1154" s="589"/>
      <c r="AC1154" s="589"/>
      <c r="AD1154" s="589"/>
      <c r="AE1154" s="589"/>
      <c r="BS1154" s="589"/>
      <c r="CM1154" s="589"/>
      <c r="CN1154" s="589"/>
      <c r="CO1154" s="1125"/>
      <c r="CQ1154" s="1955"/>
    </row>
    <row r="1155" spans="1:95" s="633" customFormat="1" x14ac:dyDescent="0.2">
      <c r="A1155" s="1066"/>
      <c r="B1155" s="1084"/>
      <c r="C1155" s="1060"/>
      <c r="D1155" s="1060"/>
      <c r="E1155" s="1061"/>
      <c r="F1155" s="1079"/>
      <c r="G1155" s="1078"/>
      <c r="H1155" s="1064"/>
      <c r="AB1155" s="589"/>
      <c r="AC1155" s="589"/>
      <c r="AD1155" s="589"/>
      <c r="AE1155" s="589"/>
      <c r="BS1155" s="589"/>
      <c r="CM1155" s="589"/>
      <c r="CN1155" s="589"/>
      <c r="CO1155" s="1125"/>
      <c r="CQ1155" s="1955"/>
    </row>
    <row r="1156" spans="1:95" s="633" customFormat="1" x14ac:dyDescent="0.2">
      <c r="A1156" s="1066"/>
      <c r="B1156" s="1084"/>
      <c r="C1156" s="1060"/>
      <c r="D1156" s="1060"/>
      <c r="E1156" s="1061"/>
      <c r="F1156" s="1079"/>
      <c r="G1156" s="1078"/>
      <c r="H1156" s="1064"/>
      <c r="AB1156" s="589"/>
      <c r="AC1156" s="589"/>
      <c r="AD1156" s="589"/>
      <c r="AE1156" s="589"/>
      <c r="BS1156" s="589"/>
      <c r="CM1156" s="589"/>
      <c r="CN1156" s="589"/>
      <c r="CO1156" s="1125"/>
      <c r="CQ1156" s="1955"/>
    </row>
    <row r="1157" spans="1:95" s="633" customFormat="1" x14ac:dyDescent="0.2">
      <c r="A1157" s="1066"/>
      <c r="B1157" s="1086"/>
      <c r="C1157" s="1060"/>
      <c r="D1157" s="1060"/>
      <c r="E1157" s="1061"/>
      <c r="F1157" s="1079"/>
      <c r="G1157" s="1078"/>
      <c r="H1157" s="1064"/>
      <c r="AB1157" s="589"/>
      <c r="AC1157" s="589"/>
      <c r="AD1157" s="589"/>
      <c r="AE1157" s="589"/>
      <c r="BS1157" s="589"/>
      <c r="CM1157" s="589"/>
      <c r="CN1157" s="589"/>
      <c r="CO1157" s="1125"/>
      <c r="CQ1157" s="1955"/>
    </row>
    <row r="1158" spans="1:95" s="633" customFormat="1" x14ac:dyDescent="0.2">
      <c r="A1158" s="1066"/>
      <c r="B1158" s="1086"/>
      <c r="C1158" s="1060"/>
      <c r="D1158" s="1060"/>
      <c r="E1158" s="1061"/>
      <c r="F1158" s="1079"/>
      <c r="G1158" s="1078"/>
      <c r="H1158" s="1064"/>
      <c r="AB1158" s="589"/>
      <c r="AC1158" s="589"/>
      <c r="AD1158" s="589"/>
      <c r="AE1158" s="589"/>
      <c r="BS1158" s="589"/>
      <c r="CM1158" s="589"/>
      <c r="CN1158" s="589"/>
      <c r="CO1158" s="1125"/>
      <c r="CQ1158" s="1955"/>
    </row>
    <row r="1159" spans="1:95" s="633" customFormat="1" x14ac:dyDescent="0.2">
      <c r="A1159" s="1066"/>
      <c r="B1159" s="1086"/>
      <c r="C1159" s="1060"/>
      <c r="D1159" s="1060"/>
      <c r="E1159" s="1061"/>
      <c r="F1159" s="1079"/>
      <c r="G1159" s="1078"/>
      <c r="H1159" s="1064"/>
      <c r="AB1159" s="589"/>
      <c r="AC1159" s="589"/>
      <c r="AD1159" s="589"/>
      <c r="AE1159" s="589"/>
      <c r="BS1159" s="589"/>
      <c r="CM1159" s="589"/>
      <c r="CN1159" s="589"/>
      <c r="CO1159" s="1125"/>
      <c r="CQ1159" s="1955"/>
    </row>
    <row r="1160" spans="1:95" s="633" customFormat="1" x14ac:dyDescent="0.2">
      <c r="A1160" s="1066"/>
      <c r="B1160" s="1086"/>
      <c r="C1160" s="1060"/>
      <c r="D1160" s="1060"/>
      <c r="E1160" s="1061"/>
      <c r="F1160" s="1079"/>
      <c r="G1160" s="1078"/>
      <c r="H1160" s="1064"/>
      <c r="AB1160" s="589"/>
      <c r="AC1160" s="589"/>
      <c r="AD1160" s="589"/>
      <c r="AE1160" s="589"/>
      <c r="BS1160" s="589"/>
      <c r="CM1160" s="589"/>
      <c r="CN1160" s="589"/>
      <c r="CO1160" s="1125"/>
      <c r="CQ1160" s="1955"/>
    </row>
    <row r="1161" spans="1:95" s="633" customFormat="1" x14ac:dyDescent="0.2">
      <c r="A1161" s="1066"/>
      <c r="B1161" s="1086"/>
      <c r="C1161" s="1060"/>
      <c r="D1161" s="1060"/>
      <c r="E1161" s="1061"/>
      <c r="F1161" s="1079"/>
      <c r="G1161" s="1078"/>
      <c r="H1161" s="1064"/>
      <c r="AB1161" s="589"/>
      <c r="AC1161" s="589"/>
      <c r="AD1161" s="589"/>
      <c r="AE1161" s="589"/>
      <c r="BS1161" s="589"/>
      <c r="CM1161" s="589"/>
      <c r="CN1161" s="589"/>
      <c r="CO1161" s="1125"/>
      <c r="CQ1161" s="1955"/>
    </row>
    <row r="1162" spans="1:95" s="633" customFormat="1" x14ac:dyDescent="0.2">
      <c r="A1162" s="1066"/>
      <c r="B1162" s="1086"/>
      <c r="C1162" s="1060"/>
      <c r="D1162" s="1060"/>
      <c r="E1162" s="1061"/>
      <c r="F1162" s="1079"/>
      <c r="G1162" s="1078"/>
      <c r="H1162" s="1064"/>
      <c r="AB1162" s="589"/>
      <c r="AC1162" s="589"/>
      <c r="AD1162" s="589"/>
      <c r="AE1162" s="589"/>
      <c r="BS1162" s="589"/>
      <c r="CM1162" s="589"/>
      <c r="CN1162" s="589"/>
      <c r="CO1162" s="1125"/>
      <c r="CQ1162" s="1955"/>
    </row>
    <row r="1163" spans="1:95" s="633" customFormat="1" x14ac:dyDescent="0.2">
      <c r="A1163" s="1066"/>
      <c r="B1163" s="1086"/>
      <c r="C1163" s="1060"/>
      <c r="D1163" s="1060"/>
      <c r="E1163" s="1061"/>
      <c r="F1163" s="1079"/>
      <c r="G1163" s="1078"/>
      <c r="H1163" s="1064"/>
      <c r="AB1163" s="589"/>
      <c r="AC1163" s="589"/>
      <c r="AD1163" s="589"/>
      <c r="AE1163" s="589"/>
      <c r="BS1163" s="589"/>
      <c r="CM1163" s="589"/>
      <c r="CN1163" s="589"/>
      <c r="CO1163" s="1125"/>
      <c r="CQ1163" s="1955"/>
    </row>
    <row r="1164" spans="1:95" s="633" customFormat="1" x14ac:dyDescent="0.2">
      <c r="A1164" s="1066"/>
      <c r="B1164" s="1086"/>
      <c r="C1164" s="1060"/>
      <c r="D1164" s="1060"/>
      <c r="E1164" s="1061"/>
      <c r="F1164" s="1079"/>
      <c r="G1164" s="1078"/>
      <c r="H1164" s="1064"/>
      <c r="AB1164" s="589"/>
      <c r="AC1164" s="589"/>
      <c r="AD1164" s="589"/>
      <c r="AE1164" s="589"/>
      <c r="BS1164" s="589"/>
      <c r="CM1164" s="589"/>
      <c r="CN1164" s="589"/>
      <c r="CO1164" s="1125"/>
      <c r="CQ1164" s="1955"/>
    </row>
    <row r="1165" spans="1:95" s="633" customFormat="1" x14ac:dyDescent="0.2">
      <c r="A1165" s="1066"/>
      <c r="B1165" s="1086"/>
      <c r="C1165" s="1060"/>
      <c r="D1165" s="1060"/>
      <c r="E1165" s="1061"/>
      <c r="F1165" s="1079"/>
      <c r="G1165" s="1078"/>
      <c r="H1165" s="1064"/>
      <c r="AB1165" s="589"/>
      <c r="AC1165" s="589"/>
      <c r="AD1165" s="589"/>
      <c r="AE1165" s="589"/>
      <c r="BS1165" s="589"/>
      <c r="CM1165" s="589"/>
      <c r="CN1165" s="589"/>
      <c r="CO1165" s="1125"/>
      <c r="CQ1165" s="1955"/>
    </row>
    <row r="1166" spans="1:95" s="633" customFormat="1" x14ac:dyDescent="0.2">
      <c r="A1166" s="1066"/>
      <c r="B1166" s="1086"/>
      <c r="C1166" s="1060"/>
      <c r="D1166" s="1060"/>
      <c r="E1166" s="1061"/>
      <c r="F1166" s="1079"/>
      <c r="G1166" s="1078"/>
      <c r="H1166" s="1064"/>
      <c r="AB1166" s="589"/>
      <c r="AC1166" s="589"/>
      <c r="AD1166" s="589"/>
      <c r="AE1166" s="589"/>
      <c r="BS1166" s="589"/>
      <c r="CM1166" s="589"/>
      <c r="CN1166" s="589"/>
      <c r="CO1166" s="1125"/>
      <c r="CQ1166" s="1955"/>
    </row>
    <row r="1167" spans="1:95" s="633" customFormat="1" x14ac:dyDescent="0.2">
      <c r="A1167" s="1066"/>
      <c r="B1167" s="1086"/>
      <c r="C1167" s="1060"/>
      <c r="D1167" s="1060"/>
      <c r="E1167" s="1061"/>
      <c r="F1167" s="1079"/>
      <c r="G1167" s="1078"/>
      <c r="H1167" s="1064"/>
      <c r="AB1167" s="589"/>
      <c r="AC1167" s="589"/>
      <c r="AD1167" s="589"/>
      <c r="AE1167" s="589"/>
      <c r="BS1167" s="589"/>
      <c r="CM1167" s="589"/>
      <c r="CN1167" s="589"/>
      <c r="CO1167" s="1125"/>
      <c r="CQ1167" s="1955"/>
    </row>
    <row r="1168" spans="1:95" s="633" customFormat="1" x14ac:dyDescent="0.2">
      <c r="A1168" s="1066"/>
      <c r="B1168" s="1086"/>
      <c r="C1168" s="1060"/>
      <c r="D1168" s="1060"/>
      <c r="E1168" s="1061"/>
      <c r="F1168" s="1079"/>
      <c r="G1168" s="1078"/>
      <c r="H1168" s="1064"/>
      <c r="AB1168" s="589"/>
      <c r="AC1168" s="589"/>
      <c r="AD1168" s="589"/>
      <c r="AE1168" s="589"/>
      <c r="BS1168" s="589"/>
      <c r="CM1168" s="589"/>
      <c r="CN1168" s="589"/>
      <c r="CO1168" s="1125"/>
      <c r="CQ1168" s="1955"/>
    </row>
    <row r="1169" spans="1:95" s="633" customFormat="1" x14ac:dyDescent="0.2">
      <c r="A1169" s="1066"/>
      <c r="B1169" s="1086"/>
      <c r="C1169" s="1060"/>
      <c r="D1169" s="1060"/>
      <c r="E1169" s="1061"/>
      <c r="F1169" s="1079"/>
      <c r="G1169" s="1078"/>
      <c r="H1169" s="1064"/>
      <c r="AB1169" s="589"/>
      <c r="AC1169" s="589"/>
      <c r="AD1169" s="589"/>
      <c r="AE1169" s="589"/>
      <c r="BS1169" s="589"/>
      <c r="CM1169" s="589"/>
      <c r="CN1169" s="589"/>
      <c r="CO1169" s="1125"/>
      <c r="CQ1169" s="1955"/>
    </row>
    <row r="1170" spans="1:95" s="633" customFormat="1" x14ac:dyDescent="0.2">
      <c r="A1170" s="1066"/>
      <c r="B1170" s="1086"/>
      <c r="C1170" s="1060"/>
      <c r="D1170" s="1060"/>
      <c r="E1170" s="1061"/>
      <c r="F1170" s="1079"/>
      <c r="G1170" s="1078"/>
      <c r="H1170" s="1064"/>
      <c r="AB1170" s="589"/>
      <c r="AC1170" s="589"/>
      <c r="AD1170" s="589"/>
      <c r="AE1170" s="589"/>
      <c r="BS1170" s="589"/>
      <c r="CM1170" s="589"/>
      <c r="CN1170" s="589"/>
      <c r="CO1170" s="1125"/>
      <c r="CQ1170" s="1955"/>
    </row>
    <row r="1171" spans="1:95" s="633" customFormat="1" x14ac:dyDescent="0.2">
      <c r="A1171" s="1066"/>
      <c r="B1171" s="1086"/>
      <c r="C1171" s="1060"/>
      <c r="D1171" s="1060"/>
      <c r="E1171" s="1061"/>
      <c r="F1171" s="1079"/>
      <c r="G1171" s="1078"/>
      <c r="H1171" s="1064"/>
      <c r="AB1171" s="589"/>
      <c r="AC1171" s="589"/>
      <c r="AD1171" s="589"/>
      <c r="AE1171" s="589"/>
      <c r="BS1171" s="589"/>
      <c r="CM1171" s="589"/>
      <c r="CN1171" s="589"/>
      <c r="CO1171" s="1125"/>
      <c r="CQ1171" s="1955"/>
    </row>
    <row r="1172" spans="1:95" s="633" customFormat="1" x14ac:dyDescent="0.2">
      <c r="A1172" s="1066"/>
      <c r="B1172" s="1086"/>
      <c r="C1172" s="1060"/>
      <c r="D1172" s="1060"/>
      <c r="E1172" s="1061"/>
      <c r="F1172" s="1079"/>
      <c r="G1172" s="1078"/>
      <c r="H1172" s="1064"/>
      <c r="AB1172" s="589"/>
      <c r="AC1172" s="589"/>
      <c r="AD1172" s="589"/>
      <c r="AE1172" s="589"/>
      <c r="BS1172" s="589"/>
      <c r="CM1172" s="589"/>
      <c r="CN1172" s="589"/>
      <c r="CO1172" s="1125"/>
      <c r="CQ1172" s="1955"/>
    </row>
  </sheetData>
  <mergeCells count="5">
    <mergeCell ref="A15:C16"/>
    <mergeCell ref="A1:F1"/>
    <mergeCell ref="A2:E2"/>
    <mergeCell ref="A3:E3"/>
    <mergeCell ref="A4:E4"/>
  </mergeCells>
  <phoneticPr fontId="8" type="noConversion"/>
  <conditionalFormatting sqref="I19:AB217">
    <cfRule type="expression" dxfId="4" priority="1" stopIfTrue="1">
      <formula>ISERROR(T19)</formula>
    </cfRule>
  </conditionalFormatting>
  <pageMargins left="0.75" right="0.75" top="1" bottom="1"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9"/>
  </sheetPr>
  <dimension ref="A1:BN563"/>
  <sheetViews>
    <sheetView topLeftCell="A28" workbookViewId="0">
      <selection activeCell="A39" sqref="A39"/>
    </sheetView>
  </sheetViews>
  <sheetFormatPr defaultRowHeight="11.25" x14ac:dyDescent="0.2"/>
  <cols>
    <col min="1" max="1" width="12.7109375" style="55" customWidth="1"/>
    <col min="2" max="2" width="31.7109375" style="623" bestFit="1" customWidth="1"/>
    <col min="3" max="3" width="15.7109375" style="548" customWidth="1"/>
    <col min="4" max="6" width="15.7109375" style="543" customWidth="1"/>
    <col min="7" max="7" width="15.7109375" style="543" hidden="1" customWidth="1"/>
    <col min="8" max="12" width="15.7109375" style="543" customWidth="1"/>
    <col min="13" max="23" width="15.7109375" style="543" hidden="1" customWidth="1"/>
    <col min="24" max="24" width="15.7109375" style="1140" customWidth="1"/>
    <col min="25" max="27" width="15.7109375" style="543" customWidth="1"/>
    <col min="28" max="28" width="15.7109375" style="543" hidden="1" customWidth="1"/>
    <col min="29" max="33" width="15.7109375" style="543" customWidth="1"/>
    <col min="34" max="44" width="15.7109375" style="543" hidden="1" customWidth="1"/>
    <col min="45" max="45" width="15.7109375" style="548" customWidth="1"/>
    <col min="46" max="47" width="9.140625" style="13"/>
    <col min="48" max="48" width="9.140625" style="1923" hidden="1" customWidth="1"/>
    <col min="49" max="16384" width="9.140625" style="13"/>
  </cols>
  <sheetData>
    <row r="1" spans="1:45" ht="105.75" customHeight="1" x14ac:dyDescent="0.2">
      <c r="A1" s="2331"/>
      <c r="B1" s="2331"/>
      <c r="C1" s="2331"/>
      <c r="D1" s="2331"/>
      <c r="E1" s="2331"/>
      <c r="F1" s="2331"/>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1:45" ht="18.75" customHeight="1" x14ac:dyDescent="0.3">
      <c r="A2" s="2372"/>
      <c r="B2" s="2372"/>
      <c r="C2" s="2372"/>
      <c r="D2" s="2372"/>
      <c r="E2" s="2372"/>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1:45" ht="18.75" customHeight="1" x14ac:dyDescent="0.25">
      <c r="A3" s="2373"/>
      <c r="B3" s="2373"/>
      <c r="C3" s="2373"/>
      <c r="D3" s="2373"/>
      <c r="E3" s="2373"/>
      <c r="F3" s="13"/>
      <c r="G3" s="1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1:45" ht="18" x14ac:dyDescent="0.25">
      <c r="A4" s="2374"/>
      <c r="B4" s="2374"/>
      <c r="C4" s="2374"/>
      <c r="D4" s="2374"/>
      <c r="E4" s="2374"/>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ht="21" customHeight="1" x14ac:dyDescent="0.3">
      <c r="A5" s="330" t="str">
        <f>"Sheet O6 Composite Allocator Detail Worksheet  - "&amp;  'I2 LDC class'!$C$17</f>
        <v>Sheet O6 Composite Allocator Detail Worksheet  - Initial Submission</v>
      </c>
      <c r="B5" s="331"/>
      <c r="C5" s="557"/>
      <c r="D5" s="557"/>
      <c r="E5" s="332"/>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row>
    <row r="6" spans="1:45" ht="6" customHeight="1" x14ac:dyDescent="0.2">
      <c r="A6" s="16"/>
      <c r="B6" s="16"/>
      <c r="C6" s="558"/>
      <c r="D6" s="558"/>
      <c r="E6" s="16"/>
      <c r="F6" s="16"/>
      <c r="G6" s="16"/>
      <c r="H6" s="16"/>
      <c r="I6" s="16"/>
      <c r="J6" s="16"/>
      <c r="K6" s="16"/>
      <c r="L6" s="16"/>
      <c r="M6" s="16"/>
      <c r="N6" s="16"/>
      <c r="O6" s="16"/>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row>
    <row r="7" spans="1:45" x14ac:dyDescent="0.2">
      <c r="A7" s="1009"/>
    </row>
    <row r="9" spans="1:45" x14ac:dyDescent="0.2">
      <c r="A9" s="318"/>
    </row>
    <row r="11" spans="1:45" x14ac:dyDescent="0.2">
      <c r="A11" s="318"/>
    </row>
    <row r="12" spans="1:45" ht="12.75" x14ac:dyDescent="0.2">
      <c r="C12" s="319"/>
    </row>
    <row r="15" spans="1:45" ht="2.25" customHeight="1" x14ac:dyDescent="0.2"/>
    <row r="16" spans="1:45" ht="2.25" customHeight="1" x14ac:dyDescent="0.2"/>
    <row r="17" spans="1:48" ht="2.25" customHeight="1" x14ac:dyDescent="0.2">
      <c r="A17" s="13"/>
      <c r="B17" s="13"/>
    </row>
    <row r="18" spans="1:48" ht="2.25" customHeight="1" x14ac:dyDescent="0.2">
      <c r="A18" s="13"/>
      <c r="B18" s="13"/>
    </row>
    <row r="19" spans="1:48" ht="2.25" customHeight="1" thickBot="1" x14ac:dyDescent="0.25"/>
    <row r="20" spans="1:48" s="18" customFormat="1" ht="15.75" customHeight="1" x14ac:dyDescent="0.2">
      <c r="A20" s="1142"/>
      <c r="B20" s="1143"/>
      <c r="C20" s="2471" t="s">
        <v>736</v>
      </c>
      <c r="D20" s="2472"/>
      <c r="E20" s="2472"/>
      <c r="F20" s="2472"/>
      <c r="G20" s="2472"/>
      <c r="H20" s="1756"/>
      <c r="I20" s="1756"/>
      <c r="J20" s="1756"/>
      <c r="K20" s="1756"/>
      <c r="L20" s="1756"/>
      <c r="M20" s="1756"/>
      <c r="N20" s="1756"/>
      <c r="O20" s="1756"/>
      <c r="P20" s="1756"/>
      <c r="Q20" s="1756"/>
      <c r="R20" s="1756"/>
      <c r="S20" s="1756"/>
      <c r="T20" s="1756"/>
      <c r="U20" s="1756"/>
      <c r="V20" s="1756"/>
      <c r="W20" s="1757"/>
      <c r="X20" s="2466" t="s">
        <v>609</v>
      </c>
      <c r="Y20" s="2467"/>
      <c r="Z20" s="2467"/>
      <c r="AA20" s="2467"/>
      <c r="AB20" s="1144"/>
      <c r="AC20" s="1144"/>
      <c r="AD20" s="1144"/>
      <c r="AE20" s="1144"/>
      <c r="AF20" s="1144"/>
      <c r="AG20" s="1144"/>
      <c r="AH20" s="1144"/>
      <c r="AI20" s="1144"/>
      <c r="AJ20" s="1144"/>
      <c r="AK20" s="1144"/>
      <c r="AL20" s="1144"/>
      <c r="AM20" s="1144"/>
      <c r="AN20" s="1144"/>
      <c r="AO20" s="1144"/>
      <c r="AP20" s="1144"/>
      <c r="AQ20" s="1144"/>
      <c r="AR20" s="1144"/>
      <c r="AS20" s="1145"/>
      <c r="AV20" s="1939"/>
    </row>
    <row r="21" spans="1:48" ht="12" thickBot="1" x14ac:dyDescent="0.25">
      <c r="C21" s="2473"/>
      <c r="D21" s="2474"/>
      <c r="E21" s="2474"/>
      <c r="F21" s="2474"/>
      <c r="G21" s="2474"/>
      <c r="H21" s="629"/>
      <c r="I21" s="629"/>
      <c r="J21" s="629"/>
      <c r="K21" s="629"/>
      <c r="L21" s="629"/>
      <c r="M21" s="629"/>
      <c r="N21" s="629"/>
      <c r="O21" s="629"/>
      <c r="P21" s="629"/>
      <c r="Q21" s="629"/>
      <c r="R21" s="629"/>
      <c r="S21" s="629"/>
      <c r="T21" s="629"/>
      <c r="U21" s="629"/>
      <c r="V21" s="629"/>
      <c r="W21" s="1758"/>
      <c r="X21" s="2468"/>
      <c r="Y21" s="2469"/>
      <c r="Z21" s="2469"/>
      <c r="AA21" s="2469"/>
    </row>
    <row r="22" spans="1:48" s="1154" customFormat="1" ht="12.75" x14ac:dyDescent="0.2">
      <c r="A22" s="1146"/>
      <c r="B22" s="1147"/>
      <c r="C22" s="1759"/>
      <c r="D22" s="1148">
        <v>1</v>
      </c>
      <c r="E22" s="1149">
        <v>2</v>
      </c>
      <c r="F22" s="1149">
        <v>3</v>
      </c>
      <c r="G22" s="1149">
        <v>4</v>
      </c>
      <c r="H22" s="1149">
        <v>5</v>
      </c>
      <c r="I22" s="1149">
        <v>6</v>
      </c>
      <c r="J22" s="1149">
        <v>7</v>
      </c>
      <c r="K22" s="1149">
        <v>8</v>
      </c>
      <c r="L22" s="1149">
        <v>9</v>
      </c>
      <c r="M22" s="1149">
        <v>10</v>
      </c>
      <c r="N22" s="1149">
        <v>11</v>
      </c>
      <c r="O22" s="1149">
        <v>12</v>
      </c>
      <c r="P22" s="1149">
        <v>13</v>
      </c>
      <c r="Q22" s="1149">
        <v>14</v>
      </c>
      <c r="R22" s="1149">
        <v>15</v>
      </c>
      <c r="S22" s="1149">
        <v>16</v>
      </c>
      <c r="T22" s="1149">
        <v>17</v>
      </c>
      <c r="U22" s="1149">
        <v>18</v>
      </c>
      <c r="V22" s="1149">
        <v>19</v>
      </c>
      <c r="W22" s="1760">
        <v>20</v>
      </c>
      <c r="X22" s="1150"/>
      <c r="Y22" s="1151">
        <v>1</v>
      </c>
      <c r="Z22" s="1152">
        <v>2</v>
      </c>
      <c r="AA22" s="1152">
        <v>3</v>
      </c>
      <c r="AB22" s="1152">
        <v>4</v>
      </c>
      <c r="AC22" s="1152">
        <v>5</v>
      </c>
      <c r="AD22" s="1152">
        <v>6</v>
      </c>
      <c r="AE22" s="1152">
        <v>7</v>
      </c>
      <c r="AF22" s="1152">
        <v>8</v>
      </c>
      <c r="AG22" s="1152">
        <v>9</v>
      </c>
      <c r="AH22" s="1152">
        <v>10</v>
      </c>
      <c r="AI22" s="1152">
        <v>11</v>
      </c>
      <c r="AJ22" s="1152">
        <v>12</v>
      </c>
      <c r="AK22" s="1152">
        <v>13</v>
      </c>
      <c r="AL22" s="1152">
        <v>14</v>
      </c>
      <c r="AM22" s="1152">
        <v>15</v>
      </c>
      <c r="AN22" s="1152">
        <v>16</v>
      </c>
      <c r="AO22" s="1152">
        <v>17</v>
      </c>
      <c r="AP22" s="1152">
        <v>18</v>
      </c>
      <c r="AQ22" s="1152">
        <v>19</v>
      </c>
      <c r="AR22" s="1149">
        <v>20</v>
      </c>
      <c r="AS22" s="1153"/>
      <c r="AV22" s="1940"/>
    </row>
    <row r="23" spans="1:48" s="771" customFormat="1" ht="39" thickBot="1" x14ac:dyDescent="0.25">
      <c r="A23" s="1142"/>
      <c r="B23" s="1143"/>
      <c r="C23" s="1761" t="s">
        <v>522</v>
      </c>
      <c r="D23" s="1762" t="str">
        <f>IF('I2 LDC class'!$D$20="",'I2 LDC class'!$C$20,'I2 LDC class'!$D$20)</f>
        <v>Residential</v>
      </c>
      <c r="E23" s="1762" t="str">
        <f>IF('I2 LDC class'!$D$21="",'I2 LDC class'!$C$21,'I2 LDC class'!$D$21)</f>
        <v>GS &lt;50</v>
      </c>
      <c r="F23" s="1762" t="str">
        <f>IF('I2 LDC class'!$D$22="",'I2 LDC class'!$C$22,'I2 LDC class'!$D$22)</f>
        <v>GS&gt;50-Regular</v>
      </c>
      <c r="G23" s="1762" t="str">
        <f>IF('I2 LDC class'!$D$23="",'I2 LDC class'!$C$23,'I2 LDC class'!$D$23)</f>
        <v>GS&gt; 50-TOU</v>
      </c>
      <c r="H23" s="1762" t="str">
        <f>IF('I2 LDC class'!$D$24="",'I2 LDC class'!$C$24,'I2 LDC class'!$D$24)</f>
        <v>GS &gt;50-Intermediate</v>
      </c>
      <c r="I23" s="1762" t="str">
        <f>IF('I2 LDC class'!$D$25="",'I2 LDC class'!$C$25,'I2 LDC class'!$D$25)</f>
        <v>Large Use &gt;5MW</v>
      </c>
      <c r="J23" s="1762" t="str">
        <f>IF('I2 LDC class'!$D$26="",'I2 LDC class'!$C$26,'I2 LDC class'!$D$26)</f>
        <v>Street Light</v>
      </c>
      <c r="K23" s="1762" t="str">
        <f>IF('I2 LDC class'!$D$27="",'I2 LDC class'!$C$27,'I2 LDC class'!$D$27)</f>
        <v>Sentinel</v>
      </c>
      <c r="L23" s="1762" t="str">
        <f>IF('I2 LDC class'!$D$28="",'I2 LDC class'!$C$28,'I2 LDC class'!$D$28)</f>
        <v>Unmetered Scattered Load</v>
      </c>
      <c r="M23" s="1762" t="str">
        <f>IF('I2 LDC class'!$D$29="",'I2 LDC class'!$C$29,'I2 LDC class'!$D$29)</f>
        <v>Embedded Distributor</v>
      </c>
      <c r="N23" s="1762" t="str">
        <f>IF('I2 LDC class'!$D$30="",'I2 LDC class'!$C$30,'I2 LDC class'!$D$30)</f>
        <v>Back-up/Standby Power</v>
      </c>
      <c r="O23" s="1762" t="str">
        <f>IF('I2 LDC class'!$D$31="",'I2 LDC class'!$C$31,'I2 LDC class'!$D$31)</f>
        <v>Rate Class 1</v>
      </c>
      <c r="P23" s="1762" t="str">
        <f>IF('I2 LDC class'!$D$32="",'I2 LDC class'!$C$32,'I2 LDC class'!$D$32)</f>
        <v>Rate class 2</v>
      </c>
      <c r="Q23" s="1762" t="str">
        <f>IF('I2 LDC class'!$D$33="",'I2 LDC class'!$C$33,'I2 LDC class'!$D$33)</f>
        <v>Rate class 3</v>
      </c>
      <c r="R23" s="1762" t="str">
        <f>IF('I2 LDC class'!$D$34="",'I2 LDC class'!$C$34,'I2 LDC class'!$D$34)</f>
        <v>Rate class 4</v>
      </c>
      <c r="S23" s="1762" t="str">
        <f>IF('I2 LDC class'!$D$35="",'I2 LDC class'!$C$35,'I2 LDC class'!$D$35)</f>
        <v>Rate class 5</v>
      </c>
      <c r="T23" s="1762" t="str">
        <f>IF('I2 LDC class'!$D$36="",'I2 LDC class'!$C$36,'I2 LDC class'!$D$36)</f>
        <v>Rate class 6</v>
      </c>
      <c r="U23" s="1762" t="str">
        <f>IF('I2 LDC class'!$D$37="",'I2 LDC class'!$C$37,'I2 LDC class'!$D$37)</f>
        <v>Rate class 7</v>
      </c>
      <c r="V23" s="1762" t="str">
        <f>IF('I2 LDC class'!$D$38="",'I2 LDC class'!$C$38,'I2 LDC class'!$D$38)</f>
        <v>Rate class 8</v>
      </c>
      <c r="W23" s="1763" t="str">
        <f>IF('I2 LDC class'!$D$39="",'I2 LDC class'!$C$39,'I2 LDC class'!$D$39)</f>
        <v>Rate class 9</v>
      </c>
      <c r="X23" s="1155" t="s">
        <v>523</v>
      </c>
      <c r="Y23" s="641" t="str">
        <f>IF('I2 LDC class'!$D$20="",'I2 LDC class'!$C$20,'I2 LDC class'!$D$20)</f>
        <v>Residential</v>
      </c>
      <c r="Z23" s="641" t="str">
        <f>IF('I2 LDC class'!$D$21="",'I2 LDC class'!$C$21,'I2 LDC class'!$D$21)</f>
        <v>GS &lt;50</v>
      </c>
      <c r="AA23" s="641" t="str">
        <f>IF('I2 LDC class'!$D$22="",'I2 LDC class'!$C$22,'I2 LDC class'!$D$22)</f>
        <v>GS&gt;50-Regular</v>
      </c>
      <c r="AB23" s="641" t="str">
        <f>IF('I2 LDC class'!$D$23="",'I2 LDC class'!$C$23,'I2 LDC class'!$D$23)</f>
        <v>GS&gt; 50-TOU</v>
      </c>
      <c r="AC23" s="641" t="str">
        <f>IF('I2 LDC class'!$D$24="",'I2 LDC class'!$C$24,'I2 LDC class'!$D$24)</f>
        <v>GS &gt;50-Intermediate</v>
      </c>
      <c r="AD23" s="641" t="str">
        <f>IF('I2 LDC class'!$D$25="",'I2 LDC class'!$C$25,'I2 LDC class'!$D$25)</f>
        <v>Large Use &gt;5MW</v>
      </c>
      <c r="AE23" s="641" t="str">
        <f>IF('I2 LDC class'!$D$26="",'I2 LDC class'!$C$26,'I2 LDC class'!$D$26)</f>
        <v>Street Light</v>
      </c>
      <c r="AF23" s="641" t="str">
        <f>IF('I2 LDC class'!$D$27="",'I2 LDC class'!$C$27,'I2 LDC class'!$D$27)</f>
        <v>Sentinel</v>
      </c>
      <c r="AG23" s="641" t="str">
        <f>IF('I2 LDC class'!$D$28="",'I2 LDC class'!$C$28,'I2 LDC class'!$D$28)</f>
        <v>Unmetered Scattered Load</v>
      </c>
      <c r="AH23" s="641" t="str">
        <f>IF('I2 LDC class'!$D$29="",'I2 LDC class'!$C$29,'I2 LDC class'!$D$29)</f>
        <v>Embedded Distributor</v>
      </c>
      <c r="AI23" s="641" t="str">
        <f>IF('I2 LDC class'!$D$30="",'I2 LDC class'!$C$30,'I2 LDC class'!$D$30)</f>
        <v>Back-up/Standby Power</v>
      </c>
      <c r="AJ23" s="641" t="str">
        <f>IF('I2 LDC class'!$D$31="",'I2 LDC class'!$C$31,'I2 LDC class'!$D$31)</f>
        <v>Rate Class 1</v>
      </c>
      <c r="AK23" s="641" t="str">
        <f>IF('I2 LDC class'!$D$32="",'I2 LDC class'!$C$32,'I2 LDC class'!$D$32)</f>
        <v>Rate class 2</v>
      </c>
      <c r="AL23" s="641" t="str">
        <f>IF('I2 LDC class'!$D$33="",'I2 LDC class'!$C$33,'I2 LDC class'!$D$33)</f>
        <v>Rate class 3</v>
      </c>
      <c r="AM23" s="641" t="str">
        <f>IF('I2 LDC class'!$D$34="",'I2 LDC class'!$C$34,'I2 LDC class'!$D$34)</f>
        <v>Rate class 4</v>
      </c>
      <c r="AN23" s="641" t="str">
        <f>IF('I2 LDC class'!$D$35="",'I2 LDC class'!$C$35,'I2 LDC class'!$D$35)</f>
        <v>Rate class 5</v>
      </c>
      <c r="AO23" s="641" t="str">
        <f>IF('I2 LDC class'!$D$36="",'I2 LDC class'!$C$36,'I2 LDC class'!$D$36)</f>
        <v>Rate class 6</v>
      </c>
      <c r="AP23" s="641" t="str">
        <f>IF('I2 LDC class'!$D$37="",'I2 LDC class'!$C$37,'I2 LDC class'!$D$37)</f>
        <v>Rate class 7</v>
      </c>
      <c r="AQ23" s="641" t="str">
        <f>IF('I2 LDC class'!$D$38="",'I2 LDC class'!$C$38,'I2 LDC class'!$D$38)</f>
        <v>Rate class 8</v>
      </c>
      <c r="AR23" s="641" t="str">
        <f>IF('I2 LDC class'!$D$39="",'I2 LDC class'!$C$39,'I2 LDC class'!$D$39)</f>
        <v>Rate class 9</v>
      </c>
      <c r="AS23" s="1156" t="s">
        <v>809</v>
      </c>
      <c r="AV23" s="1734"/>
    </row>
    <row r="24" spans="1:48" s="685" customFormat="1" ht="15.75" x14ac:dyDescent="0.25">
      <c r="A24" s="1141" t="s">
        <v>1653</v>
      </c>
      <c r="B24" s="1181"/>
      <c r="C24" s="826"/>
      <c r="D24" s="663"/>
      <c r="E24" s="663"/>
      <c r="F24" s="663"/>
      <c r="G24" s="663"/>
      <c r="H24" s="663"/>
      <c r="I24" s="663"/>
      <c r="J24" s="663"/>
      <c r="K24" s="663"/>
      <c r="L24" s="663"/>
      <c r="M24" s="663"/>
      <c r="N24" s="663"/>
      <c r="O24" s="663"/>
      <c r="P24" s="663"/>
      <c r="Q24" s="663"/>
      <c r="R24" s="663"/>
      <c r="S24" s="663"/>
      <c r="T24" s="663"/>
      <c r="U24" s="663"/>
      <c r="V24" s="663"/>
      <c r="W24" s="663"/>
      <c r="X24" s="665"/>
      <c r="Y24" s="663"/>
      <c r="Z24" s="663"/>
      <c r="AA24" s="663"/>
      <c r="AB24" s="663"/>
      <c r="AC24" s="663"/>
      <c r="AD24" s="663"/>
      <c r="AE24" s="663"/>
      <c r="AF24" s="663"/>
      <c r="AG24" s="663"/>
      <c r="AH24" s="663"/>
      <c r="AI24" s="663"/>
      <c r="AJ24" s="663"/>
      <c r="AK24" s="663"/>
      <c r="AL24" s="663"/>
      <c r="AM24" s="663"/>
      <c r="AN24" s="663"/>
      <c r="AO24" s="663"/>
      <c r="AP24" s="663"/>
      <c r="AQ24" s="663"/>
      <c r="AR24" s="663"/>
      <c r="AS24" s="826"/>
      <c r="AV24" s="1734"/>
    </row>
    <row r="25" spans="1:48" s="685" customFormat="1" ht="6" customHeight="1" x14ac:dyDescent="0.2">
      <c r="A25" s="1142"/>
      <c r="B25" s="1143"/>
      <c r="C25" s="826"/>
      <c r="D25" s="663"/>
      <c r="E25" s="663"/>
      <c r="F25" s="663"/>
      <c r="G25" s="663"/>
      <c r="H25" s="663"/>
      <c r="I25" s="663"/>
      <c r="J25" s="663"/>
      <c r="K25" s="663"/>
      <c r="L25" s="663"/>
      <c r="M25" s="663"/>
      <c r="N25" s="663"/>
      <c r="O25" s="663"/>
      <c r="P25" s="663"/>
      <c r="Q25" s="663"/>
      <c r="R25" s="663"/>
      <c r="S25" s="663"/>
      <c r="T25" s="663"/>
      <c r="U25" s="663"/>
      <c r="V25" s="663"/>
      <c r="W25" s="663"/>
      <c r="X25" s="665"/>
      <c r="Y25" s="663"/>
      <c r="Z25" s="663"/>
      <c r="AA25" s="663"/>
      <c r="AB25" s="663"/>
      <c r="AC25" s="663"/>
      <c r="AD25" s="663"/>
      <c r="AE25" s="663"/>
      <c r="AF25" s="663"/>
      <c r="AG25" s="663"/>
      <c r="AH25" s="663"/>
      <c r="AI25" s="663"/>
      <c r="AJ25" s="663"/>
      <c r="AK25" s="663"/>
      <c r="AL25" s="663"/>
      <c r="AM25" s="663"/>
      <c r="AN25" s="663"/>
      <c r="AO25" s="663"/>
      <c r="AP25" s="663"/>
      <c r="AQ25" s="663"/>
      <c r="AR25" s="663"/>
      <c r="AS25" s="826"/>
      <c r="AV25" s="1734"/>
    </row>
    <row r="26" spans="1:48" s="685" customFormat="1" ht="26.25" customHeight="1" x14ac:dyDescent="0.25">
      <c r="A26" s="1185" t="s">
        <v>336</v>
      </c>
      <c r="B26" s="1182"/>
      <c r="C26" s="1157"/>
      <c r="D26" s="805"/>
      <c r="E26" s="805"/>
      <c r="F26" s="805"/>
      <c r="G26" s="805"/>
      <c r="H26" s="805"/>
      <c r="I26" s="779"/>
      <c r="J26" s="779"/>
      <c r="K26" s="779"/>
      <c r="L26" s="779"/>
      <c r="M26" s="779"/>
      <c r="N26" s="779"/>
      <c r="O26" s="660"/>
      <c r="P26" s="660"/>
      <c r="Q26" s="660"/>
      <c r="R26" s="660"/>
      <c r="S26" s="660"/>
      <c r="T26" s="660"/>
      <c r="U26" s="660"/>
      <c r="V26" s="660"/>
      <c r="W26" s="660"/>
      <c r="X26" s="665"/>
      <c r="Y26" s="663"/>
      <c r="Z26" s="663"/>
      <c r="AA26" s="663"/>
      <c r="AB26" s="663"/>
      <c r="AC26" s="663"/>
      <c r="AD26" s="663"/>
      <c r="AE26" s="663"/>
      <c r="AF26" s="663"/>
      <c r="AG26" s="663"/>
      <c r="AH26" s="663"/>
      <c r="AI26" s="663"/>
      <c r="AJ26" s="663"/>
      <c r="AK26" s="663"/>
      <c r="AL26" s="663"/>
      <c r="AM26" s="663"/>
      <c r="AN26" s="663"/>
      <c r="AO26" s="663"/>
      <c r="AP26" s="663"/>
      <c r="AQ26" s="663"/>
      <c r="AR26" s="663"/>
      <c r="AS26" s="826"/>
      <c r="AV26" s="1734"/>
    </row>
    <row r="27" spans="1:48" s="685" customFormat="1" ht="25.5" x14ac:dyDescent="0.2">
      <c r="A27" s="1158">
        <v>1565</v>
      </c>
      <c r="B27" s="1159" t="s">
        <v>694</v>
      </c>
      <c r="C27" s="1183">
        <f>SUM(D27:W27)</f>
        <v>0</v>
      </c>
      <c r="D27" s="829">
        <f>+'O5 Details by Class &amp; Accounts'!I19</f>
        <v>0</v>
      </c>
      <c r="E27" s="829">
        <f>+'O5 Details by Class &amp; Accounts'!J19</f>
        <v>0</v>
      </c>
      <c r="F27" s="829">
        <f>+'O5 Details by Class &amp; Accounts'!K19</f>
        <v>0</v>
      </c>
      <c r="G27" s="829">
        <f>+'O5 Details by Class &amp; Accounts'!L19</f>
        <v>0</v>
      </c>
      <c r="H27" s="829">
        <f>+'O5 Details by Class &amp; Accounts'!M19</f>
        <v>0</v>
      </c>
      <c r="I27" s="829">
        <f>+'O5 Details by Class &amp; Accounts'!N19</f>
        <v>0</v>
      </c>
      <c r="J27" s="829">
        <f>+'O5 Details by Class &amp; Accounts'!O19</f>
        <v>0</v>
      </c>
      <c r="K27" s="829">
        <f>+'O5 Details by Class &amp; Accounts'!P19</f>
        <v>0</v>
      </c>
      <c r="L27" s="829">
        <f>+'O5 Details by Class &amp; Accounts'!Q19</f>
        <v>0</v>
      </c>
      <c r="M27" s="829">
        <f>+'O5 Details by Class &amp; Accounts'!R19</f>
        <v>0</v>
      </c>
      <c r="N27" s="829">
        <f>+'O5 Details by Class &amp; Accounts'!S19</f>
        <v>0</v>
      </c>
      <c r="O27" s="829">
        <f>+'O5 Details by Class &amp; Accounts'!T19</f>
        <v>0</v>
      </c>
      <c r="P27" s="829">
        <f>+'O5 Details by Class &amp; Accounts'!U19</f>
        <v>0</v>
      </c>
      <c r="Q27" s="829">
        <f>+'O5 Details by Class &amp; Accounts'!V19</f>
        <v>0</v>
      </c>
      <c r="R27" s="829">
        <f>+'O5 Details by Class &amp; Accounts'!W19</f>
        <v>0</v>
      </c>
      <c r="S27" s="829">
        <f>+'O5 Details by Class &amp; Accounts'!X19</f>
        <v>0</v>
      </c>
      <c r="T27" s="829">
        <f>+'O5 Details by Class &amp; Accounts'!Y19</f>
        <v>0</v>
      </c>
      <c r="U27" s="829">
        <f>+'O5 Details by Class &amp; Accounts'!Z19</f>
        <v>0</v>
      </c>
      <c r="V27" s="829">
        <f>+'O5 Details by Class &amp; Accounts'!AA19</f>
        <v>0</v>
      </c>
      <c r="W27" s="829">
        <f>+'O5 Details by Class &amp; Accounts'!AB19</f>
        <v>0</v>
      </c>
      <c r="X27" s="1183">
        <f>SUM(Y27:AR27)</f>
        <v>0</v>
      </c>
      <c r="Y27" s="829">
        <f>'O5 Details by Class &amp; Accounts'!AD19</f>
        <v>0</v>
      </c>
      <c r="Z27" s="829">
        <f>'O5 Details by Class &amp; Accounts'!AE19</f>
        <v>0</v>
      </c>
      <c r="AA27" s="829">
        <f>'O5 Details by Class &amp; Accounts'!AF19</f>
        <v>0</v>
      </c>
      <c r="AB27" s="829">
        <f>'O5 Details by Class &amp; Accounts'!AG19</f>
        <v>0</v>
      </c>
      <c r="AC27" s="829">
        <f>'O5 Details by Class &amp; Accounts'!AH19</f>
        <v>0</v>
      </c>
      <c r="AD27" s="829">
        <f>'O5 Details by Class &amp; Accounts'!AI19</f>
        <v>0</v>
      </c>
      <c r="AE27" s="829">
        <f>'O5 Details by Class &amp; Accounts'!AJ19</f>
        <v>0</v>
      </c>
      <c r="AF27" s="829">
        <f>'O5 Details by Class &amp; Accounts'!AK19</f>
        <v>0</v>
      </c>
      <c r="AG27" s="829">
        <f>'O5 Details by Class &amp; Accounts'!AL19</f>
        <v>0</v>
      </c>
      <c r="AH27" s="829">
        <f>'O5 Details by Class &amp; Accounts'!AM19</f>
        <v>0</v>
      </c>
      <c r="AI27" s="829">
        <f>'O5 Details by Class &amp; Accounts'!AN19</f>
        <v>0</v>
      </c>
      <c r="AJ27" s="829">
        <f>'O5 Details by Class &amp; Accounts'!AO19</f>
        <v>0</v>
      </c>
      <c r="AK27" s="829">
        <f>'O5 Details by Class &amp; Accounts'!AP19</f>
        <v>0</v>
      </c>
      <c r="AL27" s="829">
        <f>'O5 Details by Class &amp; Accounts'!AQ19</f>
        <v>0</v>
      </c>
      <c r="AM27" s="829">
        <f>'O5 Details by Class &amp; Accounts'!AR19</f>
        <v>0</v>
      </c>
      <c r="AN27" s="829">
        <f>'O5 Details by Class &amp; Accounts'!AS19</f>
        <v>0</v>
      </c>
      <c r="AO27" s="829">
        <f>'O5 Details by Class &amp; Accounts'!AT19</f>
        <v>0</v>
      </c>
      <c r="AP27" s="829">
        <f>'O5 Details by Class &amp; Accounts'!AU19</f>
        <v>0</v>
      </c>
      <c r="AQ27" s="829">
        <f>'O5 Details by Class &amp; Accounts'!AV19</f>
        <v>0</v>
      </c>
      <c r="AR27" s="829">
        <f>'O5 Details by Class &amp; Accounts'!AW19</f>
        <v>0</v>
      </c>
      <c r="AS27" s="1183">
        <f>C27+X27</f>
        <v>0</v>
      </c>
      <c r="AV27" s="1941" t="s">
        <v>1358</v>
      </c>
    </row>
    <row r="28" spans="1:48" s="685" customFormat="1" ht="12.75" x14ac:dyDescent="0.2">
      <c r="A28" s="261"/>
      <c r="B28" s="684"/>
      <c r="C28" s="826"/>
      <c r="D28" s="663"/>
      <c r="E28" s="663"/>
      <c r="F28" s="663"/>
      <c r="G28" s="663"/>
      <c r="H28" s="663"/>
      <c r="I28" s="663"/>
      <c r="J28" s="663"/>
      <c r="K28" s="663"/>
      <c r="L28" s="663"/>
      <c r="M28" s="663"/>
      <c r="N28" s="663"/>
      <c r="O28" s="663"/>
      <c r="P28" s="663"/>
      <c r="Q28" s="663"/>
      <c r="R28" s="663"/>
      <c r="S28" s="663"/>
      <c r="T28" s="663"/>
      <c r="U28" s="663"/>
      <c r="V28" s="663"/>
      <c r="W28" s="663"/>
      <c r="X28" s="665"/>
      <c r="Y28" s="663"/>
      <c r="Z28" s="663"/>
      <c r="AA28" s="663"/>
      <c r="AB28" s="663"/>
      <c r="AC28" s="663"/>
      <c r="AD28" s="663"/>
      <c r="AE28" s="663"/>
      <c r="AF28" s="663"/>
      <c r="AG28" s="663"/>
      <c r="AH28" s="663"/>
      <c r="AI28" s="663"/>
      <c r="AJ28" s="663"/>
      <c r="AK28" s="663"/>
      <c r="AL28" s="663"/>
      <c r="AM28" s="663"/>
      <c r="AN28" s="663"/>
      <c r="AO28" s="663"/>
      <c r="AP28" s="663"/>
      <c r="AQ28" s="663"/>
      <c r="AR28" s="663"/>
      <c r="AS28" s="826"/>
      <c r="AV28" s="1941" t="e">
        <v>#N/A</v>
      </c>
    </row>
    <row r="29" spans="1:48" s="685" customFormat="1" ht="12.75" x14ac:dyDescent="0.2">
      <c r="A29" s="1186" t="s">
        <v>861</v>
      </c>
      <c r="B29" s="1187" t="s">
        <v>343</v>
      </c>
      <c r="C29" s="1188"/>
      <c r="D29" s="1189">
        <f>'O5 Details by Class &amp; Accounts'!I22</f>
        <v>0</v>
      </c>
      <c r="E29" s="1189">
        <f>'O5 Details by Class &amp; Accounts'!J22</f>
        <v>0</v>
      </c>
      <c r="F29" s="1189">
        <f>'O5 Details by Class &amp; Accounts'!K22</f>
        <v>0</v>
      </c>
      <c r="G29" s="1189">
        <f>'O5 Details by Class &amp; Accounts'!L22</f>
        <v>0</v>
      </c>
      <c r="H29" s="1189">
        <f>'O5 Details by Class &amp; Accounts'!M22</f>
        <v>0</v>
      </c>
      <c r="I29" s="1189">
        <f>'O5 Details by Class &amp; Accounts'!N22</f>
        <v>0</v>
      </c>
      <c r="J29" s="1189">
        <f>'O5 Details by Class &amp; Accounts'!O22</f>
        <v>0</v>
      </c>
      <c r="K29" s="1189">
        <f>'O5 Details by Class &amp; Accounts'!P22</f>
        <v>0</v>
      </c>
      <c r="L29" s="1189">
        <f>'O5 Details by Class &amp; Accounts'!Q22</f>
        <v>0</v>
      </c>
      <c r="M29" s="1189">
        <f>'O5 Details by Class &amp; Accounts'!R22</f>
        <v>0</v>
      </c>
      <c r="N29" s="1189">
        <f>'O5 Details by Class &amp; Accounts'!S22</f>
        <v>0</v>
      </c>
      <c r="O29" s="1189">
        <f>'O5 Details by Class &amp; Accounts'!T22</f>
        <v>0</v>
      </c>
      <c r="P29" s="1189">
        <f>'O5 Details by Class &amp; Accounts'!U22</f>
        <v>0</v>
      </c>
      <c r="Q29" s="1189">
        <f>'O5 Details by Class &amp; Accounts'!V22</f>
        <v>0</v>
      </c>
      <c r="R29" s="1189">
        <f>'O5 Details by Class &amp; Accounts'!W22</f>
        <v>0</v>
      </c>
      <c r="S29" s="1189">
        <f>'O5 Details by Class &amp; Accounts'!X22</f>
        <v>0</v>
      </c>
      <c r="T29" s="1189">
        <f>'O5 Details by Class &amp; Accounts'!Y22</f>
        <v>0</v>
      </c>
      <c r="U29" s="1189">
        <f>'O5 Details by Class &amp; Accounts'!Z22</f>
        <v>0</v>
      </c>
      <c r="V29" s="1189">
        <f>'O5 Details by Class &amp; Accounts'!AA22</f>
        <v>0</v>
      </c>
      <c r="W29" s="1189">
        <f>'O5 Details by Class &amp; Accounts'!AB22</f>
        <v>0</v>
      </c>
      <c r="X29" s="1190">
        <f>SUM(Y29:AR29)</f>
        <v>0</v>
      </c>
      <c r="Y29" s="962">
        <f>'O5 Details by Class &amp; Accounts'!AD22</f>
        <v>0</v>
      </c>
      <c r="Z29" s="962">
        <f>'O5 Details by Class &amp; Accounts'!AE22</f>
        <v>0</v>
      </c>
      <c r="AA29" s="962">
        <f>'O5 Details by Class &amp; Accounts'!AF22</f>
        <v>0</v>
      </c>
      <c r="AB29" s="962">
        <f>'O5 Details by Class &amp; Accounts'!AG22</f>
        <v>0</v>
      </c>
      <c r="AC29" s="962">
        <f>'O5 Details by Class &amp; Accounts'!AH22</f>
        <v>0</v>
      </c>
      <c r="AD29" s="962">
        <f>'O5 Details by Class &amp; Accounts'!AI22</f>
        <v>0</v>
      </c>
      <c r="AE29" s="962">
        <f>'O5 Details by Class &amp; Accounts'!AJ22</f>
        <v>0</v>
      </c>
      <c r="AF29" s="962">
        <f>'O5 Details by Class &amp; Accounts'!AK22</f>
        <v>0</v>
      </c>
      <c r="AG29" s="962">
        <f>'O5 Details by Class &amp; Accounts'!AL22</f>
        <v>0</v>
      </c>
      <c r="AH29" s="962">
        <f>'O5 Details by Class &amp; Accounts'!AM22</f>
        <v>0</v>
      </c>
      <c r="AI29" s="962">
        <f>'O5 Details by Class &amp; Accounts'!AN22</f>
        <v>0</v>
      </c>
      <c r="AJ29" s="962">
        <f>'O5 Details by Class &amp; Accounts'!AO22</f>
        <v>0</v>
      </c>
      <c r="AK29" s="962">
        <f>'O5 Details by Class &amp; Accounts'!AP22</f>
        <v>0</v>
      </c>
      <c r="AL29" s="962">
        <f>'O5 Details by Class &amp; Accounts'!AQ22</f>
        <v>0</v>
      </c>
      <c r="AM29" s="962">
        <f>'O5 Details by Class &amp; Accounts'!AR22</f>
        <v>0</v>
      </c>
      <c r="AN29" s="962">
        <f>'O5 Details by Class &amp; Accounts'!AS22</f>
        <v>0</v>
      </c>
      <c r="AO29" s="962">
        <f>'O5 Details by Class &amp; Accounts'!AT22</f>
        <v>0</v>
      </c>
      <c r="AP29" s="962">
        <f>'O5 Details by Class &amp; Accounts'!AU22</f>
        <v>0</v>
      </c>
      <c r="AQ29" s="962">
        <f>'O5 Details by Class &amp; Accounts'!AV22</f>
        <v>0</v>
      </c>
      <c r="AR29" s="962">
        <f>'O5 Details by Class &amp; Accounts'!AW22</f>
        <v>0</v>
      </c>
      <c r="AS29" s="1190">
        <f>C29+X29</f>
        <v>0</v>
      </c>
      <c r="AV29" s="1941" t="s">
        <v>743</v>
      </c>
    </row>
    <row r="30" spans="1:48" s="685" customFormat="1" ht="12.75" x14ac:dyDescent="0.2">
      <c r="A30" s="1191" t="s">
        <v>862</v>
      </c>
      <c r="B30" s="1192" t="s">
        <v>345</v>
      </c>
      <c r="C30" s="1188"/>
      <c r="D30" s="1189">
        <f>'O5 Details by Class &amp; Accounts'!I23</f>
        <v>162803.09025292806</v>
      </c>
      <c r="E30" s="1189">
        <f>'O5 Details by Class &amp; Accounts'!J23</f>
        <v>43648.678708601932</v>
      </c>
      <c r="F30" s="1189">
        <f>'O5 Details by Class &amp; Accounts'!K23</f>
        <v>105586.87136026645</v>
      </c>
      <c r="G30" s="1189">
        <f>'O5 Details by Class &amp; Accounts'!L23</f>
        <v>0</v>
      </c>
      <c r="H30" s="1189">
        <f>'O5 Details by Class &amp; Accounts'!M23</f>
        <v>70544.393903917487</v>
      </c>
      <c r="I30" s="1189">
        <f>'O5 Details by Class &amp; Accounts'!N23</f>
        <v>108715.50743818918</v>
      </c>
      <c r="J30" s="1189">
        <f>'O5 Details by Class &amp; Accounts'!O23</f>
        <v>4955.8469684248294</v>
      </c>
      <c r="K30" s="1189">
        <f>'O5 Details by Class &amp; Accounts'!P23</f>
        <v>313.79594119844086</v>
      </c>
      <c r="L30" s="1189">
        <f>'O5 Details by Class &amp; Accounts'!Q23</f>
        <v>920.81542647365529</v>
      </c>
      <c r="M30" s="1189">
        <f>'O5 Details by Class &amp; Accounts'!R23</f>
        <v>0</v>
      </c>
      <c r="N30" s="1189">
        <f>'O5 Details by Class &amp; Accounts'!S23</f>
        <v>0</v>
      </c>
      <c r="O30" s="1189">
        <f>'O5 Details by Class &amp; Accounts'!T23</f>
        <v>0</v>
      </c>
      <c r="P30" s="1189">
        <f>'O5 Details by Class &amp; Accounts'!U23</f>
        <v>0</v>
      </c>
      <c r="Q30" s="1189">
        <f>'O5 Details by Class &amp; Accounts'!V23</f>
        <v>0</v>
      </c>
      <c r="R30" s="1189">
        <f>'O5 Details by Class &amp; Accounts'!W23</f>
        <v>0</v>
      </c>
      <c r="S30" s="1189">
        <f>'O5 Details by Class &amp; Accounts'!X23</f>
        <v>0</v>
      </c>
      <c r="T30" s="1189">
        <f>'O5 Details by Class &amp; Accounts'!Y23</f>
        <v>0</v>
      </c>
      <c r="U30" s="1189">
        <f>'O5 Details by Class &amp; Accounts'!Z23</f>
        <v>0</v>
      </c>
      <c r="V30" s="1189">
        <f>'O5 Details by Class &amp; Accounts'!AA23</f>
        <v>0</v>
      </c>
      <c r="W30" s="1189">
        <f>'O5 Details by Class &amp; Accounts'!AB23</f>
        <v>0</v>
      </c>
      <c r="X30" s="1190">
        <f>SUM(Y30:AR30)</f>
        <v>0</v>
      </c>
      <c r="Y30" s="962">
        <f>'O5 Details by Class &amp; Accounts'!AD23</f>
        <v>0</v>
      </c>
      <c r="Z30" s="962">
        <f>'O5 Details by Class &amp; Accounts'!AE23</f>
        <v>0</v>
      </c>
      <c r="AA30" s="962">
        <f>'O5 Details by Class &amp; Accounts'!AF23</f>
        <v>0</v>
      </c>
      <c r="AB30" s="962">
        <f>'O5 Details by Class &amp; Accounts'!AG23</f>
        <v>0</v>
      </c>
      <c r="AC30" s="962">
        <f>'O5 Details by Class &amp; Accounts'!AH23</f>
        <v>0</v>
      </c>
      <c r="AD30" s="962">
        <f>'O5 Details by Class &amp; Accounts'!AI23</f>
        <v>0</v>
      </c>
      <c r="AE30" s="962">
        <f>'O5 Details by Class &amp; Accounts'!AJ23</f>
        <v>0</v>
      </c>
      <c r="AF30" s="962">
        <f>'O5 Details by Class &amp; Accounts'!AK23</f>
        <v>0</v>
      </c>
      <c r="AG30" s="962">
        <f>'O5 Details by Class &amp; Accounts'!AL23</f>
        <v>0</v>
      </c>
      <c r="AH30" s="962">
        <f>'O5 Details by Class &amp; Accounts'!AM23</f>
        <v>0</v>
      </c>
      <c r="AI30" s="962">
        <f>'O5 Details by Class &amp; Accounts'!AN23</f>
        <v>0</v>
      </c>
      <c r="AJ30" s="962">
        <f>'O5 Details by Class &amp; Accounts'!AO23</f>
        <v>0</v>
      </c>
      <c r="AK30" s="962">
        <f>'O5 Details by Class &amp; Accounts'!AP23</f>
        <v>0</v>
      </c>
      <c r="AL30" s="962">
        <f>'O5 Details by Class &amp; Accounts'!AQ23</f>
        <v>0</v>
      </c>
      <c r="AM30" s="962">
        <f>'O5 Details by Class &amp; Accounts'!AR23</f>
        <v>0</v>
      </c>
      <c r="AN30" s="962">
        <f>'O5 Details by Class &amp; Accounts'!AS23</f>
        <v>0</v>
      </c>
      <c r="AO30" s="962">
        <f>'O5 Details by Class &amp; Accounts'!AT23</f>
        <v>0</v>
      </c>
      <c r="AP30" s="962">
        <f>'O5 Details by Class &amp; Accounts'!AU23</f>
        <v>0</v>
      </c>
      <c r="AQ30" s="962">
        <f>'O5 Details by Class &amp; Accounts'!AV23</f>
        <v>0</v>
      </c>
      <c r="AR30" s="962">
        <f>'O5 Details by Class &amp; Accounts'!AW23</f>
        <v>0</v>
      </c>
      <c r="AS30" s="1190">
        <f t="shared" ref="AS30:AS92" si="0">C30+X30</f>
        <v>0</v>
      </c>
      <c r="AV30" s="1941" t="s">
        <v>744</v>
      </c>
    </row>
    <row r="31" spans="1:48" s="685" customFormat="1" ht="12.75" x14ac:dyDescent="0.2">
      <c r="A31" s="1193">
        <v>1805</v>
      </c>
      <c r="B31" s="1194" t="s">
        <v>809</v>
      </c>
      <c r="C31" s="1190">
        <f>SUM(D31:W31)</f>
        <v>497489.00000000006</v>
      </c>
      <c r="D31" s="1189">
        <f>SUM(D29:D30)</f>
        <v>162803.09025292806</v>
      </c>
      <c r="E31" s="1189">
        <f t="shared" ref="E31:W31" si="1">SUM(E29:E30)</f>
        <v>43648.678708601932</v>
      </c>
      <c r="F31" s="1189">
        <f t="shared" si="1"/>
        <v>105586.87136026645</v>
      </c>
      <c r="G31" s="1189">
        <f t="shared" si="1"/>
        <v>0</v>
      </c>
      <c r="H31" s="1189">
        <f t="shared" si="1"/>
        <v>70544.393903917487</v>
      </c>
      <c r="I31" s="1189">
        <f t="shared" si="1"/>
        <v>108715.50743818918</v>
      </c>
      <c r="J31" s="1189">
        <f t="shared" si="1"/>
        <v>4955.8469684248294</v>
      </c>
      <c r="K31" s="1189">
        <f t="shared" si="1"/>
        <v>313.79594119844086</v>
      </c>
      <c r="L31" s="1189">
        <f t="shared" si="1"/>
        <v>920.81542647365529</v>
      </c>
      <c r="M31" s="1189">
        <f t="shared" si="1"/>
        <v>0</v>
      </c>
      <c r="N31" s="1189">
        <f t="shared" si="1"/>
        <v>0</v>
      </c>
      <c r="O31" s="1189">
        <f t="shared" si="1"/>
        <v>0</v>
      </c>
      <c r="P31" s="1189">
        <f t="shared" si="1"/>
        <v>0</v>
      </c>
      <c r="Q31" s="1189">
        <f t="shared" si="1"/>
        <v>0</v>
      </c>
      <c r="R31" s="1189">
        <f t="shared" si="1"/>
        <v>0</v>
      </c>
      <c r="S31" s="1189">
        <f t="shared" si="1"/>
        <v>0</v>
      </c>
      <c r="T31" s="1189">
        <f t="shared" si="1"/>
        <v>0</v>
      </c>
      <c r="U31" s="1189">
        <f t="shared" si="1"/>
        <v>0</v>
      </c>
      <c r="V31" s="1189">
        <f t="shared" si="1"/>
        <v>0</v>
      </c>
      <c r="W31" s="1189">
        <f t="shared" si="1"/>
        <v>0</v>
      </c>
      <c r="X31" s="1190">
        <f>SUM(Y31:AR31)</f>
        <v>0</v>
      </c>
      <c r="Y31" s="962">
        <f t="shared" ref="Y31:AR31" si="2">Y29+Y30</f>
        <v>0</v>
      </c>
      <c r="Z31" s="962">
        <f t="shared" si="2"/>
        <v>0</v>
      </c>
      <c r="AA31" s="962">
        <f t="shared" si="2"/>
        <v>0</v>
      </c>
      <c r="AB31" s="962">
        <f t="shared" si="2"/>
        <v>0</v>
      </c>
      <c r="AC31" s="962">
        <f t="shared" si="2"/>
        <v>0</v>
      </c>
      <c r="AD31" s="962">
        <f t="shared" si="2"/>
        <v>0</v>
      </c>
      <c r="AE31" s="962">
        <f t="shared" si="2"/>
        <v>0</v>
      </c>
      <c r="AF31" s="962">
        <f t="shared" si="2"/>
        <v>0</v>
      </c>
      <c r="AG31" s="962">
        <f t="shared" si="2"/>
        <v>0</v>
      </c>
      <c r="AH31" s="962">
        <f t="shared" si="2"/>
        <v>0</v>
      </c>
      <c r="AI31" s="962">
        <f t="shared" si="2"/>
        <v>0</v>
      </c>
      <c r="AJ31" s="962">
        <f t="shared" si="2"/>
        <v>0</v>
      </c>
      <c r="AK31" s="962">
        <f t="shared" si="2"/>
        <v>0</v>
      </c>
      <c r="AL31" s="962">
        <f t="shared" si="2"/>
        <v>0</v>
      </c>
      <c r="AM31" s="962">
        <f t="shared" si="2"/>
        <v>0</v>
      </c>
      <c r="AN31" s="962">
        <f t="shared" si="2"/>
        <v>0</v>
      </c>
      <c r="AO31" s="962">
        <f t="shared" si="2"/>
        <v>0</v>
      </c>
      <c r="AP31" s="962">
        <f t="shared" si="2"/>
        <v>0</v>
      </c>
      <c r="AQ31" s="962">
        <f t="shared" si="2"/>
        <v>0</v>
      </c>
      <c r="AR31" s="962">
        <f t="shared" si="2"/>
        <v>0</v>
      </c>
      <c r="AS31" s="1190">
        <f t="shared" si="0"/>
        <v>497489.00000000006</v>
      </c>
      <c r="AV31" s="1941" t="e">
        <v>#N/A</v>
      </c>
    </row>
    <row r="32" spans="1:48" s="685" customFormat="1" ht="12.75" x14ac:dyDescent="0.2">
      <c r="A32" s="261"/>
      <c r="B32" s="684"/>
      <c r="C32" s="826"/>
      <c r="D32" s="663"/>
      <c r="E32" s="663"/>
      <c r="F32" s="663"/>
      <c r="G32" s="663"/>
      <c r="H32" s="663"/>
      <c r="I32" s="663"/>
      <c r="J32" s="663"/>
      <c r="K32" s="663"/>
      <c r="L32" s="663"/>
      <c r="M32" s="663"/>
      <c r="N32" s="663"/>
      <c r="O32" s="663"/>
      <c r="P32" s="663"/>
      <c r="Q32" s="663"/>
      <c r="R32" s="663"/>
      <c r="S32" s="663"/>
      <c r="T32" s="663"/>
      <c r="U32" s="663"/>
      <c r="V32" s="663"/>
      <c r="W32" s="663"/>
      <c r="X32" s="665"/>
      <c r="Y32" s="663"/>
      <c r="Z32" s="663"/>
      <c r="AA32" s="663"/>
      <c r="AB32" s="663"/>
      <c r="AC32" s="663"/>
      <c r="AD32" s="663"/>
      <c r="AE32" s="663"/>
      <c r="AF32" s="663"/>
      <c r="AG32" s="663"/>
      <c r="AH32" s="663"/>
      <c r="AI32" s="663"/>
      <c r="AJ32" s="663"/>
      <c r="AK32" s="663"/>
      <c r="AL32" s="663"/>
      <c r="AM32" s="663"/>
      <c r="AN32" s="663"/>
      <c r="AO32" s="663"/>
      <c r="AP32" s="663"/>
      <c r="AQ32" s="663"/>
      <c r="AR32" s="663"/>
      <c r="AS32" s="826"/>
      <c r="AV32" s="1941" t="e">
        <v>#N/A</v>
      </c>
    </row>
    <row r="33" spans="1:48" s="685" customFormat="1" ht="12.75" x14ac:dyDescent="0.2">
      <c r="A33" s="1160" t="s">
        <v>863</v>
      </c>
      <c r="B33" s="1161" t="s">
        <v>344</v>
      </c>
      <c r="C33" s="1162"/>
      <c r="D33" s="829">
        <f>'O5 Details by Class &amp; Accounts'!I25</f>
        <v>0</v>
      </c>
      <c r="E33" s="829">
        <f>'O5 Details by Class &amp; Accounts'!J25</f>
        <v>0</v>
      </c>
      <c r="F33" s="829">
        <f>'O5 Details by Class &amp; Accounts'!K25</f>
        <v>0</v>
      </c>
      <c r="G33" s="829">
        <f>'O5 Details by Class &amp; Accounts'!L25</f>
        <v>0</v>
      </c>
      <c r="H33" s="829">
        <f>'O5 Details by Class &amp; Accounts'!M25</f>
        <v>0</v>
      </c>
      <c r="I33" s="829">
        <f>'O5 Details by Class &amp; Accounts'!N25</f>
        <v>0</v>
      </c>
      <c r="J33" s="829">
        <f>'O5 Details by Class &amp; Accounts'!O25</f>
        <v>0</v>
      </c>
      <c r="K33" s="829">
        <f>'O5 Details by Class &amp; Accounts'!P25</f>
        <v>0</v>
      </c>
      <c r="L33" s="829">
        <f>'O5 Details by Class &amp; Accounts'!Q25</f>
        <v>0</v>
      </c>
      <c r="M33" s="829">
        <f>'O5 Details by Class &amp; Accounts'!R25</f>
        <v>0</v>
      </c>
      <c r="N33" s="829">
        <f>'O5 Details by Class &amp; Accounts'!S25</f>
        <v>0</v>
      </c>
      <c r="O33" s="829">
        <f>'O5 Details by Class &amp; Accounts'!T25</f>
        <v>0</v>
      </c>
      <c r="P33" s="829">
        <f>'O5 Details by Class &amp; Accounts'!U25</f>
        <v>0</v>
      </c>
      <c r="Q33" s="829">
        <f>'O5 Details by Class &amp; Accounts'!V25</f>
        <v>0</v>
      </c>
      <c r="R33" s="829">
        <f>'O5 Details by Class &amp; Accounts'!W25</f>
        <v>0</v>
      </c>
      <c r="S33" s="829">
        <f>'O5 Details by Class &amp; Accounts'!X25</f>
        <v>0</v>
      </c>
      <c r="T33" s="829">
        <f>'O5 Details by Class &amp; Accounts'!Y25</f>
        <v>0</v>
      </c>
      <c r="U33" s="829">
        <f>'O5 Details by Class &amp; Accounts'!Z25</f>
        <v>0</v>
      </c>
      <c r="V33" s="829">
        <f>'O5 Details by Class &amp; Accounts'!AA25</f>
        <v>0</v>
      </c>
      <c r="W33" s="829">
        <f>'O5 Details by Class &amp; Accounts'!AB25</f>
        <v>0</v>
      </c>
      <c r="X33" s="665">
        <f t="shared" ref="X33:X92" si="3">SUM(Y33:AR33)</f>
        <v>0</v>
      </c>
      <c r="Y33" s="663">
        <f>'O5 Details by Class &amp; Accounts'!AD25</f>
        <v>0</v>
      </c>
      <c r="Z33" s="663">
        <f>'O5 Details by Class &amp; Accounts'!AE25</f>
        <v>0</v>
      </c>
      <c r="AA33" s="663">
        <f>'O5 Details by Class &amp; Accounts'!AF25</f>
        <v>0</v>
      </c>
      <c r="AB33" s="663">
        <f>'O5 Details by Class &amp; Accounts'!AG25</f>
        <v>0</v>
      </c>
      <c r="AC33" s="663">
        <f>'O5 Details by Class &amp; Accounts'!AH25</f>
        <v>0</v>
      </c>
      <c r="AD33" s="663">
        <f>'O5 Details by Class &amp; Accounts'!AI25</f>
        <v>0</v>
      </c>
      <c r="AE33" s="663">
        <f>'O5 Details by Class &amp; Accounts'!AJ25</f>
        <v>0</v>
      </c>
      <c r="AF33" s="663">
        <f>'O5 Details by Class &amp; Accounts'!AK25</f>
        <v>0</v>
      </c>
      <c r="AG33" s="663">
        <f>'O5 Details by Class &amp; Accounts'!AL25</f>
        <v>0</v>
      </c>
      <c r="AH33" s="663">
        <f>'O5 Details by Class &amp; Accounts'!AM25</f>
        <v>0</v>
      </c>
      <c r="AI33" s="663">
        <f>'O5 Details by Class &amp; Accounts'!AN25</f>
        <v>0</v>
      </c>
      <c r="AJ33" s="663">
        <f>'O5 Details by Class &amp; Accounts'!AO25</f>
        <v>0</v>
      </c>
      <c r="AK33" s="663">
        <f>'O5 Details by Class &amp; Accounts'!AP25</f>
        <v>0</v>
      </c>
      <c r="AL33" s="663">
        <f>'O5 Details by Class &amp; Accounts'!AQ25</f>
        <v>0</v>
      </c>
      <c r="AM33" s="663">
        <f>'O5 Details by Class &amp; Accounts'!AR25</f>
        <v>0</v>
      </c>
      <c r="AN33" s="663">
        <f>'O5 Details by Class &amp; Accounts'!AS25</f>
        <v>0</v>
      </c>
      <c r="AO33" s="663">
        <f>'O5 Details by Class &amp; Accounts'!AT25</f>
        <v>0</v>
      </c>
      <c r="AP33" s="663">
        <f>'O5 Details by Class &amp; Accounts'!AU25</f>
        <v>0</v>
      </c>
      <c r="AQ33" s="663">
        <f>'O5 Details by Class &amp; Accounts'!AV25</f>
        <v>0</v>
      </c>
      <c r="AR33" s="663">
        <f>'O5 Details by Class &amp; Accounts'!AW25</f>
        <v>0</v>
      </c>
      <c r="AS33" s="665">
        <f t="shared" si="0"/>
        <v>0</v>
      </c>
      <c r="AV33" s="1941" t="s">
        <v>743</v>
      </c>
    </row>
    <row r="34" spans="1:48" s="685" customFormat="1" ht="12.75" x14ac:dyDescent="0.2">
      <c r="A34" s="1163" t="s">
        <v>864</v>
      </c>
      <c r="B34" s="1164" t="s">
        <v>346</v>
      </c>
      <c r="C34" s="1162"/>
      <c r="D34" s="829">
        <f>'O5 Details by Class &amp; Accounts'!I26</f>
        <v>0</v>
      </c>
      <c r="E34" s="829">
        <f>'O5 Details by Class &amp; Accounts'!J26</f>
        <v>0</v>
      </c>
      <c r="F34" s="829">
        <f>'O5 Details by Class &amp; Accounts'!K26</f>
        <v>0</v>
      </c>
      <c r="G34" s="829">
        <f>'O5 Details by Class &amp; Accounts'!L26</f>
        <v>0</v>
      </c>
      <c r="H34" s="829">
        <f>'O5 Details by Class &amp; Accounts'!M26</f>
        <v>0</v>
      </c>
      <c r="I34" s="829">
        <f>'O5 Details by Class &amp; Accounts'!N26</f>
        <v>0</v>
      </c>
      <c r="J34" s="829">
        <f>'O5 Details by Class &amp; Accounts'!O26</f>
        <v>0</v>
      </c>
      <c r="K34" s="829">
        <f>'O5 Details by Class &amp; Accounts'!P26</f>
        <v>0</v>
      </c>
      <c r="L34" s="829">
        <f>'O5 Details by Class &amp; Accounts'!Q26</f>
        <v>0</v>
      </c>
      <c r="M34" s="829">
        <f>'O5 Details by Class &amp; Accounts'!R26</f>
        <v>0</v>
      </c>
      <c r="N34" s="829">
        <f>'O5 Details by Class &amp; Accounts'!S26</f>
        <v>0</v>
      </c>
      <c r="O34" s="829">
        <f>'O5 Details by Class &amp; Accounts'!T26</f>
        <v>0</v>
      </c>
      <c r="P34" s="829">
        <f>'O5 Details by Class &amp; Accounts'!U26</f>
        <v>0</v>
      </c>
      <c r="Q34" s="829">
        <f>'O5 Details by Class &amp; Accounts'!V26</f>
        <v>0</v>
      </c>
      <c r="R34" s="829">
        <f>'O5 Details by Class &amp; Accounts'!W26</f>
        <v>0</v>
      </c>
      <c r="S34" s="829">
        <f>'O5 Details by Class &amp; Accounts'!X26</f>
        <v>0</v>
      </c>
      <c r="T34" s="829">
        <f>'O5 Details by Class &amp; Accounts'!Y26</f>
        <v>0</v>
      </c>
      <c r="U34" s="829">
        <f>'O5 Details by Class &amp; Accounts'!Z26</f>
        <v>0</v>
      </c>
      <c r="V34" s="829">
        <f>'O5 Details by Class &amp; Accounts'!AA26</f>
        <v>0</v>
      </c>
      <c r="W34" s="829">
        <f>'O5 Details by Class &amp; Accounts'!AB26</f>
        <v>0</v>
      </c>
      <c r="X34" s="665">
        <f t="shared" si="3"/>
        <v>0</v>
      </c>
      <c r="Y34" s="663">
        <f>'O5 Details by Class &amp; Accounts'!AD26</f>
        <v>0</v>
      </c>
      <c r="Z34" s="663">
        <f>'O5 Details by Class &amp; Accounts'!AE26</f>
        <v>0</v>
      </c>
      <c r="AA34" s="663">
        <f>'O5 Details by Class &amp; Accounts'!AF26</f>
        <v>0</v>
      </c>
      <c r="AB34" s="663">
        <f>'O5 Details by Class &amp; Accounts'!AG26</f>
        <v>0</v>
      </c>
      <c r="AC34" s="663">
        <f>'O5 Details by Class &amp; Accounts'!AH26</f>
        <v>0</v>
      </c>
      <c r="AD34" s="663">
        <f>'O5 Details by Class &amp; Accounts'!AI26</f>
        <v>0</v>
      </c>
      <c r="AE34" s="663">
        <f>'O5 Details by Class &amp; Accounts'!AJ26</f>
        <v>0</v>
      </c>
      <c r="AF34" s="663">
        <f>'O5 Details by Class &amp; Accounts'!AK26</f>
        <v>0</v>
      </c>
      <c r="AG34" s="663">
        <f>'O5 Details by Class &amp; Accounts'!AL26</f>
        <v>0</v>
      </c>
      <c r="AH34" s="663">
        <f>'O5 Details by Class &amp; Accounts'!AM26</f>
        <v>0</v>
      </c>
      <c r="AI34" s="663">
        <f>'O5 Details by Class &amp; Accounts'!AN26</f>
        <v>0</v>
      </c>
      <c r="AJ34" s="663">
        <f>'O5 Details by Class &amp; Accounts'!AO26</f>
        <v>0</v>
      </c>
      <c r="AK34" s="663">
        <f>'O5 Details by Class &amp; Accounts'!AP26</f>
        <v>0</v>
      </c>
      <c r="AL34" s="663">
        <f>'O5 Details by Class &amp; Accounts'!AQ26</f>
        <v>0</v>
      </c>
      <c r="AM34" s="663">
        <f>'O5 Details by Class &amp; Accounts'!AR26</f>
        <v>0</v>
      </c>
      <c r="AN34" s="663">
        <f>'O5 Details by Class &amp; Accounts'!AS26</f>
        <v>0</v>
      </c>
      <c r="AO34" s="663">
        <f>'O5 Details by Class &amp; Accounts'!AT26</f>
        <v>0</v>
      </c>
      <c r="AP34" s="663">
        <f>'O5 Details by Class &amp; Accounts'!AU26</f>
        <v>0</v>
      </c>
      <c r="AQ34" s="663">
        <f>'O5 Details by Class &amp; Accounts'!AV26</f>
        <v>0</v>
      </c>
      <c r="AR34" s="663">
        <f>'O5 Details by Class &amp; Accounts'!AW26</f>
        <v>0</v>
      </c>
      <c r="AS34" s="665">
        <f t="shared" si="0"/>
        <v>0</v>
      </c>
      <c r="AV34" s="1941" t="s">
        <v>744</v>
      </c>
    </row>
    <row r="35" spans="1:48" s="685" customFormat="1" ht="12.75" x14ac:dyDescent="0.2">
      <c r="A35" s="1165">
        <v>1806</v>
      </c>
      <c r="B35" s="1166" t="s">
        <v>809</v>
      </c>
      <c r="C35" s="665">
        <f>SUM(D35:W35)</f>
        <v>0</v>
      </c>
      <c r="D35" s="829">
        <f>D33+D34</f>
        <v>0</v>
      </c>
      <c r="E35" s="829">
        <f t="shared" ref="E35:W35" si="4">E33+E34</f>
        <v>0</v>
      </c>
      <c r="F35" s="829">
        <f t="shared" si="4"/>
        <v>0</v>
      </c>
      <c r="G35" s="829">
        <f t="shared" si="4"/>
        <v>0</v>
      </c>
      <c r="H35" s="829">
        <f t="shared" si="4"/>
        <v>0</v>
      </c>
      <c r="I35" s="829">
        <f t="shared" si="4"/>
        <v>0</v>
      </c>
      <c r="J35" s="829">
        <f t="shared" si="4"/>
        <v>0</v>
      </c>
      <c r="K35" s="829">
        <f t="shared" si="4"/>
        <v>0</v>
      </c>
      <c r="L35" s="829">
        <f t="shared" si="4"/>
        <v>0</v>
      </c>
      <c r="M35" s="829">
        <f t="shared" si="4"/>
        <v>0</v>
      </c>
      <c r="N35" s="829">
        <f t="shared" si="4"/>
        <v>0</v>
      </c>
      <c r="O35" s="829">
        <f t="shared" si="4"/>
        <v>0</v>
      </c>
      <c r="P35" s="829">
        <f t="shared" si="4"/>
        <v>0</v>
      </c>
      <c r="Q35" s="829">
        <f t="shared" si="4"/>
        <v>0</v>
      </c>
      <c r="R35" s="829">
        <f t="shared" si="4"/>
        <v>0</v>
      </c>
      <c r="S35" s="829">
        <f t="shared" si="4"/>
        <v>0</v>
      </c>
      <c r="T35" s="829">
        <f t="shared" si="4"/>
        <v>0</v>
      </c>
      <c r="U35" s="829">
        <f t="shared" si="4"/>
        <v>0</v>
      </c>
      <c r="V35" s="829">
        <f t="shared" si="4"/>
        <v>0</v>
      </c>
      <c r="W35" s="829">
        <f t="shared" si="4"/>
        <v>0</v>
      </c>
      <c r="X35" s="665">
        <f t="shared" si="3"/>
        <v>0</v>
      </c>
      <c r="Y35" s="663">
        <f>Y33+Y34</f>
        <v>0</v>
      </c>
      <c r="Z35" s="663">
        <f t="shared" ref="Z35:AR35" si="5">Z33+Z34</f>
        <v>0</v>
      </c>
      <c r="AA35" s="663">
        <f t="shared" si="5"/>
        <v>0</v>
      </c>
      <c r="AB35" s="663">
        <f t="shared" si="5"/>
        <v>0</v>
      </c>
      <c r="AC35" s="663">
        <f t="shared" si="5"/>
        <v>0</v>
      </c>
      <c r="AD35" s="663">
        <f t="shared" si="5"/>
        <v>0</v>
      </c>
      <c r="AE35" s="663">
        <f t="shared" si="5"/>
        <v>0</v>
      </c>
      <c r="AF35" s="663">
        <f t="shared" si="5"/>
        <v>0</v>
      </c>
      <c r="AG35" s="663">
        <f t="shared" si="5"/>
        <v>0</v>
      </c>
      <c r="AH35" s="663">
        <f t="shared" si="5"/>
        <v>0</v>
      </c>
      <c r="AI35" s="663">
        <f t="shared" si="5"/>
        <v>0</v>
      </c>
      <c r="AJ35" s="663">
        <f t="shared" si="5"/>
        <v>0</v>
      </c>
      <c r="AK35" s="663">
        <f t="shared" si="5"/>
        <v>0</v>
      </c>
      <c r="AL35" s="663">
        <f t="shared" si="5"/>
        <v>0</v>
      </c>
      <c r="AM35" s="663">
        <f t="shared" si="5"/>
        <v>0</v>
      </c>
      <c r="AN35" s="663">
        <f t="shared" si="5"/>
        <v>0</v>
      </c>
      <c r="AO35" s="663">
        <f t="shared" si="5"/>
        <v>0</v>
      </c>
      <c r="AP35" s="663">
        <f t="shared" si="5"/>
        <v>0</v>
      </c>
      <c r="AQ35" s="663">
        <f t="shared" si="5"/>
        <v>0</v>
      </c>
      <c r="AR35" s="663">
        <f t="shared" si="5"/>
        <v>0</v>
      </c>
      <c r="AS35" s="665">
        <f t="shared" si="0"/>
        <v>0</v>
      </c>
      <c r="AV35" s="1941" t="e">
        <v>#N/A</v>
      </c>
    </row>
    <row r="36" spans="1:48" s="685" customFormat="1" ht="12.75" x14ac:dyDescent="0.2">
      <c r="A36" s="261"/>
      <c r="B36" s="684"/>
      <c r="C36" s="826"/>
      <c r="D36" s="829"/>
      <c r="E36" s="829"/>
      <c r="F36" s="829"/>
      <c r="G36" s="829"/>
      <c r="H36" s="829"/>
      <c r="I36" s="663"/>
      <c r="J36" s="663"/>
      <c r="K36" s="663"/>
      <c r="L36" s="663"/>
      <c r="M36" s="663"/>
      <c r="N36" s="663"/>
      <c r="O36" s="663"/>
      <c r="P36" s="663"/>
      <c r="Q36" s="663"/>
      <c r="R36" s="663"/>
      <c r="S36" s="663"/>
      <c r="T36" s="663"/>
      <c r="U36" s="663"/>
      <c r="V36" s="663"/>
      <c r="W36" s="663"/>
      <c r="X36" s="665"/>
      <c r="Y36" s="663"/>
      <c r="Z36" s="663"/>
      <c r="AA36" s="663"/>
      <c r="AB36" s="663"/>
      <c r="AC36" s="663"/>
      <c r="AD36" s="663"/>
      <c r="AE36" s="663"/>
      <c r="AF36" s="663"/>
      <c r="AG36" s="663"/>
      <c r="AH36" s="663"/>
      <c r="AI36" s="663"/>
      <c r="AJ36" s="663"/>
      <c r="AK36" s="663"/>
      <c r="AL36" s="663"/>
      <c r="AM36" s="663"/>
      <c r="AN36" s="663"/>
      <c r="AO36" s="663"/>
      <c r="AP36" s="663"/>
      <c r="AQ36" s="663"/>
      <c r="AR36" s="663"/>
      <c r="AS36" s="826"/>
      <c r="AV36" s="1941" t="e">
        <v>#N/A</v>
      </c>
    </row>
    <row r="37" spans="1:48" s="685" customFormat="1" ht="12.75" x14ac:dyDescent="0.2">
      <c r="A37" s="1186" t="s">
        <v>865</v>
      </c>
      <c r="B37" s="1187" t="s">
        <v>347</v>
      </c>
      <c r="C37" s="1195"/>
      <c r="D37" s="1189">
        <f>'O5 Details by Class &amp; Accounts'!I28</f>
        <v>0</v>
      </c>
      <c r="E37" s="1189">
        <f>'O5 Details by Class &amp; Accounts'!J28</f>
        <v>0</v>
      </c>
      <c r="F37" s="1189">
        <f>'O5 Details by Class &amp; Accounts'!K28</f>
        <v>0</v>
      </c>
      <c r="G37" s="1189">
        <f>'O5 Details by Class &amp; Accounts'!L28</f>
        <v>0</v>
      </c>
      <c r="H37" s="1189">
        <f>'O5 Details by Class &amp; Accounts'!M28</f>
        <v>0</v>
      </c>
      <c r="I37" s="1189">
        <f>'O5 Details by Class &amp; Accounts'!N28</f>
        <v>0</v>
      </c>
      <c r="J37" s="1189">
        <f>'O5 Details by Class &amp; Accounts'!O28</f>
        <v>0</v>
      </c>
      <c r="K37" s="1189">
        <f>'O5 Details by Class &amp; Accounts'!P28</f>
        <v>0</v>
      </c>
      <c r="L37" s="1189">
        <f>'O5 Details by Class &amp; Accounts'!Q28</f>
        <v>0</v>
      </c>
      <c r="M37" s="1189">
        <f>'O5 Details by Class &amp; Accounts'!R28</f>
        <v>0</v>
      </c>
      <c r="N37" s="1189">
        <f>'O5 Details by Class &amp; Accounts'!S28</f>
        <v>0</v>
      </c>
      <c r="O37" s="1189">
        <f>'O5 Details by Class &amp; Accounts'!T28</f>
        <v>0</v>
      </c>
      <c r="P37" s="1189">
        <f>'O5 Details by Class &amp; Accounts'!U28</f>
        <v>0</v>
      </c>
      <c r="Q37" s="1189">
        <f>'O5 Details by Class &amp; Accounts'!V28</f>
        <v>0</v>
      </c>
      <c r="R37" s="1189">
        <f>'O5 Details by Class &amp; Accounts'!W28</f>
        <v>0</v>
      </c>
      <c r="S37" s="1189">
        <f>'O5 Details by Class &amp; Accounts'!X28</f>
        <v>0</v>
      </c>
      <c r="T37" s="1189">
        <f>'O5 Details by Class &amp; Accounts'!Y28</f>
        <v>0</v>
      </c>
      <c r="U37" s="1189">
        <f>'O5 Details by Class &amp; Accounts'!Z28</f>
        <v>0</v>
      </c>
      <c r="V37" s="1189">
        <f>'O5 Details by Class &amp; Accounts'!AA28</f>
        <v>0</v>
      </c>
      <c r="W37" s="1189">
        <f>'O5 Details by Class &amp; Accounts'!AB28</f>
        <v>0</v>
      </c>
      <c r="X37" s="1190">
        <f t="shared" si="3"/>
        <v>0</v>
      </c>
      <c r="Y37" s="962">
        <f>'O5 Details by Class &amp; Accounts'!AD28</f>
        <v>0</v>
      </c>
      <c r="Z37" s="962">
        <f>'O5 Details by Class &amp; Accounts'!AE28</f>
        <v>0</v>
      </c>
      <c r="AA37" s="962">
        <f>'O5 Details by Class &amp; Accounts'!AF28</f>
        <v>0</v>
      </c>
      <c r="AB37" s="962">
        <f>'O5 Details by Class &amp; Accounts'!AG28</f>
        <v>0</v>
      </c>
      <c r="AC37" s="962">
        <f>'O5 Details by Class &amp; Accounts'!AH28</f>
        <v>0</v>
      </c>
      <c r="AD37" s="962">
        <f>'O5 Details by Class &amp; Accounts'!AI28</f>
        <v>0</v>
      </c>
      <c r="AE37" s="962">
        <f>'O5 Details by Class &amp; Accounts'!AJ28</f>
        <v>0</v>
      </c>
      <c r="AF37" s="962">
        <f>'O5 Details by Class &amp; Accounts'!AK28</f>
        <v>0</v>
      </c>
      <c r="AG37" s="962">
        <f>'O5 Details by Class &amp; Accounts'!AL28</f>
        <v>0</v>
      </c>
      <c r="AH37" s="962">
        <f>'O5 Details by Class &amp; Accounts'!AM28</f>
        <v>0</v>
      </c>
      <c r="AI37" s="962">
        <f>'O5 Details by Class &amp; Accounts'!AN28</f>
        <v>0</v>
      </c>
      <c r="AJ37" s="962">
        <f>'O5 Details by Class &amp; Accounts'!AO28</f>
        <v>0</v>
      </c>
      <c r="AK37" s="962">
        <f>'O5 Details by Class &amp; Accounts'!AP28</f>
        <v>0</v>
      </c>
      <c r="AL37" s="962">
        <f>'O5 Details by Class &amp; Accounts'!AQ28</f>
        <v>0</v>
      </c>
      <c r="AM37" s="962">
        <f>'O5 Details by Class &amp; Accounts'!AR28</f>
        <v>0</v>
      </c>
      <c r="AN37" s="962">
        <f>'O5 Details by Class &amp; Accounts'!AS28</f>
        <v>0</v>
      </c>
      <c r="AO37" s="962">
        <f>'O5 Details by Class &amp; Accounts'!AT28</f>
        <v>0</v>
      </c>
      <c r="AP37" s="962">
        <f>'O5 Details by Class &amp; Accounts'!AU28</f>
        <v>0</v>
      </c>
      <c r="AQ37" s="962">
        <f>'O5 Details by Class &amp; Accounts'!AV28</f>
        <v>0</v>
      </c>
      <c r="AR37" s="962">
        <f>'O5 Details by Class &amp; Accounts'!AW28</f>
        <v>0</v>
      </c>
      <c r="AS37" s="1190">
        <f t="shared" si="0"/>
        <v>0</v>
      </c>
      <c r="AV37" s="1941" t="s">
        <v>743</v>
      </c>
    </row>
    <row r="38" spans="1:48" s="685" customFormat="1" ht="12.75" x14ac:dyDescent="0.2">
      <c r="A38" s="1191" t="s">
        <v>866</v>
      </c>
      <c r="B38" s="1192" t="s">
        <v>348</v>
      </c>
      <c r="C38" s="1195"/>
      <c r="D38" s="1189">
        <f>'O5 Details by Class &amp; Accounts'!I29</f>
        <v>0</v>
      </c>
      <c r="E38" s="1189">
        <f>'O5 Details by Class &amp; Accounts'!J29</f>
        <v>0</v>
      </c>
      <c r="F38" s="1189">
        <f>'O5 Details by Class &amp; Accounts'!K29</f>
        <v>0</v>
      </c>
      <c r="G38" s="1189">
        <f>'O5 Details by Class &amp; Accounts'!L29</f>
        <v>0</v>
      </c>
      <c r="H38" s="1189">
        <f>'O5 Details by Class &amp; Accounts'!M29</f>
        <v>0</v>
      </c>
      <c r="I38" s="1189">
        <f>'O5 Details by Class &amp; Accounts'!N29</f>
        <v>0</v>
      </c>
      <c r="J38" s="1189">
        <f>'O5 Details by Class &amp; Accounts'!O29</f>
        <v>0</v>
      </c>
      <c r="K38" s="1189">
        <f>'O5 Details by Class &amp; Accounts'!P29</f>
        <v>0</v>
      </c>
      <c r="L38" s="1189">
        <f>'O5 Details by Class &amp; Accounts'!Q29</f>
        <v>0</v>
      </c>
      <c r="M38" s="1189">
        <f>'O5 Details by Class &amp; Accounts'!R29</f>
        <v>0</v>
      </c>
      <c r="N38" s="1189">
        <f>'O5 Details by Class &amp; Accounts'!S29</f>
        <v>0</v>
      </c>
      <c r="O38" s="1189">
        <f>'O5 Details by Class &amp; Accounts'!T29</f>
        <v>0</v>
      </c>
      <c r="P38" s="1189">
        <f>'O5 Details by Class &amp; Accounts'!U29</f>
        <v>0</v>
      </c>
      <c r="Q38" s="1189">
        <f>'O5 Details by Class &amp; Accounts'!V29</f>
        <v>0</v>
      </c>
      <c r="R38" s="1189">
        <f>'O5 Details by Class &amp; Accounts'!W29</f>
        <v>0</v>
      </c>
      <c r="S38" s="1189">
        <f>'O5 Details by Class &amp; Accounts'!X29</f>
        <v>0</v>
      </c>
      <c r="T38" s="1189">
        <f>'O5 Details by Class &amp; Accounts'!Y29</f>
        <v>0</v>
      </c>
      <c r="U38" s="1189">
        <f>'O5 Details by Class &amp; Accounts'!Z29</f>
        <v>0</v>
      </c>
      <c r="V38" s="1189">
        <f>'O5 Details by Class &amp; Accounts'!AA29</f>
        <v>0</v>
      </c>
      <c r="W38" s="1189">
        <f>'O5 Details by Class &amp; Accounts'!AB29</f>
        <v>0</v>
      </c>
      <c r="X38" s="1190">
        <f t="shared" si="3"/>
        <v>0</v>
      </c>
      <c r="Y38" s="962">
        <f>'O5 Details by Class &amp; Accounts'!AD29</f>
        <v>0</v>
      </c>
      <c r="Z38" s="962">
        <f>'O5 Details by Class &amp; Accounts'!AE29</f>
        <v>0</v>
      </c>
      <c r="AA38" s="962">
        <f>'O5 Details by Class &amp; Accounts'!AF29</f>
        <v>0</v>
      </c>
      <c r="AB38" s="962">
        <f>'O5 Details by Class &amp; Accounts'!AG29</f>
        <v>0</v>
      </c>
      <c r="AC38" s="962">
        <f>'O5 Details by Class &amp; Accounts'!AH29</f>
        <v>0</v>
      </c>
      <c r="AD38" s="962">
        <f>'O5 Details by Class &amp; Accounts'!AI29</f>
        <v>0</v>
      </c>
      <c r="AE38" s="962">
        <f>'O5 Details by Class &amp; Accounts'!AJ29</f>
        <v>0</v>
      </c>
      <c r="AF38" s="962">
        <f>'O5 Details by Class &amp; Accounts'!AK29</f>
        <v>0</v>
      </c>
      <c r="AG38" s="962">
        <f>'O5 Details by Class &amp; Accounts'!AL29</f>
        <v>0</v>
      </c>
      <c r="AH38" s="962">
        <f>'O5 Details by Class &amp; Accounts'!AM29</f>
        <v>0</v>
      </c>
      <c r="AI38" s="962">
        <f>'O5 Details by Class &amp; Accounts'!AN29</f>
        <v>0</v>
      </c>
      <c r="AJ38" s="962">
        <f>'O5 Details by Class &amp; Accounts'!AO29</f>
        <v>0</v>
      </c>
      <c r="AK38" s="962">
        <f>'O5 Details by Class &amp; Accounts'!AP29</f>
        <v>0</v>
      </c>
      <c r="AL38" s="962">
        <f>'O5 Details by Class &amp; Accounts'!AQ29</f>
        <v>0</v>
      </c>
      <c r="AM38" s="962">
        <f>'O5 Details by Class &amp; Accounts'!AR29</f>
        <v>0</v>
      </c>
      <c r="AN38" s="962">
        <f>'O5 Details by Class &amp; Accounts'!AS29</f>
        <v>0</v>
      </c>
      <c r="AO38" s="962">
        <f>'O5 Details by Class &amp; Accounts'!AT29</f>
        <v>0</v>
      </c>
      <c r="AP38" s="962">
        <f>'O5 Details by Class &amp; Accounts'!AU29</f>
        <v>0</v>
      </c>
      <c r="AQ38" s="962">
        <f>'O5 Details by Class &amp; Accounts'!AV29</f>
        <v>0</v>
      </c>
      <c r="AR38" s="962">
        <f>'O5 Details by Class &amp; Accounts'!AW29</f>
        <v>0</v>
      </c>
      <c r="AS38" s="1190">
        <f t="shared" si="0"/>
        <v>0</v>
      </c>
      <c r="AV38" s="1941" t="s">
        <v>744</v>
      </c>
    </row>
    <row r="39" spans="1:48" s="685" customFormat="1" ht="12.75" x14ac:dyDescent="0.2">
      <c r="A39" s="1193">
        <v>1808</v>
      </c>
      <c r="B39" s="1194" t="s">
        <v>809</v>
      </c>
      <c r="C39" s="1190">
        <f>SUM(D39:W39)</f>
        <v>0</v>
      </c>
      <c r="D39" s="1189">
        <f>D37+D38</f>
        <v>0</v>
      </c>
      <c r="E39" s="1189">
        <f t="shared" ref="E39:W39" si="6">E37+E38</f>
        <v>0</v>
      </c>
      <c r="F39" s="1189">
        <f t="shared" si="6"/>
        <v>0</v>
      </c>
      <c r="G39" s="1189">
        <f t="shared" si="6"/>
        <v>0</v>
      </c>
      <c r="H39" s="1189">
        <f t="shared" si="6"/>
        <v>0</v>
      </c>
      <c r="I39" s="1189">
        <f t="shared" si="6"/>
        <v>0</v>
      </c>
      <c r="J39" s="1189">
        <f t="shared" si="6"/>
        <v>0</v>
      </c>
      <c r="K39" s="1189">
        <f t="shared" si="6"/>
        <v>0</v>
      </c>
      <c r="L39" s="1189">
        <f t="shared" si="6"/>
        <v>0</v>
      </c>
      <c r="M39" s="1189">
        <f t="shared" si="6"/>
        <v>0</v>
      </c>
      <c r="N39" s="1189">
        <f t="shared" si="6"/>
        <v>0</v>
      </c>
      <c r="O39" s="1189">
        <f t="shared" si="6"/>
        <v>0</v>
      </c>
      <c r="P39" s="1189">
        <f t="shared" si="6"/>
        <v>0</v>
      </c>
      <c r="Q39" s="1189">
        <f t="shared" si="6"/>
        <v>0</v>
      </c>
      <c r="R39" s="1189">
        <f t="shared" si="6"/>
        <v>0</v>
      </c>
      <c r="S39" s="1189">
        <f t="shared" si="6"/>
        <v>0</v>
      </c>
      <c r="T39" s="1189">
        <f t="shared" si="6"/>
        <v>0</v>
      </c>
      <c r="U39" s="1189">
        <f t="shared" si="6"/>
        <v>0</v>
      </c>
      <c r="V39" s="1189">
        <f t="shared" si="6"/>
        <v>0</v>
      </c>
      <c r="W39" s="1189">
        <f t="shared" si="6"/>
        <v>0</v>
      </c>
      <c r="X39" s="1190">
        <f t="shared" si="3"/>
        <v>0</v>
      </c>
      <c r="Y39" s="962">
        <f>Y37+Y38</f>
        <v>0</v>
      </c>
      <c r="Z39" s="962">
        <f t="shared" ref="Z39:AR39" si="7">Z37+Z38</f>
        <v>0</v>
      </c>
      <c r="AA39" s="962">
        <f t="shared" si="7"/>
        <v>0</v>
      </c>
      <c r="AB39" s="962">
        <f t="shared" si="7"/>
        <v>0</v>
      </c>
      <c r="AC39" s="962">
        <f t="shared" si="7"/>
        <v>0</v>
      </c>
      <c r="AD39" s="962">
        <f t="shared" si="7"/>
        <v>0</v>
      </c>
      <c r="AE39" s="962">
        <f t="shared" si="7"/>
        <v>0</v>
      </c>
      <c r="AF39" s="962">
        <f t="shared" si="7"/>
        <v>0</v>
      </c>
      <c r="AG39" s="962">
        <f t="shared" si="7"/>
        <v>0</v>
      </c>
      <c r="AH39" s="962">
        <f t="shared" si="7"/>
        <v>0</v>
      </c>
      <c r="AI39" s="962">
        <f t="shared" si="7"/>
        <v>0</v>
      </c>
      <c r="AJ39" s="962">
        <f t="shared" si="7"/>
        <v>0</v>
      </c>
      <c r="AK39" s="962">
        <f t="shared" si="7"/>
        <v>0</v>
      </c>
      <c r="AL39" s="962">
        <f t="shared" si="7"/>
        <v>0</v>
      </c>
      <c r="AM39" s="962">
        <f t="shared" si="7"/>
        <v>0</v>
      </c>
      <c r="AN39" s="962">
        <f t="shared" si="7"/>
        <v>0</v>
      </c>
      <c r="AO39" s="962">
        <f t="shared" si="7"/>
        <v>0</v>
      </c>
      <c r="AP39" s="962">
        <f t="shared" si="7"/>
        <v>0</v>
      </c>
      <c r="AQ39" s="962">
        <f t="shared" si="7"/>
        <v>0</v>
      </c>
      <c r="AR39" s="962">
        <f t="shared" si="7"/>
        <v>0</v>
      </c>
      <c r="AS39" s="1190">
        <f t="shared" si="0"/>
        <v>0</v>
      </c>
      <c r="AV39" s="1941" t="e">
        <v>#N/A</v>
      </c>
    </row>
    <row r="40" spans="1:48" s="685" customFormat="1" ht="12.75" x14ac:dyDescent="0.2">
      <c r="A40" s="726"/>
      <c r="B40" s="691"/>
      <c r="C40" s="665"/>
      <c r="D40" s="829"/>
      <c r="E40" s="829"/>
      <c r="F40" s="829"/>
      <c r="G40" s="829"/>
      <c r="H40" s="829"/>
      <c r="I40" s="829"/>
      <c r="J40" s="829"/>
      <c r="K40" s="829"/>
      <c r="L40" s="829"/>
      <c r="M40" s="829"/>
      <c r="N40" s="829"/>
      <c r="O40" s="829"/>
      <c r="P40" s="829"/>
      <c r="Q40" s="829"/>
      <c r="R40" s="829"/>
      <c r="S40" s="829"/>
      <c r="T40" s="829"/>
      <c r="U40" s="829"/>
      <c r="V40" s="829"/>
      <c r="W40" s="829"/>
      <c r="X40" s="665"/>
      <c r="Y40" s="663"/>
      <c r="Z40" s="663"/>
      <c r="AA40" s="663"/>
      <c r="AB40" s="663"/>
      <c r="AC40" s="663"/>
      <c r="AD40" s="663"/>
      <c r="AE40" s="663"/>
      <c r="AF40" s="663"/>
      <c r="AG40" s="663"/>
      <c r="AH40" s="663"/>
      <c r="AI40" s="663"/>
      <c r="AJ40" s="663"/>
      <c r="AK40" s="663"/>
      <c r="AL40" s="663"/>
      <c r="AM40" s="663"/>
      <c r="AN40" s="663"/>
      <c r="AO40" s="663"/>
      <c r="AP40" s="663"/>
      <c r="AQ40" s="663"/>
      <c r="AR40" s="663"/>
      <c r="AS40" s="826"/>
      <c r="AV40" s="1941" t="e">
        <v>#N/A</v>
      </c>
    </row>
    <row r="41" spans="1:48" s="685" customFormat="1" ht="12.75" x14ac:dyDescent="0.2">
      <c r="A41" s="1160" t="s">
        <v>867</v>
      </c>
      <c r="B41" s="1161" t="s">
        <v>367</v>
      </c>
      <c r="C41" s="826"/>
      <c r="D41" s="663">
        <f>'O5 Details by Class &amp; Accounts'!I31</f>
        <v>0</v>
      </c>
      <c r="E41" s="663">
        <f>'O5 Details by Class &amp; Accounts'!J31</f>
        <v>0</v>
      </c>
      <c r="F41" s="663">
        <f>'O5 Details by Class &amp; Accounts'!K31</f>
        <v>0</v>
      </c>
      <c r="G41" s="663">
        <f>'O5 Details by Class &amp; Accounts'!L31</f>
        <v>0</v>
      </c>
      <c r="H41" s="663">
        <f>'O5 Details by Class &amp; Accounts'!M31</f>
        <v>0</v>
      </c>
      <c r="I41" s="663">
        <f>'O5 Details by Class &amp; Accounts'!N31</f>
        <v>0</v>
      </c>
      <c r="J41" s="663">
        <f>'O5 Details by Class &amp; Accounts'!O31</f>
        <v>0</v>
      </c>
      <c r="K41" s="663">
        <f>'O5 Details by Class &amp; Accounts'!P31</f>
        <v>0</v>
      </c>
      <c r="L41" s="663">
        <f>'O5 Details by Class &amp; Accounts'!Q31</f>
        <v>0</v>
      </c>
      <c r="M41" s="663">
        <f>'O5 Details by Class &amp; Accounts'!R31</f>
        <v>0</v>
      </c>
      <c r="N41" s="663">
        <f>'O5 Details by Class &amp; Accounts'!S31</f>
        <v>0</v>
      </c>
      <c r="O41" s="663">
        <f>'O5 Details by Class &amp; Accounts'!T31</f>
        <v>0</v>
      </c>
      <c r="P41" s="663">
        <f>'O5 Details by Class &amp; Accounts'!U31</f>
        <v>0</v>
      </c>
      <c r="Q41" s="663">
        <f>'O5 Details by Class &amp; Accounts'!V31</f>
        <v>0</v>
      </c>
      <c r="R41" s="663">
        <f>'O5 Details by Class &amp; Accounts'!W31</f>
        <v>0</v>
      </c>
      <c r="S41" s="663">
        <f>'O5 Details by Class &amp; Accounts'!X31</f>
        <v>0</v>
      </c>
      <c r="T41" s="663">
        <f>'O5 Details by Class &amp; Accounts'!Y31</f>
        <v>0</v>
      </c>
      <c r="U41" s="663">
        <f>'O5 Details by Class &amp; Accounts'!Z31</f>
        <v>0</v>
      </c>
      <c r="V41" s="663">
        <f>'O5 Details by Class &amp; Accounts'!AA31</f>
        <v>0</v>
      </c>
      <c r="W41" s="663">
        <f>'O5 Details by Class &amp; Accounts'!AB31</f>
        <v>0</v>
      </c>
      <c r="X41" s="665">
        <f t="shared" si="3"/>
        <v>0</v>
      </c>
      <c r="Y41" s="663">
        <f>'O5 Details by Class &amp; Accounts'!AD31</f>
        <v>0</v>
      </c>
      <c r="Z41" s="663">
        <f>'O5 Details by Class &amp; Accounts'!AE31</f>
        <v>0</v>
      </c>
      <c r="AA41" s="663">
        <f>'O5 Details by Class &amp; Accounts'!AF31</f>
        <v>0</v>
      </c>
      <c r="AB41" s="663">
        <f>'O5 Details by Class &amp; Accounts'!AG31</f>
        <v>0</v>
      </c>
      <c r="AC41" s="663">
        <f>'O5 Details by Class &amp; Accounts'!AH31</f>
        <v>0</v>
      </c>
      <c r="AD41" s="663">
        <f>'O5 Details by Class &amp; Accounts'!AI31</f>
        <v>0</v>
      </c>
      <c r="AE41" s="663">
        <f>'O5 Details by Class &amp; Accounts'!AJ31</f>
        <v>0</v>
      </c>
      <c r="AF41" s="663">
        <f>'O5 Details by Class &amp; Accounts'!AK31</f>
        <v>0</v>
      </c>
      <c r="AG41" s="663">
        <f>'O5 Details by Class &amp; Accounts'!AL31</f>
        <v>0</v>
      </c>
      <c r="AH41" s="663">
        <f>'O5 Details by Class &amp; Accounts'!AM31</f>
        <v>0</v>
      </c>
      <c r="AI41" s="663">
        <f>'O5 Details by Class &amp; Accounts'!AN31</f>
        <v>0</v>
      </c>
      <c r="AJ41" s="663">
        <f>'O5 Details by Class &amp; Accounts'!AO31</f>
        <v>0</v>
      </c>
      <c r="AK41" s="663">
        <f>'O5 Details by Class &amp; Accounts'!AP31</f>
        <v>0</v>
      </c>
      <c r="AL41" s="663">
        <f>'O5 Details by Class &amp; Accounts'!AQ31</f>
        <v>0</v>
      </c>
      <c r="AM41" s="663">
        <f>'O5 Details by Class &amp; Accounts'!AR31</f>
        <v>0</v>
      </c>
      <c r="AN41" s="663">
        <f>'O5 Details by Class &amp; Accounts'!AS31</f>
        <v>0</v>
      </c>
      <c r="AO41" s="663">
        <f>'O5 Details by Class &amp; Accounts'!AT31</f>
        <v>0</v>
      </c>
      <c r="AP41" s="663">
        <f>'O5 Details by Class &amp; Accounts'!AU31</f>
        <v>0</v>
      </c>
      <c r="AQ41" s="663">
        <f>'O5 Details by Class &amp; Accounts'!AV31</f>
        <v>0</v>
      </c>
      <c r="AR41" s="663">
        <f>'O5 Details by Class &amp; Accounts'!AW31</f>
        <v>0</v>
      </c>
      <c r="AS41" s="665">
        <f t="shared" si="0"/>
        <v>0</v>
      </c>
      <c r="AV41" s="1941" t="s">
        <v>743</v>
      </c>
    </row>
    <row r="42" spans="1:48" s="685" customFormat="1" ht="12.75" x14ac:dyDescent="0.2">
      <c r="A42" s="1163" t="s">
        <v>868</v>
      </c>
      <c r="B42" s="1164" t="s">
        <v>368</v>
      </c>
      <c r="C42" s="826"/>
      <c r="D42" s="663">
        <f>'O5 Details by Class &amp; Accounts'!I32</f>
        <v>0</v>
      </c>
      <c r="E42" s="663">
        <f>'O5 Details by Class &amp; Accounts'!J32</f>
        <v>0</v>
      </c>
      <c r="F42" s="663">
        <f>'O5 Details by Class &amp; Accounts'!K32</f>
        <v>0</v>
      </c>
      <c r="G42" s="663">
        <f>'O5 Details by Class &amp; Accounts'!L32</f>
        <v>0</v>
      </c>
      <c r="H42" s="663">
        <f>'O5 Details by Class &amp; Accounts'!M32</f>
        <v>0</v>
      </c>
      <c r="I42" s="663">
        <f>'O5 Details by Class &amp; Accounts'!N32</f>
        <v>0</v>
      </c>
      <c r="J42" s="663">
        <f>'O5 Details by Class &amp; Accounts'!O32</f>
        <v>0</v>
      </c>
      <c r="K42" s="663">
        <f>'O5 Details by Class &amp; Accounts'!P32</f>
        <v>0</v>
      </c>
      <c r="L42" s="663">
        <f>'O5 Details by Class &amp; Accounts'!Q32</f>
        <v>0</v>
      </c>
      <c r="M42" s="663">
        <f>'O5 Details by Class &amp; Accounts'!R32</f>
        <v>0</v>
      </c>
      <c r="N42" s="663">
        <f>'O5 Details by Class &amp; Accounts'!S32</f>
        <v>0</v>
      </c>
      <c r="O42" s="663">
        <f>'O5 Details by Class &amp; Accounts'!T32</f>
        <v>0</v>
      </c>
      <c r="P42" s="663">
        <f>'O5 Details by Class &amp; Accounts'!U32</f>
        <v>0</v>
      </c>
      <c r="Q42" s="663">
        <f>'O5 Details by Class &amp; Accounts'!V32</f>
        <v>0</v>
      </c>
      <c r="R42" s="663">
        <f>'O5 Details by Class &amp; Accounts'!W32</f>
        <v>0</v>
      </c>
      <c r="S42" s="663">
        <f>'O5 Details by Class &amp; Accounts'!X32</f>
        <v>0</v>
      </c>
      <c r="T42" s="663">
        <f>'O5 Details by Class &amp; Accounts'!Y32</f>
        <v>0</v>
      </c>
      <c r="U42" s="663">
        <f>'O5 Details by Class &amp; Accounts'!Z32</f>
        <v>0</v>
      </c>
      <c r="V42" s="663">
        <f>'O5 Details by Class &amp; Accounts'!AA32</f>
        <v>0</v>
      </c>
      <c r="W42" s="663">
        <f>'O5 Details by Class &amp; Accounts'!AB32</f>
        <v>0</v>
      </c>
      <c r="X42" s="665">
        <f t="shared" si="3"/>
        <v>0</v>
      </c>
      <c r="Y42" s="663">
        <f>'O5 Details by Class &amp; Accounts'!AD32</f>
        <v>0</v>
      </c>
      <c r="Z42" s="663">
        <f>'O5 Details by Class &amp; Accounts'!AE32</f>
        <v>0</v>
      </c>
      <c r="AA42" s="663">
        <f>'O5 Details by Class &amp; Accounts'!AF32</f>
        <v>0</v>
      </c>
      <c r="AB42" s="663">
        <f>'O5 Details by Class &amp; Accounts'!AG32</f>
        <v>0</v>
      </c>
      <c r="AC42" s="663">
        <f>'O5 Details by Class &amp; Accounts'!AH32</f>
        <v>0</v>
      </c>
      <c r="AD42" s="663">
        <f>'O5 Details by Class &amp; Accounts'!AI32</f>
        <v>0</v>
      </c>
      <c r="AE42" s="663">
        <f>'O5 Details by Class &amp; Accounts'!AJ32</f>
        <v>0</v>
      </c>
      <c r="AF42" s="663">
        <f>'O5 Details by Class &amp; Accounts'!AK32</f>
        <v>0</v>
      </c>
      <c r="AG42" s="663">
        <f>'O5 Details by Class &amp; Accounts'!AL32</f>
        <v>0</v>
      </c>
      <c r="AH42" s="663">
        <f>'O5 Details by Class &amp; Accounts'!AM32</f>
        <v>0</v>
      </c>
      <c r="AI42" s="663">
        <f>'O5 Details by Class &amp; Accounts'!AN32</f>
        <v>0</v>
      </c>
      <c r="AJ42" s="663">
        <f>'O5 Details by Class &amp; Accounts'!AO32</f>
        <v>0</v>
      </c>
      <c r="AK42" s="663">
        <f>'O5 Details by Class &amp; Accounts'!AP32</f>
        <v>0</v>
      </c>
      <c r="AL42" s="663">
        <f>'O5 Details by Class &amp; Accounts'!AQ32</f>
        <v>0</v>
      </c>
      <c r="AM42" s="663">
        <f>'O5 Details by Class &amp; Accounts'!AR32</f>
        <v>0</v>
      </c>
      <c r="AN42" s="663">
        <f>'O5 Details by Class &amp; Accounts'!AS32</f>
        <v>0</v>
      </c>
      <c r="AO42" s="663">
        <f>'O5 Details by Class &amp; Accounts'!AT32</f>
        <v>0</v>
      </c>
      <c r="AP42" s="663">
        <f>'O5 Details by Class &amp; Accounts'!AU32</f>
        <v>0</v>
      </c>
      <c r="AQ42" s="663">
        <f>'O5 Details by Class &amp; Accounts'!AV32</f>
        <v>0</v>
      </c>
      <c r="AR42" s="663">
        <f>'O5 Details by Class &amp; Accounts'!AW32</f>
        <v>0</v>
      </c>
      <c r="AS42" s="665">
        <f t="shared" si="0"/>
        <v>0</v>
      </c>
      <c r="AV42" s="1941" t="s">
        <v>744</v>
      </c>
    </row>
    <row r="43" spans="1:48" s="685" customFormat="1" ht="12.75" x14ac:dyDescent="0.2">
      <c r="A43" s="1165">
        <v>1810</v>
      </c>
      <c r="B43" s="1166" t="s">
        <v>809</v>
      </c>
      <c r="C43" s="665">
        <f>SUM(D43:W43)</f>
        <v>0</v>
      </c>
      <c r="D43" s="663">
        <f>D41+D42</f>
        <v>0</v>
      </c>
      <c r="E43" s="663">
        <f t="shared" ref="E43:W43" si="8">E41+E42</f>
        <v>0</v>
      </c>
      <c r="F43" s="663">
        <f t="shared" si="8"/>
        <v>0</v>
      </c>
      <c r="G43" s="663">
        <f t="shared" si="8"/>
        <v>0</v>
      </c>
      <c r="H43" s="663">
        <f t="shared" si="8"/>
        <v>0</v>
      </c>
      <c r="I43" s="663">
        <f t="shared" si="8"/>
        <v>0</v>
      </c>
      <c r="J43" s="663">
        <f t="shared" si="8"/>
        <v>0</v>
      </c>
      <c r="K43" s="663">
        <f t="shared" si="8"/>
        <v>0</v>
      </c>
      <c r="L43" s="663">
        <f t="shared" si="8"/>
        <v>0</v>
      </c>
      <c r="M43" s="663">
        <f t="shared" si="8"/>
        <v>0</v>
      </c>
      <c r="N43" s="663">
        <f t="shared" si="8"/>
        <v>0</v>
      </c>
      <c r="O43" s="663">
        <f t="shared" si="8"/>
        <v>0</v>
      </c>
      <c r="P43" s="663">
        <f t="shared" si="8"/>
        <v>0</v>
      </c>
      <c r="Q43" s="663">
        <f t="shared" si="8"/>
        <v>0</v>
      </c>
      <c r="R43" s="663">
        <f t="shared" si="8"/>
        <v>0</v>
      </c>
      <c r="S43" s="663">
        <f t="shared" si="8"/>
        <v>0</v>
      </c>
      <c r="T43" s="663">
        <f t="shared" si="8"/>
        <v>0</v>
      </c>
      <c r="U43" s="663">
        <f t="shared" si="8"/>
        <v>0</v>
      </c>
      <c r="V43" s="663">
        <f t="shared" si="8"/>
        <v>0</v>
      </c>
      <c r="W43" s="663">
        <f t="shared" si="8"/>
        <v>0</v>
      </c>
      <c r="X43" s="665">
        <f t="shared" si="3"/>
        <v>0</v>
      </c>
      <c r="Y43" s="663">
        <f>Y41+Y42</f>
        <v>0</v>
      </c>
      <c r="Z43" s="663">
        <f t="shared" ref="Z43:AR43" si="9">Z41+Z42</f>
        <v>0</v>
      </c>
      <c r="AA43" s="663">
        <f t="shared" si="9"/>
        <v>0</v>
      </c>
      <c r="AB43" s="663">
        <f t="shared" si="9"/>
        <v>0</v>
      </c>
      <c r="AC43" s="663">
        <f t="shared" si="9"/>
        <v>0</v>
      </c>
      <c r="AD43" s="663">
        <f t="shared" si="9"/>
        <v>0</v>
      </c>
      <c r="AE43" s="663">
        <f t="shared" si="9"/>
        <v>0</v>
      </c>
      <c r="AF43" s="663">
        <f t="shared" si="9"/>
        <v>0</v>
      </c>
      <c r="AG43" s="663">
        <f t="shared" si="9"/>
        <v>0</v>
      </c>
      <c r="AH43" s="663">
        <f t="shared" si="9"/>
        <v>0</v>
      </c>
      <c r="AI43" s="663">
        <f t="shared" si="9"/>
        <v>0</v>
      </c>
      <c r="AJ43" s="663">
        <f t="shared" si="9"/>
        <v>0</v>
      </c>
      <c r="AK43" s="663">
        <f t="shared" si="9"/>
        <v>0</v>
      </c>
      <c r="AL43" s="663">
        <f t="shared" si="9"/>
        <v>0</v>
      </c>
      <c r="AM43" s="663">
        <f t="shared" si="9"/>
        <v>0</v>
      </c>
      <c r="AN43" s="663">
        <f t="shared" si="9"/>
        <v>0</v>
      </c>
      <c r="AO43" s="663">
        <f t="shared" si="9"/>
        <v>0</v>
      </c>
      <c r="AP43" s="663">
        <f t="shared" si="9"/>
        <v>0</v>
      </c>
      <c r="AQ43" s="663">
        <f t="shared" si="9"/>
        <v>0</v>
      </c>
      <c r="AR43" s="663">
        <f t="shared" si="9"/>
        <v>0</v>
      </c>
      <c r="AS43" s="665">
        <f t="shared" si="0"/>
        <v>0</v>
      </c>
      <c r="AV43" s="1941" t="e">
        <v>#N/A</v>
      </c>
    </row>
    <row r="44" spans="1:48" s="685" customFormat="1" ht="12.75" x14ac:dyDescent="0.2">
      <c r="A44" s="261"/>
      <c r="B44" s="684"/>
      <c r="C44" s="826"/>
      <c r="D44" s="663"/>
      <c r="E44" s="663"/>
      <c r="F44" s="776"/>
      <c r="G44" s="776"/>
      <c r="H44" s="776"/>
      <c r="I44" s="663"/>
      <c r="J44" s="663"/>
      <c r="K44" s="663"/>
      <c r="L44" s="663"/>
      <c r="M44" s="663"/>
      <c r="N44" s="663"/>
      <c r="O44" s="663"/>
      <c r="P44" s="663"/>
      <c r="Q44" s="663"/>
      <c r="R44" s="663"/>
      <c r="S44" s="663"/>
      <c r="T44" s="663"/>
      <c r="U44" s="663"/>
      <c r="V44" s="663"/>
      <c r="W44" s="663"/>
      <c r="X44" s="665"/>
      <c r="Y44" s="663"/>
      <c r="Z44" s="663"/>
      <c r="AA44" s="663"/>
      <c r="AB44" s="663"/>
      <c r="AC44" s="663"/>
      <c r="AD44" s="663"/>
      <c r="AE44" s="663"/>
      <c r="AF44" s="663"/>
      <c r="AG44" s="663"/>
      <c r="AH44" s="663"/>
      <c r="AI44" s="663"/>
      <c r="AJ44" s="663"/>
      <c r="AK44" s="663"/>
      <c r="AL44" s="663"/>
      <c r="AM44" s="663"/>
      <c r="AN44" s="663"/>
      <c r="AO44" s="663"/>
      <c r="AP44" s="663"/>
      <c r="AQ44" s="663"/>
      <c r="AR44" s="663"/>
      <c r="AS44" s="826"/>
      <c r="AV44" s="1941" t="e">
        <v>#N/A</v>
      </c>
    </row>
    <row r="45" spans="1:48" s="685" customFormat="1" ht="25.5" x14ac:dyDescent="0.2">
      <c r="A45" s="1196">
        <v>1815</v>
      </c>
      <c r="B45" s="1197" t="s">
        <v>86</v>
      </c>
      <c r="C45" s="1190">
        <f>SUM(D45:W45)</f>
        <v>0</v>
      </c>
      <c r="D45" s="962">
        <f>'O5 Details by Class &amp; Accounts'!I33</f>
        <v>0</v>
      </c>
      <c r="E45" s="962">
        <f>'O5 Details by Class &amp; Accounts'!J33</f>
        <v>0</v>
      </c>
      <c r="F45" s="962">
        <f>'O5 Details by Class &amp; Accounts'!K33</f>
        <v>0</v>
      </c>
      <c r="G45" s="962">
        <f>'O5 Details by Class &amp; Accounts'!L33</f>
        <v>0</v>
      </c>
      <c r="H45" s="962">
        <f>'O5 Details by Class &amp; Accounts'!M33</f>
        <v>0</v>
      </c>
      <c r="I45" s="962">
        <f>'O5 Details by Class &amp; Accounts'!N33</f>
        <v>0</v>
      </c>
      <c r="J45" s="962">
        <f>'O5 Details by Class &amp; Accounts'!O33</f>
        <v>0</v>
      </c>
      <c r="K45" s="962">
        <f>'O5 Details by Class &amp; Accounts'!P33</f>
        <v>0</v>
      </c>
      <c r="L45" s="962">
        <f>'O5 Details by Class &amp; Accounts'!Q33</f>
        <v>0</v>
      </c>
      <c r="M45" s="962">
        <f>'O5 Details by Class &amp; Accounts'!R33</f>
        <v>0</v>
      </c>
      <c r="N45" s="962">
        <f>'O5 Details by Class &amp; Accounts'!S33</f>
        <v>0</v>
      </c>
      <c r="O45" s="962">
        <f>'O5 Details by Class &amp; Accounts'!T33</f>
        <v>0</v>
      </c>
      <c r="P45" s="962">
        <f>'O5 Details by Class &amp; Accounts'!U33</f>
        <v>0</v>
      </c>
      <c r="Q45" s="962">
        <f>'O5 Details by Class &amp; Accounts'!V33</f>
        <v>0</v>
      </c>
      <c r="R45" s="962">
        <f>'O5 Details by Class &amp; Accounts'!W33</f>
        <v>0</v>
      </c>
      <c r="S45" s="962">
        <f>'O5 Details by Class &amp; Accounts'!X33</f>
        <v>0</v>
      </c>
      <c r="T45" s="962">
        <f>'O5 Details by Class &amp; Accounts'!Y33</f>
        <v>0</v>
      </c>
      <c r="U45" s="962">
        <f>'O5 Details by Class &amp; Accounts'!Z33</f>
        <v>0</v>
      </c>
      <c r="V45" s="962">
        <f>'O5 Details by Class &amp; Accounts'!AA33</f>
        <v>0</v>
      </c>
      <c r="W45" s="962">
        <f>'O5 Details by Class &amp; Accounts'!AB33</f>
        <v>0</v>
      </c>
      <c r="X45" s="1190">
        <f t="shared" si="3"/>
        <v>0</v>
      </c>
      <c r="Y45" s="962">
        <f>'O5 Details by Class &amp; Accounts'!AD33</f>
        <v>0</v>
      </c>
      <c r="Z45" s="962">
        <f>'O5 Details by Class &amp; Accounts'!AE33</f>
        <v>0</v>
      </c>
      <c r="AA45" s="962">
        <f>'O5 Details by Class &amp; Accounts'!AF33</f>
        <v>0</v>
      </c>
      <c r="AB45" s="962">
        <f>'O5 Details by Class &amp; Accounts'!AG33</f>
        <v>0</v>
      </c>
      <c r="AC45" s="962">
        <f>'O5 Details by Class &amp; Accounts'!AH33</f>
        <v>0</v>
      </c>
      <c r="AD45" s="962">
        <f>'O5 Details by Class &amp; Accounts'!AI33</f>
        <v>0</v>
      </c>
      <c r="AE45" s="962">
        <f>'O5 Details by Class &amp; Accounts'!AJ33</f>
        <v>0</v>
      </c>
      <c r="AF45" s="962">
        <f>'O5 Details by Class &amp; Accounts'!AK33</f>
        <v>0</v>
      </c>
      <c r="AG45" s="962">
        <f>'O5 Details by Class &amp; Accounts'!AL33</f>
        <v>0</v>
      </c>
      <c r="AH45" s="962">
        <f>'O5 Details by Class &amp; Accounts'!AM33</f>
        <v>0</v>
      </c>
      <c r="AI45" s="962">
        <f>'O5 Details by Class &amp; Accounts'!AN33</f>
        <v>0</v>
      </c>
      <c r="AJ45" s="962">
        <f>'O5 Details by Class &amp; Accounts'!AO33</f>
        <v>0</v>
      </c>
      <c r="AK45" s="962">
        <f>'O5 Details by Class &amp; Accounts'!AP33</f>
        <v>0</v>
      </c>
      <c r="AL45" s="962">
        <f>'O5 Details by Class &amp; Accounts'!AQ33</f>
        <v>0</v>
      </c>
      <c r="AM45" s="962">
        <f>'O5 Details by Class &amp; Accounts'!AR33</f>
        <v>0</v>
      </c>
      <c r="AN45" s="962">
        <f>'O5 Details by Class &amp; Accounts'!AS33</f>
        <v>0</v>
      </c>
      <c r="AO45" s="962">
        <f>'O5 Details by Class &amp; Accounts'!AT33</f>
        <v>0</v>
      </c>
      <c r="AP45" s="962">
        <f>'O5 Details by Class &amp; Accounts'!AU33</f>
        <v>0</v>
      </c>
      <c r="AQ45" s="962">
        <f>'O5 Details by Class &amp; Accounts'!AV33</f>
        <v>0</v>
      </c>
      <c r="AR45" s="962">
        <f>'O5 Details by Class &amp; Accounts'!AW33</f>
        <v>0</v>
      </c>
      <c r="AS45" s="1190">
        <f t="shared" si="0"/>
        <v>0</v>
      </c>
      <c r="AV45" s="1941" t="s">
        <v>743</v>
      </c>
    </row>
    <row r="46" spans="1:48" s="685" customFormat="1" ht="12.75" x14ac:dyDescent="0.2">
      <c r="A46" s="261"/>
      <c r="B46" s="684"/>
      <c r="C46" s="826"/>
      <c r="D46" s="663"/>
      <c r="E46" s="663"/>
      <c r="F46" s="663"/>
      <c r="G46" s="663"/>
      <c r="H46" s="663"/>
      <c r="I46" s="663"/>
      <c r="J46" s="663"/>
      <c r="K46" s="663"/>
      <c r="L46" s="663"/>
      <c r="M46" s="663"/>
      <c r="N46" s="663"/>
      <c r="O46" s="663"/>
      <c r="P46" s="663"/>
      <c r="Q46" s="663"/>
      <c r="R46" s="663"/>
      <c r="S46" s="663"/>
      <c r="T46" s="663"/>
      <c r="U46" s="663"/>
      <c r="V46" s="663"/>
      <c r="W46" s="663"/>
      <c r="X46" s="665"/>
      <c r="Y46" s="663"/>
      <c r="Z46" s="663"/>
      <c r="AA46" s="663"/>
      <c r="AB46" s="663"/>
      <c r="AC46" s="663"/>
      <c r="AD46" s="663"/>
      <c r="AE46" s="663"/>
      <c r="AF46" s="663"/>
      <c r="AG46" s="663"/>
      <c r="AH46" s="663"/>
      <c r="AI46" s="663"/>
      <c r="AJ46" s="663"/>
      <c r="AK46" s="663"/>
      <c r="AL46" s="663"/>
      <c r="AM46" s="663"/>
      <c r="AN46" s="663"/>
      <c r="AO46" s="663"/>
      <c r="AP46" s="663"/>
      <c r="AQ46" s="663"/>
      <c r="AR46" s="663"/>
      <c r="AS46" s="826"/>
      <c r="AV46" s="1941" t="e">
        <v>#N/A</v>
      </c>
    </row>
    <row r="47" spans="1:48" s="685" customFormat="1" ht="38.25" x14ac:dyDescent="0.2">
      <c r="A47" s="1160" t="s">
        <v>520</v>
      </c>
      <c r="B47" s="1161" t="s">
        <v>1363</v>
      </c>
      <c r="C47" s="665">
        <f>SUM(D47:W47)</f>
        <v>0</v>
      </c>
      <c r="D47" s="663">
        <f>'O5 Details by Class &amp; Accounts'!I35</f>
        <v>0</v>
      </c>
      <c r="E47" s="663">
        <f>'O5 Details by Class &amp; Accounts'!J35</f>
        <v>0</v>
      </c>
      <c r="F47" s="663">
        <f>'O5 Details by Class &amp; Accounts'!K35</f>
        <v>0</v>
      </c>
      <c r="G47" s="663">
        <f>'O5 Details by Class &amp; Accounts'!L35</f>
        <v>0</v>
      </c>
      <c r="H47" s="663">
        <f>'O5 Details by Class &amp; Accounts'!M35</f>
        <v>0</v>
      </c>
      <c r="I47" s="663">
        <f>'O5 Details by Class &amp; Accounts'!N35</f>
        <v>0</v>
      </c>
      <c r="J47" s="663">
        <f>'O5 Details by Class &amp; Accounts'!O35</f>
        <v>0</v>
      </c>
      <c r="K47" s="663">
        <f>'O5 Details by Class &amp; Accounts'!P35</f>
        <v>0</v>
      </c>
      <c r="L47" s="663">
        <f>'O5 Details by Class &amp; Accounts'!Q35</f>
        <v>0</v>
      </c>
      <c r="M47" s="663">
        <f>'O5 Details by Class &amp; Accounts'!R35</f>
        <v>0</v>
      </c>
      <c r="N47" s="663">
        <f>'O5 Details by Class &amp; Accounts'!S35</f>
        <v>0</v>
      </c>
      <c r="O47" s="663">
        <f>'O5 Details by Class &amp; Accounts'!T35</f>
        <v>0</v>
      </c>
      <c r="P47" s="663">
        <f>'O5 Details by Class &amp; Accounts'!U35</f>
        <v>0</v>
      </c>
      <c r="Q47" s="663">
        <f>'O5 Details by Class &amp; Accounts'!V35</f>
        <v>0</v>
      </c>
      <c r="R47" s="663">
        <f>'O5 Details by Class &amp; Accounts'!W35</f>
        <v>0</v>
      </c>
      <c r="S47" s="663">
        <f>'O5 Details by Class &amp; Accounts'!X35</f>
        <v>0</v>
      </c>
      <c r="T47" s="663">
        <f>'O5 Details by Class &amp; Accounts'!Y35</f>
        <v>0</v>
      </c>
      <c r="U47" s="663">
        <f>'O5 Details by Class &amp; Accounts'!Z35</f>
        <v>0</v>
      </c>
      <c r="V47" s="663">
        <f>'O5 Details by Class &amp; Accounts'!AA35</f>
        <v>0</v>
      </c>
      <c r="W47" s="663">
        <f>'O5 Details by Class &amp; Accounts'!AB35</f>
        <v>0</v>
      </c>
      <c r="X47" s="665">
        <f t="shared" si="3"/>
        <v>0</v>
      </c>
      <c r="Y47" s="663">
        <f>'O5 Details by Class &amp; Accounts'!AD35</f>
        <v>0</v>
      </c>
      <c r="Z47" s="663">
        <f>'O5 Details by Class &amp; Accounts'!AE35</f>
        <v>0</v>
      </c>
      <c r="AA47" s="663">
        <f>'O5 Details by Class &amp; Accounts'!AF35</f>
        <v>0</v>
      </c>
      <c r="AB47" s="663">
        <f>'O5 Details by Class &amp; Accounts'!AG35</f>
        <v>0</v>
      </c>
      <c r="AC47" s="663">
        <f>'O5 Details by Class &amp; Accounts'!AH35</f>
        <v>0</v>
      </c>
      <c r="AD47" s="663">
        <f>'O5 Details by Class &amp; Accounts'!AI35</f>
        <v>0</v>
      </c>
      <c r="AE47" s="663">
        <f>'O5 Details by Class &amp; Accounts'!AJ35</f>
        <v>0</v>
      </c>
      <c r="AF47" s="663">
        <f>'O5 Details by Class &amp; Accounts'!AK35</f>
        <v>0</v>
      </c>
      <c r="AG47" s="663">
        <f>'O5 Details by Class &amp; Accounts'!AL35</f>
        <v>0</v>
      </c>
      <c r="AH47" s="663">
        <f>'O5 Details by Class &amp; Accounts'!AM35</f>
        <v>0</v>
      </c>
      <c r="AI47" s="663">
        <f>'O5 Details by Class &amp; Accounts'!AN35</f>
        <v>0</v>
      </c>
      <c r="AJ47" s="663">
        <f>'O5 Details by Class &amp; Accounts'!AO35</f>
        <v>0</v>
      </c>
      <c r="AK47" s="663">
        <f>'O5 Details by Class &amp; Accounts'!AP35</f>
        <v>0</v>
      </c>
      <c r="AL47" s="663">
        <f>'O5 Details by Class &amp; Accounts'!AQ35</f>
        <v>0</v>
      </c>
      <c r="AM47" s="663">
        <f>'O5 Details by Class &amp; Accounts'!AR35</f>
        <v>0</v>
      </c>
      <c r="AN47" s="663">
        <f>'O5 Details by Class &amp; Accounts'!AS35</f>
        <v>0</v>
      </c>
      <c r="AO47" s="663">
        <f>'O5 Details by Class &amp; Accounts'!AT35</f>
        <v>0</v>
      </c>
      <c r="AP47" s="663">
        <f>'O5 Details by Class &amp; Accounts'!AU35</f>
        <v>0</v>
      </c>
      <c r="AQ47" s="663">
        <f>'O5 Details by Class &amp; Accounts'!AV35</f>
        <v>0</v>
      </c>
      <c r="AR47" s="663">
        <f>'O5 Details by Class &amp; Accounts'!AW35</f>
        <v>0</v>
      </c>
      <c r="AS47" s="665">
        <f t="shared" si="0"/>
        <v>0</v>
      </c>
      <c r="AV47" s="1941" t="s">
        <v>744</v>
      </c>
    </row>
    <row r="48" spans="1:48" s="685" customFormat="1" ht="38.25" x14ac:dyDescent="0.2">
      <c r="A48" s="1163" t="s">
        <v>521</v>
      </c>
      <c r="B48" s="1164" t="s">
        <v>1365</v>
      </c>
      <c r="C48" s="665">
        <f>SUM(D48:W48)</f>
        <v>3719.5434500000006</v>
      </c>
      <c r="D48" s="663">
        <f>'O5 Details by Class &amp; Accounts'!I36</f>
        <v>1080.5271130807744</v>
      </c>
      <c r="E48" s="663">
        <f>'O5 Details by Class &amp; Accounts'!J36</f>
        <v>372.79513353206124</v>
      </c>
      <c r="F48" s="663">
        <f>'O5 Details by Class &amp; Accounts'!K36</f>
        <v>880.29674862077047</v>
      </c>
      <c r="G48" s="663">
        <f>'O5 Details by Class &amp; Accounts'!L36</f>
        <v>0</v>
      </c>
      <c r="H48" s="663">
        <f>'O5 Details by Class &amp; Accounts'!M36</f>
        <v>562.85932234382744</v>
      </c>
      <c r="I48" s="663">
        <f>'O5 Details by Class &amp; Accounts'!N36</f>
        <v>818.23926967087289</v>
      </c>
      <c r="J48" s="663">
        <f>'O5 Details by Class &amp; Accounts'!O36</f>
        <v>0</v>
      </c>
      <c r="K48" s="663">
        <f>'O5 Details by Class &amp; Accounts'!P36</f>
        <v>0.42145483903193653</v>
      </c>
      <c r="L48" s="663">
        <f>'O5 Details by Class &amp; Accounts'!Q36</f>
        <v>4.4044079126620925</v>
      </c>
      <c r="M48" s="663">
        <f>'O5 Details by Class &amp; Accounts'!R36</f>
        <v>0</v>
      </c>
      <c r="N48" s="663">
        <f>'O5 Details by Class &amp; Accounts'!S36</f>
        <v>0</v>
      </c>
      <c r="O48" s="663">
        <f>'O5 Details by Class &amp; Accounts'!T36</f>
        <v>0</v>
      </c>
      <c r="P48" s="663">
        <f>'O5 Details by Class &amp; Accounts'!U36</f>
        <v>0</v>
      </c>
      <c r="Q48" s="663">
        <f>'O5 Details by Class &amp; Accounts'!V36</f>
        <v>0</v>
      </c>
      <c r="R48" s="663">
        <f>'O5 Details by Class &amp; Accounts'!W36</f>
        <v>0</v>
      </c>
      <c r="S48" s="663">
        <f>'O5 Details by Class &amp; Accounts'!X36</f>
        <v>0</v>
      </c>
      <c r="T48" s="663">
        <f>'O5 Details by Class &amp; Accounts'!Y36</f>
        <v>0</v>
      </c>
      <c r="U48" s="663">
        <f>'O5 Details by Class &amp; Accounts'!Z36</f>
        <v>0</v>
      </c>
      <c r="V48" s="663">
        <f>'O5 Details by Class &amp; Accounts'!AA36</f>
        <v>0</v>
      </c>
      <c r="W48" s="663">
        <f>'O5 Details by Class &amp; Accounts'!AB36</f>
        <v>0</v>
      </c>
      <c r="X48" s="665">
        <f t="shared" si="3"/>
        <v>0</v>
      </c>
      <c r="Y48" s="663">
        <f>'O5 Details by Class &amp; Accounts'!AD36</f>
        <v>0</v>
      </c>
      <c r="Z48" s="663">
        <f>'O5 Details by Class &amp; Accounts'!AE36</f>
        <v>0</v>
      </c>
      <c r="AA48" s="663">
        <f>'O5 Details by Class &amp; Accounts'!AF36</f>
        <v>0</v>
      </c>
      <c r="AB48" s="663">
        <f>'O5 Details by Class &amp; Accounts'!AG36</f>
        <v>0</v>
      </c>
      <c r="AC48" s="663">
        <f>'O5 Details by Class &amp; Accounts'!AH36</f>
        <v>0</v>
      </c>
      <c r="AD48" s="663">
        <f>'O5 Details by Class &amp; Accounts'!AI36</f>
        <v>0</v>
      </c>
      <c r="AE48" s="663">
        <f>'O5 Details by Class &amp; Accounts'!AJ36</f>
        <v>0</v>
      </c>
      <c r="AF48" s="663">
        <f>'O5 Details by Class &amp; Accounts'!AK36</f>
        <v>0</v>
      </c>
      <c r="AG48" s="663">
        <f>'O5 Details by Class &amp; Accounts'!AL36</f>
        <v>0</v>
      </c>
      <c r="AH48" s="663">
        <f>'O5 Details by Class &amp; Accounts'!AM36</f>
        <v>0</v>
      </c>
      <c r="AI48" s="663">
        <f>'O5 Details by Class &amp; Accounts'!AN36</f>
        <v>0</v>
      </c>
      <c r="AJ48" s="663">
        <f>'O5 Details by Class &amp; Accounts'!AO36</f>
        <v>0</v>
      </c>
      <c r="AK48" s="663">
        <f>'O5 Details by Class &amp; Accounts'!AP36</f>
        <v>0</v>
      </c>
      <c r="AL48" s="663">
        <f>'O5 Details by Class &amp; Accounts'!AQ36</f>
        <v>0</v>
      </c>
      <c r="AM48" s="663">
        <f>'O5 Details by Class &amp; Accounts'!AR36</f>
        <v>0</v>
      </c>
      <c r="AN48" s="663">
        <f>'O5 Details by Class &amp; Accounts'!AS36</f>
        <v>0</v>
      </c>
      <c r="AO48" s="663">
        <f>'O5 Details by Class &amp; Accounts'!AT36</f>
        <v>0</v>
      </c>
      <c r="AP48" s="663">
        <f>'O5 Details by Class &amp; Accounts'!AU36</f>
        <v>0</v>
      </c>
      <c r="AQ48" s="663">
        <f>'O5 Details by Class &amp; Accounts'!AV36</f>
        <v>0</v>
      </c>
      <c r="AR48" s="663">
        <f>'O5 Details by Class &amp; Accounts'!AW36</f>
        <v>0</v>
      </c>
      <c r="AS48" s="665">
        <f t="shared" si="0"/>
        <v>3719.5434500000006</v>
      </c>
      <c r="AV48" s="1941" t="s">
        <v>745</v>
      </c>
    </row>
    <row r="49" spans="1:48" s="685" customFormat="1" ht="38.25" x14ac:dyDescent="0.2">
      <c r="A49" s="1163" t="s">
        <v>1355</v>
      </c>
      <c r="B49" s="1164" t="s">
        <v>1356</v>
      </c>
      <c r="C49" s="665">
        <f>SUM(D49:W49)</f>
        <v>0</v>
      </c>
      <c r="D49" s="663">
        <f>'O5 Details by Class &amp; Accounts'!I37</f>
        <v>0</v>
      </c>
      <c r="E49" s="663">
        <f>'O5 Details by Class &amp; Accounts'!J37</f>
        <v>0</v>
      </c>
      <c r="F49" s="663">
        <f>'O5 Details by Class &amp; Accounts'!K37</f>
        <v>0</v>
      </c>
      <c r="G49" s="663">
        <f>'O5 Details by Class &amp; Accounts'!L37</f>
        <v>0</v>
      </c>
      <c r="H49" s="663">
        <f>'O5 Details by Class &amp; Accounts'!M37</f>
        <v>0</v>
      </c>
      <c r="I49" s="663">
        <f>'O5 Details by Class &amp; Accounts'!N37</f>
        <v>0</v>
      </c>
      <c r="J49" s="663">
        <f>'O5 Details by Class &amp; Accounts'!O37</f>
        <v>0</v>
      </c>
      <c r="K49" s="663">
        <f>'O5 Details by Class &amp; Accounts'!P37</f>
        <v>0</v>
      </c>
      <c r="L49" s="663">
        <f>'O5 Details by Class &amp; Accounts'!Q37</f>
        <v>0</v>
      </c>
      <c r="M49" s="663">
        <f>'O5 Details by Class &amp; Accounts'!R37</f>
        <v>0</v>
      </c>
      <c r="N49" s="663">
        <f>'O5 Details by Class &amp; Accounts'!S37</f>
        <v>0</v>
      </c>
      <c r="O49" s="663">
        <f>'O5 Details by Class &amp; Accounts'!T37</f>
        <v>0</v>
      </c>
      <c r="P49" s="663">
        <f>'O5 Details by Class &amp; Accounts'!U37</f>
        <v>0</v>
      </c>
      <c r="Q49" s="663">
        <f>'O5 Details by Class &amp; Accounts'!V37</f>
        <v>0</v>
      </c>
      <c r="R49" s="663">
        <f>'O5 Details by Class &amp; Accounts'!W37</f>
        <v>0</v>
      </c>
      <c r="S49" s="663">
        <f>'O5 Details by Class &amp; Accounts'!X37</f>
        <v>0</v>
      </c>
      <c r="T49" s="663">
        <f>'O5 Details by Class &amp; Accounts'!Y37</f>
        <v>0</v>
      </c>
      <c r="U49" s="663">
        <f>'O5 Details by Class &amp; Accounts'!Z37</f>
        <v>0</v>
      </c>
      <c r="V49" s="663">
        <f>'O5 Details by Class &amp; Accounts'!AA37</f>
        <v>0</v>
      </c>
      <c r="W49" s="663">
        <f>'O5 Details by Class &amp; Accounts'!AB37</f>
        <v>0</v>
      </c>
      <c r="X49" s="665">
        <f t="shared" si="3"/>
        <v>3715823.9065499995</v>
      </c>
      <c r="Y49" s="663">
        <f>'O5 Details by Class &amp; Accounts'!AD37</f>
        <v>958593.43084652594</v>
      </c>
      <c r="Z49" s="663">
        <f>'O5 Details by Class &amp; Accounts'!AE37</f>
        <v>365288.9048320711</v>
      </c>
      <c r="AA49" s="663">
        <f>'O5 Details by Class &amp; Accounts'!AF37</f>
        <v>831944.20103323762</v>
      </c>
      <c r="AB49" s="663">
        <f>'O5 Details by Class &amp; Accounts'!AG37</f>
        <v>0</v>
      </c>
      <c r="AC49" s="663">
        <f>'O5 Details by Class &amp; Accounts'!AH37</f>
        <v>587485.56853849301</v>
      </c>
      <c r="AD49" s="663">
        <f>'O5 Details by Class &amp; Accounts'!AI37</f>
        <v>928055.49345453863</v>
      </c>
      <c r="AE49" s="663">
        <f>'O5 Details by Class &amp; Accounts'!AJ37</f>
        <v>33709.149076980466</v>
      </c>
      <c r="AF49" s="663">
        <f>'O5 Details by Class &amp; Accounts'!AK37</f>
        <v>2353.2027327904943</v>
      </c>
      <c r="AG49" s="663">
        <f>'O5 Details by Class &amp; Accounts'!AL37</f>
        <v>8393.9560353627603</v>
      </c>
      <c r="AH49" s="663">
        <f>'O5 Details by Class &amp; Accounts'!AM37</f>
        <v>0</v>
      </c>
      <c r="AI49" s="663">
        <f>'O5 Details by Class &amp; Accounts'!AN37</f>
        <v>0</v>
      </c>
      <c r="AJ49" s="663">
        <f>'O5 Details by Class &amp; Accounts'!AO37</f>
        <v>0</v>
      </c>
      <c r="AK49" s="663">
        <f>'O5 Details by Class &amp; Accounts'!AP37</f>
        <v>0</v>
      </c>
      <c r="AL49" s="663">
        <f>'O5 Details by Class &amp; Accounts'!AQ37</f>
        <v>0</v>
      </c>
      <c r="AM49" s="663">
        <f>'O5 Details by Class &amp; Accounts'!AR37</f>
        <v>0</v>
      </c>
      <c r="AN49" s="663">
        <f>'O5 Details by Class &amp; Accounts'!AS37</f>
        <v>0</v>
      </c>
      <c r="AO49" s="663">
        <f>'O5 Details by Class &amp; Accounts'!AT37</f>
        <v>0</v>
      </c>
      <c r="AP49" s="663">
        <f>'O5 Details by Class &amp; Accounts'!AU37</f>
        <v>0</v>
      </c>
      <c r="AQ49" s="663">
        <f>'O5 Details by Class &amp; Accounts'!AV37</f>
        <v>0</v>
      </c>
      <c r="AR49" s="663">
        <f>'O5 Details by Class &amp; Accounts'!AW37</f>
        <v>0</v>
      </c>
      <c r="AS49" s="665">
        <f t="shared" si="0"/>
        <v>3715823.9065499995</v>
      </c>
      <c r="AV49" s="1941" t="s">
        <v>819</v>
      </c>
    </row>
    <row r="50" spans="1:48" s="685" customFormat="1" ht="12.75" x14ac:dyDescent="0.2">
      <c r="A50" s="1165">
        <v>1820</v>
      </c>
      <c r="B50" s="1166" t="s">
        <v>809</v>
      </c>
      <c r="C50" s="665">
        <f>SUM(D50:W50)</f>
        <v>3719.5434500000006</v>
      </c>
      <c r="D50" s="663">
        <f>D47+D48+D49</f>
        <v>1080.5271130807744</v>
      </c>
      <c r="E50" s="663">
        <f t="shared" ref="E50:AS50" si="10">E47+E48+E49</f>
        <v>372.79513353206124</v>
      </c>
      <c r="F50" s="663">
        <f t="shared" si="10"/>
        <v>880.29674862077047</v>
      </c>
      <c r="G50" s="663">
        <f t="shared" si="10"/>
        <v>0</v>
      </c>
      <c r="H50" s="663">
        <f t="shared" si="10"/>
        <v>562.85932234382744</v>
      </c>
      <c r="I50" s="663">
        <f t="shared" si="10"/>
        <v>818.23926967087289</v>
      </c>
      <c r="J50" s="663">
        <f t="shared" si="10"/>
        <v>0</v>
      </c>
      <c r="K50" s="663">
        <f t="shared" si="10"/>
        <v>0.42145483903193653</v>
      </c>
      <c r="L50" s="663">
        <f t="shared" si="10"/>
        <v>4.4044079126620925</v>
      </c>
      <c r="M50" s="663">
        <f t="shared" si="10"/>
        <v>0</v>
      </c>
      <c r="N50" s="663">
        <f t="shared" si="10"/>
        <v>0</v>
      </c>
      <c r="O50" s="663">
        <f t="shared" si="10"/>
        <v>0</v>
      </c>
      <c r="P50" s="663">
        <f t="shared" si="10"/>
        <v>0</v>
      </c>
      <c r="Q50" s="663">
        <f t="shared" si="10"/>
        <v>0</v>
      </c>
      <c r="R50" s="663">
        <f t="shared" si="10"/>
        <v>0</v>
      </c>
      <c r="S50" s="663">
        <f t="shared" si="10"/>
        <v>0</v>
      </c>
      <c r="T50" s="663">
        <f t="shared" si="10"/>
        <v>0</v>
      </c>
      <c r="U50" s="663">
        <f t="shared" si="10"/>
        <v>0</v>
      </c>
      <c r="V50" s="663">
        <f t="shared" si="10"/>
        <v>0</v>
      </c>
      <c r="W50" s="663">
        <f t="shared" si="10"/>
        <v>0</v>
      </c>
      <c r="X50" s="665">
        <f t="shared" si="10"/>
        <v>3715823.9065499995</v>
      </c>
      <c r="Y50" s="663">
        <f t="shared" si="10"/>
        <v>958593.43084652594</v>
      </c>
      <c r="Z50" s="663">
        <f t="shared" si="10"/>
        <v>365288.9048320711</v>
      </c>
      <c r="AA50" s="663">
        <f t="shared" si="10"/>
        <v>831944.20103323762</v>
      </c>
      <c r="AB50" s="663">
        <f t="shared" si="10"/>
        <v>0</v>
      </c>
      <c r="AC50" s="663">
        <f t="shared" si="10"/>
        <v>587485.56853849301</v>
      </c>
      <c r="AD50" s="663">
        <f t="shared" si="10"/>
        <v>928055.49345453863</v>
      </c>
      <c r="AE50" s="663">
        <f t="shared" si="10"/>
        <v>33709.149076980466</v>
      </c>
      <c r="AF50" s="663">
        <f t="shared" si="10"/>
        <v>2353.2027327904943</v>
      </c>
      <c r="AG50" s="663">
        <f t="shared" si="10"/>
        <v>8393.9560353627603</v>
      </c>
      <c r="AH50" s="663">
        <f t="shared" si="10"/>
        <v>0</v>
      </c>
      <c r="AI50" s="663">
        <f t="shared" si="10"/>
        <v>0</v>
      </c>
      <c r="AJ50" s="663">
        <f t="shared" si="10"/>
        <v>0</v>
      </c>
      <c r="AK50" s="663">
        <f t="shared" si="10"/>
        <v>0</v>
      </c>
      <c r="AL50" s="663">
        <f t="shared" si="10"/>
        <v>0</v>
      </c>
      <c r="AM50" s="663">
        <f t="shared" si="10"/>
        <v>0</v>
      </c>
      <c r="AN50" s="663">
        <f t="shared" si="10"/>
        <v>0</v>
      </c>
      <c r="AO50" s="663">
        <f t="shared" si="10"/>
        <v>0</v>
      </c>
      <c r="AP50" s="663">
        <f t="shared" si="10"/>
        <v>0</v>
      </c>
      <c r="AQ50" s="663">
        <f t="shared" si="10"/>
        <v>0</v>
      </c>
      <c r="AR50" s="663">
        <f t="shared" si="10"/>
        <v>0</v>
      </c>
      <c r="AS50" s="663">
        <f t="shared" si="10"/>
        <v>3719543.4499999997</v>
      </c>
      <c r="AV50" s="1941" t="e">
        <v>#N/A</v>
      </c>
    </row>
    <row r="51" spans="1:48" s="685" customFormat="1" ht="12.75" x14ac:dyDescent="0.2">
      <c r="A51" s="726"/>
      <c r="B51" s="691"/>
      <c r="C51" s="665"/>
      <c r="D51" s="663"/>
      <c r="E51" s="663"/>
      <c r="F51" s="663"/>
      <c r="G51" s="663"/>
      <c r="H51" s="663"/>
      <c r="I51" s="663"/>
      <c r="J51" s="663"/>
      <c r="K51" s="663"/>
      <c r="L51" s="663"/>
      <c r="M51" s="663"/>
      <c r="N51" s="663"/>
      <c r="O51" s="663"/>
      <c r="P51" s="663"/>
      <c r="Q51" s="663"/>
      <c r="R51" s="663"/>
      <c r="S51" s="663"/>
      <c r="T51" s="663"/>
      <c r="U51" s="663"/>
      <c r="V51" s="663"/>
      <c r="W51" s="663"/>
      <c r="X51" s="665"/>
      <c r="Y51" s="663"/>
      <c r="Z51" s="663"/>
      <c r="AA51" s="663"/>
      <c r="AB51" s="663"/>
      <c r="AC51" s="663"/>
      <c r="AD51" s="663"/>
      <c r="AE51" s="663"/>
      <c r="AF51" s="663"/>
      <c r="AG51" s="663"/>
      <c r="AH51" s="663"/>
      <c r="AI51" s="663"/>
      <c r="AJ51" s="663"/>
      <c r="AK51" s="663"/>
      <c r="AL51" s="663"/>
      <c r="AM51" s="663"/>
      <c r="AN51" s="663"/>
      <c r="AO51" s="663"/>
      <c r="AP51" s="663"/>
      <c r="AQ51" s="663"/>
      <c r="AR51" s="663"/>
      <c r="AS51" s="826"/>
      <c r="AV51" s="1941" t="e">
        <v>#N/A</v>
      </c>
    </row>
    <row r="52" spans="1:48" s="685" customFormat="1" ht="12.75" x14ac:dyDescent="0.2">
      <c r="A52" s="1198" t="s">
        <v>533</v>
      </c>
      <c r="B52" s="1199" t="s">
        <v>809</v>
      </c>
      <c r="C52" s="1190">
        <f>C45+C50</f>
        <v>3719.5434500000006</v>
      </c>
      <c r="D52" s="962">
        <f t="shared" ref="D52:AR52" si="11">D45+D50</f>
        <v>1080.5271130807744</v>
      </c>
      <c r="E52" s="962">
        <f t="shared" si="11"/>
        <v>372.79513353206124</v>
      </c>
      <c r="F52" s="962">
        <f t="shared" si="11"/>
        <v>880.29674862077047</v>
      </c>
      <c r="G52" s="962">
        <f t="shared" si="11"/>
        <v>0</v>
      </c>
      <c r="H52" s="962">
        <f t="shared" si="11"/>
        <v>562.85932234382744</v>
      </c>
      <c r="I52" s="962">
        <f t="shared" si="11"/>
        <v>818.23926967087289</v>
      </c>
      <c r="J52" s="962">
        <f t="shared" si="11"/>
        <v>0</v>
      </c>
      <c r="K52" s="962">
        <f t="shared" si="11"/>
        <v>0.42145483903193653</v>
      </c>
      <c r="L52" s="962">
        <f t="shared" si="11"/>
        <v>4.4044079126620925</v>
      </c>
      <c r="M52" s="962">
        <f t="shared" si="11"/>
        <v>0</v>
      </c>
      <c r="N52" s="962">
        <f t="shared" si="11"/>
        <v>0</v>
      </c>
      <c r="O52" s="962">
        <f t="shared" si="11"/>
        <v>0</v>
      </c>
      <c r="P52" s="962">
        <f t="shared" si="11"/>
        <v>0</v>
      </c>
      <c r="Q52" s="962">
        <f t="shared" si="11"/>
        <v>0</v>
      </c>
      <c r="R52" s="962">
        <f t="shared" si="11"/>
        <v>0</v>
      </c>
      <c r="S52" s="962">
        <f t="shared" si="11"/>
        <v>0</v>
      </c>
      <c r="T52" s="962">
        <f t="shared" si="11"/>
        <v>0</v>
      </c>
      <c r="U52" s="962">
        <f t="shared" si="11"/>
        <v>0</v>
      </c>
      <c r="V52" s="962">
        <f t="shared" si="11"/>
        <v>0</v>
      </c>
      <c r="W52" s="962">
        <f t="shared" si="11"/>
        <v>0</v>
      </c>
      <c r="X52" s="1190">
        <f t="shared" si="11"/>
        <v>3715823.9065499995</v>
      </c>
      <c r="Y52" s="962">
        <f t="shared" si="11"/>
        <v>958593.43084652594</v>
      </c>
      <c r="Z52" s="962">
        <f t="shared" si="11"/>
        <v>365288.9048320711</v>
      </c>
      <c r="AA52" s="962">
        <f t="shared" si="11"/>
        <v>831944.20103323762</v>
      </c>
      <c r="AB52" s="962">
        <f t="shared" si="11"/>
        <v>0</v>
      </c>
      <c r="AC52" s="962">
        <f t="shared" si="11"/>
        <v>587485.56853849301</v>
      </c>
      <c r="AD52" s="962">
        <f t="shared" si="11"/>
        <v>928055.49345453863</v>
      </c>
      <c r="AE52" s="962">
        <f t="shared" si="11"/>
        <v>33709.149076980466</v>
      </c>
      <c r="AF52" s="962">
        <f t="shared" si="11"/>
        <v>2353.2027327904943</v>
      </c>
      <c r="AG52" s="962">
        <f t="shared" si="11"/>
        <v>8393.9560353627603</v>
      </c>
      <c r="AH52" s="962">
        <f t="shared" si="11"/>
        <v>0</v>
      </c>
      <c r="AI52" s="962">
        <f t="shared" si="11"/>
        <v>0</v>
      </c>
      <c r="AJ52" s="962">
        <f t="shared" si="11"/>
        <v>0</v>
      </c>
      <c r="AK52" s="962">
        <f t="shared" si="11"/>
        <v>0</v>
      </c>
      <c r="AL52" s="962">
        <f t="shared" si="11"/>
        <v>0</v>
      </c>
      <c r="AM52" s="962">
        <f t="shared" si="11"/>
        <v>0</v>
      </c>
      <c r="AN52" s="962">
        <f t="shared" si="11"/>
        <v>0</v>
      </c>
      <c r="AO52" s="962">
        <f t="shared" si="11"/>
        <v>0</v>
      </c>
      <c r="AP52" s="962">
        <f t="shared" si="11"/>
        <v>0</v>
      </c>
      <c r="AQ52" s="962">
        <f t="shared" si="11"/>
        <v>0</v>
      </c>
      <c r="AR52" s="962">
        <f t="shared" si="11"/>
        <v>0</v>
      </c>
      <c r="AS52" s="1190">
        <f t="shared" si="0"/>
        <v>3719543.4499999997</v>
      </c>
      <c r="AV52" s="1941" t="e">
        <v>#N/A</v>
      </c>
    </row>
    <row r="53" spans="1:48" s="685" customFormat="1" ht="12.75" x14ac:dyDescent="0.2">
      <c r="A53" s="261"/>
      <c r="B53" s="684"/>
      <c r="C53" s="826"/>
      <c r="D53" s="663"/>
      <c r="E53" s="663"/>
      <c r="F53" s="663"/>
      <c r="G53" s="663"/>
      <c r="H53" s="663"/>
      <c r="I53" s="663"/>
      <c r="J53" s="663"/>
      <c r="K53" s="663"/>
      <c r="L53" s="663"/>
      <c r="M53" s="663"/>
      <c r="N53" s="663"/>
      <c r="O53" s="663"/>
      <c r="P53" s="663"/>
      <c r="Q53" s="663"/>
      <c r="R53" s="663"/>
      <c r="S53" s="663"/>
      <c r="T53" s="663"/>
      <c r="U53" s="663"/>
      <c r="V53" s="663"/>
      <c r="W53" s="663"/>
      <c r="X53" s="665"/>
      <c r="Y53" s="663"/>
      <c r="Z53" s="663"/>
      <c r="AA53" s="663"/>
      <c r="AB53" s="663"/>
      <c r="AC53" s="663"/>
      <c r="AD53" s="663"/>
      <c r="AE53" s="663"/>
      <c r="AF53" s="663"/>
      <c r="AG53" s="663"/>
      <c r="AH53" s="663"/>
      <c r="AI53" s="663"/>
      <c r="AJ53" s="663"/>
      <c r="AK53" s="663"/>
      <c r="AL53" s="663"/>
      <c r="AM53" s="663"/>
      <c r="AN53" s="663"/>
      <c r="AO53" s="663"/>
      <c r="AP53" s="663"/>
      <c r="AQ53" s="663"/>
      <c r="AR53" s="663"/>
      <c r="AS53" s="826"/>
      <c r="AV53" s="1941" t="e">
        <v>#N/A</v>
      </c>
    </row>
    <row r="54" spans="1:48" s="685" customFormat="1" ht="12.75" x14ac:dyDescent="0.2">
      <c r="A54" s="1160" t="s">
        <v>869</v>
      </c>
      <c r="B54" s="1161" t="s">
        <v>369</v>
      </c>
      <c r="C54" s="826"/>
      <c r="D54" s="663">
        <f>'O5 Details by Class &amp; Accounts'!I39</f>
        <v>0</v>
      </c>
      <c r="E54" s="663">
        <f>'O5 Details by Class &amp; Accounts'!J39</f>
        <v>0</v>
      </c>
      <c r="F54" s="663">
        <f>'O5 Details by Class &amp; Accounts'!K39</f>
        <v>0</v>
      </c>
      <c r="G54" s="663">
        <f>'O5 Details by Class &amp; Accounts'!L39</f>
        <v>0</v>
      </c>
      <c r="H54" s="663">
        <f>'O5 Details by Class &amp; Accounts'!M39</f>
        <v>0</v>
      </c>
      <c r="I54" s="663">
        <f>'O5 Details by Class &amp; Accounts'!N39</f>
        <v>0</v>
      </c>
      <c r="J54" s="663">
        <f>'O5 Details by Class &amp; Accounts'!O39</f>
        <v>0</v>
      </c>
      <c r="K54" s="663">
        <f>'O5 Details by Class &amp; Accounts'!P39</f>
        <v>0</v>
      </c>
      <c r="L54" s="663">
        <f>'O5 Details by Class &amp; Accounts'!Q39</f>
        <v>0</v>
      </c>
      <c r="M54" s="663">
        <f>'O5 Details by Class &amp; Accounts'!R39</f>
        <v>0</v>
      </c>
      <c r="N54" s="663">
        <f>'O5 Details by Class &amp; Accounts'!S39</f>
        <v>0</v>
      </c>
      <c r="O54" s="663">
        <f>'O5 Details by Class &amp; Accounts'!T39</f>
        <v>0</v>
      </c>
      <c r="P54" s="663">
        <f>'O5 Details by Class &amp; Accounts'!U39</f>
        <v>0</v>
      </c>
      <c r="Q54" s="663">
        <f>'O5 Details by Class &amp; Accounts'!V39</f>
        <v>0</v>
      </c>
      <c r="R54" s="663">
        <f>'O5 Details by Class &amp; Accounts'!W39</f>
        <v>0</v>
      </c>
      <c r="S54" s="663">
        <f>'O5 Details by Class &amp; Accounts'!X39</f>
        <v>0</v>
      </c>
      <c r="T54" s="663">
        <f>'O5 Details by Class &amp; Accounts'!Y39</f>
        <v>0</v>
      </c>
      <c r="U54" s="663">
        <f>'O5 Details by Class &amp; Accounts'!Z39</f>
        <v>0</v>
      </c>
      <c r="V54" s="663">
        <f>'O5 Details by Class &amp; Accounts'!AA39</f>
        <v>0</v>
      </c>
      <c r="W54" s="663">
        <f>'O5 Details by Class &amp; Accounts'!AB39</f>
        <v>0</v>
      </c>
      <c r="X54" s="665">
        <f t="shared" si="3"/>
        <v>0</v>
      </c>
      <c r="Y54" s="663">
        <f>'O5 Details by Class &amp; Accounts'!AD39</f>
        <v>0</v>
      </c>
      <c r="Z54" s="663">
        <f>'O5 Details by Class &amp; Accounts'!AE39</f>
        <v>0</v>
      </c>
      <c r="AA54" s="663">
        <f>'O5 Details by Class &amp; Accounts'!AF39</f>
        <v>0</v>
      </c>
      <c r="AB54" s="663">
        <f>'O5 Details by Class &amp; Accounts'!AG39</f>
        <v>0</v>
      </c>
      <c r="AC54" s="663">
        <f>'O5 Details by Class &amp; Accounts'!AH39</f>
        <v>0</v>
      </c>
      <c r="AD54" s="663">
        <f>'O5 Details by Class &amp; Accounts'!AI39</f>
        <v>0</v>
      </c>
      <c r="AE54" s="663">
        <f>'O5 Details by Class &amp; Accounts'!AJ39</f>
        <v>0</v>
      </c>
      <c r="AF54" s="663">
        <f>'O5 Details by Class &amp; Accounts'!AK39</f>
        <v>0</v>
      </c>
      <c r="AG54" s="663">
        <f>'O5 Details by Class &amp; Accounts'!AL39</f>
        <v>0</v>
      </c>
      <c r="AH54" s="663">
        <f>'O5 Details by Class &amp; Accounts'!AM39</f>
        <v>0</v>
      </c>
      <c r="AI54" s="663">
        <f>'O5 Details by Class &amp; Accounts'!AN39</f>
        <v>0</v>
      </c>
      <c r="AJ54" s="663">
        <f>'O5 Details by Class &amp; Accounts'!AO39</f>
        <v>0</v>
      </c>
      <c r="AK54" s="663">
        <f>'O5 Details by Class &amp; Accounts'!AP39</f>
        <v>0</v>
      </c>
      <c r="AL54" s="663">
        <f>'O5 Details by Class &amp; Accounts'!AQ39</f>
        <v>0</v>
      </c>
      <c r="AM54" s="663">
        <f>'O5 Details by Class &amp; Accounts'!AR39</f>
        <v>0</v>
      </c>
      <c r="AN54" s="663">
        <f>'O5 Details by Class &amp; Accounts'!AS39</f>
        <v>0</v>
      </c>
      <c r="AO54" s="663">
        <f>'O5 Details by Class &amp; Accounts'!AT39</f>
        <v>0</v>
      </c>
      <c r="AP54" s="663">
        <f>'O5 Details by Class &amp; Accounts'!AU39</f>
        <v>0</v>
      </c>
      <c r="AQ54" s="663">
        <f>'O5 Details by Class &amp; Accounts'!AV39</f>
        <v>0</v>
      </c>
      <c r="AR54" s="663">
        <f>'O5 Details by Class &amp; Accounts'!AW39</f>
        <v>0</v>
      </c>
      <c r="AS54" s="665">
        <f t="shared" si="0"/>
        <v>0</v>
      </c>
      <c r="AV54" s="1941" t="s">
        <v>743</v>
      </c>
    </row>
    <row r="55" spans="1:48" s="685" customFormat="1" ht="12.75" x14ac:dyDescent="0.2">
      <c r="A55" s="1163" t="s">
        <v>870</v>
      </c>
      <c r="B55" s="1164" t="s">
        <v>370</v>
      </c>
      <c r="C55" s="826"/>
      <c r="D55" s="663">
        <f>'O5 Details by Class &amp; Accounts'!I40</f>
        <v>0</v>
      </c>
      <c r="E55" s="663">
        <f>'O5 Details by Class &amp; Accounts'!J40</f>
        <v>0</v>
      </c>
      <c r="F55" s="663">
        <f>'O5 Details by Class &amp; Accounts'!K40</f>
        <v>0</v>
      </c>
      <c r="G55" s="663">
        <f>'O5 Details by Class &amp; Accounts'!L40</f>
        <v>0</v>
      </c>
      <c r="H55" s="663">
        <f>'O5 Details by Class &amp; Accounts'!M40</f>
        <v>0</v>
      </c>
      <c r="I55" s="663">
        <f>'O5 Details by Class &amp; Accounts'!N40</f>
        <v>0</v>
      </c>
      <c r="J55" s="663">
        <f>'O5 Details by Class &amp; Accounts'!O40</f>
        <v>0</v>
      </c>
      <c r="K55" s="663">
        <f>'O5 Details by Class &amp; Accounts'!P40</f>
        <v>0</v>
      </c>
      <c r="L55" s="663">
        <f>'O5 Details by Class &amp; Accounts'!Q40</f>
        <v>0</v>
      </c>
      <c r="M55" s="663">
        <f>'O5 Details by Class &amp; Accounts'!R40</f>
        <v>0</v>
      </c>
      <c r="N55" s="663">
        <f>'O5 Details by Class &amp; Accounts'!S40</f>
        <v>0</v>
      </c>
      <c r="O55" s="663">
        <f>'O5 Details by Class &amp; Accounts'!T40</f>
        <v>0</v>
      </c>
      <c r="P55" s="663">
        <f>'O5 Details by Class &amp; Accounts'!U40</f>
        <v>0</v>
      </c>
      <c r="Q55" s="663">
        <f>'O5 Details by Class &amp; Accounts'!V40</f>
        <v>0</v>
      </c>
      <c r="R55" s="663">
        <f>'O5 Details by Class &amp; Accounts'!W40</f>
        <v>0</v>
      </c>
      <c r="S55" s="663">
        <f>'O5 Details by Class &amp; Accounts'!X40</f>
        <v>0</v>
      </c>
      <c r="T55" s="663">
        <f>'O5 Details by Class &amp; Accounts'!Y40</f>
        <v>0</v>
      </c>
      <c r="U55" s="663">
        <f>'O5 Details by Class &amp; Accounts'!Z40</f>
        <v>0</v>
      </c>
      <c r="V55" s="663">
        <f>'O5 Details by Class &amp; Accounts'!AA40</f>
        <v>0</v>
      </c>
      <c r="W55" s="663">
        <f>'O5 Details by Class &amp; Accounts'!AB40</f>
        <v>0</v>
      </c>
      <c r="X55" s="665">
        <f t="shared" si="3"/>
        <v>0</v>
      </c>
      <c r="Y55" s="663">
        <f>'O5 Details by Class &amp; Accounts'!AD40</f>
        <v>0</v>
      </c>
      <c r="Z55" s="663">
        <f>'O5 Details by Class &amp; Accounts'!AE40</f>
        <v>0</v>
      </c>
      <c r="AA55" s="663">
        <f>'O5 Details by Class &amp; Accounts'!AF40</f>
        <v>0</v>
      </c>
      <c r="AB55" s="663">
        <f>'O5 Details by Class &amp; Accounts'!AG40</f>
        <v>0</v>
      </c>
      <c r="AC55" s="663">
        <f>'O5 Details by Class &amp; Accounts'!AH40</f>
        <v>0</v>
      </c>
      <c r="AD55" s="663">
        <f>'O5 Details by Class &amp; Accounts'!AI40</f>
        <v>0</v>
      </c>
      <c r="AE55" s="663">
        <f>'O5 Details by Class &amp; Accounts'!AJ40</f>
        <v>0</v>
      </c>
      <c r="AF55" s="663">
        <f>'O5 Details by Class &amp; Accounts'!AK40</f>
        <v>0</v>
      </c>
      <c r="AG55" s="663">
        <f>'O5 Details by Class &amp; Accounts'!AL40</f>
        <v>0</v>
      </c>
      <c r="AH55" s="663">
        <f>'O5 Details by Class &amp; Accounts'!AM40</f>
        <v>0</v>
      </c>
      <c r="AI55" s="663">
        <f>'O5 Details by Class &amp; Accounts'!AN40</f>
        <v>0</v>
      </c>
      <c r="AJ55" s="663">
        <f>'O5 Details by Class &amp; Accounts'!AO40</f>
        <v>0</v>
      </c>
      <c r="AK55" s="663">
        <f>'O5 Details by Class &amp; Accounts'!AP40</f>
        <v>0</v>
      </c>
      <c r="AL55" s="663">
        <f>'O5 Details by Class &amp; Accounts'!AQ40</f>
        <v>0</v>
      </c>
      <c r="AM55" s="663">
        <f>'O5 Details by Class &amp; Accounts'!AR40</f>
        <v>0</v>
      </c>
      <c r="AN55" s="663">
        <f>'O5 Details by Class &amp; Accounts'!AS40</f>
        <v>0</v>
      </c>
      <c r="AO55" s="663">
        <f>'O5 Details by Class &amp; Accounts'!AT40</f>
        <v>0</v>
      </c>
      <c r="AP55" s="663">
        <f>'O5 Details by Class &amp; Accounts'!AU40</f>
        <v>0</v>
      </c>
      <c r="AQ55" s="663">
        <f>'O5 Details by Class &amp; Accounts'!AV40</f>
        <v>0</v>
      </c>
      <c r="AR55" s="663">
        <f>'O5 Details by Class &amp; Accounts'!AW40</f>
        <v>0</v>
      </c>
      <c r="AS55" s="665">
        <f t="shared" si="0"/>
        <v>0</v>
      </c>
      <c r="AV55" s="1941" t="s">
        <v>744</v>
      </c>
    </row>
    <row r="56" spans="1:48" s="685" customFormat="1" ht="12.75" x14ac:dyDescent="0.2">
      <c r="A56" s="1165">
        <v>1825</v>
      </c>
      <c r="B56" s="1166" t="s">
        <v>809</v>
      </c>
      <c r="C56" s="665">
        <f>SUM(D56:W56)</f>
        <v>0</v>
      </c>
      <c r="D56" s="663">
        <f>D54+D55</f>
        <v>0</v>
      </c>
      <c r="E56" s="663">
        <f t="shared" ref="E56:W56" si="12">E54+E55</f>
        <v>0</v>
      </c>
      <c r="F56" s="663">
        <f t="shared" si="12"/>
        <v>0</v>
      </c>
      <c r="G56" s="663">
        <f t="shared" si="12"/>
        <v>0</v>
      </c>
      <c r="H56" s="663">
        <f t="shared" si="12"/>
        <v>0</v>
      </c>
      <c r="I56" s="663">
        <f t="shared" si="12"/>
        <v>0</v>
      </c>
      <c r="J56" s="663">
        <f t="shared" si="12"/>
        <v>0</v>
      </c>
      <c r="K56" s="663">
        <f t="shared" si="12"/>
        <v>0</v>
      </c>
      <c r="L56" s="663">
        <f t="shared" si="12"/>
        <v>0</v>
      </c>
      <c r="M56" s="663">
        <f t="shared" si="12"/>
        <v>0</v>
      </c>
      <c r="N56" s="663">
        <f t="shared" si="12"/>
        <v>0</v>
      </c>
      <c r="O56" s="663">
        <f t="shared" si="12"/>
        <v>0</v>
      </c>
      <c r="P56" s="663">
        <f t="shared" si="12"/>
        <v>0</v>
      </c>
      <c r="Q56" s="663">
        <f t="shared" si="12"/>
        <v>0</v>
      </c>
      <c r="R56" s="663">
        <f t="shared" si="12"/>
        <v>0</v>
      </c>
      <c r="S56" s="663">
        <f t="shared" si="12"/>
        <v>0</v>
      </c>
      <c r="T56" s="663">
        <f t="shared" si="12"/>
        <v>0</v>
      </c>
      <c r="U56" s="663">
        <f t="shared" si="12"/>
        <v>0</v>
      </c>
      <c r="V56" s="663">
        <f t="shared" si="12"/>
        <v>0</v>
      </c>
      <c r="W56" s="663">
        <f t="shared" si="12"/>
        <v>0</v>
      </c>
      <c r="X56" s="665">
        <f t="shared" si="3"/>
        <v>0</v>
      </c>
      <c r="Y56" s="663">
        <f>Y54+Y55</f>
        <v>0</v>
      </c>
      <c r="Z56" s="663">
        <f t="shared" ref="Z56:AR56" si="13">Z54+Z55</f>
        <v>0</v>
      </c>
      <c r="AA56" s="663">
        <f t="shared" si="13"/>
        <v>0</v>
      </c>
      <c r="AB56" s="663">
        <f t="shared" si="13"/>
        <v>0</v>
      </c>
      <c r="AC56" s="663">
        <f t="shared" si="13"/>
        <v>0</v>
      </c>
      <c r="AD56" s="663">
        <f t="shared" si="13"/>
        <v>0</v>
      </c>
      <c r="AE56" s="663">
        <f t="shared" si="13"/>
        <v>0</v>
      </c>
      <c r="AF56" s="663">
        <f t="shared" si="13"/>
        <v>0</v>
      </c>
      <c r="AG56" s="663">
        <f t="shared" si="13"/>
        <v>0</v>
      </c>
      <c r="AH56" s="663">
        <f t="shared" si="13"/>
        <v>0</v>
      </c>
      <c r="AI56" s="663">
        <f t="shared" si="13"/>
        <v>0</v>
      </c>
      <c r="AJ56" s="663">
        <f t="shared" si="13"/>
        <v>0</v>
      </c>
      <c r="AK56" s="663">
        <f t="shared" si="13"/>
        <v>0</v>
      </c>
      <c r="AL56" s="663">
        <f t="shared" si="13"/>
        <v>0</v>
      </c>
      <c r="AM56" s="663">
        <f t="shared" si="13"/>
        <v>0</v>
      </c>
      <c r="AN56" s="663">
        <f t="shared" si="13"/>
        <v>0</v>
      </c>
      <c r="AO56" s="663">
        <f t="shared" si="13"/>
        <v>0</v>
      </c>
      <c r="AP56" s="663">
        <f t="shared" si="13"/>
        <v>0</v>
      </c>
      <c r="AQ56" s="663">
        <f t="shared" si="13"/>
        <v>0</v>
      </c>
      <c r="AR56" s="663">
        <f t="shared" si="13"/>
        <v>0</v>
      </c>
      <c r="AS56" s="665">
        <f t="shared" si="0"/>
        <v>0</v>
      </c>
      <c r="AV56" s="1941" t="e">
        <v>#N/A</v>
      </c>
    </row>
    <row r="57" spans="1:48" s="685" customFormat="1" ht="12.75" x14ac:dyDescent="0.2">
      <c r="A57" s="261"/>
      <c r="B57" s="684"/>
      <c r="C57" s="826"/>
      <c r="D57" s="663"/>
      <c r="E57" s="663"/>
      <c r="F57" s="663"/>
      <c r="G57" s="663"/>
      <c r="H57" s="663"/>
      <c r="I57" s="663"/>
      <c r="J57" s="663"/>
      <c r="K57" s="663"/>
      <c r="L57" s="663"/>
      <c r="M57" s="663"/>
      <c r="N57" s="663"/>
      <c r="O57" s="663"/>
      <c r="P57" s="663"/>
      <c r="Q57" s="663"/>
      <c r="R57" s="663"/>
      <c r="S57" s="663"/>
      <c r="T57" s="663"/>
      <c r="U57" s="663"/>
      <c r="V57" s="663"/>
      <c r="W57" s="663"/>
      <c r="X57" s="665"/>
      <c r="Y57" s="663"/>
      <c r="Z57" s="663"/>
      <c r="AA57" s="663"/>
      <c r="AB57" s="663"/>
      <c r="AC57" s="663"/>
      <c r="AD57" s="663"/>
      <c r="AE57" s="663"/>
      <c r="AF57" s="663"/>
      <c r="AG57" s="663"/>
      <c r="AH57" s="663"/>
      <c r="AI57" s="663"/>
      <c r="AJ57" s="663"/>
      <c r="AK57" s="663"/>
      <c r="AL57" s="663"/>
      <c r="AM57" s="663"/>
      <c r="AN57" s="663"/>
      <c r="AO57" s="663"/>
      <c r="AP57" s="663"/>
      <c r="AQ57" s="663"/>
      <c r="AR57" s="663"/>
      <c r="AS57" s="826"/>
      <c r="AV57" s="1941" t="e">
        <v>#N/A</v>
      </c>
    </row>
    <row r="58" spans="1:48" s="685" customFormat="1" ht="25.5" x14ac:dyDescent="0.2">
      <c r="A58" s="1186" t="s">
        <v>871</v>
      </c>
      <c r="B58" s="1187" t="s">
        <v>371</v>
      </c>
      <c r="C58" s="1200"/>
      <c r="D58" s="962">
        <f>'O5 Details by Class &amp; Accounts'!I42</f>
        <v>0</v>
      </c>
      <c r="E58" s="962">
        <f>'O5 Details by Class &amp; Accounts'!J42</f>
        <v>0</v>
      </c>
      <c r="F58" s="962">
        <f>'O5 Details by Class &amp; Accounts'!K42</f>
        <v>0</v>
      </c>
      <c r="G58" s="962">
        <f>'O5 Details by Class &amp; Accounts'!L42</f>
        <v>0</v>
      </c>
      <c r="H58" s="962">
        <f>'O5 Details by Class &amp; Accounts'!M42</f>
        <v>0</v>
      </c>
      <c r="I58" s="962">
        <f>'O5 Details by Class &amp; Accounts'!N42</f>
        <v>0</v>
      </c>
      <c r="J58" s="962">
        <f>'O5 Details by Class &amp; Accounts'!O42</f>
        <v>0</v>
      </c>
      <c r="K58" s="962">
        <f>'O5 Details by Class &amp; Accounts'!P42</f>
        <v>0</v>
      </c>
      <c r="L58" s="962">
        <f>'O5 Details by Class &amp; Accounts'!Q42</f>
        <v>0</v>
      </c>
      <c r="M58" s="962">
        <f>'O5 Details by Class &amp; Accounts'!R42</f>
        <v>0</v>
      </c>
      <c r="N58" s="962">
        <f>'O5 Details by Class &amp; Accounts'!S42</f>
        <v>0</v>
      </c>
      <c r="O58" s="962">
        <f>'O5 Details by Class &amp; Accounts'!T42</f>
        <v>0</v>
      </c>
      <c r="P58" s="962">
        <f>'O5 Details by Class &amp; Accounts'!U42</f>
        <v>0</v>
      </c>
      <c r="Q58" s="962">
        <f>'O5 Details by Class &amp; Accounts'!V42</f>
        <v>0</v>
      </c>
      <c r="R58" s="962">
        <f>'O5 Details by Class &amp; Accounts'!W42</f>
        <v>0</v>
      </c>
      <c r="S58" s="962">
        <f>'O5 Details by Class &amp; Accounts'!X42</f>
        <v>0</v>
      </c>
      <c r="T58" s="962">
        <f>'O5 Details by Class &amp; Accounts'!Y42</f>
        <v>0</v>
      </c>
      <c r="U58" s="962">
        <f>'O5 Details by Class &amp; Accounts'!Z42</f>
        <v>0</v>
      </c>
      <c r="V58" s="962">
        <f>'O5 Details by Class &amp; Accounts'!AA42</f>
        <v>0</v>
      </c>
      <c r="W58" s="962">
        <f>'O5 Details by Class &amp; Accounts'!AB42</f>
        <v>0</v>
      </c>
      <c r="X58" s="1190">
        <f t="shared" si="3"/>
        <v>0</v>
      </c>
      <c r="Y58" s="962">
        <f>'O5 Details by Class &amp; Accounts'!AD42</f>
        <v>0</v>
      </c>
      <c r="Z58" s="962">
        <f>'O5 Details by Class &amp; Accounts'!AE42</f>
        <v>0</v>
      </c>
      <c r="AA58" s="962">
        <f>'O5 Details by Class &amp; Accounts'!AF42</f>
        <v>0</v>
      </c>
      <c r="AB58" s="962">
        <f>'O5 Details by Class &amp; Accounts'!AG42</f>
        <v>0</v>
      </c>
      <c r="AC58" s="962">
        <f>'O5 Details by Class &amp; Accounts'!AH42</f>
        <v>0</v>
      </c>
      <c r="AD58" s="962">
        <f>'O5 Details by Class &amp; Accounts'!AI42</f>
        <v>0</v>
      </c>
      <c r="AE58" s="962">
        <f>'O5 Details by Class &amp; Accounts'!AJ42</f>
        <v>0</v>
      </c>
      <c r="AF58" s="962">
        <f>'O5 Details by Class &amp; Accounts'!AK42</f>
        <v>0</v>
      </c>
      <c r="AG58" s="962">
        <f>'O5 Details by Class &amp; Accounts'!AL42</f>
        <v>0</v>
      </c>
      <c r="AH58" s="962">
        <f>'O5 Details by Class &amp; Accounts'!AM42</f>
        <v>0</v>
      </c>
      <c r="AI58" s="962">
        <f>'O5 Details by Class &amp; Accounts'!AN42</f>
        <v>0</v>
      </c>
      <c r="AJ58" s="962">
        <f>'O5 Details by Class &amp; Accounts'!AO42</f>
        <v>0</v>
      </c>
      <c r="AK58" s="962">
        <f>'O5 Details by Class &amp; Accounts'!AP42</f>
        <v>0</v>
      </c>
      <c r="AL58" s="962">
        <f>'O5 Details by Class &amp; Accounts'!AQ42</f>
        <v>0</v>
      </c>
      <c r="AM58" s="962">
        <f>'O5 Details by Class &amp; Accounts'!AR42</f>
        <v>0</v>
      </c>
      <c r="AN58" s="962">
        <f>'O5 Details by Class &amp; Accounts'!AS42</f>
        <v>0</v>
      </c>
      <c r="AO58" s="962">
        <f>'O5 Details by Class &amp; Accounts'!AT42</f>
        <v>0</v>
      </c>
      <c r="AP58" s="962">
        <f>'O5 Details by Class &amp; Accounts'!AU42</f>
        <v>0</v>
      </c>
      <c r="AQ58" s="962">
        <f>'O5 Details by Class &amp; Accounts'!AV42</f>
        <v>0</v>
      </c>
      <c r="AR58" s="962">
        <f>'O5 Details by Class &amp; Accounts'!AW42</f>
        <v>0</v>
      </c>
      <c r="AS58" s="1190">
        <f t="shared" si="0"/>
        <v>0</v>
      </c>
      <c r="AV58" s="1941" t="s">
        <v>1515</v>
      </c>
    </row>
    <row r="59" spans="1:48" s="685" customFormat="1" ht="25.5" x14ac:dyDescent="0.2">
      <c r="A59" s="1191" t="s">
        <v>872</v>
      </c>
      <c r="B59" s="1192" t="s">
        <v>372</v>
      </c>
      <c r="C59" s="1200"/>
      <c r="D59" s="962">
        <f>'O5 Details by Class &amp; Accounts'!I43</f>
        <v>372399.40021648153</v>
      </c>
      <c r="E59" s="962">
        <f>'O5 Details by Class &amp; Accounts'!J43</f>
        <v>128482.36980850722</v>
      </c>
      <c r="F59" s="962">
        <f>'O5 Details by Class &amp; Accounts'!K43</f>
        <v>303390.79624222952</v>
      </c>
      <c r="G59" s="962">
        <f>'O5 Details by Class &amp; Accounts'!L43</f>
        <v>0</v>
      </c>
      <c r="H59" s="962">
        <f>'O5 Details by Class &amp; Accounts'!M43</f>
        <v>193987.24151351061</v>
      </c>
      <c r="I59" s="962">
        <f>'O5 Details by Class &amp; Accounts'!N43</f>
        <v>282002.93131952744</v>
      </c>
      <c r="J59" s="962">
        <f>'O5 Details by Class &amp; Accounts'!O43</f>
        <v>0</v>
      </c>
      <c r="K59" s="962">
        <f>'O5 Details by Class &amp; Accounts'!P43</f>
        <v>145.25274504804975</v>
      </c>
      <c r="L59" s="962">
        <f>'O5 Details by Class &amp; Accounts'!Q43</f>
        <v>1517.9617846956112</v>
      </c>
      <c r="M59" s="962">
        <f>'O5 Details by Class &amp; Accounts'!R43</f>
        <v>0</v>
      </c>
      <c r="N59" s="962">
        <f>'O5 Details by Class &amp; Accounts'!S43</f>
        <v>0</v>
      </c>
      <c r="O59" s="962">
        <f>'O5 Details by Class &amp; Accounts'!T43</f>
        <v>0</v>
      </c>
      <c r="P59" s="962">
        <f>'O5 Details by Class &amp; Accounts'!U43</f>
        <v>0</v>
      </c>
      <c r="Q59" s="962">
        <f>'O5 Details by Class &amp; Accounts'!V43</f>
        <v>0</v>
      </c>
      <c r="R59" s="962">
        <f>'O5 Details by Class &amp; Accounts'!W43</f>
        <v>0</v>
      </c>
      <c r="S59" s="962">
        <f>'O5 Details by Class &amp; Accounts'!X43</f>
        <v>0</v>
      </c>
      <c r="T59" s="962">
        <f>'O5 Details by Class &amp; Accounts'!Y43</f>
        <v>0</v>
      </c>
      <c r="U59" s="962">
        <f>'O5 Details by Class &amp; Accounts'!Z43</f>
        <v>0</v>
      </c>
      <c r="V59" s="962">
        <f>'O5 Details by Class &amp; Accounts'!AA43</f>
        <v>0</v>
      </c>
      <c r="W59" s="962">
        <f>'O5 Details by Class &amp; Accounts'!AB43</f>
        <v>0</v>
      </c>
      <c r="X59" s="1190">
        <f t="shared" si="3"/>
        <v>854617.30242000008</v>
      </c>
      <c r="Y59" s="962">
        <f>'O5 Details by Class &amp; Accounts'!AD43</f>
        <v>623328.64804012724</v>
      </c>
      <c r="Z59" s="962">
        <f>'O5 Details by Class &amp; Accounts'!AE43</f>
        <v>68771.456592186383</v>
      </c>
      <c r="AA59" s="962">
        <f>'O5 Details by Class &amp; Accounts'!AF43</f>
        <v>8499.4068813142312</v>
      </c>
      <c r="AB59" s="962">
        <f>'O5 Details by Class &amp; Accounts'!AG43</f>
        <v>0</v>
      </c>
      <c r="AC59" s="962">
        <f>'O5 Details by Class &amp; Accounts'!AH43</f>
        <v>232.86046250175977</v>
      </c>
      <c r="AD59" s="962">
        <f>'O5 Details by Class &amp; Accounts'!AI43</f>
        <v>58.215115625439942</v>
      </c>
      <c r="AE59" s="962">
        <f>'O5 Details by Class &amp; Accounts'!AJ43</f>
        <v>140046.16315626667</v>
      </c>
      <c r="AF59" s="962">
        <f>'O5 Details by Class &amp; Accounts'!AK43</f>
        <v>8635.2421511069242</v>
      </c>
      <c r="AG59" s="962">
        <f>'O5 Details by Class &amp; Accounts'!AL43</f>
        <v>5045.3100208714613</v>
      </c>
      <c r="AH59" s="962">
        <f>'O5 Details by Class &amp; Accounts'!AM43</f>
        <v>0</v>
      </c>
      <c r="AI59" s="962">
        <f>'O5 Details by Class &amp; Accounts'!AN43</f>
        <v>0</v>
      </c>
      <c r="AJ59" s="962">
        <f>'O5 Details by Class &amp; Accounts'!AO43</f>
        <v>0</v>
      </c>
      <c r="AK59" s="962">
        <f>'O5 Details by Class &amp; Accounts'!AP43</f>
        <v>0</v>
      </c>
      <c r="AL59" s="962">
        <f>'O5 Details by Class &amp; Accounts'!AQ43</f>
        <v>0</v>
      </c>
      <c r="AM59" s="962">
        <f>'O5 Details by Class &amp; Accounts'!AR43</f>
        <v>0</v>
      </c>
      <c r="AN59" s="962">
        <f>'O5 Details by Class &amp; Accounts'!AS43</f>
        <v>0</v>
      </c>
      <c r="AO59" s="962">
        <f>'O5 Details by Class &amp; Accounts'!AT43</f>
        <v>0</v>
      </c>
      <c r="AP59" s="962">
        <f>'O5 Details by Class &amp; Accounts'!AU43</f>
        <v>0</v>
      </c>
      <c r="AQ59" s="962">
        <f>'O5 Details by Class &amp; Accounts'!AV43</f>
        <v>0</v>
      </c>
      <c r="AR59" s="962">
        <f>'O5 Details by Class &amp; Accounts'!AW43</f>
        <v>0</v>
      </c>
      <c r="AS59" s="1190">
        <f t="shared" si="0"/>
        <v>854617.30242000008</v>
      </c>
      <c r="AV59" s="1941" t="s">
        <v>745</v>
      </c>
    </row>
    <row r="60" spans="1:48" s="685" customFormat="1" ht="25.5" x14ac:dyDescent="0.2">
      <c r="A60" s="1191" t="s">
        <v>873</v>
      </c>
      <c r="B60" s="1192" t="s">
        <v>395</v>
      </c>
      <c r="C60" s="1200"/>
      <c r="D60" s="962">
        <f>'O5 Details by Class &amp; Accounts'!I44</f>
        <v>262781.35001908947</v>
      </c>
      <c r="E60" s="962">
        <f>'O5 Details by Class &amp; Accounts'!J44</f>
        <v>90662.795300702972</v>
      </c>
      <c r="F60" s="962">
        <f>'O5 Details by Class &amp; Accounts'!K44</f>
        <v>171732.38587194955</v>
      </c>
      <c r="G60" s="962">
        <f>'O5 Details by Class &amp; Accounts'!L44</f>
        <v>0</v>
      </c>
      <c r="H60" s="962">
        <f>'O5 Details by Class &amp; Accounts'!M44</f>
        <v>10058.564058425625</v>
      </c>
      <c r="I60" s="962">
        <f>'O5 Details by Class &amp; Accounts'!N44</f>
        <v>0</v>
      </c>
      <c r="J60" s="962">
        <f>'O5 Details by Class &amp; Accounts'!O44</f>
        <v>0</v>
      </c>
      <c r="K60" s="962">
        <f>'O5 Details by Class &amp; Accounts'!P44</f>
        <v>102.49670760886424</v>
      </c>
      <c r="L60" s="962">
        <f>'O5 Details by Class &amp; Accounts'!Q44</f>
        <v>1071.1404122235883</v>
      </c>
      <c r="M60" s="962">
        <f>'O5 Details by Class &amp; Accounts'!R44</f>
        <v>0</v>
      </c>
      <c r="N60" s="962">
        <f>'O5 Details by Class &amp; Accounts'!S44</f>
        <v>0</v>
      </c>
      <c r="O60" s="962">
        <f>'O5 Details by Class &amp; Accounts'!T44</f>
        <v>0</v>
      </c>
      <c r="P60" s="962">
        <f>'O5 Details by Class &amp; Accounts'!U44</f>
        <v>0</v>
      </c>
      <c r="Q60" s="962">
        <f>'O5 Details by Class &amp; Accounts'!V44</f>
        <v>0</v>
      </c>
      <c r="R60" s="962">
        <f>'O5 Details by Class &amp; Accounts'!W44</f>
        <v>0</v>
      </c>
      <c r="S60" s="962">
        <f>'O5 Details by Class &amp; Accounts'!X44</f>
        <v>0</v>
      </c>
      <c r="T60" s="962">
        <f>'O5 Details by Class &amp; Accounts'!Y44</f>
        <v>0</v>
      </c>
      <c r="U60" s="962">
        <f>'O5 Details by Class &amp; Accounts'!Z44</f>
        <v>0</v>
      </c>
      <c r="V60" s="962">
        <f>'O5 Details by Class &amp; Accounts'!AA44</f>
        <v>0</v>
      </c>
      <c r="W60" s="962">
        <f>'O5 Details by Class &amp; Accounts'!AB44</f>
        <v>0</v>
      </c>
      <c r="X60" s="1190">
        <f t="shared" si="3"/>
        <v>357605.82158000011</v>
      </c>
      <c r="Y60" s="962">
        <f>'O5 Details by Class &amp; Accounts'!AD44</f>
        <v>261009.18429431407</v>
      </c>
      <c r="Z60" s="962">
        <f>'O5 Details by Class &amp; Accounts'!AE44</f>
        <v>28796.978679380143</v>
      </c>
      <c r="AA60" s="962">
        <f>'O5 Details by Class &amp; Accounts'!AF44</f>
        <v>3428.9856102422182</v>
      </c>
      <c r="AB60" s="962">
        <f>'O5 Details by Class &amp; Accounts'!AG44</f>
        <v>0</v>
      </c>
      <c r="AC60" s="962">
        <f>'O5 Details by Class &amp; Accounts'!AH44</f>
        <v>0</v>
      </c>
      <c r="AD60" s="962">
        <f>'O5 Details by Class &amp; Accounts'!AI44</f>
        <v>0</v>
      </c>
      <c r="AE60" s="962">
        <f>'O5 Details by Class &amp; Accounts'!AJ44</f>
        <v>58642.154381796412</v>
      </c>
      <c r="AF60" s="962">
        <f>'O5 Details by Class &amp; Accounts'!AK44</f>
        <v>3615.8734515587371</v>
      </c>
      <c r="AG60" s="962">
        <f>'O5 Details by Class &amp; Accounts'!AL44</f>
        <v>2112.6451627084753</v>
      </c>
      <c r="AH60" s="962">
        <f>'O5 Details by Class &amp; Accounts'!AM44</f>
        <v>0</v>
      </c>
      <c r="AI60" s="962">
        <f>'O5 Details by Class &amp; Accounts'!AN44</f>
        <v>0</v>
      </c>
      <c r="AJ60" s="962">
        <f>'O5 Details by Class &amp; Accounts'!AO44</f>
        <v>0</v>
      </c>
      <c r="AK60" s="962">
        <f>'O5 Details by Class &amp; Accounts'!AP44</f>
        <v>0</v>
      </c>
      <c r="AL60" s="962">
        <f>'O5 Details by Class &amp; Accounts'!AQ44</f>
        <v>0</v>
      </c>
      <c r="AM60" s="962">
        <f>'O5 Details by Class &amp; Accounts'!AR44</f>
        <v>0</v>
      </c>
      <c r="AN60" s="962">
        <f>'O5 Details by Class &amp; Accounts'!AS44</f>
        <v>0</v>
      </c>
      <c r="AO60" s="962">
        <f>'O5 Details by Class &amp; Accounts'!AT44</f>
        <v>0</v>
      </c>
      <c r="AP60" s="962">
        <f>'O5 Details by Class &amp; Accounts'!AU44</f>
        <v>0</v>
      </c>
      <c r="AQ60" s="962">
        <f>'O5 Details by Class &amp; Accounts'!AV44</f>
        <v>0</v>
      </c>
      <c r="AR60" s="962">
        <f>'O5 Details by Class &amp; Accounts'!AW44</f>
        <v>0</v>
      </c>
      <c r="AS60" s="1190">
        <f t="shared" si="0"/>
        <v>357605.82158000011</v>
      </c>
      <c r="AV60" s="1941" t="s">
        <v>746</v>
      </c>
    </row>
    <row r="61" spans="1:48" s="685" customFormat="1" ht="12.75" x14ac:dyDescent="0.2">
      <c r="A61" s="1193">
        <v>1830</v>
      </c>
      <c r="B61" s="1194" t="s">
        <v>809</v>
      </c>
      <c r="C61" s="1190">
        <f>SUM(D61:W61)</f>
        <v>1818334.686</v>
      </c>
      <c r="D61" s="962">
        <f>D58+D59+D60</f>
        <v>635180.75023557106</v>
      </c>
      <c r="E61" s="962">
        <f t="shared" ref="E61:W61" si="14">E58+E59+E60</f>
        <v>219145.16510921018</v>
      </c>
      <c r="F61" s="962">
        <f t="shared" si="14"/>
        <v>475123.18211417907</v>
      </c>
      <c r="G61" s="962">
        <f t="shared" si="14"/>
        <v>0</v>
      </c>
      <c r="H61" s="962">
        <f t="shared" si="14"/>
        <v>204045.80557193625</v>
      </c>
      <c r="I61" s="962">
        <f t="shared" si="14"/>
        <v>282002.93131952744</v>
      </c>
      <c r="J61" s="962">
        <f t="shared" si="14"/>
        <v>0</v>
      </c>
      <c r="K61" s="962">
        <f t="shared" si="14"/>
        <v>247.749452656914</v>
      </c>
      <c r="L61" s="962">
        <f t="shared" si="14"/>
        <v>2589.1021969191997</v>
      </c>
      <c r="M61" s="962">
        <f t="shared" si="14"/>
        <v>0</v>
      </c>
      <c r="N61" s="962">
        <f t="shared" si="14"/>
        <v>0</v>
      </c>
      <c r="O61" s="962">
        <f t="shared" si="14"/>
        <v>0</v>
      </c>
      <c r="P61" s="962">
        <f t="shared" si="14"/>
        <v>0</v>
      </c>
      <c r="Q61" s="962">
        <f t="shared" si="14"/>
        <v>0</v>
      </c>
      <c r="R61" s="962">
        <f t="shared" si="14"/>
        <v>0</v>
      </c>
      <c r="S61" s="962">
        <f t="shared" si="14"/>
        <v>0</v>
      </c>
      <c r="T61" s="962">
        <f t="shared" si="14"/>
        <v>0</v>
      </c>
      <c r="U61" s="962">
        <f t="shared" si="14"/>
        <v>0</v>
      </c>
      <c r="V61" s="962">
        <f t="shared" si="14"/>
        <v>0</v>
      </c>
      <c r="W61" s="962">
        <f t="shared" si="14"/>
        <v>0</v>
      </c>
      <c r="X61" s="1190">
        <f t="shared" si="3"/>
        <v>1212223.1240000003</v>
      </c>
      <c r="Y61" s="962">
        <f>Y59+Y60</f>
        <v>884337.83233444137</v>
      </c>
      <c r="Z61" s="962">
        <f t="shared" ref="Z61:AR61" si="15">Z59+Z60</f>
        <v>97568.43527156653</v>
      </c>
      <c r="AA61" s="962">
        <f t="shared" si="15"/>
        <v>11928.392491556449</v>
      </c>
      <c r="AB61" s="962">
        <f t="shared" si="15"/>
        <v>0</v>
      </c>
      <c r="AC61" s="962">
        <f t="shared" si="15"/>
        <v>232.86046250175977</v>
      </c>
      <c r="AD61" s="962">
        <f t="shared" si="15"/>
        <v>58.215115625439942</v>
      </c>
      <c r="AE61" s="962">
        <f t="shared" si="15"/>
        <v>198688.3175380631</v>
      </c>
      <c r="AF61" s="962">
        <f t="shared" si="15"/>
        <v>12251.115602665661</v>
      </c>
      <c r="AG61" s="962">
        <f t="shared" si="15"/>
        <v>7157.9551835799366</v>
      </c>
      <c r="AH61" s="962">
        <f t="shared" si="15"/>
        <v>0</v>
      </c>
      <c r="AI61" s="962">
        <f t="shared" si="15"/>
        <v>0</v>
      </c>
      <c r="AJ61" s="962">
        <f t="shared" si="15"/>
        <v>0</v>
      </c>
      <c r="AK61" s="962">
        <f t="shared" si="15"/>
        <v>0</v>
      </c>
      <c r="AL61" s="962">
        <f t="shared" si="15"/>
        <v>0</v>
      </c>
      <c r="AM61" s="962">
        <f t="shared" si="15"/>
        <v>0</v>
      </c>
      <c r="AN61" s="962">
        <f t="shared" si="15"/>
        <v>0</v>
      </c>
      <c r="AO61" s="962">
        <f t="shared" si="15"/>
        <v>0</v>
      </c>
      <c r="AP61" s="962">
        <f t="shared" si="15"/>
        <v>0</v>
      </c>
      <c r="AQ61" s="962">
        <f t="shared" si="15"/>
        <v>0</v>
      </c>
      <c r="AR61" s="962">
        <f t="shared" si="15"/>
        <v>0</v>
      </c>
      <c r="AS61" s="1190">
        <f t="shared" si="0"/>
        <v>3030557.8100000005</v>
      </c>
      <c r="AV61" s="1941" t="e">
        <v>#N/A</v>
      </c>
    </row>
    <row r="62" spans="1:48" s="685" customFormat="1" ht="12.75" x14ac:dyDescent="0.2">
      <c r="A62" s="261"/>
      <c r="B62" s="684"/>
      <c r="C62" s="826"/>
      <c r="D62" s="663"/>
      <c r="E62" s="663"/>
      <c r="F62" s="663"/>
      <c r="G62" s="663"/>
      <c r="H62" s="663"/>
      <c r="I62" s="663"/>
      <c r="J62" s="663"/>
      <c r="K62" s="663"/>
      <c r="L62" s="663"/>
      <c r="M62" s="663"/>
      <c r="N62" s="663"/>
      <c r="O62" s="663"/>
      <c r="P62" s="663"/>
      <c r="Q62" s="663"/>
      <c r="R62" s="663"/>
      <c r="S62" s="663"/>
      <c r="T62" s="663"/>
      <c r="U62" s="663"/>
      <c r="V62" s="663"/>
      <c r="W62" s="663"/>
      <c r="X62" s="665"/>
      <c r="Y62" s="663"/>
      <c r="Z62" s="663"/>
      <c r="AA62" s="663"/>
      <c r="AB62" s="663"/>
      <c r="AC62" s="663"/>
      <c r="AD62" s="663"/>
      <c r="AE62" s="663"/>
      <c r="AF62" s="663"/>
      <c r="AG62" s="663"/>
      <c r="AH62" s="663"/>
      <c r="AI62" s="663"/>
      <c r="AJ62" s="663"/>
      <c r="AK62" s="663"/>
      <c r="AL62" s="663"/>
      <c r="AM62" s="663"/>
      <c r="AN62" s="663"/>
      <c r="AO62" s="663"/>
      <c r="AP62" s="663"/>
      <c r="AQ62" s="663"/>
      <c r="AR62" s="663"/>
      <c r="AS62" s="826"/>
      <c r="AV62" s="1941" t="e">
        <v>#N/A</v>
      </c>
    </row>
    <row r="63" spans="1:48" s="685" customFormat="1" ht="25.5" x14ac:dyDescent="0.2">
      <c r="A63" s="1160" t="s">
        <v>874</v>
      </c>
      <c r="B63" s="1161" t="s">
        <v>396</v>
      </c>
      <c r="C63" s="826"/>
      <c r="D63" s="663">
        <f>'O5 Details by Class &amp; Accounts'!I46</f>
        <v>0</v>
      </c>
      <c r="E63" s="663">
        <f>'O5 Details by Class &amp; Accounts'!J46</f>
        <v>0</v>
      </c>
      <c r="F63" s="663">
        <f>'O5 Details by Class &amp; Accounts'!K46</f>
        <v>0</v>
      </c>
      <c r="G63" s="663">
        <f>'O5 Details by Class &amp; Accounts'!L46</f>
        <v>0</v>
      </c>
      <c r="H63" s="663">
        <f>'O5 Details by Class &amp; Accounts'!M46</f>
        <v>0</v>
      </c>
      <c r="I63" s="663">
        <f>'O5 Details by Class &amp; Accounts'!N46</f>
        <v>0</v>
      </c>
      <c r="J63" s="663">
        <f>'O5 Details by Class &amp; Accounts'!O46</f>
        <v>0</v>
      </c>
      <c r="K63" s="663">
        <f>'O5 Details by Class &amp; Accounts'!P46</f>
        <v>0</v>
      </c>
      <c r="L63" s="663">
        <f>'O5 Details by Class &amp; Accounts'!Q46</f>
        <v>0</v>
      </c>
      <c r="M63" s="663">
        <f>'O5 Details by Class &amp; Accounts'!R46</f>
        <v>0</v>
      </c>
      <c r="N63" s="663">
        <f>'O5 Details by Class &amp; Accounts'!S46</f>
        <v>0</v>
      </c>
      <c r="O63" s="663">
        <f>'O5 Details by Class &amp; Accounts'!T46</f>
        <v>0</v>
      </c>
      <c r="P63" s="663">
        <f>'O5 Details by Class &amp; Accounts'!U46</f>
        <v>0</v>
      </c>
      <c r="Q63" s="663">
        <f>'O5 Details by Class &amp; Accounts'!V46</f>
        <v>0</v>
      </c>
      <c r="R63" s="663">
        <f>'O5 Details by Class &amp; Accounts'!W46</f>
        <v>0</v>
      </c>
      <c r="S63" s="663">
        <f>'O5 Details by Class &amp; Accounts'!X46</f>
        <v>0</v>
      </c>
      <c r="T63" s="663">
        <f>'O5 Details by Class &amp; Accounts'!Y46</f>
        <v>0</v>
      </c>
      <c r="U63" s="663">
        <f>'O5 Details by Class &amp; Accounts'!Z46</f>
        <v>0</v>
      </c>
      <c r="V63" s="663">
        <f>'O5 Details by Class &amp; Accounts'!AA46</f>
        <v>0</v>
      </c>
      <c r="W63" s="663">
        <f>'O5 Details by Class &amp; Accounts'!AB46</f>
        <v>0</v>
      </c>
      <c r="X63" s="665">
        <f t="shared" si="3"/>
        <v>0</v>
      </c>
      <c r="Y63" s="663">
        <f>'O5 Details by Class &amp; Accounts'!AD46</f>
        <v>0</v>
      </c>
      <c r="Z63" s="663">
        <f>'O5 Details by Class &amp; Accounts'!AE46</f>
        <v>0</v>
      </c>
      <c r="AA63" s="663">
        <f>'O5 Details by Class &amp; Accounts'!AF46</f>
        <v>0</v>
      </c>
      <c r="AB63" s="663">
        <f>'O5 Details by Class &amp; Accounts'!AG46</f>
        <v>0</v>
      </c>
      <c r="AC63" s="663">
        <f>'O5 Details by Class &amp; Accounts'!AH46</f>
        <v>0</v>
      </c>
      <c r="AD63" s="663">
        <f>'O5 Details by Class &amp; Accounts'!AI46</f>
        <v>0</v>
      </c>
      <c r="AE63" s="663">
        <f>'O5 Details by Class &amp; Accounts'!AJ46</f>
        <v>0</v>
      </c>
      <c r="AF63" s="663">
        <f>'O5 Details by Class &amp; Accounts'!AK46</f>
        <v>0</v>
      </c>
      <c r="AG63" s="663">
        <f>'O5 Details by Class &amp; Accounts'!AL46</f>
        <v>0</v>
      </c>
      <c r="AH63" s="663">
        <f>'O5 Details by Class &amp; Accounts'!AM46</f>
        <v>0</v>
      </c>
      <c r="AI63" s="663">
        <f>'O5 Details by Class &amp; Accounts'!AN46</f>
        <v>0</v>
      </c>
      <c r="AJ63" s="663">
        <f>'O5 Details by Class &amp; Accounts'!AO46</f>
        <v>0</v>
      </c>
      <c r="AK63" s="663">
        <f>'O5 Details by Class &amp; Accounts'!AP46</f>
        <v>0</v>
      </c>
      <c r="AL63" s="663">
        <f>'O5 Details by Class &amp; Accounts'!AQ46</f>
        <v>0</v>
      </c>
      <c r="AM63" s="663">
        <f>'O5 Details by Class &amp; Accounts'!AR46</f>
        <v>0</v>
      </c>
      <c r="AN63" s="663">
        <f>'O5 Details by Class &amp; Accounts'!AS46</f>
        <v>0</v>
      </c>
      <c r="AO63" s="663">
        <f>'O5 Details by Class &amp; Accounts'!AT46</f>
        <v>0</v>
      </c>
      <c r="AP63" s="663">
        <f>'O5 Details by Class &amp; Accounts'!AU46</f>
        <v>0</v>
      </c>
      <c r="AQ63" s="663">
        <f>'O5 Details by Class &amp; Accounts'!AV46</f>
        <v>0</v>
      </c>
      <c r="AR63" s="663">
        <f>'O5 Details by Class &amp; Accounts'!AW46</f>
        <v>0</v>
      </c>
      <c r="AS63" s="665">
        <f t="shared" si="0"/>
        <v>0</v>
      </c>
      <c r="AV63" s="1941" t="s">
        <v>1515</v>
      </c>
    </row>
    <row r="64" spans="1:48" s="685" customFormat="1" ht="25.5" x14ac:dyDescent="0.2">
      <c r="A64" s="1163" t="s">
        <v>875</v>
      </c>
      <c r="B64" s="1164" t="s">
        <v>397</v>
      </c>
      <c r="C64" s="826"/>
      <c r="D64" s="663">
        <f>'O5 Details by Class &amp; Accounts'!I47</f>
        <v>1502824.5773086234</v>
      </c>
      <c r="E64" s="663">
        <f>'O5 Details by Class &amp; Accounts'!J47</f>
        <v>518492.94866435323</v>
      </c>
      <c r="F64" s="663">
        <f>'O5 Details by Class &amp; Accounts'!K47</f>
        <v>1224339.0962955591</v>
      </c>
      <c r="G64" s="663">
        <f>'O5 Details by Class &amp; Accounts'!L47</f>
        <v>0</v>
      </c>
      <c r="H64" s="663">
        <f>'O5 Details by Class &amp; Accounts'!M47</f>
        <v>782839.05414814642</v>
      </c>
      <c r="I64" s="663">
        <f>'O5 Details by Class &amp; Accounts'!N47</f>
        <v>1138027.976988415</v>
      </c>
      <c r="J64" s="663">
        <f>'O5 Details by Class &amp; Accounts'!O47</f>
        <v>0</v>
      </c>
      <c r="K64" s="663">
        <f>'O5 Details by Class &amp; Accounts'!P47</f>
        <v>586.17010406799147</v>
      </c>
      <c r="L64" s="663">
        <f>'O5 Details by Class &amp; Accounts'!Q47</f>
        <v>6125.7624908356747</v>
      </c>
      <c r="M64" s="663">
        <f>'O5 Details by Class &amp; Accounts'!R47</f>
        <v>0</v>
      </c>
      <c r="N64" s="663">
        <f>'O5 Details by Class &amp; Accounts'!S47</f>
        <v>0</v>
      </c>
      <c r="O64" s="663">
        <f>'O5 Details by Class &amp; Accounts'!T47</f>
        <v>0</v>
      </c>
      <c r="P64" s="663">
        <f>'O5 Details by Class &amp; Accounts'!U47</f>
        <v>0</v>
      </c>
      <c r="Q64" s="663">
        <f>'O5 Details by Class &amp; Accounts'!V47</f>
        <v>0</v>
      </c>
      <c r="R64" s="663">
        <f>'O5 Details by Class &amp; Accounts'!W47</f>
        <v>0</v>
      </c>
      <c r="S64" s="663">
        <f>'O5 Details by Class &amp; Accounts'!X47</f>
        <v>0</v>
      </c>
      <c r="T64" s="663">
        <f>'O5 Details by Class &amp; Accounts'!Y47</f>
        <v>0</v>
      </c>
      <c r="U64" s="663">
        <f>'O5 Details by Class &amp; Accounts'!Z47</f>
        <v>0</v>
      </c>
      <c r="V64" s="663">
        <f>'O5 Details by Class &amp; Accounts'!AA47</f>
        <v>0</v>
      </c>
      <c r="W64" s="663">
        <f>'O5 Details by Class &amp; Accounts'!AB47</f>
        <v>0</v>
      </c>
      <c r="X64" s="665">
        <f t="shared" si="3"/>
        <v>3448823.7240000009</v>
      </c>
      <c r="Y64" s="663">
        <f>'O5 Details by Class &amp; Accounts'!AD47</f>
        <v>2515454.1373340301</v>
      </c>
      <c r="Z64" s="663">
        <f>'O5 Details by Class &amp; Accounts'!AE47</f>
        <v>277528.46842387778</v>
      </c>
      <c r="AA64" s="663">
        <f>'O5 Details by Class &amp; Accounts'!AF47</f>
        <v>34299.511616720789</v>
      </c>
      <c r="AB64" s="663">
        <f>'O5 Details by Class &amp; Accounts'!AG47</f>
        <v>0</v>
      </c>
      <c r="AC64" s="663">
        <f>'O5 Details by Class &amp; Accounts'!AH47</f>
        <v>939.71264703344627</v>
      </c>
      <c r="AD64" s="663">
        <f>'O5 Details by Class &amp; Accounts'!AI47</f>
        <v>234.92816175836157</v>
      </c>
      <c r="AE64" s="663">
        <f>'O5 Details by Class &amp; Accounts'!AJ47</f>
        <v>565158.84780336509</v>
      </c>
      <c r="AF64" s="663">
        <f>'O5 Details by Class &amp; Accounts'!AK47</f>
        <v>34847.677327490295</v>
      </c>
      <c r="AG64" s="663">
        <f>'O5 Details by Class &amp; Accounts'!AL47</f>
        <v>20360.440685724669</v>
      </c>
      <c r="AH64" s="663">
        <f>'O5 Details by Class &amp; Accounts'!AM47</f>
        <v>0</v>
      </c>
      <c r="AI64" s="663">
        <f>'O5 Details by Class &amp; Accounts'!AN47</f>
        <v>0</v>
      </c>
      <c r="AJ64" s="663">
        <f>'O5 Details by Class &amp; Accounts'!AO47</f>
        <v>0</v>
      </c>
      <c r="AK64" s="663">
        <f>'O5 Details by Class &amp; Accounts'!AP47</f>
        <v>0</v>
      </c>
      <c r="AL64" s="663">
        <f>'O5 Details by Class &amp; Accounts'!AQ47</f>
        <v>0</v>
      </c>
      <c r="AM64" s="663">
        <f>'O5 Details by Class &amp; Accounts'!AR47</f>
        <v>0</v>
      </c>
      <c r="AN64" s="663">
        <f>'O5 Details by Class &amp; Accounts'!AS47</f>
        <v>0</v>
      </c>
      <c r="AO64" s="663">
        <f>'O5 Details by Class &amp; Accounts'!AT47</f>
        <v>0</v>
      </c>
      <c r="AP64" s="663">
        <f>'O5 Details by Class &amp; Accounts'!AU47</f>
        <v>0</v>
      </c>
      <c r="AQ64" s="663">
        <f>'O5 Details by Class &amp; Accounts'!AV47</f>
        <v>0</v>
      </c>
      <c r="AR64" s="663">
        <f>'O5 Details by Class &amp; Accounts'!AW47</f>
        <v>0</v>
      </c>
      <c r="AS64" s="665">
        <f t="shared" si="0"/>
        <v>3448823.7240000009</v>
      </c>
      <c r="AV64" s="1941" t="s">
        <v>745</v>
      </c>
    </row>
    <row r="65" spans="1:48" s="685" customFormat="1" ht="25.5" x14ac:dyDescent="0.2">
      <c r="A65" s="1163" t="s">
        <v>876</v>
      </c>
      <c r="B65" s="1164" t="s">
        <v>398</v>
      </c>
      <c r="C65" s="826"/>
      <c r="D65" s="663">
        <f>'O5 Details by Class &amp; Accounts'!I48</f>
        <v>378691.06320970476</v>
      </c>
      <c r="E65" s="663">
        <f>'O5 Details by Class &amp; Accounts'!J48</f>
        <v>130653.07086478145</v>
      </c>
      <c r="F65" s="663">
        <f>'O5 Details by Class &amp; Accounts'!K48</f>
        <v>247481.48903513726</v>
      </c>
      <c r="G65" s="663">
        <f>'O5 Details by Class &amp; Accounts'!L48</f>
        <v>0</v>
      </c>
      <c r="H65" s="663">
        <f>'O5 Details by Class &amp; Accounts'!M48</f>
        <v>14495.276462242909</v>
      </c>
      <c r="I65" s="663">
        <f>'O5 Details by Class &amp; Accounts'!N48</f>
        <v>0</v>
      </c>
      <c r="J65" s="663">
        <f>'O5 Details by Class &amp; Accounts'!O48</f>
        <v>0</v>
      </c>
      <c r="K65" s="663">
        <f>'O5 Details by Class &amp; Accounts'!P48</f>
        <v>147.70678047386312</v>
      </c>
      <c r="L65" s="663">
        <f>'O5 Details by Class &amp; Accounts'!Q48</f>
        <v>1543.6076476597957</v>
      </c>
      <c r="M65" s="663">
        <f>'O5 Details by Class &amp; Accounts'!R48</f>
        <v>0</v>
      </c>
      <c r="N65" s="663">
        <f>'O5 Details by Class &amp; Accounts'!S48</f>
        <v>0</v>
      </c>
      <c r="O65" s="663">
        <f>'O5 Details by Class &amp; Accounts'!T48</f>
        <v>0</v>
      </c>
      <c r="P65" s="663">
        <f>'O5 Details by Class &amp; Accounts'!U48</f>
        <v>0</v>
      </c>
      <c r="Q65" s="663">
        <f>'O5 Details by Class &amp; Accounts'!V48</f>
        <v>0</v>
      </c>
      <c r="R65" s="663">
        <f>'O5 Details by Class &amp; Accounts'!W48</f>
        <v>0</v>
      </c>
      <c r="S65" s="663">
        <f>'O5 Details by Class &amp; Accounts'!X48</f>
        <v>0</v>
      </c>
      <c r="T65" s="663">
        <f>'O5 Details by Class &amp; Accounts'!Y48</f>
        <v>0</v>
      </c>
      <c r="U65" s="663">
        <f>'O5 Details by Class &amp; Accounts'!Z48</f>
        <v>0</v>
      </c>
      <c r="V65" s="663">
        <f>'O5 Details by Class &amp; Accounts'!AA48</f>
        <v>0</v>
      </c>
      <c r="W65" s="663">
        <f>'O5 Details by Class &amp; Accounts'!AB48</f>
        <v>0</v>
      </c>
      <c r="X65" s="665">
        <f t="shared" si="3"/>
        <v>515341.47600000002</v>
      </c>
      <c r="Y65" s="663">
        <f>'O5 Details by Class &amp; Accounts'!AD48</f>
        <v>376137.21636155422</v>
      </c>
      <c r="Z65" s="663">
        <f>'O5 Details by Class &amp; Accounts'!AE48</f>
        <v>41498.981843762784</v>
      </c>
      <c r="AA65" s="663">
        <f>'O5 Details by Class &amp; Accounts'!AF48</f>
        <v>4941.4701856850716</v>
      </c>
      <c r="AB65" s="663">
        <f>'O5 Details by Class &amp; Accounts'!AG48</f>
        <v>0</v>
      </c>
      <c r="AC65" s="663">
        <f>'O5 Details by Class &amp; Accounts'!AH48</f>
        <v>0</v>
      </c>
      <c r="AD65" s="663">
        <f>'O5 Details by Class &amp; Accounts'!AI48</f>
        <v>0</v>
      </c>
      <c r="AE65" s="663">
        <f>'O5 Details by Class &amp; Accounts'!AJ48</f>
        <v>84508.507891206536</v>
      </c>
      <c r="AF65" s="663">
        <f>'O5 Details by Class &amp; Accounts'!AK48</f>
        <v>5210.7920204498978</v>
      </c>
      <c r="AG65" s="663">
        <f>'O5 Details by Class &amp; Accounts'!AL48</f>
        <v>3044.5076973415134</v>
      </c>
      <c r="AH65" s="663">
        <f>'O5 Details by Class &amp; Accounts'!AM48</f>
        <v>0</v>
      </c>
      <c r="AI65" s="663">
        <f>'O5 Details by Class &amp; Accounts'!AN48</f>
        <v>0</v>
      </c>
      <c r="AJ65" s="663">
        <f>'O5 Details by Class &amp; Accounts'!AO48</f>
        <v>0</v>
      </c>
      <c r="AK65" s="663">
        <f>'O5 Details by Class &amp; Accounts'!AP48</f>
        <v>0</v>
      </c>
      <c r="AL65" s="663">
        <f>'O5 Details by Class &amp; Accounts'!AQ48</f>
        <v>0</v>
      </c>
      <c r="AM65" s="663">
        <f>'O5 Details by Class &amp; Accounts'!AR48</f>
        <v>0</v>
      </c>
      <c r="AN65" s="663">
        <f>'O5 Details by Class &amp; Accounts'!AS48</f>
        <v>0</v>
      </c>
      <c r="AO65" s="663">
        <f>'O5 Details by Class &amp; Accounts'!AT48</f>
        <v>0</v>
      </c>
      <c r="AP65" s="663">
        <f>'O5 Details by Class &amp; Accounts'!AU48</f>
        <v>0</v>
      </c>
      <c r="AQ65" s="663">
        <f>'O5 Details by Class &amp; Accounts'!AV48</f>
        <v>0</v>
      </c>
      <c r="AR65" s="663">
        <f>'O5 Details by Class &amp; Accounts'!AW48</f>
        <v>0</v>
      </c>
      <c r="AS65" s="665">
        <f t="shared" si="0"/>
        <v>515341.47600000002</v>
      </c>
      <c r="AV65" s="1941" t="s">
        <v>746</v>
      </c>
    </row>
    <row r="66" spans="1:48" s="685" customFormat="1" ht="12.75" x14ac:dyDescent="0.2">
      <c r="A66" s="1165">
        <v>1835</v>
      </c>
      <c r="B66" s="1166" t="s">
        <v>809</v>
      </c>
      <c r="C66" s="665">
        <f>SUM(D66:W66)</f>
        <v>5946247.8000000007</v>
      </c>
      <c r="D66" s="663">
        <f>D63+D64+D65</f>
        <v>1881515.6405183282</v>
      </c>
      <c r="E66" s="663">
        <f t="shared" ref="E66:W66" si="16">E63+E64+E65</f>
        <v>649146.01952913473</v>
      </c>
      <c r="F66" s="663">
        <f t="shared" si="16"/>
        <v>1471820.5853306963</v>
      </c>
      <c r="G66" s="663">
        <f t="shared" si="16"/>
        <v>0</v>
      </c>
      <c r="H66" s="663">
        <f t="shared" si="16"/>
        <v>797334.33061038936</v>
      </c>
      <c r="I66" s="663">
        <f t="shared" si="16"/>
        <v>1138027.976988415</v>
      </c>
      <c r="J66" s="663">
        <f t="shared" si="16"/>
        <v>0</v>
      </c>
      <c r="K66" s="663">
        <f t="shared" si="16"/>
        <v>733.87688454185457</v>
      </c>
      <c r="L66" s="663">
        <f t="shared" si="16"/>
        <v>7669.3701384954702</v>
      </c>
      <c r="M66" s="663">
        <f t="shared" si="16"/>
        <v>0</v>
      </c>
      <c r="N66" s="663">
        <f t="shared" si="16"/>
        <v>0</v>
      </c>
      <c r="O66" s="663">
        <f t="shared" si="16"/>
        <v>0</v>
      </c>
      <c r="P66" s="663">
        <f t="shared" si="16"/>
        <v>0</v>
      </c>
      <c r="Q66" s="663">
        <f t="shared" si="16"/>
        <v>0</v>
      </c>
      <c r="R66" s="663">
        <f t="shared" si="16"/>
        <v>0</v>
      </c>
      <c r="S66" s="663">
        <f t="shared" si="16"/>
        <v>0</v>
      </c>
      <c r="T66" s="663">
        <f t="shared" si="16"/>
        <v>0</v>
      </c>
      <c r="U66" s="663">
        <f t="shared" si="16"/>
        <v>0</v>
      </c>
      <c r="V66" s="663">
        <f t="shared" si="16"/>
        <v>0</v>
      </c>
      <c r="W66" s="663">
        <f t="shared" si="16"/>
        <v>0</v>
      </c>
      <c r="X66" s="665">
        <f t="shared" si="3"/>
        <v>3964165.2000000007</v>
      </c>
      <c r="Y66" s="663">
        <f>Y63+Y64+Y65</f>
        <v>2891591.3536955845</v>
      </c>
      <c r="Z66" s="663">
        <f t="shared" ref="Z66:AR66" si="17">Z63+Z64+Z65</f>
        <v>319027.45026764058</v>
      </c>
      <c r="AA66" s="663">
        <f t="shared" si="17"/>
        <v>39240.981802405862</v>
      </c>
      <c r="AB66" s="663">
        <f t="shared" si="17"/>
        <v>0</v>
      </c>
      <c r="AC66" s="663">
        <f t="shared" si="17"/>
        <v>939.71264703344627</v>
      </c>
      <c r="AD66" s="663">
        <f t="shared" si="17"/>
        <v>234.92816175836157</v>
      </c>
      <c r="AE66" s="663">
        <f t="shared" si="17"/>
        <v>649667.35569457163</v>
      </c>
      <c r="AF66" s="663">
        <f t="shared" si="17"/>
        <v>40058.46934794019</v>
      </c>
      <c r="AG66" s="663">
        <f t="shared" si="17"/>
        <v>23404.948383066181</v>
      </c>
      <c r="AH66" s="663">
        <f t="shared" si="17"/>
        <v>0</v>
      </c>
      <c r="AI66" s="663">
        <f t="shared" si="17"/>
        <v>0</v>
      </c>
      <c r="AJ66" s="663">
        <f t="shared" si="17"/>
        <v>0</v>
      </c>
      <c r="AK66" s="663">
        <f t="shared" si="17"/>
        <v>0</v>
      </c>
      <c r="AL66" s="663">
        <f t="shared" si="17"/>
        <v>0</v>
      </c>
      <c r="AM66" s="663">
        <f t="shared" si="17"/>
        <v>0</v>
      </c>
      <c r="AN66" s="663">
        <f t="shared" si="17"/>
        <v>0</v>
      </c>
      <c r="AO66" s="663">
        <f t="shared" si="17"/>
        <v>0</v>
      </c>
      <c r="AP66" s="663">
        <f t="shared" si="17"/>
        <v>0</v>
      </c>
      <c r="AQ66" s="663">
        <f t="shared" si="17"/>
        <v>0</v>
      </c>
      <c r="AR66" s="663">
        <f t="shared" si="17"/>
        <v>0</v>
      </c>
      <c r="AS66" s="665">
        <f t="shared" si="0"/>
        <v>9910413.0000000019</v>
      </c>
      <c r="AV66" s="1941" t="e">
        <v>#N/A</v>
      </c>
    </row>
    <row r="67" spans="1:48" s="685" customFormat="1" ht="12.75" x14ac:dyDescent="0.2">
      <c r="A67" s="726"/>
      <c r="B67" s="691"/>
      <c r="C67" s="665"/>
      <c r="D67" s="663"/>
      <c r="E67" s="663"/>
      <c r="F67" s="663"/>
      <c r="G67" s="663"/>
      <c r="H67" s="663"/>
      <c r="I67" s="663"/>
      <c r="J67" s="663"/>
      <c r="K67" s="663"/>
      <c r="L67" s="663"/>
      <c r="M67" s="663"/>
      <c r="N67" s="663"/>
      <c r="O67" s="663"/>
      <c r="P67" s="663"/>
      <c r="Q67" s="663"/>
      <c r="R67" s="663"/>
      <c r="S67" s="663"/>
      <c r="T67" s="663"/>
      <c r="U67" s="663"/>
      <c r="V67" s="663"/>
      <c r="W67" s="663"/>
      <c r="X67" s="665"/>
      <c r="Y67" s="663"/>
      <c r="Z67" s="663"/>
      <c r="AA67" s="663"/>
      <c r="AB67" s="663"/>
      <c r="AC67" s="663"/>
      <c r="AD67" s="663"/>
      <c r="AE67" s="663"/>
      <c r="AF67" s="663"/>
      <c r="AG67" s="663"/>
      <c r="AH67" s="663"/>
      <c r="AI67" s="663"/>
      <c r="AJ67" s="663"/>
      <c r="AK67" s="663"/>
      <c r="AL67" s="663"/>
      <c r="AM67" s="663"/>
      <c r="AN67" s="663"/>
      <c r="AO67" s="663"/>
      <c r="AP67" s="663"/>
      <c r="AQ67" s="663"/>
      <c r="AR67" s="663"/>
      <c r="AS67" s="826"/>
      <c r="AV67" s="1941" t="e">
        <v>#N/A</v>
      </c>
    </row>
    <row r="68" spans="1:48" s="685" customFormat="1" ht="12.75" x14ac:dyDescent="0.2">
      <c r="A68" s="1198" t="s">
        <v>534</v>
      </c>
      <c r="B68" s="1199" t="s">
        <v>809</v>
      </c>
      <c r="C68" s="1190">
        <f>C61+C66</f>
        <v>7764582.4860000005</v>
      </c>
      <c r="D68" s="962">
        <f>D61+D66</f>
        <v>2516696.3907538992</v>
      </c>
      <c r="E68" s="962">
        <f>E61+E66</f>
        <v>868291.18463834492</v>
      </c>
      <c r="F68" s="962">
        <f t="shared" ref="F68:AR68" si="18">F61+F66</f>
        <v>1946943.7674448753</v>
      </c>
      <c r="G68" s="962">
        <f t="shared" si="18"/>
        <v>0</v>
      </c>
      <c r="H68" s="962">
        <f t="shared" si="18"/>
        <v>1001380.1361823257</v>
      </c>
      <c r="I68" s="962">
        <f t="shared" si="18"/>
        <v>1420030.9083079426</v>
      </c>
      <c r="J68" s="962">
        <f t="shared" si="18"/>
        <v>0</v>
      </c>
      <c r="K68" s="962">
        <f t="shared" si="18"/>
        <v>981.62633719876862</v>
      </c>
      <c r="L68" s="962">
        <f t="shared" si="18"/>
        <v>10258.47233541467</v>
      </c>
      <c r="M68" s="962">
        <f t="shared" si="18"/>
        <v>0</v>
      </c>
      <c r="N68" s="962">
        <f t="shared" si="18"/>
        <v>0</v>
      </c>
      <c r="O68" s="962">
        <f t="shared" si="18"/>
        <v>0</v>
      </c>
      <c r="P68" s="962">
        <f t="shared" si="18"/>
        <v>0</v>
      </c>
      <c r="Q68" s="962">
        <f t="shared" si="18"/>
        <v>0</v>
      </c>
      <c r="R68" s="962">
        <f t="shared" si="18"/>
        <v>0</v>
      </c>
      <c r="S68" s="962">
        <f t="shared" si="18"/>
        <v>0</v>
      </c>
      <c r="T68" s="962">
        <f t="shared" si="18"/>
        <v>0</v>
      </c>
      <c r="U68" s="962">
        <f t="shared" si="18"/>
        <v>0</v>
      </c>
      <c r="V68" s="962">
        <f t="shared" si="18"/>
        <v>0</v>
      </c>
      <c r="W68" s="962">
        <f t="shared" si="18"/>
        <v>0</v>
      </c>
      <c r="X68" s="1190">
        <f t="shared" si="18"/>
        <v>5176388.324000001</v>
      </c>
      <c r="Y68" s="962">
        <f t="shared" si="18"/>
        <v>3775929.1860300256</v>
      </c>
      <c r="Z68" s="962">
        <f t="shared" si="18"/>
        <v>416595.88553920714</v>
      </c>
      <c r="AA68" s="962">
        <f t="shared" si="18"/>
        <v>51169.374293962312</v>
      </c>
      <c r="AB68" s="962">
        <f t="shared" si="18"/>
        <v>0</v>
      </c>
      <c r="AC68" s="962">
        <f t="shared" si="18"/>
        <v>1172.573109535206</v>
      </c>
      <c r="AD68" s="962">
        <f t="shared" si="18"/>
        <v>293.14327738380149</v>
      </c>
      <c r="AE68" s="962">
        <f t="shared" si="18"/>
        <v>848355.67323263478</v>
      </c>
      <c r="AF68" s="962">
        <f t="shared" si="18"/>
        <v>52309.584950605851</v>
      </c>
      <c r="AG68" s="962">
        <f t="shared" si="18"/>
        <v>30562.903566646117</v>
      </c>
      <c r="AH68" s="962">
        <f t="shared" si="18"/>
        <v>0</v>
      </c>
      <c r="AI68" s="962">
        <f t="shared" si="18"/>
        <v>0</v>
      </c>
      <c r="AJ68" s="962">
        <f t="shared" si="18"/>
        <v>0</v>
      </c>
      <c r="AK68" s="962">
        <f t="shared" si="18"/>
        <v>0</v>
      </c>
      <c r="AL68" s="962">
        <f t="shared" si="18"/>
        <v>0</v>
      </c>
      <c r="AM68" s="962">
        <f t="shared" si="18"/>
        <v>0</v>
      </c>
      <c r="AN68" s="962">
        <f t="shared" si="18"/>
        <v>0</v>
      </c>
      <c r="AO68" s="962">
        <f t="shared" si="18"/>
        <v>0</v>
      </c>
      <c r="AP68" s="962">
        <f t="shared" si="18"/>
        <v>0</v>
      </c>
      <c r="AQ68" s="962">
        <f t="shared" si="18"/>
        <v>0</v>
      </c>
      <c r="AR68" s="962">
        <f t="shared" si="18"/>
        <v>0</v>
      </c>
      <c r="AS68" s="1190">
        <f t="shared" si="0"/>
        <v>12940970.810000002</v>
      </c>
      <c r="AV68" s="1941" t="e">
        <v>#N/A</v>
      </c>
    </row>
    <row r="69" spans="1:48" s="685" customFormat="1" ht="12.75" x14ac:dyDescent="0.2">
      <c r="A69" s="261"/>
      <c r="B69" s="684"/>
      <c r="C69" s="826"/>
      <c r="D69" s="663"/>
      <c r="E69" s="663"/>
      <c r="F69" s="663"/>
      <c r="G69" s="663"/>
      <c r="H69" s="663"/>
      <c r="I69" s="663"/>
      <c r="J69" s="663"/>
      <c r="K69" s="663"/>
      <c r="L69" s="663"/>
      <c r="M69" s="663"/>
      <c r="N69" s="663"/>
      <c r="O69" s="663"/>
      <c r="P69" s="663"/>
      <c r="Q69" s="663"/>
      <c r="R69" s="663"/>
      <c r="S69" s="663"/>
      <c r="T69" s="663"/>
      <c r="U69" s="663"/>
      <c r="V69" s="663"/>
      <c r="W69" s="663"/>
      <c r="X69" s="665"/>
      <c r="Y69" s="663"/>
      <c r="Z69" s="663"/>
      <c r="AA69" s="663"/>
      <c r="AB69" s="663"/>
      <c r="AC69" s="663"/>
      <c r="AD69" s="663"/>
      <c r="AE69" s="663"/>
      <c r="AF69" s="663"/>
      <c r="AG69" s="663"/>
      <c r="AH69" s="663"/>
      <c r="AI69" s="663"/>
      <c r="AJ69" s="663"/>
      <c r="AK69" s="663"/>
      <c r="AL69" s="663"/>
      <c r="AM69" s="663"/>
      <c r="AN69" s="663"/>
      <c r="AO69" s="663"/>
      <c r="AP69" s="663"/>
      <c r="AQ69" s="663"/>
      <c r="AR69" s="663"/>
      <c r="AS69" s="826"/>
      <c r="AV69" s="1941" t="e">
        <v>#N/A</v>
      </c>
    </row>
    <row r="70" spans="1:48" s="685" customFormat="1" ht="12.75" x14ac:dyDescent="0.2">
      <c r="A70" s="1160" t="s">
        <v>877</v>
      </c>
      <c r="B70" s="1161" t="s">
        <v>399</v>
      </c>
      <c r="C70" s="826"/>
      <c r="D70" s="663">
        <f>'O5 Details by Class &amp; Accounts'!I50</f>
        <v>0</v>
      </c>
      <c r="E70" s="663">
        <f>'O5 Details by Class &amp; Accounts'!J50</f>
        <v>0</v>
      </c>
      <c r="F70" s="663">
        <f>'O5 Details by Class &amp; Accounts'!K50</f>
        <v>0</v>
      </c>
      <c r="G70" s="663">
        <f>'O5 Details by Class &amp; Accounts'!L50</f>
        <v>0</v>
      </c>
      <c r="H70" s="663">
        <f>'O5 Details by Class &amp; Accounts'!M50</f>
        <v>0</v>
      </c>
      <c r="I70" s="663">
        <f>'O5 Details by Class &amp; Accounts'!N50</f>
        <v>0</v>
      </c>
      <c r="J70" s="663">
        <f>'O5 Details by Class &amp; Accounts'!O50</f>
        <v>0</v>
      </c>
      <c r="K70" s="663">
        <f>'O5 Details by Class &amp; Accounts'!P50</f>
        <v>0</v>
      </c>
      <c r="L70" s="663">
        <f>'O5 Details by Class &amp; Accounts'!Q50</f>
        <v>0</v>
      </c>
      <c r="M70" s="663">
        <f>'O5 Details by Class &amp; Accounts'!R50</f>
        <v>0</v>
      </c>
      <c r="N70" s="663">
        <f>'O5 Details by Class &amp; Accounts'!S50</f>
        <v>0</v>
      </c>
      <c r="O70" s="663">
        <f>'O5 Details by Class &amp; Accounts'!T50</f>
        <v>0</v>
      </c>
      <c r="P70" s="663">
        <f>'O5 Details by Class &amp; Accounts'!U50</f>
        <v>0</v>
      </c>
      <c r="Q70" s="663">
        <f>'O5 Details by Class &amp; Accounts'!V50</f>
        <v>0</v>
      </c>
      <c r="R70" s="663">
        <f>'O5 Details by Class &amp; Accounts'!W50</f>
        <v>0</v>
      </c>
      <c r="S70" s="663">
        <f>'O5 Details by Class &amp; Accounts'!X50</f>
        <v>0</v>
      </c>
      <c r="T70" s="663">
        <f>'O5 Details by Class &amp; Accounts'!Y50</f>
        <v>0</v>
      </c>
      <c r="U70" s="663">
        <f>'O5 Details by Class &amp; Accounts'!Z50</f>
        <v>0</v>
      </c>
      <c r="V70" s="663">
        <f>'O5 Details by Class &amp; Accounts'!AA50</f>
        <v>0</v>
      </c>
      <c r="W70" s="663">
        <f>'O5 Details by Class &amp; Accounts'!AB50</f>
        <v>0</v>
      </c>
      <c r="X70" s="665">
        <f t="shared" si="3"/>
        <v>0</v>
      </c>
      <c r="Y70" s="663">
        <f>'O5 Details by Class &amp; Accounts'!AD50</f>
        <v>0</v>
      </c>
      <c r="Z70" s="663">
        <f>'O5 Details by Class &amp; Accounts'!AE50</f>
        <v>0</v>
      </c>
      <c r="AA70" s="663">
        <f>'O5 Details by Class &amp; Accounts'!AF50</f>
        <v>0</v>
      </c>
      <c r="AB70" s="663">
        <f>'O5 Details by Class &amp; Accounts'!AG50</f>
        <v>0</v>
      </c>
      <c r="AC70" s="663">
        <f>'O5 Details by Class &amp; Accounts'!AH50</f>
        <v>0</v>
      </c>
      <c r="AD70" s="663">
        <f>'O5 Details by Class &amp; Accounts'!AI50</f>
        <v>0</v>
      </c>
      <c r="AE70" s="663">
        <f>'O5 Details by Class &amp; Accounts'!AJ50</f>
        <v>0</v>
      </c>
      <c r="AF70" s="663">
        <f>'O5 Details by Class &amp; Accounts'!AK50</f>
        <v>0</v>
      </c>
      <c r="AG70" s="663">
        <f>'O5 Details by Class &amp; Accounts'!AL50</f>
        <v>0</v>
      </c>
      <c r="AH70" s="663">
        <f>'O5 Details by Class &amp; Accounts'!AM50</f>
        <v>0</v>
      </c>
      <c r="AI70" s="663">
        <f>'O5 Details by Class &amp; Accounts'!AN50</f>
        <v>0</v>
      </c>
      <c r="AJ70" s="663">
        <f>'O5 Details by Class &amp; Accounts'!AO50</f>
        <v>0</v>
      </c>
      <c r="AK70" s="663">
        <f>'O5 Details by Class &amp; Accounts'!AP50</f>
        <v>0</v>
      </c>
      <c r="AL70" s="663">
        <f>'O5 Details by Class &amp; Accounts'!AQ50</f>
        <v>0</v>
      </c>
      <c r="AM70" s="663">
        <f>'O5 Details by Class &amp; Accounts'!AR50</f>
        <v>0</v>
      </c>
      <c r="AN70" s="663">
        <f>'O5 Details by Class &amp; Accounts'!AS50</f>
        <v>0</v>
      </c>
      <c r="AO70" s="663">
        <f>'O5 Details by Class &amp; Accounts'!AT50</f>
        <v>0</v>
      </c>
      <c r="AP70" s="663">
        <f>'O5 Details by Class &amp; Accounts'!AU50</f>
        <v>0</v>
      </c>
      <c r="AQ70" s="663">
        <f>'O5 Details by Class &amp; Accounts'!AV50</f>
        <v>0</v>
      </c>
      <c r="AR70" s="663">
        <f>'O5 Details by Class &amp; Accounts'!AW50</f>
        <v>0</v>
      </c>
      <c r="AS70" s="665">
        <f t="shared" si="0"/>
        <v>0</v>
      </c>
      <c r="AV70" s="1941" t="s">
        <v>1515</v>
      </c>
    </row>
    <row r="71" spans="1:48" s="685" customFormat="1" ht="12.75" x14ac:dyDescent="0.2">
      <c r="A71" s="1163" t="s">
        <v>878</v>
      </c>
      <c r="B71" s="1164" t="s">
        <v>400</v>
      </c>
      <c r="C71" s="826"/>
      <c r="D71" s="663">
        <f>'O5 Details by Class &amp; Accounts'!I51</f>
        <v>56948.498520217392</v>
      </c>
      <c r="E71" s="663">
        <f>'O5 Details by Class &amp; Accounts'!J51</f>
        <v>19647.931878140465</v>
      </c>
      <c r="F71" s="663">
        <f>'O5 Details by Class &amp; Accounts'!K51</f>
        <v>46395.483722058685</v>
      </c>
      <c r="G71" s="663">
        <f>'O5 Details by Class &amp; Accounts'!L51</f>
        <v>0</v>
      </c>
      <c r="H71" s="663">
        <f>'O5 Details by Class &amp; Accounts'!M51</f>
        <v>29665.144814549265</v>
      </c>
      <c r="I71" s="663">
        <f>'O5 Details by Class &amp; Accounts'!N51</f>
        <v>43124.783519015764</v>
      </c>
      <c r="J71" s="663">
        <f>'O5 Details by Class &amp; Accounts'!O51</f>
        <v>0</v>
      </c>
      <c r="K71" s="663">
        <f>'O5 Details by Class &amp; Accounts'!P51</f>
        <v>22.212510899904178</v>
      </c>
      <c r="L71" s="663">
        <f>'O5 Details by Class &amp; Accounts'!Q51</f>
        <v>232.13153511856456</v>
      </c>
      <c r="M71" s="663">
        <f>'O5 Details by Class &amp; Accounts'!R51</f>
        <v>0</v>
      </c>
      <c r="N71" s="663">
        <f>'O5 Details by Class &amp; Accounts'!S51</f>
        <v>0</v>
      </c>
      <c r="O71" s="663">
        <f>'O5 Details by Class &amp; Accounts'!T51</f>
        <v>0</v>
      </c>
      <c r="P71" s="663">
        <f>'O5 Details by Class &amp; Accounts'!U51</f>
        <v>0</v>
      </c>
      <c r="Q71" s="663">
        <f>'O5 Details by Class &amp; Accounts'!V51</f>
        <v>0</v>
      </c>
      <c r="R71" s="663">
        <f>'O5 Details by Class &amp; Accounts'!W51</f>
        <v>0</v>
      </c>
      <c r="S71" s="663">
        <f>'O5 Details by Class &amp; Accounts'!X51</f>
        <v>0</v>
      </c>
      <c r="T71" s="663">
        <f>'O5 Details by Class &amp; Accounts'!Y51</f>
        <v>0</v>
      </c>
      <c r="U71" s="663">
        <f>'O5 Details by Class &amp; Accounts'!Z51</f>
        <v>0</v>
      </c>
      <c r="V71" s="663">
        <f>'O5 Details by Class &amp; Accounts'!AA51</f>
        <v>0</v>
      </c>
      <c r="W71" s="663">
        <f>'O5 Details by Class &amp; Accounts'!AB51</f>
        <v>0</v>
      </c>
      <c r="X71" s="665">
        <f t="shared" si="3"/>
        <v>130690.79100000003</v>
      </c>
      <c r="Y71" s="663">
        <f>'O5 Details by Class &amp; Accounts'!AD51</f>
        <v>95321.39571086035</v>
      </c>
      <c r="Z71" s="663">
        <f>'O5 Details by Class &amp; Accounts'!AE51</f>
        <v>10516.749467632435</v>
      </c>
      <c r="AA71" s="663">
        <f>'O5 Details by Class &amp; Accounts'!AF51</f>
        <v>1299.7562829636024</v>
      </c>
      <c r="AB71" s="663">
        <f>'O5 Details by Class &amp; Accounts'!AG51</f>
        <v>0</v>
      </c>
      <c r="AC71" s="663">
        <f>'O5 Details by Class &amp; Accounts'!AH51</f>
        <v>35.609761177084998</v>
      </c>
      <c r="AD71" s="663">
        <f>'O5 Details by Class &amp; Accounts'!AI51</f>
        <v>8.9024402942712495</v>
      </c>
      <c r="AE71" s="663">
        <f>'O5 Details by Class &amp; Accounts'!AJ51</f>
        <v>21416.303867918534</v>
      </c>
      <c r="AF71" s="663">
        <f>'O5 Details by Class &amp; Accounts'!AK51</f>
        <v>1320.5286436502354</v>
      </c>
      <c r="AG71" s="663">
        <f>'O5 Details by Class &amp; Accounts'!AL51</f>
        <v>771.54482550350826</v>
      </c>
      <c r="AH71" s="663">
        <f>'O5 Details by Class &amp; Accounts'!AM51</f>
        <v>0</v>
      </c>
      <c r="AI71" s="663">
        <f>'O5 Details by Class &amp; Accounts'!AN51</f>
        <v>0</v>
      </c>
      <c r="AJ71" s="663">
        <f>'O5 Details by Class &amp; Accounts'!AO51</f>
        <v>0</v>
      </c>
      <c r="AK71" s="663">
        <f>'O5 Details by Class &amp; Accounts'!AP51</f>
        <v>0</v>
      </c>
      <c r="AL71" s="663">
        <f>'O5 Details by Class &amp; Accounts'!AQ51</f>
        <v>0</v>
      </c>
      <c r="AM71" s="663">
        <f>'O5 Details by Class &amp; Accounts'!AR51</f>
        <v>0</v>
      </c>
      <c r="AN71" s="663">
        <f>'O5 Details by Class &amp; Accounts'!AS51</f>
        <v>0</v>
      </c>
      <c r="AO71" s="663">
        <f>'O5 Details by Class &amp; Accounts'!AT51</f>
        <v>0</v>
      </c>
      <c r="AP71" s="663">
        <f>'O5 Details by Class &amp; Accounts'!AU51</f>
        <v>0</v>
      </c>
      <c r="AQ71" s="663">
        <f>'O5 Details by Class &amp; Accounts'!AV51</f>
        <v>0</v>
      </c>
      <c r="AR71" s="663">
        <f>'O5 Details by Class &amp; Accounts'!AW51</f>
        <v>0</v>
      </c>
      <c r="AS71" s="665">
        <f t="shared" si="0"/>
        <v>130690.79100000003</v>
      </c>
      <c r="AV71" s="1941" t="s">
        <v>745</v>
      </c>
    </row>
    <row r="72" spans="1:48" s="685" customFormat="1" ht="12.75" x14ac:dyDescent="0.2">
      <c r="A72" s="1163" t="s">
        <v>879</v>
      </c>
      <c r="B72" s="1164" t="s">
        <v>401</v>
      </c>
      <c r="C72" s="826"/>
      <c r="D72" s="663">
        <f>'O5 Details by Class &amp; Accounts'!I52</f>
        <v>194982.57817948799</v>
      </c>
      <c r="E72" s="663">
        <f>'O5 Details by Class &amp; Accounts'!J52</f>
        <v>67271.385779112781</v>
      </c>
      <c r="F72" s="663">
        <f>'O5 Details by Class &amp; Accounts'!K52</f>
        <v>127424.65685557568</v>
      </c>
      <c r="G72" s="663">
        <f>'O5 Details by Class &amp; Accounts'!L52</f>
        <v>0</v>
      </c>
      <c r="H72" s="663">
        <f>'O5 Details by Class &amp; Accounts'!M52</f>
        <v>7463.4092288242291</v>
      </c>
      <c r="I72" s="663">
        <f>'O5 Details by Class &amp; Accounts'!N52</f>
        <v>0</v>
      </c>
      <c r="J72" s="663">
        <f>'O5 Details by Class &amp; Accounts'!O52</f>
        <v>0</v>
      </c>
      <c r="K72" s="663">
        <f>'O5 Details by Class &amp; Accounts'!P52</f>
        <v>76.052095413292079</v>
      </c>
      <c r="L72" s="663">
        <f>'O5 Details by Class &amp; Accounts'!Q52</f>
        <v>794.78136158605946</v>
      </c>
      <c r="M72" s="663">
        <f>'O5 Details by Class &amp; Accounts'!R52</f>
        <v>0</v>
      </c>
      <c r="N72" s="663">
        <f>'O5 Details by Class &amp; Accounts'!S52</f>
        <v>0</v>
      </c>
      <c r="O72" s="663">
        <f>'O5 Details by Class &amp; Accounts'!T52</f>
        <v>0</v>
      </c>
      <c r="P72" s="663">
        <f>'O5 Details by Class &amp; Accounts'!U52</f>
        <v>0</v>
      </c>
      <c r="Q72" s="663">
        <f>'O5 Details by Class &amp; Accounts'!V52</f>
        <v>0</v>
      </c>
      <c r="R72" s="663">
        <f>'O5 Details by Class &amp; Accounts'!W52</f>
        <v>0</v>
      </c>
      <c r="S72" s="663">
        <f>'O5 Details by Class &amp; Accounts'!X52</f>
        <v>0</v>
      </c>
      <c r="T72" s="663">
        <f>'O5 Details by Class &amp; Accounts'!Y52</f>
        <v>0</v>
      </c>
      <c r="U72" s="663">
        <f>'O5 Details by Class &amp; Accounts'!Z52</f>
        <v>0</v>
      </c>
      <c r="V72" s="663">
        <f>'O5 Details by Class &amp; Accounts'!AA52</f>
        <v>0</v>
      </c>
      <c r="W72" s="663">
        <f>'O5 Details by Class &amp; Accounts'!AB52</f>
        <v>0</v>
      </c>
      <c r="X72" s="665">
        <f t="shared" si="3"/>
        <v>265341.90899999999</v>
      </c>
      <c r="Y72" s="663">
        <f>'O5 Details by Class &amp; Accounts'!AD52</f>
        <v>193667.63919331969</v>
      </c>
      <c r="Z72" s="663">
        <f>'O5 Details by Class &amp; Accounts'!AE52</f>
        <v>21367.228482072256</v>
      </c>
      <c r="AA72" s="663">
        <f>'O5 Details by Class &amp; Accounts'!AF52</f>
        <v>2544.2918790729377</v>
      </c>
      <c r="AB72" s="663">
        <f>'O5 Details by Class &amp; Accounts'!AG52</f>
        <v>0</v>
      </c>
      <c r="AC72" s="663">
        <f>'O5 Details by Class &amp; Accounts'!AH52</f>
        <v>0</v>
      </c>
      <c r="AD72" s="663">
        <f>'O5 Details by Class &amp; Accounts'!AI52</f>
        <v>0</v>
      </c>
      <c r="AE72" s="663">
        <f>'O5 Details by Class &amp; Accounts'!AJ52</f>
        <v>43512.214434287656</v>
      </c>
      <c r="AF72" s="663">
        <f>'O5 Details by Class &amp; Accounts'!AK52</f>
        <v>2682.9618156100883</v>
      </c>
      <c r="AG72" s="663">
        <f>'O5 Details by Class &amp; Accounts'!AL52</f>
        <v>1567.573195637355</v>
      </c>
      <c r="AH72" s="663">
        <f>'O5 Details by Class &amp; Accounts'!AM52</f>
        <v>0</v>
      </c>
      <c r="AI72" s="663">
        <f>'O5 Details by Class &amp; Accounts'!AN52</f>
        <v>0</v>
      </c>
      <c r="AJ72" s="663">
        <f>'O5 Details by Class &amp; Accounts'!AO52</f>
        <v>0</v>
      </c>
      <c r="AK72" s="663">
        <f>'O5 Details by Class &amp; Accounts'!AP52</f>
        <v>0</v>
      </c>
      <c r="AL72" s="663">
        <f>'O5 Details by Class &amp; Accounts'!AQ52</f>
        <v>0</v>
      </c>
      <c r="AM72" s="663">
        <f>'O5 Details by Class &amp; Accounts'!AR52</f>
        <v>0</v>
      </c>
      <c r="AN72" s="663">
        <f>'O5 Details by Class &amp; Accounts'!AS52</f>
        <v>0</v>
      </c>
      <c r="AO72" s="663">
        <f>'O5 Details by Class &amp; Accounts'!AT52</f>
        <v>0</v>
      </c>
      <c r="AP72" s="663">
        <f>'O5 Details by Class &amp; Accounts'!AU52</f>
        <v>0</v>
      </c>
      <c r="AQ72" s="663">
        <f>'O5 Details by Class &amp; Accounts'!AV52</f>
        <v>0</v>
      </c>
      <c r="AR72" s="663">
        <f>'O5 Details by Class &amp; Accounts'!AW52</f>
        <v>0</v>
      </c>
      <c r="AS72" s="665">
        <f t="shared" si="0"/>
        <v>265341.90899999999</v>
      </c>
      <c r="AV72" s="1941" t="s">
        <v>746</v>
      </c>
    </row>
    <row r="73" spans="1:48" s="685" customFormat="1" ht="12.75" x14ac:dyDescent="0.2">
      <c r="A73" s="1165">
        <v>1840</v>
      </c>
      <c r="B73" s="1166" t="s">
        <v>809</v>
      </c>
      <c r="C73" s="665">
        <f>SUM(D73:W73)</f>
        <v>594049.05000000005</v>
      </c>
      <c r="D73" s="663">
        <f>D70+D71+D72</f>
        <v>251931.07669970539</v>
      </c>
      <c r="E73" s="663">
        <f t="shared" ref="E73:W73" si="19">E70+E71+E72</f>
        <v>86919.317657253239</v>
      </c>
      <c r="F73" s="663">
        <f t="shared" si="19"/>
        <v>173820.14057763436</v>
      </c>
      <c r="G73" s="663">
        <f t="shared" si="19"/>
        <v>0</v>
      </c>
      <c r="H73" s="663">
        <f t="shared" si="19"/>
        <v>37128.554043373493</v>
      </c>
      <c r="I73" s="663">
        <f t="shared" si="19"/>
        <v>43124.783519015764</v>
      </c>
      <c r="J73" s="663">
        <f t="shared" si="19"/>
        <v>0</v>
      </c>
      <c r="K73" s="663">
        <f t="shared" si="19"/>
        <v>98.264606313196253</v>
      </c>
      <c r="L73" s="663">
        <f t="shared" si="19"/>
        <v>1026.912896704624</v>
      </c>
      <c r="M73" s="663">
        <f t="shared" si="19"/>
        <v>0</v>
      </c>
      <c r="N73" s="663">
        <f t="shared" si="19"/>
        <v>0</v>
      </c>
      <c r="O73" s="663">
        <f t="shared" si="19"/>
        <v>0</v>
      </c>
      <c r="P73" s="663">
        <f t="shared" si="19"/>
        <v>0</v>
      </c>
      <c r="Q73" s="663">
        <f t="shared" si="19"/>
        <v>0</v>
      </c>
      <c r="R73" s="663">
        <f t="shared" si="19"/>
        <v>0</v>
      </c>
      <c r="S73" s="663">
        <f t="shared" si="19"/>
        <v>0</v>
      </c>
      <c r="T73" s="663">
        <f t="shared" si="19"/>
        <v>0</v>
      </c>
      <c r="U73" s="663">
        <f t="shared" si="19"/>
        <v>0</v>
      </c>
      <c r="V73" s="663">
        <f t="shared" si="19"/>
        <v>0</v>
      </c>
      <c r="W73" s="663">
        <f t="shared" si="19"/>
        <v>0</v>
      </c>
      <c r="X73" s="665">
        <f t="shared" si="3"/>
        <v>396032.69999999995</v>
      </c>
      <c r="Y73" s="663">
        <f>Y70+Y71+Y72</f>
        <v>288989.03490418004</v>
      </c>
      <c r="Z73" s="663">
        <f t="shared" ref="Z73:AR73" si="20">Z70+Z71+Z72</f>
        <v>31883.977949704691</v>
      </c>
      <c r="AA73" s="663">
        <f t="shared" si="20"/>
        <v>3844.0481620365399</v>
      </c>
      <c r="AB73" s="663">
        <f t="shared" si="20"/>
        <v>0</v>
      </c>
      <c r="AC73" s="663">
        <f t="shared" si="20"/>
        <v>35.609761177084998</v>
      </c>
      <c r="AD73" s="663">
        <f t="shared" si="20"/>
        <v>8.9024402942712495</v>
      </c>
      <c r="AE73" s="663">
        <f t="shared" si="20"/>
        <v>64928.51830220619</v>
      </c>
      <c r="AF73" s="663">
        <f t="shared" si="20"/>
        <v>4003.4904592603234</v>
      </c>
      <c r="AG73" s="663">
        <f t="shared" si="20"/>
        <v>2339.1180211408632</v>
      </c>
      <c r="AH73" s="663">
        <f t="shared" si="20"/>
        <v>0</v>
      </c>
      <c r="AI73" s="663">
        <f t="shared" si="20"/>
        <v>0</v>
      </c>
      <c r="AJ73" s="663">
        <f t="shared" si="20"/>
        <v>0</v>
      </c>
      <c r="AK73" s="663">
        <f t="shared" si="20"/>
        <v>0</v>
      </c>
      <c r="AL73" s="663">
        <f t="shared" si="20"/>
        <v>0</v>
      </c>
      <c r="AM73" s="663">
        <f t="shared" si="20"/>
        <v>0</v>
      </c>
      <c r="AN73" s="663">
        <f t="shared" si="20"/>
        <v>0</v>
      </c>
      <c r="AO73" s="663">
        <f t="shared" si="20"/>
        <v>0</v>
      </c>
      <c r="AP73" s="663">
        <f t="shared" si="20"/>
        <v>0</v>
      </c>
      <c r="AQ73" s="663">
        <f t="shared" si="20"/>
        <v>0</v>
      </c>
      <c r="AR73" s="663">
        <f t="shared" si="20"/>
        <v>0</v>
      </c>
      <c r="AS73" s="665">
        <f t="shared" si="0"/>
        <v>990081.75</v>
      </c>
      <c r="AV73" s="1941" t="e">
        <v>#N/A</v>
      </c>
    </row>
    <row r="74" spans="1:48" s="685" customFormat="1" ht="12.75" x14ac:dyDescent="0.2">
      <c r="A74" s="261"/>
      <c r="B74" s="684"/>
      <c r="C74" s="826"/>
      <c r="D74" s="663"/>
      <c r="E74" s="663"/>
      <c r="F74" s="663"/>
      <c r="G74" s="663"/>
      <c r="H74" s="663"/>
      <c r="I74" s="663"/>
      <c r="J74" s="663"/>
      <c r="K74" s="663"/>
      <c r="L74" s="663"/>
      <c r="M74" s="663"/>
      <c r="N74" s="663"/>
      <c r="O74" s="663"/>
      <c r="P74" s="663"/>
      <c r="Q74" s="663"/>
      <c r="R74" s="663"/>
      <c r="S74" s="663"/>
      <c r="T74" s="663"/>
      <c r="U74" s="663"/>
      <c r="V74" s="663"/>
      <c r="W74" s="663"/>
      <c r="X74" s="665"/>
      <c r="Y74" s="663"/>
      <c r="Z74" s="663"/>
      <c r="AA74" s="663"/>
      <c r="AB74" s="663"/>
      <c r="AC74" s="663"/>
      <c r="AD74" s="663"/>
      <c r="AE74" s="663"/>
      <c r="AF74" s="663"/>
      <c r="AG74" s="663"/>
      <c r="AH74" s="663"/>
      <c r="AI74" s="663"/>
      <c r="AJ74" s="663"/>
      <c r="AK74" s="663"/>
      <c r="AL74" s="663"/>
      <c r="AM74" s="663"/>
      <c r="AN74" s="663"/>
      <c r="AO74" s="663"/>
      <c r="AP74" s="663"/>
      <c r="AQ74" s="663"/>
      <c r="AR74" s="663"/>
      <c r="AS74" s="826"/>
      <c r="AV74" s="1941" t="e">
        <v>#N/A</v>
      </c>
    </row>
    <row r="75" spans="1:48" s="685" customFormat="1" ht="25.5" x14ac:dyDescent="0.2">
      <c r="A75" s="1186" t="s">
        <v>880</v>
      </c>
      <c r="B75" s="1187" t="s">
        <v>402</v>
      </c>
      <c r="C75" s="1200"/>
      <c r="D75" s="962">
        <f>'O5 Details by Class &amp; Accounts'!I54</f>
        <v>0</v>
      </c>
      <c r="E75" s="962">
        <f>'O5 Details by Class &amp; Accounts'!J54</f>
        <v>0</v>
      </c>
      <c r="F75" s="962">
        <f>'O5 Details by Class &amp; Accounts'!K54</f>
        <v>0</v>
      </c>
      <c r="G75" s="962">
        <f>'O5 Details by Class &amp; Accounts'!L54</f>
        <v>0</v>
      </c>
      <c r="H75" s="962">
        <f>'O5 Details by Class &amp; Accounts'!M54</f>
        <v>0</v>
      </c>
      <c r="I75" s="962">
        <f>'O5 Details by Class &amp; Accounts'!N54</f>
        <v>0</v>
      </c>
      <c r="J75" s="962">
        <f>'O5 Details by Class &amp; Accounts'!O54</f>
        <v>0</v>
      </c>
      <c r="K75" s="962">
        <f>'O5 Details by Class &amp; Accounts'!P54</f>
        <v>0</v>
      </c>
      <c r="L75" s="962">
        <f>'O5 Details by Class &amp; Accounts'!Q54</f>
        <v>0</v>
      </c>
      <c r="M75" s="962">
        <f>'O5 Details by Class &amp; Accounts'!R54</f>
        <v>0</v>
      </c>
      <c r="N75" s="962">
        <f>'O5 Details by Class &amp; Accounts'!S54</f>
        <v>0</v>
      </c>
      <c r="O75" s="962">
        <f>'O5 Details by Class &amp; Accounts'!T54</f>
        <v>0</v>
      </c>
      <c r="P75" s="962">
        <f>'O5 Details by Class &amp; Accounts'!U54</f>
        <v>0</v>
      </c>
      <c r="Q75" s="962">
        <f>'O5 Details by Class &amp; Accounts'!V54</f>
        <v>0</v>
      </c>
      <c r="R75" s="962">
        <f>'O5 Details by Class &amp; Accounts'!W54</f>
        <v>0</v>
      </c>
      <c r="S75" s="962">
        <f>'O5 Details by Class &amp; Accounts'!X54</f>
        <v>0</v>
      </c>
      <c r="T75" s="962">
        <f>'O5 Details by Class &amp; Accounts'!Y54</f>
        <v>0</v>
      </c>
      <c r="U75" s="962">
        <f>'O5 Details by Class &amp; Accounts'!Z54</f>
        <v>0</v>
      </c>
      <c r="V75" s="962">
        <f>'O5 Details by Class &amp; Accounts'!AA54</f>
        <v>0</v>
      </c>
      <c r="W75" s="962">
        <f>'O5 Details by Class &amp; Accounts'!AB54</f>
        <v>0</v>
      </c>
      <c r="X75" s="1190">
        <f t="shared" si="3"/>
        <v>0</v>
      </c>
      <c r="Y75" s="962">
        <f>'O5 Details by Class &amp; Accounts'!AD54</f>
        <v>0</v>
      </c>
      <c r="Z75" s="962">
        <f>'O5 Details by Class &amp; Accounts'!AE54</f>
        <v>0</v>
      </c>
      <c r="AA75" s="962">
        <f>'O5 Details by Class &amp; Accounts'!AF54</f>
        <v>0</v>
      </c>
      <c r="AB75" s="962">
        <f>'O5 Details by Class &amp; Accounts'!AG54</f>
        <v>0</v>
      </c>
      <c r="AC75" s="962">
        <f>'O5 Details by Class &amp; Accounts'!AH54</f>
        <v>0</v>
      </c>
      <c r="AD75" s="962">
        <f>'O5 Details by Class &amp; Accounts'!AI54</f>
        <v>0</v>
      </c>
      <c r="AE75" s="962">
        <f>'O5 Details by Class &amp; Accounts'!AJ54</f>
        <v>0</v>
      </c>
      <c r="AF75" s="962">
        <f>'O5 Details by Class &amp; Accounts'!AK54</f>
        <v>0</v>
      </c>
      <c r="AG75" s="962">
        <f>'O5 Details by Class &amp; Accounts'!AL54</f>
        <v>0</v>
      </c>
      <c r="AH75" s="962">
        <f>'O5 Details by Class &amp; Accounts'!AM54</f>
        <v>0</v>
      </c>
      <c r="AI75" s="962">
        <f>'O5 Details by Class &amp; Accounts'!AN54</f>
        <v>0</v>
      </c>
      <c r="AJ75" s="962">
        <f>'O5 Details by Class &amp; Accounts'!AO54</f>
        <v>0</v>
      </c>
      <c r="AK75" s="962">
        <f>'O5 Details by Class &amp; Accounts'!AP54</f>
        <v>0</v>
      </c>
      <c r="AL75" s="962">
        <f>'O5 Details by Class &amp; Accounts'!AQ54</f>
        <v>0</v>
      </c>
      <c r="AM75" s="962">
        <f>'O5 Details by Class &amp; Accounts'!AR54</f>
        <v>0</v>
      </c>
      <c r="AN75" s="962">
        <f>'O5 Details by Class &amp; Accounts'!AS54</f>
        <v>0</v>
      </c>
      <c r="AO75" s="962">
        <f>'O5 Details by Class &amp; Accounts'!AT54</f>
        <v>0</v>
      </c>
      <c r="AP75" s="962">
        <f>'O5 Details by Class &amp; Accounts'!AU54</f>
        <v>0</v>
      </c>
      <c r="AQ75" s="962">
        <f>'O5 Details by Class &amp; Accounts'!AV54</f>
        <v>0</v>
      </c>
      <c r="AR75" s="962">
        <f>'O5 Details by Class &amp; Accounts'!AW54</f>
        <v>0</v>
      </c>
      <c r="AS75" s="1190">
        <f t="shared" si="0"/>
        <v>0</v>
      </c>
      <c r="AV75" s="1941" t="s">
        <v>1515</v>
      </c>
    </row>
    <row r="76" spans="1:48" s="685" customFormat="1" ht="25.5" x14ac:dyDescent="0.2">
      <c r="A76" s="1191" t="s">
        <v>881</v>
      </c>
      <c r="B76" s="1192" t="s">
        <v>403</v>
      </c>
      <c r="C76" s="1200"/>
      <c r="D76" s="962">
        <f>'O5 Details by Class &amp; Accounts'!I55</f>
        <v>471621.02709149447</v>
      </c>
      <c r="E76" s="962">
        <f>'O5 Details by Class &amp; Accounts'!J55</f>
        <v>162715.05049957809</v>
      </c>
      <c r="F76" s="962">
        <f>'O5 Details by Class &amp; Accounts'!K55</f>
        <v>384225.85764286626</v>
      </c>
      <c r="G76" s="962">
        <f>'O5 Details by Class &amp; Accounts'!L55</f>
        <v>0</v>
      </c>
      <c r="H76" s="962">
        <f>'O5 Details by Class &amp; Accounts'!M55</f>
        <v>245672.95766873955</v>
      </c>
      <c r="I76" s="962">
        <f>'O5 Details by Class &amp; Accounts'!N55</f>
        <v>357139.43694434961</v>
      </c>
      <c r="J76" s="962">
        <f>'O5 Details by Class &amp; Accounts'!O55</f>
        <v>0</v>
      </c>
      <c r="K76" s="962">
        <f>'O5 Details by Class &amp; Accounts'!P55</f>
        <v>183.95370338297437</v>
      </c>
      <c r="L76" s="962">
        <f>'O5 Details by Class &amp; Accounts'!Q55</f>
        <v>1922.4056095891044</v>
      </c>
      <c r="M76" s="962">
        <f>'O5 Details by Class &amp; Accounts'!R55</f>
        <v>0</v>
      </c>
      <c r="N76" s="962">
        <f>'O5 Details by Class &amp; Accounts'!S55</f>
        <v>0</v>
      </c>
      <c r="O76" s="962">
        <f>'O5 Details by Class &amp; Accounts'!T55</f>
        <v>0</v>
      </c>
      <c r="P76" s="962">
        <f>'O5 Details by Class &amp; Accounts'!U55</f>
        <v>0</v>
      </c>
      <c r="Q76" s="962">
        <f>'O5 Details by Class &amp; Accounts'!V55</f>
        <v>0</v>
      </c>
      <c r="R76" s="962">
        <f>'O5 Details by Class &amp; Accounts'!W55</f>
        <v>0</v>
      </c>
      <c r="S76" s="962">
        <f>'O5 Details by Class &amp; Accounts'!X55</f>
        <v>0</v>
      </c>
      <c r="T76" s="962">
        <f>'O5 Details by Class &amp; Accounts'!Y55</f>
        <v>0</v>
      </c>
      <c r="U76" s="962">
        <f>'O5 Details by Class &amp; Accounts'!Z55</f>
        <v>0</v>
      </c>
      <c r="V76" s="962">
        <f>'O5 Details by Class &amp; Accounts'!AA55</f>
        <v>0</v>
      </c>
      <c r="W76" s="962">
        <f>'O5 Details by Class &amp; Accounts'!AB55</f>
        <v>0</v>
      </c>
      <c r="X76" s="1190">
        <f t="shared" si="3"/>
        <v>1082320.4594400004</v>
      </c>
      <c r="Y76" s="962">
        <f>'O5 Details by Class &amp; Accounts'!AD55</f>
        <v>789407.54747012293</v>
      </c>
      <c r="Z76" s="962">
        <f>'O5 Details by Class &amp; Accounts'!AE55</f>
        <v>87094.836816951487</v>
      </c>
      <c r="AA76" s="962">
        <f>'O5 Details by Class &amp; Accounts'!AF55</f>
        <v>10763.97813934107</v>
      </c>
      <c r="AB76" s="962">
        <f>'O5 Details by Class &amp; Accounts'!AG55</f>
        <v>0</v>
      </c>
      <c r="AC76" s="962">
        <f>'O5 Details by Class &amp; Accounts'!AH55</f>
        <v>294.90351066687862</v>
      </c>
      <c r="AD76" s="962">
        <f>'O5 Details by Class &amp; Accounts'!AI55</f>
        <v>73.725877666719654</v>
      </c>
      <c r="AE76" s="962">
        <f>'O5 Details by Class &amp; Accounts'!AJ55</f>
        <v>177359.88637357191</v>
      </c>
      <c r="AF76" s="962">
        <f>'O5 Details by Class &amp; Accounts'!AK55</f>
        <v>10936.005187230083</v>
      </c>
      <c r="AG76" s="962">
        <f>'O5 Details by Class &amp; Accounts'!AL55</f>
        <v>6389.5760644490365</v>
      </c>
      <c r="AH76" s="962">
        <f>'O5 Details by Class &amp; Accounts'!AM55</f>
        <v>0</v>
      </c>
      <c r="AI76" s="962">
        <f>'O5 Details by Class &amp; Accounts'!AN55</f>
        <v>0</v>
      </c>
      <c r="AJ76" s="962">
        <f>'O5 Details by Class &amp; Accounts'!AO55</f>
        <v>0</v>
      </c>
      <c r="AK76" s="962">
        <f>'O5 Details by Class &amp; Accounts'!AP55</f>
        <v>0</v>
      </c>
      <c r="AL76" s="962">
        <f>'O5 Details by Class &amp; Accounts'!AQ55</f>
        <v>0</v>
      </c>
      <c r="AM76" s="962">
        <f>'O5 Details by Class &amp; Accounts'!AR55</f>
        <v>0</v>
      </c>
      <c r="AN76" s="962">
        <f>'O5 Details by Class &amp; Accounts'!AS55</f>
        <v>0</v>
      </c>
      <c r="AO76" s="962">
        <f>'O5 Details by Class &amp; Accounts'!AT55</f>
        <v>0</v>
      </c>
      <c r="AP76" s="962">
        <f>'O5 Details by Class &amp; Accounts'!AU55</f>
        <v>0</v>
      </c>
      <c r="AQ76" s="962">
        <f>'O5 Details by Class &amp; Accounts'!AV55</f>
        <v>0</v>
      </c>
      <c r="AR76" s="962">
        <f>'O5 Details by Class &amp; Accounts'!AW55</f>
        <v>0</v>
      </c>
      <c r="AS76" s="1190">
        <f t="shared" si="0"/>
        <v>1082320.4594400004</v>
      </c>
      <c r="AV76" s="1941" t="s">
        <v>745</v>
      </c>
    </row>
    <row r="77" spans="1:48" s="685" customFormat="1" ht="25.5" x14ac:dyDescent="0.2">
      <c r="A77" s="1191" t="s">
        <v>882</v>
      </c>
      <c r="B77" s="1192" t="s">
        <v>676</v>
      </c>
      <c r="C77" s="1200"/>
      <c r="D77" s="962">
        <f>'O5 Details by Class &amp; Accounts'!I56</f>
        <v>1614755.1941744627</v>
      </c>
      <c r="E77" s="962">
        <f>'O5 Details by Class &amp; Accounts'!J56</f>
        <v>557110.38709387579</v>
      </c>
      <c r="F77" s="962">
        <f>'O5 Details by Class &amp; Accounts'!K56</f>
        <v>1055271.8527192248</v>
      </c>
      <c r="G77" s="962">
        <f>'O5 Details by Class &amp; Accounts'!L56</f>
        <v>0</v>
      </c>
      <c r="H77" s="962">
        <f>'O5 Details by Class &amp; Accounts'!M56</f>
        <v>61808.490435487343</v>
      </c>
      <c r="I77" s="962">
        <f>'O5 Details by Class &amp; Accounts'!N56</f>
        <v>0</v>
      </c>
      <c r="J77" s="962">
        <f>'O5 Details by Class &amp; Accounts'!O56</f>
        <v>0</v>
      </c>
      <c r="K77" s="962">
        <f>'O5 Details by Class &amp; Accounts'!P56</f>
        <v>629.82814794570334</v>
      </c>
      <c r="L77" s="962">
        <f>'O5 Details by Class &amp; Accounts'!Q56</f>
        <v>6582.0102690033646</v>
      </c>
      <c r="M77" s="962">
        <f>'O5 Details by Class &amp; Accounts'!R56</f>
        <v>0</v>
      </c>
      <c r="N77" s="962">
        <f>'O5 Details by Class &amp; Accounts'!S56</f>
        <v>0</v>
      </c>
      <c r="O77" s="962">
        <f>'O5 Details by Class &amp; Accounts'!T56</f>
        <v>0</v>
      </c>
      <c r="P77" s="962">
        <f>'O5 Details by Class &amp; Accounts'!U56</f>
        <v>0</v>
      </c>
      <c r="Q77" s="962">
        <f>'O5 Details by Class &amp; Accounts'!V56</f>
        <v>0</v>
      </c>
      <c r="R77" s="962">
        <f>'O5 Details by Class &amp; Accounts'!W56</f>
        <v>0</v>
      </c>
      <c r="S77" s="962">
        <f>'O5 Details by Class &amp; Accounts'!X56</f>
        <v>0</v>
      </c>
      <c r="T77" s="962">
        <f>'O5 Details by Class &amp; Accounts'!Y56</f>
        <v>0</v>
      </c>
      <c r="U77" s="962">
        <f>'O5 Details by Class &amp; Accounts'!Z56</f>
        <v>0</v>
      </c>
      <c r="V77" s="962">
        <f>'O5 Details by Class &amp; Accounts'!AA56</f>
        <v>0</v>
      </c>
      <c r="W77" s="962">
        <f>'O5 Details by Class &amp; Accounts'!AB56</f>
        <v>0</v>
      </c>
      <c r="X77" s="1190">
        <f t="shared" si="3"/>
        <v>2197438.50856</v>
      </c>
      <c r="Y77" s="962">
        <f>'O5 Details by Class &amp; Accounts'!AD56</f>
        <v>1603865.4799355671</v>
      </c>
      <c r="Z77" s="962">
        <f>'O5 Details by Class &amp; Accounts'!AE56</f>
        <v>176953.46681064845</v>
      </c>
      <c r="AA77" s="962">
        <f>'O5 Details by Class &amp; Accounts'!AF56</f>
        <v>21070.644185692337</v>
      </c>
      <c r="AB77" s="962">
        <f>'O5 Details by Class &amp; Accounts'!AG56</f>
        <v>0</v>
      </c>
      <c r="AC77" s="962">
        <f>'O5 Details by Class &amp; Accounts'!AH56</f>
        <v>0</v>
      </c>
      <c r="AD77" s="962">
        <f>'O5 Details by Class &amp; Accounts'!AI56</f>
        <v>0</v>
      </c>
      <c r="AE77" s="962">
        <f>'O5 Details by Class &amp; Accounts'!AJ56</f>
        <v>360347.95992450614</v>
      </c>
      <c r="AF77" s="962">
        <f>'O5 Details by Class &amp; Accounts'!AK56</f>
        <v>22219.044224249028</v>
      </c>
      <c r="AG77" s="962">
        <f>'O5 Details by Class &amp; Accounts'!AL56</f>
        <v>12981.91347933651</v>
      </c>
      <c r="AH77" s="962">
        <f>'O5 Details by Class &amp; Accounts'!AM56</f>
        <v>0</v>
      </c>
      <c r="AI77" s="962">
        <f>'O5 Details by Class &amp; Accounts'!AN56</f>
        <v>0</v>
      </c>
      <c r="AJ77" s="962">
        <f>'O5 Details by Class &amp; Accounts'!AO56</f>
        <v>0</v>
      </c>
      <c r="AK77" s="962">
        <f>'O5 Details by Class &amp; Accounts'!AP56</f>
        <v>0</v>
      </c>
      <c r="AL77" s="962">
        <f>'O5 Details by Class &amp; Accounts'!AQ56</f>
        <v>0</v>
      </c>
      <c r="AM77" s="962">
        <f>'O5 Details by Class &amp; Accounts'!AR56</f>
        <v>0</v>
      </c>
      <c r="AN77" s="962">
        <f>'O5 Details by Class &amp; Accounts'!AS56</f>
        <v>0</v>
      </c>
      <c r="AO77" s="962">
        <f>'O5 Details by Class &amp; Accounts'!AT56</f>
        <v>0</v>
      </c>
      <c r="AP77" s="962">
        <f>'O5 Details by Class &amp; Accounts'!AU56</f>
        <v>0</v>
      </c>
      <c r="AQ77" s="962">
        <f>'O5 Details by Class &amp; Accounts'!AV56</f>
        <v>0</v>
      </c>
      <c r="AR77" s="962">
        <f>'O5 Details by Class &amp; Accounts'!AW56</f>
        <v>0</v>
      </c>
      <c r="AS77" s="1190">
        <f t="shared" si="0"/>
        <v>2197438.50856</v>
      </c>
      <c r="AV77" s="1941" t="s">
        <v>746</v>
      </c>
    </row>
    <row r="78" spans="1:48" s="685" customFormat="1" ht="12.75" x14ac:dyDescent="0.2">
      <c r="A78" s="1193">
        <v>1845</v>
      </c>
      <c r="B78" s="1194" t="s">
        <v>809</v>
      </c>
      <c r="C78" s="1190">
        <f>SUM(D78:W78)</f>
        <v>4919638.4519999996</v>
      </c>
      <c r="D78" s="962">
        <f>D75+D76+D77</f>
        <v>2086376.2212659572</v>
      </c>
      <c r="E78" s="962">
        <f t="shared" ref="E78:W78" si="21">E75+E76+E77</f>
        <v>719825.43759345391</v>
      </c>
      <c r="F78" s="962">
        <f t="shared" si="21"/>
        <v>1439497.710362091</v>
      </c>
      <c r="G78" s="962">
        <f t="shared" si="21"/>
        <v>0</v>
      </c>
      <c r="H78" s="962">
        <f t="shared" si="21"/>
        <v>307481.4481042269</v>
      </c>
      <c r="I78" s="962">
        <f t="shared" si="21"/>
        <v>357139.43694434961</v>
      </c>
      <c r="J78" s="962">
        <f t="shared" si="21"/>
        <v>0</v>
      </c>
      <c r="K78" s="962">
        <f t="shared" si="21"/>
        <v>813.7818513286777</v>
      </c>
      <c r="L78" s="962">
        <f t="shared" si="21"/>
        <v>8504.4158785924683</v>
      </c>
      <c r="M78" s="962">
        <f t="shared" si="21"/>
        <v>0</v>
      </c>
      <c r="N78" s="962">
        <f t="shared" si="21"/>
        <v>0</v>
      </c>
      <c r="O78" s="962">
        <f t="shared" si="21"/>
        <v>0</v>
      </c>
      <c r="P78" s="962">
        <f t="shared" si="21"/>
        <v>0</v>
      </c>
      <c r="Q78" s="962">
        <f t="shared" si="21"/>
        <v>0</v>
      </c>
      <c r="R78" s="962">
        <f t="shared" si="21"/>
        <v>0</v>
      </c>
      <c r="S78" s="962">
        <f t="shared" si="21"/>
        <v>0</v>
      </c>
      <c r="T78" s="962">
        <f t="shared" si="21"/>
        <v>0</v>
      </c>
      <c r="U78" s="962">
        <f t="shared" si="21"/>
        <v>0</v>
      </c>
      <c r="V78" s="962">
        <f t="shared" si="21"/>
        <v>0</v>
      </c>
      <c r="W78" s="962">
        <f t="shared" si="21"/>
        <v>0</v>
      </c>
      <c r="X78" s="1190">
        <f t="shared" si="3"/>
        <v>3279758.9679999994</v>
      </c>
      <c r="Y78" s="962">
        <f>Y75+Y76+Y77</f>
        <v>2393273.0274056899</v>
      </c>
      <c r="Z78" s="962">
        <f t="shared" ref="Z78:AR78" si="22">Z75+Z76+Z77</f>
        <v>264048.30362759996</v>
      </c>
      <c r="AA78" s="962">
        <f t="shared" si="22"/>
        <v>31834.622325033408</v>
      </c>
      <c r="AB78" s="962">
        <f t="shared" si="22"/>
        <v>0</v>
      </c>
      <c r="AC78" s="962">
        <f t="shared" si="22"/>
        <v>294.90351066687862</v>
      </c>
      <c r="AD78" s="962">
        <f t="shared" si="22"/>
        <v>73.725877666719654</v>
      </c>
      <c r="AE78" s="962">
        <f t="shared" si="22"/>
        <v>537707.84629807808</v>
      </c>
      <c r="AF78" s="962">
        <f t="shared" si="22"/>
        <v>33155.049411479107</v>
      </c>
      <c r="AG78" s="962">
        <f t="shared" si="22"/>
        <v>19371.489543785545</v>
      </c>
      <c r="AH78" s="962">
        <f t="shared" si="22"/>
        <v>0</v>
      </c>
      <c r="AI78" s="962">
        <f t="shared" si="22"/>
        <v>0</v>
      </c>
      <c r="AJ78" s="962">
        <f t="shared" si="22"/>
        <v>0</v>
      </c>
      <c r="AK78" s="962">
        <f t="shared" si="22"/>
        <v>0</v>
      </c>
      <c r="AL78" s="962">
        <f t="shared" si="22"/>
        <v>0</v>
      </c>
      <c r="AM78" s="962">
        <f t="shared" si="22"/>
        <v>0</v>
      </c>
      <c r="AN78" s="962">
        <f t="shared" si="22"/>
        <v>0</v>
      </c>
      <c r="AO78" s="962">
        <f t="shared" si="22"/>
        <v>0</v>
      </c>
      <c r="AP78" s="962">
        <f t="shared" si="22"/>
        <v>0</v>
      </c>
      <c r="AQ78" s="962">
        <f t="shared" si="22"/>
        <v>0</v>
      </c>
      <c r="AR78" s="962">
        <f t="shared" si="22"/>
        <v>0</v>
      </c>
      <c r="AS78" s="1190">
        <f t="shared" si="0"/>
        <v>8199397.419999999</v>
      </c>
      <c r="AV78" s="1941" t="e">
        <v>#N/A</v>
      </c>
    </row>
    <row r="79" spans="1:48" s="685" customFormat="1" ht="12.75" x14ac:dyDescent="0.2">
      <c r="A79" s="726"/>
      <c r="B79" s="691"/>
      <c r="C79" s="665"/>
      <c r="D79" s="663"/>
      <c r="E79" s="663"/>
      <c r="F79" s="663"/>
      <c r="G79" s="663"/>
      <c r="H79" s="663"/>
      <c r="I79" s="663"/>
      <c r="J79" s="663"/>
      <c r="K79" s="663"/>
      <c r="L79" s="663"/>
      <c r="M79" s="663"/>
      <c r="N79" s="663"/>
      <c r="O79" s="663"/>
      <c r="P79" s="663"/>
      <c r="Q79" s="663"/>
      <c r="R79" s="663"/>
      <c r="S79" s="663"/>
      <c r="T79" s="663"/>
      <c r="U79" s="663"/>
      <c r="V79" s="663"/>
      <c r="W79" s="663"/>
      <c r="X79" s="665"/>
      <c r="Y79" s="663"/>
      <c r="Z79" s="663"/>
      <c r="AA79" s="663"/>
      <c r="AB79" s="663"/>
      <c r="AC79" s="663"/>
      <c r="AD79" s="663"/>
      <c r="AE79" s="663"/>
      <c r="AF79" s="663"/>
      <c r="AG79" s="663"/>
      <c r="AH79" s="663"/>
      <c r="AI79" s="663"/>
      <c r="AJ79" s="663"/>
      <c r="AK79" s="663"/>
      <c r="AL79" s="663"/>
      <c r="AM79" s="663"/>
      <c r="AN79" s="663"/>
      <c r="AO79" s="663"/>
      <c r="AP79" s="663"/>
      <c r="AQ79" s="663"/>
      <c r="AR79" s="663"/>
      <c r="AS79" s="826"/>
      <c r="AV79" s="1941" t="e">
        <v>#N/A</v>
      </c>
    </row>
    <row r="80" spans="1:48" s="685" customFormat="1" ht="12.75" x14ac:dyDescent="0.2">
      <c r="A80" s="726" t="s">
        <v>535</v>
      </c>
      <c r="B80" s="691" t="s">
        <v>809</v>
      </c>
      <c r="C80" s="665">
        <f>C73+C78</f>
        <v>5513687.5019999994</v>
      </c>
      <c r="D80" s="663">
        <f t="shared" ref="D80:AR80" si="23">D73+D78</f>
        <v>2338307.2979656626</v>
      </c>
      <c r="E80" s="663">
        <f t="shared" si="23"/>
        <v>806744.75525070715</v>
      </c>
      <c r="F80" s="663">
        <f t="shared" si="23"/>
        <v>1613317.8509397253</v>
      </c>
      <c r="G80" s="663">
        <f t="shared" si="23"/>
        <v>0</v>
      </c>
      <c r="H80" s="663">
        <f t="shared" si="23"/>
        <v>344610.0021476004</v>
      </c>
      <c r="I80" s="663">
        <f t="shared" si="23"/>
        <v>400264.22046336537</v>
      </c>
      <c r="J80" s="663">
        <f t="shared" si="23"/>
        <v>0</v>
      </c>
      <c r="K80" s="663">
        <f t="shared" si="23"/>
        <v>912.04645764187399</v>
      </c>
      <c r="L80" s="663">
        <f t="shared" si="23"/>
        <v>9531.3287752970919</v>
      </c>
      <c r="M80" s="663">
        <f t="shared" si="23"/>
        <v>0</v>
      </c>
      <c r="N80" s="663">
        <f t="shared" si="23"/>
        <v>0</v>
      </c>
      <c r="O80" s="663">
        <f t="shared" si="23"/>
        <v>0</v>
      </c>
      <c r="P80" s="663">
        <f t="shared" si="23"/>
        <v>0</v>
      </c>
      <c r="Q80" s="663">
        <f t="shared" si="23"/>
        <v>0</v>
      </c>
      <c r="R80" s="663">
        <f t="shared" si="23"/>
        <v>0</v>
      </c>
      <c r="S80" s="663">
        <f t="shared" si="23"/>
        <v>0</v>
      </c>
      <c r="T80" s="663">
        <f t="shared" si="23"/>
        <v>0</v>
      </c>
      <c r="U80" s="663">
        <f t="shared" si="23"/>
        <v>0</v>
      </c>
      <c r="V80" s="663">
        <f t="shared" si="23"/>
        <v>0</v>
      </c>
      <c r="W80" s="663">
        <f t="shared" si="23"/>
        <v>0</v>
      </c>
      <c r="X80" s="665">
        <f t="shared" si="23"/>
        <v>3675791.6679999996</v>
      </c>
      <c r="Y80" s="663">
        <f t="shared" si="23"/>
        <v>2682262.06230987</v>
      </c>
      <c r="Z80" s="663">
        <f t="shared" si="23"/>
        <v>295932.28157730465</v>
      </c>
      <c r="AA80" s="663">
        <f t="shared" si="23"/>
        <v>35678.670487069947</v>
      </c>
      <c r="AB80" s="663">
        <f t="shared" si="23"/>
        <v>0</v>
      </c>
      <c r="AC80" s="663">
        <f t="shared" si="23"/>
        <v>330.51327184396359</v>
      </c>
      <c r="AD80" s="663">
        <f t="shared" si="23"/>
        <v>82.628317960990898</v>
      </c>
      <c r="AE80" s="663">
        <f t="shared" si="23"/>
        <v>602636.36460028426</v>
      </c>
      <c r="AF80" s="663">
        <f t="shared" si="23"/>
        <v>37158.539870739434</v>
      </c>
      <c r="AG80" s="663">
        <f t="shared" si="23"/>
        <v>21710.607564926409</v>
      </c>
      <c r="AH80" s="663">
        <f t="shared" si="23"/>
        <v>0</v>
      </c>
      <c r="AI80" s="663">
        <f t="shared" si="23"/>
        <v>0</v>
      </c>
      <c r="AJ80" s="663">
        <f t="shared" si="23"/>
        <v>0</v>
      </c>
      <c r="AK80" s="663">
        <f t="shared" si="23"/>
        <v>0</v>
      </c>
      <c r="AL80" s="663">
        <f t="shared" si="23"/>
        <v>0</v>
      </c>
      <c r="AM80" s="663">
        <f t="shared" si="23"/>
        <v>0</v>
      </c>
      <c r="AN80" s="663">
        <f t="shared" si="23"/>
        <v>0</v>
      </c>
      <c r="AO80" s="663">
        <f t="shared" si="23"/>
        <v>0</v>
      </c>
      <c r="AP80" s="663">
        <f t="shared" si="23"/>
        <v>0</v>
      </c>
      <c r="AQ80" s="663">
        <f t="shared" si="23"/>
        <v>0</v>
      </c>
      <c r="AR80" s="663">
        <f t="shared" si="23"/>
        <v>0</v>
      </c>
      <c r="AS80" s="665">
        <f t="shared" si="0"/>
        <v>9189479.1699999981</v>
      </c>
      <c r="AV80" s="1941" t="e">
        <v>#N/A</v>
      </c>
    </row>
    <row r="81" spans="1:48" s="685" customFormat="1" ht="12.75" x14ac:dyDescent="0.2">
      <c r="A81" s="261"/>
      <c r="B81" s="684"/>
      <c r="C81" s="826"/>
      <c r="D81" s="663"/>
      <c r="E81" s="663"/>
      <c r="F81" s="663"/>
      <c r="G81" s="663"/>
      <c r="H81" s="663"/>
      <c r="I81" s="663"/>
      <c r="J81" s="663"/>
      <c r="K81" s="663"/>
      <c r="L81" s="663"/>
      <c r="M81" s="663"/>
      <c r="N81" s="663"/>
      <c r="O81" s="663"/>
      <c r="P81" s="663"/>
      <c r="Q81" s="663"/>
      <c r="R81" s="663"/>
      <c r="S81" s="663"/>
      <c r="T81" s="663"/>
      <c r="U81" s="663"/>
      <c r="V81" s="663"/>
      <c r="W81" s="663"/>
      <c r="X81" s="665"/>
      <c r="Y81" s="663"/>
      <c r="Z81" s="663"/>
      <c r="AA81" s="663"/>
      <c r="AB81" s="663"/>
      <c r="AC81" s="663"/>
      <c r="AD81" s="663"/>
      <c r="AE81" s="663"/>
      <c r="AF81" s="663"/>
      <c r="AG81" s="663"/>
      <c r="AH81" s="663"/>
      <c r="AI81" s="663"/>
      <c r="AJ81" s="663"/>
      <c r="AK81" s="663"/>
      <c r="AL81" s="663"/>
      <c r="AM81" s="663"/>
      <c r="AN81" s="663"/>
      <c r="AO81" s="663"/>
      <c r="AP81" s="663"/>
      <c r="AQ81" s="663"/>
      <c r="AR81" s="663"/>
      <c r="AS81" s="826"/>
      <c r="AV81" s="1941" t="e">
        <v>#N/A</v>
      </c>
    </row>
    <row r="82" spans="1:48" s="685" customFormat="1" ht="12.75" x14ac:dyDescent="0.2">
      <c r="A82" s="1201">
        <v>1850</v>
      </c>
      <c r="B82" s="1202" t="s">
        <v>90</v>
      </c>
      <c r="C82" s="1190">
        <f>SUM(D82:W82)</f>
        <v>4008319.764</v>
      </c>
      <c r="D82" s="962">
        <f>'O5 Details by Class &amp; Accounts'!I57</f>
        <v>1963636.3379811135</v>
      </c>
      <c r="E82" s="962">
        <f>'O5 Details by Class &amp; Accounts'!J57</f>
        <v>677478.66940508143</v>
      </c>
      <c r="F82" s="962">
        <f>'O5 Details by Class &amp; Accounts'!K57</f>
        <v>1283272.0179033158</v>
      </c>
      <c r="G82" s="962">
        <f>'O5 Details by Class &amp; Accounts'!L57</f>
        <v>0</v>
      </c>
      <c r="H82" s="962">
        <f>'O5 Details by Class &amp; Accounts'!M57</f>
        <v>75162.723273932963</v>
      </c>
      <c r="I82" s="962">
        <f>'O5 Details by Class &amp; Accounts'!N57</f>
        <v>0</v>
      </c>
      <c r="J82" s="962">
        <f>'O5 Details by Class &amp; Accounts'!O57</f>
        <v>0</v>
      </c>
      <c r="K82" s="962">
        <f>'O5 Details by Class &amp; Accounts'!P57</f>
        <v>765.90770071609097</v>
      </c>
      <c r="L82" s="962">
        <f>'O5 Details by Class &amp; Accounts'!Q57</f>
        <v>8004.1077358401317</v>
      </c>
      <c r="M82" s="962">
        <f>'O5 Details by Class &amp; Accounts'!R57</f>
        <v>0</v>
      </c>
      <c r="N82" s="962">
        <f>'O5 Details by Class &amp; Accounts'!S57</f>
        <v>0</v>
      </c>
      <c r="O82" s="962">
        <f>'O5 Details by Class &amp; Accounts'!T57</f>
        <v>0</v>
      </c>
      <c r="P82" s="962">
        <f>'O5 Details by Class &amp; Accounts'!U57</f>
        <v>0</v>
      </c>
      <c r="Q82" s="962">
        <f>'O5 Details by Class &amp; Accounts'!V57</f>
        <v>0</v>
      </c>
      <c r="R82" s="962">
        <f>'O5 Details by Class &amp; Accounts'!W57</f>
        <v>0</v>
      </c>
      <c r="S82" s="962">
        <f>'O5 Details by Class &amp; Accounts'!X57</f>
        <v>0</v>
      </c>
      <c r="T82" s="962">
        <f>'O5 Details by Class &amp; Accounts'!Y57</f>
        <v>0</v>
      </c>
      <c r="U82" s="962">
        <f>'O5 Details by Class &amp; Accounts'!Z57</f>
        <v>0</v>
      </c>
      <c r="V82" s="962">
        <f>'O5 Details by Class &amp; Accounts'!AA57</f>
        <v>0</v>
      </c>
      <c r="W82" s="962">
        <f>'O5 Details by Class &amp; Accounts'!AB57</f>
        <v>0</v>
      </c>
      <c r="X82" s="1190">
        <f t="shared" si="3"/>
        <v>2672213.176</v>
      </c>
      <c r="Y82" s="962">
        <f>'O5 Details by Class &amp; Accounts'!AD57</f>
        <v>1950393.8113945012</v>
      </c>
      <c r="Z82" s="962">
        <f>'O5 Details by Class &amp; Accounts'!AE57</f>
        <v>215185.71905803226</v>
      </c>
      <c r="AA82" s="962">
        <f>'O5 Details by Class &amp; Accounts'!AF57</f>
        <v>25623.130203862758</v>
      </c>
      <c r="AB82" s="962">
        <f>'O5 Details by Class &amp; Accounts'!AG57</f>
        <v>0</v>
      </c>
      <c r="AC82" s="962">
        <f>'O5 Details by Class &amp; Accounts'!AH57</f>
        <v>0</v>
      </c>
      <c r="AD82" s="962">
        <f>'O5 Details by Class &amp; Accounts'!AI57</f>
        <v>0</v>
      </c>
      <c r="AE82" s="962">
        <f>'O5 Details by Class &amp; Accounts'!AJ57</f>
        <v>438204.10114046803</v>
      </c>
      <c r="AF82" s="962">
        <f>'O5 Details by Class &amp; Accounts'!AK57</f>
        <v>27019.651518291295</v>
      </c>
      <c r="AG82" s="962">
        <f>'O5 Details by Class &amp; Accounts'!AL57</f>
        <v>15786.762684844352</v>
      </c>
      <c r="AH82" s="962">
        <f>'O5 Details by Class &amp; Accounts'!AM57</f>
        <v>0</v>
      </c>
      <c r="AI82" s="962">
        <f>'O5 Details by Class &amp; Accounts'!AN57</f>
        <v>0</v>
      </c>
      <c r="AJ82" s="962">
        <f>'O5 Details by Class &amp; Accounts'!AO57</f>
        <v>0</v>
      </c>
      <c r="AK82" s="962">
        <f>'O5 Details by Class &amp; Accounts'!AP57</f>
        <v>0</v>
      </c>
      <c r="AL82" s="962">
        <f>'O5 Details by Class &amp; Accounts'!AQ57</f>
        <v>0</v>
      </c>
      <c r="AM82" s="962">
        <f>'O5 Details by Class &amp; Accounts'!AR57</f>
        <v>0</v>
      </c>
      <c r="AN82" s="962">
        <f>'O5 Details by Class &amp; Accounts'!AS57</f>
        <v>0</v>
      </c>
      <c r="AO82" s="962">
        <f>'O5 Details by Class &amp; Accounts'!AT57</f>
        <v>0</v>
      </c>
      <c r="AP82" s="962">
        <f>'O5 Details by Class &amp; Accounts'!AU57</f>
        <v>0</v>
      </c>
      <c r="AQ82" s="962">
        <f>'O5 Details by Class &amp; Accounts'!AV57</f>
        <v>0</v>
      </c>
      <c r="AR82" s="962">
        <f>'O5 Details by Class &amp; Accounts'!AW57</f>
        <v>0</v>
      </c>
      <c r="AS82" s="1190">
        <f t="shared" si="0"/>
        <v>6680532.9399999995</v>
      </c>
      <c r="AV82" s="1941" t="s">
        <v>1143</v>
      </c>
    </row>
    <row r="83" spans="1:48" s="685" customFormat="1" ht="12.75" x14ac:dyDescent="0.2">
      <c r="A83" s="1167"/>
      <c r="B83" s="681"/>
      <c r="C83" s="826"/>
      <c r="D83" s="663"/>
      <c r="E83" s="663"/>
      <c r="F83" s="663"/>
      <c r="G83" s="663"/>
      <c r="H83" s="663"/>
      <c r="I83" s="663"/>
      <c r="J83" s="663"/>
      <c r="K83" s="663"/>
      <c r="L83" s="663"/>
      <c r="M83" s="663"/>
      <c r="N83" s="663"/>
      <c r="O83" s="663"/>
      <c r="P83" s="663"/>
      <c r="Q83" s="663"/>
      <c r="R83" s="663"/>
      <c r="S83" s="663"/>
      <c r="T83" s="663"/>
      <c r="U83" s="663"/>
      <c r="V83" s="663"/>
      <c r="W83" s="663"/>
      <c r="X83" s="665"/>
      <c r="Y83" s="663"/>
      <c r="Z83" s="663"/>
      <c r="AA83" s="663"/>
      <c r="AB83" s="663"/>
      <c r="AC83" s="663"/>
      <c r="AD83" s="663"/>
      <c r="AE83" s="663"/>
      <c r="AF83" s="663"/>
      <c r="AG83" s="663"/>
      <c r="AH83" s="663"/>
      <c r="AI83" s="663"/>
      <c r="AJ83" s="663"/>
      <c r="AK83" s="663"/>
      <c r="AL83" s="663"/>
      <c r="AM83" s="663"/>
      <c r="AN83" s="663"/>
      <c r="AO83" s="663"/>
      <c r="AP83" s="663"/>
      <c r="AQ83" s="663"/>
      <c r="AR83" s="663"/>
      <c r="AS83" s="826"/>
      <c r="AV83" s="1941" t="e">
        <v>#N/A</v>
      </c>
    </row>
    <row r="84" spans="1:48" s="685" customFormat="1" ht="12.75" x14ac:dyDescent="0.2">
      <c r="A84" s="681" t="s">
        <v>1654</v>
      </c>
      <c r="B84" s="684" t="s">
        <v>809</v>
      </c>
      <c r="C84" s="665">
        <f>SUM(D84:W84)</f>
        <v>17290309.295449998</v>
      </c>
      <c r="D84" s="663">
        <f>D82+D78+D73+D66+D61+D56+D50+D45</f>
        <v>6819720.5538137564</v>
      </c>
      <c r="E84" s="663">
        <f t="shared" ref="E84:AR84" si="24">E82+E78+E73+E66+E61+E56+E50+E45</f>
        <v>2352887.4044276658</v>
      </c>
      <c r="F84" s="663">
        <f t="shared" si="24"/>
        <v>4844413.9330365369</v>
      </c>
      <c r="G84" s="663">
        <f t="shared" si="24"/>
        <v>0</v>
      </c>
      <c r="H84" s="663">
        <f t="shared" si="24"/>
        <v>1421715.7209262028</v>
      </c>
      <c r="I84" s="663">
        <f t="shared" si="24"/>
        <v>1821113.3680409787</v>
      </c>
      <c r="J84" s="663">
        <f t="shared" si="24"/>
        <v>0</v>
      </c>
      <c r="K84" s="663">
        <f t="shared" si="24"/>
        <v>2660.0019503957656</v>
      </c>
      <c r="L84" s="663">
        <f t="shared" si="24"/>
        <v>27798.313254464556</v>
      </c>
      <c r="M84" s="663">
        <f t="shared" si="24"/>
        <v>0</v>
      </c>
      <c r="N84" s="663">
        <f t="shared" si="24"/>
        <v>0</v>
      </c>
      <c r="O84" s="663">
        <f t="shared" si="24"/>
        <v>0</v>
      </c>
      <c r="P84" s="663">
        <f t="shared" si="24"/>
        <v>0</v>
      </c>
      <c r="Q84" s="663">
        <f t="shared" si="24"/>
        <v>0</v>
      </c>
      <c r="R84" s="663">
        <f t="shared" si="24"/>
        <v>0</v>
      </c>
      <c r="S84" s="663">
        <f t="shared" si="24"/>
        <v>0</v>
      </c>
      <c r="T84" s="663">
        <f t="shared" si="24"/>
        <v>0</v>
      </c>
      <c r="U84" s="663">
        <f t="shared" si="24"/>
        <v>0</v>
      </c>
      <c r="V84" s="663">
        <f t="shared" si="24"/>
        <v>0</v>
      </c>
      <c r="W84" s="663">
        <f t="shared" si="24"/>
        <v>0</v>
      </c>
      <c r="X84" s="665">
        <f t="shared" si="3"/>
        <v>15240217.074550003</v>
      </c>
      <c r="Y84" s="663">
        <f t="shared" si="24"/>
        <v>9367178.490580922</v>
      </c>
      <c r="Z84" s="663">
        <f t="shared" si="24"/>
        <v>1293002.7910066152</v>
      </c>
      <c r="AA84" s="663">
        <f t="shared" si="24"/>
        <v>944415.37601813267</v>
      </c>
      <c r="AB84" s="663">
        <f t="shared" si="24"/>
        <v>0</v>
      </c>
      <c r="AC84" s="663">
        <f t="shared" si="24"/>
        <v>588988.65491987218</v>
      </c>
      <c r="AD84" s="663">
        <f t="shared" si="24"/>
        <v>928431.2650498834</v>
      </c>
      <c r="AE84" s="663">
        <f t="shared" si="24"/>
        <v>1922905.2880503675</v>
      </c>
      <c r="AF84" s="663">
        <f t="shared" si="24"/>
        <v>118840.97907242709</v>
      </c>
      <c r="AG84" s="663">
        <f t="shared" si="24"/>
        <v>76454.229851779644</v>
      </c>
      <c r="AH84" s="663">
        <f t="shared" si="24"/>
        <v>0</v>
      </c>
      <c r="AI84" s="663">
        <f t="shared" si="24"/>
        <v>0</v>
      </c>
      <c r="AJ84" s="663">
        <f t="shared" si="24"/>
        <v>0</v>
      </c>
      <c r="AK84" s="663">
        <f t="shared" si="24"/>
        <v>0</v>
      </c>
      <c r="AL84" s="663">
        <f t="shared" si="24"/>
        <v>0</v>
      </c>
      <c r="AM84" s="663">
        <f t="shared" si="24"/>
        <v>0</v>
      </c>
      <c r="AN84" s="663">
        <f t="shared" si="24"/>
        <v>0</v>
      </c>
      <c r="AO84" s="663">
        <f t="shared" si="24"/>
        <v>0</v>
      </c>
      <c r="AP84" s="663">
        <f t="shared" si="24"/>
        <v>0</v>
      </c>
      <c r="AQ84" s="663">
        <f t="shared" si="24"/>
        <v>0</v>
      </c>
      <c r="AR84" s="663">
        <f t="shared" si="24"/>
        <v>0</v>
      </c>
      <c r="AS84" s="665">
        <f t="shared" si="0"/>
        <v>32530526.370000001</v>
      </c>
      <c r="AV84" s="1941" t="e">
        <v>#N/A</v>
      </c>
    </row>
    <row r="85" spans="1:48" s="685" customFormat="1" ht="12.75" x14ac:dyDescent="0.2">
      <c r="A85" s="261"/>
      <c r="B85" s="681"/>
      <c r="C85" s="665"/>
      <c r="D85" s="663"/>
      <c r="E85" s="663"/>
      <c r="F85" s="663"/>
      <c r="G85" s="663"/>
      <c r="H85" s="663"/>
      <c r="I85" s="663"/>
      <c r="J85" s="663"/>
      <c r="K85" s="663"/>
      <c r="L85" s="663"/>
      <c r="M85" s="663"/>
      <c r="N85" s="663"/>
      <c r="O85" s="663"/>
      <c r="P85" s="663"/>
      <c r="Q85" s="663"/>
      <c r="R85" s="663"/>
      <c r="S85" s="663"/>
      <c r="T85" s="663"/>
      <c r="U85" s="663"/>
      <c r="V85" s="663"/>
      <c r="W85" s="663"/>
      <c r="X85" s="665"/>
      <c r="Y85" s="663"/>
      <c r="Z85" s="663"/>
      <c r="AA85" s="663"/>
      <c r="AB85" s="663"/>
      <c r="AC85" s="663"/>
      <c r="AD85" s="663"/>
      <c r="AE85" s="663"/>
      <c r="AF85" s="663"/>
      <c r="AG85" s="663"/>
      <c r="AH85" s="663"/>
      <c r="AI85" s="663"/>
      <c r="AJ85" s="663"/>
      <c r="AK85" s="663"/>
      <c r="AL85" s="663"/>
      <c r="AM85" s="663"/>
      <c r="AN85" s="663"/>
      <c r="AO85" s="663"/>
      <c r="AP85" s="663"/>
      <c r="AQ85" s="663"/>
      <c r="AR85" s="663"/>
      <c r="AS85" s="826"/>
      <c r="AV85" s="1941" t="e">
        <v>#N/A</v>
      </c>
    </row>
    <row r="86" spans="1:48" s="685" customFormat="1" ht="12.75" x14ac:dyDescent="0.2">
      <c r="A86" s="1201">
        <v>1855</v>
      </c>
      <c r="B86" s="1202" t="s">
        <v>92</v>
      </c>
      <c r="C86" s="1190">
        <f>SUM(D86:W86)</f>
        <v>0</v>
      </c>
      <c r="D86" s="962">
        <f>'O5 Details by Class &amp; Accounts'!I58</f>
        <v>0</v>
      </c>
      <c r="E86" s="962">
        <f>'O5 Details by Class &amp; Accounts'!J58</f>
        <v>0</v>
      </c>
      <c r="F86" s="962">
        <f>'O5 Details by Class &amp; Accounts'!K58</f>
        <v>0</v>
      </c>
      <c r="G86" s="962">
        <f>'O5 Details by Class &amp; Accounts'!L58</f>
        <v>0</v>
      </c>
      <c r="H86" s="962">
        <f>'O5 Details by Class &amp; Accounts'!M58</f>
        <v>0</v>
      </c>
      <c r="I86" s="962">
        <f>'O5 Details by Class &amp; Accounts'!N58</f>
        <v>0</v>
      </c>
      <c r="J86" s="962">
        <f>'O5 Details by Class &amp; Accounts'!O58</f>
        <v>0</v>
      </c>
      <c r="K86" s="962">
        <f>'O5 Details by Class &amp; Accounts'!P58</f>
        <v>0</v>
      </c>
      <c r="L86" s="962">
        <f>'O5 Details by Class &amp; Accounts'!Q58</f>
        <v>0</v>
      </c>
      <c r="M86" s="962">
        <f>'O5 Details by Class &amp; Accounts'!R58</f>
        <v>0</v>
      </c>
      <c r="N86" s="962">
        <f>'O5 Details by Class &amp; Accounts'!S58</f>
        <v>0</v>
      </c>
      <c r="O86" s="962">
        <f>'O5 Details by Class &amp; Accounts'!T58</f>
        <v>0</v>
      </c>
      <c r="P86" s="962">
        <f>'O5 Details by Class &amp; Accounts'!U58</f>
        <v>0</v>
      </c>
      <c r="Q86" s="962">
        <f>'O5 Details by Class &amp; Accounts'!V58</f>
        <v>0</v>
      </c>
      <c r="R86" s="962">
        <f>'O5 Details by Class &amp; Accounts'!W58</f>
        <v>0</v>
      </c>
      <c r="S86" s="962">
        <f>'O5 Details by Class &amp; Accounts'!X58</f>
        <v>0</v>
      </c>
      <c r="T86" s="962">
        <f>'O5 Details by Class &amp; Accounts'!Y58</f>
        <v>0</v>
      </c>
      <c r="U86" s="962">
        <f>'O5 Details by Class &amp; Accounts'!Z58</f>
        <v>0</v>
      </c>
      <c r="V86" s="962">
        <f>'O5 Details by Class &amp; Accounts'!AA58</f>
        <v>0</v>
      </c>
      <c r="W86" s="962">
        <f>'O5 Details by Class &amp; Accounts'!AB58</f>
        <v>0</v>
      </c>
      <c r="X86" s="1190">
        <f t="shared" si="3"/>
        <v>441098.1</v>
      </c>
      <c r="Y86" s="962">
        <f>'O5 Details by Class &amp; Accounts'!AD58</f>
        <v>441098.1</v>
      </c>
      <c r="Z86" s="962">
        <f>'O5 Details by Class &amp; Accounts'!AE58</f>
        <v>0</v>
      </c>
      <c r="AA86" s="962">
        <f>'O5 Details by Class &amp; Accounts'!AF58</f>
        <v>0</v>
      </c>
      <c r="AB86" s="962">
        <f>'O5 Details by Class &amp; Accounts'!AG58</f>
        <v>0</v>
      </c>
      <c r="AC86" s="962">
        <f>'O5 Details by Class &amp; Accounts'!AH58</f>
        <v>0</v>
      </c>
      <c r="AD86" s="962">
        <f>'O5 Details by Class &amp; Accounts'!AI58</f>
        <v>0</v>
      </c>
      <c r="AE86" s="962">
        <f>'O5 Details by Class &amp; Accounts'!AJ58</f>
        <v>0</v>
      </c>
      <c r="AF86" s="962">
        <f>'O5 Details by Class &amp; Accounts'!AK58</f>
        <v>0</v>
      </c>
      <c r="AG86" s="962">
        <f>'O5 Details by Class &amp; Accounts'!AL58</f>
        <v>0</v>
      </c>
      <c r="AH86" s="962">
        <f>'O5 Details by Class &amp; Accounts'!AM58</f>
        <v>0</v>
      </c>
      <c r="AI86" s="962">
        <f>'O5 Details by Class &amp; Accounts'!AN58</f>
        <v>0</v>
      </c>
      <c r="AJ86" s="962">
        <f>'O5 Details by Class &amp; Accounts'!AO58</f>
        <v>0</v>
      </c>
      <c r="AK86" s="962">
        <f>'O5 Details by Class &amp; Accounts'!AP58</f>
        <v>0</v>
      </c>
      <c r="AL86" s="962">
        <f>'O5 Details by Class &amp; Accounts'!AQ58</f>
        <v>0</v>
      </c>
      <c r="AM86" s="962">
        <f>'O5 Details by Class &amp; Accounts'!AR58</f>
        <v>0</v>
      </c>
      <c r="AN86" s="962">
        <f>'O5 Details by Class &amp; Accounts'!AS58</f>
        <v>0</v>
      </c>
      <c r="AO86" s="962">
        <f>'O5 Details by Class &amp; Accounts'!AT58</f>
        <v>0</v>
      </c>
      <c r="AP86" s="962">
        <f>'O5 Details by Class &amp; Accounts'!AU58</f>
        <v>0</v>
      </c>
      <c r="AQ86" s="962">
        <f>'O5 Details by Class &amp; Accounts'!AV58</f>
        <v>0</v>
      </c>
      <c r="AR86" s="962">
        <f>'O5 Details by Class &amp; Accounts'!AW58</f>
        <v>0</v>
      </c>
      <c r="AS86" s="1190">
        <f t="shared" si="0"/>
        <v>441098.1</v>
      </c>
      <c r="AV86" s="1941" t="s">
        <v>1362</v>
      </c>
    </row>
    <row r="87" spans="1:48" s="685" customFormat="1" ht="12.75" x14ac:dyDescent="0.2">
      <c r="A87" s="261"/>
      <c r="B87" s="684"/>
      <c r="C87" s="826"/>
      <c r="D87" s="663"/>
      <c r="E87" s="663"/>
      <c r="F87" s="663"/>
      <c r="G87" s="663"/>
      <c r="H87" s="663"/>
      <c r="I87" s="663"/>
      <c r="J87" s="663"/>
      <c r="K87" s="663"/>
      <c r="L87" s="663"/>
      <c r="M87" s="663"/>
      <c r="N87" s="663"/>
      <c r="O87" s="663"/>
      <c r="P87" s="663"/>
      <c r="Q87" s="663"/>
      <c r="R87" s="663"/>
      <c r="S87" s="663"/>
      <c r="T87" s="663"/>
      <c r="U87" s="663"/>
      <c r="V87" s="663"/>
      <c r="W87" s="663"/>
      <c r="X87" s="665"/>
      <c r="Y87" s="663"/>
      <c r="Z87" s="663"/>
      <c r="AA87" s="663"/>
      <c r="AB87" s="663"/>
      <c r="AC87" s="663"/>
      <c r="AD87" s="663"/>
      <c r="AE87" s="663"/>
      <c r="AF87" s="663"/>
      <c r="AG87" s="663"/>
      <c r="AH87" s="663"/>
      <c r="AI87" s="663"/>
      <c r="AJ87" s="663"/>
      <c r="AK87" s="663"/>
      <c r="AL87" s="663"/>
      <c r="AM87" s="663"/>
      <c r="AN87" s="663"/>
      <c r="AO87" s="663"/>
      <c r="AP87" s="663"/>
      <c r="AQ87" s="663"/>
      <c r="AR87" s="663"/>
      <c r="AS87" s="826"/>
      <c r="AV87" s="1941" t="e">
        <v>#N/A</v>
      </c>
    </row>
    <row r="88" spans="1:48" s="685" customFormat="1" ht="12.75" x14ac:dyDescent="0.2">
      <c r="A88" s="681" t="s">
        <v>1245</v>
      </c>
      <c r="B88" s="684" t="s">
        <v>809</v>
      </c>
      <c r="C88" s="665">
        <f>SUM(D88:W88)</f>
        <v>17290309.295449998</v>
      </c>
      <c r="D88" s="663">
        <f>D84+D86</f>
        <v>6819720.5538137564</v>
      </c>
      <c r="E88" s="663">
        <f t="shared" ref="E88:AR88" si="25">E84+E86</f>
        <v>2352887.4044276658</v>
      </c>
      <c r="F88" s="663">
        <f t="shared" si="25"/>
        <v>4844413.9330365369</v>
      </c>
      <c r="G88" s="663">
        <f t="shared" si="25"/>
        <v>0</v>
      </c>
      <c r="H88" s="663">
        <f>H84+H86</f>
        <v>1421715.7209262028</v>
      </c>
      <c r="I88" s="663">
        <f t="shared" si="25"/>
        <v>1821113.3680409787</v>
      </c>
      <c r="J88" s="663">
        <f t="shared" si="25"/>
        <v>0</v>
      </c>
      <c r="K88" s="663">
        <f t="shared" si="25"/>
        <v>2660.0019503957656</v>
      </c>
      <c r="L88" s="663">
        <f t="shared" si="25"/>
        <v>27798.313254464556</v>
      </c>
      <c r="M88" s="663">
        <f t="shared" si="25"/>
        <v>0</v>
      </c>
      <c r="N88" s="663">
        <f t="shared" si="25"/>
        <v>0</v>
      </c>
      <c r="O88" s="663">
        <f t="shared" si="25"/>
        <v>0</v>
      </c>
      <c r="P88" s="663">
        <f t="shared" si="25"/>
        <v>0</v>
      </c>
      <c r="Q88" s="663">
        <f t="shared" si="25"/>
        <v>0</v>
      </c>
      <c r="R88" s="663">
        <f t="shared" si="25"/>
        <v>0</v>
      </c>
      <c r="S88" s="663">
        <f t="shared" si="25"/>
        <v>0</v>
      </c>
      <c r="T88" s="663">
        <f t="shared" si="25"/>
        <v>0</v>
      </c>
      <c r="U88" s="663">
        <f t="shared" si="25"/>
        <v>0</v>
      </c>
      <c r="V88" s="663">
        <f t="shared" si="25"/>
        <v>0</v>
      </c>
      <c r="W88" s="663">
        <f t="shared" si="25"/>
        <v>0</v>
      </c>
      <c r="X88" s="665">
        <f t="shared" si="3"/>
        <v>15681315.174550001</v>
      </c>
      <c r="Y88" s="663">
        <f t="shared" si="25"/>
        <v>9808276.5905809216</v>
      </c>
      <c r="Z88" s="663">
        <f t="shared" si="25"/>
        <v>1293002.7910066152</v>
      </c>
      <c r="AA88" s="663">
        <f t="shared" si="25"/>
        <v>944415.37601813267</v>
      </c>
      <c r="AB88" s="663">
        <f t="shared" si="25"/>
        <v>0</v>
      </c>
      <c r="AC88" s="663">
        <f t="shared" si="25"/>
        <v>588988.65491987218</v>
      </c>
      <c r="AD88" s="663">
        <f t="shared" si="25"/>
        <v>928431.2650498834</v>
      </c>
      <c r="AE88" s="663">
        <f t="shared" si="25"/>
        <v>1922905.2880503675</v>
      </c>
      <c r="AF88" s="663">
        <f t="shared" si="25"/>
        <v>118840.97907242709</v>
      </c>
      <c r="AG88" s="663">
        <f t="shared" si="25"/>
        <v>76454.229851779644</v>
      </c>
      <c r="AH88" s="663">
        <f t="shared" si="25"/>
        <v>0</v>
      </c>
      <c r="AI88" s="663">
        <f>AI84+AI86</f>
        <v>0</v>
      </c>
      <c r="AJ88" s="663">
        <f t="shared" si="25"/>
        <v>0</v>
      </c>
      <c r="AK88" s="663">
        <f t="shared" si="25"/>
        <v>0</v>
      </c>
      <c r="AL88" s="663">
        <f t="shared" si="25"/>
        <v>0</v>
      </c>
      <c r="AM88" s="663">
        <f t="shared" si="25"/>
        <v>0</v>
      </c>
      <c r="AN88" s="663">
        <f t="shared" si="25"/>
        <v>0</v>
      </c>
      <c r="AO88" s="663">
        <f t="shared" si="25"/>
        <v>0</v>
      </c>
      <c r="AP88" s="663">
        <f t="shared" si="25"/>
        <v>0</v>
      </c>
      <c r="AQ88" s="663">
        <f t="shared" si="25"/>
        <v>0</v>
      </c>
      <c r="AR88" s="663">
        <f t="shared" si="25"/>
        <v>0</v>
      </c>
      <c r="AS88" s="665">
        <f t="shared" si="0"/>
        <v>32971624.469999999</v>
      </c>
      <c r="AV88" s="1941" t="e">
        <v>#N/A</v>
      </c>
    </row>
    <row r="89" spans="1:48" s="685" customFormat="1" ht="12.75" x14ac:dyDescent="0.2">
      <c r="A89" s="261"/>
      <c r="B89" s="684"/>
      <c r="C89" s="826"/>
      <c r="D89" s="663"/>
      <c r="E89" s="663"/>
      <c r="F89" s="663"/>
      <c r="G89" s="663"/>
      <c r="H89" s="663"/>
      <c r="I89" s="663"/>
      <c r="J89" s="663"/>
      <c r="K89" s="663"/>
      <c r="L89" s="663"/>
      <c r="M89" s="663"/>
      <c r="N89" s="663"/>
      <c r="O89" s="663"/>
      <c r="P89" s="663"/>
      <c r="Q89" s="663"/>
      <c r="R89" s="663"/>
      <c r="S89" s="663"/>
      <c r="T89" s="663"/>
      <c r="U89" s="663"/>
      <c r="V89" s="663"/>
      <c r="W89" s="663"/>
      <c r="X89" s="665"/>
      <c r="Y89" s="663"/>
      <c r="Z89" s="663"/>
      <c r="AA89" s="663"/>
      <c r="AB89" s="663"/>
      <c r="AC89" s="663"/>
      <c r="AD89" s="663"/>
      <c r="AE89" s="663"/>
      <c r="AF89" s="663"/>
      <c r="AG89" s="663"/>
      <c r="AH89" s="663"/>
      <c r="AI89" s="663"/>
      <c r="AJ89" s="663"/>
      <c r="AK89" s="663"/>
      <c r="AL89" s="663"/>
      <c r="AM89" s="663"/>
      <c r="AN89" s="663"/>
      <c r="AO89" s="663"/>
      <c r="AP89" s="663"/>
      <c r="AQ89" s="663"/>
      <c r="AR89" s="663"/>
      <c r="AS89" s="826"/>
      <c r="AV89" s="1941" t="e">
        <v>#N/A</v>
      </c>
    </row>
    <row r="90" spans="1:48" s="685" customFormat="1" ht="12.75" x14ac:dyDescent="0.2">
      <c r="A90" s="1201">
        <v>1860</v>
      </c>
      <c r="B90" s="1202" t="s">
        <v>93</v>
      </c>
      <c r="C90" s="1190">
        <f>SUM(D90:W90)</f>
        <v>0</v>
      </c>
      <c r="D90" s="962">
        <f>'O5 Details by Class &amp; Accounts'!I59</f>
        <v>0</v>
      </c>
      <c r="E90" s="962">
        <f>'O5 Details by Class &amp; Accounts'!J59</f>
        <v>0</v>
      </c>
      <c r="F90" s="962">
        <f>'O5 Details by Class &amp; Accounts'!K59</f>
        <v>0</v>
      </c>
      <c r="G90" s="962">
        <f>'O5 Details by Class &amp; Accounts'!L59</f>
        <v>0</v>
      </c>
      <c r="H90" s="962">
        <f>'O5 Details by Class &amp; Accounts'!M59</f>
        <v>0</v>
      </c>
      <c r="I90" s="962">
        <f>'O5 Details by Class &amp; Accounts'!N59</f>
        <v>0</v>
      </c>
      <c r="J90" s="962">
        <f>'O5 Details by Class &amp; Accounts'!O59</f>
        <v>0</v>
      </c>
      <c r="K90" s="962">
        <f>'O5 Details by Class &amp; Accounts'!P59</f>
        <v>0</v>
      </c>
      <c r="L90" s="962">
        <f>'O5 Details by Class &amp; Accounts'!Q59</f>
        <v>0</v>
      </c>
      <c r="M90" s="962">
        <f>'O5 Details by Class &amp; Accounts'!R59</f>
        <v>0</v>
      </c>
      <c r="N90" s="962">
        <f>'O5 Details by Class &amp; Accounts'!S59</f>
        <v>0</v>
      </c>
      <c r="O90" s="962">
        <f>'O5 Details by Class &amp; Accounts'!T59</f>
        <v>0</v>
      </c>
      <c r="P90" s="962">
        <f>'O5 Details by Class &amp; Accounts'!U59</f>
        <v>0</v>
      </c>
      <c r="Q90" s="962">
        <f>'O5 Details by Class &amp; Accounts'!V59</f>
        <v>0</v>
      </c>
      <c r="R90" s="962">
        <f>'O5 Details by Class &amp; Accounts'!W59</f>
        <v>0</v>
      </c>
      <c r="S90" s="962">
        <f>'O5 Details by Class &amp; Accounts'!X59</f>
        <v>0</v>
      </c>
      <c r="T90" s="962">
        <f>'O5 Details by Class &amp; Accounts'!Y59</f>
        <v>0</v>
      </c>
      <c r="U90" s="962">
        <f>'O5 Details by Class &amp; Accounts'!Z59</f>
        <v>0</v>
      </c>
      <c r="V90" s="962">
        <f>'O5 Details by Class &amp; Accounts'!AA59</f>
        <v>0</v>
      </c>
      <c r="W90" s="962">
        <f>'O5 Details by Class &amp; Accounts'!AB59</f>
        <v>0</v>
      </c>
      <c r="X90" s="1190">
        <f t="shared" si="3"/>
        <v>5080613.1600000011</v>
      </c>
      <c r="Y90" s="962">
        <f>'O5 Details by Class &amp; Accounts'!AD59</f>
        <v>3328447.7075007949</v>
      </c>
      <c r="Z90" s="962">
        <f>'O5 Details by Class &amp; Accounts'!AE59</f>
        <v>1417606.4421810338</v>
      </c>
      <c r="AA90" s="962">
        <f>'O5 Details by Class &amp; Accounts'!AF59</f>
        <v>153731.22071836409</v>
      </c>
      <c r="AB90" s="962">
        <f>'O5 Details by Class &amp; Accounts'!AG59</f>
        <v>0</v>
      </c>
      <c r="AC90" s="962">
        <f>'O5 Details by Class &amp; Accounts'!AH59</f>
        <v>136974.03146762948</v>
      </c>
      <c r="AD90" s="962">
        <f>'O5 Details by Class &amp; Accounts'!AI59</f>
        <v>43853.758132178482</v>
      </c>
      <c r="AE90" s="962">
        <f>'O5 Details by Class &amp; Accounts'!AJ59</f>
        <v>0</v>
      </c>
      <c r="AF90" s="962">
        <f>'O5 Details by Class &amp; Accounts'!AK59</f>
        <v>0</v>
      </c>
      <c r="AG90" s="962">
        <f>'O5 Details by Class &amp; Accounts'!AL59</f>
        <v>0</v>
      </c>
      <c r="AH90" s="962">
        <f>'O5 Details by Class &amp; Accounts'!AM59</f>
        <v>0</v>
      </c>
      <c r="AI90" s="962">
        <f>'O5 Details by Class &amp; Accounts'!AN59</f>
        <v>0</v>
      </c>
      <c r="AJ90" s="962">
        <f>'O5 Details by Class &amp; Accounts'!AO59</f>
        <v>0</v>
      </c>
      <c r="AK90" s="962">
        <f>'O5 Details by Class &amp; Accounts'!AP59</f>
        <v>0</v>
      </c>
      <c r="AL90" s="962">
        <f>'O5 Details by Class &amp; Accounts'!AQ59</f>
        <v>0</v>
      </c>
      <c r="AM90" s="962">
        <f>'O5 Details by Class &amp; Accounts'!AR59</f>
        <v>0</v>
      </c>
      <c r="AN90" s="962">
        <f>'O5 Details by Class &amp; Accounts'!AS59</f>
        <v>0</v>
      </c>
      <c r="AO90" s="962">
        <f>'O5 Details by Class &amp; Accounts'!AT59</f>
        <v>0</v>
      </c>
      <c r="AP90" s="962">
        <f>'O5 Details by Class &amp; Accounts'!AU59</f>
        <v>0</v>
      </c>
      <c r="AQ90" s="962">
        <f>'O5 Details by Class &amp; Accounts'!AV59</f>
        <v>0</v>
      </c>
      <c r="AR90" s="962">
        <f>'O5 Details by Class &amp; Accounts'!AW59</f>
        <v>0</v>
      </c>
      <c r="AS90" s="1190">
        <f t="shared" si="0"/>
        <v>5080613.1600000011</v>
      </c>
      <c r="AV90" s="1941" t="s">
        <v>820</v>
      </c>
    </row>
    <row r="91" spans="1:48" s="685" customFormat="1" ht="12.75" x14ac:dyDescent="0.2">
      <c r="A91" s="261"/>
      <c r="B91" s="684"/>
      <c r="C91" s="826"/>
      <c r="D91" s="663"/>
      <c r="E91" s="663"/>
      <c r="F91" s="663"/>
      <c r="G91" s="663"/>
      <c r="H91" s="663"/>
      <c r="I91" s="663"/>
      <c r="J91" s="663"/>
      <c r="K91" s="663"/>
      <c r="L91" s="663"/>
      <c r="M91" s="663"/>
      <c r="N91" s="663"/>
      <c r="O91" s="663"/>
      <c r="P91" s="663"/>
      <c r="Q91" s="663"/>
      <c r="R91" s="663"/>
      <c r="S91" s="663"/>
      <c r="T91" s="663"/>
      <c r="U91" s="663"/>
      <c r="V91" s="663"/>
      <c r="W91" s="663"/>
      <c r="X91" s="665"/>
      <c r="Y91" s="663"/>
      <c r="Z91" s="663"/>
      <c r="AA91" s="663"/>
      <c r="AB91" s="663"/>
      <c r="AC91" s="663"/>
      <c r="AD91" s="663"/>
      <c r="AE91" s="663"/>
      <c r="AF91" s="663"/>
      <c r="AG91" s="663"/>
      <c r="AH91" s="663"/>
      <c r="AI91" s="663"/>
      <c r="AJ91" s="663"/>
      <c r="AK91" s="663"/>
      <c r="AL91" s="663"/>
      <c r="AM91" s="663"/>
      <c r="AN91" s="663"/>
      <c r="AO91" s="663"/>
      <c r="AP91" s="663"/>
      <c r="AQ91" s="663"/>
      <c r="AR91" s="663"/>
      <c r="AS91" s="826"/>
      <c r="AV91" s="1941" t="e">
        <v>#N/A</v>
      </c>
    </row>
    <row r="92" spans="1:48" s="685" customFormat="1" ht="12.75" x14ac:dyDescent="0.2">
      <c r="A92" s="261" t="s">
        <v>839</v>
      </c>
      <c r="B92" s="684" t="s">
        <v>809</v>
      </c>
      <c r="C92" s="665">
        <f>SUM(D92:W92)</f>
        <v>17290309.295449998</v>
      </c>
      <c r="D92" s="663">
        <f t="shared" ref="D92:W92" si="26">D88+D90</f>
        <v>6819720.5538137564</v>
      </c>
      <c r="E92" s="663">
        <f t="shared" si="26"/>
        <v>2352887.4044276658</v>
      </c>
      <c r="F92" s="663">
        <f t="shared" si="26"/>
        <v>4844413.9330365369</v>
      </c>
      <c r="G92" s="663">
        <f t="shared" si="26"/>
        <v>0</v>
      </c>
      <c r="H92" s="663">
        <f t="shared" si="26"/>
        <v>1421715.7209262028</v>
      </c>
      <c r="I92" s="663">
        <f t="shared" si="26"/>
        <v>1821113.3680409787</v>
      </c>
      <c r="J92" s="663">
        <f t="shared" si="26"/>
        <v>0</v>
      </c>
      <c r="K92" s="663">
        <f t="shared" si="26"/>
        <v>2660.0019503957656</v>
      </c>
      <c r="L92" s="663">
        <f t="shared" si="26"/>
        <v>27798.313254464556</v>
      </c>
      <c r="M92" s="663">
        <f t="shared" si="26"/>
        <v>0</v>
      </c>
      <c r="N92" s="663">
        <f t="shared" si="26"/>
        <v>0</v>
      </c>
      <c r="O92" s="663">
        <f t="shared" si="26"/>
        <v>0</v>
      </c>
      <c r="P92" s="663">
        <f t="shared" si="26"/>
        <v>0</v>
      </c>
      <c r="Q92" s="663">
        <f t="shared" si="26"/>
        <v>0</v>
      </c>
      <c r="R92" s="663">
        <f t="shared" si="26"/>
        <v>0</v>
      </c>
      <c r="S92" s="663">
        <f t="shared" si="26"/>
        <v>0</v>
      </c>
      <c r="T92" s="663">
        <f t="shared" si="26"/>
        <v>0</v>
      </c>
      <c r="U92" s="663">
        <f t="shared" si="26"/>
        <v>0</v>
      </c>
      <c r="V92" s="663">
        <f t="shared" si="26"/>
        <v>0</v>
      </c>
      <c r="W92" s="663">
        <f t="shared" si="26"/>
        <v>0</v>
      </c>
      <c r="X92" s="665">
        <f t="shared" si="3"/>
        <v>20761928.334549997</v>
      </c>
      <c r="Y92" s="663">
        <f t="shared" ref="Y92:AR92" si="27">Y88+Y90</f>
        <v>13136724.298081717</v>
      </c>
      <c r="Z92" s="663">
        <f t="shared" si="27"/>
        <v>2710609.2331876489</v>
      </c>
      <c r="AA92" s="663">
        <f t="shared" si="27"/>
        <v>1098146.5967364968</v>
      </c>
      <c r="AB92" s="663">
        <f t="shared" si="27"/>
        <v>0</v>
      </c>
      <c r="AC92" s="663">
        <f t="shared" si="27"/>
        <v>725962.68638750166</v>
      </c>
      <c r="AD92" s="663">
        <f t="shared" si="27"/>
        <v>972285.02318206185</v>
      </c>
      <c r="AE92" s="663">
        <f t="shared" si="27"/>
        <v>1922905.2880503675</v>
      </c>
      <c r="AF92" s="663">
        <f t="shared" si="27"/>
        <v>118840.97907242709</v>
      </c>
      <c r="AG92" s="663">
        <f t="shared" si="27"/>
        <v>76454.229851779644</v>
      </c>
      <c r="AH92" s="663">
        <f t="shared" si="27"/>
        <v>0</v>
      </c>
      <c r="AI92" s="663">
        <f t="shared" si="27"/>
        <v>0</v>
      </c>
      <c r="AJ92" s="663">
        <f t="shared" si="27"/>
        <v>0</v>
      </c>
      <c r="AK92" s="663">
        <f t="shared" si="27"/>
        <v>0</v>
      </c>
      <c r="AL92" s="663">
        <f t="shared" si="27"/>
        <v>0</v>
      </c>
      <c r="AM92" s="663">
        <f t="shared" si="27"/>
        <v>0</v>
      </c>
      <c r="AN92" s="663">
        <f t="shared" si="27"/>
        <v>0</v>
      </c>
      <c r="AO92" s="663">
        <f t="shared" si="27"/>
        <v>0</v>
      </c>
      <c r="AP92" s="663">
        <f t="shared" si="27"/>
        <v>0</v>
      </c>
      <c r="AQ92" s="663">
        <f t="shared" si="27"/>
        <v>0</v>
      </c>
      <c r="AR92" s="663">
        <f t="shared" si="27"/>
        <v>0</v>
      </c>
      <c r="AS92" s="665">
        <f t="shared" si="0"/>
        <v>38052237.629999995</v>
      </c>
      <c r="AV92" s="1941" t="e">
        <v>#N/A</v>
      </c>
    </row>
    <row r="93" spans="1:48" s="685" customFormat="1" ht="12.75" x14ac:dyDescent="0.2">
      <c r="A93" s="261"/>
      <c r="B93" s="684"/>
      <c r="C93" s="665"/>
      <c r="D93" s="663"/>
      <c r="E93" s="663"/>
      <c r="F93" s="663"/>
      <c r="G93" s="663"/>
      <c r="H93" s="663"/>
      <c r="I93" s="663"/>
      <c r="J93" s="663"/>
      <c r="K93" s="663"/>
      <c r="L93" s="663"/>
      <c r="M93" s="663"/>
      <c r="N93" s="663"/>
      <c r="O93" s="663"/>
      <c r="P93" s="663"/>
      <c r="Q93" s="663"/>
      <c r="R93" s="663"/>
      <c r="S93" s="663"/>
      <c r="T93" s="663"/>
      <c r="U93" s="663"/>
      <c r="V93" s="663"/>
      <c r="W93" s="663"/>
      <c r="X93" s="665"/>
      <c r="Y93" s="663"/>
      <c r="Z93" s="663"/>
      <c r="AA93" s="663"/>
      <c r="AB93" s="663"/>
      <c r="AC93" s="663"/>
      <c r="AD93" s="663"/>
      <c r="AE93" s="663"/>
      <c r="AF93" s="663"/>
      <c r="AG93" s="663"/>
      <c r="AH93" s="663"/>
      <c r="AI93" s="663"/>
      <c r="AJ93" s="663"/>
      <c r="AK93" s="663"/>
      <c r="AL93" s="663"/>
      <c r="AM93" s="663"/>
      <c r="AN93" s="663"/>
      <c r="AO93" s="663"/>
      <c r="AP93" s="663"/>
      <c r="AQ93" s="663"/>
      <c r="AR93" s="663"/>
      <c r="AS93" s="826"/>
      <c r="AV93" s="1941" t="e">
        <v>#N/A</v>
      </c>
    </row>
    <row r="94" spans="1:48" s="685" customFormat="1" ht="12.75" x14ac:dyDescent="0.2">
      <c r="A94" s="1201">
        <v>9999</v>
      </c>
      <c r="B94" s="1990" t="s">
        <v>490</v>
      </c>
      <c r="C94" s="1190">
        <f>SUM(D94:W94)</f>
        <v>0</v>
      </c>
      <c r="D94" s="962">
        <f>'O5 Details by Class &amp; Accounts'!I63</f>
        <v>0</v>
      </c>
      <c r="E94" s="962">
        <f>'O5 Details by Class &amp; Accounts'!J63</f>
        <v>0</v>
      </c>
      <c r="F94" s="962">
        <f>'O5 Details by Class &amp; Accounts'!K63</f>
        <v>0</v>
      </c>
      <c r="G94" s="962">
        <f>'O5 Details by Class &amp; Accounts'!L63</f>
        <v>0</v>
      </c>
      <c r="H94" s="962">
        <f>'O5 Details by Class &amp; Accounts'!M63</f>
        <v>0</v>
      </c>
      <c r="I94" s="962">
        <f>'O5 Details by Class &amp; Accounts'!N63</f>
        <v>0</v>
      </c>
      <c r="J94" s="962">
        <f>'O5 Details by Class &amp; Accounts'!O63</f>
        <v>0</v>
      </c>
      <c r="K94" s="962">
        <f>'O5 Details by Class &amp; Accounts'!P63</f>
        <v>0</v>
      </c>
      <c r="L94" s="962">
        <f>'O5 Details by Class &amp; Accounts'!Q63</f>
        <v>0</v>
      </c>
      <c r="M94" s="962">
        <f>'O5 Details by Class &amp; Accounts'!R63</f>
        <v>0</v>
      </c>
      <c r="N94" s="962">
        <f>'O5 Details by Class &amp; Accounts'!S63</f>
        <v>0</v>
      </c>
      <c r="O94" s="962">
        <f>'O5 Details by Class &amp; Accounts'!T63</f>
        <v>0</v>
      </c>
      <c r="P94" s="962">
        <f>'O5 Details by Class &amp; Accounts'!U63</f>
        <v>0</v>
      </c>
      <c r="Q94" s="962">
        <f>'O5 Details by Class &amp; Accounts'!V63</f>
        <v>0</v>
      </c>
      <c r="R94" s="962">
        <f>'O5 Details by Class &amp; Accounts'!W63</f>
        <v>0</v>
      </c>
      <c r="S94" s="962">
        <f>'O5 Details by Class &amp; Accounts'!X63</f>
        <v>0</v>
      </c>
      <c r="T94" s="962">
        <f>'O5 Details by Class &amp; Accounts'!Y63</f>
        <v>0</v>
      </c>
      <c r="U94" s="962">
        <f>'O5 Details by Class &amp; Accounts'!Z63</f>
        <v>0</v>
      </c>
      <c r="V94" s="962">
        <f>'O5 Details by Class &amp; Accounts'!AA63</f>
        <v>0</v>
      </c>
      <c r="W94" s="962">
        <f>'O5 Details by Class &amp; Accounts'!AB63</f>
        <v>0</v>
      </c>
      <c r="X94" s="1190">
        <f>SUM(Y94:AR94)</f>
        <v>0</v>
      </c>
      <c r="Y94" s="962">
        <f>'O5 Details by Class &amp; Accounts'!AD63</f>
        <v>0</v>
      </c>
      <c r="Z94" s="962">
        <f>'O5 Details by Class &amp; Accounts'!AE63</f>
        <v>0</v>
      </c>
      <c r="AA94" s="962">
        <f>'O5 Details by Class &amp; Accounts'!AF63</f>
        <v>0</v>
      </c>
      <c r="AB94" s="962">
        <f>'O5 Details by Class &amp; Accounts'!AG63</f>
        <v>0</v>
      </c>
      <c r="AC94" s="962">
        <f>'O5 Details by Class &amp; Accounts'!AH63</f>
        <v>0</v>
      </c>
      <c r="AD94" s="962">
        <f>'O5 Details by Class &amp; Accounts'!AI63</f>
        <v>0</v>
      </c>
      <c r="AE94" s="962">
        <f>'O5 Details by Class &amp; Accounts'!AJ63</f>
        <v>0</v>
      </c>
      <c r="AF94" s="962">
        <f>'O5 Details by Class &amp; Accounts'!AK63</f>
        <v>0</v>
      </c>
      <c r="AG94" s="962">
        <f>'O5 Details by Class &amp; Accounts'!AL63</f>
        <v>0</v>
      </c>
      <c r="AH94" s="962">
        <f>'O5 Details by Class &amp; Accounts'!AM63</f>
        <v>0</v>
      </c>
      <c r="AI94" s="962">
        <f>'O5 Details by Class &amp; Accounts'!AN63</f>
        <v>0</v>
      </c>
      <c r="AJ94" s="962">
        <f>'O5 Details by Class &amp; Accounts'!AO63</f>
        <v>0</v>
      </c>
      <c r="AK94" s="962">
        <f>'O5 Details by Class &amp; Accounts'!AP63</f>
        <v>0</v>
      </c>
      <c r="AL94" s="962">
        <f>'O5 Details by Class &amp; Accounts'!AQ63</f>
        <v>0</v>
      </c>
      <c r="AM94" s="962">
        <f>'O5 Details by Class &amp; Accounts'!AR63</f>
        <v>0</v>
      </c>
      <c r="AN94" s="962">
        <f>'O5 Details by Class &amp; Accounts'!AS63</f>
        <v>0</v>
      </c>
      <c r="AO94" s="962">
        <f>'O5 Details by Class &amp; Accounts'!AT63</f>
        <v>0</v>
      </c>
      <c r="AP94" s="962">
        <f>'O5 Details by Class &amp; Accounts'!AU63</f>
        <v>0</v>
      </c>
      <c r="AQ94" s="962">
        <f>'O5 Details by Class &amp; Accounts'!AV63</f>
        <v>0</v>
      </c>
      <c r="AR94" s="962">
        <f>'O5 Details by Class &amp; Accounts'!AW63</f>
        <v>0</v>
      </c>
      <c r="AS94" s="1190">
        <f>C94+X94</f>
        <v>0</v>
      </c>
      <c r="AV94" s="1941" t="s">
        <v>820</v>
      </c>
    </row>
    <row r="95" spans="1:48" s="685" customFormat="1" ht="12.75" x14ac:dyDescent="0.2">
      <c r="A95" s="261"/>
      <c r="B95" s="684"/>
      <c r="C95" s="826"/>
      <c r="D95" s="663"/>
      <c r="E95" s="663"/>
      <c r="F95" s="663"/>
      <c r="G95" s="663"/>
      <c r="H95" s="663"/>
      <c r="I95" s="663"/>
      <c r="J95" s="663"/>
      <c r="K95" s="663"/>
      <c r="L95" s="663"/>
      <c r="M95" s="663"/>
      <c r="N95" s="663"/>
      <c r="O95" s="663"/>
      <c r="P95" s="663"/>
      <c r="Q95" s="663"/>
      <c r="R95" s="663"/>
      <c r="S95" s="663"/>
      <c r="T95" s="663"/>
      <c r="U95" s="663"/>
      <c r="V95" s="663"/>
      <c r="W95" s="663"/>
      <c r="X95" s="665"/>
      <c r="Y95" s="663"/>
      <c r="Z95" s="663"/>
      <c r="AA95" s="663"/>
      <c r="AB95" s="663"/>
      <c r="AC95" s="663"/>
      <c r="AD95" s="663"/>
      <c r="AE95" s="663"/>
      <c r="AF95" s="663"/>
      <c r="AG95" s="663"/>
      <c r="AH95" s="663"/>
      <c r="AI95" s="663"/>
      <c r="AJ95" s="663"/>
      <c r="AK95" s="663"/>
      <c r="AL95" s="663"/>
      <c r="AM95" s="663"/>
      <c r="AN95" s="663"/>
      <c r="AO95" s="663"/>
      <c r="AP95" s="663"/>
      <c r="AQ95" s="663"/>
      <c r="AR95" s="663"/>
      <c r="AS95" s="826"/>
      <c r="AV95" s="1941" t="e">
        <v>#N/A</v>
      </c>
    </row>
    <row r="96" spans="1:48" s="685" customFormat="1" ht="12.75" x14ac:dyDescent="0.2">
      <c r="A96" s="1991" t="s">
        <v>1121</v>
      </c>
      <c r="B96" s="684" t="s">
        <v>809</v>
      </c>
      <c r="C96" s="665">
        <f>SUM(D96:W96)</f>
        <v>17290309.295449998</v>
      </c>
      <c r="D96" s="663">
        <f>D94+D92</f>
        <v>6819720.5538137564</v>
      </c>
      <c r="E96" s="663">
        <f t="shared" ref="E96:AS96" si="28">E94+E92</f>
        <v>2352887.4044276658</v>
      </c>
      <c r="F96" s="663">
        <f t="shared" si="28"/>
        <v>4844413.9330365369</v>
      </c>
      <c r="G96" s="663">
        <f t="shared" si="28"/>
        <v>0</v>
      </c>
      <c r="H96" s="663">
        <f t="shared" si="28"/>
        <v>1421715.7209262028</v>
      </c>
      <c r="I96" s="663">
        <f t="shared" si="28"/>
        <v>1821113.3680409787</v>
      </c>
      <c r="J96" s="663">
        <f t="shared" si="28"/>
        <v>0</v>
      </c>
      <c r="K96" s="663">
        <f t="shared" si="28"/>
        <v>2660.0019503957656</v>
      </c>
      <c r="L96" s="663">
        <f t="shared" si="28"/>
        <v>27798.313254464556</v>
      </c>
      <c r="M96" s="663">
        <f t="shared" si="28"/>
        <v>0</v>
      </c>
      <c r="N96" s="663">
        <f t="shared" si="28"/>
        <v>0</v>
      </c>
      <c r="O96" s="663">
        <f t="shared" si="28"/>
        <v>0</v>
      </c>
      <c r="P96" s="663">
        <f t="shared" si="28"/>
        <v>0</v>
      </c>
      <c r="Q96" s="663">
        <f t="shared" si="28"/>
        <v>0</v>
      </c>
      <c r="R96" s="663">
        <f t="shared" si="28"/>
        <v>0</v>
      </c>
      <c r="S96" s="663">
        <f t="shared" si="28"/>
        <v>0</v>
      </c>
      <c r="T96" s="663">
        <f t="shared" si="28"/>
        <v>0</v>
      </c>
      <c r="U96" s="663">
        <f t="shared" si="28"/>
        <v>0</v>
      </c>
      <c r="V96" s="663">
        <f t="shared" si="28"/>
        <v>0</v>
      </c>
      <c r="W96" s="663">
        <f t="shared" si="28"/>
        <v>0</v>
      </c>
      <c r="X96" s="663">
        <f t="shared" si="28"/>
        <v>20761928.334549997</v>
      </c>
      <c r="Y96" s="663">
        <f t="shared" si="28"/>
        <v>13136724.298081717</v>
      </c>
      <c r="Z96" s="663">
        <f t="shared" si="28"/>
        <v>2710609.2331876489</v>
      </c>
      <c r="AA96" s="663">
        <f t="shared" si="28"/>
        <v>1098146.5967364968</v>
      </c>
      <c r="AB96" s="663">
        <f t="shared" si="28"/>
        <v>0</v>
      </c>
      <c r="AC96" s="663">
        <f t="shared" si="28"/>
        <v>725962.68638750166</v>
      </c>
      <c r="AD96" s="663">
        <f t="shared" si="28"/>
        <v>972285.02318206185</v>
      </c>
      <c r="AE96" s="663">
        <f t="shared" si="28"/>
        <v>1922905.2880503675</v>
      </c>
      <c r="AF96" s="663">
        <f t="shared" si="28"/>
        <v>118840.97907242709</v>
      </c>
      <c r="AG96" s="663">
        <f t="shared" si="28"/>
        <v>76454.229851779644</v>
      </c>
      <c r="AH96" s="663">
        <f t="shared" si="28"/>
        <v>0</v>
      </c>
      <c r="AI96" s="663">
        <f t="shared" si="28"/>
        <v>0</v>
      </c>
      <c r="AJ96" s="663">
        <f t="shared" si="28"/>
        <v>0</v>
      </c>
      <c r="AK96" s="663">
        <f t="shared" si="28"/>
        <v>0</v>
      </c>
      <c r="AL96" s="663">
        <f t="shared" si="28"/>
        <v>0</v>
      </c>
      <c r="AM96" s="663">
        <f t="shared" si="28"/>
        <v>0</v>
      </c>
      <c r="AN96" s="663">
        <f t="shared" si="28"/>
        <v>0</v>
      </c>
      <c r="AO96" s="663">
        <f t="shared" si="28"/>
        <v>0</v>
      </c>
      <c r="AP96" s="663">
        <f t="shared" si="28"/>
        <v>0</v>
      </c>
      <c r="AQ96" s="663">
        <f t="shared" si="28"/>
        <v>0</v>
      </c>
      <c r="AR96" s="663">
        <f t="shared" si="28"/>
        <v>0</v>
      </c>
      <c r="AS96" s="663">
        <f t="shared" si="28"/>
        <v>38052237.629999995</v>
      </c>
      <c r="AV96" s="1941" t="e">
        <v>#N/A</v>
      </c>
    </row>
    <row r="97" spans="1:48" s="685" customFormat="1" ht="12.75" x14ac:dyDescent="0.2">
      <c r="A97" s="261"/>
      <c r="B97" s="684"/>
      <c r="C97" s="665"/>
      <c r="D97" s="663"/>
      <c r="E97" s="663"/>
      <c r="F97" s="663"/>
      <c r="G97" s="663"/>
      <c r="H97" s="663"/>
      <c r="I97" s="663"/>
      <c r="J97" s="663"/>
      <c r="K97" s="663"/>
      <c r="L97" s="663"/>
      <c r="M97" s="663"/>
      <c r="N97" s="663"/>
      <c r="O97" s="663"/>
      <c r="P97" s="663"/>
      <c r="Q97" s="663"/>
      <c r="R97" s="663"/>
      <c r="S97" s="663"/>
      <c r="T97" s="663"/>
      <c r="U97" s="663"/>
      <c r="V97" s="663"/>
      <c r="W97" s="663"/>
      <c r="X97" s="665"/>
      <c r="Y97" s="663"/>
      <c r="Z97" s="663"/>
      <c r="AA97" s="663"/>
      <c r="AB97" s="663"/>
      <c r="AC97" s="663"/>
      <c r="AD97" s="663"/>
      <c r="AE97" s="663"/>
      <c r="AF97" s="663"/>
      <c r="AG97" s="663"/>
      <c r="AH97" s="663"/>
      <c r="AI97" s="663"/>
      <c r="AJ97" s="663"/>
      <c r="AK97" s="663"/>
      <c r="AL97" s="663"/>
      <c r="AM97" s="663"/>
      <c r="AN97" s="663"/>
      <c r="AO97" s="663"/>
      <c r="AP97" s="663"/>
      <c r="AQ97" s="663"/>
      <c r="AR97" s="663"/>
      <c r="AS97" s="826"/>
      <c r="AV97" s="1941" t="e">
        <v>#N/A</v>
      </c>
    </row>
    <row r="98" spans="1:48" s="685" customFormat="1" ht="12.75" x14ac:dyDescent="0.2">
      <c r="A98" s="1992" t="s">
        <v>459</v>
      </c>
      <c r="B98" s="1203" t="s">
        <v>809</v>
      </c>
      <c r="C98" s="1190">
        <f>SUM(D98:W98)</f>
        <v>17787798.295449998</v>
      </c>
      <c r="D98" s="962">
        <f>D27+D31+D35+D39+D43+D96</f>
        <v>6982523.6440666849</v>
      </c>
      <c r="E98" s="962">
        <f t="shared" ref="E98:AS98" si="29">E27+E31+E35+E39+E43+E96</f>
        <v>2396536.0831362675</v>
      </c>
      <c r="F98" s="962">
        <f t="shared" si="29"/>
        <v>4950000.8043968035</v>
      </c>
      <c r="G98" s="962">
        <f t="shared" si="29"/>
        <v>0</v>
      </c>
      <c r="H98" s="962">
        <f t="shared" si="29"/>
        <v>1492260.1148301202</v>
      </c>
      <c r="I98" s="962">
        <f t="shared" si="29"/>
        <v>1929828.8754791678</v>
      </c>
      <c r="J98" s="962">
        <f t="shared" si="29"/>
        <v>4955.8469684248294</v>
      </c>
      <c r="K98" s="962">
        <f t="shared" si="29"/>
        <v>2973.7978915942062</v>
      </c>
      <c r="L98" s="962">
        <f t="shared" si="29"/>
        <v>28719.128680938211</v>
      </c>
      <c r="M98" s="962">
        <f t="shared" si="29"/>
        <v>0</v>
      </c>
      <c r="N98" s="962">
        <f t="shared" si="29"/>
        <v>0</v>
      </c>
      <c r="O98" s="962">
        <f t="shared" si="29"/>
        <v>0</v>
      </c>
      <c r="P98" s="962">
        <f t="shared" si="29"/>
        <v>0</v>
      </c>
      <c r="Q98" s="962">
        <f t="shared" si="29"/>
        <v>0</v>
      </c>
      <c r="R98" s="962">
        <f t="shared" si="29"/>
        <v>0</v>
      </c>
      <c r="S98" s="962">
        <f t="shared" si="29"/>
        <v>0</v>
      </c>
      <c r="T98" s="962">
        <f t="shared" si="29"/>
        <v>0</v>
      </c>
      <c r="U98" s="962">
        <f t="shared" si="29"/>
        <v>0</v>
      </c>
      <c r="V98" s="962">
        <f t="shared" si="29"/>
        <v>0</v>
      </c>
      <c r="W98" s="962">
        <f t="shared" si="29"/>
        <v>0</v>
      </c>
      <c r="X98" s="962">
        <f t="shared" si="29"/>
        <v>20761928.334549997</v>
      </c>
      <c r="Y98" s="962">
        <f t="shared" si="29"/>
        <v>13136724.298081717</v>
      </c>
      <c r="Z98" s="962">
        <f t="shared" si="29"/>
        <v>2710609.2331876489</v>
      </c>
      <c r="AA98" s="962">
        <f t="shared" si="29"/>
        <v>1098146.5967364968</v>
      </c>
      <c r="AB98" s="962">
        <f t="shared" si="29"/>
        <v>0</v>
      </c>
      <c r="AC98" s="962">
        <f t="shared" si="29"/>
        <v>725962.68638750166</v>
      </c>
      <c r="AD98" s="962">
        <f t="shared" si="29"/>
        <v>972285.02318206185</v>
      </c>
      <c r="AE98" s="962">
        <f t="shared" si="29"/>
        <v>1922905.2880503675</v>
      </c>
      <c r="AF98" s="962">
        <f t="shared" si="29"/>
        <v>118840.97907242709</v>
      </c>
      <c r="AG98" s="962">
        <f t="shared" si="29"/>
        <v>76454.229851779644</v>
      </c>
      <c r="AH98" s="962">
        <f t="shared" si="29"/>
        <v>0</v>
      </c>
      <c r="AI98" s="962">
        <f t="shared" si="29"/>
        <v>0</v>
      </c>
      <c r="AJ98" s="962">
        <f t="shared" si="29"/>
        <v>0</v>
      </c>
      <c r="AK98" s="962">
        <f t="shared" si="29"/>
        <v>0</v>
      </c>
      <c r="AL98" s="962">
        <f t="shared" si="29"/>
        <v>0</v>
      </c>
      <c r="AM98" s="962">
        <f t="shared" si="29"/>
        <v>0</v>
      </c>
      <c r="AN98" s="962">
        <f t="shared" si="29"/>
        <v>0</v>
      </c>
      <c r="AO98" s="962">
        <f t="shared" si="29"/>
        <v>0</v>
      </c>
      <c r="AP98" s="962">
        <f t="shared" si="29"/>
        <v>0</v>
      </c>
      <c r="AQ98" s="962">
        <f t="shared" si="29"/>
        <v>0</v>
      </c>
      <c r="AR98" s="962">
        <f t="shared" si="29"/>
        <v>0</v>
      </c>
      <c r="AS98" s="962">
        <f t="shared" si="29"/>
        <v>38549726.629999995</v>
      </c>
      <c r="AV98" s="1941" t="e">
        <v>#N/A</v>
      </c>
    </row>
    <row r="99" spans="1:48" s="685" customFormat="1" ht="25.5" x14ac:dyDescent="0.2">
      <c r="A99" s="2020" t="s">
        <v>340</v>
      </c>
      <c r="B99" s="706" t="s">
        <v>494</v>
      </c>
      <c r="C99" s="665">
        <f>SUM(D99:W99)</f>
        <v>37736812.630000003</v>
      </c>
      <c r="D99" s="663">
        <f>D100+'O7 Amortization'!G59+'O7 Amortization'!AB59</f>
        <v>19652135.165410828</v>
      </c>
      <c r="E99" s="663">
        <f>E100+'O7 Amortization'!H59+'O7 Amortization'!AC59</f>
        <v>5012745.4501337241</v>
      </c>
      <c r="F99" s="663">
        <f>F100+'O7 Amortization'!I59+'O7 Amortization'!AD59</f>
        <v>5907452.2435820084</v>
      </c>
      <c r="G99" s="663">
        <f>G100+'O7 Amortization'!J59+'O7 Amortization'!AE59</f>
        <v>0</v>
      </c>
      <c r="H99" s="663">
        <f>H100+'O7 Amortization'!K59+'O7 Amortization'!AF59</f>
        <v>2192415.1825111932</v>
      </c>
      <c r="I99" s="663">
        <f>I100+'O7 Amortization'!L59+'O7 Amortization'!AG59</f>
        <v>2873752.1757525988</v>
      </c>
      <c r="J99" s="663">
        <f>J100+'O7 Amortization'!M59+'O7 Amortization'!AH59</f>
        <v>1877175.3790579017</v>
      </c>
      <c r="K99" s="663">
        <f>K100+'O7 Amortization'!N59+'O7 Amortization'!AI59</f>
        <v>118610.91191232738</v>
      </c>
      <c r="L99" s="663">
        <f>L100+'O7 Amortization'!O59+'O7 Amortization'!AJ59</f>
        <v>102526.12163942184</v>
      </c>
      <c r="M99" s="663">
        <f>M100+'O7 Amortization'!P59+'O7 Amortization'!AK59</f>
        <v>0</v>
      </c>
      <c r="N99" s="663">
        <f>N100+'O7 Amortization'!Q59+'O7 Amortization'!AL59</f>
        <v>0</v>
      </c>
      <c r="O99" s="663">
        <f>O100+'O7 Amortization'!R59+'O7 Amortization'!AM59</f>
        <v>0</v>
      </c>
      <c r="P99" s="663">
        <f>P100+'O7 Amortization'!S59+'O7 Amortization'!AN59</f>
        <v>0</v>
      </c>
      <c r="Q99" s="663">
        <f>Q100+'O7 Amortization'!T59+'O7 Amortization'!AO59</f>
        <v>0</v>
      </c>
      <c r="R99" s="663">
        <f>R100+'O7 Amortization'!U59+'O7 Amortization'!AP59</f>
        <v>0</v>
      </c>
      <c r="S99" s="663">
        <f>S100+'O7 Amortization'!V59+'O7 Amortization'!AQ59</f>
        <v>0</v>
      </c>
      <c r="T99" s="663">
        <f>T100+'O7 Amortization'!W59+'O7 Amortization'!AR59</f>
        <v>0</v>
      </c>
      <c r="U99" s="663">
        <f>U100+'O7 Amortization'!X59+'O7 Amortization'!AS59</f>
        <v>0</v>
      </c>
      <c r="V99" s="663">
        <f>V100+'O7 Amortization'!Y59+'O7 Amortization'!AT59</f>
        <v>0</v>
      </c>
      <c r="W99" s="663">
        <f>W100+'O7 Amortization'!Z59+'O7 Amortization'!AU59</f>
        <v>0</v>
      </c>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826"/>
      <c r="AV99" s="1941" t="e">
        <v>#N/A</v>
      </c>
    </row>
    <row r="100" spans="1:48" s="685" customFormat="1" ht="25.5" x14ac:dyDescent="0.2">
      <c r="A100" s="577"/>
      <c r="B100" s="706" t="s">
        <v>495</v>
      </c>
      <c r="C100" s="665">
        <f>SUM(D100:W100)</f>
        <v>38549726.630000018</v>
      </c>
      <c r="D100" s="663">
        <f>D98+Y98</f>
        <v>20119247.942148402</v>
      </c>
      <c r="E100" s="663">
        <f t="shared" ref="E100:W100" si="30">E98+Z98</f>
        <v>5107145.3163239164</v>
      </c>
      <c r="F100" s="663">
        <f t="shared" si="30"/>
        <v>6048147.4011333007</v>
      </c>
      <c r="G100" s="663">
        <f t="shared" si="30"/>
        <v>0</v>
      </c>
      <c r="H100" s="663">
        <f t="shared" si="30"/>
        <v>2218222.8012176221</v>
      </c>
      <c r="I100" s="663">
        <f t="shared" si="30"/>
        <v>2902113.8986612298</v>
      </c>
      <c r="J100" s="663">
        <f t="shared" si="30"/>
        <v>1927861.1350187922</v>
      </c>
      <c r="K100" s="663">
        <f t="shared" si="30"/>
        <v>121814.77696402129</v>
      </c>
      <c r="L100" s="663">
        <f t="shared" si="30"/>
        <v>105173.35853271786</v>
      </c>
      <c r="M100" s="663">
        <f t="shared" si="30"/>
        <v>0</v>
      </c>
      <c r="N100" s="663">
        <f t="shared" si="30"/>
        <v>0</v>
      </c>
      <c r="O100" s="663">
        <f t="shared" si="30"/>
        <v>0</v>
      </c>
      <c r="P100" s="663">
        <f t="shared" si="30"/>
        <v>0</v>
      </c>
      <c r="Q100" s="663">
        <f t="shared" si="30"/>
        <v>0</v>
      </c>
      <c r="R100" s="663">
        <f t="shared" si="30"/>
        <v>0</v>
      </c>
      <c r="S100" s="663">
        <f t="shared" si="30"/>
        <v>0</v>
      </c>
      <c r="T100" s="663">
        <f t="shared" si="30"/>
        <v>0</v>
      </c>
      <c r="U100" s="663">
        <f t="shared" si="30"/>
        <v>0</v>
      </c>
      <c r="V100" s="663">
        <f t="shared" si="30"/>
        <v>0</v>
      </c>
      <c r="W100" s="663">
        <f t="shared" si="30"/>
        <v>0</v>
      </c>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826"/>
      <c r="AV100" s="1941"/>
    </row>
    <row r="101" spans="1:48" s="685" customFormat="1" ht="12.75" x14ac:dyDescent="0.2">
      <c r="A101" s="261"/>
      <c r="B101" s="684"/>
      <c r="C101" s="665"/>
      <c r="D101" s="663"/>
      <c r="E101" s="663"/>
      <c r="F101" s="663"/>
      <c r="G101" s="663"/>
      <c r="H101" s="663"/>
      <c r="I101" s="663"/>
      <c r="J101" s="663"/>
      <c r="K101" s="663"/>
      <c r="L101" s="663"/>
      <c r="M101" s="663"/>
      <c r="N101" s="663"/>
      <c r="O101" s="663"/>
      <c r="P101" s="663"/>
      <c r="Q101" s="663"/>
      <c r="R101" s="663"/>
      <c r="S101" s="663"/>
      <c r="T101" s="663"/>
      <c r="U101" s="663"/>
      <c r="V101" s="663"/>
      <c r="W101" s="663"/>
      <c r="X101" s="665"/>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826"/>
      <c r="AV101" s="1941"/>
    </row>
    <row r="102" spans="1:48" s="685" customFormat="1" ht="18" customHeight="1" x14ac:dyDescent="0.2">
      <c r="A102" s="261"/>
      <c r="B102" s="684" t="s">
        <v>614</v>
      </c>
      <c r="C102" s="665">
        <f>SUM(D102:W102)</f>
        <v>-2135137.7254309547</v>
      </c>
      <c r="D102" s="262">
        <f>IF(ISERROR('O7 Amortization'!G130+'O7 Amortization'!G201+'O7 Amortization'!G272+'O7 Amortization'!AB130+'O7 Amortization'!AB201+'O7 Amortization'!AB272), "-", 'O7 Amortization'!G130+'O7 Amortization'!G201+'O7 Amortization'!G272+'O7 Amortization'!AB130+'O7 Amortization'!AB201+'O7 Amortization'!AB272)</f>
        <v>-1143538.4794922736</v>
      </c>
      <c r="E102" s="262">
        <f>IF(ISERROR('O7 Amortization'!H130+'O7 Amortization'!H201+'O7 Amortization'!H272+'O7 Amortization'!AC130+'O7 Amortization'!AC201+'O7 Amortization'!AC272), "-", 'O7 Amortization'!H130+'O7 Amortization'!H201+'O7 Amortization'!H272+'O7 Amortization'!AC130+'O7 Amortization'!AC201+'O7 Amortization'!AC272)</f>
        <v>-324418.7559167007</v>
      </c>
      <c r="F102" s="262">
        <f>IF(ISERROR('O7 Amortization'!I130+'O7 Amortization'!I201+'O7 Amortization'!I272+'O7 Amortization'!AD130+'O7 Amortization'!AD201+'O7 Amortization'!AD272), "-", 'O7 Amortization'!I130+'O7 Amortization'!I201+'O7 Amortization'!I272+'O7 Amortization'!AD130+'O7 Amortization'!AD201+'O7 Amortization'!AD272)</f>
        <v>-303584.00718993001</v>
      </c>
      <c r="G102" s="262">
        <f>IF(ISERROR('O7 Amortization'!J130+'O7 Amortization'!J201+'O7 Amortization'!J272+'O7 Amortization'!AE130+'O7 Amortization'!AE201+'O7 Amortization'!AE272), "-", 'O7 Amortization'!J130+'O7 Amortization'!J201+'O7 Amortization'!J272+'O7 Amortization'!AE130+'O7 Amortization'!AE201+'O7 Amortization'!AE272)</f>
        <v>0</v>
      </c>
      <c r="H102" s="262">
        <f>IF(ISERROR('O7 Amortization'!K130+'O7 Amortization'!K201+'O7 Amortization'!K272+'O7 Amortization'!AF130+'O7 Amortization'!AF201+'O7 Amortization'!AF272), "-", 'O7 Amortization'!K130+'O7 Amortization'!K201+'O7 Amortization'!K272+'O7 Amortization'!AF130+'O7 Amortization'!AF201+'O7 Amortization'!AF272)</f>
        <v>-116782.03278861492</v>
      </c>
      <c r="I102" s="262">
        <f>IF(ISERROR('O7 Amortization'!L130+'O7 Amortization'!L201+'O7 Amortization'!L272+'O7 Amortization'!AG130+'O7 Amortization'!AG201+'O7 Amortization'!AG272), "-", 'O7 Amortization'!L130+'O7 Amortization'!L201+'O7 Amortization'!L272+'O7 Amortization'!AG130+'O7 Amortization'!AG201+'O7 Amortization'!AG272)</f>
        <v>-146738.23613709098</v>
      </c>
      <c r="J102" s="262">
        <f>IF(ISERROR('O7 Amortization'!M130+'O7 Amortization'!M201+'O7 Amortization'!M272+'O7 Amortization'!AH130+'O7 Amortization'!AH201+'O7 Amortization'!AH272), "-", 'O7 Amortization'!M130+'O7 Amortization'!M201+'O7 Amortization'!M272+'O7 Amortization'!AH130+'O7 Amortization'!AH201+'O7 Amortization'!AH272)</f>
        <v>-89404.328990389287</v>
      </c>
      <c r="K102" s="262">
        <f>IF(ISERROR('O7 Amortization'!N130+'O7 Amortization'!N201+'O7 Amortization'!N272+'O7 Amortization'!AI130+'O7 Amortization'!AI201+'O7 Amortization'!AI272), "-", 'O7 Amortization'!N130+'O7 Amortization'!N201+'O7 Amortization'!N272+'O7 Amortization'!AI130+'O7 Amortization'!AI201+'O7 Amortization'!AI272)</f>
        <v>-5656.0870443497133</v>
      </c>
      <c r="L102" s="262">
        <f>IF(ISERROR('O7 Amortization'!O130+'O7 Amortization'!O201+'O7 Amortization'!O272+'O7 Amortization'!AJ130+'O7 Amortization'!AJ201+'O7 Amortization'!AJ272), "-", 'O7 Amortization'!O130+'O7 Amortization'!O201+'O7 Amortization'!O272+'O7 Amortization'!AJ130+'O7 Amortization'!AJ201+'O7 Amortization'!AJ272)</f>
        <v>-5015.7978716055677</v>
      </c>
      <c r="M102" s="262">
        <f>IF(ISERROR('O7 Amortization'!P130+'O7 Amortization'!P201+'O7 Amortization'!P272+'O7 Amortization'!AK130+'O7 Amortization'!AK201+'O7 Amortization'!AK272), "-", 'O7 Amortization'!P130+'O7 Amortization'!P201+'O7 Amortization'!P272+'O7 Amortization'!AK130+'O7 Amortization'!AK201+'O7 Amortization'!AK272)</f>
        <v>0</v>
      </c>
      <c r="N102" s="262">
        <f>IF(ISERROR('O7 Amortization'!Q130+'O7 Amortization'!Q201+'O7 Amortization'!Q272+'O7 Amortization'!AL130+'O7 Amortization'!AL201+'O7 Amortization'!AL272), "-", 'O7 Amortization'!Q130+'O7 Amortization'!Q201+'O7 Amortization'!Q272+'O7 Amortization'!AL130+'O7 Amortization'!AL201+'O7 Amortization'!AL272)</f>
        <v>0</v>
      </c>
      <c r="O102" s="262">
        <f>IF(ISERROR('O7 Amortization'!R130+'O7 Amortization'!R201+'O7 Amortization'!R272+'O7 Amortization'!AM130+'O7 Amortization'!AM201+'O7 Amortization'!AM272), "-", 'O7 Amortization'!R130+'O7 Amortization'!R201+'O7 Amortization'!R272+'O7 Amortization'!AM130+'O7 Amortization'!AM201+'O7 Amortization'!AM272)</f>
        <v>0</v>
      </c>
      <c r="P102" s="262">
        <f>IF(ISERROR('O7 Amortization'!S130+'O7 Amortization'!S201+'O7 Amortization'!S272+'O7 Amortization'!AN130+'O7 Amortization'!AN201+'O7 Amortization'!AN272), "-", 'O7 Amortization'!S130+'O7 Amortization'!S201+'O7 Amortization'!S272+'O7 Amortization'!AN130+'O7 Amortization'!AN201+'O7 Amortization'!AN272)</f>
        <v>0</v>
      </c>
      <c r="Q102" s="262">
        <f>IF(ISERROR('O7 Amortization'!T130+'O7 Amortization'!T201+'O7 Amortization'!T272+'O7 Amortization'!AO130+'O7 Amortization'!AO201+'O7 Amortization'!AO272), "-", 'O7 Amortization'!T130+'O7 Amortization'!T201+'O7 Amortization'!T272+'O7 Amortization'!AO130+'O7 Amortization'!AO201+'O7 Amortization'!AO272)</f>
        <v>0</v>
      </c>
      <c r="R102" s="262">
        <f>IF(ISERROR('O7 Amortization'!U130+'O7 Amortization'!U201+'O7 Amortization'!U272+'O7 Amortization'!AP130+'O7 Amortization'!AP201+'O7 Amortization'!AP272), "-", 'O7 Amortization'!U130+'O7 Amortization'!U201+'O7 Amortization'!U272+'O7 Amortization'!AP130+'O7 Amortization'!AP201+'O7 Amortization'!AP272)</f>
        <v>0</v>
      </c>
      <c r="S102" s="262">
        <f>IF(ISERROR('O7 Amortization'!V130+'O7 Amortization'!V201+'O7 Amortization'!V272+'O7 Amortization'!AQ130+'O7 Amortization'!AQ201+'O7 Amortization'!AQ272), "-", 'O7 Amortization'!V130+'O7 Amortization'!V201+'O7 Amortization'!V272+'O7 Amortization'!AQ130+'O7 Amortization'!AQ201+'O7 Amortization'!AQ272)</f>
        <v>0</v>
      </c>
      <c r="T102" s="262">
        <f>IF(ISERROR('O7 Amortization'!W130+'O7 Amortization'!W201+'O7 Amortization'!W272+'O7 Amortization'!AR130+'O7 Amortization'!AR201+'O7 Amortization'!AR272), "-", 'O7 Amortization'!W130+'O7 Amortization'!W201+'O7 Amortization'!W272+'O7 Amortization'!AR130+'O7 Amortization'!AR201+'O7 Amortization'!AR272)</f>
        <v>0</v>
      </c>
      <c r="U102" s="262">
        <f>IF(ISERROR('O7 Amortization'!X130+'O7 Amortization'!X201+'O7 Amortization'!X272+'O7 Amortization'!AS130+'O7 Amortization'!AS201+'O7 Amortization'!AS272), "-", 'O7 Amortization'!X130+'O7 Amortization'!X201+'O7 Amortization'!X272+'O7 Amortization'!AS130+'O7 Amortization'!AS201+'O7 Amortization'!AS272)</f>
        <v>0</v>
      </c>
      <c r="V102" s="262">
        <f>IF(ISERROR('O7 Amortization'!Y130+'O7 Amortization'!Y201+'O7 Amortization'!Y272+'O7 Amortization'!AT130+'O7 Amortization'!AT201+'O7 Amortization'!AT272), "-", 'O7 Amortization'!Y130+'O7 Amortization'!Y201+'O7 Amortization'!Y272+'O7 Amortization'!AT130+'O7 Amortization'!AT201+'O7 Amortization'!AT272)</f>
        <v>0</v>
      </c>
      <c r="W102" s="262">
        <f>IF(ISERROR('O7 Amortization'!Z130+'O7 Amortization'!Z201+'O7 Amortization'!Z272+'O7 Amortization'!AU130+'O7 Amortization'!AU201+'O7 Amortization'!AU272), "-", 'O7 Amortization'!Z130+'O7 Amortization'!Z201+'O7 Amortization'!Z272+'O7 Amortization'!AU130+'O7 Amortization'!AU201+'O7 Amortization'!AU272)</f>
        <v>0</v>
      </c>
      <c r="X102" s="665"/>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826"/>
      <c r="AV102" s="1941" t="e">
        <v>#N/A</v>
      </c>
    </row>
    <row r="103" spans="1:48" s="685" customFormat="1" ht="18" customHeight="1" x14ac:dyDescent="0.2">
      <c r="A103" s="261"/>
      <c r="B103" s="684" t="s">
        <v>615</v>
      </c>
      <c r="C103" s="665">
        <f>SUM(D103:W103)</f>
        <v>-2135137.7254309547</v>
      </c>
      <c r="D103" s="262">
        <f>IF(ISERROR('O7 Amortization'!G201+'O7 Amortization'!G272+'O7 Amortization'!AB201+'O7 Amortization'!AB272), "-", 'O7 Amortization'!G201+'O7 Amortization'!G272+'O7 Amortization'!AB201+'O7 Amortization'!AB272)</f>
        <v>-1143538.4794922736</v>
      </c>
      <c r="E103" s="262">
        <f>IF(ISERROR('O7 Amortization'!H201+'O7 Amortization'!H272+'O7 Amortization'!AC201+'O7 Amortization'!AC272), "-", 'O7 Amortization'!H201+'O7 Amortization'!H272+'O7 Amortization'!AC201+'O7 Amortization'!AC272)</f>
        <v>-324418.7559167007</v>
      </c>
      <c r="F103" s="262">
        <f>IF(ISERROR('O7 Amortization'!I201+'O7 Amortization'!I272+'O7 Amortization'!AD201+'O7 Amortization'!AD272), "-", 'O7 Amortization'!I201+'O7 Amortization'!I272+'O7 Amortization'!AD201+'O7 Amortization'!AD272)</f>
        <v>-303584.00718993001</v>
      </c>
      <c r="G103" s="262">
        <f>IF(ISERROR('O7 Amortization'!J201+'O7 Amortization'!J272+'O7 Amortization'!AE201+'O7 Amortization'!AE272), "-", 'O7 Amortization'!J201+'O7 Amortization'!J272+'O7 Amortization'!AE201+'O7 Amortization'!AE272)</f>
        <v>0</v>
      </c>
      <c r="H103" s="262">
        <f>IF(ISERROR('O7 Amortization'!K201+'O7 Amortization'!K272+'O7 Amortization'!AF201+'O7 Amortization'!AF272), "-", 'O7 Amortization'!K201+'O7 Amortization'!K272+'O7 Amortization'!AF201+'O7 Amortization'!AF272)</f>
        <v>-116782.03278861492</v>
      </c>
      <c r="I103" s="262">
        <f>IF(ISERROR('O7 Amortization'!L201+'O7 Amortization'!L272+'O7 Amortization'!AG201+'O7 Amortization'!AG272), "-", 'O7 Amortization'!L201+'O7 Amortization'!L272+'O7 Amortization'!AG201+'O7 Amortization'!AG272)</f>
        <v>-146738.23613709098</v>
      </c>
      <c r="J103" s="262">
        <f>IF(ISERROR('O7 Amortization'!M201+'O7 Amortization'!M272+'O7 Amortization'!AH201+'O7 Amortization'!AH272), "-", 'O7 Amortization'!M201+'O7 Amortization'!M272+'O7 Amortization'!AH201+'O7 Amortization'!AH272)</f>
        <v>-89404.328990389287</v>
      </c>
      <c r="K103" s="262">
        <f>IF(ISERROR('O7 Amortization'!N201+'O7 Amortization'!N272+'O7 Amortization'!AI201+'O7 Amortization'!AI272), "-", 'O7 Amortization'!N201+'O7 Amortization'!N272+'O7 Amortization'!AI201+'O7 Amortization'!AI272)</f>
        <v>-5656.0870443497133</v>
      </c>
      <c r="L103" s="262">
        <f>IF(ISERROR('O7 Amortization'!O201+'O7 Amortization'!O272+'O7 Amortization'!AJ201+'O7 Amortization'!AJ272), "-", 'O7 Amortization'!O201+'O7 Amortization'!O272+'O7 Amortization'!AJ201+'O7 Amortization'!AJ272)</f>
        <v>-5015.7978716055677</v>
      </c>
      <c r="M103" s="262">
        <f>IF(ISERROR('O7 Amortization'!P130+'O7 Amortization'!P201+'O7 Amortization'!P272+'O7 Amortization'!AK130+'O7 Amortization'!AK201+'O7 Amortization'!AK272), "-", 'O7 Amortization'!P130+'O7 Amortization'!P201+'O7 Amortization'!P272+'O7 Amortization'!AK130+'O7 Amortization'!AK201+'O7 Amortization'!AK272-'O7 Amortization'!P130-'O7 Amortization'!AK130)</f>
        <v>0</v>
      </c>
      <c r="N103" s="262">
        <f>IF(ISERROR('O7 Amortization'!Q130+'O7 Amortization'!Q201+'O7 Amortization'!Q272+'O7 Amortization'!AL130+'O7 Amortization'!AL201+'O7 Amortization'!AL272), "-", 'O7 Amortization'!Q130+'O7 Amortization'!Q201+'O7 Amortization'!Q272+'O7 Amortization'!AL130+'O7 Amortization'!AL201+'O7 Amortization'!AL272-'O7 Amortization'!Q130-'O7 Amortization'!AL130)</f>
        <v>0</v>
      </c>
      <c r="O103" s="262">
        <f>IF(ISERROR('O7 Amortization'!R130+'O7 Amortization'!R201+'O7 Amortization'!R272+'O7 Amortization'!AM130+'O7 Amortization'!AM201+'O7 Amortization'!AM272), "-", 'O7 Amortization'!R130+'O7 Amortization'!R201+'O7 Amortization'!R272+'O7 Amortization'!AM130+'O7 Amortization'!AM201+'O7 Amortization'!AM272-'O7 Amortization'!R130-'O7 Amortization'!AM130)</f>
        <v>0</v>
      </c>
      <c r="P103" s="262">
        <f>IF(ISERROR('O7 Amortization'!S130+'O7 Amortization'!S201+'O7 Amortization'!S272+'O7 Amortization'!AN130+'O7 Amortization'!AN201+'O7 Amortization'!AN272), "-", 'O7 Amortization'!S130+'O7 Amortization'!S201+'O7 Amortization'!S272+'O7 Amortization'!AN130+'O7 Amortization'!AN201+'O7 Amortization'!AN272-'O7 Amortization'!S130-'O7 Amortization'!AN130)</f>
        <v>0</v>
      </c>
      <c r="Q103" s="262">
        <f>IF(ISERROR('O7 Amortization'!T130+'O7 Amortization'!T201+'O7 Amortization'!T272+'O7 Amortization'!AO130+'O7 Amortization'!AO201+'O7 Amortization'!AO272), "-", 'O7 Amortization'!T130+'O7 Amortization'!T201+'O7 Amortization'!T272+'O7 Amortization'!AO130+'O7 Amortization'!AO201+'O7 Amortization'!AO272-'O7 Amortization'!T130-'O7 Amortization'!AO130)</f>
        <v>0</v>
      </c>
      <c r="R103" s="262">
        <f>IF(ISERROR('O7 Amortization'!U130+'O7 Amortization'!U201+'O7 Amortization'!U272+'O7 Amortization'!AP130+'O7 Amortization'!AP201+'O7 Amortization'!AP272), "-", 'O7 Amortization'!U130+'O7 Amortization'!U201+'O7 Amortization'!U272+'O7 Amortization'!AP130+'O7 Amortization'!AP201+'O7 Amortization'!AP272-'O7 Amortization'!U130-'O7 Amortization'!AP130)</f>
        <v>0</v>
      </c>
      <c r="S103" s="262">
        <f>IF(ISERROR('O7 Amortization'!V130+'O7 Amortization'!V201+'O7 Amortization'!V272+'O7 Amortization'!AQ130+'O7 Amortization'!AQ201+'O7 Amortization'!AQ272), "-", 'O7 Amortization'!V130+'O7 Amortization'!V201+'O7 Amortization'!V272+'O7 Amortization'!AQ130+'O7 Amortization'!AQ201+'O7 Amortization'!AQ272-'O7 Amortization'!V130-'O7 Amortization'!AQ130)</f>
        <v>0</v>
      </c>
      <c r="T103" s="262">
        <f>IF(ISERROR('O7 Amortization'!W130+'O7 Amortization'!W201+'O7 Amortization'!W272+'O7 Amortization'!AR130+'O7 Amortization'!AR201+'O7 Amortization'!AR272), "-", 'O7 Amortization'!W130+'O7 Amortization'!W201+'O7 Amortization'!W272+'O7 Amortization'!AR130+'O7 Amortization'!AR201+'O7 Amortization'!AR272-'O7 Amortization'!W130-'O7 Amortization'!AR130)</f>
        <v>0</v>
      </c>
      <c r="U103" s="262">
        <f>IF(ISERROR('O7 Amortization'!X130+'O7 Amortization'!X201+'O7 Amortization'!X272+'O7 Amortization'!AS130+'O7 Amortization'!AS201+'O7 Amortization'!AS272), "-", 'O7 Amortization'!X130+'O7 Amortization'!X201+'O7 Amortization'!X272+'O7 Amortization'!AS130+'O7 Amortization'!AS201+'O7 Amortization'!AS272-'O7 Amortization'!X130-'O7 Amortization'!AS130)</f>
        <v>0</v>
      </c>
      <c r="V103" s="262">
        <f>IF(ISERROR('O7 Amortization'!Y130+'O7 Amortization'!Y201+'O7 Amortization'!Y272+'O7 Amortization'!AT130+'O7 Amortization'!AT201+'O7 Amortization'!AT272), "-", 'O7 Amortization'!Y130+'O7 Amortization'!Y201+'O7 Amortization'!Y272+'O7 Amortization'!AT130+'O7 Amortization'!AT201+'O7 Amortization'!AT272-'O7 Amortization'!Y130-'O7 Amortization'!AT130)</f>
        <v>0</v>
      </c>
      <c r="W103" s="262">
        <f>IF(ISERROR('O7 Amortization'!Z130+'O7 Amortization'!Z201+'O7 Amortization'!Z272+'O7 Amortization'!AU130+'O7 Amortization'!AU201+'O7 Amortization'!AU272), "-", 'O7 Amortization'!Z130+'O7 Amortization'!Z201+'O7 Amortization'!Z272+'O7 Amortization'!AU130+'O7 Amortization'!AU201+'O7 Amortization'!AU272-'O7 Amortization'!Z130-'O7 Amortization'!AU130)</f>
        <v>0</v>
      </c>
      <c r="X103" s="2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826"/>
      <c r="AV103" s="1941"/>
    </row>
    <row r="104" spans="1:48" s="685" customFormat="1" ht="17.25" customHeight="1" x14ac:dyDescent="0.2">
      <c r="A104" s="261" t="s">
        <v>1271</v>
      </c>
      <c r="B104" s="684" t="s">
        <v>1590</v>
      </c>
      <c r="C104" s="665">
        <f>SUM(D104:W104)</f>
        <v>35601674.904569052</v>
      </c>
      <c r="D104" s="262">
        <f t="shared" ref="D104:W104" si="31">IF(ISERROR(D99+D102), "-", D99+D102)</f>
        <v>18508596.685918555</v>
      </c>
      <c r="E104" s="262">
        <f t="shared" si="31"/>
        <v>4688326.6942170234</v>
      </c>
      <c r="F104" s="262">
        <f t="shared" si="31"/>
        <v>5603868.236392078</v>
      </c>
      <c r="G104" s="262">
        <f t="shared" si="31"/>
        <v>0</v>
      </c>
      <c r="H104" s="262">
        <f t="shared" si="31"/>
        <v>2075633.1497225782</v>
      </c>
      <c r="I104" s="262">
        <f t="shared" si="31"/>
        <v>2727013.9396155076</v>
      </c>
      <c r="J104" s="262">
        <f t="shared" si="31"/>
        <v>1787771.0500675123</v>
      </c>
      <c r="K104" s="262">
        <f t="shared" si="31"/>
        <v>112954.82486797767</v>
      </c>
      <c r="L104" s="262">
        <f t="shared" si="31"/>
        <v>97510.32376781627</v>
      </c>
      <c r="M104" s="262">
        <f t="shared" si="31"/>
        <v>0</v>
      </c>
      <c r="N104" s="262">
        <f>IF(ISERROR(N99+N102), "-", N99+N102)</f>
        <v>0</v>
      </c>
      <c r="O104" s="262">
        <f t="shared" si="31"/>
        <v>0</v>
      </c>
      <c r="P104" s="262">
        <f t="shared" si="31"/>
        <v>0</v>
      </c>
      <c r="Q104" s="262">
        <f t="shared" si="31"/>
        <v>0</v>
      </c>
      <c r="R104" s="262">
        <f t="shared" si="31"/>
        <v>0</v>
      </c>
      <c r="S104" s="262">
        <f t="shared" si="31"/>
        <v>0</v>
      </c>
      <c r="T104" s="262">
        <f t="shared" si="31"/>
        <v>0</v>
      </c>
      <c r="U104" s="262">
        <f t="shared" si="31"/>
        <v>0</v>
      </c>
      <c r="V104" s="262">
        <f t="shared" si="31"/>
        <v>0</v>
      </c>
      <c r="W104" s="262">
        <f t="shared" si="31"/>
        <v>0</v>
      </c>
      <c r="X104" s="262"/>
      <c r="Y104" s="663"/>
      <c r="Z104" s="663"/>
      <c r="AA104" s="663"/>
      <c r="AB104" s="663"/>
      <c r="AC104" s="663"/>
      <c r="AD104" s="663"/>
      <c r="AE104" s="663"/>
      <c r="AF104" s="663"/>
      <c r="AG104" s="663"/>
      <c r="AH104" s="663"/>
      <c r="AI104" s="663"/>
      <c r="AJ104" s="663"/>
      <c r="AK104" s="663"/>
      <c r="AL104" s="663"/>
      <c r="AM104" s="663"/>
      <c r="AN104" s="663"/>
      <c r="AO104" s="663"/>
      <c r="AP104" s="663"/>
      <c r="AQ104" s="663"/>
      <c r="AR104" s="663"/>
      <c r="AS104" s="826"/>
      <c r="AV104" s="1941" t="e">
        <v>#N/A</v>
      </c>
    </row>
    <row r="105" spans="1:48" s="685" customFormat="1" ht="25.5" x14ac:dyDescent="0.2">
      <c r="A105" s="261" t="s">
        <v>5</v>
      </c>
      <c r="B105" s="706" t="s">
        <v>493</v>
      </c>
      <c r="C105" s="665">
        <f>SUM(D105:W105)</f>
        <v>36414588.904569052</v>
      </c>
      <c r="D105" s="262">
        <f t="shared" ref="D105:W105" si="32">IF(ISERROR(D100+D103), "-", D100+D103)</f>
        <v>18975709.462656129</v>
      </c>
      <c r="E105" s="262">
        <f t="shared" si="32"/>
        <v>4782726.5604072157</v>
      </c>
      <c r="F105" s="262">
        <f t="shared" si="32"/>
        <v>5744563.3939433703</v>
      </c>
      <c r="G105" s="262">
        <f t="shared" si="32"/>
        <v>0</v>
      </c>
      <c r="H105" s="262">
        <f t="shared" si="32"/>
        <v>2101440.7684290074</v>
      </c>
      <c r="I105" s="262">
        <f t="shared" si="32"/>
        <v>2755375.6625241386</v>
      </c>
      <c r="J105" s="262">
        <f t="shared" si="32"/>
        <v>1838456.8060284029</v>
      </c>
      <c r="K105" s="262">
        <f t="shared" si="32"/>
        <v>116158.68991967158</v>
      </c>
      <c r="L105" s="262">
        <f t="shared" si="32"/>
        <v>100157.56066111229</v>
      </c>
      <c r="M105" s="262">
        <f t="shared" si="32"/>
        <v>0</v>
      </c>
      <c r="N105" s="262">
        <f t="shared" si="32"/>
        <v>0</v>
      </c>
      <c r="O105" s="262">
        <f t="shared" si="32"/>
        <v>0</v>
      </c>
      <c r="P105" s="262">
        <f t="shared" si="32"/>
        <v>0</v>
      </c>
      <c r="Q105" s="262">
        <f t="shared" si="32"/>
        <v>0</v>
      </c>
      <c r="R105" s="262">
        <f t="shared" si="32"/>
        <v>0</v>
      </c>
      <c r="S105" s="262">
        <f t="shared" si="32"/>
        <v>0</v>
      </c>
      <c r="T105" s="262">
        <f t="shared" si="32"/>
        <v>0</v>
      </c>
      <c r="U105" s="262">
        <f t="shared" si="32"/>
        <v>0</v>
      </c>
      <c r="V105" s="262">
        <f t="shared" si="32"/>
        <v>0</v>
      </c>
      <c r="W105" s="262">
        <f t="shared" si="32"/>
        <v>0</v>
      </c>
      <c r="X105" s="262"/>
      <c r="Y105" s="663"/>
      <c r="Z105" s="663"/>
      <c r="AA105" s="663"/>
      <c r="AB105" s="663"/>
      <c r="AC105" s="663"/>
      <c r="AD105" s="663"/>
      <c r="AE105" s="663"/>
      <c r="AF105" s="663"/>
      <c r="AG105" s="663"/>
      <c r="AH105" s="663"/>
      <c r="AI105" s="663"/>
      <c r="AJ105" s="663"/>
      <c r="AK105" s="663"/>
      <c r="AL105" s="663"/>
      <c r="AM105" s="663"/>
      <c r="AN105" s="663"/>
      <c r="AO105" s="663"/>
      <c r="AP105" s="663"/>
      <c r="AQ105" s="663"/>
      <c r="AR105" s="663"/>
      <c r="AS105" s="826"/>
      <c r="AV105" s="1941" t="e">
        <v>#N/A</v>
      </c>
    </row>
    <row r="106" spans="1:48" s="685" customFormat="1" ht="12.75" x14ac:dyDescent="0.2">
      <c r="A106" s="261"/>
      <c r="B106" s="684"/>
      <c r="C106" s="665"/>
      <c r="D106" s="663"/>
      <c r="E106" s="663"/>
      <c r="F106" s="663"/>
      <c r="G106" s="663"/>
      <c r="H106" s="663"/>
      <c r="I106" s="663"/>
      <c r="J106" s="663"/>
      <c r="K106" s="663"/>
      <c r="L106" s="663"/>
      <c r="M106" s="663"/>
      <c r="N106" s="663"/>
      <c r="O106" s="663"/>
      <c r="P106" s="663"/>
      <c r="Q106" s="663"/>
      <c r="R106" s="663"/>
      <c r="S106" s="663"/>
      <c r="T106" s="663"/>
      <c r="U106" s="663"/>
      <c r="V106" s="663"/>
      <c r="W106" s="663"/>
      <c r="X106" s="665"/>
      <c r="Y106" s="663"/>
      <c r="Z106" s="663"/>
      <c r="AA106" s="663"/>
      <c r="AB106" s="663"/>
      <c r="AC106" s="663"/>
      <c r="AD106" s="663"/>
      <c r="AE106" s="663"/>
      <c r="AF106" s="663"/>
      <c r="AG106" s="663"/>
      <c r="AH106" s="663"/>
      <c r="AI106" s="663"/>
      <c r="AJ106" s="663"/>
      <c r="AK106" s="663"/>
      <c r="AL106" s="663"/>
      <c r="AM106" s="663"/>
      <c r="AN106" s="663"/>
      <c r="AO106" s="663"/>
      <c r="AP106" s="663"/>
      <c r="AQ106" s="663"/>
      <c r="AR106" s="663"/>
      <c r="AS106" s="826"/>
      <c r="AV106" s="1941" t="e">
        <v>#N/A</v>
      </c>
    </row>
    <row r="107" spans="1:48" s="685" customFormat="1" ht="25.5" x14ac:dyDescent="0.2">
      <c r="A107" s="1991" t="s">
        <v>872</v>
      </c>
      <c r="B107" s="2007" t="s">
        <v>470</v>
      </c>
      <c r="C107" s="665">
        <f>SUM(D107:W107)</f>
        <v>2136543.25605</v>
      </c>
      <c r="D107" s="663">
        <f>D59+Y59</f>
        <v>995728.04825660877</v>
      </c>
      <c r="E107" s="663">
        <f t="shared" ref="E107:W107" si="33">E59+Z59</f>
        <v>197253.82640069362</v>
      </c>
      <c r="F107" s="663">
        <f t="shared" si="33"/>
        <v>311890.20312354376</v>
      </c>
      <c r="G107" s="663">
        <f t="shared" si="33"/>
        <v>0</v>
      </c>
      <c r="H107" s="663">
        <f t="shared" si="33"/>
        <v>194220.10197601237</v>
      </c>
      <c r="I107" s="663">
        <f t="shared" si="33"/>
        <v>282061.14643515286</v>
      </c>
      <c r="J107" s="663">
        <f t="shared" si="33"/>
        <v>140046.16315626667</v>
      </c>
      <c r="K107" s="663">
        <f t="shared" si="33"/>
        <v>8780.4948961549744</v>
      </c>
      <c r="L107" s="663">
        <f t="shared" si="33"/>
        <v>6563.2718055670721</v>
      </c>
      <c r="M107" s="663">
        <f t="shared" si="33"/>
        <v>0</v>
      </c>
      <c r="N107" s="663">
        <f t="shared" si="33"/>
        <v>0</v>
      </c>
      <c r="O107" s="663">
        <f t="shared" si="33"/>
        <v>0</v>
      </c>
      <c r="P107" s="663">
        <f t="shared" si="33"/>
        <v>0</v>
      </c>
      <c r="Q107" s="663">
        <f t="shared" si="33"/>
        <v>0</v>
      </c>
      <c r="R107" s="663">
        <f t="shared" si="33"/>
        <v>0</v>
      </c>
      <c r="S107" s="663">
        <f t="shared" si="33"/>
        <v>0</v>
      </c>
      <c r="T107" s="663">
        <f t="shared" si="33"/>
        <v>0</v>
      </c>
      <c r="U107" s="663">
        <f t="shared" si="33"/>
        <v>0</v>
      </c>
      <c r="V107" s="663">
        <f t="shared" si="33"/>
        <v>0</v>
      </c>
      <c r="W107" s="663">
        <f t="shared" si="33"/>
        <v>0</v>
      </c>
      <c r="X107" s="663"/>
      <c r="Y107" s="663"/>
      <c r="Z107" s="663"/>
      <c r="AA107" s="663"/>
      <c r="AB107" s="663"/>
      <c r="AC107" s="663"/>
      <c r="AD107" s="663"/>
      <c r="AE107" s="663"/>
      <c r="AF107" s="663"/>
      <c r="AG107" s="663"/>
      <c r="AH107" s="663"/>
      <c r="AI107" s="663"/>
      <c r="AJ107" s="663"/>
      <c r="AK107" s="663"/>
      <c r="AL107" s="663"/>
      <c r="AM107" s="663"/>
      <c r="AN107" s="663"/>
      <c r="AO107" s="663"/>
      <c r="AP107" s="663"/>
      <c r="AQ107" s="663"/>
      <c r="AR107" s="663"/>
      <c r="AS107" s="826"/>
      <c r="AV107" s="1941"/>
    </row>
    <row r="108" spans="1:48" s="685" customFormat="1" ht="25.5" x14ac:dyDescent="0.2">
      <c r="A108" s="1991" t="s">
        <v>873</v>
      </c>
      <c r="B108" s="2007" t="s">
        <v>471</v>
      </c>
      <c r="C108" s="665">
        <f>SUM(D108:W108)</f>
        <v>894014.55395000009</v>
      </c>
      <c r="D108" s="663">
        <f>D60+Y60</f>
        <v>523790.53431340354</v>
      </c>
      <c r="E108" s="663">
        <f t="shared" ref="E108:W108" si="34">E60+Z60</f>
        <v>119459.77398008312</v>
      </c>
      <c r="F108" s="663">
        <f t="shared" si="34"/>
        <v>175161.37148219175</v>
      </c>
      <c r="G108" s="663">
        <f t="shared" si="34"/>
        <v>0</v>
      </c>
      <c r="H108" s="663">
        <f>H60+AC60</f>
        <v>10058.564058425625</v>
      </c>
      <c r="I108" s="663">
        <f t="shared" si="34"/>
        <v>0</v>
      </c>
      <c r="J108" s="663">
        <f t="shared" si="34"/>
        <v>58642.154381796412</v>
      </c>
      <c r="K108" s="663">
        <f t="shared" si="34"/>
        <v>3718.3701591676013</v>
      </c>
      <c r="L108" s="663">
        <f t="shared" si="34"/>
        <v>3183.7855749320634</v>
      </c>
      <c r="M108" s="663">
        <f t="shared" si="34"/>
        <v>0</v>
      </c>
      <c r="N108" s="663">
        <f t="shared" si="34"/>
        <v>0</v>
      </c>
      <c r="O108" s="663">
        <f t="shared" si="34"/>
        <v>0</v>
      </c>
      <c r="P108" s="663">
        <f t="shared" si="34"/>
        <v>0</v>
      </c>
      <c r="Q108" s="663">
        <f t="shared" si="34"/>
        <v>0</v>
      </c>
      <c r="R108" s="663">
        <f t="shared" si="34"/>
        <v>0</v>
      </c>
      <c r="S108" s="663">
        <f t="shared" si="34"/>
        <v>0</v>
      </c>
      <c r="T108" s="663">
        <f t="shared" si="34"/>
        <v>0</v>
      </c>
      <c r="U108" s="663">
        <f t="shared" si="34"/>
        <v>0</v>
      </c>
      <c r="V108" s="663">
        <f t="shared" si="34"/>
        <v>0</v>
      </c>
      <c r="W108" s="663">
        <f t="shared" si="34"/>
        <v>0</v>
      </c>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826"/>
      <c r="AV108" s="1941"/>
    </row>
    <row r="109" spans="1:48" s="685" customFormat="1" ht="12.75" x14ac:dyDescent="0.2">
      <c r="A109" s="1991" t="s">
        <v>456</v>
      </c>
      <c r="B109" s="684"/>
      <c r="M109" s="663"/>
      <c r="N109" s="663"/>
      <c r="O109" s="663"/>
      <c r="P109" s="663"/>
      <c r="Q109" s="663"/>
      <c r="R109" s="663"/>
      <c r="S109" s="663"/>
      <c r="T109" s="663"/>
      <c r="U109" s="663"/>
      <c r="V109" s="663"/>
      <c r="W109" s="663"/>
      <c r="X109" s="665"/>
      <c r="Y109" s="663"/>
      <c r="Z109" s="663"/>
      <c r="AA109" s="663"/>
      <c r="AB109" s="663"/>
      <c r="AC109" s="663"/>
      <c r="AD109" s="663"/>
      <c r="AE109" s="663"/>
      <c r="AF109" s="663"/>
      <c r="AG109" s="663"/>
      <c r="AH109" s="663"/>
      <c r="AI109" s="663"/>
      <c r="AJ109" s="663"/>
      <c r="AK109" s="663"/>
      <c r="AL109" s="663"/>
      <c r="AM109" s="663"/>
      <c r="AN109" s="663"/>
      <c r="AO109" s="663"/>
      <c r="AP109" s="663"/>
      <c r="AQ109" s="663"/>
      <c r="AR109" s="663"/>
      <c r="AS109" s="826"/>
      <c r="AV109" s="1941"/>
    </row>
    <row r="110" spans="1:48" s="685" customFormat="1" ht="12.75" x14ac:dyDescent="0.2">
      <c r="A110" s="261"/>
      <c r="B110" s="684"/>
      <c r="C110" s="2008"/>
      <c r="D110" s="2008"/>
      <c r="E110" s="2008"/>
      <c r="F110" s="2008"/>
      <c r="G110" s="663"/>
      <c r="H110" s="663"/>
      <c r="I110" s="663"/>
      <c r="J110" s="663"/>
      <c r="K110" s="663"/>
      <c r="L110" s="663"/>
      <c r="M110" s="663"/>
      <c r="N110" s="663"/>
      <c r="O110" s="663"/>
      <c r="P110" s="663"/>
      <c r="Q110" s="663"/>
      <c r="R110" s="663"/>
      <c r="S110" s="663"/>
      <c r="T110" s="663"/>
      <c r="U110" s="663"/>
      <c r="V110" s="663"/>
      <c r="W110" s="663"/>
      <c r="X110" s="665"/>
      <c r="Y110" s="663"/>
      <c r="Z110" s="663"/>
      <c r="AA110" s="663"/>
      <c r="AB110" s="663"/>
      <c r="AC110" s="663"/>
      <c r="AD110" s="663"/>
      <c r="AE110" s="663"/>
      <c r="AF110" s="663"/>
      <c r="AG110" s="663"/>
      <c r="AH110" s="663"/>
      <c r="AI110" s="663"/>
      <c r="AJ110" s="663"/>
      <c r="AK110" s="663"/>
      <c r="AL110" s="663"/>
      <c r="AM110" s="663"/>
      <c r="AN110" s="663"/>
      <c r="AO110" s="663"/>
      <c r="AP110" s="663"/>
      <c r="AQ110" s="663"/>
      <c r="AR110" s="663"/>
      <c r="AS110" s="826"/>
      <c r="AV110" s="1941"/>
    </row>
    <row r="111" spans="1:48" s="685" customFormat="1" ht="12.75" x14ac:dyDescent="0.2">
      <c r="A111" s="261" t="s">
        <v>1119</v>
      </c>
      <c r="B111" s="684"/>
      <c r="C111" s="665">
        <f>SUM(D111:W111)</f>
        <v>35601674.904569052</v>
      </c>
      <c r="D111" s="663">
        <f t="shared" ref="D111:I111" si="35">D104</f>
        <v>18508596.685918555</v>
      </c>
      <c r="E111" s="663">
        <f t="shared" si="35"/>
        <v>4688326.6942170234</v>
      </c>
      <c r="F111" s="663">
        <f t="shared" si="35"/>
        <v>5603868.236392078</v>
      </c>
      <c r="G111" s="663">
        <f t="shared" si="35"/>
        <v>0</v>
      </c>
      <c r="H111" s="663">
        <f t="shared" si="35"/>
        <v>2075633.1497225782</v>
      </c>
      <c r="I111" s="663">
        <f t="shared" si="35"/>
        <v>2727013.9396155076</v>
      </c>
      <c r="J111" s="663">
        <f t="shared" ref="J111:W111" si="36">J104</f>
        <v>1787771.0500675123</v>
      </c>
      <c r="K111" s="663">
        <f>K104</f>
        <v>112954.82486797767</v>
      </c>
      <c r="L111" s="663">
        <f t="shared" si="36"/>
        <v>97510.32376781627</v>
      </c>
      <c r="M111" s="663">
        <f t="shared" si="36"/>
        <v>0</v>
      </c>
      <c r="N111" s="663">
        <f t="shared" si="36"/>
        <v>0</v>
      </c>
      <c r="O111" s="663">
        <f t="shared" si="36"/>
        <v>0</v>
      </c>
      <c r="P111" s="663">
        <f t="shared" si="36"/>
        <v>0</v>
      </c>
      <c r="Q111" s="663">
        <f t="shared" si="36"/>
        <v>0</v>
      </c>
      <c r="R111" s="663">
        <f t="shared" si="36"/>
        <v>0</v>
      </c>
      <c r="S111" s="663">
        <f t="shared" si="36"/>
        <v>0</v>
      </c>
      <c r="T111" s="663">
        <f t="shared" si="36"/>
        <v>0</v>
      </c>
      <c r="U111" s="663">
        <f t="shared" si="36"/>
        <v>0</v>
      </c>
      <c r="V111" s="663">
        <f t="shared" si="36"/>
        <v>0</v>
      </c>
      <c r="W111" s="663">
        <f t="shared" si="36"/>
        <v>0</v>
      </c>
      <c r="X111" s="665"/>
      <c r="Y111" s="663"/>
      <c r="Z111" s="663"/>
      <c r="AA111" s="663"/>
      <c r="AB111" s="663"/>
      <c r="AC111" s="663"/>
      <c r="AD111" s="663"/>
      <c r="AE111" s="663"/>
      <c r="AF111" s="663"/>
      <c r="AG111" s="663"/>
      <c r="AH111" s="663"/>
      <c r="AI111" s="663"/>
      <c r="AJ111" s="663"/>
      <c r="AK111" s="663"/>
      <c r="AL111" s="663"/>
      <c r="AM111" s="663"/>
      <c r="AN111" s="663"/>
      <c r="AO111" s="663"/>
      <c r="AP111" s="663"/>
      <c r="AQ111" s="663"/>
      <c r="AR111" s="663"/>
      <c r="AS111" s="826"/>
      <c r="AV111" s="1941"/>
    </row>
    <row r="112" spans="1:48" s="685" customFormat="1" ht="12.75" x14ac:dyDescent="0.2">
      <c r="A112" s="261"/>
      <c r="B112" s="684"/>
      <c r="C112" s="665"/>
      <c r="D112" s="663"/>
      <c r="E112" s="663"/>
      <c r="F112" s="663"/>
      <c r="G112" s="663"/>
      <c r="H112" s="663"/>
      <c r="I112" s="663"/>
      <c r="J112" s="663"/>
      <c r="K112" s="663"/>
      <c r="L112" s="663"/>
      <c r="M112" s="663"/>
      <c r="N112" s="663"/>
      <c r="O112" s="663"/>
      <c r="P112" s="663"/>
      <c r="Q112" s="663"/>
      <c r="R112" s="663"/>
      <c r="S112" s="663"/>
      <c r="T112" s="663"/>
      <c r="U112" s="663"/>
      <c r="V112" s="663"/>
      <c r="W112" s="663"/>
      <c r="X112" s="665"/>
      <c r="Y112" s="663"/>
      <c r="Z112" s="663"/>
      <c r="AA112" s="663"/>
      <c r="AB112" s="663"/>
      <c r="AC112" s="663"/>
      <c r="AD112" s="663"/>
      <c r="AE112" s="663"/>
      <c r="AF112" s="663"/>
      <c r="AG112" s="663"/>
      <c r="AH112" s="663"/>
      <c r="AI112" s="663"/>
      <c r="AJ112" s="663"/>
      <c r="AK112" s="663"/>
      <c r="AL112" s="663"/>
      <c r="AM112" s="663"/>
      <c r="AN112" s="663"/>
      <c r="AO112" s="663"/>
      <c r="AP112" s="663"/>
      <c r="AQ112" s="663"/>
      <c r="AR112" s="663"/>
      <c r="AS112" s="826"/>
      <c r="AV112" s="1941"/>
    </row>
    <row r="113" spans="1:48" s="685" customFormat="1" ht="12.75" x14ac:dyDescent="0.2">
      <c r="A113" s="261"/>
      <c r="B113" s="684"/>
      <c r="C113" s="665"/>
      <c r="D113" s="663"/>
      <c r="E113" s="663"/>
      <c r="F113" s="663"/>
      <c r="G113" s="663"/>
      <c r="H113" s="663"/>
      <c r="I113" s="663"/>
      <c r="J113" s="663"/>
      <c r="K113" s="663"/>
      <c r="L113" s="663"/>
      <c r="M113" s="663"/>
      <c r="N113" s="663"/>
      <c r="O113" s="663"/>
      <c r="P113" s="663"/>
      <c r="Q113" s="663"/>
      <c r="R113" s="663"/>
      <c r="S113" s="663"/>
      <c r="T113" s="663"/>
      <c r="U113" s="663"/>
      <c r="V113" s="663"/>
      <c r="W113" s="663"/>
      <c r="X113" s="665"/>
      <c r="Y113" s="663"/>
      <c r="Z113" s="663"/>
      <c r="AA113" s="663"/>
      <c r="AB113" s="663"/>
      <c r="AC113" s="663"/>
      <c r="AD113" s="663"/>
      <c r="AE113" s="663"/>
      <c r="AF113" s="663"/>
      <c r="AG113" s="663"/>
      <c r="AH113" s="663"/>
      <c r="AI113" s="663"/>
      <c r="AJ113" s="663"/>
      <c r="AK113" s="663"/>
      <c r="AL113" s="663"/>
      <c r="AM113" s="663"/>
      <c r="AN113" s="663"/>
      <c r="AO113" s="663"/>
      <c r="AP113" s="663"/>
      <c r="AQ113" s="663"/>
      <c r="AR113" s="663"/>
      <c r="AS113" s="826"/>
      <c r="AV113" s="1941"/>
    </row>
    <row r="114" spans="1:48" s="685" customFormat="1" ht="12.75" x14ac:dyDescent="0.2">
      <c r="A114" s="261"/>
      <c r="B114" s="684"/>
      <c r="C114" s="665"/>
      <c r="D114" s="663"/>
      <c r="E114" s="663"/>
      <c r="F114" s="663"/>
      <c r="G114" s="663"/>
      <c r="H114" s="663"/>
      <c r="I114" s="663"/>
      <c r="J114" s="663"/>
      <c r="K114" s="663"/>
      <c r="L114" s="663"/>
      <c r="M114" s="663"/>
      <c r="N114" s="663"/>
      <c r="O114" s="663"/>
      <c r="P114" s="663"/>
      <c r="Q114" s="663"/>
      <c r="R114" s="663"/>
      <c r="S114" s="663"/>
      <c r="T114" s="663"/>
      <c r="U114" s="663"/>
      <c r="V114" s="663"/>
      <c r="W114" s="663"/>
      <c r="X114" s="665"/>
      <c r="Y114" s="663"/>
      <c r="Z114" s="663"/>
      <c r="AA114" s="663"/>
      <c r="AB114" s="663"/>
      <c r="AC114" s="663"/>
      <c r="AD114" s="663"/>
      <c r="AE114" s="663"/>
      <c r="AF114" s="663"/>
      <c r="AG114" s="663"/>
      <c r="AH114" s="663"/>
      <c r="AI114" s="663"/>
      <c r="AJ114" s="663"/>
      <c r="AK114" s="663"/>
      <c r="AL114" s="663"/>
      <c r="AM114" s="663"/>
      <c r="AN114" s="663"/>
      <c r="AO114" s="663"/>
      <c r="AP114" s="663"/>
      <c r="AQ114" s="663"/>
      <c r="AR114" s="663"/>
      <c r="AS114" s="826"/>
      <c r="AV114" s="1941"/>
    </row>
    <row r="115" spans="1:48" s="685" customFormat="1" ht="15" x14ac:dyDescent="0.25">
      <c r="A115" s="1184"/>
      <c r="B115" s="684"/>
      <c r="C115" s="665"/>
      <c r="D115" s="663"/>
      <c r="E115" s="663"/>
      <c r="F115" s="663"/>
      <c r="G115" s="663"/>
      <c r="H115" s="663"/>
      <c r="I115" s="663"/>
      <c r="J115" s="663"/>
      <c r="K115" s="663"/>
      <c r="L115" s="663"/>
      <c r="M115" s="663"/>
      <c r="N115" s="663"/>
      <c r="O115" s="663"/>
      <c r="P115" s="663"/>
      <c r="Q115" s="663"/>
      <c r="R115" s="663"/>
      <c r="S115" s="663"/>
      <c r="T115" s="663"/>
      <c r="U115" s="663"/>
      <c r="V115" s="663"/>
      <c r="W115" s="663"/>
      <c r="X115" s="665"/>
      <c r="Y115" s="663"/>
      <c r="Z115" s="663"/>
      <c r="AA115" s="663"/>
      <c r="AB115" s="663"/>
      <c r="AC115" s="663"/>
      <c r="AD115" s="663"/>
      <c r="AE115" s="663"/>
      <c r="AF115" s="663"/>
      <c r="AG115" s="663"/>
      <c r="AH115" s="663"/>
      <c r="AI115" s="663"/>
      <c r="AJ115" s="663"/>
      <c r="AK115" s="663"/>
      <c r="AL115" s="663"/>
      <c r="AM115" s="663"/>
      <c r="AN115" s="663"/>
      <c r="AO115" s="663"/>
      <c r="AP115" s="663"/>
      <c r="AQ115" s="663"/>
      <c r="AR115" s="663"/>
      <c r="AS115" s="826"/>
      <c r="AV115" s="1941" t="e">
        <v>#N/A</v>
      </c>
    </row>
    <row r="116" spans="1:48" s="685" customFormat="1" ht="15" x14ac:dyDescent="0.25">
      <c r="A116" s="1184" t="s">
        <v>898</v>
      </c>
      <c r="B116" s="684"/>
      <c r="C116" s="826"/>
      <c r="D116" s="663" t="s">
        <v>1656</v>
      </c>
      <c r="E116" s="663"/>
      <c r="F116" s="663"/>
      <c r="G116" s="663"/>
      <c r="H116" s="663"/>
      <c r="I116" s="663"/>
      <c r="J116" s="663"/>
      <c r="K116" s="663"/>
      <c r="L116" s="663"/>
      <c r="M116" s="663"/>
      <c r="N116" s="663"/>
      <c r="O116" s="663"/>
      <c r="P116" s="663"/>
      <c r="Q116" s="663"/>
      <c r="R116" s="663"/>
      <c r="S116" s="663"/>
      <c r="T116" s="663"/>
      <c r="U116" s="663"/>
      <c r="V116" s="663"/>
      <c r="W116" s="663"/>
      <c r="X116" s="665"/>
      <c r="Y116" s="663"/>
      <c r="Z116" s="663"/>
      <c r="AA116" s="663"/>
      <c r="AB116" s="663"/>
      <c r="AC116" s="663"/>
      <c r="AD116" s="663"/>
      <c r="AE116" s="663"/>
      <c r="AF116" s="663"/>
      <c r="AG116" s="663"/>
      <c r="AH116" s="663"/>
      <c r="AI116" s="663"/>
      <c r="AJ116" s="663"/>
      <c r="AK116" s="663"/>
      <c r="AL116" s="663"/>
      <c r="AM116" s="663"/>
      <c r="AN116" s="663"/>
      <c r="AO116" s="663"/>
      <c r="AP116" s="663"/>
      <c r="AQ116" s="663"/>
      <c r="AR116" s="663"/>
      <c r="AS116" s="826"/>
      <c r="AV116" s="1941" t="e">
        <v>#N/A</v>
      </c>
    </row>
    <row r="117" spans="1:48" s="685" customFormat="1" ht="12.75" x14ac:dyDescent="0.2">
      <c r="A117" s="261"/>
      <c r="B117" s="684"/>
      <c r="C117" s="826"/>
      <c r="E117" s="663"/>
      <c r="F117" s="663"/>
      <c r="G117" s="663"/>
      <c r="H117" s="663"/>
      <c r="I117" s="663"/>
      <c r="J117" s="663"/>
      <c r="K117" s="663"/>
      <c r="L117" s="663"/>
      <c r="M117" s="663"/>
      <c r="N117" s="663"/>
      <c r="O117" s="663"/>
      <c r="P117" s="663"/>
      <c r="Q117" s="663"/>
      <c r="R117" s="663"/>
      <c r="S117" s="663"/>
      <c r="T117" s="663"/>
      <c r="U117" s="663"/>
      <c r="V117" s="663"/>
      <c r="W117" s="663"/>
      <c r="X117" s="665"/>
      <c r="Y117" s="663"/>
      <c r="Z117" s="663"/>
      <c r="AA117" s="663"/>
      <c r="AB117" s="663"/>
      <c r="AC117" s="663"/>
      <c r="AD117" s="663"/>
      <c r="AE117" s="663"/>
      <c r="AF117" s="663"/>
      <c r="AG117" s="663"/>
      <c r="AH117" s="663"/>
      <c r="AI117" s="663"/>
      <c r="AJ117" s="663"/>
      <c r="AK117" s="663"/>
      <c r="AL117" s="663"/>
      <c r="AM117" s="663"/>
      <c r="AN117" s="663"/>
      <c r="AO117" s="663"/>
      <c r="AP117" s="663"/>
      <c r="AQ117" s="663"/>
      <c r="AR117" s="663"/>
      <c r="AS117" s="826"/>
      <c r="AV117" s="1941" t="e">
        <v>#N/A</v>
      </c>
    </row>
    <row r="118" spans="1:48" s="685" customFormat="1" ht="12.75" x14ac:dyDescent="0.2">
      <c r="A118" s="356" t="s">
        <v>1655</v>
      </c>
      <c r="B118" s="684"/>
      <c r="C118" s="826"/>
      <c r="D118" s="663"/>
      <c r="E118" s="663"/>
      <c r="F118" s="663"/>
      <c r="G118" s="663"/>
      <c r="H118" s="663"/>
      <c r="I118" s="663"/>
      <c r="J118" s="663"/>
      <c r="K118" s="663"/>
      <c r="L118" s="663"/>
      <c r="M118" s="663"/>
      <c r="N118" s="663"/>
      <c r="O118" s="663"/>
      <c r="P118" s="663"/>
      <c r="Q118" s="663"/>
      <c r="R118" s="663"/>
      <c r="S118" s="663"/>
      <c r="T118" s="663"/>
      <c r="U118" s="663"/>
      <c r="V118" s="663"/>
      <c r="W118" s="663"/>
      <c r="X118" s="665"/>
      <c r="Y118" s="663"/>
      <c r="Z118" s="663"/>
      <c r="AA118" s="663"/>
      <c r="AB118" s="663"/>
      <c r="AC118" s="663"/>
      <c r="AD118" s="663"/>
      <c r="AE118" s="663"/>
      <c r="AF118" s="663"/>
      <c r="AG118" s="663"/>
      <c r="AH118" s="663"/>
      <c r="AI118" s="663"/>
      <c r="AJ118" s="663"/>
      <c r="AK118" s="663"/>
      <c r="AL118" s="663"/>
      <c r="AM118" s="663"/>
      <c r="AN118" s="663"/>
      <c r="AO118" s="663"/>
      <c r="AP118" s="663"/>
      <c r="AQ118" s="663"/>
      <c r="AR118" s="663"/>
      <c r="AS118" s="826"/>
      <c r="AV118" s="1941" t="e">
        <v>#N/A</v>
      </c>
    </row>
    <row r="119" spans="1:48" s="685" customFormat="1" ht="25.5" x14ac:dyDescent="0.2">
      <c r="A119" s="1204">
        <v>5005</v>
      </c>
      <c r="B119" s="1173" t="s">
        <v>1032</v>
      </c>
      <c r="C119" s="1183">
        <f>SUM(D119:W119)</f>
        <v>475508.40000000008</v>
      </c>
      <c r="D119" s="829">
        <f>'O5 Details by Class &amp; Accounts'!I131</f>
        <v>187552.13417983538</v>
      </c>
      <c r="E119" s="829">
        <f>'O5 Details by Class &amp; Accounts'!J131</f>
        <v>64707.791280169447</v>
      </c>
      <c r="F119" s="829">
        <f>'O5 Details by Class &amp; Accounts'!K131</f>
        <v>133228.35808623157</v>
      </c>
      <c r="G119" s="829">
        <f>'O5 Details by Class &amp; Accounts'!L131</f>
        <v>0</v>
      </c>
      <c r="H119" s="829">
        <f>'O5 Details by Class &amp; Accounts'!M131</f>
        <v>39099.229294317294</v>
      </c>
      <c r="I119" s="829">
        <f>'O5 Details by Class &amp; Accounts'!N131</f>
        <v>50083.239637804261</v>
      </c>
      <c r="J119" s="829">
        <f>'O5 Details by Class &amp; Accounts'!O131</f>
        <v>0</v>
      </c>
      <c r="K119" s="829">
        <f>'O5 Details by Class &amp; Accounts'!P131</f>
        <v>73.153883474046353</v>
      </c>
      <c r="L119" s="829">
        <f>'O5 Details by Class &amp; Accounts'!Q131</f>
        <v>764.49363816803907</v>
      </c>
      <c r="M119" s="829">
        <f>'O5 Details by Class &amp; Accounts'!R131</f>
        <v>0</v>
      </c>
      <c r="N119" s="829">
        <f>'O5 Details by Class &amp; Accounts'!S131</f>
        <v>0</v>
      </c>
      <c r="O119" s="829">
        <f>'O5 Details by Class &amp; Accounts'!T131</f>
        <v>0</v>
      </c>
      <c r="P119" s="829">
        <f>'O5 Details by Class &amp; Accounts'!U131</f>
        <v>0</v>
      </c>
      <c r="Q119" s="829">
        <f>'O5 Details by Class &amp; Accounts'!V131</f>
        <v>0</v>
      </c>
      <c r="R119" s="829">
        <f>'O5 Details by Class &amp; Accounts'!W131</f>
        <v>0</v>
      </c>
      <c r="S119" s="829">
        <f>'O5 Details by Class &amp; Accounts'!X131</f>
        <v>0</v>
      </c>
      <c r="T119" s="829">
        <f>'O5 Details by Class &amp; Accounts'!Y131</f>
        <v>0</v>
      </c>
      <c r="U119" s="829">
        <f>'O5 Details by Class &amp; Accounts'!Z131</f>
        <v>0</v>
      </c>
      <c r="V119" s="829">
        <f>'O5 Details by Class &amp; Accounts'!AA131</f>
        <v>0</v>
      </c>
      <c r="W119" s="829">
        <f>'O5 Details by Class &amp; Accounts'!AB131</f>
        <v>0</v>
      </c>
      <c r="X119" s="1183">
        <f>SUM(Y119:AB119)</f>
        <v>243509.72170044528</v>
      </c>
      <c r="Y119" s="829">
        <f>'O5 Details by Class &amp; Accounts'!AD131</f>
        <v>198279.1985846484</v>
      </c>
      <c r="Z119" s="829">
        <f>'O5 Details by Class &amp; Accounts'!AE131</f>
        <v>26138.695702638288</v>
      </c>
      <c r="AA119" s="829">
        <f>'O5 Details by Class &amp; Accounts'!AF131</f>
        <v>19091.827413158611</v>
      </c>
      <c r="AB119" s="829">
        <f>'O5 Details by Class &amp; Accounts'!AG131</f>
        <v>0</v>
      </c>
      <c r="AC119" s="829">
        <f>'O5 Details by Class &amp; Accounts'!AH131</f>
        <v>11906.699142753827</v>
      </c>
      <c r="AD119" s="829">
        <f>'O5 Details by Class &amp; Accounts'!AI131</f>
        <v>18768.700645310717</v>
      </c>
      <c r="AE119" s="829">
        <f>'O5 Details by Class &amp; Accounts'!AJ131</f>
        <v>38872.488550634094</v>
      </c>
      <c r="AF119" s="829">
        <f>'O5 Details by Class &amp; Accounts'!AK131</f>
        <v>2402.4296084925345</v>
      </c>
      <c r="AG119" s="829">
        <f>'O5 Details by Class &amp; Accounts'!AL131</f>
        <v>1545.5603523635461</v>
      </c>
      <c r="AH119" s="829">
        <f>'O5 Details by Class &amp; Accounts'!AM131</f>
        <v>0</v>
      </c>
      <c r="AI119" s="829">
        <f>'O5 Details by Class &amp; Accounts'!AN131</f>
        <v>0</v>
      </c>
      <c r="AJ119" s="829">
        <f>'O5 Details by Class &amp; Accounts'!AO131</f>
        <v>0</v>
      </c>
      <c r="AK119" s="829">
        <f>'O5 Details by Class &amp; Accounts'!AP131</f>
        <v>0</v>
      </c>
      <c r="AL119" s="829">
        <f>'O5 Details by Class &amp; Accounts'!AQ131</f>
        <v>0</v>
      </c>
      <c r="AM119" s="829">
        <f>'O5 Details by Class &amp; Accounts'!AR131</f>
        <v>0</v>
      </c>
      <c r="AN119" s="829">
        <f>'O5 Details by Class &amp; Accounts'!AS131</f>
        <v>0</v>
      </c>
      <c r="AO119" s="829">
        <f>'O5 Details by Class &amp; Accounts'!AT131</f>
        <v>0</v>
      </c>
      <c r="AP119" s="829">
        <f>'O5 Details by Class &amp; Accounts'!AU131</f>
        <v>0</v>
      </c>
      <c r="AQ119" s="829">
        <f>'O5 Details by Class &amp; Accounts'!AV131</f>
        <v>0</v>
      </c>
      <c r="AR119" s="829">
        <f>'O5 Details by Class &amp; Accounts'!AW131</f>
        <v>0</v>
      </c>
      <c r="AS119" s="1205"/>
      <c r="AV119" s="1941" t="s">
        <v>110</v>
      </c>
    </row>
    <row r="120" spans="1:48" s="685" customFormat="1" ht="12.75" x14ac:dyDescent="0.2">
      <c r="A120" s="1204">
        <v>5010</v>
      </c>
      <c r="B120" s="1173" t="s">
        <v>608</v>
      </c>
      <c r="C120" s="1183">
        <f t="shared" ref="C120:C165" si="37">SUM(D120:W120)</f>
        <v>132810</v>
      </c>
      <c r="D120" s="829">
        <f>'O5 Details by Class &amp; Accounts'!I132</f>
        <v>52383.509819014638</v>
      </c>
      <c r="E120" s="829">
        <f>'O5 Details by Class &amp; Accounts'!J132</f>
        <v>18072.954673186225</v>
      </c>
      <c r="F120" s="829">
        <f>'O5 Details by Class &amp; Accounts'!K132</f>
        <v>37210.821591022184</v>
      </c>
      <c r="G120" s="829">
        <f>'O5 Details by Class &amp; Accounts'!L132</f>
        <v>0</v>
      </c>
      <c r="H120" s="829">
        <f>'O5 Details by Class &amp; Accounts'!M132</f>
        <v>10920.456174019808</v>
      </c>
      <c r="I120" s="829">
        <f>'O5 Details by Class &amp; Accounts'!N132</f>
        <v>13988.301902336078</v>
      </c>
      <c r="J120" s="829">
        <f>'O5 Details by Class &amp; Accounts'!O132</f>
        <v>0</v>
      </c>
      <c r="K120" s="829">
        <f>'O5 Details by Class &amp; Accounts'!P132</f>
        <v>20.431957172971281</v>
      </c>
      <c r="L120" s="829">
        <f>'O5 Details by Class &amp; Accounts'!Q132</f>
        <v>213.52388324811355</v>
      </c>
      <c r="M120" s="829">
        <f>'O5 Details by Class &amp; Accounts'!R132</f>
        <v>0</v>
      </c>
      <c r="N120" s="829">
        <f>'O5 Details by Class &amp; Accounts'!S132</f>
        <v>0</v>
      </c>
      <c r="O120" s="829">
        <f>'O5 Details by Class &amp; Accounts'!T132</f>
        <v>0</v>
      </c>
      <c r="P120" s="829">
        <f>'O5 Details by Class &amp; Accounts'!U132</f>
        <v>0</v>
      </c>
      <c r="Q120" s="829">
        <f>'O5 Details by Class &amp; Accounts'!V132</f>
        <v>0</v>
      </c>
      <c r="R120" s="829">
        <f>'O5 Details by Class &amp; Accounts'!W132</f>
        <v>0</v>
      </c>
      <c r="S120" s="829">
        <f>'O5 Details by Class &amp; Accounts'!X132</f>
        <v>0</v>
      </c>
      <c r="T120" s="829">
        <f>'O5 Details by Class &amp; Accounts'!Y132</f>
        <v>0</v>
      </c>
      <c r="U120" s="829">
        <f>'O5 Details by Class &amp; Accounts'!Z132</f>
        <v>0</v>
      </c>
      <c r="V120" s="829">
        <f>'O5 Details by Class &amp; Accounts'!AA132</f>
        <v>0</v>
      </c>
      <c r="W120" s="829">
        <f>'O5 Details by Class &amp; Accounts'!AB132</f>
        <v>0</v>
      </c>
      <c r="X120" s="1183">
        <f>SUM(Y120:AB120)</f>
        <v>68012.523309864002</v>
      </c>
      <c r="Y120" s="829">
        <f>'O5 Details by Class &amp; Accounts'!AD132</f>
        <v>55379.590274382434</v>
      </c>
      <c r="Z120" s="829">
        <f>'O5 Details by Class &amp; Accounts'!AE132</f>
        <v>7300.5654080293662</v>
      </c>
      <c r="AA120" s="829">
        <f>'O5 Details by Class &amp; Accounts'!AF132</f>
        <v>5332.3676274522068</v>
      </c>
      <c r="AB120" s="829">
        <f>'O5 Details by Class &amp; Accounts'!AG132</f>
        <v>0</v>
      </c>
      <c r="AC120" s="829">
        <f>'O5 Details by Class &amp; Accounts'!AH132</f>
        <v>3325.5536876932888</v>
      </c>
      <c r="AD120" s="829">
        <f>'O5 Details by Class &amp; Accounts'!AI132</f>
        <v>5242.1179787858973</v>
      </c>
      <c r="AE120" s="829">
        <f>'O5 Details by Class &amp; Accounts'!AJ132</f>
        <v>10857.127244039671</v>
      </c>
      <c r="AF120" s="829">
        <f>'O5 Details by Class &amp; Accounts'!AK132</f>
        <v>671.00113542451288</v>
      </c>
      <c r="AG120" s="829">
        <f>'O5 Details by Class &amp; Accounts'!AL132</f>
        <v>431.67664419262104</v>
      </c>
      <c r="AH120" s="829">
        <f>'O5 Details by Class &amp; Accounts'!AM132</f>
        <v>0</v>
      </c>
      <c r="AI120" s="829">
        <f>'O5 Details by Class &amp; Accounts'!AN132</f>
        <v>0</v>
      </c>
      <c r="AJ120" s="829">
        <f>'O5 Details by Class &amp; Accounts'!AO132</f>
        <v>0</v>
      </c>
      <c r="AK120" s="829">
        <f>'O5 Details by Class &amp; Accounts'!AP132</f>
        <v>0</v>
      </c>
      <c r="AL120" s="829">
        <f>'O5 Details by Class &amp; Accounts'!AQ132</f>
        <v>0</v>
      </c>
      <c r="AM120" s="829">
        <f>'O5 Details by Class &amp; Accounts'!AR132</f>
        <v>0</v>
      </c>
      <c r="AN120" s="829">
        <f>'O5 Details by Class &amp; Accounts'!AS132</f>
        <v>0</v>
      </c>
      <c r="AO120" s="829">
        <f>'O5 Details by Class &amp; Accounts'!AT132</f>
        <v>0</v>
      </c>
      <c r="AP120" s="829">
        <f>'O5 Details by Class &amp; Accounts'!AU132</f>
        <v>0</v>
      </c>
      <c r="AQ120" s="829">
        <f>'O5 Details by Class &amp; Accounts'!AV132</f>
        <v>0</v>
      </c>
      <c r="AR120" s="829">
        <f>'O5 Details by Class &amp; Accounts'!AW132</f>
        <v>0</v>
      </c>
      <c r="AS120" s="1205"/>
      <c r="AV120" s="1941" t="s">
        <v>110</v>
      </c>
    </row>
    <row r="121" spans="1:48" s="685" customFormat="1" ht="25.5" x14ac:dyDescent="0.2">
      <c r="A121" s="1204">
        <v>5012</v>
      </c>
      <c r="B121" s="1173" t="s">
        <v>1023</v>
      </c>
      <c r="C121" s="1183">
        <f t="shared" si="37"/>
        <v>500</v>
      </c>
      <c r="D121" s="829">
        <f>'O5 Details by Class &amp; Accounts'!I133</f>
        <v>163.62481406918349</v>
      </c>
      <c r="E121" s="829">
        <f>'O5 Details by Class &amp; Accounts'!J133</f>
        <v>43.868988770205902</v>
      </c>
      <c r="F121" s="829">
        <f>'O5 Details by Class &amp; Accounts'!K133</f>
        <v>106.11980502108233</v>
      </c>
      <c r="G121" s="829">
        <f>'O5 Details by Class &amp; Accounts'!L133</f>
        <v>0</v>
      </c>
      <c r="H121" s="829">
        <f>'O5 Details by Class &amp; Accounts'!M133</f>
        <v>70.900455993918953</v>
      </c>
      <c r="I121" s="829">
        <f>'O5 Details by Class &amp; Accounts'!N133</f>
        <v>109.26423241336911</v>
      </c>
      <c r="J121" s="829">
        <f>'O5 Details by Class &amp; Accounts'!O133</f>
        <v>4.9808608516216735</v>
      </c>
      <c r="K121" s="829">
        <f>'O5 Details by Class &amp; Accounts'!P133</f>
        <v>0.31537977844579562</v>
      </c>
      <c r="L121" s="829">
        <f>'O5 Details by Class &amp; Accounts'!Q133</f>
        <v>0.92546310217276695</v>
      </c>
      <c r="M121" s="829">
        <f>'O5 Details by Class &amp; Accounts'!R133</f>
        <v>0</v>
      </c>
      <c r="N121" s="829">
        <f>'O5 Details by Class &amp; Accounts'!S133</f>
        <v>0</v>
      </c>
      <c r="O121" s="829">
        <f>'O5 Details by Class &amp; Accounts'!T133</f>
        <v>0</v>
      </c>
      <c r="P121" s="829">
        <f>'O5 Details by Class &amp; Accounts'!U133</f>
        <v>0</v>
      </c>
      <c r="Q121" s="829">
        <f>'O5 Details by Class &amp; Accounts'!V133</f>
        <v>0</v>
      </c>
      <c r="R121" s="829">
        <f>'O5 Details by Class &amp; Accounts'!W133</f>
        <v>0</v>
      </c>
      <c r="S121" s="829">
        <f>'O5 Details by Class &amp; Accounts'!X133</f>
        <v>0</v>
      </c>
      <c r="T121" s="829">
        <f>'O5 Details by Class &amp; Accounts'!Y133</f>
        <v>0</v>
      </c>
      <c r="U121" s="829">
        <f>'O5 Details by Class &amp; Accounts'!Z133</f>
        <v>0</v>
      </c>
      <c r="V121" s="829">
        <f>'O5 Details by Class &amp; Accounts'!AA133</f>
        <v>0</v>
      </c>
      <c r="W121" s="829">
        <f>'O5 Details by Class &amp; Accounts'!AB133</f>
        <v>0</v>
      </c>
      <c r="X121" s="1183">
        <f>SUM(Y121:AB121)</f>
        <v>0</v>
      </c>
      <c r="Y121" s="829">
        <f>'O5 Details by Class &amp; Accounts'!AD133</f>
        <v>0</v>
      </c>
      <c r="Z121" s="829">
        <f>'O5 Details by Class &amp; Accounts'!AE133</f>
        <v>0</v>
      </c>
      <c r="AA121" s="829">
        <f>'O5 Details by Class &amp; Accounts'!AF133</f>
        <v>0</v>
      </c>
      <c r="AB121" s="829">
        <f>'O5 Details by Class &amp; Accounts'!AG133</f>
        <v>0</v>
      </c>
      <c r="AC121" s="829">
        <f>'O5 Details by Class &amp; Accounts'!AH133</f>
        <v>0</v>
      </c>
      <c r="AD121" s="829">
        <f>'O5 Details by Class &amp; Accounts'!AI133</f>
        <v>0</v>
      </c>
      <c r="AE121" s="829">
        <f>'O5 Details by Class &amp; Accounts'!AJ133</f>
        <v>0</v>
      </c>
      <c r="AF121" s="829">
        <f>'O5 Details by Class &amp; Accounts'!AK133</f>
        <v>0</v>
      </c>
      <c r="AG121" s="829">
        <f>'O5 Details by Class &amp; Accounts'!AL133</f>
        <v>0</v>
      </c>
      <c r="AH121" s="829">
        <f>'O5 Details by Class &amp; Accounts'!AM133</f>
        <v>0</v>
      </c>
      <c r="AI121" s="829">
        <f>'O5 Details by Class &amp; Accounts'!AN133</f>
        <v>0</v>
      </c>
      <c r="AJ121" s="829">
        <f>'O5 Details by Class &amp; Accounts'!AO133</f>
        <v>0</v>
      </c>
      <c r="AK121" s="829">
        <f>'O5 Details by Class &amp; Accounts'!AP133</f>
        <v>0</v>
      </c>
      <c r="AL121" s="829">
        <f>'O5 Details by Class &amp; Accounts'!AQ133</f>
        <v>0</v>
      </c>
      <c r="AM121" s="829">
        <f>'O5 Details by Class &amp; Accounts'!AR133</f>
        <v>0</v>
      </c>
      <c r="AN121" s="829">
        <f>'O5 Details by Class &amp; Accounts'!AS133</f>
        <v>0</v>
      </c>
      <c r="AO121" s="829">
        <f>'O5 Details by Class &amp; Accounts'!AT133</f>
        <v>0</v>
      </c>
      <c r="AP121" s="829">
        <f>'O5 Details by Class &amp; Accounts'!AU133</f>
        <v>0</v>
      </c>
      <c r="AQ121" s="829">
        <f>'O5 Details by Class &amp; Accounts'!AV133</f>
        <v>0</v>
      </c>
      <c r="AR121" s="829">
        <f>'O5 Details by Class &amp; Accounts'!AW133</f>
        <v>0</v>
      </c>
      <c r="AS121" s="1205"/>
      <c r="AV121" s="1941">
        <v>1808</v>
      </c>
    </row>
    <row r="122" spans="1:48" s="685" customFormat="1" ht="25.5" x14ac:dyDescent="0.2">
      <c r="A122" s="1204">
        <v>5014</v>
      </c>
      <c r="B122" s="1173" t="s">
        <v>1024</v>
      </c>
      <c r="C122" s="1183">
        <f t="shared" si="37"/>
        <v>0</v>
      </c>
      <c r="D122" s="829">
        <f>'O5 Details by Class &amp; Accounts'!I134</f>
        <v>0</v>
      </c>
      <c r="E122" s="829">
        <f>'O5 Details by Class &amp; Accounts'!J134</f>
        <v>0</v>
      </c>
      <c r="F122" s="829">
        <f>'O5 Details by Class &amp; Accounts'!K134</f>
        <v>0</v>
      </c>
      <c r="G122" s="829">
        <f>'O5 Details by Class &amp; Accounts'!L134</f>
        <v>0</v>
      </c>
      <c r="H122" s="829">
        <f>'O5 Details by Class &amp; Accounts'!M134</f>
        <v>0</v>
      </c>
      <c r="I122" s="829">
        <f>'O5 Details by Class &amp; Accounts'!N134</f>
        <v>0</v>
      </c>
      <c r="J122" s="829">
        <f>'O5 Details by Class &amp; Accounts'!O134</f>
        <v>0</v>
      </c>
      <c r="K122" s="829">
        <f>'O5 Details by Class &amp; Accounts'!P134</f>
        <v>0</v>
      </c>
      <c r="L122" s="829">
        <f>'O5 Details by Class &amp; Accounts'!Q134</f>
        <v>0</v>
      </c>
      <c r="M122" s="829">
        <f>'O5 Details by Class &amp; Accounts'!R134</f>
        <v>0</v>
      </c>
      <c r="N122" s="829">
        <f>'O5 Details by Class &amp; Accounts'!S134</f>
        <v>0</v>
      </c>
      <c r="O122" s="829">
        <f>'O5 Details by Class &amp; Accounts'!T134</f>
        <v>0</v>
      </c>
      <c r="P122" s="829">
        <f>'O5 Details by Class &amp; Accounts'!U134</f>
        <v>0</v>
      </c>
      <c r="Q122" s="829">
        <f>'O5 Details by Class &amp; Accounts'!V134</f>
        <v>0</v>
      </c>
      <c r="R122" s="829">
        <f>'O5 Details by Class &amp; Accounts'!W134</f>
        <v>0</v>
      </c>
      <c r="S122" s="829">
        <f>'O5 Details by Class &amp; Accounts'!X134</f>
        <v>0</v>
      </c>
      <c r="T122" s="829">
        <f>'O5 Details by Class &amp; Accounts'!Y134</f>
        <v>0</v>
      </c>
      <c r="U122" s="829">
        <f>'O5 Details by Class &amp; Accounts'!Z134</f>
        <v>0</v>
      </c>
      <c r="V122" s="829">
        <f>'O5 Details by Class &amp; Accounts'!AA134</f>
        <v>0</v>
      </c>
      <c r="W122" s="829">
        <f>'O5 Details by Class &amp; Accounts'!AB134</f>
        <v>0</v>
      </c>
      <c r="X122" s="1183">
        <f>SUM(Y122:AB122)</f>
        <v>0</v>
      </c>
      <c r="Y122" s="829">
        <f>'O5 Details by Class &amp; Accounts'!AD134</f>
        <v>0</v>
      </c>
      <c r="Z122" s="829">
        <f>'O5 Details by Class &amp; Accounts'!AE134</f>
        <v>0</v>
      </c>
      <c r="AA122" s="829">
        <f>'O5 Details by Class &amp; Accounts'!AF134</f>
        <v>0</v>
      </c>
      <c r="AB122" s="829">
        <f>'O5 Details by Class &amp; Accounts'!AG134</f>
        <v>0</v>
      </c>
      <c r="AC122" s="829">
        <f>'O5 Details by Class &amp; Accounts'!AH134</f>
        <v>0</v>
      </c>
      <c r="AD122" s="829">
        <f>'O5 Details by Class &amp; Accounts'!AI134</f>
        <v>0</v>
      </c>
      <c r="AE122" s="829">
        <f>'O5 Details by Class &amp; Accounts'!AJ134</f>
        <v>0</v>
      </c>
      <c r="AF122" s="829">
        <f>'O5 Details by Class &amp; Accounts'!AK134</f>
        <v>0</v>
      </c>
      <c r="AG122" s="829">
        <f>'O5 Details by Class &amp; Accounts'!AL134</f>
        <v>0</v>
      </c>
      <c r="AH122" s="829">
        <f>'O5 Details by Class &amp; Accounts'!AM134</f>
        <v>0</v>
      </c>
      <c r="AI122" s="829">
        <f>'O5 Details by Class &amp; Accounts'!AN134</f>
        <v>0</v>
      </c>
      <c r="AJ122" s="829">
        <f>'O5 Details by Class &amp; Accounts'!AO134</f>
        <v>0</v>
      </c>
      <c r="AK122" s="829">
        <f>'O5 Details by Class &amp; Accounts'!AP134</f>
        <v>0</v>
      </c>
      <c r="AL122" s="829">
        <f>'O5 Details by Class &amp; Accounts'!AQ134</f>
        <v>0</v>
      </c>
      <c r="AM122" s="829">
        <f>'O5 Details by Class &amp; Accounts'!AR134</f>
        <v>0</v>
      </c>
      <c r="AN122" s="829">
        <f>'O5 Details by Class &amp; Accounts'!AS134</f>
        <v>0</v>
      </c>
      <c r="AO122" s="829">
        <f>'O5 Details by Class &amp; Accounts'!AT134</f>
        <v>0</v>
      </c>
      <c r="AP122" s="829">
        <f>'O5 Details by Class &amp; Accounts'!AU134</f>
        <v>0</v>
      </c>
      <c r="AQ122" s="829">
        <f>'O5 Details by Class &amp; Accounts'!AV134</f>
        <v>0</v>
      </c>
      <c r="AR122" s="829">
        <f>'O5 Details by Class &amp; Accounts'!AW134</f>
        <v>0</v>
      </c>
      <c r="AS122" s="1205"/>
      <c r="AV122" s="1941">
        <v>1815</v>
      </c>
    </row>
    <row r="123" spans="1:48" s="685" customFormat="1" ht="25.5" x14ac:dyDescent="0.2">
      <c r="A123" s="1204">
        <v>5015</v>
      </c>
      <c r="B123" s="1173" t="s">
        <v>1025</v>
      </c>
      <c r="C123" s="1183">
        <f t="shared" si="37"/>
        <v>0</v>
      </c>
      <c r="D123" s="829">
        <f>'O5 Details by Class &amp; Accounts'!I135</f>
        <v>0</v>
      </c>
      <c r="E123" s="829">
        <f>'O5 Details by Class &amp; Accounts'!J135</f>
        <v>0</v>
      </c>
      <c r="F123" s="829">
        <f>'O5 Details by Class &amp; Accounts'!K135</f>
        <v>0</v>
      </c>
      <c r="G123" s="829">
        <f>'O5 Details by Class &amp; Accounts'!L135</f>
        <v>0</v>
      </c>
      <c r="H123" s="829">
        <f>'O5 Details by Class &amp; Accounts'!M135</f>
        <v>0</v>
      </c>
      <c r="I123" s="829">
        <f>'O5 Details by Class &amp; Accounts'!N135</f>
        <v>0</v>
      </c>
      <c r="J123" s="829">
        <f>'O5 Details by Class &amp; Accounts'!O135</f>
        <v>0</v>
      </c>
      <c r="K123" s="829">
        <f>'O5 Details by Class &amp; Accounts'!P135</f>
        <v>0</v>
      </c>
      <c r="L123" s="829">
        <f>'O5 Details by Class &amp; Accounts'!Q135</f>
        <v>0</v>
      </c>
      <c r="M123" s="829">
        <f>'O5 Details by Class &amp; Accounts'!R135</f>
        <v>0</v>
      </c>
      <c r="N123" s="829">
        <f>'O5 Details by Class &amp; Accounts'!S135</f>
        <v>0</v>
      </c>
      <c r="O123" s="829">
        <f>'O5 Details by Class &amp; Accounts'!T135</f>
        <v>0</v>
      </c>
      <c r="P123" s="829">
        <f>'O5 Details by Class &amp; Accounts'!U135</f>
        <v>0</v>
      </c>
      <c r="Q123" s="829">
        <f>'O5 Details by Class &amp; Accounts'!V135</f>
        <v>0</v>
      </c>
      <c r="R123" s="829">
        <f>'O5 Details by Class &amp; Accounts'!W135</f>
        <v>0</v>
      </c>
      <c r="S123" s="829">
        <f>'O5 Details by Class &amp; Accounts'!X135</f>
        <v>0</v>
      </c>
      <c r="T123" s="829">
        <f>'O5 Details by Class &amp; Accounts'!Y135</f>
        <v>0</v>
      </c>
      <c r="U123" s="829">
        <f>'O5 Details by Class &amp; Accounts'!Z135</f>
        <v>0</v>
      </c>
      <c r="V123" s="829">
        <f>'O5 Details by Class &amp; Accounts'!AA135</f>
        <v>0</v>
      </c>
      <c r="W123" s="829">
        <f>'O5 Details by Class &amp; Accounts'!AB135</f>
        <v>0</v>
      </c>
      <c r="X123" s="1183">
        <f t="shared" ref="X123:X163" si="38">SUM(Y123:AB123)</f>
        <v>0</v>
      </c>
      <c r="Y123" s="829">
        <f>'O5 Details by Class &amp; Accounts'!AD135</f>
        <v>0</v>
      </c>
      <c r="Z123" s="829">
        <f>'O5 Details by Class &amp; Accounts'!AE135</f>
        <v>0</v>
      </c>
      <c r="AA123" s="829">
        <f>'O5 Details by Class &amp; Accounts'!AF135</f>
        <v>0</v>
      </c>
      <c r="AB123" s="829">
        <f>'O5 Details by Class &amp; Accounts'!AG135</f>
        <v>0</v>
      </c>
      <c r="AC123" s="829">
        <f>'O5 Details by Class &amp; Accounts'!AH135</f>
        <v>0</v>
      </c>
      <c r="AD123" s="829">
        <f>'O5 Details by Class &amp; Accounts'!AI135</f>
        <v>0</v>
      </c>
      <c r="AE123" s="829">
        <f>'O5 Details by Class &amp; Accounts'!AJ135</f>
        <v>0</v>
      </c>
      <c r="AF123" s="829">
        <f>'O5 Details by Class &amp; Accounts'!AK135</f>
        <v>0</v>
      </c>
      <c r="AG123" s="829">
        <f>'O5 Details by Class &amp; Accounts'!AL135</f>
        <v>0</v>
      </c>
      <c r="AH123" s="829">
        <f>'O5 Details by Class &amp; Accounts'!AM135</f>
        <v>0</v>
      </c>
      <c r="AI123" s="829">
        <f>'O5 Details by Class &amp; Accounts'!AN135</f>
        <v>0</v>
      </c>
      <c r="AJ123" s="829">
        <f>'O5 Details by Class &amp; Accounts'!AO135</f>
        <v>0</v>
      </c>
      <c r="AK123" s="829">
        <f>'O5 Details by Class &amp; Accounts'!AP135</f>
        <v>0</v>
      </c>
      <c r="AL123" s="829">
        <f>'O5 Details by Class &amp; Accounts'!AQ135</f>
        <v>0</v>
      </c>
      <c r="AM123" s="829">
        <f>'O5 Details by Class &amp; Accounts'!AR135</f>
        <v>0</v>
      </c>
      <c r="AN123" s="829">
        <f>'O5 Details by Class &amp; Accounts'!AS135</f>
        <v>0</v>
      </c>
      <c r="AO123" s="829">
        <f>'O5 Details by Class &amp; Accounts'!AT135</f>
        <v>0</v>
      </c>
      <c r="AP123" s="829">
        <f>'O5 Details by Class &amp; Accounts'!AU135</f>
        <v>0</v>
      </c>
      <c r="AQ123" s="829">
        <f>'O5 Details by Class &amp; Accounts'!AV135</f>
        <v>0</v>
      </c>
      <c r="AR123" s="829">
        <f>'O5 Details by Class &amp; Accounts'!AW135</f>
        <v>0</v>
      </c>
      <c r="AS123" s="1205"/>
      <c r="AV123" s="1941">
        <v>1815</v>
      </c>
    </row>
    <row r="124" spans="1:48" s="685" customFormat="1" ht="25.5" x14ac:dyDescent="0.2">
      <c r="A124" s="1204">
        <v>5016</v>
      </c>
      <c r="B124" s="1173" t="s">
        <v>1026</v>
      </c>
      <c r="C124" s="1183">
        <f t="shared" si="37"/>
        <v>0</v>
      </c>
      <c r="D124" s="829">
        <f>'O5 Details by Class &amp; Accounts'!I136</f>
        <v>0</v>
      </c>
      <c r="E124" s="829">
        <f>'O5 Details by Class &amp; Accounts'!J136</f>
        <v>0</v>
      </c>
      <c r="F124" s="829">
        <f>'O5 Details by Class &amp; Accounts'!K136</f>
        <v>0</v>
      </c>
      <c r="G124" s="829">
        <f>'O5 Details by Class &amp; Accounts'!L136</f>
        <v>0</v>
      </c>
      <c r="H124" s="829">
        <f>'O5 Details by Class &amp; Accounts'!M136</f>
        <v>0</v>
      </c>
      <c r="I124" s="829">
        <f>'O5 Details by Class &amp; Accounts'!N136</f>
        <v>0</v>
      </c>
      <c r="J124" s="829">
        <f>'O5 Details by Class &amp; Accounts'!O136</f>
        <v>0</v>
      </c>
      <c r="K124" s="829">
        <f>'O5 Details by Class &amp; Accounts'!P136</f>
        <v>0</v>
      </c>
      <c r="L124" s="829">
        <f>'O5 Details by Class &amp; Accounts'!Q136</f>
        <v>0</v>
      </c>
      <c r="M124" s="829">
        <f>'O5 Details by Class &amp; Accounts'!R136</f>
        <v>0</v>
      </c>
      <c r="N124" s="829">
        <f>'O5 Details by Class &amp; Accounts'!S136</f>
        <v>0</v>
      </c>
      <c r="O124" s="829">
        <f>'O5 Details by Class &amp; Accounts'!T136</f>
        <v>0</v>
      </c>
      <c r="P124" s="829">
        <f>'O5 Details by Class &amp; Accounts'!U136</f>
        <v>0</v>
      </c>
      <c r="Q124" s="829">
        <f>'O5 Details by Class &amp; Accounts'!V136</f>
        <v>0</v>
      </c>
      <c r="R124" s="829">
        <f>'O5 Details by Class &amp; Accounts'!W136</f>
        <v>0</v>
      </c>
      <c r="S124" s="829">
        <f>'O5 Details by Class &amp; Accounts'!X136</f>
        <v>0</v>
      </c>
      <c r="T124" s="829">
        <f>'O5 Details by Class &amp; Accounts'!Y136</f>
        <v>0</v>
      </c>
      <c r="U124" s="829">
        <f>'O5 Details by Class &amp; Accounts'!Z136</f>
        <v>0</v>
      </c>
      <c r="V124" s="829">
        <f>'O5 Details by Class &amp; Accounts'!AA136</f>
        <v>0</v>
      </c>
      <c r="W124" s="829">
        <f>'O5 Details by Class &amp; Accounts'!AB136</f>
        <v>0</v>
      </c>
      <c r="X124" s="1183">
        <f t="shared" si="38"/>
        <v>0</v>
      </c>
      <c r="Y124" s="829">
        <f>'O5 Details by Class &amp; Accounts'!AD136</f>
        <v>0</v>
      </c>
      <c r="Z124" s="829">
        <f>'O5 Details by Class &amp; Accounts'!AE136</f>
        <v>0</v>
      </c>
      <c r="AA124" s="829">
        <f>'O5 Details by Class &amp; Accounts'!AF136</f>
        <v>0</v>
      </c>
      <c r="AB124" s="829">
        <f>'O5 Details by Class &amp; Accounts'!AG136</f>
        <v>0</v>
      </c>
      <c r="AC124" s="829">
        <f>'O5 Details by Class &amp; Accounts'!AH136</f>
        <v>0</v>
      </c>
      <c r="AD124" s="829">
        <f>'O5 Details by Class &amp; Accounts'!AI136</f>
        <v>0</v>
      </c>
      <c r="AE124" s="829">
        <f>'O5 Details by Class &amp; Accounts'!AJ136</f>
        <v>0</v>
      </c>
      <c r="AF124" s="829">
        <f>'O5 Details by Class &amp; Accounts'!AK136</f>
        <v>0</v>
      </c>
      <c r="AG124" s="829">
        <f>'O5 Details by Class &amp; Accounts'!AL136</f>
        <v>0</v>
      </c>
      <c r="AH124" s="829">
        <f>'O5 Details by Class &amp; Accounts'!AM136</f>
        <v>0</v>
      </c>
      <c r="AI124" s="829">
        <f>'O5 Details by Class &amp; Accounts'!AN136</f>
        <v>0</v>
      </c>
      <c r="AJ124" s="829">
        <f>'O5 Details by Class &amp; Accounts'!AO136</f>
        <v>0</v>
      </c>
      <c r="AK124" s="829">
        <f>'O5 Details by Class &amp; Accounts'!AP136</f>
        <v>0</v>
      </c>
      <c r="AL124" s="829">
        <f>'O5 Details by Class &amp; Accounts'!AQ136</f>
        <v>0</v>
      </c>
      <c r="AM124" s="829">
        <f>'O5 Details by Class &amp; Accounts'!AR136</f>
        <v>0</v>
      </c>
      <c r="AN124" s="829">
        <f>'O5 Details by Class &amp; Accounts'!AS136</f>
        <v>0</v>
      </c>
      <c r="AO124" s="829">
        <f>'O5 Details by Class &amp; Accounts'!AT136</f>
        <v>0</v>
      </c>
      <c r="AP124" s="829">
        <f>'O5 Details by Class &amp; Accounts'!AU136</f>
        <v>0</v>
      </c>
      <c r="AQ124" s="829">
        <f>'O5 Details by Class &amp; Accounts'!AV136</f>
        <v>0</v>
      </c>
      <c r="AR124" s="829">
        <f>'O5 Details by Class &amp; Accounts'!AW136</f>
        <v>0</v>
      </c>
      <c r="AS124" s="1205"/>
      <c r="AV124" s="1941">
        <v>1820</v>
      </c>
    </row>
    <row r="125" spans="1:48" s="685" customFormat="1" ht="25.5" x14ac:dyDescent="0.2">
      <c r="A125" s="1204">
        <v>5017</v>
      </c>
      <c r="B125" s="1173" t="s">
        <v>584</v>
      </c>
      <c r="C125" s="1183">
        <f t="shared" si="37"/>
        <v>26600</v>
      </c>
      <c r="D125" s="829">
        <f>'O5 Details by Class &amp; Accounts'!I137</f>
        <v>7727.2981467520149</v>
      </c>
      <c r="E125" s="829">
        <f>'O5 Details by Class &amp; Accounts'!J137</f>
        <v>2666.0128279864102</v>
      </c>
      <c r="F125" s="829">
        <f>'O5 Details by Class &amp; Accounts'!K137</f>
        <v>6295.3676514553126</v>
      </c>
      <c r="G125" s="829">
        <f>'O5 Details by Class &amp; Accounts'!L137</f>
        <v>0</v>
      </c>
      <c r="H125" s="829">
        <f>'O5 Details by Class &amp; Accounts'!M137</f>
        <v>4025.2407790385691</v>
      </c>
      <c r="I125" s="829">
        <f>'O5 Details by Class &amp; Accounts'!N137</f>
        <v>5851.5688459682378</v>
      </c>
      <c r="J125" s="829">
        <f>'O5 Details by Class &amp; Accounts'!O137</f>
        <v>0</v>
      </c>
      <c r="K125" s="829">
        <f>'O5 Details by Class &amp; Accounts'!P137</f>
        <v>3.0139985912113785</v>
      </c>
      <c r="L125" s="829">
        <f>'O5 Details by Class &amp; Accounts'!Q137</f>
        <v>31.497750208244412</v>
      </c>
      <c r="M125" s="829">
        <f>'O5 Details by Class &amp; Accounts'!R137</f>
        <v>0</v>
      </c>
      <c r="N125" s="829">
        <f>'O5 Details by Class &amp; Accounts'!S137</f>
        <v>0</v>
      </c>
      <c r="O125" s="829">
        <f>'O5 Details by Class &amp; Accounts'!T137</f>
        <v>0</v>
      </c>
      <c r="P125" s="829">
        <f>'O5 Details by Class &amp; Accounts'!U137</f>
        <v>0</v>
      </c>
      <c r="Q125" s="829">
        <f>'O5 Details by Class &amp; Accounts'!V137</f>
        <v>0</v>
      </c>
      <c r="R125" s="829">
        <f>'O5 Details by Class &amp; Accounts'!W137</f>
        <v>0</v>
      </c>
      <c r="S125" s="829">
        <f>'O5 Details by Class &amp; Accounts'!X137</f>
        <v>0</v>
      </c>
      <c r="T125" s="829">
        <f>'O5 Details by Class &amp; Accounts'!Y137</f>
        <v>0</v>
      </c>
      <c r="U125" s="829">
        <f>'O5 Details by Class &amp; Accounts'!Z137</f>
        <v>0</v>
      </c>
      <c r="V125" s="829">
        <f>'O5 Details by Class &amp; Accounts'!AA137</f>
        <v>0</v>
      </c>
      <c r="W125" s="829">
        <f>'O5 Details by Class &amp; Accounts'!AB137</f>
        <v>0</v>
      </c>
      <c r="X125" s="1183">
        <f t="shared" si="38"/>
        <v>0</v>
      </c>
      <c r="Y125" s="829">
        <f>'O5 Details by Class &amp; Accounts'!AD137</f>
        <v>0</v>
      </c>
      <c r="Z125" s="829">
        <f>'O5 Details by Class &amp; Accounts'!AE137</f>
        <v>0</v>
      </c>
      <c r="AA125" s="829">
        <f>'O5 Details by Class &amp; Accounts'!AF137</f>
        <v>0</v>
      </c>
      <c r="AB125" s="829">
        <f>'O5 Details by Class &amp; Accounts'!AG137</f>
        <v>0</v>
      </c>
      <c r="AC125" s="829">
        <f>'O5 Details by Class &amp; Accounts'!AH137</f>
        <v>0</v>
      </c>
      <c r="AD125" s="829">
        <f>'O5 Details by Class &amp; Accounts'!AI137</f>
        <v>0</v>
      </c>
      <c r="AE125" s="829">
        <f>'O5 Details by Class &amp; Accounts'!AJ137</f>
        <v>0</v>
      </c>
      <c r="AF125" s="829">
        <f>'O5 Details by Class &amp; Accounts'!AK137</f>
        <v>0</v>
      </c>
      <c r="AG125" s="829">
        <f>'O5 Details by Class &amp; Accounts'!AL137</f>
        <v>0</v>
      </c>
      <c r="AH125" s="829">
        <f>'O5 Details by Class &amp; Accounts'!AM137</f>
        <v>0</v>
      </c>
      <c r="AI125" s="829">
        <f>'O5 Details by Class &amp; Accounts'!AN137</f>
        <v>0</v>
      </c>
      <c r="AJ125" s="829">
        <f>'O5 Details by Class &amp; Accounts'!AO137</f>
        <v>0</v>
      </c>
      <c r="AK125" s="829">
        <f>'O5 Details by Class &amp; Accounts'!AP137</f>
        <v>0</v>
      </c>
      <c r="AL125" s="829">
        <f>'O5 Details by Class &amp; Accounts'!AQ137</f>
        <v>0</v>
      </c>
      <c r="AM125" s="829">
        <f>'O5 Details by Class &amp; Accounts'!AR137</f>
        <v>0</v>
      </c>
      <c r="AN125" s="829">
        <f>'O5 Details by Class &amp; Accounts'!AS137</f>
        <v>0</v>
      </c>
      <c r="AO125" s="829">
        <f>'O5 Details by Class &amp; Accounts'!AT137</f>
        <v>0</v>
      </c>
      <c r="AP125" s="829">
        <f>'O5 Details by Class &amp; Accounts'!AU137</f>
        <v>0</v>
      </c>
      <c r="AQ125" s="829">
        <f>'O5 Details by Class &amp; Accounts'!AV137</f>
        <v>0</v>
      </c>
      <c r="AR125" s="829">
        <f>'O5 Details by Class &amp; Accounts'!AW137</f>
        <v>0</v>
      </c>
      <c r="AS125" s="1205"/>
      <c r="AV125" s="1941">
        <v>1820</v>
      </c>
    </row>
    <row r="126" spans="1:48" s="685" customFormat="1" ht="25.5" x14ac:dyDescent="0.2">
      <c r="A126" s="1204">
        <v>5020</v>
      </c>
      <c r="B126" s="1173" t="s">
        <v>585</v>
      </c>
      <c r="C126" s="1183">
        <f t="shared" si="37"/>
        <v>0</v>
      </c>
      <c r="D126" s="829">
        <f>'O5 Details by Class &amp; Accounts'!I138</f>
        <v>0</v>
      </c>
      <c r="E126" s="829">
        <f>'O5 Details by Class &amp; Accounts'!J138</f>
        <v>0</v>
      </c>
      <c r="F126" s="829">
        <f>'O5 Details by Class &amp; Accounts'!K138</f>
        <v>0</v>
      </c>
      <c r="G126" s="829">
        <f>'O5 Details by Class &amp; Accounts'!L138</f>
        <v>0</v>
      </c>
      <c r="H126" s="829">
        <f>'O5 Details by Class &amp; Accounts'!M138</f>
        <v>0</v>
      </c>
      <c r="I126" s="829">
        <f>'O5 Details by Class &amp; Accounts'!N138</f>
        <v>0</v>
      </c>
      <c r="J126" s="829">
        <f>'O5 Details by Class &amp; Accounts'!O138</f>
        <v>0</v>
      </c>
      <c r="K126" s="829">
        <f>'O5 Details by Class &amp; Accounts'!P138</f>
        <v>0</v>
      </c>
      <c r="L126" s="829">
        <f>'O5 Details by Class &amp; Accounts'!Q138</f>
        <v>0</v>
      </c>
      <c r="M126" s="829">
        <f>'O5 Details by Class &amp; Accounts'!R138</f>
        <v>0</v>
      </c>
      <c r="N126" s="829">
        <f>'O5 Details by Class &amp; Accounts'!S138</f>
        <v>0</v>
      </c>
      <c r="O126" s="829">
        <f>'O5 Details by Class &amp; Accounts'!T138</f>
        <v>0</v>
      </c>
      <c r="P126" s="829">
        <f>'O5 Details by Class &amp; Accounts'!U138</f>
        <v>0</v>
      </c>
      <c r="Q126" s="829">
        <f>'O5 Details by Class &amp; Accounts'!V138</f>
        <v>0</v>
      </c>
      <c r="R126" s="829">
        <f>'O5 Details by Class &amp; Accounts'!W138</f>
        <v>0</v>
      </c>
      <c r="S126" s="829">
        <f>'O5 Details by Class &amp; Accounts'!X138</f>
        <v>0</v>
      </c>
      <c r="T126" s="829">
        <f>'O5 Details by Class &amp; Accounts'!Y138</f>
        <v>0</v>
      </c>
      <c r="U126" s="829">
        <f>'O5 Details by Class &amp; Accounts'!Z138</f>
        <v>0</v>
      </c>
      <c r="V126" s="829">
        <f>'O5 Details by Class &amp; Accounts'!AA138</f>
        <v>0</v>
      </c>
      <c r="W126" s="829">
        <f>'O5 Details by Class &amp; Accounts'!AB138</f>
        <v>0</v>
      </c>
      <c r="X126" s="1183">
        <f t="shared" si="38"/>
        <v>0</v>
      </c>
      <c r="Y126" s="829">
        <f>'O5 Details by Class &amp; Accounts'!AD138</f>
        <v>0</v>
      </c>
      <c r="Z126" s="829">
        <f>'O5 Details by Class &amp; Accounts'!AE138</f>
        <v>0</v>
      </c>
      <c r="AA126" s="829">
        <f>'O5 Details by Class &amp; Accounts'!AF138</f>
        <v>0</v>
      </c>
      <c r="AB126" s="829">
        <f>'O5 Details by Class &amp; Accounts'!AG138</f>
        <v>0</v>
      </c>
      <c r="AC126" s="829">
        <f>'O5 Details by Class &amp; Accounts'!AH138</f>
        <v>0</v>
      </c>
      <c r="AD126" s="829">
        <f>'O5 Details by Class &amp; Accounts'!AI138</f>
        <v>0</v>
      </c>
      <c r="AE126" s="829">
        <f>'O5 Details by Class &amp; Accounts'!AJ138</f>
        <v>0</v>
      </c>
      <c r="AF126" s="829">
        <f>'O5 Details by Class &amp; Accounts'!AK138</f>
        <v>0</v>
      </c>
      <c r="AG126" s="829">
        <f>'O5 Details by Class &amp; Accounts'!AL138</f>
        <v>0</v>
      </c>
      <c r="AH126" s="829">
        <f>'O5 Details by Class &amp; Accounts'!AM138</f>
        <v>0</v>
      </c>
      <c r="AI126" s="829">
        <f>'O5 Details by Class &amp; Accounts'!AN138</f>
        <v>0</v>
      </c>
      <c r="AJ126" s="829">
        <f>'O5 Details by Class &amp; Accounts'!AO138</f>
        <v>0</v>
      </c>
      <c r="AK126" s="829">
        <f>'O5 Details by Class &amp; Accounts'!AP138</f>
        <v>0</v>
      </c>
      <c r="AL126" s="829">
        <f>'O5 Details by Class &amp; Accounts'!AQ138</f>
        <v>0</v>
      </c>
      <c r="AM126" s="829">
        <f>'O5 Details by Class &amp; Accounts'!AR138</f>
        <v>0</v>
      </c>
      <c r="AN126" s="829">
        <f>'O5 Details by Class &amp; Accounts'!AS138</f>
        <v>0</v>
      </c>
      <c r="AO126" s="829">
        <f>'O5 Details by Class &amp; Accounts'!AT138</f>
        <v>0</v>
      </c>
      <c r="AP126" s="829">
        <f>'O5 Details by Class &amp; Accounts'!AU138</f>
        <v>0</v>
      </c>
      <c r="AQ126" s="829">
        <f>'O5 Details by Class &amp; Accounts'!AV138</f>
        <v>0</v>
      </c>
      <c r="AR126" s="829">
        <f>'O5 Details by Class &amp; Accounts'!AW138</f>
        <v>0</v>
      </c>
      <c r="AS126" s="1205"/>
      <c r="AV126" s="1941" t="s">
        <v>534</v>
      </c>
    </row>
    <row r="127" spans="1:48" s="685" customFormat="1" ht="38.25" x14ac:dyDescent="0.2">
      <c r="A127" s="1204">
        <v>5025</v>
      </c>
      <c r="B127" s="1173" t="s">
        <v>1686</v>
      </c>
      <c r="C127" s="1183">
        <f t="shared" si="37"/>
        <v>173580.00000000003</v>
      </c>
      <c r="D127" s="829">
        <f>'O5 Details by Class &amp; Accounts'!I139</f>
        <v>56261.641922759503</v>
      </c>
      <c r="E127" s="829">
        <f>'O5 Details by Class &amp; Accounts'!J139</f>
        <v>19410.957910650999</v>
      </c>
      <c r="F127" s="829">
        <f>'O5 Details by Class &amp; Accounts'!K139</f>
        <v>43524.619612506671</v>
      </c>
      <c r="G127" s="829">
        <f>'O5 Details by Class &amp; Accounts'!L139</f>
        <v>0</v>
      </c>
      <c r="H127" s="829">
        <f>'O5 Details by Class &amp; Accounts'!M139</f>
        <v>22386.208704967074</v>
      </c>
      <c r="I127" s="829">
        <f>'O5 Details by Class &amp; Accounts'!N139</f>
        <v>31745.29545001638</v>
      </c>
      <c r="J127" s="829">
        <f>'O5 Details by Class &amp; Accounts'!O139</f>
        <v>0</v>
      </c>
      <c r="K127" s="829">
        <f>'O5 Details by Class &amp; Accounts'!P139</f>
        <v>21.944605510751764</v>
      </c>
      <c r="L127" s="829">
        <f>'O5 Details by Class &amp; Accounts'!Q139</f>
        <v>229.33179358863447</v>
      </c>
      <c r="M127" s="829">
        <f>'O5 Details by Class &amp; Accounts'!R139</f>
        <v>0</v>
      </c>
      <c r="N127" s="829">
        <f>'O5 Details by Class &amp; Accounts'!S139</f>
        <v>0</v>
      </c>
      <c r="O127" s="829">
        <f>'O5 Details by Class &amp; Accounts'!T139</f>
        <v>0</v>
      </c>
      <c r="P127" s="829">
        <f>'O5 Details by Class &amp; Accounts'!U139</f>
        <v>0</v>
      </c>
      <c r="Q127" s="829">
        <f>'O5 Details by Class &amp; Accounts'!V139</f>
        <v>0</v>
      </c>
      <c r="R127" s="829">
        <f>'O5 Details by Class &amp; Accounts'!W139</f>
        <v>0</v>
      </c>
      <c r="S127" s="829">
        <f>'O5 Details by Class &amp; Accounts'!X139</f>
        <v>0</v>
      </c>
      <c r="T127" s="829">
        <f>'O5 Details by Class &amp; Accounts'!Y139</f>
        <v>0</v>
      </c>
      <c r="U127" s="829">
        <f>'O5 Details by Class &amp; Accounts'!Z139</f>
        <v>0</v>
      </c>
      <c r="V127" s="829">
        <f>'O5 Details by Class &amp; Accounts'!AA139</f>
        <v>0</v>
      </c>
      <c r="W127" s="829">
        <f>'O5 Details by Class &amp; Accounts'!AB139</f>
        <v>0</v>
      </c>
      <c r="X127" s="1183">
        <f t="shared" si="38"/>
        <v>94869.296995827317</v>
      </c>
      <c r="Y127" s="829">
        <f>'O5 Details by Class &amp; Accounts'!AD139</f>
        <v>84412.238429157398</v>
      </c>
      <c r="Z127" s="829">
        <f>'O5 Details by Class &amp; Accounts'!AE139</f>
        <v>9313.1490253699594</v>
      </c>
      <c r="AA127" s="829">
        <f>'O5 Details by Class &amp; Accounts'!AF139</f>
        <v>1143.9095412999618</v>
      </c>
      <c r="AB127" s="829">
        <f>'O5 Details by Class &amp; Accounts'!AG139</f>
        <v>0</v>
      </c>
      <c r="AC127" s="829">
        <f>'O5 Details by Class &amp; Accounts'!AH139</f>
        <v>26.213288444047965</v>
      </c>
      <c r="AD127" s="829">
        <f>'O5 Details by Class &amp; Accounts'!AI139</f>
        <v>6.5533221110119912</v>
      </c>
      <c r="AE127" s="829">
        <f>'O5 Details by Class &amp; Accounts'!AJ139</f>
        <v>18965.292470681434</v>
      </c>
      <c r="AF127" s="829">
        <f>'O5 Details by Class &amp; Accounts'!AK139</f>
        <v>1169.3993556121984</v>
      </c>
      <c r="AG127" s="829">
        <f>'O5 Details by Class &amp; Accounts'!AL139</f>
        <v>683.24456732398107</v>
      </c>
      <c r="AH127" s="829">
        <f>'O5 Details by Class &amp; Accounts'!AM139</f>
        <v>0</v>
      </c>
      <c r="AI127" s="829">
        <f>'O5 Details by Class &amp; Accounts'!AN139</f>
        <v>0</v>
      </c>
      <c r="AJ127" s="829">
        <f>'O5 Details by Class &amp; Accounts'!AO139</f>
        <v>0</v>
      </c>
      <c r="AK127" s="829">
        <f>'O5 Details by Class &amp; Accounts'!AP139</f>
        <v>0</v>
      </c>
      <c r="AL127" s="829">
        <f>'O5 Details by Class &amp; Accounts'!AQ139</f>
        <v>0</v>
      </c>
      <c r="AM127" s="829">
        <f>'O5 Details by Class &amp; Accounts'!AR139</f>
        <v>0</v>
      </c>
      <c r="AN127" s="829">
        <f>'O5 Details by Class &amp; Accounts'!AS139</f>
        <v>0</v>
      </c>
      <c r="AO127" s="829">
        <f>'O5 Details by Class &amp; Accounts'!AT139</f>
        <v>0</v>
      </c>
      <c r="AP127" s="829">
        <f>'O5 Details by Class &amp; Accounts'!AU139</f>
        <v>0</v>
      </c>
      <c r="AQ127" s="829">
        <f>'O5 Details by Class &amp; Accounts'!AV139</f>
        <v>0</v>
      </c>
      <c r="AR127" s="829">
        <f>'O5 Details by Class &amp; Accounts'!AW139</f>
        <v>0</v>
      </c>
      <c r="AS127" s="1205"/>
      <c r="AV127" s="1941" t="s">
        <v>534</v>
      </c>
    </row>
    <row r="128" spans="1:48" s="685" customFormat="1" ht="25.5" x14ac:dyDescent="0.2">
      <c r="A128" s="1204">
        <v>5030</v>
      </c>
      <c r="B128" s="1173" t="s">
        <v>592</v>
      </c>
      <c r="C128" s="1183">
        <f t="shared" si="37"/>
        <v>0</v>
      </c>
      <c r="D128" s="829">
        <f>'O5 Details by Class &amp; Accounts'!I140</f>
        <v>0</v>
      </c>
      <c r="E128" s="829">
        <f>'O5 Details by Class &amp; Accounts'!J140</f>
        <v>0</v>
      </c>
      <c r="F128" s="829">
        <f>'O5 Details by Class &amp; Accounts'!K140</f>
        <v>0</v>
      </c>
      <c r="G128" s="829">
        <f>'O5 Details by Class &amp; Accounts'!L140</f>
        <v>0</v>
      </c>
      <c r="H128" s="829">
        <f>'O5 Details by Class &amp; Accounts'!M140</f>
        <v>0</v>
      </c>
      <c r="I128" s="829">
        <f>'O5 Details by Class &amp; Accounts'!N140</f>
        <v>0</v>
      </c>
      <c r="J128" s="829">
        <f>'O5 Details by Class &amp; Accounts'!O140</f>
        <v>0</v>
      </c>
      <c r="K128" s="829">
        <f>'O5 Details by Class &amp; Accounts'!P140</f>
        <v>0</v>
      </c>
      <c r="L128" s="829">
        <f>'O5 Details by Class &amp; Accounts'!Q140</f>
        <v>0</v>
      </c>
      <c r="M128" s="829">
        <f>'O5 Details by Class &amp; Accounts'!R140</f>
        <v>0</v>
      </c>
      <c r="N128" s="829">
        <f>'O5 Details by Class &amp; Accounts'!S140</f>
        <v>0</v>
      </c>
      <c r="O128" s="829">
        <f>'O5 Details by Class &amp; Accounts'!T140</f>
        <v>0</v>
      </c>
      <c r="P128" s="829">
        <f>'O5 Details by Class &amp; Accounts'!U140</f>
        <v>0</v>
      </c>
      <c r="Q128" s="829">
        <f>'O5 Details by Class &amp; Accounts'!V140</f>
        <v>0</v>
      </c>
      <c r="R128" s="829">
        <f>'O5 Details by Class &amp; Accounts'!W140</f>
        <v>0</v>
      </c>
      <c r="S128" s="829">
        <f>'O5 Details by Class &amp; Accounts'!X140</f>
        <v>0</v>
      </c>
      <c r="T128" s="829">
        <f>'O5 Details by Class &amp; Accounts'!Y140</f>
        <v>0</v>
      </c>
      <c r="U128" s="829">
        <f>'O5 Details by Class &amp; Accounts'!Z140</f>
        <v>0</v>
      </c>
      <c r="V128" s="829">
        <f>'O5 Details by Class &amp; Accounts'!AA140</f>
        <v>0</v>
      </c>
      <c r="W128" s="829">
        <f>'O5 Details by Class &amp; Accounts'!AB140</f>
        <v>0</v>
      </c>
      <c r="X128" s="1183">
        <f t="shared" si="38"/>
        <v>0</v>
      </c>
      <c r="Y128" s="829">
        <f>'O5 Details by Class &amp; Accounts'!AD140</f>
        <v>0</v>
      </c>
      <c r="Z128" s="829">
        <f>'O5 Details by Class &amp; Accounts'!AE140</f>
        <v>0</v>
      </c>
      <c r="AA128" s="829">
        <f>'O5 Details by Class &amp; Accounts'!AF140</f>
        <v>0</v>
      </c>
      <c r="AB128" s="829">
        <f>'O5 Details by Class &amp; Accounts'!AG140</f>
        <v>0</v>
      </c>
      <c r="AC128" s="829">
        <f>'O5 Details by Class &amp; Accounts'!AH140</f>
        <v>0</v>
      </c>
      <c r="AD128" s="829">
        <f>'O5 Details by Class &amp; Accounts'!AI140</f>
        <v>0</v>
      </c>
      <c r="AE128" s="829">
        <f>'O5 Details by Class &amp; Accounts'!AJ140</f>
        <v>0</v>
      </c>
      <c r="AF128" s="829">
        <f>'O5 Details by Class &amp; Accounts'!AK140</f>
        <v>0</v>
      </c>
      <c r="AG128" s="829">
        <f>'O5 Details by Class &amp; Accounts'!AL140</f>
        <v>0</v>
      </c>
      <c r="AH128" s="829">
        <f>'O5 Details by Class &amp; Accounts'!AM140</f>
        <v>0</v>
      </c>
      <c r="AI128" s="829">
        <f>'O5 Details by Class &amp; Accounts'!AN140</f>
        <v>0</v>
      </c>
      <c r="AJ128" s="829">
        <f>'O5 Details by Class &amp; Accounts'!AO140</f>
        <v>0</v>
      </c>
      <c r="AK128" s="829">
        <f>'O5 Details by Class &amp; Accounts'!AP140</f>
        <v>0</v>
      </c>
      <c r="AL128" s="829">
        <f>'O5 Details by Class &amp; Accounts'!AQ140</f>
        <v>0</v>
      </c>
      <c r="AM128" s="829">
        <f>'O5 Details by Class &amp; Accounts'!AR140</f>
        <v>0</v>
      </c>
      <c r="AN128" s="829">
        <f>'O5 Details by Class &amp; Accounts'!AS140</f>
        <v>0</v>
      </c>
      <c r="AO128" s="829">
        <f>'O5 Details by Class &amp; Accounts'!AT140</f>
        <v>0</v>
      </c>
      <c r="AP128" s="829">
        <f>'O5 Details by Class &amp; Accounts'!AU140</f>
        <v>0</v>
      </c>
      <c r="AQ128" s="829">
        <f>'O5 Details by Class &amp; Accounts'!AV140</f>
        <v>0</v>
      </c>
      <c r="AR128" s="829">
        <f>'O5 Details by Class &amp; Accounts'!AW140</f>
        <v>0</v>
      </c>
      <c r="AS128" s="1205"/>
      <c r="AV128" s="1941" t="s">
        <v>534</v>
      </c>
    </row>
    <row r="129" spans="1:48" s="685" customFormat="1" ht="25.5" x14ac:dyDescent="0.2">
      <c r="A129" s="1204">
        <v>5035</v>
      </c>
      <c r="B129" s="1173" t="s">
        <v>1503</v>
      </c>
      <c r="C129" s="1183">
        <f t="shared" si="37"/>
        <v>0</v>
      </c>
      <c r="D129" s="829">
        <f>'O5 Details by Class &amp; Accounts'!I141</f>
        <v>0</v>
      </c>
      <c r="E129" s="829">
        <f>'O5 Details by Class &amp; Accounts'!J141</f>
        <v>0</v>
      </c>
      <c r="F129" s="829">
        <f>'O5 Details by Class &amp; Accounts'!K141</f>
        <v>0</v>
      </c>
      <c r="G129" s="829">
        <f>'O5 Details by Class &amp; Accounts'!L141</f>
        <v>0</v>
      </c>
      <c r="H129" s="829">
        <f>'O5 Details by Class &amp; Accounts'!M141</f>
        <v>0</v>
      </c>
      <c r="I129" s="829">
        <f>'O5 Details by Class &amp; Accounts'!N141</f>
        <v>0</v>
      </c>
      <c r="J129" s="829">
        <f>'O5 Details by Class &amp; Accounts'!O141</f>
        <v>0</v>
      </c>
      <c r="K129" s="829">
        <f>'O5 Details by Class &amp; Accounts'!P141</f>
        <v>0</v>
      </c>
      <c r="L129" s="829">
        <f>'O5 Details by Class &amp; Accounts'!Q141</f>
        <v>0</v>
      </c>
      <c r="M129" s="829">
        <f>'O5 Details by Class &amp; Accounts'!R141</f>
        <v>0</v>
      </c>
      <c r="N129" s="829">
        <f>'O5 Details by Class &amp; Accounts'!S141</f>
        <v>0</v>
      </c>
      <c r="O129" s="829">
        <f>'O5 Details by Class &amp; Accounts'!T141</f>
        <v>0</v>
      </c>
      <c r="P129" s="829">
        <f>'O5 Details by Class &amp; Accounts'!U141</f>
        <v>0</v>
      </c>
      <c r="Q129" s="829">
        <f>'O5 Details by Class &amp; Accounts'!V141</f>
        <v>0</v>
      </c>
      <c r="R129" s="829">
        <f>'O5 Details by Class &amp; Accounts'!W141</f>
        <v>0</v>
      </c>
      <c r="S129" s="829">
        <f>'O5 Details by Class &amp; Accounts'!X141</f>
        <v>0</v>
      </c>
      <c r="T129" s="829">
        <f>'O5 Details by Class &amp; Accounts'!Y141</f>
        <v>0</v>
      </c>
      <c r="U129" s="829">
        <f>'O5 Details by Class &amp; Accounts'!Z141</f>
        <v>0</v>
      </c>
      <c r="V129" s="829">
        <f>'O5 Details by Class &amp; Accounts'!AA141</f>
        <v>0</v>
      </c>
      <c r="W129" s="829">
        <f>'O5 Details by Class &amp; Accounts'!AB141</f>
        <v>0</v>
      </c>
      <c r="X129" s="1183">
        <f t="shared" si="38"/>
        <v>0</v>
      </c>
      <c r="Y129" s="829">
        <f>'O5 Details by Class &amp; Accounts'!AD141</f>
        <v>0</v>
      </c>
      <c r="Z129" s="829">
        <f>'O5 Details by Class &amp; Accounts'!AE141</f>
        <v>0</v>
      </c>
      <c r="AA129" s="829">
        <f>'O5 Details by Class &amp; Accounts'!AF141</f>
        <v>0</v>
      </c>
      <c r="AB129" s="829">
        <f>'O5 Details by Class &amp; Accounts'!AG141</f>
        <v>0</v>
      </c>
      <c r="AC129" s="829">
        <f>'O5 Details by Class &amp; Accounts'!AH141</f>
        <v>0</v>
      </c>
      <c r="AD129" s="829">
        <f>'O5 Details by Class &amp; Accounts'!AI141</f>
        <v>0</v>
      </c>
      <c r="AE129" s="829">
        <f>'O5 Details by Class &amp; Accounts'!AJ141</f>
        <v>0</v>
      </c>
      <c r="AF129" s="829">
        <f>'O5 Details by Class &amp; Accounts'!AK141</f>
        <v>0</v>
      </c>
      <c r="AG129" s="829">
        <f>'O5 Details by Class &amp; Accounts'!AL141</f>
        <v>0</v>
      </c>
      <c r="AH129" s="829">
        <f>'O5 Details by Class &amp; Accounts'!AM141</f>
        <v>0</v>
      </c>
      <c r="AI129" s="829">
        <f>'O5 Details by Class &amp; Accounts'!AN141</f>
        <v>0</v>
      </c>
      <c r="AJ129" s="829">
        <f>'O5 Details by Class &amp; Accounts'!AO141</f>
        <v>0</v>
      </c>
      <c r="AK129" s="829">
        <f>'O5 Details by Class &amp; Accounts'!AP141</f>
        <v>0</v>
      </c>
      <c r="AL129" s="829">
        <f>'O5 Details by Class &amp; Accounts'!AQ141</f>
        <v>0</v>
      </c>
      <c r="AM129" s="829">
        <f>'O5 Details by Class &amp; Accounts'!AR141</f>
        <v>0</v>
      </c>
      <c r="AN129" s="829">
        <f>'O5 Details by Class &amp; Accounts'!AS141</f>
        <v>0</v>
      </c>
      <c r="AO129" s="829">
        <f>'O5 Details by Class &amp; Accounts'!AT141</f>
        <v>0</v>
      </c>
      <c r="AP129" s="829">
        <f>'O5 Details by Class &amp; Accounts'!AU141</f>
        <v>0</v>
      </c>
      <c r="AQ129" s="829">
        <f>'O5 Details by Class &amp; Accounts'!AV141</f>
        <v>0</v>
      </c>
      <c r="AR129" s="829">
        <f>'O5 Details by Class &amp; Accounts'!AW141</f>
        <v>0</v>
      </c>
      <c r="AS129" s="1205"/>
      <c r="AV129" s="1941">
        <v>1850</v>
      </c>
    </row>
    <row r="130" spans="1:48" s="685" customFormat="1" ht="25.5" x14ac:dyDescent="0.2">
      <c r="A130" s="1204">
        <v>5040</v>
      </c>
      <c r="B130" s="1173" t="s">
        <v>4</v>
      </c>
      <c r="C130" s="1183">
        <f t="shared" si="37"/>
        <v>653535.00000000012</v>
      </c>
      <c r="D130" s="829">
        <f>'O5 Details by Class &amp; Accounts'!I142</f>
        <v>277158.55485492642</v>
      </c>
      <c r="E130" s="829">
        <f>'O5 Details by Class &amp; Accounts'!J142</f>
        <v>95623.107662798211</v>
      </c>
      <c r="F130" s="829">
        <f>'O5 Details by Class &amp; Accounts'!K142</f>
        <v>191225.86859183473</v>
      </c>
      <c r="G130" s="829">
        <f>'O5 Details by Class &amp; Accounts'!L142</f>
        <v>0</v>
      </c>
      <c r="H130" s="829">
        <f>'O5 Details by Class &amp; Accounts'!M142</f>
        <v>40846.474826844846</v>
      </c>
      <c r="I130" s="829">
        <f>'O5 Details by Class &amp; Accounts'!N142</f>
        <v>47443.14530441547</v>
      </c>
      <c r="J130" s="829">
        <f>'O5 Details by Class &amp; Accounts'!O142</f>
        <v>0</v>
      </c>
      <c r="K130" s="829">
        <f>'O5 Details by Class &amp; Accounts'!P142</f>
        <v>108.10447300083169</v>
      </c>
      <c r="L130" s="829">
        <f>'O5 Details by Class &amp; Accounts'!Q142</f>
        <v>1129.7442861794937</v>
      </c>
      <c r="M130" s="829">
        <f>'O5 Details by Class &amp; Accounts'!R142</f>
        <v>0</v>
      </c>
      <c r="N130" s="829">
        <f>'O5 Details by Class &amp; Accounts'!S142</f>
        <v>0</v>
      </c>
      <c r="O130" s="829">
        <f>'O5 Details by Class &amp; Accounts'!T142</f>
        <v>0</v>
      </c>
      <c r="P130" s="829">
        <f>'O5 Details by Class &amp; Accounts'!U142</f>
        <v>0</v>
      </c>
      <c r="Q130" s="829">
        <f>'O5 Details by Class &amp; Accounts'!V142</f>
        <v>0</v>
      </c>
      <c r="R130" s="829">
        <f>'O5 Details by Class &amp; Accounts'!W142</f>
        <v>0</v>
      </c>
      <c r="S130" s="829">
        <f>'O5 Details by Class &amp; Accounts'!X142</f>
        <v>0</v>
      </c>
      <c r="T130" s="829">
        <f>'O5 Details by Class &amp; Accounts'!Y142</f>
        <v>0</v>
      </c>
      <c r="U130" s="829">
        <f>'O5 Details by Class &amp; Accounts'!Z142</f>
        <v>0</v>
      </c>
      <c r="V130" s="829">
        <f>'O5 Details by Class &amp; Accounts'!AA142</f>
        <v>0</v>
      </c>
      <c r="W130" s="829">
        <f>'O5 Details by Class &amp; Accounts'!AB142</f>
        <v>0</v>
      </c>
      <c r="X130" s="1183">
        <f t="shared" si="38"/>
        <v>357233.06765836949</v>
      </c>
      <c r="Y130" s="829">
        <f>'O5 Details by Class &amp; Accounts'!AD142</f>
        <v>317927.3646277244</v>
      </c>
      <c r="Z130" s="829">
        <f>'O5 Details by Class &amp; Accounts'!AE142</f>
        <v>35076.72561610907</v>
      </c>
      <c r="AA130" s="829">
        <f>'O5 Details by Class &amp; Accounts'!AF142</f>
        <v>4228.9774145359715</v>
      </c>
      <c r="AB130" s="829">
        <f>'O5 Details by Class &amp; Accounts'!AG142</f>
        <v>0</v>
      </c>
      <c r="AC130" s="829">
        <f>'O5 Details by Class &amp; Accounts'!AH142</f>
        <v>39.175595467859502</v>
      </c>
      <c r="AD130" s="829">
        <f>'O5 Details by Class &amp; Accounts'!AI142</f>
        <v>9.7938988669648754</v>
      </c>
      <c r="AE130" s="829">
        <f>'O5 Details by Class &amp; Accounts'!AJ142</f>
        <v>71430.228208650995</v>
      </c>
      <c r="AF130" s="829">
        <f>'O5 Details by Class &amp; Accounts'!AK142</f>
        <v>4404.3856938963136</v>
      </c>
      <c r="AG130" s="829">
        <f>'O5 Details by Class &amp; Accounts'!AL142</f>
        <v>2573.3489447484071</v>
      </c>
      <c r="AH130" s="829">
        <f>'O5 Details by Class &amp; Accounts'!AM142</f>
        <v>0</v>
      </c>
      <c r="AI130" s="829">
        <f>'O5 Details by Class &amp; Accounts'!AN142</f>
        <v>0</v>
      </c>
      <c r="AJ130" s="829">
        <f>'O5 Details by Class &amp; Accounts'!AO142</f>
        <v>0</v>
      </c>
      <c r="AK130" s="829">
        <f>'O5 Details by Class &amp; Accounts'!AP142</f>
        <v>0</v>
      </c>
      <c r="AL130" s="829">
        <f>'O5 Details by Class &amp; Accounts'!AQ142</f>
        <v>0</v>
      </c>
      <c r="AM130" s="829">
        <f>'O5 Details by Class &amp; Accounts'!AR142</f>
        <v>0</v>
      </c>
      <c r="AN130" s="829">
        <f>'O5 Details by Class &amp; Accounts'!AS142</f>
        <v>0</v>
      </c>
      <c r="AO130" s="829">
        <f>'O5 Details by Class &amp; Accounts'!AT142</f>
        <v>0</v>
      </c>
      <c r="AP130" s="829">
        <f>'O5 Details by Class &amp; Accounts'!AU142</f>
        <v>0</v>
      </c>
      <c r="AQ130" s="829">
        <f>'O5 Details by Class &amp; Accounts'!AV142</f>
        <v>0</v>
      </c>
      <c r="AR130" s="829">
        <f>'O5 Details by Class &amp; Accounts'!AW142</f>
        <v>0</v>
      </c>
      <c r="AS130" s="1205"/>
      <c r="AV130" s="1941" t="s">
        <v>535</v>
      </c>
    </row>
    <row r="131" spans="1:48" s="685" customFormat="1" ht="38.25" x14ac:dyDescent="0.2">
      <c r="A131" s="1204">
        <v>5045</v>
      </c>
      <c r="B131" s="1173" t="s">
        <v>1687</v>
      </c>
      <c r="C131" s="1183">
        <f t="shared" si="37"/>
        <v>74801.399999999994</v>
      </c>
      <c r="D131" s="829">
        <f>'O5 Details by Class &amp; Accounts'!I143</f>
        <v>31722.628359805203</v>
      </c>
      <c r="E131" s="829">
        <f>'O5 Details by Class &amp; Accounts'!J143</f>
        <v>10944.696650566586</v>
      </c>
      <c r="F131" s="829">
        <f>'O5 Details by Class &amp; Accounts'!K143</f>
        <v>21887.064482981426</v>
      </c>
      <c r="G131" s="829">
        <f>'O5 Details by Class &amp; Accounts'!L143</f>
        <v>0</v>
      </c>
      <c r="H131" s="829">
        <f>'O5 Details by Class &amp; Accounts'!M143</f>
        <v>4675.149000608616</v>
      </c>
      <c r="I131" s="829">
        <f>'O5 Details by Class &amp; Accounts'!N143</f>
        <v>5430.1815345370987</v>
      </c>
      <c r="J131" s="829">
        <f>'O5 Details by Class &amp; Accounts'!O143</f>
        <v>0</v>
      </c>
      <c r="K131" s="829">
        <f>'O5 Details by Class &amp; Accounts'!P143</f>
        <v>12.373271403558205</v>
      </c>
      <c r="L131" s="829">
        <f>'O5 Details by Class &amp; Accounts'!Q143</f>
        <v>129.30670009751088</v>
      </c>
      <c r="M131" s="829">
        <f>'O5 Details by Class &amp; Accounts'!R143</f>
        <v>0</v>
      </c>
      <c r="N131" s="829">
        <f>'O5 Details by Class &amp; Accounts'!S143</f>
        <v>0</v>
      </c>
      <c r="O131" s="829">
        <f>'O5 Details by Class &amp; Accounts'!T143</f>
        <v>0</v>
      </c>
      <c r="P131" s="829">
        <f>'O5 Details by Class &amp; Accounts'!U143</f>
        <v>0</v>
      </c>
      <c r="Q131" s="829">
        <f>'O5 Details by Class &amp; Accounts'!V143</f>
        <v>0</v>
      </c>
      <c r="R131" s="829">
        <f>'O5 Details by Class &amp; Accounts'!W143</f>
        <v>0</v>
      </c>
      <c r="S131" s="829">
        <f>'O5 Details by Class &amp; Accounts'!X143</f>
        <v>0</v>
      </c>
      <c r="T131" s="829">
        <f>'O5 Details by Class &amp; Accounts'!Y143</f>
        <v>0</v>
      </c>
      <c r="U131" s="829">
        <f>'O5 Details by Class &amp; Accounts'!Z143</f>
        <v>0</v>
      </c>
      <c r="V131" s="829">
        <f>'O5 Details by Class &amp; Accounts'!AA143</f>
        <v>0</v>
      </c>
      <c r="W131" s="829">
        <f>'O5 Details by Class &amp; Accounts'!AB143</f>
        <v>0</v>
      </c>
      <c r="X131" s="1183">
        <f t="shared" si="38"/>
        <v>40887.685567170483</v>
      </c>
      <c r="Y131" s="829">
        <f>'O5 Details by Class &amp; Accounts'!AD143</f>
        <v>36388.8880816854</v>
      </c>
      <c r="Z131" s="829">
        <f>'O5 Details by Class &amp; Accounts'!AE143</f>
        <v>4014.7630708390843</v>
      </c>
      <c r="AA131" s="829">
        <f>'O5 Details by Class &amp; Accounts'!AF143</f>
        <v>484.03441464599615</v>
      </c>
      <c r="AB131" s="829">
        <f>'O5 Details by Class &amp; Accounts'!AG143</f>
        <v>0</v>
      </c>
      <c r="AC131" s="829">
        <f>'O5 Details by Class &amp; Accounts'!AH143</f>
        <v>4.4839058150359907</v>
      </c>
      <c r="AD131" s="829">
        <f>'O5 Details by Class &amp; Accounts'!AI143</f>
        <v>1.1209764537589977</v>
      </c>
      <c r="AE131" s="829">
        <f>'O5 Details by Class &amp; Accounts'!AJ143</f>
        <v>8175.6617049225933</v>
      </c>
      <c r="AF131" s="829">
        <f>'O5 Details by Class &amp; Accounts'!AK143</f>
        <v>504.1110515020859</v>
      </c>
      <c r="AG131" s="829">
        <f>'O5 Details by Class &amp; Accounts'!AL143</f>
        <v>294.53679413605016</v>
      </c>
      <c r="AH131" s="829">
        <f>'O5 Details by Class &amp; Accounts'!AM143</f>
        <v>0</v>
      </c>
      <c r="AI131" s="829">
        <f>'O5 Details by Class &amp; Accounts'!AN143</f>
        <v>0</v>
      </c>
      <c r="AJ131" s="829">
        <f>'O5 Details by Class &amp; Accounts'!AO143</f>
        <v>0</v>
      </c>
      <c r="AK131" s="829">
        <f>'O5 Details by Class &amp; Accounts'!AP143</f>
        <v>0</v>
      </c>
      <c r="AL131" s="829">
        <f>'O5 Details by Class &amp; Accounts'!AQ143</f>
        <v>0</v>
      </c>
      <c r="AM131" s="829">
        <f>'O5 Details by Class &amp; Accounts'!AR143</f>
        <v>0</v>
      </c>
      <c r="AN131" s="829">
        <f>'O5 Details by Class &amp; Accounts'!AS143</f>
        <v>0</v>
      </c>
      <c r="AO131" s="829">
        <f>'O5 Details by Class &amp; Accounts'!AT143</f>
        <v>0</v>
      </c>
      <c r="AP131" s="829">
        <f>'O5 Details by Class &amp; Accounts'!AU143</f>
        <v>0</v>
      </c>
      <c r="AQ131" s="829">
        <f>'O5 Details by Class &amp; Accounts'!AV143</f>
        <v>0</v>
      </c>
      <c r="AR131" s="829">
        <f>'O5 Details by Class &amp; Accounts'!AW143</f>
        <v>0</v>
      </c>
      <c r="AS131" s="1205"/>
      <c r="AV131" s="1941" t="s">
        <v>535</v>
      </c>
    </row>
    <row r="132" spans="1:48" s="685" customFormat="1" ht="25.5" x14ac:dyDescent="0.2">
      <c r="A132" s="1204">
        <v>5050</v>
      </c>
      <c r="B132" s="1173" t="s">
        <v>567</v>
      </c>
      <c r="C132" s="1183">
        <f t="shared" si="37"/>
        <v>0</v>
      </c>
      <c r="D132" s="829">
        <f>'O5 Details by Class &amp; Accounts'!I144</f>
        <v>0</v>
      </c>
      <c r="E132" s="829">
        <f>'O5 Details by Class &amp; Accounts'!J144</f>
        <v>0</v>
      </c>
      <c r="F132" s="829">
        <f>'O5 Details by Class &amp; Accounts'!K144</f>
        <v>0</v>
      </c>
      <c r="G132" s="829">
        <f>'O5 Details by Class &amp; Accounts'!L144</f>
        <v>0</v>
      </c>
      <c r="H132" s="829">
        <f>'O5 Details by Class &amp; Accounts'!M144</f>
        <v>0</v>
      </c>
      <c r="I132" s="829">
        <f>'O5 Details by Class &amp; Accounts'!N144</f>
        <v>0</v>
      </c>
      <c r="J132" s="829">
        <f>'O5 Details by Class &amp; Accounts'!O144</f>
        <v>0</v>
      </c>
      <c r="K132" s="829">
        <f>'O5 Details by Class &amp; Accounts'!P144</f>
        <v>0</v>
      </c>
      <c r="L132" s="829">
        <f>'O5 Details by Class &amp; Accounts'!Q144</f>
        <v>0</v>
      </c>
      <c r="M132" s="829">
        <f>'O5 Details by Class &amp; Accounts'!R144</f>
        <v>0</v>
      </c>
      <c r="N132" s="829">
        <f>'O5 Details by Class &amp; Accounts'!S144</f>
        <v>0</v>
      </c>
      <c r="O132" s="829">
        <f>'O5 Details by Class &amp; Accounts'!T144</f>
        <v>0</v>
      </c>
      <c r="P132" s="829">
        <f>'O5 Details by Class &amp; Accounts'!U144</f>
        <v>0</v>
      </c>
      <c r="Q132" s="829">
        <f>'O5 Details by Class &amp; Accounts'!V144</f>
        <v>0</v>
      </c>
      <c r="R132" s="829">
        <f>'O5 Details by Class &amp; Accounts'!W144</f>
        <v>0</v>
      </c>
      <c r="S132" s="829">
        <f>'O5 Details by Class &amp; Accounts'!X144</f>
        <v>0</v>
      </c>
      <c r="T132" s="829">
        <f>'O5 Details by Class &amp; Accounts'!Y144</f>
        <v>0</v>
      </c>
      <c r="U132" s="829">
        <f>'O5 Details by Class &amp; Accounts'!Z144</f>
        <v>0</v>
      </c>
      <c r="V132" s="829">
        <f>'O5 Details by Class &amp; Accounts'!AA144</f>
        <v>0</v>
      </c>
      <c r="W132" s="829">
        <f>'O5 Details by Class &amp; Accounts'!AB144</f>
        <v>0</v>
      </c>
      <c r="X132" s="1183">
        <f t="shared" si="38"/>
        <v>0</v>
      </c>
      <c r="Y132" s="829">
        <f>'O5 Details by Class &amp; Accounts'!AD144</f>
        <v>0</v>
      </c>
      <c r="Z132" s="829">
        <f>'O5 Details by Class &amp; Accounts'!AE144</f>
        <v>0</v>
      </c>
      <c r="AA132" s="829">
        <f>'O5 Details by Class &amp; Accounts'!AF144</f>
        <v>0</v>
      </c>
      <c r="AB132" s="829">
        <f>'O5 Details by Class &amp; Accounts'!AG144</f>
        <v>0</v>
      </c>
      <c r="AC132" s="829">
        <f>'O5 Details by Class &amp; Accounts'!AH144</f>
        <v>0</v>
      </c>
      <c r="AD132" s="829">
        <f>'O5 Details by Class &amp; Accounts'!AI144</f>
        <v>0</v>
      </c>
      <c r="AE132" s="829">
        <f>'O5 Details by Class &amp; Accounts'!AJ144</f>
        <v>0</v>
      </c>
      <c r="AF132" s="829">
        <f>'O5 Details by Class &amp; Accounts'!AK144</f>
        <v>0</v>
      </c>
      <c r="AG132" s="829">
        <f>'O5 Details by Class &amp; Accounts'!AL144</f>
        <v>0</v>
      </c>
      <c r="AH132" s="829">
        <f>'O5 Details by Class &amp; Accounts'!AM144</f>
        <v>0</v>
      </c>
      <c r="AI132" s="829">
        <f>'O5 Details by Class &amp; Accounts'!AN144</f>
        <v>0</v>
      </c>
      <c r="AJ132" s="829">
        <f>'O5 Details by Class &amp; Accounts'!AO144</f>
        <v>0</v>
      </c>
      <c r="AK132" s="829">
        <f>'O5 Details by Class &amp; Accounts'!AP144</f>
        <v>0</v>
      </c>
      <c r="AL132" s="829">
        <f>'O5 Details by Class &amp; Accounts'!AQ144</f>
        <v>0</v>
      </c>
      <c r="AM132" s="829">
        <f>'O5 Details by Class &amp; Accounts'!AR144</f>
        <v>0</v>
      </c>
      <c r="AN132" s="829">
        <f>'O5 Details by Class &amp; Accounts'!AS144</f>
        <v>0</v>
      </c>
      <c r="AO132" s="829">
        <f>'O5 Details by Class &amp; Accounts'!AT144</f>
        <v>0</v>
      </c>
      <c r="AP132" s="829">
        <f>'O5 Details by Class &amp; Accounts'!AU144</f>
        <v>0</v>
      </c>
      <c r="AQ132" s="829">
        <f>'O5 Details by Class &amp; Accounts'!AV144</f>
        <v>0</v>
      </c>
      <c r="AR132" s="829">
        <f>'O5 Details by Class &amp; Accounts'!AW144</f>
        <v>0</v>
      </c>
      <c r="AS132" s="1205"/>
      <c r="AV132" s="1941" t="s">
        <v>535</v>
      </c>
    </row>
    <row r="133" spans="1:48" s="685" customFormat="1" ht="25.5" x14ac:dyDescent="0.2">
      <c r="A133" s="1204">
        <v>5055</v>
      </c>
      <c r="B133" s="1173" t="s">
        <v>1511</v>
      </c>
      <c r="C133" s="1183">
        <f t="shared" si="37"/>
        <v>0</v>
      </c>
      <c r="D133" s="829">
        <f>'O5 Details by Class &amp; Accounts'!I145</f>
        <v>0</v>
      </c>
      <c r="E133" s="829">
        <f>'O5 Details by Class &amp; Accounts'!J145</f>
        <v>0</v>
      </c>
      <c r="F133" s="829">
        <f>'O5 Details by Class &amp; Accounts'!K145</f>
        <v>0</v>
      </c>
      <c r="G133" s="829">
        <f>'O5 Details by Class &amp; Accounts'!L145</f>
        <v>0</v>
      </c>
      <c r="H133" s="829">
        <f>'O5 Details by Class &amp; Accounts'!M145</f>
        <v>0</v>
      </c>
      <c r="I133" s="829">
        <f>'O5 Details by Class &amp; Accounts'!N145</f>
        <v>0</v>
      </c>
      <c r="J133" s="829">
        <f>'O5 Details by Class &amp; Accounts'!O145</f>
        <v>0</v>
      </c>
      <c r="K133" s="829">
        <f>'O5 Details by Class &amp; Accounts'!P145</f>
        <v>0</v>
      </c>
      <c r="L133" s="829">
        <f>'O5 Details by Class &amp; Accounts'!Q145</f>
        <v>0</v>
      </c>
      <c r="M133" s="829">
        <f>'O5 Details by Class &amp; Accounts'!R145</f>
        <v>0</v>
      </c>
      <c r="N133" s="829">
        <f>'O5 Details by Class &amp; Accounts'!S145</f>
        <v>0</v>
      </c>
      <c r="O133" s="829">
        <f>'O5 Details by Class &amp; Accounts'!T145</f>
        <v>0</v>
      </c>
      <c r="P133" s="829">
        <f>'O5 Details by Class &amp; Accounts'!U145</f>
        <v>0</v>
      </c>
      <c r="Q133" s="829">
        <f>'O5 Details by Class &amp; Accounts'!V145</f>
        <v>0</v>
      </c>
      <c r="R133" s="829">
        <f>'O5 Details by Class &amp; Accounts'!W145</f>
        <v>0</v>
      </c>
      <c r="S133" s="829">
        <f>'O5 Details by Class &amp; Accounts'!X145</f>
        <v>0</v>
      </c>
      <c r="T133" s="829">
        <f>'O5 Details by Class &amp; Accounts'!Y145</f>
        <v>0</v>
      </c>
      <c r="U133" s="829">
        <f>'O5 Details by Class &amp; Accounts'!Z145</f>
        <v>0</v>
      </c>
      <c r="V133" s="829">
        <f>'O5 Details by Class &amp; Accounts'!AA145</f>
        <v>0</v>
      </c>
      <c r="W133" s="829">
        <f>'O5 Details by Class &amp; Accounts'!AB145</f>
        <v>0</v>
      </c>
      <c r="X133" s="1183">
        <f t="shared" si="38"/>
        <v>0</v>
      </c>
      <c r="Y133" s="829">
        <f>'O5 Details by Class &amp; Accounts'!AD145</f>
        <v>0</v>
      </c>
      <c r="Z133" s="829">
        <f>'O5 Details by Class &amp; Accounts'!AE145</f>
        <v>0</v>
      </c>
      <c r="AA133" s="829">
        <f>'O5 Details by Class &amp; Accounts'!AF145</f>
        <v>0</v>
      </c>
      <c r="AB133" s="829">
        <f>'O5 Details by Class &amp; Accounts'!AG145</f>
        <v>0</v>
      </c>
      <c r="AC133" s="829">
        <f>'O5 Details by Class &amp; Accounts'!AH145</f>
        <v>0</v>
      </c>
      <c r="AD133" s="829">
        <f>'O5 Details by Class &amp; Accounts'!AI145</f>
        <v>0</v>
      </c>
      <c r="AE133" s="829">
        <f>'O5 Details by Class &amp; Accounts'!AJ145</f>
        <v>0</v>
      </c>
      <c r="AF133" s="829">
        <f>'O5 Details by Class &amp; Accounts'!AK145</f>
        <v>0</v>
      </c>
      <c r="AG133" s="829">
        <f>'O5 Details by Class &amp; Accounts'!AL145</f>
        <v>0</v>
      </c>
      <c r="AH133" s="829">
        <f>'O5 Details by Class &amp; Accounts'!AM145</f>
        <v>0</v>
      </c>
      <c r="AI133" s="829">
        <f>'O5 Details by Class &amp; Accounts'!AN145</f>
        <v>0</v>
      </c>
      <c r="AJ133" s="829">
        <f>'O5 Details by Class &amp; Accounts'!AO145</f>
        <v>0</v>
      </c>
      <c r="AK133" s="829">
        <f>'O5 Details by Class &amp; Accounts'!AP145</f>
        <v>0</v>
      </c>
      <c r="AL133" s="829">
        <f>'O5 Details by Class &amp; Accounts'!AQ145</f>
        <v>0</v>
      </c>
      <c r="AM133" s="829">
        <f>'O5 Details by Class &amp; Accounts'!AR145</f>
        <v>0</v>
      </c>
      <c r="AN133" s="829">
        <f>'O5 Details by Class &amp; Accounts'!AS145</f>
        <v>0</v>
      </c>
      <c r="AO133" s="829">
        <f>'O5 Details by Class &amp; Accounts'!AT145</f>
        <v>0</v>
      </c>
      <c r="AP133" s="829">
        <f>'O5 Details by Class &amp; Accounts'!AU145</f>
        <v>0</v>
      </c>
      <c r="AQ133" s="829">
        <f>'O5 Details by Class &amp; Accounts'!AV145</f>
        <v>0</v>
      </c>
      <c r="AR133" s="829">
        <f>'O5 Details by Class &amp; Accounts'!AW145</f>
        <v>0</v>
      </c>
      <c r="AS133" s="1205"/>
      <c r="AV133" s="1941">
        <v>1850</v>
      </c>
    </row>
    <row r="134" spans="1:48" s="685" customFormat="1" ht="12.75" x14ac:dyDescent="0.2">
      <c r="A134" s="1204">
        <v>5065</v>
      </c>
      <c r="B134" s="1173" t="s">
        <v>1681</v>
      </c>
      <c r="C134" s="1183">
        <f t="shared" si="37"/>
        <v>0</v>
      </c>
      <c r="D134" s="829">
        <f>'O5 Details by Class &amp; Accounts'!I146</f>
        <v>0</v>
      </c>
      <c r="E134" s="829">
        <f>'O5 Details by Class &amp; Accounts'!J146</f>
        <v>0</v>
      </c>
      <c r="F134" s="829">
        <f>'O5 Details by Class &amp; Accounts'!K146</f>
        <v>0</v>
      </c>
      <c r="G134" s="829">
        <f>'O5 Details by Class &amp; Accounts'!L146</f>
        <v>0</v>
      </c>
      <c r="H134" s="829">
        <f>'O5 Details by Class &amp; Accounts'!M146</f>
        <v>0</v>
      </c>
      <c r="I134" s="829">
        <f>'O5 Details by Class &amp; Accounts'!N146</f>
        <v>0</v>
      </c>
      <c r="J134" s="829">
        <f>'O5 Details by Class &amp; Accounts'!O146</f>
        <v>0</v>
      </c>
      <c r="K134" s="829">
        <f>'O5 Details by Class &amp; Accounts'!P146</f>
        <v>0</v>
      </c>
      <c r="L134" s="829">
        <f>'O5 Details by Class &amp; Accounts'!Q146</f>
        <v>0</v>
      </c>
      <c r="M134" s="829">
        <f>'O5 Details by Class &amp; Accounts'!R146</f>
        <v>0</v>
      </c>
      <c r="N134" s="829">
        <f>'O5 Details by Class &amp; Accounts'!S146</f>
        <v>0</v>
      </c>
      <c r="O134" s="829">
        <f>'O5 Details by Class &amp; Accounts'!T146</f>
        <v>0</v>
      </c>
      <c r="P134" s="829">
        <f>'O5 Details by Class &amp; Accounts'!U146</f>
        <v>0</v>
      </c>
      <c r="Q134" s="829">
        <f>'O5 Details by Class &amp; Accounts'!V146</f>
        <v>0</v>
      </c>
      <c r="R134" s="829">
        <f>'O5 Details by Class &amp; Accounts'!W146</f>
        <v>0</v>
      </c>
      <c r="S134" s="829">
        <f>'O5 Details by Class &amp; Accounts'!X146</f>
        <v>0</v>
      </c>
      <c r="T134" s="829">
        <f>'O5 Details by Class &amp; Accounts'!Y146</f>
        <v>0</v>
      </c>
      <c r="U134" s="829">
        <f>'O5 Details by Class &amp; Accounts'!Z146</f>
        <v>0</v>
      </c>
      <c r="V134" s="829">
        <f>'O5 Details by Class &amp; Accounts'!AA146</f>
        <v>0</v>
      </c>
      <c r="W134" s="829">
        <f>'O5 Details by Class &amp; Accounts'!AB146</f>
        <v>0</v>
      </c>
      <c r="X134" s="1183">
        <f t="shared" si="38"/>
        <v>420229.3326594145</v>
      </c>
      <c r="Y134" s="829">
        <f>'O5 Details by Class &amp; Accounts'!AD146</f>
        <v>285463.80161149317</v>
      </c>
      <c r="Z134" s="829">
        <f>'O5 Details by Class &amp; Accounts'!AE146</f>
        <v>121580.7967365654</v>
      </c>
      <c r="AA134" s="829">
        <f>'O5 Details by Class &amp; Accounts'!AF146</f>
        <v>13184.73431135594</v>
      </c>
      <c r="AB134" s="829">
        <f>'O5 Details by Class &amp; Accounts'!AG146</f>
        <v>0</v>
      </c>
      <c r="AC134" s="829">
        <f>'O5 Details by Class &amp; Accounts'!AH146</f>
        <v>11747.55657319951</v>
      </c>
      <c r="AD134" s="829">
        <f>'O5 Details by Class &amp; Accounts'!AI146</f>
        <v>3761.1107673860347</v>
      </c>
      <c r="AE134" s="829">
        <f>'O5 Details by Class &amp; Accounts'!AJ146</f>
        <v>0</v>
      </c>
      <c r="AF134" s="829">
        <f>'O5 Details by Class &amp; Accounts'!AK146</f>
        <v>0</v>
      </c>
      <c r="AG134" s="829">
        <f>'O5 Details by Class &amp; Accounts'!AL146</f>
        <v>0</v>
      </c>
      <c r="AH134" s="829">
        <f>'O5 Details by Class &amp; Accounts'!AM146</f>
        <v>0</v>
      </c>
      <c r="AI134" s="829">
        <f>'O5 Details by Class &amp; Accounts'!AN146</f>
        <v>0</v>
      </c>
      <c r="AJ134" s="829">
        <f>'O5 Details by Class &amp; Accounts'!AO146</f>
        <v>0</v>
      </c>
      <c r="AK134" s="829">
        <f>'O5 Details by Class &amp; Accounts'!AP146</f>
        <v>0</v>
      </c>
      <c r="AL134" s="829">
        <f>'O5 Details by Class &amp; Accounts'!AQ146</f>
        <v>0</v>
      </c>
      <c r="AM134" s="829">
        <f>'O5 Details by Class &amp; Accounts'!AR146</f>
        <v>0</v>
      </c>
      <c r="AN134" s="829">
        <f>'O5 Details by Class &amp; Accounts'!AS146</f>
        <v>0</v>
      </c>
      <c r="AO134" s="829">
        <f>'O5 Details by Class &amp; Accounts'!AT146</f>
        <v>0</v>
      </c>
      <c r="AP134" s="829">
        <f>'O5 Details by Class &amp; Accounts'!AU146</f>
        <v>0</v>
      </c>
      <c r="AQ134" s="829">
        <f>'O5 Details by Class &amp; Accounts'!AV146</f>
        <v>0</v>
      </c>
      <c r="AR134" s="829">
        <f>'O5 Details by Class &amp; Accounts'!AW146</f>
        <v>0</v>
      </c>
      <c r="AS134" s="1205"/>
      <c r="AV134" s="1941" t="s">
        <v>820</v>
      </c>
    </row>
    <row r="135" spans="1:48" s="685" customFormat="1" ht="25.5" x14ac:dyDescent="0.2">
      <c r="A135" s="1204">
        <v>5070</v>
      </c>
      <c r="B135" s="1173" t="s">
        <v>1682</v>
      </c>
      <c r="C135" s="1183">
        <f t="shared" si="37"/>
        <v>0</v>
      </c>
      <c r="D135" s="829">
        <f>'O5 Details by Class &amp; Accounts'!I147</f>
        <v>0</v>
      </c>
      <c r="E135" s="829">
        <f>'O5 Details by Class &amp; Accounts'!J147</f>
        <v>0</v>
      </c>
      <c r="F135" s="829">
        <f>'O5 Details by Class &amp; Accounts'!K147</f>
        <v>0</v>
      </c>
      <c r="G135" s="829">
        <f>'O5 Details by Class &amp; Accounts'!L147</f>
        <v>0</v>
      </c>
      <c r="H135" s="829">
        <f>'O5 Details by Class &amp; Accounts'!M147</f>
        <v>0</v>
      </c>
      <c r="I135" s="829">
        <f>'O5 Details by Class &amp; Accounts'!N147</f>
        <v>0</v>
      </c>
      <c r="J135" s="829">
        <f>'O5 Details by Class &amp; Accounts'!O147</f>
        <v>0</v>
      </c>
      <c r="K135" s="829">
        <f>'O5 Details by Class &amp; Accounts'!P147</f>
        <v>0</v>
      </c>
      <c r="L135" s="829">
        <f>'O5 Details by Class &amp; Accounts'!Q147</f>
        <v>0</v>
      </c>
      <c r="M135" s="829">
        <f>'O5 Details by Class &amp; Accounts'!R147</f>
        <v>0</v>
      </c>
      <c r="N135" s="829">
        <f>'O5 Details by Class &amp; Accounts'!S147</f>
        <v>0</v>
      </c>
      <c r="O135" s="829">
        <f>'O5 Details by Class &amp; Accounts'!T147</f>
        <v>0</v>
      </c>
      <c r="P135" s="829">
        <f>'O5 Details by Class &amp; Accounts'!U147</f>
        <v>0</v>
      </c>
      <c r="Q135" s="829">
        <f>'O5 Details by Class &amp; Accounts'!V147</f>
        <v>0</v>
      </c>
      <c r="R135" s="829">
        <f>'O5 Details by Class &amp; Accounts'!W147</f>
        <v>0</v>
      </c>
      <c r="S135" s="829">
        <f>'O5 Details by Class &amp; Accounts'!X147</f>
        <v>0</v>
      </c>
      <c r="T135" s="829">
        <f>'O5 Details by Class &amp; Accounts'!Y147</f>
        <v>0</v>
      </c>
      <c r="U135" s="829">
        <f>'O5 Details by Class &amp; Accounts'!Z147</f>
        <v>0</v>
      </c>
      <c r="V135" s="829">
        <f>'O5 Details by Class &amp; Accounts'!AA147</f>
        <v>0</v>
      </c>
      <c r="W135" s="829">
        <f>'O5 Details by Class &amp; Accounts'!AB147</f>
        <v>0</v>
      </c>
      <c r="X135" s="1183">
        <f t="shared" si="38"/>
        <v>0</v>
      </c>
      <c r="Y135" s="829">
        <f>'O5 Details by Class &amp; Accounts'!AD147</f>
        <v>0</v>
      </c>
      <c r="Z135" s="829">
        <f>'O5 Details by Class &amp; Accounts'!AE147</f>
        <v>0</v>
      </c>
      <c r="AA135" s="829">
        <f>'O5 Details by Class &amp; Accounts'!AF147</f>
        <v>0</v>
      </c>
      <c r="AB135" s="829">
        <f>'O5 Details by Class &amp; Accounts'!AG147</f>
        <v>0</v>
      </c>
      <c r="AC135" s="829">
        <f>'O5 Details by Class &amp; Accounts'!AH147</f>
        <v>0</v>
      </c>
      <c r="AD135" s="829">
        <f>'O5 Details by Class &amp; Accounts'!AI147</f>
        <v>0</v>
      </c>
      <c r="AE135" s="829">
        <f>'O5 Details by Class &amp; Accounts'!AJ147</f>
        <v>0</v>
      </c>
      <c r="AF135" s="829">
        <f>'O5 Details by Class &amp; Accounts'!AK147</f>
        <v>0</v>
      </c>
      <c r="AG135" s="829">
        <f>'O5 Details by Class &amp; Accounts'!AL147</f>
        <v>0</v>
      </c>
      <c r="AH135" s="829">
        <f>'O5 Details by Class &amp; Accounts'!AM147</f>
        <v>0</v>
      </c>
      <c r="AI135" s="829">
        <f>'O5 Details by Class &amp; Accounts'!AN147</f>
        <v>0</v>
      </c>
      <c r="AJ135" s="829">
        <f>'O5 Details by Class &amp; Accounts'!AO147</f>
        <v>0</v>
      </c>
      <c r="AK135" s="829">
        <f>'O5 Details by Class &amp; Accounts'!AP147</f>
        <v>0</v>
      </c>
      <c r="AL135" s="829">
        <f>'O5 Details by Class &amp; Accounts'!AQ147</f>
        <v>0</v>
      </c>
      <c r="AM135" s="829">
        <f>'O5 Details by Class &amp; Accounts'!AR147</f>
        <v>0</v>
      </c>
      <c r="AN135" s="829">
        <f>'O5 Details by Class &amp; Accounts'!AS147</f>
        <v>0</v>
      </c>
      <c r="AO135" s="829">
        <f>'O5 Details by Class &amp; Accounts'!AT147</f>
        <v>0</v>
      </c>
      <c r="AP135" s="829">
        <f>'O5 Details by Class &amp; Accounts'!AU147</f>
        <v>0</v>
      </c>
      <c r="AQ135" s="829">
        <f>'O5 Details by Class &amp; Accounts'!AV147</f>
        <v>0</v>
      </c>
      <c r="AR135" s="829">
        <f>'O5 Details by Class &amp; Accounts'!AW147</f>
        <v>0</v>
      </c>
      <c r="AS135" s="1205"/>
      <c r="AV135" s="1941" t="s">
        <v>750</v>
      </c>
    </row>
    <row r="136" spans="1:48" s="685" customFormat="1" ht="25.5" x14ac:dyDescent="0.2">
      <c r="A136" s="1204">
        <v>5075</v>
      </c>
      <c r="B136" s="1173" t="s">
        <v>1683</v>
      </c>
      <c r="C136" s="1183">
        <f t="shared" si="37"/>
        <v>0</v>
      </c>
      <c r="D136" s="829">
        <f>'O5 Details by Class &amp; Accounts'!I148</f>
        <v>0</v>
      </c>
      <c r="E136" s="829">
        <f>'O5 Details by Class &amp; Accounts'!J148</f>
        <v>0</v>
      </c>
      <c r="F136" s="829">
        <f>'O5 Details by Class &amp; Accounts'!K148</f>
        <v>0</v>
      </c>
      <c r="G136" s="829">
        <f>'O5 Details by Class &amp; Accounts'!L148</f>
        <v>0</v>
      </c>
      <c r="H136" s="829">
        <f>'O5 Details by Class &amp; Accounts'!M148</f>
        <v>0</v>
      </c>
      <c r="I136" s="829">
        <f>'O5 Details by Class &amp; Accounts'!N148</f>
        <v>0</v>
      </c>
      <c r="J136" s="829">
        <f>'O5 Details by Class &amp; Accounts'!O148</f>
        <v>0</v>
      </c>
      <c r="K136" s="829">
        <f>'O5 Details by Class &amp; Accounts'!P148</f>
        <v>0</v>
      </c>
      <c r="L136" s="829">
        <f>'O5 Details by Class &amp; Accounts'!Q148</f>
        <v>0</v>
      </c>
      <c r="M136" s="829">
        <f>'O5 Details by Class &amp; Accounts'!R148</f>
        <v>0</v>
      </c>
      <c r="N136" s="829">
        <f>'O5 Details by Class &amp; Accounts'!S148</f>
        <v>0</v>
      </c>
      <c r="O136" s="829">
        <f>'O5 Details by Class &amp; Accounts'!T148</f>
        <v>0</v>
      </c>
      <c r="P136" s="829">
        <f>'O5 Details by Class &amp; Accounts'!U148</f>
        <v>0</v>
      </c>
      <c r="Q136" s="829">
        <f>'O5 Details by Class &amp; Accounts'!V148</f>
        <v>0</v>
      </c>
      <c r="R136" s="829">
        <f>'O5 Details by Class &amp; Accounts'!W148</f>
        <v>0</v>
      </c>
      <c r="S136" s="829">
        <f>'O5 Details by Class &amp; Accounts'!X148</f>
        <v>0</v>
      </c>
      <c r="T136" s="829">
        <f>'O5 Details by Class &amp; Accounts'!Y148</f>
        <v>0</v>
      </c>
      <c r="U136" s="829">
        <f>'O5 Details by Class &amp; Accounts'!Z148</f>
        <v>0</v>
      </c>
      <c r="V136" s="829">
        <f>'O5 Details by Class &amp; Accounts'!AA148</f>
        <v>0</v>
      </c>
      <c r="W136" s="829">
        <f>'O5 Details by Class &amp; Accounts'!AB148</f>
        <v>0</v>
      </c>
      <c r="X136" s="1183">
        <f t="shared" si="38"/>
        <v>0</v>
      </c>
      <c r="Y136" s="829">
        <f>'O5 Details by Class &amp; Accounts'!AD148</f>
        <v>0</v>
      </c>
      <c r="Z136" s="829">
        <f>'O5 Details by Class &amp; Accounts'!AE148</f>
        <v>0</v>
      </c>
      <c r="AA136" s="829">
        <f>'O5 Details by Class &amp; Accounts'!AF148</f>
        <v>0</v>
      </c>
      <c r="AB136" s="829">
        <f>'O5 Details by Class &amp; Accounts'!AG148</f>
        <v>0</v>
      </c>
      <c r="AC136" s="829">
        <f>'O5 Details by Class &amp; Accounts'!AH148</f>
        <v>0</v>
      </c>
      <c r="AD136" s="829">
        <f>'O5 Details by Class &amp; Accounts'!AI148</f>
        <v>0</v>
      </c>
      <c r="AE136" s="829">
        <f>'O5 Details by Class &amp; Accounts'!AJ148</f>
        <v>0</v>
      </c>
      <c r="AF136" s="829">
        <f>'O5 Details by Class &amp; Accounts'!AK148</f>
        <v>0</v>
      </c>
      <c r="AG136" s="829">
        <f>'O5 Details by Class &amp; Accounts'!AL148</f>
        <v>0</v>
      </c>
      <c r="AH136" s="829">
        <f>'O5 Details by Class &amp; Accounts'!AM148</f>
        <v>0</v>
      </c>
      <c r="AI136" s="829">
        <f>'O5 Details by Class &amp; Accounts'!AN148</f>
        <v>0</v>
      </c>
      <c r="AJ136" s="829">
        <f>'O5 Details by Class &amp; Accounts'!AO148</f>
        <v>0</v>
      </c>
      <c r="AK136" s="829">
        <f>'O5 Details by Class &amp; Accounts'!AP148</f>
        <v>0</v>
      </c>
      <c r="AL136" s="829">
        <f>'O5 Details by Class &amp; Accounts'!AQ148</f>
        <v>0</v>
      </c>
      <c r="AM136" s="829">
        <f>'O5 Details by Class &amp; Accounts'!AR148</f>
        <v>0</v>
      </c>
      <c r="AN136" s="829">
        <f>'O5 Details by Class &amp; Accounts'!AS148</f>
        <v>0</v>
      </c>
      <c r="AO136" s="829">
        <f>'O5 Details by Class &amp; Accounts'!AT148</f>
        <v>0</v>
      </c>
      <c r="AP136" s="829">
        <f>'O5 Details by Class &amp; Accounts'!AU148</f>
        <v>0</v>
      </c>
      <c r="AQ136" s="829">
        <f>'O5 Details by Class &amp; Accounts'!AV148</f>
        <v>0</v>
      </c>
      <c r="AR136" s="829">
        <f>'O5 Details by Class &amp; Accounts'!AW148</f>
        <v>0</v>
      </c>
      <c r="AS136" s="1205"/>
      <c r="AV136" s="1941" t="s">
        <v>750</v>
      </c>
    </row>
    <row r="137" spans="1:48" s="685" customFormat="1" ht="12.75" x14ac:dyDescent="0.2">
      <c r="A137" s="1204">
        <v>5085</v>
      </c>
      <c r="B137" s="1173" t="s">
        <v>1664</v>
      </c>
      <c r="C137" s="1183">
        <f t="shared" si="37"/>
        <v>270964.80000000005</v>
      </c>
      <c r="D137" s="829">
        <f>'O5 Details by Class &amp; Accounts'!I149</f>
        <v>106875.13938263185</v>
      </c>
      <c r="E137" s="829">
        <f>'O5 Details by Class &amp; Accounts'!J149</f>
        <v>36873.23656674174</v>
      </c>
      <c r="F137" s="829">
        <f>'O5 Details by Class &amp; Accounts'!K149</f>
        <v>75919.153905933345</v>
      </c>
      <c r="G137" s="829">
        <f>'O5 Details by Class &amp; Accounts'!L149</f>
        <v>0</v>
      </c>
      <c r="H137" s="829">
        <f>'O5 Details by Class &amp; Accounts'!M149</f>
        <v>22280.394722551333</v>
      </c>
      <c r="I137" s="829">
        <f>'O5 Details by Class &amp; Accounts'!N149</f>
        <v>28539.548432393003</v>
      </c>
      <c r="J137" s="829">
        <f>'O5 Details by Class &amp; Accounts'!O149</f>
        <v>0</v>
      </c>
      <c r="K137" s="829">
        <f>'O5 Details by Class &amp; Accounts'!P149</f>
        <v>41.686177162734197</v>
      </c>
      <c r="L137" s="829">
        <f>'O5 Details by Class &amp; Accounts'!Q149</f>
        <v>435.64081258601334</v>
      </c>
      <c r="M137" s="829">
        <f>'O5 Details by Class &amp; Accounts'!R149</f>
        <v>0</v>
      </c>
      <c r="N137" s="829">
        <f>'O5 Details by Class &amp; Accounts'!S149</f>
        <v>0</v>
      </c>
      <c r="O137" s="829">
        <f>'O5 Details by Class &amp; Accounts'!T149</f>
        <v>0</v>
      </c>
      <c r="P137" s="829">
        <f>'O5 Details by Class &amp; Accounts'!U149</f>
        <v>0</v>
      </c>
      <c r="Q137" s="829">
        <f>'O5 Details by Class &amp; Accounts'!V149</f>
        <v>0</v>
      </c>
      <c r="R137" s="829">
        <f>'O5 Details by Class &amp; Accounts'!W149</f>
        <v>0</v>
      </c>
      <c r="S137" s="829">
        <f>'O5 Details by Class &amp; Accounts'!X149</f>
        <v>0</v>
      </c>
      <c r="T137" s="829">
        <f>'O5 Details by Class &amp; Accounts'!Y149</f>
        <v>0</v>
      </c>
      <c r="U137" s="829">
        <f>'O5 Details by Class &amp; Accounts'!Z149</f>
        <v>0</v>
      </c>
      <c r="V137" s="829">
        <f>'O5 Details by Class &amp; Accounts'!AA149</f>
        <v>0</v>
      </c>
      <c r="W137" s="829">
        <f>'O5 Details by Class &amp; Accounts'!AB149</f>
        <v>0</v>
      </c>
      <c r="X137" s="1183">
        <f t="shared" si="38"/>
        <v>138762.13971954401</v>
      </c>
      <c r="Y137" s="829">
        <f>'O5 Details by Class &amp; Accounts'!AD149</f>
        <v>112987.87442797968</v>
      </c>
      <c r="Z137" s="829">
        <f>'O5 Details by Class &amp; Accounts'!AE149</f>
        <v>14894.934460308679</v>
      </c>
      <c r="AA137" s="829">
        <f>'O5 Details by Class &amp; Accounts'!AF149</f>
        <v>10879.330831255642</v>
      </c>
      <c r="AB137" s="829">
        <f>'O5 Details by Class &amp; Accounts'!AG149</f>
        <v>0</v>
      </c>
      <c r="AC137" s="829">
        <f>'O5 Details by Class &amp; Accounts'!AH149</f>
        <v>6784.9408167688771</v>
      </c>
      <c r="AD137" s="829">
        <f>'O5 Details by Class &amp; Accounts'!AI149</f>
        <v>10695.199530894701</v>
      </c>
      <c r="AE137" s="829">
        <f>'O5 Details by Class &amp; Accounts'!AJ149</f>
        <v>22151.188255822311</v>
      </c>
      <c r="AF137" s="829">
        <f>'O5 Details by Class &amp; Accounts'!AK149</f>
        <v>1369.0060120478583</v>
      </c>
      <c r="AG137" s="829">
        <f>'O5 Details by Class &amp; Accounts'!AL149</f>
        <v>880.72566492225531</v>
      </c>
      <c r="AH137" s="829">
        <f>'O5 Details by Class &amp; Accounts'!AM149</f>
        <v>0</v>
      </c>
      <c r="AI137" s="829">
        <f>'O5 Details by Class &amp; Accounts'!AN149</f>
        <v>0</v>
      </c>
      <c r="AJ137" s="829">
        <f>'O5 Details by Class &amp; Accounts'!AO149</f>
        <v>0</v>
      </c>
      <c r="AK137" s="829">
        <f>'O5 Details by Class &amp; Accounts'!AP149</f>
        <v>0</v>
      </c>
      <c r="AL137" s="829">
        <f>'O5 Details by Class &amp; Accounts'!AQ149</f>
        <v>0</v>
      </c>
      <c r="AM137" s="829">
        <f>'O5 Details by Class &amp; Accounts'!AR149</f>
        <v>0</v>
      </c>
      <c r="AN137" s="829">
        <f>'O5 Details by Class &amp; Accounts'!AS149</f>
        <v>0</v>
      </c>
      <c r="AO137" s="829">
        <f>'O5 Details by Class &amp; Accounts'!AT149</f>
        <v>0</v>
      </c>
      <c r="AP137" s="829">
        <f>'O5 Details by Class &amp; Accounts'!AU149</f>
        <v>0</v>
      </c>
      <c r="AQ137" s="829">
        <f>'O5 Details by Class &amp; Accounts'!AV149</f>
        <v>0</v>
      </c>
      <c r="AR137" s="829">
        <f>'O5 Details by Class &amp; Accounts'!AW149</f>
        <v>0</v>
      </c>
      <c r="AS137" s="1205"/>
      <c r="AV137" s="1941" t="s">
        <v>110</v>
      </c>
    </row>
    <row r="138" spans="1:48" s="685" customFormat="1" ht="25.5" x14ac:dyDescent="0.2">
      <c r="A138" s="1204">
        <v>5090</v>
      </c>
      <c r="B138" s="1173" t="s">
        <v>1665</v>
      </c>
      <c r="C138" s="1183">
        <f t="shared" si="37"/>
        <v>0</v>
      </c>
      <c r="D138" s="829">
        <f>'O5 Details by Class &amp; Accounts'!I150</f>
        <v>0</v>
      </c>
      <c r="E138" s="829">
        <f>'O5 Details by Class &amp; Accounts'!J150</f>
        <v>0</v>
      </c>
      <c r="F138" s="829">
        <f>'O5 Details by Class &amp; Accounts'!K150</f>
        <v>0</v>
      </c>
      <c r="G138" s="829">
        <f>'O5 Details by Class &amp; Accounts'!L150</f>
        <v>0</v>
      </c>
      <c r="H138" s="829">
        <f>'O5 Details by Class &amp; Accounts'!M150</f>
        <v>0</v>
      </c>
      <c r="I138" s="829">
        <f>'O5 Details by Class &amp; Accounts'!N150</f>
        <v>0</v>
      </c>
      <c r="J138" s="829">
        <f>'O5 Details by Class &amp; Accounts'!O150</f>
        <v>0</v>
      </c>
      <c r="K138" s="829">
        <f>'O5 Details by Class &amp; Accounts'!P150</f>
        <v>0</v>
      </c>
      <c r="L138" s="829">
        <f>'O5 Details by Class &amp; Accounts'!Q150</f>
        <v>0</v>
      </c>
      <c r="M138" s="829">
        <f>'O5 Details by Class &amp; Accounts'!R150</f>
        <v>0</v>
      </c>
      <c r="N138" s="829">
        <f>'O5 Details by Class &amp; Accounts'!S150</f>
        <v>0</v>
      </c>
      <c r="O138" s="829">
        <f>'O5 Details by Class &amp; Accounts'!T150</f>
        <v>0</v>
      </c>
      <c r="P138" s="829">
        <f>'O5 Details by Class &amp; Accounts'!U150</f>
        <v>0</v>
      </c>
      <c r="Q138" s="829">
        <f>'O5 Details by Class &amp; Accounts'!V150</f>
        <v>0</v>
      </c>
      <c r="R138" s="829">
        <f>'O5 Details by Class &amp; Accounts'!W150</f>
        <v>0</v>
      </c>
      <c r="S138" s="829">
        <f>'O5 Details by Class &amp; Accounts'!X150</f>
        <v>0</v>
      </c>
      <c r="T138" s="829">
        <f>'O5 Details by Class &amp; Accounts'!Y150</f>
        <v>0</v>
      </c>
      <c r="U138" s="829">
        <f>'O5 Details by Class &amp; Accounts'!Z150</f>
        <v>0</v>
      </c>
      <c r="V138" s="829">
        <f>'O5 Details by Class &amp; Accounts'!AA150</f>
        <v>0</v>
      </c>
      <c r="W138" s="829">
        <f>'O5 Details by Class &amp; Accounts'!AB150</f>
        <v>0</v>
      </c>
      <c r="X138" s="1183">
        <f t="shared" si="38"/>
        <v>0</v>
      </c>
      <c r="Y138" s="829">
        <f>'O5 Details by Class &amp; Accounts'!AD150</f>
        <v>0</v>
      </c>
      <c r="Z138" s="829">
        <f>'O5 Details by Class &amp; Accounts'!AE150</f>
        <v>0</v>
      </c>
      <c r="AA138" s="829">
        <f>'O5 Details by Class &amp; Accounts'!AF150</f>
        <v>0</v>
      </c>
      <c r="AB138" s="829">
        <f>'O5 Details by Class &amp; Accounts'!AG150</f>
        <v>0</v>
      </c>
      <c r="AC138" s="829">
        <f>'O5 Details by Class &amp; Accounts'!AH150</f>
        <v>0</v>
      </c>
      <c r="AD138" s="829">
        <f>'O5 Details by Class &amp; Accounts'!AI150</f>
        <v>0</v>
      </c>
      <c r="AE138" s="829">
        <f>'O5 Details by Class &amp; Accounts'!AJ150</f>
        <v>0</v>
      </c>
      <c r="AF138" s="829">
        <f>'O5 Details by Class &amp; Accounts'!AK150</f>
        <v>0</v>
      </c>
      <c r="AG138" s="829">
        <f>'O5 Details by Class &amp; Accounts'!AL150</f>
        <v>0</v>
      </c>
      <c r="AH138" s="829">
        <f>'O5 Details by Class &amp; Accounts'!AM150</f>
        <v>0</v>
      </c>
      <c r="AI138" s="829">
        <f>'O5 Details by Class &amp; Accounts'!AN150</f>
        <v>0</v>
      </c>
      <c r="AJ138" s="829">
        <f>'O5 Details by Class &amp; Accounts'!AO150</f>
        <v>0</v>
      </c>
      <c r="AK138" s="829">
        <f>'O5 Details by Class &amp; Accounts'!AP150</f>
        <v>0</v>
      </c>
      <c r="AL138" s="829">
        <f>'O5 Details by Class &amp; Accounts'!AQ150</f>
        <v>0</v>
      </c>
      <c r="AM138" s="829">
        <f>'O5 Details by Class &amp; Accounts'!AR150</f>
        <v>0</v>
      </c>
      <c r="AN138" s="829">
        <f>'O5 Details by Class &amp; Accounts'!AS150</f>
        <v>0</v>
      </c>
      <c r="AO138" s="829">
        <f>'O5 Details by Class &amp; Accounts'!AT150</f>
        <v>0</v>
      </c>
      <c r="AP138" s="829">
        <f>'O5 Details by Class &amp; Accounts'!AU150</f>
        <v>0</v>
      </c>
      <c r="AQ138" s="829">
        <f>'O5 Details by Class &amp; Accounts'!AV150</f>
        <v>0</v>
      </c>
      <c r="AR138" s="829">
        <f>'O5 Details by Class &amp; Accounts'!AW150</f>
        <v>0</v>
      </c>
      <c r="AS138" s="1205"/>
      <c r="AV138" s="1941" t="s">
        <v>535</v>
      </c>
    </row>
    <row r="139" spans="1:48" s="685" customFormat="1" ht="25.5" x14ac:dyDescent="0.2">
      <c r="A139" s="1204">
        <v>5095</v>
      </c>
      <c r="B139" s="1173" t="s">
        <v>1666</v>
      </c>
      <c r="C139" s="1183">
        <f t="shared" si="37"/>
        <v>21299.999999999996</v>
      </c>
      <c r="D139" s="829">
        <f>'O5 Details by Class &amp; Accounts'!I151</f>
        <v>6903.8654969165655</v>
      </c>
      <c r="E139" s="829">
        <f>'O5 Details by Class &amp; Accounts'!J151</f>
        <v>2381.9184439271016</v>
      </c>
      <c r="F139" s="829">
        <f>'O5 Details by Class &amp; Accounts'!K151</f>
        <v>5340.9056213065569</v>
      </c>
      <c r="G139" s="829">
        <f>'O5 Details by Class &amp; Accounts'!L151</f>
        <v>0</v>
      </c>
      <c r="H139" s="829">
        <f>'O5 Details by Class &amp; Accounts'!M151</f>
        <v>2747.011438044698</v>
      </c>
      <c r="I139" s="829">
        <f>'O5 Details by Class &amp; Accounts'!N151</f>
        <v>3895.4648754772948</v>
      </c>
      <c r="J139" s="829">
        <f>'O5 Details by Class &amp; Accounts'!O151</f>
        <v>0</v>
      </c>
      <c r="K139" s="829">
        <f>'O5 Details by Class &amp; Accounts'!P151</f>
        <v>2.6928223146619001</v>
      </c>
      <c r="L139" s="829">
        <f>'O5 Details by Class &amp; Accounts'!Q151</f>
        <v>28.141302013123138</v>
      </c>
      <c r="M139" s="829">
        <f>'O5 Details by Class &amp; Accounts'!R151</f>
        <v>0</v>
      </c>
      <c r="N139" s="829">
        <f>'O5 Details by Class &amp; Accounts'!S151</f>
        <v>0</v>
      </c>
      <c r="O139" s="829">
        <f>'O5 Details by Class &amp; Accounts'!T151</f>
        <v>0</v>
      </c>
      <c r="P139" s="829">
        <f>'O5 Details by Class &amp; Accounts'!U151</f>
        <v>0</v>
      </c>
      <c r="Q139" s="829">
        <f>'O5 Details by Class &amp; Accounts'!V151</f>
        <v>0</v>
      </c>
      <c r="R139" s="829">
        <f>'O5 Details by Class &amp; Accounts'!W151</f>
        <v>0</v>
      </c>
      <c r="S139" s="829">
        <f>'O5 Details by Class &amp; Accounts'!X151</f>
        <v>0</v>
      </c>
      <c r="T139" s="829">
        <f>'O5 Details by Class &amp; Accounts'!Y151</f>
        <v>0</v>
      </c>
      <c r="U139" s="829">
        <f>'O5 Details by Class &amp; Accounts'!Z151</f>
        <v>0</v>
      </c>
      <c r="V139" s="829">
        <f>'O5 Details by Class &amp; Accounts'!AA151</f>
        <v>0</v>
      </c>
      <c r="W139" s="829">
        <f>'O5 Details by Class &amp; Accounts'!AB151</f>
        <v>0</v>
      </c>
      <c r="X139" s="1183">
        <f t="shared" si="38"/>
        <v>11641.410450576805</v>
      </c>
      <c r="Y139" s="829">
        <f>'O5 Details by Class &amp; Accounts'!AD151</f>
        <v>10358.224902298954</v>
      </c>
      <c r="Z139" s="829">
        <f>'O5 Details by Class &amp; Accounts'!AE151</f>
        <v>1142.8164203271124</v>
      </c>
      <c r="AA139" s="829">
        <f>'O5 Details by Class &amp; Accounts'!AF151</f>
        <v>140.36912795073849</v>
      </c>
      <c r="AB139" s="829">
        <f>'O5 Details by Class &amp; Accounts'!AG151</f>
        <v>0</v>
      </c>
      <c r="AC139" s="829">
        <f>'O5 Details by Class &amp; Accounts'!AH151</f>
        <v>3.2166323531410397</v>
      </c>
      <c r="AD139" s="829">
        <f>'O5 Details by Class &amp; Accounts'!AI151</f>
        <v>0.80415808828525992</v>
      </c>
      <c r="AE139" s="829">
        <f>'O5 Details by Class &amp; Accounts'!AJ151</f>
        <v>2327.2308424099233</v>
      </c>
      <c r="AF139" s="829">
        <f>'O5 Details by Class &amp; Accounts'!AK151</f>
        <v>143.49698280066727</v>
      </c>
      <c r="AG139" s="829">
        <f>'O5 Details by Class &amp; Accounts'!AL151</f>
        <v>83.840933771176395</v>
      </c>
      <c r="AH139" s="829">
        <f>'O5 Details by Class &amp; Accounts'!AM151</f>
        <v>0</v>
      </c>
      <c r="AI139" s="829">
        <f>'O5 Details by Class &amp; Accounts'!AN151</f>
        <v>0</v>
      </c>
      <c r="AJ139" s="829">
        <f>'O5 Details by Class &amp; Accounts'!AO151</f>
        <v>0</v>
      </c>
      <c r="AK139" s="829">
        <f>'O5 Details by Class &amp; Accounts'!AP151</f>
        <v>0</v>
      </c>
      <c r="AL139" s="829">
        <f>'O5 Details by Class &amp; Accounts'!AQ151</f>
        <v>0</v>
      </c>
      <c r="AM139" s="829">
        <f>'O5 Details by Class &amp; Accounts'!AR151</f>
        <v>0</v>
      </c>
      <c r="AN139" s="829">
        <f>'O5 Details by Class &amp; Accounts'!AS151</f>
        <v>0</v>
      </c>
      <c r="AO139" s="829">
        <f>'O5 Details by Class &amp; Accounts'!AT151</f>
        <v>0</v>
      </c>
      <c r="AP139" s="829">
        <f>'O5 Details by Class &amp; Accounts'!AU151</f>
        <v>0</v>
      </c>
      <c r="AQ139" s="829">
        <f>'O5 Details by Class &amp; Accounts'!AV151</f>
        <v>0</v>
      </c>
      <c r="AR139" s="829">
        <f>'O5 Details by Class &amp; Accounts'!AW151</f>
        <v>0</v>
      </c>
      <c r="AS139" s="1205"/>
      <c r="AV139" s="1941" t="s">
        <v>534</v>
      </c>
    </row>
    <row r="140" spans="1:48" s="685" customFormat="1" ht="12.75" x14ac:dyDescent="0.2">
      <c r="A140" s="1204">
        <v>5096</v>
      </c>
      <c r="B140" s="1173" t="s">
        <v>1504</v>
      </c>
      <c r="C140" s="1183">
        <f t="shared" si="37"/>
        <v>0</v>
      </c>
      <c r="D140" s="829">
        <f>'O5 Details by Class &amp; Accounts'!I152</f>
        <v>0</v>
      </c>
      <c r="E140" s="829">
        <f>'O5 Details by Class &amp; Accounts'!J152</f>
        <v>0</v>
      </c>
      <c r="F140" s="829">
        <f>'O5 Details by Class &amp; Accounts'!K152</f>
        <v>0</v>
      </c>
      <c r="G140" s="829">
        <f>'O5 Details by Class &amp; Accounts'!L152</f>
        <v>0</v>
      </c>
      <c r="H140" s="829">
        <f>'O5 Details by Class &amp; Accounts'!M152</f>
        <v>0</v>
      </c>
      <c r="I140" s="829">
        <f>'O5 Details by Class &amp; Accounts'!N152</f>
        <v>0</v>
      </c>
      <c r="J140" s="829">
        <f>'O5 Details by Class &amp; Accounts'!O152</f>
        <v>0</v>
      </c>
      <c r="K140" s="829">
        <f>'O5 Details by Class &amp; Accounts'!P152</f>
        <v>0</v>
      </c>
      <c r="L140" s="829">
        <f>'O5 Details by Class &amp; Accounts'!Q152</f>
        <v>0</v>
      </c>
      <c r="M140" s="829">
        <f>'O5 Details by Class &amp; Accounts'!R152</f>
        <v>0</v>
      </c>
      <c r="N140" s="829">
        <f>'O5 Details by Class &amp; Accounts'!S152</f>
        <v>0</v>
      </c>
      <c r="O140" s="829">
        <f>'O5 Details by Class &amp; Accounts'!T152</f>
        <v>0</v>
      </c>
      <c r="P140" s="829">
        <f>'O5 Details by Class &amp; Accounts'!U152</f>
        <v>0</v>
      </c>
      <c r="Q140" s="829">
        <f>'O5 Details by Class &amp; Accounts'!V152</f>
        <v>0</v>
      </c>
      <c r="R140" s="829">
        <f>'O5 Details by Class &amp; Accounts'!W152</f>
        <v>0</v>
      </c>
      <c r="S140" s="829">
        <f>'O5 Details by Class &amp; Accounts'!X152</f>
        <v>0</v>
      </c>
      <c r="T140" s="829">
        <f>'O5 Details by Class &amp; Accounts'!Y152</f>
        <v>0</v>
      </c>
      <c r="U140" s="829">
        <f>'O5 Details by Class &amp; Accounts'!Z152</f>
        <v>0</v>
      </c>
      <c r="V140" s="829">
        <f>'O5 Details by Class &amp; Accounts'!AA152</f>
        <v>0</v>
      </c>
      <c r="W140" s="829">
        <f>'O5 Details by Class &amp; Accounts'!AB152</f>
        <v>0</v>
      </c>
      <c r="X140" s="1183">
        <f t="shared" si="38"/>
        <v>0</v>
      </c>
      <c r="Y140" s="829">
        <f>'O5 Details by Class &amp; Accounts'!AD152</f>
        <v>0</v>
      </c>
      <c r="Z140" s="829">
        <f>'O5 Details by Class &amp; Accounts'!AE152</f>
        <v>0</v>
      </c>
      <c r="AA140" s="829">
        <f>'O5 Details by Class &amp; Accounts'!AF152</f>
        <v>0</v>
      </c>
      <c r="AB140" s="829">
        <f>'O5 Details by Class &amp; Accounts'!AG152</f>
        <v>0</v>
      </c>
      <c r="AC140" s="829">
        <f>'O5 Details by Class &amp; Accounts'!AH152</f>
        <v>0</v>
      </c>
      <c r="AD140" s="829">
        <f>'O5 Details by Class &amp; Accounts'!AI152</f>
        <v>0</v>
      </c>
      <c r="AE140" s="829">
        <f>'O5 Details by Class &amp; Accounts'!AJ152</f>
        <v>0</v>
      </c>
      <c r="AF140" s="829">
        <f>'O5 Details by Class &amp; Accounts'!AK152</f>
        <v>0</v>
      </c>
      <c r="AG140" s="829">
        <f>'O5 Details by Class &amp; Accounts'!AL152</f>
        <v>0</v>
      </c>
      <c r="AH140" s="829">
        <f>'O5 Details by Class &amp; Accounts'!AM152</f>
        <v>0</v>
      </c>
      <c r="AI140" s="829">
        <f>'O5 Details by Class &amp; Accounts'!AN152</f>
        <v>0</v>
      </c>
      <c r="AJ140" s="829">
        <f>'O5 Details by Class &amp; Accounts'!AO152</f>
        <v>0</v>
      </c>
      <c r="AK140" s="829">
        <f>'O5 Details by Class &amp; Accounts'!AP152</f>
        <v>0</v>
      </c>
      <c r="AL140" s="829">
        <f>'O5 Details by Class &amp; Accounts'!AQ152</f>
        <v>0</v>
      </c>
      <c r="AM140" s="829">
        <f>'O5 Details by Class &amp; Accounts'!AR152</f>
        <v>0</v>
      </c>
      <c r="AN140" s="829">
        <f>'O5 Details by Class &amp; Accounts'!AS152</f>
        <v>0</v>
      </c>
      <c r="AO140" s="829">
        <f>'O5 Details by Class &amp; Accounts'!AT152</f>
        <v>0</v>
      </c>
      <c r="AP140" s="829">
        <f>'O5 Details by Class &amp; Accounts'!AU152</f>
        <v>0</v>
      </c>
      <c r="AQ140" s="829">
        <f>'O5 Details by Class &amp; Accounts'!AV152</f>
        <v>0</v>
      </c>
      <c r="AR140" s="829">
        <f>'O5 Details by Class &amp; Accounts'!AW152</f>
        <v>0</v>
      </c>
      <c r="AS140" s="1205"/>
      <c r="AV140" s="1941" t="s">
        <v>1166</v>
      </c>
    </row>
    <row r="141" spans="1:48" s="685" customFormat="1" ht="25.5" x14ac:dyDescent="0.2">
      <c r="A141" s="1204">
        <v>5105</v>
      </c>
      <c r="B141" s="1173" t="s">
        <v>1435</v>
      </c>
      <c r="C141" s="1183">
        <f t="shared" si="37"/>
        <v>0</v>
      </c>
      <c r="D141" s="829">
        <f>'O5 Details by Class &amp; Accounts'!I153</f>
        <v>0</v>
      </c>
      <c r="E141" s="829">
        <f>'O5 Details by Class &amp; Accounts'!J153</f>
        <v>0</v>
      </c>
      <c r="F141" s="829">
        <f>'O5 Details by Class &amp; Accounts'!K153</f>
        <v>0</v>
      </c>
      <c r="G141" s="829">
        <f>'O5 Details by Class &amp; Accounts'!L153</f>
        <v>0</v>
      </c>
      <c r="H141" s="829">
        <f>'O5 Details by Class &amp; Accounts'!M153</f>
        <v>0</v>
      </c>
      <c r="I141" s="829">
        <f>'O5 Details by Class &amp; Accounts'!N153</f>
        <v>0</v>
      </c>
      <c r="J141" s="829">
        <f>'O5 Details by Class &amp; Accounts'!O153</f>
        <v>0</v>
      </c>
      <c r="K141" s="829">
        <f>'O5 Details by Class &amp; Accounts'!P153</f>
        <v>0</v>
      </c>
      <c r="L141" s="829">
        <f>'O5 Details by Class &amp; Accounts'!Q153</f>
        <v>0</v>
      </c>
      <c r="M141" s="829">
        <f>'O5 Details by Class &amp; Accounts'!R153</f>
        <v>0</v>
      </c>
      <c r="N141" s="829">
        <f>'O5 Details by Class &amp; Accounts'!S153</f>
        <v>0</v>
      </c>
      <c r="O141" s="829">
        <f>'O5 Details by Class &amp; Accounts'!T153</f>
        <v>0</v>
      </c>
      <c r="P141" s="829">
        <f>'O5 Details by Class &amp; Accounts'!U153</f>
        <v>0</v>
      </c>
      <c r="Q141" s="829">
        <f>'O5 Details by Class &amp; Accounts'!V153</f>
        <v>0</v>
      </c>
      <c r="R141" s="829">
        <f>'O5 Details by Class &amp; Accounts'!W153</f>
        <v>0</v>
      </c>
      <c r="S141" s="829">
        <f>'O5 Details by Class &amp; Accounts'!X153</f>
        <v>0</v>
      </c>
      <c r="T141" s="829">
        <f>'O5 Details by Class &amp; Accounts'!Y153</f>
        <v>0</v>
      </c>
      <c r="U141" s="829">
        <f>'O5 Details by Class &amp; Accounts'!Z153</f>
        <v>0</v>
      </c>
      <c r="V141" s="829">
        <f>'O5 Details by Class &amp; Accounts'!AA153</f>
        <v>0</v>
      </c>
      <c r="W141" s="829">
        <f>'O5 Details by Class &amp; Accounts'!AB153</f>
        <v>0</v>
      </c>
      <c r="X141" s="1183">
        <f t="shared" si="38"/>
        <v>0</v>
      </c>
      <c r="Y141" s="829">
        <f>'O5 Details by Class &amp; Accounts'!AD153</f>
        <v>0</v>
      </c>
      <c r="Z141" s="829">
        <f>'O5 Details by Class &amp; Accounts'!AE153</f>
        <v>0</v>
      </c>
      <c r="AA141" s="829">
        <f>'O5 Details by Class &amp; Accounts'!AF153</f>
        <v>0</v>
      </c>
      <c r="AB141" s="829">
        <f>'O5 Details by Class &amp; Accounts'!AG153</f>
        <v>0</v>
      </c>
      <c r="AC141" s="829">
        <f>'O5 Details by Class &amp; Accounts'!AH153</f>
        <v>0</v>
      </c>
      <c r="AD141" s="829">
        <f>'O5 Details by Class &amp; Accounts'!AI153</f>
        <v>0</v>
      </c>
      <c r="AE141" s="829">
        <f>'O5 Details by Class &amp; Accounts'!AJ153</f>
        <v>0</v>
      </c>
      <c r="AF141" s="829">
        <f>'O5 Details by Class &amp; Accounts'!AK153</f>
        <v>0</v>
      </c>
      <c r="AG141" s="829">
        <f>'O5 Details by Class &amp; Accounts'!AL153</f>
        <v>0</v>
      </c>
      <c r="AH141" s="829">
        <f>'O5 Details by Class &amp; Accounts'!AM153</f>
        <v>0</v>
      </c>
      <c r="AI141" s="829">
        <f>'O5 Details by Class &amp; Accounts'!AN153</f>
        <v>0</v>
      </c>
      <c r="AJ141" s="829">
        <f>'O5 Details by Class &amp; Accounts'!AO153</f>
        <v>0</v>
      </c>
      <c r="AK141" s="829">
        <f>'O5 Details by Class &amp; Accounts'!AP153</f>
        <v>0</v>
      </c>
      <c r="AL141" s="829">
        <f>'O5 Details by Class &amp; Accounts'!AQ153</f>
        <v>0</v>
      </c>
      <c r="AM141" s="829">
        <f>'O5 Details by Class &amp; Accounts'!AR153</f>
        <v>0</v>
      </c>
      <c r="AN141" s="829">
        <f>'O5 Details by Class &amp; Accounts'!AS153</f>
        <v>0</v>
      </c>
      <c r="AO141" s="829">
        <f>'O5 Details by Class &amp; Accounts'!AT153</f>
        <v>0</v>
      </c>
      <c r="AP141" s="829">
        <f>'O5 Details by Class &amp; Accounts'!AU153</f>
        <v>0</v>
      </c>
      <c r="AQ141" s="829">
        <f>'O5 Details by Class &amp; Accounts'!AV153</f>
        <v>0</v>
      </c>
      <c r="AR141" s="829">
        <f>'O5 Details by Class &amp; Accounts'!AW153</f>
        <v>0</v>
      </c>
      <c r="AS141" s="1205"/>
      <c r="AV141" s="1941" t="s">
        <v>110</v>
      </c>
    </row>
    <row r="142" spans="1:48" s="685" customFormat="1" ht="25.5" x14ac:dyDescent="0.2">
      <c r="A142" s="1204">
        <v>5110</v>
      </c>
      <c r="B142" s="1173" t="s">
        <v>1505</v>
      </c>
      <c r="C142" s="1183">
        <f t="shared" si="37"/>
        <v>0</v>
      </c>
      <c r="D142" s="829">
        <f>'O5 Details by Class &amp; Accounts'!I154</f>
        <v>0</v>
      </c>
      <c r="E142" s="829">
        <f>'O5 Details by Class &amp; Accounts'!J154</f>
        <v>0</v>
      </c>
      <c r="F142" s="829">
        <f>'O5 Details by Class &amp; Accounts'!K154</f>
        <v>0</v>
      </c>
      <c r="G142" s="829">
        <f>'O5 Details by Class &amp; Accounts'!L154</f>
        <v>0</v>
      </c>
      <c r="H142" s="829">
        <f>'O5 Details by Class &amp; Accounts'!M154</f>
        <v>0</v>
      </c>
      <c r="I142" s="829">
        <f>'O5 Details by Class &amp; Accounts'!N154</f>
        <v>0</v>
      </c>
      <c r="J142" s="829">
        <f>'O5 Details by Class &amp; Accounts'!O154</f>
        <v>0</v>
      </c>
      <c r="K142" s="829">
        <f>'O5 Details by Class &amp; Accounts'!P154</f>
        <v>0</v>
      </c>
      <c r="L142" s="829">
        <f>'O5 Details by Class &amp; Accounts'!Q154</f>
        <v>0</v>
      </c>
      <c r="M142" s="829">
        <f>'O5 Details by Class &amp; Accounts'!R154</f>
        <v>0</v>
      </c>
      <c r="N142" s="829">
        <f>'O5 Details by Class &amp; Accounts'!S154</f>
        <v>0</v>
      </c>
      <c r="O142" s="829">
        <f>'O5 Details by Class &amp; Accounts'!T154</f>
        <v>0</v>
      </c>
      <c r="P142" s="829">
        <f>'O5 Details by Class &amp; Accounts'!U154</f>
        <v>0</v>
      </c>
      <c r="Q142" s="829">
        <f>'O5 Details by Class &amp; Accounts'!V154</f>
        <v>0</v>
      </c>
      <c r="R142" s="829">
        <f>'O5 Details by Class &amp; Accounts'!W154</f>
        <v>0</v>
      </c>
      <c r="S142" s="829">
        <f>'O5 Details by Class &amp; Accounts'!X154</f>
        <v>0</v>
      </c>
      <c r="T142" s="829">
        <f>'O5 Details by Class &amp; Accounts'!Y154</f>
        <v>0</v>
      </c>
      <c r="U142" s="829">
        <f>'O5 Details by Class &amp; Accounts'!Z154</f>
        <v>0</v>
      </c>
      <c r="V142" s="829">
        <f>'O5 Details by Class &amp; Accounts'!AA154</f>
        <v>0</v>
      </c>
      <c r="W142" s="829">
        <f>'O5 Details by Class &amp; Accounts'!AB154</f>
        <v>0</v>
      </c>
      <c r="X142" s="1183">
        <f t="shared" si="38"/>
        <v>0</v>
      </c>
      <c r="Y142" s="829">
        <f>'O5 Details by Class &amp; Accounts'!AD154</f>
        <v>0</v>
      </c>
      <c r="Z142" s="829">
        <f>'O5 Details by Class &amp; Accounts'!AE154</f>
        <v>0</v>
      </c>
      <c r="AA142" s="829">
        <f>'O5 Details by Class &amp; Accounts'!AF154</f>
        <v>0</v>
      </c>
      <c r="AB142" s="829">
        <f>'O5 Details by Class &amp; Accounts'!AG154</f>
        <v>0</v>
      </c>
      <c r="AC142" s="829">
        <f>'O5 Details by Class &amp; Accounts'!AH154</f>
        <v>0</v>
      </c>
      <c r="AD142" s="829">
        <f>'O5 Details by Class &amp; Accounts'!AI154</f>
        <v>0</v>
      </c>
      <c r="AE142" s="829">
        <f>'O5 Details by Class &amp; Accounts'!AJ154</f>
        <v>0</v>
      </c>
      <c r="AF142" s="829">
        <f>'O5 Details by Class &amp; Accounts'!AK154</f>
        <v>0</v>
      </c>
      <c r="AG142" s="829">
        <f>'O5 Details by Class &amp; Accounts'!AL154</f>
        <v>0</v>
      </c>
      <c r="AH142" s="829">
        <f>'O5 Details by Class &amp; Accounts'!AM154</f>
        <v>0</v>
      </c>
      <c r="AI142" s="829">
        <f>'O5 Details by Class &amp; Accounts'!AN154</f>
        <v>0</v>
      </c>
      <c r="AJ142" s="829">
        <f>'O5 Details by Class &amp; Accounts'!AO154</f>
        <v>0</v>
      </c>
      <c r="AK142" s="829">
        <f>'O5 Details by Class &amp; Accounts'!AP154</f>
        <v>0</v>
      </c>
      <c r="AL142" s="829">
        <f>'O5 Details by Class &amp; Accounts'!AQ154</f>
        <v>0</v>
      </c>
      <c r="AM142" s="829">
        <f>'O5 Details by Class &amp; Accounts'!AR154</f>
        <v>0</v>
      </c>
      <c r="AN142" s="829">
        <f>'O5 Details by Class &amp; Accounts'!AS154</f>
        <v>0</v>
      </c>
      <c r="AO142" s="829">
        <f>'O5 Details by Class &amp; Accounts'!AT154</f>
        <v>0</v>
      </c>
      <c r="AP142" s="829">
        <f>'O5 Details by Class &amp; Accounts'!AU154</f>
        <v>0</v>
      </c>
      <c r="AQ142" s="829">
        <f>'O5 Details by Class &amp; Accounts'!AV154</f>
        <v>0</v>
      </c>
      <c r="AR142" s="829">
        <f>'O5 Details by Class &amp; Accounts'!AW154</f>
        <v>0</v>
      </c>
      <c r="AS142" s="1205"/>
      <c r="AV142" s="1941">
        <v>1808</v>
      </c>
    </row>
    <row r="143" spans="1:48" s="685" customFormat="1" ht="25.5" x14ac:dyDescent="0.2">
      <c r="A143" s="1204">
        <v>5112</v>
      </c>
      <c r="B143" s="1173" t="s">
        <v>1469</v>
      </c>
      <c r="C143" s="1183">
        <f t="shared" si="37"/>
        <v>0</v>
      </c>
      <c r="D143" s="829">
        <f>'O5 Details by Class &amp; Accounts'!I155</f>
        <v>0</v>
      </c>
      <c r="E143" s="829">
        <f>'O5 Details by Class &amp; Accounts'!J155</f>
        <v>0</v>
      </c>
      <c r="F143" s="829">
        <f>'O5 Details by Class &amp; Accounts'!K155</f>
        <v>0</v>
      </c>
      <c r="G143" s="829">
        <f>'O5 Details by Class &amp; Accounts'!L155</f>
        <v>0</v>
      </c>
      <c r="H143" s="829">
        <f>'O5 Details by Class &amp; Accounts'!M155</f>
        <v>0</v>
      </c>
      <c r="I143" s="829">
        <f>'O5 Details by Class &amp; Accounts'!N155</f>
        <v>0</v>
      </c>
      <c r="J143" s="829">
        <f>'O5 Details by Class &amp; Accounts'!O155</f>
        <v>0</v>
      </c>
      <c r="K143" s="829">
        <f>'O5 Details by Class &amp; Accounts'!P155</f>
        <v>0</v>
      </c>
      <c r="L143" s="829">
        <f>'O5 Details by Class &amp; Accounts'!Q155</f>
        <v>0</v>
      </c>
      <c r="M143" s="829">
        <f>'O5 Details by Class &amp; Accounts'!R155</f>
        <v>0</v>
      </c>
      <c r="N143" s="829">
        <f>'O5 Details by Class &amp; Accounts'!S155</f>
        <v>0</v>
      </c>
      <c r="O143" s="829">
        <f>'O5 Details by Class &amp; Accounts'!T155</f>
        <v>0</v>
      </c>
      <c r="P143" s="829">
        <f>'O5 Details by Class &amp; Accounts'!U155</f>
        <v>0</v>
      </c>
      <c r="Q143" s="829">
        <f>'O5 Details by Class &amp; Accounts'!V155</f>
        <v>0</v>
      </c>
      <c r="R143" s="829">
        <f>'O5 Details by Class &amp; Accounts'!W155</f>
        <v>0</v>
      </c>
      <c r="S143" s="829">
        <f>'O5 Details by Class &amp; Accounts'!X155</f>
        <v>0</v>
      </c>
      <c r="T143" s="829">
        <f>'O5 Details by Class &amp; Accounts'!Y155</f>
        <v>0</v>
      </c>
      <c r="U143" s="829">
        <f>'O5 Details by Class &amp; Accounts'!Z155</f>
        <v>0</v>
      </c>
      <c r="V143" s="829">
        <f>'O5 Details by Class &amp; Accounts'!AA155</f>
        <v>0</v>
      </c>
      <c r="W143" s="829">
        <f>'O5 Details by Class &amp; Accounts'!AB155</f>
        <v>0</v>
      </c>
      <c r="X143" s="1183">
        <f t="shared" si="38"/>
        <v>0</v>
      </c>
      <c r="Y143" s="829">
        <f>'O5 Details by Class &amp; Accounts'!AD155</f>
        <v>0</v>
      </c>
      <c r="Z143" s="829">
        <f>'O5 Details by Class &amp; Accounts'!AE155</f>
        <v>0</v>
      </c>
      <c r="AA143" s="829">
        <f>'O5 Details by Class &amp; Accounts'!AF155</f>
        <v>0</v>
      </c>
      <c r="AB143" s="829">
        <f>'O5 Details by Class &amp; Accounts'!AG155</f>
        <v>0</v>
      </c>
      <c r="AC143" s="829">
        <f>'O5 Details by Class &amp; Accounts'!AH155</f>
        <v>0</v>
      </c>
      <c r="AD143" s="829">
        <f>'O5 Details by Class &amp; Accounts'!AI155</f>
        <v>0</v>
      </c>
      <c r="AE143" s="829">
        <f>'O5 Details by Class &amp; Accounts'!AJ155</f>
        <v>0</v>
      </c>
      <c r="AF143" s="829">
        <f>'O5 Details by Class &amp; Accounts'!AK155</f>
        <v>0</v>
      </c>
      <c r="AG143" s="829">
        <f>'O5 Details by Class &amp; Accounts'!AL155</f>
        <v>0</v>
      </c>
      <c r="AH143" s="829">
        <f>'O5 Details by Class &amp; Accounts'!AM155</f>
        <v>0</v>
      </c>
      <c r="AI143" s="829">
        <f>'O5 Details by Class &amp; Accounts'!AN155</f>
        <v>0</v>
      </c>
      <c r="AJ143" s="829">
        <f>'O5 Details by Class &amp; Accounts'!AO155</f>
        <v>0</v>
      </c>
      <c r="AK143" s="829">
        <f>'O5 Details by Class &amp; Accounts'!AP155</f>
        <v>0</v>
      </c>
      <c r="AL143" s="829">
        <f>'O5 Details by Class &amp; Accounts'!AQ155</f>
        <v>0</v>
      </c>
      <c r="AM143" s="829">
        <f>'O5 Details by Class &amp; Accounts'!AR155</f>
        <v>0</v>
      </c>
      <c r="AN143" s="829">
        <f>'O5 Details by Class &amp; Accounts'!AS155</f>
        <v>0</v>
      </c>
      <c r="AO143" s="829">
        <f>'O5 Details by Class &amp; Accounts'!AT155</f>
        <v>0</v>
      </c>
      <c r="AP143" s="829">
        <f>'O5 Details by Class &amp; Accounts'!AU155</f>
        <v>0</v>
      </c>
      <c r="AQ143" s="829">
        <f>'O5 Details by Class &amp; Accounts'!AV155</f>
        <v>0</v>
      </c>
      <c r="AR143" s="829">
        <f>'O5 Details by Class &amp; Accounts'!AW155</f>
        <v>0</v>
      </c>
      <c r="AS143" s="1205"/>
      <c r="AV143" s="1941">
        <v>1815</v>
      </c>
    </row>
    <row r="144" spans="1:48" s="685" customFormat="1" ht="25.5" x14ac:dyDescent="0.2">
      <c r="A144" s="1204">
        <v>5114</v>
      </c>
      <c r="B144" s="1173" t="s">
        <v>7</v>
      </c>
      <c r="C144" s="1183">
        <f t="shared" si="37"/>
        <v>18000</v>
      </c>
      <c r="D144" s="829">
        <f>'O5 Details by Class &amp; Accounts'!I156</f>
        <v>5228.9987459224158</v>
      </c>
      <c r="E144" s="829">
        <f>'O5 Details by Class &amp; Accounts'!J156</f>
        <v>1804.0688309682473</v>
      </c>
      <c r="F144" s="829">
        <f>'O5 Details by Class &amp; Accounts'!K156</f>
        <v>4260.0232227893093</v>
      </c>
      <c r="G144" s="829">
        <f>'O5 Details by Class &amp; Accounts'!L156</f>
        <v>0</v>
      </c>
      <c r="H144" s="829">
        <f>'O5 Details by Class &amp; Accounts'!M156</f>
        <v>2723.8471437103099</v>
      </c>
      <c r="I144" s="829">
        <f>'O5 Details by Class &amp; Accounts'!N156</f>
        <v>3959.7082416326421</v>
      </c>
      <c r="J144" s="829">
        <f>'O5 Details by Class &amp; Accounts'!O156</f>
        <v>0</v>
      </c>
      <c r="K144" s="829">
        <f>'O5 Details by Class &amp; Accounts'!P156</f>
        <v>2.0395479188648427</v>
      </c>
      <c r="L144" s="829">
        <f>'O5 Details by Class &amp; Accounts'!Q156</f>
        <v>21.314267058210504</v>
      </c>
      <c r="M144" s="829">
        <f>'O5 Details by Class &amp; Accounts'!R156</f>
        <v>0</v>
      </c>
      <c r="N144" s="829">
        <f>'O5 Details by Class &amp; Accounts'!S156</f>
        <v>0</v>
      </c>
      <c r="O144" s="829">
        <f>'O5 Details by Class &amp; Accounts'!T156</f>
        <v>0</v>
      </c>
      <c r="P144" s="829">
        <f>'O5 Details by Class &amp; Accounts'!U156</f>
        <v>0</v>
      </c>
      <c r="Q144" s="829">
        <f>'O5 Details by Class &amp; Accounts'!V156</f>
        <v>0</v>
      </c>
      <c r="R144" s="829">
        <f>'O5 Details by Class &amp; Accounts'!W156</f>
        <v>0</v>
      </c>
      <c r="S144" s="829">
        <f>'O5 Details by Class &amp; Accounts'!X156</f>
        <v>0</v>
      </c>
      <c r="T144" s="829">
        <f>'O5 Details by Class &amp; Accounts'!Y156</f>
        <v>0</v>
      </c>
      <c r="U144" s="829">
        <f>'O5 Details by Class &amp; Accounts'!Z156</f>
        <v>0</v>
      </c>
      <c r="V144" s="829">
        <f>'O5 Details by Class &amp; Accounts'!AA156</f>
        <v>0</v>
      </c>
      <c r="W144" s="829">
        <f>'O5 Details by Class &amp; Accounts'!AB156</f>
        <v>0</v>
      </c>
      <c r="X144" s="1183">
        <f t="shared" si="38"/>
        <v>0</v>
      </c>
      <c r="Y144" s="829">
        <f>'O5 Details by Class &amp; Accounts'!AD156</f>
        <v>0</v>
      </c>
      <c r="Z144" s="829">
        <f>'O5 Details by Class &amp; Accounts'!AE156</f>
        <v>0</v>
      </c>
      <c r="AA144" s="829">
        <f>'O5 Details by Class &amp; Accounts'!AF156</f>
        <v>0</v>
      </c>
      <c r="AB144" s="829">
        <f>'O5 Details by Class &amp; Accounts'!AG156</f>
        <v>0</v>
      </c>
      <c r="AC144" s="829">
        <f>'O5 Details by Class &amp; Accounts'!AH156</f>
        <v>0</v>
      </c>
      <c r="AD144" s="829">
        <f>'O5 Details by Class &amp; Accounts'!AI156</f>
        <v>0</v>
      </c>
      <c r="AE144" s="829">
        <f>'O5 Details by Class &amp; Accounts'!AJ156</f>
        <v>0</v>
      </c>
      <c r="AF144" s="829">
        <f>'O5 Details by Class &amp; Accounts'!AK156</f>
        <v>0</v>
      </c>
      <c r="AG144" s="829">
        <f>'O5 Details by Class &amp; Accounts'!AL156</f>
        <v>0</v>
      </c>
      <c r="AH144" s="829">
        <f>'O5 Details by Class &amp; Accounts'!AM156</f>
        <v>0</v>
      </c>
      <c r="AI144" s="829">
        <f>'O5 Details by Class &amp; Accounts'!AN156</f>
        <v>0</v>
      </c>
      <c r="AJ144" s="829">
        <f>'O5 Details by Class &amp; Accounts'!AO156</f>
        <v>0</v>
      </c>
      <c r="AK144" s="829">
        <f>'O5 Details by Class &amp; Accounts'!AP156</f>
        <v>0</v>
      </c>
      <c r="AL144" s="829">
        <f>'O5 Details by Class &amp; Accounts'!AQ156</f>
        <v>0</v>
      </c>
      <c r="AM144" s="829">
        <f>'O5 Details by Class &amp; Accounts'!AR156</f>
        <v>0</v>
      </c>
      <c r="AN144" s="829">
        <f>'O5 Details by Class &amp; Accounts'!AS156</f>
        <v>0</v>
      </c>
      <c r="AO144" s="829">
        <f>'O5 Details by Class &amp; Accounts'!AT156</f>
        <v>0</v>
      </c>
      <c r="AP144" s="829">
        <f>'O5 Details by Class &amp; Accounts'!AU156</f>
        <v>0</v>
      </c>
      <c r="AQ144" s="829">
        <f>'O5 Details by Class &amp; Accounts'!AV156</f>
        <v>0</v>
      </c>
      <c r="AR144" s="829">
        <f>'O5 Details by Class &amp; Accounts'!AW156</f>
        <v>0</v>
      </c>
      <c r="AS144" s="1205"/>
      <c r="AV144" s="1941">
        <v>1820</v>
      </c>
    </row>
    <row r="145" spans="1:48" s="685" customFormat="1" ht="25.5" x14ac:dyDescent="0.2">
      <c r="A145" s="1204">
        <v>5120</v>
      </c>
      <c r="B145" s="1173" t="s">
        <v>8</v>
      </c>
      <c r="C145" s="1183">
        <f t="shared" si="37"/>
        <v>5400</v>
      </c>
      <c r="D145" s="829">
        <f>'O5 Details by Class &amp; Accounts'!I157</f>
        <v>1886.3282308150854</v>
      </c>
      <c r="E145" s="829">
        <f>'O5 Details by Class &amp; Accounts'!J157</f>
        <v>650.80642232754224</v>
      </c>
      <c r="F145" s="829">
        <f>'O5 Details by Class &amp; Accounts'!K157</f>
        <v>1410.9972180427114</v>
      </c>
      <c r="G145" s="829">
        <f>'O5 Details by Class &amp; Accounts'!L157</f>
        <v>0</v>
      </c>
      <c r="H145" s="829">
        <f>'O5 Details by Class &amp; Accounts'!M157</f>
        <v>605.9650946395991</v>
      </c>
      <c r="I145" s="829">
        <f>'O5 Details by Class &amp; Accounts'!N157</f>
        <v>837.47829310530358</v>
      </c>
      <c r="J145" s="829">
        <f>'O5 Details by Class &amp; Accounts'!O157</f>
        <v>0</v>
      </c>
      <c r="K145" s="829">
        <f>'O5 Details by Class &amp; Accounts'!P157</f>
        <v>0.73575401418005815</v>
      </c>
      <c r="L145" s="829">
        <f>'O5 Details by Class &amp; Accounts'!Q157</f>
        <v>7.6889870555786555</v>
      </c>
      <c r="M145" s="829">
        <f>'O5 Details by Class &amp; Accounts'!R157</f>
        <v>0</v>
      </c>
      <c r="N145" s="829">
        <f>'O5 Details by Class &amp; Accounts'!S157</f>
        <v>0</v>
      </c>
      <c r="O145" s="829">
        <f>'O5 Details by Class &amp; Accounts'!T157</f>
        <v>0</v>
      </c>
      <c r="P145" s="829">
        <f>'O5 Details by Class &amp; Accounts'!U157</f>
        <v>0</v>
      </c>
      <c r="Q145" s="829">
        <f>'O5 Details by Class &amp; Accounts'!V157</f>
        <v>0</v>
      </c>
      <c r="R145" s="829">
        <f>'O5 Details by Class &amp; Accounts'!W157</f>
        <v>0</v>
      </c>
      <c r="S145" s="829">
        <f>'O5 Details by Class &amp; Accounts'!X157</f>
        <v>0</v>
      </c>
      <c r="T145" s="829">
        <f>'O5 Details by Class &amp; Accounts'!Y157</f>
        <v>0</v>
      </c>
      <c r="U145" s="829">
        <f>'O5 Details by Class &amp; Accounts'!Z157</f>
        <v>0</v>
      </c>
      <c r="V145" s="829">
        <f>'O5 Details by Class &amp; Accounts'!AA157</f>
        <v>0</v>
      </c>
      <c r="W145" s="829">
        <f>'O5 Details by Class &amp; Accounts'!AB157</f>
        <v>0</v>
      </c>
      <c r="X145" s="1183">
        <f t="shared" si="38"/>
        <v>2951.4407913169216</v>
      </c>
      <c r="Y145" s="829">
        <f>'O5 Details by Class &amp; Accounts'!AD157</f>
        <v>2626.2625529687452</v>
      </c>
      <c r="Z145" s="829">
        <f>'O5 Details by Class &amp; Accounts'!AE157</f>
        <v>289.75389103173012</v>
      </c>
      <c r="AA145" s="829">
        <f>'O5 Details by Class &amp; Accounts'!AF157</f>
        <v>35.424347316446017</v>
      </c>
      <c r="AB145" s="829">
        <f>'O5 Details by Class &amp; Accounts'!AG157</f>
        <v>0</v>
      </c>
      <c r="AC145" s="829">
        <f>'O5 Details by Class &amp; Accounts'!AH157</f>
        <v>0.6915374310301764</v>
      </c>
      <c r="AD145" s="829">
        <f>'O5 Details by Class &amp; Accounts'!AI157</f>
        <v>0.1728843577575441</v>
      </c>
      <c r="AE145" s="829">
        <f>'O5 Details by Class &amp; Accounts'!AJ157</f>
        <v>590.05469288261736</v>
      </c>
      <c r="AF145" s="829">
        <f>'O5 Details by Class &amp; Accounts'!AK157</f>
        <v>36.382754376162495</v>
      </c>
      <c r="AG145" s="829">
        <f>'O5 Details by Class &amp; Accounts'!AL157</f>
        <v>21.257339635510672</v>
      </c>
      <c r="AH145" s="829">
        <f>'O5 Details by Class &amp; Accounts'!AM157</f>
        <v>0</v>
      </c>
      <c r="AI145" s="829">
        <f>'O5 Details by Class &amp; Accounts'!AN157</f>
        <v>0</v>
      </c>
      <c r="AJ145" s="829">
        <f>'O5 Details by Class &amp; Accounts'!AO157</f>
        <v>0</v>
      </c>
      <c r="AK145" s="829">
        <f>'O5 Details by Class &amp; Accounts'!AP157</f>
        <v>0</v>
      </c>
      <c r="AL145" s="829">
        <f>'O5 Details by Class &amp; Accounts'!AQ157</f>
        <v>0</v>
      </c>
      <c r="AM145" s="829">
        <f>'O5 Details by Class &amp; Accounts'!AR157</f>
        <v>0</v>
      </c>
      <c r="AN145" s="829">
        <f>'O5 Details by Class &amp; Accounts'!AS157</f>
        <v>0</v>
      </c>
      <c r="AO145" s="829">
        <f>'O5 Details by Class &amp; Accounts'!AT157</f>
        <v>0</v>
      </c>
      <c r="AP145" s="829">
        <f>'O5 Details by Class &amp; Accounts'!AU157</f>
        <v>0</v>
      </c>
      <c r="AQ145" s="829">
        <f>'O5 Details by Class &amp; Accounts'!AV157</f>
        <v>0</v>
      </c>
      <c r="AR145" s="829">
        <f>'O5 Details by Class &amp; Accounts'!AW157</f>
        <v>0</v>
      </c>
      <c r="AS145" s="1205"/>
      <c r="AV145" s="1941">
        <v>1830</v>
      </c>
    </row>
    <row r="146" spans="1:48" s="685" customFormat="1" ht="25.5" x14ac:dyDescent="0.2">
      <c r="A146" s="1204">
        <v>5125</v>
      </c>
      <c r="B146" s="1173" t="s">
        <v>1471</v>
      </c>
      <c r="C146" s="1183">
        <f t="shared" si="37"/>
        <v>40800.000000000007</v>
      </c>
      <c r="D146" s="829">
        <f>'O5 Details by Class &amp; Accounts'!I158</f>
        <v>12909.962839615897</v>
      </c>
      <c r="E146" s="829">
        <f>'O5 Details by Class &amp; Accounts'!J158</f>
        <v>4454.0958412107711</v>
      </c>
      <c r="F146" s="829">
        <f>'O5 Details by Class &amp; Accounts'!K158</f>
        <v>10098.852570774532</v>
      </c>
      <c r="G146" s="829">
        <f>'O5 Details by Class &amp; Accounts'!L158</f>
        <v>0</v>
      </c>
      <c r="H146" s="829">
        <f>'O5 Details by Class &amp; Accounts'!M158</f>
        <v>5470.8854698090245</v>
      </c>
      <c r="I146" s="829">
        <f>'O5 Details by Class &amp; Accounts'!N158</f>
        <v>7808.5446524995696</v>
      </c>
      <c r="J146" s="829">
        <f>'O5 Details by Class &amp; Accounts'!O158</f>
        <v>0</v>
      </c>
      <c r="K146" s="829">
        <f>'O5 Details by Class &amp; Accounts'!P158</f>
        <v>5.0354741168552817</v>
      </c>
      <c r="L146" s="829">
        <f>'O5 Details by Class &amp; Accounts'!Q158</f>
        <v>52.623151973352869</v>
      </c>
      <c r="M146" s="829">
        <f>'O5 Details by Class &amp; Accounts'!R158</f>
        <v>0</v>
      </c>
      <c r="N146" s="829">
        <f>'O5 Details by Class &amp; Accounts'!S158</f>
        <v>0</v>
      </c>
      <c r="O146" s="829">
        <f>'O5 Details by Class &amp; Accounts'!T158</f>
        <v>0</v>
      </c>
      <c r="P146" s="829">
        <f>'O5 Details by Class &amp; Accounts'!U158</f>
        <v>0</v>
      </c>
      <c r="Q146" s="829">
        <f>'O5 Details by Class &amp; Accounts'!V158</f>
        <v>0</v>
      </c>
      <c r="R146" s="829">
        <f>'O5 Details by Class &amp; Accounts'!W158</f>
        <v>0</v>
      </c>
      <c r="S146" s="829">
        <f>'O5 Details by Class &amp; Accounts'!X158</f>
        <v>0</v>
      </c>
      <c r="T146" s="829">
        <f>'O5 Details by Class &amp; Accounts'!Y158</f>
        <v>0</v>
      </c>
      <c r="U146" s="829">
        <f>'O5 Details by Class &amp; Accounts'!Z158</f>
        <v>0</v>
      </c>
      <c r="V146" s="829">
        <f>'O5 Details by Class &amp; Accounts'!AA158</f>
        <v>0</v>
      </c>
      <c r="W146" s="829">
        <f>'O5 Details by Class &amp; Accounts'!AB158</f>
        <v>0</v>
      </c>
      <c r="X146" s="1183">
        <f t="shared" si="38"/>
        <v>22298.814936578612</v>
      </c>
      <c r="Y146" s="829">
        <f>'O5 Details by Class &amp; Accounts'!AD158</f>
        <v>19840.566891743027</v>
      </c>
      <c r="Z146" s="829">
        <f>'O5 Details by Class &amp; Accounts'!AE158</f>
        <v>2188.9972313161475</v>
      </c>
      <c r="AA146" s="829">
        <f>'O5 Details by Class &amp; Accounts'!AF158</f>
        <v>269.25081351943635</v>
      </c>
      <c r="AB146" s="829">
        <f>'O5 Details by Class &amp; Accounts'!AG158</f>
        <v>0</v>
      </c>
      <c r="AC146" s="829">
        <f>'O5 Details by Class &amp; Accounts'!AH158</f>
        <v>6.4478099952317161</v>
      </c>
      <c r="AD146" s="829">
        <f>'O5 Details by Class &amp; Accounts'!AI158</f>
        <v>1.611952498807929</v>
      </c>
      <c r="AE146" s="829">
        <f>'O5 Details by Class &amp; Accounts'!AJ158</f>
        <v>4457.6729735916015</v>
      </c>
      <c r="AF146" s="829">
        <f>'O5 Details by Class &amp; Accounts'!AK158</f>
        <v>274.85997966582545</v>
      </c>
      <c r="AG146" s="829">
        <f>'O5 Details by Class &amp; Accounts'!AL158</f>
        <v>160.59234766992051</v>
      </c>
      <c r="AH146" s="829">
        <f>'O5 Details by Class &amp; Accounts'!AM158</f>
        <v>0</v>
      </c>
      <c r="AI146" s="829">
        <f>'O5 Details by Class &amp; Accounts'!AN158</f>
        <v>0</v>
      </c>
      <c r="AJ146" s="829">
        <f>'O5 Details by Class &amp; Accounts'!AO158</f>
        <v>0</v>
      </c>
      <c r="AK146" s="829">
        <f>'O5 Details by Class &amp; Accounts'!AP158</f>
        <v>0</v>
      </c>
      <c r="AL146" s="829">
        <f>'O5 Details by Class &amp; Accounts'!AQ158</f>
        <v>0</v>
      </c>
      <c r="AM146" s="829">
        <f>'O5 Details by Class &amp; Accounts'!AR158</f>
        <v>0</v>
      </c>
      <c r="AN146" s="829">
        <f>'O5 Details by Class &amp; Accounts'!AS158</f>
        <v>0</v>
      </c>
      <c r="AO146" s="829">
        <f>'O5 Details by Class &amp; Accounts'!AT158</f>
        <v>0</v>
      </c>
      <c r="AP146" s="829">
        <f>'O5 Details by Class &amp; Accounts'!AU158</f>
        <v>0</v>
      </c>
      <c r="AQ146" s="829">
        <f>'O5 Details by Class &amp; Accounts'!AV158</f>
        <v>0</v>
      </c>
      <c r="AR146" s="829">
        <f>'O5 Details by Class &amp; Accounts'!AW158</f>
        <v>0</v>
      </c>
      <c r="AS146" s="1205"/>
      <c r="AV146" s="1941">
        <v>1835</v>
      </c>
    </row>
    <row r="147" spans="1:48" s="685" customFormat="1" ht="12.75" x14ac:dyDescent="0.2">
      <c r="A147" s="1204">
        <v>5130</v>
      </c>
      <c r="B147" s="1173" t="s">
        <v>9</v>
      </c>
      <c r="C147" s="1183">
        <f t="shared" si="37"/>
        <v>0</v>
      </c>
      <c r="D147" s="829">
        <f>'O5 Details by Class &amp; Accounts'!I159</f>
        <v>0</v>
      </c>
      <c r="E147" s="829">
        <f>'O5 Details by Class &amp; Accounts'!J159</f>
        <v>0</v>
      </c>
      <c r="F147" s="829">
        <f>'O5 Details by Class &amp; Accounts'!K159</f>
        <v>0</v>
      </c>
      <c r="G147" s="829">
        <f>'O5 Details by Class &amp; Accounts'!L159</f>
        <v>0</v>
      </c>
      <c r="H147" s="829">
        <f>'O5 Details by Class &amp; Accounts'!M159</f>
        <v>0</v>
      </c>
      <c r="I147" s="829">
        <f>'O5 Details by Class &amp; Accounts'!N159</f>
        <v>0</v>
      </c>
      <c r="J147" s="829">
        <f>'O5 Details by Class &amp; Accounts'!O159</f>
        <v>0</v>
      </c>
      <c r="K147" s="829">
        <f>'O5 Details by Class &amp; Accounts'!P159</f>
        <v>0</v>
      </c>
      <c r="L147" s="829">
        <f>'O5 Details by Class &amp; Accounts'!Q159</f>
        <v>0</v>
      </c>
      <c r="M147" s="829">
        <f>'O5 Details by Class &amp; Accounts'!R159</f>
        <v>0</v>
      </c>
      <c r="N147" s="829">
        <f>'O5 Details by Class &amp; Accounts'!S159</f>
        <v>0</v>
      </c>
      <c r="O147" s="829">
        <f>'O5 Details by Class &amp; Accounts'!T159</f>
        <v>0</v>
      </c>
      <c r="P147" s="829">
        <f>'O5 Details by Class &amp; Accounts'!U159</f>
        <v>0</v>
      </c>
      <c r="Q147" s="829">
        <f>'O5 Details by Class &amp; Accounts'!V159</f>
        <v>0</v>
      </c>
      <c r="R147" s="829">
        <f>'O5 Details by Class &amp; Accounts'!W159</f>
        <v>0</v>
      </c>
      <c r="S147" s="829">
        <f>'O5 Details by Class &amp; Accounts'!X159</f>
        <v>0</v>
      </c>
      <c r="T147" s="829">
        <f>'O5 Details by Class &amp; Accounts'!Y159</f>
        <v>0</v>
      </c>
      <c r="U147" s="829">
        <f>'O5 Details by Class &amp; Accounts'!Z159</f>
        <v>0</v>
      </c>
      <c r="V147" s="829">
        <f>'O5 Details by Class &amp; Accounts'!AA159</f>
        <v>0</v>
      </c>
      <c r="W147" s="829">
        <f>'O5 Details by Class &amp; Accounts'!AB159</f>
        <v>0</v>
      </c>
      <c r="X147" s="1183">
        <f t="shared" si="38"/>
        <v>0</v>
      </c>
      <c r="Y147" s="829">
        <f>'O5 Details by Class &amp; Accounts'!AD159</f>
        <v>0</v>
      </c>
      <c r="Z147" s="829">
        <f>'O5 Details by Class &amp; Accounts'!AE159</f>
        <v>0</v>
      </c>
      <c r="AA147" s="829">
        <f>'O5 Details by Class &amp; Accounts'!AF159</f>
        <v>0</v>
      </c>
      <c r="AB147" s="829">
        <f>'O5 Details by Class &amp; Accounts'!AG159</f>
        <v>0</v>
      </c>
      <c r="AC147" s="829">
        <f>'O5 Details by Class &amp; Accounts'!AH159</f>
        <v>0</v>
      </c>
      <c r="AD147" s="829">
        <f>'O5 Details by Class &amp; Accounts'!AI159</f>
        <v>0</v>
      </c>
      <c r="AE147" s="829">
        <f>'O5 Details by Class &amp; Accounts'!AJ159</f>
        <v>0</v>
      </c>
      <c r="AF147" s="829">
        <f>'O5 Details by Class &amp; Accounts'!AK159</f>
        <v>0</v>
      </c>
      <c r="AG147" s="829">
        <f>'O5 Details by Class &amp; Accounts'!AL159</f>
        <v>0</v>
      </c>
      <c r="AH147" s="829">
        <f>'O5 Details by Class &amp; Accounts'!AM159</f>
        <v>0</v>
      </c>
      <c r="AI147" s="829">
        <f>'O5 Details by Class &amp; Accounts'!AN159</f>
        <v>0</v>
      </c>
      <c r="AJ147" s="829">
        <f>'O5 Details by Class &amp; Accounts'!AO159</f>
        <v>0</v>
      </c>
      <c r="AK147" s="829">
        <f>'O5 Details by Class &amp; Accounts'!AP159</f>
        <v>0</v>
      </c>
      <c r="AL147" s="829">
        <f>'O5 Details by Class &amp; Accounts'!AQ159</f>
        <v>0</v>
      </c>
      <c r="AM147" s="829">
        <f>'O5 Details by Class &amp; Accounts'!AR159</f>
        <v>0</v>
      </c>
      <c r="AN147" s="829">
        <f>'O5 Details by Class &amp; Accounts'!AS159</f>
        <v>0</v>
      </c>
      <c r="AO147" s="829">
        <f>'O5 Details by Class &amp; Accounts'!AT159</f>
        <v>0</v>
      </c>
      <c r="AP147" s="829">
        <f>'O5 Details by Class &amp; Accounts'!AU159</f>
        <v>0</v>
      </c>
      <c r="AQ147" s="829">
        <f>'O5 Details by Class &amp; Accounts'!AV159</f>
        <v>0</v>
      </c>
      <c r="AR147" s="829">
        <f>'O5 Details by Class &amp; Accounts'!AW159</f>
        <v>0</v>
      </c>
      <c r="AS147" s="1205"/>
      <c r="AV147" s="1941">
        <v>1855</v>
      </c>
    </row>
    <row r="148" spans="1:48" s="685" customFormat="1" ht="25.5" x14ac:dyDescent="0.2">
      <c r="A148" s="1204">
        <v>5135</v>
      </c>
      <c r="B148" s="1173" t="s">
        <v>10</v>
      </c>
      <c r="C148" s="1183">
        <f t="shared" si="37"/>
        <v>0</v>
      </c>
      <c r="D148" s="829">
        <f>'O5 Details by Class &amp; Accounts'!I160</f>
        <v>0</v>
      </c>
      <c r="E148" s="829">
        <f>'O5 Details by Class &amp; Accounts'!J160</f>
        <v>0</v>
      </c>
      <c r="F148" s="829">
        <f>'O5 Details by Class &amp; Accounts'!K160</f>
        <v>0</v>
      </c>
      <c r="G148" s="829">
        <f>'O5 Details by Class &amp; Accounts'!L160</f>
        <v>0</v>
      </c>
      <c r="H148" s="829">
        <f>'O5 Details by Class &amp; Accounts'!M160</f>
        <v>0</v>
      </c>
      <c r="I148" s="829">
        <f>'O5 Details by Class &amp; Accounts'!N160</f>
        <v>0</v>
      </c>
      <c r="J148" s="829">
        <f>'O5 Details by Class &amp; Accounts'!O160</f>
        <v>0</v>
      </c>
      <c r="K148" s="829">
        <f>'O5 Details by Class &amp; Accounts'!P160</f>
        <v>0</v>
      </c>
      <c r="L148" s="829">
        <f>'O5 Details by Class &amp; Accounts'!Q160</f>
        <v>0</v>
      </c>
      <c r="M148" s="829">
        <f>'O5 Details by Class &amp; Accounts'!R160</f>
        <v>0</v>
      </c>
      <c r="N148" s="829">
        <f>'O5 Details by Class &amp; Accounts'!S160</f>
        <v>0</v>
      </c>
      <c r="O148" s="829">
        <f>'O5 Details by Class &amp; Accounts'!T160</f>
        <v>0</v>
      </c>
      <c r="P148" s="829">
        <f>'O5 Details by Class &amp; Accounts'!U160</f>
        <v>0</v>
      </c>
      <c r="Q148" s="829">
        <f>'O5 Details by Class &amp; Accounts'!V160</f>
        <v>0</v>
      </c>
      <c r="R148" s="829">
        <f>'O5 Details by Class &amp; Accounts'!W160</f>
        <v>0</v>
      </c>
      <c r="S148" s="829">
        <f>'O5 Details by Class &amp; Accounts'!X160</f>
        <v>0</v>
      </c>
      <c r="T148" s="829">
        <f>'O5 Details by Class &amp; Accounts'!Y160</f>
        <v>0</v>
      </c>
      <c r="U148" s="829">
        <f>'O5 Details by Class &amp; Accounts'!Z160</f>
        <v>0</v>
      </c>
      <c r="V148" s="829">
        <f>'O5 Details by Class &amp; Accounts'!AA160</f>
        <v>0</v>
      </c>
      <c r="W148" s="829">
        <f>'O5 Details by Class &amp; Accounts'!AB160</f>
        <v>0</v>
      </c>
      <c r="X148" s="1183">
        <f t="shared" si="38"/>
        <v>0</v>
      </c>
      <c r="Y148" s="829">
        <f>'O5 Details by Class &amp; Accounts'!AD160</f>
        <v>0</v>
      </c>
      <c r="Z148" s="829">
        <f>'O5 Details by Class &amp; Accounts'!AE160</f>
        <v>0</v>
      </c>
      <c r="AA148" s="829">
        <f>'O5 Details by Class &amp; Accounts'!AF160</f>
        <v>0</v>
      </c>
      <c r="AB148" s="829">
        <f>'O5 Details by Class &amp; Accounts'!AG160</f>
        <v>0</v>
      </c>
      <c r="AC148" s="829">
        <f>'O5 Details by Class &amp; Accounts'!AH160</f>
        <v>0</v>
      </c>
      <c r="AD148" s="829">
        <f>'O5 Details by Class &amp; Accounts'!AI160</f>
        <v>0</v>
      </c>
      <c r="AE148" s="829">
        <f>'O5 Details by Class &amp; Accounts'!AJ160</f>
        <v>0</v>
      </c>
      <c r="AF148" s="829">
        <f>'O5 Details by Class &amp; Accounts'!AK160</f>
        <v>0</v>
      </c>
      <c r="AG148" s="829">
        <f>'O5 Details by Class &amp; Accounts'!AL160</f>
        <v>0</v>
      </c>
      <c r="AH148" s="829">
        <f>'O5 Details by Class &amp; Accounts'!AM160</f>
        <v>0</v>
      </c>
      <c r="AI148" s="829">
        <f>'O5 Details by Class &amp; Accounts'!AN160</f>
        <v>0</v>
      </c>
      <c r="AJ148" s="829">
        <f>'O5 Details by Class &amp; Accounts'!AO160</f>
        <v>0</v>
      </c>
      <c r="AK148" s="829">
        <f>'O5 Details by Class &amp; Accounts'!AP160</f>
        <v>0</v>
      </c>
      <c r="AL148" s="829">
        <f>'O5 Details by Class &amp; Accounts'!AQ160</f>
        <v>0</v>
      </c>
      <c r="AM148" s="829">
        <f>'O5 Details by Class &amp; Accounts'!AR160</f>
        <v>0</v>
      </c>
      <c r="AN148" s="829">
        <f>'O5 Details by Class &amp; Accounts'!AS160</f>
        <v>0</v>
      </c>
      <c r="AO148" s="829">
        <f>'O5 Details by Class &amp; Accounts'!AT160</f>
        <v>0</v>
      </c>
      <c r="AP148" s="829">
        <f>'O5 Details by Class &amp; Accounts'!AU160</f>
        <v>0</v>
      </c>
      <c r="AQ148" s="829">
        <f>'O5 Details by Class &amp; Accounts'!AV160</f>
        <v>0</v>
      </c>
      <c r="AR148" s="829">
        <f>'O5 Details by Class &amp; Accounts'!AW160</f>
        <v>0</v>
      </c>
      <c r="AS148" s="1205"/>
      <c r="AV148" s="1941" t="s">
        <v>534</v>
      </c>
    </row>
    <row r="149" spans="1:48" s="685" customFormat="1" ht="25.5" x14ac:dyDescent="0.2">
      <c r="A149" s="1204">
        <v>5145</v>
      </c>
      <c r="B149" s="1173" t="s">
        <v>11</v>
      </c>
      <c r="C149" s="1183">
        <f t="shared" si="37"/>
        <v>0</v>
      </c>
      <c r="D149" s="829">
        <f>'O5 Details by Class &amp; Accounts'!I161</f>
        <v>0</v>
      </c>
      <c r="E149" s="829">
        <f>'O5 Details by Class &amp; Accounts'!J161</f>
        <v>0</v>
      </c>
      <c r="F149" s="829">
        <f>'O5 Details by Class &amp; Accounts'!K161</f>
        <v>0</v>
      </c>
      <c r="G149" s="829">
        <f>'O5 Details by Class &amp; Accounts'!L161</f>
        <v>0</v>
      </c>
      <c r="H149" s="829">
        <f>'O5 Details by Class &amp; Accounts'!M161</f>
        <v>0</v>
      </c>
      <c r="I149" s="829">
        <f>'O5 Details by Class &amp; Accounts'!N161</f>
        <v>0</v>
      </c>
      <c r="J149" s="829">
        <f>'O5 Details by Class &amp; Accounts'!O161</f>
        <v>0</v>
      </c>
      <c r="K149" s="829">
        <f>'O5 Details by Class &amp; Accounts'!P161</f>
        <v>0</v>
      </c>
      <c r="L149" s="829">
        <f>'O5 Details by Class &amp; Accounts'!Q161</f>
        <v>0</v>
      </c>
      <c r="M149" s="829">
        <f>'O5 Details by Class &amp; Accounts'!R161</f>
        <v>0</v>
      </c>
      <c r="N149" s="829">
        <f>'O5 Details by Class &amp; Accounts'!S161</f>
        <v>0</v>
      </c>
      <c r="O149" s="829">
        <f>'O5 Details by Class &amp; Accounts'!T161</f>
        <v>0</v>
      </c>
      <c r="P149" s="829">
        <f>'O5 Details by Class &amp; Accounts'!U161</f>
        <v>0</v>
      </c>
      <c r="Q149" s="829">
        <f>'O5 Details by Class &amp; Accounts'!V161</f>
        <v>0</v>
      </c>
      <c r="R149" s="829">
        <f>'O5 Details by Class &amp; Accounts'!W161</f>
        <v>0</v>
      </c>
      <c r="S149" s="829">
        <f>'O5 Details by Class &amp; Accounts'!X161</f>
        <v>0</v>
      </c>
      <c r="T149" s="829">
        <f>'O5 Details by Class &amp; Accounts'!Y161</f>
        <v>0</v>
      </c>
      <c r="U149" s="829">
        <f>'O5 Details by Class &amp; Accounts'!Z161</f>
        <v>0</v>
      </c>
      <c r="V149" s="829">
        <f>'O5 Details by Class &amp; Accounts'!AA161</f>
        <v>0</v>
      </c>
      <c r="W149" s="829">
        <f>'O5 Details by Class &amp; Accounts'!AB161</f>
        <v>0</v>
      </c>
      <c r="X149" s="1183">
        <f t="shared" si="38"/>
        <v>0</v>
      </c>
      <c r="Y149" s="829">
        <f>'O5 Details by Class &amp; Accounts'!AD161</f>
        <v>0</v>
      </c>
      <c r="Z149" s="829">
        <f>'O5 Details by Class &amp; Accounts'!AE161</f>
        <v>0</v>
      </c>
      <c r="AA149" s="829">
        <f>'O5 Details by Class &amp; Accounts'!AF161</f>
        <v>0</v>
      </c>
      <c r="AB149" s="829">
        <f>'O5 Details by Class &amp; Accounts'!AG161</f>
        <v>0</v>
      </c>
      <c r="AC149" s="829">
        <f>'O5 Details by Class &amp; Accounts'!AH161</f>
        <v>0</v>
      </c>
      <c r="AD149" s="829">
        <f>'O5 Details by Class &amp; Accounts'!AI161</f>
        <v>0</v>
      </c>
      <c r="AE149" s="829">
        <f>'O5 Details by Class &amp; Accounts'!AJ161</f>
        <v>0</v>
      </c>
      <c r="AF149" s="829">
        <f>'O5 Details by Class &amp; Accounts'!AK161</f>
        <v>0</v>
      </c>
      <c r="AG149" s="829">
        <f>'O5 Details by Class &amp; Accounts'!AL161</f>
        <v>0</v>
      </c>
      <c r="AH149" s="829">
        <f>'O5 Details by Class &amp; Accounts'!AM161</f>
        <v>0</v>
      </c>
      <c r="AI149" s="829">
        <f>'O5 Details by Class &amp; Accounts'!AN161</f>
        <v>0</v>
      </c>
      <c r="AJ149" s="829">
        <f>'O5 Details by Class &amp; Accounts'!AO161</f>
        <v>0</v>
      </c>
      <c r="AK149" s="829">
        <f>'O5 Details by Class &amp; Accounts'!AP161</f>
        <v>0</v>
      </c>
      <c r="AL149" s="829">
        <f>'O5 Details by Class &amp; Accounts'!AQ161</f>
        <v>0</v>
      </c>
      <c r="AM149" s="829">
        <f>'O5 Details by Class &amp; Accounts'!AR161</f>
        <v>0</v>
      </c>
      <c r="AN149" s="829">
        <f>'O5 Details by Class &amp; Accounts'!AS161</f>
        <v>0</v>
      </c>
      <c r="AO149" s="829">
        <f>'O5 Details by Class &amp; Accounts'!AT161</f>
        <v>0</v>
      </c>
      <c r="AP149" s="829">
        <f>'O5 Details by Class &amp; Accounts'!AU161</f>
        <v>0</v>
      </c>
      <c r="AQ149" s="829">
        <f>'O5 Details by Class &amp; Accounts'!AV161</f>
        <v>0</v>
      </c>
      <c r="AR149" s="829">
        <f>'O5 Details by Class &amp; Accounts'!AW161</f>
        <v>0</v>
      </c>
      <c r="AS149" s="1205"/>
      <c r="AV149" s="1941">
        <v>1840</v>
      </c>
    </row>
    <row r="150" spans="1:48" s="685" customFormat="1" ht="25.5" x14ac:dyDescent="0.2">
      <c r="A150" s="1204">
        <v>5150</v>
      </c>
      <c r="B150" s="1173" t="s">
        <v>12</v>
      </c>
      <c r="C150" s="1183">
        <f t="shared" si="37"/>
        <v>11520</v>
      </c>
      <c r="D150" s="829">
        <f>'O5 Details by Class &amp; Accounts'!I162</f>
        <v>4885.5326064078472</v>
      </c>
      <c r="E150" s="829">
        <f>'O5 Details by Class &amp; Accounts'!J162</f>
        <v>1685.568791687416</v>
      </c>
      <c r="F150" s="829">
        <f>'O5 Details by Class &amp; Accounts'!K162</f>
        <v>3370.7789271851334</v>
      </c>
      <c r="G150" s="829">
        <f>'O5 Details by Class &amp; Accounts'!L162</f>
        <v>0</v>
      </c>
      <c r="H150" s="829">
        <f>'O5 Details by Class &amp; Accounts'!M162</f>
        <v>720.00947157421194</v>
      </c>
      <c r="I150" s="829">
        <f>'O5 Details by Class &amp; Accounts'!N162</f>
        <v>836.29038063281394</v>
      </c>
      <c r="J150" s="829">
        <f>'O5 Details by Class &amp; Accounts'!O162</f>
        <v>0</v>
      </c>
      <c r="K150" s="829">
        <f>'O5 Details by Class &amp; Accounts'!P162</f>
        <v>1.9055804646569521</v>
      </c>
      <c r="L150" s="829">
        <f>'O5 Details by Class &amp; Accounts'!Q162</f>
        <v>19.914242047920567</v>
      </c>
      <c r="M150" s="829">
        <f>'O5 Details by Class &amp; Accounts'!R162</f>
        <v>0</v>
      </c>
      <c r="N150" s="829">
        <f>'O5 Details by Class &amp; Accounts'!S162</f>
        <v>0</v>
      </c>
      <c r="O150" s="829">
        <f>'O5 Details by Class &amp; Accounts'!T162</f>
        <v>0</v>
      </c>
      <c r="P150" s="829">
        <f>'O5 Details by Class &amp; Accounts'!U162</f>
        <v>0</v>
      </c>
      <c r="Q150" s="829">
        <f>'O5 Details by Class &amp; Accounts'!V162</f>
        <v>0</v>
      </c>
      <c r="R150" s="829">
        <f>'O5 Details by Class &amp; Accounts'!W162</f>
        <v>0</v>
      </c>
      <c r="S150" s="829">
        <f>'O5 Details by Class &amp; Accounts'!X162</f>
        <v>0</v>
      </c>
      <c r="T150" s="829">
        <f>'O5 Details by Class &amp; Accounts'!Y162</f>
        <v>0</v>
      </c>
      <c r="U150" s="829">
        <f>'O5 Details by Class &amp; Accounts'!Z162</f>
        <v>0</v>
      </c>
      <c r="V150" s="829">
        <f>'O5 Details by Class &amp; Accounts'!AA162</f>
        <v>0</v>
      </c>
      <c r="W150" s="829">
        <f>'O5 Details by Class &amp; Accounts'!AB162</f>
        <v>0</v>
      </c>
      <c r="X150" s="1183">
        <f t="shared" si="38"/>
        <v>6297.0230200745427</v>
      </c>
      <c r="Y150" s="829">
        <f>'O5 Details by Class &amp; Accounts'!AD162</f>
        <v>5604.1730596087209</v>
      </c>
      <c r="Z150" s="829">
        <f>'O5 Details by Class &amp; Accounts'!AE162</f>
        <v>618.3048790004766</v>
      </c>
      <c r="AA150" s="829">
        <f>'O5 Details by Class &amp; Accounts'!AF162</f>
        <v>74.545081465345234</v>
      </c>
      <c r="AB150" s="829">
        <f>'O5 Details by Class &amp; Accounts'!AG162</f>
        <v>0</v>
      </c>
      <c r="AC150" s="829">
        <f>'O5 Details by Class &amp; Accounts'!AH162</f>
        <v>0.69055652687268698</v>
      </c>
      <c r="AD150" s="829">
        <f>'O5 Details by Class &amp; Accounts'!AI162</f>
        <v>0.17263913171817175</v>
      </c>
      <c r="AE150" s="829">
        <f>'O5 Details by Class &amp; Accounts'!AJ162</f>
        <v>1259.1157764521556</v>
      </c>
      <c r="AF150" s="829">
        <f>'O5 Details by Class &amp; Accounts'!AK162</f>
        <v>77.637040393682852</v>
      </c>
      <c r="AG150" s="829">
        <f>'O5 Details by Class &amp; Accounts'!AL162</f>
        <v>45.360967421028178</v>
      </c>
      <c r="AH150" s="829">
        <f>'O5 Details by Class &amp; Accounts'!AM162</f>
        <v>0</v>
      </c>
      <c r="AI150" s="829">
        <f>'O5 Details by Class &amp; Accounts'!AN162</f>
        <v>0</v>
      </c>
      <c r="AJ150" s="829">
        <f>'O5 Details by Class &amp; Accounts'!AO162</f>
        <v>0</v>
      </c>
      <c r="AK150" s="829">
        <f>'O5 Details by Class &amp; Accounts'!AP162</f>
        <v>0</v>
      </c>
      <c r="AL150" s="829">
        <f>'O5 Details by Class &amp; Accounts'!AQ162</f>
        <v>0</v>
      </c>
      <c r="AM150" s="829">
        <f>'O5 Details by Class &amp; Accounts'!AR162</f>
        <v>0</v>
      </c>
      <c r="AN150" s="829">
        <f>'O5 Details by Class &amp; Accounts'!AS162</f>
        <v>0</v>
      </c>
      <c r="AO150" s="829">
        <f>'O5 Details by Class &amp; Accounts'!AT162</f>
        <v>0</v>
      </c>
      <c r="AP150" s="829">
        <f>'O5 Details by Class &amp; Accounts'!AU162</f>
        <v>0</v>
      </c>
      <c r="AQ150" s="829">
        <f>'O5 Details by Class &amp; Accounts'!AV162</f>
        <v>0</v>
      </c>
      <c r="AR150" s="829">
        <f>'O5 Details by Class &amp; Accounts'!AW162</f>
        <v>0</v>
      </c>
      <c r="AS150" s="1205"/>
      <c r="AV150" s="1941">
        <v>1845</v>
      </c>
    </row>
    <row r="151" spans="1:48" s="685" customFormat="1" ht="25.5" x14ac:dyDescent="0.2">
      <c r="A151" s="1204">
        <v>5155</v>
      </c>
      <c r="B151" s="1173" t="s">
        <v>13</v>
      </c>
      <c r="C151" s="1183">
        <f t="shared" si="37"/>
        <v>0</v>
      </c>
      <c r="D151" s="829">
        <f>'O5 Details by Class &amp; Accounts'!I163</f>
        <v>0</v>
      </c>
      <c r="E151" s="829">
        <f>'O5 Details by Class &amp; Accounts'!J163</f>
        <v>0</v>
      </c>
      <c r="F151" s="829">
        <f>'O5 Details by Class &amp; Accounts'!K163</f>
        <v>0</v>
      </c>
      <c r="G151" s="829">
        <f>'O5 Details by Class &amp; Accounts'!L163</f>
        <v>0</v>
      </c>
      <c r="H151" s="829">
        <f>'O5 Details by Class &amp; Accounts'!M163</f>
        <v>0</v>
      </c>
      <c r="I151" s="829">
        <f>'O5 Details by Class &amp; Accounts'!N163</f>
        <v>0</v>
      </c>
      <c r="J151" s="829">
        <f>'O5 Details by Class &amp; Accounts'!O163</f>
        <v>0</v>
      </c>
      <c r="K151" s="829">
        <f>'O5 Details by Class &amp; Accounts'!P163</f>
        <v>0</v>
      </c>
      <c r="L151" s="829">
        <f>'O5 Details by Class &amp; Accounts'!Q163</f>
        <v>0</v>
      </c>
      <c r="M151" s="829">
        <f>'O5 Details by Class &amp; Accounts'!R163</f>
        <v>0</v>
      </c>
      <c r="N151" s="829">
        <f>'O5 Details by Class &amp; Accounts'!S163</f>
        <v>0</v>
      </c>
      <c r="O151" s="829">
        <f>'O5 Details by Class &amp; Accounts'!T163</f>
        <v>0</v>
      </c>
      <c r="P151" s="829">
        <f>'O5 Details by Class &amp; Accounts'!U163</f>
        <v>0</v>
      </c>
      <c r="Q151" s="829">
        <f>'O5 Details by Class &amp; Accounts'!V163</f>
        <v>0</v>
      </c>
      <c r="R151" s="829">
        <f>'O5 Details by Class &amp; Accounts'!W163</f>
        <v>0</v>
      </c>
      <c r="S151" s="829">
        <f>'O5 Details by Class &amp; Accounts'!X163</f>
        <v>0</v>
      </c>
      <c r="T151" s="829">
        <f>'O5 Details by Class &amp; Accounts'!Y163</f>
        <v>0</v>
      </c>
      <c r="U151" s="829">
        <f>'O5 Details by Class &amp; Accounts'!Z163</f>
        <v>0</v>
      </c>
      <c r="V151" s="829">
        <f>'O5 Details by Class &amp; Accounts'!AA163</f>
        <v>0</v>
      </c>
      <c r="W151" s="829">
        <f>'O5 Details by Class &amp; Accounts'!AB163</f>
        <v>0</v>
      </c>
      <c r="X151" s="1183">
        <f t="shared" si="38"/>
        <v>400</v>
      </c>
      <c r="Y151" s="829">
        <f>'O5 Details by Class &amp; Accounts'!AD163</f>
        <v>400</v>
      </c>
      <c r="Z151" s="829">
        <f>'O5 Details by Class &amp; Accounts'!AE163</f>
        <v>0</v>
      </c>
      <c r="AA151" s="829">
        <f>'O5 Details by Class &amp; Accounts'!AF163</f>
        <v>0</v>
      </c>
      <c r="AB151" s="829">
        <f>'O5 Details by Class &amp; Accounts'!AG163</f>
        <v>0</v>
      </c>
      <c r="AC151" s="829">
        <f>'O5 Details by Class &amp; Accounts'!AH163</f>
        <v>0</v>
      </c>
      <c r="AD151" s="829">
        <f>'O5 Details by Class &amp; Accounts'!AI163</f>
        <v>0</v>
      </c>
      <c r="AE151" s="829">
        <f>'O5 Details by Class &amp; Accounts'!AJ163</f>
        <v>0</v>
      </c>
      <c r="AF151" s="829">
        <f>'O5 Details by Class &amp; Accounts'!AK163</f>
        <v>0</v>
      </c>
      <c r="AG151" s="829">
        <f>'O5 Details by Class &amp; Accounts'!AL163</f>
        <v>0</v>
      </c>
      <c r="AH151" s="829">
        <f>'O5 Details by Class &amp; Accounts'!AM163</f>
        <v>0</v>
      </c>
      <c r="AI151" s="829">
        <f>'O5 Details by Class &amp; Accounts'!AN163</f>
        <v>0</v>
      </c>
      <c r="AJ151" s="829">
        <f>'O5 Details by Class &amp; Accounts'!AO163</f>
        <v>0</v>
      </c>
      <c r="AK151" s="829">
        <f>'O5 Details by Class &amp; Accounts'!AP163</f>
        <v>0</v>
      </c>
      <c r="AL151" s="829">
        <f>'O5 Details by Class &amp; Accounts'!AQ163</f>
        <v>0</v>
      </c>
      <c r="AM151" s="829">
        <f>'O5 Details by Class &amp; Accounts'!AR163</f>
        <v>0</v>
      </c>
      <c r="AN151" s="829">
        <f>'O5 Details by Class &amp; Accounts'!AS163</f>
        <v>0</v>
      </c>
      <c r="AO151" s="829">
        <f>'O5 Details by Class &amp; Accounts'!AT163</f>
        <v>0</v>
      </c>
      <c r="AP151" s="829">
        <f>'O5 Details by Class &amp; Accounts'!AU163</f>
        <v>0</v>
      </c>
      <c r="AQ151" s="829">
        <f>'O5 Details by Class &amp; Accounts'!AV163</f>
        <v>0</v>
      </c>
      <c r="AR151" s="829">
        <f>'O5 Details by Class &amp; Accounts'!AW163</f>
        <v>0</v>
      </c>
      <c r="AS151" s="1205"/>
      <c r="AV151" s="1941">
        <v>1855</v>
      </c>
    </row>
    <row r="152" spans="1:48" s="685" customFormat="1" ht="12.75" x14ac:dyDescent="0.2">
      <c r="A152" s="1204">
        <v>5160</v>
      </c>
      <c r="B152" s="1173" t="s">
        <v>14</v>
      </c>
      <c r="C152" s="1183">
        <f t="shared" si="37"/>
        <v>16499.999999999996</v>
      </c>
      <c r="D152" s="829">
        <f>'O5 Details by Class &amp; Accounts'!I164</f>
        <v>8083.1873414100137</v>
      </c>
      <c r="E152" s="829">
        <f>'O5 Details by Class &amp; Accounts'!J164</f>
        <v>2788.7989739692443</v>
      </c>
      <c r="F152" s="829">
        <f>'O5 Details by Class &amp; Accounts'!K164</f>
        <v>5282.509765207622</v>
      </c>
      <c r="G152" s="829">
        <f>'O5 Details by Class &amp; Accounts'!L164</f>
        <v>0</v>
      </c>
      <c r="H152" s="829">
        <f>'O5 Details by Class &amp; Accounts'!M164</f>
        <v>309.40269415588818</v>
      </c>
      <c r="I152" s="829">
        <f>'O5 Details by Class &amp; Accounts'!N164</f>
        <v>0</v>
      </c>
      <c r="J152" s="829">
        <f>'O5 Details by Class &amp; Accounts'!O164</f>
        <v>0</v>
      </c>
      <c r="K152" s="829">
        <f>'O5 Details by Class &amp; Accounts'!P164</f>
        <v>3.1528116033348237</v>
      </c>
      <c r="L152" s="829">
        <f>'O5 Details by Class &amp; Accounts'!Q164</f>
        <v>32.948413653896843</v>
      </c>
      <c r="M152" s="829">
        <f>'O5 Details by Class &amp; Accounts'!R164</f>
        <v>0</v>
      </c>
      <c r="N152" s="829">
        <f>'O5 Details by Class &amp; Accounts'!S164</f>
        <v>0</v>
      </c>
      <c r="O152" s="829">
        <f>'O5 Details by Class &amp; Accounts'!T164</f>
        <v>0</v>
      </c>
      <c r="P152" s="829">
        <f>'O5 Details by Class &amp; Accounts'!U164</f>
        <v>0</v>
      </c>
      <c r="Q152" s="829">
        <f>'O5 Details by Class &amp; Accounts'!V164</f>
        <v>0</v>
      </c>
      <c r="R152" s="829">
        <f>'O5 Details by Class &amp; Accounts'!W164</f>
        <v>0</v>
      </c>
      <c r="S152" s="829">
        <f>'O5 Details by Class &amp; Accounts'!X164</f>
        <v>0</v>
      </c>
      <c r="T152" s="829">
        <f>'O5 Details by Class &amp; Accounts'!Y164</f>
        <v>0</v>
      </c>
      <c r="U152" s="829">
        <f>'O5 Details by Class &amp; Accounts'!Z164</f>
        <v>0</v>
      </c>
      <c r="V152" s="829">
        <f>'O5 Details by Class &amp; Accounts'!AA164</f>
        <v>0</v>
      </c>
      <c r="W152" s="829">
        <f>'O5 Details by Class &amp; Accounts'!AB164</f>
        <v>0</v>
      </c>
      <c r="X152" s="1183">
        <f t="shared" si="38"/>
        <v>9019.9500113610557</v>
      </c>
      <c r="Y152" s="829">
        <f>'O5 Details by Class &amp; Accounts'!AD164</f>
        <v>8028.6753010679395</v>
      </c>
      <c r="Z152" s="829">
        <f>'O5 Details by Class &amp; Accounts'!AE164</f>
        <v>885.79868211770054</v>
      </c>
      <c r="AA152" s="829">
        <f>'O5 Details by Class &amp; Accounts'!AF164</f>
        <v>105.47602817541468</v>
      </c>
      <c r="AB152" s="829">
        <f>'O5 Details by Class &amp; Accounts'!AG164</f>
        <v>0</v>
      </c>
      <c r="AC152" s="829">
        <f>'O5 Details by Class &amp; Accounts'!AH164</f>
        <v>0</v>
      </c>
      <c r="AD152" s="829">
        <f>'O5 Details by Class &amp; Accounts'!AI164</f>
        <v>0</v>
      </c>
      <c r="AE152" s="829">
        <f>'O5 Details by Class &amp; Accounts'!AJ164</f>
        <v>1803.8400363553737</v>
      </c>
      <c r="AF152" s="829">
        <f>'O5 Details by Class &amp; Accounts'!AK164</f>
        <v>111.2247216541695</v>
      </c>
      <c r="AG152" s="829">
        <f>'O5 Details by Class &amp; Accounts'!AL164</f>
        <v>64.985230629402409</v>
      </c>
      <c r="AH152" s="829">
        <f>'O5 Details by Class &amp; Accounts'!AM164</f>
        <v>0</v>
      </c>
      <c r="AI152" s="829">
        <f>'O5 Details by Class &amp; Accounts'!AN164</f>
        <v>0</v>
      </c>
      <c r="AJ152" s="829">
        <f>'O5 Details by Class &amp; Accounts'!AO164</f>
        <v>0</v>
      </c>
      <c r="AK152" s="829">
        <f>'O5 Details by Class &amp; Accounts'!AP164</f>
        <v>0</v>
      </c>
      <c r="AL152" s="829">
        <f>'O5 Details by Class &amp; Accounts'!AQ164</f>
        <v>0</v>
      </c>
      <c r="AM152" s="829">
        <f>'O5 Details by Class &amp; Accounts'!AR164</f>
        <v>0</v>
      </c>
      <c r="AN152" s="829">
        <f>'O5 Details by Class &amp; Accounts'!AS164</f>
        <v>0</v>
      </c>
      <c r="AO152" s="829">
        <f>'O5 Details by Class &amp; Accounts'!AT164</f>
        <v>0</v>
      </c>
      <c r="AP152" s="829">
        <f>'O5 Details by Class &amp; Accounts'!AU164</f>
        <v>0</v>
      </c>
      <c r="AQ152" s="829">
        <f>'O5 Details by Class &amp; Accounts'!AV164</f>
        <v>0</v>
      </c>
      <c r="AR152" s="829">
        <f>'O5 Details by Class &amp; Accounts'!AW164</f>
        <v>0</v>
      </c>
      <c r="AS152" s="1205"/>
      <c r="AV152" s="1941">
        <v>1850</v>
      </c>
    </row>
    <row r="153" spans="1:48" s="685" customFormat="1" ht="12.75" x14ac:dyDescent="0.2">
      <c r="A153" s="1204">
        <v>5175</v>
      </c>
      <c r="B153" s="1173" t="s">
        <v>1625</v>
      </c>
      <c r="C153" s="1183">
        <f t="shared" si="37"/>
        <v>0</v>
      </c>
      <c r="D153" s="829">
        <f>'O5 Details by Class &amp; Accounts'!I165</f>
        <v>0</v>
      </c>
      <c r="E153" s="829">
        <f>'O5 Details by Class &amp; Accounts'!J165</f>
        <v>0</v>
      </c>
      <c r="F153" s="829">
        <f>'O5 Details by Class &amp; Accounts'!K165</f>
        <v>0</v>
      </c>
      <c r="G153" s="829">
        <f>'O5 Details by Class &amp; Accounts'!L165</f>
        <v>0</v>
      </c>
      <c r="H153" s="829">
        <f>'O5 Details by Class &amp; Accounts'!M165</f>
        <v>0</v>
      </c>
      <c r="I153" s="829">
        <f>'O5 Details by Class &amp; Accounts'!N165</f>
        <v>0</v>
      </c>
      <c r="J153" s="829">
        <f>'O5 Details by Class &amp; Accounts'!O165</f>
        <v>0</v>
      </c>
      <c r="K153" s="829">
        <f>'O5 Details by Class &amp; Accounts'!P165</f>
        <v>0</v>
      </c>
      <c r="L153" s="829">
        <f>'O5 Details by Class &amp; Accounts'!Q165</f>
        <v>0</v>
      </c>
      <c r="M153" s="829">
        <f>'O5 Details by Class &amp; Accounts'!R165</f>
        <v>0</v>
      </c>
      <c r="N153" s="829">
        <f>'O5 Details by Class &amp; Accounts'!S165</f>
        <v>0</v>
      </c>
      <c r="O153" s="829">
        <f>'O5 Details by Class &amp; Accounts'!T165</f>
        <v>0</v>
      </c>
      <c r="P153" s="829">
        <f>'O5 Details by Class &amp; Accounts'!U165</f>
        <v>0</v>
      </c>
      <c r="Q153" s="829">
        <f>'O5 Details by Class &amp; Accounts'!V165</f>
        <v>0</v>
      </c>
      <c r="R153" s="829">
        <f>'O5 Details by Class &amp; Accounts'!W165</f>
        <v>0</v>
      </c>
      <c r="S153" s="829">
        <f>'O5 Details by Class &amp; Accounts'!X165</f>
        <v>0</v>
      </c>
      <c r="T153" s="829">
        <f>'O5 Details by Class &amp; Accounts'!Y165</f>
        <v>0</v>
      </c>
      <c r="U153" s="829">
        <f>'O5 Details by Class &amp; Accounts'!Z165</f>
        <v>0</v>
      </c>
      <c r="V153" s="829">
        <f>'O5 Details by Class &amp; Accounts'!AA165</f>
        <v>0</v>
      </c>
      <c r="W153" s="829">
        <f>'O5 Details by Class &amp; Accounts'!AB165</f>
        <v>0</v>
      </c>
      <c r="X153" s="1183">
        <f t="shared" si="38"/>
        <v>482.20413718727127</v>
      </c>
      <c r="Y153" s="829">
        <f>'O5 Details by Class &amp; Accounts'!AD165</f>
        <v>327.56358363453853</v>
      </c>
      <c r="Z153" s="829">
        <f>'O5 Details by Class &amp; Accounts'!AE165</f>
        <v>139.51135399777547</v>
      </c>
      <c r="AA153" s="829">
        <f>'O5 Details by Class &amp; Accounts'!AF165</f>
        <v>15.129199554957266</v>
      </c>
      <c r="AB153" s="829">
        <f>'O5 Details by Class &amp; Accounts'!AG165</f>
        <v>0</v>
      </c>
      <c r="AC153" s="829">
        <f>'O5 Details by Class &amp; Accounts'!AH165</f>
        <v>13.480068955656273</v>
      </c>
      <c r="AD153" s="829">
        <f>'O5 Details by Class &amp; Accounts'!AI165</f>
        <v>4.3157938570724079</v>
      </c>
      <c r="AE153" s="829">
        <f>'O5 Details by Class &amp; Accounts'!AJ165</f>
        <v>0</v>
      </c>
      <c r="AF153" s="829">
        <f>'O5 Details by Class &amp; Accounts'!AK165</f>
        <v>0</v>
      </c>
      <c r="AG153" s="829">
        <f>'O5 Details by Class &amp; Accounts'!AL165</f>
        <v>0</v>
      </c>
      <c r="AH153" s="829">
        <f>'O5 Details by Class &amp; Accounts'!AM165</f>
        <v>0</v>
      </c>
      <c r="AI153" s="829">
        <f>'O5 Details by Class &amp; Accounts'!AN165</f>
        <v>0</v>
      </c>
      <c r="AJ153" s="829">
        <f>'O5 Details by Class &amp; Accounts'!AO165</f>
        <v>0</v>
      </c>
      <c r="AK153" s="829">
        <f>'O5 Details by Class &amp; Accounts'!AP165</f>
        <v>0</v>
      </c>
      <c r="AL153" s="829">
        <f>'O5 Details by Class &amp; Accounts'!AQ165</f>
        <v>0</v>
      </c>
      <c r="AM153" s="829">
        <f>'O5 Details by Class &amp; Accounts'!AR165</f>
        <v>0</v>
      </c>
      <c r="AN153" s="829">
        <f>'O5 Details by Class &amp; Accounts'!AS165</f>
        <v>0</v>
      </c>
      <c r="AO153" s="829">
        <f>'O5 Details by Class &amp; Accounts'!AT165</f>
        <v>0</v>
      </c>
      <c r="AP153" s="829">
        <f>'O5 Details by Class &amp; Accounts'!AU165</f>
        <v>0</v>
      </c>
      <c r="AQ153" s="829">
        <f>'O5 Details by Class &amp; Accounts'!AV165</f>
        <v>0</v>
      </c>
      <c r="AR153" s="829">
        <f>'O5 Details by Class &amp; Accounts'!AW165</f>
        <v>0</v>
      </c>
      <c r="AS153" s="1205"/>
      <c r="AV153" s="1941">
        <v>1860</v>
      </c>
    </row>
    <row r="154" spans="1:48" s="685" customFormat="1" ht="12.75" x14ac:dyDescent="0.2">
      <c r="A154" s="1204">
        <v>5305</v>
      </c>
      <c r="B154" s="1173" t="s">
        <v>1635</v>
      </c>
      <c r="C154" s="1183">
        <f t="shared" si="37"/>
        <v>0</v>
      </c>
      <c r="D154" s="829">
        <f>'O5 Details by Class &amp; Accounts'!I166</f>
        <v>0</v>
      </c>
      <c r="E154" s="829">
        <f>'O5 Details by Class &amp; Accounts'!J166</f>
        <v>0</v>
      </c>
      <c r="F154" s="829">
        <f>'O5 Details by Class &amp; Accounts'!K166</f>
        <v>0</v>
      </c>
      <c r="G154" s="829">
        <f>'O5 Details by Class &amp; Accounts'!L166</f>
        <v>0</v>
      </c>
      <c r="H154" s="829">
        <f>'O5 Details by Class &amp; Accounts'!M166</f>
        <v>0</v>
      </c>
      <c r="I154" s="829">
        <f>'O5 Details by Class &amp; Accounts'!N166</f>
        <v>0</v>
      </c>
      <c r="J154" s="829">
        <f>'O5 Details by Class &amp; Accounts'!O166</f>
        <v>0</v>
      </c>
      <c r="K154" s="829">
        <f>'O5 Details by Class &amp; Accounts'!P166</f>
        <v>0</v>
      </c>
      <c r="L154" s="829">
        <f>'O5 Details by Class &amp; Accounts'!Q166</f>
        <v>0</v>
      </c>
      <c r="M154" s="829">
        <f>'O5 Details by Class &amp; Accounts'!R166</f>
        <v>0</v>
      </c>
      <c r="N154" s="829">
        <f>'O5 Details by Class &amp; Accounts'!S166</f>
        <v>0</v>
      </c>
      <c r="O154" s="829">
        <f>'O5 Details by Class &amp; Accounts'!T166</f>
        <v>0</v>
      </c>
      <c r="P154" s="829">
        <f>'O5 Details by Class &amp; Accounts'!U166</f>
        <v>0</v>
      </c>
      <c r="Q154" s="829">
        <f>'O5 Details by Class &amp; Accounts'!V166</f>
        <v>0</v>
      </c>
      <c r="R154" s="829">
        <f>'O5 Details by Class &amp; Accounts'!W166</f>
        <v>0</v>
      </c>
      <c r="S154" s="829">
        <f>'O5 Details by Class &amp; Accounts'!X166</f>
        <v>0</v>
      </c>
      <c r="T154" s="829">
        <f>'O5 Details by Class &amp; Accounts'!Y166</f>
        <v>0</v>
      </c>
      <c r="U154" s="829">
        <f>'O5 Details by Class &amp; Accounts'!Z166</f>
        <v>0</v>
      </c>
      <c r="V154" s="829">
        <f>'O5 Details by Class &amp; Accounts'!AA166</f>
        <v>0</v>
      </c>
      <c r="W154" s="829">
        <f>'O5 Details by Class &amp; Accounts'!AB166</f>
        <v>0</v>
      </c>
      <c r="X154" s="1183">
        <f t="shared" si="38"/>
        <v>226583.58633447214</v>
      </c>
      <c r="Y154" s="829">
        <f>'O5 Details by Class &amp; Accounts'!AD166</f>
        <v>205609.17206899426</v>
      </c>
      <c r="Z154" s="829">
        <f>'O5 Details by Class &amp; Accounts'!AE166</f>
        <v>20189.409942504793</v>
      </c>
      <c r="AA154" s="829">
        <f>'O5 Details by Class &amp; Accounts'!AF166</f>
        <v>785.00432297308555</v>
      </c>
      <c r="AB154" s="829">
        <f>'O5 Details by Class &amp; Accounts'!AG166</f>
        <v>0</v>
      </c>
      <c r="AC154" s="829">
        <f>'O5 Details by Class &amp; Accounts'!AH166</f>
        <v>132.11423048079325</v>
      </c>
      <c r="AD154" s="829">
        <f>'O5 Details by Class &amp; Accounts'!AI166</f>
        <v>43.782041496541957</v>
      </c>
      <c r="AE154" s="829">
        <f>'O5 Details by Class &amp; Accounts'!AJ166</f>
        <v>89.612365636196984</v>
      </c>
      <c r="AF154" s="829">
        <f>'O5 Details by Class &amp; Accounts'!AK166</f>
        <v>73.738175152070667</v>
      </c>
      <c r="AG154" s="829">
        <f>'O5 Details by Class &amp; Accounts'!AL166</f>
        <v>3528.1668527622701</v>
      </c>
      <c r="AH154" s="829">
        <f>'O5 Details by Class &amp; Accounts'!AM166</f>
        <v>0</v>
      </c>
      <c r="AI154" s="829">
        <f>'O5 Details by Class &amp; Accounts'!AN166</f>
        <v>0</v>
      </c>
      <c r="AJ154" s="829">
        <f>'O5 Details by Class &amp; Accounts'!AO166</f>
        <v>0</v>
      </c>
      <c r="AK154" s="829">
        <f>'O5 Details by Class &amp; Accounts'!AP166</f>
        <v>0</v>
      </c>
      <c r="AL154" s="829">
        <f>'O5 Details by Class &amp; Accounts'!AQ166</f>
        <v>0</v>
      </c>
      <c r="AM154" s="829">
        <f>'O5 Details by Class &amp; Accounts'!AR166</f>
        <v>0</v>
      </c>
      <c r="AN154" s="829">
        <f>'O5 Details by Class &amp; Accounts'!AS166</f>
        <v>0</v>
      </c>
      <c r="AO154" s="829">
        <f>'O5 Details by Class &amp; Accounts'!AT166</f>
        <v>0</v>
      </c>
      <c r="AP154" s="829">
        <f>'O5 Details by Class &amp; Accounts'!AU166</f>
        <v>0</v>
      </c>
      <c r="AQ154" s="829">
        <f>'O5 Details by Class &amp; Accounts'!AV166</f>
        <v>0</v>
      </c>
      <c r="AR154" s="829">
        <f>'O5 Details by Class &amp; Accounts'!AW166</f>
        <v>0</v>
      </c>
      <c r="AS154" s="1205"/>
      <c r="AV154" s="1941" t="s">
        <v>1361</v>
      </c>
    </row>
    <row r="155" spans="1:48" s="685" customFormat="1" ht="12.75" x14ac:dyDescent="0.2">
      <c r="A155" s="1204">
        <v>5310</v>
      </c>
      <c r="B155" s="1173" t="s">
        <v>289</v>
      </c>
      <c r="C155" s="1183">
        <f t="shared" si="37"/>
        <v>0</v>
      </c>
      <c r="D155" s="829">
        <f>'O5 Details by Class &amp; Accounts'!I167</f>
        <v>0</v>
      </c>
      <c r="E155" s="829">
        <f>'O5 Details by Class &amp; Accounts'!J167</f>
        <v>0</v>
      </c>
      <c r="F155" s="829">
        <f>'O5 Details by Class &amp; Accounts'!K167</f>
        <v>0</v>
      </c>
      <c r="G155" s="829">
        <f>'O5 Details by Class &amp; Accounts'!L167</f>
        <v>0</v>
      </c>
      <c r="H155" s="829">
        <f>'O5 Details by Class &amp; Accounts'!M167</f>
        <v>0</v>
      </c>
      <c r="I155" s="829">
        <f>'O5 Details by Class &amp; Accounts'!N167</f>
        <v>0</v>
      </c>
      <c r="J155" s="829">
        <f>'O5 Details by Class &amp; Accounts'!O167</f>
        <v>0</v>
      </c>
      <c r="K155" s="829">
        <f>'O5 Details by Class &amp; Accounts'!P167</f>
        <v>0</v>
      </c>
      <c r="L155" s="829">
        <f>'O5 Details by Class &amp; Accounts'!Q167</f>
        <v>0</v>
      </c>
      <c r="M155" s="829">
        <f>'O5 Details by Class &amp; Accounts'!R167</f>
        <v>0</v>
      </c>
      <c r="N155" s="829">
        <f>'O5 Details by Class &amp; Accounts'!S167</f>
        <v>0</v>
      </c>
      <c r="O155" s="829">
        <f>'O5 Details by Class &amp; Accounts'!T167</f>
        <v>0</v>
      </c>
      <c r="P155" s="829">
        <f>'O5 Details by Class &amp; Accounts'!U167</f>
        <v>0</v>
      </c>
      <c r="Q155" s="829">
        <f>'O5 Details by Class &amp; Accounts'!V167</f>
        <v>0</v>
      </c>
      <c r="R155" s="829">
        <f>'O5 Details by Class &amp; Accounts'!W167</f>
        <v>0</v>
      </c>
      <c r="S155" s="829">
        <f>'O5 Details by Class &amp; Accounts'!X167</f>
        <v>0</v>
      </c>
      <c r="T155" s="829">
        <f>'O5 Details by Class &amp; Accounts'!Y167</f>
        <v>0</v>
      </c>
      <c r="U155" s="829">
        <f>'O5 Details by Class &amp; Accounts'!Z167</f>
        <v>0</v>
      </c>
      <c r="V155" s="829">
        <f>'O5 Details by Class &amp; Accounts'!AA167</f>
        <v>0</v>
      </c>
      <c r="W155" s="829">
        <f>'O5 Details by Class &amp; Accounts'!AB167</f>
        <v>0</v>
      </c>
      <c r="X155" s="1183">
        <f t="shared" si="38"/>
        <v>240528.54285255724</v>
      </c>
      <c r="Y155" s="829">
        <f>'O5 Details by Class &amp; Accounts'!AD167</f>
        <v>207171.60544618018</v>
      </c>
      <c r="Z155" s="829">
        <f>'O5 Details by Class &amp; Accounts'!AE167</f>
        <v>16407.588701048575</v>
      </c>
      <c r="AA155" s="829">
        <f>'O5 Details by Class &amp; Accounts'!AF167</f>
        <v>16949.348705328481</v>
      </c>
      <c r="AB155" s="829">
        <f>'O5 Details by Class &amp; Accounts'!AG167</f>
        <v>0</v>
      </c>
      <c r="AC155" s="829">
        <f>'O5 Details by Class &amp; Accounts'!AH167</f>
        <v>464.36571795420502</v>
      </c>
      <c r="AD155" s="829">
        <f>'O5 Details by Class &amp; Accounts'!AI167</f>
        <v>116.09142948855126</v>
      </c>
      <c r="AE155" s="829">
        <f>'O5 Details by Class &amp; Accounts'!AJ167</f>
        <v>0</v>
      </c>
      <c r="AF155" s="829">
        <f>'O5 Details by Class &amp; Accounts'!AK167</f>
        <v>0</v>
      </c>
      <c r="AG155" s="829">
        <f>'O5 Details by Class &amp; Accounts'!AL167</f>
        <v>0</v>
      </c>
      <c r="AH155" s="829">
        <f>'O5 Details by Class &amp; Accounts'!AM167</f>
        <v>0</v>
      </c>
      <c r="AI155" s="829">
        <f>'O5 Details by Class &amp; Accounts'!AN167</f>
        <v>0</v>
      </c>
      <c r="AJ155" s="829">
        <f>'O5 Details by Class &amp; Accounts'!AO167</f>
        <v>0</v>
      </c>
      <c r="AK155" s="829">
        <f>'O5 Details by Class &amp; Accounts'!AP167</f>
        <v>0</v>
      </c>
      <c r="AL155" s="829">
        <f>'O5 Details by Class &amp; Accounts'!AQ167</f>
        <v>0</v>
      </c>
      <c r="AM155" s="829">
        <f>'O5 Details by Class &amp; Accounts'!AR167</f>
        <v>0</v>
      </c>
      <c r="AN155" s="829">
        <f>'O5 Details by Class &amp; Accounts'!AS167</f>
        <v>0</v>
      </c>
      <c r="AO155" s="829">
        <f>'O5 Details by Class &amp; Accounts'!AT167</f>
        <v>0</v>
      </c>
      <c r="AP155" s="829">
        <f>'O5 Details by Class &amp; Accounts'!AU167</f>
        <v>0</v>
      </c>
      <c r="AQ155" s="829">
        <f>'O5 Details by Class &amp; Accounts'!AV167</f>
        <v>0</v>
      </c>
      <c r="AR155" s="829">
        <f>'O5 Details by Class &amp; Accounts'!AW167</f>
        <v>0</v>
      </c>
      <c r="AS155" s="1205"/>
      <c r="AV155" s="1941" t="s">
        <v>821</v>
      </c>
    </row>
    <row r="156" spans="1:48" s="685" customFormat="1" ht="12.75" x14ac:dyDescent="0.2">
      <c r="A156" s="1204">
        <v>5315</v>
      </c>
      <c r="B156" s="1173" t="s">
        <v>1220</v>
      </c>
      <c r="C156" s="1183">
        <f t="shared" si="37"/>
        <v>0</v>
      </c>
      <c r="D156" s="829">
        <f>'O5 Details by Class &amp; Accounts'!I168</f>
        <v>0</v>
      </c>
      <c r="E156" s="829">
        <f>'O5 Details by Class &amp; Accounts'!J168</f>
        <v>0</v>
      </c>
      <c r="F156" s="829">
        <f>'O5 Details by Class &amp; Accounts'!K168</f>
        <v>0</v>
      </c>
      <c r="G156" s="829">
        <f>'O5 Details by Class &amp; Accounts'!L168</f>
        <v>0</v>
      </c>
      <c r="H156" s="829">
        <f>'O5 Details by Class &amp; Accounts'!M168</f>
        <v>0</v>
      </c>
      <c r="I156" s="829">
        <f>'O5 Details by Class &amp; Accounts'!N168</f>
        <v>0</v>
      </c>
      <c r="J156" s="829">
        <f>'O5 Details by Class &amp; Accounts'!O168</f>
        <v>0</v>
      </c>
      <c r="K156" s="829">
        <f>'O5 Details by Class &amp; Accounts'!P168</f>
        <v>0</v>
      </c>
      <c r="L156" s="829">
        <f>'O5 Details by Class &amp; Accounts'!Q168</f>
        <v>0</v>
      </c>
      <c r="M156" s="829">
        <f>'O5 Details by Class &amp; Accounts'!R168</f>
        <v>0</v>
      </c>
      <c r="N156" s="829">
        <f>'O5 Details by Class &amp; Accounts'!S168</f>
        <v>0</v>
      </c>
      <c r="O156" s="829">
        <f>'O5 Details by Class &amp; Accounts'!T168</f>
        <v>0</v>
      </c>
      <c r="P156" s="829">
        <f>'O5 Details by Class &amp; Accounts'!U168</f>
        <v>0</v>
      </c>
      <c r="Q156" s="829">
        <f>'O5 Details by Class &amp; Accounts'!V168</f>
        <v>0</v>
      </c>
      <c r="R156" s="829">
        <f>'O5 Details by Class &amp; Accounts'!W168</f>
        <v>0</v>
      </c>
      <c r="S156" s="829">
        <f>'O5 Details by Class &amp; Accounts'!X168</f>
        <v>0</v>
      </c>
      <c r="T156" s="829">
        <f>'O5 Details by Class &amp; Accounts'!Y168</f>
        <v>0</v>
      </c>
      <c r="U156" s="829">
        <f>'O5 Details by Class &amp; Accounts'!Z168</f>
        <v>0</v>
      </c>
      <c r="V156" s="829">
        <f>'O5 Details by Class &amp; Accounts'!AA168</f>
        <v>0</v>
      </c>
      <c r="W156" s="829">
        <f>'O5 Details by Class &amp; Accounts'!AB168</f>
        <v>0</v>
      </c>
      <c r="X156" s="1183">
        <f t="shared" si="38"/>
        <v>1159477.6012665611</v>
      </c>
      <c r="Y156" s="829">
        <f>'O5 Details by Class &amp; Accounts'!AD168</f>
        <v>1052146.9515318167</v>
      </c>
      <c r="Z156" s="829">
        <f>'O5 Details by Class &amp; Accounts'!AE168</f>
        <v>103313.61150126379</v>
      </c>
      <c r="AA156" s="829">
        <f>'O5 Details by Class &amp; Accounts'!AF168</f>
        <v>4017.0382334805436</v>
      </c>
      <c r="AB156" s="829">
        <f>'O5 Details by Class &amp; Accounts'!AG168</f>
        <v>0</v>
      </c>
      <c r="AC156" s="829">
        <f>'O5 Details by Class &amp; Accounts'!AH168</f>
        <v>676.05731522373128</v>
      </c>
      <c r="AD156" s="829">
        <f>'O5 Details by Class &amp; Accounts'!AI168</f>
        <v>224.04224981251562</v>
      </c>
      <c r="AE156" s="829">
        <f>'O5 Details by Class &amp; Accounts'!AJ168</f>
        <v>458.56600838818986</v>
      </c>
      <c r="AF156" s="829">
        <f>'O5 Details by Class &amp; Accounts'!AK168</f>
        <v>377.33431547371055</v>
      </c>
      <c r="AG156" s="829">
        <f>'O5 Details by Class &amp; Accounts'!AL168</f>
        <v>18054.398844540734</v>
      </c>
      <c r="AH156" s="829">
        <f>'O5 Details by Class &amp; Accounts'!AM168</f>
        <v>0</v>
      </c>
      <c r="AI156" s="829">
        <f>'O5 Details by Class &amp; Accounts'!AN168</f>
        <v>0</v>
      </c>
      <c r="AJ156" s="829">
        <f>'O5 Details by Class &amp; Accounts'!AO168</f>
        <v>0</v>
      </c>
      <c r="AK156" s="829">
        <f>'O5 Details by Class &amp; Accounts'!AP168</f>
        <v>0</v>
      </c>
      <c r="AL156" s="829">
        <f>'O5 Details by Class &amp; Accounts'!AQ168</f>
        <v>0</v>
      </c>
      <c r="AM156" s="829">
        <f>'O5 Details by Class &amp; Accounts'!AR168</f>
        <v>0</v>
      </c>
      <c r="AN156" s="829">
        <f>'O5 Details by Class &amp; Accounts'!AS168</f>
        <v>0</v>
      </c>
      <c r="AO156" s="829">
        <f>'O5 Details by Class &amp; Accounts'!AT168</f>
        <v>0</v>
      </c>
      <c r="AP156" s="829">
        <f>'O5 Details by Class &amp; Accounts'!AU168</f>
        <v>0</v>
      </c>
      <c r="AQ156" s="829">
        <f>'O5 Details by Class &amp; Accounts'!AV168</f>
        <v>0</v>
      </c>
      <c r="AR156" s="829">
        <f>'O5 Details by Class &amp; Accounts'!AW168</f>
        <v>0</v>
      </c>
      <c r="AS156" s="1205"/>
      <c r="AV156" s="1941" t="s">
        <v>1361</v>
      </c>
    </row>
    <row r="157" spans="1:48" s="685" customFormat="1" ht="12.75" x14ac:dyDescent="0.2">
      <c r="A157" s="1204">
        <v>5320</v>
      </c>
      <c r="B157" s="1173" t="s">
        <v>1221</v>
      </c>
      <c r="C157" s="1183">
        <f t="shared" si="37"/>
        <v>0</v>
      </c>
      <c r="D157" s="829">
        <f>'O5 Details by Class &amp; Accounts'!I169</f>
        <v>0</v>
      </c>
      <c r="E157" s="829">
        <f>'O5 Details by Class &amp; Accounts'!J169</f>
        <v>0</v>
      </c>
      <c r="F157" s="829">
        <f>'O5 Details by Class &amp; Accounts'!K169</f>
        <v>0</v>
      </c>
      <c r="G157" s="829">
        <f>'O5 Details by Class &amp; Accounts'!L169</f>
        <v>0</v>
      </c>
      <c r="H157" s="829">
        <f>'O5 Details by Class &amp; Accounts'!M169</f>
        <v>0</v>
      </c>
      <c r="I157" s="829">
        <f>'O5 Details by Class &amp; Accounts'!N169</f>
        <v>0</v>
      </c>
      <c r="J157" s="829">
        <f>'O5 Details by Class &amp; Accounts'!O169</f>
        <v>0</v>
      </c>
      <c r="K157" s="829">
        <f>'O5 Details by Class &amp; Accounts'!P169</f>
        <v>0</v>
      </c>
      <c r="L157" s="829">
        <f>'O5 Details by Class &amp; Accounts'!Q169</f>
        <v>0</v>
      </c>
      <c r="M157" s="829">
        <f>'O5 Details by Class &amp; Accounts'!R169</f>
        <v>0</v>
      </c>
      <c r="N157" s="829">
        <f>'O5 Details by Class &amp; Accounts'!S169</f>
        <v>0</v>
      </c>
      <c r="O157" s="829">
        <f>'O5 Details by Class &amp; Accounts'!T169</f>
        <v>0</v>
      </c>
      <c r="P157" s="829">
        <f>'O5 Details by Class &amp; Accounts'!U169</f>
        <v>0</v>
      </c>
      <c r="Q157" s="829">
        <f>'O5 Details by Class &amp; Accounts'!V169</f>
        <v>0</v>
      </c>
      <c r="R157" s="829">
        <f>'O5 Details by Class &amp; Accounts'!W169</f>
        <v>0</v>
      </c>
      <c r="S157" s="829">
        <f>'O5 Details by Class &amp; Accounts'!X169</f>
        <v>0</v>
      </c>
      <c r="T157" s="829">
        <f>'O5 Details by Class &amp; Accounts'!Y169</f>
        <v>0</v>
      </c>
      <c r="U157" s="829">
        <f>'O5 Details by Class &amp; Accounts'!Z169</f>
        <v>0</v>
      </c>
      <c r="V157" s="829">
        <f>'O5 Details by Class &amp; Accounts'!AA169</f>
        <v>0</v>
      </c>
      <c r="W157" s="829">
        <f>'O5 Details by Class &amp; Accounts'!AB169</f>
        <v>0</v>
      </c>
      <c r="X157" s="1183">
        <f t="shared" si="38"/>
        <v>238478.55848679275</v>
      </c>
      <c r="Y157" s="829">
        <f>'O5 Details by Class &amp; Accounts'!AD169</f>
        <v>216403.04913479433</v>
      </c>
      <c r="Z157" s="829">
        <f>'O5 Details by Class &amp; Accounts'!AE169</f>
        <v>21249.294609893619</v>
      </c>
      <c r="AA157" s="829">
        <f>'O5 Details by Class &amp; Accounts'!AF169</f>
        <v>826.21474210482461</v>
      </c>
      <c r="AB157" s="829">
        <f>'O5 Details by Class &amp; Accounts'!AG169</f>
        <v>0</v>
      </c>
      <c r="AC157" s="829">
        <f>'O5 Details by Class &amp; Accounts'!AH169</f>
        <v>139.04983918006832</v>
      </c>
      <c r="AD157" s="829">
        <f>'O5 Details by Class &amp; Accounts'!AI169</f>
        <v>46.080469960836595</v>
      </c>
      <c r="AE157" s="829">
        <f>'O5 Details by Class &amp; Accounts'!AJ169</f>
        <v>94.316751381829292</v>
      </c>
      <c r="AF157" s="829">
        <f>'O5 Details by Class &amp; Accounts'!AK169</f>
        <v>77.609212565619544</v>
      </c>
      <c r="AG157" s="829">
        <f>'O5 Details by Class &amp; Accounts'!AL169</f>
        <v>3713.3852401188792</v>
      </c>
      <c r="AH157" s="829">
        <f>'O5 Details by Class &amp; Accounts'!AM169</f>
        <v>0</v>
      </c>
      <c r="AI157" s="829">
        <f>'O5 Details by Class &amp; Accounts'!AN169</f>
        <v>0</v>
      </c>
      <c r="AJ157" s="829">
        <f>'O5 Details by Class &amp; Accounts'!AO169</f>
        <v>0</v>
      </c>
      <c r="AK157" s="829">
        <f>'O5 Details by Class &amp; Accounts'!AP169</f>
        <v>0</v>
      </c>
      <c r="AL157" s="829">
        <f>'O5 Details by Class &amp; Accounts'!AQ169</f>
        <v>0</v>
      </c>
      <c r="AM157" s="829">
        <f>'O5 Details by Class &amp; Accounts'!AR169</f>
        <v>0</v>
      </c>
      <c r="AN157" s="829">
        <f>'O5 Details by Class &amp; Accounts'!AS169</f>
        <v>0</v>
      </c>
      <c r="AO157" s="829">
        <f>'O5 Details by Class &amp; Accounts'!AT169</f>
        <v>0</v>
      </c>
      <c r="AP157" s="829">
        <f>'O5 Details by Class &amp; Accounts'!AU169</f>
        <v>0</v>
      </c>
      <c r="AQ157" s="829">
        <f>'O5 Details by Class &amp; Accounts'!AV169</f>
        <v>0</v>
      </c>
      <c r="AR157" s="829">
        <f>'O5 Details by Class &amp; Accounts'!AW169</f>
        <v>0</v>
      </c>
      <c r="AS157" s="1205"/>
      <c r="AV157" s="1941" t="s">
        <v>1361</v>
      </c>
    </row>
    <row r="158" spans="1:48" s="685" customFormat="1" ht="12.75" x14ac:dyDescent="0.2">
      <c r="A158" s="1204">
        <v>5325</v>
      </c>
      <c r="B158" s="1173" t="s">
        <v>1222</v>
      </c>
      <c r="C158" s="1183">
        <f t="shared" si="37"/>
        <v>0</v>
      </c>
      <c r="D158" s="829">
        <f>'O5 Details by Class &amp; Accounts'!I170</f>
        <v>0</v>
      </c>
      <c r="E158" s="829">
        <f>'O5 Details by Class &amp; Accounts'!J170</f>
        <v>0</v>
      </c>
      <c r="F158" s="829">
        <f>'O5 Details by Class &amp; Accounts'!K170</f>
        <v>0</v>
      </c>
      <c r="G158" s="829">
        <f>'O5 Details by Class &amp; Accounts'!L170</f>
        <v>0</v>
      </c>
      <c r="H158" s="829">
        <f>'O5 Details by Class &amp; Accounts'!M170</f>
        <v>0</v>
      </c>
      <c r="I158" s="829">
        <f>'O5 Details by Class &amp; Accounts'!N170</f>
        <v>0</v>
      </c>
      <c r="J158" s="829">
        <f>'O5 Details by Class &amp; Accounts'!O170</f>
        <v>0</v>
      </c>
      <c r="K158" s="829">
        <f>'O5 Details by Class &amp; Accounts'!P170</f>
        <v>0</v>
      </c>
      <c r="L158" s="829">
        <f>'O5 Details by Class &amp; Accounts'!Q170</f>
        <v>0</v>
      </c>
      <c r="M158" s="829">
        <f>'O5 Details by Class &amp; Accounts'!R170</f>
        <v>0</v>
      </c>
      <c r="N158" s="829">
        <f>'O5 Details by Class &amp; Accounts'!S170</f>
        <v>0</v>
      </c>
      <c r="O158" s="829">
        <f>'O5 Details by Class &amp; Accounts'!T170</f>
        <v>0</v>
      </c>
      <c r="P158" s="829">
        <f>'O5 Details by Class &amp; Accounts'!U170</f>
        <v>0</v>
      </c>
      <c r="Q158" s="829">
        <f>'O5 Details by Class &amp; Accounts'!V170</f>
        <v>0</v>
      </c>
      <c r="R158" s="829">
        <f>'O5 Details by Class &amp; Accounts'!W170</f>
        <v>0</v>
      </c>
      <c r="S158" s="829">
        <f>'O5 Details by Class &amp; Accounts'!X170</f>
        <v>0</v>
      </c>
      <c r="T158" s="829">
        <f>'O5 Details by Class &amp; Accounts'!Y170</f>
        <v>0</v>
      </c>
      <c r="U158" s="829">
        <f>'O5 Details by Class &amp; Accounts'!Z170</f>
        <v>0</v>
      </c>
      <c r="V158" s="829">
        <f>'O5 Details by Class &amp; Accounts'!AA170</f>
        <v>0</v>
      </c>
      <c r="W158" s="829">
        <f>'O5 Details by Class &amp; Accounts'!AB170</f>
        <v>0</v>
      </c>
      <c r="X158" s="1183">
        <f t="shared" si="38"/>
        <v>98.321806516123658</v>
      </c>
      <c r="Y158" s="829">
        <f>'O5 Details by Class &amp; Accounts'!AD170</f>
        <v>89.220342749215348</v>
      </c>
      <c r="Z158" s="829">
        <f>'O5 Details by Class &amp; Accounts'!AE170</f>
        <v>8.7608254867649915</v>
      </c>
      <c r="AA158" s="829">
        <f>'O5 Details by Class &amp; Accounts'!AF170</f>
        <v>0.34063828014332137</v>
      </c>
      <c r="AB158" s="829">
        <f>'O5 Details by Class &amp; Accounts'!AG170</f>
        <v>0</v>
      </c>
      <c r="AC158" s="829">
        <f>'O5 Details by Class &amp; Accounts'!AH170</f>
        <v>5.7328555953670528E-2</v>
      </c>
      <c r="AD158" s="829">
        <f>'O5 Details by Class &amp; Accounts'!AI170</f>
        <v>1.8998416798600117E-2</v>
      </c>
      <c r="AE158" s="829">
        <f>'O5 Details by Class &amp; Accounts'!AJ170</f>
        <v>3.8885648418187369E-2</v>
      </c>
      <c r="AF158" s="829">
        <f>'O5 Details by Class &amp; Accounts'!AK170</f>
        <v>3.1997333555537043E-2</v>
      </c>
      <c r="AG158" s="829">
        <f>'O5 Details by Class &amp; Accounts'!AL170</f>
        <v>1.5309835291503486</v>
      </c>
      <c r="AH158" s="829">
        <f>'O5 Details by Class &amp; Accounts'!AM170</f>
        <v>0</v>
      </c>
      <c r="AI158" s="829">
        <f>'O5 Details by Class &amp; Accounts'!AN170</f>
        <v>0</v>
      </c>
      <c r="AJ158" s="829">
        <f>'O5 Details by Class &amp; Accounts'!AO170</f>
        <v>0</v>
      </c>
      <c r="AK158" s="829">
        <f>'O5 Details by Class &amp; Accounts'!AP170</f>
        <v>0</v>
      </c>
      <c r="AL158" s="829">
        <f>'O5 Details by Class &amp; Accounts'!AQ170</f>
        <v>0</v>
      </c>
      <c r="AM158" s="829">
        <f>'O5 Details by Class &amp; Accounts'!AR170</f>
        <v>0</v>
      </c>
      <c r="AN158" s="829">
        <f>'O5 Details by Class &amp; Accounts'!AS170</f>
        <v>0</v>
      </c>
      <c r="AO158" s="829">
        <f>'O5 Details by Class &amp; Accounts'!AT170</f>
        <v>0</v>
      </c>
      <c r="AP158" s="829">
        <f>'O5 Details by Class &amp; Accounts'!AU170</f>
        <v>0</v>
      </c>
      <c r="AQ158" s="829">
        <f>'O5 Details by Class &amp; Accounts'!AV170</f>
        <v>0</v>
      </c>
      <c r="AR158" s="829">
        <f>'O5 Details by Class &amp; Accounts'!AW170</f>
        <v>0</v>
      </c>
      <c r="AS158" s="1205"/>
      <c r="AV158" s="1941" t="s">
        <v>1361</v>
      </c>
    </row>
    <row r="159" spans="1:48" s="685" customFormat="1" ht="12.75" x14ac:dyDescent="0.2">
      <c r="A159" s="1204">
        <v>5330</v>
      </c>
      <c r="B159" s="1173" t="s">
        <v>1223</v>
      </c>
      <c r="C159" s="1183">
        <f t="shared" si="37"/>
        <v>0</v>
      </c>
      <c r="D159" s="829">
        <f>'O5 Details by Class &amp; Accounts'!I171</f>
        <v>0</v>
      </c>
      <c r="E159" s="829">
        <f>'O5 Details by Class &amp; Accounts'!J171</f>
        <v>0</v>
      </c>
      <c r="F159" s="829">
        <f>'O5 Details by Class &amp; Accounts'!K171</f>
        <v>0</v>
      </c>
      <c r="G159" s="829">
        <f>'O5 Details by Class &amp; Accounts'!L171</f>
        <v>0</v>
      </c>
      <c r="H159" s="829">
        <f>'O5 Details by Class &amp; Accounts'!M171</f>
        <v>0</v>
      </c>
      <c r="I159" s="829">
        <f>'O5 Details by Class &amp; Accounts'!N171</f>
        <v>0</v>
      </c>
      <c r="J159" s="829">
        <f>'O5 Details by Class &amp; Accounts'!O171</f>
        <v>0</v>
      </c>
      <c r="K159" s="829">
        <f>'O5 Details by Class &amp; Accounts'!P171</f>
        <v>0</v>
      </c>
      <c r="L159" s="829">
        <f>'O5 Details by Class &amp; Accounts'!Q171</f>
        <v>0</v>
      </c>
      <c r="M159" s="829">
        <f>'O5 Details by Class &amp; Accounts'!R171</f>
        <v>0</v>
      </c>
      <c r="N159" s="829">
        <f>'O5 Details by Class &amp; Accounts'!S171</f>
        <v>0</v>
      </c>
      <c r="O159" s="829">
        <f>'O5 Details by Class &amp; Accounts'!T171</f>
        <v>0</v>
      </c>
      <c r="P159" s="829">
        <f>'O5 Details by Class &amp; Accounts'!U171</f>
        <v>0</v>
      </c>
      <c r="Q159" s="829">
        <f>'O5 Details by Class &amp; Accounts'!V171</f>
        <v>0</v>
      </c>
      <c r="R159" s="829">
        <f>'O5 Details by Class &amp; Accounts'!W171</f>
        <v>0</v>
      </c>
      <c r="S159" s="829">
        <f>'O5 Details by Class &amp; Accounts'!X171</f>
        <v>0</v>
      </c>
      <c r="T159" s="829">
        <f>'O5 Details by Class &amp; Accounts'!Y171</f>
        <v>0</v>
      </c>
      <c r="U159" s="829">
        <f>'O5 Details by Class &amp; Accounts'!Z171</f>
        <v>0</v>
      </c>
      <c r="V159" s="829">
        <f>'O5 Details by Class &amp; Accounts'!AA171</f>
        <v>0</v>
      </c>
      <c r="W159" s="829">
        <f>'O5 Details by Class &amp; Accounts'!AB171</f>
        <v>0</v>
      </c>
      <c r="X159" s="1183">
        <f t="shared" si="38"/>
        <v>393.28722606449463</v>
      </c>
      <c r="Y159" s="829">
        <f>'O5 Details by Class &amp; Accounts'!AD171</f>
        <v>356.88137099686139</v>
      </c>
      <c r="Z159" s="829">
        <f>'O5 Details by Class &amp; Accounts'!AE171</f>
        <v>35.043301947059966</v>
      </c>
      <c r="AA159" s="829">
        <f>'O5 Details by Class &amp; Accounts'!AF171</f>
        <v>1.3625531205732855</v>
      </c>
      <c r="AB159" s="829">
        <f>'O5 Details by Class &amp; Accounts'!AG171</f>
        <v>0</v>
      </c>
      <c r="AC159" s="829">
        <f>'O5 Details by Class &amp; Accounts'!AH171</f>
        <v>0.22931422381468211</v>
      </c>
      <c r="AD159" s="829">
        <f>'O5 Details by Class &amp; Accounts'!AI171</f>
        <v>7.5993667194400469E-2</v>
      </c>
      <c r="AE159" s="829">
        <f>'O5 Details by Class &amp; Accounts'!AJ171</f>
        <v>0.15554259367274947</v>
      </c>
      <c r="AF159" s="829">
        <f>'O5 Details by Class &amp; Accounts'!AK171</f>
        <v>0.12798933422214817</v>
      </c>
      <c r="AG159" s="829">
        <f>'O5 Details by Class &amp; Accounts'!AL171</f>
        <v>6.1239341166013945</v>
      </c>
      <c r="AH159" s="829">
        <f>'O5 Details by Class &amp; Accounts'!AM171</f>
        <v>0</v>
      </c>
      <c r="AI159" s="829">
        <f>'O5 Details by Class &amp; Accounts'!AN171</f>
        <v>0</v>
      </c>
      <c r="AJ159" s="829">
        <f>'O5 Details by Class &amp; Accounts'!AO171</f>
        <v>0</v>
      </c>
      <c r="AK159" s="829">
        <f>'O5 Details by Class &amp; Accounts'!AP171</f>
        <v>0</v>
      </c>
      <c r="AL159" s="829">
        <f>'O5 Details by Class &amp; Accounts'!AQ171</f>
        <v>0</v>
      </c>
      <c r="AM159" s="829">
        <f>'O5 Details by Class &amp; Accounts'!AR171</f>
        <v>0</v>
      </c>
      <c r="AN159" s="829">
        <f>'O5 Details by Class &amp; Accounts'!AS171</f>
        <v>0</v>
      </c>
      <c r="AO159" s="829">
        <f>'O5 Details by Class &amp; Accounts'!AT171</f>
        <v>0</v>
      </c>
      <c r="AP159" s="829">
        <f>'O5 Details by Class &amp; Accounts'!AU171</f>
        <v>0</v>
      </c>
      <c r="AQ159" s="829">
        <f>'O5 Details by Class &amp; Accounts'!AV171</f>
        <v>0</v>
      </c>
      <c r="AR159" s="829">
        <f>'O5 Details by Class &amp; Accounts'!AW171</f>
        <v>0</v>
      </c>
      <c r="AS159" s="1205"/>
      <c r="AV159" s="1941" t="s">
        <v>1361</v>
      </c>
    </row>
    <row r="160" spans="1:48" s="685" customFormat="1" ht="12.75" x14ac:dyDescent="0.2">
      <c r="A160" s="1204">
        <v>5335</v>
      </c>
      <c r="B160" s="1173" t="s">
        <v>1224</v>
      </c>
      <c r="C160" s="1183">
        <f t="shared" si="37"/>
        <v>0</v>
      </c>
      <c r="D160" s="829">
        <f>'O5 Details by Class &amp; Accounts'!I172</f>
        <v>0</v>
      </c>
      <c r="E160" s="829">
        <f>'O5 Details by Class &amp; Accounts'!J172</f>
        <v>0</v>
      </c>
      <c r="F160" s="829">
        <f>'O5 Details by Class &amp; Accounts'!K172</f>
        <v>0</v>
      </c>
      <c r="G160" s="829">
        <f>'O5 Details by Class &amp; Accounts'!L172</f>
        <v>0</v>
      </c>
      <c r="H160" s="829">
        <f>'O5 Details by Class &amp; Accounts'!M172</f>
        <v>0</v>
      </c>
      <c r="I160" s="829">
        <f>'O5 Details by Class &amp; Accounts'!N172</f>
        <v>0</v>
      </c>
      <c r="J160" s="829">
        <f>'O5 Details by Class &amp; Accounts'!O172</f>
        <v>0</v>
      </c>
      <c r="K160" s="829">
        <f>'O5 Details by Class &amp; Accounts'!P172</f>
        <v>0</v>
      </c>
      <c r="L160" s="829">
        <f>'O5 Details by Class &amp; Accounts'!Q172</f>
        <v>0</v>
      </c>
      <c r="M160" s="829">
        <f>'O5 Details by Class &amp; Accounts'!R172</f>
        <v>0</v>
      </c>
      <c r="N160" s="829">
        <f>'O5 Details by Class &amp; Accounts'!S172</f>
        <v>0</v>
      </c>
      <c r="O160" s="829">
        <f>'O5 Details by Class &amp; Accounts'!T172</f>
        <v>0</v>
      </c>
      <c r="P160" s="829">
        <f>'O5 Details by Class &amp; Accounts'!U172</f>
        <v>0</v>
      </c>
      <c r="Q160" s="829">
        <f>'O5 Details by Class &amp; Accounts'!V172</f>
        <v>0</v>
      </c>
      <c r="R160" s="829">
        <f>'O5 Details by Class &amp; Accounts'!W172</f>
        <v>0</v>
      </c>
      <c r="S160" s="829">
        <f>'O5 Details by Class &amp; Accounts'!X172</f>
        <v>0</v>
      </c>
      <c r="T160" s="829">
        <f>'O5 Details by Class &amp; Accounts'!Y172</f>
        <v>0</v>
      </c>
      <c r="U160" s="829">
        <f>'O5 Details by Class &amp; Accounts'!Z172</f>
        <v>0</v>
      </c>
      <c r="V160" s="829">
        <f>'O5 Details by Class &amp; Accounts'!AA172</f>
        <v>0</v>
      </c>
      <c r="W160" s="829">
        <f>'O5 Details by Class &amp; Accounts'!AB172</f>
        <v>0</v>
      </c>
      <c r="X160" s="1183">
        <f t="shared" si="38"/>
        <v>162000</v>
      </c>
      <c r="Y160" s="829">
        <f>'O5 Details by Class &amp; Accounts'!AD172</f>
        <v>138212.47391656856</v>
      </c>
      <c r="Z160" s="829">
        <f>'O5 Details by Class &amp; Accounts'!AE172</f>
        <v>19396.601950373453</v>
      </c>
      <c r="AA160" s="829">
        <f>'O5 Details by Class &amp; Accounts'!AF172</f>
        <v>4390.9241330579907</v>
      </c>
      <c r="AB160" s="829">
        <f>'O5 Details by Class &amp; Accounts'!AG172</f>
        <v>0</v>
      </c>
      <c r="AC160" s="829">
        <f>'O5 Details by Class &amp; Accounts'!AH172</f>
        <v>0</v>
      </c>
      <c r="AD160" s="829">
        <f>'O5 Details by Class &amp; Accounts'!AI172</f>
        <v>0</v>
      </c>
      <c r="AE160" s="829">
        <f>'O5 Details by Class &amp; Accounts'!AJ172</f>
        <v>0</v>
      </c>
      <c r="AF160" s="829">
        <f>'O5 Details by Class &amp; Accounts'!AK172</f>
        <v>0</v>
      </c>
      <c r="AG160" s="829">
        <f>'O5 Details by Class &amp; Accounts'!AL172</f>
        <v>0</v>
      </c>
      <c r="AH160" s="829">
        <f>'O5 Details by Class &amp; Accounts'!AM172</f>
        <v>0</v>
      </c>
      <c r="AI160" s="829">
        <f>'O5 Details by Class &amp; Accounts'!AN172</f>
        <v>0</v>
      </c>
      <c r="AJ160" s="829">
        <f>'O5 Details by Class &amp; Accounts'!AO172</f>
        <v>0</v>
      </c>
      <c r="AK160" s="829">
        <f>'O5 Details by Class &amp; Accounts'!AP172</f>
        <v>0</v>
      </c>
      <c r="AL160" s="829">
        <f>'O5 Details by Class &amp; Accounts'!AQ172</f>
        <v>0</v>
      </c>
      <c r="AM160" s="829">
        <f>'O5 Details by Class &amp; Accounts'!AR172</f>
        <v>0</v>
      </c>
      <c r="AN160" s="829">
        <f>'O5 Details by Class &amp; Accounts'!AS172</f>
        <v>0</v>
      </c>
      <c r="AO160" s="829">
        <f>'O5 Details by Class &amp; Accounts'!AT172</f>
        <v>0</v>
      </c>
      <c r="AP160" s="829">
        <f>'O5 Details by Class &amp; Accounts'!AU172</f>
        <v>0</v>
      </c>
      <c r="AQ160" s="829">
        <f>'O5 Details by Class &amp; Accounts'!AV172</f>
        <v>0</v>
      </c>
      <c r="AR160" s="829">
        <f>'O5 Details by Class &amp; Accounts'!AW172</f>
        <v>0</v>
      </c>
      <c r="AS160" s="1205"/>
      <c r="AV160" s="1941" t="s">
        <v>1441</v>
      </c>
    </row>
    <row r="161" spans="1:48" s="1169" customFormat="1" ht="25.5" x14ac:dyDescent="0.2">
      <c r="A161" s="1206">
        <v>5340</v>
      </c>
      <c r="B161" s="1207" t="s">
        <v>1225</v>
      </c>
      <c r="C161" s="1208">
        <f t="shared" si="37"/>
        <v>0</v>
      </c>
      <c r="D161" s="1209">
        <f>'O5 Details by Class &amp; Accounts'!I173</f>
        <v>0</v>
      </c>
      <c r="E161" s="1209">
        <f>'O5 Details by Class &amp; Accounts'!J173</f>
        <v>0</v>
      </c>
      <c r="F161" s="1209">
        <f>'O5 Details by Class &amp; Accounts'!K173</f>
        <v>0</v>
      </c>
      <c r="G161" s="1209">
        <f>'O5 Details by Class &amp; Accounts'!L173</f>
        <v>0</v>
      </c>
      <c r="H161" s="1209">
        <f>'O5 Details by Class &amp; Accounts'!M173</f>
        <v>0</v>
      </c>
      <c r="I161" s="1209">
        <f>'O5 Details by Class &amp; Accounts'!N173</f>
        <v>0</v>
      </c>
      <c r="J161" s="1209">
        <f>'O5 Details by Class &amp; Accounts'!O173</f>
        <v>0</v>
      </c>
      <c r="K161" s="1209">
        <f>'O5 Details by Class &amp; Accounts'!P173</f>
        <v>0</v>
      </c>
      <c r="L161" s="1209">
        <f>'O5 Details by Class &amp; Accounts'!Q173</f>
        <v>0</v>
      </c>
      <c r="M161" s="1209">
        <f>'O5 Details by Class &amp; Accounts'!R173</f>
        <v>0</v>
      </c>
      <c r="N161" s="1209">
        <f>'O5 Details by Class &amp; Accounts'!S173</f>
        <v>0</v>
      </c>
      <c r="O161" s="1209">
        <f>'O5 Details by Class &amp; Accounts'!T173</f>
        <v>0</v>
      </c>
      <c r="P161" s="1209">
        <f>'O5 Details by Class &amp; Accounts'!U173</f>
        <v>0</v>
      </c>
      <c r="Q161" s="1209">
        <f>'O5 Details by Class &amp; Accounts'!V173</f>
        <v>0</v>
      </c>
      <c r="R161" s="1209">
        <f>'O5 Details by Class &amp; Accounts'!W173</f>
        <v>0</v>
      </c>
      <c r="S161" s="1209">
        <f>'O5 Details by Class &amp; Accounts'!X173</f>
        <v>0</v>
      </c>
      <c r="T161" s="1209">
        <f>'O5 Details by Class &amp; Accounts'!Y173</f>
        <v>0</v>
      </c>
      <c r="U161" s="1209">
        <f>'O5 Details by Class &amp; Accounts'!Z173</f>
        <v>0</v>
      </c>
      <c r="V161" s="1209">
        <f>'O5 Details by Class &amp; Accounts'!AA173</f>
        <v>0</v>
      </c>
      <c r="W161" s="1209">
        <f>'O5 Details by Class &amp; Accounts'!AB173</f>
        <v>0</v>
      </c>
      <c r="X161" s="1208">
        <f t="shared" si="38"/>
        <v>0</v>
      </c>
      <c r="Y161" s="1209">
        <f>'O5 Details by Class &amp; Accounts'!AD173</f>
        <v>0</v>
      </c>
      <c r="Z161" s="1209">
        <f>'O5 Details by Class &amp; Accounts'!AE173</f>
        <v>0</v>
      </c>
      <c r="AA161" s="1209">
        <f>'O5 Details by Class &amp; Accounts'!AF173</f>
        <v>0</v>
      </c>
      <c r="AB161" s="1209">
        <f>'O5 Details by Class &amp; Accounts'!AG173</f>
        <v>0</v>
      </c>
      <c r="AC161" s="1209">
        <f>'O5 Details by Class &amp; Accounts'!AH173</f>
        <v>0</v>
      </c>
      <c r="AD161" s="1209">
        <f>'O5 Details by Class &amp; Accounts'!AI173</f>
        <v>0</v>
      </c>
      <c r="AE161" s="1209">
        <f>'O5 Details by Class &amp; Accounts'!AJ173</f>
        <v>0</v>
      </c>
      <c r="AF161" s="1209">
        <f>'O5 Details by Class &amp; Accounts'!AK173</f>
        <v>0</v>
      </c>
      <c r="AG161" s="1209">
        <f>'O5 Details by Class &amp; Accounts'!AL173</f>
        <v>0</v>
      </c>
      <c r="AH161" s="1209">
        <f>'O5 Details by Class &amp; Accounts'!AM173</f>
        <v>0</v>
      </c>
      <c r="AI161" s="1209">
        <f>'O5 Details by Class &amp; Accounts'!AN173</f>
        <v>0</v>
      </c>
      <c r="AJ161" s="1209">
        <f>'O5 Details by Class &amp; Accounts'!AO173</f>
        <v>0</v>
      </c>
      <c r="AK161" s="1209">
        <f>'O5 Details by Class &amp; Accounts'!AP173</f>
        <v>0</v>
      </c>
      <c r="AL161" s="1209">
        <f>'O5 Details by Class &amp; Accounts'!AQ173</f>
        <v>0</v>
      </c>
      <c r="AM161" s="1209">
        <f>'O5 Details by Class &amp; Accounts'!AR173</f>
        <v>0</v>
      </c>
      <c r="AN161" s="1209">
        <f>'O5 Details by Class &amp; Accounts'!AS173</f>
        <v>0</v>
      </c>
      <c r="AO161" s="1209">
        <f>'O5 Details by Class &amp; Accounts'!AT173</f>
        <v>0</v>
      </c>
      <c r="AP161" s="1209">
        <f>'O5 Details by Class &amp; Accounts'!AU173</f>
        <v>0</v>
      </c>
      <c r="AQ161" s="1209">
        <f>'O5 Details by Class &amp; Accounts'!AV173</f>
        <v>0</v>
      </c>
      <c r="AR161" s="1209">
        <f>'O5 Details by Class &amp; Accounts'!AW173</f>
        <v>0</v>
      </c>
      <c r="AS161" s="1210"/>
      <c r="AV161" s="1941" t="s">
        <v>1361</v>
      </c>
    </row>
    <row r="162" spans="1:48" s="685" customFormat="1" ht="12.75" x14ac:dyDescent="0.2">
      <c r="A162" s="177"/>
      <c r="B162" s="1171"/>
      <c r="C162" s="1205"/>
      <c r="D162" s="829"/>
      <c r="E162" s="829"/>
      <c r="F162" s="829"/>
      <c r="G162" s="829"/>
      <c r="H162" s="829"/>
      <c r="I162" s="829"/>
      <c r="J162" s="829"/>
      <c r="K162" s="829"/>
      <c r="L162" s="829"/>
      <c r="M162" s="829"/>
      <c r="N162" s="829"/>
      <c r="O162" s="829"/>
      <c r="P162" s="829"/>
      <c r="Q162" s="829"/>
      <c r="R162" s="829"/>
      <c r="S162" s="829"/>
      <c r="T162" s="829"/>
      <c r="U162" s="829"/>
      <c r="V162" s="829"/>
      <c r="W162" s="829"/>
      <c r="X162" s="1183"/>
      <c r="Y162" s="829"/>
      <c r="Z162" s="829"/>
      <c r="AA162" s="829"/>
      <c r="AB162" s="829"/>
      <c r="AC162" s="829"/>
      <c r="AD162" s="829"/>
      <c r="AE162" s="829"/>
      <c r="AF162" s="829"/>
      <c r="AG162" s="829"/>
      <c r="AH162" s="829"/>
      <c r="AI162" s="829"/>
      <c r="AJ162" s="829"/>
      <c r="AK162" s="829"/>
      <c r="AL162" s="829"/>
      <c r="AM162" s="829"/>
      <c r="AN162" s="829"/>
      <c r="AO162" s="829"/>
      <c r="AP162" s="829"/>
      <c r="AQ162" s="829"/>
      <c r="AR162" s="829"/>
      <c r="AS162" s="1205"/>
      <c r="AV162" s="1941" t="e">
        <v>#N/A</v>
      </c>
    </row>
    <row r="163" spans="1:48" s="685" customFormat="1" ht="12.75" x14ac:dyDescent="0.2">
      <c r="A163" s="1211" t="s">
        <v>938</v>
      </c>
      <c r="B163" s="1212" t="s">
        <v>809</v>
      </c>
      <c r="C163" s="1213">
        <f t="shared" si="37"/>
        <v>1921819.6000000006</v>
      </c>
      <c r="D163" s="1189">
        <f>SUM(D119:D161)</f>
        <v>759742.40674088208</v>
      </c>
      <c r="E163" s="1189">
        <f t="shared" ref="E163:AR163" si="39">SUM(E119:E161)</f>
        <v>262107.88386496017</v>
      </c>
      <c r="F163" s="1189">
        <f t="shared" si="39"/>
        <v>539161.44105229224</v>
      </c>
      <c r="G163" s="1189">
        <f t="shared" si="39"/>
        <v>0</v>
      </c>
      <c r="H163" s="1189">
        <f t="shared" si="39"/>
        <v>156881.17527027518</v>
      </c>
      <c r="I163" s="1189">
        <f t="shared" si="39"/>
        <v>200528.03178323153</v>
      </c>
      <c r="J163" s="1189">
        <f t="shared" si="39"/>
        <v>4.9808608516216735</v>
      </c>
      <c r="K163" s="1189">
        <f t="shared" si="39"/>
        <v>296.58573652710453</v>
      </c>
      <c r="L163" s="1189">
        <f t="shared" si="39"/>
        <v>3097.0946909803051</v>
      </c>
      <c r="M163" s="1189">
        <f t="shared" si="39"/>
        <v>0</v>
      </c>
      <c r="N163" s="1189">
        <f t="shared" si="39"/>
        <v>0</v>
      </c>
      <c r="O163" s="1189">
        <f t="shared" si="39"/>
        <v>0</v>
      </c>
      <c r="P163" s="1189">
        <f t="shared" si="39"/>
        <v>0</v>
      </c>
      <c r="Q163" s="1189">
        <f t="shared" si="39"/>
        <v>0</v>
      </c>
      <c r="R163" s="1189">
        <f t="shared" si="39"/>
        <v>0</v>
      </c>
      <c r="S163" s="1189">
        <f t="shared" si="39"/>
        <v>0</v>
      </c>
      <c r="T163" s="1189">
        <f t="shared" si="39"/>
        <v>0</v>
      </c>
      <c r="U163" s="1189">
        <f t="shared" si="39"/>
        <v>0</v>
      </c>
      <c r="V163" s="1189">
        <f t="shared" si="39"/>
        <v>0</v>
      </c>
      <c r="W163" s="1189">
        <f t="shared" si="39"/>
        <v>0</v>
      </c>
      <c r="X163" s="1213">
        <f t="shared" si="38"/>
        <v>3444154.5089306943</v>
      </c>
      <c r="Y163" s="1189">
        <f t="shared" si="39"/>
        <v>2958013.7761404933</v>
      </c>
      <c r="Z163" s="1189">
        <f t="shared" si="39"/>
        <v>404185.12331016886</v>
      </c>
      <c r="AA163" s="1189">
        <f t="shared" si="39"/>
        <v>81955.609480032334</v>
      </c>
      <c r="AB163" s="1189">
        <f t="shared" si="39"/>
        <v>0</v>
      </c>
      <c r="AC163" s="1189">
        <f t="shared" si="39"/>
        <v>35271.023361022948</v>
      </c>
      <c r="AD163" s="1189">
        <f t="shared" si="39"/>
        <v>38921.765730585168</v>
      </c>
      <c r="AE163" s="1189">
        <f t="shared" si="39"/>
        <v>181532.59031009104</v>
      </c>
      <c r="AF163" s="1189">
        <f t="shared" si="39"/>
        <v>11692.776025725188</v>
      </c>
      <c r="AG163" s="1189">
        <f t="shared" si="39"/>
        <v>32088.735641881536</v>
      </c>
      <c r="AH163" s="1189">
        <f t="shared" si="39"/>
        <v>0</v>
      </c>
      <c r="AI163" s="1189">
        <f t="shared" si="39"/>
        <v>0</v>
      </c>
      <c r="AJ163" s="1189">
        <f t="shared" si="39"/>
        <v>0</v>
      </c>
      <c r="AK163" s="1189">
        <f t="shared" si="39"/>
        <v>0</v>
      </c>
      <c r="AL163" s="1189">
        <f t="shared" si="39"/>
        <v>0</v>
      </c>
      <c r="AM163" s="1189">
        <f t="shared" si="39"/>
        <v>0</v>
      </c>
      <c r="AN163" s="1189">
        <f t="shared" si="39"/>
        <v>0</v>
      </c>
      <c r="AO163" s="1189">
        <f t="shared" si="39"/>
        <v>0</v>
      </c>
      <c r="AP163" s="1189">
        <f t="shared" si="39"/>
        <v>0</v>
      </c>
      <c r="AQ163" s="1189">
        <f t="shared" si="39"/>
        <v>0</v>
      </c>
      <c r="AR163" s="1189">
        <f t="shared" si="39"/>
        <v>0</v>
      </c>
      <c r="AS163" s="1205"/>
      <c r="AV163" s="1941" t="e">
        <v>#N/A</v>
      </c>
    </row>
    <row r="164" spans="1:48" s="685" customFormat="1" ht="12.75" x14ac:dyDescent="0.2">
      <c r="C164" s="826"/>
      <c r="D164" s="663"/>
      <c r="E164" s="663"/>
      <c r="F164" s="663"/>
      <c r="G164" s="663"/>
      <c r="H164" s="663"/>
      <c r="I164" s="663"/>
      <c r="J164" s="663"/>
      <c r="K164" s="663"/>
      <c r="L164" s="663"/>
      <c r="M164" s="663"/>
      <c r="N164" s="663"/>
      <c r="O164" s="663"/>
      <c r="P164" s="663"/>
      <c r="Q164" s="663"/>
      <c r="R164" s="663"/>
      <c r="S164" s="663"/>
      <c r="T164" s="663"/>
      <c r="U164" s="663"/>
      <c r="V164" s="663"/>
      <c r="W164" s="663"/>
      <c r="X164" s="665"/>
      <c r="Y164" s="663"/>
      <c r="Z164" s="663"/>
      <c r="AA164" s="663"/>
      <c r="AB164" s="663"/>
      <c r="AC164" s="663"/>
      <c r="AD164" s="663"/>
      <c r="AE164" s="663"/>
      <c r="AF164" s="663"/>
      <c r="AG164" s="663"/>
      <c r="AH164" s="663"/>
      <c r="AI164" s="663"/>
      <c r="AJ164" s="663"/>
      <c r="AK164" s="663"/>
      <c r="AL164" s="663"/>
      <c r="AM164" s="663"/>
      <c r="AN164" s="663"/>
      <c r="AO164" s="663"/>
      <c r="AP164" s="663"/>
      <c r="AQ164" s="663"/>
      <c r="AR164" s="663"/>
      <c r="AS164" s="826"/>
      <c r="AV164" s="1941" t="e">
        <v>#N/A</v>
      </c>
    </row>
    <row r="165" spans="1:48" s="685" customFormat="1" ht="12.75" x14ac:dyDescent="0.2">
      <c r="A165" s="261" t="s">
        <v>939</v>
      </c>
      <c r="B165" s="684" t="s">
        <v>937</v>
      </c>
      <c r="C165" s="665">
        <f t="shared" si="37"/>
        <v>5665481.0000000009</v>
      </c>
      <c r="D165" s="663">
        <f t="shared" ref="D165:W165" si="40">D163+Y163</f>
        <v>3717756.1828813753</v>
      </c>
      <c r="E165" s="663">
        <f t="shared" si="40"/>
        <v>666293.00717512902</v>
      </c>
      <c r="F165" s="663">
        <f t="shared" si="40"/>
        <v>621117.05053232459</v>
      </c>
      <c r="G165" s="663">
        <f t="shared" si="40"/>
        <v>0</v>
      </c>
      <c r="H165" s="663">
        <f t="shared" si="40"/>
        <v>192152.19863129815</v>
      </c>
      <c r="I165" s="663">
        <f t="shared" si="40"/>
        <v>239449.79751381671</v>
      </c>
      <c r="J165" s="663">
        <f t="shared" si="40"/>
        <v>181537.57117094265</v>
      </c>
      <c r="K165" s="663">
        <f t="shared" si="40"/>
        <v>11989.361762252292</v>
      </c>
      <c r="L165" s="663">
        <f t="shared" si="40"/>
        <v>35185.830332861842</v>
      </c>
      <c r="M165" s="663">
        <f t="shared" si="40"/>
        <v>0</v>
      </c>
      <c r="N165" s="663">
        <f t="shared" si="40"/>
        <v>0</v>
      </c>
      <c r="O165" s="663">
        <f t="shared" si="40"/>
        <v>0</v>
      </c>
      <c r="P165" s="663">
        <f t="shared" si="40"/>
        <v>0</v>
      </c>
      <c r="Q165" s="663">
        <f t="shared" si="40"/>
        <v>0</v>
      </c>
      <c r="R165" s="663">
        <f t="shared" si="40"/>
        <v>0</v>
      </c>
      <c r="S165" s="663">
        <f t="shared" si="40"/>
        <v>0</v>
      </c>
      <c r="T165" s="663">
        <f t="shared" si="40"/>
        <v>0</v>
      </c>
      <c r="U165" s="663">
        <f t="shared" si="40"/>
        <v>0</v>
      </c>
      <c r="V165" s="663">
        <f t="shared" si="40"/>
        <v>0</v>
      </c>
      <c r="W165" s="663">
        <f t="shared" si="40"/>
        <v>0</v>
      </c>
      <c r="X165" s="665"/>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826"/>
      <c r="AV165" s="1941" t="e">
        <v>#N/A</v>
      </c>
    </row>
    <row r="166" spans="1:48" s="685" customFormat="1" ht="12.75" x14ac:dyDescent="0.2">
      <c r="A166" s="261"/>
      <c r="B166" s="684"/>
      <c r="C166" s="826"/>
      <c r="D166" s="663"/>
      <c r="E166" s="663"/>
      <c r="F166" s="663"/>
      <c r="G166" s="663"/>
      <c r="H166" s="663"/>
      <c r="I166" s="663"/>
      <c r="J166" s="663"/>
      <c r="K166" s="663"/>
      <c r="L166" s="663"/>
      <c r="M166" s="663"/>
      <c r="N166" s="663"/>
      <c r="O166" s="663"/>
      <c r="P166" s="663"/>
      <c r="Q166" s="663"/>
      <c r="R166" s="663"/>
      <c r="S166" s="663"/>
      <c r="T166" s="663"/>
      <c r="U166" s="663"/>
      <c r="V166" s="663"/>
      <c r="W166" s="663"/>
      <c r="X166" s="665"/>
      <c r="Y166" s="663"/>
      <c r="Z166" s="663"/>
      <c r="AA166" s="663"/>
      <c r="AB166" s="663"/>
      <c r="AC166" s="663"/>
      <c r="AD166" s="663"/>
      <c r="AE166" s="663"/>
      <c r="AF166" s="663"/>
      <c r="AG166" s="663"/>
      <c r="AH166" s="663"/>
      <c r="AI166" s="663"/>
      <c r="AJ166" s="663"/>
      <c r="AK166" s="663"/>
      <c r="AL166" s="663"/>
      <c r="AM166" s="663"/>
      <c r="AN166" s="663"/>
      <c r="AO166" s="663"/>
      <c r="AP166" s="663"/>
      <c r="AQ166" s="663"/>
      <c r="AR166" s="663"/>
      <c r="AS166" s="826"/>
      <c r="AV166" s="1941" t="e">
        <v>#N/A</v>
      </c>
    </row>
    <row r="167" spans="1:48" s="685" customFormat="1" ht="12.75" x14ac:dyDescent="0.2">
      <c r="A167" s="261"/>
      <c r="B167" s="684"/>
      <c r="C167" s="826"/>
      <c r="D167" s="663"/>
      <c r="E167" s="663"/>
      <c r="F167" s="663"/>
      <c r="G167" s="663"/>
      <c r="H167" s="663"/>
      <c r="I167" s="663"/>
      <c r="J167" s="663"/>
      <c r="K167" s="663"/>
      <c r="L167" s="663"/>
      <c r="M167" s="663"/>
      <c r="N167" s="663"/>
      <c r="O167" s="663"/>
      <c r="P167" s="663"/>
      <c r="Q167" s="663"/>
      <c r="R167" s="663"/>
      <c r="S167" s="663"/>
      <c r="T167" s="663"/>
      <c r="U167" s="663"/>
      <c r="V167" s="663"/>
      <c r="W167" s="663"/>
      <c r="X167" s="665"/>
      <c r="Y167" s="663"/>
      <c r="Z167" s="663"/>
      <c r="AA167" s="663"/>
      <c r="AB167" s="663"/>
      <c r="AC167" s="663"/>
      <c r="AD167" s="663"/>
      <c r="AE167" s="663"/>
      <c r="AF167" s="663"/>
      <c r="AG167" s="663"/>
      <c r="AH167" s="663"/>
      <c r="AI167" s="663"/>
      <c r="AJ167" s="663"/>
      <c r="AK167" s="663"/>
      <c r="AL167" s="663"/>
      <c r="AM167" s="663"/>
      <c r="AN167" s="663"/>
      <c r="AO167" s="663"/>
      <c r="AP167" s="663"/>
      <c r="AQ167" s="663"/>
      <c r="AR167" s="663"/>
      <c r="AS167" s="826"/>
      <c r="AV167" s="1941" t="e">
        <v>#N/A</v>
      </c>
    </row>
    <row r="168" spans="1:48" s="685" customFormat="1" ht="12.75" x14ac:dyDescent="0.2">
      <c r="A168" s="1214" t="s">
        <v>321</v>
      </c>
      <c r="B168" s="1171"/>
      <c r="C168" s="826"/>
      <c r="D168" s="663"/>
      <c r="E168" s="663"/>
      <c r="F168" s="663"/>
      <c r="G168" s="663"/>
      <c r="H168" s="663"/>
      <c r="I168" s="663"/>
      <c r="J168" s="663"/>
      <c r="K168" s="663"/>
      <c r="L168" s="663"/>
      <c r="M168" s="663"/>
      <c r="N168" s="663"/>
      <c r="O168" s="663"/>
      <c r="P168" s="663"/>
      <c r="Q168" s="663"/>
      <c r="R168" s="663"/>
      <c r="S168" s="663"/>
      <c r="T168" s="663"/>
      <c r="U168" s="663"/>
      <c r="V168" s="663"/>
      <c r="W168" s="663"/>
      <c r="X168" s="665"/>
      <c r="Y168" s="663"/>
      <c r="Z168" s="663"/>
      <c r="AA168" s="663"/>
      <c r="AB168" s="663"/>
      <c r="AC168" s="663"/>
      <c r="AD168" s="663"/>
      <c r="AE168" s="663"/>
      <c r="AF168" s="663"/>
      <c r="AG168" s="663"/>
      <c r="AH168" s="663"/>
      <c r="AI168" s="663"/>
      <c r="AJ168" s="663"/>
      <c r="AK168" s="663"/>
      <c r="AL168" s="663"/>
      <c r="AM168" s="663"/>
      <c r="AN168" s="663"/>
      <c r="AO168" s="663"/>
      <c r="AP168" s="663"/>
      <c r="AQ168" s="663"/>
      <c r="AR168" s="663"/>
      <c r="AS168" s="826"/>
      <c r="AV168" s="1941" t="e">
        <v>#N/A</v>
      </c>
    </row>
    <row r="169" spans="1:48" s="685" customFormat="1" ht="12.75" x14ac:dyDescent="0.2">
      <c r="A169" s="1172">
        <v>4705</v>
      </c>
      <c r="B169" s="1173" t="s">
        <v>1458</v>
      </c>
      <c r="C169" s="665">
        <f>'I3 TB Data'!H313</f>
        <v>72908348.87993601</v>
      </c>
      <c r="D169" s="663">
        <f>'O5 Details by Class &amp; Accounts'!BT122</f>
        <v>21313482.633152403</v>
      </c>
      <c r="E169" s="663">
        <f>'O5 Details by Class &amp; Accounts'!BU122</f>
        <v>8121877.8250402035</v>
      </c>
      <c r="F169" s="663">
        <f>'O5 Details by Class &amp; Accounts'!BV122</f>
        <v>18003434.979179259</v>
      </c>
      <c r="G169" s="663">
        <f>'O5 Details by Class &amp; Accounts'!BW122</f>
        <v>0</v>
      </c>
      <c r="H169" s="663">
        <f>'O5 Details by Class &amp; Accounts'!BX122</f>
        <v>13062225.401665151</v>
      </c>
      <c r="I169" s="663">
        <f>'O5 Details by Class &amp; Accounts'!BY122</f>
        <v>11418881.099055678</v>
      </c>
      <c r="J169" s="663">
        <f>'O5 Details by Class &amp; Accounts'!BZ122</f>
        <v>749493.31000119948</v>
      </c>
      <c r="K169" s="663">
        <f>'O5 Details by Class &amp; Accounts'!CA122</f>
        <v>52321.395039527401</v>
      </c>
      <c r="L169" s="663">
        <f>'O5 Details by Class &amp; Accounts'!CB122</f>
        <v>186632.23680258269</v>
      </c>
      <c r="M169" s="663">
        <f>'O5 Details by Class &amp; Accounts'!CC122</f>
        <v>0</v>
      </c>
      <c r="N169" s="663">
        <f>'O5 Details by Class &amp; Accounts'!CD122</f>
        <v>0</v>
      </c>
      <c r="O169" s="663">
        <f>'O5 Details by Class &amp; Accounts'!CE122</f>
        <v>0</v>
      </c>
      <c r="P169" s="663">
        <f>'O5 Details by Class &amp; Accounts'!CF122</f>
        <v>0</v>
      </c>
      <c r="Q169" s="663">
        <f>'O5 Details by Class &amp; Accounts'!CG122</f>
        <v>0</v>
      </c>
      <c r="R169" s="663">
        <f>'O5 Details by Class &amp; Accounts'!CH122</f>
        <v>0</v>
      </c>
      <c r="S169" s="663">
        <f>'O5 Details by Class &amp; Accounts'!CI122</f>
        <v>0</v>
      </c>
      <c r="T169" s="663">
        <f>'O5 Details by Class &amp; Accounts'!CJ122</f>
        <v>0</v>
      </c>
      <c r="U169" s="663">
        <f>'O5 Details by Class &amp; Accounts'!CK122</f>
        <v>0</v>
      </c>
      <c r="V169" s="663">
        <f>'O5 Details by Class &amp; Accounts'!CL122</f>
        <v>0</v>
      </c>
      <c r="W169" s="663">
        <f>'O5 Details by Class &amp; Accounts'!CM122</f>
        <v>0</v>
      </c>
      <c r="X169" s="665">
        <f>SUM(D169:W169)</f>
        <v>72908348.879935995</v>
      </c>
      <c r="Y169" s="663"/>
      <c r="Z169" s="663"/>
      <c r="AA169" s="663"/>
      <c r="AB169" s="663"/>
      <c r="AC169" s="663"/>
      <c r="AD169" s="663"/>
      <c r="AE169" s="663"/>
      <c r="AF169" s="663"/>
      <c r="AG169" s="663"/>
      <c r="AH169" s="663"/>
      <c r="AI169" s="663"/>
      <c r="AJ169" s="663"/>
      <c r="AK169" s="663"/>
      <c r="AL169" s="663"/>
      <c r="AM169" s="663"/>
      <c r="AN169" s="663"/>
      <c r="AO169" s="663"/>
      <c r="AP169" s="663"/>
      <c r="AQ169" s="663"/>
      <c r="AR169" s="663"/>
      <c r="AS169" s="826"/>
      <c r="AV169" s="1941" t="s">
        <v>1353</v>
      </c>
    </row>
    <row r="170" spans="1:48" s="685" customFormat="1" ht="12.75" x14ac:dyDescent="0.2">
      <c r="A170" s="1172">
        <v>4708</v>
      </c>
      <c r="B170" s="1173" t="s">
        <v>1459</v>
      </c>
      <c r="C170" s="665">
        <f>'I3 TB Data'!H314</f>
        <v>4680535.9774773736</v>
      </c>
      <c r="D170" s="663">
        <f>'O5 Details by Class &amp; Accounts'!BT123</f>
        <v>1368272.9591653396</v>
      </c>
      <c r="E170" s="663">
        <f>'O5 Details by Class &amp; Accounts'!BU123</f>
        <v>521404.50234826002</v>
      </c>
      <c r="F170" s="663">
        <f>'O5 Details by Class &amp; Accounts'!BV123</f>
        <v>1155776.0727374339</v>
      </c>
      <c r="G170" s="663">
        <f>'O5 Details by Class &amp; Accounts'!BW123</f>
        <v>0</v>
      </c>
      <c r="H170" s="663">
        <f>'O5 Details by Class &amp; Accounts'!BX123</f>
        <v>838562.6183785036</v>
      </c>
      <c r="I170" s="663">
        <f>'O5 Details by Class &amp; Accounts'!BY123</f>
        <v>733063.97179122875</v>
      </c>
      <c r="J170" s="663">
        <f>'O5 Details by Class &amp; Accounts'!BZ123</f>
        <v>48115.619901311569</v>
      </c>
      <c r="K170" s="663">
        <f>'O5 Details by Class &amp; Accounts'!CA123</f>
        <v>3358.9043729079322</v>
      </c>
      <c r="L170" s="663">
        <f>'O5 Details by Class &amp; Accounts'!CB123</f>
        <v>11981.328782388026</v>
      </c>
      <c r="M170" s="663">
        <f>'O5 Details by Class &amp; Accounts'!CC123</f>
        <v>0</v>
      </c>
      <c r="N170" s="663">
        <f>'O5 Details by Class &amp; Accounts'!CD123</f>
        <v>0</v>
      </c>
      <c r="O170" s="663">
        <f>'O5 Details by Class &amp; Accounts'!CE123</f>
        <v>0</v>
      </c>
      <c r="P170" s="663">
        <f>'O5 Details by Class &amp; Accounts'!CF123</f>
        <v>0</v>
      </c>
      <c r="Q170" s="663">
        <f>'O5 Details by Class &amp; Accounts'!CG123</f>
        <v>0</v>
      </c>
      <c r="R170" s="663">
        <f>'O5 Details by Class &amp; Accounts'!CH123</f>
        <v>0</v>
      </c>
      <c r="S170" s="663">
        <f>'O5 Details by Class &amp; Accounts'!CI123</f>
        <v>0</v>
      </c>
      <c r="T170" s="663">
        <f>'O5 Details by Class &amp; Accounts'!CJ123</f>
        <v>0</v>
      </c>
      <c r="U170" s="663">
        <f>'O5 Details by Class &amp; Accounts'!CK123</f>
        <v>0</v>
      </c>
      <c r="V170" s="663">
        <f>'O5 Details by Class &amp; Accounts'!CL123</f>
        <v>0</v>
      </c>
      <c r="W170" s="663">
        <f>'O5 Details by Class &amp; Accounts'!CM123</f>
        <v>0</v>
      </c>
      <c r="X170" s="665">
        <f t="shared" ref="X170:X175" si="41">SUM(D170:W170)</f>
        <v>4680535.9774773736</v>
      </c>
      <c r="Y170" s="663"/>
      <c r="Z170" s="663"/>
      <c r="AA170" s="663"/>
      <c r="AB170" s="663"/>
      <c r="AC170" s="663"/>
      <c r="AD170" s="663"/>
      <c r="AE170" s="663"/>
      <c r="AF170" s="663"/>
      <c r="AG170" s="663"/>
      <c r="AH170" s="663"/>
      <c r="AI170" s="663"/>
      <c r="AJ170" s="663"/>
      <c r="AK170" s="663"/>
      <c r="AL170" s="663"/>
      <c r="AM170" s="663"/>
      <c r="AN170" s="663"/>
      <c r="AO170" s="663"/>
      <c r="AP170" s="663"/>
      <c r="AQ170" s="663"/>
      <c r="AR170" s="663"/>
      <c r="AS170" s="826"/>
      <c r="AV170" s="1941" t="s">
        <v>1353</v>
      </c>
    </row>
    <row r="171" spans="1:48" s="685" customFormat="1" ht="12.75" x14ac:dyDescent="0.2">
      <c r="A171" s="1172">
        <v>4710</v>
      </c>
      <c r="B171" s="1173" t="s">
        <v>1482</v>
      </c>
      <c r="C171" s="665">
        <f>'I3 TB Data'!H315</f>
        <v>0</v>
      </c>
      <c r="D171" s="663">
        <f>'O5 Details by Class &amp; Accounts'!BT124</f>
        <v>0</v>
      </c>
      <c r="E171" s="663">
        <f>'O5 Details by Class &amp; Accounts'!BU124</f>
        <v>0</v>
      </c>
      <c r="F171" s="663">
        <f>'O5 Details by Class &amp; Accounts'!BV124</f>
        <v>0</v>
      </c>
      <c r="G171" s="663">
        <f>'O5 Details by Class &amp; Accounts'!BW124</f>
        <v>0</v>
      </c>
      <c r="H171" s="663">
        <f>'O5 Details by Class &amp; Accounts'!BX124</f>
        <v>0</v>
      </c>
      <c r="I171" s="663">
        <f>'O5 Details by Class &amp; Accounts'!BY124</f>
        <v>0</v>
      </c>
      <c r="J171" s="663">
        <f>'O5 Details by Class &amp; Accounts'!BZ124</f>
        <v>0</v>
      </c>
      <c r="K171" s="663">
        <f>'O5 Details by Class &amp; Accounts'!CA124</f>
        <v>0</v>
      </c>
      <c r="L171" s="663">
        <f>'O5 Details by Class &amp; Accounts'!CB124</f>
        <v>0</v>
      </c>
      <c r="M171" s="663">
        <f>'O5 Details by Class &amp; Accounts'!CC124</f>
        <v>0</v>
      </c>
      <c r="N171" s="663">
        <f>'O5 Details by Class &amp; Accounts'!CD124</f>
        <v>0</v>
      </c>
      <c r="O171" s="663">
        <f>'O5 Details by Class &amp; Accounts'!CE124</f>
        <v>0</v>
      </c>
      <c r="P171" s="663">
        <f>'O5 Details by Class &amp; Accounts'!CF124</f>
        <v>0</v>
      </c>
      <c r="Q171" s="663">
        <f>'O5 Details by Class &amp; Accounts'!CG124</f>
        <v>0</v>
      </c>
      <c r="R171" s="663">
        <f>'O5 Details by Class &amp; Accounts'!CH124</f>
        <v>0</v>
      </c>
      <c r="S171" s="663">
        <f>'O5 Details by Class &amp; Accounts'!CI124</f>
        <v>0</v>
      </c>
      <c r="T171" s="663">
        <f>'O5 Details by Class &amp; Accounts'!CJ124</f>
        <v>0</v>
      </c>
      <c r="U171" s="663">
        <f>'O5 Details by Class &amp; Accounts'!CK124</f>
        <v>0</v>
      </c>
      <c r="V171" s="663">
        <f>'O5 Details by Class &amp; Accounts'!CL124</f>
        <v>0</v>
      </c>
      <c r="W171" s="663">
        <f>'O5 Details by Class &amp; Accounts'!CM124</f>
        <v>0</v>
      </c>
      <c r="X171" s="665">
        <f t="shared" si="41"/>
        <v>0</v>
      </c>
      <c r="Y171" s="663"/>
      <c r="Z171" s="663"/>
      <c r="AA171" s="663"/>
      <c r="AB171" s="663"/>
      <c r="AC171" s="663"/>
      <c r="AD171" s="663"/>
      <c r="AE171" s="663"/>
      <c r="AF171" s="663"/>
      <c r="AG171" s="663"/>
      <c r="AH171" s="663"/>
      <c r="AI171" s="663"/>
      <c r="AJ171" s="663"/>
      <c r="AK171" s="663"/>
      <c r="AL171" s="663"/>
      <c r="AM171" s="663"/>
      <c r="AN171" s="663"/>
      <c r="AO171" s="663"/>
      <c r="AP171" s="663"/>
      <c r="AQ171" s="663"/>
      <c r="AR171" s="663"/>
      <c r="AS171" s="826"/>
      <c r="AV171" s="1941" t="s">
        <v>1353</v>
      </c>
    </row>
    <row r="172" spans="1:48" s="685" customFormat="1" ht="12.75" x14ac:dyDescent="0.2">
      <c r="A172" s="1172">
        <v>4712</v>
      </c>
      <c r="B172" s="1173" t="s">
        <v>1483</v>
      </c>
      <c r="C172" s="665">
        <f>'I3 TB Data'!H316</f>
        <v>0</v>
      </c>
      <c r="D172" s="663">
        <f>'O5 Details by Class &amp; Accounts'!BT125</f>
        <v>0</v>
      </c>
      <c r="E172" s="663">
        <f>'O5 Details by Class &amp; Accounts'!BU125</f>
        <v>0</v>
      </c>
      <c r="F172" s="663">
        <f>'O5 Details by Class &amp; Accounts'!BV125</f>
        <v>0</v>
      </c>
      <c r="G172" s="663">
        <f>'O5 Details by Class &amp; Accounts'!BW125</f>
        <v>0</v>
      </c>
      <c r="H172" s="663">
        <f>'O5 Details by Class &amp; Accounts'!BX125</f>
        <v>0</v>
      </c>
      <c r="I172" s="663">
        <f>'O5 Details by Class &amp; Accounts'!BY125</f>
        <v>0</v>
      </c>
      <c r="J172" s="663">
        <f>'O5 Details by Class &amp; Accounts'!BZ125</f>
        <v>0</v>
      </c>
      <c r="K172" s="663">
        <f>'O5 Details by Class &amp; Accounts'!CA125</f>
        <v>0</v>
      </c>
      <c r="L172" s="663">
        <f>'O5 Details by Class &amp; Accounts'!CB125</f>
        <v>0</v>
      </c>
      <c r="M172" s="663">
        <f>'O5 Details by Class &amp; Accounts'!CC125</f>
        <v>0</v>
      </c>
      <c r="N172" s="663">
        <f>'O5 Details by Class &amp; Accounts'!CD125</f>
        <v>0</v>
      </c>
      <c r="O172" s="663">
        <f>'O5 Details by Class &amp; Accounts'!CE125</f>
        <v>0</v>
      </c>
      <c r="P172" s="663">
        <f>'O5 Details by Class &amp; Accounts'!CF125</f>
        <v>0</v>
      </c>
      <c r="Q172" s="663">
        <f>'O5 Details by Class &amp; Accounts'!CG125</f>
        <v>0</v>
      </c>
      <c r="R172" s="663">
        <f>'O5 Details by Class &amp; Accounts'!CH125</f>
        <v>0</v>
      </c>
      <c r="S172" s="663">
        <f>'O5 Details by Class &amp; Accounts'!CI125</f>
        <v>0</v>
      </c>
      <c r="T172" s="663">
        <f>'O5 Details by Class &amp; Accounts'!CJ125</f>
        <v>0</v>
      </c>
      <c r="U172" s="663">
        <f>'O5 Details by Class &amp; Accounts'!CK125</f>
        <v>0</v>
      </c>
      <c r="V172" s="663">
        <f>'O5 Details by Class &amp; Accounts'!CL125</f>
        <v>0</v>
      </c>
      <c r="W172" s="663">
        <f>'O5 Details by Class &amp; Accounts'!CM125</f>
        <v>0</v>
      </c>
      <c r="X172" s="665">
        <f t="shared" si="41"/>
        <v>0</v>
      </c>
      <c r="Y172" s="663"/>
      <c r="Z172" s="663"/>
      <c r="AA172" s="663"/>
      <c r="AB172" s="663"/>
      <c r="AC172" s="663"/>
      <c r="AD172" s="663"/>
      <c r="AE172" s="663"/>
      <c r="AF172" s="663"/>
      <c r="AG172" s="663"/>
      <c r="AH172" s="663"/>
      <c r="AI172" s="663"/>
      <c r="AJ172" s="663"/>
      <c r="AK172" s="663"/>
      <c r="AL172" s="663"/>
      <c r="AM172" s="663"/>
      <c r="AN172" s="663"/>
      <c r="AO172" s="663"/>
      <c r="AP172" s="663"/>
      <c r="AQ172" s="663"/>
      <c r="AR172" s="663"/>
      <c r="AS172" s="826"/>
      <c r="AV172" s="1941" t="s">
        <v>1353</v>
      </c>
    </row>
    <row r="173" spans="1:48" s="685" customFormat="1" ht="12.75" x14ac:dyDescent="0.2">
      <c r="A173" s="1172">
        <v>4714</v>
      </c>
      <c r="B173" s="1173" t="s">
        <v>1484</v>
      </c>
      <c r="C173" s="665">
        <f>'I3 TB Data'!H317</f>
        <v>5740832.4795520892</v>
      </c>
      <c r="D173" s="663">
        <f>'O5 Details by Class &amp; Accounts'!BT126</f>
        <v>1480997.0657620439</v>
      </c>
      <c r="E173" s="663">
        <f>'O5 Details by Class &amp; Accounts'!BU126</f>
        <v>564360.00790656626</v>
      </c>
      <c r="F173" s="663">
        <f>'O5 Details by Class &amp; Accounts'!BV126</f>
        <v>1285327.9408767798</v>
      </c>
      <c r="G173" s="663">
        <f>'O5 Details by Class &amp; Accounts'!BW126</f>
        <v>0</v>
      </c>
      <c r="H173" s="663">
        <f>'O5 Details by Class &amp; Accounts'!BX126</f>
        <v>907646.94935861148</v>
      </c>
      <c r="I173" s="663">
        <f>'O5 Details by Class &amp; Accounts'!BY126</f>
        <v>1433816.9013496726</v>
      </c>
      <c r="J173" s="663">
        <f>'O5 Details by Class &amp; Accounts'!BZ126</f>
        <v>52079.587931514056</v>
      </c>
      <c r="K173" s="663">
        <f>'O5 Details by Class &amp; Accounts'!CA126</f>
        <v>3635.6251047206679</v>
      </c>
      <c r="L173" s="663">
        <f>'O5 Details by Class &amp; Accounts'!CB126</f>
        <v>12968.401262180318</v>
      </c>
      <c r="M173" s="663">
        <f>'O5 Details by Class &amp; Accounts'!CC126</f>
        <v>0</v>
      </c>
      <c r="N173" s="663">
        <f>'O5 Details by Class &amp; Accounts'!CD126</f>
        <v>0</v>
      </c>
      <c r="O173" s="663">
        <f>'O5 Details by Class &amp; Accounts'!CE126</f>
        <v>0</v>
      </c>
      <c r="P173" s="663">
        <f>'O5 Details by Class &amp; Accounts'!CF126</f>
        <v>0</v>
      </c>
      <c r="Q173" s="663">
        <f>'O5 Details by Class &amp; Accounts'!CG126</f>
        <v>0</v>
      </c>
      <c r="R173" s="663">
        <f>'O5 Details by Class &amp; Accounts'!CH126</f>
        <v>0</v>
      </c>
      <c r="S173" s="663">
        <f>'O5 Details by Class &amp; Accounts'!CI126</f>
        <v>0</v>
      </c>
      <c r="T173" s="663">
        <f>'O5 Details by Class &amp; Accounts'!CJ126</f>
        <v>0</v>
      </c>
      <c r="U173" s="663">
        <f>'O5 Details by Class &amp; Accounts'!CK126</f>
        <v>0</v>
      </c>
      <c r="V173" s="663">
        <f>'O5 Details by Class &amp; Accounts'!CL126</f>
        <v>0</v>
      </c>
      <c r="W173" s="663">
        <f>'O5 Details by Class &amp; Accounts'!CM126</f>
        <v>0</v>
      </c>
      <c r="X173" s="665">
        <f t="shared" si="41"/>
        <v>5740832.4795520883</v>
      </c>
      <c r="Y173" s="663"/>
      <c r="Z173" s="663"/>
      <c r="AA173" s="663"/>
      <c r="AB173" s="663"/>
      <c r="AC173" s="663"/>
      <c r="AD173" s="663"/>
      <c r="AE173" s="663"/>
      <c r="AF173" s="663"/>
      <c r="AG173" s="663"/>
      <c r="AH173" s="663"/>
      <c r="AI173" s="663"/>
      <c r="AJ173" s="663"/>
      <c r="AK173" s="663"/>
      <c r="AL173" s="663"/>
      <c r="AM173" s="663"/>
      <c r="AN173" s="663"/>
      <c r="AO173" s="663"/>
      <c r="AP173" s="663"/>
      <c r="AQ173" s="663"/>
      <c r="AR173" s="663"/>
      <c r="AS173" s="826"/>
      <c r="AV173" s="1941" t="s">
        <v>819</v>
      </c>
    </row>
    <row r="174" spans="1:48" s="685" customFormat="1" ht="12.75" x14ac:dyDescent="0.2">
      <c r="A174" s="1172">
        <v>4716</v>
      </c>
      <c r="B174" s="1173" t="s">
        <v>604</v>
      </c>
      <c r="C174" s="665">
        <f>'I3 TB Data'!H319</f>
        <v>4871083.22107621</v>
      </c>
      <c r="D174" s="663">
        <f>'O5 Details by Class &amp; Accounts'!BT128</f>
        <v>1256622.6210557267</v>
      </c>
      <c r="E174" s="663">
        <f>'O5 Details by Class &amp; Accounts'!BU128</f>
        <v>478858.17517786165</v>
      </c>
      <c r="F174" s="663">
        <f>'O5 Details by Class &amp; Accounts'!BV128</f>
        <v>1090597.816376939</v>
      </c>
      <c r="G174" s="663">
        <f>'O5 Details by Class &amp; Accounts'!BW128</f>
        <v>0</v>
      </c>
      <c r="H174" s="663">
        <f>'O5 Details by Class &amp; Accounts'!BX128</f>
        <v>770136.35939202551</v>
      </c>
      <c r="I174" s="663">
        <f>'O5 Details by Class &amp; Accounts'!BY128</f>
        <v>1216590.3595230491</v>
      </c>
      <c r="J174" s="663">
        <f>'O5 Details by Class &amp; Accounts'!BZ128</f>
        <v>44189.411176400339</v>
      </c>
      <c r="K174" s="663">
        <f>'O5 Details by Class &amp; Accounts'!CA128</f>
        <v>3084.8195812726467</v>
      </c>
      <c r="L174" s="663">
        <f>'O5 Details by Class &amp; Accounts'!CB128</f>
        <v>11003.658792934984</v>
      </c>
      <c r="M174" s="663">
        <f>'O5 Details by Class &amp; Accounts'!CC128</f>
        <v>0</v>
      </c>
      <c r="N174" s="663">
        <f>'O5 Details by Class &amp; Accounts'!CD128</f>
        <v>0</v>
      </c>
      <c r="O174" s="663">
        <f>'O5 Details by Class &amp; Accounts'!CE128</f>
        <v>0</v>
      </c>
      <c r="P174" s="663">
        <f>'O5 Details by Class &amp; Accounts'!CF128</f>
        <v>0</v>
      </c>
      <c r="Q174" s="663">
        <f>'O5 Details by Class &amp; Accounts'!CG128</f>
        <v>0</v>
      </c>
      <c r="R174" s="663">
        <f>'O5 Details by Class &amp; Accounts'!CH128</f>
        <v>0</v>
      </c>
      <c r="S174" s="663">
        <f>'O5 Details by Class &amp; Accounts'!CI128</f>
        <v>0</v>
      </c>
      <c r="T174" s="663">
        <f>'O5 Details by Class &amp; Accounts'!CJ128</f>
        <v>0</v>
      </c>
      <c r="U174" s="663">
        <f>'O5 Details by Class &amp; Accounts'!CK128</f>
        <v>0</v>
      </c>
      <c r="V174" s="663">
        <f>'O5 Details by Class &amp; Accounts'!CL128</f>
        <v>0</v>
      </c>
      <c r="W174" s="663">
        <f>'O5 Details by Class &amp; Accounts'!CM128</f>
        <v>0</v>
      </c>
      <c r="X174" s="665">
        <f t="shared" si="41"/>
        <v>4871083.22107621</v>
      </c>
      <c r="Y174" s="663"/>
      <c r="Z174" s="663"/>
      <c r="AA174" s="663"/>
      <c r="AB174" s="663"/>
      <c r="AC174" s="663"/>
      <c r="AD174" s="663"/>
      <c r="AE174" s="663"/>
      <c r="AF174" s="663"/>
      <c r="AG174" s="663"/>
      <c r="AH174" s="663"/>
      <c r="AI174" s="663"/>
      <c r="AJ174" s="663"/>
      <c r="AK174" s="663"/>
      <c r="AL174" s="663"/>
      <c r="AM174" s="663"/>
      <c r="AN174" s="663"/>
      <c r="AO174" s="663"/>
      <c r="AP174" s="663"/>
      <c r="AQ174" s="663"/>
      <c r="AR174" s="663"/>
      <c r="AS174" s="826"/>
      <c r="AV174" s="1941" t="s">
        <v>819</v>
      </c>
    </row>
    <row r="175" spans="1:48" s="789" customFormat="1" ht="12.75" x14ac:dyDescent="0.2">
      <c r="A175" s="1174">
        <v>4730</v>
      </c>
      <c r="B175" s="1173" t="s">
        <v>607</v>
      </c>
      <c r="C175" s="662">
        <f>'I3 TB Data'!H322</f>
        <v>990113.37985098292</v>
      </c>
      <c r="D175" s="776">
        <f>'O5 Details by Class &amp; Accounts'!BT129</f>
        <v>289442.35674651415</v>
      </c>
      <c r="E175" s="776">
        <f>'O5 Details by Class &amp; Accounts'!BU129</f>
        <v>110297.10626597809</v>
      </c>
      <c r="F175" s="776">
        <f>'O5 Details by Class &amp; Accounts'!BV129</f>
        <v>244491.09230984183</v>
      </c>
      <c r="G175" s="776">
        <f>'O5 Details by Class &amp; Accounts'!BW129</f>
        <v>0</v>
      </c>
      <c r="H175" s="776">
        <f>'O5 Details by Class &amp; Accounts'!BX129</f>
        <v>177388.2461954527</v>
      </c>
      <c r="I175" s="776">
        <f>'O5 Details by Class &amp; Accounts'!BY129</f>
        <v>155071.2248019907</v>
      </c>
      <c r="J175" s="776">
        <f>'O5 Details by Class &amp; Accounts'!BZ129</f>
        <v>10178.304209892833</v>
      </c>
      <c r="K175" s="776">
        <f>'O5 Details by Class &amp; Accounts'!CA129</f>
        <v>710.53746349975495</v>
      </c>
      <c r="L175" s="776">
        <f>'O5 Details by Class &amp; Accounts'!CB129</f>
        <v>2534.5118578128518</v>
      </c>
      <c r="M175" s="776">
        <f>'O5 Details by Class &amp; Accounts'!CC129</f>
        <v>0</v>
      </c>
      <c r="N175" s="776">
        <f>'O5 Details by Class &amp; Accounts'!CD129</f>
        <v>0</v>
      </c>
      <c r="O175" s="776">
        <f>'O5 Details by Class &amp; Accounts'!CE129</f>
        <v>0</v>
      </c>
      <c r="P175" s="776">
        <f>'O5 Details by Class &amp; Accounts'!CF129</f>
        <v>0</v>
      </c>
      <c r="Q175" s="776">
        <f>'O5 Details by Class &amp; Accounts'!CG129</f>
        <v>0</v>
      </c>
      <c r="R175" s="776">
        <f>'O5 Details by Class &amp; Accounts'!CH129</f>
        <v>0</v>
      </c>
      <c r="S175" s="776">
        <f>'O5 Details by Class &amp; Accounts'!CI129</f>
        <v>0</v>
      </c>
      <c r="T175" s="776">
        <f>'O5 Details by Class &amp; Accounts'!CJ129</f>
        <v>0</v>
      </c>
      <c r="U175" s="776">
        <f>'O5 Details by Class &amp; Accounts'!CK129</f>
        <v>0</v>
      </c>
      <c r="V175" s="776">
        <f>'O5 Details by Class &amp; Accounts'!CL129</f>
        <v>0</v>
      </c>
      <c r="W175" s="776">
        <f>'O5 Details by Class &amp; Accounts'!CM129</f>
        <v>0</v>
      </c>
      <c r="X175" s="662">
        <f t="shared" si="41"/>
        <v>990113.3798509828</v>
      </c>
      <c r="Y175" s="776"/>
      <c r="Z175" s="776"/>
      <c r="AA175" s="776"/>
      <c r="AB175" s="776"/>
      <c r="AC175" s="776"/>
      <c r="AD175" s="776"/>
      <c r="AE175" s="776"/>
      <c r="AF175" s="776"/>
      <c r="AG175" s="776"/>
      <c r="AH175" s="776"/>
      <c r="AI175" s="776"/>
      <c r="AJ175" s="776"/>
      <c r="AK175" s="776"/>
      <c r="AL175" s="776"/>
      <c r="AM175" s="776"/>
      <c r="AN175" s="776"/>
      <c r="AO175" s="776"/>
      <c r="AP175" s="776"/>
      <c r="AQ175" s="776"/>
      <c r="AR175" s="776"/>
      <c r="AS175" s="1175"/>
      <c r="AV175" s="1941" t="s">
        <v>1353</v>
      </c>
    </row>
    <row r="176" spans="1:48" s="789" customFormat="1" ht="12.75" x14ac:dyDescent="0.2">
      <c r="A176" s="1174">
        <v>4750</v>
      </c>
      <c r="B176" s="224" t="s">
        <v>474</v>
      </c>
      <c r="C176" s="662">
        <f>'I3 TB Data'!H323</f>
        <v>183930.83050000001</v>
      </c>
      <c r="D176" s="776">
        <f>'O5 Details by Class &amp; Accounts'!BT130</f>
        <v>47449.742044193757</v>
      </c>
      <c r="E176" s="776">
        <f>'O5 Details by Class &amp; Accounts'!BU130</f>
        <v>18081.55965619471</v>
      </c>
      <c r="F176" s="776">
        <f>'O5 Details by Class &amp; Accounts'!BV130</f>
        <v>41180.688771598907</v>
      </c>
      <c r="G176" s="776">
        <f>'O5 Details by Class &amp; Accounts'!BW130</f>
        <v>0</v>
      </c>
      <c r="H176" s="776">
        <f>'O5 Details by Class &amp; Accounts'!BX130</f>
        <v>29080.147834124949</v>
      </c>
      <c r="I176" s="776">
        <f>'O5 Details by Class &amp; Accounts'!BY130</f>
        <v>45938.13430186663</v>
      </c>
      <c r="J176" s="776">
        <f>'O5 Details by Class &amp; Accounts'!BZ130</f>
        <v>1668.5806273672233</v>
      </c>
      <c r="K176" s="776">
        <f>'O5 Details by Class &amp; Accounts'!CA130</f>
        <v>116.48198188672725</v>
      </c>
      <c r="L176" s="776">
        <f>'O5 Details by Class &amp; Accounts'!CB130</f>
        <v>415.49528276710475</v>
      </c>
      <c r="M176" s="776">
        <f>'O5 Details by Class &amp; Accounts'!CC130</f>
        <v>0</v>
      </c>
      <c r="N176" s="776">
        <f>'O5 Details by Class &amp; Accounts'!CD130</f>
        <v>0</v>
      </c>
      <c r="O176" s="776">
        <f>'O5 Details by Class &amp; Accounts'!CE130</f>
        <v>0</v>
      </c>
      <c r="P176" s="776">
        <f>'O5 Details by Class &amp; Accounts'!CF130</f>
        <v>0</v>
      </c>
      <c r="Q176" s="776">
        <f>'O5 Details by Class &amp; Accounts'!CG130</f>
        <v>0</v>
      </c>
      <c r="R176" s="776">
        <f>'O5 Details by Class &amp; Accounts'!CH130</f>
        <v>0</v>
      </c>
      <c r="S176" s="776">
        <f>'O5 Details by Class &amp; Accounts'!CI130</f>
        <v>0</v>
      </c>
      <c r="T176" s="776">
        <f>'O5 Details by Class &amp; Accounts'!CJ130</f>
        <v>0</v>
      </c>
      <c r="U176" s="776">
        <f>'O5 Details by Class &amp; Accounts'!CK130</f>
        <v>0</v>
      </c>
      <c r="V176" s="776">
        <f>'O5 Details by Class &amp; Accounts'!CL130</f>
        <v>0</v>
      </c>
      <c r="W176" s="776">
        <f>'O5 Details by Class &amp; Accounts'!CM130</f>
        <v>0</v>
      </c>
      <c r="X176" s="662">
        <f>SUM(D176:W176)</f>
        <v>183930.83050000001</v>
      </c>
      <c r="Y176" s="776"/>
      <c r="Z176" s="776"/>
      <c r="AA176" s="776"/>
      <c r="AB176" s="776"/>
      <c r="AC176" s="776"/>
      <c r="AD176" s="776"/>
      <c r="AE176" s="776"/>
      <c r="AF176" s="776"/>
      <c r="AG176" s="776"/>
      <c r="AH176" s="776"/>
      <c r="AI176" s="776"/>
      <c r="AJ176" s="776"/>
      <c r="AK176" s="776"/>
      <c r="AL176" s="776"/>
      <c r="AM176" s="776"/>
      <c r="AN176" s="776"/>
      <c r="AO176" s="776"/>
      <c r="AP176" s="776"/>
      <c r="AQ176" s="776"/>
      <c r="AR176" s="776"/>
      <c r="AS176" s="1175"/>
      <c r="AV176" s="1941" t="s">
        <v>1353</v>
      </c>
    </row>
    <row r="177" spans="1:48" s="789" customFormat="1" ht="25.5" x14ac:dyDescent="0.2">
      <c r="A177" s="1174">
        <v>5685</v>
      </c>
      <c r="B177" s="1173" t="s">
        <v>1477</v>
      </c>
      <c r="C177" s="662">
        <f>'I3 TB Data'!H429</f>
        <v>0</v>
      </c>
      <c r="D177" s="776">
        <f>'O5 Details by Class &amp; Accounts'!BT203</f>
        <v>0</v>
      </c>
      <c r="E177" s="776">
        <f>'O5 Details by Class &amp; Accounts'!BU203</f>
        <v>0</v>
      </c>
      <c r="F177" s="776">
        <f>'O5 Details by Class &amp; Accounts'!BV203</f>
        <v>0</v>
      </c>
      <c r="G177" s="776">
        <f>'O5 Details by Class &amp; Accounts'!BW203</f>
        <v>0</v>
      </c>
      <c r="H177" s="776">
        <f>'O5 Details by Class &amp; Accounts'!BX203</f>
        <v>0</v>
      </c>
      <c r="I177" s="776">
        <f>'O5 Details by Class &amp; Accounts'!BY203</f>
        <v>0</v>
      </c>
      <c r="J177" s="776">
        <f>'O5 Details by Class &amp; Accounts'!BZ203</f>
        <v>0</v>
      </c>
      <c r="K177" s="776">
        <f>'O5 Details by Class &amp; Accounts'!CA203</f>
        <v>0</v>
      </c>
      <c r="L177" s="776">
        <f>'O5 Details by Class &amp; Accounts'!CB203</f>
        <v>0</v>
      </c>
      <c r="M177" s="776">
        <f>'O5 Details by Class &amp; Accounts'!CC203</f>
        <v>0</v>
      </c>
      <c r="N177" s="776">
        <f>'O5 Details by Class &amp; Accounts'!CD203</f>
        <v>0</v>
      </c>
      <c r="O177" s="776">
        <f>'O5 Details by Class &amp; Accounts'!CE203</f>
        <v>0</v>
      </c>
      <c r="P177" s="776">
        <f>'O5 Details by Class &amp; Accounts'!CF203</f>
        <v>0</v>
      </c>
      <c r="Q177" s="776">
        <f>'O5 Details by Class &amp; Accounts'!CG203</f>
        <v>0</v>
      </c>
      <c r="R177" s="776">
        <f>'O5 Details by Class &amp; Accounts'!CH203</f>
        <v>0</v>
      </c>
      <c r="S177" s="776">
        <f>'O5 Details by Class &amp; Accounts'!CI203</f>
        <v>0</v>
      </c>
      <c r="T177" s="776">
        <f>'O5 Details by Class &amp; Accounts'!CJ203</f>
        <v>0</v>
      </c>
      <c r="U177" s="776">
        <f>'O5 Details by Class &amp; Accounts'!CK203</f>
        <v>0</v>
      </c>
      <c r="V177" s="776">
        <f>'O5 Details by Class &amp; Accounts'!CL203</f>
        <v>0</v>
      </c>
      <c r="W177" s="776">
        <f>'O5 Details by Class &amp; Accounts'!CM203</f>
        <v>0</v>
      </c>
      <c r="X177" s="662">
        <f>SUM(D177:W177)</f>
        <v>0</v>
      </c>
      <c r="Y177" s="776"/>
      <c r="Z177" s="776"/>
      <c r="AA177" s="776"/>
      <c r="AB177" s="776"/>
      <c r="AC177" s="776"/>
      <c r="AD177" s="776"/>
      <c r="AE177" s="776"/>
      <c r="AF177" s="776"/>
      <c r="AG177" s="776"/>
      <c r="AH177" s="776"/>
      <c r="AI177" s="776"/>
      <c r="AJ177" s="776"/>
      <c r="AK177" s="776"/>
      <c r="AL177" s="776"/>
      <c r="AM177" s="776"/>
      <c r="AN177" s="776"/>
      <c r="AO177" s="776"/>
      <c r="AP177" s="776"/>
      <c r="AQ177" s="776"/>
      <c r="AR177" s="776"/>
      <c r="AS177" s="1175"/>
      <c r="AV177" s="1941" t="s">
        <v>1271</v>
      </c>
    </row>
    <row r="178" spans="1:48" s="685" customFormat="1" ht="12.75" x14ac:dyDescent="0.2">
      <c r="A178" s="1170"/>
      <c r="B178" s="1171"/>
      <c r="C178" s="826"/>
      <c r="D178" s="663"/>
      <c r="E178" s="663"/>
      <c r="F178" s="663"/>
      <c r="G178" s="663"/>
      <c r="H178" s="663"/>
      <c r="I178" s="663"/>
      <c r="J178" s="663"/>
      <c r="K178" s="663"/>
      <c r="L178" s="663"/>
      <c r="M178" s="663"/>
      <c r="N178" s="663"/>
      <c r="O178" s="663"/>
      <c r="P178" s="663"/>
      <c r="Q178" s="663"/>
      <c r="R178" s="663"/>
      <c r="S178" s="663"/>
      <c r="T178" s="663"/>
      <c r="U178" s="663"/>
      <c r="V178" s="663"/>
      <c r="W178" s="663"/>
      <c r="X178" s="665"/>
      <c r="Y178" s="663"/>
      <c r="Z178" s="663"/>
      <c r="AA178" s="663"/>
      <c r="AB178" s="663"/>
      <c r="AC178" s="663"/>
      <c r="AD178" s="663"/>
      <c r="AE178" s="663"/>
      <c r="AF178" s="663"/>
      <c r="AG178" s="663"/>
      <c r="AH178" s="663"/>
      <c r="AI178" s="663"/>
      <c r="AJ178" s="663"/>
      <c r="AK178" s="663"/>
      <c r="AL178" s="663"/>
      <c r="AM178" s="663"/>
      <c r="AN178" s="663"/>
      <c r="AO178" s="663"/>
      <c r="AP178" s="663"/>
      <c r="AQ178" s="663"/>
      <c r="AR178" s="663"/>
      <c r="AS178" s="826"/>
      <c r="AV178" s="1941" t="e">
        <v>#N/A</v>
      </c>
    </row>
    <row r="179" spans="1:48" s="685" customFormat="1" ht="12.75" x14ac:dyDescent="0.2">
      <c r="A179" s="1216" t="s">
        <v>633</v>
      </c>
      <c r="B179" s="1212" t="s">
        <v>631</v>
      </c>
      <c r="C179" s="1190">
        <f>SUM(C169:C178)</f>
        <v>89374844.768392667</v>
      </c>
      <c r="D179" s="962">
        <f>SUM(D169:D178)</f>
        <v>25756267.377926219</v>
      </c>
      <c r="E179" s="962">
        <f t="shared" ref="E179:X179" si="42">SUM(E169:E178)</f>
        <v>9814879.1763950642</v>
      </c>
      <c r="F179" s="962">
        <f t="shared" si="42"/>
        <v>21820808.590251848</v>
      </c>
      <c r="G179" s="962">
        <f t="shared" si="42"/>
        <v>0</v>
      </c>
      <c r="H179" s="962">
        <f t="shared" si="42"/>
        <v>15785039.722823869</v>
      </c>
      <c r="I179" s="962">
        <f t="shared" si="42"/>
        <v>15003361.690823486</v>
      </c>
      <c r="J179" s="962">
        <f t="shared" si="42"/>
        <v>905724.81384768558</v>
      </c>
      <c r="K179" s="962">
        <f t="shared" si="42"/>
        <v>63227.763543815134</v>
      </c>
      <c r="L179" s="962">
        <f t="shared" si="42"/>
        <v>225535.632780666</v>
      </c>
      <c r="M179" s="962">
        <f t="shared" si="42"/>
        <v>0</v>
      </c>
      <c r="N179" s="962">
        <f t="shared" si="42"/>
        <v>0</v>
      </c>
      <c r="O179" s="962">
        <f t="shared" si="42"/>
        <v>0</v>
      </c>
      <c r="P179" s="962">
        <f t="shared" si="42"/>
        <v>0</v>
      </c>
      <c r="Q179" s="962">
        <f t="shared" si="42"/>
        <v>0</v>
      </c>
      <c r="R179" s="962">
        <f t="shared" si="42"/>
        <v>0</v>
      </c>
      <c r="S179" s="962">
        <f t="shared" si="42"/>
        <v>0</v>
      </c>
      <c r="T179" s="962">
        <f t="shared" si="42"/>
        <v>0</v>
      </c>
      <c r="U179" s="962">
        <f t="shared" si="42"/>
        <v>0</v>
      </c>
      <c r="V179" s="962">
        <f t="shared" si="42"/>
        <v>0</v>
      </c>
      <c r="W179" s="962">
        <f t="shared" si="42"/>
        <v>0</v>
      </c>
      <c r="X179" s="1190">
        <f t="shared" si="42"/>
        <v>89374844.768392652</v>
      </c>
      <c r="Y179" s="663"/>
      <c r="Z179" s="663"/>
      <c r="AA179" s="663"/>
      <c r="AB179" s="663"/>
      <c r="AC179" s="663"/>
      <c r="AD179" s="663"/>
      <c r="AE179" s="663"/>
      <c r="AF179" s="663"/>
      <c r="AG179" s="663"/>
      <c r="AH179" s="663"/>
      <c r="AI179" s="663"/>
      <c r="AJ179" s="663"/>
      <c r="AK179" s="663"/>
      <c r="AL179" s="663"/>
      <c r="AM179" s="663"/>
      <c r="AN179" s="663"/>
      <c r="AO179" s="663"/>
      <c r="AP179" s="663"/>
      <c r="AQ179" s="663"/>
      <c r="AR179" s="663"/>
      <c r="AS179" s="826"/>
      <c r="AV179" s="1941" t="e">
        <v>#N/A</v>
      </c>
    </row>
    <row r="180" spans="1:48" s="685" customFormat="1" ht="12.75" x14ac:dyDescent="0.2">
      <c r="A180" s="1170"/>
      <c r="B180" s="1171"/>
      <c r="C180" s="826"/>
      <c r="D180" s="663"/>
      <c r="E180" s="663"/>
      <c r="F180" s="663"/>
      <c r="G180" s="663"/>
      <c r="H180" s="663"/>
      <c r="I180" s="663"/>
      <c r="J180" s="663"/>
      <c r="K180" s="663"/>
      <c r="L180" s="663"/>
      <c r="M180" s="663"/>
      <c r="N180" s="663"/>
      <c r="O180" s="663"/>
      <c r="P180" s="663"/>
      <c r="Q180" s="663"/>
      <c r="R180" s="663"/>
      <c r="S180" s="663"/>
      <c r="T180" s="663"/>
      <c r="U180" s="663"/>
      <c r="V180" s="663"/>
      <c r="W180" s="663"/>
      <c r="X180" s="665"/>
      <c r="Y180" s="663"/>
      <c r="Z180" s="663"/>
      <c r="AA180" s="663"/>
      <c r="AB180" s="663"/>
      <c r="AC180" s="663"/>
      <c r="AD180" s="663"/>
      <c r="AE180" s="663"/>
      <c r="AF180" s="663"/>
      <c r="AG180" s="663"/>
      <c r="AH180" s="663"/>
      <c r="AI180" s="663"/>
      <c r="AJ180" s="663"/>
      <c r="AK180" s="663"/>
      <c r="AL180" s="663"/>
      <c r="AM180" s="663"/>
      <c r="AN180" s="663"/>
      <c r="AO180" s="663"/>
      <c r="AP180" s="663"/>
      <c r="AQ180" s="663"/>
      <c r="AR180" s="663"/>
      <c r="AS180" s="826"/>
      <c r="AV180" s="1941" t="e">
        <v>#N/A</v>
      </c>
    </row>
    <row r="181" spans="1:48" s="685" customFormat="1" ht="12.75" x14ac:dyDescent="0.2">
      <c r="A181" s="1214" t="s">
        <v>1655</v>
      </c>
      <c r="B181" s="1171"/>
      <c r="C181" s="826"/>
      <c r="D181" s="663"/>
      <c r="E181" s="663"/>
      <c r="F181" s="663"/>
      <c r="G181" s="663"/>
      <c r="H181" s="663"/>
      <c r="I181" s="663"/>
      <c r="J181" s="663"/>
      <c r="K181" s="663"/>
      <c r="L181" s="663"/>
      <c r="M181" s="663"/>
      <c r="N181" s="663"/>
      <c r="O181" s="663"/>
      <c r="P181" s="663"/>
      <c r="Q181" s="663"/>
      <c r="R181" s="663"/>
      <c r="S181" s="663"/>
      <c r="T181" s="663"/>
      <c r="U181" s="663"/>
      <c r="V181" s="663"/>
      <c r="W181" s="663"/>
      <c r="X181" s="665"/>
      <c r="Y181" s="663"/>
      <c r="Z181" s="663"/>
      <c r="AA181" s="663"/>
      <c r="AB181" s="663"/>
      <c r="AC181" s="663"/>
      <c r="AD181" s="663"/>
      <c r="AE181" s="663"/>
      <c r="AF181" s="663"/>
      <c r="AG181" s="663"/>
      <c r="AH181" s="663"/>
      <c r="AI181" s="663"/>
      <c r="AJ181" s="663"/>
      <c r="AK181" s="663"/>
      <c r="AL181" s="663"/>
      <c r="AM181" s="663"/>
      <c r="AN181" s="663"/>
      <c r="AO181" s="663"/>
      <c r="AP181" s="663"/>
      <c r="AQ181" s="663"/>
      <c r="AR181" s="663"/>
      <c r="AS181" s="826"/>
      <c r="AV181" s="1941" t="e">
        <v>#N/A</v>
      </c>
    </row>
    <row r="182" spans="1:48" s="685" customFormat="1" ht="25.5" x14ac:dyDescent="0.2">
      <c r="A182" s="1174">
        <v>5005</v>
      </c>
      <c r="B182" s="1173" t="s">
        <v>1032</v>
      </c>
      <c r="C182" s="665">
        <f t="shared" ref="C182:C256" si="43">SUM(D182:W182)</f>
        <v>792514.00000000012</v>
      </c>
      <c r="D182" s="663">
        <f>'O4 Summary by Class &amp; Accounts'!E131</f>
        <v>385831.33276448376</v>
      </c>
      <c r="E182" s="663">
        <f>'O4 Summary by Class &amp; Accounts'!F131</f>
        <v>90846.486982807735</v>
      </c>
      <c r="F182" s="663">
        <f>'O4 Summary by Class &amp; Accounts'!G131</f>
        <v>152320.18549939018</v>
      </c>
      <c r="G182" s="663">
        <f>'O4 Summary by Class &amp; Accounts'!H131</f>
        <v>0</v>
      </c>
      <c r="H182" s="663">
        <f>'O4 Summary by Class &amp; Accounts'!I131</f>
        <v>51005.928437071125</v>
      </c>
      <c r="I182" s="663">
        <f>'O4 Summary by Class &amp; Accounts'!J131</f>
        <v>68851.940283114978</v>
      </c>
      <c r="J182" s="663">
        <f>'O4 Summary by Class &amp; Accounts'!K131</f>
        <v>38872.488550634094</v>
      </c>
      <c r="K182" s="663">
        <f>'O4 Summary by Class &amp; Accounts'!L131</f>
        <v>2475.5834919665808</v>
      </c>
      <c r="L182" s="663">
        <f>'O4 Summary by Class &amp; Accounts'!M131</f>
        <v>2310.0539905315854</v>
      </c>
      <c r="M182" s="663">
        <f>'O4 Summary by Class &amp; Accounts'!N131</f>
        <v>0</v>
      </c>
      <c r="N182" s="663">
        <f>'O4 Summary by Class &amp; Accounts'!O131</f>
        <v>0</v>
      </c>
      <c r="O182" s="663">
        <f>'O4 Summary by Class &amp; Accounts'!P131</f>
        <v>0</v>
      </c>
      <c r="P182" s="663">
        <f>'O4 Summary by Class &amp; Accounts'!Q131</f>
        <v>0</v>
      </c>
      <c r="Q182" s="663">
        <f>'O4 Summary by Class &amp; Accounts'!R131</f>
        <v>0</v>
      </c>
      <c r="R182" s="663">
        <f>'O4 Summary by Class &amp; Accounts'!S131</f>
        <v>0</v>
      </c>
      <c r="S182" s="663">
        <f>'O4 Summary by Class &amp; Accounts'!T131</f>
        <v>0</v>
      </c>
      <c r="T182" s="663">
        <f>'O4 Summary by Class &amp; Accounts'!U131</f>
        <v>0</v>
      </c>
      <c r="U182" s="663">
        <f>'O4 Summary by Class &amp; Accounts'!V131</f>
        <v>0</v>
      </c>
      <c r="V182" s="663">
        <f>'O4 Summary by Class &amp; Accounts'!W131</f>
        <v>0</v>
      </c>
      <c r="W182" s="663">
        <f>'O4 Summary by Class &amp; Accounts'!X131</f>
        <v>0</v>
      </c>
      <c r="X182" s="665">
        <f>SUM(D182:W182)</f>
        <v>792514.00000000012</v>
      </c>
      <c r="Y182" s="663"/>
      <c r="Z182" s="663"/>
      <c r="AA182" s="663"/>
      <c r="AB182" s="663"/>
      <c r="AC182" s="663"/>
      <c r="AD182" s="663"/>
      <c r="AE182" s="663"/>
      <c r="AF182" s="663"/>
      <c r="AG182" s="663"/>
      <c r="AH182" s="663"/>
      <c r="AI182" s="663"/>
      <c r="AJ182" s="663"/>
      <c r="AK182" s="663"/>
      <c r="AL182" s="663"/>
      <c r="AM182" s="663"/>
      <c r="AN182" s="663"/>
      <c r="AO182" s="663"/>
      <c r="AP182" s="663"/>
      <c r="AQ182" s="663"/>
      <c r="AR182" s="663"/>
      <c r="AS182" s="826"/>
      <c r="AV182" s="1941" t="s">
        <v>110</v>
      </c>
    </row>
    <row r="183" spans="1:48" s="685" customFormat="1" ht="12.75" x14ac:dyDescent="0.2">
      <c r="A183" s="1174">
        <v>5010</v>
      </c>
      <c r="B183" s="1173" t="s">
        <v>608</v>
      </c>
      <c r="C183" s="665">
        <f t="shared" si="43"/>
        <v>221350.00000000003</v>
      </c>
      <c r="D183" s="663">
        <f>'O4 Summary by Class &amp; Accounts'!E132</f>
        <v>107763.10009339708</v>
      </c>
      <c r="E183" s="663">
        <f>'O4 Summary by Class &amp; Accounts'!F132</f>
        <v>25373.520081215589</v>
      </c>
      <c r="F183" s="663">
        <f>'O4 Summary by Class &amp; Accounts'!G132</f>
        <v>42543.189218474392</v>
      </c>
      <c r="G183" s="663">
        <f>'O4 Summary by Class &amp; Accounts'!H132</f>
        <v>0</v>
      </c>
      <c r="H183" s="663">
        <f>'O4 Summary by Class &amp; Accounts'!I132</f>
        <v>14246.009861713097</v>
      </c>
      <c r="I183" s="663">
        <f>'O4 Summary by Class &amp; Accounts'!J132</f>
        <v>19230.419881121976</v>
      </c>
      <c r="J183" s="663">
        <f>'O4 Summary by Class &amp; Accounts'!K132</f>
        <v>10857.127244039671</v>
      </c>
      <c r="K183" s="663">
        <f>'O4 Summary by Class &amp; Accounts'!L132</f>
        <v>691.43309259748412</v>
      </c>
      <c r="L183" s="663">
        <f>'O4 Summary by Class &amp; Accounts'!M132</f>
        <v>645.20052744073462</v>
      </c>
      <c r="M183" s="663">
        <f>'O4 Summary by Class &amp; Accounts'!N132</f>
        <v>0</v>
      </c>
      <c r="N183" s="663">
        <f>'O4 Summary by Class &amp; Accounts'!O132</f>
        <v>0</v>
      </c>
      <c r="O183" s="663">
        <f>'O4 Summary by Class &amp; Accounts'!P132</f>
        <v>0</v>
      </c>
      <c r="P183" s="663">
        <f>'O4 Summary by Class &amp; Accounts'!Q132</f>
        <v>0</v>
      </c>
      <c r="Q183" s="663">
        <f>'O4 Summary by Class &amp; Accounts'!R132</f>
        <v>0</v>
      </c>
      <c r="R183" s="663">
        <f>'O4 Summary by Class &amp; Accounts'!S132</f>
        <v>0</v>
      </c>
      <c r="S183" s="663">
        <f>'O4 Summary by Class &amp; Accounts'!T132</f>
        <v>0</v>
      </c>
      <c r="T183" s="663">
        <f>'O4 Summary by Class &amp; Accounts'!U132</f>
        <v>0</v>
      </c>
      <c r="U183" s="663">
        <f>'O4 Summary by Class &amp; Accounts'!V132</f>
        <v>0</v>
      </c>
      <c r="V183" s="663">
        <f>'O4 Summary by Class &amp; Accounts'!W132</f>
        <v>0</v>
      </c>
      <c r="W183" s="663">
        <f>'O4 Summary by Class &amp; Accounts'!X132</f>
        <v>0</v>
      </c>
      <c r="X183" s="665">
        <f t="shared" ref="X183:X256" si="44">SUM(D183:W183)</f>
        <v>221350.00000000003</v>
      </c>
      <c r="Y183" s="663"/>
      <c r="Z183" s="663"/>
      <c r="AA183" s="663"/>
      <c r="AB183" s="663"/>
      <c r="AC183" s="663"/>
      <c r="AD183" s="663"/>
      <c r="AE183" s="663"/>
      <c r="AF183" s="663"/>
      <c r="AG183" s="663"/>
      <c r="AH183" s="663"/>
      <c r="AI183" s="663"/>
      <c r="AJ183" s="663"/>
      <c r="AK183" s="663"/>
      <c r="AL183" s="663"/>
      <c r="AM183" s="663"/>
      <c r="AN183" s="663"/>
      <c r="AO183" s="663"/>
      <c r="AP183" s="663"/>
      <c r="AQ183" s="663"/>
      <c r="AR183" s="663"/>
      <c r="AS183" s="826"/>
      <c r="AV183" s="1941" t="s">
        <v>110</v>
      </c>
    </row>
    <row r="184" spans="1:48" s="685" customFormat="1" ht="25.5" x14ac:dyDescent="0.2">
      <c r="A184" s="1174">
        <v>5012</v>
      </c>
      <c r="B184" s="1173" t="s">
        <v>1023</v>
      </c>
      <c r="C184" s="665">
        <f t="shared" si="43"/>
        <v>500</v>
      </c>
      <c r="D184" s="663">
        <f>'O4 Summary by Class &amp; Accounts'!E133</f>
        <v>163.62481406918349</v>
      </c>
      <c r="E184" s="663">
        <f>'O4 Summary by Class &amp; Accounts'!F133</f>
        <v>43.868988770205902</v>
      </c>
      <c r="F184" s="663">
        <f>'O4 Summary by Class &amp; Accounts'!G133</f>
        <v>106.11980502108233</v>
      </c>
      <c r="G184" s="663">
        <f>'O4 Summary by Class &amp; Accounts'!H133</f>
        <v>0</v>
      </c>
      <c r="H184" s="663">
        <f>'O4 Summary by Class &amp; Accounts'!I133</f>
        <v>70.900455993918953</v>
      </c>
      <c r="I184" s="663">
        <f>'O4 Summary by Class &amp; Accounts'!J133</f>
        <v>109.26423241336911</v>
      </c>
      <c r="J184" s="663">
        <f>'O4 Summary by Class &amp; Accounts'!K133</f>
        <v>4.9808608516216735</v>
      </c>
      <c r="K184" s="663">
        <f>'O4 Summary by Class &amp; Accounts'!L133</f>
        <v>0.31537977844579562</v>
      </c>
      <c r="L184" s="663">
        <f>'O4 Summary by Class &amp; Accounts'!M133</f>
        <v>0.92546310217276695</v>
      </c>
      <c r="M184" s="663">
        <f>'O4 Summary by Class &amp; Accounts'!N133</f>
        <v>0</v>
      </c>
      <c r="N184" s="663">
        <f>'O4 Summary by Class &amp; Accounts'!O133</f>
        <v>0</v>
      </c>
      <c r="O184" s="663">
        <f>'O4 Summary by Class &amp; Accounts'!P133</f>
        <v>0</v>
      </c>
      <c r="P184" s="663">
        <f>'O4 Summary by Class &amp; Accounts'!Q133</f>
        <v>0</v>
      </c>
      <c r="Q184" s="663">
        <f>'O4 Summary by Class &amp; Accounts'!R133</f>
        <v>0</v>
      </c>
      <c r="R184" s="663">
        <f>'O4 Summary by Class &amp; Accounts'!S133</f>
        <v>0</v>
      </c>
      <c r="S184" s="663">
        <f>'O4 Summary by Class &amp; Accounts'!T133</f>
        <v>0</v>
      </c>
      <c r="T184" s="663">
        <f>'O4 Summary by Class &amp; Accounts'!U133</f>
        <v>0</v>
      </c>
      <c r="U184" s="663">
        <f>'O4 Summary by Class &amp; Accounts'!V133</f>
        <v>0</v>
      </c>
      <c r="V184" s="663">
        <f>'O4 Summary by Class &amp; Accounts'!W133</f>
        <v>0</v>
      </c>
      <c r="W184" s="663">
        <f>'O4 Summary by Class &amp; Accounts'!X133</f>
        <v>0</v>
      </c>
      <c r="X184" s="665">
        <f t="shared" si="44"/>
        <v>500</v>
      </c>
      <c r="Y184" s="663"/>
      <c r="Z184" s="663"/>
      <c r="AA184" s="663"/>
      <c r="AB184" s="663"/>
      <c r="AC184" s="663"/>
      <c r="AD184" s="663"/>
      <c r="AE184" s="663"/>
      <c r="AF184" s="663"/>
      <c r="AG184" s="663"/>
      <c r="AH184" s="663"/>
      <c r="AI184" s="663"/>
      <c r="AJ184" s="663"/>
      <c r="AK184" s="663"/>
      <c r="AL184" s="663"/>
      <c r="AM184" s="663"/>
      <c r="AN184" s="663"/>
      <c r="AO184" s="663"/>
      <c r="AP184" s="663"/>
      <c r="AQ184" s="663"/>
      <c r="AR184" s="663"/>
      <c r="AS184" s="826"/>
      <c r="AV184" s="1941">
        <v>1808</v>
      </c>
    </row>
    <row r="185" spans="1:48" s="685" customFormat="1" ht="25.5" x14ac:dyDescent="0.2">
      <c r="A185" s="1174">
        <v>5014</v>
      </c>
      <c r="B185" s="1173" t="s">
        <v>1024</v>
      </c>
      <c r="C185" s="665">
        <f t="shared" si="43"/>
        <v>0</v>
      </c>
      <c r="D185" s="663">
        <f>'O4 Summary by Class &amp; Accounts'!E134</f>
        <v>0</v>
      </c>
      <c r="E185" s="663">
        <f>'O4 Summary by Class &amp; Accounts'!F134</f>
        <v>0</v>
      </c>
      <c r="F185" s="663">
        <f>'O4 Summary by Class &amp; Accounts'!G134</f>
        <v>0</v>
      </c>
      <c r="G185" s="663">
        <f>'O4 Summary by Class &amp; Accounts'!H134</f>
        <v>0</v>
      </c>
      <c r="H185" s="663">
        <f>'O4 Summary by Class &amp; Accounts'!I134</f>
        <v>0</v>
      </c>
      <c r="I185" s="663">
        <f>'O4 Summary by Class &amp; Accounts'!J134</f>
        <v>0</v>
      </c>
      <c r="J185" s="663">
        <f>'O4 Summary by Class &amp; Accounts'!K134</f>
        <v>0</v>
      </c>
      <c r="K185" s="663">
        <f>'O4 Summary by Class &amp; Accounts'!L134</f>
        <v>0</v>
      </c>
      <c r="L185" s="663">
        <f>'O4 Summary by Class &amp; Accounts'!M134</f>
        <v>0</v>
      </c>
      <c r="M185" s="663">
        <f>'O4 Summary by Class &amp; Accounts'!N134</f>
        <v>0</v>
      </c>
      <c r="N185" s="663">
        <f>'O4 Summary by Class &amp; Accounts'!O134</f>
        <v>0</v>
      </c>
      <c r="O185" s="663">
        <f>'O4 Summary by Class &amp; Accounts'!P134</f>
        <v>0</v>
      </c>
      <c r="P185" s="663">
        <f>'O4 Summary by Class &amp; Accounts'!Q134</f>
        <v>0</v>
      </c>
      <c r="Q185" s="663">
        <f>'O4 Summary by Class &amp; Accounts'!R134</f>
        <v>0</v>
      </c>
      <c r="R185" s="663">
        <f>'O4 Summary by Class &amp; Accounts'!S134</f>
        <v>0</v>
      </c>
      <c r="S185" s="663">
        <f>'O4 Summary by Class &amp; Accounts'!T134</f>
        <v>0</v>
      </c>
      <c r="T185" s="663">
        <f>'O4 Summary by Class &amp; Accounts'!U134</f>
        <v>0</v>
      </c>
      <c r="U185" s="663">
        <f>'O4 Summary by Class &amp; Accounts'!V134</f>
        <v>0</v>
      </c>
      <c r="V185" s="663">
        <f>'O4 Summary by Class &amp; Accounts'!W134</f>
        <v>0</v>
      </c>
      <c r="W185" s="663">
        <f>'O4 Summary by Class &amp; Accounts'!X134</f>
        <v>0</v>
      </c>
      <c r="X185" s="665">
        <f t="shared" si="44"/>
        <v>0</v>
      </c>
      <c r="Y185" s="663"/>
      <c r="Z185" s="663"/>
      <c r="AA185" s="663"/>
      <c r="AB185" s="663"/>
      <c r="AC185" s="663"/>
      <c r="AD185" s="663"/>
      <c r="AE185" s="663"/>
      <c r="AF185" s="663"/>
      <c r="AG185" s="663"/>
      <c r="AH185" s="663"/>
      <c r="AI185" s="663"/>
      <c r="AJ185" s="663"/>
      <c r="AK185" s="663"/>
      <c r="AL185" s="663"/>
      <c r="AM185" s="663"/>
      <c r="AN185" s="663"/>
      <c r="AO185" s="663"/>
      <c r="AP185" s="663"/>
      <c r="AQ185" s="663"/>
      <c r="AR185" s="663"/>
      <c r="AS185" s="826"/>
      <c r="AV185" s="1941">
        <v>1815</v>
      </c>
    </row>
    <row r="186" spans="1:48" s="685" customFormat="1" ht="25.5" x14ac:dyDescent="0.2">
      <c r="A186" s="1174">
        <v>5015</v>
      </c>
      <c r="B186" s="1173" t="s">
        <v>1025</v>
      </c>
      <c r="C186" s="665">
        <f t="shared" si="43"/>
        <v>0</v>
      </c>
      <c r="D186" s="663">
        <f>'O4 Summary by Class &amp; Accounts'!E135</f>
        <v>0</v>
      </c>
      <c r="E186" s="663">
        <f>'O4 Summary by Class &amp; Accounts'!F135</f>
        <v>0</v>
      </c>
      <c r="F186" s="663">
        <f>'O4 Summary by Class &amp; Accounts'!G135</f>
        <v>0</v>
      </c>
      <c r="G186" s="663">
        <f>'O4 Summary by Class &amp; Accounts'!H135</f>
        <v>0</v>
      </c>
      <c r="H186" s="663">
        <f>'O4 Summary by Class &amp; Accounts'!I135</f>
        <v>0</v>
      </c>
      <c r="I186" s="663">
        <f>'O4 Summary by Class &amp; Accounts'!J135</f>
        <v>0</v>
      </c>
      <c r="J186" s="663">
        <f>'O4 Summary by Class &amp; Accounts'!K135</f>
        <v>0</v>
      </c>
      <c r="K186" s="663">
        <f>'O4 Summary by Class &amp; Accounts'!L135</f>
        <v>0</v>
      </c>
      <c r="L186" s="663">
        <f>'O4 Summary by Class &amp; Accounts'!M135</f>
        <v>0</v>
      </c>
      <c r="M186" s="663">
        <f>'O4 Summary by Class &amp; Accounts'!N135</f>
        <v>0</v>
      </c>
      <c r="N186" s="663">
        <f>'O4 Summary by Class &amp; Accounts'!O135</f>
        <v>0</v>
      </c>
      <c r="O186" s="663">
        <f>'O4 Summary by Class &amp; Accounts'!P135</f>
        <v>0</v>
      </c>
      <c r="P186" s="663">
        <f>'O4 Summary by Class &amp; Accounts'!Q135</f>
        <v>0</v>
      </c>
      <c r="Q186" s="663">
        <f>'O4 Summary by Class &amp; Accounts'!R135</f>
        <v>0</v>
      </c>
      <c r="R186" s="663">
        <f>'O4 Summary by Class &amp; Accounts'!S135</f>
        <v>0</v>
      </c>
      <c r="S186" s="663">
        <f>'O4 Summary by Class &amp; Accounts'!T135</f>
        <v>0</v>
      </c>
      <c r="T186" s="663">
        <f>'O4 Summary by Class &amp; Accounts'!U135</f>
        <v>0</v>
      </c>
      <c r="U186" s="663">
        <f>'O4 Summary by Class &amp; Accounts'!V135</f>
        <v>0</v>
      </c>
      <c r="V186" s="663">
        <f>'O4 Summary by Class &amp; Accounts'!W135</f>
        <v>0</v>
      </c>
      <c r="W186" s="663">
        <f>'O4 Summary by Class &amp; Accounts'!X135</f>
        <v>0</v>
      </c>
      <c r="X186" s="665">
        <f t="shared" si="44"/>
        <v>0</v>
      </c>
      <c r="Y186" s="663"/>
      <c r="Z186" s="663"/>
      <c r="AA186" s="663"/>
      <c r="AB186" s="663"/>
      <c r="AC186" s="663"/>
      <c r="AD186" s="663"/>
      <c r="AE186" s="663"/>
      <c r="AF186" s="663"/>
      <c r="AG186" s="663"/>
      <c r="AH186" s="663"/>
      <c r="AI186" s="663"/>
      <c r="AJ186" s="663"/>
      <c r="AK186" s="663"/>
      <c r="AL186" s="663"/>
      <c r="AM186" s="663"/>
      <c r="AN186" s="663"/>
      <c r="AO186" s="663"/>
      <c r="AP186" s="663"/>
      <c r="AQ186" s="663"/>
      <c r="AR186" s="663"/>
      <c r="AS186" s="826"/>
      <c r="AV186" s="1941">
        <v>1815</v>
      </c>
    </row>
    <row r="187" spans="1:48" s="685" customFormat="1" ht="25.5" x14ac:dyDescent="0.2">
      <c r="A187" s="1174">
        <v>5016</v>
      </c>
      <c r="B187" s="1173" t="s">
        <v>1026</v>
      </c>
      <c r="C187" s="665">
        <f t="shared" si="43"/>
        <v>0</v>
      </c>
      <c r="D187" s="663">
        <f>'O4 Summary by Class &amp; Accounts'!E136</f>
        <v>0</v>
      </c>
      <c r="E187" s="663">
        <f>'O4 Summary by Class &amp; Accounts'!F136</f>
        <v>0</v>
      </c>
      <c r="F187" s="663">
        <f>'O4 Summary by Class &amp; Accounts'!G136</f>
        <v>0</v>
      </c>
      <c r="G187" s="663">
        <f>'O4 Summary by Class &amp; Accounts'!H136</f>
        <v>0</v>
      </c>
      <c r="H187" s="663">
        <f>'O4 Summary by Class &amp; Accounts'!I136</f>
        <v>0</v>
      </c>
      <c r="I187" s="663">
        <f>'O4 Summary by Class &amp; Accounts'!J136</f>
        <v>0</v>
      </c>
      <c r="J187" s="663">
        <f>'O4 Summary by Class &amp; Accounts'!K136</f>
        <v>0</v>
      </c>
      <c r="K187" s="663">
        <f>'O4 Summary by Class &amp; Accounts'!L136</f>
        <v>0</v>
      </c>
      <c r="L187" s="663">
        <f>'O4 Summary by Class &amp; Accounts'!M136</f>
        <v>0</v>
      </c>
      <c r="M187" s="663">
        <f>'O4 Summary by Class &amp; Accounts'!N136</f>
        <v>0</v>
      </c>
      <c r="N187" s="663">
        <f>'O4 Summary by Class &amp; Accounts'!O136</f>
        <v>0</v>
      </c>
      <c r="O187" s="663">
        <f>'O4 Summary by Class &amp; Accounts'!P136</f>
        <v>0</v>
      </c>
      <c r="P187" s="663">
        <f>'O4 Summary by Class &amp; Accounts'!Q136</f>
        <v>0</v>
      </c>
      <c r="Q187" s="663">
        <f>'O4 Summary by Class &amp; Accounts'!R136</f>
        <v>0</v>
      </c>
      <c r="R187" s="663">
        <f>'O4 Summary by Class &amp; Accounts'!S136</f>
        <v>0</v>
      </c>
      <c r="S187" s="663">
        <f>'O4 Summary by Class &amp; Accounts'!T136</f>
        <v>0</v>
      </c>
      <c r="T187" s="663">
        <f>'O4 Summary by Class &amp; Accounts'!U136</f>
        <v>0</v>
      </c>
      <c r="U187" s="663">
        <f>'O4 Summary by Class &amp; Accounts'!V136</f>
        <v>0</v>
      </c>
      <c r="V187" s="663">
        <f>'O4 Summary by Class &amp; Accounts'!W136</f>
        <v>0</v>
      </c>
      <c r="W187" s="663">
        <f>'O4 Summary by Class &amp; Accounts'!X136</f>
        <v>0</v>
      </c>
      <c r="X187" s="665">
        <f t="shared" si="44"/>
        <v>0</v>
      </c>
      <c r="Y187" s="663"/>
      <c r="Z187" s="663"/>
      <c r="AA187" s="663"/>
      <c r="AB187" s="663"/>
      <c r="AC187" s="663"/>
      <c r="AD187" s="663"/>
      <c r="AE187" s="663"/>
      <c r="AF187" s="663"/>
      <c r="AG187" s="663"/>
      <c r="AH187" s="663"/>
      <c r="AI187" s="663"/>
      <c r="AJ187" s="663"/>
      <c r="AK187" s="663"/>
      <c r="AL187" s="663"/>
      <c r="AM187" s="663"/>
      <c r="AN187" s="663"/>
      <c r="AO187" s="663"/>
      <c r="AP187" s="663"/>
      <c r="AQ187" s="663"/>
      <c r="AR187" s="663"/>
      <c r="AS187" s="826"/>
      <c r="AV187" s="1941">
        <v>1820</v>
      </c>
    </row>
    <row r="188" spans="1:48" s="685" customFormat="1" ht="25.5" x14ac:dyDescent="0.2">
      <c r="A188" s="1174">
        <v>5017</v>
      </c>
      <c r="B188" s="1173" t="s">
        <v>584</v>
      </c>
      <c r="C188" s="665">
        <f t="shared" si="43"/>
        <v>26600</v>
      </c>
      <c r="D188" s="663">
        <f>'O4 Summary by Class &amp; Accounts'!E137</f>
        <v>7727.2981467520149</v>
      </c>
      <c r="E188" s="663">
        <f>'O4 Summary by Class &amp; Accounts'!F137</f>
        <v>2666.0128279864102</v>
      </c>
      <c r="F188" s="663">
        <f>'O4 Summary by Class &amp; Accounts'!G137</f>
        <v>6295.3676514553126</v>
      </c>
      <c r="G188" s="663">
        <f>'O4 Summary by Class &amp; Accounts'!H137</f>
        <v>0</v>
      </c>
      <c r="H188" s="663">
        <f>'O4 Summary by Class &amp; Accounts'!I137</f>
        <v>4025.2407790385691</v>
      </c>
      <c r="I188" s="663">
        <f>'O4 Summary by Class &amp; Accounts'!J137</f>
        <v>5851.5688459682378</v>
      </c>
      <c r="J188" s="663">
        <f>'O4 Summary by Class &amp; Accounts'!K137</f>
        <v>0</v>
      </c>
      <c r="K188" s="663">
        <f>'O4 Summary by Class &amp; Accounts'!L137</f>
        <v>3.0139985912113785</v>
      </c>
      <c r="L188" s="663">
        <f>'O4 Summary by Class &amp; Accounts'!M137</f>
        <v>31.497750208244412</v>
      </c>
      <c r="M188" s="663">
        <f>'O4 Summary by Class &amp; Accounts'!N137</f>
        <v>0</v>
      </c>
      <c r="N188" s="663">
        <f>'O4 Summary by Class &amp; Accounts'!O137</f>
        <v>0</v>
      </c>
      <c r="O188" s="663">
        <f>'O4 Summary by Class &amp; Accounts'!P137</f>
        <v>0</v>
      </c>
      <c r="P188" s="663">
        <f>'O4 Summary by Class &amp; Accounts'!Q137</f>
        <v>0</v>
      </c>
      <c r="Q188" s="663">
        <f>'O4 Summary by Class &amp; Accounts'!R137</f>
        <v>0</v>
      </c>
      <c r="R188" s="663">
        <f>'O4 Summary by Class &amp; Accounts'!S137</f>
        <v>0</v>
      </c>
      <c r="S188" s="663">
        <f>'O4 Summary by Class &amp; Accounts'!T137</f>
        <v>0</v>
      </c>
      <c r="T188" s="663">
        <f>'O4 Summary by Class &amp; Accounts'!U137</f>
        <v>0</v>
      </c>
      <c r="U188" s="663">
        <f>'O4 Summary by Class &amp; Accounts'!V137</f>
        <v>0</v>
      </c>
      <c r="V188" s="663">
        <f>'O4 Summary by Class &amp; Accounts'!W137</f>
        <v>0</v>
      </c>
      <c r="W188" s="663">
        <f>'O4 Summary by Class &amp; Accounts'!X137</f>
        <v>0</v>
      </c>
      <c r="X188" s="665">
        <f t="shared" si="44"/>
        <v>26600</v>
      </c>
      <c r="Y188" s="663"/>
      <c r="Z188" s="663"/>
      <c r="AA188" s="663"/>
      <c r="AB188" s="663"/>
      <c r="AC188" s="663"/>
      <c r="AD188" s="663"/>
      <c r="AE188" s="663"/>
      <c r="AF188" s="663"/>
      <c r="AG188" s="663"/>
      <c r="AH188" s="663"/>
      <c r="AI188" s="663"/>
      <c r="AJ188" s="663"/>
      <c r="AK188" s="663"/>
      <c r="AL188" s="663"/>
      <c r="AM188" s="663"/>
      <c r="AN188" s="663"/>
      <c r="AO188" s="663"/>
      <c r="AP188" s="663"/>
      <c r="AQ188" s="663"/>
      <c r="AR188" s="663"/>
      <c r="AS188" s="826"/>
      <c r="AV188" s="1941">
        <v>1820</v>
      </c>
    </row>
    <row r="189" spans="1:48" s="685" customFormat="1" ht="25.5" x14ac:dyDescent="0.2">
      <c r="A189" s="1174">
        <v>5020</v>
      </c>
      <c r="B189" s="1173" t="s">
        <v>585</v>
      </c>
      <c r="C189" s="665">
        <f t="shared" si="43"/>
        <v>0</v>
      </c>
      <c r="D189" s="663">
        <f>'O4 Summary by Class &amp; Accounts'!E138</f>
        <v>0</v>
      </c>
      <c r="E189" s="663">
        <f>'O4 Summary by Class &amp; Accounts'!F138</f>
        <v>0</v>
      </c>
      <c r="F189" s="663">
        <f>'O4 Summary by Class &amp; Accounts'!G138</f>
        <v>0</v>
      </c>
      <c r="G189" s="663">
        <f>'O4 Summary by Class &amp; Accounts'!H138</f>
        <v>0</v>
      </c>
      <c r="H189" s="663">
        <f>'O4 Summary by Class &amp; Accounts'!I138</f>
        <v>0</v>
      </c>
      <c r="I189" s="663">
        <f>'O4 Summary by Class &amp; Accounts'!J138</f>
        <v>0</v>
      </c>
      <c r="J189" s="663">
        <f>'O4 Summary by Class &amp; Accounts'!K138</f>
        <v>0</v>
      </c>
      <c r="K189" s="663">
        <f>'O4 Summary by Class &amp; Accounts'!L138</f>
        <v>0</v>
      </c>
      <c r="L189" s="663">
        <f>'O4 Summary by Class &amp; Accounts'!M138</f>
        <v>0</v>
      </c>
      <c r="M189" s="663">
        <f>'O4 Summary by Class &amp; Accounts'!N138</f>
        <v>0</v>
      </c>
      <c r="N189" s="663">
        <f>'O4 Summary by Class &amp; Accounts'!O138</f>
        <v>0</v>
      </c>
      <c r="O189" s="663">
        <f>'O4 Summary by Class &amp; Accounts'!P138</f>
        <v>0</v>
      </c>
      <c r="P189" s="663">
        <f>'O4 Summary by Class &amp; Accounts'!Q138</f>
        <v>0</v>
      </c>
      <c r="Q189" s="663">
        <f>'O4 Summary by Class &amp; Accounts'!R138</f>
        <v>0</v>
      </c>
      <c r="R189" s="663">
        <f>'O4 Summary by Class &amp; Accounts'!S138</f>
        <v>0</v>
      </c>
      <c r="S189" s="663">
        <f>'O4 Summary by Class &amp; Accounts'!T138</f>
        <v>0</v>
      </c>
      <c r="T189" s="663">
        <f>'O4 Summary by Class &amp; Accounts'!U138</f>
        <v>0</v>
      </c>
      <c r="U189" s="663">
        <f>'O4 Summary by Class &amp; Accounts'!V138</f>
        <v>0</v>
      </c>
      <c r="V189" s="663">
        <f>'O4 Summary by Class &amp; Accounts'!W138</f>
        <v>0</v>
      </c>
      <c r="W189" s="663">
        <f>'O4 Summary by Class &amp; Accounts'!X138</f>
        <v>0</v>
      </c>
      <c r="X189" s="665">
        <f t="shared" si="44"/>
        <v>0</v>
      </c>
      <c r="Y189" s="663"/>
      <c r="Z189" s="663"/>
      <c r="AA189" s="663"/>
      <c r="AB189" s="663"/>
      <c r="AC189" s="663"/>
      <c r="AD189" s="663"/>
      <c r="AE189" s="663"/>
      <c r="AF189" s="663"/>
      <c r="AG189" s="663"/>
      <c r="AH189" s="663"/>
      <c r="AI189" s="663"/>
      <c r="AJ189" s="663"/>
      <c r="AK189" s="663"/>
      <c r="AL189" s="663"/>
      <c r="AM189" s="663"/>
      <c r="AN189" s="663"/>
      <c r="AO189" s="663"/>
      <c r="AP189" s="663"/>
      <c r="AQ189" s="663"/>
      <c r="AR189" s="663"/>
      <c r="AS189" s="826"/>
      <c r="AV189" s="1941" t="s">
        <v>534</v>
      </c>
    </row>
    <row r="190" spans="1:48" s="685" customFormat="1" ht="38.25" x14ac:dyDescent="0.2">
      <c r="A190" s="1174">
        <v>5025</v>
      </c>
      <c r="B190" s="1173" t="s">
        <v>1686</v>
      </c>
      <c r="C190" s="665">
        <f t="shared" si="43"/>
        <v>289300</v>
      </c>
      <c r="D190" s="663">
        <f>'O4 Summary by Class &amp; Accounts'!E139</f>
        <v>140673.88035191689</v>
      </c>
      <c r="E190" s="663">
        <f>'O4 Summary by Class &amp; Accounts'!F139</f>
        <v>28724.106936020959</v>
      </c>
      <c r="F190" s="663">
        <f>'O4 Summary by Class &amp; Accounts'!G139</f>
        <v>44668.52915380663</v>
      </c>
      <c r="G190" s="663">
        <f>'O4 Summary by Class &amp; Accounts'!H139</f>
        <v>0</v>
      </c>
      <c r="H190" s="663">
        <f>'O4 Summary by Class &amp; Accounts'!I139</f>
        <v>22412.421993411121</v>
      </c>
      <c r="I190" s="663">
        <f>'O4 Summary by Class &amp; Accounts'!J139</f>
        <v>31751.848772127392</v>
      </c>
      <c r="J190" s="663">
        <f>'O4 Summary by Class &amp; Accounts'!K139</f>
        <v>18965.292470681434</v>
      </c>
      <c r="K190" s="663">
        <f>'O4 Summary by Class &amp; Accounts'!L139</f>
        <v>1191.3439611229501</v>
      </c>
      <c r="L190" s="663">
        <f>'O4 Summary by Class &amp; Accounts'!M139</f>
        <v>912.57636091261554</v>
      </c>
      <c r="M190" s="663">
        <f>'O4 Summary by Class &amp; Accounts'!N139</f>
        <v>0</v>
      </c>
      <c r="N190" s="663">
        <f>'O4 Summary by Class &amp; Accounts'!O139</f>
        <v>0</v>
      </c>
      <c r="O190" s="663">
        <f>'O4 Summary by Class &amp; Accounts'!P139</f>
        <v>0</v>
      </c>
      <c r="P190" s="663">
        <f>'O4 Summary by Class &amp; Accounts'!Q139</f>
        <v>0</v>
      </c>
      <c r="Q190" s="663">
        <f>'O4 Summary by Class &amp; Accounts'!R139</f>
        <v>0</v>
      </c>
      <c r="R190" s="663">
        <f>'O4 Summary by Class &amp; Accounts'!S139</f>
        <v>0</v>
      </c>
      <c r="S190" s="663">
        <f>'O4 Summary by Class &amp; Accounts'!T139</f>
        <v>0</v>
      </c>
      <c r="T190" s="663">
        <f>'O4 Summary by Class &amp; Accounts'!U139</f>
        <v>0</v>
      </c>
      <c r="U190" s="663">
        <f>'O4 Summary by Class &amp; Accounts'!V139</f>
        <v>0</v>
      </c>
      <c r="V190" s="663">
        <f>'O4 Summary by Class &amp; Accounts'!W139</f>
        <v>0</v>
      </c>
      <c r="W190" s="663">
        <f>'O4 Summary by Class &amp; Accounts'!X139</f>
        <v>0</v>
      </c>
      <c r="X190" s="665">
        <f t="shared" si="44"/>
        <v>289300</v>
      </c>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826"/>
      <c r="AV190" s="1941" t="s">
        <v>534</v>
      </c>
    </row>
    <row r="191" spans="1:48" s="685" customFormat="1" ht="25.5" x14ac:dyDescent="0.2">
      <c r="A191" s="1174">
        <v>5030</v>
      </c>
      <c r="B191" s="1173" t="s">
        <v>592</v>
      </c>
      <c r="C191" s="665">
        <f t="shared" si="43"/>
        <v>0</v>
      </c>
      <c r="D191" s="663">
        <f>'O4 Summary by Class &amp; Accounts'!E140</f>
        <v>0</v>
      </c>
      <c r="E191" s="663">
        <f>'O4 Summary by Class &amp; Accounts'!F140</f>
        <v>0</v>
      </c>
      <c r="F191" s="663">
        <f>'O4 Summary by Class &amp; Accounts'!G140</f>
        <v>0</v>
      </c>
      <c r="G191" s="663">
        <f>'O4 Summary by Class &amp; Accounts'!H140</f>
        <v>0</v>
      </c>
      <c r="H191" s="663">
        <f>'O4 Summary by Class &amp; Accounts'!I140</f>
        <v>0</v>
      </c>
      <c r="I191" s="663">
        <f>'O4 Summary by Class &amp; Accounts'!J140</f>
        <v>0</v>
      </c>
      <c r="J191" s="663">
        <f>'O4 Summary by Class &amp; Accounts'!K140</f>
        <v>0</v>
      </c>
      <c r="K191" s="663">
        <f>'O4 Summary by Class &amp; Accounts'!L140</f>
        <v>0</v>
      </c>
      <c r="L191" s="663">
        <f>'O4 Summary by Class &amp; Accounts'!M140</f>
        <v>0</v>
      </c>
      <c r="M191" s="663">
        <f>'O4 Summary by Class &amp; Accounts'!N140</f>
        <v>0</v>
      </c>
      <c r="N191" s="663">
        <f>'O4 Summary by Class &amp; Accounts'!O140</f>
        <v>0</v>
      </c>
      <c r="O191" s="663">
        <f>'O4 Summary by Class &amp; Accounts'!P140</f>
        <v>0</v>
      </c>
      <c r="P191" s="663">
        <f>'O4 Summary by Class &amp; Accounts'!Q140</f>
        <v>0</v>
      </c>
      <c r="Q191" s="663">
        <f>'O4 Summary by Class &amp; Accounts'!R140</f>
        <v>0</v>
      </c>
      <c r="R191" s="663">
        <f>'O4 Summary by Class &amp; Accounts'!S140</f>
        <v>0</v>
      </c>
      <c r="S191" s="663">
        <f>'O4 Summary by Class &amp; Accounts'!T140</f>
        <v>0</v>
      </c>
      <c r="T191" s="663">
        <f>'O4 Summary by Class &amp; Accounts'!U140</f>
        <v>0</v>
      </c>
      <c r="U191" s="663">
        <f>'O4 Summary by Class &amp; Accounts'!V140</f>
        <v>0</v>
      </c>
      <c r="V191" s="663">
        <f>'O4 Summary by Class &amp; Accounts'!W140</f>
        <v>0</v>
      </c>
      <c r="W191" s="663">
        <f>'O4 Summary by Class &amp; Accounts'!X140</f>
        <v>0</v>
      </c>
      <c r="X191" s="665">
        <f t="shared" si="44"/>
        <v>0</v>
      </c>
      <c r="Y191" s="663"/>
      <c r="Z191" s="663"/>
      <c r="AA191" s="663"/>
      <c r="AB191" s="663"/>
      <c r="AC191" s="663"/>
      <c r="AD191" s="663"/>
      <c r="AE191" s="663"/>
      <c r="AF191" s="663"/>
      <c r="AG191" s="663"/>
      <c r="AH191" s="663"/>
      <c r="AI191" s="663"/>
      <c r="AJ191" s="663"/>
      <c r="AK191" s="663"/>
      <c r="AL191" s="663"/>
      <c r="AM191" s="663"/>
      <c r="AN191" s="663"/>
      <c r="AO191" s="663"/>
      <c r="AP191" s="663"/>
      <c r="AQ191" s="663"/>
      <c r="AR191" s="663"/>
      <c r="AS191" s="826"/>
      <c r="AV191" s="1941" t="s">
        <v>534</v>
      </c>
    </row>
    <row r="192" spans="1:48" s="685" customFormat="1" ht="25.5" x14ac:dyDescent="0.2">
      <c r="A192" s="1174">
        <v>5035</v>
      </c>
      <c r="B192" s="1173" t="s">
        <v>1503</v>
      </c>
      <c r="C192" s="665">
        <f t="shared" si="43"/>
        <v>0</v>
      </c>
      <c r="D192" s="663">
        <f>'O4 Summary by Class &amp; Accounts'!E141</f>
        <v>0</v>
      </c>
      <c r="E192" s="663">
        <f>'O4 Summary by Class &amp; Accounts'!F141</f>
        <v>0</v>
      </c>
      <c r="F192" s="663">
        <f>'O4 Summary by Class &amp; Accounts'!G141</f>
        <v>0</v>
      </c>
      <c r="G192" s="663">
        <f>'O4 Summary by Class &amp; Accounts'!H141</f>
        <v>0</v>
      </c>
      <c r="H192" s="663">
        <f>'O4 Summary by Class &amp; Accounts'!I141</f>
        <v>0</v>
      </c>
      <c r="I192" s="663">
        <f>'O4 Summary by Class &amp; Accounts'!J141</f>
        <v>0</v>
      </c>
      <c r="J192" s="663">
        <f>'O4 Summary by Class &amp; Accounts'!K141</f>
        <v>0</v>
      </c>
      <c r="K192" s="663">
        <f>'O4 Summary by Class &amp; Accounts'!L141</f>
        <v>0</v>
      </c>
      <c r="L192" s="663">
        <f>'O4 Summary by Class &amp; Accounts'!M141</f>
        <v>0</v>
      </c>
      <c r="M192" s="663">
        <f>'O4 Summary by Class &amp; Accounts'!N141</f>
        <v>0</v>
      </c>
      <c r="N192" s="663">
        <f>'O4 Summary by Class &amp; Accounts'!O141</f>
        <v>0</v>
      </c>
      <c r="O192" s="663">
        <f>'O4 Summary by Class &amp; Accounts'!P141</f>
        <v>0</v>
      </c>
      <c r="P192" s="663">
        <f>'O4 Summary by Class &amp; Accounts'!Q141</f>
        <v>0</v>
      </c>
      <c r="Q192" s="663">
        <f>'O4 Summary by Class &amp; Accounts'!R141</f>
        <v>0</v>
      </c>
      <c r="R192" s="663">
        <f>'O4 Summary by Class &amp; Accounts'!S141</f>
        <v>0</v>
      </c>
      <c r="S192" s="663">
        <f>'O4 Summary by Class &amp; Accounts'!T141</f>
        <v>0</v>
      </c>
      <c r="T192" s="663">
        <f>'O4 Summary by Class &amp; Accounts'!U141</f>
        <v>0</v>
      </c>
      <c r="U192" s="663">
        <f>'O4 Summary by Class &amp; Accounts'!V141</f>
        <v>0</v>
      </c>
      <c r="V192" s="663">
        <f>'O4 Summary by Class &amp; Accounts'!W141</f>
        <v>0</v>
      </c>
      <c r="W192" s="663">
        <f>'O4 Summary by Class &amp; Accounts'!X141</f>
        <v>0</v>
      </c>
      <c r="X192" s="665">
        <f t="shared" si="44"/>
        <v>0</v>
      </c>
      <c r="Y192" s="663"/>
      <c r="Z192" s="663"/>
      <c r="AA192" s="663"/>
      <c r="AB192" s="663"/>
      <c r="AC192" s="663"/>
      <c r="AD192" s="663"/>
      <c r="AE192" s="663"/>
      <c r="AF192" s="663"/>
      <c r="AG192" s="663"/>
      <c r="AH192" s="663"/>
      <c r="AI192" s="663"/>
      <c r="AJ192" s="663"/>
      <c r="AK192" s="663"/>
      <c r="AL192" s="663"/>
      <c r="AM192" s="663"/>
      <c r="AN192" s="663"/>
      <c r="AO192" s="663"/>
      <c r="AP192" s="663"/>
      <c r="AQ192" s="663"/>
      <c r="AR192" s="663"/>
      <c r="AS192" s="826"/>
      <c r="AV192" s="1941">
        <v>1850</v>
      </c>
    </row>
    <row r="193" spans="1:48" s="685" customFormat="1" ht="25.5" x14ac:dyDescent="0.2">
      <c r="A193" s="1174">
        <v>5040</v>
      </c>
      <c r="B193" s="1173" t="s">
        <v>4</v>
      </c>
      <c r="C193" s="665">
        <f t="shared" si="43"/>
        <v>1089225</v>
      </c>
      <c r="D193" s="663">
        <f>'O4 Summary by Class &amp; Accounts'!E142</f>
        <v>595085.91948265082</v>
      </c>
      <c r="E193" s="663">
        <f>'O4 Summary by Class &amp; Accounts'!F142</f>
        <v>130699.83327890729</v>
      </c>
      <c r="F193" s="663">
        <f>'O4 Summary by Class &amp; Accounts'!G142</f>
        <v>195454.8460063707</v>
      </c>
      <c r="G193" s="663">
        <f>'O4 Summary by Class &amp; Accounts'!H142</f>
        <v>0</v>
      </c>
      <c r="H193" s="663">
        <f>'O4 Summary by Class &amp; Accounts'!I142</f>
        <v>40885.650422312705</v>
      </c>
      <c r="I193" s="663">
        <f>'O4 Summary by Class &amp; Accounts'!J142</f>
        <v>47452.939203282433</v>
      </c>
      <c r="J193" s="663">
        <f>'O4 Summary by Class &amp; Accounts'!K142</f>
        <v>71430.228208650995</v>
      </c>
      <c r="K193" s="663">
        <f>'O4 Summary by Class &amp; Accounts'!L142</f>
        <v>4512.4901668971452</v>
      </c>
      <c r="L193" s="663">
        <f>'O4 Summary by Class &amp; Accounts'!M142</f>
        <v>3703.0932309279005</v>
      </c>
      <c r="M193" s="663">
        <f>'O4 Summary by Class &amp; Accounts'!N142</f>
        <v>0</v>
      </c>
      <c r="N193" s="663">
        <f>'O4 Summary by Class &amp; Accounts'!O142</f>
        <v>0</v>
      </c>
      <c r="O193" s="663">
        <f>'O4 Summary by Class &amp; Accounts'!P142</f>
        <v>0</v>
      </c>
      <c r="P193" s="663">
        <f>'O4 Summary by Class &amp; Accounts'!Q142</f>
        <v>0</v>
      </c>
      <c r="Q193" s="663">
        <f>'O4 Summary by Class &amp; Accounts'!R142</f>
        <v>0</v>
      </c>
      <c r="R193" s="663">
        <f>'O4 Summary by Class &amp; Accounts'!S142</f>
        <v>0</v>
      </c>
      <c r="S193" s="663">
        <f>'O4 Summary by Class &amp; Accounts'!T142</f>
        <v>0</v>
      </c>
      <c r="T193" s="663">
        <f>'O4 Summary by Class &amp; Accounts'!U142</f>
        <v>0</v>
      </c>
      <c r="U193" s="663">
        <f>'O4 Summary by Class &amp; Accounts'!V142</f>
        <v>0</v>
      </c>
      <c r="V193" s="663">
        <f>'O4 Summary by Class &amp; Accounts'!W142</f>
        <v>0</v>
      </c>
      <c r="W193" s="663">
        <f>'O4 Summary by Class &amp; Accounts'!X142</f>
        <v>0</v>
      </c>
      <c r="X193" s="665">
        <f t="shared" si="44"/>
        <v>1089225</v>
      </c>
      <c r="Y193" s="663"/>
      <c r="Z193" s="663"/>
      <c r="AA193" s="663"/>
      <c r="AB193" s="663"/>
      <c r="AC193" s="663"/>
      <c r="AD193" s="663"/>
      <c r="AE193" s="663"/>
      <c r="AF193" s="663"/>
      <c r="AG193" s="663"/>
      <c r="AH193" s="663"/>
      <c r="AI193" s="663"/>
      <c r="AJ193" s="663"/>
      <c r="AK193" s="663"/>
      <c r="AL193" s="663"/>
      <c r="AM193" s="663"/>
      <c r="AN193" s="663"/>
      <c r="AO193" s="663"/>
      <c r="AP193" s="663"/>
      <c r="AQ193" s="663"/>
      <c r="AR193" s="663"/>
      <c r="AS193" s="826"/>
      <c r="AV193" s="1941" t="s">
        <v>535</v>
      </c>
    </row>
    <row r="194" spans="1:48" s="685" customFormat="1" ht="38.25" x14ac:dyDescent="0.2">
      <c r="A194" s="1174">
        <v>5045</v>
      </c>
      <c r="B194" s="1173" t="s">
        <v>1687</v>
      </c>
      <c r="C194" s="665">
        <f t="shared" si="43"/>
        <v>124669</v>
      </c>
      <c r="D194" s="663">
        <f>'O4 Summary by Class &amp; Accounts'!E143</f>
        <v>68111.516441490603</v>
      </c>
      <c r="E194" s="663">
        <f>'O4 Summary by Class &amp; Accounts'!F143</f>
        <v>14959.45972140567</v>
      </c>
      <c r="F194" s="663">
        <f>'O4 Summary by Class &amp; Accounts'!G143</f>
        <v>22371.098897627424</v>
      </c>
      <c r="G194" s="663">
        <f>'O4 Summary by Class &amp; Accounts'!H143</f>
        <v>0</v>
      </c>
      <c r="H194" s="663">
        <f>'O4 Summary by Class &amp; Accounts'!I143</f>
        <v>4679.6329064236515</v>
      </c>
      <c r="I194" s="663">
        <f>'O4 Summary by Class &amp; Accounts'!J143</f>
        <v>5431.3025109908576</v>
      </c>
      <c r="J194" s="663">
        <f>'O4 Summary by Class &amp; Accounts'!K143</f>
        <v>8175.6617049225933</v>
      </c>
      <c r="K194" s="663">
        <f>'O4 Summary by Class &amp; Accounts'!L143</f>
        <v>516.48432290564415</v>
      </c>
      <c r="L194" s="663">
        <f>'O4 Summary by Class &amp; Accounts'!M143</f>
        <v>423.84349423356105</v>
      </c>
      <c r="M194" s="663">
        <f>'O4 Summary by Class &amp; Accounts'!N143</f>
        <v>0</v>
      </c>
      <c r="N194" s="663">
        <f>'O4 Summary by Class &amp; Accounts'!O143</f>
        <v>0</v>
      </c>
      <c r="O194" s="663">
        <f>'O4 Summary by Class &amp; Accounts'!P143</f>
        <v>0</v>
      </c>
      <c r="P194" s="663">
        <f>'O4 Summary by Class &amp; Accounts'!Q143</f>
        <v>0</v>
      </c>
      <c r="Q194" s="663">
        <f>'O4 Summary by Class &amp; Accounts'!R143</f>
        <v>0</v>
      </c>
      <c r="R194" s="663">
        <f>'O4 Summary by Class &amp; Accounts'!S143</f>
        <v>0</v>
      </c>
      <c r="S194" s="663">
        <f>'O4 Summary by Class &amp; Accounts'!T143</f>
        <v>0</v>
      </c>
      <c r="T194" s="663">
        <f>'O4 Summary by Class &amp; Accounts'!U143</f>
        <v>0</v>
      </c>
      <c r="U194" s="663">
        <f>'O4 Summary by Class &amp; Accounts'!V143</f>
        <v>0</v>
      </c>
      <c r="V194" s="663">
        <f>'O4 Summary by Class &amp; Accounts'!W143</f>
        <v>0</v>
      </c>
      <c r="W194" s="663">
        <f>'O4 Summary by Class &amp; Accounts'!X143</f>
        <v>0</v>
      </c>
      <c r="X194" s="665">
        <f t="shared" si="44"/>
        <v>124669</v>
      </c>
      <c r="Y194" s="663"/>
      <c r="Z194" s="663"/>
      <c r="AA194" s="663"/>
      <c r="AB194" s="663"/>
      <c r="AC194" s="663"/>
      <c r="AD194" s="663"/>
      <c r="AE194" s="663"/>
      <c r="AF194" s="663"/>
      <c r="AG194" s="663"/>
      <c r="AH194" s="663"/>
      <c r="AI194" s="663"/>
      <c r="AJ194" s="663"/>
      <c r="AK194" s="663"/>
      <c r="AL194" s="663"/>
      <c r="AM194" s="663"/>
      <c r="AN194" s="663"/>
      <c r="AO194" s="663"/>
      <c r="AP194" s="663"/>
      <c r="AQ194" s="663"/>
      <c r="AR194" s="663"/>
      <c r="AS194" s="826"/>
      <c r="AV194" s="1941" t="s">
        <v>535</v>
      </c>
    </row>
    <row r="195" spans="1:48" s="685" customFormat="1" ht="25.5" x14ac:dyDescent="0.2">
      <c r="A195" s="1174">
        <v>5050</v>
      </c>
      <c r="B195" s="1173" t="s">
        <v>567</v>
      </c>
      <c r="C195" s="665">
        <f t="shared" si="43"/>
        <v>0</v>
      </c>
      <c r="D195" s="663">
        <f>'O4 Summary by Class &amp; Accounts'!E144</f>
        <v>0</v>
      </c>
      <c r="E195" s="663">
        <f>'O4 Summary by Class &amp; Accounts'!F144</f>
        <v>0</v>
      </c>
      <c r="F195" s="663">
        <f>'O4 Summary by Class &amp; Accounts'!G144</f>
        <v>0</v>
      </c>
      <c r="G195" s="663">
        <f>'O4 Summary by Class &amp; Accounts'!H144</f>
        <v>0</v>
      </c>
      <c r="H195" s="663">
        <f>'O4 Summary by Class &amp; Accounts'!I144</f>
        <v>0</v>
      </c>
      <c r="I195" s="663">
        <f>'O4 Summary by Class &amp; Accounts'!J144</f>
        <v>0</v>
      </c>
      <c r="J195" s="663">
        <f>'O4 Summary by Class &amp; Accounts'!K144</f>
        <v>0</v>
      </c>
      <c r="K195" s="663">
        <f>'O4 Summary by Class &amp; Accounts'!L144</f>
        <v>0</v>
      </c>
      <c r="L195" s="663">
        <f>'O4 Summary by Class &amp; Accounts'!M144</f>
        <v>0</v>
      </c>
      <c r="M195" s="663">
        <f>'O4 Summary by Class &amp; Accounts'!N144</f>
        <v>0</v>
      </c>
      <c r="N195" s="663">
        <f>'O4 Summary by Class &amp; Accounts'!O144</f>
        <v>0</v>
      </c>
      <c r="O195" s="663">
        <f>'O4 Summary by Class &amp; Accounts'!P144</f>
        <v>0</v>
      </c>
      <c r="P195" s="663">
        <f>'O4 Summary by Class &amp; Accounts'!Q144</f>
        <v>0</v>
      </c>
      <c r="Q195" s="663">
        <f>'O4 Summary by Class &amp; Accounts'!R144</f>
        <v>0</v>
      </c>
      <c r="R195" s="663">
        <f>'O4 Summary by Class &amp; Accounts'!S144</f>
        <v>0</v>
      </c>
      <c r="S195" s="663">
        <f>'O4 Summary by Class &amp; Accounts'!T144</f>
        <v>0</v>
      </c>
      <c r="T195" s="663">
        <f>'O4 Summary by Class &amp; Accounts'!U144</f>
        <v>0</v>
      </c>
      <c r="U195" s="663">
        <f>'O4 Summary by Class &amp; Accounts'!V144</f>
        <v>0</v>
      </c>
      <c r="V195" s="663">
        <f>'O4 Summary by Class &amp; Accounts'!W144</f>
        <v>0</v>
      </c>
      <c r="W195" s="663">
        <f>'O4 Summary by Class &amp; Accounts'!X144</f>
        <v>0</v>
      </c>
      <c r="X195" s="665">
        <f t="shared" si="44"/>
        <v>0</v>
      </c>
      <c r="Y195" s="663"/>
      <c r="Z195" s="663"/>
      <c r="AA195" s="663"/>
      <c r="AB195" s="663"/>
      <c r="AC195" s="663"/>
      <c r="AD195" s="663"/>
      <c r="AE195" s="663"/>
      <c r="AF195" s="663"/>
      <c r="AG195" s="663"/>
      <c r="AH195" s="663"/>
      <c r="AI195" s="663"/>
      <c r="AJ195" s="663"/>
      <c r="AK195" s="663"/>
      <c r="AL195" s="663"/>
      <c r="AM195" s="663"/>
      <c r="AN195" s="663"/>
      <c r="AO195" s="663"/>
      <c r="AP195" s="663"/>
      <c r="AQ195" s="663"/>
      <c r="AR195" s="663"/>
      <c r="AS195" s="826"/>
      <c r="AV195" s="1941" t="s">
        <v>535</v>
      </c>
    </row>
    <row r="196" spans="1:48" s="685" customFormat="1" ht="25.5" x14ac:dyDescent="0.2">
      <c r="A196" s="1174">
        <v>5055</v>
      </c>
      <c r="B196" s="1173" t="s">
        <v>1511</v>
      </c>
      <c r="C196" s="665">
        <f t="shared" si="43"/>
        <v>0</v>
      </c>
      <c r="D196" s="663">
        <f>'O4 Summary by Class &amp; Accounts'!E145</f>
        <v>0</v>
      </c>
      <c r="E196" s="663">
        <f>'O4 Summary by Class &amp; Accounts'!F145</f>
        <v>0</v>
      </c>
      <c r="F196" s="663">
        <f>'O4 Summary by Class &amp; Accounts'!G145</f>
        <v>0</v>
      </c>
      <c r="G196" s="663">
        <f>'O4 Summary by Class &amp; Accounts'!H145</f>
        <v>0</v>
      </c>
      <c r="H196" s="663">
        <f>'O4 Summary by Class &amp; Accounts'!I145</f>
        <v>0</v>
      </c>
      <c r="I196" s="663">
        <f>'O4 Summary by Class &amp; Accounts'!J145</f>
        <v>0</v>
      </c>
      <c r="J196" s="663">
        <f>'O4 Summary by Class &amp; Accounts'!K145</f>
        <v>0</v>
      </c>
      <c r="K196" s="663">
        <f>'O4 Summary by Class &amp; Accounts'!L145</f>
        <v>0</v>
      </c>
      <c r="L196" s="663">
        <f>'O4 Summary by Class &amp; Accounts'!M145</f>
        <v>0</v>
      </c>
      <c r="M196" s="663">
        <f>'O4 Summary by Class &amp; Accounts'!N145</f>
        <v>0</v>
      </c>
      <c r="N196" s="663">
        <f>'O4 Summary by Class &amp; Accounts'!O145</f>
        <v>0</v>
      </c>
      <c r="O196" s="663">
        <f>'O4 Summary by Class &amp; Accounts'!P145</f>
        <v>0</v>
      </c>
      <c r="P196" s="663">
        <f>'O4 Summary by Class &amp; Accounts'!Q145</f>
        <v>0</v>
      </c>
      <c r="Q196" s="663">
        <f>'O4 Summary by Class &amp; Accounts'!R145</f>
        <v>0</v>
      </c>
      <c r="R196" s="663">
        <f>'O4 Summary by Class &amp; Accounts'!S145</f>
        <v>0</v>
      </c>
      <c r="S196" s="663">
        <f>'O4 Summary by Class &amp; Accounts'!T145</f>
        <v>0</v>
      </c>
      <c r="T196" s="663">
        <f>'O4 Summary by Class &amp; Accounts'!U145</f>
        <v>0</v>
      </c>
      <c r="U196" s="663">
        <f>'O4 Summary by Class &amp; Accounts'!V145</f>
        <v>0</v>
      </c>
      <c r="V196" s="663">
        <f>'O4 Summary by Class &amp; Accounts'!W145</f>
        <v>0</v>
      </c>
      <c r="W196" s="663">
        <f>'O4 Summary by Class &amp; Accounts'!X145</f>
        <v>0</v>
      </c>
      <c r="X196" s="665">
        <f t="shared" si="44"/>
        <v>0</v>
      </c>
      <c r="Y196" s="663"/>
      <c r="Z196" s="663"/>
      <c r="AA196" s="663"/>
      <c r="AB196" s="663"/>
      <c r="AC196" s="663"/>
      <c r="AD196" s="663"/>
      <c r="AE196" s="663"/>
      <c r="AF196" s="663"/>
      <c r="AG196" s="663"/>
      <c r="AH196" s="663"/>
      <c r="AI196" s="663"/>
      <c r="AJ196" s="663"/>
      <c r="AK196" s="663"/>
      <c r="AL196" s="663"/>
      <c r="AM196" s="663"/>
      <c r="AN196" s="663"/>
      <c r="AO196" s="663"/>
      <c r="AP196" s="663"/>
      <c r="AQ196" s="663"/>
      <c r="AR196" s="663"/>
      <c r="AS196" s="826"/>
      <c r="AV196" s="1941">
        <v>1850</v>
      </c>
    </row>
    <row r="197" spans="1:48" s="685" customFormat="1" ht="12.75" x14ac:dyDescent="0.2">
      <c r="A197" s="1174">
        <v>5065</v>
      </c>
      <c r="B197" s="1173" t="s">
        <v>1681</v>
      </c>
      <c r="C197" s="665">
        <f t="shared" si="43"/>
        <v>435738.00000000006</v>
      </c>
      <c r="D197" s="663">
        <f>'O4 Summary by Class &amp; Accounts'!E146</f>
        <v>285463.80161149317</v>
      </c>
      <c r="E197" s="663">
        <f>'O4 Summary by Class &amp; Accounts'!F146</f>
        <v>121580.7967365654</v>
      </c>
      <c r="F197" s="663">
        <f>'O4 Summary by Class &amp; Accounts'!G146</f>
        <v>13184.73431135594</v>
      </c>
      <c r="G197" s="663">
        <f>'O4 Summary by Class &amp; Accounts'!H146</f>
        <v>0</v>
      </c>
      <c r="H197" s="663">
        <f>'O4 Summary by Class &amp; Accounts'!I146</f>
        <v>11747.55657319951</v>
      </c>
      <c r="I197" s="663">
        <f>'O4 Summary by Class &amp; Accounts'!J146</f>
        <v>3761.1107673860347</v>
      </c>
      <c r="J197" s="663">
        <f>'O4 Summary by Class &amp; Accounts'!K146</f>
        <v>0</v>
      </c>
      <c r="K197" s="663">
        <f>'O4 Summary by Class &amp; Accounts'!L146</f>
        <v>0</v>
      </c>
      <c r="L197" s="663">
        <f>'O4 Summary by Class &amp; Accounts'!M146</f>
        <v>0</v>
      </c>
      <c r="M197" s="663">
        <f>'O4 Summary by Class &amp; Accounts'!N146</f>
        <v>0</v>
      </c>
      <c r="N197" s="663">
        <f>'O4 Summary by Class &amp; Accounts'!O146</f>
        <v>0</v>
      </c>
      <c r="O197" s="663">
        <f>'O4 Summary by Class &amp; Accounts'!P146</f>
        <v>0</v>
      </c>
      <c r="P197" s="663">
        <f>'O4 Summary by Class &amp; Accounts'!Q146</f>
        <v>0</v>
      </c>
      <c r="Q197" s="663">
        <f>'O4 Summary by Class &amp; Accounts'!R146</f>
        <v>0</v>
      </c>
      <c r="R197" s="663">
        <f>'O4 Summary by Class &amp; Accounts'!S146</f>
        <v>0</v>
      </c>
      <c r="S197" s="663">
        <f>'O4 Summary by Class &amp; Accounts'!T146</f>
        <v>0</v>
      </c>
      <c r="T197" s="663">
        <f>'O4 Summary by Class &amp; Accounts'!U146</f>
        <v>0</v>
      </c>
      <c r="U197" s="663">
        <f>'O4 Summary by Class &amp; Accounts'!V146</f>
        <v>0</v>
      </c>
      <c r="V197" s="663">
        <f>'O4 Summary by Class &amp; Accounts'!W146</f>
        <v>0</v>
      </c>
      <c r="W197" s="663">
        <f>'O4 Summary by Class &amp; Accounts'!X146</f>
        <v>0</v>
      </c>
      <c r="X197" s="665">
        <f t="shared" si="44"/>
        <v>435738.00000000006</v>
      </c>
      <c r="Y197" s="663"/>
      <c r="Z197" s="663"/>
      <c r="AA197" s="663"/>
      <c r="AB197" s="663"/>
      <c r="AC197" s="663"/>
      <c r="AD197" s="663"/>
      <c r="AE197" s="663"/>
      <c r="AF197" s="663"/>
      <c r="AG197" s="663"/>
      <c r="AH197" s="663"/>
      <c r="AI197" s="663"/>
      <c r="AJ197" s="663"/>
      <c r="AK197" s="663"/>
      <c r="AL197" s="663"/>
      <c r="AM197" s="663"/>
      <c r="AN197" s="663"/>
      <c r="AO197" s="663"/>
      <c r="AP197" s="663"/>
      <c r="AQ197" s="663"/>
      <c r="AR197" s="663"/>
      <c r="AS197" s="826"/>
      <c r="AV197" s="1941" t="s">
        <v>820</v>
      </c>
    </row>
    <row r="198" spans="1:48" s="685" customFormat="1" ht="25.5" x14ac:dyDescent="0.2">
      <c r="A198" s="1174">
        <v>5070</v>
      </c>
      <c r="B198" s="1173" t="s">
        <v>1682</v>
      </c>
      <c r="C198" s="665">
        <f t="shared" si="43"/>
        <v>0</v>
      </c>
      <c r="D198" s="663">
        <f>'O4 Summary by Class &amp; Accounts'!E147</f>
        <v>0</v>
      </c>
      <c r="E198" s="663">
        <f>'O4 Summary by Class &amp; Accounts'!F147</f>
        <v>0</v>
      </c>
      <c r="F198" s="663">
        <f>'O4 Summary by Class &amp; Accounts'!G147</f>
        <v>0</v>
      </c>
      <c r="G198" s="663">
        <f>'O4 Summary by Class &amp; Accounts'!H147</f>
        <v>0</v>
      </c>
      <c r="H198" s="663">
        <f>'O4 Summary by Class &amp; Accounts'!I147</f>
        <v>0</v>
      </c>
      <c r="I198" s="663">
        <f>'O4 Summary by Class &amp; Accounts'!J147</f>
        <v>0</v>
      </c>
      <c r="J198" s="663">
        <f>'O4 Summary by Class &amp; Accounts'!K147</f>
        <v>0</v>
      </c>
      <c r="K198" s="663">
        <f>'O4 Summary by Class &amp; Accounts'!L147</f>
        <v>0</v>
      </c>
      <c r="L198" s="663">
        <f>'O4 Summary by Class &amp; Accounts'!M147</f>
        <v>0</v>
      </c>
      <c r="M198" s="663">
        <f>'O4 Summary by Class &amp; Accounts'!N147</f>
        <v>0</v>
      </c>
      <c r="N198" s="663">
        <f>'O4 Summary by Class &amp; Accounts'!O147</f>
        <v>0</v>
      </c>
      <c r="O198" s="663">
        <f>'O4 Summary by Class &amp; Accounts'!P147</f>
        <v>0</v>
      </c>
      <c r="P198" s="663">
        <f>'O4 Summary by Class &amp; Accounts'!Q147</f>
        <v>0</v>
      </c>
      <c r="Q198" s="663">
        <f>'O4 Summary by Class &amp; Accounts'!R147</f>
        <v>0</v>
      </c>
      <c r="R198" s="663">
        <f>'O4 Summary by Class &amp; Accounts'!S147</f>
        <v>0</v>
      </c>
      <c r="S198" s="663">
        <f>'O4 Summary by Class &amp; Accounts'!T147</f>
        <v>0</v>
      </c>
      <c r="T198" s="663">
        <f>'O4 Summary by Class &amp; Accounts'!U147</f>
        <v>0</v>
      </c>
      <c r="U198" s="663">
        <f>'O4 Summary by Class &amp; Accounts'!V147</f>
        <v>0</v>
      </c>
      <c r="V198" s="663">
        <f>'O4 Summary by Class &amp; Accounts'!W147</f>
        <v>0</v>
      </c>
      <c r="W198" s="663">
        <f>'O4 Summary by Class &amp; Accounts'!X147</f>
        <v>0</v>
      </c>
      <c r="X198" s="665">
        <f t="shared" si="44"/>
        <v>0</v>
      </c>
      <c r="Y198" s="663"/>
      <c r="Z198" s="663"/>
      <c r="AA198" s="663"/>
      <c r="AB198" s="663"/>
      <c r="AC198" s="663"/>
      <c r="AD198" s="663"/>
      <c r="AE198" s="663"/>
      <c r="AF198" s="663"/>
      <c r="AG198" s="663"/>
      <c r="AH198" s="663"/>
      <c r="AI198" s="663"/>
      <c r="AJ198" s="663"/>
      <c r="AK198" s="663"/>
      <c r="AL198" s="663"/>
      <c r="AM198" s="663"/>
      <c r="AN198" s="663"/>
      <c r="AO198" s="663"/>
      <c r="AP198" s="663"/>
      <c r="AQ198" s="663"/>
      <c r="AR198" s="663"/>
      <c r="AS198" s="826"/>
      <c r="AV198" s="1941" t="s">
        <v>750</v>
      </c>
    </row>
    <row r="199" spans="1:48" s="685" customFormat="1" ht="25.5" x14ac:dyDescent="0.2">
      <c r="A199" s="1174">
        <v>5075</v>
      </c>
      <c r="B199" s="1173" t="s">
        <v>1683</v>
      </c>
      <c r="C199" s="665">
        <f t="shared" si="43"/>
        <v>0</v>
      </c>
      <c r="D199" s="663">
        <f>'O4 Summary by Class &amp; Accounts'!E148</f>
        <v>0</v>
      </c>
      <c r="E199" s="663">
        <f>'O4 Summary by Class &amp; Accounts'!F148</f>
        <v>0</v>
      </c>
      <c r="F199" s="663">
        <f>'O4 Summary by Class &amp; Accounts'!G148</f>
        <v>0</v>
      </c>
      <c r="G199" s="663">
        <f>'O4 Summary by Class &amp; Accounts'!H148</f>
        <v>0</v>
      </c>
      <c r="H199" s="663">
        <f>'O4 Summary by Class &amp; Accounts'!I148</f>
        <v>0</v>
      </c>
      <c r="I199" s="663">
        <f>'O4 Summary by Class &amp; Accounts'!J148</f>
        <v>0</v>
      </c>
      <c r="J199" s="663">
        <f>'O4 Summary by Class &amp; Accounts'!K148</f>
        <v>0</v>
      </c>
      <c r="K199" s="663">
        <f>'O4 Summary by Class &amp; Accounts'!L148</f>
        <v>0</v>
      </c>
      <c r="L199" s="663">
        <f>'O4 Summary by Class &amp; Accounts'!M148</f>
        <v>0</v>
      </c>
      <c r="M199" s="663">
        <f>'O4 Summary by Class &amp; Accounts'!N148</f>
        <v>0</v>
      </c>
      <c r="N199" s="663">
        <f>'O4 Summary by Class &amp; Accounts'!O148</f>
        <v>0</v>
      </c>
      <c r="O199" s="663">
        <f>'O4 Summary by Class &amp; Accounts'!P148</f>
        <v>0</v>
      </c>
      <c r="P199" s="663">
        <f>'O4 Summary by Class &amp; Accounts'!Q148</f>
        <v>0</v>
      </c>
      <c r="Q199" s="663">
        <f>'O4 Summary by Class &amp; Accounts'!R148</f>
        <v>0</v>
      </c>
      <c r="R199" s="663">
        <f>'O4 Summary by Class &amp; Accounts'!S148</f>
        <v>0</v>
      </c>
      <c r="S199" s="663">
        <f>'O4 Summary by Class &amp; Accounts'!T148</f>
        <v>0</v>
      </c>
      <c r="T199" s="663">
        <f>'O4 Summary by Class &amp; Accounts'!U148</f>
        <v>0</v>
      </c>
      <c r="U199" s="663">
        <f>'O4 Summary by Class &amp; Accounts'!V148</f>
        <v>0</v>
      </c>
      <c r="V199" s="663">
        <f>'O4 Summary by Class &amp; Accounts'!W148</f>
        <v>0</v>
      </c>
      <c r="W199" s="663">
        <f>'O4 Summary by Class &amp; Accounts'!X148</f>
        <v>0</v>
      </c>
      <c r="X199" s="665">
        <f t="shared" si="44"/>
        <v>0</v>
      </c>
      <c r="Y199" s="663"/>
      <c r="Z199" s="663"/>
      <c r="AA199" s="663"/>
      <c r="AB199" s="663"/>
      <c r="AC199" s="663"/>
      <c r="AD199" s="663"/>
      <c r="AE199" s="663"/>
      <c r="AF199" s="663"/>
      <c r="AG199" s="663"/>
      <c r="AH199" s="663"/>
      <c r="AI199" s="663"/>
      <c r="AJ199" s="663"/>
      <c r="AK199" s="663"/>
      <c r="AL199" s="663"/>
      <c r="AM199" s="663"/>
      <c r="AN199" s="663"/>
      <c r="AO199" s="663"/>
      <c r="AP199" s="663"/>
      <c r="AQ199" s="663"/>
      <c r="AR199" s="663"/>
      <c r="AS199" s="826"/>
      <c r="AV199" s="1941" t="s">
        <v>750</v>
      </c>
    </row>
    <row r="200" spans="1:48" s="685" customFormat="1" ht="12.75" x14ac:dyDescent="0.2">
      <c r="A200" s="1174">
        <v>5085</v>
      </c>
      <c r="B200" s="1173" t="s">
        <v>1664</v>
      </c>
      <c r="C200" s="665">
        <f t="shared" si="43"/>
        <v>451608</v>
      </c>
      <c r="D200" s="663">
        <f>'O4 Summary by Class &amp; Accounts'!E149</f>
        <v>219863.01381061153</v>
      </c>
      <c r="E200" s="663">
        <f>'O4 Summary by Class &amp; Accounts'!F149</f>
        <v>51768.171027050419</v>
      </c>
      <c r="F200" s="663">
        <f>'O4 Summary by Class &amp; Accounts'!G149</f>
        <v>86798.484737188992</v>
      </c>
      <c r="G200" s="663">
        <f>'O4 Summary by Class &amp; Accounts'!H149</f>
        <v>0</v>
      </c>
      <c r="H200" s="663">
        <f>'O4 Summary by Class &amp; Accounts'!I149</f>
        <v>29065.335539320211</v>
      </c>
      <c r="I200" s="663">
        <f>'O4 Summary by Class &amp; Accounts'!J149</f>
        <v>39234.747963287708</v>
      </c>
      <c r="J200" s="663">
        <f>'O4 Summary by Class &amp; Accounts'!K149</f>
        <v>22151.188255822311</v>
      </c>
      <c r="K200" s="663">
        <f>'O4 Summary by Class &amp; Accounts'!L149</f>
        <v>1410.6921892105925</v>
      </c>
      <c r="L200" s="663">
        <f>'O4 Summary by Class &amp; Accounts'!M149</f>
        <v>1316.3664775082686</v>
      </c>
      <c r="M200" s="663">
        <f>'O4 Summary by Class &amp; Accounts'!N149</f>
        <v>0</v>
      </c>
      <c r="N200" s="663">
        <f>'O4 Summary by Class &amp; Accounts'!O149</f>
        <v>0</v>
      </c>
      <c r="O200" s="663">
        <f>'O4 Summary by Class &amp; Accounts'!P149</f>
        <v>0</v>
      </c>
      <c r="P200" s="663">
        <f>'O4 Summary by Class &amp; Accounts'!Q149</f>
        <v>0</v>
      </c>
      <c r="Q200" s="663">
        <f>'O4 Summary by Class &amp; Accounts'!R149</f>
        <v>0</v>
      </c>
      <c r="R200" s="663">
        <f>'O4 Summary by Class &amp; Accounts'!S149</f>
        <v>0</v>
      </c>
      <c r="S200" s="663">
        <f>'O4 Summary by Class &amp; Accounts'!T149</f>
        <v>0</v>
      </c>
      <c r="T200" s="663">
        <f>'O4 Summary by Class &amp; Accounts'!U149</f>
        <v>0</v>
      </c>
      <c r="U200" s="663">
        <f>'O4 Summary by Class &amp; Accounts'!V149</f>
        <v>0</v>
      </c>
      <c r="V200" s="663">
        <f>'O4 Summary by Class &amp; Accounts'!W149</f>
        <v>0</v>
      </c>
      <c r="W200" s="663">
        <f>'O4 Summary by Class &amp; Accounts'!X149</f>
        <v>0</v>
      </c>
      <c r="X200" s="665">
        <f t="shared" si="44"/>
        <v>451608</v>
      </c>
      <c r="Y200" s="663"/>
      <c r="Z200" s="663"/>
      <c r="AA200" s="663"/>
      <c r="AB200" s="663"/>
      <c r="AC200" s="663"/>
      <c r="AD200" s="663"/>
      <c r="AE200" s="663"/>
      <c r="AF200" s="663"/>
      <c r="AG200" s="663"/>
      <c r="AH200" s="663"/>
      <c r="AI200" s="663"/>
      <c r="AJ200" s="663"/>
      <c r="AK200" s="663"/>
      <c r="AL200" s="663"/>
      <c r="AM200" s="663"/>
      <c r="AN200" s="663"/>
      <c r="AO200" s="663"/>
      <c r="AP200" s="663"/>
      <c r="AQ200" s="663"/>
      <c r="AR200" s="663"/>
      <c r="AS200" s="826"/>
      <c r="AV200" s="1941" t="s">
        <v>110</v>
      </c>
    </row>
    <row r="201" spans="1:48" s="685" customFormat="1" ht="25.5" x14ac:dyDescent="0.2">
      <c r="A201" s="1174">
        <v>5090</v>
      </c>
      <c r="B201" s="1173" t="s">
        <v>1665</v>
      </c>
      <c r="C201" s="665">
        <f t="shared" si="43"/>
        <v>0</v>
      </c>
      <c r="D201" s="663">
        <f>'O4 Summary by Class &amp; Accounts'!E150</f>
        <v>0</v>
      </c>
      <c r="E201" s="663">
        <f>'O4 Summary by Class &amp; Accounts'!F150</f>
        <v>0</v>
      </c>
      <c r="F201" s="663">
        <f>'O4 Summary by Class &amp; Accounts'!G150</f>
        <v>0</v>
      </c>
      <c r="G201" s="663">
        <f>'O4 Summary by Class &amp; Accounts'!H150</f>
        <v>0</v>
      </c>
      <c r="H201" s="663">
        <f>'O4 Summary by Class &amp; Accounts'!I150</f>
        <v>0</v>
      </c>
      <c r="I201" s="663">
        <f>'O4 Summary by Class &amp; Accounts'!J150</f>
        <v>0</v>
      </c>
      <c r="J201" s="663">
        <f>'O4 Summary by Class &amp; Accounts'!K150</f>
        <v>0</v>
      </c>
      <c r="K201" s="663">
        <f>'O4 Summary by Class &amp; Accounts'!L150</f>
        <v>0</v>
      </c>
      <c r="L201" s="663">
        <f>'O4 Summary by Class &amp; Accounts'!M150</f>
        <v>0</v>
      </c>
      <c r="M201" s="663">
        <f>'O4 Summary by Class &amp; Accounts'!N150</f>
        <v>0</v>
      </c>
      <c r="N201" s="663">
        <f>'O4 Summary by Class &amp; Accounts'!O150</f>
        <v>0</v>
      </c>
      <c r="O201" s="663">
        <f>'O4 Summary by Class &amp; Accounts'!P150</f>
        <v>0</v>
      </c>
      <c r="P201" s="663">
        <f>'O4 Summary by Class &amp; Accounts'!Q150</f>
        <v>0</v>
      </c>
      <c r="Q201" s="663">
        <f>'O4 Summary by Class &amp; Accounts'!R150</f>
        <v>0</v>
      </c>
      <c r="R201" s="663">
        <f>'O4 Summary by Class &amp; Accounts'!S150</f>
        <v>0</v>
      </c>
      <c r="S201" s="663">
        <f>'O4 Summary by Class &amp; Accounts'!T150</f>
        <v>0</v>
      </c>
      <c r="T201" s="663">
        <f>'O4 Summary by Class &amp; Accounts'!U150</f>
        <v>0</v>
      </c>
      <c r="U201" s="663">
        <f>'O4 Summary by Class &amp; Accounts'!V150</f>
        <v>0</v>
      </c>
      <c r="V201" s="663">
        <f>'O4 Summary by Class &amp; Accounts'!W150</f>
        <v>0</v>
      </c>
      <c r="W201" s="663">
        <f>'O4 Summary by Class &amp; Accounts'!X150</f>
        <v>0</v>
      </c>
      <c r="X201" s="665">
        <f t="shared" si="44"/>
        <v>0</v>
      </c>
      <c r="Y201" s="663"/>
      <c r="Z201" s="663"/>
      <c r="AA201" s="663"/>
      <c r="AB201" s="663"/>
      <c r="AC201" s="663"/>
      <c r="AD201" s="663"/>
      <c r="AE201" s="663"/>
      <c r="AF201" s="663"/>
      <c r="AG201" s="663"/>
      <c r="AH201" s="663"/>
      <c r="AI201" s="663"/>
      <c r="AJ201" s="663"/>
      <c r="AK201" s="663"/>
      <c r="AL201" s="663"/>
      <c r="AM201" s="663"/>
      <c r="AN201" s="663"/>
      <c r="AO201" s="663"/>
      <c r="AP201" s="663"/>
      <c r="AQ201" s="663"/>
      <c r="AR201" s="663"/>
      <c r="AS201" s="826"/>
      <c r="AV201" s="1941" t="s">
        <v>535</v>
      </c>
    </row>
    <row r="202" spans="1:48" s="685" customFormat="1" ht="25.5" x14ac:dyDescent="0.2">
      <c r="A202" s="1174">
        <v>5095</v>
      </c>
      <c r="B202" s="1173" t="s">
        <v>1666</v>
      </c>
      <c r="C202" s="665">
        <f t="shared" si="43"/>
        <v>35500</v>
      </c>
      <c r="D202" s="663">
        <f>'O4 Summary by Class &amp; Accounts'!E151</f>
        <v>17262.090399215522</v>
      </c>
      <c r="E202" s="663">
        <f>'O4 Summary by Class &amp; Accounts'!F151</f>
        <v>3524.7348642542138</v>
      </c>
      <c r="F202" s="663">
        <f>'O4 Summary by Class &amp; Accounts'!G151</f>
        <v>5481.2747492572953</v>
      </c>
      <c r="G202" s="663">
        <f>'O4 Summary by Class &amp; Accounts'!H151</f>
        <v>0</v>
      </c>
      <c r="H202" s="663">
        <f>'O4 Summary by Class &amp; Accounts'!I151</f>
        <v>2750.228070397839</v>
      </c>
      <c r="I202" s="663">
        <f>'O4 Summary by Class &amp; Accounts'!J151</f>
        <v>3896.2690335655802</v>
      </c>
      <c r="J202" s="663">
        <f>'O4 Summary by Class &amp; Accounts'!K151</f>
        <v>2327.2308424099233</v>
      </c>
      <c r="K202" s="663">
        <f>'O4 Summary by Class &amp; Accounts'!L151</f>
        <v>146.18980511532916</v>
      </c>
      <c r="L202" s="663">
        <f>'O4 Summary by Class &amp; Accounts'!M151</f>
        <v>111.98223578429953</v>
      </c>
      <c r="M202" s="663">
        <f>'O4 Summary by Class &amp; Accounts'!N151</f>
        <v>0</v>
      </c>
      <c r="N202" s="663">
        <f>'O4 Summary by Class &amp; Accounts'!O151</f>
        <v>0</v>
      </c>
      <c r="O202" s="663">
        <f>'O4 Summary by Class &amp; Accounts'!P151</f>
        <v>0</v>
      </c>
      <c r="P202" s="663">
        <f>'O4 Summary by Class &amp; Accounts'!Q151</f>
        <v>0</v>
      </c>
      <c r="Q202" s="663">
        <f>'O4 Summary by Class &amp; Accounts'!R151</f>
        <v>0</v>
      </c>
      <c r="R202" s="663">
        <f>'O4 Summary by Class &amp; Accounts'!S151</f>
        <v>0</v>
      </c>
      <c r="S202" s="663">
        <f>'O4 Summary by Class &amp; Accounts'!T151</f>
        <v>0</v>
      </c>
      <c r="T202" s="663">
        <f>'O4 Summary by Class &amp; Accounts'!U151</f>
        <v>0</v>
      </c>
      <c r="U202" s="663">
        <f>'O4 Summary by Class &amp; Accounts'!V151</f>
        <v>0</v>
      </c>
      <c r="V202" s="663">
        <f>'O4 Summary by Class &amp; Accounts'!W151</f>
        <v>0</v>
      </c>
      <c r="W202" s="663">
        <f>'O4 Summary by Class &amp; Accounts'!X151</f>
        <v>0</v>
      </c>
      <c r="X202" s="665">
        <f t="shared" si="44"/>
        <v>35500</v>
      </c>
      <c r="Y202" s="663"/>
      <c r="Z202" s="663"/>
      <c r="AA202" s="663"/>
      <c r="AB202" s="663"/>
      <c r="AC202" s="663"/>
      <c r="AD202" s="663"/>
      <c r="AE202" s="663"/>
      <c r="AF202" s="663"/>
      <c r="AG202" s="663"/>
      <c r="AH202" s="663"/>
      <c r="AI202" s="663"/>
      <c r="AJ202" s="663"/>
      <c r="AK202" s="663"/>
      <c r="AL202" s="663"/>
      <c r="AM202" s="663"/>
      <c r="AN202" s="663"/>
      <c r="AO202" s="663"/>
      <c r="AP202" s="663"/>
      <c r="AQ202" s="663"/>
      <c r="AR202" s="663"/>
      <c r="AS202" s="826"/>
      <c r="AV202" s="1941" t="s">
        <v>534</v>
      </c>
    </row>
    <row r="203" spans="1:48" s="685" customFormat="1" ht="12.75" x14ac:dyDescent="0.2">
      <c r="A203" s="1174">
        <v>5096</v>
      </c>
      <c r="B203" s="1173" t="s">
        <v>1504</v>
      </c>
      <c r="C203" s="665">
        <f t="shared" si="43"/>
        <v>0</v>
      </c>
      <c r="D203" s="663">
        <f>'O4 Summary by Class &amp; Accounts'!E152</f>
        <v>0</v>
      </c>
      <c r="E203" s="663">
        <f>'O4 Summary by Class &amp; Accounts'!F152</f>
        <v>0</v>
      </c>
      <c r="F203" s="663">
        <f>'O4 Summary by Class &amp; Accounts'!G152</f>
        <v>0</v>
      </c>
      <c r="G203" s="663">
        <f>'O4 Summary by Class &amp; Accounts'!H152</f>
        <v>0</v>
      </c>
      <c r="H203" s="663">
        <f>'O4 Summary by Class &amp; Accounts'!I152</f>
        <v>0</v>
      </c>
      <c r="I203" s="663">
        <f>'O4 Summary by Class &amp; Accounts'!J152</f>
        <v>0</v>
      </c>
      <c r="J203" s="663">
        <f>'O4 Summary by Class &amp; Accounts'!K152</f>
        <v>0</v>
      </c>
      <c r="K203" s="663">
        <f>'O4 Summary by Class &amp; Accounts'!L152</f>
        <v>0</v>
      </c>
      <c r="L203" s="663">
        <f>'O4 Summary by Class &amp; Accounts'!M152</f>
        <v>0</v>
      </c>
      <c r="M203" s="663">
        <f>'O4 Summary by Class &amp; Accounts'!N152</f>
        <v>0</v>
      </c>
      <c r="N203" s="663">
        <f>'O4 Summary by Class &amp; Accounts'!O152</f>
        <v>0</v>
      </c>
      <c r="O203" s="663">
        <f>'O4 Summary by Class &amp; Accounts'!P152</f>
        <v>0</v>
      </c>
      <c r="P203" s="663">
        <f>'O4 Summary by Class &amp; Accounts'!Q152</f>
        <v>0</v>
      </c>
      <c r="Q203" s="663">
        <f>'O4 Summary by Class &amp; Accounts'!R152</f>
        <v>0</v>
      </c>
      <c r="R203" s="663">
        <f>'O4 Summary by Class &amp; Accounts'!S152</f>
        <v>0</v>
      </c>
      <c r="S203" s="663">
        <f>'O4 Summary by Class &amp; Accounts'!T152</f>
        <v>0</v>
      </c>
      <c r="T203" s="663">
        <f>'O4 Summary by Class &amp; Accounts'!U152</f>
        <v>0</v>
      </c>
      <c r="U203" s="663">
        <f>'O4 Summary by Class &amp; Accounts'!V152</f>
        <v>0</v>
      </c>
      <c r="V203" s="663">
        <f>'O4 Summary by Class &amp; Accounts'!W152</f>
        <v>0</v>
      </c>
      <c r="W203" s="663">
        <f>'O4 Summary by Class &amp; Accounts'!X152</f>
        <v>0</v>
      </c>
      <c r="X203" s="665">
        <f t="shared" si="44"/>
        <v>0</v>
      </c>
      <c r="Y203" s="663"/>
      <c r="Z203" s="663"/>
      <c r="AA203" s="663"/>
      <c r="AB203" s="663"/>
      <c r="AC203" s="663"/>
      <c r="AD203" s="663"/>
      <c r="AE203" s="663"/>
      <c r="AF203" s="663"/>
      <c r="AG203" s="663"/>
      <c r="AH203" s="663"/>
      <c r="AI203" s="663"/>
      <c r="AJ203" s="663"/>
      <c r="AK203" s="663"/>
      <c r="AL203" s="663"/>
      <c r="AM203" s="663"/>
      <c r="AN203" s="663"/>
      <c r="AO203" s="663"/>
      <c r="AP203" s="663"/>
      <c r="AQ203" s="663"/>
      <c r="AR203" s="663"/>
      <c r="AS203" s="826"/>
      <c r="AV203" s="1941" t="s">
        <v>1166</v>
      </c>
    </row>
    <row r="204" spans="1:48" s="685" customFormat="1" ht="25.5" x14ac:dyDescent="0.2">
      <c r="A204" s="1174">
        <v>5105</v>
      </c>
      <c r="B204" s="1173" t="s">
        <v>1435</v>
      </c>
      <c r="C204" s="665">
        <f t="shared" si="43"/>
        <v>0</v>
      </c>
      <c r="D204" s="663">
        <f>'O4 Summary by Class &amp; Accounts'!E153</f>
        <v>0</v>
      </c>
      <c r="E204" s="663">
        <f>'O4 Summary by Class &amp; Accounts'!F153</f>
        <v>0</v>
      </c>
      <c r="F204" s="663">
        <f>'O4 Summary by Class &amp; Accounts'!G153</f>
        <v>0</v>
      </c>
      <c r="G204" s="663">
        <f>'O4 Summary by Class &amp; Accounts'!H153</f>
        <v>0</v>
      </c>
      <c r="H204" s="663">
        <f>'O4 Summary by Class &amp; Accounts'!I153</f>
        <v>0</v>
      </c>
      <c r="I204" s="663">
        <f>'O4 Summary by Class &amp; Accounts'!J153</f>
        <v>0</v>
      </c>
      <c r="J204" s="663">
        <f>'O4 Summary by Class &amp; Accounts'!K153</f>
        <v>0</v>
      </c>
      <c r="K204" s="663">
        <f>'O4 Summary by Class &amp; Accounts'!L153</f>
        <v>0</v>
      </c>
      <c r="L204" s="663">
        <f>'O4 Summary by Class &amp; Accounts'!M153</f>
        <v>0</v>
      </c>
      <c r="M204" s="663">
        <f>'O4 Summary by Class &amp; Accounts'!N153</f>
        <v>0</v>
      </c>
      <c r="N204" s="663">
        <f>'O4 Summary by Class &amp; Accounts'!O153</f>
        <v>0</v>
      </c>
      <c r="O204" s="663">
        <f>'O4 Summary by Class &amp; Accounts'!P153</f>
        <v>0</v>
      </c>
      <c r="P204" s="663">
        <f>'O4 Summary by Class &amp; Accounts'!Q153</f>
        <v>0</v>
      </c>
      <c r="Q204" s="663">
        <f>'O4 Summary by Class &amp; Accounts'!R153</f>
        <v>0</v>
      </c>
      <c r="R204" s="663">
        <f>'O4 Summary by Class &amp; Accounts'!S153</f>
        <v>0</v>
      </c>
      <c r="S204" s="663">
        <f>'O4 Summary by Class &amp; Accounts'!T153</f>
        <v>0</v>
      </c>
      <c r="T204" s="663">
        <f>'O4 Summary by Class &amp; Accounts'!U153</f>
        <v>0</v>
      </c>
      <c r="U204" s="663">
        <f>'O4 Summary by Class &amp; Accounts'!V153</f>
        <v>0</v>
      </c>
      <c r="V204" s="663">
        <f>'O4 Summary by Class &amp; Accounts'!W153</f>
        <v>0</v>
      </c>
      <c r="W204" s="663">
        <f>'O4 Summary by Class &amp; Accounts'!X153</f>
        <v>0</v>
      </c>
      <c r="X204" s="665">
        <f t="shared" si="44"/>
        <v>0</v>
      </c>
      <c r="Y204" s="663"/>
      <c r="Z204" s="663"/>
      <c r="AA204" s="663"/>
      <c r="AB204" s="663"/>
      <c r="AC204" s="663"/>
      <c r="AD204" s="663"/>
      <c r="AE204" s="663"/>
      <c r="AF204" s="663"/>
      <c r="AG204" s="663"/>
      <c r="AH204" s="663"/>
      <c r="AI204" s="663"/>
      <c r="AJ204" s="663"/>
      <c r="AK204" s="663"/>
      <c r="AL204" s="663"/>
      <c r="AM204" s="663"/>
      <c r="AN204" s="663"/>
      <c r="AO204" s="663"/>
      <c r="AP204" s="663"/>
      <c r="AQ204" s="663"/>
      <c r="AR204" s="663"/>
      <c r="AS204" s="826"/>
      <c r="AV204" s="1941" t="s">
        <v>110</v>
      </c>
    </row>
    <row r="205" spans="1:48" s="685" customFormat="1" ht="25.5" x14ac:dyDescent="0.2">
      <c r="A205" s="1174">
        <v>5110</v>
      </c>
      <c r="B205" s="1173" t="s">
        <v>1505</v>
      </c>
      <c r="C205" s="665">
        <f t="shared" si="43"/>
        <v>0</v>
      </c>
      <c r="D205" s="663">
        <f>'O4 Summary by Class &amp; Accounts'!E154</f>
        <v>0</v>
      </c>
      <c r="E205" s="663">
        <f>'O4 Summary by Class &amp; Accounts'!F154</f>
        <v>0</v>
      </c>
      <c r="F205" s="663">
        <f>'O4 Summary by Class &amp; Accounts'!G154</f>
        <v>0</v>
      </c>
      <c r="G205" s="663">
        <f>'O4 Summary by Class &amp; Accounts'!H154</f>
        <v>0</v>
      </c>
      <c r="H205" s="663">
        <f>'O4 Summary by Class &amp; Accounts'!I154</f>
        <v>0</v>
      </c>
      <c r="I205" s="663">
        <f>'O4 Summary by Class &amp; Accounts'!J154</f>
        <v>0</v>
      </c>
      <c r="J205" s="663">
        <f>'O4 Summary by Class &amp; Accounts'!K154</f>
        <v>0</v>
      </c>
      <c r="K205" s="663">
        <f>'O4 Summary by Class &amp; Accounts'!L154</f>
        <v>0</v>
      </c>
      <c r="L205" s="663">
        <f>'O4 Summary by Class &amp; Accounts'!M154</f>
        <v>0</v>
      </c>
      <c r="M205" s="663">
        <f>'O4 Summary by Class &amp; Accounts'!N154</f>
        <v>0</v>
      </c>
      <c r="N205" s="663">
        <f>'O4 Summary by Class &amp; Accounts'!O154</f>
        <v>0</v>
      </c>
      <c r="O205" s="663">
        <f>'O4 Summary by Class &amp; Accounts'!P154</f>
        <v>0</v>
      </c>
      <c r="P205" s="663">
        <f>'O4 Summary by Class &amp; Accounts'!Q154</f>
        <v>0</v>
      </c>
      <c r="Q205" s="663">
        <f>'O4 Summary by Class &amp; Accounts'!R154</f>
        <v>0</v>
      </c>
      <c r="R205" s="663">
        <f>'O4 Summary by Class &amp; Accounts'!S154</f>
        <v>0</v>
      </c>
      <c r="S205" s="663">
        <f>'O4 Summary by Class &amp; Accounts'!T154</f>
        <v>0</v>
      </c>
      <c r="T205" s="663">
        <f>'O4 Summary by Class &amp; Accounts'!U154</f>
        <v>0</v>
      </c>
      <c r="U205" s="663">
        <f>'O4 Summary by Class &amp; Accounts'!V154</f>
        <v>0</v>
      </c>
      <c r="V205" s="663">
        <f>'O4 Summary by Class &amp; Accounts'!W154</f>
        <v>0</v>
      </c>
      <c r="W205" s="663">
        <f>'O4 Summary by Class &amp; Accounts'!X154</f>
        <v>0</v>
      </c>
      <c r="X205" s="665">
        <f t="shared" si="44"/>
        <v>0</v>
      </c>
      <c r="Y205" s="663"/>
      <c r="Z205" s="663"/>
      <c r="AA205" s="663"/>
      <c r="AB205" s="663"/>
      <c r="AC205" s="663"/>
      <c r="AD205" s="663"/>
      <c r="AE205" s="663"/>
      <c r="AF205" s="663"/>
      <c r="AG205" s="663"/>
      <c r="AH205" s="663"/>
      <c r="AI205" s="663"/>
      <c r="AJ205" s="663"/>
      <c r="AK205" s="663"/>
      <c r="AL205" s="663"/>
      <c r="AM205" s="663"/>
      <c r="AN205" s="663"/>
      <c r="AO205" s="663"/>
      <c r="AP205" s="663"/>
      <c r="AQ205" s="663"/>
      <c r="AR205" s="663"/>
      <c r="AS205" s="826"/>
      <c r="AV205" s="1941">
        <v>1808</v>
      </c>
    </row>
    <row r="206" spans="1:48" s="685" customFormat="1" ht="25.5" x14ac:dyDescent="0.2">
      <c r="A206" s="1174">
        <v>5112</v>
      </c>
      <c r="B206" s="1173" t="s">
        <v>1469</v>
      </c>
      <c r="C206" s="665">
        <f t="shared" si="43"/>
        <v>0</v>
      </c>
      <c r="D206" s="663">
        <f>'O4 Summary by Class &amp; Accounts'!E155</f>
        <v>0</v>
      </c>
      <c r="E206" s="663">
        <f>'O4 Summary by Class &amp; Accounts'!F155</f>
        <v>0</v>
      </c>
      <c r="F206" s="663">
        <f>'O4 Summary by Class &amp; Accounts'!G155</f>
        <v>0</v>
      </c>
      <c r="G206" s="663">
        <f>'O4 Summary by Class &amp; Accounts'!H155</f>
        <v>0</v>
      </c>
      <c r="H206" s="663">
        <f>'O4 Summary by Class &amp; Accounts'!I155</f>
        <v>0</v>
      </c>
      <c r="I206" s="663">
        <f>'O4 Summary by Class &amp; Accounts'!J155</f>
        <v>0</v>
      </c>
      <c r="J206" s="663">
        <f>'O4 Summary by Class &amp; Accounts'!K155</f>
        <v>0</v>
      </c>
      <c r="K206" s="663">
        <f>'O4 Summary by Class &amp; Accounts'!L155</f>
        <v>0</v>
      </c>
      <c r="L206" s="663">
        <f>'O4 Summary by Class &amp; Accounts'!M155</f>
        <v>0</v>
      </c>
      <c r="M206" s="663">
        <f>'O4 Summary by Class &amp; Accounts'!N155</f>
        <v>0</v>
      </c>
      <c r="N206" s="663">
        <f>'O4 Summary by Class &amp; Accounts'!O155</f>
        <v>0</v>
      </c>
      <c r="O206" s="663">
        <f>'O4 Summary by Class &amp; Accounts'!P155</f>
        <v>0</v>
      </c>
      <c r="P206" s="663">
        <f>'O4 Summary by Class &amp; Accounts'!Q155</f>
        <v>0</v>
      </c>
      <c r="Q206" s="663">
        <f>'O4 Summary by Class &amp; Accounts'!R155</f>
        <v>0</v>
      </c>
      <c r="R206" s="663">
        <f>'O4 Summary by Class &amp; Accounts'!S155</f>
        <v>0</v>
      </c>
      <c r="S206" s="663">
        <f>'O4 Summary by Class &amp; Accounts'!T155</f>
        <v>0</v>
      </c>
      <c r="T206" s="663">
        <f>'O4 Summary by Class &amp; Accounts'!U155</f>
        <v>0</v>
      </c>
      <c r="U206" s="663">
        <f>'O4 Summary by Class &amp; Accounts'!V155</f>
        <v>0</v>
      </c>
      <c r="V206" s="663">
        <f>'O4 Summary by Class &amp; Accounts'!W155</f>
        <v>0</v>
      </c>
      <c r="W206" s="663">
        <f>'O4 Summary by Class &amp; Accounts'!X155</f>
        <v>0</v>
      </c>
      <c r="X206" s="665">
        <f t="shared" si="44"/>
        <v>0</v>
      </c>
      <c r="Y206" s="663"/>
      <c r="Z206" s="663"/>
      <c r="AA206" s="663"/>
      <c r="AB206" s="663"/>
      <c r="AC206" s="663"/>
      <c r="AD206" s="663"/>
      <c r="AE206" s="663"/>
      <c r="AF206" s="663"/>
      <c r="AG206" s="663"/>
      <c r="AH206" s="663"/>
      <c r="AI206" s="663"/>
      <c r="AJ206" s="663"/>
      <c r="AK206" s="663"/>
      <c r="AL206" s="663"/>
      <c r="AM206" s="663"/>
      <c r="AN206" s="663"/>
      <c r="AO206" s="663"/>
      <c r="AP206" s="663"/>
      <c r="AQ206" s="663"/>
      <c r="AR206" s="663"/>
      <c r="AS206" s="826"/>
      <c r="AV206" s="1941">
        <v>1815</v>
      </c>
    </row>
    <row r="207" spans="1:48" s="685" customFormat="1" ht="25.5" x14ac:dyDescent="0.2">
      <c r="A207" s="1174">
        <v>5114</v>
      </c>
      <c r="B207" s="1173" t="s">
        <v>7</v>
      </c>
      <c r="C207" s="665">
        <f t="shared" si="43"/>
        <v>18000</v>
      </c>
      <c r="D207" s="663">
        <f>'O4 Summary by Class &amp; Accounts'!E156</f>
        <v>5228.9987459224158</v>
      </c>
      <c r="E207" s="663">
        <f>'O4 Summary by Class &amp; Accounts'!F156</f>
        <v>1804.0688309682473</v>
      </c>
      <c r="F207" s="663">
        <f>'O4 Summary by Class &amp; Accounts'!G156</f>
        <v>4260.0232227893093</v>
      </c>
      <c r="G207" s="663">
        <f>'O4 Summary by Class &amp; Accounts'!H156</f>
        <v>0</v>
      </c>
      <c r="H207" s="663">
        <f>'O4 Summary by Class &amp; Accounts'!I156</f>
        <v>2723.8471437103099</v>
      </c>
      <c r="I207" s="663">
        <f>'O4 Summary by Class &amp; Accounts'!J156</f>
        <v>3959.7082416326421</v>
      </c>
      <c r="J207" s="663">
        <f>'O4 Summary by Class &amp; Accounts'!K156</f>
        <v>0</v>
      </c>
      <c r="K207" s="663">
        <f>'O4 Summary by Class &amp; Accounts'!L156</f>
        <v>2.0395479188648427</v>
      </c>
      <c r="L207" s="663">
        <f>'O4 Summary by Class &amp; Accounts'!M156</f>
        <v>21.314267058210504</v>
      </c>
      <c r="M207" s="663">
        <f>'O4 Summary by Class &amp; Accounts'!N156</f>
        <v>0</v>
      </c>
      <c r="N207" s="663">
        <f>'O4 Summary by Class &amp; Accounts'!O156</f>
        <v>0</v>
      </c>
      <c r="O207" s="663">
        <f>'O4 Summary by Class &amp; Accounts'!P156</f>
        <v>0</v>
      </c>
      <c r="P207" s="663">
        <f>'O4 Summary by Class &amp; Accounts'!Q156</f>
        <v>0</v>
      </c>
      <c r="Q207" s="663">
        <f>'O4 Summary by Class &amp; Accounts'!R156</f>
        <v>0</v>
      </c>
      <c r="R207" s="663">
        <f>'O4 Summary by Class &amp; Accounts'!S156</f>
        <v>0</v>
      </c>
      <c r="S207" s="663">
        <f>'O4 Summary by Class &amp; Accounts'!T156</f>
        <v>0</v>
      </c>
      <c r="T207" s="663">
        <f>'O4 Summary by Class &amp; Accounts'!U156</f>
        <v>0</v>
      </c>
      <c r="U207" s="663">
        <f>'O4 Summary by Class &amp; Accounts'!V156</f>
        <v>0</v>
      </c>
      <c r="V207" s="663">
        <f>'O4 Summary by Class &amp; Accounts'!W156</f>
        <v>0</v>
      </c>
      <c r="W207" s="663">
        <f>'O4 Summary by Class &amp; Accounts'!X156</f>
        <v>0</v>
      </c>
      <c r="X207" s="665">
        <f t="shared" si="44"/>
        <v>18000</v>
      </c>
      <c r="Y207" s="663"/>
      <c r="Z207" s="663"/>
      <c r="AA207" s="663"/>
      <c r="AB207" s="663"/>
      <c r="AC207" s="663"/>
      <c r="AD207" s="663"/>
      <c r="AE207" s="663"/>
      <c r="AF207" s="663"/>
      <c r="AG207" s="663"/>
      <c r="AH207" s="663"/>
      <c r="AI207" s="663"/>
      <c r="AJ207" s="663"/>
      <c r="AK207" s="663"/>
      <c r="AL207" s="663"/>
      <c r="AM207" s="663"/>
      <c r="AN207" s="663"/>
      <c r="AO207" s="663"/>
      <c r="AP207" s="663"/>
      <c r="AQ207" s="663"/>
      <c r="AR207" s="663"/>
      <c r="AS207" s="826"/>
      <c r="AV207" s="1941">
        <v>1820</v>
      </c>
    </row>
    <row r="208" spans="1:48" s="685" customFormat="1" ht="25.5" x14ac:dyDescent="0.2">
      <c r="A208" s="1174">
        <v>5120</v>
      </c>
      <c r="B208" s="1173" t="s">
        <v>8</v>
      </c>
      <c r="C208" s="665">
        <f t="shared" si="43"/>
        <v>9000</v>
      </c>
      <c r="D208" s="663">
        <f>'O4 Summary by Class &amp; Accounts'!E157</f>
        <v>4512.5907837838304</v>
      </c>
      <c r="E208" s="663">
        <f>'O4 Summary by Class &amp; Accounts'!F157</f>
        <v>940.56031335927241</v>
      </c>
      <c r="F208" s="663">
        <f>'O4 Summary by Class &amp; Accounts'!G157</f>
        <v>1446.4215653591575</v>
      </c>
      <c r="G208" s="663">
        <f>'O4 Summary by Class &amp; Accounts'!H157</f>
        <v>0</v>
      </c>
      <c r="H208" s="663">
        <f>'O4 Summary by Class &amp; Accounts'!I157</f>
        <v>606.65663207062926</v>
      </c>
      <c r="I208" s="663">
        <f>'O4 Summary by Class &amp; Accounts'!J157</f>
        <v>837.65117746306112</v>
      </c>
      <c r="J208" s="663">
        <f>'O4 Summary by Class &amp; Accounts'!K157</f>
        <v>590.05469288261736</v>
      </c>
      <c r="K208" s="663">
        <f>'O4 Summary by Class &amp; Accounts'!L157</f>
        <v>37.118508390342555</v>
      </c>
      <c r="L208" s="663">
        <f>'O4 Summary by Class &amp; Accounts'!M157</f>
        <v>28.946326691089325</v>
      </c>
      <c r="M208" s="663">
        <f>'O4 Summary by Class &amp; Accounts'!N157</f>
        <v>0</v>
      </c>
      <c r="N208" s="663">
        <f>'O4 Summary by Class &amp; Accounts'!O157</f>
        <v>0</v>
      </c>
      <c r="O208" s="663">
        <f>'O4 Summary by Class &amp; Accounts'!P157</f>
        <v>0</v>
      </c>
      <c r="P208" s="663">
        <f>'O4 Summary by Class &amp; Accounts'!Q157</f>
        <v>0</v>
      </c>
      <c r="Q208" s="663">
        <f>'O4 Summary by Class &amp; Accounts'!R157</f>
        <v>0</v>
      </c>
      <c r="R208" s="663">
        <f>'O4 Summary by Class &amp; Accounts'!S157</f>
        <v>0</v>
      </c>
      <c r="S208" s="663">
        <f>'O4 Summary by Class &amp; Accounts'!T157</f>
        <v>0</v>
      </c>
      <c r="T208" s="663">
        <f>'O4 Summary by Class &amp; Accounts'!U157</f>
        <v>0</v>
      </c>
      <c r="U208" s="663">
        <f>'O4 Summary by Class &amp; Accounts'!V157</f>
        <v>0</v>
      </c>
      <c r="V208" s="663">
        <f>'O4 Summary by Class &amp; Accounts'!W157</f>
        <v>0</v>
      </c>
      <c r="W208" s="663">
        <f>'O4 Summary by Class &amp; Accounts'!X157</f>
        <v>0</v>
      </c>
      <c r="X208" s="665">
        <f t="shared" si="44"/>
        <v>9000</v>
      </c>
      <c r="Y208" s="663"/>
      <c r="Z208" s="663"/>
      <c r="AA208" s="663"/>
      <c r="AB208" s="663"/>
      <c r="AC208" s="663"/>
      <c r="AD208" s="663"/>
      <c r="AE208" s="663"/>
      <c r="AF208" s="663"/>
      <c r="AG208" s="663"/>
      <c r="AH208" s="663"/>
      <c r="AI208" s="663"/>
      <c r="AJ208" s="663"/>
      <c r="AK208" s="663"/>
      <c r="AL208" s="663"/>
      <c r="AM208" s="663"/>
      <c r="AN208" s="663"/>
      <c r="AO208" s="663"/>
      <c r="AP208" s="663"/>
      <c r="AQ208" s="663"/>
      <c r="AR208" s="663"/>
      <c r="AS208" s="826"/>
      <c r="AV208" s="1941">
        <v>1830</v>
      </c>
    </row>
    <row r="209" spans="1:48" s="685" customFormat="1" ht="25.5" x14ac:dyDescent="0.2">
      <c r="A209" s="1174">
        <v>5125</v>
      </c>
      <c r="B209" s="1173" t="s">
        <v>1471</v>
      </c>
      <c r="C209" s="665">
        <f t="shared" si="43"/>
        <v>68000.000000000015</v>
      </c>
      <c r="D209" s="663">
        <f>'O4 Summary by Class &amp; Accounts'!E158</f>
        <v>32750.529731358925</v>
      </c>
      <c r="E209" s="663">
        <f>'O4 Summary by Class &amp; Accounts'!F158</f>
        <v>6643.0930725269191</v>
      </c>
      <c r="F209" s="663">
        <f>'O4 Summary by Class &amp; Accounts'!G158</f>
        <v>10368.103384293969</v>
      </c>
      <c r="G209" s="663">
        <f>'O4 Summary by Class &amp; Accounts'!H158</f>
        <v>0</v>
      </c>
      <c r="H209" s="663">
        <f>'O4 Summary by Class &amp; Accounts'!I158</f>
        <v>5477.3332798042566</v>
      </c>
      <c r="I209" s="663">
        <f>'O4 Summary by Class &amp; Accounts'!J158</f>
        <v>7810.1566049983776</v>
      </c>
      <c r="J209" s="663">
        <f>'O4 Summary by Class &amp; Accounts'!K158</f>
        <v>4457.6729735916015</v>
      </c>
      <c r="K209" s="663">
        <f>'O4 Summary by Class &amp; Accounts'!L158</f>
        <v>279.8954537826807</v>
      </c>
      <c r="L209" s="663">
        <f>'O4 Summary by Class &amp; Accounts'!M158</f>
        <v>213.21549964327338</v>
      </c>
      <c r="M209" s="663">
        <f>'O4 Summary by Class &amp; Accounts'!N158</f>
        <v>0</v>
      </c>
      <c r="N209" s="663">
        <f>'O4 Summary by Class &amp; Accounts'!O158</f>
        <v>0</v>
      </c>
      <c r="O209" s="663">
        <f>'O4 Summary by Class &amp; Accounts'!P158</f>
        <v>0</v>
      </c>
      <c r="P209" s="663">
        <f>'O4 Summary by Class &amp; Accounts'!Q158</f>
        <v>0</v>
      </c>
      <c r="Q209" s="663">
        <f>'O4 Summary by Class &amp; Accounts'!R158</f>
        <v>0</v>
      </c>
      <c r="R209" s="663">
        <f>'O4 Summary by Class &amp; Accounts'!S158</f>
        <v>0</v>
      </c>
      <c r="S209" s="663">
        <f>'O4 Summary by Class &amp; Accounts'!T158</f>
        <v>0</v>
      </c>
      <c r="T209" s="663">
        <f>'O4 Summary by Class &amp; Accounts'!U158</f>
        <v>0</v>
      </c>
      <c r="U209" s="663">
        <f>'O4 Summary by Class &amp; Accounts'!V158</f>
        <v>0</v>
      </c>
      <c r="V209" s="663">
        <f>'O4 Summary by Class &amp; Accounts'!W158</f>
        <v>0</v>
      </c>
      <c r="W209" s="663">
        <f>'O4 Summary by Class &amp; Accounts'!X158</f>
        <v>0</v>
      </c>
      <c r="X209" s="665">
        <f t="shared" si="44"/>
        <v>68000.000000000015</v>
      </c>
      <c r="Y209" s="663"/>
      <c r="Z209" s="663"/>
      <c r="AA209" s="663"/>
      <c r="AB209" s="663"/>
      <c r="AC209" s="663"/>
      <c r="AD209" s="663"/>
      <c r="AE209" s="663"/>
      <c r="AF209" s="663"/>
      <c r="AG209" s="663"/>
      <c r="AH209" s="663"/>
      <c r="AI209" s="663"/>
      <c r="AJ209" s="663"/>
      <c r="AK209" s="663"/>
      <c r="AL209" s="663"/>
      <c r="AM209" s="663"/>
      <c r="AN209" s="663"/>
      <c r="AO209" s="663"/>
      <c r="AP209" s="663"/>
      <c r="AQ209" s="663"/>
      <c r="AR209" s="663"/>
      <c r="AS209" s="826"/>
      <c r="AV209" s="1941">
        <v>1835</v>
      </c>
    </row>
    <row r="210" spans="1:48" s="685" customFormat="1" ht="12.75" x14ac:dyDescent="0.2">
      <c r="A210" s="1174">
        <v>5130</v>
      </c>
      <c r="B210" s="1173" t="s">
        <v>9</v>
      </c>
      <c r="C210" s="665">
        <f t="shared" si="43"/>
        <v>0</v>
      </c>
      <c r="D210" s="663">
        <f>'O4 Summary by Class &amp; Accounts'!E159</f>
        <v>0</v>
      </c>
      <c r="E210" s="663">
        <f>'O4 Summary by Class &amp; Accounts'!F159</f>
        <v>0</v>
      </c>
      <c r="F210" s="663">
        <f>'O4 Summary by Class &amp; Accounts'!G159</f>
        <v>0</v>
      </c>
      <c r="G210" s="663">
        <f>'O4 Summary by Class &amp; Accounts'!H159</f>
        <v>0</v>
      </c>
      <c r="H210" s="663">
        <f>'O4 Summary by Class &amp; Accounts'!I159</f>
        <v>0</v>
      </c>
      <c r="I210" s="663">
        <f>'O4 Summary by Class &amp; Accounts'!J159</f>
        <v>0</v>
      </c>
      <c r="J210" s="663">
        <f>'O4 Summary by Class &amp; Accounts'!K159</f>
        <v>0</v>
      </c>
      <c r="K210" s="663">
        <f>'O4 Summary by Class &amp; Accounts'!L159</f>
        <v>0</v>
      </c>
      <c r="L210" s="663">
        <f>'O4 Summary by Class &amp; Accounts'!M159</f>
        <v>0</v>
      </c>
      <c r="M210" s="663">
        <f>'O4 Summary by Class &amp; Accounts'!N159</f>
        <v>0</v>
      </c>
      <c r="N210" s="663">
        <f>'O4 Summary by Class &amp; Accounts'!O159</f>
        <v>0</v>
      </c>
      <c r="O210" s="663">
        <f>'O4 Summary by Class &amp; Accounts'!P159</f>
        <v>0</v>
      </c>
      <c r="P210" s="663">
        <f>'O4 Summary by Class &amp; Accounts'!Q159</f>
        <v>0</v>
      </c>
      <c r="Q210" s="663">
        <f>'O4 Summary by Class &amp; Accounts'!R159</f>
        <v>0</v>
      </c>
      <c r="R210" s="663">
        <f>'O4 Summary by Class &amp; Accounts'!S159</f>
        <v>0</v>
      </c>
      <c r="S210" s="663">
        <f>'O4 Summary by Class &amp; Accounts'!T159</f>
        <v>0</v>
      </c>
      <c r="T210" s="663">
        <f>'O4 Summary by Class &amp; Accounts'!U159</f>
        <v>0</v>
      </c>
      <c r="U210" s="663">
        <f>'O4 Summary by Class &amp; Accounts'!V159</f>
        <v>0</v>
      </c>
      <c r="V210" s="663">
        <f>'O4 Summary by Class &amp; Accounts'!W159</f>
        <v>0</v>
      </c>
      <c r="W210" s="663">
        <f>'O4 Summary by Class &amp; Accounts'!X159</f>
        <v>0</v>
      </c>
      <c r="X210" s="665">
        <f t="shared" si="44"/>
        <v>0</v>
      </c>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826"/>
      <c r="AV210" s="1941">
        <v>1855</v>
      </c>
    </row>
    <row r="211" spans="1:48" s="685" customFormat="1" ht="25.5" x14ac:dyDescent="0.2">
      <c r="A211" s="1174">
        <v>5135</v>
      </c>
      <c r="B211" s="1173" t="s">
        <v>10</v>
      </c>
      <c r="C211" s="665">
        <f t="shared" si="43"/>
        <v>0</v>
      </c>
      <c r="D211" s="663">
        <f>'O4 Summary by Class &amp; Accounts'!E160</f>
        <v>0</v>
      </c>
      <c r="E211" s="663">
        <f>'O4 Summary by Class &amp; Accounts'!F160</f>
        <v>0</v>
      </c>
      <c r="F211" s="663">
        <f>'O4 Summary by Class &amp; Accounts'!G160</f>
        <v>0</v>
      </c>
      <c r="G211" s="663">
        <f>'O4 Summary by Class &amp; Accounts'!H160</f>
        <v>0</v>
      </c>
      <c r="H211" s="663">
        <f>'O4 Summary by Class &amp; Accounts'!I160</f>
        <v>0</v>
      </c>
      <c r="I211" s="663">
        <f>'O4 Summary by Class &amp; Accounts'!J160</f>
        <v>0</v>
      </c>
      <c r="J211" s="663">
        <f>'O4 Summary by Class &amp; Accounts'!K160</f>
        <v>0</v>
      </c>
      <c r="K211" s="663">
        <f>'O4 Summary by Class &amp; Accounts'!L160</f>
        <v>0</v>
      </c>
      <c r="L211" s="663">
        <f>'O4 Summary by Class &amp; Accounts'!M160</f>
        <v>0</v>
      </c>
      <c r="M211" s="663">
        <f>'O4 Summary by Class &amp; Accounts'!N160</f>
        <v>0</v>
      </c>
      <c r="N211" s="663">
        <f>'O4 Summary by Class &amp; Accounts'!O160</f>
        <v>0</v>
      </c>
      <c r="O211" s="663">
        <f>'O4 Summary by Class &amp; Accounts'!P160</f>
        <v>0</v>
      </c>
      <c r="P211" s="663">
        <f>'O4 Summary by Class &amp; Accounts'!Q160</f>
        <v>0</v>
      </c>
      <c r="Q211" s="663">
        <f>'O4 Summary by Class &amp; Accounts'!R160</f>
        <v>0</v>
      </c>
      <c r="R211" s="663">
        <f>'O4 Summary by Class &amp; Accounts'!S160</f>
        <v>0</v>
      </c>
      <c r="S211" s="663">
        <f>'O4 Summary by Class &amp; Accounts'!T160</f>
        <v>0</v>
      </c>
      <c r="T211" s="663">
        <f>'O4 Summary by Class &amp; Accounts'!U160</f>
        <v>0</v>
      </c>
      <c r="U211" s="663">
        <f>'O4 Summary by Class &amp; Accounts'!V160</f>
        <v>0</v>
      </c>
      <c r="V211" s="663">
        <f>'O4 Summary by Class &amp; Accounts'!W160</f>
        <v>0</v>
      </c>
      <c r="W211" s="663">
        <f>'O4 Summary by Class &amp; Accounts'!X160</f>
        <v>0</v>
      </c>
      <c r="X211" s="665">
        <f t="shared" si="44"/>
        <v>0</v>
      </c>
      <c r="Y211" s="663"/>
      <c r="Z211" s="663"/>
      <c r="AA211" s="663"/>
      <c r="AB211" s="663"/>
      <c r="AC211" s="663"/>
      <c r="AD211" s="663"/>
      <c r="AE211" s="663"/>
      <c r="AF211" s="663"/>
      <c r="AG211" s="663"/>
      <c r="AH211" s="663"/>
      <c r="AI211" s="663"/>
      <c r="AJ211" s="663"/>
      <c r="AK211" s="663"/>
      <c r="AL211" s="663"/>
      <c r="AM211" s="663"/>
      <c r="AN211" s="663"/>
      <c r="AO211" s="663"/>
      <c r="AP211" s="663"/>
      <c r="AQ211" s="663"/>
      <c r="AR211" s="663"/>
      <c r="AS211" s="826"/>
      <c r="AV211" s="1941" t="s">
        <v>534</v>
      </c>
    </row>
    <row r="212" spans="1:48" s="685" customFormat="1" ht="25.5" x14ac:dyDescent="0.2">
      <c r="A212" s="1174">
        <v>5145</v>
      </c>
      <c r="B212" s="1173" t="s">
        <v>11</v>
      </c>
      <c r="C212" s="665">
        <f t="shared" si="43"/>
        <v>0</v>
      </c>
      <c r="D212" s="663">
        <f>'O4 Summary by Class &amp; Accounts'!E161</f>
        <v>0</v>
      </c>
      <c r="E212" s="663">
        <f>'O4 Summary by Class &amp; Accounts'!F161</f>
        <v>0</v>
      </c>
      <c r="F212" s="663">
        <f>'O4 Summary by Class &amp; Accounts'!G161</f>
        <v>0</v>
      </c>
      <c r="G212" s="663">
        <f>'O4 Summary by Class &amp; Accounts'!H161</f>
        <v>0</v>
      </c>
      <c r="H212" s="663">
        <f>'O4 Summary by Class &amp; Accounts'!I161</f>
        <v>0</v>
      </c>
      <c r="I212" s="663">
        <f>'O4 Summary by Class &amp; Accounts'!J161</f>
        <v>0</v>
      </c>
      <c r="J212" s="663">
        <f>'O4 Summary by Class &amp; Accounts'!K161</f>
        <v>0</v>
      </c>
      <c r="K212" s="663">
        <f>'O4 Summary by Class &amp; Accounts'!L161</f>
        <v>0</v>
      </c>
      <c r="L212" s="663">
        <f>'O4 Summary by Class &amp; Accounts'!M161</f>
        <v>0</v>
      </c>
      <c r="M212" s="663">
        <f>'O4 Summary by Class &amp; Accounts'!N161</f>
        <v>0</v>
      </c>
      <c r="N212" s="663">
        <f>'O4 Summary by Class &amp; Accounts'!O161</f>
        <v>0</v>
      </c>
      <c r="O212" s="663">
        <f>'O4 Summary by Class &amp; Accounts'!P161</f>
        <v>0</v>
      </c>
      <c r="P212" s="663">
        <f>'O4 Summary by Class &amp; Accounts'!Q161</f>
        <v>0</v>
      </c>
      <c r="Q212" s="663">
        <f>'O4 Summary by Class &amp; Accounts'!R161</f>
        <v>0</v>
      </c>
      <c r="R212" s="663">
        <f>'O4 Summary by Class &amp; Accounts'!S161</f>
        <v>0</v>
      </c>
      <c r="S212" s="663">
        <f>'O4 Summary by Class &amp; Accounts'!T161</f>
        <v>0</v>
      </c>
      <c r="T212" s="663">
        <f>'O4 Summary by Class &amp; Accounts'!U161</f>
        <v>0</v>
      </c>
      <c r="U212" s="663">
        <f>'O4 Summary by Class &amp; Accounts'!V161</f>
        <v>0</v>
      </c>
      <c r="V212" s="663">
        <f>'O4 Summary by Class &amp; Accounts'!W161</f>
        <v>0</v>
      </c>
      <c r="W212" s="663">
        <f>'O4 Summary by Class &amp; Accounts'!X161</f>
        <v>0</v>
      </c>
      <c r="X212" s="665">
        <f t="shared" si="44"/>
        <v>0</v>
      </c>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826"/>
      <c r="AV212" s="1941">
        <v>1840</v>
      </c>
    </row>
    <row r="213" spans="1:48" s="685" customFormat="1" ht="25.5" x14ac:dyDescent="0.2">
      <c r="A213" s="1174">
        <v>5150</v>
      </c>
      <c r="B213" s="1173" t="s">
        <v>12</v>
      </c>
      <c r="C213" s="665">
        <f t="shared" si="43"/>
        <v>19200.000000000004</v>
      </c>
      <c r="D213" s="663">
        <f>'O4 Summary by Class &amp; Accounts'!E162</f>
        <v>10489.705666016569</v>
      </c>
      <c r="E213" s="663">
        <f>'O4 Summary by Class &amp; Accounts'!F162</f>
        <v>2303.8736706878926</v>
      </c>
      <c r="F213" s="663">
        <f>'O4 Summary by Class &amp; Accounts'!G162</f>
        <v>3445.3240086504788</v>
      </c>
      <c r="G213" s="663">
        <f>'O4 Summary by Class &amp; Accounts'!H162</f>
        <v>0</v>
      </c>
      <c r="H213" s="663">
        <f>'O4 Summary by Class &amp; Accounts'!I162</f>
        <v>720.70002810108463</v>
      </c>
      <c r="I213" s="663">
        <f>'O4 Summary by Class &amp; Accounts'!J162</f>
        <v>836.46301976453208</v>
      </c>
      <c r="J213" s="663">
        <f>'O4 Summary by Class &amp; Accounts'!K162</f>
        <v>1259.1157764521556</v>
      </c>
      <c r="K213" s="663">
        <f>'O4 Summary by Class &amp; Accounts'!L162</f>
        <v>79.542620858339802</v>
      </c>
      <c r="L213" s="663">
        <f>'O4 Summary by Class &amp; Accounts'!M162</f>
        <v>65.275209468948745</v>
      </c>
      <c r="M213" s="663">
        <f>'O4 Summary by Class &amp; Accounts'!N162</f>
        <v>0</v>
      </c>
      <c r="N213" s="663">
        <f>'O4 Summary by Class &amp; Accounts'!O162</f>
        <v>0</v>
      </c>
      <c r="O213" s="663">
        <f>'O4 Summary by Class &amp; Accounts'!P162</f>
        <v>0</v>
      </c>
      <c r="P213" s="663">
        <f>'O4 Summary by Class &amp; Accounts'!Q162</f>
        <v>0</v>
      </c>
      <c r="Q213" s="663">
        <f>'O4 Summary by Class &amp; Accounts'!R162</f>
        <v>0</v>
      </c>
      <c r="R213" s="663">
        <f>'O4 Summary by Class &amp; Accounts'!S162</f>
        <v>0</v>
      </c>
      <c r="S213" s="663">
        <f>'O4 Summary by Class &amp; Accounts'!T162</f>
        <v>0</v>
      </c>
      <c r="T213" s="663">
        <f>'O4 Summary by Class &amp; Accounts'!U162</f>
        <v>0</v>
      </c>
      <c r="U213" s="663">
        <f>'O4 Summary by Class &amp; Accounts'!V162</f>
        <v>0</v>
      </c>
      <c r="V213" s="663">
        <f>'O4 Summary by Class &amp; Accounts'!W162</f>
        <v>0</v>
      </c>
      <c r="W213" s="663">
        <f>'O4 Summary by Class &amp; Accounts'!X162</f>
        <v>0</v>
      </c>
      <c r="X213" s="665">
        <f t="shared" si="44"/>
        <v>19200.000000000004</v>
      </c>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826"/>
      <c r="AV213" s="1941">
        <v>1845</v>
      </c>
    </row>
    <row r="214" spans="1:48" s="685" customFormat="1" ht="25.5" x14ac:dyDescent="0.2">
      <c r="A214" s="1174">
        <v>5155</v>
      </c>
      <c r="B214" s="1173" t="s">
        <v>13</v>
      </c>
      <c r="C214" s="665">
        <f t="shared" si="43"/>
        <v>400</v>
      </c>
      <c r="D214" s="663">
        <f>'O4 Summary by Class &amp; Accounts'!E163</f>
        <v>400</v>
      </c>
      <c r="E214" s="663">
        <f>'O4 Summary by Class &amp; Accounts'!F163</f>
        <v>0</v>
      </c>
      <c r="F214" s="663">
        <f>'O4 Summary by Class &amp; Accounts'!G163</f>
        <v>0</v>
      </c>
      <c r="G214" s="663">
        <f>'O4 Summary by Class &amp; Accounts'!H163</f>
        <v>0</v>
      </c>
      <c r="H214" s="663">
        <f>'O4 Summary by Class &amp; Accounts'!I163</f>
        <v>0</v>
      </c>
      <c r="I214" s="663">
        <f>'O4 Summary by Class &amp; Accounts'!J163</f>
        <v>0</v>
      </c>
      <c r="J214" s="663">
        <f>'O4 Summary by Class &amp; Accounts'!K163</f>
        <v>0</v>
      </c>
      <c r="K214" s="663">
        <f>'O4 Summary by Class &amp; Accounts'!L163</f>
        <v>0</v>
      </c>
      <c r="L214" s="663">
        <f>'O4 Summary by Class &amp; Accounts'!M163</f>
        <v>0</v>
      </c>
      <c r="M214" s="663">
        <f>'O4 Summary by Class &amp; Accounts'!N163</f>
        <v>0</v>
      </c>
      <c r="N214" s="663">
        <f>'O4 Summary by Class &amp; Accounts'!O163</f>
        <v>0</v>
      </c>
      <c r="O214" s="663">
        <f>'O4 Summary by Class &amp; Accounts'!P163</f>
        <v>0</v>
      </c>
      <c r="P214" s="663">
        <f>'O4 Summary by Class &amp; Accounts'!Q163</f>
        <v>0</v>
      </c>
      <c r="Q214" s="663">
        <f>'O4 Summary by Class &amp; Accounts'!R163</f>
        <v>0</v>
      </c>
      <c r="R214" s="663">
        <f>'O4 Summary by Class &amp; Accounts'!S163</f>
        <v>0</v>
      </c>
      <c r="S214" s="663">
        <f>'O4 Summary by Class &amp; Accounts'!T163</f>
        <v>0</v>
      </c>
      <c r="T214" s="663">
        <f>'O4 Summary by Class &amp; Accounts'!U163</f>
        <v>0</v>
      </c>
      <c r="U214" s="663">
        <f>'O4 Summary by Class &amp; Accounts'!V163</f>
        <v>0</v>
      </c>
      <c r="V214" s="663">
        <f>'O4 Summary by Class &amp; Accounts'!W163</f>
        <v>0</v>
      </c>
      <c r="W214" s="663">
        <f>'O4 Summary by Class &amp; Accounts'!X163</f>
        <v>0</v>
      </c>
      <c r="X214" s="665">
        <f t="shared" si="44"/>
        <v>400</v>
      </c>
      <c r="Y214" s="663"/>
      <c r="Z214" s="663"/>
      <c r="AA214" s="663"/>
      <c r="AB214" s="663"/>
      <c r="AC214" s="663"/>
      <c r="AD214" s="663"/>
      <c r="AE214" s="663"/>
      <c r="AF214" s="663"/>
      <c r="AG214" s="663"/>
      <c r="AH214" s="663"/>
      <c r="AI214" s="663"/>
      <c r="AJ214" s="663"/>
      <c r="AK214" s="663"/>
      <c r="AL214" s="663"/>
      <c r="AM214" s="663"/>
      <c r="AN214" s="663"/>
      <c r="AO214" s="663"/>
      <c r="AP214" s="663"/>
      <c r="AQ214" s="663"/>
      <c r="AR214" s="663"/>
      <c r="AS214" s="826"/>
      <c r="AV214" s="1941">
        <v>1855</v>
      </c>
    </row>
    <row r="215" spans="1:48" s="685" customFormat="1" ht="12.75" x14ac:dyDescent="0.2">
      <c r="A215" s="1174">
        <v>5160</v>
      </c>
      <c r="B215" s="1173" t="s">
        <v>14</v>
      </c>
      <c r="C215" s="665">
        <f t="shared" si="43"/>
        <v>27500.000000000004</v>
      </c>
      <c r="D215" s="663">
        <f>'O4 Summary by Class &amp; Accounts'!E164</f>
        <v>16111.862642477954</v>
      </c>
      <c r="E215" s="663">
        <f>'O4 Summary by Class &amp; Accounts'!F164</f>
        <v>3674.5976560869449</v>
      </c>
      <c r="F215" s="663">
        <f>'O4 Summary by Class &amp; Accounts'!G164</f>
        <v>5387.9857933830363</v>
      </c>
      <c r="G215" s="663">
        <f>'O4 Summary by Class &amp; Accounts'!H164</f>
        <v>0</v>
      </c>
      <c r="H215" s="663">
        <f>'O4 Summary by Class &amp; Accounts'!I164</f>
        <v>309.40269415588818</v>
      </c>
      <c r="I215" s="663">
        <f>'O4 Summary by Class &amp; Accounts'!J164</f>
        <v>0</v>
      </c>
      <c r="J215" s="663">
        <f>'O4 Summary by Class &amp; Accounts'!K164</f>
        <v>1803.8400363553737</v>
      </c>
      <c r="K215" s="663">
        <f>'O4 Summary by Class &amp; Accounts'!L164</f>
        <v>114.37753325750433</v>
      </c>
      <c r="L215" s="663">
        <f>'O4 Summary by Class &amp; Accounts'!M164</f>
        <v>97.933644283299259</v>
      </c>
      <c r="M215" s="663">
        <f>'O4 Summary by Class &amp; Accounts'!N164</f>
        <v>0</v>
      </c>
      <c r="N215" s="663">
        <f>'O4 Summary by Class &amp; Accounts'!O164</f>
        <v>0</v>
      </c>
      <c r="O215" s="663">
        <f>'O4 Summary by Class &amp; Accounts'!P164</f>
        <v>0</v>
      </c>
      <c r="P215" s="663">
        <f>'O4 Summary by Class &amp; Accounts'!Q164</f>
        <v>0</v>
      </c>
      <c r="Q215" s="663">
        <f>'O4 Summary by Class &amp; Accounts'!R164</f>
        <v>0</v>
      </c>
      <c r="R215" s="663">
        <f>'O4 Summary by Class &amp; Accounts'!S164</f>
        <v>0</v>
      </c>
      <c r="S215" s="663">
        <f>'O4 Summary by Class &amp; Accounts'!T164</f>
        <v>0</v>
      </c>
      <c r="T215" s="663">
        <f>'O4 Summary by Class &amp; Accounts'!U164</f>
        <v>0</v>
      </c>
      <c r="U215" s="663">
        <f>'O4 Summary by Class &amp; Accounts'!V164</f>
        <v>0</v>
      </c>
      <c r="V215" s="663">
        <f>'O4 Summary by Class &amp; Accounts'!W164</f>
        <v>0</v>
      </c>
      <c r="W215" s="663">
        <f>'O4 Summary by Class &amp; Accounts'!X164</f>
        <v>0</v>
      </c>
      <c r="X215" s="665">
        <f t="shared" si="44"/>
        <v>27500.000000000004</v>
      </c>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826"/>
      <c r="AV215" s="1941">
        <v>1850</v>
      </c>
    </row>
    <row r="216" spans="1:48" s="685" customFormat="1" ht="12.75" x14ac:dyDescent="0.2">
      <c r="A216" s="1174">
        <v>5175</v>
      </c>
      <c r="B216" s="1173" t="s">
        <v>1625</v>
      </c>
      <c r="C216" s="665">
        <f t="shared" si="43"/>
        <v>500</v>
      </c>
      <c r="D216" s="663">
        <f>'O4 Summary by Class &amp; Accounts'!E165</f>
        <v>327.56358363453853</v>
      </c>
      <c r="E216" s="663">
        <f>'O4 Summary by Class &amp; Accounts'!F165</f>
        <v>139.51135399777547</v>
      </c>
      <c r="F216" s="663">
        <f>'O4 Summary by Class &amp; Accounts'!G165</f>
        <v>15.129199554957266</v>
      </c>
      <c r="G216" s="663">
        <f>'O4 Summary by Class &amp; Accounts'!H165</f>
        <v>0</v>
      </c>
      <c r="H216" s="663">
        <f>'O4 Summary by Class &amp; Accounts'!I165</f>
        <v>13.480068955656273</v>
      </c>
      <c r="I216" s="663">
        <f>'O4 Summary by Class &amp; Accounts'!J165</f>
        <v>4.3157938570724079</v>
      </c>
      <c r="J216" s="663">
        <f>'O4 Summary by Class &amp; Accounts'!K165</f>
        <v>0</v>
      </c>
      <c r="K216" s="663">
        <f>'O4 Summary by Class &amp; Accounts'!L165</f>
        <v>0</v>
      </c>
      <c r="L216" s="663">
        <f>'O4 Summary by Class &amp; Accounts'!M165</f>
        <v>0</v>
      </c>
      <c r="M216" s="663">
        <f>'O4 Summary by Class &amp; Accounts'!N165</f>
        <v>0</v>
      </c>
      <c r="N216" s="663">
        <f>'O4 Summary by Class &amp; Accounts'!O165</f>
        <v>0</v>
      </c>
      <c r="O216" s="663">
        <f>'O4 Summary by Class &amp; Accounts'!P165</f>
        <v>0</v>
      </c>
      <c r="P216" s="663">
        <f>'O4 Summary by Class &amp; Accounts'!Q165</f>
        <v>0</v>
      </c>
      <c r="Q216" s="663">
        <f>'O4 Summary by Class &amp; Accounts'!R165</f>
        <v>0</v>
      </c>
      <c r="R216" s="663">
        <f>'O4 Summary by Class &amp; Accounts'!S165</f>
        <v>0</v>
      </c>
      <c r="S216" s="663">
        <f>'O4 Summary by Class &amp; Accounts'!T165</f>
        <v>0</v>
      </c>
      <c r="T216" s="663">
        <f>'O4 Summary by Class &amp; Accounts'!U165</f>
        <v>0</v>
      </c>
      <c r="U216" s="663">
        <f>'O4 Summary by Class &amp; Accounts'!V165</f>
        <v>0</v>
      </c>
      <c r="V216" s="663">
        <f>'O4 Summary by Class &amp; Accounts'!W165</f>
        <v>0</v>
      </c>
      <c r="W216" s="663">
        <f>'O4 Summary by Class &amp; Accounts'!X165</f>
        <v>0</v>
      </c>
      <c r="X216" s="665">
        <f t="shared" si="44"/>
        <v>500</v>
      </c>
      <c r="Y216" s="663"/>
      <c r="Z216" s="663"/>
      <c r="AA216" s="663"/>
      <c r="AB216" s="663"/>
      <c r="AC216" s="663"/>
      <c r="AD216" s="663"/>
      <c r="AE216" s="663"/>
      <c r="AF216" s="663"/>
      <c r="AG216" s="663"/>
      <c r="AH216" s="663"/>
      <c r="AI216" s="663"/>
      <c r="AJ216" s="663"/>
      <c r="AK216" s="663"/>
      <c r="AL216" s="663"/>
      <c r="AM216" s="663"/>
      <c r="AN216" s="663"/>
      <c r="AO216" s="663"/>
      <c r="AP216" s="663"/>
      <c r="AQ216" s="663"/>
      <c r="AR216" s="663"/>
      <c r="AS216" s="826"/>
      <c r="AV216" s="1941">
        <v>1860</v>
      </c>
    </row>
    <row r="217" spans="1:48" s="685" customFormat="1" ht="12.75" x14ac:dyDescent="0.2">
      <c r="A217" s="1174">
        <v>5305</v>
      </c>
      <c r="B217" s="1173" t="s">
        <v>1635</v>
      </c>
      <c r="C217" s="665">
        <f t="shared" si="43"/>
        <v>230451.00000000003</v>
      </c>
      <c r="D217" s="663">
        <f>'O4 Summary by Class &amp; Accounts'!E166</f>
        <v>205609.17206899426</v>
      </c>
      <c r="E217" s="663">
        <f>'O4 Summary by Class &amp; Accounts'!F166</f>
        <v>20189.409942504793</v>
      </c>
      <c r="F217" s="663">
        <f>'O4 Summary by Class &amp; Accounts'!G166</f>
        <v>785.00432297308555</v>
      </c>
      <c r="G217" s="663">
        <f>'O4 Summary by Class &amp; Accounts'!H166</f>
        <v>0</v>
      </c>
      <c r="H217" s="663">
        <f>'O4 Summary by Class &amp; Accounts'!I166</f>
        <v>132.11423048079325</v>
      </c>
      <c r="I217" s="663">
        <f>'O4 Summary by Class &amp; Accounts'!J166</f>
        <v>43.782041496541957</v>
      </c>
      <c r="J217" s="663">
        <f>'O4 Summary by Class &amp; Accounts'!K166</f>
        <v>89.612365636196984</v>
      </c>
      <c r="K217" s="663">
        <f>'O4 Summary by Class &amp; Accounts'!L166</f>
        <v>73.738175152070667</v>
      </c>
      <c r="L217" s="663">
        <f>'O4 Summary by Class &amp; Accounts'!M166</f>
        <v>3528.1668527622701</v>
      </c>
      <c r="M217" s="663">
        <f>'O4 Summary by Class &amp; Accounts'!N166</f>
        <v>0</v>
      </c>
      <c r="N217" s="663">
        <f>'O4 Summary by Class &amp; Accounts'!O166</f>
        <v>0</v>
      </c>
      <c r="O217" s="663">
        <f>'O4 Summary by Class &amp; Accounts'!P166</f>
        <v>0</v>
      </c>
      <c r="P217" s="663">
        <f>'O4 Summary by Class &amp; Accounts'!Q166</f>
        <v>0</v>
      </c>
      <c r="Q217" s="663">
        <f>'O4 Summary by Class &amp; Accounts'!R166</f>
        <v>0</v>
      </c>
      <c r="R217" s="663">
        <f>'O4 Summary by Class &amp; Accounts'!S166</f>
        <v>0</v>
      </c>
      <c r="S217" s="663">
        <f>'O4 Summary by Class &amp; Accounts'!T166</f>
        <v>0</v>
      </c>
      <c r="T217" s="663">
        <f>'O4 Summary by Class &amp; Accounts'!U166</f>
        <v>0</v>
      </c>
      <c r="U217" s="663">
        <f>'O4 Summary by Class &amp; Accounts'!V166</f>
        <v>0</v>
      </c>
      <c r="V217" s="663">
        <f>'O4 Summary by Class &amp; Accounts'!W166</f>
        <v>0</v>
      </c>
      <c r="W217" s="663">
        <f>'O4 Summary by Class &amp; Accounts'!X166</f>
        <v>0</v>
      </c>
      <c r="X217" s="665">
        <f t="shared" si="44"/>
        <v>230451.00000000003</v>
      </c>
      <c r="Y217" s="663"/>
      <c r="Z217" s="663"/>
      <c r="AA217" s="663"/>
      <c r="AB217" s="663"/>
      <c r="AC217" s="663"/>
      <c r="AD217" s="663"/>
      <c r="AE217" s="663"/>
      <c r="AF217" s="663"/>
      <c r="AG217" s="663"/>
      <c r="AH217" s="663"/>
      <c r="AI217" s="663"/>
      <c r="AJ217" s="663"/>
      <c r="AK217" s="663"/>
      <c r="AL217" s="663"/>
      <c r="AM217" s="663"/>
      <c r="AN217" s="663"/>
      <c r="AO217" s="663"/>
      <c r="AP217" s="663"/>
      <c r="AQ217" s="663"/>
      <c r="AR217" s="663"/>
      <c r="AS217" s="826"/>
      <c r="AV217" s="1941" t="s">
        <v>1361</v>
      </c>
    </row>
    <row r="218" spans="1:48" s="685" customFormat="1" ht="12.75" x14ac:dyDescent="0.2">
      <c r="A218" s="1174">
        <v>5310</v>
      </c>
      <c r="B218" s="1173" t="s">
        <v>289</v>
      </c>
      <c r="C218" s="665">
        <f t="shared" si="43"/>
        <v>241109</v>
      </c>
      <c r="D218" s="663">
        <f>'O4 Summary by Class &amp; Accounts'!E167</f>
        <v>207171.60544618018</v>
      </c>
      <c r="E218" s="663">
        <f>'O4 Summary by Class &amp; Accounts'!F167</f>
        <v>16407.588701048575</v>
      </c>
      <c r="F218" s="663">
        <f>'O4 Summary by Class &amp; Accounts'!G167</f>
        <v>16949.348705328481</v>
      </c>
      <c r="G218" s="663">
        <f>'O4 Summary by Class &amp; Accounts'!H167</f>
        <v>0</v>
      </c>
      <c r="H218" s="663">
        <f>'O4 Summary by Class &amp; Accounts'!I167</f>
        <v>464.36571795420502</v>
      </c>
      <c r="I218" s="663">
        <f>'O4 Summary by Class &amp; Accounts'!J167</f>
        <v>116.09142948855126</v>
      </c>
      <c r="J218" s="663">
        <f>'O4 Summary by Class &amp; Accounts'!K167</f>
        <v>0</v>
      </c>
      <c r="K218" s="663">
        <f>'O4 Summary by Class &amp; Accounts'!L167</f>
        <v>0</v>
      </c>
      <c r="L218" s="663">
        <f>'O4 Summary by Class &amp; Accounts'!M167</f>
        <v>0</v>
      </c>
      <c r="M218" s="663">
        <f>'O4 Summary by Class &amp; Accounts'!N167</f>
        <v>0</v>
      </c>
      <c r="N218" s="663">
        <f>'O4 Summary by Class &amp; Accounts'!O167</f>
        <v>0</v>
      </c>
      <c r="O218" s="663">
        <f>'O4 Summary by Class &amp; Accounts'!P167</f>
        <v>0</v>
      </c>
      <c r="P218" s="663">
        <f>'O4 Summary by Class &amp; Accounts'!Q167</f>
        <v>0</v>
      </c>
      <c r="Q218" s="663">
        <f>'O4 Summary by Class &amp; Accounts'!R167</f>
        <v>0</v>
      </c>
      <c r="R218" s="663">
        <f>'O4 Summary by Class &amp; Accounts'!S167</f>
        <v>0</v>
      </c>
      <c r="S218" s="663">
        <f>'O4 Summary by Class &amp; Accounts'!T167</f>
        <v>0</v>
      </c>
      <c r="T218" s="663">
        <f>'O4 Summary by Class &amp; Accounts'!U167</f>
        <v>0</v>
      </c>
      <c r="U218" s="663">
        <f>'O4 Summary by Class &amp; Accounts'!V167</f>
        <v>0</v>
      </c>
      <c r="V218" s="663">
        <f>'O4 Summary by Class &amp; Accounts'!W167</f>
        <v>0</v>
      </c>
      <c r="W218" s="663">
        <f>'O4 Summary by Class &amp; Accounts'!X167</f>
        <v>0</v>
      </c>
      <c r="X218" s="665">
        <f t="shared" si="44"/>
        <v>241109</v>
      </c>
      <c r="Y218" s="663"/>
      <c r="Z218" s="663"/>
      <c r="AA218" s="663"/>
      <c r="AB218" s="663"/>
      <c r="AC218" s="663"/>
      <c r="AD218" s="663"/>
      <c r="AE218" s="663"/>
      <c r="AF218" s="663"/>
      <c r="AG218" s="663"/>
      <c r="AH218" s="663"/>
      <c r="AI218" s="663"/>
      <c r="AJ218" s="663"/>
      <c r="AK218" s="663"/>
      <c r="AL218" s="663"/>
      <c r="AM218" s="663"/>
      <c r="AN218" s="663"/>
      <c r="AO218" s="663"/>
      <c r="AP218" s="663"/>
      <c r="AQ218" s="663"/>
      <c r="AR218" s="663"/>
      <c r="AS218" s="826"/>
      <c r="AV218" s="1941" t="s">
        <v>821</v>
      </c>
    </row>
    <row r="219" spans="1:48" s="685" customFormat="1" ht="12.75" x14ac:dyDescent="0.2">
      <c r="A219" s="1174">
        <v>5315</v>
      </c>
      <c r="B219" s="1173" t="s">
        <v>1220</v>
      </c>
      <c r="C219" s="665">
        <f t="shared" si="43"/>
        <v>1179268</v>
      </c>
      <c r="D219" s="663">
        <f>'O4 Summary by Class &amp; Accounts'!E168</f>
        <v>1052146.9515318167</v>
      </c>
      <c r="E219" s="663">
        <f>'O4 Summary by Class &amp; Accounts'!F168</f>
        <v>103313.61150126379</v>
      </c>
      <c r="F219" s="663">
        <f>'O4 Summary by Class &amp; Accounts'!G168</f>
        <v>4017.0382334805436</v>
      </c>
      <c r="G219" s="663">
        <f>'O4 Summary by Class &amp; Accounts'!H168</f>
        <v>0</v>
      </c>
      <c r="H219" s="663">
        <f>'O4 Summary by Class &amp; Accounts'!I168</f>
        <v>676.05731522373128</v>
      </c>
      <c r="I219" s="663">
        <f>'O4 Summary by Class &amp; Accounts'!J168</f>
        <v>224.04224981251562</v>
      </c>
      <c r="J219" s="663">
        <f>'O4 Summary by Class &amp; Accounts'!K168</f>
        <v>458.56600838818986</v>
      </c>
      <c r="K219" s="663">
        <f>'O4 Summary by Class &amp; Accounts'!L168</f>
        <v>377.33431547371055</v>
      </c>
      <c r="L219" s="663">
        <f>'O4 Summary by Class &amp; Accounts'!M168</f>
        <v>18054.398844540734</v>
      </c>
      <c r="M219" s="663">
        <f>'O4 Summary by Class &amp; Accounts'!N168</f>
        <v>0</v>
      </c>
      <c r="N219" s="663">
        <f>'O4 Summary by Class &amp; Accounts'!O168</f>
        <v>0</v>
      </c>
      <c r="O219" s="663">
        <f>'O4 Summary by Class &amp; Accounts'!P168</f>
        <v>0</v>
      </c>
      <c r="P219" s="663">
        <f>'O4 Summary by Class &amp; Accounts'!Q168</f>
        <v>0</v>
      </c>
      <c r="Q219" s="663">
        <f>'O4 Summary by Class &amp; Accounts'!R168</f>
        <v>0</v>
      </c>
      <c r="R219" s="663">
        <f>'O4 Summary by Class &amp; Accounts'!S168</f>
        <v>0</v>
      </c>
      <c r="S219" s="663">
        <f>'O4 Summary by Class &amp; Accounts'!T168</f>
        <v>0</v>
      </c>
      <c r="T219" s="663">
        <f>'O4 Summary by Class &amp; Accounts'!U168</f>
        <v>0</v>
      </c>
      <c r="U219" s="663">
        <f>'O4 Summary by Class &amp; Accounts'!V168</f>
        <v>0</v>
      </c>
      <c r="V219" s="663">
        <f>'O4 Summary by Class &amp; Accounts'!W168</f>
        <v>0</v>
      </c>
      <c r="W219" s="663">
        <f>'O4 Summary by Class &amp; Accounts'!X168</f>
        <v>0</v>
      </c>
      <c r="X219" s="665">
        <f t="shared" si="44"/>
        <v>1179268</v>
      </c>
      <c r="Y219" s="663"/>
      <c r="Z219" s="663"/>
      <c r="AA219" s="663"/>
      <c r="AB219" s="663"/>
      <c r="AC219" s="663"/>
      <c r="AD219" s="663"/>
      <c r="AE219" s="663"/>
      <c r="AF219" s="663"/>
      <c r="AG219" s="663"/>
      <c r="AH219" s="663"/>
      <c r="AI219" s="663"/>
      <c r="AJ219" s="663"/>
      <c r="AK219" s="663"/>
      <c r="AL219" s="663"/>
      <c r="AM219" s="663"/>
      <c r="AN219" s="663"/>
      <c r="AO219" s="663"/>
      <c r="AP219" s="663"/>
      <c r="AQ219" s="663"/>
      <c r="AR219" s="663"/>
      <c r="AS219" s="826"/>
      <c r="AV219" s="1941" t="s">
        <v>1361</v>
      </c>
    </row>
    <row r="220" spans="1:48" s="685" customFormat="1" ht="12.75" x14ac:dyDescent="0.2">
      <c r="A220" s="1174">
        <v>5320</v>
      </c>
      <c r="B220" s="1173" t="s">
        <v>1221</v>
      </c>
      <c r="C220" s="665">
        <f t="shared" si="43"/>
        <v>242549</v>
      </c>
      <c r="D220" s="663">
        <f>'O4 Summary by Class &amp; Accounts'!E169</f>
        <v>216403.04913479433</v>
      </c>
      <c r="E220" s="663">
        <f>'O4 Summary by Class &amp; Accounts'!F169</f>
        <v>21249.294609893619</v>
      </c>
      <c r="F220" s="663">
        <f>'O4 Summary by Class &amp; Accounts'!G169</f>
        <v>826.21474210482461</v>
      </c>
      <c r="G220" s="663">
        <f>'O4 Summary by Class &amp; Accounts'!H169</f>
        <v>0</v>
      </c>
      <c r="H220" s="663">
        <f>'O4 Summary by Class &amp; Accounts'!I169</f>
        <v>139.04983918006832</v>
      </c>
      <c r="I220" s="663">
        <f>'O4 Summary by Class &amp; Accounts'!J169</f>
        <v>46.080469960836595</v>
      </c>
      <c r="J220" s="663">
        <f>'O4 Summary by Class &amp; Accounts'!K169</f>
        <v>94.316751381829292</v>
      </c>
      <c r="K220" s="663">
        <f>'O4 Summary by Class &amp; Accounts'!L169</f>
        <v>77.609212565619544</v>
      </c>
      <c r="L220" s="663">
        <f>'O4 Summary by Class &amp; Accounts'!M169</f>
        <v>3713.3852401188792</v>
      </c>
      <c r="M220" s="663">
        <f>'O4 Summary by Class &amp; Accounts'!N169</f>
        <v>0</v>
      </c>
      <c r="N220" s="663">
        <f>'O4 Summary by Class &amp; Accounts'!O169</f>
        <v>0</v>
      </c>
      <c r="O220" s="663">
        <f>'O4 Summary by Class &amp; Accounts'!P169</f>
        <v>0</v>
      </c>
      <c r="P220" s="663">
        <f>'O4 Summary by Class &amp; Accounts'!Q169</f>
        <v>0</v>
      </c>
      <c r="Q220" s="663">
        <f>'O4 Summary by Class &amp; Accounts'!R169</f>
        <v>0</v>
      </c>
      <c r="R220" s="663">
        <f>'O4 Summary by Class &amp; Accounts'!S169</f>
        <v>0</v>
      </c>
      <c r="S220" s="663">
        <f>'O4 Summary by Class &amp; Accounts'!T169</f>
        <v>0</v>
      </c>
      <c r="T220" s="663">
        <f>'O4 Summary by Class &amp; Accounts'!U169</f>
        <v>0</v>
      </c>
      <c r="U220" s="663">
        <f>'O4 Summary by Class &amp; Accounts'!V169</f>
        <v>0</v>
      </c>
      <c r="V220" s="663">
        <f>'O4 Summary by Class &amp; Accounts'!W169</f>
        <v>0</v>
      </c>
      <c r="W220" s="663">
        <f>'O4 Summary by Class &amp; Accounts'!X169</f>
        <v>0</v>
      </c>
      <c r="X220" s="665">
        <f t="shared" si="44"/>
        <v>242549</v>
      </c>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826"/>
      <c r="AV220" s="1941" t="s">
        <v>1361</v>
      </c>
    </row>
    <row r="221" spans="1:48" s="685" customFormat="1" ht="12.75" x14ac:dyDescent="0.2">
      <c r="A221" s="1174">
        <v>5325</v>
      </c>
      <c r="B221" s="1173" t="s">
        <v>1222</v>
      </c>
      <c r="C221" s="665">
        <f t="shared" si="43"/>
        <v>100</v>
      </c>
      <c r="D221" s="663">
        <f>'O4 Summary by Class &amp; Accounts'!E170</f>
        <v>89.220342749215348</v>
      </c>
      <c r="E221" s="663">
        <f>'O4 Summary by Class &amp; Accounts'!F170</f>
        <v>8.7608254867649915</v>
      </c>
      <c r="F221" s="663">
        <f>'O4 Summary by Class &amp; Accounts'!G170</f>
        <v>0.34063828014332137</v>
      </c>
      <c r="G221" s="663">
        <f>'O4 Summary by Class &amp; Accounts'!H170</f>
        <v>0</v>
      </c>
      <c r="H221" s="663">
        <f>'O4 Summary by Class &amp; Accounts'!I170</f>
        <v>5.7328555953670528E-2</v>
      </c>
      <c r="I221" s="663">
        <f>'O4 Summary by Class &amp; Accounts'!J170</f>
        <v>1.8998416798600117E-2</v>
      </c>
      <c r="J221" s="663">
        <f>'O4 Summary by Class &amp; Accounts'!K170</f>
        <v>3.8885648418187369E-2</v>
      </c>
      <c r="K221" s="663">
        <f>'O4 Summary by Class &amp; Accounts'!L170</f>
        <v>3.1997333555537043E-2</v>
      </c>
      <c r="L221" s="663">
        <f>'O4 Summary by Class &amp; Accounts'!M170</f>
        <v>1.5309835291503486</v>
      </c>
      <c r="M221" s="663">
        <f>'O4 Summary by Class &amp; Accounts'!N170</f>
        <v>0</v>
      </c>
      <c r="N221" s="663">
        <f>'O4 Summary by Class &amp; Accounts'!O170</f>
        <v>0</v>
      </c>
      <c r="O221" s="663">
        <f>'O4 Summary by Class &amp; Accounts'!P170</f>
        <v>0</v>
      </c>
      <c r="P221" s="663">
        <f>'O4 Summary by Class &amp; Accounts'!Q170</f>
        <v>0</v>
      </c>
      <c r="Q221" s="663">
        <f>'O4 Summary by Class &amp; Accounts'!R170</f>
        <v>0</v>
      </c>
      <c r="R221" s="663">
        <f>'O4 Summary by Class &amp; Accounts'!S170</f>
        <v>0</v>
      </c>
      <c r="S221" s="663">
        <f>'O4 Summary by Class &amp; Accounts'!T170</f>
        <v>0</v>
      </c>
      <c r="T221" s="663">
        <f>'O4 Summary by Class &amp; Accounts'!U170</f>
        <v>0</v>
      </c>
      <c r="U221" s="663">
        <f>'O4 Summary by Class &amp; Accounts'!V170</f>
        <v>0</v>
      </c>
      <c r="V221" s="663">
        <f>'O4 Summary by Class &amp; Accounts'!W170</f>
        <v>0</v>
      </c>
      <c r="W221" s="663">
        <f>'O4 Summary by Class &amp; Accounts'!X170</f>
        <v>0</v>
      </c>
      <c r="X221" s="665">
        <f t="shared" si="44"/>
        <v>100</v>
      </c>
      <c r="Y221" s="663"/>
      <c r="Z221" s="663"/>
      <c r="AA221" s="663"/>
      <c r="AB221" s="663"/>
      <c r="AC221" s="663"/>
      <c r="AD221" s="663"/>
      <c r="AE221" s="663"/>
      <c r="AF221" s="663"/>
      <c r="AG221" s="663"/>
      <c r="AH221" s="663"/>
      <c r="AI221" s="663"/>
      <c r="AJ221" s="663"/>
      <c r="AK221" s="663"/>
      <c r="AL221" s="663"/>
      <c r="AM221" s="663"/>
      <c r="AN221" s="663"/>
      <c r="AO221" s="663"/>
      <c r="AP221" s="663"/>
      <c r="AQ221" s="663"/>
      <c r="AR221" s="663"/>
      <c r="AS221" s="826"/>
      <c r="AV221" s="1941" t="s">
        <v>1361</v>
      </c>
    </row>
    <row r="222" spans="1:48" s="685" customFormat="1" ht="12.75" x14ac:dyDescent="0.2">
      <c r="A222" s="1174">
        <v>5330</v>
      </c>
      <c r="B222" s="1173" t="s">
        <v>1223</v>
      </c>
      <c r="C222" s="665">
        <f t="shared" si="43"/>
        <v>400</v>
      </c>
      <c r="D222" s="663">
        <f>'O4 Summary by Class &amp; Accounts'!E171</f>
        <v>356.88137099686139</v>
      </c>
      <c r="E222" s="663">
        <f>'O4 Summary by Class &amp; Accounts'!F171</f>
        <v>35.043301947059966</v>
      </c>
      <c r="F222" s="663">
        <f>'O4 Summary by Class &amp; Accounts'!G171</f>
        <v>1.3625531205732855</v>
      </c>
      <c r="G222" s="663">
        <f>'O4 Summary by Class &amp; Accounts'!H171</f>
        <v>0</v>
      </c>
      <c r="H222" s="663">
        <f>'O4 Summary by Class &amp; Accounts'!I171</f>
        <v>0.22931422381468211</v>
      </c>
      <c r="I222" s="663">
        <f>'O4 Summary by Class &amp; Accounts'!J171</f>
        <v>7.5993667194400469E-2</v>
      </c>
      <c r="J222" s="663">
        <f>'O4 Summary by Class &amp; Accounts'!K171</f>
        <v>0.15554259367274947</v>
      </c>
      <c r="K222" s="663">
        <f>'O4 Summary by Class &amp; Accounts'!L171</f>
        <v>0.12798933422214817</v>
      </c>
      <c r="L222" s="663">
        <f>'O4 Summary by Class &amp; Accounts'!M171</f>
        <v>6.1239341166013945</v>
      </c>
      <c r="M222" s="663">
        <f>'O4 Summary by Class &amp; Accounts'!N171</f>
        <v>0</v>
      </c>
      <c r="N222" s="663">
        <f>'O4 Summary by Class &amp; Accounts'!O171</f>
        <v>0</v>
      </c>
      <c r="O222" s="663">
        <f>'O4 Summary by Class &amp; Accounts'!P171</f>
        <v>0</v>
      </c>
      <c r="P222" s="663">
        <f>'O4 Summary by Class &amp; Accounts'!Q171</f>
        <v>0</v>
      </c>
      <c r="Q222" s="663">
        <f>'O4 Summary by Class &amp; Accounts'!R171</f>
        <v>0</v>
      </c>
      <c r="R222" s="663">
        <f>'O4 Summary by Class &amp; Accounts'!S171</f>
        <v>0</v>
      </c>
      <c r="S222" s="663">
        <f>'O4 Summary by Class &amp; Accounts'!T171</f>
        <v>0</v>
      </c>
      <c r="T222" s="663">
        <f>'O4 Summary by Class &amp; Accounts'!U171</f>
        <v>0</v>
      </c>
      <c r="U222" s="663">
        <f>'O4 Summary by Class &amp; Accounts'!V171</f>
        <v>0</v>
      </c>
      <c r="V222" s="663">
        <f>'O4 Summary by Class &amp; Accounts'!W171</f>
        <v>0</v>
      </c>
      <c r="W222" s="663">
        <f>'O4 Summary by Class &amp; Accounts'!X171</f>
        <v>0</v>
      </c>
      <c r="X222" s="665">
        <f t="shared" si="44"/>
        <v>400</v>
      </c>
      <c r="Y222" s="663"/>
      <c r="Z222" s="663"/>
      <c r="AA222" s="663"/>
      <c r="AB222" s="663"/>
      <c r="AC222" s="663"/>
      <c r="AD222" s="663"/>
      <c r="AE222" s="663"/>
      <c r="AF222" s="663"/>
      <c r="AG222" s="663"/>
      <c r="AH222" s="663"/>
      <c r="AI222" s="663"/>
      <c r="AJ222" s="663"/>
      <c r="AK222" s="663"/>
      <c r="AL222" s="663"/>
      <c r="AM222" s="663"/>
      <c r="AN222" s="663"/>
      <c r="AO222" s="663"/>
      <c r="AP222" s="663"/>
      <c r="AQ222" s="663"/>
      <c r="AR222" s="663"/>
      <c r="AS222" s="826"/>
      <c r="AV222" s="1941" t="s">
        <v>1361</v>
      </c>
    </row>
    <row r="223" spans="1:48" s="685" customFormat="1" ht="12.75" x14ac:dyDescent="0.2">
      <c r="A223" s="1174">
        <v>5335</v>
      </c>
      <c r="B223" s="1173" t="s">
        <v>1224</v>
      </c>
      <c r="C223" s="665">
        <f t="shared" si="43"/>
        <v>162000</v>
      </c>
      <c r="D223" s="663">
        <f>'O4 Summary by Class &amp; Accounts'!E172</f>
        <v>138212.47391656856</v>
      </c>
      <c r="E223" s="663">
        <f>'O4 Summary by Class &amp; Accounts'!F172</f>
        <v>19396.601950373453</v>
      </c>
      <c r="F223" s="663">
        <f>'O4 Summary by Class &amp; Accounts'!G172</f>
        <v>4390.9241330579907</v>
      </c>
      <c r="G223" s="663">
        <f>'O4 Summary by Class &amp; Accounts'!H172</f>
        <v>0</v>
      </c>
      <c r="H223" s="663">
        <f>'O4 Summary by Class &amp; Accounts'!I172</f>
        <v>0</v>
      </c>
      <c r="I223" s="663">
        <f>'O4 Summary by Class &amp; Accounts'!J172</f>
        <v>0</v>
      </c>
      <c r="J223" s="663">
        <f>'O4 Summary by Class &amp; Accounts'!K172</f>
        <v>0</v>
      </c>
      <c r="K223" s="663">
        <f>'O4 Summary by Class &amp; Accounts'!L172</f>
        <v>0</v>
      </c>
      <c r="L223" s="663">
        <f>'O4 Summary by Class &amp; Accounts'!M172</f>
        <v>0</v>
      </c>
      <c r="M223" s="663">
        <f>'O4 Summary by Class &amp; Accounts'!N172</f>
        <v>0</v>
      </c>
      <c r="N223" s="663">
        <f>'O4 Summary by Class &amp; Accounts'!O172</f>
        <v>0</v>
      </c>
      <c r="O223" s="663">
        <f>'O4 Summary by Class &amp; Accounts'!P172</f>
        <v>0</v>
      </c>
      <c r="P223" s="663">
        <f>'O4 Summary by Class &amp; Accounts'!Q172</f>
        <v>0</v>
      </c>
      <c r="Q223" s="663">
        <f>'O4 Summary by Class &amp; Accounts'!R172</f>
        <v>0</v>
      </c>
      <c r="R223" s="663">
        <f>'O4 Summary by Class &amp; Accounts'!S172</f>
        <v>0</v>
      </c>
      <c r="S223" s="663">
        <f>'O4 Summary by Class &amp; Accounts'!T172</f>
        <v>0</v>
      </c>
      <c r="T223" s="663">
        <f>'O4 Summary by Class &amp; Accounts'!U172</f>
        <v>0</v>
      </c>
      <c r="U223" s="663">
        <f>'O4 Summary by Class &amp; Accounts'!V172</f>
        <v>0</v>
      </c>
      <c r="V223" s="663">
        <f>'O4 Summary by Class &amp; Accounts'!W172</f>
        <v>0</v>
      </c>
      <c r="W223" s="663">
        <f>'O4 Summary by Class &amp; Accounts'!X172</f>
        <v>0</v>
      </c>
      <c r="X223" s="665">
        <f t="shared" si="44"/>
        <v>162000</v>
      </c>
      <c r="Y223" s="663"/>
      <c r="Z223" s="663"/>
      <c r="AA223" s="663"/>
      <c r="AB223" s="663"/>
      <c r="AC223" s="663"/>
      <c r="AD223" s="663"/>
      <c r="AE223" s="663"/>
      <c r="AF223" s="663"/>
      <c r="AG223" s="663"/>
      <c r="AH223" s="663"/>
      <c r="AI223" s="663"/>
      <c r="AJ223" s="663"/>
      <c r="AK223" s="663"/>
      <c r="AL223" s="663"/>
      <c r="AM223" s="663"/>
      <c r="AN223" s="663"/>
      <c r="AO223" s="663"/>
      <c r="AP223" s="663"/>
      <c r="AQ223" s="663"/>
      <c r="AR223" s="663"/>
      <c r="AS223" s="826"/>
      <c r="AV223" s="1941" t="s">
        <v>1441</v>
      </c>
    </row>
    <row r="224" spans="1:48" s="685" customFormat="1" ht="25.5" x14ac:dyDescent="0.2">
      <c r="A224" s="1174">
        <v>5340</v>
      </c>
      <c r="B224" s="1173" t="s">
        <v>1225</v>
      </c>
      <c r="C224" s="665">
        <f t="shared" si="43"/>
        <v>0</v>
      </c>
      <c r="D224" s="663">
        <f>'O4 Summary by Class &amp; Accounts'!E173</f>
        <v>0</v>
      </c>
      <c r="E224" s="663">
        <f>'O4 Summary by Class &amp; Accounts'!F173</f>
        <v>0</v>
      </c>
      <c r="F224" s="663">
        <f>'O4 Summary by Class &amp; Accounts'!G173</f>
        <v>0</v>
      </c>
      <c r="G224" s="663">
        <f>'O4 Summary by Class &amp; Accounts'!H173</f>
        <v>0</v>
      </c>
      <c r="H224" s="663">
        <f>'O4 Summary by Class &amp; Accounts'!I173</f>
        <v>0</v>
      </c>
      <c r="I224" s="663">
        <f>'O4 Summary by Class &amp; Accounts'!J173</f>
        <v>0</v>
      </c>
      <c r="J224" s="663">
        <f>'O4 Summary by Class &amp; Accounts'!K173</f>
        <v>0</v>
      </c>
      <c r="K224" s="663">
        <f>'O4 Summary by Class &amp; Accounts'!L173</f>
        <v>0</v>
      </c>
      <c r="L224" s="663">
        <f>'O4 Summary by Class &amp; Accounts'!M173</f>
        <v>0</v>
      </c>
      <c r="M224" s="663">
        <f>'O4 Summary by Class &amp; Accounts'!N173</f>
        <v>0</v>
      </c>
      <c r="N224" s="663">
        <f>'O4 Summary by Class &amp; Accounts'!O173</f>
        <v>0</v>
      </c>
      <c r="O224" s="663">
        <f>'O4 Summary by Class &amp; Accounts'!P173</f>
        <v>0</v>
      </c>
      <c r="P224" s="663">
        <f>'O4 Summary by Class &amp; Accounts'!Q173</f>
        <v>0</v>
      </c>
      <c r="Q224" s="663">
        <f>'O4 Summary by Class &amp; Accounts'!R173</f>
        <v>0</v>
      </c>
      <c r="R224" s="663">
        <f>'O4 Summary by Class &amp; Accounts'!S173</f>
        <v>0</v>
      </c>
      <c r="S224" s="663">
        <f>'O4 Summary by Class &amp; Accounts'!T173</f>
        <v>0</v>
      </c>
      <c r="T224" s="663">
        <f>'O4 Summary by Class &amp; Accounts'!U173</f>
        <v>0</v>
      </c>
      <c r="U224" s="663">
        <f>'O4 Summary by Class &amp; Accounts'!V173</f>
        <v>0</v>
      </c>
      <c r="V224" s="663">
        <f>'O4 Summary by Class &amp; Accounts'!W173</f>
        <v>0</v>
      </c>
      <c r="W224" s="663">
        <f>'O4 Summary by Class &amp; Accounts'!X173</f>
        <v>0</v>
      </c>
      <c r="X224" s="665">
        <f t="shared" si="44"/>
        <v>0</v>
      </c>
      <c r="Y224" s="663"/>
      <c r="Z224" s="663"/>
      <c r="AA224" s="663"/>
      <c r="AB224" s="663"/>
      <c r="AC224" s="663"/>
      <c r="AD224" s="663"/>
      <c r="AE224" s="663"/>
      <c r="AF224" s="663"/>
      <c r="AG224" s="663"/>
      <c r="AH224" s="663"/>
      <c r="AI224" s="663"/>
      <c r="AJ224" s="663"/>
      <c r="AK224" s="663"/>
      <c r="AL224" s="663"/>
      <c r="AM224" s="663"/>
      <c r="AN224" s="663"/>
      <c r="AO224" s="663"/>
      <c r="AP224" s="663"/>
      <c r="AQ224" s="663"/>
      <c r="AR224" s="663"/>
      <c r="AS224" s="826"/>
      <c r="AV224" s="1941" t="s">
        <v>1361</v>
      </c>
    </row>
    <row r="225" spans="1:48" s="685" customFormat="1" ht="12.75" x14ac:dyDescent="0.2">
      <c r="A225" s="1170">
        <v>5405</v>
      </c>
      <c r="B225" s="1176" t="s">
        <v>1635</v>
      </c>
      <c r="C225" s="665">
        <f t="shared" si="43"/>
        <v>0</v>
      </c>
      <c r="D225" s="663">
        <f>'O4 Summary by Class &amp; Accounts'!E174</f>
        <v>0</v>
      </c>
      <c r="E225" s="663">
        <f>'O4 Summary by Class &amp; Accounts'!F174</f>
        <v>0</v>
      </c>
      <c r="F225" s="663">
        <f>'O4 Summary by Class &amp; Accounts'!G174</f>
        <v>0</v>
      </c>
      <c r="G225" s="663">
        <f>'O4 Summary by Class &amp; Accounts'!H174</f>
        <v>0</v>
      </c>
      <c r="H225" s="663">
        <f>'O4 Summary by Class &amp; Accounts'!I174</f>
        <v>0</v>
      </c>
      <c r="I225" s="663">
        <f>'O4 Summary by Class &amp; Accounts'!J174</f>
        <v>0</v>
      </c>
      <c r="J225" s="663">
        <f>'O4 Summary by Class &amp; Accounts'!K174</f>
        <v>0</v>
      </c>
      <c r="K225" s="663">
        <f>'O4 Summary by Class &amp; Accounts'!L174</f>
        <v>0</v>
      </c>
      <c r="L225" s="663">
        <f>'O4 Summary by Class &amp; Accounts'!M174</f>
        <v>0</v>
      </c>
      <c r="M225" s="663">
        <f>'O4 Summary by Class &amp; Accounts'!N174</f>
        <v>0</v>
      </c>
      <c r="N225" s="663">
        <f>'O4 Summary by Class &amp; Accounts'!O174</f>
        <v>0</v>
      </c>
      <c r="O225" s="663">
        <f>'O4 Summary by Class &amp; Accounts'!P174</f>
        <v>0</v>
      </c>
      <c r="P225" s="663">
        <f>'O4 Summary by Class &amp; Accounts'!Q174</f>
        <v>0</v>
      </c>
      <c r="Q225" s="663">
        <f>'O4 Summary by Class &amp; Accounts'!R174</f>
        <v>0</v>
      </c>
      <c r="R225" s="663">
        <f>'O4 Summary by Class &amp; Accounts'!S174</f>
        <v>0</v>
      </c>
      <c r="S225" s="663">
        <f>'O4 Summary by Class &amp; Accounts'!T174</f>
        <v>0</v>
      </c>
      <c r="T225" s="663">
        <f>'O4 Summary by Class &amp; Accounts'!U174</f>
        <v>0</v>
      </c>
      <c r="U225" s="663">
        <f>'O4 Summary by Class &amp; Accounts'!V174</f>
        <v>0</v>
      </c>
      <c r="V225" s="663">
        <f>'O4 Summary by Class &amp; Accounts'!W174</f>
        <v>0</v>
      </c>
      <c r="W225" s="663">
        <f>'O4 Summary by Class &amp; Accounts'!X174</f>
        <v>0</v>
      </c>
      <c r="X225" s="665">
        <f t="shared" si="44"/>
        <v>0</v>
      </c>
      <c r="Y225" s="663"/>
      <c r="Z225" s="663"/>
      <c r="AA225" s="663"/>
      <c r="AB225" s="663"/>
      <c r="AC225" s="663"/>
      <c r="AD225" s="663"/>
      <c r="AE225" s="663"/>
      <c r="AF225" s="663"/>
      <c r="AG225" s="663"/>
      <c r="AH225" s="663"/>
      <c r="AI225" s="663"/>
      <c r="AJ225" s="663"/>
      <c r="AK225" s="663"/>
      <c r="AL225" s="663"/>
      <c r="AM225" s="663"/>
      <c r="AN225" s="663"/>
      <c r="AO225" s="663"/>
      <c r="AP225" s="663"/>
      <c r="AQ225" s="663"/>
      <c r="AR225" s="663"/>
      <c r="AS225" s="826"/>
      <c r="AV225" s="1941" t="s">
        <v>1166</v>
      </c>
    </row>
    <row r="226" spans="1:48" s="685" customFormat="1" ht="12.75" x14ac:dyDescent="0.2">
      <c r="A226" s="1170">
        <v>5410</v>
      </c>
      <c r="B226" s="1176" t="s">
        <v>1226</v>
      </c>
      <c r="C226" s="665">
        <f t="shared" si="43"/>
        <v>95900.000000000015</v>
      </c>
      <c r="D226" s="663">
        <f>'O4 Summary by Class &amp; Accounts'!E175</f>
        <v>62930.723435190033</v>
      </c>
      <c r="E226" s="663">
        <f>'O4 Summary by Class &amp; Accounts'!F175</f>
        <v>11278.389140850506</v>
      </c>
      <c r="F226" s="663">
        <f>'O4 Summary by Class &amp; Accounts'!G175</f>
        <v>10513.692508376591</v>
      </c>
      <c r="G226" s="663">
        <f>'O4 Summary by Class &amp; Accounts'!H175</f>
        <v>0</v>
      </c>
      <c r="H226" s="663">
        <f>'O4 Summary by Class &amp; Accounts'!I175</f>
        <v>3252.5739383366545</v>
      </c>
      <c r="I226" s="663">
        <f>'O4 Summary by Class &amp; Accounts'!J175</f>
        <v>4053.1837599623082</v>
      </c>
      <c r="J226" s="663">
        <f>'O4 Summary by Class &amp; Accounts'!K175</f>
        <v>3072.8993840581929</v>
      </c>
      <c r="K226" s="663">
        <f>'O4 Summary by Class &amp; Accounts'!L175</f>
        <v>202.94477962241768</v>
      </c>
      <c r="L226" s="663">
        <f>'O4 Summary by Class &amp; Accounts'!M175</f>
        <v>595.59305360329517</v>
      </c>
      <c r="M226" s="663">
        <f>'O4 Summary by Class &amp; Accounts'!N175</f>
        <v>0</v>
      </c>
      <c r="N226" s="663">
        <f>'O4 Summary by Class &amp; Accounts'!O175</f>
        <v>0</v>
      </c>
      <c r="O226" s="663">
        <f>'O4 Summary by Class &amp; Accounts'!P175</f>
        <v>0</v>
      </c>
      <c r="P226" s="663">
        <f>'O4 Summary by Class &amp; Accounts'!Q175</f>
        <v>0</v>
      </c>
      <c r="Q226" s="663">
        <f>'O4 Summary by Class &amp; Accounts'!R175</f>
        <v>0</v>
      </c>
      <c r="R226" s="663">
        <f>'O4 Summary by Class &amp; Accounts'!S175</f>
        <v>0</v>
      </c>
      <c r="S226" s="663">
        <f>'O4 Summary by Class &amp; Accounts'!T175</f>
        <v>0</v>
      </c>
      <c r="T226" s="663">
        <f>'O4 Summary by Class &amp; Accounts'!U175</f>
        <v>0</v>
      </c>
      <c r="U226" s="663">
        <f>'O4 Summary by Class &amp; Accounts'!V175</f>
        <v>0</v>
      </c>
      <c r="V226" s="663">
        <f>'O4 Summary by Class &amp; Accounts'!W175</f>
        <v>0</v>
      </c>
      <c r="W226" s="663">
        <f>'O4 Summary by Class &amp; Accounts'!X175</f>
        <v>0</v>
      </c>
      <c r="X226" s="665">
        <f t="shared" si="44"/>
        <v>95900.000000000015</v>
      </c>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826"/>
      <c r="AV226" s="1941" t="s">
        <v>1166</v>
      </c>
    </row>
    <row r="227" spans="1:48" s="685" customFormat="1" ht="12.75" x14ac:dyDescent="0.2">
      <c r="A227" s="1170">
        <v>5415</v>
      </c>
      <c r="B227" s="1176" t="s">
        <v>36</v>
      </c>
      <c r="C227" s="665">
        <f t="shared" si="43"/>
        <v>39342</v>
      </c>
      <c r="D227" s="663">
        <f>'O4 Summary by Class &amp; Accounts'!E176</f>
        <v>25816.689482661586</v>
      </c>
      <c r="E227" s="663">
        <f>'O4 Summary by Class &amp; Accounts'!F176</f>
        <v>4626.8444794508923</v>
      </c>
      <c r="F227" s="663">
        <f>'O4 Summary by Class &amp; Accounts'!G176</f>
        <v>4313.1354605271308</v>
      </c>
      <c r="G227" s="663">
        <f>'O4 Summary by Class &amp; Accounts'!H176</f>
        <v>0</v>
      </c>
      <c r="H227" s="663">
        <f>'O4 Summary by Class &amp; Accounts'!I176</f>
        <v>1334.3353898023011</v>
      </c>
      <c r="I227" s="663">
        <f>'O4 Summary by Class &amp; Accounts'!J176</f>
        <v>1662.777429451899</v>
      </c>
      <c r="J227" s="663">
        <f>'O4 Summary by Class &amp; Accounts'!K176</f>
        <v>1260.6257306320902</v>
      </c>
      <c r="K227" s="663">
        <f>'O4 Summary by Class &amp; Accounts'!L176</f>
        <v>83.256032532900491</v>
      </c>
      <c r="L227" s="663">
        <f>'O4 Summary by Class &amp; Accounts'!M176</f>
        <v>244.33599494119747</v>
      </c>
      <c r="M227" s="663">
        <f>'O4 Summary by Class &amp; Accounts'!N176</f>
        <v>0</v>
      </c>
      <c r="N227" s="663">
        <f>'O4 Summary by Class &amp; Accounts'!O176</f>
        <v>0</v>
      </c>
      <c r="O227" s="663">
        <f>'O4 Summary by Class &amp; Accounts'!P176</f>
        <v>0</v>
      </c>
      <c r="P227" s="663">
        <f>'O4 Summary by Class &amp; Accounts'!Q176</f>
        <v>0</v>
      </c>
      <c r="Q227" s="663">
        <f>'O4 Summary by Class &amp; Accounts'!R176</f>
        <v>0</v>
      </c>
      <c r="R227" s="663">
        <f>'O4 Summary by Class &amp; Accounts'!S176</f>
        <v>0</v>
      </c>
      <c r="S227" s="663">
        <f>'O4 Summary by Class &amp; Accounts'!T176</f>
        <v>0</v>
      </c>
      <c r="T227" s="663">
        <f>'O4 Summary by Class &amp; Accounts'!U176</f>
        <v>0</v>
      </c>
      <c r="U227" s="663">
        <f>'O4 Summary by Class &amp; Accounts'!V176</f>
        <v>0</v>
      </c>
      <c r="V227" s="663">
        <f>'O4 Summary by Class &amp; Accounts'!W176</f>
        <v>0</v>
      </c>
      <c r="W227" s="663">
        <f>'O4 Summary by Class &amp; Accounts'!X176</f>
        <v>0</v>
      </c>
      <c r="X227" s="665">
        <f t="shared" si="44"/>
        <v>39342</v>
      </c>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826"/>
      <c r="AV227" s="1941" t="s">
        <v>1358</v>
      </c>
    </row>
    <row r="228" spans="1:48" s="685" customFormat="1" ht="12.75" x14ac:dyDescent="0.2">
      <c r="A228" s="1170">
        <v>5420</v>
      </c>
      <c r="B228" s="1176" t="s">
        <v>37</v>
      </c>
      <c r="C228" s="665">
        <f t="shared" si="43"/>
        <v>123241</v>
      </c>
      <c r="D228" s="663">
        <f>'O4 Summary by Class &amp; Accounts'!E177</f>
        <v>64221.112478185205</v>
      </c>
      <c r="E228" s="663">
        <f>'O4 Summary by Class &amp; Accounts'!F177</f>
        <v>16186.589544532477</v>
      </c>
      <c r="F228" s="663">
        <f>'O4 Summary by Class &amp; Accounts'!G177</f>
        <v>19441.816000952964</v>
      </c>
      <c r="G228" s="663">
        <f>'O4 Summary by Class &amp; Accounts'!H177</f>
        <v>0</v>
      </c>
      <c r="H228" s="663">
        <f>'O4 Summary by Class &amp; Accounts'!I177</f>
        <v>7112.0852804537308</v>
      </c>
      <c r="I228" s="663">
        <f>'O4 Summary by Class &amp; Accounts'!J177</f>
        <v>9325.252934065933</v>
      </c>
      <c r="J228" s="663">
        <f>'O4 Summary by Class &amp; Accounts'!K177</f>
        <v>6222.04621959408</v>
      </c>
      <c r="K228" s="663">
        <f>'O4 Summary by Class &amp; Accounts'!L177</f>
        <v>393.12576456393919</v>
      </c>
      <c r="L228" s="663">
        <f>'O4 Summary by Class &amp; Accounts'!M177</f>
        <v>338.97177765165873</v>
      </c>
      <c r="M228" s="663">
        <f>'O4 Summary by Class &amp; Accounts'!N177</f>
        <v>0</v>
      </c>
      <c r="N228" s="663">
        <f>'O4 Summary by Class &amp; Accounts'!O177</f>
        <v>0</v>
      </c>
      <c r="O228" s="663">
        <f>'O4 Summary by Class &amp; Accounts'!P177</f>
        <v>0</v>
      </c>
      <c r="P228" s="663">
        <f>'O4 Summary by Class &amp; Accounts'!Q177</f>
        <v>0</v>
      </c>
      <c r="Q228" s="663">
        <f>'O4 Summary by Class &amp; Accounts'!R177</f>
        <v>0</v>
      </c>
      <c r="R228" s="663">
        <f>'O4 Summary by Class &amp; Accounts'!S177</f>
        <v>0</v>
      </c>
      <c r="S228" s="663">
        <f>'O4 Summary by Class &amp; Accounts'!T177</f>
        <v>0</v>
      </c>
      <c r="T228" s="663">
        <f>'O4 Summary by Class &amp; Accounts'!U177</f>
        <v>0</v>
      </c>
      <c r="U228" s="663">
        <f>'O4 Summary by Class &amp; Accounts'!V177</f>
        <v>0</v>
      </c>
      <c r="V228" s="663">
        <f>'O4 Summary by Class &amp; Accounts'!W177</f>
        <v>0</v>
      </c>
      <c r="W228" s="663">
        <f>'O4 Summary by Class &amp; Accounts'!X177</f>
        <v>0</v>
      </c>
      <c r="X228" s="665">
        <f t="shared" si="44"/>
        <v>123241</v>
      </c>
      <c r="Y228" s="663"/>
      <c r="Z228" s="663"/>
      <c r="AA228" s="663"/>
      <c r="AB228" s="663"/>
      <c r="AC228" s="663"/>
      <c r="AD228" s="663"/>
      <c r="AE228" s="663"/>
      <c r="AF228" s="663"/>
      <c r="AG228" s="663"/>
      <c r="AH228" s="663"/>
      <c r="AI228" s="663"/>
      <c r="AJ228" s="663"/>
      <c r="AK228" s="663"/>
      <c r="AL228" s="663"/>
      <c r="AM228" s="663"/>
      <c r="AN228" s="663"/>
      <c r="AO228" s="663"/>
      <c r="AP228" s="663"/>
      <c r="AQ228" s="663"/>
      <c r="AR228" s="663"/>
      <c r="AS228" s="826"/>
      <c r="AV228" s="1941" t="s">
        <v>5</v>
      </c>
    </row>
    <row r="229" spans="1:48" s="685" customFormat="1" ht="25.5" x14ac:dyDescent="0.2">
      <c r="A229" s="1170">
        <v>5425</v>
      </c>
      <c r="B229" s="1176" t="s">
        <v>38</v>
      </c>
      <c r="C229" s="665">
        <f t="shared" si="43"/>
        <v>0</v>
      </c>
      <c r="D229" s="663">
        <f>'O4 Summary by Class &amp; Accounts'!E178</f>
        <v>0</v>
      </c>
      <c r="E229" s="663">
        <f>'O4 Summary by Class &amp; Accounts'!F178</f>
        <v>0</v>
      </c>
      <c r="F229" s="663">
        <f>'O4 Summary by Class &amp; Accounts'!G178</f>
        <v>0</v>
      </c>
      <c r="G229" s="663">
        <f>'O4 Summary by Class &amp; Accounts'!H178</f>
        <v>0</v>
      </c>
      <c r="H229" s="663">
        <f>'O4 Summary by Class &amp; Accounts'!I178</f>
        <v>0</v>
      </c>
      <c r="I229" s="663">
        <f>'O4 Summary by Class &amp; Accounts'!J178</f>
        <v>0</v>
      </c>
      <c r="J229" s="663">
        <f>'O4 Summary by Class &amp; Accounts'!K178</f>
        <v>0</v>
      </c>
      <c r="K229" s="663">
        <f>'O4 Summary by Class &amp; Accounts'!L178</f>
        <v>0</v>
      </c>
      <c r="L229" s="663">
        <f>'O4 Summary by Class &amp; Accounts'!M178</f>
        <v>0</v>
      </c>
      <c r="M229" s="663">
        <f>'O4 Summary by Class &amp; Accounts'!N178</f>
        <v>0</v>
      </c>
      <c r="N229" s="663">
        <f>'O4 Summary by Class &amp; Accounts'!O178</f>
        <v>0</v>
      </c>
      <c r="O229" s="663">
        <f>'O4 Summary by Class &amp; Accounts'!P178</f>
        <v>0</v>
      </c>
      <c r="P229" s="663">
        <f>'O4 Summary by Class &amp; Accounts'!Q178</f>
        <v>0</v>
      </c>
      <c r="Q229" s="663">
        <f>'O4 Summary by Class &amp; Accounts'!R178</f>
        <v>0</v>
      </c>
      <c r="R229" s="663">
        <f>'O4 Summary by Class &amp; Accounts'!S178</f>
        <v>0</v>
      </c>
      <c r="S229" s="663">
        <f>'O4 Summary by Class &amp; Accounts'!T178</f>
        <v>0</v>
      </c>
      <c r="T229" s="663">
        <f>'O4 Summary by Class &amp; Accounts'!U178</f>
        <v>0</v>
      </c>
      <c r="U229" s="663">
        <f>'O4 Summary by Class &amp; Accounts'!V178</f>
        <v>0</v>
      </c>
      <c r="V229" s="663">
        <f>'O4 Summary by Class &amp; Accounts'!W178</f>
        <v>0</v>
      </c>
      <c r="W229" s="663">
        <f>'O4 Summary by Class &amp; Accounts'!X178</f>
        <v>0</v>
      </c>
      <c r="X229" s="665">
        <f t="shared" si="44"/>
        <v>0</v>
      </c>
      <c r="Y229" s="663"/>
      <c r="Z229" s="663"/>
      <c r="AA229" s="663"/>
      <c r="AB229" s="663"/>
      <c r="AC229" s="663"/>
      <c r="AD229" s="663"/>
      <c r="AE229" s="663"/>
      <c r="AF229" s="663"/>
      <c r="AG229" s="663"/>
      <c r="AH229" s="663"/>
      <c r="AI229" s="663"/>
      <c r="AJ229" s="663"/>
      <c r="AK229" s="663"/>
      <c r="AL229" s="663"/>
      <c r="AM229" s="663"/>
      <c r="AN229" s="663"/>
      <c r="AO229" s="663"/>
      <c r="AP229" s="663"/>
      <c r="AQ229" s="663"/>
      <c r="AR229" s="663"/>
      <c r="AS229" s="826"/>
      <c r="AV229" s="1941" t="s">
        <v>1166</v>
      </c>
    </row>
    <row r="230" spans="1:48" s="685" customFormat="1" ht="12.75" x14ac:dyDescent="0.2">
      <c r="A230" s="1170">
        <v>5505</v>
      </c>
      <c r="B230" s="1176" t="s">
        <v>1635</v>
      </c>
      <c r="C230" s="665">
        <f>SUM(D230:W230)</f>
        <v>0</v>
      </c>
      <c r="D230" s="663">
        <f>'O4 Summary by Class &amp; Accounts'!E179</f>
        <v>0</v>
      </c>
      <c r="E230" s="663">
        <f>'O4 Summary by Class &amp; Accounts'!F179</f>
        <v>0</v>
      </c>
      <c r="F230" s="663">
        <f>'O4 Summary by Class &amp; Accounts'!G179</f>
        <v>0</v>
      </c>
      <c r="G230" s="663">
        <f>'O4 Summary by Class &amp; Accounts'!H179</f>
        <v>0</v>
      </c>
      <c r="H230" s="663">
        <f>'O4 Summary by Class &amp; Accounts'!I179</f>
        <v>0</v>
      </c>
      <c r="I230" s="663">
        <f>'O4 Summary by Class &amp; Accounts'!J179</f>
        <v>0</v>
      </c>
      <c r="J230" s="663">
        <f>'O4 Summary by Class &amp; Accounts'!K179</f>
        <v>0</v>
      </c>
      <c r="K230" s="663">
        <f>'O4 Summary by Class &amp; Accounts'!L179</f>
        <v>0</v>
      </c>
      <c r="L230" s="663">
        <f>'O4 Summary by Class &amp; Accounts'!M179</f>
        <v>0</v>
      </c>
      <c r="M230" s="663">
        <f>'O4 Summary by Class &amp; Accounts'!N179</f>
        <v>0</v>
      </c>
      <c r="N230" s="663">
        <f>'O4 Summary by Class &amp; Accounts'!O179</f>
        <v>0</v>
      </c>
      <c r="O230" s="663">
        <f>'O4 Summary by Class &amp; Accounts'!P179</f>
        <v>0</v>
      </c>
      <c r="P230" s="663">
        <f>'O4 Summary by Class &amp; Accounts'!Q179</f>
        <v>0</v>
      </c>
      <c r="Q230" s="663">
        <f>'O4 Summary by Class &amp; Accounts'!R179</f>
        <v>0</v>
      </c>
      <c r="R230" s="663">
        <f>'O4 Summary by Class &amp; Accounts'!S179</f>
        <v>0</v>
      </c>
      <c r="S230" s="663">
        <f>'O4 Summary by Class &amp; Accounts'!T179</f>
        <v>0</v>
      </c>
      <c r="T230" s="663">
        <f>'O4 Summary by Class &amp; Accounts'!U179</f>
        <v>0</v>
      </c>
      <c r="U230" s="663">
        <f>'O4 Summary by Class &amp; Accounts'!V179</f>
        <v>0</v>
      </c>
      <c r="V230" s="663">
        <f>'O4 Summary by Class &amp; Accounts'!W179</f>
        <v>0</v>
      </c>
      <c r="W230" s="663">
        <f>'O4 Summary by Class &amp; Accounts'!X179</f>
        <v>0</v>
      </c>
      <c r="X230" s="665">
        <f>SUM(D230:W230)</f>
        <v>0</v>
      </c>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826"/>
      <c r="AV230" s="1941" t="s">
        <v>1166</v>
      </c>
    </row>
    <row r="231" spans="1:48" s="685" customFormat="1" ht="12.75" x14ac:dyDescent="0.2">
      <c r="A231" s="1170">
        <v>5510</v>
      </c>
      <c r="B231" s="1176" t="s">
        <v>1688</v>
      </c>
      <c r="C231" s="665">
        <f>SUM(D231:W231)</f>
        <v>0</v>
      </c>
      <c r="D231" s="663">
        <f>'O4 Summary by Class &amp; Accounts'!E180</f>
        <v>0</v>
      </c>
      <c r="E231" s="663">
        <f>'O4 Summary by Class &amp; Accounts'!F180</f>
        <v>0</v>
      </c>
      <c r="F231" s="663">
        <f>'O4 Summary by Class &amp; Accounts'!G180</f>
        <v>0</v>
      </c>
      <c r="G231" s="663">
        <f>'O4 Summary by Class &amp; Accounts'!H180</f>
        <v>0</v>
      </c>
      <c r="H231" s="663">
        <f>'O4 Summary by Class &amp; Accounts'!I180</f>
        <v>0</v>
      </c>
      <c r="I231" s="663">
        <f>'O4 Summary by Class &amp; Accounts'!J180</f>
        <v>0</v>
      </c>
      <c r="J231" s="663">
        <f>'O4 Summary by Class &amp; Accounts'!K180</f>
        <v>0</v>
      </c>
      <c r="K231" s="663">
        <f>'O4 Summary by Class &amp; Accounts'!L180</f>
        <v>0</v>
      </c>
      <c r="L231" s="663">
        <f>'O4 Summary by Class &amp; Accounts'!M180</f>
        <v>0</v>
      </c>
      <c r="M231" s="663">
        <f>'O4 Summary by Class &amp; Accounts'!N180</f>
        <v>0</v>
      </c>
      <c r="N231" s="663">
        <f>'O4 Summary by Class &amp; Accounts'!O180</f>
        <v>0</v>
      </c>
      <c r="O231" s="663">
        <f>'O4 Summary by Class &amp; Accounts'!P180</f>
        <v>0</v>
      </c>
      <c r="P231" s="663">
        <f>'O4 Summary by Class &amp; Accounts'!Q180</f>
        <v>0</v>
      </c>
      <c r="Q231" s="663">
        <f>'O4 Summary by Class &amp; Accounts'!R180</f>
        <v>0</v>
      </c>
      <c r="R231" s="663">
        <f>'O4 Summary by Class &amp; Accounts'!S180</f>
        <v>0</v>
      </c>
      <c r="S231" s="663">
        <f>'O4 Summary by Class &amp; Accounts'!T180</f>
        <v>0</v>
      </c>
      <c r="T231" s="663">
        <f>'O4 Summary by Class &amp; Accounts'!U180</f>
        <v>0</v>
      </c>
      <c r="U231" s="663">
        <f>'O4 Summary by Class &amp; Accounts'!V180</f>
        <v>0</v>
      </c>
      <c r="V231" s="663">
        <f>'O4 Summary by Class &amp; Accounts'!W180</f>
        <v>0</v>
      </c>
      <c r="W231" s="663">
        <f>'O4 Summary by Class &amp; Accounts'!X180</f>
        <v>0</v>
      </c>
      <c r="X231" s="665">
        <f>SUM(D231:W231)</f>
        <v>0</v>
      </c>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826"/>
      <c r="AV231" s="1941" t="s">
        <v>1166</v>
      </c>
    </row>
    <row r="232" spans="1:48" s="685" customFormat="1" ht="12.75" x14ac:dyDescent="0.2">
      <c r="A232" s="1170">
        <v>5515</v>
      </c>
      <c r="B232" s="1176" t="s">
        <v>1689</v>
      </c>
      <c r="C232" s="665">
        <f>SUM(D232:W232)</f>
        <v>0</v>
      </c>
      <c r="D232" s="663">
        <f>'O4 Summary by Class &amp; Accounts'!E181</f>
        <v>0</v>
      </c>
      <c r="E232" s="663">
        <f>'O4 Summary by Class &amp; Accounts'!F181</f>
        <v>0</v>
      </c>
      <c r="F232" s="663">
        <f>'O4 Summary by Class &amp; Accounts'!G181</f>
        <v>0</v>
      </c>
      <c r="G232" s="663">
        <f>'O4 Summary by Class &amp; Accounts'!H181</f>
        <v>0</v>
      </c>
      <c r="H232" s="663">
        <f>'O4 Summary by Class &amp; Accounts'!I181</f>
        <v>0</v>
      </c>
      <c r="I232" s="663">
        <f>'O4 Summary by Class &amp; Accounts'!J181</f>
        <v>0</v>
      </c>
      <c r="J232" s="663">
        <f>'O4 Summary by Class &amp; Accounts'!K181</f>
        <v>0</v>
      </c>
      <c r="K232" s="663">
        <f>'O4 Summary by Class &amp; Accounts'!L181</f>
        <v>0</v>
      </c>
      <c r="L232" s="663">
        <f>'O4 Summary by Class &amp; Accounts'!M181</f>
        <v>0</v>
      </c>
      <c r="M232" s="663">
        <f>'O4 Summary by Class &amp; Accounts'!N181</f>
        <v>0</v>
      </c>
      <c r="N232" s="663">
        <f>'O4 Summary by Class &amp; Accounts'!O181</f>
        <v>0</v>
      </c>
      <c r="O232" s="663">
        <f>'O4 Summary by Class &amp; Accounts'!P181</f>
        <v>0</v>
      </c>
      <c r="P232" s="663">
        <f>'O4 Summary by Class &amp; Accounts'!Q181</f>
        <v>0</v>
      </c>
      <c r="Q232" s="663">
        <f>'O4 Summary by Class &amp; Accounts'!R181</f>
        <v>0</v>
      </c>
      <c r="R232" s="663">
        <f>'O4 Summary by Class &amp; Accounts'!S181</f>
        <v>0</v>
      </c>
      <c r="S232" s="663">
        <f>'O4 Summary by Class &amp; Accounts'!T181</f>
        <v>0</v>
      </c>
      <c r="T232" s="663">
        <f>'O4 Summary by Class &amp; Accounts'!U181</f>
        <v>0</v>
      </c>
      <c r="U232" s="663">
        <f>'O4 Summary by Class &amp; Accounts'!V181</f>
        <v>0</v>
      </c>
      <c r="V232" s="663">
        <f>'O4 Summary by Class &amp; Accounts'!W181</f>
        <v>0</v>
      </c>
      <c r="W232" s="663">
        <f>'O4 Summary by Class &amp; Accounts'!X181</f>
        <v>0</v>
      </c>
      <c r="X232" s="665">
        <f>SUM(D232:W232)</f>
        <v>0</v>
      </c>
      <c r="Y232" s="663"/>
      <c r="Z232" s="663"/>
      <c r="AA232" s="663"/>
      <c r="AB232" s="663"/>
      <c r="AC232" s="663"/>
      <c r="AD232" s="663"/>
      <c r="AE232" s="663"/>
      <c r="AF232" s="663"/>
      <c r="AG232" s="663"/>
      <c r="AH232" s="663"/>
      <c r="AI232" s="663"/>
      <c r="AJ232" s="663"/>
      <c r="AK232" s="663"/>
      <c r="AL232" s="663"/>
      <c r="AM232" s="663"/>
      <c r="AN232" s="663"/>
      <c r="AO232" s="663"/>
      <c r="AP232" s="663"/>
      <c r="AQ232" s="663"/>
      <c r="AR232" s="663"/>
      <c r="AS232" s="826"/>
      <c r="AV232" s="1941" t="s">
        <v>1166</v>
      </c>
    </row>
    <row r="233" spans="1:48" s="685" customFormat="1" ht="12.75" x14ac:dyDescent="0.2">
      <c r="A233" s="1170">
        <v>5520</v>
      </c>
      <c r="B233" s="1176" t="s">
        <v>1690</v>
      </c>
      <c r="C233" s="665">
        <f>SUM(D233:W233)</f>
        <v>0</v>
      </c>
      <c r="D233" s="663">
        <f>'O4 Summary by Class &amp; Accounts'!E182</f>
        <v>0</v>
      </c>
      <c r="E233" s="663">
        <f>'O4 Summary by Class &amp; Accounts'!F182</f>
        <v>0</v>
      </c>
      <c r="F233" s="663">
        <f>'O4 Summary by Class &amp; Accounts'!G182</f>
        <v>0</v>
      </c>
      <c r="G233" s="663">
        <f>'O4 Summary by Class &amp; Accounts'!H182</f>
        <v>0</v>
      </c>
      <c r="H233" s="663">
        <f>'O4 Summary by Class &amp; Accounts'!I182</f>
        <v>0</v>
      </c>
      <c r="I233" s="663">
        <f>'O4 Summary by Class &amp; Accounts'!J182</f>
        <v>0</v>
      </c>
      <c r="J233" s="663">
        <f>'O4 Summary by Class &amp; Accounts'!K182</f>
        <v>0</v>
      </c>
      <c r="K233" s="663">
        <f>'O4 Summary by Class &amp; Accounts'!L182</f>
        <v>0</v>
      </c>
      <c r="L233" s="663">
        <f>'O4 Summary by Class &amp; Accounts'!M182</f>
        <v>0</v>
      </c>
      <c r="M233" s="663">
        <f>'O4 Summary by Class &amp; Accounts'!N182</f>
        <v>0</v>
      </c>
      <c r="N233" s="663">
        <f>'O4 Summary by Class &amp; Accounts'!O182</f>
        <v>0</v>
      </c>
      <c r="O233" s="663">
        <f>'O4 Summary by Class &amp; Accounts'!P182</f>
        <v>0</v>
      </c>
      <c r="P233" s="663">
        <f>'O4 Summary by Class &amp; Accounts'!Q182</f>
        <v>0</v>
      </c>
      <c r="Q233" s="663">
        <f>'O4 Summary by Class &amp; Accounts'!R182</f>
        <v>0</v>
      </c>
      <c r="R233" s="663">
        <f>'O4 Summary by Class &amp; Accounts'!S182</f>
        <v>0</v>
      </c>
      <c r="S233" s="663">
        <f>'O4 Summary by Class &amp; Accounts'!T182</f>
        <v>0</v>
      </c>
      <c r="T233" s="663">
        <f>'O4 Summary by Class &amp; Accounts'!U182</f>
        <v>0</v>
      </c>
      <c r="U233" s="663">
        <f>'O4 Summary by Class &amp; Accounts'!V182</f>
        <v>0</v>
      </c>
      <c r="V233" s="663">
        <f>'O4 Summary by Class &amp; Accounts'!W182</f>
        <v>0</v>
      </c>
      <c r="W233" s="663">
        <f>'O4 Summary by Class &amp; Accounts'!X182</f>
        <v>0</v>
      </c>
      <c r="X233" s="665">
        <f>SUM(D233:W233)</f>
        <v>0</v>
      </c>
      <c r="Y233" s="663"/>
      <c r="Z233" s="663"/>
      <c r="AA233" s="663"/>
      <c r="AB233" s="663"/>
      <c r="AC233" s="663"/>
      <c r="AD233" s="663"/>
      <c r="AE233" s="663"/>
      <c r="AF233" s="663"/>
      <c r="AG233" s="663"/>
      <c r="AH233" s="663"/>
      <c r="AI233" s="663"/>
      <c r="AJ233" s="663"/>
      <c r="AK233" s="663"/>
      <c r="AL233" s="663"/>
      <c r="AM233" s="663"/>
      <c r="AN233" s="663"/>
      <c r="AO233" s="663"/>
      <c r="AP233" s="663"/>
      <c r="AQ233" s="663"/>
      <c r="AR233" s="663"/>
      <c r="AS233" s="826"/>
      <c r="AV233" s="1941" t="s">
        <v>1166</v>
      </c>
    </row>
    <row r="234" spans="1:48" s="685" customFormat="1" ht="12.75" x14ac:dyDescent="0.2">
      <c r="A234" s="1170">
        <v>5605</v>
      </c>
      <c r="B234" s="1176" t="s">
        <v>1691</v>
      </c>
      <c r="C234" s="665">
        <f t="shared" si="43"/>
        <v>1338330.0000000002</v>
      </c>
      <c r="D234" s="663">
        <f>'O4 Summary by Class &amp; Accounts'!E183</f>
        <v>878228.10318058264</v>
      </c>
      <c r="E234" s="663">
        <f>'O4 Summary by Class &amp; Accounts'!F183</f>
        <v>157395.27152111009</v>
      </c>
      <c r="F234" s="663">
        <f>'O4 Summary by Class &amp; Accounts'!G183</f>
        <v>146723.56720266573</v>
      </c>
      <c r="G234" s="663">
        <f>'O4 Summary by Class &amp; Accounts'!H183</f>
        <v>0</v>
      </c>
      <c r="H234" s="663">
        <f>'O4 Summary by Class &amp; Accounts'!I183</f>
        <v>45391.212501502552</v>
      </c>
      <c r="I234" s="663">
        <f>'O4 Summary by Class &amp; Accounts'!J183</f>
        <v>56564.102413663772</v>
      </c>
      <c r="J234" s="663">
        <f>'O4 Summary by Class &amp; Accounts'!K183</f>
        <v>42883.768849495325</v>
      </c>
      <c r="K234" s="663">
        <f>'O4 Summary by Class &amp; Accounts'!L183</f>
        <v>2832.1906873000025</v>
      </c>
      <c r="L234" s="663">
        <f>'O4 Summary by Class &amp; Accounts'!M183</f>
        <v>8311.7836436798534</v>
      </c>
      <c r="M234" s="663">
        <f>'O4 Summary by Class &amp; Accounts'!N183</f>
        <v>0</v>
      </c>
      <c r="N234" s="663">
        <f>'O4 Summary by Class &amp; Accounts'!O183</f>
        <v>0</v>
      </c>
      <c r="O234" s="663">
        <f>'O4 Summary by Class &amp; Accounts'!P183</f>
        <v>0</v>
      </c>
      <c r="P234" s="663">
        <f>'O4 Summary by Class &amp; Accounts'!Q183</f>
        <v>0</v>
      </c>
      <c r="Q234" s="663">
        <f>'O4 Summary by Class &amp; Accounts'!R183</f>
        <v>0</v>
      </c>
      <c r="R234" s="663">
        <f>'O4 Summary by Class &amp; Accounts'!S183</f>
        <v>0</v>
      </c>
      <c r="S234" s="663">
        <f>'O4 Summary by Class &amp; Accounts'!T183</f>
        <v>0</v>
      </c>
      <c r="T234" s="663">
        <f>'O4 Summary by Class &amp; Accounts'!U183</f>
        <v>0</v>
      </c>
      <c r="U234" s="663">
        <f>'O4 Summary by Class &amp; Accounts'!V183</f>
        <v>0</v>
      </c>
      <c r="V234" s="663">
        <f>'O4 Summary by Class &amp; Accounts'!W183</f>
        <v>0</v>
      </c>
      <c r="W234" s="663">
        <f>'O4 Summary by Class &amp; Accounts'!X183</f>
        <v>0</v>
      </c>
      <c r="X234" s="665">
        <f t="shared" si="44"/>
        <v>1338330.0000000002</v>
      </c>
      <c r="Y234" s="663"/>
      <c r="Z234" s="663"/>
      <c r="AA234" s="663"/>
      <c r="AB234" s="663"/>
      <c r="AC234" s="663"/>
      <c r="AD234" s="663"/>
      <c r="AE234" s="663"/>
      <c r="AF234" s="663"/>
      <c r="AG234" s="663"/>
      <c r="AH234" s="663"/>
      <c r="AI234" s="663"/>
      <c r="AJ234" s="663"/>
      <c r="AK234" s="663"/>
      <c r="AL234" s="663"/>
      <c r="AM234" s="663"/>
      <c r="AN234" s="663"/>
      <c r="AO234" s="663"/>
      <c r="AP234" s="663"/>
      <c r="AQ234" s="663"/>
      <c r="AR234" s="663"/>
      <c r="AS234" s="826"/>
      <c r="AV234" s="1941" t="s">
        <v>1166</v>
      </c>
    </row>
    <row r="235" spans="1:48" s="685" customFormat="1" ht="25.5" x14ac:dyDescent="0.2">
      <c r="A235" s="1170">
        <v>5610</v>
      </c>
      <c r="B235" s="1176" t="s">
        <v>1692</v>
      </c>
      <c r="C235" s="665">
        <f t="shared" si="43"/>
        <v>85356</v>
      </c>
      <c r="D235" s="663">
        <f>'O4 Summary by Class &amp; Accounts'!E184</f>
        <v>56011.624916935143</v>
      </c>
      <c r="E235" s="663">
        <f>'O4 Summary by Class &amp; Accounts'!F184</f>
        <v>10038.354363987859</v>
      </c>
      <c r="F235" s="663">
        <f>'O4 Summary by Class &amp; Accounts'!G184</f>
        <v>9357.7344916057591</v>
      </c>
      <c r="G235" s="663">
        <f>'O4 Summary by Class &amp; Accounts'!H184</f>
        <v>0</v>
      </c>
      <c r="H235" s="663">
        <f>'O4 Summary by Class &amp; Accounts'!I184</f>
        <v>2894.9603866596817</v>
      </c>
      <c r="I235" s="663">
        <f>'O4 Summary by Class &amp; Accounts'!J184</f>
        <v>3607.5448698158789</v>
      </c>
      <c r="J235" s="663">
        <f>'O4 Summary by Class &amp; Accounts'!K184</f>
        <v>2735.0406655440161</v>
      </c>
      <c r="K235" s="663">
        <f>'O4 Summary by Class &amp; Accounts'!L184</f>
        <v>180.63143492649723</v>
      </c>
      <c r="L235" s="663">
        <f>'O4 Summary by Class &amp; Accounts'!M184</f>
        <v>530.10887052516023</v>
      </c>
      <c r="M235" s="663">
        <f>'O4 Summary by Class &amp; Accounts'!N184</f>
        <v>0</v>
      </c>
      <c r="N235" s="663">
        <f>'O4 Summary by Class &amp; Accounts'!O184</f>
        <v>0</v>
      </c>
      <c r="O235" s="663">
        <f>'O4 Summary by Class &amp; Accounts'!P184</f>
        <v>0</v>
      </c>
      <c r="P235" s="663">
        <f>'O4 Summary by Class &amp; Accounts'!Q184</f>
        <v>0</v>
      </c>
      <c r="Q235" s="663">
        <f>'O4 Summary by Class &amp; Accounts'!R184</f>
        <v>0</v>
      </c>
      <c r="R235" s="663">
        <f>'O4 Summary by Class &amp; Accounts'!S184</f>
        <v>0</v>
      </c>
      <c r="S235" s="663">
        <f>'O4 Summary by Class &amp; Accounts'!T184</f>
        <v>0</v>
      </c>
      <c r="T235" s="663">
        <f>'O4 Summary by Class &amp; Accounts'!U184</f>
        <v>0</v>
      </c>
      <c r="U235" s="663">
        <f>'O4 Summary by Class &amp; Accounts'!V184</f>
        <v>0</v>
      </c>
      <c r="V235" s="663">
        <f>'O4 Summary by Class &amp; Accounts'!W184</f>
        <v>0</v>
      </c>
      <c r="W235" s="663">
        <f>'O4 Summary by Class &amp; Accounts'!X184</f>
        <v>0</v>
      </c>
      <c r="X235" s="665">
        <f t="shared" si="44"/>
        <v>85356</v>
      </c>
      <c r="Y235" s="663"/>
      <c r="Z235" s="663"/>
      <c r="AA235" s="663"/>
      <c r="AB235" s="663"/>
      <c r="AC235" s="663"/>
      <c r="AD235" s="663"/>
      <c r="AE235" s="663"/>
      <c r="AF235" s="663"/>
      <c r="AG235" s="663"/>
      <c r="AH235" s="663"/>
      <c r="AI235" s="663"/>
      <c r="AJ235" s="663"/>
      <c r="AK235" s="663"/>
      <c r="AL235" s="663"/>
      <c r="AM235" s="663"/>
      <c r="AN235" s="663"/>
      <c r="AO235" s="663"/>
      <c r="AP235" s="663"/>
      <c r="AQ235" s="663"/>
      <c r="AR235" s="663"/>
      <c r="AS235" s="826"/>
      <c r="AV235" s="1941" t="s">
        <v>1166</v>
      </c>
    </row>
    <row r="236" spans="1:48" s="685" customFormat="1" ht="25.5" x14ac:dyDescent="0.2">
      <c r="A236" s="1170">
        <v>5615</v>
      </c>
      <c r="B236" s="1176" t="s">
        <v>1693</v>
      </c>
      <c r="C236" s="665">
        <f t="shared" si="43"/>
        <v>1591129.9999999998</v>
      </c>
      <c r="D236" s="663">
        <f>'O4 Summary by Class &amp; Accounts'!E185</f>
        <v>1044118.4773663599</v>
      </c>
      <c r="E236" s="663">
        <f>'O4 Summary by Class &amp; Accounts'!F185</f>
        <v>187125.99909991099</v>
      </c>
      <c r="F236" s="663">
        <f>'O4 Summary by Class &amp; Accounts'!G185</f>
        <v>174438.49385665532</v>
      </c>
      <c r="G236" s="663">
        <f>'O4 Summary by Class &amp; Accounts'!H185</f>
        <v>0</v>
      </c>
      <c r="H236" s="663">
        <f>'O4 Summary by Class &amp; Accounts'!I185</f>
        <v>53965.255166898867</v>
      </c>
      <c r="I236" s="663">
        <f>'O4 Summary by Class &amp; Accounts'!J185</f>
        <v>67248.616016567539</v>
      </c>
      <c r="J236" s="663">
        <f>'O4 Summary by Class &amp; Accounts'!K185</f>
        <v>50984.175150745701</v>
      </c>
      <c r="K236" s="663">
        <f>'O4 Summary by Class &amp; Accounts'!L185</f>
        <v>3367.1692095997646</v>
      </c>
      <c r="L236" s="663">
        <f>'O4 Summary by Class &amp; Accounts'!M185</f>
        <v>9881.8141332618452</v>
      </c>
      <c r="M236" s="663">
        <f>'O4 Summary by Class &amp; Accounts'!N185</f>
        <v>0</v>
      </c>
      <c r="N236" s="663">
        <f>'O4 Summary by Class &amp; Accounts'!O185</f>
        <v>0</v>
      </c>
      <c r="O236" s="663">
        <f>'O4 Summary by Class &amp; Accounts'!P185</f>
        <v>0</v>
      </c>
      <c r="P236" s="663">
        <f>'O4 Summary by Class &amp; Accounts'!Q185</f>
        <v>0</v>
      </c>
      <c r="Q236" s="663">
        <f>'O4 Summary by Class &amp; Accounts'!R185</f>
        <v>0</v>
      </c>
      <c r="R236" s="663">
        <f>'O4 Summary by Class &amp; Accounts'!S185</f>
        <v>0</v>
      </c>
      <c r="S236" s="663">
        <f>'O4 Summary by Class &amp; Accounts'!T185</f>
        <v>0</v>
      </c>
      <c r="T236" s="663">
        <f>'O4 Summary by Class &amp; Accounts'!U185</f>
        <v>0</v>
      </c>
      <c r="U236" s="663">
        <f>'O4 Summary by Class &amp; Accounts'!V185</f>
        <v>0</v>
      </c>
      <c r="V236" s="663">
        <f>'O4 Summary by Class &amp; Accounts'!W185</f>
        <v>0</v>
      </c>
      <c r="W236" s="663">
        <f>'O4 Summary by Class &amp; Accounts'!X185</f>
        <v>0</v>
      </c>
      <c r="X236" s="665">
        <f t="shared" si="44"/>
        <v>1591129.9999999998</v>
      </c>
      <c r="Y236" s="663"/>
      <c r="Z236" s="663"/>
      <c r="AA236" s="663"/>
      <c r="AB236" s="663"/>
      <c r="AC236" s="663"/>
      <c r="AD236" s="663"/>
      <c r="AE236" s="663"/>
      <c r="AF236" s="663"/>
      <c r="AG236" s="663"/>
      <c r="AH236" s="663"/>
      <c r="AI236" s="663"/>
      <c r="AJ236" s="663"/>
      <c r="AK236" s="663"/>
      <c r="AL236" s="663"/>
      <c r="AM236" s="663"/>
      <c r="AN236" s="663"/>
      <c r="AO236" s="663"/>
      <c r="AP236" s="663"/>
      <c r="AQ236" s="663"/>
      <c r="AR236" s="663"/>
      <c r="AS236" s="826"/>
      <c r="AV236" s="1941" t="s">
        <v>1166</v>
      </c>
    </row>
    <row r="237" spans="1:48" s="685" customFormat="1" ht="12.75" x14ac:dyDescent="0.2">
      <c r="A237" s="1170">
        <v>5620</v>
      </c>
      <c r="B237" s="1176" t="s">
        <v>299</v>
      </c>
      <c r="C237" s="665">
        <f t="shared" si="43"/>
        <v>4568.9999999999991</v>
      </c>
      <c r="D237" s="663">
        <f>'O4 Summary by Class &amp; Accounts'!E186</f>
        <v>2998.2322771155709</v>
      </c>
      <c r="E237" s="663">
        <f>'O4 Summary by Class &amp; Accounts'!F186</f>
        <v>537.34056292540106</v>
      </c>
      <c r="F237" s="663">
        <f>'O4 Summary by Class &amp; Accounts'!G186</f>
        <v>500.90783181201925</v>
      </c>
      <c r="G237" s="663">
        <f>'O4 Summary by Class &amp; Accounts'!H186</f>
        <v>0</v>
      </c>
      <c r="H237" s="663">
        <f>'O4 Summary by Class &amp; Accounts'!I186</f>
        <v>154.96361130615406</v>
      </c>
      <c r="I237" s="663">
        <f>'O4 Summary by Class &amp; Accounts'!J186</f>
        <v>193.10736808412707</v>
      </c>
      <c r="J237" s="663">
        <f>'O4 Summary by Class &amp; Accounts'!K186</f>
        <v>146.40330850638045</v>
      </c>
      <c r="K237" s="663">
        <f>'O4 Summary by Class &amp; Accounts'!L186</f>
        <v>9.6689749540649252</v>
      </c>
      <c r="L237" s="663">
        <f>'O4 Summary by Class &amp; Accounts'!M186</f>
        <v>28.376065296282121</v>
      </c>
      <c r="M237" s="663">
        <f>'O4 Summary by Class &amp; Accounts'!N186</f>
        <v>0</v>
      </c>
      <c r="N237" s="663">
        <f>'O4 Summary by Class &amp; Accounts'!O186</f>
        <v>0</v>
      </c>
      <c r="O237" s="663">
        <f>'O4 Summary by Class &amp; Accounts'!P186</f>
        <v>0</v>
      </c>
      <c r="P237" s="663">
        <f>'O4 Summary by Class &amp; Accounts'!Q186</f>
        <v>0</v>
      </c>
      <c r="Q237" s="663">
        <f>'O4 Summary by Class &amp; Accounts'!R186</f>
        <v>0</v>
      </c>
      <c r="R237" s="663">
        <f>'O4 Summary by Class &amp; Accounts'!S186</f>
        <v>0</v>
      </c>
      <c r="S237" s="663">
        <f>'O4 Summary by Class &amp; Accounts'!T186</f>
        <v>0</v>
      </c>
      <c r="T237" s="663">
        <f>'O4 Summary by Class &amp; Accounts'!U186</f>
        <v>0</v>
      </c>
      <c r="U237" s="663">
        <f>'O4 Summary by Class &amp; Accounts'!V186</f>
        <v>0</v>
      </c>
      <c r="V237" s="663">
        <f>'O4 Summary by Class &amp; Accounts'!W186</f>
        <v>0</v>
      </c>
      <c r="W237" s="663">
        <f>'O4 Summary by Class &amp; Accounts'!X186</f>
        <v>0</v>
      </c>
      <c r="X237" s="665">
        <f t="shared" si="44"/>
        <v>4568.9999999999991</v>
      </c>
      <c r="Y237" s="663"/>
      <c r="Z237" s="663"/>
      <c r="AA237" s="663"/>
      <c r="AB237" s="663"/>
      <c r="AC237" s="663"/>
      <c r="AD237" s="663"/>
      <c r="AE237" s="663"/>
      <c r="AF237" s="663"/>
      <c r="AG237" s="663"/>
      <c r="AH237" s="663"/>
      <c r="AI237" s="663"/>
      <c r="AJ237" s="663"/>
      <c r="AK237" s="663"/>
      <c r="AL237" s="663"/>
      <c r="AM237" s="663"/>
      <c r="AN237" s="663"/>
      <c r="AO237" s="663"/>
      <c r="AP237" s="663"/>
      <c r="AQ237" s="663"/>
      <c r="AR237" s="663"/>
      <c r="AS237" s="826"/>
      <c r="AV237" s="1941" t="s">
        <v>1166</v>
      </c>
    </row>
    <row r="238" spans="1:48" s="685" customFormat="1" ht="25.5" x14ac:dyDescent="0.2">
      <c r="A238" s="1170">
        <v>5625</v>
      </c>
      <c r="B238" s="1176" t="s">
        <v>1219</v>
      </c>
      <c r="C238" s="665">
        <f t="shared" si="43"/>
        <v>0</v>
      </c>
      <c r="D238" s="663">
        <f>'O4 Summary by Class &amp; Accounts'!E187</f>
        <v>0</v>
      </c>
      <c r="E238" s="663">
        <f>'O4 Summary by Class &amp; Accounts'!F187</f>
        <v>0</v>
      </c>
      <c r="F238" s="663">
        <f>'O4 Summary by Class &amp; Accounts'!G187</f>
        <v>0</v>
      </c>
      <c r="G238" s="663">
        <f>'O4 Summary by Class &amp; Accounts'!H187</f>
        <v>0</v>
      </c>
      <c r="H238" s="663">
        <f>'O4 Summary by Class &amp; Accounts'!I187</f>
        <v>0</v>
      </c>
      <c r="I238" s="663">
        <f>'O4 Summary by Class &amp; Accounts'!J187</f>
        <v>0</v>
      </c>
      <c r="J238" s="663">
        <f>'O4 Summary by Class &amp; Accounts'!K187</f>
        <v>0</v>
      </c>
      <c r="K238" s="663">
        <f>'O4 Summary by Class &amp; Accounts'!L187</f>
        <v>0</v>
      </c>
      <c r="L238" s="663">
        <f>'O4 Summary by Class &amp; Accounts'!M187</f>
        <v>0</v>
      </c>
      <c r="M238" s="663">
        <f>'O4 Summary by Class &amp; Accounts'!N187</f>
        <v>0</v>
      </c>
      <c r="N238" s="663">
        <f>'O4 Summary by Class &amp; Accounts'!O187</f>
        <v>0</v>
      </c>
      <c r="O238" s="663">
        <f>'O4 Summary by Class &amp; Accounts'!P187</f>
        <v>0</v>
      </c>
      <c r="P238" s="663">
        <f>'O4 Summary by Class &amp; Accounts'!Q187</f>
        <v>0</v>
      </c>
      <c r="Q238" s="663">
        <f>'O4 Summary by Class &amp; Accounts'!R187</f>
        <v>0</v>
      </c>
      <c r="R238" s="663">
        <f>'O4 Summary by Class &amp; Accounts'!S187</f>
        <v>0</v>
      </c>
      <c r="S238" s="663">
        <f>'O4 Summary by Class &amp; Accounts'!T187</f>
        <v>0</v>
      </c>
      <c r="T238" s="663">
        <f>'O4 Summary by Class &amp; Accounts'!U187</f>
        <v>0</v>
      </c>
      <c r="U238" s="663">
        <f>'O4 Summary by Class &amp; Accounts'!V187</f>
        <v>0</v>
      </c>
      <c r="V238" s="663">
        <f>'O4 Summary by Class &amp; Accounts'!W187</f>
        <v>0</v>
      </c>
      <c r="W238" s="663">
        <f>'O4 Summary by Class &amp; Accounts'!X187</f>
        <v>0</v>
      </c>
      <c r="X238" s="665">
        <f t="shared" si="44"/>
        <v>0</v>
      </c>
      <c r="Y238" s="663"/>
      <c r="Z238" s="663"/>
      <c r="AA238" s="663"/>
      <c r="AB238" s="663"/>
      <c r="AC238" s="663"/>
      <c r="AD238" s="663"/>
      <c r="AE238" s="663"/>
      <c r="AF238" s="663"/>
      <c r="AG238" s="663"/>
      <c r="AH238" s="663"/>
      <c r="AI238" s="663"/>
      <c r="AJ238" s="663"/>
      <c r="AK238" s="663"/>
      <c r="AL238" s="663"/>
      <c r="AM238" s="663"/>
      <c r="AN238" s="663"/>
      <c r="AO238" s="663"/>
      <c r="AP238" s="663"/>
      <c r="AQ238" s="663"/>
      <c r="AR238" s="663"/>
      <c r="AS238" s="826"/>
      <c r="AV238" s="1941" t="s">
        <v>1166</v>
      </c>
    </row>
    <row r="239" spans="1:48" s="685" customFormat="1" ht="12.75" x14ac:dyDescent="0.2">
      <c r="A239" s="1170">
        <v>5630</v>
      </c>
      <c r="B239" s="1176" t="s">
        <v>300</v>
      </c>
      <c r="C239" s="665">
        <f t="shared" si="43"/>
        <v>389845</v>
      </c>
      <c r="D239" s="663">
        <f>'O4 Summary by Class &amp; Accounts'!E188</f>
        <v>255820.93720116431</v>
      </c>
      <c r="E239" s="663">
        <f>'O4 Summary by Class &amp; Accounts'!F188</f>
        <v>45848.004323408393</v>
      </c>
      <c r="F239" s="663">
        <f>'O4 Summary by Class &amp; Accounts'!G188</f>
        <v>42739.420812597207</v>
      </c>
      <c r="G239" s="663">
        <f>'O4 Summary by Class &amp; Accounts'!H188</f>
        <v>0</v>
      </c>
      <c r="H239" s="663">
        <f>'O4 Summary by Class &amp; Accounts'!I188</f>
        <v>13222.103096880637</v>
      </c>
      <c r="I239" s="663">
        <f>'O4 Summary by Class &amp; Accounts'!J188</f>
        <v>16476.67802818046</v>
      </c>
      <c r="J239" s="663">
        <f>'O4 Summary by Class &amp; Accounts'!K188</f>
        <v>12491.704487780671</v>
      </c>
      <c r="K239" s="663">
        <f>'O4 Summary by Class &amp; Accounts'!L188</f>
        <v>824.99486560898254</v>
      </c>
      <c r="L239" s="663">
        <f>'O4 Summary by Class &amp; Accounts'!M188</f>
        <v>2421.1571843793181</v>
      </c>
      <c r="M239" s="663">
        <f>'O4 Summary by Class &amp; Accounts'!N188</f>
        <v>0</v>
      </c>
      <c r="N239" s="663">
        <f>'O4 Summary by Class &amp; Accounts'!O188</f>
        <v>0</v>
      </c>
      <c r="O239" s="663">
        <f>'O4 Summary by Class &amp; Accounts'!P188</f>
        <v>0</v>
      </c>
      <c r="P239" s="663">
        <f>'O4 Summary by Class &amp; Accounts'!Q188</f>
        <v>0</v>
      </c>
      <c r="Q239" s="663">
        <f>'O4 Summary by Class &amp; Accounts'!R188</f>
        <v>0</v>
      </c>
      <c r="R239" s="663">
        <f>'O4 Summary by Class &amp; Accounts'!S188</f>
        <v>0</v>
      </c>
      <c r="S239" s="663">
        <f>'O4 Summary by Class &amp; Accounts'!T188</f>
        <v>0</v>
      </c>
      <c r="T239" s="663">
        <f>'O4 Summary by Class &amp; Accounts'!U188</f>
        <v>0</v>
      </c>
      <c r="U239" s="663">
        <f>'O4 Summary by Class &amp; Accounts'!V188</f>
        <v>0</v>
      </c>
      <c r="V239" s="663">
        <f>'O4 Summary by Class &amp; Accounts'!W188</f>
        <v>0</v>
      </c>
      <c r="W239" s="663">
        <f>'O4 Summary by Class &amp; Accounts'!X188</f>
        <v>0</v>
      </c>
      <c r="X239" s="665">
        <f t="shared" si="44"/>
        <v>389845</v>
      </c>
      <c r="Y239" s="663"/>
      <c r="Z239" s="663"/>
      <c r="AA239" s="663"/>
      <c r="AB239" s="663"/>
      <c r="AC239" s="663"/>
      <c r="AD239" s="663"/>
      <c r="AE239" s="663"/>
      <c r="AF239" s="663"/>
      <c r="AG239" s="663"/>
      <c r="AH239" s="663"/>
      <c r="AI239" s="663"/>
      <c r="AJ239" s="663"/>
      <c r="AK239" s="663"/>
      <c r="AL239" s="663"/>
      <c r="AM239" s="663"/>
      <c r="AN239" s="663"/>
      <c r="AO239" s="663"/>
      <c r="AP239" s="663"/>
      <c r="AQ239" s="663"/>
      <c r="AR239" s="663"/>
      <c r="AS239" s="826"/>
      <c r="AV239" s="1941" t="s">
        <v>1166</v>
      </c>
    </row>
    <row r="240" spans="1:48" s="685" customFormat="1" ht="12.75" x14ac:dyDescent="0.2">
      <c r="A240" s="1170">
        <v>5635</v>
      </c>
      <c r="B240" s="1176" t="s">
        <v>301</v>
      </c>
      <c r="C240" s="665">
        <f t="shared" si="43"/>
        <v>148022.99999999997</v>
      </c>
      <c r="D240" s="663">
        <f>'O4 Summary by Class &amp; Accounts'!E189</f>
        <v>77135.05840068165</v>
      </c>
      <c r="E240" s="663">
        <f>'O4 Summary by Class &amp; Accounts'!F189</f>
        <v>19441.480872033906</v>
      </c>
      <c r="F240" s="663">
        <f>'O4 Summary by Class &amp; Accounts'!G189</f>
        <v>23351.286746367368</v>
      </c>
      <c r="G240" s="663">
        <f>'O4 Summary by Class &amp; Accounts'!H189</f>
        <v>0</v>
      </c>
      <c r="H240" s="663">
        <f>'O4 Summary by Class &amp; Accounts'!I189</f>
        <v>8542.2237686208537</v>
      </c>
      <c r="I240" s="663">
        <f>'O4 Summary by Class &amp; Accounts'!J189</f>
        <v>11200.427739625949</v>
      </c>
      <c r="J240" s="663">
        <f>'O4 Summary by Class &amp; Accounts'!K189</f>
        <v>7473.2106000679523</v>
      </c>
      <c r="K240" s="663">
        <f>'O4 Summary by Class &amp; Accounts'!L189</f>
        <v>472.17772533530211</v>
      </c>
      <c r="L240" s="663">
        <f>'O4 Summary by Class &amp; Accounts'!M189</f>
        <v>407.13414726699295</v>
      </c>
      <c r="M240" s="663">
        <f>'O4 Summary by Class &amp; Accounts'!N189</f>
        <v>0</v>
      </c>
      <c r="N240" s="663">
        <f>'O4 Summary by Class &amp; Accounts'!O189</f>
        <v>0</v>
      </c>
      <c r="O240" s="663">
        <f>'O4 Summary by Class &amp; Accounts'!P189</f>
        <v>0</v>
      </c>
      <c r="P240" s="663">
        <f>'O4 Summary by Class &amp; Accounts'!Q189</f>
        <v>0</v>
      </c>
      <c r="Q240" s="663">
        <f>'O4 Summary by Class &amp; Accounts'!R189</f>
        <v>0</v>
      </c>
      <c r="R240" s="663">
        <f>'O4 Summary by Class &amp; Accounts'!S189</f>
        <v>0</v>
      </c>
      <c r="S240" s="663">
        <f>'O4 Summary by Class &amp; Accounts'!T189</f>
        <v>0</v>
      </c>
      <c r="T240" s="663">
        <f>'O4 Summary by Class &amp; Accounts'!U189</f>
        <v>0</v>
      </c>
      <c r="U240" s="663">
        <f>'O4 Summary by Class &amp; Accounts'!V189</f>
        <v>0</v>
      </c>
      <c r="V240" s="663">
        <f>'O4 Summary by Class &amp; Accounts'!W189</f>
        <v>0</v>
      </c>
      <c r="W240" s="663">
        <f>'O4 Summary by Class &amp; Accounts'!X189</f>
        <v>0</v>
      </c>
      <c r="X240" s="665">
        <f t="shared" si="44"/>
        <v>148022.99999999997</v>
      </c>
      <c r="Y240" s="663"/>
      <c r="Z240" s="663"/>
      <c r="AA240" s="663"/>
      <c r="AB240" s="663"/>
      <c r="AC240" s="663"/>
      <c r="AD240" s="663"/>
      <c r="AE240" s="663"/>
      <c r="AF240" s="663"/>
      <c r="AG240" s="663"/>
      <c r="AH240" s="663"/>
      <c r="AI240" s="663"/>
      <c r="AJ240" s="663"/>
      <c r="AK240" s="663"/>
      <c r="AL240" s="663"/>
      <c r="AM240" s="663"/>
      <c r="AN240" s="663"/>
      <c r="AO240" s="663"/>
      <c r="AP240" s="663"/>
      <c r="AQ240" s="663"/>
      <c r="AR240" s="663"/>
      <c r="AS240" s="826"/>
      <c r="AV240" s="1941" t="s">
        <v>5</v>
      </c>
    </row>
    <row r="241" spans="1:48" s="685" customFormat="1" ht="12.75" x14ac:dyDescent="0.2">
      <c r="A241" s="1170">
        <v>5640</v>
      </c>
      <c r="B241" s="1176" t="s">
        <v>302</v>
      </c>
      <c r="C241" s="665">
        <f t="shared" si="43"/>
        <v>0</v>
      </c>
      <c r="D241" s="663">
        <f>'O4 Summary by Class &amp; Accounts'!E190</f>
        <v>0</v>
      </c>
      <c r="E241" s="663">
        <f>'O4 Summary by Class &amp; Accounts'!F190</f>
        <v>0</v>
      </c>
      <c r="F241" s="663">
        <f>'O4 Summary by Class &amp; Accounts'!G190</f>
        <v>0</v>
      </c>
      <c r="G241" s="663">
        <f>'O4 Summary by Class &amp; Accounts'!H190</f>
        <v>0</v>
      </c>
      <c r="H241" s="663">
        <f>'O4 Summary by Class &amp; Accounts'!I190</f>
        <v>0</v>
      </c>
      <c r="I241" s="663">
        <f>'O4 Summary by Class &amp; Accounts'!J190</f>
        <v>0</v>
      </c>
      <c r="J241" s="663">
        <f>'O4 Summary by Class &amp; Accounts'!K190</f>
        <v>0</v>
      </c>
      <c r="K241" s="663">
        <f>'O4 Summary by Class &amp; Accounts'!L190</f>
        <v>0</v>
      </c>
      <c r="L241" s="663">
        <f>'O4 Summary by Class &amp; Accounts'!M190</f>
        <v>0</v>
      </c>
      <c r="M241" s="663">
        <f>'O4 Summary by Class &amp; Accounts'!N190</f>
        <v>0</v>
      </c>
      <c r="N241" s="663">
        <f>'O4 Summary by Class &amp; Accounts'!O190</f>
        <v>0</v>
      </c>
      <c r="O241" s="663">
        <f>'O4 Summary by Class &amp; Accounts'!P190</f>
        <v>0</v>
      </c>
      <c r="P241" s="663">
        <f>'O4 Summary by Class &amp; Accounts'!Q190</f>
        <v>0</v>
      </c>
      <c r="Q241" s="663">
        <f>'O4 Summary by Class &amp; Accounts'!R190</f>
        <v>0</v>
      </c>
      <c r="R241" s="663">
        <f>'O4 Summary by Class &amp; Accounts'!S190</f>
        <v>0</v>
      </c>
      <c r="S241" s="663">
        <f>'O4 Summary by Class &amp; Accounts'!T190</f>
        <v>0</v>
      </c>
      <c r="T241" s="663">
        <f>'O4 Summary by Class &amp; Accounts'!U190</f>
        <v>0</v>
      </c>
      <c r="U241" s="663">
        <f>'O4 Summary by Class &amp; Accounts'!V190</f>
        <v>0</v>
      </c>
      <c r="V241" s="663">
        <f>'O4 Summary by Class &amp; Accounts'!W190</f>
        <v>0</v>
      </c>
      <c r="W241" s="663">
        <f>'O4 Summary by Class &amp; Accounts'!X190</f>
        <v>0</v>
      </c>
      <c r="X241" s="665">
        <f t="shared" si="44"/>
        <v>0</v>
      </c>
      <c r="Y241" s="663"/>
      <c r="Z241" s="663"/>
      <c r="AA241" s="663"/>
      <c r="AB241" s="663"/>
      <c r="AC241" s="663"/>
      <c r="AD241" s="663"/>
      <c r="AE241" s="663"/>
      <c r="AF241" s="663"/>
      <c r="AG241" s="663"/>
      <c r="AH241" s="663"/>
      <c r="AI241" s="663"/>
      <c r="AJ241" s="663"/>
      <c r="AK241" s="663"/>
      <c r="AL241" s="663"/>
      <c r="AM241" s="663"/>
      <c r="AN241" s="663"/>
      <c r="AO241" s="663"/>
      <c r="AP241" s="663"/>
      <c r="AQ241" s="663"/>
      <c r="AR241" s="663"/>
      <c r="AS241" s="826"/>
      <c r="AV241" s="1941" t="s">
        <v>1166</v>
      </c>
    </row>
    <row r="242" spans="1:48" s="685" customFormat="1" ht="12.75" x14ac:dyDescent="0.2">
      <c r="A242" s="1170">
        <v>5645</v>
      </c>
      <c r="B242" s="1176" t="s">
        <v>303</v>
      </c>
      <c r="C242" s="665">
        <f t="shared" si="43"/>
        <v>2102313</v>
      </c>
      <c r="D242" s="663">
        <f>'O4 Summary by Class &amp; Accounts'!E191</f>
        <v>1379562.8569051581</v>
      </c>
      <c r="E242" s="663">
        <f>'O4 Summary by Class &amp; Accounts'!F191</f>
        <v>247244.04702678675</v>
      </c>
      <c r="F242" s="663">
        <f>'O4 Summary by Class &amp; Accounts'!G191</f>
        <v>230480.42167218681</v>
      </c>
      <c r="G242" s="663">
        <f>'O4 Summary by Class &amp; Accounts'!H191</f>
        <v>0</v>
      </c>
      <c r="H242" s="663">
        <f>'O4 Summary by Class &amp; Accounts'!I191</f>
        <v>71302.695245321665</v>
      </c>
      <c r="I242" s="663">
        <f>'O4 Summary by Class &amp; Accounts'!J191</f>
        <v>88853.606986002502</v>
      </c>
      <c r="J242" s="663">
        <f>'O4 Summary by Class &amp; Accounts'!K191</f>
        <v>67363.882406647885</v>
      </c>
      <c r="K242" s="663">
        <f>'O4 Summary by Class &amp; Accounts'!L191</f>
        <v>4448.9410686375786</v>
      </c>
      <c r="L242" s="663">
        <f>'O4 Summary by Class &amp; Accounts'!M191</f>
        <v>13056.548689258647</v>
      </c>
      <c r="M242" s="663">
        <f>'O4 Summary by Class &amp; Accounts'!N191</f>
        <v>0</v>
      </c>
      <c r="N242" s="663">
        <f>'O4 Summary by Class &amp; Accounts'!O191</f>
        <v>0</v>
      </c>
      <c r="O242" s="663">
        <f>'O4 Summary by Class &amp; Accounts'!P191</f>
        <v>0</v>
      </c>
      <c r="P242" s="663">
        <f>'O4 Summary by Class &amp; Accounts'!Q191</f>
        <v>0</v>
      </c>
      <c r="Q242" s="663">
        <f>'O4 Summary by Class &amp; Accounts'!R191</f>
        <v>0</v>
      </c>
      <c r="R242" s="663">
        <f>'O4 Summary by Class &amp; Accounts'!S191</f>
        <v>0</v>
      </c>
      <c r="S242" s="663">
        <f>'O4 Summary by Class &amp; Accounts'!T191</f>
        <v>0</v>
      </c>
      <c r="T242" s="663">
        <f>'O4 Summary by Class &amp; Accounts'!U191</f>
        <v>0</v>
      </c>
      <c r="U242" s="663">
        <f>'O4 Summary by Class &amp; Accounts'!V191</f>
        <v>0</v>
      </c>
      <c r="V242" s="663">
        <f>'O4 Summary by Class &amp; Accounts'!W191</f>
        <v>0</v>
      </c>
      <c r="W242" s="663">
        <f>'O4 Summary by Class &amp; Accounts'!X191</f>
        <v>0</v>
      </c>
      <c r="X242" s="665">
        <f t="shared" si="44"/>
        <v>2102313</v>
      </c>
      <c r="Y242" s="663"/>
      <c r="Z242" s="663"/>
      <c r="AA242" s="663"/>
      <c r="AB242" s="663"/>
      <c r="AC242" s="663"/>
      <c r="AD242" s="663"/>
      <c r="AE242" s="663"/>
      <c r="AF242" s="663"/>
      <c r="AG242" s="663"/>
      <c r="AH242" s="663"/>
      <c r="AI242" s="663"/>
      <c r="AJ242" s="663"/>
      <c r="AK242" s="663"/>
      <c r="AL242" s="663"/>
      <c r="AM242" s="663"/>
      <c r="AN242" s="663"/>
      <c r="AO242" s="663"/>
      <c r="AP242" s="663"/>
      <c r="AQ242" s="663"/>
      <c r="AR242" s="663"/>
      <c r="AS242" s="826"/>
      <c r="AV242" s="1941" t="s">
        <v>1166</v>
      </c>
    </row>
    <row r="243" spans="1:48" s="685" customFormat="1" ht="12.75" x14ac:dyDescent="0.2">
      <c r="A243" s="1170">
        <v>5650</v>
      </c>
      <c r="B243" s="1176" t="s">
        <v>304</v>
      </c>
      <c r="C243" s="665">
        <f t="shared" si="43"/>
        <v>0</v>
      </c>
      <c r="D243" s="663">
        <f>'O4 Summary by Class &amp; Accounts'!E192</f>
        <v>0</v>
      </c>
      <c r="E243" s="663">
        <f>'O4 Summary by Class &amp; Accounts'!F192</f>
        <v>0</v>
      </c>
      <c r="F243" s="663">
        <f>'O4 Summary by Class &amp; Accounts'!G192</f>
        <v>0</v>
      </c>
      <c r="G243" s="663">
        <f>'O4 Summary by Class &amp; Accounts'!H192</f>
        <v>0</v>
      </c>
      <c r="H243" s="663">
        <f>'O4 Summary by Class &amp; Accounts'!I192</f>
        <v>0</v>
      </c>
      <c r="I243" s="663">
        <f>'O4 Summary by Class &amp; Accounts'!J192</f>
        <v>0</v>
      </c>
      <c r="J243" s="663">
        <f>'O4 Summary by Class &amp; Accounts'!K192</f>
        <v>0</v>
      </c>
      <c r="K243" s="663">
        <f>'O4 Summary by Class &amp; Accounts'!L192</f>
        <v>0</v>
      </c>
      <c r="L243" s="663">
        <f>'O4 Summary by Class &amp; Accounts'!M192</f>
        <v>0</v>
      </c>
      <c r="M243" s="663">
        <f>'O4 Summary by Class &amp; Accounts'!N192</f>
        <v>0</v>
      </c>
      <c r="N243" s="663">
        <f>'O4 Summary by Class &amp; Accounts'!O192</f>
        <v>0</v>
      </c>
      <c r="O243" s="663">
        <f>'O4 Summary by Class &amp; Accounts'!P192</f>
        <v>0</v>
      </c>
      <c r="P243" s="663">
        <f>'O4 Summary by Class &amp; Accounts'!Q192</f>
        <v>0</v>
      </c>
      <c r="Q243" s="663">
        <f>'O4 Summary by Class &amp; Accounts'!R192</f>
        <v>0</v>
      </c>
      <c r="R243" s="663">
        <f>'O4 Summary by Class &amp; Accounts'!S192</f>
        <v>0</v>
      </c>
      <c r="S243" s="663">
        <f>'O4 Summary by Class &amp; Accounts'!T192</f>
        <v>0</v>
      </c>
      <c r="T243" s="663">
        <f>'O4 Summary by Class &amp; Accounts'!U192</f>
        <v>0</v>
      </c>
      <c r="U243" s="663">
        <f>'O4 Summary by Class &amp; Accounts'!V192</f>
        <v>0</v>
      </c>
      <c r="V243" s="663">
        <f>'O4 Summary by Class &amp; Accounts'!W192</f>
        <v>0</v>
      </c>
      <c r="W243" s="663">
        <f>'O4 Summary by Class &amp; Accounts'!X192</f>
        <v>0</v>
      </c>
      <c r="X243" s="665">
        <f t="shared" si="44"/>
        <v>0</v>
      </c>
      <c r="Y243" s="663"/>
      <c r="Z243" s="663"/>
      <c r="AA243" s="663"/>
      <c r="AB243" s="663"/>
      <c r="AC243" s="663"/>
      <c r="AD243" s="663"/>
      <c r="AE243" s="663"/>
      <c r="AF243" s="663"/>
      <c r="AG243" s="663"/>
      <c r="AH243" s="663"/>
      <c r="AI243" s="663"/>
      <c r="AJ243" s="663"/>
      <c r="AK243" s="663"/>
      <c r="AL243" s="663"/>
      <c r="AM243" s="663"/>
      <c r="AN243" s="663"/>
      <c r="AO243" s="663"/>
      <c r="AP243" s="663"/>
      <c r="AQ243" s="663"/>
      <c r="AR243" s="663"/>
      <c r="AS243" s="826"/>
      <c r="AV243" s="1941" t="s">
        <v>1166</v>
      </c>
    </row>
    <row r="244" spans="1:48" s="685" customFormat="1" ht="12.75" x14ac:dyDescent="0.2">
      <c r="A244" s="1170">
        <v>5655</v>
      </c>
      <c r="B244" s="1176" t="s">
        <v>305</v>
      </c>
      <c r="C244" s="665">
        <f t="shared" si="43"/>
        <v>374544.99999999994</v>
      </c>
      <c r="D244" s="663">
        <f>'O4 Summary by Class &amp; Accounts'!E193</f>
        <v>245780.89477615483</v>
      </c>
      <c r="E244" s="663">
        <f>'O4 Summary by Class &amp; Accounts'!F193</f>
        <v>44048.636712824322</v>
      </c>
      <c r="F244" s="663">
        <f>'O4 Summary by Class &amp; Accounts'!G193</f>
        <v>41062.053811782171</v>
      </c>
      <c r="G244" s="663">
        <f>'O4 Summary by Class &amp; Accounts'!H193</f>
        <v>0</v>
      </c>
      <c r="H244" s="663">
        <f>'O4 Summary by Class &amp; Accounts'!I193</f>
        <v>12703.183584299293</v>
      </c>
      <c r="I244" s="663">
        <f>'O4 Summary by Class &amp; Accounts'!J193</f>
        <v>15830.028272941425</v>
      </c>
      <c r="J244" s="663">
        <f>'O4 Summary by Class &amp; Accounts'!K193</f>
        <v>12001.450467174931</v>
      </c>
      <c r="K244" s="663">
        <f>'O4 Summary by Class &amp; Accounts'!L193</f>
        <v>792.61681421979597</v>
      </c>
      <c r="L244" s="663">
        <f>'O4 Summary by Class &amp; Accounts'!M193</f>
        <v>2326.1355606031925</v>
      </c>
      <c r="M244" s="663">
        <f>'O4 Summary by Class &amp; Accounts'!N193</f>
        <v>0</v>
      </c>
      <c r="N244" s="663">
        <f>'O4 Summary by Class &amp; Accounts'!O193</f>
        <v>0</v>
      </c>
      <c r="O244" s="663">
        <f>'O4 Summary by Class &amp; Accounts'!P193</f>
        <v>0</v>
      </c>
      <c r="P244" s="663">
        <f>'O4 Summary by Class &amp; Accounts'!Q193</f>
        <v>0</v>
      </c>
      <c r="Q244" s="663">
        <f>'O4 Summary by Class &amp; Accounts'!R193</f>
        <v>0</v>
      </c>
      <c r="R244" s="663">
        <f>'O4 Summary by Class &amp; Accounts'!S193</f>
        <v>0</v>
      </c>
      <c r="S244" s="663">
        <f>'O4 Summary by Class &amp; Accounts'!T193</f>
        <v>0</v>
      </c>
      <c r="T244" s="663">
        <f>'O4 Summary by Class &amp; Accounts'!U193</f>
        <v>0</v>
      </c>
      <c r="U244" s="663">
        <f>'O4 Summary by Class &amp; Accounts'!V193</f>
        <v>0</v>
      </c>
      <c r="V244" s="663">
        <f>'O4 Summary by Class &amp; Accounts'!W193</f>
        <v>0</v>
      </c>
      <c r="W244" s="663">
        <f>'O4 Summary by Class &amp; Accounts'!X193</f>
        <v>0</v>
      </c>
      <c r="X244" s="665">
        <f t="shared" si="44"/>
        <v>374544.99999999994</v>
      </c>
      <c r="Y244" s="663"/>
      <c r="Z244" s="663"/>
      <c r="AA244" s="663"/>
      <c r="AB244" s="663"/>
      <c r="AC244" s="663"/>
      <c r="AD244" s="663"/>
      <c r="AE244" s="663"/>
      <c r="AF244" s="663"/>
      <c r="AG244" s="663"/>
      <c r="AH244" s="663"/>
      <c r="AI244" s="663"/>
      <c r="AJ244" s="663"/>
      <c r="AK244" s="663"/>
      <c r="AL244" s="663"/>
      <c r="AM244" s="663"/>
      <c r="AN244" s="663"/>
      <c r="AO244" s="663"/>
      <c r="AP244" s="663"/>
      <c r="AQ244" s="663"/>
      <c r="AR244" s="663"/>
      <c r="AS244" s="826"/>
      <c r="AV244" s="1941" t="s">
        <v>1166</v>
      </c>
    </row>
    <row r="245" spans="1:48" s="685" customFormat="1" ht="12.75" x14ac:dyDescent="0.2">
      <c r="A245" s="1170">
        <v>5660</v>
      </c>
      <c r="B245" s="1176" t="s">
        <v>306</v>
      </c>
      <c r="C245" s="665">
        <f>SUM(D245:W245)</f>
        <v>6999.9999999999991</v>
      </c>
      <c r="D245" s="663">
        <f>'O4 Summary by Class &amp; Accounts'!E194</f>
        <v>4593.4834624226296</v>
      </c>
      <c r="E245" s="663">
        <f>'O4 Summary by Class &amp; Accounts'!F194</f>
        <v>823.24008327375952</v>
      </c>
      <c r="F245" s="663">
        <f>'O4 Summary by Class &amp; Accounts'!G194</f>
        <v>767.42281083040814</v>
      </c>
      <c r="G245" s="663">
        <f>'O4 Summary by Class &amp; Accounts'!H194</f>
        <v>0</v>
      </c>
      <c r="H245" s="663">
        <f>'O4 Summary by Class &amp; Accounts'!I194</f>
        <v>237.41415608296748</v>
      </c>
      <c r="I245" s="663">
        <f>'O4 Summary by Class &amp; Accounts'!J194</f>
        <v>295.85282919432905</v>
      </c>
      <c r="J245" s="663">
        <f>'O4 Summary by Class &amp; Accounts'!K194</f>
        <v>224.29922511373672</v>
      </c>
      <c r="K245" s="663">
        <f>'O4 Summary by Class &amp; Accounts'!L194</f>
        <v>14.813487563680123</v>
      </c>
      <c r="L245" s="663">
        <f>'O4 Summary by Class &amp; Accounts'!M194</f>
        <v>43.473945518488698</v>
      </c>
      <c r="M245" s="663">
        <f>'O4 Summary by Class &amp; Accounts'!N194</f>
        <v>0</v>
      </c>
      <c r="N245" s="663">
        <f>'O4 Summary by Class &amp; Accounts'!O194</f>
        <v>0</v>
      </c>
      <c r="O245" s="663">
        <f>'O4 Summary by Class &amp; Accounts'!P194</f>
        <v>0</v>
      </c>
      <c r="P245" s="663">
        <f>'O4 Summary by Class &amp; Accounts'!Q194</f>
        <v>0</v>
      </c>
      <c r="Q245" s="663">
        <f>'O4 Summary by Class &amp; Accounts'!R194</f>
        <v>0</v>
      </c>
      <c r="R245" s="663">
        <f>'O4 Summary by Class &amp; Accounts'!S194</f>
        <v>0</v>
      </c>
      <c r="S245" s="663">
        <f>'O4 Summary by Class &amp; Accounts'!T194</f>
        <v>0</v>
      </c>
      <c r="T245" s="663">
        <f>'O4 Summary by Class &amp; Accounts'!U194</f>
        <v>0</v>
      </c>
      <c r="U245" s="663">
        <f>'O4 Summary by Class &amp; Accounts'!V194</f>
        <v>0</v>
      </c>
      <c r="V245" s="663">
        <f>'O4 Summary by Class &amp; Accounts'!W194</f>
        <v>0</v>
      </c>
      <c r="W245" s="663">
        <f>'O4 Summary by Class &amp; Accounts'!X194</f>
        <v>0</v>
      </c>
      <c r="X245" s="665">
        <f>SUM(D245:W245)</f>
        <v>6999.9999999999991</v>
      </c>
      <c r="Y245" s="663"/>
      <c r="Z245" s="663"/>
      <c r="AA245" s="663"/>
      <c r="AB245" s="663"/>
      <c r="AC245" s="663"/>
      <c r="AD245" s="663"/>
      <c r="AE245" s="663"/>
      <c r="AF245" s="663"/>
      <c r="AG245" s="663"/>
      <c r="AH245" s="663"/>
      <c r="AI245" s="663"/>
      <c r="AJ245" s="663"/>
      <c r="AK245" s="663"/>
      <c r="AL245" s="663"/>
      <c r="AM245" s="663"/>
      <c r="AN245" s="663"/>
      <c r="AO245" s="663"/>
      <c r="AP245" s="663"/>
      <c r="AQ245" s="663"/>
      <c r="AR245" s="663"/>
      <c r="AS245" s="826"/>
      <c r="AV245" s="1941" t="s">
        <v>1166</v>
      </c>
    </row>
    <row r="246" spans="1:48" s="685" customFormat="1" ht="12.75" x14ac:dyDescent="0.2">
      <c r="A246" s="1170">
        <v>5665</v>
      </c>
      <c r="B246" s="1176" t="s">
        <v>307</v>
      </c>
      <c r="C246" s="665">
        <f t="shared" si="43"/>
        <v>947729.99999999988</v>
      </c>
      <c r="D246" s="663">
        <f>'O4 Summary by Class &amp; Accounts'!E195</f>
        <v>621911.72597739985</v>
      </c>
      <c r="E246" s="663">
        <f>'O4 Summary by Class &amp; Accounts'!F195</f>
        <v>111458.47487443429</v>
      </c>
      <c r="F246" s="663">
        <f>'O4 Summary by Class &amp; Accounts'!G195</f>
        <v>103901.37435832896</v>
      </c>
      <c r="G246" s="663">
        <f>'O4 Summary by Class &amp; Accounts'!H195</f>
        <v>0</v>
      </c>
      <c r="H246" s="663">
        <f>'O4 Summary by Class &amp; Accounts'!I195</f>
        <v>32143.502592072968</v>
      </c>
      <c r="I246" s="663">
        <f>'O4 Summary by Class &amp; Accounts'!J195</f>
        <v>40055.514544620208</v>
      </c>
      <c r="J246" s="663">
        <f>'O4 Summary by Class &amp; Accounts'!K195</f>
        <v>30367.872088148815</v>
      </c>
      <c r="K246" s="663">
        <f>'O4 Summary by Class &amp; Accounts'!L195</f>
        <v>2005.5980812466519</v>
      </c>
      <c r="L246" s="663">
        <f>'O4 Summary by Class &amp; Accounts'!M195</f>
        <v>5885.9374837481846</v>
      </c>
      <c r="M246" s="663">
        <f>'O4 Summary by Class &amp; Accounts'!N195</f>
        <v>0</v>
      </c>
      <c r="N246" s="663">
        <f>'O4 Summary by Class &amp; Accounts'!O195</f>
        <v>0</v>
      </c>
      <c r="O246" s="663">
        <f>'O4 Summary by Class &amp; Accounts'!P195</f>
        <v>0</v>
      </c>
      <c r="P246" s="663">
        <f>'O4 Summary by Class &amp; Accounts'!Q195</f>
        <v>0</v>
      </c>
      <c r="Q246" s="663">
        <f>'O4 Summary by Class &amp; Accounts'!R195</f>
        <v>0</v>
      </c>
      <c r="R246" s="663">
        <f>'O4 Summary by Class &amp; Accounts'!S195</f>
        <v>0</v>
      </c>
      <c r="S246" s="663">
        <f>'O4 Summary by Class &amp; Accounts'!T195</f>
        <v>0</v>
      </c>
      <c r="T246" s="663">
        <f>'O4 Summary by Class &amp; Accounts'!U195</f>
        <v>0</v>
      </c>
      <c r="U246" s="663">
        <f>'O4 Summary by Class &amp; Accounts'!V195</f>
        <v>0</v>
      </c>
      <c r="V246" s="663">
        <f>'O4 Summary by Class &amp; Accounts'!W195</f>
        <v>0</v>
      </c>
      <c r="W246" s="663">
        <f>'O4 Summary by Class &amp; Accounts'!X195</f>
        <v>0</v>
      </c>
      <c r="X246" s="665">
        <f t="shared" si="44"/>
        <v>947729.99999999988</v>
      </c>
      <c r="Y246" s="663"/>
      <c r="Z246" s="663"/>
      <c r="AA246" s="663"/>
      <c r="AB246" s="663"/>
      <c r="AC246" s="663"/>
      <c r="AD246" s="663"/>
      <c r="AE246" s="663"/>
      <c r="AF246" s="663"/>
      <c r="AG246" s="663"/>
      <c r="AH246" s="663"/>
      <c r="AI246" s="663"/>
      <c r="AJ246" s="663"/>
      <c r="AK246" s="663"/>
      <c r="AL246" s="663"/>
      <c r="AM246" s="663"/>
      <c r="AN246" s="663"/>
      <c r="AO246" s="663"/>
      <c r="AP246" s="663"/>
      <c r="AQ246" s="663"/>
      <c r="AR246" s="663"/>
      <c r="AS246" s="826"/>
      <c r="AV246" s="1941" t="s">
        <v>1166</v>
      </c>
    </row>
    <row r="247" spans="1:48" s="685" customFormat="1" ht="12.75" x14ac:dyDescent="0.2">
      <c r="A247" s="1170">
        <v>5670</v>
      </c>
      <c r="B247" s="1176" t="s">
        <v>308</v>
      </c>
      <c r="C247" s="665">
        <f t="shared" si="43"/>
        <v>0</v>
      </c>
      <c r="D247" s="663">
        <f>'O4 Summary by Class &amp; Accounts'!E196</f>
        <v>0</v>
      </c>
      <c r="E247" s="663">
        <f>'O4 Summary by Class &amp; Accounts'!F196</f>
        <v>0</v>
      </c>
      <c r="F247" s="663">
        <f>'O4 Summary by Class &amp; Accounts'!G196</f>
        <v>0</v>
      </c>
      <c r="G247" s="663">
        <f>'O4 Summary by Class &amp; Accounts'!H196</f>
        <v>0</v>
      </c>
      <c r="H247" s="663">
        <f>'O4 Summary by Class &amp; Accounts'!I196</f>
        <v>0</v>
      </c>
      <c r="I247" s="663">
        <f>'O4 Summary by Class &amp; Accounts'!J196</f>
        <v>0</v>
      </c>
      <c r="J247" s="663">
        <f>'O4 Summary by Class &amp; Accounts'!K196</f>
        <v>0</v>
      </c>
      <c r="K247" s="663">
        <f>'O4 Summary by Class &amp; Accounts'!L196</f>
        <v>0</v>
      </c>
      <c r="L247" s="663">
        <f>'O4 Summary by Class &amp; Accounts'!M196</f>
        <v>0</v>
      </c>
      <c r="M247" s="663">
        <f>'O4 Summary by Class &amp; Accounts'!N196</f>
        <v>0</v>
      </c>
      <c r="N247" s="663">
        <f>'O4 Summary by Class &amp; Accounts'!O196</f>
        <v>0</v>
      </c>
      <c r="O247" s="663">
        <f>'O4 Summary by Class &amp; Accounts'!P196</f>
        <v>0</v>
      </c>
      <c r="P247" s="663">
        <f>'O4 Summary by Class &amp; Accounts'!Q196</f>
        <v>0</v>
      </c>
      <c r="Q247" s="663">
        <f>'O4 Summary by Class &amp; Accounts'!R196</f>
        <v>0</v>
      </c>
      <c r="R247" s="663">
        <f>'O4 Summary by Class &amp; Accounts'!S196</f>
        <v>0</v>
      </c>
      <c r="S247" s="663">
        <f>'O4 Summary by Class &amp; Accounts'!T196</f>
        <v>0</v>
      </c>
      <c r="T247" s="663">
        <f>'O4 Summary by Class &amp; Accounts'!U196</f>
        <v>0</v>
      </c>
      <c r="U247" s="663">
        <f>'O4 Summary by Class &amp; Accounts'!V196</f>
        <v>0</v>
      </c>
      <c r="V247" s="663">
        <f>'O4 Summary by Class &amp; Accounts'!W196</f>
        <v>0</v>
      </c>
      <c r="W247" s="663">
        <f>'O4 Summary by Class &amp; Accounts'!X196</f>
        <v>0</v>
      </c>
      <c r="X247" s="665">
        <f t="shared" si="44"/>
        <v>0</v>
      </c>
      <c r="Y247" s="663"/>
      <c r="Z247" s="663"/>
      <c r="AA247" s="663"/>
      <c r="AB247" s="663"/>
      <c r="AC247" s="663"/>
      <c r="AD247" s="663"/>
      <c r="AE247" s="663"/>
      <c r="AF247" s="663"/>
      <c r="AG247" s="663"/>
      <c r="AH247" s="663"/>
      <c r="AI247" s="663"/>
      <c r="AJ247" s="663"/>
      <c r="AK247" s="663"/>
      <c r="AL247" s="663"/>
      <c r="AM247" s="663"/>
      <c r="AN247" s="663"/>
      <c r="AO247" s="663"/>
      <c r="AP247" s="663"/>
      <c r="AQ247" s="663"/>
      <c r="AR247" s="663"/>
      <c r="AS247" s="826"/>
      <c r="AV247" s="1941" t="s">
        <v>1166</v>
      </c>
    </row>
    <row r="248" spans="1:48" s="685" customFormat="1" ht="12.75" x14ac:dyDescent="0.2">
      <c r="A248" s="1170">
        <v>5675</v>
      </c>
      <c r="B248" s="1176" t="s">
        <v>309</v>
      </c>
      <c r="C248" s="665">
        <f t="shared" si="43"/>
        <v>166023</v>
      </c>
      <c r="D248" s="663">
        <f>'O4 Summary by Class &amp; Accounts'!E197</f>
        <v>108946.27212597032</v>
      </c>
      <c r="E248" s="663">
        <f>'O4 Summary by Class &amp; Accounts'!F197</f>
        <v>19525.255477908482</v>
      </c>
      <c r="F248" s="663">
        <f>'O4 Summary by Class &amp; Accounts'!G197</f>
        <v>18201.405331785263</v>
      </c>
      <c r="G248" s="663">
        <f>'O4 Summary by Class &amp; Accounts'!H197</f>
        <v>0</v>
      </c>
      <c r="H248" s="663">
        <f>'O4 Summary by Class &amp; Accounts'!I197</f>
        <v>5630.8872050517875</v>
      </c>
      <c r="I248" s="663">
        <f>'O4 Summary by Class &amp; Accounts'!J197</f>
        <v>7016.9106087614418</v>
      </c>
      <c r="J248" s="663">
        <f>'O4 Summary by Class &amp; Accounts'!K197</f>
        <v>5319.8328930082735</v>
      </c>
      <c r="K248" s="663">
        <f>'O4 Summary by Class &amp; Accounts'!L197</f>
        <v>351.33994939783787</v>
      </c>
      <c r="L248" s="663">
        <f>'O4 Summary by Class &amp; Accounts'!M197</f>
        <v>1031.0964081165785</v>
      </c>
      <c r="M248" s="663">
        <f>'O4 Summary by Class &amp; Accounts'!N197</f>
        <v>0</v>
      </c>
      <c r="N248" s="663">
        <f>'O4 Summary by Class &amp; Accounts'!O197</f>
        <v>0</v>
      </c>
      <c r="O248" s="663">
        <f>'O4 Summary by Class &amp; Accounts'!P197</f>
        <v>0</v>
      </c>
      <c r="P248" s="663">
        <f>'O4 Summary by Class &amp; Accounts'!Q197</f>
        <v>0</v>
      </c>
      <c r="Q248" s="663">
        <f>'O4 Summary by Class &amp; Accounts'!R197</f>
        <v>0</v>
      </c>
      <c r="R248" s="663">
        <f>'O4 Summary by Class &amp; Accounts'!S197</f>
        <v>0</v>
      </c>
      <c r="S248" s="663">
        <f>'O4 Summary by Class &amp; Accounts'!T197</f>
        <v>0</v>
      </c>
      <c r="T248" s="663">
        <f>'O4 Summary by Class &amp; Accounts'!U197</f>
        <v>0</v>
      </c>
      <c r="U248" s="663">
        <f>'O4 Summary by Class &amp; Accounts'!V197</f>
        <v>0</v>
      </c>
      <c r="V248" s="663">
        <f>'O4 Summary by Class &amp; Accounts'!W197</f>
        <v>0</v>
      </c>
      <c r="W248" s="663">
        <f>'O4 Summary by Class &amp; Accounts'!X197</f>
        <v>0</v>
      </c>
      <c r="X248" s="665">
        <f t="shared" si="44"/>
        <v>166023</v>
      </c>
      <c r="Y248" s="663"/>
      <c r="Z248" s="663"/>
      <c r="AA248" s="663"/>
      <c r="AB248" s="663"/>
      <c r="AC248" s="663"/>
      <c r="AD248" s="663"/>
      <c r="AE248" s="663"/>
      <c r="AF248" s="663"/>
      <c r="AG248" s="663"/>
      <c r="AH248" s="663"/>
      <c r="AI248" s="663"/>
      <c r="AJ248" s="663"/>
      <c r="AK248" s="663"/>
      <c r="AL248" s="663"/>
      <c r="AM248" s="663"/>
      <c r="AN248" s="663"/>
      <c r="AO248" s="663"/>
      <c r="AP248" s="663"/>
      <c r="AQ248" s="663"/>
      <c r="AR248" s="663"/>
      <c r="AS248" s="826"/>
      <c r="AV248" s="1941" t="s">
        <v>1166</v>
      </c>
    </row>
    <row r="249" spans="1:48" s="685" customFormat="1" ht="12.75" x14ac:dyDescent="0.2">
      <c r="A249" s="1170">
        <v>5680</v>
      </c>
      <c r="B249" s="1176" t="s">
        <v>1476</v>
      </c>
      <c r="C249" s="665">
        <f t="shared" si="43"/>
        <v>0</v>
      </c>
      <c r="D249" s="663">
        <f>'O4 Summary by Class &amp; Accounts'!E198</f>
        <v>0</v>
      </c>
      <c r="E249" s="663">
        <f>'O4 Summary by Class &amp; Accounts'!F198</f>
        <v>0</v>
      </c>
      <c r="F249" s="663">
        <f>'O4 Summary by Class &amp; Accounts'!G198</f>
        <v>0</v>
      </c>
      <c r="G249" s="663">
        <f>'O4 Summary by Class &amp; Accounts'!H198</f>
        <v>0</v>
      </c>
      <c r="H249" s="663">
        <f>'O4 Summary by Class &amp; Accounts'!I198</f>
        <v>0</v>
      </c>
      <c r="I249" s="663">
        <f>'O4 Summary by Class &amp; Accounts'!J198</f>
        <v>0</v>
      </c>
      <c r="J249" s="663">
        <f>'O4 Summary by Class &amp; Accounts'!K198</f>
        <v>0</v>
      </c>
      <c r="K249" s="663">
        <f>'O4 Summary by Class &amp; Accounts'!L198</f>
        <v>0</v>
      </c>
      <c r="L249" s="663">
        <f>'O4 Summary by Class &amp; Accounts'!M198</f>
        <v>0</v>
      </c>
      <c r="M249" s="663">
        <f>'O4 Summary by Class &amp; Accounts'!N198</f>
        <v>0</v>
      </c>
      <c r="N249" s="663">
        <f>'O4 Summary by Class &amp; Accounts'!O198</f>
        <v>0</v>
      </c>
      <c r="O249" s="663">
        <f>'O4 Summary by Class &amp; Accounts'!P198</f>
        <v>0</v>
      </c>
      <c r="P249" s="663">
        <f>'O4 Summary by Class &amp; Accounts'!Q198</f>
        <v>0</v>
      </c>
      <c r="Q249" s="663">
        <f>'O4 Summary by Class &amp; Accounts'!R198</f>
        <v>0</v>
      </c>
      <c r="R249" s="663">
        <f>'O4 Summary by Class &amp; Accounts'!S198</f>
        <v>0</v>
      </c>
      <c r="S249" s="663">
        <f>'O4 Summary by Class &amp; Accounts'!T198</f>
        <v>0</v>
      </c>
      <c r="T249" s="663">
        <f>'O4 Summary by Class &amp; Accounts'!U198</f>
        <v>0</v>
      </c>
      <c r="U249" s="663">
        <f>'O4 Summary by Class &amp; Accounts'!V198</f>
        <v>0</v>
      </c>
      <c r="V249" s="663">
        <f>'O4 Summary by Class &amp; Accounts'!W198</f>
        <v>0</v>
      </c>
      <c r="W249" s="663">
        <f>'O4 Summary by Class &amp; Accounts'!X198</f>
        <v>0</v>
      </c>
      <c r="X249" s="665">
        <f t="shared" si="44"/>
        <v>0</v>
      </c>
      <c r="Y249" s="663"/>
      <c r="Z249" s="663"/>
      <c r="AA249" s="663"/>
      <c r="AB249" s="663"/>
      <c r="AC249" s="663"/>
      <c r="AD249" s="663"/>
      <c r="AE249" s="663"/>
      <c r="AF249" s="663"/>
      <c r="AG249" s="663"/>
      <c r="AH249" s="663"/>
      <c r="AI249" s="663"/>
      <c r="AJ249" s="663"/>
      <c r="AK249" s="663"/>
      <c r="AL249" s="663"/>
      <c r="AM249" s="663"/>
      <c r="AN249" s="663"/>
      <c r="AO249" s="663"/>
      <c r="AP249" s="663"/>
      <c r="AQ249" s="663"/>
      <c r="AR249" s="663"/>
      <c r="AS249" s="826"/>
      <c r="AV249" s="1941" t="s">
        <v>1166</v>
      </c>
    </row>
    <row r="250" spans="1:48" s="685" customFormat="1" ht="12.75" x14ac:dyDescent="0.2">
      <c r="A250" s="1170">
        <v>5681</v>
      </c>
      <c r="B250" s="1989" t="s">
        <v>489</v>
      </c>
      <c r="C250" s="665">
        <f t="shared" ref="C250:C255" si="45">SUM(D250:W250)</f>
        <v>0</v>
      </c>
      <c r="D250" s="663">
        <f>'O4 Summary by Class &amp; Accounts'!E199</f>
        <v>0</v>
      </c>
      <c r="E250" s="663">
        <f>'O4 Summary by Class &amp; Accounts'!F199</f>
        <v>0</v>
      </c>
      <c r="F250" s="663">
        <f>'O4 Summary by Class &amp; Accounts'!G199</f>
        <v>0</v>
      </c>
      <c r="G250" s="663">
        <f>'O4 Summary by Class &amp; Accounts'!H199</f>
        <v>0</v>
      </c>
      <c r="H250" s="663">
        <f>'O4 Summary by Class &amp; Accounts'!I199</f>
        <v>0</v>
      </c>
      <c r="I250" s="663">
        <f>'O4 Summary by Class &amp; Accounts'!J199</f>
        <v>0</v>
      </c>
      <c r="J250" s="663">
        <f>'O4 Summary by Class &amp; Accounts'!K199</f>
        <v>0</v>
      </c>
      <c r="K250" s="663">
        <f>'O4 Summary by Class &amp; Accounts'!L199</f>
        <v>0</v>
      </c>
      <c r="L250" s="663">
        <f>'O4 Summary by Class &amp; Accounts'!M199</f>
        <v>0</v>
      </c>
      <c r="M250" s="663">
        <f>'O4 Summary by Class &amp; Accounts'!N199</f>
        <v>0</v>
      </c>
      <c r="N250" s="663">
        <f>'O4 Summary by Class &amp; Accounts'!O199</f>
        <v>0</v>
      </c>
      <c r="O250" s="663">
        <f>'O4 Summary by Class &amp; Accounts'!P199</f>
        <v>0</v>
      </c>
      <c r="P250" s="663">
        <f>'O4 Summary by Class &amp; Accounts'!Q199</f>
        <v>0</v>
      </c>
      <c r="Q250" s="663">
        <f>'O4 Summary by Class &amp; Accounts'!R199</f>
        <v>0</v>
      </c>
      <c r="R250" s="663">
        <f>'O4 Summary by Class &amp; Accounts'!S199</f>
        <v>0</v>
      </c>
      <c r="S250" s="663">
        <f>'O4 Summary by Class &amp; Accounts'!T199</f>
        <v>0</v>
      </c>
      <c r="T250" s="663">
        <f>'O4 Summary by Class &amp; Accounts'!U199</f>
        <v>0</v>
      </c>
      <c r="U250" s="663">
        <f>'O4 Summary by Class &amp; Accounts'!V199</f>
        <v>0</v>
      </c>
      <c r="V250" s="663">
        <f>'O4 Summary by Class &amp; Accounts'!W199</f>
        <v>0</v>
      </c>
      <c r="W250" s="663">
        <f>'O4 Summary by Class &amp; Accounts'!X199</f>
        <v>0</v>
      </c>
      <c r="X250" s="665">
        <f t="shared" ref="X250:X255" si="46">SUM(D250:W250)</f>
        <v>0</v>
      </c>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826"/>
      <c r="AV250" s="1941"/>
    </row>
    <row r="251" spans="1:48" s="685" customFormat="1" ht="12.75" x14ac:dyDescent="0.2">
      <c r="A251" s="1170">
        <v>5682</v>
      </c>
      <c r="B251" s="1989" t="s">
        <v>489</v>
      </c>
      <c r="C251" s="665">
        <f t="shared" si="45"/>
        <v>0</v>
      </c>
      <c r="D251" s="663">
        <f>'O4 Summary by Class &amp; Accounts'!E200</f>
        <v>0</v>
      </c>
      <c r="E251" s="663">
        <f>'O4 Summary by Class &amp; Accounts'!F200</f>
        <v>0</v>
      </c>
      <c r="F251" s="663">
        <f>'O4 Summary by Class &amp; Accounts'!G200</f>
        <v>0</v>
      </c>
      <c r="G251" s="663">
        <f>'O4 Summary by Class &amp; Accounts'!H200</f>
        <v>0</v>
      </c>
      <c r="H251" s="663">
        <f>'O4 Summary by Class &amp; Accounts'!I200</f>
        <v>0</v>
      </c>
      <c r="I251" s="663">
        <f>'O4 Summary by Class &amp; Accounts'!J200</f>
        <v>0</v>
      </c>
      <c r="J251" s="663">
        <f>'O4 Summary by Class &amp; Accounts'!K200</f>
        <v>0</v>
      </c>
      <c r="K251" s="663">
        <f>'O4 Summary by Class &amp; Accounts'!L200</f>
        <v>0</v>
      </c>
      <c r="L251" s="663">
        <f>'O4 Summary by Class &amp; Accounts'!M200</f>
        <v>0</v>
      </c>
      <c r="M251" s="663">
        <f>'O4 Summary by Class &amp; Accounts'!N200</f>
        <v>0</v>
      </c>
      <c r="N251" s="663">
        <f>'O4 Summary by Class &amp; Accounts'!O200</f>
        <v>0</v>
      </c>
      <c r="O251" s="663">
        <f>'O4 Summary by Class &amp; Accounts'!P200</f>
        <v>0</v>
      </c>
      <c r="P251" s="663">
        <f>'O4 Summary by Class &amp; Accounts'!Q200</f>
        <v>0</v>
      </c>
      <c r="Q251" s="663">
        <f>'O4 Summary by Class &amp; Accounts'!R200</f>
        <v>0</v>
      </c>
      <c r="R251" s="663">
        <f>'O4 Summary by Class &amp; Accounts'!S200</f>
        <v>0</v>
      </c>
      <c r="S251" s="663">
        <f>'O4 Summary by Class &amp; Accounts'!T200</f>
        <v>0</v>
      </c>
      <c r="T251" s="663">
        <f>'O4 Summary by Class &amp; Accounts'!U200</f>
        <v>0</v>
      </c>
      <c r="U251" s="663">
        <f>'O4 Summary by Class &amp; Accounts'!V200</f>
        <v>0</v>
      </c>
      <c r="V251" s="663">
        <f>'O4 Summary by Class &amp; Accounts'!W200</f>
        <v>0</v>
      </c>
      <c r="W251" s="663">
        <f>'O4 Summary by Class &amp; Accounts'!X200</f>
        <v>0</v>
      </c>
      <c r="X251" s="665">
        <f t="shared" si="46"/>
        <v>0</v>
      </c>
      <c r="Y251" s="663"/>
      <c r="Z251" s="663"/>
      <c r="AA251" s="663"/>
      <c r="AB251" s="663"/>
      <c r="AC251" s="663"/>
      <c r="AD251" s="663"/>
      <c r="AE251" s="663"/>
      <c r="AF251" s="663"/>
      <c r="AG251" s="663"/>
      <c r="AH251" s="663"/>
      <c r="AI251" s="663"/>
      <c r="AJ251" s="663"/>
      <c r="AK251" s="663"/>
      <c r="AL251" s="663"/>
      <c r="AM251" s="663"/>
      <c r="AN251" s="663"/>
      <c r="AO251" s="663"/>
      <c r="AP251" s="663"/>
      <c r="AQ251" s="663"/>
      <c r="AR251" s="663"/>
      <c r="AS251" s="826"/>
      <c r="AV251" s="1941"/>
    </row>
    <row r="252" spans="1:48" s="685" customFormat="1" ht="12.75" x14ac:dyDescent="0.2">
      <c r="A252" s="1170">
        <v>5683</v>
      </c>
      <c r="B252" s="1989" t="s">
        <v>489</v>
      </c>
      <c r="C252" s="665">
        <f t="shared" si="45"/>
        <v>0</v>
      </c>
      <c r="D252" s="663">
        <f>'O4 Summary by Class &amp; Accounts'!E201</f>
        <v>0</v>
      </c>
      <c r="E252" s="663">
        <f>'O4 Summary by Class &amp; Accounts'!F201</f>
        <v>0</v>
      </c>
      <c r="F252" s="663">
        <f>'O4 Summary by Class &amp; Accounts'!G201</f>
        <v>0</v>
      </c>
      <c r="G252" s="663">
        <f>'O4 Summary by Class &amp; Accounts'!H201</f>
        <v>0</v>
      </c>
      <c r="H252" s="663">
        <f>'O4 Summary by Class &amp; Accounts'!I201</f>
        <v>0</v>
      </c>
      <c r="I252" s="663">
        <f>'O4 Summary by Class &amp; Accounts'!J201</f>
        <v>0</v>
      </c>
      <c r="J252" s="663">
        <f>'O4 Summary by Class &amp; Accounts'!K201</f>
        <v>0</v>
      </c>
      <c r="K252" s="663">
        <f>'O4 Summary by Class &amp; Accounts'!L201</f>
        <v>0</v>
      </c>
      <c r="L252" s="663">
        <f>'O4 Summary by Class &amp; Accounts'!M201</f>
        <v>0</v>
      </c>
      <c r="M252" s="663">
        <f>'O4 Summary by Class &amp; Accounts'!N201</f>
        <v>0</v>
      </c>
      <c r="N252" s="663">
        <f>'O4 Summary by Class &amp; Accounts'!O201</f>
        <v>0</v>
      </c>
      <c r="O252" s="663">
        <f>'O4 Summary by Class &amp; Accounts'!P201</f>
        <v>0</v>
      </c>
      <c r="P252" s="663">
        <f>'O4 Summary by Class &amp; Accounts'!Q201</f>
        <v>0</v>
      </c>
      <c r="Q252" s="663">
        <f>'O4 Summary by Class &amp; Accounts'!R201</f>
        <v>0</v>
      </c>
      <c r="R252" s="663">
        <f>'O4 Summary by Class &amp; Accounts'!S201</f>
        <v>0</v>
      </c>
      <c r="S252" s="663">
        <f>'O4 Summary by Class &amp; Accounts'!T201</f>
        <v>0</v>
      </c>
      <c r="T252" s="663">
        <f>'O4 Summary by Class &amp; Accounts'!U201</f>
        <v>0</v>
      </c>
      <c r="U252" s="663">
        <f>'O4 Summary by Class &amp; Accounts'!V201</f>
        <v>0</v>
      </c>
      <c r="V252" s="663">
        <f>'O4 Summary by Class &amp; Accounts'!W201</f>
        <v>0</v>
      </c>
      <c r="W252" s="663">
        <f>'O4 Summary by Class &amp; Accounts'!X201</f>
        <v>0</v>
      </c>
      <c r="X252" s="665">
        <f t="shared" si="46"/>
        <v>0</v>
      </c>
      <c r="Y252" s="663"/>
      <c r="Z252" s="663"/>
      <c r="AA252" s="663"/>
      <c r="AB252" s="663"/>
      <c r="AC252" s="663"/>
      <c r="AD252" s="663"/>
      <c r="AE252" s="663"/>
      <c r="AF252" s="663"/>
      <c r="AG252" s="663"/>
      <c r="AH252" s="663"/>
      <c r="AI252" s="663"/>
      <c r="AJ252" s="663"/>
      <c r="AK252" s="663"/>
      <c r="AL252" s="663"/>
      <c r="AM252" s="663"/>
      <c r="AN252" s="663"/>
      <c r="AO252" s="663"/>
      <c r="AP252" s="663"/>
      <c r="AQ252" s="663"/>
      <c r="AR252" s="663"/>
      <c r="AS252" s="826"/>
      <c r="AV252" s="1941"/>
    </row>
    <row r="253" spans="1:48" s="685" customFormat="1" ht="12.75" x14ac:dyDescent="0.2">
      <c r="A253" s="1170">
        <v>5684</v>
      </c>
      <c r="B253" s="1989" t="s">
        <v>489</v>
      </c>
      <c r="C253" s="665">
        <f t="shared" si="45"/>
        <v>0</v>
      </c>
      <c r="D253" s="663">
        <f>'O4 Summary by Class &amp; Accounts'!E202</f>
        <v>0</v>
      </c>
      <c r="E253" s="663">
        <f>'O4 Summary by Class &amp; Accounts'!F202</f>
        <v>0</v>
      </c>
      <c r="F253" s="663">
        <f>'O4 Summary by Class &amp; Accounts'!G202</f>
        <v>0</v>
      </c>
      <c r="G253" s="663">
        <f>'O4 Summary by Class &amp; Accounts'!H202</f>
        <v>0</v>
      </c>
      <c r="H253" s="663">
        <f>'O4 Summary by Class &amp; Accounts'!I202</f>
        <v>0</v>
      </c>
      <c r="I253" s="663">
        <f>'O4 Summary by Class &amp; Accounts'!J202</f>
        <v>0</v>
      </c>
      <c r="J253" s="663">
        <f>'O4 Summary by Class &amp; Accounts'!K202</f>
        <v>0</v>
      </c>
      <c r="K253" s="663">
        <f>'O4 Summary by Class &amp; Accounts'!L202</f>
        <v>0</v>
      </c>
      <c r="L253" s="663">
        <f>'O4 Summary by Class &amp; Accounts'!M202</f>
        <v>0</v>
      </c>
      <c r="M253" s="663">
        <f>'O4 Summary by Class &amp; Accounts'!N202</f>
        <v>0</v>
      </c>
      <c r="N253" s="663">
        <f>'O4 Summary by Class &amp; Accounts'!O202</f>
        <v>0</v>
      </c>
      <c r="O253" s="663">
        <f>'O4 Summary by Class &amp; Accounts'!P202</f>
        <v>0</v>
      </c>
      <c r="P253" s="663">
        <f>'O4 Summary by Class &amp; Accounts'!Q202</f>
        <v>0</v>
      </c>
      <c r="Q253" s="663">
        <f>'O4 Summary by Class &amp; Accounts'!R202</f>
        <v>0</v>
      </c>
      <c r="R253" s="663">
        <f>'O4 Summary by Class &amp; Accounts'!S202</f>
        <v>0</v>
      </c>
      <c r="S253" s="663">
        <f>'O4 Summary by Class &amp; Accounts'!T202</f>
        <v>0</v>
      </c>
      <c r="T253" s="663">
        <f>'O4 Summary by Class &amp; Accounts'!U202</f>
        <v>0</v>
      </c>
      <c r="U253" s="663">
        <f>'O4 Summary by Class &amp; Accounts'!V202</f>
        <v>0</v>
      </c>
      <c r="V253" s="663">
        <f>'O4 Summary by Class &amp; Accounts'!W202</f>
        <v>0</v>
      </c>
      <c r="W253" s="663">
        <f>'O4 Summary by Class &amp; Accounts'!X202</f>
        <v>0</v>
      </c>
      <c r="X253" s="665">
        <f t="shared" si="46"/>
        <v>0</v>
      </c>
      <c r="Y253" s="663"/>
      <c r="Z253" s="663"/>
      <c r="AA253" s="663"/>
      <c r="AB253" s="663"/>
      <c r="AC253" s="663"/>
      <c r="AD253" s="663"/>
      <c r="AE253" s="663"/>
      <c r="AF253" s="663"/>
      <c r="AG253" s="663"/>
      <c r="AH253" s="663"/>
      <c r="AI253" s="663"/>
      <c r="AJ253" s="663"/>
      <c r="AK253" s="663"/>
      <c r="AL253" s="663"/>
      <c r="AM253" s="663"/>
      <c r="AN253" s="663"/>
      <c r="AO253" s="663"/>
      <c r="AP253" s="663"/>
      <c r="AQ253" s="663"/>
      <c r="AR253" s="663"/>
      <c r="AS253" s="826"/>
      <c r="AV253" s="1941"/>
    </row>
    <row r="254" spans="1:48" s="685" customFormat="1" ht="12.75" x14ac:dyDescent="0.2">
      <c r="A254" s="1170">
        <v>6105</v>
      </c>
      <c r="B254" s="1176" t="s">
        <v>574</v>
      </c>
      <c r="C254" s="665">
        <f t="shared" si="45"/>
        <v>223913.99999999997</v>
      </c>
      <c r="D254" s="663">
        <f>'O4 Summary by Class &amp; Accounts'!E212</f>
        <v>116408.39734197143</v>
      </c>
      <c r="E254" s="663">
        <f>'O4 Summary by Class &amp; Accounts'!F212</f>
        <v>29486.870666137776</v>
      </c>
      <c r="F254" s="663">
        <f>'O4 Summary by Class &amp; Accounts'!G212</f>
        <v>35245.098879391742</v>
      </c>
      <c r="G254" s="663">
        <f>'O4 Summary by Class &amp; Accounts'!H212</f>
        <v>0</v>
      </c>
      <c r="H254" s="663">
        <f>'O4 Summary by Class &amp; Accounts'!I212</f>
        <v>13054.535280511045</v>
      </c>
      <c r="I254" s="663">
        <f>'O4 Summary by Class &amp; Accounts'!J212</f>
        <v>17151.344730601464</v>
      </c>
      <c r="J254" s="663">
        <f>'O4 Summary by Class &amp; Accounts'!K212</f>
        <v>11244.048713377873</v>
      </c>
      <c r="K254" s="663">
        <f>'O4 Summary by Class &amp; Accounts'!L212</f>
        <v>710.42069574772734</v>
      </c>
      <c r="L254" s="663">
        <f>'O4 Summary by Class &amp; Accounts'!M212</f>
        <v>613.28369226091354</v>
      </c>
      <c r="M254" s="663">
        <f>'O4 Summary by Class &amp; Accounts'!N212</f>
        <v>0</v>
      </c>
      <c r="N254" s="663">
        <f>'O4 Summary by Class &amp; Accounts'!O212</f>
        <v>0</v>
      </c>
      <c r="O254" s="663">
        <f>'O4 Summary by Class &amp; Accounts'!P212</f>
        <v>0</v>
      </c>
      <c r="P254" s="663">
        <f>'O4 Summary by Class &amp; Accounts'!Q212</f>
        <v>0</v>
      </c>
      <c r="Q254" s="663">
        <f>'O4 Summary by Class &amp; Accounts'!R212</f>
        <v>0</v>
      </c>
      <c r="R254" s="663">
        <f>'O4 Summary by Class &amp; Accounts'!S212</f>
        <v>0</v>
      </c>
      <c r="S254" s="663">
        <f>'O4 Summary by Class &amp; Accounts'!T212</f>
        <v>0</v>
      </c>
      <c r="T254" s="663">
        <f>'O4 Summary by Class &amp; Accounts'!U212</f>
        <v>0</v>
      </c>
      <c r="U254" s="663">
        <f>'O4 Summary by Class &amp; Accounts'!V212</f>
        <v>0</v>
      </c>
      <c r="V254" s="663">
        <f>'O4 Summary by Class &amp; Accounts'!W212</f>
        <v>0</v>
      </c>
      <c r="W254" s="663">
        <f>'O4 Summary by Class &amp; Accounts'!X212</f>
        <v>0</v>
      </c>
      <c r="X254" s="665">
        <f t="shared" si="46"/>
        <v>223913.99999999997</v>
      </c>
      <c r="Y254" s="663"/>
      <c r="Z254" s="663"/>
      <c r="AA254" s="663"/>
      <c r="AB254" s="663"/>
      <c r="AC254" s="663"/>
      <c r="AD254" s="663"/>
      <c r="AE254" s="663"/>
      <c r="AF254" s="663"/>
      <c r="AG254" s="663"/>
      <c r="AH254" s="663"/>
      <c r="AI254" s="663"/>
      <c r="AJ254" s="663"/>
      <c r="AK254" s="663"/>
      <c r="AL254" s="663"/>
      <c r="AM254" s="663"/>
      <c r="AN254" s="663"/>
      <c r="AO254" s="663"/>
      <c r="AP254" s="663"/>
      <c r="AQ254" s="663"/>
      <c r="AR254" s="663"/>
      <c r="AS254" s="826"/>
      <c r="AV254" s="1941" t="s">
        <v>1271</v>
      </c>
    </row>
    <row r="255" spans="1:48" s="685" customFormat="1" ht="12.75" x14ac:dyDescent="0.2">
      <c r="A255" s="1170">
        <v>6205</v>
      </c>
      <c r="B255" s="1176" t="s">
        <v>577</v>
      </c>
      <c r="C255" s="665">
        <f t="shared" si="45"/>
        <v>0</v>
      </c>
      <c r="D255" s="663">
        <f>'O4 Summary by Class &amp; Accounts'!E214</f>
        <v>0</v>
      </c>
      <c r="E255" s="663">
        <f>'O4 Summary by Class &amp; Accounts'!F214</f>
        <v>0</v>
      </c>
      <c r="F255" s="663">
        <f>'O4 Summary by Class &amp; Accounts'!G214</f>
        <v>0</v>
      </c>
      <c r="G255" s="663">
        <f>'O4 Summary by Class &amp; Accounts'!H214</f>
        <v>0</v>
      </c>
      <c r="H255" s="663">
        <f>'O4 Summary by Class &amp; Accounts'!I214</f>
        <v>0</v>
      </c>
      <c r="I255" s="663">
        <f>'O4 Summary by Class &amp; Accounts'!J214</f>
        <v>0</v>
      </c>
      <c r="J255" s="663">
        <f>'O4 Summary by Class &amp; Accounts'!K214</f>
        <v>0</v>
      </c>
      <c r="K255" s="663">
        <f>'O4 Summary by Class &amp; Accounts'!L214</f>
        <v>0</v>
      </c>
      <c r="L255" s="663">
        <f>'O4 Summary by Class &amp; Accounts'!M214</f>
        <v>0</v>
      </c>
      <c r="M255" s="663">
        <f>'O4 Summary by Class &amp; Accounts'!N214</f>
        <v>0</v>
      </c>
      <c r="N255" s="663">
        <f>'O4 Summary by Class &amp; Accounts'!O214</f>
        <v>0</v>
      </c>
      <c r="O255" s="663">
        <f>'O4 Summary by Class &amp; Accounts'!P214</f>
        <v>0</v>
      </c>
      <c r="P255" s="663">
        <f>'O4 Summary by Class &amp; Accounts'!Q214</f>
        <v>0</v>
      </c>
      <c r="Q255" s="663">
        <f>'O4 Summary by Class &amp; Accounts'!R214</f>
        <v>0</v>
      </c>
      <c r="R255" s="663">
        <f>'O4 Summary by Class &amp; Accounts'!S214</f>
        <v>0</v>
      </c>
      <c r="S255" s="663">
        <f>'O4 Summary by Class &amp; Accounts'!T214</f>
        <v>0</v>
      </c>
      <c r="T255" s="663">
        <f>'O4 Summary by Class &amp; Accounts'!U214</f>
        <v>0</v>
      </c>
      <c r="U255" s="663">
        <f>'O4 Summary by Class &amp; Accounts'!V214</f>
        <v>0</v>
      </c>
      <c r="V255" s="663">
        <f>'O4 Summary by Class &amp; Accounts'!W214</f>
        <v>0</v>
      </c>
      <c r="W255" s="663">
        <f>'O4 Summary by Class &amp; Accounts'!X214</f>
        <v>0</v>
      </c>
      <c r="X255" s="665">
        <f t="shared" si="46"/>
        <v>0</v>
      </c>
      <c r="Y255" s="663"/>
      <c r="Z255" s="663"/>
      <c r="AA255" s="663"/>
      <c r="AB255" s="663"/>
      <c r="AC255" s="663"/>
      <c r="AD255" s="663"/>
      <c r="AE255" s="663"/>
      <c r="AF255" s="663"/>
      <c r="AG255" s="663"/>
      <c r="AH255" s="663"/>
      <c r="AI255" s="663"/>
      <c r="AJ255" s="663"/>
      <c r="AK255" s="663"/>
      <c r="AL255" s="663"/>
      <c r="AM255" s="663"/>
      <c r="AN255" s="663"/>
      <c r="AO255" s="663"/>
      <c r="AP255" s="663"/>
      <c r="AQ255" s="663"/>
      <c r="AR255" s="663"/>
      <c r="AS255" s="826"/>
      <c r="AV255" s="1941" t="s">
        <v>1166</v>
      </c>
    </row>
    <row r="256" spans="1:48" s="789" customFormat="1" ht="12.75" x14ac:dyDescent="0.2">
      <c r="A256" s="1177">
        <v>6210</v>
      </c>
      <c r="B256" s="1178" t="s">
        <v>1040</v>
      </c>
      <c r="C256" s="662">
        <f t="shared" si="43"/>
        <v>0</v>
      </c>
      <c r="D256" s="776">
        <f>'O4 Summary by Class &amp; Accounts'!E215</f>
        <v>0</v>
      </c>
      <c r="E256" s="776">
        <f>'O4 Summary by Class &amp; Accounts'!F215</f>
        <v>0</v>
      </c>
      <c r="F256" s="776">
        <f>'O4 Summary by Class &amp; Accounts'!G215</f>
        <v>0</v>
      </c>
      <c r="G256" s="776">
        <f>'O4 Summary by Class &amp; Accounts'!H215</f>
        <v>0</v>
      </c>
      <c r="H256" s="776">
        <f>'O4 Summary by Class &amp; Accounts'!I215</f>
        <v>0</v>
      </c>
      <c r="I256" s="776">
        <f>'O4 Summary by Class &amp; Accounts'!J215</f>
        <v>0</v>
      </c>
      <c r="J256" s="776">
        <f>'O4 Summary by Class &amp; Accounts'!K215</f>
        <v>0</v>
      </c>
      <c r="K256" s="776">
        <f>'O4 Summary by Class &amp; Accounts'!L215</f>
        <v>0</v>
      </c>
      <c r="L256" s="776">
        <f>'O4 Summary by Class &amp; Accounts'!M215</f>
        <v>0</v>
      </c>
      <c r="M256" s="776">
        <f>'O4 Summary by Class &amp; Accounts'!N215</f>
        <v>0</v>
      </c>
      <c r="N256" s="776">
        <f>'O4 Summary by Class &amp; Accounts'!O215</f>
        <v>0</v>
      </c>
      <c r="O256" s="776">
        <f>'O4 Summary by Class &amp; Accounts'!P215</f>
        <v>0</v>
      </c>
      <c r="P256" s="776">
        <f>'O4 Summary by Class &amp; Accounts'!Q215</f>
        <v>0</v>
      </c>
      <c r="Q256" s="776">
        <f>'O4 Summary by Class &amp; Accounts'!R215</f>
        <v>0</v>
      </c>
      <c r="R256" s="776">
        <f>'O4 Summary by Class &amp; Accounts'!S215</f>
        <v>0</v>
      </c>
      <c r="S256" s="776">
        <f>'O4 Summary by Class &amp; Accounts'!T215</f>
        <v>0</v>
      </c>
      <c r="T256" s="776">
        <f>'O4 Summary by Class &amp; Accounts'!U215</f>
        <v>0</v>
      </c>
      <c r="U256" s="776">
        <f>'O4 Summary by Class &amp; Accounts'!V215</f>
        <v>0</v>
      </c>
      <c r="V256" s="776">
        <f>'O4 Summary by Class &amp; Accounts'!W215</f>
        <v>0</v>
      </c>
      <c r="W256" s="776">
        <f>'O4 Summary by Class &amp; Accounts'!X215</f>
        <v>0</v>
      </c>
      <c r="X256" s="662">
        <f t="shared" si="44"/>
        <v>0</v>
      </c>
      <c r="Y256" s="776"/>
      <c r="Z256" s="776"/>
      <c r="AA256" s="776"/>
      <c r="AB256" s="776"/>
      <c r="AC256" s="776"/>
      <c r="AD256" s="776"/>
      <c r="AE256" s="776"/>
      <c r="AF256" s="776"/>
      <c r="AG256" s="776"/>
      <c r="AH256" s="776"/>
      <c r="AI256" s="776"/>
      <c r="AJ256" s="776"/>
      <c r="AK256" s="776"/>
      <c r="AL256" s="776"/>
      <c r="AM256" s="776"/>
      <c r="AN256" s="776"/>
      <c r="AO256" s="776"/>
      <c r="AP256" s="776"/>
      <c r="AQ256" s="776"/>
      <c r="AR256" s="776"/>
      <c r="AS256" s="1175"/>
      <c r="AV256" s="1941" t="s">
        <v>1166</v>
      </c>
    </row>
    <row r="257" spans="1:66" s="789" customFormat="1" ht="12.75" x14ac:dyDescent="0.2">
      <c r="A257" s="1177">
        <v>6215</v>
      </c>
      <c r="B257" s="1178" t="s">
        <v>1041</v>
      </c>
      <c r="C257" s="662">
        <f>SUM(D257:W257)</f>
        <v>0</v>
      </c>
      <c r="D257" s="776">
        <f>'O4 Summary by Class &amp; Accounts'!E216</f>
        <v>0</v>
      </c>
      <c r="E257" s="776">
        <f>'O4 Summary by Class &amp; Accounts'!F216</f>
        <v>0</v>
      </c>
      <c r="F257" s="776">
        <f>'O4 Summary by Class &amp; Accounts'!G216</f>
        <v>0</v>
      </c>
      <c r="G257" s="776">
        <f>'O4 Summary by Class &amp; Accounts'!H216</f>
        <v>0</v>
      </c>
      <c r="H257" s="776">
        <f>'O4 Summary by Class &amp; Accounts'!I216</f>
        <v>0</v>
      </c>
      <c r="I257" s="776">
        <f>'O4 Summary by Class &amp; Accounts'!J216</f>
        <v>0</v>
      </c>
      <c r="J257" s="776">
        <f>'O4 Summary by Class &amp; Accounts'!K216</f>
        <v>0</v>
      </c>
      <c r="K257" s="776">
        <f>'O4 Summary by Class &amp; Accounts'!L216</f>
        <v>0</v>
      </c>
      <c r="L257" s="776">
        <f>'O4 Summary by Class &amp; Accounts'!M216</f>
        <v>0</v>
      </c>
      <c r="M257" s="776">
        <f>'O4 Summary by Class &amp; Accounts'!N216</f>
        <v>0</v>
      </c>
      <c r="N257" s="776">
        <f>'O4 Summary by Class &amp; Accounts'!O216</f>
        <v>0</v>
      </c>
      <c r="O257" s="776">
        <f>'O4 Summary by Class &amp; Accounts'!P216</f>
        <v>0</v>
      </c>
      <c r="P257" s="776">
        <f>'O4 Summary by Class &amp; Accounts'!Q216</f>
        <v>0</v>
      </c>
      <c r="Q257" s="776">
        <f>'O4 Summary by Class &amp; Accounts'!R216</f>
        <v>0</v>
      </c>
      <c r="R257" s="776">
        <f>'O4 Summary by Class &amp; Accounts'!S216</f>
        <v>0</v>
      </c>
      <c r="S257" s="776">
        <f>'O4 Summary by Class &amp; Accounts'!T216</f>
        <v>0</v>
      </c>
      <c r="T257" s="776">
        <f>'O4 Summary by Class &amp; Accounts'!U216</f>
        <v>0</v>
      </c>
      <c r="U257" s="776">
        <f>'O4 Summary by Class &amp; Accounts'!V216</f>
        <v>0</v>
      </c>
      <c r="V257" s="776">
        <f>'O4 Summary by Class &amp; Accounts'!W216</f>
        <v>0</v>
      </c>
      <c r="W257" s="776">
        <f>'O4 Summary by Class &amp; Accounts'!X216</f>
        <v>0</v>
      </c>
      <c r="X257" s="662">
        <f>SUM(D257:W257)</f>
        <v>0</v>
      </c>
      <c r="Y257" s="776"/>
      <c r="Z257" s="776"/>
      <c r="AA257" s="776"/>
      <c r="AB257" s="776"/>
      <c r="AC257" s="776"/>
      <c r="AD257" s="776"/>
      <c r="AE257" s="776"/>
      <c r="AF257" s="776"/>
      <c r="AG257" s="776"/>
      <c r="AH257" s="776"/>
      <c r="AI257" s="776"/>
      <c r="AJ257" s="776"/>
      <c r="AK257" s="776"/>
      <c r="AL257" s="776"/>
      <c r="AM257" s="776"/>
      <c r="AN257" s="776"/>
      <c r="AO257" s="776"/>
      <c r="AP257" s="776"/>
      <c r="AQ257" s="776"/>
      <c r="AR257" s="776"/>
      <c r="AS257" s="1175"/>
      <c r="AV257" s="1941" t="s">
        <v>1166</v>
      </c>
    </row>
    <row r="258" spans="1:66" s="789" customFormat="1" ht="12.75" x14ac:dyDescent="0.2">
      <c r="A258" s="1179">
        <v>6225</v>
      </c>
      <c r="B258" s="1180" t="s">
        <v>1042</v>
      </c>
      <c r="C258" s="1168">
        <f>SUM(D258:W258)</f>
        <v>0</v>
      </c>
      <c r="D258" s="801">
        <f>'O4 Summary by Class &amp; Accounts'!E217</f>
        <v>0</v>
      </c>
      <c r="E258" s="801">
        <f>'O4 Summary by Class &amp; Accounts'!F217</f>
        <v>0</v>
      </c>
      <c r="F258" s="801">
        <f>'O4 Summary by Class &amp; Accounts'!G217</f>
        <v>0</v>
      </c>
      <c r="G258" s="801">
        <f>'O4 Summary by Class &amp; Accounts'!H217</f>
        <v>0</v>
      </c>
      <c r="H258" s="801">
        <f>'O4 Summary by Class &amp; Accounts'!I217</f>
        <v>0</v>
      </c>
      <c r="I258" s="801">
        <f>'O4 Summary by Class &amp; Accounts'!J217</f>
        <v>0</v>
      </c>
      <c r="J258" s="801">
        <f>'O4 Summary by Class &amp; Accounts'!K217</f>
        <v>0</v>
      </c>
      <c r="K258" s="801">
        <f>'O4 Summary by Class &amp; Accounts'!L217</f>
        <v>0</v>
      </c>
      <c r="L258" s="801">
        <f>'O4 Summary by Class &amp; Accounts'!M217</f>
        <v>0</v>
      </c>
      <c r="M258" s="801">
        <f>'O4 Summary by Class &amp; Accounts'!N217</f>
        <v>0</v>
      </c>
      <c r="N258" s="801">
        <f>'O4 Summary by Class &amp; Accounts'!O217</f>
        <v>0</v>
      </c>
      <c r="O258" s="801">
        <f>'O4 Summary by Class &amp; Accounts'!P217</f>
        <v>0</v>
      </c>
      <c r="P258" s="801">
        <f>'O4 Summary by Class &amp; Accounts'!Q217</f>
        <v>0</v>
      </c>
      <c r="Q258" s="801">
        <f>'O4 Summary by Class &amp; Accounts'!R217</f>
        <v>0</v>
      </c>
      <c r="R258" s="801">
        <f>'O4 Summary by Class &amp; Accounts'!S217</f>
        <v>0</v>
      </c>
      <c r="S258" s="801">
        <f>'O4 Summary by Class &amp; Accounts'!T217</f>
        <v>0</v>
      </c>
      <c r="T258" s="801">
        <f>'O4 Summary by Class &amp; Accounts'!U217</f>
        <v>0</v>
      </c>
      <c r="U258" s="801">
        <f>'O4 Summary by Class &amp; Accounts'!V217</f>
        <v>0</v>
      </c>
      <c r="V258" s="801">
        <f>'O4 Summary by Class &amp; Accounts'!W217</f>
        <v>0</v>
      </c>
      <c r="W258" s="801">
        <f>'O4 Summary by Class &amp; Accounts'!X217</f>
        <v>0</v>
      </c>
      <c r="X258" s="1168">
        <f>SUM(D258:W258)</f>
        <v>0</v>
      </c>
      <c r="Y258" s="776"/>
      <c r="Z258" s="776"/>
      <c r="AA258" s="776"/>
      <c r="AB258" s="776"/>
      <c r="AC258" s="776"/>
      <c r="AD258" s="776"/>
      <c r="AE258" s="776"/>
      <c r="AF258" s="776"/>
      <c r="AG258" s="776"/>
      <c r="AH258" s="776"/>
      <c r="AI258" s="776"/>
      <c r="AJ258" s="776"/>
      <c r="AK258" s="776"/>
      <c r="AL258" s="776"/>
      <c r="AM258" s="776"/>
      <c r="AN258" s="776"/>
      <c r="AO258" s="776"/>
      <c r="AP258" s="776"/>
      <c r="AQ258" s="776"/>
      <c r="AR258" s="776"/>
      <c r="AS258" s="1175"/>
      <c r="AV258" s="1941" t="s">
        <v>1166</v>
      </c>
    </row>
    <row r="259" spans="1:66" s="685" customFormat="1" ht="12.75" x14ac:dyDescent="0.2">
      <c r="A259" s="261"/>
      <c r="B259" s="684"/>
      <c r="C259" s="826"/>
      <c r="D259" s="663"/>
      <c r="E259" s="663"/>
      <c r="F259" s="663"/>
      <c r="G259" s="663"/>
      <c r="H259" s="663"/>
      <c r="I259" s="663"/>
      <c r="J259" s="663"/>
      <c r="K259" s="663"/>
      <c r="L259" s="663"/>
      <c r="M259" s="663"/>
      <c r="N259" s="663"/>
      <c r="O259" s="663"/>
      <c r="P259" s="663"/>
      <c r="Q259" s="663"/>
      <c r="R259" s="663"/>
      <c r="S259" s="663"/>
      <c r="T259" s="663"/>
      <c r="U259" s="663"/>
      <c r="V259" s="663"/>
      <c r="W259" s="663"/>
      <c r="X259" s="665"/>
      <c r="Y259" s="663"/>
      <c r="Z259" s="663"/>
      <c r="AA259" s="663"/>
      <c r="AB259" s="663"/>
      <c r="AC259" s="663"/>
      <c r="AD259" s="663"/>
      <c r="AE259" s="663"/>
      <c r="AF259" s="663"/>
      <c r="AG259" s="663"/>
      <c r="AH259" s="663"/>
      <c r="AI259" s="663"/>
      <c r="AJ259" s="663"/>
      <c r="AK259" s="663"/>
      <c r="AL259" s="663"/>
      <c r="AM259" s="663"/>
      <c r="AN259" s="663"/>
      <c r="AO259" s="663"/>
      <c r="AP259" s="663"/>
      <c r="AQ259" s="663"/>
      <c r="AR259" s="663"/>
      <c r="AS259" s="826"/>
      <c r="AV259" s="1734"/>
    </row>
    <row r="260" spans="1:66" s="685" customFormat="1" ht="12.75" x14ac:dyDescent="0.2">
      <c r="A260" s="261"/>
      <c r="B260" s="718" t="s">
        <v>793</v>
      </c>
      <c r="C260" s="1215">
        <f>SUM(C182:C259)</f>
        <v>13302742</v>
      </c>
      <c r="D260" s="661">
        <f t="shared" ref="D260:X260" si="47">SUM(D182:D259)</f>
        <v>8662240.7722093295</v>
      </c>
      <c r="E260" s="661">
        <f t="shared" si="47"/>
        <v>1571357.8059247045</v>
      </c>
      <c r="F260" s="661">
        <f t="shared" si="47"/>
        <v>1482154.8823081902</v>
      </c>
      <c r="G260" s="661">
        <f t="shared" si="47"/>
        <v>0</v>
      </c>
      <c r="H260" s="661">
        <f t="shared" si="47"/>
        <v>463094.12983509945</v>
      </c>
      <c r="I260" s="661">
        <f t="shared" si="47"/>
        <v>578984.74604535592</v>
      </c>
      <c r="J260" s="661">
        <f t="shared" si="47"/>
        <v>435328.83136083861</v>
      </c>
      <c r="K260" s="661">
        <f t="shared" si="47"/>
        <v>28679.251333509441</v>
      </c>
      <c r="L260" s="661">
        <f t="shared" si="47"/>
        <v>80901.580982973435</v>
      </c>
      <c r="M260" s="661">
        <f t="shared" si="47"/>
        <v>0</v>
      </c>
      <c r="N260" s="661">
        <f t="shared" si="47"/>
        <v>0</v>
      </c>
      <c r="O260" s="661">
        <f t="shared" si="47"/>
        <v>0</v>
      </c>
      <c r="P260" s="661">
        <f t="shared" si="47"/>
        <v>0</v>
      </c>
      <c r="Q260" s="661">
        <f t="shared" si="47"/>
        <v>0</v>
      </c>
      <c r="R260" s="661">
        <f t="shared" si="47"/>
        <v>0</v>
      </c>
      <c r="S260" s="661">
        <f t="shared" si="47"/>
        <v>0</v>
      </c>
      <c r="T260" s="661">
        <f t="shared" si="47"/>
        <v>0</v>
      </c>
      <c r="U260" s="661">
        <f t="shared" si="47"/>
        <v>0</v>
      </c>
      <c r="V260" s="661">
        <f t="shared" si="47"/>
        <v>0</v>
      </c>
      <c r="W260" s="661">
        <f t="shared" si="47"/>
        <v>0</v>
      </c>
      <c r="X260" s="1215">
        <f t="shared" si="47"/>
        <v>13302742</v>
      </c>
      <c r="Y260" s="663"/>
      <c r="Z260" s="663"/>
      <c r="AA260" s="663"/>
      <c r="AB260" s="663"/>
      <c r="AC260" s="663"/>
      <c r="AD260" s="663"/>
      <c r="AE260" s="663"/>
      <c r="AF260" s="663"/>
      <c r="AG260" s="663"/>
      <c r="AH260" s="663"/>
      <c r="AI260" s="663"/>
      <c r="AJ260" s="663"/>
      <c r="AK260" s="663"/>
      <c r="AL260" s="663"/>
      <c r="AM260" s="663"/>
      <c r="AN260" s="663"/>
      <c r="AO260" s="663"/>
      <c r="AP260" s="663"/>
      <c r="AQ260" s="663"/>
      <c r="AR260" s="663"/>
      <c r="AS260" s="826"/>
      <c r="AV260" s="1734"/>
    </row>
    <row r="261" spans="1:66" s="685" customFormat="1" ht="12.75" x14ac:dyDescent="0.2">
      <c r="A261" s="261"/>
      <c r="B261" s="684"/>
      <c r="C261" s="826"/>
      <c r="D261" s="663"/>
      <c r="E261" s="663"/>
      <c r="F261" s="663"/>
      <c r="G261" s="663"/>
      <c r="H261" s="663"/>
      <c r="I261" s="663"/>
      <c r="J261" s="663"/>
      <c r="K261" s="663"/>
      <c r="L261" s="663"/>
      <c r="M261" s="663"/>
      <c r="N261" s="663"/>
      <c r="O261" s="663"/>
      <c r="P261" s="663"/>
      <c r="Q261" s="663"/>
      <c r="R261" s="663"/>
      <c r="S261" s="663"/>
      <c r="T261" s="663"/>
      <c r="U261" s="663"/>
      <c r="V261" s="663"/>
      <c r="W261" s="663"/>
      <c r="X261" s="665"/>
      <c r="Y261" s="663"/>
      <c r="Z261" s="663"/>
      <c r="AA261" s="663"/>
      <c r="AB261" s="663"/>
      <c r="AC261" s="663"/>
      <c r="AD261" s="663"/>
      <c r="AE261" s="663"/>
      <c r="AF261" s="663"/>
      <c r="AG261" s="663"/>
      <c r="AH261" s="663"/>
      <c r="AI261" s="663"/>
      <c r="AJ261" s="663"/>
      <c r="AK261" s="663"/>
      <c r="AL261" s="663"/>
      <c r="AM261" s="663"/>
      <c r="AN261" s="663"/>
      <c r="AO261" s="663"/>
      <c r="AP261" s="663"/>
      <c r="AQ261" s="663"/>
      <c r="AR261" s="663"/>
      <c r="AS261" s="826"/>
      <c r="AV261" s="1734"/>
    </row>
    <row r="262" spans="1:66" s="685" customFormat="1" ht="12.75" x14ac:dyDescent="0.2">
      <c r="A262" s="261"/>
      <c r="C262" s="826"/>
      <c r="D262" s="663"/>
      <c r="E262" s="663"/>
      <c r="F262" s="663"/>
      <c r="G262" s="663"/>
      <c r="H262" s="663"/>
      <c r="I262" s="663"/>
      <c r="J262" s="663"/>
      <c r="K262" s="663"/>
      <c r="L262" s="663"/>
      <c r="M262" s="663"/>
      <c r="N262" s="663"/>
      <c r="O262" s="663"/>
      <c r="P262" s="663"/>
      <c r="Q262" s="663"/>
      <c r="R262" s="663"/>
      <c r="S262" s="663"/>
      <c r="T262" s="663"/>
      <c r="U262" s="663"/>
      <c r="V262" s="663"/>
      <c r="W262" s="663"/>
      <c r="X262" s="665"/>
      <c r="Y262" s="663"/>
      <c r="Z262" s="663"/>
      <c r="AA262" s="663"/>
      <c r="AB262" s="663"/>
      <c r="AC262" s="663"/>
      <c r="AD262" s="663"/>
      <c r="AE262" s="663"/>
      <c r="AF262" s="663"/>
      <c r="AG262" s="663"/>
      <c r="AH262" s="663"/>
      <c r="AI262" s="663"/>
      <c r="AJ262" s="663"/>
      <c r="AK262" s="663"/>
      <c r="AL262" s="663"/>
      <c r="AM262" s="663"/>
      <c r="AN262" s="663"/>
      <c r="AO262" s="663"/>
      <c r="AP262" s="663"/>
      <c r="AQ262" s="663"/>
      <c r="AR262" s="663"/>
      <c r="AS262" s="826"/>
      <c r="AV262" s="1734"/>
    </row>
    <row r="263" spans="1:66" s="1830" customFormat="1" ht="12.75" x14ac:dyDescent="0.2">
      <c r="A263" s="1829"/>
      <c r="C263" s="1831"/>
      <c r="D263" s="1832"/>
      <c r="E263" s="1832"/>
      <c r="F263" s="1832"/>
      <c r="G263" s="1832"/>
      <c r="H263" s="1832"/>
      <c r="I263" s="1832"/>
      <c r="J263" s="1832"/>
      <c r="K263" s="1832"/>
      <c r="L263" s="1832"/>
      <c r="M263" s="1832"/>
      <c r="N263" s="1832"/>
      <c r="O263" s="1832"/>
      <c r="P263" s="1832"/>
      <c r="Q263" s="1832"/>
      <c r="R263" s="1832"/>
      <c r="S263" s="1832"/>
      <c r="T263" s="1832"/>
      <c r="U263" s="1832"/>
      <c r="V263" s="1832"/>
      <c r="W263" s="1832"/>
      <c r="X263" s="1833"/>
      <c r="Y263" s="1832"/>
      <c r="Z263" s="1832"/>
      <c r="AA263" s="1832"/>
      <c r="AB263" s="1832"/>
      <c r="AC263" s="1832"/>
      <c r="AD263" s="1832"/>
      <c r="AE263" s="1832"/>
      <c r="AF263" s="1832"/>
      <c r="AG263" s="1832"/>
      <c r="AH263" s="1832"/>
      <c r="AI263" s="1832"/>
      <c r="AJ263" s="1832"/>
      <c r="AK263" s="1832"/>
      <c r="AL263" s="1832"/>
      <c r="AM263" s="1832"/>
      <c r="AN263" s="1832"/>
      <c r="AO263" s="1832"/>
      <c r="AP263" s="1832"/>
      <c r="AQ263" s="1832"/>
      <c r="AR263" s="1832"/>
      <c r="AS263" s="1831"/>
      <c r="AV263" s="1942"/>
    </row>
    <row r="264" spans="1:66" s="685" customFormat="1" ht="13.5" thickBot="1" x14ac:dyDescent="0.25">
      <c r="A264" s="261"/>
      <c r="C264" s="826"/>
      <c r="D264" s="663"/>
      <c r="E264" s="663"/>
      <c r="F264" s="663"/>
      <c r="G264" s="663"/>
      <c r="H264" s="663"/>
      <c r="I264" s="663"/>
      <c r="J264" s="663"/>
      <c r="K264" s="663"/>
      <c r="L264" s="663"/>
      <c r="M264" s="663"/>
      <c r="N264" s="663"/>
      <c r="O264" s="663"/>
      <c r="P264" s="663"/>
      <c r="Q264" s="663"/>
      <c r="R264" s="663"/>
      <c r="S264" s="663"/>
      <c r="T264" s="663"/>
      <c r="U264" s="663"/>
      <c r="V264" s="663"/>
      <c r="W264" s="663"/>
      <c r="X264" s="665"/>
      <c r="Y264" s="663"/>
      <c r="Z264" s="663"/>
      <c r="AA264" s="663"/>
      <c r="AB264" s="663"/>
      <c r="AC264" s="663"/>
      <c r="AD264" s="663"/>
      <c r="AE264" s="663"/>
      <c r="AF264" s="663"/>
      <c r="AG264" s="663"/>
      <c r="AH264" s="663"/>
      <c r="AI264" s="663"/>
      <c r="AJ264" s="663"/>
      <c r="AK264" s="663"/>
      <c r="AL264" s="663"/>
      <c r="AM264" s="663"/>
      <c r="AN264" s="663"/>
      <c r="AO264" s="663"/>
      <c r="AP264" s="663"/>
      <c r="AQ264" s="663"/>
      <c r="AR264" s="663"/>
      <c r="AS264" s="826"/>
      <c r="AV264" s="1734"/>
    </row>
    <row r="265" spans="1:66" s="685" customFormat="1" ht="18" x14ac:dyDescent="0.2">
      <c r="C265" s="2464" t="s">
        <v>736</v>
      </c>
      <c r="D265" s="2465"/>
      <c r="E265" s="1822"/>
      <c r="F265" s="1822"/>
      <c r="G265" s="1822"/>
      <c r="H265" s="1822"/>
      <c r="I265" s="1822"/>
      <c r="J265" s="1822"/>
      <c r="K265" s="1822"/>
      <c r="L265" s="1822"/>
      <c r="M265" s="1822"/>
      <c r="N265" s="1822"/>
      <c r="O265" s="1822"/>
      <c r="P265" s="1822"/>
      <c r="Q265" s="1822"/>
      <c r="R265" s="1822"/>
      <c r="S265" s="1822"/>
      <c r="T265" s="1822"/>
      <c r="U265" s="1822"/>
      <c r="V265" s="1822"/>
      <c r="W265" s="1822"/>
      <c r="X265" s="1823"/>
      <c r="Y265" s="2464" t="s">
        <v>609</v>
      </c>
      <c r="Z265" s="2465"/>
      <c r="AA265" s="1822"/>
      <c r="AB265" s="1822"/>
      <c r="AC265" s="1822"/>
      <c r="AD265" s="1822"/>
      <c r="AE265" s="1822"/>
      <c r="AF265" s="1822"/>
      <c r="AG265" s="1822"/>
      <c r="AH265" s="1822"/>
      <c r="AI265" s="1822"/>
      <c r="AJ265" s="1822"/>
      <c r="AK265" s="1822"/>
      <c r="AL265" s="1822"/>
      <c r="AM265" s="1822"/>
      <c r="AN265" s="1822"/>
      <c r="AO265" s="1822"/>
      <c r="AP265" s="1822"/>
      <c r="AQ265" s="1822"/>
      <c r="AR265" s="1822"/>
      <c r="AS265" s="1827"/>
      <c r="AV265" s="1734"/>
    </row>
    <row r="266" spans="1:66" s="324" customFormat="1" ht="39" thickBot="1" x14ac:dyDescent="0.25">
      <c r="A266" s="2470" t="s">
        <v>855</v>
      </c>
      <c r="B266" s="2470"/>
      <c r="C266" s="1824" t="str">
        <f>C23</f>
        <v>Demand Total</v>
      </c>
      <c r="D266" s="1825" t="str">
        <f t="shared" ref="D266:AS266" si="48">D23</f>
        <v>Residential</v>
      </c>
      <c r="E266" s="1825" t="str">
        <f t="shared" si="48"/>
        <v>GS &lt;50</v>
      </c>
      <c r="F266" s="1825" t="str">
        <f t="shared" si="48"/>
        <v>GS&gt;50-Regular</v>
      </c>
      <c r="G266" s="1825" t="str">
        <f t="shared" si="48"/>
        <v>GS&gt; 50-TOU</v>
      </c>
      <c r="H266" s="1825" t="str">
        <f t="shared" si="48"/>
        <v>GS &gt;50-Intermediate</v>
      </c>
      <c r="I266" s="1825" t="str">
        <f t="shared" si="48"/>
        <v>Large Use &gt;5MW</v>
      </c>
      <c r="J266" s="1825" t="str">
        <f t="shared" si="48"/>
        <v>Street Light</v>
      </c>
      <c r="K266" s="1825" t="str">
        <f t="shared" si="48"/>
        <v>Sentinel</v>
      </c>
      <c r="L266" s="1825" t="str">
        <f t="shared" si="48"/>
        <v>Unmetered Scattered Load</v>
      </c>
      <c r="M266" s="1825" t="str">
        <f t="shared" si="48"/>
        <v>Embedded Distributor</v>
      </c>
      <c r="N266" s="1825" t="str">
        <f t="shared" si="48"/>
        <v>Back-up/Standby Power</v>
      </c>
      <c r="O266" s="1825" t="str">
        <f t="shared" si="48"/>
        <v>Rate Class 1</v>
      </c>
      <c r="P266" s="1825" t="str">
        <f t="shared" si="48"/>
        <v>Rate class 2</v>
      </c>
      <c r="Q266" s="1825" t="str">
        <f t="shared" si="48"/>
        <v>Rate class 3</v>
      </c>
      <c r="R266" s="1825" t="str">
        <f t="shared" si="48"/>
        <v>Rate class 4</v>
      </c>
      <c r="S266" s="1825" t="str">
        <f t="shared" si="48"/>
        <v>Rate class 5</v>
      </c>
      <c r="T266" s="1825" t="str">
        <f t="shared" si="48"/>
        <v>Rate class 6</v>
      </c>
      <c r="U266" s="1825" t="str">
        <f t="shared" si="48"/>
        <v>Rate class 7</v>
      </c>
      <c r="V266" s="1825" t="str">
        <f t="shared" si="48"/>
        <v>Rate class 8</v>
      </c>
      <c r="W266" s="1825" t="str">
        <f t="shared" si="48"/>
        <v>Rate class 9</v>
      </c>
      <c r="X266" s="1826" t="str">
        <f t="shared" si="48"/>
        <v>Customer Total</v>
      </c>
      <c r="Y266" s="1824" t="str">
        <f>Y23</f>
        <v>Residential</v>
      </c>
      <c r="Z266" s="1825" t="str">
        <f t="shared" si="48"/>
        <v>GS &lt;50</v>
      </c>
      <c r="AA266" s="1825" t="str">
        <f>AA23</f>
        <v>GS&gt;50-Regular</v>
      </c>
      <c r="AB266" s="1825" t="str">
        <f t="shared" si="48"/>
        <v>GS&gt; 50-TOU</v>
      </c>
      <c r="AC266" s="1825" t="str">
        <f t="shared" si="48"/>
        <v>GS &gt;50-Intermediate</v>
      </c>
      <c r="AD266" s="1825" t="str">
        <f t="shared" si="48"/>
        <v>Large Use &gt;5MW</v>
      </c>
      <c r="AE266" s="1825" t="str">
        <f t="shared" si="48"/>
        <v>Street Light</v>
      </c>
      <c r="AF266" s="1825" t="str">
        <f t="shared" si="48"/>
        <v>Sentinel</v>
      </c>
      <c r="AG266" s="1825" t="str">
        <f t="shared" si="48"/>
        <v>Unmetered Scattered Load</v>
      </c>
      <c r="AH266" s="1825" t="str">
        <f t="shared" si="48"/>
        <v>Embedded Distributor</v>
      </c>
      <c r="AI266" s="1825" t="str">
        <f t="shared" si="48"/>
        <v>Back-up/Standby Power</v>
      </c>
      <c r="AJ266" s="1825" t="str">
        <f t="shared" si="48"/>
        <v>Rate Class 1</v>
      </c>
      <c r="AK266" s="1825" t="str">
        <f t="shared" si="48"/>
        <v>Rate class 2</v>
      </c>
      <c r="AL266" s="1825" t="str">
        <f t="shared" si="48"/>
        <v>Rate class 3</v>
      </c>
      <c r="AM266" s="1825" t="str">
        <f t="shared" si="48"/>
        <v>Rate class 4</v>
      </c>
      <c r="AN266" s="1825" t="str">
        <f t="shared" si="48"/>
        <v>Rate class 5</v>
      </c>
      <c r="AO266" s="1825" t="str">
        <f t="shared" si="48"/>
        <v>Rate class 6</v>
      </c>
      <c r="AP266" s="1825" t="str">
        <f t="shared" si="48"/>
        <v>Rate class 7</v>
      </c>
      <c r="AQ266" s="1825" t="str">
        <f t="shared" si="48"/>
        <v>Rate class 8</v>
      </c>
      <c r="AR266" s="1825" t="str">
        <f t="shared" si="48"/>
        <v>Rate class 9</v>
      </c>
      <c r="AS266" s="1826" t="str">
        <f t="shared" si="48"/>
        <v>Total</v>
      </c>
      <c r="AT266" s="1803"/>
      <c r="AU266" s="1803"/>
      <c r="AV266" s="1733"/>
    </row>
    <row r="267" spans="1:66" s="685" customFormat="1" ht="12.75" x14ac:dyDescent="0.2">
      <c r="A267" s="261"/>
      <c r="B267" s="223"/>
      <c r="C267" s="1796"/>
      <c r="D267" s="663"/>
      <c r="E267" s="663"/>
      <c r="F267" s="663"/>
      <c r="G267" s="663"/>
      <c r="H267" s="663"/>
      <c r="I267" s="663"/>
      <c r="J267" s="663"/>
      <c r="K267" s="663"/>
      <c r="L267" s="663"/>
      <c r="M267" s="663"/>
      <c r="N267" s="663"/>
      <c r="O267" s="663"/>
      <c r="P267" s="663"/>
      <c r="Q267" s="663"/>
      <c r="R267" s="663"/>
      <c r="S267" s="663"/>
      <c r="T267" s="663"/>
      <c r="U267" s="663"/>
      <c r="V267" s="663"/>
      <c r="W267" s="663"/>
      <c r="X267" s="665"/>
      <c r="Y267" s="663"/>
      <c r="Z267" s="663"/>
      <c r="AA267" s="663"/>
      <c r="AB267" s="663"/>
      <c r="AC267" s="663"/>
      <c r="AD267" s="663"/>
      <c r="AE267" s="663"/>
      <c r="AF267" s="663"/>
      <c r="AG267" s="663"/>
      <c r="AH267" s="663"/>
      <c r="AI267" s="663"/>
      <c r="AJ267" s="663"/>
      <c r="AK267" s="663"/>
      <c r="AL267" s="663"/>
      <c r="AM267" s="663"/>
      <c r="AN267" s="663"/>
      <c r="AO267" s="663"/>
      <c r="AP267" s="663"/>
      <c r="AQ267" s="663"/>
      <c r="AR267" s="663"/>
      <c r="AS267" s="826"/>
      <c r="AV267" s="1734"/>
    </row>
    <row r="268" spans="1:66" s="685" customFormat="1" ht="12.75" x14ac:dyDescent="0.2">
      <c r="A268" s="261"/>
      <c r="B268" s="223">
        <v>1808</v>
      </c>
      <c r="C268" s="1796">
        <f t="shared" ref="C268:C301" si="49">SUMIF($AV$119:$AV$161, $B268,C$119:C$161)</f>
        <v>500</v>
      </c>
      <c r="D268" s="1796">
        <f t="shared" ref="D268:AS272" si="50">SUMIF($AV$119:$AV$161, $B268,D$119:D$161)</f>
        <v>163.62481406918349</v>
      </c>
      <c r="E268" s="1796">
        <f t="shared" si="50"/>
        <v>43.868988770205902</v>
      </c>
      <c r="F268" s="1796">
        <f t="shared" si="50"/>
        <v>106.11980502108233</v>
      </c>
      <c r="G268" s="1796">
        <f t="shared" si="50"/>
        <v>0</v>
      </c>
      <c r="H268" s="1796">
        <f t="shared" si="50"/>
        <v>70.900455993918953</v>
      </c>
      <c r="I268" s="1796">
        <f t="shared" si="50"/>
        <v>109.26423241336911</v>
      </c>
      <c r="J268" s="1796">
        <f t="shared" si="50"/>
        <v>4.9808608516216735</v>
      </c>
      <c r="K268" s="1796">
        <f t="shared" si="50"/>
        <v>0.31537977844579562</v>
      </c>
      <c r="L268" s="1796">
        <f t="shared" si="50"/>
        <v>0.92546310217276695</v>
      </c>
      <c r="M268" s="1796">
        <f t="shared" si="50"/>
        <v>0</v>
      </c>
      <c r="N268" s="1796">
        <f t="shared" si="50"/>
        <v>0</v>
      </c>
      <c r="O268" s="1796">
        <f t="shared" si="50"/>
        <v>0</v>
      </c>
      <c r="P268" s="1796">
        <f t="shared" si="50"/>
        <v>0</v>
      </c>
      <c r="Q268" s="1796">
        <f t="shared" si="50"/>
        <v>0</v>
      </c>
      <c r="R268" s="1796">
        <f t="shared" si="50"/>
        <v>0</v>
      </c>
      <c r="S268" s="1796">
        <f t="shared" si="50"/>
        <v>0</v>
      </c>
      <c r="T268" s="1796">
        <f t="shared" si="50"/>
        <v>0</v>
      </c>
      <c r="U268" s="1796">
        <f t="shared" si="50"/>
        <v>0</v>
      </c>
      <c r="V268" s="1796">
        <f t="shared" si="50"/>
        <v>0</v>
      </c>
      <c r="W268" s="1796">
        <f t="shared" si="50"/>
        <v>0</v>
      </c>
      <c r="X268" s="1796">
        <f t="shared" si="50"/>
        <v>0</v>
      </c>
      <c r="Y268" s="1796">
        <f t="shared" si="50"/>
        <v>0</v>
      </c>
      <c r="Z268" s="1796">
        <f t="shared" si="50"/>
        <v>0</v>
      </c>
      <c r="AA268" s="1796">
        <f t="shared" si="50"/>
        <v>0</v>
      </c>
      <c r="AB268" s="1796">
        <f t="shared" si="50"/>
        <v>0</v>
      </c>
      <c r="AC268" s="1796">
        <f t="shared" si="50"/>
        <v>0</v>
      </c>
      <c r="AD268" s="1796">
        <f t="shared" si="50"/>
        <v>0</v>
      </c>
      <c r="AE268" s="1796">
        <f t="shared" si="50"/>
        <v>0</v>
      </c>
      <c r="AF268" s="1796">
        <f t="shared" si="50"/>
        <v>0</v>
      </c>
      <c r="AG268" s="1796">
        <f t="shared" si="50"/>
        <v>0</v>
      </c>
      <c r="AH268" s="1796">
        <f t="shared" si="50"/>
        <v>0</v>
      </c>
      <c r="AI268" s="1796">
        <f t="shared" si="50"/>
        <v>0</v>
      </c>
      <c r="AJ268" s="1796">
        <f t="shared" si="50"/>
        <v>0</v>
      </c>
      <c r="AK268" s="1796">
        <f t="shared" si="50"/>
        <v>0</v>
      </c>
      <c r="AL268" s="1796">
        <f t="shared" si="50"/>
        <v>0</v>
      </c>
      <c r="AM268" s="1796">
        <f t="shared" si="50"/>
        <v>0</v>
      </c>
      <c r="AN268" s="1796">
        <f t="shared" si="50"/>
        <v>0</v>
      </c>
      <c r="AO268" s="1796">
        <f t="shared" si="50"/>
        <v>0</v>
      </c>
      <c r="AP268" s="1796">
        <f t="shared" si="50"/>
        <v>0</v>
      </c>
      <c r="AQ268" s="1796">
        <f t="shared" si="50"/>
        <v>0</v>
      </c>
      <c r="AR268" s="1796">
        <f t="shared" si="50"/>
        <v>0</v>
      </c>
      <c r="AS268" s="1796">
        <f t="shared" si="50"/>
        <v>0</v>
      </c>
      <c r="AT268" s="1796"/>
      <c r="AU268" s="1796"/>
      <c r="AV268" s="1943"/>
      <c r="AW268" s="1796"/>
      <c r="AX268" s="1796"/>
      <c r="AY268" s="1796"/>
      <c r="AZ268" s="1796"/>
      <c r="BA268" s="1796"/>
      <c r="BB268" s="1796"/>
      <c r="BC268" s="1796"/>
      <c r="BD268" s="1796"/>
      <c r="BE268" s="1796"/>
      <c r="BF268" s="1796"/>
      <c r="BG268" s="1796"/>
      <c r="BH268" s="1796"/>
      <c r="BI268" s="1796"/>
      <c r="BJ268" s="1796"/>
      <c r="BK268" s="1796"/>
      <c r="BL268" s="1796"/>
      <c r="BM268" s="1796"/>
      <c r="BN268" s="1796"/>
    </row>
    <row r="269" spans="1:66" s="685" customFormat="1" ht="12.75" x14ac:dyDescent="0.2">
      <c r="A269" s="261"/>
      <c r="B269" s="223">
        <v>1815</v>
      </c>
      <c r="C269" s="1796">
        <f t="shared" si="49"/>
        <v>0</v>
      </c>
      <c r="D269" s="1796">
        <f t="shared" ref="D269:R269" si="51">SUMIF($AV$119:$AV$161, $B269,D$119:D$161)</f>
        <v>0</v>
      </c>
      <c r="E269" s="1796">
        <f t="shared" si="51"/>
        <v>0</v>
      </c>
      <c r="F269" s="1796">
        <f t="shared" si="51"/>
        <v>0</v>
      </c>
      <c r="G269" s="1796">
        <f t="shared" si="51"/>
        <v>0</v>
      </c>
      <c r="H269" s="1796">
        <f t="shared" si="51"/>
        <v>0</v>
      </c>
      <c r="I269" s="1796">
        <f t="shared" si="51"/>
        <v>0</v>
      </c>
      <c r="J269" s="1796">
        <f t="shared" si="51"/>
        <v>0</v>
      </c>
      <c r="K269" s="1796">
        <f t="shared" si="51"/>
        <v>0</v>
      </c>
      <c r="L269" s="1796">
        <f t="shared" si="51"/>
        <v>0</v>
      </c>
      <c r="M269" s="1796">
        <f t="shared" si="51"/>
        <v>0</v>
      </c>
      <c r="N269" s="1796">
        <f t="shared" si="51"/>
        <v>0</v>
      </c>
      <c r="O269" s="1796">
        <f t="shared" si="51"/>
        <v>0</v>
      </c>
      <c r="P269" s="1796">
        <f t="shared" si="51"/>
        <v>0</v>
      </c>
      <c r="Q269" s="1796">
        <f t="shared" si="51"/>
        <v>0</v>
      </c>
      <c r="R269" s="1796">
        <f t="shared" si="51"/>
        <v>0</v>
      </c>
      <c r="S269" s="1796">
        <f t="shared" si="50"/>
        <v>0</v>
      </c>
      <c r="T269" s="1796">
        <f t="shared" si="50"/>
        <v>0</v>
      </c>
      <c r="U269" s="1796">
        <f t="shared" si="50"/>
        <v>0</v>
      </c>
      <c r="V269" s="1796">
        <f t="shared" si="50"/>
        <v>0</v>
      </c>
      <c r="W269" s="1796">
        <f t="shared" si="50"/>
        <v>0</v>
      </c>
      <c r="X269" s="1796">
        <f t="shared" si="50"/>
        <v>0</v>
      </c>
      <c r="Y269" s="1796">
        <f t="shared" si="50"/>
        <v>0</v>
      </c>
      <c r="Z269" s="1796">
        <f t="shared" si="50"/>
        <v>0</v>
      </c>
      <c r="AA269" s="1796">
        <f t="shared" si="50"/>
        <v>0</v>
      </c>
      <c r="AB269" s="1796">
        <f t="shared" si="50"/>
        <v>0</v>
      </c>
      <c r="AC269" s="1796">
        <f t="shared" si="50"/>
        <v>0</v>
      </c>
      <c r="AD269" s="1796">
        <f t="shared" si="50"/>
        <v>0</v>
      </c>
      <c r="AE269" s="1796">
        <f t="shared" si="50"/>
        <v>0</v>
      </c>
      <c r="AF269" s="1796">
        <f t="shared" si="50"/>
        <v>0</v>
      </c>
      <c r="AG269" s="1796">
        <f t="shared" si="50"/>
        <v>0</v>
      </c>
      <c r="AH269" s="1796">
        <f t="shared" si="50"/>
        <v>0</v>
      </c>
      <c r="AI269" s="1796">
        <f t="shared" si="50"/>
        <v>0</v>
      </c>
      <c r="AJ269" s="1796">
        <f t="shared" si="50"/>
        <v>0</v>
      </c>
      <c r="AK269" s="1796">
        <f t="shared" si="50"/>
        <v>0</v>
      </c>
      <c r="AL269" s="1796">
        <f t="shared" si="50"/>
        <v>0</v>
      </c>
      <c r="AM269" s="1796">
        <f t="shared" si="50"/>
        <v>0</v>
      </c>
      <c r="AN269" s="1796">
        <f t="shared" si="50"/>
        <v>0</v>
      </c>
      <c r="AO269" s="1796">
        <f t="shared" si="50"/>
        <v>0</v>
      </c>
      <c r="AP269" s="1796">
        <f t="shared" si="50"/>
        <v>0</v>
      </c>
      <c r="AQ269" s="1796">
        <f t="shared" si="50"/>
        <v>0</v>
      </c>
      <c r="AR269" s="1796">
        <f t="shared" si="50"/>
        <v>0</v>
      </c>
      <c r="AS269" s="1796">
        <f t="shared" si="50"/>
        <v>0</v>
      </c>
      <c r="AT269" s="1796"/>
      <c r="AU269" s="1796"/>
      <c r="AV269" s="1943"/>
      <c r="AW269" s="1796"/>
      <c r="AX269" s="1796"/>
      <c r="AY269" s="1796"/>
      <c r="AZ269" s="1796"/>
      <c r="BA269" s="1796"/>
      <c r="BB269" s="1796"/>
      <c r="BC269" s="1796"/>
      <c r="BD269" s="1796"/>
      <c r="BE269" s="1796"/>
      <c r="BF269" s="1796"/>
      <c r="BG269" s="1796"/>
      <c r="BH269" s="1796"/>
      <c r="BI269" s="1796"/>
      <c r="BJ269" s="1796"/>
      <c r="BK269" s="1796"/>
      <c r="BL269" s="1796"/>
      <c r="BM269" s="1796"/>
      <c r="BN269" s="1796"/>
    </row>
    <row r="270" spans="1:66" s="685" customFormat="1" ht="12.75" x14ac:dyDescent="0.2">
      <c r="A270" s="261"/>
      <c r="B270" s="223">
        <v>1820</v>
      </c>
      <c r="C270" s="1796">
        <f t="shared" si="49"/>
        <v>44600</v>
      </c>
      <c r="D270" s="1796">
        <f t="shared" si="50"/>
        <v>12956.296892674431</v>
      </c>
      <c r="E270" s="1796">
        <f t="shared" si="50"/>
        <v>4470.0816589546575</v>
      </c>
      <c r="F270" s="1796">
        <f t="shared" si="50"/>
        <v>10555.390874244622</v>
      </c>
      <c r="G270" s="1796">
        <f t="shared" si="50"/>
        <v>0</v>
      </c>
      <c r="H270" s="1796">
        <f t="shared" si="50"/>
        <v>6749.0879227488786</v>
      </c>
      <c r="I270" s="1796">
        <f t="shared" si="50"/>
        <v>9811.2770876008799</v>
      </c>
      <c r="J270" s="1796">
        <f t="shared" si="50"/>
        <v>0</v>
      </c>
      <c r="K270" s="1796">
        <f t="shared" si="50"/>
        <v>5.0535465100762211</v>
      </c>
      <c r="L270" s="1796">
        <f t="shared" si="50"/>
        <v>52.812017266454916</v>
      </c>
      <c r="M270" s="1796">
        <f t="shared" si="50"/>
        <v>0</v>
      </c>
      <c r="N270" s="1796">
        <f t="shared" si="50"/>
        <v>0</v>
      </c>
      <c r="O270" s="1796">
        <f t="shared" si="50"/>
        <v>0</v>
      </c>
      <c r="P270" s="1796">
        <f t="shared" si="50"/>
        <v>0</v>
      </c>
      <c r="Q270" s="1796">
        <f t="shared" si="50"/>
        <v>0</v>
      </c>
      <c r="R270" s="1796">
        <f t="shared" si="50"/>
        <v>0</v>
      </c>
      <c r="S270" s="1796">
        <f t="shared" si="50"/>
        <v>0</v>
      </c>
      <c r="T270" s="1796">
        <f t="shared" si="50"/>
        <v>0</v>
      </c>
      <c r="U270" s="1796">
        <f t="shared" si="50"/>
        <v>0</v>
      </c>
      <c r="V270" s="1796">
        <f t="shared" si="50"/>
        <v>0</v>
      </c>
      <c r="W270" s="1796">
        <f t="shared" si="50"/>
        <v>0</v>
      </c>
      <c r="X270" s="1796">
        <f t="shared" si="50"/>
        <v>0</v>
      </c>
      <c r="Y270" s="1796">
        <f t="shared" si="50"/>
        <v>0</v>
      </c>
      <c r="Z270" s="1796">
        <f t="shared" si="50"/>
        <v>0</v>
      </c>
      <c r="AA270" s="1796">
        <f t="shared" si="50"/>
        <v>0</v>
      </c>
      <c r="AB270" s="1796">
        <f t="shared" si="50"/>
        <v>0</v>
      </c>
      <c r="AC270" s="1796">
        <f t="shared" si="50"/>
        <v>0</v>
      </c>
      <c r="AD270" s="1796">
        <f t="shared" si="50"/>
        <v>0</v>
      </c>
      <c r="AE270" s="1796">
        <f t="shared" si="50"/>
        <v>0</v>
      </c>
      <c r="AF270" s="1796">
        <f t="shared" si="50"/>
        <v>0</v>
      </c>
      <c r="AG270" s="1796">
        <f t="shared" si="50"/>
        <v>0</v>
      </c>
      <c r="AH270" s="1796">
        <f t="shared" si="50"/>
        <v>0</v>
      </c>
      <c r="AI270" s="1796">
        <f t="shared" si="50"/>
        <v>0</v>
      </c>
      <c r="AJ270" s="1796">
        <f t="shared" si="50"/>
        <v>0</v>
      </c>
      <c r="AK270" s="1796">
        <f t="shared" si="50"/>
        <v>0</v>
      </c>
      <c r="AL270" s="1796">
        <f t="shared" si="50"/>
        <v>0</v>
      </c>
      <c r="AM270" s="1796">
        <f t="shared" si="50"/>
        <v>0</v>
      </c>
      <c r="AN270" s="1796">
        <f t="shared" si="50"/>
        <v>0</v>
      </c>
      <c r="AO270" s="1796">
        <f t="shared" si="50"/>
        <v>0</v>
      </c>
      <c r="AP270" s="1796">
        <f t="shared" si="50"/>
        <v>0</v>
      </c>
      <c r="AQ270" s="1796">
        <f t="shared" si="50"/>
        <v>0</v>
      </c>
      <c r="AR270" s="1796">
        <f t="shared" si="50"/>
        <v>0</v>
      </c>
      <c r="AS270" s="1796">
        <f t="shared" si="50"/>
        <v>0</v>
      </c>
      <c r="AT270" s="1796"/>
      <c r="AU270" s="1796"/>
      <c r="AV270" s="1943"/>
      <c r="AW270" s="1796"/>
      <c r="AX270" s="1796"/>
      <c r="AY270" s="1796"/>
      <c r="AZ270" s="1796"/>
      <c r="BA270" s="1796"/>
      <c r="BB270" s="1796"/>
      <c r="BC270" s="1796"/>
      <c r="BD270" s="1796"/>
      <c r="BE270" s="1796"/>
      <c r="BF270" s="1796"/>
      <c r="BG270" s="1796"/>
      <c r="BH270" s="1796"/>
      <c r="BI270" s="1796"/>
      <c r="BJ270" s="1796"/>
      <c r="BK270" s="1796"/>
      <c r="BL270" s="1796"/>
      <c r="BM270" s="1796"/>
      <c r="BN270" s="1796"/>
    </row>
    <row r="271" spans="1:66" s="685" customFormat="1" ht="12.75" x14ac:dyDescent="0.2">
      <c r="A271" s="726"/>
      <c r="B271" s="223">
        <v>1830</v>
      </c>
      <c r="C271" s="1796">
        <f t="shared" si="49"/>
        <v>5400</v>
      </c>
      <c r="D271" s="1796">
        <f t="shared" si="50"/>
        <v>1886.3282308150854</v>
      </c>
      <c r="E271" s="1796">
        <f t="shared" si="50"/>
        <v>650.80642232754224</v>
      </c>
      <c r="F271" s="1796">
        <f t="shared" si="50"/>
        <v>1410.9972180427114</v>
      </c>
      <c r="G271" s="1796">
        <f t="shared" si="50"/>
        <v>0</v>
      </c>
      <c r="H271" s="1796">
        <f t="shared" si="50"/>
        <v>605.9650946395991</v>
      </c>
      <c r="I271" s="1796">
        <f t="shared" si="50"/>
        <v>837.47829310530358</v>
      </c>
      <c r="J271" s="1796">
        <f t="shared" si="50"/>
        <v>0</v>
      </c>
      <c r="K271" s="1796">
        <f t="shared" si="50"/>
        <v>0.73575401418005815</v>
      </c>
      <c r="L271" s="1796">
        <f t="shared" si="50"/>
        <v>7.6889870555786555</v>
      </c>
      <c r="M271" s="1796">
        <f t="shared" si="50"/>
        <v>0</v>
      </c>
      <c r="N271" s="1796">
        <f t="shared" si="50"/>
        <v>0</v>
      </c>
      <c r="O271" s="1796">
        <f t="shared" si="50"/>
        <v>0</v>
      </c>
      <c r="P271" s="1796">
        <f t="shared" si="50"/>
        <v>0</v>
      </c>
      <c r="Q271" s="1796">
        <f t="shared" si="50"/>
        <v>0</v>
      </c>
      <c r="R271" s="1796">
        <f t="shared" si="50"/>
        <v>0</v>
      </c>
      <c r="S271" s="1796">
        <f t="shared" si="50"/>
        <v>0</v>
      </c>
      <c r="T271" s="1796">
        <f t="shared" si="50"/>
        <v>0</v>
      </c>
      <c r="U271" s="1796">
        <f t="shared" si="50"/>
        <v>0</v>
      </c>
      <c r="V271" s="1796">
        <f t="shared" si="50"/>
        <v>0</v>
      </c>
      <c r="W271" s="1796">
        <f t="shared" si="50"/>
        <v>0</v>
      </c>
      <c r="X271" s="1796">
        <f t="shared" si="50"/>
        <v>2951.4407913169216</v>
      </c>
      <c r="Y271" s="1796">
        <f t="shared" si="50"/>
        <v>2626.2625529687452</v>
      </c>
      <c r="Z271" s="1796">
        <f t="shared" si="50"/>
        <v>289.75389103173012</v>
      </c>
      <c r="AA271" s="1796">
        <f t="shared" si="50"/>
        <v>35.424347316446017</v>
      </c>
      <c r="AB271" s="1796">
        <f t="shared" si="50"/>
        <v>0</v>
      </c>
      <c r="AC271" s="1796">
        <f t="shared" si="50"/>
        <v>0.6915374310301764</v>
      </c>
      <c r="AD271" s="1796">
        <f t="shared" si="50"/>
        <v>0.1728843577575441</v>
      </c>
      <c r="AE271" s="1796">
        <f t="shared" si="50"/>
        <v>590.05469288261736</v>
      </c>
      <c r="AF271" s="1796">
        <f t="shared" si="50"/>
        <v>36.382754376162495</v>
      </c>
      <c r="AG271" s="1796">
        <f t="shared" si="50"/>
        <v>21.257339635510672</v>
      </c>
      <c r="AH271" s="1796">
        <f t="shared" si="50"/>
        <v>0</v>
      </c>
      <c r="AI271" s="1796">
        <f t="shared" si="50"/>
        <v>0</v>
      </c>
      <c r="AJ271" s="1796">
        <f t="shared" si="50"/>
        <v>0</v>
      </c>
      <c r="AK271" s="1796">
        <f t="shared" si="50"/>
        <v>0</v>
      </c>
      <c r="AL271" s="1796">
        <f t="shared" si="50"/>
        <v>0</v>
      </c>
      <c r="AM271" s="1796">
        <f t="shared" si="50"/>
        <v>0</v>
      </c>
      <c r="AN271" s="1796">
        <f t="shared" si="50"/>
        <v>0</v>
      </c>
      <c r="AO271" s="1796">
        <f t="shared" si="50"/>
        <v>0</v>
      </c>
      <c r="AP271" s="1796">
        <f t="shared" si="50"/>
        <v>0</v>
      </c>
      <c r="AQ271" s="1796">
        <f t="shared" si="50"/>
        <v>0</v>
      </c>
      <c r="AR271" s="1796">
        <f t="shared" si="50"/>
        <v>0</v>
      </c>
      <c r="AS271" s="1796">
        <f t="shared" si="50"/>
        <v>0</v>
      </c>
      <c r="AT271" s="1796"/>
      <c r="AU271" s="1796"/>
      <c r="AV271" s="1943"/>
      <c r="AW271" s="1796"/>
      <c r="AX271" s="1796"/>
      <c r="AY271" s="1796"/>
      <c r="AZ271" s="1796"/>
      <c r="BA271" s="1796"/>
      <c r="BB271" s="1796"/>
      <c r="BC271" s="1796"/>
      <c r="BD271" s="1796"/>
      <c r="BE271" s="1796"/>
      <c r="BF271" s="1796"/>
      <c r="BG271" s="1796"/>
      <c r="BH271" s="1796"/>
      <c r="BI271" s="1796"/>
      <c r="BJ271" s="1796"/>
      <c r="BK271" s="1796"/>
      <c r="BL271" s="1796"/>
      <c r="BM271" s="1796"/>
      <c r="BN271" s="1796"/>
    </row>
    <row r="272" spans="1:66" s="685" customFormat="1" ht="12.75" x14ac:dyDescent="0.2">
      <c r="A272" s="726"/>
      <c r="B272" s="223">
        <v>1835</v>
      </c>
      <c r="C272" s="1796">
        <f t="shared" si="49"/>
        <v>40800.000000000007</v>
      </c>
      <c r="D272" s="1796">
        <f t="shared" si="50"/>
        <v>12909.962839615897</v>
      </c>
      <c r="E272" s="1796">
        <f t="shared" si="50"/>
        <v>4454.0958412107711</v>
      </c>
      <c r="F272" s="1796">
        <f t="shared" si="50"/>
        <v>10098.852570774532</v>
      </c>
      <c r="G272" s="1796">
        <f t="shared" si="50"/>
        <v>0</v>
      </c>
      <c r="H272" s="1796">
        <f t="shared" si="50"/>
        <v>5470.8854698090245</v>
      </c>
      <c r="I272" s="1796">
        <f t="shared" si="50"/>
        <v>7808.5446524995696</v>
      </c>
      <c r="J272" s="1796">
        <f t="shared" si="50"/>
        <v>0</v>
      </c>
      <c r="K272" s="1796">
        <f t="shared" si="50"/>
        <v>5.0354741168552817</v>
      </c>
      <c r="L272" s="1796">
        <f t="shared" si="50"/>
        <v>52.623151973352869</v>
      </c>
      <c r="M272" s="1796">
        <f t="shared" si="50"/>
        <v>0</v>
      </c>
      <c r="N272" s="1796">
        <f t="shared" si="50"/>
        <v>0</v>
      </c>
      <c r="O272" s="1796">
        <f t="shared" si="50"/>
        <v>0</v>
      </c>
      <c r="P272" s="1796">
        <f t="shared" si="50"/>
        <v>0</v>
      </c>
      <c r="Q272" s="1796">
        <f t="shared" si="50"/>
        <v>0</v>
      </c>
      <c r="R272" s="1796">
        <f t="shared" si="50"/>
        <v>0</v>
      </c>
      <c r="S272" s="1796">
        <f t="shared" si="50"/>
        <v>0</v>
      </c>
      <c r="T272" s="1796">
        <f t="shared" si="50"/>
        <v>0</v>
      </c>
      <c r="U272" s="1796">
        <f t="shared" si="50"/>
        <v>0</v>
      </c>
      <c r="V272" s="1796">
        <f t="shared" ref="D272:AS276" si="52">SUMIF($AV$119:$AV$161, $B272,V$119:V$161)</f>
        <v>0</v>
      </c>
      <c r="W272" s="1796">
        <f t="shared" si="52"/>
        <v>0</v>
      </c>
      <c r="X272" s="1796">
        <f t="shared" si="52"/>
        <v>22298.814936578612</v>
      </c>
      <c r="Y272" s="1796">
        <f t="shared" si="52"/>
        <v>19840.566891743027</v>
      </c>
      <c r="Z272" s="1796">
        <f t="shared" si="52"/>
        <v>2188.9972313161475</v>
      </c>
      <c r="AA272" s="1796">
        <f t="shared" si="52"/>
        <v>269.25081351943635</v>
      </c>
      <c r="AB272" s="1796">
        <f t="shared" si="52"/>
        <v>0</v>
      </c>
      <c r="AC272" s="1796">
        <f t="shared" si="52"/>
        <v>6.4478099952317161</v>
      </c>
      <c r="AD272" s="1796">
        <f t="shared" si="52"/>
        <v>1.611952498807929</v>
      </c>
      <c r="AE272" s="1796">
        <f t="shared" si="52"/>
        <v>4457.6729735916015</v>
      </c>
      <c r="AF272" s="1796">
        <f t="shared" si="52"/>
        <v>274.85997966582545</v>
      </c>
      <c r="AG272" s="1796">
        <f t="shared" si="52"/>
        <v>160.59234766992051</v>
      </c>
      <c r="AH272" s="1796">
        <f t="shared" si="52"/>
        <v>0</v>
      </c>
      <c r="AI272" s="1796">
        <f t="shared" si="52"/>
        <v>0</v>
      </c>
      <c r="AJ272" s="1796">
        <f t="shared" si="52"/>
        <v>0</v>
      </c>
      <c r="AK272" s="1796">
        <f t="shared" si="52"/>
        <v>0</v>
      </c>
      <c r="AL272" s="1796">
        <f t="shared" si="52"/>
        <v>0</v>
      </c>
      <c r="AM272" s="1796">
        <f t="shared" si="52"/>
        <v>0</v>
      </c>
      <c r="AN272" s="1796">
        <f t="shared" si="52"/>
        <v>0</v>
      </c>
      <c r="AO272" s="1796">
        <f t="shared" si="52"/>
        <v>0</v>
      </c>
      <c r="AP272" s="1796">
        <f t="shared" si="52"/>
        <v>0</v>
      </c>
      <c r="AQ272" s="1796">
        <f t="shared" si="52"/>
        <v>0</v>
      </c>
      <c r="AR272" s="1796">
        <f t="shared" si="52"/>
        <v>0</v>
      </c>
      <c r="AS272" s="1796">
        <f t="shared" si="52"/>
        <v>0</v>
      </c>
      <c r="AT272" s="1796"/>
      <c r="AU272" s="1796"/>
      <c r="AV272" s="1943"/>
      <c r="AW272" s="1796"/>
      <c r="AX272" s="1796"/>
      <c r="AY272" s="1796"/>
      <c r="AZ272" s="1796"/>
      <c r="BA272" s="1796"/>
      <c r="BB272" s="1796"/>
      <c r="BC272" s="1796"/>
      <c r="BD272" s="1796"/>
      <c r="BE272" s="1796"/>
      <c r="BF272" s="1796"/>
      <c r="BG272" s="1796"/>
      <c r="BH272" s="1796"/>
      <c r="BI272" s="1796"/>
      <c r="BJ272" s="1796"/>
      <c r="BK272" s="1796"/>
      <c r="BL272" s="1796"/>
      <c r="BM272" s="1796"/>
      <c r="BN272" s="1796"/>
    </row>
    <row r="273" spans="1:66" s="685" customFormat="1" ht="12.75" x14ac:dyDescent="0.2">
      <c r="A273" s="726"/>
      <c r="B273" s="223">
        <v>1840</v>
      </c>
      <c r="C273" s="1796">
        <f t="shared" si="49"/>
        <v>0</v>
      </c>
      <c r="D273" s="1796">
        <f t="shared" si="52"/>
        <v>0</v>
      </c>
      <c r="E273" s="1796">
        <f t="shared" si="52"/>
        <v>0</v>
      </c>
      <c r="F273" s="1796">
        <f t="shared" si="52"/>
        <v>0</v>
      </c>
      <c r="G273" s="1796">
        <f t="shared" si="52"/>
        <v>0</v>
      </c>
      <c r="H273" s="1796">
        <f t="shared" si="52"/>
        <v>0</v>
      </c>
      <c r="I273" s="1796">
        <f t="shared" si="52"/>
        <v>0</v>
      </c>
      <c r="J273" s="1796">
        <f t="shared" si="52"/>
        <v>0</v>
      </c>
      <c r="K273" s="1796">
        <f t="shared" si="52"/>
        <v>0</v>
      </c>
      <c r="L273" s="1796">
        <f t="shared" si="52"/>
        <v>0</v>
      </c>
      <c r="M273" s="1796">
        <f t="shared" si="52"/>
        <v>0</v>
      </c>
      <c r="N273" s="1796">
        <f t="shared" si="52"/>
        <v>0</v>
      </c>
      <c r="O273" s="1796">
        <f t="shared" si="52"/>
        <v>0</v>
      </c>
      <c r="P273" s="1796">
        <f t="shared" si="52"/>
        <v>0</v>
      </c>
      <c r="Q273" s="1796">
        <f t="shared" si="52"/>
        <v>0</v>
      </c>
      <c r="R273" s="1796">
        <f t="shared" si="52"/>
        <v>0</v>
      </c>
      <c r="S273" s="1796">
        <f t="shared" si="52"/>
        <v>0</v>
      </c>
      <c r="T273" s="1796">
        <f t="shared" si="52"/>
        <v>0</v>
      </c>
      <c r="U273" s="1796">
        <f t="shared" si="52"/>
        <v>0</v>
      </c>
      <c r="V273" s="1796">
        <f t="shared" si="52"/>
        <v>0</v>
      </c>
      <c r="W273" s="1796">
        <f t="shared" si="52"/>
        <v>0</v>
      </c>
      <c r="X273" s="1796">
        <f t="shared" si="52"/>
        <v>0</v>
      </c>
      <c r="Y273" s="1796">
        <f t="shared" si="52"/>
        <v>0</v>
      </c>
      <c r="Z273" s="1796">
        <f t="shared" si="52"/>
        <v>0</v>
      </c>
      <c r="AA273" s="1796">
        <f t="shared" si="52"/>
        <v>0</v>
      </c>
      <c r="AB273" s="1796">
        <f t="shared" si="52"/>
        <v>0</v>
      </c>
      <c r="AC273" s="1796">
        <f t="shared" si="52"/>
        <v>0</v>
      </c>
      <c r="AD273" s="1796">
        <f t="shared" si="52"/>
        <v>0</v>
      </c>
      <c r="AE273" s="1796">
        <f t="shared" si="52"/>
        <v>0</v>
      </c>
      <c r="AF273" s="1796">
        <f t="shared" si="52"/>
        <v>0</v>
      </c>
      <c r="AG273" s="1796">
        <f t="shared" si="52"/>
        <v>0</v>
      </c>
      <c r="AH273" s="1796">
        <f t="shared" si="52"/>
        <v>0</v>
      </c>
      <c r="AI273" s="1796">
        <f t="shared" si="52"/>
        <v>0</v>
      </c>
      <c r="AJ273" s="1796">
        <f t="shared" si="52"/>
        <v>0</v>
      </c>
      <c r="AK273" s="1796">
        <f t="shared" si="52"/>
        <v>0</v>
      </c>
      <c r="AL273" s="1796">
        <f t="shared" si="52"/>
        <v>0</v>
      </c>
      <c r="AM273" s="1796">
        <f t="shared" si="52"/>
        <v>0</v>
      </c>
      <c r="AN273" s="1796">
        <f t="shared" si="52"/>
        <v>0</v>
      </c>
      <c r="AO273" s="1796">
        <f t="shared" si="52"/>
        <v>0</v>
      </c>
      <c r="AP273" s="1796">
        <f t="shared" si="52"/>
        <v>0</v>
      </c>
      <c r="AQ273" s="1796">
        <f t="shared" si="52"/>
        <v>0</v>
      </c>
      <c r="AR273" s="1796">
        <f t="shared" si="52"/>
        <v>0</v>
      </c>
      <c r="AS273" s="1796">
        <f t="shared" si="52"/>
        <v>0</v>
      </c>
      <c r="AT273" s="1796"/>
      <c r="AU273" s="1796"/>
      <c r="AV273" s="1943"/>
      <c r="AW273" s="1796"/>
      <c r="AX273" s="1796"/>
      <c r="AY273" s="1796"/>
      <c r="AZ273" s="1796"/>
      <c r="BA273" s="1796"/>
      <c r="BB273" s="1796"/>
      <c r="BC273" s="1796"/>
      <c r="BD273" s="1796"/>
      <c r="BE273" s="1796"/>
      <c r="BF273" s="1796"/>
      <c r="BG273" s="1796"/>
      <c r="BH273" s="1796"/>
      <c r="BI273" s="1796"/>
      <c r="BJ273" s="1796"/>
      <c r="BK273" s="1796"/>
      <c r="BL273" s="1796"/>
      <c r="BM273" s="1796"/>
      <c r="BN273" s="1796"/>
    </row>
    <row r="274" spans="1:66" s="685" customFormat="1" ht="12.75" x14ac:dyDescent="0.2">
      <c r="A274" s="726"/>
      <c r="B274" s="223">
        <v>1845</v>
      </c>
      <c r="C274" s="1796">
        <f t="shared" si="49"/>
        <v>11520</v>
      </c>
      <c r="D274" s="1796">
        <f t="shared" si="52"/>
        <v>4885.5326064078472</v>
      </c>
      <c r="E274" s="1796">
        <f t="shared" si="52"/>
        <v>1685.568791687416</v>
      </c>
      <c r="F274" s="1796">
        <f t="shared" si="52"/>
        <v>3370.7789271851334</v>
      </c>
      <c r="G274" s="1796">
        <f t="shared" si="52"/>
        <v>0</v>
      </c>
      <c r="H274" s="1796">
        <f t="shared" si="52"/>
        <v>720.00947157421194</v>
      </c>
      <c r="I274" s="1796">
        <f t="shared" si="52"/>
        <v>836.29038063281394</v>
      </c>
      <c r="J274" s="1796">
        <f t="shared" si="52"/>
        <v>0</v>
      </c>
      <c r="K274" s="1796">
        <f t="shared" si="52"/>
        <v>1.9055804646569521</v>
      </c>
      <c r="L274" s="1796">
        <f t="shared" si="52"/>
        <v>19.914242047920567</v>
      </c>
      <c r="M274" s="1796">
        <f t="shared" si="52"/>
        <v>0</v>
      </c>
      <c r="N274" s="1796">
        <f t="shared" si="52"/>
        <v>0</v>
      </c>
      <c r="O274" s="1796">
        <f t="shared" si="52"/>
        <v>0</v>
      </c>
      <c r="P274" s="1796">
        <f t="shared" si="52"/>
        <v>0</v>
      </c>
      <c r="Q274" s="1796">
        <f t="shared" si="52"/>
        <v>0</v>
      </c>
      <c r="R274" s="1796">
        <f t="shared" si="52"/>
        <v>0</v>
      </c>
      <c r="S274" s="1796">
        <f t="shared" si="52"/>
        <v>0</v>
      </c>
      <c r="T274" s="1796">
        <f t="shared" si="52"/>
        <v>0</v>
      </c>
      <c r="U274" s="1796">
        <f t="shared" si="52"/>
        <v>0</v>
      </c>
      <c r="V274" s="1796">
        <f t="shared" si="52"/>
        <v>0</v>
      </c>
      <c r="W274" s="1796">
        <f t="shared" si="52"/>
        <v>0</v>
      </c>
      <c r="X274" s="1796">
        <f t="shared" si="52"/>
        <v>6297.0230200745427</v>
      </c>
      <c r="Y274" s="1796">
        <f t="shared" si="52"/>
        <v>5604.1730596087209</v>
      </c>
      <c r="Z274" s="1796">
        <f t="shared" si="52"/>
        <v>618.3048790004766</v>
      </c>
      <c r="AA274" s="1796">
        <f t="shared" si="52"/>
        <v>74.545081465345234</v>
      </c>
      <c r="AB274" s="1796">
        <f t="shared" si="52"/>
        <v>0</v>
      </c>
      <c r="AC274" s="1796">
        <f t="shared" si="52"/>
        <v>0.69055652687268698</v>
      </c>
      <c r="AD274" s="1796">
        <f t="shared" si="52"/>
        <v>0.17263913171817175</v>
      </c>
      <c r="AE274" s="1796">
        <f t="shared" si="52"/>
        <v>1259.1157764521556</v>
      </c>
      <c r="AF274" s="1796">
        <f t="shared" si="52"/>
        <v>77.637040393682852</v>
      </c>
      <c r="AG274" s="1796">
        <f t="shared" si="52"/>
        <v>45.360967421028178</v>
      </c>
      <c r="AH274" s="1796">
        <f t="shared" si="52"/>
        <v>0</v>
      </c>
      <c r="AI274" s="1796">
        <f t="shared" si="52"/>
        <v>0</v>
      </c>
      <c r="AJ274" s="1796">
        <f t="shared" si="52"/>
        <v>0</v>
      </c>
      <c r="AK274" s="1796">
        <f t="shared" si="52"/>
        <v>0</v>
      </c>
      <c r="AL274" s="1796">
        <f t="shared" si="52"/>
        <v>0</v>
      </c>
      <c r="AM274" s="1796">
        <f t="shared" si="52"/>
        <v>0</v>
      </c>
      <c r="AN274" s="1796">
        <f t="shared" si="52"/>
        <v>0</v>
      </c>
      <c r="AO274" s="1796">
        <f t="shared" si="52"/>
        <v>0</v>
      </c>
      <c r="AP274" s="1796">
        <f t="shared" si="52"/>
        <v>0</v>
      </c>
      <c r="AQ274" s="1796">
        <f t="shared" si="52"/>
        <v>0</v>
      </c>
      <c r="AR274" s="1796">
        <f t="shared" si="52"/>
        <v>0</v>
      </c>
      <c r="AS274" s="1796">
        <f t="shared" si="52"/>
        <v>0</v>
      </c>
      <c r="AT274" s="1796"/>
      <c r="AU274" s="1796"/>
      <c r="AV274" s="1943"/>
      <c r="AW274" s="1796"/>
      <c r="AX274" s="1796"/>
      <c r="AY274" s="1796"/>
      <c r="AZ274" s="1796"/>
      <c r="BA274" s="1796"/>
      <c r="BB274" s="1796"/>
      <c r="BC274" s="1796"/>
      <c r="BD274" s="1796"/>
      <c r="BE274" s="1796"/>
      <c r="BF274" s="1796"/>
      <c r="BG274" s="1796"/>
      <c r="BH274" s="1796"/>
      <c r="BI274" s="1796"/>
      <c r="BJ274" s="1796"/>
      <c r="BK274" s="1796"/>
      <c r="BL274" s="1796"/>
      <c r="BM274" s="1796"/>
      <c r="BN274" s="1796"/>
    </row>
    <row r="275" spans="1:66" s="685" customFormat="1" ht="12.75" x14ac:dyDescent="0.2">
      <c r="A275" s="726"/>
      <c r="B275" s="223">
        <v>1850</v>
      </c>
      <c r="C275" s="1796">
        <f t="shared" si="49"/>
        <v>16499.999999999996</v>
      </c>
      <c r="D275" s="1796">
        <f t="shared" si="52"/>
        <v>8083.1873414100137</v>
      </c>
      <c r="E275" s="1796">
        <f t="shared" si="52"/>
        <v>2788.7989739692443</v>
      </c>
      <c r="F275" s="1796">
        <f t="shared" si="52"/>
        <v>5282.509765207622</v>
      </c>
      <c r="G275" s="1796">
        <f t="shared" si="52"/>
        <v>0</v>
      </c>
      <c r="H275" s="1796">
        <f t="shared" si="52"/>
        <v>309.40269415588818</v>
      </c>
      <c r="I275" s="1796">
        <f t="shared" si="52"/>
        <v>0</v>
      </c>
      <c r="J275" s="1796">
        <f t="shared" si="52"/>
        <v>0</v>
      </c>
      <c r="K275" s="1796">
        <f t="shared" si="52"/>
        <v>3.1528116033348237</v>
      </c>
      <c r="L275" s="1796">
        <f t="shared" si="52"/>
        <v>32.948413653896843</v>
      </c>
      <c r="M275" s="1796">
        <f t="shared" si="52"/>
        <v>0</v>
      </c>
      <c r="N275" s="1796">
        <f t="shared" si="52"/>
        <v>0</v>
      </c>
      <c r="O275" s="1796">
        <f t="shared" si="52"/>
        <v>0</v>
      </c>
      <c r="P275" s="1796">
        <f t="shared" si="52"/>
        <v>0</v>
      </c>
      <c r="Q275" s="1796">
        <f t="shared" si="52"/>
        <v>0</v>
      </c>
      <c r="R275" s="1796">
        <f t="shared" si="52"/>
        <v>0</v>
      </c>
      <c r="S275" s="1796">
        <f t="shared" si="52"/>
        <v>0</v>
      </c>
      <c r="T275" s="1796">
        <f t="shared" si="52"/>
        <v>0</v>
      </c>
      <c r="U275" s="1796">
        <f t="shared" si="52"/>
        <v>0</v>
      </c>
      <c r="V275" s="1796">
        <f t="shared" si="52"/>
        <v>0</v>
      </c>
      <c r="W275" s="1796">
        <f t="shared" si="52"/>
        <v>0</v>
      </c>
      <c r="X275" s="1796">
        <f t="shared" si="52"/>
        <v>9019.9500113610557</v>
      </c>
      <c r="Y275" s="1796">
        <f t="shared" si="52"/>
        <v>8028.6753010679395</v>
      </c>
      <c r="Z275" s="1796">
        <f t="shared" si="52"/>
        <v>885.79868211770054</v>
      </c>
      <c r="AA275" s="1796">
        <f t="shared" si="52"/>
        <v>105.47602817541468</v>
      </c>
      <c r="AB275" s="1796">
        <f t="shared" si="52"/>
        <v>0</v>
      </c>
      <c r="AC275" s="1796">
        <f t="shared" si="52"/>
        <v>0</v>
      </c>
      <c r="AD275" s="1796">
        <f t="shared" si="52"/>
        <v>0</v>
      </c>
      <c r="AE275" s="1796">
        <f t="shared" si="52"/>
        <v>1803.8400363553737</v>
      </c>
      <c r="AF275" s="1796">
        <f t="shared" si="52"/>
        <v>111.2247216541695</v>
      </c>
      <c r="AG275" s="1796">
        <f t="shared" si="52"/>
        <v>64.985230629402409</v>
      </c>
      <c r="AH275" s="1796">
        <f t="shared" si="52"/>
        <v>0</v>
      </c>
      <c r="AI275" s="1796">
        <f t="shared" si="52"/>
        <v>0</v>
      </c>
      <c r="AJ275" s="1796">
        <f t="shared" si="52"/>
        <v>0</v>
      </c>
      <c r="AK275" s="1796">
        <f t="shared" si="52"/>
        <v>0</v>
      </c>
      <c r="AL275" s="1796">
        <f t="shared" si="52"/>
        <v>0</v>
      </c>
      <c r="AM275" s="1796">
        <f t="shared" si="52"/>
        <v>0</v>
      </c>
      <c r="AN275" s="1796">
        <f t="shared" si="52"/>
        <v>0</v>
      </c>
      <c r="AO275" s="1796">
        <f t="shared" si="52"/>
        <v>0</v>
      </c>
      <c r="AP275" s="1796">
        <f t="shared" si="52"/>
        <v>0</v>
      </c>
      <c r="AQ275" s="1796">
        <f t="shared" si="52"/>
        <v>0</v>
      </c>
      <c r="AR275" s="1796">
        <f t="shared" si="52"/>
        <v>0</v>
      </c>
      <c r="AS275" s="1796">
        <f t="shared" si="52"/>
        <v>0</v>
      </c>
      <c r="AT275" s="1796"/>
      <c r="AU275" s="1796"/>
      <c r="AV275" s="1943"/>
      <c r="AW275" s="1796"/>
      <c r="AX275" s="1796"/>
      <c r="AY275" s="1796"/>
      <c r="AZ275" s="1796"/>
      <c r="BA275" s="1796"/>
      <c r="BB275" s="1796"/>
      <c r="BC275" s="1796"/>
      <c r="BD275" s="1796"/>
      <c r="BE275" s="1796"/>
      <c r="BF275" s="1796"/>
      <c r="BG275" s="1796"/>
      <c r="BH275" s="1796"/>
      <c r="BI275" s="1796"/>
      <c r="BJ275" s="1796"/>
      <c r="BK275" s="1796"/>
      <c r="BL275" s="1796"/>
      <c r="BM275" s="1796"/>
      <c r="BN275" s="1796"/>
    </row>
    <row r="276" spans="1:66" s="685" customFormat="1" ht="12.75" x14ac:dyDescent="0.2">
      <c r="A276" s="726"/>
      <c r="B276" s="223">
        <v>1855</v>
      </c>
      <c r="C276" s="1796">
        <f t="shared" si="49"/>
        <v>0</v>
      </c>
      <c r="D276" s="1796">
        <f t="shared" si="52"/>
        <v>0</v>
      </c>
      <c r="E276" s="1796">
        <f t="shared" si="52"/>
        <v>0</v>
      </c>
      <c r="F276" s="1796">
        <f t="shared" si="52"/>
        <v>0</v>
      </c>
      <c r="G276" s="1796">
        <f t="shared" si="52"/>
        <v>0</v>
      </c>
      <c r="H276" s="1796">
        <f t="shared" si="52"/>
        <v>0</v>
      </c>
      <c r="I276" s="1796">
        <f t="shared" si="52"/>
        <v>0</v>
      </c>
      <c r="J276" s="1796">
        <f t="shared" si="52"/>
        <v>0</v>
      </c>
      <c r="K276" s="1796">
        <f t="shared" si="52"/>
        <v>0</v>
      </c>
      <c r="L276" s="1796">
        <f t="shared" si="52"/>
        <v>0</v>
      </c>
      <c r="M276" s="1796">
        <f t="shared" si="52"/>
        <v>0</v>
      </c>
      <c r="N276" s="1796">
        <f t="shared" si="52"/>
        <v>0</v>
      </c>
      <c r="O276" s="1796">
        <f t="shared" si="52"/>
        <v>0</v>
      </c>
      <c r="P276" s="1796">
        <f t="shared" si="52"/>
        <v>0</v>
      </c>
      <c r="Q276" s="1796">
        <f t="shared" si="52"/>
        <v>0</v>
      </c>
      <c r="R276" s="1796">
        <f t="shared" si="52"/>
        <v>0</v>
      </c>
      <c r="S276" s="1796">
        <f t="shared" si="52"/>
        <v>0</v>
      </c>
      <c r="T276" s="1796">
        <f t="shared" si="52"/>
        <v>0</v>
      </c>
      <c r="U276" s="1796">
        <f t="shared" si="52"/>
        <v>0</v>
      </c>
      <c r="V276" s="1796">
        <f t="shared" si="52"/>
        <v>0</v>
      </c>
      <c r="W276" s="1796">
        <f t="shared" si="52"/>
        <v>0</v>
      </c>
      <c r="X276" s="1796">
        <f t="shared" si="52"/>
        <v>400</v>
      </c>
      <c r="Y276" s="1796">
        <f t="shared" ref="D276:AS280" si="53">SUMIF($AV$119:$AV$161, $B276,Y$119:Y$161)</f>
        <v>400</v>
      </c>
      <c r="Z276" s="1796">
        <f t="shared" si="53"/>
        <v>0</v>
      </c>
      <c r="AA276" s="1796">
        <f t="shared" si="53"/>
        <v>0</v>
      </c>
      <c r="AB276" s="1796">
        <f t="shared" si="53"/>
        <v>0</v>
      </c>
      <c r="AC276" s="1796">
        <f t="shared" si="53"/>
        <v>0</v>
      </c>
      <c r="AD276" s="1796">
        <f t="shared" si="53"/>
        <v>0</v>
      </c>
      <c r="AE276" s="1796">
        <f t="shared" si="53"/>
        <v>0</v>
      </c>
      <c r="AF276" s="1796">
        <f t="shared" si="53"/>
        <v>0</v>
      </c>
      <c r="AG276" s="1796">
        <f t="shared" si="53"/>
        <v>0</v>
      </c>
      <c r="AH276" s="1796">
        <f t="shared" si="53"/>
        <v>0</v>
      </c>
      <c r="AI276" s="1796">
        <f t="shared" si="53"/>
        <v>0</v>
      </c>
      <c r="AJ276" s="1796">
        <f t="shared" si="53"/>
        <v>0</v>
      </c>
      <c r="AK276" s="1796">
        <f t="shared" si="53"/>
        <v>0</v>
      </c>
      <c r="AL276" s="1796">
        <f t="shared" si="53"/>
        <v>0</v>
      </c>
      <c r="AM276" s="1796">
        <f t="shared" si="53"/>
        <v>0</v>
      </c>
      <c r="AN276" s="1796">
        <f t="shared" si="53"/>
        <v>0</v>
      </c>
      <c r="AO276" s="1796">
        <f t="shared" si="53"/>
        <v>0</v>
      </c>
      <c r="AP276" s="1796">
        <f t="shared" si="53"/>
        <v>0</v>
      </c>
      <c r="AQ276" s="1796">
        <f t="shared" si="53"/>
        <v>0</v>
      </c>
      <c r="AR276" s="1796">
        <f t="shared" si="53"/>
        <v>0</v>
      </c>
      <c r="AS276" s="1796">
        <f t="shared" si="53"/>
        <v>0</v>
      </c>
      <c r="AT276" s="1796"/>
      <c r="AU276" s="1796"/>
      <c r="AV276" s="1943"/>
      <c r="AW276" s="1796"/>
      <c r="AX276" s="1796"/>
      <c r="AY276" s="1796"/>
      <c r="AZ276" s="1796"/>
      <c r="BA276" s="1796"/>
      <c r="BB276" s="1796"/>
      <c r="BC276" s="1796"/>
      <c r="BD276" s="1796"/>
      <c r="BE276" s="1796"/>
      <c r="BF276" s="1796"/>
      <c r="BG276" s="1796"/>
      <c r="BH276" s="1796"/>
      <c r="BI276" s="1796"/>
      <c r="BJ276" s="1796"/>
      <c r="BK276" s="1796"/>
      <c r="BL276" s="1796"/>
      <c r="BM276" s="1796"/>
      <c r="BN276" s="1796"/>
    </row>
    <row r="277" spans="1:66" s="685" customFormat="1" ht="12.75" x14ac:dyDescent="0.2">
      <c r="A277" s="726"/>
      <c r="B277" s="1805">
        <v>1860</v>
      </c>
      <c r="C277" s="1796">
        <f t="shared" si="49"/>
        <v>0</v>
      </c>
      <c r="D277" s="1796">
        <f t="shared" si="53"/>
        <v>0</v>
      </c>
      <c r="E277" s="1796">
        <f t="shared" si="53"/>
        <v>0</v>
      </c>
      <c r="F277" s="1796">
        <f t="shared" si="53"/>
        <v>0</v>
      </c>
      <c r="G277" s="1796">
        <f t="shared" si="53"/>
        <v>0</v>
      </c>
      <c r="H277" s="1796">
        <f t="shared" si="53"/>
        <v>0</v>
      </c>
      <c r="I277" s="1796">
        <f t="shared" si="53"/>
        <v>0</v>
      </c>
      <c r="J277" s="1796">
        <f t="shared" si="53"/>
        <v>0</v>
      </c>
      <c r="K277" s="1796">
        <f t="shared" si="53"/>
        <v>0</v>
      </c>
      <c r="L277" s="1796">
        <f t="shared" si="53"/>
        <v>0</v>
      </c>
      <c r="M277" s="1796">
        <f t="shared" si="53"/>
        <v>0</v>
      </c>
      <c r="N277" s="1796">
        <f t="shared" si="53"/>
        <v>0</v>
      </c>
      <c r="O277" s="1796">
        <f t="shared" si="53"/>
        <v>0</v>
      </c>
      <c r="P277" s="1796">
        <f t="shared" si="53"/>
        <v>0</v>
      </c>
      <c r="Q277" s="1796">
        <f t="shared" si="53"/>
        <v>0</v>
      </c>
      <c r="R277" s="1796">
        <f t="shared" si="53"/>
        <v>0</v>
      </c>
      <c r="S277" s="1796">
        <f t="shared" si="53"/>
        <v>0</v>
      </c>
      <c r="T277" s="1796">
        <f t="shared" si="53"/>
        <v>0</v>
      </c>
      <c r="U277" s="1796">
        <f t="shared" si="53"/>
        <v>0</v>
      </c>
      <c r="V277" s="1796">
        <f t="shared" si="53"/>
        <v>0</v>
      </c>
      <c r="W277" s="1796">
        <f t="shared" si="53"/>
        <v>0</v>
      </c>
      <c r="X277" s="1796">
        <f t="shared" si="53"/>
        <v>482.20413718727127</v>
      </c>
      <c r="Y277" s="1796">
        <f t="shared" si="53"/>
        <v>327.56358363453853</v>
      </c>
      <c r="Z277" s="1796">
        <f t="shared" si="53"/>
        <v>139.51135399777547</v>
      </c>
      <c r="AA277" s="1796">
        <f t="shared" si="53"/>
        <v>15.129199554957266</v>
      </c>
      <c r="AB277" s="1796">
        <f t="shared" si="53"/>
        <v>0</v>
      </c>
      <c r="AC277" s="1796">
        <f t="shared" si="53"/>
        <v>13.480068955656273</v>
      </c>
      <c r="AD277" s="1796">
        <f t="shared" si="53"/>
        <v>4.3157938570724079</v>
      </c>
      <c r="AE277" s="1796">
        <f t="shared" si="53"/>
        <v>0</v>
      </c>
      <c r="AF277" s="1796">
        <f t="shared" si="53"/>
        <v>0</v>
      </c>
      <c r="AG277" s="1796">
        <f t="shared" si="53"/>
        <v>0</v>
      </c>
      <c r="AH277" s="1796">
        <f t="shared" si="53"/>
        <v>0</v>
      </c>
      <c r="AI277" s="1796">
        <f t="shared" si="53"/>
        <v>0</v>
      </c>
      <c r="AJ277" s="1796">
        <f t="shared" si="53"/>
        <v>0</v>
      </c>
      <c r="AK277" s="1796">
        <f t="shared" si="53"/>
        <v>0</v>
      </c>
      <c r="AL277" s="1796">
        <f t="shared" si="53"/>
        <v>0</v>
      </c>
      <c r="AM277" s="1796">
        <f t="shared" si="53"/>
        <v>0</v>
      </c>
      <c r="AN277" s="1796">
        <f t="shared" si="53"/>
        <v>0</v>
      </c>
      <c r="AO277" s="1796">
        <f t="shared" si="53"/>
        <v>0</v>
      </c>
      <c r="AP277" s="1796">
        <f t="shared" si="53"/>
        <v>0</v>
      </c>
      <c r="AQ277" s="1796">
        <f t="shared" si="53"/>
        <v>0</v>
      </c>
      <c r="AR277" s="1796">
        <f t="shared" si="53"/>
        <v>0</v>
      </c>
      <c r="AS277" s="1796">
        <f t="shared" si="53"/>
        <v>0</v>
      </c>
      <c r="AT277" s="1796"/>
      <c r="AU277" s="1796"/>
      <c r="AV277" s="1943"/>
      <c r="AW277" s="1796"/>
      <c r="AX277" s="1796"/>
      <c r="AY277" s="1796"/>
      <c r="AZ277" s="1796"/>
      <c r="BA277" s="1796"/>
      <c r="BB277" s="1796"/>
      <c r="BC277" s="1796"/>
      <c r="BD277" s="1796"/>
      <c r="BE277" s="1796"/>
      <c r="BF277" s="1796"/>
      <c r="BG277" s="1796"/>
      <c r="BH277" s="1796"/>
      <c r="BI277" s="1796"/>
      <c r="BJ277" s="1796"/>
      <c r="BK277" s="1796"/>
      <c r="BL277" s="1796"/>
      <c r="BM277" s="1796"/>
      <c r="BN277" s="1796"/>
    </row>
    <row r="278" spans="1:66" s="685" customFormat="1" ht="12.75" x14ac:dyDescent="0.2">
      <c r="A278" s="726"/>
      <c r="B278" s="1790" t="s">
        <v>110</v>
      </c>
      <c r="C278" s="1796">
        <f t="shared" si="49"/>
        <v>879283.20000000019</v>
      </c>
      <c r="D278" s="1796">
        <f t="shared" si="53"/>
        <v>346810.78338148189</v>
      </c>
      <c r="E278" s="1796">
        <f t="shared" si="53"/>
        <v>119653.9825200974</v>
      </c>
      <c r="F278" s="1796">
        <f t="shared" si="53"/>
        <v>246358.33358318711</v>
      </c>
      <c r="G278" s="1796">
        <f t="shared" si="53"/>
        <v>0</v>
      </c>
      <c r="H278" s="1796">
        <f t="shared" si="53"/>
        <v>72300.080190888431</v>
      </c>
      <c r="I278" s="1796">
        <f t="shared" si="53"/>
        <v>92611.089972533344</v>
      </c>
      <c r="J278" s="1796">
        <f t="shared" si="53"/>
        <v>0</v>
      </c>
      <c r="K278" s="1796">
        <f t="shared" si="53"/>
        <v>135.27201780975184</v>
      </c>
      <c r="L278" s="1796">
        <f t="shared" si="53"/>
        <v>1413.6583340021659</v>
      </c>
      <c r="M278" s="1796">
        <f t="shared" si="53"/>
        <v>0</v>
      </c>
      <c r="N278" s="1796">
        <f t="shared" si="53"/>
        <v>0</v>
      </c>
      <c r="O278" s="1796">
        <f t="shared" si="53"/>
        <v>0</v>
      </c>
      <c r="P278" s="1796">
        <f t="shared" si="53"/>
        <v>0</v>
      </c>
      <c r="Q278" s="1796">
        <f t="shared" si="53"/>
        <v>0</v>
      </c>
      <c r="R278" s="1796">
        <f t="shared" si="53"/>
        <v>0</v>
      </c>
      <c r="S278" s="1796">
        <f t="shared" si="53"/>
        <v>0</v>
      </c>
      <c r="T278" s="1796">
        <f t="shared" si="53"/>
        <v>0</v>
      </c>
      <c r="U278" s="1796">
        <f t="shared" si="53"/>
        <v>0</v>
      </c>
      <c r="V278" s="1796">
        <f t="shared" si="53"/>
        <v>0</v>
      </c>
      <c r="W278" s="1796">
        <f t="shared" si="53"/>
        <v>0</v>
      </c>
      <c r="X278" s="1796">
        <f t="shared" si="53"/>
        <v>450284.38472985325</v>
      </c>
      <c r="Y278" s="1796">
        <f t="shared" si="53"/>
        <v>366646.66328701051</v>
      </c>
      <c r="Z278" s="1796">
        <f t="shared" si="53"/>
        <v>48334.195570976335</v>
      </c>
      <c r="AA278" s="1796">
        <f t="shared" si="53"/>
        <v>35303.525871866463</v>
      </c>
      <c r="AB278" s="1796">
        <f t="shared" si="53"/>
        <v>0</v>
      </c>
      <c r="AC278" s="1796">
        <f t="shared" si="53"/>
        <v>22017.193647215994</v>
      </c>
      <c r="AD278" s="1796">
        <f t="shared" si="53"/>
        <v>34706.01815499131</v>
      </c>
      <c r="AE278" s="1796">
        <f t="shared" si="53"/>
        <v>71880.804050496081</v>
      </c>
      <c r="AF278" s="1796">
        <f t="shared" si="53"/>
        <v>4442.4367559649054</v>
      </c>
      <c r="AG278" s="1796">
        <f t="shared" si="53"/>
        <v>2857.9626614784224</v>
      </c>
      <c r="AH278" s="1796">
        <f t="shared" si="53"/>
        <v>0</v>
      </c>
      <c r="AI278" s="1796">
        <f t="shared" si="53"/>
        <v>0</v>
      </c>
      <c r="AJ278" s="1796">
        <f t="shared" si="53"/>
        <v>0</v>
      </c>
      <c r="AK278" s="1796">
        <f t="shared" si="53"/>
        <v>0</v>
      </c>
      <c r="AL278" s="1796">
        <f t="shared" si="53"/>
        <v>0</v>
      </c>
      <c r="AM278" s="1796">
        <f t="shared" si="53"/>
        <v>0</v>
      </c>
      <c r="AN278" s="1796">
        <f t="shared" si="53"/>
        <v>0</v>
      </c>
      <c r="AO278" s="1796">
        <f t="shared" si="53"/>
        <v>0</v>
      </c>
      <c r="AP278" s="1796">
        <f t="shared" si="53"/>
        <v>0</v>
      </c>
      <c r="AQ278" s="1796">
        <f t="shared" si="53"/>
        <v>0</v>
      </c>
      <c r="AR278" s="1796">
        <f t="shared" si="53"/>
        <v>0</v>
      </c>
      <c r="AS278" s="1796">
        <f t="shared" si="53"/>
        <v>0</v>
      </c>
      <c r="AT278" s="1796"/>
      <c r="AU278" s="1796"/>
      <c r="AV278" s="1943"/>
      <c r="AW278" s="1796"/>
      <c r="AX278" s="1796"/>
      <c r="AY278" s="1796"/>
      <c r="AZ278" s="1796"/>
      <c r="BA278" s="1796"/>
      <c r="BB278" s="1796"/>
      <c r="BC278" s="1796"/>
      <c r="BD278" s="1796"/>
      <c r="BE278" s="1796"/>
      <c r="BF278" s="1796"/>
      <c r="BG278" s="1796"/>
      <c r="BH278" s="1796"/>
      <c r="BI278" s="1796"/>
      <c r="BJ278" s="1796"/>
      <c r="BK278" s="1796"/>
      <c r="BL278" s="1796"/>
      <c r="BM278" s="1796"/>
      <c r="BN278" s="1796"/>
    </row>
    <row r="279" spans="1:66" s="685" customFormat="1" ht="12.75" x14ac:dyDescent="0.2">
      <c r="A279" s="726"/>
      <c r="B279" s="223" t="s">
        <v>534</v>
      </c>
      <c r="C279" s="1796">
        <f t="shared" si="49"/>
        <v>194880.00000000003</v>
      </c>
      <c r="D279" s="1796">
        <f t="shared" si="53"/>
        <v>63165.507419676069</v>
      </c>
      <c r="E279" s="1796">
        <f t="shared" si="53"/>
        <v>21792.8763545781</v>
      </c>
      <c r="F279" s="1796">
        <f t="shared" si="53"/>
        <v>48865.525233813227</v>
      </c>
      <c r="G279" s="1796">
        <f t="shared" si="53"/>
        <v>0</v>
      </c>
      <c r="H279" s="1796">
        <f t="shared" si="53"/>
        <v>25133.220143011771</v>
      </c>
      <c r="I279" s="1796">
        <f t="shared" si="53"/>
        <v>35640.760325493677</v>
      </c>
      <c r="J279" s="1796">
        <f t="shared" si="53"/>
        <v>0</v>
      </c>
      <c r="K279" s="1796">
        <f t="shared" si="53"/>
        <v>24.637427825413663</v>
      </c>
      <c r="L279" s="1796">
        <f t="shared" si="53"/>
        <v>257.47309560175762</v>
      </c>
      <c r="M279" s="1796">
        <f t="shared" si="53"/>
        <v>0</v>
      </c>
      <c r="N279" s="1796">
        <f t="shared" si="53"/>
        <v>0</v>
      </c>
      <c r="O279" s="1796">
        <f t="shared" si="53"/>
        <v>0</v>
      </c>
      <c r="P279" s="1796">
        <f t="shared" si="53"/>
        <v>0</v>
      </c>
      <c r="Q279" s="1796">
        <f t="shared" si="53"/>
        <v>0</v>
      </c>
      <c r="R279" s="1796">
        <f t="shared" si="53"/>
        <v>0</v>
      </c>
      <c r="S279" s="1796">
        <f t="shared" si="53"/>
        <v>0</v>
      </c>
      <c r="T279" s="1796">
        <f t="shared" si="53"/>
        <v>0</v>
      </c>
      <c r="U279" s="1796">
        <f t="shared" si="53"/>
        <v>0</v>
      </c>
      <c r="V279" s="1796">
        <f t="shared" si="53"/>
        <v>0</v>
      </c>
      <c r="W279" s="1796">
        <f t="shared" si="53"/>
        <v>0</v>
      </c>
      <c r="X279" s="1796">
        <f t="shared" si="53"/>
        <v>106510.70744640412</v>
      </c>
      <c r="Y279" s="1796">
        <f t="shared" si="53"/>
        <v>94770.463331456354</v>
      </c>
      <c r="Z279" s="1796">
        <f t="shared" si="53"/>
        <v>10455.965445697071</v>
      </c>
      <c r="AA279" s="1796">
        <f t="shared" si="53"/>
        <v>1284.2786692507002</v>
      </c>
      <c r="AB279" s="1796">
        <f t="shared" si="53"/>
        <v>0</v>
      </c>
      <c r="AC279" s="1796">
        <f t="shared" si="53"/>
        <v>29.429920797189006</v>
      </c>
      <c r="AD279" s="1796">
        <f t="shared" si="53"/>
        <v>7.3574801992972514</v>
      </c>
      <c r="AE279" s="1796">
        <f t="shared" si="53"/>
        <v>21292.523313091358</v>
      </c>
      <c r="AF279" s="1796">
        <f t="shared" si="53"/>
        <v>1312.8963384128656</v>
      </c>
      <c r="AG279" s="1796">
        <f t="shared" si="53"/>
        <v>767.0855010951575</v>
      </c>
      <c r="AH279" s="1796">
        <f t="shared" si="53"/>
        <v>0</v>
      </c>
      <c r="AI279" s="1796">
        <f t="shared" si="53"/>
        <v>0</v>
      </c>
      <c r="AJ279" s="1796">
        <f t="shared" si="53"/>
        <v>0</v>
      </c>
      <c r="AK279" s="1796">
        <f t="shared" si="53"/>
        <v>0</v>
      </c>
      <c r="AL279" s="1796">
        <f t="shared" si="53"/>
        <v>0</v>
      </c>
      <c r="AM279" s="1796">
        <f t="shared" si="53"/>
        <v>0</v>
      </c>
      <c r="AN279" s="1796">
        <f t="shared" si="53"/>
        <v>0</v>
      </c>
      <c r="AO279" s="1796">
        <f t="shared" si="53"/>
        <v>0</v>
      </c>
      <c r="AP279" s="1796">
        <f t="shared" si="53"/>
        <v>0</v>
      </c>
      <c r="AQ279" s="1796">
        <f t="shared" si="53"/>
        <v>0</v>
      </c>
      <c r="AR279" s="1796">
        <f t="shared" si="53"/>
        <v>0</v>
      </c>
      <c r="AS279" s="1796">
        <f t="shared" si="53"/>
        <v>0</v>
      </c>
      <c r="AT279" s="1796"/>
      <c r="AU279" s="1796"/>
      <c r="AV279" s="1943"/>
      <c r="AW279" s="1796"/>
      <c r="AX279" s="1796"/>
      <c r="AY279" s="1796"/>
      <c r="AZ279" s="1796"/>
      <c r="BA279" s="1796"/>
      <c r="BB279" s="1796"/>
      <c r="BC279" s="1796"/>
      <c r="BD279" s="1796"/>
      <c r="BE279" s="1796"/>
      <c r="BF279" s="1796"/>
      <c r="BG279" s="1796"/>
      <c r="BH279" s="1796"/>
      <c r="BI279" s="1796"/>
      <c r="BJ279" s="1796"/>
      <c r="BK279" s="1796"/>
      <c r="BL279" s="1796"/>
      <c r="BM279" s="1796"/>
      <c r="BN279" s="1796"/>
    </row>
    <row r="280" spans="1:66" s="685" customFormat="1" ht="12.75" x14ac:dyDescent="0.2">
      <c r="A280" s="726"/>
      <c r="B280" s="223" t="s">
        <v>535</v>
      </c>
      <c r="C280" s="1796">
        <f t="shared" si="49"/>
        <v>728336.40000000014</v>
      </c>
      <c r="D280" s="1796">
        <f t="shared" si="53"/>
        <v>308881.18321473163</v>
      </c>
      <c r="E280" s="1796">
        <f t="shared" si="53"/>
        <v>106567.8043133648</v>
      </c>
      <c r="F280" s="1796">
        <f t="shared" si="53"/>
        <v>213112.93307481616</v>
      </c>
      <c r="G280" s="1796">
        <f t="shared" si="53"/>
        <v>0</v>
      </c>
      <c r="H280" s="1796">
        <f t="shared" si="53"/>
        <v>45521.623827453463</v>
      </c>
      <c r="I280" s="1796">
        <f t="shared" si="53"/>
        <v>52873.326838952569</v>
      </c>
      <c r="J280" s="1796">
        <f t="shared" si="53"/>
        <v>0</v>
      </c>
      <c r="K280" s="1796">
        <f t="shared" si="53"/>
        <v>120.4777444043899</v>
      </c>
      <c r="L280" s="1796">
        <f t="shared" si="53"/>
        <v>1259.0509862770045</v>
      </c>
      <c r="M280" s="1796">
        <f t="shared" si="53"/>
        <v>0</v>
      </c>
      <c r="N280" s="1796">
        <f t="shared" si="53"/>
        <v>0</v>
      </c>
      <c r="O280" s="1796">
        <f t="shared" si="53"/>
        <v>0</v>
      </c>
      <c r="P280" s="1796">
        <f t="shared" si="53"/>
        <v>0</v>
      </c>
      <c r="Q280" s="1796">
        <f t="shared" si="53"/>
        <v>0</v>
      </c>
      <c r="R280" s="1796">
        <f t="shared" si="53"/>
        <v>0</v>
      </c>
      <c r="S280" s="1796">
        <f t="shared" si="53"/>
        <v>0</v>
      </c>
      <c r="T280" s="1796">
        <f t="shared" si="53"/>
        <v>0</v>
      </c>
      <c r="U280" s="1796">
        <f t="shared" si="53"/>
        <v>0</v>
      </c>
      <c r="V280" s="1796">
        <f t="shared" si="53"/>
        <v>0</v>
      </c>
      <c r="W280" s="1796">
        <f t="shared" si="53"/>
        <v>0</v>
      </c>
      <c r="X280" s="1796">
        <f t="shared" si="53"/>
        <v>398120.75322553999</v>
      </c>
      <c r="Y280" s="1796">
        <f t="shared" si="53"/>
        <v>354316.2527094098</v>
      </c>
      <c r="Z280" s="1796">
        <f t="shared" si="53"/>
        <v>39091.488686948156</v>
      </c>
      <c r="AA280" s="1796">
        <f t="shared" si="53"/>
        <v>4713.0118291819681</v>
      </c>
      <c r="AB280" s="1796">
        <f t="shared" ref="D280:AS284" si="54">SUMIF($AV$119:$AV$161, $B280,AB$119:AB$161)</f>
        <v>0</v>
      </c>
      <c r="AC280" s="1796">
        <f t="shared" si="54"/>
        <v>43.659501282895491</v>
      </c>
      <c r="AD280" s="1796">
        <f t="shared" si="54"/>
        <v>10.914875320723873</v>
      </c>
      <c r="AE280" s="1796">
        <f t="shared" si="54"/>
        <v>79605.889913573585</v>
      </c>
      <c r="AF280" s="1796">
        <f t="shared" si="54"/>
        <v>4908.4967453983991</v>
      </c>
      <c r="AG280" s="1796">
        <f t="shared" si="54"/>
        <v>2867.8857388844572</v>
      </c>
      <c r="AH280" s="1796">
        <f t="shared" si="54"/>
        <v>0</v>
      </c>
      <c r="AI280" s="1796">
        <f t="shared" si="54"/>
        <v>0</v>
      </c>
      <c r="AJ280" s="1796">
        <f t="shared" si="54"/>
        <v>0</v>
      </c>
      <c r="AK280" s="1796">
        <f t="shared" si="54"/>
        <v>0</v>
      </c>
      <c r="AL280" s="1796">
        <f t="shared" si="54"/>
        <v>0</v>
      </c>
      <c r="AM280" s="1796">
        <f t="shared" si="54"/>
        <v>0</v>
      </c>
      <c r="AN280" s="1796">
        <f t="shared" si="54"/>
        <v>0</v>
      </c>
      <c r="AO280" s="1796">
        <f t="shared" si="54"/>
        <v>0</v>
      </c>
      <c r="AP280" s="1796">
        <f t="shared" si="54"/>
        <v>0</v>
      </c>
      <c r="AQ280" s="1796">
        <f t="shared" si="54"/>
        <v>0</v>
      </c>
      <c r="AR280" s="1796">
        <f t="shared" si="54"/>
        <v>0</v>
      </c>
      <c r="AS280" s="1796">
        <f t="shared" si="54"/>
        <v>0</v>
      </c>
      <c r="AT280" s="1796"/>
      <c r="AU280" s="1796"/>
      <c r="AV280" s="1943"/>
      <c r="AW280" s="1796"/>
      <c r="AX280" s="1796"/>
      <c r="AY280" s="1796"/>
      <c r="AZ280" s="1796"/>
      <c r="BA280" s="1796"/>
      <c r="BB280" s="1796"/>
      <c r="BC280" s="1796"/>
      <c r="BD280" s="1796"/>
      <c r="BE280" s="1796"/>
      <c r="BF280" s="1796"/>
      <c r="BG280" s="1796"/>
      <c r="BH280" s="1796"/>
      <c r="BI280" s="1796"/>
      <c r="BJ280" s="1796"/>
      <c r="BK280" s="1796"/>
      <c r="BL280" s="1796"/>
      <c r="BM280" s="1796"/>
      <c r="BN280" s="1796"/>
    </row>
    <row r="281" spans="1:66" s="685" customFormat="1" ht="12.75" x14ac:dyDescent="0.2">
      <c r="A281" s="726"/>
      <c r="B281" s="223" t="s">
        <v>1515</v>
      </c>
      <c r="C281" s="1796">
        <f t="shared" si="49"/>
        <v>0</v>
      </c>
      <c r="D281" s="1796">
        <f t="shared" si="54"/>
        <v>0</v>
      </c>
      <c r="E281" s="1796">
        <f t="shared" si="54"/>
        <v>0</v>
      </c>
      <c r="F281" s="1796">
        <f t="shared" si="54"/>
        <v>0</v>
      </c>
      <c r="G281" s="1796">
        <f t="shared" si="54"/>
        <v>0</v>
      </c>
      <c r="H281" s="1796">
        <f t="shared" si="54"/>
        <v>0</v>
      </c>
      <c r="I281" s="1796">
        <f t="shared" si="54"/>
        <v>0</v>
      </c>
      <c r="J281" s="1796">
        <f t="shared" si="54"/>
        <v>0</v>
      </c>
      <c r="K281" s="1796">
        <f t="shared" si="54"/>
        <v>0</v>
      </c>
      <c r="L281" s="1796">
        <f t="shared" si="54"/>
        <v>0</v>
      </c>
      <c r="M281" s="1796">
        <f t="shared" si="54"/>
        <v>0</v>
      </c>
      <c r="N281" s="1796">
        <f t="shared" si="54"/>
        <v>0</v>
      </c>
      <c r="O281" s="1796">
        <f t="shared" si="54"/>
        <v>0</v>
      </c>
      <c r="P281" s="1796">
        <f t="shared" si="54"/>
        <v>0</v>
      </c>
      <c r="Q281" s="1796">
        <f t="shared" si="54"/>
        <v>0</v>
      </c>
      <c r="R281" s="1796">
        <f t="shared" si="54"/>
        <v>0</v>
      </c>
      <c r="S281" s="1796">
        <f t="shared" si="54"/>
        <v>0</v>
      </c>
      <c r="T281" s="1796">
        <f t="shared" si="54"/>
        <v>0</v>
      </c>
      <c r="U281" s="1796">
        <f t="shared" si="54"/>
        <v>0</v>
      </c>
      <c r="V281" s="1796">
        <f t="shared" si="54"/>
        <v>0</v>
      </c>
      <c r="W281" s="1796">
        <f t="shared" si="54"/>
        <v>0</v>
      </c>
      <c r="X281" s="1796">
        <f t="shared" si="54"/>
        <v>0</v>
      </c>
      <c r="Y281" s="1796">
        <f t="shared" si="54"/>
        <v>0</v>
      </c>
      <c r="Z281" s="1796">
        <f t="shared" si="54"/>
        <v>0</v>
      </c>
      <c r="AA281" s="1796">
        <f t="shared" si="54"/>
        <v>0</v>
      </c>
      <c r="AB281" s="1796">
        <f t="shared" si="54"/>
        <v>0</v>
      </c>
      <c r="AC281" s="1796">
        <f t="shared" si="54"/>
        <v>0</v>
      </c>
      <c r="AD281" s="1796">
        <f t="shared" si="54"/>
        <v>0</v>
      </c>
      <c r="AE281" s="1796">
        <f t="shared" si="54"/>
        <v>0</v>
      </c>
      <c r="AF281" s="1796">
        <f t="shared" si="54"/>
        <v>0</v>
      </c>
      <c r="AG281" s="1796">
        <f t="shared" si="54"/>
        <v>0</v>
      </c>
      <c r="AH281" s="1796">
        <f t="shared" si="54"/>
        <v>0</v>
      </c>
      <c r="AI281" s="1796">
        <f t="shared" si="54"/>
        <v>0</v>
      </c>
      <c r="AJ281" s="1796">
        <f t="shared" si="54"/>
        <v>0</v>
      </c>
      <c r="AK281" s="1796">
        <f t="shared" si="54"/>
        <v>0</v>
      </c>
      <c r="AL281" s="1796">
        <f t="shared" si="54"/>
        <v>0</v>
      </c>
      <c r="AM281" s="1796">
        <f t="shared" si="54"/>
        <v>0</v>
      </c>
      <c r="AN281" s="1796">
        <f t="shared" si="54"/>
        <v>0</v>
      </c>
      <c r="AO281" s="1796">
        <f t="shared" si="54"/>
        <v>0</v>
      </c>
      <c r="AP281" s="1796">
        <f t="shared" si="54"/>
        <v>0</v>
      </c>
      <c r="AQ281" s="1796">
        <f t="shared" si="54"/>
        <v>0</v>
      </c>
      <c r="AR281" s="1796">
        <f t="shared" si="54"/>
        <v>0</v>
      </c>
      <c r="AS281" s="1796">
        <f t="shared" si="54"/>
        <v>0</v>
      </c>
      <c r="AT281" s="1796"/>
      <c r="AU281" s="1796"/>
      <c r="AV281" s="1943"/>
      <c r="AW281" s="1796"/>
      <c r="AX281" s="1796"/>
      <c r="AY281" s="1796"/>
      <c r="AZ281" s="1796"/>
      <c r="BA281" s="1796"/>
      <c r="BB281" s="1796"/>
      <c r="BC281" s="1796"/>
      <c r="BD281" s="1796"/>
      <c r="BE281" s="1796"/>
      <c r="BF281" s="1796"/>
      <c r="BG281" s="1796"/>
      <c r="BH281" s="1796"/>
      <c r="BI281" s="1796"/>
      <c r="BJ281" s="1796"/>
      <c r="BK281" s="1796"/>
      <c r="BL281" s="1796"/>
      <c r="BM281" s="1796"/>
      <c r="BN281" s="1796"/>
    </row>
    <row r="282" spans="1:66" s="685" customFormat="1" ht="12.75" x14ac:dyDescent="0.2">
      <c r="A282" s="726"/>
      <c r="B282" s="223" t="s">
        <v>1441</v>
      </c>
      <c r="C282" s="1796">
        <f t="shared" si="49"/>
        <v>0</v>
      </c>
      <c r="D282" s="1796">
        <f t="shared" si="54"/>
        <v>0</v>
      </c>
      <c r="E282" s="1796">
        <f t="shared" si="54"/>
        <v>0</v>
      </c>
      <c r="F282" s="1796">
        <f t="shared" si="54"/>
        <v>0</v>
      </c>
      <c r="G282" s="1796">
        <f t="shared" si="54"/>
        <v>0</v>
      </c>
      <c r="H282" s="1796">
        <f t="shared" si="54"/>
        <v>0</v>
      </c>
      <c r="I282" s="1796">
        <f t="shared" si="54"/>
        <v>0</v>
      </c>
      <c r="J282" s="1796">
        <f t="shared" si="54"/>
        <v>0</v>
      </c>
      <c r="K282" s="1796">
        <f t="shared" si="54"/>
        <v>0</v>
      </c>
      <c r="L282" s="1796">
        <f t="shared" si="54"/>
        <v>0</v>
      </c>
      <c r="M282" s="1796">
        <f t="shared" si="54"/>
        <v>0</v>
      </c>
      <c r="N282" s="1796">
        <f t="shared" si="54"/>
        <v>0</v>
      </c>
      <c r="O282" s="1796">
        <f t="shared" si="54"/>
        <v>0</v>
      </c>
      <c r="P282" s="1796">
        <f t="shared" si="54"/>
        <v>0</v>
      </c>
      <c r="Q282" s="1796">
        <f t="shared" si="54"/>
        <v>0</v>
      </c>
      <c r="R282" s="1796">
        <f t="shared" si="54"/>
        <v>0</v>
      </c>
      <c r="S282" s="1796">
        <f t="shared" si="54"/>
        <v>0</v>
      </c>
      <c r="T282" s="1796">
        <f t="shared" si="54"/>
        <v>0</v>
      </c>
      <c r="U282" s="1796">
        <f t="shared" si="54"/>
        <v>0</v>
      </c>
      <c r="V282" s="1796">
        <f t="shared" si="54"/>
        <v>0</v>
      </c>
      <c r="W282" s="1796">
        <f t="shared" si="54"/>
        <v>0</v>
      </c>
      <c r="X282" s="1796">
        <f t="shared" si="54"/>
        <v>162000</v>
      </c>
      <c r="Y282" s="1796">
        <f t="shared" si="54"/>
        <v>138212.47391656856</v>
      </c>
      <c r="Z282" s="1796">
        <f t="shared" si="54"/>
        <v>19396.601950373453</v>
      </c>
      <c r="AA282" s="1796">
        <f t="shared" si="54"/>
        <v>4390.9241330579907</v>
      </c>
      <c r="AB282" s="1796">
        <f t="shared" si="54"/>
        <v>0</v>
      </c>
      <c r="AC282" s="1796">
        <f t="shared" si="54"/>
        <v>0</v>
      </c>
      <c r="AD282" s="1796">
        <f t="shared" si="54"/>
        <v>0</v>
      </c>
      <c r="AE282" s="1796">
        <f t="shared" si="54"/>
        <v>0</v>
      </c>
      <c r="AF282" s="1796">
        <f t="shared" si="54"/>
        <v>0</v>
      </c>
      <c r="AG282" s="1796">
        <f t="shared" si="54"/>
        <v>0</v>
      </c>
      <c r="AH282" s="1796">
        <f t="shared" si="54"/>
        <v>0</v>
      </c>
      <c r="AI282" s="1796">
        <f t="shared" si="54"/>
        <v>0</v>
      </c>
      <c r="AJ282" s="1796">
        <f t="shared" si="54"/>
        <v>0</v>
      </c>
      <c r="AK282" s="1796">
        <f t="shared" si="54"/>
        <v>0</v>
      </c>
      <c r="AL282" s="1796">
        <f t="shared" si="54"/>
        <v>0</v>
      </c>
      <c r="AM282" s="1796">
        <f t="shared" si="54"/>
        <v>0</v>
      </c>
      <c r="AN282" s="1796">
        <f t="shared" si="54"/>
        <v>0</v>
      </c>
      <c r="AO282" s="1796">
        <f t="shared" si="54"/>
        <v>0</v>
      </c>
      <c r="AP282" s="1796">
        <f t="shared" si="54"/>
        <v>0</v>
      </c>
      <c r="AQ282" s="1796">
        <f t="shared" si="54"/>
        <v>0</v>
      </c>
      <c r="AR282" s="1796">
        <f t="shared" si="54"/>
        <v>0</v>
      </c>
      <c r="AS282" s="1796">
        <f t="shared" si="54"/>
        <v>0</v>
      </c>
      <c r="AT282" s="1796"/>
      <c r="AU282" s="1796"/>
      <c r="AV282" s="1943"/>
      <c r="AW282" s="1796"/>
      <c r="AX282" s="1796"/>
      <c r="AY282" s="1796"/>
      <c r="AZ282" s="1796"/>
      <c r="BA282" s="1796"/>
      <c r="BB282" s="1796"/>
      <c r="BC282" s="1796"/>
      <c r="BD282" s="1796"/>
      <c r="BE282" s="1796"/>
      <c r="BF282" s="1796"/>
      <c r="BG282" s="1796"/>
      <c r="BH282" s="1796"/>
      <c r="BI282" s="1796"/>
      <c r="BJ282" s="1796"/>
      <c r="BK282" s="1796"/>
      <c r="BL282" s="1796"/>
      <c r="BM282" s="1796"/>
      <c r="BN282" s="1796"/>
    </row>
    <row r="283" spans="1:66" s="685" customFormat="1" ht="12.75" x14ac:dyDescent="0.2">
      <c r="A283" s="726"/>
      <c r="B283" s="223" t="s">
        <v>271</v>
      </c>
      <c r="C283" s="1796">
        <f t="shared" si="49"/>
        <v>0</v>
      </c>
      <c r="D283" s="1796">
        <f t="shared" si="54"/>
        <v>0</v>
      </c>
      <c r="E283" s="1796">
        <f t="shared" si="54"/>
        <v>0</v>
      </c>
      <c r="F283" s="1796">
        <f t="shared" si="54"/>
        <v>0</v>
      </c>
      <c r="G283" s="1796">
        <f t="shared" si="54"/>
        <v>0</v>
      </c>
      <c r="H283" s="1796">
        <f t="shared" si="54"/>
        <v>0</v>
      </c>
      <c r="I283" s="1796">
        <f t="shared" si="54"/>
        <v>0</v>
      </c>
      <c r="J283" s="1796">
        <f t="shared" si="54"/>
        <v>0</v>
      </c>
      <c r="K283" s="1796">
        <f t="shared" si="54"/>
        <v>0</v>
      </c>
      <c r="L283" s="1796">
        <f t="shared" si="54"/>
        <v>0</v>
      </c>
      <c r="M283" s="1796">
        <f t="shared" si="54"/>
        <v>0</v>
      </c>
      <c r="N283" s="1796">
        <f t="shared" si="54"/>
        <v>0</v>
      </c>
      <c r="O283" s="1796">
        <f t="shared" si="54"/>
        <v>0</v>
      </c>
      <c r="P283" s="1796">
        <f t="shared" si="54"/>
        <v>0</v>
      </c>
      <c r="Q283" s="1796">
        <f t="shared" si="54"/>
        <v>0</v>
      </c>
      <c r="R283" s="1796">
        <f t="shared" si="54"/>
        <v>0</v>
      </c>
      <c r="S283" s="1796">
        <f t="shared" si="54"/>
        <v>0</v>
      </c>
      <c r="T283" s="1796">
        <f t="shared" si="54"/>
        <v>0</v>
      </c>
      <c r="U283" s="1796">
        <f t="shared" si="54"/>
        <v>0</v>
      </c>
      <c r="V283" s="1796">
        <f t="shared" si="54"/>
        <v>0</v>
      </c>
      <c r="W283" s="1796">
        <f t="shared" si="54"/>
        <v>0</v>
      </c>
      <c r="X283" s="1796">
        <f t="shared" si="54"/>
        <v>0</v>
      </c>
      <c r="Y283" s="1796">
        <f t="shared" si="54"/>
        <v>0</v>
      </c>
      <c r="Z283" s="1796">
        <f t="shared" si="54"/>
        <v>0</v>
      </c>
      <c r="AA283" s="1796">
        <f t="shared" si="54"/>
        <v>0</v>
      </c>
      <c r="AB283" s="1796">
        <f t="shared" si="54"/>
        <v>0</v>
      </c>
      <c r="AC283" s="1796">
        <f t="shared" si="54"/>
        <v>0</v>
      </c>
      <c r="AD283" s="1796">
        <f t="shared" si="54"/>
        <v>0</v>
      </c>
      <c r="AE283" s="1796">
        <f t="shared" si="54"/>
        <v>0</v>
      </c>
      <c r="AF283" s="1796">
        <f t="shared" si="54"/>
        <v>0</v>
      </c>
      <c r="AG283" s="1796">
        <f t="shared" si="54"/>
        <v>0</v>
      </c>
      <c r="AH283" s="1796">
        <f t="shared" si="54"/>
        <v>0</v>
      </c>
      <c r="AI283" s="1796">
        <f t="shared" si="54"/>
        <v>0</v>
      </c>
      <c r="AJ283" s="1796">
        <f t="shared" si="54"/>
        <v>0</v>
      </c>
      <c r="AK283" s="1796">
        <f t="shared" si="54"/>
        <v>0</v>
      </c>
      <c r="AL283" s="1796">
        <f t="shared" si="54"/>
        <v>0</v>
      </c>
      <c r="AM283" s="1796">
        <f t="shared" si="54"/>
        <v>0</v>
      </c>
      <c r="AN283" s="1796">
        <f t="shared" si="54"/>
        <v>0</v>
      </c>
      <c r="AO283" s="1796">
        <f t="shared" si="54"/>
        <v>0</v>
      </c>
      <c r="AP283" s="1796">
        <f t="shared" si="54"/>
        <v>0</v>
      </c>
      <c r="AQ283" s="1796">
        <f t="shared" si="54"/>
        <v>0</v>
      </c>
      <c r="AR283" s="1796">
        <f t="shared" si="54"/>
        <v>0</v>
      </c>
      <c r="AS283" s="1796">
        <f t="shared" si="54"/>
        <v>0</v>
      </c>
      <c r="AT283" s="1796"/>
      <c r="AU283" s="1796"/>
      <c r="AV283" s="1943"/>
      <c r="AW283" s="1796"/>
      <c r="AX283" s="1796"/>
      <c r="AY283" s="1796"/>
      <c r="AZ283" s="1796"/>
      <c r="BA283" s="1796"/>
      <c r="BB283" s="1796"/>
      <c r="BC283" s="1796"/>
      <c r="BD283" s="1796"/>
      <c r="BE283" s="1796"/>
      <c r="BF283" s="1796"/>
      <c r="BG283" s="1796"/>
      <c r="BH283" s="1796"/>
      <c r="BI283" s="1796"/>
      <c r="BJ283" s="1796"/>
      <c r="BK283" s="1796"/>
      <c r="BL283" s="1796"/>
      <c r="BM283" s="1796"/>
      <c r="BN283" s="1796"/>
    </row>
    <row r="284" spans="1:66" s="685" customFormat="1" ht="12.75" x14ac:dyDescent="0.2">
      <c r="A284" s="726"/>
      <c r="B284" s="223" t="s">
        <v>750</v>
      </c>
      <c r="C284" s="1796">
        <f t="shared" si="49"/>
        <v>0</v>
      </c>
      <c r="D284" s="1796">
        <f t="shared" si="54"/>
        <v>0</v>
      </c>
      <c r="E284" s="1796">
        <f t="shared" si="54"/>
        <v>0</v>
      </c>
      <c r="F284" s="1796">
        <f t="shared" si="54"/>
        <v>0</v>
      </c>
      <c r="G284" s="1796">
        <f t="shared" si="54"/>
        <v>0</v>
      </c>
      <c r="H284" s="1796">
        <f t="shared" si="54"/>
        <v>0</v>
      </c>
      <c r="I284" s="1796">
        <f t="shared" si="54"/>
        <v>0</v>
      </c>
      <c r="J284" s="1796">
        <f t="shared" si="54"/>
        <v>0</v>
      </c>
      <c r="K284" s="1796">
        <f t="shared" si="54"/>
        <v>0</v>
      </c>
      <c r="L284" s="1796">
        <f t="shared" si="54"/>
        <v>0</v>
      </c>
      <c r="M284" s="1796">
        <f t="shared" si="54"/>
        <v>0</v>
      </c>
      <c r="N284" s="1796">
        <f t="shared" si="54"/>
        <v>0</v>
      </c>
      <c r="O284" s="1796">
        <f t="shared" si="54"/>
        <v>0</v>
      </c>
      <c r="P284" s="1796">
        <f t="shared" si="54"/>
        <v>0</v>
      </c>
      <c r="Q284" s="1796">
        <f t="shared" si="54"/>
        <v>0</v>
      </c>
      <c r="R284" s="1796">
        <f t="shared" si="54"/>
        <v>0</v>
      </c>
      <c r="S284" s="1796">
        <f t="shared" si="54"/>
        <v>0</v>
      </c>
      <c r="T284" s="1796">
        <f t="shared" si="54"/>
        <v>0</v>
      </c>
      <c r="U284" s="1796">
        <f t="shared" si="54"/>
        <v>0</v>
      </c>
      <c r="V284" s="1796">
        <f t="shared" si="54"/>
        <v>0</v>
      </c>
      <c r="W284" s="1796">
        <f t="shared" si="54"/>
        <v>0</v>
      </c>
      <c r="X284" s="1796">
        <f t="shared" si="54"/>
        <v>0</v>
      </c>
      <c r="Y284" s="1796">
        <f t="shared" si="54"/>
        <v>0</v>
      </c>
      <c r="Z284" s="1796">
        <f t="shared" si="54"/>
        <v>0</v>
      </c>
      <c r="AA284" s="1796">
        <f t="shared" si="54"/>
        <v>0</v>
      </c>
      <c r="AB284" s="1796">
        <f t="shared" si="54"/>
        <v>0</v>
      </c>
      <c r="AC284" s="1796">
        <f t="shared" si="54"/>
        <v>0</v>
      </c>
      <c r="AD284" s="1796">
        <f t="shared" si="54"/>
        <v>0</v>
      </c>
      <c r="AE284" s="1796">
        <f t="shared" ref="D284:AS288" si="55">SUMIF($AV$119:$AV$161, $B284,AE$119:AE$161)</f>
        <v>0</v>
      </c>
      <c r="AF284" s="1796">
        <f t="shared" si="55"/>
        <v>0</v>
      </c>
      <c r="AG284" s="1796">
        <f t="shared" si="55"/>
        <v>0</v>
      </c>
      <c r="AH284" s="1796">
        <f t="shared" si="55"/>
        <v>0</v>
      </c>
      <c r="AI284" s="1796">
        <f t="shared" si="55"/>
        <v>0</v>
      </c>
      <c r="AJ284" s="1796">
        <f t="shared" si="55"/>
        <v>0</v>
      </c>
      <c r="AK284" s="1796">
        <f t="shared" si="55"/>
        <v>0</v>
      </c>
      <c r="AL284" s="1796">
        <f t="shared" si="55"/>
        <v>0</v>
      </c>
      <c r="AM284" s="1796">
        <f t="shared" si="55"/>
        <v>0</v>
      </c>
      <c r="AN284" s="1796">
        <f t="shared" si="55"/>
        <v>0</v>
      </c>
      <c r="AO284" s="1796">
        <f t="shared" si="55"/>
        <v>0</v>
      </c>
      <c r="AP284" s="1796">
        <f t="shared" si="55"/>
        <v>0</v>
      </c>
      <c r="AQ284" s="1796">
        <f t="shared" si="55"/>
        <v>0</v>
      </c>
      <c r="AR284" s="1796">
        <f t="shared" si="55"/>
        <v>0</v>
      </c>
      <c r="AS284" s="1796">
        <f t="shared" si="55"/>
        <v>0</v>
      </c>
      <c r="AT284" s="1796"/>
      <c r="AU284" s="1796"/>
      <c r="AV284" s="1943"/>
      <c r="AW284" s="1796"/>
      <c r="AX284" s="1796"/>
      <c r="AY284" s="1796"/>
      <c r="AZ284" s="1796"/>
      <c r="BA284" s="1796"/>
      <c r="BB284" s="1796"/>
      <c r="BC284" s="1796"/>
      <c r="BD284" s="1796"/>
      <c r="BE284" s="1796"/>
      <c r="BF284" s="1796"/>
      <c r="BG284" s="1796"/>
      <c r="BH284" s="1796"/>
      <c r="BI284" s="1796"/>
      <c r="BJ284" s="1796"/>
      <c r="BK284" s="1796"/>
      <c r="BL284" s="1796"/>
      <c r="BM284" s="1796"/>
      <c r="BN284" s="1796"/>
    </row>
    <row r="285" spans="1:66" s="685" customFormat="1" ht="12.75" x14ac:dyDescent="0.2">
      <c r="A285" s="726"/>
      <c r="B285" s="223" t="s">
        <v>1358</v>
      </c>
      <c r="C285" s="1796">
        <f t="shared" si="49"/>
        <v>0</v>
      </c>
      <c r="D285" s="1796">
        <f t="shared" si="55"/>
        <v>0</v>
      </c>
      <c r="E285" s="1796">
        <f t="shared" si="55"/>
        <v>0</v>
      </c>
      <c r="F285" s="1796">
        <f t="shared" si="55"/>
        <v>0</v>
      </c>
      <c r="G285" s="1796">
        <f t="shared" si="55"/>
        <v>0</v>
      </c>
      <c r="H285" s="1796">
        <f t="shared" si="55"/>
        <v>0</v>
      </c>
      <c r="I285" s="1796">
        <f t="shared" si="55"/>
        <v>0</v>
      </c>
      <c r="J285" s="1796">
        <f t="shared" si="55"/>
        <v>0</v>
      </c>
      <c r="K285" s="1796">
        <f t="shared" si="55"/>
        <v>0</v>
      </c>
      <c r="L285" s="1796">
        <f t="shared" si="55"/>
        <v>0</v>
      </c>
      <c r="M285" s="1796">
        <f t="shared" si="55"/>
        <v>0</v>
      </c>
      <c r="N285" s="1796">
        <f t="shared" si="55"/>
        <v>0</v>
      </c>
      <c r="O285" s="1796">
        <f t="shared" si="55"/>
        <v>0</v>
      </c>
      <c r="P285" s="1796">
        <f t="shared" si="55"/>
        <v>0</v>
      </c>
      <c r="Q285" s="1796">
        <f t="shared" si="55"/>
        <v>0</v>
      </c>
      <c r="R285" s="1796">
        <f t="shared" si="55"/>
        <v>0</v>
      </c>
      <c r="S285" s="1796">
        <f t="shared" si="55"/>
        <v>0</v>
      </c>
      <c r="T285" s="1796">
        <f t="shared" si="55"/>
        <v>0</v>
      </c>
      <c r="U285" s="1796">
        <f t="shared" si="55"/>
        <v>0</v>
      </c>
      <c r="V285" s="1796">
        <f t="shared" si="55"/>
        <v>0</v>
      </c>
      <c r="W285" s="1796">
        <f t="shared" si="55"/>
        <v>0</v>
      </c>
      <c r="X285" s="1796">
        <f t="shared" si="55"/>
        <v>0</v>
      </c>
      <c r="Y285" s="1796">
        <f t="shared" si="55"/>
        <v>0</v>
      </c>
      <c r="Z285" s="1796">
        <f t="shared" si="55"/>
        <v>0</v>
      </c>
      <c r="AA285" s="1796">
        <f t="shared" si="55"/>
        <v>0</v>
      </c>
      <c r="AB285" s="1796">
        <f t="shared" si="55"/>
        <v>0</v>
      </c>
      <c r="AC285" s="1796">
        <f t="shared" si="55"/>
        <v>0</v>
      </c>
      <c r="AD285" s="1796">
        <f t="shared" si="55"/>
        <v>0</v>
      </c>
      <c r="AE285" s="1796">
        <f t="shared" si="55"/>
        <v>0</v>
      </c>
      <c r="AF285" s="1796">
        <f t="shared" si="55"/>
        <v>0</v>
      </c>
      <c r="AG285" s="1796">
        <f t="shared" si="55"/>
        <v>0</v>
      </c>
      <c r="AH285" s="1796">
        <f t="shared" si="55"/>
        <v>0</v>
      </c>
      <c r="AI285" s="1796">
        <f t="shared" si="55"/>
        <v>0</v>
      </c>
      <c r="AJ285" s="1796">
        <f t="shared" si="55"/>
        <v>0</v>
      </c>
      <c r="AK285" s="1796">
        <f t="shared" si="55"/>
        <v>0</v>
      </c>
      <c r="AL285" s="1796">
        <f t="shared" si="55"/>
        <v>0</v>
      </c>
      <c r="AM285" s="1796">
        <f t="shared" si="55"/>
        <v>0</v>
      </c>
      <c r="AN285" s="1796">
        <f t="shared" si="55"/>
        <v>0</v>
      </c>
      <c r="AO285" s="1796">
        <f t="shared" si="55"/>
        <v>0</v>
      </c>
      <c r="AP285" s="1796">
        <f t="shared" si="55"/>
        <v>0</v>
      </c>
      <c r="AQ285" s="1796">
        <f t="shared" si="55"/>
        <v>0</v>
      </c>
      <c r="AR285" s="1796">
        <f t="shared" si="55"/>
        <v>0</v>
      </c>
      <c r="AS285" s="1796">
        <f t="shared" si="55"/>
        <v>0</v>
      </c>
      <c r="AT285" s="1796"/>
      <c r="AU285" s="1796"/>
      <c r="AV285" s="1943"/>
      <c r="AW285" s="1796"/>
      <c r="AX285" s="1796"/>
      <c r="AY285" s="1796"/>
      <c r="AZ285" s="1796"/>
      <c r="BA285" s="1796"/>
      <c r="BB285" s="1796"/>
      <c r="BC285" s="1796"/>
      <c r="BD285" s="1796"/>
      <c r="BE285" s="1796"/>
      <c r="BF285" s="1796"/>
      <c r="BG285" s="1796"/>
      <c r="BH285" s="1796"/>
      <c r="BI285" s="1796"/>
      <c r="BJ285" s="1796"/>
      <c r="BK285" s="1796"/>
      <c r="BL285" s="1796"/>
      <c r="BM285" s="1796"/>
      <c r="BN285" s="1796"/>
    </row>
    <row r="286" spans="1:66" s="685" customFormat="1" ht="12.75" x14ac:dyDescent="0.2">
      <c r="A286" s="726"/>
      <c r="B286" s="223" t="s">
        <v>819</v>
      </c>
      <c r="C286" s="1796">
        <f t="shared" si="49"/>
        <v>0</v>
      </c>
      <c r="D286" s="1796">
        <f t="shared" si="55"/>
        <v>0</v>
      </c>
      <c r="E286" s="1796">
        <f t="shared" si="55"/>
        <v>0</v>
      </c>
      <c r="F286" s="1796">
        <f t="shared" si="55"/>
        <v>0</v>
      </c>
      <c r="G286" s="1796">
        <f t="shared" si="55"/>
        <v>0</v>
      </c>
      <c r="H286" s="1796">
        <f t="shared" si="55"/>
        <v>0</v>
      </c>
      <c r="I286" s="1796">
        <f t="shared" si="55"/>
        <v>0</v>
      </c>
      <c r="J286" s="1796">
        <f t="shared" si="55"/>
        <v>0</v>
      </c>
      <c r="K286" s="1796">
        <f t="shared" si="55"/>
        <v>0</v>
      </c>
      <c r="L286" s="1796">
        <f t="shared" si="55"/>
        <v>0</v>
      </c>
      <c r="M286" s="1796">
        <f t="shared" si="55"/>
        <v>0</v>
      </c>
      <c r="N286" s="1796">
        <f t="shared" si="55"/>
        <v>0</v>
      </c>
      <c r="O286" s="1796">
        <f t="shared" si="55"/>
        <v>0</v>
      </c>
      <c r="P286" s="1796">
        <f t="shared" si="55"/>
        <v>0</v>
      </c>
      <c r="Q286" s="1796">
        <f t="shared" si="55"/>
        <v>0</v>
      </c>
      <c r="R286" s="1796">
        <f t="shared" si="55"/>
        <v>0</v>
      </c>
      <c r="S286" s="1796">
        <f t="shared" si="55"/>
        <v>0</v>
      </c>
      <c r="T286" s="1796">
        <f t="shared" si="55"/>
        <v>0</v>
      </c>
      <c r="U286" s="1796">
        <f t="shared" si="55"/>
        <v>0</v>
      </c>
      <c r="V286" s="1796">
        <f t="shared" si="55"/>
        <v>0</v>
      </c>
      <c r="W286" s="1796">
        <f t="shared" si="55"/>
        <v>0</v>
      </c>
      <c r="X286" s="1796">
        <f t="shared" si="55"/>
        <v>0</v>
      </c>
      <c r="Y286" s="1796">
        <f t="shared" si="55"/>
        <v>0</v>
      </c>
      <c r="Z286" s="1796">
        <f t="shared" si="55"/>
        <v>0</v>
      </c>
      <c r="AA286" s="1796">
        <f t="shared" si="55"/>
        <v>0</v>
      </c>
      <c r="AB286" s="1796">
        <f t="shared" si="55"/>
        <v>0</v>
      </c>
      <c r="AC286" s="1796">
        <f t="shared" si="55"/>
        <v>0</v>
      </c>
      <c r="AD286" s="1796">
        <f t="shared" si="55"/>
        <v>0</v>
      </c>
      <c r="AE286" s="1796">
        <f t="shared" si="55"/>
        <v>0</v>
      </c>
      <c r="AF286" s="1796">
        <f t="shared" si="55"/>
        <v>0</v>
      </c>
      <c r="AG286" s="1796">
        <f t="shared" si="55"/>
        <v>0</v>
      </c>
      <c r="AH286" s="1796">
        <f t="shared" si="55"/>
        <v>0</v>
      </c>
      <c r="AI286" s="1796">
        <f t="shared" si="55"/>
        <v>0</v>
      </c>
      <c r="AJ286" s="1796">
        <f t="shared" si="55"/>
        <v>0</v>
      </c>
      <c r="AK286" s="1796">
        <f t="shared" si="55"/>
        <v>0</v>
      </c>
      <c r="AL286" s="1796">
        <f t="shared" si="55"/>
        <v>0</v>
      </c>
      <c r="AM286" s="1796">
        <f t="shared" si="55"/>
        <v>0</v>
      </c>
      <c r="AN286" s="1796">
        <f t="shared" si="55"/>
        <v>0</v>
      </c>
      <c r="AO286" s="1796">
        <f t="shared" si="55"/>
        <v>0</v>
      </c>
      <c r="AP286" s="1796">
        <f t="shared" si="55"/>
        <v>0</v>
      </c>
      <c r="AQ286" s="1796">
        <f t="shared" si="55"/>
        <v>0</v>
      </c>
      <c r="AR286" s="1796">
        <f t="shared" si="55"/>
        <v>0</v>
      </c>
      <c r="AS286" s="1796">
        <f t="shared" si="55"/>
        <v>0</v>
      </c>
      <c r="AT286" s="1796"/>
      <c r="AU286" s="1796"/>
      <c r="AV286" s="1943"/>
      <c r="AW286" s="1796"/>
      <c r="AX286" s="1796"/>
      <c r="AY286" s="1796"/>
      <c r="AZ286" s="1796"/>
      <c r="BA286" s="1796"/>
      <c r="BB286" s="1796"/>
      <c r="BC286" s="1796"/>
      <c r="BD286" s="1796"/>
      <c r="BE286" s="1796"/>
      <c r="BF286" s="1796"/>
      <c r="BG286" s="1796"/>
      <c r="BH286" s="1796"/>
      <c r="BI286" s="1796"/>
      <c r="BJ286" s="1796"/>
      <c r="BK286" s="1796"/>
      <c r="BL286" s="1796"/>
      <c r="BM286" s="1796"/>
      <c r="BN286" s="1796"/>
    </row>
    <row r="287" spans="1:66" s="685" customFormat="1" ht="12.75" x14ac:dyDescent="0.2">
      <c r="A287" s="726"/>
      <c r="B287" s="223" t="s">
        <v>1353</v>
      </c>
      <c r="C287" s="1796">
        <f t="shared" si="49"/>
        <v>0</v>
      </c>
      <c r="D287" s="1796">
        <f t="shared" si="55"/>
        <v>0</v>
      </c>
      <c r="E287" s="1796">
        <f t="shared" si="55"/>
        <v>0</v>
      </c>
      <c r="F287" s="1796">
        <f t="shared" si="55"/>
        <v>0</v>
      </c>
      <c r="G287" s="1796">
        <f t="shared" si="55"/>
        <v>0</v>
      </c>
      <c r="H287" s="1796">
        <f t="shared" si="55"/>
        <v>0</v>
      </c>
      <c r="I287" s="1796">
        <f t="shared" si="55"/>
        <v>0</v>
      </c>
      <c r="J287" s="1796">
        <f t="shared" si="55"/>
        <v>0</v>
      </c>
      <c r="K287" s="1796">
        <f t="shared" si="55"/>
        <v>0</v>
      </c>
      <c r="L287" s="1796">
        <f t="shared" si="55"/>
        <v>0</v>
      </c>
      <c r="M287" s="1796">
        <f t="shared" si="55"/>
        <v>0</v>
      </c>
      <c r="N287" s="1796">
        <f t="shared" si="55"/>
        <v>0</v>
      </c>
      <c r="O287" s="1796">
        <f t="shared" si="55"/>
        <v>0</v>
      </c>
      <c r="P287" s="1796">
        <f t="shared" si="55"/>
        <v>0</v>
      </c>
      <c r="Q287" s="1796">
        <f t="shared" si="55"/>
        <v>0</v>
      </c>
      <c r="R287" s="1796">
        <f t="shared" si="55"/>
        <v>0</v>
      </c>
      <c r="S287" s="1796">
        <f t="shared" si="55"/>
        <v>0</v>
      </c>
      <c r="T287" s="1796">
        <f t="shared" si="55"/>
        <v>0</v>
      </c>
      <c r="U287" s="1796">
        <f t="shared" si="55"/>
        <v>0</v>
      </c>
      <c r="V287" s="1796">
        <f t="shared" si="55"/>
        <v>0</v>
      </c>
      <c r="W287" s="1796">
        <f t="shared" si="55"/>
        <v>0</v>
      </c>
      <c r="X287" s="1796">
        <f t="shared" si="55"/>
        <v>0</v>
      </c>
      <c r="Y287" s="1796">
        <f t="shared" si="55"/>
        <v>0</v>
      </c>
      <c r="Z287" s="1796">
        <f t="shared" si="55"/>
        <v>0</v>
      </c>
      <c r="AA287" s="1796">
        <f t="shared" si="55"/>
        <v>0</v>
      </c>
      <c r="AB287" s="1796">
        <f t="shared" si="55"/>
        <v>0</v>
      </c>
      <c r="AC287" s="1796">
        <f t="shared" si="55"/>
        <v>0</v>
      </c>
      <c r="AD287" s="1796">
        <f t="shared" si="55"/>
        <v>0</v>
      </c>
      <c r="AE287" s="1796">
        <f t="shared" si="55"/>
        <v>0</v>
      </c>
      <c r="AF287" s="1796">
        <f t="shared" si="55"/>
        <v>0</v>
      </c>
      <c r="AG287" s="1796">
        <f t="shared" si="55"/>
        <v>0</v>
      </c>
      <c r="AH287" s="1796">
        <f t="shared" si="55"/>
        <v>0</v>
      </c>
      <c r="AI287" s="1796">
        <f t="shared" si="55"/>
        <v>0</v>
      </c>
      <c r="AJ287" s="1796">
        <f t="shared" si="55"/>
        <v>0</v>
      </c>
      <c r="AK287" s="1796">
        <f t="shared" si="55"/>
        <v>0</v>
      </c>
      <c r="AL287" s="1796">
        <f t="shared" si="55"/>
        <v>0</v>
      </c>
      <c r="AM287" s="1796">
        <f t="shared" si="55"/>
        <v>0</v>
      </c>
      <c r="AN287" s="1796">
        <f t="shared" si="55"/>
        <v>0</v>
      </c>
      <c r="AO287" s="1796">
        <f t="shared" si="55"/>
        <v>0</v>
      </c>
      <c r="AP287" s="1796">
        <f t="shared" si="55"/>
        <v>0</v>
      </c>
      <c r="AQ287" s="1796">
        <f t="shared" si="55"/>
        <v>0</v>
      </c>
      <c r="AR287" s="1796">
        <f t="shared" si="55"/>
        <v>0</v>
      </c>
      <c r="AS287" s="1796">
        <f t="shared" si="55"/>
        <v>0</v>
      </c>
      <c r="AT287" s="1796"/>
      <c r="AU287" s="1796"/>
      <c r="AV287" s="1943"/>
      <c r="AW287" s="1796"/>
      <c r="AX287" s="1796"/>
      <c r="AY287" s="1796"/>
      <c r="AZ287" s="1796"/>
      <c r="BA287" s="1796"/>
      <c r="BB287" s="1796"/>
      <c r="BC287" s="1796"/>
      <c r="BD287" s="1796"/>
      <c r="BE287" s="1796"/>
      <c r="BF287" s="1796"/>
      <c r="BG287" s="1796"/>
      <c r="BH287" s="1796"/>
      <c r="BI287" s="1796"/>
      <c r="BJ287" s="1796"/>
      <c r="BK287" s="1796"/>
      <c r="BL287" s="1796"/>
      <c r="BM287" s="1796"/>
      <c r="BN287" s="1796"/>
    </row>
    <row r="288" spans="1:66" s="685" customFormat="1" ht="12.75" x14ac:dyDescent="0.2">
      <c r="A288" s="726"/>
      <c r="B288" s="223" t="s">
        <v>1165</v>
      </c>
      <c r="C288" s="1796">
        <f t="shared" si="49"/>
        <v>0</v>
      </c>
      <c r="D288" s="1796">
        <f t="shared" si="55"/>
        <v>0</v>
      </c>
      <c r="E288" s="1796">
        <f t="shared" si="55"/>
        <v>0</v>
      </c>
      <c r="F288" s="1796">
        <f t="shared" si="55"/>
        <v>0</v>
      </c>
      <c r="G288" s="1796">
        <f t="shared" si="55"/>
        <v>0</v>
      </c>
      <c r="H288" s="1796">
        <f t="shared" si="55"/>
        <v>0</v>
      </c>
      <c r="I288" s="1796">
        <f t="shared" si="55"/>
        <v>0</v>
      </c>
      <c r="J288" s="1796">
        <f t="shared" si="55"/>
        <v>0</v>
      </c>
      <c r="K288" s="1796">
        <f t="shared" si="55"/>
        <v>0</v>
      </c>
      <c r="L288" s="1796">
        <f t="shared" si="55"/>
        <v>0</v>
      </c>
      <c r="M288" s="1796">
        <f t="shared" si="55"/>
        <v>0</v>
      </c>
      <c r="N288" s="1796">
        <f t="shared" si="55"/>
        <v>0</v>
      </c>
      <c r="O288" s="1796">
        <f t="shared" si="55"/>
        <v>0</v>
      </c>
      <c r="P288" s="1796">
        <f t="shared" si="55"/>
        <v>0</v>
      </c>
      <c r="Q288" s="1796">
        <f t="shared" si="55"/>
        <v>0</v>
      </c>
      <c r="R288" s="1796">
        <f t="shared" si="55"/>
        <v>0</v>
      </c>
      <c r="S288" s="1796">
        <f t="shared" si="55"/>
        <v>0</v>
      </c>
      <c r="T288" s="1796">
        <f t="shared" si="55"/>
        <v>0</v>
      </c>
      <c r="U288" s="1796">
        <f t="shared" si="55"/>
        <v>0</v>
      </c>
      <c r="V288" s="1796">
        <f t="shared" si="55"/>
        <v>0</v>
      </c>
      <c r="W288" s="1796">
        <f t="shared" si="55"/>
        <v>0</v>
      </c>
      <c r="X288" s="1796">
        <f t="shared" si="55"/>
        <v>0</v>
      </c>
      <c r="Y288" s="1796">
        <f t="shared" si="55"/>
        <v>0</v>
      </c>
      <c r="Z288" s="1796">
        <f t="shared" si="55"/>
        <v>0</v>
      </c>
      <c r="AA288" s="1796">
        <f t="shared" si="55"/>
        <v>0</v>
      </c>
      <c r="AB288" s="1796">
        <f t="shared" si="55"/>
        <v>0</v>
      </c>
      <c r="AC288" s="1796">
        <f t="shared" si="55"/>
        <v>0</v>
      </c>
      <c r="AD288" s="1796">
        <f t="shared" si="55"/>
        <v>0</v>
      </c>
      <c r="AE288" s="1796">
        <f t="shared" si="55"/>
        <v>0</v>
      </c>
      <c r="AF288" s="1796">
        <f t="shared" si="55"/>
        <v>0</v>
      </c>
      <c r="AG288" s="1796">
        <f t="shared" si="55"/>
        <v>0</v>
      </c>
      <c r="AH288" s="1796">
        <f t="shared" ref="D288:AS292" si="56">SUMIF($AV$119:$AV$161, $B288,AH$119:AH$161)</f>
        <v>0</v>
      </c>
      <c r="AI288" s="1796">
        <f t="shared" si="56"/>
        <v>0</v>
      </c>
      <c r="AJ288" s="1796">
        <f t="shared" si="56"/>
        <v>0</v>
      </c>
      <c r="AK288" s="1796">
        <f t="shared" si="56"/>
        <v>0</v>
      </c>
      <c r="AL288" s="1796">
        <f t="shared" si="56"/>
        <v>0</v>
      </c>
      <c r="AM288" s="1796">
        <f t="shared" si="56"/>
        <v>0</v>
      </c>
      <c r="AN288" s="1796">
        <f t="shared" si="56"/>
        <v>0</v>
      </c>
      <c r="AO288" s="1796">
        <f t="shared" si="56"/>
        <v>0</v>
      </c>
      <c r="AP288" s="1796">
        <f t="shared" si="56"/>
        <v>0</v>
      </c>
      <c r="AQ288" s="1796">
        <f t="shared" si="56"/>
        <v>0</v>
      </c>
      <c r="AR288" s="1796">
        <f t="shared" si="56"/>
        <v>0</v>
      </c>
      <c r="AS288" s="1796">
        <f t="shared" si="56"/>
        <v>0</v>
      </c>
      <c r="AT288" s="1796"/>
      <c r="AU288" s="1796"/>
      <c r="AV288" s="1943"/>
      <c r="AW288" s="1796"/>
      <c r="AX288" s="1796"/>
      <c r="AY288" s="1796"/>
      <c r="AZ288" s="1796"/>
      <c r="BA288" s="1796"/>
      <c r="BB288" s="1796"/>
      <c r="BC288" s="1796"/>
      <c r="BD288" s="1796"/>
      <c r="BE288" s="1796"/>
      <c r="BF288" s="1796"/>
      <c r="BG288" s="1796"/>
      <c r="BH288" s="1796"/>
      <c r="BI288" s="1796"/>
      <c r="BJ288" s="1796"/>
      <c r="BK288" s="1796"/>
      <c r="BL288" s="1796"/>
      <c r="BM288" s="1796"/>
      <c r="BN288" s="1796"/>
    </row>
    <row r="289" spans="1:66" s="685" customFormat="1" ht="12.75" x14ac:dyDescent="0.2">
      <c r="A289" s="726"/>
      <c r="B289" s="223" t="s">
        <v>1362</v>
      </c>
      <c r="C289" s="1796">
        <f t="shared" si="49"/>
        <v>0</v>
      </c>
      <c r="D289" s="1796">
        <f t="shared" si="56"/>
        <v>0</v>
      </c>
      <c r="E289" s="1796">
        <f t="shared" si="56"/>
        <v>0</v>
      </c>
      <c r="F289" s="1796">
        <f t="shared" si="56"/>
        <v>0</v>
      </c>
      <c r="G289" s="1796">
        <f t="shared" si="56"/>
        <v>0</v>
      </c>
      <c r="H289" s="1796">
        <f t="shared" si="56"/>
        <v>0</v>
      </c>
      <c r="I289" s="1796">
        <f t="shared" si="56"/>
        <v>0</v>
      </c>
      <c r="J289" s="1796">
        <f t="shared" si="56"/>
        <v>0</v>
      </c>
      <c r="K289" s="1796">
        <f t="shared" si="56"/>
        <v>0</v>
      </c>
      <c r="L289" s="1796">
        <f t="shared" si="56"/>
        <v>0</v>
      </c>
      <c r="M289" s="1796">
        <f t="shared" si="56"/>
        <v>0</v>
      </c>
      <c r="N289" s="1796">
        <f t="shared" si="56"/>
        <v>0</v>
      </c>
      <c r="O289" s="1796">
        <f t="shared" si="56"/>
        <v>0</v>
      </c>
      <c r="P289" s="1796">
        <f t="shared" si="56"/>
        <v>0</v>
      </c>
      <c r="Q289" s="1796">
        <f t="shared" si="56"/>
        <v>0</v>
      </c>
      <c r="R289" s="1796">
        <f t="shared" si="56"/>
        <v>0</v>
      </c>
      <c r="S289" s="1796">
        <f t="shared" si="56"/>
        <v>0</v>
      </c>
      <c r="T289" s="1796">
        <f t="shared" si="56"/>
        <v>0</v>
      </c>
      <c r="U289" s="1796">
        <f t="shared" si="56"/>
        <v>0</v>
      </c>
      <c r="V289" s="1796">
        <f t="shared" si="56"/>
        <v>0</v>
      </c>
      <c r="W289" s="1796">
        <f t="shared" si="56"/>
        <v>0</v>
      </c>
      <c r="X289" s="1796">
        <f t="shared" si="56"/>
        <v>0</v>
      </c>
      <c r="Y289" s="1796">
        <f t="shared" si="56"/>
        <v>0</v>
      </c>
      <c r="Z289" s="1796">
        <f t="shared" si="56"/>
        <v>0</v>
      </c>
      <c r="AA289" s="1796">
        <f t="shared" si="56"/>
        <v>0</v>
      </c>
      <c r="AB289" s="1796">
        <f t="shared" si="56"/>
        <v>0</v>
      </c>
      <c r="AC289" s="1796">
        <f t="shared" si="56"/>
        <v>0</v>
      </c>
      <c r="AD289" s="1796">
        <f t="shared" si="56"/>
        <v>0</v>
      </c>
      <c r="AE289" s="1796">
        <f t="shared" si="56"/>
        <v>0</v>
      </c>
      <c r="AF289" s="1796">
        <f t="shared" si="56"/>
        <v>0</v>
      </c>
      <c r="AG289" s="1796">
        <f t="shared" si="56"/>
        <v>0</v>
      </c>
      <c r="AH289" s="1796">
        <f t="shared" si="56"/>
        <v>0</v>
      </c>
      <c r="AI289" s="1796">
        <f t="shared" si="56"/>
        <v>0</v>
      </c>
      <c r="AJ289" s="1796">
        <f t="shared" si="56"/>
        <v>0</v>
      </c>
      <c r="AK289" s="1796">
        <f t="shared" si="56"/>
        <v>0</v>
      </c>
      <c r="AL289" s="1796">
        <f t="shared" si="56"/>
        <v>0</v>
      </c>
      <c r="AM289" s="1796">
        <f t="shared" si="56"/>
        <v>0</v>
      </c>
      <c r="AN289" s="1796">
        <f t="shared" si="56"/>
        <v>0</v>
      </c>
      <c r="AO289" s="1796">
        <f t="shared" si="56"/>
        <v>0</v>
      </c>
      <c r="AP289" s="1796">
        <f t="shared" si="56"/>
        <v>0</v>
      </c>
      <c r="AQ289" s="1796">
        <f t="shared" si="56"/>
        <v>0</v>
      </c>
      <c r="AR289" s="1796">
        <f t="shared" si="56"/>
        <v>0</v>
      </c>
      <c r="AS289" s="1796">
        <f t="shared" si="56"/>
        <v>0</v>
      </c>
      <c r="AT289" s="1796"/>
      <c r="AU289" s="1796"/>
      <c r="AV289" s="1943"/>
      <c r="AW289" s="1796"/>
      <c r="AX289" s="1796"/>
      <c r="AY289" s="1796"/>
      <c r="AZ289" s="1796"/>
      <c r="BA289" s="1796"/>
      <c r="BB289" s="1796"/>
      <c r="BC289" s="1796"/>
      <c r="BD289" s="1796"/>
      <c r="BE289" s="1796"/>
      <c r="BF289" s="1796"/>
      <c r="BG289" s="1796"/>
      <c r="BH289" s="1796"/>
      <c r="BI289" s="1796"/>
      <c r="BJ289" s="1796"/>
      <c r="BK289" s="1796"/>
      <c r="BL289" s="1796"/>
      <c r="BM289" s="1796"/>
      <c r="BN289" s="1796"/>
    </row>
    <row r="290" spans="1:66" s="685" customFormat="1" ht="12.75" x14ac:dyDescent="0.2">
      <c r="A290" s="726"/>
      <c r="B290" s="223" t="s">
        <v>820</v>
      </c>
      <c r="C290" s="1796">
        <f t="shared" si="49"/>
        <v>0</v>
      </c>
      <c r="D290" s="1796">
        <f t="shared" si="56"/>
        <v>0</v>
      </c>
      <c r="E290" s="1796">
        <f t="shared" si="56"/>
        <v>0</v>
      </c>
      <c r="F290" s="1796">
        <f t="shared" si="56"/>
        <v>0</v>
      </c>
      <c r="G290" s="1796">
        <f t="shared" si="56"/>
        <v>0</v>
      </c>
      <c r="H290" s="1796">
        <f t="shared" si="56"/>
        <v>0</v>
      </c>
      <c r="I290" s="1796">
        <f t="shared" si="56"/>
        <v>0</v>
      </c>
      <c r="J290" s="1796">
        <f t="shared" si="56"/>
        <v>0</v>
      </c>
      <c r="K290" s="1796">
        <f t="shared" si="56"/>
        <v>0</v>
      </c>
      <c r="L290" s="1796">
        <f t="shared" si="56"/>
        <v>0</v>
      </c>
      <c r="M290" s="1796">
        <f t="shared" si="56"/>
        <v>0</v>
      </c>
      <c r="N290" s="1796">
        <f t="shared" si="56"/>
        <v>0</v>
      </c>
      <c r="O290" s="1796">
        <f t="shared" si="56"/>
        <v>0</v>
      </c>
      <c r="P290" s="1796">
        <f t="shared" si="56"/>
        <v>0</v>
      </c>
      <c r="Q290" s="1796">
        <f t="shared" si="56"/>
        <v>0</v>
      </c>
      <c r="R290" s="1796">
        <f t="shared" si="56"/>
        <v>0</v>
      </c>
      <c r="S290" s="1796">
        <f t="shared" si="56"/>
        <v>0</v>
      </c>
      <c r="T290" s="1796">
        <f t="shared" si="56"/>
        <v>0</v>
      </c>
      <c r="U290" s="1796">
        <f t="shared" si="56"/>
        <v>0</v>
      </c>
      <c r="V290" s="1796">
        <f t="shared" si="56"/>
        <v>0</v>
      </c>
      <c r="W290" s="1796">
        <f t="shared" si="56"/>
        <v>0</v>
      </c>
      <c r="X290" s="1796">
        <f t="shared" si="56"/>
        <v>420229.3326594145</v>
      </c>
      <c r="Y290" s="1796">
        <f t="shared" si="56"/>
        <v>285463.80161149317</v>
      </c>
      <c r="Z290" s="1796">
        <f t="shared" si="56"/>
        <v>121580.7967365654</v>
      </c>
      <c r="AA290" s="1796">
        <f t="shared" si="56"/>
        <v>13184.73431135594</v>
      </c>
      <c r="AB290" s="1796">
        <f t="shared" si="56"/>
        <v>0</v>
      </c>
      <c r="AC290" s="1796">
        <f t="shared" si="56"/>
        <v>11747.55657319951</v>
      </c>
      <c r="AD290" s="1796">
        <f t="shared" si="56"/>
        <v>3761.1107673860347</v>
      </c>
      <c r="AE290" s="1796">
        <f t="shared" si="56"/>
        <v>0</v>
      </c>
      <c r="AF290" s="1796">
        <f t="shared" si="56"/>
        <v>0</v>
      </c>
      <c r="AG290" s="1796">
        <f t="shared" si="56"/>
        <v>0</v>
      </c>
      <c r="AH290" s="1796">
        <f t="shared" si="56"/>
        <v>0</v>
      </c>
      <c r="AI290" s="1796">
        <f t="shared" si="56"/>
        <v>0</v>
      </c>
      <c r="AJ290" s="1796">
        <f t="shared" si="56"/>
        <v>0</v>
      </c>
      <c r="AK290" s="1796">
        <f t="shared" si="56"/>
        <v>0</v>
      </c>
      <c r="AL290" s="1796">
        <f t="shared" si="56"/>
        <v>0</v>
      </c>
      <c r="AM290" s="1796">
        <f t="shared" si="56"/>
        <v>0</v>
      </c>
      <c r="AN290" s="1796">
        <f t="shared" si="56"/>
        <v>0</v>
      </c>
      <c r="AO290" s="1796">
        <f t="shared" si="56"/>
        <v>0</v>
      </c>
      <c r="AP290" s="1796">
        <f t="shared" si="56"/>
        <v>0</v>
      </c>
      <c r="AQ290" s="1796">
        <f t="shared" si="56"/>
        <v>0</v>
      </c>
      <c r="AR290" s="1796">
        <f t="shared" si="56"/>
        <v>0</v>
      </c>
      <c r="AS290" s="1796">
        <f t="shared" si="56"/>
        <v>0</v>
      </c>
      <c r="AT290" s="1796"/>
      <c r="AU290" s="1796"/>
      <c r="AV290" s="1943"/>
      <c r="AW290" s="1796"/>
      <c r="AX290" s="1796"/>
      <c r="AY290" s="1796"/>
      <c r="AZ290" s="1796"/>
      <c r="BA290" s="1796"/>
      <c r="BB290" s="1796"/>
      <c r="BC290" s="1796"/>
      <c r="BD290" s="1796"/>
      <c r="BE290" s="1796"/>
      <c r="BF290" s="1796"/>
      <c r="BG290" s="1796"/>
      <c r="BH290" s="1796"/>
      <c r="BI290" s="1796"/>
      <c r="BJ290" s="1796"/>
      <c r="BK290" s="1796"/>
      <c r="BL290" s="1796"/>
      <c r="BM290" s="1796"/>
      <c r="BN290" s="1796"/>
    </row>
    <row r="291" spans="1:66" s="685" customFormat="1" ht="12.75" x14ac:dyDescent="0.2">
      <c r="A291" s="726"/>
      <c r="B291" s="223" t="s">
        <v>821</v>
      </c>
      <c r="C291" s="1796">
        <f t="shared" si="49"/>
        <v>0</v>
      </c>
      <c r="D291" s="1796">
        <f t="shared" si="56"/>
        <v>0</v>
      </c>
      <c r="E291" s="1796">
        <f t="shared" si="56"/>
        <v>0</v>
      </c>
      <c r="F291" s="1796">
        <f t="shared" si="56"/>
        <v>0</v>
      </c>
      <c r="G291" s="1796">
        <f t="shared" si="56"/>
        <v>0</v>
      </c>
      <c r="H291" s="1796">
        <f t="shared" si="56"/>
        <v>0</v>
      </c>
      <c r="I291" s="1796">
        <f t="shared" si="56"/>
        <v>0</v>
      </c>
      <c r="J291" s="1796">
        <f t="shared" si="56"/>
        <v>0</v>
      </c>
      <c r="K291" s="1796">
        <f t="shared" si="56"/>
        <v>0</v>
      </c>
      <c r="L291" s="1796">
        <f t="shared" si="56"/>
        <v>0</v>
      </c>
      <c r="M291" s="1796">
        <f t="shared" si="56"/>
        <v>0</v>
      </c>
      <c r="N291" s="1796">
        <f t="shared" si="56"/>
        <v>0</v>
      </c>
      <c r="O291" s="1796">
        <f t="shared" si="56"/>
        <v>0</v>
      </c>
      <c r="P291" s="1796">
        <f t="shared" si="56"/>
        <v>0</v>
      </c>
      <c r="Q291" s="1796">
        <f t="shared" si="56"/>
        <v>0</v>
      </c>
      <c r="R291" s="1796">
        <f t="shared" si="56"/>
        <v>0</v>
      </c>
      <c r="S291" s="1796">
        <f t="shared" si="56"/>
        <v>0</v>
      </c>
      <c r="T291" s="1796">
        <f t="shared" si="56"/>
        <v>0</v>
      </c>
      <c r="U291" s="1796">
        <f t="shared" si="56"/>
        <v>0</v>
      </c>
      <c r="V291" s="1796">
        <f t="shared" si="56"/>
        <v>0</v>
      </c>
      <c r="W291" s="1796">
        <f t="shared" si="56"/>
        <v>0</v>
      </c>
      <c r="X291" s="1796">
        <f t="shared" si="56"/>
        <v>240528.54285255724</v>
      </c>
      <c r="Y291" s="1796">
        <f t="shared" si="56"/>
        <v>207171.60544618018</v>
      </c>
      <c r="Z291" s="1796">
        <f t="shared" si="56"/>
        <v>16407.588701048575</v>
      </c>
      <c r="AA291" s="1796">
        <f t="shared" si="56"/>
        <v>16949.348705328481</v>
      </c>
      <c r="AB291" s="1796">
        <f t="shared" si="56"/>
        <v>0</v>
      </c>
      <c r="AC291" s="1796">
        <f t="shared" si="56"/>
        <v>464.36571795420502</v>
      </c>
      <c r="AD291" s="1796">
        <f t="shared" si="56"/>
        <v>116.09142948855126</v>
      </c>
      <c r="AE291" s="1796">
        <f t="shared" si="56"/>
        <v>0</v>
      </c>
      <c r="AF291" s="1796">
        <f t="shared" si="56"/>
        <v>0</v>
      </c>
      <c r="AG291" s="1796">
        <f t="shared" si="56"/>
        <v>0</v>
      </c>
      <c r="AH291" s="1796">
        <f t="shared" si="56"/>
        <v>0</v>
      </c>
      <c r="AI291" s="1796">
        <f t="shared" si="56"/>
        <v>0</v>
      </c>
      <c r="AJ291" s="1796">
        <f t="shared" si="56"/>
        <v>0</v>
      </c>
      <c r="AK291" s="1796">
        <f t="shared" si="56"/>
        <v>0</v>
      </c>
      <c r="AL291" s="1796">
        <f t="shared" si="56"/>
        <v>0</v>
      </c>
      <c r="AM291" s="1796">
        <f t="shared" si="56"/>
        <v>0</v>
      </c>
      <c r="AN291" s="1796">
        <f t="shared" si="56"/>
        <v>0</v>
      </c>
      <c r="AO291" s="1796">
        <f t="shared" si="56"/>
        <v>0</v>
      </c>
      <c r="AP291" s="1796">
        <f t="shared" si="56"/>
        <v>0</v>
      </c>
      <c r="AQ291" s="1796">
        <f t="shared" si="56"/>
        <v>0</v>
      </c>
      <c r="AR291" s="1796">
        <f t="shared" si="56"/>
        <v>0</v>
      </c>
      <c r="AS291" s="1796">
        <f t="shared" si="56"/>
        <v>0</v>
      </c>
      <c r="AT291" s="1796"/>
      <c r="AU291" s="1796"/>
      <c r="AV291" s="1943"/>
      <c r="AW291" s="1796"/>
      <c r="AX291" s="1796"/>
      <c r="AY291" s="1796"/>
      <c r="AZ291" s="1796"/>
      <c r="BA291" s="1796"/>
      <c r="BB291" s="1796"/>
      <c r="BC291" s="1796"/>
      <c r="BD291" s="1796"/>
      <c r="BE291" s="1796"/>
      <c r="BF291" s="1796"/>
      <c r="BG291" s="1796"/>
      <c r="BH291" s="1796"/>
      <c r="BI291" s="1796"/>
      <c r="BJ291" s="1796"/>
      <c r="BK291" s="1796"/>
      <c r="BL291" s="1796"/>
      <c r="BM291" s="1796"/>
      <c r="BN291" s="1796"/>
    </row>
    <row r="292" spans="1:66" s="685" customFormat="1" ht="12.75" x14ac:dyDescent="0.2">
      <c r="A292" s="726"/>
      <c r="B292" s="223" t="s">
        <v>1361</v>
      </c>
      <c r="C292" s="1796">
        <f t="shared" si="49"/>
        <v>0</v>
      </c>
      <c r="D292" s="1796">
        <f t="shared" si="56"/>
        <v>0</v>
      </c>
      <c r="E292" s="1796">
        <f t="shared" si="56"/>
        <v>0</v>
      </c>
      <c r="F292" s="1796">
        <f t="shared" si="56"/>
        <v>0</v>
      </c>
      <c r="G292" s="1796">
        <f t="shared" si="56"/>
        <v>0</v>
      </c>
      <c r="H292" s="1796">
        <f t="shared" si="56"/>
        <v>0</v>
      </c>
      <c r="I292" s="1796">
        <f t="shared" si="56"/>
        <v>0</v>
      </c>
      <c r="J292" s="1796">
        <f t="shared" si="56"/>
        <v>0</v>
      </c>
      <c r="K292" s="1796">
        <f t="shared" si="56"/>
        <v>0</v>
      </c>
      <c r="L292" s="1796">
        <f t="shared" si="56"/>
        <v>0</v>
      </c>
      <c r="M292" s="1796">
        <f t="shared" si="56"/>
        <v>0</v>
      </c>
      <c r="N292" s="1796">
        <f t="shared" si="56"/>
        <v>0</v>
      </c>
      <c r="O292" s="1796">
        <f t="shared" si="56"/>
        <v>0</v>
      </c>
      <c r="P292" s="1796">
        <f t="shared" si="56"/>
        <v>0</v>
      </c>
      <c r="Q292" s="1796">
        <f t="shared" si="56"/>
        <v>0</v>
      </c>
      <c r="R292" s="1796">
        <f t="shared" si="56"/>
        <v>0</v>
      </c>
      <c r="S292" s="1796">
        <f t="shared" si="56"/>
        <v>0</v>
      </c>
      <c r="T292" s="1796">
        <f t="shared" si="56"/>
        <v>0</v>
      </c>
      <c r="U292" s="1796">
        <f t="shared" si="56"/>
        <v>0</v>
      </c>
      <c r="V292" s="1796">
        <f t="shared" si="56"/>
        <v>0</v>
      </c>
      <c r="W292" s="1796">
        <f t="shared" si="56"/>
        <v>0</v>
      </c>
      <c r="X292" s="1796">
        <f t="shared" si="56"/>
        <v>1625031.3551204065</v>
      </c>
      <c r="Y292" s="1796">
        <f t="shared" si="56"/>
        <v>1474605.2744493515</v>
      </c>
      <c r="Z292" s="1796">
        <f t="shared" si="56"/>
        <v>144796.12018109602</v>
      </c>
      <c r="AA292" s="1796">
        <f t="shared" si="56"/>
        <v>5629.9604899591704</v>
      </c>
      <c r="AB292" s="1796">
        <f t="shared" si="56"/>
        <v>0</v>
      </c>
      <c r="AC292" s="1796">
        <f t="shared" si="56"/>
        <v>947.50802766436118</v>
      </c>
      <c r="AD292" s="1796">
        <f t="shared" si="56"/>
        <v>313.99975335388712</v>
      </c>
      <c r="AE292" s="1796">
        <f t="shared" si="56"/>
        <v>642.68955364830697</v>
      </c>
      <c r="AF292" s="1796">
        <f t="shared" si="56"/>
        <v>528.84168985917836</v>
      </c>
      <c r="AG292" s="1796">
        <f t="shared" si="56"/>
        <v>25303.605855067635</v>
      </c>
      <c r="AH292" s="1796">
        <f t="shared" si="56"/>
        <v>0</v>
      </c>
      <c r="AI292" s="1796">
        <f t="shared" si="56"/>
        <v>0</v>
      </c>
      <c r="AJ292" s="1796">
        <f t="shared" si="56"/>
        <v>0</v>
      </c>
      <c r="AK292" s="1796">
        <f t="shared" ref="D292:AS296" si="57">SUMIF($AV$119:$AV$161, $B292,AK$119:AK$161)</f>
        <v>0</v>
      </c>
      <c r="AL292" s="1796">
        <f t="shared" si="57"/>
        <v>0</v>
      </c>
      <c r="AM292" s="1796">
        <f t="shared" si="57"/>
        <v>0</v>
      </c>
      <c r="AN292" s="1796">
        <f t="shared" si="57"/>
        <v>0</v>
      </c>
      <c r="AO292" s="1796">
        <f t="shared" si="57"/>
        <v>0</v>
      </c>
      <c r="AP292" s="1796">
        <f t="shared" si="57"/>
        <v>0</v>
      </c>
      <c r="AQ292" s="1796">
        <f t="shared" si="57"/>
        <v>0</v>
      </c>
      <c r="AR292" s="1796">
        <f t="shared" si="57"/>
        <v>0</v>
      </c>
      <c r="AS292" s="1796">
        <f t="shared" si="57"/>
        <v>0</v>
      </c>
      <c r="AT292" s="1796"/>
      <c r="AU292" s="1796"/>
      <c r="AV292" s="1943"/>
      <c r="AW292" s="1796"/>
      <c r="AX292" s="1796"/>
      <c r="AY292" s="1796"/>
      <c r="AZ292" s="1796"/>
      <c r="BA292" s="1796"/>
      <c r="BB292" s="1796"/>
      <c r="BC292" s="1796"/>
      <c r="BD292" s="1796"/>
      <c r="BE292" s="1796"/>
      <c r="BF292" s="1796"/>
      <c r="BG292" s="1796"/>
      <c r="BH292" s="1796"/>
      <c r="BI292" s="1796"/>
      <c r="BJ292" s="1796"/>
      <c r="BK292" s="1796"/>
      <c r="BL292" s="1796"/>
      <c r="BM292" s="1796"/>
      <c r="BN292" s="1796"/>
    </row>
    <row r="293" spans="1:66" s="685" customFormat="1" ht="12.75" x14ac:dyDescent="0.2">
      <c r="A293" s="726"/>
      <c r="B293" s="223" t="s">
        <v>744</v>
      </c>
      <c r="C293" s="1796">
        <f t="shared" si="49"/>
        <v>0</v>
      </c>
      <c r="D293" s="1796">
        <f t="shared" si="57"/>
        <v>0</v>
      </c>
      <c r="E293" s="1796">
        <f t="shared" si="57"/>
        <v>0</v>
      </c>
      <c r="F293" s="1796">
        <f t="shared" si="57"/>
        <v>0</v>
      </c>
      <c r="G293" s="1796">
        <f t="shared" si="57"/>
        <v>0</v>
      </c>
      <c r="H293" s="1796">
        <f t="shared" si="57"/>
        <v>0</v>
      </c>
      <c r="I293" s="1796">
        <f t="shared" si="57"/>
        <v>0</v>
      </c>
      <c r="J293" s="1796">
        <f t="shared" si="57"/>
        <v>0</v>
      </c>
      <c r="K293" s="1796">
        <f t="shared" si="57"/>
        <v>0</v>
      </c>
      <c r="L293" s="1796">
        <f t="shared" si="57"/>
        <v>0</v>
      </c>
      <c r="M293" s="1796">
        <f t="shared" si="57"/>
        <v>0</v>
      </c>
      <c r="N293" s="1796">
        <f t="shared" si="57"/>
        <v>0</v>
      </c>
      <c r="O293" s="1796">
        <f t="shared" si="57"/>
        <v>0</v>
      </c>
      <c r="P293" s="1796">
        <f t="shared" si="57"/>
        <v>0</v>
      </c>
      <c r="Q293" s="1796">
        <f t="shared" si="57"/>
        <v>0</v>
      </c>
      <c r="R293" s="1796">
        <f t="shared" si="57"/>
        <v>0</v>
      </c>
      <c r="S293" s="1796">
        <f t="shared" si="57"/>
        <v>0</v>
      </c>
      <c r="T293" s="1796">
        <f t="shared" si="57"/>
        <v>0</v>
      </c>
      <c r="U293" s="1796">
        <f t="shared" si="57"/>
        <v>0</v>
      </c>
      <c r="V293" s="1796">
        <f t="shared" si="57"/>
        <v>0</v>
      </c>
      <c r="W293" s="1796">
        <f t="shared" si="57"/>
        <v>0</v>
      </c>
      <c r="X293" s="1796">
        <f t="shared" si="57"/>
        <v>0</v>
      </c>
      <c r="Y293" s="1796">
        <f t="shared" si="57"/>
        <v>0</v>
      </c>
      <c r="Z293" s="1796">
        <f t="shared" si="57"/>
        <v>0</v>
      </c>
      <c r="AA293" s="1796">
        <f t="shared" si="57"/>
        <v>0</v>
      </c>
      <c r="AB293" s="1796">
        <f t="shared" si="57"/>
        <v>0</v>
      </c>
      <c r="AC293" s="1796">
        <f t="shared" si="57"/>
        <v>0</v>
      </c>
      <c r="AD293" s="1796">
        <f t="shared" si="57"/>
        <v>0</v>
      </c>
      <c r="AE293" s="1796">
        <f t="shared" si="57"/>
        <v>0</v>
      </c>
      <c r="AF293" s="1796">
        <f t="shared" si="57"/>
        <v>0</v>
      </c>
      <c r="AG293" s="1796">
        <f t="shared" si="57"/>
        <v>0</v>
      </c>
      <c r="AH293" s="1796">
        <f t="shared" si="57"/>
        <v>0</v>
      </c>
      <c r="AI293" s="1796">
        <f t="shared" si="57"/>
        <v>0</v>
      </c>
      <c r="AJ293" s="1796">
        <f t="shared" si="57"/>
        <v>0</v>
      </c>
      <c r="AK293" s="1796">
        <f t="shared" si="57"/>
        <v>0</v>
      </c>
      <c r="AL293" s="1796">
        <f t="shared" si="57"/>
        <v>0</v>
      </c>
      <c r="AM293" s="1796">
        <f t="shared" si="57"/>
        <v>0</v>
      </c>
      <c r="AN293" s="1796">
        <f t="shared" si="57"/>
        <v>0</v>
      </c>
      <c r="AO293" s="1796">
        <f t="shared" si="57"/>
        <v>0</v>
      </c>
      <c r="AP293" s="1796">
        <f t="shared" si="57"/>
        <v>0</v>
      </c>
      <c r="AQ293" s="1796">
        <f t="shared" si="57"/>
        <v>0</v>
      </c>
      <c r="AR293" s="1796">
        <f t="shared" si="57"/>
        <v>0</v>
      </c>
      <c r="AS293" s="1796">
        <f t="shared" si="57"/>
        <v>0</v>
      </c>
      <c r="AT293" s="1796"/>
      <c r="AU293" s="1796"/>
      <c r="AV293" s="1943"/>
      <c r="AW293" s="1796"/>
      <c r="AX293" s="1796"/>
      <c r="AY293" s="1796"/>
      <c r="AZ293" s="1796"/>
      <c r="BA293" s="1796"/>
      <c r="BB293" s="1796"/>
      <c r="BC293" s="1796"/>
      <c r="BD293" s="1796"/>
      <c r="BE293" s="1796"/>
      <c r="BF293" s="1796"/>
      <c r="BG293" s="1796"/>
      <c r="BH293" s="1796"/>
      <c r="BI293" s="1796"/>
      <c r="BJ293" s="1796"/>
      <c r="BK293" s="1796"/>
      <c r="BL293" s="1796"/>
      <c r="BM293" s="1796"/>
      <c r="BN293" s="1796"/>
    </row>
    <row r="294" spans="1:66" s="685" customFormat="1" ht="12.75" x14ac:dyDescent="0.2">
      <c r="A294" s="726"/>
      <c r="B294" s="223" t="s">
        <v>1444</v>
      </c>
      <c r="C294" s="1796">
        <f t="shared" si="49"/>
        <v>0</v>
      </c>
      <c r="D294" s="1796">
        <f t="shared" si="57"/>
        <v>0</v>
      </c>
      <c r="E294" s="1796">
        <f t="shared" si="57"/>
        <v>0</v>
      </c>
      <c r="F294" s="1796">
        <f t="shared" si="57"/>
        <v>0</v>
      </c>
      <c r="G294" s="1796">
        <f t="shared" si="57"/>
        <v>0</v>
      </c>
      <c r="H294" s="1796">
        <f t="shared" si="57"/>
        <v>0</v>
      </c>
      <c r="I294" s="1796">
        <f t="shared" si="57"/>
        <v>0</v>
      </c>
      <c r="J294" s="1796">
        <f t="shared" si="57"/>
        <v>0</v>
      </c>
      <c r="K294" s="1796">
        <f t="shared" si="57"/>
        <v>0</v>
      </c>
      <c r="L294" s="1796">
        <f t="shared" si="57"/>
        <v>0</v>
      </c>
      <c r="M294" s="1796">
        <f t="shared" si="57"/>
        <v>0</v>
      </c>
      <c r="N294" s="1796">
        <f t="shared" si="57"/>
        <v>0</v>
      </c>
      <c r="O294" s="1796">
        <f t="shared" si="57"/>
        <v>0</v>
      </c>
      <c r="P294" s="1796">
        <f t="shared" si="57"/>
        <v>0</v>
      </c>
      <c r="Q294" s="1796">
        <f t="shared" si="57"/>
        <v>0</v>
      </c>
      <c r="R294" s="1796">
        <f t="shared" si="57"/>
        <v>0</v>
      </c>
      <c r="S294" s="1796">
        <f t="shared" si="57"/>
        <v>0</v>
      </c>
      <c r="T294" s="1796">
        <f t="shared" si="57"/>
        <v>0</v>
      </c>
      <c r="U294" s="1796">
        <f t="shared" si="57"/>
        <v>0</v>
      </c>
      <c r="V294" s="1796">
        <f t="shared" si="57"/>
        <v>0</v>
      </c>
      <c r="W294" s="1796">
        <f t="shared" si="57"/>
        <v>0</v>
      </c>
      <c r="X294" s="1796">
        <f t="shared" si="57"/>
        <v>0</v>
      </c>
      <c r="Y294" s="1796">
        <f t="shared" si="57"/>
        <v>0</v>
      </c>
      <c r="Z294" s="1796">
        <f t="shared" si="57"/>
        <v>0</v>
      </c>
      <c r="AA294" s="1796">
        <f t="shared" si="57"/>
        <v>0</v>
      </c>
      <c r="AB294" s="1796">
        <f t="shared" si="57"/>
        <v>0</v>
      </c>
      <c r="AC294" s="1796">
        <f t="shared" si="57"/>
        <v>0</v>
      </c>
      <c r="AD294" s="1796">
        <f t="shared" si="57"/>
        <v>0</v>
      </c>
      <c r="AE294" s="1796">
        <f t="shared" si="57"/>
        <v>0</v>
      </c>
      <c r="AF294" s="1796">
        <f t="shared" si="57"/>
        <v>0</v>
      </c>
      <c r="AG294" s="1796">
        <f t="shared" si="57"/>
        <v>0</v>
      </c>
      <c r="AH294" s="1796">
        <f t="shared" si="57"/>
        <v>0</v>
      </c>
      <c r="AI294" s="1796">
        <f t="shared" si="57"/>
        <v>0</v>
      </c>
      <c r="AJ294" s="1796">
        <f t="shared" si="57"/>
        <v>0</v>
      </c>
      <c r="AK294" s="1796">
        <f t="shared" si="57"/>
        <v>0</v>
      </c>
      <c r="AL294" s="1796">
        <f t="shared" si="57"/>
        <v>0</v>
      </c>
      <c r="AM294" s="1796">
        <f t="shared" si="57"/>
        <v>0</v>
      </c>
      <c r="AN294" s="1796">
        <f t="shared" si="57"/>
        <v>0</v>
      </c>
      <c r="AO294" s="1796">
        <f t="shared" si="57"/>
        <v>0</v>
      </c>
      <c r="AP294" s="1796">
        <f t="shared" si="57"/>
        <v>0</v>
      </c>
      <c r="AQ294" s="1796">
        <f t="shared" si="57"/>
        <v>0</v>
      </c>
      <c r="AR294" s="1796">
        <f t="shared" si="57"/>
        <v>0</v>
      </c>
      <c r="AS294" s="1796">
        <f t="shared" si="57"/>
        <v>0</v>
      </c>
      <c r="AT294" s="1796"/>
      <c r="AU294" s="1796"/>
      <c r="AV294" s="1943"/>
      <c r="AW294" s="1796"/>
      <c r="AX294" s="1796"/>
      <c r="AY294" s="1796"/>
      <c r="AZ294" s="1796"/>
      <c r="BA294" s="1796"/>
      <c r="BB294" s="1796"/>
      <c r="BC294" s="1796"/>
      <c r="BD294" s="1796"/>
      <c r="BE294" s="1796"/>
      <c r="BF294" s="1796"/>
      <c r="BG294" s="1796"/>
      <c r="BH294" s="1796"/>
      <c r="BI294" s="1796"/>
      <c r="BJ294" s="1796"/>
      <c r="BK294" s="1796"/>
      <c r="BL294" s="1796"/>
      <c r="BM294" s="1796"/>
      <c r="BN294" s="1796"/>
    </row>
    <row r="295" spans="1:66" s="685" customFormat="1" ht="12.75" x14ac:dyDescent="0.2">
      <c r="A295" s="726"/>
      <c r="B295" s="223" t="s">
        <v>1143</v>
      </c>
      <c r="C295" s="1796">
        <f t="shared" si="49"/>
        <v>0</v>
      </c>
      <c r="D295" s="1796">
        <f t="shared" si="57"/>
        <v>0</v>
      </c>
      <c r="E295" s="1796">
        <f t="shared" si="57"/>
        <v>0</v>
      </c>
      <c r="F295" s="1796">
        <f t="shared" si="57"/>
        <v>0</v>
      </c>
      <c r="G295" s="1796">
        <f t="shared" si="57"/>
        <v>0</v>
      </c>
      <c r="H295" s="1796">
        <f t="shared" si="57"/>
        <v>0</v>
      </c>
      <c r="I295" s="1796">
        <f t="shared" si="57"/>
        <v>0</v>
      </c>
      <c r="J295" s="1796">
        <f t="shared" si="57"/>
        <v>0</v>
      </c>
      <c r="K295" s="1796">
        <f t="shared" si="57"/>
        <v>0</v>
      </c>
      <c r="L295" s="1796">
        <f t="shared" si="57"/>
        <v>0</v>
      </c>
      <c r="M295" s="1796">
        <f t="shared" si="57"/>
        <v>0</v>
      </c>
      <c r="N295" s="1796">
        <f t="shared" si="57"/>
        <v>0</v>
      </c>
      <c r="O295" s="1796">
        <f t="shared" si="57"/>
        <v>0</v>
      </c>
      <c r="P295" s="1796">
        <f t="shared" si="57"/>
        <v>0</v>
      </c>
      <c r="Q295" s="1796">
        <f t="shared" si="57"/>
        <v>0</v>
      </c>
      <c r="R295" s="1796">
        <f t="shared" si="57"/>
        <v>0</v>
      </c>
      <c r="S295" s="1796">
        <f t="shared" si="57"/>
        <v>0</v>
      </c>
      <c r="T295" s="1796">
        <f t="shared" si="57"/>
        <v>0</v>
      </c>
      <c r="U295" s="1796">
        <f t="shared" si="57"/>
        <v>0</v>
      </c>
      <c r="V295" s="1796">
        <f t="shared" si="57"/>
        <v>0</v>
      </c>
      <c r="W295" s="1796">
        <f t="shared" si="57"/>
        <v>0</v>
      </c>
      <c r="X295" s="1796">
        <f t="shared" si="57"/>
        <v>0</v>
      </c>
      <c r="Y295" s="1796">
        <f t="shared" si="57"/>
        <v>0</v>
      </c>
      <c r="Z295" s="1796">
        <f t="shared" si="57"/>
        <v>0</v>
      </c>
      <c r="AA295" s="1796">
        <f t="shared" si="57"/>
        <v>0</v>
      </c>
      <c r="AB295" s="1796">
        <f t="shared" si="57"/>
        <v>0</v>
      </c>
      <c r="AC295" s="1796">
        <f t="shared" si="57"/>
        <v>0</v>
      </c>
      <c r="AD295" s="1796">
        <f t="shared" si="57"/>
        <v>0</v>
      </c>
      <c r="AE295" s="1796">
        <f t="shared" si="57"/>
        <v>0</v>
      </c>
      <c r="AF295" s="1796">
        <f t="shared" si="57"/>
        <v>0</v>
      </c>
      <c r="AG295" s="1796">
        <f t="shared" si="57"/>
        <v>0</v>
      </c>
      <c r="AH295" s="1796">
        <f t="shared" si="57"/>
        <v>0</v>
      </c>
      <c r="AI295" s="1796">
        <f t="shared" si="57"/>
        <v>0</v>
      </c>
      <c r="AJ295" s="1796">
        <f t="shared" si="57"/>
        <v>0</v>
      </c>
      <c r="AK295" s="1796">
        <f t="shared" si="57"/>
        <v>0</v>
      </c>
      <c r="AL295" s="1796">
        <f t="shared" si="57"/>
        <v>0</v>
      </c>
      <c r="AM295" s="1796">
        <f t="shared" si="57"/>
        <v>0</v>
      </c>
      <c r="AN295" s="1796">
        <f t="shared" si="57"/>
        <v>0</v>
      </c>
      <c r="AO295" s="1796">
        <f t="shared" si="57"/>
        <v>0</v>
      </c>
      <c r="AP295" s="1796">
        <f t="shared" si="57"/>
        <v>0</v>
      </c>
      <c r="AQ295" s="1796">
        <f t="shared" si="57"/>
        <v>0</v>
      </c>
      <c r="AR295" s="1796">
        <f t="shared" si="57"/>
        <v>0</v>
      </c>
      <c r="AS295" s="1796">
        <f t="shared" si="57"/>
        <v>0</v>
      </c>
      <c r="AT295" s="1796"/>
      <c r="AU295" s="1796"/>
      <c r="AV295" s="1943"/>
      <c r="AW295" s="1796"/>
      <c r="AX295" s="1796"/>
      <c r="AY295" s="1796"/>
      <c r="AZ295" s="1796"/>
      <c r="BA295" s="1796"/>
      <c r="BB295" s="1796"/>
      <c r="BC295" s="1796"/>
      <c r="BD295" s="1796"/>
      <c r="BE295" s="1796"/>
      <c r="BF295" s="1796"/>
      <c r="BG295" s="1796"/>
      <c r="BH295" s="1796"/>
      <c r="BI295" s="1796"/>
      <c r="BJ295" s="1796"/>
      <c r="BK295" s="1796"/>
      <c r="BL295" s="1796"/>
      <c r="BM295" s="1796"/>
      <c r="BN295" s="1796"/>
    </row>
    <row r="296" spans="1:66" s="685" customFormat="1" ht="12.75" x14ac:dyDescent="0.2">
      <c r="A296" s="726"/>
      <c r="B296" s="223" t="s">
        <v>1271</v>
      </c>
      <c r="C296" s="1796">
        <f t="shared" si="49"/>
        <v>0</v>
      </c>
      <c r="D296" s="1796">
        <f t="shared" si="57"/>
        <v>0</v>
      </c>
      <c r="E296" s="1796">
        <f t="shared" si="57"/>
        <v>0</v>
      </c>
      <c r="F296" s="1796">
        <f t="shared" si="57"/>
        <v>0</v>
      </c>
      <c r="G296" s="1796">
        <f t="shared" si="57"/>
        <v>0</v>
      </c>
      <c r="H296" s="1796">
        <f t="shared" si="57"/>
        <v>0</v>
      </c>
      <c r="I296" s="1796">
        <f t="shared" si="57"/>
        <v>0</v>
      </c>
      <c r="J296" s="1796">
        <f t="shared" si="57"/>
        <v>0</v>
      </c>
      <c r="K296" s="1796">
        <f t="shared" si="57"/>
        <v>0</v>
      </c>
      <c r="L296" s="1796">
        <f t="shared" si="57"/>
        <v>0</v>
      </c>
      <c r="M296" s="1796">
        <f t="shared" si="57"/>
        <v>0</v>
      </c>
      <c r="N296" s="1796">
        <f t="shared" si="57"/>
        <v>0</v>
      </c>
      <c r="O296" s="1796">
        <f t="shared" si="57"/>
        <v>0</v>
      </c>
      <c r="P296" s="1796">
        <f t="shared" si="57"/>
        <v>0</v>
      </c>
      <c r="Q296" s="1796">
        <f t="shared" si="57"/>
        <v>0</v>
      </c>
      <c r="R296" s="1796">
        <f t="shared" si="57"/>
        <v>0</v>
      </c>
      <c r="S296" s="1796">
        <f t="shared" si="57"/>
        <v>0</v>
      </c>
      <c r="T296" s="1796">
        <f t="shared" si="57"/>
        <v>0</v>
      </c>
      <c r="U296" s="1796">
        <f t="shared" si="57"/>
        <v>0</v>
      </c>
      <c r="V296" s="1796">
        <f t="shared" si="57"/>
        <v>0</v>
      </c>
      <c r="W296" s="1796">
        <f t="shared" si="57"/>
        <v>0</v>
      </c>
      <c r="X296" s="1796">
        <f t="shared" si="57"/>
        <v>0</v>
      </c>
      <c r="Y296" s="1796">
        <f t="shared" si="57"/>
        <v>0</v>
      </c>
      <c r="Z296" s="1796">
        <f t="shared" si="57"/>
        <v>0</v>
      </c>
      <c r="AA296" s="1796">
        <f t="shared" si="57"/>
        <v>0</v>
      </c>
      <c r="AB296" s="1796">
        <f t="shared" si="57"/>
        <v>0</v>
      </c>
      <c r="AC296" s="1796">
        <f t="shared" si="57"/>
        <v>0</v>
      </c>
      <c r="AD296" s="1796">
        <f t="shared" si="57"/>
        <v>0</v>
      </c>
      <c r="AE296" s="1796">
        <f t="shared" si="57"/>
        <v>0</v>
      </c>
      <c r="AF296" s="1796">
        <f t="shared" si="57"/>
        <v>0</v>
      </c>
      <c r="AG296" s="1796">
        <f t="shared" si="57"/>
        <v>0</v>
      </c>
      <c r="AH296" s="1796">
        <f t="shared" si="57"/>
        <v>0</v>
      </c>
      <c r="AI296" s="1796">
        <f t="shared" si="57"/>
        <v>0</v>
      </c>
      <c r="AJ296" s="1796">
        <f t="shared" si="57"/>
        <v>0</v>
      </c>
      <c r="AK296" s="1796">
        <f t="shared" si="57"/>
        <v>0</v>
      </c>
      <c r="AL296" s="1796">
        <f t="shared" si="57"/>
        <v>0</v>
      </c>
      <c r="AM296" s="1796">
        <f t="shared" si="57"/>
        <v>0</v>
      </c>
      <c r="AN296" s="1796">
        <f t="shared" ref="D296:AS300" si="58">SUMIF($AV$119:$AV$161, $B296,AN$119:AN$161)</f>
        <v>0</v>
      </c>
      <c r="AO296" s="1796">
        <f t="shared" si="58"/>
        <v>0</v>
      </c>
      <c r="AP296" s="1796">
        <f t="shared" si="58"/>
        <v>0</v>
      </c>
      <c r="AQ296" s="1796">
        <f t="shared" si="58"/>
        <v>0</v>
      </c>
      <c r="AR296" s="1796">
        <f t="shared" si="58"/>
        <v>0</v>
      </c>
      <c r="AS296" s="1796">
        <f t="shared" si="58"/>
        <v>0</v>
      </c>
      <c r="AT296" s="1796"/>
      <c r="AU296" s="1796"/>
      <c r="AV296" s="1943"/>
      <c r="AW296" s="1796"/>
      <c r="AX296" s="1796"/>
      <c r="AY296" s="1796"/>
      <c r="AZ296" s="1796"/>
      <c r="BA296" s="1796"/>
      <c r="BB296" s="1796"/>
      <c r="BC296" s="1796"/>
      <c r="BD296" s="1796"/>
      <c r="BE296" s="1796"/>
      <c r="BF296" s="1796"/>
      <c r="BG296" s="1796"/>
      <c r="BH296" s="1796"/>
      <c r="BI296" s="1796"/>
      <c r="BJ296" s="1796"/>
      <c r="BK296" s="1796"/>
      <c r="BL296" s="1796"/>
      <c r="BM296" s="1796"/>
      <c r="BN296" s="1796"/>
    </row>
    <row r="297" spans="1:66" s="685" customFormat="1" ht="12.75" x14ac:dyDescent="0.2">
      <c r="A297" s="726"/>
      <c r="B297" s="223" t="s">
        <v>5</v>
      </c>
      <c r="C297" s="1796">
        <f t="shared" si="49"/>
        <v>0</v>
      </c>
      <c r="D297" s="1796">
        <f t="shared" si="58"/>
        <v>0</v>
      </c>
      <c r="E297" s="1796">
        <f t="shared" si="58"/>
        <v>0</v>
      </c>
      <c r="F297" s="1796">
        <f t="shared" si="58"/>
        <v>0</v>
      </c>
      <c r="G297" s="1796">
        <f t="shared" si="58"/>
        <v>0</v>
      </c>
      <c r="H297" s="1796">
        <f t="shared" si="58"/>
        <v>0</v>
      </c>
      <c r="I297" s="1796">
        <f t="shared" si="58"/>
        <v>0</v>
      </c>
      <c r="J297" s="1796">
        <f t="shared" si="58"/>
        <v>0</v>
      </c>
      <c r="K297" s="1796">
        <f t="shared" si="58"/>
        <v>0</v>
      </c>
      <c r="L297" s="1796">
        <f t="shared" si="58"/>
        <v>0</v>
      </c>
      <c r="M297" s="1796">
        <f t="shared" si="58"/>
        <v>0</v>
      </c>
      <c r="N297" s="1796">
        <f t="shared" si="58"/>
        <v>0</v>
      </c>
      <c r="O297" s="1796">
        <f t="shared" si="58"/>
        <v>0</v>
      </c>
      <c r="P297" s="1796">
        <f t="shared" si="58"/>
        <v>0</v>
      </c>
      <c r="Q297" s="1796">
        <f t="shared" si="58"/>
        <v>0</v>
      </c>
      <c r="R297" s="1796">
        <f t="shared" si="58"/>
        <v>0</v>
      </c>
      <c r="S297" s="1796">
        <f t="shared" si="58"/>
        <v>0</v>
      </c>
      <c r="T297" s="1796">
        <f t="shared" si="58"/>
        <v>0</v>
      </c>
      <c r="U297" s="1796">
        <f t="shared" si="58"/>
        <v>0</v>
      </c>
      <c r="V297" s="1796">
        <f t="shared" si="58"/>
        <v>0</v>
      </c>
      <c r="W297" s="1796">
        <f t="shared" si="58"/>
        <v>0</v>
      </c>
      <c r="X297" s="1796">
        <f t="shared" si="58"/>
        <v>0</v>
      </c>
      <c r="Y297" s="1796">
        <f t="shared" si="58"/>
        <v>0</v>
      </c>
      <c r="Z297" s="1796">
        <f t="shared" si="58"/>
        <v>0</v>
      </c>
      <c r="AA297" s="1796">
        <f t="shared" si="58"/>
        <v>0</v>
      </c>
      <c r="AB297" s="1796">
        <f t="shared" si="58"/>
        <v>0</v>
      </c>
      <c r="AC297" s="1796">
        <f t="shared" si="58"/>
        <v>0</v>
      </c>
      <c r="AD297" s="1796">
        <f t="shared" si="58"/>
        <v>0</v>
      </c>
      <c r="AE297" s="1796">
        <f t="shared" si="58"/>
        <v>0</v>
      </c>
      <c r="AF297" s="1796">
        <f t="shared" si="58"/>
        <v>0</v>
      </c>
      <c r="AG297" s="1796">
        <f t="shared" si="58"/>
        <v>0</v>
      </c>
      <c r="AH297" s="1796">
        <f t="shared" si="58"/>
        <v>0</v>
      </c>
      <c r="AI297" s="1796">
        <f t="shared" si="58"/>
        <v>0</v>
      </c>
      <c r="AJ297" s="1796">
        <f t="shared" si="58"/>
        <v>0</v>
      </c>
      <c r="AK297" s="1796">
        <f t="shared" si="58"/>
        <v>0</v>
      </c>
      <c r="AL297" s="1796">
        <f t="shared" si="58"/>
        <v>0</v>
      </c>
      <c r="AM297" s="1796">
        <f t="shared" si="58"/>
        <v>0</v>
      </c>
      <c r="AN297" s="1796">
        <f t="shared" si="58"/>
        <v>0</v>
      </c>
      <c r="AO297" s="1796">
        <f t="shared" si="58"/>
        <v>0</v>
      </c>
      <c r="AP297" s="1796">
        <f t="shared" si="58"/>
        <v>0</v>
      </c>
      <c r="AQ297" s="1796">
        <f t="shared" si="58"/>
        <v>0</v>
      </c>
      <c r="AR297" s="1796">
        <f t="shared" si="58"/>
        <v>0</v>
      </c>
      <c r="AS297" s="1796">
        <f t="shared" si="58"/>
        <v>0</v>
      </c>
      <c r="AT297" s="1796"/>
      <c r="AU297" s="1796"/>
      <c r="AV297" s="1943"/>
      <c r="AW297" s="1796"/>
      <c r="AX297" s="1796"/>
      <c r="AY297" s="1796"/>
      <c r="AZ297" s="1796"/>
      <c r="BA297" s="1796"/>
      <c r="BB297" s="1796"/>
      <c r="BC297" s="1796"/>
      <c r="BD297" s="1796"/>
      <c r="BE297" s="1796"/>
      <c r="BF297" s="1796"/>
      <c r="BG297" s="1796"/>
      <c r="BH297" s="1796"/>
      <c r="BI297" s="1796"/>
      <c r="BJ297" s="1796"/>
      <c r="BK297" s="1796"/>
      <c r="BL297" s="1796"/>
      <c r="BM297" s="1796"/>
      <c r="BN297" s="1796"/>
    </row>
    <row r="298" spans="1:66" s="685" customFormat="1" ht="12.75" x14ac:dyDescent="0.2">
      <c r="A298" s="726"/>
      <c r="B298" s="223" t="s">
        <v>1166</v>
      </c>
      <c r="C298" s="1796">
        <f t="shared" si="49"/>
        <v>0</v>
      </c>
      <c r="D298" s="1796">
        <f t="shared" si="58"/>
        <v>0</v>
      </c>
      <c r="E298" s="1796">
        <f t="shared" si="58"/>
        <v>0</v>
      </c>
      <c r="F298" s="1796">
        <f t="shared" si="58"/>
        <v>0</v>
      </c>
      <c r="G298" s="1796">
        <f t="shared" si="58"/>
        <v>0</v>
      </c>
      <c r="H298" s="1796">
        <f t="shared" si="58"/>
        <v>0</v>
      </c>
      <c r="I298" s="1796">
        <f t="shared" si="58"/>
        <v>0</v>
      </c>
      <c r="J298" s="1796">
        <f t="shared" si="58"/>
        <v>0</v>
      </c>
      <c r="K298" s="1796">
        <f t="shared" si="58"/>
        <v>0</v>
      </c>
      <c r="L298" s="1796">
        <f t="shared" si="58"/>
        <v>0</v>
      </c>
      <c r="M298" s="1796">
        <f t="shared" si="58"/>
        <v>0</v>
      </c>
      <c r="N298" s="1796">
        <f t="shared" si="58"/>
        <v>0</v>
      </c>
      <c r="O298" s="1796">
        <f t="shared" si="58"/>
        <v>0</v>
      </c>
      <c r="P298" s="1796">
        <f t="shared" si="58"/>
        <v>0</v>
      </c>
      <c r="Q298" s="1796">
        <f t="shared" si="58"/>
        <v>0</v>
      </c>
      <c r="R298" s="1796">
        <f t="shared" si="58"/>
        <v>0</v>
      </c>
      <c r="S298" s="1796">
        <f t="shared" si="58"/>
        <v>0</v>
      </c>
      <c r="T298" s="1796">
        <f t="shared" si="58"/>
        <v>0</v>
      </c>
      <c r="U298" s="1796">
        <f t="shared" si="58"/>
        <v>0</v>
      </c>
      <c r="V298" s="1796">
        <f t="shared" si="58"/>
        <v>0</v>
      </c>
      <c r="W298" s="1796">
        <f t="shared" si="58"/>
        <v>0</v>
      </c>
      <c r="X298" s="1796">
        <f t="shared" si="58"/>
        <v>0</v>
      </c>
      <c r="Y298" s="1796">
        <f t="shared" si="58"/>
        <v>0</v>
      </c>
      <c r="Z298" s="1796">
        <f t="shared" si="58"/>
        <v>0</v>
      </c>
      <c r="AA298" s="1796">
        <f t="shared" si="58"/>
        <v>0</v>
      </c>
      <c r="AB298" s="1796">
        <f t="shared" si="58"/>
        <v>0</v>
      </c>
      <c r="AC298" s="1796">
        <f t="shared" si="58"/>
        <v>0</v>
      </c>
      <c r="AD298" s="1796">
        <f t="shared" si="58"/>
        <v>0</v>
      </c>
      <c r="AE298" s="1796">
        <f t="shared" si="58"/>
        <v>0</v>
      </c>
      <c r="AF298" s="1796">
        <f t="shared" si="58"/>
        <v>0</v>
      </c>
      <c r="AG298" s="1796">
        <f t="shared" si="58"/>
        <v>0</v>
      </c>
      <c r="AH298" s="1796">
        <f t="shared" si="58"/>
        <v>0</v>
      </c>
      <c r="AI298" s="1796">
        <f t="shared" si="58"/>
        <v>0</v>
      </c>
      <c r="AJ298" s="1796">
        <f t="shared" si="58"/>
        <v>0</v>
      </c>
      <c r="AK298" s="1796">
        <f t="shared" si="58"/>
        <v>0</v>
      </c>
      <c r="AL298" s="1796">
        <f t="shared" si="58"/>
        <v>0</v>
      </c>
      <c r="AM298" s="1796">
        <f t="shared" si="58"/>
        <v>0</v>
      </c>
      <c r="AN298" s="1796">
        <f t="shared" si="58"/>
        <v>0</v>
      </c>
      <c r="AO298" s="1796">
        <f t="shared" si="58"/>
        <v>0</v>
      </c>
      <c r="AP298" s="1796">
        <f t="shared" si="58"/>
        <v>0</v>
      </c>
      <c r="AQ298" s="1796">
        <f t="shared" si="58"/>
        <v>0</v>
      </c>
      <c r="AR298" s="1796">
        <f t="shared" si="58"/>
        <v>0</v>
      </c>
      <c r="AS298" s="1796">
        <f t="shared" si="58"/>
        <v>0</v>
      </c>
      <c r="AT298" s="1796"/>
      <c r="AU298" s="1796"/>
      <c r="AV298" s="1943"/>
      <c r="AW298" s="1796"/>
      <c r="AX298" s="1796"/>
      <c r="AY298" s="1796"/>
      <c r="AZ298" s="1796"/>
      <c r="BA298" s="1796"/>
      <c r="BB298" s="1796"/>
      <c r="BC298" s="1796"/>
      <c r="BD298" s="1796"/>
      <c r="BE298" s="1796"/>
      <c r="BF298" s="1796"/>
      <c r="BG298" s="1796"/>
      <c r="BH298" s="1796"/>
      <c r="BI298" s="1796"/>
      <c r="BJ298" s="1796"/>
      <c r="BK298" s="1796"/>
      <c r="BL298" s="1796"/>
      <c r="BM298" s="1796"/>
      <c r="BN298" s="1796"/>
    </row>
    <row r="299" spans="1:66" s="685" customFormat="1" ht="12.75" x14ac:dyDescent="0.2">
      <c r="A299" s="726"/>
      <c r="B299" s="223" t="s">
        <v>745</v>
      </c>
      <c r="C299" s="1796">
        <f t="shared" si="49"/>
        <v>0</v>
      </c>
      <c r="D299" s="1796">
        <f t="shared" si="58"/>
        <v>0</v>
      </c>
      <c r="E299" s="1796">
        <f t="shared" si="58"/>
        <v>0</v>
      </c>
      <c r="F299" s="1796">
        <f t="shared" si="58"/>
        <v>0</v>
      </c>
      <c r="G299" s="1796">
        <f t="shared" si="58"/>
        <v>0</v>
      </c>
      <c r="H299" s="1796">
        <f t="shared" si="58"/>
        <v>0</v>
      </c>
      <c r="I299" s="1796">
        <f t="shared" si="58"/>
        <v>0</v>
      </c>
      <c r="J299" s="1796">
        <f t="shared" si="58"/>
        <v>0</v>
      </c>
      <c r="K299" s="1796">
        <f t="shared" si="58"/>
        <v>0</v>
      </c>
      <c r="L299" s="1796">
        <f t="shared" si="58"/>
        <v>0</v>
      </c>
      <c r="M299" s="1796">
        <f t="shared" si="58"/>
        <v>0</v>
      </c>
      <c r="N299" s="1796">
        <f t="shared" si="58"/>
        <v>0</v>
      </c>
      <c r="O299" s="1796">
        <f t="shared" si="58"/>
        <v>0</v>
      </c>
      <c r="P299" s="1796">
        <f t="shared" si="58"/>
        <v>0</v>
      </c>
      <c r="Q299" s="1796">
        <f t="shared" si="58"/>
        <v>0</v>
      </c>
      <c r="R299" s="1796">
        <f t="shared" si="58"/>
        <v>0</v>
      </c>
      <c r="S299" s="1796">
        <f t="shared" si="58"/>
        <v>0</v>
      </c>
      <c r="T299" s="1796">
        <f t="shared" si="58"/>
        <v>0</v>
      </c>
      <c r="U299" s="1796">
        <f t="shared" si="58"/>
        <v>0</v>
      </c>
      <c r="V299" s="1796">
        <f t="shared" si="58"/>
        <v>0</v>
      </c>
      <c r="W299" s="1796">
        <f t="shared" si="58"/>
        <v>0</v>
      </c>
      <c r="X299" s="1796">
        <f t="shared" si="58"/>
        <v>0</v>
      </c>
      <c r="Y299" s="1796">
        <f t="shared" si="58"/>
        <v>0</v>
      </c>
      <c r="Z299" s="1796">
        <f t="shared" si="58"/>
        <v>0</v>
      </c>
      <c r="AA299" s="1796">
        <f t="shared" si="58"/>
        <v>0</v>
      </c>
      <c r="AB299" s="1796">
        <f t="shared" si="58"/>
        <v>0</v>
      </c>
      <c r="AC299" s="1796">
        <f t="shared" si="58"/>
        <v>0</v>
      </c>
      <c r="AD299" s="1796">
        <f t="shared" si="58"/>
        <v>0</v>
      </c>
      <c r="AE299" s="1796">
        <f t="shared" si="58"/>
        <v>0</v>
      </c>
      <c r="AF299" s="1796">
        <f t="shared" si="58"/>
        <v>0</v>
      </c>
      <c r="AG299" s="1796">
        <f t="shared" si="58"/>
        <v>0</v>
      </c>
      <c r="AH299" s="1796">
        <f t="shared" si="58"/>
        <v>0</v>
      </c>
      <c r="AI299" s="1796">
        <f t="shared" si="58"/>
        <v>0</v>
      </c>
      <c r="AJ299" s="1796">
        <f t="shared" si="58"/>
        <v>0</v>
      </c>
      <c r="AK299" s="1796">
        <f t="shared" si="58"/>
        <v>0</v>
      </c>
      <c r="AL299" s="1796">
        <f t="shared" si="58"/>
        <v>0</v>
      </c>
      <c r="AM299" s="1796">
        <f t="shared" si="58"/>
        <v>0</v>
      </c>
      <c r="AN299" s="1796">
        <f t="shared" si="58"/>
        <v>0</v>
      </c>
      <c r="AO299" s="1796">
        <f t="shared" si="58"/>
        <v>0</v>
      </c>
      <c r="AP299" s="1796">
        <f t="shared" si="58"/>
        <v>0</v>
      </c>
      <c r="AQ299" s="1796">
        <f t="shared" si="58"/>
        <v>0</v>
      </c>
      <c r="AR299" s="1796">
        <f t="shared" si="58"/>
        <v>0</v>
      </c>
      <c r="AS299" s="1796">
        <f t="shared" si="58"/>
        <v>0</v>
      </c>
      <c r="AT299" s="1796"/>
      <c r="AU299" s="1796"/>
      <c r="AV299" s="1943"/>
      <c r="AW299" s="1796"/>
      <c r="AX299" s="1796"/>
      <c r="AY299" s="1796"/>
      <c r="AZ299" s="1796"/>
      <c r="BA299" s="1796"/>
      <c r="BB299" s="1796"/>
      <c r="BC299" s="1796"/>
      <c r="BD299" s="1796"/>
      <c r="BE299" s="1796"/>
      <c r="BF299" s="1796"/>
      <c r="BG299" s="1796"/>
      <c r="BH299" s="1796"/>
      <c r="BI299" s="1796"/>
      <c r="BJ299" s="1796"/>
      <c r="BK299" s="1796"/>
      <c r="BL299" s="1796"/>
      <c r="BM299" s="1796"/>
      <c r="BN299" s="1796"/>
    </row>
    <row r="300" spans="1:66" s="685" customFormat="1" ht="12.75" x14ac:dyDescent="0.2">
      <c r="A300" s="726"/>
      <c r="B300" s="1816" t="s">
        <v>746</v>
      </c>
      <c r="C300" s="1796">
        <f t="shared" si="49"/>
        <v>0</v>
      </c>
      <c r="D300" s="1796">
        <f t="shared" si="58"/>
        <v>0</v>
      </c>
      <c r="E300" s="1796">
        <f t="shared" si="58"/>
        <v>0</v>
      </c>
      <c r="F300" s="1796">
        <f t="shared" si="58"/>
        <v>0</v>
      </c>
      <c r="G300" s="1796">
        <f t="shared" si="58"/>
        <v>0</v>
      </c>
      <c r="H300" s="1796">
        <f t="shared" si="58"/>
        <v>0</v>
      </c>
      <c r="I300" s="1796">
        <f t="shared" si="58"/>
        <v>0</v>
      </c>
      <c r="J300" s="1796">
        <f t="shared" si="58"/>
        <v>0</v>
      </c>
      <c r="K300" s="1796">
        <f t="shared" si="58"/>
        <v>0</v>
      </c>
      <c r="L300" s="1796">
        <f t="shared" si="58"/>
        <v>0</v>
      </c>
      <c r="M300" s="1796">
        <f t="shared" si="58"/>
        <v>0</v>
      </c>
      <c r="N300" s="1796">
        <f t="shared" si="58"/>
        <v>0</v>
      </c>
      <c r="O300" s="1796">
        <f t="shared" si="58"/>
        <v>0</v>
      </c>
      <c r="P300" s="1796">
        <f t="shared" si="58"/>
        <v>0</v>
      </c>
      <c r="Q300" s="1796">
        <f t="shared" si="58"/>
        <v>0</v>
      </c>
      <c r="R300" s="1796">
        <f t="shared" si="58"/>
        <v>0</v>
      </c>
      <c r="S300" s="1796">
        <f t="shared" si="58"/>
        <v>0</v>
      </c>
      <c r="T300" s="1796">
        <f t="shared" si="58"/>
        <v>0</v>
      </c>
      <c r="U300" s="1796">
        <f t="shared" si="58"/>
        <v>0</v>
      </c>
      <c r="V300" s="1796">
        <f t="shared" si="58"/>
        <v>0</v>
      </c>
      <c r="W300" s="1796">
        <f t="shared" si="58"/>
        <v>0</v>
      </c>
      <c r="X300" s="1796">
        <f t="shared" si="58"/>
        <v>0</v>
      </c>
      <c r="Y300" s="1796">
        <f t="shared" si="58"/>
        <v>0</v>
      </c>
      <c r="Z300" s="1796">
        <f t="shared" si="58"/>
        <v>0</v>
      </c>
      <c r="AA300" s="1796">
        <f t="shared" si="58"/>
        <v>0</v>
      </c>
      <c r="AB300" s="1796">
        <f t="shared" si="58"/>
        <v>0</v>
      </c>
      <c r="AC300" s="1796">
        <f t="shared" si="58"/>
        <v>0</v>
      </c>
      <c r="AD300" s="1796">
        <f t="shared" si="58"/>
        <v>0</v>
      </c>
      <c r="AE300" s="1796">
        <f t="shared" si="58"/>
        <v>0</v>
      </c>
      <c r="AF300" s="1796">
        <f t="shared" si="58"/>
        <v>0</v>
      </c>
      <c r="AG300" s="1796">
        <f t="shared" si="58"/>
        <v>0</v>
      </c>
      <c r="AH300" s="1796">
        <f t="shared" si="58"/>
        <v>0</v>
      </c>
      <c r="AI300" s="1796">
        <f t="shared" si="58"/>
        <v>0</v>
      </c>
      <c r="AJ300" s="1796">
        <f t="shared" si="58"/>
        <v>0</v>
      </c>
      <c r="AK300" s="1796">
        <f t="shared" si="58"/>
        <v>0</v>
      </c>
      <c r="AL300" s="1796">
        <f t="shared" si="58"/>
        <v>0</v>
      </c>
      <c r="AM300" s="1796">
        <f t="shared" si="58"/>
        <v>0</v>
      </c>
      <c r="AN300" s="1796">
        <f t="shared" si="58"/>
        <v>0</v>
      </c>
      <c r="AO300" s="1796">
        <f t="shared" si="58"/>
        <v>0</v>
      </c>
      <c r="AP300" s="1796">
        <f t="shared" si="58"/>
        <v>0</v>
      </c>
      <c r="AQ300" s="1796">
        <f t="shared" ref="AQ300:AS301" si="59">SUMIF($AV$119:$AV$161, $B300,AQ$119:AQ$161)</f>
        <v>0</v>
      </c>
      <c r="AR300" s="1796">
        <f t="shared" si="59"/>
        <v>0</v>
      </c>
      <c r="AS300" s="1796">
        <f t="shared" si="59"/>
        <v>0</v>
      </c>
      <c r="AT300" s="1796"/>
      <c r="AU300" s="1796"/>
      <c r="AV300" s="1943"/>
      <c r="AW300" s="1796"/>
      <c r="AX300" s="1796"/>
      <c r="AY300" s="1796"/>
      <c r="AZ300" s="1796"/>
      <c r="BA300" s="1796"/>
      <c r="BB300" s="1796"/>
      <c r="BC300" s="1796"/>
      <c r="BD300" s="1796"/>
      <c r="BE300" s="1796"/>
      <c r="BF300" s="1796"/>
      <c r="BG300" s="1796"/>
      <c r="BH300" s="1796"/>
      <c r="BI300" s="1796"/>
      <c r="BJ300" s="1796"/>
      <c r="BK300" s="1796"/>
      <c r="BL300" s="1796"/>
      <c r="BM300" s="1796"/>
      <c r="BN300" s="1796"/>
    </row>
    <row r="301" spans="1:66" s="685" customFormat="1" ht="12.75" x14ac:dyDescent="0.2">
      <c r="A301" s="726"/>
      <c r="B301" s="1815" t="s">
        <v>743</v>
      </c>
      <c r="C301" s="1796">
        <f t="shared" si="49"/>
        <v>0</v>
      </c>
      <c r="D301" s="1796">
        <f t="shared" ref="D301:AP301" si="60">SUMIF($AV$119:$AV$161, $B301,D$119:D$161)</f>
        <v>0</v>
      </c>
      <c r="E301" s="1796">
        <f t="shared" si="60"/>
        <v>0</v>
      </c>
      <c r="F301" s="1796">
        <f t="shared" si="60"/>
        <v>0</v>
      </c>
      <c r="G301" s="1796">
        <f t="shared" si="60"/>
        <v>0</v>
      </c>
      <c r="H301" s="1796">
        <f t="shared" si="60"/>
        <v>0</v>
      </c>
      <c r="I301" s="1796">
        <f t="shared" si="60"/>
        <v>0</v>
      </c>
      <c r="J301" s="1796">
        <f t="shared" si="60"/>
        <v>0</v>
      </c>
      <c r="K301" s="1796">
        <f t="shared" si="60"/>
        <v>0</v>
      </c>
      <c r="L301" s="1796">
        <f t="shared" si="60"/>
        <v>0</v>
      </c>
      <c r="M301" s="1796">
        <f t="shared" si="60"/>
        <v>0</v>
      </c>
      <c r="N301" s="1796">
        <f t="shared" si="60"/>
        <v>0</v>
      </c>
      <c r="O301" s="1796">
        <f t="shared" si="60"/>
        <v>0</v>
      </c>
      <c r="P301" s="1796">
        <f t="shared" si="60"/>
        <v>0</v>
      </c>
      <c r="Q301" s="1796">
        <f t="shared" si="60"/>
        <v>0</v>
      </c>
      <c r="R301" s="1796">
        <f t="shared" si="60"/>
        <v>0</v>
      </c>
      <c r="S301" s="1796">
        <f t="shared" si="60"/>
        <v>0</v>
      </c>
      <c r="T301" s="1796">
        <f t="shared" si="60"/>
        <v>0</v>
      </c>
      <c r="U301" s="1796">
        <f t="shared" si="60"/>
        <v>0</v>
      </c>
      <c r="V301" s="1796">
        <f t="shared" si="60"/>
        <v>0</v>
      </c>
      <c r="W301" s="1796">
        <f t="shared" si="60"/>
        <v>0</v>
      </c>
      <c r="X301" s="1796">
        <f t="shared" si="60"/>
        <v>0</v>
      </c>
      <c r="Y301" s="1796">
        <f t="shared" si="60"/>
        <v>0</v>
      </c>
      <c r="Z301" s="1796">
        <f t="shared" si="60"/>
        <v>0</v>
      </c>
      <c r="AA301" s="1796">
        <f t="shared" si="60"/>
        <v>0</v>
      </c>
      <c r="AB301" s="1796">
        <f t="shared" si="60"/>
        <v>0</v>
      </c>
      <c r="AC301" s="1796">
        <f t="shared" si="60"/>
        <v>0</v>
      </c>
      <c r="AD301" s="1796">
        <f t="shared" si="60"/>
        <v>0</v>
      </c>
      <c r="AE301" s="1796">
        <f t="shared" si="60"/>
        <v>0</v>
      </c>
      <c r="AF301" s="1796">
        <f t="shared" si="60"/>
        <v>0</v>
      </c>
      <c r="AG301" s="1796">
        <f t="shared" si="60"/>
        <v>0</v>
      </c>
      <c r="AH301" s="1796">
        <f t="shared" si="60"/>
        <v>0</v>
      </c>
      <c r="AI301" s="1796">
        <f t="shared" si="60"/>
        <v>0</v>
      </c>
      <c r="AJ301" s="1796">
        <f t="shared" si="60"/>
        <v>0</v>
      </c>
      <c r="AK301" s="1796">
        <f t="shared" si="60"/>
        <v>0</v>
      </c>
      <c r="AL301" s="1796">
        <f t="shared" si="60"/>
        <v>0</v>
      </c>
      <c r="AM301" s="1796">
        <f t="shared" si="60"/>
        <v>0</v>
      </c>
      <c r="AN301" s="1796">
        <f t="shared" si="60"/>
        <v>0</v>
      </c>
      <c r="AO301" s="1796">
        <f t="shared" si="60"/>
        <v>0</v>
      </c>
      <c r="AP301" s="1796">
        <f t="shared" si="60"/>
        <v>0</v>
      </c>
      <c r="AQ301" s="1796">
        <f t="shared" si="59"/>
        <v>0</v>
      </c>
      <c r="AR301" s="1796">
        <f t="shared" si="59"/>
        <v>0</v>
      </c>
      <c r="AS301" s="1796">
        <f t="shared" si="59"/>
        <v>0</v>
      </c>
      <c r="AT301" s="1796"/>
      <c r="AU301" s="1796"/>
      <c r="AV301" s="1943"/>
      <c r="AW301" s="1796"/>
      <c r="AX301" s="1796"/>
      <c r="AY301" s="1796"/>
      <c r="AZ301" s="1796"/>
      <c r="BA301" s="1796"/>
      <c r="BB301" s="1796"/>
      <c r="BC301" s="1796"/>
      <c r="BD301" s="1796"/>
      <c r="BE301" s="1796"/>
      <c r="BF301" s="1796"/>
      <c r="BG301" s="1796"/>
      <c r="BH301" s="1796"/>
      <c r="BI301" s="1796"/>
      <c r="BJ301" s="1796"/>
      <c r="BK301" s="1796"/>
      <c r="BL301" s="1796"/>
      <c r="BM301" s="1796"/>
      <c r="BN301" s="1796"/>
    </row>
    <row r="302" spans="1:66" s="685" customFormat="1" ht="15" x14ac:dyDescent="0.2">
      <c r="A302" s="726"/>
      <c r="B302" s="603"/>
      <c r="C302" s="1686"/>
      <c r="D302" s="1686"/>
      <c r="E302" s="1686"/>
      <c r="F302" s="1686"/>
      <c r="G302" s="1686"/>
      <c r="H302" s="1686"/>
      <c r="I302" s="1686"/>
      <c r="J302" s="1686"/>
      <c r="K302" s="1686"/>
      <c r="L302" s="1686"/>
      <c r="M302" s="1686"/>
      <c r="N302" s="1686"/>
      <c r="O302" s="1686"/>
      <c r="P302" s="1686"/>
      <c r="Q302" s="1686"/>
      <c r="R302" s="1686"/>
      <c r="S302" s="1686"/>
      <c r="T302" s="1686"/>
      <c r="U302" s="1686"/>
      <c r="V302" s="1686"/>
      <c r="W302" s="1686"/>
      <c r="X302" s="1686"/>
      <c r="Y302" s="1686"/>
      <c r="Z302" s="1686"/>
      <c r="AA302" s="1686"/>
      <c r="AB302" s="1686"/>
      <c r="AC302" s="1686"/>
      <c r="AD302" s="1686"/>
      <c r="AE302" s="1686"/>
      <c r="AF302" s="1686"/>
      <c r="AG302" s="1686"/>
      <c r="AH302" s="1686"/>
      <c r="AI302" s="1686"/>
      <c r="AJ302" s="1686"/>
      <c r="AK302" s="1686"/>
      <c r="AL302" s="1686"/>
      <c r="AM302" s="1686"/>
      <c r="AN302" s="1686"/>
      <c r="AO302" s="1686"/>
      <c r="AP302" s="1686"/>
      <c r="AQ302" s="1686"/>
      <c r="AR302" s="1686"/>
      <c r="AS302" s="1686"/>
      <c r="AT302" s="1686"/>
      <c r="AU302" s="1686"/>
      <c r="AV302" s="1944"/>
      <c r="AW302" s="1686"/>
      <c r="AX302" s="1686"/>
      <c r="AY302" s="1686"/>
      <c r="AZ302" s="1686"/>
      <c r="BA302" s="1686"/>
      <c r="BB302" s="1686"/>
      <c r="BC302" s="1686"/>
      <c r="BD302" s="1686"/>
      <c r="BE302" s="1686"/>
      <c r="BF302" s="1686"/>
      <c r="BG302" s="1686"/>
      <c r="BH302" s="1686"/>
      <c r="BI302" s="1686"/>
      <c r="BJ302" s="1686"/>
      <c r="BK302" s="1686"/>
      <c r="BL302" s="1686"/>
      <c r="BM302" s="1686"/>
      <c r="BN302" s="1686"/>
    </row>
    <row r="303" spans="1:66" s="685" customFormat="1" ht="13.5" thickBot="1" x14ac:dyDescent="0.25">
      <c r="A303" s="726"/>
      <c r="B303" s="603" t="s">
        <v>809</v>
      </c>
      <c r="C303" s="1821">
        <f>SUM(C268:C301)</f>
        <v>1921819.6000000003</v>
      </c>
      <c r="D303" s="1821">
        <f t="shared" ref="D303:AS303" si="61">SUM(D268:D301)</f>
        <v>759742.40674088197</v>
      </c>
      <c r="E303" s="1821">
        <f t="shared" si="61"/>
        <v>262107.88386496011</v>
      </c>
      <c r="F303" s="1821">
        <f t="shared" si="61"/>
        <v>539161.44105229212</v>
      </c>
      <c r="G303" s="1821">
        <f t="shared" si="61"/>
        <v>0</v>
      </c>
      <c r="H303" s="1821">
        <f t="shared" si="61"/>
        <v>156881.17527027518</v>
      </c>
      <c r="I303" s="1821">
        <f t="shared" si="61"/>
        <v>200528.03178323153</v>
      </c>
      <c r="J303" s="1821">
        <f t="shared" si="61"/>
        <v>4.9808608516216735</v>
      </c>
      <c r="K303" s="1821">
        <f t="shared" si="61"/>
        <v>296.58573652710453</v>
      </c>
      <c r="L303" s="1821">
        <f t="shared" si="61"/>
        <v>3097.0946909803047</v>
      </c>
      <c r="M303" s="1821">
        <f t="shared" si="61"/>
        <v>0</v>
      </c>
      <c r="N303" s="1821">
        <f t="shared" si="61"/>
        <v>0</v>
      </c>
      <c r="O303" s="1821">
        <f t="shared" si="61"/>
        <v>0</v>
      </c>
      <c r="P303" s="1821">
        <f t="shared" si="61"/>
        <v>0</v>
      </c>
      <c r="Q303" s="1821">
        <f t="shared" si="61"/>
        <v>0</v>
      </c>
      <c r="R303" s="1821">
        <f t="shared" si="61"/>
        <v>0</v>
      </c>
      <c r="S303" s="1821">
        <f t="shared" si="61"/>
        <v>0</v>
      </c>
      <c r="T303" s="1821">
        <f t="shared" si="61"/>
        <v>0</v>
      </c>
      <c r="U303" s="1821">
        <f t="shared" si="61"/>
        <v>0</v>
      </c>
      <c r="V303" s="1821">
        <f t="shared" si="61"/>
        <v>0</v>
      </c>
      <c r="W303" s="1821">
        <f t="shared" si="61"/>
        <v>0</v>
      </c>
      <c r="X303" s="1821">
        <f t="shared" si="61"/>
        <v>3444154.5089306943</v>
      </c>
      <c r="Y303" s="1821">
        <f t="shared" si="61"/>
        <v>2958013.7761404929</v>
      </c>
      <c r="Z303" s="1821">
        <f t="shared" si="61"/>
        <v>404185.12331016886</v>
      </c>
      <c r="AA303" s="1821">
        <f t="shared" si="61"/>
        <v>81955.609480032304</v>
      </c>
      <c r="AB303" s="1821">
        <f t="shared" si="61"/>
        <v>0</v>
      </c>
      <c r="AC303" s="1821">
        <f t="shared" si="61"/>
        <v>35271.023361022948</v>
      </c>
      <c r="AD303" s="1821">
        <f t="shared" si="61"/>
        <v>38921.765730585154</v>
      </c>
      <c r="AE303" s="1821">
        <f t="shared" si="61"/>
        <v>181532.59031009109</v>
      </c>
      <c r="AF303" s="1821">
        <f t="shared" si="61"/>
        <v>11692.77602572519</v>
      </c>
      <c r="AG303" s="1821">
        <f t="shared" si="61"/>
        <v>32088.735641881533</v>
      </c>
      <c r="AH303" s="1821">
        <f t="shared" si="61"/>
        <v>0</v>
      </c>
      <c r="AI303" s="1821">
        <f t="shared" si="61"/>
        <v>0</v>
      </c>
      <c r="AJ303" s="1821">
        <f t="shared" si="61"/>
        <v>0</v>
      </c>
      <c r="AK303" s="1821">
        <f t="shared" si="61"/>
        <v>0</v>
      </c>
      <c r="AL303" s="1821">
        <f t="shared" si="61"/>
        <v>0</v>
      </c>
      <c r="AM303" s="1821">
        <f t="shared" si="61"/>
        <v>0</v>
      </c>
      <c r="AN303" s="1821">
        <f t="shared" si="61"/>
        <v>0</v>
      </c>
      <c r="AO303" s="1821">
        <f t="shared" si="61"/>
        <v>0</v>
      </c>
      <c r="AP303" s="1821">
        <f t="shared" si="61"/>
        <v>0</v>
      </c>
      <c r="AQ303" s="1821">
        <f t="shared" si="61"/>
        <v>0</v>
      </c>
      <c r="AR303" s="1821">
        <f t="shared" si="61"/>
        <v>0</v>
      </c>
      <c r="AS303" s="1821">
        <f t="shared" si="61"/>
        <v>0</v>
      </c>
      <c r="AT303" s="1818"/>
      <c r="AU303" s="1818"/>
      <c r="AV303" s="1945"/>
      <c r="AW303" s="1818"/>
      <c r="AX303" s="1818"/>
      <c r="AY303" s="1818"/>
      <c r="AZ303" s="1818"/>
      <c r="BA303" s="1818"/>
      <c r="BB303" s="1818"/>
      <c r="BC303" s="1818"/>
      <c r="BD303" s="1818"/>
      <c r="BE303" s="1818"/>
      <c r="BF303" s="1818"/>
      <c r="BG303" s="1818"/>
      <c r="BH303" s="1818"/>
      <c r="BI303" s="1818"/>
      <c r="BJ303" s="1818"/>
      <c r="BK303" s="1818"/>
      <c r="BL303" s="1818"/>
      <c r="BM303" s="1818"/>
      <c r="BN303" s="1818"/>
    </row>
    <row r="304" spans="1:66" s="685" customFormat="1" ht="15" x14ac:dyDescent="0.2">
      <c r="A304" s="726"/>
      <c r="B304" s="726"/>
      <c r="C304" s="1686"/>
      <c r="D304" s="1685"/>
      <c r="E304" s="1810"/>
      <c r="F304" s="1685"/>
      <c r="G304" s="663"/>
      <c r="H304" s="663"/>
      <c r="I304" s="663"/>
      <c r="J304" s="663"/>
      <c r="K304" s="663"/>
      <c r="L304" s="663"/>
      <c r="M304" s="663"/>
      <c r="N304" s="663"/>
      <c r="O304" s="663"/>
      <c r="P304" s="663"/>
      <c r="Q304" s="663"/>
      <c r="R304" s="663"/>
      <c r="S304" s="663"/>
      <c r="T304" s="663"/>
      <c r="U304" s="663"/>
      <c r="V304" s="663"/>
      <c r="W304" s="663"/>
      <c r="X304" s="665"/>
      <c r="Y304" s="663"/>
      <c r="Z304" s="663"/>
      <c r="AA304" s="663"/>
      <c r="AB304" s="663"/>
      <c r="AC304" s="663"/>
      <c r="AD304" s="663"/>
      <c r="AE304" s="663"/>
      <c r="AF304" s="663"/>
      <c r="AG304" s="663"/>
      <c r="AH304" s="663"/>
      <c r="AI304" s="663"/>
      <c r="AJ304" s="663"/>
      <c r="AK304" s="663"/>
      <c r="AL304" s="663"/>
      <c r="AM304" s="663"/>
      <c r="AN304" s="663"/>
      <c r="AO304" s="663"/>
      <c r="AP304" s="663"/>
      <c r="AQ304" s="663"/>
      <c r="AR304" s="663"/>
      <c r="AS304" s="826"/>
      <c r="AV304" s="1734"/>
    </row>
    <row r="305" spans="1:66" s="685" customFormat="1" ht="15.75" thickBot="1" x14ac:dyDescent="0.25">
      <c r="A305" s="726"/>
      <c r="B305" s="726"/>
      <c r="C305" s="1817"/>
      <c r="D305" s="1817"/>
      <c r="E305" s="1817"/>
      <c r="F305" s="1817"/>
      <c r="G305" s="1817"/>
      <c r="H305" s="1817"/>
      <c r="I305" s="1817"/>
      <c r="J305" s="1817"/>
      <c r="K305" s="1817"/>
      <c r="L305" s="1817"/>
      <c r="M305" s="1817"/>
      <c r="N305" s="1817"/>
      <c r="O305" s="1817"/>
      <c r="P305" s="1817"/>
      <c r="Q305" s="1817"/>
      <c r="R305" s="1817"/>
      <c r="S305" s="1817"/>
      <c r="T305" s="1817"/>
      <c r="U305" s="1817"/>
      <c r="V305" s="1817"/>
      <c r="W305" s="1817"/>
      <c r="X305" s="1817"/>
      <c r="Y305" s="1817"/>
      <c r="Z305" s="1817"/>
      <c r="AA305" s="1817"/>
      <c r="AB305" s="1817"/>
      <c r="AC305" s="1817"/>
      <c r="AD305" s="1817"/>
      <c r="AE305" s="1817"/>
      <c r="AF305" s="1817"/>
      <c r="AG305" s="1817"/>
      <c r="AH305" s="1817"/>
      <c r="AI305" s="1817"/>
      <c r="AJ305" s="1817"/>
      <c r="AK305" s="1817"/>
      <c r="AL305" s="1817"/>
      <c r="AM305" s="1817"/>
      <c r="AN305" s="1817"/>
      <c r="AO305" s="1817"/>
      <c r="AP305" s="1817"/>
      <c r="AQ305" s="1817"/>
      <c r="AR305" s="1817"/>
      <c r="AS305" s="1817"/>
      <c r="AV305" s="1734"/>
    </row>
    <row r="306" spans="1:66" s="685" customFormat="1" ht="18" x14ac:dyDescent="0.2">
      <c r="C306" s="2464" t="s">
        <v>736</v>
      </c>
      <c r="D306" s="2465"/>
      <c r="E306" s="1822"/>
      <c r="F306" s="1822"/>
      <c r="G306" s="1822"/>
      <c r="H306" s="1822"/>
      <c r="I306" s="1822"/>
      <c r="J306" s="1822"/>
      <c r="K306" s="1822"/>
      <c r="L306" s="1822"/>
      <c r="M306" s="1822"/>
      <c r="N306" s="1822"/>
      <c r="O306" s="1822"/>
      <c r="P306" s="1822"/>
      <c r="Q306" s="1822"/>
      <c r="R306" s="1822"/>
      <c r="S306" s="1822"/>
      <c r="T306" s="1822"/>
      <c r="U306" s="1822"/>
      <c r="V306" s="1822"/>
      <c r="W306" s="1822"/>
      <c r="X306" s="1828"/>
      <c r="Y306" s="2464" t="s">
        <v>609</v>
      </c>
      <c r="Z306" s="2465"/>
      <c r="AA306" s="1822"/>
      <c r="AB306" s="1822"/>
      <c r="AC306" s="1822"/>
      <c r="AD306" s="1822"/>
      <c r="AE306" s="1822"/>
      <c r="AF306" s="1822"/>
      <c r="AG306" s="1822"/>
      <c r="AH306" s="1822"/>
      <c r="AI306" s="1822"/>
      <c r="AJ306" s="1822"/>
      <c r="AK306" s="1822"/>
      <c r="AL306" s="1822"/>
      <c r="AM306" s="1822"/>
      <c r="AN306" s="1822"/>
      <c r="AO306" s="1822"/>
      <c r="AP306" s="1822"/>
      <c r="AQ306" s="1822"/>
      <c r="AR306" s="1822"/>
      <c r="AS306" s="1827"/>
      <c r="AV306" s="1734"/>
    </row>
    <row r="307" spans="1:66" s="324" customFormat="1" ht="39" thickBot="1" x14ac:dyDescent="0.25">
      <c r="A307" s="2475" t="s">
        <v>856</v>
      </c>
      <c r="B307" s="2476"/>
      <c r="C307" s="1824" t="str">
        <f>C266</f>
        <v>Demand Total</v>
      </c>
      <c r="D307" s="1825" t="str">
        <f>D266</f>
        <v>Residential</v>
      </c>
      <c r="E307" s="1825" t="str">
        <f t="shared" ref="E307:AS307" si="62">E266</f>
        <v>GS &lt;50</v>
      </c>
      <c r="F307" s="1825" t="str">
        <f t="shared" si="62"/>
        <v>GS&gt;50-Regular</v>
      </c>
      <c r="G307" s="1825" t="str">
        <f t="shared" si="62"/>
        <v>GS&gt; 50-TOU</v>
      </c>
      <c r="H307" s="1825" t="str">
        <f t="shared" si="62"/>
        <v>GS &gt;50-Intermediate</v>
      </c>
      <c r="I307" s="1825" t="str">
        <f t="shared" si="62"/>
        <v>Large Use &gt;5MW</v>
      </c>
      <c r="J307" s="1825" t="str">
        <f t="shared" si="62"/>
        <v>Street Light</v>
      </c>
      <c r="K307" s="1825" t="str">
        <f t="shared" si="62"/>
        <v>Sentinel</v>
      </c>
      <c r="L307" s="1825" t="str">
        <f t="shared" si="62"/>
        <v>Unmetered Scattered Load</v>
      </c>
      <c r="M307" s="1825" t="str">
        <f t="shared" si="62"/>
        <v>Embedded Distributor</v>
      </c>
      <c r="N307" s="1825" t="str">
        <f t="shared" si="62"/>
        <v>Back-up/Standby Power</v>
      </c>
      <c r="O307" s="1825" t="str">
        <f t="shared" si="62"/>
        <v>Rate Class 1</v>
      </c>
      <c r="P307" s="1825" t="str">
        <f t="shared" si="62"/>
        <v>Rate class 2</v>
      </c>
      <c r="Q307" s="1825" t="str">
        <f t="shared" si="62"/>
        <v>Rate class 3</v>
      </c>
      <c r="R307" s="1825" t="str">
        <f t="shared" si="62"/>
        <v>Rate class 4</v>
      </c>
      <c r="S307" s="1825" t="str">
        <f t="shared" si="62"/>
        <v>Rate class 5</v>
      </c>
      <c r="T307" s="1825" t="str">
        <f t="shared" si="62"/>
        <v>Rate class 6</v>
      </c>
      <c r="U307" s="1825" t="str">
        <f t="shared" si="62"/>
        <v>Rate class 7</v>
      </c>
      <c r="V307" s="1825" t="str">
        <f t="shared" si="62"/>
        <v>Rate class 8</v>
      </c>
      <c r="W307" s="1825" t="str">
        <f t="shared" si="62"/>
        <v>Rate class 9</v>
      </c>
      <c r="X307" s="1825" t="str">
        <f t="shared" si="62"/>
        <v>Customer Total</v>
      </c>
      <c r="Y307" s="1824" t="str">
        <f t="shared" si="62"/>
        <v>Residential</v>
      </c>
      <c r="Z307" s="1825" t="str">
        <f t="shared" si="62"/>
        <v>GS &lt;50</v>
      </c>
      <c r="AA307" s="1825" t="str">
        <f t="shared" si="62"/>
        <v>GS&gt;50-Regular</v>
      </c>
      <c r="AB307" s="1825" t="str">
        <f t="shared" si="62"/>
        <v>GS&gt; 50-TOU</v>
      </c>
      <c r="AC307" s="1825" t="str">
        <f t="shared" si="62"/>
        <v>GS &gt;50-Intermediate</v>
      </c>
      <c r="AD307" s="1825" t="str">
        <f t="shared" si="62"/>
        <v>Large Use &gt;5MW</v>
      </c>
      <c r="AE307" s="1825" t="str">
        <f t="shared" si="62"/>
        <v>Street Light</v>
      </c>
      <c r="AF307" s="1825" t="str">
        <f t="shared" si="62"/>
        <v>Sentinel</v>
      </c>
      <c r="AG307" s="1825" t="str">
        <f t="shared" si="62"/>
        <v>Unmetered Scattered Load</v>
      </c>
      <c r="AH307" s="1825" t="str">
        <f t="shared" si="62"/>
        <v>Embedded Distributor</v>
      </c>
      <c r="AI307" s="1825" t="str">
        <f t="shared" si="62"/>
        <v>Back-up/Standby Power</v>
      </c>
      <c r="AJ307" s="1825" t="str">
        <f t="shared" si="62"/>
        <v>Rate Class 1</v>
      </c>
      <c r="AK307" s="1825" t="str">
        <f t="shared" si="62"/>
        <v>Rate class 2</v>
      </c>
      <c r="AL307" s="1825" t="str">
        <f t="shared" si="62"/>
        <v>Rate class 3</v>
      </c>
      <c r="AM307" s="1825" t="str">
        <f t="shared" si="62"/>
        <v>Rate class 4</v>
      </c>
      <c r="AN307" s="1825" t="str">
        <f t="shared" si="62"/>
        <v>Rate class 5</v>
      </c>
      <c r="AO307" s="1825" t="str">
        <f t="shared" si="62"/>
        <v>Rate class 6</v>
      </c>
      <c r="AP307" s="1825" t="str">
        <f t="shared" si="62"/>
        <v>Rate class 7</v>
      </c>
      <c r="AQ307" s="1825" t="str">
        <f t="shared" si="62"/>
        <v>Rate class 8</v>
      </c>
      <c r="AR307" s="1825" t="str">
        <f t="shared" si="62"/>
        <v>Rate class 9</v>
      </c>
      <c r="AS307" s="1826" t="str">
        <f t="shared" si="62"/>
        <v>Total</v>
      </c>
      <c r="AT307" s="1803"/>
      <c r="AU307" s="1803"/>
      <c r="AV307" s="1733"/>
    </row>
    <row r="308" spans="1:66" s="685" customFormat="1" ht="12.75" x14ac:dyDescent="0.2">
      <c r="A308" s="261"/>
      <c r="B308" s="223"/>
      <c r="C308" s="1796"/>
      <c r="D308" s="663"/>
      <c r="E308" s="663"/>
      <c r="F308" s="663"/>
      <c r="G308" s="663"/>
      <c r="H308" s="663"/>
      <c r="I308" s="663"/>
      <c r="J308" s="663"/>
      <c r="K308" s="663"/>
      <c r="L308" s="663"/>
      <c r="M308" s="663"/>
      <c r="N308" s="663"/>
      <c r="O308" s="663"/>
      <c r="P308" s="663"/>
      <c r="Q308" s="663"/>
      <c r="R308" s="663"/>
      <c r="S308" s="663"/>
      <c r="T308" s="663"/>
      <c r="U308" s="663"/>
      <c r="V308" s="663"/>
      <c r="W308" s="663"/>
      <c r="X308" s="665"/>
      <c r="Y308" s="663"/>
      <c r="Z308" s="663"/>
      <c r="AA308" s="663"/>
      <c r="AB308" s="663"/>
      <c r="AC308" s="663"/>
      <c r="AD308" s="663"/>
      <c r="AE308" s="663"/>
      <c r="AF308" s="663"/>
      <c r="AG308" s="663"/>
      <c r="AH308" s="663"/>
      <c r="AI308" s="663"/>
      <c r="AJ308" s="663"/>
      <c r="AK308" s="663"/>
      <c r="AL308" s="663"/>
      <c r="AM308" s="663"/>
      <c r="AN308" s="663"/>
      <c r="AO308" s="663"/>
      <c r="AP308" s="663"/>
      <c r="AQ308" s="663"/>
      <c r="AR308" s="663"/>
      <c r="AS308" s="826"/>
      <c r="AV308" s="1734"/>
    </row>
    <row r="309" spans="1:66" s="685" customFormat="1" ht="12.75" x14ac:dyDescent="0.2">
      <c r="A309" s="261"/>
      <c r="B309" s="223">
        <v>1808</v>
      </c>
      <c r="C309" s="1796">
        <f t="shared" ref="C309:C342" si="63">SUMIF($AV$182:$AV$258, $B309,C$182:C$258)</f>
        <v>500</v>
      </c>
      <c r="D309" s="1796">
        <f t="shared" ref="D309:AS315" si="64">SUMIF($AV$182:$AV$258, $B309,D$182:D$258)</f>
        <v>163.62481406918349</v>
      </c>
      <c r="E309" s="1796">
        <f t="shared" si="64"/>
        <v>43.868988770205902</v>
      </c>
      <c r="F309" s="1796">
        <f t="shared" si="64"/>
        <v>106.11980502108233</v>
      </c>
      <c r="G309" s="1796">
        <f t="shared" si="64"/>
        <v>0</v>
      </c>
      <c r="H309" s="1796">
        <f t="shared" si="64"/>
        <v>70.900455993918953</v>
      </c>
      <c r="I309" s="1796">
        <f t="shared" si="64"/>
        <v>109.26423241336911</v>
      </c>
      <c r="J309" s="1796">
        <f t="shared" si="64"/>
        <v>4.9808608516216735</v>
      </c>
      <c r="K309" s="1796">
        <f t="shared" si="64"/>
        <v>0.31537977844579562</v>
      </c>
      <c r="L309" s="1796">
        <f t="shared" si="64"/>
        <v>0.92546310217276695</v>
      </c>
      <c r="M309" s="1796">
        <f t="shared" si="64"/>
        <v>0</v>
      </c>
      <c r="N309" s="1796">
        <f t="shared" si="64"/>
        <v>0</v>
      </c>
      <c r="O309" s="1796">
        <f t="shared" si="64"/>
        <v>0</v>
      </c>
      <c r="P309" s="1796">
        <f t="shared" si="64"/>
        <v>0</v>
      </c>
      <c r="Q309" s="1796">
        <f t="shared" si="64"/>
        <v>0</v>
      </c>
      <c r="R309" s="1796">
        <f t="shared" si="64"/>
        <v>0</v>
      </c>
      <c r="S309" s="1796">
        <f t="shared" si="64"/>
        <v>0</v>
      </c>
      <c r="T309" s="1796">
        <f t="shared" si="64"/>
        <v>0</v>
      </c>
      <c r="U309" s="1796">
        <f t="shared" si="64"/>
        <v>0</v>
      </c>
      <c r="V309" s="1796">
        <f t="shared" si="64"/>
        <v>0</v>
      </c>
      <c r="W309" s="1796">
        <f t="shared" si="64"/>
        <v>0</v>
      </c>
      <c r="X309" s="1796">
        <f t="shared" si="64"/>
        <v>500</v>
      </c>
      <c r="Y309" s="1796">
        <f t="shared" si="64"/>
        <v>0</v>
      </c>
      <c r="Z309" s="1796">
        <f t="shared" si="64"/>
        <v>0</v>
      </c>
      <c r="AA309" s="1796">
        <f t="shared" si="64"/>
        <v>0</v>
      </c>
      <c r="AB309" s="1796">
        <f t="shared" si="64"/>
        <v>0</v>
      </c>
      <c r="AC309" s="1796">
        <f t="shared" si="64"/>
        <v>0</v>
      </c>
      <c r="AD309" s="1796">
        <f t="shared" si="64"/>
        <v>0</v>
      </c>
      <c r="AE309" s="1796">
        <f t="shared" si="64"/>
        <v>0</v>
      </c>
      <c r="AF309" s="1796">
        <f t="shared" si="64"/>
        <v>0</v>
      </c>
      <c r="AG309" s="1796">
        <f t="shared" si="64"/>
        <v>0</v>
      </c>
      <c r="AH309" s="1796">
        <f t="shared" si="64"/>
        <v>0</v>
      </c>
      <c r="AI309" s="1796">
        <f t="shared" si="64"/>
        <v>0</v>
      </c>
      <c r="AJ309" s="1796">
        <f t="shared" si="64"/>
        <v>0</v>
      </c>
      <c r="AK309" s="1796">
        <f t="shared" si="64"/>
        <v>0</v>
      </c>
      <c r="AL309" s="1796">
        <f t="shared" si="64"/>
        <v>0</v>
      </c>
      <c r="AM309" s="1796">
        <f t="shared" si="64"/>
        <v>0</v>
      </c>
      <c r="AN309" s="1796">
        <f t="shared" si="64"/>
        <v>0</v>
      </c>
      <c r="AO309" s="1796">
        <f t="shared" si="64"/>
        <v>0</v>
      </c>
      <c r="AP309" s="1796">
        <f t="shared" si="64"/>
        <v>0</v>
      </c>
      <c r="AQ309" s="1796">
        <f t="shared" si="64"/>
        <v>0</v>
      </c>
      <c r="AR309" s="1796">
        <f t="shared" si="64"/>
        <v>0</v>
      </c>
      <c r="AS309" s="1796">
        <f t="shared" si="64"/>
        <v>0</v>
      </c>
      <c r="AT309" s="1796"/>
      <c r="AU309" s="1796"/>
      <c r="AV309" s="1943"/>
      <c r="AW309" s="1796"/>
      <c r="AX309" s="1796"/>
      <c r="AY309" s="1796"/>
      <c r="AZ309" s="1796"/>
      <c r="BA309" s="1796"/>
      <c r="BB309" s="1796"/>
      <c r="BC309" s="1796"/>
      <c r="BD309" s="1796"/>
      <c r="BE309" s="1796"/>
      <c r="BF309" s="1796"/>
      <c r="BG309" s="1796"/>
      <c r="BH309" s="1796"/>
      <c r="BI309" s="1796"/>
      <c r="BJ309" s="1796"/>
      <c r="BK309" s="1796"/>
      <c r="BL309" s="1796"/>
      <c r="BM309" s="1796"/>
      <c r="BN309" s="1796"/>
    </row>
    <row r="310" spans="1:66" s="685" customFormat="1" ht="12.75" x14ac:dyDescent="0.2">
      <c r="A310" s="261"/>
      <c r="B310" s="223">
        <v>1815</v>
      </c>
      <c r="C310" s="1796">
        <f t="shared" si="63"/>
        <v>0</v>
      </c>
      <c r="D310" s="1796">
        <f t="shared" ref="D310:R310" si="65">SUMIF($AV$182:$AV$258, $B310,D$182:D$258)</f>
        <v>0</v>
      </c>
      <c r="E310" s="1796">
        <f t="shared" si="65"/>
        <v>0</v>
      </c>
      <c r="F310" s="1796">
        <f t="shared" si="65"/>
        <v>0</v>
      </c>
      <c r="G310" s="1796">
        <f t="shared" si="65"/>
        <v>0</v>
      </c>
      <c r="H310" s="1796">
        <f t="shared" si="65"/>
        <v>0</v>
      </c>
      <c r="I310" s="1796">
        <f t="shared" si="65"/>
        <v>0</v>
      </c>
      <c r="J310" s="1796">
        <f t="shared" si="65"/>
        <v>0</v>
      </c>
      <c r="K310" s="1796">
        <f t="shared" si="65"/>
        <v>0</v>
      </c>
      <c r="L310" s="1796">
        <f t="shared" si="65"/>
        <v>0</v>
      </c>
      <c r="M310" s="1796">
        <f t="shared" si="65"/>
        <v>0</v>
      </c>
      <c r="N310" s="1796">
        <f t="shared" si="65"/>
        <v>0</v>
      </c>
      <c r="O310" s="1796">
        <f t="shared" si="65"/>
        <v>0</v>
      </c>
      <c r="P310" s="1796">
        <f t="shared" si="65"/>
        <v>0</v>
      </c>
      <c r="Q310" s="1796">
        <f t="shared" si="65"/>
        <v>0</v>
      </c>
      <c r="R310" s="1796">
        <f t="shared" si="65"/>
        <v>0</v>
      </c>
      <c r="S310" s="1796">
        <f t="shared" si="64"/>
        <v>0</v>
      </c>
      <c r="T310" s="1796">
        <f t="shared" si="64"/>
        <v>0</v>
      </c>
      <c r="U310" s="1796">
        <f t="shared" si="64"/>
        <v>0</v>
      </c>
      <c r="V310" s="1796">
        <f t="shared" si="64"/>
        <v>0</v>
      </c>
      <c r="W310" s="1796">
        <f t="shared" si="64"/>
        <v>0</v>
      </c>
      <c r="X310" s="1796">
        <f t="shared" si="64"/>
        <v>0</v>
      </c>
      <c r="Y310" s="1796">
        <f t="shared" si="64"/>
        <v>0</v>
      </c>
      <c r="Z310" s="1796">
        <f t="shared" si="64"/>
        <v>0</v>
      </c>
      <c r="AA310" s="1796">
        <f t="shared" si="64"/>
        <v>0</v>
      </c>
      <c r="AB310" s="1796">
        <f t="shared" si="64"/>
        <v>0</v>
      </c>
      <c r="AC310" s="1796">
        <f t="shared" si="64"/>
        <v>0</v>
      </c>
      <c r="AD310" s="1796">
        <f t="shared" si="64"/>
        <v>0</v>
      </c>
      <c r="AE310" s="1796">
        <f t="shared" si="64"/>
        <v>0</v>
      </c>
      <c r="AF310" s="1796">
        <f t="shared" si="64"/>
        <v>0</v>
      </c>
      <c r="AG310" s="1796">
        <f t="shared" si="64"/>
        <v>0</v>
      </c>
      <c r="AH310" s="1796">
        <f t="shared" si="64"/>
        <v>0</v>
      </c>
      <c r="AI310" s="1796">
        <f t="shared" si="64"/>
        <v>0</v>
      </c>
      <c r="AJ310" s="1796">
        <f t="shared" si="64"/>
        <v>0</v>
      </c>
      <c r="AK310" s="1796">
        <f t="shared" si="64"/>
        <v>0</v>
      </c>
      <c r="AL310" s="1796">
        <f t="shared" si="64"/>
        <v>0</v>
      </c>
      <c r="AM310" s="1796">
        <f t="shared" si="64"/>
        <v>0</v>
      </c>
      <c r="AN310" s="1796">
        <f t="shared" si="64"/>
        <v>0</v>
      </c>
      <c r="AO310" s="1796">
        <f t="shared" si="64"/>
        <v>0</v>
      </c>
      <c r="AP310" s="1796">
        <f t="shared" si="64"/>
        <v>0</v>
      </c>
      <c r="AQ310" s="1796">
        <f t="shared" si="64"/>
        <v>0</v>
      </c>
      <c r="AR310" s="1796">
        <f t="shared" si="64"/>
        <v>0</v>
      </c>
      <c r="AS310" s="1796">
        <f t="shared" si="64"/>
        <v>0</v>
      </c>
      <c r="AT310" s="1796"/>
      <c r="AU310" s="1796"/>
      <c r="AV310" s="1943"/>
      <c r="AW310" s="1796"/>
      <c r="AX310" s="1796"/>
      <c r="AY310" s="1796"/>
      <c r="AZ310" s="1796"/>
      <c r="BA310" s="1796"/>
      <c r="BB310" s="1796"/>
      <c r="BC310" s="1796"/>
      <c r="BD310" s="1796"/>
      <c r="BE310" s="1796"/>
      <c r="BF310" s="1796"/>
      <c r="BG310" s="1796"/>
      <c r="BH310" s="1796"/>
      <c r="BI310" s="1796"/>
      <c r="BJ310" s="1796"/>
      <c r="BK310" s="1796"/>
      <c r="BL310" s="1796"/>
      <c r="BM310" s="1796"/>
      <c r="BN310" s="1796"/>
    </row>
    <row r="311" spans="1:66" s="685" customFormat="1" ht="12.75" x14ac:dyDescent="0.2">
      <c r="A311" s="261"/>
      <c r="B311" s="223">
        <v>1820</v>
      </c>
      <c r="C311" s="1796">
        <f t="shared" si="63"/>
        <v>44600</v>
      </c>
      <c r="D311" s="1796">
        <f t="shared" si="64"/>
        <v>12956.296892674431</v>
      </c>
      <c r="E311" s="1796">
        <f t="shared" si="64"/>
        <v>4470.0816589546575</v>
      </c>
      <c r="F311" s="1796">
        <f t="shared" si="64"/>
        <v>10555.390874244622</v>
      </c>
      <c r="G311" s="1796">
        <f t="shared" si="64"/>
        <v>0</v>
      </c>
      <c r="H311" s="1796">
        <f t="shared" si="64"/>
        <v>6749.0879227488786</v>
      </c>
      <c r="I311" s="1796">
        <f t="shared" si="64"/>
        <v>9811.2770876008799</v>
      </c>
      <c r="J311" s="1796">
        <f t="shared" si="64"/>
        <v>0</v>
      </c>
      <c r="K311" s="1796">
        <f t="shared" si="64"/>
        <v>5.0535465100762211</v>
      </c>
      <c r="L311" s="1796">
        <f t="shared" si="64"/>
        <v>52.812017266454916</v>
      </c>
      <c r="M311" s="1796">
        <f t="shared" si="64"/>
        <v>0</v>
      </c>
      <c r="N311" s="1796">
        <f t="shared" si="64"/>
        <v>0</v>
      </c>
      <c r="O311" s="1796">
        <f t="shared" si="64"/>
        <v>0</v>
      </c>
      <c r="P311" s="1796">
        <f t="shared" si="64"/>
        <v>0</v>
      </c>
      <c r="Q311" s="1796">
        <f t="shared" si="64"/>
        <v>0</v>
      </c>
      <c r="R311" s="1796">
        <f t="shared" si="64"/>
        <v>0</v>
      </c>
      <c r="S311" s="1796">
        <f t="shared" si="64"/>
        <v>0</v>
      </c>
      <c r="T311" s="1796">
        <f t="shared" si="64"/>
        <v>0</v>
      </c>
      <c r="U311" s="1796">
        <f t="shared" si="64"/>
        <v>0</v>
      </c>
      <c r="V311" s="1796">
        <f t="shared" si="64"/>
        <v>0</v>
      </c>
      <c r="W311" s="1796">
        <f t="shared" si="64"/>
        <v>0</v>
      </c>
      <c r="X311" s="1796">
        <f t="shared" si="64"/>
        <v>44600</v>
      </c>
      <c r="Y311" s="1796">
        <f t="shared" si="64"/>
        <v>0</v>
      </c>
      <c r="Z311" s="1796">
        <f t="shared" si="64"/>
        <v>0</v>
      </c>
      <c r="AA311" s="1796">
        <f t="shared" si="64"/>
        <v>0</v>
      </c>
      <c r="AB311" s="1796">
        <f t="shared" si="64"/>
        <v>0</v>
      </c>
      <c r="AC311" s="1796">
        <f t="shared" si="64"/>
        <v>0</v>
      </c>
      <c r="AD311" s="1796">
        <f t="shared" si="64"/>
        <v>0</v>
      </c>
      <c r="AE311" s="1796">
        <f t="shared" si="64"/>
        <v>0</v>
      </c>
      <c r="AF311" s="1796">
        <f t="shared" si="64"/>
        <v>0</v>
      </c>
      <c r="AG311" s="1796">
        <f t="shared" si="64"/>
        <v>0</v>
      </c>
      <c r="AH311" s="1796">
        <f t="shared" si="64"/>
        <v>0</v>
      </c>
      <c r="AI311" s="1796">
        <f t="shared" si="64"/>
        <v>0</v>
      </c>
      <c r="AJ311" s="1796">
        <f t="shared" si="64"/>
        <v>0</v>
      </c>
      <c r="AK311" s="1796">
        <f t="shared" si="64"/>
        <v>0</v>
      </c>
      <c r="AL311" s="1796">
        <f t="shared" si="64"/>
        <v>0</v>
      </c>
      <c r="AM311" s="1796">
        <f t="shared" si="64"/>
        <v>0</v>
      </c>
      <c r="AN311" s="1796">
        <f t="shared" si="64"/>
        <v>0</v>
      </c>
      <c r="AO311" s="1796">
        <f t="shared" si="64"/>
        <v>0</v>
      </c>
      <c r="AP311" s="1796">
        <f t="shared" si="64"/>
        <v>0</v>
      </c>
      <c r="AQ311" s="1796">
        <f t="shared" si="64"/>
        <v>0</v>
      </c>
      <c r="AR311" s="1796">
        <f t="shared" si="64"/>
        <v>0</v>
      </c>
      <c r="AS311" s="1796">
        <f t="shared" si="64"/>
        <v>0</v>
      </c>
      <c r="AT311" s="1796"/>
      <c r="AU311" s="1796"/>
      <c r="AV311" s="1943"/>
      <c r="AW311" s="1796"/>
      <c r="AX311" s="1796"/>
      <c r="AY311" s="1796"/>
      <c r="AZ311" s="1796"/>
      <c r="BA311" s="1796"/>
      <c r="BB311" s="1796"/>
      <c r="BC311" s="1796"/>
      <c r="BD311" s="1796"/>
      <c r="BE311" s="1796"/>
      <c r="BF311" s="1796"/>
      <c r="BG311" s="1796"/>
      <c r="BH311" s="1796"/>
      <c r="BI311" s="1796"/>
      <c r="BJ311" s="1796"/>
      <c r="BK311" s="1796"/>
      <c r="BL311" s="1796"/>
      <c r="BM311" s="1796"/>
      <c r="BN311" s="1796"/>
    </row>
    <row r="312" spans="1:66" s="685" customFormat="1" ht="12.75" x14ac:dyDescent="0.2">
      <c r="A312" s="726"/>
      <c r="B312" s="223">
        <v>1830</v>
      </c>
      <c r="C312" s="1796">
        <f t="shared" si="63"/>
        <v>9000</v>
      </c>
      <c r="D312" s="1796">
        <f t="shared" si="64"/>
        <v>4512.5907837838304</v>
      </c>
      <c r="E312" s="1796">
        <f t="shared" si="64"/>
        <v>940.56031335927241</v>
      </c>
      <c r="F312" s="1796">
        <f t="shared" si="64"/>
        <v>1446.4215653591575</v>
      </c>
      <c r="G312" s="1796">
        <f t="shared" si="64"/>
        <v>0</v>
      </c>
      <c r="H312" s="1796">
        <f t="shared" si="64"/>
        <v>606.65663207062926</v>
      </c>
      <c r="I312" s="1796">
        <f t="shared" si="64"/>
        <v>837.65117746306112</v>
      </c>
      <c r="J312" s="1796">
        <f t="shared" si="64"/>
        <v>590.05469288261736</v>
      </c>
      <c r="K312" s="1796">
        <f t="shared" si="64"/>
        <v>37.118508390342555</v>
      </c>
      <c r="L312" s="1796">
        <f t="shared" si="64"/>
        <v>28.946326691089325</v>
      </c>
      <c r="M312" s="1796">
        <f t="shared" si="64"/>
        <v>0</v>
      </c>
      <c r="N312" s="1796">
        <f t="shared" si="64"/>
        <v>0</v>
      </c>
      <c r="O312" s="1796">
        <f t="shared" si="64"/>
        <v>0</v>
      </c>
      <c r="P312" s="1796">
        <f t="shared" si="64"/>
        <v>0</v>
      </c>
      <c r="Q312" s="1796">
        <f t="shared" si="64"/>
        <v>0</v>
      </c>
      <c r="R312" s="1796">
        <f t="shared" si="64"/>
        <v>0</v>
      </c>
      <c r="S312" s="1796">
        <f t="shared" si="64"/>
        <v>0</v>
      </c>
      <c r="T312" s="1796">
        <f t="shared" si="64"/>
        <v>0</v>
      </c>
      <c r="U312" s="1796">
        <f t="shared" si="64"/>
        <v>0</v>
      </c>
      <c r="V312" s="1796">
        <f t="shared" si="64"/>
        <v>0</v>
      </c>
      <c r="W312" s="1796">
        <f t="shared" si="64"/>
        <v>0</v>
      </c>
      <c r="X312" s="1796">
        <f t="shared" si="64"/>
        <v>9000</v>
      </c>
      <c r="Y312" s="1796">
        <f t="shared" si="64"/>
        <v>0</v>
      </c>
      <c r="Z312" s="1796">
        <f t="shared" si="64"/>
        <v>0</v>
      </c>
      <c r="AA312" s="1796">
        <f t="shared" si="64"/>
        <v>0</v>
      </c>
      <c r="AB312" s="1796">
        <f t="shared" si="64"/>
        <v>0</v>
      </c>
      <c r="AC312" s="1796">
        <f t="shared" si="64"/>
        <v>0</v>
      </c>
      <c r="AD312" s="1796">
        <f t="shared" si="64"/>
        <v>0</v>
      </c>
      <c r="AE312" s="1796">
        <f t="shared" si="64"/>
        <v>0</v>
      </c>
      <c r="AF312" s="1796">
        <f t="shared" si="64"/>
        <v>0</v>
      </c>
      <c r="AG312" s="1796">
        <f t="shared" si="64"/>
        <v>0</v>
      </c>
      <c r="AH312" s="1796">
        <f t="shared" si="64"/>
        <v>0</v>
      </c>
      <c r="AI312" s="1796">
        <f t="shared" si="64"/>
        <v>0</v>
      </c>
      <c r="AJ312" s="1796">
        <f t="shared" si="64"/>
        <v>0</v>
      </c>
      <c r="AK312" s="1796">
        <f t="shared" si="64"/>
        <v>0</v>
      </c>
      <c r="AL312" s="1796">
        <f t="shared" si="64"/>
        <v>0</v>
      </c>
      <c r="AM312" s="1796">
        <f t="shared" si="64"/>
        <v>0</v>
      </c>
      <c r="AN312" s="1796">
        <f t="shared" si="64"/>
        <v>0</v>
      </c>
      <c r="AO312" s="1796">
        <f t="shared" si="64"/>
        <v>0</v>
      </c>
      <c r="AP312" s="1796">
        <f t="shared" si="64"/>
        <v>0</v>
      </c>
      <c r="AQ312" s="1796">
        <f t="shared" si="64"/>
        <v>0</v>
      </c>
      <c r="AR312" s="1796">
        <f t="shared" si="64"/>
        <v>0</v>
      </c>
      <c r="AS312" s="1796">
        <f t="shared" si="64"/>
        <v>0</v>
      </c>
      <c r="AT312" s="1796"/>
      <c r="AU312" s="1796"/>
      <c r="AV312" s="1943"/>
      <c r="AW312" s="1796"/>
      <c r="AX312" s="1796"/>
      <c r="AY312" s="1796"/>
      <c r="AZ312" s="1796"/>
      <c r="BA312" s="1796"/>
      <c r="BB312" s="1796"/>
      <c r="BC312" s="1796"/>
      <c r="BD312" s="1796"/>
      <c r="BE312" s="1796"/>
      <c r="BF312" s="1796"/>
      <c r="BG312" s="1796"/>
      <c r="BH312" s="1796"/>
      <c r="BI312" s="1796"/>
      <c r="BJ312" s="1796"/>
      <c r="BK312" s="1796"/>
      <c r="BL312" s="1796"/>
      <c r="BM312" s="1796"/>
      <c r="BN312" s="1796"/>
    </row>
    <row r="313" spans="1:66" s="685" customFormat="1" ht="12.75" x14ac:dyDescent="0.2">
      <c r="A313" s="726"/>
      <c r="B313" s="223">
        <v>1835</v>
      </c>
      <c r="C313" s="1796">
        <f t="shared" si="63"/>
        <v>68000.000000000015</v>
      </c>
      <c r="D313" s="1796">
        <f t="shared" si="64"/>
        <v>32750.529731358925</v>
      </c>
      <c r="E313" s="1796">
        <f t="shared" si="64"/>
        <v>6643.0930725269191</v>
      </c>
      <c r="F313" s="1796">
        <f t="shared" si="64"/>
        <v>10368.103384293969</v>
      </c>
      <c r="G313" s="1796">
        <f t="shared" si="64"/>
        <v>0</v>
      </c>
      <c r="H313" s="1796">
        <f t="shared" si="64"/>
        <v>5477.3332798042566</v>
      </c>
      <c r="I313" s="1796">
        <f t="shared" si="64"/>
        <v>7810.1566049983776</v>
      </c>
      <c r="J313" s="1796">
        <f t="shared" si="64"/>
        <v>4457.6729735916015</v>
      </c>
      <c r="K313" s="1796">
        <f t="shared" si="64"/>
        <v>279.8954537826807</v>
      </c>
      <c r="L313" s="1796">
        <f t="shared" si="64"/>
        <v>213.21549964327338</v>
      </c>
      <c r="M313" s="1796">
        <f t="shared" si="64"/>
        <v>0</v>
      </c>
      <c r="N313" s="1796">
        <f t="shared" si="64"/>
        <v>0</v>
      </c>
      <c r="O313" s="1796">
        <f t="shared" si="64"/>
        <v>0</v>
      </c>
      <c r="P313" s="1796">
        <f t="shared" si="64"/>
        <v>0</v>
      </c>
      <c r="Q313" s="1796">
        <f t="shared" si="64"/>
        <v>0</v>
      </c>
      <c r="R313" s="1796">
        <f t="shared" si="64"/>
        <v>0</v>
      </c>
      <c r="S313" s="1796">
        <f t="shared" si="64"/>
        <v>0</v>
      </c>
      <c r="T313" s="1796">
        <f t="shared" si="64"/>
        <v>0</v>
      </c>
      <c r="U313" s="1796">
        <f t="shared" si="64"/>
        <v>0</v>
      </c>
      <c r="V313" s="1796">
        <f t="shared" si="64"/>
        <v>0</v>
      </c>
      <c r="W313" s="1796">
        <f t="shared" si="64"/>
        <v>0</v>
      </c>
      <c r="X313" s="1796">
        <f t="shared" si="64"/>
        <v>68000.000000000015</v>
      </c>
      <c r="Y313" s="1796">
        <f t="shared" si="64"/>
        <v>0</v>
      </c>
      <c r="Z313" s="1796">
        <f t="shared" si="64"/>
        <v>0</v>
      </c>
      <c r="AA313" s="1796">
        <f t="shared" si="64"/>
        <v>0</v>
      </c>
      <c r="AB313" s="1796">
        <f t="shared" si="64"/>
        <v>0</v>
      </c>
      <c r="AC313" s="1796">
        <f t="shared" si="64"/>
        <v>0</v>
      </c>
      <c r="AD313" s="1796">
        <f t="shared" si="64"/>
        <v>0</v>
      </c>
      <c r="AE313" s="1796">
        <f t="shared" si="64"/>
        <v>0</v>
      </c>
      <c r="AF313" s="1796">
        <f t="shared" si="64"/>
        <v>0</v>
      </c>
      <c r="AG313" s="1796">
        <f t="shared" si="64"/>
        <v>0</v>
      </c>
      <c r="AH313" s="1796">
        <f t="shared" si="64"/>
        <v>0</v>
      </c>
      <c r="AI313" s="1796">
        <f t="shared" si="64"/>
        <v>0</v>
      </c>
      <c r="AJ313" s="1796">
        <f t="shared" si="64"/>
        <v>0</v>
      </c>
      <c r="AK313" s="1796">
        <f t="shared" si="64"/>
        <v>0</v>
      </c>
      <c r="AL313" s="1796">
        <f t="shared" si="64"/>
        <v>0</v>
      </c>
      <c r="AM313" s="1796">
        <f t="shared" si="64"/>
        <v>0</v>
      </c>
      <c r="AN313" s="1796">
        <f t="shared" si="64"/>
        <v>0</v>
      </c>
      <c r="AO313" s="1796">
        <f t="shared" si="64"/>
        <v>0</v>
      </c>
      <c r="AP313" s="1796">
        <f t="shared" si="64"/>
        <v>0</v>
      </c>
      <c r="AQ313" s="1796">
        <f t="shared" si="64"/>
        <v>0</v>
      </c>
      <c r="AR313" s="1796">
        <f t="shared" si="64"/>
        <v>0</v>
      </c>
      <c r="AS313" s="1796">
        <f t="shared" si="64"/>
        <v>0</v>
      </c>
      <c r="AT313" s="1796"/>
      <c r="AU313" s="1796"/>
      <c r="AV313" s="1943"/>
      <c r="AW313" s="1796"/>
      <c r="AX313" s="1796"/>
      <c r="AY313" s="1796"/>
      <c r="AZ313" s="1796"/>
      <c r="BA313" s="1796"/>
      <c r="BB313" s="1796"/>
      <c r="BC313" s="1796"/>
      <c r="BD313" s="1796"/>
      <c r="BE313" s="1796"/>
      <c r="BF313" s="1796"/>
      <c r="BG313" s="1796"/>
      <c r="BH313" s="1796"/>
      <c r="BI313" s="1796"/>
      <c r="BJ313" s="1796"/>
      <c r="BK313" s="1796"/>
      <c r="BL313" s="1796"/>
      <c r="BM313" s="1796"/>
      <c r="BN313" s="1796"/>
    </row>
    <row r="314" spans="1:66" s="685" customFormat="1" ht="12.75" x14ac:dyDescent="0.2">
      <c r="A314" s="726"/>
      <c r="B314" s="223">
        <v>1840</v>
      </c>
      <c r="C314" s="1796">
        <f t="shared" si="63"/>
        <v>0</v>
      </c>
      <c r="D314" s="1796">
        <f t="shared" si="64"/>
        <v>0</v>
      </c>
      <c r="E314" s="1796">
        <f t="shared" si="64"/>
        <v>0</v>
      </c>
      <c r="F314" s="1796">
        <f t="shared" si="64"/>
        <v>0</v>
      </c>
      <c r="G314" s="1796">
        <f t="shared" si="64"/>
        <v>0</v>
      </c>
      <c r="H314" s="1796">
        <f t="shared" si="64"/>
        <v>0</v>
      </c>
      <c r="I314" s="1796">
        <f t="shared" si="64"/>
        <v>0</v>
      </c>
      <c r="J314" s="1796">
        <f t="shared" si="64"/>
        <v>0</v>
      </c>
      <c r="K314" s="1796">
        <f t="shared" si="64"/>
        <v>0</v>
      </c>
      <c r="L314" s="1796">
        <f t="shared" si="64"/>
        <v>0</v>
      </c>
      <c r="M314" s="1796">
        <f t="shared" si="64"/>
        <v>0</v>
      </c>
      <c r="N314" s="1796">
        <f t="shared" si="64"/>
        <v>0</v>
      </c>
      <c r="O314" s="1796">
        <f t="shared" si="64"/>
        <v>0</v>
      </c>
      <c r="P314" s="1796">
        <f t="shared" si="64"/>
        <v>0</v>
      </c>
      <c r="Q314" s="1796">
        <f t="shared" si="64"/>
        <v>0</v>
      </c>
      <c r="R314" s="1796">
        <f t="shared" si="64"/>
        <v>0</v>
      </c>
      <c r="S314" s="1796">
        <f t="shared" si="64"/>
        <v>0</v>
      </c>
      <c r="T314" s="1796">
        <f t="shared" si="64"/>
        <v>0</v>
      </c>
      <c r="U314" s="1796">
        <f t="shared" si="64"/>
        <v>0</v>
      </c>
      <c r="V314" s="1796">
        <f t="shared" si="64"/>
        <v>0</v>
      </c>
      <c r="W314" s="1796">
        <f t="shared" si="64"/>
        <v>0</v>
      </c>
      <c r="X314" s="1796">
        <f t="shared" si="64"/>
        <v>0</v>
      </c>
      <c r="Y314" s="1796">
        <f t="shared" si="64"/>
        <v>0</v>
      </c>
      <c r="Z314" s="1796">
        <f t="shared" si="64"/>
        <v>0</v>
      </c>
      <c r="AA314" s="1796">
        <f t="shared" si="64"/>
        <v>0</v>
      </c>
      <c r="AB314" s="1796">
        <f t="shared" si="64"/>
        <v>0</v>
      </c>
      <c r="AC314" s="1796">
        <f t="shared" si="64"/>
        <v>0</v>
      </c>
      <c r="AD314" s="1796">
        <f t="shared" si="64"/>
        <v>0</v>
      </c>
      <c r="AE314" s="1796">
        <f t="shared" si="64"/>
        <v>0</v>
      </c>
      <c r="AF314" s="1796">
        <f t="shared" si="64"/>
        <v>0</v>
      </c>
      <c r="AG314" s="1796">
        <f t="shared" si="64"/>
        <v>0</v>
      </c>
      <c r="AH314" s="1796">
        <f t="shared" si="64"/>
        <v>0</v>
      </c>
      <c r="AI314" s="1796">
        <f t="shared" si="64"/>
        <v>0</v>
      </c>
      <c r="AJ314" s="1796">
        <f t="shared" si="64"/>
        <v>0</v>
      </c>
      <c r="AK314" s="1796">
        <f t="shared" si="64"/>
        <v>0</v>
      </c>
      <c r="AL314" s="1796">
        <f t="shared" si="64"/>
        <v>0</v>
      </c>
      <c r="AM314" s="1796">
        <f t="shared" si="64"/>
        <v>0</v>
      </c>
      <c r="AN314" s="1796">
        <f t="shared" si="64"/>
        <v>0</v>
      </c>
      <c r="AO314" s="1796">
        <f t="shared" si="64"/>
        <v>0</v>
      </c>
      <c r="AP314" s="1796">
        <f t="shared" si="64"/>
        <v>0</v>
      </c>
      <c r="AQ314" s="1796">
        <f t="shared" si="64"/>
        <v>0</v>
      </c>
      <c r="AR314" s="1796">
        <f t="shared" si="64"/>
        <v>0</v>
      </c>
      <c r="AS314" s="1796">
        <f t="shared" si="64"/>
        <v>0</v>
      </c>
      <c r="AT314" s="1796"/>
      <c r="AU314" s="1796"/>
      <c r="AV314" s="1943"/>
      <c r="AW314" s="1796"/>
      <c r="AX314" s="1796"/>
      <c r="AY314" s="1796"/>
      <c r="AZ314" s="1796"/>
      <c r="BA314" s="1796"/>
      <c r="BB314" s="1796"/>
      <c r="BC314" s="1796"/>
      <c r="BD314" s="1796"/>
      <c r="BE314" s="1796"/>
      <c r="BF314" s="1796"/>
      <c r="BG314" s="1796"/>
      <c r="BH314" s="1796"/>
      <c r="BI314" s="1796"/>
      <c r="BJ314" s="1796"/>
      <c r="BK314" s="1796"/>
      <c r="BL314" s="1796"/>
      <c r="BM314" s="1796"/>
      <c r="BN314" s="1796"/>
    </row>
    <row r="315" spans="1:66" s="685" customFormat="1" ht="12.75" x14ac:dyDescent="0.2">
      <c r="A315" s="726"/>
      <c r="B315" s="223">
        <v>1845</v>
      </c>
      <c r="C315" s="1796">
        <f t="shared" si="63"/>
        <v>19200.000000000004</v>
      </c>
      <c r="D315" s="1796">
        <f t="shared" si="64"/>
        <v>10489.705666016569</v>
      </c>
      <c r="E315" s="1796">
        <f t="shared" si="64"/>
        <v>2303.8736706878926</v>
      </c>
      <c r="F315" s="1796">
        <f t="shared" si="64"/>
        <v>3445.3240086504788</v>
      </c>
      <c r="G315" s="1796">
        <f t="shared" si="64"/>
        <v>0</v>
      </c>
      <c r="H315" s="1796">
        <f t="shared" si="64"/>
        <v>720.70002810108463</v>
      </c>
      <c r="I315" s="1796">
        <f t="shared" si="64"/>
        <v>836.46301976453208</v>
      </c>
      <c r="J315" s="1796">
        <f t="shared" si="64"/>
        <v>1259.1157764521556</v>
      </c>
      <c r="K315" s="1796">
        <f t="shared" si="64"/>
        <v>79.542620858339802</v>
      </c>
      <c r="L315" s="1796">
        <f t="shared" si="64"/>
        <v>65.275209468948745</v>
      </c>
      <c r="M315" s="1796">
        <f t="shared" si="64"/>
        <v>0</v>
      </c>
      <c r="N315" s="1796">
        <f t="shared" si="64"/>
        <v>0</v>
      </c>
      <c r="O315" s="1796">
        <f t="shared" si="64"/>
        <v>0</v>
      </c>
      <c r="P315" s="1796">
        <f t="shared" si="64"/>
        <v>0</v>
      </c>
      <c r="Q315" s="1796">
        <f t="shared" si="64"/>
        <v>0</v>
      </c>
      <c r="R315" s="1796">
        <f t="shared" si="64"/>
        <v>0</v>
      </c>
      <c r="S315" s="1796">
        <f t="shared" si="64"/>
        <v>0</v>
      </c>
      <c r="T315" s="1796">
        <f t="shared" si="64"/>
        <v>0</v>
      </c>
      <c r="U315" s="1796">
        <f t="shared" si="64"/>
        <v>0</v>
      </c>
      <c r="V315" s="1796">
        <f t="shared" ref="D315:AS321" si="66">SUMIF($AV$182:$AV$258, $B315,V$182:V$258)</f>
        <v>0</v>
      </c>
      <c r="W315" s="1796">
        <f t="shared" si="66"/>
        <v>0</v>
      </c>
      <c r="X315" s="1796">
        <f t="shared" si="66"/>
        <v>19200.000000000004</v>
      </c>
      <c r="Y315" s="1796">
        <f t="shared" si="66"/>
        <v>0</v>
      </c>
      <c r="Z315" s="1796">
        <f t="shared" si="66"/>
        <v>0</v>
      </c>
      <c r="AA315" s="1796">
        <f t="shared" si="66"/>
        <v>0</v>
      </c>
      <c r="AB315" s="1796">
        <f t="shared" si="66"/>
        <v>0</v>
      </c>
      <c r="AC315" s="1796">
        <f t="shared" si="66"/>
        <v>0</v>
      </c>
      <c r="AD315" s="1796">
        <f t="shared" si="66"/>
        <v>0</v>
      </c>
      <c r="AE315" s="1796">
        <f t="shared" si="66"/>
        <v>0</v>
      </c>
      <c r="AF315" s="1796">
        <f t="shared" si="66"/>
        <v>0</v>
      </c>
      <c r="AG315" s="1796">
        <f t="shared" si="66"/>
        <v>0</v>
      </c>
      <c r="AH315" s="1796">
        <f t="shared" si="66"/>
        <v>0</v>
      </c>
      <c r="AI315" s="1796">
        <f t="shared" si="66"/>
        <v>0</v>
      </c>
      <c r="AJ315" s="1796">
        <f t="shared" si="66"/>
        <v>0</v>
      </c>
      <c r="AK315" s="1796">
        <f t="shared" si="66"/>
        <v>0</v>
      </c>
      <c r="AL315" s="1796">
        <f t="shared" si="66"/>
        <v>0</v>
      </c>
      <c r="AM315" s="1796">
        <f t="shared" si="66"/>
        <v>0</v>
      </c>
      <c r="AN315" s="1796">
        <f t="shared" si="66"/>
        <v>0</v>
      </c>
      <c r="AO315" s="1796">
        <f t="shared" si="66"/>
        <v>0</v>
      </c>
      <c r="AP315" s="1796">
        <f t="shared" si="66"/>
        <v>0</v>
      </c>
      <c r="AQ315" s="1796">
        <f t="shared" si="66"/>
        <v>0</v>
      </c>
      <c r="AR315" s="1796">
        <f t="shared" si="66"/>
        <v>0</v>
      </c>
      <c r="AS315" s="1796">
        <f t="shared" si="66"/>
        <v>0</v>
      </c>
      <c r="AT315" s="1796"/>
      <c r="AU315" s="1796"/>
      <c r="AV315" s="1943"/>
      <c r="AW315" s="1796"/>
      <c r="AX315" s="1796"/>
      <c r="AY315" s="1796"/>
      <c r="AZ315" s="1796"/>
      <c r="BA315" s="1796"/>
      <c r="BB315" s="1796"/>
      <c r="BC315" s="1796"/>
      <c r="BD315" s="1796"/>
      <c r="BE315" s="1796"/>
      <c r="BF315" s="1796"/>
      <c r="BG315" s="1796"/>
      <c r="BH315" s="1796"/>
      <c r="BI315" s="1796"/>
      <c r="BJ315" s="1796"/>
      <c r="BK315" s="1796"/>
      <c r="BL315" s="1796"/>
      <c r="BM315" s="1796"/>
      <c r="BN315" s="1796"/>
    </row>
    <row r="316" spans="1:66" s="685" customFormat="1" ht="12.75" x14ac:dyDescent="0.2">
      <c r="A316" s="726"/>
      <c r="B316" s="223">
        <v>1850</v>
      </c>
      <c r="C316" s="1796">
        <f t="shared" si="63"/>
        <v>27500.000000000004</v>
      </c>
      <c r="D316" s="1796">
        <f t="shared" si="66"/>
        <v>16111.862642477954</v>
      </c>
      <c r="E316" s="1796">
        <f t="shared" si="66"/>
        <v>3674.5976560869449</v>
      </c>
      <c r="F316" s="1796">
        <f t="shared" si="66"/>
        <v>5387.9857933830363</v>
      </c>
      <c r="G316" s="1796">
        <f t="shared" si="66"/>
        <v>0</v>
      </c>
      <c r="H316" s="1796">
        <f t="shared" si="66"/>
        <v>309.40269415588818</v>
      </c>
      <c r="I316" s="1796">
        <f t="shared" si="66"/>
        <v>0</v>
      </c>
      <c r="J316" s="1796">
        <f t="shared" si="66"/>
        <v>1803.8400363553737</v>
      </c>
      <c r="K316" s="1796">
        <f t="shared" si="66"/>
        <v>114.37753325750433</v>
      </c>
      <c r="L316" s="1796">
        <f t="shared" si="66"/>
        <v>97.933644283299259</v>
      </c>
      <c r="M316" s="1796">
        <f t="shared" si="66"/>
        <v>0</v>
      </c>
      <c r="N316" s="1796">
        <f t="shared" si="66"/>
        <v>0</v>
      </c>
      <c r="O316" s="1796">
        <f t="shared" si="66"/>
        <v>0</v>
      </c>
      <c r="P316" s="1796">
        <f t="shared" si="66"/>
        <v>0</v>
      </c>
      <c r="Q316" s="1796">
        <f t="shared" si="66"/>
        <v>0</v>
      </c>
      <c r="R316" s="1796">
        <f t="shared" si="66"/>
        <v>0</v>
      </c>
      <c r="S316" s="1796">
        <f t="shared" si="66"/>
        <v>0</v>
      </c>
      <c r="T316" s="1796">
        <f t="shared" si="66"/>
        <v>0</v>
      </c>
      <c r="U316" s="1796">
        <f t="shared" si="66"/>
        <v>0</v>
      </c>
      <c r="V316" s="1796">
        <f t="shared" si="66"/>
        <v>0</v>
      </c>
      <c r="W316" s="1796">
        <f t="shared" si="66"/>
        <v>0</v>
      </c>
      <c r="X316" s="1796">
        <f t="shared" si="66"/>
        <v>27500.000000000004</v>
      </c>
      <c r="Y316" s="1796">
        <f t="shared" si="66"/>
        <v>0</v>
      </c>
      <c r="Z316" s="1796">
        <f t="shared" si="66"/>
        <v>0</v>
      </c>
      <c r="AA316" s="1796">
        <f t="shared" si="66"/>
        <v>0</v>
      </c>
      <c r="AB316" s="1796">
        <f t="shared" si="66"/>
        <v>0</v>
      </c>
      <c r="AC316" s="1796">
        <f t="shared" si="66"/>
        <v>0</v>
      </c>
      <c r="AD316" s="1796">
        <f t="shared" si="66"/>
        <v>0</v>
      </c>
      <c r="AE316" s="1796">
        <f t="shared" si="66"/>
        <v>0</v>
      </c>
      <c r="AF316" s="1796">
        <f t="shared" si="66"/>
        <v>0</v>
      </c>
      <c r="AG316" s="1796">
        <f t="shared" si="66"/>
        <v>0</v>
      </c>
      <c r="AH316" s="1796">
        <f t="shared" si="66"/>
        <v>0</v>
      </c>
      <c r="AI316" s="1796">
        <f t="shared" si="66"/>
        <v>0</v>
      </c>
      <c r="AJ316" s="1796">
        <f t="shared" si="66"/>
        <v>0</v>
      </c>
      <c r="AK316" s="1796">
        <f t="shared" si="66"/>
        <v>0</v>
      </c>
      <c r="AL316" s="1796">
        <f t="shared" si="66"/>
        <v>0</v>
      </c>
      <c r="AM316" s="1796">
        <f t="shared" si="66"/>
        <v>0</v>
      </c>
      <c r="AN316" s="1796">
        <f t="shared" si="66"/>
        <v>0</v>
      </c>
      <c r="AO316" s="1796">
        <f t="shared" si="66"/>
        <v>0</v>
      </c>
      <c r="AP316" s="1796">
        <f t="shared" si="66"/>
        <v>0</v>
      </c>
      <c r="AQ316" s="1796">
        <f t="shared" si="66"/>
        <v>0</v>
      </c>
      <c r="AR316" s="1796">
        <f t="shared" si="66"/>
        <v>0</v>
      </c>
      <c r="AS316" s="1796">
        <f t="shared" si="66"/>
        <v>0</v>
      </c>
      <c r="AT316" s="1796"/>
      <c r="AU316" s="1796"/>
      <c r="AV316" s="1943"/>
      <c r="AW316" s="1796"/>
      <c r="AX316" s="1796"/>
      <c r="AY316" s="1796"/>
      <c r="AZ316" s="1796"/>
      <c r="BA316" s="1796"/>
      <c r="BB316" s="1796"/>
      <c r="BC316" s="1796"/>
      <c r="BD316" s="1796"/>
      <c r="BE316" s="1796"/>
      <c r="BF316" s="1796"/>
      <c r="BG316" s="1796"/>
      <c r="BH316" s="1796"/>
      <c r="BI316" s="1796"/>
      <c r="BJ316" s="1796"/>
      <c r="BK316" s="1796"/>
      <c r="BL316" s="1796"/>
      <c r="BM316" s="1796"/>
      <c r="BN316" s="1796"/>
    </row>
    <row r="317" spans="1:66" s="685" customFormat="1" ht="12.75" x14ac:dyDescent="0.2">
      <c r="A317" s="726"/>
      <c r="B317" s="223">
        <v>1855</v>
      </c>
      <c r="C317" s="1796">
        <f t="shared" si="63"/>
        <v>400</v>
      </c>
      <c r="D317" s="1796">
        <f t="shared" si="66"/>
        <v>400</v>
      </c>
      <c r="E317" s="1796">
        <f t="shared" si="66"/>
        <v>0</v>
      </c>
      <c r="F317" s="1796">
        <f t="shared" si="66"/>
        <v>0</v>
      </c>
      <c r="G317" s="1796">
        <f t="shared" si="66"/>
        <v>0</v>
      </c>
      <c r="H317" s="1796">
        <f t="shared" si="66"/>
        <v>0</v>
      </c>
      <c r="I317" s="1796">
        <f t="shared" si="66"/>
        <v>0</v>
      </c>
      <c r="J317" s="1796">
        <f t="shared" si="66"/>
        <v>0</v>
      </c>
      <c r="K317" s="1796">
        <f t="shared" si="66"/>
        <v>0</v>
      </c>
      <c r="L317" s="1796">
        <f t="shared" si="66"/>
        <v>0</v>
      </c>
      <c r="M317" s="1796">
        <f t="shared" si="66"/>
        <v>0</v>
      </c>
      <c r="N317" s="1796">
        <f t="shared" si="66"/>
        <v>0</v>
      </c>
      <c r="O317" s="1796">
        <f t="shared" si="66"/>
        <v>0</v>
      </c>
      <c r="P317" s="1796">
        <f t="shared" si="66"/>
        <v>0</v>
      </c>
      <c r="Q317" s="1796">
        <f t="shared" si="66"/>
        <v>0</v>
      </c>
      <c r="R317" s="1796">
        <f t="shared" si="66"/>
        <v>0</v>
      </c>
      <c r="S317" s="1796">
        <f t="shared" si="66"/>
        <v>0</v>
      </c>
      <c r="T317" s="1796">
        <f t="shared" si="66"/>
        <v>0</v>
      </c>
      <c r="U317" s="1796">
        <f t="shared" si="66"/>
        <v>0</v>
      </c>
      <c r="V317" s="1796">
        <f t="shared" si="66"/>
        <v>0</v>
      </c>
      <c r="W317" s="1796">
        <f t="shared" si="66"/>
        <v>0</v>
      </c>
      <c r="X317" s="1796">
        <f t="shared" si="66"/>
        <v>400</v>
      </c>
      <c r="Y317" s="1796">
        <f t="shared" si="66"/>
        <v>0</v>
      </c>
      <c r="Z317" s="1796">
        <f t="shared" si="66"/>
        <v>0</v>
      </c>
      <c r="AA317" s="1796">
        <f t="shared" si="66"/>
        <v>0</v>
      </c>
      <c r="AB317" s="1796">
        <f t="shared" si="66"/>
        <v>0</v>
      </c>
      <c r="AC317" s="1796">
        <f t="shared" si="66"/>
        <v>0</v>
      </c>
      <c r="AD317" s="1796">
        <f t="shared" si="66"/>
        <v>0</v>
      </c>
      <c r="AE317" s="1796">
        <f t="shared" si="66"/>
        <v>0</v>
      </c>
      <c r="AF317" s="1796">
        <f t="shared" si="66"/>
        <v>0</v>
      </c>
      <c r="AG317" s="1796">
        <f t="shared" si="66"/>
        <v>0</v>
      </c>
      <c r="AH317" s="1796">
        <f t="shared" si="66"/>
        <v>0</v>
      </c>
      <c r="AI317" s="1796">
        <f t="shared" si="66"/>
        <v>0</v>
      </c>
      <c r="AJ317" s="1796">
        <f t="shared" si="66"/>
        <v>0</v>
      </c>
      <c r="AK317" s="1796">
        <f t="shared" si="66"/>
        <v>0</v>
      </c>
      <c r="AL317" s="1796">
        <f t="shared" si="66"/>
        <v>0</v>
      </c>
      <c r="AM317" s="1796">
        <f t="shared" si="66"/>
        <v>0</v>
      </c>
      <c r="AN317" s="1796">
        <f t="shared" si="66"/>
        <v>0</v>
      </c>
      <c r="AO317" s="1796">
        <f t="shared" si="66"/>
        <v>0</v>
      </c>
      <c r="AP317" s="1796">
        <f t="shared" si="66"/>
        <v>0</v>
      </c>
      <c r="AQ317" s="1796">
        <f t="shared" si="66"/>
        <v>0</v>
      </c>
      <c r="AR317" s="1796">
        <f t="shared" si="66"/>
        <v>0</v>
      </c>
      <c r="AS317" s="1796">
        <f t="shared" si="66"/>
        <v>0</v>
      </c>
      <c r="AT317" s="1796"/>
      <c r="AU317" s="1796"/>
      <c r="AV317" s="1943"/>
      <c r="AW317" s="1796"/>
      <c r="AX317" s="1796"/>
      <c r="AY317" s="1796"/>
      <c r="AZ317" s="1796"/>
      <c r="BA317" s="1796"/>
      <c r="BB317" s="1796"/>
      <c r="BC317" s="1796"/>
      <c r="BD317" s="1796"/>
      <c r="BE317" s="1796"/>
      <c r="BF317" s="1796"/>
      <c r="BG317" s="1796"/>
      <c r="BH317" s="1796"/>
      <c r="BI317" s="1796"/>
      <c r="BJ317" s="1796"/>
      <c r="BK317" s="1796"/>
      <c r="BL317" s="1796"/>
      <c r="BM317" s="1796"/>
      <c r="BN317" s="1796"/>
    </row>
    <row r="318" spans="1:66" s="685" customFormat="1" ht="12.75" x14ac:dyDescent="0.2">
      <c r="A318" s="726"/>
      <c r="B318" s="1805">
        <v>1860</v>
      </c>
      <c r="C318" s="1796">
        <f t="shared" si="63"/>
        <v>500</v>
      </c>
      <c r="D318" s="1796">
        <f t="shared" si="66"/>
        <v>327.56358363453853</v>
      </c>
      <c r="E318" s="1796">
        <f t="shared" si="66"/>
        <v>139.51135399777547</v>
      </c>
      <c r="F318" s="1796">
        <f t="shared" si="66"/>
        <v>15.129199554957266</v>
      </c>
      <c r="G318" s="1796">
        <f t="shared" si="66"/>
        <v>0</v>
      </c>
      <c r="H318" s="1796">
        <f t="shared" si="66"/>
        <v>13.480068955656273</v>
      </c>
      <c r="I318" s="1796">
        <f t="shared" si="66"/>
        <v>4.3157938570724079</v>
      </c>
      <c r="J318" s="1796">
        <f t="shared" si="66"/>
        <v>0</v>
      </c>
      <c r="K318" s="1796">
        <f t="shared" si="66"/>
        <v>0</v>
      </c>
      <c r="L318" s="1796">
        <f t="shared" si="66"/>
        <v>0</v>
      </c>
      <c r="M318" s="1796">
        <f t="shared" si="66"/>
        <v>0</v>
      </c>
      <c r="N318" s="1796">
        <f t="shared" si="66"/>
        <v>0</v>
      </c>
      <c r="O318" s="1796">
        <f t="shared" si="66"/>
        <v>0</v>
      </c>
      <c r="P318" s="1796">
        <f t="shared" si="66"/>
        <v>0</v>
      </c>
      <c r="Q318" s="1796">
        <f t="shared" si="66"/>
        <v>0</v>
      </c>
      <c r="R318" s="1796">
        <f t="shared" si="66"/>
        <v>0</v>
      </c>
      <c r="S318" s="1796">
        <f t="shared" si="66"/>
        <v>0</v>
      </c>
      <c r="T318" s="1796">
        <f t="shared" si="66"/>
        <v>0</v>
      </c>
      <c r="U318" s="1796">
        <f t="shared" si="66"/>
        <v>0</v>
      </c>
      <c r="V318" s="1796">
        <f t="shared" si="66"/>
        <v>0</v>
      </c>
      <c r="W318" s="1796">
        <f t="shared" si="66"/>
        <v>0</v>
      </c>
      <c r="X318" s="1796">
        <f t="shared" si="66"/>
        <v>500</v>
      </c>
      <c r="Y318" s="1796">
        <f t="shared" si="66"/>
        <v>0</v>
      </c>
      <c r="Z318" s="1796">
        <f t="shared" si="66"/>
        <v>0</v>
      </c>
      <c r="AA318" s="1796">
        <f t="shared" si="66"/>
        <v>0</v>
      </c>
      <c r="AB318" s="1796">
        <f t="shared" si="66"/>
        <v>0</v>
      </c>
      <c r="AC318" s="1796">
        <f t="shared" si="66"/>
        <v>0</v>
      </c>
      <c r="AD318" s="1796">
        <f t="shared" si="66"/>
        <v>0</v>
      </c>
      <c r="AE318" s="1796">
        <f t="shared" si="66"/>
        <v>0</v>
      </c>
      <c r="AF318" s="1796">
        <f t="shared" si="66"/>
        <v>0</v>
      </c>
      <c r="AG318" s="1796">
        <f t="shared" si="66"/>
        <v>0</v>
      </c>
      <c r="AH318" s="1796">
        <f t="shared" si="66"/>
        <v>0</v>
      </c>
      <c r="AI318" s="1796">
        <f t="shared" si="66"/>
        <v>0</v>
      </c>
      <c r="AJ318" s="1796">
        <f t="shared" si="66"/>
        <v>0</v>
      </c>
      <c r="AK318" s="1796">
        <f t="shared" si="66"/>
        <v>0</v>
      </c>
      <c r="AL318" s="1796">
        <f t="shared" si="66"/>
        <v>0</v>
      </c>
      <c r="AM318" s="1796">
        <f t="shared" si="66"/>
        <v>0</v>
      </c>
      <c r="AN318" s="1796">
        <f t="shared" si="66"/>
        <v>0</v>
      </c>
      <c r="AO318" s="1796">
        <f t="shared" si="66"/>
        <v>0</v>
      </c>
      <c r="AP318" s="1796">
        <f t="shared" si="66"/>
        <v>0</v>
      </c>
      <c r="AQ318" s="1796">
        <f t="shared" si="66"/>
        <v>0</v>
      </c>
      <c r="AR318" s="1796">
        <f t="shared" si="66"/>
        <v>0</v>
      </c>
      <c r="AS318" s="1796">
        <f t="shared" si="66"/>
        <v>0</v>
      </c>
      <c r="AT318" s="1796"/>
      <c r="AU318" s="1796"/>
      <c r="AV318" s="1943"/>
      <c r="AW318" s="1796"/>
      <c r="AX318" s="1796"/>
      <c r="AY318" s="1796"/>
      <c r="AZ318" s="1796"/>
      <c r="BA318" s="1796"/>
      <c r="BB318" s="1796"/>
      <c r="BC318" s="1796"/>
      <c r="BD318" s="1796"/>
      <c r="BE318" s="1796"/>
      <c r="BF318" s="1796"/>
      <c r="BG318" s="1796"/>
      <c r="BH318" s="1796"/>
      <c r="BI318" s="1796"/>
      <c r="BJ318" s="1796"/>
      <c r="BK318" s="1796"/>
      <c r="BL318" s="1796"/>
      <c r="BM318" s="1796"/>
      <c r="BN318" s="1796"/>
    </row>
    <row r="319" spans="1:66" s="685" customFormat="1" ht="12.75" x14ac:dyDescent="0.2">
      <c r="A319" s="726"/>
      <c r="B319" s="1790" t="s">
        <v>110</v>
      </c>
      <c r="C319" s="1796">
        <f t="shared" si="63"/>
        <v>1465472</v>
      </c>
      <c r="D319" s="1796">
        <f t="shared" si="66"/>
        <v>713457.4466684924</v>
      </c>
      <c r="E319" s="1796">
        <f t="shared" si="66"/>
        <v>167988.17809107373</v>
      </c>
      <c r="F319" s="1796">
        <f t="shared" si="66"/>
        <v>281661.85945505358</v>
      </c>
      <c r="G319" s="1796">
        <f t="shared" si="66"/>
        <v>0</v>
      </c>
      <c r="H319" s="1796">
        <f t="shared" si="66"/>
        <v>94317.273838104433</v>
      </c>
      <c r="I319" s="1796">
        <f t="shared" si="66"/>
        <v>127317.10812752465</v>
      </c>
      <c r="J319" s="1796">
        <f t="shared" si="66"/>
        <v>71880.804050496081</v>
      </c>
      <c r="K319" s="1796">
        <f t="shared" si="66"/>
        <v>4577.7087737746569</v>
      </c>
      <c r="L319" s="1796">
        <f t="shared" si="66"/>
        <v>4271.620995480589</v>
      </c>
      <c r="M319" s="1796">
        <f t="shared" si="66"/>
        <v>0</v>
      </c>
      <c r="N319" s="1796">
        <f t="shared" si="66"/>
        <v>0</v>
      </c>
      <c r="O319" s="1796">
        <f t="shared" si="66"/>
        <v>0</v>
      </c>
      <c r="P319" s="1796">
        <f t="shared" si="66"/>
        <v>0</v>
      </c>
      <c r="Q319" s="1796">
        <f t="shared" si="66"/>
        <v>0</v>
      </c>
      <c r="R319" s="1796">
        <f t="shared" si="66"/>
        <v>0</v>
      </c>
      <c r="S319" s="1796">
        <f t="shared" si="66"/>
        <v>0</v>
      </c>
      <c r="T319" s="1796">
        <f t="shared" si="66"/>
        <v>0</v>
      </c>
      <c r="U319" s="1796">
        <f t="shared" si="66"/>
        <v>0</v>
      </c>
      <c r="V319" s="1796">
        <f t="shared" si="66"/>
        <v>0</v>
      </c>
      <c r="W319" s="1796">
        <f t="shared" si="66"/>
        <v>0</v>
      </c>
      <c r="X319" s="1796">
        <f t="shared" si="66"/>
        <v>1465472</v>
      </c>
      <c r="Y319" s="1796">
        <f t="shared" si="66"/>
        <v>0</v>
      </c>
      <c r="Z319" s="1796">
        <f t="shared" si="66"/>
        <v>0</v>
      </c>
      <c r="AA319" s="1796">
        <f t="shared" si="66"/>
        <v>0</v>
      </c>
      <c r="AB319" s="1796">
        <f t="shared" si="66"/>
        <v>0</v>
      </c>
      <c r="AC319" s="1796">
        <f t="shared" si="66"/>
        <v>0</v>
      </c>
      <c r="AD319" s="1796">
        <f t="shared" si="66"/>
        <v>0</v>
      </c>
      <c r="AE319" s="1796">
        <f t="shared" si="66"/>
        <v>0</v>
      </c>
      <c r="AF319" s="1796">
        <f t="shared" si="66"/>
        <v>0</v>
      </c>
      <c r="AG319" s="1796">
        <f t="shared" si="66"/>
        <v>0</v>
      </c>
      <c r="AH319" s="1796">
        <f t="shared" si="66"/>
        <v>0</v>
      </c>
      <c r="AI319" s="1796">
        <f t="shared" si="66"/>
        <v>0</v>
      </c>
      <c r="AJ319" s="1796">
        <f t="shared" si="66"/>
        <v>0</v>
      </c>
      <c r="AK319" s="1796">
        <f t="shared" si="66"/>
        <v>0</v>
      </c>
      <c r="AL319" s="1796">
        <f t="shared" si="66"/>
        <v>0</v>
      </c>
      <c r="AM319" s="1796">
        <f t="shared" si="66"/>
        <v>0</v>
      </c>
      <c r="AN319" s="1796">
        <f t="shared" si="66"/>
        <v>0</v>
      </c>
      <c r="AO319" s="1796">
        <f t="shared" si="66"/>
        <v>0</v>
      </c>
      <c r="AP319" s="1796">
        <f t="shared" si="66"/>
        <v>0</v>
      </c>
      <c r="AQ319" s="1796">
        <f t="shared" si="66"/>
        <v>0</v>
      </c>
      <c r="AR319" s="1796">
        <f t="shared" si="66"/>
        <v>0</v>
      </c>
      <c r="AS319" s="1796">
        <f t="shared" si="66"/>
        <v>0</v>
      </c>
      <c r="AT319" s="1796"/>
      <c r="AU319" s="1796"/>
      <c r="AV319" s="1943"/>
      <c r="AW319" s="1796"/>
      <c r="AX319" s="1796"/>
      <c r="AY319" s="1796"/>
      <c r="AZ319" s="1796"/>
      <c r="BA319" s="1796"/>
      <c r="BB319" s="1796"/>
      <c r="BC319" s="1796"/>
      <c r="BD319" s="1796"/>
      <c r="BE319" s="1796"/>
      <c r="BF319" s="1796"/>
      <c r="BG319" s="1796"/>
      <c r="BH319" s="1796"/>
      <c r="BI319" s="1796"/>
      <c r="BJ319" s="1796"/>
      <c r="BK319" s="1796"/>
      <c r="BL319" s="1796"/>
      <c r="BM319" s="1796"/>
      <c r="BN319" s="1796"/>
    </row>
    <row r="320" spans="1:66" s="685" customFormat="1" ht="12.75" x14ac:dyDescent="0.2">
      <c r="A320" s="726"/>
      <c r="B320" s="223" t="s">
        <v>534</v>
      </c>
      <c r="C320" s="1796">
        <f t="shared" si="63"/>
        <v>324800</v>
      </c>
      <c r="D320" s="1796">
        <f t="shared" si="66"/>
        <v>157935.97075113241</v>
      </c>
      <c r="E320" s="1796">
        <f t="shared" si="66"/>
        <v>32248.841800275171</v>
      </c>
      <c r="F320" s="1796">
        <f t="shared" si="66"/>
        <v>50149.803903063927</v>
      </c>
      <c r="G320" s="1796">
        <f t="shared" si="66"/>
        <v>0</v>
      </c>
      <c r="H320" s="1796">
        <f t="shared" si="66"/>
        <v>25162.65006380896</v>
      </c>
      <c r="I320" s="1796">
        <f t="shared" si="66"/>
        <v>35648.117805692971</v>
      </c>
      <c r="J320" s="1796">
        <f t="shared" si="66"/>
        <v>21292.523313091358</v>
      </c>
      <c r="K320" s="1796">
        <f t="shared" si="66"/>
        <v>1337.5337662382792</v>
      </c>
      <c r="L320" s="1796">
        <f t="shared" si="66"/>
        <v>1024.5585966969152</v>
      </c>
      <c r="M320" s="1796">
        <f t="shared" si="66"/>
        <v>0</v>
      </c>
      <c r="N320" s="1796">
        <f t="shared" si="66"/>
        <v>0</v>
      </c>
      <c r="O320" s="1796">
        <f t="shared" si="66"/>
        <v>0</v>
      </c>
      <c r="P320" s="1796">
        <f t="shared" si="66"/>
        <v>0</v>
      </c>
      <c r="Q320" s="1796">
        <f t="shared" si="66"/>
        <v>0</v>
      </c>
      <c r="R320" s="1796">
        <f t="shared" si="66"/>
        <v>0</v>
      </c>
      <c r="S320" s="1796">
        <f t="shared" si="66"/>
        <v>0</v>
      </c>
      <c r="T320" s="1796">
        <f t="shared" si="66"/>
        <v>0</v>
      </c>
      <c r="U320" s="1796">
        <f t="shared" si="66"/>
        <v>0</v>
      </c>
      <c r="V320" s="1796">
        <f t="shared" si="66"/>
        <v>0</v>
      </c>
      <c r="W320" s="1796">
        <f t="shared" si="66"/>
        <v>0</v>
      </c>
      <c r="X320" s="1796">
        <f t="shared" si="66"/>
        <v>324800</v>
      </c>
      <c r="Y320" s="1796">
        <f t="shared" si="66"/>
        <v>0</v>
      </c>
      <c r="Z320" s="1796">
        <f t="shared" si="66"/>
        <v>0</v>
      </c>
      <c r="AA320" s="1796">
        <f t="shared" si="66"/>
        <v>0</v>
      </c>
      <c r="AB320" s="1796">
        <f t="shared" si="66"/>
        <v>0</v>
      </c>
      <c r="AC320" s="1796">
        <f t="shared" si="66"/>
        <v>0</v>
      </c>
      <c r="AD320" s="1796">
        <f t="shared" si="66"/>
        <v>0</v>
      </c>
      <c r="AE320" s="1796">
        <f t="shared" si="66"/>
        <v>0</v>
      </c>
      <c r="AF320" s="1796">
        <f t="shared" si="66"/>
        <v>0</v>
      </c>
      <c r="AG320" s="1796">
        <f t="shared" si="66"/>
        <v>0</v>
      </c>
      <c r="AH320" s="1796">
        <f t="shared" si="66"/>
        <v>0</v>
      </c>
      <c r="AI320" s="1796">
        <f t="shared" si="66"/>
        <v>0</v>
      </c>
      <c r="AJ320" s="1796">
        <f t="shared" si="66"/>
        <v>0</v>
      </c>
      <c r="AK320" s="1796">
        <f t="shared" si="66"/>
        <v>0</v>
      </c>
      <c r="AL320" s="1796">
        <f t="shared" si="66"/>
        <v>0</v>
      </c>
      <c r="AM320" s="1796">
        <f t="shared" si="66"/>
        <v>0</v>
      </c>
      <c r="AN320" s="1796">
        <f t="shared" si="66"/>
        <v>0</v>
      </c>
      <c r="AO320" s="1796">
        <f t="shared" si="66"/>
        <v>0</v>
      </c>
      <c r="AP320" s="1796">
        <f t="shared" si="66"/>
        <v>0</v>
      </c>
      <c r="AQ320" s="1796">
        <f t="shared" si="66"/>
        <v>0</v>
      </c>
      <c r="AR320" s="1796">
        <f t="shared" si="66"/>
        <v>0</v>
      </c>
      <c r="AS320" s="1796">
        <f t="shared" si="66"/>
        <v>0</v>
      </c>
      <c r="AT320" s="1796"/>
      <c r="AU320" s="1796"/>
      <c r="AV320" s="1943"/>
      <c r="AW320" s="1796"/>
      <c r="AX320" s="1796"/>
      <c r="AY320" s="1796"/>
      <c r="AZ320" s="1796"/>
      <c r="BA320" s="1796"/>
      <c r="BB320" s="1796"/>
      <c r="BC320" s="1796"/>
      <c r="BD320" s="1796"/>
      <c r="BE320" s="1796"/>
      <c r="BF320" s="1796"/>
      <c r="BG320" s="1796"/>
      <c r="BH320" s="1796"/>
      <c r="BI320" s="1796"/>
      <c r="BJ320" s="1796"/>
      <c r="BK320" s="1796"/>
      <c r="BL320" s="1796"/>
      <c r="BM320" s="1796"/>
      <c r="BN320" s="1796"/>
    </row>
    <row r="321" spans="1:66" s="685" customFormat="1" ht="12.75" x14ac:dyDescent="0.2">
      <c r="A321" s="726"/>
      <c r="B321" s="223" t="s">
        <v>535</v>
      </c>
      <c r="C321" s="1796">
        <f t="shared" si="63"/>
        <v>1213894</v>
      </c>
      <c r="D321" s="1796">
        <f t="shared" si="66"/>
        <v>663197.43592414143</v>
      </c>
      <c r="E321" s="1796">
        <f t="shared" si="66"/>
        <v>145659.29300031296</v>
      </c>
      <c r="F321" s="1796">
        <f t="shared" si="66"/>
        <v>217825.94490399811</v>
      </c>
      <c r="G321" s="1796">
        <f t="shared" si="66"/>
        <v>0</v>
      </c>
      <c r="H321" s="1796">
        <f t="shared" si="66"/>
        <v>45565.283328736354</v>
      </c>
      <c r="I321" s="1796">
        <f t="shared" si="66"/>
        <v>52884.241714273288</v>
      </c>
      <c r="J321" s="1796">
        <f t="shared" si="66"/>
        <v>79605.889913573585</v>
      </c>
      <c r="K321" s="1796">
        <f t="shared" si="66"/>
        <v>5028.9744898027893</v>
      </c>
      <c r="L321" s="1796">
        <f t="shared" si="66"/>
        <v>4126.9367251614613</v>
      </c>
      <c r="M321" s="1796">
        <f t="shared" si="66"/>
        <v>0</v>
      </c>
      <c r="N321" s="1796">
        <f t="shared" si="66"/>
        <v>0</v>
      </c>
      <c r="O321" s="1796">
        <f t="shared" si="66"/>
        <v>0</v>
      </c>
      <c r="P321" s="1796">
        <f t="shared" si="66"/>
        <v>0</v>
      </c>
      <c r="Q321" s="1796">
        <f t="shared" si="66"/>
        <v>0</v>
      </c>
      <c r="R321" s="1796">
        <f t="shared" si="66"/>
        <v>0</v>
      </c>
      <c r="S321" s="1796">
        <f t="shared" si="66"/>
        <v>0</v>
      </c>
      <c r="T321" s="1796">
        <f t="shared" si="66"/>
        <v>0</v>
      </c>
      <c r="U321" s="1796">
        <f t="shared" si="66"/>
        <v>0</v>
      </c>
      <c r="V321" s="1796">
        <f t="shared" si="66"/>
        <v>0</v>
      </c>
      <c r="W321" s="1796">
        <f t="shared" si="66"/>
        <v>0</v>
      </c>
      <c r="X321" s="1796">
        <f t="shared" si="66"/>
        <v>1213894</v>
      </c>
      <c r="Y321" s="1796">
        <f t="shared" ref="D321:AS327" si="67">SUMIF($AV$182:$AV$258, $B321,Y$182:Y$258)</f>
        <v>0</v>
      </c>
      <c r="Z321" s="1796">
        <f t="shared" si="67"/>
        <v>0</v>
      </c>
      <c r="AA321" s="1796">
        <f t="shared" si="67"/>
        <v>0</v>
      </c>
      <c r="AB321" s="1796">
        <f t="shared" si="67"/>
        <v>0</v>
      </c>
      <c r="AC321" s="1796">
        <f t="shared" si="67"/>
        <v>0</v>
      </c>
      <c r="AD321" s="1796">
        <f t="shared" si="67"/>
        <v>0</v>
      </c>
      <c r="AE321" s="1796">
        <f t="shared" si="67"/>
        <v>0</v>
      </c>
      <c r="AF321" s="1796">
        <f t="shared" si="67"/>
        <v>0</v>
      </c>
      <c r="AG321" s="1796">
        <f t="shared" si="67"/>
        <v>0</v>
      </c>
      <c r="AH321" s="1796">
        <f t="shared" si="67"/>
        <v>0</v>
      </c>
      <c r="AI321" s="1796">
        <f t="shared" si="67"/>
        <v>0</v>
      </c>
      <c r="AJ321" s="1796">
        <f t="shared" si="67"/>
        <v>0</v>
      </c>
      <c r="AK321" s="1796">
        <f t="shared" si="67"/>
        <v>0</v>
      </c>
      <c r="AL321" s="1796">
        <f t="shared" si="67"/>
        <v>0</v>
      </c>
      <c r="AM321" s="1796">
        <f t="shared" si="67"/>
        <v>0</v>
      </c>
      <c r="AN321" s="1796">
        <f t="shared" si="67"/>
        <v>0</v>
      </c>
      <c r="AO321" s="1796">
        <f t="shared" si="67"/>
        <v>0</v>
      </c>
      <c r="AP321" s="1796">
        <f t="shared" si="67"/>
        <v>0</v>
      </c>
      <c r="AQ321" s="1796">
        <f t="shared" si="67"/>
        <v>0</v>
      </c>
      <c r="AR321" s="1796">
        <f t="shared" si="67"/>
        <v>0</v>
      </c>
      <c r="AS321" s="1796">
        <f t="shared" si="67"/>
        <v>0</v>
      </c>
      <c r="AT321" s="1796"/>
      <c r="AU321" s="1796"/>
      <c r="AV321" s="1943"/>
      <c r="AW321" s="1796"/>
      <c r="AX321" s="1796"/>
      <c r="AY321" s="1796"/>
      <c r="AZ321" s="1796"/>
      <c r="BA321" s="1796"/>
      <c r="BB321" s="1796"/>
      <c r="BC321" s="1796"/>
      <c r="BD321" s="1796"/>
      <c r="BE321" s="1796"/>
      <c r="BF321" s="1796"/>
      <c r="BG321" s="1796"/>
      <c r="BH321" s="1796"/>
      <c r="BI321" s="1796"/>
      <c r="BJ321" s="1796"/>
      <c r="BK321" s="1796"/>
      <c r="BL321" s="1796"/>
      <c r="BM321" s="1796"/>
      <c r="BN321" s="1796"/>
    </row>
    <row r="322" spans="1:66" s="685" customFormat="1" ht="12.75" x14ac:dyDescent="0.2">
      <c r="A322" s="726"/>
      <c r="B322" s="223" t="s">
        <v>1515</v>
      </c>
      <c r="C322" s="1796">
        <f t="shared" si="63"/>
        <v>0</v>
      </c>
      <c r="D322" s="1796">
        <f t="shared" si="67"/>
        <v>0</v>
      </c>
      <c r="E322" s="1796">
        <f t="shared" si="67"/>
        <v>0</v>
      </c>
      <c r="F322" s="1796">
        <f t="shared" si="67"/>
        <v>0</v>
      </c>
      <c r="G322" s="1796">
        <f t="shared" si="67"/>
        <v>0</v>
      </c>
      <c r="H322" s="1796">
        <f t="shared" si="67"/>
        <v>0</v>
      </c>
      <c r="I322" s="1796">
        <f t="shared" si="67"/>
        <v>0</v>
      </c>
      <c r="J322" s="1796">
        <f t="shared" si="67"/>
        <v>0</v>
      </c>
      <c r="K322" s="1796">
        <f t="shared" si="67"/>
        <v>0</v>
      </c>
      <c r="L322" s="1796">
        <f t="shared" si="67"/>
        <v>0</v>
      </c>
      <c r="M322" s="1796">
        <f t="shared" si="67"/>
        <v>0</v>
      </c>
      <c r="N322" s="1796">
        <f t="shared" si="67"/>
        <v>0</v>
      </c>
      <c r="O322" s="1796">
        <f t="shared" si="67"/>
        <v>0</v>
      </c>
      <c r="P322" s="1796">
        <f t="shared" si="67"/>
        <v>0</v>
      </c>
      <c r="Q322" s="1796">
        <f t="shared" si="67"/>
        <v>0</v>
      </c>
      <c r="R322" s="1796">
        <f t="shared" si="67"/>
        <v>0</v>
      </c>
      <c r="S322" s="1796">
        <f t="shared" si="67"/>
        <v>0</v>
      </c>
      <c r="T322" s="1796">
        <f t="shared" si="67"/>
        <v>0</v>
      </c>
      <c r="U322" s="1796">
        <f t="shared" si="67"/>
        <v>0</v>
      </c>
      <c r="V322" s="1796">
        <f t="shared" si="67"/>
        <v>0</v>
      </c>
      <c r="W322" s="1796">
        <f t="shared" si="67"/>
        <v>0</v>
      </c>
      <c r="X322" s="1796">
        <f t="shared" si="67"/>
        <v>0</v>
      </c>
      <c r="Y322" s="1796">
        <f t="shared" si="67"/>
        <v>0</v>
      </c>
      <c r="Z322" s="1796">
        <f t="shared" si="67"/>
        <v>0</v>
      </c>
      <c r="AA322" s="1796">
        <f t="shared" si="67"/>
        <v>0</v>
      </c>
      <c r="AB322" s="1796">
        <f t="shared" si="67"/>
        <v>0</v>
      </c>
      <c r="AC322" s="1796">
        <f t="shared" si="67"/>
        <v>0</v>
      </c>
      <c r="AD322" s="1796">
        <f t="shared" si="67"/>
        <v>0</v>
      </c>
      <c r="AE322" s="1796">
        <f t="shared" si="67"/>
        <v>0</v>
      </c>
      <c r="AF322" s="1796">
        <f t="shared" si="67"/>
        <v>0</v>
      </c>
      <c r="AG322" s="1796">
        <f t="shared" si="67"/>
        <v>0</v>
      </c>
      <c r="AH322" s="1796">
        <f t="shared" si="67"/>
        <v>0</v>
      </c>
      <c r="AI322" s="1796">
        <f t="shared" si="67"/>
        <v>0</v>
      </c>
      <c r="AJ322" s="1796">
        <f t="shared" si="67"/>
        <v>0</v>
      </c>
      <c r="AK322" s="1796">
        <f t="shared" si="67"/>
        <v>0</v>
      </c>
      <c r="AL322" s="1796">
        <f t="shared" si="67"/>
        <v>0</v>
      </c>
      <c r="AM322" s="1796">
        <f t="shared" si="67"/>
        <v>0</v>
      </c>
      <c r="AN322" s="1796">
        <f t="shared" si="67"/>
        <v>0</v>
      </c>
      <c r="AO322" s="1796">
        <f t="shared" si="67"/>
        <v>0</v>
      </c>
      <c r="AP322" s="1796">
        <f t="shared" si="67"/>
        <v>0</v>
      </c>
      <c r="AQ322" s="1796">
        <f t="shared" si="67"/>
        <v>0</v>
      </c>
      <c r="AR322" s="1796">
        <f t="shared" si="67"/>
        <v>0</v>
      </c>
      <c r="AS322" s="1796">
        <f t="shared" si="67"/>
        <v>0</v>
      </c>
      <c r="AT322" s="1796"/>
      <c r="AU322" s="1796"/>
      <c r="AV322" s="1943"/>
      <c r="AW322" s="1796"/>
      <c r="AX322" s="1796"/>
      <c r="AY322" s="1796"/>
      <c r="AZ322" s="1796"/>
      <c r="BA322" s="1796"/>
      <c r="BB322" s="1796"/>
      <c r="BC322" s="1796"/>
      <c r="BD322" s="1796"/>
      <c r="BE322" s="1796"/>
      <c r="BF322" s="1796"/>
      <c r="BG322" s="1796"/>
      <c r="BH322" s="1796"/>
      <c r="BI322" s="1796"/>
      <c r="BJ322" s="1796"/>
      <c r="BK322" s="1796"/>
      <c r="BL322" s="1796"/>
      <c r="BM322" s="1796"/>
      <c r="BN322" s="1796"/>
    </row>
    <row r="323" spans="1:66" s="685" customFormat="1" ht="12.75" x14ac:dyDescent="0.2">
      <c r="A323" s="726"/>
      <c r="B323" s="223" t="s">
        <v>1441</v>
      </c>
      <c r="C323" s="1796">
        <f t="shared" si="63"/>
        <v>162000</v>
      </c>
      <c r="D323" s="1796">
        <f t="shared" si="67"/>
        <v>138212.47391656856</v>
      </c>
      <c r="E323" s="1796">
        <f t="shared" si="67"/>
        <v>19396.601950373453</v>
      </c>
      <c r="F323" s="1796">
        <f t="shared" si="67"/>
        <v>4390.9241330579907</v>
      </c>
      <c r="G323" s="1796">
        <f t="shared" si="67"/>
        <v>0</v>
      </c>
      <c r="H323" s="1796">
        <f t="shared" si="67"/>
        <v>0</v>
      </c>
      <c r="I323" s="1796">
        <f t="shared" si="67"/>
        <v>0</v>
      </c>
      <c r="J323" s="1796">
        <f t="shared" si="67"/>
        <v>0</v>
      </c>
      <c r="K323" s="1796">
        <f t="shared" si="67"/>
        <v>0</v>
      </c>
      <c r="L323" s="1796">
        <f t="shared" si="67"/>
        <v>0</v>
      </c>
      <c r="M323" s="1796">
        <f t="shared" si="67"/>
        <v>0</v>
      </c>
      <c r="N323" s="1796">
        <f t="shared" si="67"/>
        <v>0</v>
      </c>
      <c r="O323" s="1796">
        <f t="shared" si="67"/>
        <v>0</v>
      </c>
      <c r="P323" s="1796">
        <f t="shared" si="67"/>
        <v>0</v>
      </c>
      <c r="Q323" s="1796">
        <f t="shared" si="67"/>
        <v>0</v>
      </c>
      <c r="R323" s="1796">
        <f t="shared" si="67"/>
        <v>0</v>
      </c>
      <c r="S323" s="1796">
        <f t="shared" si="67"/>
        <v>0</v>
      </c>
      <c r="T323" s="1796">
        <f t="shared" si="67"/>
        <v>0</v>
      </c>
      <c r="U323" s="1796">
        <f t="shared" si="67"/>
        <v>0</v>
      </c>
      <c r="V323" s="1796">
        <f t="shared" si="67"/>
        <v>0</v>
      </c>
      <c r="W323" s="1796">
        <f t="shared" si="67"/>
        <v>0</v>
      </c>
      <c r="X323" s="1796">
        <f t="shared" si="67"/>
        <v>162000</v>
      </c>
      <c r="Y323" s="1796">
        <f t="shared" si="67"/>
        <v>0</v>
      </c>
      <c r="Z323" s="1796">
        <f t="shared" si="67"/>
        <v>0</v>
      </c>
      <c r="AA323" s="1796">
        <f t="shared" si="67"/>
        <v>0</v>
      </c>
      <c r="AB323" s="1796">
        <f t="shared" si="67"/>
        <v>0</v>
      </c>
      <c r="AC323" s="1796">
        <f t="shared" si="67"/>
        <v>0</v>
      </c>
      <c r="AD323" s="1796">
        <f t="shared" si="67"/>
        <v>0</v>
      </c>
      <c r="AE323" s="1796">
        <f t="shared" si="67"/>
        <v>0</v>
      </c>
      <c r="AF323" s="1796">
        <f t="shared" si="67"/>
        <v>0</v>
      </c>
      <c r="AG323" s="1796">
        <f t="shared" si="67"/>
        <v>0</v>
      </c>
      <c r="AH323" s="1796">
        <f t="shared" si="67"/>
        <v>0</v>
      </c>
      <c r="AI323" s="1796">
        <f t="shared" si="67"/>
        <v>0</v>
      </c>
      <c r="AJ323" s="1796">
        <f t="shared" si="67"/>
        <v>0</v>
      </c>
      <c r="AK323" s="1796">
        <f t="shared" si="67"/>
        <v>0</v>
      </c>
      <c r="AL323" s="1796">
        <f t="shared" si="67"/>
        <v>0</v>
      </c>
      <c r="AM323" s="1796">
        <f t="shared" si="67"/>
        <v>0</v>
      </c>
      <c r="AN323" s="1796">
        <f t="shared" si="67"/>
        <v>0</v>
      </c>
      <c r="AO323" s="1796">
        <f t="shared" si="67"/>
        <v>0</v>
      </c>
      <c r="AP323" s="1796">
        <f t="shared" si="67"/>
        <v>0</v>
      </c>
      <c r="AQ323" s="1796">
        <f t="shared" si="67"/>
        <v>0</v>
      </c>
      <c r="AR323" s="1796">
        <f t="shared" si="67"/>
        <v>0</v>
      </c>
      <c r="AS323" s="1796">
        <f t="shared" si="67"/>
        <v>0</v>
      </c>
      <c r="AT323" s="1796"/>
      <c r="AU323" s="1796"/>
      <c r="AV323" s="1943"/>
      <c r="AW323" s="1796"/>
      <c r="AX323" s="1796"/>
      <c r="AY323" s="1796"/>
      <c r="AZ323" s="1796"/>
      <c r="BA323" s="1796"/>
      <c r="BB323" s="1796"/>
      <c r="BC323" s="1796"/>
      <c r="BD323" s="1796"/>
      <c r="BE323" s="1796"/>
      <c r="BF323" s="1796"/>
      <c r="BG323" s="1796"/>
      <c r="BH323" s="1796"/>
      <c r="BI323" s="1796"/>
      <c r="BJ323" s="1796"/>
      <c r="BK323" s="1796"/>
      <c r="BL323" s="1796"/>
      <c r="BM323" s="1796"/>
      <c r="BN323" s="1796"/>
    </row>
    <row r="324" spans="1:66" s="685" customFormat="1" ht="12.75" x14ac:dyDescent="0.2">
      <c r="A324" s="726"/>
      <c r="B324" s="223" t="s">
        <v>271</v>
      </c>
      <c r="C324" s="1796">
        <f t="shared" si="63"/>
        <v>0</v>
      </c>
      <c r="D324" s="1796">
        <f t="shared" si="67"/>
        <v>0</v>
      </c>
      <c r="E324" s="1796">
        <f t="shared" si="67"/>
        <v>0</v>
      </c>
      <c r="F324" s="1796">
        <f t="shared" si="67"/>
        <v>0</v>
      </c>
      <c r="G324" s="1796">
        <f t="shared" si="67"/>
        <v>0</v>
      </c>
      <c r="H324" s="1796">
        <f t="shared" si="67"/>
        <v>0</v>
      </c>
      <c r="I324" s="1796">
        <f t="shared" si="67"/>
        <v>0</v>
      </c>
      <c r="J324" s="1796">
        <f t="shared" si="67"/>
        <v>0</v>
      </c>
      <c r="K324" s="1796">
        <f t="shared" si="67"/>
        <v>0</v>
      </c>
      <c r="L324" s="1796">
        <f t="shared" si="67"/>
        <v>0</v>
      </c>
      <c r="M324" s="1796">
        <f t="shared" si="67"/>
        <v>0</v>
      </c>
      <c r="N324" s="1796">
        <f t="shared" si="67"/>
        <v>0</v>
      </c>
      <c r="O324" s="1796">
        <f t="shared" si="67"/>
        <v>0</v>
      </c>
      <c r="P324" s="1796">
        <f t="shared" si="67"/>
        <v>0</v>
      </c>
      <c r="Q324" s="1796">
        <f t="shared" si="67"/>
        <v>0</v>
      </c>
      <c r="R324" s="1796">
        <f t="shared" si="67"/>
        <v>0</v>
      </c>
      <c r="S324" s="1796">
        <f t="shared" si="67"/>
        <v>0</v>
      </c>
      <c r="T324" s="1796">
        <f t="shared" si="67"/>
        <v>0</v>
      </c>
      <c r="U324" s="1796">
        <f t="shared" si="67"/>
        <v>0</v>
      </c>
      <c r="V324" s="1796">
        <f t="shared" si="67"/>
        <v>0</v>
      </c>
      <c r="W324" s="1796">
        <f t="shared" si="67"/>
        <v>0</v>
      </c>
      <c r="X324" s="1796">
        <f t="shared" si="67"/>
        <v>0</v>
      </c>
      <c r="Y324" s="1796">
        <f t="shared" si="67"/>
        <v>0</v>
      </c>
      <c r="Z324" s="1796">
        <f t="shared" si="67"/>
        <v>0</v>
      </c>
      <c r="AA324" s="1796">
        <f t="shared" si="67"/>
        <v>0</v>
      </c>
      <c r="AB324" s="1796">
        <f t="shared" si="67"/>
        <v>0</v>
      </c>
      <c r="AC324" s="1796">
        <f t="shared" si="67"/>
        <v>0</v>
      </c>
      <c r="AD324" s="1796">
        <f t="shared" si="67"/>
        <v>0</v>
      </c>
      <c r="AE324" s="1796">
        <f t="shared" si="67"/>
        <v>0</v>
      </c>
      <c r="AF324" s="1796">
        <f t="shared" si="67"/>
        <v>0</v>
      </c>
      <c r="AG324" s="1796">
        <f t="shared" si="67"/>
        <v>0</v>
      </c>
      <c r="AH324" s="1796">
        <f t="shared" si="67"/>
        <v>0</v>
      </c>
      <c r="AI324" s="1796">
        <f t="shared" si="67"/>
        <v>0</v>
      </c>
      <c r="AJ324" s="1796">
        <f t="shared" si="67"/>
        <v>0</v>
      </c>
      <c r="AK324" s="1796">
        <f t="shared" si="67"/>
        <v>0</v>
      </c>
      <c r="AL324" s="1796">
        <f t="shared" si="67"/>
        <v>0</v>
      </c>
      <c r="AM324" s="1796">
        <f t="shared" si="67"/>
        <v>0</v>
      </c>
      <c r="AN324" s="1796">
        <f t="shared" si="67"/>
        <v>0</v>
      </c>
      <c r="AO324" s="1796">
        <f t="shared" si="67"/>
        <v>0</v>
      </c>
      <c r="AP324" s="1796">
        <f t="shared" si="67"/>
        <v>0</v>
      </c>
      <c r="AQ324" s="1796">
        <f t="shared" si="67"/>
        <v>0</v>
      </c>
      <c r="AR324" s="1796">
        <f t="shared" si="67"/>
        <v>0</v>
      </c>
      <c r="AS324" s="1796">
        <f t="shared" si="67"/>
        <v>0</v>
      </c>
      <c r="AT324" s="1796"/>
      <c r="AU324" s="1796"/>
      <c r="AV324" s="1943"/>
      <c r="AW324" s="1796"/>
      <c r="AX324" s="1796"/>
      <c r="AY324" s="1796"/>
      <c r="AZ324" s="1796"/>
      <c r="BA324" s="1796"/>
      <c r="BB324" s="1796"/>
      <c r="BC324" s="1796"/>
      <c r="BD324" s="1796"/>
      <c r="BE324" s="1796"/>
      <c r="BF324" s="1796"/>
      <c r="BG324" s="1796"/>
      <c r="BH324" s="1796"/>
      <c r="BI324" s="1796"/>
      <c r="BJ324" s="1796"/>
      <c r="BK324" s="1796"/>
      <c r="BL324" s="1796"/>
      <c r="BM324" s="1796"/>
      <c r="BN324" s="1796"/>
    </row>
    <row r="325" spans="1:66" s="685" customFormat="1" ht="12.75" x14ac:dyDescent="0.2">
      <c r="A325" s="726"/>
      <c r="B325" s="223" t="s">
        <v>750</v>
      </c>
      <c r="C325" s="1796">
        <f t="shared" si="63"/>
        <v>0</v>
      </c>
      <c r="D325" s="1796">
        <f t="shared" si="67"/>
        <v>0</v>
      </c>
      <c r="E325" s="1796">
        <f t="shared" si="67"/>
        <v>0</v>
      </c>
      <c r="F325" s="1796">
        <f t="shared" si="67"/>
        <v>0</v>
      </c>
      <c r="G325" s="1796">
        <f t="shared" si="67"/>
        <v>0</v>
      </c>
      <c r="H325" s="1796">
        <f t="shared" si="67"/>
        <v>0</v>
      </c>
      <c r="I325" s="1796">
        <f t="shared" si="67"/>
        <v>0</v>
      </c>
      <c r="J325" s="1796">
        <f t="shared" si="67"/>
        <v>0</v>
      </c>
      <c r="K325" s="1796">
        <f t="shared" si="67"/>
        <v>0</v>
      </c>
      <c r="L325" s="1796">
        <f t="shared" si="67"/>
        <v>0</v>
      </c>
      <c r="M325" s="1796">
        <f t="shared" si="67"/>
        <v>0</v>
      </c>
      <c r="N325" s="1796">
        <f t="shared" si="67"/>
        <v>0</v>
      </c>
      <c r="O325" s="1796">
        <f t="shared" si="67"/>
        <v>0</v>
      </c>
      <c r="P325" s="1796">
        <f t="shared" si="67"/>
        <v>0</v>
      </c>
      <c r="Q325" s="1796">
        <f t="shared" si="67"/>
        <v>0</v>
      </c>
      <c r="R325" s="1796">
        <f t="shared" si="67"/>
        <v>0</v>
      </c>
      <c r="S325" s="1796">
        <f t="shared" si="67"/>
        <v>0</v>
      </c>
      <c r="T325" s="1796">
        <f t="shared" si="67"/>
        <v>0</v>
      </c>
      <c r="U325" s="1796">
        <f t="shared" si="67"/>
        <v>0</v>
      </c>
      <c r="V325" s="1796">
        <f t="shared" si="67"/>
        <v>0</v>
      </c>
      <c r="W325" s="1796">
        <f t="shared" si="67"/>
        <v>0</v>
      </c>
      <c r="X325" s="1796">
        <f t="shared" si="67"/>
        <v>0</v>
      </c>
      <c r="Y325" s="1796">
        <f t="shared" si="67"/>
        <v>0</v>
      </c>
      <c r="Z325" s="1796">
        <f t="shared" si="67"/>
        <v>0</v>
      </c>
      <c r="AA325" s="1796">
        <f t="shared" si="67"/>
        <v>0</v>
      </c>
      <c r="AB325" s="1796">
        <f t="shared" si="67"/>
        <v>0</v>
      </c>
      <c r="AC325" s="1796">
        <f t="shared" si="67"/>
        <v>0</v>
      </c>
      <c r="AD325" s="1796">
        <f t="shared" si="67"/>
        <v>0</v>
      </c>
      <c r="AE325" s="1796">
        <f t="shared" si="67"/>
        <v>0</v>
      </c>
      <c r="AF325" s="1796">
        <f t="shared" si="67"/>
        <v>0</v>
      </c>
      <c r="AG325" s="1796">
        <f t="shared" si="67"/>
        <v>0</v>
      </c>
      <c r="AH325" s="1796">
        <f t="shared" si="67"/>
        <v>0</v>
      </c>
      <c r="AI325" s="1796">
        <f t="shared" si="67"/>
        <v>0</v>
      </c>
      <c r="AJ325" s="1796">
        <f t="shared" si="67"/>
        <v>0</v>
      </c>
      <c r="AK325" s="1796">
        <f t="shared" si="67"/>
        <v>0</v>
      </c>
      <c r="AL325" s="1796">
        <f t="shared" si="67"/>
        <v>0</v>
      </c>
      <c r="AM325" s="1796">
        <f t="shared" si="67"/>
        <v>0</v>
      </c>
      <c r="AN325" s="1796">
        <f t="shared" si="67"/>
        <v>0</v>
      </c>
      <c r="AO325" s="1796">
        <f t="shared" si="67"/>
        <v>0</v>
      </c>
      <c r="AP325" s="1796">
        <f t="shared" si="67"/>
        <v>0</v>
      </c>
      <c r="AQ325" s="1796">
        <f t="shared" si="67"/>
        <v>0</v>
      </c>
      <c r="AR325" s="1796">
        <f t="shared" si="67"/>
        <v>0</v>
      </c>
      <c r="AS325" s="1796">
        <f t="shared" si="67"/>
        <v>0</v>
      </c>
      <c r="AT325" s="1796"/>
      <c r="AU325" s="1796"/>
      <c r="AV325" s="1943"/>
      <c r="AW325" s="1796"/>
      <c r="AX325" s="1796"/>
      <c r="AY325" s="1796"/>
      <c r="AZ325" s="1796"/>
      <c r="BA325" s="1796"/>
      <c r="BB325" s="1796"/>
      <c r="BC325" s="1796"/>
      <c r="BD325" s="1796"/>
      <c r="BE325" s="1796"/>
      <c r="BF325" s="1796"/>
      <c r="BG325" s="1796"/>
      <c r="BH325" s="1796"/>
      <c r="BI325" s="1796"/>
      <c r="BJ325" s="1796"/>
      <c r="BK325" s="1796"/>
      <c r="BL325" s="1796"/>
      <c r="BM325" s="1796"/>
      <c r="BN325" s="1796"/>
    </row>
    <row r="326" spans="1:66" s="685" customFormat="1" ht="12.75" x14ac:dyDescent="0.2">
      <c r="A326" s="726"/>
      <c r="B326" s="223" t="s">
        <v>1358</v>
      </c>
      <c r="C326" s="1796">
        <f t="shared" si="63"/>
        <v>39342</v>
      </c>
      <c r="D326" s="1796">
        <f t="shared" si="67"/>
        <v>25816.689482661586</v>
      </c>
      <c r="E326" s="1796">
        <f t="shared" si="67"/>
        <v>4626.8444794508923</v>
      </c>
      <c r="F326" s="1796">
        <f t="shared" si="67"/>
        <v>4313.1354605271308</v>
      </c>
      <c r="G326" s="1796">
        <f t="shared" si="67"/>
        <v>0</v>
      </c>
      <c r="H326" s="1796">
        <f t="shared" si="67"/>
        <v>1334.3353898023011</v>
      </c>
      <c r="I326" s="1796">
        <f t="shared" si="67"/>
        <v>1662.777429451899</v>
      </c>
      <c r="J326" s="1796">
        <f t="shared" si="67"/>
        <v>1260.6257306320902</v>
      </c>
      <c r="K326" s="1796">
        <f t="shared" si="67"/>
        <v>83.256032532900491</v>
      </c>
      <c r="L326" s="1796">
        <f t="shared" si="67"/>
        <v>244.33599494119747</v>
      </c>
      <c r="M326" s="1796">
        <f t="shared" si="67"/>
        <v>0</v>
      </c>
      <c r="N326" s="1796">
        <f t="shared" si="67"/>
        <v>0</v>
      </c>
      <c r="O326" s="1796">
        <f t="shared" si="67"/>
        <v>0</v>
      </c>
      <c r="P326" s="1796">
        <f t="shared" si="67"/>
        <v>0</v>
      </c>
      <c r="Q326" s="1796">
        <f t="shared" si="67"/>
        <v>0</v>
      </c>
      <c r="R326" s="1796">
        <f t="shared" si="67"/>
        <v>0</v>
      </c>
      <c r="S326" s="1796">
        <f t="shared" si="67"/>
        <v>0</v>
      </c>
      <c r="T326" s="1796">
        <f t="shared" si="67"/>
        <v>0</v>
      </c>
      <c r="U326" s="1796">
        <f t="shared" si="67"/>
        <v>0</v>
      </c>
      <c r="V326" s="1796">
        <f t="shared" si="67"/>
        <v>0</v>
      </c>
      <c r="W326" s="1796">
        <f t="shared" si="67"/>
        <v>0</v>
      </c>
      <c r="X326" s="1796">
        <f t="shared" si="67"/>
        <v>39342</v>
      </c>
      <c r="Y326" s="1796">
        <f t="shared" si="67"/>
        <v>0</v>
      </c>
      <c r="Z326" s="1796">
        <f t="shared" si="67"/>
        <v>0</v>
      </c>
      <c r="AA326" s="1796">
        <f t="shared" si="67"/>
        <v>0</v>
      </c>
      <c r="AB326" s="1796">
        <f t="shared" si="67"/>
        <v>0</v>
      </c>
      <c r="AC326" s="1796">
        <f t="shared" si="67"/>
        <v>0</v>
      </c>
      <c r="AD326" s="1796">
        <f t="shared" si="67"/>
        <v>0</v>
      </c>
      <c r="AE326" s="1796">
        <f t="shared" si="67"/>
        <v>0</v>
      </c>
      <c r="AF326" s="1796">
        <f t="shared" si="67"/>
        <v>0</v>
      </c>
      <c r="AG326" s="1796">
        <f t="shared" si="67"/>
        <v>0</v>
      </c>
      <c r="AH326" s="1796">
        <f t="shared" si="67"/>
        <v>0</v>
      </c>
      <c r="AI326" s="1796">
        <f t="shared" si="67"/>
        <v>0</v>
      </c>
      <c r="AJ326" s="1796">
        <f t="shared" si="67"/>
        <v>0</v>
      </c>
      <c r="AK326" s="1796">
        <f t="shared" si="67"/>
        <v>0</v>
      </c>
      <c r="AL326" s="1796">
        <f t="shared" si="67"/>
        <v>0</v>
      </c>
      <c r="AM326" s="1796">
        <f t="shared" si="67"/>
        <v>0</v>
      </c>
      <c r="AN326" s="1796">
        <f t="shared" si="67"/>
        <v>0</v>
      </c>
      <c r="AO326" s="1796">
        <f t="shared" si="67"/>
        <v>0</v>
      </c>
      <c r="AP326" s="1796">
        <f t="shared" si="67"/>
        <v>0</v>
      </c>
      <c r="AQ326" s="1796">
        <f t="shared" si="67"/>
        <v>0</v>
      </c>
      <c r="AR326" s="1796">
        <f t="shared" si="67"/>
        <v>0</v>
      </c>
      <c r="AS326" s="1796">
        <f t="shared" si="67"/>
        <v>0</v>
      </c>
      <c r="AT326" s="1796"/>
      <c r="AU326" s="1796"/>
      <c r="AV326" s="1943"/>
      <c r="AW326" s="1796"/>
      <c r="AX326" s="1796"/>
      <c r="AY326" s="1796"/>
      <c r="AZ326" s="1796"/>
      <c r="BA326" s="1796"/>
      <c r="BB326" s="1796"/>
      <c r="BC326" s="1796"/>
      <c r="BD326" s="1796"/>
      <c r="BE326" s="1796"/>
      <c r="BF326" s="1796"/>
      <c r="BG326" s="1796"/>
      <c r="BH326" s="1796"/>
      <c r="BI326" s="1796"/>
      <c r="BJ326" s="1796"/>
      <c r="BK326" s="1796"/>
      <c r="BL326" s="1796"/>
      <c r="BM326" s="1796"/>
      <c r="BN326" s="1796"/>
    </row>
    <row r="327" spans="1:66" s="685" customFormat="1" ht="12.75" x14ac:dyDescent="0.2">
      <c r="A327" s="726"/>
      <c r="B327" s="223" t="s">
        <v>819</v>
      </c>
      <c r="C327" s="1796">
        <f t="shared" si="63"/>
        <v>0</v>
      </c>
      <c r="D327" s="1796">
        <f t="shared" si="67"/>
        <v>0</v>
      </c>
      <c r="E327" s="1796">
        <f t="shared" si="67"/>
        <v>0</v>
      </c>
      <c r="F327" s="1796">
        <f t="shared" si="67"/>
        <v>0</v>
      </c>
      <c r="G327" s="1796">
        <f t="shared" si="67"/>
        <v>0</v>
      </c>
      <c r="H327" s="1796">
        <f t="shared" si="67"/>
        <v>0</v>
      </c>
      <c r="I327" s="1796">
        <f t="shared" si="67"/>
        <v>0</v>
      </c>
      <c r="J327" s="1796">
        <f t="shared" si="67"/>
        <v>0</v>
      </c>
      <c r="K327" s="1796">
        <f t="shared" si="67"/>
        <v>0</v>
      </c>
      <c r="L327" s="1796">
        <f t="shared" si="67"/>
        <v>0</v>
      </c>
      <c r="M327" s="1796">
        <f t="shared" si="67"/>
        <v>0</v>
      </c>
      <c r="N327" s="1796">
        <f t="shared" si="67"/>
        <v>0</v>
      </c>
      <c r="O327" s="1796">
        <f t="shared" si="67"/>
        <v>0</v>
      </c>
      <c r="P327" s="1796">
        <f t="shared" si="67"/>
        <v>0</v>
      </c>
      <c r="Q327" s="1796">
        <f t="shared" si="67"/>
        <v>0</v>
      </c>
      <c r="R327" s="1796">
        <f t="shared" si="67"/>
        <v>0</v>
      </c>
      <c r="S327" s="1796">
        <f t="shared" si="67"/>
        <v>0</v>
      </c>
      <c r="T327" s="1796">
        <f t="shared" si="67"/>
        <v>0</v>
      </c>
      <c r="U327" s="1796">
        <f t="shared" si="67"/>
        <v>0</v>
      </c>
      <c r="V327" s="1796">
        <f t="shared" si="67"/>
        <v>0</v>
      </c>
      <c r="W327" s="1796">
        <f t="shared" si="67"/>
        <v>0</v>
      </c>
      <c r="X327" s="1796">
        <f t="shared" si="67"/>
        <v>0</v>
      </c>
      <c r="Y327" s="1796">
        <f t="shared" si="67"/>
        <v>0</v>
      </c>
      <c r="Z327" s="1796">
        <f t="shared" si="67"/>
        <v>0</v>
      </c>
      <c r="AA327" s="1796">
        <f t="shared" si="67"/>
        <v>0</v>
      </c>
      <c r="AB327" s="1796">
        <f t="shared" ref="D327:AS333" si="68">SUMIF($AV$182:$AV$258, $B327,AB$182:AB$258)</f>
        <v>0</v>
      </c>
      <c r="AC327" s="1796">
        <f t="shared" si="68"/>
        <v>0</v>
      </c>
      <c r="AD327" s="1796">
        <f t="shared" si="68"/>
        <v>0</v>
      </c>
      <c r="AE327" s="1796">
        <f t="shared" si="68"/>
        <v>0</v>
      </c>
      <c r="AF327" s="1796">
        <f t="shared" si="68"/>
        <v>0</v>
      </c>
      <c r="AG327" s="1796">
        <f t="shared" si="68"/>
        <v>0</v>
      </c>
      <c r="AH327" s="1796">
        <f t="shared" si="68"/>
        <v>0</v>
      </c>
      <c r="AI327" s="1796">
        <f t="shared" si="68"/>
        <v>0</v>
      </c>
      <c r="AJ327" s="1796">
        <f t="shared" si="68"/>
        <v>0</v>
      </c>
      <c r="AK327" s="1796">
        <f t="shared" si="68"/>
        <v>0</v>
      </c>
      <c r="AL327" s="1796">
        <f t="shared" si="68"/>
        <v>0</v>
      </c>
      <c r="AM327" s="1796">
        <f t="shared" si="68"/>
        <v>0</v>
      </c>
      <c r="AN327" s="1796">
        <f t="shared" si="68"/>
        <v>0</v>
      </c>
      <c r="AO327" s="1796">
        <f t="shared" si="68"/>
        <v>0</v>
      </c>
      <c r="AP327" s="1796">
        <f t="shared" si="68"/>
        <v>0</v>
      </c>
      <c r="AQ327" s="1796">
        <f t="shared" si="68"/>
        <v>0</v>
      </c>
      <c r="AR327" s="1796">
        <f t="shared" si="68"/>
        <v>0</v>
      </c>
      <c r="AS327" s="1796">
        <f t="shared" si="68"/>
        <v>0</v>
      </c>
      <c r="AT327" s="1796"/>
      <c r="AU327" s="1796"/>
      <c r="AV327" s="1943"/>
      <c r="AW327" s="1796"/>
      <c r="AX327" s="1796"/>
      <c r="AY327" s="1796"/>
      <c r="AZ327" s="1796"/>
      <c r="BA327" s="1796"/>
      <c r="BB327" s="1796"/>
      <c r="BC327" s="1796"/>
      <c r="BD327" s="1796"/>
      <c r="BE327" s="1796"/>
      <c r="BF327" s="1796"/>
      <c r="BG327" s="1796"/>
      <c r="BH327" s="1796"/>
      <c r="BI327" s="1796"/>
      <c r="BJ327" s="1796"/>
      <c r="BK327" s="1796"/>
      <c r="BL327" s="1796"/>
      <c r="BM327" s="1796"/>
      <c r="BN327" s="1796"/>
    </row>
    <row r="328" spans="1:66" s="685" customFormat="1" ht="12.75" x14ac:dyDescent="0.2">
      <c r="A328" s="726"/>
      <c r="B328" s="223" t="s">
        <v>1353</v>
      </c>
      <c r="C328" s="1796">
        <f t="shared" si="63"/>
        <v>0</v>
      </c>
      <c r="D328" s="1796">
        <f t="shared" si="68"/>
        <v>0</v>
      </c>
      <c r="E328" s="1796">
        <f t="shared" si="68"/>
        <v>0</v>
      </c>
      <c r="F328" s="1796">
        <f t="shared" si="68"/>
        <v>0</v>
      </c>
      <c r="G328" s="1796">
        <f t="shared" si="68"/>
        <v>0</v>
      </c>
      <c r="H328" s="1796">
        <f t="shared" si="68"/>
        <v>0</v>
      </c>
      <c r="I328" s="1796">
        <f t="shared" si="68"/>
        <v>0</v>
      </c>
      <c r="J328" s="1796">
        <f t="shared" si="68"/>
        <v>0</v>
      </c>
      <c r="K328" s="1796">
        <f t="shared" si="68"/>
        <v>0</v>
      </c>
      <c r="L328" s="1796">
        <f t="shared" si="68"/>
        <v>0</v>
      </c>
      <c r="M328" s="1796">
        <f t="shared" si="68"/>
        <v>0</v>
      </c>
      <c r="N328" s="1796">
        <f t="shared" si="68"/>
        <v>0</v>
      </c>
      <c r="O328" s="1796">
        <f t="shared" si="68"/>
        <v>0</v>
      </c>
      <c r="P328" s="1796">
        <f t="shared" si="68"/>
        <v>0</v>
      </c>
      <c r="Q328" s="1796">
        <f t="shared" si="68"/>
        <v>0</v>
      </c>
      <c r="R328" s="1796">
        <f t="shared" si="68"/>
        <v>0</v>
      </c>
      <c r="S328" s="1796">
        <f t="shared" si="68"/>
        <v>0</v>
      </c>
      <c r="T328" s="1796">
        <f t="shared" si="68"/>
        <v>0</v>
      </c>
      <c r="U328" s="1796">
        <f t="shared" si="68"/>
        <v>0</v>
      </c>
      <c r="V328" s="1796">
        <f t="shared" si="68"/>
        <v>0</v>
      </c>
      <c r="W328" s="1796">
        <f t="shared" si="68"/>
        <v>0</v>
      </c>
      <c r="X328" s="1796">
        <f t="shared" si="68"/>
        <v>0</v>
      </c>
      <c r="Y328" s="1796">
        <f t="shared" si="68"/>
        <v>0</v>
      </c>
      <c r="Z328" s="1796">
        <f t="shared" si="68"/>
        <v>0</v>
      </c>
      <c r="AA328" s="1796">
        <f t="shared" si="68"/>
        <v>0</v>
      </c>
      <c r="AB328" s="1796">
        <f t="shared" si="68"/>
        <v>0</v>
      </c>
      <c r="AC328" s="1796">
        <f t="shared" si="68"/>
        <v>0</v>
      </c>
      <c r="AD328" s="1796">
        <f t="shared" si="68"/>
        <v>0</v>
      </c>
      <c r="AE328" s="1796">
        <f t="shared" si="68"/>
        <v>0</v>
      </c>
      <c r="AF328" s="1796">
        <f t="shared" si="68"/>
        <v>0</v>
      </c>
      <c r="AG328" s="1796">
        <f t="shared" si="68"/>
        <v>0</v>
      </c>
      <c r="AH328" s="1796">
        <f t="shared" si="68"/>
        <v>0</v>
      </c>
      <c r="AI328" s="1796">
        <f t="shared" si="68"/>
        <v>0</v>
      </c>
      <c r="AJ328" s="1796">
        <f t="shared" si="68"/>
        <v>0</v>
      </c>
      <c r="AK328" s="1796">
        <f t="shared" si="68"/>
        <v>0</v>
      </c>
      <c r="AL328" s="1796">
        <f t="shared" si="68"/>
        <v>0</v>
      </c>
      <c r="AM328" s="1796">
        <f t="shared" si="68"/>
        <v>0</v>
      </c>
      <c r="AN328" s="1796">
        <f t="shared" si="68"/>
        <v>0</v>
      </c>
      <c r="AO328" s="1796">
        <f t="shared" si="68"/>
        <v>0</v>
      </c>
      <c r="AP328" s="1796">
        <f t="shared" si="68"/>
        <v>0</v>
      </c>
      <c r="AQ328" s="1796">
        <f t="shared" si="68"/>
        <v>0</v>
      </c>
      <c r="AR328" s="1796">
        <f t="shared" si="68"/>
        <v>0</v>
      </c>
      <c r="AS328" s="1796">
        <f t="shared" si="68"/>
        <v>0</v>
      </c>
      <c r="AT328" s="1796"/>
      <c r="AU328" s="1796"/>
      <c r="AV328" s="1943"/>
      <c r="AW328" s="1796"/>
      <c r="AX328" s="1796"/>
      <c r="AY328" s="1796"/>
      <c r="AZ328" s="1796"/>
      <c r="BA328" s="1796"/>
      <c r="BB328" s="1796"/>
      <c r="BC328" s="1796"/>
      <c r="BD328" s="1796"/>
      <c r="BE328" s="1796"/>
      <c r="BF328" s="1796"/>
      <c r="BG328" s="1796"/>
      <c r="BH328" s="1796"/>
      <c r="BI328" s="1796"/>
      <c r="BJ328" s="1796"/>
      <c r="BK328" s="1796"/>
      <c r="BL328" s="1796"/>
      <c r="BM328" s="1796"/>
      <c r="BN328" s="1796"/>
    </row>
    <row r="329" spans="1:66" s="685" customFormat="1" ht="12.75" x14ac:dyDescent="0.2">
      <c r="A329" s="726"/>
      <c r="B329" s="223" t="s">
        <v>1165</v>
      </c>
      <c r="C329" s="1796">
        <f t="shared" si="63"/>
        <v>0</v>
      </c>
      <c r="D329" s="1796">
        <f t="shared" si="68"/>
        <v>0</v>
      </c>
      <c r="E329" s="1796">
        <f t="shared" si="68"/>
        <v>0</v>
      </c>
      <c r="F329" s="1796">
        <f t="shared" si="68"/>
        <v>0</v>
      </c>
      <c r="G329" s="1796">
        <f t="shared" si="68"/>
        <v>0</v>
      </c>
      <c r="H329" s="1796">
        <f t="shared" si="68"/>
        <v>0</v>
      </c>
      <c r="I329" s="1796">
        <f t="shared" si="68"/>
        <v>0</v>
      </c>
      <c r="J329" s="1796">
        <f t="shared" si="68"/>
        <v>0</v>
      </c>
      <c r="K329" s="1796">
        <f t="shared" si="68"/>
        <v>0</v>
      </c>
      <c r="L329" s="1796">
        <f t="shared" si="68"/>
        <v>0</v>
      </c>
      <c r="M329" s="1796">
        <f t="shared" si="68"/>
        <v>0</v>
      </c>
      <c r="N329" s="1796">
        <f t="shared" si="68"/>
        <v>0</v>
      </c>
      <c r="O329" s="1796">
        <f t="shared" si="68"/>
        <v>0</v>
      </c>
      <c r="P329" s="1796">
        <f t="shared" si="68"/>
        <v>0</v>
      </c>
      <c r="Q329" s="1796">
        <f t="shared" si="68"/>
        <v>0</v>
      </c>
      <c r="R329" s="1796">
        <f t="shared" si="68"/>
        <v>0</v>
      </c>
      <c r="S329" s="1796">
        <f t="shared" si="68"/>
        <v>0</v>
      </c>
      <c r="T329" s="1796">
        <f t="shared" si="68"/>
        <v>0</v>
      </c>
      <c r="U329" s="1796">
        <f t="shared" si="68"/>
        <v>0</v>
      </c>
      <c r="V329" s="1796">
        <f t="shared" si="68"/>
        <v>0</v>
      </c>
      <c r="W329" s="1796">
        <f t="shared" si="68"/>
        <v>0</v>
      </c>
      <c r="X329" s="1796">
        <f t="shared" si="68"/>
        <v>0</v>
      </c>
      <c r="Y329" s="1796">
        <f t="shared" si="68"/>
        <v>0</v>
      </c>
      <c r="Z329" s="1796">
        <f t="shared" si="68"/>
        <v>0</v>
      </c>
      <c r="AA329" s="1796">
        <f t="shared" si="68"/>
        <v>0</v>
      </c>
      <c r="AB329" s="1796">
        <f t="shared" si="68"/>
        <v>0</v>
      </c>
      <c r="AC329" s="1796">
        <f t="shared" si="68"/>
        <v>0</v>
      </c>
      <c r="AD329" s="1796">
        <f t="shared" si="68"/>
        <v>0</v>
      </c>
      <c r="AE329" s="1796">
        <f t="shared" si="68"/>
        <v>0</v>
      </c>
      <c r="AF329" s="1796">
        <f t="shared" si="68"/>
        <v>0</v>
      </c>
      <c r="AG329" s="1796">
        <f t="shared" si="68"/>
        <v>0</v>
      </c>
      <c r="AH329" s="1796">
        <f t="shared" si="68"/>
        <v>0</v>
      </c>
      <c r="AI329" s="1796">
        <f t="shared" si="68"/>
        <v>0</v>
      </c>
      <c r="AJ329" s="1796">
        <f t="shared" si="68"/>
        <v>0</v>
      </c>
      <c r="AK329" s="1796">
        <f t="shared" si="68"/>
        <v>0</v>
      </c>
      <c r="AL329" s="1796">
        <f t="shared" si="68"/>
        <v>0</v>
      </c>
      <c r="AM329" s="1796">
        <f t="shared" si="68"/>
        <v>0</v>
      </c>
      <c r="AN329" s="1796">
        <f t="shared" si="68"/>
        <v>0</v>
      </c>
      <c r="AO329" s="1796">
        <f t="shared" si="68"/>
        <v>0</v>
      </c>
      <c r="AP329" s="1796">
        <f t="shared" si="68"/>
        <v>0</v>
      </c>
      <c r="AQ329" s="1796">
        <f t="shared" si="68"/>
        <v>0</v>
      </c>
      <c r="AR329" s="1796">
        <f t="shared" si="68"/>
        <v>0</v>
      </c>
      <c r="AS329" s="1796">
        <f t="shared" si="68"/>
        <v>0</v>
      </c>
      <c r="AT329" s="1796"/>
      <c r="AU329" s="1796"/>
      <c r="AV329" s="1943"/>
      <c r="AW329" s="1796"/>
      <c r="AX329" s="1796"/>
      <c r="AY329" s="1796"/>
      <c r="AZ329" s="1796"/>
      <c r="BA329" s="1796"/>
      <c r="BB329" s="1796"/>
      <c r="BC329" s="1796"/>
      <c r="BD329" s="1796"/>
      <c r="BE329" s="1796"/>
      <c r="BF329" s="1796"/>
      <c r="BG329" s="1796"/>
      <c r="BH329" s="1796"/>
      <c r="BI329" s="1796"/>
      <c r="BJ329" s="1796"/>
      <c r="BK329" s="1796"/>
      <c r="BL329" s="1796"/>
      <c r="BM329" s="1796"/>
      <c r="BN329" s="1796"/>
    </row>
    <row r="330" spans="1:66" s="685" customFormat="1" ht="12.75" x14ac:dyDescent="0.2">
      <c r="A330" s="726"/>
      <c r="B330" s="223" t="s">
        <v>1362</v>
      </c>
      <c r="C330" s="1796">
        <f t="shared" si="63"/>
        <v>0</v>
      </c>
      <c r="D330" s="1796">
        <f t="shared" si="68"/>
        <v>0</v>
      </c>
      <c r="E330" s="1796">
        <f t="shared" si="68"/>
        <v>0</v>
      </c>
      <c r="F330" s="1796">
        <f t="shared" si="68"/>
        <v>0</v>
      </c>
      <c r="G330" s="1796">
        <f t="shared" si="68"/>
        <v>0</v>
      </c>
      <c r="H330" s="1796">
        <f t="shared" si="68"/>
        <v>0</v>
      </c>
      <c r="I330" s="1796">
        <f t="shared" si="68"/>
        <v>0</v>
      </c>
      <c r="J330" s="1796">
        <f t="shared" si="68"/>
        <v>0</v>
      </c>
      <c r="K330" s="1796">
        <f t="shared" si="68"/>
        <v>0</v>
      </c>
      <c r="L330" s="1796">
        <f t="shared" si="68"/>
        <v>0</v>
      </c>
      <c r="M330" s="1796">
        <f t="shared" si="68"/>
        <v>0</v>
      </c>
      <c r="N330" s="1796">
        <f t="shared" si="68"/>
        <v>0</v>
      </c>
      <c r="O330" s="1796">
        <f t="shared" si="68"/>
        <v>0</v>
      </c>
      <c r="P330" s="1796">
        <f t="shared" si="68"/>
        <v>0</v>
      </c>
      <c r="Q330" s="1796">
        <f t="shared" si="68"/>
        <v>0</v>
      </c>
      <c r="R330" s="1796">
        <f t="shared" si="68"/>
        <v>0</v>
      </c>
      <c r="S330" s="1796">
        <f t="shared" si="68"/>
        <v>0</v>
      </c>
      <c r="T330" s="1796">
        <f t="shared" si="68"/>
        <v>0</v>
      </c>
      <c r="U330" s="1796">
        <f t="shared" si="68"/>
        <v>0</v>
      </c>
      <c r="V330" s="1796">
        <f t="shared" si="68"/>
        <v>0</v>
      </c>
      <c r="W330" s="1796">
        <f t="shared" si="68"/>
        <v>0</v>
      </c>
      <c r="X330" s="1796">
        <f t="shared" si="68"/>
        <v>0</v>
      </c>
      <c r="Y330" s="1796">
        <f t="shared" si="68"/>
        <v>0</v>
      </c>
      <c r="Z330" s="1796">
        <f t="shared" si="68"/>
        <v>0</v>
      </c>
      <c r="AA330" s="1796">
        <f t="shared" si="68"/>
        <v>0</v>
      </c>
      <c r="AB330" s="1796">
        <f t="shared" si="68"/>
        <v>0</v>
      </c>
      <c r="AC330" s="1796">
        <f t="shared" si="68"/>
        <v>0</v>
      </c>
      <c r="AD330" s="1796">
        <f t="shared" si="68"/>
        <v>0</v>
      </c>
      <c r="AE330" s="1796">
        <f t="shared" si="68"/>
        <v>0</v>
      </c>
      <c r="AF330" s="1796">
        <f t="shared" si="68"/>
        <v>0</v>
      </c>
      <c r="AG330" s="1796">
        <f t="shared" si="68"/>
        <v>0</v>
      </c>
      <c r="AH330" s="1796">
        <f t="shared" si="68"/>
        <v>0</v>
      </c>
      <c r="AI330" s="1796">
        <f t="shared" si="68"/>
        <v>0</v>
      </c>
      <c r="AJ330" s="1796">
        <f t="shared" si="68"/>
        <v>0</v>
      </c>
      <c r="AK330" s="1796">
        <f t="shared" si="68"/>
        <v>0</v>
      </c>
      <c r="AL330" s="1796">
        <f t="shared" si="68"/>
        <v>0</v>
      </c>
      <c r="AM330" s="1796">
        <f t="shared" si="68"/>
        <v>0</v>
      </c>
      <c r="AN330" s="1796">
        <f t="shared" si="68"/>
        <v>0</v>
      </c>
      <c r="AO330" s="1796">
        <f t="shared" si="68"/>
        <v>0</v>
      </c>
      <c r="AP330" s="1796">
        <f t="shared" si="68"/>
        <v>0</v>
      </c>
      <c r="AQ330" s="1796">
        <f t="shared" si="68"/>
        <v>0</v>
      </c>
      <c r="AR330" s="1796">
        <f t="shared" si="68"/>
        <v>0</v>
      </c>
      <c r="AS330" s="1796">
        <f t="shared" si="68"/>
        <v>0</v>
      </c>
      <c r="AT330" s="1796"/>
      <c r="AU330" s="1796"/>
      <c r="AV330" s="1943"/>
      <c r="AW330" s="1796"/>
      <c r="AX330" s="1796"/>
      <c r="AY330" s="1796"/>
      <c r="AZ330" s="1796"/>
      <c r="BA330" s="1796"/>
      <c r="BB330" s="1796"/>
      <c r="BC330" s="1796"/>
      <c r="BD330" s="1796"/>
      <c r="BE330" s="1796"/>
      <c r="BF330" s="1796"/>
      <c r="BG330" s="1796"/>
      <c r="BH330" s="1796"/>
      <c r="BI330" s="1796"/>
      <c r="BJ330" s="1796"/>
      <c r="BK330" s="1796"/>
      <c r="BL330" s="1796"/>
      <c r="BM330" s="1796"/>
      <c r="BN330" s="1796"/>
    </row>
    <row r="331" spans="1:66" s="685" customFormat="1" ht="12.75" x14ac:dyDescent="0.2">
      <c r="A331" s="726"/>
      <c r="B331" s="223" t="s">
        <v>820</v>
      </c>
      <c r="C331" s="1796">
        <f t="shared" si="63"/>
        <v>435738.00000000006</v>
      </c>
      <c r="D331" s="1796">
        <f t="shared" si="68"/>
        <v>285463.80161149317</v>
      </c>
      <c r="E331" s="1796">
        <f t="shared" si="68"/>
        <v>121580.7967365654</v>
      </c>
      <c r="F331" s="1796">
        <f t="shared" si="68"/>
        <v>13184.73431135594</v>
      </c>
      <c r="G331" s="1796">
        <f t="shared" si="68"/>
        <v>0</v>
      </c>
      <c r="H331" s="1796">
        <f t="shared" si="68"/>
        <v>11747.55657319951</v>
      </c>
      <c r="I331" s="1796">
        <f t="shared" si="68"/>
        <v>3761.1107673860347</v>
      </c>
      <c r="J331" s="1796">
        <f t="shared" si="68"/>
        <v>0</v>
      </c>
      <c r="K331" s="1796">
        <f t="shared" si="68"/>
        <v>0</v>
      </c>
      <c r="L331" s="1796">
        <f t="shared" si="68"/>
        <v>0</v>
      </c>
      <c r="M331" s="1796">
        <f t="shared" si="68"/>
        <v>0</v>
      </c>
      <c r="N331" s="1796">
        <f t="shared" si="68"/>
        <v>0</v>
      </c>
      <c r="O331" s="1796">
        <f t="shared" si="68"/>
        <v>0</v>
      </c>
      <c r="P331" s="1796">
        <f t="shared" si="68"/>
        <v>0</v>
      </c>
      <c r="Q331" s="1796">
        <f t="shared" si="68"/>
        <v>0</v>
      </c>
      <c r="R331" s="1796">
        <f t="shared" si="68"/>
        <v>0</v>
      </c>
      <c r="S331" s="1796">
        <f t="shared" si="68"/>
        <v>0</v>
      </c>
      <c r="T331" s="1796">
        <f t="shared" si="68"/>
        <v>0</v>
      </c>
      <c r="U331" s="1796">
        <f t="shared" si="68"/>
        <v>0</v>
      </c>
      <c r="V331" s="1796">
        <f t="shared" si="68"/>
        <v>0</v>
      </c>
      <c r="W331" s="1796">
        <f t="shared" si="68"/>
        <v>0</v>
      </c>
      <c r="X331" s="1796">
        <f t="shared" si="68"/>
        <v>435738.00000000006</v>
      </c>
      <c r="Y331" s="1796">
        <f t="shared" si="68"/>
        <v>0</v>
      </c>
      <c r="Z331" s="1796">
        <f t="shared" si="68"/>
        <v>0</v>
      </c>
      <c r="AA331" s="1796">
        <f t="shared" si="68"/>
        <v>0</v>
      </c>
      <c r="AB331" s="1796">
        <f t="shared" si="68"/>
        <v>0</v>
      </c>
      <c r="AC331" s="1796">
        <f t="shared" si="68"/>
        <v>0</v>
      </c>
      <c r="AD331" s="1796">
        <f t="shared" si="68"/>
        <v>0</v>
      </c>
      <c r="AE331" s="1796">
        <f t="shared" si="68"/>
        <v>0</v>
      </c>
      <c r="AF331" s="1796">
        <f t="shared" si="68"/>
        <v>0</v>
      </c>
      <c r="AG331" s="1796">
        <f t="shared" si="68"/>
        <v>0</v>
      </c>
      <c r="AH331" s="1796">
        <f t="shared" si="68"/>
        <v>0</v>
      </c>
      <c r="AI331" s="1796">
        <f t="shared" si="68"/>
        <v>0</v>
      </c>
      <c r="AJ331" s="1796">
        <f t="shared" si="68"/>
        <v>0</v>
      </c>
      <c r="AK331" s="1796">
        <f t="shared" si="68"/>
        <v>0</v>
      </c>
      <c r="AL331" s="1796">
        <f t="shared" si="68"/>
        <v>0</v>
      </c>
      <c r="AM331" s="1796">
        <f t="shared" si="68"/>
        <v>0</v>
      </c>
      <c r="AN331" s="1796">
        <f t="shared" si="68"/>
        <v>0</v>
      </c>
      <c r="AO331" s="1796">
        <f t="shared" si="68"/>
        <v>0</v>
      </c>
      <c r="AP331" s="1796">
        <f t="shared" si="68"/>
        <v>0</v>
      </c>
      <c r="AQ331" s="1796">
        <f t="shared" si="68"/>
        <v>0</v>
      </c>
      <c r="AR331" s="1796">
        <f t="shared" si="68"/>
        <v>0</v>
      </c>
      <c r="AS331" s="1796">
        <f t="shared" si="68"/>
        <v>0</v>
      </c>
      <c r="AT331" s="1796"/>
      <c r="AU331" s="1796"/>
      <c r="AV331" s="1943"/>
      <c r="AW331" s="1796"/>
      <c r="AX331" s="1796"/>
      <c r="AY331" s="1796"/>
      <c r="AZ331" s="1796"/>
      <c r="BA331" s="1796"/>
      <c r="BB331" s="1796"/>
      <c r="BC331" s="1796"/>
      <c r="BD331" s="1796"/>
      <c r="BE331" s="1796"/>
      <c r="BF331" s="1796"/>
      <c r="BG331" s="1796"/>
      <c r="BH331" s="1796"/>
      <c r="BI331" s="1796"/>
      <c r="BJ331" s="1796"/>
      <c r="BK331" s="1796"/>
      <c r="BL331" s="1796"/>
      <c r="BM331" s="1796"/>
      <c r="BN331" s="1796"/>
    </row>
    <row r="332" spans="1:66" s="685" customFormat="1" ht="12.75" x14ac:dyDescent="0.2">
      <c r="A332" s="726"/>
      <c r="B332" s="223" t="s">
        <v>821</v>
      </c>
      <c r="C332" s="1796">
        <f t="shared" si="63"/>
        <v>241109</v>
      </c>
      <c r="D332" s="1796">
        <f t="shared" si="68"/>
        <v>207171.60544618018</v>
      </c>
      <c r="E332" s="1796">
        <f t="shared" si="68"/>
        <v>16407.588701048575</v>
      </c>
      <c r="F332" s="1796">
        <f t="shared" si="68"/>
        <v>16949.348705328481</v>
      </c>
      <c r="G332" s="1796">
        <f t="shared" si="68"/>
        <v>0</v>
      </c>
      <c r="H332" s="1796">
        <f t="shared" si="68"/>
        <v>464.36571795420502</v>
      </c>
      <c r="I332" s="1796">
        <f t="shared" si="68"/>
        <v>116.09142948855126</v>
      </c>
      <c r="J332" s="1796">
        <f t="shared" si="68"/>
        <v>0</v>
      </c>
      <c r="K332" s="1796">
        <f t="shared" si="68"/>
        <v>0</v>
      </c>
      <c r="L332" s="1796">
        <f t="shared" si="68"/>
        <v>0</v>
      </c>
      <c r="M332" s="1796">
        <f t="shared" si="68"/>
        <v>0</v>
      </c>
      <c r="N332" s="1796">
        <f t="shared" si="68"/>
        <v>0</v>
      </c>
      <c r="O332" s="1796">
        <f t="shared" si="68"/>
        <v>0</v>
      </c>
      <c r="P332" s="1796">
        <f t="shared" si="68"/>
        <v>0</v>
      </c>
      <c r="Q332" s="1796">
        <f t="shared" si="68"/>
        <v>0</v>
      </c>
      <c r="R332" s="1796">
        <f t="shared" si="68"/>
        <v>0</v>
      </c>
      <c r="S332" s="1796">
        <f t="shared" si="68"/>
        <v>0</v>
      </c>
      <c r="T332" s="1796">
        <f t="shared" si="68"/>
        <v>0</v>
      </c>
      <c r="U332" s="1796">
        <f t="shared" si="68"/>
        <v>0</v>
      </c>
      <c r="V332" s="1796">
        <f t="shared" si="68"/>
        <v>0</v>
      </c>
      <c r="W332" s="1796">
        <f t="shared" si="68"/>
        <v>0</v>
      </c>
      <c r="X332" s="1796">
        <f t="shared" si="68"/>
        <v>241109</v>
      </c>
      <c r="Y332" s="1796">
        <f t="shared" si="68"/>
        <v>0</v>
      </c>
      <c r="Z332" s="1796">
        <f t="shared" si="68"/>
        <v>0</v>
      </c>
      <c r="AA332" s="1796">
        <f t="shared" si="68"/>
        <v>0</v>
      </c>
      <c r="AB332" s="1796">
        <f t="shared" si="68"/>
        <v>0</v>
      </c>
      <c r="AC332" s="1796">
        <f t="shared" si="68"/>
        <v>0</v>
      </c>
      <c r="AD332" s="1796">
        <f t="shared" si="68"/>
        <v>0</v>
      </c>
      <c r="AE332" s="1796">
        <f t="shared" si="68"/>
        <v>0</v>
      </c>
      <c r="AF332" s="1796">
        <f t="shared" si="68"/>
        <v>0</v>
      </c>
      <c r="AG332" s="1796">
        <f t="shared" si="68"/>
        <v>0</v>
      </c>
      <c r="AH332" s="1796">
        <f t="shared" si="68"/>
        <v>0</v>
      </c>
      <c r="AI332" s="1796">
        <f t="shared" si="68"/>
        <v>0</v>
      </c>
      <c r="AJ332" s="1796">
        <f t="shared" si="68"/>
        <v>0</v>
      </c>
      <c r="AK332" s="1796">
        <f t="shared" si="68"/>
        <v>0</v>
      </c>
      <c r="AL332" s="1796">
        <f t="shared" si="68"/>
        <v>0</v>
      </c>
      <c r="AM332" s="1796">
        <f t="shared" si="68"/>
        <v>0</v>
      </c>
      <c r="AN332" s="1796">
        <f t="shared" si="68"/>
        <v>0</v>
      </c>
      <c r="AO332" s="1796">
        <f t="shared" si="68"/>
        <v>0</v>
      </c>
      <c r="AP332" s="1796">
        <f t="shared" si="68"/>
        <v>0</v>
      </c>
      <c r="AQ332" s="1796">
        <f t="shared" si="68"/>
        <v>0</v>
      </c>
      <c r="AR332" s="1796">
        <f t="shared" si="68"/>
        <v>0</v>
      </c>
      <c r="AS332" s="1796">
        <f t="shared" si="68"/>
        <v>0</v>
      </c>
      <c r="AT332" s="1796"/>
      <c r="AU332" s="1796"/>
      <c r="AV332" s="1943"/>
      <c r="AW332" s="1796"/>
      <c r="AX332" s="1796"/>
      <c r="AY332" s="1796"/>
      <c r="AZ332" s="1796"/>
      <c r="BA332" s="1796"/>
      <c r="BB332" s="1796"/>
      <c r="BC332" s="1796"/>
      <c r="BD332" s="1796"/>
      <c r="BE332" s="1796"/>
      <c r="BF332" s="1796"/>
      <c r="BG332" s="1796"/>
      <c r="BH332" s="1796"/>
      <c r="BI332" s="1796"/>
      <c r="BJ332" s="1796"/>
      <c r="BK332" s="1796"/>
      <c r="BL332" s="1796"/>
      <c r="BM332" s="1796"/>
      <c r="BN332" s="1796"/>
    </row>
    <row r="333" spans="1:66" s="685" customFormat="1" ht="12.75" x14ac:dyDescent="0.2">
      <c r="A333" s="726"/>
      <c r="B333" s="223" t="s">
        <v>1361</v>
      </c>
      <c r="C333" s="1796">
        <f t="shared" si="63"/>
        <v>1652768</v>
      </c>
      <c r="D333" s="1796">
        <f t="shared" si="68"/>
        <v>1474605.2744493515</v>
      </c>
      <c r="E333" s="1796">
        <f t="shared" si="68"/>
        <v>144796.12018109602</v>
      </c>
      <c r="F333" s="1796">
        <f t="shared" si="68"/>
        <v>5629.9604899591704</v>
      </c>
      <c r="G333" s="1796">
        <f t="shared" si="68"/>
        <v>0</v>
      </c>
      <c r="H333" s="1796">
        <f t="shared" si="68"/>
        <v>947.50802766436118</v>
      </c>
      <c r="I333" s="1796">
        <f t="shared" si="68"/>
        <v>313.99975335388712</v>
      </c>
      <c r="J333" s="1796">
        <f t="shared" si="68"/>
        <v>642.68955364830697</v>
      </c>
      <c r="K333" s="1796">
        <f t="shared" si="68"/>
        <v>528.84168985917836</v>
      </c>
      <c r="L333" s="1796">
        <f t="shared" si="68"/>
        <v>25303.605855067635</v>
      </c>
      <c r="M333" s="1796">
        <f t="shared" si="68"/>
        <v>0</v>
      </c>
      <c r="N333" s="1796">
        <f t="shared" si="68"/>
        <v>0</v>
      </c>
      <c r="O333" s="1796">
        <f t="shared" si="68"/>
        <v>0</v>
      </c>
      <c r="P333" s="1796">
        <f t="shared" si="68"/>
        <v>0</v>
      </c>
      <c r="Q333" s="1796">
        <f t="shared" si="68"/>
        <v>0</v>
      </c>
      <c r="R333" s="1796">
        <f t="shared" si="68"/>
        <v>0</v>
      </c>
      <c r="S333" s="1796">
        <f t="shared" si="68"/>
        <v>0</v>
      </c>
      <c r="T333" s="1796">
        <f t="shared" si="68"/>
        <v>0</v>
      </c>
      <c r="U333" s="1796">
        <f t="shared" si="68"/>
        <v>0</v>
      </c>
      <c r="V333" s="1796">
        <f t="shared" si="68"/>
        <v>0</v>
      </c>
      <c r="W333" s="1796">
        <f t="shared" si="68"/>
        <v>0</v>
      </c>
      <c r="X333" s="1796">
        <f t="shared" si="68"/>
        <v>1652768</v>
      </c>
      <c r="Y333" s="1796">
        <f t="shared" si="68"/>
        <v>0</v>
      </c>
      <c r="Z333" s="1796">
        <f t="shared" si="68"/>
        <v>0</v>
      </c>
      <c r="AA333" s="1796">
        <f t="shared" si="68"/>
        <v>0</v>
      </c>
      <c r="AB333" s="1796">
        <f t="shared" si="68"/>
        <v>0</v>
      </c>
      <c r="AC333" s="1796">
        <f t="shared" si="68"/>
        <v>0</v>
      </c>
      <c r="AD333" s="1796">
        <f t="shared" si="68"/>
        <v>0</v>
      </c>
      <c r="AE333" s="1796">
        <f t="shared" ref="D333:AS339" si="69">SUMIF($AV$182:$AV$258, $B333,AE$182:AE$258)</f>
        <v>0</v>
      </c>
      <c r="AF333" s="1796">
        <f t="shared" si="69"/>
        <v>0</v>
      </c>
      <c r="AG333" s="1796">
        <f t="shared" si="69"/>
        <v>0</v>
      </c>
      <c r="AH333" s="1796">
        <f t="shared" si="69"/>
        <v>0</v>
      </c>
      <c r="AI333" s="1796">
        <f t="shared" si="69"/>
        <v>0</v>
      </c>
      <c r="AJ333" s="1796">
        <f t="shared" si="69"/>
        <v>0</v>
      </c>
      <c r="AK333" s="1796">
        <f t="shared" si="69"/>
        <v>0</v>
      </c>
      <c r="AL333" s="1796">
        <f t="shared" si="69"/>
        <v>0</v>
      </c>
      <c r="AM333" s="1796">
        <f t="shared" si="69"/>
        <v>0</v>
      </c>
      <c r="AN333" s="1796">
        <f t="shared" si="69"/>
        <v>0</v>
      </c>
      <c r="AO333" s="1796">
        <f t="shared" si="69"/>
        <v>0</v>
      </c>
      <c r="AP333" s="1796">
        <f t="shared" si="69"/>
        <v>0</v>
      </c>
      <c r="AQ333" s="1796">
        <f t="shared" si="69"/>
        <v>0</v>
      </c>
      <c r="AR333" s="1796">
        <f t="shared" si="69"/>
        <v>0</v>
      </c>
      <c r="AS333" s="1796">
        <f t="shared" si="69"/>
        <v>0</v>
      </c>
      <c r="AT333" s="1796"/>
      <c r="AU333" s="1796"/>
      <c r="AV333" s="1943"/>
      <c r="AW333" s="1796"/>
      <c r="AX333" s="1796"/>
      <c r="AY333" s="1796"/>
      <c r="AZ333" s="1796"/>
      <c r="BA333" s="1796"/>
      <c r="BB333" s="1796"/>
      <c r="BC333" s="1796"/>
      <c r="BD333" s="1796"/>
      <c r="BE333" s="1796"/>
      <c r="BF333" s="1796"/>
      <c r="BG333" s="1796"/>
      <c r="BH333" s="1796"/>
      <c r="BI333" s="1796"/>
      <c r="BJ333" s="1796"/>
      <c r="BK333" s="1796"/>
      <c r="BL333" s="1796"/>
      <c r="BM333" s="1796"/>
      <c r="BN333" s="1796"/>
    </row>
    <row r="334" spans="1:66" s="685" customFormat="1" ht="12.75" x14ac:dyDescent="0.2">
      <c r="A334" s="726"/>
      <c r="B334" s="223" t="s">
        <v>744</v>
      </c>
      <c r="C334" s="1796">
        <f t="shared" si="63"/>
        <v>0</v>
      </c>
      <c r="D334" s="1796">
        <f t="shared" si="69"/>
        <v>0</v>
      </c>
      <c r="E334" s="1796">
        <f t="shared" si="69"/>
        <v>0</v>
      </c>
      <c r="F334" s="1796">
        <f t="shared" si="69"/>
        <v>0</v>
      </c>
      <c r="G334" s="1796">
        <f t="shared" si="69"/>
        <v>0</v>
      </c>
      <c r="H334" s="1796">
        <f t="shared" si="69"/>
        <v>0</v>
      </c>
      <c r="I334" s="1796">
        <f t="shared" si="69"/>
        <v>0</v>
      </c>
      <c r="J334" s="1796">
        <f t="shared" si="69"/>
        <v>0</v>
      </c>
      <c r="K334" s="1796">
        <f t="shared" si="69"/>
        <v>0</v>
      </c>
      <c r="L334" s="1796">
        <f t="shared" si="69"/>
        <v>0</v>
      </c>
      <c r="M334" s="1796">
        <f t="shared" si="69"/>
        <v>0</v>
      </c>
      <c r="N334" s="1796">
        <f t="shared" si="69"/>
        <v>0</v>
      </c>
      <c r="O334" s="1796">
        <f t="shared" si="69"/>
        <v>0</v>
      </c>
      <c r="P334" s="1796">
        <f t="shared" si="69"/>
        <v>0</v>
      </c>
      <c r="Q334" s="1796">
        <f t="shared" si="69"/>
        <v>0</v>
      </c>
      <c r="R334" s="1796">
        <f t="shared" si="69"/>
        <v>0</v>
      </c>
      <c r="S334" s="1796">
        <f t="shared" si="69"/>
        <v>0</v>
      </c>
      <c r="T334" s="1796">
        <f t="shared" si="69"/>
        <v>0</v>
      </c>
      <c r="U334" s="1796">
        <f t="shared" si="69"/>
        <v>0</v>
      </c>
      <c r="V334" s="1796">
        <f t="shared" si="69"/>
        <v>0</v>
      </c>
      <c r="W334" s="1796">
        <f t="shared" si="69"/>
        <v>0</v>
      </c>
      <c r="X334" s="1796">
        <f t="shared" si="69"/>
        <v>0</v>
      </c>
      <c r="Y334" s="1796">
        <f t="shared" si="69"/>
        <v>0</v>
      </c>
      <c r="Z334" s="1796">
        <f t="shared" si="69"/>
        <v>0</v>
      </c>
      <c r="AA334" s="1796">
        <f t="shared" si="69"/>
        <v>0</v>
      </c>
      <c r="AB334" s="1796">
        <f t="shared" si="69"/>
        <v>0</v>
      </c>
      <c r="AC334" s="1796">
        <f t="shared" si="69"/>
        <v>0</v>
      </c>
      <c r="AD334" s="1796">
        <f t="shared" si="69"/>
        <v>0</v>
      </c>
      <c r="AE334" s="1796">
        <f t="shared" si="69"/>
        <v>0</v>
      </c>
      <c r="AF334" s="1796">
        <f t="shared" si="69"/>
        <v>0</v>
      </c>
      <c r="AG334" s="1796">
        <f t="shared" si="69"/>
        <v>0</v>
      </c>
      <c r="AH334" s="1796">
        <f t="shared" si="69"/>
        <v>0</v>
      </c>
      <c r="AI334" s="1796">
        <f t="shared" si="69"/>
        <v>0</v>
      </c>
      <c r="AJ334" s="1796">
        <f t="shared" si="69"/>
        <v>0</v>
      </c>
      <c r="AK334" s="1796">
        <f t="shared" si="69"/>
        <v>0</v>
      </c>
      <c r="AL334" s="1796">
        <f t="shared" si="69"/>
        <v>0</v>
      </c>
      <c r="AM334" s="1796">
        <f t="shared" si="69"/>
        <v>0</v>
      </c>
      <c r="AN334" s="1796">
        <f t="shared" si="69"/>
        <v>0</v>
      </c>
      <c r="AO334" s="1796">
        <f t="shared" si="69"/>
        <v>0</v>
      </c>
      <c r="AP334" s="1796">
        <f t="shared" si="69"/>
        <v>0</v>
      </c>
      <c r="AQ334" s="1796">
        <f t="shared" si="69"/>
        <v>0</v>
      </c>
      <c r="AR334" s="1796">
        <f t="shared" si="69"/>
        <v>0</v>
      </c>
      <c r="AS334" s="1796">
        <f t="shared" si="69"/>
        <v>0</v>
      </c>
      <c r="AT334" s="1796"/>
      <c r="AU334" s="1796"/>
      <c r="AV334" s="1943"/>
      <c r="AW334" s="1796"/>
      <c r="AX334" s="1796"/>
      <c r="AY334" s="1796"/>
      <c r="AZ334" s="1796"/>
      <c r="BA334" s="1796"/>
      <c r="BB334" s="1796"/>
      <c r="BC334" s="1796"/>
      <c r="BD334" s="1796"/>
      <c r="BE334" s="1796"/>
      <c r="BF334" s="1796"/>
      <c r="BG334" s="1796"/>
      <c r="BH334" s="1796"/>
      <c r="BI334" s="1796"/>
      <c r="BJ334" s="1796"/>
      <c r="BK334" s="1796"/>
      <c r="BL334" s="1796"/>
      <c r="BM334" s="1796"/>
      <c r="BN334" s="1796"/>
    </row>
    <row r="335" spans="1:66" s="685" customFormat="1" ht="12.75" x14ac:dyDescent="0.2">
      <c r="A335" s="726"/>
      <c r="B335" s="223" t="s">
        <v>1444</v>
      </c>
      <c r="C335" s="1796">
        <f t="shared" si="63"/>
        <v>0</v>
      </c>
      <c r="D335" s="1796">
        <f t="shared" si="69"/>
        <v>0</v>
      </c>
      <c r="E335" s="1796">
        <f t="shared" si="69"/>
        <v>0</v>
      </c>
      <c r="F335" s="1796">
        <f t="shared" si="69"/>
        <v>0</v>
      </c>
      <c r="G335" s="1796">
        <f t="shared" si="69"/>
        <v>0</v>
      </c>
      <c r="H335" s="1796">
        <f t="shared" si="69"/>
        <v>0</v>
      </c>
      <c r="I335" s="1796">
        <f t="shared" si="69"/>
        <v>0</v>
      </c>
      <c r="J335" s="1796">
        <f t="shared" si="69"/>
        <v>0</v>
      </c>
      <c r="K335" s="1796">
        <f t="shared" si="69"/>
        <v>0</v>
      </c>
      <c r="L335" s="1796">
        <f t="shared" si="69"/>
        <v>0</v>
      </c>
      <c r="M335" s="1796">
        <f t="shared" si="69"/>
        <v>0</v>
      </c>
      <c r="N335" s="1796">
        <f t="shared" si="69"/>
        <v>0</v>
      </c>
      <c r="O335" s="1796">
        <f t="shared" si="69"/>
        <v>0</v>
      </c>
      <c r="P335" s="1796">
        <f t="shared" si="69"/>
        <v>0</v>
      </c>
      <c r="Q335" s="1796">
        <f t="shared" si="69"/>
        <v>0</v>
      </c>
      <c r="R335" s="1796">
        <f t="shared" si="69"/>
        <v>0</v>
      </c>
      <c r="S335" s="1796">
        <f t="shared" si="69"/>
        <v>0</v>
      </c>
      <c r="T335" s="1796">
        <f t="shared" si="69"/>
        <v>0</v>
      </c>
      <c r="U335" s="1796">
        <f t="shared" si="69"/>
        <v>0</v>
      </c>
      <c r="V335" s="1796">
        <f t="shared" si="69"/>
        <v>0</v>
      </c>
      <c r="W335" s="1796">
        <f t="shared" si="69"/>
        <v>0</v>
      </c>
      <c r="X335" s="1796">
        <f t="shared" si="69"/>
        <v>0</v>
      </c>
      <c r="Y335" s="1796">
        <f t="shared" si="69"/>
        <v>0</v>
      </c>
      <c r="Z335" s="1796">
        <f t="shared" si="69"/>
        <v>0</v>
      </c>
      <c r="AA335" s="1796">
        <f t="shared" si="69"/>
        <v>0</v>
      </c>
      <c r="AB335" s="1796">
        <f t="shared" si="69"/>
        <v>0</v>
      </c>
      <c r="AC335" s="1796">
        <f t="shared" si="69"/>
        <v>0</v>
      </c>
      <c r="AD335" s="1796">
        <f t="shared" si="69"/>
        <v>0</v>
      </c>
      <c r="AE335" s="1796">
        <f t="shared" si="69"/>
        <v>0</v>
      </c>
      <c r="AF335" s="1796">
        <f t="shared" si="69"/>
        <v>0</v>
      </c>
      <c r="AG335" s="1796">
        <f t="shared" si="69"/>
        <v>0</v>
      </c>
      <c r="AH335" s="1796">
        <f t="shared" si="69"/>
        <v>0</v>
      </c>
      <c r="AI335" s="1796">
        <f t="shared" si="69"/>
        <v>0</v>
      </c>
      <c r="AJ335" s="1796">
        <f t="shared" si="69"/>
        <v>0</v>
      </c>
      <c r="AK335" s="1796">
        <f t="shared" si="69"/>
        <v>0</v>
      </c>
      <c r="AL335" s="1796">
        <f t="shared" si="69"/>
        <v>0</v>
      </c>
      <c r="AM335" s="1796">
        <f t="shared" si="69"/>
        <v>0</v>
      </c>
      <c r="AN335" s="1796">
        <f t="shared" si="69"/>
        <v>0</v>
      </c>
      <c r="AO335" s="1796">
        <f t="shared" si="69"/>
        <v>0</v>
      </c>
      <c r="AP335" s="1796">
        <f t="shared" si="69"/>
        <v>0</v>
      </c>
      <c r="AQ335" s="1796">
        <f t="shared" si="69"/>
        <v>0</v>
      </c>
      <c r="AR335" s="1796">
        <f t="shared" si="69"/>
        <v>0</v>
      </c>
      <c r="AS335" s="1796">
        <f t="shared" si="69"/>
        <v>0</v>
      </c>
      <c r="AT335" s="1796"/>
      <c r="AU335" s="1796"/>
      <c r="AV335" s="1943"/>
      <c r="AW335" s="1796"/>
      <c r="AX335" s="1796"/>
      <c r="AY335" s="1796"/>
      <c r="AZ335" s="1796"/>
      <c r="BA335" s="1796"/>
      <c r="BB335" s="1796"/>
      <c r="BC335" s="1796"/>
      <c r="BD335" s="1796"/>
      <c r="BE335" s="1796"/>
      <c r="BF335" s="1796"/>
      <c r="BG335" s="1796"/>
      <c r="BH335" s="1796"/>
      <c r="BI335" s="1796"/>
      <c r="BJ335" s="1796"/>
      <c r="BK335" s="1796"/>
      <c r="BL335" s="1796"/>
      <c r="BM335" s="1796"/>
      <c r="BN335" s="1796"/>
    </row>
    <row r="336" spans="1:66" s="685" customFormat="1" ht="12.75" x14ac:dyDescent="0.2">
      <c r="A336" s="726"/>
      <c r="B336" s="223" t="s">
        <v>1143</v>
      </c>
      <c r="C336" s="1796">
        <f t="shared" si="63"/>
        <v>0</v>
      </c>
      <c r="D336" s="1796">
        <f t="shared" si="69"/>
        <v>0</v>
      </c>
      <c r="E336" s="1796">
        <f t="shared" si="69"/>
        <v>0</v>
      </c>
      <c r="F336" s="1796">
        <f t="shared" si="69"/>
        <v>0</v>
      </c>
      <c r="G336" s="1796">
        <f t="shared" si="69"/>
        <v>0</v>
      </c>
      <c r="H336" s="1796">
        <f t="shared" si="69"/>
        <v>0</v>
      </c>
      <c r="I336" s="1796">
        <f t="shared" si="69"/>
        <v>0</v>
      </c>
      <c r="J336" s="1796">
        <f t="shared" si="69"/>
        <v>0</v>
      </c>
      <c r="K336" s="1796">
        <f t="shared" si="69"/>
        <v>0</v>
      </c>
      <c r="L336" s="1796">
        <f t="shared" si="69"/>
        <v>0</v>
      </c>
      <c r="M336" s="1796">
        <f t="shared" si="69"/>
        <v>0</v>
      </c>
      <c r="N336" s="1796">
        <f t="shared" si="69"/>
        <v>0</v>
      </c>
      <c r="O336" s="1796">
        <f t="shared" si="69"/>
        <v>0</v>
      </c>
      <c r="P336" s="1796">
        <f t="shared" si="69"/>
        <v>0</v>
      </c>
      <c r="Q336" s="1796">
        <f t="shared" si="69"/>
        <v>0</v>
      </c>
      <c r="R336" s="1796">
        <f t="shared" si="69"/>
        <v>0</v>
      </c>
      <c r="S336" s="1796">
        <f t="shared" si="69"/>
        <v>0</v>
      </c>
      <c r="T336" s="1796">
        <f t="shared" si="69"/>
        <v>0</v>
      </c>
      <c r="U336" s="1796">
        <f t="shared" si="69"/>
        <v>0</v>
      </c>
      <c r="V336" s="1796">
        <f t="shared" si="69"/>
        <v>0</v>
      </c>
      <c r="W336" s="1796">
        <f t="shared" si="69"/>
        <v>0</v>
      </c>
      <c r="X336" s="1796">
        <f t="shared" si="69"/>
        <v>0</v>
      </c>
      <c r="Y336" s="1796">
        <f t="shared" si="69"/>
        <v>0</v>
      </c>
      <c r="Z336" s="1796">
        <f t="shared" si="69"/>
        <v>0</v>
      </c>
      <c r="AA336" s="1796">
        <f t="shared" si="69"/>
        <v>0</v>
      </c>
      <c r="AB336" s="1796">
        <f t="shared" si="69"/>
        <v>0</v>
      </c>
      <c r="AC336" s="1796">
        <f t="shared" si="69"/>
        <v>0</v>
      </c>
      <c r="AD336" s="1796">
        <f t="shared" si="69"/>
        <v>0</v>
      </c>
      <c r="AE336" s="1796">
        <f t="shared" si="69"/>
        <v>0</v>
      </c>
      <c r="AF336" s="1796">
        <f t="shared" si="69"/>
        <v>0</v>
      </c>
      <c r="AG336" s="1796">
        <f t="shared" si="69"/>
        <v>0</v>
      </c>
      <c r="AH336" s="1796">
        <f t="shared" si="69"/>
        <v>0</v>
      </c>
      <c r="AI336" s="1796">
        <f t="shared" si="69"/>
        <v>0</v>
      </c>
      <c r="AJ336" s="1796">
        <f t="shared" si="69"/>
        <v>0</v>
      </c>
      <c r="AK336" s="1796">
        <f t="shared" si="69"/>
        <v>0</v>
      </c>
      <c r="AL336" s="1796">
        <f t="shared" si="69"/>
        <v>0</v>
      </c>
      <c r="AM336" s="1796">
        <f t="shared" si="69"/>
        <v>0</v>
      </c>
      <c r="AN336" s="1796">
        <f t="shared" si="69"/>
        <v>0</v>
      </c>
      <c r="AO336" s="1796">
        <f t="shared" si="69"/>
        <v>0</v>
      </c>
      <c r="AP336" s="1796">
        <f t="shared" si="69"/>
        <v>0</v>
      </c>
      <c r="AQ336" s="1796">
        <f t="shared" si="69"/>
        <v>0</v>
      </c>
      <c r="AR336" s="1796">
        <f t="shared" si="69"/>
        <v>0</v>
      </c>
      <c r="AS336" s="1796">
        <f t="shared" si="69"/>
        <v>0</v>
      </c>
      <c r="AT336" s="1796"/>
      <c r="AU336" s="1796"/>
      <c r="AV336" s="1943"/>
      <c r="AW336" s="1796"/>
      <c r="AX336" s="1796"/>
      <c r="AY336" s="1796"/>
      <c r="AZ336" s="1796"/>
      <c r="BA336" s="1796"/>
      <c r="BB336" s="1796"/>
      <c r="BC336" s="1796"/>
      <c r="BD336" s="1796"/>
      <c r="BE336" s="1796"/>
      <c r="BF336" s="1796"/>
      <c r="BG336" s="1796"/>
      <c r="BH336" s="1796"/>
      <c r="BI336" s="1796"/>
      <c r="BJ336" s="1796"/>
      <c r="BK336" s="1796"/>
      <c r="BL336" s="1796"/>
      <c r="BM336" s="1796"/>
      <c r="BN336" s="1796"/>
    </row>
    <row r="337" spans="1:66" s="685" customFormat="1" ht="12.75" x14ac:dyDescent="0.2">
      <c r="A337" s="726"/>
      <c r="B337" s="223" t="s">
        <v>1271</v>
      </c>
      <c r="C337" s="1796">
        <f t="shared" si="63"/>
        <v>223913.99999999997</v>
      </c>
      <c r="D337" s="1796">
        <f t="shared" si="69"/>
        <v>116408.39734197143</v>
      </c>
      <c r="E337" s="1796">
        <f t="shared" si="69"/>
        <v>29486.870666137776</v>
      </c>
      <c r="F337" s="1796">
        <f t="shared" si="69"/>
        <v>35245.098879391742</v>
      </c>
      <c r="G337" s="1796">
        <f t="shared" si="69"/>
        <v>0</v>
      </c>
      <c r="H337" s="1796">
        <f t="shared" si="69"/>
        <v>13054.535280511045</v>
      </c>
      <c r="I337" s="1796">
        <f t="shared" si="69"/>
        <v>17151.344730601464</v>
      </c>
      <c r="J337" s="1796">
        <f t="shared" si="69"/>
        <v>11244.048713377873</v>
      </c>
      <c r="K337" s="1796">
        <f t="shared" si="69"/>
        <v>710.42069574772734</v>
      </c>
      <c r="L337" s="1796">
        <f t="shared" si="69"/>
        <v>613.28369226091354</v>
      </c>
      <c r="M337" s="1796">
        <f t="shared" si="69"/>
        <v>0</v>
      </c>
      <c r="N337" s="1796">
        <f t="shared" si="69"/>
        <v>0</v>
      </c>
      <c r="O337" s="1796">
        <f t="shared" si="69"/>
        <v>0</v>
      </c>
      <c r="P337" s="1796">
        <f t="shared" si="69"/>
        <v>0</v>
      </c>
      <c r="Q337" s="1796">
        <f t="shared" si="69"/>
        <v>0</v>
      </c>
      <c r="R337" s="1796">
        <f t="shared" si="69"/>
        <v>0</v>
      </c>
      <c r="S337" s="1796">
        <f t="shared" si="69"/>
        <v>0</v>
      </c>
      <c r="T337" s="1796">
        <f t="shared" si="69"/>
        <v>0</v>
      </c>
      <c r="U337" s="1796">
        <f t="shared" si="69"/>
        <v>0</v>
      </c>
      <c r="V337" s="1796">
        <f t="shared" si="69"/>
        <v>0</v>
      </c>
      <c r="W337" s="1796">
        <f t="shared" si="69"/>
        <v>0</v>
      </c>
      <c r="X337" s="1796">
        <f t="shared" si="69"/>
        <v>223913.99999999997</v>
      </c>
      <c r="Y337" s="1796">
        <f t="shared" si="69"/>
        <v>0</v>
      </c>
      <c r="Z337" s="1796">
        <f t="shared" si="69"/>
        <v>0</v>
      </c>
      <c r="AA337" s="1796">
        <f t="shared" si="69"/>
        <v>0</v>
      </c>
      <c r="AB337" s="1796">
        <f t="shared" si="69"/>
        <v>0</v>
      </c>
      <c r="AC337" s="1796">
        <f t="shared" si="69"/>
        <v>0</v>
      </c>
      <c r="AD337" s="1796">
        <f t="shared" si="69"/>
        <v>0</v>
      </c>
      <c r="AE337" s="1796">
        <f t="shared" si="69"/>
        <v>0</v>
      </c>
      <c r="AF337" s="1796">
        <f t="shared" si="69"/>
        <v>0</v>
      </c>
      <c r="AG337" s="1796">
        <f t="shared" si="69"/>
        <v>0</v>
      </c>
      <c r="AH337" s="1796">
        <f t="shared" si="69"/>
        <v>0</v>
      </c>
      <c r="AI337" s="1796">
        <f t="shared" si="69"/>
        <v>0</v>
      </c>
      <c r="AJ337" s="1796">
        <f t="shared" si="69"/>
        <v>0</v>
      </c>
      <c r="AK337" s="1796">
        <f t="shared" si="69"/>
        <v>0</v>
      </c>
      <c r="AL337" s="1796">
        <f t="shared" si="69"/>
        <v>0</v>
      </c>
      <c r="AM337" s="1796">
        <f t="shared" si="69"/>
        <v>0</v>
      </c>
      <c r="AN337" s="1796">
        <f t="shared" si="69"/>
        <v>0</v>
      </c>
      <c r="AO337" s="1796">
        <f t="shared" si="69"/>
        <v>0</v>
      </c>
      <c r="AP337" s="1796">
        <f t="shared" si="69"/>
        <v>0</v>
      </c>
      <c r="AQ337" s="1796">
        <f t="shared" si="69"/>
        <v>0</v>
      </c>
      <c r="AR337" s="1796">
        <f t="shared" si="69"/>
        <v>0</v>
      </c>
      <c r="AS337" s="1796">
        <f t="shared" si="69"/>
        <v>0</v>
      </c>
      <c r="AT337" s="1796"/>
      <c r="AU337" s="1796"/>
      <c r="AV337" s="1943"/>
      <c r="AW337" s="1796"/>
      <c r="AX337" s="1796"/>
      <c r="AY337" s="1796"/>
      <c r="AZ337" s="1796"/>
      <c r="BA337" s="1796"/>
      <c r="BB337" s="1796"/>
      <c r="BC337" s="1796"/>
      <c r="BD337" s="1796"/>
      <c r="BE337" s="1796"/>
      <c r="BF337" s="1796"/>
      <c r="BG337" s="1796"/>
      <c r="BH337" s="1796"/>
      <c r="BI337" s="1796"/>
      <c r="BJ337" s="1796"/>
      <c r="BK337" s="1796"/>
      <c r="BL337" s="1796"/>
      <c r="BM337" s="1796"/>
      <c r="BN337" s="1796"/>
    </row>
    <row r="338" spans="1:66" s="685" customFormat="1" ht="12.75" x14ac:dyDescent="0.2">
      <c r="A338" s="726"/>
      <c r="B338" s="223" t="s">
        <v>5</v>
      </c>
      <c r="C338" s="1796">
        <f t="shared" si="63"/>
        <v>271264</v>
      </c>
      <c r="D338" s="1796">
        <f t="shared" si="69"/>
        <v>141356.17087886686</v>
      </c>
      <c r="E338" s="1796">
        <f t="shared" si="69"/>
        <v>35628.070416566385</v>
      </c>
      <c r="F338" s="1796">
        <f t="shared" si="69"/>
        <v>42793.102747320328</v>
      </c>
      <c r="G338" s="1796">
        <f t="shared" si="69"/>
        <v>0</v>
      </c>
      <c r="H338" s="1796">
        <f t="shared" si="69"/>
        <v>15654.309049074585</v>
      </c>
      <c r="I338" s="1796">
        <f t="shared" si="69"/>
        <v>20525.680673691881</v>
      </c>
      <c r="J338" s="1796">
        <f t="shared" si="69"/>
        <v>13695.256819662032</v>
      </c>
      <c r="K338" s="1796">
        <f t="shared" si="69"/>
        <v>865.3034898992413</v>
      </c>
      <c r="L338" s="1796">
        <f t="shared" si="69"/>
        <v>746.10592491865168</v>
      </c>
      <c r="M338" s="1796">
        <f t="shared" si="69"/>
        <v>0</v>
      </c>
      <c r="N338" s="1796">
        <f t="shared" si="69"/>
        <v>0</v>
      </c>
      <c r="O338" s="1796">
        <f t="shared" si="69"/>
        <v>0</v>
      </c>
      <c r="P338" s="1796">
        <f t="shared" si="69"/>
        <v>0</v>
      </c>
      <c r="Q338" s="1796">
        <f t="shared" si="69"/>
        <v>0</v>
      </c>
      <c r="R338" s="1796">
        <f t="shared" si="69"/>
        <v>0</v>
      </c>
      <c r="S338" s="1796">
        <f t="shared" si="69"/>
        <v>0</v>
      </c>
      <c r="T338" s="1796">
        <f t="shared" si="69"/>
        <v>0</v>
      </c>
      <c r="U338" s="1796">
        <f t="shared" si="69"/>
        <v>0</v>
      </c>
      <c r="V338" s="1796">
        <f t="shared" si="69"/>
        <v>0</v>
      </c>
      <c r="W338" s="1796">
        <f t="shared" si="69"/>
        <v>0</v>
      </c>
      <c r="X338" s="1796">
        <f t="shared" si="69"/>
        <v>271264</v>
      </c>
      <c r="Y338" s="1796">
        <f t="shared" si="69"/>
        <v>0</v>
      </c>
      <c r="Z338" s="1796">
        <f t="shared" si="69"/>
        <v>0</v>
      </c>
      <c r="AA338" s="1796">
        <f t="shared" si="69"/>
        <v>0</v>
      </c>
      <c r="AB338" s="1796">
        <f t="shared" si="69"/>
        <v>0</v>
      </c>
      <c r="AC338" s="1796">
        <f t="shared" si="69"/>
        <v>0</v>
      </c>
      <c r="AD338" s="1796">
        <f t="shared" si="69"/>
        <v>0</v>
      </c>
      <c r="AE338" s="1796">
        <f t="shared" si="69"/>
        <v>0</v>
      </c>
      <c r="AF338" s="1796">
        <f t="shared" si="69"/>
        <v>0</v>
      </c>
      <c r="AG338" s="1796">
        <f t="shared" si="69"/>
        <v>0</v>
      </c>
      <c r="AH338" s="1796">
        <f t="shared" si="69"/>
        <v>0</v>
      </c>
      <c r="AI338" s="1796">
        <f t="shared" si="69"/>
        <v>0</v>
      </c>
      <c r="AJ338" s="1796">
        <f t="shared" si="69"/>
        <v>0</v>
      </c>
      <c r="AK338" s="1796">
        <f t="shared" si="69"/>
        <v>0</v>
      </c>
      <c r="AL338" s="1796">
        <f t="shared" si="69"/>
        <v>0</v>
      </c>
      <c r="AM338" s="1796">
        <f t="shared" si="69"/>
        <v>0</v>
      </c>
      <c r="AN338" s="1796">
        <f t="shared" si="69"/>
        <v>0</v>
      </c>
      <c r="AO338" s="1796">
        <f t="shared" si="69"/>
        <v>0</v>
      </c>
      <c r="AP338" s="1796">
        <f t="shared" si="69"/>
        <v>0</v>
      </c>
      <c r="AQ338" s="1796">
        <f t="shared" si="69"/>
        <v>0</v>
      </c>
      <c r="AR338" s="1796">
        <f t="shared" si="69"/>
        <v>0</v>
      </c>
      <c r="AS338" s="1796">
        <f t="shared" si="69"/>
        <v>0</v>
      </c>
      <c r="AT338" s="1796"/>
      <c r="AU338" s="1796"/>
      <c r="AV338" s="1943"/>
      <c r="AW338" s="1796"/>
      <c r="AX338" s="1796"/>
      <c r="AY338" s="1796"/>
      <c r="AZ338" s="1796"/>
      <c r="BA338" s="1796"/>
      <c r="BB338" s="1796"/>
      <c r="BC338" s="1796"/>
      <c r="BD338" s="1796"/>
      <c r="BE338" s="1796"/>
      <c r="BF338" s="1796"/>
      <c r="BG338" s="1796"/>
      <c r="BH338" s="1796"/>
      <c r="BI338" s="1796"/>
      <c r="BJ338" s="1796"/>
      <c r="BK338" s="1796"/>
      <c r="BL338" s="1796"/>
      <c r="BM338" s="1796"/>
      <c r="BN338" s="1796"/>
    </row>
    <row r="339" spans="1:66" s="685" customFormat="1" ht="12.75" x14ac:dyDescent="0.2">
      <c r="A339" s="726"/>
      <c r="B339" s="223" t="s">
        <v>1166</v>
      </c>
      <c r="C339" s="1796">
        <f t="shared" si="63"/>
        <v>7102741</v>
      </c>
      <c r="D339" s="1796">
        <f t="shared" si="69"/>
        <v>4660903.3316244539</v>
      </c>
      <c r="E339" s="1796">
        <f t="shared" si="69"/>
        <v>835323.0131874209</v>
      </c>
      <c r="F339" s="1796">
        <f t="shared" si="69"/>
        <v>778686.49468862615</v>
      </c>
      <c r="G339" s="1796">
        <f t="shared" si="69"/>
        <v>0</v>
      </c>
      <c r="H339" s="1796">
        <f t="shared" si="69"/>
        <v>240898.75148441319</v>
      </c>
      <c r="I339" s="1796">
        <f t="shared" si="69"/>
        <v>300195.14569779398</v>
      </c>
      <c r="J339" s="1796">
        <f t="shared" si="69"/>
        <v>227591.32892622394</v>
      </c>
      <c r="K339" s="1796">
        <f t="shared" si="69"/>
        <v>15030.909353077273</v>
      </c>
      <c r="L339" s="1796">
        <f t="shared" si="69"/>
        <v>44112.025037990847</v>
      </c>
      <c r="M339" s="1796">
        <f t="shared" si="69"/>
        <v>0</v>
      </c>
      <c r="N339" s="1796">
        <f t="shared" si="69"/>
        <v>0</v>
      </c>
      <c r="O339" s="1796">
        <f t="shared" si="69"/>
        <v>0</v>
      </c>
      <c r="P339" s="1796">
        <f t="shared" si="69"/>
        <v>0</v>
      </c>
      <c r="Q339" s="1796">
        <f t="shared" si="69"/>
        <v>0</v>
      </c>
      <c r="R339" s="1796">
        <f t="shared" si="69"/>
        <v>0</v>
      </c>
      <c r="S339" s="1796">
        <f t="shared" si="69"/>
        <v>0</v>
      </c>
      <c r="T339" s="1796">
        <f t="shared" si="69"/>
        <v>0</v>
      </c>
      <c r="U339" s="1796">
        <f t="shared" si="69"/>
        <v>0</v>
      </c>
      <c r="V339" s="1796">
        <f t="shared" si="69"/>
        <v>0</v>
      </c>
      <c r="W339" s="1796">
        <f t="shared" si="69"/>
        <v>0</v>
      </c>
      <c r="X339" s="1796">
        <f t="shared" si="69"/>
        <v>7102741</v>
      </c>
      <c r="Y339" s="1796">
        <f t="shared" si="69"/>
        <v>0</v>
      </c>
      <c r="Z339" s="1796">
        <f t="shared" si="69"/>
        <v>0</v>
      </c>
      <c r="AA339" s="1796">
        <f t="shared" si="69"/>
        <v>0</v>
      </c>
      <c r="AB339" s="1796">
        <f t="shared" si="69"/>
        <v>0</v>
      </c>
      <c r="AC339" s="1796">
        <f t="shared" si="69"/>
        <v>0</v>
      </c>
      <c r="AD339" s="1796">
        <f t="shared" si="69"/>
        <v>0</v>
      </c>
      <c r="AE339" s="1796">
        <f t="shared" si="69"/>
        <v>0</v>
      </c>
      <c r="AF339" s="1796">
        <f t="shared" si="69"/>
        <v>0</v>
      </c>
      <c r="AG339" s="1796">
        <f t="shared" si="69"/>
        <v>0</v>
      </c>
      <c r="AH339" s="1796">
        <f t="shared" ref="D339:AS342" si="70">SUMIF($AV$182:$AV$258, $B339,AH$182:AH$258)</f>
        <v>0</v>
      </c>
      <c r="AI339" s="1796">
        <f t="shared" si="70"/>
        <v>0</v>
      </c>
      <c r="AJ339" s="1796">
        <f t="shared" si="70"/>
        <v>0</v>
      </c>
      <c r="AK339" s="1796">
        <f t="shared" si="70"/>
        <v>0</v>
      </c>
      <c r="AL339" s="1796">
        <f t="shared" si="70"/>
        <v>0</v>
      </c>
      <c r="AM339" s="1796">
        <f t="shared" si="70"/>
        <v>0</v>
      </c>
      <c r="AN339" s="1796">
        <f t="shared" si="70"/>
        <v>0</v>
      </c>
      <c r="AO339" s="1796">
        <f t="shared" si="70"/>
        <v>0</v>
      </c>
      <c r="AP339" s="1796">
        <f t="shared" si="70"/>
        <v>0</v>
      </c>
      <c r="AQ339" s="1796">
        <f t="shared" si="70"/>
        <v>0</v>
      </c>
      <c r="AR339" s="1796">
        <f t="shared" si="70"/>
        <v>0</v>
      </c>
      <c r="AS339" s="1796">
        <f t="shared" si="70"/>
        <v>0</v>
      </c>
      <c r="AT339" s="1796"/>
      <c r="AU339" s="1796"/>
      <c r="AV339" s="1943"/>
      <c r="AW339" s="1796"/>
      <c r="AX339" s="1796"/>
      <c r="AY339" s="1796"/>
      <c r="AZ339" s="1796"/>
      <c r="BA339" s="1796"/>
      <c r="BB339" s="1796"/>
      <c r="BC339" s="1796"/>
      <c r="BD339" s="1796"/>
      <c r="BE339" s="1796"/>
      <c r="BF339" s="1796"/>
      <c r="BG339" s="1796"/>
      <c r="BH339" s="1796"/>
      <c r="BI339" s="1796"/>
      <c r="BJ339" s="1796"/>
      <c r="BK339" s="1796"/>
      <c r="BL339" s="1796"/>
      <c r="BM339" s="1796"/>
      <c r="BN339" s="1796"/>
    </row>
    <row r="340" spans="1:66" s="685" customFormat="1" ht="12.75" x14ac:dyDescent="0.2">
      <c r="A340" s="726"/>
      <c r="B340" s="223" t="s">
        <v>745</v>
      </c>
      <c r="C340" s="1796">
        <f t="shared" si="63"/>
        <v>0</v>
      </c>
      <c r="D340" s="1796">
        <f t="shared" si="70"/>
        <v>0</v>
      </c>
      <c r="E340" s="1796">
        <f t="shared" si="70"/>
        <v>0</v>
      </c>
      <c r="F340" s="1796">
        <f t="shared" si="70"/>
        <v>0</v>
      </c>
      <c r="G340" s="1796">
        <f t="shared" si="70"/>
        <v>0</v>
      </c>
      <c r="H340" s="1796">
        <f t="shared" si="70"/>
        <v>0</v>
      </c>
      <c r="I340" s="1796">
        <f t="shared" si="70"/>
        <v>0</v>
      </c>
      <c r="J340" s="1796">
        <f t="shared" si="70"/>
        <v>0</v>
      </c>
      <c r="K340" s="1796">
        <f t="shared" si="70"/>
        <v>0</v>
      </c>
      <c r="L340" s="1796">
        <f t="shared" si="70"/>
        <v>0</v>
      </c>
      <c r="M340" s="1796">
        <f t="shared" si="70"/>
        <v>0</v>
      </c>
      <c r="N340" s="1796">
        <f t="shared" si="70"/>
        <v>0</v>
      </c>
      <c r="O340" s="1796">
        <f t="shared" si="70"/>
        <v>0</v>
      </c>
      <c r="P340" s="1796">
        <f t="shared" si="70"/>
        <v>0</v>
      </c>
      <c r="Q340" s="1796">
        <f t="shared" si="70"/>
        <v>0</v>
      </c>
      <c r="R340" s="1796">
        <f t="shared" si="70"/>
        <v>0</v>
      </c>
      <c r="S340" s="1796">
        <f t="shared" si="70"/>
        <v>0</v>
      </c>
      <c r="T340" s="1796">
        <f t="shared" si="70"/>
        <v>0</v>
      </c>
      <c r="U340" s="1796">
        <f t="shared" si="70"/>
        <v>0</v>
      </c>
      <c r="V340" s="1796">
        <f t="shared" si="70"/>
        <v>0</v>
      </c>
      <c r="W340" s="1796">
        <f t="shared" si="70"/>
        <v>0</v>
      </c>
      <c r="X340" s="1796">
        <f t="shared" si="70"/>
        <v>0</v>
      </c>
      <c r="Y340" s="1796">
        <f t="shared" si="70"/>
        <v>0</v>
      </c>
      <c r="Z340" s="1796">
        <f t="shared" si="70"/>
        <v>0</v>
      </c>
      <c r="AA340" s="1796">
        <f t="shared" si="70"/>
        <v>0</v>
      </c>
      <c r="AB340" s="1796">
        <f t="shared" si="70"/>
        <v>0</v>
      </c>
      <c r="AC340" s="1796">
        <f t="shared" si="70"/>
        <v>0</v>
      </c>
      <c r="AD340" s="1796">
        <f t="shared" si="70"/>
        <v>0</v>
      </c>
      <c r="AE340" s="1796">
        <f t="shared" si="70"/>
        <v>0</v>
      </c>
      <c r="AF340" s="1796">
        <f t="shared" si="70"/>
        <v>0</v>
      </c>
      <c r="AG340" s="1796">
        <f t="shared" si="70"/>
        <v>0</v>
      </c>
      <c r="AH340" s="1796">
        <f t="shared" si="70"/>
        <v>0</v>
      </c>
      <c r="AI340" s="1796">
        <f t="shared" si="70"/>
        <v>0</v>
      </c>
      <c r="AJ340" s="1796">
        <f t="shared" si="70"/>
        <v>0</v>
      </c>
      <c r="AK340" s="1796">
        <f t="shared" si="70"/>
        <v>0</v>
      </c>
      <c r="AL340" s="1796">
        <f t="shared" si="70"/>
        <v>0</v>
      </c>
      <c r="AM340" s="1796">
        <f t="shared" si="70"/>
        <v>0</v>
      </c>
      <c r="AN340" s="1796">
        <f t="shared" si="70"/>
        <v>0</v>
      </c>
      <c r="AO340" s="1796">
        <f t="shared" si="70"/>
        <v>0</v>
      </c>
      <c r="AP340" s="1796">
        <f t="shared" si="70"/>
        <v>0</v>
      </c>
      <c r="AQ340" s="1796">
        <f t="shared" si="70"/>
        <v>0</v>
      </c>
      <c r="AR340" s="1796">
        <f t="shared" si="70"/>
        <v>0</v>
      </c>
      <c r="AS340" s="1796">
        <f t="shared" si="70"/>
        <v>0</v>
      </c>
      <c r="AT340" s="1796"/>
      <c r="AU340" s="1796"/>
      <c r="AV340" s="1943"/>
      <c r="AW340" s="1796"/>
      <c r="AX340" s="1796"/>
      <c r="AY340" s="1796"/>
      <c r="AZ340" s="1796"/>
      <c r="BA340" s="1796"/>
      <c r="BB340" s="1796"/>
      <c r="BC340" s="1796"/>
      <c r="BD340" s="1796"/>
      <c r="BE340" s="1796"/>
      <c r="BF340" s="1796"/>
      <c r="BG340" s="1796"/>
      <c r="BH340" s="1796"/>
      <c r="BI340" s="1796"/>
      <c r="BJ340" s="1796"/>
      <c r="BK340" s="1796"/>
      <c r="BL340" s="1796"/>
      <c r="BM340" s="1796"/>
      <c r="BN340" s="1796"/>
    </row>
    <row r="341" spans="1:66" s="685" customFormat="1" ht="12.75" x14ac:dyDescent="0.2">
      <c r="A341" s="726"/>
      <c r="B341" s="1816" t="s">
        <v>746</v>
      </c>
      <c r="C341" s="1796">
        <f t="shared" si="63"/>
        <v>0</v>
      </c>
      <c r="D341" s="1796">
        <f t="shared" si="70"/>
        <v>0</v>
      </c>
      <c r="E341" s="1796">
        <f t="shared" si="70"/>
        <v>0</v>
      </c>
      <c r="F341" s="1796">
        <f t="shared" si="70"/>
        <v>0</v>
      </c>
      <c r="G341" s="1796">
        <f t="shared" si="70"/>
        <v>0</v>
      </c>
      <c r="H341" s="1796">
        <f t="shared" si="70"/>
        <v>0</v>
      </c>
      <c r="I341" s="1796">
        <f t="shared" si="70"/>
        <v>0</v>
      </c>
      <c r="J341" s="1796">
        <f t="shared" si="70"/>
        <v>0</v>
      </c>
      <c r="K341" s="1796">
        <f t="shared" si="70"/>
        <v>0</v>
      </c>
      <c r="L341" s="1796">
        <f t="shared" si="70"/>
        <v>0</v>
      </c>
      <c r="M341" s="1796">
        <f t="shared" si="70"/>
        <v>0</v>
      </c>
      <c r="N341" s="1796">
        <f t="shared" si="70"/>
        <v>0</v>
      </c>
      <c r="O341" s="1796">
        <f t="shared" si="70"/>
        <v>0</v>
      </c>
      <c r="P341" s="1796">
        <f t="shared" si="70"/>
        <v>0</v>
      </c>
      <c r="Q341" s="1796">
        <f t="shared" si="70"/>
        <v>0</v>
      </c>
      <c r="R341" s="1796">
        <f t="shared" si="70"/>
        <v>0</v>
      </c>
      <c r="S341" s="1796">
        <f t="shared" si="70"/>
        <v>0</v>
      </c>
      <c r="T341" s="1796">
        <f t="shared" si="70"/>
        <v>0</v>
      </c>
      <c r="U341" s="1796">
        <f t="shared" si="70"/>
        <v>0</v>
      </c>
      <c r="V341" s="1796">
        <f t="shared" si="70"/>
        <v>0</v>
      </c>
      <c r="W341" s="1796">
        <f t="shared" si="70"/>
        <v>0</v>
      </c>
      <c r="X341" s="1796">
        <f t="shared" si="70"/>
        <v>0</v>
      </c>
      <c r="Y341" s="1796">
        <f t="shared" si="70"/>
        <v>0</v>
      </c>
      <c r="Z341" s="1796">
        <f t="shared" si="70"/>
        <v>0</v>
      </c>
      <c r="AA341" s="1796">
        <f t="shared" si="70"/>
        <v>0</v>
      </c>
      <c r="AB341" s="1796">
        <f t="shared" si="70"/>
        <v>0</v>
      </c>
      <c r="AC341" s="1796">
        <f t="shared" si="70"/>
        <v>0</v>
      </c>
      <c r="AD341" s="1796">
        <f t="shared" si="70"/>
        <v>0</v>
      </c>
      <c r="AE341" s="1796">
        <f t="shared" si="70"/>
        <v>0</v>
      </c>
      <c r="AF341" s="1796">
        <f t="shared" si="70"/>
        <v>0</v>
      </c>
      <c r="AG341" s="1796">
        <f t="shared" si="70"/>
        <v>0</v>
      </c>
      <c r="AH341" s="1796">
        <f t="shared" si="70"/>
        <v>0</v>
      </c>
      <c r="AI341" s="1796">
        <f t="shared" si="70"/>
        <v>0</v>
      </c>
      <c r="AJ341" s="1796">
        <f t="shared" si="70"/>
        <v>0</v>
      </c>
      <c r="AK341" s="1796">
        <f t="shared" si="70"/>
        <v>0</v>
      </c>
      <c r="AL341" s="1796">
        <f t="shared" si="70"/>
        <v>0</v>
      </c>
      <c r="AM341" s="1796">
        <f t="shared" si="70"/>
        <v>0</v>
      </c>
      <c r="AN341" s="1796">
        <f t="shared" si="70"/>
        <v>0</v>
      </c>
      <c r="AO341" s="1796">
        <f t="shared" si="70"/>
        <v>0</v>
      </c>
      <c r="AP341" s="1796">
        <f t="shared" si="70"/>
        <v>0</v>
      </c>
      <c r="AQ341" s="1796">
        <f t="shared" si="70"/>
        <v>0</v>
      </c>
      <c r="AR341" s="1796">
        <f t="shared" si="70"/>
        <v>0</v>
      </c>
      <c r="AS341" s="1796">
        <f t="shared" si="70"/>
        <v>0</v>
      </c>
      <c r="AT341" s="1796"/>
      <c r="AU341" s="1796"/>
      <c r="AV341" s="1943"/>
      <c r="AW341" s="1796"/>
      <c r="AX341" s="1796"/>
      <c r="AY341" s="1796"/>
      <c r="AZ341" s="1796"/>
      <c r="BA341" s="1796"/>
      <c r="BB341" s="1796"/>
      <c r="BC341" s="1796"/>
      <c r="BD341" s="1796"/>
      <c r="BE341" s="1796"/>
      <c r="BF341" s="1796"/>
      <c r="BG341" s="1796"/>
      <c r="BH341" s="1796"/>
      <c r="BI341" s="1796"/>
      <c r="BJ341" s="1796"/>
      <c r="BK341" s="1796"/>
      <c r="BL341" s="1796"/>
      <c r="BM341" s="1796"/>
      <c r="BN341" s="1796"/>
    </row>
    <row r="342" spans="1:66" s="685" customFormat="1" ht="12.75" x14ac:dyDescent="0.2">
      <c r="A342" s="726"/>
      <c r="B342" s="1815" t="s">
        <v>743</v>
      </c>
      <c r="C342" s="1796">
        <f t="shared" si="63"/>
        <v>0</v>
      </c>
      <c r="D342" s="1796">
        <f t="shared" si="70"/>
        <v>0</v>
      </c>
      <c r="E342" s="1796">
        <f t="shared" si="70"/>
        <v>0</v>
      </c>
      <c r="F342" s="1796">
        <f t="shared" si="70"/>
        <v>0</v>
      </c>
      <c r="G342" s="1796">
        <f t="shared" si="70"/>
        <v>0</v>
      </c>
      <c r="H342" s="1796">
        <f t="shared" si="70"/>
        <v>0</v>
      </c>
      <c r="I342" s="1796">
        <f t="shared" si="70"/>
        <v>0</v>
      </c>
      <c r="J342" s="1796">
        <f t="shared" si="70"/>
        <v>0</v>
      </c>
      <c r="K342" s="1796">
        <f t="shared" si="70"/>
        <v>0</v>
      </c>
      <c r="L342" s="1796">
        <f t="shared" si="70"/>
        <v>0</v>
      </c>
      <c r="M342" s="1796">
        <f t="shared" si="70"/>
        <v>0</v>
      </c>
      <c r="N342" s="1796">
        <f t="shared" si="70"/>
        <v>0</v>
      </c>
      <c r="O342" s="1796">
        <f t="shared" si="70"/>
        <v>0</v>
      </c>
      <c r="P342" s="1796">
        <f t="shared" si="70"/>
        <v>0</v>
      </c>
      <c r="Q342" s="1796">
        <f t="shared" si="70"/>
        <v>0</v>
      </c>
      <c r="R342" s="1796">
        <f t="shared" si="70"/>
        <v>0</v>
      </c>
      <c r="S342" s="1796">
        <f t="shared" si="70"/>
        <v>0</v>
      </c>
      <c r="T342" s="1796">
        <f t="shared" si="70"/>
        <v>0</v>
      </c>
      <c r="U342" s="1796">
        <f t="shared" si="70"/>
        <v>0</v>
      </c>
      <c r="V342" s="1796">
        <f t="shared" si="70"/>
        <v>0</v>
      </c>
      <c r="W342" s="1796">
        <f t="shared" si="70"/>
        <v>0</v>
      </c>
      <c r="X342" s="1796">
        <f t="shared" si="70"/>
        <v>0</v>
      </c>
      <c r="Y342" s="1796">
        <f t="shared" si="70"/>
        <v>0</v>
      </c>
      <c r="Z342" s="1796">
        <f t="shared" si="70"/>
        <v>0</v>
      </c>
      <c r="AA342" s="1796">
        <f t="shared" si="70"/>
        <v>0</v>
      </c>
      <c r="AB342" s="1796">
        <f t="shared" si="70"/>
        <v>0</v>
      </c>
      <c r="AC342" s="1796">
        <f t="shared" si="70"/>
        <v>0</v>
      </c>
      <c r="AD342" s="1796">
        <f t="shared" si="70"/>
        <v>0</v>
      </c>
      <c r="AE342" s="1796">
        <f t="shared" si="70"/>
        <v>0</v>
      </c>
      <c r="AF342" s="1796">
        <f t="shared" si="70"/>
        <v>0</v>
      </c>
      <c r="AG342" s="1796">
        <f t="shared" si="70"/>
        <v>0</v>
      </c>
      <c r="AH342" s="1796">
        <f t="shared" si="70"/>
        <v>0</v>
      </c>
      <c r="AI342" s="1796">
        <f t="shared" si="70"/>
        <v>0</v>
      </c>
      <c r="AJ342" s="1796">
        <f t="shared" si="70"/>
        <v>0</v>
      </c>
      <c r="AK342" s="1796">
        <f t="shared" si="70"/>
        <v>0</v>
      </c>
      <c r="AL342" s="1796">
        <f t="shared" si="70"/>
        <v>0</v>
      </c>
      <c r="AM342" s="1796">
        <f t="shared" si="70"/>
        <v>0</v>
      </c>
      <c r="AN342" s="1796">
        <f t="shared" si="70"/>
        <v>0</v>
      </c>
      <c r="AO342" s="1796">
        <f t="shared" si="70"/>
        <v>0</v>
      </c>
      <c r="AP342" s="1796">
        <f t="shared" si="70"/>
        <v>0</v>
      </c>
      <c r="AQ342" s="1796">
        <f t="shared" si="70"/>
        <v>0</v>
      </c>
      <c r="AR342" s="1796">
        <f t="shared" si="70"/>
        <v>0</v>
      </c>
      <c r="AS342" s="1796">
        <f t="shared" si="70"/>
        <v>0</v>
      </c>
      <c r="AT342" s="1796"/>
      <c r="AU342" s="1796"/>
      <c r="AV342" s="1943"/>
      <c r="AW342" s="1796"/>
      <c r="AX342" s="1796"/>
      <c r="AY342" s="1796"/>
      <c r="AZ342" s="1796"/>
      <c r="BA342" s="1796"/>
      <c r="BB342" s="1796"/>
      <c r="BC342" s="1796"/>
      <c r="BD342" s="1796"/>
      <c r="BE342" s="1796"/>
      <c r="BF342" s="1796"/>
      <c r="BG342" s="1796"/>
      <c r="BH342" s="1796"/>
      <c r="BI342" s="1796"/>
      <c r="BJ342" s="1796"/>
      <c r="BK342" s="1796"/>
      <c r="BL342" s="1796"/>
      <c r="BM342" s="1796"/>
      <c r="BN342" s="1796"/>
    </row>
    <row r="343" spans="1:66" s="685" customFormat="1" ht="15" x14ac:dyDescent="0.2">
      <c r="A343" s="726"/>
      <c r="B343" s="603"/>
      <c r="C343" s="1686"/>
      <c r="D343" s="1686"/>
      <c r="E343" s="1686"/>
      <c r="F343" s="1686"/>
      <c r="G343" s="1686"/>
      <c r="H343" s="1686"/>
      <c r="I343" s="1686"/>
      <c r="J343" s="1686"/>
      <c r="K343" s="1686"/>
      <c r="L343" s="1686"/>
      <c r="M343" s="1686"/>
      <c r="N343" s="1686"/>
      <c r="O343" s="1686"/>
      <c r="P343" s="1686"/>
      <c r="Q343" s="1686"/>
      <c r="R343" s="1686"/>
      <c r="S343" s="1686"/>
      <c r="T343" s="1686"/>
      <c r="U343" s="1686"/>
      <c r="V343" s="1686"/>
      <c r="W343" s="1686"/>
      <c r="X343" s="1686"/>
      <c r="Y343" s="1686"/>
      <c r="Z343" s="1686"/>
      <c r="AA343" s="1686"/>
      <c r="AB343" s="1686"/>
      <c r="AC343" s="1686"/>
      <c r="AD343" s="1686"/>
      <c r="AE343" s="1686"/>
      <c r="AF343" s="1686"/>
      <c r="AG343" s="1686"/>
      <c r="AH343" s="1686"/>
      <c r="AI343" s="1686"/>
      <c r="AJ343" s="1686"/>
      <c r="AK343" s="1686"/>
      <c r="AL343" s="1686"/>
      <c r="AM343" s="1686"/>
      <c r="AN343" s="1686"/>
      <c r="AO343" s="1686"/>
      <c r="AP343" s="1686"/>
      <c r="AQ343" s="1686"/>
      <c r="AR343" s="1686"/>
      <c r="AS343" s="1686"/>
      <c r="AT343" s="1686"/>
      <c r="AU343" s="1686"/>
      <c r="AV343" s="1944"/>
      <c r="AW343" s="1686"/>
      <c r="AX343" s="1686"/>
      <c r="AY343" s="1686"/>
      <c r="AZ343" s="1686"/>
      <c r="BA343" s="1686"/>
      <c r="BB343" s="1686"/>
      <c r="BC343" s="1686"/>
      <c r="BD343" s="1686"/>
      <c r="BE343" s="1686"/>
      <c r="BF343" s="1686"/>
      <c r="BG343" s="1686"/>
      <c r="BH343" s="1686"/>
      <c r="BI343" s="1686"/>
      <c r="BJ343" s="1686"/>
      <c r="BK343" s="1686"/>
      <c r="BL343" s="1686"/>
      <c r="BM343" s="1686"/>
      <c r="BN343" s="1686"/>
    </row>
    <row r="344" spans="1:66" s="685" customFormat="1" ht="16.5" thickBot="1" x14ac:dyDescent="0.3">
      <c r="A344" s="726"/>
      <c r="B344" s="1328" t="s">
        <v>809</v>
      </c>
      <c r="C344" s="1834">
        <f>SUM(C309:C342)</f>
        <v>13302742</v>
      </c>
      <c r="D344" s="1834">
        <f t="shared" ref="D344:AS344" si="71">SUM(D309:D342)</f>
        <v>8662240.7722093277</v>
      </c>
      <c r="E344" s="1834">
        <f t="shared" si="71"/>
        <v>1571357.8059247048</v>
      </c>
      <c r="F344" s="1834">
        <f t="shared" si="71"/>
        <v>1482154.88230819</v>
      </c>
      <c r="G344" s="1834">
        <f t="shared" si="71"/>
        <v>0</v>
      </c>
      <c r="H344" s="1834">
        <f t="shared" si="71"/>
        <v>463094.12983509921</v>
      </c>
      <c r="I344" s="1834">
        <f t="shared" si="71"/>
        <v>578984.74604535592</v>
      </c>
      <c r="J344" s="1834">
        <f t="shared" si="71"/>
        <v>435328.83136083861</v>
      </c>
      <c r="K344" s="1834">
        <f t="shared" si="71"/>
        <v>28679.251333509437</v>
      </c>
      <c r="L344" s="1834">
        <f t="shared" si="71"/>
        <v>80901.58098297345</v>
      </c>
      <c r="M344" s="1834">
        <f t="shared" si="71"/>
        <v>0</v>
      </c>
      <c r="N344" s="1834">
        <f t="shared" si="71"/>
        <v>0</v>
      </c>
      <c r="O344" s="1834">
        <f t="shared" si="71"/>
        <v>0</v>
      </c>
      <c r="P344" s="1834">
        <f t="shared" si="71"/>
        <v>0</v>
      </c>
      <c r="Q344" s="1834">
        <f t="shared" si="71"/>
        <v>0</v>
      </c>
      <c r="R344" s="1834">
        <f t="shared" si="71"/>
        <v>0</v>
      </c>
      <c r="S344" s="1834">
        <f t="shared" si="71"/>
        <v>0</v>
      </c>
      <c r="T344" s="1834">
        <f t="shared" si="71"/>
        <v>0</v>
      </c>
      <c r="U344" s="1834">
        <f t="shared" si="71"/>
        <v>0</v>
      </c>
      <c r="V344" s="1834">
        <f t="shared" si="71"/>
        <v>0</v>
      </c>
      <c r="W344" s="1834">
        <f t="shared" si="71"/>
        <v>0</v>
      </c>
      <c r="X344" s="1834">
        <f t="shared" si="71"/>
        <v>13302742</v>
      </c>
      <c r="Y344" s="1834">
        <f t="shared" si="71"/>
        <v>0</v>
      </c>
      <c r="Z344" s="1834">
        <f t="shared" si="71"/>
        <v>0</v>
      </c>
      <c r="AA344" s="1834">
        <f t="shared" si="71"/>
        <v>0</v>
      </c>
      <c r="AB344" s="1834">
        <f t="shared" si="71"/>
        <v>0</v>
      </c>
      <c r="AC344" s="1834">
        <f t="shared" si="71"/>
        <v>0</v>
      </c>
      <c r="AD344" s="1834">
        <f t="shared" si="71"/>
        <v>0</v>
      </c>
      <c r="AE344" s="1834">
        <f t="shared" si="71"/>
        <v>0</v>
      </c>
      <c r="AF344" s="1834">
        <f t="shared" si="71"/>
        <v>0</v>
      </c>
      <c r="AG344" s="1834">
        <f t="shared" si="71"/>
        <v>0</v>
      </c>
      <c r="AH344" s="1834">
        <f t="shared" si="71"/>
        <v>0</v>
      </c>
      <c r="AI344" s="1834">
        <f t="shared" si="71"/>
        <v>0</v>
      </c>
      <c r="AJ344" s="1834">
        <f t="shared" si="71"/>
        <v>0</v>
      </c>
      <c r="AK344" s="1834">
        <f t="shared" si="71"/>
        <v>0</v>
      </c>
      <c r="AL344" s="1834">
        <f t="shared" si="71"/>
        <v>0</v>
      </c>
      <c r="AM344" s="1834">
        <f t="shared" si="71"/>
        <v>0</v>
      </c>
      <c r="AN344" s="1834">
        <f t="shared" si="71"/>
        <v>0</v>
      </c>
      <c r="AO344" s="1834">
        <f t="shared" si="71"/>
        <v>0</v>
      </c>
      <c r="AP344" s="1834">
        <f t="shared" si="71"/>
        <v>0</v>
      </c>
      <c r="AQ344" s="1834">
        <f t="shared" si="71"/>
        <v>0</v>
      </c>
      <c r="AR344" s="1834">
        <f t="shared" si="71"/>
        <v>0</v>
      </c>
      <c r="AS344" s="1834">
        <f t="shared" si="71"/>
        <v>0</v>
      </c>
      <c r="AT344" s="1818"/>
      <c r="AU344" s="1818"/>
      <c r="AV344" s="1945"/>
      <c r="AW344" s="1818"/>
      <c r="AX344" s="1818"/>
      <c r="AY344" s="1818"/>
      <c r="AZ344" s="1818"/>
      <c r="BA344" s="1818"/>
      <c r="BB344" s="1818"/>
      <c r="BC344" s="1818"/>
      <c r="BD344" s="1818"/>
      <c r="BE344" s="1818"/>
      <c r="BF344" s="1818"/>
      <c r="BG344" s="1818"/>
      <c r="BH344" s="1818"/>
      <c r="BI344" s="1818"/>
      <c r="BJ344" s="1818"/>
      <c r="BK344" s="1818"/>
      <c r="BL344" s="1818"/>
      <c r="BM344" s="1818"/>
      <c r="BN344" s="1818"/>
    </row>
    <row r="345" spans="1:66" s="685" customFormat="1" ht="15.75" thickTop="1" x14ac:dyDescent="0.2">
      <c r="A345" s="726"/>
      <c r="B345" s="726"/>
      <c r="C345" s="1686"/>
      <c r="D345" s="1685"/>
      <c r="E345" s="1810"/>
      <c r="F345" s="1685"/>
      <c r="G345" s="663"/>
      <c r="H345" s="663"/>
      <c r="I345" s="663"/>
      <c r="J345" s="663"/>
      <c r="K345" s="663"/>
      <c r="L345" s="663"/>
      <c r="M345" s="663"/>
      <c r="N345" s="663"/>
      <c r="O345" s="663"/>
      <c r="P345" s="663"/>
      <c r="Q345" s="663"/>
      <c r="R345" s="663"/>
      <c r="S345" s="663"/>
      <c r="T345" s="663"/>
      <c r="U345" s="663"/>
      <c r="V345" s="663"/>
      <c r="W345" s="663"/>
      <c r="X345" s="665"/>
      <c r="Y345" s="663"/>
      <c r="Z345" s="663"/>
      <c r="AA345" s="663"/>
      <c r="AB345" s="663"/>
      <c r="AC345" s="663"/>
      <c r="AD345" s="663"/>
      <c r="AE345" s="663"/>
      <c r="AF345" s="663"/>
      <c r="AG345" s="663"/>
      <c r="AH345" s="663"/>
      <c r="AI345" s="663"/>
      <c r="AJ345" s="663"/>
      <c r="AK345" s="663"/>
      <c r="AL345" s="663"/>
      <c r="AM345" s="663"/>
      <c r="AN345" s="663"/>
      <c r="AO345" s="663"/>
      <c r="AP345" s="663"/>
      <c r="AQ345" s="663"/>
      <c r="AR345" s="663"/>
      <c r="AS345" s="826"/>
      <c r="AV345" s="1734"/>
    </row>
    <row r="346" spans="1:66" s="685" customFormat="1" ht="15" x14ac:dyDescent="0.25">
      <c r="A346" s="1811"/>
      <c r="B346" s="726"/>
      <c r="C346" s="1686"/>
      <c r="D346" s="1685"/>
      <c r="E346" s="1810"/>
      <c r="F346" s="1685"/>
      <c r="G346" s="663"/>
      <c r="H346" s="663"/>
      <c r="I346" s="663"/>
      <c r="J346" s="663"/>
      <c r="K346" s="663"/>
      <c r="L346" s="663"/>
      <c r="M346" s="663"/>
      <c r="N346" s="663"/>
      <c r="O346" s="663"/>
      <c r="P346" s="663"/>
      <c r="Q346" s="663"/>
      <c r="R346" s="663"/>
      <c r="S346" s="663"/>
      <c r="T346" s="663"/>
      <c r="U346" s="663"/>
      <c r="V346" s="663"/>
      <c r="W346" s="663"/>
      <c r="X346" s="665"/>
      <c r="Y346" s="663"/>
      <c r="Z346" s="663"/>
      <c r="AA346" s="663"/>
      <c r="AB346" s="663"/>
      <c r="AC346" s="663"/>
      <c r="AD346" s="663"/>
      <c r="AE346" s="663"/>
      <c r="AF346" s="663"/>
      <c r="AG346" s="663"/>
      <c r="AH346" s="663"/>
      <c r="AI346" s="663"/>
      <c r="AJ346" s="663"/>
      <c r="AK346" s="663"/>
      <c r="AL346" s="663"/>
      <c r="AM346" s="663"/>
      <c r="AN346" s="663"/>
      <c r="AO346" s="663"/>
      <c r="AP346" s="663"/>
      <c r="AQ346" s="663"/>
      <c r="AR346" s="663"/>
      <c r="AS346" s="826"/>
      <c r="AV346" s="1734"/>
    </row>
    <row r="347" spans="1:66" s="685" customFormat="1" ht="15" x14ac:dyDescent="0.25">
      <c r="A347" s="1811"/>
      <c r="B347" s="726"/>
      <c r="C347" s="1686"/>
      <c r="D347" s="1685"/>
      <c r="E347" s="1810"/>
      <c r="F347" s="1685"/>
      <c r="G347" s="663"/>
      <c r="H347" s="663"/>
      <c r="I347" s="663"/>
      <c r="J347" s="663"/>
      <c r="K347" s="663"/>
      <c r="L347" s="663"/>
      <c r="M347" s="663"/>
      <c r="N347" s="663"/>
      <c r="O347" s="663"/>
      <c r="P347" s="663"/>
      <c r="Q347" s="663"/>
      <c r="R347" s="663"/>
      <c r="S347" s="663"/>
      <c r="T347" s="663"/>
      <c r="U347" s="663"/>
      <c r="V347" s="663"/>
      <c r="W347" s="663"/>
      <c r="X347" s="665"/>
      <c r="Y347" s="663"/>
      <c r="Z347" s="663"/>
      <c r="AA347" s="663"/>
      <c r="AB347" s="663"/>
      <c r="AC347" s="663"/>
      <c r="AD347" s="663"/>
      <c r="AE347" s="663"/>
      <c r="AF347" s="663"/>
      <c r="AG347" s="663"/>
      <c r="AH347" s="663"/>
      <c r="AI347" s="663"/>
      <c r="AJ347" s="663"/>
      <c r="AK347" s="663"/>
      <c r="AL347" s="663"/>
      <c r="AM347" s="663"/>
      <c r="AN347" s="663"/>
      <c r="AO347" s="663"/>
      <c r="AP347" s="663"/>
      <c r="AQ347" s="663"/>
      <c r="AR347" s="663"/>
      <c r="AS347" s="826"/>
      <c r="AV347" s="1734"/>
    </row>
    <row r="348" spans="1:66" s="685" customFormat="1" ht="15" x14ac:dyDescent="0.2">
      <c r="A348" s="726"/>
      <c r="B348" s="726"/>
      <c r="C348" s="1817"/>
      <c r="D348" s="1817"/>
      <c r="E348" s="1817"/>
      <c r="F348" s="1817"/>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c r="AL348" s="1817"/>
      <c r="AM348" s="1817"/>
      <c r="AN348" s="1817"/>
      <c r="AO348" s="1817"/>
      <c r="AP348" s="1817"/>
      <c r="AQ348" s="1817"/>
      <c r="AR348" s="1817"/>
      <c r="AS348" s="1817"/>
      <c r="AV348" s="1734"/>
    </row>
    <row r="349" spans="1:66" s="685" customFormat="1" ht="15" x14ac:dyDescent="0.2">
      <c r="A349" s="1812"/>
      <c r="B349" s="726"/>
      <c r="C349" s="1686"/>
      <c r="D349" s="1685"/>
      <c r="E349" s="1810"/>
      <c r="F349" s="1685"/>
      <c r="G349" s="663"/>
      <c r="H349" s="663"/>
      <c r="I349" s="663"/>
      <c r="J349" s="663"/>
      <c r="K349" s="663"/>
      <c r="L349" s="663"/>
      <c r="M349" s="663"/>
      <c r="N349" s="663"/>
      <c r="O349" s="663"/>
      <c r="P349" s="663"/>
      <c r="Q349" s="663"/>
      <c r="R349" s="663"/>
      <c r="S349" s="663"/>
      <c r="T349" s="663"/>
      <c r="U349" s="663"/>
      <c r="V349" s="663"/>
      <c r="W349" s="663"/>
      <c r="X349" s="665"/>
      <c r="Y349" s="663"/>
      <c r="Z349" s="663"/>
      <c r="AA349" s="663"/>
      <c r="AB349" s="663"/>
      <c r="AC349" s="663"/>
      <c r="AD349" s="663"/>
      <c r="AE349" s="663"/>
      <c r="AF349" s="663"/>
      <c r="AG349" s="663"/>
      <c r="AH349" s="663"/>
      <c r="AI349" s="663"/>
      <c r="AJ349" s="663"/>
      <c r="AK349" s="663"/>
      <c r="AL349" s="663"/>
      <c r="AM349" s="663"/>
      <c r="AN349" s="663"/>
      <c r="AO349" s="663"/>
      <c r="AP349" s="663"/>
      <c r="AQ349" s="663"/>
      <c r="AR349" s="663"/>
      <c r="AS349" s="826"/>
      <c r="AV349" s="1734"/>
    </row>
    <row r="350" spans="1:66" s="685" customFormat="1" ht="15" x14ac:dyDescent="0.2">
      <c r="A350" s="1204"/>
      <c r="B350" s="726"/>
      <c r="C350" s="1686"/>
      <c r="D350" s="1685"/>
      <c r="E350" s="1810"/>
      <c r="F350" s="1685"/>
      <c r="G350" s="663"/>
      <c r="H350" s="663"/>
      <c r="I350" s="663"/>
      <c r="J350" s="663"/>
      <c r="K350" s="663"/>
      <c r="L350" s="663"/>
      <c r="M350" s="663"/>
      <c r="N350" s="663"/>
      <c r="O350" s="663"/>
      <c r="P350" s="663"/>
      <c r="Q350" s="663"/>
      <c r="R350" s="663"/>
      <c r="S350" s="663"/>
      <c r="T350" s="663"/>
      <c r="U350" s="663"/>
      <c r="V350" s="663"/>
      <c r="W350" s="663"/>
      <c r="X350" s="665"/>
      <c r="Y350" s="663"/>
      <c r="Z350" s="663"/>
      <c r="AA350" s="663"/>
      <c r="AB350" s="663"/>
      <c r="AC350" s="663"/>
      <c r="AD350" s="663"/>
      <c r="AE350" s="663"/>
      <c r="AF350" s="663"/>
      <c r="AG350" s="663"/>
      <c r="AH350" s="663"/>
      <c r="AI350" s="663"/>
      <c r="AJ350" s="663"/>
      <c r="AK350" s="663"/>
      <c r="AL350" s="663"/>
      <c r="AM350" s="663"/>
      <c r="AN350" s="663"/>
      <c r="AO350" s="663"/>
      <c r="AP350" s="663"/>
      <c r="AQ350" s="663"/>
      <c r="AR350" s="663"/>
      <c r="AS350" s="826"/>
      <c r="AV350" s="1734"/>
    </row>
    <row r="351" spans="1:66" s="685" customFormat="1" ht="15" x14ac:dyDescent="0.2">
      <c r="A351" s="1204"/>
      <c r="B351" s="726"/>
      <c r="C351" s="1686"/>
      <c r="D351" s="1685"/>
      <c r="E351" s="1810"/>
      <c r="F351" s="1685"/>
      <c r="G351" s="663"/>
      <c r="H351" s="663"/>
      <c r="I351" s="663"/>
      <c r="J351" s="663"/>
      <c r="K351" s="663"/>
      <c r="L351" s="663"/>
      <c r="M351" s="663"/>
      <c r="N351" s="663"/>
      <c r="O351" s="663"/>
      <c r="P351" s="663"/>
      <c r="Q351" s="663"/>
      <c r="R351" s="663"/>
      <c r="S351" s="663"/>
      <c r="T351" s="663"/>
      <c r="U351" s="663"/>
      <c r="V351" s="663"/>
      <c r="W351" s="663"/>
      <c r="X351" s="665"/>
      <c r="Y351" s="663"/>
      <c r="Z351" s="663"/>
      <c r="AA351" s="663"/>
      <c r="AB351" s="663"/>
      <c r="AC351" s="663"/>
      <c r="AD351" s="663"/>
      <c r="AE351" s="663"/>
      <c r="AF351" s="663"/>
      <c r="AG351" s="663"/>
      <c r="AH351" s="663"/>
      <c r="AI351" s="663"/>
      <c r="AJ351" s="663"/>
      <c r="AK351" s="663"/>
      <c r="AL351" s="663"/>
      <c r="AM351" s="663"/>
      <c r="AN351" s="663"/>
      <c r="AO351" s="663"/>
      <c r="AP351" s="663"/>
      <c r="AQ351" s="663"/>
      <c r="AR351" s="663"/>
      <c r="AS351" s="826"/>
      <c r="AV351" s="1734"/>
    </row>
    <row r="352" spans="1:66" s="685" customFormat="1" ht="15" x14ac:dyDescent="0.2">
      <c r="A352" s="1204"/>
      <c r="B352" s="726"/>
      <c r="C352" s="1686"/>
      <c r="D352" s="1685"/>
      <c r="E352" s="1810"/>
      <c r="F352" s="1685"/>
      <c r="G352" s="663"/>
      <c r="H352" s="663"/>
      <c r="I352" s="663"/>
      <c r="J352" s="663"/>
      <c r="K352" s="663"/>
      <c r="L352" s="663"/>
      <c r="M352" s="663"/>
      <c r="N352" s="663"/>
      <c r="O352" s="663"/>
      <c r="P352" s="663"/>
      <c r="Q352" s="663"/>
      <c r="R352" s="663"/>
      <c r="S352" s="663"/>
      <c r="T352" s="663"/>
      <c r="U352" s="663"/>
      <c r="V352" s="663"/>
      <c r="W352" s="663"/>
      <c r="X352" s="665"/>
      <c r="Y352" s="663"/>
      <c r="Z352" s="663"/>
      <c r="AA352" s="663"/>
      <c r="AB352" s="663"/>
      <c r="AC352" s="663"/>
      <c r="AD352" s="663"/>
      <c r="AE352" s="663"/>
      <c r="AF352" s="663"/>
      <c r="AG352" s="663"/>
      <c r="AH352" s="663"/>
      <c r="AI352" s="663"/>
      <c r="AJ352" s="663"/>
      <c r="AK352" s="663"/>
      <c r="AL352" s="663"/>
      <c r="AM352" s="663"/>
      <c r="AN352" s="663"/>
      <c r="AO352" s="663"/>
      <c r="AP352" s="663"/>
      <c r="AQ352" s="663"/>
      <c r="AR352" s="663"/>
      <c r="AS352" s="826"/>
      <c r="AV352" s="1734"/>
    </row>
    <row r="353" spans="1:48" s="685" customFormat="1" ht="15" x14ac:dyDescent="0.2">
      <c r="A353" s="1204"/>
      <c r="B353" s="726"/>
      <c r="C353" s="1686"/>
      <c r="D353" s="1685"/>
      <c r="E353" s="1810"/>
      <c r="F353" s="1685"/>
      <c r="G353" s="663"/>
      <c r="H353" s="663"/>
      <c r="I353" s="663"/>
      <c r="J353" s="663"/>
      <c r="K353" s="663"/>
      <c r="L353" s="663"/>
      <c r="M353" s="663"/>
      <c r="N353" s="663"/>
      <c r="O353" s="663"/>
      <c r="P353" s="663"/>
      <c r="Q353" s="663"/>
      <c r="R353" s="663"/>
      <c r="S353" s="663"/>
      <c r="T353" s="663"/>
      <c r="U353" s="663"/>
      <c r="V353" s="663"/>
      <c r="W353" s="663"/>
      <c r="X353" s="665"/>
      <c r="Y353" s="663"/>
      <c r="Z353" s="663"/>
      <c r="AA353" s="663"/>
      <c r="AB353" s="663"/>
      <c r="AC353" s="663"/>
      <c r="AD353" s="663"/>
      <c r="AE353" s="663"/>
      <c r="AF353" s="663"/>
      <c r="AG353" s="663"/>
      <c r="AH353" s="663"/>
      <c r="AI353" s="663"/>
      <c r="AJ353" s="663"/>
      <c r="AK353" s="663"/>
      <c r="AL353" s="663"/>
      <c r="AM353" s="663"/>
      <c r="AN353" s="663"/>
      <c r="AO353" s="663"/>
      <c r="AP353" s="663"/>
      <c r="AQ353" s="663"/>
      <c r="AR353" s="663"/>
      <c r="AS353" s="826"/>
      <c r="AV353" s="1734"/>
    </row>
    <row r="354" spans="1:48" s="685" customFormat="1" ht="15" x14ac:dyDescent="0.2">
      <c r="A354" s="1204"/>
      <c r="B354" s="726"/>
      <c r="C354" s="1686"/>
      <c r="D354" s="1685"/>
      <c r="E354" s="1810"/>
      <c r="F354" s="1685"/>
      <c r="G354" s="663"/>
      <c r="H354" s="663"/>
      <c r="I354" s="663"/>
      <c r="J354" s="663"/>
      <c r="K354" s="663"/>
      <c r="L354" s="663"/>
      <c r="M354" s="663"/>
      <c r="N354" s="663"/>
      <c r="O354" s="663"/>
      <c r="P354" s="663"/>
      <c r="Q354" s="663"/>
      <c r="R354" s="663"/>
      <c r="S354" s="663"/>
      <c r="T354" s="663"/>
      <c r="U354" s="663"/>
      <c r="V354" s="663"/>
      <c r="W354" s="663"/>
      <c r="X354" s="665"/>
      <c r="Y354" s="663"/>
      <c r="Z354" s="663"/>
      <c r="AA354" s="663"/>
      <c r="AB354" s="663"/>
      <c r="AC354" s="663"/>
      <c r="AD354" s="663"/>
      <c r="AE354" s="663"/>
      <c r="AF354" s="663"/>
      <c r="AG354" s="663"/>
      <c r="AH354" s="663"/>
      <c r="AI354" s="663"/>
      <c r="AJ354" s="663"/>
      <c r="AK354" s="663"/>
      <c r="AL354" s="663"/>
      <c r="AM354" s="663"/>
      <c r="AN354" s="663"/>
      <c r="AO354" s="663"/>
      <c r="AP354" s="663"/>
      <c r="AQ354" s="663"/>
      <c r="AR354" s="663"/>
      <c r="AS354" s="826"/>
      <c r="AV354" s="1734"/>
    </row>
    <row r="355" spans="1:48" s="685" customFormat="1" ht="15" x14ac:dyDescent="0.2">
      <c r="A355" s="1204"/>
      <c r="B355" s="726"/>
      <c r="C355" s="1686"/>
      <c r="D355" s="1685"/>
      <c r="E355" s="1810"/>
      <c r="F355" s="1685"/>
      <c r="G355" s="663"/>
      <c r="H355" s="663"/>
      <c r="I355" s="663"/>
      <c r="J355" s="663"/>
      <c r="K355" s="663"/>
      <c r="L355" s="663"/>
      <c r="M355" s="663"/>
      <c r="N355" s="663"/>
      <c r="O355" s="663"/>
      <c r="P355" s="663"/>
      <c r="Q355" s="663"/>
      <c r="R355" s="663"/>
      <c r="S355" s="663"/>
      <c r="T355" s="663"/>
      <c r="U355" s="663"/>
      <c r="V355" s="663"/>
      <c r="W355" s="663"/>
      <c r="X355" s="665"/>
      <c r="Y355" s="663"/>
      <c r="Z355" s="663"/>
      <c r="AA355" s="663"/>
      <c r="AB355" s="663"/>
      <c r="AC355" s="663"/>
      <c r="AD355" s="663"/>
      <c r="AE355" s="663"/>
      <c r="AF355" s="663"/>
      <c r="AG355" s="663"/>
      <c r="AH355" s="663"/>
      <c r="AI355" s="663"/>
      <c r="AJ355" s="663"/>
      <c r="AK355" s="663"/>
      <c r="AL355" s="663"/>
      <c r="AM355" s="663"/>
      <c r="AN355" s="663"/>
      <c r="AO355" s="663"/>
      <c r="AP355" s="663"/>
      <c r="AQ355" s="663"/>
      <c r="AR355" s="663"/>
      <c r="AS355" s="826"/>
      <c r="AV355" s="1734"/>
    </row>
    <row r="356" spans="1:48" s="685" customFormat="1" ht="15" x14ac:dyDescent="0.2">
      <c r="A356" s="1204"/>
      <c r="B356" s="726"/>
      <c r="C356" s="1686"/>
      <c r="D356" s="1685"/>
      <c r="E356" s="1810"/>
      <c r="F356" s="1685"/>
      <c r="G356" s="663"/>
      <c r="H356" s="663"/>
      <c r="I356" s="663"/>
      <c r="J356" s="663"/>
      <c r="K356" s="663"/>
      <c r="L356" s="663"/>
      <c r="M356" s="663"/>
      <c r="N356" s="663"/>
      <c r="O356" s="663"/>
      <c r="P356" s="663"/>
      <c r="Q356" s="663"/>
      <c r="R356" s="663"/>
      <c r="S356" s="663"/>
      <c r="T356" s="663"/>
      <c r="U356" s="663"/>
      <c r="V356" s="663"/>
      <c r="W356" s="663"/>
      <c r="X356" s="665"/>
      <c r="Y356" s="663"/>
      <c r="Z356" s="663"/>
      <c r="AA356" s="663"/>
      <c r="AB356" s="663"/>
      <c r="AC356" s="663"/>
      <c r="AD356" s="663"/>
      <c r="AE356" s="663"/>
      <c r="AF356" s="663"/>
      <c r="AG356" s="663"/>
      <c r="AH356" s="663"/>
      <c r="AI356" s="663"/>
      <c r="AJ356" s="663"/>
      <c r="AK356" s="663"/>
      <c r="AL356" s="663"/>
      <c r="AM356" s="663"/>
      <c r="AN356" s="663"/>
      <c r="AO356" s="663"/>
      <c r="AP356" s="663"/>
      <c r="AQ356" s="663"/>
      <c r="AR356" s="663"/>
      <c r="AS356" s="826"/>
      <c r="AV356" s="1734"/>
    </row>
    <row r="357" spans="1:48" s="685" customFormat="1" ht="15" x14ac:dyDescent="0.2">
      <c r="A357" s="1204"/>
      <c r="B357" s="726"/>
      <c r="C357" s="1686"/>
      <c r="D357" s="1685"/>
      <c r="E357" s="1810"/>
      <c r="F357" s="1685"/>
      <c r="G357" s="663"/>
      <c r="H357" s="663"/>
      <c r="I357" s="663"/>
      <c r="J357" s="663"/>
      <c r="K357" s="663"/>
      <c r="L357" s="663"/>
      <c r="M357" s="663"/>
      <c r="N357" s="663"/>
      <c r="O357" s="663"/>
      <c r="P357" s="663"/>
      <c r="Q357" s="663"/>
      <c r="R357" s="663"/>
      <c r="S357" s="663"/>
      <c r="T357" s="663"/>
      <c r="U357" s="663"/>
      <c r="V357" s="663"/>
      <c r="W357" s="663"/>
      <c r="X357" s="665"/>
      <c r="Y357" s="663"/>
      <c r="Z357" s="663"/>
      <c r="AA357" s="663"/>
      <c r="AB357" s="663"/>
      <c r="AC357" s="663"/>
      <c r="AD357" s="663"/>
      <c r="AE357" s="663"/>
      <c r="AF357" s="663"/>
      <c r="AG357" s="663"/>
      <c r="AH357" s="663"/>
      <c r="AI357" s="663"/>
      <c r="AJ357" s="663"/>
      <c r="AK357" s="663"/>
      <c r="AL357" s="663"/>
      <c r="AM357" s="663"/>
      <c r="AN357" s="663"/>
      <c r="AO357" s="663"/>
      <c r="AP357" s="663"/>
      <c r="AQ357" s="663"/>
      <c r="AR357" s="663"/>
      <c r="AS357" s="826"/>
      <c r="AV357" s="1734"/>
    </row>
    <row r="358" spans="1:48" s="685" customFormat="1" ht="15" x14ac:dyDescent="0.2">
      <c r="A358" s="1204"/>
      <c r="B358" s="726"/>
      <c r="C358" s="1686"/>
      <c r="D358" s="1685"/>
      <c r="E358" s="1810"/>
      <c r="F358" s="1685"/>
      <c r="G358" s="663"/>
      <c r="H358" s="663"/>
      <c r="I358" s="663"/>
      <c r="J358" s="663"/>
      <c r="K358" s="663"/>
      <c r="L358" s="663"/>
      <c r="M358" s="663"/>
      <c r="N358" s="663"/>
      <c r="O358" s="663"/>
      <c r="P358" s="663"/>
      <c r="Q358" s="663"/>
      <c r="R358" s="663"/>
      <c r="S358" s="663"/>
      <c r="T358" s="663"/>
      <c r="U358" s="663"/>
      <c r="V358" s="663"/>
      <c r="W358" s="663"/>
      <c r="X358" s="665"/>
      <c r="Y358" s="663"/>
      <c r="Z358" s="663"/>
      <c r="AA358" s="663"/>
      <c r="AB358" s="663"/>
      <c r="AC358" s="663"/>
      <c r="AD358" s="663"/>
      <c r="AE358" s="663"/>
      <c r="AF358" s="663"/>
      <c r="AG358" s="663"/>
      <c r="AH358" s="663"/>
      <c r="AI358" s="663"/>
      <c r="AJ358" s="663"/>
      <c r="AK358" s="663"/>
      <c r="AL358" s="663"/>
      <c r="AM358" s="663"/>
      <c r="AN358" s="663"/>
      <c r="AO358" s="663"/>
      <c r="AP358" s="663"/>
      <c r="AQ358" s="663"/>
      <c r="AR358" s="663"/>
      <c r="AS358" s="826"/>
      <c r="AV358" s="1734"/>
    </row>
    <row r="359" spans="1:48" s="685" customFormat="1" ht="15" x14ac:dyDescent="0.2">
      <c r="A359" s="1204"/>
      <c r="B359" s="726"/>
      <c r="C359" s="1686"/>
      <c r="D359" s="1685"/>
      <c r="E359" s="1810"/>
      <c r="F359" s="1685"/>
      <c r="G359" s="663"/>
      <c r="H359" s="663"/>
      <c r="I359" s="663"/>
      <c r="J359" s="663"/>
      <c r="K359" s="663"/>
      <c r="L359" s="663"/>
      <c r="M359" s="663"/>
      <c r="N359" s="663"/>
      <c r="O359" s="663"/>
      <c r="P359" s="663"/>
      <c r="Q359" s="663"/>
      <c r="R359" s="663"/>
      <c r="S359" s="663"/>
      <c r="T359" s="663"/>
      <c r="U359" s="663"/>
      <c r="V359" s="663"/>
      <c r="W359" s="663"/>
      <c r="X359" s="665"/>
      <c r="Y359" s="663"/>
      <c r="Z359" s="663"/>
      <c r="AA359" s="663"/>
      <c r="AB359" s="663"/>
      <c r="AC359" s="663"/>
      <c r="AD359" s="663"/>
      <c r="AE359" s="663"/>
      <c r="AF359" s="663"/>
      <c r="AG359" s="663"/>
      <c r="AH359" s="663"/>
      <c r="AI359" s="663"/>
      <c r="AJ359" s="663"/>
      <c r="AK359" s="663"/>
      <c r="AL359" s="663"/>
      <c r="AM359" s="663"/>
      <c r="AN359" s="663"/>
      <c r="AO359" s="663"/>
      <c r="AP359" s="663"/>
      <c r="AQ359" s="663"/>
      <c r="AR359" s="663"/>
      <c r="AS359" s="826"/>
      <c r="AV359" s="1734"/>
    </row>
    <row r="360" spans="1:48" s="685" customFormat="1" ht="15" x14ac:dyDescent="0.2">
      <c r="A360" s="1204"/>
      <c r="B360" s="726"/>
      <c r="C360" s="1686"/>
      <c r="D360" s="1685"/>
      <c r="E360" s="1810"/>
      <c r="F360" s="1685"/>
      <c r="G360" s="663"/>
      <c r="H360" s="663"/>
      <c r="I360" s="663"/>
      <c r="J360" s="663"/>
      <c r="K360" s="663"/>
      <c r="L360" s="663"/>
      <c r="M360" s="663"/>
      <c r="N360" s="663"/>
      <c r="O360" s="663"/>
      <c r="P360" s="663"/>
      <c r="Q360" s="663"/>
      <c r="R360" s="663"/>
      <c r="S360" s="663"/>
      <c r="T360" s="663"/>
      <c r="U360" s="663"/>
      <c r="V360" s="663"/>
      <c r="W360" s="663"/>
      <c r="X360" s="665"/>
      <c r="Y360" s="663"/>
      <c r="Z360" s="663"/>
      <c r="AA360" s="663"/>
      <c r="AB360" s="663"/>
      <c r="AC360" s="663"/>
      <c r="AD360" s="663"/>
      <c r="AE360" s="663"/>
      <c r="AF360" s="663"/>
      <c r="AG360" s="663"/>
      <c r="AH360" s="663"/>
      <c r="AI360" s="663"/>
      <c r="AJ360" s="663"/>
      <c r="AK360" s="663"/>
      <c r="AL360" s="663"/>
      <c r="AM360" s="663"/>
      <c r="AN360" s="663"/>
      <c r="AO360" s="663"/>
      <c r="AP360" s="663"/>
      <c r="AQ360" s="663"/>
      <c r="AR360" s="663"/>
      <c r="AS360" s="826"/>
      <c r="AV360" s="1734"/>
    </row>
    <row r="361" spans="1:48" s="685" customFormat="1" ht="15" x14ac:dyDescent="0.2">
      <c r="A361" s="1204"/>
      <c r="B361" s="726"/>
      <c r="C361" s="1686"/>
      <c r="D361" s="1685"/>
      <c r="E361" s="1810"/>
      <c r="F361" s="1685"/>
      <c r="G361" s="663"/>
      <c r="H361" s="663"/>
      <c r="I361" s="663"/>
      <c r="J361" s="663"/>
      <c r="K361" s="663"/>
      <c r="L361" s="663"/>
      <c r="M361" s="663"/>
      <c r="N361" s="663"/>
      <c r="O361" s="663"/>
      <c r="P361" s="663"/>
      <c r="Q361" s="663"/>
      <c r="R361" s="663"/>
      <c r="S361" s="663"/>
      <c r="T361" s="663"/>
      <c r="U361" s="663"/>
      <c r="V361" s="663"/>
      <c r="W361" s="663"/>
      <c r="X361" s="665"/>
      <c r="Y361" s="663"/>
      <c r="Z361" s="663"/>
      <c r="AA361" s="663"/>
      <c r="AB361" s="663"/>
      <c r="AC361" s="663"/>
      <c r="AD361" s="663"/>
      <c r="AE361" s="663"/>
      <c r="AF361" s="663"/>
      <c r="AG361" s="663"/>
      <c r="AH361" s="663"/>
      <c r="AI361" s="663"/>
      <c r="AJ361" s="663"/>
      <c r="AK361" s="663"/>
      <c r="AL361" s="663"/>
      <c r="AM361" s="663"/>
      <c r="AN361" s="663"/>
      <c r="AO361" s="663"/>
      <c r="AP361" s="663"/>
      <c r="AQ361" s="663"/>
      <c r="AR361" s="663"/>
      <c r="AS361" s="826"/>
      <c r="AV361" s="1734"/>
    </row>
    <row r="362" spans="1:48" s="685" customFormat="1" ht="15" x14ac:dyDescent="0.2">
      <c r="A362" s="1204"/>
      <c r="B362" s="726"/>
      <c r="C362" s="1686"/>
      <c r="D362" s="1685"/>
      <c r="E362" s="1810"/>
      <c r="F362" s="1685"/>
      <c r="G362" s="663"/>
      <c r="H362" s="663"/>
      <c r="I362" s="663"/>
      <c r="J362" s="663"/>
      <c r="K362" s="663"/>
      <c r="L362" s="663"/>
      <c r="M362" s="663"/>
      <c r="N362" s="663"/>
      <c r="O362" s="663"/>
      <c r="P362" s="663"/>
      <c r="Q362" s="663"/>
      <c r="R362" s="663"/>
      <c r="S362" s="663"/>
      <c r="T362" s="663"/>
      <c r="U362" s="663"/>
      <c r="V362" s="663"/>
      <c r="W362" s="663"/>
      <c r="X362" s="665"/>
      <c r="Y362" s="663"/>
      <c r="Z362" s="663"/>
      <c r="AA362" s="663"/>
      <c r="AB362" s="663"/>
      <c r="AC362" s="663"/>
      <c r="AD362" s="663"/>
      <c r="AE362" s="663"/>
      <c r="AF362" s="663"/>
      <c r="AG362" s="663"/>
      <c r="AH362" s="663"/>
      <c r="AI362" s="663"/>
      <c r="AJ362" s="663"/>
      <c r="AK362" s="663"/>
      <c r="AL362" s="663"/>
      <c r="AM362" s="663"/>
      <c r="AN362" s="663"/>
      <c r="AO362" s="663"/>
      <c r="AP362" s="663"/>
      <c r="AQ362" s="663"/>
      <c r="AR362" s="663"/>
      <c r="AS362" s="826"/>
      <c r="AV362" s="1734"/>
    </row>
    <row r="363" spans="1:48" s="685" customFormat="1" ht="15" x14ac:dyDescent="0.2">
      <c r="A363" s="1204"/>
      <c r="B363" s="726"/>
      <c r="C363" s="1686"/>
      <c r="D363" s="1685"/>
      <c r="E363" s="1810"/>
      <c r="F363" s="1685"/>
      <c r="G363" s="663"/>
      <c r="H363" s="663"/>
      <c r="I363" s="663"/>
      <c r="J363" s="663"/>
      <c r="K363" s="663"/>
      <c r="L363" s="663"/>
      <c r="M363" s="663"/>
      <c r="N363" s="663"/>
      <c r="O363" s="663"/>
      <c r="P363" s="663"/>
      <c r="Q363" s="663"/>
      <c r="R363" s="663"/>
      <c r="S363" s="663"/>
      <c r="T363" s="663"/>
      <c r="U363" s="663"/>
      <c r="V363" s="663"/>
      <c r="W363" s="663"/>
      <c r="X363" s="665"/>
      <c r="Y363" s="663"/>
      <c r="Z363" s="663"/>
      <c r="AA363" s="663"/>
      <c r="AB363" s="663"/>
      <c r="AC363" s="663"/>
      <c r="AD363" s="663"/>
      <c r="AE363" s="663"/>
      <c r="AF363" s="663"/>
      <c r="AG363" s="663"/>
      <c r="AH363" s="663"/>
      <c r="AI363" s="663"/>
      <c r="AJ363" s="663"/>
      <c r="AK363" s="663"/>
      <c r="AL363" s="663"/>
      <c r="AM363" s="663"/>
      <c r="AN363" s="663"/>
      <c r="AO363" s="663"/>
      <c r="AP363" s="663"/>
      <c r="AQ363" s="663"/>
      <c r="AR363" s="663"/>
      <c r="AS363" s="826"/>
      <c r="AV363" s="1734"/>
    </row>
    <row r="364" spans="1:48" s="685" customFormat="1" ht="15" x14ac:dyDescent="0.2">
      <c r="A364" s="1204"/>
      <c r="B364" s="726"/>
      <c r="C364" s="1686"/>
      <c r="D364" s="1685"/>
      <c r="E364" s="1810"/>
      <c r="F364" s="1685"/>
      <c r="G364" s="663"/>
      <c r="H364" s="663"/>
      <c r="I364" s="663"/>
      <c r="J364" s="663"/>
      <c r="K364" s="663"/>
      <c r="L364" s="663"/>
      <c r="M364" s="663"/>
      <c r="N364" s="663"/>
      <c r="O364" s="663"/>
      <c r="P364" s="663"/>
      <c r="Q364" s="663"/>
      <c r="R364" s="663"/>
      <c r="S364" s="663"/>
      <c r="T364" s="663"/>
      <c r="U364" s="663"/>
      <c r="V364" s="663"/>
      <c r="W364" s="663"/>
      <c r="X364" s="665"/>
      <c r="Y364" s="663"/>
      <c r="Z364" s="663"/>
      <c r="AA364" s="663"/>
      <c r="AB364" s="663"/>
      <c r="AC364" s="663"/>
      <c r="AD364" s="663"/>
      <c r="AE364" s="663"/>
      <c r="AF364" s="663"/>
      <c r="AG364" s="663"/>
      <c r="AH364" s="663"/>
      <c r="AI364" s="663"/>
      <c r="AJ364" s="663"/>
      <c r="AK364" s="663"/>
      <c r="AL364" s="663"/>
      <c r="AM364" s="663"/>
      <c r="AN364" s="663"/>
      <c r="AO364" s="663"/>
      <c r="AP364" s="663"/>
      <c r="AQ364" s="663"/>
      <c r="AR364" s="663"/>
      <c r="AS364" s="826"/>
      <c r="AV364" s="1734"/>
    </row>
    <row r="365" spans="1:48" s="685" customFormat="1" ht="15" x14ac:dyDescent="0.2">
      <c r="A365" s="1204"/>
      <c r="B365" s="726"/>
      <c r="C365" s="1686"/>
      <c r="D365" s="1685"/>
      <c r="E365" s="1810"/>
      <c r="F365" s="1685"/>
      <c r="G365" s="663"/>
      <c r="H365" s="663"/>
      <c r="I365" s="663"/>
      <c r="J365" s="663"/>
      <c r="K365" s="663"/>
      <c r="L365" s="663"/>
      <c r="M365" s="663"/>
      <c r="N365" s="663"/>
      <c r="O365" s="663"/>
      <c r="P365" s="663"/>
      <c r="Q365" s="663"/>
      <c r="R365" s="663"/>
      <c r="S365" s="663"/>
      <c r="T365" s="663"/>
      <c r="U365" s="663"/>
      <c r="V365" s="663"/>
      <c r="W365" s="663"/>
      <c r="X365" s="665"/>
      <c r="Y365" s="663"/>
      <c r="Z365" s="663"/>
      <c r="AA365" s="663"/>
      <c r="AB365" s="663"/>
      <c r="AC365" s="663"/>
      <c r="AD365" s="663"/>
      <c r="AE365" s="663"/>
      <c r="AF365" s="663"/>
      <c r="AG365" s="663"/>
      <c r="AH365" s="663"/>
      <c r="AI365" s="663"/>
      <c r="AJ365" s="663"/>
      <c r="AK365" s="663"/>
      <c r="AL365" s="663"/>
      <c r="AM365" s="663"/>
      <c r="AN365" s="663"/>
      <c r="AO365" s="663"/>
      <c r="AP365" s="663"/>
      <c r="AQ365" s="663"/>
      <c r="AR365" s="663"/>
      <c r="AS365" s="826"/>
      <c r="AV365" s="1734"/>
    </row>
    <row r="366" spans="1:48" s="685" customFormat="1" ht="15" x14ac:dyDescent="0.2">
      <c r="A366" s="1204"/>
      <c r="B366" s="726"/>
      <c r="C366" s="1686"/>
      <c r="D366" s="1685"/>
      <c r="E366" s="1810"/>
      <c r="F366" s="1685"/>
      <c r="G366" s="663"/>
      <c r="H366" s="663"/>
      <c r="I366" s="663"/>
      <c r="J366" s="663"/>
      <c r="K366" s="663"/>
      <c r="L366" s="663"/>
      <c r="M366" s="663"/>
      <c r="N366" s="663"/>
      <c r="O366" s="663"/>
      <c r="P366" s="663"/>
      <c r="Q366" s="663"/>
      <c r="R366" s="663"/>
      <c r="S366" s="663"/>
      <c r="T366" s="663"/>
      <c r="U366" s="663"/>
      <c r="V366" s="663"/>
      <c r="W366" s="663"/>
      <c r="X366" s="665"/>
      <c r="Y366" s="663"/>
      <c r="Z366" s="663"/>
      <c r="AA366" s="663"/>
      <c r="AB366" s="663"/>
      <c r="AC366" s="663"/>
      <c r="AD366" s="663"/>
      <c r="AE366" s="663"/>
      <c r="AF366" s="663"/>
      <c r="AG366" s="663"/>
      <c r="AH366" s="663"/>
      <c r="AI366" s="663"/>
      <c r="AJ366" s="663"/>
      <c r="AK366" s="663"/>
      <c r="AL366" s="663"/>
      <c r="AM366" s="663"/>
      <c r="AN366" s="663"/>
      <c r="AO366" s="663"/>
      <c r="AP366" s="663"/>
      <c r="AQ366" s="663"/>
      <c r="AR366" s="663"/>
      <c r="AS366" s="826"/>
      <c r="AV366" s="1734"/>
    </row>
    <row r="367" spans="1:48" s="685" customFormat="1" ht="15" x14ac:dyDescent="0.2">
      <c r="A367" s="1204"/>
      <c r="B367" s="726"/>
      <c r="C367" s="1686"/>
      <c r="D367" s="1685"/>
      <c r="E367" s="1810"/>
      <c r="F367" s="1685"/>
      <c r="G367" s="663"/>
      <c r="H367" s="663"/>
      <c r="I367" s="663"/>
      <c r="J367" s="663"/>
      <c r="K367" s="663"/>
      <c r="L367" s="663"/>
      <c r="M367" s="663"/>
      <c r="N367" s="663"/>
      <c r="O367" s="663"/>
      <c r="P367" s="663"/>
      <c r="Q367" s="663"/>
      <c r="R367" s="663"/>
      <c r="S367" s="663"/>
      <c r="T367" s="663"/>
      <c r="U367" s="663"/>
      <c r="V367" s="663"/>
      <c r="W367" s="663"/>
      <c r="X367" s="665"/>
      <c r="Y367" s="663"/>
      <c r="Z367" s="663"/>
      <c r="AA367" s="663"/>
      <c r="AB367" s="663"/>
      <c r="AC367" s="663"/>
      <c r="AD367" s="663"/>
      <c r="AE367" s="663"/>
      <c r="AF367" s="663"/>
      <c r="AG367" s="663"/>
      <c r="AH367" s="663"/>
      <c r="AI367" s="663"/>
      <c r="AJ367" s="663"/>
      <c r="AK367" s="663"/>
      <c r="AL367" s="663"/>
      <c r="AM367" s="663"/>
      <c r="AN367" s="663"/>
      <c r="AO367" s="663"/>
      <c r="AP367" s="663"/>
      <c r="AQ367" s="663"/>
      <c r="AR367" s="663"/>
      <c r="AS367" s="826"/>
      <c r="AV367" s="1734"/>
    </row>
    <row r="368" spans="1:48" s="685" customFormat="1" ht="15" x14ac:dyDescent="0.2">
      <c r="A368" s="1204"/>
      <c r="B368" s="726"/>
      <c r="C368" s="1686"/>
      <c r="D368" s="1685"/>
      <c r="E368" s="1810"/>
      <c r="F368" s="1685"/>
      <c r="G368" s="663"/>
      <c r="H368" s="663"/>
      <c r="I368" s="663"/>
      <c r="J368" s="663"/>
      <c r="K368" s="663"/>
      <c r="L368" s="663"/>
      <c r="M368" s="663"/>
      <c r="N368" s="663"/>
      <c r="O368" s="663"/>
      <c r="P368" s="663"/>
      <c r="Q368" s="663"/>
      <c r="R368" s="663"/>
      <c r="S368" s="663"/>
      <c r="T368" s="663"/>
      <c r="U368" s="663"/>
      <c r="V368" s="663"/>
      <c r="W368" s="663"/>
      <c r="X368" s="665"/>
      <c r="Y368" s="663"/>
      <c r="Z368" s="663"/>
      <c r="AA368" s="663"/>
      <c r="AB368" s="663"/>
      <c r="AC368" s="663"/>
      <c r="AD368" s="663"/>
      <c r="AE368" s="663"/>
      <c r="AF368" s="663"/>
      <c r="AG368" s="663"/>
      <c r="AH368" s="663"/>
      <c r="AI368" s="663"/>
      <c r="AJ368" s="663"/>
      <c r="AK368" s="663"/>
      <c r="AL368" s="663"/>
      <c r="AM368" s="663"/>
      <c r="AN368" s="663"/>
      <c r="AO368" s="663"/>
      <c r="AP368" s="663"/>
      <c r="AQ368" s="663"/>
      <c r="AR368" s="663"/>
      <c r="AS368" s="826"/>
      <c r="AV368" s="1734"/>
    </row>
    <row r="369" spans="1:48" s="685" customFormat="1" ht="15" x14ac:dyDescent="0.2">
      <c r="A369" s="1204"/>
      <c r="B369" s="726"/>
      <c r="C369" s="1686"/>
      <c r="D369" s="1685"/>
      <c r="E369" s="1810"/>
      <c r="F369" s="1685"/>
      <c r="G369" s="663"/>
      <c r="H369" s="663"/>
      <c r="I369" s="663"/>
      <c r="J369" s="663"/>
      <c r="K369" s="663"/>
      <c r="L369" s="663"/>
      <c r="M369" s="663"/>
      <c r="N369" s="663"/>
      <c r="O369" s="663"/>
      <c r="P369" s="663"/>
      <c r="Q369" s="663"/>
      <c r="R369" s="663"/>
      <c r="S369" s="663"/>
      <c r="T369" s="663"/>
      <c r="U369" s="663"/>
      <c r="V369" s="663"/>
      <c r="W369" s="663"/>
      <c r="X369" s="665"/>
      <c r="Y369" s="663"/>
      <c r="Z369" s="663"/>
      <c r="AA369" s="663"/>
      <c r="AB369" s="663"/>
      <c r="AC369" s="663"/>
      <c r="AD369" s="663"/>
      <c r="AE369" s="663"/>
      <c r="AF369" s="663"/>
      <c r="AG369" s="663"/>
      <c r="AH369" s="663"/>
      <c r="AI369" s="663"/>
      <c r="AJ369" s="663"/>
      <c r="AK369" s="663"/>
      <c r="AL369" s="663"/>
      <c r="AM369" s="663"/>
      <c r="AN369" s="663"/>
      <c r="AO369" s="663"/>
      <c r="AP369" s="663"/>
      <c r="AQ369" s="663"/>
      <c r="AR369" s="663"/>
      <c r="AS369" s="826"/>
      <c r="AV369" s="1734"/>
    </row>
    <row r="370" spans="1:48" s="685" customFormat="1" ht="15" x14ac:dyDescent="0.2">
      <c r="A370" s="1204"/>
      <c r="B370" s="726"/>
      <c r="C370" s="1686"/>
      <c r="D370" s="1685"/>
      <c r="E370" s="1810"/>
      <c r="F370" s="1685"/>
      <c r="G370" s="663"/>
      <c r="H370" s="663"/>
      <c r="I370" s="663"/>
      <c r="J370" s="663"/>
      <c r="K370" s="663"/>
      <c r="L370" s="663"/>
      <c r="M370" s="663"/>
      <c r="N370" s="663"/>
      <c r="O370" s="663"/>
      <c r="P370" s="663"/>
      <c r="Q370" s="663"/>
      <c r="R370" s="663"/>
      <c r="S370" s="663"/>
      <c r="T370" s="663"/>
      <c r="U370" s="663"/>
      <c r="V370" s="663"/>
      <c r="W370" s="663"/>
      <c r="X370" s="665"/>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826"/>
      <c r="AV370" s="1734"/>
    </row>
    <row r="371" spans="1:48" s="685" customFormat="1" ht="15" x14ac:dyDescent="0.2">
      <c r="A371" s="1204"/>
      <c r="B371" s="726"/>
      <c r="C371" s="1686"/>
      <c r="D371" s="1685"/>
      <c r="E371" s="1810"/>
      <c r="F371" s="1685"/>
      <c r="G371" s="663"/>
      <c r="H371" s="663"/>
      <c r="I371" s="663"/>
      <c r="J371" s="663"/>
      <c r="K371" s="663"/>
      <c r="L371" s="663"/>
      <c r="M371" s="663"/>
      <c r="N371" s="663"/>
      <c r="O371" s="663"/>
      <c r="P371" s="663"/>
      <c r="Q371" s="663"/>
      <c r="R371" s="663"/>
      <c r="S371" s="663"/>
      <c r="T371" s="663"/>
      <c r="U371" s="663"/>
      <c r="V371" s="663"/>
      <c r="W371" s="663"/>
      <c r="X371" s="665"/>
      <c r="Y371" s="663"/>
      <c r="Z371" s="663"/>
      <c r="AA371" s="663"/>
      <c r="AB371" s="663"/>
      <c r="AC371" s="663"/>
      <c r="AD371" s="663"/>
      <c r="AE371" s="663"/>
      <c r="AF371" s="663"/>
      <c r="AG371" s="663"/>
      <c r="AH371" s="663"/>
      <c r="AI371" s="663"/>
      <c r="AJ371" s="663"/>
      <c r="AK371" s="663"/>
      <c r="AL371" s="663"/>
      <c r="AM371" s="663"/>
      <c r="AN371" s="663"/>
      <c r="AO371" s="663"/>
      <c r="AP371" s="663"/>
      <c r="AQ371" s="663"/>
      <c r="AR371" s="663"/>
      <c r="AS371" s="826"/>
      <c r="AV371" s="1734"/>
    </row>
    <row r="372" spans="1:48" s="685" customFormat="1" ht="15" x14ac:dyDescent="0.2">
      <c r="A372" s="1204"/>
      <c r="B372" s="726"/>
      <c r="C372" s="1686"/>
      <c r="D372" s="1685"/>
      <c r="E372" s="1810"/>
      <c r="F372" s="1685"/>
      <c r="G372" s="663"/>
      <c r="H372" s="663"/>
      <c r="I372" s="663"/>
      <c r="J372" s="663"/>
      <c r="K372" s="663"/>
      <c r="L372" s="663"/>
      <c r="M372" s="663"/>
      <c r="N372" s="663"/>
      <c r="O372" s="663"/>
      <c r="P372" s="663"/>
      <c r="Q372" s="663"/>
      <c r="R372" s="663"/>
      <c r="S372" s="663"/>
      <c r="T372" s="663"/>
      <c r="U372" s="663"/>
      <c r="V372" s="663"/>
      <c r="W372" s="663"/>
      <c r="X372" s="665"/>
      <c r="Y372" s="663"/>
      <c r="Z372" s="663"/>
      <c r="AA372" s="663"/>
      <c r="AB372" s="663"/>
      <c r="AC372" s="663"/>
      <c r="AD372" s="663"/>
      <c r="AE372" s="663"/>
      <c r="AF372" s="663"/>
      <c r="AG372" s="663"/>
      <c r="AH372" s="663"/>
      <c r="AI372" s="663"/>
      <c r="AJ372" s="663"/>
      <c r="AK372" s="663"/>
      <c r="AL372" s="663"/>
      <c r="AM372" s="663"/>
      <c r="AN372" s="663"/>
      <c r="AO372" s="663"/>
      <c r="AP372" s="663"/>
      <c r="AQ372" s="663"/>
      <c r="AR372" s="663"/>
      <c r="AS372" s="826"/>
      <c r="AV372" s="1734"/>
    </row>
    <row r="373" spans="1:48" s="685" customFormat="1" ht="15" x14ac:dyDescent="0.2">
      <c r="A373" s="1204"/>
      <c r="B373" s="726"/>
      <c r="C373" s="1686"/>
      <c r="D373" s="1685"/>
      <c r="E373" s="1810"/>
      <c r="F373" s="1685"/>
      <c r="G373" s="663"/>
      <c r="H373" s="663"/>
      <c r="I373" s="663"/>
      <c r="J373" s="663"/>
      <c r="K373" s="663"/>
      <c r="L373" s="663"/>
      <c r="M373" s="663"/>
      <c r="N373" s="663"/>
      <c r="O373" s="663"/>
      <c r="P373" s="663"/>
      <c r="Q373" s="663"/>
      <c r="R373" s="663"/>
      <c r="S373" s="663"/>
      <c r="T373" s="663"/>
      <c r="U373" s="663"/>
      <c r="V373" s="663"/>
      <c r="W373" s="663"/>
      <c r="X373" s="665"/>
      <c r="Y373" s="663"/>
      <c r="Z373" s="663"/>
      <c r="AA373" s="663"/>
      <c r="AB373" s="663"/>
      <c r="AC373" s="663"/>
      <c r="AD373" s="663"/>
      <c r="AE373" s="663"/>
      <c r="AF373" s="663"/>
      <c r="AG373" s="663"/>
      <c r="AH373" s="663"/>
      <c r="AI373" s="663"/>
      <c r="AJ373" s="663"/>
      <c r="AK373" s="663"/>
      <c r="AL373" s="663"/>
      <c r="AM373" s="663"/>
      <c r="AN373" s="663"/>
      <c r="AO373" s="663"/>
      <c r="AP373" s="663"/>
      <c r="AQ373" s="663"/>
      <c r="AR373" s="663"/>
      <c r="AS373" s="826"/>
      <c r="AV373" s="1734"/>
    </row>
    <row r="374" spans="1:48" s="685" customFormat="1" ht="15" x14ac:dyDescent="0.2">
      <c r="A374" s="1204"/>
      <c r="B374" s="726"/>
      <c r="C374" s="1686"/>
      <c r="D374" s="1685"/>
      <c r="E374" s="1810"/>
      <c r="F374" s="1685"/>
      <c r="G374" s="663"/>
      <c r="H374" s="663"/>
      <c r="I374" s="663"/>
      <c r="J374" s="663"/>
      <c r="K374" s="663"/>
      <c r="L374" s="663"/>
      <c r="M374" s="663"/>
      <c r="N374" s="663"/>
      <c r="O374" s="663"/>
      <c r="P374" s="663"/>
      <c r="Q374" s="663"/>
      <c r="R374" s="663"/>
      <c r="S374" s="663"/>
      <c r="T374" s="663"/>
      <c r="U374" s="663"/>
      <c r="V374" s="663"/>
      <c r="W374" s="663"/>
      <c r="X374" s="665"/>
      <c r="Y374" s="663"/>
      <c r="Z374" s="663"/>
      <c r="AA374" s="663"/>
      <c r="AB374" s="663"/>
      <c r="AC374" s="663"/>
      <c r="AD374" s="663"/>
      <c r="AE374" s="663"/>
      <c r="AF374" s="663"/>
      <c r="AG374" s="663"/>
      <c r="AH374" s="663"/>
      <c r="AI374" s="663"/>
      <c r="AJ374" s="663"/>
      <c r="AK374" s="663"/>
      <c r="AL374" s="663"/>
      <c r="AM374" s="663"/>
      <c r="AN374" s="663"/>
      <c r="AO374" s="663"/>
      <c r="AP374" s="663"/>
      <c r="AQ374" s="663"/>
      <c r="AR374" s="663"/>
      <c r="AS374" s="826"/>
      <c r="AV374" s="1734"/>
    </row>
    <row r="375" spans="1:48" s="685" customFormat="1" ht="15" x14ac:dyDescent="0.2">
      <c r="A375" s="1204"/>
      <c r="B375" s="726"/>
      <c r="C375" s="1686"/>
      <c r="D375" s="1685"/>
      <c r="E375" s="1810"/>
      <c r="F375" s="1685"/>
      <c r="G375" s="663"/>
      <c r="H375" s="663"/>
      <c r="I375" s="663"/>
      <c r="J375" s="663"/>
      <c r="K375" s="663"/>
      <c r="L375" s="663"/>
      <c r="M375" s="663"/>
      <c r="N375" s="663"/>
      <c r="O375" s="663"/>
      <c r="P375" s="663"/>
      <c r="Q375" s="663"/>
      <c r="R375" s="663"/>
      <c r="S375" s="663"/>
      <c r="T375" s="663"/>
      <c r="U375" s="663"/>
      <c r="V375" s="663"/>
      <c r="W375" s="663"/>
      <c r="X375" s="665"/>
      <c r="Y375" s="663"/>
      <c r="Z375" s="663"/>
      <c r="AA375" s="663"/>
      <c r="AB375" s="663"/>
      <c r="AC375" s="663"/>
      <c r="AD375" s="663"/>
      <c r="AE375" s="663"/>
      <c r="AF375" s="663"/>
      <c r="AG375" s="663"/>
      <c r="AH375" s="663"/>
      <c r="AI375" s="663"/>
      <c r="AJ375" s="663"/>
      <c r="AK375" s="663"/>
      <c r="AL375" s="663"/>
      <c r="AM375" s="663"/>
      <c r="AN375" s="663"/>
      <c r="AO375" s="663"/>
      <c r="AP375" s="663"/>
      <c r="AQ375" s="663"/>
      <c r="AR375" s="663"/>
      <c r="AS375" s="826"/>
      <c r="AV375" s="1734"/>
    </row>
    <row r="376" spans="1:48" s="685" customFormat="1" ht="15" x14ac:dyDescent="0.2">
      <c r="A376" s="1204"/>
      <c r="B376" s="726"/>
      <c r="C376" s="1686"/>
      <c r="D376" s="1685"/>
      <c r="E376" s="1810"/>
      <c r="F376" s="1685"/>
      <c r="G376" s="663"/>
      <c r="H376" s="663"/>
      <c r="I376" s="663"/>
      <c r="J376" s="663"/>
      <c r="K376" s="663"/>
      <c r="L376" s="663"/>
      <c r="M376" s="663"/>
      <c r="N376" s="663"/>
      <c r="O376" s="663"/>
      <c r="P376" s="663"/>
      <c r="Q376" s="663"/>
      <c r="R376" s="663"/>
      <c r="S376" s="663"/>
      <c r="T376" s="663"/>
      <c r="U376" s="663"/>
      <c r="V376" s="663"/>
      <c r="W376" s="663"/>
      <c r="X376" s="665"/>
      <c r="Y376" s="663"/>
      <c r="Z376" s="663"/>
      <c r="AA376" s="663"/>
      <c r="AB376" s="663"/>
      <c r="AC376" s="663"/>
      <c r="AD376" s="663"/>
      <c r="AE376" s="663"/>
      <c r="AF376" s="663"/>
      <c r="AG376" s="663"/>
      <c r="AH376" s="663"/>
      <c r="AI376" s="663"/>
      <c r="AJ376" s="663"/>
      <c r="AK376" s="663"/>
      <c r="AL376" s="663"/>
      <c r="AM376" s="663"/>
      <c r="AN376" s="663"/>
      <c r="AO376" s="663"/>
      <c r="AP376" s="663"/>
      <c r="AQ376" s="663"/>
      <c r="AR376" s="663"/>
      <c r="AS376" s="826"/>
      <c r="AV376" s="1734"/>
    </row>
    <row r="377" spans="1:48" s="685" customFormat="1" ht="15" x14ac:dyDescent="0.2">
      <c r="A377" s="1204"/>
      <c r="B377" s="726"/>
      <c r="C377" s="1686"/>
      <c r="D377" s="1685"/>
      <c r="E377" s="1810"/>
      <c r="F377" s="1685"/>
      <c r="G377" s="663"/>
      <c r="H377" s="663"/>
      <c r="I377" s="663"/>
      <c r="J377" s="663"/>
      <c r="K377" s="663"/>
      <c r="L377" s="663"/>
      <c r="M377" s="663"/>
      <c r="N377" s="663"/>
      <c r="O377" s="663"/>
      <c r="P377" s="663"/>
      <c r="Q377" s="663"/>
      <c r="R377" s="663"/>
      <c r="S377" s="663"/>
      <c r="T377" s="663"/>
      <c r="U377" s="663"/>
      <c r="V377" s="663"/>
      <c r="W377" s="663"/>
      <c r="X377" s="665"/>
      <c r="Y377" s="663"/>
      <c r="Z377" s="663"/>
      <c r="AA377" s="663"/>
      <c r="AB377" s="663"/>
      <c r="AC377" s="663"/>
      <c r="AD377" s="663"/>
      <c r="AE377" s="663"/>
      <c r="AF377" s="663"/>
      <c r="AG377" s="663"/>
      <c r="AH377" s="663"/>
      <c r="AI377" s="663"/>
      <c r="AJ377" s="663"/>
      <c r="AK377" s="663"/>
      <c r="AL377" s="663"/>
      <c r="AM377" s="663"/>
      <c r="AN377" s="663"/>
      <c r="AO377" s="663"/>
      <c r="AP377" s="663"/>
      <c r="AQ377" s="663"/>
      <c r="AR377" s="663"/>
      <c r="AS377" s="826"/>
      <c r="AV377" s="1734"/>
    </row>
    <row r="378" spans="1:48" s="685" customFormat="1" ht="15" x14ac:dyDescent="0.2">
      <c r="A378" s="1204"/>
      <c r="B378" s="726"/>
      <c r="C378" s="1686"/>
      <c r="D378" s="1685"/>
      <c r="E378" s="1810"/>
      <c r="F378" s="1685"/>
      <c r="G378" s="663"/>
      <c r="H378" s="663"/>
      <c r="I378" s="663"/>
      <c r="J378" s="663"/>
      <c r="K378" s="663"/>
      <c r="L378" s="663"/>
      <c r="M378" s="663"/>
      <c r="N378" s="663"/>
      <c r="O378" s="663"/>
      <c r="P378" s="663"/>
      <c r="Q378" s="663"/>
      <c r="R378" s="663"/>
      <c r="S378" s="663"/>
      <c r="T378" s="663"/>
      <c r="U378" s="663"/>
      <c r="V378" s="663"/>
      <c r="W378" s="663"/>
      <c r="X378" s="665"/>
      <c r="Y378" s="663"/>
      <c r="Z378" s="663"/>
      <c r="AA378" s="663"/>
      <c r="AB378" s="663"/>
      <c r="AC378" s="663"/>
      <c r="AD378" s="663"/>
      <c r="AE378" s="663"/>
      <c r="AF378" s="663"/>
      <c r="AG378" s="663"/>
      <c r="AH378" s="663"/>
      <c r="AI378" s="663"/>
      <c r="AJ378" s="663"/>
      <c r="AK378" s="663"/>
      <c r="AL378" s="663"/>
      <c r="AM378" s="663"/>
      <c r="AN378" s="663"/>
      <c r="AO378" s="663"/>
      <c r="AP378" s="663"/>
      <c r="AQ378" s="663"/>
      <c r="AR378" s="663"/>
      <c r="AS378" s="826"/>
      <c r="AV378" s="1734"/>
    </row>
    <row r="379" spans="1:48" s="685" customFormat="1" ht="15" x14ac:dyDescent="0.2">
      <c r="A379" s="1204"/>
      <c r="B379" s="726"/>
      <c r="C379" s="1686"/>
      <c r="D379" s="1685"/>
      <c r="E379" s="1810"/>
      <c r="F379" s="1685"/>
      <c r="G379" s="663"/>
      <c r="H379" s="663"/>
      <c r="I379" s="663"/>
      <c r="J379" s="663"/>
      <c r="K379" s="663"/>
      <c r="L379" s="663"/>
      <c r="M379" s="663"/>
      <c r="N379" s="663"/>
      <c r="O379" s="663"/>
      <c r="P379" s="663"/>
      <c r="Q379" s="663"/>
      <c r="R379" s="663"/>
      <c r="S379" s="663"/>
      <c r="T379" s="663"/>
      <c r="U379" s="663"/>
      <c r="V379" s="663"/>
      <c r="W379" s="663"/>
      <c r="X379" s="665"/>
      <c r="Y379" s="663"/>
      <c r="Z379" s="663"/>
      <c r="AA379" s="663"/>
      <c r="AB379" s="663"/>
      <c r="AC379" s="663"/>
      <c r="AD379" s="663"/>
      <c r="AE379" s="663"/>
      <c r="AF379" s="663"/>
      <c r="AG379" s="663"/>
      <c r="AH379" s="663"/>
      <c r="AI379" s="663"/>
      <c r="AJ379" s="663"/>
      <c r="AK379" s="663"/>
      <c r="AL379" s="663"/>
      <c r="AM379" s="663"/>
      <c r="AN379" s="663"/>
      <c r="AO379" s="663"/>
      <c r="AP379" s="663"/>
      <c r="AQ379" s="663"/>
      <c r="AR379" s="663"/>
      <c r="AS379" s="826"/>
      <c r="AV379" s="1734"/>
    </row>
    <row r="380" spans="1:48" s="685" customFormat="1" ht="15" x14ac:dyDescent="0.2">
      <c r="A380" s="1204"/>
      <c r="B380" s="726"/>
      <c r="C380" s="1686"/>
      <c r="D380" s="1685"/>
      <c r="E380" s="1810"/>
      <c r="F380" s="1685"/>
      <c r="G380" s="663"/>
      <c r="H380" s="663"/>
      <c r="I380" s="663"/>
      <c r="J380" s="663"/>
      <c r="K380" s="663"/>
      <c r="L380" s="663"/>
      <c r="M380" s="663"/>
      <c r="N380" s="663"/>
      <c r="O380" s="663"/>
      <c r="P380" s="663"/>
      <c r="Q380" s="663"/>
      <c r="R380" s="663"/>
      <c r="S380" s="663"/>
      <c r="T380" s="663"/>
      <c r="U380" s="663"/>
      <c r="V380" s="663"/>
      <c r="W380" s="663"/>
      <c r="X380" s="665"/>
      <c r="Y380" s="663"/>
      <c r="Z380" s="663"/>
      <c r="AA380" s="663"/>
      <c r="AB380" s="663"/>
      <c r="AC380" s="663"/>
      <c r="AD380" s="663"/>
      <c r="AE380" s="663"/>
      <c r="AF380" s="663"/>
      <c r="AG380" s="663"/>
      <c r="AH380" s="663"/>
      <c r="AI380" s="663"/>
      <c r="AJ380" s="663"/>
      <c r="AK380" s="663"/>
      <c r="AL380" s="663"/>
      <c r="AM380" s="663"/>
      <c r="AN380" s="663"/>
      <c r="AO380" s="663"/>
      <c r="AP380" s="663"/>
      <c r="AQ380" s="663"/>
      <c r="AR380" s="663"/>
      <c r="AS380" s="826"/>
      <c r="AV380" s="1734"/>
    </row>
    <row r="381" spans="1:48" s="685" customFormat="1" ht="15" x14ac:dyDescent="0.2">
      <c r="A381" s="1204"/>
      <c r="B381" s="726"/>
      <c r="C381" s="1686"/>
      <c r="D381" s="1685"/>
      <c r="E381" s="1810"/>
      <c r="F381" s="1685"/>
      <c r="G381" s="663"/>
      <c r="H381" s="663"/>
      <c r="I381" s="663"/>
      <c r="J381" s="663"/>
      <c r="K381" s="663"/>
      <c r="L381" s="663"/>
      <c r="M381" s="663"/>
      <c r="N381" s="663"/>
      <c r="O381" s="663"/>
      <c r="P381" s="663"/>
      <c r="Q381" s="663"/>
      <c r="R381" s="663"/>
      <c r="S381" s="663"/>
      <c r="T381" s="663"/>
      <c r="U381" s="663"/>
      <c r="V381" s="663"/>
      <c r="W381" s="663"/>
      <c r="X381" s="665"/>
      <c r="Y381" s="663"/>
      <c r="Z381" s="663"/>
      <c r="AA381" s="663"/>
      <c r="AB381" s="663"/>
      <c r="AC381" s="663"/>
      <c r="AD381" s="663"/>
      <c r="AE381" s="663"/>
      <c r="AF381" s="663"/>
      <c r="AG381" s="663"/>
      <c r="AH381" s="663"/>
      <c r="AI381" s="663"/>
      <c r="AJ381" s="663"/>
      <c r="AK381" s="663"/>
      <c r="AL381" s="663"/>
      <c r="AM381" s="663"/>
      <c r="AN381" s="663"/>
      <c r="AO381" s="663"/>
      <c r="AP381" s="663"/>
      <c r="AQ381" s="663"/>
      <c r="AR381" s="663"/>
      <c r="AS381" s="826"/>
      <c r="AV381" s="1734"/>
    </row>
    <row r="382" spans="1:48" s="685" customFormat="1" ht="15" x14ac:dyDescent="0.2">
      <c r="A382" s="1204"/>
      <c r="B382" s="726"/>
      <c r="C382" s="1686"/>
      <c r="D382" s="1685"/>
      <c r="E382" s="1810"/>
      <c r="F382" s="1685"/>
      <c r="G382" s="663"/>
      <c r="H382" s="663"/>
      <c r="I382" s="663"/>
      <c r="J382" s="663"/>
      <c r="K382" s="663"/>
      <c r="L382" s="663"/>
      <c r="M382" s="663"/>
      <c r="N382" s="663"/>
      <c r="O382" s="663"/>
      <c r="P382" s="663"/>
      <c r="Q382" s="663"/>
      <c r="R382" s="663"/>
      <c r="S382" s="663"/>
      <c r="T382" s="663"/>
      <c r="U382" s="663"/>
      <c r="V382" s="663"/>
      <c r="W382" s="663"/>
      <c r="X382" s="665"/>
      <c r="Y382" s="663"/>
      <c r="Z382" s="663"/>
      <c r="AA382" s="663"/>
      <c r="AB382" s="663"/>
      <c r="AC382" s="663"/>
      <c r="AD382" s="663"/>
      <c r="AE382" s="663"/>
      <c r="AF382" s="663"/>
      <c r="AG382" s="663"/>
      <c r="AH382" s="663"/>
      <c r="AI382" s="663"/>
      <c r="AJ382" s="663"/>
      <c r="AK382" s="663"/>
      <c r="AL382" s="663"/>
      <c r="AM382" s="663"/>
      <c r="AN382" s="663"/>
      <c r="AO382" s="663"/>
      <c r="AP382" s="663"/>
      <c r="AQ382" s="663"/>
      <c r="AR382" s="663"/>
      <c r="AS382" s="826"/>
      <c r="AV382" s="1734"/>
    </row>
    <row r="383" spans="1:48" s="685" customFormat="1" ht="15" x14ac:dyDescent="0.2">
      <c r="A383" s="1204"/>
      <c r="B383" s="726"/>
      <c r="C383" s="1686"/>
      <c r="D383" s="1685"/>
      <c r="E383" s="1810"/>
      <c r="F383" s="1685"/>
      <c r="G383" s="663"/>
      <c r="H383" s="663"/>
      <c r="I383" s="663"/>
      <c r="J383" s="663"/>
      <c r="K383" s="663"/>
      <c r="L383" s="663"/>
      <c r="M383" s="663"/>
      <c r="N383" s="663"/>
      <c r="O383" s="663"/>
      <c r="P383" s="663"/>
      <c r="Q383" s="663"/>
      <c r="R383" s="663"/>
      <c r="S383" s="663"/>
      <c r="T383" s="663"/>
      <c r="U383" s="663"/>
      <c r="V383" s="663"/>
      <c r="W383" s="663"/>
      <c r="X383" s="665"/>
      <c r="Y383" s="663"/>
      <c r="Z383" s="663"/>
      <c r="AA383" s="663"/>
      <c r="AB383" s="663"/>
      <c r="AC383" s="663"/>
      <c r="AD383" s="663"/>
      <c r="AE383" s="663"/>
      <c r="AF383" s="663"/>
      <c r="AG383" s="663"/>
      <c r="AH383" s="663"/>
      <c r="AI383" s="663"/>
      <c r="AJ383" s="663"/>
      <c r="AK383" s="663"/>
      <c r="AL383" s="663"/>
      <c r="AM383" s="663"/>
      <c r="AN383" s="663"/>
      <c r="AO383" s="663"/>
      <c r="AP383" s="663"/>
      <c r="AQ383" s="663"/>
      <c r="AR383" s="663"/>
      <c r="AS383" s="826"/>
      <c r="AV383" s="1734"/>
    </row>
    <row r="384" spans="1:48" s="685" customFormat="1" ht="15" x14ac:dyDescent="0.2">
      <c r="A384" s="1204"/>
      <c r="B384" s="726"/>
      <c r="C384" s="1686"/>
      <c r="D384" s="1685"/>
      <c r="E384" s="1810"/>
      <c r="F384" s="1685"/>
      <c r="G384" s="663"/>
      <c r="H384" s="663"/>
      <c r="I384" s="663"/>
      <c r="J384" s="663"/>
      <c r="K384" s="663"/>
      <c r="L384" s="663"/>
      <c r="M384" s="663"/>
      <c r="N384" s="663"/>
      <c r="O384" s="663"/>
      <c r="P384" s="663"/>
      <c r="Q384" s="663"/>
      <c r="R384" s="663"/>
      <c r="S384" s="663"/>
      <c r="T384" s="663"/>
      <c r="U384" s="663"/>
      <c r="V384" s="663"/>
      <c r="W384" s="663"/>
      <c r="X384" s="665"/>
      <c r="Y384" s="663"/>
      <c r="Z384" s="663"/>
      <c r="AA384" s="663"/>
      <c r="AB384" s="663"/>
      <c r="AC384" s="663"/>
      <c r="AD384" s="663"/>
      <c r="AE384" s="663"/>
      <c r="AF384" s="663"/>
      <c r="AG384" s="663"/>
      <c r="AH384" s="663"/>
      <c r="AI384" s="663"/>
      <c r="AJ384" s="663"/>
      <c r="AK384" s="663"/>
      <c r="AL384" s="663"/>
      <c r="AM384" s="663"/>
      <c r="AN384" s="663"/>
      <c r="AO384" s="663"/>
      <c r="AP384" s="663"/>
      <c r="AQ384" s="663"/>
      <c r="AR384" s="663"/>
      <c r="AS384" s="826"/>
      <c r="AV384" s="1734"/>
    </row>
    <row r="385" spans="1:48" s="685" customFormat="1" ht="15" x14ac:dyDescent="0.2">
      <c r="A385" s="1204"/>
      <c r="B385" s="726"/>
      <c r="C385" s="1686"/>
      <c r="D385" s="1685"/>
      <c r="E385" s="1810"/>
      <c r="F385" s="1685"/>
      <c r="G385" s="663"/>
      <c r="H385" s="663"/>
      <c r="I385" s="663"/>
      <c r="J385" s="663"/>
      <c r="K385" s="663"/>
      <c r="L385" s="663"/>
      <c r="M385" s="663"/>
      <c r="N385" s="663"/>
      <c r="O385" s="663"/>
      <c r="P385" s="663"/>
      <c r="Q385" s="663"/>
      <c r="R385" s="663"/>
      <c r="S385" s="663"/>
      <c r="T385" s="663"/>
      <c r="U385" s="663"/>
      <c r="V385" s="663"/>
      <c r="W385" s="663"/>
      <c r="X385" s="665"/>
      <c r="Y385" s="663"/>
      <c r="Z385" s="663"/>
      <c r="AA385" s="663"/>
      <c r="AB385" s="663"/>
      <c r="AC385" s="663"/>
      <c r="AD385" s="663"/>
      <c r="AE385" s="663"/>
      <c r="AF385" s="663"/>
      <c r="AG385" s="663"/>
      <c r="AH385" s="663"/>
      <c r="AI385" s="663"/>
      <c r="AJ385" s="663"/>
      <c r="AK385" s="663"/>
      <c r="AL385" s="663"/>
      <c r="AM385" s="663"/>
      <c r="AN385" s="663"/>
      <c r="AO385" s="663"/>
      <c r="AP385" s="663"/>
      <c r="AQ385" s="663"/>
      <c r="AR385" s="663"/>
      <c r="AS385" s="826"/>
      <c r="AV385" s="1734"/>
    </row>
    <row r="386" spans="1:48" s="685" customFormat="1" ht="15" x14ac:dyDescent="0.2">
      <c r="A386" s="1204"/>
      <c r="B386" s="726"/>
      <c r="C386" s="1686"/>
      <c r="D386" s="1685"/>
      <c r="E386" s="1810"/>
      <c r="F386" s="1685"/>
      <c r="G386" s="663"/>
      <c r="H386" s="663"/>
      <c r="I386" s="663"/>
      <c r="J386" s="663"/>
      <c r="K386" s="663"/>
      <c r="L386" s="663"/>
      <c r="M386" s="663"/>
      <c r="N386" s="663"/>
      <c r="O386" s="663"/>
      <c r="P386" s="663"/>
      <c r="Q386" s="663"/>
      <c r="R386" s="663"/>
      <c r="S386" s="663"/>
      <c r="T386" s="663"/>
      <c r="U386" s="663"/>
      <c r="V386" s="663"/>
      <c r="W386" s="663"/>
      <c r="X386" s="665"/>
      <c r="Y386" s="663"/>
      <c r="Z386" s="663"/>
      <c r="AA386" s="663"/>
      <c r="AB386" s="663"/>
      <c r="AC386" s="663"/>
      <c r="AD386" s="663"/>
      <c r="AE386" s="663"/>
      <c r="AF386" s="663"/>
      <c r="AG386" s="663"/>
      <c r="AH386" s="663"/>
      <c r="AI386" s="663"/>
      <c r="AJ386" s="663"/>
      <c r="AK386" s="663"/>
      <c r="AL386" s="663"/>
      <c r="AM386" s="663"/>
      <c r="AN386" s="663"/>
      <c r="AO386" s="663"/>
      <c r="AP386" s="663"/>
      <c r="AQ386" s="663"/>
      <c r="AR386" s="663"/>
      <c r="AS386" s="826"/>
      <c r="AV386" s="1734"/>
    </row>
    <row r="387" spans="1:48" s="685" customFormat="1" ht="15" x14ac:dyDescent="0.2">
      <c r="A387" s="1204"/>
      <c r="B387" s="726"/>
      <c r="C387" s="1686"/>
      <c r="D387" s="1685"/>
      <c r="E387" s="1810"/>
      <c r="F387" s="1685"/>
      <c r="G387" s="663"/>
      <c r="H387" s="663"/>
      <c r="I387" s="663"/>
      <c r="J387" s="663"/>
      <c r="K387" s="663"/>
      <c r="L387" s="663"/>
      <c r="M387" s="663"/>
      <c r="N387" s="663"/>
      <c r="O387" s="663"/>
      <c r="P387" s="663"/>
      <c r="Q387" s="663"/>
      <c r="R387" s="663"/>
      <c r="S387" s="663"/>
      <c r="T387" s="663"/>
      <c r="U387" s="663"/>
      <c r="V387" s="663"/>
      <c r="W387" s="663"/>
      <c r="X387" s="665"/>
      <c r="Y387" s="663"/>
      <c r="Z387" s="663"/>
      <c r="AA387" s="663"/>
      <c r="AB387" s="663"/>
      <c r="AC387" s="663"/>
      <c r="AD387" s="663"/>
      <c r="AE387" s="663"/>
      <c r="AF387" s="663"/>
      <c r="AG387" s="663"/>
      <c r="AH387" s="663"/>
      <c r="AI387" s="663"/>
      <c r="AJ387" s="663"/>
      <c r="AK387" s="663"/>
      <c r="AL387" s="663"/>
      <c r="AM387" s="663"/>
      <c r="AN387" s="663"/>
      <c r="AO387" s="663"/>
      <c r="AP387" s="663"/>
      <c r="AQ387" s="663"/>
      <c r="AR387" s="663"/>
      <c r="AS387" s="826"/>
      <c r="AV387" s="1734"/>
    </row>
    <row r="388" spans="1:48" s="685" customFormat="1" ht="15" x14ac:dyDescent="0.2">
      <c r="A388" s="1204"/>
      <c r="B388" s="726"/>
      <c r="C388" s="1686"/>
      <c r="D388" s="1685"/>
      <c r="E388" s="1810"/>
      <c r="F388" s="1685"/>
      <c r="G388" s="663"/>
      <c r="H388" s="663"/>
      <c r="I388" s="663"/>
      <c r="J388" s="663"/>
      <c r="K388" s="663"/>
      <c r="L388" s="663"/>
      <c r="M388" s="663"/>
      <c r="N388" s="663"/>
      <c r="O388" s="663"/>
      <c r="P388" s="663"/>
      <c r="Q388" s="663"/>
      <c r="R388" s="663"/>
      <c r="S388" s="663"/>
      <c r="T388" s="663"/>
      <c r="U388" s="663"/>
      <c r="V388" s="663"/>
      <c r="W388" s="663"/>
      <c r="X388" s="665"/>
      <c r="Y388" s="663"/>
      <c r="Z388" s="663"/>
      <c r="AA388" s="663"/>
      <c r="AB388" s="663"/>
      <c r="AC388" s="663"/>
      <c r="AD388" s="663"/>
      <c r="AE388" s="663"/>
      <c r="AF388" s="663"/>
      <c r="AG388" s="663"/>
      <c r="AH388" s="663"/>
      <c r="AI388" s="663"/>
      <c r="AJ388" s="663"/>
      <c r="AK388" s="663"/>
      <c r="AL388" s="663"/>
      <c r="AM388" s="663"/>
      <c r="AN388" s="663"/>
      <c r="AO388" s="663"/>
      <c r="AP388" s="663"/>
      <c r="AQ388" s="663"/>
      <c r="AR388" s="663"/>
      <c r="AS388" s="826"/>
      <c r="AV388" s="1734"/>
    </row>
    <row r="389" spans="1:48" ht="15" x14ac:dyDescent="0.2">
      <c r="A389" s="1204"/>
      <c r="B389" s="726"/>
      <c r="C389" s="1686"/>
      <c r="D389" s="1685"/>
      <c r="E389" s="1810"/>
      <c r="F389" s="1685"/>
    </row>
    <row r="390" spans="1:48" ht="15" x14ac:dyDescent="0.2">
      <c r="A390" s="1204"/>
      <c r="B390" s="726"/>
      <c r="C390" s="1686"/>
      <c r="D390" s="1685"/>
      <c r="E390" s="1810"/>
      <c r="F390" s="1685"/>
    </row>
    <row r="391" spans="1:48" ht="15" x14ac:dyDescent="0.2">
      <c r="A391" s="1204"/>
      <c r="B391" s="726"/>
      <c r="C391" s="1686"/>
      <c r="D391" s="1685"/>
      <c r="E391" s="1810"/>
      <c r="F391" s="1685"/>
    </row>
    <row r="392" spans="1:48" ht="15" x14ac:dyDescent="0.2">
      <c r="A392" s="1204"/>
      <c r="B392" s="726"/>
      <c r="C392" s="1686"/>
      <c r="D392" s="1685"/>
      <c r="E392" s="1810"/>
      <c r="F392" s="1685"/>
    </row>
    <row r="393" spans="1:48" ht="15" x14ac:dyDescent="0.2">
      <c r="A393" s="180"/>
      <c r="B393" s="726"/>
      <c r="C393" s="1686"/>
      <c r="D393" s="1685"/>
      <c r="E393" s="1810"/>
      <c r="F393" s="1685"/>
    </row>
    <row r="394" spans="1:48" ht="15" x14ac:dyDescent="0.2">
      <c r="A394" s="180"/>
      <c r="B394" s="726"/>
      <c r="C394" s="1686"/>
      <c r="D394" s="1685"/>
      <c r="E394" s="1810"/>
      <c r="F394" s="1685"/>
    </row>
    <row r="395" spans="1:48" ht="15" x14ac:dyDescent="0.2">
      <c r="A395" s="789"/>
      <c r="B395" s="726"/>
      <c r="C395" s="1686"/>
      <c r="D395" s="1685"/>
      <c r="E395" s="1810"/>
      <c r="F395" s="1685"/>
    </row>
    <row r="396" spans="1:48" ht="15" x14ac:dyDescent="0.2">
      <c r="A396" s="726"/>
      <c r="B396" s="726"/>
      <c r="C396" s="1686"/>
      <c r="D396" s="1685"/>
      <c r="E396" s="1810"/>
      <c r="F396" s="1685"/>
    </row>
    <row r="397" spans="1:48" ht="15" x14ac:dyDescent="0.2">
      <c r="A397" s="726"/>
      <c r="B397" s="726"/>
      <c r="C397" s="1686"/>
      <c r="D397" s="1685"/>
      <c r="E397" s="1810"/>
      <c r="F397" s="1685"/>
    </row>
    <row r="398" spans="1:48" ht="15" x14ac:dyDescent="0.2">
      <c r="A398" s="726"/>
      <c r="B398" s="726"/>
      <c r="C398" s="1686"/>
      <c r="D398" s="1685"/>
      <c r="E398" s="1810"/>
      <c r="F398" s="1685"/>
    </row>
    <row r="399" spans="1:48" ht="15" x14ac:dyDescent="0.2">
      <c r="A399" s="1813"/>
      <c r="B399" s="726"/>
      <c r="C399" s="1686"/>
      <c r="D399" s="1685"/>
      <c r="E399" s="1810"/>
      <c r="F399" s="1685"/>
    </row>
    <row r="400" spans="1:48" ht="15" x14ac:dyDescent="0.2">
      <c r="A400" s="1174"/>
      <c r="B400" s="726"/>
      <c r="C400" s="1686"/>
      <c r="D400" s="1685"/>
      <c r="E400" s="1810"/>
      <c r="F400" s="1685"/>
    </row>
    <row r="401" spans="1:6" ht="15" x14ac:dyDescent="0.2">
      <c r="A401" s="1174"/>
      <c r="B401" s="726"/>
      <c r="C401" s="1686"/>
      <c r="D401" s="1685"/>
      <c r="E401" s="1810"/>
      <c r="F401" s="1685"/>
    </row>
    <row r="402" spans="1:6" ht="15" x14ac:dyDescent="0.2">
      <c r="A402" s="1174"/>
      <c r="B402" s="726"/>
      <c r="C402" s="1686"/>
      <c r="D402" s="1685"/>
      <c r="E402" s="1810"/>
      <c r="F402" s="1685"/>
    </row>
    <row r="403" spans="1:6" ht="15" x14ac:dyDescent="0.2">
      <c r="A403" s="1174"/>
      <c r="B403" s="726"/>
      <c r="C403" s="1686"/>
      <c r="D403" s="1685"/>
      <c r="E403" s="1810"/>
      <c r="F403" s="1685"/>
    </row>
    <row r="404" spans="1:6" ht="15" x14ac:dyDescent="0.2">
      <c r="A404" s="1174"/>
      <c r="B404" s="726"/>
      <c r="C404" s="1686"/>
      <c r="D404" s="1685"/>
      <c r="E404" s="1810"/>
      <c r="F404" s="1685"/>
    </row>
    <row r="405" spans="1:6" ht="15" x14ac:dyDescent="0.2">
      <c r="A405" s="1174"/>
      <c r="B405" s="726"/>
      <c r="C405" s="1686"/>
      <c r="D405" s="1685"/>
      <c r="E405" s="1810"/>
      <c r="F405" s="1685"/>
    </row>
    <row r="406" spans="1:6" ht="15" x14ac:dyDescent="0.2">
      <c r="A406" s="1174"/>
      <c r="B406" s="726"/>
      <c r="C406" s="1686"/>
      <c r="D406" s="1685"/>
      <c r="E406" s="1810"/>
      <c r="F406" s="1685"/>
    </row>
    <row r="407" spans="1:6" ht="15" x14ac:dyDescent="0.2">
      <c r="A407" s="1174"/>
      <c r="B407" s="726"/>
      <c r="C407" s="1686"/>
      <c r="D407" s="1685"/>
      <c r="E407" s="1810"/>
      <c r="F407" s="1685"/>
    </row>
    <row r="408" spans="1:6" ht="15" x14ac:dyDescent="0.2">
      <c r="A408" s="1177"/>
      <c r="B408" s="726"/>
      <c r="C408" s="1686"/>
      <c r="D408" s="1685"/>
      <c r="E408" s="1810"/>
      <c r="F408" s="1685"/>
    </row>
    <row r="409" spans="1:6" ht="15" x14ac:dyDescent="0.2">
      <c r="A409" s="1177"/>
      <c r="B409" s="726"/>
      <c r="C409" s="1686"/>
      <c r="D409" s="1685"/>
      <c r="E409" s="1810"/>
      <c r="F409" s="1685"/>
    </row>
    <row r="410" spans="1:6" ht="15" x14ac:dyDescent="0.2">
      <c r="A410" s="1177"/>
      <c r="B410" s="726"/>
      <c r="C410" s="1686"/>
      <c r="D410" s="1685"/>
      <c r="E410" s="1810"/>
      <c r="F410" s="1685"/>
    </row>
    <row r="411" spans="1:6" ht="15" x14ac:dyDescent="0.2">
      <c r="A411" s="1813"/>
      <c r="B411" s="726"/>
      <c r="C411" s="1686"/>
      <c r="D411" s="1685"/>
      <c r="E411" s="1810"/>
      <c r="F411" s="1685"/>
    </row>
    <row r="412" spans="1:6" ht="15" x14ac:dyDescent="0.2">
      <c r="A412" s="1174"/>
      <c r="B412" s="726"/>
      <c r="C412" s="1686"/>
      <c r="D412" s="1685"/>
      <c r="E412" s="1810"/>
      <c r="F412" s="1685"/>
    </row>
    <row r="413" spans="1:6" ht="15" x14ac:dyDescent="0.2">
      <c r="A413" s="1174"/>
      <c r="B413" s="726"/>
      <c r="C413" s="1686"/>
      <c r="D413" s="1685"/>
      <c r="E413" s="1810"/>
      <c r="F413" s="1685"/>
    </row>
    <row r="414" spans="1:6" ht="15" x14ac:dyDescent="0.2">
      <c r="A414" s="1174"/>
      <c r="B414" s="726"/>
      <c r="C414" s="1686"/>
      <c r="D414" s="1685"/>
      <c r="E414" s="1810"/>
      <c r="F414" s="1685"/>
    </row>
    <row r="415" spans="1:6" ht="15" x14ac:dyDescent="0.2">
      <c r="A415" s="1174"/>
      <c r="B415" s="726"/>
      <c r="C415" s="1686"/>
      <c r="D415" s="1685"/>
      <c r="E415" s="1810"/>
      <c r="F415" s="1685"/>
    </row>
    <row r="416" spans="1:6" ht="15" x14ac:dyDescent="0.2">
      <c r="A416" s="1174"/>
      <c r="B416" s="726"/>
      <c r="C416" s="1686"/>
      <c r="D416" s="1685"/>
      <c r="E416" s="1810"/>
      <c r="F416" s="1685"/>
    </row>
    <row r="417" spans="1:6" ht="15" x14ac:dyDescent="0.2">
      <c r="A417" s="1174"/>
      <c r="B417" s="726"/>
      <c r="C417" s="1686"/>
      <c r="D417" s="1685"/>
      <c r="E417" s="1810"/>
      <c r="F417" s="1685"/>
    </row>
    <row r="418" spans="1:6" ht="15" x14ac:dyDescent="0.2">
      <c r="A418" s="1174"/>
      <c r="B418" s="726"/>
      <c r="C418" s="1686"/>
      <c r="D418" s="1685"/>
      <c r="E418" s="1810"/>
      <c r="F418" s="1685"/>
    </row>
    <row r="419" spans="1:6" ht="15" x14ac:dyDescent="0.2">
      <c r="A419" s="1174"/>
      <c r="B419" s="726"/>
      <c r="C419" s="1686"/>
      <c r="D419" s="1685"/>
      <c r="E419" s="1810"/>
      <c r="F419" s="1685"/>
    </row>
    <row r="420" spans="1:6" ht="15" x14ac:dyDescent="0.2">
      <c r="A420" s="1174"/>
      <c r="B420" s="726"/>
      <c r="C420" s="1686"/>
      <c r="D420" s="1685"/>
      <c r="E420" s="1810"/>
      <c r="F420" s="1685"/>
    </row>
    <row r="421" spans="1:6" ht="15" x14ac:dyDescent="0.2">
      <c r="A421" s="1174"/>
      <c r="B421" s="726"/>
      <c r="C421" s="1686"/>
      <c r="D421" s="1685"/>
      <c r="E421" s="1810"/>
      <c r="F421" s="1685"/>
    </row>
    <row r="422" spans="1:6" ht="15" x14ac:dyDescent="0.2">
      <c r="A422" s="1174"/>
      <c r="B422" s="726"/>
      <c r="C422" s="1686"/>
      <c r="D422" s="1685"/>
      <c r="E422" s="1810"/>
      <c r="F422" s="1685"/>
    </row>
    <row r="423" spans="1:6" ht="15" x14ac:dyDescent="0.2">
      <c r="A423" s="1174"/>
      <c r="B423" s="726"/>
      <c r="C423" s="1686"/>
      <c r="D423" s="1685"/>
      <c r="E423" s="1810"/>
      <c r="F423" s="1685"/>
    </row>
    <row r="424" spans="1:6" ht="15" x14ac:dyDescent="0.2">
      <c r="A424" s="1174"/>
      <c r="B424" s="726"/>
      <c r="C424" s="1686"/>
      <c r="D424" s="1685"/>
      <c r="E424" s="1810"/>
      <c r="F424" s="1685"/>
    </row>
    <row r="425" spans="1:6" ht="15" x14ac:dyDescent="0.2">
      <c r="A425" s="1174"/>
      <c r="B425" s="726"/>
      <c r="C425" s="1686"/>
      <c r="D425" s="1685"/>
      <c r="E425" s="1810"/>
      <c r="F425" s="1685"/>
    </row>
    <row r="426" spans="1:6" ht="15" x14ac:dyDescent="0.2">
      <c r="A426" s="1174"/>
      <c r="B426" s="726"/>
      <c r="C426" s="1686"/>
      <c r="D426" s="1685"/>
      <c r="E426" s="1810"/>
      <c r="F426" s="1685"/>
    </row>
    <row r="427" spans="1:6" ht="15" x14ac:dyDescent="0.2">
      <c r="A427" s="1174"/>
      <c r="B427" s="726"/>
      <c r="C427" s="1686"/>
      <c r="D427" s="1685"/>
      <c r="E427" s="1810"/>
      <c r="F427" s="1685"/>
    </row>
    <row r="428" spans="1:6" ht="15" x14ac:dyDescent="0.2">
      <c r="A428" s="1174"/>
      <c r="B428" s="726"/>
      <c r="C428" s="1686"/>
      <c r="D428" s="1685"/>
      <c r="E428" s="1810"/>
      <c r="F428" s="1685"/>
    </row>
    <row r="429" spans="1:6" ht="15" x14ac:dyDescent="0.2">
      <c r="A429" s="1174"/>
      <c r="B429" s="726"/>
      <c r="C429" s="1686"/>
      <c r="D429" s="1685"/>
      <c r="E429" s="1810"/>
      <c r="F429" s="1685"/>
    </row>
    <row r="430" spans="1:6" ht="15" x14ac:dyDescent="0.2">
      <c r="A430" s="1174"/>
      <c r="B430" s="726"/>
      <c r="C430" s="1686"/>
      <c r="D430" s="1685"/>
      <c r="E430" s="1810"/>
      <c r="F430" s="1685"/>
    </row>
    <row r="431" spans="1:6" ht="15" x14ac:dyDescent="0.2">
      <c r="A431" s="1174"/>
      <c r="B431" s="726"/>
      <c r="C431" s="1686"/>
      <c r="D431" s="1685"/>
      <c r="E431" s="1810"/>
      <c r="F431" s="1685"/>
    </row>
    <row r="432" spans="1:6" ht="15" x14ac:dyDescent="0.2">
      <c r="A432" s="1174"/>
      <c r="B432" s="726"/>
      <c r="C432" s="1686"/>
      <c r="D432" s="1685"/>
      <c r="E432" s="1810"/>
      <c r="F432" s="1685"/>
    </row>
    <row r="433" spans="1:6" ht="15" x14ac:dyDescent="0.2">
      <c r="A433" s="1174"/>
      <c r="B433" s="726"/>
      <c r="C433" s="1686"/>
      <c r="D433" s="1685"/>
      <c r="E433" s="1810"/>
      <c r="F433" s="1685"/>
    </row>
    <row r="434" spans="1:6" ht="15" x14ac:dyDescent="0.2">
      <c r="A434" s="1174"/>
      <c r="B434" s="726"/>
      <c r="C434" s="1686"/>
      <c r="D434" s="1685"/>
      <c r="E434" s="1810"/>
      <c r="F434" s="1685"/>
    </row>
    <row r="435" spans="1:6" ht="15" x14ac:dyDescent="0.2">
      <c r="A435" s="1174"/>
      <c r="B435" s="726"/>
      <c r="C435" s="1686"/>
      <c r="D435" s="1685"/>
      <c r="E435" s="1810"/>
      <c r="F435" s="1685"/>
    </row>
    <row r="436" spans="1:6" ht="15" x14ac:dyDescent="0.2">
      <c r="A436" s="1174"/>
      <c r="B436" s="726"/>
      <c r="C436" s="1686"/>
      <c r="D436" s="1685"/>
      <c r="E436" s="1810"/>
      <c r="F436" s="1685"/>
    </row>
    <row r="437" spans="1:6" ht="15" x14ac:dyDescent="0.2">
      <c r="A437" s="1174"/>
      <c r="B437" s="726"/>
      <c r="C437" s="1686"/>
      <c r="D437" s="1685"/>
      <c r="E437" s="1810"/>
      <c r="F437" s="1685"/>
    </row>
    <row r="438" spans="1:6" ht="15" x14ac:dyDescent="0.2">
      <c r="A438" s="1174"/>
      <c r="B438" s="726"/>
      <c r="C438" s="1686"/>
      <c r="D438" s="1685"/>
      <c r="E438" s="1810"/>
      <c r="F438" s="1685"/>
    </row>
    <row r="439" spans="1:6" ht="15" x14ac:dyDescent="0.2">
      <c r="A439" s="1174"/>
      <c r="B439" s="726"/>
      <c r="C439" s="1686"/>
      <c r="D439" s="1685"/>
      <c r="E439" s="1810"/>
      <c r="F439" s="1685"/>
    </row>
    <row r="440" spans="1:6" ht="15" x14ac:dyDescent="0.2">
      <c r="A440" s="1174"/>
      <c r="B440" s="726"/>
      <c r="C440" s="1686"/>
      <c r="D440" s="1685"/>
      <c r="E440" s="1810"/>
      <c r="F440" s="1685"/>
    </row>
    <row r="441" spans="1:6" ht="15" x14ac:dyDescent="0.2">
      <c r="A441" s="1174"/>
      <c r="B441" s="726"/>
      <c r="C441" s="1686"/>
      <c r="D441" s="1685"/>
      <c r="E441" s="1810"/>
      <c r="F441" s="1685"/>
    </row>
    <row r="442" spans="1:6" ht="15" x14ac:dyDescent="0.2">
      <c r="A442" s="1174"/>
      <c r="B442" s="726"/>
      <c r="C442" s="1686"/>
      <c r="D442" s="1685"/>
      <c r="E442" s="1810"/>
      <c r="F442" s="1685"/>
    </row>
    <row r="443" spans="1:6" ht="15" x14ac:dyDescent="0.2">
      <c r="A443" s="1174"/>
      <c r="B443" s="726"/>
      <c r="C443" s="1686"/>
      <c r="D443" s="1685"/>
      <c r="E443" s="1810"/>
      <c r="F443" s="1685"/>
    </row>
    <row r="444" spans="1:6" ht="15" x14ac:dyDescent="0.2">
      <c r="A444" s="1174"/>
      <c r="B444" s="726"/>
      <c r="C444" s="1686"/>
      <c r="D444" s="1685"/>
      <c r="E444" s="1810"/>
      <c r="F444" s="1685"/>
    </row>
    <row r="445" spans="1:6" ht="15" x14ac:dyDescent="0.2">
      <c r="A445" s="1174"/>
      <c r="B445" s="726"/>
      <c r="C445" s="1686"/>
      <c r="D445" s="1685"/>
      <c r="E445" s="1810"/>
      <c r="F445" s="1685"/>
    </row>
    <row r="446" spans="1:6" ht="15" x14ac:dyDescent="0.2">
      <c r="A446" s="1174"/>
      <c r="B446" s="726"/>
      <c r="C446" s="1686"/>
      <c r="D446" s="1685"/>
      <c r="E446" s="1810"/>
      <c r="F446" s="1685"/>
    </row>
    <row r="447" spans="1:6" ht="15" x14ac:dyDescent="0.2">
      <c r="A447" s="1174"/>
      <c r="B447" s="726"/>
      <c r="C447" s="1686"/>
      <c r="D447" s="1685"/>
      <c r="E447" s="1810"/>
      <c r="F447" s="1685"/>
    </row>
    <row r="448" spans="1:6" ht="15" x14ac:dyDescent="0.2">
      <c r="A448" s="1174"/>
      <c r="B448" s="726"/>
      <c r="C448" s="1686"/>
      <c r="D448" s="1685"/>
      <c r="E448" s="1810"/>
      <c r="F448" s="1685"/>
    </row>
    <row r="449" spans="1:6" ht="15" x14ac:dyDescent="0.2">
      <c r="A449" s="1174"/>
      <c r="B449" s="726"/>
      <c r="C449" s="1686"/>
      <c r="D449" s="1685"/>
      <c r="E449" s="1810"/>
      <c r="F449" s="1685"/>
    </row>
    <row r="450" spans="1:6" ht="15" x14ac:dyDescent="0.2">
      <c r="A450" s="1174"/>
      <c r="B450" s="726"/>
      <c r="C450" s="1686"/>
      <c r="D450" s="1685"/>
      <c r="E450" s="1810"/>
      <c r="F450" s="1685"/>
    </row>
    <row r="451" spans="1:6" ht="15" x14ac:dyDescent="0.2">
      <c r="A451" s="1174"/>
      <c r="B451" s="726"/>
      <c r="C451" s="1686"/>
      <c r="D451" s="1685"/>
      <c r="E451" s="1810"/>
      <c r="F451" s="1685"/>
    </row>
    <row r="452" spans="1:6" ht="12.75" x14ac:dyDescent="0.2">
      <c r="A452" s="1174"/>
      <c r="B452" s="726"/>
      <c r="C452" s="1814"/>
      <c r="D452" s="629"/>
      <c r="E452" s="629"/>
      <c r="F452" s="629"/>
    </row>
    <row r="453" spans="1:6" ht="12.75" x14ac:dyDescent="0.2">
      <c r="A453" s="1174"/>
      <c r="B453" s="726"/>
      <c r="C453" s="1814"/>
      <c r="D453" s="629"/>
      <c r="E453" s="629"/>
      <c r="F453" s="629"/>
    </row>
    <row r="454" spans="1:6" ht="12.75" x14ac:dyDescent="0.2">
      <c r="A454" s="1174"/>
      <c r="B454" s="726"/>
      <c r="C454" s="1814"/>
      <c r="D454" s="629"/>
      <c r="E454" s="629"/>
      <c r="F454" s="629"/>
    </row>
    <row r="455" spans="1:6" ht="12.75" x14ac:dyDescent="0.2">
      <c r="A455" s="1177"/>
      <c r="B455" s="726"/>
      <c r="C455" s="1814"/>
      <c r="D455" s="629"/>
      <c r="E455" s="629"/>
      <c r="F455" s="629"/>
    </row>
    <row r="456" spans="1:6" ht="12.75" x14ac:dyDescent="0.2">
      <c r="A456" s="1177"/>
      <c r="B456" s="726"/>
      <c r="C456" s="1814"/>
      <c r="D456" s="629"/>
      <c r="E456" s="629"/>
      <c r="F456" s="629"/>
    </row>
    <row r="457" spans="1:6" ht="12.75" x14ac:dyDescent="0.2">
      <c r="A457" s="1177"/>
      <c r="B457" s="726"/>
      <c r="C457" s="1814"/>
      <c r="D457" s="629"/>
      <c r="E457" s="629"/>
      <c r="F457" s="629"/>
    </row>
    <row r="458" spans="1:6" ht="12.75" x14ac:dyDescent="0.2">
      <c r="A458" s="1177"/>
      <c r="B458" s="726"/>
      <c r="C458" s="1814"/>
      <c r="D458" s="629"/>
      <c r="E458" s="629"/>
      <c r="F458" s="629"/>
    </row>
    <row r="459" spans="1:6" ht="12.75" x14ac:dyDescent="0.2">
      <c r="A459" s="1177"/>
      <c r="B459" s="726"/>
      <c r="C459" s="1814"/>
      <c r="D459" s="629"/>
      <c r="E459" s="629"/>
      <c r="F459" s="629"/>
    </row>
    <row r="460" spans="1:6" ht="12.75" x14ac:dyDescent="0.2">
      <c r="A460" s="1177"/>
      <c r="B460" s="726"/>
      <c r="C460" s="1814"/>
      <c r="D460" s="629"/>
      <c r="E460" s="629"/>
      <c r="F460" s="629"/>
    </row>
    <row r="461" spans="1:6" ht="12.75" x14ac:dyDescent="0.2">
      <c r="A461" s="1177"/>
      <c r="B461" s="726"/>
      <c r="C461" s="1814"/>
      <c r="D461" s="629"/>
      <c r="E461" s="629"/>
      <c r="F461" s="629"/>
    </row>
    <row r="462" spans="1:6" ht="12.75" x14ac:dyDescent="0.2">
      <c r="A462" s="1177"/>
      <c r="B462" s="726"/>
      <c r="C462" s="1814"/>
      <c r="D462" s="629"/>
      <c r="E462" s="629"/>
      <c r="F462" s="629"/>
    </row>
    <row r="463" spans="1:6" ht="12.75" x14ac:dyDescent="0.2">
      <c r="A463" s="1177"/>
      <c r="B463" s="726"/>
      <c r="C463" s="1814"/>
      <c r="D463" s="629"/>
      <c r="E463" s="629"/>
      <c r="F463" s="629"/>
    </row>
    <row r="464" spans="1:6" ht="12.75" x14ac:dyDescent="0.2">
      <c r="A464" s="1177"/>
      <c r="B464" s="726"/>
      <c r="C464" s="1814"/>
      <c r="D464" s="629"/>
      <c r="E464" s="629"/>
      <c r="F464" s="629"/>
    </row>
    <row r="465" spans="1:6" ht="12.75" x14ac:dyDescent="0.2">
      <c r="A465" s="1177"/>
      <c r="B465" s="726"/>
      <c r="C465" s="1814"/>
      <c r="D465" s="629"/>
      <c r="E465" s="629"/>
      <c r="F465" s="629"/>
    </row>
    <row r="466" spans="1:6" ht="12.75" x14ac:dyDescent="0.2">
      <c r="A466" s="1177"/>
      <c r="B466" s="726"/>
      <c r="C466" s="1814"/>
      <c r="D466" s="629"/>
      <c r="E466" s="629"/>
      <c r="F466" s="629"/>
    </row>
    <row r="467" spans="1:6" ht="12.75" x14ac:dyDescent="0.2">
      <c r="A467" s="1177"/>
      <c r="B467" s="726"/>
      <c r="C467" s="1814"/>
      <c r="D467" s="629"/>
      <c r="E467" s="629"/>
      <c r="F467" s="629"/>
    </row>
    <row r="468" spans="1:6" ht="12.75" x14ac:dyDescent="0.2">
      <c r="A468" s="1177"/>
      <c r="B468" s="726"/>
      <c r="C468" s="1814"/>
      <c r="D468" s="629"/>
      <c r="E468" s="629"/>
      <c r="F468" s="629"/>
    </row>
    <row r="469" spans="1:6" ht="12.75" x14ac:dyDescent="0.2">
      <c r="A469" s="1177"/>
      <c r="B469" s="726"/>
      <c r="C469" s="1814"/>
      <c r="D469" s="629"/>
      <c r="E469" s="629"/>
      <c r="F469" s="629"/>
    </row>
    <row r="470" spans="1:6" ht="12.75" x14ac:dyDescent="0.2">
      <c r="A470" s="1177"/>
      <c r="B470" s="726"/>
      <c r="C470" s="1814"/>
      <c r="D470" s="629"/>
      <c r="E470" s="629"/>
      <c r="F470" s="629"/>
    </row>
    <row r="471" spans="1:6" ht="12.75" x14ac:dyDescent="0.2">
      <c r="A471" s="1177"/>
      <c r="B471" s="726"/>
      <c r="C471" s="1814"/>
      <c r="D471" s="629"/>
      <c r="E471" s="629"/>
      <c r="F471" s="629"/>
    </row>
    <row r="472" spans="1:6" ht="12.75" x14ac:dyDescent="0.2">
      <c r="A472" s="1177"/>
      <c r="B472" s="726"/>
      <c r="C472" s="1814"/>
      <c r="D472" s="629"/>
      <c r="E472" s="629"/>
      <c r="F472" s="629"/>
    </row>
    <row r="473" spans="1:6" ht="12.75" x14ac:dyDescent="0.2">
      <c r="A473" s="1177"/>
      <c r="B473" s="726"/>
      <c r="C473" s="1814"/>
      <c r="D473" s="629"/>
      <c r="E473" s="629"/>
      <c r="F473" s="629"/>
    </row>
    <row r="474" spans="1:6" ht="12.75" x14ac:dyDescent="0.2">
      <c r="A474" s="1177"/>
      <c r="B474" s="726"/>
      <c r="C474" s="1814"/>
      <c r="D474" s="629"/>
      <c r="E474" s="629"/>
      <c r="F474" s="629"/>
    </row>
    <row r="475" spans="1:6" ht="12.75" x14ac:dyDescent="0.2">
      <c r="A475" s="1177"/>
      <c r="B475" s="726"/>
      <c r="C475" s="1814"/>
      <c r="D475" s="629"/>
      <c r="E475" s="629"/>
      <c r="F475" s="629"/>
    </row>
    <row r="476" spans="1:6" ht="12.75" x14ac:dyDescent="0.2">
      <c r="A476" s="1177"/>
      <c r="B476" s="726"/>
      <c r="C476" s="1814"/>
      <c r="D476" s="629"/>
      <c r="E476" s="629"/>
      <c r="F476" s="629"/>
    </row>
    <row r="477" spans="1:6" ht="12.75" x14ac:dyDescent="0.2">
      <c r="A477" s="1177"/>
      <c r="B477" s="726"/>
      <c r="C477" s="1814"/>
      <c r="D477" s="629"/>
      <c r="E477" s="629"/>
      <c r="F477" s="629"/>
    </row>
    <row r="478" spans="1:6" ht="12.75" x14ac:dyDescent="0.2">
      <c r="A478" s="1177"/>
      <c r="B478" s="726"/>
      <c r="C478" s="1814"/>
      <c r="D478" s="629"/>
      <c r="E478" s="629"/>
      <c r="F478" s="629"/>
    </row>
    <row r="479" spans="1:6" ht="12.75" x14ac:dyDescent="0.2">
      <c r="A479" s="1177"/>
      <c r="B479" s="726"/>
      <c r="C479" s="1814"/>
      <c r="D479" s="629"/>
      <c r="E479" s="629"/>
      <c r="F479" s="629"/>
    </row>
    <row r="480" spans="1:6" ht="12.75" x14ac:dyDescent="0.2">
      <c r="A480" s="1177"/>
      <c r="B480" s="726"/>
      <c r="C480" s="1814"/>
      <c r="D480" s="629"/>
      <c r="E480" s="629"/>
      <c r="F480" s="629"/>
    </row>
    <row r="481" spans="1:6" ht="12.75" x14ac:dyDescent="0.2">
      <c r="A481" s="1177"/>
      <c r="B481" s="726"/>
      <c r="C481" s="1814"/>
      <c r="D481" s="629"/>
      <c r="E481" s="629"/>
      <c r="F481" s="629"/>
    </row>
    <row r="482" spans="1:6" ht="12.75" x14ac:dyDescent="0.2">
      <c r="A482" s="1177"/>
      <c r="B482" s="726"/>
      <c r="C482" s="1814"/>
      <c r="D482" s="629"/>
      <c r="E482" s="629"/>
      <c r="F482" s="629"/>
    </row>
    <row r="483" spans="1:6" ht="12.75" x14ac:dyDescent="0.2">
      <c r="A483" s="1177"/>
      <c r="B483" s="726"/>
      <c r="C483" s="1814"/>
      <c r="D483" s="629"/>
      <c r="E483" s="629"/>
      <c r="F483" s="629"/>
    </row>
    <row r="484" spans="1:6" ht="12.75" x14ac:dyDescent="0.2">
      <c r="A484" s="1177"/>
      <c r="B484" s="726"/>
      <c r="C484" s="1814"/>
      <c r="D484" s="629"/>
      <c r="E484" s="629"/>
      <c r="F484" s="629"/>
    </row>
    <row r="485" spans="1:6" x14ac:dyDescent="0.2">
      <c r="A485" s="117"/>
      <c r="B485" s="630"/>
      <c r="C485" s="1814"/>
      <c r="D485" s="629"/>
      <c r="E485" s="629"/>
      <c r="F485" s="629"/>
    </row>
    <row r="486" spans="1:6" x14ac:dyDescent="0.2">
      <c r="A486" s="117"/>
      <c r="B486" s="630"/>
      <c r="C486" s="1814"/>
      <c r="D486" s="629"/>
      <c r="E486" s="629"/>
      <c r="F486" s="629"/>
    </row>
    <row r="487" spans="1:6" x14ac:dyDescent="0.2">
      <c r="A487" s="117"/>
      <c r="B487" s="630"/>
      <c r="C487" s="1814"/>
      <c r="D487" s="629"/>
      <c r="E487" s="629"/>
      <c r="F487" s="629"/>
    </row>
    <row r="488" spans="1:6" x14ac:dyDescent="0.2">
      <c r="A488" s="117"/>
      <c r="B488" s="630"/>
      <c r="C488" s="1814"/>
      <c r="D488" s="629"/>
      <c r="E488" s="629"/>
      <c r="F488" s="629"/>
    </row>
    <row r="489" spans="1:6" x14ac:dyDescent="0.2">
      <c r="A489" s="117"/>
      <c r="B489" s="630"/>
      <c r="C489" s="1814"/>
      <c r="D489" s="629"/>
      <c r="E489" s="629"/>
      <c r="F489" s="629"/>
    </row>
    <row r="490" spans="1:6" x14ac:dyDescent="0.2">
      <c r="A490" s="117"/>
      <c r="B490" s="630"/>
      <c r="C490" s="1814"/>
      <c r="D490" s="629"/>
      <c r="E490" s="629"/>
      <c r="F490" s="629"/>
    </row>
    <row r="491" spans="1:6" x14ac:dyDescent="0.2">
      <c r="A491" s="117"/>
      <c r="B491" s="630"/>
      <c r="C491" s="1814"/>
      <c r="D491" s="629"/>
      <c r="E491" s="629"/>
      <c r="F491" s="629"/>
    </row>
    <row r="492" spans="1:6" x14ac:dyDescent="0.2">
      <c r="A492" s="117"/>
      <c r="B492" s="630"/>
      <c r="C492" s="1814"/>
      <c r="D492" s="629"/>
      <c r="E492" s="629"/>
      <c r="F492" s="629"/>
    </row>
    <row r="493" spans="1:6" x14ac:dyDescent="0.2">
      <c r="A493" s="117"/>
      <c r="B493" s="630"/>
      <c r="C493" s="1814"/>
      <c r="D493" s="629"/>
      <c r="E493" s="629"/>
      <c r="F493" s="629"/>
    </row>
    <row r="494" spans="1:6" x14ac:dyDescent="0.2">
      <c r="A494" s="117"/>
      <c r="B494" s="630"/>
      <c r="C494" s="1814"/>
      <c r="D494" s="629"/>
      <c r="E494" s="629"/>
      <c r="F494" s="629"/>
    </row>
    <row r="495" spans="1:6" x14ac:dyDescent="0.2">
      <c r="A495" s="117"/>
      <c r="B495" s="630"/>
      <c r="C495" s="1814"/>
      <c r="D495" s="629"/>
      <c r="E495" s="629"/>
      <c r="F495" s="629"/>
    </row>
    <row r="496" spans="1:6" x14ac:dyDescent="0.2">
      <c r="A496" s="117"/>
      <c r="B496" s="630"/>
      <c r="C496" s="1814"/>
      <c r="D496" s="629"/>
      <c r="E496" s="629"/>
      <c r="F496" s="629"/>
    </row>
    <row r="497" spans="1:6" x14ac:dyDescent="0.2">
      <c r="A497" s="117"/>
      <c r="B497" s="630"/>
      <c r="C497" s="1814"/>
      <c r="D497" s="629"/>
      <c r="E497" s="629"/>
      <c r="F497" s="629"/>
    </row>
    <row r="498" spans="1:6" x14ac:dyDescent="0.2">
      <c r="A498" s="117"/>
      <c r="B498" s="630"/>
      <c r="C498" s="1814"/>
      <c r="D498" s="629"/>
      <c r="E498" s="629"/>
      <c r="F498" s="629"/>
    </row>
    <row r="499" spans="1:6" x14ac:dyDescent="0.2">
      <c r="A499" s="117"/>
      <c r="B499" s="630"/>
      <c r="C499" s="1814"/>
      <c r="D499" s="629"/>
      <c r="E499" s="629"/>
      <c r="F499" s="629"/>
    </row>
    <row r="500" spans="1:6" x14ac:dyDescent="0.2">
      <c r="A500" s="117"/>
      <c r="B500" s="630"/>
      <c r="C500" s="1814"/>
      <c r="D500" s="629"/>
      <c r="E500" s="629"/>
      <c r="F500" s="629"/>
    </row>
    <row r="501" spans="1:6" x14ac:dyDescent="0.2">
      <c r="A501" s="117"/>
      <c r="B501" s="630"/>
      <c r="C501" s="1814"/>
      <c r="D501" s="629"/>
      <c r="E501" s="629"/>
      <c r="F501" s="629"/>
    </row>
    <row r="502" spans="1:6" x14ac:dyDescent="0.2">
      <c r="A502" s="117"/>
      <c r="B502" s="630"/>
      <c r="C502" s="1814"/>
      <c r="D502" s="629"/>
      <c r="E502" s="629"/>
      <c r="F502" s="629"/>
    </row>
    <row r="503" spans="1:6" x14ac:dyDescent="0.2">
      <c r="A503" s="117"/>
      <c r="B503" s="630"/>
      <c r="C503" s="1814"/>
      <c r="D503" s="629"/>
      <c r="E503" s="629"/>
      <c r="F503" s="629"/>
    </row>
    <row r="504" spans="1:6" x14ac:dyDescent="0.2">
      <c r="A504" s="117"/>
      <c r="B504" s="630"/>
      <c r="C504" s="1814"/>
      <c r="D504" s="629"/>
      <c r="E504" s="629"/>
      <c r="F504" s="629"/>
    </row>
    <row r="505" spans="1:6" x14ac:dyDescent="0.2">
      <c r="A505" s="117"/>
      <c r="B505" s="630"/>
      <c r="C505" s="1814"/>
      <c r="D505" s="629"/>
      <c r="E505" s="629"/>
      <c r="F505" s="629"/>
    </row>
    <row r="506" spans="1:6" x14ac:dyDescent="0.2">
      <c r="A506" s="117"/>
      <c r="B506" s="630"/>
      <c r="C506" s="1814"/>
      <c r="D506" s="629"/>
      <c r="E506" s="629"/>
      <c r="F506" s="629"/>
    </row>
    <row r="507" spans="1:6" x14ac:dyDescent="0.2">
      <c r="A507" s="117"/>
      <c r="B507" s="630"/>
      <c r="C507" s="1814"/>
      <c r="D507" s="629"/>
      <c r="E507" s="629"/>
      <c r="F507" s="629"/>
    </row>
    <row r="508" spans="1:6" x14ac:dyDescent="0.2">
      <c r="A508" s="117"/>
      <c r="B508" s="630"/>
      <c r="C508" s="1814"/>
      <c r="D508" s="629"/>
      <c r="E508" s="629"/>
      <c r="F508" s="629"/>
    </row>
    <row r="509" spans="1:6" x14ac:dyDescent="0.2">
      <c r="A509" s="117"/>
      <c r="B509" s="630"/>
      <c r="C509" s="1814"/>
      <c r="D509" s="629"/>
      <c r="E509" s="629"/>
      <c r="F509" s="629"/>
    </row>
    <row r="510" spans="1:6" x14ac:dyDescent="0.2">
      <c r="A510" s="117"/>
      <c r="B510" s="630"/>
      <c r="C510" s="1814"/>
      <c r="D510" s="629"/>
      <c r="E510" s="629"/>
      <c r="F510" s="629"/>
    </row>
    <row r="511" spans="1:6" x14ac:dyDescent="0.2">
      <c r="A511" s="117"/>
      <c r="B511" s="630"/>
      <c r="C511" s="1814"/>
      <c r="D511" s="629"/>
      <c r="E511" s="629"/>
      <c r="F511" s="629"/>
    </row>
    <row r="512" spans="1:6" x14ac:dyDescent="0.2">
      <c r="A512" s="117"/>
      <c r="B512" s="630"/>
      <c r="C512" s="1814"/>
      <c r="D512" s="629"/>
      <c r="E512" s="629"/>
      <c r="F512" s="629"/>
    </row>
    <row r="513" spans="1:6" x14ac:dyDescent="0.2">
      <c r="A513" s="117"/>
      <c r="B513" s="630"/>
      <c r="C513" s="1814"/>
      <c r="D513" s="629"/>
      <c r="E513" s="629"/>
      <c r="F513" s="629"/>
    </row>
    <row r="514" spans="1:6" x14ac:dyDescent="0.2">
      <c r="A514" s="117"/>
      <c r="B514" s="630"/>
      <c r="C514" s="1814"/>
      <c r="D514" s="629"/>
      <c r="E514" s="629"/>
      <c r="F514" s="629"/>
    </row>
    <row r="515" spans="1:6" x14ac:dyDescent="0.2">
      <c r="A515" s="117"/>
      <c r="B515" s="630"/>
      <c r="C515" s="1814"/>
      <c r="D515" s="629"/>
      <c r="E515" s="629"/>
      <c r="F515" s="629"/>
    </row>
    <row r="516" spans="1:6" x14ac:dyDescent="0.2">
      <c r="A516" s="117"/>
      <c r="B516" s="630"/>
      <c r="C516" s="1814"/>
      <c r="D516" s="629"/>
      <c r="E516" s="629"/>
      <c r="F516" s="629"/>
    </row>
    <row r="517" spans="1:6" x14ac:dyDescent="0.2">
      <c r="A517" s="117"/>
      <c r="B517" s="630"/>
      <c r="C517" s="1814"/>
      <c r="D517" s="629"/>
      <c r="E517" s="629"/>
      <c r="F517" s="629"/>
    </row>
    <row r="518" spans="1:6" x14ac:dyDescent="0.2">
      <c r="A518" s="117"/>
      <c r="B518" s="630"/>
      <c r="C518" s="1814"/>
      <c r="D518" s="629"/>
      <c r="E518" s="629"/>
      <c r="F518" s="629"/>
    </row>
    <row r="519" spans="1:6" x14ac:dyDescent="0.2">
      <c r="A519" s="117"/>
      <c r="B519" s="630"/>
      <c r="C519" s="1814"/>
      <c r="D519" s="629"/>
      <c r="E519" s="629"/>
      <c r="F519" s="629"/>
    </row>
    <row r="520" spans="1:6" x14ac:dyDescent="0.2">
      <c r="A520" s="117"/>
      <c r="B520" s="630"/>
      <c r="C520" s="1814"/>
      <c r="D520" s="629"/>
      <c r="E520" s="629"/>
      <c r="F520" s="629"/>
    </row>
    <row r="521" spans="1:6" x14ac:dyDescent="0.2">
      <c r="A521" s="117"/>
      <c r="B521" s="630"/>
      <c r="C521" s="1814"/>
      <c r="D521" s="629"/>
      <c r="E521" s="629"/>
      <c r="F521" s="629"/>
    </row>
    <row r="522" spans="1:6" x14ac:dyDescent="0.2">
      <c r="A522" s="117"/>
      <c r="B522" s="630"/>
      <c r="C522" s="1814"/>
      <c r="D522" s="629"/>
      <c r="E522" s="629"/>
      <c r="F522" s="629"/>
    </row>
    <row r="523" spans="1:6" x14ac:dyDescent="0.2">
      <c r="A523" s="117"/>
      <c r="B523" s="630"/>
      <c r="C523" s="1814"/>
      <c r="D523" s="629"/>
      <c r="E523" s="629"/>
      <c r="F523" s="629"/>
    </row>
    <row r="524" spans="1:6" x14ac:dyDescent="0.2">
      <c r="A524" s="117"/>
      <c r="B524" s="630"/>
      <c r="C524" s="1814"/>
      <c r="D524" s="629"/>
      <c r="E524" s="629"/>
      <c r="F524" s="629"/>
    </row>
    <row r="525" spans="1:6" x14ac:dyDescent="0.2">
      <c r="A525" s="117"/>
      <c r="B525" s="630"/>
      <c r="C525" s="1814"/>
      <c r="D525" s="629"/>
      <c r="E525" s="629"/>
      <c r="F525" s="629"/>
    </row>
    <row r="526" spans="1:6" x14ac:dyDescent="0.2">
      <c r="A526" s="117"/>
      <c r="B526" s="630"/>
      <c r="C526" s="1814"/>
      <c r="D526" s="629"/>
      <c r="E526" s="629"/>
      <c r="F526" s="629"/>
    </row>
    <row r="527" spans="1:6" x14ac:dyDescent="0.2">
      <c r="A527" s="117"/>
      <c r="B527" s="630"/>
      <c r="C527" s="1814"/>
      <c r="D527" s="629"/>
      <c r="E527" s="629"/>
      <c r="F527" s="629"/>
    </row>
    <row r="528" spans="1:6" x14ac:dyDescent="0.2">
      <c r="A528" s="117"/>
      <c r="B528" s="630"/>
      <c r="C528" s="1814"/>
      <c r="D528" s="629"/>
      <c r="E528" s="629"/>
      <c r="F528" s="629"/>
    </row>
    <row r="529" spans="1:6" x14ac:dyDescent="0.2">
      <c r="A529" s="117"/>
      <c r="B529" s="630"/>
      <c r="C529" s="1814"/>
      <c r="D529" s="629"/>
      <c r="E529" s="629"/>
      <c r="F529" s="629"/>
    </row>
    <row r="530" spans="1:6" x14ac:dyDescent="0.2">
      <c r="A530" s="117"/>
      <c r="B530" s="630"/>
      <c r="C530" s="1814"/>
      <c r="D530" s="629"/>
      <c r="E530" s="629"/>
      <c r="F530" s="629"/>
    </row>
    <row r="531" spans="1:6" x14ac:dyDescent="0.2">
      <c r="A531" s="117"/>
      <c r="B531" s="630"/>
      <c r="C531" s="1814"/>
      <c r="D531" s="629"/>
      <c r="E531" s="629"/>
      <c r="F531" s="629"/>
    </row>
    <row r="532" spans="1:6" x14ac:dyDescent="0.2">
      <c r="A532" s="117"/>
      <c r="B532" s="630"/>
      <c r="C532" s="1814"/>
      <c r="D532" s="629"/>
      <c r="E532" s="629"/>
      <c r="F532" s="629"/>
    </row>
    <row r="533" spans="1:6" x14ac:dyDescent="0.2">
      <c r="A533" s="117"/>
      <c r="B533" s="630"/>
      <c r="C533" s="1814"/>
      <c r="D533" s="629"/>
      <c r="E533" s="629"/>
      <c r="F533" s="629"/>
    </row>
    <row r="534" spans="1:6" x14ac:dyDescent="0.2">
      <c r="A534" s="117"/>
      <c r="B534" s="630"/>
      <c r="C534" s="1814"/>
      <c r="D534" s="629"/>
      <c r="E534" s="629"/>
      <c r="F534" s="629"/>
    </row>
    <row r="535" spans="1:6" x14ac:dyDescent="0.2">
      <c r="A535" s="117"/>
      <c r="B535" s="630"/>
      <c r="C535" s="1814"/>
      <c r="D535" s="629"/>
      <c r="E535" s="629"/>
      <c r="F535" s="629"/>
    </row>
    <row r="536" spans="1:6" x14ac:dyDescent="0.2">
      <c r="A536" s="117"/>
      <c r="B536" s="630"/>
      <c r="C536" s="1814"/>
      <c r="D536" s="629"/>
      <c r="E536" s="629"/>
      <c r="F536" s="629"/>
    </row>
    <row r="537" spans="1:6" x14ac:dyDescent="0.2">
      <c r="A537" s="117"/>
      <c r="B537" s="630"/>
      <c r="C537" s="1814"/>
      <c r="D537" s="629"/>
      <c r="E537" s="629"/>
      <c r="F537" s="629"/>
    </row>
    <row r="538" spans="1:6" x14ac:dyDescent="0.2">
      <c r="A538" s="117"/>
      <c r="B538" s="630"/>
      <c r="C538" s="1814"/>
      <c r="D538" s="629"/>
      <c r="E538" s="629"/>
      <c r="F538" s="629"/>
    </row>
    <row r="539" spans="1:6" x14ac:dyDescent="0.2">
      <c r="A539" s="117"/>
      <c r="B539" s="630"/>
      <c r="C539" s="1814"/>
      <c r="D539" s="629"/>
      <c r="E539" s="629"/>
      <c r="F539" s="629"/>
    </row>
    <row r="540" spans="1:6" x14ac:dyDescent="0.2">
      <c r="A540" s="117"/>
      <c r="B540" s="630"/>
      <c r="C540" s="1814"/>
      <c r="D540" s="629"/>
      <c r="E540" s="629"/>
      <c r="F540" s="629"/>
    </row>
    <row r="541" spans="1:6" x14ac:dyDescent="0.2">
      <c r="A541" s="117"/>
      <c r="B541" s="630"/>
      <c r="C541" s="1814"/>
      <c r="D541" s="629"/>
      <c r="E541" s="629"/>
      <c r="F541" s="629"/>
    </row>
    <row r="542" spans="1:6" x14ac:dyDescent="0.2">
      <c r="A542" s="117"/>
      <c r="B542" s="630"/>
      <c r="C542" s="1814"/>
      <c r="D542" s="629"/>
      <c r="E542" s="629"/>
      <c r="F542" s="629"/>
    </row>
    <row r="543" spans="1:6" x14ac:dyDescent="0.2">
      <c r="A543" s="117"/>
      <c r="B543" s="630"/>
      <c r="C543" s="1814"/>
      <c r="D543" s="629"/>
      <c r="E543" s="629"/>
      <c r="F543" s="629"/>
    </row>
    <row r="544" spans="1:6" x14ac:dyDescent="0.2">
      <c r="A544" s="117"/>
      <c r="B544" s="630"/>
      <c r="C544" s="1814"/>
      <c r="D544" s="629"/>
      <c r="E544" s="629"/>
      <c r="F544" s="629"/>
    </row>
    <row r="545" spans="1:6" x14ac:dyDescent="0.2">
      <c r="A545" s="117"/>
      <c r="B545" s="630"/>
      <c r="C545" s="1814"/>
      <c r="D545" s="629"/>
      <c r="E545" s="629"/>
      <c r="F545" s="629"/>
    </row>
    <row r="546" spans="1:6" x14ac:dyDescent="0.2">
      <c r="A546" s="117"/>
      <c r="B546" s="630"/>
      <c r="C546" s="1814"/>
      <c r="D546" s="629"/>
      <c r="E546" s="629"/>
      <c r="F546" s="629"/>
    </row>
    <row r="547" spans="1:6" x14ac:dyDescent="0.2">
      <c r="A547" s="117"/>
      <c r="B547" s="630"/>
      <c r="C547" s="1814"/>
      <c r="D547" s="629"/>
      <c r="E547" s="629"/>
      <c r="F547" s="629"/>
    </row>
    <row r="548" spans="1:6" x14ac:dyDescent="0.2">
      <c r="A548" s="117"/>
      <c r="B548" s="630"/>
      <c r="C548" s="1814"/>
      <c r="D548" s="629"/>
      <c r="E548" s="629"/>
      <c r="F548" s="629"/>
    </row>
    <row r="549" spans="1:6" x14ac:dyDescent="0.2">
      <c r="A549" s="117"/>
      <c r="B549" s="630"/>
      <c r="C549" s="1814"/>
      <c r="D549" s="629"/>
      <c r="E549" s="629"/>
      <c r="F549" s="629"/>
    </row>
    <row r="550" spans="1:6" x14ac:dyDescent="0.2">
      <c r="A550" s="117"/>
      <c r="B550" s="630"/>
      <c r="C550" s="1814"/>
      <c r="D550" s="629"/>
      <c r="E550" s="629"/>
      <c r="F550" s="629"/>
    </row>
    <row r="551" spans="1:6" x14ac:dyDescent="0.2">
      <c r="A551" s="117"/>
      <c r="B551" s="630"/>
      <c r="C551" s="1814"/>
      <c r="D551" s="629"/>
      <c r="E551" s="629"/>
      <c r="F551" s="629"/>
    </row>
    <row r="552" spans="1:6" x14ac:dyDescent="0.2">
      <c r="A552" s="117"/>
      <c r="B552" s="630"/>
      <c r="C552" s="1814"/>
      <c r="D552" s="629"/>
      <c r="E552" s="629"/>
      <c r="F552" s="629"/>
    </row>
    <row r="553" spans="1:6" x14ac:dyDescent="0.2">
      <c r="A553" s="117"/>
      <c r="B553" s="630"/>
      <c r="C553" s="1814"/>
      <c r="D553" s="629"/>
      <c r="E553" s="629"/>
      <c r="F553" s="629"/>
    </row>
    <row r="554" spans="1:6" x14ac:dyDescent="0.2">
      <c r="A554" s="117"/>
      <c r="B554" s="630"/>
      <c r="C554" s="1814"/>
      <c r="D554" s="629"/>
      <c r="E554" s="629"/>
      <c r="F554" s="629"/>
    </row>
    <row r="555" spans="1:6" x14ac:dyDescent="0.2">
      <c r="A555" s="117"/>
      <c r="B555" s="630"/>
      <c r="C555" s="1814"/>
      <c r="D555" s="629"/>
      <c r="E555" s="629"/>
      <c r="F555" s="629"/>
    </row>
    <row r="556" spans="1:6" x14ac:dyDescent="0.2">
      <c r="A556" s="117"/>
      <c r="B556" s="630"/>
      <c r="C556" s="1814"/>
      <c r="D556" s="629"/>
      <c r="E556" s="629"/>
      <c r="F556" s="629"/>
    </row>
    <row r="557" spans="1:6" x14ac:dyDescent="0.2">
      <c r="A557" s="117"/>
      <c r="B557" s="630"/>
      <c r="C557" s="1814"/>
      <c r="D557" s="629"/>
      <c r="E557" s="629"/>
      <c r="F557" s="629"/>
    </row>
    <row r="558" spans="1:6" x14ac:dyDescent="0.2">
      <c r="A558" s="117"/>
      <c r="B558" s="630"/>
      <c r="C558" s="1814"/>
      <c r="D558" s="629"/>
      <c r="E558" s="629"/>
      <c r="F558" s="629"/>
    </row>
    <row r="559" spans="1:6" x14ac:dyDescent="0.2">
      <c r="A559" s="117"/>
      <c r="B559" s="630"/>
      <c r="C559" s="1814"/>
      <c r="D559" s="629"/>
      <c r="E559" s="629"/>
      <c r="F559" s="629"/>
    </row>
    <row r="560" spans="1:6" x14ac:dyDescent="0.2">
      <c r="A560" s="117"/>
      <c r="B560" s="630"/>
      <c r="C560" s="1814"/>
      <c r="D560" s="629"/>
      <c r="E560" s="629"/>
      <c r="F560" s="629"/>
    </row>
    <row r="561" spans="1:6" x14ac:dyDescent="0.2">
      <c r="A561" s="117"/>
      <c r="B561" s="630"/>
      <c r="C561" s="1814"/>
      <c r="D561" s="629"/>
      <c r="E561" s="629"/>
      <c r="F561" s="629"/>
    </row>
    <row r="562" spans="1:6" x14ac:dyDescent="0.2">
      <c r="A562" s="117"/>
      <c r="B562" s="630"/>
      <c r="C562" s="1814"/>
      <c r="D562" s="629"/>
      <c r="E562" s="629"/>
      <c r="F562" s="629"/>
    </row>
    <row r="563" spans="1:6" x14ac:dyDescent="0.2">
      <c r="A563" s="117"/>
      <c r="B563" s="630"/>
      <c r="C563" s="1814"/>
      <c r="D563" s="629"/>
      <c r="E563" s="629"/>
      <c r="F563" s="629"/>
    </row>
  </sheetData>
  <mergeCells count="12">
    <mergeCell ref="A307:B307"/>
    <mergeCell ref="C306:D306"/>
    <mergeCell ref="A1:F1"/>
    <mergeCell ref="A2:E2"/>
    <mergeCell ref="A3:E3"/>
    <mergeCell ref="A4:E4"/>
    <mergeCell ref="Y306:Z306"/>
    <mergeCell ref="X20:AA21"/>
    <mergeCell ref="A266:B266"/>
    <mergeCell ref="C265:D265"/>
    <mergeCell ref="Y265:Z265"/>
    <mergeCell ref="C20:G21"/>
  </mergeCells>
  <phoneticPr fontId="0" type="noConversion"/>
  <printOptions headings="1" gridLines="1"/>
  <pageMargins left="0.74803149606299213" right="0.74803149606299213" top="0.19685039370078741" bottom="0.19685039370078741" header="0.11811023622047245" footer="0"/>
  <pageSetup scale="65"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9"/>
    <pageSetUpPr fitToPage="1"/>
  </sheetPr>
  <dimension ref="A1:BQ678"/>
  <sheetViews>
    <sheetView workbookViewId="0">
      <selection activeCell="I3" sqref="I3"/>
    </sheetView>
  </sheetViews>
  <sheetFormatPr defaultRowHeight="11.25" x14ac:dyDescent="0.2"/>
  <cols>
    <col min="1" max="1" width="8.5703125" style="117" customWidth="1"/>
    <col min="2" max="2" width="36.5703125" style="630" customWidth="1"/>
    <col min="3" max="3" width="15.7109375" style="1217" customWidth="1"/>
    <col min="4" max="6" width="15.7109375" style="1218" customWidth="1"/>
    <col min="7" max="9" width="15.7109375" style="7" customWidth="1"/>
    <col min="10" max="10" width="15.7109375" style="7" hidden="1" customWidth="1"/>
    <col min="11" max="15" width="15.7109375" style="7" customWidth="1"/>
    <col min="16" max="26" width="15.7109375" style="7" hidden="1" customWidth="1"/>
    <col min="27" max="30" width="15.7109375" style="7" customWidth="1"/>
    <col min="31" max="31" width="15.7109375" style="7" hidden="1" customWidth="1"/>
    <col min="32" max="36" width="15.7109375" style="7" customWidth="1"/>
    <col min="37" max="47" width="15.7109375" style="7" hidden="1" customWidth="1"/>
    <col min="48" max="48" width="15.7109375" style="61" customWidth="1"/>
    <col min="49" max="51" width="15.7109375" style="7" customWidth="1"/>
    <col min="52" max="52" width="15.7109375" style="7" hidden="1" customWidth="1"/>
    <col min="53" max="57" width="15.7109375" style="7" customWidth="1"/>
    <col min="58" max="68" width="15.7109375" style="7" hidden="1" customWidth="1"/>
    <col min="69" max="69" width="15.7109375" style="61" customWidth="1"/>
    <col min="70" max="16384" width="9.140625" style="7"/>
  </cols>
  <sheetData>
    <row r="1" spans="1:69" s="13" customFormat="1" ht="82.5" customHeight="1" x14ac:dyDescent="0.2">
      <c r="A1" s="2331"/>
      <c r="B1" s="2331"/>
      <c r="C1" s="2331"/>
      <c r="D1" s="2331"/>
      <c r="E1" s="2331"/>
      <c r="F1" s="2331"/>
    </row>
    <row r="2" spans="1:69" s="13" customFormat="1" ht="20.25" x14ac:dyDescent="0.3">
      <c r="A2" s="2372"/>
      <c r="B2" s="2372"/>
      <c r="C2" s="2372"/>
      <c r="D2" s="2372"/>
      <c r="E2" s="2372"/>
    </row>
    <row r="3" spans="1:69" s="13" customFormat="1" ht="30" x14ac:dyDescent="0.25">
      <c r="A3" s="2373"/>
      <c r="B3" s="2373"/>
      <c r="C3" s="2373"/>
      <c r="D3" s="2373"/>
      <c r="E3" s="2373"/>
      <c r="G3" s="14"/>
    </row>
    <row r="4" spans="1:69" s="13" customFormat="1" ht="18" x14ac:dyDescent="0.25">
      <c r="A4" s="2374"/>
      <c r="B4" s="2374"/>
      <c r="C4" s="2374"/>
      <c r="D4" s="2374"/>
      <c r="E4" s="2374"/>
    </row>
    <row r="5" spans="1:69" s="13" customFormat="1" ht="20.25" x14ac:dyDescent="0.3">
      <c r="A5" s="330" t="str">
        <f>"Sheet O7 Amortization Output Worksheet  - "&amp;  'I2 LDC class'!$C$17</f>
        <v>Sheet O7 Amortization Output Worksheet  - Initial Submission</v>
      </c>
      <c r="B5" s="331"/>
      <c r="C5" s="557"/>
      <c r="D5" s="557"/>
      <c r="E5" s="332"/>
    </row>
    <row r="6" spans="1:69" s="13" customFormat="1" x14ac:dyDescent="0.2">
      <c r="A6" s="16"/>
      <c r="B6" s="16"/>
      <c r="C6" s="558"/>
      <c r="D6" s="558"/>
      <c r="E6" s="16"/>
      <c r="F6" s="16"/>
      <c r="G6" s="16"/>
      <c r="H6" s="16"/>
      <c r="I6" s="16"/>
      <c r="J6" s="16"/>
      <c r="K6" s="16"/>
      <c r="L6" s="16"/>
      <c r="M6" s="16"/>
      <c r="N6" s="16"/>
      <c r="O6" s="16"/>
    </row>
    <row r="7" spans="1:69" x14ac:dyDescent="0.2">
      <c r="A7" s="1009"/>
      <c r="D7" s="622"/>
    </row>
    <row r="8" spans="1:69" ht="12.75" x14ac:dyDescent="0.2">
      <c r="C8" s="1219"/>
    </row>
    <row r="9" spans="1:69" ht="15.75" x14ac:dyDescent="0.25">
      <c r="A9" s="1324" t="s">
        <v>993</v>
      </c>
      <c r="B9" s="1325"/>
      <c r="C9" s="1326"/>
    </row>
    <row r="10" spans="1:69" ht="15.75" x14ac:dyDescent="0.25">
      <c r="A10" s="1327" t="s">
        <v>851</v>
      </c>
      <c r="B10" s="1328"/>
      <c r="C10" s="1329"/>
    </row>
    <row r="11" spans="1:69" ht="3" customHeight="1" x14ac:dyDescent="0.2">
      <c r="A11" s="113"/>
    </row>
    <row r="12" spans="1:69" s="360" customFormat="1" ht="3" customHeight="1" x14ac:dyDescent="0.2">
      <c r="C12" s="1269"/>
      <c r="AV12" s="470"/>
    </row>
    <row r="13" spans="1:69" s="360" customFormat="1" ht="3" customHeight="1" x14ac:dyDescent="0.2">
      <c r="AV13" s="470"/>
    </row>
    <row r="14" spans="1:69" s="360" customFormat="1" ht="12.75" x14ac:dyDescent="0.2">
      <c r="AV14" s="470"/>
    </row>
    <row r="15" spans="1:69" s="1272" customFormat="1" ht="25.5" x14ac:dyDescent="0.2">
      <c r="C15" s="1273"/>
      <c r="D15" s="1274"/>
      <c r="E15" s="1275"/>
      <c r="F15" s="1276"/>
      <c r="G15" s="1277" t="s">
        <v>1214</v>
      </c>
      <c r="H15" s="1277"/>
      <c r="I15" s="1277"/>
      <c r="J15" s="1277"/>
      <c r="K15" s="1277"/>
      <c r="L15" s="1277"/>
      <c r="M15" s="1277"/>
      <c r="N15" s="1277"/>
      <c r="O15" s="1277"/>
      <c r="P15" s="1277"/>
      <c r="Q15" s="1277"/>
      <c r="R15" s="1277"/>
      <c r="S15" s="1277"/>
      <c r="T15" s="1277"/>
      <c r="U15" s="1277"/>
      <c r="V15" s="1277"/>
      <c r="W15" s="1277"/>
      <c r="X15" s="1277"/>
      <c r="Y15" s="1277"/>
      <c r="Z15" s="1277"/>
      <c r="AA15" s="1278"/>
      <c r="AB15" s="1277" t="s">
        <v>1215</v>
      </c>
      <c r="AC15" s="1277"/>
      <c r="AD15" s="1277"/>
      <c r="AE15" s="1277"/>
      <c r="AF15" s="1277"/>
      <c r="AG15" s="1277"/>
      <c r="AH15" s="1277"/>
      <c r="AI15" s="1277"/>
      <c r="AJ15" s="1277"/>
      <c r="AK15" s="1277"/>
      <c r="AL15" s="1277"/>
      <c r="AM15" s="1277"/>
      <c r="AN15" s="1277"/>
      <c r="AO15" s="1277"/>
      <c r="AP15" s="1277"/>
      <c r="AQ15" s="1277"/>
      <c r="AR15" s="1277"/>
      <c r="AS15" s="1277"/>
      <c r="AT15" s="1277"/>
      <c r="AU15" s="1277"/>
      <c r="AV15" s="1278"/>
      <c r="AW15" s="1279" t="s">
        <v>1216</v>
      </c>
      <c r="AX15" s="1277"/>
      <c r="AY15" s="1277"/>
      <c r="AZ15" s="1277"/>
      <c r="BA15" s="1277"/>
      <c r="BB15" s="1277"/>
      <c r="BC15" s="1277"/>
      <c r="BD15" s="1277"/>
      <c r="BE15" s="1277"/>
      <c r="BF15" s="1277"/>
      <c r="BG15" s="1277"/>
      <c r="BH15" s="1277"/>
      <c r="BI15" s="1277"/>
      <c r="BJ15" s="1277"/>
      <c r="BK15" s="1277"/>
      <c r="BL15" s="1277"/>
      <c r="BM15" s="1277"/>
      <c r="BN15" s="1277"/>
      <c r="BO15" s="1277"/>
      <c r="BP15" s="1277"/>
      <c r="BQ15" s="1278"/>
    </row>
    <row r="16" spans="1:69" s="1090" customFormat="1" ht="12.75" x14ac:dyDescent="0.2">
      <c r="A16" s="1280"/>
      <c r="B16" s="1280"/>
      <c r="C16" s="1281"/>
      <c r="D16" s="1282"/>
      <c r="E16" s="1283"/>
      <c r="F16" s="1284"/>
      <c r="G16" s="1285">
        <v>1</v>
      </c>
      <c r="H16" s="1285">
        <v>2</v>
      </c>
      <c r="I16" s="1285">
        <v>3</v>
      </c>
      <c r="J16" s="1285">
        <v>4</v>
      </c>
      <c r="K16" s="1285">
        <v>5</v>
      </c>
      <c r="L16" s="1285">
        <v>6</v>
      </c>
      <c r="M16" s="1285">
        <v>7</v>
      </c>
      <c r="N16" s="1285">
        <v>8</v>
      </c>
      <c r="O16" s="1285">
        <v>9</v>
      </c>
      <c r="P16" s="1285">
        <v>10</v>
      </c>
      <c r="Q16" s="1285">
        <v>11</v>
      </c>
      <c r="R16" s="1285">
        <v>12</v>
      </c>
      <c r="S16" s="1285">
        <v>13</v>
      </c>
      <c r="T16" s="1285">
        <v>14</v>
      </c>
      <c r="U16" s="1285">
        <v>15</v>
      </c>
      <c r="V16" s="1285">
        <v>16</v>
      </c>
      <c r="W16" s="1285">
        <v>17</v>
      </c>
      <c r="X16" s="1285">
        <v>18</v>
      </c>
      <c r="Y16" s="1285">
        <v>19</v>
      </c>
      <c r="Z16" s="1285">
        <v>20</v>
      </c>
      <c r="AA16" s="1286" t="s">
        <v>753</v>
      </c>
      <c r="AB16" s="1285">
        <v>1</v>
      </c>
      <c r="AC16" s="1285">
        <v>2</v>
      </c>
      <c r="AD16" s="1285">
        <v>3</v>
      </c>
      <c r="AE16" s="1285">
        <v>4</v>
      </c>
      <c r="AF16" s="1285">
        <v>5</v>
      </c>
      <c r="AG16" s="1285">
        <v>6</v>
      </c>
      <c r="AH16" s="1285">
        <v>7</v>
      </c>
      <c r="AI16" s="1285">
        <v>8</v>
      </c>
      <c r="AJ16" s="1285">
        <v>9</v>
      </c>
      <c r="AK16" s="1285">
        <v>10</v>
      </c>
      <c r="AL16" s="1285">
        <v>11</v>
      </c>
      <c r="AM16" s="1285">
        <v>12</v>
      </c>
      <c r="AN16" s="1285">
        <v>13</v>
      </c>
      <c r="AO16" s="1285">
        <v>14</v>
      </c>
      <c r="AP16" s="1285">
        <v>15</v>
      </c>
      <c r="AQ16" s="1285">
        <v>16</v>
      </c>
      <c r="AR16" s="1285">
        <v>17</v>
      </c>
      <c r="AS16" s="1285">
        <v>18</v>
      </c>
      <c r="AT16" s="1285">
        <v>19</v>
      </c>
      <c r="AU16" s="1285">
        <v>20</v>
      </c>
      <c r="AV16" s="1286" t="s">
        <v>753</v>
      </c>
      <c r="AW16" s="1287">
        <v>1</v>
      </c>
      <c r="AX16" s="1285">
        <v>2</v>
      </c>
      <c r="AY16" s="1285">
        <v>3</v>
      </c>
      <c r="AZ16" s="1285">
        <v>4</v>
      </c>
      <c r="BA16" s="1285">
        <v>5</v>
      </c>
      <c r="BB16" s="1285">
        <v>6</v>
      </c>
      <c r="BC16" s="1285">
        <v>7</v>
      </c>
      <c r="BD16" s="1285">
        <v>8</v>
      </c>
      <c r="BE16" s="1285">
        <v>9</v>
      </c>
      <c r="BF16" s="1285">
        <v>10</v>
      </c>
      <c r="BG16" s="1285">
        <v>11</v>
      </c>
      <c r="BH16" s="1285">
        <v>12</v>
      </c>
      <c r="BI16" s="1285">
        <v>13</v>
      </c>
      <c r="BJ16" s="1285">
        <v>14</v>
      </c>
      <c r="BK16" s="1285">
        <v>15</v>
      </c>
      <c r="BL16" s="1285">
        <v>16</v>
      </c>
      <c r="BM16" s="1285">
        <v>17</v>
      </c>
      <c r="BN16" s="1285">
        <v>18</v>
      </c>
      <c r="BO16" s="1285">
        <v>19</v>
      </c>
      <c r="BP16" s="1285">
        <v>20</v>
      </c>
      <c r="BQ16" s="1286" t="s">
        <v>753</v>
      </c>
    </row>
    <row r="17" spans="1:69" s="456" customFormat="1" ht="38.25" x14ac:dyDescent="0.2">
      <c r="A17" s="88" t="s">
        <v>1265</v>
      </c>
      <c r="B17" s="88" t="s">
        <v>682</v>
      </c>
      <c r="C17" s="1330" t="s">
        <v>324</v>
      </c>
      <c r="D17" s="1289" t="s">
        <v>311</v>
      </c>
      <c r="E17" s="1290" t="s">
        <v>312</v>
      </c>
      <c r="F17" s="1291" t="s">
        <v>809</v>
      </c>
      <c r="G17" s="866" t="str">
        <f>IF('I2 LDC class'!$D$20="",'I2 LDC class'!$C$20,'I2 LDC class'!$D$20)</f>
        <v>Residential</v>
      </c>
      <c r="H17" s="866" t="str">
        <f>IF('I2 LDC class'!$D$21="",'I2 LDC class'!$C$21,'I2 LDC class'!$D$21)</f>
        <v>GS &lt;50</v>
      </c>
      <c r="I17" s="866" t="str">
        <f>IF('I2 LDC class'!$D$22="",'I2 LDC class'!$C$22,'I2 LDC class'!$D$22)</f>
        <v>GS&gt;50-Regular</v>
      </c>
      <c r="J17" s="866" t="str">
        <f>IF('I2 LDC class'!$D$23="",'I2 LDC class'!$C$23,'I2 LDC class'!$D$23)</f>
        <v>GS&gt; 50-TOU</v>
      </c>
      <c r="K17" s="866" t="str">
        <f>IF('I2 LDC class'!$D$24="",'I2 LDC class'!$C$24,'I2 LDC class'!$D$24)</f>
        <v>GS &gt;50-Intermediate</v>
      </c>
      <c r="L17" s="866" t="str">
        <f>IF('I2 LDC class'!$D$25="",'I2 LDC class'!$C$25,'I2 LDC class'!$D$25)</f>
        <v>Large Use &gt;5MW</v>
      </c>
      <c r="M17" s="866" t="str">
        <f>IF('I2 LDC class'!$D$26="",'I2 LDC class'!$C$26,'I2 LDC class'!$D$26)</f>
        <v>Street Light</v>
      </c>
      <c r="N17" s="866" t="str">
        <f>IF('I2 LDC class'!$D$27="",'I2 LDC class'!$C$27,'I2 LDC class'!$D$27)</f>
        <v>Sentinel</v>
      </c>
      <c r="O17" s="866" t="str">
        <f>IF('I2 LDC class'!$D$28="",'I2 LDC class'!$C$28,'I2 LDC class'!$D$28)</f>
        <v>Unmetered Scattered Load</v>
      </c>
      <c r="P17" s="866" t="str">
        <f>IF('I2 LDC class'!$D$29="",'I2 LDC class'!$C$29,'I2 LDC class'!$D$29)</f>
        <v>Embedded Distributor</v>
      </c>
      <c r="Q17" s="866" t="str">
        <f>IF('I2 LDC class'!$D$30="",'I2 LDC class'!$C$30,'I2 LDC class'!$D$30)</f>
        <v>Back-up/Standby Power</v>
      </c>
      <c r="R17" s="866" t="str">
        <f>IF('I2 LDC class'!$D$31="",'I2 LDC class'!$C$31,'I2 LDC class'!$D$31)</f>
        <v>Rate Class 1</v>
      </c>
      <c r="S17" s="866" t="str">
        <f>IF('I2 LDC class'!$D$32="",'I2 LDC class'!$C$32,'I2 LDC class'!$D$32)</f>
        <v>Rate class 2</v>
      </c>
      <c r="T17" s="866" t="str">
        <f>IF('I2 LDC class'!$D$33="",'I2 LDC class'!$C$33,'I2 LDC class'!$D$33)</f>
        <v>Rate class 3</v>
      </c>
      <c r="U17" s="866" t="str">
        <f>IF('I2 LDC class'!$D$34="",'I2 LDC class'!$C$34,'I2 LDC class'!$D$34)</f>
        <v>Rate class 4</v>
      </c>
      <c r="V17" s="866" t="str">
        <f>IF('I2 LDC class'!$D$35="",'I2 LDC class'!$C$35,'I2 LDC class'!$D$35)</f>
        <v>Rate class 5</v>
      </c>
      <c r="W17" s="866" t="str">
        <f>IF('I2 LDC class'!$D$36="",'I2 LDC class'!$C$36,'I2 LDC class'!$D$36)</f>
        <v>Rate class 6</v>
      </c>
      <c r="X17" s="866" t="str">
        <f>IF('I2 LDC class'!$D$37="",'I2 LDC class'!$C$37,'I2 LDC class'!$D$37)</f>
        <v>Rate class 7</v>
      </c>
      <c r="Y17" s="866" t="str">
        <f>IF('I2 LDC class'!$D$38="",'I2 LDC class'!$C$38,'I2 LDC class'!$D$38)</f>
        <v>Rate class 8</v>
      </c>
      <c r="Z17" s="866" t="str">
        <f>IF('I2 LDC class'!$D$39="",'I2 LDC class'!$C$39,'I2 LDC class'!$D$39)</f>
        <v>Rate class 9</v>
      </c>
      <c r="AA17" s="1292" t="s">
        <v>809</v>
      </c>
      <c r="AB17" s="866" t="str">
        <f>IF('I2 LDC class'!$D$20="",'I2 LDC class'!$C$20,'I2 LDC class'!$D$20)</f>
        <v>Residential</v>
      </c>
      <c r="AC17" s="866" t="str">
        <f>IF('I2 LDC class'!$D$21="",'I2 LDC class'!$C$21,'I2 LDC class'!$D$21)</f>
        <v>GS &lt;50</v>
      </c>
      <c r="AD17" s="866" t="str">
        <f>IF('I2 LDC class'!$D$22="",'I2 LDC class'!$C$22,'I2 LDC class'!$D$22)</f>
        <v>GS&gt;50-Regular</v>
      </c>
      <c r="AE17" s="866" t="str">
        <f>IF('I2 LDC class'!$D$23="",'I2 LDC class'!$C$23,'I2 LDC class'!$D$23)</f>
        <v>GS&gt; 50-TOU</v>
      </c>
      <c r="AF17" s="866" t="str">
        <f>IF('I2 LDC class'!$D$24="",'I2 LDC class'!$C$24,'I2 LDC class'!$D$24)</f>
        <v>GS &gt;50-Intermediate</v>
      </c>
      <c r="AG17" s="866" t="str">
        <f>IF('I2 LDC class'!$D$25="",'I2 LDC class'!$C$25,'I2 LDC class'!$D$25)</f>
        <v>Large Use &gt;5MW</v>
      </c>
      <c r="AH17" s="866" t="str">
        <f>IF('I2 LDC class'!$D$26="",'I2 LDC class'!$C$26,'I2 LDC class'!$D$26)</f>
        <v>Street Light</v>
      </c>
      <c r="AI17" s="866" t="str">
        <f>IF('I2 LDC class'!$D$27="",'I2 LDC class'!$C$27,'I2 LDC class'!$D$27)</f>
        <v>Sentinel</v>
      </c>
      <c r="AJ17" s="866" t="str">
        <f>IF('I2 LDC class'!$D$28="",'I2 LDC class'!$C$28,'I2 LDC class'!$D$28)</f>
        <v>Unmetered Scattered Load</v>
      </c>
      <c r="AK17" s="866" t="str">
        <f>IF('I2 LDC class'!$D$29="",'I2 LDC class'!$C$29,'I2 LDC class'!$D$29)</f>
        <v>Embedded Distributor</v>
      </c>
      <c r="AL17" s="866" t="str">
        <f>IF('I2 LDC class'!$D$30="",'I2 LDC class'!$C$30,'I2 LDC class'!$D$30)</f>
        <v>Back-up/Standby Power</v>
      </c>
      <c r="AM17" s="866" t="str">
        <f>IF('I2 LDC class'!$D$31="",'I2 LDC class'!$C$31,'I2 LDC class'!$D$31)</f>
        <v>Rate Class 1</v>
      </c>
      <c r="AN17" s="866" t="str">
        <f>IF('I2 LDC class'!$D$32="",'I2 LDC class'!$C$32,'I2 LDC class'!$D$32)</f>
        <v>Rate class 2</v>
      </c>
      <c r="AO17" s="866" t="str">
        <f>IF('I2 LDC class'!$D$33="",'I2 LDC class'!$C$33,'I2 LDC class'!$D$33)</f>
        <v>Rate class 3</v>
      </c>
      <c r="AP17" s="866" t="str">
        <f>IF('I2 LDC class'!$D$34="",'I2 LDC class'!$C$34,'I2 LDC class'!$D$34)</f>
        <v>Rate class 4</v>
      </c>
      <c r="AQ17" s="866" t="str">
        <f>IF('I2 LDC class'!$D$35="",'I2 LDC class'!$C$35,'I2 LDC class'!$D$35)</f>
        <v>Rate class 5</v>
      </c>
      <c r="AR17" s="866" t="str">
        <f>IF('I2 LDC class'!$D$36="",'I2 LDC class'!$C$36,'I2 LDC class'!$D$36)</f>
        <v>Rate class 6</v>
      </c>
      <c r="AS17" s="866" t="str">
        <f>IF('I2 LDC class'!$D$37="",'I2 LDC class'!$C$37,'I2 LDC class'!$D$37)</f>
        <v>Rate class 7</v>
      </c>
      <c r="AT17" s="866" t="str">
        <f>IF('I2 LDC class'!$D$38="",'I2 LDC class'!$C$38,'I2 LDC class'!$D$38)</f>
        <v>Rate class 8</v>
      </c>
      <c r="AU17" s="866" t="str">
        <f>IF('I2 LDC class'!$D$39="",'I2 LDC class'!$C$39,'I2 LDC class'!$D$39)</f>
        <v>Rate class 9</v>
      </c>
      <c r="AV17" s="1293" t="s">
        <v>753</v>
      </c>
      <c r="AW17" s="866" t="str">
        <f>IF('I2 LDC class'!$D$20="",'I2 LDC class'!$C$20,'I2 LDC class'!$D$20)</f>
        <v>Residential</v>
      </c>
      <c r="AX17" s="866" t="str">
        <f>IF('I2 LDC class'!$D$21="",'I2 LDC class'!$C$21,'I2 LDC class'!$D$21)</f>
        <v>GS &lt;50</v>
      </c>
      <c r="AY17" s="866" t="str">
        <f>IF('I2 LDC class'!$D$22="",'I2 LDC class'!$C$22,'I2 LDC class'!$D$22)</f>
        <v>GS&gt;50-Regular</v>
      </c>
      <c r="AZ17" s="866" t="str">
        <f>IF('I2 LDC class'!$D$23="",'I2 LDC class'!$C$23,'I2 LDC class'!$D$23)</f>
        <v>GS&gt; 50-TOU</v>
      </c>
      <c r="BA17" s="866" t="str">
        <f>IF('I2 LDC class'!$D$24="",'I2 LDC class'!$C$24,'I2 LDC class'!$D$24)</f>
        <v>GS &gt;50-Intermediate</v>
      </c>
      <c r="BB17" s="866" t="str">
        <f>IF('I2 LDC class'!$D$25="",'I2 LDC class'!$C$25,'I2 LDC class'!$D$25)</f>
        <v>Large Use &gt;5MW</v>
      </c>
      <c r="BC17" s="866" t="str">
        <f>IF('I2 LDC class'!$D$26="",'I2 LDC class'!$C$26,'I2 LDC class'!$D$26)</f>
        <v>Street Light</v>
      </c>
      <c r="BD17" s="866" t="str">
        <f>IF('I2 LDC class'!$D$27="",'I2 LDC class'!$C$27,'I2 LDC class'!$D$27)</f>
        <v>Sentinel</v>
      </c>
      <c r="BE17" s="866" t="str">
        <f>IF('I2 LDC class'!$D$28="",'I2 LDC class'!$C$28,'I2 LDC class'!$D$28)</f>
        <v>Unmetered Scattered Load</v>
      </c>
      <c r="BF17" s="866" t="str">
        <f>IF('I2 LDC class'!$D$29="",'I2 LDC class'!$C$29,'I2 LDC class'!$D$29)</f>
        <v>Embedded Distributor</v>
      </c>
      <c r="BG17" s="866" t="str">
        <f>IF('I2 LDC class'!$D$30="",'I2 LDC class'!$C$30,'I2 LDC class'!$D$30)</f>
        <v>Back-up/Standby Power</v>
      </c>
      <c r="BH17" s="866" t="str">
        <f>IF('I2 LDC class'!$D$31="",'I2 LDC class'!$C$31,'I2 LDC class'!$D$31)</f>
        <v>Rate Class 1</v>
      </c>
      <c r="BI17" s="866" t="str">
        <f>IF('I2 LDC class'!$D$32="",'I2 LDC class'!$C$32,'I2 LDC class'!$D$32)</f>
        <v>Rate class 2</v>
      </c>
      <c r="BJ17" s="866" t="str">
        <f>IF('I2 LDC class'!$D$33="",'I2 LDC class'!$C$33,'I2 LDC class'!$D$33)</f>
        <v>Rate class 3</v>
      </c>
      <c r="BK17" s="866" t="str">
        <f>IF('I2 LDC class'!$D$34="",'I2 LDC class'!$C$34,'I2 LDC class'!$D$34)</f>
        <v>Rate class 4</v>
      </c>
      <c r="BL17" s="866" t="str">
        <f>IF('I2 LDC class'!$D$35="",'I2 LDC class'!$C$35,'I2 LDC class'!$D$35)</f>
        <v>Rate class 5</v>
      </c>
      <c r="BM17" s="866" t="str">
        <f>IF('I2 LDC class'!$D$36="",'I2 LDC class'!$C$36,'I2 LDC class'!$D$36)</f>
        <v>Rate class 6</v>
      </c>
      <c r="BN17" s="866" t="str">
        <f>IF('I2 LDC class'!$D$37="",'I2 LDC class'!$C$37,'I2 LDC class'!$D$37)</f>
        <v>Rate class 7</v>
      </c>
      <c r="BO17" s="866" t="str">
        <f>IF('I2 LDC class'!$D$38="",'I2 LDC class'!$C$38,'I2 LDC class'!$D$38)</f>
        <v>Rate class 8</v>
      </c>
      <c r="BP17" s="866" t="str">
        <f>IF('I2 LDC class'!$D$39="",'I2 LDC class'!$C$39,'I2 LDC class'!$D$39)</f>
        <v>Rate class 9</v>
      </c>
      <c r="BQ17" s="1293" t="s">
        <v>753</v>
      </c>
    </row>
    <row r="18" spans="1:69" s="360" customFormat="1" ht="12.75" x14ac:dyDescent="0.2">
      <c r="A18" s="224">
        <v>1565</v>
      </c>
      <c r="B18" s="384" t="s">
        <v>694</v>
      </c>
      <c r="C18" s="1271">
        <f>'I4 BO ASSETS'!G17</f>
        <v>0</v>
      </c>
      <c r="D18" s="652">
        <f>$C18*D597</f>
        <v>0</v>
      </c>
      <c r="E18" s="652">
        <f>$C18*E597</f>
        <v>0</v>
      </c>
      <c r="F18" s="652">
        <f>D18+E18</f>
        <v>0</v>
      </c>
      <c r="G18" s="652">
        <f t="shared" ref="G18:G55" si="0">$D18*G597</f>
        <v>0</v>
      </c>
      <c r="H18" s="652">
        <f t="shared" ref="H18:Z18" si="1">$D18*H597</f>
        <v>0</v>
      </c>
      <c r="I18" s="652">
        <f t="shared" si="1"/>
        <v>0</v>
      </c>
      <c r="J18" s="652">
        <f t="shared" si="1"/>
        <v>0</v>
      </c>
      <c r="K18" s="652">
        <f t="shared" si="1"/>
        <v>0</v>
      </c>
      <c r="L18" s="652">
        <f t="shared" si="1"/>
        <v>0</v>
      </c>
      <c r="M18" s="652">
        <f t="shared" si="1"/>
        <v>0</v>
      </c>
      <c r="N18" s="652">
        <f t="shared" si="1"/>
        <v>0</v>
      </c>
      <c r="O18" s="652">
        <f t="shared" si="1"/>
        <v>0</v>
      </c>
      <c r="P18" s="652">
        <f t="shared" si="1"/>
        <v>0</v>
      </c>
      <c r="Q18" s="652">
        <f t="shared" si="1"/>
        <v>0</v>
      </c>
      <c r="R18" s="652">
        <f t="shared" si="1"/>
        <v>0</v>
      </c>
      <c r="S18" s="652">
        <f t="shared" si="1"/>
        <v>0</v>
      </c>
      <c r="T18" s="652">
        <f t="shared" si="1"/>
        <v>0</v>
      </c>
      <c r="U18" s="652">
        <f t="shared" si="1"/>
        <v>0</v>
      </c>
      <c r="V18" s="652">
        <f t="shared" si="1"/>
        <v>0</v>
      </c>
      <c r="W18" s="652">
        <f t="shared" si="1"/>
        <v>0</v>
      </c>
      <c r="X18" s="652">
        <f t="shared" si="1"/>
        <v>0</v>
      </c>
      <c r="Y18" s="652">
        <f t="shared" si="1"/>
        <v>0</v>
      </c>
      <c r="Z18" s="652">
        <f t="shared" si="1"/>
        <v>0</v>
      </c>
      <c r="AA18" s="652">
        <f>SUM(G18:Z18)</f>
        <v>0</v>
      </c>
      <c r="AB18" s="652">
        <f t="shared" ref="AB18:AB55" si="2">$E18*AB597</f>
        <v>0</v>
      </c>
      <c r="AC18" s="652">
        <f t="shared" ref="AC18:AU18" si="3">$E18*AC597</f>
        <v>0</v>
      </c>
      <c r="AD18" s="652">
        <f t="shared" si="3"/>
        <v>0</v>
      </c>
      <c r="AE18" s="652">
        <f t="shared" si="3"/>
        <v>0</v>
      </c>
      <c r="AF18" s="652">
        <f t="shared" si="3"/>
        <v>0</v>
      </c>
      <c r="AG18" s="652">
        <f t="shared" si="3"/>
        <v>0</v>
      </c>
      <c r="AH18" s="652">
        <f t="shared" si="3"/>
        <v>0</v>
      </c>
      <c r="AI18" s="652">
        <f t="shared" si="3"/>
        <v>0</v>
      </c>
      <c r="AJ18" s="652">
        <f t="shared" si="3"/>
        <v>0</v>
      </c>
      <c r="AK18" s="652">
        <f t="shared" si="3"/>
        <v>0</v>
      </c>
      <c r="AL18" s="652">
        <f t="shared" si="3"/>
        <v>0</v>
      </c>
      <c r="AM18" s="652">
        <f t="shared" si="3"/>
        <v>0</v>
      </c>
      <c r="AN18" s="652">
        <f t="shared" si="3"/>
        <v>0</v>
      </c>
      <c r="AO18" s="652">
        <f t="shared" si="3"/>
        <v>0</v>
      </c>
      <c r="AP18" s="652">
        <f t="shared" si="3"/>
        <v>0</v>
      </c>
      <c r="AQ18" s="652">
        <f t="shared" si="3"/>
        <v>0</v>
      </c>
      <c r="AR18" s="652">
        <f t="shared" si="3"/>
        <v>0</v>
      </c>
      <c r="AS18" s="652">
        <f t="shared" si="3"/>
        <v>0</v>
      </c>
      <c r="AT18" s="652">
        <f t="shared" si="3"/>
        <v>0</v>
      </c>
      <c r="AU18" s="652">
        <f t="shared" si="3"/>
        <v>0</v>
      </c>
      <c r="AV18" s="652">
        <f>SUM(AB18:AU18)</f>
        <v>0</v>
      </c>
      <c r="AW18" s="652"/>
      <c r="AX18" s="652"/>
      <c r="AY18" s="652"/>
      <c r="AZ18" s="652"/>
      <c r="BA18" s="652"/>
      <c r="BB18" s="652"/>
      <c r="BC18" s="652"/>
      <c r="BD18" s="652"/>
      <c r="BE18" s="652"/>
      <c r="BF18" s="652"/>
      <c r="BG18" s="652"/>
      <c r="BH18" s="652"/>
      <c r="BI18" s="652"/>
      <c r="BJ18" s="652"/>
      <c r="BK18" s="652"/>
      <c r="BL18" s="652"/>
      <c r="BM18" s="652"/>
      <c r="BN18" s="652"/>
      <c r="BO18" s="652"/>
      <c r="BP18" s="652"/>
      <c r="BQ18" s="652"/>
    </row>
    <row r="19" spans="1:69" s="360" customFormat="1" ht="12.75" x14ac:dyDescent="0.2">
      <c r="A19" s="1294">
        <v>1805</v>
      </c>
      <c r="B19" s="384" t="s">
        <v>285</v>
      </c>
      <c r="C19" s="1271">
        <f>'I4 BO ASSETS'!G18</f>
        <v>0</v>
      </c>
      <c r="D19" s="652">
        <f t="shared" ref="D19:D40" si="4">C19*D598</f>
        <v>0</v>
      </c>
      <c r="E19" s="652">
        <f t="shared" ref="E19:E40" si="5">$C19*E598</f>
        <v>0</v>
      </c>
      <c r="F19" s="652">
        <f t="shared" ref="F19:F57" si="6">D19+E19</f>
        <v>0</v>
      </c>
      <c r="G19" s="652">
        <f t="shared" si="0"/>
        <v>0</v>
      </c>
      <c r="H19" s="652">
        <f t="shared" ref="H19:Z19" si="7">$D19*H598</f>
        <v>0</v>
      </c>
      <c r="I19" s="652">
        <f t="shared" si="7"/>
        <v>0</v>
      </c>
      <c r="J19" s="652">
        <f t="shared" si="7"/>
        <v>0</v>
      </c>
      <c r="K19" s="652">
        <f t="shared" si="7"/>
        <v>0</v>
      </c>
      <c r="L19" s="652">
        <f t="shared" si="7"/>
        <v>0</v>
      </c>
      <c r="M19" s="652">
        <f t="shared" si="7"/>
        <v>0</v>
      </c>
      <c r="N19" s="652">
        <f t="shared" si="7"/>
        <v>0</v>
      </c>
      <c r="O19" s="652">
        <f t="shared" si="7"/>
        <v>0</v>
      </c>
      <c r="P19" s="652">
        <f t="shared" si="7"/>
        <v>0</v>
      </c>
      <c r="Q19" s="652">
        <f t="shared" si="7"/>
        <v>0</v>
      </c>
      <c r="R19" s="652">
        <f t="shared" si="7"/>
        <v>0</v>
      </c>
      <c r="S19" s="652">
        <f t="shared" si="7"/>
        <v>0</v>
      </c>
      <c r="T19" s="652">
        <f t="shared" si="7"/>
        <v>0</v>
      </c>
      <c r="U19" s="652">
        <f t="shared" si="7"/>
        <v>0</v>
      </c>
      <c r="V19" s="652">
        <f t="shared" si="7"/>
        <v>0</v>
      </c>
      <c r="W19" s="652">
        <f t="shared" si="7"/>
        <v>0</v>
      </c>
      <c r="X19" s="652">
        <f t="shared" si="7"/>
        <v>0</v>
      </c>
      <c r="Y19" s="652">
        <f t="shared" si="7"/>
        <v>0</v>
      </c>
      <c r="Z19" s="652">
        <f t="shared" si="7"/>
        <v>0</v>
      </c>
      <c r="AA19" s="652">
        <f t="shared" ref="AA19:AA57" si="8">SUM(G19:Z19)</f>
        <v>0</v>
      </c>
      <c r="AB19" s="652">
        <f t="shared" si="2"/>
        <v>0</v>
      </c>
      <c r="AC19" s="652">
        <f t="shared" ref="AC19:AU19" si="9">$E19*AC598</f>
        <v>0</v>
      </c>
      <c r="AD19" s="652">
        <f t="shared" si="9"/>
        <v>0</v>
      </c>
      <c r="AE19" s="652">
        <f t="shared" si="9"/>
        <v>0</v>
      </c>
      <c r="AF19" s="652">
        <f t="shared" si="9"/>
        <v>0</v>
      </c>
      <c r="AG19" s="652">
        <f t="shared" si="9"/>
        <v>0</v>
      </c>
      <c r="AH19" s="652">
        <f t="shared" si="9"/>
        <v>0</v>
      </c>
      <c r="AI19" s="652">
        <f t="shared" si="9"/>
        <v>0</v>
      </c>
      <c r="AJ19" s="652">
        <f t="shared" si="9"/>
        <v>0</v>
      </c>
      <c r="AK19" s="652">
        <f t="shared" si="9"/>
        <v>0</v>
      </c>
      <c r="AL19" s="652">
        <f t="shared" si="9"/>
        <v>0</v>
      </c>
      <c r="AM19" s="652">
        <f t="shared" si="9"/>
        <v>0</v>
      </c>
      <c r="AN19" s="652">
        <f t="shared" si="9"/>
        <v>0</v>
      </c>
      <c r="AO19" s="652">
        <f t="shared" si="9"/>
        <v>0</v>
      </c>
      <c r="AP19" s="652">
        <f t="shared" si="9"/>
        <v>0</v>
      </c>
      <c r="AQ19" s="652">
        <f t="shared" si="9"/>
        <v>0</v>
      </c>
      <c r="AR19" s="652">
        <f t="shared" si="9"/>
        <v>0</v>
      </c>
      <c r="AS19" s="652">
        <f t="shared" si="9"/>
        <v>0</v>
      </c>
      <c r="AT19" s="652">
        <f t="shared" si="9"/>
        <v>0</v>
      </c>
      <c r="AU19" s="652">
        <f t="shared" si="9"/>
        <v>0</v>
      </c>
      <c r="AV19" s="652">
        <f t="shared" ref="AV19:AV56" si="10">SUM(AB19:AU19)</f>
        <v>0</v>
      </c>
      <c r="AW19" s="652"/>
      <c r="AX19" s="652"/>
      <c r="AY19" s="652"/>
      <c r="AZ19" s="652"/>
      <c r="BA19" s="652"/>
      <c r="BB19" s="652"/>
      <c r="BC19" s="652"/>
      <c r="BD19" s="652"/>
      <c r="BE19" s="652"/>
      <c r="BF19" s="652"/>
      <c r="BG19" s="652"/>
      <c r="BH19" s="652"/>
      <c r="BI19" s="652"/>
      <c r="BJ19" s="652"/>
      <c r="BK19" s="652"/>
      <c r="BL19" s="652"/>
      <c r="BM19" s="652"/>
      <c r="BN19" s="652"/>
      <c r="BO19" s="652"/>
      <c r="BP19" s="652"/>
      <c r="BQ19" s="652"/>
    </row>
    <row r="20" spans="1:69" s="360" customFormat="1" ht="12.75" x14ac:dyDescent="0.2">
      <c r="A20" s="1294" t="s">
        <v>861</v>
      </c>
      <c r="B20" s="384" t="s">
        <v>343</v>
      </c>
      <c r="C20" s="1271">
        <f>'I4 BO ASSETS'!G19</f>
        <v>0</v>
      </c>
      <c r="D20" s="652">
        <f t="shared" si="4"/>
        <v>0</v>
      </c>
      <c r="E20" s="652">
        <f t="shared" si="5"/>
        <v>0</v>
      </c>
      <c r="F20" s="652">
        <f t="shared" si="6"/>
        <v>0</v>
      </c>
      <c r="G20" s="652">
        <f t="shared" si="0"/>
        <v>0</v>
      </c>
      <c r="H20" s="652">
        <f t="shared" ref="H20:Z20" si="11">$D20*H599</f>
        <v>0</v>
      </c>
      <c r="I20" s="652">
        <f t="shared" si="11"/>
        <v>0</v>
      </c>
      <c r="J20" s="652">
        <f t="shared" si="11"/>
        <v>0</v>
      </c>
      <c r="K20" s="652">
        <f t="shared" si="11"/>
        <v>0</v>
      </c>
      <c r="L20" s="652">
        <f t="shared" si="11"/>
        <v>0</v>
      </c>
      <c r="M20" s="652">
        <f t="shared" si="11"/>
        <v>0</v>
      </c>
      <c r="N20" s="652">
        <f t="shared" si="11"/>
        <v>0</v>
      </c>
      <c r="O20" s="652">
        <f t="shared" si="11"/>
        <v>0</v>
      </c>
      <c r="P20" s="652">
        <f t="shared" si="11"/>
        <v>0</v>
      </c>
      <c r="Q20" s="652">
        <f t="shared" si="11"/>
        <v>0</v>
      </c>
      <c r="R20" s="652">
        <f t="shared" si="11"/>
        <v>0</v>
      </c>
      <c r="S20" s="652">
        <f t="shared" si="11"/>
        <v>0</v>
      </c>
      <c r="T20" s="652">
        <f t="shared" si="11"/>
        <v>0</v>
      </c>
      <c r="U20" s="652">
        <f t="shared" si="11"/>
        <v>0</v>
      </c>
      <c r="V20" s="652">
        <f t="shared" si="11"/>
        <v>0</v>
      </c>
      <c r="W20" s="652">
        <f t="shared" si="11"/>
        <v>0</v>
      </c>
      <c r="X20" s="652">
        <f t="shared" si="11"/>
        <v>0</v>
      </c>
      <c r="Y20" s="652">
        <f t="shared" si="11"/>
        <v>0</v>
      </c>
      <c r="Z20" s="652">
        <f t="shared" si="11"/>
        <v>0</v>
      </c>
      <c r="AA20" s="652">
        <f t="shared" si="8"/>
        <v>0</v>
      </c>
      <c r="AB20" s="652">
        <f t="shared" si="2"/>
        <v>0</v>
      </c>
      <c r="AC20" s="652">
        <f t="shared" ref="AC20:AU20" si="12">$E20*AC599</f>
        <v>0</v>
      </c>
      <c r="AD20" s="652">
        <f t="shared" si="12"/>
        <v>0</v>
      </c>
      <c r="AE20" s="652">
        <f t="shared" si="12"/>
        <v>0</v>
      </c>
      <c r="AF20" s="652">
        <f t="shared" si="12"/>
        <v>0</v>
      </c>
      <c r="AG20" s="652">
        <f t="shared" si="12"/>
        <v>0</v>
      </c>
      <c r="AH20" s="652">
        <f t="shared" si="12"/>
        <v>0</v>
      </c>
      <c r="AI20" s="652">
        <f t="shared" si="12"/>
        <v>0</v>
      </c>
      <c r="AJ20" s="652">
        <f t="shared" si="12"/>
        <v>0</v>
      </c>
      <c r="AK20" s="652">
        <f t="shared" si="12"/>
        <v>0</v>
      </c>
      <c r="AL20" s="652">
        <f t="shared" si="12"/>
        <v>0</v>
      </c>
      <c r="AM20" s="652">
        <f t="shared" si="12"/>
        <v>0</v>
      </c>
      <c r="AN20" s="652">
        <f t="shared" si="12"/>
        <v>0</v>
      </c>
      <c r="AO20" s="652">
        <f t="shared" si="12"/>
        <v>0</v>
      </c>
      <c r="AP20" s="652">
        <f t="shared" si="12"/>
        <v>0</v>
      </c>
      <c r="AQ20" s="652">
        <f t="shared" si="12"/>
        <v>0</v>
      </c>
      <c r="AR20" s="652">
        <f t="shared" si="12"/>
        <v>0</v>
      </c>
      <c r="AS20" s="652">
        <f t="shared" si="12"/>
        <v>0</v>
      </c>
      <c r="AT20" s="652">
        <f t="shared" si="12"/>
        <v>0</v>
      </c>
      <c r="AU20" s="652">
        <f t="shared" si="12"/>
        <v>0</v>
      </c>
      <c r="AV20" s="652">
        <f t="shared" si="10"/>
        <v>0</v>
      </c>
      <c r="AW20" s="652"/>
      <c r="AX20" s="652"/>
      <c r="AY20" s="652"/>
      <c r="AZ20" s="652"/>
      <c r="BA20" s="652"/>
      <c r="BB20" s="652"/>
      <c r="BC20" s="652"/>
      <c r="BD20" s="652"/>
      <c r="BE20" s="652"/>
      <c r="BF20" s="652"/>
      <c r="BG20" s="652"/>
      <c r="BH20" s="652"/>
      <c r="BI20" s="652"/>
      <c r="BJ20" s="652"/>
      <c r="BK20" s="652"/>
      <c r="BL20" s="652"/>
      <c r="BM20" s="652"/>
      <c r="BN20" s="652"/>
      <c r="BO20" s="652"/>
      <c r="BP20" s="652"/>
      <c r="BQ20" s="652"/>
    </row>
    <row r="21" spans="1:69" s="360" customFormat="1" ht="12.75" x14ac:dyDescent="0.2">
      <c r="A21" s="1294" t="s">
        <v>862</v>
      </c>
      <c r="B21" s="384" t="s">
        <v>345</v>
      </c>
      <c r="C21" s="1271">
        <f>'I4 BO ASSETS'!G20</f>
        <v>0</v>
      </c>
      <c r="D21" s="652">
        <f t="shared" si="4"/>
        <v>0</v>
      </c>
      <c r="E21" s="652">
        <f t="shared" si="5"/>
        <v>0</v>
      </c>
      <c r="F21" s="652">
        <f t="shared" si="6"/>
        <v>0</v>
      </c>
      <c r="G21" s="652">
        <f t="shared" si="0"/>
        <v>0</v>
      </c>
      <c r="H21" s="652">
        <f t="shared" ref="H21:Z21" si="13">$D21*H600</f>
        <v>0</v>
      </c>
      <c r="I21" s="652">
        <f t="shared" si="13"/>
        <v>0</v>
      </c>
      <c r="J21" s="652">
        <f t="shared" si="13"/>
        <v>0</v>
      </c>
      <c r="K21" s="652">
        <f t="shared" si="13"/>
        <v>0</v>
      </c>
      <c r="L21" s="652">
        <f t="shared" si="13"/>
        <v>0</v>
      </c>
      <c r="M21" s="652">
        <f t="shared" si="13"/>
        <v>0</v>
      </c>
      <c r="N21" s="652">
        <f t="shared" si="13"/>
        <v>0</v>
      </c>
      <c r="O21" s="652">
        <f t="shared" si="13"/>
        <v>0</v>
      </c>
      <c r="P21" s="652">
        <f t="shared" si="13"/>
        <v>0</v>
      </c>
      <c r="Q21" s="652">
        <f t="shared" si="13"/>
        <v>0</v>
      </c>
      <c r="R21" s="652">
        <f t="shared" si="13"/>
        <v>0</v>
      </c>
      <c r="S21" s="652">
        <f t="shared" si="13"/>
        <v>0</v>
      </c>
      <c r="T21" s="652">
        <f t="shared" si="13"/>
        <v>0</v>
      </c>
      <c r="U21" s="652">
        <f t="shared" si="13"/>
        <v>0</v>
      </c>
      <c r="V21" s="652">
        <f t="shared" si="13"/>
        <v>0</v>
      </c>
      <c r="W21" s="652">
        <f t="shared" si="13"/>
        <v>0</v>
      </c>
      <c r="X21" s="652">
        <f t="shared" si="13"/>
        <v>0</v>
      </c>
      <c r="Y21" s="652">
        <f t="shared" si="13"/>
        <v>0</v>
      </c>
      <c r="Z21" s="652">
        <f t="shared" si="13"/>
        <v>0</v>
      </c>
      <c r="AA21" s="652">
        <f t="shared" si="8"/>
        <v>0</v>
      </c>
      <c r="AB21" s="652">
        <f t="shared" si="2"/>
        <v>0</v>
      </c>
      <c r="AC21" s="652">
        <f t="shared" ref="AC21:AU21" si="14">$E21*AC600</f>
        <v>0</v>
      </c>
      <c r="AD21" s="652">
        <f t="shared" si="14"/>
        <v>0</v>
      </c>
      <c r="AE21" s="652">
        <f t="shared" si="14"/>
        <v>0</v>
      </c>
      <c r="AF21" s="652">
        <f t="shared" si="14"/>
        <v>0</v>
      </c>
      <c r="AG21" s="652">
        <f t="shared" si="14"/>
        <v>0</v>
      </c>
      <c r="AH21" s="652">
        <f t="shared" si="14"/>
        <v>0</v>
      </c>
      <c r="AI21" s="652">
        <f t="shared" si="14"/>
        <v>0</v>
      </c>
      <c r="AJ21" s="652">
        <f t="shared" si="14"/>
        <v>0</v>
      </c>
      <c r="AK21" s="652">
        <f t="shared" si="14"/>
        <v>0</v>
      </c>
      <c r="AL21" s="652">
        <f t="shared" si="14"/>
        <v>0</v>
      </c>
      <c r="AM21" s="652">
        <f t="shared" si="14"/>
        <v>0</v>
      </c>
      <c r="AN21" s="652">
        <f t="shared" si="14"/>
        <v>0</v>
      </c>
      <c r="AO21" s="652">
        <f t="shared" si="14"/>
        <v>0</v>
      </c>
      <c r="AP21" s="652">
        <f t="shared" si="14"/>
        <v>0</v>
      </c>
      <c r="AQ21" s="652">
        <f t="shared" si="14"/>
        <v>0</v>
      </c>
      <c r="AR21" s="652">
        <f t="shared" si="14"/>
        <v>0</v>
      </c>
      <c r="AS21" s="652">
        <f t="shared" si="14"/>
        <v>0</v>
      </c>
      <c r="AT21" s="652">
        <f t="shared" si="14"/>
        <v>0</v>
      </c>
      <c r="AU21" s="652">
        <f t="shared" si="14"/>
        <v>0</v>
      </c>
      <c r="AV21" s="652">
        <f t="shared" si="10"/>
        <v>0</v>
      </c>
      <c r="AW21" s="652"/>
      <c r="AX21" s="652"/>
      <c r="AY21" s="652"/>
      <c r="AZ21" s="652"/>
      <c r="BA21" s="652"/>
      <c r="BB21" s="652"/>
      <c r="BC21" s="652"/>
      <c r="BD21" s="652"/>
      <c r="BE21" s="652"/>
      <c r="BF21" s="652"/>
      <c r="BG21" s="652"/>
      <c r="BH21" s="652"/>
      <c r="BI21" s="652"/>
      <c r="BJ21" s="652"/>
      <c r="BK21" s="652"/>
      <c r="BL21" s="652"/>
      <c r="BM21" s="652"/>
      <c r="BN21" s="652"/>
      <c r="BO21" s="652"/>
      <c r="BP21" s="652"/>
      <c r="BQ21" s="652"/>
    </row>
    <row r="22" spans="1:69" s="360" customFormat="1" ht="12.75" x14ac:dyDescent="0.2">
      <c r="A22" s="1294">
        <v>1806</v>
      </c>
      <c r="B22" s="384" t="s">
        <v>286</v>
      </c>
      <c r="C22" s="1271">
        <f>'I4 BO ASSETS'!G21</f>
        <v>0</v>
      </c>
      <c r="D22" s="652">
        <f t="shared" si="4"/>
        <v>0</v>
      </c>
      <c r="E22" s="652">
        <f t="shared" si="5"/>
        <v>0</v>
      </c>
      <c r="F22" s="652">
        <f t="shared" si="6"/>
        <v>0</v>
      </c>
      <c r="G22" s="652">
        <f t="shared" si="0"/>
        <v>0</v>
      </c>
      <c r="H22" s="652">
        <f t="shared" ref="H22:Z22" si="15">$D22*H601</f>
        <v>0</v>
      </c>
      <c r="I22" s="652">
        <f t="shared" si="15"/>
        <v>0</v>
      </c>
      <c r="J22" s="652">
        <f t="shared" si="15"/>
        <v>0</v>
      </c>
      <c r="K22" s="652">
        <f t="shared" si="15"/>
        <v>0</v>
      </c>
      <c r="L22" s="652">
        <f t="shared" si="15"/>
        <v>0</v>
      </c>
      <c r="M22" s="652">
        <f t="shared" si="15"/>
        <v>0</v>
      </c>
      <c r="N22" s="652">
        <f t="shared" si="15"/>
        <v>0</v>
      </c>
      <c r="O22" s="652">
        <f t="shared" si="15"/>
        <v>0</v>
      </c>
      <c r="P22" s="652">
        <f t="shared" si="15"/>
        <v>0</v>
      </c>
      <c r="Q22" s="652">
        <f t="shared" si="15"/>
        <v>0</v>
      </c>
      <c r="R22" s="652">
        <f t="shared" si="15"/>
        <v>0</v>
      </c>
      <c r="S22" s="652">
        <f t="shared" si="15"/>
        <v>0</v>
      </c>
      <c r="T22" s="652">
        <f t="shared" si="15"/>
        <v>0</v>
      </c>
      <c r="U22" s="652">
        <f t="shared" si="15"/>
        <v>0</v>
      </c>
      <c r="V22" s="652">
        <f t="shared" si="15"/>
        <v>0</v>
      </c>
      <c r="W22" s="652">
        <f t="shared" si="15"/>
        <v>0</v>
      </c>
      <c r="X22" s="652">
        <f t="shared" si="15"/>
        <v>0</v>
      </c>
      <c r="Y22" s="652">
        <f t="shared" si="15"/>
        <v>0</v>
      </c>
      <c r="Z22" s="652">
        <f t="shared" si="15"/>
        <v>0</v>
      </c>
      <c r="AA22" s="652">
        <f t="shared" si="8"/>
        <v>0</v>
      </c>
      <c r="AB22" s="652">
        <f t="shared" si="2"/>
        <v>0</v>
      </c>
      <c r="AC22" s="652">
        <f t="shared" ref="AC22:AU22" si="16">$E22*AC601</f>
        <v>0</v>
      </c>
      <c r="AD22" s="652">
        <f t="shared" si="16"/>
        <v>0</v>
      </c>
      <c r="AE22" s="652">
        <f t="shared" si="16"/>
        <v>0</v>
      </c>
      <c r="AF22" s="652">
        <f t="shared" si="16"/>
        <v>0</v>
      </c>
      <c r="AG22" s="652">
        <f t="shared" si="16"/>
        <v>0</v>
      </c>
      <c r="AH22" s="652">
        <f t="shared" si="16"/>
        <v>0</v>
      </c>
      <c r="AI22" s="652">
        <f t="shared" si="16"/>
        <v>0</v>
      </c>
      <c r="AJ22" s="652">
        <f t="shared" si="16"/>
        <v>0</v>
      </c>
      <c r="AK22" s="652">
        <f t="shared" si="16"/>
        <v>0</v>
      </c>
      <c r="AL22" s="652">
        <f t="shared" si="16"/>
        <v>0</v>
      </c>
      <c r="AM22" s="652">
        <f t="shared" si="16"/>
        <v>0</v>
      </c>
      <c r="AN22" s="652">
        <f t="shared" si="16"/>
        <v>0</v>
      </c>
      <c r="AO22" s="652">
        <f t="shared" si="16"/>
        <v>0</v>
      </c>
      <c r="AP22" s="652">
        <f t="shared" si="16"/>
        <v>0</v>
      </c>
      <c r="AQ22" s="652">
        <f t="shared" si="16"/>
        <v>0</v>
      </c>
      <c r="AR22" s="652">
        <f t="shared" si="16"/>
        <v>0</v>
      </c>
      <c r="AS22" s="652">
        <f t="shared" si="16"/>
        <v>0</v>
      </c>
      <c r="AT22" s="652">
        <f t="shared" si="16"/>
        <v>0</v>
      </c>
      <c r="AU22" s="652">
        <f t="shared" si="16"/>
        <v>0</v>
      </c>
      <c r="AV22" s="652">
        <f t="shared" si="10"/>
        <v>0</v>
      </c>
      <c r="AW22" s="652"/>
      <c r="AX22" s="652"/>
      <c r="AY22" s="652"/>
      <c r="AZ22" s="652"/>
      <c r="BA22" s="652"/>
      <c r="BB22" s="652"/>
      <c r="BC22" s="652"/>
      <c r="BD22" s="652"/>
      <c r="BE22" s="652"/>
      <c r="BF22" s="652"/>
      <c r="BG22" s="652"/>
      <c r="BH22" s="652"/>
      <c r="BI22" s="652"/>
      <c r="BJ22" s="652"/>
      <c r="BK22" s="652"/>
      <c r="BL22" s="652"/>
      <c r="BM22" s="652"/>
      <c r="BN22" s="652"/>
      <c r="BO22" s="652"/>
      <c r="BP22" s="652"/>
      <c r="BQ22" s="652"/>
    </row>
    <row r="23" spans="1:69" s="360" customFormat="1" ht="12.75" x14ac:dyDescent="0.2">
      <c r="A23" s="1294" t="s">
        <v>863</v>
      </c>
      <c r="B23" s="384" t="s">
        <v>344</v>
      </c>
      <c r="C23" s="1271">
        <f>'I4 BO ASSETS'!G22</f>
        <v>0</v>
      </c>
      <c r="D23" s="652">
        <f t="shared" si="4"/>
        <v>0</v>
      </c>
      <c r="E23" s="652">
        <f t="shared" si="5"/>
        <v>0</v>
      </c>
      <c r="F23" s="652">
        <f t="shared" si="6"/>
        <v>0</v>
      </c>
      <c r="G23" s="652">
        <f t="shared" si="0"/>
        <v>0</v>
      </c>
      <c r="H23" s="652">
        <f t="shared" ref="H23:Z23" si="17">$D23*H602</f>
        <v>0</v>
      </c>
      <c r="I23" s="652">
        <f t="shared" si="17"/>
        <v>0</v>
      </c>
      <c r="J23" s="652">
        <f t="shared" si="17"/>
        <v>0</v>
      </c>
      <c r="K23" s="652">
        <f t="shared" si="17"/>
        <v>0</v>
      </c>
      <c r="L23" s="652">
        <f t="shared" si="17"/>
        <v>0</v>
      </c>
      <c r="M23" s="652">
        <f t="shared" si="17"/>
        <v>0</v>
      </c>
      <c r="N23" s="652">
        <f t="shared" si="17"/>
        <v>0</v>
      </c>
      <c r="O23" s="652">
        <f t="shared" si="17"/>
        <v>0</v>
      </c>
      <c r="P23" s="652">
        <f t="shared" si="17"/>
        <v>0</v>
      </c>
      <c r="Q23" s="652">
        <f t="shared" si="17"/>
        <v>0</v>
      </c>
      <c r="R23" s="652">
        <f t="shared" si="17"/>
        <v>0</v>
      </c>
      <c r="S23" s="652">
        <f t="shared" si="17"/>
        <v>0</v>
      </c>
      <c r="T23" s="652">
        <f t="shared" si="17"/>
        <v>0</v>
      </c>
      <c r="U23" s="652">
        <f t="shared" si="17"/>
        <v>0</v>
      </c>
      <c r="V23" s="652">
        <f t="shared" si="17"/>
        <v>0</v>
      </c>
      <c r="W23" s="652">
        <f t="shared" si="17"/>
        <v>0</v>
      </c>
      <c r="X23" s="652">
        <f t="shared" si="17"/>
        <v>0</v>
      </c>
      <c r="Y23" s="652">
        <f t="shared" si="17"/>
        <v>0</v>
      </c>
      <c r="Z23" s="652">
        <f t="shared" si="17"/>
        <v>0</v>
      </c>
      <c r="AA23" s="652">
        <f t="shared" si="8"/>
        <v>0</v>
      </c>
      <c r="AB23" s="652">
        <f t="shared" si="2"/>
        <v>0</v>
      </c>
      <c r="AC23" s="652">
        <f t="shared" ref="AC23:AU23" si="18">$E23*AC602</f>
        <v>0</v>
      </c>
      <c r="AD23" s="652">
        <f t="shared" si="18"/>
        <v>0</v>
      </c>
      <c r="AE23" s="652">
        <f t="shared" si="18"/>
        <v>0</v>
      </c>
      <c r="AF23" s="652">
        <f t="shared" si="18"/>
        <v>0</v>
      </c>
      <c r="AG23" s="652">
        <f t="shared" si="18"/>
        <v>0</v>
      </c>
      <c r="AH23" s="652">
        <f t="shared" si="18"/>
        <v>0</v>
      </c>
      <c r="AI23" s="652">
        <f t="shared" si="18"/>
        <v>0</v>
      </c>
      <c r="AJ23" s="652">
        <f t="shared" si="18"/>
        <v>0</v>
      </c>
      <c r="AK23" s="652">
        <f t="shared" si="18"/>
        <v>0</v>
      </c>
      <c r="AL23" s="652">
        <f t="shared" si="18"/>
        <v>0</v>
      </c>
      <c r="AM23" s="652">
        <f t="shared" si="18"/>
        <v>0</v>
      </c>
      <c r="AN23" s="652">
        <f t="shared" si="18"/>
        <v>0</v>
      </c>
      <c r="AO23" s="652">
        <f t="shared" si="18"/>
        <v>0</v>
      </c>
      <c r="AP23" s="652">
        <f t="shared" si="18"/>
        <v>0</v>
      </c>
      <c r="AQ23" s="652">
        <f t="shared" si="18"/>
        <v>0</v>
      </c>
      <c r="AR23" s="652">
        <f t="shared" si="18"/>
        <v>0</v>
      </c>
      <c r="AS23" s="652">
        <f t="shared" si="18"/>
        <v>0</v>
      </c>
      <c r="AT23" s="652">
        <f t="shared" si="18"/>
        <v>0</v>
      </c>
      <c r="AU23" s="652">
        <f t="shared" si="18"/>
        <v>0</v>
      </c>
      <c r="AV23" s="652">
        <f t="shared" si="10"/>
        <v>0</v>
      </c>
      <c r="AW23" s="652"/>
      <c r="AX23" s="652"/>
      <c r="AY23" s="652"/>
      <c r="AZ23" s="652"/>
      <c r="BA23" s="652"/>
      <c r="BB23" s="652"/>
      <c r="BC23" s="652"/>
      <c r="BD23" s="652"/>
      <c r="BE23" s="652"/>
      <c r="BF23" s="652"/>
      <c r="BG23" s="652"/>
      <c r="BH23" s="652"/>
      <c r="BI23" s="652"/>
      <c r="BJ23" s="652"/>
      <c r="BK23" s="652"/>
      <c r="BL23" s="652"/>
      <c r="BM23" s="652"/>
      <c r="BN23" s="652"/>
      <c r="BO23" s="652"/>
      <c r="BP23" s="652"/>
      <c r="BQ23" s="652"/>
    </row>
    <row r="24" spans="1:69" s="360" customFormat="1" ht="12.75" x14ac:dyDescent="0.2">
      <c r="A24" s="1294" t="s">
        <v>864</v>
      </c>
      <c r="B24" s="384" t="s">
        <v>346</v>
      </c>
      <c r="C24" s="1271">
        <f>'I4 BO ASSETS'!G23</f>
        <v>0</v>
      </c>
      <c r="D24" s="652">
        <f t="shared" si="4"/>
        <v>0</v>
      </c>
      <c r="E24" s="652">
        <f t="shared" si="5"/>
        <v>0</v>
      </c>
      <c r="F24" s="652">
        <f t="shared" si="6"/>
        <v>0</v>
      </c>
      <c r="G24" s="652">
        <f t="shared" si="0"/>
        <v>0</v>
      </c>
      <c r="H24" s="652">
        <f t="shared" ref="H24:Z24" si="19">$D24*H603</f>
        <v>0</v>
      </c>
      <c r="I24" s="652">
        <f t="shared" si="19"/>
        <v>0</v>
      </c>
      <c r="J24" s="652">
        <f t="shared" si="19"/>
        <v>0</v>
      </c>
      <c r="K24" s="652">
        <f t="shared" si="19"/>
        <v>0</v>
      </c>
      <c r="L24" s="652">
        <f t="shared" si="19"/>
        <v>0</v>
      </c>
      <c r="M24" s="652">
        <f t="shared" si="19"/>
        <v>0</v>
      </c>
      <c r="N24" s="652">
        <f t="shared" si="19"/>
        <v>0</v>
      </c>
      <c r="O24" s="652">
        <f t="shared" si="19"/>
        <v>0</v>
      </c>
      <c r="P24" s="652">
        <f t="shared" si="19"/>
        <v>0</v>
      </c>
      <c r="Q24" s="652">
        <f t="shared" si="19"/>
        <v>0</v>
      </c>
      <c r="R24" s="652">
        <f t="shared" si="19"/>
        <v>0</v>
      </c>
      <c r="S24" s="652">
        <f t="shared" si="19"/>
        <v>0</v>
      </c>
      <c r="T24" s="652">
        <f t="shared" si="19"/>
        <v>0</v>
      </c>
      <c r="U24" s="652">
        <f t="shared" si="19"/>
        <v>0</v>
      </c>
      <c r="V24" s="652">
        <f t="shared" si="19"/>
        <v>0</v>
      </c>
      <c r="W24" s="652">
        <f t="shared" si="19"/>
        <v>0</v>
      </c>
      <c r="X24" s="652">
        <f t="shared" si="19"/>
        <v>0</v>
      </c>
      <c r="Y24" s="652">
        <f t="shared" si="19"/>
        <v>0</v>
      </c>
      <c r="Z24" s="652">
        <f t="shared" si="19"/>
        <v>0</v>
      </c>
      <c r="AA24" s="652">
        <f t="shared" si="8"/>
        <v>0</v>
      </c>
      <c r="AB24" s="652">
        <f t="shared" si="2"/>
        <v>0</v>
      </c>
      <c r="AC24" s="652">
        <f t="shared" ref="AC24:AU24" si="20">$E24*AC603</f>
        <v>0</v>
      </c>
      <c r="AD24" s="652">
        <f t="shared" si="20"/>
        <v>0</v>
      </c>
      <c r="AE24" s="652">
        <f t="shared" si="20"/>
        <v>0</v>
      </c>
      <c r="AF24" s="652">
        <f t="shared" si="20"/>
        <v>0</v>
      </c>
      <c r="AG24" s="652">
        <f t="shared" si="20"/>
        <v>0</v>
      </c>
      <c r="AH24" s="652">
        <f t="shared" si="20"/>
        <v>0</v>
      </c>
      <c r="AI24" s="652">
        <f t="shared" si="20"/>
        <v>0</v>
      </c>
      <c r="AJ24" s="652">
        <f t="shared" si="20"/>
        <v>0</v>
      </c>
      <c r="AK24" s="652">
        <f t="shared" si="20"/>
        <v>0</v>
      </c>
      <c r="AL24" s="652">
        <f t="shared" si="20"/>
        <v>0</v>
      </c>
      <c r="AM24" s="652">
        <f t="shared" si="20"/>
        <v>0</v>
      </c>
      <c r="AN24" s="652">
        <f t="shared" si="20"/>
        <v>0</v>
      </c>
      <c r="AO24" s="652">
        <f t="shared" si="20"/>
        <v>0</v>
      </c>
      <c r="AP24" s="652">
        <f t="shared" si="20"/>
        <v>0</v>
      </c>
      <c r="AQ24" s="652">
        <f t="shared" si="20"/>
        <v>0</v>
      </c>
      <c r="AR24" s="652">
        <f t="shared" si="20"/>
        <v>0</v>
      </c>
      <c r="AS24" s="652">
        <f t="shared" si="20"/>
        <v>0</v>
      </c>
      <c r="AT24" s="652">
        <f t="shared" si="20"/>
        <v>0</v>
      </c>
      <c r="AU24" s="652">
        <f t="shared" si="20"/>
        <v>0</v>
      </c>
      <c r="AV24" s="652">
        <f t="shared" si="10"/>
        <v>0</v>
      </c>
      <c r="AW24" s="652"/>
      <c r="AX24" s="652"/>
      <c r="AY24" s="652"/>
      <c r="AZ24" s="652"/>
      <c r="BA24" s="652"/>
      <c r="BB24" s="652"/>
      <c r="BC24" s="652"/>
      <c r="BD24" s="652"/>
      <c r="BE24" s="652"/>
      <c r="BF24" s="652"/>
      <c r="BG24" s="652"/>
      <c r="BH24" s="652"/>
      <c r="BI24" s="652"/>
      <c r="BJ24" s="652"/>
      <c r="BK24" s="652"/>
      <c r="BL24" s="652"/>
      <c r="BM24" s="652"/>
      <c r="BN24" s="652"/>
      <c r="BO24" s="652"/>
      <c r="BP24" s="652"/>
      <c r="BQ24" s="652"/>
    </row>
    <row r="25" spans="1:69" s="360" customFormat="1" ht="12.75" x14ac:dyDescent="0.2">
      <c r="A25" s="1294">
        <v>1808</v>
      </c>
      <c r="B25" s="384" t="s">
        <v>287</v>
      </c>
      <c r="C25" s="1271">
        <f>'I4 BO ASSETS'!G24</f>
        <v>0</v>
      </c>
      <c r="D25" s="652">
        <f t="shared" si="4"/>
        <v>0</v>
      </c>
      <c r="E25" s="652">
        <f t="shared" si="5"/>
        <v>0</v>
      </c>
      <c r="F25" s="652">
        <f t="shared" si="6"/>
        <v>0</v>
      </c>
      <c r="G25" s="652">
        <f t="shared" si="0"/>
        <v>0</v>
      </c>
      <c r="H25" s="652">
        <f t="shared" ref="H25:Z25" si="21">$D25*H604</f>
        <v>0</v>
      </c>
      <c r="I25" s="652">
        <f t="shared" si="21"/>
        <v>0</v>
      </c>
      <c r="J25" s="652">
        <f t="shared" si="21"/>
        <v>0</v>
      </c>
      <c r="K25" s="652">
        <f t="shared" si="21"/>
        <v>0</v>
      </c>
      <c r="L25" s="652">
        <f t="shared" si="21"/>
        <v>0</v>
      </c>
      <c r="M25" s="652">
        <f t="shared" si="21"/>
        <v>0</v>
      </c>
      <c r="N25" s="652">
        <f t="shared" si="21"/>
        <v>0</v>
      </c>
      <c r="O25" s="652">
        <f t="shared" si="21"/>
        <v>0</v>
      </c>
      <c r="P25" s="652">
        <f t="shared" si="21"/>
        <v>0</v>
      </c>
      <c r="Q25" s="652">
        <f t="shared" si="21"/>
        <v>0</v>
      </c>
      <c r="R25" s="652">
        <f t="shared" si="21"/>
        <v>0</v>
      </c>
      <c r="S25" s="652">
        <f t="shared" si="21"/>
        <v>0</v>
      </c>
      <c r="T25" s="652">
        <f t="shared" si="21"/>
        <v>0</v>
      </c>
      <c r="U25" s="652">
        <f t="shared" si="21"/>
        <v>0</v>
      </c>
      <c r="V25" s="652">
        <f t="shared" si="21"/>
        <v>0</v>
      </c>
      <c r="W25" s="652">
        <f t="shared" si="21"/>
        <v>0</v>
      </c>
      <c r="X25" s="652">
        <f t="shared" si="21"/>
        <v>0</v>
      </c>
      <c r="Y25" s="652">
        <f t="shared" si="21"/>
        <v>0</v>
      </c>
      <c r="Z25" s="652">
        <f t="shared" si="21"/>
        <v>0</v>
      </c>
      <c r="AA25" s="652">
        <f t="shared" si="8"/>
        <v>0</v>
      </c>
      <c r="AB25" s="652">
        <f t="shared" si="2"/>
        <v>0</v>
      </c>
      <c r="AC25" s="652">
        <f t="shared" ref="AC25:AU25" si="22">$E25*AC604</f>
        <v>0</v>
      </c>
      <c r="AD25" s="652">
        <f t="shared" si="22"/>
        <v>0</v>
      </c>
      <c r="AE25" s="652">
        <f t="shared" si="22"/>
        <v>0</v>
      </c>
      <c r="AF25" s="652">
        <f t="shared" si="22"/>
        <v>0</v>
      </c>
      <c r="AG25" s="652">
        <f t="shared" si="22"/>
        <v>0</v>
      </c>
      <c r="AH25" s="652">
        <f t="shared" si="22"/>
        <v>0</v>
      </c>
      <c r="AI25" s="652">
        <f t="shared" si="22"/>
        <v>0</v>
      </c>
      <c r="AJ25" s="652">
        <f t="shared" si="22"/>
        <v>0</v>
      </c>
      <c r="AK25" s="652">
        <f t="shared" si="22"/>
        <v>0</v>
      </c>
      <c r="AL25" s="652">
        <f t="shared" si="22"/>
        <v>0</v>
      </c>
      <c r="AM25" s="652">
        <f t="shared" si="22"/>
        <v>0</v>
      </c>
      <c r="AN25" s="652">
        <f t="shared" si="22"/>
        <v>0</v>
      </c>
      <c r="AO25" s="652">
        <f t="shared" si="22"/>
        <v>0</v>
      </c>
      <c r="AP25" s="652">
        <f t="shared" si="22"/>
        <v>0</v>
      </c>
      <c r="AQ25" s="652">
        <f t="shared" si="22"/>
        <v>0</v>
      </c>
      <c r="AR25" s="652">
        <f t="shared" si="22"/>
        <v>0</v>
      </c>
      <c r="AS25" s="652">
        <f t="shared" si="22"/>
        <v>0</v>
      </c>
      <c r="AT25" s="652">
        <f t="shared" si="22"/>
        <v>0</v>
      </c>
      <c r="AU25" s="652">
        <f t="shared" si="22"/>
        <v>0</v>
      </c>
      <c r="AV25" s="652">
        <f t="shared" si="10"/>
        <v>0</v>
      </c>
      <c r="AW25" s="652"/>
      <c r="AX25" s="652"/>
      <c r="AY25" s="652"/>
      <c r="AZ25" s="652"/>
      <c r="BA25" s="652"/>
      <c r="BB25" s="652"/>
      <c r="BC25" s="652"/>
      <c r="BD25" s="652"/>
      <c r="BE25" s="652"/>
      <c r="BF25" s="652"/>
      <c r="BG25" s="652"/>
      <c r="BH25" s="652"/>
      <c r="BI25" s="652"/>
      <c r="BJ25" s="652"/>
      <c r="BK25" s="652"/>
      <c r="BL25" s="652"/>
      <c r="BM25" s="652"/>
      <c r="BN25" s="652"/>
      <c r="BO25" s="652"/>
      <c r="BP25" s="652"/>
      <c r="BQ25" s="652"/>
    </row>
    <row r="26" spans="1:69" s="360" customFormat="1" ht="12.75" x14ac:dyDescent="0.2">
      <c r="A26" s="1294" t="s">
        <v>865</v>
      </c>
      <c r="B26" s="384" t="s">
        <v>347</v>
      </c>
      <c r="C26" s="1271">
        <f>'I4 BO ASSETS'!G25</f>
        <v>0</v>
      </c>
      <c r="D26" s="652">
        <f t="shared" si="4"/>
        <v>0</v>
      </c>
      <c r="E26" s="652">
        <f t="shared" si="5"/>
        <v>0</v>
      </c>
      <c r="F26" s="652">
        <f t="shared" si="6"/>
        <v>0</v>
      </c>
      <c r="G26" s="652">
        <f t="shared" si="0"/>
        <v>0</v>
      </c>
      <c r="H26" s="652">
        <f t="shared" ref="H26:Z26" si="23">$D26*H605</f>
        <v>0</v>
      </c>
      <c r="I26" s="652">
        <f t="shared" si="23"/>
        <v>0</v>
      </c>
      <c r="J26" s="652">
        <f t="shared" si="23"/>
        <v>0</v>
      </c>
      <c r="K26" s="652">
        <f t="shared" si="23"/>
        <v>0</v>
      </c>
      <c r="L26" s="652">
        <f t="shared" si="23"/>
        <v>0</v>
      </c>
      <c r="M26" s="652">
        <f t="shared" si="23"/>
        <v>0</v>
      </c>
      <c r="N26" s="652">
        <f t="shared" si="23"/>
        <v>0</v>
      </c>
      <c r="O26" s="652">
        <f t="shared" si="23"/>
        <v>0</v>
      </c>
      <c r="P26" s="652">
        <f t="shared" si="23"/>
        <v>0</v>
      </c>
      <c r="Q26" s="652">
        <f t="shared" si="23"/>
        <v>0</v>
      </c>
      <c r="R26" s="652">
        <f t="shared" si="23"/>
        <v>0</v>
      </c>
      <c r="S26" s="652">
        <f t="shared" si="23"/>
        <v>0</v>
      </c>
      <c r="T26" s="652">
        <f t="shared" si="23"/>
        <v>0</v>
      </c>
      <c r="U26" s="652">
        <f t="shared" si="23"/>
        <v>0</v>
      </c>
      <c r="V26" s="652">
        <f t="shared" si="23"/>
        <v>0</v>
      </c>
      <c r="W26" s="652">
        <f t="shared" si="23"/>
        <v>0</v>
      </c>
      <c r="X26" s="652">
        <f t="shared" si="23"/>
        <v>0</v>
      </c>
      <c r="Y26" s="652">
        <f t="shared" si="23"/>
        <v>0</v>
      </c>
      <c r="Z26" s="652">
        <f t="shared" si="23"/>
        <v>0</v>
      </c>
      <c r="AA26" s="652">
        <f t="shared" si="8"/>
        <v>0</v>
      </c>
      <c r="AB26" s="652">
        <f t="shared" si="2"/>
        <v>0</v>
      </c>
      <c r="AC26" s="652">
        <f t="shared" ref="AC26:AU26" si="24">$E26*AC605</f>
        <v>0</v>
      </c>
      <c r="AD26" s="652">
        <f t="shared" si="24"/>
        <v>0</v>
      </c>
      <c r="AE26" s="652">
        <f t="shared" si="24"/>
        <v>0</v>
      </c>
      <c r="AF26" s="652">
        <f t="shared" si="24"/>
        <v>0</v>
      </c>
      <c r="AG26" s="652">
        <f t="shared" si="24"/>
        <v>0</v>
      </c>
      <c r="AH26" s="652">
        <f t="shared" si="24"/>
        <v>0</v>
      </c>
      <c r="AI26" s="652">
        <f t="shared" si="24"/>
        <v>0</v>
      </c>
      <c r="AJ26" s="652">
        <f t="shared" si="24"/>
        <v>0</v>
      </c>
      <c r="AK26" s="652">
        <f t="shared" si="24"/>
        <v>0</v>
      </c>
      <c r="AL26" s="652">
        <f t="shared" si="24"/>
        <v>0</v>
      </c>
      <c r="AM26" s="652">
        <f t="shared" si="24"/>
        <v>0</v>
      </c>
      <c r="AN26" s="652">
        <f t="shared" si="24"/>
        <v>0</v>
      </c>
      <c r="AO26" s="652">
        <f t="shared" si="24"/>
        <v>0</v>
      </c>
      <c r="AP26" s="652">
        <f t="shared" si="24"/>
        <v>0</v>
      </c>
      <c r="AQ26" s="652">
        <f t="shared" si="24"/>
        <v>0</v>
      </c>
      <c r="AR26" s="652">
        <f t="shared" si="24"/>
        <v>0</v>
      </c>
      <c r="AS26" s="652">
        <f t="shared" si="24"/>
        <v>0</v>
      </c>
      <c r="AT26" s="652">
        <f t="shared" si="24"/>
        <v>0</v>
      </c>
      <c r="AU26" s="652">
        <f t="shared" si="24"/>
        <v>0</v>
      </c>
      <c r="AV26" s="652">
        <f t="shared" si="10"/>
        <v>0</v>
      </c>
      <c r="AW26" s="652"/>
      <c r="AX26" s="652"/>
      <c r="AY26" s="652"/>
      <c r="AZ26" s="652"/>
      <c r="BA26" s="652"/>
      <c r="BB26" s="652"/>
      <c r="BC26" s="652"/>
      <c r="BD26" s="652"/>
      <c r="BE26" s="652"/>
      <c r="BF26" s="652"/>
      <c r="BG26" s="652"/>
      <c r="BH26" s="652"/>
      <c r="BI26" s="652"/>
      <c r="BJ26" s="652"/>
      <c r="BK26" s="652"/>
      <c r="BL26" s="652"/>
      <c r="BM26" s="652"/>
      <c r="BN26" s="652"/>
      <c r="BO26" s="652"/>
      <c r="BP26" s="652"/>
      <c r="BQ26" s="652"/>
    </row>
    <row r="27" spans="1:69" s="360" customFormat="1" ht="12.75" x14ac:dyDescent="0.2">
      <c r="A27" s="1294" t="s">
        <v>866</v>
      </c>
      <c r="B27" s="384" t="s">
        <v>348</v>
      </c>
      <c r="C27" s="1271">
        <f>'I4 BO ASSETS'!G26</f>
        <v>0</v>
      </c>
      <c r="D27" s="652">
        <f t="shared" si="4"/>
        <v>0</v>
      </c>
      <c r="E27" s="652">
        <f t="shared" si="5"/>
        <v>0</v>
      </c>
      <c r="F27" s="652">
        <f t="shared" si="6"/>
        <v>0</v>
      </c>
      <c r="G27" s="652">
        <f t="shared" si="0"/>
        <v>0</v>
      </c>
      <c r="H27" s="652">
        <f t="shared" ref="H27:Z27" si="25">$D27*H606</f>
        <v>0</v>
      </c>
      <c r="I27" s="652">
        <f t="shared" si="25"/>
        <v>0</v>
      </c>
      <c r="J27" s="652">
        <f t="shared" si="25"/>
        <v>0</v>
      </c>
      <c r="K27" s="652">
        <f t="shared" si="25"/>
        <v>0</v>
      </c>
      <c r="L27" s="652">
        <f t="shared" si="25"/>
        <v>0</v>
      </c>
      <c r="M27" s="652">
        <f t="shared" si="25"/>
        <v>0</v>
      </c>
      <c r="N27" s="652">
        <f t="shared" si="25"/>
        <v>0</v>
      </c>
      <c r="O27" s="652">
        <f t="shared" si="25"/>
        <v>0</v>
      </c>
      <c r="P27" s="652">
        <f t="shared" si="25"/>
        <v>0</v>
      </c>
      <c r="Q27" s="652">
        <f t="shared" si="25"/>
        <v>0</v>
      </c>
      <c r="R27" s="652">
        <f t="shared" si="25"/>
        <v>0</v>
      </c>
      <c r="S27" s="652">
        <f t="shared" si="25"/>
        <v>0</v>
      </c>
      <c r="T27" s="652">
        <f t="shared" si="25"/>
        <v>0</v>
      </c>
      <c r="U27" s="652">
        <f t="shared" si="25"/>
        <v>0</v>
      </c>
      <c r="V27" s="652">
        <f t="shared" si="25"/>
        <v>0</v>
      </c>
      <c r="W27" s="652">
        <f t="shared" si="25"/>
        <v>0</v>
      </c>
      <c r="X27" s="652">
        <f t="shared" si="25"/>
        <v>0</v>
      </c>
      <c r="Y27" s="652">
        <f t="shared" si="25"/>
        <v>0</v>
      </c>
      <c r="Z27" s="652">
        <f t="shared" si="25"/>
        <v>0</v>
      </c>
      <c r="AA27" s="652">
        <f t="shared" si="8"/>
        <v>0</v>
      </c>
      <c r="AB27" s="652">
        <f t="shared" si="2"/>
        <v>0</v>
      </c>
      <c r="AC27" s="652">
        <f t="shared" ref="AC27:AU27" si="26">$E27*AC606</f>
        <v>0</v>
      </c>
      <c r="AD27" s="652">
        <f t="shared" si="26"/>
        <v>0</v>
      </c>
      <c r="AE27" s="652">
        <f t="shared" si="26"/>
        <v>0</v>
      </c>
      <c r="AF27" s="652">
        <f t="shared" si="26"/>
        <v>0</v>
      </c>
      <c r="AG27" s="652">
        <f t="shared" si="26"/>
        <v>0</v>
      </c>
      <c r="AH27" s="652">
        <f t="shared" si="26"/>
        <v>0</v>
      </c>
      <c r="AI27" s="652">
        <f t="shared" si="26"/>
        <v>0</v>
      </c>
      <c r="AJ27" s="652">
        <f t="shared" si="26"/>
        <v>0</v>
      </c>
      <c r="AK27" s="652">
        <f t="shared" si="26"/>
        <v>0</v>
      </c>
      <c r="AL27" s="652">
        <f t="shared" si="26"/>
        <v>0</v>
      </c>
      <c r="AM27" s="652">
        <f t="shared" si="26"/>
        <v>0</v>
      </c>
      <c r="AN27" s="652">
        <f t="shared" si="26"/>
        <v>0</v>
      </c>
      <c r="AO27" s="652">
        <f t="shared" si="26"/>
        <v>0</v>
      </c>
      <c r="AP27" s="652">
        <f t="shared" si="26"/>
        <v>0</v>
      </c>
      <c r="AQ27" s="652">
        <f t="shared" si="26"/>
        <v>0</v>
      </c>
      <c r="AR27" s="652">
        <f t="shared" si="26"/>
        <v>0</v>
      </c>
      <c r="AS27" s="652">
        <f t="shared" si="26"/>
        <v>0</v>
      </c>
      <c r="AT27" s="652">
        <f t="shared" si="26"/>
        <v>0</v>
      </c>
      <c r="AU27" s="652">
        <f t="shared" si="26"/>
        <v>0</v>
      </c>
      <c r="AV27" s="652">
        <f t="shared" si="10"/>
        <v>0</v>
      </c>
      <c r="AW27" s="652"/>
      <c r="AX27" s="652"/>
      <c r="AY27" s="652"/>
      <c r="AZ27" s="652"/>
      <c r="BA27" s="652"/>
      <c r="BB27" s="652"/>
      <c r="BC27" s="652"/>
      <c r="BD27" s="652"/>
      <c r="BE27" s="652"/>
      <c r="BF27" s="652"/>
      <c r="BG27" s="652"/>
      <c r="BH27" s="652"/>
      <c r="BI27" s="652"/>
      <c r="BJ27" s="652"/>
      <c r="BK27" s="652"/>
      <c r="BL27" s="652"/>
      <c r="BM27" s="652"/>
      <c r="BN27" s="652"/>
      <c r="BO27" s="652"/>
      <c r="BP27" s="652"/>
      <c r="BQ27" s="652"/>
    </row>
    <row r="28" spans="1:69" s="360" customFormat="1" ht="12.75" x14ac:dyDescent="0.2">
      <c r="A28" s="1294">
        <v>1810</v>
      </c>
      <c r="B28" s="384" t="s">
        <v>288</v>
      </c>
      <c r="C28" s="1271">
        <f>'I4 BO ASSETS'!G27</f>
        <v>0</v>
      </c>
      <c r="D28" s="652">
        <f t="shared" si="4"/>
        <v>0</v>
      </c>
      <c r="E28" s="652">
        <f t="shared" si="5"/>
        <v>0</v>
      </c>
      <c r="F28" s="652">
        <f t="shared" si="6"/>
        <v>0</v>
      </c>
      <c r="G28" s="652">
        <f t="shared" si="0"/>
        <v>0</v>
      </c>
      <c r="H28" s="652">
        <f t="shared" ref="H28:Z28" si="27">$D28*H607</f>
        <v>0</v>
      </c>
      <c r="I28" s="652">
        <f t="shared" si="27"/>
        <v>0</v>
      </c>
      <c r="J28" s="652">
        <f t="shared" si="27"/>
        <v>0</v>
      </c>
      <c r="K28" s="652">
        <f t="shared" si="27"/>
        <v>0</v>
      </c>
      <c r="L28" s="652">
        <f t="shared" si="27"/>
        <v>0</v>
      </c>
      <c r="M28" s="652">
        <f t="shared" si="27"/>
        <v>0</v>
      </c>
      <c r="N28" s="652">
        <f t="shared" si="27"/>
        <v>0</v>
      </c>
      <c r="O28" s="652">
        <f t="shared" si="27"/>
        <v>0</v>
      </c>
      <c r="P28" s="652">
        <f t="shared" si="27"/>
        <v>0</v>
      </c>
      <c r="Q28" s="652">
        <f t="shared" si="27"/>
        <v>0</v>
      </c>
      <c r="R28" s="652">
        <f t="shared" si="27"/>
        <v>0</v>
      </c>
      <c r="S28" s="652">
        <f t="shared" si="27"/>
        <v>0</v>
      </c>
      <c r="T28" s="652">
        <f t="shared" si="27"/>
        <v>0</v>
      </c>
      <c r="U28" s="652">
        <f t="shared" si="27"/>
        <v>0</v>
      </c>
      <c r="V28" s="652">
        <f t="shared" si="27"/>
        <v>0</v>
      </c>
      <c r="W28" s="652">
        <f t="shared" si="27"/>
        <v>0</v>
      </c>
      <c r="X28" s="652">
        <f t="shared" si="27"/>
        <v>0</v>
      </c>
      <c r="Y28" s="652">
        <f t="shared" si="27"/>
        <v>0</v>
      </c>
      <c r="Z28" s="652">
        <f t="shared" si="27"/>
        <v>0</v>
      </c>
      <c r="AA28" s="652">
        <f t="shared" si="8"/>
        <v>0</v>
      </c>
      <c r="AB28" s="652">
        <f t="shared" si="2"/>
        <v>0</v>
      </c>
      <c r="AC28" s="652">
        <f t="shared" ref="AC28:AU28" si="28">$E28*AC607</f>
        <v>0</v>
      </c>
      <c r="AD28" s="652">
        <f t="shared" si="28"/>
        <v>0</v>
      </c>
      <c r="AE28" s="652">
        <f t="shared" si="28"/>
        <v>0</v>
      </c>
      <c r="AF28" s="652">
        <f t="shared" si="28"/>
        <v>0</v>
      </c>
      <c r="AG28" s="652">
        <f t="shared" si="28"/>
        <v>0</v>
      </c>
      <c r="AH28" s="652">
        <f t="shared" si="28"/>
        <v>0</v>
      </c>
      <c r="AI28" s="652">
        <f t="shared" si="28"/>
        <v>0</v>
      </c>
      <c r="AJ28" s="652">
        <f t="shared" si="28"/>
        <v>0</v>
      </c>
      <c r="AK28" s="652">
        <f t="shared" si="28"/>
        <v>0</v>
      </c>
      <c r="AL28" s="652">
        <f t="shared" si="28"/>
        <v>0</v>
      </c>
      <c r="AM28" s="652">
        <f t="shared" si="28"/>
        <v>0</v>
      </c>
      <c r="AN28" s="652">
        <f t="shared" si="28"/>
        <v>0</v>
      </c>
      <c r="AO28" s="652">
        <f t="shared" si="28"/>
        <v>0</v>
      </c>
      <c r="AP28" s="652">
        <f t="shared" si="28"/>
        <v>0</v>
      </c>
      <c r="AQ28" s="652">
        <f t="shared" si="28"/>
        <v>0</v>
      </c>
      <c r="AR28" s="652">
        <f t="shared" si="28"/>
        <v>0</v>
      </c>
      <c r="AS28" s="652">
        <f t="shared" si="28"/>
        <v>0</v>
      </c>
      <c r="AT28" s="652">
        <f t="shared" si="28"/>
        <v>0</v>
      </c>
      <c r="AU28" s="652">
        <f t="shared" si="28"/>
        <v>0</v>
      </c>
      <c r="AV28" s="652">
        <f t="shared" si="10"/>
        <v>0</v>
      </c>
      <c r="AW28" s="652"/>
      <c r="AX28" s="652"/>
      <c r="AY28" s="652"/>
      <c r="AZ28" s="652"/>
      <c r="BA28" s="652"/>
      <c r="BB28" s="652"/>
      <c r="BC28" s="652"/>
      <c r="BD28" s="652"/>
      <c r="BE28" s="652"/>
      <c r="BF28" s="652"/>
      <c r="BG28" s="652"/>
      <c r="BH28" s="652"/>
      <c r="BI28" s="652"/>
      <c r="BJ28" s="652"/>
      <c r="BK28" s="652"/>
      <c r="BL28" s="652"/>
      <c r="BM28" s="652"/>
      <c r="BN28" s="652"/>
      <c r="BO28" s="652"/>
      <c r="BP28" s="652"/>
      <c r="BQ28" s="652"/>
    </row>
    <row r="29" spans="1:69" s="360" customFormat="1" ht="25.5" x14ac:dyDescent="0.2">
      <c r="A29" s="1294" t="s">
        <v>867</v>
      </c>
      <c r="B29" s="384" t="s">
        <v>524</v>
      </c>
      <c r="C29" s="1271">
        <f>'I4 BO ASSETS'!G28</f>
        <v>0</v>
      </c>
      <c r="D29" s="652">
        <f t="shared" si="4"/>
        <v>0</v>
      </c>
      <c r="E29" s="652">
        <f t="shared" si="5"/>
        <v>0</v>
      </c>
      <c r="F29" s="652">
        <f t="shared" si="6"/>
        <v>0</v>
      </c>
      <c r="G29" s="652">
        <f t="shared" si="0"/>
        <v>0</v>
      </c>
      <c r="H29" s="652">
        <f t="shared" ref="H29:Z29" si="29">$D29*H608</f>
        <v>0</v>
      </c>
      <c r="I29" s="652">
        <f t="shared" si="29"/>
        <v>0</v>
      </c>
      <c r="J29" s="652">
        <f t="shared" si="29"/>
        <v>0</v>
      </c>
      <c r="K29" s="652">
        <f t="shared" si="29"/>
        <v>0</v>
      </c>
      <c r="L29" s="652">
        <f t="shared" si="29"/>
        <v>0</v>
      </c>
      <c r="M29" s="652">
        <f t="shared" si="29"/>
        <v>0</v>
      </c>
      <c r="N29" s="652">
        <f t="shared" si="29"/>
        <v>0</v>
      </c>
      <c r="O29" s="652">
        <f t="shared" si="29"/>
        <v>0</v>
      </c>
      <c r="P29" s="652">
        <f t="shared" si="29"/>
        <v>0</v>
      </c>
      <c r="Q29" s="652">
        <f t="shared" si="29"/>
        <v>0</v>
      </c>
      <c r="R29" s="652">
        <f t="shared" si="29"/>
        <v>0</v>
      </c>
      <c r="S29" s="652">
        <f t="shared" si="29"/>
        <v>0</v>
      </c>
      <c r="T29" s="652">
        <f t="shared" si="29"/>
        <v>0</v>
      </c>
      <c r="U29" s="652">
        <f t="shared" si="29"/>
        <v>0</v>
      </c>
      <c r="V29" s="652">
        <f t="shared" si="29"/>
        <v>0</v>
      </c>
      <c r="W29" s="652">
        <f t="shared" si="29"/>
        <v>0</v>
      </c>
      <c r="X29" s="652">
        <f t="shared" si="29"/>
        <v>0</v>
      </c>
      <c r="Y29" s="652">
        <f t="shared" si="29"/>
        <v>0</v>
      </c>
      <c r="Z29" s="652">
        <f t="shared" si="29"/>
        <v>0</v>
      </c>
      <c r="AA29" s="652">
        <f t="shared" si="8"/>
        <v>0</v>
      </c>
      <c r="AB29" s="652">
        <f t="shared" si="2"/>
        <v>0</v>
      </c>
      <c r="AC29" s="652">
        <f t="shared" ref="AC29:AU29" si="30">$E29*AC608</f>
        <v>0</v>
      </c>
      <c r="AD29" s="652">
        <f t="shared" si="30"/>
        <v>0</v>
      </c>
      <c r="AE29" s="652">
        <f t="shared" si="30"/>
        <v>0</v>
      </c>
      <c r="AF29" s="652">
        <f t="shared" si="30"/>
        <v>0</v>
      </c>
      <c r="AG29" s="652">
        <f t="shared" si="30"/>
        <v>0</v>
      </c>
      <c r="AH29" s="652">
        <f t="shared" si="30"/>
        <v>0</v>
      </c>
      <c r="AI29" s="652">
        <f t="shared" si="30"/>
        <v>0</v>
      </c>
      <c r="AJ29" s="652">
        <f t="shared" si="30"/>
        <v>0</v>
      </c>
      <c r="AK29" s="652">
        <f t="shared" si="30"/>
        <v>0</v>
      </c>
      <c r="AL29" s="652">
        <f t="shared" si="30"/>
        <v>0</v>
      </c>
      <c r="AM29" s="652">
        <f t="shared" si="30"/>
        <v>0</v>
      </c>
      <c r="AN29" s="652">
        <f t="shared" si="30"/>
        <v>0</v>
      </c>
      <c r="AO29" s="652">
        <f t="shared" si="30"/>
        <v>0</v>
      </c>
      <c r="AP29" s="652">
        <f t="shared" si="30"/>
        <v>0</v>
      </c>
      <c r="AQ29" s="652">
        <f t="shared" si="30"/>
        <v>0</v>
      </c>
      <c r="AR29" s="652">
        <f t="shared" si="30"/>
        <v>0</v>
      </c>
      <c r="AS29" s="652">
        <f t="shared" si="30"/>
        <v>0</v>
      </c>
      <c r="AT29" s="652">
        <f t="shared" si="30"/>
        <v>0</v>
      </c>
      <c r="AU29" s="652">
        <f t="shared" si="30"/>
        <v>0</v>
      </c>
      <c r="AV29" s="652">
        <f t="shared" si="10"/>
        <v>0</v>
      </c>
      <c r="AW29" s="652"/>
      <c r="AX29" s="652"/>
      <c r="AY29" s="652"/>
      <c r="AZ29" s="652"/>
      <c r="BA29" s="652"/>
      <c r="BB29" s="652"/>
      <c r="BC29" s="652"/>
      <c r="BD29" s="652"/>
      <c r="BE29" s="652"/>
      <c r="BF29" s="652"/>
      <c r="BG29" s="652"/>
      <c r="BH29" s="652"/>
      <c r="BI29" s="652"/>
      <c r="BJ29" s="652"/>
      <c r="BK29" s="652"/>
      <c r="BL29" s="652"/>
      <c r="BM29" s="652"/>
      <c r="BN29" s="652"/>
      <c r="BO29" s="652"/>
      <c r="BP29" s="652"/>
      <c r="BQ29" s="652"/>
    </row>
    <row r="30" spans="1:69" s="360" customFormat="1" ht="12.75" x14ac:dyDescent="0.2">
      <c r="A30" s="1294" t="s">
        <v>868</v>
      </c>
      <c r="B30" s="384" t="s">
        <v>525</v>
      </c>
      <c r="C30" s="1271">
        <f>'I4 BO ASSETS'!G29</f>
        <v>0</v>
      </c>
      <c r="D30" s="652">
        <f t="shared" si="4"/>
        <v>0</v>
      </c>
      <c r="E30" s="652">
        <f t="shared" si="5"/>
        <v>0</v>
      </c>
      <c r="F30" s="652">
        <f t="shared" si="6"/>
        <v>0</v>
      </c>
      <c r="G30" s="652">
        <f t="shared" si="0"/>
        <v>0</v>
      </c>
      <c r="H30" s="652">
        <f t="shared" ref="H30:Z30" si="31">$D30*H609</f>
        <v>0</v>
      </c>
      <c r="I30" s="652">
        <f t="shared" si="31"/>
        <v>0</v>
      </c>
      <c r="J30" s="652">
        <f t="shared" si="31"/>
        <v>0</v>
      </c>
      <c r="K30" s="652">
        <f t="shared" si="31"/>
        <v>0</v>
      </c>
      <c r="L30" s="652">
        <f t="shared" si="31"/>
        <v>0</v>
      </c>
      <c r="M30" s="652">
        <f t="shared" si="31"/>
        <v>0</v>
      </c>
      <c r="N30" s="652">
        <f t="shared" si="31"/>
        <v>0</v>
      </c>
      <c r="O30" s="652">
        <f t="shared" si="31"/>
        <v>0</v>
      </c>
      <c r="P30" s="652">
        <f t="shared" si="31"/>
        <v>0</v>
      </c>
      <c r="Q30" s="652">
        <f t="shared" si="31"/>
        <v>0</v>
      </c>
      <c r="R30" s="652">
        <f t="shared" si="31"/>
        <v>0</v>
      </c>
      <c r="S30" s="652">
        <f t="shared" si="31"/>
        <v>0</v>
      </c>
      <c r="T30" s="652">
        <f t="shared" si="31"/>
        <v>0</v>
      </c>
      <c r="U30" s="652">
        <f t="shared" si="31"/>
        <v>0</v>
      </c>
      <c r="V30" s="652">
        <f t="shared" si="31"/>
        <v>0</v>
      </c>
      <c r="W30" s="652">
        <f t="shared" si="31"/>
        <v>0</v>
      </c>
      <c r="X30" s="652">
        <f t="shared" si="31"/>
        <v>0</v>
      </c>
      <c r="Y30" s="652">
        <f t="shared" si="31"/>
        <v>0</v>
      </c>
      <c r="Z30" s="652">
        <f t="shared" si="31"/>
        <v>0</v>
      </c>
      <c r="AA30" s="652">
        <f t="shared" si="8"/>
        <v>0</v>
      </c>
      <c r="AB30" s="652">
        <f t="shared" si="2"/>
        <v>0</v>
      </c>
      <c r="AC30" s="652">
        <f t="shared" ref="AC30:AU30" si="32">$E30*AC609</f>
        <v>0</v>
      </c>
      <c r="AD30" s="652">
        <f t="shared" si="32"/>
        <v>0</v>
      </c>
      <c r="AE30" s="652">
        <f t="shared" si="32"/>
        <v>0</v>
      </c>
      <c r="AF30" s="652">
        <f t="shared" si="32"/>
        <v>0</v>
      </c>
      <c r="AG30" s="652">
        <f t="shared" si="32"/>
        <v>0</v>
      </c>
      <c r="AH30" s="652">
        <f t="shared" si="32"/>
        <v>0</v>
      </c>
      <c r="AI30" s="652">
        <f t="shared" si="32"/>
        <v>0</v>
      </c>
      <c r="AJ30" s="652">
        <f t="shared" si="32"/>
        <v>0</v>
      </c>
      <c r="AK30" s="652">
        <f t="shared" si="32"/>
        <v>0</v>
      </c>
      <c r="AL30" s="652">
        <f t="shared" si="32"/>
        <v>0</v>
      </c>
      <c r="AM30" s="652">
        <f t="shared" si="32"/>
        <v>0</v>
      </c>
      <c r="AN30" s="652">
        <f t="shared" si="32"/>
        <v>0</v>
      </c>
      <c r="AO30" s="652">
        <f t="shared" si="32"/>
        <v>0</v>
      </c>
      <c r="AP30" s="652">
        <f t="shared" si="32"/>
        <v>0</v>
      </c>
      <c r="AQ30" s="652">
        <f t="shared" si="32"/>
        <v>0</v>
      </c>
      <c r="AR30" s="652">
        <f t="shared" si="32"/>
        <v>0</v>
      </c>
      <c r="AS30" s="652">
        <f t="shared" si="32"/>
        <v>0</v>
      </c>
      <c r="AT30" s="652">
        <f t="shared" si="32"/>
        <v>0</v>
      </c>
      <c r="AU30" s="652">
        <f t="shared" si="32"/>
        <v>0</v>
      </c>
      <c r="AV30" s="652">
        <f t="shared" si="10"/>
        <v>0</v>
      </c>
      <c r="AW30" s="652"/>
      <c r="AX30" s="652"/>
      <c r="AY30" s="652"/>
      <c r="AZ30" s="652"/>
      <c r="BA30" s="652"/>
      <c r="BB30" s="652"/>
      <c r="BC30" s="652"/>
      <c r="BD30" s="652"/>
      <c r="BE30" s="652"/>
      <c r="BF30" s="652"/>
      <c r="BG30" s="652"/>
      <c r="BH30" s="652"/>
      <c r="BI30" s="652"/>
      <c r="BJ30" s="652"/>
      <c r="BK30" s="652"/>
      <c r="BL30" s="652"/>
      <c r="BM30" s="652"/>
      <c r="BN30" s="652"/>
      <c r="BO30" s="652"/>
      <c r="BP30" s="652"/>
      <c r="BQ30" s="652"/>
    </row>
    <row r="31" spans="1:69" s="360" customFormat="1" ht="25.5" x14ac:dyDescent="0.2">
      <c r="A31" s="1294">
        <v>1815</v>
      </c>
      <c r="B31" s="384" t="s">
        <v>86</v>
      </c>
      <c r="C31" s="1271">
        <f>'I4 BO ASSETS'!G30</f>
        <v>0</v>
      </c>
      <c r="D31" s="652">
        <f t="shared" si="4"/>
        <v>0</v>
      </c>
      <c r="E31" s="652">
        <f t="shared" si="5"/>
        <v>0</v>
      </c>
      <c r="F31" s="652">
        <f t="shared" si="6"/>
        <v>0</v>
      </c>
      <c r="G31" s="652">
        <f t="shared" si="0"/>
        <v>0</v>
      </c>
      <c r="H31" s="652">
        <f t="shared" ref="H31:Z31" si="33">$D31*H610</f>
        <v>0</v>
      </c>
      <c r="I31" s="652">
        <f t="shared" si="33"/>
        <v>0</v>
      </c>
      <c r="J31" s="652">
        <f t="shared" si="33"/>
        <v>0</v>
      </c>
      <c r="K31" s="652">
        <f t="shared" si="33"/>
        <v>0</v>
      </c>
      <c r="L31" s="652">
        <f t="shared" si="33"/>
        <v>0</v>
      </c>
      <c r="M31" s="652">
        <f t="shared" si="33"/>
        <v>0</v>
      </c>
      <c r="N31" s="652">
        <f t="shared" si="33"/>
        <v>0</v>
      </c>
      <c r="O31" s="652">
        <f t="shared" si="33"/>
        <v>0</v>
      </c>
      <c r="P31" s="652">
        <f t="shared" si="33"/>
        <v>0</v>
      </c>
      <c r="Q31" s="652">
        <f t="shared" si="33"/>
        <v>0</v>
      </c>
      <c r="R31" s="652">
        <f t="shared" si="33"/>
        <v>0</v>
      </c>
      <c r="S31" s="652">
        <f t="shared" si="33"/>
        <v>0</v>
      </c>
      <c r="T31" s="652">
        <f t="shared" si="33"/>
        <v>0</v>
      </c>
      <c r="U31" s="652">
        <f t="shared" si="33"/>
        <v>0</v>
      </c>
      <c r="V31" s="652">
        <f t="shared" si="33"/>
        <v>0</v>
      </c>
      <c r="W31" s="652">
        <f t="shared" si="33"/>
        <v>0</v>
      </c>
      <c r="X31" s="652">
        <f t="shared" si="33"/>
        <v>0</v>
      </c>
      <c r="Y31" s="652">
        <f t="shared" si="33"/>
        <v>0</v>
      </c>
      <c r="Z31" s="652">
        <f t="shared" si="33"/>
        <v>0</v>
      </c>
      <c r="AA31" s="652">
        <f t="shared" si="8"/>
        <v>0</v>
      </c>
      <c r="AB31" s="652">
        <f t="shared" si="2"/>
        <v>0</v>
      </c>
      <c r="AC31" s="652">
        <f t="shared" ref="AC31:AU31" si="34">$E31*AC610</f>
        <v>0</v>
      </c>
      <c r="AD31" s="652">
        <f t="shared" si="34"/>
        <v>0</v>
      </c>
      <c r="AE31" s="652">
        <f t="shared" si="34"/>
        <v>0</v>
      </c>
      <c r="AF31" s="652">
        <f t="shared" si="34"/>
        <v>0</v>
      </c>
      <c r="AG31" s="652">
        <f t="shared" si="34"/>
        <v>0</v>
      </c>
      <c r="AH31" s="652">
        <f t="shared" si="34"/>
        <v>0</v>
      </c>
      <c r="AI31" s="652">
        <f t="shared" si="34"/>
        <v>0</v>
      </c>
      <c r="AJ31" s="652">
        <f t="shared" si="34"/>
        <v>0</v>
      </c>
      <c r="AK31" s="652">
        <f t="shared" si="34"/>
        <v>0</v>
      </c>
      <c r="AL31" s="652">
        <f t="shared" si="34"/>
        <v>0</v>
      </c>
      <c r="AM31" s="652">
        <f t="shared" si="34"/>
        <v>0</v>
      </c>
      <c r="AN31" s="652">
        <f t="shared" si="34"/>
        <v>0</v>
      </c>
      <c r="AO31" s="652">
        <f t="shared" si="34"/>
        <v>0</v>
      </c>
      <c r="AP31" s="652">
        <f t="shared" si="34"/>
        <v>0</v>
      </c>
      <c r="AQ31" s="652">
        <f t="shared" si="34"/>
        <v>0</v>
      </c>
      <c r="AR31" s="652">
        <f t="shared" si="34"/>
        <v>0</v>
      </c>
      <c r="AS31" s="652">
        <f t="shared" si="34"/>
        <v>0</v>
      </c>
      <c r="AT31" s="652">
        <f t="shared" si="34"/>
        <v>0</v>
      </c>
      <c r="AU31" s="652">
        <f t="shared" si="34"/>
        <v>0</v>
      </c>
      <c r="AV31" s="652">
        <f t="shared" si="10"/>
        <v>0</v>
      </c>
      <c r="AW31" s="652"/>
      <c r="AX31" s="652"/>
      <c r="AY31" s="652"/>
      <c r="AZ31" s="652"/>
      <c r="BA31" s="652"/>
      <c r="BB31" s="652"/>
      <c r="BC31" s="652"/>
      <c r="BD31" s="652"/>
      <c r="BE31" s="652"/>
      <c r="BF31" s="652"/>
      <c r="BG31" s="652"/>
      <c r="BH31" s="652"/>
      <c r="BI31" s="652"/>
      <c r="BJ31" s="652"/>
      <c r="BK31" s="652"/>
      <c r="BL31" s="652"/>
      <c r="BM31" s="652"/>
      <c r="BN31" s="652"/>
      <c r="BO31" s="652"/>
      <c r="BP31" s="652"/>
      <c r="BQ31" s="652"/>
    </row>
    <row r="32" spans="1:69" s="360" customFormat="1" ht="25.5" x14ac:dyDescent="0.2">
      <c r="A32" s="1294">
        <v>1820</v>
      </c>
      <c r="B32" s="384" t="s">
        <v>87</v>
      </c>
      <c r="C32" s="1271">
        <f>'I4 BO ASSETS'!G31</f>
        <v>0</v>
      </c>
      <c r="D32" s="652">
        <f t="shared" si="4"/>
        <v>0</v>
      </c>
      <c r="E32" s="652">
        <f t="shared" si="5"/>
        <v>0</v>
      </c>
      <c r="F32" s="652">
        <f t="shared" si="6"/>
        <v>0</v>
      </c>
      <c r="G32" s="652">
        <f t="shared" si="0"/>
        <v>0</v>
      </c>
      <c r="H32" s="652">
        <f t="shared" ref="H32:Z32" si="35">$D32*H611</f>
        <v>0</v>
      </c>
      <c r="I32" s="652">
        <f t="shared" si="35"/>
        <v>0</v>
      </c>
      <c r="J32" s="652">
        <f t="shared" si="35"/>
        <v>0</v>
      </c>
      <c r="K32" s="652">
        <f t="shared" si="35"/>
        <v>0</v>
      </c>
      <c r="L32" s="652">
        <f t="shared" si="35"/>
        <v>0</v>
      </c>
      <c r="M32" s="652">
        <f t="shared" si="35"/>
        <v>0</v>
      </c>
      <c r="N32" s="652">
        <f t="shared" si="35"/>
        <v>0</v>
      </c>
      <c r="O32" s="652">
        <f t="shared" si="35"/>
        <v>0</v>
      </c>
      <c r="P32" s="652">
        <f t="shared" si="35"/>
        <v>0</v>
      </c>
      <c r="Q32" s="652">
        <f t="shared" si="35"/>
        <v>0</v>
      </c>
      <c r="R32" s="652">
        <f t="shared" si="35"/>
        <v>0</v>
      </c>
      <c r="S32" s="652">
        <f t="shared" si="35"/>
        <v>0</v>
      </c>
      <c r="T32" s="652">
        <f t="shared" si="35"/>
        <v>0</v>
      </c>
      <c r="U32" s="652">
        <f t="shared" si="35"/>
        <v>0</v>
      </c>
      <c r="V32" s="652">
        <f t="shared" si="35"/>
        <v>0</v>
      </c>
      <c r="W32" s="652">
        <f t="shared" si="35"/>
        <v>0</v>
      </c>
      <c r="X32" s="652">
        <f t="shared" si="35"/>
        <v>0</v>
      </c>
      <c r="Y32" s="652">
        <f t="shared" si="35"/>
        <v>0</v>
      </c>
      <c r="Z32" s="652">
        <f t="shared" si="35"/>
        <v>0</v>
      </c>
      <c r="AA32" s="652">
        <f t="shared" si="8"/>
        <v>0</v>
      </c>
      <c r="AB32" s="652">
        <f t="shared" si="2"/>
        <v>0</v>
      </c>
      <c r="AC32" s="652">
        <f t="shared" ref="AC32:AU32" si="36">$E32*AC611</f>
        <v>0</v>
      </c>
      <c r="AD32" s="652">
        <f t="shared" si="36"/>
        <v>0</v>
      </c>
      <c r="AE32" s="652">
        <f t="shared" si="36"/>
        <v>0</v>
      </c>
      <c r="AF32" s="652">
        <f t="shared" si="36"/>
        <v>0</v>
      </c>
      <c r="AG32" s="652">
        <f t="shared" si="36"/>
        <v>0</v>
      </c>
      <c r="AH32" s="652">
        <f t="shared" si="36"/>
        <v>0</v>
      </c>
      <c r="AI32" s="652">
        <f t="shared" si="36"/>
        <v>0</v>
      </c>
      <c r="AJ32" s="652">
        <f t="shared" si="36"/>
        <v>0</v>
      </c>
      <c r="AK32" s="652">
        <f t="shared" si="36"/>
        <v>0</v>
      </c>
      <c r="AL32" s="652">
        <f t="shared" si="36"/>
        <v>0</v>
      </c>
      <c r="AM32" s="652">
        <f t="shared" si="36"/>
        <v>0</v>
      </c>
      <c r="AN32" s="652">
        <f t="shared" si="36"/>
        <v>0</v>
      </c>
      <c r="AO32" s="652">
        <f t="shared" si="36"/>
        <v>0</v>
      </c>
      <c r="AP32" s="652">
        <f t="shared" si="36"/>
        <v>0</v>
      </c>
      <c r="AQ32" s="652">
        <f t="shared" si="36"/>
        <v>0</v>
      </c>
      <c r="AR32" s="652">
        <f t="shared" si="36"/>
        <v>0</v>
      </c>
      <c r="AS32" s="652">
        <f t="shared" si="36"/>
        <v>0</v>
      </c>
      <c r="AT32" s="652">
        <f t="shared" si="36"/>
        <v>0</v>
      </c>
      <c r="AU32" s="652">
        <f t="shared" si="36"/>
        <v>0</v>
      </c>
      <c r="AV32" s="652">
        <f t="shared" si="10"/>
        <v>0</v>
      </c>
      <c r="AW32" s="652"/>
      <c r="AX32" s="652"/>
      <c r="AY32" s="652"/>
      <c r="AZ32" s="652"/>
      <c r="BA32" s="652"/>
      <c r="BB32" s="652"/>
      <c r="BC32" s="652"/>
      <c r="BD32" s="652"/>
      <c r="BE32" s="652"/>
      <c r="BF32" s="652"/>
      <c r="BG32" s="652"/>
      <c r="BH32" s="652"/>
      <c r="BI32" s="652"/>
      <c r="BJ32" s="652"/>
      <c r="BK32" s="652"/>
      <c r="BL32" s="652"/>
      <c r="BM32" s="652"/>
      <c r="BN32" s="652"/>
      <c r="BO32" s="652"/>
      <c r="BP32" s="652"/>
      <c r="BQ32" s="652"/>
    </row>
    <row r="33" spans="1:69" s="360" customFormat="1" ht="25.5" x14ac:dyDescent="0.2">
      <c r="A33" s="1294" t="s">
        <v>520</v>
      </c>
      <c r="B33" s="384" t="s">
        <v>1363</v>
      </c>
      <c r="C33" s="1271">
        <f>'I4 BO ASSETS'!G32</f>
        <v>0</v>
      </c>
      <c r="D33" s="652">
        <f t="shared" si="4"/>
        <v>0</v>
      </c>
      <c r="E33" s="652">
        <f t="shared" si="5"/>
        <v>0</v>
      </c>
      <c r="F33" s="652">
        <f>D33+E33</f>
        <v>0</v>
      </c>
      <c r="G33" s="652">
        <f t="shared" si="0"/>
        <v>0</v>
      </c>
      <c r="H33" s="652">
        <f t="shared" ref="H33:Z33" si="37">$D33*H612</f>
        <v>0</v>
      </c>
      <c r="I33" s="652">
        <f t="shared" si="37"/>
        <v>0</v>
      </c>
      <c r="J33" s="652">
        <f t="shared" si="37"/>
        <v>0</v>
      </c>
      <c r="K33" s="652">
        <f t="shared" si="37"/>
        <v>0</v>
      </c>
      <c r="L33" s="652">
        <f t="shared" si="37"/>
        <v>0</v>
      </c>
      <c r="M33" s="652">
        <f t="shared" si="37"/>
        <v>0</v>
      </c>
      <c r="N33" s="652">
        <f t="shared" si="37"/>
        <v>0</v>
      </c>
      <c r="O33" s="652">
        <f t="shared" si="37"/>
        <v>0</v>
      </c>
      <c r="P33" s="652">
        <f t="shared" si="37"/>
        <v>0</v>
      </c>
      <c r="Q33" s="652">
        <f t="shared" si="37"/>
        <v>0</v>
      </c>
      <c r="R33" s="652">
        <f t="shared" si="37"/>
        <v>0</v>
      </c>
      <c r="S33" s="652">
        <f t="shared" si="37"/>
        <v>0</v>
      </c>
      <c r="T33" s="652">
        <f t="shared" si="37"/>
        <v>0</v>
      </c>
      <c r="U33" s="652">
        <f t="shared" si="37"/>
        <v>0</v>
      </c>
      <c r="V33" s="652">
        <f t="shared" si="37"/>
        <v>0</v>
      </c>
      <c r="W33" s="652">
        <f t="shared" si="37"/>
        <v>0</v>
      </c>
      <c r="X33" s="652">
        <f t="shared" si="37"/>
        <v>0</v>
      </c>
      <c r="Y33" s="652">
        <f t="shared" si="37"/>
        <v>0</v>
      </c>
      <c r="Z33" s="652">
        <f t="shared" si="37"/>
        <v>0</v>
      </c>
      <c r="AA33" s="652">
        <f>SUM(G33:Z33)</f>
        <v>0</v>
      </c>
      <c r="AB33" s="652">
        <f t="shared" si="2"/>
        <v>0</v>
      </c>
      <c r="AC33" s="652">
        <f t="shared" ref="AC33:AU33" si="38">$E33*AC612</f>
        <v>0</v>
      </c>
      <c r="AD33" s="652">
        <f t="shared" si="38"/>
        <v>0</v>
      </c>
      <c r="AE33" s="652">
        <f t="shared" si="38"/>
        <v>0</v>
      </c>
      <c r="AF33" s="652">
        <f t="shared" si="38"/>
        <v>0</v>
      </c>
      <c r="AG33" s="652">
        <f t="shared" si="38"/>
        <v>0</v>
      </c>
      <c r="AH33" s="652">
        <f t="shared" si="38"/>
        <v>0</v>
      </c>
      <c r="AI33" s="652">
        <f t="shared" si="38"/>
        <v>0</v>
      </c>
      <c r="AJ33" s="652">
        <f t="shared" si="38"/>
        <v>0</v>
      </c>
      <c r="AK33" s="652">
        <f t="shared" si="38"/>
        <v>0</v>
      </c>
      <c r="AL33" s="652">
        <f t="shared" si="38"/>
        <v>0</v>
      </c>
      <c r="AM33" s="652">
        <f t="shared" si="38"/>
        <v>0</v>
      </c>
      <c r="AN33" s="652">
        <f t="shared" si="38"/>
        <v>0</v>
      </c>
      <c r="AO33" s="652">
        <f t="shared" si="38"/>
        <v>0</v>
      </c>
      <c r="AP33" s="652">
        <f t="shared" si="38"/>
        <v>0</v>
      </c>
      <c r="AQ33" s="652">
        <f t="shared" si="38"/>
        <v>0</v>
      </c>
      <c r="AR33" s="652">
        <f t="shared" si="38"/>
        <v>0</v>
      </c>
      <c r="AS33" s="652">
        <f t="shared" si="38"/>
        <v>0</v>
      </c>
      <c r="AT33" s="652">
        <f t="shared" si="38"/>
        <v>0</v>
      </c>
      <c r="AU33" s="652">
        <f t="shared" si="38"/>
        <v>0</v>
      </c>
      <c r="AV33" s="652">
        <f>SUM(AB33:AU33)</f>
        <v>0</v>
      </c>
      <c r="AW33" s="652"/>
      <c r="AX33" s="652"/>
      <c r="AY33" s="652"/>
      <c r="AZ33" s="652"/>
      <c r="BA33" s="652"/>
      <c r="BB33" s="652"/>
      <c r="BC33" s="652"/>
      <c r="BD33" s="652"/>
      <c r="BE33" s="652"/>
      <c r="BF33" s="652"/>
      <c r="BG33" s="652"/>
      <c r="BH33" s="652"/>
      <c r="BI33" s="652"/>
      <c r="BJ33" s="652"/>
      <c r="BK33" s="652"/>
      <c r="BL33" s="652"/>
      <c r="BM33" s="652"/>
      <c r="BN33" s="652"/>
      <c r="BO33" s="652"/>
      <c r="BP33" s="652"/>
      <c r="BQ33" s="652"/>
    </row>
    <row r="34" spans="1:69" s="360" customFormat="1" ht="25.5" x14ac:dyDescent="0.2">
      <c r="A34" s="1294" t="s">
        <v>521</v>
      </c>
      <c r="B34" s="384" t="s">
        <v>1365</v>
      </c>
      <c r="C34" s="1271">
        <f>'I4 BO ASSETS'!G33</f>
        <v>0</v>
      </c>
      <c r="D34" s="652">
        <f t="shared" si="4"/>
        <v>0</v>
      </c>
      <c r="E34" s="652">
        <f t="shared" si="5"/>
        <v>0</v>
      </c>
      <c r="F34" s="652">
        <f>D34+E34</f>
        <v>0</v>
      </c>
      <c r="G34" s="652">
        <f t="shared" si="0"/>
        <v>0</v>
      </c>
      <c r="H34" s="652">
        <f t="shared" ref="H34:Z34" si="39">$D34*H613</f>
        <v>0</v>
      </c>
      <c r="I34" s="652">
        <f t="shared" si="39"/>
        <v>0</v>
      </c>
      <c r="J34" s="652">
        <f t="shared" si="39"/>
        <v>0</v>
      </c>
      <c r="K34" s="652">
        <f t="shared" si="39"/>
        <v>0</v>
      </c>
      <c r="L34" s="652">
        <f t="shared" si="39"/>
        <v>0</v>
      </c>
      <c r="M34" s="652">
        <f t="shared" si="39"/>
        <v>0</v>
      </c>
      <c r="N34" s="652">
        <f t="shared" si="39"/>
        <v>0</v>
      </c>
      <c r="O34" s="652">
        <f t="shared" si="39"/>
        <v>0</v>
      </c>
      <c r="P34" s="652">
        <f t="shared" si="39"/>
        <v>0</v>
      </c>
      <c r="Q34" s="652">
        <f t="shared" si="39"/>
        <v>0</v>
      </c>
      <c r="R34" s="652">
        <f t="shared" si="39"/>
        <v>0</v>
      </c>
      <c r="S34" s="652">
        <f t="shared" si="39"/>
        <v>0</v>
      </c>
      <c r="T34" s="652">
        <f t="shared" si="39"/>
        <v>0</v>
      </c>
      <c r="U34" s="652">
        <f t="shared" si="39"/>
        <v>0</v>
      </c>
      <c r="V34" s="652">
        <f t="shared" si="39"/>
        <v>0</v>
      </c>
      <c r="W34" s="652">
        <f t="shared" si="39"/>
        <v>0</v>
      </c>
      <c r="X34" s="652">
        <f t="shared" si="39"/>
        <v>0</v>
      </c>
      <c r="Y34" s="652">
        <f t="shared" si="39"/>
        <v>0</v>
      </c>
      <c r="Z34" s="652">
        <f t="shared" si="39"/>
        <v>0</v>
      </c>
      <c r="AA34" s="652">
        <f>SUM(G34:Z34)</f>
        <v>0</v>
      </c>
      <c r="AB34" s="652">
        <f t="shared" si="2"/>
        <v>0</v>
      </c>
      <c r="AC34" s="652">
        <f t="shared" ref="AC34:AU34" si="40">$E34*AC613</f>
        <v>0</v>
      </c>
      <c r="AD34" s="652">
        <f t="shared" si="40"/>
        <v>0</v>
      </c>
      <c r="AE34" s="652">
        <f t="shared" si="40"/>
        <v>0</v>
      </c>
      <c r="AF34" s="652">
        <f t="shared" si="40"/>
        <v>0</v>
      </c>
      <c r="AG34" s="652">
        <f t="shared" si="40"/>
        <v>0</v>
      </c>
      <c r="AH34" s="652">
        <f t="shared" si="40"/>
        <v>0</v>
      </c>
      <c r="AI34" s="652">
        <f t="shared" si="40"/>
        <v>0</v>
      </c>
      <c r="AJ34" s="652">
        <f t="shared" si="40"/>
        <v>0</v>
      </c>
      <c r="AK34" s="652">
        <f t="shared" si="40"/>
        <v>0</v>
      </c>
      <c r="AL34" s="652">
        <f t="shared" si="40"/>
        <v>0</v>
      </c>
      <c r="AM34" s="652">
        <f t="shared" si="40"/>
        <v>0</v>
      </c>
      <c r="AN34" s="652">
        <f t="shared" si="40"/>
        <v>0</v>
      </c>
      <c r="AO34" s="652">
        <f t="shared" si="40"/>
        <v>0</v>
      </c>
      <c r="AP34" s="652">
        <f t="shared" si="40"/>
        <v>0</v>
      </c>
      <c r="AQ34" s="652">
        <f t="shared" si="40"/>
        <v>0</v>
      </c>
      <c r="AR34" s="652">
        <f t="shared" si="40"/>
        <v>0</v>
      </c>
      <c r="AS34" s="652">
        <f t="shared" si="40"/>
        <v>0</v>
      </c>
      <c r="AT34" s="652">
        <f t="shared" si="40"/>
        <v>0</v>
      </c>
      <c r="AU34" s="652">
        <f t="shared" si="40"/>
        <v>0</v>
      </c>
      <c r="AV34" s="652">
        <f>SUM(AB34:AU34)</f>
        <v>0</v>
      </c>
      <c r="AW34" s="652"/>
      <c r="AX34" s="652"/>
      <c r="AY34" s="652"/>
      <c r="AZ34" s="652"/>
      <c r="BA34" s="652"/>
      <c r="BB34" s="652"/>
      <c r="BC34" s="652"/>
      <c r="BD34" s="652"/>
      <c r="BE34" s="652"/>
      <c r="BF34" s="652"/>
      <c r="BG34" s="652"/>
      <c r="BH34" s="652"/>
      <c r="BI34" s="652"/>
      <c r="BJ34" s="652"/>
      <c r="BK34" s="652"/>
      <c r="BL34" s="652"/>
      <c r="BM34" s="652"/>
      <c r="BN34" s="652"/>
      <c r="BO34" s="652"/>
      <c r="BP34" s="652"/>
      <c r="BQ34" s="652"/>
    </row>
    <row r="35" spans="1:69" s="360" customFormat="1" ht="25.5" x14ac:dyDescent="0.2">
      <c r="A35" s="1294" t="s">
        <v>1355</v>
      </c>
      <c r="B35" s="384" t="s">
        <v>1356</v>
      </c>
      <c r="C35" s="1271">
        <f>'I4 BO ASSETS'!G34</f>
        <v>0</v>
      </c>
      <c r="D35" s="652">
        <f t="shared" si="4"/>
        <v>0</v>
      </c>
      <c r="E35" s="652">
        <f t="shared" si="5"/>
        <v>0</v>
      </c>
      <c r="F35" s="652">
        <f>D35+E35</f>
        <v>0</v>
      </c>
      <c r="G35" s="652">
        <f t="shared" si="0"/>
        <v>0</v>
      </c>
      <c r="H35" s="652">
        <f t="shared" ref="H35:Z35" si="41">$D35*H614</f>
        <v>0</v>
      </c>
      <c r="I35" s="652">
        <f t="shared" si="41"/>
        <v>0</v>
      </c>
      <c r="J35" s="652">
        <f t="shared" si="41"/>
        <v>0</v>
      </c>
      <c r="K35" s="652">
        <f t="shared" si="41"/>
        <v>0</v>
      </c>
      <c r="L35" s="652">
        <f t="shared" si="41"/>
        <v>0</v>
      </c>
      <c r="M35" s="652">
        <f t="shared" si="41"/>
        <v>0</v>
      </c>
      <c r="N35" s="652">
        <f t="shared" si="41"/>
        <v>0</v>
      </c>
      <c r="O35" s="652">
        <f t="shared" si="41"/>
        <v>0</v>
      </c>
      <c r="P35" s="652">
        <f t="shared" si="41"/>
        <v>0</v>
      </c>
      <c r="Q35" s="652">
        <f t="shared" si="41"/>
        <v>0</v>
      </c>
      <c r="R35" s="652">
        <f t="shared" si="41"/>
        <v>0</v>
      </c>
      <c r="S35" s="652">
        <f t="shared" si="41"/>
        <v>0</v>
      </c>
      <c r="T35" s="652">
        <f t="shared" si="41"/>
        <v>0</v>
      </c>
      <c r="U35" s="652">
        <f t="shared" si="41"/>
        <v>0</v>
      </c>
      <c r="V35" s="652">
        <f t="shared" si="41"/>
        <v>0</v>
      </c>
      <c r="W35" s="652">
        <f t="shared" si="41"/>
        <v>0</v>
      </c>
      <c r="X35" s="652">
        <f t="shared" si="41"/>
        <v>0</v>
      </c>
      <c r="Y35" s="652">
        <f t="shared" si="41"/>
        <v>0</v>
      </c>
      <c r="Z35" s="652">
        <f t="shared" si="41"/>
        <v>0</v>
      </c>
      <c r="AA35" s="652">
        <f>SUM(G35:Z35)</f>
        <v>0</v>
      </c>
      <c r="AB35" s="652">
        <f t="shared" si="2"/>
        <v>0</v>
      </c>
      <c r="AC35" s="652">
        <f t="shared" ref="AC35:AU35" si="42">$E35*AC614</f>
        <v>0</v>
      </c>
      <c r="AD35" s="652">
        <f t="shared" si="42"/>
        <v>0</v>
      </c>
      <c r="AE35" s="652">
        <f t="shared" si="42"/>
        <v>0</v>
      </c>
      <c r="AF35" s="652">
        <f t="shared" si="42"/>
        <v>0</v>
      </c>
      <c r="AG35" s="652">
        <f t="shared" si="42"/>
        <v>0</v>
      </c>
      <c r="AH35" s="652">
        <f t="shared" si="42"/>
        <v>0</v>
      </c>
      <c r="AI35" s="652">
        <f t="shared" si="42"/>
        <v>0</v>
      </c>
      <c r="AJ35" s="652">
        <f t="shared" si="42"/>
        <v>0</v>
      </c>
      <c r="AK35" s="652">
        <f t="shared" si="42"/>
        <v>0</v>
      </c>
      <c r="AL35" s="652">
        <f t="shared" si="42"/>
        <v>0</v>
      </c>
      <c r="AM35" s="652">
        <f t="shared" si="42"/>
        <v>0</v>
      </c>
      <c r="AN35" s="652">
        <f t="shared" si="42"/>
        <v>0</v>
      </c>
      <c r="AO35" s="652">
        <f t="shared" si="42"/>
        <v>0</v>
      </c>
      <c r="AP35" s="652">
        <f t="shared" si="42"/>
        <v>0</v>
      </c>
      <c r="AQ35" s="652">
        <f t="shared" si="42"/>
        <v>0</v>
      </c>
      <c r="AR35" s="652">
        <f t="shared" si="42"/>
        <v>0</v>
      </c>
      <c r="AS35" s="652">
        <f t="shared" si="42"/>
        <v>0</v>
      </c>
      <c r="AT35" s="652">
        <f t="shared" si="42"/>
        <v>0</v>
      </c>
      <c r="AU35" s="652">
        <f t="shared" si="42"/>
        <v>0</v>
      </c>
      <c r="AV35" s="652">
        <f>SUM(AB35:AU35)</f>
        <v>0</v>
      </c>
      <c r="AW35" s="652"/>
      <c r="AX35" s="652"/>
      <c r="AY35" s="652"/>
      <c r="AZ35" s="652"/>
      <c r="BA35" s="652"/>
      <c r="BB35" s="652"/>
      <c r="BC35" s="652"/>
      <c r="BD35" s="652"/>
      <c r="BE35" s="652"/>
      <c r="BF35" s="652"/>
      <c r="BG35" s="652"/>
      <c r="BH35" s="652"/>
      <c r="BI35" s="652"/>
      <c r="BJ35" s="652"/>
      <c r="BK35" s="652"/>
      <c r="BL35" s="652"/>
      <c r="BM35" s="652"/>
      <c r="BN35" s="652"/>
      <c r="BO35" s="652"/>
      <c r="BP35" s="652"/>
      <c r="BQ35" s="652"/>
    </row>
    <row r="36" spans="1:69" s="360" customFormat="1" ht="12.75" x14ac:dyDescent="0.2">
      <c r="A36" s="1294">
        <v>1825</v>
      </c>
      <c r="B36" s="384" t="s">
        <v>88</v>
      </c>
      <c r="C36" s="1271">
        <f>'I4 BO ASSETS'!G35</f>
        <v>0</v>
      </c>
      <c r="D36" s="652">
        <f t="shared" si="4"/>
        <v>0</v>
      </c>
      <c r="E36" s="652">
        <f t="shared" si="5"/>
        <v>0</v>
      </c>
      <c r="F36" s="652">
        <f t="shared" si="6"/>
        <v>0</v>
      </c>
      <c r="G36" s="652">
        <f t="shared" si="0"/>
        <v>0</v>
      </c>
      <c r="H36" s="652">
        <f t="shared" ref="H36:Z36" si="43">$D36*H615</f>
        <v>0</v>
      </c>
      <c r="I36" s="652">
        <f t="shared" si="43"/>
        <v>0</v>
      </c>
      <c r="J36" s="652">
        <f t="shared" si="43"/>
        <v>0</v>
      </c>
      <c r="K36" s="652">
        <f t="shared" si="43"/>
        <v>0</v>
      </c>
      <c r="L36" s="652">
        <f t="shared" si="43"/>
        <v>0</v>
      </c>
      <c r="M36" s="652">
        <f t="shared" si="43"/>
        <v>0</v>
      </c>
      <c r="N36" s="652">
        <f t="shared" si="43"/>
        <v>0</v>
      </c>
      <c r="O36" s="652">
        <f t="shared" si="43"/>
        <v>0</v>
      </c>
      <c r="P36" s="652">
        <f t="shared" si="43"/>
        <v>0</v>
      </c>
      <c r="Q36" s="652">
        <f t="shared" si="43"/>
        <v>0</v>
      </c>
      <c r="R36" s="652">
        <f t="shared" si="43"/>
        <v>0</v>
      </c>
      <c r="S36" s="652">
        <f t="shared" si="43"/>
        <v>0</v>
      </c>
      <c r="T36" s="652">
        <f t="shared" si="43"/>
        <v>0</v>
      </c>
      <c r="U36" s="652">
        <f t="shared" si="43"/>
        <v>0</v>
      </c>
      <c r="V36" s="652">
        <f t="shared" si="43"/>
        <v>0</v>
      </c>
      <c r="W36" s="652">
        <f t="shared" si="43"/>
        <v>0</v>
      </c>
      <c r="X36" s="652">
        <f t="shared" si="43"/>
        <v>0</v>
      </c>
      <c r="Y36" s="652">
        <f t="shared" si="43"/>
        <v>0</v>
      </c>
      <c r="Z36" s="652">
        <f t="shared" si="43"/>
        <v>0</v>
      </c>
      <c r="AA36" s="652">
        <f t="shared" si="8"/>
        <v>0</v>
      </c>
      <c r="AB36" s="652">
        <f t="shared" si="2"/>
        <v>0</v>
      </c>
      <c r="AC36" s="652">
        <f t="shared" ref="AC36:AU36" si="44">$E36*AC615</f>
        <v>0</v>
      </c>
      <c r="AD36" s="652">
        <f t="shared" si="44"/>
        <v>0</v>
      </c>
      <c r="AE36" s="652">
        <f t="shared" si="44"/>
        <v>0</v>
      </c>
      <c r="AF36" s="652">
        <f t="shared" si="44"/>
        <v>0</v>
      </c>
      <c r="AG36" s="652">
        <f t="shared" si="44"/>
        <v>0</v>
      </c>
      <c r="AH36" s="652">
        <f t="shared" si="44"/>
        <v>0</v>
      </c>
      <c r="AI36" s="652">
        <f t="shared" si="44"/>
        <v>0</v>
      </c>
      <c r="AJ36" s="652">
        <f t="shared" si="44"/>
        <v>0</v>
      </c>
      <c r="AK36" s="652">
        <f t="shared" si="44"/>
        <v>0</v>
      </c>
      <c r="AL36" s="652">
        <f t="shared" si="44"/>
        <v>0</v>
      </c>
      <c r="AM36" s="652">
        <f t="shared" si="44"/>
        <v>0</v>
      </c>
      <c r="AN36" s="652">
        <f t="shared" si="44"/>
        <v>0</v>
      </c>
      <c r="AO36" s="652">
        <f t="shared" si="44"/>
        <v>0</v>
      </c>
      <c r="AP36" s="652">
        <f t="shared" si="44"/>
        <v>0</v>
      </c>
      <c r="AQ36" s="652">
        <f t="shared" si="44"/>
        <v>0</v>
      </c>
      <c r="AR36" s="652">
        <f t="shared" si="44"/>
        <v>0</v>
      </c>
      <c r="AS36" s="652">
        <f t="shared" si="44"/>
        <v>0</v>
      </c>
      <c r="AT36" s="652">
        <f t="shared" si="44"/>
        <v>0</v>
      </c>
      <c r="AU36" s="652">
        <f t="shared" si="44"/>
        <v>0</v>
      </c>
      <c r="AV36" s="652">
        <f t="shared" si="10"/>
        <v>0</v>
      </c>
      <c r="AW36" s="652"/>
      <c r="AX36" s="652"/>
      <c r="AY36" s="652"/>
      <c r="AZ36" s="652"/>
      <c r="BA36" s="652"/>
      <c r="BB36" s="652"/>
      <c r="BC36" s="652"/>
      <c r="BD36" s="652"/>
      <c r="BE36" s="652"/>
      <c r="BF36" s="652"/>
      <c r="BG36" s="652"/>
      <c r="BH36" s="652"/>
      <c r="BI36" s="652"/>
      <c r="BJ36" s="652"/>
      <c r="BK36" s="652"/>
      <c r="BL36" s="652"/>
      <c r="BM36" s="652"/>
      <c r="BN36" s="652"/>
      <c r="BO36" s="652"/>
      <c r="BP36" s="652"/>
      <c r="BQ36" s="652"/>
    </row>
    <row r="37" spans="1:69" s="360" customFormat="1" ht="12.75" x14ac:dyDescent="0.2">
      <c r="A37" s="1294" t="s">
        <v>869</v>
      </c>
      <c r="B37" s="384" t="s">
        <v>369</v>
      </c>
      <c r="C37" s="1271">
        <f>'I4 BO ASSETS'!G36</f>
        <v>0</v>
      </c>
      <c r="D37" s="652">
        <f t="shared" si="4"/>
        <v>0</v>
      </c>
      <c r="E37" s="652">
        <f t="shared" si="5"/>
        <v>0</v>
      </c>
      <c r="F37" s="652">
        <f t="shared" si="6"/>
        <v>0</v>
      </c>
      <c r="G37" s="652">
        <f t="shared" si="0"/>
        <v>0</v>
      </c>
      <c r="H37" s="652">
        <f t="shared" ref="H37:Z37" si="45">$D37*H616</f>
        <v>0</v>
      </c>
      <c r="I37" s="652">
        <f t="shared" si="45"/>
        <v>0</v>
      </c>
      <c r="J37" s="652">
        <f t="shared" si="45"/>
        <v>0</v>
      </c>
      <c r="K37" s="652">
        <f t="shared" si="45"/>
        <v>0</v>
      </c>
      <c r="L37" s="652">
        <f t="shared" si="45"/>
        <v>0</v>
      </c>
      <c r="M37" s="652">
        <f t="shared" si="45"/>
        <v>0</v>
      </c>
      <c r="N37" s="652">
        <f t="shared" si="45"/>
        <v>0</v>
      </c>
      <c r="O37" s="652">
        <f t="shared" si="45"/>
        <v>0</v>
      </c>
      <c r="P37" s="652">
        <f t="shared" si="45"/>
        <v>0</v>
      </c>
      <c r="Q37" s="652">
        <f t="shared" si="45"/>
        <v>0</v>
      </c>
      <c r="R37" s="652">
        <f t="shared" si="45"/>
        <v>0</v>
      </c>
      <c r="S37" s="652">
        <f t="shared" si="45"/>
        <v>0</v>
      </c>
      <c r="T37" s="652">
        <f t="shared" si="45"/>
        <v>0</v>
      </c>
      <c r="U37" s="652">
        <f t="shared" si="45"/>
        <v>0</v>
      </c>
      <c r="V37" s="652">
        <f t="shared" si="45"/>
        <v>0</v>
      </c>
      <c r="W37" s="652">
        <f t="shared" si="45"/>
        <v>0</v>
      </c>
      <c r="X37" s="652">
        <f t="shared" si="45"/>
        <v>0</v>
      </c>
      <c r="Y37" s="652">
        <f t="shared" si="45"/>
        <v>0</v>
      </c>
      <c r="Z37" s="652">
        <f t="shared" si="45"/>
        <v>0</v>
      </c>
      <c r="AA37" s="652">
        <f t="shared" si="8"/>
        <v>0</v>
      </c>
      <c r="AB37" s="652">
        <f t="shared" si="2"/>
        <v>0</v>
      </c>
      <c r="AC37" s="652">
        <f t="shared" ref="AC37:AU37" si="46">$E37*AC616</f>
        <v>0</v>
      </c>
      <c r="AD37" s="652">
        <f t="shared" si="46"/>
        <v>0</v>
      </c>
      <c r="AE37" s="652">
        <f t="shared" si="46"/>
        <v>0</v>
      </c>
      <c r="AF37" s="652">
        <f t="shared" si="46"/>
        <v>0</v>
      </c>
      <c r="AG37" s="652">
        <f t="shared" si="46"/>
        <v>0</v>
      </c>
      <c r="AH37" s="652">
        <f t="shared" si="46"/>
        <v>0</v>
      </c>
      <c r="AI37" s="652">
        <f t="shared" si="46"/>
        <v>0</v>
      </c>
      <c r="AJ37" s="652">
        <f t="shared" si="46"/>
        <v>0</v>
      </c>
      <c r="AK37" s="652">
        <f t="shared" si="46"/>
        <v>0</v>
      </c>
      <c r="AL37" s="652">
        <f t="shared" si="46"/>
        <v>0</v>
      </c>
      <c r="AM37" s="652">
        <f t="shared" si="46"/>
        <v>0</v>
      </c>
      <c r="AN37" s="652">
        <f t="shared" si="46"/>
        <v>0</v>
      </c>
      <c r="AO37" s="652">
        <f t="shared" si="46"/>
        <v>0</v>
      </c>
      <c r="AP37" s="652">
        <f t="shared" si="46"/>
        <v>0</v>
      </c>
      <c r="AQ37" s="652">
        <f t="shared" si="46"/>
        <v>0</v>
      </c>
      <c r="AR37" s="652">
        <f t="shared" si="46"/>
        <v>0</v>
      </c>
      <c r="AS37" s="652">
        <f t="shared" si="46"/>
        <v>0</v>
      </c>
      <c r="AT37" s="652">
        <f t="shared" si="46"/>
        <v>0</v>
      </c>
      <c r="AU37" s="652">
        <f t="shared" si="46"/>
        <v>0</v>
      </c>
      <c r="AV37" s="652">
        <f t="shared" si="10"/>
        <v>0</v>
      </c>
      <c r="AW37" s="652"/>
      <c r="AX37" s="652"/>
      <c r="AY37" s="652"/>
      <c r="AZ37" s="652"/>
      <c r="BA37" s="652"/>
      <c r="BB37" s="652"/>
      <c r="BC37" s="652"/>
      <c r="BD37" s="652"/>
      <c r="BE37" s="652"/>
      <c r="BF37" s="652"/>
      <c r="BG37" s="652"/>
      <c r="BH37" s="652"/>
      <c r="BI37" s="652"/>
      <c r="BJ37" s="652"/>
      <c r="BK37" s="652"/>
      <c r="BL37" s="652"/>
      <c r="BM37" s="652"/>
      <c r="BN37" s="652"/>
      <c r="BO37" s="652"/>
      <c r="BP37" s="652"/>
      <c r="BQ37" s="652"/>
    </row>
    <row r="38" spans="1:69" s="360" customFormat="1" ht="12.75" x14ac:dyDescent="0.2">
      <c r="A38" s="1294" t="s">
        <v>870</v>
      </c>
      <c r="B38" s="384" t="s">
        <v>370</v>
      </c>
      <c r="C38" s="1271">
        <f>'I4 BO ASSETS'!G37</f>
        <v>0</v>
      </c>
      <c r="D38" s="652">
        <f t="shared" si="4"/>
        <v>0</v>
      </c>
      <c r="E38" s="652">
        <f t="shared" si="5"/>
        <v>0</v>
      </c>
      <c r="F38" s="652">
        <f t="shared" si="6"/>
        <v>0</v>
      </c>
      <c r="G38" s="652">
        <f t="shared" si="0"/>
        <v>0</v>
      </c>
      <c r="H38" s="652">
        <f t="shared" ref="H38:Z38" si="47">$D38*H617</f>
        <v>0</v>
      </c>
      <c r="I38" s="652">
        <f t="shared" si="47"/>
        <v>0</v>
      </c>
      <c r="J38" s="652">
        <f t="shared" si="47"/>
        <v>0</v>
      </c>
      <c r="K38" s="652">
        <f t="shared" si="47"/>
        <v>0</v>
      </c>
      <c r="L38" s="652">
        <f t="shared" si="47"/>
        <v>0</v>
      </c>
      <c r="M38" s="652">
        <f t="shared" si="47"/>
        <v>0</v>
      </c>
      <c r="N38" s="652">
        <f t="shared" si="47"/>
        <v>0</v>
      </c>
      <c r="O38" s="652">
        <f t="shared" si="47"/>
        <v>0</v>
      </c>
      <c r="P38" s="652">
        <f t="shared" si="47"/>
        <v>0</v>
      </c>
      <c r="Q38" s="652">
        <f t="shared" si="47"/>
        <v>0</v>
      </c>
      <c r="R38" s="652">
        <f t="shared" si="47"/>
        <v>0</v>
      </c>
      <c r="S38" s="652">
        <f t="shared" si="47"/>
        <v>0</v>
      </c>
      <c r="T38" s="652">
        <f t="shared" si="47"/>
        <v>0</v>
      </c>
      <c r="U38" s="652">
        <f t="shared" si="47"/>
        <v>0</v>
      </c>
      <c r="V38" s="652">
        <f t="shared" si="47"/>
        <v>0</v>
      </c>
      <c r="W38" s="652">
        <f t="shared" si="47"/>
        <v>0</v>
      </c>
      <c r="X38" s="652">
        <f t="shared" si="47"/>
        <v>0</v>
      </c>
      <c r="Y38" s="652">
        <f t="shared" si="47"/>
        <v>0</v>
      </c>
      <c r="Z38" s="652">
        <f t="shared" si="47"/>
        <v>0</v>
      </c>
      <c r="AA38" s="652">
        <f t="shared" si="8"/>
        <v>0</v>
      </c>
      <c r="AB38" s="652">
        <f t="shared" si="2"/>
        <v>0</v>
      </c>
      <c r="AC38" s="652">
        <f t="shared" ref="AC38:AU38" si="48">$E38*AC617</f>
        <v>0</v>
      </c>
      <c r="AD38" s="652">
        <f t="shared" si="48"/>
        <v>0</v>
      </c>
      <c r="AE38" s="652">
        <f t="shared" si="48"/>
        <v>0</v>
      </c>
      <c r="AF38" s="652">
        <f t="shared" si="48"/>
        <v>0</v>
      </c>
      <c r="AG38" s="652">
        <f t="shared" si="48"/>
        <v>0</v>
      </c>
      <c r="AH38" s="652">
        <f t="shared" si="48"/>
        <v>0</v>
      </c>
      <c r="AI38" s="652">
        <f t="shared" si="48"/>
        <v>0</v>
      </c>
      <c r="AJ38" s="652">
        <f t="shared" si="48"/>
        <v>0</v>
      </c>
      <c r="AK38" s="652">
        <f t="shared" si="48"/>
        <v>0</v>
      </c>
      <c r="AL38" s="652">
        <f t="shared" si="48"/>
        <v>0</v>
      </c>
      <c r="AM38" s="652">
        <f t="shared" si="48"/>
        <v>0</v>
      </c>
      <c r="AN38" s="652">
        <f t="shared" si="48"/>
        <v>0</v>
      </c>
      <c r="AO38" s="652">
        <f t="shared" si="48"/>
        <v>0</v>
      </c>
      <c r="AP38" s="652">
        <f t="shared" si="48"/>
        <v>0</v>
      </c>
      <c r="AQ38" s="652">
        <f t="shared" si="48"/>
        <v>0</v>
      </c>
      <c r="AR38" s="652">
        <f t="shared" si="48"/>
        <v>0</v>
      </c>
      <c r="AS38" s="652">
        <f t="shared" si="48"/>
        <v>0</v>
      </c>
      <c r="AT38" s="652">
        <f t="shared" si="48"/>
        <v>0</v>
      </c>
      <c r="AU38" s="652">
        <f t="shared" si="48"/>
        <v>0</v>
      </c>
      <c r="AV38" s="652">
        <f t="shared" si="10"/>
        <v>0</v>
      </c>
      <c r="AW38" s="652"/>
      <c r="AX38" s="652"/>
      <c r="AY38" s="652"/>
      <c r="AZ38" s="652"/>
      <c r="BA38" s="652"/>
      <c r="BB38" s="652"/>
      <c r="BC38" s="652"/>
      <c r="BD38" s="652"/>
      <c r="BE38" s="652"/>
      <c r="BF38" s="652"/>
      <c r="BG38" s="652"/>
      <c r="BH38" s="652"/>
      <c r="BI38" s="652"/>
      <c r="BJ38" s="652"/>
      <c r="BK38" s="652"/>
      <c r="BL38" s="652"/>
      <c r="BM38" s="652"/>
      <c r="BN38" s="652"/>
      <c r="BO38" s="652"/>
      <c r="BP38" s="652"/>
      <c r="BQ38" s="652"/>
    </row>
    <row r="39" spans="1:69" s="360" customFormat="1" ht="12.75" x14ac:dyDescent="0.2">
      <c r="A39" s="1294">
        <v>1830</v>
      </c>
      <c r="B39" s="384" t="s">
        <v>89</v>
      </c>
      <c r="C39" s="1271">
        <f>'I4 BO ASSETS'!G38</f>
        <v>0</v>
      </c>
      <c r="D39" s="652">
        <f t="shared" si="4"/>
        <v>0</v>
      </c>
      <c r="E39" s="652">
        <f t="shared" si="5"/>
        <v>0</v>
      </c>
      <c r="F39" s="652">
        <f t="shared" si="6"/>
        <v>0</v>
      </c>
      <c r="G39" s="652">
        <f t="shared" si="0"/>
        <v>0</v>
      </c>
      <c r="H39" s="652">
        <f t="shared" ref="H39:Z39" si="49">$D39*H618</f>
        <v>0</v>
      </c>
      <c r="I39" s="652">
        <f t="shared" si="49"/>
        <v>0</v>
      </c>
      <c r="J39" s="652">
        <f t="shared" si="49"/>
        <v>0</v>
      </c>
      <c r="K39" s="652">
        <f t="shared" si="49"/>
        <v>0</v>
      </c>
      <c r="L39" s="652">
        <f t="shared" si="49"/>
        <v>0</v>
      </c>
      <c r="M39" s="652">
        <f t="shared" si="49"/>
        <v>0</v>
      </c>
      <c r="N39" s="652">
        <f t="shared" si="49"/>
        <v>0</v>
      </c>
      <c r="O39" s="652">
        <f t="shared" si="49"/>
        <v>0</v>
      </c>
      <c r="P39" s="652">
        <f t="shared" si="49"/>
        <v>0</v>
      </c>
      <c r="Q39" s="652">
        <f t="shared" si="49"/>
        <v>0</v>
      </c>
      <c r="R39" s="652">
        <f t="shared" si="49"/>
        <v>0</v>
      </c>
      <c r="S39" s="652">
        <f t="shared" si="49"/>
        <v>0</v>
      </c>
      <c r="T39" s="652">
        <f t="shared" si="49"/>
        <v>0</v>
      </c>
      <c r="U39" s="652">
        <f t="shared" si="49"/>
        <v>0</v>
      </c>
      <c r="V39" s="652">
        <f t="shared" si="49"/>
        <v>0</v>
      </c>
      <c r="W39" s="652">
        <f t="shared" si="49"/>
        <v>0</v>
      </c>
      <c r="X39" s="652">
        <f t="shared" si="49"/>
        <v>0</v>
      </c>
      <c r="Y39" s="652">
        <f t="shared" si="49"/>
        <v>0</v>
      </c>
      <c r="Z39" s="652">
        <f t="shared" si="49"/>
        <v>0</v>
      </c>
      <c r="AA39" s="652">
        <f t="shared" si="8"/>
        <v>0</v>
      </c>
      <c r="AB39" s="652">
        <f t="shared" si="2"/>
        <v>0</v>
      </c>
      <c r="AC39" s="652">
        <f t="shared" ref="AC39:AU39" si="50">$E39*AC618</f>
        <v>0</v>
      </c>
      <c r="AD39" s="652">
        <f t="shared" si="50"/>
        <v>0</v>
      </c>
      <c r="AE39" s="652">
        <f t="shared" si="50"/>
        <v>0</v>
      </c>
      <c r="AF39" s="652">
        <f t="shared" si="50"/>
        <v>0</v>
      </c>
      <c r="AG39" s="652">
        <f t="shared" si="50"/>
        <v>0</v>
      </c>
      <c r="AH39" s="652">
        <f t="shared" si="50"/>
        <v>0</v>
      </c>
      <c r="AI39" s="652">
        <f t="shared" si="50"/>
        <v>0</v>
      </c>
      <c r="AJ39" s="652">
        <f t="shared" si="50"/>
        <v>0</v>
      </c>
      <c r="AK39" s="652">
        <f t="shared" si="50"/>
        <v>0</v>
      </c>
      <c r="AL39" s="652">
        <f t="shared" si="50"/>
        <v>0</v>
      </c>
      <c r="AM39" s="652">
        <f t="shared" si="50"/>
        <v>0</v>
      </c>
      <c r="AN39" s="652">
        <f t="shared" si="50"/>
        <v>0</v>
      </c>
      <c r="AO39" s="652">
        <f t="shared" si="50"/>
        <v>0</v>
      </c>
      <c r="AP39" s="652">
        <f t="shared" si="50"/>
        <v>0</v>
      </c>
      <c r="AQ39" s="652">
        <f t="shared" si="50"/>
        <v>0</v>
      </c>
      <c r="AR39" s="652">
        <f t="shared" si="50"/>
        <v>0</v>
      </c>
      <c r="AS39" s="652">
        <f t="shared" si="50"/>
        <v>0</v>
      </c>
      <c r="AT39" s="652">
        <f t="shared" si="50"/>
        <v>0</v>
      </c>
      <c r="AU39" s="652">
        <f t="shared" si="50"/>
        <v>0</v>
      </c>
      <c r="AV39" s="652">
        <f t="shared" si="10"/>
        <v>0</v>
      </c>
      <c r="AW39" s="652"/>
      <c r="AX39" s="652"/>
      <c r="AY39" s="652"/>
      <c r="AZ39" s="652"/>
      <c r="BA39" s="652"/>
      <c r="BB39" s="652"/>
      <c r="BC39" s="652"/>
      <c r="BD39" s="652"/>
      <c r="BE39" s="652"/>
      <c r="BF39" s="652"/>
      <c r="BG39" s="652"/>
      <c r="BH39" s="652"/>
      <c r="BI39" s="652"/>
      <c r="BJ39" s="652"/>
      <c r="BK39" s="652"/>
      <c r="BL39" s="652"/>
      <c r="BM39" s="652"/>
      <c r="BN39" s="652"/>
      <c r="BO39" s="652"/>
      <c r="BP39" s="652"/>
      <c r="BQ39" s="652"/>
    </row>
    <row r="40" spans="1:69" s="360" customFormat="1" ht="25.5" x14ac:dyDescent="0.2">
      <c r="A40" s="1294" t="s">
        <v>871</v>
      </c>
      <c r="B40" s="384" t="s">
        <v>371</v>
      </c>
      <c r="C40" s="1271">
        <f>'I4 BO ASSETS'!G39</f>
        <v>0</v>
      </c>
      <c r="D40" s="652">
        <f t="shared" si="4"/>
        <v>0</v>
      </c>
      <c r="E40" s="652">
        <f t="shared" si="5"/>
        <v>0</v>
      </c>
      <c r="F40" s="652">
        <f t="shared" si="6"/>
        <v>0</v>
      </c>
      <c r="G40" s="652">
        <f t="shared" si="0"/>
        <v>0</v>
      </c>
      <c r="H40" s="652">
        <f t="shared" ref="H40:Z40" si="51">$D40*H619</f>
        <v>0</v>
      </c>
      <c r="I40" s="652">
        <f t="shared" si="51"/>
        <v>0</v>
      </c>
      <c r="J40" s="652">
        <f t="shared" si="51"/>
        <v>0</v>
      </c>
      <c r="K40" s="652">
        <f t="shared" si="51"/>
        <v>0</v>
      </c>
      <c r="L40" s="652">
        <f t="shared" si="51"/>
        <v>0</v>
      </c>
      <c r="M40" s="652">
        <f t="shared" si="51"/>
        <v>0</v>
      </c>
      <c r="N40" s="652">
        <f t="shared" si="51"/>
        <v>0</v>
      </c>
      <c r="O40" s="652">
        <f t="shared" si="51"/>
        <v>0</v>
      </c>
      <c r="P40" s="652">
        <f t="shared" si="51"/>
        <v>0</v>
      </c>
      <c r="Q40" s="652">
        <f t="shared" si="51"/>
        <v>0</v>
      </c>
      <c r="R40" s="652">
        <f t="shared" si="51"/>
        <v>0</v>
      </c>
      <c r="S40" s="652">
        <f t="shared" si="51"/>
        <v>0</v>
      </c>
      <c r="T40" s="652">
        <f t="shared" si="51"/>
        <v>0</v>
      </c>
      <c r="U40" s="652">
        <f t="shared" si="51"/>
        <v>0</v>
      </c>
      <c r="V40" s="652">
        <f t="shared" si="51"/>
        <v>0</v>
      </c>
      <c r="W40" s="652">
        <f t="shared" si="51"/>
        <v>0</v>
      </c>
      <c r="X40" s="652">
        <f t="shared" si="51"/>
        <v>0</v>
      </c>
      <c r="Y40" s="652">
        <f t="shared" si="51"/>
        <v>0</v>
      </c>
      <c r="Z40" s="652">
        <f t="shared" si="51"/>
        <v>0</v>
      </c>
      <c r="AA40" s="652">
        <f t="shared" si="8"/>
        <v>0</v>
      </c>
      <c r="AB40" s="652">
        <f t="shared" si="2"/>
        <v>0</v>
      </c>
      <c r="AC40" s="652">
        <f t="shared" ref="AC40:AU40" si="52">$E40*AC619</f>
        <v>0</v>
      </c>
      <c r="AD40" s="652">
        <f t="shared" si="52"/>
        <v>0</v>
      </c>
      <c r="AE40" s="652">
        <f t="shared" si="52"/>
        <v>0</v>
      </c>
      <c r="AF40" s="652">
        <f t="shared" si="52"/>
        <v>0</v>
      </c>
      <c r="AG40" s="652">
        <f t="shared" si="52"/>
        <v>0</v>
      </c>
      <c r="AH40" s="652">
        <f t="shared" si="52"/>
        <v>0</v>
      </c>
      <c r="AI40" s="652">
        <f t="shared" si="52"/>
        <v>0</v>
      </c>
      <c r="AJ40" s="652">
        <f t="shared" si="52"/>
        <v>0</v>
      </c>
      <c r="AK40" s="652">
        <f t="shared" si="52"/>
        <v>0</v>
      </c>
      <c r="AL40" s="652">
        <f t="shared" si="52"/>
        <v>0</v>
      </c>
      <c r="AM40" s="652">
        <f t="shared" si="52"/>
        <v>0</v>
      </c>
      <c r="AN40" s="652">
        <f t="shared" si="52"/>
        <v>0</v>
      </c>
      <c r="AO40" s="652">
        <f t="shared" si="52"/>
        <v>0</v>
      </c>
      <c r="AP40" s="652">
        <f t="shared" si="52"/>
        <v>0</v>
      </c>
      <c r="AQ40" s="652">
        <f t="shared" si="52"/>
        <v>0</v>
      </c>
      <c r="AR40" s="652">
        <f t="shared" si="52"/>
        <v>0</v>
      </c>
      <c r="AS40" s="652">
        <f t="shared" si="52"/>
        <v>0</v>
      </c>
      <c r="AT40" s="652">
        <f t="shared" si="52"/>
        <v>0</v>
      </c>
      <c r="AU40" s="652">
        <f t="shared" si="52"/>
        <v>0</v>
      </c>
      <c r="AV40" s="652">
        <f t="shared" si="10"/>
        <v>0</v>
      </c>
      <c r="AW40" s="652"/>
      <c r="AX40" s="652"/>
      <c r="AY40" s="652"/>
      <c r="AZ40" s="652"/>
      <c r="BA40" s="652"/>
      <c r="BB40" s="652"/>
      <c r="BC40" s="652"/>
      <c r="BD40" s="652"/>
      <c r="BE40" s="652"/>
      <c r="BF40" s="652"/>
      <c r="BG40" s="652"/>
      <c r="BH40" s="652"/>
      <c r="BI40" s="652"/>
      <c r="BJ40" s="652"/>
      <c r="BK40" s="652"/>
      <c r="BL40" s="652"/>
      <c r="BM40" s="652"/>
      <c r="BN40" s="652"/>
      <c r="BO40" s="652"/>
      <c r="BP40" s="652"/>
      <c r="BQ40" s="652"/>
    </row>
    <row r="41" spans="1:69" s="360" customFormat="1" ht="12.75" x14ac:dyDescent="0.2">
      <c r="A41" s="1294" t="s">
        <v>872</v>
      </c>
      <c r="B41" s="384" t="s">
        <v>372</v>
      </c>
      <c r="C41" s="1271">
        <f>'I4 BO ASSETS'!G40</f>
        <v>0</v>
      </c>
      <c r="D41" s="652">
        <f>IF(ISERROR(C41*D620), "-", C41*D620)</f>
        <v>0</v>
      </c>
      <c r="E41" s="652">
        <f>IF(ISERROR($C41*E620), "-", $C41*E620)</f>
        <v>0</v>
      </c>
      <c r="F41" s="652">
        <f>IF(ISERROR(D41+E41), "-", D41+E41)</f>
        <v>0</v>
      </c>
      <c r="G41" s="652">
        <f t="shared" si="0"/>
        <v>0</v>
      </c>
      <c r="H41" s="652">
        <f t="shared" ref="H41:Z41" si="53">$D41*H620</f>
        <v>0</v>
      </c>
      <c r="I41" s="652">
        <f t="shared" si="53"/>
        <v>0</v>
      </c>
      <c r="J41" s="652">
        <f t="shared" si="53"/>
        <v>0</v>
      </c>
      <c r="K41" s="652">
        <f t="shared" si="53"/>
        <v>0</v>
      </c>
      <c r="L41" s="652">
        <f t="shared" si="53"/>
        <v>0</v>
      </c>
      <c r="M41" s="652">
        <f t="shared" si="53"/>
        <v>0</v>
      </c>
      <c r="N41" s="652">
        <f t="shared" si="53"/>
        <v>0</v>
      </c>
      <c r="O41" s="652">
        <f t="shared" si="53"/>
        <v>0</v>
      </c>
      <c r="P41" s="652">
        <f t="shared" si="53"/>
        <v>0</v>
      </c>
      <c r="Q41" s="652">
        <f t="shared" si="53"/>
        <v>0</v>
      </c>
      <c r="R41" s="652">
        <f t="shared" si="53"/>
        <v>0</v>
      </c>
      <c r="S41" s="652">
        <f t="shared" si="53"/>
        <v>0</v>
      </c>
      <c r="T41" s="652">
        <f t="shared" si="53"/>
        <v>0</v>
      </c>
      <c r="U41" s="652">
        <f t="shared" si="53"/>
        <v>0</v>
      </c>
      <c r="V41" s="652">
        <f t="shared" si="53"/>
        <v>0</v>
      </c>
      <c r="W41" s="652">
        <f t="shared" si="53"/>
        <v>0</v>
      </c>
      <c r="X41" s="652">
        <f t="shared" si="53"/>
        <v>0</v>
      </c>
      <c r="Y41" s="652">
        <f t="shared" si="53"/>
        <v>0</v>
      </c>
      <c r="Z41" s="652">
        <f t="shared" si="53"/>
        <v>0</v>
      </c>
      <c r="AA41" s="652">
        <f t="shared" si="8"/>
        <v>0</v>
      </c>
      <c r="AB41" s="652">
        <f t="shared" si="2"/>
        <v>0</v>
      </c>
      <c r="AC41" s="652">
        <f t="shared" ref="AC41:AU41" si="54">$E41*AC620</f>
        <v>0</v>
      </c>
      <c r="AD41" s="652">
        <f t="shared" si="54"/>
        <v>0</v>
      </c>
      <c r="AE41" s="652">
        <f t="shared" si="54"/>
        <v>0</v>
      </c>
      <c r="AF41" s="652">
        <f t="shared" si="54"/>
        <v>0</v>
      </c>
      <c r="AG41" s="652">
        <f t="shared" si="54"/>
        <v>0</v>
      </c>
      <c r="AH41" s="652">
        <f t="shared" si="54"/>
        <v>0</v>
      </c>
      <c r="AI41" s="652">
        <f t="shared" si="54"/>
        <v>0</v>
      </c>
      <c r="AJ41" s="652">
        <f t="shared" si="54"/>
        <v>0</v>
      </c>
      <c r="AK41" s="652">
        <f t="shared" si="54"/>
        <v>0</v>
      </c>
      <c r="AL41" s="652">
        <f t="shared" si="54"/>
        <v>0</v>
      </c>
      <c r="AM41" s="652">
        <f t="shared" si="54"/>
        <v>0</v>
      </c>
      <c r="AN41" s="652">
        <f t="shared" si="54"/>
        <v>0</v>
      </c>
      <c r="AO41" s="652">
        <f t="shared" si="54"/>
        <v>0</v>
      </c>
      <c r="AP41" s="652">
        <f t="shared" si="54"/>
        <v>0</v>
      </c>
      <c r="AQ41" s="652">
        <f t="shared" si="54"/>
        <v>0</v>
      </c>
      <c r="AR41" s="652">
        <f t="shared" si="54"/>
        <v>0</v>
      </c>
      <c r="AS41" s="652">
        <f t="shared" si="54"/>
        <v>0</v>
      </c>
      <c r="AT41" s="652">
        <f t="shared" si="54"/>
        <v>0</v>
      </c>
      <c r="AU41" s="652">
        <f t="shared" si="54"/>
        <v>0</v>
      </c>
      <c r="AV41" s="652">
        <f t="shared" si="10"/>
        <v>0</v>
      </c>
      <c r="AW41" s="652"/>
      <c r="AX41" s="652"/>
      <c r="AY41" s="652"/>
      <c r="AZ41" s="652"/>
      <c r="BA41" s="652"/>
      <c r="BB41" s="652"/>
      <c r="BC41" s="652"/>
      <c r="BD41" s="652"/>
      <c r="BE41" s="652"/>
      <c r="BF41" s="652"/>
      <c r="BG41" s="652"/>
      <c r="BH41" s="652"/>
      <c r="BI41" s="652"/>
      <c r="BJ41" s="652"/>
      <c r="BK41" s="652"/>
      <c r="BL41" s="652"/>
      <c r="BM41" s="652"/>
      <c r="BN41" s="652"/>
      <c r="BO41" s="652"/>
      <c r="BP41" s="652"/>
      <c r="BQ41" s="652"/>
    </row>
    <row r="42" spans="1:69" s="360" customFormat="1" ht="12.75" x14ac:dyDescent="0.2">
      <c r="A42" s="1294" t="s">
        <v>873</v>
      </c>
      <c r="B42" s="384" t="s">
        <v>395</v>
      </c>
      <c r="C42" s="1271">
        <f>'I4 BO ASSETS'!G41</f>
        <v>0</v>
      </c>
      <c r="D42" s="652">
        <f>IF(ISERROR(C42*D621), "-", C42*D621)</f>
        <v>0</v>
      </c>
      <c r="E42" s="652">
        <f>IF(ISERROR($C42*E621), "-", $C42*E621)</f>
        <v>0</v>
      </c>
      <c r="F42" s="652">
        <f>IF(ISERROR(D42+E42), "-", D42+E42)</f>
        <v>0</v>
      </c>
      <c r="G42" s="652">
        <f t="shared" si="0"/>
        <v>0</v>
      </c>
      <c r="H42" s="652">
        <f t="shared" ref="H42:Z42" si="55">$D42*H621</f>
        <v>0</v>
      </c>
      <c r="I42" s="652">
        <f t="shared" si="55"/>
        <v>0</v>
      </c>
      <c r="J42" s="652">
        <f t="shared" si="55"/>
        <v>0</v>
      </c>
      <c r="K42" s="652">
        <f t="shared" si="55"/>
        <v>0</v>
      </c>
      <c r="L42" s="652">
        <f t="shared" si="55"/>
        <v>0</v>
      </c>
      <c r="M42" s="652">
        <f t="shared" si="55"/>
        <v>0</v>
      </c>
      <c r="N42" s="652">
        <f t="shared" si="55"/>
        <v>0</v>
      </c>
      <c r="O42" s="652">
        <f t="shared" si="55"/>
        <v>0</v>
      </c>
      <c r="P42" s="652">
        <f t="shared" si="55"/>
        <v>0</v>
      </c>
      <c r="Q42" s="652">
        <f t="shared" si="55"/>
        <v>0</v>
      </c>
      <c r="R42" s="652">
        <f t="shared" si="55"/>
        <v>0</v>
      </c>
      <c r="S42" s="652">
        <f t="shared" si="55"/>
        <v>0</v>
      </c>
      <c r="T42" s="652">
        <f t="shared" si="55"/>
        <v>0</v>
      </c>
      <c r="U42" s="652">
        <f t="shared" si="55"/>
        <v>0</v>
      </c>
      <c r="V42" s="652">
        <f t="shared" si="55"/>
        <v>0</v>
      </c>
      <c r="W42" s="652">
        <f t="shared" si="55"/>
        <v>0</v>
      </c>
      <c r="X42" s="652">
        <f t="shared" si="55"/>
        <v>0</v>
      </c>
      <c r="Y42" s="652">
        <f t="shared" si="55"/>
        <v>0</v>
      </c>
      <c r="Z42" s="652">
        <f t="shared" si="55"/>
        <v>0</v>
      </c>
      <c r="AA42" s="652">
        <f t="shared" si="8"/>
        <v>0</v>
      </c>
      <c r="AB42" s="652">
        <f t="shared" si="2"/>
        <v>0</v>
      </c>
      <c r="AC42" s="652">
        <f t="shared" ref="AC42:AU42" si="56">$E42*AC621</f>
        <v>0</v>
      </c>
      <c r="AD42" s="652">
        <f t="shared" si="56"/>
        <v>0</v>
      </c>
      <c r="AE42" s="652">
        <f t="shared" si="56"/>
        <v>0</v>
      </c>
      <c r="AF42" s="652">
        <f t="shared" si="56"/>
        <v>0</v>
      </c>
      <c r="AG42" s="652">
        <f t="shared" si="56"/>
        <v>0</v>
      </c>
      <c r="AH42" s="652">
        <f t="shared" si="56"/>
        <v>0</v>
      </c>
      <c r="AI42" s="652">
        <f t="shared" si="56"/>
        <v>0</v>
      </c>
      <c r="AJ42" s="652">
        <f t="shared" si="56"/>
        <v>0</v>
      </c>
      <c r="AK42" s="652">
        <f t="shared" si="56"/>
        <v>0</v>
      </c>
      <c r="AL42" s="652">
        <f t="shared" si="56"/>
        <v>0</v>
      </c>
      <c r="AM42" s="652">
        <f t="shared" si="56"/>
        <v>0</v>
      </c>
      <c r="AN42" s="652">
        <f t="shared" si="56"/>
        <v>0</v>
      </c>
      <c r="AO42" s="652">
        <f t="shared" si="56"/>
        <v>0</v>
      </c>
      <c r="AP42" s="652">
        <f t="shared" si="56"/>
        <v>0</v>
      </c>
      <c r="AQ42" s="652">
        <f t="shared" si="56"/>
        <v>0</v>
      </c>
      <c r="AR42" s="652">
        <f t="shared" si="56"/>
        <v>0</v>
      </c>
      <c r="AS42" s="652">
        <f t="shared" si="56"/>
        <v>0</v>
      </c>
      <c r="AT42" s="652">
        <f t="shared" si="56"/>
        <v>0</v>
      </c>
      <c r="AU42" s="652">
        <f t="shared" si="56"/>
        <v>0</v>
      </c>
      <c r="AV42" s="652">
        <f t="shared" si="10"/>
        <v>0</v>
      </c>
      <c r="AW42" s="652"/>
      <c r="AX42" s="652"/>
      <c r="AY42" s="652"/>
      <c r="AZ42" s="652"/>
      <c r="BA42" s="652"/>
      <c r="BB42" s="652"/>
      <c r="BC42" s="652"/>
      <c r="BD42" s="652"/>
      <c r="BE42" s="652"/>
      <c r="BF42" s="652"/>
      <c r="BG42" s="652"/>
      <c r="BH42" s="652"/>
      <c r="BI42" s="652"/>
      <c r="BJ42" s="652"/>
      <c r="BK42" s="652"/>
      <c r="BL42" s="652"/>
      <c r="BM42" s="652"/>
      <c r="BN42" s="652"/>
      <c r="BO42" s="652"/>
      <c r="BP42" s="652"/>
      <c r="BQ42" s="652"/>
    </row>
    <row r="43" spans="1:69" s="360" customFormat="1" ht="12.75" x14ac:dyDescent="0.2">
      <c r="A43" s="1294">
        <v>1835</v>
      </c>
      <c r="B43" s="384" t="s">
        <v>75</v>
      </c>
      <c r="C43" s="1271">
        <f>'I4 BO ASSETS'!G42</f>
        <v>0</v>
      </c>
      <c r="D43" s="652">
        <f t="shared" ref="D43:D58" si="57">C43*D622</f>
        <v>0</v>
      </c>
      <c r="E43" s="652">
        <f t="shared" ref="E43:E58" si="58">$C43*E622</f>
        <v>0</v>
      </c>
      <c r="F43" s="652">
        <f t="shared" si="6"/>
        <v>0</v>
      </c>
      <c r="G43" s="652">
        <f t="shared" si="0"/>
        <v>0</v>
      </c>
      <c r="H43" s="652">
        <f t="shared" ref="H43:Z43" si="59">$D43*H622</f>
        <v>0</v>
      </c>
      <c r="I43" s="652">
        <f t="shared" si="59"/>
        <v>0</v>
      </c>
      <c r="J43" s="652">
        <f t="shared" si="59"/>
        <v>0</v>
      </c>
      <c r="K43" s="652">
        <f t="shared" si="59"/>
        <v>0</v>
      </c>
      <c r="L43" s="652">
        <f t="shared" si="59"/>
        <v>0</v>
      </c>
      <c r="M43" s="652">
        <f t="shared" si="59"/>
        <v>0</v>
      </c>
      <c r="N43" s="652">
        <f t="shared" si="59"/>
        <v>0</v>
      </c>
      <c r="O43" s="652">
        <f t="shared" si="59"/>
        <v>0</v>
      </c>
      <c r="P43" s="652">
        <f t="shared" si="59"/>
        <v>0</v>
      </c>
      <c r="Q43" s="652">
        <f t="shared" si="59"/>
        <v>0</v>
      </c>
      <c r="R43" s="652">
        <f t="shared" si="59"/>
        <v>0</v>
      </c>
      <c r="S43" s="652">
        <f t="shared" si="59"/>
        <v>0</v>
      </c>
      <c r="T43" s="652">
        <f t="shared" si="59"/>
        <v>0</v>
      </c>
      <c r="U43" s="652">
        <f t="shared" si="59"/>
        <v>0</v>
      </c>
      <c r="V43" s="652">
        <f t="shared" si="59"/>
        <v>0</v>
      </c>
      <c r="W43" s="652">
        <f t="shared" si="59"/>
        <v>0</v>
      </c>
      <c r="X43" s="652">
        <f t="shared" si="59"/>
        <v>0</v>
      </c>
      <c r="Y43" s="652">
        <f t="shared" si="59"/>
        <v>0</v>
      </c>
      <c r="Z43" s="652">
        <f t="shared" si="59"/>
        <v>0</v>
      </c>
      <c r="AA43" s="652">
        <f t="shared" si="8"/>
        <v>0</v>
      </c>
      <c r="AB43" s="652">
        <f t="shared" si="2"/>
        <v>0</v>
      </c>
      <c r="AC43" s="652">
        <f t="shared" ref="AC43:AU43" si="60">$E43*AC622</f>
        <v>0</v>
      </c>
      <c r="AD43" s="652">
        <f t="shared" si="60"/>
        <v>0</v>
      </c>
      <c r="AE43" s="652">
        <f t="shared" si="60"/>
        <v>0</v>
      </c>
      <c r="AF43" s="652">
        <f t="shared" si="60"/>
        <v>0</v>
      </c>
      <c r="AG43" s="652">
        <f t="shared" si="60"/>
        <v>0</v>
      </c>
      <c r="AH43" s="652">
        <f t="shared" si="60"/>
        <v>0</v>
      </c>
      <c r="AI43" s="652">
        <f t="shared" si="60"/>
        <v>0</v>
      </c>
      <c r="AJ43" s="652">
        <f t="shared" si="60"/>
        <v>0</v>
      </c>
      <c r="AK43" s="652">
        <f t="shared" si="60"/>
        <v>0</v>
      </c>
      <c r="AL43" s="652">
        <f t="shared" si="60"/>
        <v>0</v>
      </c>
      <c r="AM43" s="652">
        <f t="shared" si="60"/>
        <v>0</v>
      </c>
      <c r="AN43" s="652">
        <f t="shared" si="60"/>
        <v>0</v>
      </c>
      <c r="AO43" s="652">
        <f t="shared" si="60"/>
        <v>0</v>
      </c>
      <c r="AP43" s="652">
        <f t="shared" si="60"/>
        <v>0</v>
      </c>
      <c r="AQ43" s="652">
        <f t="shared" si="60"/>
        <v>0</v>
      </c>
      <c r="AR43" s="652">
        <f t="shared" si="60"/>
        <v>0</v>
      </c>
      <c r="AS43" s="652">
        <f t="shared" si="60"/>
        <v>0</v>
      </c>
      <c r="AT43" s="652">
        <f t="shared" si="60"/>
        <v>0</v>
      </c>
      <c r="AU43" s="652">
        <f t="shared" si="60"/>
        <v>0</v>
      </c>
      <c r="AV43" s="652">
        <f t="shared" si="10"/>
        <v>0</v>
      </c>
      <c r="AW43" s="652"/>
      <c r="AX43" s="652"/>
      <c r="AY43" s="652"/>
      <c r="AZ43" s="652"/>
      <c r="BA43" s="652"/>
      <c r="BB43" s="652"/>
      <c r="BC43" s="652"/>
      <c r="BD43" s="652"/>
      <c r="BE43" s="652"/>
      <c r="BF43" s="652"/>
      <c r="BG43" s="652"/>
      <c r="BH43" s="652"/>
      <c r="BI43" s="652"/>
      <c r="BJ43" s="652"/>
      <c r="BK43" s="652"/>
      <c r="BL43" s="652"/>
      <c r="BM43" s="652"/>
      <c r="BN43" s="652"/>
      <c r="BO43" s="652"/>
      <c r="BP43" s="652"/>
      <c r="BQ43" s="652"/>
    </row>
    <row r="44" spans="1:69" s="360" customFormat="1" ht="25.5" x14ac:dyDescent="0.2">
      <c r="A44" s="1294" t="s">
        <v>874</v>
      </c>
      <c r="B44" s="384" t="s">
        <v>396</v>
      </c>
      <c r="C44" s="1271">
        <f>'I4 BO ASSETS'!G43</f>
        <v>0</v>
      </c>
      <c r="D44" s="652">
        <f t="shared" si="57"/>
        <v>0</v>
      </c>
      <c r="E44" s="652">
        <f t="shared" si="58"/>
        <v>0</v>
      </c>
      <c r="F44" s="652">
        <f t="shared" si="6"/>
        <v>0</v>
      </c>
      <c r="G44" s="652">
        <f t="shared" si="0"/>
        <v>0</v>
      </c>
      <c r="H44" s="652">
        <f t="shared" ref="H44:Z44" si="61">$D44*H623</f>
        <v>0</v>
      </c>
      <c r="I44" s="652">
        <f t="shared" si="61"/>
        <v>0</v>
      </c>
      <c r="J44" s="652">
        <f t="shared" si="61"/>
        <v>0</v>
      </c>
      <c r="K44" s="652">
        <f t="shared" si="61"/>
        <v>0</v>
      </c>
      <c r="L44" s="652">
        <f t="shared" si="61"/>
        <v>0</v>
      </c>
      <c r="M44" s="652">
        <f t="shared" si="61"/>
        <v>0</v>
      </c>
      <c r="N44" s="652">
        <f t="shared" si="61"/>
        <v>0</v>
      </c>
      <c r="O44" s="652">
        <f t="shared" si="61"/>
        <v>0</v>
      </c>
      <c r="P44" s="652">
        <f t="shared" si="61"/>
        <v>0</v>
      </c>
      <c r="Q44" s="652">
        <f t="shared" si="61"/>
        <v>0</v>
      </c>
      <c r="R44" s="652">
        <f t="shared" si="61"/>
        <v>0</v>
      </c>
      <c r="S44" s="652">
        <f t="shared" si="61"/>
        <v>0</v>
      </c>
      <c r="T44" s="652">
        <f t="shared" si="61"/>
        <v>0</v>
      </c>
      <c r="U44" s="652">
        <f t="shared" si="61"/>
        <v>0</v>
      </c>
      <c r="V44" s="652">
        <f t="shared" si="61"/>
        <v>0</v>
      </c>
      <c r="W44" s="652">
        <f t="shared" si="61"/>
        <v>0</v>
      </c>
      <c r="X44" s="652">
        <f t="shared" si="61"/>
        <v>0</v>
      </c>
      <c r="Y44" s="652">
        <f t="shared" si="61"/>
        <v>0</v>
      </c>
      <c r="Z44" s="652">
        <f t="shared" si="61"/>
        <v>0</v>
      </c>
      <c r="AA44" s="652">
        <f t="shared" si="8"/>
        <v>0</v>
      </c>
      <c r="AB44" s="652">
        <f t="shared" si="2"/>
        <v>0</v>
      </c>
      <c r="AC44" s="652">
        <f t="shared" ref="AC44:AU44" si="62">$E44*AC623</f>
        <v>0</v>
      </c>
      <c r="AD44" s="652">
        <f t="shared" si="62"/>
        <v>0</v>
      </c>
      <c r="AE44" s="652">
        <f t="shared" si="62"/>
        <v>0</v>
      </c>
      <c r="AF44" s="652">
        <f t="shared" si="62"/>
        <v>0</v>
      </c>
      <c r="AG44" s="652">
        <f t="shared" si="62"/>
        <v>0</v>
      </c>
      <c r="AH44" s="652">
        <f t="shared" si="62"/>
        <v>0</v>
      </c>
      <c r="AI44" s="652">
        <f t="shared" si="62"/>
        <v>0</v>
      </c>
      <c r="AJ44" s="652">
        <f t="shared" si="62"/>
        <v>0</v>
      </c>
      <c r="AK44" s="652">
        <f t="shared" si="62"/>
        <v>0</v>
      </c>
      <c r="AL44" s="652">
        <f t="shared" si="62"/>
        <v>0</v>
      </c>
      <c r="AM44" s="652">
        <f t="shared" si="62"/>
        <v>0</v>
      </c>
      <c r="AN44" s="652">
        <f t="shared" si="62"/>
        <v>0</v>
      </c>
      <c r="AO44" s="652">
        <f t="shared" si="62"/>
        <v>0</v>
      </c>
      <c r="AP44" s="652">
        <f t="shared" si="62"/>
        <v>0</v>
      </c>
      <c r="AQ44" s="652">
        <f t="shared" si="62"/>
        <v>0</v>
      </c>
      <c r="AR44" s="652">
        <f t="shared" si="62"/>
        <v>0</v>
      </c>
      <c r="AS44" s="652">
        <f t="shared" si="62"/>
        <v>0</v>
      </c>
      <c r="AT44" s="652">
        <f t="shared" si="62"/>
        <v>0</v>
      </c>
      <c r="AU44" s="652">
        <f t="shared" si="62"/>
        <v>0</v>
      </c>
      <c r="AV44" s="652">
        <f t="shared" si="10"/>
        <v>0</v>
      </c>
      <c r="AW44" s="652"/>
      <c r="AX44" s="652"/>
      <c r="AY44" s="652"/>
      <c r="AZ44" s="652"/>
      <c r="BA44" s="652"/>
      <c r="BB44" s="652"/>
      <c r="BC44" s="652"/>
      <c r="BD44" s="652"/>
      <c r="BE44" s="652"/>
      <c r="BF44" s="652"/>
      <c r="BG44" s="652"/>
      <c r="BH44" s="652"/>
      <c r="BI44" s="652"/>
      <c r="BJ44" s="652"/>
      <c r="BK44" s="652"/>
      <c r="BL44" s="652"/>
      <c r="BM44" s="652"/>
      <c r="BN44" s="652"/>
      <c r="BO44" s="652"/>
      <c r="BP44" s="652"/>
      <c r="BQ44" s="652"/>
    </row>
    <row r="45" spans="1:69" s="360" customFormat="1" ht="25.5" x14ac:dyDescent="0.2">
      <c r="A45" s="1294" t="s">
        <v>875</v>
      </c>
      <c r="B45" s="384" t="s">
        <v>397</v>
      </c>
      <c r="C45" s="1271">
        <f>'I4 BO ASSETS'!G44</f>
        <v>0</v>
      </c>
      <c r="D45" s="652">
        <f t="shared" si="57"/>
        <v>0</v>
      </c>
      <c r="E45" s="652">
        <f t="shared" si="58"/>
        <v>0</v>
      </c>
      <c r="F45" s="652">
        <f t="shared" si="6"/>
        <v>0</v>
      </c>
      <c r="G45" s="652">
        <f t="shared" si="0"/>
        <v>0</v>
      </c>
      <c r="H45" s="652">
        <f t="shared" ref="H45:Z45" si="63">$D45*H624</f>
        <v>0</v>
      </c>
      <c r="I45" s="652">
        <f t="shared" si="63"/>
        <v>0</v>
      </c>
      <c r="J45" s="652">
        <f t="shared" si="63"/>
        <v>0</v>
      </c>
      <c r="K45" s="652">
        <f t="shared" si="63"/>
        <v>0</v>
      </c>
      <c r="L45" s="652">
        <f t="shared" si="63"/>
        <v>0</v>
      </c>
      <c r="M45" s="652">
        <f t="shared" si="63"/>
        <v>0</v>
      </c>
      <c r="N45" s="652">
        <f t="shared" si="63"/>
        <v>0</v>
      </c>
      <c r="O45" s="652">
        <f t="shared" si="63"/>
        <v>0</v>
      </c>
      <c r="P45" s="652">
        <f t="shared" si="63"/>
        <v>0</v>
      </c>
      <c r="Q45" s="652">
        <f t="shared" si="63"/>
        <v>0</v>
      </c>
      <c r="R45" s="652">
        <f t="shared" si="63"/>
        <v>0</v>
      </c>
      <c r="S45" s="652">
        <f t="shared" si="63"/>
        <v>0</v>
      </c>
      <c r="T45" s="652">
        <f t="shared" si="63"/>
        <v>0</v>
      </c>
      <c r="U45" s="652">
        <f t="shared" si="63"/>
        <v>0</v>
      </c>
      <c r="V45" s="652">
        <f t="shared" si="63"/>
        <v>0</v>
      </c>
      <c r="W45" s="652">
        <f t="shared" si="63"/>
        <v>0</v>
      </c>
      <c r="X45" s="652">
        <f t="shared" si="63"/>
        <v>0</v>
      </c>
      <c r="Y45" s="652">
        <f t="shared" si="63"/>
        <v>0</v>
      </c>
      <c r="Z45" s="652">
        <f t="shared" si="63"/>
        <v>0</v>
      </c>
      <c r="AA45" s="652">
        <f t="shared" si="8"/>
        <v>0</v>
      </c>
      <c r="AB45" s="652">
        <f t="shared" si="2"/>
        <v>0</v>
      </c>
      <c r="AC45" s="652">
        <f t="shared" ref="AC45:AU45" si="64">$E45*AC624</f>
        <v>0</v>
      </c>
      <c r="AD45" s="652">
        <f t="shared" si="64"/>
        <v>0</v>
      </c>
      <c r="AE45" s="652">
        <f t="shared" si="64"/>
        <v>0</v>
      </c>
      <c r="AF45" s="652">
        <f t="shared" si="64"/>
        <v>0</v>
      </c>
      <c r="AG45" s="652">
        <f t="shared" si="64"/>
        <v>0</v>
      </c>
      <c r="AH45" s="652">
        <f t="shared" si="64"/>
        <v>0</v>
      </c>
      <c r="AI45" s="652">
        <f t="shared" si="64"/>
        <v>0</v>
      </c>
      <c r="AJ45" s="652">
        <f t="shared" si="64"/>
        <v>0</v>
      </c>
      <c r="AK45" s="652">
        <f t="shared" si="64"/>
        <v>0</v>
      </c>
      <c r="AL45" s="652">
        <f t="shared" si="64"/>
        <v>0</v>
      </c>
      <c r="AM45" s="652">
        <f t="shared" si="64"/>
        <v>0</v>
      </c>
      <c r="AN45" s="652">
        <f t="shared" si="64"/>
        <v>0</v>
      </c>
      <c r="AO45" s="652">
        <f t="shared" si="64"/>
        <v>0</v>
      </c>
      <c r="AP45" s="652">
        <f t="shared" si="64"/>
        <v>0</v>
      </c>
      <c r="AQ45" s="652">
        <f t="shared" si="64"/>
        <v>0</v>
      </c>
      <c r="AR45" s="652">
        <f t="shared" si="64"/>
        <v>0</v>
      </c>
      <c r="AS45" s="652">
        <f t="shared" si="64"/>
        <v>0</v>
      </c>
      <c r="AT45" s="652">
        <f t="shared" si="64"/>
        <v>0</v>
      </c>
      <c r="AU45" s="652">
        <f t="shared" si="64"/>
        <v>0</v>
      </c>
      <c r="AV45" s="652">
        <f t="shared" si="10"/>
        <v>0</v>
      </c>
      <c r="AW45" s="652"/>
      <c r="AX45" s="652"/>
      <c r="AY45" s="652"/>
      <c r="AZ45" s="652"/>
      <c r="BA45" s="652"/>
      <c r="BB45" s="652"/>
      <c r="BC45" s="652"/>
      <c r="BD45" s="652"/>
      <c r="BE45" s="652"/>
      <c r="BF45" s="652"/>
      <c r="BG45" s="652"/>
      <c r="BH45" s="652"/>
      <c r="BI45" s="652"/>
      <c r="BJ45" s="652"/>
      <c r="BK45" s="652"/>
      <c r="BL45" s="652"/>
      <c r="BM45" s="652"/>
      <c r="BN45" s="652"/>
      <c r="BO45" s="652"/>
      <c r="BP45" s="652"/>
      <c r="BQ45" s="652"/>
    </row>
    <row r="46" spans="1:69" s="360" customFormat="1" ht="25.5" x14ac:dyDescent="0.2">
      <c r="A46" s="1294" t="s">
        <v>876</v>
      </c>
      <c r="B46" s="384" t="s">
        <v>398</v>
      </c>
      <c r="C46" s="1271">
        <f>'I4 BO ASSETS'!G45</f>
        <v>0</v>
      </c>
      <c r="D46" s="652">
        <f t="shared" si="57"/>
        <v>0</v>
      </c>
      <c r="E46" s="652">
        <f t="shared" si="58"/>
        <v>0</v>
      </c>
      <c r="F46" s="652">
        <f t="shared" si="6"/>
        <v>0</v>
      </c>
      <c r="G46" s="652">
        <f t="shared" si="0"/>
        <v>0</v>
      </c>
      <c r="H46" s="652">
        <f t="shared" ref="H46:Z46" si="65">$D46*H625</f>
        <v>0</v>
      </c>
      <c r="I46" s="652">
        <f t="shared" si="65"/>
        <v>0</v>
      </c>
      <c r="J46" s="652">
        <f t="shared" si="65"/>
        <v>0</v>
      </c>
      <c r="K46" s="652">
        <f t="shared" si="65"/>
        <v>0</v>
      </c>
      <c r="L46" s="652">
        <f t="shared" si="65"/>
        <v>0</v>
      </c>
      <c r="M46" s="652">
        <f t="shared" si="65"/>
        <v>0</v>
      </c>
      <c r="N46" s="652">
        <f t="shared" si="65"/>
        <v>0</v>
      </c>
      <c r="O46" s="652">
        <f t="shared" si="65"/>
        <v>0</v>
      </c>
      <c r="P46" s="652">
        <f t="shared" si="65"/>
        <v>0</v>
      </c>
      <c r="Q46" s="652">
        <f t="shared" si="65"/>
        <v>0</v>
      </c>
      <c r="R46" s="652">
        <f t="shared" si="65"/>
        <v>0</v>
      </c>
      <c r="S46" s="652">
        <f t="shared" si="65"/>
        <v>0</v>
      </c>
      <c r="T46" s="652">
        <f t="shared" si="65"/>
        <v>0</v>
      </c>
      <c r="U46" s="652">
        <f t="shared" si="65"/>
        <v>0</v>
      </c>
      <c r="V46" s="652">
        <f t="shared" si="65"/>
        <v>0</v>
      </c>
      <c r="W46" s="652">
        <f t="shared" si="65"/>
        <v>0</v>
      </c>
      <c r="X46" s="652">
        <f t="shared" si="65"/>
        <v>0</v>
      </c>
      <c r="Y46" s="652">
        <f t="shared" si="65"/>
        <v>0</v>
      </c>
      <c r="Z46" s="652">
        <f t="shared" si="65"/>
        <v>0</v>
      </c>
      <c r="AA46" s="652">
        <f t="shared" si="8"/>
        <v>0</v>
      </c>
      <c r="AB46" s="652">
        <f t="shared" si="2"/>
        <v>0</v>
      </c>
      <c r="AC46" s="652">
        <f t="shared" ref="AC46:AU46" si="66">$E46*AC625</f>
        <v>0</v>
      </c>
      <c r="AD46" s="652">
        <f t="shared" si="66"/>
        <v>0</v>
      </c>
      <c r="AE46" s="652">
        <f t="shared" si="66"/>
        <v>0</v>
      </c>
      <c r="AF46" s="652">
        <f t="shared" si="66"/>
        <v>0</v>
      </c>
      <c r="AG46" s="652">
        <f t="shared" si="66"/>
        <v>0</v>
      </c>
      <c r="AH46" s="652">
        <f t="shared" si="66"/>
        <v>0</v>
      </c>
      <c r="AI46" s="652">
        <f t="shared" si="66"/>
        <v>0</v>
      </c>
      <c r="AJ46" s="652">
        <f t="shared" si="66"/>
        <v>0</v>
      </c>
      <c r="AK46" s="652">
        <f t="shared" si="66"/>
        <v>0</v>
      </c>
      <c r="AL46" s="652">
        <f t="shared" si="66"/>
        <v>0</v>
      </c>
      <c r="AM46" s="652">
        <f t="shared" si="66"/>
        <v>0</v>
      </c>
      <c r="AN46" s="652">
        <f t="shared" si="66"/>
        <v>0</v>
      </c>
      <c r="AO46" s="652">
        <f t="shared" si="66"/>
        <v>0</v>
      </c>
      <c r="AP46" s="652">
        <f t="shared" si="66"/>
        <v>0</v>
      </c>
      <c r="AQ46" s="652">
        <f t="shared" si="66"/>
        <v>0</v>
      </c>
      <c r="AR46" s="652">
        <f t="shared" si="66"/>
        <v>0</v>
      </c>
      <c r="AS46" s="652">
        <f t="shared" si="66"/>
        <v>0</v>
      </c>
      <c r="AT46" s="652">
        <f t="shared" si="66"/>
        <v>0</v>
      </c>
      <c r="AU46" s="652">
        <f t="shared" si="66"/>
        <v>0</v>
      </c>
      <c r="AV46" s="652">
        <f t="shared" si="10"/>
        <v>0</v>
      </c>
      <c r="AW46" s="652"/>
      <c r="AX46" s="652"/>
      <c r="AY46" s="652"/>
      <c r="AZ46" s="652"/>
      <c r="BA46" s="652"/>
      <c r="BB46" s="652"/>
      <c r="BC46" s="652"/>
      <c r="BD46" s="652"/>
      <c r="BE46" s="652"/>
      <c r="BF46" s="652"/>
      <c r="BG46" s="652"/>
      <c r="BH46" s="652"/>
      <c r="BI46" s="652"/>
      <c r="BJ46" s="652"/>
      <c r="BK46" s="652"/>
      <c r="BL46" s="652"/>
      <c r="BM46" s="652"/>
      <c r="BN46" s="652"/>
      <c r="BO46" s="652"/>
      <c r="BP46" s="652"/>
      <c r="BQ46" s="652"/>
    </row>
    <row r="47" spans="1:69" s="360" customFormat="1" ht="12.75" x14ac:dyDescent="0.2">
      <c r="A47" s="1294">
        <v>1840</v>
      </c>
      <c r="B47" s="384" t="s">
        <v>76</v>
      </c>
      <c r="C47" s="1271">
        <f>'I4 BO ASSETS'!G46</f>
        <v>0</v>
      </c>
      <c r="D47" s="652">
        <f t="shared" si="57"/>
        <v>0</v>
      </c>
      <c r="E47" s="652">
        <f t="shared" si="58"/>
        <v>0</v>
      </c>
      <c r="F47" s="652">
        <f t="shared" si="6"/>
        <v>0</v>
      </c>
      <c r="G47" s="652">
        <f t="shared" si="0"/>
        <v>0</v>
      </c>
      <c r="H47" s="652">
        <f t="shared" ref="H47:Z47" si="67">$D47*H626</f>
        <v>0</v>
      </c>
      <c r="I47" s="652">
        <f t="shared" si="67"/>
        <v>0</v>
      </c>
      <c r="J47" s="652">
        <f t="shared" si="67"/>
        <v>0</v>
      </c>
      <c r="K47" s="652">
        <f t="shared" si="67"/>
        <v>0</v>
      </c>
      <c r="L47" s="652">
        <f t="shared" si="67"/>
        <v>0</v>
      </c>
      <c r="M47" s="652">
        <f t="shared" si="67"/>
        <v>0</v>
      </c>
      <c r="N47" s="652">
        <f t="shared" si="67"/>
        <v>0</v>
      </c>
      <c r="O47" s="652">
        <f t="shared" si="67"/>
        <v>0</v>
      </c>
      <c r="P47" s="652">
        <f t="shared" si="67"/>
        <v>0</v>
      </c>
      <c r="Q47" s="652">
        <f t="shared" si="67"/>
        <v>0</v>
      </c>
      <c r="R47" s="652">
        <f t="shared" si="67"/>
        <v>0</v>
      </c>
      <c r="S47" s="652">
        <f t="shared" si="67"/>
        <v>0</v>
      </c>
      <c r="T47" s="652">
        <f t="shared" si="67"/>
        <v>0</v>
      </c>
      <c r="U47" s="652">
        <f t="shared" si="67"/>
        <v>0</v>
      </c>
      <c r="V47" s="652">
        <f t="shared" si="67"/>
        <v>0</v>
      </c>
      <c r="W47" s="652">
        <f t="shared" si="67"/>
        <v>0</v>
      </c>
      <c r="X47" s="652">
        <f t="shared" si="67"/>
        <v>0</v>
      </c>
      <c r="Y47" s="652">
        <f t="shared" si="67"/>
        <v>0</v>
      </c>
      <c r="Z47" s="652">
        <f t="shared" si="67"/>
        <v>0</v>
      </c>
      <c r="AA47" s="652">
        <f t="shared" si="8"/>
        <v>0</v>
      </c>
      <c r="AB47" s="652">
        <f t="shared" si="2"/>
        <v>0</v>
      </c>
      <c r="AC47" s="652">
        <f t="shared" ref="AC47:AU47" si="68">$E47*AC626</f>
        <v>0</v>
      </c>
      <c r="AD47" s="652">
        <f t="shared" si="68"/>
        <v>0</v>
      </c>
      <c r="AE47" s="652">
        <f t="shared" si="68"/>
        <v>0</v>
      </c>
      <c r="AF47" s="652">
        <f t="shared" si="68"/>
        <v>0</v>
      </c>
      <c r="AG47" s="652">
        <f t="shared" si="68"/>
        <v>0</v>
      </c>
      <c r="AH47" s="652">
        <f t="shared" si="68"/>
        <v>0</v>
      </c>
      <c r="AI47" s="652">
        <f t="shared" si="68"/>
        <v>0</v>
      </c>
      <c r="AJ47" s="652">
        <f t="shared" si="68"/>
        <v>0</v>
      </c>
      <c r="AK47" s="652">
        <f t="shared" si="68"/>
        <v>0</v>
      </c>
      <c r="AL47" s="652">
        <f t="shared" si="68"/>
        <v>0</v>
      </c>
      <c r="AM47" s="652">
        <f t="shared" si="68"/>
        <v>0</v>
      </c>
      <c r="AN47" s="652">
        <f t="shared" si="68"/>
        <v>0</v>
      </c>
      <c r="AO47" s="652">
        <f t="shared" si="68"/>
        <v>0</v>
      </c>
      <c r="AP47" s="652">
        <f t="shared" si="68"/>
        <v>0</v>
      </c>
      <c r="AQ47" s="652">
        <f t="shared" si="68"/>
        <v>0</v>
      </c>
      <c r="AR47" s="652">
        <f t="shared" si="68"/>
        <v>0</v>
      </c>
      <c r="AS47" s="652">
        <f t="shared" si="68"/>
        <v>0</v>
      </c>
      <c r="AT47" s="652">
        <f t="shared" si="68"/>
        <v>0</v>
      </c>
      <c r="AU47" s="652">
        <f t="shared" si="68"/>
        <v>0</v>
      </c>
      <c r="AV47" s="652">
        <f t="shared" si="10"/>
        <v>0</v>
      </c>
      <c r="AW47" s="652"/>
      <c r="AX47" s="652"/>
      <c r="AY47" s="652"/>
      <c r="AZ47" s="652"/>
      <c r="BA47" s="652"/>
      <c r="BB47" s="652"/>
      <c r="BC47" s="652"/>
      <c r="BD47" s="652"/>
      <c r="BE47" s="652"/>
      <c r="BF47" s="652"/>
      <c r="BG47" s="652"/>
      <c r="BH47" s="652"/>
      <c r="BI47" s="652"/>
      <c r="BJ47" s="652"/>
      <c r="BK47" s="652"/>
      <c r="BL47" s="652"/>
      <c r="BM47" s="652"/>
      <c r="BN47" s="652"/>
      <c r="BO47" s="652"/>
      <c r="BP47" s="652"/>
      <c r="BQ47" s="652"/>
    </row>
    <row r="48" spans="1:69" s="360" customFormat="1" ht="12.75" x14ac:dyDescent="0.2">
      <c r="A48" s="1294" t="s">
        <v>877</v>
      </c>
      <c r="B48" s="384" t="s">
        <v>399</v>
      </c>
      <c r="C48" s="1271">
        <f>'I4 BO ASSETS'!G47</f>
        <v>0</v>
      </c>
      <c r="D48" s="652">
        <f t="shared" si="57"/>
        <v>0</v>
      </c>
      <c r="E48" s="652">
        <f t="shared" si="58"/>
        <v>0</v>
      </c>
      <c r="F48" s="652">
        <f t="shared" si="6"/>
        <v>0</v>
      </c>
      <c r="G48" s="652">
        <f t="shared" si="0"/>
        <v>0</v>
      </c>
      <c r="H48" s="652">
        <f t="shared" ref="H48:Z48" si="69">$D48*H627</f>
        <v>0</v>
      </c>
      <c r="I48" s="652">
        <f t="shared" si="69"/>
        <v>0</v>
      </c>
      <c r="J48" s="652">
        <f t="shared" si="69"/>
        <v>0</v>
      </c>
      <c r="K48" s="652">
        <f t="shared" si="69"/>
        <v>0</v>
      </c>
      <c r="L48" s="652">
        <f t="shared" si="69"/>
        <v>0</v>
      </c>
      <c r="M48" s="652">
        <f t="shared" si="69"/>
        <v>0</v>
      </c>
      <c r="N48" s="652">
        <f t="shared" si="69"/>
        <v>0</v>
      </c>
      <c r="O48" s="652">
        <f t="shared" si="69"/>
        <v>0</v>
      </c>
      <c r="P48" s="652">
        <f t="shared" si="69"/>
        <v>0</v>
      </c>
      <c r="Q48" s="652">
        <f t="shared" si="69"/>
        <v>0</v>
      </c>
      <c r="R48" s="652">
        <f t="shared" si="69"/>
        <v>0</v>
      </c>
      <c r="S48" s="652">
        <f t="shared" si="69"/>
        <v>0</v>
      </c>
      <c r="T48" s="652">
        <f t="shared" si="69"/>
        <v>0</v>
      </c>
      <c r="U48" s="652">
        <f t="shared" si="69"/>
        <v>0</v>
      </c>
      <c r="V48" s="652">
        <f t="shared" si="69"/>
        <v>0</v>
      </c>
      <c r="W48" s="652">
        <f t="shared" si="69"/>
        <v>0</v>
      </c>
      <c r="X48" s="652">
        <f t="shared" si="69"/>
        <v>0</v>
      </c>
      <c r="Y48" s="652">
        <f t="shared" si="69"/>
        <v>0</v>
      </c>
      <c r="Z48" s="652">
        <f t="shared" si="69"/>
        <v>0</v>
      </c>
      <c r="AA48" s="652">
        <f t="shared" si="8"/>
        <v>0</v>
      </c>
      <c r="AB48" s="652">
        <f t="shared" si="2"/>
        <v>0</v>
      </c>
      <c r="AC48" s="652">
        <f t="shared" ref="AC48:AU48" si="70">$E48*AC627</f>
        <v>0</v>
      </c>
      <c r="AD48" s="652">
        <f t="shared" si="70"/>
        <v>0</v>
      </c>
      <c r="AE48" s="652">
        <f t="shared" si="70"/>
        <v>0</v>
      </c>
      <c r="AF48" s="652">
        <f t="shared" si="70"/>
        <v>0</v>
      </c>
      <c r="AG48" s="652">
        <f t="shared" si="70"/>
        <v>0</v>
      </c>
      <c r="AH48" s="652">
        <f t="shared" si="70"/>
        <v>0</v>
      </c>
      <c r="AI48" s="652">
        <f t="shared" si="70"/>
        <v>0</v>
      </c>
      <c r="AJ48" s="652">
        <f t="shared" si="70"/>
        <v>0</v>
      </c>
      <c r="AK48" s="652">
        <f t="shared" si="70"/>
        <v>0</v>
      </c>
      <c r="AL48" s="652">
        <f t="shared" si="70"/>
        <v>0</v>
      </c>
      <c r="AM48" s="652">
        <f t="shared" si="70"/>
        <v>0</v>
      </c>
      <c r="AN48" s="652">
        <f t="shared" si="70"/>
        <v>0</v>
      </c>
      <c r="AO48" s="652">
        <f t="shared" si="70"/>
        <v>0</v>
      </c>
      <c r="AP48" s="652">
        <f t="shared" si="70"/>
        <v>0</v>
      </c>
      <c r="AQ48" s="652">
        <f t="shared" si="70"/>
        <v>0</v>
      </c>
      <c r="AR48" s="652">
        <f t="shared" si="70"/>
        <v>0</v>
      </c>
      <c r="AS48" s="652">
        <f t="shared" si="70"/>
        <v>0</v>
      </c>
      <c r="AT48" s="652">
        <f t="shared" si="70"/>
        <v>0</v>
      </c>
      <c r="AU48" s="652">
        <f t="shared" si="70"/>
        <v>0</v>
      </c>
      <c r="AV48" s="652">
        <f t="shared" si="10"/>
        <v>0</v>
      </c>
      <c r="AW48" s="652"/>
      <c r="AX48" s="652"/>
      <c r="AY48" s="652"/>
      <c r="AZ48" s="652"/>
      <c r="BA48" s="652"/>
      <c r="BB48" s="652"/>
      <c r="BC48" s="652"/>
      <c r="BD48" s="652"/>
      <c r="BE48" s="652"/>
      <c r="BF48" s="652"/>
      <c r="BG48" s="652"/>
      <c r="BH48" s="652"/>
      <c r="BI48" s="652"/>
      <c r="BJ48" s="652"/>
      <c r="BK48" s="652"/>
      <c r="BL48" s="652"/>
      <c r="BM48" s="652"/>
      <c r="BN48" s="652"/>
      <c r="BO48" s="652"/>
      <c r="BP48" s="652"/>
      <c r="BQ48" s="652"/>
    </row>
    <row r="49" spans="1:69" s="360" customFormat="1" ht="12.75" x14ac:dyDescent="0.2">
      <c r="A49" s="1294" t="s">
        <v>878</v>
      </c>
      <c r="B49" s="384" t="s">
        <v>400</v>
      </c>
      <c r="C49" s="1271">
        <f>'I4 BO ASSETS'!G48</f>
        <v>-13467.635980188697</v>
      </c>
      <c r="D49" s="652">
        <f t="shared" si="57"/>
        <v>-8080.5815881132185</v>
      </c>
      <c r="E49" s="652">
        <f t="shared" si="58"/>
        <v>-5387.054392075479</v>
      </c>
      <c r="F49" s="652">
        <f t="shared" si="6"/>
        <v>-13467.635980188697</v>
      </c>
      <c r="G49" s="652">
        <f t="shared" si="0"/>
        <v>-2347.4083883648773</v>
      </c>
      <c r="H49" s="652">
        <f t="shared" ref="H49:Z49" si="71">$D49*H628</f>
        <v>-809.88474328949781</v>
      </c>
      <c r="I49" s="652">
        <f t="shared" si="71"/>
        <v>-1912.4147343892241</v>
      </c>
      <c r="J49" s="652">
        <f t="shared" si="71"/>
        <v>0</v>
      </c>
      <c r="K49" s="652">
        <f t="shared" si="71"/>
        <v>-1222.7927265722396</v>
      </c>
      <c r="L49" s="652">
        <f t="shared" si="71"/>
        <v>-1777.5969728687162</v>
      </c>
      <c r="M49" s="652">
        <f t="shared" si="71"/>
        <v>0</v>
      </c>
      <c r="N49" s="652">
        <f t="shared" si="71"/>
        <v>-0.9155962978474379</v>
      </c>
      <c r="O49" s="652">
        <f t="shared" si="71"/>
        <v>-9.5684263308168855</v>
      </c>
      <c r="P49" s="652">
        <f t="shared" si="71"/>
        <v>0</v>
      </c>
      <c r="Q49" s="652">
        <f t="shared" si="71"/>
        <v>0</v>
      </c>
      <c r="R49" s="652">
        <f t="shared" si="71"/>
        <v>0</v>
      </c>
      <c r="S49" s="652">
        <f t="shared" si="71"/>
        <v>0</v>
      </c>
      <c r="T49" s="652">
        <f t="shared" si="71"/>
        <v>0</v>
      </c>
      <c r="U49" s="652">
        <f t="shared" si="71"/>
        <v>0</v>
      </c>
      <c r="V49" s="652">
        <f t="shared" si="71"/>
        <v>0</v>
      </c>
      <c r="W49" s="652">
        <f t="shared" si="71"/>
        <v>0</v>
      </c>
      <c r="X49" s="652">
        <f t="shared" si="71"/>
        <v>0</v>
      </c>
      <c r="Y49" s="652">
        <f t="shared" si="71"/>
        <v>0</v>
      </c>
      <c r="Z49" s="652">
        <f t="shared" si="71"/>
        <v>0</v>
      </c>
      <c r="AA49" s="652">
        <f t="shared" si="8"/>
        <v>-8080.5815881132194</v>
      </c>
      <c r="AB49" s="652">
        <f t="shared" si="2"/>
        <v>-3929.1333344440077</v>
      </c>
      <c r="AC49" s="652">
        <f t="shared" ref="AC49:AU49" si="72">$E49*AC628</f>
        <v>-433.49880260474328</v>
      </c>
      <c r="AD49" s="652">
        <f t="shared" si="72"/>
        <v>-53.575754949457547</v>
      </c>
      <c r="AE49" s="652">
        <f t="shared" si="72"/>
        <v>0</v>
      </c>
      <c r="AF49" s="652">
        <f t="shared" si="72"/>
        <v>-1.4678289027248643</v>
      </c>
      <c r="AG49" s="652">
        <f t="shared" si="72"/>
        <v>-0.36695722568121608</v>
      </c>
      <c r="AH49" s="652">
        <f t="shared" si="72"/>
        <v>-882.77676591377883</v>
      </c>
      <c r="AI49" s="652">
        <f t="shared" si="72"/>
        <v>-54.431988476047053</v>
      </c>
      <c r="AJ49" s="652">
        <f t="shared" si="72"/>
        <v>-31.802959559038726</v>
      </c>
      <c r="AK49" s="652">
        <f t="shared" si="72"/>
        <v>0</v>
      </c>
      <c r="AL49" s="652">
        <f t="shared" si="72"/>
        <v>0</v>
      </c>
      <c r="AM49" s="652">
        <f t="shared" si="72"/>
        <v>0</v>
      </c>
      <c r="AN49" s="652">
        <f t="shared" si="72"/>
        <v>0</v>
      </c>
      <c r="AO49" s="652">
        <f t="shared" si="72"/>
        <v>0</v>
      </c>
      <c r="AP49" s="652">
        <f t="shared" si="72"/>
        <v>0</v>
      </c>
      <c r="AQ49" s="652">
        <f t="shared" si="72"/>
        <v>0</v>
      </c>
      <c r="AR49" s="652">
        <f t="shared" si="72"/>
        <v>0</v>
      </c>
      <c r="AS49" s="652">
        <f t="shared" si="72"/>
        <v>0</v>
      </c>
      <c r="AT49" s="652">
        <f t="shared" si="72"/>
        <v>0</v>
      </c>
      <c r="AU49" s="652">
        <f t="shared" si="72"/>
        <v>0</v>
      </c>
      <c r="AV49" s="652">
        <f t="shared" si="10"/>
        <v>-5387.0543920754799</v>
      </c>
      <c r="AW49" s="652"/>
      <c r="AX49" s="652"/>
      <c r="AY49" s="652"/>
      <c r="AZ49" s="652"/>
      <c r="BA49" s="652"/>
      <c r="BB49" s="652"/>
      <c r="BC49" s="652"/>
      <c r="BD49" s="652"/>
      <c r="BE49" s="652"/>
      <c r="BF49" s="652"/>
      <c r="BG49" s="652"/>
      <c r="BH49" s="652"/>
      <c r="BI49" s="652"/>
      <c r="BJ49" s="652"/>
      <c r="BK49" s="652"/>
      <c r="BL49" s="652"/>
      <c r="BM49" s="652"/>
      <c r="BN49" s="652"/>
      <c r="BO49" s="652"/>
      <c r="BP49" s="652"/>
      <c r="BQ49" s="652"/>
    </row>
    <row r="50" spans="1:69" s="360" customFormat="1" ht="12.75" x14ac:dyDescent="0.2">
      <c r="A50" s="1294" t="s">
        <v>879</v>
      </c>
      <c r="B50" s="384" t="s">
        <v>401</v>
      </c>
      <c r="C50" s="1271">
        <f>'I4 BO ASSETS'!G49</f>
        <v>-27343.38214159523</v>
      </c>
      <c r="D50" s="652">
        <f t="shared" si="57"/>
        <v>-16406.029284957138</v>
      </c>
      <c r="E50" s="652">
        <f t="shared" si="58"/>
        <v>-10937.352856638092</v>
      </c>
      <c r="F50" s="652">
        <f t="shared" si="6"/>
        <v>-27343.38214159523</v>
      </c>
      <c r="G50" s="652">
        <f t="shared" si="0"/>
        <v>-8037.1520144828801</v>
      </c>
      <c r="H50" s="652">
        <f t="shared" ref="H50:Z50" si="73">$D50*H629</f>
        <v>-2772.9162204119907</v>
      </c>
      <c r="I50" s="652">
        <f t="shared" si="73"/>
        <v>-5252.4248427920193</v>
      </c>
      <c r="J50" s="652">
        <f t="shared" si="73"/>
        <v>0</v>
      </c>
      <c r="K50" s="652">
        <f t="shared" si="73"/>
        <v>-307.64058552522056</v>
      </c>
      <c r="L50" s="652">
        <f t="shared" si="73"/>
        <v>0</v>
      </c>
      <c r="M50" s="652">
        <f t="shared" si="73"/>
        <v>0</v>
      </c>
      <c r="N50" s="652">
        <f t="shared" si="73"/>
        <v>-3.1348557269250779</v>
      </c>
      <c r="O50" s="652">
        <f t="shared" si="73"/>
        <v>-32.760766018103837</v>
      </c>
      <c r="P50" s="652">
        <f t="shared" si="73"/>
        <v>0</v>
      </c>
      <c r="Q50" s="652">
        <f t="shared" si="73"/>
        <v>0</v>
      </c>
      <c r="R50" s="652">
        <f t="shared" si="73"/>
        <v>0</v>
      </c>
      <c r="S50" s="652">
        <f t="shared" si="73"/>
        <v>0</v>
      </c>
      <c r="T50" s="652">
        <f t="shared" si="73"/>
        <v>0</v>
      </c>
      <c r="U50" s="652">
        <f t="shared" si="73"/>
        <v>0</v>
      </c>
      <c r="V50" s="652">
        <f t="shared" si="73"/>
        <v>0</v>
      </c>
      <c r="W50" s="652">
        <f t="shared" si="73"/>
        <v>0</v>
      </c>
      <c r="X50" s="652">
        <f t="shared" si="73"/>
        <v>0</v>
      </c>
      <c r="Y50" s="652">
        <f t="shared" si="73"/>
        <v>0</v>
      </c>
      <c r="Z50" s="652">
        <f t="shared" si="73"/>
        <v>0</v>
      </c>
      <c r="AA50" s="652">
        <f t="shared" si="8"/>
        <v>-16406.029284957138</v>
      </c>
      <c r="AB50" s="652">
        <f t="shared" si="2"/>
        <v>-7982.950430832283</v>
      </c>
      <c r="AC50" s="652">
        <f t="shared" ref="AC50:AU50" si="74">$E50*AC629</f>
        <v>-880.7538860242081</v>
      </c>
      <c r="AD50" s="652">
        <f t="shared" si="74"/>
        <v>-104.87532164283742</v>
      </c>
      <c r="AE50" s="652">
        <f t="shared" si="74"/>
        <v>0</v>
      </c>
      <c r="AF50" s="652">
        <f t="shared" si="74"/>
        <v>0</v>
      </c>
      <c r="AG50" s="652">
        <f t="shared" si="74"/>
        <v>0</v>
      </c>
      <c r="AH50" s="652">
        <f t="shared" si="74"/>
        <v>-1793.566815868146</v>
      </c>
      <c r="AI50" s="652">
        <f t="shared" si="74"/>
        <v>-110.59127519209159</v>
      </c>
      <c r="AJ50" s="652">
        <f t="shared" si="74"/>
        <v>-64.615127078525418</v>
      </c>
      <c r="AK50" s="652">
        <f t="shared" si="74"/>
        <v>0</v>
      </c>
      <c r="AL50" s="652">
        <f t="shared" si="74"/>
        <v>0</v>
      </c>
      <c r="AM50" s="652">
        <f t="shared" si="74"/>
        <v>0</v>
      </c>
      <c r="AN50" s="652">
        <f t="shared" si="74"/>
        <v>0</v>
      </c>
      <c r="AO50" s="652">
        <f t="shared" si="74"/>
        <v>0</v>
      </c>
      <c r="AP50" s="652">
        <f t="shared" si="74"/>
        <v>0</v>
      </c>
      <c r="AQ50" s="652">
        <f t="shared" si="74"/>
        <v>0</v>
      </c>
      <c r="AR50" s="652">
        <f t="shared" si="74"/>
        <v>0</v>
      </c>
      <c r="AS50" s="652">
        <f t="shared" si="74"/>
        <v>0</v>
      </c>
      <c r="AT50" s="652">
        <f t="shared" si="74"/>
        <v>0</v>
      </c>
      <c r="AU50" s="652">
        <f t="shared" si="74"/>
        <v>0</v>
      </c>
      <c r="AV50" s="652">
        <f t="shared" si="10"/>
        <v>-10937.35285663809</v>
      </c>
      <c r="AW50" s="652"/>
      <c r="AX50" s="652"/>
      <c r="AY50" s="652"/>
      <c r="AZ50" s="652"/>
      <c r="BA50" s="652"/>
      <c r="BB50" s="652"/>
      <c r="BC50" s="652"/>
      <c r="BD50" s="652"/>
      <c r="BE50" s="652"/>
      <c r="BF50" s="652"/>
      <c r="BG50" s="652"/>
      <c r="BH50" s="652"/>
      <c r="BI50" s="652"/>
      <c r="BJ50" s="652"/>
      <c r="BK50" s="652"/>
      <c r="BL50" s="652"/>
      <c r="BM50" s="652"/>
      <c r="BN50" s="652"/>
      <c r="BO50" s="652"/>
      <c r="BP50" s="652"/>
      <c r="BQ50" s="652"/>
    </row>
    <row r="51" spans="1:69" s="360" customFormat="1" ht="12.75" x14ac:dyDescent="0.2">
      <c r="A51" s="1294">
        <v>1845</v>
      </c>
      <c r="B51" s="384" t="s">
        <v>84</v>
      </c>
      <c r="C51" s="1271">
        <f>'I4 BO ASSETS'!G50</f>
        <v>0</v>
      </c>
      <c r="D51" s="652">
        <f t="shared" si="57"/>
        <v>0</v>
      </c>
      <c r="E51" s="652">
        <f t="shared" si="58"/>
        <v>0</v>
      </c>
      <c r="F51" s="652">
        <f t="shared" si="6"/>
        <v>0</v>
      </c>
      <c r="G51" s="652">
        <f t="shared" si="0"/>
        <v>0</v>
      </c>
      <c r="H51" s="652">
        <f t="shared" ref="H51:Z51" si="75">$D51*H630</f>
        <v>0</v>
      </c>
      <c r="I51" s="652">
        <f t="shared" si="75"/>
        <v>0</v>
      </c>
      <c r="J51" s="652">
        <f t="shared" si="75"/>
        <v>0</v>
      </c>
      <c r="K51" s="652">
        <f t="shared" si="75"/>
        <v>0</v>
      </c>
      <c r="L51" s="652">
        <f t="shared" si="75"/>
        <v>0</v>
      </c>
      <c r="M51" s="652">
        <f t="shared" si="75"/>
        <v>0</v>
      </c>
      <c r="N51" s="652">
        <f t="shared" si="75"/>
        <v>0</v>
      </c>
      <c r="O51" s="652">
        <f t="shared" si="75"/>
        <v>0</v>
      </c>
      <c r="P51" s="652">
        <f t="shared" si="75"/>
        <v>0</v>
      </c>
      <c r="Q51" s="652">
        <f t="shared" si="75"/>
        <v>0</v>
      </c>
      <c r="R51" s="652">
        <f t="shared" si="75"/>
        <v>0</v>
      </c>
      <c r="S51" s="652">
        <f t="shared" si="75"/>
        <v>0</v>
      </c>
      <c r="T51" s="652">
        <f t="shared" si="75"/>
        <v>0</v>
      </c>
      <c r="U51" s="652">
        <f t="shared" si="75"/>
        <v>0</v>
      </c>
      <c r="V51" s="652">
        <f t="shared" si="75"/>
        <v>0</v>
      </c>
      <c r="W51" s="652">
        <f t="shared" si="75"/>
        <v>0</v>
      </c>
      <c r="X51" s="652">
        <f t="shared" si="75"/>
        <v>0</v>
      </c>
      <c r="Y51" s="652">
        <f t="shared" si="75"/>
        <v>0</v>
      </c>
      <c r="Z51" s="652">
        <f t="shared" si="75"/>
        <v>0</v>
      </c>
      <c r="AA51" s="652">
        <f t="shared" si="8"/>
        <v>0</v>
      </c>
      <c r="AB51" s="652">
        <f t="shared" si="2"/>
        <v>0</v>
      </c>
      <c r="AC51" s="652">
        <f t="shared" ref="AC51:AU51" si="76">$E51*AC630</f>
        <v>0</v>
      </c>
      <c r="AD51" s="652">
        <f t="shared" si="76"/>
        <v>0</v>
      </c>
      <c r="AE51" s="652">
        <f t="shared" si="76"/>
        <v>0</v>
      </c>
      <c r="AF51" s="652">
        <f t="shared" si="76"/>
        <v>0</v>
      </c>
      <c r="AG51" s="652">
        <f t="shared" si="76"/>
        <v>0</v>
      </c>
      <c r="AH51" s="652">
        <f t="shared" si="76"/>
        <v>0</v>
      </c>
      <c r="AI51" s="652">
        <f t="shared" si="76"/>
        <v>0</v>
      </c>
      <c r="AJ51" s="652">
        <f t="shared" si="76"/>
        <v>0</v>
      </c>
      <c r="AK51" s="652">
        <f t="shared" si="76"/>
        <v>0</v>
      </c>
      <c r="AL51" s="652">
        <f t="shared" si="76"/>
        <v>0</v>
      </c>
      <c r="AM51" s="652">
        <f t="shared" si="76"/>
        <v>0</v>
      </c>
      <c r="AN51" s="652">
        <f t="shared" si="76"/>
        <v>0</v>
      </c>
      <c r="AO51" s="652">
        <f t="shared" si="76"/>
        <v>0</v>
      </c>
      <c r="AP51" s="652">
        <f t="shared" si="76"/>
        <v>0</v>
      </c>
      <c r="AQ51" s="652">
        <f t="shared" si="76"/>
        <v>0</v>
      </c>
      <c r="AR51" s="652">
        <f t="shared" si="76"/>
        <v>0</v>
      </c>
      <c r="AS51" s="652">
        <f t="shared" si="76"/>
        <v>0</v>
      </c>
      <c r="AT51" s="652">
        <f t="shared" si="76"/>
        <v>0</v>
      </c>
      <c r="AU51" s="652">
        <f t="shared" si="76"/>
        <v>0</v>
      </c>
      <c r="AV51" s="652">
        <f t="shared" si="10"/>
        <v>0</v>
      </c>
      <c r="AW51" s="652"/>
      <c r="AX51" s="652"/>
      <c r="AY51" s="652"/>
      <c r="AZ51" s="652"/>
      <c r="BA51" s="652"/>
      <c r="BB51" s="652"/>
      <c r="BC51" s="652"/>
      <c r="BD51" s="652"/>
      <c r="BE51" s="652"/>
      <c r="BF51" s="652"/>
      <c r="BG51" s="652"/>
      <c r="BH51" s="652"/>
      <c r="BI51" s="652"/>
      <c r="BJ51" s="652"/>
      <c r="BK51" s="652"/>
      <c r="BL51" s="652"/>
      <c r="BM51" s="652"/>
      <c r="BN51" s="652"/>
      <c r="BO51" s="652"/>
      <c r="BP51" s="652"/>
      <c r="BQ51" s="652"/>
    </row>
    <row r="52" spans="1:69" s="360" customFormat="1" ht="25.5" x14ac:dyDescent="0.2">
      <c r="A52" s="1294" t="s">
        <v>880</v>
      </c>
      <c r="B52" s="384" t="s">
        <v>402</v>
      </c>
      <c r="C52" s="1271">
        <f>'I4 BO ASSETS'!G51</f>
        <v>0</v>
      </c>
      <c r="D52" s="652">
        <f t="shared" si="57"/>
        <v>0</v>
      </c>
      <c r="E52" s="652">
        <f t="shared" si="58"/>
        <v>0</v>
      </c>
      <c r="F52" s="652">
        <f t="shared" si="6"/>
        <v>0</v>
      </c>
      <c r="G52" s="652">
        <f t="shared" si="0"/>
        <v>0</v>
      </c>
      <c r="H52" s="652">
        <f t="shared" ref="H52:Z52" si="77">$D52*H631</f>
        <v>0</v>
      </c>
      <c r="I52" s="652">
        <f t="shared" si="77"/>
        <v>0</v>
      </c>
      <c r="J52" s="652">
        <f t="shared" si="77"/>
        <v>0</v>
      </c>
      <c r="K52" s="652">
        <f t="shared" si="77"/>
        <v>0</v>
      </c>
      <c r="L52" s="652">
        <f t="shared" si="77"/>
        <v>0</v>
      </c>
      <c r="M52" s="652">
        <f t="shared" si="77"/>
        <v>0</v>
      </c>
      <c r="N52" s="652">
        <f t="shared" si="77"/>
        <v>0</v>
      </c>
      <c r="O52" s="652">
        <f t="shared" si="77"/>
        <v>0</v>
      </c>
      <c r="P52" s="652">
        <f t="shared" si="77"/>
        <v>0</v>
      </c>
      <c r="Q52" s="652">
        <f t="shared" si="77"/>
        <v>0</v>
      </c>
      <c r="R52" s="652">
        <f t="shared" si="77"/>
        <v>0</v>
      </c>
      <c r="S52" s="652">
        <f t="shared" si="77"/>
        <v>0</v>
      </c>
      <c r="T52" s="652">
        <f t="shared" si="77"/>
        <v>0</v>
      </c>
      <c r="U52" s="652">
        <f t="shared" si="77"/>
        <v>0</v>
      </c>
      <c r="V52" s="652">
        <f t="shared" si="77"/>
        <v>0</v>
      </c>
      <c r="W52" s="652">
        <f t="shared" si="77"/>
        <v>0</v>
      </c>
      <c r="X52" s="652">
        <f t="shared" si="77"/>
        <v>0</v>
      </c>
      <c r="Y52" s="652">
        <f t="shared" si="77"/>
        <v>0</v>
      </c>
      <c r="Z52" s="652">
        <f t="shared" si="77"/>
        <v>0</v>
      </c>
      <c r="AA52" s="652">
        <f t="shared" si="8"/>
        <v>0</v>
      </c>
      <c r="AB52" s="652">
        <f t="shared" si="2"/>
        <v>0</v>
      </c>
      <c r="AC52" s="652">
        <f t="shared" ref="AC52:AU52" si="78">$E52*AC631</f>
        <v>0</v>
      </c>
      <c r="AD52" s="652">
        <f t="shared" si="78"/>
        <v>0</v>
      </c>
      <c r="AE52" s="652">
        <f t="shared" si="78"/>
        <v>0</v>
      </c>
      <c r="AF52" s="652">
        <f t="shared" si="78"/>
        <v>0</v>
      </c>
      <c r="AG52" s="652">
        <f t="shared" si="78"/>
        <v>0</v>
      </c>
      <c r="AH52" s="652">
        <f t="shared" si="78"/>
        <v>0</v>
      </c>
      <c r="AI52" s="652">
        <f t="shared" si="78"/>
        <v>0</v>
      </c>
      <c r="AJ52" s="652">
        <f t="shared" si="78"/>
        <v>0</v>
      </c>
      <c r="AK52" s="652">
        <f t="shared" si="78"/>
        <v>0</v>
      </c>
      <c r="AL52" s="652">
        <f t="shared" si="78"/>
        <v>0</v>
      </c>
      <c r="AM52" s="652">
        <f t="shared" si="78"/>
        <v>0</v>
      </c>
      <c r="AN52" s="652">
        <f t="shared" si="78"/>
        <v>0</v>
      </c>
      <c r="AO52" s="652">
        <f t="shared" si="78"/>
        <v>0</v>
      </c>
      <c r="AP52" s="652">
        <f t="shared" si="78"/>
        <v>0</v>
      </c>
      <c r="AQ52" s="652">
        <f t="shared" si="78"/>
        <v>0</v>
      </c>
      <c r="AR52" s="652">
        <f t="shared" si="78"/>
        <v>0</v>
      </c>
      <c r="AS52" s="652">
        <f t="shared" si="78"/>
        <v>0</v>
      </c>
      <c r="AT52" s="652">
        <f t="shared" si="78"/>
        <v>0</v>
      </c>
      <c r="AU52" s="652">
        <f t="shared" si="78"/>
        <v>0</v>
      </c>
      <c r="AV52" s="652">
        <f t="shared" si="10"/>
        <v>0</v>
      </c>
      <c r="AW52" s="652"/>
      <c r="AX52" s="652"/>
      <c r="AY52" s="652"/>
      <c r="AZ52" s="652"/>
      <c r="BA52" s="652"/>
      <c r="BB52" s="652"/>
      <c r="BC52" s="652"/>
      <c r="BD52" s="652"/>
      <c r="BE52" s="652"/>
      <c r="BF52" s="652"/>
      <c r="BG52" s="652"/>
      <c r="BH52" s="652"/>
      <c r="BI52" s="652"/>
      <c r="BJ52" s="652"/>
      <c r="BK52" s="652"/>
      <c r="BL52" s="652"/>
      <c r="BM52" s="652"/>
      <c r="BN52" s="652"/>
      <c r="BO52" s="652"/>
      <c r="BP52" s="652"/>
      <c r="BQ52" s="652"/>
    </row>
    <row r="53" spans="1:69" s="360" customFormat="1" ht="25.5" x14ac:dyDescent="0.2">
      <c r="A53" s="1294" t="s">
        <v>881</v>
      </c>
      <c r="B53" s="384" t="s">
        <v>403</v>
      </c>
      <c r="C53" s="1271">
        <f>'I4 BO ASSETS'!G52</f>
        <v>-201365.38365488563</v>
      </c>
      <c r="D53" s="652">
        <f t="shared" si="57"/>
        <v>-120819.23019293137</v>
      </c>
      <c r="E53" s="652">
        <f t="shared" si="58"/>
        <v>-80546.153461954265</v>
      </c>
      <c r="F53" s="652">
        <f t="shared" si="6"/>
        <v>-201365.38365488563</v>
      </c>
      <c r="G53" s="652">
        <f t="shared" si="0"/>
        <v>-35097.977953452777</v>
      </c>
      <c r="H53" s="652">
        <f t="shared" ref="H53:Z53" si="79">$D53*H632</f>
        <v>-12109.233742924738</v>
      </c>
      <c r="I53" s="652">
        <f t="shared" si="79"/>
        <v>-28594.040354523055</v>
      </c>
      <c r="J53" s="652">
        <f t="shared" si="79"/>
        <v>0</v>
      </c>
      <c r="K53" s="652">
        <f t="shared" si="79"/>
        <v>-18282.950837016368</v>
      </c>
      <c r="L53" s="652">
        <f t="shared" si="79"/>
        <v>-26578.272307925647</v>
      </c>
      <c r="M53" s="652">
        <f t="shared" si="79"/>
        <v>0</v>
      </c>
      <c r="N53" s="652">
        <f t="shared" si="79"/>
        <v>-13.689811638824754</v>
      </c>
      <c r="O53" s="652">
        <f t="shared" si="79"/>
        <v>-143.06518544997499</v>
      </c>
      <c r="P53" s="652">
        <f t="shared" si="79"/>
        <v>0</v>
      </c>
      <c r="Q53" s="652">
        <f t="shared" si="79"/>
        <v>0</v>
      </c>
      <c r="R53" s="652">
        <f t="shared" si="79"/>
        <v>0</v>
      </c>
      <c r="S53" s="652">
        <f t="shared" si="79"/>
        <v>0</v>
      </c>
      <c r="T53" s="652">
        <f t="shared" si="79"/>
        <v>0</v>
      </c>
      <c r="U53" s="652">
        <f t="shared" si="79"/>
        <v>0</v>
      </c>
      <c r="V53" s="652">
        <f t="shared" si="79"/>
        <v>0</v>
      </c>
      <c r="W53" s="652">
        <f t="shared" si="79"/>
        <v>0</v>
      </c>
      <c r="X53" s="652">
        <f t="shared" si="79"/>
        <v>0</v>
      </c>
      <c r="Y53" s="652">
        <f t="shared" si="79"/>
        <v>0</v>
      </c>
      <c r="Z53" s="652">
        <f t="shared" si="79"/>
        <v>0</v>
      </c>
      <c r="AA53" s="652">
        <f t="shared" si="8"/>
        <v>-120819.23019293138</v>
      </c>
      <c r="AB53" s="652">
        <f t="shared" si="2"/>
        <v>-58747.611123836767</v>
      </c>
      <c r="AC53" s="652">
        <f t="shared" ref="AC53:AU53" si="80">$E53*AC632</f>
        <v>-6481.5868819773832</v>
      </c>
      <c r="AD53" s="652">
        <f t="shared" si="80"/>
        <v>-801.0539092285818</v>
      </c>
      <c r="AE53" s="652">
        <f t="shared" si="80"/>
        <v>0</v>
      </c>
      <c r="AF53" s="652">
        <f t="shared" si="80"/>
        <v>-21.946682444618677</v>
      </c>
      <c r="AG53" s="652">
        <f t="shared" si="80"/>
        <v>-5.4866706111546693</v>
      </c>
      <c r="AH53" s="652">
        <f t="shared" si="80"/>
        <v>-13199.100600234417</v>
      </c>
      <c r="AI53" s="652">
        <f t="shared" si="80"/>
        <v>-813.85614065460936</v>
      </c>
      <c r="AJ53" s="652">
        <f t="shared" si="80"/>
        <v>-475.51145296673803</v>
      </c>
      <c r="AK53" s="652">
        <f t="shared" si="80"/>
        <v>0</v>
      </c>
      <c r="AL53" s="652">
        <f t="shared" si="80"/>
        <v>0</v>
      </c>
      <c r="AM53" s="652">
        <f t="shared" si="80"/>
        <v>0</v>
      </c>
      <c r="AN53" s="652">
        <f t="shared" si="80"/>
        <v>0</v>
      </c>
      <c r="AO53" s="652">
        <f t="shared" si="80"/>
        <v>0</v>
      </c>
      <c r="AP53" s="652">
        <f t="shared" si="80"/>
        <v>0</v>
      </c>
      <c r="AQ53" s="652">
        <f t="shared" si="80"/>
        <v>0</v>
      </c>
      <c r="AR53" s="652">
        <f t="shared" si="80"/>
        <v>0</v>
      </c>
      <c r="AS53" s="652">
        <f t="shared" si="80"/>
        <v>0</v>
      </c>
      <c r="AT53" s="652">
        <f t="shared" si="80"/>
        <v>0</v>
      </c>
      <c r="AU53" s="652">
        <f t="shared" si="80"/>
        <v>0</v>
      </c>
      <c r="AV53" s="652">
        <f t="shared" si="10"/>
        <v>-80546.153461954251</v>
      </c>
      <c r="AW53" s="652"/>
      <c r="AX53" s="652"/>
      <c r="AY53" s="652"/>
      <c r="AZ53" s="652"/>
      <c r="BA53" s="652"/>
      <c r="BB53" s="652"/>
      <c r="BC53" s="652"/>
      <c r="BD53" s="652"/>
      <c r="BE53" s="652"/>
      <c r="BF53" s="652"/>
      <c r="BG53" s="652"/>
      <c r="BH53" s="652"/>
      <c r="BI53" s="652"/>
      <c r="BJ53" s="652"/>
      <c r="BK53" s="652"/>
      <c r="BL53" s="652"/>
      <c r="BM53" s="652"/>
      <c r="BN53" s="652"/>
      <c r="BO53" s="652"/>
      <c r="BP53" s="652"/>
      <c r="BQ53" s="652"/>
    </row>
    <row r="54" spans="1:69" s="360" customFormat="1" ht="25.5" x14ac:dyDescent="0.2">
      <c r="A54" s="1294" t="s">
        <v>882</v>
      </c>
      <c r="B54" s="384" t="s">
        <v>676</v>
      </c>
      <c r="C54" s="1271">
        <f>'I4 BO ASSETS'!G53</f>
        <v>-408832.74863264652</v>
      </c>
      <c r="D54" s="652">
        <f t="shared" si="57"/>
        <v>-245299.6491795879</v>
      </c>
      <c r="E54" s="652">
        <f t="shared" si="58"/>
        <v>-163533.09945305862</v>
      </c>
      <c r="F54" s="652">
        <f t="shared" si="6"/>
        <v>-408832.74863264652</v>
      </c>
      <c r="G54" s="652">
        <f t="shared" si="0"/>
        <v>-120169.87994550074</v>
      </c>
      <c r="H54" s="652">
        <f t="shared" ref="H54:Z54" si="81">$D54*H633</f>
        <v>-41460.085451336388</v>
      </c>
      <c r="I54" s="652">
        <f t="shared" si="81"/>
        <v>-78533.199526859229</v>
      </c>
      <c r="J54" s="652">
        <f t="shared" si="81"/>
        <v>0</v>
      </c>
      <c r="K54" s="652">
        <f t="shared" si="81"/>
        <v>-4599.780141312649</v>
      </c>
      <c r="L54" s="652">
        <f t="shared" si="81"/>
        <v>0</v>
      </c>
      <c r="M54" s="652">
        <f t="shared" si="81"/>
        <v>0</v>
      </c>
      <c r="N54" s="652">
        <f t="shared" si="81"/>
        <v>-46.871732134991895</v>
      </c>
      <c r="O54" s="652">
        <f t="shared" si="81"/>
        <v>-489.8323824439297</v>
      </c>
      <c r="P54" s="652">
        <f t="shared" si="81"/>
        <v>0</v>
      </c>
      <c r="Q54" s="652">
        <f t="shared" si="81"/>
        <v>0</v>
      </c>
      <c r="R54" s="652">
        <f t="shared" si="81"/>
        <v>0</v>
      </c>
      <c r="S54" s="652">
        <f t="shared" si="81"/>
        <v>0</v>
      </c>
      <c r="T54" s="652">
        <f t="shared" si="81"/>
        <v>0</v>
      </c>
      <c r="U54" s="652">
        <f t="shared" si="81"/>
        <v>0</v>
      </c>
      <c r="V54" s="652">
        <f t="shared" si="81"/>
        <v>0</v>
      </c>
      <c r="W54" s="652">
        <f t="shared" si="81"/>
        <v>0</v>
      </c>
      <c r="X54" s="652">
        <f t="shared" si="81"/>
        <v>0</v>
      </c>
      <c r="Y54" s="652">
        <f t="shared" si="81"/>
        <v>0</v>
      </c>
      <c r="Z54" s="652">
        <f t="shared" si="81"/>
        <v>0</v>
      </c>
      <c r="AA54" s="652">
        <f t="shared" si="8"/>
        <v>-245299.64917958796</v>
      </c>
      <c r="AB54" s="652">
        <f t="shared" si="2"/>
        <v>-119359.46877144169</v>
      </c>
      <c r="AC54" s="652">
        <f t="shared" ref="AC54:AU54" si="82">$E54*AC633</f>
        <v>-13168.854907103834</v>
      </c>
      <c r="AD54" s="652">
        <f t="shared" si="82"/>
        <v>-1568.0747095930637</v>
      </c>
      <c r="AE54" s="652">
        <f t="shared" si="82"/>
        <v>0</v>
      </c>
      <c r="AF54" s="652">
        <f t="shared" si="82"/>
        <v>0</v>
      </c>
      <c r="AG54" s="652">
        <f t="shared" si="82"/>
        <v>0</v>
      </c>
      <c r="AH54" s="652">
        <f t="shared" si="82"/>
        <v>-26817.050187519289</v>
      </c>
      <c r="AI54" s="652">
        <f t="shared" si="82"/>
        <v>-1653.5384970827331</v>
      </c>
      <c r="AJ54" s="652">
        <f t="shared" si="82"/>
        <v>-966.11238031800133</v>
      </c>
      <c r="AK54" s="652">
        <f t="shared" si="82"/>
        <v>0</v>
      </c>
      <c r="AL54" s="652">
        <f t="shared" si="82"/>
        <v>0</v>
      </c>
      <c r="AM54" s="652">
        <f t="shared" si="82"/>
        <v>0</v>
      </c>
      <c r="AN54" s="652">
        <f t="shared" si="82"/>
        <v>0</v>
      </c>
      <c r="AO54" s="652">
        <f t="shared" si="82"/>
        <v>0</v>
      </c>
      <c r="AP54" s="652">
        <f t="shared" si="82"/>
        <v>0</v>
      </c>
      <c r="AQ54" s="652">
        <f t="shared" si="82"/>
        <v>0</v>
      </c>
      <c r="AR54" s="652">
        <f t="shared" si="82"/>
        <v>0</v>
      </c>
      <c r="AS54" s="652">
        <f t="shared" si="82"/>
        <v>0</v>
      </c>
      <c r="AT54" s="652">
        <f t="shared" si="82"/>
        <v>0</v>
      </c>
      <c r="AU54" s="652">
        <f t="shared" si="82"/>
        <v>0</v>
      </c>
      <c r="AV54" s="652">
        <f t="shared" si="10"/>
        <v>-163533.09945305862</v>
      </c>
      <c r="AW54" s="652"/>
      <c r="AX54" s="652"/>
      <c r="AY54" s="652"/>
      <c r="AZ54" s="652"/>
      <c r="BA54" s="652"/>
      <c r="BB54" s="652"/>
      <c r="BC54" s="652"/>
      <c r="BD54" s="652"/>
      <c r="BE54" s="652"/>
      <c r="BF54" s="652"/>
      <c r="BG54" s="652"/>
      <c r="BH54" s="652"/>
      <c r="BI54" s="652"/>
      <c r="BJ54" s="652"/>
      <c r="BK54" s="652"/>
      <c r="BL54" s="652"/>
      <c r="BM54" s="652"/>
      <c r="BN54" s="652"/>
      <c r="BO54" s="652"/>
      <c r="BP54" s="652"/>
      <c r="BQ54" s="652"/>
    </row>
    <row r="55" spans="1:69" s="360" customFormat="1" ht="12.75" x14ac:dyDescent="0.2">
      <c r="A55" s="1294">
        <v>1850</v>
      </c>
      <c r="B55" s="384" t="s">
        <v>90</v>
      </c>
      <c r="C55" s="1271">
        <f>'I4 BO ASSETS'!G54</f>
        <v>-121859.30533307733</v>
      </c>
      <c r="D55" s="652">
        <f t="shared" si="57"/>
        <v>-73115.583199846398</v>
      </c>
      <c r="E55" s="652">
        <f t="shared" si="58"/>
        <v>-48743.722133230935</v>
      </c>
      <c r="F55" s="652">
        <f t="shared" si="6"/>
        <v>-121859.30533307733</v>
      </c>
      <c r="G55" s="652">
        <f t="shared" si="0"/>
        <v>-35818.603429139948</v>
      </c>
      <c r="H55" s="652">
        <f t="shared" ref="H55:Z55" si="83">$D55*H634</f>
        <v>-12357.858388417853</v>
      </c>
      <c r="I55" s="652">
        <f t="shared" si="83"/>
        <v>-23408.108014669033</v>
      </c>
      <c r="J55" s="652">
        <f t="shared" si="83"/>
        <v>0</v>
      </c>
      <c r="K55" s="652">
        <f t="shared" si="83"/>
        <v>-1371.0399046552409</v>
      </c>
      <c r="L55" s="652">
        <f t="shared" si="83"/>
        <v>0</v>
      </c>
      <c r="M55" s="652">
        <f t="shared" si="83"/>
        <v>0</v>
      </c>
      <c r="N55" s="652">
        <f t="shared" si="83"/>
        <v>-13.970888430125358</v>
      </c>
      <c r="O55" s="652">
        <f t="shared" si="83"/>
        <v>-146.00257453420909</v>
      </c>
      <c r="P55" s="652">
        <f t="shared" si="83"/>
        <v>0</v>
      </c>
      <c r="Q55" s="652">
        <f t="shared" si="83"/>
        <v>0</v>
      </c>
      <c r="R55" s="652">
        <f t="shared" si="83"/>
        <v>0</v>
      </c>
      <c r="S55" s="652">
        <f t="shared" si="83"/>
        <v>0</v>
      </c>
      <c r="T55" s="652">
        <f t="shared" si="83"/>
        <v>0</v>
      </c>
      <c r="U55" s="652">
        <f t="shared" si="83"/>
        <v>0</v>
      </c>
      <c r="V55" s="652">
        <f t="shared" si="83"/>
        <v>0</v>
      </c>
      <c r="W55" s="652">
        <f t="shared" si="83"/>
        <v>0</v>
      </c>
      <c r="X55" s="652">
        <f t="shared" si="83"/>
        <v>0</v>
      </c>
      <c r="Y55" s="652">
        <f t="shared" si="83"/>
        <v>0</v>
      </c>
      <c r="Z55" s="652">
        <f t="shared" si="83"/>
        <v>0</v>
      </c>
      <c r="AA55" s="652">
        <f t="shared" si="8"/>
        <v>-73115.583199846398</v>
      </c>
      <c r="AB55" s="652">
        <f t="shared" si="2"/>
        <v>-35577.047088471802</v>
      </c>
      <c r="AC55" s="652">
        <f t="shared" ref="AC55:AU55" si="84">$E55*AC634</f>
        <v>-3925.1931661024864</v>
      </c>
      <c r="AD55" s="652">
        <f t="shared" si="84"/>
        <v>-467.39038264538635</v>
      </c>
      <c r="AE55" s="652">
        <f t="shared" si="84"/>
        <v>0</v>
      </c>
      <c r="AF55" s="652">
        <f t="shared" si="84"/>
        <v>0</v>
      </c>
      <c r="AG55" s="652">
        <f t="shared" si="84"/>
        <v>0</v>
      </c>
      <c r="AH55" s="652">
        <f t="shared" si="84"/>
        <v>-7993.2615913548652</v>
      </c>
      <c r="AI55" s="652">
        <f t="shared" si="84"/>
        <v>-492.86426605970837</v>
      </c>
      <c r="AJ55" s="652">
        <f t="shared" si="84"/>
        <v>-287.9656385966835</v>
      </c>
      <c r="AK55" s="652">
        <f t="shared" si="84"/>
        <v>0</v>
      </c>
      <c r="AL55" s="652">
        <f t="shared" si="84"/>
        <v>0</v>
      </c>
      <c r="AM55" s="652">
        <f t="shared" si="84"/>
        <v>0</v>
      </c>
      <c r="AN55" s="652">
        <f t="shared" si="84"/>
        <v>0</v>
      </c>
      <c r="AO55" s="652">
        <f t="shared" si="84"/>
        <v>0</v>
      </c>
      <c r="AP55" s="652">
        <f t="shared" si="84"/>
        <v>0</v>
      </c>
      <c r="AQ55" s="652">
        <f t="shared" si="84"/>
        <v>0</v>
      </c>
      <c r="AR55" s="652">
        <f t="shared" si="84"/>
        <v>0</v>
      </c>
      <c r="AS55" s="652">
        <f t="shared" si="84"/>
        <v>0</v>
      </c>
      <c r="AT55" s="652">
        <f t="shared" si="84"/>
        <v>0</v>
      </c>
      <c r="AU55" s="652">
        <f t="shared" si="84"/>
        <v>0</v>
      </c>
      <c r="AV55" s="652">
        <f t="shared" si="10"/>
        <v>-48743.722133230935</v>
      </c>
      <c r="AW55" s="652"/>
      <c r="AX55" s="652"/>
      <c r="AY55" s="652"/>
      <c r="AZ55" s="652"/>
      <c r="BA55" s="652"/>
      <c r="BB55" s="652"/>
      <c r="BC55" s="652"/>
      <c r="BD55" s="652"/>
      <c r="BE55" s="652"/>
      <c r="BF55" s="652"/>
      <c r="BG55" s="652"/>
      <c r="BH55" s="652"/>
      <c r="BI55" s="652"/>
      <c r="BJ55" s="652"/>
      <c r="BK55" s="652"/>
      <c r="BL55" s="652"/>
      <c r="BM55" s="652"/>
      <c r="BN55" s="652"/>
      <c r="BO55" s="652"/>
      <c r="BP55" s="652"/>
      <c r="BQ55" s="652"/>
    </row>
    <row r="56" spans="1:69" s="360" customFormat="1" ht="12.75" x14ac:dyDescent="0.2">
      <c r="A56" s="1294">
        <v>1855</v>
      </c>
      <c r="B56" s="384" t="s">
        <v>92</v>
      </c>
      <c r="C56" s="1271">
        <f>'I4 BO ASSETS'!G55</f>
        <v>-40045.544257606562</v>
      </c>
      <c r="D56" s="652">
        <f t="shared" si="57"/>
        <v>0</v>
      </c>
      <c r="E56" s="652">
        <f t="shared" si="58"/>
        <v>-40045.544257606562</v>
      </c>
      <c r="F56" s="652">
        <f t="shared" si="6"/>
        <v>-40045.544257606562</v>
      </c>
      <c r="G56" s="652">
        <f t="shared" ref="G56:V56" si="85">$D56*G635</f>
        <v>0</v>
      </c>
      <c r="H56" s="652">
        <f t="shared" si="85"/>
        <v>0</v>
      </c>
      <c r="I56" s="652">
        <f t="shared" si="85"/>
        <v>0</v>
      </c>
      <c r="J56" s="652">
        <f t="shared" si="85"/>
        <v>0</v>
      </c>
      <c r="K56" s="652">
        <f t="shared" si="85"/>
        <v>0</v>
      </c>
      <c r="L56" s="652">
        <f t="shared" si="85"/>
        <v>0</v>
      </c>
      <c r="M56" s="652">
        <f t="shared" si="85"/>
        <v>0</v>
      </c>
      <c r="N56" s="652">
        <f t="shared" si="85"/>
        <v>0</v>
      </c>
      <c r="O56" s="652">
        <f t="shared" si="85"/>
        <v>0</v>
      </c>
      <c r="P56" s="652">
        <f t="shared" si="85"/>
        <v>0</v>
      </c>
      <c r="Q56" s="652">
        <f t="shared" si="85"/>
        <v>0</v>
      </c>
      <c r="R56" s="652">
        <f t="shared" si="85"/>
        <v>0</v>
      </c>
      <c r="S56" s="652">
        <f t="shared" si="85"/>
        <v>0</v>
      </c>
      <c r="T56" s="652">
        <f t="shared" si="85"/>
        <v>0</v>
      </c>
      <c r="U56" s="652">
        <f t="shared" si="85"/>
        <v>0</v>
      </c>
      <c r="V56" s="652">
        <f t="shared" si="85"/>
        <v>0</v>
      </c>
      <c r="W56" s="652">
        <f t="shared" ref="W56:Z58" si="86">$D56*W635</f>
        <v>0</v>
      </c>
      <c r="X56" s="652">
        <f t="shared" si="86"/>
        <v>0</v>
      </c>
      <c r="Y56" s="652">
        <f t="shared" si="86"/>
        <v>0</v>
      </c>
      <c r="Z56" s="652">
        <f t="shared" si="86"/>
        <v>0</v>
      </c>
      <c r="AA56" s="652">
        <f t="shared" si="8"/>
        <v>0</v>
      </c>
      <c r="AB56" s="652">
        <f t="shared" ref="AB56:AQ56" si="87">$E56*AB635</f>
        <v>-40045.544257606562</v>
      </c>
      <c r="AC56" s="652">
        <f t="shared" si="87"/>
        <v>0</v>
      </c>
      <c r="AD56" s="652">
        <f t="shared" si="87"/>
        <v>0</v>
      </c>
      <c r="AE56" s="652">
        <f t="shared" si="87"/>
        <v>0</v>
      </c>
      <c r="AF56" s="652">
        <f t="shared" si="87"/>
        <v>0</v>
      </c>
      <c r="AG56" s="652">
        <f t="shared" si="87"/>
        <v>0</v>
      </c>
      <c r="AH56" s="652">
        <f t="shared" si="87"/>
        <v>0</v>
      </c>
      <c r="AI56" s="652">
        <f t="shared" si="87"/>
        <v>0</v>
      </c>
      <c r="AJ56" s="652">
        <f t="shared" si="87"/>
        <v>0</v>
      </c>
      <c r="AK56" s="652">
        <f t="shared" si="87"/>
        <v>0</v>
      </c>
      <c r="AL56" s="652">
        <f t="shared" si="87"/>
        <v>0</v>
      </c>
      <c r="AM56" s="652">
        <f t="shared" si="87"/>
        <v>0</v>
      </c>
      <c r="AN56" s="652">
        <f t="shared" si="87"/>
        <v>0</v>
      </c>
      <c r="AO56" s="652">
        <f t="shared" si="87"/>
        <v>0</v>
      </c>
      <c r="AP56" s="652">
        <f t="shared" si="87"/>
        <v>0</v>
      </c>
      <c r="AQ56" s="652">
        <f t="shared" si="87"/>
        <v>0</v>
      </c>
      <c r="AR56" s="652">
        <f>$E56*AR635</f>
        <v>0</v>
      </c>
      <c r="AS56" s="652">
        <f>$E56*AS635</f>
        <v>0</v>
      </c>
      <c r="AT56" s="652">
        <f>$E56*AT635</f>
        <v>0</v>
      </c>
      <c r="AU56" s="652">
        <f>$E56*AU635</f>
        <v>0</v>
      </c>
      <c r="AV56" s="652">
        <f t="shared" si="10"/>
        <v>-40045.544257606562</v>
      </c>
      <c r="AW56" s="652"/>
      <c r="AX56" s="652"/>
      <c r="AY56" s="652"/>
      <c r="AZ56" s="652"/>
      <c r="BA56" s="652"/>
      <c r="BB56" s="652"/>
      <c r="BC56" s="652"/>
      <c r="BD56" s="652"/>
      <c r="BE56" s="652"/>
      <c r="BF56" s="652"/>
      <c r="BG56" s="652"/>
      <c r="BH56" s="652"/>
      <c r="BI56" s="652"/>
      <c r="BJ56" s="652"/>
      <c r="BK56" s="652"/>
      <c r="BL56" s="652"/>
      <c r="BM56" s="652"/>
      <c r="BN56" s="652"/>
      <c r="BO56" s="652"/>
      <c r="BP56" s="652"/>
      <c r="BQ56" s="652"/>
    </row>
    <row r="57" spans="1:69" s="1296" customFormat="1" ht="12.75" x14ac:dyDescent="0.2">
      <c r="A57" s="1294">
        <v>1860</v>
      </c>
      <c r="B57" s="384" t="s">
        <v>93</v>
      </c>
      <c r="C57" s="1271">
        <f>'I4 BO ASSETS'!G56</f>
        <v>0</v>
      </c>
      <c r="D57" s="652">
        <f t="shared" si="57"/>
        <v>0</v>
      </c>
      <c r="E57" s="652">
        <f t="shared" si="58"/>
        <v>0</v>
      </c>
      <c r="F57" s="652">
        <f t="shared" si="6"/>
        <v>0</v>
      </c>
      <c r="G57" s="652">
        <f t="shared" ref="G57:V58" si="88">$D57*G636</f>
        <v>0</v>
      </c>
      <c r="H57" s="652">
        <f t="shared" si="88"/>
        <v>0</v>
      </c>
      <c r="I57" s="652">
        <f t="shared" si="88"/>
        <v>0</v>
      </c>
      <c r="J57" s="652">
        <f t="shared" si="88"/>
        <v>0</v>
      </c>
      <c r="K57" s="652">
        <f t="shared" si="88"/>
        <v>0</v>
      </c>
      <c r="L57" s="652">
        <f t="shared" si="88"/>
        <v>0</v>
      </c>
      <c r="M57" s="652">
        <f t="shared" si="88"/>
        <v>0</v>
      </c>
      <c r="N57" s="652">
        <f t="shared" si="88"/>
        <v>0</v>
      </c>
      <c r="O57" s="652">
        <f t="shared" si="88"/>
        <v>0</v>
      </c>
      <c r="P57" s="652">
        <f t="shared" si="88"/>
        <v>0</v>
      </c>
      <c r="Q57" s="652">
        <f t="shared" si="88"/>
        <v>0</v>
      </c>
      <c r="R57" s="652">
        <f t="shared" si="88"/>
        <v>0</v>
      </c>
      <c r="S57" s="652">
        <f t="shared" si="88"/>
        <v>0</v>
      </c>
      <c r="T57" s="652">
        <f t="shared" si="88"/>
        <v>0</v>
      </c>
      <c r="U57" s="652">
        <f t="shared" si="88"/>
        <v>0</v>
      </c>
      <c r="V57" s="652">
        <f t="shared" si="88"/>
        <v>0</v>
      </c>
      <c r="W57" s="652">
        <f t="shared" si="86"/>
        <v>0</v>
      </c>
      <c r="X57" s="652">
        <f t="shared" si="86"/>
        <v>0</v>
      </c>
      <c r="Y57" s="652">
        <f t="shared" si="86"/>
        <v>0</v>
      </c>
      <c r="Z57" s="652">
        <f t="shared" si="86"/>
        <v>0</v>
      </c>
      <c r="AA57" s="652">
        <f t="shared" si="8"/>
        <v>0</v>
      </c>
      <c r="AB57" s="652">
        <f t="shared" ref="AB57:AN58" si="89">$E57*AB636</f>
        <v>0</v>
      </c>
      <c r="AC57" s="652">
        <f t="shared" si="89"/>
        <v>0</v>
      </c>
      <c r="AD57" s="652">
        <f t="shared" si="89"/>
        <v>0</v>
      </c>
      <c r="AE57" s="652">
        <f t="shared" si="89"/>
        <v>0</v>
      </c>
      <c r="AF57" s="652">
        <f t="shared" si="89"/>
        <v>0</v>
      </c>
      <c r="AG57" s="652">
        <f t="shared" si="89"/>
        <v>0</v>
      </c>
      <c r="AH57" s="652">
        <f t="shared" si="89"/>
        <v>0</v>
      </c>
      <c r="AI57" s="652">
        <f t="shared" si="89"/>
        <v>0</v>
      </c>
      <c r="AJ57" s="652">
        <f t="shared" si="89"/>
        <v>0</v>
      </c>
      <c r="AK57" s="652">
        <f t="shared" si="89"/>
        <v>0</v>
      </c>
      <c r="AL57" s="652">
        <f t="shared" si="89"/>
        <v>0</v>
      </c>
      <c r="AM57" s="652">
        <f t="shared" si="89"/>
        <v>0</v>
      </c>
      <c r="AN57" s="652">
        <f t="shared" si="89"/>
        <v>0</v>
      </c>
      <c r="AO57" s="652">
        <f t="shared" ref="AO57:AV57" si="90">$E57*AO636</f>
        <v>0</v>
      </c>
      <c r="AP57" s="652">
        <f t="shared" si="90"/>
        <v>0</v>
      </c>
      <c r="AQ57" s="652">
        <f t="shared" si="90"/>
        <v>0</v>
      </c>
      <c r="AR57" s="652">
        <f t="shared" si="90"/>
        <v>0</v>
      </c>
      <c r="AS57" s="652">
        <f t="shared" si="90"/>
        <v>0</v>
      </c>
      <c r="AT57" s="652">
        <f t="shared" si="90"/>
        <v>0</v>
      </c>
      <c r="AU57" s="652">
        <f t="shared" si="90"/>
        <v>0</v>
      </c>
      <c r="AV57" s="652">
        <f t="shared" si="90"/>
        <v>0</v>
      </c>
      <c r="AW57" s="652"/>
      <c r="AX57" s="652"/>
      <c r="AY57" s="652"/>
      <c r="AZ57" s="652"/>
      <c r="BA57" s="652"/>
      <c r="BB57" s="652"/>
      <c r="BC57" s="652"/>
      <c r="BD57" s="652"/>
      <c r="BE57" s="652"/>
      <c r="BF57" s="652"/>
      <c r="BG57" s="652"/>
      <c r="BH57" s="652"/>
      <c r="BI57" s="652"/>
      <c r="BJ57" s="652"/>
      <c r="BK57" s="652"/>
      <c r="BL57" s="652"/>
      <c r="BM57" s="652"/>
      <c r="BN57" s="652"/>
      <c r="BO57" s="652"/>
      <c r="BP57" s="652"/>
      <c r="BQ57" s="652"/>
    </row>
    <row r="58" spans="1:69" s="1296" customFormat="1" ht="12.75" x14ac:dyDescent="0.2">
      <c r="A58" s="1295">
        <v>9999</v>
      </c>
      <c r="B58" s="695" t="s">
        <v>489</v>
      </c>
      <c r="C58" s="1271">
        <f>'I4 BO ASSETS'!G57</f>
        <v>0</v>
      </c>
      <c r="D58" s="652">
        <f t="shared" si="57"/>
        <v>0</v>
      </c>
      <c r="E58" s="652">
        <f t="shared" si="58"/>
        <v>0</v>
      </c>
      <c r="F58" s="652">
        <f>D58+E58</f>
        <v>0</v>
      </c>
      <c r="G58" s="652">
        <f t="shared" si="88"/>
        <v>0</v>
      </c>
      <c r="H58" s="652">
        <f t="shared" si="88"/>
        <v>0</v>
      </c>
      <c r="I58" s="652">
        <f t="shared" si="88"/>
        <v>0</v>
      </c>
      <c r="J58" s="652">
        <f t="shared" si="88"/>
        <v>0</v>
      </c>
      <c r="K58" s="652">
        <f t="shared" si="88"/>
        <v>0</v>
      </c>
      <c r="L58" s="652">
        <f t="shared" si="88"/>
        <v>0</v>
      </c>
      <c r="M58" s="652">
        <f t="shared" si="88"/>
        <v>0</v>
      </c>
      <c r="N58" s="652">
        <f t="shared" si="88"/>
        <v>0</v>
      </c>
      <c r="O58" s="652">
        <f t="shared" si="88"/>
        <v>0</v>
      </c>
      <c r="P58" s="652">
        <f t="shared" si="88"/>
        <v>0</v>
      </c>
      <c r="Q58" s="652">
        <f t="shared" si="88"/>
        <v>0</v>
      </c>
      <c r="R58" s="652">
        <f t="shared" si="88"/>
        <v>0</v>
      </c>
      <c r="S58" s="652">
        <f t="shared" si="88"/>
        <v>0</v>
      </c>
      <c r="T58" s="652">
        <f t="shared" si="88"/>
        <v>0</v>
      </c>
      <c r="U58" s="652">
        <f t="shared" si="88"/>
        <v>0</v>
      </c>
      <c r="V58" s="652">
        <f t="shared" si="88"/>
        <v>0</v>
      </c>
      <c r="W58" s="652">
        <f t="shared" si="86"/>
        <v>0</v>
      </c>
      <c r="X58" s="652">
        <f t="shared" si="86"/>
        <v>0</v>
      </c>
      <c r="Y58" s="652">
        <f t="shared" si="86"/>
        <v>0</v>
      </c>
      <c r="Z58" s="652">
        <f t="shared" si="86"/>
        <v>0</v>
      </c>
      <c r="AA58" s="652">
        <f>SUM(G58:Z58)</f>
        <v>0</v>
      </c>
      <c r="AB58" s="652">
        <f t="shared" si="89"/>
        <v>0</v>
      </c>
      <c r="AC58" s="652">
        <f t="shared" si="89"/>
        <v>0</v>
      </c>
      <c r="AD58" s="652">
        <f>$E58*AD637</f>
        <v>0</v>
      </c>
      <c r="AE58" s="652">
        <f>$E58*AE637</f>
        <v>0</v>
      </c>
      <c r="AF58" s="652">
        <f>$E58*AF637</f>
        <v>0</v>
      </c>
      <c r="AG58" s="652">
        <f>$E58*AG637</f>
        <v>0</v>
      </c>
      <c r="AH58" s="652">
        <f t="shared" si="89"/>
        <v>0</v>
      </c>
      <c r="AI58" s="652">
        <f t="shared" si="89"/>
        <v>0</v>
      </c>
      <c r="AJ58" s="652">
        <f t="shared" si="89"/>
        <v>0</v>
      </c>
      <c r="AK58" s="652">
        <f t="shared" si="89"/>
        <v>0</v>
      </c>
      <c r="AL58" s="652">
        <f t="shared" si="89"/>
        <v>0</v>
      </c>
      <c r="AM58" s="652">
        <f t="shared" si="89"/>
        <v>0</v>
      </c>
      <c r="AN58" s="652">
        <f t="shared" si="89"/>
        <v>0</v>
      </c>
      <c r="AO58" s="652">
        <f t="shared" ref="AO58:AV58" si="91">$E58*AO637</f>
        <v>0</v>
      </c>
      <c r="AP58" s="652">
        <f t="shared" si="91"/>
        <v>0</v>
      </c>
      <c r="AQ58" s="652">
        <f t="shared" si="91"/>
        <v>0</v>
      </c>
      <c r="AR58" s="652">
        <f t="shared" si="91"/>
        <v>0</v>
      </c>
      <c r="AS58" s="652">
        <f t="shared" si="91"/>
        <v>0</v>
      </c>
      <c r="AT58" s="652">
        <f t="shared" si="91"/>
        <v>0</v>
      </c>
      <c r="AU58" s="652">
        <f t="shared" si="91"/>
        <v>0</v>
      </c>
      <c r="AV58" s="652">
        <f t="shared" si="91"/>
        <v>0</v>
      </c>
      <c r="AW58" s="652"/>
      <c r="AX58" s="652"/>
      <c r="AY58" s="652"/>
      <c r="AZ58" s="652"/>
      <c r="BA58" s="652"/>
      <c r="BB58" s="652"/>
      <c r="BC58" s="652"/>
      <c r="BD58" s="652"/>
      <c r="BE58" s="652"/>
      <c r="BF58" s="652"/>
      <c r="BG58" s="652"/>
      <c r="BH58" s="652"/>
      <c r="BI58" s="652"/>
      <c r="BJ58" s="652"/>
      <c r="BK58" s="652"/>
      <c r="BL58" s="652"/>
      <c r="BM58" s="652"/>
      <c r="BN58" s="652"/>
      <c r="BO58" s="652"/>
      <c r="BP58" s="652"/>
      <c r="BQ58" s="652"/>
    </row>
    <row r="59" spans="1:69" s="1313" customFormat="1" ht="12.75" x14ac:dyDescent="0.2">
      <c r="A59" s="1308"/>
      <c r="B59" s="1309" t="s">
        <v>956</v>
      </c>
      <c r="C59" s="1310">
        <f>SUM(C18:C58)</f>
        <v>-812914</v>
      </c>
      <c r="D59" s="1311">
        <f>SUM(D18:D58)</f>
        <v>-463721.07344543602</v>
      </c>
      <c r="E59" s="1311">
        <f>SUM(E18:E58)</f>
        <v>-349192.92655456392</v>
      </c>
      <c r="F59" s="1311">
        <f>SUM(F18:F58)</f>
        <v>-812914</v>
      </c>
      <c r="G59" s="1311">
        <f t="shared" ref="G59:AV59" si="92">SUM(G18:G57)</f>
        <v>-201471.0217309412</v>
      </c>
      <c r="H59" s="1311">
        <f t="shared" si="92"/>
        <v>-69509.978546380473</v>
      </c>
      <c r="I59" s="1311">
        <f t="shared" si="92"/>
        <v>-137700.18747323257</v>
      </c>
      <c r="J59" s="1311">
        <f t="shared" si="92"/>
        <v>0</v>
      </c>
      <c r="K59" s="1311">
        <f t="shared" si="92"/>
        <v>-25784.204195081715</v>
      </c>
      <c r="L59" s="1311">
        <f t="shared" si="92"/>
        <v>-28355.869280794363</v>
      </c>
      <c r="M59" s="1311">
        <f t="shared" si="92"/>
        <v>0</v>
      </c>
      <c r="N59" s="1311">
        <f t="shared" si="92"/>
        <v>-78.582884228714519</v>
      </c>
      <c r="O59" s="1311">
        <f t="shared" si="92"/>
        <v>-821.22933477703452</v>
      </c>
      <c r="P59" s="1311">
        <f t="shared" si="92"/>
        <v>0</v>
      </c>
      <c r="Q59" s="1311">
        <f t="shared" si="92"/>
        <v>0</v>
      </c>
      <c r="R59" s="1311">
        <f t="shared" si="92"/>
        <v>0</v>
      </c>
      <c r="S59" s="1311">
        <f t="shared" si="92"/>
        <v>0</v>
      </c>
      <c r="T59" s="1311">
        <f t="shared" si="92"/>
        <v>0</v>
      </c>
      <c r="U59" s="1311">
        <f t="shared" si="92"/>
        <v>0</v>
      </c>
      <c r="V59" s="1311">
        <f t="shared" si="92"/>
        <v>0</v>
      </c>
      <c r="W59" s="1311">
        <f t="shared" si="92"/>
        <v>0</v>
      </c>
      <c r="X59" s="1311">
        <f t="shared" si="92"/>
        <v>0</v>
      </c>
      <c r="Y59" s="1311">
        <f t="shared" si="92"/>
        <v>0</v>
      </c>
      <c r="Z59" s="1311">
        <f t="shared" si="92"/>
        <v>0</v>
      </c>
      <c r="AA59" s="1311">
        <f t="shared" si="92"/>
        <v>-463721.07344543608</v>
      </c>
      <c r="AB59" s="1311">
        <f t="shared" si="92"/>
        <v>-265641.75500663312</v>
      </c>
      <c r="AC59" s="1311">
        <f t="shared" si="92"/>
        <v>-24889.887643812654</v>
      </c>
      <c r="AD59" s="1311">
        <f t="shared" si="92"/>
        <v>-2994.9700780593266</v>
      </c>
      <c r="AE59" s="1311">
        <f t="shared" si="92"/>
        <v>0</v>
      </c>
      <c r="AF59" s="1311">
        <f t="shared" si="92"/>
        <v>-23.414511347343542</v>
      </c>
      <c r="AG59" s="1311">
        <f t="shared" si="92"/>
        <v>-5.8536278368358854</v>
      </c>
      <c r="AH59" s="1311">
        <f t="shared" si="92"/>
        <v>-50685.755960890499</v>
      </c>
      <c r="AI59" s="1311">
        <f t="shared" si="92"/>
        <v>-3125.2821674651896</v>
      </c>
      <c r="AJ59" s="1311">
        <f t="shared" si="92"/>
        <v>-1826.0075585189868</v>
      </c>
      <c r="AK59" s="1311">
        <f t="shared" si="92"/>
        <v>0</v>
      </c>
      <c r="AL59" s="1311">
        <f t="shared" si="92"/>
        <v>0</v>
      </c>
      <c r="AM59" s="1311">
        <f t="shared" si="92"/>
        <v>0</v>
      </c>
      <c r="AN59" s="1311">
        <f t="shared" si="92"/>
        <v>0</v>
      </c>
      <c r="AO59" s="1311">
        <f t="shared" si="92"/>
        <v>0</v>
      </c>
      <c r="AP59" s="1311">
        <f t="shared" si="92"/>
        <v>0</v>
      </c>
      <c r="AQ59" s="1311">
        <f t="shared" si="92"/>
        <v>0</v>
      </c>
      <c r="AR59" s="1311">
        <f t="shared" si="92"/>
        <v>0</v>
      </c>
      <c r="AS59" s="1311">
        <f t="shared" si="92"/>
        <v>0</v>
      </c>
      <c r="AT59" s="1311">
        <f t="shared" si="92"/>
        <v>0</v>
      </c>
      <c r="AU59" s="1311">
        <f t="shared" si="92"/>
        <v>0</v>
      </c>
      <c r="AV59" s="1311">
        <f t="shared" si="92"/>
        <v>-349192.92655456392</v>
      </c>
      <c r="AW59" s="1311"/>
      <c r="AX59" s="1311"/>
      <c r="AY59" s="1311"/>
      <c r="AZ59" s="1311"/>
      <c r="BA59" s="1311"/>
      <c r="BB59" s="1311"/>
      <c r="BC59" s="1311"/>
      <c r="BD59" s="1311"/>
      <c r="BE59" s="1311"/>
      <c r="BF59" s="1311"/>
      <c r="BG59" s="1311"/>
      <c r="BH59" s="1311"/>
      <c r="BI59" s="1311"/>
      <c r="BJ59" s="1311"/>
      <c r="BK59" s="1311"/>
      <c r="BL59" s="1311"/>
      <c r="BM59" s="1311"/>
      <c r="BN59" s="1311"/>
      <c r="BO59" s="1311"/>
      <c r="BP59" s="1311"/>
      <c r="BQ59" s="1311"/>
    </row>
    <row r="60" spans="1:69" s="360" customFormat="1" ht="12.75" x14ac:dyDescent="0.2">
      <c r="A60" s="1367" t="s">
        <v>564</v>
      </c>
      <c r="B60" s="1303"/>
      <c r="C60" s="1304"/>
      <c r="D60" s="1305"/>
      <c r="E60" s="1305"/>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c r="BA60" s="652"/>
      <c r="BB60" s="652"/>
      <c r="BC60" s="652"/>
      <c r="BD60" s="652"/>
      <c r="BE60" s="652"/>
      <c r="BF60" s="652"/>
      <c r="BG60" s="652"/>
      <c r="BH60" s="652"/>
      <c r="BI60" s="652"/>
      <c r="BJ60" s="652"/>
      <c r="BK60" s="652"/>
      <c r="BL60" s="652"/>
      <c r="BM60" s="652"/>
      <c r="BN60" s="652"/>
      <c r="BO60" s="652"/>
      <c r="BP60" s="652"/>
      <c r="BQ60" s="652"/>
    </row>
    <row r="61" spans="1:69" s="360" customFormat="1" ht="12.75" x14ac:dyDescent="0.2">
      <c r="A61" s="692">
        <v>1905</v>
      </c>
      <c r="B61" s="384" t="s">
        <v>285</v>
      </c>
      <c r="C61" s="1306">
        <f>'I4 BO ASSETS'!G62</f>
        <v>0</v>
      </c>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2"/>
      <c r="AS61" s="652"/>
      <c r="AT61" s="652"/>
      <c r="AU61" s="652"/>
      <c r="AV61" s="652"/>
      <c r="AW61" s="652">
        <f t="shared" ref="AW61:BP61" si="93">$C61*AW639</f>
        <v>0</v>
      </c>
      <c r="AX61" s="652">
        <f t="shared" si="93"/>
        <v>0</v>
      </c>
      <c r="AY61" s="652">
        <f t="shared" si="93"/>
        <v>0</v>
      </c>
      <c r="AZ61" s="652">
        <f t="shared" si="93"/>
        <v>0</v>
      </c>
      <c r="BA61" s="652">
        <f t="shared" si="93"/>
        <v>0</v>
      </c>
      <c r="BB61" s="652">
        <f t="shared" si="93"/>
        <v>0</v>
      </c>
      <c r="BC61" s="652">
        <f t="shared" si="93"/>
        <v>0</v>
      </c>
      <c r="BD61" s="652">
        <f t="shared" si="93"/>
        <v>0</v>
      </c>
      <c r="BE61" s="652">
        <f t="shared" si="93"/>
        <v>0</v>
      </c>
      <c r="BF61" s="652">
        <f t="shared" si="93"/>
        <v>0</v>
      </c>
      <c r="BG61" s="652">
        <f t="shared" si="93"/>
        <v>0</v>
      </c>
      <c r="BH61" s="652">
        <f t="shared" si="93"/>
        <v>0</v>
      </c>
      <c r="BI61" s="652">
        <f t="shared" si="93"/>
        <v>0</v>
      </c>
      <c r="BJ61" s="652">
        <f t="shared" si="93"/>
        <v>0</v>
      </c>
      <c r="BK61" s="652">
        <f t="shared" si="93"/>
        <v>0</v>
      </c>
      <c r="BL61" s="652">
        <f t="shared" si="93"/>
        <v>0</v>
      </c>
      <c r="BM61" s="652">
        <f t="shared" si="93"/>
        <v>0</v>
      </c>
      <c r="BN61" s="652">
        <f t="shared" si="93"/>
        <v>0</v>
      </c>
      <c r="BO61" s="652">
        <f t="shared" si="93"/>
        <v>0</v>
      </c>
      <c r="BP61" s="652">
        <f t="shared" si="93"/>
        <v>0</v>
      </c>
      <c r="BQ61" s="652">
        <f>SUM(AW61:BP61)</f>
        <v>0</v>
      </c>
    </row>
    <row r="62" spans="1:69" s="360" customFormat="1" ht="12.75" x14ac:dyDescent="0.2">
      <c r="A62" s="692">
        <v>1906</v>
      </c>
      <c r="B62" s="384" t="s">
        <v>286</v>
      </c>
      <c r="C62" s="1306">
        <f>'I4 BO ASSETS'!G63</f>
        <v>0</v>
      </c>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f t="shared" ref="AW62:BP62" si="94">$C62*AW640</f>
        <v>0</v>
      </c>
      <c r="AX62" s="652">
        <f t="shared" si="94"/>
        <v>0</v>
      </c>
      <c r="AY62" s="652">
        <f t="shared" si="94"/>
        <v>0</v>
      </c>
      <c r="AZ62" s="652">
        <f t="shared" si="94"/>
        <v>0</v>
      </c>
      <c r="BA62" s="652">
        <f t="shared" si="94"/>
        <v>0</v>
      </c>
      <c r="BB62" s="652">
        <f t="shared" si="94"/>
        <v>0</v>
      </c>
      <c r="BC62" s="652">
        <f t="shared" si="94"/>
        <v>0</v>
      </c>
      <c r="BD62" s="652">
        <f t="shared" si="94"/>
        <v>0</v>
      </c>
      <c r="BE62" s="652">
        <f t="shared" si="94"/>
        <v>0</v>
      </c>
      <c r="BF62" s="652">
        <f t="shared" si="94"/>
        <v>0</v>
      </c>
      <c r="BG62" s="652">
        <f t="shared" si="94"/>
        <v>0</v>
      </c>
      <c r="BH62" s="652">
        <f t="shared" si="94"/>
        <v>0</v>
      </c>
      <c r="BI62" s="652">
        <f t="shared" si="94"/>
        <v>0</v>
      </c>
      <c r="BJ62" s="652">
        <f t="shared" si="94"/>
        <v>0</v>
      </c>
      <c r="BK62" s="652">
        <f t="shared" si="94"/>
        <v>0</v>
      </c>
      <c r="BL62" s="652">
        <f t="shared" si="94"/>
        <v>0</v>
      </c>
      <c r="BM62" s="652">
        <f t="shared" si="94"/>
        <v>0</v>
      </c>
      <c r="BN62" s="652">
        <f t="shared" si="94"/>
        <v>0</v>
      </c>
      <c r="BO62" s="652">
        <f t="shared" si="94"/>
        <v>0</v>
      </c>
      <c r="BP62" s="652">
        <f t="shared" si="94"/>
        <v>0</v>
      </c>
      <c r="BQ62" s="652">
        <f t="shared" ref="BQ62:BQ80" si="95">SUM(AW62:BP62)</f>
        <v>0</v>
      </c>
    </row>
    <row r="63" spans="1:69" s="360" customFormat="1" ht="12.75" x14ac:dyDescent="0.2">
      <c r="A63" s="692">
        <v>1908</v>
      </c>
      <c r="B63" s="384" t="s">
        <v>287</v>
      </c>
      <c r="C63" s="1306">
        <f>'I4 BO ASSETS'!G64</f>
        <v>0</v>
      </c>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2"/>
      <c r="AU63" s="652"/>
      <c r="AV63" s="652"/>
      <c r="AW63" s="652">
        <f t="shared" ref="AW63:BP63" si="96">$C63*AW641</f>
        <v>0</v>
      </c>
      <c r="AX63" s="652">
        <f t="shared" si="96"/>
        <v>0</v>
      </c>
      <c r="AY63" s="652">
        <f t="shared" si="96"/>
        <v>0</v>
      </c>
      <c r="AZ63" s="652">
        <f t="shared" si="96"/>
        <v>0</v>
      </c>
      <c r="BA63" s="652">
        <f t="shared" si="96"/>
        <v>0</v>
      </c>
      <c r="BB63" s="652">
        <f t="shared" si="96"/>
        <v>0</v>
      </c>
      <c r="BC63" s="652">
        <f t="shared" si="96"/>
        <v>0</v>
      </c>
      <c r="BD63" s="652">
        <f t="shared" si="96"/>
        <v>0</v>
      </c>
      <c r="BE63" s="652">
        <f t="shared" si="96"/>
        <v>0</v>
      </c>
      <c r="BF63" s="652">
        <f t="shared" si="96"/>
        <v>0</v>
      </c>
      <c r="BG63" s="652">
        <f t="shared" si="96"/>
        <v>0</v>
      </c>
      <c r="BH63" s="652">
        <f t="shared" si="96"/>
        <v>0</v>
      </c>
      <c r="BI63" s="652">
        <f t="shared" si="96"/>
        <v>0</v>
      </c>
      <c r="BJ63" s="652">
        <f t="shared" si="96"/>
        <v>0</v>
      </c>
      <c r="BK63" s="652">
        <f t="shared" si="96"/>
        <v>0</v>
      </c>
      <c r="BL63" s="652">
        <f t="shared" si="96"/>
        <v>0</v>
      </c>
      <c r="BM63" s="652">
        <f t="shared" si="96"/>
        <v>0</v>
      </c>
      <c r="BN63" s="652">
        <f t="shared" si="96"/>
        <v>0</v>
      </c>
      <c r="BO63" s="652">
        <f t="shared" si="96"/>
        <v>0</v>
      </c>
      <c r="BP63" s="652">
        <f t="shared" si="96"/>
        <v>0</v>
      </c>
      <c r="BQ63" s="652">
        <f t="shared" si="95"/>
        <v>0</v>
      </c>
    </row>
    <row r="64" spans="1:69" s="360" customFormat="1" ht="12.75" x14ac:dyDescent="0.2">
      <c r="A64" s="692">
        <v>1910</v>
      </c>
      <c r="B64" s="384" t="s">
        <v>288</v>
      </c>
      <c r="C64" s="1306">
        <f>'I4 BO ASSETS'!G65</f>
        <v>0</v>
      </c>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f t="shared" ref="AW64:BP64" si="97">$C64*AW642</f>
        <v>0</v>
      </c>
      <c r="AX64" s="652">
        <f t="shared" si="97"/>
        <v>0</v>
      </c>
      <c r="AY64" s="652">
        <f t="shared" si="97"/>
        <v>0</v>
      </c>
      <c r="AZ64" s="652">
        <f t="shared" si="97"/>
        <v>0</v>
      </c>
      <c r="BA64" s="652">
        <f t="shared" si="97"/>
        <v>0</v>
      </c>
      <c r="BB64" s="652">
        <f t="shared" si="97"/>
        <v>0</v>
      </c>
      <c r="BC64" s="652">
        <f t="shared" si="97"/>
        <v>0</v>
      </c>
      <c r="BD64" s="652">
        <f t="shared" si="97"/>
        <v>0</v>
      </c>
      <c r="BE64" s="652">
        <f t="shared" si="97"/>
        <v>0</v>
      </c>
      <c r="BF64" s="652">
        <f t="shared" si="97"/>
        <v>0</v>
      </c>
      <c r="BG64" s="652">
        <f t="shared" si="97"/>
        <v>0</v>
      </c>
      <c r="BH64" s="652">
        <f t="shared" si="97"/>
        <v>0</v>
      </c>
      <c r="BI64" s="652">
        <f t="shared" si="97"/>
        <v>0</v>
      </c>
      <c r="BJ64" s="652">
        <f t="shared" si="97"/>
        <v>0</v>
      </c>
      <c r="BK64" s="652">
        <f t="shared" si="97"/>
        <v>0</v>
      </c>
      <c r="BL64" s="652">
        <f t="shared" si="97"/>
        <v>0</v>
      </c>
      <c r="BM64" s="652">
        <f t="shared" si="97"/>
        <v>0</v>
      </c>
      <c r="BN64" s="652">
        <f t="shared" si="97"/>
        <v>0</v>
      </c>
      <c r="BO64" s="652">
        <f t="shared" si="97"/>
        <v>0</v>
      </c>
      <c r="BP64" s="652">
        <f t="shared" si="97"/>
        <v>0</v>
      </c>
      <c r="BQ64" s="652">
        <f t="shared" si="95"/>
        <v>0</v>
      </c>
    </row>
    <row r="65" spans="1:69" s="360" customFormat="1" ht="12.75" x14ac:dyDescent="0.2">
      <c r="A65" s="692">
        <v>1915</v>
      </c>
      <c r="B65" s="384" t="s">
        <v>539</v>
      </c>
      <c r="C65" s="1306">
        <f>'I4 BO ASSETS'!G66</f>
        <v>0</v>
      </c>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f t="shared" ref="AW65:BP65" si="98">$C65*AW643</f>
        <v>0</v>
      </c>
      <c r="AX65" s="652">
        <f t="shared" si="98"/>
        <v>0</v>
      </c>
      <c r="AY65" s="652">
        <f t="shared" si="98"/>
        <v>0</v>
      </c>
      <c r="AZ65" s="652">
        <f t="shared" si="98"/>
        <v>0</v>
      </c>
      <c r="BA65" s="652">
        <f t="shared" si="98"/>
        <v>0</v>
      </c>
      <c r="BB65" s="652">
        <f t="shared" si="98"/>
        <v>0</v>
      </c>
      <c r="BC65" s="652">
        <f t="shared" si="98"/>
        <v>0</v>
      </c>
      <c r="BD65" s="652">
        <f t="shared" si="98"/>
        <v>0</v>
      </c>
      <c r="BE65" s="652">
        <f t="shared" si="98"/>
        <v>0</v>
      </c>
      <c r="BF65" s="652">
        <f t="shared" si="98"/>
        <v>0</v>
      </c>
      <c r="BG65" s="652">
        <f t="shared" si="98"/>
        <v>0</v>
      </c>
      <c r="BH65" s="652">
        <f t="shared" si="98"/>
        <v>0</v>
      </c>
      <c r="BI65" s="652">
        <f t="shared" si="98"/>
        <v>0</v>
      </c>
      <c r="BJ65" s="652">
        <f t="shared" si="98"/>
        <v>0</v>
      </c>
      <c r="BK65" s="652">
        <f t="shared" si="98"/>
        <v>0</v>
      </c>
      <c r="BL65" s="652">
        <f t="shared" si="98"/>
        <v>0</v>
      </c>
      <c r="BM65" s="652">
        <f t="shared" si="98"/>
        <v>0</v>
      </c>
      <c r="BN65" s="652">
        <f t="shared" si="98"/>
        <v>0</v>
      </c>
      <c r="BO65" s="652">
        <f t="shared" si="98"/>
        <v>0</v>
      </c>
      <c r="BP65" s="652">
        <f t="shared" si="98"/>
        <v>0</v>
      </c>
      <c r="BQ65" s="652">
        <f t="shared" si="95"/>
        <v>0</v>
      </c>
    </row>
    <row r="66" spans="1:69" s="360" customFormat="1" ht="12.75" x14ac:dyDescent="0.2">
      <c r="A66" s="692">
        <v>1920</v>
      </c>
      <c r="B66" s="384" t="s">
        <v>540</v>
      </c>
      <c r="C66" s="1306">
        <f>'I4 BO ASSETS'!G67</f>
        <v>0</v>
      </c>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f t="shared" ref="AW66:BP66" si="99">$C66*AW644</f>
        <v>0</v>
      </c>
      <c r="AX66" s="652">
        <f t="shared" si="99"/>
        <v>0</v>
      </c>
      <c r="AY66" s="652">
        <f t="shared" si="99"/>
        <v>0</v>
      </c>
      <c r="AZ66" s="652">
        <f t="shared" si="99"/>
        <v>0</v>
      </c>
      <c r="BA66" s="652">
        <f t="shared" si="99"/>
        <v>0</v>
      </c>
      <c r="BB66" s="652">
        <f t="shared" si="99"/>
        <v>0</v>
      </c>
      <c r="BC66" s="652">
        <f t="shared" si="99"/>
        <v>0</v>
      </c>
      <c r="BD66" s="652">
        <f t="shared" si="99"/>
        <v>0</v>
      </c>
      <c r="BE66" s="652">
        <f t="shared" si="99"/>
        <v>0</v>
      </c>
      <c r="BF66" s="652">
        <f t="shared" si="99"/>
        <v>0</v>
      </c>
      <c r="BG66" s="652">
        <f t="shared" si="99"/>
        <v>0</v>
      </c>
      <c r="BH66" s="652">
        <f t="shared" si="99"/>
        <v>0</v>
      </c>
      <c r="BI66" s="652">
        <f t="shared" si="99"/>
        <v>0</v>
      </c>
      <c r="BJ66" s="652">
        <f t="shared" si="99"/>
        <v>0</v>
      </c>
      <c r="BK66" s="652">
        <f t="shared" si="99"/>
        <v>0</v>
      </c>
      <c r="BL66" s="652">
        <f t="shared" si="99"/>
        <v>0</v>
      </c>
      <c r="BM66" s="652">
        <f t="shared" si="99"/>
        <v>0</v>
      </c>
      <c r="BN66" s="652">
        <f t="shared" si="99"/>
        <v>0</v>
      </c>
      <c r="BO66" s="652">
        <f t="shared" si="99"/>
        <v>0</v>
      </c>
      <c r="BP66" s="652">
        <f t="shared" si="99"/>
        <v>0</v>
      </c>
      <c r="BQ66" s="652">
        <f t="shared" si="95"/>
        <v>0</v>
      </c>
    </row>
    <row r="67" spans="1:69" s="360" customFormat="1" ht="12.75" x14ac:dyDescent="0.2">
      <c r="A67" s="692">
        <v>1925</v>
      </c>
      <c r="B67" s="384" t="s">
        <v>541</v>
      </c>
      <c r="C67" s="1306">
        <f>'I4 BO ASSETS'!G68</f>
        <v>0</v>
      </c>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f t="shared" ref="AW67:BP67" si="100">$C67*AW645</f>
        <v>0</v>
      </c>
      <c r="AX67" s="652">
        <f t="shared" si="100"/>
        <v>0</v>
      </c>
      <c r="AY67" s="652">
        <f t="shared" si="100"/>
        <v>0</v>
      </c>
      <c r="AZ67" s="652">
        <f t="shared" si="100"/>
        <v>0</v>
      </c>
      <c r="BA67" s="652">
        <f t="shared" si="100"/>
        <v>0</v>
      </c>
      <c r="BB67" s="652">
        <f t="shared" si="100"/>
        <v>0</v>
      </c>
      <c r="BC67" s="652">
        <f t="shared" si="100"/>
        <v>0</v>
      </c>
      <c r="BD67" s="652">
        <f t="shared" si="100"/>
        <v>0</v>
      </c>
      <c r="BE67" s="652">
        <f t="shared" si="100"/>
        <v>0</v>
      </c>
      <c r="BF67" s="652">
        <f t="shared" si="100"/>
        <v>0</v>
      </c>
      <c r="BG67" s="652">
        <f t="shared" si="100"/>
        <v>0</v>
      </c>
      <c r="BH67" s="652">
        <f t="shared" si="100"/>
        <v>0</v>
      </c>
      <c r="BI67" s="652">
        <f t="shared" si="100"/>
        <v>0</v>
      </c>
      <c r="BJ67" s="652">
        <f t="shared" si="100"/>
        <v>0</v>
      </c>
      <c r="BK67" s="652">
        <f t="shared" si="100"/>
        <v>0</v>
      </c>
      <c r="BL67" s="652">
        <f t="shared" si="100"/>
        <v>0</v>
      </c>
      <c r="BM67" s="652">
        <f t="shared" si="100"/>
        <v>0</v>
      </c>
      <c r="BN67" s="652">
        <f t="shared" si="100"/>
        <v>0</v>
      </c>
      <c r="BO67" s="652">
        <f t="shared" si="100"/>
        <v>0</v>
      </c>
      <c r="BP67" s="652">
        <f t="shared" si="100"/>
        <v>0</v>
      </c>
      <c r="BQ67" s="652">
        <f t="shared" si="95"/>
        <v>0</v>
      </c>
    </row>
    <row r="68" spans="1:69" s="360" customFormat="1" ht="12.75" x14ac:dyDescent="0.2">
      <c r="A68" s="692">
        <v>1930</v>
      </c>
      <c r="B68" s="384" t="s">
        <v>542</v>
      </c>
      <c r="C68" s="1306">
        <f>'I4 BO ASSETS'!G69</f>
        <v>0</v>
      </c>
      <c r="D68" s="652"/>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2"/>
      <c r="AP68" s="652"/>
      <c r="AQ68" s="652"/>
      <c r="AR68" s="652"/>
      <c r="AS68" s="652"/>
      <c r="AT68" s="652"/>
      <c r="AU68" s="652"/>
      <c r="AV68" s="652"/>
      <c r="AW68" s="652">
        <f t="shared" ref="AW68:BP68" si="101">$C68*AW646</f>
        <v>0</v>
      </c>
      <c r="AX68" s="652">
        <f t="shared" si="101"/>
        <v>0</v>
      </c>
      <c r="AY68" s="652">
        <f t="shared" si="101"/>
        <v>0</v>
      </c>
      <c r="AZ68" s="652">
        <f t="shared" si="101"/>
        <v>0</v>
      </c>
      <c r="BA68" s="652">
        <f t="shared" si="101"/>
        <v>0</v>
      </c>
      <c r="BB68" s="652">
        <f t="shared" si="101"/>
        <v>0</v>
      </c>
      <c r="BC68" s="652">
        <f t="shared" si="101"/>
        <v>0</v>
      </c>
      <c r="BD68" s="652">
        <f t="shared" si="101"/>
        <v>0</v>
      </c>
      <c r="BE68" s="652">
        <f t="shared" si="101"/>
        <v>0</v>
      </c>
      <c r="BF68" s="652">
        <f t="shared" si="101"/>
        <v>0</v>
      </c>
      <c r="BG68" s="652">
        <f t="shared" si="101"/>
        <v>0</v>
      </c>
      <c r="BH68" s="652">
        <f t="shared" si="101"/>
        <v>0</v>
      </c>
      <c r="BI68" s="652">
        <f t="shared" si="101"/>
        <v>0</v>
      </c>
      <c r="BJ68" s="652">
        <f t="shared" si="101"/>
        <v>0</v>
      </c>
      <c r="BK68" s="652">
        <f t="shared" si="101"/>
        <v>0</v>
      </c>
      <c r="BL68" s="652">
        <f t="shared" si="101"/>
        <v>0</v>
      </c>
      <c r="BM68" s="652">
        <f t="shared" si="101"/>
        <v>0</v>
      </c>
      <c r="BN68" s="652">
        <f t="shared" si="101"/>
        <v>0</v>
      </c>
      <c r="BO68" s="652">
        <f t="shared" si="101"/>
        <v>0</v>
      </c>
      <c r="BP68" s="652">
        <f t="shared" si="101"/>
        <v>0</v>
      </c>
      <c r="BQ68" s="652">
        <f t="shared" si="95"/>
        <v>0</v>
      </c>
    </row>
    <row r="69" spans="1:69" s="360" customFormat="1" ht="12.75" x14ac:dyDescent="0.2">
      <c r="A69" s="692">
        <v>1935</v>
      </c>
      <c r="B69" s="384" t="s">
        <v>543</v>
      </c>
      <c r="C69" s="1306">
        <f>'I4 BO ASSETS'!G70</f>
        <v>0</v>
      </c>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652"/>
      <c r="AK69" s="652"/>
      <c r="AL69" s="652"/>
      <c r="AM69" s="652"/>
      <c r="AN69" s="652"/>
      <c r="AO69" s="652"/>
      <c r="AP69" s="652"/>
      <c r="AQ69" s="652"/>
      <c r="AR69" s="652"/>
      <c r="AS69" s="652"/>
      <c r="AT69" s="652"/>
      <c r="AU69" s="652"/>
      <c r="AV69" s="652"/>
      <c r="AW69" s="652">
        <f t="shared" ref="AW69:BP69" si="102">$C69*AW647</f>
        <v>0</v>
      </c>
      <c r="AX69" s="652">
        <f t="shared" si="102"/>
        <v>0</v>
      </c>
      <c r="AY69" s="652">
        <f t="shared" si="102"/>
        <v>0</v>
      </c>
      <c r="AZ69" s="652">
        <f t="shared" si="102"/>
        <v>0</v>
      </c>
      <c r="BA69" s="652">
        <f t="shared" si="102"/>
        <v>0</v>
      </c>
      <c r="BB69" s="652">
        <f t="shared" si="102"/>
        <v>0</v>
      </c>
      <c r="BC69" s="652">
        <f t="shared" si="102"/>
        <v>0</v>
      </c>
      <c r="BD69" s="652">
        <f t="shared" si="102"/>
        <v>0</v>
      </c>
      <c r="BE69" s="652">
        <f t="shared" si="102"/>
        <v>0</v>
      </c>
      <c r="BF69" s="652">
        <f t="shared" si="102"/>
        <v>0</v>
      </c>
      <c r="BG69" s="652">
        <f t="shared" si="102"/>
        <v>0</v>
      </c>
      <c r="BH69" s="652">
        <f t="shared" si="102"/>
        <v>0</v>
      </c>
      <c r="BI69" s="652">
        <f t="shared" si="102"/>
        <v>0</v>
      </c>
      <c r="BJ69" s="652">
        <f t="shared" si="102"/>
        <v>0</v>
      </c>
      <c r="BK69" s="652">
        <f t="shared" si="102"/>
        <v>0</v>
      </c>
      <c r="BL69" s="652">
        <f t="shared" si="102"/>
        <v>0</v>
      </c>
      <c r="BM69" s="652">
        <f t="shared" si="102"/>
        <v>0</v>
      </c>
      <c r="BN69" s="652">
        <f t="shared" si="102"/>
        <v>0</v>
      </c>
      <c r="BO69" s="652">
        <f t="shared" si="102"/>
        <v>0</v>
      </c>
      <c r="BP69" s="652">
        <f t="shared" si="102"/>
        <v>0</v>
      </c>
      <c r="BQ69" s="652">
        <f t="shared" si="95"/>
        <v>0</v>
      </c>
    </row>
    <row r="70" spans="1:69" s="360" customFormat="1" ht="12.75" x14ac:dyDescent="0.2">
      <c r="A70" s="692">
        <v>1940</v>
      </c>
      <c r="B70" s="384" t="s">
        <v>544</v>
      </c>
      <c r="C70" s="1306">
        <f>'I4 BO ASSETS'!G71</f>
        <v>0</v>
      </c>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c r="AO70" s="652"/>
      <c r="AP70" s="652"/>
      <c r="AQ70" s="652"/>
      <c r="AR70" s="652"/>
      <c r="AS70" s="652"/>
      <c r="AT70" s="652"/>
      <c r="AU70" s="652"/>
      <c r="AV70" s="652"/>
      <c r="AW70" s="652">
        <f t="shared" ref="AW70:BP70" si="103">$C70*AW648</f>
        <v>0</v>
      </c>
      <c r="AX70" s="652">
        <f t="shared" si="103"/>
        <v>0</v>
      </c>
      <c r="AY70" s="652">
        <f t="shared" si="103"/>
        <v>0</v>
      </c>
      <c r="AZ70" s="652">
        <f t="shared" si="103"/>
        <v>0</v>
      </c>
      <c r="BA70" s="652">
        <f t="shared" si="103"/>
        <v>0</v>
      </c>
      <c r="BB70" s="652">
        <f t="shared" si="103"/>
        <v>0</v>
      </c>
      <c r="BC70" s="652">
        <f t="shared" si="103"/>
        <v>0</v>
      </c>
      <c r="BD70" s="652">
        <f t="shared" si="103"/>
        <v>0</v>
      </c>
      <c r="BE70" s="652">
        <f t="shared" si="103"/>
        <v>0</v>
      </c>
      <c r="BF70" s="652">
        <f t="shared" si="103"/>
        <v>0</v>
      </c>
      <c r="BG70" s="652">
        <f t="shared" si="103"/>
        <v>0</v>
      </c>
      <c r="BH70" s="652">
        <f t="shared" si="103"/>
        <v>0</v>
      </c>
      <c r="BI70" s="652">
        <f t="shared" si="103"/>
        <v>0</v>
      </c>
      <c r="BJ70" s="652">
        <f t="shared" si="103"/>
        <v>0</v>
      </c>
      <c r="BK70" s="652">
        <f t="shared" si="103"/>
        <v>0</v>
      </c>
      <c r="BL70" s="652">
        <f t="shared" si="103"/>
        <v>0</v>
      </c>
      <c r="BM70" s="652">
        <f t="shared" si="103"/>
        <v>0</v>
      </c>
      <c r="BN70" s="652">
        <f t="shared" si="103"/>
        <v>0</v>
      </c>
      <c r="BO70" s="652">
        <f t="shared" si="103"/>
        <v>0</v>
      </c>
      <c r="BP70" s="652">
        <f t="shared" si="103"/>
        <v>0</v>
      </c>
      <c r="BQ70" s="652">
        <f t="shared" si="95"/>
        <v>0</v>
      </c>
    </row>
    <row r="71" spans="1:69" s="360" customFormat="1" ht="12.75" x14ac:dyDescent="0.2">
      <c r="A71" s="692">
        <v>1945</v>
      </c>
      <c r="B71" s="384" t="s">
        <v>545</v>
      </c>
      <c r="C71" s="1306">
        <f>'I4 BO ASSETS'!G72</f>
        <v>0</v>
      </c>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f t="shared" ref="AW71:BP71" si="104">$C71*AW649</f>
        <v>0</v>
      </c>
      <c r="AX71" s="652">
        <f t="shared" si="104"/>
        <v>0</v>
      </c>
      <c r="AY71" s="652">
        <f t="shared" si="104"/>
        <v>0</v>
      </c>
      <c r="AZ71" s="652">
        <f t="shared" si="104"/>
        <v>0</v>
      </c>
      <c r="BA71" s="652">
        <f t="shared" si="104"/>
        <v>0</v>
      </c>
      <c r="BB71" s="652">
        <f t="shared" si="104"/>
        <v>0</v>
      </c>
      <c r="BC71" s="652">
        <f t="shared" si="104"/>
        <v>0</v>
      </c>
      <c r="BD71" s="652">
        <f t="shared" si="104"/>
        <v>0</v>
      </c>
      <c r="BE71" s="652">
        <f t="shared" si="104"/>
        <v>0</v>
      </c>
      <c r="BF71" s="652">
        <f t="shared" si="104"/>
        <v>0</v>
      </c>
      <c r="BG71" s="652">
        <f t="shared" si="104"/>
        <v>0</v>
      </c>
      <c r="BH71" s="652">
        <f t="shared" si="104"/>
        <v>0</v>
      </c>
      <c r="BI71" s="652">
        <f t="shared" si="104"/>
        <v>0</v>
      </c>
      <c r="BJ71" s="652">
        <f t="shared" si="104"/>
        <v>0</v>
      </c>
      <c r="BK71" s="652">
        <f t="shared" si="104"/>
        <v>0</v>
      </c>
      <c r="BL71" s="652">
        <f t="shared" si="104"/>
        <v>0</v>
      </c>
      <c r="BM71" s="652">
        <f t="shared" si="104"/>
        <v>0</v>
      </c>
      <c r="BN71" s="652">
        <f t="shared" si="104"/>
        <v>0</v>
      </c>
      <c r="BO71" s="652">
        <f t="shared" si="104"/>
        <v>0</v>
      </c>
      <c r="BP71" s="652">
        <f t="shared" si="104"/>
        <v>0</v>
      </c>
      <c r="BQ71" s="652">
        <f t="shared" si="95"/>
        <v>0</v>
      </c>
    </row>
    <row r="72" spans="1:69" s="360" customFormat="1" ht="12.75" x14ac:dyDescent="0.2">
      <c r="A72" s="692">
        <v>1950</v>
      </c>
      <c r="B72" s="384" t="s">
        <v>546</v>
      </c>
      <c r="C72" s="1306">
        <f>'I4 BO ASSETS'!G73</f>
        <v>0</v>
      </c>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f t="shared" ref="AW72:BP72" si="105">$C72*AW650</f>
        <v>0</v>
      </c>
      <c r="AX72" s="652">
        <f t="shared" si="105"/>
        <v>0</v>
      </c>
      <c r="AY72" s="652">
        <f t="shared" si="105"/>
        <v>0</v>
      </c>
      <c r="AZ72" s="652">
        <f t="shared" si="105"/>
        <v>0</v>
      </c>
      <c r="BA72" s="652">
        <f t="shared" si="105"/>
        <v>0</v>
      </c>
      <c r="BB72" s="652">
        <f t="shared" si="105"/>
        <v>0</v>
      </c>
      <c r="BC72" s="652">
        <f t="shared" si="105"/>
        <v>0</v>
      </c>
      <c r="BD72" s="652">
        <f t="shared" si="105"/>
        <v>0</v>
      </c>
      <c r="BE72" s="652">
        <f t="shared" si="105"/>
        <v>0</v>
      </c>
      <c r="BF72" s="652">
        <f t="shared" si="105"/>
        <v>0</v>
      </c>
      <c r="BG72" s="652">
        <f t="shared" si="105"/>
        <v>0</v>
      </c>
      <c r="BH72" s="652">
        <f t="shared" si="105"/>
        <v>0</v>
      </c>
      <c r="BI72" s="652">
        <f t="shared" si="105"/>
        <v>0</v>
      </c>
      <c r="BJ72" s="652">
        <f t="shared" si="105"/>
        <v>0</v>
      </c>
      <c r="BK72" s="652">
        <f t="shared" si="105"/>
        <v>0</v>
      </c>
      <c r="BL72" s="652">
        <f t="shared" si="105"/>
        <v>0</v>
      </c>
      <c r="BM72" s="652">
        <f t="shared" si="105"/>
        <v>0</v>
      </c>
      <c r="BN72" s="652">
        <f t="shared" si="105"/>
        <v>0</v>
      </c>
      <c r="BO72" s="652">
        <f t="shared" si="105"/>
        <v>0</v>
      </c>
      <c r="BP72" s="652">
        <f t="shared" si="105"/>
        <v>0</v>
      </c>
      <c r="BQ72" s="652">
        <f t="shared" si="95"/>
        <v>0</v>
      </c>
    </row>
    <row r="73" spans="1:69" s="360" customFormat="1" ht="12.75" x14ac:dyDescent="0.2">
      <c r="A73" s="692">
        <v>1955</v>
      </c>
      <c r="B73" s="384" t="s">
        <v>276</v>
      </c>
      <c r="C73" s="1306">
        <f>'I4 BO ASSETS'!G74</f>
        <v>0</v>
      </c>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f t="shared" ref="AW73:BP73" si="106">$C73*AW651</f>
        <v>0</v>
      </c>
      <c r="AX73" s="652">
        <f t="shared" si="106"/>
        <v>0</v>
      </c>
      <c r="AY73" s="652">
        <f t="shared" si="106"/>
        <v>0</v>
      </c>
      <c r="AZ73" s="652">
        <f t="shared" si="106"/>
        <v>0</v>
      </c>
      <c r="BA73" s="652">
        <f t="shared" si="106"/>
        <v>0</v>
      </c>
      <c r="BB73" s="652">
        <f t="shared" si="106"/>
        <v>0</v>
      </c>
      <c r="BC73" s="652">
        <f t="shared" si="106"/>
        <v>0</v>
      </c>
      <c r="BD73" s="652">
        <f t="shared" si="106"/>
        <v>0</v>
      </c>
      <c r="BE73" s="652">
        <f t="shared" si="106"/>
        <v>0</v>
      </c>
      <c r="BF73" s="652">
        <f t="shared" si="106"/>
        <v>0</v>
      </c>
      <c r="BG73" s="652">
        <f t="shared" si="106"/>
        <v>0</v>
      </c>
      <c r="BH73" s="652">
        <f t="shared" si="106"/>
        <v>0</v>
      </c>
      <c r="BI73" s="652">
        <f t="shared" si="106"/>
        <v>0</v>
      </c>
      <c r="BJ73" s="652">
        <f t="shared" si="106"/>
        <v>0</v>
      </c>
      <c r="BK73" s="652">
        <f t="shared" si="106"/>
        <v>0</v>
      </c>
      <c r="BL73" s="652">
        <f t="shared" si="106"/>
        <v>0</v>
      </c>
      <c r="BM73" s="652">
        <f t="shared" si="106"/>
        <v>0</v>
      </c>
      <c r="BN73" s="652">
        <f t="shared" si="106"/>
        <v>0</v>
      </c>
      <c r="BO73" s="652">
        <f t="shared" si="106"/>
        <v>0</v>
      </c>
      <c r="BP73" s="652">
        <f t="shared" si="106"/>
        <v>0</v>
      </c>
      <c r="BQ73" s="652">
        <f t="shared" si="95"/>
        <v>0</v>
      </c>
    </row>
    <row r="74" spans="1:69" s="360" customFormat="1" ht="12.75" x14ac:dyDescent="0.2">
      <c r="A74" s="692">
        <v>1960</v>
      </c>
      <c r="B74" s="384" t="s">
        <v>277</v>
      </c>
      <c r="C74" s="1306">
        <f>'I4 BO ASSETS'!G75</f>
        <v>0</v>
      </c>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f t="shared" ref="AW74:BP74" si="107">$C74*AW652</f>
        <v>0</v>
      </c>
      <c r="AX74" s="652">
        <f t="shared" si="107"/>
        <v>0</v>
      </c>
      <c r="AY74" s="652">
        <f t="shared" si="107"/>
        <v>0</v>
      </c>
      <c r="AZ74" s="652">
        <f t="shared" si="107"/>
        <v>0</v>
      </c>
      <c r="BA74" s="652">
        <f t="shared" si="107"/>
        <v>0</v>
      </c>
      <c r="BB74" s="652">
        <f t="shared" si="107"/>
        <v>0</v>
      </c>
      <c r="BC74" s="652">
        <f t="shared" si="107"/>
        <v>0</v>
      </c>
      <c r="BD74" s="652">
        <f t="shared" si="107"/>
        <v>0</v>
      </c>
      <c r="BE74" s="652">
        <f t="shared" si="107"/>
        <v>0</v>
      </c>
      <c r="BF74" s="652">
        <f t="shared" si="107"/>
        <v>0</v>
      </c>
      <c r="BG74" s="652">
        <f t="shared" si="107"/>
        <v>0</v>
      </c>
      <c r="BH74" s="652">
        <f t="shared" si="107"/>
        <v>0</v>
      </c>
      <c r="BI74" s="652">
        <f t="shared" si="107"/>
        <v>0</v>
      </c>
      <c r="BJ74" s="652">
        <f t="shared" si="107"/>
        <v>0</v>
      </c>
      <c r="BK74" s="652">
        <f t="shared" si="107"/>
        <v>0</v>
      </c>
      <c r="BL74" s="652">
        <f t="shared" si="107"/>
        <v>0</v>
      </c>
      <c r="BM74" s="652">
        <f t="shared" si="107"/>
        <v>0</v>
      </c>
      <c r="BN74" s="652">
        <f t="shared" si="107"/>
        <v>0</v>
      </c>
      <c r="BO74" s="652">
        <f t="shared" si="107"/>
        <v>0</v>
      </c>
      <c r="BP74" s="652">
        <f t="shared" si="107"/>
        <v>0</v>
      </c>
      <c r="BQ74" s="652">
        <f t="shared" si="95"/>
        <v>0</v>
      </c>
    </row>
    <row r="75" spans="1:69" s="360" customFormat="1" ht="25.5" x14ac:dyDescent="0.2">
      <c r="A75" s="692">
        <v>1970</v>
      </c>
      <c r="B75" s="384" t="s">
        <v>279</v>
      </c>
      <c r="C75" s="1306">
        <f>'I4 BO ASSETS'!G76</f>
        <v>0</v>
      </c>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f t="shared" ref="AW75:BP75" si="108">$C75*AW653</f>
        <v>0</v>
      </c>
      <c r="AX75" s="652">
        <f t="shared" si="108"/>
        <v>0</v>
      </c>
      <c r="AY75" s="652">
        <f t="shared" si="108"/>
        <v>0</v>
      </c>
      <c r="AZ75" s="652">
        <f t="shared" si="108"/>
        <v>0</v>
      </c>
      <c r="BA75" s="652">
        <f t="shared" si="108"/>
        <v>0</v>
      </c>
      <c r="BB75" s="652">
        <f t="shared" si="108"/>
        <v>0</v>
      </c>
      <c r="BC75" s="652">
        <f t="shared" si="108"/>
        <v>0</v>
      </c>
      <c r="BD75" s="652">
        <f t="shared" si="108"/>
        <v>0</v>
      </c>
      <c r="BE75" s="652">
        <f t="shared" si="108"/>
        <v>0</v>
      </c>
      <c r="BF75" s="652">
        <f t="shared" si="108"/>
        <v>0</v>
      </c>
      <c r="BG75" s="652">
        <f t="shared" si="108"/>
        <v>0</v>
      </c>
      <c r="BH75" s="652">
        <f t="shared" si="108"/>
        <v>0</v>
      </c>
      <c r="BI75" s="652">
        <f t="shared" si="108"/>
        <v>0</v>
      </c>
      <c r="BJ75" s="652">
        <f t="shared" si="108"/>
        <v>0</v>
      </c>
      <c r="BK75" s="652">
        <f t="shared" si="108"/>
        <v>0</v>
      </c>
      <c r="BL75" s="652">
        <f t="shared" si="108"/>
        <v>0</v>
      </c>
      <c r="BM75" s="652">
        <f t="shared" si="108"/>
        <v>0</v>
      </c>
      <c r="BN75" s="652">
        <f t="shared" si="108"/>
        <v>0</v>
      </c>
      <c r="BO75" s="652">
        <f t="shared" si="108"/>
        <v>0</v>
      </c>
      <c r="BP75" s="652">
        <f t="shared" si="108"/>
        <v>0</v>
      </c>
      <c r="BQ75" s="652">
        <f t="shared" si="95"/>
        <v>0</v>
      </c>
    </row>
    <row r="76" spans="1:69" s="360" customFormat="1" ht="25.5" x14ac:dyDescent="0.2">
      <c r="A76" s="692">
        <v>1975</v>
      </c>
      <c r="B76" s="384" t="s">
        <v>1650</v>
      </c>
      <c r="C76" s="1306">
        <f>'I4 BO ASSETS'!G77</f>
        <v>0</v>
      </c>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2"/>
      <c r="AR76" s="652"/>
      <c r="AS76" s="652"/>
      <c r="AT76" s="652"/>
      <c r="AU76" s="652"/>
      <c r="AV76" s="652"/>
      <c r="AW76" s="652">
        <f t="shared" ref="AW76:BP76" si="109">$C76*AW654</f>
        <v>0</v>
      </c>
      <c r="AX76" s="652">
        <f t="shared" si="109"/>
        <v>0</v>
      </c>
      <c r="AY76" s="652">
        <f t="shared" si="109"/>
        <v>0</v>
      </c>
      <c r="AZ76" s="652">
        <f t="shared" si="109"/>
        <v>0</v>
      </c>
      <c r="BA76" s="652">
        <f t="shared" si="109"/>
        <v>0</v>
      </c>
      <c r="BB76" s="652">
        <f t="shared" si="109"/>
        <v>0</v>
      </c>
      <c r="BC76" s="652">
        <f t="shared" si="109"/>
        <v>0</v>
      </c>
      <c r="BD76" s="652">
        <f t="shared" si="109"/>
        <v>0</v>
      </c>
      <c r="BE76" s="652">
        <f t="shared" si="109"/>
        <v>0</v>
      </c>
      <c r="BF76" s="652">
        <f t="shared" si="109"/>
        <v>0</v>
      </c>
      <c r="BG76" s="652">
        <f t="shared" si="109"/>
        <v>0</v>
      </c>
      <c r="BH76" s="652">
        <f t="shared" si="109"/>
        <v>0</v>
      </c>
      <c r="BI76" s="652">
        <f t="shared" si="109"/>
        <v>0</v>
      </c>
      <c r="BJ76" s="652">
        <f t="shared" si="109"/>
        <v>0</v>
      </c>
      <c r="BK76" s="652">
        <f t="shared" si="109"/>
        <v>0</v>
      </c>
      <c r="BL76" s="652">
        <f t="shared" si="109"/>
        <v>0</v>
      </c>
      <c r="BM76" s="652">
        <f t="shared" si="109"/>
        <v>0</v>
      </c>
      <c r="BN76" s="652">
        <f t="shared" si="109"/>
        <v>0</v>
      </c>
      <c r="BO76" s="652">
        <f t="shared" si="109"/>
        <v>0</v>
      </c>
      <c r="BP76" s="652">
        <f t="shared" si="109"/>
        <v>0</v>
      </c>
      <c r="BQ76" s="652">
        <f t="shared" si="95"/>
        <v>0</v>
      </c>
    </row>
    <row r="77" spans="1:69" s="360" customFormat="1" ht="12.75" x14ac:dyDescent="0.2">
      <c r="A77" s="692">
        <v>1980</v>
      </c>
      <c r="B77" s="384" t="s">
        <v>1125</v>
      </c>
      <c r="C77" s="1306">
        <f>'I4 BO ASSETS'!G78</f>
        <v>0</v>
      </c>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f t="shared" ref="AW77:BP77" si="110">$C77*AW655</f>
        <v>0</v>
      </c>
      <c r="AX77" s="652">
        <f t="shared" si="110"/>
        <v>0</v>
      </c>
      <c r="AY77" s="652">
        <f t="shared" si="110"/>
        <v>0</v>
      </c>
      <c r="AZ77" s="652">
        <f t="shared" si="110"/>
        <v>0</v>
      </c>
      <c r="BA77" s="652">
        <f t="shared" si="110"/>
        <v>0</v>
      </c>
      <c r="BB77" s="652">
        <f t="shared" si="110"/>
        <v>0</v>
      </c>
      <c r="BC77" s="652">
        <f t="shared" si="110"/>
        <v>0</v>
      </c>
      <c r="BD77" s="652">
        <f t="shared" si="110"/>
        <v>0</v>
      </c>
      <c r="BE77" s="652">
        <f t="shared" si="110"/>
        <v>0</v>
      </c>
      <c r="BF77" s="652">
        <f t="shared" si="110"/>
        <v>0</v>
      </c>
      <c r="BG77" s="652">
        <f t="shared" si="110"/>
        <v>0</v>
      </c>
      <c r="BH77" s="652">
        <f t="shared" si="110"/>
        <v>0</v>
      </c>
      <c r="BI77" s="652">
        <f t="shared" si="110"/>
        <v>0</v>
      </c>
      <c r="BJ77" s="652">
        <f t="shared" si="110"/>
        <v>0</v>
      </c>
      <c r="BK77" s="652">
        <f t="shared" si="110"/>
        <v>0</v>
      </c>
      <c r="BL77" s="652">
        <f t="shared" si="110"/>
        <v>0</v>
      </c>
      <c r="BM77" s="652">
        <f t="shared" si="110"/>
        <v>0</v>
      </c>
      <c r="BN77" s="652">
        <f t="shared" si="110"/>
        <v>0</v>
      </c>
      <c r="BO77" s="652">
        <f t="shared" si="110"/>
        <v>0</v>
      </c>
      <c r="BP77" s="652">
        <f t="shared" si="110"/>
        <v>0</v>
      </c>
      <c r="BQ77" s="652">
        <f t="shared" si="95"/>
        <v>0</v>
      </c>
    </row>
    <row r="78" spans="1:69" s="360" customFormat="1" ht="12.75" x14ac:dyDescent="0.2">
      <c r="A78" s="692">
        <v>1990</v>
      </c>
      <c r="B78" s="384" t="s">
        <v>1127</v>
      </c>
      <c r="C78" s="1306">
        <f>'I4 BO ASSETS'!G79</f>
        <v>0</v>
      </c>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f t="shared" ref="AW78:BP78" si="111">$C78*AW656</f>
        <v>0</v>
      </c>
      <c r="AX78" s="652">
        <f t="shared" si="111"/>
        <v>0</v>
      </c>
      <c r="AY78" s="652">
        <f t="shared" si="111"/>
        <v>0</v>
      </c>
      <c r="AZ78" s="652">
        <f t="shared" si="111"/>
        <v>0</v>
      </c>
      <c r="BA78" s="652">
        <f t="shared" si="111"/>
        <v>0</v>
      </c>
      <c r="BB78" s="652">
        <f t="shared" si="111"/>
        <v>0</v>
      </c>
      <c r="BC78" s="652">
        <f t="shared" si="111"/>
        <v>0</v>
      </c>
      <c r="BD78" s="652">
        <f t="shared" si="111"/>
        <v>0</v>
      </c>
      <c r="BE78" s="652">
        <f t="shared" si="111"/>
        <v>0</v>
      </c>
      <c r="BF78" s="652">
        <f t="shared" si="111"/>
        <v>0</v>
      </c>
      <c r="BG78" s="652">
        <f t="shared" si="111"/>
        <v>0</v>
      </c>
      <c r="BH78" s="652">
        <f t="shared" si="111"/>
        <v>0</v>
      </c>
      <c r="BI78" s="652">
        <f t="shared" si="111"/>
        <v>0</v>
      </c>
      <c r="BJ78" s="652">
        <f t="shared" si="111"/>
        <v>0</v>
      </c>
      <c r="BK78" s="652">
        <f t="shared" si="111"/>
        <v>0</v>
      </c>
      <c r="BL78" s="652">
        <f t="shared" si="111"/>
        <v>0</v>
      </c>
      <c r="BM78" s="652">
        <f t="shared" si="111"/>
        <v>0</v>
      </c>
      <c r="BN78" s="652">
        <f t="shared" si="111"/>
        <v>0</v>
      </c>
      <c r="BO78" s="652">
        <f t="shared" si="111"/>
        <v>0</v>
      </c>
      <c r="BP78" s="652">
        <f t="shared" si="111"/>
        <v>0</v>
      </c>
      <c r="BQ78" s="652">
        <f t="shared" si="95"/>
        <v>0</v>
      </c>
    </row>
    <row r="79" spans="1:69" s="360" customFormat="1" ht="12.75" x14ac:dyDescent="0.2">
      <c r="A79" s="692">
        <v>2005</v>
      </c>
      <c r="B79" s="384" t="s">
        <v>1129</v>
      </c>
      <c r="C79" s="1306">
        <f>'I4 BO ASSETS'!G80</f>
        <v>0</v>
      </c>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f t="shared" ref="AW79:BP79" si="112">$C79*AW657</f>
        <v>0</v>
      </c>
      <c r="AX79" s="652">
        <f t="shared" si="112"/>
        <v>0</v>
      </c>
      <c r="AY79" s="652">
        <f t="shared" si="112"/>
        <v>0</v>
      </c>
      <c r="AZ79" s="652">
        <f t="shared" si="112"/>
        <v>0</v>
      </c>
      <c r="BA79" s="652">
        <f t="shared" si="112"/>
        <v>0</v>
      </c>
      <c r="BB79" s="652">
        <f t="shared" si="112"/>
        <v>0</v>
      </c>
      <c r="BC79" s="652">
        <f t="shared" si="112"/>
        <v>0</v>
      </c>
      <c r="BD79" s="652">
        <f t="shared" si="112"/>
        <v>0</v>
      </c>
      <c r="BE79" s="652">
        <f t="shared" si="112"/>
        <v>0</v>
      </c>
      <c r="BF79" s="652">
        <f t="shared" si="112"/>
        <v>0</v>
      </c>
      <c r="BG79" s="652">
        <f t="shared" si="112"/>
        <v>0</v>
      </c>
      <c r="BH79" s="652">
        <f t="shared" si="112"/>
        <v>0</v>
      </c>
      <c r="BI79" s="652">
        <f t="shared" si="112"/>
        <v>0</v>
      </c>
      <c r="BJ79" s="652">
        <f t="shared" si="112"/>
        <v>0</v>
      </c>
      <c r="BK79" s="652">
        <f t="shared" si="112"/>
        <v>0</v>
      </c>
      <c r="BL79" s="652">
        <f t="shared" si="112"/>
        <v>0</v>
      </c>
      <c r="BM79" s="652">
        <f t="shared" si="112"/>
        <v>0</v>
      </c>
      <c r="BN79" s="652">
        <f t="shared" si="112"/>
        <v>0</v>
      </c>
      <c r="BO79" s="652">
        <f t="shared" si="112"/>
        <v>0</v>
      </c>
      <c r="BP79" s="652">
        <f t="shared" si="112"/>
        <v>0</v>
      </c>
      <c r="BQ79" s="652">
        <f t="shared" si="95"/>
        <v>0</v>
      </c>
    </row>
    <row r="80" spans="1:69" s="1296" customFormat="1" ht="12.75" x14ac:dyDescent="0.2">
      <c r="A80" s="696">
        <v>2010</v>
      </c>
      <c r="B80" s="695" t="s">
        <v>1130</v>
      </c>
      <c r="C80" s="1306">
        <f>'I4 BO ASSETS'!G81</f>
        <v>0</v>
      </c>
      <c r="D80" s="1111"/>
      <c r="E80" s="1111"/>
      <c r="F80" s="1111"/>
      <c r="G80" s="1111"/>
      <c r="H80" s="1111"/>
      <c r="I80" s="1111"/>
      <c r="J80" s="1111"/>
      <c r="K80" s="1111"/>
      <c r="L80" s="1111"/>
      <c r="M80" s="1111"/>
      <c r="N80" s="1111"/>
      <c r="O80" s="1111"/>
      <c r="P80" s="1111"/>
      <c r="Q80" s="1111"/>
      <c r="R80" s="1111"/>
      <c r="S80" s="1111"/>
      <c r="T80" s="1111"/>
      <c r="U80" s="1111"/>
      <c r="V80" s="1111"/>
      <c r="W80" s="1111"/>
      <c r="X80" s="1111"/>
      <c r="Y80" s="1111"/>
      <c r="Z80" s="1111"/>
      <c r="AA80" s="652"/>
      <c r="AB80" s="1111"/>
      <c r="AC80" s="1111"/>
      <c r="AD80" s="1111"/>
      <c r="AE80" s="1111"/>
      <c r="AF80" s="1111"/>
      <c r="AG80" s="1111"/>
      <c r="AH80" s="1111"/>
      <c r="AI80" s="1111"/>
      <c r="AJ80" s="1111"/>
      <c r="AK80" s="1111"/>
      <c r="AL80" s="1111"/>
      <c r="AM80" s="1111"/>
      <c r="AN80" s="1111"/>
      <c r="AO80" s="1111"/>
      <c r="AP80" s="1111"/>
      <c r="AQ80" s="1111"/>
      <c r="AR80" s="1111"/>
      <c r="AS80" s="1111"/>
      <c r="AT80" s="1111"/>
      <c r="AU80" s="1111"/>
      <c r="AV80" s="1111"/>
      <c r="AW80" s="652">
        <f t="shared" ref="AW80:BP80" si="113">$C80*AW658</f>
        <v>0</v>
      </c>
      <c r="AX80" s="652">
        <f t="shared" si="113"/>
        <v>0</v>
      </c>
      <c r="AY80" s="652">
        <f t="shared" si="113"/>
        <v>0</v>
      </c>
      <c r="AZ80" s="652">
        <f t="shared" si="113"/>
        <v>0</v>
      </c>
      <c r="BA80" s="652">
        <f t="shared" si="113"/>
        <v>0</v>
      </c>
      <c r="BB80" s="652">
        <f t="shared" si="113"/>
        <v>0</v>
      </c>
      <c r="BC80" s="652">
        <f t="shared" si="113"/>
        <v>0</v>
      </c>
      <c r="BD80" s="652">
        <f t="shared" si="113"/>
        <v>0</v>
      </c>
      <c r="BE80" s="652">
        <f t="shared" si="113"/>
        <v>0</v>
      </c>
      <c r="BF80" s="652">
        <f t="shared" si="113"/>
        <v>0</v>
      </c>
      <c r="BG80" s="652">
        <f t="shared" si="113"/>
        <v>0</v>
      </c>
      <c r="BH80" s="652">
        <f t="shared" si="113"/>
        <v>0</v>
      </c>
      <c r="BI80" s="652">
        <f t="shared" si="113"/>
        <v>0</v>
      </c>
      <c r="BJ80" s="652">
        <f t="shared" si="113"/>
        <v>0</v>
      </c>
      <c r="BK80" s="652">
        <f t="shared" si="113"/>
        <v>0</v>
      </c>
      <c r="BL80" s="652">
        <f t="shared" si="113"/>
        <v>0</v>
      </c>
      <c r="BM80" s="652">
        <f t="shared" si="113"/>
        <v>0</v>
      </c>
      <c r="BN80" s="652">
        <f t="shared" si="113"/>
        <v>0</v>
      </c>
      <c r="BO80" s="652">
        <f t="shared" si="113"/>
        <v>0</v>
      </c>
      <c r="BP80" s="652">
        <f t="shared" si="113"/>
        <v>0</v>
      </c>
      <c r="BQ80" s="652">
        <f t="shared" si="95"/>
        <v>0</v>
      </c>
    </row>
    <row r="81" spans="1:69" s="1302" customFormat="1" ht="12.75" x14ac:dyDescent="0.2">
      <c r="A81" s="1297"/>
      <c r="B81" s="1298" t="s">
        <v>956</v>
      </c>
      <c r="C81" s="1299">
        <f>SUM(C61:C80)</f>
        <v>0</v>
      </c>
      <c r="D81" s="1300"/>
      <c r="E81" s="1300"/>
      <c r="F81" s="1301"/>
      <c r="G81" s="1300"/>
      <c r="H81" s="1300"/>
      <c r="I81" s="1300"/>
      <c r="J81" s="1300"/>
      <c r="K81" s="1300"/>
      <c r="L81" s="1300"/>
      <c r="M81" s="1300"/>
      <c r="N81" s="1300"/>
      <c r="O81" s="1300"/>
      <c r="P81" s="1300"/>
      <c r="Q81" s="1300"/>
      <c r="R81" s="1300"/>
      <c r="S81" s="1300"/>
      <c r="T81" s="1300"/>
      <c r="U81" s="1300"/>
      <c r="V81" s="1300"/>
      <c r="W81" s="1300"/>
      <c r="X81" s="1300"/>
      <c r="Y81" s="1300"/>
      <c r="Z81" s="1300"/>
      <c r="AA81" s="1300"/>
      <c r="AB81" s="1300"/>
      <c r="AC81" s="1300"/>
      <c r="AD81" s="1300"/>
      <c r="AE81" s="1300"/>
      <c r="AF81" s="1300"/>
      <c r="AG81" s="1300"/>
      <c r="AH81" s="1300"/>
      <c r="AI81" s="1300"/>
      <c r="AJ81" s="1300"/>
      <c r="AK81" s="1300"/>
      <c r="AL81" s="1300"/>
      <c r="AM81" s="1300"/>
      <c r="AN81" s="1300"/>
      <c r="AO81" s="1300"/>
      <c r="AP81" s="1300"/>
      <c r="AQ81" s="1300"/>
      <c r="AR81" s="1300"/>
      <c r="AS81" s="1300"/>
      <c r="AT81" s="1300"/>
      <c r="AU81" s="1300"/>
      <c r="AV81" s="1300"/>
      <c r="AW81" s="1300">
        <f>SUM(AW61:AW80)</f>
        <v>0</v>
      </c>
      <c r="AX81" s="1300">
        <f>SUM(AX61:AX80)</f>
        <v>0</v>
      </c>
      <c r="AY81" s="1300">
        <f t="shared" ref="AY81:BQ81" si="114">SUM(AY61:AY80)</f>
        <v>0</v>
      </c>
      <c r="AZ81" s="1300">
        <f t="shared" si="114"/>
        <v>0</v>
      </c>
      <c r="BA81" s="1300">
        <f t="shared" si="114"/>
        <v>0</v>
      </c>
      <c r="BB81" s="1300">
        <f t="shared" si="114"/>
        <v>0</v>
      </c>
      <c r="BC81" s="1300">
        <f t="shared" si="114"/>
        <v>0</v>
      </c>
      <c r="BD81" s="1300">
        <f t="shared" si="114"/>
        <v>0</v>
      </c>
      <c r="BE81" s="1300">
        <f t="shared" si="114"/>
        <v>0</v>
      </c>
      <c r="BF81" s="1300">
        <f t="shared" si="114"/>
        <v>0</v>
      </c>
      <c r="BG81" s="1300">
        <f t="shared" si="114"/>
        <v>0</v>
      </c>
      <c r="BH81" s="1300">
        <f t="shared" si="114"/>
        <v>0</v>
      </c>
      <c r="BI81" s="1300">
        <f t="shared" si="114"/>
        <v>0</v>
      </c>
      <c r="BJ81" s="1300">
        <f t="shared" si="114"/>
        <v>0</v>
      </c>
      <c r="BK81" s="1300">
        <f t="shared" si="114"/>
        <v>0</v>
      </c>
      <c r="BL81" s="1300">
        <f t="shared" si="114"/>
        <v>0</v>
      </c>
      <c r="BM81" s="1300">
        <f t="shared" si="114"/>
        <v>0</v>
      </c>
      <c r="BN81" s="1300">
        <f t="shared" si="114"/>
        <v>0</v>
      </c>
      <c r="BO81" s="1300">
        <f t="shared" si="114"/>
        <v>0</v>
      </c>
      <c r="BP81" s="1300">
        <f t="shared" si="114"/>
        <v>0</v>
      </c>
      <c r="BQ81" s="1300">
        <f t="shared" si="114"/>
        <v>0</v>
      </c>
    </row>
    <row r="82" spans="1:69" s="360" customFormat="1" ht="12.75" x14ac:dyDescent="0.2">
      <c r="C82" s="1307"/>
      <c r="D82" s="652"/>
      <c r="E82" s="652"/>
      <c r="F82" s="652"/>
      <c r="AV82" s="470"/>
      <c r="BQ82" s="470"/>
    </row>
    <row r="83" spans="1:69" s="1226" customFormat="1" ht="13.5" thickBot="1" x14ac:dyDescent="0.25">
      <c r="A83" s="1223"/>
      <c r="B83" s="1224" t="s">
        <v>830</v>
      </c>
      <c r="C83" s="1225">
        <f t="shared" ref="C83:AH83" si="115">C59+C81</f>
        <v>-812914</v>
      </c>
      <c r="D83" s="1225">
        <f t="shared" si="115"/>
        <v>-463721.07344543602</v>
      </c>
      <c r="E83" s="1225">
        <f t="shared" si="115"/>
        <v>-349192.92655456392</v>
      </c>
      <c r="F83" s="1225">
        <f t="shared" si="115"/>
        <v>-812914</v>
      </c>
      <c r="G83" s="1225">
        <f t="shared" si="115"/>
        <v>-201471.0217309412</v>
      </c>
      <c r="H83" s="1225">
        <f t="shared" si="115"/>
        <v>-69509.978546380473</v>
      </c>
      <c r="I83" s="1225">
        <f t="shared" si="115"/>
        <v>-137700.18747323257</v>
      </c>
      <c r="J83" s="1225">
        <f t="shared" si="115"/>
        <v>0</v>
      </c>
      <c r="K83" s="1225">
        <f t="shared" si="115"/>
        <v>-25784.204195081715</v>
      </c>
      <c r="L83" s="1225">
        <f t="shared" si="115"/>
        <v>-28355.869280794363</v>
      </c>
      <c r="M83" s="1225">
        <f t="shared" si="115"/>
        <v>0</v>
      </c>
      <c r="N83" s="1225">
        <f t="shared" si="115"/>
        <v>-78.582884228714519</v>
      </c>
      <c r="O83" s="1225">
        <f t="shared" si="115"/>
        <v>-821.22933477703452</v>
      </c>
      <c r="P83" s="1225">
        <f t="shared" si="115"/>
        <v>0</v>
      </c>
      <c r="Q83" s="1225">
        <f t="shared" si="115"/>
        <v>0</v>
      </c>
      <c r="R83" s="1225">
        <f t="shared" si="115"/>
        <v>0</v>
      </c>
      <c r="S83" s="1225">
        <f t="shared" si="115"/>
        <v>0</v>
      </c>
      <c r="T83" s="1225">
        <f t="shared" si="115"/>
        <v>0</v>
      </c>
      <c r="U83" s="1225">
        <f t="shared" si="115"/>
        <v>0</v>
      </c>
      <c r="V83" s="1225">
        <f t="shared" si="115"/>
        <v>0</v>
      </c>
      <c r="W83" s="1225">
        <f t="shared" si="115"/>
        <v>0</v>
      </c>
      <c r="X83" s="1225">
        <f t="shared" si="115"/>
        <v>0</v>
      </c>
      <c r="Y83" s="1225">
        <f t="shared" si="115"/>
        <v>0</v>
      </c>
      <c r="Z83" s="1225">
        <f t="shared" si="115"/>
        <v>0</v>
      </c>
      <c r="AA83" s="1225">
        <f t="shared" si="115"/>
        <v>-463721.07344543608</v>
      </c>
      <c r="AB83" s="1225">
        <f t="shared" si="115"/>
        <v>-265641.75500663312</v>
      </c>
      <c r="AC83" s="1225">
        <f t="shared" si="115"/>
        <v>-24889.887643812654</v>
      </c>
      <c r="AD83" s="1225">
        <f t="shared" si="115"/>
        <v>-2994.9700780593266</v>
      </c>
      <c r="AE83" s="1225">
        <f t="shared" si="115"/>
        <v>0</v>
      </c>
      <c r="AF83" s="1225">
        <f t="shared" si="115"/>
        <v>-23.414511347343542</v>
      </c>
      <c r="AG83" s="1225">
        <f t="shared" si="115"/>
        <v>-5.8536278368358854</v>
      </c>
      <c r="AH83" s="1225">
        <f t="shared" si="115"/>
        <v>-50685.755960890499</v>
      </c>
      <c r="AI83" s="1225">
        <f t="shared" ref="AI83:BQ83" si="116">AI59+AI81</f>
        <v>-3125.2821674651896</v>
      </c>
      <c r="AJ83" s="1225">
        <f t="shared" si="116"/>
        <v>-1826.0075585189868</v>
      </c>
      <c r="AK83" s="1225">
        <f t="shared" si="116"/>
        <v>0</v>
      </c>
      <c r="AL83" s="1225">
        <f t="shared" si="116"/>
        <v>0</v>
      </c>
      <c r="AM83" s="1225">
        <f t="shared" si="116"/>
        <v>0</v>
      </c>
      <c r="AN83" s="1225">
        <f t="shared" si="116"/>
        <v>0</v>
      </c>
      <c r="AO83" s="1225">
        <f t="shared" si="116"/>
        <v>0</v>
      </c>
      <c r="AP83" s="1225">
        <f t="shared" si="116"/>
        <v>0</v>
      </c>
      <c r="AQ83" s="1225">
        <f t="shared" si="116"/>
        <v>0</v>
      </c>
      <c r="AR83" s="1225">
        <f t="shared" si="116"/>
        <v>0</v>
      </c>
      <c r="AS83" s="1225">
        <f t="shared" si="116"/>
        <v>0</v>
      </c>
      <c r="AT83" s="1225">
        <f t="shared" si="116"/>
        <v>0</v>
      </c>
      <c r="AU83" s="1225">
        <f t="shared" si="116"/>
        <v>0</v>
      </c>
      <c r="AV83" s="1225">
        <f t="shared" si="116"/>
        <v>-349192.92655456392</v>
      </c>
      <c r="AW83" s="1225">
        <f t="shared" si="116"/>
        <v>0</v>
      </c>
      <c r="AX83" s="1225">
        <f t="shared" si="116"/>
        <v>0</v>
      </c>
      <c r="AY83" s="1225">
        <f t="shared" si="116"/>
        <v>0</v>
      </c>
      <c r="AZ83" s="1225">
        <f t="shared" si="116"/>
        <v>0</v>
      </c>
      <c r="BA83" s="1225">
        <f t="shared" si="116"/>
        <v>0</v>
      </c>
      <c r="BB83" s="1225">
        <f t="shared" si="116"/>
        <v>0</v>
      </c>
      <c r="BC83" s="1225">
        <f t="shared" si="116"/>
        <v>0</v>
      </c>
      <c r="BD83" s="1225">
        <f t="shared" si="116"/>
        <v>0</v>
      </c>
      <c r="BE83" s="1225">
        <f t="shared" si="116"/>
        <v>0</v>
      </c>
      <c r="BF83" s="1225">
        <f t="shared" si="116"/>
        <v>0</v>
      </c>
      <c r="BG83" s="1225">
        <f t="shared" si="116"/>
        <v>0</v>
      </c>
      <c r="BH83" s="1225">
        <f t="shared" si="116"/>
        <v>0</v>
      </c>
      <c r="BI83" s="1225">
        <f t="shared" si="116"/>
        <v>0</v>
      </c>
      <c r="BJ83" s="1225">
        <f t="shared" si="116"/>
        <v>0</v>
      </c>
      <c r="BK83" s="1225">
        <f t="shared" si="116"/>
        <v>0</v>
      </c>
      <c r="BL83" s="1225">
        <f t="shared" si="116"/>
        <v>0</v>
      </c>
      <c r="BM83" s="1225">
        <f t="shared" si="116"/>
        <v>0</v>
      </c>
      <c r="BN83" s="1225">
        <f t="shared" si="116"/>
        <v>0</v>
      </c>
      <c r="BO83" s="1225">
        <f t="shared" si="116"/>
        <v>0</v>
      </c>
      <c r="BP83" s="1225">
        <f t="shared" si="116"/>
        <v>0</v>
      </c>
      <c r="BQ83" s="1225">
        <f t="shared" si="116"/>
        <v>0</v>
      </c>
    </row>
    <row r="84" spans="1:69" s="360" customFormat="1" ht="13.5" thickTop="1" x14ac:dyDescent="0.2">
      <c r="A84" s="605"/>
      <c r="B84" s="605"/>
      <c r="C84" s="1307"/>
      <c r="D84" s="1307"/>
      <c r="E84" s="1307"/>
      <c r="F84" s="1307"/>
      <c r="G84" s="1307"/>
      <c r="H84" s="1307"/>
      <c r="I84" s="1307"/>
      <c r="J84" s="1307"/>
      <c r="K84" s="1307"/>
      <c r="L84" s="1307"/>
      <c r="M84" s="1307"/>
      <c r="N84" s="1307"/>
      <c r="O84" s="1307"/>
      <c r="P84" s="1307"/>
      <c r="Q84" s="1307"/>
      <c r="R84" s="1307"/>
      <c r="S84" s="1307"/>
      <c r="T84" s="1307"/>
      <c r="U84" s="1307"/>
      <c r="V84" s="1307"/>
      <c r="W84" s="1307"/>
      <c r="X84" s="1307"/>
      <c r="Y84" s="1307"/>
      <c r="Z84" s="1307"/>
      <c r="AA84" s="1307"/>
      <c r="AB84" s="1307"/>
      <c r="AC84" s="1307"/>
      <c r="AD84" s="1307"/>
      <c r="AE84" s="1307"/>
      <c r="AF84" s="1307"/>
      <c r="AG84" s="1307"/>
      <c r="AH84" s="1307"/>
      <c r="AI84" s="1307"/>
      <c r="AJ84" s="1307"/>
      <c r="AK84" s="1307"/>
      <c r="AL84" s="1307"/>
      <c r="AM84" s="1307"/>
      <c r="AN84" s="1307"/>
      <c r="AO84" s="1307"/>
      <c r="AP84" s="1307"/>
      <c r="AQ84" s="1307"/>
      <c r="AR84" s="1307"/>
      <c r="AS84" s="1307"/>
      <c r="AT84" s="1307"/>
      <c r="AU84" s="1307"/>
      <c r="AV84" s="1307"/>
      <c r="AW84" s="1307"/>
      <c r="AX84" s="1307"/>
      <c r="AY84" s="1307"/>
      <c r="AZ84" s="1307"/>
      <c r="BA84" s="1307"/>
      <c r="BB84" s="1307"/>
      <c r="BC84" s="1307"/>
      <c r="BD84" s="1307"/>
      <c r="BE84" s="1307"/>
      <c r="BF84" s="1307"/>
      <c r="BG84" s="1307"/>
      <c r="BH84" s="1307"/>
      <c r="BI84" s="1307"/>
      <c r="BJ84" s="1307"/>
      <c r="BK84" s="1307"/>
      <c r="BL84" s="1307"/>
      <c r="BM84" s="1307"/>
      <c r="BN84" s="1307"/>
      <c r="BO84" s="1307"/>
      <c r="BP84" s="1307"/>
      <c r="BQ84" s="1307"/>
    </row>
    <row r="85" spans="1:69" s="360" customFormat="1" ht="15.75" x14ac:dyDescent="0.35">
      <c r="A85" s="1764" t="s">
        <v>381</v>
      </c>
      <c r="B85" s="1331"/>
      <c r="C85" s="1332"/>
      <c r="AV85" s="470"/>
    </row>
    <row r="86" spans="1:69" s="1272" customFormat="1" ht="25.5" x14ac:dyDescent="0.2">
      <c r="C86" s="1273"/>
      <c r="D86" s="1274"/>
      <c r="E86" s="1275"/>
      <c r="F86" s="1276"/>
      <c r="G86" s="1277" t="s">
        <v>1214</v>
      </c>
      <c r="H86" s="1277"/>
      <c r="I86" s="1277"/>
      <c r="J86" s="1277"/>
      <c r="K86" s="1277"/>
      <c r="L86" s="1277"/>
      <c r="M86" s="1277"/>
      <c r="N86" s="1277"/>
      <c r="O86" s="1277"/>
      <c r="P86" s="1277"/>
      <c r="Q86" s="1277"/>
      <c r="R86" s="1277"/>
      <c r="S86" s="1277"/>
      <c r="T86" s="1277"/>
      <c r="U86" s="1277"/>
      <c r="V86" s="1277"/>
      <c r="W86" s="1277"/>
      <c r="X86" s="1277"/>
      <c r="Y86" s="1277"/>
      <c r="Z86" s="1277"/>
      <c r="AA86" s="1278"/>
      <c r="AB86" s="1277" t="s">
        <v>1215</v>
      </c>
      <c r="AC86" s="1277"/>
      <c r="AD86" s="1277"/>
      <c r="AE86" s="1277"/>
      <c r="AF86" s="1277"/>
      <c r="AG86" s="1277"/>
      <c r="AH86" s="1277"/>
      <c r="AI86" s="1277"/>
      <c r="AJ86" s="1277"/>
      <c r="AK86" s="1277"/>
      <c r="AL86" s="1277"/>
      <c r="AM86" s="1277"/>
      <c r="AN86" s="1277"/>
      <c r="AO86" s="1277"/>
      <c r="AP86" s="1277"/>
      <c r="AQ86" s="1277"/>
      <c r="AR86" s="1277"/>
      <c r="AS86" s="1277"/>
      <c r="AT86" s="1277"/>
      <c r="AU86" s="1277"/>
      <c r="AV86" s="1278"/>
      <c r="AW86" s="1279" t="s">
        <v>1216</v>
      </c>
      <c r="AX86" s="1277"/>
      <c r="AY86" s="1277"/>
      <c r="AZ86" s="1277"/>
      <c r="BA86" s="1277"/>
      <c r="BB86" s="1277"/>
      <c r="BC86" s="1277"/>
      <c r="BD86" s="1277"/>
      <c r="BE86" s="1277"/>
      <c r="BF86" s="1277"/>
      <c r="BG86" s="1277"/>
      <c r="BH86" s="1277"/>
      <c r="BI86" s="1277"/>
      <c r="BJ86" s="1277"/>
      <c r="BK86" s="1277"/>
      <c r="BL86" s="1277"/>
      <c r="BM86" s="1277"/>
      <c r="BN86" s="1277"/>
      <c r="BO86" s="1277"/>
      <c r="BP86" s="1277"/>
      <c r="BQ86" s="1278"/>
    </row>
    <row r="87" spans="1:69" s="1090" customFormat="1" ht="12.75" x14ac:dyDescent="0.2">
      <c r="A87" s="1280"/>
      <c r="B87" s="1280"/>
      <c r="C87" s="1281"/>
      <c r="D87" s="1282"/>
      <c r="E87" s="1283"/>
      <c r="F87" s="1284"/>
      <c r="G87" s="1285">
        <v>1</v>
      </c>
      <c r="H87" s="1285">
        <v>2</v>
      </c>
      <c r="I87" s="1285">
        <v>3</v>
      </c>
      <c r="J87" s="1285">
        <v>4</v>
      </c>
      <c r="K87" s="1285">
        <v>5</v>
      </c>
      <c r="L87" s="1285">
        <v>6</v>
      </c>
      <c r="M87" s="1285">
        <v>7</v>
      </c>
      <c r="N87" s="1285">
        <v>8</v>
      </c>
      <c r="O87" s="1285">
        <v>9</v>
      </c>
      <c r="P87" s="1285">
        <v>10</v>
      </c>
      <c r="Q87" s="1285">
        <v>11</v>
      </c>
      <c r="R87" s="1285">
        <v>12</v>
      </c>
      <c r="S87" s="1285">
        <v>13</v>
      </c>
      <c r="T87" s="1285">
        <v>14</v>
      </c>
      <c r="U87" s="1285">
        <v>15</v>
      </c>
      <c r="V87" s="1285">
        <v>16</v>
      </c>
      <c r="W87" s="1285">
        <v>17</v>
      </c>
      <c r="X87" s="1285">
        <v>18</v>
      </c>
      <c r="Y87" s="1285">
        <v>19</v>
      </c>
      <c r="Z87" s="1285">
        <v>20</v>
      </c>
      <c r="AA87" s="1286" t="s">
        <v>753</v>
      </c>
      <c r="AB87" s="1285">
        <v>1</v>
      </c>
      <c r="AC87" s="1285">
        <v>2</v>
      </c>
      <c r="AD87" s="1285">
        <v>3</v>
      </c>
      <c r="AE87" s="1285">
        <v>4</v>
      </c>
      <c r="AF87" s="1285">
        <v>5</v>
      </c>
      <c r="AG87" s="1285">
        <v>6</v>
      </c>
      <c r="AH87" s="1285">
        <v>7</v>
      </c>
      <c r="AI87" s="1285">
        <v>8</v>
      </c>
      <c r="AJ87" s="1285">
        <v>9</v>
      </c>
      <c r="AK87" s="1285">
        <v>10</v>
      </c>
      <c r="AL87" s="1285">
        <v>11</v>
      </c>
      <c r="AM87" s="1285">
        <v>12</v>
      </c>
      <c r="AN87" s="1285">
        <v>13</v>
      </c>
      <c r="AO87" s="1285">
        <v>14</v>
      </c>
      <c r="AP87" s="1285">
        <v>15</v>
      </c>
      <c r="AQ87" s="1285">
        <v>16</v>
      </c>
      <c r="AR87" s="1285">
        <v>17</v>
      </c>
      <c r="AS87" s="1285">
        <v>18</v>
      </c>
      <c r="AT87" s="1285">
        <v>19</v>
      </c>
      <c r="AU87" s="1285">
        <v>20</v>
      </c>
      <c r="AV87" s="1286" t="s">
        <v>753</v>
      </c>
      <c r="AW87" s="1287">
        <v>1</v>
      </c>
      <c r="AX87" s="1285">
        <v>2</v>
      </c>
      <c r="AY87" s="1285">
        <v>3</v>
      </c>
      <c r="AZ87" s="1285">
        <v>4</v>
      </c>
      <c r="BA87" s="1285">
        <v>5</v>
      </c>
      <c r="BB87" s="1285">
        <v>6</v>
      </c>
      <c r="BC87" s="1285">
        <v>7</v>
      </c>
      <c r="BD87" s="1285">
        <v>8</v>
      </c>
      <c r="BE87" s="1285">
        <v>9</v>
      </c>
      <c r="BF87" s="1285">
        <v>10</v>
      </c>
      <c r="BG87" s="1285">
        <v>11</v>
      </c>
      <c r="BH87" s="1285">
        <v>12</v>
      </c>
      <c r="BI87" s="1285">
        <v>13</v>
      </c>
      <c r="BJ87" s="1285">
        <v>14</v>
      </c>
      <c r="BK87" s="1285">
        <v>15</v>
      </c>
      <c r="BL87" s="1285">
        <v>16</v>
      </c>
      <c r="BM87" s="1285">
        <v>17</v>
      </c>
      <c r="BN87" s="1285">
        <v>18</v>
      </c>
      <c r="BO87" s="1285">
        <v>19</v>
      </c>
      <c r="BP87" s="1285">
        <v>20</v>
      </c>
      <c r="BQ87" s="1286" t="s">
        <v>753</v>
      </c>
    </row>
    <row r="88" spans="1:69" s="456" customFormat="1" ht="38.25" x14ac:dyDescent="0.2">
      <c r="A88" s="88" t="s">
        <v>1265</v>
      </c>
      <c r="B88" s="88" t="s">
        <v>682</v>
      </c>
      <c r="C88" s="1330" t="s">
        <v>829</v>
      </c>
      <c r="D88" s="1289" t="s">
        <v>311</v>
      </c>
      <c r="E88" s="1290" t="s">
        <v>312</v>
      </c>
      <c r="F88" s="1291" t="s">
        <v>809</v>
      </c>
      <c r="G88" s="866" t="str">
        <f>IF('I2 LDC class'!$D$20="",'I2 LDC class'!$C$20,'I2 LDC class'!$D$20)</f>
        <v>Residential</v>
      </c>
      <c r="H88" s="866" t="str">
        <f>IF('I2 LDC class'!$D$21="",'I2 LDC class'!$C$21,'I2 LDC class'!$D$21)</f>
        <v>GS &lt;50</v>
      </c>
      <c r="I88" s="866" t="str">
        <f>IF('I2 LDC class'!$D$22="",'I2 LDC class'!$C$22,'I2 LDC class'!$D$22)</f>
        <v>GS&gt;50-Regular</v>
      </c>
      <c r="J88" s="866" t="str">
        <f>IF('I2 LDC class'!$D$23="",'I2 LDC class'!$C$23,'I2 LDC class'!$D$23)</f>
        <v>GS&gt; 50-TOU</v>
      </c>
      <c r="K88" s="866" t="str">
        <f>IF('I2 LDC class'!$D$24="",'I2 LDC class'!$C$24,'I2 LDC class'!$D$24)</f>
        <v>GS &gt;50-Intermediate</v>
      </c>
      <c r="L88" s="866" t="str">
        <f>IF('I2 LDC class'!$D$25="",'I2 LDC class'!$C$25,'I2 LDC class'!$D$25)</f>
        <v>Large Use &gt;5MW</v>
      </c>
      <c r="M88" s="866" t="str">
        <f>IF('I2 LDC class'!$D$26="",'I2 LDC class'!$C$26,'I2 LDC class'!$D$26)</f>
        <v>Street Light</v>
      </c>
      <c r="N88" s="866" t="str">
        <f>IF('I2 LDC class'!$D$27="",'I2 LDC class'!$C$27,'I2 LDC class'!$D$27)</f>
        <v>Sentinel</v>
      </c>
      <c r="O88" s="866" t="str">
        <f>IF('I2 LDC class'!$D$28="",'I2 LDC class'!$C$28,'I2 LDC class'!$D$28)</f>
        <v>Unmetered Scattered Load</v>
      </c>
      <c r="P88" s="866" t="str">
        <f>IF('I2 LDC class'!$D$29="",'I2 LDC class'!$C$29,'I2 LDC class'!$D$29)</f>
        <v>Embedded Distributor</v>
      </c>
      <c r="Q88" s="866" t="str">
        <f>IF('I2 LDC class'!$D$30="",'I2 LDC class'!$C$30,'I2 LDC class'!$D$30)</f>
        <v>Back-up/Standby Power</v>
      </c>
      <c r="R88" s="866" t="str">
        <f>IF('I2 LDC class'!$D$31="",'I2 LDC class'!$C$31,'I2 LDC class'!$D$31)</f>
        <v>Rate Class 1</v>
      </c>
      <c r="S88" s="866" t="str">
        <f>IF('I2 LDC class'!$D$32="",'I2 LDC class'!$C$32,'I2 LDC class'!$D$32)</f>
        <v>Rate class 2</v>
      </c>
      <c r="T88" s="866" t="str">
        <f>IF('I2 LDC class'!$D$33="",'I2 LDC class'!$C$33,'I2 LDC class'!$D$33)</f>
        <v>Rate class 3</v>
      </c>
      <c r="U88" s="866" t="str">
        <f>IF('I2 LDC class'!$D$34="",'I2 LDC class'!$C$34,'I2 LDC class'!$D$34)</f>
        <v>Rate class 4</v>
      </c>
      <c r="V88" s="866" t="str">
        <f>IF('I2 LDC class'!$D$35="",'I2 LDC class'!$C$35,'I2 LDC class'!$D$35)</f>
        <v>Rate class 5</v>
      </c>
      <c r="W88" s="866" t="str">
        <f>IF('I2 LDC class'!$D$36="",'I2 LDC class'!$C$36,'I2 LDC class'!$D$36)</f>
        <v>Rate class 6</v>
      </c>
      <c r="X88" s="866" t="str">
        <f>IF('I2 LDC class'!$D$37="",'I2 LDC class'!$C$37,'I2 LDC class'!$D$37)</f>
        <v>Rate class 7</v>
      </c>
      <c r="Y88" s="866" t="str">
        <f>IF('I2 LDC class'!$D$38="",'I2 LDC class'!$C$38,'I2 LDC class'!$D$38)</f>
        <v>Rate class 8</v>
      </c>
      <c r="Z88" s="866" t="str">
        <f>IF('I2 LDC class'!$D$39="",'I2 LDC class'!$C$39,'I2 LDC class'!$D$39)</f>
        <v>Rate class 9</v>
      </c>
      <c r="AA88" s="1293" t="s">
        <v>753</v>
      </c>
      <c r="AB88" s="866" t="str">
        <f>IF('I2 LDC class'!$D$20="",'I2 LDC class'!$C$20,'I2 LDC class'!$D$20)</f>
        <v>Residential</v>
      </c>
      <c r="AC88" s="866" t="str">
        <f>IF('I2 LDC class'!$D$21="",'I2 LDC class'!$C$21,'I2 LDC class'!$D$21)</f>
        <v>GS &lt;50</v>
      </c>
      <c r="AD88" s="866" t="str">
        <f>IF('I2 LDC class'!$D$22="",'I2 LDC class'!$C$22,'I2 LDC class'!$D$22)</f>
        <v>GS&gt;50-Regular</v>
      </c>
      <c r="AE88" s="866" t="str">
        <f>IF('I2 LDC class'!$D$23="",'I2 LDC class'!$C$23,'I2 LDC class'!$D$23)</f>
        <v>GS&gt; 50-TOU</v>
      </c>
      <c r="AF88" s="866" t="str">
        <f>IF('I2 LDC class'!$D$24="",'I2 LDC class'!$C$24,'I2 LDC class'!$D$24)</f>
        <v>GS &gt;50-Intermediate</v>
      </c>
      <c r="AG88" s="866" t="str">
        <f>IF('I2 LDC class'!$D$25="",'I2 LDC class'!$C$25,'I2 LDC class'!$D$25)</f>
        <v>Large Use &gt;5MW</v>
      </c>
      <c r="AH88" s="866" t="str">
        <f>IF('I2 LDC class'!$D$26="",'I2 LDC class'!$C$26,'I2 LDC class'!$D$26)</f>
        <v>Street Light</v>
      </c>
      <c r="AI88" s="866" t="str">
        <f>IF('I2 LDC class'!$D$27="",'I2 LDC class'!$C$27,'I2 LDC class'!$D$27)</f>
        <v>Sentinel</v>
      </c>
      <c r="AJ88" s="866" t="str">
        <f>IF('I2 LDC class'!$D$28="",'I2 LDC class'!$C$28,'I2 LDC class'!$D$28)</f>
        <v>Unmetered Scattered Load</v>
      </c>
      <c r="AK88" s="866" t="str">
        <f>IF('I2 LDC class'!$D$29="",'I2 LDC class'!$C$29,'I2 LDC class'!$D$29)</f>
        <v>Embedded Distributor</v>
      </c>
      <c r="AL88" s="866" t="str">
        <f>IF('I2 LDC class'!$D$30="",'I2 LDC class'!$C$30,'I2 LDC class'!$D$30)</f>
        <v>Back-up/Standby Power</v>
      </c>
      <c r="AM88" s="866" t="str">
        <f>IF('I2 LDC class'!$D$31="",'I2 LDC class'!$C$31,'I2 LDC class'!$D$31)</f>
        <v>Rate Class 1</v>
      </c>
      <c r="AN88" s="866" t="str">
        <f>IF('I2 LDC class'!$D$32="",'I2 LDC class'!$C$32,'I2 LDC class'!$D$32)</f>
        <v>Rate class 2</v>
      </c>
      <c r="AO88" s="866" t="str">
        <f>IF('I2 LDC class'!$D$33="",'I2 LDC class'!$C$33,'I2 LDC class'!$D$33)</f>
        <v>Rate class 3</v>
      </c>
      <c r="AP88" s="866" t="str">
        <f>IF('I2 LDC class'!$D$34="",'I2 LDC class'!$C$34,'I2 LDC class'!$D$34)</f>
        <v>Rate class 4</v>
      </c>
      <c r="AQ88" s="866" t="str">
        <f>IF('I2 LDC class'!$D$35="",'I2 LDC class'!$C$35,'I2 LDC class'!$D$35)</f>
        <v>Rate class 5</v>
      </c>
      <c r="AR88" s="866" t="str">
        <f>IF('I2 LDC class'!$D$36="",'I2 LDC class'!$C$36,'I2 LDC class'!$D$36)</f>
        <v>Rate class 6</v>
      </c>
      <c r="AS88" s="866" t="str">
        <f>IF('I2 LDC class'!$D$37="",'I2 LDC class'!$C$37,'I2 LDC class'!$D$37)</f>
        <v>Rate class 7</v>
      </c>
      <c r="AT88" s="866" t="str">
        <f>IF('I2 LDC class'!$D$38="",'I2 LDC class'!$C$38,'I2 LDC class'!$D$38)</f>
        <v>Rate class 8</v>
      </c>
      <c r="AU88" s="866" t="str">
        <f>IF('I2 LDC class'!$D$39="",'I2 LDC class'!$C$39,'I2 LDC class'!$D$39)</f>
        <v>Rate class 9</v>
      </c>
      <c r="AV88" s="1293" t="s">
        <v>753</v>
      </c>
      <c r="AW88" s="866" t="str">
        <f>IF('I2 LDC class'!$D$20="",'I2 LDC class'!$C$20,'I2 LDC class'!$D$20)</f>
        <v>Residential</v>
      </c>
      <c r="AX88" s="866" t="str">
        <f>IF('I2 LDC class'!$D$21="",'I2 LDC class'!$C$21,'I2 LDC class'!$D$21)</f>
        <v>GS &lt;50</v>
      </c>
      <c r="AY88" s="866" t="str">
        <f>IF('I2 LDC class'!$D$22="",'I2 LDC class'!$C$22,'I2 LDC class'!$D$22)</f>
        <v>GS&gt;50-Regular</v>
      </c>
      <c r="AZ88" s="866" t="str">
        <f>IF('I2 LDC class'!$D$23="",'I2 LDC class'!$C$23,'I2 LDC class'!$D$23)</f>
        <v>GS&gt; 50-TOU</v>
      </c>
      <c r="BA88" s="866" t="str">
        <f>IF('I2 LDC class'!$D$24="",'I2 LDC class'!$C$24,'I2 LDC class'!$D$24)</f>
        <v>GS &gt;50-Intermediate</v>
      </c>
      <c r="BB88" s="866" t="str">
        <f>IF('I2 LDC class'!$D$25="",'I2 LDC class'!$C$25,'I2 LDC class'!$D$25)</f>
        <v>Large Use &gt;5MW</v>
      </c>
      <c r="BC88" s="866" t="str">
        <f>IF('I2 LDC class'!$D$26="",'I2 LDC class'!$C$26,'I2 LDC class'!$D$26)</f>
        <v>Street Light</v>
      </c>
      <c r="BD88" s="866" t="str">
        <f>IF('I2 LDC class'!$D$27="",'I2 LDC class'!$C$27,'I2 LDC class'!$D$27)</f>
        <v>Sentinel</v>
      </c>
      <c r="BE88" s="866" t="str">
        <f>IF('I2 LDC class'!$D$28="",'I2 LDC class'!$C$28,'I2 LDC class'!$D$28)</f>
        <v>Unmetered Scattered Load</v>
      </c>
      <c r="BF88" s="866" t="str">
        <f>IF('I2 LDC class'!$D$29="",'I2 LDC class'!$C$29,'I2 LDC class'!$D$29)</f>
        <v>Embedded Distributor</v>
      </c>
      <c r="BG88" s="866" t="str">
        <f>IF('I2 LDC class'!$D$30="",'I2 LDC class'!$C$30,'I2 LDC class'!$D$30)</f>
        <v>Back-up/Standby Power</v>
      </c>
      <c r="BH88" s="866" t="str">
        <f>IF('I2 LDC class'!$D$31="",'I2 LDC class'!$C$31,'I2 LDC class'!$D$31)</f>
        <v>Rate Class 1</v>
      </c>
      <c r="BI88" s="866" t="str">
        <f>IF('I2 LDC class'!$D$32="",'I2 LDC class'!$C$32,'I2 LDC class'!$D$32)</f>
        <v>Rate class 2</v>
      </c>
      <c r="BJ88" s="866" t="str">
        <f>IF('I2 LDC class'!$D$33="",'I2 LDC class'!$C$33,'I2 LDC class'!$D$33)</f>
        <v>Rate class 3</v>
      </c>
      <c r="BK88" s="866" t="str">
        <f>IF('I2 LDC class'!$D$34="",'I2 LDC class'!$C$34,'I2 LDC class'!$D$34)</f>
        <v>Rate class 4</v>
      </c>
      <c r="BL88" s="866" t="str">
        <f>IF('I2 LDC class'!$D$35="",'I2 LDC class'!$C$35,'I2 LDC class'!$D$35)</f>
        <v>Rate class 5</v>
      </c>
      <c r="BM88" s="866" t="str">
        <f>IF('I2 LDC class'!$D$36="",'I2 LDC class'!$C$36,'I2 LDC class'!$D$36)</f>
        <v>Rate class 6</v>
      </c>
      <c r="BN88" s="866" t="str">
        <f>IF('I2 LDC class'!$D$37="",'I2 LDC class'!$C$37,'I2 LDC class'!$D$37)</f>
        <v>Rate class 7</v>
      </c>
      <c r="BO88" s="866" t="str">
        <f>IF('I2 LDC class'!$D$38="",'I2 LDC class'!$C$38,'I2 LDC class'!$D$38)</f>
        <v>Rate class 8</v>
      </c>
      <c r="BP88" s="866" t="str">
        <f>IF('I2 LDC class'!$D$39="",'I2 LDC class'!$C$39,'I2 LDC class'!$D$39)</f>
        <v>Rate class 9</v>
      </c>
      <c r="BQ88" s="1293" t="s">
        <v>753</v>
      </c>
    </row>
    <row r="89" spans="1:69" s="1335" customFormat="1" ht="12.75" x14ac:dyDescent="0.2">
      <c r="A89" s="224">
        <v>1565</v>
      </c>
      <c r="B89" s="224" t="s">
        <v>694</v>
      </c>
      <c r="C89" s="1333">
        <f>'I4 BO ASSETS'!H17</f>
        <v>0</v>
      </c>
      <c r="D89" s="1334">
        <f t="shared" ref="D89:E108" si="117">$C89*D597</f>
        <v>0</v>
      </c>
      <c r="E89" s="1334">
        <f t="shared" si="117"/>
        <v>0</v>
      </c>
      <c r="F89" s="1334">
        <f>D89+E89</f>
        <v>0</v>
      </c>
      <c r="G89" s="1334">
        <f t="shared" ref="G89:G103" si="118">$D89*G597</f>
        <v>0</v>
      </c>
      <c r="H89" s="1334">
        <f t="shared" ref="H89:Z89" si="119">$D89*H597</f>
        <v>0</v>
      </c>
      <c r="I89" s="1334">
        <f t="shared" si="119"/>
        <v>0</v>
      </c>
      <c r="J89" s="1334">
        <f t="shared" si="119"/>
        <v>0</v>
      </c>
      <c r="K89" s="1334">
        <f t="shared" si="119"/>
        <v>0</v>
      </c>
      <c r="L89" s="1334">
        <f t="shared" si="119"/>
        <v>0</v>
      </c>
      <c r="M89" s="1334">
        <f t="shared" si="119"/>
        <v>0</v>
      </c>
      <c r="N89" s="1334">
        <f t="shared" si="119"/>
        <v>0</v>
      </c>
      <c r="O89" s="1334">
        <f t="shared" si="119"/>
        <v>0</v>
      </c>
      <c r="P89" s="1334">
        <f t="shared" si="119"/>
        <v>0</v>
      </c>
      <c r="Q89" s="1334">
        <f t="shared" si="119"/>
        <v>0</v>
      </c>
      <c r="R89" s="1334">
        <f t="shared" si="119"/>
        <v>0</v>
      </c>
      <c r="S89" s="1334">
        <f t="shared" si="119"/>
        <v>0</v>
      </c>
      <c r="T89" s="1334">
        <f t="shared" si="119"/>
        <v>0</v>
      </c>
      <c r="U89" s="1334">
        <f t="shared" si="119"/>
        <v>0</v>
      </c>
      <c r="V89" s="1334">
        <f t="shared" si="119"/>
        <v>0</v>
      </c>
      <c r="W89" s="1334">
        <f t="shared" si="119"/>
        <v>0</v>
      </c>
      <c r="X89" s="1334">
        <f t="shared" si="119"/>
        <v>0</v>
      </c>
      <c r="Y89" s="1334">
        <f t="shared" si="119"/>
        <v>0</v>
      </c>
      <c r="Z89" s="1334">
        <f t="shared" si="119"/>
        <v>0</v>
      </c>
      <c r="AA89" s="1334">
        <f>SUM(G89:Z89)</f>
        <v>0</v>
      </c>
      <c r="AB89" s="1334">
        <f t="shared" ref="AB89:AB103" si="120">$E89*AB597</f>
        <v>0</v>
      </c>
      <c r="AC89" s="1334">
        <f t="shared" ref="AC89:AU89" si="121">$E89*AC597</f>
        <v>0</v>
      </c>
      <c r="AD89" s="1334">
        <f t="shared" si="121"/>
        <v>0</v>
      </c>
      <c r="AE89" s="1334">
        <f t="shared" si="121"/>
        <v>0</v>
      </c>
      <c r="AF89" s="1334">
        <f t="shared" si="121"/>
        <v>0</v>
      </c>
      <c r="AG89" s="1334">
        <f t="shared" si="121"/>
        <v>0</v>
      </c>
      <c r="AH89" s="1334">
        <f t="shared" si="121"/>
        <v>0</v>
      </c>
      <c r="AI89" s="1334">
        <f t="shared" si="121"/>
        <v>0</v>
      </c>
      <c r="AJ89" s="1334">
        <f t="shared" si="121"/>
        <v>0</v>
      </c>
      <c r="AK89" s="1334">
        <f t="shared" si="121"/>
        <v>0</v>
      </c>
      <c r="AL89" s="1334">
        <f t="shared" si="121"/>
        <v>0</v>
      </c>
      <c r="AM89" s="1334">
        <f t="shared" si="121"/>
        <v>0</v>
      </c>
      <c r="AN89" s="1334">
        <f t="shared" si="121"/>
        <v>0</v>
      </c>
      <c r="AO89" s="1334">
        <f t="shared" si="121"/>
        <v>0</v>
      </c>
      <c r="AP89" s="1334">
        <f t="shared" si="121"/>
        <v>0</v>
      </c>
      <c r="AQ89" s="1334">
        <f t="shared" si="121"/>
        <v>0</v>
      </c>
      <c r="AR89" s="1334">
        <f t="shared" si="121"/>
        <v>0</v>
      </c>
      <c r="AS89" s="1334">
        <f t="shared" si="121"/>
        <v>0</v>
      </c>
      <c r="AT89" s="1334">
        <f t="shared" si="121"/>
        <v>0</v>
      </c>
      <c r="AU89" s="1334">
        <f t="shared" si="121"/>
        <v>0</v>
      </c>
      <c r="AV89" s="1334">
        <f>SUM(AB89:AU89)</f>
        <v>0</v>
      </c>
      <c r="AW89" s="1334"/>
      <c r="AX89" s="1334"/>
      <c r="AY89" s="1334"/>
      <c r="AZ89" s="1334"/>
      <c r="BA89" s="1334"/>
      <c r="BB89" s="1334"/>
      <c r="BC89" s="1334"/>
      <c r="BD89" s="1334"/>
      <c r="BE89" s="1334"/>
      <c r="BF89" s="1334"/>
      <c r="BG89" s="1334"/>
      <c r="BH89" s="1334"/>
      <c r="BI89" s="1334"/>
      <c r="BJ89" s="1334"/>
      <c r="BK89" s="1334"/>
      <c r="BL89" s="1334"/>
      <c r="BM89" s="1334"/>
      <c r="BN89" s="1334"/>
      <c r="BO89" s="1334"/>
      <c r="BP89" s="1334"/>
      <c r="BQ89" s="1334"/>
    </row>
    <row r="90" spans="1:69" s="1335" customFormat="1" ht="12.75" x14ac:dyDescent="0.2">
      <c r="A90" s="1294">
        <v>1805</v>
      </c>
      <c r="B90" s="224" t="s">
        <v>285</v>
      </c>
      <c r="C90" s="1333">
        <f>'I4 BO ASSETS'!H18</f>
        <v>0</v>
      </c>
      <c r="D90" s="1334">
        <f t="shared" si="117"/>
        <v>0</v>
      </c>
      <c r="E90" s="1334">
        <f t="shared" si="117"/>
        <v>0</v>
      </c>
      <c r="F90" s="1334">
        <f t="shared" ref="F90:F128" si="122">D90+E90</f>
        <v>0</v>
      </c>
      <c r="G90" s="1334">
        <f t="shared" si="118"/>
        <v>0</v>
      </c>
      <c r="H90" s="1334">
        <f t="shared" ref="H90:Z90" si="123">$D90*H598</f>
        <v>0</v>
      </c>
      <c r="I90" s="1334">
        <f t="shared" si="123"/>
        <v>0</v>
      </c>
      <c r="J90" s="1334">
        <f t="shared" si="123"/>
        <v>0</v>
      </c>
      <c r="K90" s="1334">
        <f t="shared" si="123"/>
        <v>0</v>
      </c>
      <c r="L90" s="1334">
        <f t="shared" si="123"/>
        <v>0</v>
      </c>
      <c r="M90" s="1334">
        <f t="shared" si="123"/>
        <v>0</v>
      </c>
      <c r="N90" s="1334">
        <f t="shared" si="123"/>
        <v>0</v>
      </c>
      <c r="O90" s="1334">
        <f t="shared" si="123"/>
        <v>0</v>
      </c>
      <c r="P90" s="1334">
        <f t="shared" si="123"/>
        <v>0</v>
      </c>
      <c r="Q90" s="1334">
        <f t="shared" si="123"/>
        <v>0</v>
      </c>
      <c r="R90" s="1334">
        <f t="shared" si="123"/>
        <v>0</v>
      </c>
      <c r="S90" s="1334">
        <f t="shared" si="123"/>
        <v>0</v>
      </c>
      <c r="T90" s="1334">
        <f t="shared" si="123"/>
        <v>0</v>
      </c>
      <c r="U90" s="1334">
        <f t="shared" si="123"/>
        <v>0</v>
      </c>
      <c r="V90" s="1334">
        <f t="shared" si="123"/>
        <v>0</v>
      </c>
      <c r="W90" s="1334">
        <f t="shared" si="123"/>
        <v>0</v>
      </c>
      <c r="X90" s="1334">
        <f t="shared" si="123"/>
        <v>0</v>
      </c>
      <c r="Y90" s="1334">
        <f t="shared" si="123"/>
        <v>0</v>
      </c>
      <c r="Z90" s="1334">
        <f t="shared" si="123"/>
        <v>0</v>
      </c>
      <c r="AA90" s="1334">
        <f t="shared" ref="AA90:AA128" si="124">SUM(G90:Z90)</f>
        <v>0</v>
      </c>
      <c r="AB90" s="1334">
        <f t="shared" si="120"/>
        <v>0</v>
      </c>
      <c r="AC90" s="1334">
        <f t="shared" ref="AC90:AU90" si="125">$E90*AC598</f>
        <v>0</v>
      </c>
      <c r="AD90" s="1334">
        <f t="shared" si="125"/>
        <v>0</v>
      </c>
      <c r="AE90" s="1334">
        <f t="shared" si="125"/>
        <v>0</v>
      </c>
      <c r="AF90" s="1334">
        <f t="shared" si="125"/>
        <v>0</v>
      </c>
      <c r="AG90" s="1334">
        <f t="shared" si="125"/>
        <v>0</v>
      </c>
      <c r="AH90" s="1334">
        <f t="shared" si="125"/>
        <v>0</v>
      </c>
      <c r="AI90" s="1334">
        <f t="shared" si="125"/>
        <v>0</v>
      </c>
      <c r="AJ90" s="1334">
        <f t="shared" si="125"/>
        <v>0</v>
      </c>
      <c r="AK90" s="1334">
        <f t="shared" si="125"/>
        <v>0</v>
      </c>
      <c r="AL90" s="1334">
        <f t="shared" si="125"/>
        <v>0</v>
      </c>
      <c r="AM90" s="1334">
        <f t="shared" si="125"/>
        <v>0</v>
      </c>
      <c r="AN90" s="1334">
        <f t="shared" si="125"/>
        <v>0</v>
      </c>
      <c r="AO90" s="1334">
        <f t="shared" si="125"/>
        <v>0</v>
      </c>
      <c r="AP90" s="1334">
        <f t="shared" si="125"/>
        <v>0</v>
      </c>
      <c r="AQ90" s="1334">
        <f t="shared" si="125"/>
        <v>0</v>
      </c>
      <c r="AR90" s="1334">
        <f t="shared" si="125"/>
        <v>0</v>
      </c>
      <c r="AS90" s="1334">
        <f t="shared" si="125"/>
        <v>0</v>
      </c>
      <c r="AT90" s="1334">
        <f t="shared" si="125"/>
        <v>0</v>
      </c>
      <c r="AU90" s="1334">
        <f t="shared" si="125"/>
        <v>0</v>
      </c>
      <c r="AV90" s="1334">
        <f t="shared" ref="AV90:AV128" si="126">SUM(AB90:AU90)</f>
        <v>0</v>
      </c>
      <c r="AW90" s="1334"/>
      <c r="AX90" s="1334"/>
      <c r="AY90" s="1334"/>
      <c r="AZ90" s="1334"/>
      <c r="BA90" s="1334"/>
      <c r="BB90" s="1334"/>
      <c r="BC90" s="1334"/>
      <c r="BD90" s="1334"/>
      <c r="BE90" s="1334"/>
      <c r="BF90" s="1334"/>
      <c r="BG90" s="1334"/>
      <c r="BH90" s="1334"/>
      <c r="BI90" s="1334"/>
      <c r="BJ90" s="1334"/>
      <c r="BK90" s="1334"/>
      <c r="BL90" s="1334"/>
      <c r="BM90" s="1334"/>
      <c r="BN90" s="1334"/>
      <c r="BO90" s="1334"/>
      <c r="BP90" s="1334"/>
      <c r="BQ90" s="1334"/>
    </row>
    <row r="91" spans="1:69" s="1335" customFormat="1" ht="12.75" x14ac:dyDescent="0.2">
      <c r="A91" s="1294" t="s">
        <v>861</v>
      </c>
      <c r="B91" s="224" t="s">
        <v>343</v>
      </c>
      <c r="C91" s="1333">
        <f>'I4 BO ASSETS'!H19</f>
        <v>0</v>
      </c>
      <c r="D91" s="1334">
        <f t="shared" si="117"/>
        <v>0</v>
      </c>
      <c r="E91" s="1334">
        <f t="shared" si="117"/>
        <v>0</v>
      </c>
      <c r="F91" s="1334">
        <f t="shared" si="122"/>
        <v>0</v>
      </c>
      <c r="G91" s="1334">
        <f t="shared" si="118"/>
        <v>0</v>
      </c>
      <c r="H91" s="1334">
        <f t="shared" ref="H91:Z91" si="127">$D91*H599</f>
        <v>0</v>
      </c>
      <c r="I91" s="1334">
        <f t="shared" si="127"/>
        <v>0</v>
      </c>
      <c r="J91" s="1334">
        <f t="shared" si="127"/>
        <v>0</v>
      </c>
      <c r="K91" s="1334">
        <f t="shared" si="127"/>
        <v>0</v>
      </c>
      <c r="L91" s="1334">
        <f t="shared" si="127"/>
        <v>0</v>
      </c>
      <c r="M91" s="1334">
        <f t="shared" si="127"/>
        <v>0</v>
      </c>
      <c r="N91" s="1334">
        <f t="shared" si="127"/>
        <v>0</v>
      </c>
      <c r="O91" s="1334">
        <f t="shared" si="127"/>
        <v>0</v>
      </c>
      <c r="P91" s="1334">
        <f t="shared" si="127"/>
        <v>0</v>
      </c>
      <c r="Q91" s="1334">
        <f t="shared" si="127"/>
        <v>0</v>
      </c>
      <c r="R91" s="1334">
        <f t="shared" si="127"/>
        <v>0</v>
      </c>
      <c r="S91" s="1334">
        <f t="shared" si="127"/>
        <v>0</v>
      </c>
      <c r="T91" s="1334">
        <f t="shared" si="127"/>
        <v>0</v>
      </c>
      <c r="U91" s="1334">
        <f t="shared" si="127"/>
        <v>0</v>
      </c>
      <c r="V91" s="1334">
        <f t="shared" si="127"/>
        <v>0</v>
      </c>
      <c r="W91" s="1334">
        <f t="shared" si="127"/>
        <v>0</v>
      </c>
      <c r="X91" s="1334">
        <f t="shared" si="127"/>
        <v>0</v>
      </c>
      <c r="Y91" s="1334">
        <f t="shared" si="127"/>
        <v>0</v>
      </c>
      <c r="Z91" s="1334">
        <f t="shared" si="127"/>
        <v>0</v>
      </c>
      <c r="AA91" s="1334">
        <f t="shared" si="124"/>
        <v>0</v>
      </c>
      <c r="AB91" s="1334">
        <f t="shared" si="120"/>
        <v>0</v>
      </c>
      <c r="AC91" s="1334">
        <f t="shared" ref="AC91:AU91" si="128">$E91*AC599</f>
        <v>0</v>
      </c>
      <c r="AD91" s="1334">
        <f t="shared" si="128"/>
        <v>0</v>
      </c>
      <c r="AE91" s="1334">
        <f t="shared" si="128"/>
        <v>0</v>
      </c>
      <c r="AF91" s="1334">
        <f t="shared" si="128"/>
        <v>0</v>
      </c>
      <c r="AG91" s="1334">
        <f t="shared" si="128"/>
        <v>0</v>
      </c>
      <c r="AH91" s="1334">
        <f t="shared" si="128"/>
        <v>0</v>
      </c>
      <c r="AI91" s="1334">
        <f t="shared" si="128"/>
        <v>0</v>
      </c>
      <c r="AJ91" s="1334">
        <f t="shared" si="128"/>
        <v>0</v>
      </c>
      <c r="AK91" s="1334">
        <f t="shared" si="128"/>
        <v>0</v>
      </c>
      <c r="AL91" s="1334">
        <f t="shared" si="128"/>
        <v>0</v>
      </c>
      <c r="AM91" s="1334">
        <f t="shared" si="128"/>
        <v>0</v>
      </c>
      <c r="AN91" s="1334">
        <f t="shared" si="128"/>
        <v>0</v>
      </c>
      <c r="AO91" s="1334">
        <f t="shared" si="128"/>
        <v>0</v>
      </c>
      <c r="AP91" s="1334">
        <f t="shared" si="128"/>
        <v>0</v>
      </c>
      <c r="AQ91" s="1334">
        <f t="shared" si="128"/>
        <v>0</v>
      </c>
      <c r="AR91" s="1334">
        <f t="shared" si="128"/>
        <v>0</v>
      </c>
      <c r="AS91" s="1334">
        <f t="shared" si="128"/>
        <v>0</v>
      </c>
      <c r="AT91" s="1334">
        <f t="shared" si="128"/>
        <v>0</v>
      </c>
      <c r="AU91" s="1334">
        <f t="shared" si="128"/>
        <v>0</v>
      </c>
      <c r="AV91" s="1334">
        <f t="shared" si="126"/>
        <v>0</v>
      </c>
      <c r="AW91" s="1334"/>
      <c r="AX91" s="1334"/>
      <c r="AY91" s="1334"/>
      <c r="AZ91" s="1334"/>
      <c r="BA91" s="1334"/>
      <c r="BB91" s="1334"/>
      <c r="BC91" s="1334"/>
      <c r="BD91" s="1334"/>
      <c r="BE91" s="1334"/>
      <c r="BF91" s="1334"/>
      <c r="BG91" s="1334"/>
      <c r="BH91" s="1334"/>
      <c r="BI91" s="1334"/>
      <c r="BJ91" s="1334"/>
      <c r="BK91" s="1334"/>
      <c r="BL91" s="1334"/>
      <c r="BM91" s="1334"/>
      <c r="BN91" s="1334"/>
      <c r="BO91" s="1334"/>
      <c r="BP91" s="1334"/>
      <c r="BQ91" s="1334"/>
    </row>
    <row r="92" spans="1:69" s="1335" customFormat="1" ht="12.75" x14ac:dyDescent="0.2">
      <c r="A92" s="1294" t="s">
        <v>862</v>
      </c>
      <c r="B92" s="224" t="s">
        <v>345</v>
      </c>
      <c r="C92" s="1333">
        <f>'I4 BO ASSETS'!H20</f>
        <v>0</v>
      </c>
      <c r="D92" s="1334">
        <f t="shared" si="117"/>
        <v>0</v>
      </c>
      <c r="E92" s="1334">
        <f t="shared" si="117"/>
        <v>0</v>
      </c>
      <c r="F92" s="1334">
        <f t="shared" si="122"/>
        <v>0</v>
      </c>
      <c r="G92" s="1334">
        <f t="shared" si="118"/>
        <v>0</v>
      </c>
      <c r="H92" s="1334">
        <f t="shared" ref="H92:Z92" si="129">$D92*H600</f>
        <v>0</v>
      </c>
      <c r="I92" s="1334">
        <f t="shared" si="129"/>
        <v>0</v>
      </c>
      <c r="J92" s="1334">
        <f t="shared" si="129"/>
        <v>0</v>
      </c>
      <c r="K92" s="1334">
        <f t="shared" si="129"/>
        <v>0</v>
      </c>
      <c r="L92" s="1334">
        <f t="shared" si="129"/>
        <v>0</v>
      </c>
      <c r="M92" s="1334">
        <f t="shared" si="129"/>
        <v>0</v>
      </c>
      <c r="N92" s="1334">
        <f t="shared" si="129"/>
        <v>0</v>
      </c>
      <c r="O92" s="1334">
        <f t="shared" si="129"/>
        <v>0</v>
      </c>
      <c r="P92" s="1334">
        <f t="shared" si="129"/>
        <v>0</v>
      </c>
      <c r="Q92" s="1334">
        <f t="shared" si="129"/>
        <v>0</v>
      </c>
      <c r="R92" s="1334">
        <f t="shared" si="129"/>
        <v>0</v>
      </c>
      <c r="S92" s="1334">
        <f t="shared" si="129"/>
        <v>0</v>
      </c>
      <c r="T92" s="1334">
        <f t="shared" si="129"/>
        <v>0</v>
      </c>
      <c r="U92" s="1334">
        <f t="shared" si="129"/>
        <v>0</v>
      </c>
      <c r="V92" s="1334">
        <f t="shared" si="129"/>
        <v>0</v>
      </c>
      <c r="W92" s="1334">
        <f t="shared" si="129"/>
        <v>0</v>
      </c>
      <c r="X92" s="1334">
        <f t="shared" si="129"/>
        <v>0</v>
      </c>
      <c r="Y92" s="1334">
        <f t="shared" si="129"/>
        <v>0</v>
      </c>
      <c r="Z92" s="1334">
        <f t="shared" si="129"/>
        <v>0</v>
      </c>
      <c r="AA92" s="1334">
        <f t="shared" si="124"/>
        <v>0</v>
      </c>
      <c r="AB92" s="1334">
        <f t="shared" si="120"/>
        <v>0</v>
      </c>
      <c r="AC92" s="1334">
        <f t="shared" ref="AC92:AU92" si="130">$E92*AC600</f>
        <v>0</v>
      </c>
      <c r="AD92" s="1334">
        <f t="shared" si="130"/>
        <v>0</v>
      </c>
      <c r="AE92" s="1334">
        <f t="shared" si="130"/>
        <v>0</v>
      </c>
      <c r="AF92" s="1334">
        <f t="shared" si="130"/>
        <v>0</v>
      </c>
      <c r="AG92" s="1334">
        <f t="shared" si="130"/>
        <v>0</v>
      </c>
      <c r="AH92" s="1334">
        <f t="shared" si="130"/>
        <v>0</v>
      </c>
      <c r="AI92" s="1334">
        <f t="shared" si="130"/>
        <v>0</v>
      </c>
      <c r="AJ92" s="1334">
        <f t="shared" si="130"/>
        <v>0</v>
      </c>
      <c r="AK92" s="1334">
        <f t="shared" si="130"/>
        <v>0</v>
      </c>
      <c r="AL92" s="1334">
        <f t="shared" si="130"/>
        <v>0</v>
      </c>
      <c r="AM92" s="1334">
        <f t="shared" si="130"/>
        <v>0</v>
      </c>
      <c r="AN92" s="1334">
        <f t="shared" si="130"/>
        <v>0</v>
      </c>
      <c r="AO92" s="1334">
        <f t="shared" si="130"/>
        <v>0</v>
      </c>
      <c r="AP92" s="1334">
        <f t="shared" si="130"/>
        <v>0</v>
      </c>
      <c r="AQ92" s="1334">
        <f t="shared" si="130"/>
        <v>0</v>
      </c>
      <c r="AR92" s="1334">
        <f t="shared" si="130"/>
        <v>0</v>
      </c>
      <c r="AS92" s="1334">
        <f t="shared" si="130"/>
        <v>0</v>
      </c>
      <c r="AT92" s="1334">
        <f t="shared" si="130"/>
        <v>0</v>
      </c>
      <c r="AU92" s="1334">
        <f t="shared" si="130"/>
        <v>0</v>
      </c>
      <c r="AV92" s="1334">
        <f t="shared" si="126"/>
        <v>0</v>
      </c>
      <c r="AW92" s="1334"/>
      <c r="AX92" s="1334"/>
      <c r="AY92" s="1334"/>
      <c r="AZ92" s="1334"/>
      <c r="BA92" s="1334"/>
      <c r="BB92" s="1334"/>
      <c r="BC92" s="1334"/>
      <c r="BD92" s="1334"/>
      <c r="BE92" s="1334"/>
      <c r="BF92" s="1334"/>
      <c r="BG92" s="1334"/>
      <c r="BH92" s="1334"/>
      <c r="BI92" s="1334"/>
      <c r="BJ92" s="1334"/>
      <c r="BK92" s="1334"/>
      <c r="BL92" s="1334"/>
      <c r="BM92" s="1334"/>
      <c r="BN92" s="1334"/>
      <c r="BO92" s="1334"/>
      <c r="BP92" s="1334"/>
      <c r="BQ92" s="1334"/>
    </row>
    <row r="93" spans="1:69" s="1335" customFormat="1" ht="12.75" x14ac:dyDescent="0.2">
      <c r="A93" s="1294">
        <v>1806</v>
      </c>
      <c r="B93" s="224" t="s">
        <v>286</v>
      </c>
      <c r="C93" s="1333">
        <f>'I4 BO ASSETS'!H21</f>
        <v>0</v>
      </c>
      <c r="D93" s="1334">
        <f t="shared" si="117"/>
        <v>0</v>
      </c>
      <c r="E93" s="1334">
        <f t="shared" si="117"/>
        <v>0</v>
      </c>
      <c r="F93" s="1334">
        <f t="shared" si="122"/>
        <v>0</v>
      </c>
      <c r="G93" s="1334">
        <f t="shared" si="118"/>
        <v>0</v>
      </c>
      <c r="H93" s="1334">
        <f t="shared" ref="H93:Z93" si="131">$D93*H601</f>
        <v>0</v>
      </c>
      <c r="I93" s="1334">
        <f t="shared" si="131"/>
        <v>0</v>
      </c>
      <c r="J93" s="1334">
        <f t="shared" si="131"/>
        <v>0</v>
      </c>
      <c r="K93" s="1334">
        <f t="shared" si="131"/>
        <v>0</v>
      </c>
      <c r="L93" s="1334">
        <f t="shared" si="131"/>
        <v>0</v>
      </c>
      <c r="M93" s="1334">
        <f t="shared" si="131"/>
        <v>0</v>
      </c>
      <c r="N93" s="1334">
        <f t="shared" si="131"/>
        <v>0</v>
      </c>
      <c r="O93" s="1334">
        <f t="shared" si="131"/>
        <v>0</v>
      </c>
      <c r="P93" s="1334">
        <f t="shared" si="131"/>
        <v>0</v>
      </c>
      <c r="Q93" s="1334">
        <f t="shared" si="131"/>
        <v>0</v>
      </c>
      <c r="R93" s="1334">
        <f t="shared" si="131"/>
        <v>0</v>
      </c>
      <c r="S93" s="1334">
        <f t="shared" si="131"/>
        <v>0</v>
      </c>
      <c r="T93" s="1334">
        <f t="shared" si="131"/>
        <v>0</v>
      </c>
      <c r="U93" s="1334">
        <f t="shared" si="131"/>
        <v>0</v>
      </c>
      <c r="V93" s="1334">
        <f t="shared" si="131"/>
        <v>0</v>
      </c>
      <c r="W93" s="1334">
        <f t="shared" si="131"/>
        <v>0</v>
      </c>
      <c r="X93" s="1334">
        <f t="shared" si="131"/>
        <v>0</v>
      </c>
      <c r="Y93" s="1334">
        <f t="shared" si="131"/>
        <v>0</v>
      </c>
      <c r="Z93" s="1334">
        <f t="shared" si="131"/>
        <v>0</v>
      </c>
      <c r="AA93" s="1334">
        <f t="shared" si="124"/>
        <v>0</v>
      </c>
      <c r="AB93" s="1334">
        <f t="shared" si="120"/>
        <v>0</v>
      </c>
      <c r="AC93" s="1334">
        <f t="shared" ref="AC93:AU93" si="132">$E93*AC601</f>
        <v>0</v>
      </c>
      <c r="AD93" s="1334">
        <f t="shared" si="132"/>
        <v>0</v>
      </c>
      <c r="AE93" s="1334">
        <f t="shared" si="132"/>
        <v>0</v>
      </c>
      <c r="AF93" s="1334">
        <f t="shared" si="132"/>
        <v>0</v>
      </c>
      <c r="AG93" s="1334">
        <f t="shared" si="132"/>
        <v>0</v>
      </c>
      <c r="AH93" s="1334">
        <f t="shared" si="132"/>
        <v>0</v>
      </c>
      <c r="AI93" s="1334">
        <f t="shared" si="132"/>
        <v>0</v>
      </c>
      <c r="AJ93" s="1334">
        <f t="shared" si="132"/>
        <v>0</v>
      </c>
      <c r="AK93" s="1334">
        <f t="shared" si="132"/>
        <v>0</v>
      </c>
      <c r="AL93" s="1334">
        <f t="shared" si="132"/>
        <v>0</v>
      </c>
      <c r="AM93" s="1334">
        <f t="shared" si="132"/>
        <v>0</v>
      </c>
      <c r="AN93" s="1334">
        <f t="shared" si="132"/>
        <v>0</v>
      </c>
      <c r="AO93" s="1334">
        <f t="shared" si="132"/>
        <v>0</v>
      </c>
      <c r="AP93" s="1334">
        <f t="shared" si="132"/>
        <v>0</v>
      </c>
      <c r="AQ93" s="1334">
        <f t="shared" si="132"/>
        <v>0</v>
      </c>
      <c r="AR93" s="1334">
        <f t="shared" si="132"/>
        <v>0</v>
      </c>
      <c r="AS93" s="1334">
        <f t="shared" si="132"/>
        <v>0</v>
      </c>
      <c r="AT93" s="1334">
        <f t="shared" si="132"/>
        <v>0</v>
      </c>
      <c r="AU93" s="1334">
        <f t="shared" si="132"/>
        <v>0</v>
      </c>
      <c r="AV93" s="1334">
        <f t="shared" si="126"/>
        <v>0</v>
      </c>
      <c r="AW93" s="1334"/>
      <c r="AX93" s="1334"/>
      <c r="AY93" s="1334"/>
      <c r="AZ93" s="1334"/>
      <c r="BA93" s="1334"/>
      <c r="BB93" s="1334"/>
      <c r="BC93" s="1334"/>
      <c r="BD93" s="1334"/>
      <c r="BE93" s="1334"/>
      <c r="BF93" s="1334"/>
      <c r="BG93" s="1334"/>
      <c r="BH93" s="1334"/>
      <c r="BI93" s="1334"/>
      <c r="BJ93" s="1334"/>
      <c r="BK93" s="1334"/>
      <c r="BL93" s="1334"/>
      <c r="BM93" s="1334"/>
      <c r="BN93" s="1334"/>
      <c r="BO93" s="1334"/>
      <c r="BP93" s="1334"/>
      <c r="BQ93" s="1334"/>
    </row>
    <row r="94" spans="1:69" s="1335" customFormat="1" ht="12.75" x14ac:dyDescent="0.2">
      <c r="A94" s="1294" t="s">
        <v>863</v>
      </c>
      <c r="B94" s="224" t="s">
        <v>344</v>
      </c>
      <c r="C94" s="1333">
        <f>'I4 BO ASSETS'!H22</f>
        <v>0</v>
      </c>
      <c r="D94" s="1334">
        <f t="shared" si="117"/>
        <v>0</v>
      </c>
      <c r="E94" s="1334">
        <f t="shared" si="117"/>
        <v>0</v>
      </c>
      <c r="F94" s="1334">
        <f t="shared" si="122"/>
        <v>0</v>
      </c>
      <c r="G94" s="1334">
        <f t="shared" si="118"/>
        <v>0</v>
      </c>
      <c r="H94" s="1334">
        <f t="shared" ref="H94:Z94" si="133">$D94*H602</f>
        <v>0</v>
      </c>
      <c r="I94" s="1334">
        <f t="shared" si="133"/>
        <v>0</v>
      </c>
      <c r="J94" s="1334">
        <f t="shared" si="133"/>
        <v>0</v>
      </c>
      <c r="K94" s="1334">
        <f t="shared" si="133"/>
        <v>0</v>
      </c>
      <c r="L94" s="1334">
        <f t="shared" si="133"/>
        <v>0</v>
      </c>
      <c r="M94" s="1334">
        <f t="shared" si="133"/>
        <v>0</v>
      </c>
      <c r="N94" s="1334">
        <f t="shared" si="133"/>
        <v>0</v>
      </c>
      <c r="O94" s="1334">
        <f t="shared" si="133"/>
        <v>0</v>
      </c>
      <c r="P94" s="1334">
        <f t="shared" si="133"/>
        <v>0</v>
      </c>
      <c r="Q94" s="1334">
        <f t="shared" si="133"/>
        <v>0</v>
      </c>
      <c r="R94" s="1334">
        <f t="shared" si="133"/>
        <v>0</v>
      </c>
      <c r="S94" s="1334">
        <f t="shared" si="133"/>
        <v>0</v>
      </c>
      <c r="T94" s="1334">
        <f t="shared" si="133"/>
        <v>0</v>
      </c>
      <c r="U94" s="1334">
        <f t="shared" si="133"/>
        <v>0</v>
      </c>
      <c r="V94" s="1334">
        <f t="shared" si="133"/>
        <v>0</v>
      </c>
      <c r="W94" s="1334">
        <f t="shared" si="133"/>
        <v>0</v>
      </c>
      <c r="X94" s="1334">
        <f t="shared" si="133"/>
        <v>0</v>
      </c>
      <c r="Y94" s="1334">
        <f t="shared" si="133"/>
        <v>0</v>
      </c>
      <c r="Z94" s="1334">
        <f t="shared" si="133"/>
        <v>0</v>
      </c>
      <c r="AA94" s="1334">
        <f t="shared" si="124"/>
        <v>0</v>
      </c>
      <c r="AB94" s="1334">
        <f t="shared" si="120"/>
        <v>0</v>
      </c>
      <c r="AC94" s="1334">
        <f t="shared" ref="AC94:AU94" si="134">$E94*AC602</f>
        <v>0</v>
      </c>
      <c r="AD94" s="1334">
        <f t="shared" si="134"/>
        <v>0</v>
      </c>
      <c r="AE94" s="1334">
        <f t="shared" si="134"/>
        <v>0</v>
      </c>
      <c r="AF94" s="1334">
        <f t="shared" si="134"/>
        <v>0</v>
      </c>
      <c r="AG94" s="1334">
        <f t="shared" si="134"/>
        <v>0</v>
      </c>
      <c r="AH94" s="1334">
        <f t="shared" si="134"/>
        <v>0</v>
      </c>
      <c r="AI94" s="1334">
        <f t="shared" si="134"/>
        <v>0</v>
      </c>
      <c r="AJ94" s="1334">
        <f t="shared" si="134"/>
        <v>0</v>
      </c>
      <c r="AK94" s="1334">
        <f t="shared" si="134"/>
        <v>0</v>
      </c>
      <c r="AL94" s="1334">
        <f t="shared" si="134"/>
        <v>0</v>
      </c>
      <c r="AM94" s="1334">
        <f t="shared" si="134"/>
        <v>0</v>
      </c>
      <c r="AN94" s="1334">
        <f t="shared" si="134"/>
        <v>0</v>
      </c>
      <c r="AO94" s="1334">
        <f t="shared" si="134"/>
        <v>0</v>
      </c>
      <c r="AP94" s="1334">
        <f t="shared" si="134"/>
        <v>0</v>
      </c>
      <c r="AQ94" s="1334">
        <f t="shared" si="134"/>
        <v>0</v>
      </c>
      <c r="AR94" s="1334">
        <f t="shared" si="134"/>
        <v>0</v>
      </c>
      <c r="AS94" s="1334">
        <f t="shared" si="134"/>
        <v>0</v>
      </c>
      <c r="AT94" s="1334">
        <f t="shared" si="134"/>
        <v>0</v>
      </c>
      <c r="AU94" s="1334">
        <f t="shared" si="134"/>
        <v>0</v>
      </c>
      <c r="AV94" s="1334">
        <f t="shared" si="126"/>
        <v>0</v>
      </c>
      <c r="AW94" s="1334"/>
      <c r="AX94" s="1334"/>
      <c r="AY94" s="1334"/>
      <c r="AZ94" s="1334"/>
      <c r="BA94" s="1334"/>
      <c r="BB94" s="1334"/>
      <c r="BC94" s="1334"/>
      <c r="BD94" s="1334"/>
      <c r="BE94" s="1334"/>
      <c r="BF94" s="1334"/>
      <c r="BG94" s="1334"/>
      <c r="BH94" s="1334"/>
      <c r="BI94" s="1334"/>
      <c r="BJ94" s="1334"/>
      <c r="BK94" s="1334"/>
      <c r="BL94" s="1334"/>
      <c r="BM94" s="1334"/>
      <c r="BN94" s="1334"/>
      <c r="BO94" s="1334"/>
      <c r="BP94" s="1334"/>
      <c r="BQ94" s="1334"/>
    </row>
    <row r="95" spans="1:69" s="1335" customFormat="1" ht="12.75" x14ac:dyDescent="0.2">
      <c r="A95" s="1294" t="s">
        <v>864</v>
      </c>
      <c r="B95" s="224" t="s">
        <v>346</v>
      </c>
      <c r="C95" s="1333">
        <f>'I4 BO ASSETS'!H23</f>
        <v>0</v>
      </c>
      <c r="D95" s="1334">
        <f t="shared" si="117"/>
        <v>0</v>
      </c>
      <c r="E95" s="1334">
        <f t="shared" si="117"/>
        <v>0</v>
      </c>
      <c r="F95" s="1334">
        <f t="shared" si="122"/>
        <v>0</v>
      </c>
      <c r="G95" s="1334">
        <f t="shared" si="118"/>
        <v>0</v>
      </c>
      <c r="H95" s="1334">
        <f t="shared" ref="H95:Z95" si="135">$D95*H603</f>
        <v>0</v>
      </c>
      <c r="I95" s="1334">
        <f t="shared" si="135"/>
        <v>0</v>
      </c>
      <c r="J95" s="1334">
        <f t="shared" si="135"/>
        <v>0</v>
      </c>
      <c r="K95" s="1334">
        <f t="shared" si="135"/>
        <v>0</v>
      </c>
      <c r="L95" s="1334">
        <f t="shared" si="135"/>
        <v>0</v>
      </c>
      <c r="M95" s="1334">
        <f t="shared" si="135"/>
        <v>0</v>
      </c>
      <c r="N95" s="1334">
        <f t="shared" si="135"/>
        <v>0</v>
      </c>
      <c r="O95" s="1334">
        <f t="shared" si="135"/>
        <v>0</v>
      </c>
      <c r="P95" s="1334">
        <f t="shared" si="135"/>
        <v>0</v>
      </c>
      <c r="Q95" s="1334">
        <f t="shared" si="135"/>
        <v>0</v>
      </c>
      <c r="R95" s="1334">
        <f t="shared" si="135"/>
        <v>0</v>
      </c>
      <c r="S95" s="1334">
        <f t="shared" si="135"/>
        <v>0</v>
      </c>
      <c r="T95" s="1334">
        <f t="shared" si="135"/>
        <v>0</v>
      </c>
      <c r="U95" s="1334">
        <f t="shared" si="135"/>
        <v>0</v>
      </c>
      <c r="V95" s="1334">
        <f t="shared" si="135"/>
        <v>0</v>
      </c>
      <c r="W95" s="1334">
        <f t="shared" si="135"/>
        <v>0</v>
      </c>
      <c r="X95" s="1334">
        <f t="shared" si="135"/>
        <v>0</v>
      </c>
      <c r="Y95" s="1334">
        <f t="shared" si="135"/>
        <v>0</v>
      </c>
      <c r="Z95" s="1334">
        <f t="shared" si="135"/>
        <v>0</v>
      </c>
      <c r="AA95" s="1334">
        <f t="shared" si="124"/>
        <v>0</v>
      </c>
      <c r="AB95" s="1334">
        <f t="shared" si="120"/>
        <v>0</v>
      </c>
      <c r="AC95" s="1334">
        <f t="shared" ref="AC95:AU95" si="136">$E95*AC603</f>
        <v>0</v>
      </c>
      <c r="AD95" s="1334">
        <f t="shared" si="136"/>
        <v>0</v>
      </c>
      <c r="AE95" s="1334">
        <f t="shared" si="136"/>
        <v>0</v>
      </c>
      <c r="AF95" s="1334">
        <f t="shared" si="136"/>
        <v>0</v>
      </c>
      <c r="AG95" s="1334">
        <f t="shared" si="136"/>
        <v>0</v>
      </c>
      <c r="AH95" s="1334">
        <f t="shared" si="136"/>
        <v>0</v>
      </c>
      <c r="AI95" s="1334">
        <f t="shared" si="136"/>
        <v>0</v>
      </c>
      <c r="AJ95" s="1334">
        <f t="shared" si="136"/>
        <v>0</v>
      </c>
      <c r="AK95" s="1334">
        <f t="shared" si="136"/>
        <v>0</v>
      </c>
      <c r="AL95" s="1334">
        <f t="shared" si="136"/>
        <v>0</v>
      </c>
      <c r="AM95" s="1334">
        <f t="shared" si="136"/>
        <v>0</v>
      </c>
      <c r="AN95" s="1334">
        <f t="shared" si="136"/>
        <v>0</v>
      </c>
      <c r="AO95" s="1334">
        <f t="shared" si="136"/>
        <v>0</v>
      </c>
      <c r="AP95" s="1334">
        <f t="shared" si="136"/>
        <v>0</v>
      </c>
      <c r="AQ95" s="1334">
        <f t="shared" si="136"/>
        <v>0</v>
      </c>
      <c r="AR95" s="1334">
        <f t="shared" si="136"/>
        <v>0</v>
      </c>
      <c r="AS95" s="1334">
        <f t="shared" si="136"/>
        <v>0</v>
      </c>
      <c r="AT95" s="1334">
        <f t="shared" si="136"/>
        <v>0</v>
      </c>
      <c r="AU95" s="1334">
        <f t="shared" si="136"/>
        <v>0</v>
      </c>
      <c r="AV95" s="1334">
        <f t="shared" si="126"/>
        <v>0</v>
      </c>
      <c r="AW95" s="1334"/>
      <c r="AX95" s="1334"/>
      <c r="AY95" s="1334"/>
      <c r="AZ95" s="1334"/>
      <c r="BA95" s="1334"/>
      <c r="BB95" s="1334"/>
      <c r="BC95" s="1334"/>
      <c r="BD95" s="1334"/>
      <c r="BE95" s="1334"/>
      <c r="BF95" s="1334"/>
      <c r="BG95" s="1334"/>
      <c r="BH95" s="1334"/>
      <c r="BI95" s="1334"/>
      <c r="BJ95" s="1334"/>
      <c r="BK95" s="1334"/>
      <c r="BL95" s="1334"/>
      <c r="BM95" s="1334"/>
      <c r="BN95" s="1334"/>
      <c r="BO95" s="1334"/>
      <c r="BP95" s="1334"/>
      <c r="BQ95" s="1334"/>
    </row>
    <row r="96" spans="1:69" s="1335" customFormat="1" ht="12.75" x14ac:dyDescent="0.2">
      <c r="A96" s="1294">
        <v>1808</v>
      </c>
      <c r="B96" s="224" t="s">
        <v>287</v>
      </c>
      <c r="C96" s="1333">
        <f>'I4 BO ASSETS'!H24</f>
        <v>0</v>
      </c>
      <c r="D96" s="1334">
        <f t="shared" si="117"/>
        <v>0</v>
      </c>
      <c r="E96" s="1334">
        <f t="shared" si="117"/>
        <v>0</v>
      </c>
      <c r="F96" s="1334">
        <f t="shared" si="122"/>
        <v>0</v>
      </c>
      <c r="G96" s="1334">
        <f t="shared" si="118"/>
        <v>0</v>
      </c>
      <c r="H96" s="1334">
        <f t="shared" ref="H96:Z96" si="137">$D96*H604</f>
        <v>0</v>
      </c>
      <c r="I96" s="1334">
        <f t="shared" si="137"/>
        <v>0</v>
      </c>
      <c r="J96" s="1334">
        <f t="shared" si="137"/>
        <v>0</v>
      </c>
      <c r="K96" s="1334">
        <f t="shared" si="137"/>
        <v>0</v>
      </c>
      <c r="L96" s="1334">
        <f t="shared" si="137"/>
        <v>0</v>
      </c>
      <c r="M96" s="1334">
        <f t="shared" si="137"/>
        <v>0</v>
      </c>
      <c r="N96" s="1334">
        <f t="shared" si="137"/>
        <v>0</v>
      </c>
      <c r="O96" s="1334">
        <f t="shared" si="137"/>
        <v>0</v>
      </c>
      <c r="P96" s="1334">
        <f t="shared" si="137"/>
        <v>0</v>
      </c>
      <c r="Q96" s="1334">
        <f t="shared" si="137"/>
        <v>0</v>
      </c>
      <c r="R96" s="1334">
        <f t="shared" si="137"/>
        <v>0</v>
      </c>
      <c r="S96" s="1334">
        <f t="shared" si="137"/>
        <v>0</v>
      </c>
      <c r="T96" s="1334">
        <f t="shared" si="137"/>
        <v>0</v>
      </c>
      <c r="U96" s="1334">
        <f t="shared" si="137"/>
        <v>0</v>
      </c>
      <c r="V96" s="1334">
        <f t="shared" si="137"/>
        <v>0</v>
      </c>
      <c r="W96" s="1334">
        <f t="shared" si="137"/>
        <v>0</v>
      </c>
      <c r="X96" s="1334">
        <f t="shared" si="137"/>
        <v>0</v>
      </c>
      <c r="Y96" s="1334">
        <f t="shared" si="137"/>
        <v>0</v>
      </c>
      <c r="Z96" s="1334">
        <f t="shared" si="137"/>
        <v>0</v>
      </c>
      <c r="AA96" s="1334">
        <f t="shared" si="124"/>
        <v>0</v>
      </c>
      <c r="AB96" s="1334">
        <f t="shared" si="120"/>
        <v>0</v>
      </c>
      <c r="AC96" s="1334">
        <f t="shared" ref="AC96:AU96" si="138">$E96*AC604</f>
        <v>0</v>
      </c>
      <c r="AD96" s="1334">
        <f t="shared" si="138"/>
        <v>0</v>
      </c>
      <c r="AE96" s="1334">
        <f t="shared" si="138"/>
        <v>0</v>
      </c>
      <c r="AF96" s="1334">
        <f t="shared" si="138"/>
        <v>0</v>
      </c>
      <c r="AG96" s="1334">
        <f t="shared" si="138"/>
        <v>0</v>
      </c>
      <c r="AH96" s="1334">
        <f t="shared" si="138"/>
        <v>0</v>
      </c>
      <c r="AI96" s="1334">
        <f t="shared" si="138"/>
        <v>0</v>
      </c>
      <c r="AJ96" s="1334">
        <f t="shared" si="138"/>
        <v>0</v>
      </c>
      <c r="AK96" s="1334">
        <f t="shared" si="138"/>
        <v>0</v>
      </c>
      <c r="AL96" s="1334">
        <f t="shared" si="138"/>
        <v>0</v>
      </c>
      <c r="AM96" s="1334">
        <f t="shared" si="138"/>
        <v>0</v>
      </c>
      <c r="AN96" s="1334">
        <f t="shared" si="138"/>
        <v>0</v>
      </c>
      <c r="AO96" s="1334">
        <f t="shared" si="138"/>
        <v>0</v>
      </c>
      <c r="AP96" s="1334">
        <f t="shared" si="138"/>
        <v>0</v>
      </c>
      <c r="AQ96" s="1334">
        <f t="shared" si="138"/>
        <v>0</v>
      </c>
      <c r="AR96" s="1334">
        <f t="shared" si="138"/>
        <v>0</v>
      </c>
      <c r="AS96" s="1334">
        <f t="shared" si="138"/>
        <v>0</v>
      </c>
      <c r="AT96" s="1334">
        <f t="shared" si="138"/>
        <v>0</v>
      </c>
      <c r="AU96" s="1334">
        <f t="shared" si="138"/>
        <v>0</v>
      </c>
      <c r="AV96" s="1334">
        <f t="shared" si="126"/>
        <v>0</v>
      </c>
      <c r="AW96" s="1334"/>
      <c r="AX96" s="1334"/>
      <c r="AY96" s="1334"/>
      <c r="AZ96" s="1334"/>
      <c r="BA96" s="1334"/>
      <c r="BB96" s="1334"/>
      <c r="BC96" s="1334"/>
      <c r="BD96" s="1334"/>
      <c r="BE96" s="1334"/>
      <c r="BF96" s="1334"/>
      <c r="BG96" s="1334"/>
      <c r="BH96" s="1334"/>
      <c r="BI96" s="1334"/>
      <c r="BJ96" s="1334"/>
      <c r="BK96" s="1334"/>
      <c r="BL96" s="1334"/>
      <c r="BM96" s="1334"/>
      <c r="BN96" s="1334"/>
      <c r="BO96" s="1334"/>
      <c r="BP96" s="1334"/>
      <c r="BQ96" s="1334"/>
    </row>
    <row r="97" spans="1:69" s="1335" customFormat="1" ht="12.75" x14ac:dyDescent="0.2">
      <c r="A97" s="1294" t="s">
        <v>865</v>
      </c>
      <c r="B97" s="224" t="s">
        <v>347</v>
      </c>
      <c r="C97" s="1333">
        <f>'I4 BO ASSETS'!H25</f>
        <v>0</v>
      </c>
      <c r="D97" s="1334">
        <f t="shared" si="117"/>
        <v>0</v>
      </c>
      <c r="E97" s="1334">
        <f t="shared" si="117"/>
        <v>0</v>
      </c>
      <c r="F97" s="1334">
        <f t="shared" si="122"/>
        <v>0</v>
      </c>
      <c r="G97" s="1334">
        <f t="shared" si="118"/>
        <v>0</v>
      </c>
      <c r="H97" s="1334">
        <f t="shared" ref="H97:Z97" si="139">$D97*H605</f>
        <v>0</v>
      </c>
      <c r="I97" s="1334">
        <f t="shared" si="139"/>
        <v>0</v>
      </c>
      <c r="J97" s="1334">
        <f t="shared" si="139"/>
        <v>0</v>
      </c>
      <c r="K97" s="1334">
        <f t="shared" si="139"/>
        <v>0</v>
      </c>
      <c r="L97" s="1334">
        <f t="shared" si="139"/>
        <v>0</v>
      </c>
      <c r="M97" s="1334">
        <f t="shared" si="139"/>
        <v>0</v>
      </c>
      <c r="N97" s="1334">
        <f t="shared" si="139"/>
        <v>0</v>
      </c>
      <c r="O97" s="1334">
        <f t="shared" si="139"/>
        <v>0</v>
      </c>
      <c r="P97" s="1334">
        <f t="shared" si="139"/>
        <v>0</v>
      </c>
      <c r="Q97" s="1334">
        <f t="shared" si="139"/>
        <v>0</v>
      </c>
      <c r="R97" s="1334">
        <f t="shared" si="139"/>
        <v>0</v>
      </c>
      <c r="S97" s="1334">
        <f t="shared" si="139"/>
        <v>0</v>
      </c>
      <c r="T97" s="1334">
        <f t="shared" si="139"/>
        <v>0</v>
      </c>
      <c r="U97" s="1334">
        <f t="shared" si="139"/>
        <v>0</v>
      </c>
      <c r="V97" s="1334">
        <f t="shared" si="139"/>
        <v>0</v>
      </c>
      <c r="W97" s="1334">
        <f t="shared" si="139"/>
        <v>0</v>
      </c>
      <c r="X97" s="1334">
        <f t="shared" si="139"/>
        <v>0</v>
      </c>
      <c r="Y97" s="1334">
        <f t="shared" si="139"/>
        <v>0</v>
      </c>
      <c r="Z97" s="1334">
        <f t="shared" si="139"/>
        <v>0</v>
      </c>
      <c r="AA97" s="1334">
        <f t="shared" si="124"/>
        <v>0</v>
      </c>
      <c r="AB97" s="1334">
        <f t="shared" si="120"/>
        <v>0</v>
      </c>
      <c r="AC97" s="1334">
        <f t="shared" ref="AC97:AU97" si="140">$E97*AC605</f>
        <v>0</v>
      </c>
      <c r="AD97" s="1334">
        <f t="shared" si="140"/>
        <v>0</v>
      </c>
      <c r="AE97" s="1334">
        <f t="shared" si="140"/>
        <v>0</v>
      </c>
      <c r="AF97" s="1334">
        <f t="shared" si="140"/>
        <v>0</v>
      </c>
      <c r="AG97" s="1334">
        <f t="shared" si="140"/>
        <v>0</v>
      </c>
      <c r="AH97" s="1334">
        <f t="shared" si="140"/>
        <v>0</v>
      </c>
      <c r="AI97" s="1334">
        <f t="shared" si="140"/>
        <v>0</v>
      </c>
      <c r="AJ97" s="1334">
        <f t="shared" si="140"/>
        <v>0</v>
      </c>
      <c r="AK97" s="1334">
        <f t="shared" si="140"/>
        <v>0</v>
      </c>
      <c r="AL97" s="1334">
        <f t="shared" si="140"/>
        <v>0</v>
      </c>
      <c r="AM97" s="1334">
        <f t="shared" si="140"/>
        <v>0</v>
      </c>
      <c r="AN97" s="1334">
        <f t="shared" si="140"/>
        <v>0</v>
      </c>
      <c r="AO97" s="1334">
        <f t="shared" si="140"/>
        <v>0</v>
      </c>
      <c r="AP97" s="1334">
        <f t="shared" si="140"/>
        <v>0</v>
      </c>
      <c r="AQ97" s="1334">
        <f t="shared" si="140"/>
        <v>0</v>
      </c>
      <c r="AR97" s="1334">
        <f t="shared" si="140"/>
        <v>0</v>
      </c>
      <c r="AS97" s="1334">
        <f t="shared" si="140"/>
        <v>0</v>
      </c>
      <c r="AT97" s="1334">
        <f t="shared" si="140"/>
        <v>0</v>
      </c>
      <c r="AU97" s="1334">
        <f t="shared" si="140"/>
        <v>0</v>
      </c>
      <c r="AV97" s="1334">
        <f t="shared" si="126"/>
        <v>0</v>
      </c>
      <c r="AW97" s="1334"/>
      <c r="AX97" s="1334"/>
      <c r="AY97" s="1334"/>
      <c r="AZ97" s="1334"/>
      <c r="BA97" s="1334"/>
      <c r="BB97" s="1334"/>
      <c r="BC97" s="1334"/>
      <c r="BD97" s="1334"/>
      <c r="BE97" s="1334"/>
      <c r="BF97" s="1334"/>
      <c r="BG97" s="1334"/>
      <c r="BH97" s="1334"/>
      <c r="BI97" s="1334"/>
      <c r="BJ97" s="1334"/>
      <c r="BK97" s="1334"/>
      <c r="BL97" s="1334"/>
      <c r="BM97" s="1334"/>
      <c r="BN97" s="1334"/>
      <c r="BO97" s="1334"/>
      <c r="BP97" s="1334"/>
      <c r="BQ97" s="1334"/>
    </row>
    <row r="98" spans="1:69" s="1335" customFormat="1" ht="12.75" x14ac:dyDescent="0.2">
      <c r="A98" s="1294" t="s">
        <v>866</v>
      </c>
      <c r="B98" s="224" t="s">
        <v>348</v>
      </c>
      <c r="C98" s="1333">
        <f>'I4 BO ASSETS'!H26</f>
        <v>0</v>
      </c>
      <c r="D98" s="1334">
        <f t="shared" si="117"/>
        <v>0</v>
      </c>
      <c r="E98" s="1334">
        <f t="shared" si="117"/>
        <v>0</v>
      </c>
      <c r="F98" s="1334">
        <f t="shared" si="122"/>
        <v>0</v>
      </c>
      <c r="G98" s="1334">
        <f t="shared" si="118"/>
        <v>0</v>
      </c>
      <c r="H98" s="1334">
        <f t="shared" ref="H98:Z98" si="141">$D98*H606</f>
        <v>0</v>
      </c>
      <c r="I98" s="1334">
        <f t="shared" si="141"/>
        <v>0</v>
      </c>
      <c r="J98" s="1334">
        <f t="shared" si="141"/>
        <v>0</v>
      </c>
      <c r="K98" s="1334">
        <f t="shared" si="141"/>
        <v>0</v>
      </c>
      <c r="L98" s="1334">
        <f t="shared" si="141"/>
        <v>0</v>
      </c>
      <c r="M98" s="1334">
        <f t="shared" si="141"/>
        <v>0</v>
      </c>
      <c r="N98" s="1334">
        <f t="shared" si="141"/>
        <v>0</v>
      </c>
      <c r="O98" s="1334">
        <f t="shared" si="141"/>
        <v>0</v>
      </c>
      <c r="P98" s="1334">
        <f t="shared" si="141"/>
        <v>0</v>
      </c>
      <c r="Q98" s="1334">
        <f t="shared" si="141"/>
        <v>0</v>
      </c>
      <c r="R98" s="1334">
        <f t="shared" si="141"/>
        <v>0</v>
      </c>
      <c r="S98" s="1334">
        <f t="shared" si="141"/>
        <v>0</v>
      </c>
      <c r="T98" s="1334">
        <f t="shared" si="141"/>
        <v>0</v>
      </c>
      <c r="U98" s="1334">
        <f t="shared" si="141"/>
        <v>0</v>
      </c>
      <c r="V98" s="1334">
        <f t="shared" si="141"/>
        <v>0</v>
      </c>
      <c r="W98" s="1334">
        <f t="shared" si="141"/>
        <v>0</v>
      </c>
      <c r="X98" s="1334">
        <f t="shared" si="141"/>
        <v>0</v>
      </c>
      <c r="Y98" s="1334">
        <f t="shared" si="141"/>
        <v>0</v>
      </c>
      <c r="Z98" s="1334">
        <f t="shared" si="141"/>
        <v>0</v>
      </c>
      <c r="AA98" s="1334">
        <f t="shared" si="124"/>
        <v>0</v>
      </c>
      <c r="AB98" s="1334">
        <f t="shared" si="120"/>
        <v>0</v>
      </c>
      <c r="AC98" s="1334">
        <f t="shared" ref="AC98:AU98" si="142">$E98*AC606</f>
        <v>0</v>
      </c>
      <c r="AD98" s="1334">
        <f t="shared" si="142"/>
        <v>0</v>
      </c>
      <c r="AE98" s="1334">
        <f t="shared" si="142"/>
        <v>0</v>
      </c>
      <c r="AF98" s="1334">
        <f t="shared" si="142"/>
        <v>0</v>
      </c>
      <c r="AG98" s="1334">
        <f t="shared" si="142"/>
        <v>0</v>
      </c>
      <c r="AH98" s="1334">
        <f t="shared" si="142"/>
        <v>0</v>
      </c>
      <c r="AI98" s="1334">
        <f t="shared" si="142"/>
        <v>0</v>
      </c>
      <c r="AJ98" s="1334">
        <f t="shared" si="142"/>
        <v>0</v>
      </c>
      <c r="AK98" s="1334">
        <f t="shared" si="142"/>
        <v>0</v>
      </c>
      <c r="AL98" s="1334">
        <f t="shared" si="142"/>
        <v>0</v>
      </c>
      <c r="AM98" s="1334">
        <f t="shared" si="142"/>
        <v>0</v>
      </c>
      <c r="AN98" s="1334">
        <f t="shared" si="142"/>
        <v>0</v>
      </c>
      <c r="AO98" s="1334">
        <f t="shared" si="142"/>
        <v>0</v>
      </c>
      <c r="AP98" s="1334">
        <f t="shared" si="142"/>
        <v>0</v>
      </c>
      <c r="AQ98" s="1334">
        <f t="shared" si="142"/>
        <v>0</v>
      </c>
      <c r="AR98" s="1334">
        <f t="shared" si="142"/>
        <v>0</v>
      </c>
      <c r="AS98" s="1334">
        <f t="shared" si="142"/>
        <v>0</v>
      </c>
      <c r="AT98" s="1334">
        <f t="shared" si="142"/>
        <v>0</v>
      </c>
      <c r="AU98" s="1334">
        <f t="shared" si="142"/>
        <v>0</v>
      </c>
      <c r="AV98" s="1334">
        <f t="shared" si="126"/>
        <v>0</v>
      </c>
      <c r="AW98" s="1334"/>
      <c r="AX98" s="1334"/>
      <c r="AY98" s="1334"/>
      <c r="AZ98" s="1334"/>
      <c r="BA98" s="1334"/>
      <c r="BB98" s="1334"/>
      <c r="BC98" s="1334"/>
      <c r="BD98" s="1334"/>
      <c r="BE98" s="1334"/>
      <c r="BF98" s="1334"/>
      <c r="BG98" s="1334"/>
      <c r="BH98" s="1334"/>
      <c r="BI98" s="1334"/>
      <c r="BJ98" s="1334"/>
      <c r="BK98" s="1334"/>
      <c r="BL98" s="1334"/>
      <c r="BM98" s="1334"/>
      <c r="BN98" s="1334"/>
      <c r="BO98" s="1334"/>
      <c r="BP98" s="1334"/>
      <c r="BQ98" s="1334"/>
    </row>
    <row r="99" spans="1:69" s="1335" customFormat="1" ht="12.75" x14ac:dyDescent="0.2">
      <c r="A99" s="1294">
        <v>1810</v>
      </c>
      <c r="B99" s="224" t="s">
        <v>288</v>
      </c>
      <c r="C99" s="1333">
        <f>'I4 BO ASSETS'!H27</f>
        <v>0</v>
      </c>
      <c r="D99" s="1334">
        <f t="shared" si="117"/>
        <v>0</v>
      </c>
      <c r="E99" s="1334">
        <f t="shared" si="117"/>
        <v>0</v>
      </c>
      <c r="F99" s="1334">
        <f t="shared" si="122"/>
        <v>0</v>
      </c>
      <c r="G99" s="1334">
        <f t="shared" si="118"/>
        <v>0</v>
      </c>
      <c r="H99" s="1334">
        <f t="shared" ref="H99:Z99" si="143">$D99*H607</f>
        <v>0</v>
      </c>
      <c r="I99" s="1334">
        <f t="shared" si="143"/>
        <v>0</v>
      </c>
      <c r="J99" s="1334">
        <f t="shared" si="143"/>
        <v>0</v>
      </c>
      <c r="K99" s="1334">
        <f t="shared" si="143"/>
        <v>0</v>
      </c>
      <c r="L99" s="1334">
        <f t="shared" si="143"/>
        <v>0</v>
      </c>
      <c r="M99" s="1334">
        <f t="shared" si="143"/>
        <v>0</v>
      </c>
      <c r="N99" s="1334">
        <f t="shared" si="143"/>
        <v>0</v>
      </c>
      <c r="O99" s="1334">
        <f t="shared" si="143"/>
        <v>0</v>
      </c>
      <c r="P99" s="1334">
        <f t="shared" si="143"/>
        <v>0</v>
      </c>
      <c r="Q99" s="1334">
        <f t="shared" si="143"/>
        <v>0</v>
      </c>
      <c r="R99" s="1334">
        <f t="shared" si="143"/>
        <v>0</v>
      </c>
      <c r="S99" s="1334">
        <f t="shared" si="143"/>
        <v>0</v>
      </c>
      <c r="T99" s="1334">
        <f t="shared" si="143"/>
        <v>0</v>
      </c>
      <c r="U99" s="1334">
        <f t="shared" si="143"/>
        <v>0</v>
      </c>
      <c r="V99" s="1334">
        <f t="shared" si="143"/>
        <v>0</v>
      </c>
      <c r="W99" s="1334">
        <f t="shared" si="143"/>
        <v>0</v>
      </c>
      <c r="X99" s="1334">
        <f t="shared" si="143"/>
        <v>0</v>
      </c>
      <c r="Y99" s="1334">
        <f t="shared" si="143"/>
        <v>0</v>
      </c>
      <c r="Z99" s="1334">
        <f t="shared" si="143"/>
        <v>0</v>
      </c>
      <c r="AA99" s="1334">
        <f t="shared" si="124"/>
        <v>0</v>
      </c>
      <c r="AB99" s="1334">
        <f t="shared" si="120"/>
        <v>0</v>
      </c>
      <c r="AC99" s="1334">
        <f t="shared" ref="AC99:AU99" si="144">$E99*AC607</f>
        <v>0</v>
      </c>
      <c r="AD99" s="1334">
        <f t="shared" si="144"/>
        <v>0</v>
      </c>
      <c r="AE99" s="1334">
        <f t="shared" si="144"/>
        <v>0</v>
      </c>
      <c r="AF99" s="1334">
        <f t="shared" si="144"/>
        <v>0</v>
      </c>
      <c r="AG99" s="1334">
        <f t="shared" si="144"/>
        <v>0</v>
      </c>
      <c r="AH99" s="1334">
        <f t="shared" si="144"/>
        <v>0</v>
      </c>
      <c r="AI99" s="1334">
        <f t="shared" si="144"/>
        <v>0</v>
      </c>
      <c r="AJ99" s="1334">
        <f t="shared" si="144"/>
        <v>0</v>
      </c>
      <c r="AK99" s="1334">
        <f t="shared" si="144"/>
        <v>0</v>
      </c>
      <c r="AL99" s="1334">
        <f t="shared" si="144"/>
        <v>0</v>
      </c>
      <c r="AM99" s="1334">
        <f t="shared" si="144"/>
        <v>0</v>
      </c>
      <c r="AN99" s="1334">
        <f t="shared" si="144"/>
        <v>0</v>
      </c>
      <c r="AO99" s="1334">
        <f t="shared" si="144"/>
        <v>0</v>
      </c>
      <c r="AP99" s="1334">
        <f t="shared" si="144"/>
        <v>0</v>
      </c>
      <c r="AQ99" s="1334">
        <f t="shared" si="144"/>
        <v>0</v>
      </c>
      <c r="AR99" s="1334">
        <f t="shared" si="144"/>
        <v>0</v>
      </c>
      <c r="AS99" s="1334">
        <f t="shared" si="144"/>
        <v>0</v>
      </c>
      <c r="AT99" s="1334">
        <f t="shared" si="144"/>
        <v>0</v>
      </c>
      <c r="AU99" s="1334">
        <f t="shared" si="144"/>
        <v>0</v>
      </c>
      <c r="AV99" s="1334">
        <f t="shared" si="126"/>
        <v>0</v>
      </c>
      <c r="AW99" s="1334"/>
      <c r="AX99" s="1334"/>
      <c r="AY99" s="1334"/>
      <c r="AZ99" s="1334"/>
      <c r="BA99" s="1334"/>
      <c r="BB99" s="1334"/>
      <c r="BC99" s="1334"/>
      <c r="BD99" s="1334"/>
      <c r="BE99" s="1334"/>
      <c r="BF99" s="1334"/>
      <c r="BG99" s="1334"/>
      <c r="BH99" s="1334"/>
      <c r="BI99" s="1334"/>
      <c r="BJ99" s="1334"/>
      <c r="BK99" s="1334"/>
      <c r="BL99" s="1334"/>
      <c r="BM99" s="1334"/>
      <c r="BN99" s="1334"/>
      <c r="BO99" s="1334"/>
      <c r="BP99" s="1334"/>
      <c r="BQ99" s="1334"/>
    </row>
    <row r="100" spans="1:69" s="1335" customFormat="1" ht="12.75" x14ac:dyDescent="0.2">
      <c r="A100" s="1294" t="s">
        <v>867</v>
      </c>
      <c r="B100" s="224" t="s">
        <v>367</v>
      </c>
      <c r="C100" s="1333">
        <f>'I4 BO ASSETS'!H28</f>
        <v>0</v>
      </c>
      <c r="D100" s="1334">
        <f t="shared" si="117"/>
        <v>0</v>
      </c>
      <c r="E100" s="1334">
        <f t="shared" si="117"/>
        <v>0</v>
      </c>
      <c r="F100" s="1334">
        <f t="shared" si="122"/>
        <v>0</v>
      </c>
      <c r="G100" s="1334">
        <f t="shared" si="118"/>
        <v>0</v>
      </c>
      <c r="H100" s="1334">
        <f t="shared" ref="H100:Z100" si="145">$D100*H608</f>
        <v>0</v>
      </c>
      <c r="I100" s="1334">
        <f t="shared" si="145"/>
        <v>0</v>
      </c>
      <c r="J100" s="1334">
        <f t="shared" si="145"/>
        <v>0</v>
      </c>
      <c r="K100" s="1334">
        <f t="shared" si="145"/>
        <v>0</v>
      </c>
      <c r="L100" s="1334">
        <f t="shared" si="145"/>
        <v>0</v>
      </c>
      <c r="M100" s="1334">
        <f t="shared" si="145"/>
        <v>0</v>
      </c>
      <c r="N100" s="1334">
        <f t="shared" si="145"/>
        <v>0</v>
      </c>
      <c r="O100" s="1334">
        <f t="shared" si="145"/>
        <v>0</v>
      </c>
      <c r="P100" s="1334">
        <f t="shared" si="145"/>
        <v>0</v>
      </c>
      <c r="Q100" s="1334">
        <f t="shared" si="145"/>
        <v>0</v>
      </c>
      <c r="R100" s="1334">
        <f t="shared" si="145"/>
        <v>0</v>
      </c>
      <c r="S100" s="1334">
        <f t="shared" si="145"/>
        <v>0</v>
      </c>
      <c r="T100" s="1334">
        <f t="shared" si="145"/>
        <v>0</v>
      </c>
      <c r="U100" s="1334">
        <f t="shared" si="145"/>
        <v>0</v>
      </c>
      <c r="V100" s="1334">
        <f t="shared" si="145"/>
        <v>0</v>
      </c>
      <c r="W100" s="1334">
        <f t="shared" si="145"/>
        <v>0</v>
      </c>
      <c r="X100" s="1334">
        <f t="shared" si="145"/>
        <v>0</v>
      </c>
      <c r="Y100" s="1334">
        <f t="shared" si="145"/>
        <v>0</v>
      </c>
      <c r="Z100" s="1334">
        <f t="shared" si="145"/>
        <v>0</v>
      </c>
      <c r="AA100" s="1334">
        <f t="shared" si="124"/>
        <v>0</v>
      </c>
      <c r="AB100" s="1334">
        <f t="shared" si="120"/>
        <v>0</v>
      </c>
      <c r="AC100" s="1334">
        <f t="shared" ref="AC100:AU100" si="146">$E100*AC608</f>
        <v>0</v>
      </c>
      <c r="AD100" s="1334">
        <f t="shared" si="146"/>
        <v>0</v>
      </c>
      <c r="AE100" s="1334">
        <f t="shared" si="146"/>
        <v>0</v>
      </c>
      <c r="AF100" s="1334">
        <f t="shared" si="146"/>
        <v>0</v>
      </c>
      <c r="AG100" s="1334">
        <f t="shared" si="146"/>
        <v>0</v>
      </c>
      <c r="AH100" s="1334">
        <f t="shared" si="146"/>
        <v>0</v>
      </c>
      <c r="AI100" s="1334">
        <f t="shared" si="146"/>
        <v>0</v>
      </c>
      <c r="AJ100" s="1334">
        <f t="shared" si="146"/>
        <v>0</v>
      </c>
      <c r="AK100" s="1334">
        <f t="shared" si="146"/>
        <v>0</v>
      </c>
      <c r="AL100" s="1334">
        <f t="shared" si="146"/>
        <v>0</v>
      </c>
      <c r="AM100" s="1334">
        <f t="shared" si="146"/>
        <v>0</v>
      </c>
      <c r="AN100" s="1334">
        <f t="shared" si="146"/>
        <v>0</v>
      </c>
      <c r="AO100" s="1334">
        <f t="shared" si="146"/>
        <v>0</v>
      </c>
      <c r="AP100" s="1334">
        <f t="shared" si="146"/>
        <v>0</v>
      </c>
      <c r="AQ100" s="1334">
        <f t="shared" si="146"/>
        <v>0</v>
      </c>
      <c r="AR100" s="1334">
        <f t="shared" si="146"/>
        <v>0</v>
      </c>
      <c r="AS100" s="1334">
        <f t="shared" si="146"/>
        <v>0</v>
      </c>
      <c r="AT100" s="1334">
        <f t="shared" si="146"/>
        <v>0</v>
      </c>
      <c r="AU100" s="1334">
        <f t="shared" si="146"/>
        <v>0</v>
      </c>
      <c r="AV100" s="1334">
        <f t="shared" si="126"/>
        <v>0</v>
      </c>
      <c r="AW100" s="1334"/>
      <c r="AX100" s="1334"/>
      <c r="AY100" s="1334"/>
      <c r="AZ100" s="1334"/>
      <c r="BA100" s="1334"/>
      <c r="BB100" s="1334"/>
      <c r="BC100" s="1334"/>
      <c r="BD100" s="1334"/>
      <c r="BE100" s="1334"/>
      <c r="BF100" s="1334"/>
      <c r="BG100" s="1334"/>
      <c r="BH100" s="1334"/>
      <c r="BI100" s="1334"/>
      <c r="BJ100" s="1334"/>
      <c r="BK100" s="1334"/>
      <c r="BL100" s="1334"/>
      <c r="BM100" s="1334"/>
      <c r="BN100" s="1334"/>
      <c r="BO100" s="1334"/>
      <c r="BP100" s="1334"/>
      <c r="BQ100" s="1334"/>
    </row>
    <row r="101" spans="1:69" s="1335" customFormat="1" ht="12.75" x14ac:dyDescent="0.2">
      <c r="A101" s="1294" t="s">
        <v>868</v>
      </c>
      <c r="B101" s="224" t="s">
        <v>368</v>
      </c>
      <c r="C101" s="1333">
        <f>'I4 BO ASSETS'!H29</f>
        <v>0</v>
      </c>
      <c r="D101" s="1334">
        <f t="shared" si="117"/>
        <v>0</v>
      </c>
      <c r="E101" s="1334">
        <f t="shared" si="117"/>
        <v>0</v>
      </c>
      <c r="F101" s="1334">
        <f t="shared" si="122"/>
        <v>0</v>
      </c>
      <c r="G101" s="1334">
        <f t="shared" si="118"/>
        <v>0</v>
      </c>
      <c r="H101" s="1334">
        <f t="shared" ref="H101:Z101" si="147">$D101*H609</f>
        <v>0</v>
      </c>
      <c r="I101" s="1334">
        <f t="shared" si="147"/>
        <v>0</v>
      </c>
      <c r="J101" s="1334">
        <f t="shared" si="147"/>
        <v>0</v>
      </c>
      <c r="K101" s="1334">
        <f t="shared" si="147"/>
        <v>0</v>
      </c>
      <c r="L101" s="1334">
        <f t="shared" si="147"/>
        <v>0</v>
      </c>
      <c r="M101" s="1334">
        <f t="shared" si="147"/>
        <v>0</v>
      </c>
      <c r="N101" s="1334">
        <f t="shared" si="147"/>
        <v>0</v>
      </c>
      <c r="O101" s="1334">
        <f t="shared" si="147"/>
        <v>0</v>
      </c>
      <c r="P101" s="1334">
        <f t="shared" si="147"/>
        <v>0</v>
      </c>
      <c r="Q101" s="1334">
        <f t="shared" si="147"/>
        <v>0</v>
      </c>
      <c r="R101" s="1334">
        <f t="shared" si="147"/>
        <v>0</v>
      </c>
      <c r="S101" s="1334">
        <f t="shared" si="147"/>
        <v>0</v>
      </c>
      <c r="T101" s="1334">
        <f t="shared" si="147"/>
        <v>0</v>
      </c>
      <c r="U101" s="1334">
        <f t="shared" si="147"/>
        <v>0</v>
      </c>
      <c r="V101" s="1334">
        <f t="shared" si="147"/>
        <v>0</v>
      </c>
      <c r="W101" s="1334">
        <f t="shared" si="147"/>
        <v>0</v>
      </c>
      <c r="X101" s="1334">
        <f t="shared" si="147"/>
        <v>0</v>
      </c>
      <c r="Y101" s="1334">
        <f t="shared" si="147"/>
        <v>0</v>
      </c>
      <c r="Z101" s="1334">
        <f t="shared" si="147"/>
        <v>0</v>
      </c>
      <c r="AA101" s="1334">
        <f t="shared" si="124"/>
        <v>0</v>
      </c>
      <c r="AB101" s="1334">
        <f t="shared" si="120"/>
        <v>0</v>
      </c>
      <c r="AC101" s="1334">
        <f t="shared" ref="AC101:AU101" si="148">$E101*AC609</f>
        <v>0</v>
      </c>
      <c r="AD101" s="1334">
        <f t="shared" si="148"/>
        <v>0</v>
      </c>
      <c r="AE101" s="1334">
        <f t="shared" si="148"/>
        <v>0</v>
      </c>
      <c r="AF101" s="1334">
        <f t="shared" si="148"/>
        <v>0</v>
      </c>
      <c r="AG101" s="1334">
        <f t="shared" si="148"/>
        <v>0</v>
      </c>
      <c r="AH101" s="1334">
        <f t="shared" si="148"/>
        <v>0</v>
      </c>
      <c r="AI101" s="1334">
        <f t="shared" si="148"/>
        <v>0</v>
      </c>
      <c r="AJ101" s="1334">
        <f t="shared" si="148"/>
        <v>0</v>
      </c>
      <c r="AK101" s="1334">
        <f t="shared" si="148"/>
        <v>0</v>
      </c>
      <c r="AL101" s="1334">
        <f t="shared" si="148"/>
        <v>0</v>
      </c>
      <c r="AM101" s="1334">
        <f t="shared" si="148"/>
        <v>0</v>
      </c>
      <c r="AN101" s="1334">
        <f t="shared" si="148"/>
        <v>0</v>
      </c>
      <c r="AO101" s="1334">
        <f t="shared" si="148"/>
        <v>0</v>
      </c>
      <c r="AP101" s="1334">
        <f t="shared" si="148"/>
        <v>0</v>
      </c>
      <c r="AQ101" s="1334">
        <f t="shared" si="148"/>
        <v>0</v>
      </c>
      <c r="AR101" s="1334">
        <f t="shared" si="148"/>
        <v>0</v>
      </c>
      <c r="AS101" s="1334">
        <f t="shared" si="148"/>
        <v>0</v>
      </c>
      <c r="AT101" s="1334">
        <f t="shared" si="148"/>
        <v>0</v>
      </c>
      <c r="AU101" s="1334">
        <f t="shared" si="148"/>
        <v>0</v>
      </c>
      <c r="AV101" s="1334">
        <f t="shared" si="126"/>
        <v>0</v>
      </c>
      <c r="AW101" s="1334"/>
      <c r="AX101" s="1334"/>
      <c r="AY101" s="1334"/>
      <c r="AZ101" s="1334"/>
      <c r="BA101" s="1334"/>
      <c r="BB101" s="1334"/>
      <c r="BC101" s="1334"/>
      <c r="BD101" s="1334"/>
      <c r="BE101" s="1334"/>
      <c r="BF101" s="1334"/>
      <c r="BG101" s="1334"/>
      <c r="BH101" s="1334"/>
      <c r="BI101" s="1334"/>
      <c r="BJ101" s="1334"/>
      <c r="BK101" s="1334"/>
      <c r="BL101" s="1334"/>
      <c r="BM101" s="1334"/>
      <c r="BN101" s="1334"/>
      <c r="BO101" s="1334"/>
      <c r="BP101" s="1334"/>
      <c r="BQ101" s="1334"/>
    </row>
    <row r="102" spans="1:69" s="1335" customFormat="1" ht="25.5" x14ac:dyDescent="0.2">
      <c r="A102" s="1294">
        <v>1815</v>
      </c>
      <c r="B102" s="224" t="s">
        <v>86</v>
      </c>
      <c r="C102" s="1333">
        <f>'I4 BO ASSETS'!H30</f>
        <v>0</v>
      </c>
      <c r="D102" s="1334">
        <f t="shared" si="117"/>
        <v>0</v>
      </c>
      <c r="E102" s="1334">
        <f t="shared" si="117"/>
        <v>0</v>
      </c>
      <c r="F102" s="1334">
        <f t="shared" si="122"/>
        <v>0</v>
      </c>
      <c r="G102" s="1334">
        <f t="shared" si="118"/>
        <v>0</v>
      </c>
      <c r="H102" s="1334">
        <f t="shared" ref="H102:Z102" si="149">$D102*H610</f>
        <v>0</v>
      </c>
      <c r="I102" s="1334">
        <f t="shared" si="149"/>
        <v>0</v>
      </c>
      <c r="J102" s="1334">
        <f t="shared" si="149"/>
        <v>0</v>
      </c>
      <c r="K102" s="1334">
        <f t="shared" si="149"/>
        <v>0</v>
      </c>
      <c r="L102" s="1334">
        <f t="shared" si="149"/>
        <v>0</v>
      </c>
      <c r="M102" s="1334">
        <f t="shared" si="149"/>
        <v>0</v>
      </c>
      <c r="N102" s="1334">
        <f t="shared" si="149"/>
        <v>0</v>
      </c>
      <c r="O102" s="1334">
        <f t="shared" si="149"/>
        <v>0</v>
      </c>
      <c r="P102" s="1334">
        <f t="shared" si="149"/>
        <v>0</v>
      </c>
      <c r="Q102" s="1334">
        <f t="shared" si="149"/>
        <v>0</v>
      </c>
      <c r="R102" s="1334">
        <f t="shared" si="149"/>
        <v>0</v>
      </c>
      <c r="S102" s="1334">
        <f t="shared" si="149"/>
        <v>0</v>
      </c>
      <c r="T102" s="1334">
        <f t="shared" si="149"/>
        <v>0</v>
      </c>
      <c r="U102" s="1334">
        <f t="shared" si="149"/>
        <v>0</v>
      </c>
      <c r="V102" s="1334">
        <f t="shared" si="149"/>
        <v>0</v>
      </c>
      <c r="W102" s="1334">
        <f t="shared" si="149"/>
        <v>0</v>
      </c>
      <c r="X102" s="1334">
        <f t="shared" si="149"/>
        <v>0</v>
      </c>
      <c r="Y102" s="1334">
        <f t="shared" si="149"/>
        <v>0</v>
      </c>
      <c r="Z102" s="1334">
        <f t="shared" si="149"/>
        <v>0</v>
      </c>
      <c r="AA102" s="1334">
        <f t="shared" si="124"/>
        <v>0</v>
      </c>
      <c r="AB102" s="1334">
        <f t="shared" si="120"/>
        <v>0</v>
      </c>
      <c r="AC102" s="1334">
        <f t="shared" ref="AC102:AU102" si="150">$E102*AC610</f>
        <v>0</v>
      </c>
      <c r="AD102" s="1334">
        <f t="shared" si="150"/>
        <v>0</v>
      </c>
      <c r="AE102" s="1334">
        <f t="shared" si="150"/>
        <v>0</v>
      </c>
      <c r="AF102" s="1334">
        <f t="shared" si="150"/>
        <v>0</v>
      </c>
      <c r="AG102" s="1334">
        <f t="shared" si="150"/>
        <v>0</v>
      </c>
      <c r="AH102" s="1334">
        <f t="shared" si="150"/>
        <v>0</v>
      </c>
      <c r="AI102" s="1334">
        <f t="shared" si="150"/>
        <v>0</v>
      </c>
      <c r="AJ102" s="1334">
        <f t="shared" si="150"/>
        <v>0</v>
      </c>
      <c r="AK102" s="1334">
        <f t="shared" si="150"/>
        <v>0</v>
      </c>
      <c r="AL102" s="1334">
        <f t="shared" si="150"/>
        <v>0</v>
      </c>
      <c r="AM102" s="1334">
        <f t="shared" si="150"/>
        <v>0</v>
      </c>
      <c r="AN102" s="1334">
        <f t="shared" si="150"/>
        <v>0</v>
      </c>
      <c r="AO102" s="1334">
        <f t="shared" si="150"/>
        <v>0</v>
      </c>
      <c r="AP102" s="1334">
        <f t="shared" si="150"/>
        <v>0</v>
      </c>
      <c r="AQ102" s="1334">
        <f t="shared" si="150"/>
        <v>0</v>
      </c>
      <c r="AR102" s="1334">
        <f t="shared" si="150"/>
        <v>0</v>
      </c>
      <c r="AS102" s="1334">
        <f t="shared" si="150"/>
        <v>0</v>
      </c>
      <c r="AT102" s="1334">
        <f t="shared" si="150"/>
        <v>0</v>
      </c>
      <c r="AU102" s="1334">
        <f t="shared" si="150"/>
        <v>0</v>
      </c>
      <c r="AV102" s="1334">
        <f t="shared" si="126"/>
        <v>0</v>
      </c>
      <c r="AW102" s="1334"/>
      <c r="AX102" s="1334"/>
      <c r="AY102" s="1334"/>
      <c r="AZ102" s="1334"/>
      <c r="BA102" s="1334"/>
      <c r="BB102" s="1334"/>
      <c r="BC102" s="1334"/>
      <c r="BD102" s="1334"/>
      <c r="BE102" s="1334"/>
      <c r="BF102" s="1334"/>
      <c r="BG102" s="1334"/>
      <c r="BH102" s="1334"/>
      <c r="BI102" s="1334"/>
      <c r="BJ102" s="1334"/>
      <c r="BK102" s="1334"/>
      <c r="BL102" s="1334"/>
      <c r="BM102" s="1334"/>
      <c r="BN102" s="1334"/>
      <c r="BO102" s="1334"/>
      <c r="BP102" s="1334"/>
      <c r="BQ102" s="1334"/>
    </row>
    <row r="103" spans="1:69" s="1335" customFormat="1" ht="25.5" x14ac:dyDescent="0.2">
      <c r="A103" s="1294">
        <v>1820</v>
      </c>
      <c r="B103" s="224" t="s">
        <v>87</v>
      </c>
      <c r="C103" s="1333">
        <f>'I4 BO ASSETS'!H31</f>
        <v>0</v>
      </c>
      <c r="D103" s="1334">
        <f t="shared" si="117"/>
        <v>0</v>
      </c>
      <c r="E103" s="1334">
        <f t="shared" si="117"/>
        <v>0</v>
      </c>
      <c r="F103" s="1334">
        <f t="shared" si="122"/>
        <v>0</v>
      </c>
      <c r="G103" s="1334">
        <f t="shared" si="118"/>
        <v>0</v>
      </c>
      <c r="H103" s="1334">
        <f t="shared" ref="H103:Z103" si="151">$D103*H611</f>
        <v>0</v>
      </c>
      <c r="I103" s="1334">
        <f t="shared" si="151"/>
        <v>0</v>
      </c>
      <c r="J103" s="1334">
        <f t="shared" si="151"/>
        <v>0</v>
      </c>
      <c r="K103" s="1334">
        <f t="shared" si="151"/>
        <v>0</v>
      </c>
      <c r="L103" s="1334">
        <f t="shared" si="151"/>
        <v>0</v>
      </c>
      <c r="M103" s="1334">
        <f t="shared" si="151"/>
        <v>0</v>
      </c>
      <c r="N103" s="1334">
        <f t="shared" si="151"/>
        <v>0</v>
      </c>
      <c r="O103" s="1334">
        <f t="shared" si="151"/>
        <v>0</v>
      </c>
      <c r="P103" s="1334">
        <f t="shared" si="151"/>
        <v>0</v>
      </c>
      <c r="Q103" s="1334">
        <f t="shared" si="151"/>
        <v>0</v>
      </c>
      <c r="R103" s="1334">
        <f t="shared" si="151"/>
        <v>0</v>
      </c>
      <c r="S103" s="1334">
        <f t="shared" si="151"/>
        <v>0</v>
      </c>
      <c r="T103" s="1334">
        <f t="shared" si="151"/>
        <v>0</v>
      </c>
      <c r="U103" s="1334">
        <f t="shared" si="151"/>
        <v>0</v>
      </c>
      <c r="V103" s="1334">
        <f t="shared" si="151"/>
        <v>0</v>
      </c>
      <c r="W103" s="1334">
        <f t="shared" si="151"/>
        <v>0</v>
      </c>
      <c r="X103" s="1334">
        <f t="shared" si="151"/>
        <v>0</v>
      </c>
      <c r="Y103" s="1334">
        <f t="shared" si="151"/>
        <v>0</v>
      </c>
      <c r="Z103" s="1334">
        <f t="shared" si="151"/>
        <v>0</v>
      </c>
      <c r="AA103" s="1334">
        <f t="shared" si="124"/>
        <v>0</v>
      </c>
      <c r="AB103" s="1334">
        <f t="shared" si="120"/>
        <v>0</v>
      </c>
      <c r="AC103" s="1334">
        <f t="shared" ref="AC103:AU103" si="152">$E103*AC611</f>
        <v>0</v>
      </c>
      <c r="AD103" s="1334">
        <f t="shared" si="152"/>
        <v>0</v>
      </c>
      <c r="AE103" s="1334">
        <f t="shared" si="152"/>
        <v>0</v>
      </c>
      <c r="AF103" s="1334">
        <f t="shared" si="152"/>
        <v>0</v>
      </c>
      <c r="AG103" s="1334">
        <f t="shared" si="152"/>
        <v>0</v>
      </c>
      <c r="AH103" s="1334">
        <f t="shared" si="152"/>
        <v>0</v>
      </c>
      <c r="AI103" s="1334">
        <f t="shared" si="152"/>
        <v>0</v>
      </c>
      <c r="AJ103" s="1334">
        <f t="shared" si="152"/>
        <v>0</v>
      </c>
      <c r="AK103" s="1334">
        <f t="shared" si="152"/>
        <v>0</v>
      </c>
      <c r="AL103" s="1334">
        <f t="shared" si="152"/>
        <v>0</v>
      </c>
      <c r="AM103" s="1334">
        <f t="shared" si="152"/>
        <v>0</v>
      </c>
      <c r="AN103" s="1334">
        <f t="shared" si="152"/>
        <v>0</v>
      </c>
      <c r="AO103" s="1334">
        <f t="shared" si="152"/>
        <v>0</v>
      </c>
      <c r="AP103" s="1334">
        <f t="shared" si="152"/>
        <v>0</v>
      </c>
      <c r="AQ103" s="1334">
        <f t="shared" si="152"/>
        <v>0</v>
      </c>
      <c r="AR103" s="1334">
        <f t="shared" si="152"/>
        <v>0</v>
      </c>
      <c r="AS103" s="1334">
        <f t="shared" si="152"/>
        <v>0</v>
      </c>
      <c r="AT103" s="1334">
        <f t="shared" si="152"/>
        <v>0</v>
      </c>
      <c r="AU103" s="1334">
        <f t="shared" si="152"/>
        <v>0</v>
      </c>
      <c r="AV103" s="1334">
        <f t="shared" si="126"/>
        <v>0</v>
      </c>
      <c r="AW103" s="1334"/>
      <c r="AX103" s="1334"/>
      <c r="AY103" s="1334"/>
      <c r="AZ103" s="1334"/>
      <c r="BA103" s="1334"/>
      <c r="BB103" s="1334"/>
      <c r="BC103" s="1334"/>
      <c r="BD103" s="1334"/>
      <c r="BE103" s="1334"/>
      <c r="BF103" s="1334"/>
      <c r="BG103" s="1334"/>
      <c r="BH103" s="1334"/>
      <c r="BI103" s="1334"/>
      <c r="BJ103" s="1334"/>
      <c r="BK103" s="1334"/>
      <c r="BL103" s="1334"/>
      <c r="BM103" s="1334"/>
      <c r="BN103" s="1334"/>
      <c r="BO103" s="1334"/>
      <c r="BP103" s="1334"/>
      <c r="BQ103" s="1334"/>
    </row>
    <row r="104" spans="1:69" s="1335" customFormat="1" ht="25.5" x14ac:dyDescent="0.2">
      <c r="A104" s="1294" t="s">
        <v>520</v>
      </c>
      <c r="B104" s="224" t="s">
        <v>1363</v>
      </c>
      <c r="C104" s="1333">
        <f>'I4 BO ASSETS'!H32</f>
        <v>0</v>
      </c>
      <c r="D104" s="1334">
        <f t="shared" si="117"/>
        <v>0</v>
      </c>
      <c r="E104" s="1334">
        <f t="shared" si="117"/>
        <v>0</v>
      </c>
      <c r="F104" s="1334">
        <f>D104+E104</f>
        <v>0</v>
      </c>
      <c r="G104" s="1334">
        <f t="shared" ref="G104:V104" si="153">$D104*G612</f>
        <v>0</v>
      </c>
      <c r="H104" s="1334">
        <f t="shared" si="153"/>
        <v>0</v>
      </c>
      <c r="I104" s="1334">
        <f t="shared" si="153"/>
        <v>0</v>
      </c>
      <c r="J104" s="1334">
        <f t="shared" si="153"/>
        <v>0</v>
      </c>
      <c r="K104" s="1334">
        <f t="shared" si="153"/>
        <v>0</v>
      </c>
      <c r="L104" s="1334">
        <f t="shared" si="153"/>
        <v>0</v>
      </c>
      <c r="M104" s="1334">
        <f t="shared" si="153"/>
        <v>0</v>
      </c>
      <c r="N104" s="1334">
        <f t="shared" si="153"/>
        <v>0</v>
      </c>
      <c r="O104" s="1334">
        <f t="shared" si="153"/>
        <v>0</v>
      </c>
      <c r="P104" s="1334">
        <f t="shared" si="153"/>
        <v>0</v>
      </c>
      <c r="Q104" s="1334">
        <f t="shared" si="153"/>
        <v>0</v>
      </c>
      <c r="R104" s="1334">
        <f t="shared" si="153"/>
        <v>0</v>
      </c>
      <c r="S104" s="1334">
        <f t="shared" si="153"/>
        <v>0</v>
      </c>
      <c r="T104" s="1334">
        <f t="shared" si="153"/>
        <v>0</v>
      </c>
      <c r="U104" s="1334">
        <f t="shared" si="153"/>
        <v>0</v>
      </c>
      <c r="V104" s="1334">
        <f t="shared" si="153"/>
        <v>0</v>
      </c>
      <c r="W104" s="1334">
        <f t="shared" ref="W104:Z106" si="154">$D104*W612</f>
        <v>0</v>
      </c>
      <c r="X104" s="1334">
        <f t="shared" si="154"/>
        <v>0</v>
      </c>
      <c r="Y104" s="1334">
        <f t="shared" si="154"/>
        <v>0</v>
      </c>
      <c r="Z104" s="1334">
        <f t="shared" si="154"/>
        <v>0</v>
      </c>
      <c r="AA104" s="1334">
        <f>SUM(G104:Z104)</f>
        <v>0</v>
      </c>
      <c r="AB104" s="1334">
        <f t="shared" ref="AB104:AQ104" si="155">$E104*AB612</f>
        <v>0</v>
      </c>
      <c r="AC104" s="1334">
        <f t="shared" si="155"/>
        <v>0</v>
      </c>
      <c r="AD104" s="1334">
        <f t="shared" si="155"/>
        <v>0</v>
      </c>
      <c r="AE104" s="1334">
        <f t="shared" si="155"/>
        <v>0</v>
      </c>
      <c r="AF104" s="1334">
        <f t="shared" si="155"/>
        <v>0</v>
      </c>
      <c r="AG104" s="1334">
        <f t="shared" si="155"/>
        <v>0</v>
      </c>
      <c r="AH104" s="1334">
        <f t="shared" si="155"/>
        <v>0</v>
      </c>
      <c r="AI104" s="1334">
        <f t="shared" si="155"/>
        <v>0</v>
      </c>
      <c r="AJ104" s="1334">
        <f t="shared" si="155"/>
        <v>0</v>
      </c>
      <c r="AK104" s="1334">
        <f t="shared" si="155"/>
        <v>0</v>
      </c>
      <c r="AL104" s="1334">
        <f t="shared" si="155"/>
        <v>0</v>
      </c>
      <c r="AM104" s="1334">
        <f t="shared" si="155"/>
        <v>0</v>
      </c>
      <c r="AN104" s="1334">
        <f t="shared" si="155"/>
        <v>0</v>
      </c>
      <c r="AO104" s="1334">
        <f t="shared" si="155"/>
        <v>0</v>
      </c>
      <c r="AP104" s="1334">
        <f t="shared" si="155"/>
        <v>0</v>
      </c>
      <c r="AQ104" s="1334">
        <f t="shared" si="155"/>
        <v>0</v>
      </c>
      <c r="AR104" s="1334">
        <f t="shared" ref="AR104:AU106" si="156">$E104*AR612</f>
        <v>0</v>
      </c>
      <c r="AS104" s="1334">
        <f t="shared" si="156"/>
        <v>0</v>
      </c>
      <c r="AT104" s="1334">
        <f t="shared" si="156"/>
        <v>0</v>
      </c>
      <c r="AU104" s="1334">
        <f t="shared" si="156"/>
        <v>0</v>
      </c>
      <c r="AV104" s="1334">
        <f>SUM(AB104:AU104)</f>
        <v>0</v>
      </c>
      <c r="AW104" s="1334"/>
      <c r="AX104" s="1334"/>
      <c r="AY104" s="1334"/>
      <c r="AZ104" s="1334"/>
      <c r="BA104" s="1334"/>
      <c r="BB104" s="1334"/>
      <c r="BC104" s="1334"/>
      <c r="BD104" s="1334"/>
      <c r="BE104" s="1334"/>
      <c r="BF104" s="1334"/>
      <c r="BG104" s="1334"/>
      <c r="BH104" s="1334"/>
      <c r="BI104" s="1334"/>
      <c r="BJ104" s="1334"/>
      <c r="BK104" s="1334"/>
      <c r="BL104" s="1334"/>
      <c r="BM104" s="1334"/>
      <c r="BN104" s="1334"/>
      <c r="BO104" s="1334"/>
      <c r="BP104" s="1334"/>
      <c r="BQ104" s="1334"/>
    </row>
    <row r="105" spans="1:69" s="1335" customFormat="1" ht="25.5" x14ac:dyDescent="0.2">
      <c r="A105" s="1294" t="s">
        <v>521</v>
      </c>
      <c r="B105" s="224" t="s">
        <v>1365</v>
      </c>
      <c r="C105" s="1333">
        <f>'I4 BO ASSETS'!H33</f>
        <v>0</v>
      </c>
      <c r="D105" s="1334">
        <f t="shared" si="117"/>
        <v>0</v>
      </c>
      <c r="E105" s="1334">
        <f t="shared" si="117"/>
        <v>0</v>
      </c>
      <c r="F105" s="1334">
        <f>D105+E105</f>
        <v>0</v>
      </c>
      <c r="G105" s="1334">
        <f t="shared" ref="G105:V105" si="157">$D105*G613</f>
        <v>0</v>
      </c>
      <c r="H105" s="1334">
        <f t="shared" si="157"/>
        <v>0</v>
      </c>
      <c r="I105" s="1334">
        <f t="shared" si="157"/>
        <v>0</v>
      </c>
      <c r="J105" s="1334">
        <f t="shared" si="157"/>
        <v>0</v>
      </c>
      <c r="K105" s="1334">
        <f t="shared" si="157"/>
        <v>0</v>
      </c>
      <c r="L105" s="1334">
        <f t="shared" si="157"/>
        <v>0</v>
      </c>
      <c r="M105" s="1334">
        <f t="shared" si="157"/>
        <v>0</v>
      </c>
      <c r="N105" s="1334">
        <f t="shared" si="157"/>
        <v>0</v>
      </c>
      <c r="O105" s="1334">
        <f t="shared" si="157"/>
        <v>0</v>
      </c>
      <c r="P105" s="1334">
        <f t="shared" si="157"/>
        <v>0</v>
      </c>
      <c r="Q105" s="1334">
        <f t="shared" si="157"/>
        <v>0</v>
      </c>
      <c r="R105" s="1334">
        <f t="shared" si="157"/>
        <v>0</v>
      </c>
      <c r="S105" s="1334">
        <f t="shared" si="157"/>
        <v>0</v>
      </c>
      <c r="T105" s="1334">
        <f t="shared" si="157"/>
        <v>0</v>
      </c>
      <c r="U105" s="1334">
        <f t="shared" si="157"/>
        <v>0</v>
      </c>
      <c r="V105" s="1334">
        <f t="shared" si="157"/>
        <v>0</v>
      </c>
      <c r="W105" s="1334">
        <f t="shared" si="154"/>
        <v>0</v>
      </c>
      <c r="X105" s="1334">
        <f t="shared" si="154"/>
        <v>0</v>
      </c>
      <c r="Y105" s="1334">
        <f t="shared" si="154"/>
        <v>0</v>
      </c>
      <c r="Z105" s="1334">
        <f t="shared" si="154"/>
        <v>0</v>
      </c>
      <c r="AA105" s="1334">
        <f>SUM(G105:Z105)</f>
        <v>0</v>
      </c>
      <c r="AB105" s="1334">
        <f t="shared" ref="AB105:AQ105" si="158">$E105*AB613</f>
        <v>0</v>
      </c>
      <c r="AC105" s="1334">
        <f t="shared" si="158"/>
        <v>0</v>
      </c>
      <c r="AD105" s="1334">
        <f t="shared" si="158"/>
        <v>0</v>
      </c>
      <c r="AE105" s="1334">
        <f t="shared" si="158"/>
        <v>0</v>
      </c>
      <c r="AF105" s="1334">
        <f t="shared" si="158"/>
        <v>0</v>
      </c>
      <c r="AG105" s="1334">
        <f t="shared" si="158"/>
        <v>0</v>
      </c>
      <c r="AH105" s="1334">
        <f t="shared" si="158"/>
        <v>0</v>
      </c>
      <c r="AI105" s="1334">
        <f t="shared" si="158"/>
        <v>0</v>
      </c>
      <c r="AJ105" s="1334">
        <f t="shared" si="158"/>
        <v>0</v>
      </c>
      <c r="AK105" s="1334">
        <f t="shared" si="158"/>
        <v>0</v>
      </c>
      <c r="AL105" s="1334">
        <f t="shared" si="158"/>
        <v>0</v>
      </c>
      <c r="AM105" s="1334">
        <f t="shared" si="158"/>
        <v>0</v>
      </c>
      <c r="AN105" s="1334">
        <f t="shared" si="158"/>
        <v>0</v>
      </c>
      <c r="AO105" s="1334">
        <f t="shared" si="158"/>
        <v>0</v>
      </c>
      <c r="AP105" s="1334">
        <f t="shared" si="158"/>
        <v>0</v>
      </c>
      <c r="AQ105" s="1334">
        <f t="shared" si="158"/>
        <v>0</v>
      </c>
      <c r="AR105" s="1334">
        <f t="shared" si="156"/>
        <v>0</v>
      </c>
      <c r="AS105" s="1334">
        <f t="shared" si="156"/>
        <v>0</v>
      </c>
      <c r="AT105" s="1334">
        <f t="shared" si="156"/>
        <v>0</v>
      </c>
      <c r="AU105" s="1334">
        <f t="shared" si="156"/>
        <v>0</v>
      </c>
      <c r="AV105" s="1334">
        <f>SUM(AB105:AU105)</f>
        <v>0</v>
      </c>
      <c r="AW105" s="1334"/>
      <c r="AX105" s="1334"/>
      <c r="AY105" s="1334"/>
      <c r="AZ105" s="1334"/>
      <c r="BA105" s="1334"/>
      <c r="BB105" s="1334"/>
      <c r="BC105" s="1334"/>
      <c r="BD105" s="1334"/>
      <c r="BE105" s="1334"/>
      <c r="BF105" s="1334"/>
      <c r="BG105" s="1334"/>
      <c r="BH105" s="1334"/>
      <c r="BI105" s="1334"/>
      <c r="BJ105" s="1334"/>
      <c r="BK105" s="1334"/>
      <c r="BL105" s="1334"/>
      <c r="BM105" s="1334"/>
      <c r="BN105" s="1334"/>
      <c r="BO105" s="1334"/>
      <c r="BP105" s="1334"/>
      <c r="BQ105" s="1334"/>
    </row>
    <row r="106" spans="1:69" s="1335" customFormat="1" ht="25.5" x14ac:dyDescent="0.2">
      <c r="A106" s="1294" t="s">
        <v>1355</v>
      </c>
      <c r="B106" s="224" t="s">
        <v>1356</v>
      </c>
      <c r="C106" s="1333">
        <f>'I4 BO ASSETS'!H34</f>
        <v>0</v>
      </c>
      <c r="D106" s="1334">
        <f t="shared" si="117"/>
        <v>0</v>
      </c>
      <c r="E106" s="1334">
        <f t="shared" si="117"/>
        <v>0</v>
      </c>
      <c r="F106" s="1334">
        <f>D106+E106</f>
        <v>0</v>
      </c>
      <c r="G106" s="1334">
        <f t="shared" ref="G106:V106" si="159">$D106*G614</f>
        <v>0</v>
      </c>
      <c r="H106" s="1334">
        <f t="shared" si="159"/>
        <v>0</v>
      </c>
      <c r="I106" s="1334">
        <f t="shared" si="159"/>
        <v>0</v>
      </c>
      <c r="J106" s="1334">
        <f t="shared" si="159"/>
        <v>0</v>
      </c>
      <c r="K106" s="1334">
        <f t="shared" si="159"/>
        <v>0</v>
      </c>
      <c r="L106" s="1334">
        <f t="shared" si="159"/>
        <v>0</v>
      </c>
      <c r="M106" s="1334">
        <f t="shared" si="159"/>
        <v>0</v>
      </c>
      <c r="N106" s="1334">
        <f t="shared" si="159"/>
        <v>0</v>
      </c>
      <c r="O106" s="1334">
        <f t="shared" si="159"/>
        <v>0</v>
      </c>
      <c r="P106" s="1334">
        <f t="shared" si="159"/>
        <v>0</v>
      </c>
      <c r="Q106" s="1334">
        <f t="shared" si="159"/>
        <v>0</v>
      </c>
      <c r="R106" s="1334">
        <f t="shared" si="159"/>
        <v>0</v>
      </c>
      <c r="S106" s="1334">
        <f t="shared" si="159"/>
        <v>0</v>
      </c>
      <c r="T106" s="1334">
        <f t="shared" si="159"/>
        <v>0</v>
      </c>
      <c r="U106" s="1334">
        <f t="shared" si="159"/>
        <v>0</v>
      </c>
      <c r="V106" s="1334">
        <f t="shared" si="159"/>
        <v>0</v>
      </c>
      <c r="W106" s="1334">
        <f t="shared" si="154"/>
        <v>0</v>
      </c>
      <c r="X106" s="1334">
        <f t="shared" si="154"/>
        <v>0</v>
      </c>
      <c r="Y106" s="1334">
        <f t="shared" si="154"/>
        <v>0</v>
      </c>
      <c r="Z106" s="1334">
        <f t="shared" si="154"/>
        <v>0</v>
      </c>
      <c r="AA106" s="1334">
        <f>SUM(G106:Z106)</f>
        <v>0</v>
      </c>
      <c r="AB106" s="1334">
        <f t="shared" ref="AB106:AQ106" si="160">$E106*AB614</f>
        <v>0</v>
      </c>
      <c r="AC106" s="1334">
        <f t="shared" si="160"/>
        <v>0</v>
      </c>
      <c r="AD106" s="1334">
        <f t="shared" si="160"/>
        <v>0</v>
      </c>
      <c r="AE106" s="1334">
        <f t="shared" si="160"/>
        <v>0</v>
      </c>
      <c r="AF106" s="1334">
        <f t="shared" si="160"/>
        <v>0</v>
      </c>
      <c r="AG106" s="1334">
        <f t="shared" si="160"/>
        <v>0</v>
      </c>
      <c r="AH106" s="1334">
        <f t="shared" si="160"/>
        <v>0</v>
      </c>
      <c r="AI106" s="1334">
        <f t="shared" si="160"/>
        <v>0</v>
      </c>
      <c r="AJ106" s="1334">
        <f t="shared" si="160"/>
        <v>0</v>
      </c>
      <c r="AK106" s="1334">
        <f t="shared" si="160"/>
        <v>0</v>
      </c>
      <c r="AL106" s="1334">
        <f t="shared" si="160"/>
        <v>0</v>
      </c>
      <c r="AM106" s="1334">
        <f t="shared" si="160"/>
        <v>0</v>
      </c>
      <c r="AN106" s="1334">
        <f t="shared" si="160"/>
        <v>0</v>
      </c>
      <c r="AO106" s="1334">
        <f t="shared" si="160"/>
        <v>0</v>
      </c>
      <c r="AP106" s="1334">
        <f t="shared" si="160"/>
        <v>0</v>
      </c>
      <c r="AQ106" s="1334">
        <f t="shared" si="160"/>
        <v>0</v>
      </c>
      <c r="AR106" s="1334">
        <f t="shared" si="156"/>
        <v>0</v>
      </c>
      <c r="AS106" s="1334">
        <f t="shared" si="156"/>
        <v>0</v>
      </c>
      <c r="AT106" s="1334">
        <f t="shared" si="156"/>
        <v>0</v>
      </c>
      <c r="AU106" s="1334">
        <f t="shared" si="156"/>
        <v>0</v>
      </c>
      <c r="AV106" s="1334">
        <f>SUM(AB106:AU106)</f>
        <v>0</v>
      </c>
      <c r="AW106" s="1334"/>
      <c r="AX106" s="1334"/>
      <c r="AY106" s="1334"/>
      <c r="AZ106" s="1334"/>
      <c r="BA106" s="1334"/>
      <c r="BB106" s="1334"/>
      <c r="BC106" s="1334"/>
      <c r="BD106" s="1334"/>
      <c r="BE106" s="1334"/>
      <c r="BF106" s="1334"/>
      <c r="BG106" s="1334"/>
      <c r="BH106" s="1334"/>
      <c r="BI106" s="1334"/>
      <c r="BJ106" s="1334"/>
      <c r="BK106" s="1334"/>
      <c r="BL106" s="1334"/>
      <c r="BM106" s="1334"/>
      <c r="BN106" s="1334"/>
      <c r="BO106" s="1334"/>
      <c r="BP106" s="1334"/>
      <c r="BQ106" s="1334"/>
    </row>
    <row r="107" spans="1:69" s="1335" customFormat="1" ht="12.75" x14ac:dyDescent="0.2">
      <c r="A107" s="1294">
        <v>1825</v>
      </c>
      <c r="B107" s="224" t="s">
        <v>88</v>
      </c>
      <c r="C107" s="1333">
        <f>'I4 BO ASSETS'!H35</f>
        <v>0</v>
      </c>
      <c r="D107" s="1334">
        <f t="shared" si="117"/>
        <v>0</v>
      </c>
      <c r="E107" s="1334">
        <f t="shared" si="117"/>
        <v>0</v>
      </c>
      <c r="F107" s="1334">
        <f t="shared" si="122"/>
        <v>0</v>
      </c>
      <c r="G107" s="1334">
        <f t="shared" ref="G107:G126" si="161">$D107*G615</f>
        <v>0</v>
      </c>
      <c r="H107" s="1334">
        <f t="shared" ref="H107:Z107" si="162">$D107*H615</f>
        <v>0</v>
      </c>
      <c r="I107" s="1334">
        <f t="shared" si="162"/>
        <v>0</v>
      </c>
      <c r="J107" s="1334">
        <f t="shared" si="162"/>
        <v>0</v>
      </c>
      <c r="K107" s="1334">
        <f t="shared" si="162"/>
        <v>0</v>
      </c>
      <c r="L107" s="1334">
        <f t="shared" si="162"/>
        <v>0</v>
      </c>
      <c r="M107" s="1334">
        <f t="shared" si="162"/>
        <v>0</v>
      </c>
      <c r="N107" s="1334">
        <f t="shared" si="162"/>
        <v>0</v>
      </c>
      <c r="O107" s="1334">
        <f t="shared" si="162"/>
        <v>0</v>
      </c>
      <c r="P107" s="1334">
        <f t="shared" si="162"/>
        <v>0</v>
      </c>
      <c r="Q107" s="1334">
        <f t="shared" si="162"/>
        <v>0</v>
      </c>
      <c r="R107" s="1334">
        <f t="shared" si="162"/>
        <v>0</v>
      </c>
      <c r="S107" s="1334">
        <f t="shared" si="162"/>
        <v>0</v>
      </c>
      <c r="T107" s="1334">
        <f t="shared" si="162"/>
        <v>0</v>
      </c>
      <c r="U107" s="1334">
        <f t="shared" si="162"/>
        <v>0</v>
      </c>
      <c r="V107" s="1334">
        <f t="shared" si="162"/>
        <v>0</v>
      </c>
      <c r="W107" s="1334">
        <f t="shared" si="162"/>
        <v>0</v>
      </c>
      <c r="X107" s="1334">
        <f t="shared" si="162"/>
        <v>0</v>
      </c>
      <c r="Y107" s="1334">
        <f t="shared" si="162"/>
        <v>0</v>
      </c>
      <c r="Z107" s="1334">
        <f t="shared" si="162"/>
        <v>0</v>
      </c>
      <c r="AA107" s="1334">
        <f t="shared" si="124"/>
        <v>0</v>
      </c>
      <c r="AB107" s="1334">
        <f t="shared" ref="AB107:AB126" si="163">$E107*AB615</f>
        <v>0</v>
      </c>
      <c r="AC107" s="1334">
        <f t="shared" ref="AC107:AU107" si="164">$E107*AC615</f>
        <v>0</v>
      </c>
      <c r="AD107" s="1334">
        <f t="shared" si="164"/>
        <v>0</v>
      </c>
      <c r="AE107" s="1334">
        <f t="shared" si="164"/>
        <v>0</v>
      </c>
      <c r="AF107" s="1334">
        <f t="shared" si="164"/>
        <v>0</v>
      </c>
      <c r="AG107" s="1334">
        <f t="shared" si="164"/>
        <v>0</v>
      </c>
      <c r="AH107" s="1334">
        <f t="shared" si="164"/>
        <v>0</v>
      </c>
      <c r="AI107" s="1334">
        <f t="shared" si="164"/>
        <v>0</v>
      </c>
      <c r="AJ107" s="1334">
        <f t="shared" si="164"/>
        <v>0</v>
      </c>
      <c r="AK107" s="1334">
        <f t="shared" si="164"/>
        <v>0</v>
      </c>
      <c r="AL107" s="1334">
        <f t="shared" si="164"/>
        <v>0</v>
      </c>
      <c r="AM107" s="1334">
        <f t="shared" si="164"/>
        <v>0</v>
      </c>
      <c r="AN107" s="1334">
        <f t="shared" si="164"/>
        <v>0</v>
      </c>
      <c r="AO107" s="1334">
        <f t="shared" si="164"/>
        <v>0</v>
      </c>
      <c r="AP107" s="1334">
        <f t="shared" si="164"/>
        <v>0</v>
      </c>
      <c r="AQ107" s="1334">
        <f t="shared" si="164"/>
        <v>0</v>
      </c>
      <c r="AR107" s="1334">
        <f t="shared" si="164"/>
        <v>0</v>
      </c>
      <c r="AS107" s="1334">
        <f t="shared" si="164"/>
        <v>0</v>
      </c>
      <c r="AT107" s="1334">
        <f t="shared" si="164"/>
        <v>0</v>
      </c>
      <c r="AU107" s="1334">
        <f t="shared" si="164"/>
        <v>0</v>
      </c>
      <c r="AV107" s="1334">
        <f t="shared" si="126"/>
        <v>0</v>
      </c>
      <c r="AW107" s="1334"/>
      <c r="AX107" s="1334"/>
      <c r="AY107" s="1334"/>
      <c r="AZ107" s="1334"/>
      <c r="BA107" s="1334"/>
      <c r="BB107" s="1334"/>
      <c r="BC107" s="1334"/>
      <c r="BD107" s="1334"/>
      <c r="BE107" s="1334"/>
      <c r="BF107" s="1334"/>
      <c r="BG107" s="1334"/>
      <c r="BH107" s="1334"/>
      <c r="BI107" s="1334"/>
      <c r="BJ107" s="1334"/>
      <c r="BK107" s="1334"/>
      <c r="BL107" s="1334"/>
      <c r="BM107" s="1334"/>
      <c r="BN107" s="1334"/>
      <c r="BO107" s="1334"/>
      <c r="BP107" s="1334"/>
      <c r="BQ107" s="1334"/>
    </row>
    <row r="108" spans="1:69" s="1335" customFormat="1" ht="12.75" x14ac:dyDescent="0.2">
      <c r="A108" s="1294" t="s">
        <v>869</v>
      </c>
      <c r="B108" s="224" t="s">
        <v>369</v>
      </c>
      <c r="C108" s="1333">
        <f>'I4 BO ASSETS'!H36</f>
        <v>0</v>
      </c>
      <c r="D108" s="1334">
        <f t="shared" si="117"/>
        <v>0</v>
      </c>
      <c r="E108" s="1334">
        <f t="shared" si="117"/>
        <v>0</v>
      </c>
      <c r="F108" s="1334">
        <f t="shared" si="122"/>
        <v>0</v>
      </c>
      <c r="G108" s="1334">
        <f t="shared" si="161"/>
        <v>0</v>
      </c>
      <c r="H108" s="1334">
        <f t="shared" ref="H108:Z108" si="165">$D108*H616</f>
        <v>0</v>
      </c>
      <c r="I108" s="1334">
        <f t="shared" si="165"/>
        <v>0</v>
      </c>
      <c r="J108" s="1334">
        <f t="shared" si="165"/>
        <v>0</v>
      </c>
      <c r="K108" s="1334">
        <f t="shared" si="165"/>
        <v>0</v>
      </c>
      <c r="L108" s="1334">
        <f t="shared" si="165"/>
        <v>0</v>
      </c>
      <c r="M108" s="1334">
        <f t="shared" si="165"/>
        <v>0</v>
      </c>
      <c r="N108" s="1334">
        <f t="shared" si="165"/>
        <v>0</v>
      </c>
      <c r="O108" s="1334">
        <f t="shared" si="165"/>
        <v>0</v>
      </c>
      <c r="P108" s="1334">
        <f t="shared" si="165"/>
        <v>0</v>
      </c>
      <c r="Q108" s="1334">
        <f t="shared" si="165"/>
        <v>0</v>
      </c>
      <c r="R108" s="1334">
        <f t="shared" si="165"/>
        <v>0</v>
      </c>
      <c r="S108" s="1334">
        <f t="shared" si="165"/>
        <v>0</v>
      </c>
      <c r="T108" s="1334">
        <f t="shared" si="165"/>
        <v>0</v>
      </c>
      <c r="U108" s="1334">
        <f t="shared" si="165"/>
        <v>0</v>
      </c>
      <c r="V108" s="1334">
        <f t="shared" si="165"/>
        <v>0</v>
      </c>
      <c r="W108" s="1334">
        <f t="shared" si="165"/>
        <v>0</v>
      </c>
      <c r="X108" s="1334">
        <f t="shared" si="165"/>
        <v>0</v>
      </c>
      <c r="Y108" s="1334">
        <f t="shared" si="165"/>
        <v>0</v>
      </c>
      <c r="Z108" s="1334">
        <f t="shared" si="165"/>
        <v>0</v>
      </c>
      <c r="AA108" s="1334">
        <f t="shared" si="124"/>
        <v>0</v>
      </c>
      <c r="AB108" s="1334">
        <f t="shared" si="163"/>
        <v>0</v>
      </c>
      <c r="AC108" s="1334">
        <f t="shared" ref="AC108:AU108" si="166">$E108*AC616</f>
        <v>0</v>
      </c>
      <c r="AD108" s="1334">
        <f t="shared" si="166"/>
        <v>0</v>
      </c>
      <c r="AE108" s="1334">
        <f t="shared" si="166"/>
        <v>0</v>
      </c>
      <c r="AF108" s="1334">
        <f t="shared" si="166"/>
        <v>0</v>
      </c>
      <c r="AG108" s="1334">
        <f t="shared" si="166"/>
        <v>0</v>
      </c>
      <c r="AH108" s="1334">
        <f t="shared" si="166"/>
        <v>0</v>
      </c>
      <c r="AI108" s="1334">
        <f t="shared" si="166"/>
        <v>0</v>
      </c>
      <c r="AJ108" s="1334">
        <f t="shared" si="166"/>
        <v>0</v>
      </c>
      <c r="AK108" s="1334">
        <f t="shared" si="166"/>
        <v>0</v>
      </c>
      <c r="AL108" s="1334">
        <f t="shared" si="166"/>
        <v>0</v>
      </c>
      <c r="AM108" s="1334">
        <f t="shared" si="166"/>
        <v>0</v>
      </c>
      <c r="AN108" s="1334">
        <f t="shared" si="166"/>
        <v>0</v>
      </c>
      <c r="AO108" s="1334">
        <f t="shared" si="166"/>
        <v>0</v>
      </c>
      <c r="AP108" s="1334">
        <f t="shared" si="166"/>
        <v>0</v>
      </c>
      <c r="AQ108" s="1334">
        <f t="shared" si="166"/>
        <v>0</v>
      </c>
      <c r="AR108" s="1334">
        <f t="shared" si="166"/>
        <v>0</v>
      </c>
      <c r="AS108" s="1334">
        <f t="shared" si="166"/>
        <v>0</v>
      </c>
      <c r="AT108" s="1334">
        <f t="shared" si="166"/>
        <v>0</v>
      </c>
      <c r="AU108" s="1334">
        <f t="shared" si="166"/>
        <v>0</v>
      </c>
      <c r="AV108" s="1334">
        <f t="shared" si="126"/>
        <v>0</v>
      </c>
      <c r="AW108" s="1334"/>
      <c r="AX108" s="1334"/>
      <c r="AY108" s="1334"/>
      <c r="AZ108" s="1334"/>
      <c r="BA108" s="1334"/>
      <c r="BB108" s="1334"/>
      <c r="BC108" s="1334"/>
      <c r="BD108" s="1334"/>
      <c r="BE108" s="1334"/>
      <c r="BF108" s="1334"/>
      <c r="BG108" s="1334"/>
      <c r="BH108" s="1334"/>
      <c r="BI108" s="1334"/>
      <c r="BJ108" s="1334"/>
      <c r="BK108" s="1334"/>
      <c r="BL108" s="1334"/>
      <c r="BM108" s="1334"/>
      <c r="BN108" s="1334"/>
      <c r="BO108" s="1334"/>
      <c r="BP108" s="1334"/>
      <c r="BQ108" s="1334"/>
    </row>
    <row r="109" spans="1:69" s="1335" customFormat="1" ht="12.75" x14ac:dyDescent="0.2">
      <c r="A109" s="1294" t="s">
        <v>870</v>
      </c>
      <c r="B109" s="224" t="s">
        <v>370</v>
      </c>
      <c r="C109" s="1333">
        <f>'I4 BO ASSETS'!H37</f>
        <v>0</v>
      </c>
      <c r="D109" s="1334">
        <f t="shared" ref="D109:E129" si="167">$C109*D617</f>
        <v>0</v>
      </c>
      <c r="E109" s="1334">
        <f t="shared" si="167"/>
        <v>0</v>
      </c>
      <c r="F109" s="1334">
        <f t="shared" si="122"/>
        <v>0</v>
      </c>
      <c r="G109" s="1334">
        <f t="shared" si="161"/>
        <v>0</v>
      </c>
      <c r="H109" s="1334">
        <f t="shared" ref="H109:Z109" si="168">$D109*H617</f>
        <v>0</v>
      </c>
      <c r="I109" s="1334">
        <f t="shared" si="168"/>
        <v>0</v>
      </c>
      <c r="J109" s="1334">
        <f t="shared" si="168"/>
        <v>0</v>
      </c>
      <c r="K109" s="1334">
        <f t="shared" si="168"/>
        <v>0</v>
      </c>
      <c r="L109" s="1334">
        <f t="shared" si="168"/>
        <v>0</v>
      </c>
      <c r="M109" s="1334">
        <f t="shared" si="168"/>
        <v>0</v>
      </c>
      <c r="N109" s="1334">
        <f t="shared" si="168"/>
        <v>0</v>
      </c>
      <c r="O109" s="1334">
        <f t="shared" si="168"/>
        <v>0</v>
      </c>
      <c r="P109" s="1334">
        <f t="shared" si="168"/>
        <v>0</v>
      </c>
      <c r="Q109" s="1334">
        <f t="shared" si="168"/>
        <v>0</v>
      </c>
      <c r="R109" s="1334">
        <f t="shared" si="168"/>
        <v>0</v>
      </c>
      <c r="S109" s="1334">
        <f t="shared" si="168"/>
        <v>0</v>
      </c>
      <c r="T109" s="1334">
        <f t="shared" si="168"/>
        <v>0</v>
      </c>
      <c r="U109" s="1334">
        <f t="shared" si="168"/>
        <v>0</v>
      </c>
      <c r="V109" s="1334">
        <f t="shared" si="168"/>
        <v>0</v>
      </c>
      <c r="W109" s="1334">
        <f t="shared" si="168"/>
        <v>0</v>
      </c>
      <c r="X109" s="1334">
        <f t="shared" si="168"/>
        <v>0</v>
      </c>
      <c r="Y109" s="1334">
        <f t="shared" si="168"/>
        <v>0</v>
      </c>
      <c r="Z109" s="1334">
        <f t="shared" si="168"/>
        <v>0</v>
      </c>
      <c r="AA109" s="1334">
        <f t="shared" si="124"/>
        <v>0</v>
      </c>
      <c r="AB109" s="1334">
        <f t="shared" si="163"/>
        <v>0</v>
      </c>
      <c r="AC109" s="1334">
        <f t="shared" ref="AC109:AU109" si="169">$E109*AC617</f>
        <v>0</v>
      </c>
      <c r="AD109" s="1334">
        <f t="shared" si="169"/>
        <v>0</v>
      </c>
      <c r="AE109" s="1334">
        <f t="shared" si="169"/>
        <v>0</v>
      </c>
      <c r="AF109" s="1334">
        <f t="shared" si="169"/>
        <v>0</v>
      </c>
      <c r="AG109" s="1334">
        <f t="shared" si="169"/>
        <v>0</v>
      </c>
      <c r="AH109" s="1334">
        <f t="shared" si="169"/>
        <v>0</v>
      </c>
      <c r="AI109" s="1334">
        <f t="shared" si="169"/>
        <v>0</v>
      </c>
      <c r="AJ109" s="1334">
        <f t="shared" si="169"/>
        <v>0</v>
      </c>
      <c r="AK109" s="1334">
        <f t="shared" si="169"/>
        <v>0</v>
      </c>
      <c r="AL109" s="1334">
        <f t="shared" si="169"/>
        <v>0</v>
      </c>
      <c r="AM109" s="1334">
        <f t="shared" si="169"/>
        <v>0</v>
      </c>
      <c r="AN109" s="1334">
        <f t="shared" si="169"/>
        <v>0</v>
      </c>
      <c r="AO109" s="1334">
        <f t="shared" si="169"/>
        <v>0</v>
      </c>
      <c r="AP109" s="1334">
        <f t="shared" si="169"/>
        <v>0</v>
      </c>
      <c r="AQ109" s="1334">
        <f t="shared" si="169"/>
        <v>0</v>
      </c>
      <c r="AR109" s="1334">
        <f t="shared" si="169"/>
        <v>0</v>
      </c>
      <c r="AS109" s="1334">
        <f t="shared" si="169"/>
        <v>0</v>
      </c>
      <c r="AT109" s="1334">
        <f t="shared" si="169"/>
        <v>0</v>
      </c>
      <c r="AU109" s="1334">
        <f t="shared" si="169"/>
        <v>0</v>
      </c>
      <c r="AV109" s="1334">
        <f t="shared" si="126"/>
        <v>0</v>
      </c>
      <c r="AW109" s="1334"/>
      <c r="AX109" s="1334"/>
      <c r="AY109" s="1334"/>
      <c r="AZ109" s="1334"/>
      <c r="BA109" s="1334"/>
      <c r="BB109" s="1334"/>
      <c r="BC109" s="1334"/>
      <c r="BD109" s="1334"/>
      <c r="BE109" s="1334"/>
      <c r="BF109" s="1334"/>
      <c r="BG109" s="1334"/>
      <c r="BH109" s="1334"/>
      <c r="BI109" s="1334"/>
      <c r="BJ109" s="1334"/>
      <c r="BK109" s="1334"/>
      <c r="BL109" s="1334"/>
      <c r="BM109" s="1334"/>
      <c r="BN109" s="1334"/>
      <c r="BO109" s="1334"/>
      <c r="BP109" s="1334"/>
      <c r="BQ109" s="1334"/>
    </row>
    <row r="110" spans="1:69" s="1335" customFormat="1" ht="12.75" x14ac:dyDescent="0.2">
      <c r="A110" s="1294">
        <v>1830</v>
      </c>
      <c r="B110" s="224" t="s">
        <v>89</v>
      </c>
      <c r="C110" s="1333">
        <f>'I4 BO ASSETS'!H38</f>
        <v>0</v>
      </c>
      <c r="D110" s="1334">
        <f t="shared" si="167"/>
        <v>0</v>
      </c>
      <c r="E110" s="1334">
        <f t="shared" si="167"/>
        <v>0</v>
      </c>
      <c r="F110" s="1334">
        <f t="shared" si="122"/>
        <v>0</v>
      </c>
      <c r="G110" s="1334">
        <f t="shared" si="161"/>
        <v>0</v>
      </c>
      <c r="H110" s="1334">
        <f t="shared" ref="H110:Z110" si="170">$D110*H618</f>
        <v>0</v>
      </c>
      <c r="I110" s="1334">
        <f t="shared" si="170"/>
        <v>0</v>
      </c>
      <c r="J110" s="1334">
        <f t="shared" si="170"/>
        <v>0</v>
      </c>
      <c r="K110" s="1334">
        <f t="shared" si="170"/>
        <v>0</v>
      </c>
      <c r="L110" s="1334">
        <f t="shared" si="170"/>
        <v>0</v>
      </c>
      <c r="M110" s="1334">
        <f t="shared" si="170"/>
        <v>0</v>
      </c>
      <c r="N110" s="1334">
        <f t="shared" si="170"/>
        <v>0</v>
      </c>
      <c r="O110" s="1334">
        <f t="shared" si="170"/>
        <v>0</v>
      </c>
      <c r="P110" s="1334">
        <f t="shared" si="170"/>
        <v>0</v>
      </c>
      <c r="Q110" s="1334">
        <f t="shared" si="170"/>
        <v>0</v>
      </c>
      <c r="R110" s="1334">
        <f t="shared" si="170"/>
        <v>0</v>
      </c>
      <c r="S110" s="1334">
        <f t="shared" si="170"/>
        <v>0</v>
      </c>
      <c r="T110" s="1334">
        <f t="shared" si="170"/>
        <v>0</v>
      </c>
      <c r="U110" s="1334">
        <f t="shared" si="170"/>
        <v>0</v>
      </c>
      <c r="V110" s="1334">
        <f t="shared" si="170"/>
        <v>0</v>
      </c>
      <c r="W110" s="1334">
        <f t="shared" si="170"/>
        <v>0</v>
      </c>
      <c r="X110" s="1334">
        <f t="shared" si="170"/>
        <v>0</v>
      </c>
      <c r="Y110" s="1334">
        <f t="shared" si="170"/>
        <v>0</v>
      </c>
      <c r="Z110" s="1334">
        <f t="shared" si="170"/>
        <v>0</v>
      </c>
      <c r="AA110" s="1334">
        <f t="shared" si="124"/>
        <v>0</v>
      </c>
      <c r="AB110" s="1334">
        <f t="shared" si="163"/>
        <v>0</v>
      </c>
      <c r="AC110" s="1334">
        <f t="shared" ref="AC110:AU110" si="171">$E110*AC618</f>
        <v>0</v>
      </c>
      <c r="AD110" s="1334">
        <f t="shared" si="171"/>
        <v>0</v>
      </c>
      <c r="AE110" s="1334">
        <f t="shared" si="171"/>
        <v>0</v>
      </c>
      <c r="AF110" s="1334">
        <f t="shared" si="171"/>
        <v>0</v>
      </c>
      <c r="AG110" s="1334">
        <f t="shared" si="171"/>
        <v>0</v>
      </c>
      <c r="AH110" s="1334">
        <f t="shared" si="171"/>
        <v>0</v>
      </c>
      <c r="AI110" s="1334">
        <f t="shared" si="171"/>
        <v>0</v>
      </c>
      <c r="AJ110" s="1334">
        <f t="shared" si="171"/>
        <v>0</v>
      </c>
      <c r="AK110" s="1334">
        <f t="shared" si="171"/>
        <v>0</v>
      </c>
      <c r="AL110" s="1334">
        <f t="shared" si="171"/>
        <v>0</v>
      </c>
      <c r="AM110" s="1334">
        <f t="shared" si="171"/>
        <v>0</v>
      </c>
      <c r="AN110" s="1334">
        <f t="shared" si="171"/>
        <v>0</v>
      </c>
      <c r="AO110" s="1334">
        <f t="shared" si="171"/>
        <v>0</v>
      </c>
      <c r="AP110" s="1334">
        <f t="shared" si="171"/>
        <v>0</v>
      </c>
      <c r="AQ110" s="1334">
        <f t="shared" si="171"/>
        <v>0</v>
      </c>
      <c r="AR110" s="1334">
        <f t="shared" si="171"/>
        <v>0</v>
      </c>
      <c r="AS110" s="1334">
        <f t="shared" si="171"/>
        <v>0</v>
      </c>
      <c r="AT110" s="1334">
        <f t="shared" si="171"/>
        <v>0</v>
      </c>
      <c r="AU110" s="1334">
        <f t="shared" si="171"/>
        <v>0</v>
      </c>
      <c r="AV110" s="1334">
        <f t="shared" si="126"/>
        <v>0</v>
      </c>
      <c r="AW110" s="1334"/>
      <c r="AX110" s="1334"/>
      <c r="AY110" s="1334"/>
      <c r="AZ110" s="1334"/>
      <c r="BA110" s="1334"/>
      <c r="BB110" s="1334"/>
      <c r="BC110" s="1334"/>
      <c r="BD110" s="1334"/>
      <c r="BE110" s="1334"/>
      <c r="BF110" s="1334"/>
      <c r="BG110" s="1334"/>
      <c r="BH110" s="1334"/>
      <c r="BI110" s="1334"/>
      <c r="BJ110" s="1334"/>
      <c r="BK110" s="1334"/>
      <c r="BL110" s="1334"/>
      <c r="BM110" s="1334"/>
      <c r="BN110" s="1334"/>
      <c r="BO110" s="1334"/>
      <c r="BP110" s="1334"/>
      <c r="BQ110" s="1334"/>
    </row>
    <row r="111" spans="1:69" s="1335" customFormat="1" ht="25.5" x14ac:dyDescent="0.2">
      <c r="A111" s="1294" t="s">
        <v>871</v>
      </c>
      <c r="B111" s="224" t="s">
        <v>371</v>
      </c>
      <c r="C111" s="1333">
        <f>'I4 BO ASSETS'!H39</f>
        <v>0</v>
      </c>
      <c r="D111" s="1334">
        <f t="shared" si="167"/>
        <v>0</v>
      </c>
      <c r="E111" s="1334">
        <f t="shared" si="167"/>
        <v>0</v>
      </c>
      <c r="F111" s="1334">
        <f t="shared" si="122"/>
        <v>0</v>
      </c>
      <c r="G111" s="1334">
        <f t="shared" si="161"/>
        <v>0</v>
      </c>
      <c r="H111" s="1334">
        <f t="shared" ref="H111:Z111" si="172">$D111*H619</f>
        <v>0</v>
      </c>
      <c r="I111" s="1334">
        <f t="shared" si="172"/>
        <v>0</v>
      </c>
      <c r="J111" s="1334">
        <f t="shared" si="172"/>
        <v>0</v>
      </c>
      <c r="K111" s="1334">
        <f t="shared" si="172"/>
        <v>0</v>
      </c>
      <c r="L111" s="1334">
        <f t="shared" si="172"/>
        <v>0</v>
      </c>
      <c r="M111" s="1334">
        <f t="shared" si="172"/>
        <v>0</v>
      </c>
      <c r="N111" s="1334">
        <f t="shared" si="172"/>
        <v>0</v>
      </c>
      <c r="O111" s="1334">
        <f t="shared" si="172"/>
        <v>0</v>
      </c>
      <c r="P111" s="1334">
        <f t="shared" si="172"/>
        <v>0</v>
      </c>
      <c r="Q111" s="1334">
        <f t="shared" si="172"/>
        <v>0</v>
      </c>
      <c r="R111" s="1334">
        <f t="shared" si="172"/>
        <v>0</v>
      </c>
      <c r="S111" s="1334">
        <f t="shared" si="172"/>
        <v>0</v>
      </c>
      <c r="T111" s="1334">
        <f t="shared" si="172"/>
        <v>0</v>
      </c>
      <c r="U111" s="1334">
        <f t="shared" si="172"/>
        <v>0</v>
      </c>
      <c r="V111" s="1334">
        <f t="shared" si="172"/>
        <v>0</v>
      </c>
      <c r="W111" s="1334">
        <f t="shared" si="172"/>
        <v>0</v>
      </c>
      <c r="X111" s="1334">
        <f t="shared" si="172"/>
        <v>0</v>
      </c>
      <c r="Y111" s="1334">
        <f t="shared" si="172"/>
        <v>0</v>
      </c>
      <c r="Z111" s="1334">
        <f t="shared" si="172"/>
        <v>0</v>
      </c>
      <c r="AA111" s="1334">
        <f t="shared" si="124"/>
        <v>0</v>
      </c>
      <c r="AB111" s="1334">
        <f t="shared" si="163"/>
        <v>0</v>
      </c>
      <c r="AC111" s="1334">
        <f t="shared" ref="AC111:AU111" si="173">$E111*AC619</f>
        <v>0</v>
      </c>
      <c r="AD111" s="1334">
        <f t="shared" si="173"/>
        <v>0</v>
      </c>
      <c r="AE111" s="1334">
        <f t="shared" si="173"/>
        <v>0</v>
      </c>
      <c r="AF111" s="1334">
        <f t="shared" si="173"/>
        <v>0</v>
      </c>
      <c r="AG111" s="1334">
        <f t="shared" si="173"/>
        <v>0</v>
      </c>
      <c r="AH111" s="1334">
        <f t="shared" si="173"/>
        <v>0</v>
      </c>
      <c r="AI111" s="1334">
        <f t="shared" si="173"/>
        <v>0</v>
      </c>
      <c r="AJ111" s="1334">
        <f t="shared" si="173"/>
        <v>0</v>
      </c>
      <c r="AK111" s="1334">
        <f t="shared" si="173"/>
        <v>0</v>
      </c>
      <c r="AL111" s="1334">
        <f t="shared" si="173"/>
        <v>0</v>
      </c>
      <c r="AM111" s="1334">
        <f t="shared" si="173"/>
        <v>0</v>
      </c>
      <c r="AN111" s="1334">
        <f t="shared" si="173"/>
        <v>0</v>
      </c>
      <c r="AO111" s="1334">
        <f t="shared" si="173"/>
        <v>0</v>
      </c>
      <c r="AP111" s="1334">
        <f t="shared" si="173"/>
        <v>0</v>
      </c>
      <c r="AQ111" s="1334">
        <f t="shared" si="173"/>
        <v>0</v>
      </c>
      <c r="AR111" s="1334">
        <f t="shared" si="173"/>
        <v>0</v>
      </c>
      <c r="AS111" s="1334">
        <f t="shared" si="173"/>
        <v>0</v>
      </c>
      <c r="AT111" s="1334">
        <f t="shared" si="173"/>
        <v>0</v>
      </c>
      <c r="AU111" s="1334">
        <f t="shared" si="173"/>
        <v>0</v>
      </c>
      <c r="AV111" s="1334">
        <f t="shared" si="126"/>
        <v>0</v>
      </c>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row>
    <row r="112" spans="1:69" s="1335" customFormat="1" ht="12.75" x14ac:dyDescent="0.2">
      <c r="A112" s="1294" t="s">
        <v>872</v>
      </c>
      <c r="B112" s="224" t="s">
        <v>372</v>
      </c>
      <c r="C112" s="1333">
        <f>'I4 BO ASSETS'!H40</f>
        <v>0</v>
      </c>
      <c r="D112" s="1334">
        <f t="shared" si="167"/>
        <v>0</v>
      </c>
      <c r="E112" s="1334">
        <f t="shared" si="167"/>
        <v>0</v>
      </c>
      <c r="F112" s="1334">
        <f t="shared" si="122"/>
        <v>0</v>
      </c>
      <c r="G112" s="1334">
        <f t="shared" si="161"/>
        <v>0</v>
      </c>
      <c r="H112" s="1334">
        <f t="shared" ref="H112:Z112" si="174">$D112*H620</f>
        <v>0</v>
      </c>
      <c r="I112" s="1334">
        <f t="shared" si="174"/>
        <v>0</v>
      </c>
      <c r="J112" s="1334">
        <f t="shared" si="174"/>
        <v>0</v>
      </c>
      <c r="K112" s="1334">
        <f t="shared" si="174"/>
        <v>0</v>
      </c>
      <c r="L112" s="1334">
        <f t="shared" si="174"/>
        <v>0</v>
      </c>
      <c r="M112" s="1334">
        <f t="shared" si="174"/>
        <v>0</v>
      </c>
      <c r="N112" s="1334">
        <f t="shared" si="174"/>
        <v>0</v>
      </c>
      <c r="O112" s="1334">
        <f t="shared" si="174"/>
        <v>0</v>
      </c>
      <c r="P112" s="1334">
        <f t="shared" si="174"/>
        <v>0</v>
      </c>
      <c r="Q112" s="1334">
        <f t="shared" si="174"/>
        <v>0</v>
      </c>
      <c r="R112" s="1334">
        <f t="shared" si="174"/>
        <v>0</v>
      </c>
      <c r="S112" s="1334">
        <f t="shared" si="174"/>
        <v>0</v>
      </c>
      <c r="T112" s="1334">
        <f t="shared" si="174"/>
        <v>0</v>
      </c>
      <c r="U112" s="1334">
        <f t="shared" si="174"/>
        <v>0</v>
      </c>
      <c r="V112" s="1334">
        <f t="shared" si="174"/>
        <v>0</v>
      </c>
      <c r="W112" s="1334">
        <f t="shared" si="174"/>
        <v>0</v>
      </c>
      <c r="X112" s="1334">
        <f t="shared" si="174"/>
        <v>0</v>
      </c>
      <c r="Y112" s="1334">
        <f t="shared" si="174"/>
        <v>0</v>
      </c>
      <c r="Z112" s="1334">
        <f t="shared" si="174"/>
        <v>0</v>
      </c>
      <c r="AA112" s="1334">
        <f t="shared" si="124"/>
        <v>0</v>
      </c>
      <c r="AB112" s="1334">
        <f t="shared" si="163"/>
        <v>0</v>
      </c>
      <c r="AC112" s="1334">
        <f t="shared" ref="AC112:AU112" si="175">$E112*AC620</f>
        <v>0</v>
      </c>
      <c r="AD112" s="1334">
        <f t="shared" si="175"/>
        <v>0</v>
      </c>
      <c r="AE112" s="1334">
        <f t="shared" si="175"/>
        <v>0</v>
      </c>
      <c r="AF112" s="1334">
        <f t="shared" si="175"/>
        <v>0</v>
      </c>
      <c r="AG112" s="1334">
        <f t="shared" si="175"/>
        <v>0</v>
      </c>
      <c r="AH112" s="1334">
        <f t="shared" si="175"/>
        <v>0</v>
      </c>
      <c r="AI112" s="1334">
        <f t="shared" si="175"/>
        <v>0</v>
      </c>
      <c r="AJ112" s="1334">
        <f t="shared" si="175"/>
        <v>0</v>
      </c>
      <c r="AK112" s="1334">
        <f t="shared" si="175"/>
        <v>0</v>
      </c>
      <c r="AL112" s="1334">
        <f t="shared" si="175"/>
        <v>0</v>
      </c>
      <c r="AM112" s="1334">
        <f t="shared" si="175"/>
        <v>0</v>
      </c>
      <c r="AN112" s="1334">
        <f t="shared" si="175"/>
        <v>0</v>
      </c>
      <c r="AO112" s="1334">
        <f t="shared" si="175"/>
        <v>0</v>
      </c>
      <c r="AP112" s="1334">
        <f t="shared" si="175"/>
        <v>0</v>
      </c>
      <c r="AQ112" s="1334">
        <f t="shared" si="175"/>
        <v>0</v>
      </c>
      <c r="AR112" s="1334">
        <f t="shared" si="175"/>
        <v>0</v>
      </c>
      <c r="AS112" s="1334">
        <f t="shared" si="175"/>
        <v>0</v>
      </c>
      <c r="AT112" s="1334">
        <f t="shared" si="175"/>
        <v>0</v>
      </c>
      <c r="AU112" s="1334">
        <f t="shared" si="175"/>
        <v>0</v>
      </c>
      <c r="AV112" s="1334">
        <f t="shared" si="126"/>
        <v>0</v>
      </c>
      <c r="AW112" s="1334"/>
      <c r="AX112" s="1334"/>
      <c r="AY112" s="1334"/>
      <c r="AZ112" s="1334"/>
      <c r="BA112" s="1334"/>
      <c r="BB112" s="1334"/>
      <c r="BC112" s="1334"/>
      <c r="BD112" s="1334"/>
      <c r="BE112" s="1334"/>
      <c r="BF112" s="1334"/>
      <c r="BG112" s="1334"/>
      <c r="BH112" s="1334"/>
      <c r="BI112" s="1334"/>
      <c r="BJ112" s="1334"/>
      <c r="BK112" s="1334"/>
      <c r="BL112" s="1334"/>
      <c r="BM112" s="1334"/>
      <c r="BN112" s="1334"/>
      <c r="BO112" s="1334"/>
      <c r="BP112" s="1334"/>
      <c r="BQ112" s="1334"/>
    </row>
    <row r="113" spans="1:69" s="1335" customFormat="1" ht="12.75" x14ac:dyDescent="0.2">
      <c r="A113" s="1294" t="s">
        <v>873</v>
      </c>
      <c r="B113" s="224" t="s">
        <v>395</v>
      </c>
      <c r="C113" s="1333">
        <f>'I4 BO ASSETS'!H41</f>
        <v>0</v>
      </c>
      <c r="D113" s="1334">
        <f t="shared" si="167"/>
        <v>0</v>
      </c>
      <c r="E113" s="1334">
        <f t="shared" si="167"/>
        <v>0</v>
      </c>
      <c r="F113" s="1334">
        <f t="shared" si="122"/>
        <v>0</v>
      </c>
      <c r="G113" s="1334">
        <f t="shared" si="161"/>
        <v>0</v>
      </c>
      <c r="H113" s="1334">
        <f t="shared" ref="H113:Z113" si="176">$D113*H621</f>
        <v>0</v>
      </c>
      <c r="I113" s="1334">
        <f t="shared" si="176"/>
        <v>0</v>
      </c>
      <c r="J113" s="1334">
        <f t="shared" si="176"/>
        <v>0</v>
      </c>
      <c r="K113" s="1334">
        <f t="shared" si="176"/>
        <v>0</v>
      </c>
      <c r="L113" s="1334">
        <f t="shared" si="176"/>
        <v>0</v>
      </c>
      <c r="M113" s="1334">
        <f t="shared" si="176"/>
        <v>0</v>
      </c>
      <c r="N113" s="1334">
        <f t="shared" si="176"/>
        <v>0</v>
      </c>
      <c r="O113" s="1334">
        <f t="shared" si="176"/>
        <v>0</v>
      </c>
      <c r="P113" s="1334">
        <f t="shared" si="176"/>
        <v>0</v>
      </c>
      <c r="Q113" s="1334">
        <f t="shared" si="176"/>
        <v>0</v>
      </c>
      <c r="R113" s="1334">
        <f t="shared" si="176"/>
        <v>0</v>
      </c>
      <c r="S113" s="1334">
        <f t="shared" si="176"/>
        <v>0</v>
      </c>
      <c r="T113" s="1334">
        <f t="shared" si="176"/>
        <v>0</v>
      </c>
      <c r="U113" s="1334">
        <f t="shared" si="176"/>
        <v>0</v>
      </c>
      <c r="V113" s="1334">
        <f t="shared" si="176"/>
        <v>0</v>
      </c>
      <c r="W113" s="1334">
        <f t="shared" si="176"/>
        <v>0</v>
      </c>
      <c r="X113" s="1334">
        <f t="shared" si="176"/>
        <v>0</v>
      </c>
      <c r="Y113" s="1334">
        <f t="shared" si="176"/>
        <v>0</v>
      </c>
      <c r="Z113" s="1334">
        <f t="shared" si="176"/>
        <v>0</v>
      </c>
      <c r="AA113" s="1334">
        <f t="shared" si="124"/>
        <v>0</v>
      </c>
      <c r="AB113" s="1334">
        <f t="shared" si="163"/>
        <v>0</v>
      </c>
      <c r="AC113" s="1334">
        <f t="shared" ref="AC113:AU113" si="177">$E113*AC621</f>
        <v>0</v>
      </c>
      <c r="AD113" s="1334">
        <f t="shared" si="177"/>
        <v>0</v>
      </c>
      <c r="AE113" s="1334">
        <f t="shared" si="177"/>
        <v>0</v>
      </c>
      <c r="AF113" s="1334">
        <f t="shared" si="177"/>
        <v>0</v>
      </c>
      <c r="AG113" s="1334">
        <f t="shared" si="177"/>
        <v>0</v>
      </c>
      <c r="AH113" s="1334">
        <f t="shared" si="177"/>
        <v>0</v>
      </c>
      <c r="AI113" s="1334">
        <f t="shared" si="177"/>
        <v>0</v>
      </c>
      <c r="AJ113" s="1334">
        <f t="shared" si="177"/>
        <v>0</v>
      </c>
      <c r="AK113" s="1334">
        <f t="shared" si="177"/>
        <v>0</v>
      </c>
      <c r="AL113" s="1334">
        <f t="shared" si="177"/>
        <v>0</v>
      </c>
      <c r="AM113" s="1334">
        <f t="shared" si="177"/>
        <v>0</v>
      </c>
      <c r="AN113" s="1334">
        <f t="shared" si="177"/>
        <v>0</v>
      </c>
      <c r="AO113" s="1334">
        <f t="shared" si="177"/>
        <v>0</v>
      </c>
      <c r="AP113" s="1334">
        <f t="shared" si="177"/>
        <v>0</v>
      </c>
      <c r="AQ113" s="1334">
        <f t="shared" si="177"/>
        <v>0</v>
      </c>
      <c r="AR113" s="1334">
        <f t="shared" si="177"/>
        <v>0</v>
      </c>
      <c r="AS113" s="1334">
        <f t="shared" si="177"/>
        <v>0</v>
      </c>
      <c r="AT113" s="1334">
        <f t="shared" si="177"/>
        <v>0</v>
      </c>
      <c r="AU113" s="1334">
        <f t="shared" si="177"/>
        <v>0</v>
      </c>
      <c r="AV113" s="1334">
        <f t="shared" si="126"/>
        <v>0</v>
      </c>
      <c r="AW113" s="1334"/>
      <c r="AX113" s="1334"/>
      <c r="AY113" s="1334"/>
      <c r="AZ113" s="1334"/>
      <c r="BA113" s="1334"/>
      <c r="BB113" s="1334"/>
      <c r="BC113" s="1334"/>
      <c r="BD113" s="1334"/>
      <c r="BE113" s="1334"/>
      <c r="BF113" s="1334"/>
      <c r="BG113" s="1334"/>
      <c r="BH113" s="1334"/>
      <c r="BI113" s="1334"/>
      <c r="BJ113" s="1334"/>
      <c r="BK113" s="1334"/>
      <c r="BL113" s="1334"/>
      <c r="BM113" s="1334"/>
      <c r="BN113" s="1334"/>
      <c r="BO113" s="1334"/>
      <c r="BP113" s="1334"/>
      <c r="BQ113" s="1334"/>
    </row>
    <row r="114" spans="1:69" s="1335" customFormat="1" ht="12.75" x14ac:dyDescent="0.2">
      <c r="A114" s="1294">
        <v>1835</v>
      </c>
      <c r="B114" s="224" t="s">
        <v>75</v>
      </c>
      <c r="C114" s="1333">
        <f>'I4 BO ASSETS'!H42</f>
        <v>0</v>
      </c>
      <c r="D114" s="1334">
        <f t="shared" si="167"/>
        <v>0</v>
      </c>
      <c r="E114" s="1334">
        <f t="shared" si="167"/>
        <v>0</v>
      </c>
      <c r="F114" s="1334">
        <f t="shared" si="122"/>
        <v>0</v>
      </c>
      <c r="G114" s="1334">
        <f t="shared" si="161"/>
        <v>0</v>
      </c>
      <c r="H114" s="1334">
        <f t="shared" ref="H114:Z114" si="178">$D114*H622</f>
        <v>0</v>
      </c>
      <c r="I114" s="1334">
        <f t="shared" si="178"/>
        <v>0</v>
      </c>
      <c r="J114" s="1334">
        <f t="shared" si="178"/>
        <v>0</v>
      </c>
      <c r="K114" s="1334">
        <f t="shared" si="178"/>
        <v>0</v>
      </c>
      <c r="L114" s="1334">
        <f t="shared" si="178"/>
        <v>0</v>
      </c>
      <c r="M114" s="1334">
        <f t="shared" si="178"/>
        <v>0</v>
      </c>
      <c r="N114" s="1334">
        <f t="shared" si="178"/>
        <v>0</v>
      </c>
      <c r="O114" s="1334">
        <f t="shared" si="178"/>
        <v>0</v>
      </c>
      <c r="P114" s="1334">
        <f t="shared" si="178"/>
        <v>0</v>
      </c>
      <c r="Q114" s="1334">
        <f t="shared" si="178"/>
        <v>0</v>
      </c>
      <c r="R114" s="1334">
        <f t="shared" si="178"/>
        <v>0</v>
      </c>
      <c r="S114" s="1334">
        <f t="shared" si="178"/>
        <v>0</v>
      </c>
      <c r="T114" s="1334">
        <f t="shared" si="178"/>
        <v>0</v>
      </c>
      <c r="U114" s="1334">
        <f t="shared" si="178"/>
        <v>0</v>
      </c>
      <c r="V114" s="1334">
        <f t="shared" si="178"/>
        <v>0</v>
      </c>
      <c r="W114" s="1334">
        <f t="shared" si="178"/>
        <v>0</v>
      </c>
      <c r="X114" s="1334">
        <f t="shared" si="178"/>
        <v>0</v>
      </c>
      <c r="Y114" s="1334">
        <f t="shared" si="178"/>
        <v>0</v>
      </c>
      <c r="Z114" s="1334">
        <f t="shared" si="178"/>
        <v>0</v>
      </c>
      <c r="AA114" s="1334">
        <f t="shared" si="124"/>
        <v>0</v>
      </c>
      <c r="AB114" s="1334">
        <f t="shared" si="163"/>
        <v>0</v>
      </c>
      <c r="AC114" s="1334">
        <f t="shared" ref="AC114:AU114" si="179">$E114*AC622</f>
        <v>0</v>
      </c>
      <c r="AD114" s="1334">
        <f t="shared" si="179"/>
        <v>0</v>
      </c>
      <c r="AE114" s="1334">
        <f t="shared" si="179"/>
        <v>0</v>
      </c>
      <c r="AF114" s="1334">
        <f t="shared" si="179"/>
        <v>0</v>
      </c>
      <c r="AG114" s="1334">
        <f t="shared" si="179"/>
        <v>0</v>
      </c>
      <c r="AH114" s="1334">
        <f t="shared" si="179"/>
        <v>0</v>
      </c>
      <c r="AI114" s="1334">
        <f t="shared" si="179"/>
        <v>0</v>
      </c>
      <c r="AJ114" s="1334">
        <f t="shared" si="179"/>
        <v>0</v>
      </c>
      <c r="AK114" s="1334">
        <f t="shared" si="179"/>
        <v>0</v>
      </c>
      <c r="AL114" s="1334">
        <f t="shared" si="179"/>
        <v>0</v>
      </c>
      <c r="AM114" s="1334">
        <f t="shared" si="179"/>
        <v>0</v>
      </c>
      <c r="AN114" s="1334">
        <f t="shared" si="179"/>
        <v>0</v>
      </c>
      <c r="AO114" s="1334">
        <f t="shared" si="179"/>
        <v>0</v>
      </c>
      <c r="AP114" s="1334">
        <f t="shared" si="179"/>
        <v>0</v>
      </c>
      <c r="AQ114" s="1334">
        <f t="shared" si="179"/>
        <v>0</v>
      </c>
      <c r="AR114" s="1334">
        <f t="shared" si="179"/>
        <v>0</v>
      </c>
      <c r="AS114" s="1334">
        <f t="shared" si="179"/>
        <v>0</v>
      </c>
      <c r="AT114" s="1334">
        <f t="shared" si="179"/>
        <v>0</v>
      </c>
      <c r="AU114" s="1334">
        <f t="shared" si="179"/>
        <v>0</v>
      </c>
      <c r="AV114" s="1334">
        <f t="shared" si="126"/>
        <v>0</v>
      </c>
      <c r="AW114" s="1334"/>
      <c r="AX114" s="1334"/>
      <c r="AY114" s="1334"/>
      <c r="AZ114" s="1334"/>
      <c r="BA114" s="1334"/>
      <c r="BB114" s="1334"/>
      <c r="BC114" s="1334"/>
      <c r="BD114" s="1334"/>
      <c r="BE114" s="1334"/>
      <c r="BF114" s="1334"/>
      <c r="BG114" s="1334"/>
      <c r="BH114" s="1334"/>
      <c r="BI114" s="1334"/>
      <c r="BJ114" s="1334"/>
      <c r="BK114" s="1334"/>
      <c r="BL114" s="1334"/>
      <c r="BM114" s="1334"/>
      <c r="BN114" s="1334"/>
      <c r="BO114" s="1334"/>
      <c r="BP114" s="1334"/>
      <c r="BQ114" s="1334"/>
    </row>
    <row r="115" spans="1:69" s="1335" customFormat="1" ht="25.5" x14ac:dyDescent="0.2">
      <c r="A115" s="1294" t="s">
        <v>874</v>
      </c>
      <c r="B115" s="224" t="s">
        <v>396</v>
      </c>
      <c r="C115" s="1333">
        <f>'I4 BO ASSETS'!H43</f>
        <v>0</v>
      </c>
      <c r="D115" s="1334">
        <f t="shared" si="167"/>
        <v>0</v>
      </c>
      <c r="E115" s="1334">
        <f t="shared" si="167"/>
        <v>0</v>
      </c>
      <c r="F115" s="1334">
        <f t="shared" si="122"/>
        <v>0</v>
      </c>
      <c r="G115" s="1334">
        <f t="shared" si="161"/>
        <v>0</v>
      </c>
      <c r="H115" s="1334">
        <f t="shared" ref="H115:Z115" si="180">$D115*H623</f>
        <v>0</v>
      </c>
      <c r="I115" s="1334">
        <f t="shared" si="180"/>
        <v>0</v>
      </c>
      <c r="J115" s="1334">
        <f t="shared" si="180"/>
        <v>0</v>
      </c>
      <c r="K115" s="1334">
        <f t="shared" si="180"/>
        <v>0</v>
      </c>
      <c r="L115" s="1334">
        <f t="shared" si="180"/>
        <v>0</v>
      </c>
      <c r="M115" s="1334">
        <f t="shared" si="180"/>
        <v>0</v>
      </c>
      <c r="N115" s="1334">
        <f t="shared" si="180"/>
        <v>0</v>
      </c>
      <c r="O115" s="1334">
        <f t="shared" si="180"/>
        <v>0</v>
      </c>
      <c r="P115" s="1334">
        <f t="shared" si="180"/>
        <v>0</v>
      </c>
      <c r="Q115" s="1334">
        <f t="shared" si="180"/>
        <v>0</v>
      </c>
      <c r="R115" s="1334">
        <f t="shared" si="180"/>
        <v>0</v>
      </c>
      <c r="S115" s="1334">
        <f t="shared" si="180"/>
        <v>0</v>
      </c>
      <c r="T115" s="1334">
        <f t="shared" si="180"/>
        <v>0</v>
      </c>
      <c r="U115" s="1334">
        <f t="shared" si="180"/>
        <v>0</v>
      </c>
      <c r="V115" s="1334">
        <f t="shared" si="180"/>
        <v>0</v>
      </c>
      <c r="W115" s="1334">
        <f t="shared" si="180"/>
        <v>0</v>
      </c>
      <c r="X115" s="1334">
        <f t="shared" si="180"/>
        <v>0</v>
      </c>
      <c r="Y115" s="1334">
        <f t="shared" si="180"/>
        <v>0</v>
      </c>
      <c r="Z115" s="1334">
        <f t="shared" si="180"/>
        <v>0</v>
      </c>
      <c r="AA115" s="1334">
        <f t="shared" si="124"/>
        <v>0</v>
      </c>
      <c r="AB115" s="1334">
        <f t="shared" si="163"/>
        <v>0</v>
      </c>
      <c r="AC115" s="1334">
        <f t="shared" ref="AC115:AU115" si="181">$E115*AC623</f>
        <v>0</v>
      </c>
      <c r="AD115" s="1334">
        <f t="shared" si="181"/>
        <v>0</v>
      </c>
      <c r="AE115" s="1334">
        <f t="shared" si="181"/>
        <v>0</v>
      </c>
      <c r="AF115" s="1334">
        <f t="shared" si="181"/>
        <v>0</v>
      </c>
      <c r="AG115" s="1334">
        <f t="shared" si="181"/>
        <v>0</v>
      </c>
      <c r="AH115" s="1334">
        <f t="shared" si="181"/>
        <v>0</v>
      </c>
      <c r="AI115" s="1334">
        <f t="shared" si="181"/>
        <v>0</v>
      </c>
      <c r="AJ115" s="1334">
        <f t="shared" si="181"/>
        <v>0</v>
      </c>
      <c r="AK115" s="1334">
        <f t="shared" si="181"/>
        <v>0</v>
      </c>
      <c r="AL115" s="1334">
        <f t="shared" si="181"/>
        <v>0</v>
      </c>
      <c r="AM115" s="1334">
        <f t="shared" si="181"/>
        <v>0</v>
      </c>
      <c r="AN115" s="1334">
        <f t="shared" si="181"/>
        <v>0</v>
      </c>
      <c r="AO115" s="1334">
        <f t="shared" si="181"/>
        <v>0</v>
      </c>
      <c r="AP115" s="1334">
        <f t="shared" si="181"/>
        <v>0</v>
      </c>
      <c r="AQ115" s="1334">
        <f t="shared" si="181"/>
        <v>0</v>
      </c>
      <c r="AR115" s="1334">
        <f t="shared" si="181"/>
        <v>0</v>
      </c>
      <c r="AS115" s="1334">
        <f t="shared" si="181"/>
        <v>0</v>
      </c>
      <c r="AT115" s="1334">
        <f t="shared" si="181"/>
        <v>0</v>
      </c>
      <c r="AU115" s="1334">
        <f t="shared" si="181"/>
        <v>0</v>
      </c>
      <c r="AV115" s="1334">
        <f t="shared" si="126"/>
        <v>0</v>
      </c>
      <c r="AW115" s="1334"/>
      <c r="AX115" s="1334"/>
      <c r="AY115" s="1334"/>
      <c r="AZ115" s="1334"/>
      <c r="BA115" s="1334"/>
      <c r="BB115" s="1334"/>
      <c r="BC115" s="1334"/>
      <c r="BD115" s="1334"/>
      <c r="BE115" s="1334"/>
      <c r="BF115" s="1334"/>
      <c r="BG115" s="1334"/>
      <c r="BH115" s="1334"/>
      <c r="BI115" s="1334"/>
      <c r="BJ115" s="1334"/>
      <c r="BK115" s="1334"/>
      <c r="BL115" s="1334"/>
      <c r="BM115" s="1334"/>
      <c r="BN115" s="1334"/>
      <c r="BO115" s="1334"/>
      <c r="BP115" s="1334"/>
      <c r="BQ115" s="1334"/>
    </row>
    <row r="116" spans="1:69" s="1335" customFormat="1" ht="25.5" x14ac:dyDescent="0.2">
      <c r="A116" s="1294" t="s">
        <v>875</v>
      </c>
      <c r="B116" s="224" t="s">
        <v>397</v>
      </c>
      <c r="C116" s="1333">
        <f>'I4 BO ASSETS'!H44</f>
        <v>0</v>
      </c>
      <c r="D116" s="1334">
        <f t="shared" si="167"/>
        <v>0</v>
      </c>
      <c r="E116" s="1334">
        <f t="shared" si="167"/>
        <v>0</v>
      </c>
      <c r="F116" s="1334">
        <f t="shared" si="122"/>
        <v>0</v>
      </c>
      <c r="G116" s="1334">
        <f t="shared" si="161"/>
        <v>0</v>
      </c>
      <c r="H116" s="1334">
        <f t="shared" ref="H116:Z116" si="182">$D116*H624</f>
        <v>0</v>
      </c>
      <c r="I116" s="1334">
        <f t="shared" si="182"/>
        <v>0</v>
      </c>
      <c r="J116" s="1334">
        <f t="shared" si="182"/>
        <v>0</v>
      </c>
      <c r="K116" s="1334">
        <f t="shared" si="182"/>
        <v>0</v>
      </c>
      <c r="L116" s="1334">
        <f t="shared" si="182"/>
        <v>0</v>
      </c>
      <c r="M116" s="1334">
        <f t="shared" si="182"/>
        <v>0</v>
      </c>
      <c r="N116" s="1334">
        <f t="shared" si="182"/>
        <v>0</v>
      </c>
      <c r="O116" s="1334">
        <f t="shared" si="182"/>
        <v>0</v>
      </c>
      <c r="P116" s="1334">
        <f t="shared" si="182"/>
        <v>0</v>
      </c>
      <c r="Q116" s="1334">
        <f t="shared" si="182"/>
        <v>0</v>
      </c>
      <c r="R116" s="1334">
        <f t="shared" si="182"/>
        <v>0</v>
      </c>
      <c r="S116" s="1334">
        <f t="shared" si="182"/>
        <v>0</v>
      </c>
      <c r="T116" s="1334">
        <f t="shared" si="182"/>
        <v>0</v>
      </c>
      <c r="U116" s="1334">
        <f t="shared" si="182"/>
        <v>0</v>
      </c>
      <c r="V116" s="1334">
        <f t="shared" si="182"/>
        <v>0</v>
      </c>
      <c r="W116" s="1334">
        <f t="shared" si="182"/>
        <v>0</v>
      </c>
      <c r="X116" s="1334">
        <f t="shared" si="182"/>
        <v>0</v>
      </c>
      <c r="Y116" s="1334">
        <f t="shared" si="182"/>
        <v>0</v>
      </c>
      <c r="Z116" s="1334">
        <f t="shared" si="182"/>
        <v>0</v>
      </c>
      <c r="AA116" s="1334">
        <f t="shared" si="124"/>
        <v>0</v>
      </c>
      <c r="AB116" s="1334">
        <f t="shared" si="163"/>
        <v>0</v>
      </c>
      <c r="AC116" s="1334">
        <f t="shared" ref="AC116:AU116" si="183">$E116*AC624</f>
        <v>0</v>
      </c>
      <c r="AD116" s="1334">
        <f t="shared" si="183"/>
        <v>0</v>
      </c>
      <c r="AE116" s="1334">
        <f t="shared" si="183"/>
        <v>0</v>
      </c>
      <c r="AF116" s="1334">
        <f t="shared" si="183"/>
        <v>0</v>
      </c>
      <c r="AG116" s="1334">
        <f t="shared" si="183"/>
        <v>0</v>
      </c>
      <c r="AH116" s="1334">
        <f t="shared" si="183"/>
        <v>0</v>
      </c>
      <c r="AI116" s="1334">
        <f t="shared" si="183"/>
        <v>0</v>
      </c>
      <c r="AJ116" s="1334">
        <f t="shared" si="183"/>
        <v>0</v>
      </c>
      <c r="AK116" s="1334">
        <f t="shared" si="183"/>
        <v>0</v>
      </c>
      <c r="AL116" s="1334">
        <f t="shared" si="183"/>
        <v>0</v>
      </c>
      <c r="AM116" s="1334">
        <f t="shared" si="183"/>
        <v>0</v>
      </c>
      <c r="AN116" s="1334">
        <f t="shared" si="183"/>
        <v>0</v>
      </c>
      <c r="AO116" s="1334">
        <f t="shared" si="183"/>
        <v>0</v>
      </c>
      <c r="AP116" s="1334">
        <f t="shared" si="183"/>
        <v>0</v>
      </c>
      <c r="AQ116" s="1334">
        <f t="shared" si="183"/>
        <v>0</v>
      </c>
      <c r="AR116" s="1334">
        <f t="shared" si="183"/>
        <v>0</v>
      </c>
      <c r="AS116" s="1334">
        <f t="shared" si="183"/>
        <v>0</v>
      </c>
      <c r="AT116" s="1334">
        <f t="shared" si="183"/>
        <v>0</v>
      </c>
      <c r="AU116" s="1334">
        <f t="shared" si="183"/>
        <v>0</v>
      </c>
      <c r="AV116" s="1334">
        <f t="shared" si="126"/>
        <v>0</v>
      </c>
      <c r="AW116" s="1334"/>
      <c r="AX116" s="1334"/>
      <c r="AY116" s="1334"/>
      <c r="AZ116" s="1334"/>
      <c r="BA116" s="1334"/>
      <c r="BB116" s="1334"/>
      <c r="BC116" s="1334"/>
      <c r="BD116" s="1334"/>
      <c r="BE116" s="1334"/>
      <c r="BF116" s="1334"/>
      <c r="BG116" s="1334"/>
      <c r="BH116" s="1334"/>
      <c r="BI116" s="1334"/>
      <c r="BJ116" s="1334"/>
      <c r="BK116" s="1334"/>
      <c r="BL116" s="1334"/>
      <c r="BM116" s="1334"/>
      <c r="BN116" s="1334"/>
      <c r="BO116" s="1334"/>
      <c r="BP116" s="1334"/>
      <c r="BQ116" s="1334"/>
    </row>
    <row r="117" spans="1:69" s="1335" customFormat="1" ht="25.5" x14ac:dyDescent="0.2">
      <c r="A117" s="1294" t="s">
        <v>876</v>
      </c>
      <c r="B117" s="224" t="s">
        <v>398</v>
      </c>
      <c r="C117" s="1333">
        <f>'I4 BO ASSETS'!H45</f>
        <v>0</v>
      </c>
      <c r="D117" s="1334">
        <f t="shared" si="167"/>
        <v>0</v>
      </c>
      <c r="E117" s="1334">
        <f t="shared" si="167"/>
        <v>0</v>
      </c>
      <c r="F117" s="1334">
        <f t="shared" si="122"/>
        <v>0</v>
      </c>
      <c r="G117" s="1334">
        <f t="shared" si="161"/>
        <v>0</v>
      </c>
      <c r="H117" s="1334">
        <f t="shared" ref="H117:Z117" si="184">$D117*H625</f>
        <v>0</v>
      </c>
      <c r="I117" s="1334">
        <f t="shared" si="184"/>
        <v>0</v>
      </c>
      <c r="J117" s="1334">
        <f t="shared" si="184"/>
        <v>0</v>
      </c>
      <c r="K117" s="1334">
        <f t="shared" si="184"/>
        <v>0</v>
      </c>
      <c r="L117" s="1334">
        <f t="shared" si="184"/>
        <v>0</v>
      </c>
      <c r="M117" s="1334">
        <f t="shared" si="184"/>
        <v>0</v>
      </c>
      <c r="N117" s="1334">
        <f t="shared" si="184"/>
        <v>0</v>
      </c>
      <c r="O117" s="1334">
        <f t="shared" si="184"/>
        <v>0</v>
      </c>
      <c r="P117" s="1334">
        <f t="shared" si="184"/>
        <v>0</v>
      </c>
      <c r="Q117" s="1334">
        <f t="shared" si="184"/>
        <v>0</v>
      </c>
      <c r="R117" s="1334">
        <f t="shared" si="184"/>
        <v>0</v>
      </c>
      <c r="S117" s="1334">
        <f t="shared" si="184"/>
        <v>0</v>
      </c>
      <c r="T117" s="1334">
        <f t="shared" si="184"/>
        <v>0</v>
      </c>
      <c r="U117" s="1334">
        <f t="shared" si="184"/>
        <v>0</v>
      </c>
      <c r="V117" s="1334">
        <f t="shared" si="184"/>
        <v>0</v>
      </c>
      <c r="W117" s="1334">
        <f t="shared" si="184"/>
        <v>0</v>
      </c>
      <c r="X117" s="1334">
        <f t="shared" si="184"/>
        <v>0</v>
      </c>
      <c r="Y117" s="1334">
        <f t="shared" si="184"/>
        <v>0</v>
      </c>
      <c r="Z117" s="1334">
        <f t="shared" si="184"/>
        <v>0</v>
      </c>
      <c r="AA117" s="1334">
        <f t="shared" si="124"/>
        <v>0</v>
      </c>
      <c r="AB117" s="1334">
        <f t="shared" si="163"/>
        <v>0</v>
      </c>
      <c r="AC117" s="1334">
        <f t="shared" ref="AC117:AU117" si="185">$E117*AC625</f>
        <v>0</v>
      </c>
      <c r="AD117" s="1334">
        <f t="shared" si="185"/>
        <v>0</v>
      </c>
      <c r="AE117" s="1334">
        <f t="shared" si="185"/>
        <v>0</v>
      </c>
      <c r="AF117" s="1334">
        <f t="shared" si="185"/>
        <v>0</v>
      </c>
      <c r="AG117" s="1334">
        <f t="shared" si="185"/>
        <v>0</v>
      </c>
      <c r="AH117" s="1334">
        <f t="shared" si="185"/>
        <v>0</v>
      </c>
      <c r="AI117" s="1334">
        <f t="shared" si="185"/>
        <v>0</v>
      </c>
      <c r="AJ117" s="1334">
        <f t="shared" si="185"/>
        <v>0</v>
      </c>
      <c r="AK117" s="1334">
        <f t="shared" si="185"/>
        <v>0</v>
      </c>
      <c r="AL117" s="1334">
        <f t="shared" si="185"/>
        <v>0</v>
      </c>
      <c r="AM117" s="1334">
        <f t="shared" si="185"/>
        <v>0</v>
      </c>
      <c r="AN117" s="1334">
        <f t="shared" si="185"/>
        <v>0</v>
      </c>
      <c r="AO117" s="1334">
        <f t="shared" si="185"/>
        <v>0</v>
      </c>
      <c r="AP117" s="1334">
        <f t="shared" si="185"/>
        <v>0</v>
      </c>
      <c r="AQ117" s="1334">
        <f t="shared" si="185"/>
        <v>0</v>
      </c>
      <c r="AR117" s="1334">
        <f t="shared" si="185"/>
        <v>0</v>
      </c>
      <c r="AS117" s="1334">
        <f t="shared" si="185"/>
        <v>0</v>
      </c>
      <c r="AT117" s="1334">
        <f t="shared" si="185"/>
        <v>0</v>
      </c>
      <c r="AU117" s="1334">
        <f t="shared" si="185"/>
        <v>0</v>
      </c>
      <c r="AV117" s="1334">
        <f t="shared" si="126"/>
        <v>0</v>
      </c>
      <c r="AW117" s="1334"/>
      <c r="AX117" s="1334"/>
      <c r="AY117" s="1334"/>
      <c r="AZ117" s="1334"/>
      <c r="BA117" s="1334"/>
      <c r="BB117" s="1334"/>
      <c r="BC117" s="1334"/>
      <c r="BD117" s="1334"/>
      <c r="BE117" s="1334"/>
      <c r="BF117" s="1334"/>
      <c r="BG117" s="1334"/>
      <c r="BH117" s="1334"/>
      <c r="BI117" s="1334"/>
      <c r="BJ117" s="1334"/>
      <c r="BK117" s="1334"/>
      <c r="BL117" s="1334"/>
      <c r="BM117" s="1334"/>
      <c r="BN117" s="1334"/>
      <c r="BO117" s="1334"/>
      <c r="BP117" s="1334"/>
      <c r="BQ117" s="1334"/>
    </row>
    <row r="118" spans="1:69" s="1335" customFormat="1" ht="12.75" x14ac:dyDescent="0.2">
      <c r="A118" s="1294">
        <v>1840</v>
      </c>
      <c r="B118" s="224" t="s">
        <v>76</v>
      </c>
      <c r="C118" s="1333">
        <f>'I4 BO ASSETS'!H46</f>
        <v>0</v>
      </c>
      <c r="D118" s="1334">
        <f t="shared" si="167"/>
        <v>0</v>
      </c>
      <c r="E118" s="1334">
        <f t="shared" si="167"/>
        <v>0</v>
      </c>
      <c r="F118" s="1334">
        <f t="shared" si="122"/>
        <v>0</v>
      </c>
      <c r="G118" s="1334">
        <f t="shared" si="161"/>
        <v>0</v>
      </c>
      <c r="H118" s="1334">
        <f t="shared" ref="H118:Z118" si="186">$D118*H626</f>
        <v>0</v>
      </c>
      <c r="I118" s="1334">
        <f t="shared" si="186"/>
        <v>0</v>
      </c>
      <c r="J118" s="1334">
        <f t="shared" si="186"/>
        <v>0</v>
      </c>
      <c r="K118" s="1334">
        <f t="shared" si="186"/>
        <v>0</v>
      </c>
      <c r="L118" s="1334">
        <f t="shared" si="186"/>
        <v>0</v>
      </c>
      <c r="M118" s="1334">
        <f t="shared" si="186"/>
        <v>0</v>
      </c>
      <c r="N118" s="1334">
        <f t="shared" si="186"/>
        <v>0</v>
      </c>
      <c r="O118" s="1334">
        <f t="shared" si="186"/>
        <v>0</v>
      </c>
      <c r="P118" s="1334">
        <f t="shared" si="186"/>
        <v>0</v>
      </c>
      <c r="Q118" s="1334">
        <f t="shared" si="186"/>
        <v>0</v>
      </c>
      <c r="R118" s="1334">
        <f t="shared" si="186"/>
        <v>0</v>
      </c>
      <c r="S118" s="1334">
        <f t="shared" si="186"/>
        <v>0</v>
      </c>
      <c r="T118" s="1334">
        <f t="shared" si="186"/>
        <v>0</v>
      </c>
      <c r="U118" s="1334">
        <f t="shared" si="186"/>
        <v>0</v>
      </c>
      <c r="V118" s="1334">
        <f t="shared" si="186"/>
        <v>0</v>
      </c>
      <c r="W118" s="1334">
        <f t="shared" si="186"/>
        <v>0</v>
      </c>
      <c r="X118" s="1334">
        <f t="shared" si="186"/>
        <v>0</v>
      </c>
      <c r="Y118" s="1334">
        <f t="shared" si="186"/>
        <v>0</v>
      </c>
      <c r="Z118" s="1334">
        <f t="shared" si="186"/>
        <v>0</v>
      </c>
      <c r="AA118" s="1334">
        <f t="shared" si="124"/>
        <v>0</v>
      </c>
      <c r="AB118" s="1334">
        <f t="shared" si="163"/>
        <v>0</v>
      </c>
      <c r="AC118" s="1334">
        <f t="shared" ref="AC118:AU118" si="187">$E118*AC626</f>
        <v>0</v>
      </c>
      <c r="AD118" s="1334">
        <f t="shared" si="187"/>
        <v>0</v>
      </c>
      <c r="AE118" s="1334">
        <f t="shared" si="187"/>
        <v>0</v>
      </c>
      <c r="AF118" s="1334">
        <f t="shared" si="187"/>
        <v>0</v>
      </c>
      <c r="AG118" s="1334">
        <f t="shared" si="187"/>
        <v>0</v>
      </c>
      <c r="AH118" s="1334">
        <f t="shared" si="187"/>
        <v>0</v>
      </c>
      <c r="AI118" s="1334">
        <f t="shared" si="187"/>
        <v>0</v>
      </c>
      <c r="AJ118" s="1334">
        <f t="shared" si="187"/>
        <v>0</v>
      </c>
      <c r="AK118" s="1334">
        <f t="shared" si="187"/>
        <v>0</v>
      </c>
      <c r="AL118" s="1334">
        <f t="shared" si="187"/>
        <v>0</v>
      </c>
      <c r="AM118" s="1334">
        <f t="shared" si="187"/>
        <v>0</v>
      </c>
      <c r="AN118" s="1334">
        <f t="shared" si="187"/>
        <v>0</v>
      </c>
      <c r="AO118" s="1334">
        <f t="shared" si="187"/>
        <v>0</v>
      </c>
      <c r="AP118" s="1334">
        <f t="shared" si="187"/>
        <v>0</v>
      </c>
      <c r="AQ118" s="1334">
        <f t="shared" si="187"/>
        <v>0</v>
      </c>
      <c r="AR118" s="1334">
        <f t="shared" si="187"/>
        <v>0</v>
      </c>
      <c r="AS118" s="1334">
        <f t="shared" si="187"/>
        <v>0</v>
      </c>
      <c r="AT118" s="1334">
        <f t="shared" si="187"/>
        <v>0</v>
      </c>
      <c r="AU118" s="1334">
        <f t="shared" si="187"/>
        <v>0</v>
      </c>
      <c r="AV118" s="1334">
        <f t="shared" si="126"/>
        <v>0</v>
      </c>
      <c r="AW118" s="1334"/>
      <c r="AX118" s="1334"/>
      <c r="AY118" s="1334"/>
      <c r="AZ118" s="1334"/>
      <c r="BA118" s="1334"/>
      <c r="BB118" s="1334"/>
      <c r="BC118" s="1334"/>
      <c r="BD118" s="1334"/>
      <c r="BE118" s="1334"/>
      <c r="BF118" s="1334"/>
      <c r="BG118" s="1334"/>
      <c r="BH118" s="1334"/>
      <c r="BI118" s="1334"/>
      <c r="BJ118" s="1334"/>
      <c r="BK118" s="1334"/>
      <c r="BL118" s="1334"/>
      <c r="BM118" s="1334"/>
      <c r="BN118" s="1334"/>
      <c r="BO118" s="1334"/>
      <c r="BP118" s="1334"/>
      <c r="BQ118" s="1334"/>
    </row>
    <row r="119" spans="1:69" s="1335" customFormat="1" ht="12.75" x14ac:dyDescent="0.2">
      <c r="A119" s="1294" t="s">
        <v>877</v>
      </c>
      <c r="B119" s="224" t="s">
        <v>399</v>
      </c>
      <c r="C119" s="1333">
        <f>'I4 BO ASSETS'!H47</f>
        <v>0</v>
      </c>
      <c r="D119" s="1334">
        <f t="shared" si="167"/>
        <v>0</v>
      </c>
      <c r="E119" s="1334">
        <f t="shared" si="167"/>
        <v>0</v>
      </c>
      <c r="F119" s="1334">
        <f t="shared" si="122"/>
        <v>0</v>
      </c>
      <c r="G119" s="1334">
        <f t="shared" si="161"/>
        <v>0</v>
      </c>
      <c r="H119" s="1334">
        <f t="shared" ref="H119:Z119" si="188">$D119*H627</f>
        <v>0</v>
      </c>
      <c r="I119" s="1334">
        <f t="shared" si="188"/>
        <v>0</v>
      </c>
      <c r="J119" s="1334">
        <f t="shared" si="188"/>
        <v>0</v>
      </c>
      <c r="K119" s="1334">
        <f t="shared" si="188"/>
        <v>0</v>
      </c>
      <c r="L119" s="1334">
        <f t="shared" si="188"/>
        <v>0</v>
      </c>
      <c r="M119" s="1334">
        <f t="shared" si="188"/>
        <v>0</v>
      </c>
      <c r="N119" s="1334">
        <f t="shared" si="188"/>
        <v>0</v>
      </c>
      <c r="O119" s="1334">
        <f t="shared" si="188"/>
        <v>0</v>
      </c>
      <c r="P119" s="1334">
        <f t="shared" si="188"/>
        <v>0</v>
      </c>
      <c r="Q119" s="1334">
        <f t="shared" si="188"/>
        <v>0</v>
      </c>
      <c r="R119" s="1334">
        <f t="shared" si="188"/>
        <v>0</v>
      </c>
      <c r="S119" s="1334">
        <f t="shared" si="188"/>
        <v>0</v>
      </c>
      <c r="T119" s="1334">
        <f t="shared" si="188"/>
        <v>0</v>
      </c>
      <c r="U119" s="1334">
        <f t="shared" si="188"/>
        <v>0</v>
      </c>
      <c r="V119" s="1334">
        <f t="shared" si="188"/>
        <v>0</v>
      </c>
      <c r="W119" s="1334">
        <f t="shared" si="188"/>
        <v>0</v>
      </c>
      <c r="X119" s="1334">
        <f t="shared" si="188"/>
        <v>0</v>
      </c>
      <c r="Y119" s="1334">
        <f t="shared" si="188"/>
        <v>0</v>
      </c>
      <c r="Z119" s="1334">
        <f t="shared" si="188"/>
        <v>0</v>
      </c>
      <c r="AA119" s="1334">
        <f t="shared" si="124"/>
        <v>0</v>
      </c>
      <c r="AB119" s="1334">
        <f t="shared" si="163"/>
        <v>0</v>
      </c>
      <c r="AC119" s="1334">
        <f t="shared" ref="AC119:AU119" si="189">$E119*AC627</f>
        <v>0</v>
      </c>
      <c r="AD119" s="1334">
        <f t="shared" si="189"/>
        <v>0</v>
      </c>
      <c r="AE119" s="1334">
        <f t="shared" si="189"/>
        <v>0</v>
      </c>
      <c r="AF119" s="1334">
        <f t="shared" si="189"/>
        <v>0</v>
      </c>
      <c r="AG119" s="1334">
        <f t="shared" si="189"/>
        <v>0</v>
      </c>
      <c r="AH119" s="1334">
        <f t="shared" si="189"/>
        <v>0</v>
      </c>
      <c r="AI119" s="1334">
        <f t="shared" si="189"/>
        <v>0</v>
      </c>
      <c r="AJ119" s="1334">
        <f t="shared" si="189"/>
        <v>0</v>
      </c>
      <c r="AK119" s="1334">
        <f t="shared" si="189"/>
        <v>0</v>
      </c>
      <c r="AL119" s="1334">
        <f t="shared" si="189"/>
        <v>0</v>
      </c>
      <c r="AM119" s="1334">
        <f t="shared" si="189"/>
        <v>0</v>
      </c>
      <c r="AN119" s="1334">
        <f t="shared" si="189"/>
        <v>0</v>
      </c>
      <c r="AO119" s="1334">
        <f t="shared" si="189"/>
        <v>0</v>
      </c>
      <c r="AP119" s="1334">
        <f t="shared" si="189"/>
        <v>0</v>
      </c>
      <c r="AQ119" s="1334">
        <f t="shared" si="189"/>
        <v>0</v>
      </c>
      <c r="AR119" s="1334">
        <f t="shared" si="189"/>
        <v>0</v>
      </c>
      <c r="AS119" s="1334">
        <f t="shared" si="189"/>
        <v>0</v>
      </c>
      <c r="AT119" s="1334">
        <f t="shared" si="189"/>
        <v>0</v>
      </c>
      <c r="AU119" s="1334">
        <f t="shared" si="189"/>
        <v>0</v>
      </c>
      <c r="AV119" s="1334">
        <f t="shared" si="126"/>
        <v>0</v>
      </c>
      <c r="AW119" s="1334"/>
      <c r="AX119" s="1334"/>
      <c r="AY119" s="1334"/>
      <c r="AZ119" s="1334"/>
      <c r="BA119" s="1334"/>
      <c r="BB119" s="1334"/>
      <c r="BC119" s="1334"/>
      <c r="BD119" s="1334"/>
      <c r="BE119" s="1334"/>
      <c r="BF119" s="1334"/>
      <c r="BG119" s="1334"/>
      <c r="BH119" s="1334"/>
      <c r="BI119" s="1334"/>
      <c r="BJ119" s="1334"/>
      <c r="BK119" s="1334"/>
      <c r="BL119" s="1334"/>
      <c r="BM119" s="1334"/>
      <c r="BN119" s="1334"/>
      <c r="BO119" s="1334"/>
      <c r="BP119" s="1334"/>
      <c r="BQ119" s="1334"/>
    </row>
    <row r="120" spans="1:69" s="1335" customFormat="1" ht="12.75" x14ac:dyDescent="0.2">
      <c r="A120" s="1294" t="s">
        <v>878</v>
      </c>
      <c r="B120" s="224" t="s">
        <v>400</v>
      </c>
      <c r="C120" s="1333">
        <f>'I4 BO ASSETS'!H48</f>
        <v>0</v>
      </c>
      <c r="D120" s="1334">
        <f t="shared" si="167"/>
        <v>0</v>
      </c>
      <c r="E120" s="1334">
        <f t="shared" si="167"/>
        <v>0</v>
      </c>
      <c r="F120" s="1334">
        <f t="shared" si="122"/>
        <v>0</v>
      </c>
      <c r="G120" s="1334">
        <f t="shared" si="161"/>
        <v>0</v>
      </c>
      <c r="H120" s="1334">
        <f t="shared" ref="H120:Z120" si="190">$D120*H628</f>
        <v>0</v>
      </c>
      <c r="I120" s="1334">
        <f t="shared" si="190"/>
        <v>0</v>
      </c>
      <c r="J120" s="1334">
        <f t="shared" si="190"/>
        <v>0</v>
      </c>
      <c r="K120" s="1334">
        <f t="shared" si="190"/>
        <v>0</v>
      </c>
      <c r="L120" s="1334">
        <f t="shared" si="190"/>
        <v>0</v>
      </c>
      <c r="M120" s="1334">
        <f t="shared" si="190"/>
        <v>0</v>
      </c>
      <c r="N120" s="1334">
        <f t="shared" si="190"/>
        <v>0</v>
      </c>
      <c r="O120" s="1334">
        <f t="shared" si="190"/>
        <v>0</v>
      </c>
      <c r="P120" s="1334">
        <f t="shared" si="190"/>
        <v>0</v>
      </c>
      <c r="Q120" s="1334">
        <f t="shared" si="190"/>
        <v>0</v>
      </c>
      <c r="R120" s="1334">
        <f t="shared" si="190"/>
        <v>0</v>
      </c>
      <c r="S120" s="1334">
        <f t="shared" si="190"/>
        <v>0</v>
      </c>
      <c r="T120" s="1334">
        <f t="shared" si="190"/>
        <v>0</v>
      </c>
      <c r="U120" s="1334">
        <f t="shared" si="190"/>
        <v>0</v>
      </c>
      <c r="V120" s="1334">
        <f t="shared" si="190"/>
        <v>0</v>
      </c>
      <c r="W120" s="1334">
        <f t="shared" si="190"/>
        <v>0</v>
      </c>
      <c r="X120" s="1334">
        <f t="shared" si="190"/>
        <v>0</v>
      </c>
      <c r="Y120" s="1334">
        <f t="shared" si="190"/>
        <v>0</v>
      </c>
      <c r="Z120" s="1334">
        <f t="shared" si="190"/>
        <v>0</v>
      </c>
      <c r="AA120" s="1334">
        <f t="shared" si="124"/>
        <v>0</v>
      </c>
      <c r="AB120" s="1334">
        <f t="shared" si="163"/>
        <v>0</v>
      </c>
      <c r="AC120" s="1334">
        <f t="shared" ref="AC120:AU120" si="191">$E120*AC628</f>
        <v>0</v>
      </c>
      <c r="AD120" s="1334">
        <f t="shared" si="191"/>
        <v>0</v>
      </c>
      <c r="AE120" s="1334">
        <f t="shared" si="191"/>
        <v>0</v>
      </c>
      <c r="AF120" s="1334">
        <f t="shared" si="191"/>
        <v>0</v>
      </c>
      <c r="AG120" s="1334">
        <f t="shared" si="191"/>
        <v>0</v>
      </c>
      <c r="AH120" s="1334">
        <f t="shared" si="191"/>
        <v>0</v>
      </c>
      <c r="AI120" s="1334">
        <f t="shared" si="191"/>
        <v>0</v>
      </c>
      <c r="AJ120" s="1334">
        <f t="shared" si="191"/>
        <v>0</v>
      </c>
      <c r="AK120" s="1334">
        <f t="shared" si="191"/>
        <v>0</v>
      </c>
      <c r="AL120" s="1334">
        <f t="shared" si="191"/>
        <v>0</v>
      </c>
      <c r="AM120" s="1334">
        <f t="shared" si="191"/>
        <v>0</v>
      </c>
      <c r="AN120" s="1334">
        <f t="shared" si="191"/>
        <v>0</v>
      </c>
      <c r="AO120" s="1334">
        <f t="shared" si="191"/>
        <v>0</v>
      </c>
      <c r="AP120" s="1334">
        <f t="shared" si="191"/>
        <v>0</v>
      </c>
      <c r="AQ120" s="1334">
        <f t="shared" si="191"/>
        <v>0</v>
      </c>
      <c r="AR120" s="1334">
        <f t="shared" si="191"/>
        <v>0</v>
      </c>
      <c r="AS120" s="1334">
        <f t="shared" si="191"/>
        <v>0</v>
      </c>
      <c r="AT120" s="1334">
        <f t="shared" si="191"/>
        <v>0</v>
      </c>
      <c r="AU120" s="1334">
        <f t="shared" si="191"/>
        <v>0</v>
      </c>
      <c r="AV120" s="1334">
        <f t="shared" si="126"/>
        <v>0</v>
      </c>
      <c r="AW120" s="1334"/>
      <c r="AX120" s="1334"/>
      <c r="AY120" s="1334"/>
      <c r="AZ120" s="1334"/>
      <c r="BA120" s="1334"/>
      <c r="BB120" s="1334"/>
      <c r="BC120" s="1334"/>
      <c r="BD120" s="1334"/>
      <c r="BE120" s="1334"/>
      <c r="BF120" s="1334"/>
      <c r="BG120" s="1334"/>
      <c r="BH120" s="1334"/>
      <c r="BI120" s="1334"/>
      <c r="BJ120" s="1334"/>
      <c r="BK120" s="1334"/>
      <c r="BL120" s="1334"/>
      <c r="BM120" s="1334"/>
      <c r="BN120" s="1334"/>
      <c r="BO120" s="1334"/>
      <c r="BP120" s="1334"/>
      <c r="BQ120" s="1334"/>
    </row>
    <row r="121" spans="1:69" s="1335" customFormat="1" ht="12.75" x14ac:dyDescent="0.2">
      <c r="A121" s="1294" t="s">
        <v>879</v>
      </c>
      <c r="B121" s="224" t="s">
        <v>401</v>
      </c>
      <c r="C121" s="1333">
        <f>'I4 BO ASSETS'!H49</f>
        <v>0</v>
      </c>
      <c r="D121" s="1334">
        <f t="shared" si="167"/>
        <v>0</v>
      </c>
      <c r="E121" s="1334">
        <f t="shared" si="167"/>
        <v>0</v>
      </c>
      <c r="F121" s="1334">
        <f t="shared" si="122"/>
        <v>0</v>
      </c>
      <c r="G121" s="1334">
        <f t="shared" si="161"/>
        <v>0</v>
      </c>
      <c r="H121" s="1334">
        <f t="shared" ref="H121:Z121" si="192">$D121*H629</f>
        <v>0</v>
      </c>
      <c r="I121" s="1334">
        <f t="shared" si="192"/>
        <v>0</v>
      </c>
      <c r="J121" s="1334">
        <f t="shared" si="192"/>
        <v>0</v>
      </c>
      <c r="K121" s="1334">
        <f t="shared" si="192"/>
        <v>0</v>
      </c>
      <c r="L121" s="1334">
        <f t="shared" si="192"/>
        <v>0</v>
      </c>
      <c r="M121" s="1334">
        <f t="shared" si="192"/>
        <v>0</v>
      </c>
      <c r="N121" s="1334">
        <f t="shared" si="192"/>
        <v>0</v>
      </c>
      <c r="O121" s="1334">
        <f t="shared" si="192"/>
        <v>0</v>
      </c>
      <c r="P121" s="1334">
        <f t="shared" si="192"/>
        <v>0</v>
      </c>
      <c r="Q121" s="1334">
        <f t="shared" si="192"/>
        <v>0</v>
      </c>
      <c r="R121" s="1334">
        <f t="shared" si="192"/>
        <v>0</v>
      </c>
      <c r="S121" s="1334">
        <f t="shared" si="192"/>
        <v>0</v>
      </c>
      <c r="T121" s="1334">
        <f t="shared" si="192"/>
        <v>0</v>
      </c>
      <c r="U121" s="1334">
        <f t="shared" si="192"/>
        <v>0</v>
      </c>
      <c r="V121" s="1334">
        <f t="shared" si="192"/>
        <v>0</v>
      </c>
      <c r="W121" s="1334">
        <f t="shared" si="192"/>
        <v>0</v>
      </c>
      <c r="X121" s="1334">
        <f t="shared" si="192"/>
        <v>0</v>
      </c>
      <c r="Y121" s="1334">
        <f t="shared" si="192"/>
        <v>0</v>
      </c>
      <c r="Z121" s="1334">
        <f t="shared" si="192"/>
        <v>0</v>
      </c>
      <c r="AA121" s="1334">
        <f t="shared" si="124"/>
        <v>0</v>
      </c>
      <c r="AB121" s="1334">
        <f t="shared" si="163"/>
        <v>0</v>
      </c>
      <c r="AC121" s="1334">
        <f t="shared" ref="AC121:AU121" si="193">$E121*AC629</f>
        <v>0</v>
      </c>
      <c r="AD121" s="1334">
        <f t="shared" si="193"/>
        <v>0</v>
      </c>
      <c r="AE121" s="1334">
        <f t="shared" si="193"/>
        <v>0</v>
      </c>
      <c r="AF121" s="1334">
        <f t="shared" si="193"/>
        <v>0</v>
      </c>
      <c r="AG121" s="1334">
        <f t="shared" si="193"/>
        <v>0</v>
      </c>
      <c r="AH121" s="1334">
        <f t="shared" si="193"/>
        <v>0</v>
      </c>
      <c r="AI121" s="1334">
        <f t="shared" si="193"/>
        <v>0</v>
      </c>
      <c r="AJ121" s="1334">
        <f t="shared" si="193"/>
        <v>0</v>
      </c>
      <c r="AK121" s="1334">
        <f t="shared" si="193"/>
        <v>0</v>
      </c>
      <c r="AL121" s="1334">
        <f t="shared" si="193"/>
        <v>0</v>
      </c>
      <c r="AM121" s="1334">
        <f t="shared" si="193"/>
        <v>0</v>
      </c>
      <c r="AN121" s="1334">
        <f t="shared" si="193"/>
        <v>0</v>
      </c>
      <c r="AO121" s="1334">
        <f t="shared" si="193"/>
        <v>0</v>
      </c>
      <c r="AP121" s="1334">
        <f t="shared" si="193"/>
        <v>0</v>
      </c>
      <c r="AQ121" s="1334">
        <f t="shared" si="193"/>
        <v>0</v>
      </c>
      <c r="AR121" s="1334">
        <f t="shared" si="193"/>
        <v>0</v>
      </c>
      <c r="AS121" s="1334">
        <f t="shared" si="193"/>
        <v>0</v>
      </c>
      <c r="AT121" s="1334">
        <f t="shared" si="193"/>
        <v>0</v>
      </c>
      <c r="AU121" s="1334">
        <f t="shared" si="193"/>
        <v>0</v>
      </c>
      <c r="AV121" s="1334">
        <f t="shared" si="126"/>
        <v>0</v>
      </c>
      <c r="AW121" s="1334"/>
      <c r="AX121" s="1334"/>
      <c r="AY121" s="1334"/>
      <c r="AZ121" s="1334"/>
      <c r="BA121" s="1334"/>
      <c r="BB121" s="1334"/>
      <c r="BC121" s="1334"/>
      <c r="BD121" s="1334"/>
      <c r="BE121" s="1334"/>
      <c r="BF121" s="1334"/>
      <c r="BG121" s="1334"/>
      <c r="BH121" s="1334"/>
      <c r="BI121" s="1334"/>
      <c r="BJ121" s="1334"/>
      <c r="BK121" s="1334"/>
      <c r="BL121" s="1334"/>
      <c r="BM121" s="1334"/>
      <c r="BN121" s="1334"/>
      <c r="BO121" s="1334"/>
      <c r="BP121" s="1334"/>
      <c r="BQ121" s="1334"/>
    </row>
    <row r="122" spans="1:69" s="1335" customFormat="1" ht="12.75" x14ac:dyDescent="0.2">
      <c r="A122" s="1294">
        <v>1845</v>
      </c>
      <c r="B122" s="224" t="s">
        <v>84</v>
      </c>
      <c r="C122" s="1333">
        <f>'I4 BO ASSETS'!H50</f>
        <v>0</v>
      </c>
      <c r="D122" s="1334">
        <f t="shared" si="167"/>
        <v>0</v>
      </c>
      <c r="E122" s="1334">
        <f t="shared" si="167"/>
        <v>0</v>
      </c>
      <c r="F122" s="1334">
        <f t="shared" si="122"/>
        <v>0</v>
      </c>
      <c r="G122" s="1334">
        <f t="shared" si="161"/>
        <v>0</v>
      </c>
      <c r="H122" s="1334">
        <f t="shared" ref="H122:Z122" si="194">$D122*H630</f>
        <v>0</v>
      </c>
      <c r="I122" s="1334">
        <f t="shared" si="194"/>
        <v>0</v>
      </c>
      <c r="J122" s="1334">
        <f t="shared" si="194"/>
        <v>0</v>
      </c>
      <c r="K122" s="1334">
        <f t="shared" si="194"/>
        <v>0</v>
      </c>
      <c r="L122" s="1334">
        <f t="shared" si="194"/>
        <v>0</v>
      </c>
      <c r="M122" s="1334">
        <f t="shared" si="194"/>
        <v>0</v>
      </c>
      <c r="N122" s="1334">
        <f t="shared" si="194"/>
        <v>0</v>
      </c>
      <c r="O122" s="1334">
        <f t="shared" si="194"/>
        <v>0</v>
      </c>
      <c r="P122" s="1334">
        <f t="shared" si="194"/>
        <v>0</v>
      </c>
      <c r="Q122" s="1334">
        <f t="shared" si="194"/>
        <v>0</v>
      </c>
      <c r="R122" s="1334">
        <f t="shared" si="194"/>
        <v>0</v>
      </c>
      <c r="S122" s="1334">
        <f t="shared" si="194"/>
        <v>0</v>
      </c>
      <c r="T122" s="1334">
        <f t="shared" si="194"/>
        <v>0</v>
      </c>
      <c r="U122" s="1334">
        <f t="shared" si="194"/>
        <v>0</v>
      </c>
      <c r="V122" s="1334">
        <f t="shared" si="194"/>
        <v>0</v>
      </c>
      <c r="W122" s="1334">
        <f t="shared" si="194"/>
        <v>0</v>
      </c>
      <c r="X122" s="1334">
        <f t="shared" si="194"/>
        <v>0</v>
      </c>
      <c r="Y122" s="1334">
        <f t="shared" si="194"/>
        <v>0</v>
      </c>
      <c r="Z122" s="1334">
        <f t="shared" si="194"/>
        <v>0</v>
      </c>
      <c r="AA122" s="1334">
        <f t="shared" si="124"/>
        <v>0</v>
      </c>
      <c r="AB122" s="1334">
        <f t="shared" si="163"/>
        <v>0</v>
      </c>
      <c r="AC122" s="1334">
        <f t="shared" ref="AC122:AU122" si="195">$E122*AC630</f>
        <v>0</v>
      </c>
      <c r="AD122" s="1334">
        <f t="shared" si="195"/>
        <v>0</v>
      </c>
      <c r="AE122" s="1334">
        <f t="shared" si="195"/>
        <v>0</v>
      </c>
      <c r="AF122" s="1334">
        <f t="shared" si="195"/>
        <v>0</v>
      </c>
      <c r="AG122" s="1334">
        <f t="shared" si="195"/>
        <v>0</v>
      </c>
      <c r="AH122" s="1334">
        <f t="shared" si="195"/>
        <v>0</v>
      </c>
      <c r="AI122" s="1334">
        <f t="shared" si="195"/>
        <v>0</v>
      </c>
      <c r="AJ122" s="1334">
        <f t="shared" si="195"/>
        <v>0</v>
      </c>
      <c r="AK122" s="1334">
        <f t="shared" si="195"/>
        <v>0</v>
      </c>
      <c r="AL122" s="1334">
        <f t="shared" si="195"/>
        <v>0</v>
      </c>
      <c r="AM122" s="1334">
        <f t="shared" si="195"/>
        <v>0</v>
      </c>
      <c r="AN122" s="1334">
        <f t="shared" si="195"/>
        <v>0</v>
      </c>
      <c r="AO122" s="1334">
        <f t="shared" si="195"/>
        <v>0</v>
      </c>
      <c r="AP122" s="1334">
        <f t="shared" si="195"/>
        <v>0</v>
      </c>
      <c r="AQ122" s="1334">
        <f t="shared" si="195"/>
        <v>0</v>
      </c>
      <c r="AR122" s="1334">
        <f t="shared" si="195"/>
        <v>0</v>
      </c>
      <c r="AS122" s="1334">
        <f t="shared" si="195"/>
        <v>0</v>
      </c>
      <c r="AT122" s="1334">
        <f t="shared" si="195"/>
        <v>0</v>
      </c>
      <c r="AU122" s="1334">
        <f t="shared" si="195"/>
        <v>0</v>
      </c>
      <c r="AV122" s="1334">
        <f t="shared" si="126"/>
        <v>0</v>
      </c>
      <c r="AW122" s="1334"/>
      <c r="AX122" s="1334"/>
      <c r="AY122" s="1334"/>
      <c r="AZ122" s="1334"/>
      <c r="BA122" s="1334"/>
      <c r="BB122" s="1334"/>
      <c r="BC122" s="1334"/>
      <c r="BD122" s="1334"/>
      <c r="BE122" s="1334"/>
      <c r="BF122" s="1334"/>
      <c r="BG122" s="1334"/>
      <c r="BH122" s="1334"/>
      <c r="BI122" s="1334"/>
      <c r="BJ122" s="1334"/>
      <c r="BK122" s="1334"/>
      <c r="BL122" s="1334"/>
      <c r="BM122" s="1334"/>
      <c r="BN122" s="1334"/>
      <c r="BO122" s="1334"/>
      <c r="BP122" s="1334"/>
      <c r="BQ122" s="1334"/>
    </row>
    <row r="123" spans="1:69" s="1335" customFormat="1" ht="25.5" x14ac:dyDescent="0.2">
      <c r="A123" s="1294" t="s">
        <v>880</v>
      </c>
      <c r="B123" s="224" t="s">
        <v>402</v>
      </c>
      <c r="C123" s="1333">
        <f>'I4 BO ASSETS'!H51</f>
        <v>0</v>
      </c>
      <c r="D123" s="1334">
        <f t="shared" si="167"/>
        <v>0</v>
      </c>
      <c r="E123" s="1334">
        <f t="shared" si="167"/>
        <v>0</v>
      </c>
      <c r="F123" s="1334">
        <f t="shared" si="122"/>
        <v>0</v>
      </c>
      <c r="G123" s="1334">
        <f t="shared" si="161"/>
        <v>0</v>
      </c>
      <c r="H123" s="1334">
        <f t="shared" ref="H123:Z123" si="196">$D123*H631</f>
        <v>0</v>
      </c>
      <c r="I123" s="1334">
        <f t="shared" si="196"/>
        <v>0</v>
      </c>
      <c r="J123" s="1334">
        <f t="shared" si="196"/>
        <v>0</v>
      </c>
      <c r="K123" s="1334">
        <f t="shared" si="196"/>
        <v>0</v>
      </c>
      <c r="L123" s="1334">
        <f t="shared" si="196"/>
        <v>0</v>
      </c>
      <c r="M123" s="1334">
        <f t="shared" si="196"/>
        <v>0</v>
      </c>
      <c r="N123" s="1334">
        <f t="shared" si="196"/>
        <v>0</v>
      </c>
      <c r="O123" s="1334">
        <f t="shared" si="196"/>
        <v>0</v>
      </c>
      <c r="P123" s="1334">
        <f t="shared" si="196"/>
        <v>0</v>
      </c>
      <c r="Q123" s="1334">
        <f t="shared" si="196"/>
        <v>0</v>
      </c>
      <c r="R123" s="1334">
        <f t="shared" si="196"/>
        <v>0</v>
      </c>
      <c r="S123" s="1334">
        <f t="shared" si="196"/>
        <v>0</v>
      </c>
      <c r="T123" s="1334">
        <f t="shared" si="196"/>
        <v>0</v>
      </c>
      <c r="U123" s="1334">
        <f t="shared" si="196"/>
        <v>0</v>
      </c>
      <c r="V123" s="1334">
        <f t="shared" si="196"/>
        <v>0</v>
      </c>
      <c r="W123" s="1334">
        <f t="shared" si="196"/>
        <v>0</v>
      </c>
      <c r="X123" s="1334">
        <f t="shared" si="196"/>
        <v>0</v>
      </c>
      <c r="Y123" s="1334">
        <f t="shared" si="196"/>
        <v>0</v>
      </c>
      <c r="Z123" s="1334">
        <f t="shared" si="196"/>
        <v>0</v>
      </c>
      <c r="AA123" s="1334">
        <f t="shared" si="124"/>
        <v>0</v>
      </c>
      <c r="AB123" s="1334">
        <f t="shared" si="163"/>
        <v>0</v>
      </c>
      <c r="AC123" s="1334">
        <f t="shared" ref="AC123:AU123" si="197">$E123*AC631</f>
        <v>0</v>
      </c>
      <c r="AD123" s="1334">
        <f t="shared" si="197"/>
        <v>0</v>
      </c>
      <c r="AE123" s="1334">
        <f t="shared" si="197"/>
        <v>0</v>
      </c>
      <c r="AF123" s="1334">
        <f t="shared" si="197"/>
        <v>0</v>
      </c>
      <c r="AG123" s="1334">
        <f t="shared" si="197"/>
        <v>0</v>
      </c>
      <c r="AH123" s="1334">
        <f t="shared" si="197"/>
        <v>0</v>
      </c>
      <c r="AI123" s="1334">
        <f t="shared" si="197"/>
        <v>0</v>
      </c>
      <c r="AJ123" s="1334">
        <f t="shared" si="197"/>
        <v>0</v>
      </c>
      <c r="AK123" s="1334">
        <f t="shared" si="197"/>
        <v>0</v>
      </c>
      <c r="AL123" s="1334">
        <f t="shared" si="197"/>
        <v>0</v>
      </c>
      <c r="AM123" s="1334">
        <f t="shared" si="197"/>
        <v>0</v>
      </c>
      <c r="AN123" s="1334">
        <f t="shared" si="197"/>
        <v>0</v>
      </c>
      <c r="AO123" s="1334">
        <f t="shared" si="197"/>
        <v>0</v>
      </c>
      <c r="AP123" s="1334">
        <f t="shared" si="197"/>
        <v>0</v>
      </c>
      <c r="AQ123" s="1334">
        <f t="shared" si="197"/>
        <v>0</v>
      </c>
      <c r="AR123" s="1334">
        <f t="shared" si="197"/>
        <v>0</v>
      </c>
      <c r="AS123" s="1334">
        <f t="shared" si="197"/>
        <v>0</v>
      </c>
      <c r="AT123" s="1334">
        <f t="shared" si="197"/>
        <v>0</v>
      </c>
      <c r="AU123" s="1334">
        <f t="shared" si="197"/>
        <v>0</v>
      </c>
      <c r="AV123" s="1334">
        <f t="shared" si="126"/>
        <v>0</v>
      </c>
      <c r="AW123" s="1334"/>
      <c r="AX123" s="1334"/>
      <c r="AY123" s="1334"/>
      <c r="AZ123" s="1334"/>
      <c r="BA123" s="1334"/>
      <c r="BB123" s="1334"/>
      <c r="BC123" s="1334"/>
      <c r="BD123" s="1334"/>
      <c r="BE123" s="1334"/>
      <c r="BF123" s="1334"/>
      <c r="BG123" s="1334"/>
      <c r="BH123" s="1334"/>
      <c r="BI123" s="1334"/>
      <c r="BJ123" s="1334"/>
      <c r="BK123" s="1334"/>
      <c r="BL123" s="1334"/>
      <c r="BM123" s="1334"/>
      <c r="BN123" s="1334"/>
      <c r="BO123" s="1334"/>
      <c r="BP123" s="1334"/>
      <c r="BQ123" s="1334"/>
    </row>
    <row r="124" spans="1:69" s="1335" customFormat="1" ht="25.5" x14ac:dyDescent="0.2">
      <c r="A124" s="1294" t="s">
        <v>881</v>
      </c>
      <c r="B124" s="224" t="s">
        <v>403</v>
      </c>
      <c r="C124" s="1333">
        <f>'I4 BO ASSETS'!H52</f>
        <v>0</v>
      </c>
      <c r="D124" s="1334">
        <f t="shared" si="167"/>
        <v>0</v>
      </c>
      <c r="E124" s="1334">
        <f t="shared" si="167"/>
        <v>0</v>
      </c>
      <c r="F124" s="1334">
        <f t="shared" si="122"/>
        <v>0</v>
      </c>
      <c r="G124" s="1334">
        <f t="shared" si="161"/>
        <v>0</v>
      </c>
      <c r="H124" s="1334">
        <f t="shared" ref="H124:Z124" si="198">$D124*H632</f>
        <v>0</v>
      </c>
      <c r="I124" s="1334">
        <f t="shared" si="198"/>
        <v>0</v>
      </c>
      <c r="J124" s="1334">
        <f t="shared" si="198"/>
        <v>0</v>
      </c>
      <c r="K124" s="1334">
        <f t="shared" si="198"/>
        <v>0</v>
      </c>
      <c r="L124" s="1334">
        <f t="shared" si="198"/>
        <v>0</v>
      </c>
      <c r="M124" s="1334">
        <f t="shared" si="198"/>
        <v>0</v>
      </c>
      <c r="N124" s="1334">
        <f t="shared" si="198"/>
        <v>0</v>
      </c>
      <c r="O124" s="1334">
        <f t="shared" si="198"/>
        <v>0</v>
      </c>
      <c r="P124" s="1334">
        <f t="shared" si="198"/>
        <v>0</v>
      </c>
      <c r="Q124" s="1334">
        <f t="shared" si="198"/>
        <v>0</v>
      </c>
      <c r="R124" s="1334">
        <f t="shared" si="198"/>
        <v>0</v>
      </c>
      <c r="S124" s="1334">
        <f t="shared" si="198"/>
        <v>0</v>
      </c>
      <c r="T124" s="1334">
        <f t="shared" si="198"/>
        <v>0</v>
      </c>
      <c r="U124" s="1334">
        <f t="shared" si="198"/>
        <v>0</v>
      </c>
      <c r="V124" s="1334">
        <f t="shared" si="198"/>
        <v>0</v>
      </c>
      <c r="W124" s="1334">
        <f t="shared" si="198"/>
        <v>0</v>
      </c>
      <c r="X124" s="1334">
        <f t="shared" si="198"/>
        <v>0</v>
      </c>
      <c r="Y124" s="1334">
        <f t="shared" si="198"/>
        <v>0</v>
      </c>
      <c r="Z124" s="1334">
        <f t="shared" si="198"/>
        <v>0</v>
      </c>
      <c r="AA124" s="1334">
        <f t="shared" si="124"/>
        <v>0</v>
      </c>
      <c r="AB124" s="1334">
        <f t="shared" si="163"/>
        <v>0</v>
      </c>
      <c r="AC124" s="1334">
        <f t="shared" ref="AC124:AU124" si="199">$E124*AC632</f>
        <v>0</v>
      </c>
      <c r="AD124" s="1334">
        <f t="shared" si="199"/>
        <v>0</v>
      </c>
      <c r="AE124" s="1334">
        <f t="shared" si="199"/>
        <v>0</v>
      </c>
      <c r="AF124" s="1334">
        <f t="shared" si="199"/>
        <v>0</v>
      </c>
      <c r="AG124" s="1334">
        <f t="shared" si="199"/>
        <v>0</v>
      </c>
      <c r="AH124" s="1334">
        <f t="shared" si="199"/>
        <v>0</v>
      </c>
      <c r="AI124" s="1334">
        <f t="shared" si="199"/>
        <v>0</v>
      </c>
      <c r="AJ124" s="1334">
        <f t="shared" si="199"/>
        <v>0</v>
      </c>
      <c r="AK124" s="1334">
        <f t="shared" si="199"/>
        <v>0</v>
      </c>
      <c r="AL124" s="1334">
        <f t="shared" si="199"/>
        <v>0</v>
      </c>
      <c r="AM124" s="1334">
        <f t="shared" si="199"/>
        <v>0</v>
      </c>
      <c r="AN124" s="1334">
        <f t="shared" si="199"/>
        <v>0</v>
      </c>
      <c r="AO124" s="1334">
        <f t="shared" si="199"/>
        <v>0</v>
      </c>
      <c r="AP124" s="1334">
        <f t="shared" si="199"/>
        <v>0</v>
      </c>
      <c r="AQ124" s="1334">
        <f t="shared" si="199"/>
        <v>0</v>
      </c>
      <c r="AR124" s="1334">
        <f t="shared" si="199"/>
        <v>0</v>
      </c>
      <c r="AS124" s="1334">
        <f t="shared" si="199"/>
        <v>0</v>
      </c>
      <c r="AT124" s="1334">
        <f t="shared" si="199"/>
        <v>0</v>
      </c>
      <c r="AU124" s="1334">
        <f t="shared" si="199"/>
        <v>0</v>
      </c>
      <c r="AV124" s="1334">
        <f t="shared" si="126"/>
        <v>0</v>
      </c>
      <c r="AW124" s="1334"/>
      <c r="AX124" s="1334"/>
      <c r="AY124" s="1334"/>
      <c r="AZ124" s="1334"/>
      <c r="BA124" s="1334"/>
      <c r="BB124" s="1334"/>
      <c r="BC124" s="1334"/>
      <c r="BD124" s="1334"/>
      <c r="BE124" s="1334"/>
      <c r="BF124" s="1334"/>
      <c r="BG124" s="1334"/>
      <c r="BH124" s="1334"/>
      <c r="BI124" s="1334"/>
      <c r="BJ124" s="1334"/>
      <c r="BK124" s="1334"/>
      <c r="BL124" s="1334"/>
      <c r="BM124" s="1334"/>
      <c r="BN124" s="1334"/>
      <c r="BO124" s="1334"/>
      <c r="BP124" s="1334"/>
      <c r="BQ124" s="1334"/>
    </row>
    <row r="125" spans="1:69" s="1335" customFormat="1" ht="25.5" x14ac:dyDescent="0.2">
      <c r="A125" s="1294" t="s">
        <v>882</v>
      </c>
      <c r="B125" s="224" t="s">
        <v>676</v>
      </c>
      <c r="C125" s="1333">
        <f>'I4 BO ASSETS'!H53</f>
        <v>0</v>
      </c>
      <c r="D125" s="1334">
        <f t="shared" si="167"/>
        <v>0</v>
      </c>
      <c r="E125" s="1334">
        <f t="shared" si="167"/>
        <v>0</v>
      </c>
      <c r="F125" s="1334">
        <f t="shared" si="122"/>
        <v>0</v>
      </c>
      <c r="G125" s="1334">
        <f t="shared" si="161"/>
        <v>0</v>
      </c>
      <c r="H125" s="1334">
        <f t="shared" ref="H125:Z125" si="200">$D125*H633</f>
        <v>0</v>
      </c>
      <c r="I125" s="1334">
        <f t="shared" si="200"/>
        <v>0</v>
      </c>
      <c r="J125" s="1334">
        <f t="shared" si="200"/>
        <v>0</v>
      </c>
      <c r="K125" s="1334">
        <f t="shared" si="200"/>
        <v>0</v>
      </c>
      <c r="L125" s="1334">
        <f t="shared" si="200"/>
        <v>0</v>
      </c>
      <c r="M125" s="1334">
        <f t="shared" si="200"/>
        <v>0</v>
      </c>
      <c r="N125" s="1334">
        <f t="shared" si="200"/>
        <v>0</v>
      </c>
      <c r="O125" s="1334">
        <f t="shared" si="200"/>
        <v>0</v>
      </c>
      <c r="P125" s="1334">
        <f t="shared" si="200"/>
        <v>0</v>
      </c>
      <c r="Q125" s="1334">
        <f t="shared" si="200"/>
        <v>0</v>
      </c>
      <c r="R125" s="1334">
        <f t="shared" si="200"/>
        <v>0</v>
      </c>
      <c r="S125" s="1334">
        <f t="shared" si="200"/>
        <v>0</v>
      </c>
      <c r="T125" s="1334">
        <f t="shared" si="200"/>
        <v>0</v>
      </c>
      <c r="U125" s="1334">
        <f t="shared" si="200"/>
        <v>0</v>
      </c>
      <c r="V125" s="1334">
        <f t="shared" si="200"/>
        <v>0</v>
      </c>
      <c r="W125" s="1334">
        <f t="shared" si="200"/>
        <v>0</v>
      </c>
      <c r="X125" s="1334">
        <f t="shared" si="200"/>
        <v>0</v>
      </c>
      <c r="Y125" s="1334">
        <f t="shared" si="200"/>
        <v>0</v>
      </c>
      <c r="Z125" s="1334">
        <f t="shared" si="200"/>
        <v>0</v>
      </c>
      <c r="AA125" s="1334">
        <f t="shared" si="124"/>
        <v>0</v>
      </c>
      <c r="AB125" s="1334">
        <f t="shared" si="163"/>
        <v>0</v>
      </c>
      <c r="AC125" s="1334">
        <f t="shared" ref="AC125:AU125" si="201">$E125*AC633</f>
        <v>0</v>
      </c>
      <c r="AD125" s="1334">
        <f t="shared" si="201"/>
        <v>0</v>
      </c>
      <c r="AE125" s="1334">
        <f t="shared" si="201"/>
        <v>0</v>
      </c>
      <c r="AF125" s="1334">
        <f t="shared" si="201"/>
        <v>0</v>
      </c>
      <c r="AG125" s="1334">
        <f t="shared" si="201"/>
        <v>0</v>
      </c>
      <c r="AH125" s="1334">
        <f t="shared" si="201"/>
        <v>0</v>
      </c>
      <c r="AI125" s="1334">
        <f t="shared" si="201"/>
        <v>0</v>
      </c>
      <c r="AJ125" s="1334">
        <f t="shared" si="201"/>
        <v>0</v>
      </c>
      <c r="AK125" s="1334">
        <f t="shared" si="201"/>
        <v>0</v>
      </c>
      <c r="AL125" s="1334">
        <f t="shared" si="201"/>
        <v>0</v>
      </c>
      <c r="AM125" s="1334">
        <f t="shared" si="201"/>
        <v>0</v>
      </c>
      <c r="AN125" s="1334">
        <f t="shared" si="201"/>
        <v>0</v>
      </c>
      <c r="AO125" s="1334">
        <f t="shared" si="201"/>
        <v>0</v>
      </c>
      <c r="AP125" s="1334">
        <f t="shared" si="201"/>
        <v>0</v>
      </c>
      <c r="AQ125" s="1334">
        <f t="shared" si="201"/>
        <v>0</v>
      </c>
      <c r="AR125" s="1334">
        <f t="shared" si="201"/>
        <v>0</v>
      </c>
      <c r="AS125" s="1334">
        <f t="shared" si="201"/>
        <v>0</v>
      </c>
      <c r="AT125" s="1334">
        <f t="shared" si="201"/>
        <v>0</v>
      </c>
      <c r="AU125" s="1334">
        <f t="shared" si="201"/>
        <v>0</v>
      </c>
      <c r="AV125" s="1334">
        <f t="shared" si="126"/>
        <v>0</v>
      </c>
      <c r="AW125" s="1334"/>
      <c r="AX125" s="1334"/>
      <c r="AY125" s="1334"/>
      <c r="AZ125" s="1334"/>
      <c r="BA125" s="1334"/>
      <c r="BB125" s="1334"/>
      <c r="BC125" s="1334"/>
      <c r="BD125" s="1334"/>
      <c r="BE125" s="1334"/>
      <c r="BF125" s="1334"/>
      <c r="BG125" s="1334"/>
      <c r="BH125" s="1334"/>
      <c r="BI125" s="1334"/>
      <c r="BJ125" s="1334"/>
      <c r="BK125" s="1334"/>
      <c r="BL125" s="1334"/>
      <c r="BM125" s="1334"/>
      <c r="BN125" s="1334"/>
      <c r="BO125" s="1334"/>
      <c r="BP125" s="1334"/>
      <c r="BQ125" s="1334"/>
    </row>
    <row r="126" spans="1:69" s="1335" customFormat="1" ht="12.75" x14ac:dyDescent="0.2">
      <c r="A126" s="1294">
        <v>1850</v>
      </c>
      <c r="B126" s="224" t="s">
        <v>90</v>
      </c>
      <c r="C126" s="1333">
        <f>'I4 BO ASSETS'!H54</f>
        <v>0</v>
      </c>
      <c r="D126" s="1334">
        <f t="shared" si="167"/>
        <v>0</v>
      </c>
      <c r="E126" s="1334">
        <f t="shared" si="167"/>
        <v>0</v>
      </c>
      <c r="F126" s="1334">
        <f t="shared" si="122"/>
        <v>0</v>
      </c>
      <c r="G126" s="1334">
        <f t="shared" si="161"/>
        <v>0</v>
      </c>
      <c r="H126" s="1334">
        <f t="shared" ref="H126:Z126" si="202">$D126*H634</f>
        <v>0</v>
      </c>
      <c r="I126" s="1334">
        <f t="shared" si="202"/>
        <v>0</v>
      </c>
      <c r="J126" s="1334">
        <f t="shared" si="202"/>
        <v>0</v>
      </c>
      <c r="K126" s="1334">
        <f t="shared" si="202"/>
        <v>0</v>
      </c>
      <c r="L126" s="1334">
        <f t="shared" si="202"/>
        <v>0</v>
      </c>
      <c r="M126" s="1334">
        <f t="shared" si="202"/>
        <v>0</v>
      </c>
      <c r="N126" s="1334">
        <f t="shared" si="202"/>
        <v>0</v>
      </c>
      <c r="O126" s="1334">
        <f t="shared" si="202"/>
        <v>0</v>
      </c>
      <c r="P126" s="1334">
        <f t="shared" si="202"/>
        <v>0</v>
      </c>
      <c r="Q126" s="1334">
        <f t="shared" si="202"/>
        <v>0</v>
      </c>
      <c r="R126" s="1334">
        <f t="shared" si="202"/>
        <v>0</v>
      </c>
      <c r="S126" s="1334">
        <f t="shared" si="202"/>
        <v>0</v>
      </c>
      <c r="T126" s="1334">
        <f t="shared" si="202"/>
        <v>0</v>
      </c>
      <c r="U126" s="1334">
        <f t="shared" si="202"/>
        <v>0</v>
      </c>
      <c r="V126" s="1334">
        <f t="shared" si="202"/>
        <v>0</v>
      </c>
      <c r="W126" s="1334">
        <f t="shared" si="202"/>
        <v>0</v>
      </c>
      <c r="X126" s="1334">
        <f t="shared" si="202"/>
        <v>0</v>
      </c>
      <c r="Y126" s="1334">
        <f t="shared" si="202"/>
        <v>0</v>
      </c>
      <c r="Z126" s="1334">
        <f t="shared" si="202"/>
        <v>0</v>
      </c>
      <c r="AA126" s="1334">
        <f t="shared" si="124"/>
        <v>0</v>
      </c>
      <c r="AB126" s="1334">
        <f t="shared" si="163"/>
        <v>0</v>
      </c>
      <c r="AC126" s="1334">
        <f t="shared" ref="AC126:AU126" si="203">$E126*AC634</f>
        <v>0</v>
      </c>
      <c r="AD126" s="1334">
        <f t="shared" si="203"/>
        <v>0</v>
      </c>
      <c r="AE126" s="1334">
        <f t="shared" si="203"/>
        <v>0</v>
      </c>
      <c r="AF126" s="1334">
        <f t="shared" si="203"/>
        <v>0</v>
      </c>
      <c r="AG126" s="1334">
        <f t="shared" si="203"/>
        <v>0</v>
      </c>
      <c r="AH126" s="1334">
        <f t="shared" si="203"/>
        <v>0</v>
      </c>
      <c r="AI126" s="1334">
        <f t="shared" si="203"/>
        <v>0</v>
      </c>
      <c r="AJ126" s="1334">
        <f t="shared" si="203"/>
        <v>0</v>
      </c>
      <c r="AK126" s="1334">
        <f t="shared" si="203"/>
        <v>0</v>
      </c>
      <c r="AL126" s="1334">
        <f t="shared" si="203"/>
        <v>0</v>
      </c>
      <c r="AM126" s="1334">
        <f t="shared" si="203"/>
        <v>0</v>
      </c>
      <c r="AN126" s="1334">
        <f t="shared" si="203"/>
        <v>0</v>
      </c>
      <c r="AO126" s="1334">
        <f t="shared" si="203"/>
        <v>0</v>
      </c>
      <c r="AP126" s="1334">
        <f t="shared" si="203"/>
        <v>0</v>
      </c>
      <c r="AQ126" s="1334">
        <f t="shared" si="203"/>
        <v>0</v>
      </c>
      <c r="AR126" s="1334">
        <f t="shared" si="203"/>
        <v>0</v>
      </c>
      <c r="AS126" s="1334">
        <f t="shared" si="203"/>
        <v>0</v>
      </c>
      <c r="AT126" s="1334">
        <f t="shared" si="203"/>
        <v>0</v>
      </c>
      <c r="AU126" s="1334">
        <f t="shared" si="203"/>
        <v>0</v>
      </c>
      <c r="AV126" s="1334">
        <f t="shared" si="126"/>
        <v>0</v>
      </c>
      <c r="AW126" s="1334"/>
      <c r="AX126" s="1334"/>
      <c r="AY126" s="1334"/>
      <c r="AZ126" s="1334"/>
      <c r="BA126" s="1334"/>
      <c r="BB126" s="1334"/>
      <c r="BC126" s="1334"/>
      <c r="BD126" s="1334"/>
      <c r="BE126" s="1334"/>
      <c r="BF126" s="1334"/>
      <c r="BG126" s="1334"/>
      <c r="BH126" s="1334"/>
      <c r="BI126" s="1334"/>
      <c r="BJ126" s="1334"/>
      <c r="BK126" s="1334"/>
      <c r="BL126" s="1334"/>
      <c r="BM126" s="1334"/>
      <c r="BN126" s="1334"/>
      <c r="BO126" s="1334"/>
      <c r="BP126" s="1334"/>
      <c r="BQ126" s="1334"/>
    </row>
    <row r="127" spans="1:69" s="1335" customFormat="1" ht="12.75" x14ac:dyDescent="0.2">
      <c r="A127" s="1294">
        <v>1855</v>
      </c>
      <c r="B127" s="224" t="s">
        <v>92</v>
      </c>
      <c r="C127" s="1333">
        <f>'I4 BO ASSETS'!H55</f>
        <v>0</v>
      </c>
      <c r="D127" s="1334">
        <f t="shared" si="167"/>
        <v>0</v>
      </c>
      <c r="E127" s="1334">
        <f t="shared" si="167"/>
        <v>0</v>
      </c>
      <c r="F127" s="1334">
        <f t="shared" si="122"/>
        <v>0</v>
      </c>
      <c r="G127" s="1334">
        <f t="shared" ref="G127:V127" si="204">$D127*G635</f>
        <v>0</v>
      </c>
      <c r="H127" s="1334">
        <f t="shared" si="204"/>
        <v>0</v>
      </c>
      <c r="I127" s="1334">
        <f t="shared" si="204"/>
        <v>0</v>
      </c>
      <c r="J127" s="1334">
        <f t="shared" si="204"/>
        <v>0</v>
      </c>
      <c r="K127" s="1334">
        <f t="shared" si="204"/>
        <v>0</v>
      </c>
      <c r="L127" s="1334">
        <f t="shared" si="204"/>
        <v>0</v>
      </c>
      <c r="M127" s="1334">
        <f t="shared" si="204"/>
        <v>0</v>
      </c>
      <c r="N127" s="1334">
        <f t="shared" si="204"/>
        <v>0</v>
      </c>
      <c r="O127" s="1334">
        <f t="shared" si="204"/>
        <v>0</v>
      </c>
      <c r="P127" s="1334">
        <f t="shared" si="204"/>
        <v>0</v>
      </c>
      <c r="Q127" s="1334">
        <f t="shared" si="204"/>
        <v>0</v>
      </c>
      <c r="R127" s="1334">
        <f t="shared" si="204"/>
        <v>0</v>
      </c>
      <c r="S127" s="1334">
        <f t="shared" si="204"/>
        <v>0</v>
      </c>
      <c r="T127" s="1334">
        <f t="shared" si="204"/>
        <v>0</v>
      </c>
      <c r="U127" s="1334">
        <f t="shared" si="204"/>
        <v>0</v>
      </c>
      <c r="V127" s="1334">
        <f t="shared" si="204"/>
        <v>0</v>
      </c>
      <c r="W127" s="1334">
        <f t="shared" ref="W127:Z129" si="205">$D127*W635</f>
        <v>0</v>
      </c>
      <c r="X127" s="1334">
        <f t="shared" si="205"/>
        <v>0</v>
      </c>
      <c r="Y127" s="1334">
        <f t="shared" si="205"/>
        <v>0</v>
      </c>
      <c r="Z127" s="1334">
        <f t="shared" si="205"/>
        <v>0</v>
      </c>
      <c r="AA127" s="1334">
        <f t="shared" si="124"/>
        <v>0</v>
      </c>
      <c r="AB127" s="1334">
        <f t="shared" ref="AB127:AQ127" si="206">$E127*AB635</f>
        <v>0</v>
      </c>
      <c r="AC127" s="1334">
        <f t="shared" si="206"/>
        <v>0</v>
      </c>
      <c r="AD127" s="1334">
        <f t="shared" si="206"/>
        <v>0</v>
      </c>
      <c r="AE127" s="1334">
        <f t="shared" si="206"/>
        <v>0</v>
      </c>
      <c r="AF127" s="1334">
        <f t="shared" si="206"/>
        <v>0</v>
      </c>
      <c r="AG127" s="1334">
        <f t="shared" si="206"/>
        <v>0</v>
      </c>
      <c r="AH127" s="1334">
        <f t="shared" si="206"/>
        <v>0</v>
      </c>
      <c r="AI127" s="1334">
        <f t="shared" si="206"/>
        <v>0</v>
      </c>
      <c r="AJ127" s="1334">
        <f t="shared" si="206"/>
        <v>0</v>
      </c>
      <c r="AK127" s="1334">
        <f t="shared" si="206"/>
        <v>0</v>
      </c>
      <c r="AL127" s="1334">
        <f t="shared" si="206"/>
        <v>0</v>
      </c>
      <c r="AM127" s="1334">
        <f t="shared" si="206"/>
        <v>0</v>
      </c>
      <c r="AN127" s="1334">
        <f t="shared" si="206"/>
        <v>0</v>
      </c>
      <c r="AO127" s="1334">
        <f t="shared" si="206"/>
        <v>0</v>
      </c>
      <c r="AP127" s="1334">
        <f t="shared" si="206"/>
        <v>0</v>
      </c>
      <c r="AQ127" s="1334">
        <f t="shared" si="206"/>
        <v>0</v>
      </c>
      <c r="AR127" s="1334">
        <f t="shared" ref="AR127:AU129" si="207">$E127*AR635</f>
        <v>0</v>
      </c>
      <c r="AS127" s="1334">
        <f t="shared" si="207"/>
        <v>0</v>
      </c>
      <c r="AT127" s="1334">
        <f t="shared" si="207"/>
        <v>0</v>
      </c>
      <c r="AU127" s="1334">
        <f t="shared" si="207"/>
        <v>0</v>
      </c>
      <c r="AV127" s="1334">
        <f t="shared" si="126"/>
        <v>0</v>
      </c>
      <c r="AW127" s="1334"/>
      <c r="AX127" s="1334"/>
      <c r="AY127" s="1334"/>
      <c r="AZ127" s="1334"/>
      <c r="BA127" s="1334"/>
      <c r="BB127" s="1334"/>
      <c r="BC127" s="1334"/>
      <c r="BD127" s="1334"/>
      <c r="BE127" s="1334"/>
      <c r="BF127" s="1334"/>
      <c r="BG127" s="1334"/>
      <c r="BH127" s="1334"/>
      <c r="BI127" s="1334"/>
      <c r="BJ127" s="1334"/>
      <c r="BK127" s="1334"/>
      <c r="BL127" s="1334"/>
      <c r="BM127" s="1334"/>
      <c r="BN127" s="1334"/>
      <c r="BO127" s="1334"/>
      <c r="BP127" s="1334"/>
      <c r="BQ127" s="1334"/>
    </row>
    <row r="128" spans="1:69" s="1337" customFormat="1" ht="12.75" x14ac:dyDescent="0.2">
      <c r="A128" s="1294">
        <v>1860</v>
      </c>
      <c r="B128" s="224" t="s">
        <v>93</v>
      </c>
      <c r="C128" s="1333">
        <f>'I4 BO ASSETS'!H56</f>
        <v>0</v>
      </c>
      <c r="D128" s="1334">
        <f t="shared" si="167"/>
        <v>0</v>
      </c>
      <c r="E128" s="1334">
        <f t="shared" si="167"/>
        <v>0</v>
      </c>
      <c r="F128" s="1334">
        <f t="shared" si="122"/>
        <v>0</v>
      </c>
      <c r="G128" s="1334">
        <f t="shared" ref="G128:V129" si="208">$D128*G636</f>
        <v>0</v>
      </c>
      <c r="H128" s="1334">
        <f t="shared" si="208"/>
        <v>0</v>
      </c>
      <c r="I128" s="1334">
        <f t="shared" si="208"/>
        <v>0</v>
      </c>
      <c r="J128" s="1334">
        <f t="shared" si="208"/>
        <v>0</v>
      </c>
      <c r="K128" s="1334">
        <f t="shared" si="208"/>
        <v>0</v>
      </c>
      <c r="L128" s="1334">
        <f t="shared" si="208"/>
        <v>0</v>
      </c>
      <c r="M128" s="1334">
        <f t="shared" si="208"/>
        <v>0</v>
      </c>
      <c r="N128" s="1334">
        <f t="shared" si="208"/>
        <v>0</v>
      </c>
      <c r="O128" s="1334">
        <f t="shared" si="208"/>
        <v>0</v>
      </c>
      <c r="P128" s="1334">
        <f t="shared" si="208"/>
        <v>0</v>
      </c>
      <c r="Q128" s="1334">
        <f t="shared" si="208"/>
        <v>0</v>
      </c>
      <c r="R128" s="1334">
        <f t="shared" si="208"/>
        <v>0</v>
      </c>
      <c r="S128" s="1334">
        <f t="shared" si="208"/>
        <v>0</v>
      </c>
      <c r="T128" s="1334">
        <f t="shared" si="208"/>
        <v>0</v>
      </c>
      <c r="U128" s="1334">
        <f t="shared" si="208"/>
        <v>0</v>
      </c>
      <c r="V128" s="1334">
        <f t="shared" si="208"/>
        <v>0</v>
      </c>
      <c r="W128" s="1334">
        <f t="shared" si="205"/>
        <v>0</v>
      </c>
      <c r="X128" s="1334">
        <f t="shared" si="205"/>
        <v>0</v>
      </c>
      <c r="Y128" s="1334">
        <f t="shared" si="205"/>
        <v>0</v>
      </c>
      <c r="Z128" s="1334">
        <f t="shared" si="205"/>
        <v>0</v>
      </c>
      <c r="AA128" s="1334">
        <f t="shared" si="124"/>
        <v>0</v>
      </c>
      <c r="AB128" s="1334">
        <f t="shared" ref="AB128:AQ129" si="209">$E128*AB636</f>
        <v>0</v>
      </c>
      <c r="AC128" s="1334">
        <f t="shared" si="209"/>
        <v>0</v>
      </c>
      <c r="AD128" s="1334">
        <f t="shared" si="209"/>
        <v>0</v>
      </c>
      <c r="AE128" s="1334">
        <f t="shared" si="209"/>
        <v>0</v>
      </c>
      <c r="AF128" s="1334">
        <f t="shared" si="209"/>
        <v>0</v>
      </c>
      <c r="AG128" s="1334">
        <f t="shared" si="209"/>
        <v>0</v>
      </c>
      <c r="AH128" s="1334">
        <f t="shared" si="209"/>
        <v>0</v>
      </c>
      <c r="AI128" s="1334">
        <f t="shared" si="209"/>
        <v>0</v>
      </c>
      <c r="AJ128" s="1334">
        <f t="shared" si="209"/>
        <v>0</v>
      </c>
      <c r="AK128" s="1334">
        <f t="shared" si="209"/>
        <v>0</v>
      </c>
      <c r="AL128" s="1334">
        <f t="shared" si="209"/>
        <v>0</v>
      </c>
      <c r="AM128" s="1334">
        <f t="shared" si="209"/>
        <v>0</v>
      </c>
      <c r="AN128" s="1334">
        <f t="shared" si="209"/>
        <v>0</v>
      </c>
      <c r="AO128" s="1334">
        <f t="shared" si="209"/>
        <v>0</v>
      </c>
      <c r="AP128" s="1334">
        <f t="shared" si="209"/>
        <v>0</v>
      </c>
      <c r="AQ128" s="1334">
        <f t="shared" si="209"/>
        <v>0</v>
      </c>
      <c r="AR128" s="1334">
        <f t="shared" si="207"/>
        <v>0</v>
      </c>
      <c r="AS128" s="1334">
        <f t="shared" si="207"/>
        <v>0</v>
      </c>
      <c r="AT128" s="1334">
        <f t="shared" si="207"/>
        <v>0</v>
      </c>
      <c r="AU128" s="1334">
        <f t="shared" si="207"/>
        <v>0</v>
      </c>
      <c r="AV128" s="1334">
        <f t="shared" si="126"/>
        <v>0</v>
      </c>
      <c r="AW128" s="1334"/>
      <c r="AX128" s="1334"/>
      <c r="AY128" s="1334"/>
      <c r="AZ128" s="1334"/>
      <c r="BA128" s="1334"/>
      <c r="BB128" s="1334"/>
      <c r="BC128" s="1334"/>
      <c r="BD128" s="1334"/>
      <c r="BE128" s="1334"/>
      <c r="BF128" s="1334"/>
      <c r="BG128" s="1334"/>
      <c r="BH128" s="1334"/>
      <c r="BI128" s="1334"/>
      <c r="BJ128" s="1334"/>
      <c r="BK128" s="1334"/>
      <c r="BL128" s="1334"/>
      <c r="BM128" s="1334"/>
      <c r="BN128" s="1334"/>
      <c r="BO128" s="1334"/>
      <c r="BP128" s="1334"/>
      <c r="BQ128" s="1334"/>
    </row>
    <row r="129" spans="1:69" s="1337" customFormat="1" ht="12.75" x14ac:dyDescent="0.2">
      <c r="A129" s="1295">
        <f>A58</f>
        <v>9999</v>
      </c>
      <c r="B129" s="1295" t="str">
        <f>B58</f>
        <v>IFRS Placeholder Expense Account</v>
      </c>
      <c r="C129" s="1333">
        <f>'I4 BO ASSETS'!H57</f>
        <v>0</v>
      </c>
      <c r="D129" s="1334">
        <f t="shared" si="167"/>
        <v>0</v>
      </c>
      <c r="E129" s="1334">
        <f t="shared" si="167"/>
        <v>0</v>
      </c>
      <c r="F129" s="1334">
        <f>D129+E129</f>
        <v>0</v>
      </c>
      <c r="G129" s="1334">
        <f t="shared" si="208"/>
        <v>0</v>
      </c>
      <c r="H129" s="1334">
        <f t="shared" si="208"/>
        <v>0</v>
      </c>
      <c r="I129" s="1334">
        <f t="shared" si="208"/>
        <v>0</v>
      </c>
      <c r="J129" s="1334">
        <f t="shared" si="208"/>
        <v>0</v>
      </c>
      <c r="K129" s="1334">
        <f t="shared" si="208"/>
        <v>0</v>
      </c>
      <c r="L129" s="1334">
        <f t="shared" si="208"/>
        <v>0</v>
      </c>
      <c r="M129" s="1334">
        <f t="shared" si="208"/>
        <v>0</v>
      </c>
      <c r="N129" s="1334">
        <f t="shared" si="208"/>
        <v>0</v>
      </c>
      <c r="O129" s="1334">
        <f t="shared" si="208"/>
        <v>0</v>
      </c>
      <c r="P129" s="1334">
        <f t="shared" si="208"/>
        <v>0</v>
      </c>
      <c r="Q129" s="1334">
        <f t="shared" si="208"/>
        <v>0</v>
      </c>
      <c r="R129" s="1334">
        <f t="shared" si="208"/>
        <v>0</v>
      </c>
      <c r="S129" s="1334">
        <f t="shared" si="208"/>
        <v>0</v>
      </c>
      <c r="T129" s="1334">
        <f t="shared" si="208"/>
        <v>0</v>
      </c>
      <c r="U129" s="1334">
        <f t="shared" si="208"/>
        <v>0</v>
      </c>
      <c r="V129" s="1334">
        <f t="shared" si="208"/>
        <v>0</v>
      </c>
      <c r="W129" s="1334">
        <f t="shared" si="205"/>
        <v>0</v>
      </c>
      <c r="X129" s="1334">
        <f t="shared" si="205"/>
        <v>0</v>
      </c>
      <c r="Y129" s="1334">
        <f t="shared" si="205"/>
        <v>0</v>
      </c>
      <c r="Z129" s="1334">
        <f t="shared" si="205"/>
        <v>0</v>
      </c>
      <c r="AA129" s="1334">
        <f>SUM(G129:Z129)</f>
        <v>0</v>
      </c>
      <c r="AB129" s="1334">
        <f t="shared" si="209"/>
        <v>0</v>
      </c>
      <c r="AC129" s="1334">
        <f t="shared" si="209"/>
        <v>0</v>
      </c>
      <c r="AD129" s="1334">
        <f t="shared" si="209"/>
        <v>0</v>
      </c>
      <c r="AE129" s="1334">
        <f t="shared" si="209"/>
        <v>0</v>
      </c>
      <c r="AF129" s="1334">
        <f t="shared" si="209"/>
        <v>0</v>
      </c>
      <c r="AG129" s="1334">
        <f t="shared" si="209"/>
        <v>0</v>
      </c>
      <c r="AH129" s="1334">
        <f t="shared" si="209"/>
        <v>0</v>
      </c>
      <c r="AI129" s="1334">
        <f t="shared" si="209"/>
        <v>0</v>
      </c>
      <c r="AJ129" s="1334">
        <f t="shared" si="209"/>
        <v>0</v>
      </c>
      <c r="AK129" s="1334">
        <f t="shared" si="209"/>
        <v>0</v>
      </c>
      <c r="AL129" s="1334">
        <f t="shared" si="209"/>
        <v>0</v>
      </c>
      <c r="AM129" s="1334">
        <f t="shared" si="209"/>
        <v>0</v>
      </c>
      <c r="AN129" s="1334">
        <f t="shared" si="209"/>
        <v>0</v>
      </c>
      <c r="AO129" s="1334">
        <f t="shared" si="209"/>
        <v>0</v>
      </c>
      <c r="AP129" s="1334">
        <f t="shared" si="209"/>
        <v>0</v>
      </c>
      <c r="AQ129" s="1334">
        <f t="shared" si="209"/>
        <v>0</v>
      </c>
      <c r="AR129" s="1334">
        <f t="shared" si="207"/>
        <v>0</v>
      </c>
      <c r="AS129" s="1334">
        <f t="shared" si="207"/>
        <v>0</v>
      </c>
      <c r="AT129" s="1334">
        <f t="shared" si="207"/>
        <v>0</v>
      </c>
      <c r="AU129" s="1334">
        <f t="shared" si="207"/>
        <v>0</v>
      </c>
      <c r="AV129" s="1334">
        <f>SUM(AB129:AU129)</f>
        <v>0</v>
      </c>
      <c r="AW129" s="1334"/>
      <c r="AX129" s="1334"/>
      <c r="AY129" s="1334"/>
      <c r="AZ129" s="1334"/>
      <c r="BA129" s="1334"/>
      <c r="BB129" s="1334"/>
      <c r="BC129" s="1334"/>
      <c r="BD129" s="1334"/>
      <c r="BE129" s="1334"/>
      <c r="BF129" s="1334"/>
      <c r="BG129" s="1334"/>
      <c r="BH129" s="1334"/>
      <c r="BI129" s="1334"/>
      <c r="BJ129" s="1334"/>
      <c r="BK129" s="1334"/>
      <c r="BL129" s="1334"/>
      <c r="BM129" s="1334"/>
      <c r="BN129" s="1334"/>
      <c r="BO129" s="1334"/>
      <c r="BP129" s="1334"/>
      <c r="BQ129" s="1334"/>
    </row>
    <row r="130" spans="1:69" s="1366" customFormat="1" ht="12.75" x14ac:dyDescent="0.2">
      <c r="A130" s="1363"/>
      <c r="B130" s="1364" t="s">
        <v>956</v>
      </c>
      <c r="C130" s="1368">
        <f>SUM(C89:C129)</f>
        <v>0</v>
      </c>
      <c r="D130" s="1292">
        <f>SUM(D89:D129)</f>
        <v>0</v>
      </c>
      <c r="E130" s="1292">
        <f>SUM(E89:E129)</f>
        <v>0</v>
      </c>
      <c r="F130" s="1365">
        <f>D130+E130</f>
        <v>0</v>
      </c>
      <c r="G130" s="1292">
        <f>SUM(G89:G128)</f>
        <v>0</v>
      </c>
      <c r="H130" s="1292">
        <f t="shared" ref="H130:AV130" si="210">SUM(H89:H128)</f>
        <v>0</v>
      </c>
      <c r="I130" s="1292">
        <f t="shared" si="210"/>
        <v>0</v>
      </c>
      <c r="J130" s="1292">
        <f t="shared" si="210"/>
        <v>0</v>
      </c>
      <c r="K130" s="1292">
        <f t="shared" si="210"/>
        <v>0</v>
      </c>
      <c r="L130" s="1292">
        <f t="shared" si="210"/>
        <v>0</v>
      </c>
      <c r="M130" s="1292">
        <f t="shared" si="210"/>
        <v>0</v>
      </c>
      <c r="N130" s="1292">
        <f t="shared" si="210"/>
        <v>0</v>
      </c>
      <c r="O130" s="1292">
        <f t="shared" si="210"/>
        <v>0</v>
      </c>
      <c r="P130" s="1292">
        <f t="shared" si="210"/>
        <v>0</v>
      </c>
      <c r="Q130" s="1292">
        <f t="shared" si="210"/>
        <v>0</v>
      </c>
      <c r="R130" s="1292">
        <f t="shared" si="210"/>
        <v>0</v>
      </c>
      <c r="S130" s="1292">
        <f t="shared" si="210"/>
        <v>0</v>
      </c>
      <c r="T130" s="1292">
        <f t="shared" si="210"/>
        <v>0</v>
      </c>
      <c r="U130" s="1292">
        <f t="shared" si="210"/>
        <v>0</v>
      </c>
      <c r="V130" s="1292">
        <f t="shared" si="210"/>
        <v>0</v>
      </c>
      <c r="W130" s="1292">
        <f t="shared" si="210"/>
        <v>0</v>
      </c>
      <c r="X130" s="1292">
        <f t="shared" si="210"/>
        <v>0</v>
      </c>
      <c r="Y130" s="1292">
        <f t="shared" si="210"/>
        <v>0</v>
      </c>
      <c r="Z130" s="1292">
        <f t="shared" si="210"/>
        <v>0</v>
      </c>
      <c r="AA130" s="1292">
        <f t="shared" si="210"/>
        <v>0</v>
      </c>
      <c r="AB130" s="1292">
        <f t="shared" si="210"/>
        <v>0</v>
      </c>
      <c r="AC130" s="1292">
        <f t="shared" si="210"/>
        <v>0</v>
      </c>
      <c r="AD130" s="1292">
        <f t="shared" si="210"/>
        <v>0</v>
      </c>
      <c r="AE130" s="1292">
        <f t="shared" si="210"/>
        <v>0</v>
      </c>
      <c r="AF130" s="1292">
        <f t="shared" si="210"/>
        <v>0</v>
      </c>
      <c r="AG130" s="1292">
        <f t="shared" si="210"/>
        <v>0</v>
      </c>
      <c r="AH130" s="1292">
        <f t="shared" si="210"/>
        <v>0</v>
      </c>
      <c r="AI130" s="1292">
        <f t="shared" si="210"/>
        <v>0</v>
      </c>
      <c r="AJ130" s="1292">
        <f t="shared" si="210"/>
        <v>0</v>
      </c>
      <c r="AK130" s="1292">
        <f t="shared" si="210"/>
        <v>0</v>
      </c>
      <c r="AL130" s="1292">
        <f t="shared" si="210"/>
        <v>0</v>
      </c>
      <c r="AM130" s="1292">
        <f t="shared" si="210"/>
        <v>0</v>
      </c>
      <c r="AN130" s="1292">
        <f t="shared" si="210"/>
        <v>0</v>
      </c>
      <c r="AO130" s="1292">
        <f t="shared" si="210"/>
        <v>0</v>
      </c>
      <c r="AP130" s="1292">
        <f t="shared" si="210"/>
        <v>0</v>
      </c>
      <c r="AQ130" s="1292">
        <f t="shared" si="210"/>
        <v>0</v>
      </c>
      <c r="AR130" s="1292">
        <f t="shared" si="210"/>
        <v>0</v>
      </c>
      <c r="AS130" s="1292">
        <f t="shared" si="210"/>
        <v>0</v>
      </c>
      <c r="AT130" s="1292">
        <f t="shared" si="210"/>
        <v>0</v>
      </c>
      <c r="AU130" s="1292">
        <f t="shared" si="210"/>
        <v>0</v>
      </c>
      <c r="AV130" s="1292">
        <f t="shared" si="210"/>
        <v>0</v>
      </c>
      <c r="AW130" s="1292"/>
      <c r="AX130" s="1292"/>
      <c r="AY130" s="1292"/>
      <c r="AZ130" s="1292"/>
      <c r="BA130" s="1292"/>
      <c r="BB130" s="1292"/>
      <c r="BC130" s="1292"/>
      <c r="BD130" s="1292"/>
      <c r="BE130" s="1292"/>
      <c r="BF130" s="1292"/>
      <c r="BG130" s="1292"/>
      <c r="BH130" s="1292"/>
      <c r="BI130" s="1292"/>
      <c r="BJ130" s="1292"/>
      <c r="BK130" s="1292"/>
      <c r="BL130" s="1292"/>
      <c r="BM130" s="1292"/>
      <c r="BN130" s="1292"/>
      <c r="BO130" s="1292"/>
      <c r="BP130" s="1292"/>
      <c r="BQ130" s="1292"/>
    </row>
    <row r="131" spans="1:69" s="1335" customFormat="1" ht="12.75" x14ac:dyDescent="0.2">
      <c r="A131" s="734" t="s">
        <v>564</v>
      </c>
      <c r="B131" s="734"/>
      <c r="C131" s="1304"/>
      <c r="D131" s="1342"/>
      <c r="E131" s="1342"/>
      <c r="F131" s="1334"/>
      <c r="G131" s="1334"/>
      <c r="H131" s="1334"/>
      <c r="I131" s="1334"/>
      <c r="J131" s="1334"/>
      <c r="K131" s="1334"/>
      <c r="L131" s="1334"/>
      <c r="M131" s="1334"/>
      <c r="N131" s="1334"/>
      <c r="O131" s="1334"/>
      <c r="P131" s="1334"/>
      <c r="Q131" s="1334"/>
      <c r="R131" s="1334"/>
      <c r="S131" s="1334"/>
      <c r="T131" s="1334"/>
      <c r="U131" s="1334"/>
      <c r="V131" s="1334"/>
      <c r="W131" s="1334"/>
      <c r="X131" s="1334"/>
      <c r="Y131" s="1334"/>
      <c r="Z131" s="1334"/>
      <c r="AA131" s="1334"/>
      <c r="AB131" s="1334"/>
      <c r="AC131" s="1334"/>
      <c r="AD131" s="1334"/>
      <c r="AE131" s="1334"/>
      <c r="AF131" s="1334"/>
      <c r="AG131" s="1334"/>
      <c r="AH131" s="1334"/>
      <c r="AI131" s="1334"/>
      <c r="AJ131" s="1334"/>
      <c r="AK131" s="1334"/>
      <c r="AL131" s="1334"/>
      <c r="AM131" s="1334"/>
      <c r="AN131" s="1334"/>
      <c r="AO131" s="1334"/>
      <c r="AP131" s="1334"/>
      <c r="AQ131" s="1334"/>
      <c r="AR131" s="1334"/>
      <c r="AS131" s="1334"/>
      <c r="AT131" s="1334"/>
      <c r="AU131" s="1334"/>
      <c r="AV131" s="1334"/>
      <c r="AW131" s="1334"/>
      <c r="AX131" s="1334"/>
      <c r="AY131" s="1334"/>
      <c r="AZ131" s="1334"/>
      <c r="BA131" s="1334"/>
      <c r="BB131" s="1334"/>
      <c r="BC131" s="1334"/>
      <c r="BD131" s="1334"/>
      <c r="BE131" s="1334"/>
      <c r="BF131" s="1334"/>
      <c r="BG131" s="1334"/>
      <c r="BH131" s="1334"/>
      <c r="BI131" s="1334"/>
      <c r="BJ131" s="1334"/>
      <c r="BK131" s="1334"/>
      <c r="BL131" s="1334"/>
      <c r="BM131" s="1334"/>
      <c r="BN131" s="1334"/>
      <c r="BO131" s="1334"/>
      <c r="BP131" s="1334"/>
      <c r="BQ131" s="1334"/>
    </row>
    <row r="132" spans="1:69" s="1335" customFormat="1" ht="12.75" x14ac:dyDescent="0.2">
      <c r="A132" s="1294">
        <v>1905</v>
      </c>
      <c r="B132" s="224" t="s">
        <v>285</v>
      </c>
      <c r="C132" s="1343">
        <f>'I4 BO ASSETS'!H62</f>
        <v>0</v>
      </c>
      <c r="D132" s="1334"/>
      <c r="E132" s="1334"/>
      <c r="F132" s="1334"/>
      <c r="G132" s="1334"/>
      <c r="H132" s="1334"/>
      <c r="I132" s="1334"/>
      <c r="J132" s="1334"/>
      <c r="K132" s="1334"/>
      <c r="L132" s="1334"/>
      <c r="M132" s="1334"/>
      <c r="N132" s="1334"/>
      <c r="O132" s="1334"/>
      <c r="P132" s="1334"/>
      <c r="Q132" s="1334"/>
      <c r="R132" s="1334"/>
      <c r="S132" s="1334"/>
      <c r="T132" s="1334"/>
      <c r="U132" s="1334"/>
      <c r="V132" s="1334"/>
      <c r="W132" s="1334"/>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334"/>
      <c r="AS132" s="1334"/>
      <c r="AT132" s="1334"/>
      <c r="AU132" s="1334"/>
      <c r="AV132" s="1334"/>
      <c r="AW132" s="1334">
        <f t="shared" ref="AW132:BP132" si="211">$C132*AW639</f>
        <v>0</v>
      </c>
      <c r="AX132" s="1334">
        <f t="shared" si="211"/>
        <v>0</v>
      </c>
      <c r="AY132" s="1334">
        <f t="shared" si="211"/>
        <v>0</v>
      </c>
      <c r="AZ132" s="1334">
        <f t="shared" si="211"/>
        <v>0</v>
      </c>
      <c r="BA132" s="1334">
        <f t="shared" si="211"/>
        <v>0</v>
      </c>
      <c r="BB132" s="1334">
        <f t="shared" si="211"/>
        <v>0</v>
      </c>
      <c r="BC132" s="1334">
        <f t="shared" si="211"/>
        <v>0</v>
      </c>
      <c r="BD132" s="1334">
        <f t="shared" si="211"/>
        <v>0</v>
      </c>
      <c r="BE132" s="1334">
        <f t="shared" si="211"/>
        <v>0</v>
      </c>
      <c r="BF132" s="1334">
        <f t="shared" si="211"/>
        <v>0</v>
      </c>
      <c r="BG132" s="1334">
        <f t="shared" si="211"/>
        <v>0</v>
      </c>
      <c r="BH132" s="1334">
        <f t="shared" si="211"/>
        <v>0</v>
      </c>
      <c r="BI132" s="1334">
        <f t="shared" si="211"/>
        <v>0</v>
      </c>
      <c r="BJ132" s="1334">
        <f t="shared" si="211"/>
        <v>0</v>
      </c>
      <c r="BK132" s="1334">
        <f t="shared" si="211"/>
        <v>0</v>
      </c>
      <c r="BL132" s="1334">
        <f t="shared" si="211"/>
        <v>0</v>
      </c>
      <c r="BM132" s="1334">
        <f t="shared" si="211"/>
        <v>0</v>
      </c>
      <c r="BN132" s="1334">
        <f t="shared" si="211"/>
        <v>0</v>
      </c>
      <c r="BO132" s="1334">
        <f t="shared" si="211"/>
        <v>0</v>
      </c>
      <c r="BP132" s="1334">
        <f t="shared" si="211"/>
        <v>0</v>
      </c>
      <c r="BQ132" s="1334">
        <f>SUM(AW132:BP132)</f>
        <v>0</v>
      </c>
    </row>
    <row r="133" spans="1:69" s="1335" customFormat="1" ht="12.75" x14ac:dyDescent="0.2">
      <c r="A133" s="1294">
        <v>1906</v>
      </c>
      <c r="B133" s="224" t="s">
        <v>286</v>
      </c>
      <c r="C133" s="1343">
        <f>'I4 BO ASSETS'!H63</f>
        <v>0</v>
      </c>
      <c r="D133" s="1334"/>
      <c r="E133" s="1334"/>
      <c r="F133" s="1334"/>
      <c r="G133" s="1334"/>
      <c r="H133" s="1334"/>
      <c r="I133" s="1334"/>
      <c r="J133" s="1334"/>
      <c r="K133" s="1334"/>
      <c r="L133" s="1334"/>
      <c r="M133" s="1334"/>
      <c r="N133" s="1334"/>
      <c r="O133" s="1334"/>
      <c r="P133" s="1334"/>
      <c r="Q133" s="1334"/>
      <c r="R133" s="1334"/>
      <c r="S133" s="1334"/>
      <c r="T133" s="1334"/>
      <c r="U133" s="1334"/>
      <c r="V133" s="1334"/>
      <c r="W133" s="1334"/>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334"/>
      <c r="AS133" s="1334"/>
      <c r="AT133" s="1334"/>
      <c r="AU133" s="1334"/>
      <c r="AV133" s="1334"/>
      <c r="AW133" s="1334">
        <f t="shared" ref="AW133:BP133" si="212">$C133*AW640</f>
        <v>0</v>
      </c>
      <c r="AX133" s="1334">
        <f t="shared" si="212"/>
        <v>0</v>
      </c>
      <c r="AY133" s="1334">
        <f t="shared" si="212"/>
        <v>0</v>
      </c>
      <c r="AZ133" s="1334">
        <f t="shared" si="212"/>
        <v>0</v>
      </c>
      <c r="BA133" s="1334">
        <f t="shared" si="212"/>
        <v>0</v>
      </c>
      <c r="BB133" s="1334">
        <f t="shared" si="212"/>
        <v>0</v>
      </c>
      <c r="BC133" s="1334">
        <f t="shared" si="212"/>
        <v>0</v>
      </c>
      <c r="BD133" s="1334">
        <f t="shared" si="212"/>
        <v>0</v>
      </c>
      <c r="BE133" s="1334">
        <f t="shared" si="212"/>
        <v>0</v>
      </c>
      <c r="BF133" s="1334">
        <f t="shared" si="212"/>
        <v>0</v>
      </c>
      <c r="BG133" s="1334">
        <f t="shared" si="212"/>
        <v>0</v>
      </c>
      <c r="BH133" s="1334">
        <f t="shared" si="212"/>
        <v>0</v>
      </c>
      <c r="BI133" s="1334">
        <f t="shared" si="212"/>
        <v>0</v>
      </c>
      <c r="BJ133" s="1334">
        <f t="shared" si="212"/>
        <v>0</v>
      </c>
      <c r="BK133" s="1334">
        <f t="shared" si="212"/>
        <v>0</v>
      </c>
      <c r="BL133" s="1334">
        <f t="shared" si="212"/>
        <v>0</v>
      </c>
      <c r="BM133" s="1334">
        <f t="shared" si="212"/>
        <v>0</v>
      </c>
      <c r="BN133" s="1334">
        <f t="shared" si="212"/>
        <v>0</v>
      </c>
      <c r="BO133" s="1334">
        <f t="shared" si="212"/>
        <v>0</v>
      </c>
      <c r="BP133" s="1334">
        <f t="shared" si="212"/>
        <v>0</v>
      </c>
      <c r="BQ133" s="1334">
        <f t="shared" ref="BQ133:BQ151" si="213">SUM(AW133:BP133)</f>
        <v>0</v>
      </c>
    </row>
    <row r="134" spans="1:69" s="1335" customFormat="1" ht="12.75" x14ac:dyDescent="0.2">
      <c r="A134" s="1294">
        <v>1908</v>
      </c>
      <c r="B134" s="224" t="s">
        <v>287</v>
      </c>
      <c r="C134" s="1343">
        <f>'I4 BO ASSETS'!H64</f>
        <v>0</v>
      </c>
      <c r="D134" s="1334"/>
      <c r="E134" s="1334"/>
      <c r="F134" s="1334"/>
      <c r="G134" s="1334"/>
      <c r="H134" s="1334"/>
      <c r="I134" s="1334"/>
      <c r="J134" s="1334"/>
      <c r="K134" s="1334"/>
      <c r="L134" s="1334"/>
      <c r="M134" s="1334"/>
      <c r="N134" s="1334"/>
      <c r="O134" s="1334"/>
      <c r="P134" s="1334"/>
      <c r="Q134" s="1334"/>
      <c r="R134" s="1334"/>
      <c r="S134" s="1334"/>
      <c r="T134" s="1334"/>
      <c r="U134" s="1334"/>
      <c r="V134" s="1334"/>
      <c r="W134" s="1334"/>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334"/>
      <c r="AS134" s="1334"/>
      <c r="AT134" s="1334"/>
      <c r="AU134" s="1334"/>
      <c r="AV134" s="1334"/>
      <c r="AW134" s="1334">
        <f t="shared" ref="AW134:BP134" si="214">$C134*AW641</f>
        <v>0</v>
      </c>
      <c r="AX134" s="1334">
        <f t="shared" si="214"/>
        <v>0</v>
      </c>
      <c r="AY134" s="1334">
        <f t="shared" si="214"/>
        <v>0</v>
      </c>
      <c r="AZ134" s="1334">
        <f t="shared" si="214"/>
        <v>0</v>
      </c>
      <c r="BA134" s="1334">
        <f t="shared" si="214"/>
        <v>0</v>
      </c>
      <c r="BB134" s="1334">
        <f t="shared" si="214"/>
        <v>0</v>
      </c>
      <c r="BC134" s="1334">
        <f t="shared" si="214"/>
        <v>0</v>
      </c>
      <c r="BD134" s="1334">
        <f t="shared" si="214"/>
        <v>0</v>
      </c>
      <c r="BE134" s="1334">
        <f t="shared" si="214"/>
        <v>0</v>
      </c>
      <c r="BF134" s="1334">
        <f t="shared" si="214"/>
        <v>0</v>
      </c>
      <c r="BG134" s="1334">
        <f t="shared" si="214"/>
        <v>0</v>
      </c>
      <c r="BH134" s="1334">
        <f t="shared" si="214"/>
        <v>0</v>
      </c>
      <c r="BI134" s="1334">
        <f t="shared" si="214"/>
        <v>0</v>
      </c>
      <c r="BJ134" s="1334">
        <f t="shared" si="214"/>
        <v>0</v>
      </c>
      <c r="BK134" s="1334">
        <f t="shared" si="214"/>
        <v>0</v>
      </c>
      <c r="BL134" s="1334">
        <f t="shared" si="214"/>
        <v>0</v>
      </c>
      <c r="BM134" s="1334">
        <f t="shared" si="214"/>
        <v>0</v>
      </c>
      <c r="BN134" s="1334">
        <f t="shared" si="214"/>
        <v>0</v>
      </c>
      <c r="BO134" s="1334">
        <f t="shared" si="214"/>
        <v>0</v>
      </c>
      <c r="BP134" s="1334">
        <f t="shared" si="214"/>
        <v>0</v>
      </c>
      <c r="BQ134" s="1334">
        <f t="shared" si="213"/>
        <v>0</v>
      </c>
    </row>
    <row r="135" spans="1:69" s="1335" customFormat="1" ht="12.75" x14ac:dyDescent="0.2">
      <c r="A135" s="1294">
        <v>1910</v>
      </c>
      <c r="B135" s="224" t="s">
        <v>288</v>
      </c>
      <c r="C135" s="1343">
        <f>'I4 BO ASSETS'!H65</f>
        <v>0</v>
      </c>
      <c r="D135" s="1334"/>
      <c r="E135" s="1334"/>
      <c r="F135" s="1334"/>
      <c r="G135" s="1334"/>
      <c r="H135" s="1334"/>
      <c r="I135" s="1334"/>
      <c r="J135" s="1334"/>
      <c r="K135" s="1334"/>
      <c r="L135" s="1334"/>
      <c r="M135" s="1334"/>
      <c r="N135" s="1334"/>
      <c r="O135" s="1334"/>
      <c r="P135" s="1334"/>
      <c r="Q135" s="1334"/>
      <c r="R135" s="1334"/>
      <c r="S135" s="1334"/>
      <c r="T135" s="1334"/>
      <c r="U135" s="1334"/>
      <c r="V135" s="1334"/>
      <c r="W135" s="1334"/>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334"/>
      <c r="AS135" s="1334"/>
      <c r="AT135" s="1334"/>
      <c r="AU135" s="1334"/>
      <c r="AV135" s="1334"/>
      <c r="AW135" s="1334">
        <f t="shared" ref="AW135:BP135" si="215">$C135*AW642</f>
        <v>0</v>
      </c>
      <c r="AX135" s="1334">
        <f t="shared" si="215"/>
        <v>0</v>
      </c>
      <c r="AY135" s="1334">
        <f t="shared" si="215"/>
        <v>0</v>
      </c>
      <c r="AZ135" s="1334">
        <f t="shared" si="215"/>
        <v>0</v>
      </c>
      <c r="BA135" s="1334">
        <f t="shared" si="215"/>
        <v>0</v>
      </c>
      <c r="BB135" s="1334">
        <f t="shared" si="215"/>
        <v>0</v>
      </c>
      <c r="BC135" s="1334">
        <f t="shared" si="215"/>
        <v>0</v>
      </c>
      <c r="BD135" s="1334">
        <f t="shared" si="215"/>
        <v>0</v>
      </c>
      <c r="BE135" s="1334">
        <f t="shared" si="215"/>
        <v>0</v>
      </c>
      <c r="BF135" s="1334">
        <f t="shared" si="215"/>
        <v>0</v>
      </c>
      <c r="BG135" s="1334">
        <f t="shared" si="215"/>
        <v>0</v>
      </c>
      <c r="BH135" s="1334">
        <f t="shared" si="215"/>
        <v>0</v>
      </c>
      <c r="BI135" s="1334">
        <f t="shared" si="215"/>
        <v>0</v>
      </c>
      <c r="BJ135" s="1334">
        <f t="shared" si="215"/>
        <v>0</v>
      </c>
      <c r="BK135" s="1334">
        <f t="shared" si="215"/>
        <v>0</v>
      </c>
      <c r="BL135" s="1334">
        <f t="shared" si="215"/>
        <v>0</v>
      </c>
      <c r="BM135" s="1334">
        <f t="shared" si="215"/>
        <v>0</v>
      </c>
      <c r="BN135" s="1334">
        <f t="shared" si="215"/>
        <v>0</v>
      </c>
      <c r="BO135" s="1334">
        <f t="shared" si="215"/>
        <v>0</v>
      </c>
      <c r="BP135" s="1334">
        <f t="shared" si="215"/>
        <v>0</v>
      </c>
      <c r="BQ135" s="1334">
        <f t="shared" si="213"/>
        <v>0</v>
      </c>
    </row>
    <row r="136" spans="1:69" s="1335" customFormat="1" ht="12.75" x14ac:dyDescent="0.2">
      <c r="A136" s="1294">
        <v>1915</v>
      </c>
      <c r="B136" s="224" t="s">
        <v>539</v>
      </c>
      <c r="C136" s="1343">
        <f>'I4 BO ASSETS'!H66</f>
        <v>0</v>
      </c>
      <c r="D136" s="1334"/>
      <c r="E136" s="1334"/>
      <c r="F136" s="1334"/>
      <c r="G136" s="1334"/>
      <c r="H136" s="1334"/>
      <c r="I136" s="1334"/>
      <c r="J136" s="1334"/>
      <c r="K136" s="1334"/>
      <c r="L136" s="1334"/>
      <c r="M136" s="1334"/>
      <c r="N136" s="1334"/>
      <c r="O136" s="1334"/>
      <c r="P136" s="1334"/>
      <c r="Q136" s="1334"/>
      <c r="R136" s="1334"/>
      <c r="S136" s="1334"/>
      <c r="T136" s="1334"/>
      <c r="U136" s="1334"/>
      <c r="V136" s="1334"/>
      <c r="W136" s="1334"/>
      <c r="X136" s="1334"/>
      <c r="Y136" s="1334"/>
      <c r="Z136" s="1334"/>
      <c r="AA136" s="1334"/>
      <c r="AB136" s="1334"/>
      <c r="AC136" s="1334"/>
      <c r="AD136" s="1334"/>
      <c r="AE136" s="1334"/>
      <c r="AF136" s="1334"/>
      <c r="AG136" s="1334"/>
      <c r="AH136" s="1334"/>
      <c r="AI136" s="1334"/>
      <c r="AJ136" s="1334"/>
      <c r="AK136" s="1334"/>
      <c r="AL136" s="1334"/>
      <c r="AM136" s="1334"/>
      <c r="AN136" s="1334"/>
      <c r="AO136" s="1334"/>
      <c r="AP136" s="1334"/>
      <c r="AQ136" s="1334"/>
      <c r="AR136" s="1334"/>
      <c r="AS136" s="1334"/>
      <c r="AT136" s="1334"/>
      <c r="AU136" s="1334"/>
      <c r="AV136" s="1334"/>
      <c r="AW136" s="1334">
        <f t="shared" ref="AW136:BP136" si="216">$C136*AW643</f>
        <v>0</v>
      </c>
      <c r="AX136" s="1334">
        <f t="shared" si="216"/>
        <v>0</v>
      </c>
      <c r="AY136" s="1334">
        <f t="shared" si="216"/>
        <v>0</v>
      </c>
      <c r="AZ136" s="1334">
        <f t="shared" si="216"/>
        <v>0</v>
      </c>
      <c r="BA136" s="1334">
        <f t="shared" si="216"/>
        <v>0</v>
      </c>
      <c r="BB136" s="1334">
        <f t="shared" si="216"/>
        <v>0</v>
      </c>
      <c r="BC136" s="1334">
        <f t="shared" si="216"/>
        <v>0</v>
      </c>
      <c r="BD136" s="1334">
        <f t="shared" si="216"/>
        <v>0</v>
      </c>
      <c r="BE136" s="1334">
        <f t="shared" si="216"/>
        <v>0</v>
      </c>
      <c r="BF136" s="1334">
        <f t="shared" si="216"/>
        <v>0</v>
      </c>
      <c r="BG136" s="1334">
        <f t="shared" si="216"/>
        <v>0</v>
      </c>
      <c r="BH136" s="1334">
        <f t="shared" si="216"/>
        <v>0</v>
      </c>
      <c r="BI136" s="1334">
        <f t="shared" si="216"/>
        <v>0</v>
      </c>
      <c r="BJ136" s="1334">
        <f t="shared" si="216"/>
        <v>0</v>
      </c>
      <c r="BK136" s="1334">
        <f t="shared" si="216"/>
        <v>0</v>
      </c>
      <c r="BL136" s="1334">
        <f t="shared" si="216"/>
        <v>0</v>
      </c>
      <c r="BM136" s="1334">
        <f t="shared" si="216"/>
        <v>0</v>
      </c>
      <c r="BN136" s="1334">
        <f t="shared" si="216"/>
        <v>0</v>
      </c>
      <c r="BO136" s="1334">
        <f t="shared" si="216"/>
        <v>0</v>
      </c>
      <c r="BP136" s="1334">
        <f t="shared" si="216"/>
        <v>0</v>
      </c>
      <c r="BQ136" s="1334">
        <f t="shared" si="213"/>
        <v>0</v>
      </c>
    </row>
    <row r="137" spans="1:69" s="1335" customFormat="1" ht="12.75" x14ac:dyDescent="0.2">
      <c r="A137" s="1294">
        <v>1920</v>
      </c>
      <c r="B137" s="224" t="s">
        <v>540</v>
      </c>
      <c r="C137" s="1343">
        <f>'I4 BO ASSETS'!H67</f>
        <v>0</v>
      </c>
      <c r="D137" s="1334"/>
      <c r="E137" s="1334"/>
      <c r="F137" s="1334"/>
      <c r="G137" s="1334"/>
      <c r="H137" s="1334"/>
      <c r="I137" s="1334"/>
      <c r="J137" s="1334"/>
      <c r="K137" s="1334"/>
      <c r="L137" s="1334"/>
      <c r="M137" s="1334"/>
      <c r="N137" s="1334"/>
      <c r="O137" s="1334"/>
      <c r="P137" s="1334"/>
      <c r="Q137" s="1334"/>
      <c r="R137" s="1334"/>
      <c r="S137" s="1334"/>
      <c r="T137" s="1334"/>
      <c r="U137" s="1334"/>
      <c r="V137" s="1334"/>
      <c r="W137" s="1334"/>
      <c r="X137" s="1334"/>
      <c r="Y137" s="1334"/>
      <c r="Z137" s="1334"/>
      <c r="AA137" s="1334"/>
      <c r="AB137" s="1334"/>
      <c r="AC137" s="1334"/>
      <c r="AD137" s="1334"/>
      <c r="AE137" s="1334"/>
      <c r="AF137" s="1334"/>
      <c r="AG137" s="1334"/>
      <c r="AH137" s="1334"/>
      <c r="AI137" s="1334"/>
      <c r="AJ137" s="1334"/>
      <c r="AK137" s="1334"/>
      <c r="AL137" s="1334"/>
      <c r="AM137" s="1334"/>
      <c r="AN137" s="1334"/>
      <c r="AO137" s="1334"/>
      <c r="AP137" s="1334"/>
      <c r="AQ137" s="1334"/>
      <c r="AR137" s="1334"/>
      <c r="AS137" s="1334"/>
      <c r="AT137" s="1334"/>
      <c r="AU137" s="1334"/>
      <c r="AV137" s="1334"/>
      <c r="AW137" s="1334">
        <f t="shared" ref="AW137:BP137" si="217">$C137*AW644</f>
        <v>0</v>
      </c>
      <c r="AX137" s="1334">
        <f t="shared" si="217"/>
        <v>0</v>
      </c>
      <c r="AY137" s="1334">
        <f t="shared" si="217"/>
        <v>0</v>
      </c>
      <c r="AZ137" s="1334">
        <f t="shared" si="217"/>
        <v>0</v>
      </c>
      <c r="BA137" s="1334">
        <f t="shared" si="217"/>
        <v>0</v>
      </c>
      <c r="BB137" s="1334">
        <f t="shared" si="217"/>
        <v>0</v>
      </c>
      <c r="BC137" s="1334">
        <f t="shared" si="217"/>
        <v>0</v>
      </c>
      <c r="BD137" s="1334">
        <f t="shared" si="217"/>
        <v>0</v>
      </c>
      <c r="BE137" s="1334">
        <f t="shared" si="217"/>
        <v>0</v>
      </c>
      <c r="BF137" s="1334">
        <f t="shared" si="217"/>
        <v>0</v>
      </c>
      <c r="BG137" s="1334">
        <f t="shared" si="217"/>
        <v>0</v>
      </c>
      <c r="BH137" s="1334">
        <f t="shared" si="217"/>
        <v>0</v>
      </c>
      <c r="BI137" s="1334">
        <f t="shared" si="217"/>
        <v>0</v>
      </c>
      <c r="BJ137" s="1334">
        <f t="shared" si="217"/>
        <v>0</v>
      </c>
      <c r="BK137" s="1334">
        <f t="shared" si="217"/>
        <v>0</v>
      </c>
      <c r="BL137" s="1334">
        <f t="shared" si="217"/>
        <v>0</v>
      </c>
      <c r="BM137" s="1334">
        <f t="shared" si="217"/>
        <v>0</v>
      </c>
      <c r="BN137" s="1334">
        <f t="shared" si="217"/>
        <v>0</v>
      </c>
      <c r="BO137" s="1334">
        <f t="shared" si="217"/>
        <v>0</v>
      </c>
      <c r="BP137" s="1334">
        <f t="shared" si="217"/>
        <v>0</v>
      </c>
      <c r="BQ137" s="1334">
        <f t="shared" si="213"/>
        <v>0</v>
      </c>
    </row>
    <row r="138" spans="1:69" s="1335" customFormat="1" ht="12.75" x14ac:dyDescent="0.2">
      <c r="A138" s="1294">
        <v>1925</v>
      </c>
      <c r="B138" s="224" t="s">
        <v>541</v>
      </c>
      <c r="C138" s="1343">
        <f>'I4 BO ASSETS'!H68</f>
        <v>0</v>
      </c>
      <c r="D138" s="1334"/>
      <c r="E138" s="1334"/>
      <c r="F138" s="1334"/>
      <c r="G138" s="1334"/>
      <c r="H138" s="1334"/>
      <c r="I138" s="1334"/>
      <c r="J138" s="1334"/>
      <c r="K138" s="1334"/>
      <c r="L138" s="1334"/>
      <c r="M138" s="1334"/>
      <c r="N138" s="1334"/>
      <c r="O138" s="1334"/>
      <c r="P138" s="1334"/>
      <c r="Q138" s="1334"/>
      <c r="R138" s="1334"/>
      <c r="S138" s="1334"/>
      <c r="T138" s="1334"/>
      <c r="U138" s="1334"/>
      <c r="V138" s="1334"/>
      <c r="W138" s="1334"/>
      <c r="X138" s="1334"/>
      <c r="Y138" s="1334"/>
      <c r="Z138" s="1334"/>
      <c r="AA138" s="1334"/>
      <c r="AB138" s="1334"/>
      <c r="AC138" s="1334"/>
      <c r="AD138" s="1334"/>
      <c r="AE138" s="1334"/>
      <c r="AF138" s="1334"/>
      <c r="AG138" s="1334"/>
      <c r="AH138" s="1334"/>
      <c r="AI138" s="1334"/>
      <c r="AJ138" s="1334"/>
      <c r="AK138" s="1334"/>
      <c r="AL138" s="1334"/>
      <c r="AM138" s="1334"/>
      <c r="AN138" s="1334"/>
      <c r="AO138" s="1334"/>
      <c r="AP138" s="1334"/>
      <c r="AQ138" s="1334"/>
      <c r="AR138" s="1334"/>
      <c r="AS138" s="1334"/>
      <c r="AT138" s="1334"/>
      <c r="AU138" s="1334"/>
      <c r="AV138" s="1334"/>
      <c r="AW138" s="1334">
        <f t="shared" ref="AW138:BP138" si="218">$C138*AW645</f>
        <v>0</v>
      </c>
      <c r="AX138" s="1334">
        <f t="shared" si="218"/>
        <v>0</v>
      </c>
      <c r="AY138" s="1334">
        <f t="shared" si="218"/>
        <v>0</v>
      </c>
      <c r="AZ138" s="1334">
        <f t="shared" si="218"/>
        <v>0</v>
      </c>
      <c r="BA138" s="1334">
        <f t="shared" si="218"/>
        <v>0</v>
      </c>
      <c r="BB138" s="1334">
        <f t="shared" si="218"/>
        <v>0</v>
      </c>
      <c r="BC138" s="1334">
        <f t="shared" si="218"/>
        <v>0</v>
      </c>
      <c r="BD138" s="1334">
        <f t="shared" si="218"/>
        <v>0</v>
      </c>
      <c r="BE138" s="1334">
        <f t="shared" si="218"/>
        <v>0</v>
      </c>
      <c r="BF138" s="1334">
        <f t="shared" si="218"/>
        <v>0</v>
      </c>
      <c r="BG138" s="1334">
        <f t="shared" si="218"/>
        <v>0</v>
      </c>
      <c r="BH138" s="1334">
        <f t="shared" si="218"/>
        <v>0</v>
      </c>
      <c r="BI138" s="1334">
        <f t="shared" si="218"/>
        <v>0</v>
      </c>
      <c r="BJ138" s="1334">
        <f t="shared" si="218"/>
        <v>0</v>
      </c>
      <c r="BK138" s="1334">
        <f t="shared" si="218"/>
        <v>0</v>
      </c>
      <c r="BL138" s="1334">
        <f t="shared" si="218"/>
        <v>0</v>
      </c>
      <c r="BM138" s="1334">
        <f t="shared" si="218"/>
        <v>0</v>
      </c>
      <c r="BN138" s="1334">
        <f t="shared" si="218"/>
        <v>0</v>
      </c>
      <c r="BO138" s="1334">
        <f t="shared" si="218"/>
        <v>0</v>
      </c>
      <c r="BP138" s="1334">
        <f t="shared" si="218"/>
        <v>0</v>
      </c>
      <c r="BQ138" s="1334">
        <f t="shared" si="213"/>
        <v>0</v>
      </c>
    </row>
    <row r="139" spans="1:69" s="1335" customFormat="1" ht="12.75" x14ac:dyDescent="0.2">
      <c r="A139" s="1294">
        <v>1930</v>
      </c>
      <c r="B139" s="224" t="s">
        <v>542</v>
      </c>
      <c r="C139" s="1343">
        <f>'I4 BO ASSETS'!H69</f>
        <v>0</v>
      </c>
      <c r="D139" s="1334"/>
      <c r="E139" s="1334"/>
      <c r="F139" s="1334"/>
      <c r="G139" s="1334"/>
      <c r="H139" s="1334"/>
      <c r="I139" s="1334"/>
      <c r="J139" s="1334"/>
      <c r="K139" s="1334"/>
      <c r="L139" s="1334"/>
      <c r="M139" s="1334"/>
      <c r="N139" s="1334"/>
      <c r="O139" s="1334"/>
      <c r="P139" s="1334"/>
      <c r="Q139" s="1334"/>
      <c r="R139" s="1334"/>
      <c r="S139" s="1334"/>
      <c r="T139" s="1334"/>
      <c r="U139" s="1334"/>
      <c r="V139" s="1334"/>
      <c r="W139" s="1334"/>
      <c r="X139" s="1334"/>
      <c r="Y139" s="1334"/>
      <c r="Z139" s="1334"/>
      <c r="AA139" s="1334"/>
      <c r="AB139" s="1334"/>
      <c r="AC139" s="1334"/>
      <c r="AD139" s="1334"/>
      <c r="AE139" s="1334"/>
      <c r="AF139" s="1334"/>
      <c r="AG139" s="1334"/>
      <c r="AH139" s="1334"/>
      <c r="AI139" s="1334"/>
      <c r="AJ139" s="1334"/>
      <c r="AK139" s="1334"/>
      <c r="AL139" s="1334"/>
      <c r="AM139" s="1334"/>
      <c r="AN139" s="1334"/>
      <c r="AO139" s="1334"/>
      <c r="AP139" s="1334"/>
      <c r="AQ139" s="1334"/>
      <c r="AR139" s="1334"/>
      <c r="AS139" s="1334"/>
      <c r="AT139" s="1334"/>
      <c r="AU139" s="1334"/>
      <c r="AV139" s="1334"/>
      <c r="AW139" s="1334">
        <f t="shared" ref="AW139:BP139" si="219">$C139*AW646</f>
        <v>0</v>
      </c>
      <c r="AX139" s="1334">
        <f t="shared" si="219"/>
        <v>0</v>
      </c>
      <c r="AY139" s="1334">
        <f t="shared" si="219"/>
        <v>0</v>
      </c>
      <c r="AZ139" s="1334">
        <f t="shared" si="219"/>
        <v>0</v>
      </c>
      <c r="BA139" s="1334">
        <f t="shared" si="219"/>
        <v>0</v>
      </c>
      <c r="BB139" s="1334">
        <f t="shared" si="219"/>
        <v>0</v>
      </c>
      <c r="BC139" s="1334">
        <f t="shared" si="219"/>
        <v>0</v>
      </c>
      <c r="BD139" s="1334">
        <f t="shared" si="219"/>
        <v>0</v>
      </c>
      <c r="BE139" s="1334">
        <f t="shared" si="219"/>
        <v>0</v>
      </c>
      <c r="BF139" s="1334">
        <f t="shared" si="219"/>
        <v>0</v>
      </c>
      <c r="BG139" s="1334">
        <f t="shared" si="219"/>
        <v>0</v>
      </c>
      <c r="BH139" s="1334">
        <f t="shared" si="219"/>
        <v>0</v>
      </c>
      <c r="BI139" s="1334">
        <f t="shared" si="219"/>
        <v>0</v>
      </c>
      <c r="BJ139" s="1334">
        <f t="shared" si="219"/>
        <v>0</v>
      </c>
      <c r="BK139" s="1334">
        <f t="shared" si="219"/>
        <v>0</v>
      </c>
      <c r="BL139" s="1334">
        <f t="shared" si="219"/>
        <v>0</v>
      </c>
      <c r="BM139" s="1334">
        <f t="shared" si="219"/>
        <v>0</v>
      </c>
      <c r="BN139" s="1334">
        <f t="shared" si="219"/>
        <v>0</v>
      </c>
      <c r="BO139" s="1334">
        <f t="shared" si="219"/>
        <v>0</v>
      </c>
      <c r="BP139" s="1334">
        <f t="shared" si="219"/>
        <v>0</v>
      </c>
      <c r="BQ139" s="1334">
        <f t="shared" si="213"/>
        <v>0</v>
      </c>
    </row>
    <row r="140" spans="1:69" s="1335" customFormat="1" ht="12.75" x14ac:dyDescent="0.2">
      <c r="A140" s="1294">
        <v>1935</v>
      </c>
      <c r="B140" s="224" t="s">
        <v>543</v>
      </c>
      <c r="C140" s="1343">
        <f>'I4 BO ASSETS'!H70</f>
        <v>0</v>
      </c>
      <c r="D140" s="1334"/>
      <c r="E140" s="1334"/>
      <c r="F140" s="1334"/>
      <c r="G140" s="1334"/>
      <c r="H140" s="1334"/>
      <c r="I140" s="1334"/>
      <c r="J140" s="1334"/>
      <c r="K140" s="1334"/>
      <c r="L140" s="1334"/>
      <c r="M140" s="1334"/>
      <c r="N140" s="1334"/>
      <c r="O140" s="1334"/>
      <c r="P140" s="1334"/>
      <c r="Q140" s="1334"/>
      <c r="R140" s="1334"/>
      <c r="S140" s="1334"/>
      <c r="T140" s="1334"/>
      <c r="U140" s="1334"/>
      <c r="V140" s="1334"/>
      <c r="W140" s="1334"/>
      <c r="X140" s="1334"/>
      <c r="Y140" s="1334"/>
      <c r="Z140" s="1334"/>
      <c r="AA140" s="1334"/>
      <c r="AB140" s="1334"/>
      <c r="AC140" s="1334"/>
      <c r="AD140" s="1334"/>
      <c r="AE140" s="1334"/>
      <c r="AF140" s="1334"/>
      <c r="AG140" s="1334"/>
      <c r="AH140" s="1334"/>
      <c r="AI140" s="1334"/>
      <c r="AJ140" s="1334"/>
      <c r="AK140" s="1334"/>
      <c r="AL140" s="1334"/>
      <c r="AM140" s="1334"/>
      <c r="AN140" s="1334"/>
      <c r="AO140" s="1334"/>
      <c r="AP140" s="1334"/>
      <c r="AQ140" s="1334"/>
      <c r="AR140" s="1334"/>
      <c r="AS140" s="1334"/>
      <c r="AT140" s="1334"/>
      <c r="AU140" s="1334"/>
      <c r="AV140" s="1334"/>
      <c r="AW140" s="1334">
        <f t="shared" ref="AW140:BP140" si="220">$C140*AW647</f>
        <v>0</v>
      </c>
      <c r="AX140" s="1334">
        <f t="shared" si="220"/>
        <v>0</v>
      </c>
      <c r="AY140" s="1334">
        <f t="shared" si="220"/>
        <v>0</v>
      </c>
      <c r="AZ140" s="1334">
        <f t="shared" si="220"/>
        <v>0</v>
      </c>
      <c r="BA140" s="1334">
        <f t="shared" si="220"/>
        <v>0</v>
      </c>
      <c r="BB140" s="1334">
        <f t="shared" si="220"/>
        <v>0</v>
      </c>
      <c r="BC140" s="1334">
        <f t="shared" si="220"/>
        <v>0</v>
      </c>
      <c r="BD140" s="1334">
        <f t="shared" si="220"/>
        <v>0</v>
      </c>
      <c r="BE140" s="1334">
        <f t="shared" si="220"/>
        <v>0</v>
      </c>
      <c r="BF140" s="1334">
        <f t="shared" si="220"/>
        <v>0</v>
      </c>
      <c r="BG140" s="1334">
        <f t="shared" si="220"/>
        <v>0</v>
      </c>
      <c r="BH140" s="1334">
        <f t="shared" si="220"/>
        <v>0</v>
      </c>
      <c r="BI140" s="1334">
        <f t="shared" si="220"/>
        <v>0</v>
      </c>
      <c r="BJ140" s="1334">
        <f t="shared" si="220"/>
        <v>0</v>
      </c>
      <c r="BK140" s="1334">
        <f t="shared" si="220"/>
        <v>0</v>
      </c>
      <c r="BL140" s="1334">
        <f t="shared" si="220"/>
        <v>0</v>
      </c>
      <c r="BM140" s="1334">
        <f t="shared" si="220"/>
        <v>0</v>
      </c>
      <c r="BN140" s="1334">
        <f t="shared" si="220"/>
        <v>0</v>
      </c>
      <c r="BO140" s="1334">
        <f t="shared" si="220"/>
        <v>0</v>
      </c>
      <c r="BP140" s="1334">
        <f t="shared" si="220"/>
        <v>0</v>
      </c>
      <c r="BQ140" s="1334">
        <f t="shared" si="213"/>
        <v>0</v>
      </c>
    </row>
    <row r="141" spans="1:69" s="1335" customFormat="1" ht="12.75" x14ac:dyDescent="0.2">
      <c r="A141" s="1294">
        <v>1940</v>
      </c>
      <c r="B141" s="224" t="s">
        <v>544</v>
      </c>
      <c r="C141" s="1343">
        <f>'I4 BO ASSETS'!H71</f>
        <v>0</v>
      </c>
      <c r="D141" s="1334"/>
      <c r="E141" s="1334"/>
      <c r="F141" s="1334"/>
      <c r="G141" s="1334"/>
      <c r="H141" s="1334"/>
      <c r="I141" s="1334"/>
      <c r="J141" s="1334"/>
      <c r="K141" s="1334"/>
      <c r="L141" s="1334"/>
      <c r="M141" s="1334"/>
      <c r="N141" s="1334"/>
      <c r="O141" s="1334"/>
      <c r="P141" s="1334"/>
      <c r="Q141" s="1334"/>
      <c r="R141" s="1334"/>
      <c r="S141" s="1334"/>
      <c r="T141" s="1334"/>
      <c r="U141" s="1334"/>
      <c r="V141" s="1334"/>
      <c r="W141" s="1334"/>
      <c r="X141" s="1334"/>
      <c r="Y141" s="1334"/>
      <c r="Z141" s="1334"/>
      <c r="AA141" s="1334"/>
      <c r="AB141" s="1334"/>
      <c r="AC141" s="1334"/>
      <c r="AD141" s="1334"/>
      <c r="AE141" s="1334"/>
      <c r="AF141" s="1334"/>
      <c r="AG141" s="1334"/>
      <c r="AH141" s="1334"/>
      <c r="AI141" s="1334"/>
      <c r="AJ141" s="1334"/>
      <c r="AK141" s="1334"/>
      <c r="AL141" s="1334"/>
      <c r="AM141" s="1334"/>
      <c r="AN141" s="1334"/>
      <c r="AO141" s="1334"/>
      <c r="AP141" s="1334"/>
      <c r="AQ141" s="1334"/>
      <c r="AR141" s="1334"/>
      <c r="AS141" s="1334"/>
      <c r="AT141" s="1334"/>
      <c r="AU141" s="1334"/>
      <c r="AV141" s="1334"/>
      <c r="AW141" s="1334">
        <f t="shared" ref="AW141:BP141" si="221">$C141*AW648</f>
        <v>0</v>
      </c>
      <c r="AX141" s="1334">
        <f t="shared" si="221"/>
        <v>0</v>
      </c>
      <c r="AY141" s="1334">
        <f t="shared" si="221"/>
        <v>0</v>
      </c>
      <c r="AZ141" s="1334">
        <f t="shared" si="221"/>
        <v>0</v>
      </c>
      <c r="BA141" s="1334">
        <f t="shared" si="221"/>
        <v>0</v>
      </c>
      <c r="BB141" s="1334">
        <f t="shared" si="221"/>
        <v>0</v>
      </c>
      <c r="BC141" s="1334">
        <f t="shared" si="221"/>
        <v>0</v>
      </c>
      <c r="BD141" s="1334">
        <f t="shared" si="221"/>
        <v>0</v>
      </c>
      <c r="BE141" s="1334">
        <f t="shared" si="221"/>
        <v>0</v>
      </c>
      <c r="BF141" s="1334">
        <f t="shared" si="221"/>
        <v>0</v>
      </c>
      <c r="BG141" s="1334">
        <f t="shared" si="221"/>
        <v>0</v>
      </c>
      <c r="BH141" s="1334">
        <f t="shared" si="221"/>
        <v>0</v>
      </c>
      <c r="BI141" s="1334">
        <f t="shared" si="221"/>
        <v>0</v>
      </c>
      <c r="BJ141" s="1334">
        <f t="shared" si="221"/>
        <v>0</v>
      </c>
      <c r="BK141" s="1334">
        <f t="shared" si="221"/>
        <v>0</v>
      </c>
      <c r="BL141" s="1334">
        <f t="shared" si="221"/>
        <v>0</v>
      </c>
      <c r="BM141" s="1334">
        <f t="shared" si="221"/>
        <v>0</v>
      </c>
      <c r="BN141" s="1334">
        <f t="shared" si="221"/>
        <v>0</v>
      </c>
      <c r="BO141" s="1334">
        <f t="shared" si="221"/>
        <v>0</v>
      </c>
      <c r="BP141" s="1334">
        <f t="shared" si="221"/>
        <v>0</v>
      </c>
      <c r="BQ141" s="1334">
        <f t="shared" si="213"/>
        <v>0</v>
      </c>
    </row>
    <row r="142" spans="1:69" s="1335" customFormat="1" ht="12.75" x14ac:dyDescent="0.2">
      <c r="A142" s="1294">
        <v>1945</v>
      </c>
      <c r="B142" s="224" t="s">
        <v>545</v>
      </c>
      <c r="C142" s="1343">
        <f>'I4 BO ASSETS'!H72</f>
        <v>0</v>
      </c>
      <c r="D142" s="1334"/>
      <c r="E142" s="1334"/>
      <c r="F142" s="1334"/>
      <c r="G142" s="1334"/>
      <c r="H142" s="1334"/>
      <c r="I142" s="1334"/>
      <c r="J142" s="1334"/>
      <c r="K142" s="1334"/>
      <c r="L142" s="1334"/>
      <c r="M142" s="1334"/>
      <c r="N142" s="1334"/>
      <c r="O142" s="1334"/>
      <c r="P142" s="1334"/>
      <c r="Q142" s="1334"/>
      <c r="R142" s="1334"/>
      <c r="S142" s="1334"/>
      <c r="T142" s="1334"/>
      <c r="U142" s="1334"/>
      <c r="V142" s="1334"/>
      <c r="W142" s="1334"/>
      <c r="X142" s="1334"/>
      <c r="Y142" s="1334"/>
      <c r="Z142" s="1334"/>
      <c r="AA142" s="1334"/>
      <c r="AB142" s="1334"/>
      <c r="AC142" s="1334"/>
      <c r="AD142" s="1334"/>
      <c r="AE142" s="1334"/>
      <c r="AF142" s="1334"/>
      <c r="AG142" s="1334"/>
      <c r="AH142" s="1334"/>
      <c r="AI142" s="1334"/>
      <c r="AJ142" s="1334"/>
      <c r="AK142" s="1334"/>
      <c r="AL142" s="1334"/>
      <c r="AM142" s="1334"/>
      <c r="AN142" s="1334"/>
      <c r="AO142" s="1334"/>
      <c r="AP142" s="1334"/>
      <c r="AQ142" s="1334"/>
      <c r="AR142" s="1334"/>
      <c r="AS142" s="1334"/>
      <c r="AT142" s="1334"/>
      <c r="AU142" s="1334"/>
      <c r="AV142" s="1334"/>
      <c r="AW142" s="1334">
        <f t="shared" ref="AW142:BP142" si="222">$C142*AW649</f>
        <v>0</v>
      </c>
      <c r="AX142" s="1334">
        <f t="shared" si="222"/>
        <v>0</v>
      </c>
      <c r="AY142" s="1334">
        <f t="shared" si="222"/>
        <v>0</v>
      </c>
      <c r="AZ142" s="1334">
        <f t="shared" si="222"/>
        <v>0</v>
      </c>
      <c r="BA142" s="1334">
        <f t="shared" si="222"/>
        <v>0</v>
      </c>
      <c r="BB142" s="1334">
        <f t="shared" si="222"/>
        <v>0</v>
      </c>
      <c r="BC142" s="1334">
        <f t="shared" si="222"/>
        <v>0</v>
      </c>
      <c r="BD142" s="1334">
        <f t="shared" si="222"/>
        <v>0</v>
      </c>
      <c r="BE142" s="1334">
        <f t="shared" si="222"/>
        <v>0</v>
      </c>
      <c r="BF142" s="1334">
        <f t="shared" si="222"/>
        <v>0</v>
      </c>
      <c r="BG142" s="1334">
        <f t="shared" si="222"/>
        <v>0</v>
      </c>
      <c r="BH142" s="1334">
        <f t="shared" si="222"/>
        <v>0</v>
      </c>
      <c r="BI142" s="1334">
        <f t="shared" si="222"/>
        <v>0</v>
      </c>
      <c r="BJ142" s="1334">
        <f t="shared" si="222"/>
        <v>0</v>
      </c>
      <c r="BK142" s="1334">
        <f t="shared" si="222"/>
        <v>0</v>
      </c>
      <c r="BL142" s="1334">
        <f t="shared" si="222"/>
        <v>0</v>
      </c>
      <c r="BM142" s="1334">
        <f t="shared" si="222"/>
        <v>0</v>
      </c>
      <c r="BN142" s="1334">
        <f t="shared" si="222"/>
        <v>0</v>
      </c>
      <c r="BO142" s="1334">
        <f t="shared" si="222"/>
        <v>0</v>
      </c>
      <c r="BP142" s="1334">
        <f t="shared" si="222"/>
        <v>0</v>
      </c>
      <c r="BQ142" s="1334">
        <f t="shared" si="213"/>
        <v>0</v>
      </c>
    </row>
    <row r="143" spans="1:69" s="1335" customFormat="1" ht="12.75" x14ac:dyDescent="0.2">
      <c r="A143" s="1294">
        <v>1950</v>
      </c>
      <c r="B143" s="224" t="s">
        <v>546</v>
      </c>
      <c r="C143" s="1343">
        <f>'I4 BO ASSETS'!H73</f>
        <v>0</v>
      </c>
      <c r="D143" s="1334"/>
      <c r="E143" s="1334"/>
      <c r="F143" s="1334"/>
      <c r="G143" s="1334"/>
      <c r="H143" s="1334"/>
      <c r="I143" s="1334"/>
      <c r="J143" s="1334"/>
      <c r="K143" s="1334"/>
      <c r="L143" s="1334"/>
      <c r="M143" s="1334"/>
      <c r="N143" s="1334"/>
      <c r="O143" s="1334"/>
      <c r="P143" s="1334"/>
      <c r="Q143" s="1334"/>
      <c r="R143" s="1334"/>
      <c r="S143" s="1334"/>
      <c r="T143" s="1334"/>
      <c r="U143" s="1334"/>
      <c r="V143" s="1334"/>
      <c r="W143" s="1334"/>
      <c r="X143" s="1334"/>
      <c r="Y143" s="1334"/>
      <c r="Z143" s="1334"/>
      <c r="AA143" s="1334"/>
      <c r="AB143" s="1334"/>
      <c r="AC143" s="1334"/>
      <c r="AD143" s="1334"/>
      <c r="AE143" s="1334"/>
      <c r="AF143" s="1334"/>
      <c r="AG143" s="1334"/>
      <c r="AH143" s="1334"/>
      <c r="AI143" s="1334"/>
      <c r="AJ143" s="1334"/>
      <c r="AK143" s="1334"/>
      <c r="AL143" s="1334"/>
      <c r="AM143" s="1334"/>
      <c r="AN143" s="1334"/>
      <c r="AO143" s="1334"/>
      <c r="AP143" s="1334"/>
      <c r="AQ143" s="1334"/>
      <c r="AR143" s="1334"/>
      <c r="AS143" s="1334"/>
      <c r="AT143" s="1334"/>
      <c r="AU143" s="1334"/>
      <c r="AV143" s="1334"/>
      <c r="AW143" s="1334">
        <f t="shared" ref="AW143:BP143" si="223">$C143*AW650</f>
        <v>0</v>
      </c>
      <c r="AX143" s="1334">
        <f t="shared" si="223"/>
        <v>0</v>
      </c>
      <c r="AY143" s="1334">
        <f t="shared" si="223"/>
        <v>0</v>
      </c>
      <c r="AZ143" s="1334">
        <f t="shared" si="223"/>
        <v>0</v>
      </c>
      <c r="BA143" s="1334">
        <f t="shared" si="223"/>
        <v>0</v>
      </c>
      <c r="BB143" s="1334">
        <f t="shared" si="223"/>
        <v>0</v>
      </c>
      <c r="BC143" s="1334">
        <f t="shared" si="223"/>
        <v>0</v>
      </c>
      <c r="BD143" s="1334">
        <f t="shared" si="223"/>
        <v>0</v>
      </c>
      <c r="BE143" s="1334">
        <f t="shared" si="223"/>
        <v>0</v>
      </c>
      <c r="BF143" s="1334">
        <f t="shared" si="223"/>
        <v>0</v>
      </c>
      <c r="BG143" s="1334">
        <f t="shared" si="223"/>
        <v>0</v>
      </c>
      <c r="BH143" s="1334">
        <f t="shared" si="223"/>
        <v>0</v>
      </c>
      <c r="BI143" s="1334">
        <f t="shared" si="223"/>
        <v>0</v>
      </c>
      <c r="BJ143" s="1334">
        <f t="shared" si="223"/>
        <v>0</v>
      </c>
      <c r="BK143" s="1334">
        <f t="shared" si="223"/>
        <v>0</v>
      </c>
      <c r="BL143" s="1334">
        <f t="shared" si="223"/>
        <v>0</v>
      </c>
      <c r="BM143" s="1334">
        <f t="shared" si="223"/>
        <v>0</v>
      </c>
      <c r="BN143" s="1334">
        <f t="shared" si="223"/>
        <v>0</v>
      </c>
      <c r="BO143" s="1334">
        <f t="shared" si="223"/>
        <v>0</v>
      </c>
      <c r="BP143" s="1334">
        <f t="shared" si="223"/>
        <v>0</v>
      </c>
      <c r="BQ143" s="1334">
        <f t="shared" si="213"/>
        <v>0</v>
      </c>
    </row>
    <row r="144" spans="1:69" s="1335" customFormat="1" ht="12.75" x14ac:dyDescent="0.2">
      <c r="A144" s="1294">
        <v>1955</v>
      </c>
      <c r="B144" s="224" t="s">
        <v>276</v>
      </c>
      <c r="C144" s="1343">
        <f>'I4 BO ASSETS'!H74</f>
        <v>0</v>
      </c>
      <c r="D144" s="1334"/>
      <c r="E144" s="1334"/>
      <c r="F144" s="1334"/>
      <c r="G144" s="1334"/>
      <c r="H144" s="1334"/>
      <c r="I144" s="1334"/>
      <c r="J144" s="1334"/>
      <c r="K144" s="1334"/>
      <c r="L144" s="1334"/>
      <c r="M144" s="1334"/>
      <c r="N144" s="1334"/>
      <c r="O144" s="1334"/>
      <c r="P144" s="1334"/>
      <c r="Q144" s="1334"/>
      <c r="R144" s="1334"/>
      <c r="S144" s="1334"/>
      <c r="T144" s="1334"/>
      <c r="U144" s="1334"/>
      <c r="V144" s="1334"/>
      <c r="W144" s="1334"/>
      <c r="X144" s="1334"/>
      <c r="Y144" s="1334"/>
      <c r="Z144" s="1334"/>
      <c r="AA144" s="1334"/>
      <c r="AB144" s="1334"/>
      <c r="AC144" s="1334"/>
      <c r="AD144" s="1334"/>
      <c r="AE144" s="1334"/>
      <c r="AF144" s="1334"/>
      <c r="AG144" s="1334"/>
      <c r="AH144" s="1334"/>
      <c r="AI144" s="1334"/>
      <c r="AJ144" s="1334"/>
      <c r="AK144" s="1334"/>
      <c r="AL144" s="1334"/>
      <c r="AM144" s="1334"/>
      <c r="AN144" s="1334"/>
      <c r="AO144" s="1334"/>
      <c r="AP144" s="1334"/>
      <c r="AQ144" s="1334"/>
      <c r="AR144" s="1334"/>
      <c r="AS144" s="1334"/>
      <c r="AT144" s="1334"/>
      <c r="AU144" s="1334"/>
      <c r="AV144" s="1334"/>
      <c r="AW144" s="1334">
        <f t="shared" ref="AW144:BP144" si="224">$C144*AW651</f>
        <v>0</v>
      </c>
      <c r="AX144" s="1334">
        <f t="shared" si="224"/>
        <v>0</v>
      </c>
      <c r="AY144" s="1334">
        <f t="shared" si="224"/>
        <v>0</v>
      </c>
      <c r="AZ144" s="1334">
        <f t="shared" si="224"/>
        <v>0</v>
      </c>
      <c r="BA144" s="1334">
        <f t="shared" si="224"/>
        <v>0</v>
      </c>
      <c r="BB144" s="1334">
        <f t="shared" si="224"/>
        <v>0</v>
      </c>
      <c r="BC144" s="1334">
        <f t="shared" si="224"/>
        <v>0</v>
      </c>
      <c r="BD144" s="1334">
        <f t="shared" si="224"/>
        <v>0</v>
      </c>
      <c r="BE144" s="1334">
        <f t="shared" si="224"/>
        <v>0</v>
      </c>
      <c r="BF144" s="1334">
        <f t="shared" si="224"/>
        <v>0</v>
      </c>
      <c r="BG144" s="1334">
        <f t="shared" si="224"/>
        <v>0</v>
      </c>
      <c r="BH144" s="1334">
        <f t="shared" si="224"/>
        <v>0</v>
      </c>
      <c r="BI144" s="1334">
        <f t="shared" si="224"/>
        <v>0</v>
      </c>
      <c r="BJ144" s="1334">
        <f t="shared" si="224"/>
        <v>0</v>
      </c>
      <c r="BK144" s="1334">
        <f t="shared" si="224"/>
        <v>0</v>
      </c>
      <c r="BL144" s="1334">
        <f t="shared" si="224"/>
        <v>0</v>
      </c>
      <c r="BM144" s="1334">
        <f t="shared" si="224"/>
        <v>0</v>
      </c>
      <c r="BN144" s="1334">
        <f t="shared" si="224"/>
        <v>0</v>
      </c>
      <c r="BO144" s="1334">
        <f t="shared" si="224"/>
        <v>0</v>
      </c>
      <c r="BP144" s="1334">
        <f t="shared" si="224"/>
        <v>0</v>
      </c>
      <c r="BQ144" s="1334">
        <f t="shared" si="213"/>
        <v>0</v>
      </c>
    </row>
    <row r="145" spans="1:69" s="1335" customFormat="1" ht="12.75" x14ac:dyDescent="0.2">
      <c r="A145" s="1294">
        <v>1960</v>
      </c>
      <c r="B145" s="224" t="s">
        <v>277</v>
      </c>
      <c r="C145" s="1343">
        <f>'I4 BO ASSETS'!H75</f>
        <v>0</v>
      </c>
      <c r="D145" s="1334"/>
      <c r="E145" s="1334"/>
      <c r="F145" s="1334"/>
      <c r="G145" s="1334"/>
      <c r="H145" s="1334"/>
      <c r="I145" s="1334"/>
      <c r="J145" s="1334"/>
      <c r="K145" s="1334"/>
      <c r="L145" s="1334"/>
      <c r="M145" s="1334"/>
      <c r="N145" s="1334"/>
      <c r="O145" s="1334"/>
      <c r="P145" s="1334"/>
      <c r="Q145" s="1334"/>
      <c r="R145" s="1334"/>
      <c r="S145" s="1334"/>
      <c r="T145" s="1334"/>
      <c r="U145" s="1334"/>
      <c r="V145" s="1334"/>
      <c r="W145" s="1334"/>
      <c r="X145" s="1334"/>
      <c r="Y145" s="1334"/>
      <c r="Z145" s="1334"/>
      <c r="AA145" s="1334"/>
      <c r="AB145" s="1334"/>
      <c r="AC145" s="1334"/>
      <c r="AD145" s="1334"/>
      <c r="AE145" s="1334"/>
      <c r="AF145" s="1334"/>
      <c r="AG145" s="1334"/>
      <c r="AH145" s="1334"/>
      <c r="AI145" s="1334"/>
      <c r="AJ145" s="1334"/>
      <c r="AK145" s="1334"/>
      <c r="AL145" s="1334"/>
      <c r="AM145" s="1334"/>
      <c r="AN145" s="1334"/>
      <c r="AO145" s="1334"/>
      <c r="AP145" s="1334"/>
      <c r="AQ145" s="1334"/>
      <c r="AR145" s="1334"/>
      <c r="AS145" s="1334"/>
      <c r="AT145" s="1334"/>
      <c r="AU145" s="1334"/>
      <c r="AV145" s="1334"/>
      <c r="AW145" s="1334">
        <f t="shared" ref="AW145:BP145" si="225">$C145*AW652</f>
        <v>0</v>
      </c>
      <c r="AX145" s="1334">
        <f t="shared" si="225"/>
        <v>0</v>
      </c>
      <c r="AY145" s="1334">
        <f t="shared" si="225"/>
        <v>0</v>
      </c>
      <c r="AZ145" s="1334">
        <f t="shared" si="225"/>
        <v>0</v>
      </c>
      <c r="BA145" s="1334">
        <f t="shared" si="225"/>
        <v>0</v>
      </c>
      <c r="BB145" s="1334">
        <f t="shared" si="225"/>
        <v>0</v>
      </c>
      <c r="BC145" s="1334">
        <f t="shared" si="225"/>
        <v>0</v>
      </c>
      <c r="BD145" s="1334">
        <f t="shared" si="225"/>
        <v>0</v>
      </c>
      <c r="BE145" s="1334">
        <f t="shared" si="225"/>
        <v>0</v>
      </c>
      <c r="BF145" s="1334">
        <f t="shared" si="225"/>
        <v>0</v>
      </c>
      <c r="BG145" s="1334">
        <f t="shared" si="225"/>
        <v>0</v>
      </c>
      <c r="BH145" s="1334">
        <f t="shared" si="225"/>
        <v>0</v>
      </c>
      <c r="BI145" s="1334">
        <f t="shared" si="225"/>
        <v>0</v>
      </c>
      <c r="BJ145" s="1334">
        <f t="shared" si="225"/>
        <v>0</v>
      </c>
      <c r="BK145" s="1334">
        <f t="shared" si="225"/>
        <v>0</v>
      </c>
      <c r="BL145" s="1334">
        <f t="shared" si="225"/>
        <v>0</v>
      </c>
      <c r="BM145" s="1334">
        <f t="shared" si="225"/>
        <v>0</v>
      </c>
      <c r="BN145" s="1334">
        <f t="shared" si="225"/>
        <v>0</v>
      </c>
      <c r="BO145" s="1334">
        <f t="shared" si="225"/>
        <v>0</v>
      </c>
      <c r="BP145" s="1334">
        <f t="shared" si="225"/>
        <v>0</v>
      </c>
      <c r="BQ145" s="1334">
        <f t="shared" si="213"/>
        <v>0</v>
      </c>
    </row>
    <row r="146" spans="1:69" s="1335" customFormat="1" ht="25.5" x14ac:dyDescent="0.2">
      <c r="A146" s="1294">
        <v>1970</v>
      </c>
      <c r="B146" s="224" t="s">
        <v>279</v>
      </c>
      <c r="C146" s="1343">
        <f>'I4 BO ASSETS'!H76</f>
        <v>0</v>
      </c>
      <c r="D146" s="1334"/>
      <c r="E146" s="1334"/>
      <c r="F146" s="1334"/>
      <c r="G146" s="1334"/>
      <c r="H146" s="1334"/>
      <c r="I146" s="1334"/>
      <c r="J146" s="1334"/>
      <c r="K146" s="1334"/>
      <c r="L146" s="1334"/>
      <c r="M146" s="1334"/>
      <c r="N146" s="1334"/>
      <c r="O146" s="1334"/>
      <c r="P146" s="1334"/>
      <c r="Q146" s="1334"/>
      <c r="R146" s="1334"/>
      <c r="S146" s="1334"/>
      <c r="T146" s="1334"/>
      <c r="U146" s="1334"/>
      <c r="V146" s="1334"/>
      <c r="W146" s="1334"/>
      <c r="X146" s="1334"/>
      <c r="Y146" s="1334"/>
      <c r="Z146" s="1334"/>
      <c r="AA146" s="1334"/>
      <c r="AB146" s="1334"/>
      <c r="AC146" s="1334"/>
      <c r="AD146" s="1334"/>
      <c r="AE146" s="1334"/>
      <c r="AF146" s="1334"/>
      <c r="AG146" s="1334"/>
      <c r="AH146" s="1334"/>
      <c r="AI146" s="1334"/>
      <c r="AJ146" s="1334"/>
      <c r="AK146" s="1334"/>
      <c r="AL146" s="1334"/>
      <c r="AM146" s="1334"/>
      <c r="AN146" s="1334"/>
      <c r="AO146" s="1334"/>
      <c r="AP146" s="1334"/>
      <c r="AQ146" s="1334"/>
      <c r="AR146" s="1334"/>
      <c r="AS146" s="1334"/>
      <c r="AT146" s="1334"/>
      <c r="AU146" s="1334"/>
      <c r="AV146" s="1334"/>
      <c r="AW146" s="1334">
        <f t="shared" ref="AW146:BP146" si="226">$C146*AW653</f>
        <v>0</v>
      </c>
      <c r="AX146" s="1334">
        <f t="shared" si="226"/>
        <v>0</v>
      </c>
      <c r="AY146" s="1334">
        <f t="shared" si="226"/>
        <v>0</v>
      </c>
      <c r="AZ146" s="1334">
        <f t="shared" si="226"/>
        <v>0</v>
      </c>
      <c r="BA146" s="1334">
        <f t="shared" si="226"/>
        <v>0</v>
      </c>
      <c r="BB146" s="1334">
        <f t="shared" si="226"/>
        <v>0</v>
      </c>
      <c r="BC146" s="1334">
        <f t="shared" si="226"/>
        <v>0</v>
      </c>
      <c r="BD146" s="1334">
        <f t="shared" si="226"/>
        <v>0</v>
      </c>
      <c r="BE146" s="1334">
        <f t="shared" si="226"/>
        <v>0</v>
      </c>
      <c r="BF146" s="1334">
        <f t="shared" si="226"/>
        <v>0</v>
      </c>
      <c r="BG146" s="1334">
        <f t="shared" si="226"/>
        <v>0</v>
      </c>
      <c r="BH146" s="1334">
        <f t="shared" si="226"/>
        <v>0</v>
      </c>
      <c r="BI146" s="1334">
        <f t="shared" si="226"/>
        <v>0</v>
      </c>
      <c r="BJ146" s="1334">
        <f t="shared" si="226"/>
        <v>0</v>
      </c>
      <c r="BK146" s="1334">
        <f t="shared" si="226"/>
        <v>0</v>
      </c>
      <c r="BL146" s="1334">
        <f t="shared" si="226"/>
        <v>0</v>
      </c>
      <c r="BM146" s="1334">
        <f t="shared" si="226"/>
        <v>0</v>
      </c>
      <c r="BN146" s="1334">
        <f t="shared" si="226"/>
        <v>0</v>
      </c>
      <c r="BO146" s="1334">
        <f t="shared" si="226"/>
        <v>0</v>
      </c>
      <c r="BP146" s="1334">
        <f t="shared" si="226"/>
        <v>0</v>
      </c>
      <c r="BQ146" s="1334">
        <f t="shared" si="213"/>
        <v>0</v>
      </c>
    </row>
    <row r="147" spans="1:69" s="1335" customFormat="1" ht="25.5" x14ac:dyDescent="0.2">
      <c r="A147" s="1294">
        <v>1975</v>
      </c>
      <c r="B147" s="224" t="s">
        <v>1650</v>
      </c>
      <c r="C147" s="1343">
        <f>'I4 BO ASSETS'!H77</f>
        <v>0</v>
      </c>
      <c r="D147" s="1334"/>
      <c r="E147" s="1334"/>
      <c r="F147" s="1334"/>
      <c r="G147" s="1334"/>
      <c r="H147" s="1334"/>
      <c r="I147" s="1334"/>
      <c r="J147" s="1334"/>
      <c r="K147" s="1334"/>
      <c r="L147" s="1334"/>
      <c r="M147" s="1334"/>
      <c r="N147" s="1334"/>
      <c r="O147" s="1334"/>
      <c r="P147" s="1334"/>
      <c r="Q147" s="1334"/>
      <c r="R147" s="1334"/>
      <c r="S147" s="1334"/>
      <c r="T147" s="1334"/>
      <c r="U147" s="1334"/>
      <c r="V147" s="1334"/>
      <c r="W147" s="1334"/>
      <c r="X147" s="1334"/>
      <c r="Y147" s="1334"/>
      <c r="Z147" s="1334"/>
      <c r="AA147" s="1334"/>
      <c r="AB147" s="1334"/>
      <c r="AC147" s="1334"/>
      <c r="AD147" s="1334"/>
      <c r="AE147" s="1334"/>
      <c r="AF147" s="1334"/>
      <c r="AG147" s="1334"/>
      <c r="AH147" s="1334"/>
      <c r="AI147" s="1334"/>
      <c r="AJ147" s="1334"/>
      <c r="AK147" s="1334"/>
      <c r="AL147" s="1334"/>
      <c r="AM147" s="1334"/>
      <c r="AN147" s="1334"/>
      <c r="AO147" s="1334"/>
      <c r="AP147" s="1334"/>
      <c r="AQ147" s="1334"/>
      <c r="AR147" s="1334"/>
      <c r="AS147" s="1334"/>
      <c r="AT147" s="1334"/>
      <c r="AU147" s="1334"/>
      <c r="AV147" s="1334"/>
      <c r="AW147" s="1334">
        <f t="shared" ref="AW147:BP147" si="227">$C147*AW654</f>
        <v>0</v>
      </c>
      <c r="AX147" s="1334">
        <f t="shared" si="227"/>
        <v>0</v>
      </c>
      <c r="AY147" s="1334">
        <f t="shared" si="227"/>
        <v>0</v>
      </c>
      <c r="AZ147" s="1334">
        <f t="shared" si="227"/>
        <v>0</v>
      </c>
      <c r="BA147" s="1334">
        <f t="shared" si="227"/>
        <v>0</v>
      </c>
      <c r="BB147" s="1334">
        <f t="shared" si="227"/>
        <v>0</v>
      </c>
      <c r="BC147" s="1334">
        <f t="shared" si="227"/>
        <v>0</v>
      </c>
      <c r="BD147" s="1334">
        <f t="shared" si="227"/>
        <v>0</v>
      </c>
      <c r="BE147" s="1334">
        <f t="shared" si="227"/>
        <v>0</v>
      </c>
      <c r="BF147" s="1334">
        <f t="shared" si="227"/>
        <v>0</v>
      </c>
      <c r="BG147" s="1334">
        <f t="shared" si="227"/>
        <v>0</v>
      </c>
      <c r="BH147" s="1334">
        <f t="shared" si="227"/>
        <v>0</v>
      </c>
      <c r="BI147" s="1334">
        <f t="shared" si="227"/>
        <v>0</v>
      </c>
      <c r="BJ147" s="1334">
        <f t="shared" si="227"/>
        <v>0</v>
      </c>
      <c r="BK147" s="1334">
        <f t="shared" si="227"/>
        <v>0</v>
      </c>
      <c r="BL147" s="1334">
        <f t="shared" si="227"/>
        <v>0</v>
      </c>
      <c r="BM147" s="1334">
        <f t="shared" si="227"/>
        <v>0</v>
      </c>
      <c r="BN147" s="1334">
        <f t="shared" si="227"/>
        <v>0</v>
      </c>
      <c r="BO147" s="1334">
        <f t="shared" si="227"/>
        <v>0</v>
      </c>
      <c r="BP147" s="1334">
        <f t="shared" si="227"/>
        <v>0</v>
      </c>
      <c r="BQ147" s="1334">
        <f t="shared" si="213"/>
        <v>0</v>
      </c>
    </row>
    <row r="148" spans="1:69" s="1335" customFormat="1" ht="12.75" x14ac:dyDescent="0.2">
      <c r="A148" s="1294">
        <v>1980</v>
      </c>
      <c r="B148" s="224" t="s">
        <v>1125</v>
      </c>
      <c r="C148" s="1343">
        <f>'I4 BO ASSETS'!H78</f>
        <v>0</v>
      </c>
      <c r="D148" s="1334"/>
      <c r="E148" s="1334"/>
      <c r="F148" s="1334"/>
      <c r="G148" s="1334"/>
      <c r="H148" s="1334"/>
      <c r="I148" s="1334"/>
      <c r="J148" s="1334"/>
      <c r="K148" s="1334"/>
      <c r="L148" s="1334"/>
      <c r="M148" s="1334"/>
      <c r="N148" s="1334"/>
      <c r="O148" s="1334"/>
      <c r="P148" s="1334"/>
      <c r="Q148" s="1334"/>
      <c r="R148" s="1334"/>
      <c r="S148" s="1334"/>
      <c r="T148" s="1334"/>
      <c r="U148" s="1334"/>
      <c r="V148" s="1334"/>
      <c r="W148" s="1334"/>
      <c r="X148" s="1334"/>
      <c r="Y148" s="1334"/>
      <c r="Z148" s="1334"/>
      <c r="AA148" s="1334"/>
      <c r="AB148" s="1334"/>
      <c r="AC148" s="1334"/>
      <c r="AD148" s="1334"/>
      <c r="AE148" s="1334"/>
      <c r="AF148" s="1334"/>
      <c r="AG148" s="1334"/>
      <c r="AH148" s="1334"/>
      <c r="AI148" s="1334"/>
      <c r="AJ148" s="1334"/>
      <c r="AK148" s="1334"/>
      <c r="AL148" s="1334"/>
      <c r="AM148" s="1334"/>
      <c r="AN148" s="1334"/>
      <c r="AO148" s="1334"/>
      <c r="AP148" s="1334"/>
      <c r="AQ148" s="1334"/>
      <c r="AR148" s="1334"/>
      <c r="AS148" s="1334"/>
      <c r="AT148" s="1334"/>
      <c r="AU148" s="1334"/>
      <c r="AV148" s="1334"/>
      <c r="AW148" s="1334">
        <f t="shared" ref="AW148:BP148" si="228">$C148*AW655</f>
        <v>0</v>
      </c>
      <c r="AX148" s="1334">
        <f t="shared" si="228"/>
        <v>0</v>
      </c>
      <c r="AY148" s="1334">
        <f t="shared" si="228"/>
        <v>0</v>
      </c>
      <c r="AZ148" s="1334">
        <f t="shared" si="228"/>
        <v>0</v>
      </c>
      <c r="BA148" s="1334">
        <f t="shared" si="228"/>
        <v>0</v>
      </c>
      <c r="BB148" s="1334">
        <f t="shared" si="228"/>
        <v>0</v>
      </c>
      <c r="BC148" s="1334">
        <f t="shared" si="228"/>
        <v>0</v>
      </c>
      <c r="BD148" s="1334">
        <f t="shared" si="228"/>
        <v>0</v>
      </c>
      <c r="BE148" s="1334">
        <f t="shared" si="228"/>
        <v>0</v>
      </c>
      <c r="BF148" s="1334">
        <f t="shared" si="228"/>
        <v>0</v>
      </c>
      <c r="BG148" s="1334">
        <f t="shared" si="228"/>
        <v>0</v>
      </c>
      <c r="BH148" s="1334">
        <f t="shared" si="228"/>
        <v>0</v>
      </c>
      <c r="BI148" s="1334">
        <f t="shared" si="228"/>
        <v>0</v>
      </c>
      <c r="BJ148" s="1334">
        <f t="shared" si="228"/>
        <v>0</v>
      </c>
      <c r="BK148" s="1334">
        <f t="shared" si="228"/>
        <v>0</v>
      </c>
      <c r="BL148" s="1334">
        <f t="shared" si="228"/>
        <v>0</v>
      </c>
      <c r="BM148" s="1334">
        <f t="shared" si="228"/>
        <v>0</v>
      </c>
      <c r="BN148" s="1334">
        <f t="shared" si="228"/>
        <v>0</v>
      </c>
      <c r="BO148" s="1334">
        <f t="shared" si="228"/>
        <v>0</v>
      </c>
      <c r="BP148" s="1334">
        <f t="shared" si="228"/>
        <v>0</v>
      </c>
      <c r="BQ148" s="1334">
        <f t="shared" si="213"/>
        <v>0</v>
      </c>
    </row>
    <row r="149" spans="1:69" s="1335" customFormat="1" ht="12.75" x14ac:dyDescent="0.2">
      <c r="A149" s="1294">
        <v>1990</v>
      </c>
      <c r="B149" s="224" t="s">
        <v>1127</v>
      </c>
      <c r="C149" s="1343">
        <f>'I4 BO ASSETS'!H79</f>
        <v>0</v>
      </c>
      <c r="D149" s="1334"/>
      <c r="E149" s="1334"/>
      <c r="F149" s="1334"/>
      <c r="G149" s="1334"/>
      <c r="H149" s="1334"/>
      <c r="I149" s="1334"/>
      <c r="J149" s="1334"/>
      <c r="K149" s="1334"/>
      <c r="L149" s="1334"/>
      <c r="M149" s="1334"/>
      <c r="N149" s="1334"/>
      <c r="O149" s="1334"/>
      <c r="P149" s="1334"/>
      <c r="Q149" s="1334"/>
      <c r="R149" s="1334"/>
      <c r="S149" s="1334"/>
      <c r="T149" s="1334"/>
      <c r="U149" s="1334"/>
      <c r="V149" s="1334"/>
      <c r="W149" s="1334"/>
      <c r="X149" s="1334"/>
      <c r="Y149" s="1334"/>
      <c r="Z149" s="1334"/>
      <c r="AA149" s="1334"/>
      <c r="AB149" s="1334"/>
      <c r="AC149" s="1334"/>
      <c r="AD149" s="1334"/>
      <c r="AE149" s="1334"/>
      <c r="AF149" s="1334"/>
      <c r="AG149" s="1334"/>
      <c r="AH149" s="1334"/>
      <c r="AI149" s="1334"/>
      <c r="AJ149" s="1334"/>
      <c r="AK149" s="1334"/>
      <c r="AL149" s="1334"/>
      <c r="AM149" s="1334"/>
      <c r="AN149" s="1334"/>
      <c r="AO149" s="1334"/>
      <c r="AP149" s="1334"/>
      <c r="AQ149" s="1334"/>
      <c r="AR149" s="1334"/>
      <c r="AS149" s="1334"/>
      <c r="AT149" s="1334"/>
      <c r="AU149" s="1334"/>
      <c r="AV149" s="1334"/>
      <c r="AW149" s="1334">
        <f t="shared" ref="AW149:BP149" si="229">$C149*AW656</f>
        <v>0</v>
      </c>
      <c r="AX149" s="1334">
        <f t="shared" si="229"/>
        <v>0</v>
      </c>
      <c r="AY149" s="1334">
        <f t="shared" si="229"/>
        <v>0</v>
      </c>
      <c r="AZ149" s="1334">
        <f t="shared" si="229"/>
        <v>0</v>
      </c>
      <c r="BA149" s="1334">
        <f t="shared" si="229"/>
        <v>0</v>
      </c>
      <c r="BB149" s="1334">
        <f t="shared" si="229"/>
        <v>0</v>
      </c>
      <c r="BC149" s="1334">
        <f t="shared" si="229"/>
        <v>0</v>
      </c>
      <c r="BD149" s="1334">
        <f t="shared" si="229"/>
        <v>0</v>
      </c>
      <c r="BE149" s="1334">
        <f t="shared" si="229"/>
        <v>0</v>
      </c>
      <c r="BF149" s="1334">
        <f t="shared" si="229"/>
        <v>0</v>
      </c>
      <c r="BG149" s="1334">
        <f t="shared" si="229"/>
        <v>0</v>
      </c>
      <c r="BH149" s="1334">
        <f t="shared" si="229"/>
        <v>0</v>
      </c>
      <c r="BI149" s="1334">
        <f t="shared" si="229"/>
        <v>0</v>
      </c>
      <c r="BJ149" s="1334">
        <f t="shared" si="229"/>
        <v>0</v>
      </c>
      <c r="BK149" s="1334">
        <f t="shared" si="229"/>
        <v>0</v>
      </c>
      <c r="BL149" s="1334">
        <f t="shared" si="229"/>
        <v>0</v>
      </c>
      <c r="BM149" s="1334">
        <f t="shared" si="229"/>
        <v>0</v>
      </c>
      <c r="BN149" s="1334">
        <f t="shared" si="229"/>
        <v>0</v>
      </c>
      <c r="BO149" s="1334">
        <f t="shared" si="229"/>
        <v>0</v>
      </c>
      <c r="BP149" s="1334">
        <f t="shared" si="229"/>
        <v>0</v>
      </c>
      <c r="BQ149" s="1334">
        <f t="shared" si="213"/>
        <v>0</v>
      </c>
    </row>
    <row r="150" spans="1:69" s="1335" customFormat="1" ht="12.75" x14ac:dyDescent="0.2">
      <c r="A150" s="1294">
        <v>2005</v>
      </c>
      <c r="B150" s="224" t="s">
        <v>1129</v>
      </c>
      <c r="C150" s="1343">
        <f>'I4 BO ASSETS'!H80</f>
        <v>0</v>
      </c>
      <c r="D150" s="1334"/>
      <c r="E150" s="1334"/>
      <c r="F150" s="1334"/>
      <c r="G150" s="1334"/>
      <c r="H150" s="1334"/>
      <c r="I150" s="1334"/>
      <c r="J150" s="1334"/>
      <c r="K150" s="1334"/>
      <c r="L150" s="1334"/>
      <c r="M150" s="1334"/>
      <c r="N150" s="1334"/>
      <c r="O150" s="1334"/>
      <c r="P150" s="1334"/>
      <c r="Q150" s="1334"/>
      <c r="R150" s="1334"/>
      <c r="S150" s="1334"/>
      <c r="T150" s="1334"/>
      <c r="U150" s="1334"/>
      <c r="V150" s="1334"/>
      <c r="W150" s="1334"/>
      <c r="X150" s="1334"/>
      <c r="Y150" s="1334"/>
      <c r="Z150" s="1334"/>
      <c r="AA150" s="1334"/>
      <c r="AB150" s="1334"/>
      <c r="AC150" s="1334"/>
      <c r="AD150" s="1334"/>
      <c r="AE150" s="1334"/>
      <c r="AF150" s="1334"/>
      <c r="AG150" s="1334"/>
      <c r="AH150" s="1334"/>
      <c r="AI150" s="1334"/>
      <c r="AJ150" s="1334"/>
      <c r="AK150" s="1334"/>
      <c r="AL150" s="1334"/>
      <c r="AM150" s="1334"/>
      <c r="AN150" s="1334"/>
      <c r="AO150" s="1334"/>
      <c r="AP150" s="1334"/>
      <c r="AQ150" s="1334"/>
      <c r="AR150" s="1334"/>
      <c r="AS150" s="1334"/>
      <c r="AT150" s="1334"/>
      <c r="AU150" s="1334"/>
      <c r="AV150" s="1334"/>
      <c r="AW150" s="1334">
        <f t="shared" ref="AW150:BP150" si="230">$C150*AW657</f>
        <v>0</v>
      </c>
      <c r="AX150" s="1334">
        <f t="shared" si="230"/>
        <v>0</v>
      </c>
      <c r="AY150" s="1334">
        <f t="shared" si="230"/>
        <v>0</v>
      </c>
      <c r="AZ150" s="1334">
        <f t="shared" si="230"/>
        <v>0</v>
      </c>
      <c r="BA150" s="1334">
        <f t="shared" si="230"/>
        <v>0</v>
      </c>
      <c r="BB150" s="1334">
        <f t="shared" si="230"/>
        <v>0</v>
      </c>
      <c r="BC150" s="1334">
        <f t="shared" si="230"/>
        <v>0</v>
      </c>
      <c r="BD150" s="1334">
        <f t="shared" si="230"/>
        <v>0</v>
      </c>
      <c r="BE150" s="1334">
        <f t="shared" si="230"/>
        <v>0</v>
      </c>
      <c r="BF150" s="1334">
        <f t="shared" si="230"/>
        <v>0</v>
      </c>
      <c r="BG150" s="1334">
        <f t="shared" si="230"/>
        <v>0</v>
      </c>
      <c r="BH150" s="1334">
        <f t="shared" si="230"/>
        <v>0</v>
      </c>
      <c r="BI150" s="1334">
        <f t="shared" si="230"/>
        <v>0</v>
      </c>
      <c r="BJ150" s="1334">
        <f t="shared" si="230"/>
        <v>0</v>
      </c>
      <c r="BK150" s="1334">
        <f t="shared" si="230"/>
        <v>0</v>
      </c>
      <c r="BL150" s="1334">
        <f t="shared" si="230"/>
        <v>0</v>
      </c>
      <c r="BM150" s="1334">
        <f t="shared" si="230"/>
        <v>0</v>
      </c>
      <c r="BN150" s="1334">
        <f t="shared" si="230"/>
        <v>0</v>
      </c>
      <c r="BO150" s="1334">
        <f t="shared" si="230"/>
        <v>0</v>
      </c>
      <c r="BP150" s="1334">
        <f t="shared" si="230"/>
        <v>0</v>
      </c>
      <c r="BQ150" s="1334">
        <f t="shared" si="213"/>
        <v>0</v>
      </c>
    </row>
    <row r="151" spans="1:69" s="1337" customFormat="1" ht="12.75" x14ac:dyDescent="0.2">
      <c r="A151" s="1295">
        <v>2010</v>
      </c>
      <c r="B151" s="1336" t="s">
        <v>1130</v>
      </c>
      <c r="C151" s="1343">
        <f>'I4 BO ASSETS'!H81</f>
        <v>0</v>
      </c>
      <c r="D151" s="1334"/>
      <c r="E151" s="1334"/>
      <c r="F151" s="1334"/>
      <c r="G151" s="1334"/>
      <c r="H151" s="1334"/>
      <c r="I151" s="1334"/>
      <c r="J151" s="1334"/>
      <c r="K151" s="1334"/>
      <c r="L151" s="1334"/>
      <c r="M151" s="1334"/>
      <c r="N151" s="1334"/>
      <c r="O151" s="1334"/>
      <c r="P151" s="1334"/>
      <c r="Q151" s="1334"/>
      <c r="R151" s="1334"/>
      <c r="S151" s="1334"/>
      <c r="T151" s="1334"/>
      <c r="U151" s="1334"/>
      <c r="V151" s="1334"/>
      <c r="W151" s="1334"/>
      <c r="X151" s="1334"/>
      <c r="Y151" s="1334"/>
      <c r="Z151" s="1334"/>
      <c r="AA151" s="1334"/>
      <c r="AB151" s="1334"/>
      <c r="AC151" s="1334"/>
      <c r="AD151" s="1334"/>
      <c r="AE151" s="1334"/>
      <c r="AF151" s="1334"/>
      <c r="AG151" s="1334"/>
      <c r="AH151" s="1334"/>
      <c r="AI151" s="1334"/>
      <c r="AJ151" s="1334"/>
      <c r="AK151" s="1334"/>
      <c r="AL151" s="1334"/>
      <c r="AM151" s="1334"/>
      <c r="AN151" s="1334"/>
      <c r="AO151" s="1334"/>
      <c r="AP151" s="1334"/>
      <c r="AQ151" s="1334"/>
      <c r="AR151" s="1334"/>
      <c r="AS151" s="1334"/>
      <c r="AT151" s="1334"/>
      <c r="AU151" s="1334"/>
      <c r="AV151" s="1334"/>
      <c r="AW151" s="1334">
        <f t="shared" ref="AW151:BP151" si="231">$C151*AW658</f>
        <v>0</v>
      </c>
      <c r="AX151" s="1334">
        <f t="shared" si="231"/>
        <v>0</v>
      </c>
      <c r="AY151" s="1334">
        <f t="shared" si="231"/>
        <v>0</v>
      </c>
      <c r="AZ151" s="1334">
        <f t="shared" si="231"/>
        <v>0</v>
      </c>
      <c r="BA151" s="1334">
        <f t="shared" si="231"/>
        <v>0</v>
      </c>
      <c r="BB151" s="1334">
        <f t="shared" si="231"/>
        <v>0</v>
      </c>
      <c r="BC151" s="1334">
        <f t="shared" si="231"/>
        <v>0</v>
      </c>
      <c r="BD151" s="1334">
        <f t="shared" si="231"/>
        <v>0</v>
      </c>
      <c r="BE151" s="1334">
        <f t="shared" si="231"/>
        <v>0</v>
      </c>
      <c r="BF151" s="1334">
        <f t="shared" si="231"/>
        <v>0</v>
      </c>
      <c r="BG151" s="1334">
        <f t="shared" si="231"/>
        <v>0</v>
      </c>
      <c r="BH151" s="1334">
        <f t="shared" si="231"/>
        <v>0</v>
      </c>
      <c r="BI151" s="1334">
        <f t="shared" si="231"/>
        <v>0</v>
      </c>
      <c r="BJ151" s="1334">
        <f t="shared" si="231"/>
        <v>0</v>
      </c>
      <c r="BK151" s="1334">
        <f t="shared" si="231"/>
        <v>0</v>
      </c>
      <c r="BL151" s="1334">
        <f t="shared" si="231"/>
        <v>0</v>
      </c>
      <c r="BM151" s="1334">
        <f t="shared" si="231"/>
        <v>0</v>
      </c>
      <c r="BN151" s="1334">
        <f t="shared" si="231"/>
        <v>0</v>
      </c>
      <c r="BO151" s="1334">
        <f t="shared" si="231"/>
        <v>0</v>
      </c>
      <c r="BP151" s="1334">
        <f t="shared" si="231"/>
        <v>0</v>
      </c>
      <c r="BQ151" s="1334">
        <f t="shared" si="213"/>
        <v>0</v>
      </c>
    </row>
    <row r="152" spans="1:69" s="1341" customFormat="1" ht="12.75" x14ac:dyDescent="0.2">
      <c r="A152" s="1338"/>
      <c r="B152" s="1364" t="s">
        <v>956</v>
      </c>
      <c r="C152" s="1368">
        <f>SUM(C132:C151)</f>
        <v>0</v>
      </c>
      <c r="D152" s="1339"/>
      <c r="E152" s="1339"/>
      <c r="F152" s="1340"/>
      <c r="G152" s="1339"/>
      <c r="H152" s="1339"/>
      <c r="I152" s="1339"/>
      <c r="J152" s="1339"/>
      <c r="K152" s="1339"/>
      <c r="L152" s="1339"/>
      <c r="M152" s="1339"/>
      <c r="N152" s="1339"/>
      <c r="O152" s="1339"/>
      <c r="P152" s="1339"/>
      <c r="Q152" s="1339"/>
      <c r="R152" s="1339"/>
      <c r="S152" s="1339"/>
      <c r="T152" s="1339"/>
      <c r="U152" s="1339"/>
      <c r="V152" s="1339"/>
      <c r="W152" s="1339"/>
      <c r="X152" s="1339"/>
      <c r="Y152" s="1339"/>
      <c r="Z152" s="1339"/>
      <c r="AA152" s="1339"/>
      <c r="AB152" s="1339"/>
      <c r="AC152" s="1339"/>
      <c r="AD152" s="1339"/>
      <c r="AE152" s="1339"/>
      <c r="AF152" s="1339"/>
      <c r="AG152" s="1339"/>
      <c r="AH152" s="1339"/>
      <c r="AI152" s="1339"/>
      <c r="AJ152" s="1339"/>
      <c r="AK152" s="1339"/>
      <c r="AL152" s="1339"/>
      <c r="AM152" s="1339"/>
      <c r="AN152" s="1339"/>
      <c r="AO152" s="1339"/>
      <c r="AP152" s="1339"/>
      <c r="AQ152" s="1339"/>
      <c r="AR152" s="1339"/>
      <c r="AS152" s="1339"/>
      <c r="AT152" s="1339"/>
      <c r="AU152" s="1339"/>
      <c r="AV152" s="1339"/>
      <c r="AW152" s="1339">
        <f>SUM(AW132:AW151)</f>
        <v>0</v>
      </c>
      <c r="AX152" s="1339">
        <f>SUM(AX132:AX151)</f>
        <v>0</v>
      </c>
      <c r="AY152" s="1339">
        <f t="shared" ref="AY152:BQ152" si="232">SUM(AY132:AY151)</f>
        <v>0</v>
      </c>
      <c r="AZ152" s="1339">
        <f t="shared" si="232"/>
        <v>0</v>
      </c>
      <c r="BA152" s="1339">
        <f t="shared" si="232"/>
        <v>0</v>
      </c>
      <c r="BB152" s="1339">
        <f t="shared" si="232"/>
        <v>0</v>
      </c>
      <c r="BC152" s="1339">
        <f t="shared" si="232"/>
        <v>0</v>
      </c>
      <c r="BD152" s="1339">
        <f t="shared" si="232"/>
        <v>0</v>
      </c>
      <c r="BE152" s="1339">
        <f t="shared" si="232"/>
        <v>0</v>
      </c>
      <c r="BF152" s="1339">
        <f t="shared" si="232"/>
        <v>0</v>
      </c>
      <c r="BG152" s="1339">
        <f t="shared" si="232"/>
        <v>0</v>
      </c>
      <c r="BH152" s="1339">
        <f t="shared" si="232"/>
        <v>0</v>
      </c>
      <c r="BI152" s="1339">
        <f t="shared" si="232"/>
        <v>0</v>
      </c>
      <c r="BJ152" s="1339">
        <f t="shared" si="232"/>
        <v>0</v>
      </c>
      <c r="BK152" s="1339">
        <f t="shared" si="232"/>
        <v>0</v>
      </c>
      <c r="BL152" s="1339">
        <f t="shared" si="232"/>
        <v>0</v>
      </c>
      <c r="BM152" s="1339">
        <f t="shared" si="232"/>
        <v>0</v>
      </c>
      <c r="BN152" s="1339">
        <f t="shared" si="232"/>
        <v>0</v>
      </c>
      <c r="BO152" s="1339">
        <f t="shared" si="232"/>
        <v>0</v>
      </c>
      <c r="BP152" s="1339">
        <f t="shared" si="232"/>
        <v>0</v>
      </c>
      <c r="BQ152" s="1339">
        <f t="shared" si="232"/>
        <v>0</v>
      </c>
    </row>
    <row r="153" spans="1:69" s="1335" customFormat="1" ht="12.75" x14ac:dyDescent="0.2">
      <c r="B153" s="468"/>
      <c r="C153" s="1344"/>
      <c r="D153" s="1334"/>
      <c r="E153" s="1334"/>
      <c r="F153" s="1334"/>
      <c r="AV153" s="1345"/>
      <c r="BQ153" s="1345"/>
    </row>
    <row r="154" spans="1:69" s="1346" customFormat="1" ht="13.5" thickBot="1" x14ac:dyDescent="0.25">
      <c r="B154" s="1347" t="s">
        <v>889</v>
      </c>
      <c r="C154" s="1348">
        <f t="shared" ref="C154:AH154" si="233">C130+C152</f>
        <v>0</v>
      </c>
      <c r="D154" s="1348">
        <f t="shared" si="233"/>
        <v>0</v>
      </c>
      <c r="E154" s="1348">
        <f t="shared" si="233"/>
        <v>0</v>
      </c>
      <c r="F154" s="1348">
        <f t="shared" si="233"/>
        <v>0</v>
      </c>
      <c r="G154" s="1348">
        <f t="shared" si="233"/>
        <v>0</v>
      </c>
      <c r="H154" s="1348">
        <f t="shared" si="233"/>
        <v>0</v>
      </c>
      <c r="I154" s="1348">
        <f t="shared" si="233"/>
        <v>0</v>
      </c>
      <c r="J154" s="1348">
        <f t="shared" si="233"/>
        <v>0</v>
      </c>
      <c r="K154" s="1348">
        <f t="shared" si="233"/>
        <v>0</v>
      </c>
      <c r="L154" s="1348">
        <f t="shared" si="233"/>
        <v>0</v>
      </c>
      <c r="M154" s="1348">
        <f t="shared" si="233"/>
        <v>0</v>
      </c>
      <c r="N154" s="1348">
        <f t="shared" si="233"/>
        <v>0</v>
      </c>
      <c r="O154" s="1348">
        <f t="shared" si="233"/>
        <v>0</v>
      </c>
      <c r="P154" s="1348">
        <f t="shared" si="233"/>
        <v>0</v>
      </c>
      <c r="Q154" s="1348">
        <f t="shared" si="233"/>
        <v>0</v>
      </c>
      <c r="R154" s="1348">
        <f t="shared" si="233"/>
        <v>0</v>
      </c>
      <c r="S154" s="1348">
        <f t="shared" si="233"/>
        <v>0</v>
      </c>
      <c r="T154" s="1348">
        <f t="shared" si="233"/>
        <v>0</v>
      </c>
      <c r="U154" s="1348">
        <f t="shared" si="233"/>
        <v>0</v>
      </c>
      <c r="V154" s="1348">
        <f t="shared" si="233"/>
        <v>0</v>
      </c>
      <c r="W154" s="1348">
        <f t="shared" si="233"/>
        <v>0</v>
      </c>
      <c r="X154" s="1348">
        <f t="shared" si="233"/>
        <v>0</v>
      </c>
      <c r="Y154" s="1348">
        <f t="shared" si="233"/>
        <v>0</v>
      </c>
      <c r="Z154" s="1348">
        <f t="shared" si="233"/>
        <v>0</v>
      </c>
      <c r="AA154" s="1348">
        <f t="shared" si="233"/>
        <v>0</v>
      </c>
      <c r="AB154" s="1348">
        <f t="shared" si="233"/>
        <v>0</v>
      </c>
      <c r="AC154" s="1348">
        <f t="shared" si="233"/>
        <v>0</v>
      </c>
      <c r="AD154" s="1348">
        <f t="shared" si="233"/>
        <v>0</v>
      </c>
      <c r="AE154" s="1348">
        <f t="shared" si="233"/>
        <v>0</v>
      </c>
      <c r="AF154" s="1348">
        <f t="shared" si="233"/>
        <v>0</v>
      </c>
      <c r="AG154" s="1348">
        <f t="shared" si="233"/>
        <v>0</v>
      </c>
      <c r="AH154" s="1348">
        <f t="shared" si="233"/>
        <v>0</v>
      </c>
      <c r="AI154" s="1348">
        <f t="shared" ref="AI154:BQ154" si="234">AI130+AI152</f>
        <v>0</v>
      </c>
      <c r="AJ154" s="1348">
        <f t="shared" si="234"/>
        <v>0</v>
      </c>
      <c r="AK154" s="1348">
        <f t="shared" si="234"/>
        <v>0</v>
      </c>
      <c r="AL154" s="1348">
        <f t="shared" si="234"/>
        <v>0</v>
      </c>
      <c r="AM154" s="1348">
        <f t="shared" si="234"/>
        <v>0</v>
      </c>
      <c r="AN154" s="1348">
        <f t="shared" si="234"/>
        <v>0</v>
      </c>
      <c r="AO154" s="1348">
        <f t="shared" si="234"/>
        <v>0</v>
      </c>
      <c r="AP154" s="1348">
        <f t="shared" si="234"/>
        <v>0</v>
      </c>
      <c r="AQ154" s="1348">
        <f t="shared" si="234"/>
        <v>0</v>
      </c>
      <c r="AR154" s="1348">
        <f t="shared" si="234"/>
        <v>0</v>
      </c>
      <c r="AS154" s="1348">
        <f t="shared" si="234"/>
        <v>0</v>
      </c>
      <c r="AT154" s="1348">
        <f t="shared" si="234"/>
        <v>0</v>
      </c>
      <c r="AU154" s="1348">
        <f t="shared" si="234"/>
        <v>0</v>
      </c>
      <c r="AV154" s="1348">
        <f t="shared" si="234"/>
        <v>0</v>
      </c>
      <c r="AW154" s="1348">
        <f t="shared" si="234"/>
        <v>0</v>
      </c>
      <c r="AX154" s="1348">
        <f t="shared" si="234"/>
        <v>0</v>
      </c>
      <c r="AY154" s="1348">
        <f t="shared" si="234"/>
        <v>0</v>
      </c>
      <c r="AZ154" s="1348">
        <f t="shared" si="234"/>
        <v>0</v>
      </c>
      <c r="BA154" s="1348">
        <f t="shared" si="234"/>
        <v>0</v>
      </c>
      <c r="BB154" s="1348">
        <f t="shared" si="234"/>
        <v>0</v>
      </c>
      <c r="BC154" s="1348">
        <f t="shared" si="234"/>
        <v>0</v>
      </c>
      <c r="BD154" s="1348">
        <f t="shared" si="234"/>
        <v>0</v>
      </c>
      <c r="BE154" s="1348">
        <f t="shared" si="234"/>
        <v>0</v>
      </c>
      <c r="BF154" s="1348">
        <f t="shared" si="234"/>
        <v>0</v>
      </c>
      <c r="BG154" s="1348">
        <f t="shared" si="234"/>
        <v>0</v>
      </c>
      <c r="BH154" s="1348">
        <f t="shared" si="234"/>
        <v>0</v>
      </c>
      <c r="BI154" s="1348">
        <f t="shared" si="234"/>
        <v>0</v>
      </c>
      <c r="BJ154" s="1348">
        <f t="shared" si="234"/>
        <v>0</v>
      </c>
      <c r="BK154" s="1348">
        <f t="shared" si="234"/>
        <v>0</v>
      </c>
      <c r="BL154" s="1348">
        <f t="shared" si="234"/>
        <v>0</v>
      </c>
      <c r="BM154" s="1348">
        <f t="shared" si="234"/>
        <v>0</v>
      </c>
      <c r="BN154" s="1348">
        <f t="shared" si="234"/>
        <v>0</v>
      </c>
      <c r="BO154" s="1348">
        <f t="shared" si="234"/>
        <v>0</v>
      </c>
      <c r="BP154" s="1348">
        <f t="shared" si="234"/>
        <v>0</v>
      </c>
      <c r="BQ154" s="1348">
        <f t="shared" si="234"/>
        <v>0</v>
      </c>
    </row>
    <row r="155" spans="1:69" s="1335" customFormat="1" ht="13.5" thickTop="1" x14ac:dyDescent="0.2">
      <c r="B155" s="468"/>
      <c r="C155" s="1344"/>
      <c r="D155" s="1334"/>
      <c r="E155" s="1334"/>
      <c r="F155" s="1334"/>
      <c r="AV155" s="1345"/>
      <c r="BQ155" s="1345"/>
    </row>
    <row r="156" spans="1:69" s="1335" customFormat="1" ht="15.75" x14ac:dyDescent="0.2">
      <c r="A156" s="1764" t="s">
        <v>349</v>
      </c>
      <c r="B156" s="734"/>
      <c r="C156" s="1333"/>
      <c r="AV156" s="1345"/>
    </row>
    <row r="157" spans="1:69" s="1272" customFormat="1" ht="25.5" x14ac:dyDescent="0.2">
      <c r="C157" s="1273"/>
      <c r="D157" s="1274"/>
      <c r="E157" s="1275"/>
      <c r="F157" s="1276"/>
      <c r="G157" s="1277" t="s">
        <v>1214</v>
      </c>
      <c r="H157" s="1277"/>
      <c r="I157" s="1277"/>
      <c r="J157" s="1277"/>
      <c r="K157" s="1277"/>
      <c r="L157" s="1277"/>
      <c r="M157" s="1277"/>
      <c r="N157" s="1277"/>
      <c r="O157" s="1277"/>
      <c r="P157" s="1277"/>
      <c r="Q157" s="1277"/>
      <c r="R157" s="1277"/>
      <c r="S157" s="1277"/>
      <c r="T157" s="1277"/>
      <c r="U157" s="1277"/>
      <c r="V157" s="1277"/>
      <c r="W157" s="1277"/>
      <c r="X157" s="1277"/>
      <c r="Y157" s="1277"/>
      <c r="Z157" s="1277"/>
      <c r="AA157" s="1278"/>
      <c r="AB157" s="1277" t="s">
        <v>1215</v>
      </c>
      <c r="AC157" s="1277"/>
      <c r="AD157" s="1277"/>
      <c r="AE157" s="1277"/>
      <c r="AF157" s="1277"/>
      <c r="AG157" s="1277"/>
      <c r="AH157" s="1277"/>
      <c r="AI157" s="1277"/>
      <c r="AJ157" s="1277"/>
      <c r="AK157" s="1277"/>
      <c r="AL157" s="1277"/>
      <c r="AM157" s="1277"/>
      <c r="AN157" s="1277"/>
      <c r="AO157" s="1277"/>
      <c r="AP157" s="1277"/>
      <c r="AQ157" s="1277"/>
      <c r="AR157" s="1277"/>
      <c r="AS157" s="1277"/>
      <c r="AT157" s="1277"/>
      <c r="AU157" s="1277"/>
      <c r="AV157" s="1278"/>
      <c r="AW157" s="1279" t="s">
        <v>1216</v>
      </c>
      <c r="AX157" s="1277"/>
      <c r="AY157" s="1277"/>
      <c r="AZ157" s="1277"/>
      <c r="BA157" s="1277"/>
      <c r="BB157" s="1277"/>
      <c r="BC157" s="1277"/>
      <c r="BD157" s="1277"/>
      <c r="BE157" s="1277"/>
      <c r="BF157" s="1277"/>
      <c r="BG157" s="1277"/>
      <c r="BH157" s="1277"/>
      <c r="BI157" s="1277"/>
      <c r="BJ157" s="1277"/>
      <c r="BK157" s="1277"/>
      <c r="BL157" s="1277"/>
      <c r="BM157" s="1277"/>
      <c r="BN157" s="1277"/>
      <c r="BO157" s="1277"/>
      <c r="BP157" s="1277"/>
      <c r="BQ157" s="1278"/>
    </row>
    <row r="158" spans="1:69" s="1356" customFormat="1" ht="12.75" x14ac:dyDescent="0.2">
      <c r="A158" s="1280"/>
      <c r="B158" s="1280"/>
      <c r="C158" s="1349"/>
      <c r="D158" s="1350"/>
      <c r="E158" s="1351"/>
      <c r="F158" s="1352"/>
      <c r="G158" s="1353">
        <v>1</v>
      </c>
      <c r="H158" s="1353">
        <v>2</v>
      </c>
      <c r="I158" s="1353">
        <v>3</v>
      </c>
      <c r="J158" s="1353">
        <v>4</v>
      </c>
      <c r="K158" s="1353">
        <v>5</v>
      </c>
      <c r="L158" s="1353">
        <v>6</v>
      </c>
      <c r="M158" s="1353">
        <v>7</v>
      </c>
      <c r="N158" s="1353">
        <v>8</v>
      </c>
      <c r="O158" s="1353">
        <v>9</v>
      </c>
      <c r="P158" s="1353">
        <v>10</v>
      </c>
      <c r="Q158" s="1353">
        <v>11</v>
      </c>
      <c r="R158" s="1353">
        <v>12</v>
      </c>
      <c r="S158" s="1353">
        <v>13</v>
      </c>
      <c r="T158" s="1353">
        <v>14</v>
      </c>
      <c r="U158" s="1353">
        <v>15</v>
      </c>
      <c r="V158" s="1353">
        <v>16</v>
      </c>
      <c r="W158" s="1353">
        <v>17</v>
      </c>
      <c r="X158" s="1353">
        <v>18</v>
      </c>
      <c r="Y158" s="1353">
        <v>19</v>
      </c>
      <c r="Z158" s="1353">
        <v>20</v>
      </c>
      <c r="AA158" s="1354" t="s">
        <v>753</v>
      </c>
      <c r="AB158" s="1353">
        <v>1</v>
      </c>
      <c r="AC158" s="1353">
        <v>2</v>
      </c>
      <c r="AD158" s="1353">
        <v>3</v>
      </c>
      <c r="AE158" s="1353">
        <v>4</v>
      </c>
      <c r="AF158" s="1353">
        <v>5</v>
      </c>
      <c r="AG158" s="1353">
        <v>6</v>
      </c>
      <c r="AH158" s="1353">
        <v>7</v>
      </c>
      <c r="AI158" s="1353">
        <v>8</v>
      </c>
      <c r="AJ158" s="1353">
        <v>9</v>
      </c>
      <c r="AK158" s="1353">
        <v>10</v>
      </c>
      <c r="AL158" s="1353">
        <v>11</v>
      </c>
      <c r="AM158" s="1353">
        <v>12</v>
      </c>
      <c r="AN158" s="1353">
        <v>13</v>
      </c>
      <c r="AO158" s="1353">
        <v>14</v>
      </c>
      <c r="AP158" s="1353">
        <v>15</v>
      </c>
      <c r="AQ158" s="1353">
        <v>16</v>
      </c>
      <c r="AR158" s="1353">
        <v>17</v>
      </c>
      <c r="AS158" s="1353">
        <v>18</v>
      </c>
      <c r="AT158" s="1353">
        <v>19</v>
      </c>
      <c r="AU158" s="1353">
        <v>20</v>
      </c>
      <c r="AV158" s="1354" t="s">
        <v>753</v>
      </c>
      <c r="AW158" s="1355">
        <v>1</v>
      </c>
      <c r="AX158" s="1353">
        <v>2</v>
      </c>
      <c r="AY158" s="1353">
        <v>3</v>
      </c>
      <c r="AZ158" s="1353">
        <v>4</v>
      </c>
      <c r="BA158" s="1353">
        <v>5</v>
      </c>
      <c r="BB158" s="1353">
        <v>6</v>
      </c>
      <c r="BC158" s="1353">
        <v>7</v>
      </c>
      <c r="BD158" s="1353">
        <v>8</v>
      </c>
      <c r="BE158" s="1353">
        <v>9</v>
      </c>
      <c r="BF158" s="1353">
        <v>10</v>
      </c>
      <c r="BG158" s="1353">
        <v>11</v>
      </c>
      <c r="BH158" s="1353">
        <v>12</v>
      </c>
      <c r="BI158" s="1353">
        <v>13</v>
      </c>
      <c r="BJ158" s="1353">
        <v>14</v>
      </c>
      <c r="BK158" s="1353">
        <v>15</v>
      </c>
      <c r="BL158" s="1353">
        <v>16</v>
      </c>
      <c r="BM158" s="1353">
        <v>17</v>
      </c>
      <c r="BN158" s="1353">
        <v>18</v>
      </c>
      <c r="BO158" s="1353">
        <v>19</v>
      </c>
      <c r="BP158" s="1353">
        <v>20</v>
      </c>
      <c r="BQ158" s="1354" t="s">
        <v>753</v>
      </c>
    </row>
    <row r="159" spans="1:69" s="456" customFormat="1" ht="38.25" x14ac:dyDescent="0.2">
      <c r="A159" s="88" t="s">
        <v>1265</v>
      </c>
      <c r="B159" s="88" t="s">
        <v>682</v>
      </c>
      <c r="C159" s="1330" t="s">
        <v>829</v>
      </c>
      <c r="D159" s="1289" t="s">
        <v>311</v>
      </c>
      <c r="E159" s="1290" t="s">
        <v>312</v>
      </c>
      <c r="F159" s="1291" t="s">
        <v>809</v>
      </c>
      <c r="G159" s="866" t="str">
        <f>IF('I2 LDC class'!$D$20="",'I2 LDC class'!$C$20,'I2 LDC class'!$D$20)</f>
        <v>Residential</v>
      </c>
      <c r="H159" s="866" t="str">
        <f>IF('I2 LDC class'!$D$21="",'I2 LDC class'!$C$21,'I2 LDC class'!$D$21)</f>
        <v>GS &lt;50</v>
      </c>
      <c r="I159" s="866" t="str">
        <f>IF('I2 LDC class'!$D$22="",'I2 LDC class'!$C$22,'I2 LDC class'!$D$22)</f>
        <v>GS&gt;50-Regular</v>
      </c>
      <c r="J159" s="866" t="str">
        <f>IF('I2 LDC class'!$D$23="",'I2 LDC class'!$C$23,'I2 LDC class'!$D$23)</f>
        <v>GS&gt; 50-TOU</v>
      </c>
      <c r="K159" s="866" t="str">
        <f>IF('I2 LDC class'!$D$24="",'I2 LDC class'!$C$24,'I2 LDC class'!$D$24)</f>
        <v>GS &gt;50-Intermediate</v>
      </c>
      <c r="L159" s="866" t="str">
        <f>IF('I2 LDC class'!$D$25="",'I2 LDC class'!$C$25,'I2 LDC class'!$D$25)</f>
        <v>Large Use &gt;5MW</v>
      </c>
      <c r="M159" s="866" t="str">
        <f>IF('I2 LDC class'!$D$26="",'I2 LDC class'!$C$26,'I2 LDC class'!$D$26)</f>
        <v>Street Light</v>
      </c>
      <c r="N159" s="866" t="str">
        <f>IF('I2 LDC class'!$D$27="",'I2 LDC class'!$C$27,'I2 LDC class'!$D$27)</f>
        <v>Sentinel</v>
      </c>
      <c r="O159" s="866" t="str">
        <f>IF('I2 LDC class'!$D$28="",'I2 LDC class'!$C$28,'I2 LDC class'!$D$28)</f>
        <v>Unmetered Scattered Load</v>
      </c>
      <c r="P159" s="866" t="str">
        <f>IF('I2 LDC class'!$D$29="",'I2 LDC class'!$C$29,'I2 LDC class'!$D$29)</f>
        <v>Embedded Distributor</v>
      </c>
      <c r="Q159" s="866" t="str">
        <f>IF('I2 LDC class'!$D$30="",'I2 LDC class'!$C$30,'I2 LDC class'!$D$30)</f>
        <v>Back-up/Standby Power</v>
      </c>
      <c r="R159" s="866" t="str">
        <f>IF('I2 LDC class'!$D$31="",'I2 LDC class'!$C$31,'I2 LDC class'!$D$31)</f>
        <v>Rate Class 1</v>
      </c>
      <c r="S159" s="866" t="str">
        <f>IF('I2 LDC class'!$D$32="",'I2 LDC class'!$C$32,'I2 LDC class'!$D$32)</f>
        <v>Rate class 2</v>
      </c>
      <c r="T159" s="866" t="str">
        <f>IF('I2 LDC class'!$D$33="",'I2 LDC class'!$C$33,'I2 LDC class'!$D$33)</f>
        <v>Rate class 3</v>
      </c>
      <c r="U159" s="866" t="str">
        <f>IF('I2 LDC class'!$D$34="",'I2 LDC class'!$C$34,'I2 LDC class'!$D$34)</f>
        <v>Rate class 4</v>
      </c>
      <c r="V159" s="866" t="str">
        <f>IF('I2 LDC class'!$D$35="",'I2 LDC class'!$C$35,'I2 LDC class'!$D$35)</f>
        <v>Rate class 5</v>
      </c>
      <c r="W159" s="866" t="str">
        <f>IF('I2 LDC class'!$D$36="",'I2 LDC class'!$C$36,'I2 LDC class'!$D$36)</f>
        <v>Rate class 6</v>
      </c>
      <c r="X159" s="866" t="str">
        <f>IF('I2 LDC class'!$D$37="",'I2 LDC class'!$C$37,'I2 LDC class'!$D$37)</f>
        <v>Rate class 7</v>
      </c>
      <c r="Y159" s="866" t="str">
        <f>IF('I2 LDC class'!$D$38="",'I2 LDC class'!$C$38,'I2 LDC class'!$D$38)</f>
        <v>Rate class 8</v>
      </c>
      <c r="Z159" s="866" t="str">
        <f>IF('I2 LDC class'!$D$39="",'I2 LDC class'!$C$39,'I2 LDC class'!$D$39)</f>
        <v>Rate class 9</v>
      </c>
      <c r="AA159" s="1293" t="s">
        <v>753</v>
      </c>
      <c r="AB159" s="866" t="str">
        <f>IF('I2 LDC class'!$D$20="",'I2 LDC class'!$C$20,'I2 LDC class'!$D$20)</f>
        <v>Residential</v>
      </c>
      <c r="AC159" s="866" t="str">
        <f>IF('I2 LDC class'!$D$21="",'I2 LDC class'!$C$21,'I2 LDC class'!$D$21)</f>
        <v>GS &lt;50</v>
      </c>
      <c r="AD159" s="866" t="str">
        <f>IF('I2 LDC class'!$D$22="",'I2 LDC class'!$C$22,'I2 LDC class'!$D$22)</f>
        <v>GS&gt;50-Regular</v>
      </c>
      <c r="AE159" s="866" t="str">
        <f>IF('I2 LDC class'!$D$23="",'I2 LDC class'!$C$23,'I2 LDC class'!$D$23)</f>
        <v>GS&gt; 50-TOU</v>
      </c>
      <c r="AF159" s="866" t="str">
        <f>IF('I2 LDC class'!$D$24="",'I2 LDC class'!$C$24,'I2 LDC class'!$D$24)</f>
        <v>GS &gt;50-Intermediate</v>
      </c>
      <c r="AG159" s="866" t="str">
        <f>IF('I2 LDC class'!$D$25="",'I2 LDC class'!$C$25,'I2 LDC class'!$D$25)</f>
        <v>Large Use &gt;5MW</v>
      </c>
      <c r="AH159" s="866" t="str">
        <f>IF('I2 LDC class'!$D$26="",'I2 LDC class'!$C$26,'I2 LDC class'!$D$26)</f>
        <v>Street Light</v>
      </c>
      <c r="AI159" s="866" t="str">
        <f>IF('I2 LDC class'!$D$27="",'I2 LDC class'!$C$27,'I2 LDC class'!$D$27)</f>
        <v>Sentinel</v>
      </c>
      <c r="AJ159" s="866" t="str">
        <f>IF('I2 LDC class'!$D$28="",'I2 LDC class'!$C$28,'I2 LDC class'!$D$28)</f>
        <v>Unmetered Scattered Load</v>
      </c>
      <c r="AK159" s="866" t="str">
        <f>IF('I2 LDC class'!$D$29="",'I2 LDC class'!$C$29,'I2 LDC class'!$D$29)</f>
        <v>Embedded Distributor</v>
      </c>
      <c r="AL159" s="866" t="str">
        <f>IF('I2 LDC class'!$D$30="",'I2 LDC class'!$C$30,'I2 LDC class'!$D$30)</f>
        <v>Back-up/Standby Power</v>
      </c>
      <c r="AM159" s="866" t="str">
        <f>IF('I2 LDC class'!$D$31="",'I2 LDC class'!$C$31,'I2 LDC class'!$D$31)</f>
        <v>Rate Class 1</v>
      </c>
      <c r="AN159" s="866" t="str">
        <f>IF('I2 LDC class'!$D$32="",'I2 LDC class'!$C$32,'I2 LDC class'!$D$32)</f>
        <v>Rate class 2</v>
      </c>
      <c r="AO159" s="866" t="str">
        <f>IF('I2 LDC class'!$D$33="",'I2 LDC class'!$C$33,'I2 LDC class'!$D$33)</f>
        <v>Rate class 3</v>
      </c>
      <c r="AP159" s="866" t="str">
        <f>IF('I2 LDC class'!$D$34="",'I2 LDC class'!$C$34,'I2 LDC class'!$D$34)</f>
        <v>Rate class 4</v>
      </c>
      <c r="AQ159" s="866" t="str">
        <f>IF('I2 LDC class'!$D$35="",'I2 LDC class'!$C$35,'I2 LDC class'!$D$35)</f>
        <v>Rate class 5</v>
      </c>
      <c r="AR159" s="866" t="str">
        <f>IF('I2 LDC class'!$D$36="",'I2 LDC class'!$C$36,'I2 LDC class'!$D$36)</f>
        <v>Rate class 6</v>
      </c>
      <c r="AS159" s="866" t="str">
        <f>IF('I2 LDC class'!$D$37="",'I2 LDC class'!$C$37,'I2 LDC class'!$D$37)</f>
        <v>Rate class 7</v>
      </c>
      <c r="AT159" s="866" t="str">
        <f>IF('I2 LDC class'!$D$38="",'I2 LDC class'!$C$38,'I2 LDC class'!$D$38)</f>
        <v>Rate class 8</v>
      </c>
      <c r="AU159" s="866" t="str">
        <f>IF('I2 LDC class'!$D$39="",'I2 LDC class'!$C$39,'I2 LDC class'!$D$39)</f>
        <v>Rate class 9</v>
      </c>
      <c r="AV159" s="1293" t="s">
        <v>753</v>
      </c>
      <c r="AW159" s="866" t="str">
        <f>IF('I2 LDC class'!$D$20="",'I2 LDC class'!$C$20,'I2 LDC class'!$D$20)</f>
        <v>Residential</v>
      </c>
      <c r="AX159" s="866" t="str">
        <f>IF('I2 LDC class'!$D$21="",'I2 LDC class'!$C$21,'I2 LDC class'!$D$21)</f>
        <v>GS &lt;50</v>
      </c>
      <c r="AY159" s="866" t="str">
        <f>IF('I2 LDC class'!$D$22="",'I2 LDC class'!$C$22,'I2 LDC class'!$D$22)</f>
        <v>GS&gt;50-Regular</v>
      </c>
      <c r="AZ159" s="866" t="str">
        <f>IF('I2 LDC class'!$D$23="",'I2 LDC class'!$C$23,'I2 LDC class'!$D$23)</f>
        <v>GS&gt; 50-TOU</v>
      </c>
      <c r="BA159" s="866" t="str">
        <f>IF('I2 LDC class'!$D$24="",'I2 LDC class'!$C$24,'I2 LDC class'!$D$24)</f>
        <v>GS &gt;50-Intermediate</v>
      </c>
      <c r="BB159" s="866" t="str">
        <f>IF('I2 LDC class'!$D$25="",'I2 LDC class'!$C$25,'I2 LDC class'!$D$25)</f>
        <v>Large Use &gt;5MW</v>
      </c>
      <c r="BC159" s="866" t="str">
        <f>IF('I2 LDC class'!$D$26="",'I2 LDC class'!$C$26,'I2 LDC class'!$D$26)</f>
        <v>Street Light</v>
      </c>
      <c r="BD159" s="866" t="str">
        <f>IF('I2 LDC class'!$D$27="",'I2 LDC class'!$C$27,'I2 LDC class'!$D$27)</f>
        <v>Sentinel</v>
      </c>
      <c r="BE159" s="866" t="str">
        <f>IF('I2 LDC class'!$D$28="",'I2 LDC class'!$C$28,'I2 LDC class'!$D$28)</f>
        <v>Unmetered Scattered Load</v>
      </c>
      <c r="BF159" s="866" t="str">
        <f>IF('I2 LDC class'!$D$29="",'I2 LDC class'!$C$29,'I2 LDC class'!$D$29)</f>
        <v>Embedded Distributor</v>
      </c>
      <c r="BG159" s="866" t="str">
        <f>IF('I2 LDC class'!$D$30="",'I2 LDC class'!$C$30,'I2 LDC class'!$D$30)</f>
        <v>Back-up/Standby Power</v>
      </c>
      <c r="BH159" s="866" t="str">
        <f>IF('I2 LDC class'!$D$31="",'I2 LDC class'!$C$31,'I2 LDC class'!$D$31)</f>
        <v>Rate Class 1</v>
      </c>
      <c r="BI159" s="866" t="str">
        <f>IF('I2 LDC class'!$D$32="",'I2 LDC class'!$C$32,'I2 LDC class'!$D$32)</f>
        <v>Rate class 2</v>
      </c>
      <c r="BJ159" s="866" t="str">
        <f>IF('I2 LDC class'!$D$33="",'I2 LDC class'!$C$33,'I2 LDC class'!$D$33)</f>
        <v>Rate class 3</v>
      </c>
      <c r="BK159" s="866" t="str">
        <f>IF('I2 LDC class'!$D$34="",'I2 LDC class'!$C$34,'I2 LDC class'!$D$34)</f>
        <v>Rate class 4</v>
      </c>
      <c r="BL159" s="866" t="str">
        <f>IF('I2 LDC class'!$D$35="",'I2 LDC class'!$C$35,'I2 LDC class'!$D$35)</f>
        <v>Rate class 5</v>
      </c>
      <c r="BM159" s="866" t="str">
        <f>IF('I2 LDC class'!$D$36="",'I2 LDC class'!$C$36,'I2 LDC class'!$D$36)</f>
        <v>Rate class 6</v>
      </c>
      <c r="BN159" s="866" t="str">
        <f>IF('I2 LDC class'!$D$37="",'I2 LDC class'!$C$37,'I2 LDC class'!$D$37)</f>
        <v>Rate class 7</v>
      </c>
      <c r="BO159" s="866" t="str">
        <f>IF('I2 LDC class'!$D$38="",'I2 LDC class'!$C$38,'I2 LDC class'!$D$38)</f>
        <v>Rate class 8</v>
      </c>
      <c r="BP159" s="866" t="str">
        <f>IF('I2 LDC class'!$D$39="",'I2 LDC class'!$C$39,'I2 LDC class'!$D$39)</f>
        <v>Rate class 9</v>
      </c>
      <c r="BQ159" s="1293" t="s">
        <v>753</v>
      </c>
    </row>
    <row r="160" spans="1:69" s="1335" customFormat="1" ht="12.75" x14ac:dyDescent="0.2">
      <c r="A160" s="224">
        <v>1565</v>
      </c>
      <c r="B160" s="224" t="s">
        <v>694</v>
      </c>
      <c r="C160" s="1333">
        <f>'I4 BO ASSETS'!I17</f>
        <v>0</v>
      </c>
      <c r="D160" s="1334">
        <f t="shared" ref="D160:E179" si="235">$C160*D597</f>
        <v>0</v>
      </c>
      <c r="E160" s="1334">
        <f t="shared" si="235"/>
        <v>0</v>
      </c>
      <c r="F160" s="1334">
        <f>D160+E160</f>
        <v>0</v>
      </c>
      <c r="G160" s="1334">
        <f t="shared" ref="G160:G174" si="236">$D160*G597</f>
        <v>0</v>
      </c>
      <c r="H160" s="1334">
        <f t="shared" ref="H160:Z160" si="237">$D160*H597</f>
        <v>0</v>
      </c>
      <c r="I160" s="1334">
        <f t="shared" si="237"/>
        <v>0</v>
      </c>
      <c r="J160" s="1334">
        <f t="shared" si="237"/>
        <v>0</v>
      </c>
      <c r="K160" s="1334">
        <f t="shared" si="237"/>
        <v>0</v>
      </c>
      <c r="L160" s="1334">
        <f t="shared" si="237"/>
        <v>0</v>
      </c>
      <c r="M160" s="1334">
        <f t="shared" si="237"/>
        <v>0</v>
      </c>
      <c r="N160" s="1334">
        <f t="shared" si="237"/>
        <v>0</v>
      </c>
      <c r="O160" s="1334">
        <f t="shared" si="237"/>
        <v>0</v>
      </c>
      <c r="P160" s="1334">
        <f t="shared" si="237"/>
        <v>0</v>
      </c>
      <c r="Q160" s="1334">
        <f t="shared" si="237"/>
        <v>0</v>
      </c>
      <c r="R160" s="1334">
        <f t="shared" si="237"/>
        <v>0</v>
      </c>
      <c r="S160" s="1334">
        <f t="shared" si="237"/>
        <v>0</v>
      </c>
      <c r="T160" s="1334">
        <f t="shared" si="237"/>
        <v>0</v>
      </c>
      <c r="U160" s="1334">
        <f t="shared" si="237"/>
        <v>0</v>
      </c>
      <c r="V160" s="1334">
        <f t="shared" si="237"/>
        <v>0</v>
      </c>
      <c r="W160" s="1334">
        <f t="shared" si="237"/>
        <v>0</v>
      </c>
      <c r="X160" s="1334">
        <f t="shared" si="237"/>
        <v>0</v>
      </c>
      <c r="Y160" s="1334">
        <f t="shared" si="237"/>
        <v>0</v>
      </c>
      <c r="Z160" s="1334">
        <f t="shared" si="237"/>
        <v>0</v>
      </c>
      <c r="AA160" s="1334">
        <f>SUM(G160:Z160)</f>
        <v>0</v>
      </c>
      <c r="AB160" s="1334">
        <f t="shared" ref="AB160:AB174" si="238">$E160*AB597</f>
        <v>0</v>
      </c>
      <c r="AC160" s="1334">
        <f t="shared" ref="AC160:AU160" si="239">$E160*AC597</f>
        <v>0</v>
      </c>
      <c r="AD160" s="1334">
        <f t="shared" si="239"/>
        <v>0</v>
      </c>
      <c r="AE160" s="1334">
        <f t="shared" si="239"/>
        <v>0</v>
      </c>
      <c r="AF160" s="1334">
        <f t="shared" si="239"/>
        <v>0</v>
      </c>
      <c r="AG160" s="1334">
        <f t="shared" si="239"/>
        <v>0</v>
      </c>
      <c r="AH160" s="1334">
        <f t="shared" si="239"/>
        <v>0</v>
      </c>
      <c r="AI160" s="1334">
        <f t="shared" si="239"/>
        <v>0</v>
      </c>
      <c r="AJ160" s="1334">
        <f t="shared" si="239"/>
        <v>0</v>
      </c>
      <c r="AK160" s="1334">
        <f t="shared" si="239"/>
        <v>0</v>
      </c>
      <c r="AL160" s="1334">
        <f t="shared" si="239"/>
        <v>0</v>
      </c>
      <c r="AM160" s="1334">
        <f t="shared" si="239"/>
        <v>0</v>
      </c>
      <c r="AN160" s="1334">
        <f t="shared" si="239"/>
        <v>0</v>
      </c>
      <c r="AO160" s="1334">
        <f t="shared" si="239"/>
        <v>0</v>
      </c>
      <c r="AP160" s="1334">
        <f t="shared" si="239"/>
        <v>0</v>
      </c>
      <c r="AQ160" s="1334">
        <f t="shared" si="239"/>
        <v>0</v>
      </c>
      <c r="AR160" s="1334">
        <f t="shared" si="239"/>
        <v>0</v>
      </c>
      <c r="AS160" s="1334">
        <f t="shared" si="239"/>
        <v>0</v>
      </c>
      <c r="AT160" s="1334">
        <f t="shared" si="239"/>
        <v>0</v>
      </c>
      <c r="AU160" s="1334">
        <f t="shared" si="239"/>
        <v>0</v>
      </c>
      <c r="AV160" s="1334">
        <f>SUM(AB160:AU160)</f>
        <v>0</v>
      </c>
      <c r="AW160" s="1334"/>
      <c r="AX160" s="1334"/>
      <c r="AY160" s="1334"/>
      <c r="AZ160" s="1334"/>
      <c r="BA160" s="1334"/>
      <c r="BB160" s="1334"/>
      <c r="BC160" s="1334"/>
      <c r="BD160" s="1334"/>
      <c r="BE160" s="1334"/>
      <c r="BF160" s="1334"/>
      <c r="BG160" s="1334"/>
      <c r="BH160" s="1334"/>
      <c r="BI160" s="1334"/>
      <c r="BJ160" s="1334"/>
      <c r="BK160" s="1334"/>
      <c r="BL160" s="1334"/>
      <c r="BM160" s="1334"/>
      <c r="BN160" s="1334"/>
      <c r="BO160" s="1334"/>
      <c r="BP160" s="1334"/>
      <c r="BQ160" s="1334"/>
    </row>
    <row r="161" spans="1:69" s="1335" customFormat="1" ht="12.75" x14ac:dyDescent="0.2">
      <c r="A161" s="1294">
        <v>1805</v>
      </c>
      <c r="B161" s="224" t="s">
        <v>285</v>
      </c>
      <c r="C161" s="1333">
        <f>'I4 BO ASSETS'!I18</f>
        <v>0</v>
      </c>
      <c r="D161" s="1334">
        <f t="shared" si="235"/>
        <v>0</v>
      </c>
      <c r="E161" s="1334">
        <f t="shared" si="235"/>
        <v>0</v>
      </c>
      <c r="F161" s="1334">
        <f t="shared" ref="F161:F199" si="240">D161+E161</f>
        <v>0</v>
      </c>
      <c r="G161" s="1334">
        <f t="shared" si="236"/>
        <v>0</v>
      </c>
      <c r="H161" s="1334">
        <f t="shared" ref="H161:Z161" si="241">$D161*H598</f>
        <v>0</v>
      </c>
      <c r="I161" s="1334">
        <f t="shared" si="241"/>
        <v>0</v>
      </c>
      <c r="J161" s="1334">
        <f t="shared" si="241"/>
        <v>0</v>
      </c>
      <c r="K161" s="1334">
        <f t="shared" si="241"/>
        <v>0</v>
      </c>
      <c r="L161" s="1334">
        <f t="shared" si="241"/>
        <v>0</v>
      </c>
      <c r="M161" s="1334">
        <f t="shared" si="241"/>
        <v>0</v>
      </c>
      <c r="N161" s="1334">
        <f t="shared" si="241"/>
        <v>0</v>
      </c>
      <c r="O161" s="1334">
        <f t="shared" si="241"/>
        <v>0</v>
      </c>
      <c r="P161" s="1334">
        <f t="shared" si="241"/>
        <v>0</v>
      </c>
      <c r="Q161" s="1334">
        <f t="shared" si="241"/>
        <v>0</v>
      </c>
      <c r="R161" s="1334">
        <f t="shared" si="241"/>
        <v>0</v>
      </c>
      <c r="S161" s="1334">
        <f t="shared" si="241"/>
        <v>0</v>
      </c>
      <c r="T161" s="1334">
        <f t="shared" si="241"/>
        <v>0</v>
      </c>
      <c r="U161" s="1334">
        <f t="shared" si="241"/>
        <v>0</v>
      </c>
      <c r="V161" s="1334">
        <f t="shared" si="241"/>
        <v>0</v>
      </c>
      <c r="W161" s="1334">
        <f t="shared" si="241"/>
        <v>0</v>
      </c>
      <c r="X161" s="1334">
        <f t="shared" si="241"/>
        <v>0</v>
      </c>
      <c r="Y161" s="1334">
        <f t="shared" si="241"/>
        <v>0</v>
      </c>
      <c r="Z161" s="1334">
        <f t="shared" si="241"/>
        <v>0</v>
      </c>
      <c r="AA161" s="1334">
        <f t="shared" ref="AA161:AA199" si="242">SUM(G161:Z161)</f>
        <v>0</v>
      </c>
      <c r="AB161" s="1334">
        <f t="shared" si="238"/>
        <v>0</v>
      </c>
      <c r="AC161" s="1334">
        <f t="shared" ref="AC161:AU161" si="243">$E161*AC598</f>
        <v>0</v>
      </c>
      <c r="AD161" s="1334">
        <f t="shared" si="243"/>
        <v>0</v>
      </c>
      <c r="AE161" s="1334">
        <f t="shared" si="243"/>
        <v>0</v>
      </c>
      <c r="AF161" s="1334">
        <f t="shared" si="243"/>
        <v>0</v>
      </c>
      <c r="AG161" s="1334">
        <f t="shared" si="243"/>
        <v>0</v>
      </c>
      <c r="AH161" s="1334">
        <f t="shared" si="243"/>
        <v>0</v>
      </c>
      <c r="AI161" s="1334">
        <f t="shared" si="243"/>
        <v>0</v>
      </c>
      <c r="AJ161" s="1334">
        <f t="shared" si="243"/>
        <v>0</v>
      </c>
      <c r="AK161" s="1334">
        <f t="shared" si="243"/>
        <v>0</v>
      </c>
      <c r="AL161" s="1334">
        <f t="shared" si="243"/>
        <v>0</v>
      </c>
      <c r="AM161" s="1334">
        <f t="shared" si="243"/>
        <v>0</v>
      </c>
      <c r="AN161" s="1334">
        <f t="shared" si="243"/>
        <v>0</v>
      </c>
      <c r="AO161" s="1334">
        <f t="shared" si="243"/>
        <v>0</v>
      </c>
      <c r="AP161" s="1334">
        <f t="shared" si="243"/>
        <v>0</v>
      </c>
      <c r="AQ161" s="1334">
        <f t="shared" si="243"/>
        <v>0</v>
      </c>
      <c r="AR161" s="1334">
        <f t="shared" si="243"/>
        <v>0</v>
      </c>
      <c r="AS161" s="1334">
        <f t="shared" si="243"/>
        <v>0</v>
      </c>
      <c r="AT161" s="1334">
        <f t="shared" si="243"/>
        <v>0</v>
      </c>
      <c r="AU161" s="1334">
        <f t="shared" si="243"/>
        <v>0</v>
      </c>
      <c r="AV161" s="1334">
        <f t="shared" ref="AV161:AV199" si="244">SUM(AB161:AU161)</f>
        <v>0</v>
      </c>
      <c r="AW161" s="1334"/>
      <c r="AX161" s="1334"/>
      <c r="AY161" s="1334"/>
      <c r="AZ161" s="1334"/>
      <c r="BA161" s="1334"/>
      <c r="BB161" s="1334"/>
      <c r="BC161" s="1334"/>
      <c r="BD161" s="1334"/>
      <c r="BE161" s="1334"/>
      <c r="BF161" s="1334"/>
      <c r="BG161" s="1334"/>
      <c r="BH161" s="1334"/>
      <c r="BI161" s="1334"/>
      <c r="BJ161" s="1334"/>
      <c r="BK161" s="1334"/>
      <c r="BL161" s="1334"/>
      <c r="BM161" s="1334"/>
      <c r="BN161" s="1334"/>
      <c r="BO161" s="1334"/>
      <c r="BP161" s="1334"/>
      <c r="BQ161" s="1334"/>
    </row>
    <row r="162" spans="1:69" s="1335" customFormat="1" ht="12.75" x14ac:dyDescent="0.2">
      <c r="A162" s="1294" t="s">
        <v>861</v>
      </c>
      <c r="B162" s="224" t="s">
        <v>343</v>
      </c>
      <c r="C162" s="1333">
        <f>'I4 BO ASSETS'!I19</f>
        <v>0</v>
      </c>
      <c r="D162" s="1334">
        <f t="shared" si="235"/>
        <v>0</v>
      </c>
      <c r="E162" s="1334">
        <f t="shared" si="235"/>
        <v>0</v>
      </c>
      <c r="F162" s="1334">
        <f t="shared" si="240"/>
        <v>0</v>
      </c>
      <c r="G162" s="1334">
        <f t="shared" si="236"/>
        <v>0</v>
      </c>
      <c r="H162" s="1334">
        <f t="shared" ref="H162:Z162" si="245">$D162*H599</f>
        <v>0</v>
      </c>
      <c r="I162" s="1334">
        <f t="shared" si="245"/>
        <v>0</v>
      </c>
      <c r="J162" s="1334">
        <f t="shared" si="245"/>
        <v>0</v>
      </c>
      <c r="K162" s="1334">
        <f t="shared" si="245"/>
        <v>0</v>
      </c>
      <c r="L162" s="1334">
        <f t="shared" si="245"/>
        <v>0</v>
      </c>
      <c r="M162" s="1334">
        <f t="shared" si="245"/>
        <v>0</v>
      </c>
      <c r="N162" s="1334">
        <f t="shared" si="245"/>
        <v>0</v>
      </c>
      <c r="O162" s="1334">
        <f t="shared" si="245"/>
        <v>0</v>
      </c>
      <c r="P162" s="1334">
        <f t="shared" si="245"/>
        <v>0</v>
      </c>
      <c r="Q162" s="1334">
        <f t="shared" si="245"/>
        <v>0</v>
      </c>
      <c r="R162" s="1334">
        <f t="shared" si="245"/>
        <v>0</v>
      </c>
      <c r="S162" s="1334">
        <f t="shared" si="245"/>
        <v>0</v>
      </c>
      <c r="T162" s="1334">
        <f t="shared" si="245"/>
        <v>0</v>
      </c>
      <c r="U162" s="1334">
        <f t="shared" si="245"/>
        <v>0</v>
      </c>
      <c r="V162" s="1334">
        <f t="shared" si="245"/>
        <v>0</v>
      </c>
      <c r="W162" s="1334">
        <f t="shared" si="245"/>
        <v>0</v>
      </c>
      <c r="X162" s="1334">
        <f t="shared" si="245"/>
        <v>0</v>
      </c>
      <c r="Y162" s="1334">
        <f t="shared" si="245"/>
        <v>0</v>
      </c>
      <c r="Z162" s="1334">
        <f t="shared" si="245"/>
        <v>0</v>
      </c>
      <c r="AA162" s="1334">
        <f t="shared" si="242"/>
        <v>0</v>
      </c>
      <c r="AB162" s="1334">
        <f t="shared" si="238"/>
        <v>0</v>
      </c>
      <c r="AC162" s="1334">
        <f t="shared" ref="AC162:AU162" si="246">$E162*AC599</f>
        <v>0</v>
      </c>
      <c r="AD162" s="1334">
        <f t="shared" si="246"/>
        <v>0</v>
      </c>
      <c r="AE162" s="1334">
        <f t="shared" si="246"/>
        <v>0</v>
      </c>
      <c r="AF162" s="1334">
        <f t="shared" si="246"/>
        <v>0</v>
      </c>
      <c r="AG162" s="1334">
        <f t="shared" si="246"/>
        <v>0</v>
      </c>
      <c r="AH162" s="1334">
        <f t="shared" si="246"/>
        <v>0</v>
      </c>
      <c r="AI162" s="1334">
        <f t="shared" si="246"/>
        <v>0</v>
      </c>
      <c r="AJ162" s="1334">
        <f t="shared" si="246"/>
        <v>0</v>
      </c>
      <c r="AK162" s="1334">
        <f t="shared" si="246"/>
        <v>0</v>
      </c>
      <c r="AL162" s="1334">
        <f t="shared" si="246"/>
        <v>0</v>
      </c>
      <c r="AM162" s="1334">
        <f t="shared" si="246"/>
        <v>0</v>
      </c>
      <c r="AN162" s="1334">
        <f t="shared" si="246"/>
        <v>0</v>
      </c>
      <c r="AO162" s="1334">
        <f t="shared" si="246"/>
        <v>0</v>
      </c>
      <c r="AP162" s="1334">
        <f t="shared" si="246"/>
        <v>0</v>
      </c>
      <c r="AQ162" s="1334">
        <f t="shared" si="246"/>
        <v>0</v>
      </c>
      <c r="AR162" s="1334">
        <f t="shared" si="246"/>
        <v>0</v>
      </c>
      <c r="AS162" s="1334">
        <f t="shared" si="246"/>
        <v>0</v>
      </c>
      <c r="AT162" s="1334">
        <f t="shared" si="246"/>
        <v>0</v>
      </c>
      <c r="AU162" s="1334">
        <f t="shared" si="246"/>
        <v>0</v>
      </c>
      <c r="AV162" s="1334">
        <f t="shared" si="244"/>
        <v>0</v>
      </c>
      <c r="AW162" s="1334"/>
      <c r="AX162" s="1334"/>
      <c r="AY162" s="1334"/>
      <c r="AZ162" s="1334"/>
      <c r="BA162" s="1334"/>
      <c r="BB162" s="1334"/>
      <c r="BC162" s="1334"/>
      <c r="BD162" s="1334"/>
      <c r="BE162" s="1334"/>
      <c r="BF162" s="1334"/>
      <c r="BG162" s="1334"/>
      <c r="BH162" s="1334"/>
      <c r="BI162" s="1334"/>
      <c r="BJ162" s="1334"/>
      <c r="BK162" s="1334"/>
      <c r="BL162" s="1334"/>
      <c r="BM162" s="1334"/>
      <c r="BN162" s="1334"/>
      <c r="BO162" s="1334"/>
      <c r="BP162" s="1334"/>
      <c r="BQ162" s="1334"/>
    </row>
    <row r="163" spans="1:69" s="1335" customFormat="1" ht="12.75" x14ac:dyDescent="0.2">
      <c r="A163" s="1294" t="s">
        <v>862</v>
      </c>
      <c r="B163" s="224" t="s">
        <v>345</v>
      </c>
      <c r="C163" s="1333">
        <f>'I4 BO ASSETS'!I20</f>
        <v>0</v>
      </c>
      <c r="D163" s="1334">
        <f t="shared" si="235"/>
        <v>0</v>
      </c>
      <c r="E163" s="1334">
        <f t="shared" si="235"/>
        <v>0</v>
      </c>
      <c r="F163" s="1334">
        <f t="shared" si="240"/>
        <v>0</v>
      </c>
      <c r="G163" s="1334">
        <f t="shared" si="236"/>
        <v>0</v>
      </c>
      <c r="H163" s="1334">
        <f t="shared" ref="H163:Z163" si="247">$D163*H600</f>
        <v>0</v>
      </c>
      <c r="I163" s="1334">
        <f t="shared" si="247"/>
        <v>0</v>
      </c>
      <c r="J163" s="1334">
        <f t="shared" si="247"/>
        <v>0</v>
      </c>
      <c r="K163" s="1334">
        <f t="shared" si="247"/>
        <v>0</v>
      </c>
      <c r="L163" s="1334">
        <f t="shared" si="247"/>
        <v>0</v>
      </c>
      <c r="M163" s="1334">
        <f t="shared" si="247"/>
        <v>0</v>
      </c>
      <c r="N163" s="1334">
        <f t="shared" si="247"/>
        <v>0</v>
      </c>
      <c r="O163" s="1334">
        <f t="shared" si="247"/>
        <v>0</v>
      </c>
      <c r="P163" s="1334">
        <f t="shared" si="247"/>
        <v>0</v>
      </c>
      <c r="Q163" s="1334">
        <f t="shared" si="247"/>
        <v>0</v>
      </c>
      <c r="R163" s="1334">
        <f t="shared" si="247"/>
        <v>0</v>
      </c>
      <c r="S163" s="1334">
        <f t="shared" si="247"/>
        <v>0</v>
      </c>
      <c r="T163" s="1334">
        <f t="shared" si="247"/>
        <v>0</v>
      </c>
      <c r="U163" s="1334">
        <f t="shared" si="247"/>
        <v>0</v>
      </c>
      <c r="V163" s="1334">
        <f t="shared" si="247"/>
        <v>0</v>
      </c>
      <c r="W163" s="1334">
        <f t="shared" si="247"/>
        <v>0</v>
      </c>
      <c r="X163" s="1334">
        <f t="shared" si="247"/>
        <v>0</v>
      </c>
      <c r="Y163" s="1334">
        <f t="shared" si="247"/>
        <v>0</v>
      </c>
      <c r="Z163" s="1334">
        <f t="shared" si="247"/>
        <v>0</v>
      </c>
      <c r="AA163" s="1334">
        <f t="shared" si="242"/>
        <v>0</v>
      </c>
      <c r="AB163" s="1334">
        <f t="shared" si="238"/>
        <v>0</v>
      </c>
      <c r="AC163" s="1334">
        <f t="shared" ref="AC163:AU163" si="248">$E163*AC600</f>
        <v>0</v>
      </c>
      <c r="AD163" s="1334">
        <f t="shared" si="248"/>
        <v>0</v>
      </c>
      <c r="AE163" s="1334">
        <f t="shared" si="248"/>
        <v>0</v>
      </c>
      <c r="AF163" s="1334">
        <f t="shared" si="248"/>
        <v>0</v>
      </c>
      <c r="AG163" s="1334">
        <f t="shared" si="248"/>
        <v>0</v>
      </c>
      <c r="AH163" s="1334">
        <f t="shared" si="248"/>
        <v>0</v>
      </c>
      <c r="AI163" s="1334">
        <f t="shared" si="248"/>
        <v>0</v>
      </c>
      <c r="AJ163" s="1334">
        <f t="shared" si="248"/>
        <v>0</v>
      </c>
      <c r="AK163" s="1334">
        <f t="shared" si="248"/>
        <v>0</v>
      </c>
      <c r="AL163" s="1334">
        <f t="shared" si="248"/>
        <v>0</v>
      </c>
      <c r="AM163" s="1334">
        <f t="shared" si="248"/>
        <v>0</v>
      </c>
      <c r="AN163" s="1334">
        <f t="shared" si="248"/>
        <v>0</v>
      </c>
      <c r="AO163" s="1334">
        <f t="shared" si="248"/>
        <v>0</v>
      </c>
      <c r="AP163" s="1334">
        <f t="shared" si="248"/>
        <v>0</v>
      </c>
      <c r="AQ163" s="1334">
        <f t="shared" si="248"/>
        <v>0</v>
      </c>
      <c r="AR163" s="1334">
        <f t="shared" si="248"/>
        <v>0</v>
      </c>
      <c r="AS163" s="1334">
        <f t="shared" si="248"/>
        <v>0</v>
      </c>
      <c r="AT163" s="1334">
        <f t="shared" si="248"/>
        <v>0</v>
      </c>
      <c r="AU163" s="1334">
        <f t="shared" si="248"/>
        <v>0</v>
      </c>
      <c r="AV163" s="1334">
        <f t="shared" si="244"/>
        <v>0</v>
      </c>
      <c r="AW163" s="1334"/>
      <c r="AX163" s="1334"/>
      <c r="AY163" s="1334"/>
      <c r="AZ163" s="1334"/>
      <c r="BA163" s="1334"/>
      <c r="BB163" s="1334"/>
      <c r="BC163" s="1334"/>
      <c r="BD163" s="1334"/>
      <c r="BE163" s="1334"/>
      <c r="BF163" s="1334"/>
      <c r="BG163" s="1334"/>
      <c r="BH163" s="1334"/>
      <c r="BI163" s="1334"/>
      <c r="BJ163" s="1334"/>
      <c r="BK163" s="1334"/>
      <c r="BL163" s="1334"/>
      <c r="BM163" s="1334"/>
      <c r="BN163" s="1334"/>
      <c r="BO163" s="1334"/>
      <c r="BP163" s="1334"/>
      <c r="BQ163" s="1334"/>
    </row>
    <row r="164" spans="1:69" s="1335" customFormat="1" ht="12.75" x14ac:dyDescent="0.2">
      <c r="A164" s="1294">
        <v>1806</v>
      </c>
      <c r="B164" s="224" t="s">
        <v>286</v>
      </c>
      <c r="C164" s="1333">
        <f>'I4 BO ASSETS'!I21</f>
        <v>0</v>
      </c>
      <c r="D164" s="1334">
        <f t="shared" si="235"/>
        <v>0</v>
      </c>
      <c r="E164" s="1334">
        <f t="shared" si="235"/>
        <v>0</v>
      </c>
      <c r="F164" s="1334">
        <f t="shared" si="240"/>
        <v>0</v>
      </c>
      <c r="G164" s="1334">
        <f t="shared" si="236"/>
        <v>0</v>
      </c>
      <c r="H164" s="1334">
        <f t="shared" ref="H164:Z164" si="249">$D164*H601</f>
        <v>0</v>
      </c>
      <c r="I164" s="1334">
        <f t="shared" si="249"/>
        <v>0</v>
      </c>
      <c r="J164" s="1334">
        <f t="shared" si="249"/>
        <v>0</v>
      </c>
      <c r="K164" s="1334">
        <f t="shared" si="249"/>
        <v>0</v>
      </c>
      <c r="L164" s="1334">
        <f t="shared" si="249"/>
        <v>0</v>
      </c>
      <c r="M164" s="1334">
        <f t="shared" si="249"/>
        <v>0</v>
      </c>
      <c r="N164" s="1334">
        <f t="shared" si="249"/>
        <v>0</v>
      </c>
      <c r="O164" s="1334">
        <f t="shared" si="249"/>
        <v>0</v>
      </c>
      <c r="P164" s="1334">
        <f t="shared" si="249"/>
        <v>0</v>
      </c>
      <c r="Q164" s="1334">
        <f t="shared" si="249"/>
        <v>0</v>
      </c>
      <c r="R164" s="1334">
        <f t="shared" si="249"/>
        <v>0</v>
      </c>
      <c r="S164" s="1334">
        <f t="shared" si="249"/>
        <v>0</v>
      </c>
      <c r="T164" s="1334">
        <f t="shared" si="249"/>
        <v>0</v>
      </c>
      <c r="U164" s="1334">
        <f t="shared" si="249"/>
        <v>0</v>
      </c>
      <c r="V164" s="1334">
        <f t="shared" si="249"/>
        <v>0</v>
      </c>
      <c r="W164" s="1334">
        <f t="shared" si="249"/>
        <v>0</v>
      </c>
      <c r="X164" s="1334">
        <f t="shared" si="249"/>
        <v>0</v>
      </c>
      <c r="Y164" s="1334">
        <f t="shared" si="249"/>
        <v>0</v>
      </c>
      <c r="Z164" s="1334">
        <f t="shared" si="249"/>
        <v>0</v>
      </c>
      <c r="AA164" s="1334">
        <f t="shared" si="242"/>
        <v>0</v>
      </c>
      <c r="AB164" s="1334">
        <f t="shared" si="238"/>
        <v>0</v>
      </c>
      <c r="AC164" s="1334">
        <f t="shared" ref="AC164:AU164" si="250">$E164*AC601</f>
        <v>0</v>
      </c>
      <c r="AD164" s="1334">
        <f t="shared" si="250"/>
        <v>0</v>
      </c>
      <c r="AE164" s="1334">
        <f t="shared" si="250"/>
        <v>0</v>
      </c>
      <c r="AF164" s="1334">
        <f t="shared" si="250"/>
        <v>0</v>
      </c>
      <c r="AG164" s="1334">
        <f t="shared" si="250"/>
        <v>0</v>
      </c>
      <c r="AH164" s="1334">
        <f t="shared" si="250"/>
        <v>0</v>
      </c>
      <c r="AI164" s="1334">
        <f t="shared" si="250"/>
        <v>0</v>
      </c>
      <c r="AJ164" s="1334">
        <f t="shared" si="250"/>
        <v>0</v>
      </c>
      <c r="AK164" s="1334">
        <f t="shared" si="250"/>
        <v>0</v>
      </c>
      <c r="AL164" s="1334">
        <f t="shared" si="250"/>
        <v>0</v>
      </c>
      <c r="AM164" s="1334">
        <f t="shared" si="250"/>
        <v>0</v>
      </c>
      <c r="AN164" s="1334">
        <f t="shared" si="250"/>
        <v>0</v>
      </c>
      <c r="AO164" s="1334">
        <f t="shared" si="250"/>
        <v>0</v>
      </c>
      <c r="AP164" s="1334">
        <f t="shared" si="250"/>
        <v>0</v>
      </c>
      <c r="AQ164" s="1334">
        <f t="shared" si="250"/>
        <v>0</v>
      </c>
      <c r="AR164" s="1334">
        <f t="shared" si="250"/>
        <v>0</v>
      </c>
      <c r="AS164" s="1334">
        <f t="shared" si="250"/>
        <v>0</v>
      </c>
      <c r="AT164" s="1334">
        <f t="shared" si="250"/>
        <v>0</v>
      </c>
      <c r="AU164" s="1334">
        <f t="shared" si="250"/>
        <v>0</v>
      </c>
      <c r="AV164" s="1334">
        <f t="shared" si="244"/>
        <v>0</v>
      </c>
      <c r="AW164" s="1334"/>
      <c r="AX164" s="1334"/>
      <c r="AY164" s="1334"/>
      <c r="AZ164" s="1334"/>
      <c r="BA164" s="1334"/>
      <c r="BB164" s="1334"/>
      <c r="BC164" s="1334"/>
      <c r="BD164" s="1334"/>
      <c r="BE164" s="1334"/>
      <c r="BF164" s="1334"/>
      <c r="BG164" s="1334"/>
      <c r="BH164" s="1334"/>
      <c r="BI164" s="1334"/>
      <c r="BJ164" s="1334"/>
      <c r="BK164" s="1334"/>
      <c r="BL164" s="1334"/>
      <c r="BM164" s="1334"/>
      <c r="BN164" s="1334"/>
      <c r="BO164" s="1334"/>
      <c r="BP164" s="1334"/>
      <c r="BQ164" s="1334"/>
    </row>
    <row r="165" spans="1:69" s="1335" customFormat="1" ht="12.75" x14ac:dyDescent="0.2">
      <c r="A165" s="1294" t="s">
        <v>863</v>
      </c>
      <c r="B165" s="224" t="s">
        <v>344</v>
      </c>
      <c r="C165" s="1333">
        <f>'I4 BO ASSETS'!I22</f>
        <v>0</v>
      </c>
      <c r="D165" s="1334">
        <f t="shared" si="235"/>
        <v>0</v>
      </c>
      <c r="E165" s="1334">
        <f t="shared" si="235"/>
        <v>0</v>
      </c>
      <c r="F165" s="1334">
        <f t="shared" si="240"/>
        <v>0</v>
      </c>
      <c r="G165" s="1334">
        <f t="shared" si="236"/>
        <v>0</v>
      </c>
      <c r="H165" s="1334">
        <f t="shared" ref="H165:Z165" si="251">$D165*H602</f>
        <v>0</v>
      </c>
      <c r="I165" s="1334">
        <f t="shared" si="251"/>
        <v>0</v>
      </c>
      <c r="J165" s="1334">
        <f t="shared" si="251"/>
        <v>0</v>
      </c>
      <c r="K165" s="1334">
        <f t="shared" si="251"/>
        <v>0</v>
      </c>
      <c r="L165" s="1334">
        <f t="shared" si="251"/>
        <v>0</v>
      </c>
      <c r="M165" s="1334">
        <f t="shared" si="251"/>
        <v>0</v>
      </c>
      <c r="N165" s="1334">
        <f t="shared" si="251"/>
        <v>0</v>
      </c>
      <c r="O165" s="1334">
        <f t="shared" si="251"/>
        <v>0</v>
      </c>
      <c r="P165" s="1334">
        <f t="shared" si="251"/>
        <v>0</v>
      </c>
      <c r="Q165" s="1334">
        <f t="shared" si="251"/>
        <v>0</v>
      </c>
      <c r="R165" s="1334">
        <f t="shared" si="251"/>
        <v>0</v>
      </c>
      <c r="S165" s="1334">
        <f t="shared" si="251"/>
        <v>0</v>
      </c>
      <c r="T165" s="1334">
        <f t="shared" si="251"/>
        <v>0</v>
      </c>
      <c r="U165" s="1334">
        <f t="shared" si="251"/>
        <v>0</v>
      </c>
      <c r="V165" s="1334">
        <f t="shared" si="251"/>
        <v>0</v>
      </c>
      <c r="W165" s="1334">
        <f t="shared" si="251"/>
        <v>0</v>
      </c>
      <c r="X165" s="1334">
        <f t="shared" si="251"/>
        <v>0</v>
      </c>
      <c r="Y165" s="1334">
        <f t="shared" si="251"/>
        <v>0</v>
      </c>
      <c r="Z165" s="1334">
        <f t="shared" si="251"/>
        <v>0</v>
      </c>
      <c r="AA165" s="1334">
        <f t="shared" si="242"/>
        <v>0</v>
      </c>
      <c r="AB165" s="1334">
        <f t="shared" si="238"/>
        <v>0</v>
      </c>
      <c r="AC165" s="1334">
        <f t="shared" ref="AC165:AU165" si="252">$E165*AC602</f>
        <v>0</v>
      </c>
      <c r="AD165" s="1334">
        <f t="shared" si="252"/>
        <v>0</v>
      </c>
      <c r="AE165" s="1334">
        <f t="shared" si="252"/>
        <v>0</v>
      </c>
      <c r="AF165" s="1334">
        <f t="shared" si="252"/>
        <v>0</v>
      </c>
      <c r="AG165" s="1334">
        <f t="shared" si="252"/>
        <v>0</v>
      </c>
      <c r="AH165" s="1334">
        <f t="shared" si="252"/>
        <v>0</v>
      </c>
      <c r="AI165" s="1334">
        <f t="shared" si="252"/>
        <v>0</v>
      </c>
      <c r="AJ165" s="1334">
        <f t="shared" si="252"/>
        <v>0</v>
      </c>
      <c r="AK165" s="1334">
        <f t="shared" si="252"/>
        <v>0</v>
      </c>
      <c r="AL165" s="1334">
        <f t="shared" si="252"/>
        <v>0</v>
      </c>
      <c r="AM165" s="1334">
        <f t="shared" si="252"/>
        <v>0</v>
      </c>
      <c r="AN165" s="1334">
        <f t="shared" si="252"/>
        <v>0</v>
      </c>
      <c r="AO165" s="1334">
        <f t="shared" si="252"/>
        <v>0</v>
      </c>
      <c r="AP165" s="1334">
        <f t="shared" si="252"/>
        <v>0</v>
      </c>
      <c r="AQ165" s="1334">
        <f t="shared" si="252"/>
        <v>0</v>
      </c>
      <c r="AR165" s="1334">
        <f t="shared" si="252"/>
        <v>0</v>
      </c>
      <c r="AS165" s="1334">
        <f t="shared" si="252"/>
        <v>0</v>
      </c>
      <c r="AT165" s="1334">
        <f t="shared" si="252"/>
        <v>0</v>
      </c>
      <c r="AU165" s="1334">
        <f t="shared" si="252"/>
        <v>0</v>
      </c>
      <c r="AV165" s="1334">
        <f t="shared" si="244"/>
        <v>0</v>
      </c>
      <c r="AW165" s="1334"/>
      <c r="AX165" s="1334"/>
      <c r="AY165" s="1334"/>
      <c r="AZ165" s="1334"/>
      <c r="BA165" s="1334"/>
      <c r="BB165" s="1334"/>
      <c r="BC165" s="1334"/>
      <c r="BD165" s="1334"/>
      <c r="BE165" s="1334"/>
      <c r="BF165" s="1334"/>
      <c r="BG165" s="1334"/>
      <c r="BH165" s="1334"/>
      <c r="BI165" s="1334"/>
      <c r="BJ165" s="1334"/>
      <c r="BK165" s="1334"/>
      <c r="BL165" s="1334"/>
      <c r="BM165" s="1334"/>
      <c r="BN165" s="1334"/>
      <c r="BO165" s="1334"/>
      <c r="BP165" s="1334"/>
      <c r="BQ165" s="1334"/>
    </row>
    <row r="166" spans="1:69" s="1335" customFormat="1" ht="12.75" x14ac:dyDescent="0.2">
      <c r="A166" s="1294" t="s">
        <v>864</v>
      </c>
      <c r="B166" s="224" t="s">
        <v>346</v>
      </c>
      <c r="C166" s="1333">
        <f>'I4 BO ASSETS'!I23</f>
        <v>0</v>
      </c>
      <c r="D166" s="1334">
        <f t="shared" si="235"/>
        <v>0</v>
      </c>
      <c r="E166" s="1334">
        <f t="shared" si="235"/>
        <v>0</v>
      </c>
      <c r="F166" s="1334">
        <f t="shared" si="240"/>
        <v>0</v>
      </c>
      <c r="G166" s="1334">
        <f t="shared" si="236"/>
        <v>0</v>
      </c>
      <c r="H166" s="1334">
        <f t="shared" ref="H166:Z166" si="253">$D166*H603</f>
        <v>0</v>
      </c>
      <c r="I166" s="1334">
        <f t="shared" si="253"/>
        <v>0</v>
      </c>
      <c r="J166" s="1334">
        <f t="shared" si="253"/>
        <v>0</v>
      </c>
      <c r="K166" s="1334">
        <f t="shared" si="253"/>
        <v>0</v>
      </c>
      <c r="L166" s="1334">
        <f t="shared" si="253"/>
        <v>0</v>
      </c>
      <c r="M166" s="1334">
        <f t="shared" si="253"/>
        <v>0</v>
      </c>
      <c r="N166" s="1334">
        <f t="shared" si="253"/>
        <v>0</v>
      </c>
      <c r="O166" s="1334">
        <f t="shared" si="253"/>
        <v>0</v>
      </c>
      <c r="P166" s="1334">
        <f t="shared" si="253"/>
        <v>0</v>
      </c>
      <c r="Q166" s="1334">
        <f t="shared" si="253"/>
        <v>0</v>
      </c>
      <c r="R166" s="1334">
        <f t="shared" si="253"/>
        <v>0</v>
      </c>
      <c r="S166" s="1334">
        <f t="shared" si="253"/>
        <v>0</v>
      </c>
      <c r="T166" s="1334">
        <f t="shared" si="253"/>
        <v>0</v>
      </c>
      <c r="U166" s="1334">
        <f t="shared" si="253"/>
        <v>0</v>
      </c>
      <c r="V166" s="1334">
        <f t="shared" si="253"/>
        <v>0</v>
      </c>
      <c r="W166" s="1334">
        <f t="shared" si="253"/>
        <v>0</v>
      </c>
      <c r="X166" s="1334">
        <f t="shared" si="253"/>
        <v>0</v>
      </c>
      <c r="Y166" s="1334">
        <f t="shared" si="253"/>
        <v>0</v>
      </c>
      <c r="Z166" s="1334">
        <f t="shared" si="253"/>
        <v>0</v>
      </c>
      <c r="AA166" s="1334">
        <f t="shared" si="242"/>
        <v>0</v>
      </c>
      <c r="AB166" s="1334">
        <f t="shared" si="238"/>
        <v>0</v>
      </c>
      <c r="AC166" s="1334">
        <f t="shared" ref="AC166:AU166" si="254">$E166*AC603</f>
        <v>0</v>
      </c>
      <c r="AD166" s="1334">
        <f t="shared" si="254"/>
        <v>0</v>
      </c>
      <c r="AE166" s="1334">
        <f t="shared" si="254"/>
        <v>0</v>
      </c>
      <c r="AF166" s="1334">
        <f t="shared" si="254"/>
        <v>0</v>
      </c>
      <c r="AG166" s="1334">
        <f t="shared" si="254"/>
        <v>0</v>
      </c>
      <c r="AH166" s="1334">
        <f t="shared" si="254"/>
        <v>0</v>
      </c>
      <c r="AI166" s="1334">
        <f t="shared" si="254"/>
        <v>0</v>
      </c>
      <c r="AJ166" s="1334">
        <f t="shared" si="254"/>
        <v>0</v>
      </c>
      <c r="AK166" s="1334">
        <f t="shared" si="254"/>
        <v>0</v>
      </c>
      <c r="AL166" s="1334">
        <f t="shared" si="254"/>
        <v>0</v>
      </c>
      <c r="AM166" s="1334">
        <f t="shared" si="254"/>
        <v>0</v>
      </c>
      <c r="AN166" s="1334">
        <f t="shared" si="254"/>
        <v>0</v>
      </c>
      <c r="AO166" s="1334">
        <f t="shared" si="254"/>
        <v>0</v>
      </c>
      <c r="AP166" s="1334">
        <f t="shared" si="254"/>
        <v>0</v>
      </c>
      <c r="AQ166" s="1334">
        <f t="shared" si="254"/>
        <v>0</v>
      </c>
      <c r="AR166" s="1334">
        <f t="shared" si="254"/>
        <v>0</v>
      </c>
      <c r="AS166" s="1334">
        <f t="shared" si="254"/>
        <v>0</v>
      </c>
      <c r="AT166" s="1334">
        <f t="shared" si="254"/>
        <v>0</v>
      </c>
      <c r="AU166" s="1334">
        <f t="shared" si="254"/>
        <v>0</v>
      </c>
      <c r="AV166" s="1334">
        <f t="shared" si="244"/>
        <v>0</v>
      </c>
      <c r="AW166" s="1334"/>
      <c r="AX166" s="1334"/>
      <c r="AY166" s="1334"/>
      <c r="AZ166" s="1334"/>
      <c r="BA166" s="1334"/>
      <c r="BB166" s="1334"/>
      <c r="BC166" s="1334"/>
      <c r="BD166" s="1334"/>
      <c r="BE166" s="1334"/>
      <c r="BF166" s="1334"/>
      <c r="BG166" s="1334"/>
      <c r="BH166" s="1334"/>
      <c r="BI166" s="1334"/>
      <c r="BJ166" s="1334"/>
      <c r="BK166" s="1334"/>
      <c r="BL166" s="1334"/>
      <c r="BM166" s="1334"/>
      <c r="BN166" s="1334"/>
      <c r="BO166" s="1334"/>
      <c r="BP166" s="1334"/>
      <c r="BQ166" s="1334"/>
    </row>
    <row r="167" spans="1:69" s="1335" customFormat="1" ht="12.75" x14ac:dyDescent="0.2">
      <c r="A167" s="1294">
        <v>1808</v>
      </c>
      <c r="B167" s="224" t="s">
        <v>287</v>
      </c>
      <c r="C167" s="1333">
        <f>'I4 BO ASSETS'!I24</f>
        <v>0</v>
      </c>
      <c r="D167" s="1334">
        <f t="shared" si="235"/>
        <v>0</v>
      </c>
      <c r="E167" s="1334">
        <f t="shared" si="235"/>
        <v>0</v>
      </c>
      <c r="F167" s="1334">
        <f t="shared" si="240"/>
        <v>0</v>
      </c>
      <c r="G167" s="1334">
        <f t="shared" si="236"/>
        <v>0</v>
      </c>
      <c r="H167" s="1334">
        <f t="shared" ref="H167:Z167" si="255">$D167*H604</f>
        <v>0</v>
      </c>
      <c r="I167" s="1334">
        <f t="shared" si="255"/>
        <v>0</v>
      </c>
      <c r="J167" s="1334">
        <f t="shared" si="255"/>
        <v>0</v>
      </c>
      <c r="K167" s="1334">
        <f t="shared" si="255"/>
        <v>0</v>
      </c>
      <c r="L167" s="1334">
        <f t="shared" si="255"/>
        <v>0</v>
      </c>
      <c r="M167" s="1334">
        <f t="shared" si="255"/>
        <v>0</v>
      </c>
      <c r="N167" s="1334">
        <f t="shared" si="255"/>
        <v>0</v>
      </c>
      <c r="O167" s="1334">
        <f t="shared" si="255"/>
        <v>0</v>
      </c>
      <c r="P167" s="1334">
        <f t="shared" si="255"/>
        <v>0</v>
      </c>
      <c r="Q167" s="1334">
        <f t="shared" si="255"/>
        <v>0</v>
      </c>
      <c r="R167" s="1334">
        <f t="shared" si="255"/>
        <v>0</v>
      </c>
      <c r="S167" s="1334">
        <f t="shared" si="255"/>
        <v>0</v>
      </c>
      <c r="T167" s="1334">
        <f t="shared" si="255"/>
        <v>0</v>
      </c>
      <c r="U167" s="1334">
        <f t="shared" si="255"/>
        <v>0</v>
      </c>
      <c r="V167" s="1334">
        <f t="shared" si="255"/>
        <v>0</v>
      </c>
      <c r="W167" s="1334">
        <f t="shared" si="255"/>
        <v>0</v>
      </c>
      <c r="X167" s="1334">
        <f t="shared" si="255"/>
        <v>0</v>
      </c>
      <c r="Y167" s="1334">
        <f t="shared" si="255"/>
        <v>0</v>
      </c>
      <c r="Z167" s="1334">
        <f t="shared" si="255"/>
        <v>0</v>
      </c>
      <c r="AA167" s="1334">
        <f t="shared" si="242"/>
        <v>0</v>
      </c>
      <c r="AB167" s="1334">
        <f t="shared" si="238"/>
        <v>0</v>
      </c>
      <c r="AC167" s="1334">
        <f t="shared" ref="AC167:AU167" si="256">$E167*AC604</f>
        <v>0</v>
      </c>
      <c r="AD167" s="1334">
        <f t="shared" si="256"/>
        <v>0</v>
      </c>
      <c r="AE167" s="1334">
        <f t="shared" si="256"/>
        <v>0</v>
      </c>
      <c r="AF167" s="1334">
        <f t="shared" si="256"/>
        <v>0</v>
      </c>
      <c r="AG167" s="1334">
        <f t="shared" si="256"/>
        <v>0</v>
      </c>
      <c r="AH167" s="1334">
        <f t="shared" si="256"/>
        <v>0</v>
      </c>
      <c r="AI167" s="1334">
        <f t="shared" si="256"/>
        <v>0</v>
      </c>
      <c r="AJ167" s="1334">
        <f t="shared" si="256"/>
        <v>0</v>
      </c>
      <c r="AK167" s="1334">
        <f t="shared" si="256"/>
        <v>0</v>
      </c>
      <c r="AL167" s="1334">
        <f t="shared" si="256"/>
        <v>0</v>
      </c>
      <c r="AM167" s="1334">
        <f t="shared" si="256"/>
        <v>0</v>
      </c>
      <c r="AN167" s="1334">
        <f t="shared" si="256"/>
        <v>0</v>
      </c>
      <c r="AO167" s="1334">
        <f t="shared" si="256"/>
        <v>0</v>
      </c>
      <c r="AP167" s="1334">
        <f t="shared" si="256"/>
        <v>0</v>
      </c>
      <c r="AQ167" s="1334">
        <f t="shared" si="256"/>
        <v>0</v>
      </c>
      <c r="AR167" s="1334">
        <f t="shared" si="256"/>
        <v>0</v>
      </c>
      <c r="AS167" s="1334">
        <f t="shared" si="256"/>
        <v>0</v>
      </c>
      <c r="AT167" s="1334">
        <f t="shared" si="256"/>
        <v>0</v>
      </c>
      <c r="AU167" s="1334">
        <f t="shared" si="256"/>
        <v>0</v>
      </c>
      <c r="AV167" s="1334">
        <f t="shared" si="244"/>
        <v>0</v>
      </c>
      <c r="AW167" s="1334"/>
      <c r="AX167" s="1334"/>
      <c r="AY167" s="1334"/>
      <c r="AZ167" s="1334"/>
      <c r="BA167" s="1334"/>
      <c r="BB167" s="1334"/>
      <c r="BC167" s="1334"/>
      <c r="BD167" s="1334"/>
      <c r="BE167" s="1334"/>
      <c r="BF167" s="1334"/>
      <c r="BG167" s="1334"/>
      <c r="BH167" s="1334"/>
      <c r="BI167" s="1334"/>
      <c r="BJ167" s="1334"/>
      <c r="BK167" s="1334"/>
      <c r="BL167" s="1334"/>
      <c r="BM167" s="1334"/>
      <c r="BN167" s="1334"/>
      <c r="BO167" s="1334"/>
      <c r="BP167" s="1334"/>
      <c r="BQ167" s="1334"/>
    </row>
    <row r="168" spans="1:69" s="1335" customFormat="1" ht="12.75" x14ac:dyDescent="0.2">
      <c r="A168" s="1294" t="s">
        <v>865</v>
      </c>
      <c r="B168" s="224" t="s">
        <v>347</v>
      </c>
      <c r="C168" s="1333">
        <f>'I4 BO ASSETS'!I25</f>
        <v>0</v>
      </c>
      <c r="D168" s="1334">
        <f t="shared" si="235"/>
        <v>0</v>
      </c>
      <c r="E168" s="1334">
        <f t="shared" si="235"/>
        <v>0</v>
      </c>
      <c r="F168" s="1334">
        <f t="shared" si="240"/>
        <v>0</v>
      </c>
      <c r="G168" s="1334">
        <f t="shared" si="236"/>
        <v>0</v>
      </c>
      <c r="H168" s="1334">
        <f t="shared" ref="H168:Z168" si="257">$D168*H605</f>
        <v>0</v>
      </c>
      <c r="I168" s="1334">
        <f t="shared" si="257"/>
        <v>0</v>
      </c>
      <c r="J168" s="1334">
        <f t="shared" si="257"/>
        <v>0</v>
      </c>
      <c r="K168" s="1334">
        <f t="shared" si="257"/>
        <v>0</v>
      </c>
      <c r="L168" s="1334">
        <f t="shared" si="257"/>
        <v>0</v>
      </c>
      <c r="M168" s="1334">
        <f t="shared" si="257"/>
        <v>0</v>
      </c>
      <c r="N168" s="1334">
        <f t="shared" si="257"/>
        <v>0</v>
      </c>
      <c r="O168" s="1334">
        <f t="shared" si="257"/>
        <v>0</v>
      </c>
      <c r="P168" s="1334">
        <f t="shared" si="257"/>
        <v>0</v>
      </c>
      <c r="Q168" s="1334">
        <f t="shared" si="257"/>
        <v>0</v>
      </c>
      <c r="R168" s="1334">
        <f t="shared" si="257"/>
        <v>0</v>
      </c>
      <c r="S168" s="1334">
        <f t="shared" si="257"/>
        <v>0</v>
      </c>
      <c r="T168" s="1334">
        <f t="shared" si="257"/>
        <v>0</v>
      </c>
      <c r="U168" s="1334">
        <f t="shared" si="257"/>
        <v>0</v>
      </c>
      <c r="V168" s="1334">
        <f t="shared" si="257"/>
        <v>0</v>
      </c>
      <c r="W168" s="1334">
        <f t="shared" si="257"/>
        <v>0</v>
      </c>
      <c r="X168" s="1334">
        <f t="shared" si="257"/>
        <v>0</v>
      </c>
      <c r="Y168" s="1334">
        <f t="shared" si="257"/>
        <v>0</v>
      </c>
      <c r="Z168" s="1334">
        <f t="shared" si="257"/>
        <v>0</v>
      </c>
      <c r="AA168" s="1334">
        <f t="shared" si="242"/>
        <v>0</v>
      </c>
      <c r="AB168" s="1334">
        <f t="shared" si="238"/>
        <v>0</v>
      </c>
      <c r="AC168" s="1334">
        <f t="shared" ref="AC168:AU168" si="258">$E168*AC605</f>
        <v>0</v>
      </c>
      <c r="AD168" s="1334">
        <f t="shared" si="258"/>
        <v>0</v>
      </c>
      <c r="AE168" s="1334">
        <f t="shared" si="258"/>
        <v>0</v>
      </c>
      <c r="AF168" s="1334">
        <f t="shared" si="258"/>
        <v>0</v>
      </c>
      <c r="AG168" s="1334">
        <f t="shared" si="258"/>
        <v>0</v>
      </c>
      <c r="AH168" s="1334">
        <f t="shared" si="258"/>
        <v>0</v>
      </c>
      <c r="AI168" s="1334">
        <f t="shared" si="258"/>
        <v>0</v>
      </c>
      <c r="AJ168" s="1334">
        <f t="shared" si="258"/>
        <v>0</v>
      </c>
      <c r="AK168" s="1334">
        <f t="shared" si="258"/>
        <v>0</v>
      </c>
      <c r="AL168" s="1334">
        <f t="shared" si="258"/>
        <v>0</v>
      </c>
      <c r="AM168" s="1334">
        <f t="shared" si="258"/>
        <v>0</v>
      </c>
      <c r="AN168" s="1334">
        <f t="shared" si="258"/>
        <v>0</v>
      </c>
      <c r="AO168" s="1334">
        <f t="shared" si="258"/>
        <v>0</v>
      </c>
      <c r="AP168" s="1334">
        <f t="shared" si="258"/>
        <v>0</v>
      </c>
      <c r="AQ168" s="1334">
        <f t="shared" si="258"/>
        <v>0</v>
      </c>
      <c r="AR168" s="1334">
        <f t="shared" si="258"/>
        <v>0</v>
      </c>
      <c r="AS168" s="1334">
        <f t="shared" si="258"/>
        <v>0</v>
      </c>
      <c r="AT168" s="1334">
        <f t="shared" si="258"/>
        <v>0</v>
      </c>
      <c r="AU168" s="1334">
        <f t="shared" si="258"/>
        <v>0</v>
      </c>
      <c r="AV168" s="1334">
        <f t="shared" si="244"/>
        <v>0</v>
      </c>
      <c r="AW168" s="1334"/>
      <c r="AX168" s="1334"/>
      <c r="AY168" s="1334"/>
      <c r="AZ168" s="1334"/>
      <c r="BA168" s="1334"/>
      <c r="BB168" s="1334"/>
      <c r="BC168" s="1334"/>
      <c r="BD168" s="1334"/>
      <c r="BE168" s="1334"/>
      <c r="BF168" s="1334"/>
      <c r="BG168" s="1334"/>
      <c r="BH168" s="1334"/>
      <c r="BI168" s="1334"/>
      <c r="BJ168" s="1334"/>
      <c r="BK168" s="1334"/>
      <c r="BL168" s="1334"/>
      <c r="BM168" s="1334"/>
      <c r="BN168" s="1334"/>
      <c r="BO168" s="1334"/>
      <c r="BP168" s="1334"/>
      <c r="BQ168" s="1334"/>
    </row>
    <row r="169" spans="1:69" s="1335" customFormat="1" ht="12.75" x14ac:dyDescent="0.2">
      <c r="A169" s="1294" t="s">
        <v>866</v>
      </c>
      <c r="B169" s="224" t="s">
        <v>348</v>
      </c>
      <c r="C169" s="1333">
        <f>'I4 BO ASSETS'!I26</f>
        <v>0</v>
      </c>
      <c r="D169" s="1334">
        <f t="shared" si="235"/>
        <v>0</v>
      </c>
      <c r="E169" s="1334">
        <f t="shared" si="235"/>
        <v>0</v>
      </c>
      <c r="F169" s="1334">
        <f t="shared" si="240"/>
        <v>0</v>
      </c>
      <c r="G169" s="1334">
        <f t="shared" si="236"/>
        <v>0</v>
      </c>
      <c r="H169" s="1334">
        <f t="shared" ref="H169:Z169" si="259">$D169*H606</f>
        <v>0</v>
      </c>
      <c r="I169" s="1334">
        <f t="shared" si="259"/>
        <v>0</v>
      </c>
      <c r="J169" s="1334">
        <f t="shared" si="259"/>
        <v>0</v>
      </c>
      <c r="K169" s="1334">
        <f t="shared" si="259"/>
        <v>0</v>
      </c>
      <c r="L169" s="1334">
        <f t="shared" si="259"/>
        <v>0</v>
      </c>
      <c r="M169" s="1334">
        <f t="shared" si="259"/>
        <v>0</v>
      </c>
      <c r="N169" s="1334">
        <f t="shared" si="259"/>
        <v>0</v>
      </c>
      <c r="O169" s="1334">
        <f t="shared" si="259"/>
        <v>0</v>
      </c>
      <c r="P169" s="1334">
        <f t="shared" si="259"/>
        <v>0</v>
      </c>
      <c r="Q169" s="1334">
        <f t="shared" si="259"/>
        <v>0</v>
      </c>
      <c r="R169" s="1334">
        <f t="shared" si="259"/>
        <v>0</v>
      </c>
      <c r="S169" s="1334">
        <f t="shared" si="259"/>
        <v>0</v>
      </c>
      <c r="T169" s="1334">
        <f t="shared" si="259"/>
        <v>0</v>
      </c>
      <c r="U169" s="1334">
        <f t="shared" si="259"/>
        <v>0</v>
      </c>
      <c r="V169" s="1334">
        <f t="shared" si="259"/>
        <v>0</v>
      </c>
      <c r="W169" s="1334">
        <f t="shared" si="259"/>
        <v>0</v>
      </c>
      <c r="X169" s="1334">
        <f t="shared" si="259"/>
        <v>0</v>
      </c>
      <c r="Y169" s="1334">
        <f t="shared" si="259"/>
        <v>0</v>
      </c>
      <c r="Z169" s="1334">
        <f t="shared" si="259"/>
        <v>0</v>
      </c>
      <c r="AA169" s="1334">
        <f t="shared" si="242"/>
        <v>0</v>
      </c>
      <c r="AB169" s="1334">
        <f t="shared" si="238"/>
        <v>0</v>
      </c>
      <c r="AC169" s="1334">
        <f t="shared" ref="AC169:AU169" si="260">$E169*AC606</f>
        <v>0</v>
      </c>
      <c r="AD169" s="1334">
        <f t="shared" si="260"/>
        <v>0</v>
      </c>
      <c r="AE169" s="1334">
        <f t="shared" si="260"/>
        <v>0</v>
      </c>
      <c r="AF169" s="1334">
        <f t="shared" si="260"/>
        <v>0</v>
      </c>
      <c r="AG169" s="1334">
        <f t="shared" si="260"/>
        <v>0</v>
      </c>
      <c r="AH169" s="1334">
        <f t="shared" si="260"/>
        <v>0</v>
      </c>
      <c r="AI169" s="1334">
        <f t="shared" si="260"/>
        <v>0</v>
      </c>
      <c r="AJ169" s="1334">
        <f t="shared" si="260"/>
        <v>0</v>
      </c>
      <c r="AK169" s="1334">
        <f t="shared" si="260"/>
        <v>0</v>
      </c>
      <c r="AL169" s="1334">
        <f t="shared" si="260"/>
        <v>0</v>
      </c>
      <c r="AM169" s="1334">
        <f t="shared" si="260"/>
        <v>0</v>
      </c>
      <c r="AN169" s="1334">
        <f t="shared" si="260"/>
        <v>0</v>
      </c>
      <c r="AO169" s="1334">
        <f t="shared" si="260"/>
        <v>0</v>
      </c>
      <c r="AP169" s="1334">
        <f t="shared" si="260"/>
        <v>0</v>
      </c>
      <c r="AQ169" s="1334">
        <f t="shared" si="260"/>
        <v>0</v>
      </c>
      <c r="AR169" s="1334">
        <f t="shared" si="260"/>
        <v>0</v>
      </c>
      <c r="AS169" s="1334">
        <f t="shared" si="260"/>
        <v>0</v>
      </c>
      <c r="AT169" s="1334">
        <f t="shared" si="260"/>
        <v>0</v>
      </c>
      <c r="AU169" s="1334">
        <f t="shared" si="260"/>
        <v>0</v>
      </c>
      <c r="AV169" s="1334">
        <f t="shared" si="244"/>
        <v>0</v>
      </c>
      <c r="AW169" s="1334"/>
      <c r="AX169" s="1334"/>
      <c r="AY169" s="1334"/>
      <c r="AZ169" s="1334"/>
      <c r="BA169" s="1334"/>
      <c r="BB169" s="1334"/>
      <c r="BC169" s="1334"/>
      <c r="BD169" s="1334"/>
      <c r="BE169" s="1334"/>
      <c r="BF169" s="1334"/>
      <c r="BG169" s="1334"/>
      <c r="BH169" s="1334"/>
      <c r="BI169" s="1334"/>
      <c r="BJ169" s="1334"/>
      <c r="BK169" s="1334"/>
      <c r="BL169" s="1334"/>
      <c r="BM169" s="1334"/>
      <c r="BN169" s="1334"/>
      <c r="BO169" s="1334"/>
      <c r="BP169" s="1334"/>
      <c r="BQ169" s="1334"/>
    </row>
    <row r="170" spans="1:69" s="1335" customFormat="1" ht="12.75" x14ac:dyDescent="0.2">
      <c r="A170" s="1294">
        <v>1810</v>
      </c>
      <c r="B170" s="224" t="s">
        <v>288</v>
      </c>
      <c r="C170" s="1333">
        <f>'I4 BO ASSETS'!I27</f>
        <v>0</v>
      </c>
      <c r="D170" s="1334">
        <f t="shared" si="235"/>
        <v>0</v>
      </c>
      <c r="E170" s="1334">
        <f t="shared" si="235"/>
        <v>0</v>
      </c>
      <c r="F170" s="1334">
        <f t="shared" si="240"/>
        <v>0</v>
      </c>
      <c r="G170" s="1334">
        <f t="shared" si="236"/>
        <v>0</v>
      </c>
      <c r="H170" s="1334">
        <f t="shared" ref="H170:Z170" si="261">$D170*H607</f>
        <v>0</v>
      </c>
      <c r="I170" s="1334">
        <f t="shared" si="261"/>
        <v>0</v>
      </c>
      <c r="J170" s="1334">
        <f t="shared" si="261"/>
        <v>0</v>
      </c>
      <c r="K170" s="1334">
        <f t="shared" si="261"/>
        <v>0</v>
      </c>
      <c r="L170" s="1334">
        <f t="shared" si="261"/>
        <v>0</v>
      </c>
      <c r="M170" s="1334">
        <f t="shared" si="261"/>
        <v>0</v>
      </c>
      <c r="N170" s="1334">
        <f t="shared" si="261"/>
        <v>0</v>
      </c>
      <c r="O170" s="1334">
        <f t="shared" si="261"/>
        <v>0</v>
      </c>
      <c r="P170" s="1334">
        <f t="shared" si="261"/>
        <v>0</v>
      </c>
      <c r="Q170" s="1334">
        <f t="shared" si="261"/>
        <v>0</v>
      </c>
      <c r="R170" s="1334">
        <f t="shared" si="261"/>
        <v>0</v>
      </c>
      <c r="S170" s="1334">
        <f t="shared" si="261"/>
        <v>0</v>
      </c>
      <c r="T170" s="1334">
        <f t="shared" si="261"/>
        <v>0</v>
      </c>
      <c r="U170" s="1334">
        <f t="shared" si="261"/>
        <v>0</v>
      </c>
      <c r="V170" s="1334">
        <f t="shared" si="261"/>
        <v>0</v>
      </c>
      <c r="W170" s="1334">
        <f t="shared" si="261"/>
        <v>0</v>
      </c>
      <c r="X170" s="1334">
        <f t="shared" si="261"/>
        <v>0</v>
      </c>
      <c r="Y170" s="1334">
        <f t="shared" si="261"/>
        <v>0</v>
      </c>
      <c r="Z170" s="1334">
        <f t="shared" si="261"/>
        <v>0</v>
      </c>
      <c r="AA170" s="1334">
        <f t="shared" si="242"/>
        <v>0</v>
      </c>
      <c r="AB170" s="1334">
        <f t="shared" si="238"/>
        <v>0</v>
      </c>
      <c r="AC170" s="1334">
        <f t="shared" ref="AC170:AU170" si="262">$E170*AC607</f>
        <v>0</v>
      </c>
      <c r="AD170" s="1334">
        <f t="shared" si="262"/>
        <v>0</v>
      </c>
      <c r="AE170" s="1334">
        <f t="shared" si="262"/>
        <v>0</v>
      </c>
      <c r="AF170" s="1334">
        <f t="shared" si="262"/>
        <v>0</v>
      </c>
      <c r="AG170" s="1334">
        <f t="shared" si="262"/>
        <v>0</v>
      </c>
      <c r="AH170" s="1334">
        <f t="shared" si="262"/>
        <v>0</v>
      </c>
      <c r="AI170" s="1334">
        <f t="shared" si="262"/>
        <v>0</v>
      </c>
      <c r="AJ170" s="1334">
        <f t="shared" si="262"/>
        <v>0</v>
      </c>
      <c r="AK170" s="1334">
        <f t="shared" si="262"/>
        <v>0</v>
      </c>
      <c r="AL170" s="1334">
        <f t="shared" si="262"/>
        <v>0</v>
      </c>
      <c r="AM170" s="1334">
        <f t="shared" si="262"/>
        <v>0</v>
      </c>
      <c r="AN170" s="1334">
        <f t="shared" si="262"/>
        <v>0</v>
      </c>
      <c r="AO170" s="1334">
        <f t="shared" si="262"/>
        <v>0</v>
      </c>
      <c r="AP170" s="1334">
        <f t="shared" si="262"/>
        <v>0</v>
      </c>
      <c r="AQ170" s="1334">
        <f t="shared" si="262"/>
        <v>0</v>
      </c>
      <c r="AR170" s="1334">
        <f t="shared" si="262"/>
        <v>0</v>
      </c>
      <c r="AS170" s="1334">
        <f t="shared" si="262"/>
        <v>0</v>
      </c>
      <c r="AT170" s="1334">
        <f t="shared" si="262"/>
        <v>0</v>
      </c>
      <c r="AU170" s="1334">
        <f t="shared" si="262"/>
        <v>0</v>
      </c>
      <c r="AV170" s="1334">
        <f t="shared" si="244"/>
        <v>0</v>
      </c>
      <c r="AW170" s="1334"/>
      <c r="AX170" s="1334"/>
      <c r="AY170" s="1334"/>
      <c r="AZ170" s="1334"/>
      <c r="BA170" s="1334"/>
      <c r="BB170" s="1334"/>
      <c r="BC170" s="1334"/>
      <c r="BD170" s="1334"/>
      <c r="BE170" s="1334"/>
      <c r="BF170" s="1334"/>
      <c r="BG170" s="1334"/>
      <c r="BH170" s="1334"/>
      <c r="BI170" s="1334"/>
      <c r="BJ170" s="1334"/>
      <c r="BK170" s="1334"/>
      <c r="BL170" s="1334"/>
      <c r="BM170" s="1334"/>
      <c r="BN170" s="1334"/>
      <c r="BO170" s="1334"/>
      <c r="BP170" s="1334"/>
      <c r="BQ170" s="1334"/>
    </row>
    <row r="171" spans="1:69" s="1335" customFormat="1" ht="12.75" x14ac:dyDescent="0.2">
      <c r="A171" s="1294" t="s">
        <v>867</v>
      </c>
      <c r="B171" s="224" t="s">
        <v>367</v>
      </c>
      <c r="C171" s="1333">
        <f>'I4 BO ASSETS'!I28</f>
        <v>0</v>
      </c>
      <c r="D171" s="1334">
        <f t="shared" si="235"/>
        <v>0</v>
      </c>
      <c r="E171" s="1334">
        <f t="shared" si="235"/>
        <v>0</v>
      </c>
      <c r="F171" s="1334">
        <f t="shared" si="240"/>
        <v>0</v>
      </c>
      <c r="G171" s="1334">
        <f t="shared" si="236"/>
        <v>0</v>
      </c>
      <c r="H171" s="1334">
        <f t="shared" ref="H171:Z171" si="263">$D171*H608</f>
        <v>0</v>
      </c>
      <c r="I171" s="1334">
        <f t="shared" si="263"/>
        <v>0</v>
      </c>
      <c r="J171" s="1334">
        <f t="shared" si="263"/>
        <v>0</v>
      </c>
      <c r="K171" s="1334">
        <f t="shared" si="263"/>
        <v>0</v>
      </c>
      <c r="L171" s="1334">
        <f t="shared" si="263"/>
        <v>0</v>
      </c>
      <c r="M171" s="1334">
        <f t="shared" si="263"/>
        <v>0</v>
      </c>
      <c r="N171" s="1334">
        <f t="shared" si="263"/>
        <v>0</v>
      </c>
      <c r="O171" s="1334">
        <f t="shared" si="263"/>
        <v>0</v>
      </c>
      <c r="P171" s="1334">
        <f t="shared" si="263"/>
        <v>0</v>
      </c>
      <c r="Q171" s="1334">
        <f t="shared" si="263"/>
        <v>0</v>
      </c>
      <c r="R171" s="1334">
        <f t="shared" si="263"/>
        <v>0</v>
      </c>
      <c r="S171" s="1334">
        <f t="shared" si="263"/>
        <v>0</v>
      </c>
      <c r="T171" s="1334">
        <f t="shared" si="263"/>
        <v>0</v>
      </c>
      <c r="U171" s="1334">
        <f t="shared" si="263"/>
        <v>0</v>
      </c>
      <c r="V171" s="1334">
        <f t="shared" si="263"/>
        <v>0</v>
      </c>
      <c r="W171" s="1334">
        <f t="shared" si="263"/>
        <v>0</v>
      </c>
      <c r="X171" s="1334">
        <f t="shared" si="263"/>
        <v>0</v>
      </c>
      <c r="Y171" s="1334">
        <f t="shared" si="263"/>
        <v>0</v>
      </c>
      <c r="Z171" s="1334">
        <f t="shared" si="263"/>
        <v>0</v>
      </c>
      <c r="AA171" s="1334">
        <f t="shared" si="242"/>
        <v>0</v>
      </c>
      <c r="AB171" s="1334">
        <f t="shared" si="238"/>
        <v>0</v>
      </c>
      <c r="AC171" s="1334">
        <f t="shared" ref="AC171:AU171" si="264">$E171*AC608</f>
        <v>0</v>
      </c>
      <c r="AD171" s="1334">
        <f t="shared" si="264"/>
        <v>0</v>
      </c>
      <c r="AE171" s="1334">
        <f t="shared" si="264"/>
        <v>0</v>
      </c>
      <c r="AF171" s="1334">
        <f t="shared" si="264"/>
        <v>0</v>
      </c>
      <c r="AG171" s="1334">
        <f t="shared" si="264"/>
        <v>0</v>
      </c>
      <c r="AH171" s="1334">
        <f t="shared" si="264"/>
        <v>0</v>
      </c>
      <c r="AI171" s="1334">
        <f t="shared" si="264"/>
        <v>0</v>
      </c>
      <c r="AJ171" s="1334">
        <f t="shared" si="264"/>
        <v>0</v>
      </c>
      <c r="AK171" s="1334">
        <f t="shared" si="264"/>
        <v>0</v>
      </c>
      <c r="AL171" s="1334">
        <f t="shared" si="264"/>
        <v>0</v>
      </c>
      <c r="AM171" s="1334">
        <f t="shared" si="264"/>
        <v>0</v>
      </c>
      <c r="AN171" s="1334">
        <f t="shared" si="264"/>
        <v>0</v>
      </c>
      <c r="AO171" s="1334">
        <f t="shared" si="264"/>
        <v>0</v>
      </c>
      <c r="AP171" s="1334">
        <f t="shared" si="264"/>
        <v>0</v>
      </c>
      <c r="AQ171" s="1334">
        <f t="shared" si="264"/>
        <v>0</v>
      </c>
      <c r="AR171" s="1334">
        <f t="shared" si="264"/>
        <v>0</v>
      </c>
      <c r="AS171" s="1334">
        <f t="shared" si="264"/>
        <v>0</v>
      </c>
      <c r="AT171" s="1334">
        <f t="shared" si="264"/>
        <v>0</v>
      </c>
      <c r="AU171" s="1334">
        <f t="shared" si="264"/>
        <v>0</v>
      </c>
      <c r="AV171" s="1334">
        <f t="shared" si="244"/>
        <v>0</v>
      </c>
      <c r="AW171" s="1334"/>
      <c r="AX171" s="1334"/>
      <c r="AY171" s="1334"/>
      <c r="AZ171" s="1334"/>
      <c r="BA171" s="1334"/>
      <c r="BB171" s="1334"/>
      <c r="BC171" s="1334"/>
      <c r="BD171" s="1334"/>
      <c r="BE171" s="1334"/>
      <c r="BF171" s="1334"/>
      <c r="BG171" s="1334"/>
      <c r="BH171" s="1334"/>
      <c r="BI171" s="1334"/>
      <c r="BJ171" s="1334"/>
      <c r="BK171" s="1334"/>
      <c r="BL171" s="1334"/>
      <c r="BM171" s="1334"/>
      <c r="BN171" s="1334"/>
      <c r="BO171" s="1334"/>
      <c r="BP171" s="1334"/>
      <c r="BQ171" s="1334"/>
    </row>
    <row r="172" spans="1:69" s="1335" customFormat="1" ht="12.75" x14ac:dyDescent="0.2">
      <c r="A172" s="1294" t="s">
        <v>868</v>
      </c>
      <c r="B172" s="224" t="s">
        <v>368</v>
      </c>
      <c r="C172" s="1333">
        <f>'I4 BO ASSETS'!I29</f>
        <v>0</v>
      </c>
      <c r="D172" s="1334">
        <f t="shared" si="235"/>
        <v>0</v>
      </c>
      <c r="E172" s="1334">
        <f t="shared" si="235"/>
        <v>0</v>
      </c>
      <c r="F172" s="1334">
        <f t="shared" si="240"/>
        <v>0</v>
      </c>
      <c r="G172" s="1334">
        <f t="shared" si="236"/>
        <v>0</v>
      </c>
      <c r="H172" s="1334">
        <f t="shared" ref="H172:Z172" si="265">$D172*H609</f>
        <v>0</v>
      </c>
      <c r="I172" s="1334">
        <f t="shared" si="265"/>
        <v>0</v>
      </c>
      <c r="J172" s="1334">
        <f t="shared" si="265"/>
        <v>0</v>
      </c>
      <c r="K172" s="1334">
        <f t="shared" si="265"/>
        <v>0</v>
      </c>
      <c r="L172" s="1334">
        <f t="shared" si="265"/>
        <v>0</v>
      </c>
      <c r="M172" s="1334">
        <f t="shared" si="265"/>
        <v>0</v>
      </c>
      <c r="N172" s="1334">
        <f t="shared" si="265"/>
        <v>0</v>
      </c>
      <c r="O172" s="1334">
        <f t="shared" si="265"/>
        <v>0</v>
      </c>
      <c r="P172" s="1334">
        <f t="shared" si="265"/>
        <v>0</v>
      </c>
      <c r="Q172" s="1334">
        <f t="shared" si="265"/>
        <v>0</v>
      </c>
      <c r="R172" s="1334">
        <f t="shared" si="265"/>
        <v>0</v>
      </c>
      <c r="S172" s="1334">
        <f t="shared" si="265"/>
        <v>0</v>
      </c>
      <c r="T172" s="1334">
        <f t="shared" si="265"/>
        <v>0</v>
      </c>
      <c r="U172" s="1334">
        <f t="shared" si="265"/>
        <v>0</v>
      </c>
      <c r="V172" s="1334">
        <f t="shared" si="265"/>
        <v>0</v>
      </c>
      <c r="W172" s="1334">
        <f t="shared" si="265"/>
        <v>0</v>
      </c>
      <c r="X172" s="1334">
        <f t="shared" si="265"/>
        <v>0</v>
      </c>
      <c r="Y172" s="1334">
        <f t="shared" si="265"/>
        <v>0</v>
      </c>
      <c r="Z172" s="1334">
        <f t="shared" si="265"/>
        <v>0</v>
      </c>
      <c r="AA172" s="1334">
        <f t="shared" si="242"/>
        <v>0</v>
      </c>
      <c r="AB172" s="1334">
        <f t="shared" si="238"/>
        <v>0</v>
      </c>
      <c r="AC172" s="1334">
        <f t="shared" ref="AC172:AU172" si="266">$E172*AC609</f>
        <v>0</v>
      </c>
      <c r="AD172" s="1334">
        <f t="shared" si="266"/>
        <v>0</v>
      </c>
      <c r="AE172" s="1334">
        <f t="shared" si="266"/>
        <v>0</v>
      </c>
      <c r="AF172" s="1334">
        <f t="shared" si="266"/>
        <v>0</v>
      </c>
      <c r="AG172" s="1334">
        <f t="shared" si="266"/>
        <v>0</v>
      </c>
      <c r="AH172" s="1334">
        <f t="shared" si="266"/>
        <v>0</v>
      </c>
      <c r="AI172" s="1334">
        <f t="shared" si="266"/>
        <v>0</v>
      </c>
      <c r="AJ172" s="1334">
        <f t="shared" si="266"/>
        <v>0</v>
      </c>
      <c r="AK172" s="1334">
        <f t="shared" si="266"/>
        <v>0</v>
      </c>
      <c r="AL172" s="1334">
        <f t="shared" si="266"/>
        <v>0</v>
      </c>
      <c r="AM172" s="1334">
        <f t="shared" si="266"/>
        <v>0</v>
      </c>
      <c r="AN172" s="1334">
        <f t="shared" si="266"/>
        <v>0</v>
      </c>
      <c r="AO172" s="1334">
        <f t="shared" si="266"/>
        <v>0</v>
      </c>
      <c r="AP172" s="1334">
        <f t="shared" si="266"/>
        <v>0</v>
      </c>
      <c r="AQ172" s="1334">
        <f t="shared" si="266"/>
        <v>0</v>
      </c>
      <c r="AR172" s="1334">
        <f t="shared" si="266"/>
        <v>0</v>
      </c>
      <c r="AS172" s="1334">
        <f t="shared" si="266"/>
        <v>0</v>
      </c>
      <c r="AT172" s="1334">
        <f t="shared" si="266"/>
        <v>0</v>
      </c>
      <c r="AU172" s="1334">
        <f t="shared" si="266"/>
        <v>0</v>
      </c>
      <c r="AV172" s="1334">
        <f t="shared" si="244"/>
        <v>0</v>
      </c>
      <c r="AW172" s="1334"/>
      <c r="AX172" s="1334"/>
      <c r="AY172" s="1334"/>
      <c r="AZ172" s="1334"/>
      <c r="BA172" s="1334"/>
      <c r="BB172" s="1334"/>
      <c r="BC172" s="1334"/>
      <c r="BD172" s="1334"/>
      <c r="BE172" s="1334"/>
      <c r="BF172" s="1334"/>
      <c r="BG172" s="1334"/>
      <c r="BH172" s="1334"/>
      <c r="BI172" s="1334"/>
      <c r="BJ172" s="1334"/>
      <c r="BK172" s="1334"/>
      <c r="BL172" s="1334"/>
      <c r="BM172" s="1334"/>
      <c r="BN172" s="1334"/>
      <c r="BO172" s="1334"/>
      <c r="BP172" s="1334"/>
      <c r="BQ172" s="1334"/>
    </row>
    <row r="173" spans="1:69" s="1335" customFormat="1" ht="25.5" x14ac:dyDescent="0.2">
      <c r="A173" s="1294">
        <v>1815</v>
      </c>
      <c r="B173" s="224" t="s">
        <v>86</v>
      </c>
      <c r="C173" s="1333">
        <f>'I4 BO ASSETS'!I30</f>
        <v>0</v>
      </c>
      <c r="D173" s="1334">
        <f t="shared" si="235"/>
        <v>0</v>
      </c>
      <c r="E173" s="1334">
        <f t="shared" si="235"/>
        <v>0</v>
      </c>
      <c r="F173" s="1334">
        <f t="shared" si="240"/>
        <v>0</v>
      </c>
      <c r="G173" s="1334">
        <f t="shared" si="236"/>
        <v>0</v>
      </c>
      <c r="H173" s="1334">
        <f t="shared" ref="H173:Z173" si="267">$D173*H610</f>
        <v>0</v>
      </c>
      <c r="I173" s="1334">
        <f t="shared" si="267"/>
        <v>0</v>
      </c>
      <c r="J173" s="1334">
        <f t="shared" si="267"/>
        <v>0</v>
      </c>
      <c r="K173" s="1334">
        <f t="shared" si="267"/>
        <v>0</v>
      </c>
      <c r="L173" s="1334">
        <f t="shared" si="267"/>
        <v>0</v>
      </c>
      <c r="M173" s="1334">
        <f t="shared" si="267"/>
        <v>0</v>
      </c>
      <c r="N173" s="1334">
        <f t="shared" si="267"/>
        <v>0</v>
      </c>
      <c r="O173" s="1334">
        <f t="shared" si="267"/>
        <v>0</v>
      </c>
      <c r="P173" s="1334">
        <f t="shared" si="267"/>
        <v>0</v>
      </c>
      <c r="Q173" s="1334">
        <f t="shared" si="267"/>
        <v>0</v>
      </c>
      <c r="R173" s="1334">
        <f t="shared" si="267"/>
        <v>0</v>
      </c>
      <c r="S173" s="1334">
        <f t="shared" si="267"/>
        <v>0</v>
      </c>
      <c r="T173" s="1334">
        <f t="shared" si="267"/>
        <v>0</v>
      </c>
      <c r="U173" s="1334">
        <f t="shared" si="267"/>
        <v>0</v>
      </c>
      <c r="V173" s="1334">
        <f t="shared" si="267"/>
        <v>0</v>
      </c>
      <c r="W173" s="1334">
        <f t="shared" si="267"/>
        <v>0</v>
      </c>
      <c r="X173" s="1334">
        <f t="shared" si="267"/>
        <v>0</v>
      </c>
      <c r="Y173" s="1334">
        <f t="shared" si="267"/>
        <v>0</v>
      </c>
      <c r="Z173" s="1334">
        <f t="shared" si="267"/>
        <v>0</v>
      </c>
      <c r="AA173" s="1334">
        <f t="shared" si="242"/>
        <v>0</v>
      </c>
      <c r="AB173" s="1334">
        <f t="shared" si="238"/>
        <v>0</v>
      </c>
      <c r="AC173" s="1334">
        <f t="shared" ref="AC173:AU173" si="268">$E173*AC610</f>
        <v>0</v>
      </c>
      <c r="AD173" s="1334">
        <f t="shared" si="268"/>
        <v>0</v>
      </c>
      <c r="AE173" s="1334">
        <f t="shared" si="268"/>
        <v>0</v>
      </c>
      <c r="AF173" s="1334">
        <f t="shared" si="268"/>
        <v>0</v>
      </c>
      <c r="AG173" s="1334">
        <f t="shared" si="268"/>
        <v>0</v>
      </c>
      <c r="AH173" s="1334">
        <f t="shared" si="268"/>
        <v>0</v>
      </c>
      <c r="AI173" s="1334">
        <f t="shared" si="268"/>
        <v>0</v>
      </c>
      <c r="AJ173" s="1334">
        <f t="shared" si="268"/>
        <v>0</v>
      </c>
      <c r="AK173" s="1334">
        <f t="shared" si="268"/>
        <v>0</v>
      </c>
      <c r="AL173" s="1334">
        <f t="shared" si="268"/>
        <v>0</v>
      </c>
      <c r="AM173" s="1334">
        <f t="shared" si="268"/>
        <v>0</v>
      </c>
      <c r="AN173" s="1334">
        <f t="shared" si="268"/>
        <v>0</v>
      </c>
      <c r="AO173" s="1334">
        <f t="shared" si="268"/>
        <v>0</v>
      </c>
      <c r="AP173" s="1334">
        <f t="shared" si="268"/>
        <v>0</v>
      </c>
      <c r="AQ173" s="1334">
        <f t="shared" si="268"/>
        <v>0</v>
      </c>
      <c r="AR173" s="1334">
        <f t="shared" si="268"/>
        <v>0</v>
      </c>
      <c r="AS173" s="1334">
        <f t="shared" si="268"/>
        <v>0</v>
      </c>
      <c r="AT173" s="1334">
        <f t="shared" si="268"/>
        <v>0</v>
      </c>
      <c r="AU173" s="1334">
        <f t="shared" si="268"/>
        <v>0</v>
      </c>
      <c r="AV173" s="1334">
        <f t="shared" si="244"/>
        <v>0</v>
      </c>
      <c r="AW173" s="1334"/>
      <c r="AX173" s="1334"/>
      <c r="AY173" s="1334"/>
      <c r="AZ173" s="1334"/>
      <c r="BA173" s="1334"/>
      <c r="BB173" s="1334"/>
      <c r="BC173" s="1334"/>
      <c r="BD173" s="1334"/>
      <c r="BE173" s="1334"/>
      <c r="BF173" s="1334"/>
      <c r="BG173" s="1334"/>
      <c r="BH173" s="1334"/>
      <c r="BI173" s="1334"/>
      <c r="BJ173" s="1334"/>
      <c r="BK173" s="1334"/>
      <c r="BL173" s="1334"/>
      <c r="BM173" s="1334"/>
      <c r="BN173" s="1334"/>
      <c r="BO173" s="1334"/>
      <c r="BP173" s="1334"/>
      <c r="BQ173" s="1334"/>
    </row>
    <row r="174" spans="1:69" s="1335" customFormat="1" ht="25.5" x14ac:dyDescent="0.2">
      <c r="A174" s="1294">
        <v>1820</v>
      </c>
      <c r="B174" s="224" t="s">
        <v>87</v>
      </c>
      <c r="C174" s="1333">
        <f>'I4 BO ASSETS'!I31</f>
        <v>0</v>
      </c>
      <c r="D174" s="1334">
        <f t="shared" si="235"/>
        <v>0</v>
      </c>
      <c r="E174" s="1334">
        <f t="shared" si="235"/>
        <v>0</v>
      </c>
      <c r="F174" s="1334">
        <f t="shared" si="240"/>
        <v>0</v>
      </c>
      <c r="G174" s="1334">
        <f t="shared" si="236"/>
        <v>0</v>
      </c>
      <c r="H174" s="1334">
        <f t="shared" ref="H174:Z174" si="269">$D174*H611</f>
        <v>0</v>
      </c>
      <c r="I174" s="1334">
        <f t="shared" si="269"/>
        <v>0</v>
      </c>
      <c r="J174" s="1334">
        <f t="shared" si="269"/>
        <v>0</v>
      </c>
      <c r="K174" s="1334">
        <f t="shared" si="269"/>
        <v>0</v>
      </c>
      <c r="L174" s="1334">
        <f t="shared" si="269"/>
        <v>0</v>
      </c>
      <c r="M174" s="1334">
        <f t="shared" si="269"/>
        <v>0</v>
      </c>
      <c r="N174" s="1334">
        <f t="shared" si="269"/>
        <v>0</v>
      </c>
      <c r="O174" s="1334">
        <f t="shared" si="269"/>
        <v>0</v>
      </c>
      <c r="P174" s="1334">
        <f t="shared" si="269"/>
        <v>0</v>
      </c>
      <c r="Q174" s="1334">
        <f t="shared" si="269"/>
        <v>0</v>
      </c>
      <c r="R174" s="1334">
        <f t="shared" si="269"/>
        <v>0</v>
      </c>
      <c r="S174" s="1334">
        <f t="shared" si="269"/>
        <v>0</v>
      </c>
      <c r="T174" s="1334">
        <f t="shared" si="269"/>
        <v>0</v>
      </c>
      <c r="U174" s="1334">
        <f t="shared" si="269"/>
        <v>0</v>
      </c>
      <c r="V174" s="1334">
        <f t="shared" si="269"/>
        <v>0</v>
      </c>
      <c r="W174" s="1334">
        <f t="shared" si="269"/>
        <v>0</v>
      </c>
      <c r="X174" s="1334">
        <f t="shared" si="269"/>
        <v>0</v>
      </c>
      <c r="Y174" s="1334">
        <f t="shared" si="269"/>
        <v>0</v>
      </c>
      <c r="Z174" s="1334">
        <f t="shared" si="269"/>
        <v>0</v>
      </c>
      <c r="AA174" s="1334">
        <f t="shared" si="242"/>
        <v>0</v>
      </c>
      <c r="AB174" s="1334">
        <f t="shared" si="238"/>
        <v>0</v>
      </c>
      <c r="AC174" s="1334">
        <f t="shared" ref="AC174:AU174" si="270">$E174*AC611</f>
        <v>0</v>
      </c>
      <c r="AD174" s="1334">
        <f t="shared" si="270"/>
        <v>0</v>
      </c>
      <c r="AE174" s="1334">
        <f t="shared" si="270"/>
        <v>0</v>
      </c>
      <c r="AF174" s="1334">
        <f t="shared" si="270"/>
        <v>0</v>
      </c>
      <c r="AG174" s="1334">
        <f t="shared" si="270"/>
        <v>0</v>
      </c>
      <c r="AH174" s="1334">
        <f t="shared" si="270"/>
        <v>0</v>
      </c>
      <c r="AI174" s="1334">
        <f t="shared" si="270"/>
        <v>0</v>
      </c>
      <c r="AJ174" s="1334">
        <f t="shared" si="270"/>
        <v>0</v>
      </c>
      <c r="AK174" s="1334">
        <f t="shared" si="270"/>
        <v>0</v>
      </c>
      <c r="AL174" s="1334">
        <f t="shared" si="270"/>
        <v>0</v>
      </c>
      <c r="AM174" s="1334">
        <f t="shared" si="270"/>
        <v>0</v>
      </c>
      <c r="AN174" s="1334">
        <f t="shared" si="270"/>
        <v>0</v>
      </c>
      <c r="AO174" s="1334">
        <f t="shared" si="270"/>
        <v>0</v>
      </c>
      <c r="AP174" s="1334">
        <f t="shared" si="270"/>
        <v>0</v>
      </c>
      <c r="AQ174" s="1334">
        <f t="shared" si="270"/>
        <v>0</v>
      </c>
      <c r="AR174" s="1334">
        <f t="shared" si="270"/>
        <v>0</v>
      </c>
      <c r="AS174" s="1334">
        <f t="shared" si="270"/>
        <v>0</v>
      </c>
      <c r="AT174" s="1334">
        <f t="shared" si="270"/>
        <v>0</v>
      </c>
      <c r="AU174" s="1334">
        <f t="shared" si="270"/>
        <v>0</v>
      </c>
      <c r="AV174" s="1334">
        <f t="shared" si="244"/>
        <v>0</v>
      </c>
      <c r="AW174" s="1334"/>
      <c r="AX174" s="1334"/>
      <c r="AY174" s="1334"/>
      <c r="AZ174" s="1334"/>
      <c r="BA174" s="1334"/>
      <c r="BB174" s="1334"/>
      <c r="BC174" s="1334"/>
      <c r="BD174" s="1334"/>
      <c r="BE174" s="1334"/>
      <c r="BF174" s="1334"/>
      <c r="BG174" s="1334"/>
      <c r="BH174" s="1334"/>
      <c r="BI174" s="1334"/>
      <c r="BJ174" s="1334"/>
      <c r="BK174" s="1334"/>
      <c r="BL174" s="1334"/>
      <c r="BM174" s="1334"/>
      <c r="BN174" s="1334"/>
      <c r="BO174" s="1334"/>
      <c r="BP174" s="1334"/>
      <c r="BQ174" s="1334"/>
    </row>
    <row r="175" spans="1:69" s="1335" customFormat="1" ht="25.5" x14ac:dyDescent="0.2">
      <c r="A175" s="1294" t="s">
        <v>520</v>
      </c>
      <c r="B175" s="224" t="s">
        <v>1363</v>
      </c>
      <c r="C175" s="1333">
        <f>'I4 BO ASSETS'!I32</f>
        <v>0</v>
      </c>
      <c r="D175" s="1334">
        <f t="shared" si="235"/>
        <v>0</v>
      </c>
      <c r="E175" s="1334">
        <f t="shared" si="235"/>
        <v>0</v>
      </c>
      <c r="F175" s="1334">
        <f>D175+E175</f>
        <v>0</v>
      </c>
      <c r="G175" s="1334">
        <f t="shared" ref="G175:V175" si="271">$D175*G612</f>
        <v>0</v>
      </c>
      <c r="H175" s="1334">
        <f t="shared" si="271"/>
        <v>0</v>
      </c>
      <c r="I175" s="1334">
        <f t="shared" si="271"/>
        <v>0</v>
      </c>
      <c r="J175" s="1334">
        <f t="shared" si="271"/>
        <v>0</v>
      </c>
      <c r="K175" s="1334">
        <f t="shared" si="271"/>
        <v>0</v>
      </c>
      <c r="L175" s="1334">
        <f t="shared" si="271"/>
        <v>0</v>
      </c>
      <c r="M175" s="1334">
        <f t="shared" si="271"/>
        <v>0</v>
      </c>
      <c r="N175" s="1334">
        <f t="shared" si="271"/>
        <v>0</v>
      </c>
      <c r="O175" s="1334">
        <f t="shared" si="271"/>
        <v>0</v>
      </c>
      <c r="P175" s="1334">
        <f t="shared" si="271"/>
        <v>0</v>
      </c>
      <c r="Q175" s="1334">
        <f t="shared" si="271"/>
        <v>0</v>
      </c>
      <c r="R175" s="1334">
        <f t="shared" si="271"/>
        <v>0</v>
      </c>
      <c r="S175" s="1334">
        <f t="shared" si="271"/>
        <v>0</v>
      </c>
      <c r="T175" s="1334">
        <f t="shared" si="271"/>
        <v>0</v>
      </c>
      <c r="U175" s="1334">
        <f t="shared" si="271"/>
        <v>0</v>
      </c>
      <c r="V175" s="1334">
        <f t="shared" si="271"/>
        <v>0</v>
      </c>
      <c r="W175" s="1334">
        <f t="shared" ref="W175:Z177" si="272">$D175*W612</f>
        <v>0</v>
      </c>
      <c r="X175" s="1334">
        <f t="shared" si="272"/>
        <v>0</v>
      </c>
      <c r="Y175" s="1334">
        <f t="shared" si="272"/>
        <v>0</v>
      </c>
      <c r="Z175" s="1334">
        <f t="shared" si="272"/>
        <v>0</v>
      </c>
      <c r="AA175" s="1334">
        <f>SUM(G175:Z175)</f>
        <v>0</v>
      </c>
      <c r="AB175" s="1334">
        <f t="shared" ref="AB175:AQ175" si="273">$E175*AB612</f>
        <v>0</v>
      </c>
      <c r="AC175" s="1334">
        <f t="shared" si="273"/>
        <v>0</v>
      </c>
      <c r="AD175" s="1334">
        <f t="shared" si="273"/>
        <v>0</v>
      </c>
      <c r="AE175" s="1334">
        <f t="shared" si="273"/>
        <v>0</v>
      </c>
      <c r="AF175" s="1334">
        <f t="shared" si="273"/>
        <v>0</v>
      </c>
      <c r="AG175" s="1334">
        <f t="shared" si="273"/>
        <v>0</v>
      </c>
      <c r="AH175" s="1334">
        <f t="shared" si="273"/>
        <v>0</v>
      </c>
      <c r="AI175" s="1334">
        <f t="shared" si="273"/>
        <v>0</v>
      </c>
      <c r="AJ175" s="1334">
        <f t="shared" si="273"/>
        <v>0</v>
      </c>
      <c r="AK175" s="1334">
        <f t="shared" si="273"/>
        <v>0</v>
      </c>
      <c r="AL175" s="1334">
        <f t="shared" si="273"/>
        <v>0</v>
      </c>
      <c r="AM175" s="1334">
        <f t="shared" si="273"/>
        <v>0</v>
      </c>
      <c r="AN175" s="1334">
        <f t="shared" si="273"/>
        <v>0</v>
      </c>
      <c r="AO175" s="1334">
        <f t="shared" si="273"/>
        <v>0</v>
      </c>
      <c r="AP175" s="1334">
        <f t="shared" si="273"/>
        <v>0</v>
      </c>
      <c r="AQ175" s="1334">
        <f t="shared" si="273"/>
        <v>0</v>
      </c>
      <c r="AR175" s="1334">
        <f t="shared" ref="AR175:AU177" si="274">$E175*AR612</f>
        <v>0</v>
      </c>
      <c r="AS175" s="1334">
        <f t="shared" si="274"/>
        <v>0</v>
      </c>
      <c r="AT175" s="1334">
        <f t="shared" si="274"/>
        <v>0</v>
      </c>
      <c r="AU175" s="1334">
        <f t="shared" si="274"/>
        <v>0</v>
      </c>
      <c r="AV175" s="1334">
        <f>SUM(AB175:AU175)</f>
        <v>0</v>
      </c>
      <c r="AW175" s="1334"/>
      <c r="AX175" s="1334"/>
      <c r="AY175" s="1334"/>
      <c r="AZ175" s="1334"/>
      <c r="BA175" s="1334"/>
      <c r="BB175" s="1334"/>
      <c r="BC175" s="1334"/>
      <c r="BD175" s="1334"/>
      <c r="BE175" s="1334"/>
      <c r="BF175" s="1334"/>
      <c r="BG175" s="1334"/>
      <c r="BH175" s="1334"/>
      <c r="BI175" s="1334"/>
      <c r="BJ175" s="1334"/>
      <c r="BK175" s="1334"/>
      <c r="BL175" s="1334"/>
      <c r="BM175" s="1334"/>
      <c r="BN175" s="1334"/>
      <c r="BO175" s="1334"/>
      <c r="BP175" s="1334"/>
      <c r="BQ175" s="1334"/>
    </row>
    <row r="176" spans="1:69" s="1335" customFormat="1" ht="25.5" x14ac:dyDescent="0.2">
      <c r="A176" s="1294" t="s">
        <v>521</v>
      </c>
      <c r="B176" s="224" t="s">
        <v>1365</v>
      </c>
      <c r="C176" s="1333">
        <f>'I4 BO ASSETS'!I33</f>
        <v>0</v>
      </c>
      <c r="D176" s="1334">
        <f t="shared" si="235"/>
        <v>0</v>
      </c>
      <c r="E176" s="1334">
        <f t="shared" si="235"/>
        <v>0</v>
      </c>
      <c r="F176" s="1334">
        <f>D176+E176</f>
        <v>0</v>
      </c>
      <c r="G176" s="1334">
        <f t="shared" ref="G176:V176" si="275">$D176*G613</f>
        <v>0</v>
      </c>
      <c r="H176" s="1334">
        <f t="shared" si="275"/>
        <v>0</v>
      </c>
      <c r="I176" s="1334">
        <f t="shared" si="275"/>
        <v>0</v>
      </c>
      <c r="J176" s="1334">
        <f t="shared" si="275"/>
        <v>0</v>
      </c>
      <c r="K176" s="1334">
        <f t="shared" si="275"/>
        <v>0</v>
      </c>
      <c r="L176" s="1334">
        <f t="shared" si="275"/>
        <v>0</v>
      </c>
      <c r="M176" s="1334">
        <f t="shared" si="275"/>
        <v>0</v>
      </c>
      <c r="N176" s="1334">
        <f t="shared" si="275"/>
        <v>0</v>
      </c>
      <c r="O176" s="1334">
        <f t="shared" si="275"/>
        <v>0</v>
      </c>
      <c r="P176" s="1334">
        <f t="shared" si="275"/>
        <v>0</v>
      </c>
      <c r="Q176" s="1334">
        <f t="shared" si="275"/>
        <v>0</v>
      </c>
      <c r="R176" s="1334">
        <f t="shared" si="275"/>
        <v>0</v>
      </c>
      <c r="S176" s="1334">
        <f t="shared" si="275"/>
        <v>0</v>
      </c>
      <c r="T176" s="1334">
        <f t="shared" si="275"/>
        <v>0</v>
      </c>
      <c r="U176" s="1334">
        <f t="shared" si="275"/>
        <v>0</v>
      </c>
      <c r="V176" s="1334">
        <f t="shared" si="275"/>
        <v>0</v>
      </c>
      <c r="W176" s="1334">
        <f t="shared" si="272"/>
        <v>0</v>
      </c>
      <c r="X176" s="1334">
        <f t="shared" si="272"/>
        <v>0</v>
      </c>
      <c r="Y176" s="1334">
        <f t="shared" si="272"/>
        <v>0</v>
      </c>
      <c r="Z176" s="1334">
        <f t="shared" si="272"/>
        <v>0</v>
      </c>
      <c r="AA176" s="1334">
        <f>SUM(G176:Z176)</f>
        <v>0</v>
      </c>
      <c r="AB176" s="1334">
        <f t="shared" ref="AB176:AQ176" si="276">$E176*AB613</f>
        <v>0</v>
      </c>
      <c r="AC176" s="1334">
        <f t="shared" si="276"/>
        <v>0</v>
      </c>
      <c r="AD176" s="1334">
        <f t="shared" si="276"/>
        <v>0</v>
      </c>
      <c r="AE176" s="1334">
        <f t="shared" si="276"/>
        <v>0</v>
      </c>
      <c r="AF176" s="1334">
        <f t="shared" si="276"/>
        <v>0</v>
      </c>
      <c r="AG176" s="1334">
        <f t="shared" si="276"/>
        <v>0</v>
      </c>
      <c r="AH176" s="1334">
        <f t="shared" si="276"/>
        <v>0</v>
      </c>
      <c r="AI176" s="1334">
        <f t="shared" si="276"/>
        <v>0</v>
      </c>
      <c r="AJ176" s="1334">
        <f t="shared" si="276"/>
        <v>0</v>
      </c>
      <c r="AK176" s="1334">
        <f t="shared" si="276"/>
        <v>0</v>
      </c>
      <c r="AL176" s="1334">
        <f t="shared" si="276"/>
        <v>0</v>
      </c>
      <c r="AM176" s="1334">
        <f t="shared" si="276"/>
        <v>0</v>
      </c>
      <c r="AN176" s="1334">
        <f t="shared" si="276"/>
        <v>0</v>
      </c>
      <c r="AO176" s="1334">
        <f t="shared" si="276"/>
        <v>0</v>
      </c>
      <c r="AP176" s="1334">
        <f t="shared" si="276"/>
        <v>0</v>
      </c>
      <c r="AQ176" s="1334">
        <f t="shared" si="276"/>
        <v>0</v>
      </c>
      <c r="AR176" s="1334">
        <f t="shared" si="274"/>
        <v>0</v>
      </c>
      <c r="AS176" s="1334">
        <f t="shared" si="274"/>
        <v>0</v>
      </c>
      <c r="AT176" s="1334">
        <f t="shared" si="274"/>
        <v>0</v>
      </c>
      <c r="AU176" s="1334">
        <f t="shared" si="274"/>
        <v>0</v>
      </c>
      <c r="AV176" s="1334">
        <f>SUM(AB176:AU176)</f>
        <v>0</v>
      </c>
      <c r="AW176" s="1334"/>
      <c r="AX176" s="1334"/>
      <c r="AY176" s="1334"/>
      <c r="AZ176" s="1334"/>
      <c r="BA176" s="1334"/>
      <c r="BB176" s="1334"/>
      <c r="BC176" s="1334"/>
      <c r="BD176" s="1334"/>
      <c r="BE176" s="1334"/>
      <c r="BF176" s="1334"/>
      <c r="BG176" s="1334"/>
      <c r="BH176" s="1334"/>
      <c r="BI176" s="1334"/>
      <c r="BJ176" s="1334"/>
      <c r="BK176" s="1334"/>
      <c r="BL176" s="1334"/>
      <c r="BM176" s="1334"/>
      <c r="BN176" s="1334"/>
      <c r="BO176" s="1334"/>
      <c r="BP176" s="1334"/>
      <c r="BQ176" s="1334"/>
    </row>
    <row r="177" spans="1:69" s="1335" customFormat="1" ht="25.5" x14ac:dyDescent="0.2">
      <c r="A177" s="1294" t="s">
        <v>1355</v>
      </c>
      <c r="B177" s="224" t="s">
        <v>1356</v>
      </c>
      <c r="C177" s="1333">
        <f>'I4 BO ASSETS'!I34</f>
        <v>-255363.5</v>
      </c>
      <c r="D177" s="1334">
        <f t="shared" si="235"/>
        <v>0</v>
      </c>
      <c r="E177" s="1334">
        <f t="shared" si="235"/>
        <v>-255363.5</v>
      </c>
      <c r="F177" s="1334">
        <f>D177+E177</f>
        <v>-255363.5</v>
      </c>
      <c r="G177" s="1334">
        <f t="shared" ref="G177:V177" si="277">$D177*G614</f>
        <v>0</v>
      </c>
      <c r="H177" s="1334">
        <f t="shared" si="277"/>
        <v>0</v>
      </c>
      <c r="I177" s="1334">
        <f t="shared" si="277"/>
        <v>0</v>
      </c>
      <c r="J177" s="1334">
        <f t="shared" si="277"/>
        <v>0</v>
      </c>
      <c r="K177" s="1334">
        <f t="shared" si="277"/>
        <v>0</v>
      </c>
      <c r="L177" s="1334">
        <f t="shared" si="277"/>
        <v>0</v>
      </c>
      <c r="M177" s="1334">
        <f t="shared" si="277"/>
        <v>0</v>
      </c>
      <c r="N177" s="1334">
        <f t="shared" si="277"/>
        <v>0</v>
      </c>
      <c r="O177" s="1334">
        <f t="shared" si="277"/>
        <v>0</v>
      </c>
      <c r="P177" s="1334">
        <f t="shared" si="277"/>
        <v>0</v>
      </c>
      <c r="Q177" s="1334">
        <f t="shared" si="277"/>
        <v>0</v>
      </c>
      <c r="R177" s="1334">
        <f t="shared" si="277"/>
        <v>0</v>
      </c>
      <c r="S177" s="1334">
        <f t="shared" si="277"/>
        <v>0</v>
      </c>
      <c r="T177" s="1334">
        <f t="shared" si="277"/>
        <v>0</v>
      </c>
      <c r="U177" s="1334">
        <f t="shared" si="277"/>
        <v>0</v>
      </c>
      <c r="V177" s="1334">
        <f t="shared" si="277"/>
        <v>0</v>
      </c>
      <c r="W177" s="1334">
        <f t="shared" si="272"/>
        <v>0</v>
      </c>
      <c r="X177" s="1334">
        <f t="shared" si="272"/>
        <v>0</v>
      </c>
      <c r="Y177" s="1334">
        <f t="shared" si="272"/>
        <v>0</v>
      </c>
      <c r="Z177" s="1334">
        <f t="shared" si="272"/>
        <v>0</v>
      </c>
      <c r="AA177" s="1334">
        <f>SUM(G177:Z177)</f>
        <v>0</v>
      </c>
      <c r="AB177" s="1334">
        <f t="shared" ref="AB177:AQ177" si="278">$E177*AB614</f>
        <v>-65877.657212570848</v>
      </c>
      <c r="AC177" s="1334">
        <f t="shared" si="278"/>
        <v>-25103.841192434989</v>
      </c>
      <c r="AD177" s="1334">
        <f t="shared" si="278"/>
        <v>-57173.910369127574</v>
      </c>
      <c r="AE177" s="1334">
        <f t="shared" si="278"/>
        <v>0</v>
      </c>
      <c r="AF177" s="1334">
        <f t="shared" si="278"/>
        <v>-40373.918343393583</v>
      </c>
      <c r="AG177" s="1334">
        <f t="shared" si="278"/>
        <v>-63778.990867954126</v>
      </c>
      <c r="AH177" s="1334">
        <f t="shared" si="278"/>
        <v>-2316.602322070687</v>
      </c>
      <c r="AI177" s="1334">
        <f t="shared" si="278"/>
        <v>-161.7197426917032</v>
      </c>
      <c r="AJ177" s="1334">
        <f t="shared" si="278"/>
        <v>-576.85994975647952</v>
      </c>
      <c r="AK177" s="1334">
        <f t="shared" si="278"/>
        <v>0</v>
      </c>
      <c r="AL177" s="1334">
        <f t="shared" si="278"/>
        <v>0</v>
      </c>
      <c r="AM177" s="1334">
        <f t="shared" si="278"/>
        <v>0</v>
      </c>
      <c r="AN177" s="1334">
        <f t="shared" si="278"/>
        <v>0</v>
      </c>
      <c r="AO177" s="1334">
        <f t="shared" si="278"/>
        <v>0</v>
      </c>
      <c r="AP177" s="1334">
        <f t="shared" si="278"/>
        <v>0</v>
      </c>
      <c r="AQ177" s="1334">
        <f t="shared" si="278"/>
        <v>0</v>
      </c>
      <c r="AR177" s="1334">
        <f t="shared" si="274"/>
        <v>0</v>
      </c>
      <c r="AS177" s="1334">
        <f t="shared" si="274"/>
        <v>0</v>
      </c>
      <c r="AT177" s="1334">
        <f t="shared" si="274"/>
        <v>0</v>
      </c>
      <c r="AU177" s="1334">
        <f t="shared" si="274"/>
        <v>0</v>
      </c>
      <c r="AV177" s="1334">
        <f>SUM(AB177:AU177)</f>
        <v>-255363.5</v>
      </c>
      <c r="AW177" s="1334"/>
      <c r="AX177" s="1334"/>
      <c r="AY177" s="1334"/>
      <c r="AZ177" s="1334"/>
      <c r="BA177" s="1334"/>
      <c r="BB177" s="1334"/>
      <c r="BC177" s="1334"/>
      <c r="BD177" s="1334"/>
      <c r="BE177" s="1334"/>
      <c r="BF177" s="1334"/>
      <c r="BG177" s="1334"/>
      <c r="BH177" s="1334"/>
      <c r="BI177" s="1334"/>
      <c r="BJ177" s="1334"/>
      <c r="BK177" s="1334"/>
      <c r="BL177" s="1334"/>
      <c r="BM177" s="1334"/>
      <c r="BN177" s="1334"/>
      <c r="BO177" s="1334"/>
      <c r="BP177" s="1334"/>
      <c r="BQ177" s="1334"/>
    </row>
    <row r="178" spans="1:69" s="1335" customFormat="1" ht="12.75" x14ac:dyDescent="0.2">
      <c r="A178" s="1294">
        <v>1825</v>
      </c>
      <c r="B178" s="224" t="s">
        <v>88</v>
      </c>
      <c r="C178" s="1333">
        <f>'I4 BO ASSETS'!I35</f>
        <v>0</v>
      </c>
      <c r="D178" s="1334">
        <f t="shared" si="235"/>
        <v>0</v>
      </c>
      <c r="E178" s="1334">
        <f t="shared" si="235"/>
        <v>0</v>
      </c>
      <c r="F178" s="1334">
        <f t="shared" si="240"/>
        <v>0</v>
      </c>
      <c r="G178" s="1334">
        <f t="shared" ref="G178:G197" si="279">$D178*G615</f>
        <v>0</v>
      </c>
      <c r="H178" s="1334">
        <f t="shared" ref="H178:Z178" si="280">$D178*H615</f>
        <v>0</v>
      </c>
      <c r="I178" s="1334">
        <f t="shared" si="280"/>
        <v>0</v>
      </c>
      <c r="J178" s="1334">
        <f t="shared" si="280"/>
        <v>0</v>
      </c>
      <c r="K178" s="1334">
        <f t="shared" si="280"/>
        <v>0</v>
      </c>
      <c r="L178" s="1334">
        <f t="shared" si="280"/>
        <v>0</v>
      </c>
      <c r="M178" s="1334">
        <f t="shared" si="280"/>
        <v>0</v>
      </c>
      <c r="N178" s="1334">
        <f t="shared" si="280"/>
        <v>0</v>
      </c>
      <c r="O178" s="1334">
        <f t="shared" si="280"/>
        <v>0</v>
      </c>
      <c r="P178" s="1334">
        <f t="shared" si="280"/>
        <v>0</v>
      </c>
      <c r="Q178" s="1334">
        <f t="shared" si="280"/>
        <v>0</v>
      </c>
      <c r="R178" s="1334">
        <f t="shared" si="280"/>
        <v>0</v>
      </c>
      <c r="S178" s="1334">
        <f t="shared" si="280"/>
        <v>0</v>
      </c>
      <c r="T178" s="1334">
        <f t="shared" si="280"/>
        <v>0</v>
      </c>
      <c r="U178" s="1334">
        <f t="shared" si="280"/>
        <v>0</v>
      </c>
      <c r="V178" s="1334">
        <f t="shared" si="280"/>
        <v>0</v>
      </c>
      <c r="W178" s="1334">
        <f t="shared" si="280"/>
        <v>0</v>
      </c>
      <c r="X178" s="1334">
        <f t="shared" si="280"/>
        <v>0</v>
      </c>
      <c r="Y178" s="1334">
        <f t="shared" si="280"/>
        <v>0</v>
      </c>
      <c r="Z178" s="1334">
        <f t="shared" si="280"/>
        <v>0</v>
      </c>
      <c r="AA178" s="1334">
        <f t="shared" si="242"/>
        <v>0</v>
      </c>
      <c r="AB178" s="1334">
        <f t="shared" ref="AB178:AB197" si="281">$E178*AB615</f>
        <v>0</v>
      </c>
      <c r="AC178" s="1334">
        <f t="shared" ref="AC178:AU178" si="282">$E178*AC615</f>
        <v>0</v>
      </c>
      <c r="AD178" s="1334">
        <f t="shared" si="282"/>
        <v>0</v>
      </c>
      <c r="AE178" s="1334">
        <f t="shared" si="282"/>
        <v>0</v>
      </c>
      <c r="AF178" s="1334">
        <f t="shared" si="282"/>
        <v>0</v>
      </c>
      <c r="AG178" s="1334">
        <f t="shared" si="282"/>
        <v>0</v>
      </c>
      <c r="AH178" s="1334">
        <f t="shared" si="282"/>
        <v>0</v>
      </c>
      <c r="AI178" s="1334">
        <f t="shared" si="282"/>
        <v>0</v>
      </c>
      <c r="AJ178" s="1334">
        <f t="shared" si="282"/>
        <v>0</v>
      </c>
      <c r="AK178" s="1334">
        <f t="shared" si="282"/>
        <v>0</v>
      </c>
      <c r="AL178" s="1334">
        <f t="shared" si="282"/>
        <v>0</v>
      </c>
      <c r="AM178" s="1334">
        <f t="shared" si="282"/>
        <v>0</v>
      </c>
      <c r="AN178" s="1334">
        <f t="shared" si="282"/>
        <v>0</v>
      </c>
      <c r="AO178" s="1334">
        <f t="shared" si="282"/>
        <v>0</v>
      </c>
      <c r="AP178" s="1334">
        <f t="shared" si="282"/>
        <v>0</v>
      </c>
      <c r="AQ178" s="1334">
        <f t="shared" si="282"/>
        <v>0</v>
      </c>
      <c r="AR178" s="1334">
        <f t="shared" si="282"/>
        <v>0</v>
      </c>
      <c r="AS178" s="1334">
        <f t="shared" si="282"/>
        <v>0</v>
      </c>
      <c r="AT178" s="1334">
        <f t="shared" si="282"/>
        <v>0</v>
      </c>
      <c r="AU178" s="1334">
        <f t="shared" si="282"/>
        <v>0</v>
      </c>
      <c r="AV178" s="1334">
        <f t="shared" si="244"/>
        <v>0</v>
      </c>
      <c r="AW178" s="1334"/>
      <c r="AX178" s="1334"/>
      <c r="AY178" s="1334"/>
      <c r="AZ178" s="1334"/>
      <c r="BA178" s="1334"/>
      <c r="BB178" s="1334"/>
      <c r="BC178" s="1334"/>
      <c r="BD178" s="1334"/>
      <c r="BE178" s="1334"/>
      <c r="BF178" s="1334"/>
      <c r="BG178" s="1334"/>
      <c r="BH178" s="1334"/>
      <c r="BI178" s="1334"/>
      <c r="BJ178" s="1334"/>
      <c r="BK178" s="1334"/>
      <c r="BL178" s="1334"/>
      <c r="BM178" s="1334"/>
      <c r="BN178" s="1334"/>
      <c r="BO178" s="1334"/>
      <c r="BP178" s="1334"/>
      <c r="BQ178" s="1334"/>
    </row>
    <row r="179" spans="1:69" s="1335" customFormat="1" ht="12.75" x14ac:dyDescent="0.2">
      <c r="A179" s="1294" t="s">
        <v>869</v>
      </c>
      <c r="B179" s="224" t="s">
        <v>369</v>
      </c>
      <c r="C179" s="1333">
        <f>'I4 BO ASSETS'!I36</f>
        <v>0</v>
      </c>
      <c r="D179" s="1334">
        <f t="shared" si="235"/>
        <v>0</v>
      </c>
      <c r="E179" s="1334">
        <f t="shared" si="235"/>
        <v>0</v>
      </c>
      <c r="F179" s="1334">
        <f t="shared" si="240"/>
        <v>0</v>
      </c>
      <c r="G179" s="1334">
        <f t="shared" si="279"/>
        <v>0</v>
      </c>
      <c r="H179" s="1334">
        <f t="shared" ref="H179:Z179" si="283">$D179*H616</f>
        <v>0</v>
      </c>
      <c r="I179" s="1334">
        <f t="shared" si="283"/>
        <v>0</v>
      </c>
      <c r="J179" s="1334">
        <f t="shared" si="283"/>
        <v>0</v>
      </c>
      <c r="K179" s="1334">
        <f t="shared" si="283"/>
        <v>0</v>
      </c>
      <c r="L179" s="1334">
        <f t="shared" si="283"/>
        <v>0</v>
      </c>
      <c r="M179" s="1334">
        <f t="shared" si="283"/>
        <v>0</v>
      </c>
      <c r="N179" s="1334">
        <f t="shared" si="283"/>
        <v>0</v>
      </c>
      <c r="O179" s="1334">
        <f t="shared" si="283"/>
        <v>0</v>
      </c>
      <c r="P179" s="1334">
        <f t="shared" si="283"/>
        <v>0</v>
      </c>
      <c r="Q179" s="1334">
        <f t="shared" si="283"/>
        <v>0</v>
      </c>
      <c r="R179" s="1334">
        <f t="shared" si="283"/>
        <v>0</v>
      </c>
      <c r="S179" s="1334">
        <f t="shared" si="283"/>
        <v>0</v>
      </c>
      <c r="T179" s="1334">
        <f t="shared" si="283"/>
        <v>0</v>
      </c>
      <c r="U179" s="1334">
        <f t="shared" si="283"/>
        <v>0</v>
      </c>
      <c r="V179" s="1334">
        <f t="shared" si="283"/>
        <v>0</v>
      </c>
      <c r="W179" s="1334">
        <f t="shared" si="283"/>
        <v>0</v>
      </c>
      <c r="X179" s="1334">
        <f t="shared" si="283"/>
        <v>0</v>
      </c>
      <c r="Y179" s="1334">
        <f t="shared" si="283"/>
        <v>0</v>
      </c>
      <c r="Z179" s="1334">
        <f t="shared" si="283"/>
        <v>0</v>
      </c>
      <c r="AA179" s="1334">
        <f t="shared" si="242"/>
        <v>0</v>
      </c>
      <c r="AB179" s="1334">
        <f t="shared" si="281"/>
        <v>0</v>
      </c>
      <c r="AC179" s="1334">
        <f t="shared" ref="AC179:AU179" si="284">$E179*AC616</f>
        <v>0</v>
      </c>
      <c r="AD179" s="1334">
        <f t="shared" si="284"/>
        <v>0</v>
      </c>
      <c r="AE179" s="1334">
        <f t="shared" si="284"/>
        <v>0</v>
      </c>
      <c r="AF179" s="1334">
        <f t="shared" si="284"/>
        <v>0</v>
      </c>
      <c r="AG179" s="1334">
        <f t="shared" si="284"/>
        <v>0</v>
      </c>
      <c r="AH179" s="1334">
        <f t="shared" si="284"/>
        <v>0</v>
      </c>
      <c r="AI179" s="1334">
        <f t="shared" si="284"/>
        <v>0</v>
      </c>
      <c r="AJ179" s="1334">
        <f t="shared" si="284"/>
        <v>0</v>
      </c>
      <c r="AK179" s="1334">
        <f t="shared" si="284"/>
        <v>0</v>
      </c>
      <c r="AL179" s="1334">
        <f t="shared" si="284"/>
        <v>0</v>
      </c>
      <c r="AM179" s="1334">
        <f t="shared" si="284"/>
        <v>0</v>
      </c>
      <c r="AN179" s="1334">
        <f t="shared" si="284"/>
        <v>0</v>
      </c>
      <c r="AO179" s="1334">
        <f t="shared" si="284"/>
        <v>0</v>
      </c>
      <c r="AP179" s="1334">
        <f t="shared" si="284"/>
        <v>0</v>
      </c>
      <c r="AQ179" s="1334">
        <f t="shared" si="284"/>
        <v>0</v>
      </c>
      <c r="AR179" s="1334">
        <f t="shared" si="284"/>
        <v>0</v>
      </c>
      <c r="AS179" s="1334">
        <f t="shared" si="284"/>
        <v>0</v>
      </c>
      <c r="AT179" s="1334">
        <f t="shared" si="284"/>
        <v>0</v>
      </c>
      <c r="AU179" s="1334">
        <f t="shared" si="284"/>
        <v>0</v>
      </c>
      <c r="AV179" s="1334">
        <f t="shared" si="244"/>
        <v>0</v>
      </c>
      <c r="AW179" s="1334"/>
      <c r="AX179" s="1334"/>
      <c r="AY179" s="1334"/>
      <c r="AZ179" s="1334"/>
      <c r="BA179" s="1334"/>
      <c r="BB179" s="1334"/>
      <c r="BC179" s="1334"/>
      <c r="BD179" s="1334"/>
      <c r="BE179" s="1334"/>
      <c r="BF179" s="1334"/>
      <c r="BG179" s="1334"/>
      <c r="BH179" s="1334"/>
      <c r="BI179" s="1334"/>
      <c r="BJ179" s="1334"/>
      <c r="BK179" s="1334"/>
      <c r="BL179" s="1334"/>
      <c r="BM179" s="1334"/>
      <c r="BN179" s="1334"/>
      <c r="BO179" s="1334"/>
      <c r="BP179" s="1334"/>
      <c r="BQ179" s="1334"/>
    </row>
    <row r="180" spans="1:69" s="1335" customFormat="1" ht="12.75" x14ac:dyDescent="0.2">
      <c r="A180" s="1294" t="s">
        <v>870</v>
      </c>
      <c r="B180" s="224" t="s">
        <v>370</v>
      </c>
      <c r="C180" s="1333">
        <f>'I4 BO ASSETS'!I37</f>
        <v>0</v>
      </c>
      <c r="D180" s="1334">
        <f t="shared" ref="D180:E200" si="285">$C180*D617</f>
        <v>0</v>
      </c>
      <c r="E180" s="1334">
        <f t="shared" si="285"/>
        <v>0</v>
      </c>
      <c r="F180" s="1334">
        <f t="shared" si="240"/>
        <v>0</v>
      </c>
      <c r="G180" s="1334">
        <f t="shared" si="279"/>
        <v>0</v>
      </c>
      <c r="H180" s="1334">
        <f t="shared" ref="H180:Z180" si="286">$D180*H617</f>
        <v>0</v>
      </c>
      <c r="I180" s="1334">
        <f t="shared" si="286"/>
        <v>0</v>
      </c>
      <c r="J180" s="1334">
        <f t="shared" si="286"/>
        <v>0</v>
      </c>
      <c r="K180" s="1334">
        <f t="shared" si="286"/>
        <v>0</v>
      </c>
      <c r="L180" s="1334">
        <f t="shared" si="286"/>
        <v>0</v>
      </c>
      <c r="M180" s="1334">
        <f t="shared" si="286"/>
        <v>0</v>
      </c>
      <c r="N180" s="1334">
        <f t="shared" si="286"/>
        <v>0</v>
      </c>
      <c r="O180" s="1334">
        <f t="shared" si="286"/>
        <v>0</v>
      </c>
      <c r="P180" s="1334">
        <f t="shared" si="286"/>
        <v>0</v>
      </c>
      <c r="Q180" s="1334">
        <f t="shared" si="286"/>
        <v>0</v>
      </c>
      <c r="R180" s="1334">
        <f t="shared" si="286"/>
        <v>0</v>
      </c>
      <c r="S180" s="1334">
        <f t="shared" si="286"/>
        <v>0</v>
      </c>
      <c r="T180" s="1334">
        <f t="shared" si="286"/>
        <v>0</v>
      </c>
      <c r="U180" s="1334">
        <f t="shared" si="286"/>
        <v>0</v>
      </c>
      <c r="V180" s="1334">
        <f t="shared" si="286"/>
        <v>0</v>
      </c>
      <c r="W180" s="1334">
        <f t="shared" si="286"/>
        <v>0</v>
      </c>
      <c r="X180" s="1334">
        <f t="shared" si="286"/>
        <v>0</v>
      </c>
      <c r="Y180" s="1334">
        <f t="shared" si="286"/>
        <v>0</v>
      </c>
      <c r="Z180" s="1334">
        <f t="shared" si="286"/>
        <v>0</v>
      </c>
      <c r="AA180" s="1334">
        <f t="shared" si="242"/>
        <v>0</v>
      </c>
      <c r="AB180" s="1334">
        <f t="shared" si="281"/>
        <v>0</v>
      </c>
      <c r="AC180" s="1334">
        <f t="shared" ref="AC180:AU180" si="287">$E180*AC617</f>
        <v>0</v>
      </c>
      <c r="AD180" s="1334">
        <f t="shared" si="287"/>
        <v>0</v>
      </c>
      <c r="AE180" s="1334">
        <f t="shared" si="287"/>
        <v>0</v>
      </c>
      <c r="AF180" s="1334">
        <f t="shared" si="287"/>
        <v>0</v>
      </c>
      <c r="AG180" s="1334">
        <f t="shared" si="287"/>
        <v>0</v>
      </c>
      <c r="AH180" s="1334">
        <f t="shared" si="287"/>
        <v>0</v>
      </c>
      <c r="AI180" s="1334">
        <f t="shared" si="287"/>
        <v>0</v>
      </c>
      <c r="AJ180" s="1334">
        <f t="shared" si="287"/>
        <v>0</v>
      </c>
      <c r="AK180" s="1334">
        <f t="shared" si="287"/>
        <v>0</v>
      </c>
      <c r="AL180" s="1334">
        <f t="shared" si="287"/>
        <v>0</v>
      </c>
      <c r="AM180" s="1334">
        <f t="shared" si="287"/>
        <v>0</v>
      </c>
      <c r="AN180" s="1334">
        <f t="shared" si="287"/>
        <v>0</v>
      </c>
      <c r="AO180" s="1334">
        <f t="shared" si="287"/>
        <v>0</v>
      </c>
      <c r="AP180" s="1334">
        <f t="shared" si="287"/>
        <v>0</v>
      </c>
      <c r="AQ180" s="1334">
        <f t="shared" si="287"/>
        <v>0</v>
      </c>
      <c r="AR180" s="1334">
        <f t="shared" si="287"/>
        <v>0</v>
      </c>
      <c r="AS180" s="1334">
        <f t="shared" si="287"/>
        <v>0</v>
      </c>
      <c r="AT180" s="1334">
        <f t="shared" si="287"/>
        <v>0</v>
      </c>
      <c r="AU180" s="1334">
        <f t="shared" si="287"/>
        <v>0</v>
      </c>
      <c r="AV180" s="1334">
        <f t="shared" si="244"/>
        <v>0</v>
      </c>
      <c r="AW180" s="1334"/>
      <c r="AX180" s="1334"/>
      <c r="AY180" s="1334"/>
      <c r="AZ180" s="1334"/>
      <c r="BA180" s="1334"/>
      <c r="BB180" s="1334"/>
      <c r="BC180" s="1334"/>
      <c r="BD180" s="1334"/>
      <c r="BE180" s="1334"/>
      <c r="BF180" s="1334"/>
      <c r="BG180" s="1334"/>
      <c r="BH180" s="1334"/>
      <c r="BI180" s="1334"/>
      <c r="BJ180" s="1334"/>
      <c r="BK180" s="1334"/>
      <c r="BL180" s="1334"/>
      <c r="BM180" s="1334"/>
      <c r="BN180" s="1334"/>
      <c r="BO180" s="1334"/>
      <c r="BP180" s="1334"/>
      <c r="BQ180" s="1334"/>
    </row>
    <row r="181" spans="1:69" s="1335" customFormat="1" ht="12.75" x14ac:dyDescent="0.2">
      <c r="A181" s="1294">
        <v>1830</v>
      </c>
      <c r="B181" s="224" t="s">
        <v>89</v>
      </c>
      <c r="C181" s="1333">
        <f>'I4 BO ASSETS'!I38</f>
        <v>0</v>
      </c>
      <c r="D181" s="1334">
        <f t="shared" si="285"/>
        <v>0</v>
      </c>
      <c r="E181" s="1334">
        <f t="shared" si="285"/>
        <v>0</v>
      </c>
      <c r="F181" s="1334">
        <f t="shared" si="240"/>
        <v>0</v>
      </c>
      <c r="G181" s="1334">
        <f t="shared" si="279"/>
        <v>0</v>
      </c>
      <c r="H181" s="1334">
        <f t="shared" ref="H181:Z181" si="288">$D181*H618</f>
        <v>0</v>
      </c>
      <c r="I181" s="1334">
        <f t="shared" si="288"/>
        <v>0</v>
      </c>
      <c r="J181" s="1334">
        <f t="shared" si="288"/>
        <v>0</v>
      </c>
      <c r="K181" s="1334">
        <f t="shared" si="288"/>
        <v>0</v>
      </c>
      <c r="L181" s="1334">
        <f t="shared" si="288"/>
        <v>0</v>
      </c>
      <c r="M181" s="1334">
        <f t="shared" si="288"/>
        <v>0</v>
      </c>
      <c r="N181" s="1334">
        <f t="shared" si="288"/>
        <v>0</v>
      </c>
      <c r="O181" s="1334">
        <f t="shared" si="288"/>
        <v>0</v>
      </c>
      <c r="P181" s="1334">
        <f t="shared" si="288"/>
        <v>0</v>
      </c>
      <c r="Q181" s="1334">
        <f t="shared" si="288"/>
        <v>0</v>
      </c>
      <c r="R181" s="1334">
        <f t="shared" si="288"/>
        <v>0</v>
      </c>
      <c r="S181" s="1334">
        <f t="shared" si="288"/>
        <v>0</v>
      </c>
      <c r="T181" s="1334">
        <f t="shared" si="288"/>
        <v>0</v>
      </c>
      <c r="U181" s="1334">
        <f t="shared" si="288"/>
        <v>0</v>
      </c>
      <c r="V181" s="1334">
        <f t="shared" si="288"/>
        <v>0</v>
      </c>
      <c r="W181" s="1334">
        <f t="shared" si="288"/>
        <v>0</v>
      </c>
      <c r="X181" s="1334">
        <f t="shared" si="288"/>
        <v>0</v>
      </c>
      <c r="Y181" s="1334">
        <f t="shared" si="288"/>
        <v>0</v>
      </c>
      <c r="Z181" s="1334">
        <f t="shared" si="288"/>
        <v>0</v>
      </c>
      <c r="AA181" s="1334">
        <f t="shared" si="242"/>
        <v>0</v>
      </c>
      <c r="AB181" s="1334">
        <f t="shared" si="281"/>
        <v>0</v>
      </c>
      <c r="AC181" s="1334">
        <f t="shared" ref="AC181:AU181" si="289">$E181*AC618</f>
        <v>0</v>
      </c>
      <c r="AD181" s="1334">
        <f t="shared" si="289"/>
        <v>0</v>
      </c>
      <c r="AE181" s="1334">
        <f t="shared" si="289"/>
        <v>0</v>
      </c>
      <c r="AF181" s="1334">
        <f t="shared" si="289"/>
        <v>0</v>
      </c>
      <c r="AG181" s="1334">
        <f t="shared" si="289"/>
        <v>0</v>
      </c>
      <c r="AH181" s="1334">
        <f t="shared" si="289"/>
        <v>0</v>
      </c>
      <c r="AI181" s="1334">
        <f t="shared" si="289"/>
        <v>0</v>
      </c>
      <c r="AJ181" s="1334">
        <f t="shared" si="289"/>
        <v>0</v>
      </c>
      <c r="AK181" s="1334">
        <f t="shared" si="289"/>
        <v>0</v>
      </c>
      <c r="AL181" s="1334">
        <f t="shared" si="289"/>
        <v>0</v>
      </c>
      <c r="AM181" s="1334">
        <f t="shared" si="289"/>
        <v>0</v>
      </c>
      <c r="AN181" s="1334">
        <f t="shared" si="289"/>
        <v>0</v>
      </c>
      <c r="AO181" s="1334">
        <f t="shared" si="289"/>
        <v>0</v>
      </c>
      <c r="AP181" s="1334">
        <f t="shared" si="289"/>
        <v>0</v>
      </c>
      <c r="AQ181" s="1334">
        <f t="shared" si="289"/>
        <v>0</v>
      </c>
      <c r="AR181" s="1334">
        <f t="shared" si="289"/>
        <v>0</v>
      </c>
      <c r="AS181" s="1334">
        <f t="shared" si="289"/>
        <v>0</v>
      </c>
      <c r="AT181" s="1334">
        <f t="shared" si="289"/>
        <v>0</v>
      </c>
      <c r="AU181" s="1334">
        <f t="shared" si="289"/>
        <v>0</v>
      </c>
      <c r="AV181" s="1334">
        <f t="shared" si="244"/>
        <v>0</v>
      </c>
      <c r="AW181" s="1334"/>
      <c r="AX181" s="1334"/>
      <c r="AY181" s="1334"/>
      <c r="AZ181" s="1334"/>
      <c r="BA181" s="1334"/>
      <c r="BB181" s="1334"/>
      <c r="BC181" s="1334"/>
      <c r="BD181" s="1334"/>
      <c r="BE181" s="1334"/>
      <c r="BF181" s="1334"/>
      <c r="BG181" s="1334"/>
      <c r="BH181" s="1334"/>
      <c r="BI181" s="1334"/>
      <c r="BJ181" s="1334"/>
      <c r="BK181" s="1334"/>
      <c r="BL181" s="1334"/>
      <c r="BM181" s="1334"/>
      <c r="BN181" s="1334"/>
      <c r="BO181" s="1334"/>
      <c r="BP181" s="1334"/>
      <c r="BQ181" s="1334"/>
    </row>
    <row r="182" spans="1:69" s="1335" customFormat="1" ht="25.5" x14ac:dyDescent="0.2">
      <c r="A182" s="1294" t="s">
        <v>871</v>
      </c>
      <c r="B182" s="224" t="s">
        <v>371</v>
      </c>
      <c r="C182" s="1333">
        <f>'I4 BO ASSETS'!I39</f>
        <v>0</v>
      </c>
      <c r="D182" s="1334">
        <f t="shared" si="285"/>
        <v>0</v>
      </c>
      <c r="E182" s="1334">
        <f t="shared" si="285"/>
        <v>0</v>
      </c>
      <c r="F182" s="1334">
        <f t="shared" si="240"/>
        <v>0</v>
      </c>
      <c r="G182" s="1334">
        <f t="shared" si="279"/>
        <v>0</v>
      </c>
      <c r="H182" s="1334">
        <f t="shared" ref="H182:Z182" si="290">$D182*H619</f>
        <v>0</v>
      </c>
      <c r="I182" s="1334">
        <f t="shared" si="290"/>
        <v>0</v>
      </c>
      <c r="J182" s="1334">
        <f t="shared" si="290"/>
        <v>0</v>
      </c>
      <c r="K182" s="1334">
        <f t="shared" si="290"/>
        <v>0</v>
      </c>
      <c r="L182" s="1334">
        <f t="shared" si="290"/>
        <v>0</v>
      </c>
      <c r="M182" s="1334">
        <f t="shared" si="290"/>
        <v>0</v>
      </c>
      <c r="N182" s="1334">
        <f t="shared" si="290"/>
        <v>0</v>
      </c>
      <c r="O182" s="1334">
        <f t="shared" si="290"/>
        <v>0</v>
      </c>
      <c r="P182" s="1334">
        <f t="shared" si="290"/>
        <v>0</v>
      </c>
      <c r="Q182" s="1334">
        <f t="shared" si="290"/>
        <v>0</v>
      </c>
      <c r="R182" s="1334">
        <f t="shared" si="290"/>
        <v>0</v>
      </c>
      <c r="S182" s="1334">
        <f t="shared" si="290"/>
        <v>0</v>
      </c>
      <c r="T182" s="1334">
        <f t="shared" si="290"/>
        <v>0</v>
      </c>
      <c r="U182" s="1334">
        <f t="shared" si="290"/>
        <v>0</v>
      </c>
      <c r="V182" s="1334">
        <f t="shared" si="290"/>
        <v>0</v>
      </c>
      <c r="W182" s="1334">
        <f t="shared" si="290"/>
        <v>0</v>
      </c>
      <c r="X182" s="1334">
        <f t="shared" si="290"/>
        <v>0</v>
      </c>
      <c r="Y182" s="1334">
        <f t="shared" si="290"/>
        <v>0</v>
      </c>
      <c r="Z182" s="1334">
        <f t="shared" si="290"/>
        <v>0</v>
      </c>
      <c r="AA182" s="1334">
        <f t="shared" si="242"/>
        <v>0</v>
      </c>
      <c r="AB182" s="1334">
        <f t="shared" si="281"/>
        <v>0</v>
      </c>
      <c r="AC182" s="1334">
        <f t="shared" ref="AC182:AU182" si="291">$E182*AC619</f>
        <v>0</v>
      </c>
      <c r="AD182" s="1334">
        <f t="shared" si="291"/>
        <v>0</v>
      </c>
      <c r="AE182" s="1334">
        <f t="shared" si="291"/>
        <v>0</v>
      </c>
      <c r="AF182" s="1334">
        <f t="shared" si="291"/>
        <v>0</v>
      </c>
      <c r="AG182" s="1334">
        <f t="shared" si="291"/>
        <v>0</v>
      </c>
      <c r="AH182" s="1334">
        <f t="shared" si="291"/>
        <v>0</v>
      </c>
      <c r="AI182" s="1334">
        <f t="shared" si="291"/>
        <v>0</v>
      </c>
      <c r="AJ182" s="1334">
        <f t="shared" si="291"/>
        <v>0</v>
      </c>
      <c r="AK182" s="1334">
        <f t="shared" si="291"/>
        <v>0</v>
      </c>
      <c r="AL182" s="1334">
        <f t="shared" si="291"/>
        <v>0</v>
      </c>
      <c r="AM182" s="1334">
        <f t="shared" si="291"/>
        <v>0</v>
      </c>
      <c r="AN182" s="1334">
        <f t="shared" si="291"/>
        <v>0</v>
      </c>
      <c r="AO182" s="1334">
        <f t="shared" si="291"/>
        <v>0</v>
      </c>
      <c r="AP182" s="1334">
        <f t="shared" si="291"/>
        <v>0</v>
      </c>
      <c r="AQ182" s="1334">
        <f t="shared" si="291"/>
        <v>0</v>
      </c>
      <c r="AR182" s="1334">
        <f t="shared" si="291"/>
        <v>0</v>
      </c>
      <c r="AS182" s="1334">
        <f t="shared" si="291"/>
        <v>0</v>
      </c>
      <c r="AT182" s="1334">
        <f t="shared" si="291"/>
        <v>0</v>
      </c>
      <c r="AU182" s="1334">
        <f t="shared" si="291"/>
        <v>0</v>
      </c>
      <c r="AV182" s="1334">
        <f t="shared" si="244"/>
        <v>0</v>
      </c>
      <c r="AW182" s="1334"/>
      <c r="AX182" s="1334"/>
      <c r="AY182" s="1334"/>
      <c r="AZ182" s="1334"/>
      <c r="BA182" s="1334"/>
      <c r="BB182" s="1334"/>
      <c r="BC182" s="1334"/>
      <c r="BD182" s="1334"/>
      <c r="BE182" s="1334"/>
      <c r="BF182" s="1334"/>
      <c r="BG182" s="1334"/>
      <c r="BH182" s="1334"/>
      <c r="BI182" s="1334"/>
      <c r="BJ182" s="1334"/>
      <c r="BK182" s="1334"/>
      <c r="BL182" s="1334"/>
      <c r="BM182" s="1334"/>
      <c r="BN182" s="1334"/>
      <c r="BO182" s="1334"/>
      <c r="BP182" s="1334"/>
      <c r="BQ182" s="1334"/>
    </row>
    <row r="183" spans="1:69" s="1335" customFormat="1" ht="12.75" x14ac:dyDescent="0.2">
      <c r="A183" s="1294" t="s">
        <v>872</v>
      </c>
      <c r="B183" s="224" t="s">
        <v>372</v>
      </c>
      <c r="C183" s="1333">
        <f>'I4 BO ASSETS'!I40</f>
        <v>-59164.304999999993</v>
      </c>
      <c r="D183" s="1334">
        <f t="shared" si="285"/>
        <v>-35498.582999999991</v>
      </c>
      <c r="E183" s="1334">
        <f t="shared" si="285"/>
        <v>-23665.721999999998</v>
      </c>
      <c r="F183" s="1334">
        <f t="shared" si="240"/>
        <v>-59164.304999999993</v>
      </c>
      <c r="G183" s="1334">
        <f t="shared" si="279"/>
        <v>-10312.335888279044</v>
      </c>
      <c r="H183" s="1334">
        <f t="shared" ref="H183:Z183" si="292">$D183*H620</f>
        <v>-3557.8826185466273</v>
      </c>
      <c r="I183" s="1334">
        <f t="shared" si="292"/>
        <v>-8401.3771086729885</v>
      </c>
      <c r="J183" s="1334">
        <f t="shared" si="292"/>
        <v>0</v>
      </c>
      <c r="K183" s="1334">
        <f t="shared" si="292"/>
        <v>-5371.8174394618536</v>
      </c>
      <c r="L183" s="1334">
        <f t="shared" si="292"/>
        <v>-7809.1128706322424</v>
      </c>
      <c r="M183" s="1334">
        <f t="shared" si="292"/>
        <v>0</v>
      </c>
      <c r="N183" s="1334">
        <f t="shared" si="292"/>
        <v>-4.0222811711278261</v>
      </c>
      <c r="O183" s="1334">
        <f t="shared" si="292"/>
        <v>-42.03479323611397</v>
      </c>
      <c r="P183" s="1334">
        <f t="shared" si="292"/>
        <v>0</v>
      </c>
      <c r="Q183" s="1334">
        <f t="shared" si="292"/>
        <v>0</v>
      </c>
      <c r="R183" s="1334">
        <f t="shared" si="292"/>
        <v>0</v>
      </c>
      <c r="S183" s="1334">
        <f t="shared" si="292"/>
        <v>0</v>
      </c>
      <c r="T183" s="1334">
        <f t="shared" si="292"/>
        <v>0</v>
      </c>
      <c r="U183" s="1334">
        <f t="shared" si="292"/>
        <v>0</v>
      </c>
      <c r="V183" s="1334">
        <f t="shared" si="292"/>
        <v>0</v>
      </c>
      <c r="W183" s="1334">
        <f t="shared" si="292"/>
        <v>0</v>
      </c>
      <c r="X183" s="1334">
        <f t="shared" si="292"/>
        <v>0</v>
      </c>
      <c r="Y183" s="1334">
        <f t="shared" si="292"/>
        <v>0</v>
      </c>
      <c r="Z183" s="1334">
        <f t="shared" si="292"/>
        <v>0</v>
      </c>
      <c r="AA183" s="1334">
        <f t="shared" si="242"/>
        <v>-35498.582999999999</v>
      </c>
      <c r="AB183" s="1334">
        <f t="shared" si="281"/>
        <v>-17260.968690175061</v>
      </c>
      <c r="AC183" s="1334">
        <f t="shared" ref="AC183:AU183" si="293">$E183*AC620</f>
        <v>-1904.3917887423081</v>
      </c>
      <c r="AD183" s="1334">
        <f t="shared" si="293"/>
        <v>-235.36219059512726</v>
      </c>
      <c r="AE183" s="1334">
        <f t="shared" si="293"/>
        <v>0</v>
      </c>
      <c r="AF183" s="1334">
        <f t="shared" si="293"/>
        <v>-6.4482791943870481</v>
      </c>
      <c r="AG183" s="1334">
        <f t="shared" si="293"/>
        <v>-1.612069798596762</v>
      </c>
      <c r="AH183" s="1334">
        <f t="shared" si="293"/>
        <v>-3878.1025788242769</v>
      </c>
      <c r="AI183" s="1334">
        <f t="shared" si="293"/>
        <v>-239.12368679185303</v>
      </c>
      <c r="AJ183" s="1334">
        <f t="shared" si="293"/>
        <v>-139.71271587838604</v>
      </c>
      <c r="AK183" s="1334">
        <f t="shared" si="293"/>
        <v>0</v>
      </c>
      <c r="AL183" s="1334">
        <f t="shared" si="293"/>
        <v>0</v>
      </c>
      <c r="AM183" s="1334">
        <f t="shared" si="293"/>
        <v>0</v>
      </c>
      <c r="AN183" s="1334">
        <f t="shared" si="293"/>
        <v>0</v>
      </c>
      <c r="AO183" s="1334">
        <f t="shared" si="293"/>
        <v>0</v>
      </c>
      <c r="AP183" s="1334">
        <f t="shared" si="293"/>
        <v>0</v>
      </c>
      <c r="AQ183" s="1334">
        <f t="shared" si="293"/>
        <v>0</v>
      </c>
      <c r="AR183" s="1334">
        <f t="shared" si="293"/>
        <v>0</v>
      </c>
      <c r="AS183" s="1334">
        <f t="shared" si="293"/>
        <v>0</v>
      </c>
      <c r="AT183" s="1334">
        <f t="shared" si="293"/>
        <v>0</v>
      </c>
      <c r="AU183" s="1334">
        <f t="shared" si="293"/>
        <v>0</v>
      </c>
      <c r="AV183" s="1334">
        <f t="shared" si="244"/>
        <v>-23665.721999999998</v>
      </c>
      <c r="AW183" s="1334"/>
      <c r="AX183" s="1334"/>
      <c r="AY183" s="1334"/>
      <c r="AZ183" s="1334"/>
      <c r="BA183" s="1334"/>
      <c r="BB183" s="1334"/>
      <c r="BC183" s="1334"/>
      <c r="BD183" s="1334"/>
      <c r="BE183" s="1334"/>
      <c r="BF183" s="1334"/>
      <c r="BG183" s="1334"/>
      <c r="BH183" s="1334"/>
      <c r="BI183" s="1334"/>
      <c r="BJ183" s="1334"/>
      <c r="BK183" s="1334"/>
      <c r="BL183" s="1334"/>
      <c r="BM183" s="1334"/>
      <c r="BN183" s="1334"/>
      <c r="BO183" s="1334"/>
      <c r="BP183" s="1334"/>
      <c r="BQ183" s="1334"/>
    </row>
    <row r="184" spans="1:69" s="1335" customFormat="1" ht="12.75" x14ac:dyDescent="0.2">
      <c r="A184" s="1294" t="s">
        <v>873</v>
      </c>
      <c r="B184" s="224" t="s">
        <v>395</v>
      </c>
      <c r="C184" s="1333">
        <f>'I4 BO ASSETS'!I41</f>
        <v>-24756.695000000003</v>
      </c>
      <c r="D184" s="1334">
        <f t="shared" si="285"/>
        <v>-14854.017000000002</v>
      </c>
      <c r="E184" s="1334">
        <f t="shared" si="285"/>
        <v>-9902.6780000000017</v>
      </c>
      <c r="F184" s="1334">
        <f t="shared" si="240"/>
        <v>-24756.695000000003</v>
      </c>
      <c r="G184" s="1334">
        <f t="shared" si="279"/>
        <v>-7276.8364959690407</v>
      </c>
      <c r="H184" s="1334">
        <f t="shared" ref="H184:Z184" si="294">$D184*H621</f>
        <v>-2510.5980223588922</v>
      </c>
      <c r="I184" s="1334">
        <f t="shared" si="294"/>
        <v>-4755.5448397006094</v>
      </c>
      <c r="J184" s="1334">
        <f t="shared" si="294"/>
        <v>0</v>
      </c>
      <c r="K184" s="1334">
        <f t="shared" si="294"/>
        <v>-278.53775023256759</v>
      </c>
      <c r="L184" s="1334">
        <f t="shared" si="294"/>
        <v>0</v>
      </c>
      <c r="M184" s="1334">
        <f t="shared" si="294"/>
        <v>0</v>
      </c>
      <c r="N184" s="1334">
        <f t="shared" si="294"/>
        <v>-2.8382980093171355</v>
      </c>
      <c r="O184" s="1334">
        <f t="shared" si="294"/>
        <v>-29.661593729576722</v>
      </c>
      <c r="P184" s="1334">
        <f t="shared" si="294"/>
        <v>0</v>
      </c>
      <c r="Q184" s="1334">
        <f t="shared" si="294"/>
        <v>0</v>
      </c>
      <c r="R184" s="1334">
        <f t="shared" si="294"/>
        <v>0</v>
      </c>
      <c r="S184" s="1334">
        <f t="shared" si="294"/>
        <v>0</v>
      </c>
      <c r="T184" s="1334">
        <f t="shared" si="294"/>
        <v>0</v>
      </c>
      <c r="U184" s="1334">
        <f t="shared" si="294"/>
        <v>0</v>
      </c>
      <c r="V184" s="1334">
        <f t="shared" si="294"/>
        <v>0</v>
      </c>
      <c r="W184" s="1334">
        <f t="shared" si="294"/>
        <v>0</v>
      </c>
      <c r="X184" s="1334">
        <f t="shared" si="294"/>
        <v>0</v>
      </c>
      <c r="Y184" s="1334">
        <f t="shared" si="294"/>
        <v>0</v>
      </c>
      <c r="Z184" s="1334">
        <f t="shared" si="294"/>
        <v>0</v>
      </c>
      <c r="AA184" s="1334">
        <f t="shared" si="242"/>
        <v>-14854.017000000005</v>
      </c>
      <c r="AB184" s="1334">
        <f t="shared" si="281"/>
        <v>-7227.7623884571703</v>
      </c>
      <c r="AC184" s="1334">
        <f t="shared" ref="AC184:AU184" si="295">$E184*AC621</f>
        <v>-797.43446562144982</v>
      </c>
      <c r="AD184" s="1334">
        <f t="shared" si="295"/>
        <v>-94.954103976369026</v>
      </c>
      <c r="AE184" s="1334">
        <f t="shared" si="295"/>
        <v>0</v>
      </c>
      <c r="AF184" s="1334">
        <f t="shared" si="295"/>
        <v>0</v>
      </c>
      <c r="AG184" s="1334">
        <f t="shared" si="295"/>
        <v>0</v>
      </c>
      <c r="AH184" s="1334">
        <f t="shared" si="295"/>
        <v>-1623.8951857759603</v>
      </c>
      <c r="AI184" s="1334">
        <f t="shared" si="295"/>
        <v>-100.1293276528062</v>
      </c>
      <c r="AJ184" s="1334">
        <f t="shared" si="295"/>
        <v>-58.502528516246315</v>
      </c>
      <c r="AK184" s="1334">
        <f t="shared" si="295"/>
        <v>0</v>
      </c>
      <c r="AL184" s="1334">
        <f t="shared" si="295"/>
        <v>0</v>
      </c>
      <c r="AM184" s="1334">
        <f t="shared" si="295"/>
        <v>0</v>
      </c>
      <c r="AN184" s="1334">
        <f t="shared" si="295"/>
        <v>0</v>
      </c>
      <c r="AO184" s="1334">
        <f t="shared" si="295"/>
        <v>0</v>
      </c>
      <c r="AP184" s="1334">
        <f t="shared" si="295"/>
        <v>0</v>
      </c>
      <c r="AQ184" s="1334">
        <f t="shared" si="295"/>
        <v>0</v>
      </c>
      <c r="AR184" s="1334">
        <f t="shared" si="295"/>
        <v>0</v>
      </c>
      <c r="AS184" s="1334">
        <f t="shared" si="295"/>
        <v>0</v>
      </c>
      <c r="AT184" s="1334">
        <f t="shared" si="295"/>
        <v>0</v>
      </c>
      <c r="AU184" s="1334">
        <f t="shared" si="295"/>
        <v>0</v>
      </c>
      <c r="AV184" s="1334">
        <f t="shared" si="244"/>
        <v>-9902.6780000000035</v>
      </c>
      <c r="AW184" s="1334"/>
      <c r="AX184" s="1334"/>
      <c r="AY184" s="1334"/>
      <c r="AZ184" s="1334"/>
      <c r="BA184" s="1334"/>
      <c r="BB184" s="1334"/>
      <c r="BC184" s="1334"/>
      <c r="BD184" s="1334"/>
      <c r="BE184" s="1334"/>
      <c r="BF184" s="1334"/>
      <c r="BG184" s="1334"/>
      <c r="BH184" s="1334"/>
      <c r="BI184" s="1334"/>
      <c r="BJ184" s="1334"/>
      <c r="BK184" s="1334"/>
      <c r="BL184" s="1334"/>
      <c r="BM184" s="1334"/>
      <c r="BN184" s="1334"/>
      <c r="BO184" s="1334"/>
      <c r="BP184" s="1334"/>
      <c r="BQ184" s="1334"/>
    </row>
    <row r="185" spans="1:69" s="1335" customFormat="1" ht="12.75" x14ac:dyDescent="0.2">
      <c r="A185" s="1294">
        <v>1835</v>
      </c>
      <c r="B185" s="224" t="s">
        <v>75</v>
      </c>
      <c r="C185" s="1333">
        <f>'I4 BO ASSETS'!I42</f>
        <v>0</v>
      </c>
      <c r="D185" s="1334">
        <f t="shared" si="285"/>
        <v>0</v>
      </c>
      <c r="E185" s="1334">
        <f t="shared" si="285"/>
        <v>0</v>
      </c>
      <c r="F185" s="1334">
        <f t="shared" si="240"/>
        <v>0</v>
      </c>
      <c r="G185" s="1334">
        <f t="shared" si="279"/>
        <v>0</v>
      </c>
      <c r="H185" s="1334">
        <f t="shared" ref="H185:Z185" si="296">$D185*H622</f>
        <v>0</v>
      </c>
      <c r="I185" s="1334">
        <f t="shared" si="296"/>
        <v>0</v>
      </c>
      <c r="J185" s="1334">
        <f t="shared" si="296"/>
        <v>0</v>
      </c>
      <c r="K185" s="1334">
        <f t="shared" si="296"/>
        <v>0</v>
      </c>
      <c r="L185" s="1334">
        <f t="shared" si="296"/>
        <v>0</v>
      </c>
      <c r="M185" s="1334">
        <f t="shared" si="296"/>
        <v>0</v>
      </c>
      <c r="N185" s="1334">
        <f t="shared" si="296"/>
        <v>0</v>
      </c>
      <c r="O185" s="1334">
        <f t="shared" si="296"/>
        <v>0</v>
      </c>
      <c r="P185" s="1334">
        <f t="shared" si="296"/>
        <v>0</v>
      </c>
      <c r="Q185" s="1334">
        <f t="shared" si="296"/>
        <v>0</v>
      </c>
      <c r="R185" s="1334">
        <f t="shared" si="296"/>
        <v>0</v>
      </c>
      <c r="S185" s="1334">
        <f t="shared" si="296"/>
        <v>0</v>
      </c>
      <c r="T185" s="1334">
        <f t="shared" si="296"/>
        <v>0</v>
      </c>
      <c r="U185" s="1334">
        <f t="shared" si="296"/>
        <v>0</v>
      </c>
      <c r="V185" s="1334">
        <f t="shared" si="296"/>
        <v>0</v>
      </c>
      <c r="W185" s="1334">
        <f t="shared" si="296"/>
        <v>0</v>
      </c>
      <c r="X185" s="1334">
        <f t="shared" si="296"/>
        <v>0</v>
      </c>
      <c r="Y185" s="1334">
        <f t="shared" si="296"/>
        <v>0</v>
      </c>
      <c r="Z185" s="1334">
        <f t="shared" si="296"/>
        <v>0</v>
      </c>
      <c r="AA185" s="1334">
        <f t="shared" si="242"/>
        <v>0</v>
      </c>
      <c r="AB185" s="1334">
        <f t="shared" si="281"/>
        <v>0</v>
      </c>
      <c r="AC185" s="1334">
        <f t="shared" ref="AC185:AU185" si="297">$E185*AC622</f>
        <v>0</v>
      </c>
      <c r="AD185" s="1334">
        <f t="shared" si="297"/>
        <v>0</v>
      </c>
      <c r="AE185" s="1334">
        <f t="shared" si="297"/>
        <v>0</v>
      </c>
      <c r="AF185" s="1334">
        <f t="shared" si="297"/>
        <v>0</v>
      </c>
      <c r="AG185" s="1334">
        <f t="shared" si="297"/>
        <v>0</v>
      </c>
      <c r="AH185" s="1334">
        <f t="shared" si="297"/>
        <v>0</v>
      </c>
      <c r="AI185" s="1334">
        <f t="shared" si="297"/>
        <v>0</v>
      </c>
      <c r="AJ185" s="1334">
        <f t="shared" si="297"/>
        <v>0</v>
      </c>
      <c r="AK185" s="1334">
        <f t="shared" si="297"/>
        <v>0</v>
      </c>
      <c r="AL185" s="1334">
        <f t="shared" si="297"/>
        <v>0</v>
      </c>
      <c r="AM185" s="1334">
        <f t="shared" si="297"/>
        <v>0</v>
      </c>
      <c r="AN185" s="1334">
        <f t="shared" si="297"/>
        <v>0</v>
      </c>
      <c r="AO185" s="1334">
        <f t="shared" si="297"/>
        <v>0</v>
      </c>
      <c r="AP185" s="1334">
        <f t="shared" si="297"/>
        <v>0</v>
      </c>
      <c r="AQ185" s="1334">
        <f t="shared" si="297"/>
        <v>0</v>
      </c>
      <c r="AR185" s="1334">
        <f t="shared" si="297"/>
        <v>0</v>
      </c>
      <c r="AS185" s="1334">
        <f t="shared" si="297"/>
        <v>0</v>
      </c>
      <c r="AT185" s="1334">
        <f t="shared" si="297"/>
        <v>0</v>
      </c>
      <c r="AU185" s="1334">
        <f t="shared" si="297"/>
        <v>0</v>
      </c>
      <c r="AV185" s="1334">
        <f t="shared" si="244"/>
        <v>0</v>
      </c>
      <c r="AW185" s="1334"/>
      <c r="AX185" s="1334"/>
      <c r="AY185" s="1334"/>
      <c r="AZ185" s="1334"/>
      <c r="BA185" s="1334"/>
      <c r="BB185" s="1334"/>
      <c r="BC185" s="1334"/>
      <c r="BD185" s="1334"/>
      <c r="BE185" s="1334"/>
      <c r="BF185" s="1334"/>
      <c r="BG185" s="1334"/>
      <c r="BH185" s="1334"/>
      <c r="BI185" s="1334"/>
      <c r="BJ185" s="1334"/>
      <c r="BK185" s="1334"/>
      <c r="BL185" s="1334"/>
      <c r="BM185" s="1334"/>
      <c r="BN185" s="1334"/>
      <c r="BO185" s="1334"/>
      <c r="BP185" s="1334"/>
      <c r="BQ185" s="1334"/>
    </row>
    <row r="186" spans="1:69" s="1335" customFormat="1" ht="25.5" x14ac:dyDescent="0.2">
      <c r="A186" s="1294" t="s">
        <v>874</v>
      </c>
      <c r="B186" s="224" t="s">
        <v>396</v>
      </c>
      <c r="C186" s="1333">
        <f>'I4 BO ASSETS'!I43</f>
        <v>0</v>
      </c>
      <c r="D186" s="1334">
        <f t="shared" si="285"/>
        <v>0</v>
      </c>
      <c r="E186" s="1334">
        <f t="shared" si="285"/>
        <v>0</v>
      </c>
      <c r="F186" s="1334">
        <f t="shared" si="240"/>
        <v>0</v>
      </c>
      <c r="G186" s="1334">
        <f t="shared" si="279"/>
        <v>0</v>
      </c>
      <c r="H186" s="1334">
        <f t="shared" ref="H186:Z186" si="298">$D186*H623</f>
        <v>0</v>
      </c>
      <c r="I186" s="1334">
        <f t="shared" si="298"/>
        <v>0</v>
      </c>
      <c r="J186" s="1334">
        <f t="shared" si="298"/>
        <v>0</v>
      </c>
      <c r="K186" s="1334">
        <f t="shared" si="298"/>
        <v>0</v>
      </c>
      <c r="L186" s="1334">
        <f t="shared" si="298"/>
        <v>0</v>
      </c>
      <c r="M186" s="1334">
        <f t="shared" si="298"/>
        <v>0</v>
      </c>
      <c r="N186" s="1334">
        <f t="shared" si="298"/>
        <v>0</v>
      </c>
      <c r="O186" s="1334">
        <f t="shared" si="298"/>
        <v>0</v>
      </c>
      <c r="P186" s="1334">
        <f t="shared" si="298"/>
        <v>0</v>
      </c>
      <c r="Q186" s="1334">
        <f t="shared" si="298"/>
        <v>0</v>
      </c>
      <c r="R186" s="1334">
        <f t="shared" si="298"/>
        <v>0</v>
      </c>
      <c r="S186" s="1334">
        <f t="shared" si="298"/>
        <v>0</v>
      </c>
      <c r="T186" s="1334">
        <f t="shared" si="298"/>
        <v>0</v>
      </c>
      <c r="U186" s="1334">
        <f t="shared" si="298"/>
        <v>0</v>
      </c>
      <c r="V186" s="1334">
        <f t="shared" si="298"/>
        <v>0</v>
      </c>
      <c r="W186" s="1334">
        <f t="shared" si="298"/>
        <v>0</v>
      </c>
      <c r="X186" s="1334">
        <f t="shared" si="298"/>
        <v>0</v>
      </c>
      <c r="Y186" s="1334">
        <f t="shared" si="298"/>
        <v>0</v>
      </c>
      <c r="Z186" s="1334">
        <f t="shared" si="298"/>
        <v>0</v>
      </c>
      <c r="AA186" s="1334">
        <f t="shared" si="242"/>
        <v>0</v>
      </c>
      <c r="AB186" s="1334">
        <f t="shared" si="281"/>
        <v>0</v>
      </c>
      <c r="AC186" s="1334">
        <f t="shared" ref="AC186:AU186" si="299">$E186*AC623</f>
        <v>0</v>
      </c>
      <c r="AD186" s="1334">
        <f t="shared" si="299"/>
        <v>0</v>
      </c>
      <c r="AE186" s="1334">
        <f t="shared" si="299"/>
        <v>0</v>
      </c>
      <c r="AF186" s="1334">
        <f t="shared" si="299"/>
        <v>0</v>
      </c>
      <c r="AG186" s="1334">
        <f t="shared" si="299"/>
        <v>0</v>
      </c>
      <c r="AH186" s="1334">
        <f t="shared" si="299"/>
        <v>0</v>
      </c>
      <c r="AI186" s="1334">
        <f t="shared" si="299"/>
        <v>0</v>
      </c>
      <c r="AJ186" s="1334">
        <f t="shared" si="299"/>
        <v>0</v>
      </c>
      <c r="AK186" s="1334">
        <f t="shared" si="299"/>
        <v>0</v>
      </c>
      <c r="AL186" s="1334">
        <f t="shared" si="299"/>
        <v>0</v>
      </c>
      <c r="AM186" s="1334">
        <f t="shared" si="299"/>
        <v>0</v>
      </c>
      <c r="AN186" s="1334">
        <f t="shared" si="299"/>
        <v>0</v>
      </c>
      <c r="AO186" s="1334">
        <f t="shared" si="299"/>
        <v>0</v>
      </c>
      <c r="AP186" s="1334">
        <f t="shared" si="299"/>
        <v>0</v>
      </c>
      <c r="AQ186" s="1334">
        <f t="shared" si="299"/>
        <v>0</v>
      </c>
      <c r="AR186" s="1334">
        <f t="shared" si="299"/>
        <v>0</v>
      </c>
      <c r="AS186" s="1334">
        <f t="shared" si="299"/>
        <v>0</v>
      </c>
      <c r="AT186" s="1334">
        <f t="shared" si="299"/>
        <v>0</v>
      </c>
      <c r="AU186" s="1334">
        <f t="shared" si="299"/>
        <v>0</v>
      </c>
      <c r="AV186" s="1334">
        <f t="shared" si="244"/>
        <v>0</v>
      </c>
      <c r="AW186" s="1334"/>
      <c r="AX186" s="1334"/>
      <c r="AY186" s="1334"/>
      <c r="AZ186" s="1334"/>
      <c r="BA186" s="1334"/>
      <c r="BB186" s="1334"/>
      <c r="BC186" s="1334"/>
      <c r="BD186" s="1334"/>
      <c r="BE186" s="1334"/>
      <c r="BF186" s="1334"/>
      <c r="BG186" s="1334"/>
      <c r="BH186" s="1334"/>
      <c r="BI186" s="1334"/>
      <c r="BJ186" s="1334"/>
      <c r="BK186" s="1334"/>
      <c r="BL186" s="1334"/>
      <c r="BM186" s="1334"/>
      <c r="BN186" s="1334"/>
      <c r="BO186" s="1334"/>
      <c r="BP186" s="1334"/>
      <c r="BQ186" s="1334"/>
    </row>
    <row r="187" spans="1:69" s="1335" customFormat="1" ht="25.5" x14ac:dyDescent="0.2">
      <c r="A187" s="1294" t="s">
        <v>875</v>
      </c>
      <c r="B187" s="224" t="s">
        <v>397</v>
      </c>
      <c r="C187" s="1333">
        <f>'I4 BO ASSETS'!I44</f>
        <v>-361333.185</v>
      </c>
      <c r="D187" s="1334">
        <f t="shared" si="285"/>
        <v>-216799.91099999999</v>
      </c>
      <c r="E187" s="1334">
        <f t="shared" si="285"/>
        <v>-144533.274</v>
      </c>
      <c r="F187" s="1334">
        <f t="shared" si="240"/>
        <v>-361333.185</v>
      </c>
      <c r="G187" s="1334">
        <f t="shared" si="279"/>
        <v>-62980.359040838419</v>
      </c>
      <c r="H187" s="1334">
        <f t="shared" ref="H187:Z187" si="300">$D187*H624</f>
        <v>-21728.997888432783</v>
      </c>
      <c r="I187" s="1334">
        <f t="shared" si="300"/>
        <v>-51309.591975480864</v>
      </c>
      <c r="J187" s="1334">
        <f t="shared" si="300"/>
        <v>0</v>
      </c>
      <c r="K187" s="1334">
        <f t="shared" si="300"/>
        <v>-32807.212129666637</v>
      </c>
      <c r="L187" s="1334">
        <f t="shared" si="300"/>
        <v>-47692.466353995733</v>
      </c>
      <c r="M187" s="1334">
        <f t="shared" si="300"/>
        <v>0</v>
      </c>
      <c r="N187" s="1334">
        <f t="shared" si="300"/>
        <v>-24.565211516118509</v>
      </c>
      <c r="O187" s="1334">
        <f t="shared" si="300"/>
        <v>-256.71840006945945</v>
      </c>
      <c r="P187" s="1334">
        <f t="shared" si="300"/>
        <v>0</v>
      </c>
      <c r="Q187" s="1334">
        <f t="shared" si="300"/>
        <v>0</v>
      </c>
      <c r="R187" s="1334">
        <f t="shared" si="300"/>
        <v>0</v>
      </c>
      <c r="S187" s="1334">
        <f t="shared" si="300"/>
        <v>0</v>
      </c>
      <c r="T187" s="1334">
        <f t="shared" si="300"/>
        <v>0</v>
      </c>
      <c r="U187" s="1334">
        <f t="shared" si="300"/>
        <v>0</v>
      </c>
      <c r="V187" s="1334">
        <f t="shared" si="300"/>
        <v>0</v>
      </c>
      <c r="W187" s="1334">
        <f t="shared" si="300"/>
        <v>0</v>
      </c>
      <c r="X187" s="1334">
        <f t="shared" si="300"/>
        <v>0</v>
      </c>
      <c r="Y187" s="1334">
        <f t="shared" si="300"/>
        <v>0</v>
      </c>
      <c r="Z187" s="1334">
        <f t="shared" si="300"/>
        <v>0</v>
      </c>
      <c r="AA187" s="1334">
        <f t="shared" si="242"/>
        <v>-216799.91099999999</v>
      </c>
      <c r="AB187" s="1334">
        <f t="shared" si="281"/>
        <v>-105417.62965028042</v>
      </c>
      <c r="AC187" s="1334">
        <f t="shared" ref="AC187:AU187" si="301">$E187*AC624</f>
        <v>-11630.66059026816</v>
      </c>
      <c r="AD187" s="1334">
        <f t="shared" si="301"/>
        <v>-1437.4236282554893</v>
      </c>
      <c r="AE187" s="1334">
        <f t="shared" si="301"/>
        <v>0</v>
      </c>
      <c r="AF187" s="1334">
        <f t="shared" si="301"/>
        <v>-39.38146926727368</v>
      </c>
      <c r="AG187" s="1334">
        <f t="shared" si="301"/>
        <v>-9.8453673168184199</v>
      </c>
      <c r="AH187" s="1334">
        <f t="shared" si="301"/>
        <v>-23684.671975159512</v>
      </c>
      <c r="AI187" s="1334">
        <f t="shared" si="301"/>
        <v>-1460.3961519947322</v>
      </c>
      <c r="AJ187" s="1334">
        <f t="shared" si="301"/>
        <v>-853.26516745759636</v>
      </c>
      <c r="AK187" s="1334">
        <f t="shared" si="301"/>
        <v>0</v>
      </c>
      <c r="AL187" s="1334">
        <f t="shared" si="301"/>
        <v>0</v>
      </c>
      <c r="AM187" s="1334">
        <f t="shared" si="301"/>
        <v>0</v>
      </c>
      <c r="AN187" s="1334">
        <f t="shared" si="301"/>
        <v>0</v>
      </c>
      <c r="AO187" s="1334">
        <f t="shared" si="301"/>
        <v>0</v>
      </c>
      <c r="AP187" s="1334">
        <f t="shared" si="301"/>
        <v>0</v>
      </c>
      <c r="AQ187" s="1334">
        <f t="shared" si="301"/>
        <v>0</v>
      </c>
      <c r="AR187" s="1334">
        <f t="shared" si="301"/>
        <v>0</v>
      </c>
      <c r="AS187" s="1334">
        <f t="shared" si="301"/>
        <v>0</v>
      </c>
      <c r="AT187" s="1334">
        <f t="shared" si="301"/>
        <v>0</v>
      </c>
      <c r="AU187" s="1334">
        <f t="shared" si="301"/>
        <v>0</v>
      </c>
      <c r="AV187" s="1334">
        <f t="shared" si="244"/>
        <v>-144533.274</v>
      </c>
      <c r="AW187" s="1334"/>
      <c r="AX187" s="1334"/>
      <c r="AY187" s="1334"/>
      <c r="AZ187" s="1334"/>
      <c r="BA187" s="1334"/>
      <c r="BB187" s="1334"/>
      <c r="BC187" s="1334"/>
      <c r="BD187" s="1334"/>
      <c r="BE187" s="1334"/>
      <c r="BF187" s="1334"/>
      <c r="BG187" s="1334"/>
      <c r="BH187" s="1334"/>
      <c r="BI187" s="1334"/>
      <c r="BJ187" s="1334"/>
      <c r="BK187" s="1334"/>
      <c r="BL187" s="1334"/>
      <c r="BM187" s="1334"/>
      <c r="BN187" s="1334"/>
      <c r="BO187" s="1334"/>
      <c r="BP187" s="1334"/>
      <c r="BQ187" s="1334"/>
    </row>
    <row r="188" spans="1:69" s="1335" customFormat="1" ht="25.5" x14ac:dyDescent="0.2">
      <c r="A188" s="1294" t="s">
        <v>876</v>
      </c>
      <c r="B188" s="224" t="s">
        <v>398</v>
      </c>
      <c r="C188" s="1333">
        <f>'I4 BO ASSETS'!I45</f>
        <v>-53992.315000000002</v>
      </c>
      <c r="D188" s="1334">
        <f t="shared" si="285"/>
        <v>-32395.388999999999</v>
      </c>
      <c r="E188" s="1334">
        <f t="shared" si="285"/>
        <v>-21596.926000000003</v>
      </c>
      <c r="F188" s="1334">
        <f t="shared" si="240"/>
        <v>-53992.315000000002</v>
      </c>
      <c r="G188" s="1334">
        <f t="shared" si="279"/>
        <v>-15870.181714233528</v>
      </c>
      <c r="H188" s="1334">
        <f t="shared" ref="H188:Z188" si="302">$D188*H625</f>
        <v>-5475.4077336081546</v>
      </c>
      <c r="I188" s="1334">
        <f t="shared" si="302"/>
        <v>-10371.452044860584</v>
      </c>
      <c r="J188" s="1334">
        <f t="shared" si="302"/>
        <v>0</v>
      </c>
      <c r="K188" s="1334">
        <f t="shared" si="302"/>
        <v>-607.46791726230458</v>
      </c>
      <c r="L188" s="1334">
        <f t="shared" si="302"/>
        <v>0</v>
      </c>
      <c r="M188" s="1334">
        <f t="shared" si="302"/>
        <v>0</v>
      </c>
      <c r="N188" s="1334">
        <f t="shared" si="302"/>
        <v>-6.1900944444694126</v>
      </c>
      <c r="O188" s="1334">
        <f t="shared" si="302"/>
        <v>-64.689495590963617</v>
      </c>
      <c r="P188" s="1334">
        <f t="shared" si="302"/>
        <v>0</v>
      </c>
      <c r="Q188" s="1334">
        <f t="shared" si="302"/>
        <v>0</v>
      </c>
      <c r="R188" s="1334">
        <f t="shared" si="302"/>
        <v>0</v>
      </c>
      <c r="S188" s="1334">
        <f t="shared" si="302"/>
        <v>0</v>
      </c>
      <c r="T188" s="1334">
        <f t="shared" si="302"/>
        <v>0</v>
      </c>
      <c r="U188" s="1334">
        <f t="shared" si="302"/>
        <v>0</v>
      </c>
      <c r="V188" s="1334">
        <f t="shared" si="302"/>
        <v>0</v>
      </c>
      <c r="W188" s="1334">
        <f t="shared" si="302"/>
        <v>0</v>
      </c>
      <c r="X188" s="1334">
        <f t="shared" si="302"/>
        <v>0</v>
      </c>
      <c r="Y188" s="1334">
        <f t="shared" si="302"/>
        <v>0</v>
      </c>
      <c r="Z188" s="1334">
        <f t="shared" si="302"/>
        <v>0</v>
      </c>
      <c r="AA188" s="1334">
        <f t="shared" si="242"/>
        <v>-32395.388999999999</v>
      </c>
      <c r="AB188" s="1334">
        <f t="shared" si="281"/>
        <v>-15763.155123199276</v>
      </c>
      <c r="AC188" s="1334">
        <f t="shared" ref="AC188:AU188" si="303">$E188*AC625</f>
        <v>-1739.1389625994095</v>
      </c>
      <c r="AD188" s="1334">
        <f t="shared" si="303"/>
        <v>-207.08708866166782</v>
      </c>
      <c r="AE188" s="1334">
        <f t="shared" si="303"/>
        <v>0</v>
      </c>
      <c r="AF188" s="1334">
        <f t="shared" si="303"/>
        <v>0</v>
      </c>
      <c r="AG188" s="1334">
        <f t="shared" si="303"/>
        <v>0</v>
      </c>
      <c r="AH188" s="1334">
        <f t="shared" si="303"/>
        <v>-3541.5817982731201</v>
      </c>
      <c r="AI188" s="1334">
        <f t="shared" si="303"/>
        <v>-218.37382572142695</v>
      </c>
      <c r="AJ188" s="1334">
        <f t="shared" si="303"/>
        <v>-127.58920154510339</v>
      </c>
      <c r="AK188" s="1334">
        <f t="shared" si="303"/>
        <v>0</v>
      </c>
      <c r="AL188" s="1334">
        <f t="shared" si="303"/>
        <v>0</v>
      </c>
      <c r="AM188" s="1334">
        <f t="shared" si="303"/>
        <v>0</v>
      </c>
      <c r="AN188" s="1334">
        <f t="shared" si="303"/>
        <v>0</v>
      </c>
      <c r="AO188" s="1334">
        <f t="shared" si="303"/>
        <v>0</v>
      </c>
      <c r="AP188" s="1334">
        <f t="shared" si="303"/>
        <v>0</v>
      </c>
      <c r="AQ188" s="1334">
        <f t="shared" si="303"/>
        <v>0</v>
      </c>
      <c r="AR188" s="1334">
        <f t="shared" si="303"/>
        <v>0</v>
      </c>
      <c r="AS188" s="1334">
        <f t="shared" si="303"/>
        <v>0</v>
      </c>
      <c r="AT188" s="1334">
        <f t="shared" si="303"/>
        <v>0</v>
      </c>
      <c r="AU188" s="1334">
        <f t="shared" si="303"/>
        <v>0</v>
      </c>
      <c r="AV188" s="1334">
        <f t="shared" si="244"/>
        <v>-21596.926000000007</v>
      </c>
      <c r="AW188" s="1334"/>
      <c r="AX188" s="1334"/>
      <c r="AY188" s="1334"/>
      <c r="AZ188" s="1334"/>
      <c r="BA188" s="1334"/>
      <c r="BB188" s="1334"/>
      <c r="BC188" s="1334"/>
      <c r="BD188" s="1334"/>
      <c r="BE188" s="1334"/>
      <c r="BF188" s="1334"/>
      <c r="BG188" s="1334"/>
      <c r="BH188" s="1334"/>
      <c r="BI188" s="1334"/>
      <c r="BJ188" s="1334"/>
      <c r="BK188" s="1334"/>
      <c r="BL188" s="1334"/>
      <c r="BM188" s="1334"/>
      <c r="BN188" s="1334"/>
      <c r="BO188" s="1334"/>
      <c r="BP188" s="1334"/>
      <c r="BQ188" s="1334"/>
    </row>
    <row r="189" spans="1:69" s="1335" customFormat="1" ht="12.75" x14ac:dyDescent="0.2">
      <c r="A189" s="1294">
        <v>1840</v>
      </c>
      <c r="B189" s="224" t="s">
        <v>76</v>
      </c>
      <c r="C189" s="1333">
        <f>'I4 BO ASSETS'!I46</f>
        <v>0</v>
      </c>
      <c r="D189" s="1334">
        <f t="shared" si="285"/>
        <v>0</v>
      </c>
      <c r="E189" s="1334">
        <f t="shared" si="285"/>
        <v>0</v>
      </c>
      <c r="F189" s="1334">
        <f t="shared" si="240"/>
        <v>0</v>
      </c>
      <c r="G189" s="1334">
        <f t="shared" si="279"/>
        <v>0</v>
      </c>
      <c r="H189" s="1334">
        <f t="shared" ref="H189:Z189" si="304">$D189*H626</f>
        <v>0</v>
      </c>
      <c r="I189" s="1334">
        <f t="shared" si="304"/>
        <v>0</v>
      </c>
      <c r="J189" s="1334">
        <f t="shared" si="304"/>
        <v>0</v>
      </c>
      <c r="K189" s="1334">
        <f t="shared" si="304"/>
        <v>0</v>
      </c>
      <c r="L189" s="1334">
        <f t="shared" si="304"/>
        <v>0</v>
      </c>
      <c r="M189" s="1334">
        <f t="shared" si="304"/>
        <v>0</v>
      </c>
      <c r="N189" s="1334">
        <f t="shared" si="304"/>
        <v>0</v>
      </c>
      <c r="O189" s="1334">
        <f t="shared" si="304"/>
        <v>0</v>
      </c>
      <c r="P189" s="1334">
        <f t="shared" si="304"/>
        <v>0</v>
      </c>
      <c r="Q189" s="1334">
        <f t="shared" si="304"/>
        <v>0</v>
      </c>
      <c r="R189" s="1334">
        <f t="shared" si="304"/>
        <v>0</v>
      </c>
      <c r="S189" s="1334">
        <f t="shared" si="304"/>
        <v>0</v>
      </c>
      <c r="T189" s="1334">
        <f t="shared" si="304"/>
        <v>0</v>
      </c>
      <c r="U189" s="1334">
        <f t="shared" si="304"/>
        <v>0</v>
      </c>
      <c r="V189" s="1334">
        <f t="shared" si="304"/>
        <v>0</v>
      </c>
      <c r="W189" s="1334">
        <f t="shared" si="304"/>
        <v>0</v>
      </c>
      <c r="X189" s="1334">
        <f t="shared" si="304"/>
        <v>0</v>
      </c>
      <c r="Y189" s="1334">
        <f t="shared" si="304"/>
        <v>0</v>
      </c>
      <c r="Z189" s="1334">
        <f t="shared" si="304"/>
        <v>0</v>
      </c>
      <c r="AA189" s="1334">
        <f t="shared" si="242"/>
        <v>0</v>
      </c>
      <c r="AB189" s="1334">
        <f t="shared" si="281"/>
        <v>0</v>
      </c>
      <c r="AC189" s="1334">
        <f t="shared" ref="AC189:AU189" si="305">$E189*AC626</f>
        <v>0</v>
      </c>
      <c r="AD189" s="1334">
        <f t="shared" si="305"/>
        <v>0</v>
      </c>
      <c r="AE189" s="1334">
        <f t="shared" si="305"/>
        <v>0</v>
      </c>
      <c r="AF189" s="1334">
        <f t="shared" si="305"/>
        <v>0</v>
      </c>
      <c r="AG189" s="1334">
        <f t="shared" si="305"/>
        <v>0</v>
      </c>
      <c r="AH189" s="1334">
        <f t="shared" si="305"/>
        <v>0</v>
      </c>
      <c r="AI189" s="1334">
        <f t="shared" si="305"/>
        <v>0</v>
      </c>
      <c r="AJ189" s="1334">
        <f t="shared" si="305"/>
        <v>0</v>
      </c>
      <c r="AK189" s="1334">
        <f t="shared" si="305"/>
        <v>0</v>
      </c>
      <c r="AL189" s="1334">
        <f t="shared" si="305"/>
        <v>0</v>
      </c>
      <c r="AM189" s="1334">
        <f t="shared" si="305"/>
        <v>0</v>
      </c>
      <c r="AN189" s="1334">
        <f t="shared" si="305"/>
        <v>0</v>
      </c>
      <c r="AO189" s="1334">
        <f t="shared" si="305"/>
        <v>0</v>
      </c>
      <c r="AP189" s="1334">
        <f t="shared" si="305"/>
        <v>0</v>
      </c>
      <c r="AQ189" s="1334">
        <f t="shared" si="305"/>
        <v>0</v>
      </c>
      <c r="AR189" s="1334">
        <f t="shared" si="305"/>
        <v>0</v>
      </c>
      <c r="AS189" s="1334">
        <f t="shared" si="305"/>
        <v>0</v>
      </c>
      <c r="AT189" s="1334">
        <f t="shared" si="305"/>
        <v>0</v>
      </c>
      <c r="AU189" s="1334">
        <f t="shared" si="305"/>
        <v>0</v>
      </c>
      <c r="AV189" s="1334">
        <f t="shared" si="244"/>
        <v>0</v>
      </c>
      <c r="AW189" s="1334"/>
      <c r="AX189" s="1334"/>
      <c r="AY189" s="1334"/>
      <c r="AZ189" s="1334"/>
      <c r="BA189" s="1334"/>
      <c r="BB189" s="1334"/>
      <c r="BC189" s="1334"/>
      <c r="BD189" s="1334"/>
      <c r="BE189" s="1334"/>
      <c r="BF189" s="1334"/>
      <c r="BG189" s="1334"/>
      <c r="BH189" s="1334"/>
      <c r="BI189" s="1334"/>
      <c r="BJ189" s="1334"/>
      <c r="BK189" s="1334"/>
      <c r="BL189" s="1334"/>
      <c r="BM189" s="1334"/>
      <c r="BN189" s="1334"/>
      <c r="BO189" s="1334"/>
      <c r="BP189" s="1334"/>
      <c r="BQ189" s="1334"/>
    </row>
    <row r="190" spans="1:69" s="1335" customFormat="1" ht="12.75" x14ac:dyDescent="0.2">
      <c r="A190" s="1294" t="s">
        <v>877</v>
      </c>
      <c r="B190" s="224" t="s">
        <v>399</v>
      </c>
      <c r="C190" s="1333">
        <f>'I4 BO ASSETS'!I47</f>
        <v>0</v>
      </c>
      <c r="D190" s="1334">
        <f t="shared" si="285"/>
        <v>0</v>
      </c>
      <c r="E190" s="1334">
        <f t="shared" si="285"/>
        <v>0</v>
      </c>
      <c r="F190" s="1334">
        <f t="shared" si="240"/>
        <v>0</v>
      </c>
      <c r="G190" s="1334">
        <f t="shared" si="279"/>
        <v>0</v>
      </c>
      <c r="H190" s="1334">
        <f t="shared" ref="H190:Z190" si="306">$D190*H627</f>
        <v>0</v>
      </c>
      <c r="I190" s="1334">
        <f t="shared" si="306"/>
        <v>0</v>
      </c>
      <c r="J190" s="1334">
        <f t="shared" si="306"/>
        <v>0</v>
      </c>
      <c r="K190" s="1334">
        <f t="shared" si="306"/>
        <v>0</v>
      </c>
      <c r="L190" s="1334">
        <f t="shared" si="306"/>
        <v>0</v>
      </c>
      <c r="M190" s="1334">
        <f t="shared" si="306"/>
        <v>0</v>
      </c>
      <c r="N190" s="1334">
        <f t="shared" si="306"/>
        <v>0</v>
      </c>
      <c r="O190" s="1334">
        <f t="shared" si="306"/>
        <v>0</v>
      </c>
      <c r="P190" s="1334">
        <f t="shared" si="306"/>
        <v>0</v>
      </c>
      <c r="Q190" s="1334">
        <f t="shared" si="306"/>
        <v>0</v>
      </c>
      <c r="R190" s="1334">
        <f t="shared" si="306"/>
        <v>0</v>
      </c>
      <c r="S190" s="1334">
        <f t="shared" si="306"/>
        <v>0</v>
      </c>
      <c r="T190" s="1334">
        <f t="shared" si="306"/>
        <v>0</v>
      </c>
      <c r="U190" s="1334">
        <f t="shared" si="306"/>
        <v>0</v>
      </c>
      <c r="V190" s="1334">
        <f t="shared" si="306"/>
        <v>0</v>
      </c>
      <c r="W190" s="1334">
        <f t="shared" si="306"/>
        <v>0</v>
      </c>
      <c r="X190" s="1334">
        <f t="shared" si="306"/>
        <v>0</v>
      </c>
      <c r="Y190" s="1334">
        <f t="shared" si="306"/>
        <v>0</v>
      </c>
      <c r="Z190" s="1334">
        <f t="shared" si="306"/>
        <v>0</v>
      </c>
      <c r="AA190" s="1334">
        <f t="shared" si="242"/>
        <v>0</v>
      </c>
      <c r="AB190" s="1334">
        <f t="shared" si="281"/>
        <v>0</v>
      </c>
      <c r="AC190" s="1334">
        <f t="shared" ref="AC190:AU190" si="307">$E190*AC627</f>
        <v>0</v>
      </c>
      <c r="AD190" s="1334">
        <f t="shared" si="307"/>
        <v>0</v>
      </c>
      <c r="AE190" s="1334">
        <f t="shared" si="307"/>
        <v>0</v>
      </c>
      <c r="AF190" s="1334">
        <f t="shared" si="307"/>
        <v>0</v>
      </c>
      <c r="AG190" s="1334">
        <f t="shared" si="307"/>
        <v>0</v>
      </c>
      <c r="AH190" s="1334">
        <f t="shared" si="307"/>
        <v>0</v>
      </c>
      <c r="AI190" s="1334">
        <f t="shared" si="307"/>
        <v>0</v>
      </c>
      <c r="AJ190" s="1334">
        <f t="shared" si="307"/>
        <v>0</v>
      </c>
      <c r="AK190" s="1334">
        <f t="shared" si="307"/>
        <v>0</v>
      </c>
      <c r="AL190" s="1334">
        <f t="shared" si="307"/>
        <v>0</v>
      </c>
      <c r="AM190" s="1334">
        <f t="shared" si="307"/>
        <v>0</v>
      </c>
      <c r="AN190" s="1334">
        <f t="shared" si="307"/>
        <v>0</v>
      </c>
      <c r="AO190" s="1334">
        <f t="shared" si="307"/>
        <v>0</v>
      </c>
      <c r="AP190" s="1334">
        <f t="shared" si="307"/>
        <v>0</v>
      </c>
      <c r="AQ190" s="1334">
        <f t="shared" si="307"/>
        <v>0</v>
      </c>
      <c r="AR190" s="1334">
        <f t="shared" si="307"/>
        <v>0</v>
      </c>
      <c r="AS190" s="1334">
        <f t="shared" si="307"/>
        <v>0</v>
      </c>
      <c r="AT190" s="1334">
        <f t="shared" si="307"/>
        <v>0</v>
      </c>
      <c r="AU190" s="1334">
        <f t="shared" si="307"/>
        <v>0</v>
      </c>
      <c r="AV190" s="1334">
        <f t="shared" si="244"/>
        <v>0</v>
      </c>
      <c r="AW190" s="1334"/>
      <c r="AX190" s="1334"/>
      <c r="AY190" s="1334"/>
      <c r="AZ190" s="1334"/>
      <c r="BA190" s="1334"/>
      <c r="BB190" s="1334"/>
      <c r="BC190" s="1334"/>
      <c r="BD190" s="1334"/>
      <c r="BE190" s="1334"/>
      <c r="BF190" s="1334"/>
      <c r="BG190" s="1334"/>
      <c r="BH190" s="1334"/>
      <c r="BI190" s="1334"/>
      <c r="BJ190" s="1334"/>
      <c r="BK190" s="1334"/>
      <c r="BL190" s="1334"/>
      <c r="BM190" s="1334"/>
      <c r="BN190" s="1334"/>
      <c r="BO190" s="1334"/>
      <c r="BP190" s="1334"/>
      <c r="BQ190" s="1334"/>
    </row>
    <row r="191" spans="1:69" s="1335" customFormat="1" ht="12.75" x14ac:dyDescent="0.2">
      <c r="A191" s="1294" t="s">
        <v>878</v>
      </c>
      <c r="B191" s="224" t="s">
        <v>400</v>
      </c>
      <c r="C191" s="1333">
        <f>'I4 BO ASSETS'!I48</f>
        <v>-9016.3617245513797</v>
      </c>
      <c r="D191" s="1334">
        <f t="shared" si="285"/>
        <v>-5409.8170347308278</v>
      </c>
      <c r="E191" s="1334">
        <f t="shared" si="285"/>
        <v>-3606.5446898205519</v>
      </c>
      <c r="F191" s="1334">
        <f t="shared" si="240"/>
        <v>-9016.3617245513797</v>
      </c>
      <c r="G191" s="1334">
        <f t="shared" si="279"/>
        <v>-1571.551471682068</v>
      </c>
      <c r="H191" s="1334">
        <f t="shared" ref="H191:Z191" si="308">$D191*H628</f>
        <v>-542.20457186660872</v>
      </c>
      <c r="I191" s="1334">
        <f t="shared" si="308"/>
        <v>-1280.330344388585</v>
      </c>
      <c r="J191" s="1334">
        <f t="shared" si="308"/>
        <v>0</v>
      </c>
      <c r="K191" s="1334">
        <f t="shared" si="308"/>
        <v>-818.63970433594147</v>
      </c>
      <c r="L191" s="1334">
        <f t="shared" si="308"/>
        <v>-1190.0720610082399</v>
      </c>
      <c r="M191" s="1334">
        <f t="shared" si="308"/>
        <v>0</v>
      </c>
      <c r="N191" s="1334">
        <f t="shared" si="308"/>
        <v>-0.61297672636804645</v>
      </c>
      <c r="O191" s="1334">
        <f t="shared" si="308"/>
        <v>-6.4059047230171853</v>
      </c>
      <c r="P191" s="1334">
        <f t="shared" si="308"/>
        <v>0</v>
      </c>
      <c r="Q191" s="1334">
        <f t="shared" si="308"/>
        <v>0</v>
      </c>
      <c r="R191" s="1334">
        <f t="shared" si="308"/>
        <v>0</v>
      </c>
      <c r="S191" s="1334">
        <f t="shared" si="308"/>
        <v>0</v>
      </c>
      <c r="T191" s="1334">
        <f t="shared" si="308"/>
        <v>0</v>
      </c>
      <c r="U191" s="1334">
        <f t="shared" si="308"/>
        <v>0</v>
      </c>
      <c r="V191" s="1334">
        <f t="shared" si="308"/>
        <v>0</v>
      </c>
      <c r="W191" s="1334">
        <f t="shared" si="308"/>
        <v>0</v>
      </c>
      <c r="X191" s="1334">
        <f t="shared" si="308"/>
        <v>0</v>
      </c>
      <c r="Y191" s="1334">
        <f t="shared" si="308"/>
        <v>0</v>
      </c>
      <c r="Z191" s="1334">
        <f t="shared" si="308"/>
        <v>0</v>
      </c>
      <c r="AA191" s="1334">
        <f t="shared" si="242"/>
        <v>-5409.8170347308287</v>
      </c>
      <c r="AB191" s="1334">
        <f t="shared" si="281"/>
        <v>-2630.4904186193721</v>
      </c>
      <c r="AC191" s="1334">
        <f t="shared" ref="AC191:AU191" si="309">$E191*AC628</f>
        <v>-290.22034878236269</v>
      </c>
      <c r="AD191" s="1334">
        <f t="shared" si="309"/>
        <v>-35.868090509784103</v>
      </c>
      <c r="AE191" s="1334">
        <f t="shared" si="309"/>
        <v>0</v>
      </c>
      <c r="AF191" s="1334">
        <f t="shared" si="309"/>
        <v>-0.98268741122696179</v>
      </c>
      <c r="AG191" s="1334">
        <f t="shared" si="309"/>
        <v>-0.24567185280674045</v>
      </c>
      <c r="AH191" s="1334">
        <f t="shared" si="309"/>
        <v>-591.00458723541522</v>
      </c>
      <c r="AI191" s="1334">
        <f t="shared" si="309"/>
        <v>-36.441324832999832</v>
      </c>
      <c r="AJ191" s="1334">
        <f t="shared" si="309"/>
        <v>-21.291560576584171</v>
      </c>
      <c r="AK191" s="1334">
        <f t="shared" si="309"/>
        <v>0</v>
      </c>
      <c r="AL191" s="1334">
        <f t="shared" si="309"/>
        <v>0</v>
      </c>
      <c r="AM191" s="1334">
        <f t="shared" si="309"/>
        <v>0</v>
      </c>
      <c r="AN191" s="1334">
        <f t="shared" si="309"/>
        <v>0</v>
      </c>
      <c r="AO191" s="1334">
        <f t="shared" si="309"/>
        <v>0</v>
      </c>
      <c r="AP191" s="1334">
        <f t="shared" si="309"/>
        <v>0</v>
      </c>
      <c r="AQ191" s="1334">
        <f t="shared" si="309"/>
        <v>0</v>
      </c>
      <c r="AR191" s="1334">
        <f t="shared" si="309"/>
        <v>0</v>
      </c>
      <c r="AS191" s="1334">
        <f t="shared" si="309"/>
        <v>0</v>
      </c>
      <c r="AT191" s="1334">
        <f t="shared" si="309"/>
        <v>0</v>
      </c>
      <c r="AU191" s="1334">
        <f t="shared" si="309"/>
        <v>0</v>
      </c>
      <c r="AV191" s="1334">
        <f t="shared" si="244"/>
        <v>-3606.5446898205519</v>
      </c>
      <c r="AW191" s="1334"/>
      <c r="AX191" s="1334"/>
      <c r="AY191" s="1334"/>
      <c r="AZ191" s="1334"/>
      <c r="BA191" s="1334"/>
      <c r="BB191" s="1334"/>
      <c r="BC191" s="1334"/>
      <c r="BD191" s="1334"/>
      <c r="BE191" s="1334"/>
      <c r="BF191" s="1334"/>
      <c r="BG191" s="1334"/>
      <c r="BH191" s="1334"/>
      <c r="BI191" s="1334"/>
      <c r="BJ191" s="1334"/>
      <c r="BK191" s="1334"/>
      <c r="BL191" s="1334"/>
      <c r="BM191" s="1334"/>
      <c r="BN191" s="1334"/>
      <c r="BO191" s="1334"/>
      <c r="BP191" s="1334"/>
      <c r="BQ191" s="1334"/>
    </row>
    <row r="192" spans="1:69" s="1335" customFormat="1" ht="12.75" x14ac:dyDescent="0.2">
      <c r="A192" s="1294" t="s">
        <v>879</v>
      </c>
      <c r="B192" s="224" t="s">
        <v>401</v>
      </c>
      <c r="C192" s="1333">
        <f>'I4 BO ASSETS'!I49</f>
        <v>-18305.946531664918</v>
      </c>
      <c r="D192" s="1334">
        <f t="shared" si="285"/>
        <v>-10983.567918998951</v>
      </c>
      <c r="E192" s="1334">
        <f t="shared" si="285"/>
        <v>-7322.3786126659679</v>
      </c>
      <c r="F192" s="1334">
        <f t="shared" si="240"/>
        <v>-18305.946531664918</v>
      </c>
      <c r="G192" s="1334">
        <f t="shared" si="279"/>
        <v>-5380.7416464466332</v>
      </c>
      <c r="H192" s="1334">
        <f t="shared" ref="H192:Z192" si="310">$D192*H629</f>
        <v>-1856.4219965470174</v>
      </c>
      <c r="I192" s="1334">
        <f t="shared" si="310"/>
        <v>-3516.412411450493</v>
      </c>
      <c r="J192" s="1334">
        <f t="shared" si="310"/>
        <v>0</v>
      </c>
      <c r="K192" s="1334">
        <f t="shared" si="310"/>
        <v>-205.96033367166413</v>
      </c>
      <c r="L192" s="1334">
        <f t="shared" si="310"/>
        <v>0</v>
      </c>
      <c r="M192" s="1334">
        <f t="shared" si="310"/>
        <v>0</v>
      </c>
      <c r="N192" s="1334">
        <f t="shared" si="310"/>
        <v>-2.0987345685476373</v>
      </c>
      <c r="O192" s="1334">
        <f t="shared" si="310"/>
        <v>-21.932796314596875</v>
      </c>
      <c r="P192" s="1334">
        <f t="shared" si="310"/>
        <v>0</v>
      </c>
      <c r="Q192" s="1334">
        <f t="shared" si="310"/>
        <v>0</v>
      </c>
      <c r="R192" s="1334">
        <f t="shared" si="310"/>
        <v>0</v>
      </c>
      <c r="S192" s="1334">
        <f t="shared" si="310"/>
        <v>0</v>
      </c>
      <c r="T192" s="1334">
        <f t="shared" si="310"/>
        <v>0</v>
      </c>
      <c r="U192" s="1334">
        <f t="shared" si="310"/>
        <v>0</v>
      </c>
      <c r="V192" s="1334">
        <f t="shared" si="310"/>
        <v>0</v>
      </c>
      <c r="W192" s="1334">
        <f t="shared" si="310"/>
        <v>0</v>
      </c>
      <c r="X192" s="1334">
        <f t="shared" si="310"/>
        <v>0</v>
      </c>
      <c r="Y192" s="1334">
        <f t="shared" si="310"/>
        <v>0</v>
      </c>
      <c r="Z192" s="1334">
        <f t="shared" si="310"/>
        <v>0</v>
      </c>
      <c r="AA192" s="1334">
        <f t="shared" si="242"/>
        <v>-10983.567918998953</v>
      </c>
      <c r="AB192" s="1334">
        <f t="shared" si="281"/>
        <v>-5344.454573870853</v>
      </c>
      <c r="AC192" s="1334">
        <f t="shared" ref="AC192:AU192" si="311">$E192*AC629</f>
        <v>-589.65030227875911</v>
      </c>
      <c r="AD192" s="1334">
        <f t="shared" si="311"/>
        <v>-70.212310260055403</v>
      </c>
      <c r="AE192" s="1334">
        <f t="shared" si="311"/>
        <v>0</v>
      </c>
      <c r="AF192" s="1334">
        <f t="shared" si="311"/>
        <v>0</v>
      </c>
      <c r="AG192" s="1334">
        <f t="shared" si="311"/>
        <v>0</v>
      </c>
      <c r="AH192" s="1334">
        <f t="shared" si="311"/>
        <v>-1200.7636093526537</v>
      </c>
      <c r="AI192" s="1334">
        <f t="shared" si="311"/>
        <v>-74.039047549110549</v>
      </c>
      <c r="AJ192" s="1334">
        <f t="shared" si="311"/>
        <v>-43.258769354536504</v>
      </c>
      <c r="AK192" s="1334">
        <f t="shared" si="311"/>
        <v>0</v>
      </c>
      <c r="AL192" s="1334">
        <f t="shared" si="311"/>
        <v>0</v>
      </c>
      <c r="AM192" s="1334">
        <f t="shared" si="311"/>
        <v>0</v>
      </c>
      <c r="AN192" s="1334">
        <f t="shared" si="311"/>
        <v>0</v>
      </c>
      <c r="AO192" s="1334">
        <f t="shared" si="311"/>
        <v>0</v>
      </c>
      <c r="AP192" s="1334">
        <f t="shared" si="311"/>
        <v>0</v>
      </c>
      <c r="AQ192" s="1334">
        <f t="shared" si="311"/>
        <v>0</v>
      </c>
      <c r="AR192" s="1334">
        <f t="shared" si="311"/>
        <v>0</v>
      </c>
      <c r="AS192" s="1334">
        <f t="shared" si="311"/>
        <v>0</v>
      </c>
      <c r="AT192" s="1334">
        <f t="shared" si="311"/>
        <v>0</v>
      </c>
      <c r="AU192" s="1334">
        <f t="shared" si="311"/>
        <v>0</v>
      </c>
      <c r="AV192" s="1334">
        <f t="shared" si="244"/>
        <v>-7322.3786126659679</v>
      </c>
      <c r="AW192" s="1334"/>
      <c r="AX192" s="1334"/>
      <c r="AY192" s="1334"/>
      <c r="AZ192" s="1334"/>
      <c r="BA192" s="1334"/>
      <c r="BB192" s="1334"/>
      <c r="BC192" s="1334"/>
      <c r="BD192" s="1334"/>
      <c r="BE192" s="1334"/>
      <c r="BF192" s="1334"/>
      <c r="BG192" s="1334"/>
      <c r="BH192" s="1334"/>
      <c r="BI192" s="1334"/>
      <c r="BJ192" s="1334"/>
      <c r="BK192" s="1334"/>
      <c r="BL192" s="1334"/>
      <c r="BM192" s="1334"/>
      <c r="BN192" s="1334"/>
      <c r="BO192" s="1334"/>
      <c r="BP192" s="1334"/>
      <c r="BQ192" s="1334"/>
    </row>
    <row r="193" spans="1:69" s="1335" customFormat="1" ht="12.75" x14ac:dyDescent="0.2">
      <c r="A193" s="1294">
        <v>1845</v>
      </c>
      <c r="B193" s="224" t="s">
        <v>84</v>
      </c>
      <c r="C193" s="1333">
        <f>'I4 BO ASSETS'!I50</f>
        <v>0</v>
      </c>
      <c r="D193" s="1334">
        <f t="shared" si="285"/>
        <v>0</v>
      </c>
      <c r="E193" s="1334">
        <f t="shared" si="285"/>
        <v>0</v>
      </c>
      <c r="F193" s="1334">
        <f t="shared" si="240"/>
        <v>0</v>
      </c>
      <c r="G193" s="1334">
        <f t="shared" si="279"/>
        <v>0</v>
      </c>
      <c r="H193" s="1334">
        <f t="shared" ref="H193:Z193" si="312">$D193*H630</f>
        <v>0</v>
      </c>
      <c r="I193" s="1334">
        <f t="shared" si="312"/>
        <v>0</v>
      </c>
      <c r="J193" s="1334">
        <f t="shared" si="312"/>
        <v>0</v>
      </c>
      <c r="K193" s="1334">
        <f t="shared" si="312"/>
        <v>0</v>
      </c>
      <c r="L193" s="1334">
        <f t="shared" si="312"/>
        <v>0</v>
      </c>
      <c r="M193" s="1334">
        <f t="shared" si="312"/>
        <v>0</v>
      </c>
      <c r="N193" s="1334">
        <f t="shared" si="312"/>
        <v>0</v>
      </c>
      <c r="O193" s="1334">
        <f t="shared" si="312"/>
        <v>0</v>
      </c>
      <c r="P193" s="1334">
        <f t="shared" si="312"/>
        <v>0</v>
      </c>
      <c r="Q193" s="1334">
        <f t="shared" si="312"/>
        <v>0</v>
      </c>
      <c r="R193" s="1334">
        <f t="shared" si="312"/>
        <v>0</v>
      </c>
      <c r="S193" s="1334">
        <f t="shared" si="312"/>
        <v>0</v>
      </c>
      <c r="T193" s="1334">
        <f t="shared" si="312"/>
        <v>0</v>
      </c>
      <c r="U193" s="1334">
        <f t="shared" si="312"/>
        <v>0</v>
      </c>
      <c r="V193" s="1334">
        <f t="shared" si="312"/>
        <v>0</v>
      </c>
      <c r="W193" s="1334">
        <f t="shared" si="312"/>
        <v>0</v>
      </c>
      <c r="X193" s="1334">
        <f t="shared" si="312"/>
        <v>0</v>
      </c>
      <c r="Y193" s="1334">
        <f t="shared" si="312"/>
        <v>0</v>
      </c>
      <c r="Z193" s="1334">
        <f t="shared" si="312"/>
        <v>0</v>
      </c>
      <c r="AA193" s="1334">
        <f t="shared" si="242"/>
        <v>0</v>
      </c>
      <c r="AB193" s="1334">
        <f t="shared" si="281"/>
        <v>0</v>
      </c>
      <c r="AC193" s="1334">
        <f t="shared" ref="AC193:AU193" si="313">$E193*AC630</f>
        <v>0</v>
      </c>
      <c r="AD193" s="1334">
        <f t="shared" si="313"/>
        <v>0</v>
      </c>
      <c r="AE193" s="1334">
        <f t="shared" si="313"/>
        <v>0</v>
      </c>
      <c r="AF193" s="1334">
        <f t="shared" si="313"/>
        <v>0</v>
      </c>
      <c r="AG193" s="1334">
        <f t="shared" si="313"/>
        <v>0</v>
      </c>
      <c r="AH193" s="1334">
        <f t="shared" si="313"/>
        <v>0</v>
      </c>
      <c r="AI193" s="1334">
        <f t="shared" si="313"/>
        <v>0</v>
      </c>
      <c r="AJ193" s="1334">
        <f t="shared" si="313"/>
        <v>0</v>
      </c>
      <c r="AK193" s="1334">
        <f t="shared" si="313"/>
        <v>0</v>
      </c>
      <c r="AL193" s="1334">
        <f t="shared" si="313"/>
        <v>0</v>
      </c>
      <c r="AM193" s="1334">
        <f t="shared" si="313"/>
        <v>0</v>
      </c>
      <c r="AN193" s="1334">
        <f t="shared" si="313"/>
        <v>0</v>
      </c>
      <c r="AO193" s="1334">
        <f t="shared" si="313"/>
        <v>0</v>
      </c>
      <c r="AP193" s="1334">
        <f t="shared" si="313"/>
        <v>0</v>
      </c>
      <c r="AQ193" s="1334">
        <f t="shared" si="313"/>
        <v>0</v>
      </c>
      <c r="AR193" s="1334">
        <f t="shared" si="313"/>
        <v>0</v>
      </c>
      <c r="AS193" s="1334">
        <f t="shared" si="313"/>
        <v>0</v>
      </c>
      <c r="AT193" s="1334">
        <f t="shared" si="313"/>
        <v>0</v>
      </c>
      <c r="AU193" s="1334">
        <f t="shared" si="313"/>
        <v>0</v>
      </c>
      <c r="AV193" s="1334">
        <f t="shared" si="244"/>
        <v>0</v>
      </c>
      <c r="AW193" s="1334"/>
      <c r="AX193" s="1334"/>
      <c r="AY193" s="1334"/>
      <c r="AZ193" s="1334"/>
      <c r="BA193" s="1334"/>
      <c r="BB193" s="1334"/>
      <c r="BC193" s="1334"/>
      <c r="BD193" s="1334"/>
      <c r="BE193" s="1334"/>
      <c r="BF193" s="1334"/>
      <c r="BG193" s="1334"/>
      <c r="BH193" s="1334"/>
      <c r="BI193" s="1334"/>
      <c r="BJ193" s="1334"/>
      <c r="BK193" s="1334"/>
      <c r="BL193" s="1334"/>
      <c r="BM193" s="1334"/>
      <c r="BN193" s="1334"/>
      <c r="BO193" s="1334"/>
      <c r="BP193" s="1334"/>
      <c r="BQ193" s="1334"/>
    </row>
    <row r="194" spans="1:69" s="1335" customFormat="1" ht="25.5" x14ac:dyDescent="0.2">
      <c r="A194" s="1294" t="s">
        <v>880</v>
      </c>
      <c r="B194" s="224" t="s">
        <v>402</v>
      </c>
      <c r="C194" s="1333">
        <f>'I4 BO ASSETS'!I51</f>
        <v>0</v>
      </c>
      <c r="D194" s="1334">
        <f t="shared" si="285"/>
        <v>0</v>
      </c>
      <c r="E194" s="1334">
        <f t="shared" si="285"/>
        <v>0</v>
      </c>
      <c r="F194" s="1334">
        <f t="shared" si="240"/>
        <v>0</v>
      </c>
      <c r="G194" s="1334">
        <f t="shared" si="279"/>
        <v>0</v>
      </c>
      <c r="H194" s="1334">
        <f t="shared" ref="H194:Z194" si="314">$D194*H631</f>
        <v>0</v>
      </c>
      <c r="I194" s="1334">
        <f t="shared" si="314"/>
        <v>0</v>
      </c>
      <c r="J194" s="1334">
        <f t="shared" si="314"/>
        <v>0</v>
      </c>
      <c r="K194" s="1334">
        <f t="shared" si="314"/>
        <v>0</v>
      </c>
      <c r="L194" s="1334">
        <f t="shared" si="314"/>
        <v>0</v>
      </c>
      <c r="M194" s="1334">
        <f t="shared" si="314"/>
        <v>0</v>
      </c>
      <c r="N194" s="1334">
        <f t="shared" si="314"/>
        <v>0</v>
      </c>
      <c r="O194" s="1334">
        <f t="shared" si="314"/>
        <v>0</v>
      </c>
      <c r="P194" s="1334">
        <f t="shared" si="314"/>
        <v>0</v>
      </c>
      <c r="Q194" s="1334">
        <f t="shared" si="314"/>
        <v>0</v>
      </c>
      <c r="R194" s="1334">
        <f t="shared" si="314"/>
        <v>0</v>
      </c>
      <c r="S194" s="1334">
        <f t="shared" si="314"/>
        <v>0</v>
      </c>
      <c r="T194" s="1334">
        <f t="shared" si="314"/>
        <v>0</v>
      </c>
      <c r="U194" s="1334">
        <f t="shared" si="314"/>
        <v>0</v>
      </c>
      <c r="V194" s="1334">
        <f t="shared" si="314"/>
        <v>0</v>
      </c>
      <c r="W194" s="1334">
        <f t="shared" si="314"/>
        <v>0</v>
      </c>
      <c r="X194" s="1334">
        <f t="shared" si="314"/>
        <v>0</v>
      </c>
      <c r="Y194" s="1334">
        <f t="shared" si="314"/>
        <v>0</v>
      </c>
      <c r="Z194" s="1334">
        <f t="shared" si="314"/>
        <v>0</v>
      </c>
      <c r="AA194" s="1334">
        <f t="shared" si="242"/>
        <v>0</v>
      </c>
      <c r="AB194" s="1334">
        <f t="shared" si="281"/>
        <v>0</v>
      </c>
      <c r="AC194" s="1334">
        <f t="shared" ref="AC194:AU194" si="315">$E194*AC631</f>
        <v>0</v>
      </c>
      <c r="AD194" s="1334">
        <f t="shared" si="315"/>
        <v>0</v>
      </c>
      <c r="AE194" s="1334">
        <f t="shared" si="315"/>
        <v>0</v>
      </c>
      <c r="AF194" s="1334">
        <f t="shared" si="315"/>
        <v>0</v>
      </c>
      <c r="AG194" s="1334">
        <f t="shared" si="315"/>
        <v>0</v>
      </c>
      <c r="AH194" s="1334">
        <f t="shared" si="315"/>
        <v>0</v>
      </c>
      <c r="AI194" s="1334">
        <f t="shared" si="315"/>
        <v>0</v>
      </c>
      <c r="AJ194" s="1334">
        <f t="shared" si="315"/>
        <v>0</v>
      </c>
      <c r="AK194" s="1334">
        <f t="shared" si="315"/>
        <v>0</v>
      </c>
      <c r="AL194" s="1334">
        <f t="shared" si="315"/>
        <v>0</v>
      </c>
      <c r="AM194" s="1334">
        <f t="shared" si="315"/>
        <v>0</v>
      </c>
      <c r="AN194" s="1334">
        <f t="shared" si="315"/>
        <v>0</v>
      </c>
      <c r="AO194" s="1334">
        <f t="shared" si="315"/>
        <v>0</v>
      </c>
      <c r="AP194" s="1334">
        <f t="shared" si="315"/>
        <v>0</v>
      </c>
      <c r="AQ194" s="1334">
        <f t="shared" si="315"/>
        <v>0</v>
      </c>
      <c r="AR194" s="1334">
        <f t="shared" si="315"/>
        <v>0</v>
      </c>
      <c r="AS194" s="1334">
        <f t="shared" si="315"/>
        <v>0</v>
      </c>
      <c r="AT194" s="1334">
        <f t="shared" si="315"/>
        <v>0</v>
      </c>
      <c r="AU194" s="1334">
        <f t="shared" si="315"/>
        <v>0</v>
      </c>
      <c r="AV194" s="1334">
        <f t="shared" si="244"/>
        <v>0</v>
      </c>
      <c r="AW194" s="1334"/>
      <c r="AX194" s="1334"/>
      <c r="AY194" s="1334"/>
      <c r="AZ194" s="1334"/>
      <c r="BA194" s="1334"/>
      <c r="BB194" s="1334"/>
      <c r="BC194" s="1334"/>
      <c r="BD194" s="1334"/>
      <c r="BE194" s="1334"/>
      <c r="BF194" s="1334"/>
      <c r="BG194" s="1334"/>
      <c r="BH194" s="1334"/>
      <c r="BI194" s="1334"/>
      <c r="BJ194" s="1334"/>
      <c r="BK194" s="1334"/>
      <c r="BL194" s="1334"/>
      <c r="BM194" s="1334"/>
      <c r="BN194" s="1334"/>
      <c r="BO194" s="1334"/>
      <c r="BP194" s="1334"/>
      <c r="BQ194" s="1334"/>
    </row>
    <row r="195" spans="1:69" s="1335" customFormat="1" ht="25.5" x14ac:dyDescent="0.2">
      <c r="A195" s="1294" t="s">
        <v>881</v>
      </c>
      <c r="B195" s="224" t="s">
        <v>403</v>
      </c>
      <c r="C195" s="1333">
        <f>'I4 BO ASSETS'!I52</f>
        <v>-164579.49633637283</v>
      </c>
      <c r="D195" s="1334">
        <f t="shared" si="285"/>
        <v>-98747.697801823699</v>
      </c>
      <c r="E195" s="1334">
        <f t="shared" si="285"/>
        <v>-65831.798534549132</v>
      </c>
      <c r="F195" s="1334">
        <f t="shared" si="240"/>
        <v>-164579.49633637283</v>
      </c>
      <c r="G195" s="1334">
        <f t="shared" si="279"/>
        <v>-28686.199331581218</v>
      </c>
      <c r="H195" s="1334">
        <f t="shared" ref="H195:Z195" si="316">$D195*H632</f>
        <v>-9897.0913185634381</v>
      </c>
      <c r="I195" s="1334">
        <f t="shared" si="316"/>
        <v>-23370.415879597214</v>
      </c>
      <c r="J195" s="1334">
        <f t="shared" si="316"/>
        <v>0</v>
      </c>
      <c r="K195" s="1334">
        <f t="shared" si="316"/>
        <v>-14942.979700303687</v>
      </c>
      <c r="L195" s="1334">
        <f t="shared" si="316"/>
        <v>-21722.892934896157</v>
      </c>
      <c r="M195" s="1334">
        <f t="shared" si="316"/>
        <v>0</v>
      </c>
      <c r="N195" s="1334">
        <f t="shared" si="316"/>
        <v>-11.188925641355775</v>
      </c>
      <c r="O195" s="1334">
        <f t="shared" si="316"/>
        <v>-116.92971124064096</v>
      </c>
      <c r="P195" s="1334">
        <f t="shared" si="316"/>
        <v>0</v>
      </c>
      <c r="Q195" s="1334">
        <f t="shared" si="316"/>
        <v>0</v>
      </c>
      <c r="R195" s="1334">
        <f t="shared" si="316"/>
        <v>0</v>
      </c>
      <c r="S195" s="1334">
        <f t="shared" si="316"/>
        <v>0</v>
      </c>
      <c r="T195" s="1334">
        <f t="shared" si="316"/>
        <v>0</v>
      </c>
      <c r="U195" s="1334">
        <f t="shared" si="316"/>
        <v>0</v>
      </c>
      <c r="V195" s="1334">
        <f t="shared" si="316"/>
        <v>0</v>
      </c>
      <c r="W195" s="1334">
        <f t="shared" si="316"/>
        <v>0</v>
      </c>
      <c r="X195" s="1334">
        <f t="shared" si="316"/>
        <v>0</v>
      </c>
      <c r="Y195" s="1334">
        <f t="shared" si="316"/>
        <v>0</v>
      </c>
      <c r="Z195" s="1334">
        <f t="shared" si="316"/>
        <v>0</v>
      </c>
      <c r="AA195" s="1334">
        <f t="shared" si="242"/>
        <v>-98747.697801823713</v>
      </c>
      <c r="AB195" s="1334">
        <f t="shared" si="281"/>
        <v>-48015.463602706281</v>
      </c>
      <c r="AC195" s="1334">
        <f t="shared" ref="AC195:AU195" si="317">$E195*AC632</f>
        <v>-5297.5158149552035</v>
      </c>
      <c r="AD195" s="1334">
        <f t="shared" si="317"/>
        <v>-654.7155550085721</v>
      </c>
      <c r="AE195" s="1334">
        <f t="shared" si="317"/>
        <v>0</v>
      </c>
      <c r="AF195" s="1334">
        <f t="shared" si="317"/>
        <v>-17.937412465988274</v>
      </c>
      <c r="AG195" s="1334">
        <f t="shared" si="317"/>
        <v>-4.4843531164970685</v>
      </c>
      <c r="AH195" s="1334">
        <f t="shared" si="317"/>
        <v>-10787.858813919782</v>
      </c>
      <c r="AI195" s="1334">
        <f t="shared" si="317"/>
        <v>-665.17904561373189</v>
      </c>
      <c r="AJ195" s="1334">
        <f t="shared" si="317"/>
        <v>-388.6439367630793</v>
      </c>
      <c r="AK195" s="1334">
        <f t="shared" si="317"/>
        <v>0</v>
      </c>
      <c r="AL195" s="1334">
        <f t="shared" si="317"/>
        <v>0</v>
      </c>
      <c r="AM195" s="1334">
        <f t="shared" si="317"/>
        <v>0</v>
      </c>
      <c r="AN195" s="1334">
        <f t="shared" si="317"/>
        <v>0</v>
      </c>
      <c r="AO195" s="1334">
        <f t="shared" si="317"/>
        <v>0</v>
      </c>
      <c r="AP195" s="1334">
        <f t="shared" si="317"/>
        <v>0</v>
      </c>
      <c r="AQ195" s="1334">
        <f t="shared" si="317"/>
        <v>0</v>
      </c>
      <c r="AR195" s="1334">
        <f t="shared" si="317"/>
        <v>0</v>
      </c>
      <c r="AS195" s="1334">
        <f t="shared" si="317"/>
        <v>0</v>
      </c>
      <c r="AT195" s="1334">
        <f t="shared" si="317"/>
        <v>0</v>
      </c>
      <c r="AU195" s="1334">
        <f t="shared" si="317"/>
        <v>0</v>
      </c>
      <c r="AV195" s="1334">
        <f t="shared" si="244"/>
        <v>-65831.798534549132</v>
      </c>
      <c r="AW195" s="1334"/>
      <c r="AX195" s="1334"/>
      <c r="AY195" s="1334"/>
      <c r="AZ195" s="1334"/>
      <c r="BA195" s="1334"/>
      <c r="BB195" s="1334"/>
      <c r="BC195" s="1334"/>
      <c r="BD195" s="1334"/>
      <c r="BE195" s="1334"/>
      <c r="BF195" s="1334"/>
      <c r="BG195" s="1334"/>
      <c r="BH195" s="1334"/>
      <c r="BI195" s="1334"/>
      <c r="BJ195" s="1334"/>
      <c r="BK195" s="1334"/>
      <c r="BL195" s="1334"/>
      <c r="BM195" s="1334"/>
      <c r="BN195" s="1334"/>
      <c r="BO195" s="1334"/>
      <c r="BP195" s="1334"/>
      <c r="BQ195" s="1334"/>
    </row>
    <row r="196" spans="1:69" s="1335" customFormat="1" ht="25.5" x14ac:dyDescent="0.2">
      <c r="A196" s="1294" t="s">
        <v>882</v>
      </c>
      <c r="B196" s="224" t="s">
        <v>676</v>
      </c>
      <c r="C196" s="1333">
        <f>'I4 BO ASSETS'!I53</f>
        <v>-334146.25013748417</v>
      </c>
      <c r="D196" s="1334">
        <f t="shared" si="285"/>
        <v>-200487.7500824905</v>
      </c>
      <c r="E196" s="1334">
        <f t="shared" si="285"/>
        <v>-133658.50005499367</v>
      </c>
      <c r="F196" s="1334">
        <f t="shared" si="240"/>
        <v>-334146.25013748417</v>
      </c>
      <c r="G196" s="1334">
        <f t="shared" si="279"/>
        <v>-98216.972337852232</v>
      </c>
      <c r="H196" s="1334">
        <f t="shared" ref="H196:Z196" si="318">$D196*H633</f>
        <v>-33886.062528694049</v>
      </c>
      <c r="I196" s="1334">
        <f t="shared" si="318"/>
        <v>-64186.575613046152</v>
      </c>
      <c r="J196" s="1334">
        <f t="shared" si="318"/>
        <v>0</v>
      </c>
      <c r="K196" s="1334">
        <f t="shared" si="318"/>
        <v>-3759.4818194409067</v>
      </c>
      <c r="L196" s="1334">
        <f t="shared" si="318"/>
        <v>0</v>
      </c>
      <c r="M196" s="1334">
        <f t="shared" si="318"/>
        <v>0</v>
      </c>
      <c r="N196" s="1334">
        <f t="shared" si="318"/>
        <v>-38.309097259792019</v>
      </c>
      <c r="O196" s="1334">
        <f t="shared" si="318"/>
        <v>-400.34868619739325</v>
      </c>
      <c r="P196" s="1334">
        <f t="shared" si="318"/>
        <v>0</v>
      </c>
      <c r="Q196" s="1334">
        <f t="shared" si="318"/>
        <v>0</v>
      </c>
      <c r="R196" s="1334">
        <f t="shared" si="318"/>
        <v>0</v>
      </c>
      <c r="S196" s="1334">
        <f t="shared" si="318"/>
        <v>0</v>
      </c>
      <c r="T196" s="1334">
        <f t="shared" si="318"/>
        <v>0</v>
      </c>
      <c r="U196" s="1334">
        <f t="shared" si="318"/>
        <v>0</v>
      </c>
      <c r="V196" s="1334">
        <f t="shared" si="318"/>
        <v>0</v>
      </c>
      <c r="W196" s="1334">
        <f t="shared" si="318"/>
        <v>0</v>
      </c>
      <c r="X196" s="1334">
        <f t="shared" si="318"/>
        <v>0</v>
      </c>
      <c r="Y196" s="1334">
        <f t="shared" si="318"/>
        <v>0</v>
      </c>
      <c r="Z196" s="1334">
        <f t="shared" si="318"/>
        <v>0</v>
      </c>
      <c r="AA196" s="1334">
        <f t="shared" si="242"/>
        <v>-200487.75008249053</v>
      </c>
      <c r="AB196" s="1334">
        <f t="shared" si="281"/>
        <v>-97554.608924483226</v>
      </c>
      <c r="AC196" s="1334">
        <f t="shared" ref="AC196:AU196" si="319">$E196*AC633</f>
        <v>-10763.138472958362</v>
      </c>
      <c r="AD196" s="1334">
        <f t="shared" si="319"/>
        <v>-1281.6152470621978</v>
      </c>
      <c r="AE196" s="1334">
        <f t="shared" si="319"/>
        <v>0</v>
      </c>
      <c r="AF196" s="1334">
        <f t="shared" si="319"/>
        <v>0</v>
      </c>
      <c r="AG196" s="1334">
        <f t="shared" si="319"/>
        <v>0</v>
      </c>
      <c r="AH196" s="1334">
        <f t="shared" si="319"/>
        <v>-21918.050327127679</v>
      </c>
      <c r="AI196" s="1334">
        <f t="shared" si="319"/>
        <v>-1351.4663150300428</v>
      </c>
      <c r="AJ196" s="1334">
        <f t="shared" si="319"/>
        <v>-789.62076833215974</v>
      </c>
      <c r="AK196" s="1334">
        <f t="shared" si="319"/>
        <v>0</v>
      </c>
      <c r="AL196" s="1334">
        <f t="shared" si="319"/>
        <v>0</v>
      </c>
      <c r="AM196" s="1334">
        <f t="shared" si="319"/>
        <v>0</v>
      </c>
      <c r="AN196" s="1334">
        <f t="shared" si="319"/>
        <v>0</v>
      </c>
      <c r="AO196" s="1334">
        <f t="shared" si="319"/>
        <v>0</v>
      </c>
      <c r="AP196" s="1334">
        <f t="shared" si="319"/>
        <v>0</v>
      </c>
      <c r="AQ196" s="1334">
        <f t="shared" si="319"/>
        <v>0</v>
      </c>
      <c r="AR196" s="1334">
        <f t="shared" si="319"/>
        <v>0</v>
      </c>
      <c r="AS196" s="1334">
        <f t="shared" si="319"/>
        <v>0</v>
      </c>
      <c r="AT196" s="1334">
        <f t="shared" si="319"/>
        <v>0</v>
      </c>
      <c r="AU196" s="1334">
        <f t="shared" si="319"/>
        <v>0</v>
      </c>
      <c r="AV196" s="1334">
        <f t="shared" si="244"/>
        <v>-133658.50005499367</v>
      </c>
      <c r="AW196" s="1334"/>
      <c r="AX196" s="1334"/>
      <c r="AY196" s="1334"/>
      <c r="AZ196" s="1334"/>
      <c r="BA196" s="1334"/>
      <c r="BB196" s="1334"/>
      <c r="BC196" s="1334"/>
      <c r="BD196" s="1334"/>
      <c r="BE196" s="1334"/>
      <c r="BF196" s="1334"/>
      <c r="BG196" s="1334"/>
      <c r="BH196" s="1334"/>
      <c r="BI196" s="1334"/>
      <c r="BJ196" s="1334"/>
      <c r="BK196" s="1334"/>
      <c r="BL196" s="1334"/>
      <c r="BM196" s="1334"/>
      <c r="BN196" s="1334"/>
      <c r="BO196" s="1334"/>
      <c r="BP196" s="1334"/>
      <c r="BQ196" s="1334"/>
    </row>
    <row r="197" spans="1:69" s="1335" customFormat="1" ht="12.75" x14ac:dyDescent="0.2">
      <c r="A197" s="1294">
        <v>1850</v>
      </c>
      <c r="B197" s="224" t="s">
        <v>90</v>
      </c>
      <c r="C197" s="1333">
        <f>'I4 BO ASSETS'!I54</f>
        <v>-302798.15742501582</v>
      </c>
      <c r="D197" s="1334">
        <f t="shared" si="285"/>
        <v>-181678.89445500949</v>
      </c>
      <c r="E197" s="1334">
        <f t="shared" si="285"/>
        <v>-121119.26297000633</v>
      </c>
      <c r="F197" s="1334">
        <f t="shared" si="240"/>
        <v>-302798.15742501582</v>
      </c>
      <c r="G197" s="1334">
        <f t="shared" si="279"/>
        <v>-89002.699385460524</v>
      </c>
      <c r="H197" s="1334">
        <f t="shared" ref="H197:Z197" si="320">$D197*H634</f>
        <v>-30707.025118060432</v>
      </c>
      <c r="I197" s="1334">
        <f t="shared" si="320"/>
        <v>-58164.880853982591</v>
      </c>
      <c r="J197" s="1334">
        <f t="shared" si="320"/>
        <v>0</v>
      </c>
      <c r="K197" s="1334">
        <f t="shared" si="320"/>
        <v>-3406.7842070086785</v>
      </c>
      <c r="L197" s="1334">
        <f t="shared" si="320"/>
        <v>0</v>
      </c>
      <c r="M197" s="1334">
        <f t="shared" si="320"/>
        <v>0</v>
      </c>
      <c r="N197" s="1334">
        <f t="shared" si="320"/>
        <v>-34.715110698108887</v>
      </c>
      <c r="O197" s="1334">
        <f t="shared" si="320"/>
        <v>-362.78977979917084</v>
      </c>
      <c r="P197" s="1334">
        <f t="shared" si="320"/>
        <v>0</v>
      </c>
      <c r="Q197" s="1334">
        <f t="shared" si="320"/>
        <v>0</v>
      </c>
      <c r="R197" s="1334">
        <f t="shared" si="320"/>
        <v>0</v>
      </c>
      <c r="S197" s="1334">
        <f t="shared" si="320"/>
        <v>0</v>
      </c>
      <c r="T197" s="1334">
        <f t="shared" si="320"/>
        <v>0</v>
      </c>
      <c r="U197" s="1334">
        <f t="shared" si="320"/>
        <v>0</v>
      </c>
      <c r="V197" s="1334">
        <f t="shared" si="320"/>
        <v>0</v>
      </c>
      <c r="W197" s="1334">
        <f t="shared" si="320"/>
        <v>0</v>
      </c>
      <c r="X197" s="1334">
        <f t="shared" si="320"/>
        <v>0</v>
      </c>
      <c r="Y197" s="1334">
        <f t="shared" si="320"/>
        <v>0</v>
      </c>
      <c r="Z197" s="1334">
        <f t="shared" si="320"/>
        <v>0</v>
      </c>
      <c r="AA197" s="1334">
        <f t="shared" si="242"/>
        <v>-181678.89445500952</v>
      </c>
      <c r="AB197" s="1334">
        <f t="shared" si="281"/>
        <v>-88402.475917349308</v>
      </c>
      <c r="AC197" s="1334">
        <f t="shared" ref="AC197:AU197" si="321">$E197*AC634</f>
        <v>-9753.3894107180731</v>
      </c>
      <c r="AD197" s="1334">
        <f t="shared" si="321"/>
        <v>-1161.3798903281679</v>
      </c>
      <c r="AE197" s="1334">
        <f t="shared" si="321"/>
        <v>0</v>
      </c>
      <c r="AF197" s="1334">
        <f t="shared" si="321"/>
        <v>0</v>
      </c>
      <c r="AG197" s="1334">
        <f t="shared" si="321"/>
        <v>0</v>
      </c>
      <c r="AH197" s="1334">
        <f t="shared" si="321"/>
        <v>-19861.797792650206</v>
      </c>
      <c r="AI197" s="1334">
        <f t="shared" si="321"/>
        <v>-1224.6778464361012</v>
      </c>
      <c r="AJ197" s="1334">
        <f t="shared" si="321"/>
        <v>-715.54211252446362</v>
      </c>
      <c r="AK197" s="1334">
        <f t="shared" si="321"/>
        <v>0</v>
      </c>
      <c r="AL197" s="1334">
        <f t="shared" si="321"/>
        <v>0</v>
      </c>
      <c r="AM197" s="1334">
        <f t="shared" si="321"/>
        <v>0</v>
      </c>
      <c r="AN197" s="1334">
        <f t="shared" si="321"/>
        <v>0</v>
      </c>
      <c r="AO197" s="1334">
        <f t="shared" si="321"/>
        <v>0</v>
      </c>
      <c r="AP197" s="1334">
        <f t="shared" si="321"/>
        <v>0</v>
      </c>
      <c r="AQ197" s="1334">
        <f t="shared" si="321"/>
        <v>0</v>
      </c>
      <c r="AR197" s="1334">
        <f t="shared" si="321"/>
        <v>0</v>
      </c>
      <c r="AS197" s="1334">
        <f t="shared" si="321"/>
        <v>0</v>
      </c>
      <c r="AT197" s="1334">
        <f t="shared" si="321"/>
        <v>0</v>
      </c>
      <c r="AU197" s="1334">
        <f t="shared" si="321"/>
        <v>0</v>
      </c>
      <c r="AV197" s="1334">
        <f t="shared" si="244"/>
        <v>-121119.26297000631</v>
      </c>
      <c r="AW197" s="1334"/>
      <c r="AX197" s="1334"/>
      <c r="AY197" s="1334"/>
      <c r="AZ197" s="1334"/>
      <c r="BA197" s="1334"/>
      <c r="BB197" s="1334"/>
      <c r="BC197" s="1334"/>
      <c r="BD197" s="1334"/>
      <c r="BE197" s="1334"/>
      <c r="BF197" s="1334"/>
      <c r="BG197" s="1334"/>
      <c r="BH197" s="1334"/>
      <c r="BI197" s="1334"/>
      <c r="BJ197" s="1334"/>
      <c r="BK197" s="1334"/>
      <c r="BL197" s="1334"/>
      <c r="BM197" s="1334"/>
      <c r="BN197" s="1334"/>
      <c r="BO197" s="1334"/>
      <c r="BP197" s="1334"/>
      <c r="BQ197" s="1334"/>
    </row>
    <row r="198" spans="1:69" s="1335" customFormat="1" ht="12.75" x14ac:dyDescent="0.2">
      <c r="A198" s="1294">
        <v>1855</v>
      </c>
      <c r="B198" s="224" t="s">
        <v>92</v>
      </c>
      <c r="C198" s="1333">
        <f>'I4 BO ASSETS'!I55</f>
        <v>-27037.179406818184</v>
      </c>
      <c r="D198" s="1334">
        <f t="shared" si="285"/>
        <v>0</v>
      </c>
      <c r="E198" s="1334">
        <f t="shared" si="285"/>
        <v>-27037.179406818184</v>
      </c>
      <c r="F198" s="1334">
        <f t="shared" si="240"/>
        <v>-27037.179406818184</v>
      </c>
      <c r="G198" s="1334">
        <f t="shared" ref="G198:V198" si="322">$D198*G635</f>
        <v>0</v>
      </c>
      <c r="H198" s="1334">
        <f t="shared" si="322"/>
        <v>0</v>
      </c>
      <c r="I198" s="1334">
        <f t="shared" si="322"/>
        <v>0</v>
      </c>
      <c r="J198" s="1334">
        <f t="shared" si="322"/>
        <v>0</v>
      </c>
      <c r="K198" s="1334">
        <f t="shared" si="322"/>
        <v>0</v>
      </c>
      <c r="L198" s="1334">
        <f t="shared" si="322"/>
        <v>0</v>
      </c>
      <c r="M198" s="1334">
        <f t="shared" si="322"/>
        <v>0</v>
      </c>
      <c r="N198" s="1334">
        <f t="shared" si="322"/>
        <v>0</v>
      </c>
      <c r="O198" s="1334">
        <f t="shared" si="322"/>
        <v>0</v>
      </c>
      <c r="P198" s="1334">
        <f t="shared" si="322"/>
        <v>0</v>
      </c>
      <c r="Q198" s="1334">
        <f t="shared" si="322"/>
        <v>0</v>
      </c>
      <c r="R198" s="1334">
        <f t="shared" si="322"/>
        <v>0</v>
      </c>
      <c r="S198" s="1334">
        <f t="shared" si="322"/>
        <v>0</v>
      </c>
      <c r="T198" s="1334">
        <f t="shared" si="322"/>
        <v>0</v>
      </c>
      <c r="U198" s="1334">
        <f t="shared" si="322"/>
        <v>0</v>
      </c>
      <c r="V198" s="1334">
        <f t="shared" si="322"/>
        <v>0</v>
      </c>
      <c r="W198" s="1334">
        <f t="shared" ref="W198:Z200" si="323">$D198*W635</f>
        <v>0</v>
      </c>
      <c r="X198" s="1334">
        <f t="shared" si="323"/>
        <v>0</v>
      </c>
      <c r="Y198" s="1334">
        <f t="shared" si="323"/>
        <v>0</v>
      </c>
      <c r="Z198" s="1334">
        <f t="shared" si="323"/>
        <v>0</v>
      </c>
      <c r="AA198" s="1334">
        <f t="shared" si="242"/>
        <v>0</v>
      </c>
      <c r="AB198" s="1334">
        <f t="shared" ref="AB198:AQ198" si="324">$E198*AB635</f>
        <v>-27037.179406818184</v>
      </c>
      <c r="AC198" s="1334">
        <f t="shared" si="324"/>
        <v>0</v>
      </c>
      <c r="AD198" s="1334">
        <f t="shared" si="324"/>
        <v>0</v>
      </c>
      <c r="AE198" s="1334">
        <f t="shared" si="324"/>
        <v>0</v>
      </c>
      <c r="AF198" s="1334">
        <f t="shared" si="324"/>
        <v>0</v>
      </c>
      <c r="AG198" s="1334">
        <f t="shared" si="324"/>
        <v>0</v>
      </c>
      <c r="AH198" s="1334">
        <f t="shared" si="324"/>
        <v>0</v>
      </c>
      <c r="AI198" s="1334">
        <f t="shared" si="324"/>
        <v>0</v>
      </c>
      <c r="AJ198" s="1334">
        <f t="shared" si="324"/>
        <v>0</v>
      </c>
      <c r="AK198" s="1334">
        <f t="shared" si="324"/>
        <v>0</v>
      </c>
      <c r="AL198" s="1334">
        <f t="shared" si="324"/>
        <v>0</v>
      </c>
      <c r="AM198" s="1334">
        <f t="shared" si="324"/>
        <v>0</v>
      </c>
      <c r="AN198" s="1334">
        <f t="shared" si="324"/>
        <v>0</v>
      </c>
      <c r="AO198" s="1334">
        <f t="shared" si="324"/>
        <v>0</v>
      </c>
      <c r="AP198" s="1334">
        <f t="shared" si="324"/>
        <v>0</v>
      </c>
      <c r="AQ198" s="1334">
        <f t="shared" si="324"/>
        <v>0</v>
      </c>
      <c r="AR198" s="1334">
        <f t="shared" ref="AR198:AU200" si="325">$E198*AR635</f>
        <v>0</v>
      </c>
      <c r="AS198" s="1334">
        <f t="shared" si="325"/>
        <v>0</v>
      </c>
      <c r="AT198" s="1334">
        <f t="shared" si="325"/>
        <v>0</v>
      </c>
      <c r="AU198" s="1334">
        <f t="shared" si="325"/>
        <v>0</v>
      </c>
      <c r="AV198" s="1334">
        <f t="shared" si="244"/>
        <v>-27037.179406818184</v>
      </c>
      <c r="AW198" s="1334"/>
      <c r="AX198" s="1334"/>
      <c r="AY198" s="1334"/>
      <c r="AZ198" s="1334"/>
      <c r="BA198" s="1334"/>
      <c r="BB198" s="1334"/>
      <c r="BC198" s="1334"/>
      <c r="BD198" s="1334"/>
      <c r="BE198" s="1334"/>
      <c r="BF198" s="1334"/>
      <c r="BG198" s="1334"/>
      <c r="BH198" s="1334"/>
      <c r="BI198" s="1334"/>
      <c r="BJ198" s="1334"/>
      <c r="BK198" s="1334"/>
      <c r="BL198" s="1334"/>
      <c r="BM198" s="1334"/>
      <c r="BN198" s="1334"/>
      <c r="BO198" s="1334"/>
      <c r="BP198" s="1334"/>
      <c r="BQ198" s="1334"/>
    </row>
    <row r="199" spans="1:69" s="1337" customFormat="1" ht="12.75" x14ac:dyDescent="0.2">
      <c r="A199" s="1294">
        <v>1860</v>
      </c>
      <c r="B199" s="224" t="s">
        <v>93</v>
      </c>
      <c r="C199" s="1333">
        <f>'I4 BO ASSETS'!I56</f>
        <v>-524644.33386904746</v>
      </c>
      <c r="D199" s="1334">
        <f t="shared" si="285"/>
        <v>0</v>
      </c>
      <c r="E199" s="1334">
        <f t="shared" si="285"/>
        <v>-524644.33386904746</v>
      </c>
      <c r="F199" s="1334">
        <f t="shared" si="240"/>
        <v>-524644.33386904746</v>
      </c>
      <c r="G199" s="1334">
        <f t="shared" ref="G199:V200" si="326">$D199*G636</f>
        <v>0</v>
      </c>
      <c r="H199" s="1334">
        <f t="shared" si="326"/>
        <v>0</v>
      </c>
      <c r="I199" s="1334">
        <f t="shared" si="326"/>
        <v>0</v>
      </c>
      <c r="J199" s="1334">
        <f t="shared" si="326"/>
        <v>0</v>
      </c>
      <c r="K199" s="1334">
        <f t="shared" si="326"/>
        <v>0</v>
      </c>
      <c r="L199" s="1334">
        <f t="shared" si="326"/>
        <v>0</v>
      </c>
      <c r="M199" s="1334">
        <f t="shared" si="326"/>
        <v>0</v>
      </c>
      <c r="N199" s="1334">
        <f t="shared" si="326"/>
        <v>0</v>
      </c>
      <c r="O199" s="1334">
        <f t="shared" si="326"/>
        <v>0</v>
      </c>
      <c r="P199" s="1334">
        <f t="shared" si="326"/>
        <v>0</v>
      </c>
      <c r="Q199" s="1334">
        <f t="shared" si="326"/>
        <v>0</v>
      </c>
      <c r="R199" s="1334">
        <f t="shared" si="326"/>
        <v>0</v>
      </c>
      <c r="S199" s="1334">
        <f t="shared" si="326"/>
        <v>0</v>
      </c>
      <c r="T199" s="1334">
        <f t="shared" si="326"/>
        <v>0</v>
      </c>
      <c r="U199" s="1334">
        <f t="shared" si="326"/>
        <v>0</v>
      </c>
      <c r="V199" s="1334">
        <f t="shared" si="326"/>
        <v>0</v>
      </c>
      <c r="W199" s="1334">
        <f t="shared" si="323"/>
        <v>0</v>
      </c>
      <c r="X199" s="1334">
        <f t="shared" si="323"/>
        <v>0</v>
      </c>
      <c r="Y199" s="1334">
        <f t="shared" si="323"/>
        <v>0</v>
      </c>
      <c r="Z199" s="1334">
        <f t="shared" si="323"/>
        <v>0</v>
      </c>
      <c r="AA199" s="1334">
        <f t="shared" si="242"/>
        <v>0</v>
      </c>
      <c r="AB199" s="1334">
        <f t="shared" ref="AB199:AQ200" si="327">$E199*AB636</f>
        <v>-343708.75627140101</v>
      </c>
      <c r="AC199" s="1334">
        <f t="shared" si="327"/>
        <v>-146387.68277066361</v>
      </c>
      <c r="AD199" s="1334">
        <f t="shared" si="327"/>
        <v>-15874.897644964889</v>
      </c>
      <c r="AE199" s="1334">
        <f t="shared" si="327"/>
        <v>0</v>
      </c>
      <c r="AF199" s="1334">
        <f t="shared" si="327"/>
        <v>-14144.483595498228</v>
      </c>
      <c r="AG199" s="1334">
        <f t="shared" si="327"/>
        <v>-4528.5135865197617</v>
      </c>
      <c r="AH199" s="1334">
        <f t="shared" si="327"/>
        <v>0</v>
      </c>
      <c r="AI199" s="1334">
        <f t="shared" si="327"/>
        <v>0</v>
      </c>
      <c r="AJ199" s="1334">
        <f t="shared" si="327"/>
        <v>0</v>
      </c>
      <c r="AK199" s="1334">
        <f t="shared" si="327"/>
        <v>0</v>
      </c>
      <c r="AL199" s="1334">
        <f t="shared" si="327"/>
        <v>0</v>
      </c>
      <c r="AM199" s="1334">
        <f t="shared" si="327"/>
        <v>0</v>
      </c>
      <c r="AN199" s="1334">
        <f t="shared" si="327"/>
        <v>0</v>
      </c>
      <c r="AO199" s="1334">
        <f t="shared" si="327"/>
        <v>0</v>
      </c>
      <c r="AP199" s="1334">
        <f t="shared" si="327"/>
        <v>0</v>
      </c>
      <c r="AQ199" s="1334">
        <f t="shared" si="327"/>
        <v>0</v>
      </c>
      <c r="AR199" s="1334">
        <f t="shared" si="325"/>
        <v>0</v>
      </c>
      <c r="AS199" s="1334">
        <f t="shared" si="325"/>
        <v>0</v>
      </c>
      <c r="AT199" s="1334">
        <f t="shared" si="325"/>
        <v>0</v>
      </c>
      <c r="AU199" s="1334">
        <f t="shared" si="325"/>
        <v>0</v>
      </c>
      <c r="AV199" s="1334">
        <f t="shared" si="244"/>
        <v>-524644.33386904746</v>
      </c>
      <c r="AW199" s="1334"/>
      <c r="AX199" s="1334"/>
      <c r="AY199" s="1334"/>
      <c r="AZ199" s="1334"/>
      <c r="BA199" s="1334"/>
      <c r="BB199" s="1334"/>
      <c r="BC199" s="1334"/>
      <c r="BD199" s="1334"/>
      <c r="BE199" s="1334"/>
      <c r="BF199" s="1334"/>
      <c r="BG199" s="1334"/>
      <c r="BH199" s="1334"/>
      <c r="BI199" s="1334"/>
      <c r="BJ199" s="1334"/>
      <c r="BK199" s="1334"/>
      <c r="BL199" s="1334"/>
      <c r="BM199" s="1334"/>
      <c r="BN199" s="1334"/>
      <c r="BO199" s="1334"/>
      <c r="BP199" s="1334"/>
      <c r="BQ199" s="1334"/>
    </row>
    <row r="200" spans="1:69" s="1337" customFormat="1" ht="12.75" x14ac:dyDescent="0.2">
      <c r="A200" s="1295">
        <f>A129</f>
        <v>9999</v>
      </c>
      <c r="B200" s="1295" t="str">
        <f>B129</f>
        <v>IFRS Placeholder Expense Account</v>
      </c>
      <c r="C200" s="1333">
        <f>'I4 BO ASSETS'!I57</f>
        <v>0</v>
      </c>
      <c r="D200" s="1334">
        <f t="shared" si="285"/>
        <v>0</v>
      </c>
      <c r="E200" s="1334">
        <f t="shared" si="285"/>
        <v>0</v>
      </c>
      <c r="F200" s="1334">
        <f>D200+E200</f>
        <v>0</v>
      </c>
      <c r="G200" s="1334">
        <f t="shared" si="326"/>
        <v>0</v>
      </c>
      <c r="H200" s="1334">
        <f t="shared" si="326"/>
        <v>0</v>
      </c>
      <c r="I200" s="1334">
        <f t="shared" si="326"/>
        <v>0</v>
      </c>
      <c r="J200" s="1334">
        <f t="shared" si="326"/>
        <v>0</v>
      </c>
      <c r="K200" s="1334">
        <f t="shared" si="326"/>
        <v>0</v>
      </c>
      <c r="L200" s="1334">
        <f t="shared" si="326"/>
        <v>0</v>
      </c>
      <c r="M200" s="1334">
        <f t="shared" si="326"/>
        <v>0</v>
      </c>
      <c r="N200" s="1334">
        <f t="shared" si="326"/>
        <v>0</v>
      </c>
      <c r="O200" s="1334">
        <f t="shared" si="326"/>
        <v>0</v>
      </c>
      <c r="P200" s="1334">
        <f t="shared" si="326"/>
        <v>0</v>
      </c>
      <c r="Q200" s="1334">
        <f t="shared" si="326"/>
        <v>0</v>
      </c>
      <c r="R200" s="1334">
        <f t="shared" si="326"/>
        <v>0</v>
      </c>
      <c r="S200" s="1334">
        <f t="shared" si="326"/>
        <v>0</v>
      </c>
      <c r="T200" s="1334">
        <f t="shared" si="326"/>
        <v>0</v>
      </c>
      <c r="U200" s="1334">
        <f t="shared" si="326"/>
        <v>0</v>
      </c>
      <c r="V200" s="1334">
        <f t="shared" si="326"/>
        <v>0</v>
      </c>
      <c r="W200" s="1334">
        <f t="shared" si="323"/>
        <v>0</v>
      </c>
      <c r="X200" s="1334">
        <f t="shared" si="323"/>
        <v>0</v>
      </c>
      <c r="Y200" s="1334">
        <f t="shared" si="323"/>
        <v>0</v>
      </c>
      <c r="Z200" s="1334">
        <f t="shared" si="323"/>
        <v>0</v>
      </c>
      <c r="AA200" s="1334">
        <f>SUM(G200:Z200)</f>
        <v>0</v>
      </c>
      <c r="AB200" s="1334">
        <f t="shared" si="327"/>
        <v>0</v>
      </c>
      <c r="AC200" s="1334">
        <f t="shared" si="327"/>
        <v>0</v>
      </c>
      <c r="AD200" s="1334">
        <f t="shared" si="327"/>
        <v>0</v>
      </c>
      <c r="AE200" s="1334">
        <f t="shared" si="327"/>
        <v>0</v>
      </c>
      <c r="AF200" s="1334">
        <f t="shared" si="327"/>
        <v>0</v>
      </c>
      <c r="AG200" s="1334">
        <f t="shared" si="327"/>
        <v>0</v>
      </c>
      <c r="AH200" s="1334">
        <f t="shared" si="327"/>
        <v>0</v>
      </c>
      <c r="AI200" s="1334">
        <f t="shared" si="327"/>
        <v>0</v>
      </c>
      <c r="AJ200" s="1334">
        <f t="shared" si="327"/>
        <v>0</v>
      </c>
      <c r="AK200" s="1334">
        <f t="shared" si="327"/>
        <v>0</v>
      </c>
      <c r="AL200" s="1334">
        <f t="shared" si="327"/>
        <v>0</v>
      </c>
      <c r="AM200" s="1334">
        <f t="shared" si="327"/>
        <v>0</v>
      </c>
      <c r="AN200" s="1334">
        <f t="shared" si="327"/>
        <v>0</v>
      </c>
      <c r="AO200" s="1334">
        <f t="shared" si="327"/>
        <v>0</v>
      </c>
      <c r="AP200" s="1334">
        <f t="shared" si="327"/>
        <v>0</v>
      </c>
      <c r="AQ200" s="1334">
        <f t="shared" si="327"/>
        <v>0</v>
      </c>
      <c r="AR200" s="1334">
        <f t="shared" si="325"/>
        <v>0</v>
      </c>
      <c r="AS200" s="1334">
        <f t="shared" si="325"/>
        <v>0</v>
      </c>
      <c r="AT200" s="1334">
        <f t="shared" si="325"/>
        <v>0</v>
      </c>
      <c r="AU200" s="1334">
        <f t="shared" si="325"/>
        <v>0</v>
      </c>
      <c r="AV200" s="1334">
        <f>SUM(AB200:AU200)</f>
        <v>0</v>
      </c>
      <c r="AW200" s="1334"/>
      <c r="AX200" s="1334"/>
      <c r="AY200" s="1334"/>
      <c r="AZ200" s="1334"/>
      <c r="BA200" s="1334"/>
      <c r="BB200" s="1334"/>
      <c r="BC200" s="1334"/>
      <c r="BD200" s="1334"/>
      <c r="BE200" s="1334"/>
      <c r="BF200" s="1334"/>
      <c r="BG200" s="1334"/>
      <c r="BH200" s="1334"/>
      <c r="BI200" s="1334"/>
      <c r="BJ200" s="1334"/>
      <c r="BK200" s="1334"/>
      <c r="BL200" s="1334"/>
      <c r="BM200" s="1334"/>
      <c r="BN200" s="1334"/>
      <c r="BO200" s="1334"/>
      <c r="BP200" s="1334"/>
      <c r="BQ200" s="1334"/>
    </row>
    <row r="201" spans="1:69" s="1366" customFormat="1" ht="12.75" x14ac:dyDescent="0.2">
      <c r="A201" s="1363"/>
      <c r="B201" s="1364" t="s">
        <v>956</v>
      </c>
      <c r="C201" s="1368">
        <f>SUM(C160:C200)</f>
        <v>-2135137.7254309552</v>
      </c>
      <c r="D201" s="1292">
        <f>SUM(D160:D200)</f>
        <v>-796855.62729305343</v>
      </c>
      <c r="E201" s="1292">
        <f>SUM(E160:E200)</f>
        <v>-1338282.0981379014</v>
      </c>
      <c r="F201" s="1365">
        <f>D201+E201</f>
        <v>-2135137.7254309547</v>
      </c>
      <c r="G201" s="1292">
        <f>SUM(G160:G199)</f>
        <v>-319297.87731234269</v>
      </c>
      <c r="H201" s="1292">
        <f t="shared" ref="H201:AV201" si="328">SUM(H160:H199)</f>
        <v>-110161.691796678</v>
      </c>
      <c r="I201" s="1292">
        <f t="shared" si="328"/>
        <v>-225356.58107118009</v>
      </c>
      <c r="J201" s="1292">
        <f t="shared" si="328"/>
        <v>0</v>
      </c>
      <c r="K201" s="1292">
        <f t="shared" si="328"/>
        <v>-62198.881001384238</v>
      </c>
      <c r="L201" s="1292">
        <f t="shared" si="328"/>
        <v>-78414.544220532378</v>
      </c>
      <c r="M201" s="1292">
        <f t="shared" si="328"/>
        <v>0</v>
      </c>
      <c r="N201" s="1292">
        <f t="shared" si="328"/>
        <v>-124.54073003520524</v>
      </c>
      <c r="O201" s="1292">
        <f t="shared" si="328"/>
        <v>-1301.511160900933</v>
      </c>
      <c r="P201" s="1292">
        <f t="shared" si="328"/>
        <v>0</v>
      </c>
      <c r="Q201" s="1292">
        <f t="shared" si="328"/>
        <v>0</v>
      </c>
      <c r="R201" s="1292">
        <f t="shared" si="328"/>
        <v>0</v>
      </c>
      <c r="S201" s="1292">
        <f t="shared" si="328"/>
        <v>0</v>
      </c>
      <c r="T201" s="1292">
        <f t="shared" si="328"/>
        <v>0</v>
      </c>
      <c r="U201" s="1292">
        <f t="shared" si="328"/>
        <v>0</v>
      </c>
      <c r="V201" s="1292">
        <f t="shared" si="328"/>
        <v>0</v>
      </c>
      <c r="W201" s="1292">
        <f t="shared" si="328"/>
        <v>0</v>
      </c>
      <c r="X201" s="1292">
        <f t="shared" si="328"/>
        <v>0</v>
      </c>
      <c r="Y201" s="1292">
        <f t="shared" si="328"/>
        <v>0</v>
      </c>
      <c r="Z201" s="1292">
        <f t="shared" si="328"/>
        <v>0</v>
      </c>
      <c r="AA201" s="1292">
        <f t="shared" si="328"/>
        <v>-796855.62729305355</v>
      </c>
      <c r="AB201" s="1292">
        <f t="shared" si="328"/>
        <v>-824240.60217993101</v>
      </c>
      <c r="AC201" s="1292">
        <f t="shared" si="328"/>
        <v>-214257.0641200227</v>
      </c>
      <c r="AD201" s="1292">
        <f t="shared" si="328"/>
        <v>-78227.426118749907</v>
      </c>
      <c r="AE201" s="1292">
        <f t="shared" si="328"/>
        <v>0</v>
      </c>
      <c r="AF201" s="1292">
        <f t="shared" si="328"/>
        <v>-54583.151787230687</v>
      </c>
      <c r="AG201" s="1292">
        <f t="shared" si="328"/>
        <v>-68323.6919165586</v>
      </c>
      <c r="AH201" s="1292">
        <f t="shared" si="328"/>
        <v>-89404.328990389287</v>
      </c>
      <c r="AI201" s="1292">
        <f t="shared" si="328"/>
        <v>-5531.546314314508</v>
      </c>
      <c r="AJ201" s="1292">
        <f t="shared" si="328"/>
        <v>-3714.286710704635</v>
      </c>
      <c r="AK201" s="1292">
        <f t="shared" si="328"/>
        <v>0</v>
      </c>
      <c r="AL201" s="1292">
        <f t="shared" si="328"/>
        <v>0</v>
      </c>
      <c r="AM201" s="1292">
        <f t="shared" si="328"/>
        <v>0</v>
      </c>
      <c r="AN201" s="1292">
        <f t="shared" si="328"/>
        <v>0</v>
      </c>
      <c r="AO201" s="1292">
        <f t="shared" si="328"/>
        <v>0</v>
      </c>
      <c r="AP201" s="1292">
        <f t="shared" si="328"/>
        <v>0</v>
      </c>
      <c r="AQ201" s="1292">
        <f t="shared" si="328"/>
        <v>0</v>
      </c>
      <c r="AR201" s="1292">
        <f t="shared" si="328"/>
        <v>0</v>
      </c>
      <c r="AS201" s="1292">
        <f t="shared" si="328"/>
        <v>0</v>
      </c>
      <c r="AT201" s="1292">
        <f t="shared" si="328"/>
        <v>0</v>
      </c>
      <c r="AU201" s="1292">
        <f t="shared" si="328"/>
        <v>0</v>
      </c>
      <c r="AV201" s="1292">
        <f t="shared" si="328"/>
        <v>-1338282.0981379014</v>
      </c>
      <c r="AW201" s="1292">
        <f t="shared" ref="AW201:BQ201" si="329">SUM(AW160:AW200)</f>
        <v>0</v>
      </c>
      <c r="AX201" s="1292">
        <f t="shared" si="329"/>
        <v>0</v>
      </c>
      <c r="AY201" s="1292">
        <f t="shared" si="329"/>
        <v>0</v>
      </c>
      <c r="AZ201" s="1292">
        <f t="shared" si="329"/>
        <v>0</v>
      </c>
      <c r="BA201" s="1292">
        <f t="shared" si="329"/>
        <v>0</v>
      </c>
      <c r="BB201" s="1292">
        <f t="shared" si="329"/>
        <v>0</v>
      </c>
      <c r="BC201" s="1292">
        <f t="shared" si="329"/>
        <v>0</v>
      </c>
      <c r="BD201" s="1292">
        <f t="shared" si="329"/>
        <v>0</v>
      </c>
      <c r="BE201" s="1292">
        <f t="shared" si="329"/>
        <v>0</v>
      </c>
      <c r="BF201" s="1292">
        <f t="shared" si="329"/>
        <v>0</v>
      </c>
      <c r="BG201" s="1292">
        <f t="shared" si="329"/>
        <v>0</v>
      </c>
      <c r="BH201" s="1292">
        <f t="shared" si="329"/>
        <v>0</v>
      </c>
      <c r="BI201" s="1292">
        <f t="shared" si="329"/>
        <v>0</v>
      </c>
      <c r="BJ201" s="1292">
        <f t="shared" si="329"/>
        <v>0</v>
      </c>
      <c r="BK201" s="1292">
        <f t="shared" si="329"/>
        <v>0</v>
      </c>
      <c r="BL201" s="1292">
        <f t="shared" si="329"/>
        <v>0</v>
      </c>
      <c r="BM201" s="1292">
        <f t="shared" si="329"/>
        <v>0</v>
      </c>
      <c r="BN201" s="1292">
        <f t="shared" si="329"/>
        <v>0</v>
      </c>
      <c r="BO201" s="1292">
        <f t="shared" si="329"/>
        <v>0</v>
      </c>
      <c r="BP201" s="1292">
        <f t="shared" si="329"/>
        <v>0</v>
      </c>
      <c r="BQ201" s="1292">
        <f t="shared" si="329"/>
        <v>0</v>
      </c>
    </row>
    <row r="202" spans="1:69" s="1335" customFormat="1" ht="12.75" x14ac:dyDescent="0.2">
      <c r="A202" s="1367" t="s">
        <v>564</v>
      </c>
      <c r="B202" s="734"/>
      <c r="C202" s="1304"/>
      <c r="D202" s="1342"/>
      <c r="E202" s="1342"/>
      <c r="F202" s="1334"/>
      <c r="G202" s="1334"/>
      <c r="H202" s="1334"/>
      <c r="I202" s="1334"/>
      <c r="J202" s="1334"/>
      <c r="K202" s="1334"/>
      <c r="L202" s="1334"/>
      <c r="M202" s="1334"/>
      <c r="N202" s="1334"/>
      <c r="O202" s="1334"/>
      <c r="P202" s="1334"/>
      <c r="Q202" s="1334"/>
      <c r="R202" s="1334"/>
      <c r="S202" s="1334"/>
      <c r="T202" s="1334"/>
      <c r="U202" s="1334"/>
      <c r="V202" s="1334"/>
      <c r="W202" s="1334"/>
      <c r="X202" s="1334"/>
      <c r="Y202" s="1334"/>
      <c r="Z202" s="1334"/>
      <c r="AA202" s="1334"/>
      <c r="AB202" s="1334"/>
      <c r="AC202" s="1334"/>
      <c r="AD202" s="1334"/>
      <c r="AE202" s="1334"/>
      <c r="AF202" s="1334"/>
      <c r="AG202" s="1334"/>
      <c r="AH202" s="1334"/>
      <c r="AI202" s="1334"/>
      <c r="AJ202" s="1334"/>
      <c r="AK202" s="1334"/>
      <c r="AL202" s="1334"/>
      <c r="AM202" s="1334"/>
      <c r="AN202" s="1334"/>
      <c r="AO202" s="1334"/>
      <c r="AP202" s="1334"/>
      <c r="AQ202" s="1334"/>
      <c r="AR202" s="1334"/>
      <c r="AS202" s="1334"/>
      <c r="AT202" s="1334"/>
      <c r="AU202" s="1334"/>
      <c r="AV202" s="1334"/>
      <c r="AW202" s="1334"/>
      <c r="AX202" s="1334"/>
      <c r="AY202" s="1334"/>
      <c r="AZ202" s="1334"/>
      <c r="BA202" s="1334"/>
      <c r="BB202" s="1334"/>
      <c r="BC202" s="1334"/>
      <c r="BD202" s="1334"/>
      <c r="BE202" s="1334"/>
      <c r="BF202" s="1334"/>
      <c r="BG202" s="1334"/>
      <c r="BH202" s="1334"/>
      <c r="BI202" s="1334"/>
      <c r="BJ202" s="1334"/>
      <c r="BK202" s="1334"/>
      <c r="BL202" s="1334"/>
      <c r="BM202" s="1334"/>
      <c r="BN202" s="1334"/>
      <c r="BO202" s="1334"/>
      <c r="BP202" s="1334"/>
      <c r="BQ202" s="1334"/>
    </row>
    <row r="203" spans="1:69" s="1335" customFormat="1" ht="12.75" x14ac:dyDescent="0.2">
      <c r="A203" s="1294">
        <v>1905</v>
      </c>
      <c r="B203" s="224" t="s">
        <v>285</v>
      </c>
      <c r="C203" s="1343">
        <f>'I4 BO ASSETS'!I62</f>
        <v>0</v>
      </c>
      <c r="D203" s="1334"/>
      <c r="E203" s="1334"/>
      <c r="F203" s="1334"/>
      <c r="G203" s="1334"/>
      <c r="H203" s="1334"/>
      <c r="I203" s="1334"/>
      <c r="J203" s="1334"/>
      <c r="K203" s="1334"/>
      <c r="L203" s="1334"/>
      <c r="M203" s="1334"/>
      <c r="N203" s="1334"/>
      <c r="O203" s="1334"/>
      <c r="P203" s="1334"/>
      <c r="Q203" s="1334"/>
      <c r="R203" s="1334"/>
      <c r="S203" s="1334"/>
      <c r="T203" s="1334"/>
      <c r="U203" s="1334"/>
      <c r="V203" s="1334"/>
      <c r="W203" s="1334"/>
      <c r="X203" s="1334"/>
      <c r="Y203" s="1334"/>
      <c r="Z203" s="1334"/>
      <c r="AA203" s="1334"/>
      <c r="AB203" s="1334"/>
      <c r="AC203" s="1334"/>
      <c r="AD203" s="1334"/>
      <c r="AE203" s="1334"/>
      <c r="AF203" s="1334"/>
      <c r="AG203" s="1334"/>
      <c r="AH203" s="1334"/>
      <c r="AI203" s="1334"/>
      <c r="AJ203" s="1334"/>
      <c r="AK203" s="1334"/>
      <c r="AL203" s="1334"/>
      <c r="AM203" s="1334"/>
      <c r="AN203" s="1334"/>
      <c r="AO203" s="1334"/>
      <c r="AP203" s="1334"/>
      <c r="AQ203" s="1334"/>
      <c r="AR203" s="1334"/>
      <c r="AS203" s="1334"/>
      <c r="AT203" s="1334"/>
      <c r="AU203" s="1334"/>
      <c r="AV203" s="1334"/>
      <c r="AW203" s="1334">
        <f t="shared" ref="AW203:BP203" si="330">$C203*AW639</f>
        <v>0</v>
      </c>
      <c r="AX203" s="1334">
        <f t="shared" si="330"/>
        <v>0</v>
      </c>
      <c r="AY203" s="1334">
        <f t="shared" si="330"/>
        <v>0</v>
      </c>
      <c r="AZ203" s="1334">
        <f t="shared" si="330"/>
        <v>0</v>
      </c>
      <c r="BA203" s="1334">
        <f t="shared" si="330"/>
        <v>0</v>
      </c>
      <c r="BB203" s="1334">
        <f t="shared" si="330"/>
        <v>0</v>
      </c>
      <c r="BC203" s="1334">
        <f t="shared" si="330"/>
        <v>0</v>
      </c>
      <c r="BD203" s="1334">
        <f t="shared" si="330"/>
        <v>0</v>
      </c>
      <c r="BE203" s="1334">
        <f t="shared" si="330"/>
        <v>0</v>
      </c>
      <c r="BF203" s="1334">
        <f t="shared" si="330"/>
        <v>0</v>
      </c>
      <c r="BG203" s="1334">
        <f t="shared" si="330"/>
        <v>0</v>
      </c>
      <c r="BH203" s="1334">
        <f t="shared" si="330"/>
        <v>0</v>
      </c>
      <c r="BI203" s="1334">
        <f t="shared" si="330"/>
        <v>0</v>
      </c>
      <c r="BJ203" s="1334">
        <f t="shared" si="330"/>
        <v>0</v>
      </c>
      <c r="BK203" s="1334">
        <f t="shared" si="330"/>
        <v>0</v>
      </c>
      <c r="BL203" s="1334">
        <f t="shared" si="330"/>
        <v>0</v>
      </c>
      <c r="BM203" s="1334">
        <f t="shared" si="330"/>
        <v>0</v>
      </c>
      <c r="BN203" s="1334">
        <f t="shared" si="330"/>
        <v>0</v>
      </c>
      <c r="BO203" s="1334">
        <f t="shared" si="330"/>
        <v>0</v>
      </c>
      <c r="BP203" s="1334">
        <f t="shared" si="330"/>
        <v>0</v>
      </c>
      <c r="BQ203" s="1334">
        <f>SUM(AW203:BP203)</f>
        <v>0</v>
      </c>
    </row>
    <row r="204" spans="1:69" s="1335" customFormat="1" ht="12.75" x14ac:dyDescent="0.2">
      <c r="A204" s="1294">
        <v>1906</v>
      </c>
      <c r="B204" s="224" t="s">
        <v>286</v>
      </c>
      <c r="C204" s="1343">
        <f>'I4 BO ASSETS'!I63</f>
        <v>-1826</v>
      </c>
      <c r="D204" s="1334"/>
      <c r="E204" s="1334"/>
      <c r="F204" s="1334"/>
      <c r="G204" s="1334"/>
      <c r="H204" s="1334"/>
      <c r="I204" s="1334"/>
      <c r="J204" s="1334"/>
      <c r="K204" s="1334"/>
      <c r="L204" s="1334"/>
      <c r="M204" s="1334"/>
      <c r="N204" s="1334"/>
      <c r="O204" s="1334"/>
      <c r="P204" s="1334"/>
      <c r="Q204" s="1334"/>
      <c r="R204" s="1334"/>
      <c r="S204" s="1334"/>
      <c r="T204" s="1334"/>
      <c r="U204" s="1334"/>
      <c r="V204" s="1334"/>
      <c r="W204" s="1334"/>
      <c r="X204" s="1334"/>
      <c r="Y204" s="1334"/>
      <c r="Z204" s="1334"/>
      <c r="AA204" s="1334"/>
      <c r="AB204" s="1334"/>
      <c r="AC204" s="1334"/>
      <c r="AD204" s="1334"/>
      <c r="AE204" s="1334"/>
      <c r="AF204" s="1334"/>
      <c r="AG204" s="1334"/>
      <c r="AH204" s="1334"/>
      <c r="AI204" s="1334"/>
      <c r="AJ204" s="1334"/>
      <c r="AK204" s="1334"/>
      <c r="AL204" s="1334"/>
      <c r="AM204" s="1334"/>
      <c r="AN204" s="1334"/>
      <c r="AO204" s="1334"/>
      <c r="AP204" s="1334"/>
      <c r="AQ204" s="1334"/>
      <c r="AR204" s="1334"/>
      <c r="AS204" s="1334"/>
      <c r="AT204" s="1334"/>
      <c r="AU204" s="1334"/>
      <c r="AV204" s="1334"/>
      <c r="AW204" s="1334">
        <f t="shared" ref="AW204:BP204" si="331">$C204*AW640</f>
        <v>-951.53196894837095</v>
      </c>
      <c r="AX204" s="1334">
        <f t="shared" si="331"/>
        <v>-239.82856767079383</v>
      </c>
      <c r="AY204" s="1334">
        <f t="shared" si="331"/>
        <v>-288.05962315901456</v>
      </c>
      <c r="AZ204" s="1334">
        <f t="shared" si="331"/>
        <v>0</v>
      </c>
      <c r="BA204" s="1334">
        <f t="shared" si="331"/>
        <v>-105.3761956013706</v>
      </c>
      <c r="BB204" s="1334">
        <f t="shared" si="331"/>
        <v>-138.16758917571585</v>
      </c>
      <c r="BC204" s="1334">
        <f t="shared" si="331"/>
        <v>-92.188933853009885</v>
      </c>
      <c r="BD204" s="1334">
        <f t="shared" si="331"/>
        <v>-5.8247470086558284</v>
      </c>
      <c r="BE204" s="1334">
        <f t="shared" si="331"/>
        <v>-5.0223745830683688</v>
      </c>
      <c r="BF204" s="1334">
        <f t="shared" si="331"/>
        <v>0</v>
      </c>
      <c r="BG204" s="1334">
        <f t="shared" si="331"/>
        <v>0</v>
      </c>
      <c r="BH204" s="1334">
        <f t="shared" si="331"/>
        <v>0</v>
      </c>
      <c r="BI204" s="1334">
        <f t="shared" si="331"/>
        <v>0</v>
      </c>
      <c r="BJ204" s="1334">
        <f t="shared" si="331"/>
        <v>0</v>
      </c>
      <c r="BK204" s="1334">
        <f t="shared" si="331"/>
        <v>0</v>
      </c>
      <c r="BL204" s="1334">
        <f t="shared" si="331"/>
        <v>0</v>
      </c>
      <c r="BM204" s="1334">
        <f t="shared" si="331"/>
        <v>0</v>
      </c>
      <c r="BN204" s="1334">
        <f t="shared" si="331"/>
        <v>0</v>
      </c>
      <c r="BO204" s="1334">
        <f t="shared" si="331"/>
        <v>0</v>
      </c>
      <c r="BP204" s="1334">
        <f t="shared" si="331"/>
        <v>0</v>
      </c>
      <c r="BQ204" s="1334">
        <f t="shared" ref="BQ204:BQ222" si="332">SUM(AW204:BP204)</f>
        <v>-1826</v>
      </c>
    </row>
    <row r="205" spans="1:69" s="1335" customFormat="1" ht="12.75" x14ac:dyDescent="0.2">
      <c r="A205" s="1294">
        <v>1908</v>
      </c>
      <c r="B205" s="224" t="s">
        <v>287</v>
      </c>
      <c r="C205" s="1343">
        <f>'I4 BO ASSETS'!I64</f>
        <v>-203461</v>
      </c>
      <c r="D205" s="1334"/>
      <c r="E205" s="1334"/>
      <c r="F205" s="1334"/>
      <c r="G205" s="1334"/>
      <c r="H205" s="1334"/>
      <c r="I205" s="1334"/>
      <c r="J205" s="1334"/>
      <c r="K205" s="1334"/>
      <c r="L205" s="1334"/>
      <c r="M205" s="1334"/>
      <c r="N205" s="1334"/>
      <c r="O205" s="1334"/>
      <c r="P205" s="1334"/>
      <c r="Q205" s="1334"/>
      <c r="R205" s="1334"/>
      <c r="S205" s="1334"/>
      <c r="T205" s="1334"/>
      <c r="U205" s="1334"/>
      <c r="V205" s="1334"/>
      <c r="W205" s="1334"/>
      <c r="X205" s="1334"/>
      <c r="Y205" s="1334"/>
      <c r="Z205" s="1334"/>
      <c r="AA205" s="1334"/>
      <c r="AB205" s="1334"/>
      <c r="AC205" s="1334"/>
      <c r="AD205" s="1334"/>
      <c r="AE205" s="1334"/>
      <c r="AF205" s="1334"/>
      <c r="AG205" s="1334"/>
      <c r="AH205" s="1334"/>
      <c r="AI205" s="1334"/>
      <c r="AJ205" s="1334"/>
      <c r="AK205" s="1334"/>
      <c r="AL205" s="1334"/>
      <c r="AM205" s="1334"/>
      <c r="AN205" s="1334"/>
      <c r="AO205" s="1334"/>
      <c r="AP205" s="1334"/>
      <c r="AQ205" s="1334"/>
      <c r="AR205" s="1334"/>
      <c r="AS205" s="1334"/>
      <c r="AT205" s="1334"/>
      <c r="AU205" s="1334"/>
      <c r="AV205" s="1334"/>
      <c r="AW205" s="1334">
        <f t="shared" ref="AW205:BP205" si="333">$C205*AW641</f>
        <v>-106023.902483135</v>
      </c>
      <c r="AX205" s="1334">
        <f t="shared" si="333"/>
        <v>-26722.760244724745</v>
      </c>
      <c r="AY205" s="1334">
        <f t="shared" si="333"/>
        <v>-32096.877868322157</v>
      </c>
      <c r="AZ205" s="1334">
        <f t="shared" si="333"/>
        <v>0</v>
      </c>
      <c r="BA205" s="1334">
        <f t="shared" si="333"/>
        <v>-11741.482000684809</v>
      </c>
      <c r="BB205" s="1334">
        <f t="shared" si="333"/>
        <v>-15395.244173757021</v>
      </c>
      <c r="BC205" s="1334">
        <f t="shared" si="333"/>
        <v>-10272.098943410319</v>
      </c>
      <c r="BD205" s="1334">
        <f t="shared" si="333"/>
        <v>-649.01908605045094</v>
      </c>
      <c r="BE205" s="1334">
        <f t="shared" si="333"/>
        <v>-559.6151999154838</v>
      </c>
      <c r="BF205" s="1334">
        <f t="shared" si="333"/>
        <v>0</v>
      </c>
      <c r="BG205" s="1334">
        <f t="shared" si="333"/>
        <v>0</v>
      </c>
      <c r="BH205" s="1334">
        <f t="shared" si="333"/>
        <v>0</v>
      </c>
      <c r="BI205" s="1334">
        <f t="shared" si="333"/>
        <v>0</v>
      </c>
      <c r="BJ205" s="1334">
        <f t="shared" si="333"/>
        <v>0</v>
      </c>
      <c r="BK205" s="1334">
        <f t="shared" si="333"/>
        <v>0</v>
      </c>
      <c r="BL205" s="1334">
        <f t="shared" si="333"/>
        <v>0</v>
      </c>
      <c r="BM205" s="1334">
        <f t="shared" si="333"/>
        <v>0</v>
      </c>
      <c r="BN205" s="1334">
        <f t="shared" si="333"/>
        <v>0</v>
      </c>
      <c r="BO205" s="1334">
        <f t="shared" si="333"/>
        <v>0</v>
      </c>
      <c r="BP205" s="1334">
        <f t="shared" si="333"/>
        <v>0</v>
      </c>
      <c r="BQ205" s="1334">
        <f t="shared" si="332"/>
        <v>-203461</v>
      </c>
    </row>
    <row r="206" spans="1:69" s="1335" customFormat="1" ht="12.75" x14ac:dyDescent="0.2">
      <c r="A206" s="1294">
        <v>1910</v>
      </c>
      <c r="B206" s="224" t="s">
        <v>288</v>
      </c>
      <c r="C206" s="1343">
        <f>'I4 BO ASSETS'!I65</f>
        <v>0</v>
      </c>
      <c r="D206" s="1334"/>
      <c r="E206" s="1334"/>
      <c r="F206" s="1334"/>
      <c r="G206" s="1334"/>
      <c r="H206" s="1334"/>
      <c r="I206" s="1334"/>
      <c r="J206" s="1334"/>
      <c r="K206" s="1334"/>
      <c r="L206" s="1334"/>
      <c r="M206" s="1334"/>
      <c r="N206" s="1334"/>
      <c r="O206" s="1334"/>
      <c r="P206" s="1334"/>
      <c r="Q206" s="1334"/>
      <c r="R206" s="1334"/>
      <c r="S206" s="1334"/>
      <c r="T206" s="1334"/>
      <c r="U206" s="1334"/>
      <c r="V206" s="1334"/>
      <c r="W206" s="1334"/>
      <c r="X206" s="1334"/>
      <c r="Y206" s="1334"/>
      <c r="Z206" s="1334"/>
      <c r="AA206" s="1334"/>
      <c r="AB206" s="1334"/>
      <c r="AC206" s="1334"/>
      <c r="AD206" s="1334"/>
      <c r="AE206" s="1334"/>
      <c r="AF206" s="1334"/>
      <c r="AG206" s="1334"/>
      <c r="AH206" s="1334"/>
      <c r="AI206" s="1334"/>
      <c r="AJ206" s="1334"/>
      <c r="AK206" s="1334"/>
      <c r="AL206" s="1334"/>
      <c r="AM206" s="1334"/>
      <c r="AN206" s="1334"/>
      <c r="AO206" s="1334"/>
      <c r="AP206" s="1334"/>
      <c r="AQ206" s="1334"/>
      <c r="AR206" s="1334"/>
      <c r="AS206" s="1334"/>
      <c r="AT206" s="1334"/>
      <c r="AU206" s="1334"/>
      <c r="AV206" s="1334"/>
      <c r="AW206" s="1334">
        <f t="shared" ref="AW206:BP206" si="334">$C206*AW642</f>
        <v>0</v>
      </c>
      <c r="AX206" s="1334">
        <f t="shared" si="334"/>
        <v>0</v>
      </c>
      <c r="AY206" s="1334">
        <f t="shared" si="334"/>
        <v>0</v>
      </c>
      <c r="AZ206" s="1334">
        <f t="shared" si="334"/>
        <v>0</v>
      </c>
      <c r="BA206" s="1334">
        <f t="shared" si="334"/>
        <v>0</v>
      </c>
      <c r="BB206" s="1334">
        <f t="shared" si="334"/>
        <v>0</v>
      </c>
      <c r="BC206" s="1334">
        <f t="shared" si="334"/>
        <v>0</v>
      </c>
      <c r="BD206" s="1334">
        <f t="shared" si="334"/>
        <v>0</v>
      </c>
      <c r="BE206" s="1334">
        <f t="shared" si="334"/>
        <v>0</v>
      </c>
      <c r="BF206" s="1334">
        <f t="shared" si="334"/>
        <v>0</v>
      </c>
      <c r="BG206" s="1334">
        <f t="shared" si="334"/>
        <v>0</v>
      </c>
      <c r="BH206" s="1334">
        <f t="shared" si="334"/>
        <v>0</v>
      </c>
      <c r="BI206" s="1334">
        <f t="shared" si="334"/>
        <v>0</v>
      </c>
      <c r="BJ206" s="1334">
        <f t="shared" si="334"/>
        <v>0</v>
      </c>
      <c r="BK206" s="1334">
        <f t="shared" si="334"/>
        <v>0</v>
      </c>
      <c r="BL206" s="1334">
        <f t="shared" si="334"/>
        <v>0</v>
      </c>
      <c r="BM206" s="1334">
        <f t="shared" si="334"/>
        <v>0</v>
      </c>
      <c r="BN206" s="1334">
        <f t="shared" si="334"/>
        <v>0</v>
      </c>
      <c r="BO206" s="1334">
        <f t="shared" si="334"/>
        <v>0</v>
      </c>
      <c r="BP206" s="1334">
        <f t="shared" si="334"/>
        <v>0</v>
      </c>
      <c r="BQ206" s="1334">
        <f t="shared" si="332"/>
        <v>0</v>
      </c>
    </row>
    <row r="207" spans="1:69" s="1335" customFormat="1" ht="12.75" x14ac:dyDescent="0.2">
      <c r="A207" s="1294">
        <v>1915</v>
      </c>
      <c r="B207" s="224" t="s">
        <v>539</v>
      </c>
      <c r="C207" s="1343">
        <f>'I4 BO ASSETS'!I66</f>
        <v>-74752</v>
      </c>
      <c r="D207" s="1334"/>
      <c r="E207" s="1334"/>
      <c r="F207" s="1334"/>
      <c r="G207" s="1334"/>
      <c r="H207" s="1334"/>
      <c r="I207" s="1334"/>
      <c r="J207" s="1334"/>
      <c r="K207" s="1334"/>
      <c r="L207" s="1334"/>
      <c r="M207" s="1334"/>
      <c r="N207" s="1334"/>
      <c r="O207" s="1334"/>
      <c r="P207" s="1334"/>
      <c r="Q207" s="1334"/>
      <c r="R207" s="1334"/>
      <c r="S207" s="1334"/>
      <c r="T207" s="1334"/>
      <c r="U207" s="1334"/>
      <c r="V207" s="1334"/>
      <c r="W207" s="1334"/>
      <c r="X207" s="1334"/>
      <c r="Y207" s="1334"/>
      <c r="Z207" s="1334"/>
      <c r="AA207" s="1334"/>
      <c r="AB207" s="1334"/>
      <c r="AC207" s="1334"/>
      <c r="AD207" s="1334"/>
      <c r="AE207" s="1334"/>
      <c r="AF207" s="1334"/>
      <c r="AG207" s="1334"/>
      <c r="AH207" s="1334"/>
      <c r="AI207" s="1334"/>
      <c r="AJ207" s="1334"/>
      <c r="AK207" s="1334"/>
      <c r="AL207" s="1334"/>
      <c r="AM207" s="1334"/>
      <c r="AN207" s="1334"/>
      <c r="AO207" s="1334"/>
      <c r="AP207" s="1334"/>
      <c r="AQ207" s="1334"/>
      <c r="AR207" s="1334"/>
      <c r="AS207" s="1334"/>
      <c r="AT207" s="1334"/>
      <c r="AU207" s="1334"/>
      <c r="AV207" s="1334"/>
      <c r="AW207" s="1334">
        <f t="shared" ref="AW207:BP207" si="335">$C207*AW643</f>
        <v>-38953.405116554561</v>
      </c>
      <c r="AX207" s="1334">
        <f t="shared" si="335"/>
        <v>-9817.9984066413908</v>
      </c>
      <c r="AY207" s="1334">
        <f t="shared" si="335"/>
        <v>-11792.460542378234</v>
      </c>
      <c r="AZ207" s="1334">
        <f t="shared" si="335"/>
        <v>0</v>
      </c>
      <c r="BA207" s="1334">
        <f t="shared" si="335"/>
        <v>-4313.8452210260975</v>
      </c>
      <c r="BB207" s="1334">
        <f t="shared" si="335"/>
        <v>-5656.2451402317138</v>
      </c>
      <c r="BC207" s="1334">
        <f t="shared" si="335"/>
        <v>-3773.9907904601282</v>
      </c>
      <c r="BD207" s="1334">
        <f t="shared" si="335"/>
        <v>-238.45097940363664</v>
      </c>
      <c r="BE207" s="1334">
        <f t="shared" si="335"/>
        <v>-205.60380330423149</v>
      </c>
      <c r="BF207" s="1334">
        <f t="shared" si="335"/>
        <v>0</v>
      </c>
      <c r="BG207" s="1334">
        <f t="shared" si="335"/>
        <v>0</v>
      </c>
      <c r="BH207" s="1334">
        <f t="shared" si="335"/>
        <v>0</v>
      </c>
      <c r="BI207" s="1334">
        <f t="shared" si="335"/>
        <v>0</v>
      </c>
      <c r="BJ207" s="1334">
        <f t="shared" si="335"/>
        <v>0</v>
      </c>
      <c r="BK207" s="1334">
        <f t="shared" si="335"/>
        <v>0</v>
      </c>
      <c r="BL207" s="1334">
        <f t="shared" si="335"/>
        <v>0</v>
      </c>
      <c r="BM207" s="1334">
        <f t="shared" si="335"/>
        <v>0</v>
      </c>
      <c r="BN207" s="1334">
        <f t="shared" si="335"/>
        <v>0</v>
      </c>
      <c r="BO207" s="1334">
        <f t="shared" si="335"/>
        <v>0</v>
      </c>
      <c r="BP207" s="1334">
        <f t="shared" si="335"/>
        <v>0</v>
      </c>
      <c r="BQ207" s="1334">
        <f t="shared" si="332"/>
        <v>-74751.999999999985</v>
      </c>
    </row>
    <row r="208" spans="1:69" s="1335" customFormat="1" ht="12.75" x14ac:dyDescent="0.2">
      <c r="A208" s="1294">
        <v>1920</v>
      </c>
      <c r="B208" s="224" t="s">
        <v>540</v>
      </c>
      <c r="C208" s="1343">
        <f>'I4 BO ASSETS'!I67</f>
        <v>-882307</v>
      </c>
      <c r="D208" s="1334"/>
      <c r="E208" s="1334"/>
      <c r="F208" s="1334"/>
      <c r="G208" s="1334"/>
      <c r="H208" s="1334"/>
      <c r="I208" s="1334"/>
      <c r="J208" s="1334"/>
      <c r="K208" s="1334"/>
      <c r="L208" s="1334"/>
      <c r="M208" s="1334"/>
      <c r="N208" s="1334"/>
      <c r="O208" s="1334"/>
      <c r="P208" s="1334"/>
      <c r="Q208" s="1334"/>
      <c r="R208" s="1334"/>
      <c r="S208" s="1334"/>
      <c r="T208" s="1334"/>
      <c r="U208" s="1334"/>
      <c r="V208" s="1334"/>
      <c r="W208" s="1334"/>
      <c r="X208" s="1334"/>
      <c r="Y208" s="1334"/>
      <c r="Z208" s="1334"/>
      <c r="AA208" s="1334"/>
      <c r="AB208" s="1334"/>
      <c r="AC208" s="1334"/>
      <c r="AD208" s="1334"/>
      <c r="AE208" s="1334"/>
      <c r="AF208" s="1334"/>
      <c r="AG208" s="1334"/>
      <c r="AH208" s="1334"/>
      <c r="AI208" s="1334"/>
      <c r="AJ208" s="1334"/>
      <c r="AK208" s="1334"/>
      <c r="AL208" s="1334"/>
      <c r="AM208" s="1334"/>
      <c r="AN208" s="1334"/>
      <c r="AO208" s="1334"/>
      <c r="AP208" s="1334"/>
      <c r="AQ208" s="1334"/>
      <c r="AR208" s="1334"/>
      <c r="AS208" s="1334"/>
      <c r="AT208" s="1334"/>
      <c r="AU208" s="1334"/>
      <c r="AV208" s="1334"/>
      <c r="AW208" s="1334">
        <f t="shared" ref="AW208:BP208" si="336">$C208*AW644</f>
        <v>-459771.80554596399</v>
      </c>
      <c r="AX208" s="1334">
        <f t="shared" si="336"/>
        <v>-115883.03617519993</v>
      </c>
      <c r="AY208" s="1334">
        <f t="shared" si="336"/>
        <v>-139187.85428836837</v>
      </c>
      <c r="AZ208" s="1334">
        <f t="shared" si="336"/>
        <v>0</v>
      </c>
      <c r="BA208" s="1334">
        <f t="shared" si="336"/>
        <v>-50916.842832671675</v>
      </c>
      <c r="BB208" s="1334">
        <f t="shared" si="336"/>
        <v>-66761.353287436097</v>
      </c>
      <c r="BC208" s="1334">
        <f t="shared" si="336"/>
        <v>-44544.874951285645</v>
      </c>
      <c r="BD208" s="1334">
        <f t="shared" si="336"/>
        <v>-2814.4660782946867</v>
      </c>
      <c r="BE208" s="1334">
        <f t="shared" si="336"/>
        <v>-2426.7668407794649</v>
      </c>
      <c r="BF208" s="1334">
        <f t="shared" si="336"/>
        <v>0</v>
      </c>
      <c r="BG208" s="1334">
        <f t="shared" si="336"/>
        <v>0</v>
      </c>
      <c r="BH208" s="1334">
        <f t="shared" si="336"/>
        <v>0</v>
      </c>
      <c r="BI208" s="1334">
        <f t="shared" si="336"/>
        <v>0</v>
      </c>
      <c r="BJ208" s="1334">
        <f t="shared" si="336"/>
        <v>0</v>
      </c>
      <c r="BK208" s="1334">
        <f t="shared" si="336"/>
        <v>0</v>
      </c>
      <c r="BL208" s="1334">
        <f t="shared" si="336"/>
        <v>0</v>
      </c>
      <c r="BM208" s="1334">
        <f t="shared" si="336"/>
        <v>0</v>
      </c>
      <c r="BN208" s="1334">
        <f t="shared" si="336"/>
        <v>0</v>
      </c>
      <c r="BO208" s="1334">
        <f t="shared" si="336"/>
        <v>0</v>
      </c>
      <c r="BP208" s="1334">
        <f t="shared" si="336"/>
        <v>0</v>
      </c>
      <c r="BQ208" s="1334">
        <f t="shared" si="332"/>
        <v>-882306.99999999988</v>
      </c>
    </row>
    <row r="209" spans="1:69" s="1335" customFormat="1" ht="12.75" x14ac:dyDescent="0.2">
      <c r="A209" s="1294">
        <v>1925</v>
      </c>
      <c r="B209" s="224" t="s">
        <v>541</v>
      </c>
      <c r="C209" s="1343">
        <f>'I4 BO ASSETS'!I68</f>
        <v>-3220876</v>
      </c>
      <c r="D209" s="1334"/>
      <c r="E209" s="1334"/>
      <c r="F209" s="1334"/>
      <c r="G209" s="1334"/>
      <c r="H209" s="1334"/>
      <c r="I209" s="1334"/>
      <c r="J209" s="1334"/>
      <c r="K209" s="1334"/>
      <c r="L209" s="1334"/>
      <c r="M209" s="1334"/>
      <c r="N209" s="1334"/>
      <c r="O209" s="1334"/>
      <c r="P209" s="1334"/>
      <c r="Q209" s="1334"/>
      <c r="R209" s="1334"/>
      <c r="S209" s="1334"/>
      <c r="T209" s="1334"/>
      <c r="U209" s="1334"/>
      <c r="V209" s="1334"/>
      <c r="W209" s="1334"/>
      <c r="X209" s="1334"/>
      <c r="Y209" s="1334"/>
      <c r="Z209" s="1334"/>
      <c r="AA209" s="1334"/>
      <c r="AB209" s="1334"/>
      <c r="AC209" s="1334"/>
      <c r="AD209" s="1334"/>
      <c r="AE209" s="1334"/>
      <c r="AF209" s="1334"/>
      <c r="AG209" s="1334"/>
      <c r="AH209" s="1334"/>
      <c r="AI209" s="1334"/>
      <c r="AJ209" s="1334"/>
      <c r="AK209" s="1334"/>
      <c r="AL209" s="1334"/>
      <c r="AM209" s="1334"/>
      <c r="AN209" s="1334"/>
      <c r="AO209" s="1334"/>
      <c r="AP209" s="1334"/>
      <c r="AQ209" s="1334"/>
      <c r="AR209" s="1334"/>
      <c r="AS209" s="1334"/>
      <c r="AT209" s="1334"/>
      <c r="AU209" s="1334"/>
      <c r="AV209" s="1334"/>
      <c r="AW209" s="1334">
        <f t="shared" ref="AW209:BP209" si="337">$C209*AW645</f>
        <v>-1678404.4260780686</v>
      </c>
      <c r="AX209" s="1334">
        <f t="shared" si="337"/>
        <v>-423032.90127340402</v>
      </c>
      <c r="AY209" s="1334">
        <f t="shared" si="337"/>
        <v>-508107.51741616329</v>
      </c>
      <c r="AZ209" s="1334">
        <f t="shared" si="337"/>
        <v>0</v>
      </c>
      <c r="BA209" s="1334">
        <f t="shared" si="337"/>
        <v>-185872.75979395406</v>
      </c>
      <c r="BB209" s="1334">
        <f t="shared" si="337"/>
        <v>-243713.40194628856</v>
      </c>
      <c r="BC209" s="1334">
        <f t="shared" si="337"/>
        <v>-162611.78779449454</v>
      </c>
      <c r="BD209" s="1334">
        <f t="shared" si="337"/>
        <v>-10274.254023138747</v>
      </c>
      <c r="BE209" s="1334">
        <f t="shared" si="337"/>
        <v>-8858.9516744879056</v>
      </c>
      <c r="BF209" s="1334">
        <f t="shared" si="337"/>
        <v>0</v>
      </c>
      <c r="BG209" s="1334">
        <f t="shared" si="337"/>
        <v>0</v>
      </c>
      <c r="BH209" s="1334">
        <f t="shared" si="337"/>
        <v>0</v>
      </c>
      <c r="BI209" s="1334">
        <f t="shared" si="337"/>
        <v>0</v>
      </c>
      <c r="BJ209" s="1334">
        <f t="shared" si="337"/>
        <v>0</v>
      </c>
      <c r="BK209" s="1334">
        <f t="shared" si="337"/>
        <v>0</v>
      </c>
      <c r="BL209" s="1334">
        <f t="shared" si="337"/>
        <v>0</v>
      </c>
      <c r="BM209" s="1334">
        <f t="shared" si="337"/>
        <v>0</v>
      </c>
      <c r="BN209" s="1334">
        <f t="shared" si="337"/>
        <v>0</v>
      </c>
      <c r="BO209" s="1334">
        <f t="shared" si="337"/>
        <v>0</v>
      </c>
      <c r="BP209" s="1334">
        <f t="shared" si="337"/>
        <v>0</v>
      </c>
      <c r="BQ209" s="1334">
        <f t="shared" si="332"/>
        <v>-3220875.9999999995</v>
      </c>
    </row>
    <row r="210" spans="1:69" s="1335" customFormat="1" ht="12.75" x14ac:dyDescent="0.2">
      <c r="A210" s="1294">
        <v>1930</v>
      </c>
      <c r="B210" s="224" t="s">
        <v>542</v>
      </c>
      <c r="C210" s="1343">
        <f>'I4 BO ASSETS'!I69</f>
        <v>-429678.5</v>
      </c>
      <c r="D210" s="1334"/>
      <c r="E210" s="1334"/>
      <c r="F210" s="1334"/>
      <c r="G210" s="1334"/>
      <c r="H210" s="1334"/>
      <c r="I210" s="1334"/>
      <c r="J210" s="1334"/>
      <c r="K210" s="1334"/>
      <c r="L210" s="1334"/>
      <c r="M210" s="1334"/>
      <c r="N210" s="1334"/>
      <c r="O210" s="1334"/>
      <c r="P210" s="1334"/>
      <c r="Q210" s="1334"/>
      <c r="R210" s="1334"/>
      <c r="S210" s="1334"/>
      <c r="T210" s="1334"/>
      <c r="U210" s="1334"/>
      <c r="V210" s="1334"/>
      <c r="W210" s="1334"/>
      <c r="X210" s="1334"/>
      <c r="Y210" s="1334"/>
      <c r="Z210" s="1334"/>
      <c r="AA210" s="1334"/>
      <c r="AB210" s="1334"/>
      <c r="AC210" s="1334"/>
      <c r="AD210" s="1334"/>
      <c r="AE210" s="1334"/>
      <c r="AF210" s="1334"/>
      <c r="AG210" s="1334"/>
      <c r="AH210" s="1334"/>
      <c r="AI210" s="1334"/>
      <c r="AJ210" s="1334"/>
      <c r="AK210" s="1334"/>
      <c r="AL210" s="1334"/>
      <c r="AM210" s="1334"/>
      <c r="AN210" s="1334"/>
      <c r="AO210" s="1334"/>
      <c r="AP210" s="1334"/>
      <c r="AQ210" s="1334"/>
      <c r="AR210" s="1334"/>
      <c r="AS210" s="1334"/>
      <c r="AT210" s="1334"/>
      <c r="AU210" s="1334"/>
      <c r="AV210" s="1334"/>
      <c r="AW210" s="1334">
        <f t="shared" ref="AW210:BP210" si="338">$C210*AW646</f>
        <v>-223906.25910174294</v>
      </c>
      <c r="AX210" s="1334">
        <f t="shared" si="338"/>
        <v>-56434.380730523102</v>
      </c>
      <c r="AY210" s="1334">
        <f t="shared" si="338"/>
        <v>-67783.694846402315</v>
      </c>
      <c r="AZ210" s="1334">
        <f t="shared" si="338"/>
        <v>0</v>
      </c>
      <c r="BA210" s="1334">
        <f t="shared" si="338"/>
        <v>-24796.213396332703</v>
      </c>
      <c r="BB210" s="1334">
        <f t="shared" si="338"/>
        <v>-32512.40003594623</v>
      </c>
      <c r="BC210" s="1334">
        <f t="shared" si="338"/>
        <v>-21693.101212793266</v>
      </c>
      <c r="BD210" s="1334">
        <f t="shared" si="338"/>
        <v>-1370.6290019489174</v>
      </c>
      <c r="BE210" s="1334">
        <f t="shared" si="338"/>
        <v>-1181.8216743104831</v>
      </c>
      <c r="BF210" s="1334">
        <f t="shared" si="338"/>
        <v>0</v>
      </c>
      <c r="BG210" s="1334">
        <f t="shared" si="338"/>
        <v>0</v>
      </c>
      <c r="BH210" s="1334">
        <f t="shared" si="338"/>
        <v>0</v>
      </c>
      <c r="BI210" s="1334">
        <f t="shared" si="338"/>
        <v>0</v>
      </c>
      <c r="BJ210" s="1334">
        <f t="shared" si="338"/>
        <v>0</v>
      </c>
      <c r="BK210" s="1334">
        <f t="shared" si="338"/>
        <v>0</v>
      </c>
      <c r="BL210" s="1334">
        <f t="shared" si="338"/>
        <v>0</v>
      </c>
      <c r="BM210" s="1334">
        <f t="shared" si="338"/>
        <v>0</v>
      </c>
      <c r="BN210" s="1334">
        <f t="shared" si="338"/>
        <v>0</v>
      </c>
      <c r="BO210" s="1334">
        <f t="shared" si="338"/>
        <v>0</v>
      </c>
      <c r="BP210" s="1334">
        <f t="shared" si="338"/>
        <v>0</v>
      </c>
      <c r="BQ210" s="1334">
        <f t="shared" si="332"/>
        <v>-429678.49999999994</v>
      </c>
    </row>
    <row r="211" spans="1:69" s="1335" customFormat="1" ht="12.75" x14ac:dyDescent="0.2">
      <c r="A211" s="1294">
        <v>1935</v>
      </c>
      <c r="B211" s="224" t="s">
        <v>543</v>
      </c>
      <c r="C211" s="1343">
        <f>'I4 BO ASSETS'!I70</f>
        <v>-7390.5</v>
      </c>
      <c r="D211" s="1334"/>
      <c r="E211" s="1334"/>
      <c r="F211" s="1334"/>
      <c r="G211" s="1334"/>
      <c r="H211" s="1334"/>
      <c r="I211" s="1334"/>
      <c r="J211" s="1334"/>
      <c r="K211" s="1334"/>
      <c r="L211" s="1334"/>
      <c r="M211" s="1334"/>
      <c r="N211" s="1334"/>
      <c r="O211" s="1334"/>
      <c r="P211" s="1334"/>
      <c r="Q211" s="1334"/>
      <c r="R211" s="1334"/>
      <c r="S211" s="1334"/>
      <c r="T211" s="1334"/>
      <c r="U211" s="1334"/>
      <c r="V211" s="1334"/>
      <c r="W211" s="1334"/>
      <c r="X211" s="1334"/>
      <c r="Y211" s="1334"/>
      <c r="Z211" s="1334"/>
      <c r="AA211" s="1334"/>
      <c r="AB211" s="1334"/>
      <c r="AC211" s="1334"/>
      <c r="AD211" s="1334"/>
      <c r="AE211" s="1334"/>
      <c r="AF211" s="1334"/>
      <c r="AG211" s="1334"/>
      <c r="AH211" s="1334"/>
      <c r="AI211" s="1334"/>
      <c r="AJ211" s="1334"/>
      <c r="AK211" s="1334"/>
      <c r="AL211" s="1334"/>
      <c r="AM211" s="1334"/>
      <c r="AN211" s="1334"/>
      <c r="AO211" s="1334"/>
      <c r="AP211" s="1334"/>
      <c r="AQ211" s="1334"/>
      <c r="AR211" s="1334"/>
      <c r="AS211" s="1334"/>
      <c r="AT211" s="1334"/>
      <c r="AU211" s="1334"/>
      <c r="AV211" s="1334"/>
      <c r="AW211" s="1334">
        <f t="shared" ref="AW211:BP211" si="339">$C211*AW647</f>
        <v>-3851.2031853849589</v>
      </c>
      <c r="AX211" s="1334">
        <f t="shared" si="339"/>
        <v>-970.67526252519258</v>
      </c>
      <c r="AY211" s="1334">
        <f t="shared" si="339"/>
        <v>-1165.8842524406884</v>
      </c>
      <c r="AZ211" s="1334">
        <f t="shared" si="339"/>
        <v>0</v>
      </c>
      <c r="BA211" s="1334">
        <f t="shared" si="339"/>
        <v>-426.49659013796787</v>
      </c>
      <c r="BB211" s="1334">
        <f t="shared" si="339"/>
        <v>-559.21553548911709</v>
      </c>
      <c r="BC211" s="1334">
        <f t="shared" si="339"/>
        <v>-373.1228453672889</v>
      </c>
      <c r="BD211" s="1334">
        <f t="shared" si="339"/>
        <v>-23.574913892371796</v>
      </c>
      <c r="BE211" s="1334">
        <f t="shared" si="339"/>
        <v>-20.327414762413351</v>
      </c>
      <c r="BF211" s="1334">
        <f t="shared" si="339"/>
        <v>0</v>
      </c>
      <c r="BG211" s="1334">
        <f t="shared" si="339"/>
        <v>0</v>
      </c>
      <c r="BH211" s="1334">
        <f t="shared" si="339"/>
        <v>0</v>
      </c>
      <c r="BI211" s="1334">
        <f t="shared" si="339"/>
        <v>0</v>
      </c>
      <c r="BJ211" s="1334">
        <f t="shared" si="339"/>
        <v>0</v>
      </c>
      <c r="BK211" s="1334">
        <f t="shared" si="339"/>
        <v>0</v>
      </c>
      <c r="BL211" s="1334">
        <f t="shared" si="339"/>
        <v>0</v>
      </c>
      <c r="BM211" s="1334">
        <f t="shared" si="339"/>
        <v>0</v>
      </c>
      <c r="BN211" s="1334">
        <f t="shared" si="339"/>
        <v>0</v>
      </c>
      <c r="BO211" s="1334">
        <f t="shared" si="339"/>
        <v>0</v>
      </c>
      <c r="BP211" s="1334">
        <f t="shared" si="339"/>
        <v>0</v>
      </c>
      <c r="BQ211" s="1334">
        <f t="shared" si="332"/>
        <v>-7390.5</v>
      </c>
    </row>
    <row r="212" spans="1:69" s="1335" customFormat="1" ht="12.75" x14ac:dyDescent="0.2">
      <c r="A212" s="1294">
        <v>1940</v>
      </c>
      <c r="B212" s="224" t="s">
        <v>544</v>
      </c>
      <c r="C212" s="1343">
        <f>'I4 BO ASSETS'!I71</f>
        <v>-91526</v>
      </c>
      <c r="D212" s="1334"/>
      <c r="E212" s="1334"/>
      <c r="F212" s="1334"/>
      <c r="G212" s="1334"/>
      <c r="H212" s="1334"/>
      <c r="I212" s="1334"/>
      <c r="J212" s="1334"/>
      <c r="K212" s="1334"/>
      <c r="L212" s="1334"/>
      <c r="M212" s="1334"/>
      <c r="N212" s="1334"/>
      <c r="O212" s="1334"/>
      <c r="P212" s="1334"/>
      <c r="Q212" s="1334"/>
      <c r="R212" s="1334"/>
      <c r="S212" s="1334"/>
      <c r="T212" s="1334"/>
      <c r="U212" s="1334"/>
      <c r="V212" s="1334"/>
      <c r="W212" s="1334"/>
      <c r="X212" s="1334"/>
      <c r="Y212" s="1334"/>
      <c r="Z212" s="1334"/>
      <c r="AA212" s="1334"/>
      <c r="AB212" s="1334"/>
      <c r="AC212" s="1334"/>
      <c r="AD212" s="1334"/>
      <c r="AE212" s="1334"/>
      <c r="AF212" s="1334"/>
      <c r="AG212" s="1334"/>
      <c r="AH212" s="1334"/>
      <c r="AI212" s="1334"/>
      <c r="AJ212" s="1334"/>
      <c r="AK212" s="1334"/>
      <c r="AL212" s="1334"/>
      <c r="AM212" s="1334"/>
      <c r="AN212" s="1334"/>
      <c r="AO212" s="1334"/>
      <c r="AP212" s="1334"/>
      <c r="AQ212" s="1334"/>
      <c r="AR212" s="1334"/>
      <c r="AS212" s="1334"/>
      <c r="AT212" s="1334"/>
      <c r="AU212" s="1334"/>
      <c r="AV212" s="1334"/>
      <c r="AW212" s="1334">
        <f t="shared" ref="AW212:BP212" si="340">$C212*AW648</f>
        <v>-47694.367464385869</v>
      </c>
      <c r="AX212" s="1334">
        <f t="shared" si="340"/>
        <v>-12021.111437369702</v>
      </c>
      <c r="AY212" s="1334">
        <f t="shared" si="340"/>
        <v>-14438.633663336235</v>
      </c>
      <c r="AZ212" s="1334">
        <f t="shared" si="340"/>
        <v>0</v>
      </c>
      <c r="BA212" s="1334">
        <f t="shared" si="340"/>
        <v>-5281.851959808896</v>
      </c>
      <c r="BB212" s="1334">
        <f t="shared" si="340"/>
        <v>-6925.4801571175067</v>
      </c>
      <c r="BC212" s="1334">
        <f t="shared" si="340"/>
        <v>-4620.856714036463</v>
      </c>
      <c r="BD212" s="1334">
        <f t="shared" si="340"/>
        <v>-291.95826654667763</v>
      </c>
      <c r="BE212" s="1334">
        <f t="shared" si="340"/>
        <v>-251.74033739863938</v>
      </c>
      <c r="BF212" s="1334">
        <f t="shared" si="340"/>
        <v>0</v>
      </c>
      <c r="BG212" s="1334">
        <f t="shared" si="340"/>
        <v>0</v>
      </c>
      <c r="BH212" s="1334">
        <f t="shared" si="340"/>
        <v>0</v>
      </c>
      <c r="BI212" s="1334">
        <f t="shared" si="340"/>
        <v>0</v>
      </c>
      <c r="BJ212" s="1334">
        <f t="shared" si="340"/>
        <v>0</v>
      </c>
      <c r="BK212" s="1334">
        <f t="shared" si="340"/>
        <v>0</v>
      </c>
      <c r="BL212" s="1334">
        <f t="shared" si="340"/>
        <v>0</v>
      </c>
      <c r="BM212" s="1334">
        <f t="shared" si="340"/>
        <v>0</v>
      </c>
      <c r="BN212" s="1334">
        <f t="shared" si="340"/>
        <v>0</v>
      </c>
      <c r="BO212" s="1334">
        <f t="shared" si="340"/>
        <v>0</v>
      </c>
      <c r="BP212" s="1334">
        <f t="shared" si="340"/>
        <v>0</v>
      </c>
      <c r="BQ212" s="1334">
        <f t="shared" si="332"/>
        <v>-91525.999999999985</v>
      </c>
    </row>
    <row r="213" spans="1:69" s="1335" customFormat="1" ht="12.75" x14ac:dyDescent="0.2">
      <c r="A213" s="1294">
        <v>1945</v>
      </c>
      <c r="B213" s="224" t="s">
        <v>545</v>
      </c>
      <c r="C213" s="1343">
        <f>'I4 BO ASSETS'!I72</f>
        <v>-31923.5</v>
      </c>
      <c r="D213" s="1334"/>
      <c r="E213" s="1334"/>
      <c r="F213" s="1334"/>
      <c r="G213" s="1334"/>
      <c r="H213" s="1334"/>
      <c r="I213" s="1334"/>
      <c r="J213" s="1334"/>
      <c r="K213" s="1334"/>
      <c r="L213" s="1334"/>
      <c r="M213" s="1334"/>
      <c r="N213" s="1334"/>
      <c r="O213" s="1334"/>
      <c r="P213" s="1334"/>
      <c r="Q213" s="1334"/>
      <c r="R213" s="1334"/>
      <c r="S213" s="1334"/>
      <c r="T213" s="1334"/>
      <c r="U213" s="1334"/>
      <c r="V213" s="1334"/>
      <c r="W213" s="1334"/>
      <c r="X213" s="1334"/>
      <c r="Y213" s="1334"/>
      <c r="Z213" s="1334"/>
      <c r="AA213" s="1334"/>
      <c r="AB213" s="1334"/>
      <c r="AC213" s="1334"/>
      <c r="AD213" s="1334"/>
      <c r="AE213" s="1334"/>
      <c r="AF213" s="1334"/>
      <c r="AG213" s="1334"/>
      <c r="AH213" s="1334"/>
      <c r="AI213" s="1334"/>
      <c r="AJ213" s="1334"/>
      <c r="AK213" s="1334"/>
      <c r="AL213" s="1334"/>
      <c r="AM213" s="1334"/>
      <c r="AN213" s="1334"/>
      <c r="AO213" s="1334"/>
      <c r="AP213" s="1334"/>
      <c r="AQ213" s="1334"/>
      <c r="AR213" s="1334"/>
      <c r="AS213" s="1334"/>
      <c r="AT213" s="1334"/>
      <c r="AU213" s="1334"/>
      <c r="AV213" s="1334"/>
      <c r="AW213" s="1334">
        <f t="shared" ref="AW213:BP213" si="341">$C213*AW649</f>
        <v>-16635.394748479364</v>
      </c>
      <c r="AX213" s="1334">
        <f t="shared" si="341"/>
        <v>-4192.8626944351518</v>
      </c>
      <c r="AY213" s="1334">
        <f t="shared" si="341"/>
        <v>-5036.0741401515888</v>
      </c>
      <c r="AZ213" s="1334">
        <f t="shared" si="341"/>
        <v>0</v>
      </c>
      <c r="BA213" s="1334">
        <f t="shared" si="341"/>
        <v>-1842.2655970867218</v>
      </c>
      <c r="BB213" s="1334">
        <f t="shared" si="341"/>
        <v>-2415.5493061615357</v>
      </c>
      <c r="BC213" s="1334">
        <f t="shared" si="341"/>
        <v>-1611.7160075884781</v>
      </c>
      <c r="BD213" s="1334">
        <f t="shared" si="341"/>
        <v>-101.83259098073623</v>
      </c>
      <c r="BE213" s="1334">
        <f t="shared" si="341"/>
        <v>-87.804915116420077</v>
      </c>
      <c r="BF213" s="1334">
        <f t="shared" si="341"/>
        <v>0</v>
      </c>
      <c r="BG213" s="1334">
        <f t="shared" si="341"/>
        <v>0</v>
      </c>
      <c r="BH213" s="1334">
        <f t="shared" si="341"/>
        <v>0</v>
      </c>
      <c r="BI213" s="1334">
        <f t="shared" si="341"/>
        <v>0</v>
      </c>
      <c r="BJ213" s="1334">
        <f t="shared" si="341"/>
        <v>0</v>
      </c>
      <c r="BK213" s="1334">
        <f t="shared" si="341"/>
        <v>0</v>
      </c>
      <c r="BL213" s="1334">
        <f t="shared" si="341"/>
        <v>0</v>
      </c>
      <c r="BM213" s="1334">
        <f t="shared" si="341"/>
        <v>0</v>
      </c>
      <c r="BN213" s="1334">
        <f t="shared" si="341"/>
        <v>0</v>
      </c>
      <c r="BO213" s="1334">
        <f t="shared" si="341"/>
        <v>0</v>
      </c>
      <c r="BP213" s="1334">
        <f t="shared" si="341"/>
        <v>0</v>
      </c>
      <c r="BQ213" s="1334">
        <f t="shared" si="332"/>
        <v>-31923.499999999996</v>
      </c>
    </row>
    <row r="214" spans="1:69" s="1335" customFormat="1" ht="12.75" x14ac:dyDescent="0.2">
      <c r="A214" s="1294">
        <v>1950</v>
      </c>
      <c r="B214" s="224" t="s">
        <v>546</v>
      </c>
      <c r="C214" s="1343">
        <f>'I4 BO ASSETS'!I73</f>
        <v>0</v>
      </c>
      <c r="D214" s="1334"/>
      <c r="E214" s="1334"/>
      <c r="F214" s="1334"/>
      <c r="G214" s="1334"/>
      <c r="H214" s="1334"/>
      <c r="I214" s="1334"/>
      <c r="J214" s="1334"/>
      <c r="K214" s="1334"/>
      <c r="L214" s="1334"/>
      <c r="M214" s="1334"/>
      <c r="N214" s="1334"/>
      <c r="O214" s="1334"/>
      <c r="P214" s="1334"/>
      <c r="Q214" s="1334"/>
      <c r="R214" s="1334"/>
      <c r="S214" s="1334"/>
      <c r="T214" s="1334"/>
      <c r="U214" s="1334"/>
      <c r="V214" s="1334"/>
      <c r="W214" s="1334"/>
      <c r="X214" s="1334"/>
      <c r="Y214" s="1334"/>
      <c r="Z214" s="1334"/>
      <c r="AA214" s="1334"/>
      <c r="AB214" s="1334"/>
      <c r="AC214" s="1334"/>
      <c r="AD214" s="1334"/>
      <c r="AE214" s="1334"/>
      <c r="AF214" s="1334"/>
      <c r="AG214" s="1334"/>
      <c r="AH214" s="1334"/>
      <c r="AI214" s="1334"/>
      <c r="AJ214" s="1334"/>
      <c r="AK214" s="1334"/>
      <c r="AL214" s="1334"/>
      <c r="AM214" s="1334"/>
      <c r="AN214" s="1334"/>
      <c r="AO214" s="1334"/>
      <c r="AP214" s="1334"/>
      <c r="AQ214" s="1334"/>
      <c r="AR214" s="1334"/>
      <c r="AS214" s="1334"/>
      <c r="AT214" s="1334"/>
      <c r="AU214" s="1334"/>
      <c r="AV214" s="1334"/>
      <c r="AW214" s="1334">
        <f t="shared" ref="AW214:BP214" si="342">$C214*AW650</f>
        <v>0</v>
      </c>
      <c r="AX214" s="1334">
        <f t="shared" si="342"/>
        <v>0</v>
      </c>
      <c r="AY214" s="1334">
        <f t="shared" si="342"/>
        <v>0</v>
      </c>
      <c r="AZ214" s="1334">
        <f t="shared" si="342"/>
        <v>0</v>
      </c>
      <c r="BA214" s="1334">
        <f t="shared" si="342"/>
        <v>0</v>
      </c>
      <c r="BB214" s="1334">
        <f t="shared" si="342"/>
        <v>0</v>
      </c>
      <c r="BC214" s="1334">
        <f t="shared" si="342"/>
        <v>0</v>
      </c>
      <c r="BD214" s="1334">
        <f t="shared" si="342"/>
        <v>0</v>
      </c>
      <c r="BE214" s="1334">
        <f t="shared" si="342"/>
        <v>0</v>
      </c>
      <c r="BF214" s="1334">
        <f t="shared" si="342"/>
        <v>0</v>
      </c>
      <c r="BG214" s="1334">
        <f t="shared" si="342"/>
        <v>0</v>
      </c>
      <c r="BH214" s="1334">
        <f t="shared" si="342"/>
        <v>0</v>
      </c>
      <c r="BI214" s="1334">
        <f t="shared" si="342"/>
        <v>0</v>
      </c>
      <c r="BJ214" s="1334">
        <f t="shared" si="342"/>
        <v>0</v>
      </c>
      <c r="BK214" s="1334">
        <f t="shared" si="342"/>
        <v>0</v>
      </c>
      <c r="BL214" s="1334">
        <f t="shared" si="342"/>
        <v>0</v>
      </c>
      <c r="BM214" s="1334">
        <f t="shared" si="342"/>
        <v>0</v>
      </c>
      <c r="BN214" s="1334">
        <f t="shared" si="342"/>
        <v>0</v>
      </c>
      <c r="BO214" s="1334">
        <f t="shared" si="342"/>
        <v>0</v>
      </c>
      <c r="BP214" s="1334">
        <f t="shared" si="342"/>
        <v>0</v>
      </c>
      <c r="BQ214" s="1334">
        <f t="shared" si="332"/>
        <v>0</v>
      </c>
    </row>
    <row r="215" spans="1:69" s="1335" customFormat="1" ht="12.75" x14ac:dyDescent="0.2">
      <c r="A215" s="1294">
        <v>1955</v>
      </c>
      <c r="B215" s="224" t="s">
        <v>276</v>
      </c>
      <c r="C215" s="1343">
        <f>'I4 BO ASSETS'!I74</f>
        <v>-24789</v>
      </c>
      <c r="D215" s="1334"/>
      <c r="E215" s="1334"/>
      <c r="F215" s="1334"/>
      <c r="G215" s="1334"/>
      <c r="H215" s="1334"/>
      <c r="I215" s="1334"/>
      <c r="J215" s="1334"/>
      <c r="K215" s="1334"/>
      <c r="L215" s="1334"/>
      <c r="M215" s="1334"/>
      <c r="N215" s="1334"/>
      <c r="O215" s="1334"/>
      <c r="P215" s="1334"/>
      <c r="Q215" s="1334"/>
      <c r="R215" s="1334"/>
      <c r="S215" s="1334"/>
      <c r="T215" s="1334"/>
      <c r="U215" s="1334"/>
      <c r="V215" s="1334"/>
      <c r="W215" s="1334"/>
      <c r="X215" s="1334"/>
      <c r="Y215" s="1334"/>
      <c r="Z215" s="1334"/>
      <c r="AA215" s="1334"/>
      <c r="AB215" s="1334"/>
      <c r="AC215" s="1334"/>
      <c r="AD215" s="1334"/>
      <c r="AE215" s="1334"/>
      <c r="AF215" s="1334"/>
      <c r="AG215" s="1334"/>
      <c r="AH215" s="1334"/>
      <c r="AI215" s="1334"/>
      <c r="AJ215" s="1334"/>
      <c r="AK215" s="1334"/>
      <c r="AL215" s="1334"/>
      <c r="AM215" s="1334"/>
      <c r="AN215" s="1334"/>
      <c r="AO215" s="1334"/>
      <c r="AP215" s="1334"/>
      <c r="AQ215" s="1334"/>
      <c r="AR215" s="1334"/>
      <c r="AS215" s="1334"/>
      <c r="AT215" s="1334"/>
      <c r="AU215" s="1334"/>
      <c r="AV215" s="1334"/>
      <c r="AW215" s="1334">
        <f t="shared" ref="AW215:BP215" si="343">$C215*AW651</f>
        <v>-12917.593635411373</v>
      </c>
      <c r="AX215" s="1334">
        <f t="shared" si="343"/>
        <v>-3255.8107141244841</v>
      </c>
      <c r="AY215" s="1334">
        <f t="shared" si="343"/>
        <v>-3910.5750265546612</v>
      </c>
      <c r="AZ215" s="1334">
        <f t="shared" si="343"/>
        <v>0</v>
      </c>
      <c r="BA215" s="1334">
        <f t="shared" si="343"/>
        <v>-1430.5424494865147</v>
      </c>
      <c r="BB215" s="1334">
        <f t="shared" si="343"/>
        <v>-1875.7044732074587</v>
      </c>
      <c r="BC215" s="1334">
        <f t="shared" si="343"/>
        <v>-1251.5177882159155</v>
      </c>
      <c r="BD215" s="1334">
        <f t="shared" si="343"/>
        <v>-79.074290031527568</v>
      </c>
      <c r="BE215" s="1334">
        <f t="shared" si="343"/>
        <v>-68.181622968062314</v>
      </c>
      <c r="BF215" s="1334">
        <f t="shared" si="343"/>
        <v>0</v>
      </c>
      <c r="BG215" s="1334">
        <f t="shared" si="343"/>
        <v>0</v>
      </c>
      <c r="BH215" s="1334">
        <f t="shared" si="343"/>
        <v>0</v>
      </c>
      <c r="BI215" s="1334">
        <f t="shared" si="343"/>
        <v>0</v>
      </c>
      <c r="BJ215" s="1334">
        <f t="shared" si="343"/>
        <v>0</v>
      </c>
      <c r="BK215" s="1334">
        <f t="shared" si="343"/>
        <v>0</v>
      </c>
      <c r="BL215" s="1334">
        <f t="shared" si="343"/>
        <v>0</v>
      </c>
      <c r="BM215" s="1334">
        <f t="shared" si="343"/>
        <v>0</v>
      </c>
      <c r="BN215" s="1334">
        <f t="shared" si="343"/>
        <v>0</v>
      </c>
      <c r="BO215" s="1334">
        <f t="shared" si="343"/>
        <v>0</v>
      </c>
      <c r="BP215" s="1334">
        <f t="shared" si="343"/>
        <v>0</v>
      </c>
      <c r="BQ215" s="1334">
        <f t="shared" si="332"/>
        <v>-24788.999999999993</v>
      </c>
    </row>
    <row r="216" spans="1:69" s="1335" customFormat="1" ht="12.75" x14ac:dyDescent="0.2">
      <c r="A216" s="1294">
        <v>1960</v>
      </c>
      <c r="B216" s="224" t="s">
        <v>277</v>
      </c>
      <c r="C216" s="1343">
        <f>'I4 BO ASSETS'!I75</f>
        <v>-7737</v>
      </c>
      <c r="D216" s="1334"/>
      <c r="E216" s="1334"/>
      <c r="F216" s="1334"/>
      <c r="G216" s="1334"/>
      <c r="H216" s="1334"/>
      <c r="I216" s="1334"/>
      <c r="J216" s="1334"/>
      <c r="K216" s="1334"/>
      <c r="L216" s="1334"/>
      <c r="M216" s="1334"/>
      <c r="N216" s="1334"/>
      <c r="O216" s="1334"/>
      <c r="P216" s="1334"/>
      <c r="Q216" s="1334"/>
      <c r="R216" s="1334"/>
      <c r="S216" s="1334"/>
      <c r="T216" s="1334"/>
      <c r="U216" s="1334"/>
      <c r="V216" s="1334"/>
      <c r="W216" s="1334"/>
      <c r="X216" s="1334"/>
      <c r="Y216" s="1334"/>
      <c r="Z216" s="1334"/>
      <c r="AA216" s="1334"/>
      <c r="AB216" s="1334"/>
      <c r="AC216" s="1334"/>
      <c r="AD216" s="1334"/>
      <c r="AE216" s="1334"/>
      <c r="AF216" s="1334"/>
      <c r="AG216" s="1334"/>
      <c r="AH216" s="1334"/>
      <c r="AI216" s="1334"/>
      <c r="AJ216" s="1334"/>
      <c r="AK216" s="1334"/>
      <c r="AL216" s="1334"/>
      <c r="AM216" s="1334"/>
      <c r="AN216" s="1334"/>
      <c r="AO216" s="1334"/>
      <c r="AP216" s="1334"/>
      <c r="AQ216" s="1334"/>
      <c r="AR216" s="1334"/>
      <c r="AS216" s="1334"/>
      <c r="AT216" s="1334"/>
      <c r="AU216" s="1334"/>
      <c r="AV216" s="1334"/>
      <c r="AW216" s="1334">
        <f t="shared" ref="AW216:BP216" si="344">$C216*AW652</f>
        <v>-4031.7649746733546</v>
      </c>
      <c r="AX216" s="1334">
        <f t="shared" si="344"/>
        <v>-1016.1849003663373</v>
      </c>
      <c r="AY216" s="1334">
        <f t="shared" si="344"/>
        <v>-1220.5461688835135</v>
      </c>
      <c r="AZ216" s="1334">
        <f t="shared" si="344"/>
        <v>0</v>
      </c>
      <c r="BA216" s="1334">
        <f t="shared" si="344"/>
        <v>-446.49267544786653</v>
      </c>
      <c r="BB216" s="1334">
        <f t="shared" si="344"/>
        <v>-585.43408403752107</v>
      </c>
      <c r="BC216" s="1334">
        <f t="shared" si="344"/>
        <v>-390.61652859843235</v>
      </c>
      <c r="BD216" s="1334">
        <f t="shared" si="344"/>
        <v>-24.680212270520343</v>
      </c>
      <c r="BE216" s="1334">
        <f t="shared" si="344"/>
        <v>-21.280455722453432</v>
      </c>
      <c r="BF216" s="1334">
        <f t="shared" si="344"/>
        <v>0</v>
      </c>
      <c r="BG216" s="1334">
        <f t="shared" si="344"/>
        <v>0</v>
      </c>
      <c r="BH216" s="1334">
        <f t="shared" si="344"/>
        <v>0</v>
      </c>
      <c r="BI216" s="1334">
        <f t="shared" si="344"/>
        <v>0</v>
      </c>
      <c r="BJ216" s="1334">
        <f t="shared" si="344"/>
        <v>0</v>
      </c>
      <c r="BK216" s="1334">
        <f t="shared" si="344"/>
        <v>0</v>
      </c>
      <c r="BL216" s="1334">
        <f t="shared" si="344"/>
        <v>0</v>
      </c>
      <c r="BM216" s="1334">
        <f t="shared" si="344"/>
        <v>0</v>
      </c>
      <c r="BN216" s="1334">
        <f t="shared" si="344"/>
        <v>0</v>
      </c>
      <c r="BO216" s="1334">
        <f t="shared" si="344"/>
        <v>0</v>
      </c>
      <c r="BP216" s="1334">
        <f t="shared" si="344"/>
        <v>0</v>
      </c>
      <c r="BQ216" s="1334">
        <f t="shared" si="332"/>
        <v>-7736.9999999999991</v>
      </c>
    </row>
    <row r="217" spans="1:69" s="1335" customFormat="1" ht="25.5" x14ac:dyDescent="0.2">
      <c r="A217" s="1294">
        <v>1970</v>
      </c>
      <c r="B217" s="224" t="s">
        <v>279</v>
      </c>
      <c r="C217" s="1343">
        <f>'I4 BO ASSETS'!I76</f>
        <v>0</v>
      </c>
      <c r="D217" s="1334"/>
      <c r="E217" s="1334"/>
      <c r="F217" s="1334"/>
      <c r="G217" s="1334"/>
      <c r="H217" s="1334"/>
      <c r="I217" s="1334"/>
      <c r="J217" s="1334"/>
      <c r="K217" s="1334"/>
      <c r="L217" s="1334"/>
      <c r="M217" s="1334"/>
      <c r="N217" s="1334"/>
      <c r="O217" s="1334"/>
      <c r="P217" s="1334"/>
      <c r="Q217" s="1334"/>
      <c r="R217" s="1334"/>
      <c r="S217" s="1334"/>
      <c r="T217" s="1334"/>
      <c r="U217" s="1334"/>
      <c r="V217" s="1334"/>
      <c r="W217" s="1334"/>
      <c r="X217" s="1334"/>
      <c r="Y217" s="1334"/>
      <c r="Z217" s="1334"/>
      <c r="AA217" s="1334"/>
      <c r="AB217" s="1334"/>
      <c r="AC217" s="1334"/>
      <c r="AD217" s="1334"/>
      <c r="AE217" s="1334"/>
      <c r="AF217" s="1334"/>
      <c r="AG217" s="1334"/>
      <c r="AH217" s="1334"/>
      <c r="AI217" s="1334"/>
      <c r="AJ217" s="1334"/>
      <c r="AK217" s="1334"/>
      <c r="AL217" s="1334"/>
      <c r="AM217" s="1334"/>
      <c r="AN217" s="1334"/>
      <c r="AO217" s="1334"/>
      <c r="AP217" s="1334"/>
      <c r="AQ217" s="1334"/>
      <c r="AR217" s="1334"/>
      <c r="AS217" s="1334"/>
      <c r="AT217" s="1334"/>
      <c r="AU217" s="1334"/>
      <c r="AV217" s="1334"/>
      <c r="AW217" s="1334">
        <f t="shared" ref="AW217:BP217" si="345">$C217*AW653</f>
        <v>0</v>
      </c>
      <c r="AX217" s="1334">
        <f t="shared" si="345"/>
        <v>0</v>
      </c>
      <c r="AY217" s="1334">
        <f t="shared" si="345"/>
        <v>0</v>
      </c>
      <c r="AZ217" s="1334">
        <f t="shared" si="345"/>
        <v>0</v>
      </c>
      <c r="BA217" s="1334">
        <f t="shared" si="345"/>
        <v>0</v>
      </c>
      <c r="BB217" s="1334">
        <f t="shared" si="345"/>
        <v>0</v>
      </c>
      <c r="BC217" s="1334">
        <f t="shared" si="345"/>
        <v>0</v>
      </c>
      <c r="BD217" s="1334">
        <f t="shared" si="345"/>
        <v>0</v>
      </c>
      <c r="BE217" s="1334">
        <f t="shared" si="345"/>
        <v>0</v>
      </c>
      <c r="BF217" s="1334">
        <f t="shared" si="345"/>
        <v>0</v>
      </c>
      <c r="BG217" s="1334">
        <f t="shared" si="345"/>
        <v>0</v>
      </c>
      <c r="BH217" s="1334">
        <f t="shared" si="345"/>
        <v>0</v>
      </c>
      <c r="BI217" s="1334">
        <f t="shared" si="345"/>
        <v>0</v>
      </c>
      <c r="BJ217" s="1334">
        <f t="shared" si="345"/>
        <v>0</v>
      </c>
      <c r="BK217" s="1334">
        <f t="shared" si="345"/>
        <v>0</v>
      </c>
      <c r="BL217" s="1334">
        <f t="shared" si="345"/>
        <v>0</v>
      </c>
      <c r="BM217" s="1334">
        <f t="shared" si="345"/>
        <v>0</v>
      </c>
      <c r="BN217" s="1334">
        <f t="shared" si="345"/>
        <v>0</v>
      </c>
      <c r="BO217" s="1334">
        <f t="shared" si="345"/>
        <v>0</v>
      </c>
      <c r="BP217" s="1334">
        <f t="shared" si="345"/>
        <v>0</v>
      </c>
      <c r="BQ217" s="1334">
        <f t="shared" si="332"/>
        <v>0</v>
      </c>
    </row>
    <row r="218" spans="1:69" s="1335" customFormat="1" ht="25.5" x14ac:dyDescent="0.2">
      <c r="A218" s="1294">
        <v>1975</v>
      </c>
      <c r="B218" s="224" t="s">
        <v>1650</v>
      </c>
      <c r="C218" s="1343">
        <f>'I4 BO ASSETS'!I77</f>
        <v>0</v>
      </c>
      <c r="D218" s="1334"/>
      <c r="E218" s="1334"/>
      <c r="F218" s="1334"/>
      <c r="G218" s="1334"/>
      <c r="H218" s="1334"/>
      <c r="I218" s="1334"/>
      <c r="J218" s="1334"/>
      <c r="K218" s="1334"/>
      <c r="L218" s="1334"/>
      <c r="M218" s="1334"/>
      <c r="N218" s="1334"/>
      <c r="O218" s="1334"/>
      <c r="P218" s="1334"/>
      <c r="Q218" s="1334"/>
      <c r="R218" s="1334"/>
      <c r="S218" s="1334"/>
      <c r="T218" s="1334"/>
      <c r="U218" s="1334"/>
      <c r="V218" s="1334"/>
      <c r="W218" s="1334"/>
      <c r="X218" s="1334"/>
      <c r="Y218" s="1334"/>
      <c r="Z218" s="1334"/>
      <c r="AA218" s="1334"/>
      <c r="AB218" s="1334"/>
      <c r="AC218" s="1334"/>
      <c r="AD218" s="1334"/>
      <c r="AE218" s="1334"/>
      <c r="AF218" s="1334"/>
      <c r="AG218" s="1334"/>
      <c r="AH218" s="1334"/>
      <c r="AI218" s="1334"/>
      <c r="AJ218" s="1334"/>
      <c r="AK218" s="1334"/>
      <c r="AL218" s="1334"/>
      <c r="AM218" s="1334"/>
      <c r="AN218" s="1334"/>
      <c r="AO218" s="1334"/>
      <c r="AP218" s="1334"/>
      <c r="AQ218" s="1334"/>
      <c r="AR218" s="1334"/>
      <c r="AS218" s="1334"/>
      <c r="AT218" s="1334"/>
      <c r="AU218" s="1334"/>
      <c r="AV218" s="1334"/>
      <c r="AW218" s="1334">
        <f t="shared" ref="AW218:BP218" si="346">$C218*AW654</f>
        <v>0</v>
      </c>
      <c r="AX218" s="1334">
        <f t="shared" si="346"/>
        <v>0</v>
      </c>
      <c r="AY218" s="1334">
        <f t="shared" si="346"/>
        <v>0</v>
      </c>
      <c r="AZ218" s="1334">
        <f t="shared" si="346"/>
        <v>0</v>
      </c>
      <c r="BA218" s="1334">
        <f t="shared" si="346"/>
        <v>0</v>
      </c>
      <c r="BB218" s="1334">
        <f t="shared" si="346"/>
        <v>0</v>
      </c>
      <c r="BC218" s="1334">
        <f t="shared" si="346"/>
        <v>0</v>
      </c>
      <c r="BD218" s="1334">
        <f t="shared" si="346"/>
        <v>0</v>
      </c>
      <c r="BE218" s="1334">
        <f t="shared" si="346"/>
        <v>0</v>
      </c>
      <c r="BF218" s="1334">
        <f t="shared" si="346"/>
        <v>0</v>
      </c>
      <c r="BG218" s="1334">
        <f t="shared" si="346"/>
        <v>0</v>
      </c>
      <c r="BH218" s="1334">
        <f t="shared" si="346"/>
        <v>0</v>
      </c>
      <c r="BI218" s="1334">
        <f t="shared" si="346"/>
        <v>0</v>
      </c>
      <c r="BJ218" s="1334">
        <f t="shared" si="346"/>
        <v>0</v>
      </c>
      <c r="BK218" s="1334">
        <f t="shared" si="346"/>
        <v>0</v>
      </c>
      <c r="BL218" s="1334">
        <f t="shared" si="346"/>
        <v>0</v>
      </c>
      <c r="BM218" s="1334">
        <f t="shared" si="346"/>
        <v>0</v>
      </c>
      <c r="BN218" s="1334">
        <f t="shared" si="346"/>
        <v>0</v>
      </c>
      <c r="BO218" s="1334">
        <f t="shared" si="346"/>
        <v>0</v>
      </c>
      <c r="BP218" s="1334">
        <f t="shared" si="346"/>
        <v>0</v>
      </c>
      <c r="BQ218" s="1334">
        <f t="shared" si="332"/>
        <v>0</v>
      </c>
    </row>
    <row r="219" spans="1:69" s="1335" customFormat="1" ht="12.75" x14ac:dyDescent="0.2">
      <c r="A219" s="1294">
        <v>1980</v>
      </c>
      <c r="B219" s="224" t="s">
        <v>1125</v>
      </c>
      <c r="C219" s="1343">
        <f>'I4 BO ASSETS'!I78</f>
        <v>-57731</v>
      </c>
      <c r="D219" s="1334"/>
      <c r="E219" s="1334"/>
      <c r="F219" s="1334"/>
      <c r="G219" s="1334"/>
      <c r="H219" s="1334"/>
      <c r="I219" s="1334"/>
      <c r="J219" s="1334"/>
      <c r="K219" s="1334"/>
      <c r="L219" s="1334"/>
      <c r="M219" s="1334"/>
      <c r="N219" s="1334"/>
      <c r="O219" s="1334"/>
      <c r="P219" s="1334"/>
      <c r="Q219" s="1334"/>
      <c r="R219" s="1334"/>
      <c r="S219" s="1334"/>
      <c r="T219" s="1334"/>
      <c r="U219" s="1334"/>
      <c r="V219" s="1334"/>
      <c r="W219" s="1334"/>
      <c r="X219" s="1334"/>
      <c r="Y219" s="1334"/>
      <c r="Z219" s="1334"/>
      <c r="AA219" s="1334"/>
      <c r="AB219" s="1334"/>
      <c r="AC219" s="1334"/>
      <c r="AD219" s="1334"/>
      <c r="AE219" s="1334"/>
      <c r="AF219" s="1334"/>
      <c r="AG219" s="1334"/>
      <c r="AH219" s="1334"/>
      <c r="AI219" s="1334"/>
      <c r="AJ219" s="1334"/>
      <c r="AK219" s="1334"/>
      <c r="AL219" s="1334"/>
      <c r="AM219" s="1334"/>
      <c r="AN219" s="1334"/>
      <c r="AO219" s="1334"/>
      <c r="AP219" s="1334"/>
      <c r="AQ219" s="1334"/>
      <c r="AR219" s="1334"/>
      <c r="AS219" s="1334"/>
      <c r="AT219" s="1334"/>
      <c r="AU219" s="1334"/>
      <c r="AV219" s="1334"/>
      <c r="AW219" s="1334">
        <f t="shared" ref="AW219:BP219" si="347">$C219*AW655</f>
        <v>-30083.730613011172</v>
      </c>
      <c r="AX219" s="1334">
        <f t="shared" si="347"/>
        <v>-7582.4441622139093</v>
      </c>
      <c r="AY219" s="1334">
        <f t="shared" si="347"/>
        <v>-9107.322072613948</v>
      </c>
      <c r="AZ219" s="1334">
        <f t="shared" si="347"/>
        <v>0</v>
      </c>
      <c r="BA219" s="1334">
        <f t="shared" si="347"/>
        <v>-3331.5844185447568</v>
      </c>
      <c r="BB219" s="1334">
        <f t="shared" si="347"/>
        <v>-4368.320422071879</v>
      </c>
      <c r="BC219" s="1334">
        <f t="shared" si="347"/>
        <v>-2914.6546222716943</v>
      </c>
      <c r="BD219" s="1334">
        <f t="shared" si="347"/>
        <v>-184.15578836621557</v>
      </c>
      <c r="BE219" s="1334">
        <f t="shared" si="347"/>
        <v>-158.7879009064184</v>
      </c>
      <c r="BF219" s="1334">
        <f t="shared" si="347"/>
        <v>0</v>
      </c>
      <c r="BG219" s="1334">
        <f t="shared" si="347"/>
        <v>0</v>
      </c>
      <c r="BH219" s="1334">
        <f t="shared" si="347"/>
        <v>0</v>
      </c>
      <c r="BI219" s="1334">
        <f t="shared" si="347"/>
        <v>0</v>
      </c>
      <c r="BJ219" s="1334">
        <f t="shared" si="347"/>
        <v>0</v>
      </c>
      <c r="BK219" s="1334">
        <f t="shared" si="347"/>
        <v>0</v>
      </c>
      <c r="BL219" s="1334">
        <f t="shared" si="347"/>
        <v>0</v>
      </c>
      <c r="BM219" s="1334">
        <f t="shared" si="347"/>
        <v>0</v>
      </c>
      <c r="BN219" s="1334">
        <f t="shared" si="347"/>
        <v>0</v>
      </c>
      <c r="BO219" s="1334">
        <f t="shared" si="347"/>
        <v>0</v>
      </c>
      <c r="BP219" s="1334">
        <f t="shared" si="347"/>
        <v>0</v>
      </c>
      <c r="BQ219" s="1334">
        <f t="shared" si="332"/>
        <v>-57730.999999999993</v>
      </c>
    </row>
    <row r="220" spans="1:69" s="1335" customFormat="1" ht="12.75" x14ac:dyDescent="0.2">
      <c r="A220" s="1294">
        <v>1990</v>
      </c>
      <c r="B220" s="224" t="s">
        <v>1127</v>
      </c>
      <c r="C220" s="1343">
        <f>'I4 BO ASSETS'!I79</f>
        <v>0</v>
      </c>
      <c r="D220" s="1334"/>
      <c r="E220" s="1334"/>
      <c r="F220" s="1334"/>
      <c r="G220" s="1334"/>
      <c r="H220" s="1334"/>
      <c r="I220" s="1334"/>
      <c r="J220" s="1334"/>
      <c r="K220" s="1334"/>
      <c r="L220" s="1334"/>
      <c r="M220" s="1334"/>
      <c r="N220" s="1334"/>
      <c r="O220" s="1334"/>
      <c r="P220" s="1334"/>
      <c r="Q220" s="1334"/>
      <c r="R220" s="1334"/>
      <c r="S220" s="1334"/>
      <c r="T220" s="1334"/>
      <c r="U220" s="1334"/>
      <c r="V220" s="1334"/>
      <c r="W220" s="1334"/>
      <c r="X220" s="1334"/>
      <c r="Y220" s="1334"/>
      <c r="Z220" s="1334"/>
      <c r="AA220" s="1334"/>
      <c r="AB220" s="1334"/>
      <c r="AC220" s="1334"/>
      <c r="AD220" s="1334"/>
      <c r="AE220" s="1334"/>
      <c r="AF220" s="1334"/>
      <c r="AG220" s="1334"/>
      <c r="AH220" s="1334"/>
      <c r="AI220" s="1334"/>
      <c r="AJ220" s="1334"/>
      <c r="AK220" s="1334"/>
      <c r="AL220" s="1334"/>
      <c r="AM220" s="1334"/>
      <c r="AN220" s="1334"/>
      <c r="AO220" s="1334"/>
      <c r="AP220" s="1334"/>
      <c r="AQ220" s="1334"/>
      <c r="AR220" s="1334"/>
      <c r="AS220" s="1334"/>
      <c r="AT220" s="1334"/>
      <c r="AU220" s="1334"/>
      <c r="AV220" s="1334"/>
      <c r="AW220" s="1334">
        <f t="shared" ref="AW220:BP220" si="348">$C220*AW656</f>
        <v>0</v>
      </c>
      <c r="AX220" s="1334">
        <f t="shared" si="348"/>
        <v>0</v>
      </c>
      <c r="AY220" s="1334">
        <f t="shared" si="348"/>
        <v>0</v>
      </c>
      <c r="AZ220" s="1334">
        <f t="shared" si="348"/>
        <v>0</v>
      </c>
      <c r="BA220" s="1334">
        <f t="shared" si="348"/>
        <v>0</v>
      </c>
      <c r="BB220" s="1334">
        <f t="shared" si="348"/>
        <v>0</v>
      </c>
      <c r="BC220" s="1334">
        <f t="shared" si="348"/>
        <v>0</v>
      </c>
      <c r="BD220" s="1334">
        <f t="shared" si="348"/>
        <v>0</v>
      </c>
      <c r="BE220" s="1334">
        <f t="shared" si="348"/>
        <v>0</v>
      </c>
      <c r="BF220" s="1334">
        <f t="shared" si="348"/>
        <v>0</v>
      </c>
      <c r="BG220" s="1334">
        <f t="shared" si="348"/>
        <v>0</v>
      </c>
      <c r="BH220" s="1334">
        <f t="shared" si="348"/>
        <v>0</v>
      </c>
      <c r="BI220" s="1334">
        <f t="shared" si="348"/>
        <v>0</v>
      </c>
      <c r="BJ220" s="1334">
        <f t="shared" si="348"/>
        <v>0</v>
      </c>
      <c r="BK220" s="1334">
        <f t="shared" si="348"/>
        <v>0</v>
      </c>
      <c r="BL220" s="1334">
        <f t="shared" si="348"/>
        <v>0</v>
      </c>
      <c r="BM220" s="1334">
        <f t="shared" si="348"/>
        <v>0</v>
      </c>
      <c r="BN220" s="1334">
        <f t="shared" si="348"/>
        <v>0</v>
      </c>
      <c r="BO220" s="1334">
        <f t="shared" si="348"/>
        <v>0</v>
      </c>
      <c r="BP220" s="1334">
        <f t="shared" si="348"/>
        <v>0</v>
      </c>
      <c r="BQ220" s="1334">
        <f t="shared" si="332"/>
        <v>0</v>
      </c>
    </row>
    <row r="221" spans="1:69" s="1335" customFormat="1" ht="12.75" x14ac:dyDescent="0.2">
      <c r="A221" s="1294">
        <v>2005</v>
      </c>
      <c r="B221" s="224" t="s">
        <v>1129</v>
      </c>
      <c r="C221" s="1343">
        <f>'I4 BO ASSETS'!I80</f>
        <v>0</v>
      </c>
      <c r="D221" s="1334"/>
      <c r="E221" s="1334"/>
      <c r="F221" s="1334"/>
      <c r="G221" s="1334"/>
      <c r="H221" s="1334"/>
      <c r="I221" s="1334"/>
      <c r="J221" s="1334"/>
      <c r="K221" s="1334"/>
      <c r="L221" s="1334"/>
      <c r="M221" s="1334"/>
      <c r="N221" s="1334"/>
      <c r="O221" s="1334"/>
      <c r="P221" s="1334"/>
      <c r="Q221" s="1334"/>
      <c r="R221" s="1334"/>
      <c r="S221" s="1334"/>
      <c r="T221" s="1334"/>
      <c r="U221" s="1334"/>
      <c r="V221" s="1334"/>
      <c r="W221" s="1334"/>
      <c r="X221" s="1334"/>
      <c r="Y221" s="1334"/>
      <c r="Z221" s="1334"/>
      <c r="AA221" s="1334"/>
      <c r="AB221" s="1334"/>
      <c r="AC221" s="1334"/>
      <c r="AD221" s="1334"/>
      <c r="AE221" s="1334"/>
      <c r="AF221" s="1334"/>
      <c r="AG221" s="1334"/>
      <c r="AH221" s="1334"/>
      <c r="AI221" s="1334"/>
      <c r="AJ221" s="1334"/>
      <c r="AK221" s="1334"/>
      <c r="AL221" s="1334"/>
      <c r="AM221" s="1334"/>
      <c r="AN221" s="1334"/>
      <c r="AO221" s="1334"/>
      <c r="AP221" s="1334"/>
      <c r="AQ221" s="1334"/>
      <c r="AR221" s="1334"/>
      <c r="AS221" s="1334"/>
      <c r="AT221" s="1334"/>
      <c r="AU221" s="1334"/>
      <c r="AV221" s="1334"/>
      <c r="AW221" s="1334">
        <f t="shared" ref="AW221:BP221" si="349">$C221*AW657</f>
        <v>0</v>
      </c>
      <c r="AX221" s="1334">
        <f t="shared" si="349"/>
        <v>0</v>
      </c>
      <c r="AY221" s="1334">
        <f t="shared" si="349"/>
        <v>0</v>
      </c>
      <c r="AZ221" s="1334">
        <f t="shared" si="349"/>
        <v>0</v>
      </c>
      <c r="BA221" s="1334">
        <f t="shared" si="349"/>
        <v>0</v>
      </c>
      <c r="BB221" s="1334">
        <f t="shared" si="349"/>
        <v>0</v>
      </c>
      <c r="BC221" s="1334">
        <f t="shared" si="349"/>
        <v>0</v>
      </c>
      <c r="BD221" s="1334">
        <f t="shared" si="349"/>
        <v>0</v>
      </c>
      <c r="BE221" s="1334">
        <f t="shared" si="349"/>
        <v>0</v>
      </c>
      <c r="BF221" s="1334">
        <f t="shared" si="349"/>
        <v>0</v>
      </c>
      <c r="BG221" s="1334">
        <f t="shared" si="349"/>
        <v>0</v>
      </c>
      <c r="BH221" s="1334">
        <f t="shared" si="349"/>
        <v>0</v>
      </c>
      <c r="BI221" s="1334">
        <f t="shared" si="349"/>
        <v>0</v>
      </c>
      <c r="BJ221" s="1334">
        <f t="shared" si="349"/>
        <v>0</v>
      </c>
      <c r="BK221" s="1334">
        <f t="shared" si="349"/>
        <v>0</v>
      </c>
      <c r="BL221" s="1334">
        <f t="shared" si="349"/>
        <v>0</v>
      </c>
      <c r="BM221" s="1334">
        <f t="shared" si="349"/>
        <v>0</v>
      </c>
      <c r="BN221" s="1334">
        <f t="shared" si="349"/>
        <v>0</v>
      </c>
      <c r="BO221" s="1334">
        <f t="shared" si="349"/>
        <v>0</v>
      </c>
      <c r="BP221" s="1334">
        <f t="shared" si="349"/>
        <v>0</v>
      </c>
      <c r="BQ221" s="1334">
        <f t="shared" si="332"/>
        <v>0</v>
      </c>
    </row>
    <row r="222" spans="1:69" s="1337" customFormat="1" ht="12.75" x14ac:dyDescent="0.2">
      <c r="A222" s="1295">
        <v>2010</v>
      </c>
      <c r="B222" s="1336" t="s">
        <v>1130</v>
      </c>
      <c r="C222" s="1343">
        <f>'I4 BO ASSETS'!I81</f>
        <v>0</v>
      </c>
      <c r="D222" s="1334"/>
      <c r="E222" s="1334"/>
      <c r="F222" s="1334"/>
      <c r="G222" s="1334"/>
      <c r="H222" s="1334"/>
      <c r="I222" s="1334"/>
      <c r="J222" s="1334"/>
      <c r="K222" s="1334"/>
      <c r="L222" s="1334"/>
      <c r="M222" s="1334"/>
      <c r="N222" s="1334"/>
      <c r="O222" s="1334"/>
      <c r="P222" s="1334"/>
      <c r="Q222" s="1334"/>
      <c r="R222" s="1334"/>
      <c r="S222" s="1334"/>
      <c r="T222" s="1334"/>
      <c r="U222" s="1334"/>
      <c r="V222" s="1334"/>
      <c r="W222" s="1334"/>
      <c r="X222" s="1334"/>
      <c r="Y222" s="1334"/>
      <c r="Z222" s="1334"/>
      <c r="AA222" s="1334"/>
      <c r="AB222" s="1334"/>
      <c r="AC222" s="1334"/>
      <c r="AD222" s="1334"/>
      <c r="AE222" s="1334"/>
      <c r="AF222" s="1334"/>
      <c r="AG222" s="1334"/>
      <c r="AH222" s="1334"/>
      <c r="AI222" s="1334"/>
      <c r="AJ222" s="1334"/>
      <c r="AK222" s="1334"/>
      <c r="AL222" s="1334"/>
      <c r="AM222" s="1334"/>
      <c r="AN222" s="1334"/>
      <c r="AO222" s="1334"/>
      <c r="AP222" s="1334"/>
      <c r="AQ222" s="1334"/>
      <c r="AR222" s="1334"/>
      <c r="AS222" s="1334"/>
      <c r="AT222" s="1334"/>
      <c r="AU222" s="1334"/>
      <c r="AV222" s="1334"/>
      <c r="AW222" s="1334">
        <f t="shared" ref="AW222:BP222" si="350">$C222*AW658</f>
        <v>0</v>
      </c>
      <c r="AX222" s="1334">
        <f t="shared" si="350"/>
        <v>0</v>
      </c>
      <c r="AY222" s="1334">
        <f t="shared" si="350"/>
        <v>0</v>
      </c>
      <c r="AZ222" s="1334">
        <f t="shared" si="350"/>
        <v>0</v>
      </c>
      <c r="BA222" s="1334">
        <f t="shared" si="350"/>
        <v>0</v>
      </c>
      <c r="BB222" s="1334">
        <f t="shared" si="350"/>
        <v>0</v>
      </c>
      <c r="BC222" s="1334">
        <f t="shared" si="350"/>
        <v>0</v>
      </c>
      <c r="BD222" s="1334">
        <f t="shared" si="350"/>
        <v>0</v>
      </c>
      <c r="BE222" s="1334">
        <f t="shared" si="350"/>
        <v>0</v>
      </c>
      <c r="BF222" s="1334">
        <f t="shared" si="350"/>
        <v>0</v>
      </c>
      <c r="BG222" s="1334">
        <f t="shared" si="350"/>
        <v>0</v>
      </c>
      <c r="BH222" s="1334">
        <f t="shared" si="350"/>
        <v>0</v>
      </c>
      <c r="BI222" s="1334">
        <f t="shared" si="350"/>
        <v>0</v>
      </c>
      <c r="BJ222" s="1334">
        <f t="shared" si="350"/>
        <v>0</v>
      </c>
      <c r="BK222" s="1334">
        <f t="shared" si="350"/>
        <v>0</v>
      </c>
      <c r="BL222" s="1334">
        <f t="shared" si="350"/>
        <v>0</v>
      </c>
      <c r="BM222" s="1334">
        <f t="shared" si="350"/>
        <v>0</v>
      </c>
      <c r="BN222" s="1334">
        <f t="shared" si="350"/>
        <v>0</v>
      </c>
      <c r="BO222" s="1334">
        <f t="shared" si="350"/>
        <v>0</v>
      </c>
      <c r="BP222" s="1334">
        <f t="shared" si="350"/>
        <v>0</v>
      </c>
      <c r="BQ222" s="1334">
        <f t="shared" si="332"/>
        <v>0</v>
      </c>
    </row>
    <row r="223" spans="1:69" s="1341" customFormat="1" ht="12.75" x14ac:dyDescent="0.2">
      <c r="A223" s="1338"/>
      <c r="B223" s="1364" t="s">
        <v>956</v>
      </c>
      <c r="C223" s="1292">
        <f>SUM(C203:C222)</f>
        <v>-5033997.5</v>
      </c>
      <c r="D223" s="1339"/>
      <c r="E223" s="1339"/>
      <c r="F223" s="1340"/>
      <c r="G223" s="1339"/>
      <c r="H223" s="1339"/>
      <c r="I223" s="1339"/>
      <c r="J223" s="1339"/>
      <c r="K223" s="1339"/>
      <c r="L223" s="1339"/>
      <c r="M223" s="1339"/>
      <c r="N223" s="1339"/>
      <c r="O223" s="1339"/>
      <c r="P223" s="1339"/>
      <c r="Q223" s="1339"/>
      <c r="R223" s="1339"/>
      <c r="S223" s="1339"/>
      <c r="T223" s="1339"/>
      <c r="U223" s="1339"/>
      <c r="V223" s="1339"/>
      <c r="W223" s="1339"/>
      <c r="X223" s="1339"/>
      <c r="Y223" s="1339"/>
      <c r="Z223" s="1339"/>
      <c r="AA223" s="1339"/>
      <c r="AB223" s="1339"/>
      <c r="AC223" s="1339"/>
      <c r="AD223" s="1339"/>
      <c r="AE223" s="1339"/>
      <c r="AF223" s="1339"/>
      <c r="AG223" s="1339"/>
      <c r="AH223" s="1339"/>
      <c r="AI223" s="1339"/>
      <c r="AJ223" s="1339"/>
      <c r="AK223" s="1339"/>
      <c r="AL223" s="1339"/>
      <c r="AM223" s="1339"/>
      <c r="AN223" s="1339"/>
      <c r="AO223" s="1339"/>
      <c r="AP223" s="1339"/>
      <c r="AQ223" s="1339"/>
      <c r="AR223" s="1339"/>
      <c r="AS223" s="1339"/>
      <c r="AT223" s="1339"/>
      <c r="AU223" s="1339"/>
      <c r="AV223" s="1339"/>
      <c r="AW223" s="1339">
        <f>SUM(AW203:AW222)</f>
        <v>-2623225.3849157603</v>
      </c>
      <c r="AX223" s="1339">
        <f>SUM(AX203:AX222)</f>
        <v>-661169.99456919893</v>
      </c>
      <c r="AY223" s="1339">
        <f t="shared" ref="AY223:BQ223" si="351">SUM(AY203:AY222)</f>
        <v>-794135.49990877404</v>
      </c>
      <c r="AZ223" s="1339">
        <f t="shared" si="351"/>
        <v>0</v>
      </c>
      <c r="BA223" s="1339">
        <f t="shared" si="351"/>
        <v>-290505.7531307835</v>
      </c>
      <c r="BB223" s="1339">
        <f t="shared" si="351"/>
        <v>-380906.51615092042</v>
      </c>
      <c r="BC223" s="1339">
        <f t="shared" si="351"/>
        <v>-254150.52713237519</v>
      </c>
      <c r="BD223" s="1339">
        <f t="shared" si="351"/>
        <v>-16057.919977933141</v>
      </c>
      <c r="BE223" s="1339">
        <f t="shared" si="351"/>
        <v>-13845.904214255042</v>
      </c>
      <c r="BF223" s="1339">
        <f t="shared" si="351"/>
        <v>0</v>
      </c>
      <c r="BG223" s="1339">
        <f t="shared" si="351"/>
        <v>0</v>
      </c>
      <c r="BH223" s="1339">
        <f t="shared" si="351"/>
        <v>0</v>
      </c>
      <c r="BI223" s="1339">
        <f t="shared" si="351"/>
        <v>0</v>
      </c>
      <c r="BJ223" s="1339">
        <f t="shared" si="351"/>
        <v>0</v>
      </c>
      <c r="BK223" s="1339">
        <f t="shared" si="351"/>
        <v>0</v>
      </c>
      <c r="BL223" s="1339">
        <f t="shared" si="351"/>
        <v>0</v>
      </c>
      <c r="BM223" s="1339">
        <f t="shared" si="351"/>
        <v>0</v>
      </c>
      <c r="BN223" s="1339">
        <f t="shared" si="351"/>
        <v>0</v>
      </c>
      <c r="BO223" s="1339">
        <f t="shared" si="351"/>
        <v>0</v>
      </c>
      <c r="BP223" s="1339">
        <f t="shared" si="351"/>
        <v>0</v>
      </c>
      <c r="BQ223" s="1339">
        <f t="shared" si="351"/>
        <v>-5033997.5</v>
      </c>
    </row>
    <row r="224" spans="1:69" s="1335" customFormat="1" ht="12.75" x14ac:dyDescent="0.2">
      <c r="B224" s="468"/>
      <c r="C224" s="1344"/>
      <c r="D224" s="1334"/>
      <c r="E224" s="1334"/>
      <c r="F224" s="1334"/>
      <c r="AV224" s="1345"/>
      <c r="BQ224" s="1345"/>
    </row>
    <row r="225" spans="1:69" s="1346" customFormat="1" ht="13.5" thickBot="1" x14ac:dyDescent="0.25">
      <c r="B225" s="1347" t="s">
        <v>890</v>
      </c>
      <c r="C225" s="1348">
        <f t="shared" ref="C225:AH225" si="352">C201+C223</f>
        <v>-7169135.2254309552</v>
      </c>
      <c r="D225" s="1348">
        <f t="shared" si="352"/>
        <v>-796855.62729305343</v>
      </c>
      <c r="E225" s="1348">
        <f t="shared" si="352"/>
        <v>-1338282.0981379014</v>
      </c>
      <c r="F225" s="1348">
        <f t="shared" si="352"/>
        <v>-2135137.7254309547</v>
      </c>
      <c r="G225" s="1348">
        <f t="shared" si="352"/>
        <v>-319297.87731234269</v>
      </c>
      <c r="H225" s="1348">
        <f t="shared" si="352"/>
        <v>-110161.691796678</v>
      </c>
      <c r="I225" s="1348">
        <f t="shared" si="352"/>
        <v>-225356.58107118009</v>
      </c>
      <c r="J225" s="1348">
        <f t="shared" si="352"/>
        <v>0</v>
      </c>
      <c r="K225" s="1348">
        <f t="shared" si="352"/>
        <v>-62198.881001384238</v>
      </c>
      <c r="L225" s="1348">
        <f t="shared" si="352"/>
        <v>-78414.544220532378</v>
      </c>
      <c r="M225" s="1348">
        <f t="shared" si="352"/>
        <v>0</v>
      </c>
      <c r="N225" s="1348">
        <f t="shared" si="352"/>
        <v>-124.54073003520524</v>
      </c>
      <c r="O225" s="1348">
        <f t="shared" si="352"/>
        <v>-1301.511160900933</v>
      </c>
      <c r="P225" s="1348">
        <f t="shared" si="352"/>
        <v>0</v>
      </c>
      <c r="Q225" s="1348">
        <f t="shared" si="352"/>
        <v>0</v>
      </c>
      <c r="R225" s="1348">
        <f t="shared" si="352"/>
        <v>0</v>
      </c>
      <c r="S225" s="1348">
        <f t="shared" si="352"/>
        <v>0</v>
      </c>
      <c r="T225" s="1348">
        <f t="shared" si="352"/>
        <v>0</v>
      </c>
      <c r="U225" s="1348">
        <f t="shared" si="352"/>
        <v>0</v>
      </c>
      <c r="V225" s="1348">
        <f t="shared" si="352"/>
        <v>0</v>
      </c>
      <c r="W225" s="1348">
        <f t="shared" si="352"/>
        <v>0</v>
      </c>
      <c r="X225" s="1348">
        <f t="shared" si="352"/>
        <v>0</v>
      </c>
      <c r="Y225" s="1348">
        <f t="shared" si="352"/>
        <v>0</v>
      </c>
      <c r="Z225" s="1348">
        <f t="shared" si="352"/>
        <v>0</v>
      </c>
      <c r="AA225" s="1348">
        <f t="shared" si="352"/>
        <v>-796855.62729305355</v>
      </c>
      <c r="AB225" s="1348">
        <f t="shared" si="352"/>
        <v>-824240.60217993101</v>
      </c>
      <c r="AC225" s="1348">
        <f t="shared" si="352"/>
        <v>-214257.0641200227</v>
      </c>
      <c r="AD225" s="1348">
        <f t="shared" si="352"/>
        <v>-78227.426118749907</v>
      </c>
      <c r="AE225" s="1348">
        <f t="shared" si="352"/>
        <v>0</v>
      </c>
      <c r="AF225" s="1348">
        <f t="shared" si="352"/>
        <v>-54583.151787230687</v>
      </c>
      <c r="AG225" s="1348">
        <f t="shared" si="352"/>
        <v>-68323.6919165586</v>
      </c>
      <c r="AH225" s="1348">
        <f t="shared" si="352"/>
        <v>-89404.328990389287</v>
      </c>
      <c r="AI225" s="1348">
        <f t="shared" ref="AI225:BQ225" si="353">AI201+AI223</f>
        <v>-5531.546314314508</v>
      </c>
      <c r="AJ225" s="1348">
        <f t="shared" si="353"/>
        <v>-3714.286710704635</v>
      </c>
      <c r="AK225" s="1348">
        <f t="shared" si="353"/>
        <v>0</v>
      </c>
      <c r="AL225" s="1348">
        <f t="shared" si="353"/>
        <v>0</v>
      </c>
      <c r="AM225" s="1348">
        <f t="shared" si="353"/>
        <v>0</v>
      </c>
      <c r="AN225" s="1348">
        <f t="shared" si="353"/>
        <v>0</v>
      </c>
      <c r="AO225" s="1348">
        <f t="shared" si="353"/>
        <v>0</v>
      </c>
      <c r="AP225" s="1348">
        <f t="shared" si="353"/>
        <v>0</v>
      </c>
      <c r="AQ225" s="1348">
        <f t="shared" si="353"/>
        <v>0</v>
      </c>
      <c r="AR225" s="1348">
        <f t="shared" si="353"/>
        <v>0</v>
      </c>
      <c r="AS225" s="1348">
        <f t="shared" si="353"/>
        <v>0</v>
      </c>
      <c r="AT225" s="1348">
        <f t="shared" si="353"/>
        <v>0</v>
      </c>
      <c r="AU225" s="1348">
        <f t="shared" si="353"/>
        <v>0</v>
      </c>
      <c r="AV225" s="1348">
        <f t="shared" si="353"/>
        <v>-1338282.0981379014</v>
      </c>
      <c r="AW225" s="1348">
        <f t="shared" si="353"/>
        <v>-2623225.3849157603</v>
      </c>
      <c r="AX225" s="1348">
        <f t="shared" si="353"/>
        <v>-661169.99456919893</v>
      </c>
      <c r="AY225" s="1348">
        <f t="shared" si="353"/>
        <v>-794135.49990877404</v>
      </c>
      <c r="AZ225" s="1348">
        <f t="shared" si="353"/>
        <v>0</v>
      </c>
      <c r="BA225" s="1348">
        <f t="shared" si="353"/>
        <v>-290505.7531307835</v>
      </c>
      <c r="BB225" s="1348">
        <f t="shared" si="353"/>
        <v>-380906.51615092042</v>
      </c>
      <c r="BC225" s="1348">
        <f t="shared" si="353"/>
        <v>-254150.52713237519</v>
      </c>
      <c r="BD225" s="1348">
        <f t="shared" si="353"/>
        <v>-16057.919977933141</v>
      </c>
      <c r="BE225" s="1348">
        <f t="shared" si="353"/>
        <v>-13845.904214255042</v>
      </c>
      <c r="BF225" s="1348">
        <f t="shared" si="353"/>
        <v>0</v>
      </c>
      <c r="BG225" s="1348">
        <f t="shared" si="353"/>
        <v>0</v>
      </c>
      <c r="BH225" s="1348">
        <f t="shared" si="353"/>
        <v>0</v>
      </c>
      <c r="BI225" s="1348">
        <f t="shared" si="353"/>
        <v>0</v>
      </c>
      <c r="BJ225" s="1348">
        <f t="shared" si="353"/>
        <v>0</v>
      </c>
      <c r="BK225" s="1348">
        <f t="shared" si="353"/>
        <v>0</v>
      </c>
      <c r="BL225" s="1348">
        <f t="shared" si="353"/>
        <v>0</v>
      </c>
      <c r="BM225" s="1348">
        <f t="shared" si="353"/>
        <v>0</v>
      </c>
      <c r="BN225" s="1348">
        <f t="shared" si="353"/>
        <v>0</v>
      </c>
      <c r="BO225" s="1348">
        <f t="shared" si="353"/>
        <v>0</v>
      </c>
      <c r="BP225" s="1348">
        <f t="shared" si="353"/>
        <v>0</v>
      </c>
      <c r="BQ225" s="1348">
        <f t="shared" si="353"/>
        <v>-5033997.5</v>
      </c>
    </row>
    <row r="226" spans="1:69" s="1335" customFormat="1" ht="13.5" thickTop="1" x14ac:dyDescent="0.2">
      <c r="A226" s="1357"/>
      <c r="B226" s="468"/>
      <c r="C226" s="1358"/>
      <c r="D226" s="1334"/>
      <c r="E226" s="1334"/>
      <c r="F226" s="1334"/>
      <c r="AV226" s="1345"/>
      <c r="BQ226" s="1345"/>
    </row>
    <row r="227" spans="1:69" s="1335" customFormat="1" ht="15.75" x14ac:dyDescent="0.2">
      <c r="A227" s="1764" t="s">
        <v>1217</v>
      </c>
      <c r="B227" s="734"/>
      <c r="C227" s="1359"/>
      <c r="AV227" s="1345"/>
    </row>
    <row r="228" spans="1:69" s="1272" customFormat="1" ht="25.5" x14ac:dyDescent="0.2">
      <c r="C228" s="1273"/>
      <c r="D228" s="1274"/>
      <c r="E228" s="1275"/>
      <c r="F228" s="1276"/>
      <c r="G228" s="1277" t="s">
        <v>1214</v>
      </c>
      <c r="H228" s="1277"/>
      <c r="I228" s="1277"/>
      <c r="J228" s="1277"/>
      <c r="K228" s="1277"/>
      <c r="L228" s="1277"/>
      <c r="M228" s="1277"/>
      <c r="N228" s="1277"/>
      <c r="O228" s="1277"/>
      <c r="P228" s="1277"/>
      <c r="Q228" s="1277"/>
      <c r="R228" s="1277"/>
      <c r="S228" s="1277"/>
      <c r="T228" s="1277"/>
      <c r="U228" s="1277"/>
      <c r="V228" s="1277"/>
      <c r="W228" s="1277"/>
      <c r="X228" s="1277"/>
      <c r="Y228" s="1277"/>
      <c r="Z228" s="1277"/>
      <c r="AA228" s="1278"/>
      <c r="AB228" s="1277" t="s">
        <v>1215</v>
      </c>
      <c r="AC228" s="1277"/>
      <c r="AD228" s="1277"/>
      <c r="AE228" s="1277"/>
      <c r="AF228" s="1277"/>
      <c r="AG228" s="1277"/>
      <c r="AH228" s="1277"/>
      <c r="AI228" s="1277"/>
      <c r="AJ228" s="1277"/>
      <c r="AK228" s="1277"/>
      <c r="AL228" s="1277"/>
      <c r="AM228" s="1277"/>
      <c r="AN228" s="1277"/>
      <c r="AO228" s="1277"/>
      <c r="AP228" s="1277"/>
      <c r="AQ228" s="1277"/>
      <c r="AR228" s="1277"/>
      <c r="AS228" s="1277"/>
      <c r="AT228" s="1277"/>
      <c r="AU228" s="1277"/>
      <c r="AV228" s="1278"/>
      <c r="AW228" s="1279" t="s">
        <v>1216</v>
      </c>
      <c r="AX228" s="1277"/>
      <c r="AY228" s="1277"/>
      <c r="AZ228" s="1277"/>
      <c r="BA228" s="1277"/>
      <c r="BB228" s="1277"/>
      <c r="BC228" s="1277"/>
      <c r="BD228" s="1277"/>
      <c r="BE228" s="1277"/>
      <c r="BF228" s="1277"/>
      <c r="BG228" s="1277"/>
      <c r="BH228" s="1277"/>
      <c r="BI228" s="1277"/>
      <c r="BJ228" s="1277"/>
      <c r="BK228" s="1277"/>
      <c r="BL228" s="1277"/>
      <c r="BM228" s="1277"/>
      <c r="BN228" s="1277"/>
      <c r="BO228" s="1277"/>
      <c r="BP228" s="1277"/>
      <c r="BQ228" s="1278"/>
    </row>
    <row r="229" spans="1:69" s="1356" customFormat="1" ht="12.75" x14ac:dyDescent="0.2">
      <c r="A229" s="1280"/>
      <c r="B229" s="1280"/>
      <c r="C229" s="1349"/>
      <c r="D229" s="1350"/>
      <c r="E229" s="1351"/>
      <c r="F229" s="1352"/>
      <c r="G229" s="1353">
        <v>1</v>
      </c>
      <c r="H229" s="1353">
        <v>2</v>
      </c>
      <c r="I229" s="1353">
        <v>3</v>
      </c>
      <c r="J229" s="1353">
        <v>4</v>
      </c>
      <c r="K229" s="1353">
        <v>5</v>
      </c>
      <c r="L229" s="1353">
        <v>6</v>
      </c>
      <c r="M229" s="1353">
        <v>7</v>
      </c>
      <c r="N229" s="1353">
        <v>8</v>
      </c>
      <c r="O229" s="1353">
        <v>9</v>
      </c>
      <c r="P229" s="1353">
        <v>10</v>
      </c>
      <c r="Q229" s="1353">
        <v>11</v>
      </c>
      <c r="R229" s="1353">
        <v>12</v>
      </c>
      <c r="S229" s="1353">
        <v>13</v>
      </c>
      <c r="T229" s="1353">
        <v>14</v>
      </c>
      <c r="U229" s="1353">
        <v>15</v>
      </c>
      <c r="V229" s="1353">
        <v>16</v>
      </c>
      <c r="W229" s="1353">
        <v>17</v>
      </c>
      <c r="X229" s="1353">
        <v>18</v>
      </c>
      <c r="Y229" s="1353">
        <v>19</v>
      </c>
      <c r="Z229" s="1353">
        <v>20</v>
      </c>
      <c r="AA229" s="1354" t="s">
        <v>753</v>
      </c>
      <c r="AB229" s="1353">
        <v>1</v>
      </c>
      <c r="AC229" s="1353">
        <v>2</v>
      </c>
      <c r="AD229" s="1353">
        <v>3</v>
      </c>
      <c r="AE229" s="1353">
        <v>4</v>
      </c>
      <c r="AF229" s="1353">
        <v>5</v>
      </c>
      <c r="AG229" s="1353">
        <v>6</v>
      </c>
      <c r="AH229" s="1353">
        <v>7</v>
      </c>
      <c r="AI229" s="1353">
        <v>8</v>
      </c>
      <c r="AJ229" s="1353">
        <v>9</v>
      </c>
      <c r="AK229" s="1353">
        <v>10</v>
      </c>
      <c r="AL229" s="1353">
        <v>11</v>
      </c>
      <c r="AM229" s="1353">
        <v>12</v>
      </c>
      <c r="AN229" s="1353">
        <v>13</v>
      </c>
      <c r="AO229" s="1353">
        <v>14</v>
      </c>
      <c r="AP229" s="1353">
        <v>15</v>
      </c>
      <c r="AQ229" s="1353">
        <v>16</v>
      </c>
      <c r="AR229" s="1353">
        <v>17</v>
      </c>
      <c r="AS229" s="1353">
        <v>18</v>
      </c>
      <c r="AT229" s="1353">
        <v>19</v>
      </c>
      <c r="AU229" s="1353">
        <v>20</v>
      </c>
      <c r="AV229" s="1354" t="s">
        <v>753</v>
      </c>
      <c r="AW229" s="1355">
        <v>1</v>
      </c>
      <c r="AX229" s="1353">
        <v>2</v>
      </c>
      <c r="AY229" s="1353">
        <v>3</v>
      </c>
      <c r="AZ229" s="1353">
        <v>4</v>
      </c>
      <c r="BA229" s="1353">
        <v>5</v>
      </c>
      <c r="BB229" s="1353">
        <v>6</v>
      </c>
      <c r="BC229" s="1353">
        <v>7</v>
      </c>
      <c r="BD229" s="1353">
        <v>8</v>
      </c>
      <c r="BE229" s="1353">
        <v>9</v>
      </c>
      <c r="BF229" s="1353">
        <v>10</v>
      </c>
      <c r="BG229" s="1353">
        <v>11</v>
      </c>
      <c r="BH229" s="1353">
        <v>12</v>
      </c>
      <c r="BI229" s="1353">
        <v>13</v>
      </c>
      <c r="BJ229" s="1353">
        <v>14</v>
      </c>
      <c r="BK229" s="1353">
        <v>15</v>
      </c>
      <c r="BL229" s="1353">
        <v>16</v>
      </c>
      <c r="BM229" s="1353">
        <v>17</v>
      </c>
      <c r="BN229" s="1353">
        <v>18</v>
      </c>
      <c r="BO229" s="1353">
        <v>19</v>
      </c>
      <c r="BP229" s="1353">
        <v>20</v>
      </c>
      <c r="BQ229" s="1354" t="s">
        <v>753</v>
      </c>
    </row>
    <row r="230" spans="1:69" s="456" customFormat="1" ht="38.25" x14ac:dyDescent="0.2">
      <c r="A230" s="382" t="s">
        <v>1265</v>
      </c>
      <c r="B230" s="382" t="s">
        <v>682</v>
      </c>
      <c r="C230" s="1288" t="s">
        <v>829</v>
      </c>
      <c r="D230" s="1289" t="s">
        <v>311</v>
      </c>
      <c r="E230" s="1290" t="s">
        <v>312</v>
      </c>
      <c r="F230" s="1291" t="s">
        <v>809</v>
      </c>
      <c r="G230" s="866" t="str">
        <f>IF('I2 LDC class'!$D$20="",'I2 LDC class'!$C$20,'I2 LDC class'!$D$20)</f>
        <v>Residential</v>
      </c>
      <c r="H230" s="866" t="str">
        <f>IF('I2 LDC class'!$D$21="",'I2 LDC class'!$C$21,'I2 LDC class'!$D$21)</f>
        <v>GS &lt;50</v>
      </c>
      <c r="I230" s="866" t="str">
        <f>IF('I2 LDC class'!$D$22="",'I2 LDC class'!$C$22,'I2 LDC class'!$D$22)</f>
        <v>GS&gt;50-Regular</v>
      </c>
      <c r="J230" s="866" t="str">
        <f>IF('I2 LDC class'!$D$23="",'I2 LDC class'!$C$23,'I2 LDC class'!$D$23)</f>
        <v>GS&gt; 50-TOU</v>
      </c>
      <c r="K230" s="866" t="str">
        <f>IF('I2 LDC class'!$D$24="",'I2 LDC class'!$C$24,'I2 LDC class'!$D$24)</f>
        <v>GS &gt;50-Intermediate</v>
      </c>
      <c r="L230" s="866" t="str">
        <f>IF('I2 LDC class'!$D$25="",'I2 LDC class'!$C$25,'I2 LDC class'!$D$25)</f>
        <v>Large Use &gt;5MW</v>
      </c>
      <c r="M230" s="866" t="str">
        <f>IF('I2 LDC class'!$D$26="",'I2 LDC class'!$C$26,'I2 LDC class'!$D$26)</f>
        <v>Street Light</v>
      </c>
      <c r="N230" s="866" t="str">
        <f>IF('I2 LDC class'!$D$27="",'I2 LDC class'!$C$27,'I2 LDC class'!$D$27)</f>
        <v>Sentinel</v>
      </c>
      <c r="O230" s="866" t="str">
        <f>IF('I2 LDC class'!$D$28="",'I2 LDC class'!$C$28,'I2 LDC class'!$D$28)</f>
        <v>Unmetered Scattered Load</v>
      </c>
      <c r="P230" s="866" t="str">
        <f>IF('I2 LDC class'!$D$29="",'I2 LDC class'!$C$29,'I2 LDC class'!$D$29)</f>
        <v>Embedded Distributor</v>
      </c>
      <c r="Q230" s="866" t="str">
        <f>IF('I2 LDC class'!$D$30="",'I2 LDC class'!$C$30,'I2 LDC class'!$D$30)</f>
        <v>Back-up/Standby Power</v>
      </c>
      <c r="R230" s="866" t="str">
        <f>IF('I2 LDC class'!$D$31="",'I2 LDC class'!$C$31,'I2 LDC class'!$D$31)</f>
        <v>Rate Class 1</v>
      </c>
      <c r="S230" s="866" t="str">
        <f>IF('I2 LDC class'!$D$32="",'I2 LDC class'!$C$32,'I2 LDC class'!$D$32)</f>
        <v>Rate class 2</v>
      </c>
      <c r="T230" s="866" t="str">
        <f>IF('I2 LDC class'!$D$33="",'I2 LDC class'!$C$33,'I2 LDC class'!$D$33)</f>
        <v>Rate class 3</v>
      </c>
      <c r="U230" s="866" t="str">
        <f>IF('I2 LDC class'!$D$34="",'I2 LDC class'!$C$34,'I2 LDC class'!$D$34)</f>
        <v>Rate class 4</v>
      </c>
      <c r="V230" s="866" t="str">
        <f>IF('I2 LDC class'!$D$35="",'I2 LDC class'!$C$35,'I2 LDC class'!$D$35)</f>
        <v>Rate class 5</v>
      </c>
      <c r="W230" s="866" t="str">
        <f>IF('I2 LDC class'!$D$36="",'I2 LDC class'!$C$36,'I2 LDC class'!$D$36)</f>
        <v>Rate class 6</v>
      </c>
      <c r="X230" s="866" t="str">
        <f>IF('I2 LDC class'!$D$37="",'I2 LDC class'!$C$37,'I2 LDC class'!$D$37)</f>
        <v>Rate class 7</v>
      </c>
      <c r="Y230" s="866" t="str">
        <f>IF('I2 LDC class'!$D$38="",'I2 LDC class'!$C$38,'I2 LDC class'!$D$38)</f>
        <v>Rate class 8</v>
      </c>
      <c r="Z230" s="866" t="str">
        <f>IF('I2 LDC class'!$D$39="",'I2 LDC class'!$C$39,'I2 LDC class'!$D$39)</f>
        <v>Rate class 9</v>
      </c>
      <c r="AA230" s="1293" t="s">
        <v>753</v>
      </c>
      <c r="AB230" s="866" t="str">
        <f>IF('I2 LDC class'!$D$20="",'I2 LDC class'!$C$20,'I2 LDC class'!$D$20)</f>
        <v>Residential</v>
      </c>
      <c r="AC230" s="866" t="str">
        <f>IF('I2 LDC class'!$D$21="",'I2 LDC class'!$C$21,'I2 LDC class'!$D$21)</f>
        <v>GS &lt;50</v>
      </c>
      <c r="AD230" s="866" t="str">
        <f>IF('I2 LDC class'!$D$22="",'I2 LDC class'!$C$22,'I2 LDC class'!$D$22)</f>
        <v>GS&gt;50-Regular</v>
      </c>
      <c r="AE230" s="866" t="str">
        <f>IF('I2 LDC class'!$D$23="",'I2 LDC class'!$C$23,'I2 LDC class'!$D$23)</f>
        <v>GS&gt; 50-TOU</v>
      </c>
      <c r="AF230" s="866" t="str">
        <f>IF('I2 LDC class'!$D$24="",'I2 LDC class'!$C$24,'I2 LDC class'!$D$24)</f>
        <v>GS &gt;50-Intermediate</v>
      </c>
      <c r="AG230" s="866" t="str">
        <f>IF('I2 LDC class'!$D$25="",'I2 LDC class'!$C$25,'I2 LDC class'!$D$25)</f>
        <v>Large Use &gt;5MW</v>
      </c>
      <c r="AH230" s="866" t="str">
        <f>IF('I2 LDC class'!$D$26="",'I2 LDC class'!$C$26,'I2 LDC class'!$D$26)</f>
        <v>Street Light</v>
      </c>
      <c r="AI230" s="866" t="str">
        <f>IF('I2 LDC class'!$D$27="",'I2 LDC class'!$C$27,'I2 LDC class'!$D$27)</f>
        <v>Sentinel</v>
      </c>
      <c r="AJ230" s="866" t="str">
        <f>IF('I2 LDC class'!$D$28="",'I2 LDC class'!$C$28,'I2 LDC class'!$D$28)</f>
        <v>Unmetered Scattered Load</v>
      </c>
      <c r="AK230" s="866" t="str">
        <f>IF('I2 LDC class'!$D$29="",'I2 LDC class'!$C$29,'I2 LDC class'!$D$29)</f>
        <v>Embedded Distributor</v>
      </c>
      <c r="AL230" s="866" t="str">
        <f>IF('I2 LDC class'!$D$30="",'I2 LDC class'!$C$30,'I2 LDC class'!$D$30)</f>
        <v>Back-up/Standby Power</v>
      </c>
      <c r="AM230" s="866" t="str">
        <f>IF('I2 LDC class'!$D$31="",'I2 LDC class'!$C$31,'I2 LDC class'!$D$31)</f>
        <v>Rate Class 1</v>
      </c>
      <c r="AN230" s="866" t="str">
        <f>IF('I2 LDC class'!$D$32="",'I2 LDC class'!$C$32,'I2 LDC class'!$D$32)</f>
        <v>Rate class 2</v>
      </c>
      <c r="AO230" s="866" t="str">
        <f>IF('I2 LDC class'!$D$33="",'I2 LDC class'!$C$33,'I2 LDC class'!$D$33)</f>
        <v>Rate class 3</v>
      </c>
      <c r="AP230" s="866" t="str">
        <f>IF('I2 LDC class'!$D$34="",'I2 LDC class'!$C$34,'I2 LDC class'!$D$34)</f>
        <v>Rate class 4</v>
      </c>
      <c r="AQ230" s="866" t="str">
        <f>IF('I2 LDC class'!$D$35="",'I2 LDC class'!$C$35,'I2 LDC class'!$D$35)</f>
        <v>Rate class 5</v>
      </c>
      <c r="AR230" s="866" t="str">
        <f>IF('I2 LDC class'!$D$36="",'I2 LDC class'!$C$36,'I2 LDC class'!$D$36)</f>
        <v>Rate class 6</v>
      </c>
      <c r="AS230" s="866" t="str">
        <f>IF('I2 LDC class'!$D$37="",'I2 LDC class'!$C$37,'I2 LDC class'!$D$37)</f>
        <v>Rate class 7</v>
      </c>
      <c r="AT230" s="866" t="str">
        <f>IF('I2 LDC class'!$D$38="",'I2 LDC class'!$C$38,'I2 LDC class'!$D$38)</f>
        <v>Rate class 8</v>
      </c>
      <c r="AU230" s="866" t="str">
        <f>IF('I2 LDC class'!$D$39="",'I2 LDC class'!$C$39,'I2 LDC class'!$D$39)</f>
        <v>Rate class 9</v>
      </c>
      <c r="AV230" s="1293" t="s">
        <v>753</v>
      </c>
      <c r="AW230" s="866" t="str">
        <f>IF('I2 LDC class'!$D$20="",'I2 LDC class'!$C$20,'I2 LDC class'!$D$20)</f>
        <v>Residential</v>
      </c>
      <c r="AX230" s="866" t="str">
        <f>IF('I2 LDC class'!$D$21="",'I2 LDC class'!$C$21,'I2 LDC class'!$D$21)</f>
        <v>GS &lt;50</v>
      </c>
      <c r="AY230" s="866" t="str">
        <f>IF('I2 LDC class'!$D$22="",'I2 LDC class'!$C$22,'I2 LDC class'!$D$22)</f>
        <v>GS&gt;50-Regular</v>
      </c>
      <c r="AZ230" s="866" t="str">
        <f>IF('I2 LDC class'!$D$23="",'I2 LDC class'!$C$23,'I2 LDC class'!$D$23)</f>
        <v>GS&gt; 50-TOU</v>
      </c>
      <c r="BA230" s="866" t="str">
        <f>IF('I2 LDC class'!$D$24="",'I2 LDC class'!$C$24,'I2 LDC class'!$D$24)</f>
        <v>GS &gt;50-Intermediate</v>
      </c>
      <c r="BB230" s="866" t="str">
        <f>IF('I2 LDC class'!$D$25="",'I2 LDC class'!$C$25,'I2 LDC class'!$D$25)</f>
        <v>Large Use &gt;5MW</v>
      </c>
      <c r="BC230" s="866" t="str">
        <f>IF('I2 LDC class'!$D$26="",'I2 LDC class'!$C$26,'I2 LDC class'!$D$26)</f>
        <v>Street Light</v>
      </c>
      <c r="BD230" s="866" t="str">
        <f>IF('I2 LDC class'!$D$27="",'I2 LDC class'!$C$27,'I2 LDC class'!$D$27)</f>
        <v>Sentinel</v>
      </c>
      <c r="BE230" s="866" t="str">
        <f>IF('I2 LDC class'!$D$28="",'I2 LDC class'!$C$28,'I2 LDC class'!$D$28)</f>
        <v>Unmetered Scattered Load</v>
      </c>
      <c r="BF230" s="866" t="str">
        <f>IF('I2 LDC class'!$D$29="",'I2 LDC class'!$C$29,'I2 LDC class'!$D$29)</f>
        <v>Embedded Distributor</v>
      </c>
      <c r="BG230" s="866" t="str">
        <f>IF('I2 LDC class'!$D$30="",'I2 LDC class'!$C$30,'I2 LDC class'!$D$30)</f>
        <v>Back-up/Standby Power</v>
      </c>
      <c r="BH230" s="866" t="str">
        <f>IF('I2 LDC class'!$D$31="",'I2 LDC class'!$C$31,'I2 LDC class'!$D$31)</f>
        <v>Rate Class 1</v>
      </c>
      <c r="BI230" s="866" t="str">
        <f>IF('I2 LDC class'!$D$32="",'I2 LDC class'!$C$32,'I2 LDC class'!$D$32)</f>
        <v>Rate class 2</v>
      </c>
      <c r="BJ230" s="866" t="str">
        <f>IF('I2 LDC class'!$D$33="",'I2 LDC class'!$C$33,'I2 LDC class'!$D$33)</f>
        <v>Rate class 3</v>
      </c>
      <c r="BK230" s="866" t="str">
        <f>IF('I2 LDC class'!$D$34="",'I2 LDC class'!$C$34,'I2 LDC class'!$D$34)</f>
        <v>Rate class 4</v>
      </c>
      <c r="BL230" s="866" t="str">
        <f>IF('I2 LDC class'!$D$35="",'I2 LDC class'!$C$35,'I2 LDC class'!$D$35)</f>
        <v>Rate class 5</v>
      </c>
      <c r="BM230" s="866" t="str">
        <f>IF('I2 LDC class'!$D$36="",'I2 LDC class'!$C$36,'I2 LDC class'!$D$36)</f>
        <v>Rate class 6</v>
      </c>
      <c r="BN230" s="866" t="str">
        <f>IF('I2 LDC class'!$D$37="",'I2 LDC class'!$C$37,'I2 LDC class'!$D$37)</f>
        <v>Rate class 7</v>
      </c>
      <c r="BO230" s="866" t="str">
        <f>IF('I2 LDC class'!$D$38="",'I2 LDC class'!$C$38,'I2 LDC class'!$D$38)</f>
        <v>Rate class 8</v>
      </c>
      <c r="BP230" s="866" t="str">
        <f>IF('I2 LDC class'!$D$39="",'I2 LDC class'!$C$39,'I2 LDC class'!$D$39)</f>
        <v>Rate class 9</v>
      </c>
      <c r="BQ230" s="1293" t="s">
        <v>753</v>
      </c>
    </row>
    <row r="231" spans="1:69" s="1335" customFormat="1" ht="12.75" x14ac:dyDescent="0.2">
      <c r="A231" s="224">
        <v>1565</v>
      </c>
      <c r="B231" s="224" t="s">
        <v>694</v>
      </c>
      <c r="C231" s="1333">
        <f>'I4 BO ASSETS'!J17</f>
        <v>0</v>
      </c>
      <c r="D231" s="1334">
        <f t="shared" ref="D231:E250" si="354">$C231*D597</f>
        <v>0</v>
      </c>
      <c r="E231" s="1334">
        <f t="shared" si="354"/>
        <v>0</v>
      </c>
      <c r="F231" s="1334">
        <f>D231+E231</f>
        <v>0</v>
      </c>
      <c r="G231" s="1334">
        <f t="shared" ref="G231:G245" si="355">$D231*G597</f>
        <v>0</v>
      </c>
      <c r="H231" s="1334">
        <f t="shared" ref="H231:Z231" si="356">$D231*H597</f>
        <v>0</v>
      </c>
      <c r="I231" s="1334">
        <f t="shared" si="356"/>
        <v>0</v>
      </c>
      <c r="J231" s="1334">
        <f t="shared" si="356"/>
        <v>0</v>
      </c>
      <c r="K231" s="1334">
        <f t="shared" si="356"/>
        <v>0</v>
      </c>
      <c r="L231" s="1334">
        <f t="shared" si="356"/>
        <v>0</v>
      </c>
      <c r="M231" s="1334">
        <f t="shared" si="356"/>
        <v>0</v>
      </c>
      <c r="N231" s="1334">
        <f t="shared" si="356"/>
        <v>0</v>
      </c>
      <c r="O231" s="1334">
        <f t="shared" si="356"/>
        <v>0</v>
      </c>
      <c r="P231" s="1334">
        <f t="shared" si="356"/>
        <v>0</v>
      </c>
      <c r="Q231" s="1334">
        <f t="shared" si="356"/>
        <v>0</v>
      </c>
      <c r="R231" s="1334">
        <f t="shared" si="356"/>
        <v>0</v>
      </c>
      <c r="S231" s="1334">
        <f t="shared" si="356"/>
        <v>0</v>
      </c>
      <c r="T231" s="1334">
        <f t="shared" si="356"/>
        <v>0</v>
      </c>
      <c r="U231" s="1334">
        <f t="shared" si="356"/>
        <v>0</v>
      </c>
      <c r="V231" s="1334">
        <f t="shared" si="356"/>
        <v>0</v>
      </c>
      <c r="W231" s="1334">
        <f t="shared" si="356"/>
        <v>0</v>
      </c>
      <c r="X231" s="1334">
        <f t="shared" si="356"/>
        <v>0</v>
      </c>
      <c r="Y231" s="1334">
        <f t="shared" si="356"/>
        <v>0</v>
      </c>
      <c r="Z231" s="1334">
        <f t="shared" si="356"/>
        <v>0</v>
      </c>
      <c r="AA231" s="1334">
        <f>SUM(G231:Z231)</f>
        <v>0</v>
      </c>
      <c r="AB231" s="1334">
        <f t="shared" ref="AB231:AB245" si="357">$E231*AB597</f>
        <v>0</v>
      </c>
      <c r="AC231" s="1334">
        <f t="shared" ref="AC231:AU231" si="358">$E231*AC597</f>
        <v>0</v>
      </c>
      <c r="AD231" s="1334">
        <f t="shared" si="358"/>
        <v>0</v>
      </c>
      <c r="AE231" s="1334">
        <f t="shared" si="358"/>
        <v>0</v>
      </c>
      <c r="AF231" s="1334">
        <f t="shared" si="358"/>
        <v>0</v>
      </c>
      <c r="AG231" s="1334">
        <f t="shared" si="358"/>
        <v>0</v>
      </c>
      <c r="AH231" s="1334">
        <f t="shared" si="358"/>
        <v>0</v>
      </c>
      <c r="AI231" s="1334">
        <f t="shared" si="358"/>
        <v>0</v>
      </c>
      <c r="AJ231" s="1334">
        <f t="shared" si="358"/>
        <v>0</v>
      </c>
      <c r="AK231" s="1334">
        <f t="shared" si="358"/>
        <v>0</v>
      </c>
      <c r="AL231" s="1334">
        <f t="shared" si="358"/>
        <v>0</v>
      </c>
      <c r="AM231" s="1334">
        <f t="shared" si="358"/>
        <v>0</v>
      </c>
      <c r="AN231" s="1334">
        <f t="shared" si="358"/>
        <v>0</v>
      </c>
      <c r="AO231" s="1334">
        <f t="shared" si="358"/>
        <v>0</v>
      </c>
      <c r="AP231" s="1334">
        <f t="shared" si="358"/>
        <v>0</v>
      </c>
      <c r="AQ231" s="1334">
        <f t="shared" si="358"/>
        <v>0</v>
      </c>
      <c r="AR231" s="1334">
        <f t="shared" si="358"/>
        <v>0</v>
      </c>
      <c r="AS231" s="1334">
        <f t="shared" si="358"/>
        <v>0</v>
      </c>
      <c r="AT231" s="1334">
        <f t="shared" si="358"/>
        <v>0</v>
      </c>
      <c r="AU231" s="1334">
        <f t="shared" si="358"/>
        <v>0</v>
      </c>
      <c r="AV231" s="1334">
        <f>SUM(AB231:AU231)</f>
        <v>0</v>
      </c>
      <c r="AW231" s="1334"/>
      <c r="AX231" s="1334"/>
      <c r="AY231" s="1334"/>
      <c r="AZ231" s="1334"/>
      <c r="BA231" s="1334"/>
      <c r="BB231" s="1334"/>
      <c r="BC231" s="1334"/>
      <c r="BD231" s="1334"/>
      <c r="BE231" s="1334"/>
      <c r="BF231" s="1334"/>
      <c r="BG231" s="1334"/>
      <c r="BH231" s="1334"/>
      <c r="BI231" s="1334"/>
      <c r="BJ231" s="1334"/>
      <c r="BK231" s="1334"/>
      <c r="BL231" s="1334"/>
      <c r="BM231" s="1334"/>
      <c r="BN231" s="1334"/>
      <c r="BO231" s="1334"/>
      <c r="BP231" s="1334"/>
      <c r="BQ231" s="1334"/>
    </row>
    <row r="232" spans="1:69" s="1335" customFormat="1" ht="12.75" x14ac:dyDescent="0.2">
      <c r="A232" s="1294">
        <v>1805</v>
      </c>
      <c r="B232" s="224" t="s">
        <v>285</v>
      </c>
      <c r="C232" s="1333">
        <f>'I4 BO ASSETS'!J18</f>
        <v>0</v>
      </c>
      <c r="D232" s="1334">
        <f t="shared" si="354"/>
        <v>0</v>
      </c>
      <c r="E232" s="1334">
        <f t="shared" si="354"/>
        <v>0</v>
      </c>
      <c r="F232" s="1334">
        <f t="shared" ref="F232:F270" si="359">D232+E232</f>
        <v>0</v>
      </c>
      <c r="G232" s="1334">
        <f t="shared" si="355"/>
        <v>0</v>
      </c>
      <c r="H232" s="1334">
        <f t="shared" ref="H232:Z232" si="360">$D232*H598</f>
        <v>0</v>
      </c>
      <c r="I232" s="1334">
        <f t="shared" si="360"/>
        <v>0</v>
      </c>
      <c r="J232" s="1334">
        <f t="shared" si="360"/>
        <v>0</v>
      </c>
      <c r="K232" s="1334">
        <f t="shared" si="360"/>
        <v>0</v>
      </c>
      <c r="L232" s="1334">
        <f t="shared" si="360"/>
        <v>0</v>
      </c>
      <c r="M232" s="1334">
        <f t="shared" si="360"/>
        <v>0</v>
      </c>
      <c r="N232" s="1334">
        <f t="shared" si="360"/>
        <v>0</v>
      </c>
      <c r="O232" s="1334">
        <f t="shared" si="360"/>
        <v>0</v>
      </c>
      <c r="P232" s="1334">
        <f t="shared" si="360"/>
        <v>0</v>
      </c>
      <c r="Q232" s="1334">
        <f t="shared" si="360"/>
        <v>0</v>
      </c>
      <c r="R232" s="1334">
        <f t="shared" si="360"/>
        <v>0</v>
      </c>
      <c r="S232" s="1334">
        <f t="shared" si="360"/>
        <v>0</v>
      </c>
      <c r="T232" s="1334">
        <f t="shared" si="360"/>
        <v>0</v>
      </c>
      <c r="U232" s="1334">
        <f t="shared" si="360"/>
        <v>0</v>
      </c>
      <c r="V232" s="1334">
        <f t="shared" si="360"/>
        <v>0</v>
      </c>
      <c r="W232" s="1334">
        <f t="shared" si="360"/>
        <v>0</v>
      </c>
      <c r="X232" s="1334">
        <f t="shared" si="360"/>
        <v>0</v>
      </c>
      <c r="Y232" s="1334">
        <f t="shared" si="360"/>
        <v>0</v>
      </c>
      <c r="Z232" s="1334">
        <f t="shared" si="360"/>
        <v>0</v>
      </c>
      <c r="AA232" s="1334">
        <f t="shared" ref="AA232:AA270" si="361">SUM(G232:Z232)</f>
        <v>0</v>
      </c>
      <c r="AB232" s="1334">
        <f t="shared" si="357"/>
        <v>0</v>
      </c>
      <c r="AC232" s="1334">
        <f t="shared" ref="AC232:AU232" si="362">$E232*AC598</f>
        <v>0</v>
      </c>
      <c r="AD232" s="1334">
        <f t="shared" si="362"/>
        <v>0</v>
      </c>
      <c r="AE232" s="1334">
        <f t="shared" si="362"/>
        <v>0</v>
      </c>
      <c r="AF232" s="1334">
        <f t="shared" si="362"/>
        <v>0</v>
      </c>
      <c r="AG232" s="1334">
        <f t="shared" si="362"/>
        <v>0</v>
      </c>
      <c r="AH232" s="1334">
        <f t="shared" si="362"/>
        <v>0</v>
      </c>
      <c r="AI232" s="1334">
        <f t="shared" si="362"/>
        <v>0</v>
      </c>
      <c r="AJ232" s="1334">
        <f t="shared" si="362"/>
        <v>0</v>
      </c>
      <c r="AK232" s="1334">
        <f t="shared" si="362"/>
        <v>0</v>
      </c>
      <c r="AL232" s="1334">
        <f t="shared" si="362"/>
        <v>0</v>
      </c>
      <c r="AM232" s="1334">
        <f t="shared" si="362"/>
        <v>0</v>
      </c>
      <c r="AN232" s="1334">
        <f t="shared" si="362"/>
        <v>0</v>
      </c>
      <c r="AO232" s="1334">
        <f t="shared" si="362"/>
        <v>0</v>
      </c>
      <c r="AP232" s="1334">
        <f t="shared" si="362"/>
        <v>0</v>
      </c>
      <c r="AQ232" s="1334">
        <f t="shared" si="362"/>
        <v>0</v>
      </c>
      <c r="AR232" s="1334">
        <f t="shared" si="362"/>
        <v>0</v>
      </c>
      <c r="AS232" s="1334">
        <f t="shared" si="362"/>
        <v>0</v>
      </c>
      <c r="AT232" s="1334">
        <f t="shared" si="362"/>
        <v>0</v>
      </c>
      <c r="AU232" s="1334">
        <f t="shared" si="362"/>
        <v>0</v>
      </c>
      <c r="AV232" s="1334">
        <f t="shared" ref="AV232:AV270" si="363">SUM(AB232:AU232)</f>
        <v>0</v>
      </c>
      <c r="AW232" s="1334"/>
      <c r="AX232" s="1334"/>
      <c r="AY232" s="1334"/>
      <c r="AZ232" s="1334"/>
      <c r="BA232" s="1334"/>
      <c r="BB232" s="1334"/>
      <c r="BC232" s="1334"/>
      <c r="BD232" s="1334"/>
      <c r="BE232" s="1334"/>
      <c r="BF232" s="1334"/>
      <c r="BG232" s="1334"/>
      <c r="BH232" s="1334"/>
      <c r="BI232" s="1334"/>
      <c r="BJ232" s="1334"/>
      <c r="BK232" s="1334"/>
      <c r="BL232" s="1334"/>
      <c r="BM232" s="1334"/>
      <c r="BN232" s="1334"/>
      <c r="BO232" s="1334"/>
      <c r="BP232" s="1334"/>
      <c r="BQ232" s="1334"/>
    </row>
    <row r="233" spans="1:69" s="1335" customFormat="1" ht="12.75" x14ac:dyDescent="0.2">
      <c r="A233" s="1294" t="s">
        <v>861</v>
      </c>
      <c r="B233" s="224" t="s">
        <v>343</v>
      </c>
      <c r="C233" s="1333">
        <f>'I4 BO ASSETS'!J19</f>
        <v>0</v>
      </c>
      <c r="D233" s="1334">
        <f t="shared" si="354"/>
        <v>0</v>
      </c>
      <c r="E233" s="1334">
        <f t="shared" si="354"/>
        <v>0</v>
      </c>
      <c r="F233" s="1334">
        <f t="shared" si="359"/>
        <v>0</v>
      </c>
      <c r="G233" s="1334">
        <f t="shared" si="355"/>
        <v>0</v>
      </c>
      <c r="H233" s="1334">
        <f t="shared" ref="H233:Z233" si="364">$D233*H599</f>
        <v>0</v>
      </c>
      <c r="I233" s="1334">
        <f t="shared" si="364"/>
        <v>0</v>
      </c>
      <c r="J233" s="1334">
        <f t="shared" si="364"/>
        <v>0</v>
      </c>
      <c r="K233" s="1334">
        <f t="shared" si="364"/>
        <v>0</v>
      </c>
      <c r="L233" s="1334">
        <f t="shared" si="364"/>
        <v>0</v>
      </c>
      <c r="M233" s="1334">
        <f t="shared" si="364"/>
        <v>0</v>
      </c>
      <c r="N233" s="1334">
        <f t="shared" si="364"/>
        <v>0</v>
      </c>
      <c r="O233" s="1334">
        <f t="shared" si="364"/>
        <v>0</v>
      </c>
      <c r="P233" s="1334">
        <f t="shared" si="364"/>
        <v>0</v>
      </c>
      <c r="Q233" s="1334">
        <f t="shared" si="364"/>
        <v>0</v>
      </c>
      <c r="R233" s="1334">
        <f t="shared" si="364"/>
        <v>0</v>
      </c>
      <c r="S233" s="1334">
        <f t="shared" si="364"/>
        <v>0</v>
      </c>
      <c r="T233" s="1334">
        <f t="shared" si="364"/>
        <v>0</v>
      </c>
      <c r="U233" s="1334">
        <f t="shared" si="364"/>
        <v>0</v>
      </c>
      <c r="V233" s="1334">
        <f t="shared" si="364"/>
        <v>0</v>
      </c>
      <c r="W233" s="1334">
        <f t="shared" si="364"/>
        <v>0</v>
      </c>
      <c r="X233" s="1334">
        <f t="shared" si="364"/>
        <v>0</v>
      </c>
      <c r="Y233" s="1334">
        <f t="shared" si="364"/>
        <v>0</v>
      </c>
      <c r="Z233" s="1334">
        <f t="shared" si="364"/>
        <v>0</v>
      </c>
      <c r="AA233" s="1334">
        <f t="shared" si="361"/>
        <v>0</v>
      </c>
      <c r="AB233" s="1334">
        <f t="shared" si="357"/>
        <v>0</v>
      </c>
      <c r="AC233" s="1334">
        <f t="shared" ref="AC233:AU233" si="365">$E233*AC599</f>
        <v>0</v>
      </c>
      <c r="AD233" s="1334">
        <f t="shared" si="365"/>
        <v>0</v>
      </c>
      <c r="AE233" s="1334">
        <f t="shared" si="365"/>
        <v>0</v>
      </c>
      <c r="AF233" s="1334">
        <f t="shared" si="365"/>
        <v>0</v>
      </c>
      <c r="AG233" s="1334">
        <f t="shared" si="365"/>
        <v>0</v>
      </c>
      <c r="AH233" s="1334">
        <f t="shared" si="365"/>
        <v>0</v>
      </c>
      <c r="AI233" s="1334">
        <f t="shared" si="365"/>
        <v>0</v>
      </c>
      <c r="AJ233" s="1334">
        <f t="shared" si="365"/>
        <v>0</v>
      </c>
      <c r="AK233" s="1334">
        <f t="shared" si="365"/>
        <v>0</v>
      </c>
      <c r="AL233" s="1334">
        <f t="shared" si="365"/>
        <v>0</v>
      </c>
      <c r="AM233" s="1334">
        <f t="shared" si="365"/>
        <v>0</v>
      </c>
      <c r="AN233" s="1334">
        <f t="shared" si="365"/>
        <v>0</v>
      </c>
      <c r="AO233" s="1334">
        <f t="shared" si="365"/>
        <v>0</v>
      </c>
      <c r="AP233" s="1334">
        <f t="shared" si="365"/>
        <v>0</v>
      </c>
      <c r="AQ233" s="1334">
        <f t="shared" si="365"/>
        <v>0</v>
      </c>
      <c r="AR233" s="1334">
        <f t="shared" si="365"/>
        <v>0</v>
      </c>
      <c r="AS233" s="1334">
        <f t="shared" si="365"/>
        <v>0</v>
      </c>
      <c r="AT233" s="1334">
        <f t="shared" si="365"/>
        <v>0</v>
      </c>
      <c r="AU233" s="1334">
        <f t="shared" si="365"/>
        <v>0</v>
      </c>
      <c r="AV233" s="1334">
        <f t="shared" si="363"/>
        <v>0</v>
      </c>
      <c r="AW233" s="1334"/>
      <c r="AX233" s="1334"/>
      <c r="AY233" s="1334"/>
      <c r="AZ233" s="1334"/>
      <c r="BA233" s="1334"/>
      <c r="BB233" s="1334"/>
      <c r="BC233" s="1334"/>
      <c r="BD233" s="1334"/>
      <c r="BE233" s="1334"/>
      <c r="BF233" s="1334"/>
      <c r="BG233" s="1334"/>
      <c r="BH233" s="1334"/>
      <c r="BI233" s="1334"/>
      <c r="BJ233" s="1334"/>
      <c r="BK233" s="1334"/>
      <c r="BL233" s="1334"/>
      <c r="BM233" s="1334"/>
      <c r="BN233" s="1334"/>
      <c r="BO233" s="1334"/>
      <c r="BP233" s="1334"/>
      <c r="BQ233" s="1334"/>
    </row>
    <row r="234" spans="1:69" s="1335" customFormat="1" ht="12.75" x14ac:dyDescent="0.2">
      <c r="A234" s="1294" t="s">
        <v>862</v>
      </c>
      <c r="B234" s="224" t="s">
        <v>345</v>
      </c>
      <c r="C234" s="1333">
        <f>'I4 BO ASSETS'!J20</f>
        <v>0</v>
      </c>
      <c r="D234" s="1334">
        <f t="shared" si="354"/>
        <v>0</v>
      </c>
      <c r="E234" s="1334">
        <f t="shared" si="354"/>
        <v>0</v>
      </c>
      <c r="F234" s="1334">
        <f t="shared" si="359"/>
        <v>0</v>
      </c>
      <c r="G234" s="1334">
        <f t="shared" si="355"/>
        <v>0</v>
      </c>
      <c r="H234" s="1334">
        <f t="shared" ref="H234:Z234" si="366">$D234*H600</f>
        <v>0</v>
      </c>
      <c r="I234" s="1334">
        <f t="shared" si="366"/>
        <v>0</v>
      </c>
      <c r="J234" s="1334">
        <f t="shared" si="366"/>
        <v>0</v>
      </c>
      <c r="K234" s="1334">
        <f t="shared" si="366"/>
        <v>0</v>
      </c>
      <c r="L234" s="1334">
        <f t="shared" si="366"/>
        <v>0</v>
      </c>
      <c r="M234" s="1334">
        <f t="shared" si="366"/>
        <v>0</v>
      </c>
      <c r="N234" s="1334">
        <f t="shared" si="366"/>
        <v>0</v>
      </c>
      <c r="O234" s="1334">
        <f t="shared" si="366"/>
        <v>0</v>
      </c>
      <c r="P234" s="1334">
        <f t="shared" si="366"/>
        <v>0</v>
      </c>
      <c r="Q234" s="1334">
        <f t="shared" si="366"/>
        <v>0</v>
      </c>
      <c r="R234" s="1334">
        <f t="shared" si="366"/>
        <v>0</v>
      </c>
      <c r="S234" s="1334">
        <f t="shared" si="366"/>
        <v>0</v>
      </c>
      <c r="T234" s="1334">
        <f t="shared" si="366"/>
        <v>0</v>
      </c>
      <c r="U234" s="1334">
        <f t="shared" si="366"/>
        <v>0</v>
      </c>
      <c r="V234" s="1334">
        <f t="shared" si="366"/>
        <v>0</v>
      </c>
      <c r="W234" s="1334">
        <f t="shared" si="366"/>
        <v>0</v>
      </c>
      <c r="X234" s="1334">
        <f t="shared" si="366"/>
        <v>0</v>
      </c>
      <c r="Y234" s="1334">
        <f t="shared" si="366"/>
        <v>0</v>
      </c>
      <c r="Z234" s="1334">
        <f t="shared" si="366"/>
        <v>0</v>
      </c>
      <c r="AA234" s="1334">
        <f t="shared" si="361"/>
        <v>0</v>
      </c>
      <c r="AB234" s="1334">
        <f t="shared" si="357"/>
        <v>0</v>
      </c>
      <c r="AC234" s="1334">
        <f t="shared" ref="AC234:AU234" si="367">$E234*AC600</f>
        <v>0</v>
      </c>
      <c r="AD234" s="1334">
        <f t="shared" si="367"/>
        <v>0</v>
      </c>
      <c r="AE234" s="1334">
        <f t="shared" si="367"/>
        <v>0</v>
      </c>
      <c r="AF234" s="1334">
        <f t="shared" si="367"/>
        <v>0</v>
      </c>
      <c r="AG234" s="1334">
        <f t="shared" si="367"/>
        <v>0</v>
      </c>
      <c r="AH234" s="1334">
        <f t="shared" si="367"/>
        <v>0</v>
      </c>
      <c r="AI234" s="1334">
        <f t="shared" si="367"/>
        <v>0</v>
      </c>
      <c r="AJ234" s="1334">
        <f t="shared" si="367"/>
        <v>0</v>
      </c>
      <c r="AK234" s="1334">
        <f t="shared" si="367"/>
        <v>0</v>
      </c>
      <c r="AL234" s="1334">
        <f t="shared" si="367"/>
        <v>0</v>
      </c>
      <c r="AM234" s="1334">
        <f t="shared" si="367"/>
        <v>0</v>
      </c>
      <c r="AN234" s="1334">
        <f t="shared" si="367"/>
        <v>0</v>
      </c>
      <c r="AO234" s="1334">
        <f t="shared" si="367"/>
        <v>0</v>
      </c>
      <c r="AP234" s="1334">
        <f t="shared" si="367"/>
        <v>0</v>
      </c>
      <c r="AQ234" s="1334">
        <f t="shared" si="367"/>
        <v>0</v>
      </c>
      <c r="AR234" s="1334">
        <f t="shared" si="367"/>
        <v>0</v>
      </c>
      <c r="AS234" s="1334">
        <f t="shared" si="367"/>
        <v>0</v>
      </c>
      <c r="AT234" s="1334">
        <f t="shared" si="367"/>
        <v>0</v>
      </c>
      <c r="AU234" s="1334">
        <f t="shared" si="367"/>
        <v>0</v>
      </c>
      <c r="AV234" s="1334">
        <f t="shared" si="363"/>
        <v>0</v>
      </c>
      <c r="AW234" s="1334"/>
      <c r="AX234" s="1334"/>
      <c r="AY234" s="1334"/>
      <c r="AZ234" s="1334"/>
      <c r="BA234" s="1334"/>
      <c r="BB234" s="1334"/>
      <c r="BC234" s="1334"/>
      <c r="BD234" s="1334"/>
      <c r="BE234" s="1334"/>
      <c r="BF234" s="1334"/>
      <c r="BG234" s="1334"/>
      <c r="BH234" s="1334"/>
      <c r="BI234" s="1334"/>
      <c r="BJ234" s="1334"/>
      <c r="BK234" s="1334"/>
      <c r="BL234" s="1334"/>
      <c r="BM234" s="1334"/>
      <c r="BN234" s="1334"/>
      <c r="BO234" s="1334"/>
      <c r="BP234" s="1334"/>
      <c r="BQ234" s="1334"/>
    </row>
    <row r="235" spans="1:69" s="1335" customFormat="1" ht="12.75" x14ac:dyDescent="0.2">
      <c r="A235" s="1294">
        <v>1806</v>
      </c>
      <c r="B235" s="224" t="s">
        <v>286</v>
      </c>
      <c r="C235" s="1333">
        <f>'I4 BO ASSETS'!J21</f>
        <v>0</v>
      </c>
      <c r="D235" s="1334">
        <f t="shared" si="354"/>
        <v>0</v>
      </c>
      <c r="E235" s="1334">
        <f t="shared" si="354"/>
        <v>0</v>
      </c>
      <c r="F235" s="1334">
        <f t="shared" si="359"/>
        <v>0</v>
      </c>
      <c r="G235" s="1334">
        <f t="shared" si="355"/>
        <v>0</v>
      </c>
      <c r="H235" s="1334">
        <f t="shared" ref="H235:Z235" si="368">$D235*H601</f>
        <v>0</v>
      </c>
      <c r="I235" s="1334">
        <f t="shared" si="368"/>
        <v>0</v>
      </c>
      <c r="J235" s="1334">
        <f t="shared" si="368"/>
        <v>0</v>
      </c>
      <c r="K235" s="1334">
        <f t="shared" si="368"/>
        <v>0</v>
      </c>
      <c r="L235" s="1334">
        <f t="shared" si="368"/>
        <v>0</v>
      </c>
      <c r="M235" s="1334">
        <f t="shared" si="368"/>
        <v>0</v>
      </c>
      <c r="N235" s="1334">
        <f t="shared" si="368"/>
        <v>0</v>
      </c>
      <c r="O235" s="1334">
        <f t="shared" si="368"/>
        <v>0</v>
      </c>
      <c r="P235" s="1334">
        <f t="shared" si="368"/>
        <v>0</v>
      </c>
      <c r="Q235" s="1334">
        <f t="shared" si="368"/>
        <v>0</v>
      </c>
      <c r="R235" s="1334">
        <f t="shared" si="368"/>
        <v>0</v>
      </c>
      <c r="S235" s="1334">
        <f t="shared" si="368"/>
        <v>0</v>
      </c>
      <c r="T235" s="1334">
        <f t="shared" si="368"/>
        <v>0</v>
      </c>
      <c r="U235" s="1334">
        <f t="shared" si="368"/>
        <v>0</v>
      </c>
      <c r="V235" s="1334">
        <f t="shared" si="368"/>
        <v>0</v>
      </c>
      <c r="W235" s="1334">
        <f t="shared" si="368"/>
        <v>0</v>
      </c>
      <c r="X235" s="1334">
        <f t="shared" si="368"/>
        <v>0</v>
      </c>
      <c r="Y235" s="1334">
        <f t="shared" si="368"/>
        <v>0</v>
      </c>
      <c r="Z235" s="1334">
        <f t="shared" si="368"/>
        <v>0</v>
      </c>
      <c r="AA235" s="1334">
        <f t="shared" si="361"/>
        <v>0</v>
      </c>
      <c r="AB235" s="1334">
        <f t="shared" si="357"/>
        <v>0</v>
      </c>
      <c r="AC235" s="1334">
        <f t="shared" ref="AC235:AU235" si="369">$E235*AC601</f>
        <v>0</v>
      </c>
      <c r="AD235" s="1334">
        <f t="shared" si="369"/>
        <v>0</v>
      </c>
      <c r="AE235" s="1334">
        <f t="shared" si="369"/>
        <v>0</v>
      </c>
      <c r="AF235" s="1334">
        <f t="shared" si="369"/>
        <v>0</v>
      </c>
      <c r="AG235" s="1334">
        <f t="shared" si="369"/>
        <v>0</v>
      </c>
      <c r="AH235" s="1334">
        <f t="shared" si="369"/>
        <v>0</v>
      </c>
      <c r="AI235" s="1334">
        <f t="shared" si="369"/>
        <v>0</v>
      </c>
      <c r="AJ235" s="1334">
        <f t="shared" si="369"/>
        <v>0</v>
      </c>
      <c r="AK235" s="1334">
        <f t="shared" si="369"/>
        <v>0</v>
      </c>
      <c r="AL235" s="1334">
        <f t="shared" si="369"/>
        <v>0</v>
      </c>
      <c r="AM235" s="1334">
        <f t="shared" si="369"/>
        <v>0</v>
      </c>
      <c r="AN235" s="1334">
        <f t="shared" si="369"/>
        <v>0</v>
      </c>
      <c r="AO235" s="1334">
        <f t="shared" si="369"/>
        <v>0</v>
      </c>
      <c r="AP235" s="1334">
        <f t="shared" si="369"/>
        <v>0</v>
      </c>
      <c r="AQ235" s="1334">
        <f t="shared" si="369"/>
        <v>0</v>
      </c>
      <c r="AR235" s="1334">
        <f t="shared" si="369"/>
        <v>0</v>
      </c>
      <c r="AS235" s="1334">
        <f t="shared" si="369"/>
        <v>0</v>
      </c>
      <c r="AT235" s="1334">
        <f t="shared" si="369"/>
        <v>0</v>
      </c>
      <c r="AU235" s="1334">
        <f t="shared" si="369"/>
        <v>0</v>
      </c>
      <c r="AV235" s="1334">
        <f t="shared" si="363"/>
        <v>0</v>
      </c>
      <c r="AW235" s="1334"/>
      <c r="AX235" s="1334"/>
      <c r="AY235" s="1334"/>
      <c r="AZ235" s="1334"/>
      <c r="BA235" s="1334"/>
      <c r="BB235" s="1334"/>
      <c r="BC235" s="1334"/>
      <c r="BD235" s="1334"/>
      <c r="BE235" s="1334"/>
      <c r="BF235" s="1334"/>
      <c r="BG235" s="1334"/>
      <c r="BH235" s="1334"/>
      <c r="BI235" s="1334"/>
      <c r="BJ235" s="1334"/>
      <c r="BK235" s="1334"/>
      <c r="BL235" s="1334"/>
      <c r="BM235" s="1334"/>
      <c r="BN235" s="1334"/>
      <c r="BO235" s="1334"/>
      <c r="BP235" s="1334"/>
      <c r="BQ235" s="1334"/>
    </row>
    <row r="236" spans="1:69" s="1335" customFormat="1" ht="12.75" x14ac:dyDescent="0.2">
      <c r="A236" s="1294" t="s">
        <v>863</v>
      </c>
      <c r="B236" s="224" t="s">
        <v>344</v>
      </c>
      <c r="C236" s="1333">
        <f>'I4 BO ASSETS'!J22</f>
        <v>0</v>
      </c>
      <c r="D236" s="1334">
        <f t="shared" si="354"/>
        <v>0</v>
      </c>
      <c r="E236" s="1334">
        <f t="shared" si="354"/>
        <v>0</v>
      </c>
      <c r="F236" s="1334">
        <f t="shared" si="359"/>
        <v>0</v>
      </c>
      <c r="G236" s="1334">
        <f t="shared" si="355"/>
        <v>0</v>
      </c>
      <c r="H236" s="1334">
        <f t="shared" ref="H236:Z236" si="370">$D236*H602</f>
        <v>0</v>
      </c>
      <c r="I236" s="1334">
        <f t="shared" si="370"/>
        <v>0</v>
      </c>
      <c r="J236" s="1334">
        <f t="shared" si="370"/>
        <v>0</v>
      </c>
      <c r="K236" s="1334">
        <f t="shared" si="370"/>
        <v>0</v>
      </c>
      <c r="L236" s="1334">
        <f t="shared" si="370"/>
        <v>0</v>
      </c>
      <c r="M236" s="1334">
        <f t="shared" si="370"/>
        <v>0</v>
      </c>
      <c r="N236" s="1334">
        <f t="shared" si="370"/>
        <v>0</v>
      </c>
      <c r="O236" s="1334">
        <f t="shared" si="370"/>
        <v>0</v>
      </c>
      <c r="P236" s="1334">
        <f t="shared" si="370"/>
        <v>0</v>
      </c>
      <c r="Q236" s="1334">
        <f t="shared" si="370"/>
        <v>0</v>
      </c>
      <c r="R236" s="1334">
        <f t="shared" si="370"/>
        <v>0</v>
      </c>
      <c r="S236" s="1334">
        <f t="shared" si="370"/>
        <v>0</v>
      </c>
      <c r="T236" s="1334">
        <f t="shared" si="370"/>
        <v>0</v>
      </c>
      <c r="U236" s="1334">
        <f t="shared" si="370"/>
        <v>0</v>
      </c>
      <c r="V236" s="1334">
        <f t="shared" si="370"/>
        <v>0</v>
      </c>
      <c r="W236" s="1334">
        <f t="shared" si="370"/>
        <v>0</v>
      </c>
      <c r="X236" s="1334">
        <f t="shared" si="370"/>
        <v>0</v>
      </c>
      <c r="Y236" s="1334">
        <f t="shared" si="370"/>
        <v>0</v>
      </c>
      <c r="Z236" s="1334">
        <f t="shared" si="370"/>
        <v>0</v>
      </c>
      <c r="AA236" s="1334">
        <f t="shared" si="361"/>
        <v>0</v>
      </c>
      <c r="AB236" s="1334">
        <f t="shared" si="357"/>
        <v>0</v>
      </c>
      <c r="AC236" s="1334">
        <f t="shared" ref="AC236:AU236" si="371">$E236*AC602</f>
        <v>0</v>
      </c>
      <c r="AD236" s="1334">
        <f t="shared" si="371"/>
        <v>0</v>
      </c>
      <c r="AE236" s="1334">
        <f t="shared" si="371"/>
        <v>0</v>
      </c>
      <c r="AF236" s="1334">
        <f t="shared" si="371"/>
        <v>0</v>
      </c>
      <c r="AG236" s="1334">
        <f t="shared" si="371"/>
        <v>0</v>
      </c>
      <c r="AH236" s="1334">
        <f t="shared" si="371"/>
        <v>0</v>
      </c>
      <c r="AI236" s="1334">
        <f t="shared" si="371"/>
        <v>0</v>
      </c>
      <c r="AJ236" s="1334">
        <f t="shared" si="371"/>
        <v>0</v>
      </c>
      <c r="AK236" s="1334">
        <f t="shared" si="371"/>
        <v>0</v>
      </c>
      <c r="AL236" s="1334">
        <f t="shared" si="371"/>
        <v>0</v>
      </c>
      <c r="AM236" s="1334">
        <f t="shared" si="371"/>
        <v>0</v>
      </c>
      <c r="AN236" s="1334">
        <f t="shared" si="371"/>
        <v>0</v>
      </c>
      <c r="AO236" s="1334">
        <f t="shared" si="371"/>
        <v>0</v>
      </c>
      <c r="AP236" s="1334">
        <f t="shared" si="371"/>
        <v>0</v>
      </c>
      <c r="AQ236" s="1334">
        <f t="shared" si="371"/>
        <v>0</v>
      </c>
      <c r="AR236" s="1334">
        <f t="shared" si="371"/>
        <v>0</v>
      </c>
      <c r="AS236" s="1334">
        <f t="shared" si="371"/>
        <v>0</v>
      </c>
      <c r="AT236" s="1334">
        <f t="shared" si="371"/>
        <v>0</v>
      </c>
      <c r="AU236" s="1334">
        <f t="shared" si="371"/>
        <v>0</v>
      </c>
      <c r="AV236" s="1334">
        <f t="shared" si="363"/>
        <v>0</v>
      </c>
      <c r="AW236" s="1334"/>
      <c r="AX236" s="1334"/>
      <c r="AY236" s="1334"/>
      <c r="AZ236" s="1334"/>
      <c r="BA236" s="1334"/>
      <c r="BB236" s="1334"/>
      <c r="BC236" s="1334"/>
      <c r="BD236" s="1334"/>
      <c r="BE236" s="1334"/>
      <c r="BF236" s="1334"/>
      <c r="BG236" s="1334"/>
      <c r="BH236" s="1334"/>
      <c r="BI236" s="1334"/>
      <c r="BJ236" s="1334"/>
      <c r="BK236" s="1334"/>
      <c r="BL236" s="1334"/>
      <c r="BM236" s="1334"/>
      <c r="BN236" s="1334"/>
      <c r="BO236" s="1334"/>
      <c r="BP236" s="1334"/>
      <c r="BQ236" s="1334"/>
    </row>
    <row r="237" spans="1:69" s="1335" customFormat="1" ht="12.75" x14ac:dyDescent="0.2">
      <c r="A237" s="1294" t="s">
        <v>864</v>
      </c>
      <c r="B237" s="224" t="s">
        <v>346</v>
      </c>
      <c r="C237" s="1333">
        <f>'I4 BO ASSETS'!J23</f>
        <v>0</v>
      </c>
      <c r="D237" s="1334">
        <f t="shared" si="354"/>
        <v>0</v>
      </c>
      <c r="E237" s="1334">
        <f t="shared" si="354"/>
        <v>0</v>
      </c>
      <c r="F237" s="1334">
        <f t="shared" si="359"/>
        <v>0</v>
      </c>
      <c r="G237" s="1334">
        <f t="shared" si="355"/>
        <v>0</v>
      </c>
      <c r="H237" s="1334">
        <f t="shared" ref="H237:Z237" si="372">$D237*H603</f>
        <v>0</v>
      </c>
      <c r="I237" s="1334">
        <f t="shared" si="372"/>
        <v>0</v>
      </c>
      <c r="J237" s="1334">
        <f t="shared" si="372"/>
        <v>0</v>
      </c>
      <c r="K237" s="1334">
        <f t="shared" si="372"/>
        <v>0</v>
      </c>
      <c r="L237" s="1334">
        <f t="shared" si="372"/>
        <v>0</v>
      </c>
      <c r="M237" s="1334">
        <f t="shared" si="372"/>
        <v>0</v>
      </c>
      <c r="N237" s="1334">
        <f t="shared" si="372"/>
        <v>0</v>
      </c>
      <c r="O237" s="1334">
        <f t="shared" si="372"/>
        <v>0</v>
      </c>
      <c r="P237" s="1334">
        <f t="shared" si="372"/>
        <v>0</v>
      </c>
      <c r="Q237" s="1334">
        <f t="shared" si="372"/>
        <v>0</v>
      </c>
      <c r="R237" s="1334">
        <f t="shared" si="372"/>
        <v>0</v>
      </c>
      <c r="S237" s="1334">
        <f t="shared" si="372"/>
        <v>0</v>
      </c>
      <c r="T237" s="1334">
        <f t="shared" si="372"/>
        <v>0</v>
      </c>
      <c r="U237" s="1334">
        <f t="shared" si="372"/>
        <v>0</v>
      </c>
      <c r="V237" s="1334">
        <f t="shared" si="372"/>
        <v>0</v>
      </c>
      <c r="W237" s="1334">
        <f t="shared" si="372"/>
        <v>0</v>
      </c>
      <c r="X237" s="1334">
        <f t="shared" si="372"/>
        <v>0</v>
      </c>
      <c r="Y237" s="1334">
        <f t="shared" si="372"/>
        <v>0</v>
      </c>
      <c r="Z237" s="1334">
        <f t="shared" si="372"/>
        <v>0</v>
      </c>
      <c r="AA237" s="1334">
        <f t="shared" si="361"/>
        <v>0</v>
      </c>
      <c r="AB237" s="1334">
        <f t="shared" si="357"/>
        <v>0</v>
      </c>
      <c r="AC237" s="1334">
        <f t="shared" ref="AC237:AU237" si="373">$E237*AC603</f>
        <v>0</v>
      </c>
      <c r="AD237" s="1334">
        <f t="shared" si="373"/>
        <v>0</v>
      </c>
      <c r="AE237" s="1334">
        <f t="shared" si="373"/>
        <v>0</v>
      </c>
      <c r="AF237" s="1334">
        <f t="shared" si="373"/>
        <v>0</v>
      </c>
      <c r="AG237" s="1334">
        <f t="shared" si="373"/>
        <v>0</v>
      </c>
      <c r="AH237" s="1334">
        <f t="shared" si="373"/>
        <v>0</v>
      </c>
      <c r="AI237" s="1334">
        <f t="shared" si="373"/>
        <v>0</v>
      </c>
      <c r="AJ237" s="1334">
        <f t="shared" si="373"/>
        <v>0</v>
      </c>
      <c r="AK237" s="1334">
        <f t="shared" si="373"/>
        <v>0</v>
      </c>
      <c r="AL237" s="1334">
        <f t="shared" si="373"/>
        <v>0</v>
      </c>
      <c r="AM237" s="1334">
        <f t="shared" si="373"/>
        <v>0</v>
      </c>
      <c r="AN237" s="1334">
        <f t="shared" si="373"/>
        <v>0</v>
      </c>
      <c r="AO237" s="1334">
        <f t="shared" si="373"/>
        <v>0</v>
      </c>
      <c r="AP237" s="1334">
        <f t="shared" si="373"/>
        <v>0</v>
      </c>
      <c r="AQ237" s="1334">
        <f t="shared" si="373"/>
        <v>0</v>
      </c>
      <c r="AR237" s="1334">
        <f t="shared" si="373"/>
        <v>0</v>
      </c>
      <c r="AS237" s="1334">
        <f t="shared" si="373"/>
        <v>0</v>
      </c>
      <c r="AT237" s="1334">
        <f t="shared" si="373"/>
        <v>0</v>
      </c>
      <c r="AU237" s="1334">
        <f t="shared" si="373"/>
        <v>0</v>
      </c>
      <c r="AV237" s="1334">
        <f t="shared" si="363"/>
        <v>0</v>
      </c>
      <c r="AW237" s="1334"/>
      <c r="AX237" s="1334"/>
      <c r="AY237" s="1334"/>
      <c r="AZ237" s="1334"/>
      <c r="BA237" s="1334"/>
      <c r="BB237" s="1334"/>
      <c r="BC237" s="1334"/>
      <c r="BD237" s="1334"/>
      <c r="BE237" s="1334"/>
      <c r="BF237" s="1334"/>
      <c r="BG237" s="1334"/>
      <c r="BH237" s="1334"/>
      <c r="BI237" s="1334"/>
      <c r="BJ237" s="1334"/>
      <c r="BK237" s="1334"/>
      <c r="BL237" s="1334"/>
      <c r="BM237" s="1334"/>
      <c r="BN237" s="1334"/>
      <c r="BO237" s="1334"/>
      <c r="BP237" s="1334"/>
      <c r="BQ237" s="1334"/>
    </row>
    <row r="238" spans="1:69" s="1335" customFormat="1" ht="12.75" x14ac:dyDescent="0.2">
      <c r="A238" s="1294">
        <v>1808</v>
      </c>
      <c r="B238" s="224" t="s">
        <v>287</v>
      </c>
      <c r="C238" s="1333">
        <f>'I4 BO ASSETS'!J24</f>
        <v>0</v>
      </c>
      <c r="D238" s="1334">
        <f t="shared" si="354"/>
        <v>0</v>
      </c>
      <c r="E238" s="1334">
        <f t="shared" si="354"/>
        <v>0</v>
      </c>
      <c r="F238" s="1334">
        <f t="shared" si="359"/>
        <v>0</v>
      </c>
      <c r="G238" s="1334">
        <f t="shared" si="355"/>
        <v>0</v>
      </c>
      <c r="H238" s="1334">
        <f t="shared" ref="H238:Z238" si="374">$D238*H604</f>
        <v>0</v>
      </c>
      <c r="I238" s="1334">
        <f t="shared" si="374"/>
        <v>0</v>
      </c>
      <c r="J238" s="1334">
        <f t="shared" si="374"/>
        <v>0</v>
      </c>
      <c r="K238" s="1334">
        <f t="shared" si="374"/>
        <v>0</v>
      </c>
      <c r="L238" s="1334">
        <f t="shared" si="374"/>
        <v>0</v>
      </c>
      <c r="M238" s="1334">
        <f t="shared" si="374"/>
        <v>0</v>
      </c>
      <c r="N238" s="1334">
        <f t="shared" si="374"/>
        <v>0</v>
      </c>
      <c r="O238" s="1334">
        <f t="shared" si="374"/>
        <v>0</v>
      </c>
      <c r="P238" s="1334">
        <f t="shared" si="374"/>
        <v>0</v>
      </c>
      <c r="Q238" s="1334">
        <f t="shared" si="374"/>
        <v>0</v>
      </c>
      <c r="R238" s="1334">
        <f t="shared" si="374"/>
        <v>0</v>
      </c>
      <c r="S238" s="1334">
        <f t="shared" si="374"/>
        <v>0</v>
      </c>
      <c r="T238" s="1334">
        <f t="shared" si="374"/>
        <v>0</v>
      </c>
      <c r="U238" s="1334">
        <f t="shared" si="374"/>
        <v>0</v>
      </c>
      <c r="V238" s="1334">
        <f t="shared" si="374"/>
        <v>0</v>
      </c>
      <c r="W238" s="1334">
        <f t="shared" si="374"/>
        <v>0</v>
      </c>
      <c r="X238" s="1334">
        <f t="shared" si="374"/>
        <v>0</v>
      </c>
      <c r="Y238" s="1334">
        <f t="shared" si="374"/>
        <v>0</v>
      </c>
      <c r="Z238" s="1334">
        <f t="shared" si="374"/>
        <v>0</v>
      </c>
      <c r="AA238" s="1334">
        <f t="shared" si="361"/>
        <v>0</v>
      </c>
      <c r="AB238" s="1334">
        <f t="shared" si="357"/>
        <v>0</v>
      </c>
      <c r="AC238" s="1334">
        <f t="shared" ref="AC238:AU238" si="375">$E238*AC604</f>
        <v>0</v>
      </c>
      <c r="AD238" s="1334">
        <f t="shared" si="375"/>
        <v>0</v>
      </c>
      <c r="AE238" s="1334">
        <f t="shared" si="375"/>
        <v>0</v>
      </c>
      <c r="AF238" s="1334">
        <f t="shared" si="375"/>
        <v>0</v>
      </c>
      <c r="AG238" s="1334">
        <f t="shared" si="375"/>
        <v>0</v>
      </c>
      <c r="AH238" s="1334">
        <f t="shared" si="375"/>
        <v>0</v>
      </c>
      <c r="AI238" s="1334">
        <f t="shared" si="375"/>
        <v>0</v>
      </c>
      <c r="AJ238" s="1334">
        <f t="shared" si="375"/>
        <v>0</v>
      </c>
      <c r="AK238" s="1334">
        <f t="shared" si="375"/>
        <v>0</v>
      </c>
      <c r="AL238" s="1334">
        <f t="shared" si="375"/>
        <v>0</v>
      </c>
      <c r="AM238" s="1334">
        <f t="shared" si="375"/>
        <v>0</v>
      </c>
      <c r="AN238" s="1334">
        <f t="shared" si="375"/>
        <v>0</v>
      </c>
      <c r="AO238" s="1334">
        <f t="shared" si="375"/>
        <v>0</v>
      </c>
      <c r="AP238" s="1334">
        <f t="shared" si="375"/>
        <v>0</v>
      </c>
      <c r="AQ238" s="1334">
        <f t="shared" si="375"/>
        <v>0</v>
      </c>
      <c r="AR238" s="1334">
        <f t="shared" si="375"/>
        <v>0</v>
      </c>
      <c r="AS238" s="1334">
        <f t="shared" si="375"/>
        <v>0</v>
      </c>
      <c r="AT238" s="1334">
        <f t="shared" si="375"/>
        <v>0</v>
      </c>
      <c r="AU238" s="1334">
        <f t="shared" si="375"/>
        <v>0</v>
      </c>
      <c r="AV238" s="1334">
        <f t="shared" si="363"/>
        <v>0</v>
      </c>
      <c r="AW238" s="1334"/>
      <c r="AX238" s="1334"/>
      <c r="AY238" s="1334"/>
      <c r="AZ238" s="1334"/>
      <c r="BA238" s="1334"/>
      <c r="BB238" s="1334"/>
      <c r="BC238" s="1334"/>
      <c r="BD238" s="1334"/>
      <c r="BE238" s="1334"/>
      <c r="BF238" s="1334"/>
      <c r="BG238" s="1334"/>
      <c r="BH238" s="1334"/>
      <c r="BI238" s="1334"/>
      <c r="BJ238" s="1334"/>
      <c r="BK238" s="1334"/>
      <c r="BL238" s="1334"/>
      <c r="BM238" s="1334"/>
      <c r="BN238" s="1334"/>
      <c r="BO238" s="1334"/>
      <c r="BP238" s="1334"/>
      <c r="BQ238" s="1334"/>
    </row>
    <row r="239" spans="1:69" s="1335" customFormat="1" ht="12.75" x14ac:dyDescent="0.2">
      <c r="A239" s="1294" t="s">
        <v>865</v>
      </c>
      <c r="B239" s="224" t="s">
        <v>347</v>
      </c>
      <c r="C239" s="1333">
        <f>'I4 BO ASSETS'!J25</f>
        <v>0</v>
      </c>
      <c r="D239" s="1334">
        <f t="shared" si="354"/>
        <v>0</v>
      </c>
      <c r="E239" s="1334">
        <f t="shared" si="354"/>
        <v>0</v>
      </c>
      <c r="F239" s="1334">
        <f t="shared" si="359"/>
        <v>0</v>
      </c>
      <c r="G239" s="1334">
        <f t="shared" si="355"/>
        <v>0</v>
      </c>
      <c r="H239" s="1334">
        <f t="shared" ref="H239:Z239" si="376">$D239*H605</f>
        <v>0</v>
      </c>
      <c r="I239" s="1334">
        <f t="shared" si="376"/>
        <v>0</v>
      </c>
      <c r="J239" s="1334">
        <f t="shared" si="376"/>
        <v>0</v>
      </c>
      <c r="K239" s="1334">
        <f t="shared" si="376"/>
        <v>0</v>
      </c>
      <c r="L239" s="1334">
        <f t="shared" si="376"/>
        <v>0</v>
      </c>
      <c r="M239" s="1334">
        <f t="shared" si="376"/>
        <v>0</v>
      </c>
      <c r="N239" s="1334">
        <f t="shared" si="376"/>
        <v>0</v>
      </c>
      <c r="O239" s="1334">
        <f t="shared" si="376"/>
        <v>0</v>
      </c>
      <c r="P239" s="1334">
        <f t="shared" si="376"/>
        <v>0</v>
      </c>
      <c r="Q239" s="1334">
        <f t="shared" si="376"/>
        <v>0</v>
      </c>
      <c r="R239" s="1334">
        <f t="shared" si="376"/>
        <v>0</v>
      </c>
      <c r="S239" s="1334">
        <f t="shared" si="376"/>
        <v>0</v>
      </c>
      <c r="T239" s="1334">
        <f t="shared" si="376"/>
        <v>0</v>
      </c>
      <c r="U239" s="1334">
        <f t="shared" si="376"/>
        <v>0</v>
      </c>
      <c r="V239" s="1334">
        <f t="shared" si="376"/>
        <v>0</v>
      </c>
      <c r="W239" s="1334">
        <f t="shared" si="376"/>
        <v>0</v>
      </c>
      <c r="X239" s="1334">
        <f t="shared" si="376"/>
        <v>0</v>
      </c>
      <c r="Y239" s="1334">
        <f t="shared" si="376"/>
        <v>0</v>
      </c>
      <c r="Z239" s="1334">
        <f t="shared" si="376"/>
        <v>0</v>
      </c>
      <c r="AA239" s="1334">
        <f t="shared" si="361"/>
        <v>0</v>
      </c>
      <c r="AB239" s="1334">
        <f t="shared" si="357"/>
        <v>0</v>
      </c>
      <c r="AC239" s="1334">
        <f t="shared" ref="AC239:AU239" si="377">$E239*AC605</f>
        <v>0</v>
      </c>
      <c r="AD239" s="1334">
        <f t="shared" si="377"/>
        <v>0</v>
      </c>
      <c r="AE239" s="1334">
        <f t="shared" si="377"/>
        <v>0</v>
      </c>
      <c r="AF239" s="1334">
        <f t="shared" si="377"/>
        <v>0</v>
      </c>
      <c r="AG239" s="1334">
        <f t="shared" si="377"/>
        <v>0</v>
      </c>
      <c r="AH239" s="1334">
        <f t="shared" si="377"/>
        <v>0</v>
      </c>
      <c r="AI239" s="1334">
        <f t="shared" si="377"/>
        <v>0</v>
      </c>
      <c r="AJ239" s="1334">
        <f t="shared" si="377"/>
        <v>0</v>
      </c>
      <c r="AK239" s="1334">
        <f t="shared" si="377"/>
        <v>0</v>
      </c>
      <c r="AL239" s="1334">
        <f t="shared" si="377"/>
        <v>0</v>
      </c>
      <c r="AM239" s="1334">
        <f t="shared" si="377"/>
        <v>0</v>
      </c>
      <c r="AN239" s="1334">
        <f t="shared" si="377"/>
        <v>0</v>
      </c>
      <c r="AO239" s="1334">
        <f t="shared" si="377"/>
        <v>0</v>
      </c>
      <c r="AP239" s="1334">
        <f t="shared" si="377"/>
        <v>0</v>
      </c>
      <c r="AQ239" s="1334">
        <f t="shared" si="377"/>
        <v>0</v>
      </c>
      <c r="AR239" s="1334">
        <f t="shared" si="377"/>
        <v>0</v>
      </c>
      <c r="AS239" s="1334">
        <f t="shared" si="377"/>
        <v>0</v>
      </c>
      <c r="AT239" s="1334">
        <f t="shared" si="377"/>
        <v>0</v>
      </c>
      <c r="AU239" s="1334">
        <f t="shared" si="377"/>
        <v>0</v>
      </c>
      <c r="AV239" s="1334">
        <f t="shared" si="363"/>
        <v>0</v>
      </c>
      <c r="AW239" s="1334"/>
      <c r="AX239" s="1334"/>
      <c r="AY239" s="1334"/>
      <c r="AZ239" s="1334"/>
      <c r="BA239" s="1334"/>
      <c r="BB239" s="1334"/>
      <c r="BC239" s="1334"/>
      <c r="BD239" s="1334"/>
      <c r="BE239" s="1334"/>
      <c r="BF239" s="1334"/>
      <c r="BG239" s="1334"/>
      <c r="BH239" s="1334"/>
      <c r="BI239" s="1334"/>
      <c r="BJ239" s="1334"/>
      <c r="BK239" s="1334"/>
      <c r="BL239" s="1334"/>
      <c r="BM239" s="1334"/>
      <c r="BN239" s="1334"/>
      <c r="BO239" s="1334"/>
      <c r="BP239" s="1334"/>
      <c r="BQ239" s="1334"/>
    </row>
    <row r="240" spans="1:69" s="1335" customFormat="1" ht="12.75" x14ac:dyDescent="0.2">
      <c r="A240" s="1294" t="s">
        <v>866</v>
      </c>
      <c r="B240" s="224" t="s">
        <v>348</v>
      </c>
      <c r="C240" s="1333">
        <f>'I4 BO ASSETS'!J26</f>
        <v>0</v>
      </c>
      <c r="D240" s="1334">
        <f t="shared" si="354"/>
        <v>0</v>
      </c>
      <c r="E240" s="1334">
        <f t="shared" si="354"/>
        <v>0</v>
      </c>
      <c r="F240" s="1334">
        <f t="shared" si="359"/>
        <v>0</v>
      </c>
      <c r="G240" s="1334">
        <f t="shared" si="355"/>
        <v>0</v>
      </c>
      <c r="H240" s="1334">
        <f t="shared" ref="H240:Z240" si="378">$D240*H606</f>
        <v>0</v>
      </c>
      <c r="I240" s="1334">
        <f t="shared" si="378"/>
        <v>0</v>
      </c>
      <c r="J240" s="1334">
        <f t="shared" si="378"/>
        <v>0</v>
      </c>
      <c r="K240" s="1334">
        <f t="shared" si="378"/>
        <v>0</v>
      </c>
      <c r="L240" s="1334">
        <f t="shared" si="378"/>
        <v>0</v>
      </c>
      <c r="M240" s="1334">
        <f t="shared" si="378"/>
        <v>0</v>
      </c>
      <c r="N240" s="1334">
        <f t="shared" si="378"/>
        <v>0</v>
      </c>
      <c r="O240" s="1334">
        <f t="shared" si="378"/>
        <v>0</v>
      </c>
      <c r="P240" s="1334">
        <f t="shared" si="378"/>
        <v>0</v>
      </c>
      <c r="Q240" s="1334">
        <f t="shared" si="378"/>
        <v>0</v>
      </c>
      <c r="R240" s="1334">
        <f t="shared" si="378"/>
        <v>0</v>
      </c>
      <c r="S240" s="1334">
        <f t="shared" si="378"/>
        <v>0</v>
      </c>
      <c r="T240" s="1334">
        <f t="shared" si="378"/>
        <v>0</v>
      </c>
      <c r="U240" s="1334">
        <f t="shared" si="378"/>
        <v>0</v>
      </c>
      <c r="V240" s="1334">
        <f t="shared" si="378"/>
        <v>0</v>
      </c>
      <c r="W240" s="1334">
        <f t="shared" si="378"/>
        <v>0</v>
      </c>
      <c r="X240" s="1334">
        <f t="shared" si="378"/>
        <v>0</v>
      </c>
      <c r="Y240" s="1334">
        <f t="shared" si="378"/>
        <v>0</v>
      </c>
      <c r="Z240" s="1334">
        <f t="shared" si="378"/>
        <v>0</v>
      </c>
      <c r="AA240" s="1334">
        <f t="shared" si="361"/>
        <v>0</v>
      </c>
      <c r="AB240" s="1334">
        <f t="shared" si="357"/>
        <v>0</v>
      </c>
      <c r="AC240" s="1334">
        <f t="shared" ref="AC240:AU240" si="379">$E240*AC606</f>
        <v>0</v>
      </c>
      <c r="AD240" s="1334">
        <f t="shared" si="379"/>
        <v>0</v>
      </c>
      <c r="AE240" s="1334">
        <f t="shared" si="379"/>
        <v>0</v>
      </c>
      <c r="AF240" s="1334">
        <f t="shared" si="379"/>
        <v>0</v>
      </c>
      <c r="AG240" s="1334">
        <f t="shared" si="379"/>
        <v>0</v>
      </c>
      <c r="AH240" s="1334">
        <f t="shared" si="379"/>
        <v>0</v>
      </c>
      <c r="AI240" s="1334">
        <f t="shared" si="379"/>
        <v>0</v>
      </c>
      <c r="AJ240" s="1334">
        <f t="shared" si="379"/>
        <v>0</v>
      </c>
      <c r="AK240" s="1334">
        <f t="shared" si="379"/>
        <v>0</v>
      </c>
      <c r="AL240" s="1334">
        <f t="shared" si="379"/>
        <v>0</v>
      </c>
      <c r="AM240" s="1334">
        <f t="shared" si="379"/>
        <v>0</v>
      </c>
      <c r="AN240" s="1334">
        <f t="shared" si="379"/>
        <v>0</v>
      </c>
      <c r="AO240" s="1334">
        <f t="shared" si="379"/>
        <v>0</v>
      </c>
      <c r="AP240" s="1334">
        <f t="shared" si="379"/>
        <v>0</v>
      </c>
      <c r="AQ240" s="1334">
        <f t="shared" si="379"/>
        <v>0</v>
      </c>
      <c r="AR240" s="1334">
        <f t="shared" si="379"/>
        <v>0</v>
      </c>
      <c r="AS240" s="1334">
        <f t="shared" si="379"/>
        <v>0</v>
      </c>
      <c r="AT240" s="1334">
        <f t="shared" si="379"/>
        <v>0</v>
      </c>
      <c r="AU240" s="1334">
        <f t="shared" si="379"/>
        <v>0</v>
      </c>
      <c r="AV240" s="1334">
        <f t="shared" si="363"/>
        <v>0</v>
      </c>
      <c r="AW240" s="1334"/>
      <c r="AX240" s="1334"/>
      <c r="AY240" s="1334"/>
      <c r="AZ240" s="1334"/>
      <c r="BA240" s="1334"/>
      <c r="BB240" s="1334"/>
      <c r="BC240" s="1334"/>
      <c r="BD240" s="1334"/>
      <c r="BE240" s="1334"/>
      <c r="BF240" s="1334"/>
      <c r="BG240" s="1334"/>
      <c r="BH240" s="1334"/>
      <c r="BI240" s="1334"/>
      <c r="BJ240" s="1334"/>
      <c r="BK240" s="1334"/>
      <c r="BL240" s="1334"/>
      <c r="BM240" s="1334"/>
      <c r="BN240" s="1334"/>
      <c r="BO240" s="1334"/>
      <c r="BP240" s="1334"/>
      <c r="BQ240" s="1334"/>
    </row>
    <row r="241" spans="1:69" s="1335" customFormat="1" ht="12.75" x14ac:dyDescent="0.2">
      <c r="A241" s="1294">
        <v>1810</v>
      </c>
      <c r="B241" s="224" t="s">
        <v>288</v>
      </c>
      <c r="C241" s="1333">
        <f>'I4 BO ASSETS'!J27</f>
        <v>0</v>
      </c>
      <c r="D241" s="1334">
        <f t="shared" si="354"/>
        <v>0</v>
      </c>
      <c r="E241" s="1334">
        <f t="shared" si="354"/>
        <v>0</v>
      </c>
      <c r="F241" s="1334">
        <f t="shared" si="359"/>
        <v>0</v>
      </c>
      <c r="G241" s="1334">
        <f t="shared" si="355"/>
        <v>0</v>
      </c>
      <c r="H241" s="1334">
        <f t="shared" ref="H241:Z241" si="380">$D241*H607</f>
        <v>0</v>
      </c>
      <c r="I241" s="1334">
        <f t="shared" si="380"/>
        <v>0</v>
      </c>
      <c r="J241" s="1334">
        <f t="shared" si="380"/>
        <v>0</v>
      </c>
      <c r="K241" s="1334">
        <f t="shared" si="380"/>
        <v>0</v>
      </c>
      <c r="L241" s="1334">
        <f t="shared" si="380"/>
        <v>0</v>
      </c>
      <c r="M241" s="1334">
        <f t="shared" si="380"/>
        <v>0</v>
      </c>
      <c r="N241" s="1334">
        <f t="shared" si="380"/>
        <v>0</v>
      </c>
      <c r="O241" s="1334">
        <f t="shared" si="380"/>
        <v>0</v>
      </c>
      <c r="P241" s="1334">
        <f t="shared" si="380"/>
        <v>0</v>
      </c>
      <c r="Q241" s="1334">
        <f t="shared" si="380"/>
        <v>0</v>
      </c>
      <c r="R241" s="1334">
        <f t="shared" si="380"/>
        <v>0</v>
      </c>
      <c r="S241" s="1334">
        <f t="shared" si="380"/>
        <v>0</v>
      </c>
      <c r="T241" s="1334">
        <f t="shared" si="380"/>
        <v>0</v>
      </c>
      <c r="U241" s="1334">
        <f t="shared" si="380"/>
        <v>0</v>
      </c>
      <c r="V241" s="1334">
        <f t="shared" si="380"/>
        <v>0</v>
      </c>
      <c r="W241" s="1334">
        <f t="shared" si="380"/>
        <v>0</v>
      </c>
      <c r="X241" s="1334">
        <f t="shared" si="380"/>
        <v>0</v>
      </c>
      <c r="Y241" s="1334">
        <f t="shared" si="380"/>
        <v>0</v>
      </c>
      <c r="Z241" s="1334">
        <f t="shared" si="380"/>
        <v>0</v>
      </c>
      <c r="AA241" s="1334">
        <f t="shared" si="361"/>
        <v>0</v>
      </c>
      <c r="AB241" s="1334">
        <f t="shared" si="357"/>
        <v>0</v>
      </c>
      <c r="AC241" s="1334">
        <f t="shared" ref="AC241:AU241" si="381">$E241*AC607</f>
        <v>0</v>
      </c>
      <c r="AD241" s="1334">
        <f t="shared" si="381"/>
        <v>0</v>
      </c>
      <c r="AE241" s="1334">
        <f t="shared" si="381"/>
        <v>0</v>
      </c>
      <c r="AF241" s="1334">
        <f t="shared" si="381"/>
        <v>0</v>
      </c>
      <c r="AG241" s="1334">
        <f t="shared" si="381"/>
        <v>0</v>
      </c>
      <c r="AH241" s="1334">
        <f t="shared" si="381"/>
        <v>0</v>
      </c>
      <c r="AI241" s="1334">
        <f t="shared" si="381"/>
        <v>0</v>
      </c>
      <c r="AJ241" s="1334">
        <f t="shared" si="381"/>
        <v>0</v>
      </c>
      <c r="AK241" s="1334">
        <f t="shared" si="381"/>
        <v>0</v>
      </c>
      <c r="AL241" s="1334">
        <f t="shared" si="381"/>
        <v>0</v>
      </c>
      <c r="AM241" s="1334">
        <f t="shared" si="381"/>
        <v>0</v>
      </c>
      <c r="AN241" s="1334">
        <f t="shared" si="381"/>
        <v>0</v>
      </c>
      <c r="AO241" s="1334">
        <f t="shared" si="381"/>
        <v>0</v>
      </c>
      <c r="AP241" s="1334">
        <f t="shared" si="381"/>
        <v>0</v>
      </c>
      <c r="AQ241" s="1334">
        <f t="shared" si="381"/>
        <v>0</v>
      </c>
      <c r="AR241" s="1334">
        <f t="shared" si="381"/>
        <v>0</v>
      </c>
      <c r="AS241" s="1334">
        <f t="shared" si="381"/>
        <v>0</v>
      </c>
      <c r="AT241" s="1334">
        <f t="shared" si="381"/>
        <v>0</v>
      </c>
      <c r="AU241" s="1334">
        <f t="shared" si="381"/>
        <v>0</v>
      </c>
      <c r="AV241" s="1334">
        <f t="shared" si="363"/>
        <v>0</v>
      </c>
      <c r="AW241" s="1334"/>
      <c r="AX241" s="1334"/>
      <c r="AY241" s="1334"/>
      <c r="AZ241" s="1334"/>
      <c r="BA241" s="1334"/>
      <c r="BB241" s="1334"/>
      <c r="BC241" s="1334"/>
      <c r="BD241" s="1334"/>
      <c r="BE241" s="1334"/>
      <c r="BF241" s="1334"/>
      <c r="BG241" s="1334"/>
      <c r="BH241" s="1334"/>
      <c r="BI241" s="1334"/>
      <c r="BJ241" s="1334"/>
      <c r="BK241" s="1334"/>
      <c r="BL241" s="1334"/>
      <c r="BM241" s="1334"/>
      <c r="BN241" s="1334"/>
      <c r="BO241" s="1334"/>
      <c r="BP241" s="1334"/>
      <c r="BQ241" s="1334"/>
    </row>
    <row r="242" spans="1:69" s="1335" customFormat="1" ht="12.75" x14ac:dyDescent="0.2">
      <c r="A242" s="1294" t="s">
        <v>867</v>
      </c>
      <c r="B242" s="224" t="s">
        <v>367</v>
      </c>
      <c r="C242" s="1333">
        <f>'I4 BO ASSETS'!J28</f>
        <v>0</v>
      </c>
      <c r="D242" s="1334">
        <f t="shared" si="354"/>
        <v>0</v>
      </c>
      <c r="E242" s="1334">
        <f t="shared" si="354"/>
        <v>0</v>
      </c>
      <c r="F242" s="1334">
        <f t="shared" si="359"/>
        <v>0</v>
      </c>
      <c r="G242" s="1334">
        <f t="shared" si="355"/>
        <v>0</v>
      </c>
      <c r="H242" s="1334">
        <f t="shared" ref="H242:Z242" si="382">$D242*H608</f>
        <v>0</v>
      </c>
      <c r="I242" s="1334">
        <f t="shared" si="382"/>
        <v>0</v>
      </c>
      <c r="J242" s="1334">
        <f t="shared" si="382"/>
        <v>0</v>
      </c>
      <c r="K242" s="1334">
        <f t="shared" si="382"/>
        <v>0</v>
      </c>
      <c r="L242" s="1334">
        <f t="shared" si="382"/>
        <v>0</v>
      </c>
      <c r="M242" s="1334">
        <f t="shared" si="382"/>
        <v>0</v>
      </c>
      <c r="N242" s="1334">
        <f t="shared" si="382"/>
        <v>0</v>
      </c>
      <c r="O242" s="1334">
        <f t="shared" si="382"/>
        <v>0</v>
      </c>
      <c r="P242" s="1334">
        <f t="shared" si="382"/>
        <v>0</v>
      </c>
      <c r="Q242" s="1334">
        <f t="shared" si="382"/>
        <v>0</v>
      </c>
      <c r="R242" s="1334">
        <f t="shared" si="382"/>
        <v>0</v>
      </c>
      <c r="S242" s="1334">
        <f t="shared" si="382"/>
        <v>0</v>
      </c>
      <c r="T242" s="1334">
        <f t="shared" si="382"/>
        <v>0</v>
      </c>
      <c r="U242" s="1334">
        <f t="shared" si="382"/>
        <v>0</v>
      </c>
      <c r="V242" s="1334">
        <f t="shared" si="382"/>
        <v>0</v>
      </c>
      <c r="W242" s="1334">
        <f t="shared" si="382"/>
        <v>0</v>
      </c>
      <c r="X242" s="1334">
        <f t="shared" si="382"/>
        <v>0</v>
      </c>
      <c r="Y242" s="1334">
        <f t="shared" si="382"/>
        <v>0</v>
      </c>
      <c r="Z242" s="1334">
        <f t="shared" si="382"/>
        <v>0</v>
      </c>
      <c r="AA242" s="1334">
        <f t="shared" si="361"/>
        <v>0</v>
      </c>
      <c r="AB242" s="1334">
        <f t="shared" si="357"/>
        <v>0</v>
      </c>
      <c r="AC242" s="1334">
        <f t="shared" ref="AC242:AU242" si="383">$E242*AC608</f>
        <v>0</v>
      </c>
      <c r="AD242" s="1334">
        <f t="shared" si="383"/>
        <v>0</v>
      </c>
      <c r="AE242" s="1334">
        <f t="shared" si="383"/>
        <v>0</v>
      </c>
      <c r="AF242" s="1334">
        <f t="shared" si="383"/>
        <v>0</v>
      </c>
      <c r="AG242" s="1334">
        <f t="shared" si="383"/>
        <v>0</v>
      </c>
      <c r="AH242" s="1334">
        <f t="shared" si="383"/>
        <v>0</v>
      </c>
      <c r="AI242" s="1334">
        <f t="shared" si="383"/>
        <v>0</v>
      </c>
      <c r="AJ242" s="1334">
        <f t="shared" si="383"/>
        <v>0</v>
      </c>
      <c r="AK242" s="1334">
        <f t="shared" si="383"/>
        <v>0</v>
      </c>
      <c r="AL242" s="1334">
        <f t="shared" si="383"/>
        <v>0</v>
      </c>
      <c r="AM242" s="1334">
        <f t="shared" si="383"/>
        <v>0</v>
      </c>
      <c r="AN242" s="1334">
        <f t="shared" si="383"/>
        <v>0</v>
      </c>
      <c r="AO242" s="1334">
        <f t="shared" si="383"/>
        <v>0</v>
      </c>
      <c r="AP242" s="1334">
        <f t="shared" si="383"/>
        <v>0</v>
      </c>
      <c r="AQ242" s="1334">
        <f t="shared" si="383"/>
        <v>0</v>
      </c>
      <c r="AR242" s="1334">
        <f t="shared" si="383"/>
        <v>0</v>
      </c>
      <c r="AS242" s="1334">
        <f t="shared" si="383"/>
        <v>0</v>
      </c>
      <c r="AT242" s="1334">
        <f t="shared" si="383"/>
        <v>0</v>
      </c>
      <c r="AU242" s="1334">
        <f t="shared" si="383"/>
        <v>0</v>
      </c>
      <c r="AV242" s="1334">
        <f t="shared" si="363"/>
        <v>0</v>
      </c>
      <c r="AW242" s="1334"/>
      <c r="AX242" s="1334"/>
      <c r="AY242" s="1334"/>
      <c r="AZ242" s="1334"/>
      <c r="BA242" s="1334"/>
      <c r="BB242" s="1334"/>
      <c r="BC242" s="1334"/>
      <c r="BD242" s="1334"/>
      <c r="BE242" s="1334"/>
      <c r="BF242" s="1334"/>
      <c r="BG242" s="1334"/>
      <c r="BH242" s="1334"/>
      <c r="BI242" s="1334"/>
      <c r="BJ242" s="1334"/>
      <c r="BK242" s="1334"/>
      <c r="BL242" s="1334"/>
      <c r="BM242" s="1334"/>
      <c r="BN242" s="1334"/>
      <c r="BO242" s="1334"/>
      <c r="BP242" s="1334"/>
      <c r="BQ242" s="1334"/>
    </row>
    <row r="243" spans="1:69" s="1335" customFormat="1" ht="12.75" x14ac:dyDescent="0.2">
      <c r="A243" s="1294" t="s">
        <v>868</v>
      </c>
      <c r="B243" s="224" t="s">
        <v>368</v>
      </c>
      <c r="C243" s="1333">
        <f>'I4 BO ASSETS'!J29</f>
        <v>0</v>
      </c>
      <c r="D243" s="1334">
        <f t="shared" si="354"/>
        <v>0</v>
      </c>
      <c r="E243" s="1334">
        <f t="shared" si="354"/>
        <v>0</v>
      </c>
      <c r="F243" s="1334">
        <f t="shared" si="359"/>
        <v>0</v>
      </c>
      <c r="G243" s="1334">
        <f t="shared" si="355"/>
        <v>0</v>
      </c>
      <c r="H243" s="1334">
        <f t="shared" ref="H243:Z243" si="384">$D243*H609</f>
        <v>0</v>
      </c>
      <c r="I243" s="1334">
        <f t="shared" si="384"/>
        <v>0</v>
      </c>
      <c r="J243" s="1334">
        <f t="shared" si="384"/>
        <v>0</v>
      </c>
      <c r="K243" s="1334">
        <f t="shared" si="384"/>
        <v>0</v>
      </c>
      <c r="L243" s="1334">
        <f t="shared" si="384"/>
        <v>0</v>
      </c>
      <c r="M243" s="1334">
        <f t="shared" si="384"/>
        <v>0</v>
      </c>
      <c r="N243" s="1334">
        <f t="shared" si="384"/>
        <v>0</v>
      </c>
      <c r="O243" s="1334">
        <f t="shared" si="384"/>
        <v>0</v>
      </c>
      <c r="P243" s="1334">
        <f t="shared" si="384"/>
        <v>0</v>
      </c>
      <c r="Q243" s="1334">
        <f t="shared" si="384"/>
        <v>0</v>
      </c>
      <c r="R243" s="1334">
        <f t="shared" si="384"/>
        <v>0</v>
      </c>
      <c r="S243" s="1334">
        <f t="shared" si="384"/>
        <v>0</v>
      </c>
      <c r="T243" s="1334">
        <f t="shared" si="384"/>
        <v>0</v>
      </c>
      <c r="U243" s="1334">
        <f t="shared" si="384"/>
        <v>0</v>
      </c>
      <c r="V243" s="1334">
        <f t="shared" si="384"/>
        <v>0</v>
      </c>
      <c r="W243" s="1334">
        <f t="shared" si="384"/>
        <v>0</v>
      </c>
      <c r="X243" s="1334">
        <f t="shared" si="384"/>
        <v>0</v>
      </c>
      <c r="Y243" s="1334">
        <f t="shared" si="384"/>
        <v>0</v>
      </c>
      <c r="Z243" s="1334">
        <f t="shared" si="384"/>
        <v>0</v>
      </c>
      <c r="AA243" s="1334">
        <f t="shared" si="361"/>
        <v>0</v>
      </c>
      <c r="AB243" s="1334">
        <f t="shared" si="357"/>
        <v>0</v>
      </c>
      <c r="AC243" s="1334">
        <f t="shared" ref="AC243:AU243" si="385">$E243*AC609</f>
        <v>0</v>
      </c>
      <c r="AD243" s="1334">
        <f t="shared" si="385"/>
        <v>0</v>
      </c>
      <c r="AE243" s="1334">
        <f t="shared" si="385"/>
        <v>0</v>
      </c>
      <c r="AF243" s="1334">
        <f t="shared" si="385"/>
        <v>0</v>
      </c>
      <c r="AG243" s="1334">
        <f t="shared" si="385"/>
        <v>0</v>
      </c>
      <c r="AH243" s="1334">
        <f t="shared" si="385"/>
        <v>0</v>
      </c>
      <c r="AI243" s="1334">
        <f t="shared" si="385"/>
        <v>0</v>
      </c>
      <c r="AJ243" s="1334">
        <f t="shared" si="385"/>
        <v>0</v>
      </c>
      <c r="AK243" s="1334">
        <f t="shared" si="385"/>
        <v>0</v>
      </c>
      <c r="AL243" s="1334">
        <f t="shared" si="385"/>
        <v>0</v>
      </c>
      <c r="AM243" s="1334">
        <f t="shared" si="385"/>
        <v>0</v>
      </c>
      <c r="AN243" s="1334">
        <f t="shared" si="385"/>
        <v>0</v>
      </c>
      <c r="AO243" s="1334">
        <f t="shared" si="385"/>
        <v>0</v>
      </c>
      <c r="AP243" s="1334">
        <f t="shared" si="385"/>
        <v>0</v>
      </c>
      <c r="AQ243" s="1334">
        <f t="shared" si="385"/>
        <v>0</v>
      </c>
      <c r="AR243" s="1334">
        <f t="shared" si="385"/>
        <v>0</v>
      </c>
      <c r="AS243" s="1334">
        <f t="shared" si="385"/>
        <v>0</v>
      </c>
      <c r="AT243" s="1334">
        <f t="shared" si="385"/>
        <v>0</v>
      </c>
      <c r="AU243" s="1334">
        <f t="shared" si="385"/>
        <v>0</v>
      </c>
      <c r="AV243" s="1334">
        <f t="shared" si="363"/>
        <v>0</v>
      </c>
      <c r="AW243" s="1334"/>
      <c r="AX243" s="1334"/>
      <c r="AY243" s="1334"/>
      <c r="AZ243" s="1334"/>
      <c r="BA243" s="1334"/>
      <c r="BB243" s="1334"/>
      <c r="BC243" s="1334"/>
      <c r="BD243" s="1334"/>
      <c r="BE243" s="1334"/>
      <c r="BF243" s="1334"/>
      <c r="BG243" s="1334"/>
      <c r="BH243" s="1334"/>
      <c r="BI243" s="1334"/>
      <c r="BJ243" s="1334"/>
      <c r="BK243" s="1334"/>
      <c r="BL243" s="1334"/>
      <c r="BM243" s="1334"/>
      <c r="BN243" s="1334"/>
      <c r="BO243" s="1334"/>
      <c r="BP243" s="1334"/>
      <c r="BQ243" s="1334"/>
    </row>
    <row r="244" spans="1:69" s="1335" customFormat="1" ht="25.5" x14ac:dyDescent="0.2">
      <c r="A244" s="1294">
        <v>1815</v>
      </c>
      <c r="B244" s="224" t="s">
        <v>86</v>
      </c>
      <c r="C244" s="1333">
        <f>'I4 BO ASSETS'!J30</f>
        <v>0</v>
      </c>
      <c r="D244" s="1334">
        <f t="shared" si="354"/>
        <v>0</v>
      </c>
      <c r="E244" s="1334">
        <f t="shared" si="354"/>
        <v>0</v>
      </c>
      <c r="F244" s="1334">
        <f t="shared" si="359"/>
        <v>0</v>
      </c>
      <c r="G244" s="1334">
        <f t="shared" si="355"/>
        <v>0</v>
      </c>
      <c r="H244" s="1334">
        <f t="shared" ref="H244:Z244" si="386">$D244*H610</f>
        <v>0</v>
      </c>
      <c r="I244" s="1334">
        <f t="shared" si="386"/>
        <v>0</v>
      </c>
      <c r="J244" s="1334">
        <f t="shared" si="386"/>
        <v>0</v>
      </c>
      <c r="K244" s="1334">
        <f t="shared" si="386"/>
        <v>0</v>
      </c>
      <c r="L244" s="1334">
        <f t="shared" si="386"/>
        <v>0</v>
      </c>
      <c r="M244" s="1334">
        <f t="shared" si="386"/>
        <v>0</v>
      </c>
      <c r="N244" s="1334">
        <f t="shared" si="386"/>
        <v>0</v>
      </c>
      <c r="O244" s="1334">
        <f t="shared" si="386"/>
        <v>0</v>
      </c>
      <c r="P244" s="1334">
        <f t="shared" si="386"/>
        <v>0</v>
      </c>
      <c r="Q244" s="1334">
        <f t="shared" si="386"/>
        <v>0</v>
      </c>
      <c r="R244" s="1334">
        <f t="shared" si="386"/>
        <v>0</v>
      </c>
      <c r="S244" s="1334">
        <f t="shared" si="386"/>
        <v>0</v>
      </c>
      <c r="T244" s="1334">
        <f t="shared" si="386"/>
        <v>0</v>
      </c>
      <c r="U244" s="1334">
        <f t="shared" si="386"/>
        <v>0</v>
      </c>
      <c r="V244" s="1334">
        <f t="shared" si="386"/>
        <v>0</v>
      </c>
      <c r="W244" s="1334">
        <f t="shared" si="386"/>
        <v>0</v>
      </c>
      <c r="X244" s="1334">
        <f t="shared" si="386"/>
        <v>0</v>
      </c>
      <c r="Y244" s="1334">
        <f t="shared" si="386"/>
        <v>0</v>
      </c>
      <c r="Z244" s="1334">
        <f t="shared" si="386"/>
        <v>0</v>
      </c>
      <c r="AA244" s="1334">
        <f t="shared" si="361"/>
        <v>0</v>
      </c>
      <c r="AB244" s="1334">
        <f t="shared" si="357"/>
        <v>0</v>
      </c>
      <c r="AC244" s="1334">
        <f t="shared" ref="AC244:AU244" si="387">$E244*AC610</f>
        <v>0</v>
      </c>
      <c r="AD244" s="1334">
        <f t="shared" si="387"/>
        <v>0</v>
      </c>
      <c r="AE244" s="1334">
        <f t="shared" si="387"/>
        <v>0</v>
      </c>
      <c r="AF244" s="1334">
        <f t="shared" si="387"/>
        <v>0</v>
      </c>
      <c r="AG244" s="1334">
        <f t="shared" si="387"/>
        <v>0</v>
      </c>
      <c r="AH244" s="1334">
        <f t="shared" si="387"/>
        <v>0</v>
      </c>
      <c r="AI244" s="1334">
        <f t="shared" si="387"/>
        <v>0</v>
      </c>
      <c r="AJ244" s="1334">
        <f t="shared" si="387"/>
        <v>0</v>
      </c>
      <c r="AK244" s="1334">
        <f t="shared" si="387"/>
        <v>0</v>
      </c>
      <c r="AL244" s="1334">
        <f t="shared" si="387"/>
        <v>0</v>
      </c>
      <c r="AM244" s="1334">
        <f t="shared" si="387"/>
        <v>0</v>
      </c>
      <c r="AN244" s="1334">
        <f t="shared" si="387"/>
        <v>0</v>
      </c>
      <c r="AO244" s="1334">
        <f t="shared" si="387"/>
        <v>0</v>
      </c>
      <c r="AP244" s="1334">
        <f t="shared" si="387"/>
        <v>0</v>
      </c>
      <c r="AQ244" s="1334">
        <f t="shared" si="387"/>
        <v>0</v>
      </c>
      <c r="AR244" s="1334">
        <f t="shared" si="387"/>
        <v>0</v>
      </c>
      <c r="AS244" s="1334">
        <f t="shared" si="387"/>
        <v>0</v>
      </c>
      <c r="AT244" s="1334">
        <f t="shared" si="387"/>
        <v>0</v>
      </c>
      <c r="AU244" s="1334">
        <f t="shared" si="387"/>
        <v>0</v>
      </c>
      <c r="AV244" s="1334">
        <f t="shared" si="363"/>
        <v>0</v>
      </c>
      <c r="AW244" s="1334"/>
      <c r="AX244" s="1334"/>
      <c r="AY244" s="1334"/>
      <c r="AZ244" s="1334"/>
      <c r="BA244" s="1334"/>
      <c r="BB244" s="1334"/>
      <c r="BC244" s="1334"/>
      <c r="BD244" s="1334"/>
      <c r="BE244" s="1334"/>
      <c r="BF244" s="1334"/>
      <c r="BG244" s="1334"/>
      <c r="BH244" s="1334"/>
      <c r="BI244" s="1334"/>
      <c r="BJ244" s="1334"/>
      <c r="BK244" s="1334"/>
      <c r="BL244" s="1334"/>
      <c r="BM244" s="1334"/>
      <c r="BN244" s="1334"/>
      <c r="BO244" s="1334"/>
      <c r="BP244" s="1334"/>
      <c r="BQ244" s="1334"/>
    </row>
    <row r="245" spans="1:69" s="1335" customFormat="1" ht="25.5" x14ac:dyDescent="0.2">
      <c r="A245" s="1294">
        <v>1820</v>
      </c>
      <c r="B245" s="224" t="s">
        <v>87</v>
      </c>
      <c r="C245" s="1333">
        <f>'I4 BO ASSETS'!J31</f>
        <v>0</v>
      </c>
      <c r="D245" s="1334">
        <f t="shared" si="354"/>
        <v>0</v>
      </c>
      <c r="E245" s="1334">
        <f t="shared" si="354"/>
        <v>0</v>
      </c>
      <c r="F245" s="1334">
        <f t="shared" si="359"/>
        <v>0</v>
      </c>
      <c r="G245" s="1334">
        <f t="shared" si="355"/>
        <v>0</v>
      </c>
      <c r="H245" s="1334">
        <f t="shared" ref="H245:Z245" si="388">$D245*H611</f>
        <v>0</v>
      </c>
      <c r="I245" s="1334">
        <f t="shared" si="388"/>
        <v>0</v>
      </c>
      <c r="J245" s="1334">
        <f t="shared" si="388"/>
        <v>0</v>
      </c>
      <c r="K245" s="1334">
        <f t="shared" si="388"/>
        <v>0</v>
      </c>
      <c r="L245" s="1334">
        <f t="shared" si="388"/>
        <v>0</v>
      </c>
      <c r="M245" s="1334">
        <f t="shared" si="388"/>
        <v>0</v>
      </c>
      <c r="N245" s="1334">
        <f t="shared" si="388"/>
        <v>0</v>
      </c>
      <c r="O245" s="1334">
        <f t="shared" si="388"/>
        <v>0</v>
      </c>
      <c r="P245" s="1334">
        <f t="shared" si="388"/>
        <v>0</v>
      </c>
      <c r="Q245" s="1334">
        <f t="shared" si="388"/>
        <v>0</v>
      </c>
      <c r="R245" s="1334">
        <f t="shared" si="388"/>
        <v>0</v>
      </c>
      <c r="S245" s="1334">
        <f t="shared" si="388"/>
        <v>0</v>
      </c>
      <c r="T245" s="1334">
        <f t="shared" si="388"/>
        <v>0</v>
      </c>
      <c r="U245" s="1334">
        <f t="shared" si="388"/>
        <v>0</v>
      </c>
      <c r="V245" s="1334">
        <f t="shared" si="388"/>
        <v>0</v>
      </c>
      <c r="W245" s="1334">
        <f t="shared" si="388"/>
        <v>0</v>
      </c>
      <c r="X245" s="1334">
        <f t="shared" si="388"/>
        <v>0</v>
      </c>
      <c r="Y245" s="1334">
        <f t="shared" si="388"/>
        <v>0</v>
      </c>
      <c r="Z245" s="1334">
        <f t="shared" si="388"/>
        <v>0</v>
      </c>
      <c r="AA245" s="1334">
        <f t="shared" si="361"/>
        <v>0</v>
      </c>
      <c r="AB245" s="1334">
        <f t="shared" si="357"/>
        <v>0</v>
      </c>
      <c r="AC245" s="1334">
        <f t="shared" ref="AC245:AU245" si="389">$E245*AC611</f>
        <v>0</v>
      </c>
      <c r="AD245" s="1334">
        <f t="shared" si="389"/>
        <v>0</v>
      </c>
      <c r="AE245" s="1334">
        <f t="shared" si="389"/>
        <v>0</v>
      </c>
      <c r="AF245" s="1334">
        <f t="shared" si="389"/>
        <v>0</v>
      </c>
      <c r="AG245" s="1334">
        <f t="shared" si="389"/>
        <v>0</v>
      </c>
      <c r="AH245" s="1334">
        <f t="shared" si="389"/>
        <v>0</v>
      </c>
      <c r="AI245" s="1334">
        <f t="shared" si="389"/>
        <v>0</v>
      </c>
      <c r="AJ245" s="1334">
        <f t="shared" si="389"/>
        <v>0</v>
      </c>
      <c r="AK245" s="1334">
        <f t="shared" si="389"/>
        <v>0</v>
      </c>
      <c r="AL245" s="1334">
        <f t="shared" si="389"/>
        <v>0</v>
      </c>
      <c r="AM245" s="1334">
        <f t="shared" si="389"/>
        <v>0</v>
      </c>
      <c r="AN245" s="1334">
        <f t="shared" si="389"/>
        <v>0</v>
      </c>
      <c r="AO245" s="1334">
        <f t="shared" si="389"/>
        <v>0</v>
      </c>
      <c r="AP245" s="1334">
        <f t="shared" si="389"/>
        <v>0</v>
      </c>
      <c r="AQ245" s="1334">
        <f t="shared" si="389"/>
        <v>0</v>
      </c>
      <c r="AR245" s="1334">
        <f t="shared" si="389"/>
        <v>0</v>
      </c>
      <c r="AS245" s="1334">
        <f t="shared" si="389"/>
        <v>0</v>
      </c>
      <c r="AT245" s="1334">
        <f t="shared" si="389"/>
        <v>0</v>
      </c>
      <c r="AU245" s="1334">
        <f t="shared" si="389"/>
        <v>0</v>
      </c>
      <c r="AV245" s="1334">
        <f t="shared" si="363"/>
        <v>0</v>
      </c>
      <c r="AW245" s="1334"/>
      <c r="AX245" s="1334"/>
      <c r="AY245" s="1334"/>
      <c r="AZ245" s="1334"/>
      <c r="BA245" s="1334"/>
      <c r="BB245" s="1334"/>
      <c r="BC245" s="1334"/>
      <c r="BD245" s="1334"/>
      <c r="BE245" s="1334"/>
      <c r="BF245" s="1334"/>
      <c r="BG245" s="1334"/>
      <c r="BH245" s="1334"/>
      <c r="BI245" s="1334"/>
      <c r="BJ245" s="1334"/>
      <c r="BK245" s="1334"/>
      <c r="BL245" s="1334"/>
      <c r="BM245" s="1334"/>
      <c r="BN245" s="1334"/>
      <c r="BO245" s="1334"/>
      <c r="BP245" s="1334"/>
      <c r="BQ245" s="1334"/>
    </row>
    <row r="246" spans="1:69" s="1335" customFormat="1" ht="25.5" x14ac:dyDescent="0.2">
      <c r="A246" s="1294" t="s">
        <v>520</v>
      </c>
      <c r="B246" s="224" t="s">
        <v>1363</v>
      </c>
      <c r="C246" s="1333">
        <f>'I4 BO ASSETS'!J32</f>
        <v>0</v>
      </c>
      <c r="D246" s="1334">
        <f t="shared" si="354"/>
        <v>0</v>
      </c>
      <c r="E246" s="1334">
        <f t="shared" si="354"/>
        <v>0</v>
      </c>
      <c r="F246" s="1334">
        <f>D246+E246</f>
        <v>0</v>
      </c>
      <c r="G246" s="1334">
        <f t="shared" ref="G246:V246" si="390">$D246*G612</f>
        <v>0</v>
      </c>
      <c r="H246" s="1334">
        <f t="shared" si="390"/>
        <v>0</v>
      </c>
      <c r="I246" s="1334">
        <f t="shared" si="390"/>
        <v>0</v>
      </c>
      <c r="J246" s="1334">
        <f t="shared" si="390"/>
        <v>0</v>
      </c>
      <c r="K246" s="1334">
        <f t="shared" si="390"/>
        <v>0</v>
      </c>
      <c r="L246" s="1334">
        <f t="shared" si="390"/>
        <v>0</v>
      </c>
      <c r="M246" s="1334">
        <f t="shared" si="390"/>
        <v>0</v>
      </c>
      <c r="N246" s="1334">
        <f t="shared" si="390"/>
        <v>0</v>
      </c>
      <c r="O246" s="1334">
        <f t="shared" si="390"/>
        <v>0</v>
      </c>
      <c r="P246" s="1334">
        <f t="shared" si="390"/>
        <v>0</v>
      </c>
      <c r="Q246" s="1334">
        <f t="shared" si="390"/>
        <v>0</v>
      </c>
      <c r="R246" s="1334">
        <f t="shared" si="390"/>
        <v>0</v>
      </c>
      <c r="S246" s="1334">
        <f t="shared" si="390"/>
        <v>0</v>
      </c>
      <c r="T246" s="1334">
        <f t="shared" si="390"/>
        <v>0</v>
      </c>
      <c r="U246" s="1334">
        <f t="shared" si="390"/>
        <v>0</v>
      </c>
      <c r="V246" s="1334">
        <f t="shared" si="390"/>
        <v>0</v>
      </c>
      <c r="W246" s="1334">
        <f t="shared" ref="W246:Z248" si="391">$D246*W612</f>
        <v>0</v>
      </c>
      <c r="X246" s="1334">
        <f t="shared" si="391"/>
        <v>0</v>
      </c>
      <c r="Y246" s="1334">
        <f t="shared" si="391"/>
        <v>0</v>
      </c>
      <c r="Z246" s="1334">
        <f t="shared" si="391"/>
        <v>0</v>
      </c>
      <c r="AA246" s="1334">
        <f>SUM(G246:Z246)</f>
        <v>0</v>
      </c>
      <c r="AB246" s="1334">
        <f t="shared" ref="AB246:AQ246" si="392">$E246*AB612</f>
        <v>0</v>
      </c>
      <c r="AC246" s="1334">
        <f t="shared" si="392"/>
        <v>0</v>
      </c>
      <c r="AD246" s="1334">
        <f t="shared" si="392"/>
        <v>0</v>
      </c>
      <c r="AE246" s="1334">
        <f t="shared" si="392"/>
        <v>0</v>
      </c>
      <c r="AF246" s="1334">
        <f t="shared" si="392"/>
        <v>0</v>
      </c>
      <c r="AG246" s="1334">
        <f t="shared" si="392"/>
        <v>0</v>
      </c>
      <c r="AH246" s="1334">
        <f t="shared" si="392"/>
        <v>0</v>
      </c>
      <c r="AI246" s="1334">
        <f t="shared" si="392"/>
        <v>0</v>
      </c>
      <c r="AJ246" s="1334">
        <f t="shared" si="392"/>
        <v>0</v>
      </c>
      <c r="AK246" s="1334">
        <f t="shared" si="392"/>
        <v>0</v>
      </c>
      <c r="AL246" s="1334">
        <f t="shared" si="392"/>
        <v>0</v>
      </c>
      <c r="AM246" s="1334">
        <f t="shared" si="392"/>
        <v>0</v>
      </c>
      <c r="AN246" s="1334">
        <f t="shared" si="392"/>
        <v>0</v>
      </c>
      <c r="AO246" s="1334">
        <f t="shared" si="392"/>
        <v>0</v>
      </c>
      <c r="AP246" s="1334">
        <f t="shared" si="392"/>
        <v>0</v>
      </c>
      <c r="AQ246" s="1334">
        <f t="shared" si="392"/>
        <v>0</v>
      </c>
      <c r="AR246" s="1334">
        <f t="shared" ref="AR246:AU248" si="393">$E246*AR612</f>
        <v>0</v>
      </c>
      <c r="AS246" s="1334">
        <f t="shared" si="393"/>
        <v>0</v>
      </c>
      <c r="AT246" s="1334">
        <f t="shared" si="393"/>
        <v>0</v>
      </c>
      <c r="AU246" s="1334">
        <f t="shared" si="393"/>
        <v>0</v>
      </c>
      <c r="AV246" s="1334">
        <f>SUM(AB246:AU246)</f>
        <v>0</v>
      </c>
      <c r="AW246" s="1334"/>
      <c r="AX246" s="1334"/>
      <c r="AY246" s="1334"/>
      <c r="AZ246" s="1334"/>
      <c r="BA246" s="1334"/>
      <c r="BB246" s="1334"/>
      <c r="BC246" s="1334"/>
      <c r="BD246" s="1334"/>
      <c r="BE246" s="1334"/>
      <c r="BF246" s="1334"/>
      <c r="BG246" s="1334"/>
      <c r="BH246" s="1334"/>
      <c r="BI246" s="1334"/>
      <c r="BJ246" s="1334"/>
      <c r="BK246" s="1334"/>
      <c r="BL246" s="1334"/>
      <c r="BM246" s="1334"/>
      <c r="BN246" s="1334"/>
      <c r="BO246" s="1334"/>
      <c r="BP246" s="1334"/>
      <c r="BQ246" s="1334"/>
    </row>
    <row r="247" spans="1:69" s="1335" customFormat="1" ht="25.5" x14ac:dyDescent="0.2">
      <c r="A247" s="1294" t="s">
        <v>521</v>
      </c>
      <c r="B247" s="224" t="s">
        <v>1365</v>
      </c>
      <c r="C247" s="1333">
        <f>'I4 BO ASSETS'!J33</f>
        <v>0</v>
      </c>
      <c r="D247" s="1334">
        <f t="shared" si="354"/>
        <v>0</v>
      </c>
      <c r="E247" s="1334">
        <f t="shared" si="354"/>
        <v>0</v>
      </c>
      <c r="F247" s="1334">
        <f>D247+E247</f>
        <v>0</v>
      </c>
      <c r="G247" s="1334">
        <f t="shared" ref="G247:V247" si="394">$D247*G613</f>
        <v>0</v>
      </c>
      <c r="H247" s="1334">
        <f t="shared" si="394"/>
        <v>0</v>
      </c>
      <c r="I247" s="1334">
        <f t="shared" si="394"/>
        <v>0</v>
      </c>
      <c r="J247" s="1334">
        <f t="shared" si="394"/>
        <v>0</v>
      </c>
      <c r="K247" s="1334">
        <f t="shared" si="394"/>
        <v>0</v>
      </c>
      <c r="L247" s="1334">
        <f t="shared" si="394"/>
        <v>0</v>
      </c>
      <c r="M247" s="1334">
        <f t="shared" si="394"/>
        <v>0</v>
      </c>
      <c r="N247" s="1334">
        <f t="shared" si="394"/>
        <v>0</v>
      </c>
      <c r="O247" s="1334">
        <f t="shared" si="394"/>
        <v>0</v>
      </c>
      <c r="P247" s="1334">
        <f t="shared" si="394"/>
        <v>0</v>
      </c>
      <c r="Q247" s="1334">
        <f t="shared" si="394"/>
        <v>0</v>
      </c>
      <c r="R247" s="1334">
        <f t="shared" si="394"/>
        <v>0</v>
      </c>
      <c r="S247" s="1334">
        <f t="shared" si="394"/>
        <v>0</v>
      </c>
      <c r="T247" s="1334">
        <f t="shared" si="394"/>
        <v>0</v>
      </c>
      <c r="U247" s="1334">
        <f t="shared" si="394"/>
        <v>0</v>
      </c>
      <c r="V247" s="1334">
        <f t="shared" si="394"/>
        <v>0</v>
      </c>
      <c r="W247" s="1334">
        <f t="shared" si="391"/>
        <v>0</v>
      </c>
      <c r="X247" s="1334">
        <f t="shared" si="391"/>
        <v>0</v>
      </c>
      <c r="Y247" s="1334">
        <f t="shared" si="391"/>
        <v>0</v>
      </c>
      <c r="Z247" s="1334">
        <f t="shared" si="391"/>
        <v>0</v>
      </c>
      <c r="AA247" s="1334">
        <f>SUM(G247:Z247)</f>
        <v>0</v>
      </c>
      <c r="AB247" s="1334">
        <f t="shared" ref="AB247:AQ247" si="395">$E247*AB613</f>
        <v>0</v>
      </c>
      <c r="AC247" s="1334">
        <f t="shared" si="395"/>
        <v>0</v>
      </c>
      <c r="AD247" s="1334">
        <f t="shared" si="395"/>
        <v>0</v>
      </c>
      <c r="AE247" s="1334">
        <f t="shared" si="395"/>
        <v>0</v>
      </c>
      <c r="AF247" s="1334">
        <f t="shared" si="395"/>
        <v>0</v>
      </c>
      <c r="AG247" s="1334">
        <f t="shared" si="395"/>
        <v>0</v>
      </c>
      <c r="AH247" s="1334">
        <f t="shared" si="395"/>
        <v>0</v>
      </c>
      <c r="AI247" s="1334">
        <f t="shared" si="395"/>
        <v>0</v>
      </c>
      <c r="AJ247" s="1334">
        <f t="shared" si="395"/>
        <v>0</v>
      </c>
      <c r="AK247" s="1334">
        <f t="shared" si="395"/>
        <v>0</v>
      </c>
      <c r="AL247" s="1334">
        <f t="shared" si="395"/>
        <v>0</v>
      </c>
      <c r="AM247" s="1334">
        <f t="shared" si="395"/>
        <v>0</v>
      </c>
      <c r="AN247" s="1334">
        <f t="shared" si="395"/>
        <v>0</v>
      </c>
      <c r="AO247" s="1334">
        <f t="shared" si="395"/>
        <v>0</v>
      </c>
      <c r="AP247" s="1334">
        <f t="shared" si="395"/>
        <v>0</v>
      </c>
      <c r="AQ247" s="1334">
        <f t="shared" si="395"/>
        <v>0</v>
      </c>
      <c r="AR247" s="1334">
        <f t="shared" si="393"/>
        <v>0</v>
      </c>
      <c r="AS247" s="1334">
        <f t="shared" si="393"/>
        <v>0</v>
      </c>
      <c r="AT247" s="1334">
        <f t="shared" si="393"/>
        <v>0</v>
      </c>
      <c r="AU247" s="1334">
        <f t="shared" si="393"/>
        <v>0</v>
      </c>
      <c r="AV247" s="1334">
        <f>SUM(AB247:AU247)</f>
        <v>0</v>
      </c>
      <c r="AW247" s="1334"/>
      <c r="AX247" s="1334"/>
      <c r="AY247" s="1334"/>
      <c r="AZ247" s="1334"/>
      <c r="BA247" s="1334"/>
      <c r="BB247" s="1334"/>
      <c r="BC247" s="1334"/>
      <c r="BD247" s="1334"/>
      <c r="BE247" s="1334"/>
      <c r="BF247" s="1334"/>
      <c r="BG247" s="1334"/>
      <c r="BH247" s="1334"/>
      <c r="BI247" s="1334"/>
      <c r="BJ247" s="1334"/>
      <c r="BK247" s="1334"/>
      <c r="BL247" s="1334"/>
      <c r="BM247" s="1334"/>
      <c r="BN247" s="1334"/>
      <c r="BO247" s="1334"/>
      <c r="BP247" s="1334"/>
      <c r="BQ247" s="1334"/>
    </row>
    <row r="248" spans="1:69" s="1335" customFormat="1" ht="25.5" x14ac:dyDescent="0.2">
      <c r="A248" s="1294" t="s">
        <v>1355</v>
      </c>
      <c r="B248" s="224" t="s">
        <v>1356</v>
      </c>
      <c r="C248" s="1333">
        <f>'I4 BO ASSETS'!J34</f>
        <v>0</v>
      </c>
      <c r="D248" s="1334">
        <f t="shared" si="354"/>
        <v>0</v>
      </c>
      <c r="E248" s="1334">
        <f t="shared" si="354"/>
        <v>0</v>
      </c>
      <c r="F248" s="1334">
        <f>D248+E248</f>
        <v>0</v>
      </c>
      <c r="G248" s="1334">
        <f t="shared" ref="G248:V248" si="396">$D248*G614</f>
        <v>0</v>
      </c>
      <c r="H248" s="1334">
        <f t="shared" si="396"/>
        <v>0</v>
      </c>
      <c r="I248" s="1334">
        <f t="shared" si="396"/>
        <v>0</v>
      </c>
      <c r="J248" s="1334">
        <f t="shared" si="396"/>
        <v>0</v>
      </c>
      <c r="K248" s="1334">
        <f t="shared" si="396"/>
        <v>0</v>
      </c>
      <c r="L248" s="1334">
        <f t="shared" si="396"/>
        <v>0</v>
      </c>
      <c r="M248" s="1334">
        <f t="shared" si="396"/>
        <v>0</v>
      </c>
      <c r="N248" s="1334">
        <f t="shared" si="396"/>
        <v>0</v>
      </c>
      <c r="O248" s="1334">
        <f t="shared" si="396"/>
        <v>0</v>
      </c>
      <c r="P248" s="1334">
        <f t="shared" si="396"/>
        <v>0</v>
      </c>
      <c r="Q248" s="1334">
        <f t="shared" si="396"/>
        <v>0</v>
      </c>
      <c r="R248" s="1334">
        <f t="shared" si="396"/>
        <v>0</v>
      </c>
      <c r="S248" s="1334">
        <f t="shared" si="396"/>
        <v>0</v>
      </c>
      <c r="T248" s="1334">
        <f t="shared" si="396"/>
        <v>0</v>
      </c>
      <c r="U248" s="1334">
        <f t="shared" si="396"/>
        <v>0</v>
      </c>
      <c r="V248" s="1334">
        <f t="shared" si="396"/>
        <v>0</v>
      </c>
      <c r="W248" s="1334">
        <f t="shared" si="391"/>
        <v>0</v>
      </c>
      <c r="X248" s="1334">
        <f t="shared" si="391"/>
        <v>0</v>
      </c>
      <c r="Y248" s="1334">
        <f t="shared" si="391"/>
        <v>0</v>
      </c>
      <c r="Z248" s="1334">
        <f t="shared" si="391"/>
        <v>0</v>
      </c>
      <c r="AA248" s="1334">
        <f>SUM(G248:Z248)</f>
        <v>0</v>
      </c>
      <c r="AB248" s="1334">
        <f t="shared" ref="AB248:AQ248" si="397">$E248*AB614</f>
        <v>0</v>
      </c>
      <c r="AC248" s="1334">
        <f t="shared" si="397"/>
        <v>0</v>
      </c>
      <c r="AD248" s="1334">
        <f t="shared" si="397"/>
        <v>0</v>
      </c>
      <c r="AE248" s="1334">
        <f t="shared" si="397"/>
        <v>0</v>
      </c>
      <c r="AF248" s="1334">
        <f t="shared" si="397"/>
        <v>0</v>
      </c>
      <c r="AG248" s="1334">
        <f t="shared" si="397"/>
        <v>0</v>
      </c>
      <c r="AH248" s="1334">
        <f t="shared" si="397"/>
        <v>0</v>
      </c>
      <c r="AI248" s="1334">
        <f t="shared" si="397"/>
        <v>0</v>
      </c>
      <c r="AJ248" s="1334">
        <f t="shared" si="397"/>
        <v>0</v>
      </c>
      <c r="AK248" s="1334">
        <f t="shared" si="397"/>
        <v>0</v>
      </c>
      <c r="AL248" s="1334">
        <f t="shared" si="397"/>
        <v>0</v>
      </c>
      <c r="AM248" s="1334">
        <f t="shared" si="397"/>
        <v>0</v>
      </c>
      <c r="AN248" s="1334">
        <f t="shared" si="397"/>
        <v>0</v>
      </c>
      <c r="AO248" s="1334">
        <f t="shared" si="397"/>
        <v>0</v>
      </c>
      <c r="AP248" s="1334">
        <f t="shared" si="397"/>
        <v>0</v>
      </c>
      <c r="AQ248" s="1334">
        <f t="shared" si="397"/>
        <v>0</v>
      </c>
      <c r="AR248" s="1334">
        <f t="shared" si="393"/>
        <v>0</v>
      </c>
      <c r="AS248" s="1334">
        <f t="shared" si="393"/>
        <v>0</v>
      </c>
      <c r="AT248" s="1334">
        <f t="shared" si="393"/>
        <v>0</v>
      </c>
      <c r="AU248" s="1334">
        <f t="shared" si="393"/>
        <v>0</v>
      </c>
      <c r="AV248" s="1334">
        <f>SUM(AB248:AU248)</f>
        <v>0</v>
      </c>
      <c r="AW248" s="1334"/>
      <c r="AX248" s="1334"/>
      <c r="AY248" s="1334"/>
      <c r="AZ248" s="1334"/>
      <c r="BA248" s="1334"/>
      <c r="BB248" s="1334"/>
      <c r="BC248" s="1334"/>
      <c r="BD248" s="1334"/>
      <c r="BE248" s="1334"/>
      <c r="BF248" s="1334"/>
      <c r="BG248" s="1334"/>
      <c r="BH248" s="1334"/>
      <c r="BI248" s="1334"/>
      <c r="BJ248" s="1334"/>
      <c r="BK248" s="1334"/>
      <c r="BL248" s="1334"/>
      <c r="BM248" s="1334"/>
      <c r="BN248" s="1334"/>
      <c r="BO248" s="1334"/>
      <c r="BP248" s="1334"/>
      <c r="BQ248" s="1334"/>
    </row>
    <row r="249" spans="1:69" s="1335" customFormat="1" ht="12.75" x14ac:dyDescent="0.2">
      <c r="A249" s="1294">
        <v>1825</v>
      </c>
      <c r="B249" s="224" t="s">
        <v>88</v>
      </c>
      <c r="C249" s="1333">
        <f>'I4 BO ASSETS'!J35</f>
        <v>0</v>
      </c>
      <c r="D249" s="1334">
        <f t="shared" si="354"/>
        <v>0</v>
      </c>
      <c r="E249" s="1334">
        <f t="shared" si="354"/>
        <v>0</v>
      </c>
      <c r="F249" s="1334">
        <f t="shared" si="359"/>
        <v>0</v>
      </c>
      <c r="G249" s="1334">
        <f t="shared" ref="G249:G268" si="398">$D249*G615</f>
        <v>0</v>
      </c>
      <c r="H249" s="1334">
        <f t="shared" ref="H249:Z249" si="399">$D249*H615</f>
        <v>0</v>
      </c>
      <c r="I249" s="1334">
        <f t="shared" si="399"/>
        <v>0</v>
      </c>
      <c r="J249" s="1334">
        <f t="shared" si="399"/>
        <v>0</v>
      </c>
      <c r="K249" s="1334">
        <f t="shared" si="399"/>
        <v>0</v>
      </c>
      <c r="L249" s="1334">
        <f t="shared" si="399"/>
        <v>0</v>
      </c>
      <c r="M249" s="1334">
        <f t="shared" si="399"/>
        <v>0</v>
      </c>
      <c r="N249" s="1334">
        <f t="shared" si="399"/>
        <v>0</v>
      </c>
      <c r="O249" s="1334">
        <f t="shared" si="399"/>
        <v>0</v>
      </c>
      <c r="P249" s="1334">
        <f t="shared" si="399"/>
        <v>0</v>
      </c>
      <c r="Q249" s="1334">
        <f t="shared" si="399"/>
        <v>0</v>
      </c>
      <c r="R249" s="1334">
        <f t="shared" si="399"/>
        <v>0</v>
      </c>
      <c r="S249" s="1334">
        <f t="shared" si="399"/>
        <v>0</v>
      </c>
      <c r="T249" s="1334">
        <f t="shared" si="399"/>
        <v>0</v>
      </c>
      <c r="U249" s="1334">
        <f t="shared" si="399"/>
        <v>0</v>
      </c>
      <c r="V249" s="1334">
        <f t="shared" si="399"/>
        <v>0</v>
      </c>
      <c r="W249" s="1334">
        <f t="shared" si="399"/>
        <v>0</v>
      </c>
      <c r="X249" s="1334">
        <f t="shared" si="399"/>
        <v>0</v>
      </c>
      <c r="Y249" s="1334">
        <f t="shared" si="399"/>
        <v>0</v>
      </c>
      <c r="Z249" s="1334">
        <f t="shared" si="399"/>
        <v>0</v>
      </c>
      <c r="AA249" s="1334">
        <f t="shared" si="361"/>
        <v>0</v>
      </c>
      <c r="AB249" s="1334">
        <f t="shared" ref="AB249:AB268" si="400">$E249*AB615</f>
        <v>0</v>
      </c>
      <c r="AC249" s="1334">
        <f t="shared" ref="AC249:AU249" si="401">$E249*AC615</f>
        <v>0</v>
      </c>
      <c r="AD249" s="1334">
        <f t="shared" si="401"/>
        <v>0</v>
      </c>
      <c r="AE249" s="1334">
        <f t="shared" si="401"/>
        <v>0</v>
      </c>
      <c r="AF249" s="1334">
        <f t="shared" si="401"/>
        <v>0</v>
      </c>
      <c r="AG249" s="1334">
        <f t="shared" si="401"/>
        <v>0</v>
      </c>
      <c r="AH249" s="1334">
        <f t="shared" si="401"/>
        <v>0</v>
      </c>
      <c r="AI249" s="1334">
        <f t="shared" si="401"/>
        <v>0</v>
      </c>
      <c r="AJ249" s="1334">
        <f t="shared" si="401"/>
        <v>0</v>
      </c>
      <c r="AK249" s="1334">
        <f t="shared" si="401"/>
        <v>0</v>
      </c>
      <c r="AL249" s="1334">
        <f t="shared" si="401"/>
        <v>0</v>
      </c>
      <c r="AM249" s="1334">
        <f t="shared" si="401"/>
        <v>0</v>
      </c>
      <c r="AN249" s="1334">
        <f t="shared" si="401"/>
        <v>0</v>
      </c>
      <c r="AO249" s="1334">
        <f t="shared" si="401"/>
        <v>0</v>
      </c>
      <c r="AP249" s="1334">
        <f t="shared" si="401"/>
        <v>0</v>
      </c>
      <c r="AQ249" s="1334">
        <f t="shared" si="401"/>
        <v>0</v>
      </c>
      <c r="AR249" s="1334">
        <f t="shared" si="401"/>
        <v>0</v>
      </c>
      <c r="AS249" s="1334">
        <f t="shared" si="401"/>
        <v>0</v>
      </c>
      <c r="AT249" s="1334">
        <f t="shared" si="401"/>
        <v>0</v>
      </c>
      <c r="AU249" s="1334">
        <f t="shared" si="401"/>
        <v>0</v>
      </c>
      <c r="AV249" s="1334">
        <f t="shared" si="363"/>
        <v>0</v>
      </c>
      <c r="AW249" s="1334"/>
      <c r="AX249" s="1334"/>
      <c r="AY249" s="1334"/>
      <c r="AZ249" s="1334"/>
      <c r="BA249" s="1334"/>
      <c r="BB249" s="1334"/>
      <c r="BC249" s="1334"/>
      <c r="BD249" s="1334"/>
      <c r="BE249" s="1334"/>
      <c r="BF249" s="1334"/>
      <c r="BG249" s="1334"/>
      <c r="BH249" s="1334"/>
      <c r="BI249" s="1334"/>
      <c r="BJ249" s="1334"/>
      <c r="BK249" s="1334"/>
      <c r="BL249" s="1334"/>
      <c r="BM249" s="1334"/>
      <c r="BN249" s="1334"/>
      <c r="BO249" s="1334"/>
      <c r="BP249" s="1334"/>
      <c r="BQ249" s="1334"/>
    </row>
    <row r="250" spans="1:69" s="1335" customFormat="1" ht="12.75" x14ac:dyDescent="0.2">
      <c r="A250" s="1294" t="s">
        <v>869</v>
      </c>
      <c r="B250" s="224" t="s">
        <v>369</v>
      </c>
      <c r="C250" s="1333">
        <f>'I4 BO ASSETS'!J36</f>
        <v>0</v>
      </c>
      <c r="D250" s="1334">
        <f t="shared" si="354"/>
        <v>0</v>
      </c>
      <c r="E250" s="1334">
        <f t="shared" si="354"/>
        <v>0</v>
      </c>
      <c r="F250" s="1334">
        <f t="shared" si="359"/>
        <v>0</v>
      </c>
      <c r="G250" s="1334">
        <f t="shared" si="398"/>
        <v>0</v>
      </c>
      <c r="H250" s="1334">
        <f t="shared" ref="H250:Z250" si="402">$D250*H616</f>
        <v>0</v>
      </c>
      <c r="I250" s="1334">
        <f t="shared" si="402"/>
        <v>0</v>
      </c>
      <c r="J250" s="1334">
        <f t="shared" si="402"/>
        <v>0</v>
      </c>
      <c r="K250" s="1334">
        <f t="shared" si="402"/>
        <v>0</v>
      </c>
      <c r="L250" s="1334">
        <f t="shared" si="402"/>
        <v>0</v>
      </c>
      <c r="M250" s="1334">
        <f t="shared" si="402"/>
        <v>0</v>
      </c>
      <c r="N250" s="1334">
        <f t="shared" si="402"/>
        <v>0</v>
      </c>
      <c r="O250" s="1334">
        <f t="shared" si="402"/>
        <v>0</v>
      </c>
      <c r="P250" s="1334">
        <f t="shared" si="402"/>
        <v>0</v>
      </c>
      <c r="Q250" s="1334">
        <f t="shared" si="402"/>
        <v>0</v>
      </c>
      <c r="R250" s="1334">
        <f t="shared" si="402"/>
        <v>0</v>
      </c>
      <c r="S250" s="1334">
        <f t="shared" si="402"/>
        <v>0</v>
      </c>
      <c r="T250" s="1334">
        <f t="shared" si="402"/>
        <v>0</v>
      </c>
      <c r="U250" s="1334">
        <f t="shared" si="402"/>
        <v>0</v>
      </c>
      <c r="V250" s="1334">
        <f t="shared" si="402"/>
        <v>0</v>
      </c>
      <c r="W250" s="1334">
        <f t="shared" si="402"/>
        <v>0</v>
      </c>
      <c r="X250" s="1334">
        <f t="shared" si="402"/>
        <v>0</v>
      </c>
      <c r="Y250" s="1334">
        <f t="shared" si="402"/>
        <v>0</v>
      </c>
      <c r="Z250" s="1334">
        <f t="shared" si="402"/>
        <v>0</v>
      </c>
      <c r="AA250" s="1334">
        <f t="shared" si="361"/>
        <v>0</v>
      </c>
      <c r="AB250" s="1334">
        <f t="shared" si="400"/>
        <v>0</v>
      </c>
      <c r="AC250" s="1334">
        <f t="shared" ref="AC250:AU250" si="403">$E250*AC616</f>
        <v>0</v>
      </c>
      <c r="AD250" s="1334">
        <f t="shared" si="403"/>
        <v>0</v>
      </c>
      <c r="AE250" s="1334">
        <f t="shared" si="403"/>
        <v>0</v>
      </c>
      <c r="AF250" s="1334">
        <f t="shared" si="403"/>
        <v>0</v>
      </c>
      <c r="AG250" s="1334">
        <f t="shared" si="403"/>
        <v>0</v>
      </c>
      <c r="AH250" s="1334">
        <f t="shared" si="403"/>
        <v>0</v>
      </c>
      <c r="AI250" s="1334">
        <f t="shared" si="403"/>
        <v>0</v>
      </c>
      <c r="AJ250" s="1334">
        <f t="shared" si="403"/>
        <v>0</v>
      </c>
      <c r="AK250" s="1334">
        <f t="shared" si="403"/>
        <v>0</v>
      </c>
      <c r="AL250" s="1334">
        <f t="shared" si="403"/>
        <v>0</v>
      </c>
      <c r="AM250" s="1334">
        <f t="shared" si="403"/>
        <v>0</v>
      </c>
      <c r="AN250" s="1334">
        <f t="shared" si="403"/>
        <v>0</v>
      </c>
      <c r="AO250" s="1334">
        <f t="shared" si="403"/>
        <v>0</v>
      </c>
      <c r="AP250" s="1334">
        <f t="shared" si="403"/>
        <v>0</v>
      </c>
      <c r="AQ250" s="1334">
        <f t="shared" si="403"/>
        <v>0</v>
      </c>
      <c r="AR250" s="1334">
        <f t="shared" si="403"/>
        <v>0</v>
      </c>
      <c r="AS250" s="1334">
        <f t="shared" si="403"/>
        <v>0</v>
      </c>
      <c r="AT250" s="1334">
        <f t="shared" si="403"/>
        <v>0</v>
      </c>
      <c r="AU250" s="1334">
        <f t="shared" si="403"/>
        <v>0</v>
      </c>
      <c r="AV250" s="1334">
        <f t="shared" si="363"/>
        <v>0</v>
      </c>
      <c r="AW250" s="1334"/>
      <c r="AX250" s="1334"/>
      <c r="AY250" s="1334"/>
      <c r="AZ250" s="1334"/>
      <c r="BA250" s="1334"/>
      <c r="BB250" s="1334"/>
      <c r="BC250" s="1334"/>
      <c r="BD250" s="1334"/>
      <c r="BE250" s="1334"/>
      <c r="BF250" s="1334"/>
      <c r="BG250" s="1334"/>
      <c r="BH250" s="1334"/>
      <c r="BI250" s="1334"/>
      <c r="BJ250" s="1334"/>
      <c r="BK250" s="1334"/>
      <c r="BL250" s="1334"/>
      <c r="BM250" s="1334"/>
      <c r="BN250" s="1334"/>
      <c r="BO250" s="1334"/>
      <c r="BP250" s="1334"/>
      <c r="BQ250" s="1334"/>
    </row>
    <row r="251" spans="1:69" s="1335" customFormat="1" ht="12.75" x14ac:dyDescent="0.2">
      <c r="A251" s="1294" t="s">
        <v>870</v>
      </c>
      <c r="B251" s="224" t="s">
        <v>370</v>
      </c>
      <c r="C251" s="1333">
        <f>'I4 BO ASSETS'!J37</f>
        <v>0</v>
      </c>
      <c r="D251" s="1334">
        <f t="shared" ref="D251:E271" si="404">$C251*D617</f>
        <v>0</v>
      </c>
      <c r="E251" s="1334">
        <f t="shared" si="404"/>
        <v>0</v>
      </c>
      <c r="F251" s="1334">
        <f t="shared" si="359"/>
        <v>0</v>
      </c>
      <c r="G251" s="1334">
        <f t="shared" si="398"/>
        <v>0</v>
      </c>
      <c r="H251" s="1334">
        <f t="shared" ref="H251:Z251" si="405">$D251*H617</f>
        <v>0</v>
      </c>
      <c r="I251" s="1334">
        <f t="shared" si="405"/>
        <v>0</v>
      </c>
      <c r="J251" s="1334">
        <f t="shared" si="405"/>
        <v>0</v>
      </c>
      <c r="K251" s="1334">
        <f t="shared" si="405"/>
        <v>0</v>
      </c>
      <c r="L251" s="1334">
        <f t="shared" si="405"/>
        <v>0</v>
      </c>
      <c r="M251" s="1334">
        <f t="shared" si="405"/>
        <v>0</v>
      </c>
      <c r="N251" s="1334">
        <f t="shared" si="405"/>
        <v>0</v>
      </c>
      <c r="O251" s="1334">
        <f t="shared" si="405"/>
        <v>0</v>
      </c>
      <c r="P251" s="1334">
        <f t="shared" si="405"/>
        <v>0</v>
      </c>
      <c r="Q251" s="1334">
        <f t="shared" si="405"/>
        <v>0</v>
      </c>
      <c r="R251" s="1334">
        <f t="shared" si="405"/>
        <v>0</v>
      </c>
      <c r="S251" s="1334">
        <f t="shared" si="405"/>
        <v>0</v>
      </c>
      <c r="T251" s="1334">
        <f t="shared" si="405"/>
        <v>0</v>
      </c>
      <c r="U251" s="1334">
        <f t="shared" si="405"/>
        <v>0</v>
      </c>
      <c r="V251" s="1334">
        <f t="shared" si="405"/>
        <v>0</v>
      </c>
      <c r="W251" s="1334">
        <f t="shared" si="405"/>
        <v>0</v>
      </c>
      <c r="X251" s="1334">
        <f t="shared" si="405"/>
        <v>0</v>
      </c>
      <c r="Y251" s="1334">
        <f t="shared" si="405"/>
        <v>0</v>
      </c>
      <c r="Z251" s="1334">
        <f t="shared" si="405"/>
        <v>0</v>
      </c>
      <c r="AA251" s="1334">
        <f t="shared" si="361"/>
        <v>0</v>
      </c>
      <c r="AB251" s="1334">
        <f t="shared" si="400"/>
        <v>0</v>
      </c>
      <c r="AC251" s="1334">
        <f t="shared" ref="AC251:AU251" si="406">$E251*AC617</f>
        <v>0</v>
      </c>
      <c r="AD251" s="1334">
        <f t="shared" si="406"/>
        <v>0</v>
      </c>
      <c r="AE251" s="1334">
        <f t="shared" si="406"/>
        <v>0</v>
      </c>
      <c r="AF251" s="1334">
        <f t="shared" si="406"/>
        <v>0</v>
      </c>
      <c r="AG251" s="1334">
        <f t="shared" si="406"/>
        <v>0</v>
      </c>
      <c r="AH251" s="1334">
        <f t="shared" si="406"/>
        <v>0</v>
      </c>
      <c r="AI251" s="1334">
        <f t="shared" si="406"/>
        <v>0</v>
      </c>
      <c r="AJ251" s="1334">
        <f t="shared" si="406"/>
        <v>0</v>
      </c>
      <c r="AK251" s="1334">
        <f t="shared" si="406"/>
        <v>0</v>
      </c>
      <c r="AL251" s="1334">
        <f t="shared" si="406"/>
        <v>0</v>
      </c>
      <c r="AM251" s="1334">
        <f t="shared" si="406"/>
        <v>0</v>
      </c>
      <c r="AN251" s="1334">
        <f t="shared" si="406"/>
        <v>0</v>
      </c>
      <c r="AO251" s="1334">
        <f t="shared" si="406"/>
        <v>0</v>
      </c>
      <c r="AP251" s="1334">
        <f t="shared" si="406"/>
        <v>0</v>
      </c>
      <c r="AQ251" s="1334">
        <f t="shared" si="406"/>
        <v>0</v>
      </c>
      <c r="AR251" s="1334">
        <f t="shared" si="406"/>
        <v>0</v>
      </c>
      <c r="AS251" s="1334">
        <f t="shared" si="406"/>
        <v>0</v>
      </c>
      <c r="AT251" s="1334">
        <f t="shared" si="406"/>
        <v>0</v>
      </c>
      <c r="AU251" s="1334">
        <f t="shared" si="406"/>
        <v>0</v>
      </c>
      <c r="AV251" s="1334">
        <f t="shared" si="363"/>
        <v>0</v>
      </c>
      <c r="AW251" s="1334"/>
      <c r="AX251" s="1334"/>
      <c r="AY251" s="1334"/>
      <c r="AZ251" s="1334"/>
      <c r="BA251" s="1334"/>
      <c r="BB251" s="1334"/>
      <c r="BC251" s="1334"/>
      <c r="BD251" s="1334"/>
      <c r="BE251" s="1334"/>
      <c r="BF251" s="1334"/>
      <c r="BG251" s="1334"/>
      <c r="BH251" s="1334"/>
      <c r="BI251" s="1334"/>
      <c r="BJ251" s="1334"/>
      <c r="BK251" s="1334"/>
      <c r="BL251" s="1334"/>
      <c r="BM251" s="1334"/>
      <c r="BN251" s="1334"/>
      <c r="BO251" s="1334"/>
      <c r="BP251" s="1334"/>
      <c r="BQ251" s="1334"/>
    </row>
    <row r="252" spans="1:69" s="1335" customFormat="1" ht="12.75" x14ac:dyDescent="0.2">
      <c r="A252" s="1294">
        <v>1830</v>
      </c>
      <c r="B252" s="224" t="s">
        <v>89</v>
      </c>
      <c r="C252" s="1333">
        <f>'I4 BO ASSETS'!J38</f>
        <v>0</v>
      </c>
      <c r="D252" s="1334">
        <f t="shared" si="404"/>
        <v>0</v>
      </c>
      <c r="E252" s="1334">
        <f t="shared" si="404"/>
        <v>0</v>
      </c>
      <c r="F252" s="1334">
        <f t="shared" si="359"/>
        <v>0</v>
      </c>
      <c r="G252" s="1334">
        <f t="shared" si="398"/>
        <v>0</v>
      </c>
      <c r="H252" s="1334">
        <f t="shared" ref="H252:Z252" si="407">$D252*H618</f>
        <v>0</v>
      </c>
      <c r="I252" s="1334">
        <f t="shared" si="407"/>
        <v>0</v>
      </c>
      <c r="J252" s="1334">
        <f t="shared" si="407"/>
        <v>0</v>
      </c>
      <c r="K252" s="1334">
        <f t="shared" si="407"/>
        <v>0</v>
      </c>
      <c r="L252" s="1334">
        <f t="shared" si="407"/>
        <v>0</v>
      </c>
      <c r="M252" s="1334">
        <f t="shared" si="407"/>
        <v>0</v>
      </c>
      <c r="N252" s="1334">
        <f t="shared" si="407"/>
        <v>0</v>
      </c>
      <c r="O252" s="1334">
        <f t="shared" si="407"/>
        <v>0</v>
      </c>
      <c r="P252" s="1334">
        <f t="shared" si="407"/>
        <v>0</v>
      </c>
      <c r="Q252" s="1334">
        <f t="shared" si="407"/>
        <v>0</v>
      </c>
      <c r="R252" s="1334">
        <f t="shared" si="407"/>
        <v>0</v>
      </c>
      <c r="S252" s="1334">
        <f t="shared" si="407"/>
        <v>0</v>
      </c>
      <c r="T252" s="1334">
        <f t="shared" si="407"/>
        <v>0</v>
      </c>
      <c r="U252" s="1334">
        <f t="shared" si="407"/>
        <v>0</v>
      </c>
      <c r="V252" s="1334">
        <f t="shared" si="407"/>
        <v>0</v>
      </c>
      <c r="W252" s="1334">
        <f t="shared" si="407"/>
        <v>0</v>
      </c>
      <c r="X252" s="1334">
        <f t="shared" si="407"/>
        <v>0</v>
      </c>
      <c r="Y252" s="1334">
        <f t="shared" si="407"/>
        <v>0</v>
      </c>
      <c r="Z252" s="1334">
        <f t="shared" si="407"/>
        <v>0</v>
      </c>
      <c r="AA252" s="1334">
        <f t="shared" si="361"/>
        <v>0</v>
      </c>
      <c r="AB252" s="1334">
        <f t="shared" si="400"/>
        <v>0</v>
      </c>
      <c r="AC252" s="1334">
        <f t="shared" ref="AC252:AU252" si="408">$E252*AC618</f>
        <v>0</v>
      </c>
      <c r="AD252" s="1334">
        <f t="shared" si="408"/>
        <v>0</v>
      </c>
      <c r="AE252" s="1334">
        <f t="shared" si="408"/>
        <v>0</v>
      </c>
      <c r="AF252" s="1334">
        <f t="shared" si="408"/>
        <v>0</v>
      </c>
      <c r="AG252" s="1334">
        <f t="shared" si="408"/>
        <v>0</v>
      </c>
      <c r="AH252" s="1334">
        <f t="shared" si="408"/>
        <v>0</v>
      </c>
      <c r="AI252" s="1334">
        <f t="shared" si="408"/>
        <v>0</v>
      </c>
      <c r="AJ252" s="1334">
        <f t="shared" si="408"/>
        <v>0</v>
      </c>
      <c r="AK252" s="1334">
        <f t="shared" si="408"/>
        <v>0</v>
      </c>
      <c r="AL252" s="1334">
        <f t="shared" si="408"/>
        <v>0</v>
      </c>
      <c r="AM252" s="1334">
        <f t="shared" si="408"/>
        <v>0</v>
      </c>
      <c r="AN252" s="1334">
        <f t="shared" si="408"/>
        <v>0</v>
      </c>
      <c r="AO252" s="1334">
        <f t="shared" si="408"/>
        <v>0</v>
      </c>
      <c r="AP252" s="1334">
        <f t="shared" si="408"/>
        <v>0</v>
      </c>
      <c r="AQ252" s="1334">
        <f t="shared" si="408"/>
        <v>0</v>
      </c>
      <c r="AR252" s="1334">
        <f t="shared" si="408"/>
        <v>0</v>
      </c>
      <c r="AS252" s="1334">
        <f t="shared" si="408"/>
        <v>0</v>
      </c>
      <c r="AT252" s="1334">
        <f t="shared" si="408"/>
        <v>0</v>
      </c>
      <c r="AU252" s="1334">
        <f t="shared" si="408"/>
        <v>0</v>
      </c>
      <c r="AV252" s="1334">
        <f t="shared" si="363"/>
        <v>0</v>
      </c>
      <c r="AW252" s="1334"/>
      <c r="AX252" s="1334"/>
      <c r="AY252" s="1334"/>
      <c r="AZ252" s="1334"/>
      <c r="BA252" s="1334"/>
      <c r="BB252" s="1334"/>
      <c r="BC252" s="1334"/>
      <c r="BD252" s="1334"/>
      <c r="BE252" s="1334"/>
      <c r="BF252" s="1334"/>
      <c r="BG252" s="1334"/>
      <c r="BH252" s="1334"/>
      <c r="BI252" s="1334"/>
      <c r="BJ252" s="1334"/>
      <c r="BK252" s="1334"/>
      <c r="BL252" s="1334"/>
      <c r="BM252" s="1334"/>
      <c r="BN252" s="1334"/>
      <c r="BO252" s="1334"/>
      <c r="BP252" s="1334"/>
      <c r="BQ252" s="1334"/>
    </row>
    <row r="253" spans="1:69" s="1335" customFormat="1" ht="25.5" x14ac:dyDescent="0.2">
      <c r="A253" s="1294" t="s">
        <v>871</v>
      </c>
      <c r="B253" s="224" t="s">
        <v>371</v>
      </c>
      <c r="C253" s="1333">
        <f>'I4 BO ASSETS'!J39</f>
        <v>0</v>
      </c>
      <c r="D253" s="1334">
        <f t="shared" si="404"/>
        <v>0</v>
      </c>
      <c r="E253" s="1334">
        <f t="shared" si="404"/>
        <v>0</v>
      </c>
      <c r="F253" s="1334">
        <f t="shared" si="359"/>
        <v>0</v>
      </c>
      <c r="G253" s="1334">
        <f t="shared" si="398"/>
        <v>0</v>
      </c>
      <c r="H253" s="1334">
        <f t="shared" ref="H253:Z253" si="409">$D253*H619</f>
        <v>0</v>
      </c>
      <c r="I253" s="1334">
        <f t="shared" si="409"/>
        <v>0</v>
      </c>
      <c r="J253" s="1334">
        <f t="shared" si="409"/>
        <v>0</v>
      </c>
      <c r="K253" s="1334">
        <f t="shared" si="409"/>
        <v>0</v>
      </c>
      <c r="L253" s="1334">
        <f t="shared" si="409"/>
        <v>0</v>
      </c>
      <c r="M253" s="1334">
        <f t="shared" si="409"/>
        <v>0</v>
      </c>
      <c r="N253" s="1334">
        <f t="shared" si="409"/>
        <v>0</v>
      </c>
      <c r="O253" s="1334">
        <f t="shared" si="409"/>
        <v>0</v>
      </c>
      <c r="P253" s="1334">
        <f t="shared" si="409"/>
        <v>0</v>
      </c>
      <c r="Q253" s="1334">
        <f t="shared" si="409"/>
        <v>0</v>
      </c>
      <c r="R253" s="1334">
        <f t="shared" si="409"/>
        <v>0</v>
      </c>
      <c r="S253" s="1334">
        <f t="shared" si="409"/>
        <v>0</v>
      </c>
      <c r="T253" s="1334">
        <f t="shared" si="409"/>
        <v>0</v>
      </c>
      <c r="U253" s="1334">
        <f t="shared" si="409"/>
        <v>0</v>
      </c>
      <c r="V253" s="1334">
        <f t="shared" si="409"/>
        <v>0</v>
      </c>
      <c r="W253" s="1334">
        <f t="shared" si="409"/>
        <v>0</v>
      </c>
      <c r="X253" s="1334">
        <f t="shared" si="409"/>
        <v>0</v>
      </c>
      <c r="Y253" s="1334">
        <f t="shared" si="409"/>
        <v>0</v>
      </c>
      <c r="Z253" s="1334">
        <f t="shared" si="409"/>
        <v>0</v>
      </c>
      <c r="AA253" s="1334">
        <f t="shared" si="361"/>
        <v>0</v>
      </c>
      <c r="AB253" s="1334">
        <f t="shared" si="400"/>
        <v>0</v>
      </c>
      <c r="AC253" s="1334">
        <f t="shared" ref="AC253:AU253" si="410">$E253*AC619</f>
        <v>0</v>
      </c>
      <c r="AD253" s="1334">
        <f t="shared" si="410"/>
        <v>0</v>
      </c>
      <c r="AE253" s="1334">
        <f t="shared" si="410"/>
        <v>0</v>
      </c>
      <c r="AF253" s="1334">
        <f t="shared" si="410"/>
        <v>0</v>
      </c>
      <c r="AG253" s="1334">
        <f t="shared" si="410"/>
        <v>0</v>
      </c>
      <c r="AH253" s="1334">
        <f t="shared" si="410"/>
        <v>0</v>
      </c>
      <c r="AI253" s="1334">
        <f t="shared" si="410"/>
        <v>0</v>
      </c>
      <c r="AJ253" s="1334">
        <f t="shared" si="410"/>
        <v>0</v>
      </c>
      <c r="AK253" s="1334">
        <f t="shared" si="410"/>
        <v>0</v>
      </c>
      <c r="AL253" s="1334">
        <f t="shared" si="410"/>
        <v>0</v>
      </c>
      <c r="AM253" s="1334">
        <f t="shared" si="410"/>
        <v>0</v>
      </c>
      <c r="AN253" s="1334">
        <f t="shared" si="410"/>
        <v>0</v>
      </c>
      <c r="AO253" s="1334">
        <f t="shared" si="410"/>
        <v>0</v>
      </c>
      <c r="AP253" s="1334">
        <f t="shared" si="410"/>
        <v>0</v>
      </c>
      <c r="AQ253" s="1334">
        <f t="shared" si="410"/>
        <v>0</v>
      </c>
      <c r="AR253" s="1334">
        <f t="shared" si="410"/>
        <v>0</v>
      </c>
      <c r="AS253" s="1334">
        <f t="shared" si="410"/>
        <v>0</v>
      </c>
      <c r="AT253" s="1334">
        <f t="shared" si="410"/>
        <v>0</v>
      </c>
      <c r="AU253" s="1334">
        <f t="shared" si="410"/>
        <v>0</v>
      </c>
      <c r="AV253" s="1334">
        <f t="shared" si="363"/>
        <v>0</v>
      </c>
      <c r="AW253" s="1334"/>
      <c r="AX253" s="1334"/>
      <c r="AY253" s="1334"/>
      <c r="AZ253" s="1334"/>
      <c r="BA253" s="1334"/>
      <c r="BB253" s="1334"/>
      <c r="BC253" s="1334"/>
      <c r="BD253" s="1334"/>
      <c r="BE253" s="1334"/>
      <c r="BF253" s="1334"/>
      <c r="BG253" s="1334"/>
      <c r="BH253" s="1334"/>
      <c r="BI253" s="1334"/>
      <c r="BJ253" s="1334"/>
      <c r="BK253" s="1334"/>
      <c r="BL253" s="1334"/>
      <c r="BM253" s="1334"/>
      <c r="BN253" s="1334"/>
      <c r="BO253" s="1334"/>
      <c r="BP253" s="1334"/>
      <c r="BQ253" s="1334"/>
    </row>
    <row r="254" spans="1:69" s="1335" customFormat="1" ht="12.75" x14ac:dyDescent="0.2">
      <c r="A254" s="1294" t="s">
        <v>872</v>
      </c>
      <c r="B254" s="224" t="s">
        <v>372</v>
      </c>
      <c r="C254" s="1333">
        <f>'I4 BO ASSETS'!J40</f>
        <v>0</v>
      </c>
      <c r="D254" s="1334">
        <f t="shared" si="404"/>
        <v>0</v>
      </c>
      <c r="E254" s="1334">
        <f t="shared" si="404"/>
        <v>0</v>
      </c>
      <c r="F254" s="1334">
        <f t="shared" si="359"/>
        <v>0</v>
      </c>
      <c r="G254" s="1334">
        <f t="shared" si="398"/>
        <v>0</v>
      </c>
      <c r="H254" s="1334">
        <f t="shared" ref="H254:Z254" si="411">$D254*H620</f>
        <v>0</v>
      </c>
      <c r="I254" s="1334">
        <f t="shared" si="411"/>
        <v>0</v>
      </c>
      <c r="J254" s="1334">
        <f t="shared" si="411"/>
        <v>0</v>
      </c>
      <c r="K254" s="1334">
        <f t="shared" si="411"/>
        <v>0</v>
      </c>
      <c r="L254" s="1334">
        <f t="shared" si="411"/>
        <v>0</v>
      </c>
      <c r="M254" s="1334">
        <f t="shared" si="411"/>
        <v>0</v>
      </c>
      <c r="N254" s="1334">
        <f t="shared" si="411"/>
        <v>0</v>
      </c>
      <c r="O254" s="1334">
        <f t="shared" si="411"/>
        <v>0</v>
      </c>
      <c r="P254" s="1334">
        <f t="shared" si="411"/>
        <v>0</v>
      </c>
      <c r="Q254" s="1334">
        <f t="shared" si="411"/>
        <v>0</v>
      </c>
      <c r="R254" s="1334">
        <f t="shared" si="411"/>
        <v>0</v>
      </c>
      <c r="S254" s="1334">
        <f t="shared" si="411"/>
        <v>0</v>
      </c>
      <c r="T254" s="1334">
        <f t="shared" si="411"/>
        <v>0</v>
      </c>
      <c r="U254" s="1334">
        <f t="shared" si="411"/>
        <v>0</v>
      </c>
      <c r="V254" s="1334">
        <f t="shared" si="411"/>
        <v>0</v>
      </c>
      <c r="W254" s="1334">
        <f t="shared" si="411"/>
        <v>0</v>
      </c>
      <c r="X254" s="1334">
        <f t="shared" si="411"/>
        <v>0</v>
      </c>
      <c r="Y254" s="1334">
        <f t="shared" si="411"/>
        <v>0</v>
      </c>
      <c r="Z254" s="1334">
        <f t="shared" si="411"/>
        <v>0</v>
      </c>
      <c r="AA254" s="1334">
        <f t="shared" si="361"/>
        <v>0</v>
      </c>
      <c r="AB254" s="1334">
        <f t="shared" si="400"/>
        <v>0</v>
      </c>
      <c r="AC254" s="1334">
        <f t="shared" ref="AC254:AU254" si="412">$E254*AC620</f>
        <v>0</v>
      </c>
      <c r="AD254" s="1334">
        <f t="shared" si="412"/>
        <v>0</v>
      </c>
      <c r="AE254" s="1334">
        <f t="shared" si="412"/>
        <v>0</v>
      </c>
      <c r="AF254" s="1334">
        <f t="shared" si="412"/>
        <v>0</v>
      </c>
      <c r="AG254" s="1334">
        <f t="shared" si="412"/>
        <v>0</v>
      </c>
      <c r="AH254" s="1334">
        <f t="shared" si="412"/>
        <v>0</v>
      </c>
      <c r="AI254" s="1334">
        <f t="shared" si="412"/>
        <v>0</v>
      </c>
      <c r="AJ254" s="1334">
        <f t="shared" si="412"/>
        <v>0</v>
      </c>
      <c r="AK254" s="1334">
        <f t="shared" si="412"/>
        <v>0</v>
      </c>
      <c r="AL254" s="1334">
        <f t="shared" si="412"/>
        <v>0</v>
      </c>
      <c r="AM254" s="1334">
        <f t="shared" si="412"/>
        <v>0</v>
      </c>
      <c r="AN254" s="1334">
        <f t="shared" si="412"/>
        <v>0</v>
      </c>
      <c r="AO254" s="1334">
        <f t="shared" si="412"/>
        <v>0</v>
      </c>
      <c r="AP254" s="1334">
        <f t="shared" si="412"/>
        <v>0</v>
      </c>
      <c r="AQ254" s="1334">
        <f t="shared" si="412"/>
        <v>0</v>
      </c>
      <c r="AR254" s="1334">
        <f t="shared" si="412"/>
        <v>0</v>
      </c>
      <c r="AS254" s="1334">
        <f t="shared" si="412"/>
        <v>0</v>
      </c>
      <c r="AT254" s="1334">
        <f t="shared" si="412"/>
        <v>0</v>
      </c>
      <c r="AU254" s="1334">
        <f t="shared" si="412"/>
        <v>0</v>
      </c>
      <c r="AV254" s="1334">
        <f t="shared" si="363"/>
        <v>0</v>
      </c>
      <c r="AW254" s="1334"/>
      <c r="AX254" s="1334"/>
      <c r="AY254" s="1334"/>
      <c r="AZ254" s="1334"/>
      <c r="BA254" s="1334"/>
      <c r="BB254" s="1334"/>
      <c r="BC254" s="1334"/>
      <c r="BD254" s="1334"/>
      <c r="BE254" s="1334"/>
      <c r="BF254" s="1334"/>
      <c r="BG254" s="1334"/>
      <c r="BH254" s="1334"/>
      <c r="BI254" s="1334"/>
      <c r="BJ254" s="1334"/>
      <c r="BK254" s="1334"/>
      <c r="BL254" s="1334"/>
      <c r="BM254" s="1334"/>
      <c r="BN254" s="1334"/>
      <c r="BO254" s="1334"/>
      <c r="BP254" s="1334"/>
      <c r="BQ254" s="1334"/>
    </row>
    <row r="255" spans="1:69" s="1335" customFormat="1" ht="12.75" x14ac:dyDescent="0.2">
      <c r="A255" s="1294" t="s">
        <v>873</v>
      </c>
      <c r="B255" s="224" t="s">
        <v>395</v>
      </c>
      <c r="C255" s="1333">
        <f>'I4 BO ASSETS'!J41</f>
        <v>0</v>
      </c>
      <c r="D255" s="1334">
        <f t="shared" si="404"/>
        <v>0</v>
      </c>
      <c r="E255" s="1334">
        <f t="shared" si="404"/>
        <v>0</v>
      </c>
      <c r="F255" s="1334">
        <f t="shared" si="359"/>
        <v>0</v>
      </c>
      <c r="G255" s="1334">
        <f t="shared" si="398"/>
        <v>0</v>
      </c>
      <c r="H255" s="1334">
        <f t="shared" ref="H255:Z255" si="413">$D255*H621</f>
        <v>0</v>
      </c>
      <c r="I255" s="1334">
        <f t="shared" si="413"/>
        <v>0</v>
      </c>
      <c r="J255" s="1334">
        <f t="shared" si="413"/>
        <v>0</v>
      </c>
      <c r="K255" s="1334">
        <f t="shared" si="413"/>
        <v>0</v>
      </c>
      <c r="L255" s="1334">
        <f t="shared" si="413"/>
        <v>0</v>
      </c>
      <c r="M255" s="1334">
        <f t="shared" si="413"/>
        <v>0</v>
      </c>
      <c r="N255" s="1334">
        <f t="shared" si="413"/>
        <v>0</v>
      </c>
      <c r="O255" s="1334">
        <f t="shared" si="413"/>
        <v>0</v>
      </c>
      <c r="P255" s="1334">
        <f t="shared" si="413"/>
        <v>0</v>
      </c>
      <c r="Q255" s="1334">
        <f t="shared" si="413"/>
        <v>0</v>
      </c>
      <c r="R255" s="1334">
        <f t="shared" si="413"/>
        <v>0</v>
      </c>
      <c r="S255" s="1334">
        <f t="shared" si="413"/>
        <v>0</v>
      </c>
      <c r="T255" s="1334">
        <f t="shared" si="413"/>
        <v>0</v>
      </c>
      <c r="U255" s="1334">
        <f t="shared" si="413"/>
        <v>0</v>
      </c>
      <c r="V255" s="1334">
        <f t="shared" si="413"/>
        <v>0</v>
      </c>
      <c r="W255" s="1334">
        <f t="shared" si="413"/>
        <v>0</v>
      </c>
      <c r="X255" s="1334">
        <f t="shared" si="413"/>
        <v>0</v>
      </c>
      <c r="Y255" s="1334">
        <f t="shared" si="413"/>
        <v>0</v>
      </c>
      <c r="Z255" s="1334">
        <f t="shared" si="413"/>
        <v>0</v>
      </c>
      <c r="AA255" s="1334">
        <f t="shared" si="361"/>
        <v>0</v>
      </c>
      <c r="AB255" s="1334">
        <f t="shared" si="400"/>
        <v>0</v>
      </c>
      <c r="AC255" s="1334">
        <f t="shared" ref="AC255:AU255" si="414">$E255*AC621</f>
        <v>0</v>
      </c>
      <c r="AD255" s="1334">
        <f t="shared" si="414"/>
        <v>0</v>
      </c>
      <c r="AE255" s="1334">
        <f t="shared" si="414"/>
        <v>0</v>
      </c>
      <c r="AF255" s="1334">
        <f t="shared" si="414"/>
        <v>0</v>
      </c>
      <c r="AG255" s="1334">
        <f t="shared" si="414"/>
        <v>0</v>
      </c>
      <c r="AH255" s="1334">
        <f t="shared" si="414"/>
        <v>0</v>
      </c>
      <c r="AI255" s="1334">
        <f t="shared" si="414"/>
        <v>0</v>
      </c>
      <c r="AJ255" s="1334">
        <f t="shared" si="414"/>
        <v>0</v>
      </c>
      <c r="AK255" s="1334">
        <f t="shared" si="414"/>
        <v>0</v>
      </c>
      <c r="AL255" s="1334">
        <f t="shared" si="414"/>
        <v>0</v>
      </c>
      <c r="AM255" s="1334">
        <f t="shared" si="414"/>
        <v>0</v>
      </c>
      <c r="AN255" s="1334">
        <f t="shared" si="414"/>
        <v>0</v>
      </c>
      <c r="AO255" s="1334">
        <f t="shared" si="414"/>
        <v>0</v>
      </c>
      <c r="AP255" s="1334">
        <f t="shared" si="414"/>
        <v>0</v>
      </c>
      <c r="AQ255" s="1334">
        <f t="shared" si="414"/>
        <v>0</v>
      </c>
      <c r="AR255" s="1334">
        <f t="shared" si="414"/>
        <v>0</v>
      </c>
      <c r="AS255" s="1334">
        <f t="shared" si="414"/>
        <v>0</v>
      </c>
      <c r="AT255" s="1334">
        <f t="shared" si="414"/>
        <v>0</v>
      </c>
      <c r="AU255" s="1334">
        <f t="shared" si="414"/>
        <v>0</v>
      </c>
      <c r="AV255" s="1334">
        <f t="shared" si="363"/>
        <v>0</v>
      </c>
      <c r="AW255" s="1334"/>
      <c r="AX255" s="1334"/>
      <c r="AY255" s="1334"/>
      <c r="AZ255" s="1334"/>
      <c r="BA255" s="1334"/>
      <c r="BB255" s="1334"/>
      <c r="BC255" s="1334"/>
      <c r="BD255" s="1334"/>
      <c r="BE255" s="1334"/>
      <c r="BF255" s="1334"/>
      <c r="BG255" s="1334"/>
      <c r="BH255" s="1334"/>
      <c r="BI255" s="1334"/>
      <c r="BJ255" s="1334"/>
      <c r="BK255" s="1334"/>
      <c r="BL255" s="1334"/>
      <c r="BM255" s="1334"/>
      <c r="BN255" s="1334"/>
      <c r="BO255" s="1334"/>
      <c r="BP255" s="1334"/>
      <c r="BQ255" s="1334"/>
    </row>
    <row r="256" spans="1:69" s="1335" customFormat="1" ht="12.75" x14ac:dyDescent="0.2">
      <c r="A256" s="1294">
        <v>1835</v>
      </c>
      <c r="B256" s="224" t="s">
        <v>75</v>
      </c>
      <c r="C256" s="1333">
        <f>'I4 BO ASSETS'!J42</f>
        <v>0</v>
      </c>
      <c r="D256" s="1334">
        <f t="shared" si="404"/>
        <v>0</v>
      </c>
      <c r="E256" s="1334">
        <f t="shared" si="404"/>
        <v>0</v>
      </c>
      <c r="F256" s="1334">
        <f t="shared" si="359"/>
        <v>0</v>
      </c>
      <c r="G256" s="1334">
        <f t="shared" si="398"/>
        <v>0</v>
      </c>
      <c r="H256" s="1334">
        <f t="shared" ref="H256:Z256" si="415">$D256*H622</f>
        <v>0</v>
      </c>
      <c r="I256" s="1334">
        <f t="shared" si="415"/>
        <v>0</v>
      </c>
      <c r="J256" s="1334">
        <f t="shared" si="415"/>
        <v>0</v>
      </c>
      <c r="K256" s="1334">
        <f t="shared" si="415"/>
        <v>0</v>
      </c>
      <c r="L256" s="1334">
        <f t="shared" si="415"/>
        <v>0</v>
      </c>
      <c r="M256" s="1334">
        <f t="shared" si="415"/>
        <v>0</v>
      </c>
      <c r="N256" s="1334">
        <f t="shared" si="415"/>
        <v>0</v>
      </c>
      <c r="O256" s="1334">
        <f t="shared" si="415"/>
        <v>0</v>
      </c>
      <c r="P256" s="1334">
        <f t="shared" si="415"/>
        <v>0</v>
      </c>
      <c r="Q256" s="1334">
        <f t="shared" si="415"/>
        <v>0</v>
      </c>
      <c r="R256" s="1334">
        <f t="shared" si="415"/>
        <v>0</v>
      </c>
      <c r="S256" s="1334">
        <f t="shared" si="415"/>
        <v>0</v>
      </c>
      <c r="T256" s="1334">
        <f t="shared" si="415"/>
        <v>0</v>
      </c>
      <c r="U256" s="1334">
        <f t="shared" si="415"/>
        <v>0</v>
      </c>
      <c r="V256" s="1334">
        <f t="shared" si="415"/>
        <v>0</v>
      </c>
      <c r="W256" s="1334">
        <f t="shared" si="415"/>
        <v>0</v>
      </c>
      <c r="X256" s="1334">
        <f t="shared" si="415"/>
        <v>0</v>
      </c>
      <c r="Y256" s="1334">
        <f t="shared" si="415"/>
        <v>0</v>
      </c>
      <c r="Z256" s="1334">
        <f t="shared" si="415"/>
        <v>0</v>
      </c>
      <c r="AA256" s="1334">
        <f t="shared" si="361"/>
        <v>0</v>
      </c>
      <c r="AB256" s="1334">
        <f t="shared" si="400"/>
        <v>0</v>
      </c>
      <c r="AC256" s="1334">
        <f t="shared" ref="AC256:AU256" si="416">$E256*AC622</f>
        <v>0</v>
      </c>
      <c r="AD256" s="1334">
        <f t="shared" si="416"/>
        <v>0</v>
      </c>
      <c r="AE256" s="1334">
        <f t="shared" si="416"/>
        <v>0</v>
      </c>
      <c r="AF256" s="1334">
        <f t="shared" si="416"/>
        <v>0</v>
      </c>
      <c r="AG256" s="1334">
        <f t="shared" si="416"/>
        <v>0</v>
      </c>
      <c r="AH256" s="1334">
        <f t="shared" si="416"/>
        <v>0</v>
      </c>
      <c r="AI256" s="1334">
        <f t="shared" si="416"/>
        <v>0</v>
      </c>
      <c r="AJ256" s="1334">
        <f t="shared" si="416"/>
        <v>0</v>
      </c>
      <c r="AK256" s="1334">
        <f t="shared" si="416"/>
        <v>0</v>
      </c>
      <c r="AL256" s="1334">
        <f t="shared" si="416"/>
        <v>0</v>
      </c>
      <c r="AM256" s="1334">
        <f t="shared" si="416"/>
        <v>0</v>
      </c>
      <c r="AN256" s="1334">
        <f t="shared" si="416"/>
        <v>0</v>
      </c>
      <c r="AO256" s="1334">
        <f t="shared" si="416"/>
        <v>0</v>
      </c>
      <c r="AP256" s="1334">
        <f t="shared" si="416"/>
        <v>0</v>
      </c>
      <c r="AQ256" s="1334">
        <f t="shared" si="416"/>
        <v>0</v>
      </c>
      <c r="AR256" s="1334">
        <f t="shared" si="416"/>
        <v>0</v>
      </c>
      <c r="AS256" s="1334">
        <f t="shared" si="416"/>
        <v>0</v>
      </c>
      <c r="AT256" s="1334">
        <f t="shared" si="416"/>
        <v>0</v>
      </c>
      <c r="AU256" s="1334">
        <f t="shared" si="416"/>
        <v>0</v>
      </c>
      <c r="AV256" s="1334">
        <f t="shared" si="363"/>
        <v>0</v>
      </c>
      <c r="AW256" s="1334"/>
      <c r="AX256" s="1334"/>
      <c r="AY256" s="1334"/>
      <c r="AZ256" s="1334"/>
      <c r="BA256" s="1334"/>
      <c r="BB256" s="1334"/>
      <c r="BC256" s="1334"/>
      <c r="BD256" s="1334"/>
      <c r="BE256" s="1334"/>
      <c r="BF256" s="1334"/>
      <c r="BG256" s="1334"/>
      <c r="BH256" s="1334"/>
      <c r="BI256" s="1334"/>
      <c r="BJ256" s="1334"/>
      <c r="BK256" s="1334"/>
      <c r="BL256" s="1334"/>
      <c r="BM256" s="1334"/>
      <c r="BN256" s="1334"/>
      <c r="BO256" s="1334"/>
      <c r="BP256" s="1334"/>
      <c r="BQ256" s="1334"/>
    </row>
    <row r="257" spans="1:69" s="1335" customFormat="1" ht="25.5" x14ac:dyDescent="0.2">
      <c r="A257" s="1294" t="s">
        <v>874</v>
      </c>
      <c r="B257" s="224" t="s">
        <v>396</v>
      </c>
      <c r="C257" s="1333">
        <f>'I4 BO ASSETS'!J43</f>
        <v>0</v>
      </c>
      <c r="D257" s="1334">
        <f t="shared" si="404"/>
        <v>0</v>
      </c>
      <c r="E257" s="1334">
        <f t="shared" si="404"/>
        <v>0</v>
      </c>
      <c r="F257" s="1334">
        <f t="shared" si="359"/>
        <v>0</v>
      </c>
      <c r="G257" s="1334">
        <f t="shared" si="398"/>
        <v>0</v>
      </c>
      <c r="H257" s="1334">
        <f t="shared" ref="H257:Z257" si="417">$D257*H623</f>
        <v>0</v>
      </c>
      <c r="I257" s="1334">
        <f t="shared" si="417"/>
        <v>0</v>
      </c>
      <c r="J257" s="1334">
        <f t="shared" si="417"/>
        <v>0</v>
      </c>
      <c r="K257" s="1334">
        <f t="shared" si="417"/>
        <v>0</v>
      </c>
      <c r="L257" s="1334">
        <f t="shared" si="417"/>
        <v>0</v>
      </c>
      <c r="M257" s="1334">
        <f t="shared" si="417"/>
        <v>0</v>
      </c>
      <c r="N257" s="1334">
        <f t="shared" si="417"/>
        <v>0</v>
      </c>
      <c r="O257" s="1334">
        <f t="shared" si="417"/>
        <v>0</v>
      </c>
      <c r="P257" s="1334">
        <f t="shared" si="417"/>
        <v>0</v>
      </c>
      <c r="Q257" s="1334">
        <f t="shared" si="417"/>
        <v>0</v>
      </c>
      <c r="R257" s="1334">
        <f t="shared" si="417"/>
        <v>0</v>
      </c>
      <c r="S257" s="1334">
        <f t="shared" si="417"/>
        <v>0</v>
      </c>
      <c r="T257" s="1334">
        <f t="shared" si="417"/>
        <v>0</v>
      </c>
      <c r="U257" s="1334">
        <f t="shared" si="417"/>
        <v>0</v>
      </c>
      <c r="V257" s="1334">
        <f t="shared" si="417"/>
        <v>0</v>
      </c>
      <c r="W257" s="1334">
        <f t="shared" si="417"/>
        <v>0</v>
      </c>
      <c r="X257" s="1334">
        <f t="shared" si="417"/>
        <v>0</v>
      </c>
      <c r="Y257" s="1334">
        <f t="shared" si="417"/>
        <v>0</v>
      </c>
      <c r="Z257" s="1334">
        <f t="shared" si="417"/>
        <v>0</v>
      </c>
      <c r="AA257" s="1334">
        <f t="shared" si="361"/>
        <v>0</v>
      </c>
      <c r="AB257" s="1334">
        <f t="shared" si="400"/>
        <v>0</v>
      </c>
      <c r="AC257" s="1334">
        <f t="shared" ref="AC257:AU257" si="418">$E257*AC623</f>
        <v>0</v>
      </c>
      <c r="AD257" s="1334">
        <f t="shared" si="418"/>
        <v>0</v>
      </c>
      <c r="AE257" s="1334">
        <f t="shared" si="418"/>
        <v>0</v>
      </c>
      <c r="AF257" s="1334">
        <f t="shared" si="418"/>
        <v>0</v>
      </c>
      <c r="AG257" s="1334">
        <f t="shared" si="418"/>
        <v>0</v>
      </c>
      <c r="AH257" s="1334">
        <f t="shared" si="418"/>
        <v>0</v>
      </c>
      <c r="AI257" s="1334">
        <f t="shared" si="418"/>
        <v>0</v>
      </c>
      <c r="AJ257" s="1334">
        <f t="shared" si="418"/>
        <v>0</v>
      </c>
      <c r="AK257" s="1334">
        <f t="shared" si="418"/>
        <v>0</v>
      </c>
      <c r="AL257" s="1334">
        <f t="shared" si="418"/>
        <v>0</v>
      </c>
      <c r="AM257" s="1334">
        <f t="shared" si="418"/>
        <v>0</v>
      </c>
      <c r="AN257" s="1334">
        <f t="shared" si="418"/>
        <v>0</v>
      </c>
      <c r="AO257" s="1334">
        <f t="shared" si="418"/>
        <v>0</v>
      </c>
      <c r="AP257" s="1334">
        <f t="shared" si="418"/>
        <v>0</v>
      </c>
      <c r="AQ257" s="1334">
        <f t="shared" si="418"/>
        <v>0</v>
      </c>
      <c r="AR257" s="1334">
        <f t="shared" si="418"/>
        <v>0</v>
      </c>
      <c r="AS257" s="1334">
        <f t="shared" si="418"/>
        <v>0</v>
      </c>
      <c r="AT257" s="1334">
        <f t="shared" si="418"/>
        <v>0</v>
      </c>
      <c r="AU257" s="1334">
        <f t="shared" si="418"/>
        <v>0</v>
      </c>
      <c r="AV257" s="1334">
        <f t="shared" si="363"/>
        <v>0</v>
      </c>
      <c r="AW257" s="1334"/>
      <c r="AX257" s="1334"/>
      <c r="AY257" s="1334"/>
      <c r="AZ257" s="1334"/>
      <c r="BA257" s="1334"/>
      <c r="BB257" s="1334"/>
      <c r="BC257" s="1334"/>
      <c r="BD257" s="1334"/>
      <c r="BE257" s="1334"/>
      <c r="BF257" s="1334"/>
      <c r="BG257" s="1334"/>
      <c r="BH257" s="1334"/>
      <c r="BI257" s="1334"/>
      <c r="BJ257" s="1334"/>
      <c r="BK257" s="1334"/>
      <c r="BL257" s="1334"/>
      <c r="BM257" s="1334"/>
      <c r="BN257" s="1334"/>
      <c r="BO257" s="1334"/>
      <c r="BP257" s="1334"/>
      <c r="BQ257" s="1334"/>
    </row>
    <row r="258" spans="1:69" s="1335" customFormat="1" ht="25.5" x14ac:dyDescent="0.2">
      <c r="A258" s="1294" t="s">
        <v>875</v>
      </c>
      <c r="B258" s="224" t="s">
        <v>397</v>
      </c>
      <c r="C258" s="1333">
        <f>'I4 BO ASSETS'!J44</f>
        <v>0</v>
      </c>
      <c r="D258" s="1334">
        <f t="shared" si="404"/>
        <v>0</v>
      </c>
      <c r="E258" s="1334">
        <f t="shared" si="404"/>
        <v>0</v>
      </c>
      <c r="F258" s="1334">
        <f t="shared" si="359"/>
        <v>0</v>
      </c>
      <c r="G258" s="1334">
        <f t="shared" si="398"/>
        <v>0</v>
      </c>
      <c r="H258" s="1334">
        <f t="shared" ref="H258:Z258" si="419">$D258*H624</f>
        <v>0</v>
      </c>
      <c r="I258" s="1334">
        <f t="shared" si="419"/>
        <v>0</v>
      </c>
      <c r="J258" s="1334">
        <f t="shared" si="419"/>
        <v>0</v>
      </c>
      <c r="K258" s="1334">
        <f t="shared" si="419"/>
        <v>0</v>
      </c>
      <c r="L258" s="1334">
        <f t="shared" si="419"/>
        <v>0</v>
      </c>
      <c r="M258" s="1334">
        <f t="shared" si="419"/>
        <v>0</v>
      </c>
      <c r="N258" s="1334">
        <f t="shared" si="419"/>
        <v>0</v>
      </c>
      <c r="O258" s="1334">
        <f t="shared" si="419"/>
        <v>0</v>
      </c>
      <c r="P258" s="1334">
        <f t="shared" si="419"/>
        <v>0</v>
      </c>
      <c r="Q258" s="1334">
        <f t="shared" si="419"/>
        <v>0</v>
      </c>
      <c r="R258" s="1334">
        <f t="shared" si="419"/>
        <v>0</v>
      </c>
      <c r="S258" s="1334">
        <f t="shared" si="419"/>
        <v>0</v>
      </c>
      <c r="T258" s="1334">
        <f t="shared" si="419"/>
        <v>0</v>
      </c>
      <c r="U258" s="1334">
        <f t="shared" si="419"/>
        <v>0</v>
      </c>
      <c r="V258" s="1334">
        <f t="shared" si="419"/>
        <v>0</v>
      </c>
      <c r="W258" s="1334">
        <f t="shared" si="419"/>
        <v>0</v>
      </c>
      <c r="X258" s="1334">
        <f t="shared" si="419"/>
        <v>0</v>
      </c>
      <c r="Y258" s="1334">
        <f t="shared" si="419"/>
        <v>0</v>
      </c>
      <c r="Z258" s="1334">
        <f t="shared" si="419"/>
        <v>0</v>
      </c>
      <c r="AA258" s="1334">
        <f t="shared" si="361"/>
        <v>0</v>
      </c>
      <c r="AB258" s="1334">
        <f t="shared" si="400"/>
        <v>0</v>
      </c>
      <c r="AC258" s="1334">
        <f t="shared" ref="AC258:AU258" si="420">$E258*AC624</f>
        <v>0</v>
      </c>
      <c r="AD258" s="1334">
        <f t="shared" si="420"/>
        <v>0</v>
      </c>
      <c r="AE258" s="1334">
        <f t="shared" si="420"/>
        <v>0</v>
      </c>
      <c r="AF258" s="1334">
        <f t="shared" si="420"/>
        <v>0</v>
      </c>
      <c r="AG258" s="1334">
        <f t="shared" si="420"/>
        <v>0</v>
      </c>
      <c r="AH258" s="1334">
        <f t="shared" si="420"/>
        <v>0</v>
      </c>
      <c r="AI258" s="1334">
        <f t="shared" si="420"/>
        <v>0</v>
      </c>
      <c r="AJ258" s="1334">
        <f t="shared" si="420"/>
        <v>0</v>
      </c>
      <c r="AK258" s="1334">
        <f t="shared" si="420"/>
        <v>0</v>
      </c>
      <c r="AL258" s="1334">
        <f t="shared" si="420"/>
        <v>0</v>
      </c>
      <c r="AM258" s="1334">
        <f t="shared" si="420"/>
        <v>0</v>
      </c>
      <c r="AN258" s="1334">
        <f t="shared" si="420"/>
        <v>0</v>
      </c>
      <c r="AO258" s="1334">
        <f t="shared" si="420"/>
        <v>0</v>
      </c>
      <c r="AP258" s="1334">
        <f t="shared" si="420"/>
        <v>0</v>
      </c>
      <c r="AQ258" s="1334">
        <f t="shared" si="420"/>
        <v>0</v>
      </c>
      <c r="AR258" s="1334">
        <f t="shared" si="420"/>
        <v>0</v>
      </c>
      <c r="AS258" s="1334">
        <f t="shared" si="420"/>
        <v>0</v>
      </c>
      <c r="AT258" s="1334">
        <f t="shared" si="420"/>
        <v>0</v>
      </c>
      <c r="AU258" s="1334">
        <f t="shared" si="420"/>
        <v>0</v>
      </c>
      <c r="AV258" s="1334">
        <f t="shared" si="363"/>
        <v>0</v>
      </c>
      <c r="AW258" s="1334"/>
      <c r="AX258" s="1334"/>
      <c r="AY258" s="1334"/>
      <c r="AZ258" s="1334"/>
      <c r="BA258" s="1334"/>
      <c r="BB258" s="1334"/>
      <c r="BC258" s="1334"/>
      <c r="BD258" s="1334"/>
      <c r="BE258" s="1334"/>
      <c r="BF258" s="1334"/>
      <c r="BG258" s="1334"/>
      <c r="BH258" s="1334"/>
      <c r="BI258" s="1334"/>
      <c r="BJ258" s="1334"/>
      <c r="BK258" s="1334"/>
      <c r="BL258" s="1334"/>
      <c r="BM258" s="1334"/>
      <c r="BN258" s="1334"/>
      <c r="BO258" s="1334"/>
      <c r="BP258" s="1334"/>
      <c r="BQ258" s="1334"/>
    </row>
    <row r="259" spans="1:69" s="1335" customFormat="1" ht="25.5" x14ac:dyDescent="0.2">
      <c r="A259" s="1294" t="s">
        <v>876</v>
      </c>
      <c r="B259" s="224" t="s">
        <v>398</v>
      </c>
      <c r="C259" s="1333">
        <f>'I4 BO ASSETS'!J45</f>
        <v>0</v>
      </c>
      <c r="D259" s="1334">
        <f t="shared" si="404"/>
        <v>0</v>
      </c>
      <c r="E259" s="1334">
        <f t="shared" si="404"/>
        <v>0</v>
      </c>
      <c r="F259" s="1334">
        <f t="shared" si="359"/>
        <v>0</v>
      </c>
      <c r="G259" s="1334">
        <f t="shared" si="398"/>
        <v>0</v>
      </c>
      <c r="H259" s="1334">
        <f t="shared" ref="H259:Z259" si="421">$D259*H625</f>
        <v>0</v>
      </c>
      <c r="I259" s="1334">
        <f t="shared" si="421"/>
        <v>0</v>
      </c>
      <c r="J259" s="1334">
        <f t="shared" si="421"/>
        <v>0</v>
      </c>
      <c r="K259" s="1334">
        <f t="shared" si="421"/>
        <v>0</v>
      </c>
      <c r="L259" s="1334">
        <f t="shared" si="421"/>
        <v>0</v>
      </c>
      <c r="M259" s="1334">
        <f t="shared" si="421"/>
        <v>0</v>
      </c>
      <c r="N259" s="1334">
        <f t="shared" si="421"/>
        <v>0</v>
      </c>
      <c r="O259" s="1334">
        <f t="shared" si="421"/>
        <v>0</v>
      </c>
      <c r="P259" s="1334">
        <f t="shared" si="421"/>
        <v>0</v>
      </c>
      <c r="Q259" s="1334">
        <f t="shared" si="421"/>
        <v>0</v>
      </c>
      <c r="R259" s="1334">
        <f t="shared" si="421"/>
        <v>0</v>
      </c>
      <c r="S259" s="1334">
        <f t="shared" si="421"/>
        <v>0</v>
      </c>
      <c r="T259" s="1334">
        <f t="shared" si="421"/>
        <v>0</v>
      </c>
      <c r="U259" s="1334">
        <f t="shared" si="421"/>
        <v>0</v>
      </c>
      <c r="V259" s="1334">
        <f t="shared" si="421"/>
        <v>0</v>
      </c>
      <c r="W259" s="1334">
        <f t="shared" si="421"/>
        <v>0</v>
      </c>
      <c r="X259" s="1334">
        <f t="shared" si="421"/>
        <v>0</v>
      </c>
      <c r="Y259" s="1334">
        <f t="shared" si="421"/>
        <v>0</v>
      </c>
      <c r="Z259" s="1334">
        <f t="shared" si="421"/>
        <v>0</v>
      </c>
      <c r="AA259" s="1334">
        <f t="shared" si="361"/>
        <v>0</v>
      </c>
      <c r="AB259" s="1334">
        <f t="shared" si="400"/>
        <v>0</v>
      </c>
      <c r="AC259" s="1334">
        <f t="shared" ref="AC259:AU259" si="422">$E259*AC625</f>
        <v>0</v>
      </c>
      <c r="AD259" s="1334">
        <f t="shared" si="422"/>
        <v>0</v>
      </c>
      <c r="AE259" s="1334">
        <f t="shared" si="422"/>
        <v>0</v>
      </c>
      <c r="AF259" s="1334">
        <f t="shared" si="422"/>
        <v>0</v>
      </c>
      <c r="AG259" s="1334">
        <f t="shared" si="422"/>
        <v>0</v>
      </c>
      <c r="AH259" s="1334">
        <f t="shared" si="422"/>
        <v>0</v>
      </c>
      <c r="AI259" s="1334">
        <f t="shared" si="422"/>
        <v>0</v>
      </c>
      <c r="AJ259" s="1334">
        <f t="shared" si="422"/>
        <v>0</v>
      </c>
      <c r="AK259" s="1334">
        <f t="shared" si="422"/>
        <v>0</v>
      </c>
      <c r="AL259" s="1334">
        <f t="shared" si="422"/>
        <v>0</v>
      </c>
      <c r="AM259" s="1334">
        <f t="shared" si="422"/>
        <v>0</v>
      </c>
      <c r="AN259" s="1334">
        <f t="shared" si="422"/>
        <v>0</v>
      </c>
      <c r="AO259" s="1334">
        <f t="shared" si="422"/>
        <v>0</v>
      </c>
      <c r="AP259" s="1334">
        <f t="shared" si="422"/>
        <v>0</v>
      </c>
      <c r="AQ259" s="1334">
        <f t="shared" si="422"/>
        <v>0</v>
      </c>
      <c r="AR259" s="1334">
        <f t="shared" si="422"/>
        <v>0</v>
      </c>
      <c r="AS259" s="1334">
        <f t="shared" si="422"/>
        <v>0</v>
      </c>
      <c r="AT259" s="1334">
        <f t="shared" si="422"/>
        <v>0</v>
      </c>
      <c r="AU259" s="1334">
        <f t="shared" si="422"/>
        <v>0</v>
      </c>
      <c r="AV259" s="1334">
        <f t="shared" si="363"/>
        <v>0</v>
      </c>
      <c r="AW259" s="1334"/>
      <c r="AX259" s="1334"/>
      <c r="AY259" s="1334"/>
      <c r="AZ259" s="1334"/>
      <c r="BA259" s="1334"/>
      <c r="BB259" s="1334"/>
      <c r="BC259" s="1334"/>
      <c r="BD259" s="1334"/>
      <c r="BE259" s="1334"/>
      <c r="BF259" s="1334"/>
      <c r="BG259" s="1334"/>
      <c r="BH259" s="1334"/>
      <c r="BI259" s="1334"/>
      <c r="BJ259" s="1334"/>
      <c r="BK259" s="1334"/>
      <c r="BL259" s="1334"/>
      <c r="BM259" s="1334"/>
      <c r="BN259" s="1334"/>
      <c r="BO259" s="1334"/>
      <c r="BP259" s="1334"/>
      <c r="BQ259" s="1334"/>
    </row>
    <row r="260" spans="1:69" s="1335" customFormat="1" ht="12.75" x14ac:dyDescent="0.2">
      <c r="A260" s="1294">
        <v>1840</v>
      </c>
      <c r="B260" s="224" t="s">
        <v>76</v>
      </c>
      <c r="C260" s="1333">
        <f>'I4 BO ASSETS'!J46</f>
        <v>0</v>
      </c>
      <c r="D260" s="1334">
        <f t="shared" si="404"/>
        <v>0</v>
      </c>
      <c r="E260" s="1334">
        <f t="shared" si="404"/>
        <v>0</v>
      </c>
      <c r="F260" s="1334">
        <f t="shared" si="359"/>
        <v>0</v>
      </c>
      <c r="G260" s="1334">
        <f t="shared" si="398"/>
        <v>0</v>
      </c>
      <c r="H260" s="1334">
        <f t="shared" ref="H260:Z260" si="423">$D260*H626</f>
        <v>0</v>
      </c>
      <c r="I260" s="1334">
        <f t="shared" si="423"/>
        <v>0</v>
      </c>
      <c r="J260" s="1334">
        <f t="shared" si="423"/>
        <v>0</v>
      </c>
      <c r="K260" s="1334">
        <f t="shared" si="423"/>
        <v>0</v>
      </c>
      <c r="L260" s="1334">
        <f t="shared" si="423"/>
        <v>0</v>
      </c>
      <c r="M260" s="1334">
        <f t="shared" si="423"/>
        <v>0</v>
      </c>
      <c r="N260" s="1334">
        <f t="shared" si="423"/>
        <v>0</v>
      </c>
      <c r="O260" s="1334">
        <f t="shared" si="423"/>
        <v>0</v>
      </c>
      <c r="P260" s="1334">
        <f t="shared" si="423"/>
        <v>0</v>
      </c>
      <c r="Q260" s="1334">
        <f t="shared" si="423"/>
        <v>0</v>
      </c>
      <c r="R260" s="1334">
        <f t="shared" si="423"/>
        <v>0</v>
      </c>
      <c r="S260" s="1334">
        <f t="shared" si="423"/>
        <v>0</v>
      </c>
      <c r="T260" s="1334">
        <f t="shared" si="423"/>
        <v>0</v>
      </c>
      <c r="U260" s="1334">
        <f t="shared" si="423"/>
        <v>0</v>
      </c>
      <c r="V260" s="1334">
        <f t="shared" si="423"/>
        <v>0</v>
      </c>
      <c r="W260" s="1334">
        <f t="shared" si="423"/>
        <v>0</v>
      </c>
      <c r="X260" s="1334">
        <f t="shared" si="423"/>
        <v>0</v>
      </c>
      <c r="Y260" s="1334">
        <f t="shared" si="423"/>
        <v>0</v>
      </c>
      <c r="Z260" s="1334">
        <f t="shared" si="423"/>
        <v>0</v>
      </c>
      <c r="AA260" s="1334">
        <f t="shared" si="361"/>
        <v>0</v>
      </c>
      <c r="AB260" s="1334">
        <f t="shared" si="400"/>
        <v>0</v>
      </c>
      <c r="AC260" s="1334">
        <f t="shared" ref="AC260:AU260" si="424">$E260*AC626</f>
        <v>0</v>
      </c>
      <c r="AD260" s="1334">
        <f t="shared" si="424"/>
        <v>0</v>
      </c>
      <c r="AE260" s="1334">
        <f t="shared" si="424"/>
        <v>0</v>
      </c>
      <c r="AF260" s="1334">
        <f t="shared" si="424"/>
        <v>0</v>
      </c>
      <c r="AG260" s="1334">
        <f t="shared" si="424"/>
        <v>0</v>
      </c>
      <c r="AH260" s="1334">
        <f t="shared" si="424"/>
        <v>0</v>
      </c>
      <c r="AI260" s="1334">
        <f t="shared" si="424"/>
        <v>0</v>
      </c>
      <c r="AJ260" s="1334">
        <f t="shared" si="424"/>
        <v>0</v>
      </c>
      <c r="AK260" s="1334">
        <f t="shared" si="424"/>
        <v>0</v>
      </c>
      <c r="AL260" s="1334">
        <f t="shared" si="424"/>
        <v>0</v>
      </c>
      <c r="AM260" s="1334">
        <f t="shared" si="424"/>
        <v>0</v>
      </c>
      <c r="AN260" s="1334">
        <f t="shared" si="424"/>
        <v>0</v>
      </c>
      <c r="AO260" s="1334">
        <f t="shared" si="424"/>
        <v>0</v>
      </c>
      <c r="AP260" s="1334">
        <f t="shared" si="424"/>
        <v>0</v>
      </c>
      <c r="AQ260" s="1334">
        <f t="shared" si="424"/>
        <v>0</v>
      </c>
      <c r="AR260" s="1334">
        <f t="shared" si="424"/>
        <v>0</v>
      </c>
      <c r="AS260" s="1334">
        <f t="shared" si="424"/>
        <v>0</v>
      </c>
      <c r="AT260" s="1334">
        <f t="shared" si="424"/>
        <v>0</v>
      </c>
      <c r="AU260" s="1334">
        <f t="shared" si="424"/>
        <v>0</v>
      </c>
      <c r="AV260" s="1334">
        <f t="shared" si="363"/>
        <v>0</v>
      </c>
      <c r="AW260" s="1334"/>
      <c r="AX260" s="1334"/>
      <c r="AY260" s="1334"/>
      <c r="AZ260" s="1334"/>
      <c r="BA260" s="1334"/>
      <c r="BB260" s="1334"/>
      <c r="BC260" s="1334"/>
      <c r="BD260" s="1334"/>
      <c r="BE260" s="1334"/>
      <c r="BF260" s="1334"/>
      <c r="BG260" s="1334"/>
      <c r="BH260" s="1334"/>
      <c r="BI260" s="1334"/>
      <c r="BJ260" s="1334"/>
      <c r="BK260" s="1334"/>
      <c r="BL260" s="1334"/>
      <c r="BM260" s="1334"/>
      <c r="BN260" s="1334"/>
      <c r="BO260" s="1334"/>
      <c r="BP260" s="1334"/>
      <c r="BQ260" s="1334"/>
    </row>
    <row r="261" spans="1:69" s="1335" customFormat="1" ht="12.75" x14ac:dyDescent="0.2">
      <c r="A261" s="1294" t="s">
        <v>877</v>
      </c>
      <c r="B261" s="224" t="s">
        <v>399</v>
      </c>
      <c r="C261" s="1333">
        <f>'I4 BO ASSETS'!J47</f>
        <v>0</v>
      </c>
      <c r="D261" s="1334">
        <f t="shared" si="404"/>
        <v>0</v>
      </c>
      <c r="E261" s="1334">
        <f t="shared" si="404"/>
        <v>0</v>
      </c>
      <c r="F261" s="1334">
        <f t="shared" si="359"/>
        <v>0</v>
      </c>
      <c r="G261" s="1334">
        <f t="shared" si="398"/>
        <v>0</v>
      </c>
      <c r="H261" s="1334">
        <f t="shared" ref="H261:Z261" si="425">$D261*H627</f>
        <v>0</v>
      </c>
      <c r="I261" s="1334">
        <f t="shared" si="425"/>
        <v>0</v>
      </c>
      <c r="J261" s="1334">
        <f t="shared" si="425"/>
        <v>0</v>
      </c>
      <c r="K261" s="1334">
        <f t="shared" si="425"/>
        <v>0</v>
      </c>
      <c r="L261" s="1334">
        <f t="shared" si="425"/>
        <v>0</v>
      </c>
      <c r="M261" s="1334">
        <f t="shared" si="425"/>
        <v>0</v>
      </c>
      <c r="N261" s="1334">
        <f t="shared" si="425"/>
        <v>0</v>
      </c>
      <c r="O261" s="1334">
        <f t="shared" si="425"/>
        <v>0</v>
      </c>
      <c r="P261" s="1334">
        <f t="shared" si="425"/>
        <v>0</v>
      </c>
      <c r="Q261" s="1334">
        <f t="shared" si="425"/>
        <v>0</v>
      </c>
      <c r="R261" s="1334">
        <f t="shared" si="425"/>
        <v>0</v>
      </c>
      <c r="S261" s="1334">
        <f t="shared" si="425"/>
        <v>0</v>
      </c>
      <c r="T261" s="1334">
        <f t="shared" si="425"/>
        <v>0</v>
      </c>
      <c r="U261" s="1334">
        <f t="shared" si="425"/>
        <v>0</v>
      </c>
      <c r="V261" s="1334">
        <f t="shared" si="425"/>
        <v>0</v>
      </c>
      <c r="W261" s="1334">
        <f t="shared" si="425"/>
        <v>0</v>
      </c>
      <c r="X261" s="1334">
        <f t="shared" si="425"/>
        <v>0</v>
      </c>
      <c r="Y261" s="1334">
        <f t="shared" si="425"/>
        <v>0</v>
      </c>
      <c r="Z261" s="1334">
        <f t="shared" si="425"/>
        <v>0</v>
      </c>
      <c r="AA261" s="1334">
        <f t="shared" si="361"/>
        <v>0</v>
      </c>
      <c r="AB261" s="1334">
        <f t="shared" si="400"/>
        <v>0</v>
      </c>
      <c r="AC261" s="1334">
        <f t="shared" ref="AC261:AU261" si="426">$E261*AC627</f>
        <v>0</v>
      </c>
      <c r="AD261" s="1334">
        <f t="shared" si="426"/>
        <v>0</v>
      </c>
      <c r="AE261" s="1334">
        <f t="shared" si="426"/>
        <v>0</v>
      </c>
      <c r="AF261" s="1334">
        <f t="shared" si="426"/>
        <v>0</v>
      </c>
      <c r="AG261" s="1334">
        <f t="shared" si="426"/>
        <v>0</v>
      </c>
      <c r="AH261" s="1334">
        <f t="shared" si="426"/>
        <v>0</v>
      </c>
      <c r="AI261" s="1334">
        <f t="shared" si="426"/>
        <v>0</v>
      </c>
      <c r="AJ261" s="1334">
        <f t="shared" si="426"/>
        <v>0</v>
      </c>
      <c r="AK261" s="1334">
        <f t="shared" si="426"/>
        <v>0</v>
      </c>
      <c r="AL261" s="1334">
        <f t="shared" si="426"/>
        <v>0</v>
      </c>
      <c r="AM261" s="1334">
        <f t="shared" si="426"/>
        <v>0</v>
      </c>
      <c r="AN261" s="1334">
        <f t="shared" si="426"/>
        <v>0</v>
      </c>
      <c r="AO261" s="1334">
        <f t="shared" si="426"/>
        <v>0</v>
      </c>
      <c r="AP261" s="1334">
        <f t="shared" si="426"/>
        <v>0</v>
      </c>
      <c r="AQ261" s="1334">
        <f t="shared" si="426"/>
        <v>0</v>
      </c>
      <c r="AR261" s="1334">
        <f t="shared" si="426"/>
        <v>0</v>
      </c>
      <c r="AS261" s="1334">
        <f t="shared" si="426"/>
        <v>0</v>
      </c>
      <c r="AT261" s="1334">
        <f t="shared" si="426"/>
        <v>0</v>
      </c>
      <c r="AU261" s="1334">
        <f t="shared" si="426"/>
        <v>0</v>
      </c>
      <c r="AV261" s="1334">
        <f t="shared" si="363"/>
        <v>0</v>
      </c>
      <c r="AW261" s="1334"/>
      <c r="AX261" s="1334"/>
      <c r="AY261" s="1334"/>
      <c r="AZ261" s="1334"/>
      <c r="BA261" s="1334"/>
      <c r="BB261" s="1334"/>
      <c r="BC261" s="1334"/>
      <c r="BD261" s="1334"/>
      <c r="BE261" s="1334"/>
      <c r="BF261" s="1334"/>
      <c r="BG261" s="1334"/>
      <c r="BH261" s="1334"/>
      <c r="BI261" s="1334"/>
      <c r="BJ261" s="1334"/>
      <c r="BK261" s="1334"/>
      <c r="BL261" s="1334"/>
      <c r="BM261" s="1334"/>
      <c r="BN261" s="1334"/>
      <c r="BO261" s="1334"/>
      <c r="BP261" s="1334"/>
      <c r="BQ261" s="1334"/>
    </row>
    <row r="262" spans="1:69" s="1335" customFormat="1" ht="12.75" x14ac:dyDescent="0.2">
      <c r="A262" s="1294" t="s">
        <v>878</v>
      </c>
      <c r="B262" s="224" t="s">
        <v>400</v>
      </c>
      <c r="C262" s="1333">
        <f>'I4 BO ASSETS'!J48</f>
        <v>0</v>
      </c>
      <c r="D262" s="1334">
        <f t="shared" si="404"/>
        <v>0</v>
      </c>
      <c r="E262" s="1334">
        <f t="shared" si="404"/>
        <v>0</v>
      </c>
      <c r="F262" s="1334">
        <f t="shared" si="359"/>
        <v>0</v>
      </c>
      <c r="G262" s="1334">
        <f t="shared" si="398"/>
        <v>0</v>
      </c>
      <c r="H262" s="1334">
        <f t="shared" ref="H262:Z262" si="427">$D262*H628</f>
        <v>0</v>
      </c>
      <c r="I262" s="1334">
        <f t="shared" si="427"/>
        <v>0</v>
      </c>
      <c r="J262" s="1334">
        <f t="shared" si="427"/>
        <v>0</v>
      </c>
      <c r="K262" s="1334">
        <f t="shared" si="427"/>
        <v>0</v>
      </c>
      <c r="L262" s="1334">
        <f t="shared" si="427"/>
        <v>0</v>
      </c>
      <c r="M262" s="1334">
        <f t="shared" si="427"/>
        <v>0</v>
      </c>
      <c r="N262" s="1334">
        <f t="shared" si="427"/>
        <v>0</v>
      </c>
      <c r="O262" s="1334">
        <f t="shared" si="427"/>
        <v>0</v>
      </c>
      <c r="P262" s="1334">
        <f t="shared" si="427"/>
        <v>0</v>
      </c>
      <c r="Q262" s="1334">
        <f t="shared" si="427"/>
        <v>0</v>
      </c>
      <c r="R262" s="1334">
        <f t="shared" si="427"/>
        <v>0</v>
      </c>
      <c r="S262" s="1334">
        <f t="shared" si="427"/>
        <v>0</v>
      </c>
      <c r="T262" s="1334">
        <f t="shared" si="427"/>
        <v>0</v>
      </c>
      <c r="U262" s="1334">
        <f t="shared" si="427"/>
        <v>0</v>
      </c>
      <c r="V262" s="1334">
        <f t="shared" si="427"/>
        <v>0</v>
      </c>
      <c r="W262" s="1334">
        <f t="shared" si="427"/>
        <v>0</v>
      </c>
      <c r="X262" s="1334">
        <f t="shared" si="427"/>
        <v>0</v>
      </c>
      <c r="Y262" s="1334">
        <f t="shared" si="427"/>
        <v>0</v>
      </c>
      <c r="Z262" s="1334">
        <f t="shared" si="427"/>
        <v>0</v>
      </c>
      <c r="AA262" s="1334">
        <f t="shared" si="361"/>
        <v>0</v>
      </c>
      <c r="AB262" s="1334">
        <f t="shared" si="400"/>
        <v>0</v>
      </c>
      <c r="AC262" s="1334">
        <f t="shared" ref="AC262:AU262" si="428">$E262*AC628</f>
        <v>0</v>
      </c>
      <c r="AD262" s="1334">
        <f t="shared" si="428"/>
        <v>0</v>
      </c>
      <c r="AE262" s="1334">
        <f t="shared" si="428"/>
        <v>0</v>
      </c>
      <c r="AF262" s="1334">
        <f t="shared" si="428"/>
        <v>0</v>
      </c>
      <c r="AG262" s="1334">
        <f t="shared" si="428"/>
        <v>0</v>
      </c>
      <c r="AH262" s="1334">
        <f t="shared" si="428"/>
        <v>0</v>
      </c>
      <c r="AI262" s="1334">
        <f t="shared" si="428"/>
        <v>0</v>
      </c>
      <c r="AJ262" s="1334">
        <f t="shared" si="428"/>
        <v>0</v>
      </c>
      <c r="AK262" s="1334">
        <f t="shared" si="428"/>
        <v>0</v>
      </c>
      <c r="AL262" s="1334">
        <f t="shared" si="428"/>
        <v>0</v>
      </c>
      <c r="AM262" s="1334">
        <f t="shared" si="428"/>
        <v>0</v>
      </c>
      <c r="AN262" s="1334">
        <f t="shared" si="428"/>
        <v>0</v>
      </c>
      <c r="AO262" s="1334">
        <f t="shared" si="428"/>
        <v>0</v>
      </c>
      <c r="AP262" s="1334">
        <f t="shared" si="428"/>
        <v>0</v>
      </c>
      <c r="AQ262" s="1334">
        <f t="shared" si="428"/>
        <v>0</v>
      </c>
      <c r="AR262" s="1334">
        <f t="shared" si="428"/>
        <v>0</v>
      </c>
      <c r="AS262" s="1334">
        <f t="shared" si="428"/>
        <v>0</v>
      </c>
      <c r="AT262" s="1334">
        <f t="shared" si="428"/>
        <v>0</v>
      </c>
      <c r="AU262" s="1334">
        <f t="shared" si="428"/>
        <v>0</v>
      </c>
      <c r="AV262" s="1334">
        <f t="shared" si="363"/>
        <v>0</v>
      </c>
      <c r="AW262" s="1334"/>
      <c r="AX262" s="1334"/>
      <c r="AY262" s="1334"/>
      <c r="AZ262" s="1334"/>
      <c r="BA262" s="1334"/>
      <c r="BB262" s="1334"/>
      <c r="BC262" s="1334"/>
      <c r="BD262" s="1334"/>
      <c r="BE262" s="1334"/>
      <c r="BF262" s="1334"/>
      <c r="BG262" s="1334"/>
      <c r="BH262" s="1334"/>
      <c r="BI262" s="1334"/>
      <c r="BJ262" s="1334"/>
      <c r="BK262" s="1334"/>
      <c r="BL262" s="1334"/>
      <c r="BM262" s="1334"/>
      <c r="BN262" s="1334"/>
      <c r="BO262" s="1334"/>
      <c r="BP262" s="1334"/>
      <c r="BQ262" s="1334"/>
    </row>
    <row r="263" spans="1:69" s="1335" customFormat="1" ht="12.75" x14ac:dyDescent="0.2">
      <c r="A263" s="1294" t="s">
        <v>879</v>
      </c>
      <c r="B263" s="224" t="s">
        <v>401</v>
      </c>
      <c r="C263" s="1333">
        <f>'I4 BO ASSETS'!J49</f>
        <v>0</v>
      </c>
      <c r="D263" s="1334">
        <f t="shared" si="404"/>
        <v>0</v>
      </c>
      <c r="E263" s="1334">
        <f t="shared" si="404"/>
        <v>0</v>
      </c>
      <c r="F263" s="1334">
        <f t="shared" si="359"/>
        <v>0</v>
      </c>
      <c r="G263" s="1334">
        <f t="shared" si="398"/>
        <v>0</v>
      </c>
      <c r="H263" s="1334">
        <f t="shared" ref="H263:Z263" si="429">$D263*H629</f>
        <v>0</v>
      </c>
      <c r="I263" s="1334">
        <f t="shared" si="429"/>
        <v>0</v>
      </c>
      <c r="J263" s="1334">
        <f t="shared" si="429"/>
        <v>0</v>
      </c>
      <c r="K263" s="1334">
        <f t="shared" si="429"/>
        <v>0</v>
      </c>
      <c r="L263" s="1334">
        <f t="shared" si="429"/>
        <v>0</v>
      </c>
      <c r="M263" s="1334">
        <f t="shared" si="429"/>
        <v>0</v>
      </c>
      <c r="N263" s="1334">
        <f t="shared" si="429"/>
        <v>0</v>
      </c>
      <c r="O263" s="1334">
        <f t="shared" si="429"/>
        <v>0</v>
      </c>
      <c r="P263" s="1334">
        <f t="shared" si="429"/>
        <v>0</v>
      </c>
      <c r="Q263" s="1334">
        <f t="shared" si="429"/>
        <v>0</v>
      </c>
      <c r="R263" s="1334">
        <f t="shared" si="429"/>
        <v>0</v>
      </c>
      <c r="S263" s="1334">
        <f t="shared" si="429"/>
        <v>0</v>
      </c>
      <c r="T263" s="1334">
        <f t="shared" si="429"/>
        <v>0</v>
      </c>
      <c r="U263" s="1334">
        <f t="shared" si="429"/>
        <v>0</v>
      </c>
      <c r="V263" s="1334">
        <f t="shared" si="429"/>
        <v>0</v>
      </c>
      <c r="W263" s="1334">
        <f t="shared" si="429"/>
        <v>0</v>
      </c>
      <c r="X263" s="1334">
        <f t="shared" si="429"/>
        <v>0</v>
      </c>
      <c r="Y263" s="1334">
        <f t="shared" si="429"/>
        <v>0</v>
      </c>
      <c r="Z263" s="1334">
        <f t="shared" si="429"/>
        <v>0</v>
      </c>
      <c r="AA263" s="1334">
        <f t="shared" si="361"/>
        <v>0</v>
      </c>
      <c r="AB263" s="1334">
        <f t="shared" si="400"/>
        <v>0</v>
      </c>
      <c r="AC263" s="1334">
        <f t="shared" ref="AC263:AU263" si="430">$E263*AC629</f>
        <v>0</v>
      </c>
      <c r="AD263" s="1334">
        <f t="shared" si="430"/>
        <v>0</v>
      </c>
      <c r="AE263" s="1334">
        <f t="shared" si="430"/>
        <v>0</v>
      </c>
      <c r="AF263" s="1334">
        <f t="shared" si="430"/>
        <v>0</v>
      </c>
      <c r="AG263" s="1334">
        <f t="shared" si="430"/>
        <v>0</v>
      </c>
      <c r="AH263" s="1334">
        <f t="shared" si="430"/>
        <v>0</v>
      </c>
      <c r="AI263" s="1334">
        <f t="shared" si="430"/>
        <v>0</v>
      </c>
      <c r="AJ263" s="1334">
        <f t="shared" si="430"/>
        <v>0</v>
      </c>
      <c r="AK263" s="1334">
        <f t="shared" si="430"/>
        <v>0</v>
      </c>
      <c r="AL263" s="1334">
        <f t="shared" si="430"/>
        <v>0</v>
      </c>
      <c r="AM263" s="1334">
        <f t="shared" si="430"/>
        <v>0</v>
      </c>
      <c r="AN263" s="1334">
        <f t="shared" si="430"/>
        <v>0</v>
      </c>
      <c r="AO263" s="1334">
        <f t="shared" si="430"/>
        <v>0</v>
      </c>
      <c r="AP263" s="1334">
        <f t="shared" si="430"/>
        <v>0</v>
      </c>
      <c r="AQ263" s="1334">
        <f t="shared" si="430"/>
        <v>0</v>
      </c>
      <c r="AR263" s="1334">
        <f t="shared" si="430"/>
        <v>0</v>
      </c>
      <c r="AS263" s="1334">
        <f t="shared" si="430"/>
        <v>0</v>
      </c>
      <c r="AT263" s="1334">
        <f t="shared" si="430"/>
        <v>0</v>
      </c>
      <c r="AU263" s="1334">
        <f t="shared" si="430"/>
        <v>0</v>
      </c>
      <c r="AV263" s="1334">
        <f t="shared" si="363"/>
        <v>0</v>
      </c>
      <c r="AW263" s="1334"/>
      <c r="AX263" s="1334"/>
      <c r="AY263" s="1334"/>
      <c r="AZ263" s="1334"/>
      <c r="BA263" s="1334"/>
      <c r="BB263" s="1334"/>
      <c r="BC263" s="1334"/>
      <c r="BD263" s="1334"/>
      <c r="BE263" s="1334"/>
      <c r="BF263" s="1334"/>
      <c r="BG263" s="1334"/>
      <c r="BH263" s="1334"/>
      <c r="BI263" s="1334"/>
      <c r="BJ263" s="1334"/>
      <c r="BK263" s="1334"/>
      <c r="BL263" s="1334"/>
      <c r="BM263" s="1334"/>
      <c r="BN263" s="1334"/>
      <c r="BO263" s="1334"/>
      <c r="BP263" s="1334"/>
      <c r="BQ263" s="1334"/>
    </row>
    <row r="264" spans="1:69" s="1335" customFormat="1" ht="12.75" x14ac:dyDescent="0.2">
      <c r="A264" s="1294">
        <v>1845</v>
      </c>
      <c r="B264" s="224" t="s">
        <v>84</v>
      </c>
      <c r="C264" s="1333">
        <f>'I4 BO ASSETS'!J50</f>
        <v>0</v>
      </c>
      <c r="D264" s="1334">
        <f t="shared" si="404"/>
        <v>0</v>
      </c>
      <c r="E264" s="1334">
        <f t="shared" si="404"/>
        <v>0</v>
      </c>
      <c r="F264" s="1334">
        <f t="shared" si="359"/>
        <v>0</v>
      </c>
      <c r="G264" s="1334">
        <f t="shared" si="398"/>
        <v>0</v>
      </c>
      <c r="H264" s="1334">
        <f t="shared" ref="H264:Z264" si="431">$D264*H630</f>
        <v>0</v>
      </c>
      <c r="I264" s="1334">
        <f t="shared" si="431"/>
        <v>0</v>
      </c>
      <c r="J264" s="1334">
        <f t="shared" si="431"/>
        <v>0</v>
      </c>
      <c r="K264" s="1334">
        <f t="shared" si="431"/>
        <v>0</v>
      </c>
      <c r="L264" s="1334">
        <f t="shared" si="431"/>
        <v>0</v>
      </c>
      <c r="M264" s="1334">
        <f t="shared" si="431"/>
        <v>0</v>
      </c>
      <c r="N264" s="1334">
        <f t="shared" si="431"/>
        <v>0</v>
      </c>
      <c r="O264" s="1334">
        <f t="shared" si="431"/>
        <v>0</v>
      </c>
      <c r="P264" s="1334">
        <f t="shared" si="431"/>
        <v>0</v>
      </c>
      <c r="Q264" s="1334">
        <f t="shared" si="431"/>
        <v>0</v>
      </c>
      <c r="R264" s="1334">
        <f t="shared" si="431"/>
        <v>0</v>
      </c>
      <c r="S264" s="1334">
        <f t="shared" si="431"/>
        <v>0</v>
      </c>
      <c r="T264" s="1334">
        <f t="shared" si="431"/>
        <v>0</v>
      </c>
      <c r="U264" s="1334">
        <f t="shared" si="431"/>
        <v>0</v>
      </c>
      <c r="V264" s="1334">
        <f t="shared" si="431"/>
        <v>0</v>
      </c>
      <c r="W264" s="1334">
        <f t="shared" si="431"/>
        <v>0</v>
      </c>
      <c r="X264" s="1334">
        <f t="shared" si="431"/>
        <v>0</v>
      </c>
      <c r="Y264" s="1334">
        <f t="shared" si="431"/>
        <v>0</v>
      </c>
      <c r="Z264" s="1334">
        <f t="shared" si="431"/>
        <v>0</v>
      </c>
      <c r="AA264" s="1334">
        <f t="shared" si="361"/>
        <v>0</v>
      </c>
      <c r="AB264" s="1334">
        <f t="shared" si="400"/>
        <v>0</v>
      </c>
      <c r="AC264" s="1334">
        <f t="shared" ref="AC264:AU264" si="432">$E264*AC630</f>
        <v>0</v>
      </c>
      <c r="AD264" s="1334">
        <f t="shared" si="432"/>
        <v>0</v>
      </c>
      <c r="AE264" s="1334">
        <f t="shared" si="432"/>
        <v>0</v>
      </c>
      <c r="AF264" s="1334">
        <f t="shared" si="432"/>
        <v>0</v>
      </c>
      <c r="AG264" s="1334">
        <f t="shared" si="432"/>
        <v>0</v>
      </c>
      <c r="AH264" s="1334">
        <f t="shared" si="432"/>
        <v>0</v>
      </c>
      <c r="AI264" s="1334">
        <f t="shared" si="432"/>
        <v>0</v>
      </c>
      <c r="AJ264" s="1334">
        <f t="shared" si="432"/>
        <v>0</v>
      </c>
      <c r="AK264" s="1334">
        <f t="shared" si="432"/>
        <v>0</v>
      </c>
      <c r="AL264" s="1334">
        <f t="shared" si="432"/>
        <v>0</v>
      </c>
      <c r="AM264" s="1334">
        <f t="shared" si="432"/>
        <v>0</v>
      </c>
      <c r="AN264" s="1334">
        <f t="shared" si="432"/>
        <v>0</v>
      </c>
      <c r="AO264" s="1334">
        <f t="shared" si="432"/>
        <v>0</v>
      </c>
      <c r="AP264" s="1334">
        <f t="shared" si="432"/>
        <v>0</v>
      </c>
      <c r="AQ264" s="1334">
        <f t="shared" si="432"/>
        <v>0</v>
      </c>
      <c r="AR264" s="1334">
        <f t="shared" si="432"/>
        <v>0</v>
      </c>
      <c r="AS264" s="1334">
        <f t="shared" si="432"/>
        <v>0</v>
      </c>
      <c r="AT264" s="1334">
        <f t="shared" si="432"/>
        <v>0</v>
      </c>
      <c r="AU264" s="1334">
        <f t="shared" si="432"/>
        <v>0</v>
      </c>
      <c r="AV264" s="1334">
        <f t="shared" si="363"/>
        <v>0</v>
      </c>
      <c r="AW264" s="1334"/>
      <c r="AX264" s="1334"/>
      <c r="AY264" s="1334"/>
      <c r="AZ264" s="1334"/>
      <c r="BA264" s="1334"/>
      <c r="BB264" s="1334"/>
      <c r="BC264" s="1334"/>
      <c r="BD264" s="1334"/>
      <c r="BE264" s="1334"/>
      <c r="BF264" s="1334"/>
      <c r="BG264" s="1334"/>
      <c r="BH264" s="1334"/>
      <c r="BI264" s="1334"/>
      <c r="BJ264" s="1334"/>
      <c r="BK264" s="1334"/>
      <c r="BL264" s="1334"/>
      <c r="BM264" s="1334"/>
      <c r="BN264" s="1334"/>
      <c r="BO264" s="1334"/>
      <c r="BP264" s="1334"/>
      <c r="BQ264" s="1334"/>
    </row>
    <row r="265" spans="1:69" s="1335" customFormat="1" ht="25.5" x14ac:dyDescent="0.2">
      <c r="A265" s="1294" t="s">
        <v>880</v>
      </c>
      <c r="B265" s="224" t="s">
        <v>402</v>
      </c>
      <c r="C265" s="1333">
        <f>'I4 BO ASSETS'!J51</f>
        <v>0</v>
      </c>
      <c r="D265" s="1334">
        <f t="shared" si="404"/>
        <v>0</v>
      </c>
      <c r="E265" s="1334">
        <f t="shared" si="404"/>
        <v>0</v>
      </c>
      <c r="F265" s="1334">
        <f t="shared" si="359"/>
        <v>0</v>
      </c>
      <c r="G265" s="1334">
        <f t="shared" si="398"/>
        <v>0</v>
      </c>
      <c r="H265" s="1334">
        <f t="shared" ref="H265:Z265" si="433">$D265*H631</f>
        <v>0</v>
      </c>
      <c r="I265" s="1334">
        <f t="shared" si="433"/>
        <v>0</v>
      </c>
      <c r="J265" s="1334">
        <f t="shared" si="433"/>
        <v>0</v>
      </c>
      <c r="K265" s="1334">
        <f t="shared" si="433"/>
        <v>0</v>
      </c>
      <c r="L265" s="1334">
        <f t="shared" si="433"/>
        <v>0</v>
      </c>
      <c r="M265" s="1334">
        <f t="shared" si="433"/>
        <v>0</v>
      </c>
      <c r="N265" s="1334">
        <f t="shared" si="433"/>
        <v>0</v>
      </c>
      <c r="O265" s="1334">
        <f t="shared" si="433"/>
        <v>0</v>
      </c>
      <c r="P265" s="1334">
        <f t="shared" si="433"/>
        <v>0</v>
      </c>
      <c r="Q265" s="1334">
        <f t="shared" si="433"/>
        <v>0</v>
      </c>
      <c r="R265" s="1334">
        <f t="shared" si="433"/>
        <v>0</v>
      </c>
      <c r="S265" s="1334">
        <f t="shared" si="433"/>
        <v>0</v>
      </c>
      <c r="T265" s="1334">
        <f t="shared" si="433"/>
        <v>0</v>
      </c>
      <c r="U265" s="1334">
        <f t="shared" si="433"/>
        <v>0</v>
      </c>
      <c r="V265" s="1334">
        <f t="shared" si="433"/>
        <v>0</v>
      </c>
      <c r="W265" s="1334">
        <f t="shared" si="433"/>
        <v>0</v>
      </c>
      <c r="X265" s="1334">
        <f t="shared" si="433"/>
        <v>0</v>
      </c>
      <c r="Y265" s="1334">
        <f t="shared" si="433"/>
        <v>0</v>
      </c>
      <c r="Z265" s="1334">
        <f t="shared" si="433"/>
        <v>0</v>
      </c>
      <c r="AA265" s="1334">
        <f t="shared" si="361"/>
        <v>0</v>
      </c>
      <c r="AB265" s="1334">
        <f t="shared" si="400"/>
        <v>0</v>
      </c>
      <c r="AC265" s="1334">
        <f t="shared" ref="AC265:AU265" si="434">$E265*AC631</f>
        <v>0</v>
      </c>
      <c r="AD265" s="1334">
        <f t="shared" si="434"/>
        <v>0</v>
      </c>
      <c r="AE265" s="1334">
        <f t="shared" si="434"/>
        <v>0</v>
      </c>
      <c r="AF265" s="1334">
        <f t="shared" si="434"/>
        <v>0</v>
      </c>
      <c r="AG265" s="1334">
        <f t="shared" si="434"/>
        <v>0</v>
      </c>
      <c r="AH265" s="1334">
        <f t="shared" si="434"/>
        <v>0</v>
      </c>
      <c r="AI265" s="1334">
        <f t="shared" si="434"/>
        <v>0</v>
      </c>
      <c r="AJ265" s="1334">
        <f t="shared" si="434"/>
        <v>0</v>
      </c>
      <c r="AK265" s="1334">
        <f t="shared" si="434"/>
        <v>0</v>
      </c>
      <c r="AL265" s="1334">
        <f t="shared" si="434"/>
        <v>0</v>
      </c>
      <c r="AM265" s="1334">
        <f t="shared" si="434"/>
        <v>0</v>
      </c>
      <c r="AN265" s="1334">
        <f t="shared" si="434"/>
        <v>0</v>
      </c>
      <c r="AO265" s="1334">
        <f t="shared" si="434"/>
        <v>0</v>
      </c>
      <c r="AP265" s="1334">
        <f t="shared" si="434"/>
        <v>0</v>
      </c>
      <c r="AQ265" s="1334">
        <f t="shared" si="434"/>
        <v>0</v>
      </c>
      <c r="AR265" s="1334">
        <f t="shared" si="434"/>
        <v>0</v>
      </c>
      <c r="AS265" s="1334">
        <f t="shared" si="434"/>
        <v>0</v>
      </c>
      <c r="AT265" s="1334">
        <f t="shared" si="434"/>
        <v>0</v>
      </c>
      <c r="AU265" s="1334">
        <f t="shared" si="434"/>
        <v>0</v>
      </c>
      <c r="AV265" s="1334">
        <f t="shared" si="363"/>
        <v>0</v>
      </c>
      <c r="AW265" s="1334"/>
      <c r="AX265" s="1334"/>
      <c r="AY265" s="1334"/>
      <c r="AZ265" s="1334"/>
      <c r="BA265" s="1334"/>
      <c r="BB265" s="1334"/>
      <c r="BC265" s="1334"/>
      <c r="BD265" s="1334"/>
      <c r="BE265" s="1334"/>
      <c r="BF265" s="1334"/>
      <c r="BG265" s="1334"/>
      <c r="BH265" s="1334"/>
      <c r="BI265" s="1334"/>
      <c r="BJ265" s="1334"/>
      <c r="BK265" s="1334"/>
      <c r="BL265" s="1334"/>
      <c r="BM265" s="1334"/>
      <c r="BN265" s="1334"/>
      <c r="BO265" s="1334"/>
      <c r="BP265" s="1334"/>
      <c r="BQ265" s="1334"/>
    </row>
    <row r="266" spans="1:69" s="1335" customFormat="1" ht="25.5" x14ac:dyDescent="0.2">
      <c r="A266" s="1294" t="s">
        <v>881</v>
      </c>
      <c r="B266" s="224" t="s">
        <v>403</v>
      </c>
      <c r="C266" s="1333">
        <f>'I4 BO ASSETS'!J52</f>
        <v>0</v>
      </c>
      <c r="D266" s="1334">
        <f t="shared" si="404"/>
        <v>0</v>
      </c>
      <c r="E266" s="1334">
        <f t="shared" si="404"/>
        <v>0</v>
      </c>
      <c r="F266" s="1334">
        <f t="shared" si="359"/>
        <v>0</v>
      </c>
      <c r="G266" s="1334">
        <f t="shared" si="398"/>
        <v>0</v>
      </c>
      <c r="H266" s="1334">
        <f t="shared" ref="H266:Z266" si="435">$D266*H632</f>
        <v>0</v>
      </c>
      <c r="I266" s="1334">
        <f t="shared" si="435"/>
        <v>0</v>
      </c>
      <c r="J266" s="1334">
        <f t="shared" si="435"/>
        <v>0</v>
      </c>
      <c r="K266" s="1334">
        <f t="shared" si="435"/>
        <v>0</v>
      </c>
      <c r="L266" s="1334">
        <f t="shared" si="435"/>
        <v>0</v>
      </c>
      <c r="M266" s="1334">
        <f t="shared" si="435"/>
        <v>0</v>
      </c>
      <c r="N266" s="1334">
        <f t="shared" si="435"/>
        <v>0</v>
      </c>
      <c r="O266" s="1334">
        <f t="shared" si="435"/>
        <v>0</v>
      </c>
      <c r="P266" s="1334">
        <f t="shared" si="435"/>
        <v>0</v>
      </c>
      <c r="Q266" s="1334">
        <f t="shared" si="435"/>
        <v>0</v>
      </c>
      <c r="R266" s="1334">
        <f t="shared" si="435"/>
        <v>0</v>
      </c>
      <c r="S266" s="1334">
        <f t="shared" si="435"/>
        <v>0</v>
      </c>
      <c r="T266" s="1334">
        <f t="shared" si="435"/>
        <v>0</v>
      </c>
      <c r="U266" s="1334">
        <f t="shared" si="435"/>
        <v>0</v>
      </c>
      <c r="V266" s="1334">
        <f t="shared" si="435"/>
        <v>0</v>
      </c>
      <c r="W266" s="1334">
        <f t="shared" si="435"/>
        <v>0</v>
      </c>
      <c r="X266" s="1334">
        <f t="shared" si="435"/>
        <v>0</v>
      </c>
      <c r="Y266" s="1334">
        <f t="shared" si="435"/>
        <v>0</v>
      </c>
      <c r="Z266" s="1334">
        <f t="shared" si="435"/>
        <v>0</v>
      </c>
      <c r="AA266" s="1334">
        <f t="shared" si="361"/>
        <v>0</v>
      </c>
      <c r="AB266" s="1334">
        <f t="shared" si="400"/>
        <v>0</v>
      </c>
      <c r="AC266" s="1334">
        <f t="shared" ref="AC266:AU266" si="436">$E266*AC632</f>
        <v>0</v>
      </c>
      <c r="AD266" s="1334">
        <f t="shared" si="436"/>
        <v>0</v>
      </c>
      <c r="AE266" s="1334">
        <f t="shared" si="436"/>
        <v>0</v>
      </c>
      <c r="AF266" s="1334">
        <f t="shared" si="436"/>
        <v>0</v>
      </c>
      <c r="AG266" s="1334">
        <f t="shared" si="436"/>
        <v>0</v>
      </c>
      <c r="AH266" s="1334">
        <f t="shared" si="436"/>
        <v>0</v>
      </c>
      <c r="AI266" s="1334">
        <f t="shared" si="436"/>
        <v>0</v>
      </c>
      <c r="AJ266" s="1334">
        <f t="shared" si="436"/>
        <v>0</v>
      </c>
      <c r="AK266" s="1334">
        <f t="shared" si="436"/>
        <v>0</v>
      </c>
      <c r="AL266" s="1334">
        <f t="shared" si="436"/>
        <v>0</v>
      </c>
      <c r="AM266" s="1334">
        <f t="shared" si="436"/>
        <v>0</v>
      </c>
      <c r="AN266" s="1334">
        <f t="shared" si="436"/>
        <v>0</v>
      </c>
      <c r="AO266" s="1334">
        <f t="shared" si="436"/>
        <v>0</v>
      </c>
      <c r="AP266" s="1334">
        <f t="shared" si="436"/>
        <v>0</v>
      </c>
      <c r="AQ266" s="1334">
        <f t="shared" si="436"/>
        <v>0</v>
      </c>
      <c r="AR266" s="1334">
        <f t="shared" si="436"/>
        <v>0</v>
      </c>
      <c r="AS266" s="1334">
        <f t="shared" si="436"/>
        <v>0</v>
      </c>
      <c r="AT266" s="1334">
        <f t="shared" si="436"/>
        <v>0</v>
      </c>
      <c r="AU266" s="1334">
        <f t="shared" si="436"/>
        <v>0</v>
      </c>
      <c r="AV266" s="1334">
        <f t="shared" si="363"/>
        <v>0</v>
      </c>
      <c r="AW266" s="1334"/>
      <c r="AX266" s="1334"/>
      <c r="AY266" s="1334"/>
      <c r="AZ266" s="1334"/>
      <c r="BA266" s="1334"/>
      <c r="BB266" s="1334"/>
      <c r="BC266" s="1334"/>
      <c r="BD266" s="1334"/>
      <c r="BE266" s="1334"/>
      <c r="BF266" s="1334"/>
      <c r="BG266" s="1334"/>
      <c r="BH266" s="1334"/>
      <c r="BI266" s="1334"/>
      <c r="BJ266" s="1334"/>
      <c r="BK266" s="1334"/>
      <c r="BL266" s="1334"/>
      <c r="BM266" s="1334"/>
      <c r="BN266" s="1334"/>
      <c r="BO266" s="1334"/>
      <c r="BP266" s="1334"/>
      <c r="BQ266" s="1334"/>
    </row>
    <row r="267" spans="1:69" s="1335" customFormat="1" ht="25.5" x14ac:dyDescent="0.2">
      <c r="A267" s="1294" t="s">
        <v>882</v>
      </c>
      <c r="B267" s="224" t="s">
        <v>676</v>
      </c>
      <c r="C267" s="1333">
        <f>'I4 BO ASSETS'!J53</f>
        <v>0</v>
      </c>
      <c r="D267" s="1334">
        <f t="shared" si="404"/>
        <v>0</v>
      </c>
      <c r="E267" s="1334">
        <f t="shared" si="404"/>
        <v>0</v>
      </c>
      <c r="F267" s="1334">
        <f t="shared" si="359"/>
        <v>0</v>
      </c>
      <c r="G267" s="1334">
        <f t="shared" si="398"/>
        <v>0</v>
      </c>
      <c r="H267" s="1334">
        <f t="shared" ref="H267:Z267" si="437">$D267*H633</f>
        <v>0</v>
      </c>
      <c r="I267" s="1334">
        <f t="shared" si="437"/>
        <v>0</v>
      </c>
      <c r="J267" s="1334">
        <f t="shared" si="437"/>
        <v>0</v>
      </c>
      <c r="K267" s="1334">
        <f t="shared" si="437"/>
        <v>0</v>
      </c>
      <c r="L267" s="1334">
        <f t="shared" si="437"/>
        <v>0</v>
      </c>
      <c r="M267" s="1334">
        <f t="shared" si="437"/>
        <v>0</v>
      </c>
      <c r="N267" s="1334">
        <f t="shared" si="437"/>
        <v>0</v>
      </c>
      <c r="O267" s="1334">
        <f t="shared" si="437"/>
        <v>0</v>
      </c>
      <c r="P267" s="1334">
        <f t="shared" si="437"/>
        <v>0</v>
      </c>
      <c r="Q267" s="1334">
        <f t="shared" si="437"/>
        <v>0</v>
      </c>
      <c r="R267" s="1334">
        <f t="shared" si="437"/>
        <v>0</v>
      </c>
      <c r="S267" s="1334">
        <f t="shared" si="437"/>
        <v>0</v>
      </c>
      <c r="T267" s="1334">
        <f t="shared" si="437"/>
        <v>0</v>
      </c>
      <c r="U267" s="1334">
        <f t="shared" si="437"/>
        <v>0</v>
      </c>
      <c r="V267" s="1334">
        <f t="shared" si="437"/>
        <v>0</v>
      </c>
      <c r="W267" s="1334">
        <f t="shared" si="437"/>
        <v>0</v>
      </c>
      <c r="X267" s="1334">
        <f t="shared" si="437"/>
        <v>0</v>
      </c>
      <c r="Y267" s="1334">
        <f t="shared" si="437"/>
        <v>0</v>
      </c>
      <c r="Z267" s="1334">
        <f t="shared" si="437"/>
        <v>0</v>
      </c>
      <c r="AA267" s="1334">
        <f t="shared" si="361"/>
        <v>0</v>
      </c>
      <c r="AB267" s="1334">
        <f t="shared" si="400"/>
        <v>0</v>
      </c>
      <c r="AC267" s="1334">
        <f t="shared" ref="AC267:AU267" si="438">$E267*AC633</f>
        <v>0</v>
      </c>
      <c r="AD267" s="1334">
        <f t="shared" si="438"/>
        <v>0</v>
      </c>
      <c r="AE267" s="1334">
        <f t="shared" si="438"/>
        <v>0</v>
      </c>
      <c r="AF267" s="1334">
        <f t="shared" si="438"/>
        <v>0</v>
      </c>
      <c r="AG267" s="1334">
        <f t="shared" si="438"/>
        <v>0</v>
      </c>
      <c r="AH267" s="1334">
        <f t="shared" si="438"/>
        <v>0</v>
      </c>
      <c r="AI267" s="1334">
        <f t="shared" si="438"/>
        <v>0</v>
      </c>
      <c r="AJ267" s="1334">
        <f t="shared" si="438"/>
        <v>0</v>
      </c>
      <c r="AK267" s="1334">
        <f t="shared" si="438"/>
        <v>0</v>
      </c>
      <c r="AL267" s="1334">
        <f t="shared" si="438"/>
        <v>0</v>
      </c>
      <c r="AM267" s="1334">
        <f t="shared" si="438"/>
        <v>0</v>
      </c>
      <c r="AN267" s="1334">
        <f t="shared" si="438"/>
        <v>0</v>
      </c>
      <c r="AO267" s="1334">
        <f t="shared" si="438"/>
        <v>0</v>
      </c>
      <c r="AP267" s="1334">
        <f t="shared" si="438"/>
        <v>0</v>
      </c>
      <c r="AQ267" s="1334">
        <f t="shared" si="438"/>
        <v>0</v>
      </c>
      <c r="AR267" s="1334">
        <f t="shared" si="438"/>
        <v>0</v>
      </c>
      <c r="AS267" s="1334">
        <f t="shared" si="438"/>
        <v>0</v>
      </c>
      <c r="AT267" s="1334">
        <f t="shared" si="438"/>
        <v>0</v>
      </c>
      <c r="AU267" s="1334">
        <f t="shared" si="438"/>
        <v>0</v>
      </c>
      <c r="AV267" s="1334">
        <f t="shared" si="363"/>
        <v>0</v>
      </c>
      <c r="AW267" s="1334"/>
      <c r="AX267" s="1334"/>
      <c r="AY267" s="1334"/>
      <c r="AZ267" s="1334"/>
      <c r="BA267" s="1334"/>
      <c r="BB267" s="1334"/>
      <c r="BC267" s="1334"/>
      <c r="BD267" s="1334"/>
      <c r="BE267" s="1334"/>
      <c r="BF267" s="1334"/>
      <c r="BG267" s="1334"/>
      <c r="BH267" s="1334"/>
      <c r="BI267" s="1334"/>
      <c r="BJ267" s="1334"/>
      <c r="BK267" s="1334"/>
      <c r="BL267" s="1334"/>
      <c r="BM267" s="1334"/>
      <c r="BN267" s="1334"/>
      <c r="BO267" s="1334"/>
      <c r="BP267" s="1334"/>
      <c r="BQ267" s="1334"/>
    </row>
    <row r="268" spans="1:69" s="1335" customFormat="1" ht="12.75" x14ac:dyDescent="0.2">
      <c r="A268" s="1294">
        <v>1850</v>
      </c>
      <c r="B268" s="224" t="s">
        <v>90</v>
      </c>
      <c r="C268" s="1333">
        <f>'I4 BO ASSETS'!J54</f>
        <v>0</v>
      </c>
      <c r="D268" s="1334">
        <f t="shared" si="404"/>
        <v>0</v>
      </c>
      <c r="E268" s="1334">
        <f t="shared" si="404"/>
        <v>0</v>
      </c>
      <c r="F268" s="1334">
        <f t="shared" si="359"/>
        <v>0</v>
      </c>
      <c r="G268" s="1334">
        <f t="shared" si="398"/>
        <v>0</v>
      </c>
      <c r="H268" s="1334">
        <f t="shared" ref="H268:Z268" si="439">$D268*H634</f>
        <v>0</v>
      </c>
      <c r="I268" s="1334">
        <f t="shared" si="439"/>
        <v>0</v>
      </c>
      <c r="J268" s="1334">
        <f t="shared" si="439"/>
        <v>0</v>
      </c>
      <c r="K268" s="1334">
        <f t="shared" si="439"/>
        <v>0</v>
      </c>
      <c r="L268" s="1334">
        <f t="shared" si="439"/>
        <v>0</v>
      </c>
      <c r="M268" s="1334">
        <f t="shared" si="439"/>
        <v>0</v>
      </c>
      <c r="N268" s="1334">
        <f t="shared" si="439"/>
        <v>0</v>
      </c>
      <c r="O268" s="1334">
        <f t="shared" si="439"/>
        <v>0</v>
      </c>
      <c r="P268" s="1334">
        <f t="shared" si="439"/>
        <v>0</v>
      </c>
      <c r="Q268" s="1334">
        <f t="shared" si="439"/>
        <v>0</v>
      </c>
      <c r="R268" s="1334">
        <f t="shared" si="439"/>
        <v>0</v>
      </c>
      <c r="S268" s="1334">
        <f t="shared" si="439"/>
        <v>0</v>
      </c>
      <c r="T268" s="1334">
        <f t="shared" si="439"/>
        <v>0</v>
      </c>
      <c r="U268" s="1334">
        <f t="shared" si="439"/>
        <v>0</v>
      </c>
      <c r="V268" s="1334">
        <f t="shared" si="439"/>
        <v>0</v>
      </c>
      <c r="W268" s="1334">
        <f t="shared" si="439"/>
        <v>0</v>
      </c>
      <c r="X268" s="1334">
        <f t="shared" si="439"/>
        <v>0</v>
      </c>
      <c r="Y268" s="1334">
        <f t="shared" si="439"/>
        <v>0</v>
      </c>
      <c r="Z268" s="1334">
        <f t="shared" si="439"/>
        <v>0</v>
      </c>
      <c r="AA268" s="1334">
        <f t="shared" si="361"/>
        <v>0</v>
      </c>
      <c r="AB268" s="1334">
        <f t="shared" si="400"/>
        <v>0</v>
      </c>
      <c r="AC268" s="1334">
        <f t="shared" ref="AC268:AU268" si="440">$E268*AC634</f>
        <v>0</v>
      </c>
      <c r="AD268" s="1334">
        <f t="shared" si="440"/>
        <v>0</v>
      </c>
      <c r="AE268" s="1334">
        <f t="shared" si="440"/>
        <v>0</v>
      </c>
      <c r="AF268" s="1334">
        <f t="shared" si="440"/>
        <v>0</v>
      </c>
      <c r="AG268" s="1334">
        <f t="shared" si="440"/>
        <v>0</v>
      </c>
      <c r="AH268" s="1334">
        <f t="shared" si="440"/>
        <v>0</v>
      </c>
      <c r="AI268" s="1334">
        <f t="shared" si="440"/>
        <v>0</v>
      </c>
      <c r="AJ268" s="1334">
        <f t="shared" si="440"/>
        <v>0</v>
      </c>
      <c r="AK268" s="1334">
        <f t="shared" si="440"/>
        <v>0</v>
      </c>
      <c r="AL268" s="1334">
        <f t="shared" si="440"/>
        <v>0</v>
      </c>
      <c r="AM268" s="1334">
        <f t="shared" si="440"/>
        <v>0</v>
      </c>
      <c r="AN268" s="1334">
        <f t="shared" si="440"/>
        <v>0</v>
      </c>
      <c r="AO268" s="1334">
        <f t="shared" si="440"/>
        <v>0</v>
      </c>
      <c r="AP268" s="1334">
        <f t="shared" si="440"/>
        <v>0</v>
      </c>
      <c r="AQ268" s="1334">
        <f t="shared" si="440"/>
        <v>0</v>
      </c>
      <c r="AR268" s="1334">
        <f t="shared" si="440"/>
        <v>0</v>
      </c>
      <c r="AS268" s="1334">
        <f t="shared" si="440"/>
        <v>0</v>
      </c>
      <c r="AT268" s="1334">
        <f t="shared" si="440"/>
        <v>0</v>
      </c>
      <c r="AU268" s="1334">
        <f t="shared" si="440"/>
        <v>0</v>
      </c>
      <c r="AV268" s="1334">
        <f t="shared" si="363"/>
        <v>0</v>
      </c>
      <c r="AW268" s="1334"/>
      <c r="AX268" s="1334"/>
      <c r="AY268" s="1334"/>
      <c r="AZ268" s="1334"/>
      <c r="BA268" s="1334"/>
      <c r="BB268" s="1334"/>
      <c r="BC268" s="1334"/>
      <c r="BD268" s="1334"/>
      <c r="BE268" s="1334"/>
      <c r="BF268" s="1334"/>
      <c r="BG268" s="1334"/>
      <c r="BH268" s="1334"/>
      <c r="BI268" s="1334"/>
      <c r="BJ268" s="1334"/>
      <c r="BK268" s="1334"/>
      <c r="BL268" s="1334"/>
      <c r="BM268" s="1334"/>
      <c r="BN268" s="1334"/>
      <c r="BO268" s="1334"/>
      <c r="BP268" s="1334"/>
      <c r="BQ268" s="1334"/>
    </row>
    <row r="269" spans="1:69" s="1335" customFormat="1" ht="12.75" x14ac:dyDescent="0.2">
      <c r="A269" s="1294">
        <v>1855</v>
      </c>
      <c r="B269" s="224" t="s">
        <v>92</v>
      </c>
      <c r="C269" s="1333">
        <f>'I4 BO ASSETS'!J55</f>
        <v>0</v>
      </c>
      <c r="D269" s="1334">
        <f t="shared" si="404"/>
        <v>0</v>
      </c>
      <c r="E269" s="1334">
        <f t="shared" si="404"/>
        <v>0</v>
      </c>
      <c r="F269" s="1334">
        <f t="shared" si="359"/>
        <v>0</v>
      </c>
      <c r="G269" s="1334">
        <f t="shared" ref="G269:V269" si="441">$D269*G635</f>
        <v>0</v>
      </c>
      <c r="H269" s="1334">
        <f t="shared" si="441"/>
        <v>0</v>
      </c>
      <c r="I269" s="1334">
        <f t="shared" si="441"/>
        <v>0</v>
      </c>
      <c r="J269" s="1334">
        <f t="shared" si="441"/>
        <v>0</v>
      </c>
      <c r="K269" s="1334">
        <f t="shared" si="441"/>
        <v>0</v>
      </c>
      <c r="L269" s="1334">
        <f t="shared" si="441"/>
        <v>0</v>
      </c>
      <c r="M269" s="1334">
        <f t="shared" si="441"/>
        <v>0</v>
      </c>
      <c r="N269" s="1334">
        <f t="shared" si="441"/>
        <v>0</v>
      </c>
      <c r="O269" s="1334">
        <f t="shared" si="441"/>
        <v>0</v>
      </c>
      <c r="P269" s="1334">
        <f t="shared" si="441"/>
        <v>0</v>
      </c>
      <c r="Q269" s="1334">
        <f t="shared" si="441"/>
        <v>0</v>
      </c>
      <c r="R269" s="1334">
        <f t="shared" si="441"/>
        <v>0</v>
      </c>
      <c r="S269" s="1334">
        <f t="shared" si="441"/>
        <v>0</v>
      </c>
      <c r="T269" s="1334">
        <f t="shared" si="441"/>
        <v>0</v>
      </c>
      <c r="U269" s="1334">
        <f t="shared" si="441"/>
        <v>0</v>
      </c>
      <c r="V269" s="1334">
        <f t="shared" si="441"/>
        <v>0</v>
      </c>
      <c r="W269" s="1334">
        <f t="shared" ref="W269:Z271" si="442">$D269*W635</f>
        <v>0</v>
      </c>
      <c r="X269" s="1334">
        <f t="shared" si="442"/>
        <v>0</v>
      </c>
      <c r="Y269" s="1334">
        <f t="shared" si="442"/>
        <v>0</v>
      </c>
      <c r="Z269" s="1334">
        <f t="shared" si="442"/>
        <v>0</v>
      </c>
      <c r="AA269" s="1334">
        <f t="shared" si="361"/>
        <v>0</v>
      </c>
      <c r="AB269" s="1334">
        <f t="shared" ref="AB269:AQ269" si="443">$E269*AB635</f>
        <v>0</v>
      </c>
      <c r="AC269" s="1334">
        <f t="shared" si="443"/>
        <v>0</v>
      </c>
      <c r="AD269" s="1334">
        <f t="shared" si="443"/>
        <v>0</v>
      </c>
      <c r="AE269" s="1334">
        <f t="shared" si="443"/>
        <v>0</v>
      </c>
      <c r="AF269" s="1334">
        <f t="shared" si="443"/>
        <v>0</v>
      </c>
      <c r="AG269" s="1334">
        <f t="shared" si="443"/>
        <v>0</v>
      </c>
      <c r="AH269" s="1334">
        <f t="shared" si="443"/>
        <v>0</v>
      </c>
      <c r="AI269" s="1334">
        <f t="shared" si="443"/>
        <v>0</v>
      </c>
      <c r="AJ269" s="1334">
        <f t="shared" si="443"/>
        <v>0</v>
      </c>
      <c r="AK269" s="1334">
        <f t="shared" si="443"/>
        <v>0</v>
      </c>
      <c r="AL269" s="1334">
        <f t="shared" si="443"/>
        <v>0</v>
      </c>
      <c r="AM269" s="1334">
        <f t="shared" si="443"/>
        <v>0</v>
      </c>
      <c r="AN269" s="1334">
        <f t="shared" si="443"/>
        <v>0</v>
      </c>
      <c r="AO269" s="1334">
        <f t="shared" si="443"/>
        <v>0</v>
      </c>
      <c r="AP269" s="1334">
        <f t="shared" si="443"/>
        <v>0</v>
      </c>
      <c r="AQ269" s="1334">
        <f t="shared" si="443"/>
        <v>0</v>
      </c>
      <c r="AR269" s="1334">
        <f t="shared" ref="AR269:AU271" si="444">$E269*AR635</f>
        <v>0</v>
      </c>
      <c r="AS269" s="1334">
        <f t="shared" si="444"/>
        <v>0</v>
      </c>
      <c r="AT269" s="1334">
        <f t="shared" si="444"/>
        <v>0</v>
      </c>
      <c r="AU269" s="1334">
        <f t="shared" si="444"/>
        <v>0</v>
      </c>
      <c r="AV269" s="1334">
        <f t="shared" si="363"/>
        <v>0</v>
      </c>
      <c r="AW269" s="1334"/>
      <c r="AX269" s="1334"/>
      <c r="AY269" s="1334"/>
      <c r="AZ269" s="1334"/>
      <c r="BA269" s="1334"/>
      <c r="BB269" s="1334"/>
      <c r="BC269" s="1334"/>
      <c r="BD269" s="1334"/>
      <c r="BE269" s="1334"/>
      <c r="BF269" s="1334"/>
      <c r="BG269" s="1334"/>
      <c r="BH269" s="1334"/>
      <c r="BI269" s="1334"/>
      <c r="BJ269" s="1334"/>
      <c r="BK269" s="1334"/>
      <c r="BL269" s="1334"/>
      <c r="BM269" s="1334"/>
      <c r="BN269" s="1334"/>
      <c r="BO269" s="1334"/>
      <c r="BP269" s="1334"/>
      <c r="BQ269" s="1334"/>
    </row>
    <row r="270" spans="1:69" s="1337" customFormat="1" ht="12.75" x14ac:dyDescent="0.2">
      <c r="A270" s="1294">
        <v>1860</v>
      </c>
      <c r="B270" s="224" t="s">
        <v>93</v>
      </c>
      <c r="C270" s="1333">
        <f>'I4 BO ASSETS'!J56</f>
        <v>0</v>
      </c>
      <c r="D270" s="1334">
        <f t="shared" si="404"/>
        <v>0</v>
      </c>
      <c r="E270" s="1334">
        <f t="shared" si="404"/>
        <v>0</v>
      </c>
      <c r="F270" s="1334">
        <f t="shared" si="359"/>
        <v>0</v>
      </c>
      <c r="G270" s="1334">
        <f t="shared" ref="G270:V271" si="445">$D270*G636</f>
        <v>0</v>
      </c>
      <c r="H270" s="1334">
        <f t="shared" si="445"/>
        <v>0</v>
      </c>
      <c r="I270" s="1334">
        <f t="shared" si="445"/>
        <v>0</v>
      </c>
      <c r="J270" s="1334">
        <f t="shared" si="445"/>
        <v>0</v>
      </c>
      <c r="K270" s="1334">
        <f t="shared" si="445"/>
        <v>0</v>
      </c>
      <c r="L270" s="1334">
        <f t="shared" si="445"/>
        <v>0</v>
      </c>
      <c r="M270" s="1334">
        <f t="shared" si="445"/>
        <v>0</v>
      </c>
      <c r="N270" s="1334">
        <f t="shared" si="445"/>
        <v>0</v>
      </c>
      <c r="O270" s="1334">
        <f t="shared" si="445"/>
        <v>0</v>
      </c>
      <c r="P270" s="1334">
        <f t="shared" si="445"/>
        <v>0</v>
      </c>
      <c r="Q270" s="1334">
        <f t="shared" si="445"/>
        <v>0</v>
      </c>
      <c r="R270" s="1334">
        <f t="shared" si="445"/>
        <v>0</v>
      </c>
      <c r="S270" s="1334">
        <f t="shared" si="445"/>
        <v>0</v>
      </c>
      <c r="T270" s="1334">
        <f t="shared" si="445"/>
        <v>0</v>
      </c>
      <c r="U270" s="1334">
        <f t="shared" si="445"/>
        <v>0</v>
      </c>
      <c r="V270" s="1334">
        <f t="shared" si="445"/>
        <v>0</v>
      </c>
      <c r="W270" s="1334">
        <f t="shared" si="442"/>
        <v>0</v>
      </c>
      <c r="X270" s="1334">
        <f t="shared" si="442"/>
        <v>0</v>
      </c>
      <c r="Y270" s="1334">
        <f t="shared" si="442"/>
        <v>0</v>
      </c>
      <c r="Z270" s="1334">
        <f t="shared" si="442"/>
        <v>0</v>
      </c>
      <c r="AA270" s="1334">
        <f t="shared" si="361"/>
        <v>0</v>
      </c>
      <c r="AB270" s="1334">
        <f t="shared" ref="AB270:AQ271" si="446">$E270*AB636</f>
        <v>0</v>
      </c>
      <c r="AC270" s="1334">
        <f t="shared" si="446"/>
        <v>0</v>
      </c>
      <c r="AD270" s="1334">
        <f t="shared" si="446"/>
        <v>0</v>
      </c>
      <c r="AE270" s="1334">
        <f t="shared" si="446"/>
        <v>0</v>
      </c>
      <c r="AF270" s="1334">
        <f t="shared" si="446"/>
        <v>0</v>
      </c>
      <c r="AG270" s="1334">
        <f t="shared" si="446"/>
        <v>0</v>
      </c>
      <c r="AH270" s="1334">
        <f t="shared" si="446"/>
        <v>0</v>
      </c>
      <c r="AI270" s="1334">
        <f t="shared" si="446"/>
        <v>0</v>
      </c>
      <c r="AJ270" s="1334">
        <f t="shared" si="446"/>
        <v>0</v>
      </c>
      <c r="AK270" s="1334">
        <f t="shared" si="446"/>
        <v>0</v>
      </c>
      <c r="AL270" s="1334">
        <f t="shared" si="446"/>
        <v>0</v>
      </c>
      <c r="AM270" s="1334">
        <f t="shared" si="446"/>
        <v>0</v>
      </c>
      <c r="AN270" s="1334">
        <f t="shared" si="446"/>
        <v>0</v>
      </c>
      <c r="AO270" s="1334">
        <f t="shared" si="446"/>
        <v>0</v>
      </c>
      <c r="AP270" s="1334">
        <f t="shared" si="446"/>
        <v>0</v>
      </c>
      <c r="AQ270" s="1334">
        <f t="shared" si="446"/>
        <v>0</v>
      </c>
      <c r="AR270" s="1334">
        <f t="shared" si="444"/>
        <v>0</v>
      </c>
      <c r="AS270" s="1334">
        <f t="shared" si="444"/>
        <v>0</v>
      </c>
      <c r="AT270" s="1334">
        <f t="shared" si="444"/>
        <v>0</v>
      </c>
      <c r="AU270" s="1334">
        <f t="shared" si="444"/>
        <v>0</v>
      </c>
      <c r="AV270" s="1334">
        <f t="shared" si="363"/>
        <v>0</v>
      </c>
      <c r="AW270" s="1334"/>
      <c r="AX270" s="1334"/>
      <c r="AY270" s="1334"/>
      <c r="AZ270" s="1334"/>
      <c r="BA270" s="1334"/>
      <c r="BB270" s="1334"/>
      <c r="BC270" s="1334"/>
      <c r="BD270" s="1334"/>
      <c r="BE270" s="1334"/>
      <c r="BF270" s="1334"/>
      <c r="BG270" s="1334"/>
      <c r="BH270" s="1334"/>
      <c r="BI270" s="1334"/>
      <c r="BJ270" s="1334"/>
      <c r="BK270" s="1334"/>
      <c r="BL270" s="1334"/>
      <c r="BM270" s="1334"/>
      <c r="BN270" s="1334"/>
      <c r="BO270" s="1334"/>
      <c r="BP270" s="1334"/>
      <c r="BQ270" s="1334"/>
    </row>
    <row r="271" spans="1:69" s="1337" customFormat="1" ht="12.75" x14ac:dyDescent="0.2">
      <c r="A271" s="1295">
        <f>A200</f>
        <v>9999</v>
      </c>
      <c r="B271" s="1295" t="str">
        <f>B200</f>
        <v>IFRS Placeholder Expense Account</v>
      </c>
      <c r="C271" s="1333">
        <f>'I4 BO ASSETS'!J57</f>
        <v>0</v>
      </c>
      <c r="D271" s="1334">
        <f t="shared" si="404"/>
        <v>0</v>
      </c>
      <c r="E271" s="1334">
        <f t="shared" si="404"/>
        <v>0</v>
      </c>
      <c r="F271" s="1334">
        <f>D271+E271</f>
        <v>0</v>
      </c>
      <c r="G271" s="1334">
        <f t="shared" si="445"/>
        <v>0</v>
      </c>
      <c r="H271" s="1334">
        <f t="shared" si="445"/>
        <v>0</v>
      </c>
      <c r="I271" s="1334">
        <f t="shared" si="445"/>
        <v>0</v>
      </c>
      <c r="J271" s="1334">
        <f t="shared" si="445"/>
        <v>0</v>
      </c>
      <c r="K271" s="1334">
        <f t="shared" si="445"/>
        <v>0</v>
      </c>
      <c r="L271" s="1334">
        <f t="shared" si="445"/>
        <v>0</v>
      </c>
      <c r="M271" s="1334">
        <f t="shared" si="445"/>
        <v>0</v>
      </c>
      <c r="N271" s="1334">
        <f t="shared" si="445"/>
        <v>0</v>
      </c>
      <c r="O271" s="1334">
        <f t="shared" si="445"/>
        <v>0</v>
      </c>
      <c r="P271" s="1334">
        <f t="shared" si="445"/>
        <v>0</v>
      </c>
      <c r="Q271" s="1334">
        <f t="shared" si="445"/>
        <v>0</v>
      </c>
      <c r="R271" s="1334">
        <f t="shared" si="445"/>
        <v>0</v>
      </c>
      <c r="S271" s="1334">
        <f t="shared" si="445"/>
        <v>0</v>
      </c>
      <c r="T271" s="1334">
        <f t="shared" si="445"/>
        <v>0</v>
      </c>
      <c r="U271" s="1334">
        <f t="shared" si="445"/>
        <v>0</v>
      </c>
      <c r="V271" s="1334">
        <f t="shared" si="445"/>
        <v>0</v>
      </c>
      <c r="W271" s="1334">
        <f t="shared" si="442"/>
        <v>0</v>
      </c>
      <c r="X271" s="1334">
        <f t="shared" si="442"/>
        <v>0</v>
      </c>
      <c r="Y271" s="1334">
        <f t="shared" si="442"/>
        <v>0</v>
      </c>
      <c r="Z271" s="1334">
        <f t="shared" si="442"/>
        <v>0</v>
      </c>
      <c r="AA271" s="1334">
        <f>SUM(G271:Z271)</f>
        <v>0</v>
      </c>
      <c r="AB271" s="1334">
        <f t="shared" si="446"/>
        <v>0</v>
      </c>
      <c r="AC271" s="1334">
        <f t="shared" si="446"/>
        <v>0</v>
      </c>
      <c r="AD271" s="1334">
        <f t="shared" si="446"/>
        <v>0</v>
      </c>
      <c r="AE271" s="1334">
        <f t="shared" si="446"/>
        <v>0</v>
      </c>
      <c r="AF271" s="1334">
        <f t="shared" si="446"/>
        <v>0</v>
      </c>
      <c r="AG271" s="1334">
        <f t="shared" si="446"/>
        <v>0</v>
      </c>
      <c r="AH271" s="1334">
        <f t="shared" si="446"/>
        <v>0</v>
      </c>
      <c r="AI271" s="1334">
        <f t="shared" si="446"/>
        <v>0</v>
      </c>
      <c r="AJ271" s="1334">
        <f t="shared" si="446"/>
        <v>0</v>
      </c>
      <c r="AK271" s="1334">
        <f t="shared" si="446"/>
        <v>0</v>
      </c>
      <c r="AL271" s="1334">
        <f t="shared" si="446"/>
        <v>0</v>
      </c>
      <c r="AM271" s="1334">
        <f t="shared" si="446"/>
        <v>0</v>
      </c>
      <c r="AN271" s="1334">
        <f t="shared" si="446"/>
        <v>0</v>
      </c>
      <c r="AO271" s="1334">
        <f t="shared" si="446"/>
        <v>0</v>
      </c>
      <c r="AP271" s="1334">
        <f t="shared" si="446"/>
        <v>0</v>
      </c>
      <c r="AQ271" s="1334">
        <f t="shared" si="446"/>
        <v>0</v>
      </c>
      <c r="AR271" s="1334">
        <f t="shared" si="444"/>
        <v>0</v>
      </c>
      <c r="AS271" s="1334">
        <f t="shared" si="444"/>
        <v>0</v>
      </c>
      <c r="AT271" s="1334">
        <f t="shared" si="444"/>
        <v>0</v>
      </c>
      <c r="AU271" s="1334">
        <f t="shared" si="444"/>
        <v>0</v>
      </c>
      <c r="AV271" s="1334">
        <f>SUM(AB271:AU271)</f>
        <v>0</v>
      </c>
      <c r="AW271" s="1334"/>
      <c r="AX271" s="1334"/>
      <c r="AY271" s="1334"/>
      <c r="AZ271" s="1334"/>
      <c r="BA271" s="1334"/>
      <c r="BB271" s="1334"/>
      <c r="BC271" s="1334"/>
      <c r="BD271" s="1334"/>
      <c r="BE271" s="1334"/>
      <c r="BF271" s="1334"/>
      <c r="BG271" s="1334"/>
      <c r="BH271" s="1334"/>
      <c r="BI271" s="1334"/>
      <c r="BJ271" s="1334"/>
      <c r="BK271" s="1334"/>
      <c r="BL271" s="1334"/>
      <c r="BM271" s="1334"/>
      <c r="BN271" s="1334"/>
      <c r="BO271" s="1334"/>
      <c r="BP271" s="1334"/>
      <c r="BQ271" s="1334"/>
    </row>
    <row r="272" spans="1:69" s="1366" customFormat="1" ht="12.75" x14ac:dyDescent="0.2">
      <c r="A272" s="1363"/>
      <c r="B272" s="1364" t="s">
        <v>956</v>
      </c>
      <c r="C272" s="1292">
        <f>SUM(C231:C271)</f>
        <v>0</v>
      </c>
      <c r="D272" s="1292">
        <f>SUM(D231:D271)</f>
        <v>0</v>
      </c>
      <c r="E272" s="1292">
        <f>SUM(E231:E271)</f>
        <v>0</v>
      </c>
      <c r="F272" s="1365">
        <f>D272+E272</f>
        <v>0</v>
      </c>
      <c r="G272" s="1292">
        <f>SUM(G231:G270)</f>
        <v>0</v>
      </c>
      <c r="H272" s="1292">
        <f t="shared" ref="H272:AV272" si="447">SUM(H231:H270)</f>
        <v>0</v>
      </c>
      <c r="I272" s="1292">
        <f t="shared" si="447"/>
        <v>0</v>
      </c>
      <c r="J272" s="1292">
        <f t="shared" si="447"/>
        <v>0</v>
      </c>
      <c r="K272" s="1292">
        <f t="shared" si="447"/>
        <v>0</v>
      </c>
      <c r="L272" s="1292">
        <f t="shared" si="447"/>
        <v>0</v>
      </c>
      <c r="M272" s="1292">
        <f t="shared" si="447"/>
        <v>0</v>
      </c>
      <c r="N272" s="1292">
        <f t="shared" si="447"/>
        <v>0</v>
      </c>
      <c r="O272" s="1292">
        <f t="shared" si="447"/>
        <v>0</v>
      </c>
      <c r="P272" s="1292">
        <f t="shared" si="447"/>
        <v>0</v>
      </c>
      <c r="Q272" s="1292">
        <f t="shared" si="447"/>
        <v>0</v>
      </c>
      <c r="R272" s="1292">
        <f t="shared" si="447"/>
        <v>0</v>
      </c>
      <c r="S272" s="1292">
        <f t="shared" si="447"/>
        <v>0</v>
      </c>
      <c r="T272" s="1292">
        <f t="shared" si="447"/>
        <v>0</v>
      </c>
      <c r="U272" s="1292">
        <f t="shared" si="447"/>
        <v>0</v>
      </c>
      <c r="V272" s="1292">
        <f t="shared" si="447"/>
        <v>0</v>
      </c>
      <c r="W272" s="1292">
        <f t="shared" si="447"/>
        <v>0</v>
      </c>
      <c r="X272" s="1292">
        <f t="shared" si="447"/>
        <v>0</v>
      </c>
      <c r="Y272" s="1292">
        <f t="shared" si="447"/>
        <v>0</v>
      </c>
      <c r="Z272" s="1292">
        <f t="shared" si="447"/>
        <v>0</v>
      </c>
      <c r="AA272" s="1292">
        <f t="shared" si="447"/>
        <v>0</v>
      </c>
      <c r="AB272" s="1292">
        <f t="shared" si="447"/>
        <v>0</v>
      </c>
      <c r="AC272" s="1292">
        <f t="shared" si="447"/>
        <v>0</v>
      </c>
      <c r="AD272" s="1292">
        <f t="shared" si="447"/>
        <v>0</v>
      </c>
      <c r="AE272" s="1292">
        <f t="shared" si="447"/>
        <v>0</v>
      </c>
      <c r="AF272" s="1292">
        <f t="shared" si="447"/>
        <v>0</v>
      </c>
      <c r="AG272" s="1292">
        <f t="shared" si="447"/>
        <v>0</v>
      </c>
      <c r="AH272" s="1292">
        <f t="shared" si="447"/>
        <v>0</v>
      </c>
      <c r="AI272" s="1292">
        <f t="shared" si="447"/>
        <v>0</v>
      </c>
      <c r="AJ272" s="1292">
        <f t="shared" si="447"/>
        <v>0</v>
      </c>
      <c r="AK272" s="1292">
        <f t="shared" si="447"/>
        <v>0</v>
      </c>
      <c r="AL272" s="1292">
        <f t="shared" si="447"/>
        <v>0</v>
      </c>
      <c r="AM272" s="1292">
        <f t="shared" si="447"/>
        <v>0</v>
      </c>
      <c r="AN272" s="1292">
        <f t="shared" si="447"/>
        <v>0</v>
      </c>
      <c r="AO272" s="1292">
        <f t="shared" si="447"/>
        <v>0</v>
      </c>
      <c r="AP272" s="1292">
        <f t="shared" si="447"/>
        <v>0</v>
      </c>
      <c r="AQ272" s="1292">
        <f t="shared" si="447"/>
        <v>0</v>
      </c>
      <c r="AR272" s="1292">
        <f t="shared" si="447"/>
        <v>0</v>
      </c>
      <c r="AS272" s="1292">
        <f t="shared" si="447"/>
        <v>0</v>
      </c>
      <c r="AT272" s="1292">
        <f t="shared" si="447"/>
        <v>0</v>
      </c>
      <c r="AU272" s="1292">
        <f t="shared" si="447"/>
        <v>0</v>
      </c>
      <c r="AV272" s="1292">
        <f t="shared" si="447"/>
        <v>0</v>
      </c>
      <c r="AW272" s="1292">
        <f t="shared" ref="AW272:BQ272" si="448">SUM(AW231:AW271)</f>
        <v>0</v>
      </c>
      <c r="AX272" s="1292">
        <f t="shared" si="448"/>
        <v>0</v>
      </c>
      <c r="AY272" s="1292">
        <f t="shared" si="448"/>
        <v>0</v>
      </c>
      <c r="AZ272" s="1292">
        <f t="shared" si="448"/>
        <v>0</v>
      </c>
      <c r="BA272" s="1292">
        <f t="shared" si="448"/>
        <v>0</v>
      </c>
      <c r="BB272" s="1292">
        <f t="shared" si="448"/>
        <v>0</v>
      </c>
      <c r="BC272" s="1292">
        <f t="shared" si="448"/>
        <v>0</v>
      </c>
      <c r="BD272" s="1292">
        <f t="shared" si="448"/>
        <v>0</v>
      </c>
      <c r="BE272" s="1292">
        <f t="shared" si="448"/>
        <v>0</v>
      </c>
      <c r="BF272" s="1292">
        <f t="shared" si="448"/>
        <v>0</v>
      </c>
      <c r="BG272" s="1292">
        <f t="shared" si="448"/>
        <v>0</v>
      </c>
      <c r="BH272" s="1292">
        <f t="shared" si="448"/>
        <v>0</v>
      </c>
      <c r="BI272" s="1292">
        <f t="shared" si="448"/>
        <v>0</v>
      </c>
      <c r="BJ272" s="1292">
        <f t="shared" si="448"/>
        <v>0</v>
      </c>
      <c r="BK272" s="1292">
        <f t="shared" si="448"/>
        <v>0</v>
      </c>
      <c r="BL272" s="1292">
        <f t="shared" si="448"/>
        <v>0</v>
      </c>
      <c r="BM272" s="1292">
        <f t="shared" si="448"/>
        <v>0</v>
      </c>
      <c r="BN272" s="1292">
        <f t="shared" si="448"/>
        <v>0</v>
      </c>
      <c r="BO272" s="1292">
        <f t="shared" si="448"/>
        <v>0</v>
      </c>
      <c r="BP272" s="1292">
        <f t="shared" si="448"/>
        <v>0</v>
      </c>
      <c r="BQ272" s="1292">
        <f t="shared" si="448"/>
        <v>0</v>
      </c>
    </row>
    <row r="273" spans="1:69" s="360" customFormat="1" ht="12.75" x14ac:dyDescent="0.2">
      <c r="A273" s="1303" t="s">
        <v>564</v>
      </c>
      <c r="B273" s="1303"/>
      <c r="C273" s="1316"/>
      <c r="D273" s="1305"/>
      <c r="E273" s="1305"/>
      <c r="F273" s="652"/>
      <c r="G273" s="652"/>
      <c r="H273" s="652"/>
      <c r="I273" s="652"/>
      <c r="J273" s="652"/>
      <c r="K273" s="652"/>
      <c r="L273" s="652"/>
      <c r="M273" s="652"/>
      <c r="N273" s="652"/>
      <c r="O273" s="652"/>
      <c r="P273" s="652"/>
      <c r="Q273" s="652"/>
      <c r="R273" s="652"/>
      <c r="S273" s="652"/>
      <c r="T273" s="652"/>
      <c r="U273" s="652"/>
      <c r="V273" s="652"/>
      <c r="W273" s="652"/>
      <c r="X273" s="652"/>
      <c r="Y273" s="652"/>
      <c r="Z273" s="652"/>
      <c r="AA273" s="652"/>
      <c r="AB273" s="652"/>
      <c r="AC273" s="652"/>
      <c r="AD273" s="652"/>
      <c r="AE273" s="652"/>
      <c r="AF273" s="652"/>
      <c r="AG273" s="652"/>
      <c r="AH273" s="652"/>
      <c r="AI273" s="652"/>
      <c r="AJ273" s="652"/>
      <c r="AK273" s="652"/>
      <c r="AL273" s="652"/>
      <c r="AM273" s="652"/>
      <c r="AN273" s="652"/>
      <c r="AO273" s="652"/>
      <c r="AP273" s="652"/>
      <c r="AQ273" s="652"/>
      <c r="AR273" s="652"/>
      <c r="AS273" s="652"/>
      <c r="AT273" s="652"/>
      <c r="AU273" s="652"/>
      <c r="AV273" s="652"/>
      <c r="AW273" s="652"/>
      <c r="AX273" s="652"/>
      <c r="AY273" s="652"/>
      <c r="AZ273" s="652"/>
      <c r="BA273" s="652"/>
      <c r="BB273" s="652"/>
      <c r="BC273" s="652"/>
      <c r="BD273" s="652"/>
      <c r="BE273" s="652"/>
      <c r="BF273" s="652"/>
      <c r="BG273" s="652"/>
      <c r="BH273" s="652"/>
      <c r="BI273" s="652"/>
      <c r="BJ273" s="652"/>
      <c r="BK273" s="652"/>
      <c r="BL273" s="652"/>
      <c r="BM273" s="652"/>
      <c r="BN273" s="652"/>
      <c r="BO273" s="652"/>
      <c r="BP273" s="652"/>
      <c r="BQ273" s="652"/>
    </row>
    <row r="274" spans="1:69" s="360" customFormat="1" ht="12.75" x14ac:dyDescent="0.2">
      <c r="A274" s="692">
        <v>1905</v>
      </c>
      <c r="B274" s="384" t="s">
        <v>285</v>
      </c>
      <c r="C274" s="1306">
        <f>'I4 BO ASSETS'!J62</f>
        <v>0</v>
      </c>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c r="Z274" s="652"/>
      <c r="AA274" s="652"/>
      <c r="AB274" s="652"/>
      <c r="AC274" s="652"/>
      <c r="AD274" s="652"/>
      <c r="AE274" s="652"/>
      <c r="AF274" s="652"/>
      <c r="AG274" s="652"/>
      <c r="AH274" s="652"/>
      <c r="AI274" s="652"/>
      <c r="AJ274" s="652"/>
      <c r="AK274" s="652"/>
      <c r="AL274" s="652"/>
      <c r="AM274" s="652"/>
      <c r="AN274" s="652"/>
      <c r="AO274" s="652"/>
      <c r="AP274" s="652"/>
      <c r="AQ274" s="652"/>
      <c r="AR274" s="652"/>
      <c r="AS274" s="652"/>
      <c r="AT274" s="652"/>
      <c r="AU274" s="652"/>
      <c r="AV274" s="652"/>
      <c r="AW274" s="652">
        <f t="shared" ref="AW274:BP274" si="449">$C274*AW639</f>
        <v>0</v>
      </c>
      <c r="AX274" s="652">
        <f t="shared" si="449"/>
        <v>0</v>
      </c>
      <c r="AY274" s="652">
        <f t="shared" si="449"/>
        <v>0</v>
      </c>
      <c r="AZ274" s="652">
        <f t="shared" si="449"/>
        <v>0</v>
      </c>
      <c r="BA274" s="652">
        <f t="shared" si="449"/>
        <v>0</v>
      </c>
      <c r="BB274" s="652">
        <f t="shared" si="449"/>
        <v>0</v>
      </c>
      <c r="BC274" s="652">
        <f t="shared" si="449"/>
        <v>0</v>
      </c>
      <c r="BD274" s="652">
        <f t="shared" si="449"/>
        <v>0</v>
      </c>
      <c r="BE274" s="652">
        <f t="shared" si="449"/>
        <v>0</v>
      </c>
      <c r="BF274" s="652">
        <f t="shared" si="449"/>
        <v>0</v>
      </c>
      <c r="BG274" s="652">
        <f t="shared" si="449"/>
        <v>0</v>
      </c>
      <c r="BH274" s="652">
        <f t="shared" si="449"/>
        <v>0</v>
      </c>
      <c r="BI274" s="652">
        <f t="shared" si="449"/>
        <v>0</v>
      </c>
      <c r="BJ274" s="652">
        <f t="shared" si="449"/>
        <v>0</v>
      </c>
      <c r="BK274" s="652">
        <f t="shared" si="449"/>
        <v>0</v>
      </c>
      <c r="BL274" s="652">
        <f t="shared" si="449"/>
        <v>0</v>
      </c>
      <c r="BM274" s="652">
        <f t="shared" si="449"/>
        <v>0</v>
      </c>
      <c r="BN274" s="652">
        <f t="shared" si="449"/>
        <v>0</v>
      </c>
      <c r="BO274" s="652">
        <f t="shared" si="449"/>
        <v>0</v>
      </c>
      <c r="BP274" s="652">
        <f t="shared" si="449"/>
        <v>0</v>
      </c>
      <c r="BQ274" s="652">
        <f>SUM(AW274:BP274)</f>
        <v>0</v>
      </c>
    </row>
    <row r="275" spans="1:69" s="360" customFormat="1" ht="12.75" x14ac:dyDescent="0.2">
      <c r="A275" s="692">
        <v>1906</v>
      </c>
      <c r="B275" s="384" t="s">
        <v>286</v>
      </c>
      <c r="C275" s="1306">
        <f>'I4 BO ASSETS'!J63</f>
        <v>0</v>
      </c>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2"/>
      <c r="AD275" s="652"/>
      <c r="AE275" s="652"/>
      <c r="AF275" s="652"/>
      <c r="AG275" s="652"/>
      <c r="AH275" s="652"/>
      <c r="AI275" s="652"/>
      <c r="AJ275" s="652"/>
      <c r="AK275" s="652"/>
      <c r="AL275" s="652"/>
      <c r="AM275" s="652"/>
      <c r="AN275" s="652"/>
      <c r="AO275" s="652"/>
      <c r="AP275" s="652"/>
      <c r="AQ275" s="652"/>
      <c r="AR275" s="652"/>
      <c r="AS275" s="652"/>
      <c r="AT275" s="652"/>
      <c r="AU275" s="652"/>
      <c r="AV275" s="652"/>
      <c r="AW275" s="652">
        <f t="shared" ref="AW275:BP275" si="450">$C275*AW640</f>
        <v>0</v>
      </c>
      <c r="AX275" s="652">
        <f t="shared" si="450"/>
        <v>0</v>
      </c>
      <c r="AY275" s="652">
        <f t="shared" si="450"/>
        <v>0</v>
      </c>
      <c r="AZ275" s="652">
        <f t="shared" si="450"/>
        <v>0</v>
      </c>
      <c r="BA275" s="652">
        <f t="shared" si="450"/>
        <v>0</v>
      </c>
      <c r="BB275" s="652">
        <f t="shared" si="450"/>
        <v>0</v>
      </c>
      <c r="BC275" s="652">
        <f t="shared" si="450"/>
        <v>0</v>
      </c>
      <c r="BD275" s="652">
        <f t="shared" si="450"/>
        <v>0</v>
      </c>
      <c r="BE275" s="652">
        <f t="shared" si="450"/>
        <v>0</v>
      </c>
      <c r="BF275" s="652">
        <f t="shared" si="450"/>
        <v>0</v>
      </c>
      <c r="BG275" s="652">
        <f t="shared" si="450"/>
        <v>0</v>
      </c>
      <c r="BH275" s="652">
        <f t="shared" si="450"/>
        <v>0</v>
      </c>
      <c r="BI275" s="652">
        <f t="shared" si="450"/>
        <v>0</v>
      </c>
      <c r="BJ275" s="652">
        <f t="shared" si="450"/>
        <v>0</v>
      </c>
      <c r="BK275" s="652">
        <f t="shared" si="450"/>
        <v>0</v>
      </c>
      <c r="BL275" s="652">
        <f t="shared" si="450"/>
        <v>0</v>
      </c>
      <c r="BM275" s="652">
        <f t="shared" si="450"/>
        <v>0</v>
      </c>
      <c r="BN275" s="652">
        <f t="shared" si="450"/>
        <v>0</v>
      </c>
      <c r="BO275" s="652">
        <f t="shared" si="450"/>
        <v>0</v>
      </c>
      <c r="BP275" s="652">
        <f t="shared" si="450"/>
        <v>0</v>
      </c>
      <c r="BQ275" s="652">
        <f t="shared" ref="BQ275:BQ293" si="451">SUM(AW275:BP275)</f>
        <v>0</v>
      </c>
    </row>
    <row r="276" spans="1:69" s="360" customFormat="1" ht="12.75" x14ac:dyDescent="0.2">
      <c r="A276" s="692">
        <v>1908</v>
      </c>
      <c r="B276" s="384" t="s">
        <v>287</v>
      </c>
      <c r="C276" s="1306">
        <f>'I4 BO ASSETS'!J64</f>
        <v>0</v>
      </c>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c r="AA276" s="652"/>
      <c r="AB276" s="652"/>
      <c r="AC276" s="652"/>
      <c r="AD276" s="652"/>
      <c r="AE276" s="652"/>
      <c r="AF276" s="652"/>
      <c r="AG276" s="652"/>
      <c r="AH276" s="652"/>
      <c r="AI276" s="652"/>
      <c r="AJ276" s="652"/>
      <c r="AK276" s="652"/>
      <c r="AL276" s="652"/>
      <c r="AM276" s="652"/>
      <c r="AN276" s="652"/>
      <c r="AO276" s="652"/>
      <c r="AP276" s="652"/>
      <c r="AQ276" s="652"/>
      <c r="AR276" s="652"/>
      <c r="AS276" s="652"/>
      <c r="AT276" s="652"/>
      <c r="AU276" s="652"/>
      <c r="AV276" s="652"/>
      <c r="AW276" s="652">
        <f t="shared" ref="AW276:BP276" si="452">$C276*AW641</f>
        <v>0</v>
      </c>
      <c r="AX276" s="652">
        <f t="shared" si="452"/>
        <v>0</v>
      </c>
      <c r="AY276" s="652">
        <f t="shared" si="452"/>
        <v>0</v>
      </c>
      <c r="AZ276" s="652">
        <f t="shared" si="452"/>
        <v>0</v>
      </c>
      <c r="BA276" s="652">
        <f t="shared" si="452"/>
        <v>0</v>
      </c>
      <c r="BB276" s="652">
        <f t="shared" si="452"/>
        <v>0</v>
      </c>
      <c r="BC276" s="652">
        <f t="shared" si="452"/>
        <v>0</v>
      </c>
      <c r="BD276" s="652">
        <f t="shared" si="452"/>
        <v>0</v>
      </c>
      <c r="BE276" s="652">
        <f t="shared" si="452"/>
        <v>0</v>
      </c>
      <c r="BF276" s="652">
        <f t="shared" si="452"/>
        <v>0</v>
      </c>
      <c r="BG276" s="652">
        <f t="shared" si="452"/>
        <v>0</v>
      </c>
      <c r="BH276" s="652">
        <f t="shared" si="452"/>
        <v>0</v>
      </c>
      <c r="BI276" s="652">
        <f t="shared" si="452"/>
        <v>0</v>
      </c>
      <c r="BJ276" s="652">
        <f t="shared" si="452"/>
        <v>0</v>
      </c>
      <c r="BK276" s="652">
        <f t="shared" si="452"/>
        <v>0</v>
      </c>
      <c r="BL276" s="652">
        <f t="shared" si="452"/>
        <v>0</v>
      </c>
      <c r="BM276" s="652">
        <f t="shared" si="452"/>
        <v>0</v>
      </c>
      <c r="BN276" s="652">
        <f t="shared" si="452"/>
        <v>0</v>
      </c>
      <c r="BO276" s="652">
        <f t="shared" si="452"/>
        <v>0</v>
      </c>
      <c r="BP276" s="652">
        <f t="shared" si="452"/>
        <v>0</v>
      </c>
      <c r="BQ276" s="652">
        <f t="shared" si="451"/>
        <v>0</v>
      </c>
    </row>
    <row r="277" spans="1:69" s="360" customFormat="1" ht="12.75" x14ac:dyDescent="0.2">
      <c r="A277" s="692">
        <v>1910</v>
      </c>
      <c r="B277" s="384" t="s">
        <v>288</v>
      </c>
      <c r="C277" s="1306">
        <f>'I4 BO ASSETS'!J65</f>
        <v>0</v>
      </c>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c r="AA277" s="652"/>
      <c r="AB277" s="652"/>
      <c r="AC277" s="652"/>
      <c r="AD277" s="652"/>
      <c r="AE277" s="652"/>
      <c r="AF277" s="652"/>
      <c r="AG277" s="652"/>
      <c r="AH277" s="652"/>
      <c r="AI277" s="652"/>
      <c r="AJ277" s="652"/>
      <c r="AK277" s="652"/>
      <c r="AL277" s="652"/>
      <c r="AM277" s="652"/>
      <c r="AN277" s="652"/>
      <c r="AO277" s="652"/>
      <c r="AP277" s="652"/>
      <c r="AQ277" s="652"/>
      <c r="AR277" s="652"/>
      <c r="AS277" s="652"/>
      <c r="AT277" s="652"/>
      <c r="AU277" s="652"/>
      <c r="AV277" s="652"/>
      <c r="AW277" s="652">
        <f t="shared" ref="AW277:BP277" si="453">$C277*AW642</f>
        <v>0</v>
      </c>
      <c r="AX277" s="652">
        <f t="shared" si="453"/>
        <v>0</v>
      </c>
      <c r="AY277" s="652">
        <f t="shared" si="453"/>
        <v>0</v>
      </c>
      <c r="AZ277" s="652">
        <f t="shared" si="453"/>
        <v>0</v>
      </c>
      <c r="BA277" s="652">
        <f t="shared" si="453"/>
        <v>0</v>
      </c>
      <c r="BB277" s="652">
        <f t="shared" si="453"/>
        <v>0</v>
      </c>
      <c r="BC277" s="652">
        <f t="shared" si="453"/>
        <v>0</v>
      </c>
      <c r="BD277" s="652">
        <f t="shared" si="453"/>
        <v>0</v>
      </c>
      <c r="BE277" s="652">
        <f t="shared" si="453"/>
        <v>0</v>
      </c>
      <c r="BF277" s="652">
        <f t="shared" si="453"/>
        <v>0</v>
      </c>
      <c r="BG277" s="652">
        <f t="shared" si="453"/>
        <v>0</v>
      </c>
      <c r="BH277" s="652">
        <f t="shared" si="453"/>
        <v>0</v>
      </c>
      <c r="BI277" s="652">
        <f t="shared" si="453"/>
        <v>0</v>
      </c>
      <c r="BJ277" s="652">
        <f t="shared" si="453"/>
        <v>0</v>
      </c>
      <c r="BK277" s="652">
        <f t="shared" si="453"/>
        <v>0</v>
      </c>
      <c r="BL277" s="652">
        <f t="shared" si="453"/>
        <v>0</v>
      </c>
      <c r="BM277" s="652">
        <f t="shared" si="453"/>
        <v>0</v>
      </c>
      <c r="BN277" s="652">
        <f t="shared" si="453"/>
        <v>0</v>
      </c>
      <c r="BO277" s="652">
        <f t="shared" si="453"/>
        <v>0</v>
      </c>
      <c r="BP277" s="652">
        <f t="shared" si="453"/>
        <v>0</v>
      </c>
      <c r="BQ277" s="652">
        <f t="shared" si="451"/>
        <v>0</v>
      </c>
    </row>
    <row r="278" spans="1:69" s="360" customFormat="1" ht="12.75" x14ac:dyDescent="0.2">
      <c r="A278" s="692">
        <v>1915</v>
      </c>
      <c r="B278" s="384" t="s">
        <v>539</v>
      </c>
      <c r="C278" s="1306">
        <f>'I4 BO ASSETS'!J66</f>
        <v>0</v>
      </c>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c r="AI278" s="652"/>
      <c r="AJ278" s="652"/>
      <c r="AK278" s="652"/>
      <c r="AL278" s="652"/>
      <c r="AM278" s="652"/>
      <c r="AN278" s="652"/>
      <c r="AO278" s="652"/>
      <c r="AP278" s="652"/>
      <c r="AQ278" s="652"/>
      <c r="AR278" s="652"/>
      <c r="AS278" s="652"/>
      <c r="AT278" s="652"/>
      <c r="AU278" s="652"/>
      <c r="AV278" s="652"/>
      <c r="AW278" s="652">
        <f t="shared" ref="AW278:BP278" si="454">$C278*AW643</f>
        <v>0</v>
      </c>
      <c r="AX278" s="652">
        <f t="shared" si="454"/>
        <v>0</v>
      </c>
      <c r="AY278" s="652">
        <f t="shared" si="454"/>
        <v>0</v>
      </c>
      <c r="AZ278" s="652">
        <f t="shared" si="454"/>
        <v>0</v>
      </c>
      <c r="BA278" s="652">
        <f t="shared" si="454"/>
        <v>0</v>
      </c>
      <c r="BB278" s="652">
        <f t="shared" si="454"/>
        <v>0</v>
      </c>
      <c r="BC278" s="652">
        <f t="shared" si="454"/>
        <v>0</v>
      </c>
      <c r="BD278" s="652">
        <f t="shared" si="454"/>
        <v>0</v>
      </c>
      <c r="BE278" s="652">
        <f t="shared" si="454"/>
        <v>0</v>
      </c>
      <c r="BF278" s="652">
        <f t="shared" si="454"/>
        <v>0</v>
      </c>
      <c r="BG278" s="652">
        <f t="shared" si="454"/>
        <v>0</v>
      </c>
      <c r="BH278" s="652">
        <f t="shared" si="454"/>
        <v>0</v>
      </c>
      <c r="BI278" s="652">
        <f t="shared" si="454"/>
        <v>0</v>
      </c>
      <c r="BJ278" s="652">
        <f t="shared" si="454"/>
        <v>0</v>
      </c>
      <c r="BK278" s="652">
        <f t="shared" si="454"/>
        <v>0</v>
      </c>
      <c r="BL278" s="652">
        <f t="shared" si="454"/>
        <v>0</v>
      </c>
      <c r="BM278" s="652">
        <f t="shared" si="454"/>
        <v>0</v>
      </c>
      <c r="BN278" s="652">
        <f t="shared" si="454"/>
        <v>0</v>
      </c>
      <c r="BO278" s="652">
        <f t="shared" si="454"/>
        <v>0</v>
      </c>
      <c r="BP278" s="652">
        <f t="shared" si="454"/>
        <v>0</v>
      </c>
      <c r="BQ278" s="652">
        <f t="shared" si="451"/>
        <v>0</v>
      </c>
    </row>
    <row r="279" spans="1:69" s="360" customFormat="1" ht="12.75" x14ac:dyDescent="0.2">
      <c r="A279" s="692">
        <v>1920</v>
      </c>
      <c r="B279" s="384" t="s">
        <v>540</v>
      </c>
      <c r="C279" s="1306">
        <f>'I4 BO ASSETS'!J67</f>
        <v>0</v>
      </c>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2"/>
      <c r="AD279" s="652"/>
      <c r="AE279" s="652"/>
      <c r="AF279" s="652"/>
      <c r="AG279" s="652"/>
      <c r="AH279" s="652"/>
      <c r="AI279" s="652"/>
      <c r="AJ279" s="652"/>
      <c r="AK279" s="652"/>
      <c r="AL279" s="652"/>
      <c r="AM279" s="652"/>
      <c r="AN279" s="652"/>
      <c r="AO279" s="652"/>
      <c r="AP279" s="652"/>
      <c r="AQ279" s="652"/>
      <c r="AR279" s="652"/>
      <c r="AS279" s="652"/>
      <c r="AT279" s="652"/>
      <c r="AU279" s="652"/>
      <c r="AV279" s="652"/>
      <c r="AW279" s="652">
        <f t="shared" ref="AW279:BP279" si="455">$C279*AW644</f>
        <v>0</v>
      </c>
      <c r="AX279" s="652">
        <f t="shared" si="455"/>
        <v>0</v>
      </c>
      <c r="AY279" s="652">
        <f t="shared" si="455"/>
        <v>0</v>
      </c>
      <c r="AZ279" s="652">
        <f t="shared" si="455"/>
        <v>0</v>
      </c>
      <c r="BA279" s="652">
        <f t="shared" si="455"/>
        <v>0</v>
      </c>
      <c r="BB279" s="652">
        <f t="shared" si="455"/>
        <v>0</v>
      </c>
      <c r="BC279" s="652">
        <f t="shared" si="455"/>
        <v>0</v>
      </c>
      <c r="BD279" s="652">
        <f t="shared" si="455"/>
        <v>0</v>
      </c>
      <c r="BE279" s="652">
        <f t="shared" si="455"/>
        <v>0</v>
      </c>
      <c r="BF279" s="652">
        <f t="shared" si="455"/>
        <v>0</v>
      </c>
      <c r="BG279" s="652">
        <f t="shared" si="455"/>
        <v>0</v>
      </c>
      <c r="BH279" s="652">
        <f t="shared" si="455"/>
        <v>0</v>
      </c>
      <c r="BI279" s="652">
        <f t="shared" si="455"/>
        <v>0</v>
      </c>
      <c r="BJ279" s="652">
        <f t="shared" si="455"/>
        <v>0</v>
      </c>
      <c r="BK279" s="652">
        <f t="shared" si="455"/>
        <v>0</v>
      </c>
      <c r="BL279" s="652">
        <f t="shared" si="455"/>
        <v>0</v>
      </c>
      <c r="BM279" s="652">
        <f t="shared" si="455"/>
        <v>0</v>
      </c>
      <c r="BN279" s="652">
        <f t="shared" si="455"/>
        <v>0</v>
      </c>
      <c r="BO279" s="652">
        <f t="shared" si="455"/>
        <v>0</v>
      </c>
      <c r="BP279" s="652">
        <f t="shared" si="455"/>
        <v>0</v>
      </c>
      <c r="BQ279" s="652">
        <f t="shared" si="451"/>
        <v>0</v>
      </c>
    </row>
    <row r="280" spans="1:69" s="360" customFormat="1" ht="12.75" x14ac:dyDescent="0.2">
      <c r="A280" s="692">
        <v>1925</v>
      </c>
      <c r="B280" s="384" t="s">
        <v>541</v>
      </c>
      <c r="C280" s="1306">
        <f>'I4 BO ASSETS'!J68</f>
        <v>0</v>
      </c>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2"/>
      <c r="AD280" s="652"/>
      <c r="AE280" s="652"/>
      <c r="AF280" s="652"/>
      <c r="AG280" s="652"/>
      <c r="AH280" s="652"/>
      <c r="AI280" s="652"/>
      <c r="AJ280" s="652"/>
      <c r="AK280" s="652"/>
      <c r="AL280" s="652"/>
      <c r="AM280" s="652"/>
      <c r="AN280" s="652"/>
      <c r="AO280" s="652"/>
      <c r="AP280" s="652"/>
      <c r="AQ280" s="652"/>
      <c r="AR280" s="652"/>
      <c r="AS280" s="652"/>
      <c r="AT280" s="652"/>
      <c r="AU280" s="652"/>
      <c r="AV280" s="652"/>
      <c r="AW280" s="652">
        <f t="shared" ref="AW280:BP280" si="456">$C280*AW645</f>
        <v>0</v>
      </c>
      <c r="AX280" s="652">
        <f t="shared" si="456"/>
        <v>0</v>
      </c>
      <c r="AY280" s="652">
        <f t="shared" si="456"/>
        <v>0</v>
      </c>
      <c r="AZ280" s="652">
        <f t="shared" si="456"/>
        <v>0</v>
      </c>
      <c r="BA280" s="652">
        <f t="shared" si="456"/>
        <v>0</v>
      </c>
      <c r="BB280" s="652">
        <f t="shared" si="456"/>
        <v>0</v>
      </c>
      <c r="BC280" s="652">
        <f t="shared" si="456"/>
        <v>0</v>
      </c>
      <c r="BD280" s="652">
        <f t="shared" si="456"/>
        <v>0</v>
      </c>
      <c r="BE280" s="652">
        <f t="shared" si="456"/>
        <v>0</v>
      </c>
      <c r="BF280" s="652">
        <f t="shared" si="456"/>
        <v>0</v>
      </c>
      <c r="BG280" s="652">
        <f t="shared" si="456"/>
        <v>0</v>
      </c>
      <c r="BH280" s="652">
        <f t="shared" si="456"/>
        <v>0</v>
      </c>
      <c r="BI280" s="652">
        <f t="shared" si="456"/>
        <v>0</v>
      </c>
      <c r="BJ280" s="652">
        <f t="shared" si="456"/>
        <v>0</v>
      </c>
      <c r="BK280" s="652">
        <f t="shared" si="456"/>
        <v>0</v>
      </c>
      <c r="BL280" s="652">
        <f t="shared" si="456"/>
        <v>0</v>
      </c>
      <c r="BM280" s="652">
        <f t="shared" si="456"/>
        <v>0</v>
      </c>
      <c r="BN280" s="652">
        <f t="shared" si="456"/>
        <v>0</v>
      </c>
      <c r="BO280" s="652">
        <f t="shared" si="456"/>
        <v>0</v>
      </c>
      <c r="BP280" s="652">
        <f t="shared" si="456"/>
        <v>0</v>
      </c>
      <c r="BQ280" s="652">
        <f t="shared" si="451"/>
        <v>0</v>
      </c>
    </row>
    <row r="281" spans="1:69" s="360" customFormat="1" ht="12.75" x14ac:dyDescent="0.2">
      <c r="A281" s="692">
        <v>1930</v>
      </c>
      <c r="B281" s="384" t="s">
        <v>542</v>
      </c>
      <c r="C281" s="1306">
        <f>'I4 BO ASSETS'!J69</f>
        <v>0</v>
      </c>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c r="AA281" s="652"/>
      <c r="AB281" s="652"/>
      <c r="AC281" s="652"/>
      <c r="AD281" s="652"/>
      <c r="AE281" s="652"/>
      <c r="AF281" s="652"/>
      <c r="AG281" s="652"/>
      <c r="AH281" s="652"/>
      <c r="AI281" s="652"/>
      <c r="AJ281" s="652"/>
      <c r="AK281" s="652"/>
      <c r="AL281" s="652"/>
      <c r="AM281" s="652"/>
      <c r="AN281" s="652"/>
      <c r="AO281" s="652"/>
      <c r="AP281" s="652"/>
      <c r="AQ281" s="652"/>
      <c r="AR281" s="652"/>
      <c r="AS281" s="652"/>
      <c r="AT281" s="652"/>
      <c r="AU281" s="652"/>
      <c r="AV281" s="652"/>
      <c r="AW281" s="652">
        <f t="shared" ref="AW281:BP281" si="457">$C281*AW646</f>
        <v>0</v>
      </c>
      <c r="AX281" s="652">
        <f t="shared" si="457"/>
        <v>0</v>
      </c>
      <c r="AY281" s="652">
        <f t="shared" si="457"/>
        <v>0</v>
      </c>
      <c r="AZ281" s="652">
        <f t="shared" si="457"/>
        <v>0</v>
      </c>
      <c r="BA281" s="652">
        <f t="shared" si="457"/>
        <v>0</v>
      </c>
      <c r="BB281" s="652">
        <f t="shared" si="457"/>
        <v>0</v>
      </c>
      <c r="BC281" s="652">
        <f t="shared" si="457"/>
        <v>0</v>
      </c>
      <c r="BD281" s="652">
        <f t="shared" si="457"/>
        <v>0</v>
      </c>
      <c r="BE281" s="652">
        <f t="shared" si="457"/>
        <v>0</v>
      </c>
      <c r="BF281" s="652">
        <f t="shared" si="457"/>
        <v>0</v>
      </c>
      <c r="BG281" s="652">
        <f t="shared" si="457"/>
        <v>0</v>
      </c>
      <c r="BH281" s="652">
        <f t="shared" si="457"/>
        <v>0</v>
      </c>
      <c r="BI281" s="652">
        <f t="shared" si="457"/>
        <v>0</v>
      </c>
      <c r="BJ281" s="652">
        <f t="shared" si="457"/>
        <v>0</v>
      </c>
      <c r="BK281" s="652">
        <f t="shared" si="457"/>
        <v>0</v>
      </c>
      <c r="BL281" s="652">
        <f t="shared" si="457"/>
        <v>0</v>
      </c>
      <c r="BM281" s="652">
        <f t="shared" si="457"/>
        <v>0</v>
      </c>
      <c r="BN281" s="652">
        <f t="shared" si="457"/>
        <v>0</v>
      </c>
      <c r="BO281" s="652">
        <f t="shared" si="457"/>
        <v>0</v>
      </c>
      <c r="BP281" s="652">
        <f t="shared" si="457"/>
        <v>0</v>
      </c>
      <c r="BQ281" s="652">
        <f t="shared" si="451"/>
        <v>0</v>
      </c>
    </row>
    <row r="282" spans="1:69" s="360" customFormat="1" ht="12.75" x14ac:dyDescent="0.2">
      <c r="A282" s="692">
        <v>1935</v>
      </c>
      <c r="B282" s="384" t="s">
        <v>543</v>
      </c>
      <c r="C282" s="1306">
        <f>'I4 BO ASSETS'!J70</f>
        <v>0</v>
      </c>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52"/>
      <c r="AL282" s="652"/>
      <c r="AM282" s="652"/>
      <c r="AN282" s="652"/>
      <c r="AO282" s="652"/>
      <c r="AP282" s="652"/>
      <c r="AQ282" s="652"/>
      <c r="AR282" s="652"/>
      <c r="AS282" s="652"/>
      <c r="AT282" s="652"/>
      <c r="AU282" s="652"/>
      <c r="AV282" s="652"/>
      <c r="AW282" s="652">
        <f t="shared" ref="AW282:BP282" si="458">$C282*AW647</f>
        <v>0</v>
      </c>
      <c r="AX282" s="652">
        <f t="shared" si="458"/>
        <v>0</v>
      </c>
      <c r="AY282" s="652">
        <f t="shared" si="458"/>
        <v>0</v>
      </c>
      <c r="AZ282" s="652">
        <f t="shared" si="458"/>
        <v>0</v>
      </c>
      <c r="BA282" s="652">
        <f t="shared" si="458"/>
        <v>0</v>
      </c>
      <c r="BB282" s="652">
        <f t="shared" si="458"/>
        <v>0</v>
      </c>
      <c r="BC282" s="652">
        <f t="shared" si="458"/>
        <v>0</v>
      </c>
      <c r="BD282" s="652">
        <f t="shared" si="458"/>
        <v>0</v>
      </c>
      <c r="BE282" s="652">
        <f t="shared" si="458"/>
        <v>0</v>
      </c>
      <c r="BF282" s="652">
        <f t="shared" si="458"/>
        <v>0</v>
      </c>
      <c r="BG282" s="652">
        <f t="shared" si="458"/>
        <v>0</v>
      </c>
      <c r="BH282" s="652">
        <f t="shared" si="458"/>
        <v>0</v>
      </c>
      <c r="BI282" s="652">
        <f t="shared" si="458"/>
        <v>0</v>
      </c>
      <c r="BJ282" s="652">
        <f t="shared" si="458"/>
        <v>0</v>
      </c>
      <c r="BK282" s="652">
        <f t="shared" si="458"/>
        <v>0</v>
      </c>
      <c r="BL282" s="652">
        <f t="shared" si="458"/>
        <v>0</v>
      </c>
      <c r="BM282" s="652">
        <f t="shared" si="458"/>
        <v>0</v>
      </c>
      <c r="BN282" s="652">
        <f t="shared" si="458"/>
        <v>0</v>
      </c>
      <c r="BO282" s="652">
        <f t="shared" si="458"/>
        <v>0</v>
      </c>
      <c r="BP282" s="652">
        <f t="shared" si="458"/>
        <v>0</v>
      </c>
      <c r="BQ282" s="652">
        <f t="shared" si="451"/>
        <v>0</v>
      </c>
    </row>
    <row r="283" spans="1:69" s="360" customFormat="1" ht="12.75" x14ac:dyDescent="0.2">
      <c r="A283" s="692">
        <v>1940</v>
      </c>
      <c r="B283" s="384" t="s">
        <v>544</v>
      </c>
      <c r="C283" s="1306">
        <f>'I4 BO ASSETS'!J71</f>
        <v>0</v>
      </c>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52"/>
      <c r="AL283" s="652"/>
      <c r="AM283" s="652"/>
      <c r="AN283" s="652"/>
      <c r="AO283" s="652"/>
      <c r="AP283" s="652"/>
      <c r="AQ283" s="652"/>
      <c r="AR283" s="652"/>
      <c r="AS283" s="652"/>
      <c r="AT283" s="652"/>
      <c r="AU283" s="652"/>
      <c r="AV283" s="652"/>
      <c r="AW283" s="652">
        <f t="shared" ref="AW283:BP283" si="459">$C283*AW648</f>
        <v>0</v>
      </c>
      <c r="AX283" s="652">
        <f t="shared" si="459"/>
        <v>0</v>
      </c>
      <c r="AY283" s="652">
        <f t="shared" si="459"/>
        <v>0</v>
      </c>
      <c r="AZ283" s="652">
        <f t="shared" si="459"/>
        <v>0</v>
      </c>
      <c r="BA283" s="652">
        <f t="shared" si="459"/>
        <v>0</v>
      </c>
      <c r="BB283" s="652">
        <f t="shared" si="459"/>
        <v>0</v>
      </c>
      <c r="BC283" s="652">
        <f t="shared" si="459"/>
        <v>0</v>
      </c>
      <c r="BD283" s="652">
        <f t="shared" si="459"/>
        <v>0</v>
      </c>
      <c r="BE283" s="652">
        <f t="shared" si="459"/>
        <v>0</v>
      </c>
      <c r="BF283" s="652">
        <f t="shared" si="459"/>
        <v>0</v>
      </c>
      <c r="BG283" s="652">
        <f t="shared" si="459"/>
        <v>0</v>
      </c>
      <c r="BH283" s="652">
        <f t="shared" si="459"/>
        <v>0</v>
      </c>
      <c r="BI283" s="652">
        <f t="shared" si="459"/>
        <v>0</v>
      </c>
      <c r="BJ283" s="652">
        <f t="shared" si="459"/>
        <v>0</v>
      </c>
      <c r="BK283" s="652">
        <f t="shared" si="459"/>
        <v>0</v>
      </c>
      <c r="BL283" s="652">
        <f t="shared" si="459"/>
        <v>0</v>
      </c>
      <c r="BM283" s="652">
        <f t="shared" si="459"/>
        <v>0</v>
      </c>
      <c r="BN283" s="652">
        <f t="shared" si="459"/>
        <v>0</v>
      </c>
      <c r="BO283" s="652">
        <f t="shared" si="459"/>
        <v>0</v>
      </c>
      <c r="BP283" s="652">
        <f t="shared" si="459"/>
        <v>0</v>
      </c>
      <c r="BQ283" s="652">
        <f t="shared" si="451"/>
        <v>0</v>
      </c>
    </row>
    <row r="284" spans="1:69" s="360" customFormat="1" ht="12.75" x14ac:dyDescent="0.2">
      <c r="A284" s="692">
        <v>1945</v>
      </c>
      <c r="B284" s="384" t="s">
        <v>545</v>
      </c>
      <c r="C284" s="1306">
        <f>'I4 BO ASSETS'!J72</f>
        <v>0</v>
      </c>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52"/>
      <c r="AL284" s="652"/>
      <c r="AM284" s="652"/>
      <c r="AN284" s="652"/>
      <c r="AO284" s="652"/>
      <c r="AP284" s="652"/>
      <c r="AQ284" s="652"/>
      <c r="AR284" s="652"/>
      <c r="AS284" s="652"/>
      <c r="AT284" s="652"/>
      <c r="AU284" s="652"/>
      <c r="AV284" s="652"/>
      <c r="AW284" s="652">
        <f t="shared" ref="AW284:BP284" si="460">$C284*AW649</f>
        <v>0</v>
      </c>
      <c r="AX284" s="652">
        <f t="shared" si="460"/>
        <v>0</v>
      </c>
      <c r="AY284" s="652">
        <f t="shared" si="460"/>
        <v>0</v>
      </c>
      <c r="AZ284" s="652">
        <f t="shared" si="460"/>
        <v>0</v>
      </c>
      <c r="BA284" s="652">
        <f t="shared" si="460"/>
        <v>0</v>
      </c>
      <c r="BB284" s="652">
        <f t="shared" si="460"/>
        <v>0</v>
      </c>
      <c r="BC284" s="652">
        <f t="shared" si="460"/>
        <v>0</v>
      </c>
      <c r="BD284" s="652">
        <f t="shared" si="460"/>
        <v>0</v>
      </c>
      <c r="BE284" s="652">
        <f t="shared" si="460"/>
        <v>0</v>
      </c>
      <c r="BF284" s="652">
        <f t="shared" si="460"/>
        <v>0</v>
      </c>
      <c r="BG284" s="652">
        <f t="shared" si="460"/>
        <v>0</v>
      </c>
      <c r="BH284" s="652">
        <f t="shared" si="460"/>
        <v>0</v>
      </c>
      <c r="BI284" s="652">
        <f t="shared" si="460"/>
        <v>0</v>
      </c>
      <c r="BJ284" s="652">
        <f t="shared" si="460"/>
        <v>0</v>
      </c>
      <c r="BK284" s="652">
        <f t="shared" si="460"/>
        <v>0</v>
      </c>
      <c r="BL284" s="652">
        <f t="shared" si="460"/>
        <v>0</v>
      </c>
      <c r="BM284" s="652">
        <f t="shared" si="460"/>
        <v>0</v>
      </c>
      <c r="BN284" s="652">
        <f t="shared" si="460"/>
        <v>0</v>
      </c>
      <c r="BO284" s="652">
        <f t="shared" si="460"/>
        <v>0</v>
      </c>
      <c r="BP284" s="652">
        <f t="shared" si="460"/>
        <v>0</v>
      </c>
      <c r="BQ284" s="652">
        <f t="shared" si="451"/>
        <v>0</v>
      </c>
    </row>
    <row r="285" spans="1:69" s="360" customFormat="1" ht="12.75" x14ac:dyDescent="0.2">
      <c r="A285" s="692">
        <v>1950</v>
      </c>
      <c r="B285" s="384" t="s">
        <v>546</v>
      </c>
      <c r="C285" s="1306">
        <f>'I4 BO ASSETS'!J73</f>
        <v>0</v>
      </c>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2"/>
      <c r="AD285" s="652"/>
      <c r="AE285" s="652"/>
      <c r="AF285" s="652"/>
      <c r="AG285" s="652"/>
      <c r="AH285" s="652"/>
      <c r="AI285" s="652"/>
      <c r="AJ285" s="652"/>
      <c r="AK285" s="652"/>
      <c r="AL285" s="652"/>
      <c r="AM285" s="652"/>
      <c r="AN285" s="652"/>
      <c r="AO285" s="652"/>
      <c r="AP285" s="652"/>
      <c r="AQ285" s="652"/>
      <c r="AR285" s="652"/>
      <c r="AS285" s="652"/>
      <c r="AT285" s="652"/>
      <c r="AU285" s="652"/>
      <c r="AV285" s="652"/>
      <c r="AW285" s="652">
        <f t="shared" ref="AW285:BP285" si="461">$C285*AW650</f>
        <v>0</v>
      </c>
      <c r="AX285" s="652">
        <f t="shared" si="461"/>
        <v>0</v>
      </c>
      <c r="AY285" s="652">
        <f t="shared" si="461"/>
        <v>0</v>
      </c>
      <c r="AZ285" s="652">
        <f t="shared" si="461"/>
        <v>0</v>
      </c>
      <c r="BA285" s="652">
        <f t="shared" si="461"/>
        <v>0</v>
      </c>
      <c r="BB285" s="652">
        <f t="shared" si="461"/>
        <v>0</v>
      </c>
      <c r="BC285" s="652">
        <f t="shared" si="461"/>
        <v>0</v>
      </c>
      <c r="BD285" s="652">
        <f t="shared" si="461"/>
        <v>0</v>
      </c>
      <c r="BE285" s="652">
        <f t="shared" si="461"/>
        <v>0</v>
      </c>
      <c r="BF285" s="652">
        <f t="shared" si="461"/>
        <v>0</v>
      </c>
      <c r="BG285" s="652">
        <f t="shared" si="461"/>
        <v>0</v>
      </c>
      <c r="BH285" s="652">
        <f t="shared" si="461"/>
        <v>0</v>
      </c>
      <c r="BI285" s="652">
        <f t="shared" si="461"/>
        <v>0</v>
      </c>
      <c r="BJ285" s="652">
        <f t="shared" si="461"/>
        <v>0</v>
      </c>
      <c r="BK285" s="652">
        <f t="shared" si="461"/>
        <v>0</v>
      </c>
      <c r="BL285" s="652">
        <f t="shared" si="461"/>
        <v>0</v>
      </c>
      <c r="BM285" s="652">
        <f t="shared" si="461"/>
        <v>0</v>
      </c>
      <c r="BN285" s="652">
        <f t="shared" si="461"/>
        <v>0</v>
      </c>
      <c r="BO285" s="652">
        <f t="shared" si="461"/>
        <v>0</v>
      </c>
      <c r="BP285" s="652">
        <f t="shared" si="461"/>
        <v>0</v>
      </c>
      <c r="BQ285" s="652">
        <f t="shared" si="451"/>
        <v>0</v>
      </c>
    </row>
    <row r="286" spans="1:69" s="360" customFormat="1" ht="12.75" x14ac:dyDescent="0.2">
      <c r="A286" s="692">
        <v>1955</v>
      </c>
      <c r="B286" s="384" t="s">
        <v>276</v>
      </c>
      <c r="C286" s="1306">
        <f>'I4 BO ASSETS'!J74</f>
        <v>0</v>
      </c>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c r="AI286" s="652"/>
      <c r="AJ286" s="652"/>
      <c r="AK286" s="652"/>
      <c r="AL286" s="652"/>
      <c r="AM286" s="652"/>
      <c r="AN286" s="652"/>
      <c r="AO286" s="652"/>
      <c r="AP286" s="652"/>
      <c r="AQ286" s="652"/>
      <c r="AR286" s="652"/>
      <c r="AS286" s="652"/>
      <c r="AT286" s="652"/>
      <c r="AU286" s="652"/>
      <c r="AV286" s="652"/>
      <c r="AW286" s="652">
        <f t="shared" ref="AW286:BP286" si="462">$C286*AW651</f>
        <v>0</v>
      </c>
      <c r="AX286" s="652">
        <f t="shared" si="462"/>
        <v>0</v>
      </c>
      <c r="AY286" s="652">
        <f t="shared" si="462"/>
        <v>0</v>
      </c>
      <c r="AZ286" s="652">
        <f t="shared" si="462"/>
        <v>0</v>
      </c>
      <c r="BA286" s="652">
        <f t="shared" si="462"/>
        <v>0</v>
      </c>
      <c r="BB286" s="652">
        <f t="shared" si="462"/>
        <v>0</v>
      </c>
      <c r="BC286" s="652">
        <f t="shared" si="462"/>
        <v>0</v>
      </c>
      <c r="BD286" s="652">
        <f t="shared" si="462"/>
        <v>0</v>
      </c>
      <c r="BE286" s="652">
        <f t="shared" si="462"/>
        <v>0</v>
      </c>
      <c r="BF286" s="652">
        <f t="shared" si="462"/>
        <v>0</v>
      </c>
      <c r="BG286" s="652">
        <f t="shared" si="462"/>
        <v>0</v>
      </c>
      <c r="BH286" s="652">
        <f t="shared" si="462"/>
        <v>0</v>
      </c>
      <c r="BI286" s="652">
        <f t="shared" si="462"/>
        <v>0</v>
      </c>
      <c r="BJ286" s="652">
        <f t="shared" si="462"/>
        <v>0</v>
      </c>
      <c r="BK286" s="652">
        <f t="shared" si="462"/>
        <v>0</v>
      </c>
      <c r="BL286" s="652">
        <f t="shared" si="462"/>
        <v>0</v>
      </c>
      <c r="BM286" s="652">
        <f t="shared" si="462"/>
        <v>0</v>
      </c>
      <c r="BN286" s="652">
        <f t="shared" si="462"/>
        <v>0</v>
      </c>
      <c r="BO286" s="652">
        <f t="shared" si="462"/>
        <v>0</v>
      </c>
      <c r="BP286" s="652">
        <f t="shared" si="462"/>
        <v>0</v>
      </c>
      <c r="BQ286" s="652">
        <f t="shared" si="451"/>
        <v>0</v>
      </c>
    </row>
    <row r="287" spans="1:69" s="360" customFormat="1" ht="12.75" x14ac:dyDescent="0.2">
      <c r="A287" s="692">
        <v>1960</v>
      </c>
      <c r="B287" s="384" t="s">
        <v>277</v>
      </c>
      <c r="C287" s="1306">
        <f>'I4 BO ASSETS'!J75</f>
        <v>0</v>
      </c>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52"/>
      <c r="AL287" s="652"/>
      <c r="AM287" s="652"/>
      <c r="AN287" s="652"/>
      <c r="AO287" s="652"/>
      <c r="AP287" s="652"/>
      <c r="AQ287" s="652"/>
      <c r="AR287" s="652"/>
      <c r="AS287" s="652"/>
      <c r="AT287" s="652"/>
      <c r="AU287" s="652"/>
      <c r="AV287" s="652"/>
      <c r="AW287" s="652">
        <f t="shared" ref="AW287:BP287" si="463">$C287*AW652</f>
        <v>0</v>
      </c>
      <c r="AX287" s="652">
        <f t="shared" si="463"/>
        <v>0</v>
      </c>
      <c r="AY287" s="652">
        <f t="shared" si="463"/>
        <v>0</v>
      </c>
      <c r="AZ287" s="652">
        <f t="shared" si="463"/>
        <v>0</v>
      </c>
      <c r="BA287" s="652">
        <f t="shared" si="463"/>
        <v>0</v>
      </c>
      <c r="BB287" s="652">
        <f t="shared" si="463"/>
        <v>0</v>
      </c>
      <c r="BC287" s="652">
        <f t="shared" si="463"/>
        <v>0</v>
      </c>
      <c r="BD287" s="652">
        <f t="shared" si="463"/>
        <v>0</v>
      </c>
      <c r="BE287" s="652">
        <f t="shared" si="463"/>
        <v>0</v>
      </c>
      <c r="BF287" s="652">
        <f t="shared" si="463"/>
        <v>0</v>
      </c>
      <c r="BG287" s="652">
        <f t="shared" si="463"/>
        <v>0</v>
      </c>
      <c r="BH287" s="652">
        <f t="shared" si="463"/>
        <v>0</v>
      </c>
      <c r="BI287" s="652">
        <f t="shared" si="463"/>
        <v>0</v>
      </c>
      <c r="BJ287" s="652">
        <f t="shared" si="463"/>
        <v>0</v>
      </c>
      <c r="BK287" s="652">
        <f t="shared" si="463"/>
        <v>0</v>
      </c>
      <c r="BL287" s="652">
        <f t="shared" si="463"/>
        <v>0</v>
      </c>
      <c r="BM287" s="652">
        <f t="shared" si="463"/>
        <v>0</v>
      </c>
      <c r="BN287" s="652">
        <f t="shared" si="463"/>
        <v>0</v>
      </c>
      <c r="BO287" s="652">
        <f t="shared" si="463"/>
        <v>0</v>
      </c>
      <c r="BP287" s="652">
        <f t="shared" si="463"/>
        <v>0</v>
      </c>
      <c r="BQ287" s="652">
        <f t="shared" si="451"/>
        <v>0</v>
      </c>
    </row>
    <row r="288" spans="1:69" s="360" customFormat="1" ht="25.5" x14ac:dyDescent="0.2">
      <c r="A288" s="692">
        <v>1970</v>
      </c>
      <c r="B288" s="384" t="s">
        <v>279</v>
      </c>
      <c r="C288" s="1306">
        <f>'I4 BO ASSETS'!J76</f>
        <v>0</v>
      </c>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c r="AI288" s="652"/>
      <c r="AJ288" s="652"/>
      <c r="AK288" s="652"/>
      <c r="AL288" s="652"/>
      <c r="AM288" s="652"/>
      <c r="AN288" s="652"/>
      <c r="AO288" s="652"/>
      <c r="AP288" s="652"/>
      <c r="AQ288" s="652"/>
      <c r="AR288" s="652"/>
      <c r="AS288" s="652"/>
      <c r="AT288" s="652"/>
      <c r="AU288" s="652"/>
      <c r="AV288" s="652"/>
      <c r="AW288" s="652">
        <f t="shared" ref="AW288:BP288" si="464">$C288*AW653</f>
        <v>0</v>
      </c>
      <c r="AX288" s="652">
        <f t="shared" si="464"/>
        <v>0</v>
      </c>
      <c r="AY288" s="652">
        <f t="shared" si="464"/>
        <v>0</v>
      </c>
      <c r="AZ288" s="652">
        <f t="shared" si="464"/>
        <v>0</v>
      </c>
      <c r="BA288" s="652">
        <f t="shared" si="464"/>
        <v>0</v>
      </c>
      <c r="BB288" s="652">
        <f t="shared" si="464"/>
        <v>0</v>
      </c>
      <c r="BC288" s="652">
        <f t="shared" si="464"/>
        <v>0</v>
      </c>
      <c r="BD288" s="652">
        <f t="shared" si="464"/>
        <v>0</v>
      </c>
      <c r="BE288" s="652">
        <f t="shared" si="464"/>
        <v>0</v>
      </c>
      <c r="BF288" s="652">
        <f t="shared" si="464"/>
        <v>0</v>
      </c>
      <c r="BG288" s="652">
        <f t="shared" si="464"/>
        <v>0</v>
      </c>
      <c r="BH288" s="652">
        <f t="shared" si="464"/>
        <v>0</v>
      </c>
      <c r="BI288" s="652">
        <f t="shared" si="464"/>
        <v>0</v>
      </c>
      <c r="BJ288" s="652">
        <f t="shared" si="464"/>
        <v>0</v>
      </c>
      <c r="BK288" s="652">
        <f t="shared" si="464"/>
        <v>0</v>
      </c>
      <c r="BL288" s="652">
        <f t="shared" si="464"/>
        <v>0</v>
      </c>
      <c r="BM288" s="652">
        <f t="shared" si="464"/>
        <v>0</v>
      </c>
      <c r="BN288" s="652">
        <f t="shared" si="464"/>
        <v>0</v>
      </c>
      <c r="BO288" s="652">
        <f t="shared" si="464"/>
        <v>0</v>
      </c>
      <c r="BP288" s="652">
        <f t="shared" si="464"/>
        <v>0</v>
      </c>
      <c r="BQ288" s="652">
        <f t="shared" si="451"/>
        <v>0</v>
      </c>
    </row>
    <row r="289" spans="1:69" s="360" customFormat="1" ht="25.5" x14ac:dyDescent="0.2">
      <c r="A289" s="692">
        <v>1975</v>
      </c>
      <c r="B289" s="384" t="s">
        <v>1650</v>
      </c>
      <c r="C289" s="1306">
        <f>'I4 BO ASSETS'!J77</f>
        <v>0</v>
      </c>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c r="AI289" s="652"/>
      <c r="AJ289" s="652"/>
      <c r="AK289" s="652"/>
      <c r="AL289" s="652"/>
      <c r="AM289" s="652"/>
      <c r="AN289" s="652"/>
      <c r="AO289" s="652"/>
      <c r="AP289" s="652"/>
      <c r="AQ289" s="652"/>
      <c r="AR289" s="652"/>
      <c r="AS289" s="652"/>
      <c r="AT289" s="652"/>
      <c r="AU289" s="652"/>
      <c r="AV289" s="652"/>
      <c r="AW289" s="652">
        <f t="shared" ref="AW289:BP289" si="465">$C289*AW654</f>
        <v>0</v>
      </c>
      <c r="AX289" s="652">
        <f t="shared" si="465"/>
        <v>0</v>
      </c>
      <c r="AY289" s="652">
        <f t="shared" si="465"/>
        <v>0</v>
      </c>
      <c r="AZ289" s="652">
        <f t="shared" si="465"/>
        <v>0</v>
      </c>
      <c r="BA289" s="652">
        <f t="shared" si="465"/>
        <v>0</v>
      </c>
      <c r="BB289" s="652">
        <f t="shared" si="465"/>
        <v>0</v>
      </c>
      <c r="BC289" s="652">
        <f t="shared" si="465"/>
        <v>0</v>
      </c>
      <c r="BD289" s="652">
        <f t="shared" si="465"/>
        <v>0</v>
      </c>
      <c r="BE289" s="652">
        <f t="shared" si="465"/>
        <v>0</v>
      </c>
      <c r="BF289" s="652">
        <f t="shared" si="465"/>
        <v>0</v>
      </c>
      <c r="BG289" s="652">
        <f t="shared" si="465"/>
        <v>0</v>
      </c>
      <c r="BH289" s="652">
        <f t="shared" si="465"/>
        <v>0</v>
      </c>
      <c r="BI289" s="652">
        <f t="shared" si="465"/>
        <v>0</v>
      </c>
      <c r="BJ289" s="652">
        <f t="shared" si="465"/>
        <v>0</v>
      </c>
      <c r="BK289" s="652">
        <f t="shared" si="465"/>
        <v>0</v>
      </c>
      <c r="BL289" s="652">
        <f t="shared" si="465"/>
        <v>0</v>
      </c>
      <c r="BM289" s="652">
        <f t="shared" si="465"/>
        <v>0</v>
      </c>
      <c r="BN289" s="652">
        <f t="shared" si="465"/>
        <v>0</v>
      </c>
      <c r="BO289" s="652">
        <f t="shared" si="465"/>
        <v>0</v>
      </c>
      <c r="BP289" s="652">
        <f t="shared" si="465"/>
        <v>0</v>
      </c>
      <c r="BQ289" s="652">
        <f t="shared" si="451"/>
        <v>0</v>
      </c>
    </row>
    <row r="290" spans="1:69" s="360" customFormat="1" ht="12.75" x14ac:dyDescent="0.2">
      <c r="A290" s="692">
        <v>1980</v>
      </c>
      <c r="B290" s="384" t="s">
        <v>1125</v>
      </c>
      <c r="C290" s="1306">
        <f>'I4 BO ASSETS'!J78</f>
        <v>0</v>
      </c>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52"/>
      <c r="AL290" s="652"/>
      <c r="AM290" s="652"/>
      <c r="AN290" s="652"/>
      <c r="AO290" s="652"/>
      <c r="AP290" s="652"/>
      <c r="AQ290" s="652"/>
      <c r="AR290" s="652"/>
      <c r="AS290" s="652"/>
      <c r="AT290" s="652"/>
      <c r="AU290" s="652"/>
      <c r="AV290" s="652"/>
      <c r="AW290" s="652">
        <f t="shared" ref="AW290:BP290" si="466">$C290*AW655</f>
        <v>0</v>
      </c>
      <c r="AX290" s="652">
        <f t="shared" si="466"/>
        <v>0</v>
      </c>
      <c r="AY290" s="652">
        <f t="shared" si="466"/>
        <v>0</v>
      </c>
      <c r="AZ290" s="652">
        <f t="shared" si="466"/>
        <v>0</v>
      </c>
      <c r="BA290" s="652">
        <f t="shared" si="466"/>
        <v>0</v>
      </c>
      <c r="BB290" s="652">
        <f t="shared" si="466"/>
        <v>0</v>
      </c>
      <c r="BC290" s="652">
        <f t="shared" si="466"/>
        <v>0</v>
      </c>
      <c r="BD290" s="652">
        <f t="shared" si="466"/>
        <v>0</v>
      </c>
      <c r="BE290" s="652">
        <f t="shared" si="466"/>
        <v>0</v>
      </c>
      <c r="BF290" s="652">
        <f t="shared" si="466"/>
        <v>0</v>
      </c>
      <c r="BG290" s="652">
        <f t="shared" si="466"/>
        <v>0</v>
      </c>
      <c r="BH290" s="652">
        <f t="shared" si="466"/>
        <v>0</v>
      </c>
      <c r="BI290" s="652">
        <f t="shared" si="466"/>
        <v>0</v>
      </c>
      <c r="BJ290" s="652">
        <f t="shared" si="466"/>
        <v>0</v>
      </c>
      <c r="BK290" s="652">
        <f t="shared" si="466"/>
        <v>0</v>
      </c>
      <c r="BL290" s="652">
        <f t="shared" si="466"/>
        <v>0</v>
      </c>
      <c r="BM290" s="652">
        <f t="shared" si="466"/>
        <v>0</v>
      </c>
      <c r="BN290" s="652">
        <f t="shared" si="466"/>
        <v>0</v>
      </c>
      <c r="BO290" s="652">
        <f t="shared" si="466"/>
        <v>0</v>
      </c>
      <c r="BP290" s="652">
        <f t="shared" si="466"/>
        <v>0</v>
      </c>
      <c r="BQ290" s="652">
        <f t="shared" si="451"/>
        <v>0</v>
      </c>
    </row>
    <row r="291" spans="1:69" s="360" customFormat="1" ht="12.75" x14ac:dyDescent="0.2">
      <c r="A291" s="692">
        <v>1990</v>
      </c>
      <c r="B291" s="384" t="s">
        <v>1127</v>
      </c>
      <c r="C291" s="1306">
        <f>'I4 BO ASSETS'!J79</f>
        <v>0</v>
      </c>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52"/>
      <c r="AL291" s="652"/>
      <c r="AM291" s="652"/>
      <c r="AN291" s="652"/>
      <c r="AO291" s="652"/>
      <c r="AP291" s="652"/>
      <c r="AQ291" s="652"/>
      <c r="AR291" s="652"/>
      <c r="AS291" s="652"/>
      <c r="AT291" s="652"/>
      <c r="AU291" s="652"/>
      <c r="AV291" s="652"/>
      <c r="AW291" s="652">
        <f t="shared" ref="AW291:BP291" si="467">$C291*AW656</f>
        <v>0</v>
      </c>
      <c r="AX291" s="652">
        <f t="shared" si="467"/>
        <v>0</v>
      </c>
      <c r="AY291" s="652">
        <f t="shared" si="467"/>
        <v>0</v>
      </c>
      <c r="AZ291" s="652">
        <f t="shared" si="467"/>
        <v>0</v>
      </c>
      <c r="BA291" s="652">
        <f t="shared" si="467"/>
        <v>0</v>
      </c>
      <c r="BB291" s="652">
        <f t="shared" si="467"/>
        <v>0</v>
      </c>
      <c r="BC291" s="652">
        <f t="shared" si="467"/>
        <v>0</v>
      </c>
      <c r="BD291" s="652">
        <f t="shared" si="467"/>
        <v>0</v>
      </c>
      <c r="BE291" s="652">
        <f t="shared" si="467"/>
        <v>0</v>
      </c>
      <c r="BF291" s="652">
        <f t="shared" si="467"/>
        <v>0</v>
      </c>
      <c r="BG291" s="652">
        <f t="shared" si="467"/>
        <v>0</v>
      </c>
      <c r="BH291" s="652">
        <f t="shared" si="467"/>
        <v>0</v>
      </c>
      <c r="BI291" s="652">
        <f t="shared" si="467"/>
        <v>0</v>
      </c>
      <c r="BJ291" s="652">
        <f t="shared" si="467"/>
        <v>0</v>
      </c>
      <c r="BK291" s="652">
        <f t="shared" si="467"/>
        <v>0</v>
      </c>
      <c r="BL291" s="652">
        <f t="shared" si="467"/>
        <v>0</v>
      </c>
      <c r="BM291" s="652">
        <f t="shared" si="467"/>
        <v>0</v>
      </c>
      <c r="BN291" s="652">
        <f t="shared" si="467"/>
        <v>0</v>
      </c>
      <c r="BO291" s="652">
        <f t="shared" si="467"/>
        <v>0</v>
      </c>
      <c r="BP291" s="652">
        <f t="shared" si="467"/>
        <v>0</v>
      </c>
      <c r="BQ291" s="652">
        <f t="shared" si="451"/>
        <v>0</v>
      </c>
    </row>
    <row r="292" spans="1:69" s="360" customFormat="1" ht="12.75" x14ac:dyDescent="0.2">
      <c r="A292" s="692">
        <v>2005</v>
      </c>
      <c r="B292" s="384" t="s">
        <v>1129</v>
      </c>
      <c r="C292" s="1306">
        <f>'I4 BO ASSETS'!J80</f>
        <v>0</v>
      </c>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52"/>
      <c r="AL292" s="652"/>
      <c r="AM292" s="652"/>
      <c r="AN292" s="652"/>
      <c r="AO292" s="652"/>
      <c r="AP292" s="652"/>
      <c r="AQ292" s="652"/>
      <c r="AR292" s="652"/>
      <c r="AS292" s="652"/>
      <c r="AT292" s="652"/>
      <c r="AU292" s="652"/>
      <c r="AV292" s="652"/>
      <c r="AW292" s="652">
        <f t="shared" ref="AW292:BP292" si="468">$C292*AW657</f>
        <v>0</v>
      </c>
      <c r="AX292" s="652">
        <f t="shared" si="468"/>
        <v>0</v>
      </c>
      <c r="AY292" s="652">
        <f t="shared" si="468"/>
        <v>0</v>
      </c>
      <c r="AZ292" s="652">
        <f t="shared" si="468"/>
        <v>0</v>
      </c>
      <c r="BA292" s="652">
        <f t="shared" si="468"/>
        <v>0</v>
      </c>
      <c r="BB292" s="652">
        <f t="shared" si="468"/>
        <v>0</v>
      </c>
      <c r="BC292" s="652">
        <f t="shared" si="468"/>
        <v>0</v>
      </c>
      <c r="BD292" s="652">
        <f t="shared" si="468"/>
        <v>0</v>
      </c>
      <c r="BE292" s="652">
        <f t="shared" si="468"/>
        <v>0</v>
      </c>
      <c r="BF292" s="652">
        <f t="shared" si="468"/>
        <v>0</v>
      </c>
      <c r="BG292" s="652">
        <f t="shared" si="468"/>
        <v>0</v>
      </c>
      <c r="BH292" s="652">
        <f t="shared" si="468"/>
        <v>0</v>
      </c>
      <c r="BI292" s="652">
        <f t="shared" si="468"/>
        <v>0</v>
      </c>
      <c r="BJ292" s="652">
        <f t="shared" si="468"/>
        <v>0</v>
      </c>
      <c r="BK292" s="652">
        <f t="shared" si="468"/>
        <v>0</v>
      </c>
      <c r="BL292" s="652">
        <f t="shared" si="468"/>
        <v>0</v>
      </c>
      <c r="BM292" s="652">
        <f t="shared" si="468"/>
        <v>0</v>
      </c>
      <c r="BN292" s="652">
        <f t="shared" si="468"/>
        <v>0</v>
      </c>
      <c r="BO292" s="652">
        <f t="shared" si="468"/>
        <v>0</v>
      </c>
      <c r="BP292" s="652">
        <f t="shared" si="468"/>
        <v>0</v>
      </c>
      <c r="BQ292" s="652">
        <f t="shared" si="451"/>
        <v>0</v>
      </c>
    </row>
    <row r="293" spans="1:69" s="1296" customFormat="1" ht="12.75" x14ac:dyDescent="0.2">
      <c r="A293" s="696">
        <v>2010</v>
      </c>
      <c r="B293" s="695" t="s">
        <v>1130</v>
      </c>
      <c r="C293" s="1306">
        <f>'I4 BO ASSETS'!J81</f>
        <v>0</v>
      </c>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52"/>
      <c r="AL293" s="652"/>
      <c r="AM293" s="652"/>
      <c r="AN293" s="652"/>
      <c r="AO293" s="652"/>
      <c r="AP293" s="652"/>
      <c r="AQ293" s="652"/>
      <c r="AR293" s="652"/>
      <c r="AS293" s="652"/>
      <c r="AT293" s="652"/>
      <c r="AU293" s="652"/>
      <c r="AV293" s="652"/>
      <c r="AW293" s="652">
        <f t="shared" ref="AW293:BP293" si="469">$C293*AW658</f>
        <v>0</v>
      </c>
      <c r="AX293" s="652">
        <f t="shared" si="469"/>
        <v>0</v>
      </c>
      <c r="AY293" s="652">
        <f t="shared" si="469"/>
        <v>0</v>
      </c>
      <c r="AZ293" s="652">
        <f t="shared" si="469"/>
        <v>0</v>
      </c>
      <c r="BA293" s="652">
        <f t="shared" si="469"/>
        <v>0</v>
      </c>
      <c r="BB293" s="652">
        <f t="shared" si="469"/>
        <v>0</v>
      </c>
      <c r="BC293" s="652">
        <f t="shared" si="469"/>
        <v>0</v>
      </c>
      <c r="BD293" s="652">
        <f t="shared" si="469"/>
        <v>0</v>
      </c>
      <c r="BE293" s="652">
        <f t="shared" si="469"/>
        <v>0</v>
      </c>
      <c r="BF293" s="652">
        <f t="shared" si="469"/>
        <v>0</v>
      </c>
      <c r="BG293" s="652">
        <f t="shared" si="469"/>
        <v>0</v>
      </c>
      <c r="BH293" s="652">
        <f t="shared" si="469"/>
        <v>0</v>
      </c>
      <c r="BI293" s="652">
        <f t="shared" si="469"/>
        <v>0</v>
      </c>
      <c r="BJ293" s="652">
        <f t="shared" si="469"/>
        <v>0</v>
      </c>
      <c r="BK293" s="652">
        <f t="shared" si="469"/>
        <v>0</v>
      </c>
      <c r="BL293" s="652">
        <f t="shared" si="469"/>
        <v>0</v>
      </c>
      <c r="BM293" s="652">
        <f t="shared" si="469"/>
        <v>0</v>
      </c>
      <c r="BN293" s="652">
        <f t="shared" si="469"/>
        <v>0</v>
      </c>
      <c r="BO293" s="652">
        <f t="shared" si="469"/>
        <v>0</v>
      </c>
      <c r="BP293" s="652">
        <f t="shared" si="469"/>
        <v>0</v>
      </c>
      <c r="BQ293" s="652">
        <f t="shared" si="451"/>
        <v>0</v>
      </c>
    </row>
    <row r="294" spans="1:69" s="1313" customFormat="1" ht="12.75" x14ac:dyDescent="0.2">
      <c r="A294" s="1308"/>
      <c r="B294" s="1309" t="s">
        <v>956</v>
      </c>
      <c r="C294" s="1310">
        <f>SUM(C274:C293)</f>
        <v>0</v>
      </c>
      <c r="D294" s="1311"/>
      <c r="E294" s="1311"/>
      <c r="F294" s="1312"/>
      <c r="G294" s="1311">
        <f t="shared" ref="G294:AL294" si="470">SUM(G274:G293)</f>
        <v>0</v>
      </c>
      <c r="H294" s="1311">
        <f t="shared" si="470"/>
        <v>0</v>
      </c>
      <c r="I294" s="1311">
        <f t="shared" si="470"/>
        <v>0</v>
      </c>
      <c r="J294" s="1311">
        <f t="shared" si="470"/>
        <v>0</v>
      </c>
      <c r="K294" s="1311">
        <f t="shared" si="470"/>
        <v>0</v>
      </c>
      <c r="L294" s="1311">
        <f t="shared" si="470"/>
        <v>0</v>
      </c>
      <c r="M294" s="1311">
        <f t="shared" si="470"/>
        <v>0</v>
      </c>
      <c r="N294" s="1311">
        <f t="shared" si="470"/>
        <v>0</v>
      </c>
      <c r="O294" s="1311">
        <f t="shared" si="470"/>
        <v>0</v>
      </c>
      <c r="P294" s="1311">
        <f t="shared" si="470"/>
        <v>0</v>
      </c>
      <c r="Q294" s="1311">
        <f t="shared" si="470"/>
        <v>0</v>
      </c>
      <c r="R294" s="1311">
        <f t="shared" si="470"/>
        <v>0</v>
      </c>
      <c r="S294" s="1311">
        <f t="shared" si="470"/>
        <v>0</v>
      </c>
      <c r="T294" s="1311">
        <f t="shared" si="470"/>
        <v>0</v>
      </c>
      <c r="U294" s="1311">
        <f t="shared" si="470"/>
        <v>0</v>
      </c>
      <c r="V294" s="1311">
        <f t="shared" si="470"/>
        <v>0</v>
      </c>
      <c r="W294" s="1311">
        <f t="shared" si="470"/>
        <v>0</v>
      </c>
      <c r="X294" s="1311">
        <f t="shared" si="470"/>
        <v>0</v>
      </c>
      <c r="Y294" s="1311">
        <f t="shared" si="470"/>
        <v>0</v>
      </c>
      <c r="Z294" s="1311">
        <f t="shared" si="470"/>
        <v>0</v>
      </c>
      <c r="AA294" s="1311">
        <f t="shared" si="470"/>
        <v>0</v>
      </c>
      <c r="AB294" s="1311">
        <f t="shared" si="470"/>
        <v>0</v>
      </c>
      <c r="AC294" s="1311">
        <f t="shared" si="470"/>
        <v>0</v>
      </c>
      <c r="AD294" s="1311">
        <f t="shared" si="470"/>
        <v>0</v>
      </c>
      <c r="AE294" s="1311">
        <f t="shared" si="470"/>
        <v>0</v>
      </c>
      <c r="AF294" s="1311">
        <f t="shared" si="470"/>
        <v>0</v>
      </c>
      <c r="AG294" s="1311">
        <f t="shared" si="470"/>
        <v>0</v>
      </c>
      <c r="AH294" s="1311">
        <f t="shared" si="470"/>
        <v>0</v>
      </c>
      <c r="AI294" s="1311">
        <f t="shared" si="470"/>
        <v>0</v>
      </c>
      <c r="AJ294" s="1311">
        <f t="shared" si="470"/>
        <v>0</v>
      </c>
      <c r="AK294" s="1311">
        <f t="shared" si="470"/>
        <v>0</v>
      </c>
      <c r="AL294" s="1311">
        <f t="shared" si="470"/>
        <v>0</v>
      </c>
      <c r="AM294" s="1311">
        <f t="shared" ref="AM294:BQ294" si="471">SUM(AM274:AM293)</f>
        <v>0</v>
      </c>
      <c r="AN294" s="1311">
        <f t="shared" si="471"/>
        <v>0</v>
      </c>
      <c r="AO294" s="1311">
        <f t="shared" si="471"/>
        <v>0</v>
      </c>
      <c r="AP294" s="1311">
        <f t="shared" si="471"/>
        <v>0</v>
      </c>
      <c r="AQ294" s="1311">
        <f t="shared" si="471"/>
        <v>0</v>
      </c>
      <c r="AR294" s="1311">
        <f t="shared" si="471"/>
        <v>0</v>
      </c>
      <c r="AS294" s="1311">
        <f t="shared" si="471"/>
        <v>0</v>
      </c>
      <c r="AT294" s="1311">
        <f t="shared" si="471"/>
        <v>0</v>
      </c>
      <c r="AU294" s="1311">
        <f t="shared" si="471"/>
        <v>0</v>
      </c>
      <c r="AV294" s="1311">
        <f t="shared" si="471"/>
        <v>0</v>
      </c>
      <c r="AW294" s="1311">
        <f t="shared" si="471"/>
        <v>0</v>
      </c>
      <c r="AX294" s="1311">
        <f t="shared" si="471"/>
        <v>0</v>
      </c>
      <c r="AY294" s="1311">
        <f t="shared" si="471"/>
        <v>0</v>
      </c>
      <c r="AZ294" s="1311">
        <f t="shared" si="471"/>
        <v>0</v>
      </c>
      <c r="BA294" s="1311">
        <f t="shared" si="471"/>
        <v>0</v>
      </c>
      <c r="BB294" s="1311">
        <f t="shared" si="471"/>
        <v>0</v>
      </c>
      <c r="BC294" s="1311">
        <f t="shared" si="471"/>
        <v>0</v>
      </c>
      <c r="BD294" s="1311">
        <f t="shared" si="471"/>
        <v>0</v>
      </c>
      <c r="BE294" s="1311">
        <f t="shared" si="471"/>
        <v>0</v>
      </c>
      <c r="BF294" s="1311">
        <f t="shared" si="471"/>
        <v>0</v>
      </c>
      <c r="BG294" s="1311">
        <f t="shared" si="471"/>
        <v>0</v>
      </c>
      <c r="BH294" s="1311">
        <f t="shared" si="471"/>
        <v>0</v>
      </c>
      <c r="BI294" s="1311">
        <f t="shared" si="471"/>
        <v>0</v>
      </c>
      <c r="BJ294" s="1311">
        <f t="shared" si="471"/>
        <v>0</v>
      </c>
      <c r="BK294" s="1311">
        <f t="shared" si="471"/>
        <v>0</v>
      </c>
      <c r="BL294" s="1311">
        <f t="shared" si="471"/>
        <v>0</v>
      </c>
      <c r="BM294" s="1311">
        <f t="shared" si="471"/>
        <v>0</v>
      </c>
      <c r="BN294" s="1311">
        <f t="shared" si="471"/>
        <v>0</v>
      </c>
      <c r="BO294" s="1311">
        <f t="shared" si="471"/>
        <v>0</v>
      </c>
      <c r="BP294" s="1311">
        <f t="shared" si="471"/>
        <v>0</v>
      </c>
      <c r="BQ294" s="1311">
        <f t="shared" si="471"/>
        <v>0</v>
      </c>
    </row>
    <row r="295" spans="1:69" s="360" customFormat="1" ht="12.75" x14ac:dyDescent="0.2">
      <c r="B295" s="469"/>
      <c r="C295" s="652"/>
      <c r="D295" s="652"/>
      <c r="E295" s="652"/>
      <c r="F295" s="652"/>
      <c r="AV295" s="470"/>
      <c r="BQ295" s="470"/>
    </row>
    <row r="296" spans="1:69" s="1226" customFormat="1" ht="13.5" thickBot="1" x14ac:dyDescent="0.25">
      <c r="B296" s="1224" t="s">
        <v>1218</v>
      </c>
      <c r="C296" s="1225">
        <f t="shared" ref="C296:AH296" si="472">C272+C294</f>
        <v>0</v>
      </c>
      <c r="D296" s="1225">
        <f t="shared" si="472"/>
        <v>0</v>
      </c>
      <c r="E296" s="1225">
        <f t="shared" si="472"/>
        <v>0</v>
      </c>
      <c r="F296" s="1225">
        <f t="shared" si="472"/>
        <v>0</v>
      </c>
      <c r="G296" s="1225">
        <f t="shared" si="472"/>
        <v>0</v>
      </c>
      <c r="H296" s="1225">
        <f t="shared" si="472"/>
        <v>0</v>
      </c>
      <c r="I296" s="1225">
        <f t="shared" si="472"/>
        <v>0</v>
      </c>
      <c r="J296" s="1225">
        <f t="shared" si="472"/>
        <v>0</v>
      </c>
      <c r="K296" s="1225">
        <f t="shared" si="472"/>
        <v>0</v>
      </c>
      <c r="L296" s="1225">
        <f t="shared" si="472"/>
        <v>0</v>
      </c>
      <c r="M296" s="1225">
        <f t="shared" si="472"/>
        <v>0</v>
      </c>
      <c r="N296" s="1225">
        <f t="shared" si="472"/>
        <v>0</v>
      </c>
      <c r="O296" s="1225">
        <f t="shared" si="472"/>
        <v>0</v>
      </c>
      <c r="P296" s="1225">
        <f t="shared" si="472"/>
        <v>0</v>
      </c>
      <c r="Q296" s="1225">
        <f t="shared" si="472"/>
        <v>0</v>
      </c>
      <c r="R296" s="1225">
        <f t="shared" si="472"/>
        <v>0</v>
      </c>
      <c r="S296" s="1225">
        <f t="shared" si="472"/>
        <v>0</v>
      </c>
      <c r="T296" s="1225">
        <f t="shared" si="472"/>
        <v>0</v>
      </c>
      <c r="U296" s="1225">
        <f t="shared" si="472"/>
        <v>0</v>
      </c>
      <c r="V296" s="1225">
        <f t="shared" si="472"/>
        <v>0</v>
      </c>
      <c r="W296" s="1225">
        <f t="shared" si="472"/>
        <v>0</v>
      </c>
      <c r="X296" s="1225">
        <f t="shared" si="472"/>
        <v>0</v>
      </c>
      <c r="Y296" s="1225">
        <f t="shared" si="472"/>
        <v>0</v>
      </c>
      <c r="Z296" s="1225">
        <f t="shared" si="472"/>
        <v>0</v>
      </c>
      <c r="AA296" s="1225">
        <f t="shared" si="472"/>
        <v>0</v>
      </c>
      <c r="AB296" s="1225">
        <f t="shared" si="472"/>
        <v>0</v>
      </c>
      <c r="AC296" s="1225">
        <f t="shared" si="472"/>
        <v>0</v>
      </c>
      <c r="AD296" s="1225">
        <f t="shared" si="472"/>
        <v>0</v>
      </c>
      <c r="AE296" s="1225">
        <f t="shared" si="472"/>
        <v>0</v>
      </c>
      <c r="AF296" s="1225">
        <f t="shared" si="472"/>
        <v>0</v>
      </c>
      <c r="AG296" s="1225">
        <f t="shared" si="472"/>
        <v>0</v>
      </c>
      <c r="AH296" s="1225">
        <f t="shared" si="472"/>
        <v>0</v>
      </c>
      <c r="AI296" s="1225">
        <f t="shared" ref="AI296:BQ296" si="473">AI272+AI294</f>
        <v>0</v>
      </c>
      <c r="AJ296" s="1225">
        <f t="shared" si="473"/>
        <v>0</v>
      </c>
      <c r="AK296" s="1225">
        <f t="shared" si="473"/>
        <v>0</v>
      </c>
      <c r="AL296" s="1225">
        <f t="shared" si="473"/>
        <v>0</v>
      </c>
      <c r="AM296" s="1225">
        <f t="shared" si="473"/>
        <v>0</v>
      </c>
      <c r="AN296" s="1225">
        <f t="shared" si="473"/>
        <v>0</v>
      </c>
      <c r="AO296" s="1225">
        <f t="shared" si="473"/>
        <v>0</v>
      </c>
      <c r="AP296" s="1225">
        <f t="shared" si="473"/>
        <v>0</v>
      </c>
      <c r="AQ296" s="1225">
        <f t="shared" si="473"/>
        <v>0</v>
      </c>
      <c r="AR296" s="1225">
        <f t="shared" si="473"/>
        <v>0</v>
      </c>
      <c r="AS296" s="1225">
        <f t="shared" si="473"/>
        <v>0</v>
      </c>
      <c r="AT296" s="1225">
        <f t="shared" si="473"/>
        <v>0</v>
      </c>
      <c r="AU296" s="1225">
        <f t="shared" si="473"/>
        <v>0</v>
      </c>
      <c r="AV296" s="1225">
        <f t="shared" si="473"/>
        <v>0</v>
      </c>
      <c r="AW296" s="1225">
        <f t="shared" si="473"/>
        <v>0</v>
      </c>
      <c r="AX296" s="1225">
        <f t="shared" si="473"/>
        <v>0</v>
      </c>
      <c r="AY296" s="1225">
        <f t="shared" si="473"/>
        <v>0</v>
      </c>
      <c r="AZ296" s="1225">
        <f t="shared" si="473"/>
        <v>0</v>
      </c>
      <c r="BA296" s="1225">
        <f t="shared" si="473"/>
        <v>0</v>
      </c>
      <c r="BB296" s="1225">
        <f t="shared" si="473"/>
        <v>0</v>
      </c>
      <c r="BC296" s="1225">
        <f t="shared" si="473"/>
        <v>0</v>
      </c>
      <c r="BD296" s="1225">
        <f t="shared" si="473"/>
        <v>0</v>
      </c>
      <c r="BE296" s="1225">
        <f t="shared" si="473"/>
        <v>0</v>
      </c>
      <c r="BF296" s="1225">
        <f t="shared" si="473"/>
        <v>0</v>
      </c>
      <c r="BG296" s="1225">
        <f t="shared" si="473"/>
        <v>0</v>
      </c>
      <c r="BH296" s="1225">
        <f t="shared" si="473"/>
        <v>0</v>
      </c>
      <c r="BI296" s="1225">
        <f t="shared" si="473"/>
        <v>0</v>
      </c>
      <c r="BJ296" s="1225">
        <f t="shared" si="473"/>
        <v>0</v>
      </c>
      <c r="BK296" s="1225">
        <f t="shared" si="473"/>
        <v>0</v>
      </c>
      <c r="BL296" s="1225">
        <f t="shared" si="473"/>
        <v>0</v>
      </c>
      <c r="BM296" s="1225">
        <f t="shared" si="473"/>
        <v>0</v>
      </c>
      <c r="BN296" s="1225">
        <f t="shared" si="473"/>
        <v>0</v>
      </c>
      <c r="BO296" s="1225">
        <f t="shared" si="473"/>
        <v>0</v>
      </c>
      <c r="BP296" s="1225">
        <f t="shared" si="473"/>
        <v>0</v>
      </c>
      <c r="BQ296" s="1225">
        <f t="shared" si="473"/>
        <v>0</v>
      </c>
    </row>
    <row r="297" spans="1:69" s="360" customFormat="1" ht="13.5" thickTop="1" x14ac:dyDescent="0.2">
      <c r="A297" s="1314"/>
      <c r="B297" s="469"/>
      <c r="C297" s="1315"/>
      <c r="D297" s="652"/>
      <c r="E297" s="652"/>
      <c r="F297" s="652"/>
      <c r="AV297" s="470"/>
      <c r="BQ297" s="470"/>
    </row>
    <row r="298" spans="1:69" s="360" customFormat="1" ht="12.75" x14ac:dyDescent="0.2">
      <c r="A298" s="1314"/>
      <c r="B298" s="469"/>
      <c r="C298" s="1315"/>
      <c r="D298" s="652"/>
      <c r="E298" s="652"/>
      <c r="F298" s="652"/>
      <c r="AV298" s="470"/>
      <c r="BQ298" s="470"/>
    </row>
    <row r="299" spans="1:69" s="360" customFormat="1" ht="15.75" x14ac:dyDescent="0.2">
      <c r="A299" s="1765" t="s">
        <v>994</v>
      </c>
      <c r="B299" s="1270"/>
      <c r="C299" s="1317"/>
      <c r="D299" s="1270"/>
      <c r="E299" s="1270"/>
      <c r="F299" s="1270"/>
      <c r="G299" s="1270"/>
      <c r="H299" s="1270"/>
      <c r="I299" s="1270"/>
      <c r="AV299" s="470"/>
    </row>
    <row r="300" spans="1:69" s="360" customFormat="1" ht="12.75" x14ac:dyDescent="0.2">
      <c r="C300" s="1269"/>
      <c r="AV300" s="470"/>
    </row>
    <row r="301" spans="1:69" s="360" customFormat="1" ht="12.75" x14ac:dyDescent="0.2">
      <c r="A301" s="603"/>
      <c r="B301" s="1270"/>
      <c r="C301" s="1271"/>
      <c r="AV301" s="470"/>
    </row>
    <row r="302" spans="1:69" s="1272" customFormat="1" ht="25.5" x14ac:dyDescent="0.2">
      <c r="C302" s="1273"/>
      <c r="D302" s="1274"/>
      <c r="E302" s="1275"/>
      <c r="F302" s="1276"/>
      <c r="G302" s="1277" t="s">
        <v>1214</v>
      </c>
      <c r="H302" s="1277"/>
      <c r="I302" s="1277"/>
      <c r="J302" s="1277"/>
      <c r="K302" s="1277"/>
      <c r="L302" s="1277"/>
      <c r="M302" s="1277"/>
      <c r="N302" s="1277"/>
      <c r="O302" s="1277"/>
      <c r="P302" s="1277"/>
      <c r="Q302" s="1277"/>
      <c r="R302" s="1277"/>
      <c r="S302" s="1277"/>
      <c r="T302" s="1277"/>
      <c r="U302" s="1277"/>
      <c r="V302" s="1277"/>
      <c r="W302" s="1277"/>
      <c r="X302" s="1277"/>
      <c r="Y302" s="1277"/>
      <c r="Z302" s="1277"/>
      <c r="AA302" s="1278"/>
      <c r="AB302" s="1277" t="s">
        <v>1215</v>
      </c>
      <c r="AC302" s="1277"/>
      <c r="AD302" s="1277"/>
      <c r="AE302" s="1277"/>
      <c r="AF302" s="1277"/>
      <c r="AG302" s="1277"/>
      <c r="AH302" s="1277"/>
      <c r="AI302" s="1277"/>
      <c r="AJ302" s="1277"/>
      <c r="AK302" s="1277"/>
      <c r="AL302" s="1277"/>
      <c r="AM302" s="1277"/>
      <c r="AN302" s="1277"/>
      <c r="AO302" s="1277"/>
      <c r="AP302" s="1277"/>
      <c r="AQ302" s="1277"/>
      <c r="AR302" s="1277"/>
      <c r="AS302" s="1277"/>
      <c r="AT302" s="1277"/>
      <c r="AU302" s="1277"/>
      <c r="AV302" s="1278"/>
      <c r="AW302" s="1279" t="s">
        <v>1216</v>
      </c>
      <c r="AX302" s="1277"/>
      <c r="AY302" s="1277"/>
      <c r="AZ302" s="1277"/>
      <c r="BA302" s="1277"/>
      <c r="BB302" s="1277"/>
      <c r="BC302" s="1277"/>
      <c r="BD302" s="1277"/>
      <c r="BE302" s="1277"/>
      <c r="BF302" s="1277"/>
      <c r="BG302" s="1277"/>
      <c r="BH302" s="1277"/>
      <c r="BI302" s="1277"/>
      <c r="BJ302" s="1277"/>
      <c r="BK302" s="1277"/>
      <c r="BL302" s="1277"/>
      <c r="BM302" s="1277"/>
      <c r="BN302" s="1277"/>
      <c r="BO302" s="1277"/>
      <c r="BP302" s="1277"/>
      <c r="BQ302" s="1278"/>
    </row>
    <row r="303" spans="1:69" s="1090" customFormat="1" ht="12.75" x14ac:dyDescent="0.2">
      <c r="A303" s="1280"/>
      <c r="B303" s="1280"/>
      <c r="C303" s="1281"/>
      <c r="D303" s="1282"/>
      <c r="E303" s="1283"/>
      <c r="F303" s="1284"/>
      <c r="G303" s="1285">
        <v>1</v>
      </c>
      <c r="H303" s="1285">
        <v>2</v>
      </c>
      <c r="I303" s="1285">
        <v>3</v>
      </c>
      <c r="J303" s="1285">
        <v>4</v>
      </c>
      <c r="K303" s="1285">
        <v>5</v>
      </c>
      <c r="L303" s="1285">
        <v>6</v>
      </c>
      <c r="M303" s="1285">
        <v>7</v>
      </c>
      <c r="N303" s="1285">
        <v>8</v>
      </c>
      <c r="O303" s="1285">
        <v>9</v>
      </c>
      <c r="P303" s="1285">
        <v>10</v>
      </c>
      <c r="Q303" s="1285">
        <v>11</v>
      </c>
      <c r="R303" s="1285">
        <v>12</v>
      </c>
      <c r="S303" s="1285">
        <v>13</v>
      </c>
      <c r="T303" s="1285">
        <v>14</v>
      </c>
      <c r="U303" s="1285">
        <v>15</v>
      </c>
      <c r="V303" s="1285">
        <v>16</v>
      </c>
      <c r="W303" s="1285">
        <v>17</v>
      </c>
      <c r="X303" s="1285">
        <v>18</v>
      </c>
      <c r="Y303" s="1285">
        <v>19</v>
      </c>
      <c r="Z303" s="1285">
        <v>20</v>
      </c>
      <c r="AA303" s="1286" t="s">
        <v>753</v>
      </c>
      <c r="AB303" s="1285">
        <v>1</v>
      </c>
      <c r="AC303" s="1285">
        <v>2</v>
      </c>
      <c r="AD303" s="1285">
        <v>3</v>
      </c>
      <c r="AE303" s="1285">
        <v>4</v>
      </c>
      <c r="AF303" s="1285">
        <v>5</v>
      </c>
      <c r="AG303" s="1285">
        <v>6</v>
      </c>
      <c r="AH303" s="1285">
        <v>7</v>
      </c>
      <c r="AI303" s="1285">
        <v>8</v>
      </c>
      <c r="AJ303" s="1285">
        <v>9</v>
      </c>
      <c r="AK303" s="1285">
        <v>10</v>
      </c>
      <c r="AL303" s="1285">
        <v>11</v>
      </c>
      <c r="AM303" s="1285">
        <v>12</v>
      </c>
      <c r="AN303" s="1285">
        <v>13</v>
      </c>
      <c r="AO303" s="1285">
        <v>14</v>
      </c>
      <c r="AP303" s="1285">
        <v>15</v>
      </c>
      <c r="AQ303" s="1285">
        <v>16</v>
      </c>
      <c r="AR303" s="1285">
        <v>17</v>
      </c>
      <c r="AS303" s="1285">
        <v>18</v>
      </c>
      <c r="AT303" s="1285">
        <v>19</v>
      </c>
      <c r="AU303" s="1285">
        <v>20</v>
      </c>
      <c r="AV303" s="1286" t="s">
        <v>753</v>
      </c>
      <c r="AW303" s="1287">
        <v>1</v>
      </c>
      <c r="AX303" s="1285">
        <v>2</v>
      </c>
      <c r="AY303" s="1285">
        <v>3</v>
      </c>
      <c r="AZ303" s="1285">
        <v>4</v>
      </c>
      <c r="BA303" s="1285">
        <v>5</v>
      </c>
      <c r="BB303" s="1285">
        <v>6</v>
      </c>
      <c r="BC303" s="1285">
        <v>7</v>
      </c>
      <c r="BD303" s="1285">
        <v>8</v>
      </c>
      <c r="BE303" s="1285">
        <v>9</v>
      </c>
      <c r="BF303" s="1285">
        <v>10</v>
      </c>
      <c r="BG303" s="1285">
        <v>11</v>
      </c>
      <c r="BH303" s="1285">
        <v>12</v>
      </c>
      <c r="BI303" s="1285">
        <v>13</v>
      </c>
      <c r="BJ303" s="1285">
        <v>14</v>
      </c>
      <c r="BK303" s="1285">
        <v>15</v>
      </c>
      <c r="BL303" s="1285">
        <v>16</v>
      </c>
      <c r="BM303" s="1285">
        <v>17</v>
      </c>
      <c r="BN303" s="1285">
        <v>18</v>
      </c>
      <c r="BO303" s="1285">
        <v>19</v>
      </c>
      <c r="BP303" s="1285">
        <v>20</v>
      </c>
      <c r="BQ303" s="1286" t="s">
        <v>753</v>
      </c>
    </row>
    <row r="304" spans="1:69" s="456" customFormat="1" ht="38.25" x14ac:dyDescent="0.2">
      <c r="A304" s="382" t="s">
        <v>1265</v>
      </c>
      <c r="B304" s="382" t="s">
        <v>682</v>
      </c>
      <c r="C304" s="1288" t="s">
        <v>1460</v>
      </c>
      <c r="D304" s="1289" t="s">
        <v>311</v>
      </c>
      <c r="E304" s="1290" t="s">
        <v>312</v>
      </c>
      <c r="F304" s="1291" t="s">
        <v>809</v>
      </c>
      <c r="G304" s="866" t="str">
        <f>IF('I2 LDC class'!$D$20="",'I2 LDC class'!$C$20,'I2 LDC class'!$D$20)</f>
        <v>Residential</v>
      </c>
      <c r="H304" s="866" t="str">
        <f>IF('I2 LDC class'!$D$21="",'I2 LDC class'!$C$21,'I2 LDC class'!$D$21)</f>
        <v>GS &lt;50</v>
      </c>
      <c r="I304" s="866" t="str">
        <f>IF('I2 LDC class'!$D$22="",'I2 LDC class'!$C$22,'I2 LDC class'!$D$22)</f>
        <v>GS&gt;50-Regular</v>
      </c>
      <c r="J304" s="866" t="str">
        <f>IF('I2 LDC class'!$D$23="",'I2 LDC class'!$C$23,'I2 LDC class'!$D$23)</f>
        <v>GS&gt; 50-TOU</v>
      </c>
      <c r="K304" s="866" t="str">
        <f>IF('I2 LDC class'!$D$24="",'I2 LDC class'!$C$24,'I2 LDC class'!$D$24)</f>
        <v>GS &gt;50-Intermediate</v>
      </c>
      <c r="L304" s="866" t="str">
        <f>IF('I2 LDC class'!$D$25="",'I2 LDC class'!$C$25,'I2 LDC class'!$D$25)</f>
        <v>Large Use &gt;5MW</v>
      </c>
      <c r="M304" s="866" t="str">
        <f>IF('I2 LDC class'!$D$26="",'I2 LDC class'!$C$26,'I2 LDC class'!$D$26)</f>
        <v>Street Light</v>
      </c>
      <c r="N304" s="866" t="str">
        <f>IF('I2 LDC class'!$D$27="",'I2 LDC class'!$C$27,'I2 LDC class'!$D$27)</f>
        <v>Sentinel</v>
      </c>
      <c r="O304" s="866" t="str">
        <f>IF('I2 LDC class'!$D$28="",'I2 LDC class'!$C$28,'I2 LDC class'!$D$28)</f>
        <v>Unmetered Scattered Load</v>
      </c>
      <c r="P304" s="866" t="str">
        <f>IF('I2 LDC class'!$D$29="",'I2 LDC class'!$C$29,'I2 LDC class'!$D$29)</f>
        <v>Embedded Distributor</v>
      </c>
      <c r="Q304" s="866" t="str">
        <f>IF('I2 LDC class'!$D$30="",'I2 LDC class'!$C$30,'I2 LDC class'!$D$30)</f>
        <v>Back-up/Standby Power</v>
      </c>
      <c r="R304" s="866" t="str">
        <f>IF('I2 LDC class'!$D$31="",'I2 LDC class'!$C$31,'I2 LDC class'!$D$31)</f>
        <v>Rate Class 1</v>
      </c>
      <c r="S304" s="866" t="str">
        <f>IF('I2 LDC class'!$D$32="",'I2 LDC class'!$C$32,'I2 LDC class'!$D$32)</f>
        <v>Rate class 2</v>
      </c>
      <c r="T304" s="866" t="str">
        <f>IF('I2 LDC class'!$D$33="",'I2 LDC class'!$C$33,'I2 LDC class'!$D$33)</f>
        <v>Rate class 3</v>
      </c>
      <c r="U304" s="866" t="str">
        <f>IF('I2 LDC class'!$D$34="",'I2 LDC class'!$C$34,'I2 LDC class'!$D$34)</f>
        <v>Rate class 4</v>
      </c>
      <c r="V304" s="866" t="str">
        <f>IF('I2 LDC class'!$D$35="",'I2 LDC class'!$C$35,'I2 LDC class'!$D$35)</f>
        <v>Rate class 5</v>
      </c>
      <c r="W304" s="866" t="str">
        <f>IF('I2 LDC class'!$D$36="",'I2 LDC class'!$C$36,'I2 LDC class'!$D$36)</f>
        <v>Rate class 6</v>
      </c>
      <c r="X304" s="866" t="str">
        <f>IF('I2 LDC class'!$D$37="",'I2 LDC class'!$C$37,'I2 LDC class'!$D$37)</f>
        <v>Rate class 7</v>
      </c>
      <c r="Y304" s="866" t="str">
        <f>IF('I2 LDC class'!$D$38="",'I2 LDC class'!$C$38,'I2 LDC class'!$D$38)</f>
        <v>Rate class 8</v>
      </c>
      <c r="Z304" s="866" t="str">
        <f>IF('I2 LDC class'!$D$39="",'I2 LDC class'!$C$39,'I2 LDC class'!$D$39)</f>
        <v>Rate class 9</v>
      </c>
      <c r="AA304" s="1293" t="s">
        <v>753</v>
      </c>
      <c r="AB304" s="866" t="str">
        <f>IF('I2 LDC class'!$D$20="",'I2 LDC class'!$C$20,'I2 LDC class'!$D$20)</f>
        <v>Residential</v>
      </c>
      <c r="AC304" s="866" t="str">
        <f>IF('I2 LDC class'!$D$21="",'I2 LDC class'!$C$21,'I2 LDC class'!$D$21)</f>
        <v>GS &lt;50</v>
      </c>
      <c r="AD304" s="866" t="str">
        <f>IF('I2 LDC class'!$D$22="",'I2 LDC class'!$C$22,'I2 LDC class'!$D$22)</f>
        <v>GS&gt;50-Regular</v>
      </c>
      <c r="AE304" s="866" t="str">
        <f>IF('I2 LDC class'!$D$23="",'I2 LDC class'!$C$23,'I2 LDC class'!$D$23)</f>
        <v>GS&gt; 50-TOU</v>
      </c>
      <c r="AF304" s="866" t="str">
        <f>IF('I2 LDC class'!$D$24="",'I2 LDC class'!$C$24,'I2 LDC class'!$D$24)</f>
        <v>GS &gt;50-Intermediate</v>
      </c>
      <c r="AG304" s="866" t="str">
        <f>IF('I2 LDC class'!$D$25="",'I2 LDC class'!$C$25,'I2 LDC class'!$D$25)</f>
        <v>Large Use &gt;5MW</v>
      </c>
      <c r="AH304" s="866" t="str">
        <f>IF('I2 LDC class'!$D$26="",'I2 LDC class'!$C$26,'I2 LDC class'!$D$26)</f>
        <v>Street Light</v>
      </c>
      <c r="AI304" s="866" t="str">
        <f>IF('I2 LDC class'!$D$27="",'I2 LDC class'!$C$27,'I2 LDC class'!$D$27)</f>
        <v>Sentinel</v>
      </c>
      <c r="AJ304" s="866" t="str">
        <f>IF('I2 LDC class'!$D$28="",'I2 LDC class'!$C$28,'I2 LDC class'!$D$28)</f>
        <v>Unmetered Scattered Load</v>
      </c>
      <c r="AK304" s="866" t="str">
        <f>IF('I2 LDC class'!$D$29="",'I2 LDC class'!$C$29,'I2 LDC class'!$D$29)</f>
        <v>Embedded Distributor</v>
      </c>
      <c r="AL304" s="866" t="str">
        <f>IF('I2 LDC class'!$D$30="",'I2 LDC class'!$C$30,'I2 LDC class'!$D$30)</f>
        <v>Back-up/Standby Power</v>
      </c>
      <c r="AM304" s="866" t="str">
        <f>IF('I2 LDC class'!$D$31="",'I2 LDC class'!$C$31,'I2 LDC class'!$D$31)</f>
        <v>Rate Class 1</v>
      </c>
      <c r="AN304" s="866" t="str">
        <f>IF('I2 LDC class'!$D$32="",'I2 LDC class'!$C$32,'I2 LDC class'!$D$32)</f>
        <v>Rate class 2</v>
      </c>
      <c r="AO304" s="866" t="str">
        <f>IF('I2 LDC class'!$D$33="",'I2 LDC class'!$C$33,'I2 LDC class'!$D$33)</f>
        <v>Rate class 3</v>
      </c>
      <c r="AP304" s="866" t="str">
        <f>IF('I2 LDC class'!$D$34="",'I2 LDC class'!$C$34,'I2 LDC class'!$D$34)</f>
        <v>Rate class 4</v>
      </c>
      <c r="AQ304" s="866" t="str">
        <f>IF('I2 LDC class'!$D$35="",'I2 LDC class'!$C$35,'I2 LDC class'!$D$35)</f>
        <v>Rate class 5</v>
      </c>
      <c r="AR304" s="866" t="str">
        <f>IF('I2 LDC class'!$D$36="",'I2 LDC class'!$C$36,'I2 LDC class'!$D$36)</f>
        <v>Rate class 6</v>
      </c>
      <c r="AS304" s="866" t="str">
        <f>IF('I2 LDC class'!$D$37="",'I2 LDC class'!$C$37,'I2 LDC class'!$D$37)</f>
        <v>Rate class 7</v>
      </c>
      <c r="AT304" s="866" t="str">
        <f>IF('I2 LDC class'!$D$38="",'I2 LDC class'!$C$38,'I2 LDC class'!$D$38)</f>
        <v>Rate class 8</v>
      </c>
      <c r="AU304" s="866" t="str">
        <f>IF('I2 LDC class'!$D$39="",'I2 LDC class'!$C$39,'I2 LDC class'!$D$39)</f>
        <v>Rate class 9</v>
      </c>
      <c r="AV304" s="1293" t="s">
        <v>753</v>
      </c>
      <c r="AW304" s="866" t="str">
        <f>IF('I2 LDC class'!$D$20="",'I2 LDC class'!$C$20,'I2 LDC class'!$D$20)</f>
        <v>Residential</v>
      </c>
      <c r="AX304" s="866" t="str">
        <f>IF('I2 LDC class'!$D$21="",'I2 LDC class'!$C$21,'I2 LDC class'!$D$21)</f>
        <v>GS &lt;50</v>
      </c>
      <c r="AY304" s="866" t="str">
        <f>IF('I2 LDC class'!$D$22="",'I2 LDC class'!$C$22,'I2 LDC class'!$D$22)</f>
        <v>GS&gt;50-Regular</v>
      </c>
      <c r="AZ304" s="866" t="str">
        <f>IF('I2 LDC class'!$D$23="",'I2 LDC class'!$C$23,'I2 LDC class'!$D$23)</f>
        <v>GS&gt; 50-TOU</v>
      </c>
      <c r="BA304" s="866" t="str">
        <f>IF('I2 LDC class'!$D$24="",'I2 LDC class'!$C$24,'I2 LDC class'!$D$24)</f>
        <v>GS &gt;50-Intermediate</v>
      </c>
      <c r="BB304" s="866" t="str">
        <f>IF('I2 LDC class'!$D$25="",'I2 LDC class'!$C$25,'I2 LDC class'!$D$25)</f>
        <v>Large Use &gt;5MW</v>
      </c>
      <c r="BC304" s="866" t="str">
        <f>IF('I2 LDC class'!$D$26="",'I2 LDC class'!$C$26,'I2 LDC class'!$D$26)</f>
        <v>Street Light</v>
      </c>
      <c r="BD304" s="866" t="str">
        <f>IF('I2 LDC class'!$D$27="",'I2 LDC class'!$C$27,'I2 LDC class'!$D$27)</f>
        <v>Sentinel</v>
      </c>
      <c r="BE304" s="866" t="str">
        <f>IF('I2 LDC class'!$D$28="",'I2 LDC class'!$C$28,'I2 LDC class'!$D$28)</f>
        <v>Unmetered Scattered Load</v>
      </c>
      <c r="BF304" s="866" t="str">
        <f>IF('I2 LDC class'!$D$29="",'I2 LDC class'!$C$29,'I2 LDC class'!$D$29)</f>
        <v>Embedded Distributor</v>
      </c>
      <c r="BG304" s="866" t="str">
        <f>IF('I2 LDC class'!$D$30="",'I2 LDC class'!$C$30,'I2 LDC class'!$D$30)</f>
        <v>Back-up/Standby Power</v>
      </c>
      <c r="BH304" s="866" t="str">
        <f>IF('I2 LDC class'!$D$31="",'I2 LDC class'!$C$31,'I2 LDC class'!$D$31)</f>
        <v>Rate Class 1</v>
      </c>
      <c r="BI304" s="866" t="str">
        <f>IF('I2 LDC class'!$D$32="",'I2 LDC class'!$C$32,'I2 LDC class'!$D$32)</f>
        <v>Rate class 2</v>
      </c>
      <c r="BJ304" s="866" t="str">
        <f>IF('I2 LDC class'!$D$33="",'I2 LDC class'!$C$33,'I2 LDC class'!$D$33)</f>
        <v>Rate class 3</v>
      </c>
      <c r="BK304" s="866" t="str">
        <f>IF('I2 LDC class'!$D$34="",'I2 LDC class'!$C$34,'I2 LDC class'!$D$34)</f>
        <v>Rate class 4</v>
      </c>
      <c r="BL304" s="866" t="str">
        <f>IF('I2 LDC class'!$D$35="",'I2 LDC class'!$C$35,'I2 LDC class'!$D$35)</f>
        <v>Rate class 5</v>
      </c>
      <c r="BM304" s="866" t="str">
        <f>IF('I2 LDC class'!$D$36="",'I2 LDC class'!$C$36,'I2 LDC class'!$D$36)</f>
        <v>Rate class 6</v>
      </c>
      <c r="BN304" s="866" t="str">
        <f>IF('I2 LDC class'!$D$37="",'I2 LDC class'!$C$37,'I2 LDC class'!$D$37)</f>
        <v>Rate class 7</v>
      </c>
      <c r="BO304" s="866" t="str">
        <f>IF('I2 LDC class'!$D$38="",'I2 LDC class'!$C$38,'I2 LDC class'!$D$38)</f>
        <v>Rate class 8</v>
      </c>
      <c r="BP304" s="866" t="str">
        <f>IF('I2 LDC class'!$D$39="",'I2 LDC class'!$C$39,'I2 LDC class'!$D$39)</f>
        <v>Rate class 9</v>
      </c>
      <c r="BQ304" s="1293" t="s">
        <v>753</v>
      </c>
    </row>
    <row r="305" spans="1:69" s="360" customFormat="1" ht="12.75" x14ac:dyDescent="0.2">
      <c r="A305" s="224">
        <v>1565</v>
      </c>
      <c r="B305" s="384" t="s">
        <v>694</v>
      </c>
      <c r="C305" s="1271">
        <f>'I4 BO ASSETS'!L17</f>
        <v>0</v>
      </c>
      <c r="D305" s="652">
        <f t="shared" ref="D305:E324" si="474">$C305*D597</f>
        <v>0</v>
      </c>
      <c r="E305" s="652">
        <f t="shared" si="474"/>
        <v>0</v>
      </c>
      <c r="F305" s="652">
        <f>D305+E305</f>
        <v>0</v>
      </c>
      <c r="G305" s="652">
        <f t="shared" ref="G305:G319" si="475">$D305*G597</f>
        <v>0</v>
      </c>
      <c r="H305" s="652">
        <f t="shared" ref="H305:Z305" si="476">$D305*H597</f>
        <v>0</v>
      </c>
      <c r="I305" s="652">
        <f t="shared" si="476"/>
        <v>0</v>
      </c>
      <c r="J305" s="652">
        <f t="shared" si="476"/>
        <v>0</v>
      </c>
      <c r="K305" s="652">
        <f t="shared" si="476"/>
        <v>0</v>
      </c>
      <c r="L305" s="652">
        <f t="shared" si="476"/>
        <v>0</v>
      </c>
      <c r="M305" s="652">
        <f t="shared" si="476"/>
        <v>0</v>
      </c>
      <c r="N305" s="652">
        <f t="shared" si="476"/>
        <v>0</v>
      </c>
      <c r="O305" s="652">
        <f t="shared" si="476"/>
        <v>0</v>
      </c>
      <c r="P305" s="652">
        <f t="shared" si="476"/>
        <v>0</v>
      </c>
      <c r="Q305" s="652">
        <f t="shared" si="476"/>
        <v>0</v>
      </c>
      <c r="R305" s="652">
        <f t="shared" si="476"/>
        <v>0</v>
      </c>
      <c r="S305" s="652">
        <f t="shared" si="476"/>
        <v>0</v>
      </c>
      <c r="T305" s="652">
        <f t="shared" si="476"/>
        <v>0</v>
      </c>
      <c r="U305" s="652">
        <f t="shared" si="476"/>
        <v>0</v>
      </c>
      <c r="V305" s="652">
        <f t="shared" si="476"/>
        <v>0</v>
      </c>
      <c r="W305" s="652">
        <f t="shared" si="476"/>
        <v>0</v>
      </c>
      <c r="X305" s="652">
        <f t="shared" si="476"/>
        <v>0</v>
      </c>
      <c r="Y305" s="652">
        <f t="shared" si="476"/>
        <v>0</v>
      </c>
      <c r="Z305" s="652">
        <f t="shared" si="476"/>
        <v>0</v>
      </c>
      <c r="AA305" s="652">
        <f>SUM(G305:Z305)</f>
        <v>0</v>
      </c>
      <c r="AB305" s="652">
        <f t="shared" ref="AB305:AB319" si="477">$E305*AB597</f>
        <v>0</v>
      </c>
      <c r="AC305" s="652">
        <f t="shared" ref="AC305:AU305" si="478">$E305*AC597</f>
        <v>0</v>
      </c>
      <c r="AD305" s="652">
        <f t="shared" si="478"/>
        <v>0</v>
      </c>
      <c r="AE305" s="652">
        <f t="shared" si="478"/>
        <v>0</v>
      </c>
      <c r="AF305" s="652">
        <f t="shared" si="478"/>
        <v>0</v>
      </c>
      <c r="AG305" s="652">
        <f t="shared" si="478"/>
        <v>0</v>
      </c>
      <c r="AH305" s="652">
        <f t="shared" si="478"/>
        <v>0</v>
      </c>
      <c r="AI305" s="652">
        <f t="shared" si="478"/>
        <v>0</v>
      </c>
      <c r="AJ305" s="652">
        <f t="shared" si="478"/>
        <v>0</v>
      </c>
      <c r="AK305" s="652">
        <f t="shared" si="478"/>
        <v>0</v>
      </c>
      <c r="AL305" s="652">
        <f t="shared" si="478"/>
        <v>0</v>
      </c>
      <c r="AM305" s="652">
        <f t="shared" si="478"/>
        <v>0</v>
      </c>
      <c r="AN305" s="652">
        <f t="shared" si="478"/>
        <v>0</v>
      </c>
      <c r="AO305" s="652">
        <f t="shared" si="478"/>
        <v>0</v>
      </c>
      <c r="AP305" s="652">
        <f t="shared" si="478"/>
        <v>0</v>
      </c>
      <c r="AQ305" s="652">
        <f t="shared" si="478"/>
        <v>0</v>
      </c>
      <c r="AR305" s="652">
        <f t="shared" si="478"/>
        <v>0</v>
      </c>
      <c r="AS305" s="652">
        <f t="shared" si="478"/>
        <v>0</v>
      </c>
      <c r="AT305" s="652">
        <f t="shared" si="478"/>
        <v>0</v>
      </c>
      <c r="AU305" s="652">
        <f t="shared" si="478"/>
        <v>0</v>
      </c>
      <c r="AV305" s="652">
        <f>SUM(AB305:AU305)</f>
        <v>0</v>
      </c>
      <c r="AW305" s="652"/>
      <c r="AX305" s="652"/>
      <c r="AY305" s="652"/>
      <c r="AZ305" s="652"/>
      <c r="BA305" s="652"/>
      <c r="BB305" s="652"/>
      <c r="BC305" s="652"/>
      <c r="BD305" s="652"/>
      <c r="BE305" s="652"/>
      <c r="BF305" s="652"/>
      <c r="BG305" s="652"/>
      <c r="BH305" s="652"/>
      <c r="BI305" s="652"/>
      <c r="BJ305" s="652"/>
      <c r="BK305" s="652"/>
      <c r="BL305" s="652"/>
      <c r="BM305" s="652"/>
      <c r="BN305" s="652"/>
      <c r="BO305" s="652"/>
      <c r="BP305" s="652"/>
      <c r="BQ305" s="652"/>
    </row>
    <row r="306" spans="1:69" s="360" customFormat="1" ht="12.75" x14ac:dyDescent="0.2">
      <c r="A306" s="1294">
        <v>1805</v>
      </c>
      <c r="B306" s="384" t="s">
        <v>285</v>
      </c>
      <c r="C306" s="1271">
        <f>'I4 BO ASSETS'!L18</f>
        <v>0</v>
      </c>
      <c r="D306" s="652">
        <f t="shared" si="474"/>
        <v>0</v>
      </c>
      <c r="E306" s="652">
        <f t="shared" si="474"/>
        <v>0</v>
      </c>
      <c r="F306" s="652">
        <f t="shared" ref="F306:F344" si="479">D306+E306</f>
        <v>0</v>
      </c>
      <c r="G306" s="652">
        <f t="shared" si="475"/>
        <v>0</v>
      </c>
      <c r="H306" s="652">
        <f t="shared" ref="H306:Z306" si="480">$D306*H598</f>
        <v>0</v>
      </c>
      <c r="I306" s="652">
        <f t="shared" si="480"/>
        <v>0</v>
      </c>
      <c r="J306" s="652">
        <f t="shared" si="480"/>
        <v>0</v>
      </c>
      <c r="K306" s="652">
        <f t="shared" si="480"/>
        <v>0</v>
      </c>
      <c r="L306" s="652">
        <f t="shared" si="480"/>
        <v>0</v>
      </c>
      <c r="M306" s="652">
        <f t="shared" si="480"/>
        <v>0</v>
      </c>
      <c r="N306" s="652">
        <f t="shared" si="480"/>
        <v>0</v>
      </c>
      <c r="O306" s="652">
        <f t="shared" si="480"/>
        <v>0</v>
      </c>
      <c r="P306" s="652">
        <f t="shared" si="480"/>
        <v>0</v>
      </c>
      <c r="Q306" s="652">
        <f t="shared" si="480"/>
        <v>0</v>
      </c>
      <c r="R306" s="652">
        <f t="shared" si="480"/>
        <v>0</v>
      </c>
      <c r="S306" s="652">
        <f t="shared" si="480"/>
        <v>0</v>
      </c>
      <c r="T306" s="652">
        <f t="shared" si="480"/>
        <v>0</v>
      </c>
      <c r="U306" s="652">
        <f t="shared" si="480"/>
        <v>0</v>
      </c>
      <c r="V306" s="652">
        <f t="shared" si="480"/>
        <v>0</v>
      </c>
      <c r="W306" s="652">
        <f t="shared" si="480"/>
        <v>0</v>
      </c>
      <c r="X306" s="652">
        <f t="shared" si="480"/>
        <v>0</v>
      </c>
      <c r="Y306" s="652">
        <f t="shared" si="480"/>
        <v>0</v>
      </c>
      <c r="Z306" s="652">
        <f t="shared" si="480"/>
        <v>0</v>
      </c>
      <c r="AA306" s="652">
        <f t="shared" ref="AA306:AA344" si="481">SUM(G306:Z306)</f>
        <v>0</v>
      </c>
      <c r="AB306" s="652">
        <f t="shared" si="477"/>
        <v>0</v>
      </c>
      <c r="AC306" s="652">
        <f t="shared" ref="AC306:AU306" si="482">$E306*AC598</f>
        <v>0</v>
      </c>
      <c r="AD306" s="652">
        <f t="shared" si="482"/>
        <v>0</v>
      </c>
      <c r="AE306" s="652">
        <f t="shared" si="482"/>
        <v>0</v>
      </c>
      <c r="AF306" s="652">
        <f t="shared" si="482"/>
        <v>0</v>
      </c>
      <c r="AG306" s="652">
        <f t="shared" si="482"/>
        <v>0</v>
      </c>
      <c r="AH306" s="652">
        <f t="shared" si="482"/>
        <v>0</v>
      </c>
      <c r="AI306" s="652">
        <f t="shared" si="482"/>
        <v>0</v>
      </c>
      <c r="AJ306" s="652">
        <f t="shared" si="482"/>
        <v>0</v>
      </c>
      <c r="AK306" s="652">
        <f t="shared" si="482"/>
        <v>0</v>
      </c>
      <c r="AL306" s="652">
        <f t="shared" si="482"/>
        <v>0</v>
      </c>
      <c r="AM306" s="652">
        <f t="shared" si="482"/>
        <v>0</v>
      </c>
      <c r="AN306" s="652">
        <f t="shared" si="482"/>
        <v>0</v>
      </c>
      <c r="AO306" s="652">
        <f t="shared" si="482"/>
        <v>0</v>
      </c>
      <c r="AP306" s="652">
        <f t="shared" si="482"/>
        <v>0</v>
      </c>
      <c r="AQ306" s="652">
        <f t="shared" si="482"/>
        <v>0</v>
      </c>
      <c r="AR306" s="652">
        <f t="shared" si="482"/>
        <v>0</v>
      </c>
      <c r="AS306" s="652">
        <f t="shared" si="482"/>
        <v>0</v>
      </c>
      <c r="AT306" s="652">
        <f t="shared" si="482"/>
        <v>0</v>
      </c>
      <c r="AU306" s="652">
        <f t="shared" si="482"/>
        <v>0</v>
      </c>
      <c r="AV306" s="652">
        <f t="shared" ref="AV306:AV344" si="483">SUM(AB306:AU306)</f>
        <v>0</v>
      </c>
      <c r="AW306" s="652"/>
      <c r="AX306" s="652"/>
      <c r="AY306" s="652"/>
      <c r="AZ306" s="652"/>
      <c r="BA306" s="652"/>
      <c r="BB306" s="652"/>
      <c r="BC306" s="652"/>
      <c r="BD306" s="652"/>
      <c r="BE306" s="652"/>
      <c r="BF306" s="652"/>
      <c r="BG306" s="652"/>
      <c r="BH306" s="652"/>
      <c r="BI306" s="652"/>
      <c r="BJ306" s="652"/>
      <c r="BK306" s="652"/>
      <c r="BL306" s="652"/>
      <c r="BM306" s="652"/>
      <c r="BN306" s="652"/>
      <c r="BO306" s="652"/>
      <c r="BP306" s="652"/>
      <c r="BQ306" s="652"/>
    </row>
    <row r="307" spans="1:69" s="360" customFormat="1" ht="12.75" x14ac:dyDescent="0.2">
      <c r="A307" s="1294" t="s">
        <v>861</v>
      </c>
      <c r="B307" s="384" t="s">
        <v>343</v>
      </c>
      <c r="C307" s="1271">
        <f>'I4 BO ASSETS'!L19</f>
        <v>0</v>
      </c>
      <c r="D307" s="652">
        <f t="shared" si="474"/>
        <v>0</v>
      </c>
      <c r="E307" s="652">
        <f t="shared" si="474"/>
        <v>0</v>
      </c>
      <c r="F307" s="652">
        <f t="shared" si="479"/>
        <v>0</v>
      </c>
      <c r="G307" s="652">
        <f t="shared" si="475"/>
        <v>0</v>
      </c>
      <c r="H307" s="652">
        <f t="shared" ref="H307:Z307" si="484">$D307*H599</f>
        <v>0</v>
      </c>
      <c r="I307" s="652">
        <f t="shared" si="484"/>
        <v>0</v>
      </c>
      <c r="J307" s="652">
        <f t="shared" si="484"/>
        <v>0</v>
      </c>
      <c r="K307" s="652">
        <f t="shared" si="484"/>
        <v>0</v>
      </c>
      <c r="L307" s="652">
        <f t="shared" si="484"/>
        <v>0</v>
      </c>
      <c r="M307" s="652">
        <f t="shared" si="484"/>
        <v>0</v>
      </c>
      <c r="N307" s="652">
        <f t="shared" si="484"/>
        <v>0</v>
      </c>
      <c r="O307" s="652">
        <f t="shared" si="484"/>
        <v>0</v>
      </c>
      <c r="P307" s="652">
        <f t="shared" si="484"/>
        <v>0</v>
      </c>
      <c r="Q307" s="652">
        <f t="shared" si="484"/>
        <v>0</v>
      </c>
      <c r="R307" s="652">
        <f t="shared" si="484"/>
        <v>0</v>
      </c>
      <c r="S307" s="652">
        <f t="shared" si="484"/>
        <v>0</v>
      </c>
      <c r="T307" s="652">
        <f t="shared" si="484"/>
        <v>0</v>
      </c>
      <c r="U307" s="652">
        <f t="shared" si="484"/>
        <v>0</v>
      </c>
      <c r="V307" s="652">
        <f t="shared" si="484"/>
        <v>0</v>
      </c>
      <c r="W307" s="652">
        <f t="shared" si="484"/>
        <v>0</v>
      </c>
      <c r="X307" s="652">
        <f t="shared" si="484"/>
        <v>0</v>
      </c>
      <c r="Y307" s="652">
        <f t="shared" si="484"/>
        <v>0</v>
      </c>
      <c r="Z307" s="652">
        <f t="shared" si="484"/>
        <v>0</v>
      </c>
      <c r="AA307" s="652">
        <f t="shared" si="481"/>
        <v>0</v>
      </c>
      <c r="AB307" s="652">
        <f t="shared" si="477"/>
        <v>0</v>
      </c>
      <c r="AC307" s="652">
        <f t="shared" ref="AC307:AU307" si="485">$E307*AC599</f>
        <v>0</v>
      </c>
      <c r="AD307" s="652">
        <f t="shared" si="485"/>
        <v>0</v>
      </c>
      <c r="AE307" s="652">
        <f t="shared" si="485"/>
        <v>0</v>
      </c>
      <c r="AF307" s="652">
        <f t="shared" si="485"/>
        <v>0</v>
      </c>
      <c r="AG307" s="652">
        <f t="shared" si="485"/>
        <v>0</v>
      </c>
      <c r="AH307" s="652">
        <f t="shared" si="485"/>
        <v>0</v>
      </c>
      <c r="AI307" s="652">
        <f t="shared" si="485"/>
        <v>0</v>
      </c>
      <c r="AJ307" s="652">
        <f t="shared" si="485"/>
        <v>0</v>
      </c>
      <c r="AK307" s="652">
        <f t="shared" si="485"/>
        <v>0</v>
      </c>
      <c r="AL307" s="652">
        <f t="shared" si="485"/>
        <v>0</v>
      </c>
      <c r="AM307" s="652">
        <f t="shared" si="485"/>
        <v>0</v>
      </c>
      <c r="AN307" s="652">
        <f t="shared" si="485"/>
        <v>0</v>
      </c>
      <c r="AO307" s="652">
        <f t="shared" si="485"/>
        <v>0</v>
      </c>
      <c r="AP307" s="652">
        <f t="shared" si="485"/>
        <v>0</v>
      </c>
      <c r="AQ307" s="652">
        <f t="shared" si="485"/>
        <v>0</v>
      </c>
      <c r="AR307" s="652">
        <f t="shared" si="485"/>
        <v>0</v>
      </c>
      <c r="AS307" s="652">
        <f t="shared" si="485"/>
        <v>0</v>
      </c>
      <c r="AT307" s="652">
        <f t="shared" si="485"/>
        <v>0</v>
      </c>
      <c r="AU307" s="652">
        <f t="shared" si="485"/>
        <v>0</v>
      </c>
      <c r="AV307" s="652">
        <f t="shared" si="483"/>
        <v>0</v>
      </c>
      <c r="AW307" s="652"/>
      <c r="AX307" s="652"/>
      <c r="AY307" s="652"/>
      <c r="AZ307" s="652"/>
      <c r="BA307" s="652"/>
      <c r="BB307" s="652"/>
      <c r="BC307" s="652"/>
      <c r="BD307" s="652"/>
      <c r="BE307" s="652"/>
      <c r="BF307" s="652"/>
      <c r="BG307" s="652"/>
      <c r="BH307" s="652"/>
      <c r="BI307" s="652"/>
      <c r="BJ307" s="652"/>
      <c r="BK307" s="652"/>
      <c r="BL307" s="652"/>
      <c r="BM307" s="652"/>
      <c r="BN307" s="652"/>
      <c r="BO307" s="652"/>
      <c r="BP307" s="652"/>
      <c r="BQ307" s="652"/>
    </row>
    <row r="308" spans="1:69" s="360" customFormat="1" ht="12.75" x14ac:dyDescent="0.2">
      <c r="A308" s="1294" t="s">
        <v>862</v>
      </c>
      <c r="B308" s="384" t="s">
        <v>345</v>
      </c>
      <c r="C308" s="1271">
        <f>'I4 BO ASSETS'!L20</f>
        <v>0</v>
      </c>
      <c r="D308" s="652">
        <f t="shared" si="474"/>
        <v>0</v>
      </c>
      <c r="E308" s="652">
        <f t="shared" si="474"/>
        <v>0</v>
      </c>
      <c r="F308" s="652">
        <f t="shared" si="479"/>
        <v>0</v>
      </c>
      <c r="G308" s="652">
        <f t="shared" si="475"/>
        <v>0</v>
      </c>
      <c r="H308" s="652">
        <f t="shared" ref="H308:Z308" si="486">$D308*H600</f>
        <v>0</v>
      </c>
      <c r="I308" s="652">
        <f t="shared" si="486"/>
        <v>0</v>
      </c>
      <c r="J308" s="652">
        <f t="shared" si="486"/>
        <v>0</v>
      </c>
      <c r="K308" s="652">
        <f t="shared" si="486"/>
        <v>0</v>
      </c>
      <c r="L308" s="652">
        <f t="shared" si="486"/>
        <v>0</v>
      </c>
      <c r="M308" s="652">
        <f t="shared" si="486"/>
        <v>0</v>
      </c>
      <c r="N308" s="652">
        <f t="shared" si="486"/>
        <v>0</v>
      </c>
      <c r="O308" s="652">
        <f t="shared" si="486"/>
        <v>0</v>
      </c>
      <c r="P308" s="652">
        <f t="shared" si="486"/>
        <v>0</v>
      </c>
      <c r="Q308" s="652">
        <f t="shared" si="486"/>
        <v>0</v>
      </c>
      <c r="R308" s="652">
        <f t="shared" si="486"/>
        <v>0</v>
      </c>
      <c r="S308" s="652">
        <f t="shared" si="486"/>
        <v>0</v>
      </c>
      <c r="T308" s="652">
        <f t="shared" si="486"/>
        <v>0</v>
      </c>
      <c r="U308" s="652">
        <f t="shared" si="486"/>
        <v>0</v>
      </c>
      <c r="V308" s="652">
        <f t="shared" si="486"/>
        <v>0</v>
      </c>
      <c r="W308" s="652">
        <f t="shared" si="486"/>
        <v>0</v>
      </c>
      <c r="X308" s="652">
        <f t="shared" si="486"/>
        <v>0</v>
      </c>
      <c r="Y308" s="652">
        <f t="shared" si="486"/>
        <v>0</v>
      </c>
      <c r="Z308" s="652">
        <f t="shared" si="486"/>
        <v>0</v>
      </c>
      <c r="AA308" s="652">
        <f t="shared" si="481"/>
        <v>0</v>
      </c>
      <c r="AB308" s="652">
        <f t="shared" si="477"/>
        <v>0</v>
      </c>
      <c r="AC308" s="652">
        <f t="shared" ref="AC308:AU308" si="487">$E308*AC600</f>
        <v>0</v>
      </c>
      <c r="AD308" s="652">
        <f t="shared" si="487"/>
        <v>0</v>
      </c>
      <c r="AE308" s="652">
        <f t="shared" si="487"/>
        <v>0</v>
      </c>
      <c r="AF308" s="652">
        <f t="shared" si="487"/>
        <v>0</v>
      </c>
      <c r="AG308" s="652">
        <f t="shared" si="487"/>
        <v>0</v>
      </c>
      <c r="AH308" s="652">
        <f t="shared" si="487"/>
        <v>0</v>
      </c>
      <c r="AI308" s="652">
        <f t="shared" si="487"/>
        <v>0</v>
      </c>
      <c r="AJ308" s="652">
        <f t="shared" si="487"/>
        <v>0</v>
      </c>
      <c r="AK308" s="652">
        <f t="shared" si="487"/>
        <v>0</v>
      </c>
      <c r="AL308" s="652">
        <f t="shared" si="487"/>
        <v>0</v>
      </c>
      <c r="AM308" s="652">
        <f t="shared" si="487"/>
        <v>0</v>
      </c>
      <c r="AN308" s="652">
        <f t="shared" si="487"/>
        <v>0</v>
      </c>
      <c r="AO308" s="652">
        <f t="shared" si="487"/>
        <v>0</v>
      </c>
      <c r="AP308" s="652">
        <f t="shared" si="487"/>
        <v>0</v>
      </c>
      <c r="AQ308" s="652">
        <f t="shared" si="487"/>
        <v>0</v>
      </c>
      <c r="AR308" s="652">
        <f t="shared" si="487"/>
        <v>0</v>
      </c>
      <c r="AS308" s="652">
        <f t="shared" si="487"/>
        <v>0</v>
      </c>
      <c r="AT308" s="652">
        <f t="shared" si="487"/>
        <v>0</v>
      </c>
      <c r="AU308" s="652">
        <f t="shared" si="487"/>
        <v>0</v>
      </c>
      <c r="AV308" s="652">
        <f t="shared" si="483"/>
        <v>0</v>
      </c>
      <c r="AW308" s="652"/>
      <c r="AX308" s="652"/>
      <c r="AY308" s="652"/>
      <c r="AZ308" s="652"/>
      <c r="BA308" s="652"/>
      <c r="BB308" s="652"/>
      <c r="BC308" s="652"/>
      <c r="BD308" s="652"/>
      <c r="BE308" s="652"/>
      <c r="BF308" s="652"/>
      <c r="BG308" s="652"/>
      <c r="BH308" s="652"/>
      <c r="BI308" s="652"/>
      <c r="BJ308" s="652"/>
      <c r="BK308" s="652"/>
      <c r="BL308" s="652"/>
      <c r="BM308" s="652"/>
      <c r="BN308" s="652"/>
      <c r="BO308" s="652"/>
      <c r="BP308" s="652"/>
      <c r="BQ308" s="652"/>
    </row>
    <row r="309" spans="1:69" s="360" customFormat="1" ht="12.75" x14ac:dyDescent="0.2">
      <c r="A309" s="1294">
        <v>1806</v>
      </c>
      <c r="B309" s="384" t="s">
        <v>286</v>
      </c>
      <c r="C309" s="1271">
        <f>'I4 BO ASSETS'!L21</f>
        <v>0</v>
      </c>
      <c r="D309" s="652">
        <f t="shared" si="474"/>
        <v>0</v>
      </c>
      <c r="E309" s="652">
        <f t="shared" si="474"/>
        <v>0</v>
      </c>
      <c r="F309" s="652">
        <f t="shared" si="479"/>
        <v>0</v>
      </c>
      <c r="G309" s="652">
        <f t="shared" si="475"/>
        <v>0</v>
      </c>
      <c r="H309" s="652">
        <f t="shared" ref="H309:Z309" si="488">$D309*H601</f>
        <v>0</v>
      </c>
      <c r="I309" s="652">
        <f t="shared" si="488"/>
        <v>0</v>
      </c>
      <c r="J309" s="652">
        <f t="shared" si="488"/>
        <v>0</v>
      </c>
      <c r="K309" s="652">
        <f t="shared" si="488"/>
        <v>0</v>
      </c>
      <c r="L309" s="652">
        <f t="shared" si="488"/>
        <v>0</v>
      </c>
      <c r="M309" s="652">
        <f t="shared" si="488"/>
        <v>0</v>
      </c>
      <c r="N309" s="652">
        <f t="shared" si="488"/>
        <v>0</v>
      </c>
      <c r="O309" s="652">
        <f t="shared" si="488"/>
        <v>0</v>
      </c>
      <c r="P309" s="652">
        <f t="shared" si="488"/>
        <v>0</v>
      </c>
      <c r="Q309" s="652">
        <f t="shared" si="488"/>
        <v>0</v>
      </c>
      <c r="R309" s="652">
        <f t="shared" si="488"/>
        <v>0</v>
      </c>
      <c r="S309" s="652">
        <f t="shared" si="488"/>
        <v>0</v>
      </c>
      <c r="T309" s="652">
        <f t="shared" si="488"/>
        <v>0</v>
      </c>
      <c r="U309" s="652">
        <f t="shared" si="488"/>
        <v>0</v>
      </c>
      <c r="V309" s="652">
        <f t="shared" si="488"/>
        <v>0</v>
      </c>
      <c r="W309" s="652">
        <f t="shared" si="488"/>
        <v>0</v>
      </c>
      <c r="X309" s="652">
        <f t="shared" si="488"/>
        <v>0</v>
      </c>
      <c r="Y309" s="652">
        <f t="shared" si="488"/>
        <v>0</v>
      </c>
      <c r="Z309" s="652">
        <f t="shared" si="488"/>
        <v>0</v>
      </c>
      <c r="AA309" s="652">
        <f t="shared" si="481"/>
        <v>0</v>
      </c>
      <c r="AB309" s="652">
        <f t="shared" si="477"/>
        <v>0</v>
      </c>
      <c r="AC309" s="652">
        <f t="shared" ref="AC309:AU309" si="489">$E309*AC601</f>
        <v>0</v>
      </c>
      <c r="AD309" s="652">
        <f t="shared" si="489"/>
        <v>0</v>
      </c>
      <c r="AE309" s="652">
        <f t="shared" si="489"/>
        <v>0</v>
      </c>
      <c r="AF309" s="652">
        <f t="shared" si="489"/>
        <v>0</v>
      </c>
      <c r="AG309" s="652">
        <f t="shared" si="489"/>
        <v>0</v>
      </c>
      <c r="AH309" s="652">
        <f t="shared" si="489"/>
        <v>0</v>
      </c>
      <c r="AI309" s="652">
        <f t="shared" si="489"/>
        <v>0</v>
      </c>
      <c r="AJ309" s="652">
        <f t="shared" si="489"/>
        <v>0</v>
      </c>
      <c r="AK309" s="652">
        <f t="shared" si="489"/>
        <v>0</v>
      </c>
      <c r="AL309" s="652">
        <f t="shared" si="489"/>
        <v>0</v>
      </c>
      <c r="AM309" s="652">
        <f t="shared" si="489"/>
        <v>0</v>
      </c>
      <c r="AN309" s="652">
        <f t="shared" si="489"/>
        <v>0</v>
      </c>
      <c r="AO309" s="652">
        <f t="shared" si="489"/>
        <v>0</v>
      </c>
      <c r="AP309" s="652">
        <f t="shared" si="489"/>
        <v>0</v>
      </c>
      <c r="AQ309" s="652">
        <f t="shared" si="489"/>
        <v>0</v>
      </c>
      <c r="AR309" s="652">
        <f t="shared" si="489"/>
        <v>0</v>
      </c>
      <c r="AS309" s="652">
        <f t="shared" si="489"/>
        <v>0</v>
      </c>
      <c r="AT309" s="652">
        <f t="shared" si="489"/>
        <v>0</v>
      </c>
      <c r="AU309" s="652">
        <f t="shared" si="489"/>
        <v>0</v>
      </c>
      <c r="AV309" s="652">
        <f t="shared" si="483"/>
        <v>0</v>
      </c>
      <c r="AW309" s="652"/>
      <c r="AX309" s="652"/>
      <c r="AY309" s="652"/>
      <c r="AZ309" s="652"/>
      <c r="BA309" s="652"/>
      <c r="BB309" s="652"/>
      <c r="BC309" s="652"/>
      <c r="BD309" s="652"/>
      <c r="BE309" s="652"/>
      <c r="BF309" s="652"/>
      <c r="BG309" s="652"/>
      <c r="BH309" s="652"/>
      <c r="BI309" s="652"/>
      <c r="BJ309" s="652"/>
      <c r="BK309" s="652"/>
      <c r="BL309" s="652"/>
      <c r="BM309" s="652"/>
      <c r="BN309" s="652"/>
      <c r="BO309" s="652"/>
      <c r="BP309" s="652"/>
      <c r="BQ309" s="652"/>
    </row>
    <row r="310" spans="1:69" s="360" customFormat="1" ht="12.75" x14ac:dyDescent="0.2">
      <c r="A310" s="1294" t="s">
        <v>863</v>
      </c>
      <c r="B310" s="384" t="s">
        <v>344</v>
      </c>
      <c r="C310" s="1271">
        <f>'I4 BO ASSETS'!L22</f>
        <v>0</v>
      </c>
      <c r="D310" s="652">
        <f t="shared" si="474"/>
        <v>0</v>
      </c>
      <c r="E310" s="652">
        <f t="shared" si="474"/>
        <v>0</v>
      </c>
      <c r="F310" s="652">
        <f t="shared" si="479"/>
        <v>0</v>
      </c>
      <c r="G310" s="652">
        <f t="shared" si="475"/>
        <v>0</v>
      </c>
      <c r="H310" s="652">
        <f t="shared" ref="H310:Z310" si="490">$D310*H602</f>
        <v>0</v>
      </c>
      <c r="I310" s="652">
        <f t="shared" si="490"/>
        <v>0</v>
      </c>
      <c r="J310" s="652">
        <f t="shared" si="490"/>
        <v>0</v>
      </c>
      <c r="K310" s="652">
        <f t="shared" si="490"/>
        <v>0</v>
      </c>
      <c r="L310" s="652">
        <f t="shared" si="490"/>
        <v>0</v>
      </c>
      <c r="M310" s="652">
        <f t="shared" si="490"/>
        <v>0</v>
      </c>
      <c r="N310" s="652">
        <f t="shared" si="490"/>
        <v>0</v>
      </c>
      <c r="O310" s="652">
        <f t="shared" si="490"/>
        <v>0</v>
      </c>
      <c r="P310" s="652">
        <f t="shared" si="490"/>
        <v>0</v>
      </c>
      <c r="Q310" s="652">
        <f t="shared" si="490"/>
        <v>0</v>
      </c>
      <c r="R310" s="652">
        <f t="shared" si="490"/>
        <v>0</v>
      </c>
      <c r="S310" s="652">
        <f t="shared" si="490"/>
        <v>0</v>
      </c>
      <c r="T310" s="652">
        <f t="shared" si="490"/>
        <v>0</v>
      </c>
      <c r="U310" s="652">
        <f t="shared" si="490"/>
        <v>0</v>
      </c>
      <c r="V310" s="652">
        <f t="shared" si="490"/>
        <v>0</v>
      </c>
      <c r="W310" s="652">
        <f t="shared" si="490"/>
        <v>0</v>
      </c>
      <c r="X310" s="652">
        <f t="shared" si="490"/>
        <v>0</v>
      </c>
      <c r="Y310" s="652">
        <f t="shared" si="490"/>
        <v>0</v>
      </c>
      <c r="Z310" s="652">
        <f t="shared" si="490"/>
        <v>0</v>
      </c>
      <c r="AA310" s="652">
        <f t="shared" si="481"/>
        <v>0</v>
      </c>
      <c r="AB310" s="652">
        <f t="shared" si="477"/>
        <v>0</v>
      </c>
      <c r="AC310" s="652">
        <f t="shared" ref="AC310:AU310" si="491">$E310*AC602</f>
        <v>0</v>
      </c>
      <c r="AD310" s="652">
        <f t="shared" si="491"/>
        <v>0</v>
      </c>
      <c r="AE310" s="652">
        <f t="shared" si="491"/>
        <v>0</v>
      </c>
      <c r="AF310" s="652">
        <f t="shared" si="491"/>
        <v>0</v>
      </c>
      <c r="AG310" s="652">
        <f t="shared" si="491"/>
        <v>0</v>
      </c>
      <c r="AH310" s="652">
        <f t="shared" si="491"/>
        <v>0</v>
      </c>
      <c r="AI310" s="652">
        <f t="shared" si="491"/>
        <v>0</v>
      </c>
      <c r="AJ310" s="652">
        <f t="shared" si="491"/>
        <v>0</v>
      </c>
      <c r="AK310" s="652">
        <f t="shared" si="491"/>
        <v>0</v>
      </c>
      <c r="AL310" s="652">
        <f t="shared" si="491"/>
        <v>0</v>
      </c>
      <c r="AM310" s="652">
        <f t="shared" si="491"/>
        <v>0</v>
      </c>
      <c r="AN310" s="652">
        <f t="shared" si="491"/>
        <v>0</v>
      </c>
      <c r="AO310" s="652">
        <f t="shared" si="491"/>
        <v>0</v>
      </c>
      <c r="AP310" s="652">
        <f t="shared" si="491"/>
        <v>0</v>
      </c>
      <c r="AQ310" s="652">
        <f t="shared" si="491"/>
        <v>0</v>
      </c>
      <c r="AR310" s="652">
        <f t="shared" si="491"/>
        <v>0</v>
      </c>
      <c r="AS310" s="652">
        <f t="shared" si="491"/>
        <v>0</v>
      </c>
      <c r="AT310" s="652">
        <f t="shared" si="491"/>
        <v>0</v>
      </c>
      <c r="AU310" s="652">
        <f t="shared" si="491"/>
        <v>0</v>
      </c>
      <c r="AV310" s="652">
        <f t="shared" si="483"/>
        <v>0</v>
      </c>
      <c r="AW310" s="652"/>
      <c r="AX310" s="652"/>
      <c r="AY310" s="652"/>
      <c r="AZ310" s="652"/>
      <c r="BA310" s="652"/>
      <c r="BB310" s="652"/>
      <c r="BC310" s="652"/>
      <c r="BD310" s="652"/>
      <c r="BE310" s="652"/>
      <c r="BF310" s="652"/>
      <c r="BG310" s="652"/>
      <c r="BH310" s="652"/>
      <c r="BI310" s="652"/>
      <c r="BJ310" s="652"/>
      <c r="BK310" s="652"/>
      <c r="BL310" s="652"/>
      <c r="BM310" s="652"/>
      <c r="BN310" s="652"/>
      <c r="BO310" s="652"/>
      <c r="BP310" s="652"/>
      <c r="BQ310" s="652"/>
    </row>
    <row r="311" spans="1:69" s="360" customFormat="1" ht="12.75" x14ac:dyDescent="0.2">
      <c r="A311" s="1294" t="s">
        <v>864</v>
      </c>
      <c r="B311" s="384" t="s">
        <v>346</v>
      </c>
      <c r="C311" s="1271">
        <f>'I4 BO ASSETS'!L23</f>
        <v>0</v>
      </c>
      <c r="D311" s="652">
        <f t="shared" si="474"/>
        <v>0</v>
      </c>
      <c r="E311" s="652">
        <f t="shared" si="474"/>
        <v>0</v>
      </c>
      <c r="F311" s="652">
        <f t="shared" si="479"/>
        <v>0</v>
      </c>
      <c r="G311" s="652">
        <f t="shared" si="475"/>
        <v>0</v>
      </c>
      <c r="H311" s="652">
        <f t="shared" ref="H311:Z311" si="492">$D311*H603</f>
        <v>0</v>
      </c>
      <c r="I311" s="652">
        <f t="shared" si="492"/>
        <v>0</v>
      </c>
      <c r="J311" s="652">
        <f t="shared" si="492"/>
        <v>0</v>
      </c>
      <c r="K311" s="652">
        <f t="shared" si="492"/>
        <v>0</v>
      </c>
      <c r="L311" s="652">
        <f t="shared" si="492"/>
        <v>0</v>
      </c>
      <c r="M311" s="652">
        <f t="shared" si="492"/>
        <v>0</v>
      </c>
      <c r="N311" s="652">
        <f t="shared" si="492"/>
        <v>0</v>
      </c>
      <c r="O311" s="652">
        <f t="shared" si="492"/>
        <v>0</v>
      </c>
      <c r="P311" s="652">
        <f t="shared" si="492"/>
        <v>0</v>
      </c>
      <c r="Q311" s="652">
        <f t="shared" si="492"/>
        <v>0</v>
      </c>
      <c r="R311" s="652">
        <f t="shared" si="492"/>
        <v>0</v>
      </c>
      <c r="S311" s="652">
        <f t="shared" si="492"/>
        <v>0</v>
      </c>
      <c r="T311" s="652">
        <f t="shared" si="492"/>
        <v>0</v>
      </c>
      <c r="U311" s="652">
        <f t="shared" si="492"/>
        <v>0</v>
      </c>
      <c r="V311" s="652">
        <f t="shared" si="492"/>
        <v>0</v>
      </c>
      <c r="W311" s="652">
        <f t="shared" si="492"/>
        <v>0</v>
      </c>
      <c r="X311" s="652">
        <f t="shared" si="492"/>
        <v>0</v>
      </c>
      <c r="Y311" s="652">
        <f t="shared" si="492"/>
        <v>0</v>
      </c>
      <c r="Z311" s="652">
        <f t="shared" si="492"/>
        <v>0</v>
      </c>
      <c r="AA311" s="652">
        <f t="shared" si="481"/>
        <v>0</v>
      </c>
      <c r="AB311" s="652">
        <f t="shared" si="477"/>
        <v>0</v>
      </c>
      <c r="AC311" s="652">
        <f t="shared" ref="AC311:AU311" si="493">$E311*AC603</f>
        <v>0</v>
      </c>
      <c r="AD311" s="652">
        <f t="shared" si="493"/>
        <v>0</v>
      </c>
      <c r="AE311" s="652">
        <f t="shared" si="493"/>
        <v>0</v>
      </c>
      <c r="AF311" s="652">
        <f t="shared" si="493"/>
        <v>0</v>
      </c>
      <c r="AG311" s="652">
        <f t="shared" si="493"/>
        <v>0</v>
      </c>
      <c r="AH311" s="652">
        <f t="shared" si="493"/>
        <v>0</v>
      </c>
      <c r="AI311" s="652">
        <f t="shared" si="493"/>
        <v>0</v>
      </c>
      <c r="AJ311" s="652">
        <f t="shared" si="493"/>
        <v>0</v>
      </c>
      <c r="AK311" s="652">
        <f t="shared" si="493"/>
        <v>0</v>
      </c>
      <c r="AL311" s="652">
        <f t="shared" si="493"/>
        <v>0</v>
      </c>
      <c r="AM311" s="652">
        <f t="shared" si="493"/>
        <v>0</v>
      </c>
      <c r="AN311" s="652">
        <f t="shared" si="493"/>
        <v>0</v>
      </c>
      <c r="AO311" s="652">
        <f t="shared" si="493"/>
        <v>0</v>
      </c>
      <c r="AP311" s="652">
        <f t="shared" si="493"/>
        <v>0</v>
      </c>
      <c r="AQ311" s="652">
        <f t="shared" si="493"/>
        <v>0</v>
      </c>
      <c r="AR311" s="652">
        <f t="shared" si="493"/>
        <v>0</v>
      </c>
      <c r="AS311" s="652">
        <f t="shared" si="493"/>
        <v>0</v>
      </c>
      <c r="AT311" s="652">
        <f t="shared" si="493"/>
        <v>0</v>
      </c>
      <c r="AU311" s="652">
        <f t="shared" si="493"/>
        <v>0</v>
      </c>
      <c r="AV311" s="652">
        <f t="shared" si="483"/>
        <v>0</v>
      </c>
      <c r="AW311" s="652"/>
      <c r="AX311" s="652"/>
      <c r="AY311" s="652"/>
      <c r="AZ311" s="652"/>
      <c r="BA311" s="652"/>
      <c r="BB311" s="652"/>
      <c r="BC311" s="652"/>
      <c r="BD311" s="652"/>
      <c r="BE311" s="652"/>
      <c r="BF311" s="652"/>
      <c r="BG311" s="652"/>
      <c r="BH311" s="652"/>
      <c r="BI311" s="652"/>
      <c r="BJ311" s="652"/>
      <c r="BK311" s="652"/>
      <c r="BL311" s="652"/>
      <c r="BM311" s="652"/>
      <c r="BN311" s="652"/>
      <c r="BO311" s="652"/>
      <c r="BP311" s="652"/>
      <c r="BQ311" s="652"/>
    </row>
    <row r="312" spans="1:69" s="360" customFormat="1" ht="12.75" x14ac:dyDescent="0.2">
      <c r="A312" s="1294">
        <v>1808</v>
      </c>
      <c r="B312" s="384" t="s">
        <v>287</v>
      </c>
      <c r="C312" s="1271">
        <f>'I4 BO ASSETS'!L24</f>
        <v>0</v>
      </c>
      <c r="D312" s="652">
        <f t="shared" si="474"/>
        <v>0</v>
      </c>
      <c r="E312" s="652">
        <f t="shared" si="474"/>
        <v>0</v>
      </c>
      <c r="F312" s="652">
        <f t="shared" si="479"/>
        <v>0</v>
      </c>
      <c r="G312" s="652">
        <f t="shared" si="475"/>
        <v>0</v>
      </c>
      <c r="H312" s="652">
        <f t="shared" ref="H312:Z312" si="494">$D312*H604</f>
        <v>0</v>
      </c>
      <c r="I312" s="652">
        <f t="shared" si="494"/>
        <v>0</v>
      </c>
      <c r="J312" s="652">
        <f t="shared" si="494"/>
        <v>0</v>
      </c>
      <c r="K312" s="652">
        <f t="shared" si="494"/>
        <v>0</v>
      </c>
      <c r="L312" s="652">
        <f t="shared" si="494"/>
        <v>0</v>
      </c>
      <c r="M312" s="652">
        <f t="shared" si="494"/>
        <v>0</v>
      </c>
      <c r="N312" s="652">
        <f t="shared" si="494"/>
        <v>0</v>
      </c>
      <c r="O312" s="652">
        <f t="shared" si="494"/>
        <v>0</v>
      </c>
      <c r="P312" s="652">
        <f t="shared" si="494"/>
        <v>0</v>
      </c>
      <c r="Q312" s="652">
        <f t="shared" si="494"/>
        <v>0</v>
      </c>
      <c r="R312" s="652">
        <f t="shared" si="494"/>
        <v>0</v>
      </c>
      <c r="S312" s="652">
        <f t="shared" si="494"/>
        <v>0</v>
      </c>
      <c r="T312" s="652">
        <f t="shared" si="494"/>
        <v>0</v>
      </c>
      <c r="U312" s="652">
        <f t="shared" si="494"/>
        <v>0</v>
      </c>
      <c r="V312" s="652">
        <f t="shared" si="494"/>
        <v>0</v>
      </c>
      <c r="W312" s="652">
        <f t="shared" si="494"/>
        <v>0</v>
      </c>
      <c r="X312" s="652">
        <f t="shared" si="494"/>
        <v>0</v>
      </c>
      <c r="Y312" s="652">
        <f t="shared" si="494"/>
        <v>0</v>
      </c>
      <c r="Z312" s="652">
        <f t="shared" si="494"/>
        <v>0</v>
      </c>
      <c r="AA312" s="652">
        <f t="shared" si="481"/>
        <v>0</v>
      </c>
      <c r="AB312" s="652">
        <f t="shared" si="477"/>
        <v>0</v>
      </c>
      <c r="AC312" s="652">
        <f t="shared" ref="AC312:AU312" si="495">$E312*AC604</f>
        <v>0</v>
      </c>
      <c r="AD312" s="652">
        <f t="shared" si="495"/>
        <v>0</v>
      </c>
      <c r="AE312" s="652">
        <f t="shared" si="495"/>
        <v>0</v>
      </c>
      <c r="AF312" s="652">
        <f t="shared" si="495"/>
        <v>0</v>
      </c>
      <c r="AG312" s="652">
        <f t="shared" si="495"/>
        <v>0</v>
      </c>
      <c r="AH312" s="652">
        <f t="shared" si="495"/>
        <v>0</v>
      </c>
      <c r="AI312" s="652">
        <f t="shared" si="495"/>
        <v>0</v>
      </c>
      <c r="AJ312" s="652">
        <f t="shared" si="495"/>
        <v>0</v>
      </c>
      <c r="AK312" s="652">
        <f t="shared" si="495"/>
        <v>0</v>
      </c>
      <c r="AL312" s="652">
        <f t="shared" si="495"/>
        <v>0</v>
      </c>
      <c r="AM312" s="652">
        <f t="shared" si="495"/>
        <v>0</v>
      </c>
      <c r="AN312" s="652">
        <f t="shared" si="495"/>
        <v>0</v>
      </c>
      <c r="AO312" s="652">
        <f t="shared" si="495"/>
        <v>0</v>
      </c>
      <c r="AP312" s="652">
        <f t="shared" si="495"/>
        <v>0</v>
      </c>
      <c r="AQ312" s="652">
        <f t="shared" si="495"/>
        <v>0</v>
      </c>
      <c r="AR312" s="652">
        <f t="shared" si="495"/>
        <v>0</v>
      </c>
      <c r="AS312" s="652">
        <f t="shared" si="495"/>
        <v>0</v>
      </c>
      <c r="AT312" s="652">
        <f t="shared" si="495"/>
        <v>0</v>
      </c>
      <c r="AU312" s="652">
        <f t="shared" si="495"/>
        <v>0</v>
      </c>
      <c r="AV312" s="652">
        <f t="shared" si="483"/>
        <v>0</v>
      </c>
      <c r="AW312" s="652"/>
      <c r="AX312" s="652"/>
      <c r="AY312" s="652"/>
      <c r="AZ312" s="652"/>
      <c r="BA312" s="652"/>
      <c r="BB312" s="652"/>
      <c r="BC312" s="652"/>
      <c r="BD312" s="652"/>
      <c r="BE312" s="652"/>
      <c r="BF312" s="652"/>
      <c r="BG312" s="652"/>
      <c r="BH312" s="652"/>
      <c r="BI312" s="652"/>
      <c r="BJ312" s="652"/>
      <c r="BK312" s="652"/>
      <c r="BL312" s="652"/>
      <c r="BM312" s="652"/>
      <c r="BN312" s="652"/>
      <c r="BO312" s="652"/>
      <c r="BP312" s="652"/>
      <c r="BQ312" s="652"/>
    </row>
    <row r="313" spans="1:69" s="360" customFormat="1" ht="12.75" x14ac:dyDescent="0.2">
      <c r="A313" s="1294" t="s">
        <v>865</v>
      </c>
      <c r="B313" s="384" t="s">
        <v>347</v>
      </c>
      <c r="C313" s="1271">
        <f>'I4 BO ASSETS'!L25</f>
        <v>0</v>
      </c>
      <c r="D313" s="652">
        <f t="shared" si="474"/>
        <v>0</v>
      </c>
      <c r="E313" s="652">
        <f t="shared" si="474"/>
        <v>0</v>
      </c>
      <c r="F313" s="652">
        <f t="shared" si="479"/>
        <v>0</v>
      </c>
      <c r="G313" s="652">
        <f t="shared" si="475"/>
        <v>0</v>
      </c>
      <c r="H313" s="652">
        <f t="shared" ref="H313:Z313" si="496">$D313*H605</f>
        <v>0</v>
      </c>
      <c r="I313" s="652">
        <f t="shared" si="496"/>
        <v>0</v>
      </c>
      <c r="J313" s="652">
        <f t="shared" si="496"/>
        <v>0</v>
      </c>
      <c r="K313" s="652">
        <f t="shared" si="496"/>
        <v>0</v>
      </c>
      <c r="L313" s="652">
        <f t="shared" si="496"/>
        <v>0</v>
      </c>
      <c r="M313" s="652">
        <f t="shared" si="496"/>
        <v>0</v>
      </c>
      <c r="N313" s="652">
        <f t="shared" si="496"/>
        <v>0</v>
      </c>
      <c r="O313" s="652">
        <f t="shared" si="496"/>
        <v>0</v>
      </c>
      <c r="P313" s="652">
        <f t="shared" si="496"/>
        <v>0</v>
      </c>
      <c r="Q313" s="652">
        <f t="shared" si="496"/>
        <v>0</v>
      </c>
      <c r="R313" s="652">
        <f t="shared" si="496"/>
        <v>0</v>
      </c>
      <c r="S313" s="652">
        <f t="shared" si="496"/>
        <v>0</v>
      </c>
      <c r="T313" s="652">
        <f t="shared" si="496"/>
        <v>0</v>
      </c>
      <c r="U313" s="652">
        <f t="shared" si="496"/>
        <v>0</v>
      </c>
      <c r="V313" s="652">
        <f t="shared" si="496"/>
        <v>0</v>
      </c>
      <c r="W313" s="652">
        <f t="shared" si="496"/>
        <v>0</v>
      </c>
      <c r="X313" s="652">
        <f t="shared" si="496"/>
        <v>0</v>
      </c>
      <c r="Y313" s="652">
        <f t="shared" si="496"/>
        <v>0</v>
      </c>
      <c r="Z313" s="652">
        <f t="shared" si="496"/>
        <v>0</v>
      </c>
      <c r="AA313" s="652">
        <f t="shared" si="481"/>
        <v>0</v>
      </c>
      <c r="AB313" s="652">
        <f t="shared" si="477"/>
        <v>0</v>
      </c>
      <c r="AC313" s="652">
        <f t="shared" ref="AC313:AU313" si="497">$E313*AC605</f>
        <v>0</v>
      </c>
      <c r="AD313" s="652">
        <f t="shared" si="497"/>
        <v>0</v>
      </c>
      <c r="AE313" s="652">
        <f t="shared" si="497"/>
        <v>0</v>
      </c>
      <c r="AF313" s="652">
        <f t="shared" si="497"/>
        <v>0</v>
      </c>
      <c r="AG313" s="652">
        <f t="shared" si="497"/>
        <v>0</v>
      </c>
      <c r="AH313" s="652">
        <f t="shared" si="497"/>
        <v>0</v>
      </c>
      <c r="AI313" s="652">
        <f t="shared" si="497"/>
        <v>0</v>
      </c>
      <c r="AJ313" s="652">
        <f t="shared" si="497"/>
        <v>0</v>
      </c>
      <c r="AK313" s="652">
        <f t="shared" si="497"/>
        <v>0</v>
      </c>
      <c r="AL313" s="652">
        <f t="shared" si="497"/>
        <v>0</v>
      </c>
      <c r="AM313" s="652">
        <f t="shared" si="497"/>
        <v>0</v>
      </c>
      <c r="AN313" s="652">
        <f t="shared" si="497"/>
        <v>0</v>
      </c>
      <c r="AO313" s="652">
        <f t="shared" si="497"/>
        <v>0</v>
      </c>
      <c r="AP313" s="652">
        <f t="shared" si="497"/>
        <v>0</v>
      </c>
      <c r="AQ313" s="652">
        <f t="shared" si="497"/>
        <v>0</v>
      </c>
      <c r="AR313" s="652">
        <f t="shared" si="497"/>
        <v>0</v>
      </c>
      <c r="AS313" s="652">
        <f t="shared" si="497"/>
        <v>0</v>
      </c>
      <c r="AT313" s="652">
        <f t="shared" si="497"/>
        <v>0</v>
      </c>
      <c r="AU313" s="652">
        <f t="shared" si="497"/>
        <v>0</v>
      </c>
      <c r="AV313" s="652">
        <f t="shared" si="483"/>
        <v>0</v>
      </c>
      <c r="AW313" s="652"/>
      <c r="AX313" s="652"/>
      <c r="AY313" s="652"/>
      <c r="AZ313" s="652"/>
      <c r="BA313" s="652"/>
      <c r="BB313" s="652"/>
      <c r="BC313" s="652"/>
      <c r="BD313" s="652"/>
      <c r="BE313" s="652"/>
      <c r="BF313" s="652"/>
      <c r="BG313" s="652"/>
      <c r="BH313" s="652"/>
      <c r="BI313" s="652"/>
      <c r="BJ313" s="652"/>
      <c r="BK313" s="652"/>
      <c r="BL313" s="652"/>
      <c r="BM313" s="652"/>
      <c r="BN313" s="652"/>
      <c r="BO313" s="652"/>
      <c r="BP313" s="652"/>
      <c r="BQ313" s="652"/>
    </row>
    <row r="314" spans="1:69" s="360" customFormat="1" ht="12.75" x14ac:dyDescent="0.2">
      <c r="A314" s="1294" t="s">
        <v>866</v>
      </c>
      <c r="B314" s="384" t="s">
        <v>348</v>
      </c>
      <c r="C314" s="1271">
        <f>'I4 BO ASSETS'!L26</f>
        <v>0</v>
      </c>
      <c r="D314" s="652">
        <f t="shared" si="474"/>
        <v>0</v>
      </c>
      <c r="E314" s="652">
        <f t="shared" si="474"/>
        <v>0</v>
      </c>
      <c r="F314" s="652">
        <f t="shared" si="479"/>
        <v>0</v>
      </c>
      <c r="G314" s="652">
        <f t="shared" si="475"/>
        <v>0</v>
      </c>
      <c r="H314" s="652">
        <f t="shared" ref="H314:Z314" si="498">$D314*H606</f>
        <v>0</v>
      </c>
      <c r="I314" s="652">
        <f t="shared" si="498"/>
        <v>0</v>
      </c>
      <c r="J314" s="652">
        <f t="shared" si="498"/>
        <v>0</v>
      </c>
      <c r="K314" s="652">
        <f t="shared" si="498"/>
        <v>0</v>
      </c>
      <c r="L314" s="652">
        <f t="shared" si="498"/>
        <v>0</v>
      </c>
      <c r="M314" s="652">
        <f t="shared" si="498"/>
        <v>0</v>
      </c>
      <c r="N314" s="652">
        <f t="shared" si="498"/>
        <v>0</v>
      </c>
      <c r="O314" s="652">
        <f t="shared" si="498"/>
        <v>0</v>
      </c>
      <c r="P314" s="652">
        <f t="shared" si="498"/>
        <v>0</v>
      </c>
      <c r="Q314" s="652">
        <f t="shared" si="498"/>
        <v>0</v>
      </c>
      <c r="R314" s="652">
        <f t="shared" si="498"/>
        <v>0</v>
      </c>
      <c r="S314" s="652">
        <f t="shared" si="498"/>
        <v>0</v>
      </c>
      <c r="T314" s="652">
        <f t="shared" si="498"/>
        <v>0</v>
      </c>
      <c r="U314" s="652">
        <f t="shared" si="498"/>
        <v>0</v>
      </c>
      <c r="V314" s="652">
        <f t="shared" si="498"/>
        <v>0</v>
      </c>
      <c r="W314" s="652">
        <f t="shared" si="498"/>
        <v>0</v>
      </c>
      <c r="X314" s="652">
        <f t="shared" si="498"/>
        <v>0</v>
      </c>
      <c r="Y314" s="652">
        <f t="shared" si="498"/>
        <v>0</v>
      </c>
      <c r="Z314" s="652">
        <f t="shared" si="498"/>
        <v>0</v>
      </c>
      <c r="AA314" s="652">
        <f t="shared" si="481"/>
        <v>0</v>
      </c>
      <c r="AB314" s="652">
        <f t="shared" si="477"/>
        <v>0</v>
      </c>
      <c r="AC314" s="652">
        <f t="shared" ref="AC314:AU314" si="499">$E314*AC606</f>
        <v>0</v>
      </c>
      <c r="AD314" s="652">
        <f t="shared" si="499"/>
        <v>0</v>
      </c>
      <c r="AE314" s="652">
        <f t="shared" si="499"/>
        <v>0</v>
      </c>
      <c r="AF314" s="652">
        <f t="shared" si="499"/>
        <v>0</v>
      </c>
      <c r="AG314" s="652">
        <f t="shared" si="499"/>
        <v>0</v>
      </c>
      <c r="AH314" s="652">
        <f t="shared" si="499"/>
        <v>0</v>
      </c>
      <c r="AI314" s="652">
        <f t="shared" si="499"/>
        <v>0</v>
      </c>
      <c r="AJ314" s="652">
        <f t="shared" si="499"/>
        <v>0</v>
      </c>
      <c r="AK314" s="652">
        <f t="shared" si="499"/>
        <v>0</v>
      </c>
      <c r="AL314" s="652">
        <f t="shared" si="499"/>
        <v>0</v>
      </c>
      <c r="AM314" s="652">
        <f t="shared" si="499"/>
        <v>0</v>
      </c>
      <c r="AN314" s="652">
        <f t="shared" si="499"/>
        <v>0</v>
      </c>
      <c r="AO314" s="652">
        <f t="shared" si="499"/>
        <v>0</v>
      </c>
      <c r="AP314" s="652">
        <f t="shared" si="499"/>
        <v>0</v>
      </c>
      <c r="AQ314" s="652">
        <f t="shared" si="499"/>
        <v>0</v>
      </c>
      <c r="AR314" s="652">
        <f t="shared" si="499"/>
        <v>0</v>
      </c>
      <c r="AS314" s="652">
        <f t="shared" si="499"/>
        <v>0</v>
      </c>
      <c r="AT314" s="652">
        <f t="shared" si="499"/>
        <v>0</v>
      </c>
      <c r="AU314" s="652">
        <f t="shared" si="499"/>
        <v>0</v>
      </c>
      <c r="AV314" s="652">
        <f t="shared" si="483"/>
        <v>0</v>
      </c>
      <c r="AW314" s="652"/>
      <c r="AX314" s="652"/>
      <c r="AY314" s="652"/>
      <c r="AZ314" s="652"/>
      <c r="BA314" s="652"/>
      <c r="BB314" s="652"/>
      <c r="BC314" s="652"/>
      <c r="BD314" s="652"/>
      <c r="BE314" s="652"/>
      <c r="BF314" s="652"/>
      <c r="BG314" s="652"/>
      <c r="BH314" s="652"/>
      <c r="BI314" s="652"/>
      <c r="BJ314" s="652"/>
      <c r="BK314" s="652"/>
      <c r="BL314" s="652"/>
      <c r="BM314" s="652"/>
      <c r="BN314" s="652"/>
      <c r="BO314" s="652"/>
      <c r="BP314" s="652"/>
      <c r="BQ314" s="652"/>
    </row>
    <row r="315" spans="1:69" s="360" customFormat="1" ht="12.75" x14ac:dyDescent="0.2">
      <c r="A315" s="1294">
        <v>1810</v>
      </c>
      <c r="B315" s="384" t="s">
        <v>288</v>
      </c>
      <c r="C315" s="1271">
        <f>'I4 BO ASSETS'!L27</f>
        <v>0</v>
      </c>
      <c r="D315" s="652">
        <f t="shared" si="474"/>
        <v>0</v>
      </c>
      <c r="E315" s="652">
        <f t="shared" si="474"/>
        <v>0</v>
      </c>
      <c r="F315" s="652">
        <f t="shared" si="479"/>
        <v>0</v>
      </c>
      <c r="G315" s="652">
        <f t="shared" si="475"/>
        <v>0</v>
      </c>
      <c r="H315" s="652">
        <f t="shared" ref="H315:Z315" si="500">$D315*H607</f>
        <v>0</v>
      </c>
      <c r="I315" s="652">
        <f t="shared" si="500"/>
        <v>0</v>
      </c>
      <c r="J315" s="652">
        <f t="shared" si="500"/>
        <v>0</v>
      </c>
      <c r="K315" s="652">
        <f t="shared" si="500"/>
        <v>0</v>
      </c>
      <c r="L315" s="652">
        <f t="shared" si="500"/>
        <v>0</v>
      </c>
      <c r="M315" s="652">
        <f t="shared" si="500"/>
        <v>0</v>
      </c>
      <c r="N315" s="652">
        <f t="shared" si="500"/>
        <v>0</v>
      </c>
      <c r="O315" s="652">
        <f t="shared" si="500"/>
        <v>0</v>
      </c>
      <c r="P315" s="652">
        <f t="shared" si="500"/>
        <v>0</v>
      </c>
      <c r="Q315" s="652">
        <f t="shared" si="500"/>
        <v>0</v>
      </c>
      <c r="R315" s="652">
        <f t="shared" si="500"/>
        <v>0</v>
      </c>
      <c r="S315" s="652">
        <f t="shared" si="500"/>
        <v>0</v>
      </c>
      <c r="T315" s="652">
        <f t="shared" si="500"/>
        <v>0</v>
      </c>
      <c r="U315" s="652">
        <f t="shared" si="500"/>
        <v>0</v>
      </c>
      <c r="V315" s="652">
        <f t="shared" si="500"/>
        <v>0</v>
      </c>
      <c r="W315" s="652">
        <f t="shared" si="500"/>
        <v>0</v>
      </c>
      <c r="X315" s="652">
        <f t="shared" si="500"/>
        <v>0</v>
      </c>
      <c r="Y315" s="652">
        <f t="shared" si="500"/>
        <v>0</v>
      </c>
      <c r="Z315" s="652">
        <f t="shared" si="500"/>
        <v>0</v>
      </c>
      <c r="AA315" s="652">
        <f t="shared" si="481"/>
        <v>0</v>
      </c>
      <c r="AB315" s="652">
        <f t="shared" si="477"/>
        <v>0</v>
      </c>
      <c r="AC315" s="652">
        <f t="shared" ref="AC315:AU315" si="501">$E315*AC607</f>
        <v>0</v>
      </c>
      <c r="AD315" s="652">
        <f t="shared" si="501"/>
        <v>0</v>
      </c>
      <c r="AE315" s="652">
        <f t="shared" si="501"/>
        <v>0</v>
      </c>
      <c r="AF315" s="652">
        <f t="shared" si="501"/>
        <v>0</v>
      </c>
      <c r="AG315" s="652">
        <f t="shared" si="501"/>
        <v>0</v>
      </c>
      <c r="AH315" s="652">
        <f t="shared" si="501"/>
        <v>0</v>
      </c>
      <c r="AI315" s="652">
        <f t="shared" si="501"/>
        <v>0</v>
      </c>
      <c r="AJ315" s="652">
        <f t="shared" si="501"/>
        <v>0</v>
      </c>
      <c r="AK315" s="652">
        <f t="shared" si="501"/>
        <v>0</v>
      </c>
      <c r="AL315" s="652">
        <f t="shared" si="501"/>
        <v>0</v>
      </c>
      <c r="AM315" s="652">
        <f t="shared" si="501"/>
        <v>0</v>
      </c>
      <c r="AN315" s="652">
        <f t="shared" si="501"/>
        <v>0</v>
      </c>
      <c r="AO315" s="652">
        <f t="shared" si="501"/>
        <v>0</v>
      </c>
      <c r="AP315" s="652">
        <f t="shared" si="501"/>
        <v>0</v>
      </c>
      <c r="AQ315" s="652">
        <f t="shared" si="501"/>
        <v>0</v>
      </c>
      <c r="AR315" s="652">
        <f t="shared" si="501"/>
        <v>0</v>
      </c>
      <c r="AS315" s="652">
        <f t="shared" si="501"/>
        <v>0</v>
      </c>
      <c r="AT315" s="652">
        <f t="shared" si="501"/>
        <v>0</v>
      </c>
      <c r="AU315" s="652">
        <f t="shared" si="501"/>
        <v>0</v>
      </c>
      <c r="AV315" s="652">
        <f t="shared" si="483"/>
        <v>0</v>
      </c>
      <c r="AW315" s="652"/>
      <c r="AX315" s="652"/>
      <c r="AY315" s="652"/>
      <c r="AZ315" s="652"/>
      <c r="BA315" s="652"/>
      <c r="BB315" s="652"/>
      <c r="BC315" s="652"/>
      <c r="BD315" s="652"/>
      <c r="BE315" s="652"/>
      <c r="BF315" s="652"/>
      <c r="BG315" s="652"/>
      <c r="BH315" s="652"/>
      <c r="BI315" s="652"/>
      <c r="BJ315" s="652"/>
      <c r="BK315" s="652"/>
      <c r="BL315" s="652"/>
      <c r="BM315" s="652"/>
      <c r="BN315" s="652"/>
      <c r="BO315" s="652"/>
      <c r="BP315" s="652"/>
      <c r="BQ315" s="652"/>
    </row>
    <row r="316" spans="1:69" s="360" customFormat="1" ht="12.75" x14ac:dyDescent="0.2">
      <c r="A316" s="1294" t="s">
        <v>867</v>
      </c>
      <c r="B316" s="384" t="s">
        <v>367</v>
      </c>
      <c r="C316" s="1271">
        <f>'I4 BO ASSETS'!L28</f>
        <v>0</v>
      </c>
      <c r="D316" s="652">
        <f t="shared" si="474"/>
        <v>0</v>
      </c>
      <c r="E316" s="652">
        <f t="shared" si="474"/>
        <v>0</v>
      </c>
      <c r="F316" s="652">
        <f t="shared" si="479"/>
        <v>0</v>
      </c>
      <c r="G316" s="652">
        <f t="shared" si="475"/>
        <v>0</v>
      </c>
      <c r="H316" s="652">
        <f t="shared" ref="H316:Z316" si="502">$D316*H608</f>
        <v>0</v>
      </c>
      <c r="I316" s="652">
        <f t="shared" si="502"/>
        <v>0</v>
      </c>
      <c r="J316" s="652">
        <f t="shared" si="502"/>
        <v>0</v>
      </c>
      <c r="K316" s="652">
        <f t="shared" si="502"/>
        <v>0</v>
      </c>
      <c r="L316" s="652">
        <f t="shared" si="502"/>
        <v>0</v>
      </c>
      <c r="M316" s="652">
        <f t="shared" si="502"/>
        <v>0</v>
      </c>
      <c r="N316" s="652">
        <f t="shared" si="502"/>
        <v>0</v>
      </c>
      <c r="O316" s="652">
        <f t="shared" si="502"/>
        <v>0</v>
      </c>
      <c r="P316" s="652">
        <f t="shared" si="502"/>
        <v>0</v>
      </c>
      <c r="Q316" s="652">
        <f t="shared" si="502"/>
        <v>0</v>
      </c>
      <c r="R316" s="652">
        <f t="shared" si="502"/>
        <v>0</v>
      </c>
      <c r="S316" s="652">
        <f t="shared" si="502"/>
        <v>0</v>
      </c>
      <c r="T316" s="652">
        <f t="shared" si="502"/>
        <v>0</v>
      </c>
      <c r="U316" s="652">
        <f t="shared" si="502"/>
        <v>0</v>
      </c>
      <c r="V316" s="652">
        <f t="shared" si="502"/>
        <v>0</v>
      </c>
      <c r="W316" s="652">
        <f t="shared" si="502"/>
        <v>0</v>
      </c>
      <c r="X316" s="652">
        <f t="shared" si="502"/>
        <v>0</v>
      </c>
      <c r="Y316" s="652">
        <f t="shared" si="502"/>
        <v>0</v>
      </c>
      <c r="Z316" s="652">
        <f t="shared" si="502"/>
        <v>0</v>
      </c>
      <c r="AA316" s="652">
        <f t="shared" si="481"/>
        <v>0</v>
      </c>
      <c r="AB316" s="652">
        <f t="shared" si="477"/>
        <v>0</v>
      </c>
      <c r="AC316" s="652">
        <f t="shared" ref="AC316:AU316" si="503">$E316*AC608</f>
        <v>0</v>
      </c>
      <c r="AD316" s="652">
        <f t="shared" si="503"/>
        <v>0</v>
      </c>
      <c r="AE316" s="652">
        <f t="shared" si="503"/>
        <v>0</v>
      </c>
      <c r="AF316" s="652">
        <f t="shared" si="503"/>
        <v>0</v>
      </c>
      <c r="AG316" s="652">
        <f t="shared" si="503"/>
        <v>0</v>
      </c>
      <c r="AH316" s="652">
        <f t="shared" si="503"/>
        <v>0</v>
      </c>
      <c r="AI316" s="652">
        <f t="shared" si="503"/>
        <v>0</v>
      </c>
      <c r="AJ316" s="652">
        <f t="shared" si="503"/>
        <v>0</v>
      </c>
      <c r="AK316" s="652">
        <f t="shared" si="503"/>
        <v>0</v>
      </c>
      <c r="AL316" s="652">
        <f t="shared" si="503"/>
        <v>0</v>
      </c>
      <c r="AM316" s="652">
        <f t="shared" si="503"/>
        <v>0</v>
      </c>
      <c r="AN316" s="652">
        <f t="shared" si="503"/>
        <v>0</v>
      </c>
      <c r="AO316" s="652">
        <f t="shared" si="503"/>
        <v>0</v>
      </c>
      <c r="AP316" s="652">
        <f t="shared" si="503"/>
        <v>0</v>
      </c>
      <c r="AQ316" s="652">
        <f t="shared" si="503"/>
        <v>0</v>
      </c>
      <c r="AR316" s="652">
        <f t="shared" si="503"/>
        <v>0</v>
      </c>
      <c r="AS316" s="652">
        <f t="shared" si="503"/>
        <v>0</v>
      </c>
      <c r="AT316" s="652">
        <f t="shared" si="503"/>
        <v>0</v>
      </c>
      <c r="AU316" s="652">
        <f t="shared" si="503"/>
        <v>0</v>
      </c>
      <c r="AV316" s="652">
        <f t="shared" si="483"/>
        <v>0</v>
      </c>
      <c r="AW316" s="652"/>
      <c r="AX316" s="652"/>
      <c r="AY316" s="652"/>
      <c r="AZ316" s="652"/>
      <c r="BA316" s="652"/>
      <c r="BB316" s="652"/>
      <c r="BC316" s="652"/>
      <c r="BD316" s="652"/>
      <c r="BE316" s="652"/>
      <c r="BF316" s="652"/>
      <c r="BG316" s="652"/>
      <c r="BH316" s="652"/>
      <c r="BI316" s="652"/>
      <c r="BJ316" s="652"/>
      <c r="BK316" s="652"/>
      <c r="BL316" s="652"/>
      <c r="BM316" s="652"/>
      <c r="BN316" s="652"/>
      <c r="BO316" s="652"/>
      <c r="BP316" s="652"/>
      <c r="BQ316" s="652"/>
    </row>
    <row r="317" spans="1:69" s="360" customFormat="1" ht="12.75" x14ac:dyDescent="0.2">
      <c r="A317" s="1294" t="s">
        <v>868</v>
      </c>
      <c r="B317" s="384" t="s">
        <v>368</v>
      </c>
      <c r="C317" s="1271">
        <f>'I4 BO ASSETS'!L29</f>
        <v>0</v>
      </c>
      <c r="D317" s="652">
        <f t="shared" si="474"/>
        <v>0</v>
      </c>
      <c r="E317" s="652">
        <f t="shared" si="474"/>
        <v>0</v>
      </c>
      <c r="F317" s="652">
        <f t="shared" si="479"/>
        <v>0</v>
      </c>
      <c r="G317" s="652">
        <f t="shared" si="475"/>
        <v>0</v>
      </c>
      <c r="H317" s="652">
        <f t="shared" ref="H317:Z317" si="504">$D317*H609</f>
        <v>0</v>
      </c>
      <c r="I317" s="652">
        <f t="shared" si="504"/>
        <v>0</v>
      </c>
      <c r="J317" s="652">
        <f t="shared" si="504"/>
        <v>0</v>
      </c>
      <c r="K317" s="652">
        <f t="shared" si="504"/>
        <v>0</v>
      </c>
      <c r="L317" s="652">
        <f t="shared" si="504"/>
        <v>0</v>
      </c>
      <c r="M317" s="652">
        <f t="shared" si="504"/>
        <v>0</v>
      </c>
      <c r="N317" s="652">
        <f t="shared" si="504"/>
        <v>0</v>
      </c>
      <c r="O317" s="652">
        <f t="shared" si="504"/>
        <v>0</v>
      </c>
      <c r="P317" s="652">
        <f t="shared" si="504"/>
        <v>0</v>
      </c>
      <c r="Q317" s="652">
        <f t="shared" si="504"/>
        <v>0</v>
      </c>
      <c r="R317" s="652">
        <f t="shared" si="504"/>
        <v>0</v>
      </c>
      <c r="S317" s="652">
        <f t="shared" si="504"/>
        <v>0</v>
      </c>
      <c r="T317" s="652">
        <f t="shared" si="504"/>
        <v>0</v>
      </c>
      <c r="U317" s="652">
        <f t="shared" si="504"/>
        <v>0</v>
      </c>
      <c r="V317" s="652">
        <f t="shared" si="504"/>
        <v>0</v>
      </c>
      <c r="W317" s="652">
        <f t="shared" si="504"/>
        <v>0</v>
      </c>
      <c r="X317" s="652">
        <f t="shared" si="504"/>
        <v>0</v>
      </c>
      <c r="Y317" s="652">
        <f t="shared" si="504"/>
        <v>0</v>
      </c>
      <c r="Z317" s="652">
        <f t="shared" si="504"/>
        <v>0</v>
      </c>
      <c r="AA317" s="652">
        <f t="shared" si="481"/>
        <v>0</v>
      </c>
      <c r="AB317" s="652">
        <f t="shared" si="477"/>
        <v>0</v>
      </c>
      <c r="AC317" s="652">
        <f t="shared" ref="AC317:AU317" si="505">$E317*AC609</f>
        <v>0</v>
      </c>
      <c r="AD317" s="652">
        <f t="shared" si="505"/>
        <v>0</v>
      </c>
      <c r="AE317" s="652">
        <f t="shared" si="505"/>
        <v>0</v>
      </c>
      <c r="AF317" s="652">
        <f t="shared" si="505"/>
        <v>0</v>
      </c>
      <c r="AG317" s="652">
        <f t="shared" si="505"/>
        <v>0</v>
      </c>
      <c r="AH317" s="652">
        <f t="shared" si="505"/>
        <v>0</v>
      </c>
      <c r="AI317" s="652">
        <f t="shared" si="505"/>
        <v>0</v>
      </c>
      <c r="AJ317" s="652">
        <f t="shared" si="505"/>
        <v>0</v>
      </c>
      <c r="AK317" s="652">
        <f t="shared" si="505"/>
        <v>0</v>
      </c>
      <c r="AL317" s="652">
        <f t="shared" si="505"/>
        <v>0</v>
      </c>
      <c r="AM317" s="652">
        <f t="shared" si="505"/>
        <v>0</v>
      </c>
      <c r="AN317" s="652">
        <f t="shared" si="505"/>
        <v>0</v>
      </c>
      <c r="AO317" s="652">
        <f t="shared" si="505"/>
        <v>0</v>
      </c>
      <c r="AP317" s="652">
        <f t="shared" si="505"/>
        <v>0</v>
      </c>
      <c r="AQ317" s="652">
        <f t="shared" si="505"/>
        <v>0</v>
      </c>
      <c r="AR317" s="652">
        <f t="shared" si="505"/>
        <v>0</v>
      </c>
      <c r="AS317" s="652">
        <f t="shared" si="505"/>
        <v>0</v>
      </c>
      <c r="AT317" s="652">
        <f t="shared" si="505"/>
        <v>0</v>
      </c>
      <c r="AU317" s="652">
        <f t="shared" si="505"/>
        <v>0</v>
      </c>
      <c r="AV317" s="652">
        <f t="shared" si="483"/>
        <v>0</v>
      </c>
      <c r="AW317" s="652"/>
      <c r="AX317" s="652"/>
      <c r="AY317" s="652"/>
      <c r="AZ317" s="652"/>
      <c r="BA317" s="652"/>
      <c r="BB317" s="652"/>
      <c r="BC317" s="652"/>
      <c r="BD317" s="652"/>
      <c r="BE317" s="652"/>
      <c r="BF317" s="652"/>
      <c r="BG317" s="652"/>
      <c r="BH317" s="652"/>
      <c r="BI317" s="652"/>
      <c r="BJ317" s="652"/>
      <c r="BK317" s="652"/>
      <c r="BL317" s="652"/>
      <c r="BM317" s="652"/>
      <c r="BN317" s="652"/>
      <c r="BO317" s="652"/>
      <c r="BP317" s="652"/>
      <c r="BQ317" s="652"/>
    </row>
    <row r="318" spans="1:69" s="360" customFormat="1" ht="25.5" x14ac:dyDescent="0.2">
      <c r="A318" s="1294">
        <v>1815</v>
      </c>
      <c r="B318" s="384" t="s">
        <v>86</v>
      </c>
      <c r="C318" s="1271">
        <f>'I4 BO ASSETS'!L30</f>
        <v>0</v>
      </c>
      <c r="D318" s="652">
        <f t="shared" si="474"/>
        <v>0</v>
      </c>
      <c r="E318" s="652">
        <f t="shared" si="474"/>
        <v>0</v>
      </c>
      <c r="F318" s="652">
        <f t="shared" si="479"/>
        <v>0</v>
      </c>
      <c r="G318" s="652">
        <f t="shared" si="475"/>
        <v>0</v>
      </c>
      <c r="H318" s="652">
        <f t="shared" ref="H318:Z318" si="506">$D318*H610</f>
        <v>0</v>
      </c>
      <c r="I318" s="652">
        <f t="shared" si="506"/>
        <v>0</v>
      </c>
      <c r="J318" s="652">
        <f t="shared" si="506"/>
        <v>0</v>
      </c>
      <c r="K318" s="652">
        <f t="shared" si="506"/>
        <v>0</v>
      </c>
      <c r="L318" s="652">
        <f t="shared" si="506"/>
        <v>0</v>
      </c>
      <c r="M318" s="652">
        <f t="shared" si="506"/>
        <v>0</v>
      </c>
      <c r="N318" s="652">
        <f t="shared" si="506"/>
        <v>0</v>
      </c>
      <c r="O318" s="652">
        <f t="shared" si="506"/>
        <v>0</v>
      </c>
      <c r="P318" s="652">
        <f t="shared" si="506"/>
        <v>0</v>
      </c>
      <c r="Q318" s="652">
        <f t="shared" si="506"/>
        <v>0</v>
      </c>
      <c r="R318" s="652">
        <f t="shared" si="506"/>
        <v>0</v>
      </c>
      <c r="S318" s="652">
        <f t="shared" si="506"/>
        <v>0</v>
      </c>
      <c r="T318" s="652">
        <f t="shared" si="506"/>
        <v>0</v>
      </c>
      <c r="U318" s="652">
        <f t="shared" si="506"/>
        <v>0</v>
      </c>
      <c r="V318" s="652">
        <f t="shared" si="506"/>
        <v>0</v>
      </c>
      <c r="W318" s="652">
        <f t="shared" si="506"/>
        <v>0</v>
      </c>
      <c r="X318" s="652">
        <f t="shared" si="506"/>
        <v>0</v>
      </c>
      <c r="Y318" s="652">
        <f t="shared" si="506"/>
        <v>0</v>
      </c>
      <c r="Z318" s="652">
        <f t="shared" si="506"/>
        <v>0</v>
      </c>
      <c r="AA318" s="652">
        <f t="shared" si="481"/>
        <v>0</v>
      </c>
      <c r="AB318" s="652">
        <f t="shared" si="477"/>
        <v>0</v>
      </c>
      <c r="AC318" s="652">
        <f t="shared" ref="AC318:AU318" si="507">$E318*AC610</f>
        <v>0</v>
      </c>
      <c r="AD318" s="652">
        <f t="shared" si="507"/>
        <v>0</v>
      </c>
      <c r="AE318" s="652">
        <f t="shared" si="507"/>
        <v>0</v>
      </c>
      <c r="AF318" s="652">
        <f t="shared" si="507"/>
        <v>0</v>
      </c>
      <c r="AG318" s="652">
        <f t="shared" si="507"/>
        <v>0</v>
      </c>
      <c r="AH318" s="652">
        <f t="shared" si="507"/>
        <v>0</v>
      </c>
      <c r="AI318" s="652">
        <f t="shared" si="507"/>
        <v>0</v>
      </c>
      <c r="AJ318" s="652">
        <f t="shared" si="507"/>
        <v>0</v>
      </c>
      <c r="AK318" s="652">
        <f t="shared" si="507"/>
        <v>0</v>
      </c>
      <c r="AL318" s="652">
        <f t="shared" si="507"/>
        <v>0</v>
      </c>
      <c r="AM318" s="652">
        <f t="shared" si="507"/>
        <v>0</v>
      </c>
      <c r="AN318" s="652">
        <f t="shared" si="507"/>
        <v>0</v>
      </c>
      <c r="AO318" s="652">
        <f t="shared" si="507"/>
        <v>0</v>
      </c>
      <c r="AP318" s="652">
        <f t="shared" si="507"/>
        <v>0</v>
      </c>
      <c r="AQ318" s="652">
        <f t="shared" si="507"/>
        <v>0</v>
      </c>
      <c r="AR318" s="652">
        <f t="shared" si="507"/>
        <v>0</v>
      </c>
      <c r="AS318" s="652">
        <f t="shared" si="507"/>
        <v>0</v>
      </c>
      <c r="AT318" s="652">
        <f t="shared" si="507"/>
        <v>0</v>
      </c>
      <c r="AU318" s="652">
        <f t="shared" si="507"/>
        <v>0</v>
      </c>
      <c r="AV318" s="652">
        <f t="shared" si="483"/>
        <v>0</v>
      </c>
      <c r="AW318" s="652"/>
      <c r="AX318" s="652"/>
      <c r="AY318" s="652"/>
      <c r="AZ318" s="652"/>
      <c r="BA318" s="652"/>
      <c r="BB318" s="652"/>
      <c r="BC318" s="652"/>
      <c r="BD318" s="652"/>
      <c r="BE318" s="652"/>
      <c r="BF318" s="652"/>
      <c r="BG318" s="652"/>
      <c r="BH318" s="652"/>
      <c r="BI318" s="652"/>
      <c r="BJ318" s="652"/>
      <c r="BK318" s="652"/>
      <c r="BL318" s="652"/>
      <c r="BM318" s="652"/>
      <c r="BN318" s="652"/>
      <c r="BO318" s="652"/>
      <c r="BP318" s="652"/>
      <c r="BQ318" s="652"/>
    </row>
    <row r="319" spans="1:69" s="360" customFormat="1" ht="25.5" x14ac:dyDescent="0.2">
      <c r="A319" s="1294">
        <v>1820</v>
      </c>
      <c r="B319" s="384" t="s">
        <v>87</v>
      </c>
      <c r="C319" s="1271">
        <f>'I4 BO ASSETS'!L31</f>
        <v>0</v>
      </c>
      <c r="D319" s="652">
        <f t="shared" si="474"/>
        <v>0</v>
      </c>
      <c r="E319" s="652">
        <f t="shared" si="474"/>
        <v>0</v>
      </c>
      <c r="F319" s="652">
        <f t="shared" si="479"/>
        <v>0</v>
      </c>
      <c r="G319" s="652">
        <f t="shared" si="475"/>
        <v>0</v>
      </c>
      <c r="H319" s="652">
        <f t="shared" ref="H319:Z319" si="508">$D319*H611</f>
        <v>0</v>
      </c>
      <c r="I319" s="652">
        <f t="shared" si="508"/>
        <v>0</v>
      </c>
      <c r="J319" s="652">
        <f t="shared" si="508"/>
        <v>0</v>
      </c>
      <c r="K319" s="652">
        <f t="shared" si="508"/>
        <v>0</v>
      </c>
      <c r="L319" s="652">
        <f t="shared" si="508"/>
        <v>0</v>
      </c>
      <c r="M319" s="652">
        <f t="shared" si="508"/>
        <v>0</v>
      </c>
      <c r="N319" s="652">
        <f t="shared" si="508"/>
        <v>0</v>
      </c>
      <c r="O319" s="652">
        <f t="shared" si="508"/>
        <v>0</v>
      </c>
      <c r="P319" s="652">
        <f t="shared" si="508"/>
        <v>0</v>
      </c>
      <c r="Q319" s="652">
        <f t="shared" si="508"/>
        <v>0</v>
      </c>
      <c r="R319" s="652">
        <f t="shared" si="508"/>
        <v>0</v>
      </c>
      <c r="S319" s="652">
        <f t="shared" si="508"/>
        <v>0</v>
      </c>
      <c r="T319" s="652">
        <f t="shared" si="508"/>
        <v>0</v>
      </c>
      <c r="U319" s="652">
        <f t="shared" si="508"/>
        <v>0</v>
      </c>
      <c r="V319" s="652">
        <f t="shared" si="508"/>
        <v>0</v>
      </c>
      <c r="W319" s="652">
        <f t="shared" si="508"/>
        <v>0</v>
      </c>
      <c r="X319" s="652">
        <f t="shared" si="508"/>
        <v>0</v>
      </c>
      <c r="Y319" s="652">
        <f t="shared" si="508"/>
        <v>0</v>
      </c>
      <c r="Z319" s="652">
        <f t="shared" si="508"/>
        <v>0</v>
      </c>
      <c r="AA319" s="652">
        <f t="shared" si="481"/>
        <v>0</v>
      </c>
      <c r="AB319" s="652">
        <f t="shared" si="477"/>
        <v>0</v>
      </c>
      <c r="AC319" s="652">
        <f t="shared" ref="AC319:AU319" si="509">$E319*AC611</f>
        <v>0</v>
      </c>
      <c r="AD319" s="652">
        <f t="shared" si="509"/>
        <v>0</v>
      </c>
      <c r="AE319" s="652">
        <f t="shared" si="509"/>
        <v>0</v>
      </c>
      <c r="AF319" s="652">
        <f t="shared" si="509"/>
        <v>0</v>
      </c>
      <c r="AG319" s="652">
        <f t="shared" si="509"/>
        <v>0</v>
      </c>
      <c r="AH319" s="652">
        <f t="shared" si="509"/>
        <v>0</v>
      </c>
      <c r="AI319" s="652">
        <f t="shared" si="509"/>
        <v>0</v>
      </c>
      <c r="AJ319" s="652">
        <f t="shared" si="509"/>
        <v>0</v>
      </c>
      <c r="AK319" s="652">
        <f t="shared" si="509"/>
        <v>0</v>
      </c>
      <c r="AL319" s="652">
        <f t="shared" si="509"/>
        <v>0</v>
      </c>
      <c r="AM319" s="652">
        <f t="shared" si="509"/>
        <v>0</v>
      </c>
      <c r="AN319" s="652">
        <f t="shared" si="509"/>
        <v>0</v>
      </c>
      <c r="AO319" s="652">
        <f t="shared" si="509"/>
        <v>0</v>
      </c>
      <c r="AP319" s="652">
        <f t="shared" si="509"/>
        <v>0</v>
      </c>
      <c r="AQ319" s="652">
        <f t="shared" si="509"/>
        <v>0</v>
      </c>
      <c r="AR319" s="652">
        <f t="shared" si="509"/>
        <v>0</v>
      </c>
      <c r="AS319" s="652">
        <f t="shared" si="509"/>
        <v>0</v>
      </c>
      <c r="AT319" s="652">
        <f t="shared" si="509"/>
        <v>0</v>
      </c>
      <c r="AU319" s="652">
        <f t="shared" si="509"/>
        <v>0</v>
      </c>
      <c r="AV319" s="652">
        <f t="shared" si="483"/>
        <v>0</v>
      </c>
      <c r="AW319" s="652"/>
      <c r="AX319" s="652"/>
      <c r="AY319" s="652"/>
      <c r="AZ319" s="652"/>
      <c r="BA319" s="652"/>
      <c r="BB319" s="652"/>
      <c r="BC319" s="652"/>
      <c r="BD319" s="652"/>
      <c r="BE319" s="652"/>
      <c r="BF319" s="652"/>
      <c r="BG319" s="652"/>
      <c r="BH319" s="652"/>
      <c r="BI319" s="652"/>
      <c r="BJ319" s="652"/>
      <c r="BK319" s="652"/>
      <c r="BL319" s="652"/>
      <c r="BM319" s="652"/>
      <c r="BN319" s="652"/>
      <c r="BO319" s="652"/>
      <c r="BP319" s="652"/>
      <c r="BQ319" s="652"/>
    </row>
    <row r="320" spans="1:69" s="360" customFormat="1" ht="25.5" x14ac:dyDescent="0.2">
      <c r="A320" s="1294" t="s">
        <v>520</v>
      </c>
      <c r="B320" s="384" t="s">
        <v>1363</v>
      </c>
      <c r="C320" s="1271">
        <f>'I4 BO ASSETS'!L32</f>
        <v>0</v>
      </c>
      <c r="D320" s="652">
        <f t="shared" si="474"/>
        <v>0</v>
      </c>
      <c r="E320" s="652">
        <f t="shared" si="474"/>
        <v>0</v>
      </c>
      <c r="F320" s="652">
        <f>D320+E320</f>
        <v>0</v>
      </c>
      <c r="G320" s="652">
        <f t="shared" ref="G320:V320" si="510">$D320*G612</f>
        <v>0</v>
      </c>
      <c r="H320" s="652">
        <f t="shared" si="510"/>
        <v>0</v>
      </c>
      <c r="I320" s="652">
        <f t="shared" si="510"/>
        <v>0</v>
      </c>
      <c r="J320" s="652">
        <f t="shared" si="510"/>
        <v>0</v>
      </c>
      <c r="K320" s="652">
        <f t="shared" si="510"/>
        <v>0</v>
      </c>
      <c r="L320" s="652">
        <f t="shared" si="510"/>
        <v>0</v>
      </c>
      <c r="M320" s="652">
        <f t="shared" si="510"/>
        <v>0</v>
      </c>
      <c r="N320" s="652">
        <f t="shared" si="510"/>
        <v>0</v>
      </c>
      <c r="O320" s="652">
        <f t="shared" si="510"/>
        <v>0</v>
      </c>
      <c r="P320" s="652">
        <f t="shared" si="510"/>
        <v>0</v>
      </c>
      <c r="Q320" s="652">
        <f t="shared" si="510"/>
        <v>0</v>
      </c>
      <c r="R320" s="652">
        <f t="shared" si="510"/>
        <v>0</v>
      </c>
      <c r="S320" s="652">
        <f t="shared" si="510"/>
        <v>0</v>
      </c>
      <c r="T320" s="652">
        <f t="shared" si="510"/>
        <v>0</v>
      </c>
      <c r="U320" s="652">
        <f t="shared" si="510"/>
        <v>0</v>
      </c>
      <c r="V320" s="652">
        <f t="shared" si="510"/>
        <v>0</v>
      </c>
      <c r="W320" s="652">
        <f t="shared" ref="W320:Z322" si="511">$D320*W612</f>
        <v>0</v>
      </c>
      <c r="X320" s="652">
        <f t="shared" si="511"/>
        <v>0</v>
      </c>
      <c r="Y320" s="652">
        <f t="shared" si="511"/>
        <v>0</v>
      </c>
      <c r="Z320" s="652">
        <f t="shared" si="511"/>
        <v>0</v>
      </c>
      <c r="AA320" s="652">
        <f>SUM(G320:Z320)</f>
        <v>0</v>
      </c>
      <c r="AB320" s="652">
        <f t="shared" ref="AB320:AQ320" si="512">$E320*AB612</f>
        <v>0</v>
      </c>
      <c r="AC320" s="652">
        <f t="shared" si="512"/>
        <v>0</v>
      </c>
      <c r="AD320" s="652">
        <f t="shared" si="512"/>
        <v>0</v>
      </c>
      <c r="AE320" s="652">
        <f t="shared" si="512"/>
        <v>0</v>
      </c>
      <c r="AF320" s="652">
        <f t="shared" si="512"/>
        <v>0</v>
      </c>
      <c r="AG320" s="652">
        <f t="shared" si="512"/>
        <v>0</v>
      </c>
      <c r="AH320" s="652">
        <f t="shared" si="512"/>
        <v>0</v>
      </c>
      <c r="AI320" s="652">
        <f t="shared" si="512"/>
        <v>0</v>
      </c>
      <c r="AJ320" s="652">
        <f t="shared" si="512"/>
        <v>0</v>
      </c>
      <c r="AK320" s="652">
        <f t="shared" si="512"/>
        <v>0</v>
      </c>
      <c r="AL320" s="652">
        <f t="shared" si="512"/>
        <v>0</v>
      </c>
      <c r="AM320" s="652">
        <f t="shared" si="512"/>
        <v>0</v>
      </c>
      <c r="AN320" s="652">
        <f t="shared" si="512"/>
        <v>0</v>
      </c>
      <c r="AO320" s="652">
        <f t="shared" si="512"/>
        <v>0</v>
      </c>
      <c r="AP320" s="652">
        <f t="shared" si="512"/>
        <v>0</v>
      </c>
      <c r="AQ320" s="652">
        <f t="shared" si="512"/>
        <v>0</v>
      </c>
      <c r="AR320" s="652">
        <f t="shared" ref="AR320:AU322" si="513">$E320*AR612</f>
        <v>0</v>
      </c>
      <c r="AS320" s="652">
        <f t="shared" si="513"/>
        <v>0</v>
      </c>
      <c r="AT320" s="652">
        <f t="shared" si="513"/>
        <v>0</v>
      </c>
      <c r="AU320" s="652">
        <f t="shared" si="513"/>
        <v>0</v>
      </c>
      <c r="AV320" s="652">
        <f>SUM(AB320:AU320)</f>
        <v>0</v>
      </c>
      <c r="AW320" s="652"/>
      <c r="AX320" s="652"/>
      <c r="AY320" s="652"/>
      <c r="AZ320" s="652"/>
      <c r="BA320" s="652"/>
      <c r="BB320" s="652"/>
      <c r="BC320" s="652"/>
      <c r="BD320" s="652"/>
      <c r="BE320" s="652"/>
      <c r="BF320" s="652"/>
      <c r="BG320" s="652"/>
      <c r="BH320" s="652"/>
      <c r="BI320" s="652"/>
      <c r="BJ320" s="652"/>
      <c r="BK320" s="652"/>
      <c r="BL320" s="652"/>
      <c r="BM320" s="652"/>
      <c r="BN320" s="652"/>
      <c r="BO320" s="652"/>
      <c r="BP320" s="652"/>
      <c r="BQ320" s="652"/>
    </row>
    <row r="321" spans="1:69" s="360" customFormat="1" ht="25.5" x14ac:dyDescent="0.2">
      <c r="A321" s="1294" t="s">
        <v>521</v>
      </c>
      <c r="B321" s="384" t="s">
        <v>1365</v>
      </c>
      <c r="C321" s="1271">
        <f>'I4 BO ASSETS'!L33</f>
        <v>0</v>
      </c>
      <c r="D321" s="652">
        <f t="shared" si="474"/>
        <v>0</v>
      </c>
      <c r="E321" s="652">
        <f t="shared" si="474"/>
        <v>0</v>
      </c>
      <c r="F321" s="652">
        <f>D321+E321</f>
        <v>0</v>
      </c>
      <c r="G321" s="652">
        <f t="shared" ref="G321:V321" si="514">$D321*G613</f>
        <v>0</v>
      </c>
      <c r="H321" s="652">
        <f t="shared" si="514"/>
        <v>0</v>
      </c>
      <c r="I321" s="652">
        <f t="shared" si="514"/>
        <v>0</v>
      </c>
      <c r="J321" s="652">
        <f t="shared" si="514"/>
        <v>0</v>
      </c>
      <c r="K321" s="652">
        <f t="shared" si="514"/>
        <v>0</v>
      </c>
      <c r="L321" s="652">
        <f t="shared" si="514"/>
        <v>0</v>
      </c>
      <c r="M321" s="652">
        <f t="shared" si="514"/>
        <v>0</v>
      </c>
      <c r="N321" s="652">
        <f t="shared" si="514"/>
        <v>0</v>
      </c>
      <c r="O321" s="652">
        <f t="shared" si="514"/>
        <v>0</v>
      </c>
      <c r="P321" s="652">
        <f t="shared" si="514"/>
        <v>0</v>
      </c>
      <c r="Q321" s="652">
        <f t="shared" si="514"/>
        <v>0</v>
      </c>
      <c r="R321" s="652">
        <f t="shared" si="514"/>
        <v>0</v>
      </c>
      <c r="S321" s="652">
        <f t="shared" si="514"/>
        <v>0</v>
      </c>
      <c r="T321" s="652">
        <f t="shared" si="514"/>
        <v>0</v>
      </c>
      <c r="U321" s="652">
        <f t="shared" si="514"/>
        <v>0</v>
      </c>
      <c r="V321" s="652">
        <f t="shared" si="514"/>
        <v>0</v>
      </c>
      <c r="W321" s="652">
        <f t="shared" si="511"/>
        <v>0</v>
      </c>
      <c r="X321" s="652">
        <f t="shared" si="511"/>
        <v>0</v>
      </c>
      <c r="Y321" s="652">
        <f t="shared" si="511"/>
        <v>0</v>
      </c>
      <c r="Z321" s="652">
        <f t="shared" si="511"/>
        <v>0</v>
      </c>
      <c r="AA321" s="652">
        <f>SUM(G321:Z321)</f>
        <v>0</v>
      </c>
      <c r="AB321" s="652">
        <f t="shared" ref="AB321:AQ321" si="515">$E321*AB613</f>
        <v>0</v>
      </c>
      <c r="AC321" s="652">
        <f t="shared" si="515"/>
        <v>0</v>
      </c>
      <c r="AD321" s="652">
        <f t="shared" si="515"/>
        <v>0</v>
      </c>
      <c r="AE321" s="652">
        <f t="shared" si="515"/>
        <v>0</v>
      </c>
      <c r="AF321" s="652">
        <f t="shared" si="515"/>
        <v>0</v>
      </c>
      <c r="AG321" s="652">
        <f t="shared" si="515"/>
        <v>0</v>
      </c>
      <c r="AH321" s="652">
        <f t="shared" si="515"/>
        <v>0</v>
      </c>
      <c r="AI321" s="652">
        <f t="shared" si="515"/>
        <v>0</v>
      </c>
      <c r="AJ321" s="652">
        <f t="shared" si="515"/>
        <v>0</v>
      </c>
      <c r="AK321" s="652">
        <f t="shared" si="515"/>
        <v>0</v>
      </c>
      <c r="AL321" s="652">
        <f t="shared" si="515"/>
        <v>0</v>
      </c>
      <c r="AM321" s="652">
        <f t="shared" si="515"/>
        <v>0</v>
      </c>
      <c r="AN321" s="652">
        <f t="shared" si="515"/>
        <v>0</v>
      </c>
      <c r="AO321" s="652">
        <f t="shared" si="515"/>
        <v>0</v>
      </c>
      <c r="AP321" s="652">
        <f t="shared" si="515"/>
        <v>0</v>
      </c>
      <c r="AQ321" s="652">
        <f t="shared" si="515"/>
        <v>0</v>
      </c>
      <c r="AR321" s="652">
        <f t="shared" si="513"/>
        <v>0</v>
      </c>
      <c r="AS321" s="652">
        <f t="shared" si="513"/>
        <v>0</v>
      </c>
      <c r="AT321" s="652">
        <f t="shared" si="513"/>
        <v>0</v>
      </c>
      <c r="AU321" s="652">
        <f t="shared" si="513"/>
        <v>0</v>
      </c>
      <c r="AV321" s="652">
        <f>SUM(AB321:AU321)</f>
        <v>0</v>
      </c>
      <c r="AW321" s="652"/>
      <c r="AX321" s="652"/>
      <c r="AY321" s="652"/>
      <c r="AZ321" s="652"/>
      <c r="BA321" s="652"/>
      <c r="BB321" s="652"/>
      <c r="BC321" s="652"/>
      <c r="BD321" s="652"/>
      <c r="BE321" s="652"/>
      <c r="BF321" s="652"/>
      <c r="BG321" s="652"/>
      <c r="BH321" s="652"/>
      <c r="BI321" s="652"/>
      <c r="BJ321" s="652"/>
      <c r="BK321" s="652"/>
      <c r="BL321" s="652"/>
      <c r="BM321" s="652"/>
      <c r="BN321" s="652"/>
      <c r="BO321" s="652"/>
      <c r="BP321" s="652"/>
      <c r="BQ321" s="652"/>
    </row>
    <row r="322" spans="1:69" s="360" customFormat="1" ht="25.5" x14ac:dyDescent="0.2">
      <c r="A322" s="1294" t="s">
        <v>1355</v>
      </c>
      <c r="B322" s="384" t="s">
        <v>1356</v>
      </c>
      <c r="C322" s="1271">
        <f>'I4 BO ASSETS'!L34</f>
        <v>125857</v>
      </c>
      <c r="D322" s="652">
        <f t="shared" si="474"/>
        <v>0</v>
      </c>
      <c r="E322" s="652">
        <f t="shared" si="474"/>
        <v>125857</v>
      </c>
      <c r="F322" s="652">
        <f>D322+E322</f>
        <v>125857</v>
      </c>
      <c r="G322" s="652">
        <f t="shared" ref="G322:V322" si="516">$D322*G614</f>
        <v>0</v>
      </c>
      <c r="H322" s="652">
        <f t="shared" si="516"/>
        <v>0</v>
      </c>
      <c r="I322" s="652">
        <f t="shared" si="516"/>
        <v>0</v>
      </c>
      <c r="J322" s="652">
        <f t="shared" si="516"/>
        <v>0</v>
      </c>
      <c r="K322" s="652">
        <f t="shared" si="516"/>
        <v>0</v>
      </c>
      <c r="L322" s="652">
        <f t="shared" si="516"/>
        <v>0</v>
      </c>
      <c r="M322" s="652">
        <f t="shared" si="516"/>
        <v>0</v>
      </c>
      <c r="N322" s="652">
        <f t="shared" si="516"/>
        <v>0</v>
      </c>
      <c r="O322" s="652">
        <f t="shared" si="516"/>
        <v>0</v>
      </c>
      <c r="P322" s="652">
        <f t="shared" si="516"/>
        <v>0</v>
      </c>
      <c r="Q322" s="652">
        <f t="shared" si="516"/>
        <v>0</v>
      </c>
      <c r="R322" s="652">
        <f t="shared" si="516"/>
        <v>0</v>
      </c>
      <c r="S322" s="652">
        <f t="shared" si="516"/>
        <v>0</v>
      </c>
      <c r="T322" s="652">
        <f t="shared" si="516"/>
        <v>0</v>
      </c>
      <c r="U322" s="652">
        <f t="shared" si="516"/>
        <v>0</v>
      </c>
      <c r="V322" s="652">
        <f t="shared" si="516"/>
        <v>0</v>
      </c>
      <c r="W322" s="652">
        <f t="shared" si="511"/>
        <v>0</v>
      </c>
      <c r="X322" s="652">
        <f t="shared" si="511"/>
        <v>0</v>
      </c>
      <c r="Y322" s="652">
        <f t="shared" si="511"/>
        <v>0</v>
      </c>
      <c r="Z322" s="652">
        <f t="shared" si="511"/>
        <v>0</v>
      </c>
      <c r="AA322" s="652">
        <f>SUM(G322:Z322)</f>
        <v>0</v>
      </c>
      <c r="AB322" s="652">
        <f t="shared" ref="AB322:AQ322" si="517">$E322*AB614</f>
        <v>32468.086879301583</v>
      </c>
      <c r="AC322" s="652">
        <f t="shared" si="517"/>
        <v>12372.536172774458</v>
      </c>
      <c r="AD322" s="652">
        <f t="shared" si="517"/>
        <v>28178.407788612269</v>
      </c>
      <c r="AE322" s="652">
        <f t="shared" si="517"/>
        <v>0</v>
      </c>
      <c r="AF322" s="652">
        <f t="shared" si="517"/>
        <v>19898.459415478275</v>
      </c>
      <c r="AG322" s="652">
        <f t="shared" si="517"/>
        <v>31433.750139186304</v>
      </c>
      <c r="AH322" s="652">
        <f t="shared" si="517"/>
        <v>1141.7474245491248</v>
      </c>
      <c r="AI322" s="652">
        <f t="shared" si="517"/>
        <v>79.704271189695035</v>
      </c>
      <c r="AJ322" s="652">
        <f t="shared" si="517"/>
        <v>284.30790890828655</v>
      </c>
      <c r="AK322" s="652">
        <f t="shared" si="517"/>
        <v>0</v>
      </c>
      <c r="AL322" s="652">
        <f t="shared" si="517"/>
        <v>0</v>
      </c>
      <c r="AM322" s="652">
        <f t="shared" si="517"/>
        <v>0</v>
      </c>
      <c r="AN322" s="652">
        <f t="shared" si="517"/>
        <v>0</v>
      </c>
      <c r="AO322" s="652">
        <f t="shared" si="517"/>
        <v>0</v>
      </c>
      <c r="AP322" s="652">
        <f t="shared" si="517"/>
        <v>0</v>
      </c>
      <c r="AQ322" s="652">
        <f t="shared" si="517"/>
        <v>0</v>
      </c>
      <c r="AR322" s="652">
        <f t="shared" si="513"/>
        <v>0</v>
      </c>
      <c r="AS322" s="652">
        <f t="shared" si="513"/>
        <v>0</v>
      </c>
      <c r="AT322" s="652">
        <f t="shared" si="513"/>
        <v>0</v>
      </c>
      <c r="AU322" s="652">
        <f t="shared" si="513"/>
        <v>0</v>
      </c>
      <c r="AV322" s="652">
        <f>SUM(AB322:AU322)</f>
        <v>125857</v>
      </c>
      <c r="AW322" s="652"/>
      <c r="AX322" s="652"/>
      <c r="AY322" s="652"/>
      <c r="AZ322" s="652"/>
      <c r="BA322" s="652"/>
      <c r="BB322" s="652"/>
      <c r="BC322" s="652"/>
      <c r="BD322" s="652"/>
      <c r="BE322" s="652"/>
      <c r="BF322" s="652"/>
      <c r="BG322" s="652"/>
      <c r="BH322" s="652"/>
      <c r="BI322" s="652"/>
      <c r="BJ322" s="652"/>
      <c r="BK322" s="652"/>
      <c r="BL322" s="652"/>
      <c r="BM322" s="652"/>
      <c r="BN322" s="652"/>
      <c r="BO322" s="652"/>
      <c r="BP322" s="652"/>
      <c r="BQ322" s="652"/>
    </row>
    <row r="323" spans="1:69" s="360" customFormat="1" ht="12.75" x14ac:dyDescent="0.2">
      <c r="A323" s="1294">
        <v>1825</v>
      </c>
      <c r="B323" s="384" t="s">
        <v>88</v>
      </c>
      <c r="C323" s="1271">
        <f>'I4 BO ASSETS'!L35</f>
        <v>0</v>
      </c>
      <c r="D323" s="652">
        <f t="shared" si="474"/>
        <v>0</v>
      </c>
      <c r="E323" s="652">
        <f t="shared" si="474"/>
        <v>0</v>
      </c>
      <c r="F323" s="652">
        <f t="shared" si="479"/>
        <v>0</v>
      </c>
      <c r="G323" s="652">
        <f t="shared" ref="G323:G342" si="518">$D323*G615</f>
        <v>0</v>
      </c>
      <c r="H323" s="652">
        <f t="shared" ref="H323:Z323" si="519">$D323*H615</f>
        <v>0</v>
      </c>
      <c r="I323" s="652">
        <f t="shared" si="519"/>
        <v>0</v>
      </c>
      <c r="J323" s="652">
        <f t="shared" si="519"/>
        <v>0</v>
      </c>
      <c r="K323" s="652">
        <f t="shared" si="519"/>
        <v>0</v>
      </c>
      <c r="L323" s="652">
        <f t="shared" si="519"/>
        <v>0</v>
      </c>
      <c r="M323" s="652">
        <f t="shared" si="519"/>
        <v>0</v>
      </c>
      <c r="N323" s="652">
        <f t="shared" si="519"/>
        <v>0</v>
      </c>
      <c r="O323" s="652">
        <f t="shared" si="519"/>
        <v>0</v>
      </c>
      <c r="P323" s="652">
        <f t="shared" si="519"/>
        <v>0</v>
      </c>
      <c r="Q323" s="652">
        <f t="shared" si="519"/>
        <v>0</v>
      </c>
      <c r="R323" s="652">
        <f t="shared" si="519"/>
        <v>0</v>
      </c>
      <c r="S323" s="652">
        <f t="shared" si="519"/>
        <v>0</v>
      </c>
      <c r="T323" s="652">
        <f t="shared" si="519"/>
        <v>0</v>
      </c>
      <c r="U323" s="652">
        <f t="shared" si="519"/>
        <v>0</v>
      </c>
      <c r="V323" s="652">
        <f t="shared" si="519"/>
        <v>0</v>
      </c>
      <c r="W323" s="652">
        <f t="shared" si="519"/>
        <v>0</v>
      </c>
      <c r="X323" s="652">
        <f t="shared" si="519"/>
        <v>0</v>
      </c>
      <c r="Y323" s="652">
        <f t="shared" si="519"/>
        <v>0</v>
      </c>
      <c r="Z323" s="652">
        <f t="shared" si="519"/>
        <v>0</v>
      </c>
      <c r="AA323" s="652">
        <f t="shared" si="481"/>
        <v>0</v>
      </c>
      <c r="AB323" s="652">
        <f t="shared" ref="AB323:AB342" si="520">$E323*AB615</f>
        <v>0</v>
      </c>
      <c r="AC323" s="652">
        <f t="shared" ref="AC323:AU323" si="521">$E323*AC615</f>
        <v>0</v>
      </c>
      <c r="AD323" s="652">
        <f t="shared" si="521"/>
        <v>0</v>
      </c>
      <c r="AE323" s="652">
        <f t="shared" si="521"/>
        <v>0</v>
      </c>
      <c r="AF323" s="652">
        <f t="shared" si="521"/>
        <v>0</v>
      </c>
      <c r="AG323" s="652">
        <f t="shared" si="521"/>
        <v>0</v>
      </c>
      <c r="AH323" s="652">
        <f t="shared" si="521"/>
        <v>0</v>
      </c>
      <c r="AI323" s="652">
        <f t="shared" si="521"/>
        <v>0</v>
      </c>
      <c r="AJ323" s="652">
        <f t="shared" si="521"/>
        <v>0</v>
      </c>
      <c r="AK323" s="652">
        <f t="shared" si="521"/>
        <v>0</v>
      </c>
      <c r="AL323" s="652">
        <f t="shared" si="521"/>
        <v>0</v>
      </c>
      <c r="AM323" s="652">
        <f t="shared" si="521"/>
        <v>0</v>
      </c>
      <c r="AN323" s="652">
        <f t="shared" si="521"/>
        <v>0</v>
      </c>
      <c r="AO323" s="652">
        <f t="shared" si="521"/>
        <v>0</v>
      </c>
      <c r="AP323" s="652">
        <f t="shared" si="521"/>
        <v>0</v>
      </c>
      <c r="AQ323" s="652">
        <f t="shared" si="521"/>
        <v>0</v>
      </c>
      <c r="AR323" s="652">
        <f t="shared" si="521"/>
        <v>0</v>
      </c>
      <c r="AS323" s="652">
        <f t="shared" si="521"/>
        <v>0</v>
      </c>
      <c r="AT323" s="652">
        <f t="shared" si="521"/>
        <v>0</v>
      </c>
      <c r="AU323" s="652">
        <f t="shared" si="521"/>
        <v>0</v>
      </c>
      <c r="AV323" s="652">
        <f t="shared" si="483"/>
        <v>0</v>
      </c>
      <c r="AW323" s="652"/>
      <c r="AX323" s="652"/>
      <c r="AY323" s="652"/>
      <c r="AZ323" s="652"/>
      <c r="BA323" s="652"/>
      <c r="BB323" s="652"/>
      <c r="BC323" s="652"/>
      <c r="BD323" s="652"/>
      <c r="BE323" s="652"/>
      <c r="BF323" s="652"/>
      <c r="BG323" s="652"/>
      <c r="BH323" s="652"/>
      <c r="BI323" s="652"/>
      <c r="BJ323" s="652"/>
      <c r="BK323" s="652"/>
      <c r="BL323" s="652"/>
      <c r="BM323" s="652"/>
      <c r="BN323" s="652"/>
      <c r="BO323" s="652"/>
      <c r="BP323" s="652"/>
      <c r="BQ323" s="652"/>
    </row>
    <row r="324" spans="1:69" s="360" customFormat="1" ht="12.75" x14ac:dyDescent="0.2">
      <c r="A324" s="1294" t="s">
        <v>869</v>
      </c>
      <c r="B324" s="384" t="s">
        <v>369</v>
      </c>
      <c r="C324" s="1271">
        <f>'I4 BO ASSETS'!L36</f>
        <v>0</v>
      </c>
      <c r="D324" s="652">
        <f t="shared" si="474"/>
        <v>0</v>
      </c>
      <c r="E324" s="652">
        <f t="shared" si="474"/>
        <v>0</v>
      </c>
      <c r="F324" s="652">
        <f t="shared" si="479"/>
        <v>0</v>
      </c>
      <c r="G324" s="652">
        <f t="shared" si="518"/>
        <v>0</v>
      </c>
      <c r="H324" s="652">
        <f t="shared" ref="H324:Z324" si="522">$D324*H616</f>
        <v>0</v>
      </c>
      <c r="I324" s="652">
        <f t="shared" si="522"/>
        <v>0</v>
      </c>
      <c r="J324" s="652">
        <f t="shared" si="522"/>
        <v>0</v>
      </c>
      <c r="K324" s="652">
        <f t="shared" si="522"/>
        <v>0</v>
      </c>
      <c r="L324" s="652">
        <f t="shared" si="522"/>
        <v>0</v>
      </c>
      <c r="M324" s="652">
        <f t="shared" si="522"/>
        <v>0</v>
      </c>
      <c r="N324" s="652">
        <f t="shared" si="522"/>
        <v>0</v>
      </c>
      <c r="O324" s="652">
        <f t="shared" si="522"/>
        <v>0</v>
      </c>
      <c r="P324" s="652">
        <f t="shared" si="522"/>
        <v>0</v>
      </c>
      <c r="Q324" s="652">
        <f t="shared" si="522"/>
        <v>0</v>
      </c>
      <c r="R324" s="652">
        <f t="shared" si="522"/>
        <v>0</v>
      </c>
      <c r="S324" s="652">
        <f t="shared" si="522"/>
        <v>0</v>
      </c>
      <c r="T324" s="652">
        <f t="shared" si="522"/>
        <v>0</v>
      </c>
      <c r="U324" s="652">
        <f t="shared" si="522"/>
        <v>0</v>
      </c>
      <c r="V324" s="652">
        <f t="shared" si="522"/>
        <v>0</v>
      </c>
      <c r="W324" s="652">
        <f t="shared" si="522"/>
        <v>0</v>
      </c>
      <c r="X324" s="652">
        <f t="shared" si="522"/>
        <v>0</v>
      </c>
      <c r="Y324" s="652">
        <f t="shared" si="522"/>
        <v>0</v>
      </c>
      <c r="Z324" s="652">
        <f t="shared" si="522"/>
        <v>0</v>
      </c>
      <c r="AA324" s="652">
        <f t="shared" si="481"/>
        <v>0</v>
      </c>
      <c r="AB324" s="652">
        <f t="shared" si="520"/>
        <v>0</v>
      </c>
      <c r="AC324" s="652">
        <f t="shared" ref="AC324:AU324" si="523">$E324*AC616</f>
        <v>0</v>
      </c>
      <c r="AD324" s="652">
        <f t="shared" si="523"/>
        <v>0</v>
      </c>
      <c r="AE324" s="652">
        <f t="shared" si="523"/>
        <v>0</v>
      </c>
      <c r="AF324" s="652">
        <f t="shared" si="523"/>
        <v>0</v>
      </c>
      <c r="AG324" s="652">
        <f t="shared" si="523"/>
        <v>0</v>
      </c>
      <c r="AH324" s="652">
        <f t="shared" si="523"/>
        <v>0</v>
      </c>
      <c r="AI324" s="652">
        <f t="shared" si="523"/>
        <v>0</v>
      </c>
      <c r="AJ324" s="652">
        <f t="shared" si="523"/>
        <v>0</v>
      </c>
      <c r="AK324" s="652">
        <f t="shared" si="523"/>
        <v>0</v>
      </c>
      <c r="AL324" s="652">
        <f t="shared" si="523"/>
        <v>0</v>
      </c>
      <c r="AM324" s="652">
        <f t="shared" si="523"/>
        <v>0</v>
      </c>
      <c r="AN324" s="652">
        <f t="shared" si="523"/>
        <v>0</v>
      </c>
      <c r="AO324" s="652">
        <f t="shared" si="523"/>
        <v>0</v>
      </c>
      <c r="AP324" s="652">
        <f t="shared" si="523"/>
        <v>0</v>
      </c>
      <c r="AQ324" s="652">
        <f t="shared" si="523"/>
        <v>0</v>
      </c>
      <c r="AR324" s="652">
        <f t="shared" si="523"/>
        <v>0</v>
      </c>
      <c r="AS324" s="652">
        <f t="shared" si="523"/>
        <v>0</v>
      </c>
      <c r="AT324" s="652">
        <f t="shared" si="523"/>
        <v>0</v>
      </c>
      <c r="AU324" s="652">
        <f t="shared" si="523"/>
        <v>0</v>
      </c>
      <c r="AV324" s="652">
        <f t="shared" si="483"/>
        <v>0</v>
      </c>
      <c r="AW324" s="652"/>
      <c r="AX324" s="652"/>
      <c r="AY324" s="652"/>
      <c r="AZ324" s="652"/>
      <c r="BA324" s="652"/>
      <c r="BB324" s="652"/>
      <c r="BC324" s="652"/>
      <c r="BD324" s="652"/>
      <c r="BE324" s="652"/>
      <c r="BF324" s="652"/>
      <c r="BG324" s="652"/>
      <c r="BH324" s="652"/>
      <c r="BI324" s="652"/>
      <c r="BJ324" s="652"/>
      <c r="BK324" s="652"/>
      <c r="BL324" s="652"/>
      <c r="BM324" s="652"/>
      <c r="BN324" s="652"/>
      <c r="BO324" s="652"/>
      <c r="BP324" s="652"/>
      <c r="BQ324" s="652"/>
    </row>
    <row r="325" spans="1:69" s="360" customFormat="1" ht="12.75" x14ac:dyDescent="0.2">
      <c r="A325" s="1294" t="s">
        <v>870</v>
      </c>
      <c r="B325" s="384" t="s">
        <v>370</v>
      </c>
      <c r="C325" s="1271">
        <f>'I4 BO ASSETS'!L37</f>
        <v>0</v>
      </c>
      <c r="D325" s="652">
        <f t="shared" ref="D325:E345" si="524">$C325*D617</f>
        <v>0</v>
      </c>
      <c r="E325" s="652">
        <f t="shared" si="524"/>
        <v>0</v>
      </c>
      <c r="F325" s="652">
        <f t="shared" si="479"/>
        <v>0</v>
      </c>
      <c r="G325" s="652">
        <f t="shared" si="518"/>
        <v>0</v>
      </c>
      <c r="H325" s="652">
        <f t="shared" ref="H325:Z325" si="525">$D325*H617</f>
        <v>0</v>
      </c>
      <c r="I325" s="652">
        <f t="shared" si="525"/>
        <v>0</v>
      </c>
      <c r="J325" s="652">
        <f t="shared" si="525"/>
        <v>0</v>
      </c>
      <c r="K325" s="652">
        <f t="shared" si="525"/>
        <v>0</v>
      </c>
      <c r="L325" s="652">
        <f t="shared" si="525"/>
        <v>0</v>
      </c>
      <c r="M325" s="652">
        <f t="shared" si="525"/>
        <v>0</v>
      </c>
      <c r="N325" s="652">
        <f t="shared" si="525"/>
        <v>0</v>
      </c>
      <c r="O325" s="652">
        <f t="shared" si="525"/>
        <v>0</v>
      </c>
      <c r="P325" s="652">
        <f t="shared" si="525"/>
        <v>0</v>
      </c>
      <c r="Q325" s="652">
        <f t="shared" si="525"/>
        <v>0</v>
      </c>
      <c r="R325" s="652">
        <f t="shared" si="525"/>
        <v>0</v>
      </c>
      <c r="S325" s="652">
        <f t="shared" si="525"/>
        <v>0</v>
      </c>
      <c r="T325" s="652">
        <f t="shared" si="525"/>
        <v>0</v>
      </c>
      <c r="U325" s="652">
        <f t="shared" si="525"/>
        <v>0</v>
      </c>
      <c r="V325" s="652">
        <f t="shared" si="525"/>
        <v>0</v>
      </c>
      <c r="W325" s="652">
        <f t="shared" si="525"/>
        <v>0</v>
      </c>
      <c r="X325" s="652">
        <f t="shared" si="525"/>
        <v>0</v>
      </c>
      <c r="Y325" s="652">
        <f t="shared" si="525"/>
        <v>0</v>
      </c>
      <c r="Z325" s="652">
        <f t="shared" si="525"/>
        <v>0</v>
      </c>
      <c r="AA325" s="652">
        <f t="shared" si="481"/>
        <v>0</v>
      </c>
      <c r="AB325" s="652">
        <f t="shared" si="520"/>
        <v>0</v>
      </c>
      <c r="AC325" s="652">
        <f t="shared" ref="AC325:AU325" si="526">$E325*AC617</f>
        <v>0</v>
      </c>
      <c r="AD325" s="652">
        <f t="shared" si="526"/>
        <v>0</v>
      </c>
      <c r="AE325" s="652">
        <f t="shared" si="526"/>
        <v>0</v>
      </c>
      <c r="AF325" s="652">
        <f t="shared" si="526"/>
        <v>0</v>
      </c>
      <c r="AG325" s="652">
        <f t="shared" si="526"/>
        <v>0</v>
      </c>
      <c r="AH325" s="652">
        <f t="shared" si="526"/>
        <v>0</v>
      </c>
      <c r="AI325" s="652">
        <f t="shared" si="526"/>
        <v>0</v>
      </c>
      <c r="AJ325" s="652">
        <f t="shared" si="526"/>
        <v>0</v>
      </c>
      <c r="AK325" s="652">
        <f t="shared" si="526"/>
        <v>0</v>
      </c>
      <c r="AL325" s="652">
        <f t="shared" si="526"/>
        <v>0</v>
      </c>
      <c r="AM325" s="652">
        <f t="shared" si="526"/>
        <v>0</v>
      </c>
      <c r="AN325" s="652">
        <f t="shared" si="526"/>
        <v>0</v>
      </c>
      <c r="AO325" s="652">
        <f t="shared" si="526"/>
        <v>0</v>
      </c>
      <c r="AP325" s="652">
        <f t="shared" si="526"/>
        <v>0</v>
      </c>
      <c r="AQ325" s="652">
        <f t="shared" si="526"/>
        <v>0</v>
      </c>
      <c r="AR325" s="652">
        <f t="shared" si="526"/>
        <v>0</v>
      </c>
      <c r="AS325" s="652">
        <f t="shared" si="526"/>
        <v>0</v>
      </c>
      <c r="AT325" s="652">
        <f t="shared" si="526"/>
        <v>0</v>
      </c>
      <c r="AU325" s="652">
        <f t="shared" si="526"/>
        <v>0</v>
      </c>
      <c r="AV325" s="652">
        <f t="shared" si="483"/>
        <v>0</v>
      </c>
      <c r="AW325" s="652"/>
      <c r="AX325" s="652"/>
      <c r="AY325" s="652"/>
      <c r="AZ325" s="652"/>
      <c r="BA325" s="652"/>
      <c r="BB325" s="652"/>
      <c r="BC325" s="652"/>
      <c r="BD325" s="652"/>
      <c r="BE325" s="652"/>
      <c r="BF325" s="652"/>
      <c r="BG325" s="652"/>
      <c r="BH325" s="652"/>
      <c r="BI325" s="652"/>
      <c r="BJ325" s="652"/>
      <c r="BK325" s="652"/>
      <c r="BL325" s="652"/>
      <c r="BM325" s="652"/>
      <c r="BN325" s="652"/>
      <c r="BO325" s="652"/>
      <c r="BP325" s="652"/>
      <c r="BQ325" s="652"/>
    </row>
    <row r="326" spans="1:69" s="360" customFormat="1" ht="12.75" x14ac:dyDescent="0.2">
      <c r="A326" s="1294">
        <v>1830</v>
      </c>
      <c r="B326" s="384" t="s">
        <v>89</v>
      </c>
      <c r="C326" s="1271">
        <f>'I4 BO ASSETS'!L38</f>
        <v>0</v>
      </c>
      <c r="D326" s="652">
        <f t="shared" si="524"/>
        <v>0</v>
      </c>
      <c r="E326" s="652">
        <f t="shared" si="524"/>
        <v>0</v>
      </c>
      <c r="F326" s="652">
        <f t="shared" si="479"/>
        <v>0</v>
      </c>
      <c r="G326" s="652">
        <f t="shared" si="518"/>
        <v>0</v>
      </c>
      <c r="H326" s="652">
        <f t="shared" ref="H326:Z326" si="527">$D326*H618</f>
        <v>0</v>
      </c>
      <c r="I326" s="652">
        <f t="shared" si="527"/>
        <v>0</v>
      </c>
      <c r="J326" s="652">
        <f t="shared" si="527"/>
        <v>0</v>
      </c>
      <c r="K326" s="652">
        <f t="shared" si="527"/>
        <v>0</v>
      </c>
      <c r="L326" s="652">
        <f t="shared" si="527"/>
        <v>0</v>
      </c>
      <c r="M326" s="652">
        <f t="shared" si="527"/>
        <v>0</v>
      </c>
      <c r="N326" s="652">
        <f t="shared" si="527"/>
        <v>0</v>
      </c>
      <c r="O326" s="652">
        <f t="shared" si="527"/>
        <v>0</v>
      </c>
      <c r="P326" s="652">
        <f t="shared" si="527"/>
        <v>0</v>
      </c>
      <c r="Q326" s="652">
        <f t="shared" si="527"/>
        <v>0</v>
      </c>
      <c r="R326" s="652">
        <f t="shared" si="527"/>
        <v>0</v>
      </c>
      <c r="S326" s="652">
        <f t="shared" si="527"/>
        <v>0</v>
      </c>
      <c r="T326" s="652">
        <f t="shared" si="527"/>
        <v>0</v>
      </c>
      <c r="U326" s="652">
        <f t="shared" si="527"/>
        <v>0</v>
      </c>
      <c r="V326" s="652">
        <f t="shared" si="527"/>
        <v>0</v>
      </c>
      <c r="W326" s="652">
        <f t="shared" si="527"/>
        <v>0</v>
      </c>
      <c r="X326" s="652">
        <f t="shared" si="527"/>
        <v>0</v>
      </c>
      <c r="Y326" s="652">
        <f t="shared" si="527"/>
        <v>0</v>
      </c>
      <c r="Z326" s="652">
        <f t="shared" si="527"/>
        <v>0</v>
      </c>
      <c r="AA326" s="652">
        <f t="shared" si="481"/>
        <v>0</v>
      </c>
      <c r="AB326" s="652">
        <f t="shared" si="520"/>
        <v>0</v>
      </c>
      <c r="AC326" s="652">
        <f t="shared" ref="AC326:AU326" si="528">$E326*AC618</f>
        <v>0</v>
      </c>
      <c r="AD326" s="652">
        <f t="shared" si="528"/>
        <v>0</v>
      </c>
      <c r="AE326" s="652">
        <f t="shared" si="528"/>
        <v>0</v>
      </c>
      <c r="AF326" s="652">
        <f t="shared" si="528"/>
        <v>0</v>
      </c>
      <c r="AG326" s="652">
        <f t="shared" si="528"/>
        <v>0</v>
      </c>
      <c r="AH326" s="652">
        <f t="shared" si="528"/>
        <v>0</v>
      </c>
      <c r="AI326" s="652">
        <f t="shared" si="528"/>
        <v>0</v>
      </c>
      <c r="AJ326" s="652">
        <f t="shared" si="528"/>
        <v>0</v>
      </c>
      <c r="AK326" s="652">
        <f t="shared" si="528"/>
        <v>0</v>
      </c>
      <c r="AL326" s="652">
        <f t="shared" si="528"/>
        <v>0</v>
      </c>
      <c r="AM326" s="652">
        <f t="shared" si="528"/>
        <v>0</v>
      </c>
      <c r="AN326" s="652">
        <f t="shared" si="528"/>
        <v>0</v>
      </c>
      <c r="AO326" s="652">
        <f t="shared" si="528"/>
        <v>0</v>
      </c>
      <c r="AP326" s="652">
        <f t="shared" si="528"/>
        <v>0</v>
      </c>
      <c r="AQ326" s="652">
        <f t="shared" si="528"/>
        <v>0</v>
      </c>
      <c r="AR326" s="652">
        <f t="shared" si="528"/>
        <v>0</v>
      </c>
      <c r="AS326" s="652">
        <f t="shared" si="528"/>
        <v>0</v>
      </c>
      <c r="AT326" s="652">
        <f t="shared" si="528"/>
        <v>0</v>
      </c>
      <c r="AU326" s="652">
        <f t="shared" si="528"/>
        <v>0</v>
      </c>
      <c r="AV326" s="652">
        <f t="shared" si="483"/>
        <v>0</v>
      </c>
      <c r="AW326" s="652"/>
      <c r="AX326" s="652"/>
      <c r="AY326" s="652"/>
      <c r="AZ326" s="652"/>
      <c r="BA326" s="652"/>
      <c r="BB326" s="652"/>
      <c r="BC326" s="652"/>
      <c r="BD326" s="652"/>
      <c r="BE326" s="652"/>
      <c r="BF326" s="652"/>
      <c r="BG326" s="652"/>
      <c r="BH326" s="652"/>
      <c r="BI326" s="652"/>
      <c r="BJ326" s="652"/>
      <c r="BK326" s="652"/>
      <c r="BL326" s="652"/>
      <c r="BM326" s="652"/>
      <c r="BN326" s="652"/>
      <c r="BO326" s="652"/>
      <c r="BP326" s="652"/>
      <c r="BQ326" s="652"/>
    </row>
    <row r="327" spans="1:69" s="360" customFormat="1" ht="25.5" x14ac:dyDescent="0.2">
      <c r="A327" s="1294" t="s">
        <v>871</v>
      </c>
      <c r="B327" s="384" t="s">
        <v>371</v>
      </c>
      <c r="C327" s="1271">
        <f>'I4 BO ASSETS'!L39</f>
        <v>0</v>
      </c>
      <c r="D327" s="652">
        <f t="shared" si="524"/>
        <v>0</v>
      </c>
      <c r="E327" s="652">
        <f t="shared" si="524"/>
        <v>0</v>
      </c>
      <c r="F327" s="652">
        <f t="shared" si="479"/>
        <v>0</v>
      </c>
      <c r="G327" s="652">
        <f t="shared" si="518"/>
        <v>0</v>
      </c>
      <c r="H327" s="652">
        <f t="shared" ref="H327:Z327" si="529">$D327*H619</f>
        <v>0</v>
      </c>
      <c r="I327" s="652">
        <f t="shared" si="529"/>
        <v>0</v>
      </c>
      <c r="J327" s="652">
        <f t="shared" si="529"/>
        <v>0</v>
      </c>
      <c r="K327" s="652">
        <f t="shared" si="529"/>
        <v>0</v>
      </c>
      <c r="L327" s="652">
        <f t="shared" si="529"/>
        <v>0</v>
      </c>
      <c r="M327" s="652">
        <f t="shared" si="529"/>
        <v>0</v>
      </c>
      <c r="N327" s="652">
        <f t="shared" si="529"/>
        <v>0</v>
      </c>
      <c r="O327" s="652">
        <f t="shared" si="529"/>
        <v>0</v>
      </c>
      <c r="P327" s="652">
        <f t="shared" si="529"/>
        <v>0</v>
      </c>
      <c r="Q327" s="652">
        <f t="shared" si="529"/>
        <v>0</v>
      </c>
      <c r="R327" s="652">
        <f t="shared" si="529"/>
        <v>0</v>
      </c>
      <c r="S327" s="652">
        <f t="shared" si="529"/>
        <v>0</v>
      </c>
      <c r="T327" s="652">
        <f t="shared" si="529"/>
        <v>0</v>
      </c>
      <c r="U327" s="652">
        <f t="shared" si="529"/>
        <v>0</v>
      </c>
      <c r="V327" s="652">
        <f t="shared" si="529"/>
        <v>0</v>
      </c>
      <c r="W327" s="652">
        <f t="shared" si="529"/>
        <v>0</v>
      </c>
      <c r="X327" s="652">
        <f t="shared" si="529"/>
        <v>0</v>
      </c>
      <c r="Y327" s="652">
        <f t="shared" si="529"/>
        <v>0</v>
      </c>
      <c r="Z327" s="652">
        <f t="shared" si="529"/>
        <v>0</v>
      </c>
      <c r="AA327" s="652">
        <f t="shared" si="481"/>
        <v>0</v>
      </c>
      <c r="AB327" s="652">
        <f t="shared" si="520"/>
        <v>0</v>
      </c>
      <c r="AC327" s="652">
        <f t="shared" ref="AC327:AU327" si="530">$E327*AC619</f>
        <v>0</v>
      </c>
      <c r="AD327" s="652">
        <f t="shared" si="530"/>
        <v>0</v>
      </c>
      <c r="AE327" s="652">
        <f t="shared" si="530"/>
        <v>0</v>
      </c>
      <c r="AF327" s="652">
        <f t="shared" si="530"/>
        <v>0</v>
      </c>
      <c r="AG327" s="652">
        <f t="shared" si="530"/>
        <v>0</v>
      </c>
      <c r="AH327" s="652">
        <f t="shared" si="530"/>
        <v>0</v>
      </c>
      <c r="AI327" s="652">
        <f t="shared" si="530"/>
        <v>0</v>
      </c>
      <c r="AJ327" s="652">
        <f t="shared" si="530"/>
        <v>0</v>
      </c>
      <c r="AK327" s="652">
        <f t="shared" si="530"/>
        <v>0</v>
      </c>
      <c r="AL327" s="652">
        <f t="shared" si="530"/>
        <v>0</v>
      </c>
      <c r="AM327" s="652">
        <f t="shared" si="530"/>
        <v>0</v>
      </c>
      <c r="AN327" s="652">
        <f t="shared" si="530"/>
        <v>0</v>
      </c>
      <c r="AO327" s="652">
        <f t="shared" si="530"/>
        <v>0</v>
      </c>
      <c r="AP327" s="652">
        <f t="shared" si="530"/>
        <v>0</v>
      </c>
      <c r="AQ327" s="652">
        <f t="shared" si="530"/>
        <v>0</v>
      </c>
      <c r="AR327" s="652">
        <f t="shared" si="530"/>
        <v>0</v>
      </c>
      <c r="AS327" s="652">
        <f t="shared" si="530"/>
        <v>0</v>
      </c>
      <c r="AT327" s="652">
        <f t="shared" si="530"/>
        <v>0</v>
      </c>
      <c r="AU327" s="652">
        <f t="shared" si="530"/>
        <v>0</v>
      </c>
      <c r="AV327" s="652">
        <f t="shared" si="483"/>
        <v>0</v>
      </c>
      <c r="AW327" s="652"/>
      <c r="AX327" s="652"/>
      <c r="AY327" s="652"/>
      <c r="AZ327" s="652"/>
      <c r="BA327" s="652"/>
      <c r="BB327" s="652"/>
      <c r="BC327" s="652"/>
      <c r="BD327" s="652"/>
      <c r="BE327" s="652"/>
      <c r="BF327" s="652"/>
      <c r="BG327" s="652"/>
      <c r="BH327" s="652"/>
      <c r="BI327" s="652"/>
      <c r="BJ327" s="652"/>
      <c r="BK327" s="652"/>
      <c r="BL327" s="652"/>
      <c r="BM327" s="652"/>
      <c r="BN327" s="652"/>
      <c r="BO327" s="652"/>
      <c r="BP327" s="652"/>
      <c r="BQ327" s="652"/>
    </row>
    <row r="328" spans="1:69" s="360" customFormat="1" ht="12.75" x14ac:dyDescent="0.2">
      <c r="A328" s="1294" t="s">
        <v>872</v>
      </c>
      <c r="B328" s="384" t="s">
        <v>372</v>
      </c>
      <c r="C328" s="1271">
        <f>'I4 BO ASSETS'!L40</f>
        <v>48943.92</v>
      </c>
      <c r="D328" s="652">
        <f t="shared" si="524"/>
        <v>29366.351999999999</v>
      </c>
      <c r="E328" s="652">
        <f t="shared" si="524"/>
        <v>19577.567999999999</v>
      </c>
      <c r="F328" s="652">
        <f t="shared" si="479"/>
        <v>48943.92</v>
      </c>
      <c r="G328" s="652">
        <f t="shared" si="518"/>
        <v>8530.9232100175705</v>
      </c>
      <c r="H328" s="652">
        <f t="shared" ref="H328:Z328" si="531">$D328*H620</f>
        <v>2943.2733512467812</v>
      </c>
      <c r="I328" s="652">
        <f t="shared" si="531"/>
        <v>6950.0745271447386</v>
      </c>
      <c r="J328" s="652">
        <f t="shared" si="531"/>
        <v>0</v>
      </c>
      <c r="K328" s="652">
        <f t="shared" si="531"/>
        <v>4443.858556466198</v>
      </c>
      <c r="L328" s="652">
        <f t="shared" si="531"/>
        <v>6460.1214467269565</v>
      </c>
      <c r="M328" s="652">
        <f t="shared" si="531"/>
        <v>0</v>
      </c>
      <c r="N328" s="652">
        <f t="shared" si="531"/>
        <v>3.327449005902912</v>
      </c>
      <c r="O328" s="652">
        <f t="shared" si="531"/>
        <v>34.773459391856349</v>
      </c>
      <c r="P328" s="652">
        <f t="shared" si="531"/>
        <v>0</v>
      </c>
      <c r="Q328" s="652">
        <f t="shared" si="531"/>
        <v>0</v>
      </c>
      <c r="R328" s="652">
        <f t="shared" si="531"/>
        <v>0</v>
      </c>
      <c r="S328" s="652">
        <f t="shared" si="531"/>
        <v>0</v>
      </c>
      <c r="T328" s="652">
        <f t="shared" si="531"/>
        <v>0</v>
      </c>
      <c r="U328" s="652">
        <f t="shared" si="531"/>
        <v>0</v>
      </c>
      <c r="V328" s="652">
        <f t="shared" si="531"/>
        <v>0</v>
      </c>
      <c r="W328" s="652">
        <f t="shared" si="531"/>
        <v>0</v>
      </c>
      <c r="X328" s="652">
        <f t="shared" si="531"/>
        <v>0</v>
      </c>
      <c r="Y328" s="652">
        <f t="shared" si="531"/>
        <v>0</v>
      </c>
      <c r="Z328" s="652">
        <f t="shared" si="531"/>
        <v>0</v>
      </c>
      <c r="AA328" s="652">
        <f t="shared" si="481"/>
        <v>29366.352000000003</v>
      </c>
      <c r="AB328" s="652">
        <f t="shared" si="520"/>
        <v>14279.20890297677</v>
      </c>
      <c r="AC328" s="652">
        <f t="shared" ref="AC328:AU328" si="532">$E328*AC620</f>
        <v>1575.4161120773824</v>
      </c>
      <c r="AD328" s="652">
        <f t="shared" si="532"/>
        <v>194.70436148134692</v>
      </c>
      <c r="AE328" s="652">
        <f t="shared" si="532"/>
        <v>0</v>
      </c>
      <c r="AF328" s="652">
        <f t="shared" si="532"/>
        <v>5.3343660679821072</v>
      </c>
      <c r="AG328" s="652">
        <f t="shared" si="532"/>
        <v>1.3335915169955268</v>
      </c>
      <c r="AH328" s="652">
        <f t="shared" si="532"/>
        <v>3208.1766593855723</v>
      </c>
      <c r="AI328" s="652">
        <f t="shared" si="532"/>
        <v>197.81607502100314</v>
      </c>
      <c r="AJ328" s="652">
        <f t="shared" si="532"/>
        <v>115.57793147294566</v>
      </c>
      <c r="AK328" s="652">
        <f t="shared" si="532"/>
        <v>0</v>
      </c>
      <c r="AL328" s="652">
        <f t="shared" si="532"/>
        <v>0</v>
      </c>
      <c r="AM328" s="652">
        <f t="shared" si="532"/>
        <v>0</v>
      </c>
      <c r="AN328" s="652">
        <f t="shared" si="532"/>
        <v>0</v>
      </c>
      <c r="AO328" s="652">
        <f t="shared" si="532"/>
        <v>0</v>
      </c>
      <c r="AP328" s="652">
        <f t="shared" si="532"/>
        <v>0</v>
      </c>
      <c r="AQ328" s="652">
        <f t="shared" si="532"/>
        <v>0</v>
      </c>
      <c r="AR328" s="652">
        <f t="shared" si="532"/>
        <v>0</v>
      </c>
      <c r="AS328" s="652">
        <f t="shared" si="532"/>
        <v>0</v>
      </c>
      <c r="AT328" s="652">
        <f t="shared" si="532"/>
        <v>0</v>
      </c>
      <c r="AU328" s="652">
        <f t="shared" si="532"/>
        <v>0</v>
      </c>
      <c r="AV328" s="652">
        <f t="shared" si="483"/>
        <v>19577.567999999999</v>
      </c>
      <c r="AW328" s="652"/>
      <c r="AX328" s="652"/>
      <c r="AY328" s="652"/>
      <c r="AZ328" s="652"/>
      <c r="BA328" s="652"/>
      <c r="BB328" s="652"/>
      <c r="BC328" s="652"/>
      <c r="BD328" s="652"/>
      <c r="BE328" s="652"/>
      <c r="BF328" s="652"/>
      <c r="BG328" s="652"/>
      <c r="BH328" s="652"/>
      <c r="BI328" s="652"/>
      <c r="BJ328" s="652"/>
      <c r="BK328" s="652"/>
      <c r="BL328" s="652"/>
      <c r="BM328" s="652"/>
      <c r="BN328" s="652"/>
      <c r="BO328" s="652"/>
      <c r="BP328" s="652"/>
      <c r="BQ328" s="652"/>
    </row>
    <row r="329" spans="1:69" s="360" customFormat="1" ht="12.75" x14ac:dyDescent="0.2">
      <c r="A329" s="1294" t="s">
        <v>873</v>
      </c>
      <c r="B329" s="384" t="s">
        <v>395</v>
      </c>
      <c r="C329" s="1271">
        <f>'I4 BO ASSETS'!L41</f>
        <v>20480.080000000002</v>
      </c>
      <c r="D329" s="652">
        <f t="shared" si="524"/>
        <v>12288.048000000001</v>
      </c>
      <c r="E329" s="652">
        <f t="shared" si="524"/>
        <v>8192.0320000000011</v>
      </c>
      <c r="F329" s="652">
        <f t="shared" si="479"/>
        <v>20480.080000000002</v>
      </c>
      <c r="G329" s="652">
        <f t="shared" si="518"/>
        <v>6019.7935784387055</v>
      </c>
      <c r="H329" s="652">
        <f t="shared" ref="H329:Z329" si="533">$D329*H621</f>
        <v>2076.9027669384745</v>
      </c>
      <c r="I329" s="652">
        <f t="shared" si="533"/>
        <v>3934.0444578993943</v>
      </c>
      <c r="J329" s="652">
        <f t="shared" si="533"/>
        <v>0</v>
      </c>
      <c r="K329" s="652">
        <f t="shared" si="533"/>
        <v>230.42152467374996</v>
      </c>
      <c r="L329" s="652">
        <f t="shared" si="533"/>
        <v>0</v>
      </c>
      <c r="M329" s="652">
        <f t="shared" si="533"/>
        <v>0</v>
      </c>
      <c r="N329" s="652">
        <f t="shared" si="533"/>
        <v>2.3479939585900165</v>
      </c>
      <c r="O329" s="652">
        <f t="shared" si="533"/>
        <v>24.537678091087265</v>
      </c>
      <c r="P329" s="652">
        <f t="shared" si="533"/>
        <v>0</v>
      </c>
      <c r="Q329" s="652">
        <f t="shared" si="533"/>
        <v>0</v>
      </c>
      <c r="R329" s="652">
        <f t="shared" si="533"/>
        <v>0</v>
      </c>
      <c r="S329" s="652">
        <f t="shared" si="533"/>
        <v>0</v>
      </c>
      <c r="T329" s="652">
        <f t="shared" si="533"/>
        <v>0</v>
      </c>
      <c r="U329" s="652">
        <f t="shared" si="533"/>
        <v>0</v>
      </c>
      <c r="V329" s="652">
        <f t="shared" si="533"/>
        <v>0</v>
      </c>
      <c r="W329" s="652">
        <f t="shared" si="533"/>
        <v>0</v>
      </c>
      <c r="X329" s="652">
        <f t="shared" si="533"/>
        <v>0</v>
      </c>
      <c r="Y329" s="652">
        <f t="shared" si="533"/>
        <v>0</v>
      </c>
      <c r="Z329" s="652">
        <f t="shared" si="533"/>
        <v>0</v>
      </c>
      <c r="AA329" s="652">
        <f t="shared" si="481"/>
        <v>12288.048000000001</v>
      </c>
      <c r="AB329" s="652">
        <f t="shared" si="520"/>
        <v>5979.1968167234727</v>
      </c>
      <c r="AC329" s="652">
        <f t="shared" ref="AC329:AU329" si="534">$E329*AC621</f>
        <v>659.68101358782098</v>
      </c>
      <c r="AD329" s="652">
        <f t="shared" si="534"/>
        <v>78.551181640536257</v>
      </c>
      <c r="AE329" s="652">
        <f t="shared" si="534"/>
        <v>0</v>
      </c>
      <c r="AF329" s="652">
        <f t="shared" si="534"/>
        <v>0</v>
      </c>
      <c r="AG329" s="652">
        <f t="shared" si="534"/>
        <v>0</v>
      </c>
      <c r="AH329" s="652">
        <f t="shared" si="534"/>
        <v>1343.3741182458532</v>
      </c>
      <c r="AI329" s="652">
        <f t="shared" si="534"/>
        <v>82.832407180186323</v>
      </c>
      <c r="AJ329" s="652">
        <f t="shared" si="534"/>
        <v>48.396462622131338</v>
      </c>
      <c r="AK329" s="652">
        <f t="shared" si="534"/>
        <v>0</v>
      </c>
      <c r="AL329" s="652">
        <f t="shared" si="534"/>
        <v>0</v>
      </c>
      <c r="AM329" s="652">
        <f t="shared" si="534"/>
        <v>0</v>
      </c>
      <c r="AN329" s="652">
        <f t="shared" si="534"/>
        <v>0</v>
      </c>
      <c r="AO329" s="652">
        <f t="shared" si="534"/>
        <v>0</v>
      </c>
      <c r="AP329" s="652">
        <f t="shared" si="534"/>
        <v>0</v>
      </c>
      <c r="AQ329" s="652">
        <f t="shared" si="534"/>
        <v>0</v>
      </c>
      <c r="AR329" s="652">
        <f t="shared" si="534"/>
        <v>0</v>
      </c>
      <c r="AS329" s="652">
        <f t="shared" si="534"/>
        <v>0</v>
      </c>
      <c r="AT329" s="652">
        <f t="shared" si="534"/>
        <v>0</v>
      </c>
      <c r="AU329" s="652">
        <f t="shared" si="534"/>
        <v>0</v>
      </c>
      <c r="AV329" s="652">
        <f t="shared" si="483"/>
        <v>8192.0320000000011</v>
      </c>
      <c r="AW329" s="652"/>
      <c r="AX329" s="652"/>
      <c r="AY329" s="652"/>
      <c r="AZ329" s="652"/>
      <c r="BA329" s="652"/>
      <c r="BB329" s="652"/>
      <c r="BC329" s="652"/>
      <c r="BD329" s="652"/>
      <c r="BE329" s="652"/>
      <c r="BF329" s="652"/>
      <c r="BG329" s="652"/>
      <c r="BH329" s="652"/>
      <c r="BI329" s="652"/>
      <c r="BJ329" s="652"/>
      <c r="BK329" s="652"/>
      <c r="BL329" s="652"/>
      <c r="BM329" s="652"/>
      <c r="BN329" s="652"/>
      <c r="BO329" s="652"/>
      <c r="BP329" s="652"/>
      <c r="BQ329" s="652"/>
    </row>
    <row r="330" spans="1:69" s="360" customFormat="1" ht="12.75" x14ac:dyDescent="0.2">
      <c r="A330" s="1294">
        <v>1835</v>
      </c>
      <c r="B330" s="384" t="s">
        <v>75</v>
      </c>
      <c r="C330" s="1271">
        <f>'I4 BO ASSETS'!L42</f>
        <v>0</v>
      </c>
      <c r="D330" s="652">
        <f t="shared" si="524"/>
        <v>0</v>
      </c>
      <c r="E330" s="652">
        <f t="shared" si="524"/>
        <v>0</v>
      </c>
      <c r="F330" s="652">
        <f t="shared" si="479"/>
        <v>0</v>
      </c>
      <c r="G330" s="652">
        <f t="shared" si="518"/>
        <v>0</v>
      </c>
      <c r="H330" s="652">
        <f t="shared" ref="H330:Z330" si="535">$D330*H622</f>
        <v>0</v>
      </c>
      <c r="I330" s="652">
        <f t="shared" si="535"/>
        <v>0</v>
      </c>
      <c r="J330" s="652">
        <f t="shared" si="535"/>
        <v>0</v>
      </c>
      <c r="K330" s="652">
        <f t="shared" si="535"/>
        <v>0</v>
      </c>
      <c r="L330" s="652">
        <f t="shared" si="535"/>
        <v>0</v>
      </c>
      <c r="M330" s="652">
        <f t="shared" si="535"/>
        <v>0</v>
      </c>
      <c r="N330" s="652">
        <f t="shared" si="535"/>
        <v>0</v>
      </c>
      <c r="O330" s="652">
        <f t="shared" si="535"/>
        <v>0</v>
      </c>
      <c r="P330" s="652">
        <f t="shared" si="535"/>
        <v>0</v>
      </c>
      <c r="Q330" s="652">
        <f t="shared" si="535"/>
        <v>0</v>
      </c>
      <c r="R330" s="652">
        <f t="shared" si="535"/>
        <v>0</v>
      </c>
      <c r="S330" s="652">
        <f t="shared" si="535"/>
        <v>0</v>
      </c>
      <c r="T330" s="652">
        <f t="shared" si="535"/>
        <v>0</v>
      </c>
      <c r="U330" s="652">
        <f t="shared" si="535"/>
        <v>0</v>
      </c>
      <c r="V330" s="652">
        <f t="shared" si="535"/>
        <v>0</v>
      </c>
      <c r="W330" s="652">
        <f t="shared" si="535"/>
        <v>0</v>
      </c>
      <c r="X330" s="652">
        <f t="shared" si="535"/>
        <v>0</v>
      </c>
      <c r="Y330" s="652">
        <f t="shared" si="535"/>
        <v>0</v>
      </c>
      <c r="Z330" s="652">
        <f t="shared" si="535"/>
        <v>0</v>
      </c>
      <c r="AA330" s="652">
        <f t="shared" si="481"/>
        <v>0</v>
      </c>
      <c r="AB330" s="652">
        <f t="shared" si="520"/>
        <v>0</v>
      </c>
      <c r="AC330" s="652">
        <f t="shared" ref="AC330:AU330" si="536">$E330*AC622</f>
        <v>0</v>
      </c>
      <c r="AD330" s="652">
        <f t="shared" si="536"/>
        <v>0</v>
      </c>
      <c r="AE330" s="652">
        <f t="shared" si="536"/>
        <v>0</v>
      </c>
      <c r="AF330" s="652">
        <f t="shared" si="536"/>
        <v>0</v>
      </c>
      <c r="AG330" s="652">
        <f t="shared" si="536"/>
        <v>0</v>
      </c>
      <c r="AH330" s="652">
        <f t="shared" si="536"/>
        <v>0</v>
      </c>
      <c r="AI330" s="652">
        <f t="shared" si="536"/>
        <v>0</v>
      </c>
      <c r="AJ330" s="652">
        <f t="shared" si="536"/>
        <v>0</v>
      </c>
      <c r="AK330" s="652">
        <f t="shared" si="536"/>
        <v>0</v>
      </c>
      <c r="AL330" s="652">
        <f t="shared" si="536"/>
        <v>0</v>
      </c>
      <c r="AM330" s="652">
        <f t="shared" si="536"/>
        <v>0</v>
      </c>
      <c r="AN330" s="652">
        <f t="shared" si="536"/>
        <v>0</v>
      </c>
      <c r="AO330" s="652">
        <f t="shared" si="536"/>
        <v>0</v>
      </c>
      <c r="AP330" s="652">
        <f t="shared" si="536"/>
        <v>0</v>
      </c>
      <c r="AQ330" s="652">
        <f t="shared" si="536"/>
        <v>0</v>
      </c>
      <c r="AR330" s="652">
        <f t="shared" si="536"/>
        <v>0</v>
      </c>
      <c r="AS330" s="652">
        <f t="shared" si="536"/>
        <v>0</v>
      </c>
      <c r="AT330" s="652">
        <f t="shared" si="536"/>
        <v>0</v>
      </c>
      <c r="AU330" s="652">
        <f t="shared" si="536"/>
        <v>0</v>
      </c>
      <c r="AV330" s="652">
        <f t="shared" si="483"/>
        <v>0</v>
      </c>
      <c r="AW330" s="652"/>
      <c r="AX330" s="652"/>
      <c r="AY330" s="652"/>
      <c r="AZ330" s="652"/>
      <c r="BA330" s="652"/>
      <c r="BB330" s="652"/>
      <c r="BC330" s="652"/>
      <c r="BD330" s="652"/>
      <c r="BE330" s="652"/>
      <c r="BF330" s="652"/>
      <c r="BG330" s="652"/>
      <c r="BH330" s="652"/>
      <c r="BI330" s="652"/>
      <c r="BJ330" s="652"/>
      <c r="BK330" s="652"/>
      <c r="BL330" s="652"/>
      <c r="BM330" s="652"/>
      <c r="BN330" s="652"/>
      <c r="BO330" s="652"/>
      <c r="BP330" s="652"/>
      <c r="BQ330" s="652"/>
    </row>
    <row r="331" spans="1:69" s="360" customFormat="1" ht="25.5" x14ac:dyDescent="0.2">
      <c r="A331" s="1294" t="s">
        <v>874</v>
      </c>
      <c r="B331" s="384" t="s">
        <v>396</v>
      </c>
      <c r="C331" s="1271">
        <f>'I4 BO ASSETS'!L43</f>
        <v>0</v>
      </c>
      <c r="D331" s="652">
        <f t="shared" si="524"/>
        <v>0</v>
      </c>
      <c r="E331" s="652">
        <f t="shared" si="524"/>
        <v>0</v>
      </c>
      <c r="F331" s="652">
        <f t="shared" si="479"/>
        <v>0</v>
      </c>
      <c r="G331" s="652">
        <f t="shared" si="518"/>
        <v>0</v>
      </c>
      <c r="H331" s="652">
        <f t="shared" ref="H331:Z331" si="537">$D331*H623</f>
        <v>0</v>
      </c>
      <c r="I331" s="652">
        <f t="shared" si="537"/>
        <v>0</v>
      </c>
      <c r="J331" s="652">
        <f t="shared" si="537"/>
        <v>0</v>
      </c>
      <c r="K331" s="652">
        <f t="shared" si="537"/>
        <v>0</v>
      </c>
      <c r="L331" s="652">
        <f t="shared" si="537"/>
        <v>0</v>
      </c>
      <c r="M331" s="652">
        <f t="shared" si="537"/>
        <v>0</v>
      </c>
      <c r="N331" s="652">
        <f t="shared" si="537"/>
        <v>0</v>
      </c>
      <c r="O331" s="652">
        <f t="shared" si="537"/>
        <v>0</v>
      </c>
      <c r="P331" s="652">
        <f t="shared" si="537"/>
        <v>0</v>
      </c>
      <c r="Q331" s="652">
        <f t="shared" si="537"/>
        <v>0</v>
      </c>
      <c r="R331" s="652">
        <f t="shared" si="537"/>
        <v>0</v>
      </c>
      <c r="S331" s="652">
        <f t="shared" si="537"/>
        <v>0</v>
      </c>
      <c r="T331" s="652">
        <f t="shared" si="537"/>
        <v>0</v>
      </c>
      <c r="U331" s="652">
        <f t="shared" si="537"/>
        <v>0</v>
      </c>
      <c r="V331" s="652">
        <f t="shared" si="537"/>
        <v>0</v>
      </c>
      <c r="W331" s="652">
        <f t="shared" si="537"/>
        <v>0</v>
      </c>
      <c r="X331" s="652">
        <f t="shared" si="537"/>
        <v>0</v>
      </c>
      <c r="Y331" s="652">
        <f t="shared" si="537"/>
        <v>0</v>
      </c>
      <c r="Z331" s="652">
        <f t="shared" si="537"/>
        <v>0</v>
      </c>
      <c r="AA331" s="652">
        <f t="shared" si="481"/>
        <v>0</v>
      </c>
      <c r="AB331" s="652">
        <f t="shared" si="520"/>
        <v>0</v>
      </c>
      <c r="AC331" s="652">
        <f t="shared" ref="AC331:AU331" si="538">$E331*AC623</f>
        <v>0</v>
      </c>
      <c r="AD331" s="652">
        <f t="shared" si="538"/>
        <v>0</v>
      </c>
      <c r="AE331" s="652">
        <f t="shared" si="538"/>
        <v>0</v>
      </c>
      <c r="AF331" s="652">
        <f t="shared" si="538"/>
        <v>0</v>
      </c>
      <c r="AG331" s="652">
        <f t="shared" si="538"/>
        <v>0</v>
      </c>
      <c r="AH331" s="652">
        <f t="shared" si="538"/>
        <v>0</v>
      </c>
      <c r="AI331" s="652">
        <f t="shared" si="538"/>
        <v>0</v>
      </c>
      <c r="AJ331" s="652">
        <f t="shared" si="538"/>
        <v>0</v>
      </c>
      <c r="AK331" s="652">
        <f t="shared" si="538"/>
        <v>0</v>
      </c>
      <c r="AL331" s="652">
        <f t="shared" si="538"/>
        <v>0</v>
      </c>
      <c r="AM331" s="652">
        <f t="shared" si="538"/>
        <v>0</v>
      </c>
      <c r="AN331" s="652">
        <f t="shared" si="538"/>
        <v>0</v>
      </c>
      <c r="AO331" s="652">
        <f t="shared" si="538"/>
        <v>0</v>
      </c>
      <c r="AP331" s="652">
        <f t="shared" si="538"/>
        <v>0</v>
      </c>
      <c r="AQ331" s="652">
        <f t="shared" si="538"/>
        <v>0</v>
      </c>
      <c r="AR331" s="652">
        <f t="shared" si="538"/>
        <v>0</v>
      </c>
      <c r="AS331" s="652">
        <f t="shared" si="538"/>
        <v>0</v>
      </c>
      <c r="AT331" s="652">
        <f t="shared" si="538"/>
        <v>0</v>
      </c>
      <c r="AU331" s="652">
        <f t="shared" si="538"/>
        <v>0</v>
      </c>
      <c r="AV331" s="652">
        <f t="shared" si="483"/>
        <v>0</v>
      </c>
      <c r="AW331" s="652"/>
      <c r="AX331" s="652"/>
      <c r="AY331" s="652"/>
      <c r="AZ331" s="652"/>
      <c r="BA331" s="652"/>
      <c r="BB331" s="652"/>
      <c r="BC331" s="652"/>
      <c r="BD331" s="652"/>
      <c r="BE331" s="652"/>
      <c r="BF331" s="652"/>
      <c r="BG331" s="652"/>
      <c r="BH331" s="652"/>
      <c r="BI331" s="652"/>
      <c r="BJ331" s="652"/>
      <c r="BK331" s="652"/>
      <c r="BL331" s="652"/>
      <c r="BM331" s="652"/>
      <c r="BN331" s="652"/>
      <c r="BO331" s="652"/>
      <c r="BP331" s="652"/>
      <c r="BQ331" s="652"/>
    </row>
    <row r="332" spans="1:69" s="360" customFormat="1" ht="25.5" x14ac:dyDescent="0.2">
      <c r="A332" s="1294" t="s">
        <v>875</v>
      </c>
      <c r="B332" s="384" t="s">
        <v>397</v>
      </c>
      <c r="C332" s="1271">
        <f>'I4 BO ASSETS'!L44</f>
        <v>249450.75</v>
      </c>
      <c r="D332" s="652">
        <f t="shared" si="524"/>
        <v>149670.44999999998</v>
      </c>
      <c r="E332" s="652">
        <f t="shared" si="524"/>
        <v>99780.3</v>
      </c>
      <c r="F332" s="652">
        <f t="shared" si="479"/>
        <v>249450.75</v>
      </c>
      <c r="G332" s="652">
        <f t="shared" si="518"/>
        <v>43479.255297313539</v>
      </c>
      <c r="H332" s="652">
        <f t="shared" ref="H332:Z332" si="539">$D332*H624</f>
        <v>15000.877431221752</v>
      </c>
      <c r="I332" s="652">
        <f t="shared" si="539"/>
        <v>35422.199598073676</v>
      </c>
      <c r="J332" s="652">
        <f t="shared" si="539"/>
        <v>0</v>
      </c>
      <c r="K332" s="652">
        <f t="shared" si="539"/>
        <v>22648.857096129821</v>
      </c>
      <c r="L332" s="652">
        <f t="shared" si="539"/>
        <v>32925.073021881457</v>
      </c>
      <c r="M332" s="652">
        <f t="shared" si="539"/>
        <v>0</v>
      </c>
      <c r="N332" s="652">
        <f t="shared" si="539"/>
        <v>16.958891934059139</v>
      </c>
      <c r="O332" s="652">
        <f t="shared" si="539"/>
        <v>177.22866344569681</v>
      </c>
      <c r="P332" s="652">
        <f t="shared" si="539"/>
        <v>0</v>
      </c>
      <c r="Q332" s="652">
        <f t="shared" si="539"/>
        <v>0</v>
      </c>
      <c r="R332" s="652">
        <f t="shared" si="539"/>
        <v>0</v>
      </c>
      <c r="S332" s="652">
        <f t="shared" si="539"/>
        <v>0</v>
      </c>
      <c r="T332" s="652">
        <f t="shared" si="539"/>
        <v>0</v>
      </c>
      <c r="U332" s="652">
        <f t="shared" si="539"/>
        <v>0</v>
      </c>
      <c r="V332" s="652">
        <f t="shared" si="539"/>
        <v>0</v>
      </c>
      <c r="W332" s="652">
        <f t="shared" si="539"/>
        <v>0</v>
      </c>
      <c r="X332" s="652">
        <f t="shared" si="539"/>
        <v>0</v>
      </c>
      <c r="Y332" s="652">
        <f t="shared" si="539"/>
        <v>0</v>
      </c>
      <c r="Z332" s="652">
        <f t="shared" si="539"/>
        <v>0</v>
      </c>
      <c r="AA332" s="652">
        <f t="shared" si="481"/>
        <v>149670.44999999998</v>
      </c>
      <c r="AB332" s="652">
        <f t="shared" si="520"/>
        <v>72776.340151222728</v>
      </c>
      <c r="AC332" s="652">
        <f t="shared" ref="AC332:AU332" si="540">$E332*AC624</f>
        <v>8029.3677073635936</v>
      </c>
      <c r="AD332" s="652">
        <f t="shared" si="540"/>
        <v>992.34284870915747</v>
      </c>
      <c r="AE332" s="652">
        <f t="shared" si="540"/>
        <v>0</v>
      </c>
      <c r="AF332" s="652">
        <f t="shared" si="540"/>
        <v>27.187475307100204</v>
      </c>
      <c r="AG332" s="652">
        <f t="shared" si="540"/>
        <v>6.796868826775051</v>
      </c>
      <c r="AH332" s="652">
        <f t="shared" si="540"/>
        <v>16351.000774278513</v>
      </c>
      <c r="AI332" s="652">
        <f t="shared" si="540"/>
        <v>1008.2022093049659</v>
      </c>
      <c r="AJ332" s="652">
        <f t="shared" si="540"/>
        <v>589.06196498717111</v>
      </c>
      <c r="AK332" s="652">
        <f t="shared" si="540"/>
        <v>0</v>
      </c>
      <c r="AL332" s="652">
        <f t="shared" si="540"/>
        <v>0</v>
      </c>
      <c r="AM332" s="652">
        <f t="shared" si="540"/>
        <v>0</v>
      </c>
      <c r="AN332" s="652">
        <f t="shared" si="540"/>
        <v>0</v>
      </c>
      <c r="AO332" s="652">
        <f t="shared" si="540"/>
        <v>0</v>
      </c>
      <c r="AP332" s="652">
        <f t="shared" si="540"/>
        <v>0</v>
      </c>
      <c r="AQ332" s="652">
        <f t="shared" si="540"/>
        <v>0</v>
      </c>
      <c r="AR332" s="652">
        <f t="shared" si="540"/>
        <v>0</v>
      </c>
      <c r="AS332" s="652">
        <f t="shared" si="540"/>
        <v>0</v>
      </c>
      <c r="AT332" s="652">
        <f t="shared" si="540"/>
        <v>0</v>
      </c>
      <c r="AU332" s="652">
        <f t="shared" si="540"/>
        <v>0</v>
      </c>
      <c r="AV332" s="652">
        <f t="shared" si="483"/>
        <v>99780.299999999988</v>
      </c>
      <c r="AW332" s="652"/>
      <c r="AX332" s="652"/>
      <c r="AY332" s="652"/>
      <c r="AZ332" s="652"/>
      <c r="BA332" s="652"/>
      <c r="BB332" s="652"/>
      <c r="BC332" s="652"/>
      <c r="BD332" s="652"/>
      <c r="BE332" s="652"/>
      <c r="BF332" s="652"/>
      <c r="BG332" s="652"/>
      <c r="BH332" s="652"/>
      <c r="BI332" s="652"/>
      <c r="BJ332" s="652"/>
      <c r="BK332" s="652"/>
      <c r="BL332" s="652"/>
      <c r="BM332" s="652"/>
      <c r="BN332" s="652"/>
      <c r="BO332" s="652"/>
      <c r="BP332" s="652"/>
      <c r="BQ332" s="652"/>
    </row>
    <row r="333" spans="1:69" s="360" customFormat="1" ht="25.5" x14ac:dyDescent="0.2">
      <c r="A333" s="1294" t="s">
        <v>876</v>
      </c>
      <c r="B333" s="384" t="s">
        <v>398</v>
      </c>
      <c r="C333" s="1271">
        <f>'I4 BO ASSETS'!L45</f>
        <v>37274.25</v>
      </c>
      <c r="D333" s="652">
        <f t="shared" si="524"/>
        <v>22364.55</v>
      </c>
      <c r="E333" s="652">
        <f t="shared" si="524"/>
        <v>14909.7</v>
      </c>
      <c r="F333" s="652">
        <f t="shared" si="479"/>
        <v>37274.25</v>
      </c>
      <c r="G333" s="652">
        <f t="shared" si="518"/>
        <v>10956.172573110989</v>
      </c>
      <c r="H333" s="652">
        <f t="shared" ref="H333:Z333" si="541">$D333*H625</f>
        <v>3780.0141874717497</v>
      </c>
      <c r="I333" s="652">
        <f t="shared" si="541"/>
        <v>7160.0578042105544</v>
      </c>
      <c r="J333" s="652">
        <f t="shared" si="541"/>
        <v>0</v>
      </c>
      <c r="K333" s="652">
        <f t="shared" si="541"/>
        <v>419.37284991418608</v>
      </c>
      <c r="L333" s="652">
        <f t="shared" si="541"/>
        <v>0</v>
      </c>
      <c r="M333" s="652">
        <f t="shared" si="541"/>
        <v>0</v>
      </c>
      <c r="N333" s="652">
        <f t="shared" si="541"/>
        <v>4.2734068329310197</v>
      </c>
      <c r="O333" s="652">
        <f t="shared" si="541"/>
        <v>44.659178459591438</v>
      </c>
      <c r="P333" s="652">
        <f t="shared" si="541"/>
        <v>0</v>
      </c>
      <c r="Q333" s="652">
        <f t="shared" si="541"/>
        <v>0</v>
      </c>
      <c r="R333" s="652">
        <f t="shared" si="541"/>
        <v>0</v>
      </c>
      <c r="S333" s="652">
        <f t="shared" si="541"/>
        <v>0</v>
      </c>
      <c r="T333" s="652">
        <f t="shared" si="541"/>
        <v>0</v>
      </c>
      <c r="U333" s="652">
        <f t="shared" si="541"/>
        <v>0</v>
      </c>
      <c r="V333" s="652">
        <f t="shared" si="541"/>
        <v>0</v>
      </c>
      <c r="W333" s="652">
        <f t="shared" si="541"/>
        <v>0</v>
      </c>
      <c r="X333" s="652">
        <f t="shared" si="541"/>
        <v>0</v>
      </c>
      <c r="Y333" s="652">
        <f t="shared" si="541"/>
        <v>0</v>
      </c>
      <c r="Z333" s="652">
        <f t="shared" si="541"/>
        <v>0</v>
      </c>
      <c r="AA333" s="652">
        <f t="shared" si="481"/>
        <v>22364.550000000003</v>
      </c>
      <c r="AB333" s="652">
        <f t="shared" si="520"/>
        <v>10882.285466939333</v>
      </c>
      <c r="AC333" s="652">
        <f t="shared" ref="AC333:AU333" si="542">$E333*AC625</f>
        <v>1200.6356918882072</v>
      </c>
      <c r="AD333" s="652">
        <f t="shared" si="542"/>
        <v>142.96508520790729</v>
      </c>
      <c r="AE333" s="652">
        <f t="shared" si="542"/>
        <v>0</v>
      </c>
      <c r="AF333" s="652">
        <f t="shared" si="542"/>
        <v>0</v>
      </c>
      <c r="AG333" s="652">
        <f t="shared" si="542"/>
        <v>0</v>
      </c>
      <c r="AH333" s="652">
        <f t="shared" si="542"/>
        <v>2444.9739809134289</v>
      </c>
      <c r="AI333" s="652">
        <f t="shared" si="542"/>
        <v>150.757021131561</v>
      </c>
      <c r="AJ333" s="652">
        <f t="shared" si="542"/>
        <v>88.082753919563729</v>
      </c>
      <c r="AK333" s="652">
        <f t="shared" si="542"/>
        <v>0</v>
      </c>
      <c r="AL333" s="652">
        <f t="shared" si="542"/>
        <v>0</v>
      </c>
      <c r="AM333" s="652">
        <f t="shared" si="542"/>
        <v>0</v>
      </c>
      <c r="AN333" s="652">
        <f t="shared" si="542"/>
        <v>0</v>
      </c>
      <c r="AO333" s="652">
        <f t="shared" si="542"/>
        <v>0</v>
      </c>
      <c r="AP333" s="652">
        <f t="shared" si="542"/>
        <v>0</v>
      </c>
      <c r="AQ333" s="652">
        <f t="shared" si="542"/>
        <v>0</v>
      </c>
      <c r="AR333" s="652">
        <f t="shared" si="542"/>
        <v>0</v>
      </c>
      <c r="AS333" s="652">
        <f t="shared" si="542"/>
        <v>0</v>
      </c>
      <c r="AT333" s="652">
        <f t="shared" si="542"/>
        <v>0</v>
      </c>
      <c r="AU333" s="652">
        <f t="shared" si="542"/>
        <v>0</v>
      </c>
      <c r="AV333" s="652">
        <f t="shared" si="483"/>
        <v>14909.7</v>
      </c>
      <c r="AW333" s="652"/>
      <c r="AX333" s="652"/>
      <c r="AY333" s="652"/>
      <c r="AZ333" s="652"/>
      <c r="BA333" s="652"/>
      <c r="BB333" s="652"/>
      <c r="BC333" s="652"/>
      <c r="BD333" s="652"/>
      <c r="BE333" s="652"/>
      <c r="BF333" s="652"/>
      <c r="BG333" s="652"/>
      <c r="BH333" s="652"/>
      <c r="BI333" s="652"/>
      <c r="BJ333" s="652"/>
      <c r="BK333" s="652"/>
      <c r="BL333" s="652"/>
      <c r="BM333" s="652"/>
      <c r="BN333" s="652"/>
      <c r="BO333" s="652"/>
      <c r="BP333" s="652"/>
      <c r="BQ333" s="652"/>
    </row>
    <row r="334" spans="1:69" s="360" customFormat="1" ht="12.75" x14ac:dyDescent="0.2">
      <c r="A334" s="1294">
        <v>1840</v>
      </c>
      <c r="B334" s="384" t="s">
        <v>76</v>
      </c>
      <c r="C334" s="1271">
        <f>'I4 BO ASSETS'!L46</f>
        <v>0</v>
      </c>
      <c r="D334" s="652">
        <f t="shared" si="524"/>
        <v>0</v>
      </c>
      <c r="E334" s="652">
        <f t="shared" si="524"/>
        <v>0</v>
      </c>
      <c r="F334" s="652">
        <f t="shared" si="479"/>
        <v>0</v>
      </c>
      <c r="G334" s="652">
        <f t="shared" si="518"/>
        <v>0</v>
      </c>
      <c r="H334" s="652">
        <f t="shared" ref="H334:Z334" si="543">$D334*H626</f>
        <v>0</v>
      </c>
      <c r="I334" s="652">
        <f t="shared" si="543"/>
        <v>0</v>
      </c>
      <c r="J334" s="652">
        <f t="shared" si="543"/>
        <v>0</v>
      </c>
      <c r="K334" s="652">
        <f t="shared" si="543"/>
        <v>0</v>
      </c>
      <c r="L334" s="652">
        <f t="shared" si="543"/>
        <v>0</v>
      </c>
      <c r="M334" s="652">
        <f t="shared" si="543"/>
        <v>0</v>
      </c>
      <c r="N334" s="652">
        <f t="shared" si="543"/>
        <v>0</v>
      </c>
      <c r="O334" s="652">
        <f t="shared" si="543"/>
        <v>0</v>
      </c>
      <c r="P334" s="652">
        <f t="shared" si="543"/>
        <v>0</v>
      </c>
      <c r="Q334" s="652">
        <f t="shared" si="543"/>
        <v>0</v>
      </c>
      <c r="R334" s="652">
        <f t="shared" si="543"/>
        <v>0</v>
      </c>
      <c r="S334" s="652">
        <f t="shared" si="543"/>
        <v>0</v>
      </c>
      <c r="T334" s="652">
        <f t="shared" si="543"/>
        <v>0</v>
      </c>
      <c r="U334" s="652">
        <f t="shared" si="543"/>
        <v>0</v>
      </c>
      <c r="V334" s="652">
        <f t="shared" si="543"/>
        <v>0</v>
      </c>
      <c r="W334" s="652">
        <f t="shared" si="543"/>
        <v>0</v>
      </c>
      <c r="X334" s="652">
        <f t="shared" si="543"/>
        <v>0</v>
      </c>
      <c r="Y334" s="652">
        <f t="shared" si="543"/>
        <v>0</v>
      </c>
      <c r="Z334" s="652">
        <f t="shared" si="543"/>
        <v>0</v>
      </c>
      <c r="AA334" s="652">
        <f t="shared" si="481"/>
        <v>0</v>
      </c>
      <c r="AB334" s="652">
        <f t="shared" si="520"/>
        <v>0</v>
      </c>
      <c r="AC334" s="652">
        <f t="shared" ref="AC334:AU334" si="544">$E334*AC626</f>
        <v>0</v>
      </c>
      <c r="AD334" s="652">
        <f t="shared" si="544"/>
        <v>0</v>
      </c>
      <c r="AE334" s="652">
        <f t="shared" si="544"/>
        <v>0</v>
      </c>
      <c r="AF334" s="652">
        <f t="shared" si="544"/>
        <v>0</v>
      </c>
      <c r="AG334" s="652">
        <f t="shared" si="544"/>
        <v>0</v>
      </c>
      <c r="AH334" s="652">
        <f t="shared" si="544"/>
        <v>0</v>
      </c>
      <c r="AI334" s="652">
        <f t="shared" si="544"/>
        <v>0</v>
      </c>
      <c r="AJ334" s="652">
        <f t="shared" si="544"/>
        <v>0</v>
      </c>
      <c r="AK334" s="652">
        <f t="shared" si="544"/>
        <v>0</v>
      </c>
      <c r="AL334" s="652">
        <f t="shared" si="544"/>
        <v>0</v>
      </c>
      <c r="AM334" s="652">
        <f t="shared" si="544"/>
        <v>0</v>
      </c>
      <c r="AN334" s="652">
        <f t="shared" si="544"/>
        <v>0</v>
      </c>
      <c r="AO334" s="652">
        <f t="shared" si="544"/>
        <v>0</v>
      </c>
      <c r="AP334" s="652">
        <f t="shared" si="544"/>
        <v>0</v>
      </c>
      <c r="AQ334" s="652">
        <f t="shared" si="544"/>
        <v>0</v>
      </c>
      <c r="AR334" s="652">
        <f t="shared" si="544"/>
        <v>0</v>
      </c>
      <c r="AS334" s="652">
        <f t="shared" si="544"/>
        <v>0</v>
      </c>
      <c r="AT334" s="652">
        <f t="shared" si="544"/>
        <v>0</v>
      </c>
      <c r="AU334" s="652">
        <f t="shared" si="544"/>
        <v>0</v>
      </c>
      <c r="AV334" s="652">
        <f t="shared" si="483"/>
        <v>0</v>
      </c>
      <c r="AW334" s="652"/>
      <c r="AX334" s="652"/>
      <c r="AY334" s="652"/>
      <c r="AZ334" s="652"/>
      <c r="BA334" s="652"/>
      <c r="BB334" s="652"/>
      <c r="BC334" s="652"/>
      <c r="BD334" s="652"/>
      <c r="BE334" s="652"/>
      <c r="BF334" s="652"/>
      <c r="BG334" s="652"/>
      <c r="BH334" s="652"/>
      <c r="BI334" s="652"/>
      <c r="BJ334" s="652"/>
      <c r="BK334" s="652"/>
      <c r="BL334" s="652"/>
      <c r="BM334" s="652"/>
      <c r="BN334" s="652"/>
      <c r="BO334" s="652"/>
      <c r="BP334" s="652"/>
      <c r="BQ334" s="652"/>
    </row>
    <row r="335" spans="1:69" s="360" customFormat="1" ht="12.75" x14ac:dyDescent="0.2">
      <c r="A335" s="1294" t="s">
        <v>877</v>
      </c>
      <c r="B335" s="384" t="s">
        <v>399</v>
      </c>
      <c r="C335" s="1271">
        <f>'I4 BO ASSETS'!L47</f>
        <v>0</v>
      </c>
      <c r="D335" s="652">
        <f t="shared" si="524"/>
        <v>0</v>
      </c>
      <c r="E335" s="652">
        <f t="shared" si="524"/>
        <v>0</v>
      </c>
      <c r="F335" s="652">
        <f t="shared" si="479"/>
        <v>0</v>
      </c>
      <c r="G335" s="652">
        <f t="shared" si="518"/>
        <v>0</v>
      </c>
      <c r="H335" s="652">
        <f t="shared" ref="H335:Z335" si="545">$D335*H627</f>
        <v>0</v>
      </c>
      <c r="I335" s="652">
        <f t="shared" si="545"/>
        <v>0</v>
      </c>
      <c r="J335" s="652">
        <f t="shared" si="545"/>
        <v>0</v>
      </c>
      <c r="K335" s="652">
        <f t="shared" si="545"/>
        <v>0</v>
      </c>
      <c r="L335" s="652">
        <f t="shared" si="545"/>
        <v>0</v>
      </c>
      <c r="M335" s="652">
        <f t="shared" si="545"/>
        <v>0</v>
      </c>
      <c r="N335" s="652">
        <f t="shared" si="545"/>
        <v>0</v>
      </c>
      <c r="O335" s="652">
        <f t="shared" si="545"/>
        <v>0</v>
      </c>
      <c r="P335" s="652">
        <f t="shared" si="545"/>
        <v>0</v>
      </c>
      <c r="Q335" s="652">
        <f t="shared" si="545"/>
        <v>0</v>
      </c>
      <c r="R335" s="652">
        <f t="shared" si="545"/>
        <v>0</v>
      </c>
      <c r="S335" s="652">
        <f t="shared" si="545"/>
        <v>0</v>
      </c>
      <c r="T335" s="652">
        <f t="shared" si="545"/>
        <v>0</v>
      </c>
      <c r="U335" s="652">
        <f t="shared" si="545"/>
        <v>0</v>
      </c>
      <c r="V335" s="652">
        <f t="shared" si="545"/>
        <v>0</v>
      </c>
      <c r="W335" s="652">
        <f t="shared" si="545"/>
        <v>0</v>
      </c>
      <c r="X335" s="652">
        <f t="shared" si="545"/>
        <v>0</v>
      </c>
      <c r="Y335" s="652">
        <f t="shared" si="545"/>
        <v>0</v>
      </c>
      <c r="Z335" s="652">
        <f t="shared" si="545"/>
        <v>0</v>
      </c>
      <c r="AA335" s="652">
        <f t="shared" si="481"/>
        <v>0</v>
      </c>
      <c r="AB335" s="652">
        <f t="shared" si="520"/>
        <v>0</v>
      </c>
      <c r="AC335" s="652">
        <f t="shared" ref="AC335:AU335" si="546">$E335*AC627</f>
        <v>0</v>
      </c>
      <c r="AD335" s="652">
        <f t="shared" si="546"/>
        <v>0</v>
      </c>
      <c r="AE335" s="652">
        <f t="shared" si="546"/>
        <v>0</v>
      </c>
      <c r="AF335" s="652">
        <f t="shared" si="546"/>
        <v>0</v>
      </c>
      <c r="AG335" s="652">
        <f t="shared" si="546"/>
        <v>0</v>
      </c>
      <c r="AH335" s="652">
        <f t="shared" si="546"/>
        <v>0</v>
      </c>
      <c r="AI335" s="652">
        <f t="shared" si="546"/>
        <v>0</v>
      </c>
      <c r="AJ335" s="652">
        <f t="shared" si="546"/>
        <v>0</v>
      </c>
      <c r="AK335" s="652">
        <f t="shared" si="546"/>
        <v>0</v>
      </c>
      <c r="AL335" s="652">
        <f t="shared" si="546"/>
        <v>0</v>
      </c>
      <c r="AM335" s="652">
        <f t="shared" si="546"/>
        <v>0</v>
      </c>
      <c r="AN335" s="652">
        <f t="shared" si="546"/>
        <v>0</v>
      </c>
      <c r="AO335" s="652">
        <f t="shared" si="546"/>
        <v>0</v>
      </c>
      <c r="AP335" s="652">
        <f t="shared" si="546"/>
        <v>0</v>
      </c>
      <c r="AQ335" s="652">
        <f t="shared" si="546"/>
        <v>0</v>
      </c>
      <c r="AR335" s="652">
        <f t="shared" si="546"/>
        <v>0</v>
      </c>
      <c r="AS335" s="652">
        <f t="shared" si="546"/>
        <v>0</v>
      </c>
      <c r="AT335" s="652">
        <f t="shared" si="546"/>
        <v>0</v>
      </c>
      <c r="AU335" s="652">
        <f t="shared" si="546"/>
        <v>0</v>
      </c>
      <c r="AV335" s="652">
        <f t="shared" si="483"/>
        <v>0</v>
      </c>
      <c r="AW335" s="652"/>
      <c r="AX335" s="652"/>
      <c r="AY335" s="652"/>
      <c r="AZ335" s="652"/>
      <c r="BA335" s="652"/>
      <c r="BB335" s="652"/>
      <c r="BC335" s="652"/>
      <c r="BD335" s="652"/>
      <c r="BE335" s="652"/>
      <c r="BF335" s="652"/>
      <c r="BG335" s="652"/>
      <c r="BH335" s="652"/>
      <c r="BI335" s="652"/>
      <c r="BJ335" s="652"/>
      <c r="BK335" s="652"/>
      <c r="BL335" s="652"/>
      <c r="BM335" s="652"/>
      <c r="BN335" s="652"/>
      <c r="BO335" s="652"/>
      <c r="BP335" s="652"/>
      <c r="BQ335" s="652"/>
    </row>
    <row r="336" spans="1:69" s="360" customFormat="1" ht="12.75" x14ac:dyDescent="0.2">
      <c r="A336" s="1294" t="s">
        <v>878</v>
      </c>
      <c r="B336" s="384" t="s">
        <v>400</v>
      </c>
      <c r="C336" s="1271">
        <f>'I4 BO ASSETS'!L48</f>
        <v>6576.5700000000006</v>
      </c>
      <c r="D336" s="652">
        <f t="shared" si="524"/>
        <v>3945.942</v>
      </c>
      <c r="E336" s="652">
        <f t="shared" si="524"/>
        <v>2630.6280000000006</v>
      </c>
      <c r="F336" s="652">
        <f t="shared" si="479"/>
        <v>6576.5700000000006</v>
      </c>
      <c r="G336" s="652">
        <f t="shared" si="518"/>
        <v>1146.2958760823662</v>
      </c>
      <c r="H336" s="652">
        <f t="shared" ref="H336:Z336" si="547">$D336*H628</f>
        <v>395.48616505602826</v>
      </c>
      <c r="I336" s="652">
        <f t="shared" si="547"/>
        <v>933.87803087664975</v>
      </c>
      <c r="J336" s="652">
        <f t="shared" si="547"/>
        <v>0</v>
      </c>
      <c r="K336" s="652">
        <f t="shared" si="547"/>
        <v>597.11904699703052</v>
      </c>
      <c r="L336" s="652">
        <f t="shared" si="547"/>
        <v>868.04328102246609</v>
      </c>
      <c r="M336" s="652">
        <f t="shared" si="547"/>
        <v>0</v>
      </c>
      <c r="N336" s="652">
        <f t="shared" si="547"/>
        <v>0.44710765522563201</v>
      </c>
      <c r="O336" s="652">
        <f t="shared" si="547"/>
        <v>4.6724923102338494</v>
      </c>
      <c r="P336" s="652">
        <f t="shared" si="547"/>
        <v>0</v>
      </c>
      <c r="Q336" s="652">
        <f t="shared" si="547"/>
        <v>0</v>
      </c>
      <c r="R336" s="652">
        <f t="shared" si="547"/>
        <v>0</v>
      </c>
      <c r="S336" s="652">
        <f t="shared" si="547"/>
        <v>0</v>
      </c>
      <c r="T336" s="652">
        <f t="shared" si="547"/>
        <v>0</v>
      </c>
      <c r="U336" s="652">
        <f t="shared" si="547"/>
        <v>0</v>
      </c>
      <c r="V336" s="652">
        <f t="shared" si="547"/>
        <v>0</v>
      </c>
      <c r="W336" s="652">
        <f t="shared" si="547"/>
        <v>0</v>
      </c>
      <c r="X336" s="652">
        <f t="shared" si="547"/>
        <v>0</v>
      </c>
      <c r="Y336" s="652">
        <f t="shared" si="547"/>
        <v>0</v>
      </c>
      <c r="Z336" s="652">
        <f t="shared" si="547"/>
        <v>0</v>
      </c>
      <c r="AA336" s="652">
        <f t="shared" si="481"/>
        <v>3945.9420000000005</v>
      </c>
      <c r="AB336" s="652">
        <f t="shared" si="520"/>
        <v>1918.6901436388823</v>
      </c>
      <c r="AC336" s="652">
        <f t="shared" ref="AC336:AU336" si="548">$E336*AC628</f>
        <v>211.68787339070417</v>
      </c>
      <c r="AD336" s="652">
        <f t="shared" si="548"/>
        <v>26.16232746758703</v>
      </c>
      <c r="AE336" s="652">
        <f t="shared" si="548"/>
        <v>0</v>
      </c>
      <c r="AF336" s="652">
        <f t="shared" si="548"/>
        <v>0.71677609500238437</v>
      </c>
      <c r="AG336" s="652">
        <f t="shared" si="548"/>
        <v>0.17919402375059609</v>
      </c>
      <c r="AH336" s="652">
        <f t="shared" si="548"/>
        <v>431.08108980268395</v>
      </c>
      <c r="AI336" s="652">
        <f t="shared" si="548"/>
        <v>26.580446856338419</v>
      </c>
      <c r="AJ336" s="652">
        <f t="shared" si="548"/>
        <v>15.53014872505166</v>
      </c>
      <c r="AK336" s="652">
        <f t="shared" si="548"/>
        <v>0</v>
      </c>
      <c r="AL336" s="652">
        <f t="shared" si="548"/>
        <v>0</v>
      </c>
      <c r="AM336" s="652">
        <f t="shared" si="548"/>
        <v>0</v>
      </c>
      <c r="AN336" s="652">
        <f t="shared" si="548"/>
        <v>0</v>
      </c>
      <c r="AO336" s="652">
        <f t="shared" si="548"/>
        <v>0</v>
      </c>
      <c r="AP336" s="652">
        <f t="shared" si="548"/>
        <v>0</v>
      </c>
      <c r="AQ336" s="652">
        <f t="shared" si="548"/>
        <v>0</v>
      </c>
      <c r="AR336" s="652">
        <f t="shared" si="548"/>
        <v>0</v>
      </c>
      <c r="AS336" s="652">
        <f t="shared" si="548"/>
        <v>0</v>
      </c>
      <c r="AT336" s="652">
        <f t="shared" si="548"/>
        <v>0</v>
      </c>
      <c r="AU336" s="652">
        <f t="shared" si="548"/>
        <v>0</v>
      </c>
      <c r="AV336" s="652">
        <f t="shared" si="483"/>
        <v>2630.6280000000002</v>
      </c>
      <c r="AW336" s="652"/>
      <c r="AX336" s="652"/>
      <c r="AY336" s="652"/>
      <c r="AZ336" s="652"/>
      <c r="BA336" s="652"/>
      <c r="BB336" s="652"/>
      <c r="BC336" s="652"/>
      <c r="BD336" s="652"/>
      <c r="BE336" s="652"/>
      <c r="BF336" s="652"/>
      <c r="BG336" s="652"/>
      <c r="BH336" s="652"/>
      <c r="BI336" s="652"/>
      <c r="BJ336" s="652"/>
      <c r="BK336" s="652"/>
      <c r="BL336" s="652"/>
      <c r="BM336" s="652"/>
      <c r="BN336" s="652"/>
      <c r="BO336" s="652"/>
      <c r="BP336" s="652"/>
      <c r="BQ336" s="652"/>
    </row>
    <row r="337" spans="1:69" s="360" customFormat="1" ht="12.75" x14ac:dyDescent="0.2">
      <c r="A337" s="1294" t="s">
        <v>879</v>
      </c>
      <c r="B337" s="384" t="s">
        <v>401</v>
      </c>
      <c r="C337" s="1271">
        <f>'I4 BO ASSETS'!L49</f>
        <v>13352.429999999998</v>
      </c>
      <c r="D337" s="652">
        <f t="shared" si="524"/>
        <v>8011.4579999999987</v>
      </c>
      <c r="E337" s="652">
        <f t="shared" si="524"/>
        <v>5340.9719999999998</v>
      </c>
      <c r="F337" s="652">
        <f t="shared" si="479"/>
        <v>13352.429999999998</v>
      </c>
      <c r="G337" s="652">
        <f t="shared" si="518"/>
        <v>3924.7342964750292</v>
      </c>
      <c r="H337" s="652">
        <f t="shared" ref="H337:Z337" si="549">$D337*H629</f>
        <v>1354.0815666907693</v>
      </c>
      <c r="I337" s="652">
        <f t="shared" si="549"/>
        <v>2564.885158700044</v>
      </c>
      <c r="J337" s="652">
        <f t="shared" si="549"/>
        <v>0</v>
      </c>
      <c r="K337" s="652">
        <f t="shared" si="549"/>
        <v>150.22828420101476</v>
      </c>
      <c r="L337" s="652">
        <f t="shared" si="549"/>
        <v>0</v>
      </c>
      <c r="M337" s="652">
        <f t="shared" si="549"/>
        <v>0</v>
      </c>
      <c r="N337" s="652">
        <f t="shared" si="549"/>
        <v>1.5308253176987634</v>
      </c>
      <c r="O337" s="652">
        <f t="shared" si="549"/>
        <v>15.997868615443702</v>
      </c>
      <c r="P337" s="652">
        <f t="shared" si="549"/>
        <v>0</v>
      </c>
      <c r="Q337" s="652">
        <f t="shared" si="549"/>
        <v>0</v>
      </c>
      <c r="R337" s="652">
        <f t="shared" si="549"/>
        <v>0</v>
      </c>
      <c r="S337" s="652">
        <f t="shared" si="549"/>
        <v>0</v>
      </c>
      <c r="T337" s="652">
        <f t="shared" si="549"/>
        <v>0</v>
      </c>
      <c r="U337" s="652">
        <f t="shared" si="549"/>
        <v>0</v>
      </c>
      <c r="V337" s="652">
        <f t="shared" si="549"/>
        <v>0</v>
      </c>
      <c r="W337" s="652">
        <f t="shared" si="549"/>
        <v>0</v>
      </c>
      <c r="X337" s="652">
        <f t="shared" si="549"/>
        <v>0</v>
      </c>
      <c r="Y337" s="652">
        <f t="shared" si="549"/>
        <v>0</v>
      </c>
      <c r="Z337" s="652">
        <f t="shared" si="549"/>
        <v>0</v>
      </c>
      <c r="AA337" s="652">
        <f t="shared" si="481"/>
        <v>8011.4580000000005</v>
      </c>
      <c r="AB337" s="652">
        <f t="shared" si="520"/>
        <v>3898.2663618268575</v>
      </c>
      <c r="AC337" s="652">
        <f t="shared" ref="AC337:AU337" si="550">$E337*AC629</f>
        <v>430.0932689843217</v>
      </c>
      <c r="AD337" s="652">
        <f t="shared" si="550"/>
        <v>51.213137559645531</v>
      </c>
      <c r="AE337" s="652">
        <f t="shared" si="550"/>
        <v>0</v>
      </c>
      <c r="AF337" s="652">
        <f t="shared" si="550"/>
        <v>0</v>
      </c>
      <c r="AG337" s="652">
        <f t="shared" si="550"/>
        <v>0</v>
      </c>
      <c r="AH337" s="652">
        <f t="shared" si="550"/>
        <v>875.84173878663933</v>
      </c>
      <c r="AI337" s="652">
        <f t="shared" si="550"/>
        <v>54.004374914792088</v>
      </c>
      <c r="AJ337" s="652">
        <f t="shared" si="550"/>
        <v>31.553117927743692</v>
      </c>
      <c r="AK337" s="652">
        <f t="shared" si="550"/>
        <v>0</v>
      </c>
      <c r="AL337" s="652">
        <f t="shared" si="550"/>
        <v>0</v>
      </c>
      <c r="AM337" s="652">
        <f t="shared" si="550"/>
        <v>0</v>
      </c>
      <c r="AN337" s="652">
        <f t="shared" si="550"/>
        <v>0</v>
      </c>
      <c r="AO337" s="652">
        <f t="shared" si="550"/>
        <v>0</v>
      </c>
      <c r="AP337" s="652">
        <f t="shared" si="550"/>
        <v>0</v>
      </c>
      <c r="AQ337" s="652">
        <f t="shared" si="550"/>
        <v>0</v>
      </c>
      <c r="AR337" s="652">
        <f t="shared" si="550"/>
        <v>0</v>
      </c>
      <c r="AS337" s="652">
        <f t="shared" si="550"/>
        <v>0</v>
      </c>
      <c r="AT337" s="652">
        <f t="shared" si="550"/>
        <v>0</v>
      </c>
      <c r="AU337" s="652">
        <f t="shared" si="550"/>
        <v>0</v>
      </c>
      <c r="AV337" s="652">
        <f t="shared" si="483"/>
        <v>5340.9719999999998</v>
      </c>
      <c r="AW337" s="652"/>
      <c r="AX337" s="652"/>
      <c r="AY337" s="652"/>
      <c r="AZ337" s="652"/>
      <c r="BA337" s="652"/>
      <c r="BB337" s="652"/>
      <c r="BC337" s="652"/>
      <c r="BD337" s="652"/>
      <c r="BE337" s="652"/>
      <c r="BF337" s="652"/>
      <c r="BG337" s="652"/>
      <c r="BH337" s="652"/>
      <c r="BI337" s="652"/>
      <c r="BJ337" s="652"/>
      <c r="BK337" s="652"/>
      <c r="BL337" s="652"/>
      <c r="BM337" s="652"/>
      <c r="BN337" s="652"/>
      <c r="BO337" s="652"/>
      <c r="BP337" s="652"/>
      <c r="BQ337" s="652"/>
    </row>
    <row r="338" spans="1:69" s="360" customFormat="1" ht="12.75" x14ac:dyDescent="0.2">
      <c r="A338" s="1294">
        <v>1845</v>
      </c>
      <c r="B338" s="384" t="s">
        <v>84</v>
      </c>
      <c r="C338" s="1271">
        <f>'I4 BO ASSETS'!L50</f>
        <v>0</v>
      </c>
      <c r="D338" s="652">
        <f t="shared" si="524"/>
        <v>0</v>
      </c>
      <c r="E338" s="652">
        <f t="shared" si="524"/>
        <v>0</v>
      </c>
      <c r="F338" s="652">
        <f t="shared" si="479"/>
        <v>0</v>
      </c>
      <c r="G338" s="652">
        <f t="shared" si="518"/>
        <v>0</v>
      </c>
      <c r="H338" s="652">
        <f t="shared" ref="H338:Z338" si="551">$D338*H630</f>
        <v>0</v>
      </c>
      <c r="I338" s="652">
        <f t="shared" si="551"/>
        <v>0</v>
      </c>
      <c r="J338" s="652">
        <f t="shared" si="551"/>
        <v>0</v>
      </c>
      <c r="K338" s="652">
        <f t="shared" si="551"/>
        <v>0</v>
      </c>
      <c r="L338" s="652">
        <f t="shared" si="551"/>
        <v>0</v>
      </c>
      <c r="M338" s="652">
        <f t="shared" si="551"/>
        <v>0</v>
      </c>
      <c r="N338" s="652">
        <f t="shared" si="551"/>
        <v>0</v>
      </c>
      <c r="O338" s="652">
        <f t="shared" si="551"/>
        <v>0</v>
      </c>
      <c r="P338" s="652">
        <f t="shared" si="551"/>
        <v>0</v>
      </c>
      <c r="Q338" s="652">
        <f t="shared" si="551"/>
        <v>0</v>
      </c>
      <c r="R338" s="652">
        <f t="shared" si="551"/>
        <v>0</v>
      </c>
      <c r="S338" s="652">
        <f t="shared" si="551"/>
        <v>0</v>
      </c>
      <c r="T338" s="652">
        <f t="shared" si="551"/>
        <v>0</v>
      </c>
      <c r="U338" s="652">
        <f t="shared" si="551"/>
        <v>0</v>
      </c>
      <c r="V338" s="652">
        <f t="shared" si="551"/>
        <v>0</v>
      </c>
      <c r="W338" s="652">
        <f t="shared" si="551"/>
        <v>0</v>
      </c>
      <c r="X338" s="652">
        <f t="shared" si="551"/>
        <v>0</v>
      </c>
      <c r="Y338" s="652">
        <f t="shared" si="551"/>
        <v>0</v>
      </c>
      <c r="Z338" s="652">
        <f t="shared" si="551"/>
        <v>0</v>
      </c>
      <c r="AA338" s="652">
        <f t="shared" si="481"/>
        <v>0</v>
      </c>
      <c r="AB338" s="652">
        <f t="shared" si="520"/>
        <v>0</v>
      </c>
      <c r="AC338" s="652">
        <f t="shared" ref="AC338:AU338" si="552">$E338*AC630</f>
        <v>0</v>
      </c>
      <c r="AD338" s="652">
        <f t="shared" si="552"/>
        <v>0</v>
      </c>
      <c r="AE338" s="652">
        <f t="shared" si="552"/>
        <v>0</v>
      </c>
      <c r="AF338" s="652">
        <f t="shared" si="552"/>
        <v>0</v>
      </c>
      <c r="AG338" s="652">
        <f t="shared" si="552"/>
        <v>0</v>
      </c>
      <c r="AH338" s="652">
        <f t="shared" si="552"/>
        <v>0</v>
      </c>
      <c r="AI338" s="652">
        <f t="shared" si="552"/>
        <v>0</v>
      </c>
      <c r="AJ338" s="652">
        <f t="shared" si="552"/>
        <v>0</v>
      </c>
      <c r="AK338" s="652">
        <f t="shared" si="552"/>
        <v>0</v>
      </c>
      <c r="AL338" s="652">
        <f t="shared" si="552"/>
        <v>0</v>
      </c>
      <c r="AM338" s="652">
        <f t="shared" si="552"/>
        <v>0</v>
      </c>
      <c r="AN338" s="652">
        <f t="shared" si="552"/>
        <v>0</v>
      </c>
      <c r="AO338" s="652">
        <f t="shared" si="552"/>
        <v>0</v>
      </c>
      <c r="AP338" s="652">
        <f t="shared" si="552"/>
        <v>0</v>
      </c>
      <c r="AQ338" s="652">
        <f t="shared" si="552"/>
        <v>0</v>
      </c>
      <c r="AR338" s="652">
        <f t="shared" si="552"/>
        <v>0</v>
      </c>
      <c r="AS338" s="652">
        <f t="shared" si="552"/>
        <v>0</v>
      </c>
      <c r="AT338" s="652">
        <f t="shared" si="552"/>
        <v>0</v>
      </c>
      <c r="AU338" s="652">
        <f t="shared" si="552"/>
        <v>0</v>
      </c>
      <c r="AV338" s="652">
        <f t="shared" si="483"/>
        <v>0</v>
      </c>
      <c r="AW338" s="652"/>
      <c r="AX338" s="652"/>
      <c r="AY338" s="652"/>
      <c r="AZ338" s="652"/>
      <c r="BA338" s="652"/>
      <c r="BB338" s="652"/>
      <c r="BC338" s="652"/>
      <c r="BD338" s="652"/>
      <c r="BE338" s="652"/>
      <c r="BF338" s="652"/>
      <c r="BG338" s="652"/>
      <c r="BH338" s="652"/>
      <c r="BI338" s="652"/>
      <c r="BJ338" s="652"/>
      <c r="BK338" s="652"/>
      <c r="BL338" s="652"/>
      <c r="BM338" s="652"/>
      <c r="BN338" s="652"/>
      <c r="BO338" s="652"/>
      <c r="BP338" s="652"/>
      <c r="BQ338" s="652"/>
    </row>
    <row r="339" spans="1:69" s="360" customFormat="1" ht="25.5" x14ac:dyDescent="0.2">
      <c r="A339" s="1294" t="s">
        <v>880</v>
      </c>
      <c r="B339" s="384" t="s">
        <v>402</v>
      </c>
      <c r="C339" s="1271">
        <f>'I4 BO ASSETS'!L51</f>
        <v>0</v>
      </c>
      <c r="D339" s="652">
        <f t="shared" si="524"/>
        <v>0</v>
      </c>
      <c r="E339" s="652">
        <f t="shared" si="524"/>
        <v>0</v>
      </c>
      <c r="F339" s="652">
        <f t="shared" si="479"/>
        <v>0</v>
      </c>
      <c r="G339" s="652">
        <f t="shared" si="518"/>
        <v>0</v>
      </c>
      <c r="H339" s="652">
        <f t="shared" ref="H339:Z339" si="553">$D339*H631</f>
        <v>0</v>
      </c>
      <c r="I339" s="652">
        <f t="shared" si="553"/>
        <v>0</v>
      </c>
      <c r="J339" s="652">
        <f t="shared" si="553"/>
        <v>0</v>
      </c>
      <c r="K339" s="652">
        <f t="shared" si="553"/>
        <v>0</v>
      </c>
      <c r="L339" s="652">
        <f t="shared" si="553"/>
        <v>0</v>
      </c>
      <c r="M339" s="652">
        <f t="shared" si="553"/>
        <v>0</v>
      </c>
      <c r="N339" s="652">
        <f t="shared" si="553"/>
        <v>0</v>
      </c>
      <c r="O339" s="652">
        <f t="shared" si="553"/>
        <v>0</v>
      </c>
      <c r="P339" s="652">
        <f t="shared" si="553"/>
        <v>0</v>
      </c>
      <c r="Q339" s="652">
        <f t="shared" si="553"/>
        <v>0</v>
      </c>
      <c r="R339" s="652">
        <f t="shared" si="553"/>
        <v>0</v>
      </c>
      <c r="S339" s="652">
        <f t="shared" si="553"/>
        <v>0</v>
      </c>
      <c r="T339" s="652">
        <f t="shared" si="553"/>
        <v>0</v>
      </c>
      <c r="U339" s="652">
        <f t="shared" si="553"/>
        <v>0</v>
      </c>
      <c r="V339" s="652">
        <f t="shared" si="553"/>
        <v>0</v>
      </c>
      <c r="W339" s="652">
        <f t="shared" si="553"/>
        <v>0</v>
      </c>
      <c r="X339" s="652">
        <f t="shared" si="553"/>
        <v>0</v>
      </c>
      <c r="Y339" s="652">
        <f t="shared" si="553"/>
        <v>0</v>
      </c>
      <c r="Z339" s="652">
        <f t="shared" si="553"/>
        <v>0</v>
      </c>
      <c r="AA339" s="652">
        <f t="shared" si="481"/>
        <v>0</v>
      </c>
      <c r="AB339" s="652">
        <f t="shared" si="520"/>
        <v>0</v>
      </c>
      <c r="AC339" s="652">
        <f t="shared" ref="AC339:AU339" si="554">$E339*AC631</f>
        <v>0</v>
      </c>
      <c r="AD339" s="652">
        <f t="shared" si="554"/>
        <v>0</v>
      </c>
      <c r="AE339" s="652">
        <f t="shared" si="554"/>
        <v>0</v>
      </c>
      <c r="AF339" s="652">
        <f t="shared" si="554"/>
        <v>0</v>
      </c>
      <c r="AG339" s="652">
        <f t="shared" si="554"/>
        <v>0</v>
      </c>
      <c r="AH339" s="652">
        <f t="shared" si="554"/>
        <v>0</v>
      </c>
      <c r="AI339" s="652">
        <f t="shared" si="554"/>
        <v>0</v>
      </c>
      <c r="AJ339" s="652">
        <f t="shared" si="554"/>
        <v>0</v>
      </c>
      <c r="AK339" s="652">
        <f t="shared" si="554"/>
        <v>0</v>
      </c>
      <c r="AL339" s="652">
        <f t="shared" si="554"/>
        <v>0</v>
      </c>
      <c r="AM339" s="652">
        <f t="shared" si="554"/>
        <v>0</v>
      </c>
      <c r="AN339" s="652">
        <f t="shared" si="554"/>
        <v>0</v>
      </c>
      <c r="AO339" s="652">
        <f t="shared" si="554"/>
        <v>0</v>
      </c>
      <c r="AP339" s="652">
        <f t="shared" si="554"/>
        <v>0</v>
      </c>
      <c r="AQ339" s="652">
        <f t="shared" si="554"/>
        <v>0</v>
      </c>
      <c r="AR339" s="652">
        <f t="shared" si="554"/>
        <v>0</v>
      </c>
      <c r="AS339" s="652">
        <f t="shared" si="554"/>
        <v>0</v>
      </c>
      <c r="AT339" s="652">
        <f t="shared" si="554"/>
        <v>0</v>
      </c>
      <c r="AU339" s="652">
        <f t="shared" si="554"/>
        <v>0</v>
      </c>
      <c r="AV339" s="652">
        <f t="shared" si="483"/>
        <v>0</v>
      </c>
      <c r="AW339" s="652"/>
      <c r="AX339" s="652"/>
      <c r="AY339" s="652"/>
      <c r="AZ339" s="652"/>
      <c r="BA339" s="652"/>
      <c r="BB339" s="652"/>
      <c r="BC339" s="652"/>
      <c r="BD339" s="652"/>
      <c r="BE339" s="652"/>
      <c r="BF339" s="652"/>
      <c r="BG339" s="652"/>
      <c r="BH339" s="652"/>
      <c r="BI339" s="652"/>
      <c r="BJ339" s="652"/>
      <c r="BK339" s="652"/>
      <c r="BL339" s="652"/>
      <c r="BM339" s="652"/>
      <c r="BN339" s="652"/>
      <c r="BO339" s="652"/>
      <c r="BP339" s="652"/>
      <c r="BQ339" s="652"/>
    </row>
    <row r="340" spans="1:69" s="360" customFormat="1" ht="25.5" x14ac:dyDescent="0.2">
      <c r="A340" s="1294" t="s">
        <v>881</v>
      </c>
      <c r="B340" s="384" t="s">
        <v>403</v>
      </c>
      <c r="C340" s="1271">
        <f>'I4 BO ASSETS'!L52</f>
        <v>115376.58</v>
      </c>
      <c r="D340" s="652">
        <f t="shared" si="524"/>
        <v>69225.948000000004</v>
      </c>
      <c r="E340" s="652">
        <f t="shared" si="524"/>
        <v>46150.632000000005</v>
      </c>
      <c r="F340" s="652">
        <f t="shared" si="479"/>
        <v>115376.58000000002</v>
      </c>
      <c r="G340" s="652">
        <f t="shared" si="518"/>
        <v>20110.133070960583</v>
      </c>
      <c r="H340" s="652">
        <f t="shared" ref="H340:Z340" si="555">$D340*H632</f>
        <v>6938.2430600571506</v>
      </c>
      <c r="I340" s="652">
        <f t="shared" si="555"/>
        <v>16383.563672200289</v>
      </c>
      <c r="J340" s="652">
        <f t="shared" si="555"/>
        <v>0</v>
      </c>
      <c r="K340" s="652">
        <f t="shared" si="555"/>
        <v>10475.605596135472</v>
      </c>
      <c r="L340" s="652">
        <f t="shared" si="555"/>
        <v>15228.586490579595</v>
      </c>
      <c r="M340" s="652">
        <f t="shared" si="555"/>
        <v>0</v>
      </c>
      <c r="N340" s="652">
        <f t="shared" si="555"/>
        <v>7.8438687874914352</v>
      </c>
      <c r="O340" s="652">
        <f t="shared" si="555"/>
        <v>81.972241279432993</v>
      </c>
      <c r="P340" s="652">
        <f t="shared" si="555"/>
        <v>0</v>
      </c>
      <c r="Q340" s="652">
        <f t="shared" si="555"/>
        <v>0</v>
      </c>
      <c r="R340" s="652">
        <f t="shared" si="555"/>
        <v>0</v>
      </c>
      <c r="S340" s="652">
        <f t="shared" si="555"/>
        <v>0</v>
      </c>
      <c r="T340" s="652">
        <f t="shared" si="555"/>
        <v>0</v>
      </c>
      <c r="U340" s="652">
        <f t="shared" si="555"/>
        <v>0</v>
      </c>
      <c r="V340" s="652">
        <f t="shared" si="555"/>
        <v>0</v>
      </c>
      <c r="W340" s="652">
        <f t="shared" si="555"/>
        <v>0</v>
      </c>
      <c r="X340" s="652">
        <f t="shared" si="555"/>
        <v>0</v>
      </c>
      <c r="Y340" s="652">
        <f t="shared" si="555"/>
        <v>0</v>
      </c>
      <c r="Z340" s="652">
        <f t="shared" si="555"/>
        <v>0</v>
      </c>
      <c r="AA340" s="652">
        <f t="shared" si="481"/>
        <v>69225.948000000004</v>
      </c>
      <c r="AB340" s="652">
        <f t="shared" si="520"/>
        <v>33660.69346981222</v>
      </c>
      <c r="AC340" s="652">
        <f t="shared" ref="AC340:AU340" si="556">$E340*AC632</f>
        <v>3713.7630800390552</v>
      </c>
      <c r="AD340" s="652">
        <f t="shared" si="556"/>
        <v>458.98087727344983</v>
      </c>
      <c r="AE340" s="652">
        <f t="shared" si="556"/>
        <v>0</v>
      </c>
      <c r="AF340" s="652">
        <f t="shared" si="556"/>
        <v>12.57481855543698</v>
      </c>
      <c r="AG340" s="652">
        <f t="shared" si="556"/>
        <v>3.1437046388592451</v>
      </c>
      <c r="AH340" s="652">
        <f t="shared" si="556"/>
        <v>7562.7054595490572</v>
      </c>
      <c r="AI340" s="652">
        <f t="shared" si="556"/>
        <v>466.3161880974547</v>
      </c>
      <c r="AJ340" s="652">
        <f t="shared" si="556"/>
        <v>272.45440203446793</v>
      </c>
      <c r="AK340" s="652">
        <f t="shared" si="556"/>
        <v>0</v>
      </c>
      <c r="AL340" s="652">
        <f t="shared" si="556"/>
        <v>0</v>
      </c>
      <c r="AM340" s="652">
        <f t="shared" si="556"/>
        <v>0</v>
      </c>
      <c r="AN340" s="652">
        <f t="shared" si="556"/>
        <v>0</v>
      </c>
      <c r="AO340" s="652">
        <f t="shared" si="556"/>
        <v>0</v>
      </c>
      <c r="AP340" s="652">
        <f t="shared" si="556"/>
        <v>0</v>
      </c>
      <c r="AQ340" s="652">
        <f t="shared" si="556"/>
        <v>0</v>
      </c>
      <c r="AR340" s="652">
        <f t="shared" si="556"/>
        <v>0</v>
      </c>
      <c r="AS340" s="652">
        <f t="shared" si="556"/>
        <v>0</v>
      </c>
      <c r="AT340" s="652">
        <f t="shared" si="556"/>
        <v>0</v>
      </c>
      <c r="AU340" s="652">
        <f t="shared" si="556"/>
        <v>0</v>
      </c>
      <c r="AV340" s="652">
        <f t="shared" si="483"/>
        <v>46150.631999999998</v>
      </c>
      <c r="AW340" s="652"/>
      <c r="AX340" s="652"/>
      <c r="AY340" s="652"/>
      <c r="AZ340" s="652"/>
      <c r="BA340" s="652"/>
      <c r="BB340" s="652"/>
      <c r="BC340" s="652"/>
      <c r="BD340" s="652"/>
      <c r="BE340" s="652"/>
      <c r="BF340" s="652"/>
      <c r="BG340" s="652"/>
      <c r="BH340" s="652"/>
      <c r="BI340" s="652"/>
      <c r="BJ340" s="652"/>
      <c r="BK340" s="652"/>
      <c r="BL340" s="652"/>
      <c r="BM340" s="652"/>
      <c r="BN340" s="652"/>
      <c r="BO340" s="652"/>
      <c r="BP340" s="652"/>
      <c r="BQ340" s="652"/>
    </row>
    <row r="341" spans="1:69" s="360" customFormat="1" ht="25.5" x14ac:dyDescent="0.2">
      <c r="A341" s="1294" t="s">
        <v>882</v>
      </c>
      <c r="B341" s="384" t="s">
        <v>676</v>
      </c>
      <c r="C341" s="1271">
        <f>'I4 BO ASSETS'!L53</f>
        <v>234249.41999999998</v>
      </c>
      <c r="D341" s="652">
        <f t="shared" si="524"/>
        <v>140549.65199999997</v>
      </c>
      <c r="E341" s="652">
        <f t="shared" si="524"/>
        <v>93699.767999999996</v>
      </c>
      <c r="F341" s="652">
        <f t="shared" si="479"/>
        <v>234249.41999999998</v>
      </c>
      <c r="G341" s="652">
        <f t="shared" si="518"/>
        <v>68853.888962786819</v>
      </c>
      <c r="H341" s="652">
        <f t="shared" ref="H341:Z341" si="557">$D341*H633</f>
        <v>23755.437896323292</v>
      </c>
      <c r="I341" s="652">
        <f t="shared" si="557"/>
        <v>44997.267223426243</v>
      </c>
      <c r="J341" s="652">
        <f t="shared" si="557"/>
        <v>0</v>
      </c>
      <c r="K341" s="652">
        <f t="shared" si="557"/>
        <v>2635.5418782710617</v>
      </c>
      <c r="L341" s="652">
        <f t="shared" si="557"/>
        <v>0</v>
      </c>
      <c r="M341" s="652">
        <f t="shared" si="557"/>
        <v>0</v>
      </c>
      <c r="N341" s="652">
        <f t="shared" si="557"/>
        <v>26.85615598001645</v>
      </c>
      <c r="O341" s="652">
        <f t="shared" si="557"/>
        <v>280.65988321256054</v>
      </c>
      <c r="P341" s="652">
        <f t="shared" si="557"/>
        <v>0</v>
      </c>
      <c r="Q341" s="652">
        <f t="shared" si="557"/>
        <v>0</v>
      </c>
      <c r="R341" s="652">
        <f t="shared" si="557"/>
        <v>0</v>
      </c>
      <c r="S341" s="652">
        <f t="shared" si="557"/>
        <v>0</v>
      </c>
      <c r="T341" s="652">
        <f t="shared" si="557"/>
        <v>0</v>
      </c>
      <c r="U341" s="652">
        <f t="shared" si="557"/>
        <v>0</v>
      </c>
      <c r="V341" s="652">
        <f t="shared" si="557"/>
        <v>0</v>
      </c>
      <c r="W341" s="652">
        <f t="shared" si="557"/>
        <v>0</v>
      </c>
      <c r="X341" s="652">
        <f t="shared" si="557"/>
        <v>0</v>
      </c>
      <c r="Y341" s="652">
        <f t="shared" si="557"/>
        <v>0</v>
      </c>
      <c r="Z341" s="652">
        <f t="shared" si="557"/>
        <v>0</v>
      </c>
      <c r="AA341" s="652">
        <f t="shared" si="481"/>
        <v>140549.652</v>
      </c>
      <c r="AB341" s="652">
        <f t="shared" si="520"/>
        <v>68389.546641581459</v>
      </c>
      <c r="AC341" s="652">
        <f t="shared" ref="AC341:AU341" si="558">$E341*AC633</f>
        <v>7545.3755462849349</v>
      </c>
      <c r="AD341" s="652">
        <f t="shared" si="558"/>
        <v>898.46176087252888</v>
      </c>
      <c r="AE341" s="652">
        <f t="shared" si="558"/>
        <v>0</v>
      </c>
      <c r="AF341" s="652">
        <f t="shared" si="558"/>
        <v>0</v>
      </c>
      <c r="AG341" s="652">
        <f t="shared" si="558"/>
        <v>0</v>
      </c>
      <c r="AH341" s="652">
        <f t="shared" si="558"/>
        <v>15365.399355964551</v>
      </c>
      <c r="AI341" s="652">
        <f t="shared" si="558"/>
        <v>947.4300558963871</v>
      </c>
      <c r="AJ341" s="652">
        <f t="shared" si="558"/>
        <v>553.55463940013624</v>
      </c>
      <c r="AK341" s="652">
        <f t="shared" si="558"/>
        <v>0</v>
      </c>
      <c r="AL341" s="652">
        <f t="shared" si="558"/>
        <v>0</v>
      </c>
      <c r="AM341" s="652">
        <f t="shared" si="558"/>
        <v>0</v>
      </c>
      <c r="AN341" s="652">
        <f t="shared" si="558"/>
        <v>0</v>
      </c>
      <c r="AO341" s="652">
        <f t="shared" si="558"/>
        <v>0</v>
      </c>
      <c r="AP341" s="652">
        <f t="shared" si="558"/>
        <v>0</v>
      </c>
      <c r="AQ341" s="652">
        <f t="shared" si="558"/>
        <v>0</v>
      </c>
      <c r="AR341" s="652">
        <f t="shared" si="558"/>
        <v>0</v>
      </c>
      <c r="AS341" s="652">
        <f t="shared" si="558"/>
        <v>0</v>
      </c>
      <c r="AT341" s="652">
        <f t="shared" si="558"/>
        <v>0</v>
      </c>
      <c r="AU341" s="652">
        <f t="shared" si="558"/>
        <v>0</v>
      </c>
      <c r="AV341" s="652">
        <f t="shared" si="483"/>
        <v>93699.767999999996</v>
      </c>
      <c r="AW341" s="652"/>
      <c r="AX341" s="652"/>
      <c r="AY341" s="652"/>
      <c r="AZ341" s="652"/>
      <c r="BA341" s="652"/>
      <c r="BB341" s="652"/>
      <c r="BC341" s="652"/>
      <c r="BD341" s="652"/>
      <c r="BE341" s="652"/>
      <c r="BF341" s="652"/>
      <c r="BG341" s="652"/>
      <c r="BH341" s="652"/>
      <c r="BI341" s="652"/>
      <c r="BJ341" s="652"/>
      <c r="BK341" s="652"/>
      <c r="BL341" s="652"/>
      <c r="BM341" s="652"/>
      <c r="BN341" s="652"/>
      <c r="BO341" s="652"/>
      <c r="BP341" s="652"/>
      <c r="BQ341" s="652"/>
    </row>
    <row r="342" spans="1:69" s="360" customFormat="1" ht="12.75" x14ac:dyDescent="0.2">
      <c r="A342" s="1294">
        <v>1850</v>
      </c>
      <c r="B342" s="384" t="s">
        <v>90</v>
      </c>
      <c r="C342" s="1271">
        <f>'I4 BO ASSETS'!L54</f>
        <v>213697</v>
      </c>
      <c r="D342" s="652">
        <f t="shared" si="524"/>
        <v>128218.2</v>
      </c>
      <c r="E342" s="652">
        <f t="shared" si="524"/>
        <v>85478.8</v>
      </c>
      <c r="F342" s="652">
        <f t="shared" si="479"/>
        <v>213697</v>
      </c>
      <c r="G342" s="652">
        <f t="shared" si="518"/>
        <v>62812.832192628935</v>
      </c>
      <c r="H342" s="652">
        <f t="shared" ref="H342:Z342" si="559">$D342*H634</f>
        <v>21671.199066920206</v>
      </c>
      <c r="I342" s="652">
        <f t="shared" si="559"/>
        <v>41049.326883475398</v>
      </c>
      <c r="J342" s="652">
        <f t="shared" si="559"/>
        <v>0</v>
      </c>
      <c r="K342" s="652">
        <f t="shared" si="559"/>
        <v>2404.3064557465764</v>
      </c>
      <c r="L342" s="652">
        <f t="shared" si="559"/>
        <v>0</v>
      </c>
      <c r="M342" s="652">
        <f t="shared" si="559"/>
        <v>0</v>
      </c>
      <c r="N342" s="652">
        <f t="shared" si="559"/>
        <v>24.499868407194246</v>
      </c>
      <c r="O342" s="652">
        <f t="shared" si="559"/>
        <v>256.03553282170162</v>
      </c>
      <c r="P342" s="652">
        <f t="shared" si="559"/>
        <v>0</v>
      </c>
      <c r="Q342" s="652">
        <f t="shared" si="559"/>
        <v>0</v>
      </c>
      <c r="R342" s="652">
        <f t="shared" si="559"/>
        <v>0</v>
      </c>
      <c r="S342" s="652">
        <f t="shared" si="559"/>
        <v>0</v>
      </c>
      <c r="T342" s="652">
        <f t="shared" si="559"/>
        <v>0</v>
      </c>
      <c r="U342" s="652">
        <f t="shared" si="559"/>
        <v>0</v>
      </c>
      <c r="V342" s="652">
        <f t="shared" si="559"/>
        <v>0</v>
      </c>
      <c r="W342" s="652">
        <f t="shared" si="559"/>
        <v>0</v>
      </c>
      <c r="X342" s="652">
        <f t="shared" si="559"/>
        <v>0</v>
      </c>
      <c r="Y342" s="652">
        <f t="shared" si="559"/>
        <v>0</v>
      </c>
      <c r="Z342" s="652">
        <f t="shared" si="559"/>
        <v>0</v>
      </c>
      <c r="AA342" s="652">
        <f t="shared" si="481"/>
        <v>128218.2</v>
      </c>
      <c r="AB342" s="652">
        <f t="shared" si="520"/>
        <v>62389.230029538747</v>
      </c>
      <c r="AC342" s="652">
        <f t="shared" ref="AC342:AU342" si="560">$E342*AC634</f>
        <v>6883.3643990002274</v>
      </c>
      <c r="AD342" s="652">
        <f t="shared" si="560"/>
        <v>819.63311974551243</v>
      </c>
      <c r="AE342" s="652">
        <f t="shared" si="560"/>
        <v>0</v>
      </c>
      <c r="AF342" s="652">
        <f t="shared" si="560"/>
        <v>0</v>
      </c>
      <c r="AG342" s="652">
        <f t="shared" si="560"/>
        <v>0</v>
      </c>
      <c r="AH342" s="652">
        <f t="shared" si="560"/>
        <v>14017.280154510338</v>
      </c>
      <c r="AI342" s="652">
        <f t="shared" si="560"/>
        <v>864.30506703022036</v>
      </c>
      <c r="AJ342" s="652">
        <f t="shared" si="560"/>
        <v>504.98723017496025</v>
      </c>
      <c r="AK342" s="652">
        <f t="shared" si="560"/>
        <v>0</v>
      </c>
      <c r="AL342" s="652">
        <f t="shared" si="560"/>
        <v>0</v>
      </c>
      <c r="AM342" s="652">
        <f t="shared" si="560"/>
        <v>0</v>
      </c>
      <c r="AN342" s="652">
        <f t="shared" si="560"/>
        <v>0</v>
      </c>
      <c r="AO342" s="652">
        <f t="shared" si="560"/>
        <v>0</v>
      </c>
      <c r="AP342" s="652">
        <f t="shared" si="560"/>
        <v>0</v>
      </c>
      <c r="AQ342" s="652">
        <f t="shared" si="560"/>
        <v>0</v>
      </c>
      <c r="AR342" s="652">
        <f t="shared" si="560"/>
        <v>0</v>
      </c>
      <c r="AS342" s="652">
        <f t="shared" si="560"/>
        <v>0</v>
      </c>
      <c r="AT342" s="652">
        <f t="shared" si="560"/>
        <v>0</v>
      </c>
      <c r="AU342" s="652">
        <f t="shared" si="560"/>
        <v>0</v>
      </c>
      <c r="AV342" s="652">
        <f t="shared" si="483"/>
        <v>85478.8</v>
      </c>
      <c r="AW342" s="652"/>
      <c r="AX342" s="652"/>
      <c r="AY342" s="652"/>
      <c r="AZ342" s="652"/>
      <c r="BA342" s="652"/>
      <c r="BB342" s="652"/>
      <c r="BC342" s="652"/>
      <c r="BD342" s="652"/>
      <c r="BE342" s="652"/>
      <c r="BF342" s="652"/>
      <c r="BG342" s="652"/>
      <c r="BH342" s="652"/>
      <c r="BI342" s="652"/>
      <c r="BJ342" s="652"/>
      <c r="BK342" s="652"/>
      <c r="BL342" s="652"/>
      <c r="BM342" s="652"/>
      <c r="BN342" s="652"/>
      <c r="BO342" s="652"/>
      <c r="BP342" s="652"/>
      <c r="BQ342" s="652"/>
    </row>
    <row r="343" spans="1:69" s="360" customFormat="1" ht="12.75" x14ac:dyDescent="0.2">
      <c r="A343" s="1294">
        <v>1855</v>
      </c>
      <c r="B343" s="384" t="s">
        <v>92</v>
      </c>
      <c r="C343" s="1271">
        <f>'I4 BO ASSETS'!L55</f>
        <v>19333</v>
      </c>
      <c r="D343" s="652">
        <f t="shared" si="524"/>
        <v>0</v>
      </c>
      <c r="E343" s="652">
        <f t="shared" si="524"/>
        <v>19333</v>
      </c>
      <c r="F343" s="652">
        <f t="shared" si="479"/>
        <v>19333</v>
      </c>
      <c r="G343" s="652">
        <f t="shared" ref="G343:V343" si="561">$D343*G635</f>
        <v>0</v>
      </c>
      <c r="H343" s="652">
        <f t="shared" si="561"/>
        <v>0</v>
      </c>
      <c r="I343" s="652">
        <f t="shared" si="561"/>
        <v>0</v>
      </c>
      <c r="J343" s="652">
        <f t="shared" si="561"/>
        <v>0</v>
      </c>
      <c r="K343" s="652">
        <f t="shared" si="561"/>
        <v>0</v>
      </c>
      <c r="L343" s="652">
        <f t="shared" si="561"/>
        <v>0</v>
      </c>
      <c r="M343" s="652">
        <f t="shared" si="561"/>
        <v>0</v>
      </c>
      <c r="N343" s="652">
        <f t="shared" si="561"/>
        <v>0</v>
      </c>
      <c r="O343" s="652">
        <f t="shared" si="561"/>
        <v>0</v>
      </c>
      <c r="P343" s="652">
        <f t="shared" si="561"/>
        <v>0</v>
      </c>
      <c r="Q343" s="652">
        <f t="shared" si="561"/>
        <v>0</v>
      </c>
      <c r="R343" s="652">
        <f t="shared" si="561"/>
        <v>0</v>
      </c>
      <c r="S343" s="652">
        <f t="shared" si="561"/>
        <v>0</v>
      </c>
      <c r="T343" s="652">
        <f t="shared" si="561"/>
        <v>0</v>
      </c>
      <c r="U343" s="652">
        <f t="shared" si="561"/>
        <v>0</v>
      </c>
      <c r="V343" s="652">
        <f t="shared" si="561"/>
        <v>0</v>
      </c>
      <c r="W343" s="652">
        <f t="shared" ref="W343:Z345" si="562">$D343*W635</f>
        <v>0</v>
      </c>
      <c r="X343" s="652">
        <f t="shared" si="562"/>
        <v>0</v>
      </c>
      <c r="Y343" s="652">
        <f t="shared" si="562"/>
        <v>0</v>
      </c>
      <c r="Z343" s="652">
        <f t="shared" si="562"/>
        <v>0</v>
      </c>
      <c r="AA343" s="652">
        <f t="shared" si="481"/>
        <v>0</v>
      </c>
      <c r="AB343" s="652">
        <f t="shared" ref="AB343:AQ343" si="563">$E343*AB635</f>
        <v>19333</v>
      </c>
      <c r="AC343" s="652">
        <f t="shared" si="563"/>
        <v>0</v>
      </c>
      <c r="AD343" s="652">
        <f t="shared" si="563"/>
        <v>0</v>
      </c>
      <c r="AE343" s="652">
        <f t="shared" si="563"/>
        <v>0</v>
      </c>
      <c r="AF343" s="652">
        <f t="shared" si="563"/>
        <v>0</v>
      </c>
      <c r="AG343" s="652">
        <f t="shared" si="563"/>
        <v>0</v>
      </c>
      <c r="AH343" s="652">
        <f t="shared" si="563"/>
        <v>0</v>
      </c>
      <c r="AI343" s="652">
        <f t="shared" si="563"/>
        <v>0</v>
      </c>
      <c r="AJ343" s="652">
        <f t="shared" si="563"/>
        <v>0</v>
      </c>
      <c r="AK343" s="652">
        <f t="shared" si="563"/>
        <v>0</v>
      </c>
      <c r="AL343" s="652">
        <f t="shared" si="563"/>
        <v>0</v>
      </c>
      <c r="AM343" s="652">
        <f t="shared" si="563"/>
        <v>0</v>
      </c>
      <c r="AN343" s="652">
        <f t="shared" si="563"/>
        <v>0</v>
      </c>
      <c r="AO343" s="652">
        <f t="shared" si="563"/>
        <v>0</v>
      </c>
      <c r="AP343" s="652">
        <f t="shared" si="563"/>
        <v>0</v>
      </c>
      <c r="AQ343" s="652">
        <f t="shared" si="563"/>
        <v>0</v>
      </c>
      <c r="AR343" s="652">
        <f t="shared" ref="AR343:AU344" si="564">$E343*AR635</f>
        <v>0</v>
      </c>
      <c r="AS343" s="652">
        <f t="shared" si="564"/>
        <v>0</v>
      </c>
      <c r="AT343" s="652">
        <f t="shared" si="564"/>
        <v>0</v>
      </c>
      <c r="AU343" s="652">
        <f t="shared" si="564"/>
        <v>0</v>
      </c>
      <c r="AV343" s="652">
        <f t="shared" si="483"/>
        <v>19333</v>
      </c>
      <c r="AW343" s="652"/>
      <c r="AX343" s="652"/>
      <c r="AY343" s="652"/>
      <c r="AZ343" s="652"/>
      <c r="BA343" s="652"/>
      <c r="BB343" s="652"/>
      <c r="BC343" s="652"/>
      <c r="BD343" s="652"/>
      <c r="BE343" s="652"/>
      <c r="BF343" s="652"/>
      <c r="BG343" s="652"/>
      <c r="BH343" s="652"/>
      <c r="BI343" s="652"/>
      <c r="BJ343" s="652"/>
      <c r="BK343" s="652"/>
      <c r="BL343" s="652"/>
      <c r="BM343" s="652"/>
      <c r="BN343" s="652"/>
      <c r="BO343" s="652"/>
      <c r="BP343" s="652"/>
      <c r="BQ343" s="652"/>
    </row>
    <row r="344" spans="1:69" s="1296" customFormat="1" ht="12.75" x14ac:dyDescent="0.2">
      <c r="A344" s="1294">
        <v>1860</v>
      </c>
      <c r="B344" s="384" t="s">
        <v>93</v>
      </c>
      <c r="C344" s="1271">
        <f>'I4 BO ASSETS'!L56</f>
        <v>333301</v>
      </c>
      <c r="D344" s="652">
        <f t="shared" si="524"/>
        <v>0</v>
      </c>
      <c r="E344" s="652">
        <f t="shared" si="524"/>
        <v>333301</v>
      </c>
      <c r="F344" s="652">
        <f t="shared" si="479"/>
        <v>333301</v>
      </c>
      <c r="G344" s="652">
        <f t="shared" ref="G344:V345" si="565">$D344*G636</f>
        <v>0</v>
      </c>
      <c r="H344" s="652">
        <f t="shared" si="565"/>
        <v>0</v>
      </c>
      <c r="I344" s="652">
        <f t="shared" si="565"/>
        <v>0</v>
      </c>
      <c r="J344" s="652">
        <f t="shared" si="565"/>
        <v>0</v>
      </c>
      <c r="K344" s="652">
        <f t="shared" si="565"/>
        <v>0</v>
      </c>
      <c r="L344" s="652">
        <f t="shared" si="565"/>
        <v>0</v>
      </c>
      <c r="M344" s="652">
        <f t="shared" si="565"/>
        <v>0</v>
      </c>
      <c r="N344" s="652">
        <f t="shared" si="565"/>
        <v>0</v>
      </c>
      <c r="O344" s="652">
        <f t="shared" si="565"/>
        <v>0</v>
      </c>
      <c r="P344" s="652">
        <f t="shared" si="565"/>
        <v>0</v>
      </c>
      <c r="Q344" s="652">
        <f t="shared" si="565"/>
        <v>0</v>
      </c>
      <c r="R344" s="652">
        <f t="shared" si="565"/>
        <v>0</v>
      </c>
      <c r="S344" s="652">
        <f t="shared" si="565"/>
        <v>0</v>
      </c>
      <c r="T344" s="652">
        <f t="shared" si="565"/>
        <v>0</v>
      </c>
      <c r="U344" s="652">
        <f t="shared" si="565"/>
        <v>0</v>
      </c>
      <c r="V344" s="652">
        <f t="shared" si="565"/>
        <v>0</v>
      </c>
      <c r="W344" s="652">
        <f t="shared" si="562"/>
        <v>0</v>
      </c>
      <c r="X344" s="652">
        <f t="shared" si="562"/>
        <v>0</v>
      </c>
      <c r="Y344" s="652">
        <f t="shared" si="562"/>
        <v>0</v>
      </c>
      <c r="Z344" s="652">
        <f t="shared" si="562"/>
        <v>0</v>
      </c>
      <c r="AA344" s="652">
        <f t="shared" si="481"/>
        <v>0</v>
      </c>
      <c r="AB344" s="652">
        <f t="shared" ref="AB344:AQ344" si="566">$E344*AB636</f>
        <v>218354.53997795068</v>
      </c>
      <c r="AC344" s="652">
        <f t="shared" si="566"/>
        <v>92998.547597625147</v>
      </c>
      <c r="AD344" s="652">
        <f t="shared" si="566"/>
        <v>10085.154681733624</v>
      </c>
      <c r="AE344" s="652">
        <f t="shared" si="566"/>
        <v>0</v>
      </c>
      <c r="AF344" s="652">
        <f t="shared" si="566"/>
        <v>8985.8409259783857</v>
      </c>
      <c r="AG344" s="652">
        <f t="shared" si="566"/>
        <v>2876.916816712182</v>
      </c>
      <c r="AH344" s="652">
        <f t="shared" si="566"/>
        <v>0</v>
      </c>
      <c r="AI344" s="652">
        <f t="shared" si="566"/>
        <v>0</v>
      </c>
      <c r="AJ344" s="652">
        <f t="shared" si="566"/>
        <v>0</v>
      </c>
      <c r="AK344" s="652">
        <f t="shared" si="566"/>
        <v>0</v>
      </c>
      <c r="AL344" s="652">
        <f t="shared" si="566"/>
        <v>0</v>
      </c>
      <c r="AM344" s="652">
        <f t="shared" si="566"/>
        <v>0</v>
      </c>
      <c r="AN344" s="652">
        <f t="shared" si="566"/>
        <v>0</v>
      </c>
      <c r="AO344" s="652">
        <f t="shared" si="566"/>
        <v>0</v>
      </c>
      <c r="AP344" s="652">
        <f t="shared" si="566"/>
        <v>0</v>
      </c>
      <c r="AQ344" s="652">
        <f t="shared" si="566"/>
        <v>0</v>
      </c>
      <c r="AR344" s="652">
        <f t="shared" si="564"/>
        <v>0</v>
      </c>
      <c r="AS344" s="652">
        <f t="shared" si="564"/>
        <v>0</v>
      </c>
      <c r="AT344" s="652">
        <f t="shared" si="564"/>
        <v>0</v>
      </c>
      <c r="AU344" s="652">
        <f t="shared" si="564"/>
        <v>0</v>
      </c>
      <c r="AV344" s="652">
        <f t="shared" si="483"/>
        <v>333301</v>
      </c>
      <c r="AW344" s="652"/>
      <c r="AX344" s="652"/>
      <c r="AY344" s="652"/>
      <c r="AZ344" s="652"/>
      <c r="BA344" s="652"/>
      <c r="BB344" s="652"/>
      <c r="BC344" s="652"/>
      <c r="BD344" s="652"/>
      <c r="BE344" s="652"/>
      <c r="BF344" s="652"/>
      <c r="BG344" s="652"/>
      <c r="BH344" s="652"/>
      <c r="BI344" s="652"/>
      <c r="BJ344" s="652"/>
      <c r="BK344" s="652"/>
      <c r="BL344" s="652"/>
      <c r="BM344" s="652"/>
      <c r="BN344" s="652"/>
      <c r="BO344" s="652"/>
      <c r="BP344" s="652"/>
      <c r="BQ344" s="652"/>
    </row>
    <row r="345" spans="1:69" s="1296" customFormat="1" ht="12.75" x14ac:dyDescent="0.2">
      <c r="A345" s="1295">
        <f>A271</f>
        <v>9999</v>
      </c>
      <c r="B345" s="1295" t="str">
        <f>B271</f>
        <v>IFRS Placeholder Expense Account</v>
      </c>
      <c r="C345" s="2063">
        <f>'I4 BO ASSETS'!L57</f>
        <v>0</v>
      </c>
      <c r="D345" s="2064">
        <f t="shared" si="524"/>
        <v>0</v>
      </c>
      <c r="E345" s="2064">
        <f t="shared" si="524"/>
        <v>0</v>
      </c>
      <c r="F345" s="2064">
        <f>D345+E345</f>
        <v>0</v>
      </c>
      <c r="G345" s="2064">
        <f t="shared" si="565"/>
        <v>0</v>
      </c>
      <c r="H345" s="1099">
        <f t="shared" si="565"/>
        <v>0</v>
      </c>
      <c r="I345" s="1099">
        <f t="shared" si="565"/>
        <v>0</v>
      </c>
      <c r="J345" s="1099">
        <f t="shared" si="565"/>
        <v>0</v>
      </c>
      <c r="K345" s="1099">
        <f t="shared" si="565"/>
        <v>0</v>
      </c>
      <c r="L345" s="1099">
        <f t="shared" si="565"/>
        <v>0</v>
      </c>
      <c r="M345" s="1099">
        <f t="shared" si="565"/>
        <v>0</v>
      </c>
      <c r="N345" s="1099">
        <f t="shared" si="565"/>
        <v>0</v>
      </c>
      <c r="O345" s="1099">
        <f t="shared" si="565"/>
        <v>0</v>
      </c>
      <c r="P345" s="1099">
        <f t="shared" si="565"/>
        <v>0</v>
      </c>
      <c r="Q345" s="1099">
        <f t="shared" si="565"/>
        <v>0</v>
      </c>
      <c r="R345" s="1099">
        <f t="shared" si="565"/>
        <v>0</v>
      </c>
      <c r="S345" s="1099">
        <f t="shared" si="565"/>
        <v>0</v>
      </c>
      <c r="T345" s="1099">
        <f t="shared" si="565"/>
        <v>0</v>
      </c>
      <c r="U345" s="1099">
        <f t="shared" si="565"/>
        <v>0</v>
      </c>
      <c r="V345" s="1099">
        <f t="shared" si="565"/>
        <v>0</v>
      </c>
      <c r="W345" s="1099">
        <f t="shared" si="562"/>
        <v>0</v>
      </c>
      <c r="X345" s="1099">
        <f t="shared" si="562"/>
        <v>0</v>
      </c>
      <c r="Y345" s="1099">
        <f t="shared" si="562"/>
        <v>0</v>
      </c>
      <c r="Z345" s="1099">
        <f t="shared" si="562"/>
        <v>0</v>
      </c>
      <c r="AA345" s="1099">
        <f>SUM(G345:Z345)</f>
        <v>0</v>
      </c>
      <c r="AB345" s="1099">
        <f>E345*AB637</f>
        <v>0</v>
      </c>
      <c r="AC345" s="2061">
        <f>$E345*AC637</f>
        <v>0</v>
      </c>
      <c r="AD345" s="1099">
        <f t="shared" ref="AD345:AV345" si="567">$E345*AD637</f>
        <v>0</v>
      </c>
      <c r="AE345" s="1099">
        <f t="shared" si="567"/>
        <v>0</v>
      </c>
      <c r="AF345" s="1099">
        <f t="shared" si="567"/>
        <v>0</v>
      </c>
      <c r="AG345" s="1099">
        <f t="shared" si="567"/>
        <v>0</v>
      </c>
      <c r="AH345" s="1099">
        <f t="shared" si="567"/>
        <v>0</v>
      </c>
      <c r="AI345" s="1099">
        <f t="shared" si="567"/>
        <v>0</v>
      </c>
      <c r="AJ345" s="1099">
        <f>$E345*AJ637</f>
        <v>0</v>
      </c>
      <c r="AK345" s="1099">
        <f t="shared" si="567"/>
        <v>0</v>
      </c>
      <c r="AL345" s="1099">
        <f t="shared" si="567"/>
        <v>0</v>
      </c>
      <c r="AM345" s="1099">
        <f t="shared" si="567"/>
        <v>0</v>
      </c>
      <c r="AN345" s="1099">
        <f t="shared" si="567"/>
        <v>0</v>
      </c>
      <c r="AO345" s="1099">
        <f t="shared" si="567"/>
        <v>0</v>
      </c>
      <c r="AP345" s="1099">
        <f t="shared" si="567"/>
        <v>0</v>
      </c>
      <c r="AQ345" s="1099">
        <f t="shared" si="567"/>
        <v>0</v>
      </c>
      <c r="AR345" s="1099">
        <f t="shared" si="567"/>
        <v>0</v>
      </c>
      <c r="AS345" s="1099">
        <f t="shared" si="567"/>
        <v>0</v>
      </c>
      <c r="AT345" s="1099">
        <f t="shared" si="567"/>
        <v>0</v>
      </c>
      <c r="AU345" s="1099">
        <f t="shared" si="567"/>
        <v>0</v>
      </c>
      <c r="AV345" s="1099">
        <f t="shared" si="567"/>
        <v>0</v>
      </c>
      <c r="AW345" s="1099"/>
      <c r="AX345" s="1099"/>
      <c r="AY345" s="1099"/>
      <c r="AZ345" s="1099"/>
      <c r="BA345" s="1099"/>
      <c r="BB345" s="1099"/>
      <c r="BC345" s="1099"/>
      <c r="BD345" s="1099"/>
      <c r="BE345" s="1099"/>
      <c r="BF345" s="1099"/>
      <c r="BG345" s="1099"/>
      <c r="BH345" s="1099"/>
      <c r="BI345" s="652"/>
      <c r="BJ345" s="652"/>
      <c r="BK345" s="652"/>
      <c r="BL345" s="652"/>
      <c r="BM345" s="652"/>
      <c r="BN345" s="652"/>
      <c r="BO345" s="652"/>
      <c r="BP345" s="652"/>
      <c r="BQ345" s="652"/>
    </row>
    <row r="346" spans="1:69" s="1313" customFormat="1" ht="12.75" x14ac:dyDescent="0.2">
      <c r="A346" s="1308"/>
      <c r="B346" s="1309" t="s">
        <v>956</v>
      </c>
      <c r="C346" s="1310">
        <f>SUM(C305:C345)</f>
        <v>1417892</v>
      </c>
      <c r="D346" s="1311">
        <f>SUM(D305:D345)</f>
        <v>563640.6</v>
      </c>
      <c r="E346" s="1311">
        <f>SUM(E305:E345)</f>
        <v>854251.4</v>
      </c>
      <c r="F346" s="1312">
        <f>D346+E346</f>
        <v>1417892</v>
      </c>
      <c r="G346" s="1311">
        <f t="shared" ref="G346:BQ346" si="568">SUM(G305:G345)</f>
        <v>225834.02905781454</v>
      </c>
      <c r="H346" s="1311">
        <f t="shared" si="568"/>
        <v>77915.515491926199</v>
      </c>
      <c r="I346" s="1311">
        <f t="shared" si="568"/>
        <v>159395.29735600698</v>
      </c>
      <c r="J346" s="1311">
        <f t="shared" si="568"/>
        <v>0</v>
      </c>
      <c r="K346" s="1311">
        <f t="shared" si="568"/>
        <v>44005.311288535107</v>
      </c>
      <c r="L346" s="1311">
        <f t="shared" si="568"/>
        <v>55481.824240210481</v>
      </c>
      <c r="M346" s="1311">
        <f t="shared" si="568"/>
        <v>0</v>
      </c>
      <c r="N346" s="1311">
        <f t="shared" si="568"/>
        <v>88.085567879109618</v>
      </c>
      <c r="O346" s="1311">
        <f t="shared" si="568"/>
        <v>920.53699762760459</v>
      </c>
      <c r="P346" s="1311">
        <f t="shared" si="568"/>
        <v>0</v>
      </c>
      <c r="Q346" s="1311">
        <f t="shared" si="568"/>
        <v>0</v>
      </c>
      <c r="R346" s="1311">
        <f t="shared" si="568"/>
        <v>0</v>
      </c>
      <c r="S346" s="1311">
        <f t="shared" si="568"/>
        <v>0</v>
      </c>
      <c r="T346" s="1311">
        <f t="shared" si="568"/>
        <v>0</v>
      </c>
      <c r="U346" s="1311">
        <f t="shared" si="568"/>
        <v>0</v>
      </c>
      <c r="V346" s="1311">
        <f t="shared" si="568"/>
        <v>0</v>
      </c>
      <c r="W346" s="1311">
        <f t="shared" si="568"/>
        <v>0</v>
      </c>
      <c r="X346" s="1311">
        <f t="shared" si="568"/>
        <v>0</v>
      </c>
      <c r="Y346" s="1311">
        <f t="shared" si="568"/>
        <v>0</v>
      </c>
      <c r="Z346" s="1311">
        <f t="shared" si="568"/>
        <v>0</v>
      </c>
      <c r="AA346" s="1311">
        <f t="shared" si="568"/>
        <v>563640.6</v>
      </c>
      <c r="AB346" s="1311">
        <f t="shared" si="568"/>
        <v>544329.08484151273</v>
      </c>
      <c r="AC346" s="1311">
        <f t="shared" si="568"/>
        <v>135620.46846301586</v>
      </c>
      <c r="AD346" s="1311">
        <f t="shared" si="568"/>
        <v>41926.577170303572</v>
      </c>
      <c r="AE346" s="1311">
        <f t="shared" si="568"/>
        <v>0</v>
      </c>
      <c r="AF346" s="1311">
        <f t="shared" si="568"/>
        <v>28930.113777482184</v>
      </c>
      <c r="AG346" s="1311">
        <f t="shared" si="568"/>
        <v>34322.120314904867</v>
      </c>
      <c r="AH346" s="1311">
        <f t="shared" si="568"/>
        <v>62741.580755985764</v>
      </c>
      <c r="AI346" s="1311">
        <f t="shared" si="568"/>
        <v>3877.9481166226046</v>
      </c>
      <c r="AJ346" s="1311">
        <f t="shared" si="568"/>
        <v>2503.5065601724582</v>
      </c>
      <c r="AK346" s="1311">
        <f t="shared" si="568"/>
        <v>0</v>
      </c>
      <c r="AL346" s="1311">
        <f t="shared" si="568"/>
        <v>0</v>
      </c>
      <c r="AM346" s="1311">
        <f t="shared" si="568"/>
        <v>0</v>
      </c>
      <c r="AN346" s="1311">
        <f t="shared" si="568"/>
        <v>0</v>
      </c>
      <c r="AO346" s="1311">
        <f t="shared" si="568"/>
        <v>0</v>
      </c>
      <c r="AP346" s="1311">
        <f t="shared" si="568"/>
        <v>0</v>
      </c>
      <c r="AQ346" s="1311">
        <f t="shared" si="568"/>
        <v>0</v>
      </c>
      <c r="AR346" s="1311">
        <f t="shared" si="568"/>
        <v>0</v>
      </c>
      <c r="AS346" s="1311">
        <f t="shared" si="568"/>
        <v>0</v>
      </c>
      <c r="AT346" s="1311">
        <f t="shared" si="568"/>
        <v>0</v>
      </c>
      <c r="AU346" s="1311">
        <f t="shared" si="568"/>
        <v>0</v>
      </c>
      <c r="AV346" s="1311">
        <f t="shared" si="568"/>
        <v>854251.39999999991</v>
      </c>
      <c r="AW346" s="1311">
        <f t="shared" si="568"/>
        <v>0</v>
      </c>
      <c r="AX346" s="1311">
        <f t="shared" si="568"/>
        <v>0</v>
      </c>
      <c r="AY346" s="1311">
        <f t="shared" si="568"/>
        <v>0</v>
      </c>
      <c r="AZ346" s="1311">
        <f t="shared" si="568"/>
        <v>0</v>
      </c>
      <c r="BA346" s="1311">
        <f t="shared" si="568"/>
        <v>0</v>
      </c>
      <c r="BB346" s="1311">
        <f t="shared" si="568"/>
        <v>0</v>
      </c>
      <c r="BC346" s="1311">
        <f t="shared" si="568"/>
        <v>0</v>
      </c>
      <c r="BD346" s="1311">
        <f t="shared" si="568"/>
        <v>0</v>
      </c>
      <c r="BE346" s="1311">
        <f t="shared" si="568"/>
        <v>0</v>
      </c>
      <c r="BF346" s="1311">
        <f t="shared" si="568"/>
        <v>0</v>
      </c>
      <c r="BG346" s="1311">
        <f t="shared" si="568"/>
        <v>0</v>
      </c>
      <c r="BH346" s="1311">
        <f t="shared" si="568"/>
        <v>0</v>
      </c>
      <c r="BI346" s="1311">
        <f t="shared" si="568"/>
        <v>0</v>
      </c>
      <c r="BJ346" s="1311">
        <f t="shared" si="568"/>
        <v>0</v>
      </c>
      <c r="BK346" s="1311">
        <f t="shared" si="568"/>
        <v>0</v>
      </c>
      <c r="BL346" s="1311">
        <f t="shared" si="568"/>
        <v>0</v>
      </c>
      <c r="BM346" s="1311">
        <f t="shared" si="568"/>
        <v>0</v>
      </c>
      <c r="BN346" s="1311">
        <f t="shared" si="568"/>
        <v>0</v>
      </c>
      <c r="BO346" s="1311">
        <f t="shared" si="568"/>
        <v>0</v>
      </c>
      <c r="BP346" s="1311">
        <f t="shared" si="568"/>
        <v>0</v>
      </c>
      <c r="BQ346" s="1311">
        <f t="shared" si="568"/>
        <v>0</v>
      </c>
    </row>
    <row r="347" spans="1:69" s="360" customFormat="1" ht="12.75" x14ac:dyDescent="0.2">
      <c r="A347" s="1314"/>
      <c r="B347" s="469"/>
      <c r="C347" s="1318"/>
      <c r="D347" s="1305"/>
      <c r="E347" s="1305"/>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2"/>
      <c r="AK347" s="652"/>
      <c r="AL347" s="652"/>
      <c r="AM347" s="652"/>
      <c r="AN347" s="652"/>
      <c r="AO347" s="652"/>
      <c r="AP347" s="652"/>
      <c r="AQ347" s="652"/>
      <c r="AR347" s="652"/>
      <c r="AS347" s="652"/>
      <c r="AT347" s="652"/>
      <c r="AU347" s="652"/>
      <c r="AV347" s="652"/>
      <c r="AW347" s="652"/>
      <c r="AX347" s="652"/>
      <c r="AY347" s="652"/>
      <c r="AZ347" s="652"/>
      <c r="BA347" s="652"/>
      <c r="BB347" s="652"/>
      <c r="BC347" s="652"/>
      <c r="BD347" s="652"/>
      <c r="BE347" s="652"/>
      <c r="BF347" s="652"/>
      <c r="BG347" s="652"/>
      <c r="BH347" s="652"/>
      <c r="BI347" s="652"/>
      <c r="BJ347" s="652"/>
      <c r="BK347" s="652"/>
      <c r="BL347" s="652"/>
      <c r="BM347" s="652"/>
      <c r="BN347" s="652"/>
      <c r="BO347" s="652"/>
      <c r="BP347" s="652"/>
      <c r="BQ347" s="652"/>
    </row>
    <row r="348" spans="1:69" s="360" customFormat="1" ht="12.75" x14ac:dyDescent="0.2">
      <c r="A348" s="1360" t="s">
        <v>564</v>
      </c>
      <c r="B348" s="1303"/>
      <c r="C348" s="1304"/>
      <c r="D348" s="1305"/>
      <c r="E348" s="1305"/>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c r="AI348" s="652"/>
      <c r="AJ348" s="652"/>
      <c r="AK348" s="652"/>
      <c r="AL348" s="652"/>
      <c r="AM348" s="652"/>
      <c r="AN348" s="652"/>
      <c r="AO348" s="652"/>
      <c r="AP348" s="652"/>
      <c r="AQ348" s="652"/>
      <c r="AR348" s="652"/>
      <c r="AS348" s="652"/>
      <c r="AT348" s="652"/>
      <c r="AU348" s="652"/>
      <c r="AV348" s="652"/>
      <c r="AW348" s="652"/>
      <c r="AX348" s="652"/>
      <c r="AY348" s="652"/>
      <c r="AZ348" s="652"/>
      <c r="BA348" s="652"/>
      <c r="BB348" s="652"/>
      <c r="BC348" s="652"/>
      <c r="BD348" s="652"/>
      <c r="BE348" s="652"/>
      <c r="BF348" s="652"/>
      <c r="BG348" s="652"/>
      <c r="BH348" s="652"/>
      <c r="BI348" s="652"/>
      <c r="BJ348" s="652"/>
      <c r="BK348" s="652"/>
      <c r="BL348" s="652"/>
      <c r="BM348" s="652"/>
      <c r="BN348" s="652"/>
      <c r="BO348" s="652"/>
      <c r="BP348" s="652"/>
      <c r="BQ348" s="652"/>
    </row>
    <row r="349" spans="1:69" s="360" customFormat="1" ht="12.75" x14ac:dyDescent="0.2">
      <c r="A349" s="692">
        <v>1905</v>
      </c>
      <c r="B349" s="384" t="s">
        <v>285</v>
      </c>
      <c r="C349" s="1306">
        <f>'I4 BO ASSETS'!L62</f>
        <v>0</v>
      </c>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c r="AI349" s="652"/>
      <c r="AJ349" s="652"/>
      <c r="AK349" s="652"/>
      <c r="AL349" s="652"/>
      <c r="AM349" s="652"/>
      <c r="AN349" s="652"/>
      <c r="AO349" s="652"/>
      <c r="AP349" s="652"/>
      <c r="AQ349" s="652"/>
      <c r="AR349" s="652"/>
      <c r="AS349" s="652"/>
      <c r="AT349" s="652"/>
      <c r="AU349" s="652"/>
      <c r="AV349" s="652"/>
      <c r="AW349" s="652">
        <f t="shared" ref="AW349:BP349" si="569">$C349*AW639</f>
        <v>0</v>
      </c>
      <c r="AX349" s="652">
        <f t="shared" si="569"/>
        <v>0</v>
      </c>
      <c r="AY349" s="652">
        <f t="shared" si="569"/>
        <v>0</v>
      </c>
      <c r="AZ349" s="652">
        <f t="shared" si="569"/>
        <v>0</v>
      </c>
      <c r="BA349" s="652">
        <f t="shared" si="569"/>
        <v>0</v>
      </c>
      <c r="BB349" s="652">
        <f t="shared" si="569"/>
        <v>0</v>
      </c>
      <c r="BC349" s="652">
        <f t="shared" si="569"/>
        <v>0</v>
      </c>
      <c r="BD349" s="652">
        <f t="shared" si="569"/>
        <v>0</v>
      </c>
      <c r="BE349" s="652">
        <f t="shared" si="569"/>
        <v>0</v>
      </c>
      <c r="BF349" s="652">
        <f t="shared" si="569"/>
        <v>0</v>
      </c>
      <c r="BG349" s="652">
        <f t="shared" si="569"/>
        <v>0</v>
      </c>
      <c r="BH349" s="652">
        <f t="shared" si="569"/>
        <v>0</v>
      </c>
      <c r="BI349" s="652">
        <f t="shared" si="569"/>
        <v>0</v>
      </c>
      <c r="BJ349" s="652">
        <f t="shared" si="569"/>
        <v>0</v>
      </c>
      <c r="BK349" s="652">
        <f t="shared" si="569"/>
        <v>0</v>
      </c>
      <c r="BL349" s="652">
        <f t="shared" si="569"/>
        <v>0</v>
      </c>
      <c r="BM349" s="652">
        <f t="shared" si="569"/>
        <v>0</v>
      </c>
      <c r="BN349" s="652">
        <f t="shared" si="569"/>
        <v>0</v>
      </c>
      <c r="BO349" s="652">
        <f t="shared" si="569"/>
        <v>0</v>
      </c>
      <c r="BP349" s="652">
        <f t="shared" si="569"/>
        <v>0</v>
      </c>
      <c r="BQ349" s="652">
        <f>SUM(AW349:BP349)</f>
        <v>0</v>
      </c>
    </row>
    <row r="350" spans="1:69" s="360" customFormat="1" ht="12.75" x14ac:dyDescent="0.2">
      <c r="A350" s="692">
        <v>1906</v>
      </c>
      <c r="B350" s="384" t="s">
        <v>286</v>
      </c>
      <c r="C350" s="1306">
        <f>'I4 BO ASSETS'!L63</f>
        <v>1217</v>
      </c>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c r="AI350" s="652"/>
      <c r="AJ350" s="652"/>
      <c r="AK350" s="652"/>
      <c r="AL350" s="652"/>
      <c r="AM350" s="652"/>
      <c r="AN350" s="652"/>
      <c r="AO350" s="652"/>
      <c r="AP350" s="652"/>
      <c r="AQ350" s="652"/>
      <c r="AR350" s="652"/>
      <c r="AS350" s="652"/>
      <c r="AT350" s="652"/>
      <c r="AU350" s="652"/>
      <c r="AV350" s="652"/>
      <c r="AW350" s="652">
        <f t="shared" ref="AW350:BP350" si="570">$C350*AW640</f>
        <v>634.18094535058458</v>
      </c>
      <c r="AX350" s="652">
        <f t="shared" si="570"/>
        <v>159.84193146514571</v>
      </c>
      <c r="AY350" s="652">
        <f t="shared" si="570"/>
        <v>191.98716395647355</v>
      </c>
      <c r="AZ350" s="652">
        <f t="shared" si="570"/>
        <v>0</v>
      </c>
      <c r="BA350" s="652">
        <f t="shared" si="570"/>
        <v>70.231560814276023</v>
      </c>
      <c r="BB350" s="652">
        <f t="shared" si="570"/>
        <v>92.086503848218058</v>
      </c>
      <c r="BC350" s="652">
        <f t="shared" si="570"/>
        <v>61.442460295242618</v>
      </c>
      <c r="BD350" s="652">
        <f t="shared" si="570"/>
        <v>3.8821013743341419</v>
      </c>
      <c r="BE350" s="652">
        <f t="shared" si="570"/>
        <v>3.3473328957251942</v>
      </c>
      <c r="BF350" s="652">
        <f t="shared" si="570"/>
        <v>0</v>
      </c>
      <c r="BG350" s="652">
        <f t="shared" si="570"/>
        <v>0</v>
      </c>
      <c r="BH350" s="652">
        <f t="shared" si="570"/>
        <v>0</v>
      </c>
      <c r="BI350" s="652">
        <f t="shared" si="570"/>
        <v>0</v>
      </c>
      <c r="BJ350" s="652">
        <f t="shared" si="570"/>
        <v>0</v>
      </c>
      <c r="BK350" s="652">
        <f t="shared" si="570"/>
        <v>0</v>
      </c>
      <c r="BL350" s="652">
        <f t="shared" si="570"/>
        <v>0</v>
      </c>
      <c r="BM350" s="652">
        <f t="shared" si="570"/>
        <v>0</v>
      </c>
      <c r="BN350" s="652">
        <f t="shared" si="570"/>
        <v>0</v>
      </c>
      <c r="BO350" s="652">
        <f t="shared" si="570"/>
        <v>0</v>
      </c>
      <c r="BP350" s="652">
        <f t="shared" si="570"/>
        <v>0</v>
      </c>
      <c r="BQ350" s="652">
        <f t="shared" ref="BQ350:BQ368" si="571">SUM(AW350:BP350)</f>
        <v>1217</v>
      </c>
    </row>
    <row r="351" spans="1:69" s="360" customFormat="1" ht="12.75" x14ac:dyDescent="0.2">
      <c r="A351" s="692">
        <v>1908</v>
      </c>
      <c r="B351" s="384" t="s">
        <v>287</v>
      </c>
      <c r="C351" s="1306">
        <f>'I4 BO ASSETS'!L64</f>
        <v>148447</v>
      </c>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c r="AI351" s="652"/>
      <c r="AJ351" s="652"/>
      <c r="AK351" s="652"/>
      <c r="AL351" s="652"/>
      <c r="AM351" s="652"/>
      <c r="AN351" s="652"/>
      <c r="AO351" s="652"/>
      <c r="AP351" s="652"/>
      <c r="AQ351" s="652"/>
      <c r="AR351" s="652"/>
      <c r="AS351" s="652"/>
      <c r="AT351" s="652"/>
      <c r="AU351" s="652"/>
      <c r="AV351" s="652"/>
      <c r="AW351" s="652">
        <f t="shared" ref="AW351:BP351" si="572">$C351*AW641</f>
        <v>77356.005582956641</v>
      </c>
      <c r="AX351" s="652">
        <f t="shared" si="572"/>
        <v>19497.169433201714</v>
      </c>
      <c r="AY351" s="652">
        <f t="shared" si="572"/>
        <v>23418.174632577346</v>
      </c>
      <c r="AZ351" s="652">
        <f t="shared" si="572"/>
        <v>0</v>
      </c>
      <c r="BA351" s="652">
        <f t="shared" si="572"/>
        <v>8566.6922828240204</v>
      </c>
      <c r="BB351" s="652">
        <f t="shared" si="572"/>
        <v>11232.51046569961</v>
      </c>
      <c r="BC351" s="652">
        <f t="shared" si="572"/>
        <v>7494.6170118717182</v>
      </c>
      <c r="BD351" s="652">
        <f t="shared" si="572"/>
        <v>473.53024052241608</v>
      </c>
      <c r="BE351" s="652">
        <f t="shared" si="572"/>
        <v>408.30035034652252</v>
      </c>
      <c r="BF351" s="652">
        <f t="shared" si="572"/>
        <v>0</v>
      </c>
      <c r="BG351" s="652">
        <f t="shared" si="572"/>
        <v>0</v>
      </c>
      <c r="BH351" s="652">
        <f t="shared" si="572"/>
        <v>0</v>
      </c>
      <c r="BI351" s="652">
        <f t="shared" si="572"/>
        <v>0</v>
      </c>
      <c r="BJ351" s="652">
        <f t="shared" si="572"/>
        <v>0</v>
      </c>
      <c r="BK351" s="652">
        <f t="shared" si="572"/>
        <v>0</v>
      </c>
      <c r="BL351" s="652">
        <f t="shared" si="572"/>
        <v>0</v>
      </c>
      <c r="BM351" s="652">
        <f t="shared" si="572"/>
        <v>0</v>
      </c>
      <c r="BN351" s="652">
        <f t="shared" si="572"/>
        <v>0</v>
      </c>
      <c r="BO351" s="652">
        <f t="shared" si="572"/>
        <v>0</v>
      </c>
      <c r="BP351" s="652">
        <f t="shared" si="572"/>
        <v>0</v>
      </c>
      <c r="BQ351" s="652">
        <f t="shared" si="571"/>
        <v>148446.99999999994</v>
      </c>
    </row>
    <row r="352" spans="1:69" s="360" customFormat="1" ht="12.75" x14ac:dyDescent="0.2">
      <c r="A352" s="692">
        <v>1910</v>
      </c>
      <c r="B352" s="384" t="s">
        <v>288</v>
      </c>
      <c r="C352" s="1306">
        <f>'I4 BO ASSETS'!L65</f>
        <v>0</v>
      </c>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c r="AI352" s="652"/>
      <c r="AJ352" s="652"/>
      <c r="AK352" s="652"/>
      <c r="AL352" s="652"/>
      <c r="AM352" s="652"/>
      <c r="AN352" s="652"/>
      <c r="AO352" s="652"/>
      <c r="AP352" s="652"/>
      <c r="AQ352" s="652"/>
      <c r="AR352" s="652"/>
      <c r="AS352" s="652"/>
      <c r="AT352" s="652"/>
      <c r="AU352" s="652"/>
      <c r="AV352" s="652"/>
      <c r="AW352" s="652">
        <f t="shared" ref="AW352:BP352" si="573">$C352*AW642</f>
        <v>0</v>
      </c>
      <c r="AX352" s="652">
        <f t="shared" si="573"/>
        <v>0</v>
      </c>
      <c r="AY352" s="652">
        <f t="shared" si="573"/>
        <v>0</v>
      </c>
      <c r="AZ352" s="652">
        <f t="shared" si="573"/>
        <v>0</v>
      </c>
      <c r="BA352" s="652">
        <f t="shared" si="573"/>
        <v>0</v>
      </c>
      <c r="BB352" s="652">
        <f t="shared" si="573"/>
        <v>0</v>
      </c>
      <c r="BC352" s="652">
        <f t="shared" si="573"/>
        <v>0</v>
      </c>
      <c r="BD352" s="652">
        <f t="shared" si="573"/>
        <v>0</v>
      </c>
      <c r="BE352" s="652">
        <f t="shared" si="573"/>
        <v>0</v>
      </c>
      <c r="BF352" s="652">
        <f t="shared" si="573"/>
        <v>0</v>
      </c>
      <c r="BG352" s="652">
        <f t="shared" si="573"/>
        <v>0</v>
      </c>
      <c r="BH352" s="652">
        <f t="shared" si="573"/>
        <v>0</v>
      </c>
      <c r="BI352" s="652">
        <f t="shared" si="573"/>
        <v>0</v>
      </c>
      <c r="BJ352" s="652">
        <f t="shared" si="573"/>
        <v>0</v>
      </c>
      <c r="BK352" s="652">
        <f t="shared" si="573"/>
        <v>0</v>
      </c>
      <c r="BL352" s="652">
        <f t="shared" si="573"/>
        <v>0</v>
      </c>
      <c r="BM352" s="652">
        <f t="shared" si="573"/>
        <v>0</v>
      </c>
      <c r="BN352" s="652">
        <f t="shared" si="573"/>
        <v>0</v>
      </c>
      <c r="BO352" s="652">
        <f t="shared" si="573"/>
        <v>0</v>
      </c>
      <c r="BP352" s="652">
        <f t="shared" si="573"/>
        <v>0</v>
      </c>
      <c r="BQ352" s="652">
        <f t="shared" si="571"/>
        <v>0</v>
      </c>
    </row>
    <row r="353" spans="1:69" s="360" customFormat="1" ht="12.75" x14ac:dyDescent="0.2">
      <c r="A353" s="692">
        <v>1915</v>
      </c>
      <c r="B353" s="384" t="s">
        <v>539</v>
      </c>
      <c r="C353" s="1306">
        <f>'I4 BO ASSETS'!L66</f>
        <v>53769</v>
      </c>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c r="AI353" s="652"/>
      <c r="AJ353" s="652"/>
      <c r="AK353" s="652"/>
      <c r="AL353" s="652"/>
      <c r="AM353" s="652"/>
      <c r="AN353" s="652"/>
      <c r="AO353" s="652"/>
      <c r="AP353" s="652"/>
      <c r="AQ353" s="652"/>
      <c r="AR353" s="652"/>
      <c r="AS353" s="652"/>
      <c r="AT353" s="652"/>
      <c r="AU353" s="652"/>
      <c r="AV353" s="652"/>
      <c r="AW353" s="652">
        <f t="shared" ref="AW353:BP353" si="574">$C353*AW643</f>
        <v>28019.125103168102</v>
      </c>
      <c r="AX353" s="652">
        <f t="shared" si="574"/>
        <v>7062.0713335656701</v>
      </c>
      <c r="AY353" s="652">
        <f t="shared" si="574"/>
        <v>8482.2989472273021</v>
      </c>
      <c r="AZ353" s="652">
        <f t="shared" si="574"/>
        <v>0</v>
      </c>
      <c r="BA353" s="652">
        <f t="shared" si="574"/>
        <v>3102.9423117689462</v>
      </c>
      <c r="BB353" s="652">
        <f t="shared" si="574"/>
        <v>4068.528533619422</v>
      </c>
      <c r="BC353" s="652">
        <f t="shared" si="574"/>
        <v>2714.6258402751851</v>
      </c>
      <c r="BD353" s="652">
        <f t="shared" si="574"/>
        <v>171.51742711304229</v>
      </c>
      <c r="BE353" s="652">
        <f t="shared" si="574"/>
        <v>147.89050326232373</v>
      </c>
      <c r="BF353" s="652">
        <f t="shared" si="574"/>
        <v>0</v>
      </c>
      <c r="BG353" s="652">
        <f t="shared" si="574"/>
        <v>0</v>
      </c>
      <c r="BH353" s="652">
        <f t="shared" si="574"/>
        <v>0</v>
      </c>
      <c r="BI353" s="652">
        <f t="shared" si="574"/>
        <v>0</v>
      </c>
      <c r="BJ353" s="652">
        <f t="shared" si="574"/>
        <v>0</v>
      </c>
      <c r="BK353" s="652">
        <f t="shared" si="574"/>
        <v>0</v>
      </c>
      <c r="BL353" s="652">
        <f t="shared" si="574"/>
        <v>0</v>
      </c>
      <c r="BM353" s="652">
        <f t="shared" si="574"/>
        <v>0</v>
      </c>
      <c r="BN353" s="652">
        <f t="shared" si="574"/>
        <v>0</v>
      </c>
      <c r="BO353" s="652">
        <f t="shared" si="574"/>
        <v>0</v>
      </c>
      <c r="BP353" s="652">
        <f t="shared" si="574"/>
        <v>0</v>
      </c>
      <c r="BQ353" s="652">
        <f t="shared" si="571"/>
        <v>53768.999999999993</v>
      </c>
    </row>
    <row r="354" spans="1:69" s="360" customFormat="1" ht="12.75" x14ac:dyDescent="0.2">
      <c r="A354" s="692">
        <v>1920</v>
      </c>
      <c r="B354" s="384" t="s">
        <v>540</v>
      </c>
      <c r="C354" s="1306">
        <f>'I4 BO ASSETS'!L67</f>
        <v>673251</v>
      </c>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c r="AI354" s="652"/>
      <c r="AJ354" s="652"/>
      <c r="AK354" s="652"/>
      <c r="AL354" s="652"/>
      <c r="AM354" s="652"/>
      <c r="AN354" s="652"/>
      <c r="AO354" s="652"/>
      <c r="AP354" s="652"/>
      <c r="AQ354" s="652"/>
      <c r="AR354" s="652"/>
      <c r="AS354" s="652"/>
      <c r="AT354" s="652"/>
      <c r="AU354" s="652"/>
      <c r="AV354" s="652"/>
      <c r="AW354" s="652">
        <f t="shared" ref="AW354:BP354" si="575">$C354*AW644</f>
        <v>350832.33824012027</v>
      </c>
      <c r="AX354" s="652">
        <f t="shared" si="575"/>
        <v>88425.423336763197</v>
      </c>
      <c r="AY354" s="652">
        <f t="shared" si="575"/>
        <v>106208.34028008199</v>
      </c>
      <c r="AZ354" s="652">
        <f t="shared" si="575"/>
        <v>0</v>
      </c>
      <c r="BA354" s="652">
        <f t="shared" si="575"/>
        <v>38852.480320272924</v>
      </c>
      <c r="BB354" s="652">
        <f t="shared" si="575"/>
        <v>50942.753329758962</v>
      </c>
      <c r="BC354" s="652">
        <f t="shared" si="575"/>
        <v>33990.302248342145</v>
      </c>
      <c r="BD354" s="652">
        <f t="shared" si="575"/>
        <v>2147.5995335840885</v>
      </c>
      <c r="BE354" s="652">
        <f t="shared" si="575"/>
        <v>1851.762711076321</v>
      </c>
      <c r="BF354" s="652">
        <f t="shared" si="575"/>
        <v>0</v>
      </c>
      <c r="BG354" s="652">
        <f t="shared" si="575"/>
        <v>0</v>
      </c>
      <c r="BH354" s="652">
        <f t="shared" si="575"/>
        <v>0</v>
      </c>
      <c r="BI354" s="652">
        <f t="shared" si="575"/>
        <v>0</v>
      </c>
      <c r="BJ354" s="652">
        <f t="shared" si="575"/>
        <v>0</v>
      </c>
      <c r="BK354" s="652">
        <f t="shared" si="575"/>
        <v>0</v>
      </c>
      <c r="BL354" s="652">
        <f t="shared" si="575"/>
        <v>0</v>
      </c>
      <c r="BM354" s="652">
        <f t="shared" si="575"/>
        <v>0</v>
      </c>
      <c r="BN354" s="652">
        <f t="shared" si="575"/>
        <v>0</v>
      </c>
      <c r="BO354" s="652">
        <f t="shared" si="575"/>
        <v>0</v>
      </c>
      <c r="BP354" s="652">
        <f t="shared" si="575"/>
        <v>0</v>
      </c>
      <c r="BQ354" s="652">
        <f t="shared" si="571"/>
        <v>673251</v>
      </c>
    </row>
    <row r="355" spans="1:69" s="360" customFormat="1" ht="12.75" x14ac:dyDescent="0.2">
      <c r="A355" s="692">
        <v>1925</v>
      </c>
      <c r="B355" s="384" t="s">
        <v>541</v>
      </c>
      <c r="C355" s="1306">
        <f>'I4 BO ASSETS'!L68</f>
        <v>2179195</v>
      </c>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c r="AA355" s="652"/>
      <c r="AB355" s="652"/>
      <c r="AC355" s="652"/>
      <c r="AD355" s="652"/>
      <c r="AE355" s="652"/>
      <c r="AF355" s="652"/>
      <c r="AG355" s="652"/>
      <c r="AH355" s="652"/>
      <c r="AI355" s="652"/>
      <c r="AJ355" s="652"/>
      <c r="AK355" s="652"/>
      <c r="AL355" s="652"/>
      <c r="AM355" s="652"/>
      <c r="AN355" s="652"/>
      <c r="AO355" s="652"/>
      <c r="AP355" s="652"/>
      <c r="AQ355" s="652"/>
      <c r="AR355" s="652"/>
      <c r="AS355" s="652"/>
      <c r="AT355" s="652"/>
      <c r="AU355" s="652"/>
      <c r="AV355" s="652"/>
      <c r="AW355" s="652">
        <f t="shared" ref="AW355:BP355" si="576">$C355*AW645</f>
        <v>1135582.5350889622</v>
      </c>
      <c r="AX355" s="652">
        <f t="shared" si="576"/>
        <v>286217.53314641595</v>
      </c>
      <c r="AY355" s="652">
        <f t="shared" si="576"/>
        <v>343777.70563527313</v>
      </c>
      <c r="AZ355" s="652">
        <f t="shared" si="576"/>
        <v>0</v>
      </c>
      <c r="BA355" s="652">
        <f t="shared" si="576"/>
        <v>125758.64105888762</v>
      </c>
      <c r="BB355" s="652">
        <f t="shared" si="576"/>
        <v>164892.72699549512</v>
      </c>
      <c r="BC355" s="652">
        <f t="shared" si="576"/>
        <v>110020.62634600759</v>
      </c>
      <c r="BD355" s="652">
        <f t="shared" si="576"/>
        <v>6951.4017292046756</v>
      </c>
      <c r="BE355" s="652">
        <f t="shared" si="576"/>
        <v>5993.8299997533813</v>
      </c>
      <c r="BF355" s="652">
        <f t="shared" si="576"/>
        <v>0</v>
      </c>
      <c r="BG355" s="652">
        <f t="shared" si="576"/>
        <v>0</v>
      </c>
      <c r="BH355" s="652">
        <f t="shared" si="576"/>
        <v>0</v>
      </c>
      <c r="BI355" s="652">
        <f t="shared" si="576"/>
        <v>0</v>
      </c>
      <c r="BJ355" s="652">
        <f t="shared" si="576"/>
        <v>0</v>
      </c>
      <c r="BK355" s="652">
        <f t="shared" si="576"/>
        <v>0</v>
      </c>
      <c r="BL355" s="652">
        <f t="shared" si="576"/>
        <v>0</v>
      </c>
      <c r="BM355" s="652">
        <f t="shared" si="576"/>
        <v>0</v>
      </c>
      <c r="BN355" s="652">
        <f t="shared" si="576"/>
        <v>0</v>
      </c>
      <c r="BO355" s="652">
        <f t="shared" si="576"/>
        <v>0</v>
      </c>
      <c r="BP355" s="652">
        <f t="shared" si="576"/>
        <v>0</v>
      </c>
      <c r="BQ355" s="652">
        <f t="shared" si="571"/>
        <v>2179194.9999999995</v>
      </c>
    </row>
    <row r="356" spans="1:69" s="360" customFormat="1" ht="12.75" x14ac:dyDescent="0.2">
      <c r="A356" s="692">
        <v>1930</v>
      </c>
      <c r="B356" s="384" t="s">
        <v>542</v>
      </c>
      <c r="C356" s="1306">
        <f>'I4 BO ASSETS'!L69</f>
        <v>323161</v>
      </c>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c r="AA356" s="652"/>
      <c r="AB356" s="652"/>
      <c r="AC356" s="652"/>
      <c r="AD356" s="652"/>
      <c r="AE356" s="652"/>
      <c r="AF356" s="652"/>
      <c r="AG356" s="652"/>
      <c r="AH356" s="652"/>
      <c r="AI356" s="652"/>
      <c r="AJ356" s="652"/>
      <c r="AK356" s="652"/>
      <c r="AL356" s="652"/>
      <c r="AM356" s="652"/>
      <c r="AN356" s="652"/>
      <c r="AO356" s="652"/>
      <c r="AP356" s="652"/>
      <c r="AQ356" s="652"/>
      <c r="AR356" s="652"/>
      <c r="AS356" s="652"/>
      <c r="AT356" s="652"/>
      <c r="AU356" s="652"/>
      <c r="AV356" s="652"/>
      <c r="AW356" s="652">
        <f t="shared" ref="AW356:BP356" si="577">$C356*AW646</f>
        <v>168399.79332821714</v>
      </c>
      <c r="AX356" s="652">
        <f t="shared" si="577"/>
        <v>42444.271498938338</v>
      </c>
      <c r="AY356" s="652">
        <f t="shared" si="577"/>
        <v>50980.085366752632</v>
      </c>
      <c r="AZ356" s="652">
        <f t="shared" si="577"/>
        <v>0</v>
      </c>
      <c r="BA356" s="652">
        <f t="shared" si="577"/>
        <v>18649.220562286155</v>
      </c>
      <c r="BB356" s="652">
        <f t="shared" si="577"/>
        <v>24452.560945023826</v>
      </c>
      <c r="BC356" s="652">
        <f t="shared" si="577"/>
        <v>16315.37133235078</v>
      </c>
      <c r="BD356" s="652">
        <f t="shared" si="577"/>
        <v>1030.8494348654031</v>
      </c>
      <c r="BE356" s="652">
        <f t="shared" si="577"/>
        <v>888.84753156569388</v>
      </c>
      <c r="BF356" s="652">
        <f t="shared" si="577"/>
        <v>0</v>
      </c>
      <c r="BG356" s="652">
        <f t="shared" si="577"/>
        <v>0</v>
      </c>
      <c r="BH356" s="652">
        <f t="shared" si="577"/>
        <v>0</v>
      </c>
      <c r="BI356" s="652">
        <f t="shared" si="577"/>
        <v>0</v>
      </c>
      <c r="BJ356" s="652">
        <f t="shared" si="577"/>
        <v>0</v>
      </c>
      <c r="BK356" s="652">
        <f t="shared" si="577"/>
        <v>0</v>
      </c>
      <c r="BL356" s="652">
        <f t="shared" si="577"/>
        <v>0</v>
      </c>
      <c r="BM356" s="652">
        <f t="shared" si="577"/>
        <v>0</v>
      </c>
      <c r="BN356" s="652">
        <f t="shared" si="577"/>
        <v>0</v>
      </c>
      <c r="BO356" s="652">
        <f t="shared" si="577"/>
        <v>0</v>
      </c>
      <c r="BP356" s="652">
        <f t="shared" si="577"/>
        <v>0</v>
      </c>
      <c r="BQ356" s="652">
        <f t="shared" si="571"/>
        <v>323161</v>
      </c>
    </row>
    <row r="357" spans="1:69" s="360" customFormat="1" ht="12.75" x14ac:dyDescent="0.2">
      <c r="A357" s="692">
        <v>1935</v>
      </c>
      <c r="B357" s="384" t="s">
        <v>543</v>
      </c>
      <c r="C357" s="1306">
        <f>'I4 BO ASSETS'!L70</f>
        <v>4927</v>
      </c>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c r="AI357" s="652"/>
      <c r="AJ357" s="652"/>
      <c r="AK357" s="652"/>
      <c r="AL357" s="652"/>
      <c r="AM357" s="652"/>
      <c r="AN357" s="652"/>
      <c r="AO357" s="652"/>
      <c r="AP357" s="652"/>
      <c r="AQ357" s="652"/>
      <c r="AR357" s="652"/>
      <c r="AS357" s="652"/>
      <c r="AT357" s="652"/>
      <c r="AU357" s="652"/>
      <c r="AV357" s="652"/>
      <c r="AW357" s="652">
        <f t="shared" ref="AW357:BP357" si="578">$C357*AW647</f>
        <v>2567.4687902566393</v>
      </c>
      <c r="AX357" s="652">
        <f t="shared" si="578"/>
        <v>647.11684168346176</v>
      </c>
      <c r="AY357" s="652">
        <f t="shared" si="578"/>
        <v>777.25616829379226</v>
      </c>
      <c r="AZ357" s="652">
        <f t="shared" si="578"/>
        <v>0</v>
      </c>
      <c r="BA357" s="652">
        <f t="shared" si="578"/>
        <v>284.3310600919786</v>
      </c>
      <c r="BB357" s="652">
        <f t="shared" si="578"/>
        <v>372.81035699274474</v>
      </c>
      <c r="BC357" s="652">
        <f t="shared" si="578"/>
        <v>248.7485635781926</v>
      </c>
      <c r="BD357" s="652">
        <f t="shared" si="578"/>
        <v>15.716609261581198</v>
      </c>
      <c r="BE357" s="652">
        <f t="shared" si="578"/>
        <v>13.551609841608901</v>
      </c>
      <c r="BF357" s="652">
        <f t="shared" si="578"/>
        <v>0</v>
      </c>
      <c r="BG357" s="652">
        <f t="shared" si="578"/>
        <v>0</v>
      </c>
      <c r="BH357" s="652">
        <f t="shared" si="578"/>
        <v>0</v>
      </c>
      <c r="BI357" s="652">
        <f t="shared" si="578"/>
        <v>0</v>
      </c>
      <c r="BJ357" s="652">
        <f t="shared" si="578"/>
        <v>0</v>
      </c>
      <c r="BK357" s="652">
        <f t="shared" si="578"/>
        <v>0</v>
      </c>
      <c r="BL357" s="652">
        <f t="shared" si="578"/>
        <v>0</v>
      </c>
      <c r="BM357" s="652">
        <f t="shared" si="578"/>
        <v>0</v>
      </c>
      <c r="BN357" s="652">
        <f t="shared" si="578"/>
        <v>0</v>
      </c>
      <c r="BO357" s="652">
        <f t="shared" si="578"/>
        <v>0</v>
      </c>
      <c r="BP357" s="652">
        <f t="shared" si="578"/>
        <v>0</v>
      </c>
      <c r="BQ357" s="652">
        <f t="shared" si="571"/>
        <v>4926.9999999999991</v>
      </c>
    </row>
    <row r="358" spans="1:69" s="360" customFormat="1" ht="12.75" x14ac:dyDescent="0.2">
      <c r="A358" s="692">
        <v>1940</v>
      </c>
      <c r="B358" s="384" t="s">
        <v>544</v>
      </c>
      <c r="C358" s="1306">
        <f>'I4 BO ASSETS'!L71</f>
        <v>63558</v>
      </c>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2"/>
      <c r="AK358" s="652"/>
      <c r="AL358" s="652"/>
      <c r="AM358" s="652"/>
      <c r="AN358" s="652"/>
      <c r="AO358" s="652"/>
      <c r="AP358" s="652"/>
      <c r="AQ358" s="652"/>
      <c r="AR358" s="652"/>
      <c r="AS358" s="652"/>
      <c r="AT358" s="652"/>
      <c r="AU358" s="652"/>
      <c r="AV358" s="652"/>
      <c r="AW358" s="652">
        <f t="shared" ref="AW358:BP358" si="579">$C358*AW648</f>
        <v>33120.191063757149</v>
      </c>
      <c r="AX358" s="652">
        <f t="shared" si="579"/>
        <v>8347.7678554328122</v>
      </c>
      <c r="AY358" s="652">
        <f t="shared" si="579"/>
        <v>10026.557244655338</v>
      </c>
      <c r="AZ358" s="652">
        <f t="shared" si="579"/>
        <v>0</v>
      </c>
      <c r="BA358" s="652">
        <f t="shared" si="579"/>
        <v>3667.8533625585501</v>
      </c>
      <c r="BB358" s="652">
        <f t="shared" si="579"/>
        <v>4809.2309051643742</v>
      </c>
      <c r="BC358" s="652">
        <f t="shared" si="579"/>
        <v>3208.8413241125968</v>
      </c>
      <c r="BD358" s="652">
        <f t="shared" si="579"/>
        <v>202.74330250610467</v>
      </c>
      <c r="BE358" s="652">
        <f t="shared" si="579"/>
        <v>174.81494181306647</v>
      </c>
      <c r="BF358" s="652">
        <f t="shared" si="579"/>
        <v>0</v>
      </c>
      <c r="BG358" s="652">
        <f t="shared" si="579"/>
        <v>0</v>
      </c>
      <c r="BH358" s="652">
        <f t="shared" si="579"/>
        <v>0</v>
      </c>
      <c r="BI358" s="652">
        <f t="shared" si="579"/>
        <v>0</v>
      </c>
      <c r="BJ358" s="652">
        <f t="shared" si="579"/>
        <v>0</v>
      </c>
      <c r="BK358" s="652">
        <f t="shared" si="579"/>
        <v>0</v>
      </c>
      <c r="BL358" s="652">
        <f t="shared" si="579"/>
        <v>0</v>
      </c>
      <c r="BM358" s="652">
        <f t="shared" si="579"/>
        <v>0</v>
      </c>
      <c r="BN358" s="652">
        <f t="shared" si="579"/>
        <v>0</v>
      </c>
      <c r="BO358" s="652">
        <f t="shared" si="579"/>
        <v>0</v>
      </c>
      <c r="BP358" s="652">
        <f t="shared" si="579"/>
        <v>0</v>
      </c>
      <c r="BQ358" s="652">
        <f t="shared" si="571"/>
        <v>63557.999999999985</v>
      </c>
    </row>
    <row r="359" spans="1:69" s="360" customFormat="1" ht="12.75" x14ac:dyDescent="0.2">
      <c r="A359" s="692">
        <v>1945</v>
      </c>
      <c r="B359" s="384" t="s">
        <v>545</v>
      </c>
      <c r="C359" s="1306">
        <f>'I4 BO ASSETS'!L72</f>
        <v>24711</v>
      </c>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c r="AI359" s="652"/>
      <c r="AJ359" s="652"/>
      <c r="AK359" s="652"/>
      <c r="AL359" s="652"/>
      <c r="AM359" s="652"/>
      <c r="AN359" s="652"/>
      <c r="AO359" s="652"/>
      <c r="AP359" s="652"/>
      <c r="AQ359" s="652"/>
      <c r="AR359" s="652"/>
      <c r="AS359" s="652"/>
      <c r="AT359" s="652"/>
      <c r="AU359" s="652"/>
      <c r="AV359" s="652"/>
      <c r="AW359" s="652">
        <f t="shared" ref="AW359:BP359" si="580">$C359*AW649</f>
        <v>12876.947691502297</v>
      </c>
      <c r="AX359" s="652">
        <f t="shared" si="580"/>
        <v>3245.566120324746</v>
      </c>
      <c r="AY359" s="652">
        <f t="shared" si="580"/>
        <v>3898.2701795632029</v>
      </c>
      <c r="AZ359" s="652">
        <f t="shared" si="580"/>
        <v>0</v>
      </c>
      <c r="BA359" s="652">
        <f t="shared" si="580"/>
        <v>1426.0411662132906</v>
      </c>
      <c r="BB359" s="652">
        <f t="shared" si="580"/>
        <v>1869.8024622788137</v>
      </c>
      <c r="BC359" s="652">
        <f t="shared" si="580"/>
        <v>1247.5798162331473</v>
      </c>
      <c r="BD359" s="652">
        <f t="shared" si="580"/>
        <v>78.825478275407548</v>
      </c>
      <c r="BE359" s="652">
        <f t="shared" si="580"/>
        <v>67.967085609092251</v>
      </c>
      <c r="BF359" s="652">
        <f t="shared" si="580"/>
        <v>0</v>
      </c>
      <c r="BG359" s="652">
        <f t="shared" si="580"/>
        <v>0</v>
      </c>
      <c r="BH359" s="652">
        <f t="shared" si="580"/>
        <v>0</v>
      </c>
      <c r="BI359" s="652">
        <f t="shared" si="580"/>
        <v>0</v>
      </c>
      <c r="BJ359" s="652">
        <f t="shared" si="580"/>
        <v>0</v>
      </c>
      <c r="BK359" s="652">
        <f t="shared" si="580"/>
        <v>0</v>
      </c>
      <c r="BL359" s="652">
        <f t="shared" si="580"/>
        <v>0</v>
      </c>
      <c r="BM359" s="652">
        <f t="shared" si="580"/>
        <v>0</v>
      </c>
      <c r="BN359" s="652">
        <f t="shared" si="580"/>
        <v>0</v>
      </c>
      <c r="BO359" s="652">
        <f t="shared" si="580"/>
        <v>0</v>
      </c>
      <c r="BP359" s="652">
        <f t="shared" si="580"/>
        <v>0</v>
      </c>
      <c r="BQ359" s="652">
        <f t="shared" si="571"/>
        <v>24711</v>
      </c>
    </row>
    <row r="360" spans="1:69" s="360" customFormat="1" ht="12.75" x14ac:dyDescent="0.2">
      <c r="A360" s="692">
        <v>1950</v>
      </c>
      <c r="B360" s="384" t="s">
        <v>546</v>
      </c>
      <c r="C360" s="1306">
        <f>'I4 BO ASSETS'!L73</f>
        <v>0</v>
      </c>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652"/>
      <c r="AH360" s="652"/>
      <c r="AI360" s="652"/>
      <c r="AJ360" s="652"/>
      <c r="AK360" s="652"/>
      <c r="AL360" s="652"/>
      <c r="AM360" s="652"/>
      <c r="AN360" s="652"/>
      <c r="AO360" s="652"/>
      <c r="AP360" s="652"/>
      <c r="AQ360" s="652"/>
      <c r="AR360" s="652"/>
      <c r="AS360" s="652"/>
      <c r="AT360" s="652"/>
      <c r="AU360" s="652"/>
      <c r="AV360" s="652"/>
      <c r="AW360" s="652">
        <f t="shared" ref="AW360:BP360" si="581">$C360*AW650</f>
        <v>0</v>
      </c>
      <c r="AX360" s="652">
        <f t="shared" si="581"/>
        <v>0</v>
      </c>
      <c r="AY360" s="652">
        <f t="shared" si="581"/>
        <v>0</v>
      </c>
      <c r="AZ360" s="652">
        <f t="shared" si="581"/>
        <v>0</v>
      </c>
      <c r="BA360" s="652">
        <f t="shared" si="581"/>
        <v>0</v>
      </c>
      <c r="BB360" s="652">
        <f t="shared" si="581"/>
        <v>0</v>
      </c>
      <c r="BC360" s="652">
        <f t="shared" si="581"/>
        <v>0</v>
      </c>
      <c r="BD360" s="652">
        <f t="shared" si="581"/>
        <v>0</v>
      </c>
      <c r="BE360" s="652">
        <f t="shared" si="581"/>
        <v>0</v>
      </c>
      <c r="BF360" s="652">
        <f t="shared" si="581"/>
        <v>0</v>
      </c>
      <c r="BG360" s="652">
        <f t="shared" si="581"/>
        <v>0</v>
      </c>
      <c r="BH360" s="652">
        <f t="shared" si="581"/>
        <v>0</v>
      </c>
      <c r="BI360" s="652">
        <f t="shared" si="581"/>
        <v>0</v>
      </c>
      <c r="BJ360" s="652">
        <f t="shared" si="581"/>
        <v>0</v>
      </c>
      <c r="BK360" s="652">
        <f t="shared" si="581"/>
        <v>0</v>
      </c>
      <c r="BL360" s="652">
        <f t="shared" si="581"/>
        <v>0</v>
      </c>
      <c r="BM360" s="652">
        <f t="shared" si="581"/>
        <v>0</v>
      </c>
      <c r="BN360" s="652">
        <f t="shared" si="581"/>
        <v>0</v>
      </c>
      <c r="BO360" s="652">
        <f t="shared" si="581"/>
        <v>0</v>
      </c>
      <c r="BP360" s="652">
        <f t="shared" si="581"/>
        <v>0</v>
      </c>
      <c r="BQ360" s="652">
        <f t="shared" si="571"/>
        <v>0</v>
      </c>
    </row>
    <row r="361" spans="1:69" s="360" customFormat="1" ht="12.75" x14ac:dyDescent="0.2">
      <c r="A361" s="692">
        <v>1955</v>
      </c>
      <c r="B361" s="384" t="s">
        <v>276</v>
      </c>
      <c r="C361" s="1306">
        <f>'I4 BO ASSETS'!L74</f>
        <v>16526</v>
      </c>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c r="AI361" s="652"/>
      <c r="AJ361" s="652"/>
      <c r="AK361" s="652"/>
      <c r="AL361" s="652"/>
      <c r="AM361" s="652"/>
      <c r="AN361" s="652"/>
      <c r="AO361" s="652"/>
      <c r="AP361" s="652"/>
      <c r="AQ361" s="652"/>
      <c r="AR361" s="652"/>
      <c r="AS361" s="652"/>
      <c r="AT361" s="652"/>
      <c r="AU361" s="652"/>
      <c r="AV361" s="652"/>
      <c r="AW361" s="652">
        <f t="shared" ref="AW361:BP361" si="582">$C361*AW651</f>
        <v>8611.7290902742479</v>
      </c>
      <c r="AX361" s="652">
        <f t="shared" si="582"/>
        <v>2170.5404760829892</v>
      </c>
      <c r="AY361" s="652">
        <f t="shared" si="582"/>
        <v>2607.0500177031076</v>
      </c>
      <c r="AZ361" s="652">
        <f t="shared" si="582"/>
        <v>0</v>
      </c>
      <c r="BA361" s="652">
        <f t="shared" si="582"/>
        <v>953.694966324343</v>
      </c>
      <c r="BB361" s="652">
        <f t="shared" si="582"/>
        <v>1250.4696488049726</v>
      </c>
      <c r="BC361" s="652">
        <f t="shared" si="582"/>
        <v>834.34519214394379</v>
      </c>
      <c r="BD361" s="652">
        <f t="shared" si="582"/>
        <v>52.716193354351709</v>
      </c>
      <c r="BE361" s="652">
        <f t="shared" si="582"/>
        <v>45.454415312041547</v>
      </c>
      <c r="BF361" s="652">
        <f t="shared" si="582"/>
        <v>0</v>
      </c>
      <c r="BG361" s="652">
        <f t="shared" si="582"/>
        <v>0</v>
      </c>
      <c r="BH361" s="652">
        <f t="shared" si="582"/>
        <v>0</v>
      </c>
      <c r="BI361" s="652">
        <f t="shared" si="582"/>
        <v>0</v>
      </c>
      <c r="BJ361" s="652">
        <f t="shared" si="582"/>
        <v>0</v>
      </c>
      <c r="BK361" s="652">
        <f t="shared" si="582"/>
        <v>0</v>
      </c>
      <c r="BL361" s="652">
        <f t="shared" si="582"/>
        <v>0</v>
      </c>
      <c r="BM361" s="652">
        <f t="shared" si="582"/>
        <v>0</v>
      </c>
      <c r="BN361" s="652">
        <f t="shared" si="582"/>
        <v>0</v>
      </c>
      <c r="BO361" s="652">
        <f t="shared" si="582"/>
        <v>0</v>
      </c>
      <c r="BP361" s="652">
        <f t="shared" si="582"/>
        <v>0</v>
      </c>
      <c r="BQ361" s="652">
        <f t="shared" si="571"/>
        <v>16525.999999999996</v>
      </c>
    </row>
    <row r="362" spans="1:69" s="360" customFormat="1" ht="12.75" x14ac:dyDescent="0.2">
      <c r="A362" s="692">
        <v>1960</v>
      </c>
      <c r="B362" s="384" t="s">
        <v>277</v>
      </c>
      <c r="C362" s="1306">
        <f>'I4 BO ASSETS'!L75</f>
        <v>5158</v>
      </c>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c r="AI362" s="652"/>
      <c r="AJ362" s="652"/>
      <c r="AK362" s="652"/>
      <c r="AL362" s="652"/>
      <c r="AM362" s="652"/>
      <c r="AN362" s="652"/>
      <c r="AO362" s="652"/>
      <c r="AP362" s="652"/>
      <c r="AQ362" s="652"/>
      <c r="AR362" s="652"/>
      <c r="AS362" s="652"/>
      <c r="AT362" s="652"/>
      <c r="AU362" s="652"/>
      <c r="AV362" s="652"/>
      <c r="AW362" s="652">
        <f t="shared" ref="AW362:BP362" si="583">$C362*AW652</f>
        <v>2687.8433164489029</v>
      </c>
      <c r="AX362" s="652">
        <f t="shared" si="583"/>
        <v>677.45660024422477</v>
      </c>
      <c r="AY362" s="652">
        <f t="shared" si="583"/>
        <v>813.69744592234235</v>
      </c>
      <c r="AZ362" s="652">
        <f t="shared" si="583"/>
        <v>0</v>
      </c>
      <c r="BA362" s="652">
        <f t="shared" si="583"/>
        <v>297.66178363191102</v>
      </c>
      <c r="BB362" s="652">
        <f t="shared" si="583"/>
        <v>390.28938935834736</v>
      </c>
      <c r="BC362" s="652">
        <f t="shared" si="583"/>
        <v>260.41101906562153</v>
      </c>
      <c r="BD362" s="652">
        <f t="shared" si="583"/>
        <v>16.45347484701356</v>
      </c>
      <c r="BE362" s="652">
        <f t="shared" si="583"/>
        <v>14.186970481635623</v>
      </c>
      <c r="BF362" s="652">
        <f t="shared" si="583"/>
        <v>0</v>
      </c>
      <c r="BG362" s="652">
        <f t="shared" si="583"/>
        <v>0</v>
      </c>
      <c r="BH362" s="652">
        <f t="shared" si="583"/>
        <v>0</v>
      </c>
      <c r="BI362" s="652">
        <f t="shared" si="583"/>
        <v>0</v>
      </c>
      <c r="BJ362" s="652">
        <f t="shared" si="583"/>
        <v>0</v>
      </c>
      <c r="BK362" s="652">
        <f t="shared" si="583"/>
        <v>0</v>
      </c>
      <c r="BL362" s="652">
        <f t="shared" si="583"/>
        <v>0</v>
      </c>
      <c r="BM362" s="652">
        <f t="shared" si="583"/>
        <v>0</v>
      </c>
      <c r="BN362" s="652">
        <f t="shared" si="583"/>
        <v>0</v>
      </c>
      <c r="BO362" s="652">
        <f t="shared" si="583"/>
        <v>0</v>
      </c>
      <c r="BP362" s="652">
        <f t="shared" si="583"/>
        <v>0</v>
      </c>
      <c r="BQ362" s="652">
        <f t="shared" si="571"/>
        <v>5157.9999999999982</v>
      </c>
    </row>
    <row r="363" spans="1:69" s="360" customFormat="1" ht="25.5" x14ac:dyDescent="0.2">
      <c r="A363" s="692">
        <v>1970</v>
      </c>
      <c r="B363" s="384" t="s">
        <v>279</v>
      </c>
      <c r="C363" s="1306">
        <f>'I4 BO ASSETS'!L76</f>
        <v>0</v>
      </c>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c r="AI363" s="652"/>
      <c r="AJ363" s="652"/>
      <c r="AK363" s="652"/>
      <c r="AL363" s="652"/>
      <c r="AM363" s="652"/>
      <c r="AN363" s="652"/>
      <c r="AO363" s="652"/>
      <c r="AP363" s="652"/>
      <c r="AQ363" s="652"/>
      <c r="AR363" s="652"/>
      <c r="AS363" s="652"/>
      <c r="AT363" s="652"/>
      <c r="AU363" s="652"/>
      <c r="AV363" s="652"/>
      <c r="AW363" s="652">
        <f t="shared" ref="AW363:BP363" si="584">$C363*AW653</f>
        <v>0</v>
      </c>
      <c r="AX363" s="652">
        <f t="shared" si="584"/>
        <v>0</v>
      </c>
      <c r="AY363" s="652">
        <f t="shared" si="584"/>
        <v>0</v>
      </c>
      <c r="AZ363" s="652">
        <f t="shared" si="584"/>
        <v>0</v>
      </c>
      <c r="BA363" s="652">
        <f t="shared" si="584"/>
        <v>0</v>
      </c>
      <c r="BB363" s="652">
        <f t="shared" si="584"/>
        <v>0</v>
      </c>
      <c r="BC363" s="652">
        <f t="shared" si="584"/>
        <v>0</v>
      </c>
      <c r="BD363" s="652">
        <f t="shared" si="584"/>
        <v>0</v>
      </c>
      <c r="BE363" s="652">
        <f t="shared" si="584"/>
        <v>0</v>
      </c>
      <c r="BF363" s="652">
        <f t="shared" si="584"/>
        <v>0</v>
      </c>
      <c r="BG363" s="652">
        <f t="shared" si="584"/>
        <v>0</v>
      </c>
      <c r="BH363" s="652">
        <f t="shared" si="584"/>
        <v>0</v>
      </c>
      <c r="BI363" s="652">
        <f t="shared" si="584"/>
        <v>0</v>
      </c>
      <c r="BJ363" s="652">
        <f t="shared" si="584"/>
        <v>0</v>
      </c>
      <c r="BK363" s="652">
        <f t="shared" si="584"/>
        <v>0</v>
      </c>
      <c r="BL363" s="652">
        <f t="shared" si="584"/>
        <v>0</v>
      </c>
      <c r="BM363" s="652">
        <f t="shared" si="584"/>
        <v>0</v>
      </c>
      <c r="BN363" s="652">
        <f t="shared" si="584"/>
        <v>0</v>
      </c>
      <c r="BO363" s="652">
        <f t="shared" si="584"/>
        <v>0</v>
      </c>
      <c r="BP363" s="652">
        <f t="shared" si="584"/>
        <v>0</v>
      </c>
      <c r="BQ363" s="652">
        <f t="shared" si="571"/>
        <v>0</v>
      </c>
    </row>
    <row r="364" spans="1:69" s="360" customFormat="1" ht="25.5" x14ac:dyDescent="0.2">
      <c r="A364" s="692">
        <v>1975</v>
      </c>
      <c r="B364" s="384" t="s">
        <v>1650</v>
      </c>
      <c r="C364" s="1306">
        <f>'I4 BO ASSETS'!L77</f>
        <v>0</v>
      </c>
      <c r="D364" s="652"/>
      <c r="E364" s="652"/>
      <c r="F364" s="652"/>
      <c r="G364" s="652"/>
      <c r="H364" s="652"/>
      <c r="I364" s="652"/>
      <c r="J364" s="652"/>
      <c r="K364" s="652"/>
      <c r="L364" s="652"/>
      <c r="M364" s="652"/>
      <c r="N364" s="652"/>
      <c r="O364" s="652"/>
      <c r="P364" s="652"/>
      <c r="Q364" s="652"/>
      <c r="R364" s="652"/>
      <c r="S364" s="652"/>
      <c r="T364" s="652"/>
      <c r="U364" s="652"/>
      <c r="V364" s="652"/>
      <c r="W364" s="652"/>
      <c r="X364" s="652"/>
      <c r="Y364" s="652"/>
      <c r="Z364" s="652"/>
      <c r="AA364" s="652"/>
      <c r="AB364" s="652"/>
      <c r="AC364" s="652"/>
      <c r="AD364" s="652"/>
      <c r="AE364" s="652"/>
      <c r="AF364" s="652"/>
      <c r="AG364" s="652"/>
      <c r="AH364" s="652"/>
      <c r="AI364" s="652"/>
      <c r="AJ364" s="652"/>
      <c r="AK364" s="652"/>
      <c r="AL364" s="652"/>
      <c r="AM364" s="652"/>
      <c r="AN364" s="652"/>
      <c r="AO364" s="652"/>
      <c r="AP364" s="652"/>
      <c r="AQ364" s="652"/>
      <c r="AR364" s="652"/>
      <c r="AS364" s="652"/>
      <c r="AT364" s="652"/>
      <c r="AU364" s="652"/>
      <c r="AV364" s="652"/>
      <c r="AW364" s="652">
        <f t="shared" ref="AW364:BP364" si="585">$C364*AW654</f>
        <v>0</v>
      </c>
      <c r="AX364" s="652">
        <f t="shared" si="585"/>
        <v>0</v>
      </c>
      <c r="AY364" s="652">
        <f t="shared" si="585"/>
        <v>0</v>
      </c>
      <c r="AZ364" s="652">
        <f t="shared" si="585"/>
        <v>0</v>
      </c>
      <c r="BA364" s="652">
        <f t="shared" si="585"/>
        <v>0</v>
      </c>
      <c r="BB364" s="652">
        <f t="shared" si="585"/>
        <v>0</v>
      </c>
      <c r="BC364" s="652">
        <f t="shared" si="585"/>
        <v>0</v>
      </c>
      <c r="BD364" s="652">
        <f t="shared" si="585"/>
        <v>0</v>
      </c>
      <c r="BE364" s="652">
        <f t="shared" si="585"/>
        <v>0</v>
      </c>
      <c r="BF364" s="652">
        <f t="shared" si="585"/>
        <v>0</v>
      </c>
      <c r="BG364" s="652">
        <f t="shared" si="585"/>
        <v>0</v>
      </c>
      <c r="BH364" s="652">
        <f t="shared" si="585"/>
        <v>0</v>
      </c>
      <c r="BI364" s="652">
        <f t="shared" si="585"/>
        <v>0</v>
      </c>
      <c r="BJ364" s="652">
        <f t="shared" si="585"/>
        <v>0</v>
      </c>
      <c r="BK364" s="652">
        <f t="shared" si="585"/>
        <v>0</v>
      </c>
      <c r="BL364" s="652">
        <f t="shared" si="585"/>
        <v>0</v>
      </c>
      <c r="BM364" s="652">
        <f t="shared" si="585"/>
        <v>0</v>
      </c>
      <c r="BN364" s="652">
        <f t="shared" si="585"/>
        <v>0</v>
      </c>
      <c r="BO364" s="652">
        <f t="shared" si="585"/>
        <v>0</v>
      </c>
      <c r="BP364" s="652">
        <f t="shared" si="585"/>
        <v>0</v>
      </c>
      <c r="BQ364" s="652">
        <f t="shared" si="571"/>
        <v>0</v>
      </c>
    </row>
    <row r="365" spans="1:69" s="360" customFormat="1" ht="12.75" x14ac:dyDescent="0.2">
      <c r="A365" s="692">
        <v>1980</v>
      </c>
      <c r="B365" s="384" t="s">
        <v>1125</v>
      </c>
      <c r="C365" s="1306">
        <f>'I4 BO ASSETS'!L78</f>
        <v>38754</v>
      </c>
      <c r="D365" s="652"/>
      <c r="E365" s="652"/>
      <c r="F365" s="652"/>
      <c r="G365" s="652"/>
      <c r="H365" s="652"/>
      <c r="I365" s="652"/>
      <c r="J365" s="652"/>
      <c r="K365" s="652"/>
      <c r="L365" s="652"/>
      <c r="M365" s="652"/>
      <c r="N365" s="652"/>
      <c r="O365" s="652"/>
      <c r="P365" s="652"/>
      <c r="Q365" s="652"/>
      <c r="R365" s="652"/>
      <c r="S365" s="652"/>
      <c r="T365" s="652"/>
      <c r="U365" s="652"/>
      <c r="V365" s="652"/>
      <c r="W365" s="652"/>
      <c r="X365" s="652"/>
      <c r="Y365" s="652"/>
      <c r="Z365" s="652"/>
      <c r="AA365" s="652"/>
      <c r="AB365" s="652"/>
      <c r="AC365" s="652"/>
      <c r="AD365" s="652"/>
      <c r="AE365" s="652"/>
      <c r="AF365" s="652"/>
      <c r="AG365" s="652"/>
      <c r="AH365" s="652"/>
      <c r="AI365" s="652"/>
      <c r="AJ365" s="652"/>
      <c r="AK365" s="652"/>
      <c r="AL365" s="652"/>
      <c r="AM365" s="652"/>
      <c r="AN365" s="652"/>
      <c r="AO365" s="652"/>
      <c r="AP365" s="652"/>
      <c r="AQ365" s="652"/>
      <c r="AR365" s="652"/>
      <c r="AS365" s="652"/>
      <c r="AT365" s="652"/>
      <c r="AU365" s="652"/>
      <c r="AV365" s="652"/>
      <c r="AW365" s="652">
        <f t="shared" ref="AW365:BP365" si="586">$C365*AW655</f>
        <v>20194.780900670958</v>
      </c>
      <c r="AX365" s="652">
        <f t="shared" si="586"/>
        <v>5089.9870271160698</v>
      </c>
      <c r="AY365" s="652">
        <f t="shared" si="586"/>
        <v>6113.6159013715496</v>
      </c>
      <c r="AZ365" s="652">
        <f t="shared" si="586"/>
        <v>0</v>
      </c>
      <c r="BA365" s="652">
        <f t="shared" si="586"/>
        <v>2236.4452816733383</v>
      </c>
      <c r="BB365" s="652">
        <f t="shared" si="586"/>
        <v>2932.3914298552527</v>
      </c>
      <c r="BC365" s="652">
        <f t="shared" si="586"/>
        <v>1956.5662335923028</v>
      </c>
      <c r="BD365" s="652">
        <f t="shared" si="586"/>
        <v>123.62116405993865</v>
      </c>
      <c r="BE365" s="652">
        <f t="shared" si="586"/>
        <v>106.59206166058684</v>
      </c>
      <c r="BF365" s="652">
        <f t="shared" si="586"/>
        <v>0</v>
      </c>
      <c r="BG365" s="652">
        <f t="shared" si="586"/>
        <v>0</v>
      </c>
      <c r="BH365" s="652">
        <f t="shared" si="586"/>
        <v>0</v>
      </c>
      <c r="BI365" s="652">
        <f t="shared" si="586"/>
        <v>0</v>
      </c>
      <c r="BJ365" s="652">
        <f t="shared" si="586"/>
        <v>0</v>
      </c>
      <c r="BK365" s="652">
        <f t="shared" si="586"/>
        <v>0</v>
      </c>
      <c r="BL365" s="652">
        <f t="shared" si="586"/>
        <v>0</v>
      </c>
      <c r="BM365" s="652">
        <f t="shared" si="586"/>
        <v>0</v>
      </c>
      <c r="BN365" s="652">
        <f t="shared" si="586"/>
        <v>0</v>
      </c>
      <c r="BO365" s="652">
        <f t="shared" si="586"/>
        <v>0</v>
      </c>
      <c r="BP365" s="652">
        <f t="shared" si="586"/>
        <v>0</v>
      </c>
      <c r="BQ365" s="652">
        <f t="shared" si="571"/>
        <v>38754</v>
      </c>
    </row>
    <row r="366" spans="1:69" s="360" customFormat="1" ht="12.75" x14ac:dyDescent="0.2">
      <c r="A366" s="692">
        <v>1990</v>
      </c>
      <c r="B366" s="384" t="s">
        <v>1127</v>
      </c>
      <c r="C366" s="1306">
        <f>'I4 BO ASSETS'!L79</f>
        <v>0</v>
      </c>
      <c r="D366" s="652"/>
      <c r="E366" s="652"/>
      <c r="F366" s="652"/>
      <c r="G366" s="652"/>
      <c r="H366" s="652"/>
      <c r="I366" s="652"/>
      <c r="J366" s="652"/>
      <c r="K366" s="652"/>
      <c r="L366" s="652"/>
      <c r="M366" s="652"/>
      <c r="N366" s="652"/>
      <c r="O366" s="652"/>
      <c r="P366" s="652"/>
      <c r="Q366" s="652"/>
      <c r="R366" s="652"/>
      <c r="S366" s="652"/>
      <c r="T366" s="652"/>
      <c r="U366" s="652"/>
      <c r="V366" s="652"/>
      <c r="W366" s="652"/>
      <c r="X366" s="652"/>
      <c r="Y366" s="652"/>
      <c r="Z366" s="652"/>
      <c r="AA366" s="652"/>
      <c r="AB366" s="652"/>
      <c r="AC366" s="652"/>
      <c r="AD366" s="652"/>
      <c r="AE366" s="652"/>
      <c r="AF366" s="652"/>
      <c r="AG366" s="652"/>
      <c r="AH366" s="652"/>
      <c r="AI366" s="652"/>
      <c r="AJ366" s="652"/>
      <c r="AK366" s="652"/>
      <c r="AL366" s="652"/>
      <c r="AM366" s="652"/>
      <c r="AN366" s="652"/>
      <c r="AO366" s="652"/>
      <c r="AP366" s="652"/>
      <c r="AQ366" s="652"/>
      <c r="AR366" s="652"/>
      <c r="AS366" s="652"/>
      <c r="AT366" s="652"/>
      <c r="AU366" s="652"/>
      <c r="AV366" s="652"/>
      <c r="AW366" s="652">
        <f t="shared" ref="AW366:BP366" si="587">$C366*AW656</f>
        <v>0</v>
      </c>
      <c r="AX366" s="652">
        <f t="shared" si="587"/>
        <v>0</v>
      </c>
      <c r="AY366" s="652">
        <f t="shared" si="587"/>
        <v>0</v>
      </c>
      <c r="AZ366" s="652">
        <f t="shared" si="587"/>
        <v>0</v>
      </c>
      <c r="BA366" s="652">
        <f t="shared" si="587"/>
        <v>0</v>
      </c>
      <c r="BB366" s="652">
        <f t="shared" si="587"/>
        <v>0</v>
      </c>
      <c r="BC366" s="652">
        <f t="shared" si="587"/>
        <v>0</v>
      </c>
      <c r="BD366" s="652">
        <f t="shared" si="587"/>
        <v>0</v>
      </c>
      <c r="BE366" s="652">
        <f t="shared" si="587"/>
        <v>0</v>
      </c>
      <c r="BF366" s="652">
        <f t="shared" si="587"/>
        <v>0</v>
      </c>
      <c r="BG366" s="652">
        <f t="shared" si="587"/>
        <v>0</v>
      </c>
      <c r="BH366" s="652">
        <f t="shared" si="587"/>
        <v>0</v>
      </c>
      <c r="BI366" s="652">
        <f t="shared" si="587"/>
        <v>0</v>
      </c>
      <c r="BJ366" s="652">
        <f t="shared" si="587"/>
        <v>0</v>
      </c>
      <c r="BK366" s="652">
        <f t="shared" si="587"/>
        <v>0</v>
      </c>
      <c r="BL366" s="652">
        <f t="shared" si="587"/>
        <v>0</v>
      </c>
      <c r="BM366" s="652">
        <f t="shared" si="587"/>
        <v>0</v>
      </c>
      <c r="BN366" s="652">
        <f t="shared" si="587"/>
        <v>0</v>
      </c>
      <c r="BO366" s="652">
        <f t="shared" si="587"/>
        <v>0</v>
      </c>
      <c r="BP366" s="652">
        <f t="shared" si="587"/>
        <v>0</v>
      </c>
      <c r="BQ366" s="652">
        <f t="shared" si="571"/>
        <v>0</v>
      </c>
    </row>
    <row r="367" spans="1:69" s="360" customFormat="1" ht="12.75" x14ac:dyDescent="0.2">
      <c r="A367" s="692">
        <v>2005</v>
      </c>
      <c r="B367" s="384" t="s">
        <v>1129</v>
      </c>
      <c r="C367" s="1306">
        <f>'I4 BO ASSETS'!L80</f>
        <v>81220</v>
      </c>
      <c r="D367" s="652"/>
      <c r="E367" s="652"/>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f t="shared" ref="AW367:BP367" si="588">$C367*AW657</f>
        <v>42323.891849937943</v>
      </c>
      <c r="AX367" s="652">
        <f t="shared" si="588"/>
        <v>10667.511646342757</v>
      </c>
      <c r="AY367" s="652">
        <f t="shared" si="588"/>
        <v>12812.816315977636</v>
      </c>
      <c r="AZ367" s="652">
        <f t="shared" si="588"/>
        <v>0</v>
      </c>
      <c r="BA367" s="652">
        <f t="shared" si="588"/>
        <v>4687.105480144206</v>
      </c>
      <c r="BB367" s="652">
        <f t="shared" si="588"/>
        <v>6145.6580464685867</v>
      </c>
      <c r="BC367" s="652">
        <f t="shared" si="588"/>
        <v>4100.5395441081391</v>
      </c>
      <c r="BD367" s="652">
        <f t="shared" si="588"/>
        <v>259.08321579574283</v>
      </c>
      <c r="BE367" s="652">
        <f t="shared" si="588"/>
        <v>223.39390122497969</v>
      </c>
      <c r="BF367" s="652">
        <f t="shared" si="588"/>
        <v>0</v>
      </c>
      <c r="BG367" s="652">
        <f t="shared" si="588"/>
        <v>0</v>
      </c>
      <c r="BH367" s="652">
        <f t="shared" si="588"/>
        <v>0</v>
      </c>
      <c r="BI367" s="652">
        <f t="shared" si="588"/>
        <v>0</v>
      </c>
      <c r="BJ367" s="652">
        <f t="shared" si="588"/>
        <v>0</v>
      </c>
      <c r="BK367" s="652">
        <f t="shared" si="588"/>
        <v>0</v>
      </c>
      <c r="BL367" s="652">
        <f t="shared" si="588"/>
        <v>0</v>
      </c>
      <c r="BM367" s="652">
        <f t="shared" si="588"/>
        <v>0</v>
      </c>
      <c r="BN367" s="652">
        <f t="shared" si="588"/>
        <v>0</v>
      </c>
      <c r="BO367" s="652">
        <f t="shared" si="588"/>
        <v>0</v>
      </c>
      <c r="BP367" s="652">
        <f t="shared" si="588"/>
        <v>0</v>
      </c>
      <c r="BQ367" s="652">
        <f t="shared" si="571"/>
        <v>81219.999999999985</v>
      </c>
    </row>
    <row r="368" spans="1:69" s="1296" customFormat="1" ht="12.75" x14ac:dyDescent="0.2">
      <c r="A368" s="696">
        <v>2010</v>
      </c>
      <c r="B368" s="695" t="s">
        <v>1130</v>
      </c>
      <c r="C368" s="1306">
        <f>'I4 BO ASSETS'!L81</f>
        <v>-20162</v>
      </c>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f t="shared" ref="AW368:BP368" si="589">$C368*AW658</f>
        <v>-10506.45539865118</v>
      </c>
      <c r="AX368" s="652">
        <f t="shared" si="589"/>
        <v>-2648.0961562861694</v>
      </c>
      <c r="AY368" s="652">
        <f t="shared" si="589"/>
        <v>-3180.6451928434017</v>
      </c>
      <c r="AZ368" s="652">
        <f t="shared" si="589"/>
        <v>0</v>
      </c>
      <c r="BA368" s="652">
        <f t="shared" si="589"/>
        <v>-1163.5240173684742</v>
      </c>
      <c r="BB368" s="652">
        <f t="shared" si="589"/>
        <v>-1525.5941582479643</v>
      </c>
      <c r="BC368" s="652">
        <f t="shared" si="589"/>
        <v>-1017.9152707252931</v>
      </c>
      <c r="BD368" s="652">
        <f t="shared" si="589"/>
        <v>-64.314649062715674</v>
      </c>
      <c r="BE368" s="652">
        <f t="shared" si="589"/>
        <v>-55.455156814799807</v>
      </c>
      <c r="BF368" s="652">
        <f t="shared" si="589"/>
        <v>0</v>
      </c>
      <c r="BG368" s="652">
        <f t="shared" si="589"/>
        <v>0</v>
      </c>
      <c r="BH368" s="652">
        <f t="shared" si="589"/>
        <v>0</v>
      </c>
      <c r="BI368" s="652">
        <f t="shared" si="589"/>
        <v>0</v>
      </c>
      <c r="BJ368" s="652">
        <f t="shared" si="589"/>
        <v>0</v>
      </c>
      <c r="BK368" s="652">
        <f t="shared" si="589"/>
        <v>0</v>
      </c>
      <c r="BL368" s="652">
        <f t="shared" si="589"/>
        <v>0</v>
      </c>
      <c r="BM368" s="652">
        <f t="shared" si="589"/>
        <v>0</v>
      </c>
      <c r="BN368" s="652">
        <f t="shared" si="589"/>
        <v>0</v>
      </c>
      <c r="BO368" s="652">
        <f t="shared" si="589"/>
        <v>0</v>
      </c>
      <c r="BP368" s="652">
        <f t="shared" si="589"/>
        <v>0</v>
      </c>
      <c r="BQ368" s="652">
        <f t="shared" si="571"/>
        <v>-20161.999999999996</v>
      </c>
    </row>
    <row r="369" spans="1:69" s="1302" customFormat="1" ht="12.75" x14ac:dyDescent="0.2">
      <c r="A369" s="1297"/>
      <c r="B369" s="1309" t="s">
        <v>956</v>
      </c>
      <c r="C369" s="1310">
        <f>SUM(C349:C368)</f>
        <v>3593732</v>
      </c>
      <c r="D369" s="1300"/>
      <c r="E369" s="1300"/>
      <c r="F369" s="1301"/>
      <c r="G369" s="1300">
        <f t="shared" ref="G369:AB369" si="590">SUM(G349:G368)</f>
        <v>0</v>
      </c>
      <c r="H369" s="1300">
        <f t="shared" si="590"/>
        <v>0</v>
      </c>
      <c r="I369" s="1300">
        <f t="shared" si="590"/>
        <v>0</v>
      </c>
      <c r="J369" s="1300">
        <f t="shared" si="590"/>
        <v>0</v>
      </c>
      <c r="K369" s="1300">
        <f t="shared" si="590"/>
        <v>0</v>
      </c>
      <c r="L369" s="1300">
        <f t="shared" si="590"/>
        <v>0</v>
      </c>
      <c r="M369" s="1300">
        <f t="shared" si="590"/>
        <v>0</v>
      </c>
      <c r="N369" s="1300">
        <f t="shared" si="590"/>
        <v>0</v>
      </c>
      <c r="O369" s="1300">
        <f t="shared" si="590"/>
        <v>0</v>
      </c>
      <c r="P369" s="1300">
        <f t="shared" si="590"/>
        <v>0</v>
      </c>
      <c r="Q369" s="1300">
        <f t="shared" si="590"/>
        <v>0</v>
      </c>
      <c r="R369" s="1300">
        <f t="shared" si="590"/>
        <v>0</v>
      </c>
      <c r="S369" s="1300">
        <f t="shared" si="590"/>
        <v>0</v>
      </c>
      <c r="T369" s="1300">
        <f t="shared" si="590"/>
        <v>0</v>
      </c>
      <c r="U369" s="1300">
        <f t="shared" si="590"/>
        <v>0</v>
      </c>
      <c r="V369" s="1300">
        <f t="shared" si="590"/>
        <v>0</v>
      </c>
      <c r="W369" s="1300">
        <f t="shared" si="590"/>
        <v>0</v>
      </c>
      <c r="X369" s="1300">
        <f t="shared" si="590"/>
        <v>0</v>
      </c>
      <c r="Y369" s="1300">
        <f t="shared" si="590"/>
        <v>0</v>
      </c>
      <c r="Z369" s="1300">
        <f t="shared" si="590"/>
        <v>0</v>
      </c>
      <c r="AA369" s="1300">
        <f t="shared" si="590"/>
        <v>0</v>
      </c>
      <c r="AB369" s="1300">
        <f t="shared" si="590"/>
        <v>0</v>
      </c>
      <c r="AC369" s="1300">
        <f t="shared" ref="AC369:AX369" si="591">SUM(AC349:AC368)</f>
        <v>0</v>
      </c>
      <c r="AD369" s="1300">
        <f t="shared" si="591"/>
        <v>0</v>
      </c>
      <c r="AE369" s="1300">
        <f t="shared" si="591"/>
        <v>0</v>
      </c>
      <c r="AF369" s="1300">
        <f t="shared" si="591"/>
        <v>0</v>
      </c>
      <c r="AG369" s="1300">
        <f t="shared" si="591"/>
        <v>0</v>
      </c>
      <c r="AH369" s="1300">
        <f t="shared" si="591"/>
        <v>0</v>
      </c>
      <c r="AI369" s="1300">
        <f t="shared" si="591"/>
        <v>0</v>
      </c>
      <c r="AJ369" s="1300">
        <f t="shared" si="591"/>
        <v>0</v>
      </c>
      <c r="AK369" s="1300">
        <f t="shared" si="591"/>
        <v>0</v>
      </c>
      <c r="AL369" s="1300">
        <f t="shared" si="591"/>
        <v>0</v>
      </c>
      <c r="AM369" s="1300">
        <f t="shared" si="591"/>
        <v>0</v>
      </c>
      <c r="AN369" s="1300">
        <f t="shared" si="591"/>
        <v>0</v>
      </c>
      <c r="AO369" s="1300">
        <f t="shared" si="591"/>
        <v>0</v>
      </c>
      <c r="AP369" s="1300">
        <f t="shared" si="591"/>
        <v>0</v>
      </c>
      <c r="AQ369" s="1300">
        <f t="shared" si="591"/>
        <v>0</v>
      </c>
      <c r="AR369" s="1300">
        <f t="shared" si="591"/>
        <v>0</v>
      </c>
      <c r="AS369" s="1300">
        <f t="shared" si="591"/>
        <v>0</v>
      </c>
      <c r="AT369" s="1300">
        <f t="shared" si="591"/>
        <v>0</v>
      </c>
      <c r="AU369" s="1300">
        <f t="shared" si="591"/>
        <v>0</v>
      </c>
      <c r="AV369" s="1300">
        <f t="shared" si="591"/>
        <v>0</v>
      </c>
      <c r="AW369" s="1300">
        <f t="shared" si="591"/>
        <v>1872700.3755929719</v>
      </c>
      <c r="AX369" s="1300">
        <f t="shared" si="591"/>
        <v>472004.16109129088</v>
      </c>
      <c r="AY369" s="1300">
        <f t="shared" ref="AY369:BQ369" si="592">SUM(AY349:AY368)</f>
        <v>566927.2101065123</v>
      </c>
      <c r="AZ369" s="1300">
        <f t="shared" si="592"/>
        <v>0</v>
      </c>
      <c r="BA369" s="1300">
        <f t="shared" si="592"/>
        <v>207389.81718012306</v>
      </c>
      <c r="BB369" s="1300">
        <f t="shared" si="592"/>
        <v>271926.22485412029</v>
      </c>
      <c r="BC369" s="1300">
        <f t="shared" si="592"/>
        <v>181436.10166125133</v>
      </c>
      <c r="BD369" s="1300">
        <f t="shared" si="592"/>
        <v>11463.625255701389</v>
      </c>
      <c r="BE369" s="1300">
        <f t="shared" si="592"/>
        <v>9884.484258028182</v>
      </c>
      <c r="BF369" s="1300">
        <f t="shared" si="592"/>
        <v>0</v>
      </c>
      <c r="BG369" s="1300">
        <f t="shared" si="592"/>
        <v>0</v>
      </c>
      <c r="BH369" s="1300">
        <f t="shared" si="592"/>
        <v>0</v>
      </c>
      <c r="BI369" s="1300">
        <f t="shared" si="592"/>
        <v>0</v>
      </c>
      <c r="BJ369" s="1300">
        <f t="shared" si="592"/>
        <v>0</v>
      </c>
      <c r="BK369" s="1300">
        <f t="shared" si="592"/>
        <v>0</v>
      </c>
      <c r="BL369" s="1300">
        <f t="shared" si="592"/>
        <v>0</v>
      </c>
      <c r="BM369" s="1300">
        <f t="shared" si="592"/>
        <v>0</v>
      </c>
      <c r="BN369" s="1300">
        <f t="shared" si="592"/>
        <v>0</v>
      </c>
      <c r="BO369" s="1300">
        <f t="shared" si="592"/>
        <v>0</v>
      </c>
      <c r="BP369" s="1300">
        <f t="shared" si="592"/>
        <v>0</v>
      </c>
      <c r="BQ369" s="1300">
        <f t="shared" si="592"/>
        <v>3593731.9999999995</v>
      </c>
    </row>
    <row r="370" spans="1:69" s="360" customFormat="1" ht="12.75" x14ac:dyDescent="0.2">
      <c r="A370" s="1314"/>
      <c r="B370" s="469"/>
      <c r="C370" s="1315"/>
      <c r="D370" s="652"/>
      <c r="E370" s="652"/>
      <c r="F370" s="652"/>
      <c r="AV370" s="470"/>
      <c r="BQ370" s="470"/>
    </row>
    <row r="371" spans="1:69" s="1226" customFormat="1" ht="13.5" thickBot="1" x14ac:dyDescent="0.25">
      <c r="A371" s="1227"/>
      <c r="B371" s="1224" t="s">
        <v>831</v>
      </c>
      <c r="C371" s="1228">
        <f>C346+C369</f>
        <v>5011624</v>
      </c>
      <c r="D371" s="1228">
        <f t="shared" ref="D371:AU371" si="593">D346+D369</f>
        <v>563640.6</v>
      </c>
      <c r="E371" s="1228">
        <f t="shared" si="593"/>
        <v>854251.4</v>
      </c>
      <c r="F371" s="1228">
        <f t="shared" si="593"/>
        <v>1417892</v>
      </c>
      <c r="G371" s="1228">
        <f t="shared" si="593"/>
        <v>225834.02905781454</v>
      </c>
      <c r="H371" s="1228">
        <f t="shared" si="593"/>
        <v>77915.515491926199</v>
      </c>
      <c r="I371" s="1228">
        <f t="shared" si="593"/>
        <v>159395.29735600698</v>
      </c>
      <c r="J371" s="1228">
        <f t="shared" si="593"/>
        <v>0</v>
      </c>
      <c r="K371" s="1228">
        <f t="shared" si="593"/>
        <v>44005.311288535107</v>
      </c>
      <c r="L371" s="1228">
        <f t="shared" si="593"/>
        <v>55481.824240210481</v>
      </c>
      <c r="M371" s="1228">
        <f t="shared" si="593"/>
        <v>0</v>
      </c>
      <c r="N371" s="1228">
        <f t="shared" si="593"/>
        <v>88.085567879109618</v>
      </c>
      <c r="O371" s="1228">
        <f t="shared" si="593"/>
        <v>920.53699762760459</v>
      </c>
      <c r="P371" s="1228">
        <f t="shared" si="593"/>
        <v>0</v>
      </c>
      <c r="Q371" s="1228">
        <f t="shared" si="593"/>
        <v>0</v>
      </c>
      <c r="R371" s="1228">
        <f t="shared" si="593"/>
        <v>0</v>
      </c>
      <c r="S371" s="1228">
        <f t="shared" si="593"/>
        <v>0</v>
      </c>
      <c r="T371" s="1228">
        <f t="shared" si="593"/>
        <v>0</v>
      </c>
      <c r="U371" s="1228">
        <f t="shared" si="593"/>
        <v>0</v>
      </c>
      <c r="V371" s="1228">
        <f t="shared" si="593"/>
        <v>0</v>
      </c>
      <c r="W371" s="1228">
        <f t="shared" si="593"/>
        <v>0</v>
      </c>
      <c r="X371" s="1228">
        <f t="shared" si="593"/>
        <v>0</v>
      </c>
      <c r="Y371" s="1228">
        <f t="shared" si="593"/>
        <v>0</v>
      </c>
      <c r="Z371" s="1228">
        <f t="shared" si="593"/>
        <v>0</v>
      </c>
      <c r="AA371" s="1228">
        <f t="shared" si="593"/>
        <v>563640.6</v>
      </c>
      <c r="AB371" s="1228">
        <f t="shared" si="593"/>
        <v>544329.08484151273</v>
      </c>
      <c r="AC371" s="1228">
        <f t="shared" si="593"/>
        <v>135620.46846301586</v>
      </c>
      <c r="AD371" s="1228">
        <f t="shared" si="593"/>
        <v>41926.577170303572</v>
      </c>
      <c r="AE371" s="1228">
        <f t="shared" si="593"/>
        <v>0</v>
      </c>
      <c r="AF371" s="1228">
        <f t="shared" si="593"/>
        <v>28930.113777482184</v>
      </c>
      <c r="AG371" s="1228">
        <f t="shared" si="593"/>
        <v>34322.120314904867</v>
      </c>
      <c r="AH371" s="1228">
        <f t="shared" si="593"/>
        <v>62741.580755985764</v>
      </c>
      <c r="AI371" s="1228">
        <f t="shared" si="593"/>
        <v>3877.9481166226046</v>
      </c>
      <c r="AJ371" s="1228">
        <f t="shared" si="593"/>
        <v>2503.5065601724582</v>
      </c>
      <c r="AK371" s="1228">
        <f t="shared" si="593"/>
        <v>0</v>
      </c>
      <c r="AL371" s="1228">
        <f t="shared" si="593"/>
        <v>0</v>
      </c>
      <c r="AM371" s="1228">
        <f t="shared" si="593"/>
        <v>0</v>
      </c>
      <c r="AN371" s="1228">
        <f t="shared" si="593"/>
        <v>0</v>
      </c>
      <c r="AO371" s="1228">
        <f t="shared" si="593"/>
        <v>0</v>
      </c>
      <c r="AP371" s="1228">
        <f t="shared" si="593"/>
        <v>0</v>
      </c>
      <c r="AQ371" s="1228">
        <f t="shared" si="593"/>
        <v>0</v>
      </c>
      <c r="AR371" s="1228">
        <f t="shared" si="593"/>
        <v>0</v>
      </c>
      <c r="AS371" s="1228">
        <f t="shared" si="593"/>
        <v>0</v>
      </c>
      <c r="AT371" s="1228">
        <f t="shared" si="593"/>
        <v>0</v>
      </c>
      <c r="AU371" s="1228">
        <f t="shared" si="593"/>
        <v>0</v>
      </c>
      <c r="AV371" s="1228">
        <f t="shared" ref="AV371:BQ371" si="594">AV346+AV369</f>
        <v>854251.39999999991</v>
      </c>
      <c r="AW371" s="1228">
        <f t="shared" si="594"/>
        <v>1872700.3755929719</v>
      </c>
      <c r="AX371" s="1228">
        <f t="shared" si="594"/>
        <v>472004.16109129088</v>
      </c>
      <c r="AY371" s="1228">
        <f t="shared" si="594"/>
        <v>566927.2101065123</v>
      </c>
      <c r="AZ371" s="1228">
        <f t="shared" si="594"/>
        <v>0</v>
      </c>
      <c r="BA371" s="1228">
        <f t="shared" si="594"/>
        <v>207389.81718012306</v>
      </c>
      <c r="BB371" s="1228">
        <f t="shared" si="594"/>
        <v>271926.22485412029</v>
      </c>
      <c r="BC371" s="1228">
        <f t="shared" si="594"/>
        <v>181436.10166125133</v>
      </c>
      <c r="BD371" s="1228">
        <f t="shared" si="594"/>
        <v>11463.625255701389</v>
      </c>
      <c r="BE371" s="1228">
        <f t="shared" si="594"/>
        <v>9884.484258028182</v>
      </c>
      <c r="BF371" s="1228">
        <f t="shared" si="594"/>
        <v>0</v>
      </c>
      <c r="BG371" s="1228">
        <f t="shared" si="594"/>
        <v>0</v>
      </c>
      <c r="BH371" s="1228">
        <f t="shared" si="594"/>
        <v>0</v>
      </c>
      <c r="BI371" s="1228">
        <f t="shared" si="594"/>
        <v>0</v>
      </c>
      <c r="BJ371" s="1228">
        <f t="shared" si="594"/>
        <v>0</v>
      </c>
      <c r="BK371" s="1228">
        <f t="shared" si="594"/>
        <v>0</v>
      </c>
      <c r="BL371" s="1228">
        <f t="shared" si="594"/>
        <v>0</v>
      </c>
      <c r="BM371" s="1228">
        <f t="shared" si="594"/>
        <v>0</v>
      </c>
      <c r="BN371" s="1228">
        <f t="shared" si="594"/>
        <v>0</v>
      </c>
      <c r="BO371" s="1228">
        <f t="shared" si="594"/>
        <v>0</v>
      </c>
      <c r="BP371" s="1228">
        <f t="shared" si="594"/>
        <v>0</v>
      </c>
      <c r="BQ371" s="1228">
        <f t="shared" si="594"/>
        <v>3593731.9999999995</v>
      </c>
    </row>
    <row r="372" spans="1:69" s="360" customFormat="1" ht="13.5" thickTop="1" x14ac:dyDescent="0.2">
      <c r="A372" s="1314"/>
      <c r="B372" s="469"/>
      <c r="C372" s="1315"/>
      <c r="D372" s="652"/>
      <c r="E372" s="652"/>
      <c r="F372" s="652"/>
      <c r="AV372" s="470"/>
      <c r="BQ372" s="470"/>
    </row>
    <row r="373" spans="1:69" s="360" customFormat="1" ht="15.75" x14ac:dyDescent="0.25">
      <c r="A373" s="1766" t="s">
        <v>995</v>
      </c>
      <c r="C373" s="1269"/>
      <c r="K373" s="692"/>
      <c r="AV373" s="470"/>
    </row>
    <row r="374" spans="1:69" s="360" customFormat="1" ht="12.75" x14ac:dyDescent="0.2">
      <c r="C374" s="1269"/>
      <c r="AV374" s="470"/>
    </row>
    <row r="375" spans="1:69" s="360" customFormat="1" ht="12.75" x14ac:dyDescent="0.2">
      <c r="A375" s="603"/>
      <c r="B375" s="1270"/>
      <c r="C375" s="1271"/>
      <c r="AV375" s="470"/>
    </row>
    <row r="376" spans="1:69" s="1272" customFormat="1" ht="25.5" x14ac:dyDescent="0.2">
      <c r="C376" s="1273"/>
      <c r="D376" s="1274"/>
      <c r="E376" s="1275"/>
      <c r="F376" s="1276"/>
      <c r="G376" s="1277" t="s">
        <v>1214</v>
      </c>
      <c r="H376" s="1277"/>
      <c r="I376" s="1277"/>
      <c r="J376" s="1277"/>
      <c r="K376" s="1277"/>
      <c r="L376" s="1277"/>
      <c r="M376" s="1277"/>
      <c r="N376" s="1277"/>
      <c r="O376" s="1277"/>
      <c r="P376" s="1277"/>
      <c r="Q376" s="1277"/>
      <c r="R376" s="1277"/>
      <c r="S376" s="1277"/>
      <c r="T376" s="1277"/>
      <c r="U376" s="1277"/>
      <c r="V376" s="1277"/>
      <c r="W376" s="1277"/>
      <c r="X376" s="1277"/>
      <c r="Y376" s="1277"/>
      <c r="Z376" s="1277"/>
      <c r="AA376" s="1278"/>
      <c r="AB376" s="1277" t="s">
        <v>1215</v>
      </c>
      <c r="AC376" s="1277"/>
      <c r="AD376" s="1277"/>
      <c r="AE376" s="1277"/>
      <c r="AF376" s="1277"/>
      <c r="AG376" s="1277"/>
      <c r="AH376" s="1277"/>
      <c r="AI376" s="1277"/>
      <c r="AJ376" s="1277"/>
      <c r="AK376" s="1277"/>
      <c r="AL376" s="1277"/>
      <c r="AM376" s="1277"/>
      <c r="AN376" s="1277"/>
      <c r="AO376" s="1277"/>
      <c r="AP376" s="1277"/>
      <c r="AQ376" s="1277"/>
      <c r="AR376" s="1277"/>
      <c r="AS376" s="1277"/>
      <c r="AT376" s="1277"/>
      <c r="AU376" s="1277"/>
      <c r="AV376" s="1278"/>
      <c r="AW376" s="1279" t="s">
        <v>1216</v>
      </c>
      <c r="AX376" s="1277"/>
      <c r="AY376" s="1277"/>
      <c r="AZ376" s="1277"/>
      <c r="BA376" s="1277"/>
      <c r="BB376" s="1277"/>
      <c r="BC376" s="1277"/>
      <c r="BD376" s="1277"/>
      <c r="BE376" s="1277"/>
      <c r="BF376" s="1277"/>
      <c r="BG376" s="1277"/>
      <c r="BH376" s="1277"/>
      <c r="BI376" s="1277"/>
      <c r="BJ376" s="1277"/>
      <c r="BK376" s="1277"/>
      <c r="BL376" s="1277"/>
      <c r="BM376" s="1277"/>
      <c r="BN376" s="1277"/>
      <c r="BO376" s="1277"/>
      <c r="BP376" s="1277"/>
      <c r="BQ376" s="1278"/>
    </row>
    <row r="377" spans="1:69" s="1090" customFormat="1" ht="12.75" x14ac:dyDescent="0.2">
      <c r="A377" s="1280"/>
      <c r="B377" s="1280"/>
      <c r="C377" s="1281"/>
      <c r="D377" s="1282"/>
      <c r="E377" s="1283"/>
      <c r="F377" s="1284"/>
      <c r="G377" s="1285">
        <v>1</v>
      </c>
      <c r="H377" s="1285">
        <v>2</v>
      </c>
      <c r="I377" s="1285">
        <v>3</v>
      </c>
      <c r="J377" s="1285">
        <v>4</v>
      </c>
      <c r="K377" s="1285">
        <v>5</v>
      </c>
      <c r="L377" s="1285">
        <v>6</v>
      </c>
      <c r="M377" s="1285">
        <v>7</v>
      </c>
      <c r="N377" s="1285">
        <v>8</v>
      </c>
      <c r="O377" s="1285">
        <v>9</v>
      </c>
      <c r="P377" s="1285">
        <v>10</v>
      </c>
      <c r="Q377" s="1285">
        <v>11</v>
      </c>
      <c r="R377" s="1285">
        <v>12</v>
      </c>
      <c r="S377" s="1285">
        <v>13</v>
      </c>
      <c r="T377" s="1285">
        <v>14</v>
      </c>
      <c r="U377" s="1285">
        <v>15</v>
      </c>
      <c r="V377" s="1285">
        <v>16</v>
      </c>
      <c r="W377" s="1285">
        <v>17</v>
      </c>
      <c r="X377" s="1285">
        <v>18</v>
      </c>
      <c r="Y377" s="1285">
        <v>19</v>
      </c>
      <c r="Z377" s="1285">
        <v>20</v>
      </c>
      <c r="AA377" s="1286" t="s">
        <v>753</v>
      </c>
      <c r="AB377" s="1285">
        <v>1</v>
      </c>
      <c r="AC377" s="1285">
        <v>2</v>
      </c>
      <c r="AD377" s="1285">
        <v>3</v>
      </c>
      <c r="AE377" s="1285">
        <v>4</v>
      </c>
      <c r="AF377" s="1285">
        <v>5</v>
      </c>
      <c r="AG377" s="1285">
        <v>6</v>
      </c>
      <c r="AH377" s="1285">
        <v>7</v>
      </c>
      <c r="AI377" s="1285">
        <v>8</v>
      </c>
      <c r="AJ377" s="1285">
        <v>9</v>
      </c>
      <c r="AK377" s="1285">
        <v>10</v>
      </c>
      <c r="AL377" s="1285">
        <v>11</v>
      </c>
      <c r="AM377" s="1285">
        <v>12</v>
      </c>
      <c r="AN377" s="1285">
        <v>13</v>
      </c>
      <c r="AO377" s="1285">
        <v>14</v>
      </c>
      <c r="AP377" s="1285">
        <v>15</v>
      </c>
      <c r="AQ377" s="1285">
        <v>16</v>
      </c>
      <c r="AR377" s="1285">
        <v>17</v>
      </c>
      <c r="AS377" s="1285">
        <v>18</v>
      </c>
      <c r="AT377" s="1285">
        <v>19</v>
      </c>
      <c r="AU377" s="1285">
        <v>20</v>
      </c>
      <c r="AV377" s="1286" t="s">
        <v>753</v>
      </c>
      <c r="AW377" s="1287">
        <v>1</v>
      </c>
      <c r="AX377" s="1285">
        <v>2</v>
      </c>
      <c r="AY377" s="1285">
        <v>3</v>
      </c>
      <c r="AZ377" s="1285">
        <v>4</v>
      </c>
      <c r="BA377" s="1285">
        <v>5</v>
      </c>
      <c r="BB377" s="1285">
        <v>6</v>
      </c>
      <c r="BC377" s="1285">
        <v>7</v>
      </c>
      <c r="BD377" s="1285">
        <v>8</v>
      </c>
      <c r="BE377" s="1285">
        <v>9</v>
      </c>
      <c r="BF377" s="1285">
        <v>10</v>
      </c>
      <c r="BG377" s="1285">
        <v>11</v>
      </c>
      <c r="BH377" s="1285">
        <v>12</v>
      </c>
      <c r="BI377" s="1285">
        <v>13</v>
      </c>
      <c r="BJ377" s="1285">
        <v>14</v>
      </c>
      <c r="BK377" s="1285">
        <v>15</v>
      </c>
      <c r="BL377" s="1285">
        <v>16</v>
      </c>
      <c r="BM377" s="1285">
        <v>17</v>
      </c>
      <c r="BN377" s="1285">
        <v>18</v>
      </c>
      <c r="BO377" s="1285">
        <v>19</v>
      </c>
      <c r="BP377" s="1285">
        <v>20</v>
      </c>
      <c r="BQ377" s="1286" t="s">
        <v>753</v>
      </c>
    </row>
    <row r="378" spans="1:69" s="456" customFormat="1" ht="38.25" x14ac:dyDescent="0.2">
      <c r="A378" s="88" t="s">
        <v>1265</v>
      </c>
      <c r="B378" s="88" t="s">
        <v>682</v>
      </c>
      <c r="C378" s="1330" t="s">
        <v>1460</v>
      </c>
      <c r="D378" s="1289" t="s">
        <v>311</v>
      </c>
      <c r="E378" s="1290" t="s">
        <v>312</v>
      </c>
      <c r="F378" s="1291" t="s">
        <v>809</v>
      </c>
      <c r="G378" s="866" t="str">
        <f>IF('I2 LDC class'!$D$20="",'I2 LDC class'!$C$20,'I2 LDC class'!$D$20)</f>
        <v>Residential</v>
      </c>
      <c r="H378" s="866" t="str">
        <f>IF('I2 LDC class'!$D$21="",'I2 LDC class'!$C$21,'I2 LDC class'!$D$21)</f>
        <v>GS &lt;50</v>
      </c>
      <c r="I378" s="866" t="str">
        <f>IF('I2 LDC class'!$D$22="",'I2 LDC class'!$C$22,'I2 LDC class'!$D$22)</f>
        <v>GS&gt;50-Regular</v>
      </c>
      <c r="J378" s="866" t="str">
        <f>IF('I2 LDC class'!$D$23="",'I2 LDC class'!$C$23,'I2 LDC class'!$D$23)</f>
        <v>GS&gt; 50-TOU</v>
      </c>
      <c r="K378" s="866" t="str">
        <f>IF('I2 LDC class'!$D$24="",'I2 LDC class'!$C$24,'I2 LDC class'!$D$24)</f>
        <v>GS &gt;50-Intermediate</v>
      </c>
      <c r="L378" s="866" t="str">
        <f>IF('I2 LDC class'!$D$25="",'I2 LDC class'!$C$25,'I2 LDC class'!$D$25)</f>
        <v>Large Use &gt;5MW</v>
      </c>
      <c r="M378" s="866" t="str">
        <f>IF('I2 LDC class'!$D$26="",'I2 LDC class'!$C$26,'I2 LDC class'!$D$26)</f>
        <v>Street Light</v>
      </c>
      <c r="N378" s="866" t="str">
        <f>IF('I2 LDC class'!$D$27="",'I2 LDC class'!$C$27,'I2 LDC class'!$D$27)</f>
        <v>Sentinel</v>
      </c>
      <c r="O378" s="866" t="str">
        <f>IF('I2 LDC class'!$D$28="",'I2 LDC class'!$C$28,'I2 LDC class'!$D$28)</f>
        <v>Unmetered Scattered Load</v>
      </c>
      <c r="P378" s="866" t="str">
        <f>IF('I2 LDC class'!$D$29="",'I2 LDC class'!$C$29,'I2 LDC class'!$D$29)</f>
        <v>Embedded Distributor</v>
      </c>
      <c r="Q378" s="866" t="str">
        <f>IF('I2 LDC class'!$D$30="",'I2 LDC class'!$C$30,'I2 LDC class'!$D$30)</f>
        <v>Back-up/Standby Power</v>
      </c>
      <c r="R378" s="866" t="str">
        <f>IF('I2 LDC class'!$D$31="",'I2 LDC class'!$C$31,'I2 LDC class'!$D$31)</f>
        <v>Rate Class 1</v>
      </c>
      <c r="S378" s="866" t="str">
        <f>IF('I2 LDC class'!$D$32="",'I2 LDC class'!$C$32,'I2 LDC class'!$D$32)</f>
        <v>Rate class 2</v>
      </c>
      <c r="T378" s="866" t="str">
        <f>IF('I2 LDC class'!$D$33="",'I2 LDC class'!$C$33,'I2 LDC class'!$D$33)</f>
        <v>Rate class 3</v>
      </c>
      <c r="U378" s="866" t="str">
        <f>IF('I2 LDC class'!$D$34="",'I2 LDC class'!$C$34,'I2 LDC class'!$D$34)</f>
        <v>Rate class 4</v>
      </c>
      <c r="V378" s="866" t="str">
        <f>IF('I2 LDC class'!$D$35="",'I2 LDC class'!$C$35,'I2 LDC class'!$D$35)</f>
        <v>Rate class 5</v>
      </c>
      <c r="W378" s="866" t="str">
        <f>IF('I2 LDC class'!$D$36="",'I2 LDC class'!$C$36,'I2 LDC class'!$D$36)</f>
        <v>Rate class 6</v>
      </c>
      <c r="X378" s="866" t="str">
        <f>IF('I2 LDC class'!$D$37="",'I2 LDC class'!$C$37,'I2 LDC class'!$D$37)</f>
        <v>Rate class 7</v>
      </c>
      <c r="Y378" s="866" t="str">
        <f>IF('I2 LDC class'!$D$38="",'I2 LDC class'!$C$38,'I2 LDC class'!$D$38)</f>
        <v>Rate class 8</v>
      </c>
      <c r="Z378" s="866" t="str">
        <f>IF('I2 LDC class'!$D$39="",'I2 LDC class'!$C$39,'I2 LDC class'!$D$39)</f>
        <v>Rate class 9</v>
      </c>
      <c r="AA378" s="1293" t="s">
        <v>753</v>
      </c>
      <c r="AB378" s="866" t="str">
        <f>IF('I2 LDC class'!$D$20="",'I2 LDC class'!$C$20,'I2 LDC class'!$D$20)</f>
        <v>Residential</v>
      </c>
      <c r="AC378" s="866" t="str">
        <f>IF('I2 LDC class'!$D$21="",'I2 LDC class'!$C$21,'I2 LDC class'!$D$21)</f>
        <v>GS &lt;50</v>
      </c>
      <c r="AD378" s="866" t="str">
        <f>IF('I2 LDC class'!$D$22="",'I2 LDC class'!$C$22,'I2 LDC class'!$D$22)</f>
        <v>GS&gt;50-Regular</v>
      </c>
      <c r="AE378" s="866" t="str">
        <f>IF('I2 LDC class'!$D$23="",'I2 LDC class'!$C$23,'I2 LDC class'!$D$23)</f>
        <v>GS&gt; 50-TOU</v>
      </c>
      <c r="AF378" s="866" t="str">
        <f>IF('I2 LDC class'!$D$24="",'I2 LDC class'!$C$24,'I2 LDC class'!$D$24)</f>
        <v>GS &gt;50-Intermediate</v>
      </c>
      <c r="AG378" s="866" t="str">
        <f>IF('I2 LDC class'!$D$25="",'I2 LDC class'!$C$25,'I2 LDC class'!$D$25)</f>
        <v>Large Use &gt;5MW</v>
      </c>
      <c r="AH378" s="866" t="str">
        <f>IF('I2 LDC class'!$D$26="",'I2 LDC class'!$C$26,'I2 LDC class'!$D$26)</f>
        <v>Street Light</v>
      </c>
      <c r="AI378" s="866" t="str">
        <f>IF('I2 LDC class'!$D$27="",'I2 LDC class'!$C$27,'I2 LDC class'!$D$27)</f>
        <v>Sentinel</v>
      </c>
      <c r="AJ378" s="866" t="str">
        <f>IF('I2 LDC class'!$D$28="",'I2 LDC class'!$C$28,'I2 LDC class'!$D$28)</f>
        <v>Unmetered Scattered Load</v>
      </c>
      <c r="AK378" s="866" t="str">
        <f>IF('I2 LDC class'!$D$29="",'I2 LDC class'!$C$29,'I2 LDC class'!$D$29)</f>
        <v>Embedded Distributor</v>
      </c>
      <c r="AL378" s="866" t="str">
        <f>IF('I2 LDC class'!$D$30="",'I2 LDC class'!$C$30,'I2 LDC class'!$D$30)</f>
        <v>Back-up/Standby Power</v>
      </c>
      <c r="AM378" s="866" t="str">
        <f>IF('I2 LDC class'!$D$31="",'I2 LDC class'!$C$31,'I2 LDC class'!$D$31)</f>
        <v>Rate Class 1</v>
      </c>
      <c r="AN378" s="866" t="str">
        <f>IF('I2 LDC class'!$D$32="",'I2 LDC class'!$C$32,'I2 LDC class'!$D$32)</f>
        <v>Rate class 2</v>
      </c>
      <c r="AO378" s="866" t="str">
        <f>IF('I2 LDC class'!$D$33="",'I2 LDC class'!$C$33,'I2 LDC class'!$D$33)</f>
        <v>Rate class 3</v>
      </c>
      <c r="AP378" s="866" t="str">
        <f>IF('I2 LDC class'!$D$34="",'I2 LDC class'!$C$34,'I2 LDC class'!$D$34)</f>
        <v>Rate class 4</v>
      </c>
      <c r="AQ378" s="866" t="str">
        <f>IF('I2 LDC class'!$D$35="",'I2 LDC class'!$C$35,'I2 LDC class'!$D$35)</f>
        <v>Rate class 5</v>
      </c>
      <c r="AR378" s="866" t="str">
        <f>IF('I2 LDC class'!$D$36="",'I2 LDC class'!$C$36,'I2 LDC class'!$D$36)</f>
        <v>Rate class 6</v>
      </c>
      <c r="AS378" s="866" t="str">
        <f>IF('I2 LDC class'!$D$37="",'I2 LDC class'!$C$37,'I2 LDC class'!$D$37)</f>
        <v>Rate class 7</v>
      </c>
      <c r="AT378" s="866" t="str">
        <f>IF('I2 LDC class'!$D$38="",'I2 LDC class'!$C$38,'I2 LDC class'!$D$38)</f>
        <v>Rate class 8</v>
      </c>
      <c r="AU378" s="866" t="str">
        <f>IF('I2 LDC class'!$D$39="",'I2 LDC class'!$C$39,'I2 LDC class'!$D$39)</f>
        <v>Rate class 9</v>
      </c>
      <c r="AV378" s="1293" t="s">
        <v>753</v>
      </c>
      <c r="AW378" s="866" t="str">
        <f>IF('I2 LDC class'!$D$20="",'I2 LDC class'!$C$20,'I2 LDC class'!$D$20)</f>
        <v>Residential</v>
      </c>
      <c r="AX378" s="866" t="str">
        <f>IF('I2 LDC class'!$D$21="",'I2 LDC class'!$C$21,'I2 LDC class'!$D$21)</f>
        <v>GS &lt;50</v>
      </c>
      <c r="AY378" s="866" t="str">
        <f>IF('I2 LDC class'!$D$22="",'I2 LDC class'!$C$22,'I2 LDC class'!$D$22)</f>
        <v>GS&gt;50-Regular</v>
      </c>
      <c r="AZ378" s="866" t="str">
        <f>IF('I2 LDC class'!$D$23="",'I2 LDC class'!$C$23,'I2 LDC class'!$D$23)</f>
        <v>GS&gt; 50-TOU</v>
      </c>
      <c r="BA378" s="866" t="str">
        <f>IF('I2 LDC class'!$D$24="",'I2 LDC class'!$C$24,'I2 LDC class'!$D$24)</f>
        <v>GS &gt;50-Intermediate</v>
      </c>
      <c r="BB378" s="866" t="str">
        <f>IF('I2 LDC class'!$D$25="",'I2 LDC class'!$C$25,'I2 LDC class'!$D$25)</f>
        <v>Large Use &gt;5MW</v>
      </c>
      <c r="BC378" s="866" t="str">
        <f>IF('I2 LDC class'!$D$26="",'I2 LDC class'!$C$26,'I2 LDC class'!$D$26)</f>
        <v>Street Light</v>
      </c>
      <c r="BD378" s="866" t="str">
        <f>IF('I2 LDC class'!$D$27="",'I2 LDC class'!$C$27,'I2 LDC class'!$D$27)</f>
        <v>Sentinel</v>
      </c>
      <c r="BE378" s="866" t="str">
        <f>IF('I2 LDC class'!$D$28="",'I2 LDC class'!$C$28,'I2 LDC class'!$D$28)</f>
        <v>Unmetered Scattered Load</v>
      </c>
      <c r="BF378" s="866" t="str">
        <f>IF('I2 LDC class'!$D$29="",'I2 LDC class'!$C$29,'I2 LDC class'!$D$29)</f>
        <v>Embedded Distributor</v>
      </c>
      <c r="BG378" s="866" t="str">
        <f>IF('I2 LDC class'!$D$30="",'I2 LDC class'!$C$30,'I2 LDC class'!$D$30)</f>
        <v>Back-up/Standby Power</v>
      </c>
      <c r="BH378" s="866" t="str">
        <f>IF('I2 LDC class'!$D$31="",'I2 LDC class'!$C$31,'I2 LDC class'!$D$31)</f>
        <v>Rate Class 1</v>
      </c>
      <c r="BI378" s="866" t="str">
        <f>IF('I2 LDC class'!$D$32="",'I2 LDC class'!$C$32,'I2 LDC class'!$D$32)</f>
        <v>Rate class 2</v>
      </c>
      <c r="BJ378" s="866" t="str">
        <f>IF('I2 LDC class'!$D$33="",'I2 LDC class'!$C$33,'I2 LDC class'!$D$33)</f>
        <v>Rate class 3</v>
      </c>
      <c r="BK378" s="866" t="str">
        <f>IF('I2 LDC class'!$D$34="",'I2 LDC class'!$C$34,'I2 LDC class'!$D$34)</f>
        <v>Rate class 4</v>
      </c>
      <c r="BL378" s="866" t="str">
        <f>IF('I2 LDC class'!$D$35="",'I2 LDC class'!$C$35,'I2 LDC class'!$D$35)</f>
        <v>Rate class 5</v>
      </c>
      <c r="BM378" s="866" t="str">
        <f>IF('I2 LDC class'!$D$36="",'I2 LDC class'!$C$36,'I2 LDC class'!$D$36)</f>
        <v>Rate class 6</v>
      </c>
      <c r="BN378" s="866" t="str">
        <f>IF('I2 LDC class'!$D$37="",'I2 LDC class'!$C$37,'I2 LDC class'!$D$37)</f>
        <v>Rate class 7</v>
      </c>
      <c r="BO378" s="866" t="str">
        <f>IF('I2 LDC class'!$D$38="",'I2 LDC class'!$C$38,'I2 LDC class'!$D$38)</f>
        <v>Rate class 8</v>
      </c>
      <c r="BP378" s="866" t="str">
        <f>IF('I2 LDC class'!$D$39="",'I2 LDC class'!$C$39,'I2 LDC class'!$D$39)</f>
        <v>Rate class 9</v>
      </c>
      <c r="BQ378" s="1293" t="s">
        <v>753</v>
      </c>
    </row>
    <row r="379" spans="1:69" s="360" customFormat="1" ht="12.75" x14ac:dyDescent="0.2">
      <c r="A379" s="224">
        <v>1565</v>
      </c>
      <c r="B379" s="384" t="s">
        <v>694</v>
      </c>
      <c r="C379" s="1271">
        <f>'I4 BO ASSETS'!M17</f>
        <v>0</v>
      </c>
      <c r="D379" s="652">
        <f t="shared" ref="D379:E398" si="595">$C379*D597</f>
        <v>0</v>
      </c>
      <c r="E379" s="652">
        <f t="shared" si="595"/>
        <v>0</v>
      </c>
      <c r="F379" s="652">
        <f>D379+E379</f>
        <v>0</v>
      </c>
      <c r="G379" s="652">
        <f t="shared" ref="G379:G393" si="596">$D379*G597</f>
        <v>0</v>
      </c>
      <c r="H379" s="652">
        <f t="shared" ref="H379:Z379" si="597">$D379*H597</f>
        <v>0</v>
      </c>
      <c r="I379" s="652">
        <f t="shared" si="597"/>
        <v>0</v>
      </c>
      <c r="J379" s="652">
        <f t="shared" si="597"/>
        <v>0</v>
      </c>
      <c r="K379" s="652">
        <f t="shared" si="597"/>
        <v>0</v>
      </c>
      <c r="L379" s="652">
        <f t="shared" si="597"/>
        <v>0</v>
      </c>
      <c r="M379" s="652">
        <f t="shared" si="597"/>
        <v>0</v>
      </c>
      <c r="N379" s="652">
        <f t="shared" si="597"/>
        <v>0</v>
      </c>
      <c r="O379" s="652">
        <f t="shared" si="597"/>
        <v>0</v>
      </c>
      <c r="P379" s="652">
        <f t="shared" si="597"/>
        <v>0</v>
      </c>
      <c r="Q379" s="652">
        <f t="shared" si="597"/>
        <v>0</v>
      </c>
      <c r="R379" s="652">
        <f t="shared" si="597"/>
        <v>0</v>
      </c>
      <c r="S379" s="652">
        <f t="shared" si="597"/>
        <v>0</v>
      </c>
      <c r="T379" s="652">
        <f t="shared" si="597"/>
        <v>0</v>
      </c>
      <c r="U379" s="652">
        <f t="shared" si="597"/>
        <v>0</v>
      </c>
      <c r="V379" s="652">
        <f t="shared" si="597"/>
        <v>0</v>
      </c>
      <c r="W379" s="652">
        <f t="shared" si="597"/>
        <v>0</v>
      </c>
      <c r="X379" s="652">
        <f t="shared" si="597"/>
        <v>0</v>
      </c>
      <c r="Y379" s="652">
        <f t="shared" si="597"/>
        <v>0</v>
      </c>
      <c r="Z379" s="652">
        <f t="shared" si="597"/>
        <v>0</v>
      </c>
      <c r="AA379" s="652">
        <f>SUM(G379:Z379)</f>
        <v>0</v>
      </c>
      <c r="AB379" s="652">
        <f t="shared" ref="AB379:AB393" si="598">$E379*AB597</f>
        <v>0</v>
      </c>
      <c r="AC379" s="652">
        <f t="shared" ref="AC379:AU379" si="599">$E379*AC597</f>
        <v>0</v>
      </c>
      <c r="AD379" s="652">
        <f t="shared" si="599"/>
        <v>0</v>
      </c>
      <c r="AE379" s="652">
        <f t="shared" si="599"/>
        <v>0</v>
      </c>
      <c r="AF379" s="652">
        <f t="shared" si="599"/>
        <v>0</v>
      </c>
      <c r="AG379" s="652">
        <f t="shared" si="599"/>
        <v>0</v>
      </c>
      <c r="AH379" s="652">
        <f t="shared" si="599"/>
        <v>0</v>
      </c>
      <c r="AI379" s="652">
        <f t="shared" si="599"/>
        <v>0</v>
      </c>
      <c r="AJ379" s="652">
        <f t="shared" si="599"/>
        <v>0</v>
      </c>
      <c r="AK379" s="652">
        <f t="shared" si="599"/>
        <v>0</v>
      </c>
      <c r="AL379" s="652">
        <f t="shared" si="599"/>
        <v>0</v>
      </c>
      <c r="AM379" s="652">
        <f t="shared" si="599"/>
        <v>0</v>
      </c>
      <c r="AN379" s="652">
        <f t="shared" si="599"/>
        <v>0</v>
      </c>
      <c r="AO379" s="652">
        <f t="shared" si="599"/>
        <v>0</v>
      </c>
      <c r="AP379" s="652">
        <f t="shared" si="599"/>
        <v>0</v>
      </c>
      <c r="AQ379" s="652">
        <f t="shared" si="599"/>
        <v>0</v>
      </c>
      <c r="AR379" s="652">
        <f t="shared" si="599"/>
        <v>0</v>
      </c>
      <c r="AS379" s="652">
        <f t="shared" si="599"/>
        <v>0</v>
      </c>
      <c r="AT379" s="652">
        <f t="shared" si="599"/>
        <v>0</v>
      </c>
      <c r="AU379" s="652">
        <f t="shared" si="599"/>
        <v>0</v>
      </c>
      <c r="AV379" s="652">
        <f>SUM(AB379:AU379)</f>
        <v>0</v>
      </c>
      <c r="AW379" s="652"/>
      <c r="AX379" s="652"/>
      <c r="AY379" s="652"/>
      <c r="AZ379" s="652"/>
      <c r="BA379" s="652"/>
      <c r="BB379" s="652"/>
      <c r="BC379" s="652"/>
      <c r="BD379" s="652"/>
      <c r="BE379" s="652"/>
      <c r="BF379" s="652"/>
      <c r="BG379" s="652"/>
      <c r="BH379" s="652"/>
      <c r="BI379" s="652"/>
      <c r="BJ379" s="652"/>
      <c r="BK379" s="652"/>
      <c r="BL379" s="652"/>
      <c r="BM379" s="652"/>
      <c r="BN379" s="652"/>
      <c r="BO379" s="652"/>
      <c r="BP379" s="652"/>
      <c r="BQ379" s="652"/>
    </row>
    <row r="380" spans="1:69" s="360" customFormat="1" ht="12.75" x14ac:dyDescent="0.2">
      <c r="A380" s="1294">
        <v>1805</v>
      </c>
      <c r="B380" s="384" t="s">
        <v>285</v>
      </c>
      <c r="C380" s="1271">
        <f>'I4 BO ASSETS'!M18</f>
        <v>0</v>
      </c>
      <c r="D380" s="652">
        <f t="shared" si="595"/>
        <v>0</v>
      </c>
      <c r="E380" s="652">
        <f t="shared" si="595"/>
        <v>0</v>
      </c>
      <c r="F380" s="652">
        <f t="shared" ref="F380:F418" si="600">D380+E380</f>
        <v>0</v>
      </c>
      <c r="G380" s="652">
        <f t="shared" si="596"/>
        <v>0</v>
      </c>
      <c r="H380" s="652">
        <f t="shared" ref="H380:Z380" si="601">$D380*H598</f>
        <v>0</v>
      </c>
      <c r="I380" s="652">
        <f t="shared" si="601"/>
        <v>0</v>
      </c>
      <c r="J380" s="652">
        <f t="shared" si="601"/>
        <v>0</v>
      </c>
      <c r="K380" s="652">
        <f t="shared" si="601"/>
        <v>0</v>
      </c>
      <c r="L380" s="652">
        <f t="shared" si="601"/>
        <v>0</v>
      </c>
      <c r="M380" s="652">
        <f t="shared" si="601"/>
        <v>0</v>
      </c>
      <c r="N380" s="652">
        <f t="shared" si="601"/>
        <v>0</v>
      </c>
      <c r="O380" s="652">
        <f t="shared" si="601"/>
        <v>0</v>
      </c>
      <c r="P380" s="652">
        <f t="shared" si="601"/>
        <v>0</v>
      </c>
      <c r="Q380" s="652">
        <f t="shared" si="601"/>
        <v>0</v>
      </c>
      <c r="R380" s="652">
        <f t="shared" si="601"/>
        <v>0</v>
      </c>
      <c r="S380" s="652">
        <f t="shared" si="601"/>
        <v>0</v>
      </c>
      <c r="T380" s="652">
        <f t="shared" si="601"/>
        <v>0</v>
      </c>
      <c r="U380" s="652">
        <f t="shared" si="601"/>
        <v>0</v>
      </c>
      <c r="V380" s="652">
        <f t="shared" si="601"/>
        <v>0</v>
      </c>
      <c r="W380" s="652">
        <f t="shared" si="601"/>
        <v>0</v>
      </c>
      <c r="X380" s="652">
        <f t="shared" si="601"/>
        <v>0</v>
      </c>
      <c r="Y380" s="652">
        <f t="shared" si="601"/>
        <v>0</v>
      </c>
      <c r="Z380" s="652">
        <f t="shared" si="601"/>
        <v>0</v>
      </c>
      <c r="AA380" s="652">
        <f t="shared" ref="AA380:AA418" si="602">SUM(G380:Z380)</f>
        <v>0</v>
      </c>
      <c r="AB380" s="652">
        <f t="shared" si="598"/>
        <v>0</v>
      </c>
      <c r="AC380" s="652">
        <f t="shared" ref="AC380:AU380" si="603">$E380*AC598</f>
        <v>0</v>
      </c>
      <c r="AD380" s="652">
        <f t="shared" si="603"/>
        <v>0</v>
      </c>
      <c r="AE380" s="652">
        <f t="shared" si="603"/>
        <v>0</v>
      </c>
      <c r="AF380" s="652">
        <f t="shared" si="603"/>
        <v>0</v>
      </c>
      <c r="AG380" s="652">
        <f t="shared" si="603"/>
        <v>0</v>
      </c>
      <c r="AH380" s="652">
        <f t="shared" si="603"/>
        <v>0</v>
      </c>
      <c r="AI380" s="652">
        <f t="shared" si="603"/>
        <v>0</v>
      </c>
      <c r="AJ380" s="652">
        <f t="shared" si="603"/>
        <v>0</v>
      </c>
      <c r="AK380" s="652">
        <f t="shared" si="603"/>
        <v>0</v>
      </c>
      <c r="AL380" s="652">
        <f t="shared" si="603"/>
        <v>0</v>
      </c>
      <c r="AM380" s="652">
        <f t="shared" si="603"/>
        <v>0</v>
      </c>
      <c r="AN380" s="652">
        <f t="shared" si="603"/>
        <v>0</v>
      </c>
      <c r="AO380" s="652">
        <f t="shared" si="603"/>
        <v>0</v>
      </c>
      <c r="AP380" s="652">
        <f t="shared" si="603"/>
        <v>0</v>
      </c>
      <c r="AQ380" s="652">
        <f t="shared" si="603"/>
        <v>0</v>
      </c>
      <c r="AR380" s="652">
        <f t="shared" si="603"/>
        <v>0</v>
      </c>
      <c r="AS380" s="652">
        <f t="shared" si="603"/>
        <v>0</v>
      </c>
      <c r="AT380" s="652">
        <f t="shared" si="603"/>
        <v>0</v>
      </c>
      <c r="AU380" s="652">
        <f t="shared" si="603"/>
        <v>0</v>
      </c>
      <c r="AV380" s="652">
        <f t="shared" ref="AV380:AV418" si="604">SUM(AB380:AU380)</f>
        <v>0</v>
      </c>
      <c r="AW380" s="652"/>
      <c r="AX380" s="652"/>
      <c r="AY380" s="652"/>
      <c r="AZ380" s="652"/>
      <c r="BA380" s="652"/>
      <c r="BB380" s="652"/>
      <c r="BC380" s="652"/>
      <c r="BD380" s="652"/>
      <c r="BE380" s="652"/>
      <c r="BF380" s="652"/>
      <c r="BG380" s="652"/>
      <c r="BH380" s="652"/>
      <c r="BI380" s="652"/>
      <c r="BJ380" s="652"/>
      <c r="BK380" s="652"/>
      <c r="BL380" s="652"/>
      <c r="BM380" s="652"/>
      <c r="BN380" s="652"/>
      <c r="BO380" s="652"/>
      <c r="BP380" s="652"/>
      <c r="BQ380" s="652"/>
    </row>
    <row r="381" spans="1:69" s="360" customFormat="1" ht="12.75" x14ac:dyDescent="0.2">
      <c r="A381" s="1294" t="s">
        <v>861</v>
      </c>
      <c r="B381" s="384" t="s">
        <v>343</v>
      </c>
      <c r="C381" s="1271">
        <f>'I4 BO ASSETS'!M19</f>
        <v>0</v>
      </c>
      <c r="D381" s="652">
        <f t="shared" si="595"/>
        <v>0</v>
      </c>
      <c r="E381" s="652">
        <f t="shared" si="595"/>
        <v>0</v>
      </c>
      <c r="F381" s="652">
        <f t="shared" si="600"/>
        <v>0</v>
      </c>
      <c r="G381" s="652">
        <f t="shared" si="596"/>
        <v>0</v>
      </c>
      <c r="H381" s="652">
        <f t="shared" ref="H381:Z381" si="605">$D381*H599</f>
        <v>0</v>
      </c>
      <c r="I381" s="652">
        <f t="shared" si="605"/>
        <v>0</v>
      </c>
      <c r="J381" s="652">
        <f t="shared" si="605"/>
        <v>0</v>
      </c>
      <c r="K381" s="652">
        <f t="shared" si="605"/>
        <v>0</v>
      </c>
      <c r="L381" s="652">
        <f t="shared" si="605"/>
        <v>0</v>
      </c>
      <c r="M381" s="652">
        <f t="shared" si="605"/>
        <v>0</v>
      </c>
      <c r="N381" s="652">
        <f t="shared" si="605"/>
        <v>0</v>
      </c>
      <c r="O381" s="652">
        <f t="shared" si="605"/>
        <v>0</v>
      </c>
      <c r="P381" s="652">
        <f t="shared" si="605"/>
        <v>0</v>
      </c>
      <c r="Q381" s="652">
        <f t="shared" si="605"/>
        <v>0</v>
      </c>
      <c r="R381" s="652">
        <f t="shared" si="605"/>
        <v>0</v>
      </c>
      <c r="S381" s="652">
        <f t="shared" si="605"/>
        <v>0</v>
      </c>
      <c r="T381" s="652">
        <f t="shared" si="605"/>
        <v>0</v>
      </c>
      <c r="U381" s="652">
        <f t="shared" si="605"/>
        <v>0</v>
      </c>
      <c r="V381" s="652">
        <f t="shared" si="605"/>
        <v>0</v>
      </c>
      <c r="W381" s="652">
        <f t="shared" si="605"/>
        <v>0</v>
      </c>
      <c r="X381" s="652">
        <f t="shared" si="605"/>
        <v>0</v>
      </c>
      <c r="Y381" s="652">
        <f t="shared" si="605"/>
        <v>0</v>
      </c>
      <c r="Z381" s="652">
        <f t="shared" si="605"/>
        <v>0</v>
      </c>
      <c r="AA381" s="652">
        <f t="shared" si="602"/>
        <v>0</v>
      </c>
      <c r="AB381" s="652">
        <f t="shared" si="598"/>
        <v>0</v>
      </c>
      <c r="AC381" s="652">
        <f t="shared" ref="AC381:AU381" si="606">$E381*AC599</f>
        <v>0</v>
      </c>
      <c r="AD381" s="652">
        <f t="shared" si="606"/>
        <v>0</v>
      </c>
      <c r="AE381" s="652">
        <f t="shared" si="606"/>
        <v>0</v>
      </c>
      <c r="AF381" s="652">
        <f t="shared" si="606"/>
        <v>0</v>
      </c>
      <c r="AG381" s="652">
        <f t="shared" si="606"/>
        <v>0</v>
      </c>
      <c r="AH381" s="652">
        <f t="shared" si="606"/>
        <v>0</v>
      </c>
      <c r="AI381" s="652">
        <f t="shared" si="606"/>
        <v>0</v>
      </c>
      <c r="AJ381" s="652">
        <f t="shared" si="606"/>
        <v>0</v>
      </c>
      <c r="AK381" s="652">
        <f t="shared" si="606"/>
        <v>0</v>
      </c>
      <c r="AL381" s="652">
        <f t="shared" si="606"/>
        <v>0</v>
      </c>
      <c r="AM381" s="652">
        <f t="shared" si="606"/>
        <v>0</v>
      </c>
      <c r="AN381" s="652">
        <f t="shared" si="606"/>
        <v>0</v>
      </c>
      <c r="AO381" s="652">
        <f t="shared" si="606"/>
        <v>0</v>
      </c>
      <c r="AP381" s="652">
        <f t="shared" si="606"/>
        <v>0</v>
      </c>
      <c r="AQ381" s="652">
        <f t="shared" si="606"/>
        <v>0</v>
      </c>
      <c r="AR381" s="652">
        <f t="shared" si="606"/>
        <v>0</v>
      </c>
      <c r="AS381" s="652">
        <f t="shared" si="606"/>
        <v>0</v>
      </c>
      <c r="AT381" s="652">
        <f t="shared" si="606"/>
        <v>0</v>
      </c>
      <c r="AU381" s="652">
        <f t="shared" si="606"/>
        <v>0</v>
      </c>
      <c r="AV381" s="652">
        <f t="shared" si="604"/>
        <v>0</v>
      </c>
      <c r="AW381" s="652"/>
      <c r="AX381" s="652"/>
      <c r="AY381" s="652"/>
      <c r="AZ381" s="652"/>
      <c r="BA381" s="652"/>
      <c r="BB381" s="652"/>
      <c r="BC381" s="652"/>
      <c r="BD381" s="652"/>
      <c r="BE381" s="652"/>
      <c r="BF381" s="652"/>
      <c r="BG381" s="652"/>
      <c r="BH381" s="652"/>
      <c r="BI381" s="652"/>
      <c r="BJ381" s="652"/>
      <c r="BK381" s="652"/>
      <c r="BL381" s="652"/>
      <c r="BM381" s="652"/>
      <c r="BN381" s="652"/>
      <c r="BO381" s="652"/>
      <c r="BP381" s="652"/>
      <c r="BQ381" s="652"/>
    </row>
    <row r="382" spans="1:69" s="360" customFormat="1" ht="12.75" x14ac:dyDescent="0.2">
      <c r="A382" s="1294" t="s">
        <v>862</v>
      </c>
      <c r="B382" s="384" t="s">
        <v>345</v>
      </c>
      <c r="C382" s="1271">
        <f>'I4 BO ASSETS'!M20</f>
        <v>0</v>
      </c>
      <c r="D382" s="652">
        <f t="shared" si="595"/>
        <v>0</v>
      </c>
      <c r="E382" s="652">
        <f t="shared" si="595"/>
        <v>0</v>
      </c>
      <c r="F382" s="652">
        <f t="shared" si="600"/>
        <v>0</v>
      </c>
      <c r="G382" s="652">
        <f t="shared" si="596"/>
        <v>0</v>
      </c>
      <c r="H382" s="652">
        <f t="shared" ref="H382:Z382" si="607">$D382*H600</f>
        <v>0</v>
      </c>
      <c r="I382" s="652">
        <f t="shared" si="607"/>
        <v>0</v>
      </c>
      <c r="J382" s="652">
        <f t="shared" si="607"/>
        <v>0</v>
      </c>
      <c r="K382" s="652">
        <f t="shared" si="607"/>
        <v>0</v>
      </c>
      <c r="L382" s="652">
        <f t="shared" si="607"/>
        <v>0</v>
      </c>
      <c r="M382" s="652">
        <f t="shared" si="607"/>
        <v>0</v>
      </c>
      <c r="N382" s="652">
        <f t="shared" si="607"/>
        <v>0</v>
      </c>
      <c r="O382" s="652">
        <f t="shared" si="607"/>
        <v>0</v>
      </c>
      <c r="P382" s="652">
        <f t="shared" si="607"/>
        <v>0</v>
      </c>
      <c r="Q382" s="652">
        <f t="shared" si="607"/>
        <v>0</v>
      </c>
      <c r="R382" s="652">
        <f t="shared" si="607"/>
        <v>0</v>
      </c>
      <c r="S382" s="652">
        <f t="shared" si="607"/>
        <v>0</v>
      </c>
      <c r="T382" s="652">
        <f t="shared" si="607"/>
        <v>0</v>
      </c>
      <c r="U382" s="652">
        <f t="shared" si="607"/>
        <v>0</v>
      </c>
      <c r="V382" s="652">
        <f t="shared" si="607"/>
        <v>0</v>
      </c>
      <c r="W382" s="652">
        <f t="shared" si="607"/>
        <v>0</v>
      </c>
      <c r="X382" s="652">
        <f t="shared" si="607"/>
        <v>0</v>
      </c>
      <c r="Y382" s="652">
        <f t="shared" si="607"/>
        <v>0</v>
      </c>
      <c r="Z382" s="652">
        <f t="shared" si="607"/>
        <v>0</v>
      </c>
      <c r="AA382" s="652">
        <f t="shared" si="602"/>
        <v>0</v>
      </c>
      <c r="AB382" s="652">
        <f t="shared" si="598"/>
        <v>0</v>
      </c>
      <c r="AC382" s="652">
        <f t="shared" ref="AC382:AU382" si="608">$E382*AC600</f>
        <v>0</v>
      </c>
      <c r="AD382" s="652">
        <f t="shared" si="608"/>
        <v>0</v>
      </c>
      <c r="AE382" s="652">
        <f t="shared" si="608"/>
        <v>0</v>
      </c>
      <c r="AF382" s="652">
        <f t="shared" si="608"/>
        <v>0</v>
      </c>
      <c r="AG382" s="652">
        <f t="shared" si="608"/>
        <v>0</v>
      </c>
      <c r="AH382" s="652">
        <f t="shared" si="608"/>
        <v>0</v>
      </c>
      <c r="AI382" s="652">
        <f t="shared" si="608"/>
        <v>0</v>
      </c>
      <c r="AJ382" s="652">
        <f t="shared" si="608"/>
        <v>0</v>
      </c>
      <c r="AK382" s="652">
        <f t="shared" si="608"/>
        <v>0</v>
      </c>
      <c r="AL382" s="652">
        <f t="shared" si="608"/>
        <v>0</v>
      </c>
      <c r="AM382" s="652">
        <f t="shared" si="608"/>
        <v>0</v>
      </c>
      <c r="AN382" s="652">
        <f t="shared" si="608"/>
        <v>0</v>
      </c>
      <c r="AO382" s="652">
        <f t="shared" si="608"/>
        <v>0</v>
      </c>
      <c r="AP382" s="652">
        <f t="shared" si="608"/>
        <v>0</v>
      </c>
      <c r="AQ382" s="652">
        <f t="shared" si="608"/>
        <v>0</v>
      </c>
      <c r="AR382" s="652">
        <f t="shared" si="608"/>
        <v>0</v>
      </c>
      <c r="AS382" s="652">
        <f t="shared" si="608"/>
        <v>0</v>
      </c>
      <c r="AT382" s="652">
        <f t="shared" si="608"/>
        <v>0</v>
      </c>
      <c r="AU382" s="652">
        <f t="shared" si="608"/>
        <v>0</v>
      </c>
      <c r="AV382" s="652">
        <f t="shared" si="604"/>
        <v>0</v>
      </c>
      <c r="AW382" s="652"/>
      <c r="AX382" s="652"/>
      <c r="AY382" s="652"/>
      <c r="AZ382" s="652"/>
      <c r="BA382" s="652"/>
      <c r="BB382" s="652"/>
      <c r="BC382" s="652"/>
      <c r="BD382" s="652"/>
      <c r="BE382" s="652"/>
      <c r="BF382" s="652"/>
      <c r="BG382" s="652"/>
      <c r="BH382" s="652"/>
      <c r="BI382" s="652"/>
      <c r="BJ382" s="652"/>
      <c r="BK382" s="652"/>
      <c r="BL382" s="652"/>
      <c r="BM382" s="652"/>
      <c r="BN382" s="652"/>
      <c r="BO382" s="652"/>
      <c r="BP382" s="652"/>
      <c r="BQ382" s="652"/>
    </row>
    <row r="383" spans="1:69" s="360" customFormat="1" ht="12.75" x14ac:dyDescent="0.2">
      <c r="A383" s="1294">
        <v>1806</v>
      </c>
      <c r="B383" s="384" t="s">
        <v>286</v>
      </c>
      <c r="C383" s="1271">
        <f>'I4 BO ASSETS'!M21</f>
        <v>0</v>
      </c>
      <c r="D383" s="652">
        <f t="shared" si="595"/>
        <v>0</v>
      </c>
      <c r="E383" s="652">
        <f t="shared" si="595"/>
        <v>0</v>
      </c>
      <c r="F383" s="652">
        <f t="shared" si="600"/>
        <v>0</v>
      </c>
      <c r="G383" s="652">
        <f t="shared" si="596"/>
        <v>0</v>
      </c>
      <c r="H383" s="652">
        <f t="shared" ref="H383:Z383" si="609">$D383*H601</f>
        <v>0</v>
      </c>
      <c r="I383" s="652">
        <f t="shared" si="609"/>
        <v>0</v>
      </c>
      <c r="J383" s="652">
        <f t="shared" si="609"/>
        <v>0</v>
      </c>
      <c r="K383" s="652">
        <f t="shared" si="609"/>
        <v>0</v>
      </c>
      <c r="L383" s="652">
        <f t="shared" si="609"/>
        <v>0</v>
      </c>
      <c r="M383" s="652">
        <f t="shared" si="609"/>
        <v>0</v>
      </c>
      <c r="N383" s="652">
        <f t="shared" si="609"/>
        <v>0</v>
      </c>
      <c r="O383" s="652">
        <f t="shared" si="609"/>
        <v>0</v>
      </c>
      <c r="P383" s="652">
        <f t="shared" si="609"/>
        <v>0</v>
      </c>
      <c r="Q383" s="652">
        <f t="shared" si="609"/>
        <v>0</v>
      </c>
      <c r="R383" s="652">
        <f t="shared" si="609"/>
        <v>0</v>
      </c>
      <c r="S383" s="652">
        <f t="shared" si="609"/>
        <v>0</v>
      </c>
      <c r="T383" s="652">
        <f t="shared" si="609"/>
        <v>0</v>
      </c>
      <c r="U383" s="652">
        <f t="shared" si="609"/>
        <v>0</v>
      </c>
      <c r="V383" s="652">
        <f t="shared" si="609"/>
        <v>0</v>
      </c>
      <c r="W383" s="652">
        <f t="shared" si="609"/>
        <v>0</v>
      </c>
      <c r="X383" s="652">
        <f t="shared" si="609"/>
        <v>0</v>
      </c>
      <c r="Y383" s="652">
        <f t="shared" si="609"/>
        <v>0</v>
      </c>
      <c r="Z383" s="652">
        <f t="shared" si="609"/>
        <v>0</v>
      </c>
      <c r="AA383" s="652">
        <f t="shared" si="602"/>
        <v>0</v>
      </c>
      <c r="AB383" s="652">
        <f t="shared" si="598"/>
        <v>0</v>
      </c>
      <c r="AC383" s="652">
        <f t="shared" ref="AC383:AU383" si="610">$E383*AC601</f>
        <v>0</v>
      </c>
      <c r="AD383" s="652">
        <f t="shared" si="610"/>
        <v>0</v>
      </c>
      <c r="AE383" s="652">
        <f t="shared" si="610"/>
        <v>0</v>
      </c>
      <c r="AF383" s="652">
        <f t="shared" si="610"/>
        <v>0</v>
      </c>
      <c r="AG383" s="652">
        <f t="shared" si="610"/>
        <v>0</v>
      </c>
      <c r="AH383" s="652">
        <f t="shared" si="610"/>
        <v>0</v>
      </c>
      <c r="AI383" s="652">
        <f t="shared" si="610"/>
        <v>0</v>
      </c>
      <c r="AJ383" s="652">
        <f t="shared" si="610"/>
        <v>0</v>
      </c>
      <c r="AK383" s="652">
        <f t="shared" si="610"/>
        <v>0</v>
      </c>
      <c r="AL383" s="652">
        <f t="shared" si="610"/>
        <v>0</v>
      </c>
      <c r="AM383" s="652">
        <f t="shared" si="610"/>
        <v>0</v>
      </c>
      <c r="AN383" s="652">
        <f t="shared" si="610"/>
        <v>0</v>
      </c>
      <c r="AO383" s="652">
        <f t="shared" si="610"/>
        <v>0</v>
      </c>
      <c r="AP383" s="652">
        <f t="shared" si="610"/>
        <v>0</v>
      </c>
      <c r="AQ383" s="652">
        <f t="shared" si="610"/>
        <v>0</v>
      </c>
      <c r="AR383" s="652">
        <f t="shared" si="610"/>
        <v>0</v>
      </c>
      <c r="AS383" s="652">
        <f t="shared" si="610"/>
        <v>0</v>
      </c>
      <c r="AT383" s="652">
        <f t="shared" si="610"/>
        <v>0</v>
      </c>
      <c r="AU383" s="652">
        <f t="shared" si="610"/>
        <v>0</v>
      </c>
      <c r="AV383" s="652">
        <f t="shared" si="604"/>
        <v>0</v>
      </c>
      <c r="AW383" s="652"/>
      <c r="AX383" s="652"/>
      <c r="AY383" s="652"/>
      <c r="AZ383" s="652"/>
      <c r="BA383" s="652"/>
      <c r="BB383" s="652"/>
      <c r="BC383" s="652"/>
      <c r="BD383" s="652"/>
      <c r="BE383" s="652"/>
      <c r="BF383" s="652"/>
      <c r="BG383" s="652"/>
      <c r="BH383" s="652"/>
      <c r="BI383" s="652"/>
      <c r="BJ383" s="652"/>
      <c r="BK383" s="652"/>
      <c r="BL383" s="652"/>
      <c r="BM383" s="652"/>
      <c r="BN383" s="652"/>
      <c r="BO383" s="652"/>
      <c r="BP383" s="652"/>
      <c r="BQ383" s="652"/>
    </row>
    <row r="384" spans="1:69" s="360" customFormat="1" ht="12.75" x14ac:dyDescent="0.2">
      <c r="A384" s="1294" t="s">
        <v>863</v>
      </c>
      <c r="B384" s="384" t="s">
        <v>344</v>
      </c>
      <c r="C384" s="1271">
        <f>'I4 BO ASSETS'!M22</f>
        <v>0</v>
      </c>
      <c r="D384" s="652">
        <f t="shared" si="595"/>
        <v>0</v>
      </c>
      <c r="E384" s="652">
        <f t="shared" si="595"/>
        <v>0</v>
      </c>
      <c r="F384" s="652">
        <f t="shared" si="600"/>
        <v>0</v>
      </c>
      <c r="G384" s="652">
        <f t="shared" si="596"/>
        <v>0</v>
      </c>
      <c r="H384" s="652">
        <f t="shared" ref="H384:Z384" si="611">$D384*H602</f>
        <v>0</v>
      </c>
      <c r="I384" s="652">
        <f t="shared" si="611"/>
        <v>0</v>
      </c>
      <c r="J384" s="652">
        <f t="shared" si="611"/>
        <v>0</v>
      </c>
      <c r="K384" s="652">
        <f t="shared" si="611"/>
        <v>0</v>
      </c>
      <c r="L384" s="652">
        <f t="shared" si="611"/>
        <v>0</v>
      </c>
      <c r="M384" s="652">
        <f t="shared" si="611"/>
        <v>0</v>
      </c>
      <c r="N384" s="652">
        <f t="shared" si="611"/>
        <v>0</v>
      </c>
      <c r="O384" s="652">
        <f t="shared" si="611"/>
        <v>0</v>
      </c>
      <c r="P384" s="652">
        <f t="shared" si="611"/>
        <v>0</v>
      </c>
      <c r="Q384" s="652">
        <f t="shared" si="611"/>
        <v>0</v>
      </c>
      <c r="R384" s="652">
        <f t="shared" si="611"/>
        <v>0</v>
      </c>
      <c r="S384" s="652">
        <f t="shared" si="611"/>
        <v>0</v>
      </c>
      <c r="T384" s="652">
        <f t="shared" si="611"/>
        <v>0</v>
      </c>
      <c r="U384" s="652">
        <f t="shared" si="611"/>
        <v>0</v>
      </c>
      <c r="V384" s="652">
        <f t="shared" si="611"/>
        <v>0</v>
      </c>
      <c r="W384" s="652">
        <f t="shared" si="611"/>
        <v>0</v>
      </c>
      <c r="X384" s="652">
        <f t="shared" si="611"/>
        <v>0</v>
      </c>
      <c r="Y384" s="652">
        <f t="shared" si="611"/>
        <v>0</v>
      </c>
      <c r="Z384" s="652">
        <f t="shared" si="611"/>
        <v>0</v>
      </c>
      <c r="AA384" s="652">
        <f t="shared" si="602"/>
        <v>0</v>
      </c>
      <c r="AB384" s="652">
        <f t="shared" si="598"/>
        <v>0</v>
      </c>
      <c r="AC384" s="652">
        <f t="shared" ref="AC384:AU384" si="612">$E384*AC602</f>
        <v>0</v>
      </c>
      <c r="AD384" s="652">
        <f t="shared" si="612"/>
        <v>0</v>
      </c>
      <c r="AE384" s="652">
        <f t="shared" si="612"/>
        <v>0</v>
      </c>
      <c r="AF384" s="652">
        <f t="shared" si="612"/>
        <v>0</v>
      </c>
      <c r="AG384" s="652">
        <f t="shared" si="612"/>
        <v>0</v>
      </c>
      <c r="AH384" s="652">
        <f t="shared" si="612"/>
        <v>0</v>
      </c>
      <c r="AI384" s="652">
        <f t="shared" si="612"/>
        <v>0</v>
      </c>
      <c r="AJ384" s="652">
        <f t="shared" si="612"/>
        <v>0</v>
      </c>
      <c r="AK384" s="652">
        <f t="shared" si="612"/>
        <v>0</v>
      </c>
      <c r="AL384" s="652">
        <f t="shared" si="612"/>
        <v>0</v>
      </c>
      <c r="AM384" s="652">
        <f t="shared" si="612"/>
        <v>0</v>
      </c>
      <c r="AN384" s="652">
        <f t="shared" si="612"/>
        <v>0</v>
      </c>
      <c r="AO384" s="652">
        <f t="shared" si="612"/>
        <v>0</v>
      </c>
      <c r="AP384" s="652">
        <f t="shared" si="612"/>
        <v>0</v>
      </c>
      <c r="AQ384" s="652">
        <f t="shared" si="612"/>
        <v>0</v>
      </c>
      <c r="AR384" s="652">
        <f t="shared" si="612"/>
        <v>0</v>
      </c>
      <c r="AS384" s="652">
        <f t="shared" si="612"/>
        <v>0</v>
      </c>
      <c r="AT384" s="652">
        <f t="shared" si="612"/>
        <v>0</v>
      </c>
      <c r="AU384" s="652">
        <f t="shared" si="612"/>
        <v>0</v>
      </c>
      <c r="AV384" s="652">
        <f t="shared" si="604"/>
        <v>0</v>
      </c>
      <c r="AW384" s="652"/>
      <c r="AX384" s="652"/>
      <c r="AY384" s="652"/>
      <c r="AZ384" s="652"/>
      <c r="BA384" s="652"/>
      <c r="BB384" s="652"/>
      <c r="BC384" s="652"/>
      <c r="BD384" s="652"/>
      <c r="BE384" s="652"/>
      <c r="BF384" s="652"/>
      <c r="BG384" s="652"/>
      <c r="BH384" s="652"/>
      <c r="BI384" s="652"/>
      <c r="BJ384" s="652"/>
      <c r="BK384" s="652"/>
      <c r="BL384" s="652"/>
      <c r="BM384" s="652"/>
      <c r="BN384" s="652"/>
      <c r="BO384" s="652"/>
      <c r="BP384" s="652"/>
      <c r="BQ384" s="652"/>
    </row>
    <row r="385" spans="1:69" s="360" customFormat="1" ht="12.75" x14ac:dyDescent="0.2">
      <c r="A385" s="1294" t="s">
        <v>864</v>
      </c>
      <c r="B385" s="384" t="s">
        <v>346</v>
      </c>
      <c r="C385" s="1271">
        <f>'I4 BO ASSETS'!M23</f>
        <v>0</v>
      </c>
      <c r="D385" s="652">
        <f t="shared" si="595"/>
        <v>0</v>
      </c>
      <c r="E385" s="652">
        <f t="shared" si="595"/>
        <v>0</v>
      </c>
      <c r="F385" s="652">
        <f t="shared" si="600"/>
        <v>0</v>
      </c>
      <c r="G385" s="652">
        <f t="shared" si="596"/>
        <v>0</v>
      </c>
      <c r="H385" s="652">
        <f t="shared" ref="H385:Z385" si="613">$D385*H603</f>
        <v>0</v>
      </c>
      <c r="I385" s="652">
        <f t="shared" si="613"/>
        <v>0</v>
      </c>
      <c r="J385" s="652">
        <f t="shared" si="613"/>
        <v>0</v>
      </c>
      <c r="K385" s="652">
        <f t="shared" si="613"/>
        <v>0</v>
      </c>
      <c r="L385" s="652">
        <f t="shared" si="613"/>
        <v>0</v>
      </c>
      <c r="M385" s="652">
        <f t="shared" si="613"/>
        <v>0</v>
      </c>
      <c r="N385" s="652">
        <f t="shared" si="613"/>
        <v>0</v>
      </c>
      <c r="O385" s="652">
        <f t="shared" si="613"/>
        <v>0</v>
      </c>
      <c r="P385" s="652">
        <f t="shared" si="613"/>
        <v>0</v>
      </c>
      <c r="Q385" s="652">
        <f t="shared" si="613"/>
        <v>0</v>
      </c>
      <c r="R385" s="652">
        <f t="shared" si="613"/>
        <v>0</v>
      </c>
      <c r="S385" s="652">
        <f t="shared" si="613"/>
        <v>0</v>
      </c>
      <c r="T385" s="652">
        <f t="shared" si="613"/>
        <v>0</v>
      </c>
      <c r="U385" s="652">
        <f t="shared" si="613"/>
        <v>0</v>
      </c>
      <c r="V385" s="652">
        <f t="shared" si="613"/>
        <v>0</v>
      </c>
      <c r="W385" s="652">
        <f t="shared" si="613"/>
        <v>0</v>
      </c>
      <c r="X385" s="652">
        <f t="shared" si="613"/>
        <v>0</v>
      </c>
      <c r="Y385" s="652">
        <f t="shared" si="613"/>
        <v>0</v>
      </c>
      <c r="Z385" s="652">
        <f t="shared" si="613"/>
        <v>0</v>
      </c>
      <c r="AA385" s="652">
        <f t="shared" si="602"/>
        <v>0</v>
      </c>
      <c r="AB385" s="652">
        <f t="shared" si="598"/>
        <v>0</v>
      </c>
      <c r="AC385" s="652">
        <f t="shared" ref="AC385:AU385" si="614">$E385*AC603</f>
        <v>0</v>
      </c>
      <c r="AD385" s="652">
        <f t="shared" si="614"/>
        <v>0</v>
      </c>
      <c r="AE385" s="652">
        <f t="shared" si="614"/>
        <v>0</v>
      </c>
      <c r="AF385" s="652">
        <f t="shared" si="614"/>
        <v>0</v>
      </c>
      <c r="AG385" s="652">
        <f t="shared" si="614"/>
        <v>0</v>
      </c>
      <c r="AH385" s="652">
        <f t="shared" si="614"/>
        <v>0</v>
      </c>
      <c r="AI385" s="652">
        <f t="shared" si="614"/>
        <v>0</v>
      </c>
      <c r="AJ385" s="652">
        <f t="shared" si="614"/>
        <v>0</v>
      </c>
      <c r="AK385" s="652">
        <f t="shared" si="614"/>
        <v>0</v>
      </c>
      <c r="AL385" s="652">
        <f t="shared" si="614"/>
        <v>0</v>
      </c>
      <c r="AM385" s="652">
        <f t="shared" si="614"/>
        <v>0</v>
      </c>
      <c r="AN385" s="652">
        <f t="shared" si="614"/>
        <v>0</v>
      </c>
      <c r="AO385" s="652">
        <f t="shared" si="614"/>
        <v>0</v>
      </c>
      <c r="AP385" s="652">
        <f t="shared" si="614"/>
        <v>0</v>
      </c>
      <c r="AQ385" s="652">
        <f t="shared" si="614"/>
        <v>0</v>
      </c>
      <c r="AR385" s="652">
        <f t="shared" si="614"/>
        <v>0</v>
      </c>
      <c r="AS385" s="652">
        <f t="shared" si="614"/>
        <v>0</v>
      </c>
      <c r="AT385" s="652">
        <f t="shared" si="614"/>
        <v>0</v>
      </c>
      <c r="AU385" s="652">
        <f t="shared" si="614"/>
        <v>0</v>
      </c>
      <c r="AV385" s="652">
        <f t="shared" si="604"/>
        <v>0</v>
      </c>
      <c r="AW385" s="652"/>
      <c r="AX385" s="652"/>
      <c r="AY385" s="652"/>
      <c r="AZ385" s="652"/>
      <c r="BA385" s="652"/>
      <c r="BB385" s="652"/>
      <c r="BC385" s="652"/>
      <c r="BD385" s="652"/>
      <c r="BE385" s="652"/>
      <c r="BF385" s="652"/>
      <c r="BG385" s="652"/>
      <c r="BH385" s="652"/>
      <c r="BI385" s="652"/>
      <c r="BJ385" s="652"/>
      <c r="BK385" s="652"/>
      <c r="BL385" s="652"/>
      <c r="BM385" s="652"/>
      <c r="BN385" s="652"/>
      <c r="BO385" s="652"/>
      <c r="BP385" s="652"/>
      <c r="BQ385" s="652"/>
    </row>
    <row r="386" spans="1:69" s="360" customFormat="1" ht="12.75" x14ac:dyDescent="0.2">
      <c r="A386" s="1294">
        <v>1808</v>
      </c>
      <c r="B386" s="384" t="s">
        <v>287</v>
      </c>
      <c r="C386" s="1271">
        <f>'I4 BO ASSETS'!M24</f>
        <v>0</v>
      </c>
      <c r="D386" s="652">
        <f t="shared" si="595"/>
        <v>0</v>
      </c>
      <c r="E386" s="652">
        <f t="shared" si="595"/>
        <v>0</v>
      </c>
      <c r="F386" s="652">
        <f t="shared" si="600"/>
        <v>0</v>
      </c>
      <c r="G386" s="652">
        <f t="shared" si="596"/>
        <v>0</v>
      </c>
      <c r="H386" s="652">
        <f t="shared" ref="H386:Z386" si="615">$D386*H604</f>
        <v>0</v>
      </c>
      <c r="I386" s="652">
        <f t="shared" si="615"/>
        <v>0</v>
      </c>
      <c r="J386" s="652">
        <f t="shared" si="615"/>
        <v>0</v>
      </c>
      <c r="K386" s="652">
        <f t="shared" si="615"/>
        <v>0</v>
      </c>
      <c r="L386" s="652">
        <f t="shared" si="615"/>
        <v>0</v>
      </c>
      <c r="M386" s="652">
        <f t="shared" si="615"/>
        <v>0</v>
      </c>
      <c r="N386" s="652">
        <f t="shared" si="615"/>
        <v>0</v>
      </c>
      <c r="O386" s="652">
        <f t="shared" si="615"/>
        <v>0</v>
      </c>
      <c r="P386" s="652">
        <f t="shared" si="615"/>
        <v>0</v>
      </c>
      <c r="Q386" s="652">
        <f t="shared" si="615"/>
        <v>0</v>
      </c>
      <c r="R386" s="652">
        <f t="shared" si="615"/>
        <v>0</v>
      </c>
      <c r="S386" s="652">
        <f t="shared" si="615"/>
        <v>0</v>
      </c>
      <c r="T386" s="652">
        <f t="shared" si="615"/>
        <v>0</v>
      </c>
      <c r="U386" s="652">
        <f t="shared" si="615"/>
        <v>0</v>
      </c>
      <c r="V386" s="652">
        <f t="shared" si="615"/>
        <v>0</v>
      </c>
      <c r="W386" s="652">
        <f t="shared" si="615"/>
        <v>0</v>
      </c>
      <c r="X386" s="652">
        <f t="shared" si="615"/>
        <v>0</v>
      </c>
      <c r="Y386" s="652">
        <f t="shared" si="615"/>
        <v>0</v>
      </c>
      <c r="Z386" s="652">
        <f t="shared" si="615"/>
        <v>0</v>
      </c>
      <c r="AA386" s="652">
        <f t="shared" si="602"/>
        <v>0</v>
      </c>
      <c r="AB386" s="652">
        <f t="shared" si="598"/>
        <v>0</v>
      </c>
      <c r="AC386" s="652">
        <f t="shared" ref="AC386:AU386" si="616">$E386*AC604</f>
        <v>0</v>
      </c>
      <c r="AD386" s="652">
        <f t="shared" si="616"/>
        <v>0</v>
      </c>
      <c r="AE386" s="652">
        <f t="shared" si="616"/>
        <v>0</v>
      </c>
      <c r="AF386" s="652">
        <f t="shared" si="616"/>
        <v>0</v>
      </c>
      <c r="AG386" s="652">
        <f t="shared" si="616"/>
        <v>0</v>
      </c>
      <c r="AH386" s="652">
        <f t="shared" si="616"/>
        <v>0</v>
      </c>
      <c r="AI386" s="652">
        <f t="shared" si="616"/>
        <v>0</v>
      </c>
      <c r="AJ386" s="652">
        <f t="shared" si="616"/>
        <v>0</v>
      </c>
      <c r="AK386" s="652">
        <f t="shared" si="616"/>
        <v>0</v>
      </c>
      <c r="AL386" s="652">
        <f t="shared" si="616"/>
        <v>0</v>
      </c>
      <c r="AM386" s="652">
        <f t="shared" si="616"/>
        <v>0</v>
      </c>
      <c r="AN386" s="652">
        <f t="shared" si="616"/>
        <v>0</v>
      </c>
      <c r="AO386" s="652">
        <f t="shared" si="616"/>
        <v>0</v>
      </c>
      <c r="AP386" s="652">
        <f t="shared" si="616"/>
        <v>0</v>
      </c>
      <c r="AQ386" s="652">
        <f t="shared" si="616"/>
        <v>0</v>
      </c>
      <c r="AR386" s="652">
        <f t="shared" si="616"/>
        <v>0</v>
      </c>
      <c r="AS386" s="652">
        <f t="shared" si="616"/>
        <v>0</v>
      </c>
      <c r="AT386" s="652">
        <f t="shared" si="616"/>
        <v>0</v>
      </c>
      <c r="AU386" s="652">
        <f t="shared" si="616"/>
        <v>0</v>
      </c>
      <c r="AV386" s="652">
        <f t="shared" si="604"/>
        <v>0</v>
      </c>
      <c r="AW386" s="652"/>
      <c r="AX386" s="652"/>
      <c r="AY386" s="652"/>
      <c r="AZ386" s="652"/>
      <c r="BA386" s="652"/>
      <c r="BB386" s="652"/>
      <c r="BC386" s="652"/>
      <c r="BD386" s="652"/>
      <c r="BE386" s="652"/>
      <c r="BF386" s="652"/>
      <c r="BG386" s="652"/>
      <c r="BH386" s="652"/>
      <c r="BI386" s="652"/>
      <c r="BJ386" s="652"/>
      <c r="BK386" s="652"/>
      <c r="BL386" s="652"/>
      <c r="BM386" s="652"/>
      <c r="BN386" s="652"/>
      <c r="BO386" s="652"/>
      <c r="BP386" s="652"/>
      <c r="BQ386" s="652"/>
    </row>
    <row r="387" spans="1:69" s="360" customFormat="1" ht="12.75" x14ac:dyDescent="0.2">
      <c r="A387" s="1294" t="s">
        <v>865</v>
      </c>
      <c r="B387" s="384" t="s">
        <v>347</v>
      </c>
      <c r="C387" s="1271">
        <f>'I4 BO ASSETS'!M25</f>
        <v>0</v>
      </c>
      <c r="D387" s="652">
        <f t="shared" si="595"/>
        <v>0</v>
      </c>
      <c r="E387" s="652">
        <f t="shared" si="595"/>
        <v>0</v>
      </c>
      <c r="F387" s="652">
        <f t="shared" si="600"/>
        <v>0</v>
      </c>
      <c r="G387" s="652">
        <f t="shared" si="596"/>
        <v>0</v>
      </c>
      <c r="H387" s="652">
        <f t="shared" ref="H387:Z387" si="617">$D387*H605</f>
        <v>0</v>
      </c>
      <c r="I387" s="652">
        <f t="shared" si="617"/>
        <v>0</v>
      </c>
      <c r="J387" s="652">
        <f t="shared" si="617"/>
        <v>0</v>
      </c>
      <c r="K387" s="652">
        <f t="shared" si="617"/>
        <v>0</v>
      </c>
      <c r="L387" s="652">
        <f t="shared" si="617"/>
        <v>0</v>
      </c>
      <c r="M387" s="652">
        <f t="shared" si="617"/>
        <v>0</v>
      </c>
      <c r="N387" s="652">
        <f t="shared" si="617"/>
        <v>0</v>
      </c>
      <c r="O387" s="652">
        <f t="shared" si="617"/>
        <v>0</v>
      </c>
      <c r="P387" s="652">
        <f t="shared" si="617"/>
        <v>0</v>
      </c>
      <c r="Q387" s="652">
        <f t="shared" si="617"/>
        <v>0</v>
      </c>
      <c r="R387" s="652">
        <f t="shared" si="617"/>
        <v>0</v>
      </c>
      <c r="S387" s="652">
        <f t="shared" si="617"/>
        <v>0</v>
      </c>
      <c r="T387" s="652">
        <f t="shared" si="617"/>
        <v>0</v>
      </c>
      <c r="U387" s="652">
        <f t="shared" si="617"/>
        <v>0</v>
      </c>
      <c r="V387" s="652">
        <f t="shared" si="617"/>
        <v>0</v>
      </c>
      <c r="W387" s="652">
        <f t="shared" si="617"/>
        <v>0</v>
      </c>
      <c r="X387" s="652">
        <f t="shared" si="617"/>
        <v>0</v>
      </c>
      <c r="Y387" s="652">
        <f t="shared" si="617"/>
        <v>0</v>
      </c>
      <c r="Z387" s="652">
        <f t="shared" si="617"/>
        <v>0</v>
      </c>
      <c r="AA387" s="652">
        <f t="shared" si="602"/>
        <v>0</v>
      </c>
      <c r="AB387" s="652">
        <f t="shared" si="598"/>
        <v>0</v>
      </c>
      <c r="AC387" s="652">
        <f t="shared" ref="AC387:AU387" si="618">$E387*AC605</f>
        <v>0</v>
      </c>
      <c r="AD387" s="652">
        <f t="shared" si="618"/>
        <v>0</v>
      </c>
      <c r="AE387" s="652">
        <f t="shared" si="618"/>
        <v>0</v>
      </c>
      <c r="AF387" s="652">
        <f t="shared" si="618"/>
        <v>0</v>
      </c>
      <c r="AG387" s="652">
        <f t="shared" si="618"/>
        <v>0</v>
      </c>
      <c r="AH387" s="652">
        <f t="shared" si="618"/>
        <v>0</v>
      </c>
      <c r="AI387" s="652">
        <f t="shared" si="618"/>
        <v>0</v>
      </c>
      <c r="AJ387" s="652">
        <f t="shared" si="618"/>
        <v>0</v>
      </c>
      <c r="AK387" s="652">
        <f t="shared" si="618"/>
        <v>0</v>
      </c>
      <c r="AL387" s="652">
        <f t="shared" si="618"/>
        <v>0</v>
      </c>
      <c r="AM387" s="652">
        <f t="shared" si="618"/>
        <v>0</v>
      </c>
      <c r="AN387" s="652">
        <f t="shared" si="618"/>
        <v>0</v>
      </c>
      <c r="AO387" s="652">
        <f t="shared" si="618"/>
        <v>0</v>
      </c>
      <c r="AP387" s="652">
        <f t="shared" si="618"/>
        <v>0</v>
      </c>
      <c r="AQ387" s="652">
        <f t="shared" si="618"/>
        <v>0</v>
      </c>
      <c r="AR387" s="652">
        <f t="shared" si="618"/>
        <v>0</v>
      </c>
      <c r="AS387" s="652">
        <f t="shared" si="618"/>
        <v>0</v>
      </c>
      <c r="AT387" s="652">
        <f t="shared" si="618"/>
        <v>0</v>
      </c>
      <c r="AU387" s="652">
        <f t="shared" si="618"/>
        <v>0</v>
      </c>
      <c r="AV387" s="652">
        <f t="shared" si="604"/>
        <v>0</v>
      </c>
      <c r="AW387" s="652"/>
      <c r="AX387" s="652"/>
      <c r="AY387" s="652"/>
      <c r="AZ387" s="652"/>
      <c r="BA387" s="652"/>
      <c r="BB387" s="652"/>
      <c r="BC387" s="652"/>
      <c r="BD387" s="652"/>
      <c r="BE387" s="652"/>
      <c r="BF387" s="652"/>
      <c r="BG387" s="652"/>
      <c r="BH387" s="652"/>
      <c r="BI387" s="652"/>
      <c r="BJ387" s="652"/>
      <c r="BK387" s="652"/>
      <c r="BL387" s="652"/>
      <c r="BM387" s="652"/>
      <c r="BN387" s="652"/>
      <c r="BO387" s="652"/>
      <c r="BP387" s="652"/>
      <c r="BQ387" s="652"/>
    </row>
    <row r="388" spans="1:69" s="360" customFormat="1" ht="12.75" x14ac:dyDescent="0.2">
      <c r="A388" s="1294" t="s">
        <v>866</v>
      </c>
      <c r="B388" s="384" t="s">
        <v>348</v>
      </c>
      <c r="C388" s="1271">
        <f>'I4 BO ASSETS'!M26</f>
        <v>0</v>
      </c>
      <c r="D388" s="652">
        <f t="shared" si="595"/>
        <v>0</v>
      </c>
      <c r="E388" s="652">
        <f t="shared" si="595"/>
        <v>0</v>
      </c>
      <c r="F388" s="652">
        <f t="shared" si="600"/>
        <v>0</v>
      </c>
      <c r="G388" s="652">
        <f t="shared" si="596"/>
        <v>0</v>
      </c>
      <c r="H388" s="652">
        <f t="shared" ref="H388:Z388" si="619">$D388*H606</f>
        <v>0</v>
      </c>
      <c r="I388" s="652">
        <f t="shared" si="619"/>
        <v>0</v>
      </c>
      <c r="J388" s="652">
        <f t="shared" si="619"/>
        <v>0</v>
      </c>
      <c r="K388" s="652">
        <f t="shared" si="619"/>
        <v>0</v>
      </c>
      <c r="L388" s="652">
        <f t="shared" si="619"/>
        <v>0</v>
      </c>
      <c r="M388" s="652">
        <f t="shared" si="619"/>
        <v>0</v>
      </c>
      <c r="N388" s="652">
        <f t="shared" si="619"/>
        <v>0</v>
      </c>
      <c r="O388" s="652">
        <f t="shared" si="619"/>
        <v>0</v>
      </c>
      <c r="P388" s="652">
        <f t="shared" si="619"/>
        <v>0</v>
      </c>
      <c r="Q388" s="652">
        <f t="shared" si="619"/>
        <v>0</v>
      </c>
      <c r="R388" s="652">
        <f t="shared" si="619"/>
        <v>0</v>
      </c>
      <c r="S388" s="652">
        <f t="shared" si="619"/>
        <v>0</v>
      </c>
      <c r="T388" s="652">
        <f t="shared" si="619"/>
        <v>0</v>
      </c>
      <c r="U388" s="652">
        <f t="shared" si="619"/>
        <v>0</v>
      </c>
      <c r="V388" s="652">
        <f t="shared" si="619"/>
        <v>0</v>
      </c>
      <c r="W388" s="652">
        <f t="shared" si="619"/>
        <v>0</v>
      </c>
      <c r="X388" s="652">
        <f t="shared" si="619"/>
        <v>0</v>
      </c>
      <c r="Y388" s="652">
        <f t="shared" si="619"/>
        <v>0</v>
      </c>
      <c r="Z388" s="652">
        <f t="shared" si="619"/>
        <v>0</v>
      </c>
      <c r="AA388" s="652">
        <f t="shared" si="602"/>
        <v>0</v>
      </c>
      <c r="AB388" s="652">
        <f t="shared" si="598"/>
        <v>0</v>
      </c>
      <c r="AC388" s="652">
        <f t="shared" ref="AC388:AU388" si="620">$E388*AC606</f>
        <v>0</v>
      </c>
      <c r="AD388" s="652">
        <f t="shared" si="620"/>
        <v>0</v>
      </c>
      <c r="AE388" s="652">
        <f t="shared" si="620"/>
        <v>0</v>
      </c>
      <c r="AF388" s="652">
        <f t="shared" si="620"/>
        <v>0</v>
      </c>
      <c r="AG388" s="652">
        <f t="shared" si="620"/>
        <v>0</v>
      </c>
      <c r="AH388" s="652">
        <f t="shared" si="620"/>
        <v>0</v>
      </c>
      <c r="AI388" s="652">
        <f t="shared" si="620"/>
        <v>0</v>
      </c>
      <c r="AJ388" s="652">
        <f t="shared" si="620"/>
        <v>0</v>
      </c>
      <c r="AK388" s="652">
        <f t="shared" si="620"/>
        <v>0</v>
      </c>
      <c r="AL388" s="652">
        <f t="shared" si="620"/>
        <v>0</v>
      </c>
      <c r="AM388" s="652">
        <f t="shared" si="620"/>
        <v>0</v>
      </c>
      <c r="AN388" s="652">
        <f t="shared" si="620"/>
        <v>0</v>
      </c>
      <c r="AO388" s="652">
        <f t="shared" si="620"/>
        <v>0</v>
      </c>
      <c r="AP388" s="652">
        <f t="shared" si="620"/>
        <v>0</v>
      </c>
      <c r="AQ388" s="652">
        <f t="shared" si="620"/>
        <v>0</v>
      </c>
      <c r="AR388" s="652">
        <f t="shared" si="620"/>
        <v>0</v>
      </c>
      <c r="AS388" s="652">
        <f t="shared" si="620"/>
        <v>0</v>
      </c>
      <c r="AT388" s="652">
        <f t="shared" si="620"/>
        <v>0</v>
      </c>
      <c r="AU388" s="652">
        <f t="shared" si="620"/>
        <v>0</v>
      </c>
      <c r="AV388" s="652">
        <f t="shared" si="604"/>
        <v>0</v>
      </c>
      <c r="AW388" s="652"/>
      <c r="AX388" s="652"/>
      <c r="AY388" s="652"/>
      <c r="AZ388" s="652"/>
      <c r="BA388" s="652"/>
      <c r="BB388" s="652"/>
      <c r="BC388" s="652"/>
      <c r="BD388" s="652"/>
      <c r="BE388" s="652"/>
      <c r="BF388" s="652"/>
      <c r="BG388" s="652"/>
      <c r="BH388" s="652"/>
      <c r="BI388" s="652"/>
      <c r="BJ388" s="652"/>
      <c r="BK388" s="652"/>
      <c r="BL388" s="652"/>
      <c r="BM388" s="652"/>
      <c r="BN388" s="652"/>
      <c r="BO388" s="652"/>
      <c r="BP388" s="652"/>
      <c r="BQ388" s="652"/>
    </row>
    <row r="389" spans="1:69" s="360" customFormat="1" ht="12.75" x14ac:dyDescent="0.2">
      <c r="A389" s="1294">
        <v>1810</v>
      </c>
      <c r="B389" s="384" t="s">
        <v>288</v>
      </c>
      <c r="C389" s="1271">
        <f>'I4 BO ASSETS'!M27</f>
        <v>0</v>
      </c>
      <c r="D389" s="652">
        <f t="shared" si="595"/>
        <v>0</v>
      </c>
      <c r="E389" s="652">
        <f t="shared" si="595"/>
        <v>0</v>
      </c>
      <c r="F389" s="652">
        <f t="shared" si="600"/>
        <v>0</v>
      </c>
      <c r="G389" s="652">
        <f t="shared" si="596"/>
        <v>0</v>
      </c>
      <c r="H389" s="652">
        <f t="shared" ref="H389:Z389" si="621">$D389*H607</f>
        <v>0</v>
      </c>
      <c r="I389" s="652">
        <f t="shared" si="621"/>
        <v>0</v>
      </c>
      <c r="J389" s="652">
        <f t="shared" si="621"/>
        <v>0</v>
      </c>
      <c r="K389" s="652">
        <f t="shared" si="621"/>
        <v>0</v>
      </c>
      <c r="L389" s="652">
        <f t="shared" si="621"/>
        <v>0</v>
      </c>
      <c r="M389" s="652">
        <f t="shared" si="621"/>
        <v>0</v>
      </c>
      <c r="N389" s="652">
        <f t="shared" si="621"/>
        <v>0</v>
      </c>
      <c r="O389" s="652">
        <f t="shared" si="621"/>
        <v>0</v>
      </c>
      <c r="P389" s="652">
        <f t="shared" si="621"/>
        <v>0</v>
      </c>
      <c r="Q389" s="652">
        <f t="shared" si="621"/>
        <v>0</v>
      </c>
      <c r="R389" s="652">
        <f t="shared" si="621"/>
        <v>0</v>
      </c>
      <c r="S389" s="652">
        <f t="shared" si="621"/>
        <v>0</v>
      </c>
      <c r="T389" s="652">
        <f t="shared" si="621"/>
        <v>0</v>
      </c>
      <c r="U389" s="652">
        <f t="shared" si="621"/>
        <v>0</v>
      </c>
      <c r="V389" s="652">
        <f t="shared" si="621"/>
        <v>0</v>
      </c>
      <c r="W389" s="652">
        <f t="shared" si="621"/>
        <v>0</v>
      </c>
      <c r="X389" s="652">
        <f t="shared" si="621"/>
        <v>0</v>
      </c>
      <c r="Y389" s="652">
        <f t="shared" si="621"/>
        <v>0</v>
      </c>
      <c r="Z389" s="652">
        <f t="shared" si="621"/>
        <v>0</v>
      </c>
      <c r="AA389" s="652">
        <f t="shared" si="602"/>
        <v>0</v>
      </c>
      <c r="AB389" s="652">
        <f t="shared" si="598"/>
        <v>0</v>
      </c>
      <c r="AC389" s="652">
        <f t="shared" ref="AC389:AU389" si="622">$E389*AC607</f>
        <v>0</v>
      </c>
      <c r="AD389" s="652">
        <f t="shared" si="622"/>
        <v>0</v>
      </c>
      <c r="AE389" s="652">
        <f t="shared" si="622"/>
        <v>0</v>
      </c>
      <c r="AF389" s="652">
        <f t="shared" si="622"/>
        <v>0</v>
      </c>
      <c r="AG389" s="652">
        <f t="shared" si="622"/>
        <v>0</v>
      </c>
      <c r="AH389" s="652">
        <f t="shared" si="622"/>
        <v>0</v>
      </c>
      <c r="AI389" s="652">
        <f t="shared" si="622"/>
        <v>0</v>
      </c>
      <c r="AJ389" s="652">
        <f t="shared" si="622"/>
        <v>0</v>
      </c>
      <c r="AK389" s="652">
        <f t="shared" si="622"/>
        <v>0</v>
      </c>
      <c r="AL389" s="652">
        <f t="shared" si="622"/>
        <v>0</v>
      </c>
      <c r="AM389" s="652">
        <f t="shared" si="622"/>
        <v>0</v>
      </c>
      <c r="AN389" s="652">
        <f t="shared" si="622"/>
        <v>0</v>
      </c>
      <c r="AO389" s="652">
        <f t="shared" si="622"/>
        <v>0</v>
      </c>
      <c r="AP389" s="652">
        <f t="shared" si="622"/>
        <v>0</v>
      </c>
      <c r="AQ389" s="652">
        <f t="shared" si="622"/>
        <v>0</v>
      </c>
      <c r="AR389" s="652">
        <f t="shared" si="622"/>
        <v>0</v>
      </c>
      <c r="AS389" s="652">
        <f t="shared" si="622"/>
        <v>0</v>
      </c>
      <c r="AT389" s="652">
        <f t="shared" si="622"/>
        <v>0</v>
      </c>
      <c r="AU389" s="652">
        <f t="shared" si="622"/>
        <v>0</v>
      </c>
      <c r="AV389" s="652">
        <f t="shared" si="604"/>
        <v>0</v>
      </c>
      <c r="AW389" s="652"/>
      <c r="AX389" s="652"/>
      <c r="AY389" s="652"/>
      <c r="AZ389" s="652"/>
      <c r="BA389" s="652"/>
      <c r="BB389" s="652"/>
      <c r="BC389" s="652"/>
      <c r="BD389" s="652"/>
      <c r="BE389" s="652"/>
      <c r="BF389" s="652"/>
      <c r="BG389" s="652"/>
      <c r="BH389" s="652"/>
      <c r="BI389" s="652"/>
      <c r="BJ389" s="652"/>
      <c r="BK389" s="652"/>
      <c r="BL389" s="652"/>
      <c r="BM389" s="652"/>
      <c r="BN389" s="652"/>
      <c r="BO389" s="652"/>
      <c r="BP389" s="652"/>
      <c r="BQ389" s="652"/>
    </row>
    <row r="390" spans="1:69" s="360" customFormat="1" ht="12.75" x14ac:dyDescent="0.2">
      <c r="A390" s="1294" t="s">
        <v>867</v>
      </c>
      <c r="B390" s="384" t="s">
        <v>367</v>
      </c>
      <c r="C390" s="1271">
        <f>'I4 BO ASSETS'!M28</f>
        <v>0</v>
      </c>
      <c r="D390" s="652">
        <f t="shared" si="595"/>
        <v>0</v>
      </c>
      <c r="E390" s="652">
        <f t="shared" si="595"/>
        <v>0</v>
      </c>
      <c r="F390" s="652">
        <f t="shared" si="600"/>
        <v>0</v>
      </c>
      <c r="G390" s="652">
        <f t="shared" si="596"/>
        <v>0</v>
      </c>
      <c r="H390" s="652">
        <f t="shared" ref="H390:Z390" si="623">$D390*H608</f>
        <v>0</v>
      </c>
      <c r="I390" s="652">
        <f t="shared" si="623"/>
        <v>0</v>
      </c>
      <c r="J390" s="652">
        <f t="shared" si="623"/>
        <v>0</v>
      </c>
      <c r="K390" s="652">
        <f t="shared" si="623"/>
        <v>0</v>
      </c>
      <c r="L390" s="652">
        <f t="shared" si="623"/>
        <v>0</v>
      </c>
      <c r="M390" s="652">
        <f t="shared" si="623"/>
        <v>0</v>
      </c>
      <c r="N390" s="652">
        <f t="shared" si="623"/>
        <v>0</v>
      </c>
      <c r="O390" s="652">
        <f t="shared" si="623"/>
        <v>0</v>
      </c>
      <c r="P390" s="652">
        <f t="shared" si="623"/>
        <v>0</v>
      </c>
      <c r="Q390" s="652">
        <f t="shared" si="623"/>
        <v>0</v>
      </c>
      <c r="R390" s="652">
        <f t="shared" si="623"/>
        <v>0</v>
      </c>
      <c r="S390" s="652">
        <f t="shared" si="623"/>
        <v>0</v>
      </c>
      <c r="T390" s="652">
        <f t="shared" si="623"/>
        <v>0</v>
      </c>
      <c r="U390" s="652">
        <f t="shared" si="623"/>
        <v>0</v>
      </c>
      <c r="V390" s="652">
        <f t="shared" si="623"/>
        <v>0</v>
      </c>
      <c r="W390" s="652">
        <f t="shared" si="623"/>
        <v>0</v>
      </c>
      <c r="X390" s="652">
        <f t="shared" si="623"/>
        <v>0</v>
      </c>
      <c r="Y390" s="652">
        <f t="shared" si="623"/>
        <v>0</v>
      </c>
      <c r="Z390" s="652">
        <f t="shared" si="623"/>
        <v>0</v>
      </c>
      <c r="AA390" s="652">
        <f t="shared" si="602"/>
        <v>0</v>
      </c>
      <c r="AB390" s="652">
        <f t="shared" si="598"/>
        <v>0</v>
      </c>
      <c r="AC390" s="652">
        <f t="shared" ref="AC390:AU390" si="624">$E390*AC608</f>
        <v>0</v>
      </c>
      <c r="AD390" s="652">
        <f t="shared" si="624"/>
        <v>0</v>
      </c>
      <c r="AE390" s="652">
        <f t="shared" si="624"/>
        <v>0</v>
      </c>
      <c r="AF390" s="652">
        <f t="shared" si="624"/>
        <v>0</v>
      </c>
      <c r="AG390" s="652">
        <f t="shared" si="624"/>
        <v>0</v>
      </c>
      <c r="AH390" s="652">
        <f t="shared" si="624"/>
        <v>0</v>
      </c>
      <c r="AI390" s="652">
        <f t="shared" si="624"/>
        <v>0</v>
      </c>
      <c r="AJ390" s="652">
        <f t="shared" si="624"/>
        <v>0</v>
      </c>
      <c r="AK390" s="652">
        <f t="shared" si="624"/>
        <v>0</v>
      </c>
      <c r="AL390" s="652">
        <f t="shared" si="624"/>
        <v>0</v>
      </c>
      <c r="AM390" s="652">
        <f t="shared" si="624"/>
        <v>0</v>
      </c>
      <c r="AN390" s="652">
        <f t="shared" si="624"/>
        <v>0</v>
      </c>
      <c r="AO390" s="652">
        <f t="shared" si="624"/>
        <v>0</v>
      </c>
      <c r="AP390" s="652">
        <f t="shared" si="624"/>
        <v>0</v>
      </c>
      <c r="AQ390" s="652">
        <f t="shared" si="624"/>
        <v>0</v>
      </c>
      <c r="AR390" s="652">
        <f t="shared" si="624"/>
        <v>0</v>
      </c>
      <c r="AS390" s="652">
        <f t="shared" si="624"/>
        <v>0</v>
      </c>
      <c r="AT390" s="652">
        <f t="shared" si="624"/>
        <v>0</v>
      </c>
      <c r="AU390" s="652">
        <f t="shared" si="624"/>
        <v>0</v>
      </c>
      <c r="AV390" s="652">
        <f t="shared" si="604"/>
        <v>0</v>
      </c>
      <c r="AW390" s="652"/>
      <c r="AX390" s="652"/>
      <c r="AY390" s="652"/>
      <c r="AZ390" s="652"/>
      <c r="BA390" s="652"/>
      <c r="BB390" s="652"/>
      <c r="BC390" s="652"/>
      <c r="BD390" s="652"/>
      <c r="BE390" s="652"/>
      <c r="BF390" s="652"/>
      <c r="BG390" s="652"/>
      <c r="BH390" s="652"/>
      <c r="BI390" s="652"/>
      <c r="BJ390" s="652"/>
      <c r="BK390" s="652"/>
      <c r="BL390" s="652"/>
      <c r="BM390" s="652"/>
      <c r="BN390" s="652"/>
      <c r="BO390" s="652"/>
      <c r="BP390" s="652"/>
      <c r="BQ390" s="652"/>
    </row>
    <row r="391" spans="1:69" s="360" customFormat="1" ht="12.75" x14ac:dyDescent="0.2">
      <c r="A391" s="1294" t="s">
        <v>868</v>
      </c>
      <c r="B391" s="384" t="s">
        <v>368</v>
      </c>
      <c r="C391" s="1271">
        <f>'I4 BO ASSETS'!M29</f>
        <v>0</v>
      </c>
      <c r="D391" s="652">
        <f t="shared" si="595"/>
        <v>0</v>
      </c>
      <c r="E391" s="652">
        <f t="shared" si="595"/>
        <v>0</v>
      </c>
      <c r="F391" s="652">
        <f t="shared" si="600"/>
        <v>0</v>
      </c>
      <c r="G391" s="652">
        <f t="shared" si="596"/>
        <v>0</v>
      </c>
      <c r="H391" s="652">
        <f t="shared" ref="H391:Z391" si="625">$D391*H609</f>
        <v>0</v>
      </c>
      <c r="I391" s="652">
        <f t="shared" si="625"/>
        <v>0</v>
      </c>
      <c r="J391" s="652">
        <f t="shared" si="625"/>
        <v>0</v>
      </c>
      <c r="K391" s="652">
        <f t="shared" si="625"/>
        <v>0</v>
      </c>
      <c r="L391" s="652">
        <f t="shared" si="625"/>
        <v>0</v>
      </c>
      <c r="M391" s="652">
        <f t="shared" si="625"/>
        <v>0</v>
      </c>
      <c r="N391" s="652">
        <f t="shared" si="625"/>
        <v>0</v>
      </c>
      <c r="O391" s="652">
        <f t="shared" si="625"/>
        <v>0</v>
      </c>
      <c r="P391" s="652">
        <f t="shared" si="625"/>
        <v>0</v>
      </c>
      <c r="Q391" s="652">
        <f t="shared" si="625"/>
        <v>0</v>
      </c>
      <c r="R391" s="652">
        <f t="shared" si="625"/>
        <v>0</v>
      </c>
      <c r="S391" s="652">
        <f t="shared" si="625"/>
        <v>0</v>
      </c>
      <c r="T391" s="652">
        <f t="shared" si="625"/>
        <v>0</v>
      </c>
      <c r="U391" s="652">
        <f t="shared" si="625"/>
        <v>0</v>
      </c>
      <c r="V391" s="652">
        <f t="shared" si="625"/>
        <v>0</v>
      </c>
      <c r="W391" s="652">
        <f t="shared" si="625"/>
        <v>0</v>
      </c>
      <c r="X391" s="652">
        <f t="shared" si="625"/>
        <v>0</v>
      </c>
      <c r="Y391" s="652">
        <f t="shared" si="625"/>
        <v>0</v>
      </c>
      <c r="Z391" s="652">
        <f t="shared" si="625"/>
        <v>0</v>
      </c>
      <c r="AA391" s="652">
        <f t="shared" si="602"/>
        <v>0</v>
      </c>
      <c r="AB391" s="652">
        <f t="shared" si="598"/>
        <v>0</v>
      </c>
      <c r="AC391" s="652">
        <f t="shared" ref="AC391:AU391" si="626">$E391*AC609</f>
        <v>0</v>
      </c>
      <c r="AD391" s="652">
        <f t="shared" si="626"/>
        <v>0</v>
      </c>
      <c r="AE391" s="652">
        <f t="shared" si="626"/>
        <v>0</v>
      </c>
      <c r="AF391" s="652">
        <f t="shared" si="626"/>
        <v>0</v>
      </c>
      <c r="AG391" s="652">
        <f t="shared" si="626"/>
        <v>0</v>
      </c>
      <c r="AH391" s="652">
        <f t="shared" si="626"/>
        <v>0</v>
      </c>
      <c r="AI391" s="652">
        <f t="shared" si="626"/>
        <v>0</v>
      </c>
      <c r="AJ391" s="652">
        <f t="shared" si="626"/>
        <v>0</v>
      </c>
      <c r="AK391" s="652">
        <f t="shared" si="626"/>
        <v>0</v>
      </c>
      <c r="AL391" s="652">
        <f t="shared" si="626"/>
        <v>0</v>
      </c>
      <c r="AM391" s="652">
        <f t="shared" si="626"/>
        <v>0</v>
      </c>
      <c r="AN391" s="652">
        <f t="shared" si="626"/>
        <v>0</v>
      </c>
      <c r="AO391" s="652">
        <f t="shared" si="626"/>
        <v>0</v>
      </c>
      <c r="AP391" s="652">
        <f t="shared" si="626"/>
        <v>0</v>
      </c>
      <c r="AQ391" s="652">
        <f t="shared" si="626"/>
        <v>0</v>
      </c>
      <c r="AR391" s="652">
        <f t="shared" si="626"/>
        <v>0</v>
      </c>
      <c r="AS391" s="652">
        <f t="shared" si="626"/>
        <v>0</v>
      </c>
      <c r="AT391" s="652">
        <f t="shared" si="626"/>
        <v>0</v>
      </c>
      <c r="AU391" s="652">
        <f t="shared" si="626"/>
        <v>0</v>
      </c>
      <c r="AV391" s="652">
        <f t="shared" si="604"/>
        <v>0</v>
      </c>
      <c r="AW391" s="652"/>
      <c r="AX391" s="652"/>
      <c r="AY391" s="652"/>
      <c r="AZ391" s="652"/>
      <c r="BA391" s="652"/>
      <c r="BB391" s="652"/>
      <c r="BC391" s="652"/>
      <c r="BD391" s="652"/>
      <c r="BE391" s="652"/>
      <c r="BF391" s="652"/>
      <c r="BG391" s="652"/>
      <c r="BH391" s="652"/>
      <c r="BI391" s="652"/>
      <c r="BJ391" s="652"/>
      <c r="BK391" s="652"/>
      <c r="BL391" s="652"/>
      <c r="BM391" s="652"/>
      <c r="BN391" s="652"/>
      <c r="BO391" s="652"/>
      <c r="BP391" s="652"/>
      <c r="BQ391" s="652"/>
    </row>
    <row r="392" spans="1:69" s="360" customFormat="1" ht="25.5" x14ac:dyDescent="0.2">
      <c r="A392" s="1294">
        <v>1815</v>
      </c>
      <c r="B392" s="384" t="s">
        <v>86</v>
      </c>
      <c r="C392" s="1271">
        <f>'I4 BO ASSETS'!M30</f>
        <v>0</v>
      </c>
      <c r="D392" s="652">
        <f t="shared" si="595"/>
        <v>0</v>
      </c>
      <c r="E392" s="652">
        <f t="shared" si="595"/>
        <v>0</v>
      </c>
      <c r="F392" s="652">
        <f t="shared" si="600"/>
        <v>0</v>
      </c>
      <c r="G392" s="652">
        <f t="shared" si="596"/>
        <v>0</v>
      </c>
      <c r="H392" s="652">
        <f t="shared" ref="H392:Z392" si="627">$D392*H610</f>
        <v>0</v>
      </c>
      <c r="I392" s="652">
        <f t="shared" si="627"/>
        <v>0</v>
      </c>
      <c r="J392" s="652">
        <f t="shared" si="627"/>
        <v>0</v>
      </c>
      <c r="K392" s="652">
        <f t="shared" si="627"/>
        <v>0</v>
      </c>
      <c r="L392" s="652">
        <f t="shared" si="627"/>
        <v>0</v>
      </c>
      <c r="M392" s="652">
        <f t="shared" si="627"/>
        <v>0</v>
      </c>
      <c r="N392" s="652">
        <f t="shared" si="627"/>
        <v>0</v>
      </c>
      <c r="O392" s="652">
        <f t="shared" si="627"/>
        <v>0</v>
      </c>
      <c r="P392" s="652">
        <f t="shared" si="627"/>
        <v>0</v>
      </c>
      <c r="Q392" s="652">
        <f t="shared" si="627"/>
        <v>0</v>
      </c>
      <c r="R392" s="652">
        <f t="shared" si="627"/>
        <v>0</v>
      </c>
      <c r="S392" s="652">
        <f t="shared" si="627"/>
        <v>0</v>
      </c>
      <c r="T392" s="652">
        <f t="shared" si="627"/>
        <v>0</v>
      </c>
      <c r="U392" s="652">
        <f t="shared" si="627"/>
        <v>0</v>
      </c>
      <c r="V392" s="652">
        <f t="shared" si="627"/>
        <v>0</v>
      </c>
      <c r="W392" s="652">
        <f t="shared" si="627"/>
        <v>0</v>
      </c>
      <c r="X392" s="652">
        <f t="shared" si="627"/>
        <v>0</v>
      </c>
      <c r="Y392" s="652">
        <f t="shared" si="627"/>
        <v>0</v>
      </c>
      <c r="Z392" s="652">
        <f t="shared" si="627"/>
        <v>0</v>
      </c>
      <c r="AA392" s="652">
        <f t="shared" si="602"/>
        <v>0</v>
      </c>
      <c r="AB392" s="652">
        <f t="shared" si="598"/>
        <v>0</v>
      </c>
      <c r="AC392" s="652">
        <f t="shared" ref="AC392:AU392" si="628">$E392*AC610</f>
        <v>0</v>
      </c>
      <c r="AD392" s="652">
        <f t="shared" si="628"/>
        <v>0</v>
      </c>
      <c r="AE392" s="652">
        <f t="shared" si="628"/>
        <v>0</v>
      </c>
      <c r="AF392" s="652">
        <f t="shared" si="628"/>
        <v>0</v>
      </c>
      <c r="AG392" s="652">
        <f t="shared" si="628"/>
        <v>0</v>
      </c>
      <c r="AH392" s="652">
        <f t="shared" si="628"/>
        <v>0</v>
      </c>
      <c r="AI392" s="652">
        <f t="shared" si="628"/>
        <v>0</v>
      </c>
      <c r="AJ392" s="652">
        <f t="shared" si="628"/>
        <v>0</v>
      </c>
      <c r="AK392" s="652">
        <f t="shared" si="628"/>
        <v>0</v>
      </c>
      <c r="AL392" s="652">
        <f t="shared" si="628"/>
        <v>0</v>
      </c>
      <c r="AM392" s="652">
        <f t="shared" si="628"/>
        <v>0</v>
      </c>
      <c r="AN392" s="652">
        <f t="shared" si="628"/>
        <v>0</v>
      </c>
      <c r="AO392" s="652">
        <f t="shared" si="628"/>
        <v>0</v>
      </c>
      <c r="AP392" s="652">
        <f t="shared" si="628"/>
        <v>0</v>
      </c>
      <c r="AQ392" s="652">
        <f t="shared" si="628"/>
        <v>0</v>
      </c>
      <c r="AR392" s="652">
        <f t="shared" si="628"/>
        <v>0</v>
      </c>
      <c r="AS392" s="652">
        <f t="shared" si="628"/>
        <v>0</v>
      </c>
      <c r="AT392" s="652">
        <f t="shared" si="628"/>
        <v>0</v>
      </c>
      <c r="AU392" s="652">
        <f t="shared" si="628"/>
        <v>0</v>
      </c>
      <c r="AV392" s="652">
        <f t="shared" si="604"/>
        <v>0</v>
      </c>
      <c r="AW392" s="652"/>
      <c r="AX392" s="652"/>
      <c r="AY392" s="652"/>
      <c r="AZ392" s="652"/>
      <c r="BA392" s="652"/>
      <c r="BB392" s="652"/>
      <c r="BC392" s="652"/>
      <c r="BD392" s="652"/>
      <c r="BE392" s="652"/>
      <c r="BF392" s="652"/>
      <c r="BG392" s="652"/>
      <c r="BH392" s="652"/>
      <c r="BI392" s="652"/>
      <c r="BJ392" s="652"/>
      <c r="BK392" s="652"/>
      <c r="BL392" s="652"/>
      <c r="BM392" s="652"/>
      <c r="BN392" s="652"/>
      <c r="BO392" s="652"/>
      <c r="BP392" s="652"/>
      <c r="BQ392" s="652"/>
    </row>
    <row r="393" spans="1:69" s="360" customFormat="1" ht="25.5" x14ac:dyDescent="0.2">
      <c r="A393" s="1294">
        <v>1820</v>
      </c>
      <c r="B393" s="384" t="s">
        <v>87</v>
      </c>
      <c r="C393" s="1271">
        <f>'I4 BO ASSETS'!M31</f>
        <v>0</v>
      </c>
      <c r="D393" s="652">
        <f t="shared" si="595"/>
        <v>0</v>
      </c>
      <c r="E393" s="652">
        <f t="shared" si="595"/>
        <v>0</v>
      </c>
      <c r="F393" s="652">
        <f t="shared" si="600"/>
        <v>0</v>
      </c>
      <c r="G393" s="652">
        <f t="shared" si="596"/>
        <v>0</v>
      </c>
      <c r="H393" s="652">
        <f t="shared" ref="H393:Z393" si="629">$D393*H611</f>
        <v>0</v>
      </c>
      <c r="I393" s="652">
        <f t="shared" si="629"/>
        <v>0</v>
      </c>
      <c r="J393" s="652">
        <f t="shared" si="629"/>
        <v>0</v>
      </c>
      <c r="K393" s="652">
        <f t="shared" si="629"/>
        <v>0</v>
      </c>
      <c r="L393" s="652">
        <f t="shared" si="629"/>
        <v>0</v>
      </c>
      <c r="M393" s="652">
        <f t="shared" si="629"/>
        <v>0</v>
      </c>
      <c r="N393" s="652">
        <f t="shared" si="629"/>
        <v>0</v>
      </c>
      <c r="O393" s="652">
        <f t="shared" si="629"/>
        <v>0</v>
      </c>
      <c r="P393" s="652">
        <f t="shared" si="629"/>
        <v>0</v>
      </c>
      <c r="Q393" s="652">
        <f t="shared" si="629"/>
        <v>0</v>
      </c>
      <c r="R393" s="652">
        <f t="shared" si="629"/>
        <v>0</v>
      </c>
      <c r="S393" s="652">
        <f t="shared" si="629"/>
        <v>0</v>
      </c>
      <c r="T393" s="652">
        <f t="shared" si="629"/>
        <v>0</v>
      </c>
      <c r="U393" s="652">
        <f t="shared" si="629"/>
        <v>0</v>
      </c>
      <c r="V393" s="652">
        <f t="shared" si="629"/>
        <v>0</v>
      </c>
      <c r="W393" s="652">
        <f t="shared" si="629"/>
        <v>0</v>
      </c>
      <c r="X393" s="652">
        <f t="shared" si="629"/>
        <v>0</v>
      </c>
      <c r="Y393" s="652">
        <f t="shared" si="629"/>
        <v>0</v>
      </c>
      <c r="Z393" s="652">
        <f t="shared" si="629"/>
        <v>0</v>
      </c>
      <c r="AA393" s="652">
        <f t="shared" si="602"/>
        <v>0</v>
      </c>
      <c r="AB393" s="652">
        <f t="shared" si="598"/>
        <v>0</v>
      </c>
      <c r="AC393" s="652">
        <f t="shared" ref="AC393:AU393" si="630">$E393*AC611</f>
        <v>0</v>
      </c>
      <c r="AD393" s="652">
        <f t="shared" si="630"/>
        <v>0</v>
      </c>
      <c r="AE393" s="652">
        <f t="shared" si="630"/>
        <v>0</v>
      </c>
      <c r="AF393" s="652">
        <f t="shared" si="630"/>
        <v>0</v>
      </c>
      <c r="AG393" s="652">
        <f t="shared" si="630"/>
        <v>0</v>
      </c>
      <c r="AH393" s="652">
        <f t="shared" si="630"/>
        <v>0</v>
      </c>
      <c r="AI393" s="652">
        <f t="shared" si="630"/>
        <v>0</v>
      </c>
      <c r="AJ393" s="652">
        <f t="shared" si="630"/>
        <v>0</v>
      </c>
      <c r="AK393" s="652">
        <f t="shared" si="630"/>
        <v>0</v>
      </c>
      <c r="AL393" s="652">
        <f t="shared" si="630"/>
        <v>0</v>
      </c>
      <c r="AM393" s="652">
        <f t="shared" si="630"/>
        <v>0</v>
      </c>
      <c r="AN393" s="652">
        <f t="shared" si="630"/>
        <v>0</v>
      </c>
      <c r="AO393" s="652">
        <f t="shared" si="630"/>
        <v>0</v>
      </c>
      <c r="AP393" s="652">
        <f t="shared" si="630"/>
        <v>0</v>
      </c>
      <c r="AQ393" s="652">
        <f t="shared" si="630"/>
        <v>0</v>
      </c>
      <c r="AR393" s="652">
        <f t="shared" si="630"/>
        <v>0</v>
      </c>
      <c r="AS393" s="652">
        <f t="shared" si="630"/>
        <v>0</v>
      </c>
      <c r="AT393" s="652">
        <f t="shared" si="630"/>
        <v>0</v>
      </c>
      <c r="AU393" s="652">
        <f t="shared" si="630"/>
        <v>0</v>
      </c>
      <c r="AV393" s="652">
        <f t="shared" si="604"/>
        <v>0</v>
      </c>
      <c r="AW393" s="652"/>
      <c r="AX393" s="652"/>
      <c r="AY393" s="652"/>
      <c r="AZ393" s="652"/>
      <c r="BA393" s="652"/>
      <c r="BB393" s="652"/>
      <c r="BC393" s="652"/>
      <c r="BD393" s="652"/>
      <c r="BE393" s="652"/>
      <c r="BF393" s="652"/>
      <c r="BG393" s="652"/>
      <c r="BH393" s="652"/>
      <c r="BI393" s="652"/>
      <c r="BJ393" s="652"/>
      <c r="BK393" s="652"/>
      <c r="BL393" s="652"/>
      <c r="BM393" s="652"/>
      <c r="BN393" s="652"/>
      <c r="BO393" s="652"/>
      <c r="BP393" s="652"/>
      <c r="BQ393" s="652"/>
    </row>
    <row r="394" spans="1:69" s="360" customFormat="1" ht="25.5" x14ac:dyDescent="0.2">
      <c r="A394" s="1294" t="s">
        <v>520</v>
      </c>
      <c r="B394" s="384" t="s">
        <v>1363</v>
      </c>
      <c r="C394" s="1271">
        <f>'I4 BO ASSETS'!M32</f>
        <v>0</v>
      </c>
      <c r="D394" s="652">
        <f t="shared" si="595"/>
        <v>0</v>
      </c>
      <c r="E394" s="652">
        <f t="shared" si="595"/>
        <v>0</v>
      </c>
      <c r="F394" s="652">
        <f>D394+E394</f>
        <v>0</v>
      </c>
      <c r="G394" s="652">
        <f t="shared" ref="G394:V394" si="631">$D394*G612</f>
        <v>0</v>
      </c>
      <c r="H394" s="652">
        <f t="shared" si="631"/>
        <v>0</v>
      </c>
      <c r="I394" s="652">
        <f t="shared" si="631"/>
        <v>0</v>
      </c>
      <c r="J394" s="652">
        <f t="shared" si="631"/>
        <v>0</v>
      </c>
      <c r="K394" s="652">
        <f t="shared" si="631"/>
        <v>0</v>
      </c>
      <c r="L394" s="652">
        <f t="shared" si="631"/>
        <v>0</v>
      </c>
      <c r="M394" s="652">
        <f t="shared" si="631"/>
        <v>0</v>
      </c>
      <c r="N394" s="652">
        <f t="shared" si="631"/>
        <v>0</v>
      </c>
      <c r="O394" s="652">
        <f t="shared" si="631"/>
        <v>0</v>
      </c>
      <c r="P394" s="652">
        <f t="shared" si="631"/>
        <v>0</v>
      </c>
      <c r="Q394" s="652">
        <f t="shared" si="631"/>
        <v>0</v>
      </c>
      <c r="R394" s="652">
        <f t="shared" si="631"/>
        <v>0</v>
      </c>
      <c r="S394" s="652">
        <f t="shared" si="631"/>
        <v>0</v>
      </c>
      <c r="T394" s="652">
        <f t="shared" si="631"/>
        <v>0</v>
      </c>
      <c r="U394" s="652">
        <f t="shared" si="631"/>
        <v>0</v>
      </c>
      <c r="V394" s="652">
        <f t="shared" si="631"/>
        <v>0</v>
      </c>
      <c r="W394" s="652">
        <f t="shared" ref="W394:Z396" si="632">$D394*W612</f>
        <v>0</v>
      </c>
      <c r="X394" s="652">
        <f t="shared" si="632"/>
        <v>0</v>
      </c>
      <c r="Y394" s="652">
        <f t="shared" si="632"/>
        <v>0</v>
      </c>
      <c r="Z394" s="652">
        <f t="shared" si="632"/>
        <v>0</v>
      </c>
      <c r="AA394" s="652">
        <f>SUM(G394:Z394)</f>
        <v>0</v>
      </c>
      <c r="AB394" s="652">
        <f t="shared" ref="AB394:AQ394" si="633">$E394*AB612</f>
        <v>0</v>
      </c>
      <c r="AC394" s="652">
        <f t="shared" si="633"/>
        <v>0</v>
      </c>
      <c r="AD394" s="652">
        <f t="shared" si="633"/>
        <v>0</v>
      </c>
      <c r="AE394" s="652">
        <f t="shared" si="633"/>
        <v>0</v>
      </c>
      <c r="AF394" s="652">
        <f t="shared" si="633"/>
        <v>0</v>
      </c>
      <c r="AG394" s="652">
        <f t="shared" si="633"/>
        <v>0</v>
      </c>
      <c r="AH394" s="652">
        <f t="shared" si="633"/>
        <v>0</v>
      </c>
      <c r="AI394" s="652">
        <f t="shared" si="633"/>
        <v>0</v>
      </c>
      <c r="AJ394" s="652">
        <f t="shared" si="633"/>
        <v>0</v>
      </c>
      <c r="AK394" s="652">
        <f t="shared" si="633"/>
        <v>0</v>
      </c>
      <c r="AL394" s="652">
        <f t="shared" si="633"/>
        <v>0</v>
      </c>
      <c r="AM394" s="652">
        <f t="shared" si="633"/>
        <v>0</v>
      </c>
      <c r="AN394" s="652">
        <f t="shared" si="633"/>
        <v>0</v>
      </c>
      <c r="AO394" s="652">
        <f t="shared" si="633"/>
        <v>0</v>
      </c>
      <c r="AP394" s="652">
        <f t="shared" si="633"/>
        <v>0</v>
      </c>
      <c r="AQ394" s="652">
        <f t="shared" si="633"/>
        <v>0</v>
      </c>
      <c r="AR394" s="652">
        <f t="shared" ref="AR394:AU396" si="634">$E394*AR612</f>
        <v>0</v>
      </c>
      <c r="AS394" s="652">
        <f t="shared" si="634"/>
        <v>0</v>
      </c>
      <c r="AT394" s="652">
        <f t="shared" si="634"/>
        <v>0</v>
      </c>
      <c r="AU394" s="652">
        <f t="shared" si="634"/>
        <v>0</v>
      </c>
      <c r="AV394" s="652">
        <f>SUM(AB394:AU394)</f>
        <v>0</v>
      </c>
      <c r="AW394" s="652"/>
      <c r="AX394" s="652"/>
      <c r="AY394" s="652"/>
      <c r="AZ394" s="652"/>
      <c r="BA394" s="652"/>
      <c r="BB394" s="652"/>
      <c r="BC394" s="652"/>
      <c r="BD394" s="652"/>
      <c r="BE394" s="652"/>
      <c r="BF394" s="652"/>
      <c r="BG394" s="652"/>
      <c r="BH394" s="652"/>
      <c r="BI394" s="652"/>
      <c r="BJ394" s="652"/>
      <c r="BK394" s="652"/>
      <c r="BL394" s="652"/>
      <c r="BM394" s="652"/>
      <c r="BN394" s="652"/>
      <c r="BO394" s="652"/>
      <c r="BP394" s="652"/>
      <c r="BQ394" s="652"/>
    </row>
    <row r="395" spans="1:69" s="360" customFormat="1" ht="25.5" x14ac:dyDescent="0.2">
      <c r="A395" s="1294" t="s">
        <v>521</v>
      </c>
      <c r="B395" s="384" t="s">
        <v>1365</v>
      </c>
      <c r="C395" s="1271">
        <f>'I4 BO ASSETS'!M33</f>
        <v>0</v>
      </c>
      <c r="D395" s="652">
        <f t="shared" si="595"/>
        <v>0</v>
      </c>
      <c r="E395" s="652">
        <f t="shared" si="595"/>
        <v>0</v>
      </c>
      <c r="F395" s="652">
        <f>D395+E395</f>
        <v>0</v>
      </c>
      <c r="G395" s="652">
        <f t="shared" ref="G395:V395" si="635">$D395*G613</f>
        <v>0</v>
      </c>
      <c r="H395" s="652">
        <f t="shared" si="635"/>
        <v>0</v>
      </c>
      <c r="I395" s="652">
        <f t="shared" si="635"/>
        <v>0</v>
      </c>
      <c r="J395" s="652">
        <f t="shared" si="635"/>
        <v>0</v>
      </c>
      <c r="K395" s="652">
        <f t="shared" si="635"/>
        <v>0</v>
      </c>
      <c r="L395" s="652">
        <f t="shared" si="635"/>
        <v>0</v>
      </c>
      <c r="M395" s="652">
        <f t="shared" si="635"/>
        <v>0</v>
      </c>
      <c r="N395" s="652">
        <f t="shared" si="635"/>
        <v>0</v>
      </c>
      <c r="O395" s="652">
        <f t="shared" si="635"/>
        <v>0</v>
      </c>
      <c r="P395" s="652">
        <f t="shared" si="635"/>
        <v>0</v>
      </c>
      <c r="Q395" s="652">
        <f t="shared" si="635"/>
        <v>0</v>
      </c>
      <c r="R395" s="652">
        <f t="shared" si="635"/>
        <v>0</v>
      </c>
      <c r="S395" s="652">
        <f t="shared" si="635"/>
        <v>0</v>
      </c>
      <c r="T395" s="652">
        <f t="shared" si="635"/>
        <v>0</v>
      </c>
      <c r="U395" s="652">
        <f t="shared" si="635"/>
        <v>0</v>
      </c>
      <c r="V395" s="652">
        <f t="shared" si="635"/>
        <v>0</v>
      </c>
      <c r="W395" s="652">
        <f t="shared" si="632"/>
        <v>0</v>
      </c>
      <c r="X395" s="652">
        <f t="shared" si="632"/>
        <v>0</v>
      </c>
      <c r="Y395" s="652">
        <f t="shared" si="632"/>
        <v>0</v>
      </c>
      <c r="Z395" s="652">
        <f t="shared" si="632"/>
        <v>0</v>
      </c>
      <c r="AA395" s="652">
        <f>SUM(G395:Z395)</f>
        <v>0</v>
      </c>
      <c r="AB395" s="652">
        <f t="shared" ref="AB395:AQ395" si="636">$E395*AB613</f>
        <v>0</v>
      </c>
      <c r="AC395" s="652">
        <f t="shared" si="636"/>
        <v>0</v>
      </c>
      <c r="AD395" s="652">
        <f t="shared" si="636"/>
        <v>0</v>
      </c>
      <c r="AE395" s="652">
        <f t="shared" si="636"/>
        <v>0</v>
      </c>
      <c r="AF395" s="652">
        <f t="shared" si="636"/>
        <v>0</v>
      </c>
      <c r="AG395" s="652">
        <f t="shared" si="636"/>
        <v>0</v>
      </c>
      <c r="AH395" s="652">
        <f t="shared" si="636"/>
        <v>0</v>
      </c>
      <c r="AI395" s="652">
        <f t="shared" si="636"/>
        <v>0</v>
      </c>
      <c r="AJ395" s="652">
        <f t="shared" si="636"/>
        <v>0</v>
      </c>
      <c r="AK395" s="652">
        <f t="shared" si="636"/>
        <v>0</v>
      </c>
      <c r="AL395" s="652">
        <f t="shared" si="636"/>
        <v>0</v>
      </c>
      <c r="AM395" s="652">
        <f t="shared" si="636"/>
        <v>0</v>
      </c>
      <c r="AN395" s="652">
        <f t="shared" si="636"/>
        <v>0</v>
      </c>
      <c r="AO395" s="652">
        <f t="shared" si="636"/>
        <v>0</v>
      </c>
      <c r="AP395" s="652">
        <f t="shared" si="636"/>
        <v>0</v>
      </c>
      <c r="AQ395" s="652">
        <f t="shared" si="636"/>
        <v>0</v>
      </c>
      <c r="AR395" s="652">
        <f t="shared" si="634"/>
        <v>0</v>
      </c>
      <c r="AS395" s="652">
        <f t="shared" si="634"/>
        <v>0</v>
      </c>
      <c r="AT395" s="652">
        <f t="shared" si="634"/>
        <v>0</v>
      </c>
      <c r="AU395" s="652">
        <f t="shared" si="634"/>
        <v>0</v>
      </c>
      <c r="AV395" s="652">
        <f>SUM(AB395:AU395)</f>
        <v>0</v>
      </c>
      <c r="AW395" s="652"/>
      <c r="AX395" s="652"/>
      <c r="AY395" s="652"/>
      <c r="AZ395" s="652"/>
      <c r="BA395" s="652"/>
      <c r="BB395" s="652"/>
      <c r="BC395" s="652"/>
      <c r="BD395" s="652"/>
      <c r="BE395" s="652"/>
      <c r="BF395" s="652"/>
      <c r="BG395" s="652"/>
      <c r="BH395" s="652"/>
      <c r="BI395" s="652"/>
      <c r="BJ395" s="652"/>
      <c r="BK395" s="652"/>
      <c r="BL395" s="652"/>
      <c r="BM395" s="652"/>
      <c r="BN395" s="652"/>
      <c r="BO395" s="652"/>
      <c r="BP395" s="652"/>
      <c r="BQ395" s="652"/>
    </row>
    <row r="396" spans="1:69" s="360" customFormat="1" ht="25.5" x14ac:dyDescent="0.2">
      <c r="A396" s="1294" t="s">
        <v>1355</v>
      </c>
      <c r="B396" s="384" t="s">
        <v>1356</v>
      </c>
      <c r="C396" s="1271">
        <f>'I4 BO ASSETS'!M34</f>
        <v>0</v>
      </c>
      <c r="D396" s="652">
        <f t="shared" si="595"/>
        <v>0</v>
      </c>
      <c r="E396" s="652">
        <f t="shared" si="595"/>
        <v>0</v>
      </c>
      <c r="F396" s="652">
        <f>D396+E396</f>
        <v>0</v>
      </c>
      <c r="G396" s="652">
        <f t="shared" ref="G396:V396" si="637">$D396*G614</f>
        <v>0</v>
      </c>
      <c r="H396" s="652">
        <f t="shared" si="637"/>
        <v>0</v>
      </c>
      <c r="I396" s="652">
        <f t="shared" si="637"/>
        <v>0</v>
      </c>
      <c r="J396" s="652">
        <f t="shared" si="637"/>
        <v>0</v>
      </c>
      <c r="K396" s="652">
        <f t="shared" si="637"/>
        <v>0</v>
      </c>
      <c r="L396" s="652">
        <f t="shared" si="637"/>
        <v>0</v>
      </c>
      <c r="M396" s="652">
        <f t="shared" si="637"/>
        <v>0</v>
      </c>
      <c r="N396" s="652">
        <f t="shared" si="637"/>
        <v>0</v>
      </c>
      <c r="O396" s="652">
        <f t="shared" si="637"/>
        <v>0</v>
      </c>
      <c r="P396" s="652">
        <f t="shared" si="637"/>
        <v>0</v>
      </c>
      <c r="Q396" s="652">
        <f t="shared" si="637"/>
        <v>0</v>
      </c>
      <c r="R396" s="652">
        <f t="shared" si="637"/>
        <v>0</v>
      </c>
      <c r="S396" s="652">
        <f t="shared" si="637"/>
        <v>0</v>
      </c>
      <c r="T396" s="652">
        <f t="shared" si="637"/>
        <v>0</v>
      </c>
      <c r="U396" s="652">
        <f t="shared" si="637"/>
        <v>0</v>
      </c>
      <c r="V396" s="652">
        <f t="shared" si="637"/>
        <v>0</v>
      </c>
      <c r="W396" s="652">
        <f t="shared" si="632"/>
        <v>0</v>
      </c>
      <c r="X396" s="652">
        <f t="shared" si="632"/>
        <v>0</v>
      </c>
      <c r="Y396" s="652">
        <f t="shared" si="632"/>
        <v>0</v>
      </c>
      <c r="Z396" s="652">
        <f t="shared" si="632"/>
        <v>0</v>
      </c>
      <c r="AA396" s="652">
        <f>SUM(G396:Z396)</f>
        <v>0</v>
      </c>
      <c r="AB396" s="652">
        <f t="shared" ref="AB396:AQ396" si="638">$E396*AB614</f>
        <v>0</v>
      </c>
      <c r="AC396" s="652">
        <f t="shared" si="638"/>
        <v>0</v>
      </c>
      <c r="AD396" s="652">
        <f t="shared" si="638"/>
        <v>0</v>
      </c>
      <c r="AE396" s="652">
        <f t="shared" si="638"/>
        <v>0</v>
      </c>
      <c r="AF396" s="652">
        <f t="shared" si="638"/>
        <v>0</v>
      </c>
      <c r="AG396" s="652">
        <f t="shared" si="638"/>
        <v>0</v>
      </c>
      <c r="AH396" s="652">
        <f t="shared" si="638"/>
        <v>0</v>
      </c>
      <c r="AI396" s="652">
        <f t="shared" si="638"/>
        <v>0</v>
      </c>
      <c r="AJ396" s="652">
        <f t="shared" si="638"/>
        <v>0</v>
      </c>
      <c r="AK396" s="652">
        <f t="shared" si="638"/>
        <v>0</v>
      </c>
      <c r="AL396" s="652">
        <f t="shared" si="638"/>
        <v>0</v>
      </c>
      <c r="AM396" s="652">
        <f t="shared" si="638"/>
        <v>0</v>
      </c>
      <c r="AN396" s="652">
        <f t="shared" si="638"/>
        <v>0</v>
      </c>
      <c r="AO396" s="652">
        <f t="shared" si="638"/>
        <v>0</v>
      </c>
      <c r="AP396" s="652">
        <f t="shared" si="638"/>
        <v>0</v>
      </c>
      <c r="AQ396" s="652">
        <f t="shared" si="638"/>
        <v>0</v>
      </c>
      <c r="AR396" s="652">
        <f t="shared" si="634"/>
        <v>0</v>
      </c>
      <c r="AS396" s="652">
        <f t="shared" si="634"/>
        <v>0</v>
      </c>
      <c r="AT396" s="652">
        <f t="shared" si="634"/>
        <v>0</v>
      </c>
      <c r="AU396" s="652">
        <f t="shared" si="634"/>
        <v>0</v>
      </c>
      <c r="AV396" s="652">
        <f>SUM(AB396:AU396)</f>
        <v>0</v>
      </c>
      <c r="AW396" s="652"/>
      <c r="AX396" s="652"/>
      <c r="AY396" s="652"/>
      <c r="AZ396" s="652"/>
      <c r="BA396" s="652"/>
      <c r="BB396" s="652"/>
      <c r="BC396" s="652"/>
      <c r="BD396" s="652"/>
      <c r="BE396" s="652"/>
      <c r="BF396" s="652"/>
      <c r="BG396" s="652"/>
      <c r="BH396" s="652"/>
      <c r="BI396" s="652"/>
      <c r="BJ396" s="652"/>
      <c r="BK396" s="652"/>
      <c r="BL396" s="652"/>
      <c r="BM396" s="652"/>
      <c r="BN396" s="652"/>
      <c r="BO396" s="652"/>
      <c r="BP396" s="652"/>
      <c r="BQ396" s="652"/>
    </row>
    <row r="397" spans="1:69" s="360" customFormat="1" ht="12.75" x14ac:dyDescent="0.2">
      <c r="A397" s="1294">
        <v>1825</v>
      </c>
      <c r="B397" s="384" t="s">
        <v>88</v>
      </c>
      <c r="C397" s="1271">
        <f>'I4 BO ASSETS'!M35</f>
        <v>0</v>
      </c>
      <c r="D397" s="652">
        <f t="shared" si="595"/>
        <v>0</v>
      </c>
      <c r="E397" s="652">
        <f t="shared" si="595"/>
        <v>0</v>
      </c>
      <c r="F397" s="652">
        <f t="shared" si="600"/>
        <v>0</v>
      </c>
      <c r="G397" s="652">
        <f t="shared" ref="G397:G416" si="639">$D397*G615</f>
        <v>0</v>
      </c>
      <c r="H397" s="652">
        <f t="shared" ref="H397:Z397" si="640">$D397*H615</f>
        <v>0</v>
      </c>
      <c r="I397" s="652">
        <f t="shared" si="640"/>
        <v>0</v>
      </c>
      <c r="J397" s="652">
        <f t="shared" si="640"/>
        <v>0</v>
      </c>
      <c r="K397" s="652">
        <f t="shared" si="640"/>
        <v>0</v>
      </c>
      <c r="L397" s="652">
        <f t="shared" si="640"/>
        <v>0</v>
      </c>
      <c r="M397" s="652">
        <f t="shared" si="640"/>
        <v>0</v>
      </c>
      <c r="N397" s="652">
        <f t="shared" si="640"/>
        <v>0</v>
      </c>
      <c r="O397" s="652">
        <f t="shared" si="640"/>
        <v>0</v>
      </c>
      <c r="P397" s="652">
        <f t="shared" si="640"/>
        <v>0</v>
      </c>
      <c r="Q397" s="652">
        <f t="shared" si="640"/>
        <v>0</v>
      </c>
      <c r="R397" s="652">
        <f t="shared" si="640"/>
        <v>0</v>
      </c>
      <c r="S397" s="652">
        <f t="shared" si="640"/>
        <v>0</v>
      </c>
      <c r="T397" s="652">
        <f t="shared" si="640"/>
        <v>0</v>
      </c>
      <c r="U397" s="652">
        <f t="shared" si="640"/>
        <v>0</v>
      </c>
      <c r="V397" s="652">
        <f t="shared" si="640"/>
        <v>0</v>
      </c>
      <c r="W397" s="652">
        <f t="shared" si="640"/>
        <v>0</v>
      </c>
      <c r="X397" s="652">
        <f t="shared" si="640"/>
        <v>0</v>
      </c>
      <c r="Y397" s="652">
        <f t="shared" si="640"/>
        <v>0</v>
      </c>
      <c r="Z397" s="652">
        <f t="shared" si="640"/>
        <v>0</v>
      </c>
      <c r="AA397" s="652">
        <f t="shared" si="602"/>
        <v>0</v>
      </c>
      <c r="AB397" s="652">
        <f t="shared" ref="AB397:AB416" si="641">$E397*AB615</f>
        <v>0</v>
      </c>
      <c r="AC397" s="652">
        <f t="shared" ref="AC397:AU397" si="642">$E397*AC615</f>
        <v>0</v>
      </c>
      <c r="AD397" s="652">
        <f t="shared" si="642"/>
        <v>0</v>
      </c>
      <c r="AE397" s="652">
        <f t="shared" si="642"/>
        <v>0</v>
      </c>
      <c r="AF397" s="652">
        <f t="shared" si="642"/>
        <v>0</v>
      </c>
      <c r="AG397" s="652">
        <f t="shared" si="642"/>
        <v>0</v>
      </c>
      <c r="AH397" s="652">
        <f t="shared" si="642"/>
        <v>0</v>
      </c>
      <c r="AI397" s="652">
        <f t="shared" si="642"/>
        <v>0</v>
      </c>
      <c r="AJ397" s="652">
        <f t="shared" si="642"/>
        <v>0</v>
      </c>
      <c r="AK397" s="652">
        <f t="shared" si="642"/>
        <v>0</v>
      </c>
      <c r="AL397" s="652">
        <f t="shared" si="642"/>
        <v>0</v>
      </c>
      <c r="AM397" s="652">
        <f t="shared" si="642"/>
        <v>0</v>
      </c>
      <c r="AN397" s="652">
        <f t="shared" si="642"/>
        <v>0</v>
      </c>
      <c r="AO397" s="652">
        <f t="shared" si="642"/>
        <v>0</v>
      </c>
      <c r="AP397" s="652">
        <f t="shared" si="642"/>
        <v>0</v>
      </c>
      <c r="AQ397" s="652">
        <f t="shared" si="642"/>
        <v>0</v>
      </c>
      <c r="AR397" s="652">
        <f t="shared" si="642"/>
        <v>0</v>
      </c>
      <c r="AS397" s="652">
        <f t="shared" si="642"/>
        <v>0</v>
      </c>
      <c r="AT397" s="652">
        <f t="shared" si="642"/>
        <v>0</v>
      </c>
      <c r="AU397" s="652">
        <f t="shared" si="642"/>
        <v>0</v>
      </c>
      <c r="AV397" s="652">
        <f t="shared" si="604"/>
        <v>0</v>
      </c>
      <c r="AW397" s="652"/>
      <c r="AX397" s="652"/>
      <c r="AY397" s="652"/>
      <c r="AZ397" s="652"/>
      <c r="BA397" s="652"/>
      <c r="BB397" s="652"/>
      <c r="BC397" s="652"/>
      <c r="BD397" s="652"/>
      <c r="BE397" s="652"/>
      <c r="BF397" s="652"/>
      <c r="BG397" s="652"/>
      <c r="BH397" s="652"/>
      <c r="BI397" s="652"/>
      <c r="BJ397" s="652"/>
      <c r="BK397" s="652"/>
      <c r="BL397" s="652"/>
      <c r="BM397" s="652"/>
      <c r="BN397" s="652"/>
      <c r="BO397" s="652"/>
      <c r="BP397" s="652"/>
      <c r="BQ397" s="652"/>
    </row>
    <row r="398" spans="1:69" s="360" customFormat="1" ht="12.75" x14ac:dyDescent="0.2">
      <c r="A398" s="1294" t="s">
        <v>869</v>
      </c>
      <c r="B398" s="384" t="s">
        <v>369</v>
      </c>
      <c r="C398" s="1271">
        <f>'I4 BO ASSETS'!M36</f>
        <v>0</v>
      </c>
      <c r="D398" s="652">
        <f t="shared" si="595"/>
        <v>0</v>
      </c>
      <c r="E398" s="652">
        <f t="shared" si="595"/>
        <v>0</v>
      </c>
      <c r="F398" s="652">
        <f t="shared" si="600"/>
        <v>0</v>
      </c>
      <c r="G398" s="652">
        <f t="shared" si="639"/>
        <v>0</v>
      </c>
      <c r="H398" s="652">
        <f t="shared" ref="H398:Z398" si="643">$D398*H616</f>
        <v>0</v>
      </c>
      <c r="I398" s="652">
        <f t="shared" si="643"/>
        <v>0</v>
      </c>
      <c r="J398" s="652">
        <f t="shared" si="643"/>
        <v>0</v>
      </c>
      <c r="K398" s="652">
        <f t="shared" si="643"/>
        <v>0</v>
      </c>
      <c r="L398" s="652">
        <f t="shared" si="643"/>
        <v>0</v>
      </c>
      <c r="M398" s="652">
        <f t="shared" si="643"/>
        <v>0</v>
      </c>
      <c r="N398" s="652">
        <f t="shared" si="643"/>
        <v>0</v>
      </c>
      <c r="O398" s="652">
        <f t="shared" si="643"/>
        <v>0</v>
      </c>
      <c r="P398" s="652">
        <f t="shared" si="643"/>
        <v>0</v>
      </c>
      <c r="Q398" s="652">
        <f t="shared" si="643"/>
        <v>0</v>
      </c>
      <c r="R398" s="652">
        <f t="shared" si="643"/>
        <v>0</v>
      </c>
      <c r="S398" s="652">
        <f t="shared" si="643"/>
        <v>0</v>
      </c>
      <c r="T398" s="652">
        <f t="shared" si="643"/>
        <v>0</v>
      </c>
      <c r="U398" s="652">
        <f t="shared" si="643"/>
        <v>0</v>
      </c>
      <c r="V398" s="652">
        <f t="shared" si="643"/>
        <v>0</v>
      </c>
      <c r="W398" s="652">
        <f t="shared" si="643"/>
        <v>0</v>
      </c>
      <c r="X398" s="652">
        <f t="shared" si="643"/>
        <v>0</v>
      </c>
      <c r="Y398" s="652">
        <f t="shared" si="643"/>
        <v>0</v>
      </c>
      <c r="Z398" s="652">
        <f t="shared" si="643"/>
        <v>0</v>
      </c>
      <c r="AA398" s="652">
        <f t="shared" si="602"/>
        <v>0</v>
      </c>
      <c r="AB398" s="652">
        <f t="shared" si="641"/>
        <v>0</v>
      </c>
      <c r="AC398" s="652">
        <f t="shared" ref="AC398:AU398" si="644">$E398*AC616</f>
        <v>0</v>
      </c>
      <c r="AD398" s="652">
        <f t="shared" si="644"/>
        <v>0</v>
      </c>
      <c r="AE398" s="652">
        <f t="shared" si="644"/>
        <v>0</v>
      </c>
      <c r="AF398" s="652">
        <f t="shared" si="644"/>
        <v>0</v>
      </c>
      <c r="AG398" s="652">
        <f t="shared" si="644"/>
        <v>0</v>
      </c>
      <c r="AH398" s="652">
        <f t="shared" si="644"/>
        <v>0</v>
      </c>
      <c r="AI398" s="652">
        <f t="shared" si="644"/>
        <v>0</v>
      </c>
      <c r="AJ398" s="652">
        <f t="shared" si="644"/>
        <v>0</v>
      </c>
      <c r="AK398" s="652">
        <f t="shared" si="644"/>
        <v>0</v>
      </c>
      <c r="AL398" s="652">
        <f t="shared" si="644"/>
        <v>0</v>
      </c>
      <c r="AM398" s="652">
        <f t="shared" si="644"/>
        <v>0</v>
      </c>
      <c r="AN398" s="652">
        <f t="shared" si="644"/>
        <v>0</v>
      </c>
      <c r="AO398" s="652">
        <f t="shared" si="644"/>
        <v>0</v>
      </c>
      <c r="AP398" s="652">
        <f t="shared" si="644"/>
        <v>0</v>
      </c>
      <c r="AQ398" s="652">
        <f t="shared" si="644"/>
        <v>0</v>
      </c>
      <c r="AR398" s="652">
        <f t="shared" si="644"/>
        <v>0</v>
      </c>
      <c r="AS398" s="652">
        <f t="shared" si="644"/>
        <v>0</v>
      </c>
      <c r="AT398" s="652">
        <f t="shared" si="644"/>
        <v>0</v>
      </c>
      <c r="AU398" s="652">
        <f t="shared" si="644"/>
        <v>0</v>
      </c>
      <c r="AV398" s="652">
        <f t="shared" si="604"/>
        <v>0</v>
      </c>
      <c r="AW398" s="652"/>
      <c r="AX398" s="652"/>
      <c r="AY398" s="652"/>
      <c r="AZ398" s="652"/>
      <c r="BA398" s="652"/>
      <c r="BB398" s="652"/>
      <c r="BC398" s="652"/>
      <c r="BD398" s="652"/>
      <c r="BE398" s="652"/>
      <c r="BF398" s="652"/>
      <c r="BG398" s="652"/>
      <c r="BH398" s="652"/>
      <c r="BI398" s="652"/>
      <c r="BJ398" s="652"/>
      <c r="BK398" s="652"/>
      <c r="BL398" s="652"/>
      <c r="BM398" s="652"/>
      <c r="BN398" s="652"/>
      <c r="BO398" s="652"/>
      <c r="BP398" s="652"/>
      <c r="BQ398" s="652"/>
    </row>
    <row r="399" spans="1:69" s="360" customFormat="1" ht="12.75" x14ac:dyDescent="0.2">
      <c r="A399" s="1294" t="s">
        <v>870</v>
      </c>
      <c r="B399" s="384" t="s">
        <v>370</v>
      </c>
      <c r="C399" s="1271">
        <f>'I4 BO ASSETS'!M37</f>
        <v>0</v>
      </c>
      <c r="D399" s="652">
        <f t="shared" ref="D399:E418" si="645">$C399*D617</f>
        <v>0</v>
      </c>
      <c r="E399" s="652">
        <f t="shared" si="645"/>
        <v>0</v>
      </c>
      <c r="F399" s="652">
        <f t="shared" si="600"/>
        <v>0</v>
      </c>
      <c r="G399" s="652">
        <f t="shared" si="639"/>
        <v>0</v>
      </c>
      <c r="H399" s="652">
        <f t="shared" ref="H399:Z399" si="646">$D399*H617</f>
        <v>0</v>
      </c>
      <c r="I399" s="652">
        <f t="shared" si="646"/>
        <v>0</v>
      </c>
      <c r="J399" s="652">
        <f t="shared" si="646"/>
        <v>0</v>
      </c>
      <c r="K399" s="652">
        <f t="shared" si="646"/>
        <v>0</v>
      </c>
      <c r="L399" s="652">
        <f t="shared" si="646"/>
        <v>0</v>
      </c>
      <c r="M399" s="652">
        <f t="shared" si="646"/>
        <v>0</v>
      </c>
      <c r="N399" s="652">
        <f t="shared" si="646"/>
        <v>0</v>
      </c>
      <c r="O399" s="652">
        <f t="shared" si="646"/>
        <v>0</v>
      </c>
      <c r="P399" s="652">
        <f t="shared" si="646"/>
        <v>0</v>
      </c>
      <c r="Q399" s="652">
        <f t="shared" si="646"/>
        <v>0</v>
      </c>
      <c r="R399" s="652">
        <f t="shared" si="646"/>
        <v>0</v>
      </c>
      <c r="S399" s="652">
        <f t="shared" si="646"/>
        <v>0</v>
      </c>
      <c r="T399" s="652">
        <f t="shared" si="646"/>
        <v>0</v>
      </c>
      <c r="U399" s="652">
        <f t="shared" si="646"/>
        <v>0</v>
      </c>
      <c r="V399" s="652">
        <f t="shared" si="646"/>
        <v>0</v>
      </c>
      <c r="W399" s="652">
        <f t="shared" si="646"/>
        <v>0</v>
      </c>
      <c r="X399" s="652">
        <f t="shared" si="646"/>
        <v>0</v>
      </c>
      <c r="Y399" s="652">
        <f t="shared" si="646"/>
        <v>0</v>
      </c>
      <c r="Z399" s="652">
        <f t="shared" si="646"/>
        <v>0</v>
      </c>
      <c r="AA399" s="652">
        <f t="shared" si="602"/>
        <v>0</v>
      </c>
      <c r="AB399" s="652">
        <f t="shared" si="641"/>
        <v>0</v>
      </c>
      <c r="AC399" s="652">
        <f t="shared" ref="AC399:AU399" si="647">$E399*AC617</f>
        <v>0</v>
      </c>
      <c r="AD399" s="652">
        <f t="shared" si="647"/>
        <v>0</v>
      </c>
      <c r="AE399" s="652">
        <f t="shared" si="647"/>
        <v>0</v>
      </c>
      <c r="AF399" s="652">
        <f t="shared" si="647"/>
        <v>0</v>
      </c>
      <c r="AG399" s="652">
        <f t="shared" si="647"/>
        <v>0</v>
      </c>
      <c r="AH399" s="652">
        <f t="shared" si="647"/>
        <v>0</v>
      </c>
      <c r="AI399" s="652">
        <f t="shared" si="647"/>
        <v>0</v>
      </c>
      <c r="AJ399" s="652">
        <f t="shared" si="647"/>
        <v>0</v>
      </c>
      <c r="AK399" s="652">
        <f t="shared" si="647"/>
        <v>0</v>
      </c>
      <c r="AL399" s="652">
        <f t="shared" si="647"/>
        <v>0</v>
      </c>
      <c r="AM399" s="652">
        <f t="shared" si="647"/>
        <v>0</v>
      </c>
      <c r="AN399" s="652">
        <f t="shared" si="647"/>
        <v>0</v>
      </c>
      <c r="AO399" s="652">
        <f t="shared" si="647"/>
        <v>0</v>
      </c>
      <c r="AP399" s="652">
        <f t="shared" si="647"/>
        <v>0</v>
      </c>
      <c r="AQ399" s="652">
        <f t="shared" si="647"/>
        <v>0</v>
      </c>
      <c r="AR399" s="652">
        <f t="shared" si="647"/>
        <v>0</v>
      </c>
      <c r="AS399" s="652">
        <f t="shared" si="647"/>
        <v>0</v>
      </c>
      <c r="AT399" s="652">
        <f t="shared" si="647"/>
        <v>0</v>
      </c>
      <c r="AU399" s="652">
        <f t="shared" si="647"/>
        <v>0</v>
      </c>
      <c r="AV399" s="652">
        <f t="shared" si="604"/>
        <v>0</v>
      </c>
      <c r="AW399" s="652"/>
      <c r="AX399" s="652"/>
      <c r="AY399" s="652"/>
      <c r="AZ399" s="652"/>
      <c r="BA399" s="652"/>
      <c r="BB399" s="652"/>
      <c r="BC399" s="652"/>
      <c r="BD399" s="652"/>
      <c r="BE399" s="652"/>
      <c r="BF399" s="652"/>
      <c r="BG399" s="652"/>
      <c r="BH399" s="652"/>
      <c r="BI399" s="652"/>
      <c r="BJ399" s="652"/>
      <c r="BK399" s="652"/>
      <c r="BL399" s="652"/>
      <c r="BM399" s="652"/>
      <c r="BN399" s="652"/>
      <c r="BO399" s="652"/>
      <c r="BP399" s="652"/>
      <c r="BQ399" s="652"/>
    </row>
    <row r="400" spans="1:69" s="360" customFormat="1" ht="12.75" x14ac:dyDescent="0.2">
      <c r="A400" s="1294">
        <v>1830</v>
      </c>
      <c r="B400" s="384" t="s">
        <v>89</v>
      </c>
      <c r="C400" s="1271">
        <f>'I4 BO ASSETS'!M38</f>
        <v>0</v>
      </c>
      <c r="D400" s="652">
        <f t="shared" si="645"/>
        <v>0</v>
      </c>
      <c r="E400" s="652">
        <f t="shared" si="645"/>
        <v>0</v>
      </c>
      <c r="F400" s="652">
        <f t="shared" si="600"/>
        <v>0</v>
      </c>
      <c r="G400" s="652">
        <f t="shared" si="639"/>
        <v>0</v>
      </c>
      <c r="H400" s="652">
        <f t="shared" ref="H400:Z400" si="648">$D400*H618</f>
        <v>0</v>
      </c>
      <c r="I400" s="652">
        <f t="shared" si="648"/>
        <v>0</v>
      </c>
      <c r="J400" s="652">
        <f t="shared" si="648"/>
        <v>0</v>
      </c>
      <c r="K400" s="652">
        <f t="shared" si="648"/>
        <v>0</v>
      </c>
      <c r="L400" s="652">
        <f t="shared" si="648"/>
        <v>0</v>
      </c>
      <c r="M400" s="652">
        <f t="shared" si="648"/>
        <v>0</v>
      </c>
      <c r="N400" s="652">
        <f t="shared" si="648"/>
        <v>0</v>
      </c>
      <c r="O400" s="652">
        <f t="shared" si="648"/>
        <v>0</v>
      </c>
      <c r="P400" s="652">
        <f t="shared" si="648"/>
        <v>0</v>
      </c>
      <c r="Q400" s="652">
        <f t="shared" si="648"/>
        <v>0</v>
      </c>
      <c r="R400" s="652">
        <f t="shared" si="648"/>
        <v>0</v>
      </c>
      <c r="S400" s="652">
        <f t="shared" si="648"/>
        <v>0</v>
      </c>
      <c r="T400" s="652">
        <f t="shared" si="648"/>
        <v>0</v>
      </c>
      <c r="U400" s="652">
        <f t="shared" si="648"/>
        <v>0</v>
      </c>
      <c r="V400" s="652">
        <f t="shared" si="648"/>
        <v>0</v>
      </c>
      <c r="W400" s="652">
        <f t="shared" si="648"/>
        <v>0</v>
      </c>
      <c r="X400" s="652">
        <f t="shared" si="648"/>
        <v>0</v>
      </c>
      <c r="Y400" s="652">
        <f t="shared" si="648"/>
        <v>0</v>
      </c>
      <c r="Z400" s="652">
        <f t="shared" si="648"/>
        <v>0</v>
      </c>
      <c r="AA400" s="652">
        <f t="shared" si="602"/>
        <v>0</v>
      </c>
      <c r="AB400" s="652">
        <f t="shared" si="641"/>
        <v>0</v>
      </c>
      <c r="AC400" s="652">
        <f t="shared" ref="AC400:AU400" si="649">$E400*AC618</f>
        <v>0</v>
      </c>
      <c r="AD400" s="652">
        <f t="shared" si="649"/>
        <v>0</v>
      </c>
      <c r="AE400" s="652">
        <f t="shared" si="649"/>
        <v>0</v>
      </c>
      <c r="AF400" s="652">
        <f t="shared" si="649"/>
        <v>0</v>
      </c>
      <c r="AG400" s="652">
        <f t="shared" si="649"/>
        <v>0</v>
      </c>
      <c r="AH400" s="652">
        <f t="shared" si="649"/>
        <v>0</v>
      </c>
      <c r="AI400" s="652">
        <f t="shared" si="649"/>
        <v>0</v>
      </c>
      <c r="AJ400" s="652">
        <f t="shared" si="649"/>
        <v>0</v>
      </c>
      <c r="AK400" s="652">
        <f t="shared" si="649"/>
        <v>0</v>
      </c>
      <c r="AL400" s="652">
        <f t="shared" si="649"/>
        <v>0</v>
      </c>
      <c r="AM400" s="652">
        <f t="shared" si="649"/>
        <v>0</v>
      </c>
      <c r="AN400" s="652">
        <f t="shared" si="649"/>
        <v>0</v>
      </c>
      <c r="AO400" s="652">
        <f t="shared" si="649"/>
        <v>0</v>
      </c>
      <c r="AP400" s="652">
        <f t="shared" si="649"/>
        <v>0</v>
      </c>
      <c r="AQ400" s="652">
        <f t="shared" si="649"/>
        <v>0</v>
      </c>
      <c r="AR400" s="652">
        <f t="shared" si="649"/>
        <v>0</v>
      </c>
      <c r="AS400" s="652">
        <f t="shared" si="649"/>
        <v>0</v>
      </c>
      <c r="AT400" s="652">
        <f t="shared" si="649"/>
        <v>0</v>
      </c>
      <c r="AU400" s="652">
        <f t="shared" si="649"/>
        <v>0</v>
      </c>
      <c r="AV400" s="652">
        <f t="shared" si="604"/>
        <v>0</v>
      </c>
      <c r="AW400" s="652"/>
      <c r="AX400" s="652"/>
      <c r="AY400" s="652"/>
      <c r="AZ400" s="652"/>
      <c r="BA400" s="652"/>
      <c r="BB400" s="652"/>
      <c r="BC400" s="652"/>
      <c r="BD400" s="652"/>
      <c r="BE400" s="652"/>
      <c r="BF400" s="652"/>
      <c r="BG400" s="652"/>
      <c r="BH400" s="652"/>
      <c r="BI400" s="652"/>
      <c r="BJ400" s="652"/>
      <c r="BK400" s="652"/>
      <c r="BL400" s="652"/>
      <c r="BM400" s="652"/>
      <c r="BN400" s="652"/>
      <c r="BO400" s="652"/>
      <c r="BP400" s="652"/>
      <c r="BQ400" s="652"/>
    </row>
    <row r="401" spans="1:69" s="360" customFormat="1" ht="25.5" x14ac:dyDescent="0.2">
      <c r="A401" s="1294" t="s">
        <v>871</v>
      </c>
      <c r="B401" s="384" t="s">
        <v>371</v>
      </c>
      <c r="C401" s="1271">
        <f>'I4 BO ASSETS'!M39</f>
        <v>0</v>
      </c>
      <c r="D401" s="652">
        <f t="shared" si="645"/>
        <v>0</v>
      </c>
      <c r="E401" s="652">
        <f t="shared" si="645"/>
        <v>0</v>
      </c>
      <c r="F401" s="652">
        <f t="shared" si="600"/>
        <v>0</v>
      </c>
      <c r="G401" s="652">
        <f t="shared" si="639"/>
        <v>0</v>
      </c>
      <c r="H401" s="652">
        <f t="shared" ref="H401:Z401" si="650">$D401*H619</f>
        <v>0</v>
      </c>
      <c r="I401" s="652">
        <f t="shared" si="650"/>
        <v>0</v>
      </c>
      <c r="J401" s="652">
        <f t="shared" si="650"/>
        <v>0</v>
      </c>
      <c r="K401" s="652">
        <f t="shared" si="650"/>
        <v>0</v>
      </c>
      <c r="L401" s="652">
        <f t="shared" si="650"/>
        <v>0</v>
      </c>
      <c r="M401" s="652">
        <f t="shared" si="650"/>
        <v>0</v>
      </c>
      <c r="N401" s="652">
        <f t="shared" si="650"/>
        <v>0</v>
      </c>
      <c r="O401" s="652">
        <f t="shared" si="650"/>
        <v>0</v>
      </c>
      <c r="P401" s="652">
        <f t="shared" si="650"/>
        <v>0</v>
      </c>
      <c r="Q401" s="652">
        <f t="shared" si="650"/>
        <v>0</v>
      </c>
      <c r="R401" s="652">
        <f t="shared" si="650"/>
        <v>0</v>
      </c>
      <c r="S401" s="652">
        <f t="shared" si="650"/>
        <v>0</v>
      </c>
      <c r="T401" s="652">
        <f t="shared" si="650"/>
        <v>0</v>
      </c>
      <c r="U401" s="652">
        <f t="shared" si="650"/>
        <v>0</v>
      </c>
      <c r="V401" s="652">
        <f t="shared" si="650"/>
        <v>0</v>
      </c>
      <c r="W401" s="652">
        <f t="shared" si="650"/>
        <v>0</v>
      </c>
      <c r="X401" s="652">
        <f t="shared" si="650"/>
        <v>0</v>
      </c>
      <c r="Y401" s="652">
        <f t="shared" si="650"/>
        <v>0</v>
      </c>
      <c r="Z401" s="652">
        <f t="shared" si="650"/>
        <v>0</v>
      </c>
      <c r="AA401" s="652">
        <f t="shared" si="602"/>
        <v>0</v>
      </c>
      <c r="AB401" s="652">
        <f t="shared" si="641"/>
        <v>0</v>
      </c>
      <c r="AC401" s="652">
        <f t="shared" ref="AC401:AU401" si="651">$E401*AC619</f>
        <v>0</v>
      </c>
      <c r="AD401" s="652">
        <f t="shared" si="651"/>
        <v>0</v>
      </c>
      <c r="AE401" s="652">
        <f t="shared" si="651"/>
        <v>0</v>
      </c>
      <c r="AF401" s="652">
        <f t="shared" si="651"/>
        <v>0</v>
      </c>
      <c r="AG401" s="652">
        <f t="shared" si="651"/>
        <v>0</v>
      </c>
      <c r="AH401" s="652">
        <f t="shared" si="651"/>
        <v>0</v>
      </c>
      <c r="AI401" s="652">
        <f t="shared" si="651"/>
        <v>0</v>
      </c>
      <c r="AJ401" s="652">
        <f t="shared" si="651"/>
        <v>0</v>
      </c>
      <c r="AK401" s="652">
        <f t="shared" si="651"/>
        <v>0</v>
      </c>
      <c r="AL401" s="652">
        <f t="shared" si="651"/>
        <v>0</v>
      </c>
      <c r="AM401" s="652">
        <f t="shared" si="651"/>
        <v>0</v>
      </c>
      <c r="AN401" s="652">
        <f t="shared" si="651"/>
        <v>0</v>
      </c>
      <c r="AO401" s="652">
        <f t="shared" si="651"/>
        <v>0</v>
      </c>
      <c r="AP401" s="652">
        <f t="shared" si="651"/>
        <v>0</v>
      </c>
      <c r="AQ401" s="652">
        <f t="shared" si="651"/>
        <v>0</v>
      </c>
      <c r="AR401" s="652">
        <f t="shared" si="651"/>
        <v>0</v>
      </c>
      <c r="AS401" s="652">
        <f t="shared" si="651"/>
        <v>0</v>
      </c>
      <c r="AT401" s="652">
        <f t="shared" si="651"/>
        <v>0</v>
      </c>
      <c r="AU401" s="652">
        <f t="shared" si="651"/>
        <v>0</v>
      </c>
      <c r="AV401" s="652">
        <f t="shared" si="604"/>
        <v>0</v>
      </c>
      <c r="AW401" s="652"/>
      <c r="AX401" s="652"/>
      <c r="AY401" s="652"/>
      <c r="AZ401" s="652"/>
      <c r="BA401" s="652"/>
      <c r="BB401" s="652"/>
      <c r="BC401" s="652"/>
      <c r="BD401" s="652"/>
      <c r="BE401" s="652"/>
      <c r="BF401" s="652"/>
      <c r="BG401" s="652"/>
      <c r="BH401" s="652"/>
      <c r="BI401" s="652"/>
      <c r="BJ401" s="652"/>
      <c r="BK401" s="652"/>
      <c r="BL401" s="652"/>
      <c r="BM401" s="652"/>
      <c r="BN401" s="652"/>
      <c r="BO401" s="652"/>
      <c r="BP401" s="652"/>
      <c r="BQ401" s="652"/>
    </row>
    <row r="402" spans="1:69" s="360" customFormat="1" ht="12.75" x14ac:dyDescent="0.2">
      <c r="A402" s="1294" t="s">
        <v>872</v>
      </c>
      <c r="B402" s="384" t="s">
        <v>372</v>
      </c>
      <c r="C402" s="1271">
        <f>'I4 BO ASSETS'!M40</f>
        <v>0</v>
      </c>
      <c r="D402" s="652">
        <f t="shared" si="645"/>
        <v>0</v>
      </c>
      <c r="E402" s="652">
        <f t="shared" si="645"/>
        <v>0</v>
      </c>
      <c r="F402" s="652">
        <f t="shared" si="600"/>
        <v>0</v>
      </c>
      <c r="G402" s="652">
        <f t="shared" si="639"/>
        <v>0</v>
      </c>
      <c r="H402" s="652">
        <f t="shared" ref="H402:Z402" si="652">$D402*H620</f>
        <v>0</v>
      </c>
      <c r="I402" s="652">
        <f t="shared" si="652"/>
        <v>0</v>
      </c>
      <c r="J402" s="652">
        <f t="shared" si="652"/>
        <v>0</v>
      </c>
      <c r="K402" s="652">
        <f t="shared" si="652"/>
        <v>0</v>
      </c>
      <c r="L402" s="652">
        <f t="shared" si="652"/>
        <v>0</v>
      </c>
      <c r="M402" s="652">
        <f t="shared" si="652"/>
        <v>0</v>
      </c>
      <c r="N402" s="652">
        <f t="shared" si="652"/>
        <v>0</v>
      </c>
      <c r="O402" s="652">
        <f t="shared" si="652"/>
        <v>0</v>
      </c>
      <c r="P402" s="652">
        <f t="shared" si="652"/>
        <v>0</v>
      </c>
      <c r="Q402" s="652">
        <f t="shared" si="652"/>
        <v>0</v>
      </c>
      <c r="R402" s="652">
        <f t="shared" si="652"/>
        <v>0</v>
      </c>
      <c r="S402" s="652">
        <f t="shared" si="652"/>
        <v>0</v>
      </c>
      <c r="T402" s="652">
        <f t="shared" si="652"/>
        <v>0</v>
      </c>
      <c r="U402" s="652">
        <f t="shared" si="652"/>
        <v>0</v>
      </c>
      <c r="V402" s="652">
        <f t="shared" si="652"/>
        <v>0</v>
      </c>
      <c r="W402" s="652">
        <f t="shared" si="652"/>
        <v>0</v>
      </c>
      <c r="X402" s="652">
        <f t="shared" si="652"/>
        <v>0</v>
      </c>
      <c r="Y402" s="652">
        <f t="shared" si="652"/>
        <v>0</v>
      </c>
      <c r="Z402" s="652">
        <f t="shared" si="652"/>
        <v>0</v>
      </c>
      <c r="AA402" s="652">
        <f t="shared" si="602"/>
        <v>0</v>
      </c>
      <c r="AB402" s="652">
        <f t="shared" si="641"/>
        <v>0</v>
      </c>
      <c r="AC402" s="652">
        <f t="shared" ref="AC402:AU402" si="653">$E402*AC620</f>
        <v>0</v>
      </c>
      <c r="AD402" s="652">
        <f t="shared" si="653"/>
        <v>0</v>
      </c>
      <c r="AE402" s="652">
        <f t="shared" si="653"/>
        <v>0</v>
      </c>
      <c r="AF402" s="652">
        <f t="shared" si="653"/>
        <v>0</v>
      </c>
      <c r="AG402" s="652">
        <f t="shared" si="653"/>
        <v>0</v>
      </c>
      <c r="AH402" s="652">
        <f t="shared" si="653"/>
        <v>0</v>
      </c>
      <c r="AI402" s="652">
        <f t="shared" si="653"/>
        <v>0</v>
      </c>
      <c r="AJ402" s="652">
        <f t="shared" si="653"/>
        <v>0</v>
      </c>
      <c r="AK402" s="652">
        <f t="shared" si="653"/>
        <v>0</v>
      </c>
      <c r="AL402" s="652">
        <f t="shared" si="653"/>
        <v>0</v>
      </c>
      <c r="AM402" s="652">
        <f t="shared" si="653"/>
        <v>0</v>
      </c>
      <c r="AN402" s="652">
        <f t="shared" si="653"/>
        <v>0</v>
      </c>
      <c r="AO402" s="652">
        <f t="shared" si="653"/>
        <v>0</v>
      </c>
      <c r="AP402" s="652">
        <f t="shared" si="653"/>
        <v>0</v>
      </c>
      <c r="AQ402" s="652">
        <f t="shared" si="653"/>
        <v>0</v>
      </c>
      <c r="AR402" s="652">
        <f t="shared" si="653"/>
        <v>0</v>
      </c>
      <c r="AS402" s="652">
        <f t="shared" si="653"/>
        <v>0</v>
      </c>
      <c r="AT402" s="652">
        <f t="shared" si="653"/>
        <v>0</v>
      </c>
      <c r="AU402" s="652">
        <f t="shared" si="653"/>
        <v>0</v>
      </c>
      <c r="AV402" s="652">
        <f t="shared" si="604"/>
        <v>0</v>
      </c>
      <c r="AW402" s="652"/>
      <c r="AX402" s="652"/>
      <c r="AY402" s="652"/>
      <c r="AZ402" s="652"/>
      <c r="BA402" s="652"/>
      <c r="BB402" s="652"/>
      <c r="BC402" s="652"/>
      <c r="BD402" s="652"/>
      <c r="BE402" s="652"/>
      <c r="BF402" s="652"/>
      <c r="BG402" s="652"/>
      <c r="BH402" s="652"/>
      <c r="BI402" s="652"/>
      <c r="BJ402" s="652"/>
      <c r="BK402" s="652"/>
      <c r="BL402" s="652"/>
      <c r="BM402" s="652"/>
      <c r="BN402" s="652"/>
      <c r="BO402" s="652"/>
      <c r="BP402" s="652"/>
      <c r="BQ402" s="652"/>
    </row>
    <row r="403" spans="1:69" s="360" customFormat="1" ht="12.75" x14ac:dyDescent="0.2">
      <c r="A403" s="1294" t="s">
        <v>873</v>
      </c>
      <c r="B403" s="384" t="s">
        <v>395</v>
      </c>
      <c r="C403" s="1271">
        <f>'I4 BO ASSETS'!M41</f>
        <v>0</v>
      </c>
      <c r="D403" s="652">
        <f t="shared" si="645"/>
        <v>0</v>
      </c>
      <c r="E403" s="652">
        <f t="shared" si="645"/>
        <v>0</v>
      </c>
      <c r="F403" s="652">
        <f t="shared" si="600"/>
        <v>0</v>
      </c>
      <c r="G403" s="652">
        <f t="shared" si="639"/>
        <v>0</v>
      </c>
      <c r="H403" s="652">
        <f t="shared" ref="H403:Z403" si="654">$D403*H621</f>
        <v>0</v>
      </c>
      <c r="I403" s="652">
        <f t="shared" si="654"/>
        <v>0</v>
      </c>
      <c r="J403" s="652">
        <f t="shared" si="654"/>
        <v>0</v>
      </c>
      <c r="K403" s="652">
        <f t="shared" si="654"/>
        <v>0</v>
      </c>
      <c r="L403" s="652">
        <f t="shared" si="654"/>
        <v>0</v>
      </c>
      <c r="M403" s="652">
        <f t="shared" si="654"/>
        <v>0</v>
      </c>
      <c r="N403" s="652">
        <f t="shared" si="654"/>
        <v>0</v>
      </c>
      <c r="O403" s="652">
        <f t="shared" si="654"/>
        <v>0</v>
      </c>
      <c r="P403" s="652">
        <f t="shared" si="654"/>
        <v>0</v>
      </c>
      <c r="Q403" s="652">
        <f t="shared" si="654"/>
        <v>0</v>
      </c>
      <c r="R403" s="652">
        <f t="shared" si="654"/>
        <v>0</v>
      </c>
      <c r="S403" s="652">
        <f t="shared" si="654"/>
        <v>0</v>
      </c>
      <c r="T403" s="652">
        <f t="shared" si="654"/>
        <v>0</v>
      </c>
      <c r="U403" s="652">
        <f t="shared" si="654"/>
        <v>0</v>
      </c>
      <c r="V403" s="652">
        <f t="shared" si="654"/>
        <v>0</v>
      </c>
      <c r="W403" s="652">
        <f t="shared" si="654"/>
        <v>0</v>
      </c>
      <c r="X403" s="652">
        <f t="shared" si="654"/>
        <v>0</v>
      </c>
      <c r="Y403" s="652">
        <f t="shared" si="654"/>
        <v>0</v>
      </c>
      <c r="Z403" s="652">
        <f t="shared" si="654"/>
        <v>0</v>
      </c>
      <c r="AA403" s="652">
        <f t="shared" si="602"/>
        <v>0</v>
      </c>
      <c r="AB403" s="652">
        <f t="shared" si="641"/>
        <v>0</v>
      </c>
      <c r="AC403" s="652">
        <f t="shared" ref="AC403:AU403" si="655">$E403*AC621</f>
        <v>0</v>
      </c>
      <c r="AD403" s="652">
        <f t="shared" si="655"/>
        <v>0</v>
      </c>
      <c r="AE403" s="652">
        <f t="shared" si="655"/>
        <v>0</v>
      </c>
      <c r="AF403" s="652">
        <f t="shared" si="655"/>
        <v>0</v>
      </c>
      <c r="AG403" s="652">
        <f t="shared" si="655"/>
        <v>0</v>
      </c>
      <c r="AH403" s="652">
        <f t="shared" si="655"/>
        <v>0</v>
      </c>
      <c r="AI403" s="652">
        <f t="shared" si="655"/>
        <v>0</v>
      </c>
      <c r="AJ403" s="652">
        <f t="shared" si="655"/>
        <v>0</v>
      </c>
      <c r="AK403" s="652">
        <f t="shared" si="655"/>
        <v>0</v>
      </c>
      <c r="AL403" s="652">
        <f t="shared" si="655"/>
        <v>0</v>
      </c>
      <c r="AM403" s="652">
        <f t="shared" si="655"/>
        <v>0</v>
      </c>
      <c r="AN403" s="652">
        <f t="shared" si="655"/>
        <v>0</v>
      </c>
      <c r="AO403" s="652">
        <f t="shared" si="655"/>
        <v>0</v>
      </c>
      <c r="AP403" s="652">
        <f t="shared" si="655"/>
        <v>0</v>
      </c>
      <c r="AQ403" s="652">
        <f t="shared" si="655"/>
        <v>0</v>
      </c>
      <c r="AR403" s="652">
        <f t="shared" si="655"/>
        <v>0</v>
      </c>
      <c r="AS403" s="652">
        <f t="shared" si="655"/>
        <v>0</v>
      </c>
      <c r="AT403" s="652">
        <f t="shared" si="655"/>
        <v>0</v>
      </c>
      <c r="AU403" s="652">
        <f t="shared" si="655"/>
        <v>0</v>
      </c>
      <c r="AV403" s="652">
        <f t="shared" si="604"/>
        <v>0</v>
      </c>
      <c r="AW403" s="652"/>
      <c r="AX403" s="652"/>
      <c r="AY403" s="652"/>
      <c r="AZ403" s="652"/>
      <c r="BA403" s="652"/>
      <c r="BB403" s="652"/>
      <c r="BC403" s="652"/>
      <c r="BD403" s="652"/>
      <c r="BE403" s="652"/>
      <c r="BF403" s="652"/>
      <c r="BG403" s="652"/>
      <c r="BH403" s="652"/>
      <c r="BI403" s="652"/>
      <c r="BJ403" s="652"/>
      <c r="BK403" s="652"/>
      <c r="BL403" s="652"/>
      <c r="BM403" s="652"/>
      <c r="BN403" s="652"/>
      <c r="BO403" s="652"/>
      <c r="BP403" s="652"/>
      <c r="BQ403" s="652"/>
    </row>
    <row r="404" spans="1:69" s="360" customFormat="1" ht="12.75" x14ac:dyDescent="0.2">
      <c r="A404" s="1294">
        <v>1835</v>
      </c>
      <c r="B404" s="384" t="s">
        <v>75</v>
      </c>
      <c r="C404" s="1271">
        <f>'I4 BO ASSETS'!M42</f>
        <v>0</v>
      </c>
      <c r="D404" s="652">
        <f t="shared" si="645"/>
        <v>0</v>
      </c>
      <c r="E404" s="652">
        <f t="shared" si="645"/>
        <v>0</v>
      </c>
      <c r="F404" s="652">
        <f t="shared" si="600"/>
        <v>0</v>
      </c>
      <c r="G404" s="652">
        <f t="shared" si="639"/>
        <v>0</v>
      </c>
      <c r="H404" s="652">
        <f t="shared" ref="H404:Z404" si="656">$D404*H622</f>
        <v>0</v>
      </c>
      <c r="I404" s="652">
        <f t="shared" si="656"/>
        <v>0</v>
      </c>
      <c r="J404" s="652">
        <f t="shared" si="656"/>
        <v>0</v>
      </c>
      <c r="K404" s="652">
        <f t="shared" si="656"/>
        <v>0</v>
      </c>
      <c r="L404" s="652">
        <f t="shared" si="656"/>
        <v>0</v>
      </c>
      <c r="M404" s="652">
        <f t="shared" si="656"/>
        <v>0</v>
      </c>
      <c r="N404" s="652">
        <f t="shared" si="656"/>
        <v>0</v>
      </c>
      <c r="O404" s="652">
        <f t="shared" si="656"/>
        <v>0</v>
      </c>
      <c r="P404" s="652">
        <f t="shared" si="656"/>
        <v>0</v>
      </c>
      <c r="Q404" s="652">
        <f t="shared" si="656"/>
        <v>0</v>
      </c>
      <c r="R404" s="652">
        <f t="shared" si="656"/>
        <v>0</v>
      </c>
      <c r="S404" s="652">
        <f t="shared" si="656"/>
        <v>0</v>
      </c>
      <c r="T404" s="652">
        <f t="shared" si="656"/>
        <v>0</v>
      </c>
      <c r="U404" s="652">
        <f t="shared" si="656"/>
        <v>0</v>
      </c>
      <c r="V404" s="652">
        <f t="shared" si="656"/>
        <v>0</v>
      </c>
      <c r="W404" s="652">
        <f t="shared" si="656"/>
        <v>0</v>
      </c>
      <c r="X404" s="652">
        <f t="shared" si="656"/>
        <v>0</v>
      </c>
      <c r="Y404" s="652">
        <f t="shared" si="656"/>
        <v>0</v>
      </c>
      <c r="Z404" s="652">
        <f t="shared" si="656"/>
        <v>0</v>
      </c>
      <c r="AA404" s="652">
        <f t="shared" si="602"/>
        <v>0</v>
      </c>
      <c r="AB404" s="652">
        <f t="shared" si="641"/>
        <v>0</v>
      </c>
      <c r="AC404" s="652">
        <f t="shared" ref="AC404:AU404" si="657">$E404*AC622</f>
        <v>0</v>
      </c>
      <c r="AD404" s="652">
        <f t="shared" si="657"/>
        <v>0</v>
      </c>
      <c r="AE404" s="652">
        <f t="shared" si="657"/>
        <v>0</v>
      </c>
      <c r="AF404" s="652">
        <f t="shared" si="657"/>
        <v>0</v>
      </c>
      <c r="AG404" s="652">
        <f t="shared" si="657"/>
        <v>0</v>
      </c>
      <c r="AH404" s="652">
        <f t="shared" si="657"/>
        <v>0</v>
      </c>
      <c r="AI404" s="652">
        <f t="shared" si="657"/>
        <v>0</v>
      </c>
      <c r="AJ404" s="652">
        <f t="shared" si="657"/>
        <v>0</v>
      </c>
      <c r="AK404" s="652">
        <f t="shared" si="657"/>
        <v>0</v>
      </c>
      <c r="AL404" s="652">
        <f t="shared" si="657"/>
        <v>0</v>
      </c>
      <c r="AM404" s="652">
        <f t="shared" si="657"/>
        <v>0</v>
      </c>
      <c r="AN404" s="652">
        <f t="shared" si="657"/>
        <v>0</v>
      </c>
      <c r="AO404" s="652">
        <f t="shared" si="657"/>
        <v>0</v>
      </c>
      <c r="AP404" s="652">
        <f t="shared" si="657"/>
        <v>0</v>
      </c>
      <c r="AQ404" s="652">
        <f t="shared" si="657"/>
        <v>0</v>
      </c>
      <c r="AR404" s="652">
        <f t="shared" si="657"/>
        <v>0</v>
      </c>
      <c r="AS404" s="652">
        <f t="shared" si="657"/>
        <v>0</v>
      </c>
      <c r="AT404" s="652">
        <f t="shared" si="657"/>
        <v>0</v>
      </c>
      <c r="AU404" s="652">
        <f t="shared" si="657"/>
        <v>0</v>
      </c>
      <c r="AV404" s="652">
        <f t="shared" si="604"/>
        <v>0</v>
      </c>
      <c r="AW404" s="652"/>
      <c r="AX404" s="652"/>
      <c r="AY404" s="652"/>
      <c r="AZ404" s="652"/>
      <c r="BA404" s="652"/>
      <c r="BB404" s="652"/>
      <c r="BC404" s="652"/>
      <c r="BD404" s="652"/>
      <c r="BE404" s="652"/>
      <c r="BF404" s="652"/>
      <c r="BG404" s="652"/>
      <c r="BH404" s="652"/>
      <c r="BI404" s="652"/>
      <c r="BJ404" s="652"/>
      <c r="BK404" s="652"/>
      <c r="BL404" s="652"/>
      <c r="BM404" s="652"/>
      <c r="BN404" s="652"/>
      <c r="BO404" s="652"/>
      <c r="BP404" s="652"/>
      <c r="BQ404" s="652"/>
    </row>
    <row r="405" spans="1:69" s="360" customFormat="1" ht="25.5" x14ac:dyDescent="0.2">
      <c r="A405" s="1294" t="s">
        <v>874</v>
      </c>
      <c r="B405" s="384" t="s">
        <v>396</v>
      </c>
      <c r="C405" s="1271">
        <f>'I4 BO ASSETS'!M43</f>
        <v>0</v>
      </c>
      <c r="D405" s="652">
        <f t="shared" si="645"/>
        <v>0</v>
      </c>
      <c r="E405" s="652">
        <f t="shared" si="645"/>
        <v>0</v>
      </c>
      <c r="F405" s="652">
        <f t="shared" si="600"/>
        <v>0</v>
      </c>
      <c r="G405" s="652">
        <f t="shared" si="639"/>
        <v>0</v>
      </c>
      <c r="H405" s="652">
        <f t="shared" ref="H405:Z405" si="658">$D405*H623</f>
        <v>0</v>
      </c>
      <c r="I405" s="652">
        <f t="shared" si="658"/>
        <v>0</v>
      </c>
      <c r="J405" s="652">
        <f t="shared" si="658"/>
        <v>0</v>
      </c>
      <c r="K405" s="652">
        <f t="shared" si="658"/>
        <v>0</v>
      </c>
      <c r="L405" s="652">
        <f t="shared" si="658"/>
        <v>0</v>
      </c>
      <c r="M405" s="652">
        <f t="shared" si="658"/>
        <v>0</v>
      </c>
      <c r="N405" s="652">
        <f t="shared" si="658"/>
        <v>0</v>
      </c>
      <c r="O405" s="652">
        <f t="shared" si="658"/>
        <v>0</v>
      </c>
      <c r="P405" s="652">
        <f t="shared" si="658"/>
        <v>0</v>
      </c>
      <c r="Q405" s="652">
        <f t="shared" si="658"/>
        <v>0</v>
      </c>
      <c r="R405" s="652">
        <f t="shared" si="658"/>
        <v>0</v>
      </c>
      <c r="S405" s="652">
        <f t="shared" si="658"/>
        <v>0</v>
      </c>
      <c r="T405" s="652">
        <f t="shared" si="658"/>
        <v>0</v>
      </c>
      <c r="U405" s="652">
        <f t="shared" si="658"/>
        <v>0</v>
      </c>
      <c r="V405" s="652">
        <f t="shared" si="658"/>
        <v>0</v>
      </c>
      <c r="W405" s="652">
        <f t="shared" si="658"/>
        <v>0</v>
      </c>
      <c r="X405" s="652">
        <f t="shared" si="658"/>
        <v>0</v>
      </c>
      <c r="Y405" s="652">
        <f t="shared" si="658"/>
        <v>0</v>
      </c>
      <c r="Z405" s="652">
        <f t="shared" si="658"/>
        <v>0</v>
      </c>
      <c r="AA405" s="652">
        <f t="shared" si="602"/>
        <v>0</v>
      </c>
      <c r="AB405" s="652">
        <f t="shared" si="641"/>
        <v>0</v>
      </c>
      <c r="AC405" s="652">
        <f t="shared" ref="AC405:AU405" si="659">$E405*AC623</f>
        <v>0</v>
      </c>
      <c r="AD405" s="652">
        <f t="shared" si="659"/>
        <v>0</v>
      </c>
      <c r="AE405" s="652">
        <f t="shared" si="659"/>
        <v>0</v>
      </c>
      <c r="AF405" s="652">
        <f t="shared" si="659"/>
        <v>0</v>
      </c>
      <c r="AG405" s="652">
        <f t="shared" si="659"/>
        <v>0</v>
      </c>
      <c r="AH405" s="652">
        <f t="shared" si="659"/>
        <v>0</v>
      </c>
      <c r="AI405" s="652">
        <f t="shared" si="659"/>
        <v>0</v>
      </c>
      <c r="AJ405" s="652">
        <f t="shared" si="659"/>
        <v>0</v>
      </c>
      <c r="AK405" s="652">
        <f t="shared" si="659"/>
        <v>0</v>
      </c>
      <c r="AL405" s="652">
        <f t="shared" si="659"/>
        <v>0</v>
      </c>
      <c r="AM405" s="652">
        <f t="shared" si="659"/>
        <v>0</v>
      </c>
      <c r="AN405" s="652">
        <f t="shared" si="659"/>
        <v>0</v>
      </c>
      <c r="AO405" s="652">
        <f t="shared" si="659"/>
        <v>0</v>
      </c>
      <c r="AP405" s="652">
        <f t="shared" si="659"/>
        <v>0</v>
      </c>
      <c r="AQ405" s="652">
        <f t="shared" si="659"/>
        <v>0</v>
      </c>
      <c r="AR405" s="652">
        <f t="shared" si="659"/>
        <v>0</v>
      </c>
      <c r="AS405" s="652">
        <f t="shared" si="659"/>
        <v>0</v>
      </c>
      <c r="AT405" s="652">
        <f t="shared" si="659"/>
        <v>0</v>
      </c>
      <c r="AU405" s="652">
        <f t="shared" si="659"/>
        <v>0</v>
      </c>
      <c r="AV405" s="652">
        <f t="shared" si="604"/>
        <v>0</v>
      </c>
      <c r="AW405" s="652"/>
      <c r="AX405" s="652"/>
      <c r="AY405" s="652"/>
      <c r="AZ405" s="652"/>
      <c r="BA405" s="652"/>
      <c r="BB405" s="652"/>
      <c r="BC405" s="652"/>
      <c r="BD405" s="652"/>
      <c r="BE405" s="652"/>
      <c r="BF405" s="652"/>
      <c r="BG405" s="652"/>
      <c r="BH405" s="652"/>
      <c r="BI405" s="652"/>
      <c r="BJ405" s="652"/>
      <c r="BK405" s="652"/>
      <c r="BL405" s="652"/>
      <c r="BM405" s="652"/>
      <c r="BN405" s="652"/>
      <c r="BO405" s="652"/>
      <c r="BP405" s="652"/>
      <c r="BQ405" s="652"/>
    </row>
    <row r="406" spans="1:69" s="360" customFormat="1" ht="25.5" x14ac:dyDescent="0.2">
      <c r="A406" s="1294" t="s">
        <v>875</v>
      </c>
      <c r="B406" s="384" t="s">
        <v>397</v>
      </c>
      <c r="C406" s="1271">
        <f>'I4 BO ASSETS'!M44</f>
        <v>0</v>
      </c>
      <c r="D406" s="652">
        <f t="shared" si="645"/>
        <v>0</v>
      </c>
      <c r="E406" s="652">
        <f t="shared" si="645"/>
        <v>0</v>
      </c>
      <c r="F406" s="652">
        <f t="shared" si="600"/>
        <v>0</v>
      </c>
      <c r="G406" s="652">
        <f t="shared" si="639"/>
        <v>0</v>
      </c>
      <c r="H406" s="652">
        <f t="shared" ref="H406:Z406" si="660">$D406*H624</f>
        <v>0</v>
      </c>
      <c r="I406" s="652">
        <f t="shared" si="660"/>
        <v>0</v>
      </c>
      <c r="J406" s="652">
        <f t="shared" si="660"/>
        <v>0</v>
      </c>
      <c r="K406" s="652">
        <f t="shared" si="660"/>
        <v>0</v>
      </c>
      <c r="L406" s="652">
        <f t="shared" si="660"/>
        <v>0</v>
      </c>
      <c r="M406" s="652">
        <f t="shared" si="660"/>
        <v>0</v>
      </c>
      <c r="N406" s="652">
        <f t="shared" si="660"/>
        <v>0</v>
      </c>
      <c r="O406" s="652">
        <f t="shared" si="660"/>
        <v>0</v>
      </c>
      <c r="P406" s="652">
        <f t="shared" si="660"/>
        <v>0</v>
      </c>
      <c r="Q406" s="652">
        <f t="shared" si="660"/>
        <v>0</v>
      </c>
      <c r="R406" s="652">
        <f t="shared" si="660"/>
        <v>0</v>
      </c>
      <c r="S406" s="652">
        <f t="shared" si="660"/>
        <v>0</v>
      </c>
      <c r="T406" s="652">
        <f t="shared" si="660"/>
        <v>0</v>
      </c>
      <c r="U406" s="652">
        <f t="shared" si="660"/>
        <v>0</v>
      </c>
      <c r="V406" s="652">
        <f t="shared" si="660"/>
        <v>0</v>
      </c>
      <c r="W406" s="652">
        <f t="shared" si="660"/>
        <v>0</v>
      </c>
      <c r="X406" s="652">
        <f t="shared" si="660"/>
        <v>0</v>
      </c>
      <c r="Y406" s="652">
        <f t="shared" si="660"/>
        <v>0</v>
      </c>
      <c r="Z406" s="652">
        <f t="shared" si="660"/>
        <v>0</v>
      </c>
      <c r="AA406" s="652">
        <f t="shared" si="602"/>
        <v>0</v>
      </c>
      <c r="AB406" s="652">
        <f t="shared" si="641"/>
        <v>0</v>
      </c>
      <c r="AC406" s="652">
        <f t="shared" ref="AC406:AU406" si="661">$E406*AC624</f>
        <v>0</v>
      </c>
      <c r="AD406" s="652">
        <f t="shared" si="661"/>
        <v>0</v>
      </c>
      <c r="AE406" s="652">
        <f t="shared" si="661"/>
        <v>0</v>
      </c>
      <c r="AF406" s="652">
        <f t="shared" si="661"/>
        <v>0</v>
      </c>
      <c r="AG406" s="652">
        <f t="shared" si="661"/>
        <v>0</v>
      </c>
      <c r="AH406" s="652">
        <f t="shared" si="661"/>
        <v>0</v>
      </c>
      <c r="AI406" s="652">
        <f t="shared" si="661"/>
        <v>0</v>
      </c>
      <c r="AJ406" s="652">
        <f t="shared" si="661"/>
        <v>0</v>
      </c>
      <c r="AK406" s="652">
        <f t="shared" si="661"/>
        <v>0</v>
      </c>
      <c r="AL406" s="652">
        <f t="shared" si="661"/>
        <v>0</v>
      </c>
      <c r="AM406" s="652">
        <f t="shared" si="661"/>
        <v>0</v>
      </c>
      <c r="AN406" s="652">
        <f t="shared" si="661"/>
        <v>0</v>
      </c>
      <c r="AO406" s="652">
        <f t="shared" si="661"/>
        <v>0</v>
      </c>
      <c r="AP406" s="652">
        <f t="shared" si="661"/>
        <v>0</v>
      </c>
      <c r="AQ406" s="652">
        <f t="shared" si="661"/>
        <v>0</v>
      </c>
      <c r="AR406" s="652">
        <f t="shared" si="661"/>
        <v>0</v>
      </c>
      <c r="AS406" s="652">
        <f t="shared" si="661"/>
        <v>0</v>
      </c>
      <c r="AT406" s="652">
        <f t="shared" si="661"/>
        <v>0</v>
      </c>
      <c r="AU406" s="652">
        <f t="shared" si="661"/>
        <v>0</v>
      </c>
      <c r="AV406" s="652">
        <f t="shared" si="604"/>
        <v>0</v>
      </c>
      <c r="AW406" s="652"/>
      <c r="AX406" s="652"/>
      <c r="AY406" s="652"/>
      <c r="AZ406" s="652"/>
      <c r="BA406" s="652"/>
      <c r="BB406" s="652"/>
      <c r="BC406" s="652"/>
      <c r="BD406" s="652"/>
      <c r="BE406" s="652"/>
      <c r="BF406" s="652"/>
      <c r="BG406" s="652"/>
      <c r="BH406" s="652"/>
      <c r="BI406" s="652"/>
      <c r="BJ406" s="652"/>
      <c r="BK406" s="652"/>
      <c r="BL406" s="652"/>
      <c r="BM406" s="652"/>
      <c r="BN406" s="652"/>
      <c r="BO406" s="652"/>
      <c r="BP406" s="652"/>
      <c r="BQ406" s="652"/>
    </row>
    <row r="407" spans="1:69" s="360" customFormat="1" ht="25.5" x14ac:dyDescent="0.2">
      <c r="A407" s="1294" t="s">
        <v>876</v>
      </c>
      <c r="B407" s="384" t="s">
        <v>398</v>
      </c>
      <c r="C407" s="1271">
        <f>'I4 BO ASSETS'!M45</f>
        <v>0</v>
      </c>
      <c r="D407" s="652">
        <f t="shared" si="645"/>
        <v>0</v>
      </c>
      <c r="E407" s="652">
        <f t="shared" si="645"/>
        <v>0</v>
      </c>
      <c r="F407" s="652">
        <f t="shared" si="600"/>
        <v>0</v>
      </c>
      <c r="G407" s="652">
        <f t="shared" si="639"/>
        <v>0</v>
      </c>
      <c r="H407" s="652">
        <f t="shared" ref="H407:Z407" si="662">$D407*H625</f>
        <v>0</v>
      </c>
      <c r="I407" s="652">
        <f t="shared" si="662"/>
        <v>0</v>
      </c>
      <c r="J407" s="652">
        <f t="shared" si="662"/>
        <v>0</v>
      </c>
      <c r="K407" s="652">
        <f t="shared" si="662"/>
        <v>0</v>
      </c>
      <c r="L407" s="652">
        <f t="shared" si="662"/>
        <v>0</v>
      </c>
      <c r="M407" s="652">
        <f t="shared" si="662"/>
        <v>0</v>
      </c>
      <c r="N407" s="652">
        <f t="shared" si="662"/>
        <v>0</v>
      </c>
      <c r="O407" s="652">
        <f t="shared" si="662"/>
        <v>0</v>
      </c>
      <c r="P407" s="652">
        <f t="shared" si="662"/>
        <v>0</v>
      </c>
      <c r="Q407" s="652">
        <f t="shared" si="662"/>
        <v>0</v>
      </c>
      <c r="R407" s="652">
        <f t="shared" si="662"/>
        <v>0</v>
      </c>
      <c r="S407" s="652">
        <f t="shared" si="662"/>
        <v>0</v>
      </c>
      <c r="T407" s="652">
        <f t="shared" si="662"/>
        <v>0</v>
      </c>
      <c r="U407" s="652">
        <f t="shared" si="662"/>
        <v>0</v>
      </c>
      <c r="V407" s="652">
        <f t="shared" si="662"/>
        <v>0</v>
      </c>
      <c r="W407" s="652">
        <f t="shared" si="662"/>
        <v>0</v>
      </c>
      <c r="X407" s="652">
        <f t="shared" si="662"/>
        <v>0</v>
      </c>
      <c r="Y407" s="652">
        <f t="shared" si="662"/>
        <v>0</v>
      </c>
      <c r="Z407" s="652">
        <f t="shared" si="662"/>
        <v>0</v>
      </c>
      <c r="AA407" s="652">
        <f t="shared" si="602"/>
        <v>0</v>
      </c>
      <c r="AB407" s="652">
        <f t="shared" si="641"/>
        <v>0</v>
      </c>
      <c r="AC407" s="652">
        <f t="shared" ref="AC407:AU407" si="663">$E407*AC625</f>
        <v>0</v>
      </c>
      <c r="AD407" s="652">
        <f t="shared" si="663"/>
        <v>0</v>
      </c>
      <c r="AE407" s="652">
        <f t="shared" si="663"/>
        <v>0</v>
      </c>
      <c r="AF407" s="652">
        <f t="shared" si="663"/>
        <v>0</v>
      </c>
      <c r="AG407" s="652">
        <f t="shared" si="663"/>
        <v>0</v>
      </c>
      <c r="AH407" s="652">
        <f t="shared" si="663"/>
        <v>0</v>
      </c>
      <c r="AI407" s="652">
        <f t="shared" si="663"/>
        <v>0</v>
      </c>
      <c r="AJ407" s="652">
        <f t="shared" si="663"/>
        <v>0</v>
      </c>
      <c r="AK407" s="652">
        <f t="shared" si="663"/>
        <v>0</v>
      </c>
      <c r="AL407" s="652">
        <f t="shared" si="663"/>
        <v>0</v>
      </c>
      <c r="AM407" s="652">
        <f t="shared" si="663"/>
        <v>0</v>
      </c>
      <c r="AN407" s="652">
        <f t="shared" si="663"/>
        <v>0</v>
      </c>
      <c r="AO407" s="652">
        <f t="shared" si="663"/>
        <v>0</v>
      </c>
      <c r="AP407" s="652">
        <f t="shared" si="663"/>
        <v>0</v>
      </c>
      <c r="AQ407" s="652">
        <f t="shared" si="663"/>
        <v>0</v>
      </c>
      <c r="AR407" s="652">
        <f t="shared" si="663"/>
        <v>0</v>
      </c>
      <c r="AS407" s="652">
        <f t="shared" si="663"/>
        <v>0</v>
      </c>
      <c r="AT407" s="652">
        <f t="shared" si="663"/>
        <v>0</v>
      </c>
      <c r="AU407" s="652">
        <f t="shared" si="663"/>
        <v>0</v>
      </c>
      <c r="AV407" s="652">
        <f t="shared" si="604"/>
        <v>0</v>
      </c>
      <c r="AW407" s="652"/>
      <c r="AX407" s="652"/>
      <c r="AY407" s="652"/>
      <c r="AZ407" s="652"/>
      <c r="BA407" s="652"/>
      <c r="BB407" s="652"/>
      <c r="BC407" s="652"/>
      <c r="BD407" s="652"/>
      <c r="BE407" s="652"/>
      <c r="BF407" s="652"/>
      <c r="BG407" s="652"/>
      <c r="BH407" s="652"/>
      <c r="BI407" s="652"/>
      <c r="BJ407" s="652"/>
      <c r="BK407" s="652"/>
      <c r="BL407" s="652"/>
      <c r="BM407" s="652"/>
      <c r="BN407" s="652"/>
      <c r="BO407" s="652"/>
      <c r="BP407" s="652"/>
      <c r="BQ407" s="652"/>
    </row>
    <row r="408" spans="1:69" s="360" customFormat="1" ht="12.75" x14ac:dyDescent="0.2">
      <c r="A408" s="1294">
        <v>1840</v>
      </c>
      <c r="B408" s="384" t="s">
        <v>76</v>
      </c>
      <c r="C408" s="1271">
        <f>'I4 BO ASSETS'!M46</f>
        <v>0</v>
      </c>
      <c r="D408" s="652">
        <f t="shared" si="645"/>
        <v>0</v>
      </c>
      <c r="E408" s="652">
        <f t="shared" si="645"/>
        <v>0</v>
      </c>
      <c r="F408" s="652">
        <f t="shared" si="600"/>
        <v>0</v>
      </c>
      <c r="G408" s="652">
        <f t="shared" si="639"/>
        <v>0</v>
      </c>
      <c r="H408" s="652">
        <f t="shared" ref="H408:Z408" si="664">$D408*H626</f>
        <v>0</v>
      </c>
      <c r="I408" s="652">
        <f t="shared" si="664"/>
        <v>0</v>
      </c>
      <c r="J408" s="652">
        <f t="shared" si="664"/>
        <v>0</v>
      </c>
      <c r="K408" s="652">
        <f t="shared" si="664"/>
        <v>0</v>
      </c>
      <c r="L408" s="652">
        <f t="shared" si="664"/>
        <v>0</v>
      </c>
      <c r="M408" s="652">
        <f t="shared" si="664"/>
        <v>0</v>
      </c>
      <c r="N408" s="652">
        <f t="shared" si="664"/>
        <v>0</v>
      </c>
      <c r="O408" s="652">
        <f t="shared" si="664"/>
        <v>0</v>
      </c>
      <c r="P408" s="652">
        <f t="shared" si="664"/>
        <v>0</v>
      </c>
      <c r="Q408" s="652">
        <f t="shared" si="664"/>
        <v>0</v>
      </c>
      <c r="R408" s="652">
        <f t="shared" si="664"/>
        <v>0</v>
      </c>
      <c r="S408" s="652">
        <f t="shared" si="664"/>
        <v>0</v>
      </c>
      <c r="T408" s="652">
        <f t="shared" si="664"/>
        <v>0</v>
      </c>
      <c r="U408" s="652">
        <f t="shared" si="664"/>
        <v>0</v>
      </c>
      <c r="V408" s="652">
        <f t="shared" si="664"/>
        <v>0</v>
      </c>
      <c r="W408" s="652">
        <f t="shared" si="664"/>
        <v>0</v>
      </c>
      <c r="X408" s="652">
        <f t="shared" si="664"/>
        <v>0</v>
      </c>
      <c r="Y408" s="652">
        <f t="shared" si="664"/>
        <v>0</v>
      </c>
      <c r="Z408" s="652">
        <f t="shared" si="664"/>
        <v>0</v>
      </c>
      <c r="AA408" s="652">
        <f t="shared" si="602"/>
        <v>0</v>
      </c>
      <c r="AB408" s="652">
        <f t="shared" si="641"/>
        <v>0</v>
      </c>
      <c r="AC408" s="652">
        <f t="shared" ref="AC408:AU408" si="665">$E408*AC626</f>
        <v>0</v>
      </c>
      <c r="AD408" s="652">
        <f t="shared" si="665"/>
        <v>0</v>
      </c>
      <c r="AE408" s="652">
        <f t="shared" si="665"/>
        <v>0</v>
      </c>
      <c r="AF408" s="652">
        <f t="shared" si="665"/>
        <v>0</v>
      </c>
      <c r="AG408" s="652">
        <f t="shared" si="665"/>
        <v>0</v>
      </c>
      <c r="AH408" s="652">
        <f t="shared" si="665"/>
        <v>0</v>
      </c>
      <c r="AI408" s="652">
        <f t="shared" si="665"/>
        <v>0</v>
      </c>
      <c r="AJ408" s="652">
        <f t="shared" si="665"/>
        <v>0</v>
      </c>
      <c r="AK408" s="652">
        <f t="shared" si="665"/>
        <v>0</v>
      </c>
      <c r="AL408" s="652">
        <f t="shared" si="665"/>
        <v>0</v>
      </c>
      <c r="AM408" s="652">
        <f t="shared" si="665"/>
        <v>0</v>
      </c>
      <c r="AN408" s="652">
        <f t="shared" si="665"/>
        <v>0</v>
      </c>
      <c r="AO408" s="652">
        <f t="shared" si="665"/>
        <v>0</v>
      </c>
      <c r="AP408" s="652">
        <f t="shared" si="665"/>
        <v>0</v>
      </c>
      <c r="AQ408" s="652">
        <f t="shared" si="665"/>
        <v>0</v>
      </c>
      <c r="AR408" s="652">
        <f t="shared" si="665"/>
        <v>0</v>
      </c>
      <c r="AS408" s="652">
        <f t="shared" si="665"/>
        <v>0</v>
      </c>
      <c r="AT408" s="652">
        <f t="shared" si="665"/>
        <v>0</v>
      </c>
      <c r="AU408" s="652">
        <f t="shared" si="665"/>
        <v>0</v>
      </c>
      <c r="AV408" s="652">
        <f t="shared" si="604"/>
        <v>0</v>
      </c>
      <c r="AW408" s="652"/>
      <c r="AX408" s="652"/>
      <c r="AY408" s="652"/>
      <c r="AZ408" s="652"/>
      <c r="BA408" s="652"/>
      <c r="BB408" s="652"/>
      <c r="BC408" s="652"/>
      <c r="BD408" s="652"/>
      <c r="BE408" s="652"/>
      <c r="BF408" s="652"/>
      <c r="BG408" s="652"/>
      <c r="BH408" s="652"/>
      <c r="BI408" s="652"/>
      <c r="BJ408" s="652"/>
      <c r="BK408" s="652"/>
      <c r="BL408" s="652"/>
      <c r="BM408" s="652"/>
      <c r="BN408" s="652"/>
      <c r="BO408" s="652"/>
      <c r="BP408" s="652"/>
      <c r="BQ408" s="652"/>
    </row>
    <row r="409" spans="1:69" s="360" customFormat="1" ht="12.75" x14ac:dyDescent="0.2">
      <c r="A409" s="1294" t="s">
        <v>877</v>
      </c>
      <c r="B409" s="384" t="s">
        <v>399</v>
      </c>
      <c r="C409" s="1271">
        <f>'I4 BO ASSETS'!M47</f>
        <v>0</v>
      </c>
      <c r="D409" s="652">
        <f t="shared" si="645"/>
        <v>0</v>
      </c>
      <c r="E409" s="652">
        <f t="shared" si="645"/>
        <v>0</v>
      </c>
      <c r="F409" s="652">
        <f t="shared" si="600"/>
        <v>0</v>
      </c>
      <c r="G409" s="652">
        <f t="shared" si="639"/>
        <v>0</v>
      </c>
      <c r="H409" s="652">
        <f t="shared" ref="H409:Z409" si="666">$D409*H627</f>
        <v>0</v>
      </c>
      <c r="I409" s="652">
        <f t="shared" si="666"/>
        <v>0</v>
      </c>
      <c r="J409" s="652">
        <f t="shared" si="666"/>
        <v>0</v>
      </c>
      <c r="K409" s="652">
        <f t="shared" si="666"/>
        <v>0</v>
      </c>
      <c r="L409" s="652">
        <f t="shared" si="666"/>
        <v>0</v>
      </c>
      <c r="M409" s="652">
        <f t="shared" si="666"/>
        <v>0</v>
      </c>
      <c r="N409" s="652">
        <f t="shared" si="666"/>
        <v>0</v>
      </c>
      <c r="O409" s="652">
        <f t="shared" si="666"/>
        <v>0</v>
      </c>
      <c r="P409" s="652">
        <f t="shared" si="666"/>
        <v>0</v>
      </c>
      <c r="Q409" s="652">
        <f t="shared" si="666"/>
        <v>0</v>
      </c>
      <c r="R409" s="652">
        <f t="shared" si="666"/>
        <v>0</v>
      </c>
      <c r="S409" s="652">
        <f t="shared" si="666"/>
        <v>0</v>
      </c>
      <c r="T409" s="652">
        <f t="shared" si="666"/>
        <v>0</v>
      </c>
      <c r="U409" s="652">
        <f t="shared" si="666"/>
        <v>0</v>
      </c>
      <c r="V409" s="652">
        <f t="shared" si="666"/>
        <v>0</v>
      </c>
      <c r="W409" s="652">
        <f t="shared" si="666"/>
        <v>0</v>
      </c>
      <c r="X409" s="652">
        <f t="shared" si="666"/>
        <v>0</v>
      </c>
      <c r="Y409" s="652">
        <f t="shared" si="666"/>
        <v>0</v>
      </c>
      <c r="Z409" s="652">
        <f t="shared" si="666"/>
        <v>0</v>
      </c>
      <c r="AA409" s="652">
        <f t="shared" si="602"/>
        <v>0</v>
      </c>
      <c r="AB409" s="652">
        <f t="shared" si="641"/>
        <v>0</v>
      </c>
      <c r="AC409" s="652">
        <f t="shared" ref="AC409:AU409" si="667">$E409*AC627</f>
        <v>0</v>
      </c>
      <c r="AD409" s="652">
        <f t="shared" si="667"/>
        <v>0</v>
      </c>
      <c r="AE409" s="652">
        <f t="shared" si="667"/>
        <v>0</v>
      </c>
      <c r="AF409" s="652">
        <f t="shared" si="667"/>
        <v>0</v>
      </c>
      <c r="AG409" s="652">
        <f t="shared" si="667"/>
        <v>0</v>
      </c>
      <c r="AH409" s="652">
        <f t="shared" si="667"/>
        <v>0</v>
      </c>
      <c r="AI409" s="652">
        <f t="shared" si="667"/>
        <v>0</v>
      </c>
      <c r="AJ409" s="652">
        <f t="shared" si="667"/>
        <v>0</v>
      </c>
      <c r="AK409" s="652">
        <f t="shared" si="667"/>
        <v>0</v>
      </c>
      <c r="AL409" s="652">
        <f t="shared" si="667"/>
        <v>0</v>
      </c>
      <c r="AM409" s="652">
        <f t="shared" si="667"/>
        <v>0</v>
      </c>
      <c r="AN409" s="652">
        <f t="shared" si="667"/>
        <v>0</v>
      </c>
      <c r="AO409" s="652">
        <f t="shared" si="667"/>
        <v>0</v>
      </c>
      <c r="AP409" s="652">
        <f t="shared" si="667"/>
        <v>0</v>
      </c>
      <c r="AQ409" s="652">
        <f t="shared" si="667"/>
        <v>0</v>
      </c>
      <c r="AR409" s="652">
        <f t="shared" si="667"/>
        <v>0</v>
      </c>
      <c r="AS409" s="652">
        <f t="shared" si="667"/>
        <v>0</v>
      </c>
      <c r="AT409" s="652">
        <f t="shared" si="667"/>
        <v>0</v>
      </c>
      <c r="AU409" s="652">
        <f t="shared" si="667"/>
        <v>0</v>
      </c>
      <c r="AV409" s="652">
        <f t="shared" si="604"/>
        <v>0</v>
      </c>
      <c r="AW409" s="652"/>
      <c r="AX409" s="652"/>
      <c r="AY409" s="652"/>
      <c r="AZ409" s="652"/>
      <c r="BA409" s="652"/>
      <c r="BB409" s="652"/>
      <c r="BC409" s="652"/>
      <c r="BD409" s="652"/>
      <c r="BE409" s="652"/>
      <c r="BF409" s="652"/>
      <c r="BG409" s="652"/>
      <c r="BH409" s="652"/>
      <c r="BI409" s="652"/>
      <c r="BJ409" s="652"/>
      <c r="BK409" s="652"/>
      <c r="BL409" s="652"/>
      <c r="BM409" s="652"/>
      <c r="BN409" s="652"/>
      <c r="BO409" s="652"/>
      <c r="BP409" s="652"/>
      <c r="BQ409" s="652"/>
    </row>
    <row r="410" spans="1:69" s="360" customFormat="1" ht="12.75" x14ac:dyDescent="0.2">
      <c r="A410" s="1294" t="s">
        <v>878</v>
      </c>
      <c r="B410" s="384" t="s">
        <v>400</v>
      </c>
      <c r="C410" s="1271">
        <f>'I4 BO ASSETS'!M48</f>
        <v>0</v>
      </c>
      <c r="D410" s="652">
        <f t="shared" si="645"/>
        <v>0</v>
      </c>
      <c r="E410" s="652">
        <f t="shared" si="645"/>
        <v>0</v>
      </c>
      <c r="F410" s="652">
        <f t="shared" si="600"/>
        <v>0</v>
      </c>
      <c r="G410" s="652">
        <f t="shared" si="639"/>
        <v>0</v>
      </c>
      <c r="H410" s="652">
        <f t="shared" ref="H410:Z410" si="668">$D410*H628</f>
        <v>0</v>
      </c>
      <c r="I410" s="652">
        <f t="shared" si="668"/>
        <v>0</v>
      </c>
      <c r="J410" s="652">
        <f t="shared" si="668"/>
        <v>0</v>
      </c>
      <c r="K410" s="652">
        <f t="shared" si="668"/>
        <v>0</v>
      </c>
      <c r="L410" s="652">
        <f t="shared" si="668"/>
        <v>0</v>
      </c>
      <c r="M410" s="652">
        <f t="shared" si="668"/>
        <v>0</v>
      </c>
      <c r="N410" s="652">
        <f t="shared" si="668"/>
        <v>0</v>
      </c>
      <c r="O410" s="652">
        <f t="shared" si="668"/>
        <v>0</v>
      </c>
      <c r="P410" s="652">
        <f t="shared" si="668"/>
        <v>0</v>
      </c>
      <c r="Q410" s="652">
        <f t="shared" si="668"/>
        <v>0</v>
      </c>
      <c r="R410" s="652">
        <f t="shared" si="668"/>
        <v>0</v>
      </c>
      <c r="S410" s="652">
        <f t="shared" si="668"/>
        <v>0</v>
      </c>
      <c r="T410" s="652">
        <f t="shared" si="668"/>
        <v>0</v>
      </c>
      <c r="U410" s="652">
        <f t="shared" si="668"/>
        <v>0</v>
      </c>
      <c r="V410" s="652">
        <f t="shared" si="668"/>
        <v>0</v>
      </c>
      <c r="W410" s="652">
        <f t="shared" si="668"/>
        <v>0</v>
      </c>
      <c r="X410" s="652">
        <f t="shared" si="668"/>
        <v>0</v>
      </c>
      <c r="Y410" s="652">
        <f t="shared" si="668"/>
        <v>0</v>
      </c>
      <c r="Z410" s="652">
        <f t="shared" si="668"/>
        <v>0</v>
      </c>
      <c r="AA410" s="652">
        <f t="shared" si="602"/>
        <v>0</v>
      </c>
      <c r="AB410" s="652">
        <f t="shared" si="641"/>
        <v>0</v>
      </c>
      <c r="AC410" s="652">
        <f t="shared" ref="AC410:AU410" si="669">$E410*AC628</f>
        <v>0</v>
      </c>
      <c r="AD410" s="652">
        <f t="shared" si="669"/>
        <v>0</v>
      </c>
      <c r="AE410" s="652">
        <f t="shared" si="669"/>
        <v>0</v>
      </c>
      <c r="AF410" s="652">
        <f t="shared" si="669"/>
        <v>0</v>
      </c>
      <c r="AG410" s="652">
        <f t="shared" si="669"/>
        <v>0</v>
      </c>
      <c r="AH410" s="652">
        <f t="shared" si="669"/>
        <v>0</v>
      </c>
      <c r="AI410" s="652">
        <f t="shared" si="669"/>
        <v>0</v>
      </c>
      <c r="AJ410" s="652">
        <f t="shared" si="669"/>
        <v>0</v>
      </c>
      <c r="AK410" s="652">
        <f t="shared" si="669"/>
        <v>0</v>
      </c>
      <c r="AL410" s="652">
        <f t="shared" si="669"/>
        <v>0</v>
      </c>
      <c r="AM410" s="652">
        <f t="shared" si="669"/>
        <v>0</v>
      </c>
      <c r="AN410" s="652">
        <f t="shared" si="669"/>
        <v>0</v>
      </c>
      <c r="AO410" s="652">
        <f t="shared" si="669"/>
        <v>0</v>
      </c>
      <c r="AP410" s="652">
        <f t="shared" si="669"/>
        <v>0</v>
      </c>
      <c r="AQ410" s="652">
        <f t="shared" si="669"/>
        <v>0</v>
      </c>
      <c r="AR410" s="652">
        <f t="shared" si="669"/>
        <v>0</v>
      </c>
      <c r="AS410" s="652">
        <f t="shared" si="669"/>
        <v>0</v>
      </c>
      <c r="AT410" s="652">
        <f t="shared" si="669"/>
        <v>0</v>
      </c>
      <c r="AU410" s="652">
        <f t="shared" si="669"/>
        <v>0</v>
      </c>
      <c r="AV410" s="652">
        <f t="shared" si="604"/>
        <v>0</v>
      </c>
      <c r="AW410" s="652"/>
      <c r="AX410" s="652"/>
      <c r="AY410" s="652"/>
      <c r="AZ410" s="652"/>
      <c r="BA410" s="652"/>
      <c r="BB410" s="652"/>
      <c r="BC410" s="652"/>
      <c r="BD410" s="652"/>
      <c r="BE410" s="652"/>
      <c r="BF410" s="652"/>
      <c r="BG410" s="652"/>
      <c r="BH410" s="652"/>
      <c r="BI410" s="652"/>
      <c r="BJ410" s="652"/>
      <c r="BK410" s="652"/>
      <c r="BL410" s="652"/>
      <c r="BM410" s="652"/>
      <c r="BN410" s="652"/>
      <c r="BO410" s="652"/>
      <c r="BP410" s="652"/>
      <c r="BQ410" s="652"/>
    </row>
    <row r="411" spans="1:69" s="360" customFormat="1" ht="12.75" x14ac:dyDescent="0.2">
      <c r="A411" s="1294" t="s">
        <v>879</v>
      </c>
      <c r="B411" s="384" t="s">
        <v>401</v>
      </c>
      <c r="C411" s="1271">
        <f>'I4 BO ASSETS'!M49</f>
        <v>0</v>
      </c>
      <c r="D411" s="652">
        <f t="shared" si="645"/>
        <v>0</v>
      </c>
      <c r="E411" s="652">
        <f t="shared" si="645"/>
        <v>0</v>
      </c>
      <c r="F411" s="652">
        <f t="shared" si="600"/>
        <v>0</v>
      </c>
      <c r="G411" s="652">
        <f t="shared" si="639"/>
        <v>0</v>
      </c>
      <c r="H411" s="652">
        <f t="shared" ref="H411:Z411" si="670">$D411*H629</f>
        <v>0</v>
      </c>
      <c r="I411" s="652">
        <f t="shared" si="670"/>
        <v>0</v>
      </c>
      <c r="J411" s="652">
        <f t="shared" si="670"/>
        <v>0</v>
      </c>
      <c r="K411" s="652">
        <f t="shared" si="670"/>
        <v>0</v>
      </c>
      <c r="L411" s="652">
        <f t="shared" si="670"/>
        <v>0</v>
      </c>
      <c r="M411" s="652">
        <f t="shared" si="670"/>
        <v>0</v>
      </c>
      <c r="N411" s="652">
        <f t="shared" si="670"/>
        <v>0</v>
      </c>
      <c r="O411" s="652">
        <f t="shared" si="670"/>
        <v>0</v>
      </c>
      <c r="P411" s="652">
        <f t="shared" si="670"/>
        <v>0</v>
      </c>
      <c r="Q411" s="652">
        <f t="shared" si="670"/>
        <v>0</v>
      </c>
      <c r="R411" s="652">
        <f t="shared" si="670"/>
        <v>0</v>
      </c>
      <c r="S411" s="652">
        <f t="shared" si="670"/>
        <v>0</v>
      </c>
      <c r="T411" s="652">
        <f t="shared" si="670"/>
        <v>0</v>
      </c>
      <c r="U411" s="652">
        <f t="shared" si="670"/>
        <v>0</v>
      </c>
      <c r="V411" s="652">
        <f t="shared" si="670"/>
        <v>0</v>
      </c>
      <c r="W411" s="652">
        <f t="shared" si="670"/>
        <v>0</v>
      </c>
      <c r="X411" s="652">
        <f t="shared" si="670"/>
        <v>0</v>
      </c>
      <c r="Y411" s="652">
        <f t="shared" si="670"/>
        <v>0</v>
      </c>
      <c r="Z411" s="652">
        <f t="shared" si="670"/>
        <v>0</v>
      </c>
      <c r="AA411" s="652">
        <f t="shared" si="602"/>
        <v>0</v>
      </c>
      <c r="AB411" s="652">
        <f t="shared" si="641"/>
        <v>0</v>
      </c>
      <c r="AC411" s="652">
        <f t="shared" ref="AC411:AU411" si="671">$E411*AC629</f>
        <v>0</v>
      </c>
      <c r="AD411" s="652">
        <f t="shared" si="671"/>
        <v>0</v>
      </c>
      <c r="AE411" s="652">
        <f t="shared" si="671"/>
        <v>0</v>
      </c>
      <c r="AF411" s="652">
        <f t="shared" si="671"/>
        <v>0</v>
      </c>
      <c r="AG411" s="652">
        <f t="shared" si="671"/>
        <v>0</v>
      </c>
      <c r="AH411" s="652">
        <f t="shared" si="671"/>
        <v>0</v>
      </c>
      <c r="AI411" s="652">
        <f t="shared" si="671"/>
        <v>0</v>
      </c>
      <c r="AJ411" s="652">
        <f t="shared" si="671"/>
        <v>0</v>
      </c>
      <c r="AK411" s="652">
        <f t="shared" si="671"/>
        <v>0</v>
      </c>
      <c r="AL411" s="652">
        <f t="shared" si="671"/>
        <v>0</v>
      </c>
      <c r="AM411" s="652">
        <f t="shared" si="671"/>
        <v>0</v>
      </c>
      <c r="AN411" s="652">
        <f t="shared" si="671"/>
        <v>0</v>
      </c>
      <c r="AO411" s="652">
        <f t="shared" si="671"/>
        <v>0</v>
      </c>
      <c r="AP411" s="652">
        <f t="shared" si="671"/>
        <v>0</v>
      </c>
      <c r="AQ411" s="652">
        <f t="shared" si="671"/>
        <v>0</v>
      </c>
      <c r="AR411" s="652">
        <f t="shared" si="671"/>
        <v>0</v>
      </c>
      <c r="AS411" s="652">
        <f t="shared" si="671"/>
        <v>0</v>
      </c>
      <c r="AT411" s="652">
        <f t="shared" si="671"/>
        <v>0</v>
      </c>
      <c r="AU411" s="652">
        <f t="shared" si="671"/>
        <v>0</v>
      </c>
      <c r="AV411" s="652">
        <f t="shared" si="604"/>
        <v>0</v>
      </c>
      <c r="AW411" s="652"/>
      <c r="AX411" s="652"/>
      <c r="AY411" s="652"/>
      <c r="AZ411" s="652"/>
      <c r="BA411" s="652"/>
      <c r="BB411" s="652"/>
      <c r="BC411" s="652"/>
      <c r="BD411" s="652"/>
      <c r="BE411" s="652"/>
      <c r="BF411" s="652"/>
      <c r="BG411" s="652"/>
      <c r="BH411" s="652"/>
      <c r="BI411" s="652"/>
      <c r="BJ411" s="652"/>
      <c r="BK411" s="652"/>
      <c r="BL411" s="652"/>
      <c r="BM411" s="652"/>
      <c r="BN411" s="652"/>
      <c r="BO411" s="652"/>
      <c r="BP411" s="652"/>
      <c r="BQ411" s="652"/>
    </row>
    <row r="412" spans="1:69" s="360" customFormat="1" ht="12.75" x14ac:dyDescent="0.2">
      <c r="A412" s="1294">
        <v>1845</v>
      </c>
      <c r="B412" s="384" t="s">
        <v>84</v>
      </c>
      <c r="C412" s="1271">
        <f>'I4 BO ASSETS'!M50</f>
        <v>0</v>
      </c>
      <c r="D412" s="652">
        <f t="shared" si="645"/>
        <v>0</v>
      </c>
      <c r="E412" s="652">
        <f t="shared" si="645"/>
        <v>0</v>
      </c>
      <c r="F412" s="652">
        <f t="shared" si="600"/>
        <v>0</v>
      </c>
      <c r="G412" s="652">
        <f t="shared" si="639"/>
        <v>0</v>
      </c>
      <c r="H412" s="652">
        <f t="shared" ref="H412:Z412" si="672">$D412*H630</f>
        <v>0</v>
      </c>
      <c r="I412" s="652">
        <f t="shared" si="672"/>
        <v>0</v>
      </c>
      <c r="J412" s="652">
        <f t="shared" si="672"/>
        <v>0</v>
      </c>
      <c r="K412" s="652">
        <f t="shared" si="672"/>
        <v>0</v>
      </c>
      <c r="L412" s="652">
        <f t="shared" si="672"/>
        <v>0</v>
      </c>
      <c r="M412" s="652">
        <f t="shared" si="672"/>
        <v>0</v>
      </c>
      <c r="N412" s="652">
        <f t="shared" si="672"/>
        <v>0</v>
      </c>
      <c r="O412" s="652">
        <f t="shared" si="672"/>
        <v>0</v>
      </c>
      <c r="P412" s="652">
        <f t="shared" si="672"/>
        <v>0</v>
      </c>
      <c r="Q412" s="652">
        <f t="shared" si="672"/>
        <v>0</v>
      </c>
      <c r="R412" s="652">
        <f t="shared" si="672"/>
        <v>0</v>
      </c>
      <c r="S412" s="652">
        <f t="shared" si="672"/>
        <v>0</v>
      </c>
      <c r="T412" s="652">
        <f t="shared" si="672"/>
        <v>0</v>
      </c>
      <c r="U412" s="652">
        <f t="shared" si="672"/>
        <v>0</v>
      </c>
      <c r="V412" s="652">
        <f t="shared" si="672"/>
        <v>0</v>
      </c>
      <c r="W412" s="652">
        <f t="shared" si="672"/>
        <v>0</v>
      </c>
      <c r="X412" s="652">
        <f t="shared" si="672"/>
        <v>0</v>
      </c>
      <c r="Y412" s="652">
        <f t="shared" si="672"/>
        <v>0</v>
      </c>
      <c r="Z412" s="652">
        <f t="shared" si="672"/>
        <v>0</v>
      </c>
      <c r="AA412" s="652">
        <f t="shared" si="602"/>
        <v>0</v>
      </c>
      <c r="AB412" s="652">
        <f t="shared" si="641"/>
        <v>0</v>
      </c>
      <c r="AC412" s="652">
        <f t="shared" ref="AC412:AU412" si="673">$E412*AC630</f>
        <v>0</v>
      </c>
      <c r="AD412" s="652">
        <f t="shared" si="673"/>
        <v>0</v>
      </c>
      <c r="AE412" s="652">
        <f t="shared" si="673"/>
        <v>0</v>
      </c>
      <c r="AF412" s="652">
        <f t="shared" si="673"/>
        <v>0</v>
      </c>
      <c r="AG412" s="652">
        <f t="shared" si="673"/>
        <v>0</v>
      </c>
      <c r="AH412" s="652">
        <f t="shared" si="673"/>
        <v>0</v>
      </c>
      <c r="AI412" s="652">
        <f t="shared" si="673"/>
        <v>0</v>
      </c>
      <c r="AJ412" s="652">
        <f t="shared" si="673"/>
        <v>0</v>
      </c>
      <c r="AK412" s="652">
        <f t="shared" si="673"/>
        <v>0</v>
      </c>
      <c r="AL412" s="652">
        <f t="shared" si="673"/>
        <v>0</v>
      </c>
      <c r="AM412" s="652">
        <f t="shared" si="673"/>
        <v>0</v>
      </c>
      <c r="AN412" s="652">
        <f t="shared" si="673"/>
        <v>0</v>
      </c>
      <c r="AO412" s="652">
        <f t="shared" si="673"/>
        <v>0</v>
      </c>
      <c r="AP412" s="652">
        <f t="shared" si="673"/>
        <v>0</v>
      </c>
      <c r="AQ412" s="652">
        <f t="shared" si="673"/>
        <v>0</v>
      </c>
      <c r="AR412" s="652">
        <f t="shared" si="673"/>
        <v>0</v>
      </c>
      <c r="AS412" s="652">
        <f t="shared" si="673"/>
        <v>0</v>
      </c>
      <c r="AT412" s="652">
        <f t="shared" si="673"/>
        <v>0</v>
      </c>
      <c r="AU412" s="652">
        <f t="shared" si="673"/>
        <v>0</v>
      </c>
      <c r="AV412" s="652">
        <f t="shared" si="604"/>
        <v>0</v>
      </c>
      <c r="AW412" s="652"/>
      <c r="AX412" s="652"/>
      <c r="AY412" s="652"/>
      <c r="AZ412" s="652"/>
      <c r="BA412" s="652"/>
      <c r="BB412" s="652"/>
      <c r="BC412" s="652"/>
      <c r="BD412" s="652"/>
      <c r="BE412" s="652"/>
      <c r="BF412" s="652"/>
      <c r="BG412" s="652"/>
      <c r="BH412" s="652"/>
      <c r="BI412" s="652"/>
      <c r="BJ412" s="652"/>
      <c r="BK412" s="652"/>
      <c r="BL412" s="652"/>
      <c r="BM412" s="652"/>
      <c r="BN412" s="652"/>
      <c r="BO412" s="652"/>
      <c r="BP412" s="652"/>
      <c r="BQ412" s="652"/>
    </row>
    <row r="413" spans="1:69" s="360" customFormat="1" ht="25.5" x14ac:dyDescent="0.2">
      <c r="A413" s="1294" t="s">
        <v>880</v>
      </c>
      <c r="B413" s="384" t="s">
        <v>402</v>
      </c>
      <c r="C413" s="1271">
        <f>'I4 BO ASSETS'!M51</f>
        <v>0</v>
      </c>
      <c r="D413" s="652">
        <f t="shared" si="645"/>
        <v>0</v>
      </c>
      <c r="E413" s="652">
        <f t="shared" si="645"/>
        <v>0</v>
      </c>
      <c r="F413" s="652">
        <f t="shared" si="600"/>
        <v>0</v>
      </c>
      <c r="G413" s="652">
        <f t="shared" si="639"/>
        <v>0</v>
      </c>
      <c r="H413" s="652">
        <f t="shared" ref="H413:Z413" si="674">$D413*H631</f>
        <v>0</v>
      </c>
      <c r="I413" s="652">
        <f t="shared" si="674"/>
        <v>0</v>
      </c>
      <c r="J413" s="652">
        <f t="shared" si="674"/>
        <v>0</v>
      </c>
      <c r="K413" s="652">
        <f t="shared" si="674"/>
        <v>0</v>
      </c>
      <c r="L413" s="652">
        <f t="shared" si="674"/>
        <v>0</v>
      </c>
      <c r="M413" s="652">
        <f t="shared" si="674"/>
        <v>0</v>
      </c>
      <c r="N413" s="652">
        <f t="shared" si="674"/>
        <v>0</v>
      </c>
      <c r="O413" s="652">
        <f t="shared" si="674"/>
        <v>0</v>
      </c>
      <c r="P413" s="652">
        <f t="shared" si="674"/>
        <v>0</v>
      </c>
      <c r="Q413" s="652">
        <f t="shared" si="674"/>
        <v>0</v>
      </c>
      <c r="R413" s="652">
        <f t="shared" si="674"/>
        <v>0</v>
      </c>
      <c r="S413" s="652">
        <f t="shared" si="674"/>
        <v>0</v>
      </c>
      <c r="T413" s="652">
        <f t="shared" si="674"/>
        <v>0</v>
      </c>
      <c r="U413" s="652">
        <f t="shared" si="674"/>
        <v>0</v>
      </c>
      <c r="V413" s="652">
        <f t="shared" si="674"/>
        <v>0</v>
      </c>
      <c r="W413" s="652">
        <f t="shared" si="674"/>
        <v>0</v>
      </c>
      <c r="X413" s="652">
        <f t="shared" si="674"/>
        <v>0</v>
      </c>
      <c r="Y413" s="652">
        <f t="shared" si="674"/>
        <v>0</v>
      </c>
      <c r="Z413" s="652">
        <f t="shared" si="674"/>
        <v>0</v>
      </c>
      <c r="AA413" s="652">
        <f t="shared" si="602"/>
        <v>0</v>
      </c>
      <c r="AB413" s="652">
        <f t="shared" si="641"/>
        <v>0</v>
      </c>
      <c r="AC413" s="652">
        <f t="shared" ref="AC413:AU413" si="675">$E413*AC631</f>
        <v>0</v>
      </c>
      <c r="AD413" s="652">
        <f t="shared" si="675"/>
        <v>0</v>
      </c>
      <c r="AE413" s="652">
        <f t="shared" si="675"/>
        <v>0</v>
      </c>
      <c r="AF413" s="652">
        <f t="shared" si="675"/>
        <v>0</v>
      </c>
      <c r="AG413" s="652">
        <f t="shared" si="675"/>
        <v>0</v>
      </c>
      <c r="AH413" s="652">
        <f t="shared" si="675"/>
        <v>0</v>
      </c>
      <c r="AI413" s="652">
        <f t="shared" si="675"/>
        <v>0</v>
      </c>
      <c r="AJ413" s="652">
        <f t="shared" si="675"/>
        <v>0</v>
      </c>
      <c r="AK413" s="652">
        <f t="shared" si="675"/>
        <v>0</v>
      </c>
      <c r="AL413" s="652">
        <f t="shared" si="675"/>
        <v>0</v>
      </c>
      <c r="AM413" s="652">
        <f t="shared" si="675"/>
        <v>0</v>
      </c>
      <c r="AN413" s="652">
        <f t="shared" si="675"/>
        <v>0</v>
      </c>
      <c r="AO413" s="652">
        <f t="shared" si="675"/>
        <v>0</v>
      </c>
      <c r="AP413" s="652">
        <f t="shared" si="675"/>
        <v>0</v>
      </c>
      <c r="AQ413" s="652">
        <f t="shared" si="675"/>
        <v>0</v>
      </c>
      <c r="AR413" s="652">
        <f t="shared" si="675"/>
        <v>0</v>
      </c>
      <c r="AS413" s="652">
        <f t="shared" si="675"/>
        <v>0</v>
      </c>
      <c r="AT413" s="652">
        <f t="shared" si="675"/>
        <v>0</v>
      </c>
      <c r="AU413" s="652">
        <f t="shared" si="675"/>
        <v>0</v>
      </c>
      <c r="AV413" s="652">
        <f t="shared" si="604"/>
        <v>0</v>
      </c>
      <c r="AW413" s="652"/>
      <c r="AX413" s="652"/>
      <c r="AY413" s="652"/>
      <c r="AZ413" s="652"/>
      <c r="BA413" s="652"/>
      <c r="BB413" s="652"/>
      <c r="BC413" s="652"/>
      <c r="BD413" s="652"/>
      <c r="BE413" s="652"/>
      <c r="BF413" s="652"/>
      <c r="BG413" s="652"/>
      <c r="BH413" s="652"/>
      <c r="BI413" s="652"/>
      <c r="BJ413" s="652"/>
      <c r="BK413" s="652"/>
      <c r="BL413" s="652"/>
      <c r="BM413" s="652"/>
      <c r="BN413" s="652"/>
      <c r="BO413" s="652"/>
      <c r="BP413" s="652"/>
      <c r="BQ413" s="652"/>
    </row>
    <row r="414" spans="1:69" s="360" customFormat="1" ht="25.5" x14ac:dyDescent="0.2">
      <c r="A414" s="1294" t="s">
        <v>881</v>
      </c>
      <c r="B414" s="384" t="s">
        <v>403</v>
      </c>
      <c r="C414" s="1271">
        <f>'I4 BO ASSETS'!M52</f>
        <v>0</v>
      </c>
      <c r="D414" s="652">
        <f t="shared" si="645"/>
        <v>0</v>
      </c>
      <c r="E414" s="652">
        <f t="shared" si="645"/>
        <v>0</v>
      </c>
      <c r="F414" s="652">
        <f t="shared" si="600"/>
        <v>0</v>
      </c>
      <c r="G414" s="652">
        <f t="shared" si="639"/>
        <v>0</v>
      </c>
      <c r="H414" s="652">
        <f t="shared" ref="H414:Z414" si="676">$D414*H632</f>
        <v>0</v>
      </c>
      <c r="I414" s="652">
        <f t="shared" si="676"/>
        <v>0</v>
      </c>
      <c r="J414" s="652">
        <f t="shared" si="676"/>
        <v>0</v>
      </c>
      <c r="K414" s="652">
        <f t="shared" si="676"/>
        <v>0</v>
      </c>
      <c r="L414" s="652">
        <f t="shared" si="676"/>
        <v>0</v>
      </c>
      <c r="M414" s="652">
        <f t="shared" si="676"/>
        <v>0</v>
      </c>
      <c r="N414" s="652">
        <f t="shared" si="676"/>
        <v>0</v>
      </c>
      <c r="O414" s="652">
        <f t="shared" si="676"/>
        <v>0</v>
      </c>
      <c r="P414" s="652">
        <f t="shared" si="676"/>
        <v>0</v>
      </c>
      <c r="Q414" s="652">
        <f t="shared" si="676"/>
        <v>0</v>
      </c>
      <c r="R414" s="652">
        <f t="shared" si="676"/>
        <v>0</v>
      </c>
      <c r="S414" s="652">
        <f t="shared" si="676"/>
        <v>0</v>
      </c>
      <c r="T414" s="652">
        <f t="shared" si="676"/>
        <v>0</v>
      </c>
      <c r="U414" s="652">
        <f t="shared" si="676"/>
        <v>0</v>
      </c>
      <c r="V414" s="652">
        <f t="shared" si="676"/>
        <v>0</v>
      </c>
      <c r="W414" s="652">
        <f t="shared" si="676"/>
        <v>0</v>
      </c>
      <c r="X414" s="652">
        <f t="shared" si="676"/>
        <v>0</v>
      </c>
      <c r="Y414" s="652">
        <f t="shared" si="676"/>
        <v>0</v>
      </c>
      <c r="Z414" s="652">
        <f t="shared" si="676"/>
        <v>0</v>
      </c>
      <c r="AA414" s="652">
        <f t="shared" si="602"/>
        <v>0</v>
      </c>
      <c r="AB414" s="652">
        <f t="shared" si="641"/>
        <v>0</v>
      </c>
      <c r="AC414" s="652">
        <f t="shared" ref="AC414:AU414" si="677">$E414*AC632</f>
        <v>0</v>
      </c>
      <c r="AD414" s="652">
        <f t="shared" si="677"/>
        <v>0</v>
      </c>
      <c r="AE414" s="652">
        <f t="shared" si="677"/>
        <v>0</v>
      </c>
      <c r="AF414" s="652">
        <f t="shared" si="677"/>
        <v>0</v>
      </c>
      <c r="AG414" s="652">
        <f t="shared" si="677"/>
        <v>0</v>
      </c>
      <c r="AH414" s="652">
        <f t="shared" si="677"/>
        <v>0</v>
      </c>
      <c r="AI414" s="652">
        <f t="shared" si="677"/>
        <v>0</v>
      </c>
      <c r="AJ414" s="652">
        <f t="shared" si="677"/>
        <v>0</v>
      </c>
      <c r="AK414" s="652">
        <f t="shared" si="677"/>
        <v>0</v>
      </c>
      <c r="AL414" s="652">
        <f t="shared" si="677"/>
        <v>0</v>
      </c>
      <c r="AM414" s="652">
        <f t="shared" si="677"/>
        <v>0</v>
      </c>
      <c r="AN414" s="652">
        <f t="shared" si="677"/>
        <v>0</v>
      </c>
      <c r="AO414" s="652">
        <f t="shared" si="677"/>
        <v>0</v>
      </c>
      <c r="AP414" s="652">
        <f t="shared" si="677"/>
        <v>0</v>
      </c>
      <c r="AQ414" s="652">
        <f t="shared" si="677"/>
        <v>0</v>
      </c>
      <c r="AR414" s="652">
        <f t="shared" si="677"/>
        <v>0</v>
      </c>
      <c r="AS414" s="652">
        <f t="shared" si="677"/>
        <v>0</v>
      </c>
      <c r="AT414" s="652">
        <f t="shared" si="677"/>
        <v>0</v>
      </c>
      <c r="AU414" s="652">
        <f t="shared" si="677"/>
        <v>0</v>
      </c>
      <c r="AV414" s="652">
        <f t="shared" si="604"/>
        <v>0</v>
      </c>
      <c r="AW414" s="652"/>
      <c r="AX414" s="652"/>
      <c r="AY414" s="652"/>
      <c r="AZ414" s="652"/>
      <c r="BA414" s="652"/>
      <c r="BB414" s="652"/>
      <c r="BC414" s="652"/>
      <c r="BD414" s="652"/>
      <c r="BE414" s="652"/>
      <c r="BF414" s="652"/>
      <c r="BG414" s="652"/>
      <c r="BH414" s="652"/>
      <c r="BI414" s="652"/>
      <c r="BJ414" s="652"/>
      <c r="BK414" s="652"/>
      <c r="BL414" s="652"/>
      <c r="BM414" s="652"/>
      <c r="BN414" s="652"/>
      <c r="BO414" s="652"/>
      <c r="BP414" s="652"/>
      <c r="BQ414" s="652"/>
    </row>
    <row r="415" spans="1:69" s="360" customFormat="1" ht="25.5" x14ac:dyDescent="0.2">
      <c r="A415" s="1294" t="s">
        <v>882</v>
      </c>
      <c r="B415" s="384" t="s">
        <v>676</v>
      </c>
      <c r="C415" s="1271">
        <f>'I4 BO ASSETS'!M53</f>
        <v>0</v>
      </c>
      <c r="D415" s="652">
        <f t="shared" si="645"/>
        <v>0</v>
      </c>
      <c r="E415" s="652">
        <f t="shared" si="645"/>
        <v>0</v>
      </c>
      <c r="F415" s="652">
        <f t="shared" si="600"/>
        <v>0</v>
      </c>
      <c r="G415" s="652">
        <f t="shared" si="639"/>
        <v>0</v>
      </c>
      <c r="H415" s="652">
        <f t="shared" ref="H415:Z415" si="678">$D415*H633</f>
        <v>0</v>
      </c>
      <c r="I415" s="652">
        <f t="shared" si="678"/>
        <v>0</v>
      </c>
      <c r="J415" s="652">
        <f t="shared" si="678"/>
        <v>0</v>
      </c>
      <c r="K415" s="652">
        <f t="shared" si="678"/>
        <v>0</v>
      </c>
      <c r="L415" s="652">
        <f t="shared" si="678"/>
        <v>0</v>
      </c>
      <c r="M415" s="652">
        <f t="shared" si="678"/>
        <v>0</v>
      </c>
      <c r="N415" s="652">
        <f t="shared" si="678"/>
        <v>0</v>
      </c>
      <c r="O415" s="652">
        <f t="shared" si="678"/>
        <v>0</v>
      </c>
      <c r="P415" s="652">
        <f t="shared" si="678"/>
        <v>0</v>
      </c>
      <c r="Q415" s="652">
        <f t="shared" si="678"/>
        <v>0</v>
      </c>
      <c r="R415" s="652">
        <f t="shared" si="678"/>
        <v>0</v>
      </c>
      <c r="S415" s="652">
        <f t="shared" si="678"/>
        <v>0</v>
      </c>
      <c r="T415" s="652">
        <f t="shared" si="678"/>
        <v>0</v>
      </c>
      <c r="U415" s="652">
        <f t="shared" si="678"/>
        <v>0</v>
      </c>
      <c r="V415" s="652">
        <f t="shared" si="678"/>
        <v>0</v>
      </c>
      <c r="W415" s="652">
        <f t="shared" si="678"/>
        <v>0</v>
      </c>
      <c r="X415" s="652">
        <f t="shared" si="678"/>
        <v>0</v>
      </c>
      <c r="Y415" s="652">
        <f t="shared" si="678"/>
        <v>0</v>
      </c>
      <c r="Z415" s="652">
        <f t="shared" si="678"/>
        <v>0</v>
      </c>
      <c r="AA415" s="652">
        <f t="shared" si="602"/>
        <v>0</v>
      </c>
      <c r="AB415" s="652">
        <f t="shared" si="641"/>
        <v>0</v>
      </c>
      <c r="AC415" s="652">
        <f t="shared" ref="AC415:AU415" si="679">$E415*AC633</f>
        <v>0</v>
      </c>
      <c r="AD415" s="652">
        <f t="shared" si="679"/>
        <v>0</v>
      </c>
      <c r="AE415" s="652">
        <f t="shared" si="679"/>
        <v>0</v>
      </c>
      <c r="AF415" s="652">
        <f t="shared" si="679"/>
        <v>0</v>
      </c>
      <c r="AG415" s="652">
        <f t="shared" si="679"/>
        <v>0</v>
      </c>
      <c r="AH415" s="652">
        <f t="shared" si="679"/>
        <v>0</v>
      </c>
      <c r="AI415" s="652">
        <f t="shared" si="679"/>
        <v>0</v>
      </c>
      <c r="AJ415" s="652">
        <f t="shared" si="679"/>
        <v>0</v>
      </c>
      <c r="AK415" s="652">
        <f t="shared" si="679"/>
        <v>0</v>
      </c>
      <c r="AL415" s="652">
        <f t="shared" si="679"/>
        <v>0</v>
      </c>
      <c r="AM415" s="652">
        <f t="shared" si="679"/>
        <v>0</v>
      </c>
      <c r="AN415" s="652">
        <f t="shared" si="679"/>
        <v>0</v>
      </c>
      <c r="AO415" s="652">
        <f t="shared" si="679"/>
        <v>0</v>
      </c>
      <c r="AP415" s="652">
        <f t="shared" si="679"/>
        <v>0</v>
      </c>
      <c r="AQ415" s="652">
        <f t="shared" si="679"/>
        <v>0</v>
      </c>
      <c r="AR415" s="652">
        <f t="shared" si="679"/>
        <v>0</v>
      </c>
      <c r="AS415" s="652">
        <f t="shared" si="679"/>
        <v>0</v>
      </c>
      <c r="AT415" s="652">
        <f t="shared" si="679"/>
        <v>0</v>
      </c>
      <c r="AU415" s="652">
        <f t="shared" si="679"/>
        <v>0</v>
      </c>
      <c r="AV415" s="652">
        <f t="shared" si="604"/>
        <v>0</v>
      </c>
      <c r="AW415" s="652"/>
      <c r="AX415" s="652"/>
      <c r="AY415" s="652"/>
      <c r="AZ415" s="652"/>
      <c r="BA415" s="652"/>
      <c r="BB415" s="652"/>
      <c r="BC415" s="652"/>
      <c r="BD415" s="652"/>
      <c r="BE415" s="652"/>
      <c r="BF415" s="652"/>
      <c r="BG415" s="652"/>
      <c r="BH415" s="652"/>
      <c r="BI415" s="652"/>
      <c r="BJ415" s="652"/>
      <c r="BK415" s="652"/>
      <c r="BL415" s="652"/>
      <c r="BM415" s="652"/>
      <c r="BN415" s="652"/>
      <c r="BO415" s="652"/>
      <c r="BP415" s="652"/>
      <c r="BQ415" s="652"/>
    </row>
    <row r="416" spans="1:69" s="360" customFormat="1" ht="12.75" x14ac:dyDescent="0.2">
      <c r="A416" s="1294">
        <v>1850</v>
      </c>
      <c r="B416" s="384" t="s">
        <v>90</v>
      </c>
      <c r="C416" s="1271">
        <f>'I4 BO ASSETS'!M54</f>
        <v>0</v>
      </c>
      <c r="D416" s="652">
        <f t="shared" si="645"/>
        <v>0</v>
      </c>
      <c r="E416" s="652">
        <f t="shared" si="645"/>
        <v>0</v>
      </c>
      <c r="F416" s="652">
        <f t="shared" si="600"/>
        <v>0</v>
      </c>
      <c r="G416" s="652">
        <f t="shared" si="639"/>
        <v>0</v>
      </c>
      <c r="H416" s="652">
        <f t="shared" ref="H416:Z416" si="680">$D416*H634</f>
        <v>0</v>
      </c>
      <c r="I416" s="652">
        <f t="shared" si="680"/>
        <v>0</v>
      </c>
      <c r="J416" s="652">
        <f t="shared" si="680"/>
        <v>0</v>
      </c>
      <c r="K416" s="652">
        <f t="shared" si="680"/>
        <v>0</v>
      </c>
      <c r="L416" s="652">
        <f t="shared" si="680"/>
        <v>0</v>
      </c>
      <c r="M416" s="652">
        <f t="shared" si="680"/>
        <v>0</v>
      </c>
      <c r="N416" s="652">
        <f t="shared" si="680"/>
        <v>0</v>
      </c>
      <c r="O416" s="652">
        <f t="shared" si="680"/>
        <v>0</v>
      </c>
      <c r="P416" s="652">
        <f t="shared" si="680"/>
        <v>0</v>
      </c>
      <c r="Q416" s="652">
        <f t="shared" si="680"/>
        <v>0</v>
      </c>
      <c r="R416" s="652">
        <f t="shared" si="680"/>
        <v>0</v>
      </c>
      <c r="S416" s="652">
        <f t="shared" si="680"/>
        <v>0</v>
      </c>
      <c r="T416" s="652">
        <f t="shared" si="680"/>
        <v>0</v>
      </c>
      <c r="U416" s="652">
        <f t="shared" si="680"/>
        <v>0</v>
      </c>
      <c r="V416" s="652">
        <f t="shared" si="680"/>
        <v>0</v>
      </c>
      <c r="W416" s="652">
        <f t="shared" si="680"/>
        <v>0</v>
      </c>
      <c r="X416" s="652">
        <f t="shared" si="680"/>
        <v>0</v>
      </c>
      <c r="Y416" s="652">
        <f t="shared" si="680"/>
        <v>0</v>
      </c>
      <c r="Z416" s="652">
        <f t="shared" si="680"/>
        <v>0</v>
      </c>
      <c r="AA416" s="652">
        <f t="shared" si="602"/>
        <v>0</v>
      </c>
      <c r="AB416" s="652">
        <f t="shared" si="641"/>
        <v>0</v>
      </c>
      <c r="AC416" s="652">
        <f t="shared" ref="AC416:AU416" si="681">$E416*AC634</f>
        <v>0</v>
      </c>
      <c r="AD416" s="652">
        <f t="shared" si="681"/>
        <v>0</v>
      </c>
      <c r="AE416" s="652">
        <f t="shared" si="681"/>
        <v>0</v>
      </c>
      <c r="AF416" s="652">
        <f t="shared" si="681"/>
        <v>0</v>
      </c>
      <c r="AG416" s="652">
        <f t="shared" si="681"/>
        <v>0</v>
      </c>
      <c r="AH416" s="652">
        <f t="shared" si="681"/>
        <v>0</v>
      </c>
      <c r="AI416" s="652">
        <f t="shared" si="681"/>
        <v>0</v>
      </c>
      <c r="AJ416" s="652">
        <f t="shared" si="681"/>
        <v>0</v>
      </c>
      <c r="AK416" s="652">
        <f t="shared" si="681"/>
        <v>0</v>
      </c>
      <c r="AL416" s="652">
        <f t="shared" si="681"/>
        <v>0</v>
      </c>
      <c r="AM416" s="652">
        <f t="shared" si="681"/>
        <v>0</v>
      </c>
      <c r="AN416" s="652">
        <f t="shared" si="681"/>
        <v>0</v>
      </c>
      <c r="AO416" s="652">
        <f t="shared" si="681"/>
        <v>0</v>
      </c>
      <c r="AP416" s="652">
        <f t="shared" si="681"/>
        <v>0</v>
      </c>
      <c r="AQ416" s="652">
        <f t="shared" si="681"/>
        <v>0</v>
      </c>
      <c r="AR416" s="652">
        <f t="shared" si="681"/>
        <v>0</v>
      </c>
      <c r="AS416" s="652">
        <f t="shared" si="681"/>
        <v>0</v>
      </c>
      <c r="AT416" s="652">
        <f t="shared" si="681"/>
        <v>0</v>
      </c>
      <c r="AU416" s="652">
        <f t="shared" si="681"/>
        <v>0</v>
      </c>
      <c r="AV416" s="652">
        <f t="shared" si="604"/>
        <v>0</v>
      </c>
      <c r="AW416" s="652"/>
      <c r="AX416" s="652"/>
      <c r="AY416" s="652"/>
      <c r="AZ416" s="652"/>
      <c r="BA416" s="652"/>
      <c r="BB416" s="652"/>
      <c r="BC416" s="652"/>
      <c r="BD416" s="652"/>
      <c r="BE416" s="652"/>
      <c r="BF416" s="652"/>
      <c r="BG416" s="652"/>
      <c r="BH416" s="652"/>
      <c r="BI416" s="652"/>
      <c r="BJ416" s="652"/>
      <c r="BK416" s="652"/>
      <c r="BL416" s="652"/>
      <c r="BM416" s="652"/>
      <c r="BN416" s="652"/>
      <c r="BO416" s="652"/>
      <c r="BP416" s="652"/>
      <c r="BQ416" s="652"/>
    </row>
    <row r="417" spans="1:69" s="360" customFormat="1" ht="12.75" x14ac:dyDescent="0.2">
      <c r="A417" s="1294">
        <v>1855</v>
      </c>
      <c r="B417" s="384" t="s">
        <v>92</v>
      </c>
      <c r="C417" s="1271">
        <f>'I4 BO ASSETS'!M55</f>
        <v>0</v>
      </c>
      <c r="D417" s="652">
        <f t="shared" si="645"/>
        <v>0</v>
      </c>
      <c r="E417" s="652">
        <f t="shared" si="645"/>
        <v>0</v>
      </c>
      <c r="F417" s="652">
        <f t="shared" si="600"/>
        <v>0</v>
      </c>
      <c r="G417" s="652">
        <f t="shared" ref="G417:V417" si="682">$D417*G635</f>
        <v>0</v>
      </c>
      <c r="H417" s="652">
        <f t="shared" si="682"/>
        <v>0</v>
      </c>
      <c r="I417" s="652">
        <f t="shared" si="682"/>
        <v>0</v>
      </c>
      <c r="J417" s="652">
        <f t="shared" si="682"/>
        <v>0</v>
      </c>
      <c r="K417" s="652">
        <f t="shared" si="682"/>
        <v>0</v>
      </c>
      <c r="L417" s="652">
        <f t="shared" si="682"/>
        <v>0</v>
      </c>
      <c r="M417" s="652">
        <f t="shared" si="682"/>
        <v>0</v>
      </c>
      <c r="N417" s="652">
        <f t="shared" si="682"/>
        <v>0</v>
      </c>
      <c r="O417" s="652">
        <f t="shared" si="682"/>
        <v>0</v>
      </c>
      <c r="P417" s="652">
        <f t="shared" si="682"/>
        <v>0</v>
      </c>
      <c r="Q417" s="652">
        <f t="shared" si="682"/>
        <v>0</v>
      </c>
      <c r="R417" s="652">
        <f t="shared" si="682"/>
        <v>0</v>
      </c>
      <c r="S417" s="652">
        <f t="shared" si="682"/>
        <v>0</v>
      </c>
      <c r="T417" s="652">
        <f t="shared" si="682"/>
        <v>0</v>
      </c>
      <c r="U417" s="652">
        <f t="shared" si="682"/>
        <v>0</v>
      </c>
      <c r="V417" s="652">
        <f t="shared" si="682"/>
        <v>0</v>
      </c>
      <c r="W417" s="652">
        <f t="shared" ref="W417:Z418" si="683">$D417*W635</f>
        <v>0</v>
      </c>
      <c r="X417" s="652">
        <f t="shared" si="683"/>
        <v>0</v>
      </c>
      <c r="Y417" s="652">
        <f t="shared" si="683"/>
        <v>0</v>
      </c>
      <c r="Z417" s="652">
        <f t="shared" si="683"/>
        <v>0</v>
      </c>
      <c r="AA417" s="652">
        <f t="shared" si="602"/>
        <v>0</v>
      </c>
      <c r="AB417" s="652">
        <f t="shared" ref="AB417:AQ417" si="684">$E417*AB635</f>
        <v>0</v>
      </c>
      <c r="AC417" s="652">
        <f t="shared" si="684"/>
        <v>0</v>
      </c>
      <c r="AD417" s="652">
        <f t="shared" si="684"/>
        <v>0</v>
      </c>
      <c r="AE417" s="652">
        <f t="shared" si="684"/>
        <v>0</v>
      </c>
      <c r="AF417" s="652">
        <f t="shared" si="684"/>
        <v>0</v>
      </c>
      <c r="AG417" s="652">
        <f t="shared" si="684"/>
        <v>0</v>
      </c>
      <c r="AH417" s="652">
        <f t="shared" si="684"/>
        <v>0</v>
      </c>
      <c r="AI417" s="652">
        <f t="shared" si="684"/>
        <v>0</v>
      </c>
      <c r="AJ417" s="652">
        <f t="shared" si="684"/>
        <v>0</v>
      </c>
      <c r="AK417" s="652">
        <f t="shared" si="684"/>
        <v>0</v>
      </c>
      <c r="AL417" s="652">
        <f t="shared" si="684"/>
        <v>0</v>
      </c>
      <c r="AM417" s="652">
        <f t="shared" si="684"/>
        <v>0</v>
      </c>
      <c r="AN417" s="652">
        <f t="shared" si="684"/>
        <v>0</v>
      </c>
      <c r="AO417" s="652">
        <f t="shared" si="684"/>
        <v>0</v>
      </c>
      <c r="AP417" s="652">
        <f t="shared" si="684"/>
        <v>0</v>
      </c>
      <c r="AQ417" s="652">
        <f t="shared" si="684"/>
        <v>0</v>
      </c>
      <c r="AR417" s="652">
        <f t="shared" ref="AR417:AU418" si="685">$E417*AR635</f>
        <v>0</v>
      </c>
      <c r="AS417" s="652">
        <f t="shared" si="685"/>
        <v>0</v>
      </c>
      <c r="AT417" s="652">
        <f t="shared" si="685"/>
        <v>0</v>
      </c>
      <c r="AU417" s="652">
        <f t="shared" si="685"/>
        <v>0</v>
      </c>
      <c r="AV417" s="652">
        <f t="shared" si="604"/>
        <v>0</v>
      </c>
      <c r="AW417" s="652"/>
      <c r="AX417" s="652"/>
      <c r="AY417" s="652"/>
      <c r="AZ417" s="652"/>
      <c r="BA417" s="652"/>
      <c r="BB417" s="652"/>
      <c r="BC417" s="652"/>
      <c r="BD417" s="652"/>
      <c r="BE417" s="652"/>
      <c r="BF417" s="652"/>
      <c r="BG417" s="652"/>
      <c r="BH417" s="652"/>
      <c r="BI417" s="652"/>
      <c r="BJ417" s="652"/>
      <c r="BK417" s="652"/>
      <c r="BL417" s="652"/>
      <c r="BM417" s="652"/>
      <c r="BN417" s="652"/>
      <c r="BO417" s="652"/>
      <c r="BP417" s="652"/>
      <c r="BQ417" s="652"/>
    </row>
    <row r="418" spans="1:69" s="1296" customFormat="1" ht="12.75" x14ac:dyDescent="0.2">
      <c r="A418" s="1294">
        <v>1860</v>
      </c>
      <c r="B418" s="384" t="s">
        <v>93</v>
      </c>
      <c r="C418" s="1271">
        <f>'I4 BO ASSETS'!M56</f>
        <v>0</v>
      </c>
      <c r="D418" s="652">
        <f t="shared" si="645"/>
        <v>0</v>
      </c>
      <c r="E418" s="652">
        <f t="shared" si="645"/>
        <v>0</v>
      </c>
      <c r="F418" s="652">
        <f t="shared" si="600"/>
        <v>0</v>
      </c>
      <c r="G418" s="652">
        <f t="shared" ref="G418:V418" si="686">$D418*G636</f>
        <v>0</v>
      </c>
      <c r="H418" s="652">
        <f t="shared" si="686"/>
        <v>0</v>
      </c>
      <c r="I418" s="652">
        <f t="shared" si="686"/>
        <v>0</v>
      </c>
      <c r="J418" s="652">
        <f t="shared" si="686"/>
        <v>0</v>
      </c>
      <c r="K418" s="652">
        <f t="shared" si="686"/>
        <v>0</v>
      </c>
      <c r="L418" s="652">
        <f t="shared" si="686"/>
        <v>0</v>
      </c>
      <c r="M418" s="652">
        <f t="shared" si="686"/>
        <v>0</v>
      </c>
      <c r="N418" s="652">
        <f t="shared" si="686"/>
        <v>0</v>
      </c>
      <c r="O418" s="652">
        <f t="shared" si="686"/>
        <v>0</v>
      </c>
      <c r="P418" s="652">
        <f t="shared" si="686"/>
        <v>0</v>
      </c>
      <c r="Q418" s="652">
        <f t="shared" si="686"/>
        <v>0</v>
      </c>
      <c r="R418" s="652">
        <f t="shared" si="686"/>
        <v>0</v>
      </c>
      <c r="S418" s="652">
        <f t="shared" si="686"/>
        <v>0</v>
      </c>
      <c r="T418" s="652">
        <f t="shared" si="686"/>
        <v>0</v>
      </c>
      <c r="U418" s="652">
        <f t="shared" si="686"/>
        <v>0</v>
      </c>
      <c r="V418" s="652">
        <f t="shared" si="686"/>
        <v>0</v>
      </c>
      <c r="W418" s="652">
        <f t="shared" si="683"/>
        <v>0</v>
      </c>
      <c r="X418" s="652">
        <f t="shared" si="683"/>
        <v>0</v>
      </c>
      <c r="Y418" s="652">
        <f t="shared" si="683"/>
        <v>0</v>
      </c>
      <c r="Z418" s="652">
        <f t="shared" si="683"/>
        <v>0</v>
      </c>
      <c r="AA418" s="1111">
        <f t="shared" si="602"/>
        <v>0</v>
      </c>
      <c r="AB418" s="652">
        <f t="shared" ref="AB418:AQ418" si="687">$E418*AB636</f>
        <v>0</v>
      </c>
      <c r="AC418" s="652">
        <f t="shared" si="687"/>
        <v>0</v>
      </c>
      <c r="AD418" s="652">
        <f t="shared" si="687"/>
        <v>0</v>
      </c>
      <c r="AE418" s="652">
        <f t="shared" si="687"/>
        <v>0</v>
      </c>
      <c r="AF418" s="652">
        <f t="shared" si="687"/>
        <v>0</v>
      </c>
      <c r="AG418" s="652">
        <f t="shared" si="687"/>
        <v>0</v>
      </c>
      <c r="AH418" s="652">
        <f t="shared" si="687"/>
        <v>0</v>
      </c>
      <c r="AI418" s="652">
        <f t="shared" si="687"/>
        <v>0</v>
      </c>
      <c r="AJ418" s="652">
        <f t="shared" si="687"/>
        <v>0</v>
      </c>
      <c r="AK418" s="652">
        <f t="shared" si="687"/>
        <v>0</v>
      </c>
      <c r="AL418" s="652">
        <f t="shared" si="687"/>
        <v>0</v>
      </c>
      <c r="AM418" s="652">
        <f t="shared" si="687"/>
        <v>0</v>
      </c>
      <c r="AN418" s="652">
        <f t="shared" si="687"/>
        <v>0</v>
      </c>
      <c r="AO418" s="652">
        <f t="shared" si="687"/>
        <v>0</v>
      </c>
      <c r="AP418" s="652">
        <f t="shared" si="687"/>
        <v>0</v>
      </c>
      <c r="AQ418" s="652">
        <f t="shared" si="687"/>
        <v>0</v>
      </c>
      <c r="AR418" s="652">
        <f t="shared" si="685"/>
        <v>0</v>
      </c>
      <c r="AS418" s="652">
        <f t="shared" si="685"/>
        <v>0</v>
      </c>
      <c r="AT418" s="652">
        <f t="shared" si="685"/>
        <v>0</v>
      </c>
      <c r="AU418" s="652">
        <f t="shared" si="685"/>
        <v>0</v>
      </c>
      <c r="AV418" s="652">
        <f t="shared" si="604"/>
        <v>0</v>
      </c>
      <c r="AW418" s="652"/>
      <c r="AX418" s="652"/>
      <c r="AY418" s="652"/>
      <c r="AZ418" s="652"/>
      <c r="BA418" s="652"/>
      <c r="BB418" s="652"/>
      <c r="BC418" s="652"/>
      <c r="BD418" s="652"/>
      <c r="BE418" s="652"/>
      <c r="BF418" s="652"/>
      <c r="BG418" s="652"/>
      <c r="BH418" s="652"/>
      <c r="BI418" s="652"/>
      <c r="BJ418" s="652"/>
      <c r="BK418" s="652"/>
      <c r="BL418" s="652"/>
      <c r="BM418" s="652"/>
      <c r="BN418" s="652"/>
      <c r="BO418" s="652"/>
      <c r="BP418" s="652"/>
      <c r="BQ418" s="652"/>
    </row>
    <row r="419" spans="1:69" s="1296" customFormat="1" ht="12.75" x14ac:dyDescent="0.2">
      <c r="A419" s="1295">
        <f>A345</f>
        <v>9999</v>
      </c>
      <c r="B419" s="1295" t="str">
        <f>B345</f>
        <v>IFRS Placeholder Expense Account</v>
      </c>
      <c r="C419" s="1271">
        <f>'I4 BO ASSETS'!M57</f>
        <v>0</v>
      </c>
      <c r="D419" s="652">
        <f>$C419*D638</f>
        <v>0</v>
      </c>
      <c r="E419" s="652">
        <f>$C419*E638</f>
        <v>0</v>
      </c>
      <c r="F419" s="652">
        <f>D419+E419</f>
        <v>0</v>
      </c>
      <c r="G419" s="652">
        <f t="shared" ref="G419:Z419" si="688">$D419*G638</f>
        <v>0</v>
      </c>
      <c r="H419" s="652">
        <f t="shared" si="688"/>
        <v>0</v>
      </c>
      <c r="I419" s="652">
        <f t="shared" si="688"/>
        <v>0</v>
      </c>
      <c r="J419" s="652">
        <f t="shared" si="688"/>
        <v>0</v>
      </c>
      <c r="K419" s="652">
        <f t="shared" si="688"/>
        <v>0</v>
      </c>
      <c r="L419" s="652">
        <f t="shared" si="688"/>
        <v>0</v>
      </c>
      <c r="M419" s="652">
        <f t="shared" si="688"/>
        <v>0</v>
      </c>
      <c r="N419" s="652">
        <f t="shared" si="688"/>
        <v>0</v>
      </c>
      <c r="O419" s="652">
        <f t="shared" si="688"/>
        <v>0</v>
      </c>
      <c r="P419" s="652">
        <f t="shared" si="688"/>
        <v>0</v>
      </c>
      <c r="Q419" s="652">
        <f t="shared" si="688"/>
        <v>0</v>
      </c>
      <c r="R419" s="652">
        <f t="shared" si="688"/>
        <v>0</v>
      </c>
      <c r="S419" s="652">
        <f t="shared" si="688"/>
        <v>0</v>
      </c>
      <c r="T419" s="652">
        <f t="shared" si="688"/>
        <v>0</v>
      </c>
      <c r="U419" s="652">
        <f t="shared" si="688"/>
        <v>0</v>
      </c>
      <c r="V419" s="652">
        <f t="shared" si="688"/>
        <v>0</v>
      </c>
      <c r="W419" s="652">
        <f t="shared" si="688"/>
        <v>0</v>
      </c>
      <c r="X419" s="652">
        <f t="shared" si="688"/>
        <v>0</v>
      </c>
      <c r="Y419" s="652">
        <f t="shared" si="688"/>
        <v>0</v>
      </c>
      <c r="Z419" s="652">
        <f t="shared" si="688"/>
        <v>0</v>
      </c>
      <c r="AA419" s="1111">
        <f>SUM(G419:Z419)</f>
        <v>0</v>
      </c>
      <c r="AB419" s="652">
        <f t="shared" ref="AB419:AU419" si="689">$E419*AB638</f>
        <v>0</v>
      </c>
      <c r="AC419" s="652">
        <f t="shared" si="689"/>
        <v>0</v>
      </c>
      <c r="AD419" s="652">
        <f t="shared" si="689"/>
        <v>0</v>
      </c>
      <c r="AE419" s="652">
        <f t="shared" si="689"/>
        <v>0</v>
      </c>
      <c r="AF419" s="652">
        <f t="shared" si="689"/>
        <v>0</v>
      </c>
      <c r="AG419" s="652">
        <f t="shared" si="689"/>
        <v>0</v>
      </c>
      <c r="AH419" s="652">
        <f t="shared" si="689"/>
        <v>0</v>
      </c>
      <c r="AI419" s="652">
        <f t="shared" si="689"/>
        <v>0</v>
      </c>
      <c r="AJ419" s="652">
        <f t="shared" si="689"/>
        <v>0</v>
      </c>
      <c r="AK419" s="652">
        <f t="shared" si="689"/>
        <v>0</v>
      </c>
      <c r="AL419" s="652">
        <f t="shared" si="689"/>
        <v>0</v>
      </c>
      <c r="AM419" s="652">
        <f t="shared" si="689"/>
        <v>0</v>
      </c>
      <c r="AN419" s="652">
        <f t="shared" si="689"/>
        <v>0</v>
      </c>
      <c r="AO419" s="652">
        <f t="shared" si="689"/>
        <v>0</v>
      </c>
      <c r="AP419" s="652">
        <f t="shared" si="689"/>
        <v>0</v>
      </c>
      <c r="AQ419" s="652">
        <f t="shared" si="689"/>
        <v>0</v>
      </c>
      <c r="AR419" s="652">
        <f t="shared" si="689"/>
        <v>0</v>
      </c>
      <c r="AS419" s="652">
        <f t="shared" si="689"/>
        <v>0</v>
      </c>
      <c r="AT419" s="652">
        <f t="shared" si="689"/>
        <v>0</v>
      </c>
      <c r="AU419" s="652">
        <f t="shared" si="689"/>
        <v>0</v>
      </c>
      <c r="AV419" s="652">
        <f>SUM(AB419:AU419)</f>
        <v>0</v>
      </c>
      <c r="AW419" s="652"/>
      <c r="AX419" s="652"/>
      <c r="AY419" s="652"/>
      <c r="AZ419" s="652"/>
      <c r="BA419" s="652"/>
      <c r="BB419" s="652"/>
      <c r="BC419" s="652"/>
      <c r="BD419" s="652"/>
      <c r="BE419" s="652"/>
      <c r="BF419" s="652"/>
      <c r="BG419" s="652"/>
      <c r="BH419" s="652"/>
      <c r="BI419" s="652"/>
      <c r="BJ419" s="652"/>
      <c r="BK419" s="652"/>
      <c r="BL419" s="652"/>
      <c r="BM419" s="652"/>
      <c r="BN419" s="652"/>
      <c r="BO419" s="652"/>
      <c r="BP419" s="652"/>
      <c r="BQ419" s="652"/>
    </row>
    <row r="420" spans="1:69" s="1313" customFormat="1" ht="12.75" x14ac:dyDescent="0.2">
      <c r="A420" s="1308"/>
      <c r="B420" s="1309" t="s">
        <v>956</v>
      </c>
      <c r="C420" s="1310">
        <f>SUM(C379:C419)</f>
        <v>0</v>
      </c>
      <c r="D420" s="1311">
        <f>SUM(D379:D419)</f>
        <v>0</v>
      </c>
      <c r="E420" s="1311">
        <f>SUM(E379:E419)</f>
        <v>0</v>
      </c>
      <c r="F420" s="1312">
        <f>D420+E420</f>
        <v>0</v>
      </c>
      <c r="G420" s="1311">
        <f t="shared" ref="G420:BQ420" si="690">SUM(G379:G419)</f>
        <v>0</v>
      </c>
      <c r="H420" s="1311">
        <f t="shared" si="690"/>
        <v>0</v>
      </c>
      <c r="I420" s="1311">
        <f t="shared" si="690"/>
        <v>0</v>
      </c>
      <c r="J420" s="1311">
        <f t="shared" si="690"/>
        <v>0</v>
      </c>
      <c r="K420" s="1311">
        <f t="shared" si="690"/>
        <v>0</v>
      </c>
      <c r="L420" s="1311">
        <f t="shared" si="690"/>
        <v>0</v>
      </c>
      <c r="M420" s="1311">
        <f t="shared" si="690"/>
        <v>0</v>
      </c>
      <c r="N420" s="1311">
        <f t="shared" si="690"/>
        <v>0</v>
      </c>
      <c r="O420" s="1311">
        <f t="shared" si="690"/>
        <v>0</v>
      </c>
      <c r="P420" s="1311">
        <f t="shared" si="690"/>
        <v>0</v>
      </c>
      <c r="Q420" s="1311">
        <f t="shared" si="690"/>
        <v>0</v>
      </c>
      <c r="R420" s="1311">
        <f t="shared" si="690"/>
        <v>0</v>
      </c>
      <c r="S420" s="1311">
        <f t="shared" si="690"/>
        <v>0</v>
      </c>
      <c r="T420" s="1311">
        <f t="shared" si="690"/>
        <v>0</v>
      </c>
      <c r="U420" s="1311">
        <f t="shared" si="690"/>
        <v>0</v>
      </c>
      <c r="V420" s="1311">
        <f t="shared" si="690"/>
        <v>0</v>
      </c>
      <c r="W420" s="1311">
        <f t="shared" si="690"/>
        <v>0</v>
      </c>
      <c r="X420" s="1311">
        <f t="shared" si="690"/>
        <v>0</v>
      </c>
      <c r="Y420" s="1311">
        <f t="shared" si="690"/>
        <v>0</v>
      </c>
      <c r="Z420" s="1311">
        <f t="shared" si="690"/>
        <v>0</v>
      </c>
      <c r="AA420" s="1311">
        <f t="shared" si="690"/>
        <v>0</v>
      </c>
      <c r="AB420" s="1311">
        <f t="shared" si="690"/>
        <v>0</v>
      </c>
      <c r="AC420" s="1311">
        <f t="shared" si="690"/>
        <v>0</v>
      </c>
      <c r="AD420" s="1311">
        <f t="shared" si="690"/>
        <v>0</v>
      </c>
      <c r="AE420" s="1311">
        <f t="shared" si="690"/>
        <v>0</v>
      </c>
      <c r="AF420" s="1311">
        <f t="shared" si="690"/>
        <v>0</v>
      </c>
      <c r="AG420" s="1311">
        <f t="shared" si="690"/>
        <v>0</v>
      </c>
      <c r="AH420" s="1311">
        <f t="shared" si="690"/>
        <v>0</v>
      </c>
      <c r="AI420" s="1311">
        <f t="shared" si="690"/>
        <v>0</v>
      </c>
      <c r="AJ420" s="1311">
        <f t="shared" si="690"/>
        <v>0</v>
      </c>
      <c r="AK420" s="1311">
        <f t="shared" si="690"/>
        <v>0</v>
      </c>
      <c r="AL420" s="1311">
        <f t="shared" si="690"/>
        <v>0</v>
      </c>
      <c r="AM420" s="1311">
        <f t="shared" si="690"/>
        <v>0</v>
      </c>
      <c r="AN420" s="1311">
        <f t="shared" si="690"/>
        <v>0</v>
      </c>
      <c r="AO420" s="1311">
        <f t="shared" si="690"/>
        <v>0</v>
      </c>
      <c r="AP420" s="1311">
        <f t="shared" si="690"/>
        <v>0</v>
      </c>
      <c r="AQ420" s="1311">
        <f t="shared" si="690"/>
        <v>0</v>
      </c>
      <c r="AR420" s="1311">
        <f t="shared" si="690"/>
        <v>0</v>
      </c>
      <c r="AS420" s="1311">
        <f t="shared" si="690"/>
        <v>0</v>
      </c>
      <c r="AT420" s="1311">
        <f t="shared" si="690"/>
        <v>0</v>
      </c>
      <c r="AU420" s="1311">
        <f t="shared" si="690"/>
        <v>0</v>
      </c>
      <c r="AV420" s="1311">
        <f t="shared" si="690"/>
        <v>0</v>
      </c>
      <c r="AW420" s="1311">
        <f t="shared" si="690"/>
        <v>0</v>
      </c>
      <c r="AX420" s="1311">
        <f t="shared" si="690"/>
        <v>0</v>
      </c>
      <c r="AY420" s="1311">
        <f t="shared" si="690"/>
        <v>0</v>
      </c>
      <c r="AZ420" s="1311">
        <f t="shared" si="690"/>
        <v>0</v>
      </c>
      <c r="BA420" s="1311">
        <f t="shared" si="690"/>
        <v>0</v>
      </c>
      <c r="BB420" s="1311">
        <f t="shared" si="690"/>
        <v>0</v>
      </c>
      <c r="BC420" s="1311">
        <f t="shared" si="690"/>
        <v>0</v>
      </c>
      <c r="BD420" s="1311">
        <f t="shared" si="690"/>
        <v>0</v>
      </c>
      <c r="BE420" s="1311">
        <f t="shared" si="690"/>
        <v>0</v>
      </c>
      <c r="BF420" s="1311">
        <f t="shared" si="690"/>
        <v>0</v>
      </c>
      <c r="BG420" s="1311">
        <f t="shared" si="690"/>
        <v>0</v>
      </c>
      <c r="BH420" s="1311">
        <f t="shared" si="690"/>
        <v>0</v>
      </c>
      <c r="BI420" s="1311">
        <f t="shared" si="690"/>
        <v>0</v>
      </c>
      <c r="BJ420" s="1311">
        <f t="shared" si="690"/>
        <v>0</v>
      </c>
      <c r="BK420" s="1311">
        <f t="shared" si="690"/>
        <v>0</v>
      </c>
      <c r="BL420" s="1311">
        <f t="shared" si="690"/>
        <v>0</v>
      </c>
      <c r="BM420" s="1311">
        <f t="shared" si="690"/>
        <v>0</v>
      </c>
      <c r="BN420" s="1311">
        <f t="shared" si="690"/>
        <v>0</v>
      </c>
      <c r="BO420" s="1311">
        <f t="shared" si="690"/>
        <v>0</v>
      </c>
      <c r="BP420" s="1311">
        <f t="shared" si="690"/>
        <v>0</v>
      </c>
      <c r="BQ420" s="1311">
        <f t="shared" si="690"/>
        <v>0</v>
      </c>
    </row>
    <row r="421" spans="1:69" s="360" customFormat="1" ht="12.75" x14ac:dyDescent="0.2">
      <c r="A421" s="1303" t="s">
        <v>564</v>
      </c>
      <c r="B421" s="1303"/>
      <c r="C421" s="1304"/>
      <c r="D421" s="1305"/>
      <c r="E421" s="1305"/>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c r="AI421" s="652"/>
      <c r="AJ421" s="652"/>
      <c r="AK421" s="652"/>
      <c r="AL421" s="652"/>
      <c r="AM421" s="652"/>
      <c r="AN421" s="652"/>
      <c r="AO421" s="652"/>
      <c r="AP421" s="652"/>
      <c r="AQ421" s="652"/>
      <c r="AR421" s="652"/>
      <c r="AS421" s="652"/>
      <c r="AT421" s="652"/>
      <c r="AU421" s="652"/>
      <c r="AV421" s="652"/>
      <c r="AW421" s="652"/>
      <c r="AX421" s="652"/>
      <c r="AY421" s="652"/>
      <c r="AZ421" s="652"/>
      <c r="BA421" s="652"/>
      <c r="BB421" s="652"/>
      <c r="BC421" s="652"/>
      <c r="BD421" s="652"/>
      <c r="BE421" s="652"/>
      <c r="BF421" s="652"/>
      <c r="BG421" s="652"/>
      <c r="BH421" s="652"/>
      <c r="BI421" s="652"/>
      <c r="BJ421" s="652"/>
      <c r="BK421" s="652"/>
      <c r="BL421" s="652"/>
      <c r="BM421" s="652"/>
      <c r="BN421" s="652"/>
      <c r="BO421" s="652"/>
      <c r="BP421" s="652"/>
      <c r="BQ421" s="652"/>
    </row>
    <row r="422" spans="1:69" s="360" customFormat="1" ht="12.75" x14ac:dyDescent="0.2">
      <c r="A422" s="692">
        <v>1905</v>
      </c>
      <c r="B422" s="384" t="s">
        <v>285</v>
      </c>
      <c r="C422" s="1306">
        <f>'I4 BO ASSETS'!M62</f>
        <v>0</v>
      </c>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c r="AA422" s="652"/>
      <c r="AB422" s="652"/>
      <c r="AC422" s="652"/>
      <c r="AD422" s="652"/>
      <c r="AE422" s="652"/>
      <c r="AF422" s="652"/>
      <c r="AG422" s="652"/>
      <c r="AH422" s="652"/>
      <c r="AI422" s="652"/>
      <c r="AJ422" s="652"/>
      <c r="AK422" s="652"/>
      <c r="AL422" s="652"/>
      <c r="AM422" s="652"/>
      <c r="AN422" s="652"/>
      <c r="AO422" s="652"/>
      <c r="AP422" s="652"/>
      <c r="AQ422" s="652"/>
      <c r="AR422" s="652"/>
      <c r="AS422" s="652"/>
      <c r="AT422" s="652"/>
      <c r="AU422" s="652"/>
      <c r="AV422" s="652"/>
      <c r="AW422" s="652">
        <f t="shared" ref="AW422:BP422" si="691">$C422*AW639</f>
        <v>0</v>
      </c>
      <c r="AX422" s="652">
        <f t="shared" si="691"/>
        <v>0</v>
      </c>
      <c r="AY422" s="652">
        <f t="shared" si="691"/>
        <v>0</v>
      </c>
      <c r="AZ422" s="652">
        <f t="shared" si="691"/>
        <v>0</v>
      </c>
      <c r="BA422" s="652">
        <f t="shared" si="691"/>
        <v>0</v>
      </c>
      <c r="BB422" s="652">
        <f t="shared" si="691"/>
        <v>0</v>
      </c>
      <c r="BC422" s="652">
        <f t="shared" si="691"/>
        <v>0</v>
      </c>
      <c r="BD422" s="652">
        <f t="shared" si="691"/>
        <v>0</v>
      </c>
      <c r="BE422" s="652">
        <f t="shared" si="691"/>
        <v>0</v>
      </c>
      <c r="BF422" s="652">
        <f t="shared" si="691"/>
        <v>0</v>
      </c>
      <c r="BG422" s="652">
        <f t="shared" si="691"/>
        <v>0</v>
      </c>
      <c r="BH422" s="652">
        <f t="shared" si="691"/>
        <v>0</v>
      </c>
      <c r="BI422" s="652">
        <f t="shared" si="691"/>
        <v>0</v>
      </c>
      <c r="BJ422" s="652">
        <f t="shared" si="691"/>
        <v>0</v>
      </c>
      <c r="BK422" s="652">
        <f t="shared" si="691"/>
        <v>0</v>
      </c>
      <c r="BL422" s="652">
        <f t="shared" si="691"/>
        <v>0</v>
      </c>
      <c r="BM422" s="652">
        <f t="shared" si="691"/>
        <v>0</v>
      </c>
      <c r="BN422" s="652">
        <f t="shared" si="691"/>
        <v>0</v>
      </c>
      <c r="BO422" s="652">
        <f t="shared" si="691"/>
        <v>0</v>
      </c>
      <c r="BP422" s="652">
        <f t="shared" si="691"/>
        <v>0</v>
      </c>
      <c r="BQ422" s="652">
        <f>SUM(AW422:BP422)</f>
        <v>0</v>
      </c>
    </row>
    <row r="423" spans="1:69" s="360" customFormat="1" ht="12.75" x14ac:dyDescent="0.2">
      <c r="A423" s="692">
        <v>1906</v>
      </c>
      <c r="B423" s="384" t="s">
        <v>286</v>
      </c>
      <c r="C423" s="1306">
        <f>'I4 BO ASSETS'!M63</f>
        <v>0</v>
      </c>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c r="AI423" s="652"/>
      <c r="AJ423" s="652"/>
      <c r="AK423" s="652"/>
      <c r="AL423" s="652"/>
      <c r="AM423" s="652"/>
      <c r="AN423" s="652"/>
      <c r="AO423" s="652"/>
      <c r="AP423" s="652"/>
      <c r="AQ423" s="652"/>
      <c r="AR423" s="652"/>
      <c r="AS423" s="652"/>
      <c r="AT423" s="652"/>
      <c r="AU423" s="652"/>
      <c r="AV423" s="652"/>
      <c r="AW423" s="652">
        <f t="shared" ref="AW423:BP423" si="692">$C423*AW640</f>
        <v>0</v>
      </c>
      <c r="AX423" s="652">
        <f t="shared" si="692"/>
        <v>0</v>
      </c>
      <c r="AY423" s="652">
        <f t="shared" si="692"/>
        <v>0</v>
      </c>
      <c r="AZ423" s="652">
        <f t="shared" si="692"/>
        <v>0</v>
      </c>
      <c r="BA423" s="652">
        <f t="shared" si="692"/>
        <v>0</v>
      </c>
      <c r="BB423" s="652">
        <f t="shared" si="692"/>
        <v>0</v>
      </c>
      <c r="BC423" s="652">
        <f t="shared" si="692"/>
        <v>0</v>
      </c>
      <c r="BD423" s="652">
        <f t="shared" si="692"/>
        <v>0</v>
      </c>
      <c r="BE423" s="652">
        <f t="shared" si="692"/>
        <v>0</v>
      </c>
      <c r="BF423" s="652">
        <f t="shared" si="692"/>
        <v>0</v>
      </c>
      <c r="BG423" s="652">
        <f t="shared" si="692"/>
        <v>0</v>
      </c>
      <c r="BH423" s="652">
        <f t="shared" si="692"/>
        <v>0</v>
      </c>
      <c r="BI423" s="652">
        <f t="shared" si="692"/>
        <v>0</v>
      </c>
      <c r="BJ423" s="652">
        <f t="shared" si="692"/>
        <v>0</v>
      </c>
      <c r="BK423" s="652">
        <f t="shared" si="692"/>
        <v>0</v>
      </c>
      <c r="BL423" s="652">
        <f t="shared" si="692"/>
        <v>0</v>
      </c>
      <c r="BM423" s="652">
        <f t="shared" si="692"/>
        <v>0</v>
      </c>
      <c r="BN423" s="652">
        <f t="shared" si="692"/>
        <v>0</v>
      </c>
      <c r="BO423" s="652">
        <f t="shared" si="692"/>
        <v>0</v>
      </c>
      <c r="BP423" s="652">
        <f t="shared" si="692"/>
        <v>0</v>
      </c>
      <c r="BQ423" s="652">
        <f t="shared" ref="BQ423:BQ441" si="693">SUM(AW423:BP423)</f>
        <v>0</v>
      </c>
    </row>
    <row r="424" spans="1:69" s="360" customFormat="1" ht="12.75" x14ac:dyDescent="0.2">
      <c r="A424" s="692">
        <v>1908</v>
      </c>
      <c r="B424" s="384" t="s">
        <v>287</v>
      </c>
      <c r="C424" s="1306">
        <f>'I4 BO ASSETS'!M64</f>
        <v>0</v>
      </c>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c r="AI424" s="652"/>
      <c r="AJ424" s="652"/>
      <c r="AK424" s="652"/>
      <c r="AL424" s="652"/>
      <c r="AM424" s="652"/>
      <c r="AN424" s="652"/>
      <c r="AO424" s="652"/>
      <c r="AP424" s="652"/>
      <c r="AQ424" s="652"/>
      <c r="AR424" s="652"/>
      <c r="AS424" s="652"/>
      <c r="AT424" s="652"/>
      <c r="AU424" s="652"/>
      <c r="AV424" s="652"/>
      <c r="AW424" s="652">
        <f t="shared" ref="AW424:BP424" si="694">$C424*AW641</f>
        <v>0</v>
      </c>
      <c r="AX424" s="652">
        <f t="shared" si="694"/>
        <v>0</v>
      </c>
      <c r="AY424" s="652">
        <f t="shared" si="694"/>
        <v>0</v>
      </c>
      <c r="AZ424" s="652">
        <f t="shared" si="694"/>
        <v>0</v>
      </c>
      <c r="BA424" s="652">
        <f t="shared" si="694"/>
        <v>0</v>
      </c>
      <c r="BB424" s="652">
        <f t="shared" si="694"/>
        <v>0</v>
      </c>
      <c r="BC424" s="652">
        <f t="shared" si="694"/>
        <v>0</v>
      </c>
      <c r="BD424" s="652">
        <f t="shared" si="694"/>
        <v>0</v>
      </c>
      <c r="BE424" s="652">
        <f t="shared" si="694"/>
        <v>0</v>
      </c>
      <c r="BF424" s="652">
        <f t="shared" si="694"/>
        <v>0</v>
      </c>
      <c r="BG424" s="652">
        <f t="shared" si="694"/>
        <v>0</v>
      </c>
      <c r="BH424" s="652">
        <f t="shared" si="694"/>
        <v>0</v>
      </c>
      <c r="BI424" s="652">
        <f t="shared" si="694"/>
        <v>0</v>
      </c>
      <c r="BJ424" s="652">
        <f t="shared" si="694"/>
        <v>0</v>
      </c>
      <c r="BK424" s="652">
        <f t="shared" si="694"/>
        <v>0</v>
      </c>
      <c r="BL424" s="652">
        <f t="shared" si="694"/>
        <v>0</v>
      </c>
      <c r="BM424" s="652">
        <f t="shared" si="694"/>
        <v>0</v>
      </c>
      <c r="BN424" s="652">
        <f t="shared" si="694"/>
        <v>0</v>
      </c>
      <c r="BO424" s="652">
        <f t="shared" si="694"/>
        <v>0</v>
      </c>
      <c r="BP424" s="652">
        <f t="shared" si="694"/>
        <v>0</v>
      </c>
      <c r="BQ424" s="652">
        <f t="shared" si="693"/>
        <v>0</v>
      </c>
    </row>
    <row r="425" spans="1:69" s="360" customFormat="1" ht="12.75" x14ac:dyDescent="0.2">
      <c r="A425" s="692">
        <v>1910</v>
      </c>
      <c r="B425" s="384" t="s">
        <v>288</v>
      </c>
      <c r="C425" s="1306">
        <f>'I4 BO ASSETS'!M65</f>
        <v>0</v>
      </c>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c r="AI425" s="652"/>
      <c r="AJ425" s="652"/>
      <c r="AK425" s="652"/>
      <c r="AL425" s="652"/>
      <c r="AM425" s="652"/>
      <c r="AN425" s="652"/>
      <c r="AO425" s="652"/>
      <c r="AP425" s="652"/>
      <c r="AQ425" s="652"/>
      <c r="AR425" s="652"/>
      <c r="AS425" s="652"/>
      <c r="AT425" s="652"/>
      <c r="AU425" s="652"/>
      <c r="AV425" s="652"/>
      <c r="AW425" s="652">
        <f t="shared" ref="AW425:BP425" si="695">$C425*AW642</f>
        <v>0</v>
      </c>
      <c r="AX425" s="652">
        <f t="shared" si="695"/>
        <v>0</v>
      </c>
      <c r="AY425" s="652">
        <f t="shared" si="695"/>
        <v>0</v>
      </c>
      <c r="AZ425" s="652">
        <f t="shared" si="695"/>
        <v>0</v>
      </c>
      <c r="BA425" s="652">
        <f t="shared" si="695"/>
        <v>0</v>
      </c>
      <c r="BB425" s="652">
        <f t="shared" si="695"/>
        <v>0</v>
      </c>
      <c r="BC425" s="652">
        <f t="shared" si="695"/>
        <v>0</v>
      </c>
      <c r="BD425" s="652">
        <f t="shared" si="695"/>
        <v>0</v>
      </c>
      <c r="BE425" s="652">
        <f t="shared" si="695"/>
        <v>0</v>
      </c>
      <c r="BF425" s="652">
        <f t="shared" si="695"/>
        <v>0</v>
      </c>
      <c r="BG425" s="652">
        <f t="shared" si="695"/>
        <v>0</v>
      </c>
      <c r="BH425" s="652">
        <f t="shared" si="695"/>
        <v>0</v>
      </c>
      <c r="BI425" s="652">
        <f t="shared" si="695"/>
        <v>0</v>
      </c>
      <c r="BJ425" s="652">
        <f t="shared" si="695"/>
        <v>0</v>
      </c>
      <c r="BK425" s="652">
        <f t="shared" si="695"/>
        <v>0</v>
      </c>
      <c r="BL425" s="652">
        <f t="shared" si="695"/>
        <v>0</v>
      </c>
      <c r="BM425" s="652">
        <f t="shared" si="695"/>
        <v>0</v>
      </c>
      <c r="BN425" s="652">
        <f t="shared" si="695"/>
        <v>0</v>
      </c>
      <c r="BO425" s="652">
        <f t="shared" si="695"/>
        <v>0</v>
      </c>
      <c r="BP425" s="652">
        <f t="shared" si="695"/>
        <v>0</v>
      </c>
      <c r="BQ425" s="652">
        <f t="shared" si="693"/>
        <v>0</v>
      </c>
    </row>
    <row r="426" spans="1:69" s="360" customFormat="1" ht="12.75" x14ac:dyDescent="0.2">
      <c r="A426" s="692">
        <v>1915</v>
      </c>
      <c r="B426" s="384" t="s">
        <v>539</v>
      </c>
      <c r="C426" s="1306">
        <f>'I4 BO ASSETS'!M66</f>
        <v>0</v>
      </c>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c r="AI426" s="652"/>
      <c r="AJ426" s="652"/>
      <c r="AK426" s="652"/>
      <c r="AL426" s="652"/>
      <c r="AM426" s="652"/>
      <c r="AN426" s="652"/>
      <c r="AO426" s="652"/>
      <c r="AP426" s="652"/>
      <c r="AQ426" s="652"/>
      <c r="AR426" s="652"/>
      <c r="AS426" s="652"/>
      <c r="AT426" s="652"/>
      <c r="AU426" s="652"/>
      <c r="AV426" s="652"/>
      <c r="AW426" s="652">
        <f t="shared" ref="AW426:BP426" si="696">$C426*AW643</f>
        <v>0</v>
      </c>
      <c r="AX426" s="652">
        <f t="shared" si="696"/>
        <v>0</v>
      </c>
      <c r="AY426" s="652">
        <f t="shared" si="696"/>
        <v>0</v>
      </c>
      <c r="AZ426" s="652">
        <f t="shared" si="696"/>
        <v>0</v>
      </c>
      <c r="BA426" s="652">
        <f t="shared" si="696"/>
        <v>0</v>
      </c>
      <c r="BB426" s="652">
        <f t="shared" si="696"/>
        <v>0</v>
      </c>
      <c r="BC426" s="652">
        <f t="shared" si="696"/>
        <v>0</v>
      </c>
      <c r="BD426" s="652">
        <f t="shared" si="696"/>
        <v>0</v>
      </c>
      <c r="BE426" s="652">
        <f t="shared" si="696"/>
        <v>0</v>
      </c>
      <c r="BF426" s="652">
        <f t="shared" si="696"/>
        <v>0</v>
      </c>
      <c r="BG426" s="652">
        <f t="shared" si="696"/>
        <v>0</v>
      </c>
      <c r="BH426" s="652">
        <f t="shared" si="696"/>
        <v>0</v>
      </c>
      <c r="BI426" s="652">
        <f t="shared" si="696"/>
        <v>0</v>
      </c>
      <c r="BJ426" s="652">
        <f t="shared" si="696"/>
        <v>0</v>
      </c>
      <c r="BK426" s="652">
        <f t="shared" si="696"/>
        <v>0</v>
      </c>
      <c r="BL426" s="652">
        <f t="shared" si="696"/>
        <v>0</v>
      </c>
      <c r="BM426" s="652">
        <f t="shared" si="696"/>
        <v>0</v>
      </c>
      <c r="BN426" s="652">
        <f t="shared" si="696"/>
        <v>0</v>
      </c>
      <c r="BO426" s="652">
        <f t="shared" si="696"/>
        <v>0</v>
      </c>
      <c r="BP426" s="652">
        <f t="shared" si="696"/>
        <v>0</v>
      </c>
      <c r="BQ426" s="652">
        <f t="shared" si="693"/>
        <v>0</v>
      </c>
    </row>
    <row r="427" spans="1:69" s="360" customFormat="1" ht="12.75" x14ac:dyDescent="0.2">
      <c r="A427" s="692">
        <v>1920</v>
      </c>
      <c r="B427" s="384" t="s">
        <v>540</v>
      </c>
      <c r="C427" s="1306">
        <f>'I4 BO ASSETS'!M67</f>
        <v>0</v>
      </c>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f t="shared" ref="AW427:BP427" si="697">$C427*AW644</f>
        <v>0</v>
      </c>
      <c r="AX427" s="652">
        <f t="shared" si="697"/>
        <v>0</v>
      </c>
      <c r="AY427" s="652">
        <f t="shared" si="697"/>
        <v>0</v>
      </c>
      <c r="AZ427" s="652">
        <f t="shared" si="697"/>
        <v>0</v>
      </c>
      <c r="BA427" s="652">
        <f t="shared" si="697"/>
        <v>0</v>
      </c>
      <c r="BB427" s="652">
        <f t="shared" si="697"/>
        <v>0</v>
      </c>
      <c r="BC427" s="652">
        <f t="shared" si="697"/>
        <v>0</v>
      </c>
      <c r="BD427" s="652">
        <f t="shared" si="697"/>
        <v>0</v>
      </c>
      <c r="BE427" s="652">
        <f t="shared" si="697"/>
        <v>0</v>
      </c>
      <c r="BF427" s="652">
        <f t="shared" si="697"/>
        <v>0</v>
      </c>
      <c r="BG427" s="652">
        <f t="shared" si="697"/>
        <v>0</v>
      </c>
      <c r="BH427" s="652">
        <f t="shared" si="697"/>
        <v>0</v>
      </c>
      <c r="BI427" s="652">
        <f t="shared" si="697"/>
        <v>0</v>
      </c>
      <c r="BJ427" s="652">
        <f t="shared" si="697"/>
        <v>0</v>
      </c>
      <c r="BK427" s="652">
        <f t="shared" si="697"/>
        <v>0</v>
      </c>
      <c r="BL427" s="652">
        <f t="shared" si="697"/>
        <v>0</v>
      </c>
      <c r="BM427" s="652">
        <f t="shared" si="697"/>
        <v>0</v>
      </c>
      <c r="BN427" s="652">
        <f t="shared" si="697"/>
        <v>0</v>
      </c>
      <c r="BO427" s="652">
        <f t="shared" si="697"/>
        <v>0</v>
      </c>
      <c r="BP427" s="652">
        <f t="shared" si="697"/>
        <v>0</v>
      </c>
      <c r="BQ427" s="652">
        <f t="shared" si="693"/>
        <v>0</v>
      </c>
    </row>
    <row r="428" spans="1:69" s="360" customFormat="1" ht="12.75" x14ac:dyDescent="0.2">
      <c r="A428" s="692">
        <v>1925</v>
      </c>
      <c r="B428" s="384" t="s">
        <v>541</v>
      </c>
      <c r="C428" s="1306">
        <f>'I4 BO ASSETS'!M68</f>
        <v>0</v>
      </c>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f t="shared" ref="AW428:BP428" si="698">$C428*AW645</f>
        <v>0</v>
      </c>
      <c r="AX428" s="652">
        <f t="shared" si="698"/>
        <v>0</v>
      </c>
      <c r="AY428" s="652">
        <f t="shared" si="698"/>
        <v>0</v>
      </c>
      <c r="AZ428" s="652">
        <f t="shared" si="698"/>
        <v>0</v>
      </c>
      <c r="BA428" s="652">
        <f t="shared" si="698"/>
        <v>0</v>
      </c>
      <c r="BB428" s="652">
        <f t="shared" si="698"/>
        <v>0</v>
      </c>
      <c r="BC428" s="652">
        <f t="shared" si="698"/>
        <v>0</v>
      </c>
      <c r="BD428" s="652">
        <f t="shared" si="698"/>
        <v>0</v>
      </c>
      <c r="BE428" s="652">
        <f t="shared" si="698"/>
        <v>0</v>
      </c>
      <c r="BF428" s="652">
        <f t="shared" si="698"/>
        <v>0</v>
      </c>
      <c r="BG428" s="652">
        <f t="shared" si="698"/>
        <v>0</v>
      </c>
      <c r="BH428" s="652">
        <f t="shared" si="698"/>
        <v>0</v>
      </c>
      <c r="BI428" s="652">
        <f t="shared" si="698"/>
        <v>0</v>
      </c>
      <c r="BJ428" s="652">
        <f t="shared" si="698"/>
        <v>0</v>
      </c>
      <c r="BK428" s="652">
        <f t="shared" si="698"/>
        <v>0</v>
      </c>
      <c r="BL428" s="652">
        <f t="shared" si="698"/>
        <v>0</v>
      </c>
      <c r="BM428" s="652">
        <f t="shared" si="698"/>
        <v>0</v>
      </c>
      <c r="BN428" s="652">
        <f t="shared" si="698"/>
        <v>0</v>
      </c>
      <c r="BO428" s="652">
        <f t="shared" si="698"/>
        <v>0</v>
      </c>
      <c r="BP428" s="652">
        <f t="shared" si="698"/>
        <v>0</v>
      </c>
      <c r="BQ428" s="652">
        <f t="shared" si="693"/>
        <v>0</v>
      </c>
    </row>
    <row r="429" spans="1:69" s="360" customFormat="1" ht="12.75" x14ac:dyDescent="0.2">
      <c r="A429" s="692">
        <v>1930</v>
      </c>
      <c r="B429" s="384" t="s">
        <v>542</v>
      </c>
      <c r="C429" s="1306">
        <f>'I4 BO ASSETS'!M69</f>
        <v>0</v>
      </c>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652"/>
      <c r="AH429" s="652"/>
      <c r="AI429" s="652"/>
      <c r="AJ429" s="652"/>
      <c r="AK429" s="652"/>
      <c r="AL429" s="652"/>
      <c r="AM429" s="652"/>
      <c r="AN429" s="652"/>
      <c r="AO429" s="652"/>
      <c r="AP429" s="652"/>
      <c r="AQ429" s="652"/>
      <c r="AR429" s="652"/>
      <c r="AS429" s="652"/>
      <c r="AT429" s="652"/>
      <c r="AU429" s="652"/>
      <c r="AV429" s="652"/>
      <c r="AW429" s="652">
        <f t="shared" ref="AW429:BP429" si="699">$C429*AW646</f>
        <v>0</v>
      </c>
      <c r="AX429" s="652">
        <f t="shared" si="699"/>
        <v>0</v>
      </c>
      <c r="AY429" s="652">
        <f t="shared" si="699"/>
        <v>0</v>
      </c>
      <c r="AZ429" s="652">
        <f t="shared" si="699"/>
        <v>0</v>
      </c>
      <c r="BA429" s="652">
        <f t="shared" si="699"/>
        <v>0</v>
      </c>
      <c r="BB429" s="652">
        <f t="shared" si="699"/>
        <v>0</v>
      </c>
      <c r="BC429" s="652">
        <f t="shared" si="699"/>
        <v>0</v>
      </c>
      <c r="BD429" s="652">
        <f t="shared" si="699"/>
        <v>0</v>
      </c>
      <c r="BE429" s="652">
        <f t="shared" si="699"/>
        <v>0</v>
      </c>
      <c r="BF429" s="652">
        <f t="shared" si="699"/>
        <v>0</v>
      </c>
      <c r="BG429" s="652">
        <f t="shared" si="699"/>
        <v>0</v>
      </c>
      <c r="BH429" s="652">
        <f t="shared" si="699"/>
        <v>0</v>
      </c>
      <c r="BI429" s="652">
        <f t="shared" si="699"/>
        <v>0</v>
      </c>
      <c r="BJ429" s="652">
        <f t="shared" si="699"/>
        <v>0</v>
      </c>
      <c r="BK429" s="652">
        <f t="shared" si="699"/>
        <v>0</v>
      </c>
      <c r="BL429" s="652">
        <f t="shared" si="699"/>
        <v>0</v>
      </c>
      <c r="BM429" s="652">
        <f t="shared" si="699"/>
        <v>0</v>
      </c>
      <c r="BN429" s="652">
        <f t="shared" si="699"/>
        <v>0</v>
      </c>
      <c r="BO429" s="652">
        <f t="shared" si="699"/>
        <v>0</v>
      </c>
      <c r="BP429" s="652">
        <f t="shared" si="699"/>
        <v>0</v>
      </c>
      <c r="BQ429" s="652">
        <f t="shared" si="693"/>
        <v>0</v>
      </c>
    </row>
    <row r="430" spans="1:69" s="360" customFormat="1" ht="12.75" x14ac:dyDescent="0.2">
      <c r="A430" s="692">
        <v>1935</v>
      </c>
      <c r="B430" s="384" t="s">
        <v>543</v>
      </c>
      <c r="C430" s="1306">
        <f>'I4 BO ASSETS'!M70</f>
        <v>0</v>
      </c>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c r="Z430" s="652"/>
      <c r="AA430" s="652"/>
      <c r="AB430" s="652"/>
      <c r="AC430" s="652"/>
      <c r="AD430" s="652"/>
      <c r="AE430" s="652"/>
      <c r="AF430" s="652"/>
      <c r="AG430" s="652"/>
      <c r="AH430" s="652"/>
      <c r="AI430" s="652"/>
      <c r="AJ430" s="652"/>
      <c r="AK430" s="652"/>
      <c r="AL430" s="652"/>
      <c r="AM430" s="652"/>
      <c r="AN430" s="652"/>
      <c r="AO430" s="652"/>
      <c r="AP430" s="652"/>
      <c r="AQ430" s="652"/>
      <c r="AR430" s="652"/>
      <c r="AS430" s="652"/>
      <c r="AT430" s="652"/>
      <c r="AU430" s="652"/>
      <c r="AV430" s="652"/>
      <c r="AW430" s="652">
        <f t="shared" ref="AW430:BP430" si="700">$C430*AW647</f>
        <v>0</v>
      </c>
      <c r="AX430" s="652">
        <f t="shared" si="700"/>
        <v>0</v>
      </c>
      <c r="AY430" s="652">
        <f t="shared" si="700"/>
        <v>0</v>
      </c>
      <c r="AZ430" s="652">
        <f t="shared" si="700"/>
        <v>0</v>
      </c>
      <c r="BA430" s="652">
        <f t="shared" si="700"/>
        <v>0</v>
      </c>
      <c r="BB430" s="652">
        <f t="shared" si="700"/>
        <v>0</v>
      </c>
      <c r="BC430" s="652">
        <f t="shared" si="700"/>
        <v>0</v>
      </c>
      <c r="BD430" s="652">
        <f t="shared" si="700"/>
        <v>0</v>
      </c>
      <c r="BE430" s="652">
        <f t="shared" si="700"/>
        <v>0</v>
      </c>
      <c r="BF430" s="652">
        <f t="shared" si="700"/>
        <v>0</v>
      </c>
      <c r="BG430" s="652">
        <f t="shared" si="700"/>
        <v>0</v>
      </c>
      <c r="BH430" s="652">
        <f t="shared" si="700"/>
        <v>0</v>
      </c>
      <c r="BI430" s="652">
        <f t="shared" si="700"/>
        <v>0</v>
      </c>
      <c r="BJ430" s="652">
        <f t="shared" si="700"/>
        <v>0</v>
      </c>
      <c r="BK430" s="652">
        <f t="shared" si="700"/>
        <v>0</v>
      </c>
      <c r="BL430" s="652">
        <f t="shared" si="700"/>
        <v>0</v>
      </c>
      <c r="BM430" s="652">
        <f t="shared" si="700"/>
        <v>0</v>
      </c>
      <c r="BN430" s="652">
        <f t="shared" si="700"/>
        <v>0</v>
      </c>
      <c r="BO430" s="652">
        <f t="shared" si="700"/>
        <v>0</v>
      </c>
      <c r="BP430" s="652">
        <f t="shared" si="700"/>
        <v>0</v>
      </c>
      <c r="BQ430" s="652">
        <f t="shared" si="693"/>
        <v>0</v>
      </c>
    </row>
    <row r="431" spans="1:69" s="360" customFormat="1" ht="12.75" x14ac:dyDescent="0.2">
      <c r="A431" s="692">
        <v>1940</v>
      </c>
      <c r="B431" s="384" t="s">
        <v>544</v>
      </c>
      <c r="C431" s="1306">
        <f>'I4 BO ASSETS'!M71</f>
        <v>0</v>
      </c>
      <c r="D431" s="652"/>
      <c r="E431" s="652"/>
      <c r="F431" s="652"/>
      <c r="G431" s="652"/>
      <c r="H431" s="652"/>
      <c r="I431" s="652"/>
      <c r="J431" s="652"/>
      <c r="K431" s="652"/>
      <c r="L431" s="652"/>
      <c r="M431" s="652"/>
      <c r="N431" s="652"/>
      <c r="O431" s="652"/>
      <c r="P431" s="652"/>
      <c r="Q431" s="652"/>
      <c r="R431" s="652"/>
      <c r="S431" s="652"/>
      <c r="T431" s="652"/>
      <c r="U431" s="652"/>
      <c r="V431" s="652"/>
      <c r="W431" s="652"/>
      <c r="X431" s="652"/>
      <c r="Y431" s="652"/>
      <c r="Z431" s="652"/>
      <c r="AA431" s="652"/>
      <c r="AB431" s="652"/>
      <c r="AC431" s="652"/>
      <c r="AD431" s="652"/>
      <c r="AE431" s="652"/>
      <c r="AF431" s="652"/>
      <c r="AG431" s="652"/>
      <c r="AH431" s="652"/>
      <c r="AI431" s="652"/>
      <c r="AJ431" s="652"/>
      <c r="AK431" s="652"/>
      <c r="AL431" s="652"/>
      <c r="AM431" s="652"/>
      <c r="AN431" s="652"/>
      <c r="AO431" s="652"/>
      <c r="AP431" s="652"/>
      <c r="AQ431" s="652"/>
      <c r="AR431" s="652"/>
      <c r="AS431" s="652"/>
      <c r="AT431" s="652"/>
      <c r="AU431" s="652"/>
      <c r="AV431" s="652"/>
      <c r="AW431" s="652">
        <f t="shared" ref="AW431:BP431" si="701">$C431*AW648</f>
        <v>0</v>
      </c>
      <c r="AX431" s="652">
        <f t="shared" si="701"/>
        <v>0</v>
      </c>
      <c r="AY431" s="652">
        <f t="shared" si="701"/>
        <v>0</v>
      </c>
      <c r="AZ431" s="652">
        <f t="shared" si="701"/>
        <v>0</v>
      </c>
      <c r="BA431" s="652">
        <f t="shared" si="701"/>
        <v>0</v>
      </c>
      <c r="BB431" s="652">
        <f t="shared" si="701"/>
        <v>0</v>
      </c>
      <c r="BC431" s="652">
        <f t="shared" si="701"/>
        <v>0</v>
      </c>
      <c r="BD431" s="652">
        <f t="shared" si="701"/>
        <v>0</v>
      </c>
      <c r="BE431" s="652">
        <f t="shared" si="701"/>
        <v>0</v>
      </c>
      <c r="BF431" s="652">
        <f t="shared" si="701"/>
        <v>0</v>
      </c>
      <c r="BG431" s="652">
        <f t="shared" si="701"/>
        <v>0</v>
      </c>
      <c r="BH431" s="652">
        <f t="shared" si="701"/>
        <v>0</v>
      </c>
      <c r="BI431" s="652">
        <f t="shared" si="701"/>
        <v>0</v>
      </c>
      <c r="BJ431" s="652">
        <f t="shared" si="701"/>
        <v>0</v>
      </c>
      <c r="BK431" s="652">
        <f t="shared" si="701"/>
        <v>0</v>
      </c>
      <c r="BL431" s="652">
        <f t="shared" si="701"/>
        <v>0</v>
      </c>
      <c r="BM431" s="652">
        <f t="shared" si="701"/>
        <v>0</v>
      </c>
      <c r="BN431" s="652">
        <f t="shared" si="701"/>
        <v>0</v>
      </c>
      <c r="BO431" s="652">
        <f t="shared" si="701"/>
        <v>0</v>
      </c>
      <c r="BP431" s="652">
        <f t="shared" si="701"/>
        <v>0</v>
      </c>
      <c r="BQ431" s="652">
        <f t="shared" si="693"/>
        <v>0</v>
      </c>
    </row>
    <row r="432" spans="1:69" s="360" customFormat="1" ht="12.75" x14ac:dyDescent="0.2">
      <c r="A432" s="692">
        <v>1945</v>
      </c>
      <c r="B432" s="384" t="s">
        <v>545</v>
      </c>
      <c r="C432" s="1306">
        <f>'I4 BO ASSETS'!M72</f>
        <v>0</v>
      </c>
      <c r="D432" s="652"/>
      <c r="E432" s="652"/>
      <c r="F432" s="652"/>
      <c r="G432" s="652"/>
      <c r="H432" s="652"/>
      <c r="I432" s="652"/>
      <c r="J432" s="652"/>
      <c r="K432" s="652"/>
      <c r="L432" s="652"/>
      <c r="M432" s="652"/>
      <c r="N432" s="652"/>
      <c r="O432" s="652"/>
      <c r="P432" s="652"/>
      <c r="Q432" s="652"/>
      <c r="R432" s="652"/>
      <c r="S432" s="652"/>
      <c r="T432" s="652"/>
      <c r="U432" s="652"/>
      <c r="V432" s="652"/>
      <c r="W432" s="652"/>
      <c r="X432" s="652"/>
      <c r="Y432" s="652"/>
      <c r="Z432" s="652"/>
      <c r="AA432" s="652"/>
      <c r="AB432" s="652"/>
      <c r="AC432" s="652"/>
      <c r="AD432" s="652"/>
      <c r="AE432" s="652"/>
      <c r="AF432" s="652"/>
      <c r="AG432" s="652"/>
      <c r="AH432" s="652"/>
      <c r="AI432" s="652"/>
      <c r="AJ432" s="652"/>
      <c r="AK432" s="652"/>
      <c r="AL432" s="652"/>
      <c r="AM432" s="652"/>
      <c r="AN432" s="652"/>
      <c r="AO432" s="652"/>
      <c r="AP432" s="652"/>
      <c r="AQ432" s="652"/>
      <c r="AR432" s="652"/>
      <c r="AS432" s="652"/>
      <c r="AT432" s="652"/>
      <c r="AU432" s="652"/>
      <c r="AV432" s="652"/>
      <c r="AW432" s="652">
        <f t="shared" ref="AW432:BP432" si="702">$C432*AW649</f>
        <v>0</v>
      </c>
      <c r="AX432" s="652">
        <f t="shared" si="702"/>
        <v>0</v>
      </c>
      <c r="AY432" s="652">
        <f t="shared" si="702"/>
        <v>0</v>
      </c>
      <c r="AZ432" s="652">
        <f t="shared" si="702"/>
        <v>0</v>
      </c>
      <c r="BA432" s="652">
        <f t="shared" si="702"/>
        <v>0</v>
      </c>
      <c r="BB432" s="652">
        <f t="shared" si="702"/>
        <v>0</v>
      </c>
      <c r="BC432" s="652">
        <f t="shared" si="702"/>
        <v>0</v>
      </c>
      <c r="BD432" s="652">
        <f t="shared" si="702"/>
        <v>0</v>
      </c>
      <c r="BE432" s="652">
        <f t="shared" si="702"/>
        <v>0</v>
      </c>
      <c r="BF432" s="652">
        <f t="shared" si="702"/>
        <v>0</v>
      </c>
      <c r="BG432" s="652">
        <f t="shared" si="702"/>
        <v>0</v>
      </c>
      <c r="BH432" s="652">
        <f t="shared" si="702"/>
        <v>0</v>
      </c>
      <c r="BI432" s="652">
        <f t="shared" si="702"/>
        <v>0</v>
      </c>
      <c r="BJ432" s="652">
        <f t="shared" si="702"/>
        <v>0</v>
      </c>
      <c r="BK432" s="652">
        <f t="shared" si="702"/>
        <v>0</v>
      </c>
      <c r="BL432" s="652">
        <f t="shared" si="702"/>
        <v>0</v>
      </c>
      <c r="BM432" s="652">
        <f t="shared" si="702"/>
        <v>0</v>
      </c>
      <c r="BN432" s="652">
        <f t="shared" si="702"/>
        <v>0</v>
      </c>
      <c r="BO432" s="652">
        <f t="shared" si="702"/>
        <v>0</v>
      </c>
      <c r="BP432" s="652">
        <f t="shared" si="702"/>
        <v>0</v>
      </c>
      <c r="BQ432" s="652">
        <f t="shared" si="693"/>
        <v>0</v>
      </c>
    </row>
    <row r="433" spans="1:69" s="360" customFormat="1" ht="12.75" x14ac:dyDescent="0.2">
      <c r="A433" s="692">
        <v>1950</v>
      </c>
      <c r="B433" s="384" t="s">
        <v>546</v>
      </c>
      <c r="C433" s="1306">
        <f>'I4 BO ASSETS'!M73</f>
        <v>0</v>
      </c>
      <c r="D433" s="652"/>
      <c r="E433" s="652"/>
      <c r="F433" s="652"/>
      <c r="G433" s="652"/>
      <c r="H433" s="652"/>
      <c r="I433" s="652"/>
      <c r="J433" s="652"/>
      <c r="K433" s="652"/>
      <c r="L433" s="652"/>
      <c r="M433" s="652"/>
      <c r="N433" s="652"/>
      <c r="O433" s="652"/>
      <c r="P433" s="652"/>
      <c r="Q433" s="652"/>
      <c r="R433" s="652"/>
      <c r="S433" s="652"/>
      <c r="T433" s="652"/>
      <c r="U433" s="652"/>
      <c r="V433" s="652"/>
      <c r="W433" s="652"/>
      <c r="X433" s="652"/>
      <c r="Y433" s="652"/>
      <c r="Z433" s="652"/>
      <c r="AA433" s="652"/>
      <c r="AB433" s="652"/>
      <c r="AC433" s="652"/>
      <c r="AD433" s="652"/>
      <c r="AE433" s="652"/>
      <c r="AF433" s="652"/>
      <c r="AG433" s="652"/>
      <c r="AH433" s="652"/>
      <c r="AI433" s="652"/>
      <c r="AJ433" s="652"/>
      <c r="AK433" s="652"/>
      <c r="AL433" s="652"/>
      <c r="AM433" s="652"/>
      <c r="AN433" s="652"/>
      <c r="AO433" s="652"/>
      <c r="AP433" s="652"/>
      <c r="AQ433" s="652"/>
      <c r="AR433" s="652"/>
      <c r="AS433" s="652"/>
      <c r="AT433" s="652"/>
      <c r="AU433" s="652"/>
      <c r="AV433" s="652"/>
      <c r="AW433" s="652">
        <f t="shared" ref="AW433:BP433" si="703">$C433*AW650</f>
        <v>0</v>
      </c>
      <c r="AX433" s="652">
        <f t="shared" si="703"/>
        <v>0</v>
      </c>
      <c r="AY433" s="652">
        <f t="shared" si="703"/>
        <v>0</v>
      </c>
      <c r="AZ433" s="652">
        <f t="shared" si="703"/>
        <v>0</v>
      </c>
      <c r="BA433" s="652">
        <f t="shared" si="703"/>
        <v>0</v>
      </c>
      <c r="BB433" s="652">
        <f t="shared" si="703"/>
        <v>0</v>
      </c>
      <c r="BC433" s="652">
        <f t="shared" si="703"/>
        <v>0</v>
      </c>
      <c r="BD433" s="652">
        <f t="shared" si="703"/>
        <v>0</v>
      </c>
      <c r="BE433" s="652">
        <f t="shared" si="703"/>
        <v>0</v>
      </c>
      <c r="BF433" s="652">
        <f t="shared" si="703"/>
        <v>0</v>
      </c>
      <c r="BG433" s="652">
        <f t="shared" si="703"/>
        <v>0</v>
      </c>
      <c r="BH433" s="652">
        <f t="shared" si="703"/>
        <v>0</v>
      </c>
      <c r="BI433" s="652">
        <f t="shared" si="703"/>
        <v>0</v>
      </c>
      <c r="BJ433" s="652">
        <f t="shared" si="703"/>
        <v>0</v>
      </c>
      <c r="BK433" s="652">
        <f t="shared" si="703"/>
        <v>0</v>
      </c>
      <c r="BL433" s="652">
        <f t="shared" si="703"/>
        <v>0</v>
      </c>
      <c r="BM433" s="652">
        <f t="shared" si="703"/>
        <v>0</v>
      </c>
      <c r="BN433" s="652">
        <f t="shared" si="703"/>
        <v>0</v>
      </c>
      <c r="BO433" s="652">
        <f t="shared" si="703"/>
        <v>0</v>
      </c>
      <c r="BP433" s="652">
        <f t="shared" si="703"/>
        <v>0</v>
      </c>
      <c r="BQ433" s="652">
        <f t="shared" si="693"/>
        <v>0</v>
      </c>
    </row>
    <row r="434" spans="1:69" s="360" customFormat="1" ht="12.75" x14ac:dyDescent="0.2">
      <c r="A434" s="692">
        <v>1955</v>
      </c>
      <c r="B434" s="384" t="s">
        <v>276</v>
      </c>
      <c r="C434" s="1306">
        <f>'I4 BO ASSETS'!M74</f>
        <v>0</v>
      </c>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c r="AA434" s="652"/>
      <c r="AB434" s="652"/>
      <c r="AC434" s="652"/>
      <c r="AD434" s="652"/>
      <c r="AE434" s="652"/>
      <c r="AF434" s="652"/>
      <c r="AG434" s="652"/>
      <c r="AH434" s="652"/>
      <c r="AI434" s="652"/>
      <c r="AJ434" s="652"/>
      <c r="AK434" s="652"/>
      <c r="AL434" s="652"/>
      <c r="AM434" s="652"/>
      <c r="AN434" s="652"/>
      <c r="AO434" s="652"/>
      <c r="AP434" s="652"/>
      <c r="AQ434" s="652"/>
      <c r="AR434" s="652"/>
      <c r="AS434" s="652"/>
      <c r="AT434" s="652"/>
      <c r="AU434" s="652"/>
      <c r="AV434" s="652"/>
      <c r="AW434" s="652">
        <f t="shared" ref="AW434:BP434" si="704">$C434*AW651</f>
        <v>0</v>
      </c>
      <c r="AX434" s="652">
        <f t="shared" si="704"/>
        <v>0</v>
      </c>
      <c r="AY434" s="652">
        <f t="shared" si="704"/>
        <v>0</v>
      </c>
      <c r="AZ434" s="652">
        <f t="shared" si="704"/>
        <v>0</v>
      </c>
      <c r="BA434" s="652">
        <f t="shared" si="704"/>
        <v>0</v>
      </c>
      <c r="BB434" s="652">
        <f t="shared" si="704"/>
        <v>0</v>
      </c>
      <c r="BC434" s="652">
        <f t="shared" si="704"/>
        <v>0</v>
      </c>
      <c r="BD434" s="652">
        <f t="shared" si="704"/>
        <v>0</v>
      </c>
      <c r="BE434" s="652">
        <f t="shared" si="704"/>
        <v>0</v>
      </c>
      <c r="BF434" s="652">
        <f t="shared" si="704"/>
        <v>0</v>
      </c>
      <c r="BG434" s="652">
        <f t="shared" si="704"/>
        <v>0</v>
      </c>
      <c r="BH434" s="652">
        <f t="shared" si="704"/>
        <v>0</v>
      </c>
      <c r="BI434" s="652">
        <f t="shared" si="704"/>
        <v>0</v>
      </c>
      <c r="BJ434" s="652">
        <f t="shared" si="704"/>
        <v>0</v>
      </c>
      <c r="BK434" s="652">
        <f t="shared" si="704"/>
        <v>0</v>
      </c>
      <c r="BL434" s="652">
        <f t="shared" si="704"/>
        <v>0</v>
      </c>
      <c r="BM434" s="652">
        <f t="shared" si="704"/>
        <v>0</v>
      </c>
      <c r="BN434" s="652">
        <f t="shared" si="704"/>
        <v>0</v>
      </c>
      <c r="BO434" s="652">
        <f t="shared" si="704"/>
        <v>0</v>
      </c>
      <c r="BP434" s="652">
        <f t="shared" si="704"/>
        <v>0</v>
      </c>
      <c r="BQ434" s="652">
        <f t="shared" si="693"/>
        <v>0</v>
      </c>
    </row>
    <row r="435" spans="1:69" s="360" customFormat="1" ht="12.75" x14ac:dyDescent="0.2">
      <c r="A435" s="692">
        <v>1960</v>
      </c>
      <c r="B435" s="384" t="s">
        <v>277</v>
      </c>
      <c r="C435" s="1306">
        <f>'I4 BO ASSETS'!M75</f>
        <v>0</v>
      </c>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c r="AA435" s="652"/>
      <c r="AB435" s="652"/>
      <c r="AC435" s="652"/>
      <c r="AD435" s="652"/>
      <c r="AE435" s="652"/>
      <c r="AF435" s="652"/>
      <c r="AG435" s="652"/>
      <c r="AH435" s="652"/>
      <c r="AI435" s="652"/>
      <c r="AJ435" s="652"/>
      <c r="AK435" s="652"/>
      <c r="AL435" s="652"/>
      <c r="AM435" s="652"/>
      <c r="AN435" s="652"/>
      <c r="AO435" s="652"/>
      <c r="AP435" s="652"/>
      <c r="AQ435" s="652"/>
      <c r="AR435" s="652"/>
      <c r="AS435" s="652"/>
      <c r="AT435" s="652"/>
      <c r="AU435" s="652"/>
      <c r="AV435" s="652"/>
      <c r="AW435" s="652">
        <f t="shared" ref="AW435:BP435" si="705">$C435*AW652</f>
        <v>0</v>
      </c>
      <c r="AX435" s="652">
        <f t="shared" si="705"/>
        <v>0</v>
      </c>
      <c r="AY435" s="652">
        <f t="shared" si="705"/>
        <v>0</v>
      </c>
      <c r="AZ435" s="652">
        <f t="shared" si="705"/>
        <v>0</v>
      </c>
      <c r="BA435" s="652">
        <f t="shared" si="705"/>
        <v>0</v>
      </c>
      <c r="BB435" s="652">
        <f t="shared" si="705"/>
        <v>0</v>
      </c>
      <c r="BC435" s="652">
        <f t="shared" si="705"/>
        <v>0</v>
      </c>
      <c r="BD435" s="652">
        <f t="shared" si="705"/>
        <v>0</v>
      </c>
      <c r="BE435" s="652">
        <f t="shared" si="705"/>
        <v>0</v>
      </c>
      <c r="BF435" s="652">
        <f t="shared" si="705"/>
        <v>0</v>
      </c>
      <c r="BG435" s="652">
        <f t="shared" si="705"/>
        <v>0</v>
      </c>
      <c r="BH435" s="652">
        <f t="shared" si="705"/>
        <v>0</v>
      </c>
      <c r="BI435" s="652">
        <f t="shared" si="705"/>
        <v>0</v>
      </c>
      <c r="BJ435" s="652">
        <f t="shared" si="705"/>
        <v>0</v>
      </c>
      <c r="BK435" s="652">
        <f t="shared" si="705"/>
        <v>0</v>
      </c>
      <c r="BL435" s="652">
        <f t="shared" si="705"/>
        <v>0</v>
      </c>
      <c r="BM435" s="652">
        <f t="shared" si="705"/>
        <v>0</v>
      </c>
      <c r="BN435" s="652">
        <f t="shared" si="705"/>
        <v>0</v>
      </c>
      <c r="BO435" s="652">
        <f t="shared" si="705"/>
        <v>0</v>
      </c>
      <c r="BP435" s="652">
        <f t="shared" si="705"/>
        <v>0</v>
      </c>
      <c r="BQ435" s="652">
        <f t="shared" si="693"/>
        <v>0</v>
      </c>
    </row>
    <row r="436" spans="1:69" s="360" customFormat="1" ht="25.5" x14ac:dyDescent="0.2">
      <c r="A436" s="692">
        <v>1970</v>
      </c>
      <c r="B436" s="384" t="s">
        <v>279</v>
      </c>
      <c r="C436" s="1306">
        <f>'I4 BO ASSETS'!M76</f>
        <v>0</v>
      </c>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2"/>
      <c r="AK436" s="652"/>
      <c r="AL436" s="652"/>
      <c r="AM436" s="652"/>
      <c r="AN436" s="652"/>
      <c r="AO436" s="652"/>
      <c r="AP436" s="652"/>
      <c r="AQ436" s="652"/>
      <c r="AR436" s="652"/>
      <c r="AS436" s="652"/>
      <c r="AT436" s="652"/>
      <c r="AU436" s="652"/>
      <c r="AV436" s="652"/>
      <c r="AW436" s="652">
        <f t="shared" ref="AW436:BP436" si="706">$C436*AW653</f>
        <v>0</v>
      </c>
      <c r="AX436" s="652">
        <f t="shared" si="706"/>
        <v>0</v>
      </c>
      <c r="AY436" s="652">
        <f t="shared" si="706"/>
        <v>0</v>
      </c>
      <c r="AZ436" s="652">
        <f t="shared" si="706"/>
        <v>0</v>
      </c>
      <c r="BA436" s="652">
        <f t="shared" si="706"/>
        <v>0</v>
      </c>
      <c r="BB436" s="652">
        <f t="shared" si="706"/>
        <v>0</v>
      </c>
      <c r="BC436" s="652">
        <f t="shared" si="706"/>
        <v>0</v>
      </c>
      <c r="BD436" s="652">
        <f t="shared" si="706"/>
        <v>0</v>
      </c>
      <c r="BE436" s="652">
        <f t="shared" si="706"/>
        <v>0</v>
      </c>
      <c r="BF436" s="652">
        <f t="shared" si="706"/>
        <v>0</v>
      </c>
      <c r="BG436" s="652">
        <f t="shared" si="706"/>
        <v>0</v>
      </c>
      <c r="BH436" s="652">
        <f t="shared" si="706"/>
        <v>0</v>
      </c>
      <c r="BI436" s="652">
        <f t="shared" si="706"/>
        <v>0</v>
      </c>
      <c r="BJ436" s="652">
        <f t="shared" si="706"/>
        <v>0</v>
      </c>
      <c r="BK436" s="652">
        <f t="shared" si="706"/>
        <v>0</v>
      </c>
      <c r="BL436" s="652">
        <f t="shared" si="706"/>
        <v>0</v>
      </c>
      <c r="BM436" s="652">
        <f t="shared" si="706"/>
        <v>0</v>
      </c>
      <c r="BN436" s="652">
        <f t="shared" si="706"/>
        <v>0</v>
      </c>
      <c r="BO436" s="652">
        <f t="shared" si="706"/>
        <v>0</v>
      </c>
      <c r="BP436" s="652">
        <f t="shared" si="706"/>
        <v>0</v>
      </c>
      <c r="BQ436" s="652">
        <f t="shared" si="693"/>
        <v>0</v>
      </c>
    </row>
    <row r="437" spans="1:69" s="360" customFormat="1" ht="25.5" x14ac:dyDescent="0.2">
      <c r="A437" s="692">
        <v>1975</v>
      </c>
      <c r="B437" s="384" t="s">
        <v>1650</v>
      </c>
      <c r="C437" s="1306">
        <f>'I4 BO ASSETS'!M77</f>
        <v>0</v>
      </c>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52"/>
      <c r="AL437" s="652"/>
      <c r="AM437" s="652"/>
      <c r="AN437" s="652"/>
      <c r="AO437" s="652"/>
      <c r="AP437" s="652"/>
      <c r="AQ437" s="652"/>
      <c r="AR437" s="652"/>
      <c r="AS437" s="652"/>
      <c r="AT437" s="652"/>
      <c r="AU437" s="652"/>
      <c r="AV437" s="652"/>
      <c r="AW437" s="652">
        <f t="shared" ref="AW437:BP437" si="707">$C437*AW654</f>
        <v>0</v>
      </c>
      <c r="AX437" s="652">
        <f t="shared" si="707"/>
        <v>0</v>
      </c>
      <c r="AY437" s="652">
        <f t="shared" si="707"/>
        <v>0</v>
      </c>
      <c r="AZ437" s="652">
        <f t="shared" si="707"/>
        <v>0</v>
      </c>
      <c r="BA437" s="652">
        <f t="shared" si="707"/>
        <v>0</v>
      </c>
      <c r="BB437" s="652">
        <f t="shared" si="707"/>
        <v>0</v>
      </c>
      <c r="BC437" s="652">
        <f t="shared" si="707"/>
        <v>0</v>
      </c>
      <c r="BD437" s="652">
        <f t="shared" si="707"/>
        <v>0</v>
      </c>
      <c r="BE437" s="652">
        <f t="shared" si="707"/>
        <v>0</v>
      </c>
      <c r="BF437" s="652">
        <f t="shared" si="707"/>
        <v>0</v>
      </c>
      <c r="BG437" s="652">
        <f t="shared" si="707"/>
        <v>0</v>
      </c>
      <c r="BH437" s="652">
        <f t="shared" si="707"/>
        <v>0</v>
      </c>
      <c r="BI437" s="652">
        <f t="shared" si="707"/>
        <v>0</v>
      </c>
      <c r="BJ437" s="652">
        <f t="shared" si="707"/>
        <v>0</v>
      </c>
      <c r="BK437" s="652">
        <f t="shared" si="707"/>
        <v>0</v>
      </c>
      <c r="BL437" s="652">
        <f t="shared" si="707"/>
        <v>0</v>
      </c>
      <c r="BM437" s="652">
        <f t="shared" si="707"/>
        <v>0</v>
      </c>
      <c r="BN437" s="652">
        <f t="shared" si="707"/>
        <v>0</v>
      </c>
      <c r="BO437" s="652">
        <f t="shared" si="707"/>
        <v>0</v>
      </c>
      <c r="BP437" s="652">
        <f t="shared" si="707"/>
        <v>0</v>
      </c>
      <c r="BQ437" s="652">
        <f t="shared" si="693"/>
        <v>0</v>
      </c>
    </row>
    <row r="438" spans="1:69" s="360" customFormat="1" ht="12.75" x14ac:dyDescent="0.2">
      <c r="A438" s="692">
        <v>1980</v>
      </c>
      <c r="B438" s="384" t="s">
        <v>1125</v>
      </c>
      <c r="C438" s="1306">
        <f>'I4 BO ASSETS'!M78</f>
        <v>0</v>
      </c>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52"/>
      <c r="AL438" s="652"/>
      <c r="AM438" s="652"/>
      <c r="AN438" s="652"/>
      <c r="AO438" s="652"/>
      <c r="AP438" s="652"/>
      <c r="AQ438" s="652"/>
      <c r="AR438" s="652"/>
      <c r="AS438" s="652"/>
      <c r="AT438" s="652"/>
      <c r="AU438" s="652"/>
      <c r="AV438" s="652"/>
      <c r="AW438" s="652">
        <f t="shared" ref="AW438:BP438" si="708">$C438*AW655</f>
        <v>0</v>
      </c>
      <c r="AX438" s="652">
        <f t="shared" si="708"/>
        <v>0</v>
      </c>
      <c r="AY438" s="652">
        <f t="shared" si="708"/>
        <v>0</v>
      </c>
      <c r="AZ438" s="652">
        <f t="shared" si="708"/>
        <v>0</v>
      </c>
      <c r="BA438" s="652">
        <f t="shared" si="708"/>
        <v>0</v>
      </c>
      <c r="BB438" s="652">
        <f t="shared" si="708"/>
        <v>0</v>
      </c>
      <c r="BC438" s="652">
        <f t="shared" si="708"/>
        <v>0</v>
      </c>
      <c r="BD438" s="652">
        <f t="shared" si="708"/>
        <v>0</v>
      </c>
      <c r="BE438" s="652">
        <f t="shared" si="708"/>
        <v>0</v>
      </c>
      <c r="BF438" s="652">
        <f t="shared" si="708"/>
        <v>0</v>
      </c>
      <c r="BG438" s="652">
        <f t="shared" si="708"/>
        <v>0</v>
      </c>
      <c r="BH438" s="652">
        <f t="shared" si="708"/>
        <v>0</v>
      </c>
      <c r="BI438" s="652">
        <f t="shared" si="708"/>
        <v>0</v>
      </c>
      <c r="BJ438" s="652">
        <f t="shared" si="708"/>
        <v>0</v>
      </c>
      <c r="BK438" s="652">
        <f t="shared" si="708"/>
        <v>0</v>
      </c>
      <c r="BL438" s="652">
        <f t="shared" si="708"/>
        <v>0</v>
      </c>
      <c r="BM438" s="652">
        <f t="shared" si="708"/>
        <v>0</v>
      </c>
      <c r="BN438" s="652">
        <f t="shared" si="708"/>
        <v>0</v>
      </c>
      <c r="BO438" s="652">
        <f t="shared" si="708"/>
        <v>0</v>
      </c>
      <c r="BP438" s="652">
        <f t="shared" si="708"/>
        <v>0</v>
      </c>
      <c r="BQ438" s="652">
        <f t="shared" si="693"/>
        <v>0</v>
      </c>
    </row>
    <row r="439" spans="1:69" s="360" customFormat="1" ht="12.75" x14ac:dyDescent="0.2">
      <c r="A439" s="692">
        <v>1990</v>
      </c>
      <c r="B439" s="384" t="s">
        <v>1127</v>
      </c>
      <c r="C439" s="1306">
        <f>'I4 BO ASSETS'!M79</f>
        <v>0</v>
      </c>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52"/>
      <c r="AL439" s="652"/>
      <c r="AM439" s="652"/>
      <c r="AN439" s="652"/>
      <c r="AO439" s="652"/>
      <c r="AP439" s="652"/>
      <c r="AQ439" s="652"/>
      <c r="AR439" s="652"/>
      <c r="AS439" s="652"/>
      <c r="AT439" s="652"/>
      <c r="AU439" s="652"/>
      <c r="AV439" s="652"/>
      <c r="AW439" s="652">
        <f t="shared" ref="AW439:BP439" si="709">$C439*AW656</f>
        <v>0</v>
      </c>
      <c r="AX439" s="652">
        <f t="shared" si="709"/>
        <v>0</v>
      </c>
      <c r="AY439" s="652">
        <f t="shared" si="709"/>
        <v>0</v>
      </c>
      <c r="AZ439" s="652">
        <f t="shared" si="709"/>
        <v>0</v>
      </c>
      <c r="BA439" s="652">
        <f t="shared" si="709"/>
        <v>0</v>
      </c>
      <c r="BB439" s="652">
        <f t="shared" si="709"/>
        <v>0</v>
      </c>
      <c r="BC439" s="652">
        <f t="shared" si="709"/>
        <v>0</v>
      </c>
      <c r="BD439" s="652">
        <f t="shared" si="709"/>
        <v>0</v>
      </c>
      <c r="BE439" s="652">
        <f t="shared" si="709"/>
        <v>0</v>
      </c>
      <c r="BF439" s="652">
        <f t="shared" si="709"/>
        <v>0</v>
      </c>
      <c r="BG439" s="652">
        <f t="shared" si="709"/>
        <v>0</v>
      </c>
      <c r="BH439" s="652">
        <f t="shared" si="709"/>
        <v>0</v>
      </c>
      <c r="BI439" s="652">
        <f t="shared" si="709"/>
        <v>0</v>
      </c>
      <c r="BJ439" s="652">
        <f t="shared" si="709"/>
        <v>0</v>
      </c>
      <c r="BK439" s="652">
        <f t="shared" si="709"/>
        <v>0</v>
      </c>
      <c r="BL439" s="652">
        <f t="shared" si="709"/>
        <v>0</v>
      </c>
      <c r="BM439" s="652">
        <f t="shared" si="709"/>
        <v>0</v>
      </c>
      <c r="BN439" s="652">
        <f t="shared" si="709"/>
        <v>0</v>
      </c>
      <c r="BO439" s="652">
        <f t="shared" si="709"/>
        <v>0</v>
      </c>
      <c r="BP439" s="652">
        <f t="shared" si="709"/>
        <v>0</v>
      </c>
      <c r="BQ439" s="652">
        <f t="shared" si="693"/>
        <v>0</v>
      </c>
    </row>
    <row r="440" spans="1:69" s="360" customFormat="1" ht="12.75" x14ac:dyDescent="0.2">
      <c r="A440" s="692">
        <v>2005</v>
      </c>
      <c r="B440" s="384" t="s">
        <v>1129</v>
      </c>
      <c r="C440" s="1306">
        <f>'I4 BO ASSETS'!M80</f>
        <v>0</v>
      </c>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52"/>
      <c r="AL440" s="652"/>
      <c r="AM440" s="652"/>
      <c r="AN440" s="652"/>
      <c r="AO440" s="652"/>
      <c r="AP440" s="652"/>
      <c r="AQ440" s="652"/>
      <c r="AR440" s="652"/>
      <c r="AS440" s="652"/>
      <c r="AT440" s="652"/>
      <c r="AU440" s="652"/>
      <c r="AV440" s="652"/>
      <c r="AW440" s="652">
        <f t="shared" ref="AW440:BP440" si="710">$C440*AW657</f>
        <v>0</v>
      </c>
      <c r="AX440" s="652">
        <f t="shared" si="710"/>
        <v>0</v>
      </c>
      <c r="AY440" s="652">
        <f t="shared" si="710"/>
        <v>0</v>
      </c>
      <c r="AZ440" s="652">
        <f t="shared" si="710"/>
        <v>0</v>
      </c>
      <c r="BA440" s="652">
        <f t="shared" si="710"/>
        <v>0</v>
      </c>
      <c r="BB440" s="652">
        <f t="shared" si="710"/>
        <v>0</v>
      </c>
      <c r="BC440" s="652">
        <f t="shared" si="710"/>
        <v>0</v>
      </c>
      <c r="BD440" s="652">
        <f t="shared" si="710"/>
        <v>0</v>
      </c>
      <c r="BE440" s="652">
        <f t="shared" si="710"/>
        <v>0</v>
      </c>
      <c r="BF440" s="652">
        <f t="shared" si="710"/>
        <v>0</v>
      </c>
      <c r="BG440" s="652">
        <f t="shared" si="710"/>
        <v>0</v>
      </c>
      <c r="BH440" s="652">
        <f t="shared" si="710"/>
        <v>0</v>
      </c>
      <c r="BI440" s="652">
        <f t="shared" si="710"/>
        <v>0</v>
      </c>
      <c r="BJ440" s="652">
        <f t="shared" si="710"/>
        <v>0</v>
      </c>
      <c r="BK440" s="652">
        <f t="shared" si="710"/>
        <v>0</v>
      </c>
      <c r="BL440" s="652">
        <f t="shared" si="710"/>
        <v>0</v>
      </c>
      <c r="BM440" s="652">
        <f t="shared" si="710"/>
        <v>0</v>
      </c>
      <c r="BN440" s="652">
        <f t="shared" si="710"/>
        <v>0</v>
      </c>
      <c r="BO440" s="652">
        <f t="shared" si="710"/>
        <v>0</v>
      </c>
      <c r="BP440" s="652">
        <f t="shared" si="710"/>
        <v>0</v>
      </c>
      <c r="BQ440" s="652">
        <f t="shared" si="693"/>
        <v>0</v>
      </c>
    </row>
    <row r="441" spans="1:69" s="1296" customFormat="1" ht="12.75" x14ac:dyDescent="0.2">
      <c r="A441" s="696">
        <v>2010</v>
      </c>
      <c r="B441" s="695" t="s">
        <v>1130</v>
      </c>
      <c r="C441" s="1306">
        <f>'I4 BO ASSETS'!M81</f>
        <v>0</v>
      </c>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c r="AA441" s="652"/>
      <c r="AB441" s="652"/>
      <c r="AC441" s="652"/>
      <c r="AD441" s="652"/>
      <c r="AE441" s="652"/>
      <c r="AF441" s="652"/>
      <c r="AG441" s="652"/>
      <c r="AH441" s="652"/>
      <c r="AI441" s="652"/>
      <c r="AJ441" s="652"/>
      <c r="AK441" s="652"/>
      <c r="AL441" s="652"/>
      <c r="AM441" s="652"/>
      <c r="AN441" s="652"/>
      <c r="AO441" s="652"/>
      <c r="AP441" s="652"/>
      <c r="AQ441" s="652"/>
      <c r="AR441" s="652"/>
      <c r="AS441" s="652"/>
      <c r="AT441" s="652"/>
      <c r="AU441" s="652"/>
      <c r="AV441" s="652"/>
      <c r="AW441" s="652">
        <f t="shared" ref="AW441:BP441" si="711">$C441*AW658</f>
        <v>0</v>
      </c>
      <c r="AX441" s="652">
        <f t="shared" si="711"/>
        <v>0</v>
      </c>
      <c r="AY441" s="652">
        <f t="shared" si="711"/>
        <v>0</v>
      </c>
      <c r="AZ441" s="652">
        <f t="shared" si="711"/>
        <v>0</v>
      </c>
      <c r="BA441" s="652">
        <f t="shared" si="711"/>
        <v>0</v>
      </c>
      <c r="BB441" s="652">
        <f t="shared" si="711"/>
        <v>0</v>
      </c>
      <c r="BC441" s="652">
        <f t="shared" si="711"/>
        <v>0</v>
      </c>
      <c r="BD441" s="652">
        <f t="shared" si="711"/>
        <v>0</v>
      </c>
      <c r="BE441" s="652">
        <f t="shared" si="711"/>
        <v>0</v>
      </c>
      <c r="BF441" s="652">
        <f t="shared" si="711"/>
        <v>0</v>
      </c>
      <c r="BG441" s="652">
        <f t="shared" si="711"/>
        <v>0</v>
      </c>
      <c r="BH441" s="652">
        <f t="shared" si="711"/>
        <v>0</v>
      </c>
      <c r="BI441" s="652">
        <f t="shared" si="711"/>
        <v>0</v>
      </c>
      <c r="BJ441" s="652">
        <f t="shared" si="711"/>
        <v>0</v>
      </c>
      <c r="BK441" s="652">
        <f t="shared" si="711"/>
        <v>0</v>
      </c>
      <c r="BL441" s="652">
        <f t="shared" si="711"/>
        <v>0</v>
      </c>
      <c r="BM441" s="652">
        <f t="shared" si="711"/>
        <v>0</v>
      </c>
      <c r="BN441" s="652">
        <f t="shared" si="711"/>
        <v>0</v>
      </c>
      <c r="BO441" s="652">
        <f t="shared" si="711"/>
        <v>0</v>
      </c>
      <c r="BP441" s="652">
        <f t="shared" si="711"/>
        <v>0</v>
      </c>
      <c r="BQ441" s="652">
        <f t="shared" si="693"/>
        <v>0</v>
      </c>
    </row>
    <row r="442" spans="1:69" s="1302" customFormat="1" ht="12.75" x14ac:dyDescent="0.2">
      <c r="A442" s="1297"/>
      <c r="B442" s="1309" t="s">
        <v>956</v>
      </c>
      <c r="C442" s="1310">
        <f>SUM(C422:C441)</f>
        <v>0</v>
      </c>
      <c r="D442" s="1300"/>
      <c r="E442" s="1300"/>
      <c r="F442" s="1301"/>
      <c r="G442" s="1300">
        <f t="shared" ref="G442:AB442" si="712">SUM(G422:G441)</f>
        <v>0</v>
      </c>
      <c r="H442" s="1300">
        <f t="shared" si="712"/>
        <v>0</v>
      </c>
      <c r="I442" s="1300">
        <f t="shared" si="712"/>
        <v>0</v>
      </c>
      <c r="J442" s="1300">
        <f t="shared" si="712"/>
        <v>0</v>
      </c>
      <c r="K442" s="1300">
        <f t="shared" si="712"/>
        <v>0</v>
      </c>
      <c r="L442" s="1300">
        <f t="shared" si="712"/>
        <v>0</v>
      </c>
      <c r="M442" s="1300">
        <f t="shared" si="712"/>
        <v>0</v>
      </c>
      <c r="N442" s="1300">
        <f t="shared" si="712"/>
        <v>0</v>
      </c>
      <c r="O442" s="1300">
        <f t="shared" si="712"/>
        <v>0</v>
      </c>
      <c r="P442" s="1300">
        <f t="shared" si="712"/>
        <v>0</v>
      </c>
      <c r="Q442" s="1300">
        <f t="shared" si="712"/>
        <v>0</v>
      </c>
      <c r="R442" s="1300">
        <f t="shared" si="712"/>
        <v>0</v>
      </c>
      <c r="S442" s="1300">
        <f t="shared" si="712"/>
        <v>0</v>
      </c>
      <c r="T442" s="1300">
        <f t="shared" si="712"/>
        <v>0</v>
      </c>
      <c r="U442" s="1300">
        <f t="shared" si="712"/>
        <v>0</v>
      </c>
      <c r="V442" s="1300">
        <f t="shared" si="712"/>
        <v>0</v>
      </c>
      <c r="W442" s="1300">
        <f t="shared" si="712"/>
        <v>0</v>
      </c>
      <c r="X442" s="1300">
        <f t="shared" si="712"/>
        <v>0</v>
      </c>
      <c r="Y442" s="1300">
        <f t="shared" si="712"/>
        <v>0</v>
      </c>
      <c r="Z442" s="1300">
        <f t="shared" si="712"/>
        <v>0</v>
      </c>
      <c r="AA442" s="1300">
        <f t="shared" si="712"/>
        <v>0</v>
      </c>
      <c r="AB442" s="1300">
        <f t="shared" si="712"/>
        <v>0</v>
      </c>
      <c r="AC442" s="1300">
        <f t="shared" ref="AC442:AX442" si="713">SUM(AC422:AC441)</f>
        <v>0</v>
      </c>
      <c r="AD442" s="1300">
        <f t="shared" si="713"/>
        <v>0</v>
      </c>
      <c r="AE442" s="1300">
        <f t="shared" si="713"/>
        <v>0</v>
      </c>
      <c r="AF442" s="1300">
        <f t="shared" si="713"/>
        <v>0</v>
      </c>
      <c r="AG442" s="1300">
        <f t="shared" si="713"/>
        <v>0</v>
      </c>
      <c r="AH442" s="1300">
        <f t="shared" si="713"/>
        <v>0</v>
      </c>
      <c r="AI442" s="1300">
        <f t="shared" si="713"/>
        <v>0</v>
      </c>
      <c r="AJ442" s="1300">
        <f t="shared" si="713"/>
        <v>0</v>
      </c>
      <c r="AK442" s="1300">
        <f t="shared" si="713"/>
        <v>0</v>
      </c>
      <c r="AL442" s="1300">
        <f t="shared" si="713"/>
        <v>0</v>
      </c>
      <c r="AM442" s="1300">
        <f t="shared" si="713"/>
        <v>0</v>
      </c>
      <c r="AN442" s="1300">
        <f t="shared" si="713"/>
        <v>0</v>
      </c>
      <c r="AO442" s="1300">
        <f t="shared" si="713"/>
        <v>0</v>
      </c>
      <c r="AP442" s="1300">
        <f t="shared" si="713"/>
        <v>0</v>
      </c>
      <c r="AQ442" s="1300">
        <f t="shared" si="713"/>
        <v>0</v>
      </c>
      <c r="AR442" s="1300">
        <f t="shared" si="713"/>
        <v>0</v>
      </c>
      <c r="AS442" s="1300">
        <f t="shared" si="713"/>
        <v>0</v>
      </c>
      <c r="AT442" s="1300">
        <f t="shared" si="713"/>
        <v>0</v>
      </c>
      <c r="AU442" s="1300">
        <f t="shared" si="713"/>
        <v>0</v>
      </c>
      <c r="AV442" s="1300">
        <f t="shared" si="713"/>
        <v>0</v>
      </c>
      <c r="AW442" s="1300">
        <f t="shared" si="713"/>
        <v>0</v>
      </c>
      <c r="AX442" s="1300">
        <f t="shared" si="713"/>
        <v>0</v>
      </c>
      <c r="AY442" s="1300">
        <f t="shared" ref="AY442:BQ442" si="714">SUM(AY422:AY441)</f>
        <v>0</v>
      </c>
      <c r="AZ442" s="1300">
        <f t="shared" si="714"/>
        <v>0</v>
      </c>
      <c r="BA442" s="1300">
        <f t="shared" si="714"/>
        <v>0</v>
      </c>
      <c r="BB442" s="1300">
        <f t="shared" si="714"/>
        <v>0</v>
      </c>
      <c r="BC442" s="1300">
        <f t="shared" si="714"/>
        <v>0</v>
      </c>
      <c r="BD442" s="1300">
        <f t="shared" si="714"/>
        <v>0</v>
      </c>
      <c r="BE442" s="1300">
        <f t="shared" si="714"/>
        <v>0</v>
      </c>
      <c r="BF442" s="1300">
        <f t="shared" si="714"/>
        <v>0</v>
      </c>
      <c r="BG442" s="1300">
        <f t="shared" si="714"/>
        <v>0</v>
      </c>
      <c r="BH442" s="1300">
        <f t="shared" si="714"/>
        <v>0</v>
      </c>
      <c r="BI442" s="1300">
        <f t="shared" si="714"/>
        <v>0</v>
      </c>
      <c r="BJ442" s="1300">
        <f t="shared" si="714"/>
        <v>0</v>
      </c>
      <c r="BK442" s="1300">
        <f t="shared" si="714"/>
        <v>0</v>
      </c>
      <c r="BL442" s="1300">
        <f t="shared" si="714"/>
        <v>0</v>
      </c>
      <c r="BM442" s="1300">
        <f t="shared" si="714"/>
        <v>0</v>
      </c>
      <c r="BN442" s="1300">
        <f t="shared" si="714"/>
        <v>0</v>
      </c>
      <c r="BO442" s="1300">
        <f t="shared" si="714"/>
        <v>0</v>
      </c>
      <c r="BP442" s="1300">
        <f t="shared" si="714"/>
        <v>0</v>
      </c>
      <c r="BQ442" s="1300">
        <f t="shared" si="714"/>
        <v>0</v>
      </c>
    </row>
    <row r="443" spans="1:69" s="360" customFormat="1" ht="12.75" x14ac:dyDescent="0.2">
      <c r="A443" s="1314"/>
      <c r="B443" s="469"/>
      <c r="C443" s="1315"/>
      <c r="D443" s="652"/>
      <c r="E443" s="652"/>
      <c r="F443" s="652"/>
      <c r="AV443" s="470"/>
      <c r="BQ443" s="470"/>
    </row>
    <row r="444" spans="1:69" s="1226" customFormat="1" ht="13.5" thickBot="1" x14ac:dyDescent="0.25">
      <c r="A444" s="1227"/>
      <c r="B444" s="1224" t="s">
        <v>832</v>
      </c>
      <c r="C444" s="1228">
        <f t="shared" ref="C444:AH444" si="715">C420+C442</f>
        <v>0</v>
      </c>
      <c r="D444" s="1228">
        <f t="shared" si="715"/>
        <v>0</v>
      </c>
      <c r="E444" s="1228">
        <f t="shared" si="715"/>
        <v>0</v>
      </c>
      <c r="F444" s="1228">
        <f t="shared" si="715"/>
        <v>0</v>
      </c>
      <c r="G444" s="1228">
        <f t="shared" si="715"/>
        <v>0</v>
      </c>
      <c r="H444" s="1228">
        <f t="shared" si="715"/>
        <v>0</v>
      </c>
      <c r="I444" s="1228">
        <f t="shared" si="715"/>
        <v>0</v>
      </c>
      <c r="J444" s="1228">
        <f t="shared" si="715"/>
        <v>0</v>
      </c>
      <c r="K444" s="1228">
        <f t="shared" si="715"/>
        <v>0</v>
      </c>
      <c r="L444" s="1228">
        <f t="shared" si="715"/>
        <v>0</v>
      </c>
      <c r="M444" s="1228">
        <f t="shared" si="715"/>
        <v>0</v>
      </c>
      <c r="N444" s="1228">
        <f t="shared" si="715"/>
        <v>0</v>
      </c>
      <c r="O444" s="1228">
        <f t="shared" si="715"/>
        <v>0</v>
      </c>
      <c r="P444" s="1228">
        <f t="shared" si="715"/>
        <v>0</v>
      </c>
      <c r="Q444" s="1228">
        <f t="shared" si="715"/>
        <v>0</v>
      </c>
      <c r="R444" s="1228">
        <f t="shared" si="715"/>
        <v>0</v>
      </c>
      <c r="S444" s="1228">
        <f t="shared" si="715"/>
        <v>0</v>
      </c>
      <c r="T444" s="1228">
        <f t="shared" si="715"/>
        <v>0</v>
      </c>
      <c r="U444" s="1228">
        <f t="shared" si="715"/>
        <v>0</v>
      </c>
      <c r="V444" s="1228">
        <f t="shared" si="715"/>
        <v>0</v>
      </c>
      <c r="W444" s="1228">
        <f t="shared" si="715"/>
        <v>0</v>
      </c>
      <c r="X444" s="1228">
        <f t="shared" si="715"/>
        <v>0</v>
      </c>
      <c r="Y444" s="1228">
        <f t="shared" si="715"/>
        <v>0</v>
      </c>
      <c r="Z444" s="1228">
        <f t="shared" si="715"/>
        <v>0</v>
      </c>
      <c r="AA444" s="1228">
        <f t="shared" si="715"/>
        <v>0</v>
      </c>
      <c r="AB444" s="1228">
        <f t="shared" si="715"/>
        <v>0</v>
      </c>
      <c r="AC444" s="1228">
        <f t="shared" si="715"/>
        <v>0</v>
      </c>
      <c r="AD444" s="1228">
        <f t="shared" si="715"/>
        <v>0</v>
      </c>
      <c r="AE444" s="1228">
        <f t="shared" si="715"/>
        <v>0</v>
      </c>
      <c r="AF444" s="1228">
        <f t="shared" si="715"/>
        <v>0</v>
      </c>
      <c r="AG444" s="1228">
        <f t="shared" si="715"/>
        <v>0</v>
      </c>
      <c r="AH444" s="1228">
        <f t="shared" si="715"/>
        <v>0</v>
      </c>
      <c r="AI444" s="1228">
        <f t="shared" ref="AI444:BQ444" si="716">AI420+AI442</f>
        <v>0</v>
      </c>
      <c r="AJ444" s="1228">
        <f t="shared" si="716"/>
        <v>0</v>
      </c>
      <c r="AK444" s="1228">
        <f t="shared" si="716"/>
        <v>0</v>
      </c>
      <c r="AL444" s="1228">
        <f t="shared" si="716"/>
        <v>0</v>
      </c>
      <c r="AM444" s="1228">
        <f t="shared" si="716"/>
        <v>0</v>
      </c>
      <c r="AN444" s="1228">
        <f t="shared" si="716"/>
        <v>0</v>
      </c>
      <c r="AO444" s="1228">
        <f t="shared" si="716"/>
        <v>0</v>
      </c>
      <c r="AP444" s="1228">
        <f t="shared" si="716"/>
        <v>0</v>
      </c>
      <c r="AQ444" s="1228">
        <f t="shared" si="716"/>
        <v>0</v>
      </c>
      <c r="AR444" s="1228">
        <f t="shared" si="716"/>
        <v>0</v>
      </c>
      <c r="AS444" s="1228">
        <f t="shared" si="716"/>
        <v>0</v>
      </c>
      <c r="AT444" s="1228">
        <f t="shared" si="716"/>
        <v>0</v>
      </c>
      <c r="AU444" s="1228">
        <f t="shared" si="716"/>
        <v>0</v>
      </c>
      <c r="AV444" s="1228">
        <f t="shared" si="716"/>
        <v>0</v>
      </c>
      <c r="AW444" s="1228">
        <f t="shared" si="716"/>
        <v>0</v>
      </c>
      <c r="AX444" s="1228">
        <f t="shared" si="716"/>
        <v>0</v>
      </c>
      <c r="AY444" s="1228">
        <f t="shared" si="716"/>
        <v>0</v>
      </c>
      <c r="AZ444" s="1228">
        <f t="shared" si="716"/>
        <v>0</v>
      </c>
      <c r="BA444" s="1228">
        <f t="shared" si="716"/>
        <v>0</v>
      </c>
      <c r="BB444" s="1228">
        <f t="shared" si="716"/>
        <v>0</v>
      </c>
      <c r="BC444" s="1228">
        <f t="shared" si="716"/>
        <v>0</v>
      </c>
      <c r="BD444" s="1228">
        <f t="shared" si="716"/>
        <v>0</v>
      </c>
      <c r="BE444" s="1228">
        <f t="shared" si="716"/>
        <v>0</v>
      </c>
      <c r="BF444" s="1228">
        <f t="shared" si="716"/>
        <v>0</v>
      </c>
      <c r="BG444" s="1228">
        <f t="shared" si="716"/>
        <v>0</v>
      </c>
      <c r="BH444" s="1228">
        <f t="shared" si="716"/>
        <v>0</v>
      </c>
      <c r="BI444" s="1228">
        <f t="shared" si="716"/>
        <v>0</v>
      </c>
      <c r="BJ444" s="1228">
        <f t="shared" si="716"/>
        <v>0</v>
      </c>
      <c r="BK444" s="1228">
        <f t="shared" si="716"/>
        <v>0</v>
      </c>
      <c r="BL444" s="1228">
        <f t="shared" si="716"/>
        <v>0</v>
      </c>
      <c r="BM444" s="1228">
        <f t="shared" si="716"/>
        <v>0</v>
      </c>
      <c r="BN444" s="1228">
        <f t="shared" si="716"/>
        <v>0</v>
      </c>
      <c r="BO444" s="1228">
        <f t="shared" si="716"/>
        <v>0</v>
      </c>
      <c r="BP444" s="1228">
        <f t="shared" si="716"/>
        <v>0</v>
      </c>
      <c r="BQ444" s="1228">
        <f t="shared" si="716"/>
        <v>0</v>
      </c>
    </row>
    <row r="445" spans="1:69" s="360" customFormat="1" ht="13.5" thickTop="1" x14ac:dyDescent="0.2">
      <c r="A445" s="1314"/>
      <c r="B445" s="469"/>
      <c r="C445" s="1315"/>
      <c r="D445" s="652"/>
      <c r="E445" s="652"/>
      <c r="F445" s="652"/>
      <c r="AV445" s="470"/>
      <c r="BQ445" s="470"/>
    </row>
    <row r="446" spans="1:69" s="360" customFormat="1" ht="12.75" x14ac:dyDescent="0.2">
      <c r="A446" s="1314"/>
      <c r="B446" s="469"/>
      <c r="C446" s="1315"/>
      <c r="D446" s="652"/>
      <c r="E446" s="652"/>
      <c r="F446" s="652"/>
      <c r="AV446" s="470"/>
      <c r="BQ446" s="470"/>
    </row>
    <row r="447" spans="1:69" s="360" customFormat="1" ht="15.75" x14ac:dyDescent="0.25">
      <c r="A447" s="1766" t="s">
        <v>996</v>
      </c>
      <c r="C447" s="1269"/>
      <c r="AV447" s="470"/>
    </row>
    <row r="448" spans="1:69" s="360" customFormat="1" ht="12.75" x14ac:dyDescent="0.2">
      <c r="C448" s="1269"/>
      <c r="AV448" s="470"/>
    </row>
    <row r="449" spans="1:69" s="360" customFormat="1" ht="12.75" x14ac:dyDescent="0.2">
      <c r="A449" s="603"/>
      <c r="B449" s="1270"/>
      <c r="C449" s="1271"/>
      <c r="AV449" s="470"/>
    </row>
    <row r="450" spans="1:69" s="1272" customFormat="1" ht="25.5" x14ac:dyDescent="0.2">
      <c r="C450" s="1273"/>
      <c r="D450" s="1274"/>
      <c r="E450" s="1275"/>
      <c r="F450" s="1276"/>
      <c r="G450" s="1277" t="s">
        <v>1214</v>
      </c>
      <c r="H450" s="1277"/>
      <c r="I450" s="1277"/>
      <c r="J450" s="1277"/>
      <c r="K450" s="1277"/>
      <c r="L450" s="1277"/>
      <c r="M450" s="1277"/>
      <c r="N450" s="1277"/>
      <c r="O450" s="1277"/>
      <c r="P450" s="1277"/>
      <c r="Q450" s="1277"/>
      <c r="R450" s="1277"/>
      <c r="S450" s="1277"/>
      <c r="T450" s="1277"/>
      <c r="U450" s="1277"/>
      <c r="V450" s="1277"/>
      <c r="W450" s="1277"/>
      <c r="X450" s="1277"/>
      <c r="Y450" s="1277"/>
      <c r="Z450" s="1277"/>
      <c r="AA450" s="1278"/>
      <c r="AB450" s="1277" t="s">
        <v>1215</v>
      </c>
      <c r="AC450" s="1277"/>
      <c r="AD450" s="1277"/>
      <c r="AE450" s="1277"/>
      <c r="AF450" s="1277"/>
      <c r="AG450" s="1277"/>
      <c r="AH450" s="1277"/>
      <c r="AI450" s="1277"/>
      <c r="AJ450" s="1277"/>
      <c r="AK450" s="1277"/>
      <c r="AL450" s="1277"/>
      <c r="AM450" s="1277"/>
      <c r="AN450" s="1277"/>
      <c r="AO450" s="1277"/>
      <c r="AP450" s="1277"/>
      <c r="AQ450" s="1277"/>
      <c r="AR450" s="1277"/>
      <c r="AS450" s="1277"/>
      <c r="AT450" s="1277"/>
      <c r="AU450" s="1277"/>
      <c r="AV450" s="1278"/>
      <c r="AW450" s="1279" t="s">
        <v>1216</v>
      </c>
      <c r="AX450" s="1277"/>
      <c r="AY450" s="1277"/>
      <c r="AZ450" s="1277"/>
      <c r="BA450" s="1277"/>
      <c r="BB450" s="1277"/>
      <c r="BC450" s="1277"/>
      <c r="BD450" s="1277"/>
      <c r="BE450" s="1277"/>
      <c r="BF450" s="1277"/>
      <c r="BG450" s="1277"/>
      <c r="BH450" s="1277"/>
      <c r="BI450" s="1277"/>
      <c r="BJ450" s="1277"/>
      <c r="BK450" s="1277"/>
      <c r="BL450" s="1277"/>
      <c r="BM450" s="1277"/>
      <c r="BN450" s="1277"/>
      <c r="BO450" s="1277"/>
      <c r="BP450" s="1277"/>
      <c r="BQ450" s="1278"/>
    </row>
    <row r="451" spans="1:69" s="1090" customFormat="1" ht="12.75" x14ac:dyDescent="0.2">
      <c r="A451" s="1280"/>
      <c r="B451" s="1280"/>
      <c r="C451" s="1281"/>
      <c r="D451" s="1282"/>
      <c r="E451" s="1283"/>
      <c r="F451" s="1284"/>
      <c r="G451" s="1285">
        <v>1</v>
      </c>
      <c r="H451" s="1285">
        <v>2</v>
      </c>
      <c r="I451" s="1285">
        <v>3</v>
      </c>
      <c r="J451" s="1285">
        <v>4</v>
      </c>
      <c r="K451" s="1285">
        <v>5</v>
      </c>
      <c r="L451" s="1285">
        <v>6</v>
      </c>
      <c r="M451" s="1285">
        <v>7</v>
      </c>
      <c r="N451" s="1285">
        <v>8</v>
      </c>
      <c r="O451" s="1285">
        <v>9</v>
      </c>
      <c r="P451" s="1285">
        <v>10</v>
      </c>
      <c r="Q451" s="1285">
        <v>11</v>
      </c>
      <c r="R451" s="1285">
        <v>12</v>
      </c>
      <c r="S451" s="1285">
        <v>13</v>
      </c>
      <c r="T451" s="1285">
        <v>14</v>
      </c>
      <c r="U451" s="1285">
        <v>15</v>
      </c>
      <c r="V451" s="1285">
        <v>16</v>
      </c>
      <c r="W451" s="1285">
        <v>17</v>
      </c>
      <c r="X451" s="1285">
        <v>18</v>
      </c>
      <c r="Y451" s="1285">
        <v>19</v>
      </c>
      <c r="Z451" s="1285">
        <v>20</v>
      </c>
      <c r="AA451" s="1286" t="s">
        <v>753</v>
      </c>
      <c r="AB451" s="1285">
        <v>1</v>
      </c>
      <c r="AC451" s="1285">
        <v>2</v>
      </c>
      <c r="AD451" s="1285">
        <v>3</v>
      </c>
      <c r="AE451" s="1285">
        <v>4</v>
      </c>
      <c r="AF451" s="1285">
        <v>5</v>
      </c>
      <c r="AG451" s="1285">
        <v>6</v>
      </c>
      <c r="AH451" s="1285">
        <v>7</v>
      </c>
      <c r="AI451" s="1285">
        <v>8</v>
      </c>
      <c r="AJ451" s="1285">
        <v>9</v>
      </c>
      <c r="AK451" s="1285">
        <v>10</v>
      </c>
      <c r="AL451" s="1285">
        <v>11</v>
      </c>
      <c r="AM451" s="1285">
        <v>12</v>
      </c>
      <c r="AN451" s="1285">
        <v>13</v>
      </c>
      <c r="AO451" s="1285">
        <v>14</v>
      </c>
      <c r="AP451" s="1285">
        <v>15</v>
      </c>
      <c r="AQ451" s="1285">
        <v>16</v>
      </c>
      <c r="AR451" s="1285">
        <v>17</v>
      </c>
      <c r="AS451" s="1285">
        <v>18</v>
      </c>
      <c r="AT451" s="1285">
        <v>19</v>
      </c>
      <c r="AU451" s="1285">
        <v>20</v>
      </c>
      <c r="AV451" s="1286" t="s">
        <v>753</v>
      </c>
      <c r="AW451" s="1287">
        <v>1</v>
      </c>
      <c r="AX451" s="1285">
        <v>2</v>
      </c>
      <c r="AY451" s="1285">
        <v>3</v>
      </c>
      <c r="AZ451" s="1285">
        <v>4</v>
      </c>
      <c r="BA451" s="1285">
        <v>5</v>
      </c>
      <c r="BB451" s="1285">
        <v>6</v>
      </c>
      <c r="BC451" s="1285">
        <v>7</v>
      </c>
      <c r="BD451" s="1285">
        <v>8</v>
      </c>
      <c r="BE451" s="1285">
        <v>9</v>
      </c>
      <c r="BF451" s="1285">
        <v>10</v>
      </c>
      <c r="BG451" s="1285">
        <v>11</v>
      </c>
      <c r="BH451" s="1285">
        <v>12</v>
      </c>
      <c r="BI451" s="1285">
        <v>13</v>
      </c>
      <c r="BJ451" s="1285">
        <v>14</v>
      </c>
      <c r="BK451" s="1285">
        <v>15</v>
      </c>
      <c r="BL451" s="1285">
        <v>16</v>
      </c>
      <c r="BM451" s="1285">
        <v>17</v>
      </c>
      <c r="BN451" s="1285">
        <v>18</v>
      </c>
      <c r="BO451" s="1285">
        <v>19</v>
      </c>
      <c r="BP451" s="1285">
        <v>20</v>
      </c>
      <c r="BQ451" s="1286" t="s">
        <v>753</v>
      </c>
    </row>
    <row r="452" spans="1:69" s="456" customFormat="1" ht="38.25" x14ac:dyDescent="0.2">
      <c r="A452" s="88" t="s">
        <v>1265</v>
      </c>
      <c r="B452" s="88" t="s">
        <v>682</v>
      </c>
      <c r="C452" s="1330" t="s">
        <v>1460</v>
      </c>
      <c r="D452" s="1289" t="s">
        <v>311</v>
      </c>
      <c r="E452" s="1290" t="s">
        <v>312</v>
      </c>
      <c r="F452" s="1291" t="s">
        <v>809</v>
      </c>
      <c r="G452" s="866" t="str">
        <f>IF('I2 LDC class'!$D$20="",'I2 LDC class'!$C$20,'I2 LDC class'!$D$20)</f>
        <v>Residential</v>
      </c>
      <c r="H452" s="866" t="str">
        <f>IF('I2 LDC class'!$D$21="",'I2 LDC class'!$C$21,'I2 LDC class'!$D$21)</f>
        <v>GS &lt;50</v>
      </c>
      <c r="I452" s="866" t="str">
        <f>IF('I2 LDC class'!$D$22="",'I2 LDC class'!$C$22,'I2 LDC class'!$D$22)</f>
        <v>GS&gt;50-Regular</v>
      </c>
      <c r="J452" s="866" t="str">
        <f>IF('I2 LDC class'!$D$23="",'I2 LDC class'!$C$23,'I2 LDC class'!$D$23)</f>
        <v>GS&gt; 50-TOU</v>
      </c>
      <c r="K452" s="866" t="str">
        <f>IF('I2 LDC class'!$D$24="",'I2 LDC class'!$C$24,'I2 LDC class'!$D$24)</f>
        <v>GS &gt;50-Intermediate</v>
      </c>
      <c r="L452" s="866" t="str">
        <f>IF('I2 LDC class'!$D$25="",'I2 LDC class'!$C$25,'I2 LDC class'!$D$25)</f>
        <v>Large Use &gt;5MW</v>
      </c>
      <c r="M452" s="866" t="str">
        <f>IF('I2 LDC class'!$D$26="",'I2 LDC class'!$C$26,'I2 LDC class'!$D$26)</f>
        <v>Street Light</v>
      </c>
      <c r="N452" s="866" t="str">
        <f>IF('I2 LDC class'!$D$27="",'I2 LDC class'!$C$27,'I2 LDC class'!$D$27)</f>
        <v>Sentinel</v>
      </c>
      <c r="O452" s="866" t="str">
        <f>IF('I2 LDC class'!$D$28="",'I2 LDC class'!$C$28,'I2 LDC class'!$D$28)</f>
        <v>Unmetered Scattered Load</v>
      </c>
      <c r="P452" s="866" t="str">
        <f>IF('I2 LDC class'!$D$29="",'I2 LDC class'!$C$29,'I2 LDC class'!$D$29)</f>
        <v>Embedded Distributor</v>
      </c>
      <c r="Q452" s="866" t="str">
        <f>IF('I2 LDC class'!$D$30="",'I2 LDC class'!$C$30,'I2 LDC class'!$D$30)</f>
        <v>Back-up/Standby Power</v>
      </c>
      <c r="R452" s="866" t="str">
        <f>IF('I2 LDC class'!$D$31="",'I2 LDC class'!$C$31,'I2 LDC class'!$D$31)</f>
        <v>Rate Class 1</v>
      </c>
      <c r="S452" s="866" t="str">
        <f>IF('I2 LDC class'!$D$32="",'I2 LDC class'!$C$32,'I2 LDC class'!$D$32)</f>
        <v>Rate class 2</v>
      </c>
      <c r="T452" s="866" t="str">
        <f>IF('I2 LDC class'!$D$33="",'I2 LDC class'!$C$33,'I2 LDC class'!$D$33)</f>
        <v>Rate class 3</v>
      </c>
      <c r="U452" s="866" t="str">
        <f>IF('I2 LDC class'!$D$34="",'I2 LDC class'!$C$34,'I2 LDC class'!$D$34)</f>
        <v>Rate class 4</v>
      </c>
      <c r="V452" s="866" t="str">
        <f>IF('I2 LDC class'!$D$35="",'I2 LDC class'!$C$35,'I2 LDC class'!$D$35)</f>
        <v>Rate class 5</v>
      </c>
      <c r="W452" s="866" t="str">
        <f>IF('I2 LDC class'!$D$36="",'I2 LDC class'!$C$36,'I2 LDC class'!$D$36)</f>
        <v>Rate class 6</v>
      </c>
      <c r="X452" s="866" t="str">
        <f>IF('I2 LDC class'!$D$37="",'I2 LDC class'!$C$37,'I2 LDC class'!$D$37)</f>
        <v>Rate class 7</v>
      </c>
      <c r="Y452" s="866" t="str">
        <f>IF('I2 LDC class'!$D$38="",'I2 LDC class'!$C$38,'I2 LDC class'!$D$38)</f>
        <v>Rate class 8</v>
      </c>
      <c r="Z452" s="866" t="str">
        <f>IF('I2 LDC class'!$D$39="",'I2 LDC class'!$C$39,'I2 LDC class'!$D$39)</f>
        <v>Rate class 9</v>
      </c>
      <c r="AA452" s="1293" t="s">
        <v>753</v>
      </c>
      <c r="AB452" s="866" t="str">
        <f>IF('I2 LDC class'!$D$20="",'I2 LDC class'!$C$20,'I2 LDC class'!$D$20)</f>
        <v>Residential</v>
      </c>
      <c r="AC452" s="866" t="str">
        <f>IF('I2 LDC class'!$D$21="",'I2 LDC class'!$C$21,'I2 LDC class'!$D$21)</f>
        <v>GS &lt;50</v>
      </c>
      <c r="AD452" s="866" t="str">
        <f>IF('I2 LDC class'!$D$22="",'I2 LDC class'!$C$22,'I2 LDC class'!$D$22)</f>
        <v>GS&gt;50-Regular</v>
      </c>
      <c r="AE452" s="866" t="str">
        <f>IF('I2 LDC class'!$D$23="",'I2 LDC class'!$C$23,'I2 LDC class'!$D$23)</f>
        <v>GS&gt; 50-TOU</v>
      </c>
      <c r="AF452" s="866" t="str">
        <f>IF('I2 LDC class'!$D$24="",'I2 LDC class'!$C$24,'I2 LDC class'!$D$24)</f>
        <v>GS &gt;50-Intermediate</v>
      </c>
      <c r="AG452" s="866" t="str">
        <f>IF('I2 LDC class'!$D$25="",'I2 LDC class'!$C$25,'I2 LDC class'!$D$25)</f>
        <v>Large Use &gt;5MW</v>
      </c>
      <c r="AH452" s="866" t="str">
        <f>IF('I2 LDC class'!$D$26="",'I2 LDC class'!$C$26,'I2 LDC class'!$D$26)</f>
        <v>Street Light</v>
      </c>
      <c r="AI452" s="866" t="str">
        <f>IF('I2 LDC class'!$D$27="",'I2 LDC class'!$C$27,'I2 LDC class'!$D$27)</f>
        <v>Sentinel</v>
      </c>
      <c r="AJ452" s="866" t="str">
        <f>IF('I2 LDC class'!$D$28="",'I2 LDC class'!$C$28,'I2 LDC class'!$D$28)</f>
        <v>Unmetered Scattered Load</v>
      </c>
      <c r="AK452" s="866" t="str">
        <f>IF('I2 LDC class'!$D$29="",'I2 LDC class'!$C$29,'I2 LDC class'!$D$29)</f>
        <v>Embedded Distributor</v>
      </c>
      <c r="AL452" s="866" t="str">
        <f>IF('I2 LDC class'!$D$30="",'I2 LDC class'!$C$30,'I2 LDC class'!$D$30)</f>
        <v>Back-up/Standby Power</v>
      </c>
      <c r="AM452" s="866" t="str">
        <f>IF('I2 LDC class'!$D$31="",'I2 LDC class'!$C$31,'I2 LDC class'!$D$31)</f>
        <v>Rate Class 1</v>
      </c>
      <c r="AN452" s="866" t="str">
        <f>IF('I2 LDC class'!$D$32="",'I2 LDC class'!$C$32,'I2 LDC class'!$D$32)</f>
        <v>Rate class 2</v>
      </c>
      <c r="AO452" s="866" t="str">
        <f>IF('I2 LDC class'!$D$33="",'I2 LDC class'!$C$33,'I2 LDC class'!$D$33)</f>
        <v>Rate class 3</v>
      </c>
      <c r="AP452" s="866" t="str">
        <f>IF('I2 LDC class'!$D$34="",'I2 LDC class'!$C$34,'I2 LDC class'!$D$34)</f>
        <v>Rate class 4</v>
      </c>
      <c r="AQ452" s="866" t="str">
        <f>IF('I2 LDC class'!$D$35="",'I2 LDC class'!$C$35,'I2 LDC class'!$D$35)</f>
        <v>Rate class 5</v>
      </c>
      <c r="AR452" s="866" t="str">
        <f>IF('I2 LDC class'!$D$36="",'I2 LDC class'!$C$36,'I2 LDC class'!$D$36)</f>
        <v>Rate class 6</v>
      </c>
      <c r="AS452" s="866" t="str">
        <f>IF('I2 LDC class'!$D$37="",'I2 LDC class'!$C$37,'I2 LDC class'!$D$37)</f>
        <v>Rate class 7</v>
      </c>
      <c r="AT452" s="866" t="str">
        <f>IF('I2 LDC class'!$D$38="",'I2 LDC class'!$C$38,'I2 LDC class'!$D$38)</f>
        <v>Rate class 8</v>
      </c>
      <c r="AU452" s="866" t="str">
        <f>IF('I2 LDC class'!$D$39="",'I2 LDC class'!$C$39,'I2 LDC class'!$D$39)</f>
        <v>Rate class 9</v>
      </c>
      <c r="AV452" s="1293" t="s">
        <v>753</v>
      </c>
      <c r="AW452" s="866" t="str">
        <f>IF('I2 LDC class'!$D$20="",'I2 LDC class'!$C$20,'I2 LDC class'!$D$20)</f>
        <v>Residential</v>
      </c>
      <c r="AX452" s="866" t="str">
        <f>IF('I2 LDC class'!$D$21="",'I2 LDC class'!$C$21,'I2 LDC class'!$D$21)</f>
        <v>GS &lt;50</v>
      </c>
      <c r="AY452" s="866" t="str">
        <f>IF('I2 LDC class'!$D$22="",'I2 LDC class'!$C$22,'I2 LDC class'!$D$22)</f>
        <v>GS&gt;50-Regular</v>
      </c>
      <c r="AZ452" s="866" t="str">
        <f>IF('I2 LDC class'!$D$23="",'I2 LDC class'!$C$23,'I2 LDC class'!$D$23)</f>
        <v>GS&gt; 50-TOU</v>
      </c>
      <c r="BA452" s="866" t="str">
        <f>IF('I2 LDC class'!$D$24="",'I2 LDC class'!$C$24,'I2 LDC class'!$D$24)</f>
        <v>GS &gt;50-Intermediate</v>
      </c>
      <c r="BB452" s="866" t="str">
        <f>IF('I2 LDC class'!$D$25="",'I2 LDC class'!$C$25,'I2 LDC class'!$D$25)</f>
        <v>Large Use &gt;5MW</v>
      </c>
      <c r="BC452" s="866" t="str">
        <f>IF('I2 LDC class'!$D$26="",'I2 LDC class'!$C$26,'I2 LDC class'!$D$26)</f>
        <v>Street Light</v>
      </c>
      <c r="BD452" s="866" t="str">
        <f>IF('I2 LDC class'!$D$27="",'I2 LDC class'!$C$27,'I2 LDC class'!$D$27)</f>
        <v>Sentinel</v>
      </c>
      <c r="BE452" s="866" t="str">
        <f>IF('I2 LDC class'!$D$28="",'I2 LDC class'!$C$28,'I2 LDC class'!$D$28)</f>
        <v>Unmetered Scattered Load</v>
      </c>
      <c r="BF452" s="866" t="str">
        <f>IF('I2 LDC class'!$D$29="",'I2 LDC class'!$C$29,'I2 LDC class'!$D$29)</f>
        <v>Embedded Distributor</v>
      </c>
      <c r="BG452" s="866" t="str">
        <f>IF('I2 LDC class'!$D$30="",'I2 LDC class'!$C$30,'I2 LDC class'!$D$30)</f>
        <v>Back-up/Standby Power</v>
      </c>
      <c r="BH452" s="866" t="str">
        <f>IF('I2 LDC class'!$D$31="",'I2 LDC class'!$C$31,'I2 LDC class'!$D$31)</f>
        <v>Rate Class 1</v>
      </c>
      <c r="BI452" s="866" t="str">
        <f>IF('I2 LDC class'!$D$32="",'I2 LDC class'!$C$32,'I2 LDC class'!$D$32)</f>
        <v>Rate class 2</v>
      </c>
      <c r="BJ452" s="866" t="str">
        <f>IF('I2 LDC class'!$D$33="",'I2 LDC class'!$C$33,'I2 LDC class'!$D$33)</f>
        <v>Rate class 3</v>
      </c>
      <c r="BK452" s="866" t="str">
        <f>IF('I2 LDC class'!$D$34="",'I2 LDC class'!$C$34,'I2 LDC class'!$D$34)</f>
        <v>Rate class 4</v>
      </c>
      <c r="BL452" s="866" t="str">
        <f>IF('I2 LDC class'!$D$35="",'I2 LDC class'!$C$35,'I2 LDC class'!$D$35)</f>
        <v>Rate class 5</v>
      </c>
      <c r="BM452" s="866" t="str">
        <f>IF('I2 LDC class'!$D$36="",'I2 LDC class'!$C$36,'I2 LDC class'!$D$36)</f>
        <v>Rate class 6</v>
      </c>
      <c r="BN452" s="866" t="str">
        <f>IF('I2 LDC class'!$D$37="",'I2 LDC class'!$C$37,'I2 LDC class'!$D$37)</f>
        <v>Rate class 7</v>
      </c>
      <c r="BO452" s="866" t="str">
        <f>IF('I2 LDC class'!$D$38="",'I2 LDC class'!$C$38,'I2 LDC class'!$D$38)</f>
        <v>Rate class 8</v>
      </c>
      <c r="BP452" s="866" t="str">
        <f>IF('I2 LDC class'!$D$39="",'I2 LDC class'!$C$39,'I2 LDC class'!$D$39)</f>
        <v>Rate class 9</v>
      </c>
      <c r="BQ452" s="1293" t="s">
        <v>753</v>
      </c>
    </row>
    <row r="453" spans="1:69" s="360" customFormat="1" ht="12.75" x14ac:dyDescent="0.2">
      <c r="A453" s="224">
        <v>1565</v>
      </c>
      <c r="B453" s="384" t="s">
        <v>694</v>
      </c>
      <c r="C453" s="1271">
        <f>'I4 BO ASSETS'!N17</f>
        <v>0</v>
      </c>
      <c r="D453" s="652">
        <f t="shared" ref="D453:E472" si="717">$C453*D597</f>
        <v>0</v>
      </c>
      <c r="E453" s="652">
        <f t="shared" si="717"/>
        <v>0</v>
      </c>
      <c r="F453" s="652">
        <f>D453+E453</f>
        <v>0</v>
      </c>
      <c r="G453" s="652">
        <f t="shared" ref="G453:G467" si="718">$D453*G597</f>
        <v>0</v>
      </c>
      <c r="H453" s="652">
        <f t="shared" ref="H453:Z453" si="719">$D453*H597</f>
        <v>0</v>
      </c>
      <c r="I453" s="652">
        <f t="shared" si="719"/>
        <v>0</v>
      </c>
      <c r="J453" s="652">
        <f t="shared" si="719"/>
        <v>0</v>
      </c>
      <c r="K453" s="652">
        <f t="shared" si="719"/>
        <v>0</v>
      </c>
      <c r="L453" s="652">
        <f t="shared" si="719"/>
        <v>0</v>
      </c>
      <c r="M453" s="652">
        <f t="shared" si="719"/>
        <v>0</v>
      </c>
      <c r="N453" s="652">
        <f t="shared" si="719"/>
        <v>0</v>
      </c>
      <c r="O453" s="652">
        <f t="shared" si="719"/>
        <v>0</v>
      </c>
      <c r="P453" s="652">
        <f t="shared" si="719"/>
        <v>0</v>
      </c>
      <c r="Q453" s="652">
        <f t="shared" si="719"/>
        <v>0</v>
      </c>
      <c r="R453" s="652">
        <f t="shared" si="719"/>
        <v>0</v>
      </c>
      <c r="S453" s="652">
        <f t="shared" si="719"/>
        <v>0</v>
      </c>
      <c r="T453" s="652">
        <f t="shared" si="719"/>
        <v>0</v>
      </c>
      <c r="U453" s="652">
        <f t="shared" si="719"/>
        <v>0</v>
      </c>
      <c r="V453" s="652">
        <f t="shared" si="719"/>
        <v>0</v>
      </c>
      <c r="W453" s="652">
        <f t="shared" si="719"/>
        <v>0</v>
      </c>
      <c r="X453" s="652">
        <f t="shared" si="719"/>
        <v>0</v>
      </c>
      <c r="Y453" s="652">
        <f t="shared" si="719"/>
        <v>0</v>
      </c>
      <c r="Z453" s="652">
        <f t="shared" si="719"/>
        <v>0</v>
      </c>
      <c r="AA453" s="652">
        <f>SUM(G453:Z453)</f>
        <v>0</v>
      </c>
      <c r="AB453" s="652">
        <f t="shared" ref="AB453:AB467" si="720">$E453*AB597</f>
        <v>0</v>
      </c>
      <c r="AC453" s="652">
        <f t="shared" ref="AC453:AU453" si="721">$E453*AC597</f>
        <v>0</v>
      </c>
      <c r="AD453" s="652">
        <f t="shared" si="721"/>
        <v>0</v>
      </c>
      <c r="AE453" s="652">
        <f t="shared" si="721"/>
        <v>0</v>
      </c>
      <c r="AF453" s="652">
        <f t="shared" si="721"/>
        <v>0</v>
      </c>
      <c r="AG453" s="652">
        <f t="shared" si="721"/>
        <v>0</v>
      </c>
      <c r="AH453" s="652">
        <f t="shared" si="721"/>
        <v>0</v>
      </c>
      <c r="AI453" s="652">
        <f t="shared" si="721"/>
        <v>0</v>
      </c>
      <c r="AJ453" s="652">
        <f t="shared" si="721"/>
        <v>0</v>
      </c>
      <c r="AK453" s="652">
        <f t="shared" si="721"/>
        <v>0</v>
      </c>
      <c r="AL453" s="652">
        <f t="shared" si="721"/>
        <v>0</v>
      </c>
      <c r="AM453" s="652">
        <f t="shared" si="721"/>
        <v>0</v>
      </c>
      <c r="AN453" s="652">
        <f t="shared" si="721"/>
        <v>0</v>
      </c>
      <c r="AO453" s="652">
        <f t="shared" si="721"/>
        <v>0</v>
      </c>
      <c r="AP453" s="652">
        <f t="shared" si="721"/>
        <v>0</v>
      </c>
      <c r="AQ453" s="652">
        <f t="shared" si="721"/>
        <v>0</v>
      </c>
      <c r="AR453" s="652">
        <f t="shared" si="721"/>
        <v>0</v>
      </c>
      <c r="AS453" s="652">
        <f t="shared" si="721"/>
        <v>0</v>
      </c>
      <c r="AT453" s="652">
        <f t="shared" si="721"/>
        <v>0</v>
      </c>
      <c r="AU453" s="652">
        <f t="shared" si="721"/>
        <v>0</v>
      </c>
      <c r="AV453" s="652">
        <f>SUM(AB453:AU453)</f>
        <v>0</v>
      </c>
      <c r="AW453" s="652"/>
      <c r="AX453" s="652"/>
      <c r="AY453" s="652"/>
      <c r="AZ453" s="652"/>
      <c r="BA453" s="652"/>
      <c r="BB453" s="652"/>
      <c r="BC453" s="652"/>
      <c r="BD453" s="652"/>
      <c r="BE453" s="652"/>
      <c r="BF453" s="652"/>
      <c r="BG453" s="652"/>
      <c r="BH453" s="652"/>
      <c r="BI453" s="652"/>
      <c r="BJ453" s="652"/>
      <c r="BK453" s="652"/>
      <c r="BL453" s="652"/>
      <c r="BM453" s="652"/>
      <c r="BN453" s="652"/>
      <c r="BO453" s="652"/>
      <c r="BP453" s="652"/>
      <c r="BQ453" s="652"/>
    </row>
    <row r="454" spans="1:69" s="360" customFormat="1" ht="12.75" x14ac:dyDescent="0.2">
      <c r="A454" s="1294">
        <v>1805</v>
      </c>
      <c r="B454" s="384" t="s">
        <v>285</v>
      </c>
      <c r="C454" s="1271">
        <f>'I4 BO ASSETS'!N18</f>
        <v>0</v>
      </c>
      <c r="D454" s="652">
        <f t="shared" si="717"/>
        <v>0</v>
      </c>
      <c r="E454" s="652">
        <f t="shared" si="717"/>
        <v>0</v>
      </c>
      <c r="F454" s="652">
        <f t="shared" ref="F454:F492" si="722">D454+E454</f>
        <v>0</v>
      </c>
      <c r="G454" s="652">
        <f t="shared" si="718"/>
        <v>0</v>
      </c>
      <c r="H454" s="652">
        <f t="shared" ref="H454:Z454" si="723">$D454*H598</f>
        <v>0</v>
      </c>
      <c r="I454" s="652">
        <f t="shared" si="723"/>
        <v>0</v>
      </c>
      <c r="J454" s="652">
        <f t="shared" si="723"/>
        <v>0</v>
      </c>
      <c r="K454" s="652">
        <f t="shared" si="723"/>
        <v>0</v>
      </c>
      <c r="L454" s="652">
        <f t="shared" si="723"/>
        <v>0</v>
      </c>
      <c r="M454" s="652">
        <f t="shared" si="723"/>
        <v>0</v>
      </c>
      <c r="N454" s="652">
        <f t="shared" si="723"/>
        <v>0</v>
      </c>
      <c r="O454" s="652">
        <f t="shared" si="723"/>
        <v>0</v>
      </c>
      <c r="P454" s="652">
        <f t="shared" si="723"/>
        <v>0</v>
      </c>
      <c r="Q454" s="652">
        <f t="shared" si="723"/>
        <v>0</v>
      </c>
      <c r="R454" s="652">
        <f t="shared" si="723"/>
        <v>0</v>
      </c>
      <c r="S454" s="652">
        <f t="shared" si="723"/>
        <v>0</v>
      </c>
      <c r="T454" s="652">
        <f t="shared" si="723"/>
        <v>0</v>
      </c>
      <c r="U454" s="652">
        <f t="shared" si="723"/>
        <v>0</v>
      </c>
      <c r="V454" s="652">
        <f t="shared" si="723"/>
        <v>0</v>
      </c>
      <c r="W454" s="652">
        <f t="shared" si="723"/>
        <v>0</v>
      </c>
      <c r="X454" s="652">
        <f t="shared" si="723"/>
        <v>0</v>
      </c>
      <c r="Y454" s="652">
        <f t="shared" si="723"/>
        <v>0</v>
      </c>
      <c r="Z454" s="652">
        <f t="shared" si="723"/>
        <v>0</v>
      </c>
      <c r="AA454" s="652">
        <f t="shared" ref="AA454:AA492" si="724">SUM(G454:Z454)</f>
        <v>0</v>
      </c>
      <c r="AB454" s="652">
        <f t="shared" si="720"/>
        <v>0</v>
      </c>
      <c r="AC454" s="652">
        <f t="shared" ref="AC454:AU454" si="725">$E454*AC598</f>
        <v>0</v>
      </c>
      <c r="AD454" s="652">
        <f t="shared" si="725"/>
        <v>0</v>
      </c>
      <c r="AE454" s="652">
        <f t="shared" si="725"/>
        <v>0</v>
      </c>
      <c r="AF454" s="652">
        <f t="shared" si="725"/>
        <v>0</v>
      </c>
      <c r="AG454" s="652">
        <f t="shared" si="725"/>
        <v>0</v>
      </c>
      <c r="AH454" s="652">
        <f t="shared" si="725"/>
        <v>0</v>
      </c>
      <c r="AI454" s="652">
        <f t="shared" si="725"/>
        <v>0</v>
      </c>
      <c r="AJ454" s="652">
        <f t="shared" si="725"/>
        <v>0</v>
      </c>
      <c r="AK454" s="652">
        <f t="shared" si="725"/>
        <v>0</v>
      </c>
      <c r="AL454" s="652">
        <f t="shared" si="725"/>
        <v>0</v>
      </c>
      <c r="AM454" s="652">
        <f t="shared" si="725"/>
        <v>0</v>
      </c>
      <c r="AN454" s="652">
        <f t="shared" si="725"/>
        <v>0</v>
      </c>
      <c r="AO454" s="652">
        <f t="shared" si="725"/>
        <v>0</v>
      </c>
      <c r="AP454" s="652">
        <f t="shared" si="725"/>
        <v>0</v>
      </c>
      <c r="AQ454" s="652">
        <f t="shared" si="725"/>
        <v>0</v>
      </c>
      <c r="AR454" s="652">
        <f t="shared" si="725"/>
        <v>0</v>
      </c>
      <c r="AS454" s="652">
        <f t="shared" si="725"/>
        <v>0</v>
      </c>
      <c r="AT454" s="652">
        <f t="shared" si="725"/>
        <v>0</v>
      </c>
      <c r="AU454" s="652">
        <f t="shared" si="725"/>
        <v>0</v>
      </c>
      <c r="AV454" s="652">
        <f t="shared" ref="AV454:AV492" si="726">SUM(AB454:AU454)</f>
        <v>0</v>
      </c>
      <c r="AW454" s="652"/>
      <c r="AX454" s="652"/>
      <c r="AY454" s="652"/>
      <c r="AZ454" s="652"/>
      <c r="BA454" s="652"/>
      <c r="BB454" s="652"/>
      <c r="BC454" s="652"/>
      <c r="BD454" s="652"/>
      <c r="BE454" s="652"/>
      <c r="BF454" s="652"/>
      <c r="BG454" s="652"/>
      <c r="BH454" s="652"/>
      <c r="BI454" s="652"/>
      <c r="BJ454" s="652"/>
      <c r="BK454" s="652"/>
      <c r="BL454" s="652"/>
      <c r="BM454" s="652"/>
      <c r="BN454" s="652"/>
      <c r="BO454" s="652"/>
      <c r="BP454" s="652"/>
      <c r="BQ454" s="652"/>
    </row>
    <row r="455" spans="1:69" s="360" customFormat="1" ht="12.75" x14ac:dyDescent="0.2">
      <c r="A455" s="1294" t="s">
        <v>861</v>
      </c>
      <c r="B455" s="384" t="s">
        <v>343</v>
      </c>
      <c r="C455" s="1271">
        <f>'I4 BO ASSETS'!N19</f>
        <v>0</v>
      </c>
      <c r="D455" s="652">
        <f t="shared" si="717"/>
        <v>0</v>
      </c>
      <c r="E455" s="652">
        <f t="shared" si="717"/>
        <v>0</v>
      </c>
      <c r="F455" s="652">
        <f t="shared" si="722"/>
        <v>0</v>
      </c>
      <c r="G455" s="652">
        <f t="shared" si="718"/>
        <v>0</v>
      </c>
      <c r="H455" s="652">
        <f t="shared" ref="H455:Z455" si="727">$D455*H599</f>
        <v>0</v>
      </c>
      <c r="I455" s="652">
        <f t="shared" si="727"/>
        <v>0</v>
      </c>
      <c r="J455" s="652">
        <f t="shared" si="727"/>
        <v>0</v>
      </c>
      <c r="K455" s="652">
        <f t="shared" si="727"/>
        <v>0</v>
      </c>
      <c r="L455" s="652">
        <f t="shared" si="727"/>
        <v>0</v>
      </c>
      <c r="M455" s="652">
        <f t="shared" si="727"/>
        <v>0</v>
      </c>
      <c r="N455" s="652">
        <f t="shared" si="727"/>
        <v>0</v>
      </c>
      <c r="O455" s="652">
        <f t="shared" si="727"/>
        <v>0</v>
      </c>
      <c r="P455" s="652">
        <f t="shared" si="727"/>
        <v>0</v>
      </c>
      <c r="Q455" s="652">
        <f t="shared" si="727"/>
        <v>0</v>
      </c>
      <c r="R455" s="652">
        <f t="shared" si="727"/>
        <v>0</v>
      </c>
      <c r="S455" s="652">
        <f t="shared" si="727"/>
        <v>0</v>
      </c>
      <c r="T455" s="652">
        <f t="shared" si="727"/>
        <v>0</v>
      </c>
      <c r="U455" s="652">
        <f t="shared" si="727"/>
        <v>0</v>
      </c>
      <c r="V455" s="652">
        <f t="shared" si="727"/>
        <v>0</v>
      </c>
      <c r="W455" s="652">
        <f t="shared" si="727"/>
        <v>0</v>
      </c>
      <c r="X455" s="652">
        <f t="shared" si="727"/>
        <v>0</v>
      </c>
      <c r="Y455" s="652">
        <f t="shared" si="727"/>
        <v>0</v>
      </c>
      <c r="Z455" s="652">
        <f t="shared" si="727"/>
        <v>0</v>
      </c>
      <c r="AA455" s="652">
        <f t="shared" si="724"/>
        <v>0</v>
      </c>
      <c r="AB455" s="652">
        <f t="shared" si="720"/>
        <v>0</v>
      </c>
      <c r="AC455" s="652">
        <f t="shared" ref="AC455:AU455" si="728">$E455*AC599</f>
        <v>0</v>
      </c>
      <c r="AD455" s="652">
        <f t="shared" si="728"/>
        <v>0</v>
      </c>
      <c r="AE455" s="652">
        <f t="shared" si="728"/>
        <v>0</v>
      </c>
      <c r="AF455" s="652">
        <f t="shared" si="728"/>
        <v>0</v>
      </c>
      <c r="AG455" s="652">
        <f t="shared" si="728"/>
        <v>0</v>
      </c>
      <c r="AH455" s="652">
        <f t="shared" si="728"/>
        <v>0</v>
      </c>
      <c r="AI455" s="652">
        <f t="shared" si="728"/>
        <v>0</v>
      </c>
      <c r="AJ455" s="652">
        <f t="shared" si="728"/>
        <v>0</v>
      </c>
      <c r="AK455" s="652">
        <f t="shared" si="728"/>
        <v>0</v>
      </c>
      <c r="AL455" s="652">
        <f t="shared" si="728"/>
        <v>0</v>
      </c>
      <c r="AM455" s="652">
        <f t="shared" si="728"/>
        <v>0</v>
      </c>
      <c r="AN455" s="652">
        <f t="shared" si="728"/>
        <v>0</v>
      </c>
      <c r="AO455" s="652">
        <f t="shared" si="728"/>
        <v>0</v>
      </c>
      <c r="AP455" s="652">
        <f t="shared" si="728"/>
        <v>0</v>
      </c>
      <c r="AQ455" s="652">
        <f t="shared" si="728"/>
        <v>0</v>
      </c>
      <c r="AR455" s="652">
        <f t="shared" si="728"/>
        <v>0</v>
      </c>
      <c r="AS455" s="652">
        <f t="shared" si="728"/>
        <v>0</v>
      </c>
      <c r="AT455" s="652">
        <f t="shared" si="728"/>
        <v>0</v>
      </c>
      <c r="AU455" s="652">
        <f t="shared" si="728"/>
        <v>0</v>
      </c>
      <c r="AV455" s="652">
        <f t="shared" si="726"/>
        <v>0</v>
      </c>
      <c r="AW455" s="652"/>
      <c r="AX455" s="652"/>
      <c r="AY455" s="652"/>
      <c r="AZ455" s="652"/>
      <c r="BA455" s="652"/>
      <c r="BB455" s="652"/>
      <c r="BC455" s="652"/>
      <c r="BD455" s="652"/>
      <c r="BE455" s="652"/>
      <c r="BF455" s="652"/>
      <c r="BG455" s="652"/>
      <c r="BH455" s="652"/>
      <c r="BI455" s="652"/>
      <c r="BJ455" s="652"/>
      <c r="BK455" s="652"/>
      <c r="BL455" s="652"/>
      <c r="BM455" s="652"/>
      <c r="BN455" s="652"/>
      <c r="BO455" s="652"/>
      <c r="BP455" s="652"/>
      <c r="BQ455" s="652"/>
    </row>
    <row r="456" spans="1:69" s="360" customFormat="1" ht="12.75" x14ac:dyDescent="0.2">
      <c r="A456" s="1294" t="s">
        <v>862</v>
      </c>
      <c r="B456" s="384" t="s">
        <v>345</v>
      </c>
      <c r="C456" s="1271">
        <f>'I4 BO ASSETS'!N20</f>
        <v>0</v>
      </c>
      <c r="D456" s="652">
        <f t="shared" si="717"/>
        <v>0</v>
      </c>
      <c r="E456" s="652">
        <f t="shared" si="717"/>
        <v>0</v>
      </c>
      <c r="F456" s="652">
        <f t="shared" si="722"/>
        <v>0</v>
      </c>
      <c r="G456" s="652">
        <f t="shared" si="718"/>
        <v>0</v>
      </c>
      <c r="H456" s="652">
        <f t="shared" ref="H456:Z456" si="729">$D456*H600</f>
        <v>0</v>
      </c>
      <c r="I456" s="652">
        <f t="shared" si="729"/>
        <v>0</v>
      </c>
      <c r="J456" s="652">
        <f t="shared" si="729"/>
        <v>0</v>
      </c>
      <c r="K456" s="652">
        <f t="shared" si="729"/>
        <v>0</v>
      </c>
      <c r="L456" s="652">
        <f t="shared" si="729"/>
        <v>0</v>
      </c>
      <c r="M456" s="652">
        <f t="shared" si="729"/>
        <v>0</v>
      </c>
      <c r="N456" s="652">
        <f t="shared" si="729"/>
        <v>0</v>
      </c>
      <c r="O456" s="652">
        <f t="shared" si="729"/>
        <v>0</v>
      </c>
      <c r="P456" s="652">
        <f t="shared" si="729"/>
        <v>0</v>
      </c>
      <c r="Q456" s="652">
        <f t="shared" si="729"/>
        <v>0</v>
      </c>
      <c r="R456" s="652">
        <f t="shared" si="729"/>
        <v>0</v>
      </c>
      <c r="S456" s="652">
        <f t="shared" si="729"/>
        <v>0</v>
      </c>
      <c r="T456" s="652">
        <f t="shared" si="729"/>
        <v>0</v>
      </c>
      <c r="U456" s="652">
        <f t="shared" si="729"/>
        <v>0</v>
      </c>
      <c r="V456" s="652">
        <f t="shared" si="729"/>
        <v>0</v>
      </c>
      <c r="W456" s="652">
        <f t="shared" si="729"/>
        <v>0</v>
      </c>
      <c r="X456" s="652">
        <f t="shared" si="729"/>
        <v>0</v>
      </c>
      <c r="Y456" s="652">
        <f t="shared" si="729"/>
        <v>0</v>
      </c>
      <c r="Z456" s="652">
        <f t="shared" si="729"/>
        <v>0</v>
      </c>
      <c r="AA456" s="652">
        <f t="shared" si="724"/>
        <v>0</v>
      </c>
      <c r="AB456" s="652">
        <f t="shared" si="720"/>
        <v>0</v>
      </c>
      <c r="AC456" s="652">
        <f t="shared" ref="AC456:AU456" si="730">$E456*AC600</f>
        <v>0</v>
      </c>
      <c r="AD456" s="652">
        <f t="shared" si="730"/>
        <v>0</v>
      </c>
      <c r="AE456" s="652">
        <f t="shared" si="730"/>
        <v>0</v>
      </c>
      <c r="AF456" s="652">
        <f t="shared" si="730"/>
        <v>0</v>
      </c>
      <c r="AG456" s="652">
        <f t="shared" si="730"/>
        <v>0</v>
      </c>
      <c r="AH456" s="652">
        <f t="shared" si="730"/>
        <v>0</v>
      </c>
      <c r="AI456" s="652">
        <f t="shared" si="730"/>
        <v>0</v>
      </c>
      <c r="AJ456" s="652">
        <f t="shared" si="730"/>
        <v>0</v>
      </c>
      <c r="AK456" s="652">
        <f t="shared" si="730"/>
        <v>0</v>
      </c>
      <c r="AL456" s="652">
        <f t="shared" si="730"/>
        <v>0</v>
      </c>
      <c r="AM456" s="652">
        <f t="shared" si="730"/>
        <v>0</v>
      </c>
      <c r="AN456" s="652">
        <f t="shared" si="730"/>
        <v>0</v>
      </c>
      <c r="AO456" s="652">
        <f t="shared" si="730"/>
        <v>0</v>
      </c>
      <c r="AP456" s="652">
        <f t="shared" si="730"/>
        <v>0</v>
      </c>
      <c r="AQ456" s="652">
        <f t="shared" si="730"/>
        <v>0</v>
      </c>
      <c r="AR456" s="652">
        <f t="shared" si="730"/>
        <v>0</v>
      </c>
      <c r="AS456" s="652">
        <f t="shared" si="730"/>
        <v>0</v>
      </c>
      <c r="AT456" s="652">
        <f t="shared" si="730"/>
        <v>0</v>
      </c>
      <c r="AU456" s="652">
        <f t="shared" si="730"/>
        <v>0</v>
      </c>
      <c r="AV456" s="652">
        <f t="shared" si="726"/>
        <v>0</v>
      </c>
      <c r="AW456" s="652"/>
      <c r="AX456" s="652"/>
      <c r="AY456" s="652"/>
      <c r="AZ456" s="652"/>
      <c r="BA456" s="652"/>
      <c r="BB456" s="652"/>
      <c r="BC456" s="652"/>
      <c r="BD456" s="652"/>
      <c r="BE456" s="652"/>
      <c r="BF456" s="652"/>
      <c r="BG456" s="652"/>
      <c r="BH456" s="652"/>
      <c r="BI456" s="652"/>
      <c r="BJ456" s="652"/>
      <c r="BK456" s="652"/>
      <c r="BL456" s="652"/>
      <c r="BM456" s="652"/>
      <c r="BN456" s="652"/>
      <c r="BO456" s="652"/>
      <c r="BP456" s="652"/>
      <c r="BQ456" s="652"/>
    </row>
    <row r="457" spans="1:69" s="360" customFormat="1" ht="12.75" x14ac:dyDescent="0.2">
      <c r="A457" s="1294">
        <v>1806</v>
      </c>
      <c r="B457" s="384" t="s">
        <v>286</v>
      </c>
      <c r="C457" s="1271">
        <f>'I4 BO ASSETS'!N21</f>
        <v>0</v>
      </c>
      <c r="D457" s="652">
        <f t="shared" si="717"/>
        <v>0</v>
      </c>
      <c r="E457" s="652">
        <f t="shared" si="717"/>
        <v>0</v>
      </c>
      <c r="F457" s="652">
        <f t="shared" si="722"/>
        <v>0</v>
      </c>
      <c r="G457" s="652">
        <f t="shared" si="718"/>
        <v>0</v>
      </c>
      <c r="H457" s="652">
        <f t="shared" ref="H457:Z457" si="731">$D457*H601</f>
        <v>0</v>
      </c>
      <c r="I457" s="652">
        <f t="shared" si="731"/>
        <v>0</v>
      </c>
      <c r="J457" s="652">
        <f t="shared" si="731"/>
        <v>0</v>
      </c>
      <c r="K457" s="652">
        <f t="shared" si="731"/>
        <v>0</v>
      </c>
      <c r="L457" s="652">
        <f t="shared" si="731"/>
        <v>0</v>
      </c>
      <c r="M457" s="652">
        <f t="shared" si="731"/>
        <v>0</v>
      </c>
      <c r="N457" s="652">
        <f t="shared" si="731"/>
        <v>0</v>
      </c>
      <c r="O457" s="652">
        <f t="shared" si="731"/>
        <v>0</v>
      </c>
      <c r="P457" s="652">
        <f t="shared" si="731"/>
        <v>0</v>
      </c>
      <c r="Q457" s="652">
        <f t="shared" si="731"/>
        <v>0</v>
      </c>
      <c r="R457" s="652">
        <f t="shared" si="731"/>
        <v>0</v>
      </c>
      <c r="S457" s="652">
        <f t="shared" si="731"/>
        <v>0</v>
      </c>
      <c r="T457" s="652">
        <f t="shared" si="731"/>
        <v>0</v>
      </c>
      <c r="U457" s="652">
        <f t="shared" si="731"/>
        <v>0</v>
      </c>
      <c r="V457" s="652">
        <f t="shared" si="731"/>
        <v>0</v>
      </c>
      <c r="W457" s="652">
        <f t="shared" si="731"/>
        <v>0</v>
      </c>
      <c r="X457" s="652">
        <f t="shared" si="731"/>
        <v>0</v>
      </c>
      <c r="Y457" s="652">
        <f t="shared" si="731"/>
        <v>0</v>
      </c>
      <c r="Z457" s="652">
        <f t="shared" si="731"/>
        <v>0</v>
      </c>
      <c r="AA457" s="652">
        <f t="shared" si="724"/>
        <v>0</v>
      </c>
      <c r="AB457" s="652">
        <f t="shared" si="720"/>
        <v>0</v>
      </c>
      <c r="AC457" s="652">
        <f t="shared" ref="AC457:AU457" si="732">$E457*AC601</f>
        <v>0</v>
      </c>
      <c r="AD457" s="652">
        <f t="shared" si="732"/>
        <v>0</v>
      </c>
      <c r="AE457" s="652">
        <f t="shared" si="732"/>
        <v>0</v>
      </c>
      <c r="AF457" s="652">
        <f t="shared" si="732"/>
        <v>0</v>
      </c>
      <c r="AG457" s="652">
        <f t="shared" si="732"/>
        <v>0</v>
      </c>
      <c r="AH457" s="652">
        <f t="shared" si="732"/>
        <v>0</v>
      </c>
      <c r="AI457" s="652">
        <f t="shared" si="732"/>
        <v>0</v>
      </c>
      <c r="AJ457" s="652">
        <f t="shared" si="732"/>
        <v>0</v>
      </c>
      <c r="AK457" s="652">
        <f t="shared" si="732"/>
        <v>0</v>
      </c>
      <c r="AL457" s="652">
        <f t="shared" si="732"/>
        <v>0</v>
      </c>
      <c r="AM457" s="652">
        <f t="shared" si="732"/>
        <v>0</v>
      </c>
      <c r="AN457" s="652">
        <f t="shared" si="732"/>
        <v>0</v>
      </c>
      <c r="AO457" s="652">
        <f t="shared" si="732"/>
        <v>0</v>
      </c>
      <c r="AP457" s="652">
        <f t="shared" si="732"/>
        <v>0</v>
      </c>
      <c r="AQ457" s="652">
        <f t="shared" si="732"/>
        <v>0</v>
      </c>
      <c r="AR457" s="652">
        <f t="shared" si="732"/>
        <v>0</v>
      </c>
      <c r="AS457" s="652">
        <f t="shared" si="732"/>
        <v>0</v>
      </c>
      <c r="AT457" s="652">
        <f t="shared" si="732"/>
        <v>0</v>
      </c>
      <c r="AU457" s="652">
        <f t="shared" si="732"/>
        <v>0</v>
      </c>
      <c r="AV457" s="652">
        <f t="shared" si="726"/>
        <v>0</v>
      </c>
      <c r="AW457" s="652"/>
      <c r="AX457" s="652"/>
      <c r="AY457" s="652"/>
      <c r="AZ457" s="652"/>
      <c r="BA457" s="652"/>
      <c r="BB457" s="652"/>
      <c r="BC457" s="652"/>
      <c r="BD457" s="652"/>
      <c r="BE457" s="652"/>
      <c r="BF457" s="652"/>
      <c r="BG457" s="652"/>
      <c r="BH457" s="652"/>
      <c r="BI457" s="652"/>
      <c r="BJ457" s="652"/>
      <c r="BK457" s="652"/>
      <c r="BL457" s="652"/>
      <c r="BM457" s="652"/>
      <c r="BN457" s="652"/>
      <c r="BO457" s="652"/>
      <c r="BP457" s="652"/>
      <c r="BQ457" s="652"/>
    </row>
    <row r="458" spans="1:69" s="360" customFormat="1" ht="12.75" x14ac:dyDescent="0.2">
      <c r="A458" s="1294" t="s">
        <v>863</v>
      </c>
      <c r="B458" s="384" t="s">
        <v>344</v>
      </c>
      <c r="C458" s="1271">
        <f>'I4 BO ASSETS'!N22</f>
        <v>0</v>
      </c>
      <c r="D458" s="652">
        <f t="shared" si="717"/>
        <v>0</v>
      </c>
      <c r="E458" s="652">
        <f t="shared" si="717"/>
        <v>0</v>
      </c>
      <c r="F458" s="652">
        <f t="shared" si="722"/>
        <v>0</v>
      </c>
      <c r="G458" s="652">
        <f t="shared" si="718"/>
        <v>0</v>
      </c>
      <c r="H458" s="652">
        <f t="shared" ref="H458:Z458" si="733">$D458*H602</f>
        <v>0</v>
      </c>
      <c r="I458" s="652">
        <f t="shared" si="733"/>
        <v>0</v>
      </c>
      <c r="J458" s="652">
        <f t="shared" si="733"/>
        <v>0</v>
      </c>
      <c r="K458" s="652">
        <f t="shared" si="733"/>
        <v>0</v>
      </c>
      <c r="L458" s="652">
        <f t="shared" si="733"/>
        <v>0</v>
      </c>
      <c r="M458" s="652">
        <f t="shared" si="733"/>
        <v>0</v>
      </c>
      <c r="N458" s="652">
        <f t="shared" si="733"/>
        <v>0</v>
      </c>
      <c r="O458" s="652">
        <f t="shared" si="733"/>
        <v>0</v>
      </c>
      <c r="P458" s="652">
        <f t="shared" si="733"/>
        <v>0</v>
      </c>
      <c r="Q458" s="652">
        <f t="shared" si="733"/>
        <v>0</v>
      </c>
      <c r="R458" s="652">
        <f t="shared" si="733"/>
        <v>0</v>
      </c>
      <c r="S458" s="652">
        <f t="shared" si="733"/>
        <v>0</v>
      </c>
      <c r="T458" s="652">
        <f t="shared" si="733"/>
        <v>0</v>
      </c>
      <c r="U458" s="652">
        <f t="shared" si="733"/>
        <v>0</v>
      </c>
      <c r="V458" s="652">
        <f t="shared" si="733"/>
        <v>0</v>
      </c>
      <c r="W458" s="652">
        <f t="shared" si="733"/>
        <v>0</v>
      </c>
      <c r="X458" s="652">
        <f t="shared" si="733"/>
        <v>0</v>
      </c>
      <c r="Y458" s="652">
        <f t="shared" si="733"/>
        <v>0</v>
      </c>
      <c r="Z458" s="652">
        <f t="shared" si="733"/>
        <v>0</v>
      </c>
      <c r="AA458" s="652">
        <f t="shared" si="724"/>
        <v>0</v>
      </c>
      <c r="AB458" s="652">
        <f t="shared" si="720"/>
        <v>0</v>
      </c>
      <c r="AC458" s="652">
        <f t="shared" ref="AC458:AU458" si="734">$E458*AC602</f>
        <v>0</v>
      </c>
      <c r="AD458" s="652">
        <f t="shared" si="734"/>
        <v>0</v>
      </c>
      <c r="AE458" s="652">
        <f t="shared" si="734"/>
        <v>0</v>
      </c>
      <c r="AF458" s="652">
        <f t="shared" si="734"/>
        <v>0</v>
      </c>
      <c r="AG458" s="652">
        <f t="shared" si="734"/>
        <v>0</v>
      </c>
      <c r="AH458" s="652">
        <f t="shared" si="734"/>
        <v>0</v>
      </c>
      <c r="AI458" s="652">
        <f t="shared" si="734"/>
        <v>0</v>
      </c>
      <c r="AJ458" s="652">
        <f t="shared" si="734"/>
        <v>0</v>
      </c>
      <c r="AK458" s="652">
        <f t="shared" si="734"/>
        <v>0</v>
      </c>
      <c r="AL458" s="652">
        <f t="shared" si="734"/>
        <v>0</v>
      </c>
      <c r="AM458" s="652">
        <f t="shared" si="734"/>
        <v>0</v>
      </c>
      <c r="AN458" s="652">
        <f t="shared" si="734"/>
        <v>0</v>
      </c>
      <c r="AO458" s="652">
        <f t="shared" si="734"/>
        <v>0</v>
      </c>
      <c r="AP458" s="652">
        <f t="shared" si="734"/>
        <v>0</v>
      </c>
      <c r="AQ458" s="652">
        <f t="shared" si="734"/>
        <v>0</v>
      </c>
      <c r="AR458" s="652">
        <f t="shared" si="734"/>
        <v>0</v>
      </c>
      <c r="AS458" s="652">
        <f t="shared" si="734"/>
        <v>0</v>
      </c>
      <c r="AT458" s="652">
        <f t="shared" si="734"/>
        <v>0</v>
      </c>
      <c r="AU458" s="652">
        <f t="shared" si="734"/>
        <v>0</v>
      </c>
      <c r="AV458" s="652">
        <f t="shared" si="726"/>
        <v>0</v>
      </c>
      <c r="AW458" s="652"/>
      <c r="AX458" s="652"/>
      <c r="AY458" s="652"/>
      <c r="AZ458" s="652"/>
      <c r="BA458" s="652"/>
      <c r="BB458" s="652"/>
      <c r="BC458" s="652"/>
      <c r="BD458" s="652"/>
      <c r="BE458" s="652"/>
      <c r="BF458" s="652"/>
      <c r="BG458" s="652"/>
      <c r="BH458" s="652"/>
      <c r="BI458" s="652"/>
      <c r="BJ458" s="652"/>
      <c r="BK458" s="652"/>
      <c r="BL458" s="652"/>
      <c r="BM458" s="652"/>
      <c r="BN458" s="652"/>
      <c r="BO458" s="652"/>
      <c r="BP458" s="652"/>
      <c r="BQ458" s="652"/>
    </row>
    <row r="459" spans="1:69" s="360" customFormat="1" ht="12.75" x14ac:dyDescent="0.2">
      <c r="A459" s="1294" t="s">
        <v>864</v>
      </c>
      <c r="B459" s="384" t="s">
        <v>346</v>
      </c>
      <c r="C459" s="1271">
        <f>'I4 BO ASSETS'!N23</f>
        <v>0</v>
      </c>
      <c r="D459" s="652">
        <f t="shared" si="717"/>
        <v>0</v>
      </c>
      <c r="E459" s="652">
        <f t="shared" si="717"/>
        <v>0</v>
      </c>
      <c r="F459" s="652">
        <f t="shared" si="722"/>
        <v>0</v>
      </c>
      <c r="G459" s="652">
        <f t="shared" si="718"/>
        <v>0</v>
      </c>
      <c r="H459" s="652">
        <f t="shared" ref="H459:Z459" si="735">$D459*H603</f>
        <v>0</v>
      </c>
      <c r="I459" s="652">
        <f t="shared" si="735"/>
        <v>0</v>
      </c>
      <c r="J459" s="652">
        <f t="shared" si="735"/>
        <v>0</v>
      </c>
      <c r="K459" s="652">
        <f t="shared" si="735"/>
        <v>0</v>
      </c>
      <c r="L459" s="652">
        <f t="shared" si="735"/>
        <v>0</v>
      </c>
      <c r="M459" s="652">
        <f t="shared" si="735"/>
        <v>0</v>
      </c>
      <c r="N459" s="652">
        <f t="shared" si="735"/>
        <v>0</v>
      </c>
      <c r="O459" s="652">
        <f t="shared" si="735"/>
        <v>0</v>
      </c>
      <c r="P459" s="652">
        <f t="shared" si="735"/>
        <v>0</v>
      </c>
      <c r="Q459" s="652">
        <f t="shared" si="735"/>
        <v>0</v>
      </c>
      <c r="R459" s="652">
        <f t="shared" si="735"/>
        <v>0</v>
      </c>
      <c r="S459" s="652">
        <f t="shared" si="735"/>
        <v>0</v>
      </c>
      <c r="T459" s="652">
        <f t="shared" si="735"/>
        <v>0</v>
      </c>
      <c r="U459" s="652">
        <f t="shared" si="735"/>
        <v>0</v>
      </c>
      <c r="V459" s="652">
        <f t="shared" si="735"/>
        <v>0</v>
      </c>
      <c r="W459" s="652">
        <f t="shared" si="735"/>
        <v>0</v>
      </c>
      <c r="X459" s="652">
        <f t="shared" si="735"/>
        <v>0</v>
      </c>
      <c r="Y459" s="652">
        <f t="shared" si="735"/>
        <v>0</v>
      </c>
      <c r="Z459" s="652">
        <f t="shared" si="735"/>
        <v>0</v>
      </c>
      <c r="AA459" s="652">
        <f t="shared" si="724"/>
        <v>0</v>
      </c>
      <c r="AB459" s="652">
        <f t="shared" si="720"/>
        <v>0</v>
      </c>
      <c r="AC459" s="652">
        <f t="shared" ref="AC459:AU459" si="736">$E459*AC603</f>
        <v>0</v>
      </c>
      <c r="AD459" s="652">
        <f t="shared" si="736"/>
        <v>0</v>
      </c>
      <c r="AE459" s="652">
        <f t="shared" si="736"/>
        <v>0</v>
      </c>
      <c r="AF459" s="652">
        <f t="shared" si="736"/>
        <v>0</v>
      </c>
      <c r="AG459" s="652">
        <f t="shared" si="736"/>
        <v>0</v>
      </c>
      <c r="AH459" s="652">
        <f t="shared" si="736"/>
        <v>0</v>
      </c>
      <c r="AI459" s="652">
        <f t="shared" si="736"/>
        <v>0</v>
      </c>
      <c r="AJ459" s="652">
        <f t="shared" si="736"/>
        <v>0</v>
      </c>
      <c r="AK459" s="652">
        <f t="shared" si="736"/>
        <v>0</v>
      </c>
      <c r="AL459" s="652">
        <f t="shared" si="736"/>
        <v>0</v>
      </c>
      <c r="AM459" s="652">
        <f t="shared" si="736"/>
        <v>0</v>
      </c>
      <c r="AN459" s="652">
        <f t="shared" si="736"/>
        <v>0</v>
      </c>
      <c r="AO459" s="652">
        <f t="shared" si="736"/>
        <v>0</v>
      </c>
      <c r="AP459" s="652">
        <f t="shared" si="736"/>
        <v>0</v>
      </c>
      <c r="AQ459" s="652">
        <f t="shared" si="736"/>
        <v>0</v>
      </c>
      <c r="AR459" s="652">
        <f t="shared" si="736"/>
        <v>0</v>
      </c>
      <c r="AS459" s="652">
        <f t="shared" si="736"/>
        <v>0</v>
      </c>
      <c r="AT459" s="652">
        <f t="shared" si="736"/>
        <v>0</v>
      </c>
      <c r="AU459" s="652">
        <f t="shared" si="736"/>
        <v>0</v>
      </c>
      <c r="AV459" s="652">
        <f t="shared" si="726"/>
        <v>0</v>
      </c>
      <c r="AW459" s="652"/>
      <c r="AX459" s="652"/>
      <c r="AY459" s="652"/>
      <c r="AZ459" s="652"/>
      <c r="BA459" s="652"/>
      <c r="BB459" s="652"/>
      <c r="BC459" s="652"/>
      <c r="BD459" s="652"/>
      <c r="BE459" s="652"/>
      <c r="BF459" s="652"/>
      <c r="BG459" s="652"/>
      <c r="BH459" s="652"/>
      <c r="BI459" s="652"/>
      <c r="BJ459" s="652"/>
      <c r="BK459" s="652"/>
      <c r="BL459" s="652"/>
      <c r="BM459" s="652"/>
      <c r="BN459" s="652"/>
      <c r="BO459" s="652"/>
      <c r="BP459" s="652"/>
      <c r="BQ459" s="652"/>
    </row>
    <row r="460" spans="1:69" s="360" customFormat="1" ht="12.75" x14ac:dyDescent="0.2">
      <c r="A460" s="1294">
        <v>1808</v>
      </c>
      <c r="B460" s="384" t="s">
        <v>287</v>
      </c>
      <c r="C460" s="1271">
        <f>'I4 BO ASSETS'!N24</f>
        <v>0</v>
      </c>
      <c r="D460" s="652">
        <f t="shared" si="717"/>
        <v>0</v>
      </c>
      <c r="E460" s="652">
        <f t="shared" si="717"/>
        <v>0</v>
      </c>
      <c r="F460" s="652">
        <f t="shared" si="722"/>
        <v>0</v>
      </c>
      <c r="G460" s="652">
        <f t="shared" si="718"/>
        <v>0</v>
      </c>
      <c r="H460" s="652">
        <f t="shared" ref="H460:Z460" si="737">$D460*H604</f>
        <v>0</v>
      </c>
      <c r="I460" s="652">
        <f t="shared" si="737"/>
        <v>0</v>
      </c>
      <c r="J460" s="652">
        <f t="shared" si="737"/>
        <v>0</v>
      </c>
      <c r="K460" s="652">
        <f t="shared" si="737"/>
        <v>0</v>
      </c>
      <c r="L460" s="652">
        <f t="shared" si="737"/>
        <v>0</v>
      </c>
      <c r="M460" s="652">
        <f t="shared" si="737"/>
        <v>0</v>
      </c>
      <c r="N460" s="652">
        <f t="shared" si="737"/>
        <v>0</v>
      </c>
      <c r="O460" s="652">
        <f t="shared" si="737"/>
        <v>0</v>
      </c>
      <c r="P460" s="652">
        <f t="shared" si="737"/>
        <v>0</v>
      </c>
      <c r="Q460" s="652">
        <f t="shared" si="737"/>
        <v>0</v>
      </c>
      <c r="R460" s="652">
        <f t="shared" si="737"/>
        <v>0</v>
      </c>
      <c r="S460" s="652">
        <f t="shared" si="737"/>
        <v>0</v>
      </c>
      <c r="T460" s="652">
        <f t="shared" si="737"/>
        <v>0</v>
      </c>
      <c r="U460" s="652">
        <f t="shared" si="737"/>
        <v>0</v>
      </c>
      <c r="V460" s="652">
        <f t="shared" si="737"/>
        <v>0</v>
      </c>
      <c r="W460" s="652">
        <f t="shared" si="737"/>
        <v>0</v>
      </c>
      <c r="X460" s="652">
        <f t="shared" si="737"/>
        <v>0</v>
      </c>
      <c r="Y460" s="652">
        <f t="shared" si="737"/>
        <v>0</v>
      </c>
      <c r="Z460" s="652">
        <f t="shared" si="737"/>
        <v>0</v>
      </c>
      <c r="AA460" s="652">
        <f t="shared" si="724"/>
        <v>0</v>
      </c>
      <c r="AB460" s="652">
        <f t="shared" si="720"/>
        <v>0</v>
      </c>
      <c r="AC460" s="652">
        <f t="shared" ref="AC460:AU460" si="738">$E460*AC604</f>
        <v>0</v>
      </c>
      <c r="AD460" s="652">
        <f t="shared" si="738"/>
        <v>0</v>
      </c>
      <c r="AE460" s="652">
        <f t="shared" si="738"/>
        <v>0</v>
      </c>
      <c r="AF460" s="652">
        <f t="shared" si="738"/>
        <v>0</v>
      </c>
      <c r="AG460" s="652">
        <f t="shared" si="738"/>
        <v>0</v>
      </c>
      <c r="AH460" s="652">
        <f t="shared" si="738"/>
        <v>0</v>
      </c>
      <c r="AI460" s="652">
        <f t="shared" si="738"/>
        <v>0</v>
      </c>
      <c r="AJ460" s="652">
        <f t="shared" si="738"/>
        <v>0</v>
      </c>
      <c r="AK460" s="652">
        <f t="shared" si="738"/>
        <v>0</v>
      </c>
      <c r="AL460" s="652">
        <f t="shared" si="738"/>
        <v>0</v>
      </c>
      <c r="AM460" s="652">
        <f t="shared" si="738"/>
        <v>0</v>
      </c>
      <c r="AN460" s="652">
        <f t="shared" si="738"/>
        <v>0</v>
      </c>
      <c r="AO460" s="652">
        <f t="shared" si="738"/>
        <v>0</v>
      </c>
      <c r="AP460" s="652">
        <f t="shared" si="738"/>
        <v>0</v>
      </c>
      <c r="AQ460" s="652">
        <f t="shared" si="738"/>
        <v>0</v>
      </c>
      <c r="AR460" s="652">
        <f t="shared" si="738"/>
        <v>0</v>
      </c>
      <c r="AS460" s="652">
        <f t="shared" si="738"/>
        <v>0</v>
      </c>
      <c r="AT460" s="652">
        <f t="shared" si="738"/>
        <v>0</v>
      </c>
      <c r="AU460" s="652">
        <f t="shared" si="738"/>
        <v>0</v>
      </c>
      <c r="AV460" s="652">
        <f t="shared" si="726"/>
        <v>0</v>
      </c>
      <c r="AW460" s="652"/>
      <c r="AX460" s="652"/>
      <c r="AY460" s="652"/>
      <c r="AZ460" s="652"/>
      <c r="BA460" s="652"/>
      <c r="BB460" s="652"/>
      <c r="BC460" s="652"/>
      <c r="BD460" s="652"/>
      <c r="BE460" s="652"/>
      <c r="BF460" s="652"/>
      <c r="BG460" s="652"/>
      <c r="BH460" s="652"/>
      <c r="BI460" s="652"/>
      <c r="BJ460" s="652"/>
      <c r="BK460" s="652"/>
      <c r="BL460" s="652"/>
      <c r="BM460" s="652"/>
      <c r="BN460" s="652"/>
      <c r="BO460" s="652"/>
      <c r="BP460" s="652"/>
      <c r="BQ460" s="652"/>
    </row>
    <row r="461" spans="1:69" s="360" customFormat="1" ht="12.75" x14ac:dyDescent="0.2">
      <c r="A461" s="1294" t="s">
        <v>865</v>
      </c>
      <c r="B461" s="384" t="s">
        <v>347</v>
      </c>
      <c r="C461" s="1271">
        <f>'I4 BO ASSETS'!N25</f>
        <v>0</v>
      </c>
      <c r="D461" s="652">
        <f t="shared" si="717"/>
        <v>0</v>
      </c>
      <c r="E461" s="652">
        <f t="shared" si="717"/>
        <v>0</v>
      </c>
      <c r="F461" s="652">
        <f t="shared" si="722"/>
        <v>0</v>
      </c>
      <c r="G461" s="652">
        <f t="shared" si="718"/>
        <v>0</v>
      </c>
      <c r="H461" s="652">
        <f t="shared" ref="H461:Z461" si="739">$D461*H605</f>
        <v>0</v>
      </c>
      <c r="I461" s="652">
        <f t="shared" si="739"/>
        <v>0</v>
      </c>
      <c r="J461" s="652">
        <f t="shared" si="739"/>
        <v>0</v>
      </c>
      <c r="K461" s="652">
        <f t="shared" si="739"/>
        <v>0</v>
      </c>
      <c r="L461" s="652">
        <f t="shared" si="739"/>
        <v>0</v>
      </c>
      <c r="M461" s="652">
        <f t="shared" si="739"/>
        <v>0</v>
      </c>
      <c r="N461" s="652">
        <f t="shared" si="739"/>
        <v>0</v>
      </c>
      <c r="O461" s="652">
        <f t="shared" si="739"/>
        <v>0</v>
      </c>
      <c r="P461" s="652">
        <f t="shared" si="739"/>
        <v>0</v>
      </c>
      <c r="Q461" s="652">
        <f t="shared" si="739"/>
        <v>0</v>
      </c>
      <c r="R461" s="652">
        <f t="shared" si="739"/>
        <v>0</v>
      </c>
      <c r="S461" s="652">
        <f t="shared" si="739"/>
        <v>0</v>
      </c>
      <c r="T461" s="652">
        <f t="shared" si="739"/>
        <v>0</v>
      </c>
      <c r="U461" s="652">
        <f t="shared" si="739"/>
        <v>0</v>
      </c>
      <c r="V461" s="652">
        <f t="shared" si="739"/>
        <v>0</v>
      </c>
      <c r="W461" s="652">
        <f t="shared" si="739"/>
        <v>0</v>
      </c>
      <c r="X461" s="652">
        <f t="shared" si="739"/>
        <v>0</v>
      </c>
      <c r="Y461" s="652">
        <f t="shared" si="739"/>
        <v>0</v>
      </c>
      <c r="Z461" s="652">
        <f t="shared" si="739"/>
        <v>0</v>
      </c>
      <c r="AA461" s="652">
        <f t="shared" si="724"/>
        <v>0</v>
      </c>
      <c r="AB461" s="652">
        <f t="shared" si="720"/>
        <v>0</v>
      </c>
      <c r="AC461" s="652">
        <f t="shared" ref="AC461:AU461" si="740">$E461*AC605</f>
        <v>0</v>
      </c>
      <c r="AD461" s="652">
        <f t="shared" si="740"/>
        <v>0</v>
      </c>
      <c r="AE461" s="652">
        <f t="shared" si="740"/>
        <v>0</v>
      </c>
      <c r="AF461" s="652">
        <f t="shared" si="740"/>
        <v>0</v>
      </c>
      <c r="AG461" s="652">
        <f t="shared" si="740"/>
        <v>0</v>
      </c>
      <c r="AH461" s="652">
        <f t="shared" si="740"/>
        <v>0</v>
      </c>
      <c r="AI461" s="652">
        <f t="shared" si="740"/>
        <v>0</v>
      </c>
      <c r="AJ461" s="652">
        <f t="shared" si="740"/>
        <v>0</v>
      </c>
      <c r="AK461" s="652">
        <f t="shared" si="740"/>
        <v>0</v>
      </c>
      <c r="AL461" s="652">
        <f t="shared" si="740"/>
        <v>0</v>
      </c>
      <c r="AM461" s="652">
        <f t="shared" si="740"/>
        <v>0</v>
      </c>
      <c r="AN461" s="652">
        <f t="shared" si="740"/>
        <v>0</v>
      </c>
      <c r="AO461" s="652">
        <f t="shared" si="740"/>
        <v>0</v>
      </c>
      <c r="AP461" s="652">
        <f t="shared" si="740"/>
        <v>0</v>
      </c>
      <c r="AQ461" s="652">
        <f t="shared" si="740"/>
        <v>0</v>
      </c>
      <c r="AR461" s="652">
        <f t="shared" si="740"/>
        <v>0</v>
      </c>
      <c r="AS461" s="652">
        <f t="shared" si="740"/>
        <v>0</v>
      </c>
      <c r="AT461" s="652">
        <f t="shared" si="740"/>
        <v>0</v>
      </c>
      <c r="AU461" s="652">
        <f t="shared" si="740"/>
        <v>0</v>
      </c>
      <c r="AV461" s="652">
        <f t="shared" si="726"/>
        <v>0</v>
      </c>
      <c r="AW461" s="652"/>
      <c r="AX461" s="652"/>
      <c r="AY461" s="652"/>
      <c r="AZ461" s="652"/>
      <c r="BA461" s="652"/>
      <c r="BB461" s="652"/>
      <c r="BC461" s="652"/>
      <c r="BD461" s="652"/>
      <c r="BE461" s="652"/>
      <c r="BF461" s="652"/>
      <c r="BG461" s="652"/>
      <c r="BH461" s="652"/>
      <c r="BI461" s="652"/>
      <c r="BJ461" s="652"/>
      <c r="BK461" s="652"/>
      <c r="BL461" s="652"/>
      <c r="BM461" s="652"/>
      <c r="BN461" s="652"/>
      <c r="BO461" s="652"/>
      <c r="BP461" s="652"/>
      <c r="BQ461" s="652"/>
    </row>
    <row r="462" spans="1:69" s="360" customFormat="1" ht="12.75" x14ac:dyDescent="0.2">
      <c r="A462" s="1294" t="s">
        <v>866</v>
      </c>
      <c r="B462" s="384" t="s">
        <v>348</v>
      </c>
      <c r="C462" s="1271">
        <f>'I4 BO ASSETS'!N26</f>
        <v>0</v>
      </c>
      <c r="D462" s="652">
        <f t="shared" si="717"/>
        <v>0</v>
      </c>
      <c r="E462" s="652">
        <f t="shared" si="717"/>
        <v>0</v>
      </c>
      <c r="F462" s="652">
        <f t="shared" si="722"/>
        <v>0</v>
      </c>
      <c r="G462" s="652">
        <f t="shared" si="718"/>
        <v>0</v>
      </c>
      <c r="H462" s="652">
        <f t="shared" ref="H462:Z462" si="741">$D462*H606</f>
        <v>0</v>
      </c>
      <c r="I462" s="652">
        <f t="shared" si="741"/>
        <v>0</v>
      </c>
      <c r="J462" s="652">
        <f t="shared" si="741"/>
        <v>0</v>
      </c>
      <c r="K462" s="652">
        <f t="shared" si="741"/>
        <v>0</v>
      </c>
      <c r="L462" s="652">
        <f t="shared" si="741"/>
        <v>0</v>
      </c>
      <c r="M462" s="652">
        <f t="shared" si="741"/>
        <v>0</v>
      </c>
      <c r="N462" s="652">
        <f t="shared" si="741"/>
        <v>0</v>
      </c>
      <c r="O462" s="652">
        <f t="shared" si="741"/>
        <v>0</v>
      </c>
      <c r="P462" s="652">
        <f t="shared" si="741"/>
        <v>0</v>
      </c>
      <c r="Q462" s="652">
        <f t="shared" si="741"/>
        <v>0</v>
      </c>
      <c r="R462" s="652">
        <f t="shared" si="741"/>
        <v>0</v>
      </c>
      <c r="S462" s="652">
        <f t="shared" si="741"/>
        <v>0</v>
      </c>
      <c r="T462" s="652">
        <f t="shared" si="741"/>
        <v>0</v>
      </c>
      <c r="U462" s="652">
        <f t="shared" si="741"/>
        <v>0</v>
      </c>
      <c r="V462" s="652">
        <f t="shared" si="741"/>
        <v>0</v>
      </c>
      <c r="W462" s="652">
        <f t="shared" si="741"/>
        <v>0</v>
      </c>
      <c r="X462" s="652">
        <f t="shared" si="741"/>
        <v>0</v>
      </c>
      <c r="Y462" s="652">
        <f t="shared" si="741"/>
        <v>0</v>
      </c>
      <c r="Z462" s="652">
        <f t="shared" si="741"/>
        <v>0</v>
      </c>
      <c r="AA462" s="652">
        <f t="shared" si="724"/>
        <v>0</v>
      </c>
      <c r="AB462" s="652">
        <f t="shared" si="720"/>
        <v>0</v>
      </c>
      <c r="AC462" s="652">
        <f t="shared" ref="AC462:AU462" si="742">$E462*AC606</f>
        <v>0</v>
      </c>
      <c r="AD462" s="652">
        <f t="shared" si="742"/>
        <v>0</v>
      </c>
      <c r="AE462" s="652">
        <f t="shared" si="742"/>
        <v>0</v>
      </c>
      <c r="AF462" s="652">
        <f t="shared" si="742"/>
        <v>0</v>
      </c>
      <c r="AG462" s="652">
        <f t="shared" si="742"/>
        <v>0</v>
      </c>
      <c r="AH462" s="652">
        <f t="shared" si="742"/>
        <v>0</v>
      </c>
      <c r="AI462" s="652">
        <f t="shared" si="742"/>
        <v>0</v>
      </c>
      <c r="AJ462" s="652">
        <f t="shared" si="742"/>
        <v>0</v>
      </c>
      <c r="AK462" s="652">
        <f t="shared" si="742"/>
        <v>0</v>
      </c>
      <c r="AL462" s="652">
        <f t="shared" si="742"/>
        <v>0</v>
      </c>
      <c r="AM462" s="652">
        <f t="shared" si="742"/>
        <v>0</v>
      </c>
      <c r="AN462" s="652">
        <f t="shared" si="742"/>
        <v>0</v>
      </c>
      <c r="AO462" s="652">
        <f t="shared" si="742"/>
        <v>0</v>
      </c>
      <c r="AP462" s="652">
        <f t="shared" si="742"/>
        <v>0</v>
      </c>
      <c r="AQ462" s="652">
        <f t="shared" si="742"/>
        <v>0</v>
      </c>
      <c r="AR462" s="652">
        <f t="shared" si="742"/>
        <v>0</v>
      </c>
      <c r="AS462" s="652">
        <f t="shared" si="742"/>
        <v>0</v>
      </c>
      <c r="AT462" s="652">
        <f t="shared" si="742"/>
        <v>0</v>
      </c>
      <c r="AU462" s="652">
        <f t="shared" si="742"/>
        <v>0</v>
      </c>
      <c r="AV462" s="652">
        <f t="shared" si="726"/>
        <v>0</v>
      </c>
      <c r="AW462" s="652"/>
      <c r="AX462" s="652"/>
      <c r="AY462" s="652"/>
      <c r="AZ462" s="652"/>
      <c r="BA462" s="652"/>
      <c r="BB462" s="652"/>
      <c r="BC462" s="652"/>
      <c r="BD462" s="652"/>
      <c r="BE462" s="652"/>
      <c r="BF462" s="652"/>
      <c r="BG462" s="652"/>
      <c r="BH462" s="652"/>
      <c r="BI462" s="652"/>
      <c r="BJ462" s="652"/>
      <c r="BK462" s="652"/>
      <c r="BL462" s="652"/>
      <c r="BM462" s="652"/>
      <c r="BN462" s="652"/>
      <c r="BO462" s="652"/>
      <c r="BP462" s="652"/>
      <c r="BQ462" s="652"/>
    </row>
    <row r="463" spans="1:69" s="360" customFormat="1" ht="12.75" x14ac:dyDescent="0.2">
      <c r="A463" s="1294">
        <v>1810</v>
      </c>
      <c r="B463" s="384" t="s">
        <v>288</v>
      </c>
      <c r="C463" s="1271">
        <f>'I4 BO ASSETS'!N27</f>
        <v>0</v>
      </c>
      <c r="D463" s="652">
        <f t="shared" si="717"/>
        <v>0</v>
      </c>
      <c r="E463" s="652">
        <f t="shared" si="717"/>
        <v>0</v>
      </c>
      <c r="F463" s="652">
        <f t="shared" si="722"/>
        <v>0</v>
      </c>
      <c r="G463" s="652">
        <f t="shared" si="718"/>
        <v>0</v>
      </c>
      <c r="H463" s="652">
        <f t="shared" ref="H463:Z463" si="743">$D463*H607</f>
        <v>0</v>
      </c>
      <c r="I463" s="652">
        <f t="shared" si="743"/>
        <v>0</v>
      </c>
      <c r="J463" s="652">
        <f t="shared" si="743"/>
        <v>0</v>
      </c>
      <c r="K463" s="652">
        <f t="shared" si="743"/>
        <v>0</v>
      </c>
      <c r="L463" s="652">
        <f t="shared" si="743"/>
        <v>0</v>
      </c>
      <c r="M463" s="652">
        <f t="shared" si="743"/>
        <v>0</v>
      </c>
      <c r="N463" s="652">
        <f t="shared" si="743"/>
        <v>0</v>
      </c>
      <c r="O463" s="652">
        <f t="shared" si="743"/>
        <v>0</v>
      </c>
      <c r="P463" s="652">
        <f t="shared" si="743"/>
        <v>0</v>
      </c>
      <c r="Q463" s="652">
        <f t="shared" si="743"/>
        <v>0</v>
      </c>
      <c r="R463" s="652">
        <f t="shared" si="743"/>
        <v>0</v>
      </c>
      <c r="S463" s="652">
        <f t="shared" si="743"/>
        <v>0</v>
      </c>
      <c r="T463" s="652">
        <f t="shared" si="743"/>
        <v>0</v>
      </c>
      <c r="U463" s="652">
        <f t="shared" si="743"/>
        <v>0</v>
      </c>
      <c r="V463" s="652">
        <f t="shared" si="743"/>
        <v>0</v>
      </c>
      <c r="W463" s="652">
        <f t="shared" si="743"/>
        <v>0</v>
      </c>
      <c r="X463" s="652">
        <f t="shared" si="743"/>
        <v>0</v>
      </c>
      <c r="Y463" s="652">
        <f t="shared" si="743"/>
        <v>0</v>
      </c>
      <c r="Z463" s="652">
        <f t="shared" si="743"/>
        <v>0</v>
      </c>
      <c r="AA463" s="652">
        <f t="shared" si="724"/>
        <v>0</v>
      </c>
      <c r="AB463" s="652">
        <f t="shared" si="720"/>
        <v>0</v>
      </c>
      <c r="AC463" s="652">
        <f t="shared" ref="AC463:AU463" si="744">$E463*AC607</f>
        <v>0</v>
      </c>
      <c r="AD463" s="652">
        <f t="shared" si="744"/>
        <v>0</v>
      </c>
      <c r="AE463" s="652">
        <f t="shared" si="744"/>
        <v>0</v>
      </c>
      <c r="AF463" s="652">
        <f t="shared" si="744"/>
        <v>0</v>
      </c>
      <c r="AG463" s="652">
        <f t="shared" si="744"/>
        <v>0</v>
      </c>
      <c r="AH463" s="652">
        <f t="shared" si="744"/>
        <v>0</v>
      </c>
      <c r="AI463" s="652">
        <f t="shared" si="744"/>
        <v>0</v>
      </c>
      <c r="AJ463" s="652">
        <f t="shared" si="744"/>
        <v>0</v>
      </c>
      <c r="AK463" s="652">
        <f t="shared" si="744"/>
        <v>0</v>
      </c>
      <c r="AL463" s="652">
        <f t="shared" si="744"/>
        <v>0</v>
      </c>
      <c r="AM463" s="652">
        <f t="shared" si="744"/>
        <v>0</v>
      </c>
      <c r="AN463" s="652">
        <f t="shared" si="744"/>
        <v>0</v>
      </c>
      <c r="AO463" s="652">
        <f t="shared" si="744"/>
        <v>0</v>
      </c>
      <c r="AP463" s="652">
        <f t="shared" si="744"/>
        <v>0</v>
      </c>
      <c r="AQ463" s="652">
        <f t="shared" si="744"/>
        <v>0</v>
      </c>
      <c r="AR463" s="652">
        <f t="shared" si="744"/>
        <v>0</v>
      </c>
      <c r="AS463" s="652">
        <f t="shared" si="744"/>
        <v>0</v>
      </c>
      <c r="AT463" s="652">
        <f t="shared" si="744"/>
        <v>0</v>
      </c>
      <c r="AU463" s="652">
        <f t="shared" si="744"/>
        <v>0</v>
      </c>
      <c r="AV463" s="652">
        <f t="shared" si="726"/>
        <v>0</v>
      </c>
      <c r="AW463" s="652"/>
      <c r="AX463" s="652"/>
      <c r="AY463" s="652"/>
      <c r="AZ463" s="652"/>
      <c r="BA463" s="652"/>
      <c r="BB463" s="652"/>
      <c r="BC463" s="652"/>
      <c r="BD463" s="652"/>
      <c r="BE463" s="652"/>
      <c r="BF463" s="652"/>
      <c r="BG463" s="652"/>
      <c r="BH463" s="652"/>
      <c r="BI463" s="652"/>
      <c r="BJ463" s="652"/>
      <c r="BK463" s="652"/>
      <c r="BL463" s="652"/>
      <c r="BM463" s="652"/>
      <c r="BN463" s="652"/>
      <c r="BO463" s="652"/>
      <c r="BP463" s="652"/>
      <c r="BQ463" s="652"/>
    </row>
    <row r="464" spans="1:69" s="360" customFormat="1" ht="12.75" x14ac:dyDescent="0.2">
      <c r="A464" s="1294" t="s">
        <v>867</v>
      </c>
      <c r="B464" s="384" t="s">
        <v>367</v>
      </c>
      <c r="C464" s="1271">
        <f>'I4 BO ASSETS'!N28</f>
        <v>0</v>
      </c>
      <c r="D464" s="652">
        <f t="shared" si="717"/>
        <v>0</v>
      </c>
      <c r="E464" s="652">
        <f t="shared" si="717"/>
        <v>0</v>
      </c>
      <c r="F464" s="652">
        <f t="shared" si="722"/>
        <v>0</v>
      </c>
      <c r="G464" s="652">
        <f t="shared" si="718"/>
        <v>0</v>
      </c>
      <c r="H464" s="652">
        <f t="shared" ref="H464:Z464" si="745">$D464*H608</f>
        <v>0</v>
      </c>
      <c r="I464" s="652">
        <f t="shared" si="745"/>
        <v>0</v>
      </c>
      <c r="J464" s="652">
        <f t="shared" si="745"/>
        <v>0</v>
      </c>
      <c r="K464" s="652">
        <f t="shared" si="745"/>
        <v>0</v>
      </c>
      <c r="L464" s="652">
        <f t="shared" si="745"/>
        <v>0</v>
      </c>
      <c r="M464" s="652">
        <f t="shared" si="745"/>
        <v>0</v>
      </c>
      <c r="N464" s="652">
        <f t="shared" si="745"/>
        <v>0</v>
      </c>
      <c r="O464" s="652">
        <f t="shared" si="745"/>
        <v>0</v>
      </c>
      <c r="P464" s="652">
        <f t="shared" si="745"/>
        <v>0</v>
      </c>
      <c r="Q464" s="652">
        <f t="shared" si="745"/>
        <v>0</v>
      </c>
      <c r="R464" s="652">
        <f t="shared" si="745"/>
        <v>0</v>
      </c>
      <c r="S464" s="652">
        <f t="shared" si="745"/>
        <v>0</v>
      </c>
      <c r="T464" s="652">
        <f t="shared" si="745"/>
        <v>0</v>
      </c>
      <c r="U464" s="652">
        <f t="shared" si="745"/>
        <v>0</v>
      </c>
      <c r="V464" s="652">
        <f t="shared" si="745"/>
        <v>0</v>
      </c>
      <c r="W464" s="652">
        <f t="shared" si="745"/>
        <v>0</v>
      </c>
      <c r="X464" s="652">
        <f t="shared" si="745"/>
        <v>0</v>
      </c>
      <c r="Y464" s="652">
        <f t="shared" si="745"/>
        <v>0</v>
      </c>
      <c r="Z464" s="652">
        <f t="shared" si="745"/>
        <v>0</v>
      </c>
      <c r="AA464" s="652">
        <f t="shared" si="724"/>
        <v>0</v>
      </c>
      <c r="AB464" s="652">
        <f t="shared" si="720"/>
        <v>0</v>
      </c>
      <c r="AC464" s="652">
        <f t="shared" ref="AC464:AU464" si="746">$E464*AC608</f>
        <v>0</v>
      </c>
      <c r="AD464" s="652">
        <f t="shared" si="746"/>
        <v>0</v>
      </c>
      <c r="AE464" s="652">
        <f t="shared" si="746"/>
        <v>0</v>
      </c>
      <c r="AF464" s="652">
        <f t="shared" si="746"/>
        <v>0</v>
      </c>
      <c r="AG464" s="652">
        <f t="shared" si="746"/>
        <v>0</v>
      </c>
      <c r="AH464" s="652">
        <f t="shared" si="746"/>
        <v>0</v>
      </c>
      <c r="AI464" s="652">
        <f t="shared" si="746"/>
        <v>0</v>
      </c>
      <c r="AJ464" s="652">
        <f t="shared" si="746"/>
        <v>0</v>
      </c>
      <c r="AK464" s="652">
        <f t="shared" si="746"/>
        <v>0</v>
      </c>
      <c r="AL464" s="652">
        <f t="shared" si="746"/>
        <v>0</v>
      </c>
      <c r="AM464" s="652">
        <f t="shared" si="746"/>
        <v>0</v>
      </c>
      <c r="AN464" s="652">
        <f t="shared" si="746"/>
        <v>0</v>
      </c>
      <c r="AO464" s="652">
        <f t="shared" si="746"/>
        <v>0</v>
      </c>
      <c r="AP464" s="652">
        <f t="shared" si="746"/>
        <v>0</v>
      </c>
      <c r="AQ464" s="652">
        <f t="shared" si="746"/>
        <v>0</v>
      </c>
      <c r="AR464" s="652">
        <f t="shared" si="746"/>
        <v>0</v>
      </c>
      <c r="AS464" s="652">
        <f t="shared" si="746"/>
        <v>0</v>
      </c>
      <c r="AT464" s="652">
        <f t="shared" si="746"/>
        <v>0</v>
      </c>
      <c r="AU464" s="652">
        <f t="shared" si="746"/>
        <v>0</v>
      </c>
      <c r="AV464" s="652">
        <f t="shared" si="726"/>
        <v>0</v>
      </c>
      <c r="AW464" s="652"/>
      <c r="AX464" s="652"/>
      <c r="AY464" s="652"/>
      <c r="AZ464" s="652"/>
      <c r="BA464" s="652"/>
      <c r="BB464" s="652"/>
      <c r="BC464" s="652"/>
      <c r="BD464" s="652"/>
      <c r="BE464" s="652"/>
      <c r="BF464" s="652"/>
      <c r="BG464" s="652"/>
      <c r="BH464" s="652"/>
      <c r="BI464" s="652"/>
      <c r="BJ464" s="652"/>
      <c r="BK464" s="652"/>
      <c r="BL464" s="652"/>
      <c r="BM464" s="652"/>
      <c r="BN464" s="652"/>
      <c r="BO464" s="652"/>
      <c r="BP464" s="652"/>
      <c r="BQ464" s="652"/>
    </row>
    <row r="465" spans="1:69" s="360" customFormat="1" ht="12.75" x14ac:dyDescent="0.2">
      <c r="A465" s="1294" t="s">
        <v>868</v>
      </c>
      <c r="B465" s="384" t="s">
        <v>368</v>
      </c>
      <c r="C465" s="1271">
        <f>'I4 BO ASSETS'!N29</f>
        <v>0</v>
      </c>
      <c r="D465" s="652">
        <f t="shared" si="717"/>
        <v>0</v>
      </c>
      <c r="E465" s="652">
        <f t="shared" si="717"/>
        <v>0</v>
      </c>
      <c r="F465" s="652">
        <f t="shared" si="722"/>
        <v>0</v>
      </c>
      <c r="G465" s="652">
        <f t="shared" si="718"/>
        <v>0</v>
      </c>
      <c r="H465" s="652">
        <f t="shared" ref="H465:Z465" si="747">$D465*H609</f>
        <v>0</v>
      </c>
      <c r="I465" s="652">
        <f t="shared" si="747"/>
        <v>0</v>
      </c>
      <c r="J465" s="652">
        <f t="shared" si="747"/>
        <v>0</v>
      </c>
      <c r="K465" s="652">
        <f t="shared" si="747"/>
        <v>0</v>
      </c>
      <c r="L465" s="652">
        <f t="shared" si="747"/>
        <v>0</v>
      </c>
      <c r="M465" s="652">
        <f t="shared" si="747"/>
        <v>0</v>
      </c>
      <c r="N465" s="652">
        <f t="shared" si="747"/>
        <v>0</v>
      </c>
      <c r="O465" s="652">
        <f t="shared" si="747"/>
        <v>0</v>
      </c>
      <c r="P465" s="652">
        <f t="shared" si="747"/>
        <v>0</v>
      </c>
      <c r="Q465" s="652">
        <f t="shared" si="747"/>
        <v>0</v>
      </c>
      <c r="R465" s="652">
        <f t="shared" si="747"/>
        <v>0</v>
      </c>
      <c r="S465" s="652">
        <f t="shared" si="747"/>
        <v>0</v>
      </c>
      <c r="T465" s="652">
        <f t="shared" si="747"/>
        <v>0</v>
      </c>
      <c r="U465" s="652">
        <f t="shared" si="747"/>
        <v>0</v>
      </c>
      <c r="V465" s="652">
        <f t="shared" si="747"/>
        <v>0</v>
      </c>
      <c r="W465" s="652">
        <f t="shared" si="747"/>
        <v>0</v>
      </c>
      <c r="X465" s="652">
        <f t="shared" si="747"/>
        <v>0</v>
      </c>
      <c r="Y465" s="652">
        <f t="shared" si="747"/>
        <v>0</v>
      </c>
      <c r="Z465" s="652">
        <f t="shared" si="747"/>
        <v>0</v>
      </c>
      <c r="AA465" s="652">
        <f t="shared" si="724"/>
        <v>0</v>
      </c>
      <c r="AB465" s="652">
        <f t="shared" si="720"/>
        <v>0</v>
      </c>
      <c r="AC465" s="652">
        <f t="shared" ref="AC465:AU465" si="748">$E465*AC609</f>
        <v>0</v>
      </c>
      <c r="AD465" s="652">
        <f t="shared" si="748"/>
        <v>0</v>
      </c>
      <c r="AE465" s="652">
        <f t="shared" si="748"/>
        <v>0</v>
      </c>
      <c r="AF465" s="652">
        <f t="shared" si="748"/>
        <v>0</v>
      </c>
      <c r="AG465" s="652">
        <f t="shared" si="748"/>
        <v>0</v>
      </c>
      <c r="AH465" s="652">
        <f t="shared" si="748"/>
        <v>0</v>
      </c>
      <c r="AI465" s="652">
        <f t="shared" si="748"/>
        <v>0</v>
      </c>
      <c r="AJ465" s="652">
        <f t="shared" si="748"/>
        <v>0</v>
      </c>
      <c r="AK465" s="652">
        <f t="shared" si="748"/>
        <v>0</v>
      </c>
      <c r="AL465" s="652">
        <f t="shared" si="748"/>
        <v>0</v>
      </c>
      <c r="AM465" s="652">
        <f t="shared" si="748"/>
        <v>0</v>
      </c>
      <c r="AN465" s="652">
        <f t="shared" si="748"/>
        <v>0</v>
      </c>
      <c r="AO465" s="652">
        <f t="shared" si="748"/>
        <v>0</v>
      </c>
      <c r="AP465" s="652">
        <f t="shared" si="748"/>
        <v>0</v>
      </c>
      <c r="AQ465" s="652">
        <f t="shared" si="748"/>
        <v>0</v>
      </c>
      <c r="AR465" s="652">
        <f t="shared" si="748"/>
        <v>0</v>
      </c>
      <c r="AS465" s="652">
        <f t="shared" si="748"/>
        <v>0</v>
      </c>
      <c r="AT465" s="652">
        <f t="shared" si="748"/>
        <v>0</v>
      </c>
      <c r="AU465" s="652">
        <f t="shared" si="748"/>
        <v>0</v>
      </c>
      <c r="AV465" s="652">
        <f t="shared" si="726"/>
        <v>0</v>
      </c>
      <c r="AW465" s="652"/>
      <c r="AX465" s="652"/>
      <c r="AY465" s="652"/>
      <c r="AZ465" s="652"/>
      <c r="BA465" s="652"/>
      <c r="BB465" s="652"/>
      <c r="BC465" s="652"/>
      <c r="BD465" s="652"/>
      <c r="BE465" s="652"/>
      <c r="BF465" s="652"/>
      <c r="BG465" s="652"/>
      <c r="BH465" s="652"/>
      <c r="BI465" s="652"/>
      <c r="BJ465" s="652"/>
      <c r="BK465" s="652"/>
      <c r="BL465" s="652"/>
      <c r="BM465" s="652"/>
      <c r="BN465" s="652"/>
      <c r="BO465" s="652"/>
      <c r="BP465" s="652"/>
      <c r="BQ465" s="652"/>
    </row>
    <row r="466" spans="1:69" s="360" customFormat="1" ht="25.5" x14ac:dyDescent="0.2">
      <c r="A466" s="1294">
        <v>1815</v>
      </c>
      <c r="B466" s="384" t="s">
        <v>86</v>
      </c>
      <c r="C466" s="1271">
        <f>'I4 BO ASSETS'!N30</f>
        <v>0</v>
      </c>
      <c r="D466" s="652">
        <f t="shared" si="717"/>
        <v>0</v>
      </c>
      <c r="E466" s="652">
        <f t="shared" si="717"/>
        <v>0</v>
      </c>
      <c r="F466" s="652">
        <f t="shared" si="722"/>
        <v>0</v>
      </c>
      <c r="G466" s="652">
        <f t="shared" si="718"/>
        <v>0</v>
      </c>
      <c r="H466" s="652">
        <f t="shared" ref="H466:Z466" si="749">$D466*H610</f>
        <v>0</v>
      </c>
      <c r="I466" s="652">
        <f t="shared" si="749"/>
        <v>0</v>
      </c>
      <c r="J466" s="652">
        <f t="shared" si="749"/>
        <v>0</v>
      </c>
      <c r="K466" s="652">
        <f t="shared" si="749"/>
        <v>0</v>
      </c>
      <c r="L466" s="652">
        <f t="shared" si="749"/>
        <v>0</v>
      </c>
      <c r="M466" s="652">
        <f t="shared" si="749"/>
        <v>0</v>
      </c>
      <c r="N466" s="652">
        <f t="shared" si="749"/>
        <v>0</v>
      </c>
      <c r="O466" s="652">
        <f t="shared" si="749"/>
        <v>0</v>
      </c>
      <c r="P466" s="652">
        <f t="shared" si="749"/>
        <v>0</v>
      </c>
      <c r="Q466" s="652">
        <f t="shared" si="749"/>
        <v>0</v>
      </c>
      <c r="R466" s="652">
        <f t="shared" si="749"/>
        <v>0</v>
      </c>
      <c r="S466" s="652">
        <f t="shared" si="749"/>
        <v>0</v>
      </c>
      <c r="T466" s="652">
        <f t="shared" si="749"/>
        <v>0</v>
      </c>
      <c r="U466" s="652">
        <f t="shared" si="749"/>
        <v>0</v>
      </c>
      <c r="V466" s="652">
        <f t="shared" si="749"/>
        <v>0</v>
      </c>
      <c r="W466" s="652">
        <f t="shared" si="749"/>
        <v>0</v>
      </c>
      <c r="X466" s="652">
        <f t="shared" si="749"/>
        <v>0</v>
      </c>
      <c r="Y466" s="652">
        <f t="shared" si="749"/>
        <v>0</v>
      </c>
      <c r="Z466" s="652">
        <f t="shared" si="749"/>
        <v>0</v>
      </c>
      <c r="AA466" s="652">
        <f t="shared" si="724"/>
        <v>0</v>
      </c>
      <c r="AB466" s="652">
        <f t="shared" si="720"/>
        <v>0</v>
      </c>
      <c r="AC466" s="652">
        <f t="shared" ref="AC466:AU466" si="750">$E466*AC610</f>
        <v>0</v>
      </c>
      <c r="AD466" s="652">
        <f t="shared" si="750"/>
        <v>0</v>
      </c>
      <c r="AE466" s="652">
        <f t="shared" si="750"/>
        <v>0</v>
      </c>
      <c r="AF466" s="652">
        <f t="shared" si="750"/>
        <v>0</v>
      </c>
      <c r="AG466" s="652">
        <f t="shared" si="750"/>
        <v>0</v>
      </c>
      <c r="AH466" s="652">
        <f t="shared" si="750"/>
        <v>0</v>
      </c>
      <c r="AI466" s="652">
        <f t="shared" si="750"/>
        <v>0</v>
      </c>
      <c r="AJ466" s="652">
        <f t="shared" si="750"/>
        <v>0</v>
      </c>
      <c r="AK466" s="652">
        <f t="shared" si="750"/>
        <v>0</v>
      </c>
      <c r="AL466" s="652">
        <f t="shared" si="750"/>
        <v>0</v>
      </c>
      <c r="AM466" s="652">
        <f t="shared" si="750"/>
        <v>0</v>
      </c>
      <c r="AN466" s="652">
        <f t="shared" si="750"/>
        <v>0</v>
      </c>
      <c r="AO466" s="652">
        <f t="shared" si="750"/>
        <v>0</v>
      </c>
      <c r="AP466" s="652">
        <f t="shared" si="750"/>
        <v>0</v>
      </c>
      <c r="AQ466" s="652">
        <f t="shared" si="750"/>
        <v>0</v>
      </c>
      <c r="AR466" s="652">
        <f t="shared" si="750"/>
        <v>0</v>
      </c>
      <c r="AS466" s="652">
        <f t="shared" si="750"/>
        <v>0</v>
      </c>
      <c r="AT466" s="652">
        <f t="shared" si="750"/>
        <v>0</v>
      </c>
      <c r="AU466" s="652">
        <f t="shared" si="750"/>
        <v>0</v>
      </c>
      <c r="AV466" s="652">
        <f t="shared" si="726"/>
        <v>0</v>
      </c>
      <c r="AW466" s="652"/>
      <c r="AX466" s="652"/>
      <c r="AY466" s="652"/>
      <c r="AZ466" s="652"/>
      <c r="BA466" s="652"/>
      <c r="BB466" s="652"/>
      <c r="BC466" s="652"/>
      <c r="BD466" s="652"/>
      <c r="BE466" s="652"/>
      <c r="BF466" s="652"/>
      <c r="BG466" s="652"/>
      <c r="BH466" s="652"/>
      <c r="BI466" s="652"/>
      <c r="BJ466" s="652"/>
      <c r="BK466" s="652"/>
      <c r="BL466" s="652"/>
      <c r="BM466" s="652"/>
      <c r="BN466" s="652"/>
      <c r="BO466" s="652"/>
      <c r="BP466" s="652"/>
      <c r="BQ466" s="652"/>
    </row>
    <row r="467" spans="1:69" s="360" customFormat="1" ht="25.5" x14ac:dyDescent="0.2">
      <c r="A467" s="1294">
        <v>1820</v>
      </c>
      <c r="B467" s="384" t="s">
        <v>87</v>
      </c>
      <c r="C467" s="1271">
        <f>'I4 BO ASSETS'!N31</f>
        <v>0</v>
      </c>
      <c r="D467" s="652">
        <f t="shared" si="717"/>
        <v>0</v>
      </c>
      <c r="E467" s="652">
        <f t="shared" si="717"/>
        <v>0</v>
      </c>
      <c r="F467" s="652">
        <f t="shared" si="722"/>
        <v>0</v>
      </c>
      <c r="G467" s="652">
        <f t="shared" si="718"/>
        <v>0</v>
      </c>
      <c r="H467" s="652">
        <f t="shared" ref="H467:Z467" si="751">$D467*H611</f>
        <v>0</v>
      </c>
      <c r="I467" s="652">
        <f t="shared" si="751"/>
        <v>0</v>
      </c>
      <c r="J467" s="652">
        <f t="shared" si="751"/>
        <v>0</v>
      </c>
      <c r="K467" s="652">
        <f t="shared" si="751"/>
        <v>0</v>
      </c>
      <c r="L467" s="652">
        <f t="shared" si="751"/>
        <v>0</v>
      </c>
      <c r="M467" s="652">
        <f t="shared" si="751"/>
        <v>0</v>
      </c>
      <c r="N467" s="652">
        <f t="shared" si="751"/>
        <v>0</v>
      </c>
      <c r="O467" s="652">
        <f t="shared" si="751"/>
        <v>0</v>
      </c>
      <c r="P467" s="652">
        <f t="shared" si="751"/>
        <v>0</v>
      </c>
      <c r="Q467" s="652">
        <f t="shared" si="751"/>
        <v>0</v>
      </c>
      <c r="R467" s="652">
        <f t="shared" si="751"/>
        <v>0</v>
      </c>
      <c r="S467" s="652">
        <f t="shared" si="751"/>
        <v>0</v>
      </c>
      <c r="T467" s="652">
        <f t="shared" si="751"/>
        <v>0</v>
      </c>
      <c r="U467" s="652">
        <f t="shared" si="751"/>
        <v>0</v>
      </c>
      <c r="V467" s="652">
        <f t="shared" si="751"/>
        <v>0</v>
      </c>
      <c r="W467" s="652">
        <f t="shared" si="751"/>
        <v>0</v>
      </c>
      <c r="X467" s="652">
        <f t="shared" si="751"/>
        <v>0</v>
      </c>
      <c r="Y467" s="652">
        <f t="shared" si="751"/>
        <v>0</v>
      </c>
      <c r="Z467" s="652">
        <f t="shared" si="751"/>
        <v>0</v>
      </c>
      <c r="AA467" s="652">
        <f t="shared" si="724"/>
        <v>0</v>
      </c>
      <c r="AB467" s="652">
        <f t="shared" si="720"/>
        <v>0</v>
      </c>
      <c r="AC467" s="652">
        <f t="shared" ref="AC467:AU467" si="752">$E467*AC611</f>
        <v>0</v>
      </c>
      <c r="AD467" s="652">
        <f t="shared" si="752"/>
        <v>0</v>
      </c>
      <c r="AE467" s="652">
        <f t="shared" si="752"/>
        <v>0</v>
      </c>
      <c r="AF467" s="652">
        <f t="shared" si="752"/>
        <v>0</v>
      </c>
      <c r="AG467" s="652">
        <f t="shared" si="752"/>
        <v>0</v>
      </c>
      <c r="AH467" s="652">
        <f t="shared" si="752"/>
        <v>0</v>
      </c>
      <c r="AI467" s="652">
        <f t="shared" si="752"/>
        <v>0</v>
      </c>
      <c r="AJ467" s="652">
        <f t="shared" si="752"/>
        <v>0</v>
      </c>
      <c r="AK467" s="652">
        <f t="shared" si="752"/>
        <v>0</v>
      </c>
      <c r="AL467" s="652">
        <f t="shared" si="752"/>
        <v>0</v>
      </c>
      <c r="AM467" s="652">
        <f t="shared" si="752"/>
        <v>0</v>
      </c>
      <c r="AN467" s="652">
        <f t="shared" si="752"/>
        <v>0</v>
      </c>
      <c r="AO467" s="652">
        <f t="shared" si="752"/>
        <v>0</v>
      </c>
      <c r="AP467" s="652">
        <f t="shared" si="752"/>
        <v>0</v>
      </c>
      <c r="AQ467" s="652">
        <f t="shared" si="752"/>
        <v>0</v>
      </c>
      <c r="AR467" s="652">
        <f t="shared" si="752"/>
        <v>0</v>
      </c>
      <c r="AS467" s="652">
        <f t="shared" si="752"/>
        <v>0</v>
      </c>
      <c r="AT467" s="652">
        <f t="shared" si="752"/>
        <v>0</v>
      </c>
      <c r="AU467" s="652">
        <f t="shared" si="752"/>
        <v>0</v>
      </c>
      <c r="AV467" s="652">
        <f t="shared" si="726"/>
        <v>0</v>
      </c>
      <c r="AW467" s="652"/>
      <c r="AX467" s="652"/>
      <c r="AY467" s="652"/>
      <c r="AZ467" s="652"/>
      <c r="BA467" s="652"/>
      <c r="BB467" s="652"/>
      <c r="BC467" s="652"/>
      <c r="BD467" s="652"/>
      <c r="BE467" s="652"/>
      <c r="BF467" s="652"/>
      <c r="BG467" s="652"/>
      <c r="BH467" s="652"/>
      <c r="BI467" s="652"/>
      <c r="BJ467" s="652"/>
      <c r="BK467" s="652"/>
      <c r="BL467" s="652"/>
      <c r="BM467" s="652"/>
      <c r="BN467" s="652"/>
      <c r="BO467" s="652"/>
      <c r="BP467" s="652"/>
      <c r="BQ467" s="652"/>
    </row>
    <row r="468" spans="1:69" s="360" customFormat="1" ht="25.5" x14ac:dyDescent="0.2">
      <c r="A468" s="1294" t="s">
        <v>520</v>
      </c>
      <c r="B468" s="384" t="s">
        <v>1363</v>
      </c>
      <c r="C468" s="1271">
        <f>'I4 BO ASSETS'!N32</f>
        <v>0</v>
      </c>
      <c r="D468" s="652">
        <f t="shared" si="717"/>
        <v>0</v>
      </c>
      <c r="E468" s="652">
        <f t="shared" si="717"/>
        <v>0</v>
      </c>
      <c r="F468" s="652">
        <f>D468+E468</f>
        <v>0</v>
      </c>
      <c r="G468" s="652">
        <f t="shared" ref="G468:V468" si="753">$D468*G612</f>
        <v>0</v>
      </c>
      <c r="H468" s="652">
        <f t="shared" si="753"/>
        <v>0</v>
      </c>
      <c r="I468" s="652">
        <f t="shared" si="753"/>
        <v>0</v>
      </c>
      <c r="J468" s="652">
        <f t="shared" si="753"/>
        <v>0</v>
      </c>
      <c r="K468" s="652">
        <f t="shared" si="753"/>
        <v>0</v>
      </c>
      <c r="L468" s="652">
        <f t="shared" si="753"/>
        <v>0</v>
      </c>
      <c r="M468" s="652">
        <f t="shared" si="753"/>
        <v>0</v>
      </c>
      <c r="N468" s="652">
        <f t="shared" si="753"/>
        <v>0</v>
      </c>
      <c r="O468" s="652">
        <f t="shared" si="753"/>
        <v>0</v>
      </c>
      <c r="P468" s="652">
        <f t="shared" si="753"/>
        <v>0</v>
      </c>
      <c r="Q468" s="652">
        <f t="shared" si="753"/>
        <v>0</v>
      </c>
      <c r="R468" s="652">
        <f t="shared" si="753"/>
        <v>0</v>
      </c>
      <c r="S468" s="652">
        <f t="shared" si="753"/>
        <v>0</v>
      </c>
      <c r="T468" s="652">
        <f t="shared" si="753"/>
        <v>0</v>
      </c>
      <c r="U468" s="652">
        <f t="shared" si="753"/>
        <v>0</v>
      </c>
      <c r="V468" s="652">
        <f t="shared" si="753"/>
        <v>0</v>
      </c>
      <c r="W468" s="652">
        <f t="shared" ref="W468:Z470" si="754">$D468*W612</f>
        <v>0</v>
      </c>
      <c r="X468" s="652">
        <f t="shared" si="754"/>
        <v>0</v>
      </c>
      <c r="Y468" s="652">
        <f t="shared" si="754"/>
        <v>0</v>
      </c>
      <c r="Z468" s="652">
        <f t="shared" si="754"/>
        <v>0</v>
      </c>
      <c r="AA468" s="652">
        <f>SUM(G468:Z468)</f>
        <v>0</v>
      </c>
      <c r="AB468" s="652">
        <f t="shared" ref="AB468:AQ468" si="755">$E468*AB612</f>
        <v>0</v>
      </c>
      <c r="AC468" s="652">
        <f t="shared" si="755"/>
        <v>0</v>
      </c>
      <c r="AD468" s="652">
        <f t="shared" si="755"/>
        <v>0</v>
      </c>
      <c r="AE468" s="652">
        <f t="shared" si="755"/>
        <v>0</v>
      </c>
      <c r="AF468" s="652">
        <f t="shared" si="755"/>
        <v>0</v>
      </c>
      <c r="AG468" s="652">
        <f t="shared" si="755"/>
        <v>0</v>
      </c>
      <c r="AH468" s="652">
        <f t="shared" si="755"/>
        <v>0</v>
      </c>
      <c r="AI468" s="652">
        <f t="shared" si="755"/>
        <v>0</v>
      </c>
      <c r="AJ468" s="652">
        <f t="shared" si="755"/>
        <v>0</v>
      </c>
      <c r="AK468" s="652">
        <f t="shared" si="755"/>
        <v>0</v>
      </c>
      <c r="AL468" s="652">
        <f t="shared" si="755"/>
        <v>0</v>
      </c>
      <c r="AM468" s="652">
        <f t="shared" si="755"/>
        <v>0</v>
      </c>
      <c r="AN468" s="652">
        <f t="shared" si="755"/>
        <v>0</v>
      </c>
      <c r="AO468" s="652">
        <f t="shared" si="755"/>
        <v>0</v>
      </c>
      <c r="AP468" s="652">
        <f t="shared" si="755"/>
        <v>0</v>
      </c>
      <c r="AQ468" s="652">
        <f t="shared" si="755"/>
        <v>0</v>
      </c>
      <c r="AR468" s="652">
        <f t="shared" ref="AR468:AU470" si="756">$E468*AR612</f>
        <v>0</v>
      </c>
      <c r="AS468" s="652">
        <f t="shared" si="756"/>
        <v>0</v>
      </c>
      <c r="AT468" s="652">
        <f t="shared" si="756"/>
        <v>0</v>
      </c>
      <c r="AU468" s="652">
        <f t="shared" si="756"/>
        <v>0</v>
      </c>
      <c r="AV468" s="652">
        <f>SUM(AB468:AU468)</f>
        <v>0</v>
      </c>
      <c r="AW468" s="652"/>
      <c r="AX468" s="652"/>
      <c r="AY468" s="652"/>
      <c r="AZ468" s="652"/>
      <c r="BA468" s="652"/>
      <c r="BB468" s="652"/>
      <c r="BC468" s="652"/>
      <c r="BD468" s="652"/>
      <c r="BE468" s="652"/>
      <c r="BF468" s="652"/>
      <c r="BG468" s="652"/>
      <c r="BH468" s="652"/>
      <c r="BI468" s="652"/>
      <c r="BJ468" s="652"/>
      <c r="BK468" s="652"/>
      <c r="BL468" s="652"/>
      <c r="BM468" s="652"/>
      <c r="BN468" s="652"/>
      <c r="BO468" s="652"/>
      <c r="BP468" s="652"/>
      <c r="BQ468" s="652"/>
    </row>
    <row r="469" spans="1:69" s="360" customFormat="1" ht="25.5" x14ac:dyDescent="0.2">
      <c r="A469" s="1294" t="s">
        <v>521</v>
      </c>
      <c r="B469" s="384" t="s">
        <v>1365</v>
      </c>
      <c r="C469" s="1271">
        <f>'I4 BO ASSETS'!N33</f>
        <v>0</v>
      </c>
      <c r="D469" s="652">
        <f t="shared" si="717"/>
        <v>0</v>
      </c>
      <c r="E469" s="652">
        <f t="shared" si="717"/>
        <v>0</v>
      </c>
      <c r="F469" s="652">
        <f>D469+E469</f>
        <v>0</v>
      </c>
      <c r="G469" s="652">
        <f t="shared" ref="G469:V469" si="757">$D469*G613</f>
        <v>0</v>
      </c>
      <c r="H469" s="652">
        <f t="shared" si="757"/>
        <v>0</v>
      </c>
      <c r="I469" s="652">
        <f t="shared" si="757"/>
        <v>0</v>
      </c>
      <c r="J469" s="652">
        <f t="shared" si="757"/>
        <v>0</v>
      </c>
      <c r="K469" s="652">
        <f t="shared" si="757"/>
        <v>0</v>
      </c>
      <c r="L469" s="652">
        <f t="shared" si="757"/>
        <v>0</v>
      </c>
      <c r="M469" s="652">
        <f t="shared" si="757"/>
        <v>0</v>
      </c>
      <c r="N469" s="652">
        <f t="shared" si="757"/>
        <v>0</v>
      </c>
      <c r="O469" s="652">
        <f t="shared" si="757"/>
        <v>0</v>
      </c>
      <c r="P469" s="652">
        <f t="shared" si="757"/>
        <v>0</v>
      </c>
      <c r="Q469" s="652">
        <f t="shared" si="757"/>
        <v>0</v>
      </c>
      <c r="R469" s="652">
        <f t="shared" si="757"/>
        <v>0</v>
      </c>
      <c r="S469" s="652">
        <f t="shared" si="757"/>
        <v>0</v>
      </c>
      <c r="T469" s="652">
        <f t="shared" si="757"/>
        <v>0</v>
      </c>
      <c r="U469" s="652">
        <f t="shared" si="757"/>
        <v>0</v>
      </c>
      <c r="V469" s="652">
        <f t="shared" si="757"/>
        <v>0</v>
      </c>
      <c r="W469" s="652">
        <f t="shared" si="754"/>
        <v>0</v>
      </c>
      <c r="X469" s="652">
        <f t="shared" si="754"/>
        <v>0</v>
      </c>
      <c r="Y469" s="652">
        <f t="shared" si="754"/>
        <v>0</v>
      </c>
      <c r="Z469" s="652">
        <f t="shared" si="754"/>
        <v>0</v>
      </c>
      <c r="AA469" s="652">
        <f>SUM(G469:Z469)</f>
        <v>0</v>
      </c>
      <c r="AB469" s="652">
        <f t="shared" ref="AB469:AQ469" si="758">$E469*AB613</f>
        <v>0</v>
      </c>
      <c r="AC469" s="652">
        <f t="shared" si="758"/>
        <v>0</v>
      </c>
      <c r="AD469" s="652">
        <f t="shared" si="758"/>
        <v>0</v>
      </c>
      <c r="AE469" s="652">
        <f t="shared" si="758"/>
        <v>0</v>
      </c>
      <c r="AF469" s="652">
        <f t="shared" si="758"/>
        <v>0</v>
      </c>
      <c r="AG469" s="652">
        <f t="shared" si="758"/>
        <v>0</v>
      </c>
      <c r="AH469" s="652">
        <f t="shared" si="758"/>
        <v>0</v>
      </c>
      <c r="AI469" s="652">
        <f t="shared" si="758"/>
        <v>0</v>
      </c>
      <c r="AJ469" s="652">
        <f t="shared" si="758"/>
        <v>0</v>
      </c>
      <c r="AK469" s="652">
        <f t="shared" si="758"/>
        <v>0</v>
      </c>
      <c r="AL469" s="652">
        <f t="shared" si="758"/>
        <v>0</v>
      </c>
      <c r="AM469" s="652">
        <f t="shared" si="758"/>
        <v>0</v>
      </c>
      <c r="AN469" s="652">
        <f t="shared" si="758"/>
        <v>0</v>
      </c>
      <c r="AO469" s="652">
        <f t="shared" si="758"/>
        <v>0</v>
      </c>
      <c r="AP469" s="652">
        <f t="shared" si="758"/>
        <v>0</v>
      </c>
      <c r="AQ469" s="652">
        <f t="shared" si="758"/>
        <v>0</v>
      </c>
      <c r="AR469" s="652">
        <f t="shared" si="756"/>
        <v>0</v>
      </c>
      <c r="AS469" s="652">
        <f t="shared" si="756"/>
        <v>0</v>
      </c>
      <c r="AT469" s="652">
        <f t="shared" si="756"/>
        <v>0</v>
      </c>
      <c r="AU469" s="652">
        <f t="shared" si="756"/>
        <v>0</v>
      </c>
      <c r="AV469" s="652">
        <f>SUM(AB469:AU469)</f>
        <v>0</v>
      </c>
      <c r="AW469" s="652"/>
      <c r="AX469" s="652"/>
      <c r="AY469" s="652"/>
      <c r="AZ469" s="652"/>
      <c r="BA469" s="652"/>
      <c r="BB469" s="652"/>
      <c r="BC469" s="652"/>
      <c r="BD469" s="652"/>
      <c r="BE469" s="652"/>
      <c r="BF469" s="652"/>
      <c r="BG469" s="652"/>
      <c r="BH469" s="652"/>
      <c r="BI469" s="652"/>
      <c r="BJ469" s="652"/>
      <c r="BK469" s="652"/>
      <c r="BL469" s="652"/>
      <c r="BM469" s="652"/>
      <c r="BN469" s="652"/>
      <c r="BO469" s="652"/>
      <c r="BP469" s="652"/>
      <c r="BQ469" s="652"/>
    </row>
    <row r="470" spans="1:69" s="360" customFormat="1" ht="25.5" x14ac:dyDescent="0.2">
      <c r="A470" s="1294" t="s">
        <v>1355</v>
      </c>
      <c r="B470" s="384" t="s">
        <v>1356</v>
      </c>
      <c r="C470" s="1271">
        <f>'I4 BO ASSETS'!N34</f>
        <v>0</v>
      </c>
      <c r="D470" s="652">
        <f t="shared" si="717"/>
        <v>0</v>
      </c>
      <c r="E470" s="652">
        <f t="shared" si="717"/>
        <v>0</v>
      </c>
      <c r="F470" s="652">
        <f>D470+E470</f>
        <v>0</v>
      </c>
      <c r="G470" s="652">
        <f t="shared" ref="G470:V470" si="759">$D470*G614</f>
        <v>0</v>
      </c>
      <c r="H470" s="652">
        <f t="shared" si="759"/>
        <v>0</v>
      </c>
      <c r="I470" s="652">
        <f t="shared" si="759"/>
        <v>0</v>
      </c>
      <c r="J470" s="652">
        <f t="shared" si="759"/>
        <v>0</v>
      </c>
      <c r="K470" s="652">
        <f t="shared" si="759"/>
        <v>0</v>
      </c>
      <c r="L470" s="652">
        <f t="shared" si="759"/>
        <v>0</v>
      </c>
      <c r="M470" s="652">
        <f t="shared" si="759"/>
        <v>0</v>
      </c>
      <c r="N470" s="652">
        <f t="shared" si="759"/>
        <v>0</v>
      </c>
      <c r="O470" s="652">
        <f t="shared" si="759"/>
        <v>0</v>
      </c>
      <c r="P470" s="652">
        <f t="shared" si="759"/>
        <v>0</v>
      </c>
      <c r="Q470" s="652">
        <f t="shared" si="759"/>
        <v>0</v>
      </c>
      <c r="R470" s="652">
        <f t="shared" si="759"/>
        <v>0</v>
      </c>
      <c r="S470" s="652">
        <f t="shared" si="759"/>
        <v>0</v>
      </c>
      <c r="T470" s="652">
        <f t="shared" si="759"/>
        <v>0</v>
      </c>
      <c r="U470" s="652">
        <f t="shared" si="759"/>
        <v>0</v>
      </c>
      <c r="V470" s="652">
        <f t="shared" si="759"/>
        <v>0</v>
      </c>
      <c r="W470" s="652">
        <f t="shared" si="754"/>
        <v>0</v>
      </c>
      <c r="X470" s="652">
        <f t="shared" si="754"/>
        <v>0</v>
      </c>
      <c r="Y470" s="652">
        <f t="shared" si="754"/>
        <v>0</v>
      </c>
      <c r="Z470" s="652">
        <f t="shared" si="754"/>
        <v>0</v>
      </c>
      <c r="AA470" s="652">
        <f>SUM(G470:Z470)</f>
        <v>0</v>
      </c>
      <c r="AB470" s="652">
        <f t="shared" ref="AB470:AQ470" si="760">$E470*AB614</f>
        <v>0</v>
      </c>
      <c r="AC470" s="652">
        <f t="shared" si="760"/>
        <v>0</v>
      </c>
      <c r="AD470" s="652">
        <f t="shared" si="760"/>
        <v>0</v>
      </c>
      <c r="AE470" s="652">
        <f t="shared" si="760"/>
        <v>0</v>
      </c>
      <c r="AF470" s="652">
        <f t="shared" si="760"/>
        <v>0</v>
      </c>
      <c r="AG470" s="652">
        <f t="shared" si="760"/>
        <v>0</v>
      </c>
      <c r="AH470" s="652">
        <f t="shared" si="760"/>
        <v>0</v>
      </c>
      <c r="AI470" s="652">
        <f t="shared" si="760"/>
        <v>0</v>
      </c>
      <c r="AJ470" s="652">
        <f t="shared" si="760"/>
        <v>0</v>
      </c>
      <c r="AK470" s="652">
        <f t="shared" si="760"/>
        <v>0</v>
      </c>
      <c r="AL470" s="652">
        <f t="shared" si="760"/>
        <v>0</v>
      </c>
      <c r="AM470" s="652">
        <f t="shared" si="760"/>
        <v>0</v>
      </c>
      <c r="AN470" s="652">
        <f t="shared" si="760"/>
        <v>0</v>
      </c>
      <c r="AO470" s="652">
        <f t="shared" si="760"/>
        <v>0</v>
      </c>
      <c r="AP470" s="652">
        <f t="shared" si="760"/>
        <v>0</v>
      </c>
      <c r="AQ470" s="652">
        <f t="shared" si="760"/>
        <v>0</v>
      </c>
      <c r="AR470" s="652">
        <f t="shared" si="756"/>
        <v>0</v>
      </c>
      <c r="AS470" s="652">
        <f t="shared" si="756"/>
        <v>0</v>
      </c>
      <c r="AT470" s="652">
        <f t="shared" si="756"/>
        <v>0</v>
      </c>
      <c r="AU470" s="652">
        <f t="shared" si="756"/>
        <v>0</v>
      </c>
      <c r="AV470" s="652">
        <f>SUM(AB470:AU470)</f>
        <v>0</v>
      </c>
      <c r="AW470" s="652"/>
      <c r="AX470" s="652"/>
      <c r="AY470" s="652"/>
      <c r="AZ470" s="652"/>
      <c r="BA470" s="652"/>
      <c r="BB470" s="652"/>
      <c r="BC470" s="652"/>
      <c r="BD470" s="652"/>
      <c r="BE470" s="652"/>
      <c r="BF470" s="652"/>
      <c r="BG470" s="652"/>
      <c r="BH470" s="652"/>
      <c r="BI470" s="652"/>
      <c r="BJ470" s="652"/>
      <c r="BK470" s="652"/>
      <c r="BL470" s="652"/>
      <c r="BM470" s="652"/>
      <c r="BN470" s="652"/>
      <c r="BO470" s="652"/>
      <c r="BP470" s="652"/>
      <c r="BQ470" s="652"/>
    </row>
    <row r="471" spans="1:69" s="360" customFormat="1" ht="12.75" x14ac:dyDescent="0.2">
      <c r="A471" s="1294">
        <v>1825</v>
      </c>
      <c r="B471" s="384" t="s">
        <v>88</v>
      </c>
      <c r="C471" s="1271">
        <f>'I4 BO ASSETS'!N35</f>
        <v>0</v>
      </c>
      <c r="D471" s="652">
        <f t="shared" si="717"/>
        <v>0</v>
      </c>
      <c r="E471" s="652">
        <f t="shared" si="717"/>
        <v>0</v>
      </c>
      <c r="F471" s="652">
        <f t="shared" si="722"/>
        <v>0</v>
      </c>
      <c r="G471" s="652">
        <f t="shared" ref="G471:G490" si="761">$D471*G615</f>
        <v>0</v>
      </c>
      <c r="H471" s="652">
        <f t="shared" ref="H471:Z471" si="762">$D471*H615</f>
        <v>0</v>
      </c>
      <c r="I471" s="652">
        <f t="shared" si="762"/>
        <v>0</v>
      </c>
      <c r="J471" s="652">
        <f t="shared" si="762"/>
        <v>0</v>
      </c>
      <c r="K471" s="652">
        <f t="shared" si="762"/>
        <v>0</v>
      </c>
      <c r="L471" s="652">
        <f t="shared" si="762"/>
        <v>0</v>
      </c>
      <c r="M471" s="652">
        <f t="shared" si="762"/>
        <v>0</v>
      </c>
      <c r="N471" s="652">
        <f t="shared" si="762"/>
        <v>0</v>
      </c>
      <c r="O471" s="652">
        <f t="shared" si="762"/>
        <v>0</v>
      </c>
      <c r="P471" s="652">
        <f t="shared" si="762"/>
        <v>0</v>
      </c>
      <c r="Q471" s="652">
        <f t="shared" si="762"/>
        <v>0</v>
      </c>
      <c r="R471" s="652">
        <f t="shared" si="762"/>
        <v>0</v>
      </c>
      <c r="S471" s="652">
        <f t="shared" si="762"/>
        <v>0</v>
      </c>
      <c r="T471" s="652">
        <f t="shared" si="762"/>
        <v>0</v>
      </c>
      <c r="U471" s="652">
        <f t="shared" si="762"/>
        <v>0</v>
      </c>
      <c r="V471" s="652">
        <f t="shared" si="762"/>
        <v>0</v>
      </c>
      <c r="W471" s="652">
        <f t="shared" si="762"/>
        <v>0</v>
      </c>
      <c r="X471" s="652">
        <f t="shared" si="762"/>
        <v>0</v>
      </c>
      <c r="Y471" s="652">
        <f t="shared" si="762"/>
        <v>0</v>
      </c>
      <c r="Z471" s="652">
        <f t="shared" si="762"/>
        <v>0</v>
      </c>
      <c r="AA471" s="652">
        <f t="shared" si="724"/>
        <v>0</v>
      </c>
      <c r="AB471" s="652">
        <f t="shared" ref="AB471:AB490" si="763">$E471*AB615</f>
        <v>0</v>
      </c>
      <c r="AC471" s="652">
        <f t="shared" ref="AC471:AU471" si="764">$E471*AC615</f>
        <v>0</v>
      </c>
      <c r="AD471" s="652">
        <f t="shared" si="764"/>
        <v>0</v>
      </c>
      <c r="AE471" s="652">
        <f t="shared" si="764"/>
        <v>0</v>
      </c>
      <c r="AF471" s="652">
        <f t="shared" si="764"/>
        <v>0</v>
      </c>
      <c r="AG471" s="652">
        <f t="shared" si="764"/>
        <v>0</v>
      </c>
      <c r="AH471" s="652">
        <f t="shared" si="764"/>
        <v>0</v>
      </c>
      <c r="AI471" s="652">
        <f t="shared" si="764"/>
        <v>0</v>
      </c>
      <c r="AJ471" s="652">
        <f t="shared" si="764"/>
        <v>0</v>
      </c>
      <c r="AK471" s="652">
        <f t="shared" si="764"/>
        <v>0</v>
      </c>
      <c r="AL471" s="652">
        <f t="shared" si="764"/>
        <v>0</v>
      </c>
      <c r="AM471" s="652">
        <f t="shared" si="764"/>
        <v>0</v>
      </c>
      <c r="AN471" s="652">
        <f t="shared" si="764"/>
        <v>0</v>
      </c>
      <c r="AO471" s="652">
        <f t="shared" si="764"/>
        <v>0</v>
      </c>
      <c r="AP471" s="652">
        <f t="shared" si="764"/>
        <v>0</v>
      </c>
      <c r="AQ471" s="652">
        <f t="shared" si="764"/>
        <v>0</v>
      </c>
      <c r="AR471" s="652">
        <f t="shared" si="764"/>
        <v>0</v>
      </c>
      <c r="AS471" s="652">
        <f t="shared" si="764"/>
        <v>0</v>
      </c>
      <c r="AT471" s="652">
        <f t="shared" si="764"/>
        <v>0</v>
      </c>
      <c r="AU471" s="652">
        <f t="shared" si="764"/>
        <v>0</v>
      </c>
      <c r="AV471" s="652">
        <f t="shared" si="726"/>
        <v>0</v>
      </c>
      <c r="AW471" s="652"/>
      <c r="AX471" s="652"/>
      <c r="AY471" s="652"/>
      <c r="AZ471" s="652"/>
      <c r="BA471" s="652"/>
      <c r="BB471" s="652"/>
      <c r="BC471" s="652"/>
      <c r="BD471" s="652"/>
      <c r="BE471" s="652"/>
      <c r="BF471" s="652"/>
      <c r="BG471" s="652"/>
      <c r="BH471" s="652"/>
      <c r="BI471" s="652"/>
      <c r="BJ471" s="652"/>
      <c r="BK471" s="652"/>
      <c r="BL471" s="652"/>
      <c r="BM471" s="652"/>
      <c r="BN471" s="652"/>
      <c r="BO471" s="652"/>
      <c r="BP471" s="652"/>
      <c r="BQ471" s="652"/>
    </row>
    <row r="472" spans="1:69" s="360" customFormat="1" ht="12.75" x14ac:dyDescent="0.2">
      <c r="A472" s="1294" t="s">
        <v>869</v>
      </c>
      <c r="B472" s="384" t="s">
        <v>369</v>
      </c>
      <c r="C472" s="1271">
        <f>'I4 BO ASSETS'!N36</f>
        <v>0</v>
      </c>
      <c r="D472" s="652">
        <f t="shared" si="717"/>
        <v>0</v>
      </c>
      <c r="E472" s="652">
        <f t="shared" si="717"/>
        <v>0</v>
      </c>
      <c r="F472" s="652">
        <f t="shared" si="722"/>
        <v>0</v>
      </c>
      <c r="G472" s="652">
        <f t="shared" si="761"/>
        <v>0</v>
      </c>
      <c r="H472" s="652">
        <f t="shared" ref="H472:Z472" si="765">$D472*H616</f>
        <v>0</v>
      </c>
      <c r="I472" s="652">
        <f t="shared" si="765"/>
        <v>0</v>
      </c>
      <c r="J472" s="652">
        <f t="shared" si="765"/>
        <v>0</v>
      </c>
      <c r="K472" s="652">
        <f t="shared" si="765"/>
        <v>0</v>
      </c>
      <c r="L472" s="652">
        <f t="shared" si="765"/>
        <v>0</v>
      </c>
      <c r="M472" s="652">
        <f t="shared" si="765"/>
        <v>0</v>
      </c>
      <c r="N472" s="652">
        <f t="shared" si="765"/>
        <v>0</v>
      </c>
      <c r="O472" s="652">
        <f t="shared" si="765"/>
        <v>0</v>
      </c>
      <c r="P472" s="652">
        <f t="shared" si="765"/>
        <v>0</v>
      </c>
      <c r="Q472" s="652">
        <f t="shared" si="765"/>
        <v>0</v>
      </c>
      <c r="R472" s="652">
        <f t="shared" si="765"/>
        <v>0</v>
      </c>
      <c r="S472" s="652">
        <f t="shared" si="765"/>
        <v>0</v>
      </c>
      <c r="T472" s="652">
        <f t="shared" si="765"/>
        <v>0</v>
      </c>
      <c r="U472" s="652">
        <f t="shared" si="765"/>
        <v>0</v>
      </c>
      <c r="V472" s="652">
        <f t="shared" si="765"/>
        <v>0</v>
      </c>
      <c r="W472" s="652">
        <f t="shared" si="765"/>
        <v>0</v>
      </c>
      <c r="X472" s="652">
        <f t="shared" si="765"/>
        <v>0</v>
      </c>
      <c r="Y472" s="652">
        <f t="shared" si="765"/>
        <v>0</v>
      </c>
      <c r="Z472" s="652">
        <f t="shared" si="765"/>
        <v>0</v>
      </c>
      <c r="AA472" s="652">
        <f t="shared" si="724"/>
        <v>0</v>
      </c>
      <c r="AB472" s="652">
        <f t="shared" si="763"/>
        <v>0</v>
      </c>
      <c r="AC472" s="652">
        <f t="shared" ref="AC472:AU472" si="766">$E472*AC616</f>
        <v>0</v>
      </c>
      <c r="AD472" s="652">
        <f t="shared" si="766"/>
        <v>0</v>
      </c>
      <c r="AE472" s="652">
        <f t="shared" si="766"/>
        <v>0</v>
      </c>
      <c r="AF472" s="652">
        <f t="shared" si="766"/>
        <v>0</v>
      </c>
      <c r="AG472" s="652">
        <f t="shared" si="766"/>
        <v>0</v>
      </c>
      <c r="AH472" s="652">
        <f t="shared" si="766"/>
        <v>0</v>
      </c>
      <c r="AI472" s="652">
        <f t="shared" si="766"/>
        <v>0</v>
      </c>
      <c r="AJ472" s="652">
        <f t="shared" si="766"/>
        <v>0</v>
      </c>
      <c r="AK472" s="652">
        <f t="shared" si="766"/>
        <v>0</v>
      </c>
      <c r="AL472" s="652">
        <f t="shared" si="766"/>
        <v>0</v>
      </c>
      <c r="AM472" s="652">
        <f t="shared" si="766"/>
        <v>0</v>
      </c>
      <c r="AN472" s="652">
        <f t="shared" si="766"/>
        <v>0</v>
      </c>
      <c r="AO472" s="652">
        <f t="shared" si="766"/>
        <v>0</v>
      </c>
      <c r="AP472" s="652">
        <f t="shared" si="766"/>
        <v>0</v>
      </c>
      <c r="AQ472" s="652">
        <f t="shared" si="766"/>
        <v>0</v>
      </c>
      <c r="AR472" s="652">
        <f t="shared" si="766"/>
        <v>0</v>
      </c>
      <c r="AS472" s="652">
        <f t="shared" si="766"/>
        <v>0</v>
      </c>
      <c r="AT472" s="652">
        <f t="shared" si="766"/>
        <v>0</v>
      </c>
      <c r="AU472" s="652">
        <f t="shared" si="766"/>
        <v>0</v>
      </c>
      <c r="AV472" s="652">
        <f t="shared" si="726"/>
        <v>0</v>
      </c>
      <c r="AW472" s="652"/>
      <c r="AX472" s="652"/>
      <c r="AY472" s="652"/>
      <c r="AZ472" s="652"/>
      <c r="BA472" s="652"/>
      <c r="BB472" s="652"/>
      <c r="BC472" s="652"/>
      <c r="BD472" s="652"/>
      <c r="BE472" s="652"/>
      <c r="BF472" s="652"/>
      <c r="BG472" s="652"/>
      <c r="BH472" s="652"/>
      <c r="BI472" s="652"/>
      <c r="BJ472" s="652"/>
      <c r="BK472" s="652"/>
      <c r="BL472" s="652"/>
      <c r="BM472" s="652"/>
      <c r="BN472" s="652"/>
      <c r="BO472" s="652"/>
      <c r="BP472" s="652"/>
      <c r="BQ472" s="652"/>
    </row>
    <row r="473" spans="1:69" s="360" customFormat="1" ht="12.75" x14ac:dyDescent="0.2">
      <c r="A473" s="1294" t="s">
        <v>870</v>
      </c>
      <c r="B473" s="384" t="s">
        <v>370</v>
      </c>
      <c r="C473" s="1271">
        <f>'I4 BO ASSETS'!N37</f>
        <v>0</v>
      </c>
      <c r="D473" s="652">
        <f t="shared" ref="D473:E492" si="767">$C473*D617</f>
        <v>0</v>
      </c>
      <c r="E473" s="652">
        <f t="shared" si="767"/>
        <v>0</v>
      </c>
      <c r="F473" s="652">
        <f t="shared" si="722"/>
        <v>0</v>
      </c>
      <c r="G473" s="652">
        <f t="shared" si="761"/>
        <v>0</v>
      </c>
      <c r="H473" s="652">
        <f t="shared" ref="H473:Z473" si="768">$D473*H617</f>
        <v>0</v>
      </c>
      <c r="I473" s="652">
        <f t="shared" si="768"/>
        <v>0</v>
      </c>
      <c r="J473" s="652">
        <f t="shared" si="768"/>
        <v>0</v>
      </c>
      <c r="K473" s="652">
        <f t="shared" si="768"/>
        <v>0</v>
      </c>
      <c r="L473" s="652">
        <f t="shared" si="768"/>
        <v>0</v>
      </c>
      <c r="M473" s="652">
        <f t="shared" si="768"/>
        <v>0</v>
      </c>
      <c r="N473" s="652">
        <f t="shared" si="768"/>
        <v>0</v>
      </c>
      <c r="O473" s="652">
        <f t="shared" si="768"/>
        <v>0</v>
      </c>
      <c r="P473" s="652">
        <f t="shared" si="768"/>
        <v>0</v>
      </c>
      <c r="Q473" s="652">
        <f t="shared" si="768"/>
        <v>0</v>
      </c>
      <c r="R473" s="652">
        <f t="shared" si="768"/>
        <v>0</v>
      </c>
      <c r="S473" s="652">
        <f t="shared" si="768"/>
        <v>0</v>
      </c>
      <c r="T473" s="652">
        <f t="shared" si="768"/>
        <v>0</v>
      </c>
      <c r="U473" s="652">
        <f t="shared" si="768"/>
        <v>0</v>
      </c>
      <c r="V473" s="652">
        <f t="shared" si="768"/>
        <v>0</v>
      </c>
      <c r="W473" s="652">
        <f t="shared" si="768"/>
        <v>0</v>
      </c>
      <c r="X473" s="652">
        <f t="shared" si="768"/>
        <v>0</v>
      </c>
      <c r="Y473" s="652">
        <f t="shared" si="768"/>
        <v>0</v>
      </c>
      <c r="Z473" s="652">
        <f t="shared" si="768"/>
        <v>0</v>
      </c>
      <c r="AA473" s="652">
        <f t="shared" si="724"/>
        <v>0</v>
      </c>
      <c r="AB473" s="652">
        <f t="shared" si="763"/>
        <v>0</v>
      </c>
      <c r="AC473" s="652">
        <f t="shared" ref="AC473:AU473" si="769">$E473*AC617</f>
        <v>0</v>
      </c>
      <c r="AD473" s="652">
        <f t="shared" si="769"/>
        <v>0</v>
      </c>
      <c r="AE473" s="652">
        <f t="shared" si="769"/>
        <v>0</v>
      </c>
      <c r="AF473" s="652">
        <f t="shared" si="769"/>
        <v>0</v>
      </c>
      <c r="AG473" s="652">
        <f t="shared" si="769"/>
        <v>0</v>
      </c>
      <c r="AH473" s="652">
        <f t="shared" si="769"/>
        <v>0</v>
      </c>
      <c r="AI473" s="652">
        <f t="shared" si="769"/>
        <v>0</v>
      </c>
      <c r="AJ473" s="652">
        <f t="shared" si="769"/>
        <v>0</v>
      </c>
      <c r="AK473" s="652">
        <f t="shared" si="769"/>
        <v>0</v>
      </c>
      <c r="AL473" s="652">
        <f t="shared" si="769"/>
        <v>0</v>
      </c>
      <c r="AM473" s="652">
        <f t="shared" si="769"/>
        <v>0</v>
      </c>
      <c r="AN473" s="652">
        <f t="shared" si="769"/>
        <v>0</v>
      </c>
      <c r="AO473" s="652">
        <f t="shared" si="769"/>
        <v>0</v>
      </c>
      <c r="AP473" s="652">
        <f t="shared" si="769"/>
        <v>0</v>
      </c>
      <c r="AQ473" s="652">
        <f t="shared" si="769"/>
        <v>0</v>
      </c>
      <c r="AR473" s="652">
        <f t="shared" si="769"/>
        <v>0</v>
      </c>
      <c r="AS473" s="652">
        <f t="shared" si="769"/>
        <v>0</v>
      </c>
      <c r="AT473" s="652">
        <f t="shared" si="769"/>
        <v>0</v>
      </c>
      <c r="AU473" s="652">
        <f t="shared" si="769"/>
        <v>0</v>
      </c>
      <c r="AV473" s="652">
        <f t="shared" si="726"/>
        <v>0</v>
      </c>
      <c r="AW473" s="652"/>
      <c r="AX473" s="652"/>
      <c r="AY473" s="652"/>
      <c r="AZ473" s="652"/>
      <c r="BA473" s="652"/>
      <c r="BB473" s="652"/>
      <c r="BC473" s="652"/>
      <c r="BD473" s="652"/>
      <c r="BE473" s="652"/>
      <c r="BF473" s="652"/>
      <c r="BG473" s="652"/>
      <c r="BH473" s="652"/>
      <c r="BI473" s="652"/>
      <c r="BJ473" s="652"/>
      <c r="BK473" s="652"/>
      <c r="BL473" s="652"/>
      <c r="BM473" s="652"/>
      <c r="BN473" s="652"/>
      <c r="BO473" s="652"/>
      <c r="BP473" s="652"/>
      <c r="BQ473" s="652"/>
    </row>
    <row r="474" spans="1:69" s="360" customFormat="1" ht="12.75" x14ac:dyDescent="0.2">
      <c r="A474" s="1294">
        <v>1830</v>
      </c>
      <c r="B474" s="384" t="s">
        <v>89</v>
      </c>
      <c r="C474" s="1271">
        <f>'I4 BO ASSETS'!N38</f>
        <v>0</v>
      </c>
      <c r="D474" s="652">
        <f t="shared" si="767"/>
        <v>0</v>
      </c>
      <c r="E474" s="652">
        <f t="shared" si="767"/>
        <v>0</v>
      </c>
      <c r="F474" s="652">
        <f t="shared" si="722"/>
        <v>0</v>
      </c>
      <c r="G474" s="652">
        <f t="shared" si="761"/>
        <v>0</v>
      </c>
      <c r="H474" s="652">
        <f t="shared" ref="H474:Z474" si="770">$D474*H618</f>
        <v>0</v>
      </c>
      <c r="I474" s="652">
        <f t="shared" si="770"/>
        <v>0</v>
      </c>
      <c r="J474" s="652">
        <f t="shared" si="770"/>
        <v>0</v>
      </c>
      <c r="K474" s="652">
        <f t="shared" si="770"/>
        <v>0</v>
      </c>
      <c r="L474" s="652">
        <f t="shared" si="770"/>
        <v>0</v>
      </c>
      <c r="M474" s="652">
        <f t="shared" si="770"/>
        <v>0</v>
      </c>
      <c r="N474" s="652">
        <f t="shared" si="770"/>
        <v>0</v>
      </c>
      <c r="O474" s="652">
        <f t="shared" si="770"/>
        <v>0</v>
      </c>
      <c r="P474" s="652">
        <f t="shared" si="770"/>
        <v>0</v>
      </c>
      <c r="Q474" s="652">
        <f t="shared" si="770"/>
        <v>0</v>
      </c>
      <c r="R474" s="652">
        <f t="shared" si="770"/>
        <v>0</v>
      </c>
      <c r="S474" s="652">
        <f t="shared" si="770"/>
        <v>0</v>
      </c>
      <c r="T474" s="652">
        <f t="shared" si="770"/>
        <v>0</v>
      </c>
      <c r="U474" s="652">
        <f t="shared" si="770"/>
        <v>0</v>
      </c>
      <c r="V474" s="652">
        <f t="shared" si="770"/>
        <v>0</v>
      </c>
      <c r="W474" s="652">
        <f t="shared" si="770"/>
        <v>0</v>
      </c>
      <c r="X474" s="652">
        <f t="shared" si="770"/>
        <v>0</v>
      </c>
      <c r="Y474" s="652">
        <f t="shared" si="770"/>
        <v>0</v>
      </c>
      <c r="Z474" s="652">
        <f t="shared" si="770"/>
        <v>0</v>
      </c>
      <c r="AA474" s="652">
        <f t="shared" si="724"/>
        <v>0</v>
      </c>
      <c r="AB474" s="652">
        <f t="shared" si="763"/>
        <v>0</v>
      </c>
      <c r="AC474" s="652">
        <f t="shared" ref="AC474:AU474" si="771">$E474*AC618</f>
        <v>0</v>
      </c>
      <c r="AD474" s="652">
        <f t="shared" si="771"/>
        <v>0</v>
      </c>
      <c r="AE474" s="652">
        <f t="shared" si="771"/>
        <v>0</v>
      </c>
      <c r="AF474" s="652">
        <f t="shared" si="771"/>
        <v>0</v>
      </c>
      <c r="AG474" s="652">
        <f t="shared" si="771"/>
        <v>0</v>
      </c>
      <c r="AH474" s="652">
        <f t="shared" si="771"/>
        <v>0</v>
      </c>
      <c r="AI474" s="652">
        <f t="shared" si="771"/>
        <v>0</v>
      </c>
      <c r="AJ474" s="652">
        <f t="shared" si="771"/>
        <v>0</v>
      </c>
      <c r="AK474" s="652">
        <f t="shared" si="771"/>
        <v>0</v>
      </c>
      <c r="AL474" s="652">
        <f t="shared" si="771"/>
        <v>0</v>
      </c>
      <c r="AM474" s="652">
        <f t="shared" si="771"/>
        <v>0</v>
      </c>
      <c r="AN474" s="652">
        <f t="shared" si="771"/>
        <v>0</v>
      </c>
      <c r="AO474" s="652">
        <f t="shared" si="771"/>
        <v>0</v>
      </c>
      <c r="AP474" s="652">
        <f t="shared" si="771"/>
        <v>0</v>
      </c>
      <c r="AQ474" s="652">
        <f t="shared" si="771"/>
        <v>0</v>
      </c>
      <c r="AR474" s="652">
        <f t="shared" si="771"/>
        <v>0</v>
      </c>
      <c r="AS474" s="652">
        <f t="shared" si="771"/>
        <v>0</v>
      </c>
      <c r="AT474" s="652">
        <f t="shared" si="771"/>
        <v>0</v>
      </c>
      <c r="AU474" s="652">
        <f t="shared" si="771"/>
        <v>0</v>
      </c>
      <c r="AV474" s="652">
        <f t="shared" si="726"/>
        <v>0</v>
      </c>
      <c r="AW474" s="652"/>
      <c r="AX474" s="652"/>
      <c r="AY474" s="652"/>
      <c r="AZ474" s="652"/>
      <c r="BA474" s="652"/>
      <c r="BB474" s="652"/>
      <c r="BC474" s="652"/>
      <c r="BD474" s="652"/>
      <c r="BE474" s="652"/>
      <c r="BF474" s="652"/>
      <c r="BG474" s="652"/>
      <c r="BH474" s="652"/>
      <c r="BI474" s="652"/>
      <c r="BJ474" s="652"/>
      <c r="BK474" s="652"/>
      <c r="BL474" s="652"/>
      <c r="BM474" s="652"/>
      <c r="BN474" s="652"/>
      <c r="BO474" s="652"/>
      <c r="BP474" s="652"/>
      <c r="BQ474" s="652"/>
    </row>
    <row r="475" spans="1:69" s="360" customFormat="1" ht="25.5" x14ac:dyDescent="0.2">
      <c r="A475" s="1294" t="s">
        <v>871</v>
      </c>
      <c r="B475" s="384" t="s">
        <v>371</v>
      </c>
      <c r="C475" s="1271">
        <f>'I4 BO ASSETS'!N39</f>
        <v>0</v>
      </c>
      <c r="D475" s="652">
        <f t="shared" si="767"/>
        <v>0</v>
      </c>
      <c r="E475" s="652">
        <f t="shared" si="767"/>
        <v>0</v>
      </c>
      <c r="F475" s="652">
        <f t="shared" si="722"/>
        <v>0</v>
      </c>
      <c r="G475" s="652">
        <f t="shared" si="761"/>
        <v>0</v>
      </c>
      <c r="H475" s="652">
        <f t="shared" ref="H475:Z475" si="772">$D475*H619</f>
        <v>0</v>
      </c>
      <c r="I475" s="652">
        <f t="shared" si="772"/>
        <v>0</v>
      </c>
      <c r="J475" s="652">
        <f t="shared" si="772"/>
        <v>0</v>
      </c>
      <c r="K475" s="652">
        <f t="shared" si="772"/>
        <v>0</v>
      </c>
      <c r="L475" s="652">
        <f t="shared" si="772"/>
        <v>0</v>
      </c>
      <c r="M475" s="652">
        <f t="shared" si="772"/>
        <v>0</v>
      </c>
      <c r="N475" s="652">
        <f t="shared" si="772"/>
        <v>0</v>
      </c>
      <c r="O475" s="652">
        <f t="shared" si="772"/>
        <v>0</v>
      </c>
      <c r="P475" s="652">
        <f t="shared" si="772"/>
        <v>0</v>
      </c>
      <c r="Q475" s="652">
        <f t="shared" si="772"/>
        <v>0</v>
      </c>
      <c r="R475" s="652">
        <f t="shared" si="772"/>
        <v>0</v>
      </c>
      <c r="S475" s="652">
        <f t="shared" si="772"/>
        <v>0</v>
      </c>
      <c r="T475" s="652">
        <f t="shared" si="772"/>
        <v>0</v>
      </c>
      <c r="U475" s="652">
        <f t="shared" si="772"/>
        <v>0</v>
      </c>
      <c r="V475" s="652">
        <f t="shared" si="772"/>
        <v>0</v>
      </c>
      <c r="W475" s="652">
        <f t="shared" si="772"/>
        <v>0</v>
      </c>
      <c r="X475" s="652">
        <f t="shared" si="772"/>
        <v>0</v>
      </c>
      <c r="Y475" s="652">
        <f t="shared" si="772"/>
        <v>0</v>
      </c>
      <c r="Z475" s="652">
        <f t="shared" si="772"/>
        <v>0</v>
      </c>
      <c r="AA475" s="652">
        <f t="shared" si="724"/>
        <v>0</v>
      </c>
      <c r="AB475" s="652">
        <f t="shared" si="763"/>
        <v>0</v>
      </c>
      <c r="AC475" s="652">
        <f t="shared" ref="AC475:AU475" si="773">$E475*AC619</f>
        <v>0</v>
      </c>
      <c r="AD475" s="652">
        <f t="shared" si="773"/>
        <v>0</v>
      </c>
      <c r="AE475" s="652">
        <f t="shared" si="773"/>
        <v>0</v>
      </c>
      <c r="AF475" s="652">
        <f t="shared" si="773"/>
        <v>0</v>
      </c>
      <c r="AG475" s="652">
        <f t="shared" si="773"/>
        <v>0</v>
      </c>
      <c r="AH475" s="652">
        <f t="shared" si="773"/>
        <v>0</v>
      </c>
      <c r="AI475" s="652">
        <f t="shared" si="773"/>
        <v>0</v>
      </c>
      <c r="AJ475" s="652">
        <f t="shared" si="773"/>
        <v>0</v>
      </c>
      <c r="AK475" s="652">
        <f t="shared" si="773"/>
        <v>0</v>
      </c>
      <c r="AL475" s="652">
        <f t="shared" si="773"/>
        <v>0</v>
      </c>
      <c r="AM475" s="652">
        <f t="shared" si="773"/>
        <v>0</v>
      </c>
      <c r="AN475" s="652">
        <f t="shared" si="773"/>
        <v>0</v>
      </c>
      <c r="AO475" s="652">
        <f t="shared" si="773"/>
        <v>0</v>
      </c>
      <c r="AP475" s="652">
        <f t="shared" si="773"/>
        <v>0</v>
      </c>
      <c r="AQ475" s="652">
        <f t="shared" si="773"/>
        <v>0</v>
      </c>
      <c r="AR475" s="652">
        <f t="shared" si="773"/>
        <v>0</v>
      </c>
      <c r="AS475" s="652">
        <f t="shared" si="773"/>
        <v>0</v>
      </c>
      <c r="AT475" s="652">
        <f t="shared" si="773"/>
        <v>0</v>
      </c>
      <c r="AU475" s="652">
        <f t="shared" si="773"/>
        <v>0</v>
      </c>
      <c r="AV475" s="652">
        <f t="shared" si="726"/>
        <v>0</v>
      </c>
      <c r="AW475" s="652"/>
      <c r="AX475" s="652"/>
      <c r="AY475" s="652"/>
      <c r="AZ475" s="652"/>
      <c r="BA475" s="652"/>
      <c r="BB475" s="652"/>
      <c r="BC475" s="652"/>
      <c r="BD475" s="652"/>
      <c r="BE475" s="652"/>
      <c r="BF475" s="652"/>
      <c r="BG475" s="652"/>
      <c r="BH475" s="652"/>
      <c r="BI475" s="652"/>
      <c r="BJ475" s="652"/>
      <c r="BK475" s="652"/>
      <c r="BL475" s="652"/>
      <c r="BM475" s="652"/>
      <c r="BN475" s="652"/>
      <c r="BO475" s="652"/>
      <c r="BP475" s="652"/>
      <c r="BQ475" s="652"/>
    </row>
    <row r="476" spans="1:69" s="360" customFormat="1" ht="12.75" x14ac:dyDescent="0.2">
      <c r="A476" s="1294" t="s">
        <v>872</v>
      </c>
      <c r="B476" s="384" t="s">
        <v>372</v>
      </c>
      <c r="C476" s="1271">
        <f>'I4 BO ASSETS'!N40</f>
        <v>0</v>
      </c>
      <c r="D476" s="652">
        <f t="shared" si="767"/>
        <v>0</v>
      </c>
      <c r="E476" s="652">
        <f t="shared" si="767"/>
        <v>0</v>
      </c>
      <c r="F476" s="652">
        <f t="shared" si="722"/>
        <v>0</v>
      </c>
      <c r="G476" s="652">
        <f t="shared" si="761"/>
        <v>0</v>
      </c>
      <c r="H476" s="652">
        <f t="shared" ref="H476:Z476" si="774">$D476*H620</f>
        <v>0</v>
      </c>
      <c r="I476" s="652">
        <f t="shared" si="774"/>
        <v>0</v>
      </c>
      <c r="J476" s="652">
        <f t="shared" si="774"/>
        <v>0</v>
      </c>
      <c r="K476" s="652">
        <f t="shared" si="774"/>
        <v>0</v>
      </c>
      <c r="L476" s="652">
        <f t="shared" si="774"/>
        <v>0</v>
      </c>
      <c r="M476" s="652">
        <f t="shared" si="774"/>
        <v>0</v>
      </c>
      <c r="N476" s="652">
        <f t="shared" si="774"/>
        <v>0</v>
      </c>
      <c r="O476" s="652">
        <f t="shared" si="774"/>
        <v>0</v>
      </c>
      <c r="P476" s="652">
        <f t="shared" si="774"/>
        <v>0</v>
      </c>
      <c r="Q476" s="652">
        <f t="shared" si="774"/>
        <v>0</v>
      </c>
      <c r="R476" s="652">
        <f t="shared" si="774"/>
        <v>0</v>
      </c>
      <c r="S476" s="652">
        <f t="shared" si="774"/>
        <v>0</v>
      </c>
      <c r="T476" s="652">
        <f t="shared" si="774"/>
        <v>0</v>
      </c>
      <c r="U476" s="652">
        <f t="shared" si="774"/>
        <v>0</v>
      </c>
      <c r="V476" s="652">
        <f t="shared" si="774"/>
        <v>0</v>
      </c>
      <c r="W476" s="652">
        <f t="shared" si="774"/>
        <v>0</v>
      </c>
      <c r="X476" s="652">
        <f t="shared" si="774"/>
        <v>0</v>
      </c>
      <c r="Y476" s="652">
        <f t="shared" si="774"/>
        <v>0</v>
      </c>
      <c r="Z476" s="652">
        <f t="shared" si="774"/>
        <v>0</v>
      </c>
      <c r="AA476" s="652">
        <f t="shared" si="724"/>
        <v>0</v>
      </c>
      <c r="AB476" s="652">
        <f t="shared" si="763"/>
        <v>0</v>
      </c>
      <c r="AC476" s="652">
        <f t="shared" ref="AC476:AU476" si="775">$E476*AC620</f>
        <v>0</v>
      </c>
      <c r="AD476" s="652">
        <f t="shared" si="775"/>
        <v>0</v>
      </c>
      <c r="AE476" s="652">
        <f t="shared" si="775"/>
        <v>0</v>
      </c>
      <c r="AF476" s="652">
        <f t="shared" si="775"/>
        <v>0</v>
      </c>
      <c r="AG476" s="652">
        <f t="shared" si="775"/>
        <v>0</v>
      </c>
      <c r="AH476" s="652">
        <f t="shared" si="775"/>
        <v>0</v>
      </c>
      <c r="AI476" s="652">
        <f t="shared" si="775"/>
        <v>0</v>
      </c>
      <c r="AJ476" s="652">
        <f t="shared" si="775"/>
        <v>0</v>
      </c>
      <c r="AK476" s="652">
        <f t="shared" si="775"/>
        <v>0</v>
      </c>
      <c r="AL476" s="652">
        <f t="shared" si="775"/>
        <v>0</v>
      </c>
      <c r="AM476" s="652">
        <f t="shared" si="775"/>
        <v>0</v>
      </c>
      <c r="AN476" s="652">
        <f t="shared" si="775"/>
        <v>0</v>
      </c>
      <c r="AO476" s="652">
        <f t="shared" si="775"/>
        <v>0</v>
      </c>
      <c r="AP476" s="652">
        <f t="shared" si="775"/>
        <v>0</v>
      </c>
      <c r="AQ476" s="652">
        <f t="shared" si="775"/>
        <v>0</v>
      </c>
      <c r="AR476" s="652">
        <f t="shared" si="775"/>
        <v>0</v>
      </c>
      <c r="AS476" s="652">
        <f t="shared" si="775"/>
        <v>0</v>
      </c>
      <c r="AT476" s="652">
        <f t="shared" si="775"/>
        <v>0</v>
      </c>
      <c r="AU476" s="652">
        <f t="shared" si="775"/>
        <v>0</v>
      </c>
      <c r="AV476" s="652">
        <f t="shared" si="726"/>
        <v>0</v>
      </c>
      <c r="AW476" s="652"/>
      <c r="AX476" s="652"/>
      <c r="AY476" s="652"/>
      <c r="AZ476" s="652"/>
      <c r="BA476" s="652"/>
      <c r="BB476" s="652"/>
      <c r="BC476" s="652"/>
      <c r="BD476" s="652"/>
      <c r="BE476" s="652"/>
      <c r="BF476" s="652"/>
      <c r="BG476" s="652"/>
      <c r="BH476" s="652"/>
      <c r="BI476" s="652"/>
      <c r="BJ476" s="652"/>
      <c r="BK476" s="652"/>
      <c r="BL476" s="652"/>
      <c r="BM476" s="652"/>
      <c r="BN476" s="652"/>
      <c r="BO476" s="652"/>
      <c r="BP476" s="652"/>
      <c r="BQ476" s="652"/>
    </row>
    <row r="477" spans="1:69" s="360" customFormat="1" ht="12.75" x14ac:dyDescent="0.2">
      <c r="A477" s="1294" t="s">
        <v>873</v>
      </c>
      <c r="B477" s="384" t="s">
        <v>395</v>
      </c>
      <c r="C477" s="1271">
        <f>'I4 BO ASSETS'!N41</f>
        <v>0</v>
      </c>
      <c r="D477" s="652">
        <f t="shared" si="767"/>
        <v>0</v>
      </c>
      <c r="E477" s="652">
        <f t="shared" si="767"/>
        <v>0</v>
      </c>
      <c r="F477" s="652">
        <f t="shared" si="722"/>
        <v>0</v>
      </c>
      <c r="G477" s="652">
        <f t="shared" si="761"/>
        <v>0</v>
      </c>
      <c r="H477" s="652">
        <f t="shared" ref="H477:Z477" si="776">$D477*H621</f>
        <v>0</v>
      </c>
      <c r="I477" s="652">
        <f t="shared" si="776"/>
        <v>0</v>
      </c>
      <c r="J477" s="652">
        <f t="shared" si="776"/>
        <v>0</v>
      </c>
      <c r="K477" s="652">
        <f t="shared" si="776"/>
        <v>0</v>
      </c>
      <c r="L477" s="652">
        <f t="shared" si="776"/>
        <v>0</v>
      </c>
      <c r="M477" s="652">
        <f t="shared" si="776"/>
        <v>0</v>
      </c>
      <c r="N477" s="652">
        <f t="shared" si="776"/>
        <v>0</v>
      </c>
      <c r="O477" s="652">
        <f t="shared" si="776"/>
        <v>0</v>
      </c>
      <c r="P477" s="652">
        <f t="shared" si="776"/>
        <v>0</v>
      </c>
      <c r="Q477" s="652">
        <f t="shared" si="776"/>
        <v>0</v>
      </c>
      <c r="R477" s="652">
        <f t="shared" si="776"/>
        <v>0</v>
      </c>
      <c r="S477" s="652">
        <f t="shared" si="776"/>
        <v>0</v>
      </c>
      <c r="T477" s="652">
        <f t="shared" si="776"/>
        <v>0</v>
      </c>
      <c r="U477" s="652">
        <f t="shared" si="776"/>
        <v>0</v>
      </c>
      <c r="V477" s="652">
        <f t="shared" si="776"/>
        <v>0</v>
      </c>
      <c r="W477" s="652">
        <f t="shared" si="776"/>
        <v>0</v>
      </c>
      <c r="X477" s="652">
        <f t="shared" si="776"/>
        <v>0</v>
      </c>
      <c r="Y477" s="652">
        <f t="shared" si="776"/>
        <v>0</v>
      </c>
      <c r="Z477" s="652">
        <f t="shared" si="776"/>
        <v>0</v>
      </c>
      <c r="AA477" s="652">
        <f t="shared" si="724"/>
        <v>0</v>
      </c>
      <c r="AB477" s="652">
        <f t="shared" si="763"/>
        <v>0</v>
      </c>
      <c r="AC477" s="652">
        <f t="shared" ref="AC477:AU477" si="777">$E477*AC621</f>
        <v>0</v>
      </c>
      <c r="AD477" s="652">
        <f t="shared" si="777"/>
        <v>0</v>
      </c>
      <c r="AE477" s="652">
        <f t="shared" si="777"/>
        <v>0</v>
      </c>
      <c r="AF477" s="652">
        <f t="shared" si="777"/>
        <v>0</v>
      </c>
      <c r="AG477" s="652">
        <f t="shared" si="777"/>
        <v>0</v>
      </c>
      <c r="AH477" s="652">
        <f t="shared" si="777"/>
        <v>0</v>
      </c>
      <c r="AI477" s="652">
        <f t="shared" si="777"/>
        <v>0</v>
      </c>
      <c r="AJ477" s="652">
        <f t="shared" si="777"/>
        <v>0</v>
      </c>
      <c r="AK477" s="652">
        <f t="shared" si="777"/>
        <v>0</v>
      </c>
      <c r="AL477" s="652">
        <f t="shared" si="777"/>
        <v>0</v>
      </c>
      <c r="AM477" s="652">
        <f t="shared" si="777"/>
        <v>0</v>
      </c>
      <c r="AN477" s="652">
        <f t="shared" si="777"/>
        <v>0</v>
      </c>
      <c r="AO477" s="652">
        <f t="shared" si="777"/>
        <v>0</v>
      </c>
      <c r="AP477" s="652">
        <f t="shared" si="777"/>
        <v>0</v>
      </c>
      <c r="AQ477" s="652">
        <f t="shared" si="777"/>
        <v>0</v>
      </c>
      <c r="AR477" s="652">
        <f t="shared" si="777"/>
        <v>0</v>
      </c>
      <c r="AS477" s="652">
        <f t="shared" si="777"/>
        <v>0</v>
      </c>
      <c r="AT477" s="652">
        <f t="shared" si="777"/>
        <v>0</v>
      </c>
      <c r="AU477" s="652">
        <f t="shared" si="777"/>
        <v>0</v>
      </c>
      <c r="AV477" s="652">
        <f t="shared" si="726"/>
        <v>0</v>
      </c>
      <c r="AW477" s="652"/>
      <c r="AX477" s="652"/>
      <c r="AY477" s="652"/>
      <c r="AZ477" s="652"/>
      <c r="BA477" s="652"/>
      <c r="BB477" s="652"/>
      <c r="BC477" s="652"/>
      <c r="BD477" s="652"/>
      <c r="BE477" s="652"/>
      <c r="BF477" s="652"/>
      <c r="BG477" s="652"/>
      <c r="BH477" s="652"/>
      <c r="BI477" s="652"/>
      <c r="BJ477" s="652"/>
      <c r="BK477" s="652"/>
      <c r="BL477" s="652"/>
      <c r="BM477" s="652"/>
      <c r="BN477" s="652"/>
      <c r="BO477" s="652"/>
      <c r="BP477" s="652"/>
      <c r="BQ477" s="652"/>
    </row>
    <row r="478" spans="1:69" s="360" customFormat="1" ht="12.75" x14ac:dyDescent="0.2">
      <c r="A478" s="1294">
        <v>1835</v>
      </c>
      <c r="B478" s="384" t="s">
        <v>75</v>
      </c>
      <c r="C478" s="1271">
        <f>'I4 BO ASSETS'!N42</f>
        <v>0</v>
      </c>
      <c r="D478" s="652">
        <f t="shared" si="767"/>
        <v>0</v>
      </c>
      <c r="E478" s="652">
        <f t="shared" si="767"/>
        <v>0</v>
      </c>
      <c r="F478" s="652">
        <f t="shared" si="722"/>
        <v>0</v>
      </c>
      <c r="G478" s="652">
        <f t="shared" si="761"/>
        <v>0</v>
      </c>
      <c r="H478" s="652">
        <f t="shared" ref="H478:Z478" si="778">$D478*H622</f>
        <v>0</v>
      </c>
      <c r="I478" s="652">
        <f t="shared" si="778"/>
        <v>0</v>
      </c>
      <c r="J478" s="652">
        <f t="shared" si="778"/>
        <v>0</v>
      </c>
      <c r="K478" s="652">
        <f t="shared" si="778"/>
        <v>0</v>
      </c>
      <c r="L478" s="652">
        <f t="shared" si="778"/>
        <v>0</v>
      </c>
      <c r="M478" s="652">
        <f t="shared" si="778"/>
        <v>0</v>
      </c>
      <c r="N478" s="652">
        <f t="shared" si="778"/>
        <v>0</v>
      </c>
      <c r="O478" s="652">
        <f t="shared" si="778"/>
        <v>0</v>
      </c>
      <c r="P478" s="652">
        <f t="shared" si="778"/>
        <v>0</v>
      </c>
      <c r="Q478" s="652">
        <f t="shared" si="778"/>
        <v>0</v>
      </c>
      <c r="R478" s="652">
        <f t="shared" si="778"/>
        <v>0</v>
      </c>
      <c r="S478" s="652">
        <f t="shared" si="778"/>
        <v>0</v>
      </c>
      <c r="T478" s="652">
        <f t="shared" si="778"/>
        <v>0</v>
      </c>
      <c r="U478" s="652">
        <f t="shared" si="778"/>
        <v>0</v>
      </c>
      <c r="V478" s="652">
        <f t="shared" si="778"/>
        <v>0</v>
      </c>
      <c r="W478" s="652">
        <f t="shared" si="778"/>
        <v>0</v>
      </c>
      <c r="X478" s="652">
        <f t="shared" si="778"/>
        <v>0</v>
      </c>
      <c r="Y478" s="652">
        <f t="shared" si="778"/>
        <v>0</v>
      </c>
      <c r="Z478" s="652">
        <f t="shared" si="778"/>
        <v>0</v>
      </c>
      <c r="AA478" s="652">
        <f t="shared" si="724"/>
        <v>0</v>
      </c>
      <c r="AB478" s="652">
        <f t="shared" si="763"/>
        <v>0</v>
      </c>
      <c r="AC478" s="652">
        <f t="shared" ref="AC478:AU478" si="779">$E478*AC622</f>
        <v>0</v>
      </c>
      <c r="AD478" s="652">
        <f t="shared" si="779"/>
        <v>0</v>
      </c>
      <c r="AE478" s="652">
        <f t="shared" si="779"/>
        <v>0</v>
      </c>
      <c r="AF478" s="652">
        <f t="shared" si="779"/>
        <v>0</v>
      </c>
      <c r="AG478" s="652">
        <f t="shared" si="779"/>
        <v>0</v>
      </c>
      <c r="AH478" s="652">
        <f t="shared" si="779"/>
        <v>0</v>
      </c>
      <c r="AI478" s="652">
        <f t="shared" si="779"/>
        <v>0</v>
      </c>
      <c r="AJ478" s="652">
        <f t="shared" si="779"/>
        <v>0</v>
      </c>
      <c r="AK478" s="652">
        <f t="shared" si="779"/>
        <v>0</v>
      </c>
      <c r="AL478" s="652">
        <f t="shared" si="779"/>
        <v>0</v>
      </c>
      <c r="AM478" s="652">
        <f t="shared" si="779"/>
        <v>0</v>
      </c>
      <c r="AN478" s="652">
        <f t="shared" si="779"/>
        <v>0</v>
      </c>
      <c r="AO478" s="652">
        <f t="shared" si="779"/>
        <v>0</v>
      </c>
      <c r="AP478" s="652">
        <f t="shared" si="779"/>
        <v>0</v>
      </c>
      <c r="AQ478" s="652">
        <f t="shared" si="779"/>
        <v>0</v>
      </c>
      <c r="AR478" s="652">
        <f t="shared" si="779"/>
        <v>0</v>
      </c>
      <c r="AS478" s="652">
        <f t="shared" si="779"/>
        <v>0</v>
      </c>
      <c r="AT478" s="652">
        <f t="shared" si="779"/>
        <v>0</v>
      </c>
      <c r="AU478" s="652">
        <f t="shared" si="779"/>
        <v>0</v>
      </c>
      <c r="AV478" s="652">
        <f t="shared" si="726"/>
        <v>0</v>
      </c>
      <c r="AW478" s="652"/>
      <c r="AX478" s="652"/>
      <c r="AY478" s="652"/>
      <c r="AZ478" s="652"/>
      <c r="BA478" s="652"/>
      <c r="BB478" s="652"/>
      <c r="BC478" s="652"/>
      <c r="BD478" s="652"/>
      <c r="BE478" s="652"/>
      <c r="BF478" s="652"/>
      <c r="BG478" s="652"/>
      <c r="BH478" s="652"/>
      <c r="BI478" s="652"/>
      <c r="BJ478" s="652"/>
      <c r="BK478" s="652"/>
      <c r="BL478" s="652"/>
      <c r="BM478" s="652"/>
      <c r="BN478" s="652"/>
      <c r="BO478" s="652"/>
      <c r="BP478" s="652"/>
      <c r="BQ478" s="652"/>
    </row>
    <row r="479" spans="1:69" s="360" customFormat="1" ht="25.5" x14ac:dyDescent="0.2">
      <c r="A479" s="1294" t="s">
        <v>874</v>
      </c>
      <c r="B479" s="384" t="s">
        <v>396</v>
      </c>
      <c r="C479" s="1271">
        <f>'I4 BO ASSETS'!N43</f>
        <v>0</v>
      </c>
      <c r="D479" s="652">
        <f t="shared" si="767"/>
        <v>0</v>
      </c>
      <c r="E479" s="652">
        <f t="shared" si="767"/>
        <v>0</v>
      </c>
      <c r="F479" s="652">
        <f t="shared" si="722"/>
        <v>0</v>
      </c>
      <c r="G479" s="652">
        <f t="shared" si="761"/>
        <v>0</v>
      </c>
      <c r="H479" s="652">
        <f t="shared" ref="H479:Z479" si="780">$D479*H623</f>
        <v>0</v>
      </c>
      <c r="I479" s="652">
        <f t="shared" si="780"/>
        <v>0</v>
      </c>
      <c r="J479" s="652">
        <f t="shared" si="780"/>
        <v>0</v>
      </c>
      <c r="K479" s="652">
        <f t="shared" si="780"/>
        <v>0</v>
      </c>
      <c r="L479" s="652">
        <f t="shared" si="780"/>
        <v>0</v>
      </c>
      <c r="M479" s="652">
        <f t="shared" si="780"/>
        <v>0</v>
      </c>
      <c r="N479" s="652">
        <f t="shared" si="780"/>
        <v>0</v>
      </c>
      <c r="O479" s="652">
        <f t="shared" si="780"/>
        <v>0</v>
      </c>
      <c r="P479" s="652">
        <f t="shared" si="780"/>
        <v>0</v>
      </c>
      <c r="Q479" s="652">
        <f t="shared" si="780"/>
        <v>0</v>
      </c>
      <c r="R479" s="652">
        <f t="shared" si="780"/>
        <v>0</v>
      </c>
      <c r="S479" s="652">
        <f t="shared" si="780"/>
        <v>0</v>
      </c>
      <c r="T479" s="652">
        <f t="shared" si="780"/>
        <v>0</v>
      </c>
      <c r="U479" s="652">
        <f t="shared" si="780"/>
        <v>0</v>
      </c>
      <c r="V479" s="652">
        <f t="shared" si="780"/>
        <v>0</v>
      </c>
      <c r="W479" s="652">
        <f t="shared" si="780"/>
        <v>0</v>
      </c>
      <c r="X479" s="652">
        <f t="shared" si="780"/>
        <v>0</v>
      </c>
      <c r="Y479" s="652">
        <f t="shared" si="780"/>
        <v>0</v>
      </c>
      <c r="Z479" s="652">
        <f t="shared" si="780"/>
        <v>0</v>
      </c>
      <c r="AA479" s="652">
        <f t="shared" si="724"/>
        <v>0</v>
      </c>
      <c r="AB479" s="652">
        <f t="shared" si="763"/>
        <v>0</v>
      </c>
      <c r="AC479" s="652">
        <f t="shared" ref="AC479:AU479" si="781">$E479*AC623</f>
        <v>0</v>
      </c>
      <c r="AD479" s="652">
        <f t="shared" si="781"/>
        <v>0</v>
      </c>
      <c r="AE479" s="652">
        <f t="shared" si="781"/>
        <v>0</v>
      </c>
      <c r="AF479" s="652">
        <f t="shared" si="781"/>
        <v>0</v>
      </c>
      <c r="AG479" s="652">
        <f t="shared" si="781"/>
        <v>0</v>
      </c>
      <c r="AH479" s="652">
        <f t="shared" si="781"/>
        <v>0</v>
      </c>
      <c r="AI479" s="652">
        <f t="shared" si="781"/>
        <v>0</v>
      </c>
      <c r="AJ479" s="652">
        <f t="shared" si="781"/>
        <v>0</v>
      </c>
      <c r="AK479" s="652">
        <f t="shared" si="781"/>
        <v>0</v>
      </c>
      <c r="AL479" s="652">
        <f t="shared" si="781"/>
        <v>0</v>
      </c>
      <c r="AM479" s="652">
        <f t="shared" si="781"/>
        <v>0</v>
      </c>
      <c r="AN479" s="652">
        <f t="shared" si="781"/>
        <v>0</v>
      </c>
      <c r="AO479" s="652">
        <f t="shared" si="781"/>
        <v>0</v>
      </c>
      <c r="AP479" s="652">
        <f t="shared" si="781"/>
        <v>0</v>
      </c>
      <c r="AQ479" s="652">
        <f t="shared" si="781"/>
        <v>0</v>
      </c>
      <c r="AR479" s="652">
        <f t="shared" si="781"/>
        <v>0</v>
      </c>
      <c r="AS479" s="652">
        <f t="shared" si="781"/>
        <v>0</v>
      </c>
      <c r="AT479" s="652">
        <f t="shared" si="781"/>
        <v>0</v>
      </c>
      <c r="AU479" s="652">
        <f t="shared" si="781"/>
        <v>0</v>
      </c>
      <c r="AV479" s="652">
        <f t="shared" si="726"/>
        <v>0</v>
      </c>
      <c r="AW479" s="652"/>
      <c r="AX479" s="652"/>
      <c r="AY479" s="652"/>
      <c r="AZ479" s="652"/>
      <c r="BA479" s="652"/>
      <c r="BB479" s="652"/>
      <c r="BC479" s="652"/>
      <c r="BD479" s="652"/>
      <c r="BE479" s="652"/>
      <c r="BF479" s="652"/>
      <c r="BG479" s="652"/>
      <c r="BH479" s="652"/>
      <c r="BI479" s="652"/>
      <c r="BJ479" s="652"/>
      <c r="BK479" s="652"/>
      <c r="BL479" s="652"/>
      <c r="BM479" s="652"/>
      <c r="BN479" s="652"/>
      <c r="BO479" s="652"/>
      <c r="BP479" s="652"/>
      <c r="BQ479" s="652"/>
    </row>
    <row r="480" spans="1:69" s="360" customFormat="1" ht="25.5" x14ac:dyDescent="0.2">
      <c r="A480" s="1294" t="s">
        <v>875</v>
      </c>
      <c r="B480" s="384" t="s">
        <v>397</v>
      </c>
      <c r="C480" s="1271">
        <f>'I4 BO ASSETS'!N44</f>
        <v>0</v>
      </c>
      <c r="D480" s="652">
        <f t="shared" si="767"/>
        <v>0</v>
      </c>
      <c r="E480" s="652">
        <f t="shared" si="767"/>
        <v>0</v>
      </c>
      <c r="F480" s="652">
        <f t="shared" si="722"/>
        <v>0</v>
      </c>
      <c r="G480" s="652">
        <f t="shared" si="761"/>
        <v>0</v>
      </c>
      <c r="H480" s="652">
        <f t="shared" ref="H480:Z480" si="782">$D480*H624</f>
        <v>0</v>
      </c>
      <c r="I480" s="652">
        <f t="shared" si="782"/>
        <v>0</v>
      </c>
      <c r="J480" s="652">
        <f t="shared" si="782"/>
        <v>0</v>
      </c>
      <c r="K480" s="652">
        <f t="shared" si="782"/>
        <v>0</v>
      </c>
      <c r="L480" s="652">
        <f t="shared" si="782"/>
        <v>0</v>
      </c>
      <c r="M480" s="652">
        <f t="shared" si="782"/>
        <v>0</v>
      </c>
      <c r="N480" s="652">
        <f t="shared" si="782"/>
        <v>0</v>
      </c>
      <c r="O480" s="652">
        <f t="shared" si="782"/>
        <v>0</v>
      </c>
      <c r="P480" s="652">
        <f t="shared" si="782"/>
        <v>0</v>
      </c>
      <c r="Q480" s="652">
        <f t="shared" si="782"/>
        <v>0</v>
      </c>
      <c r="R480" s="652">
        <f t="shared" si="782"/>
        <v>0</v>
      </c>
      <c r="S480" s="652">
        <f t="shared" si="782"/>
        <v>0</v>
      </c>
      <c r="T480" s="652">
        <f t="shared" si="782"/>
        <v>0</v>
      </c>
      <c r="U480" s="652">
        <f t="shared" si="782"/>
        <v>0</v>
      </c>
      <c r="V480" s="652">
        <f t="shared" si="782"/>
        <v>0</v>
      </c>
      <c r="W480" s="652">
        <f t="shared" si="782"/>
        <v>0</v>
      </c>
      <c r="X480" s="652">
        <f t="shared" si="782"/>
        <v>0</v>
      </c>
      <c r="Y480" s="652">
        <f t="shared" si="782"/>
        <v>0</v>
      </c>
      <c r="Z480" s="652">
        <f t="shared" si="782"/>
        <v>0</v>
      </c>
      <c r="AA480" s="652">
        <f t="shared" si="724"/>
        <v>0</v>
      </c>
      <c r="AB480" s="652">
        <f t="shared" si="763"/>
        <v>0</v>
      </c>
      <c r="AC480" s="652">
        <f t="shared" ref="AC480:AU480" si="783">$E480*AC624</f>
        <v>0</v>
      </c>
      <c r="AD480" s="652">
        <f t="shared" si="783"/>
        <v>0</v>
      </c>
      <c r="AE480" s="652">
        <f t="shared" si="783"/>
        <v>0</v>
      </c>
      <c r="AF480" s="652">
        <f t="shared" si="783"/>
        <v>0</v>
      </c>
      <c r="AG480" s="652">
        <f t="shared" si="783"/>
        <v>0</v>
      </c>
      <c r="AH480" s="652">
        <f t="shared" si="783"/>
        <v>0</v>
      </c>
      <c r="AI480" s="652">
        <f t="shared" si="783"/>
        <v>0</v>
      </c>
      <c r="AJ480" s="652">
        <f t="shared" si="783"/>
        <v>0</v>
      </c>
      <c r="AK480" s="652">
        <f t="shared" si="783"/>
        <v>0</v>
      </c>
      <c r="AL480" s="652">
        <f t="shared" si="783"/>
        <v>0</v>
      </c>
      <c r="AM480" s="652">
        <f t="shared" si="783"/>
        <v>0</v>
      </c>
      <c r="AN480" s="652">
        <f t="shared" si="783"/>
        <v>0</v>
      </c>
      <c r="AO480" s="652">
        <f t="shared" si="783"/>
        <v>0</v>
      </c>
      <c r="AP480" s="652">
        <f t="shared" si="783"/>
        <v>0</v>
      </c>
      <c r="AQ480" s="652">
        <f t="shared" si="783"/>
        <v>0</v>
      </c>
      <c r="AR480" s="652">
        <f t="shared" si="783"/>
        <v>0</v>
      </c>
      <c r="AS480" s="652">
        <f t="shared" si="783"/>
        <v>0</v>
      </c>
      <c r="AT480" s="652">
        <f t="shared" si="783"/>
        <v>0</v>
      </c>
      <c r="AU480" s="652">
        <f t="shared" si="783"/>
        <v>0</v>
      </c>
      <c r="AV480" s="652">
        <f t="shared" si="726"/>
        <v>0</v>
      </c>
      <c r="AW480" s="652"/>
      <c r="AX480" s="652"/>
      <c r="AY480" s="652"/>
      <c r="AZ480" s="652"/>
      <c r="BA480" s="652"/>
      <c r="BB480" s="652"/>
      <c r="BC480" s="652"/>
      <c r="BD480" s="652"/>
      <c r="BE480" s="652"/>
      <c r="BF480" s="652"/>
      <c r="BG480" s="652"/>
      <c r="BH480" s="652"/>
      <c r="BI480" s="652"/>
      <c r="BJ480" s="652"/>
      <c r="BK480" s="652"/>
      <c r="BL480" s="652"/>
      <c r="BM480" s="652"/>
      <c r="BN480" s="652"/>
      <c r="BO480" s="652"/>
      <c r="BP480" s="652"/>
      <c r="BQ480" s="652"/>
    </row>
    <row r="481" spans="1:69" s="360" customFormat="1" ht="25.5" x14ac:dyDescent="0.2">
      <c r="A481" s="1294" t="s">
        <v>876</v>
      </c>
      <c r="B481" s="384" t="s">
        <v>398</v>
      </c>
      <c r="C481" s="1271">
        <f>'I4 BO ASSETS'!N45</f>
        <v>0</v>
      </c>
      <c r="D481" s="652">
        <f t="shared" si="767"/>
        <v>0</v>
      </c>
      <c r="E481" s="652">
        <f t="shared" si="767"/>
        <v>0</v>
      </c>
      <c r="F481" s="652">
        <f t="shared" si="722"/>
        <v>0</v>
      </c>
      <c r="G481" s="652">
        <f t="shared" si="761"/>
        <v>0</v>
      </c>
      <c r="H481" s="652">
        <f t="shared" ref="H481:Z481" si="784">$D481*H625</f>
        <v>0</v>
      </c>
      <c r="I481" s="652">
        <f t="shared" si="784"/>
        <v>0</v>
      </c>
      <c r="J481" s="652">
        <f t="shared" si="784"/>
        <v>0</v>
      </c>
      <c r="K481" s="652">
        <f t="shared" si="784"/>
        <v>0</v>
      </c>
      <c r="L481" s="652">
        <f t="shared" si="784"/>
        <v>0</v>
      </c>
      <c r="M481" s="652">
        <f t="shared" si="784"/>
        <v>0</v>
      </c>
      <c r="N481" s="652">
        <f t="shared" si="784"/>
        <v>0</v>
      </c>
      <c r="O481" s="652">
        <f t="shared" si="784"/>
        <v>0</v>
      </c>
      <c r="P481" s="652">
        <f t="shared" si="784"/>
        <v>0</v>
      </c>
      <c r="Q481" s="652">
        <f t="shared" si="784"/>
        <v>0</v>
      </c>
      <c r="R481" s="652">
        <f t="shared" si="784"/>
        <v>0</v>
      </c>
      <c r="S481" s="652">
        <f t="shared" si="784"/>
        <v>0</v>
      </c>
      <c r="T481" s="652">
        <f t="shared" si="784"/>
        <v>0</v>
      </c>
      <c r="U481" s="652">
        <f t="shared" si="784"/>
        <v>0</v>
      </c>
      <c r="V481" s="652">
        <f t="shared" si="784"/>
        <v>0</v>
      </c>
      <c r="W481" s="652">
        <f t="shared" si="784"/>
        <v>0</v>
      </c>
      <c r="X481" s="652">
        <f t="shared" si="784"/>
        <v>0</v>
      </c>
      <c r="Y481" s="652">
        <f t="shared" si="784"/>
        <v>0</v>
      </c>
      <c r="Z481" s="652">
        <f t="shared" si="784"/>
        <v>0</v>
      </c>
      <c r="AA481" s="652">
        <f t="shared" si="724"/>
        <v>0</v>
      </c>
      <c r="AB481" s="652">
        <f t="shared" si="763"/>
        <v>0</v>
      </c>
      <c r="AC481" s="652">
        <f t="shared" ref="AC481:AU481" si="785">$E481*AC625</f>
        <v>0</v>
      </c>
      <c r="AD481" s="652">
        <f t="shared" si="785"/>
        <v>0</v>
      </c>
      <c r="AE481" s="652">
        <f t="shared" si="785"/>
        <v>0</v>
      </c>
      <c r="AF481" s="652">
        <f t="shared" si="785"/>
        <v>0</v>
      </c>
      <c r="AG481" s="652">
        <f t="shared" si="785"/>
        <v>0</v>
      </c>
      <c r="AH481" s="652">
        <f t="shared" si="785"/>
        <v>0</v>
      </c>
      <c r="AI481" s="652">
        <f t="shared" si="785"/>
        <v>0</v>
      </c>
      <c r="AJ481" s="652">
        <f t="shared" si="785"/>
        <v>0</v>
      </c>
      <c r="AK481" s="652">
        <f t="shared" si="785"/>
        <v>0</v>
      </c>
      <c r="AL481" s="652">
        <f t="shared" si="785"/>
        <v>0</v>
      </c>
      <c r="AM481" s="652">
        <f t="shared" si="785"/>
        <v>0</v>
      </c>
      <c r="AN481" s="652">
        <f t="shared" si="785"/>
        <v>0</v>
      </c>
      <c r="AO481" s="652">
        <f t="shared" si="785"/>
        <v>0</v>
      </c>
      <c r="AP481" s="652">
        <f t="shared" si="785"/>
        <v>0</v>
      </c>
      <c r="AQ481" s="652">
        <f t="shared" si="785"/>
        <v>0</v>
      </c>
      <c r="AR481" s="652">
        <f t="shared" si="785"/>
        <v>0</v>
      </c>
      <c r="AS481" s="652">
        <f t="shared" si="785"/>
        <v>0</v>
      </c>
      <c r="AT481" s="652">
        <f t="shared" si="785"/>
        <v>0</v>
      </c>
      <c r="AU481" s="652">
        <f t="shared" si="785"/>
        <v>0</v>
      </c>
      <c r="AV481" s="652">
        <f t="shared" si="726"/>
        <v>0</v>
      </c>
      <c r="AW481" s="652"/>
      <c r="AX481" s="652"/>
      <c r="AY481" s="652"/>
      <c r="AZ481" s="652"/>
      <c r="BA481" s="652"/>
      <c r="BB481" s="652"/>
      <c r="BC481" s="652"/>
      <c r="BD481" s="652"/>
      <c r="BE481" s="652"/>
      <c r="BF481" s="652"/>
      <c r="BG481" s="652"/>
      <c r="BH481" s="652"/>
      <c r="BI481" s="652"/>
      <c r="BJ481" s="652"/>
      <c r="BK481" s="652"/>
      <c r="BL481" s="652"/>
      <c r="BM481" s="652"/>
      <c r="BN481" s="652"/>
      <c r="BO481" s="652"/>
      <c r="BP481" s="652"/>
      <c r="BQ481" s="652"/>
    </row>
    <row r="482" spans="1:69" s="360" customFormat="1" ht="12.75" x14ac:dyDescent="0.2">
      <c r="A482" s="1294">
        <v>1840</v>
      </c>
      <c r="B482" s="384" t="s">
        <v>76</v>
      </c>
      <c r="C482" s="1271">
        <f>'I4 BO ASSETS'!N46</f>
        <v>0</v>
      </c>
      <c r="D482" s="652">
        <f t="shared" si="767"/>
        <v>0</v>
      </c>
      <c r="E482" s="652">
        <f t="shared" si="767"/>
        <v>0</v>
      </c>
      <c r="F482" s="652">
        <f t="shared" si="722"/>
        <v>0</v>
      </c>
      <c r="G482" s="652">
        <f t="shared" si="761"/>
        <v>0</v>
      </c>
      <c r="H482" s="652">
        <f t="shared" ref="H482:Z482" si="786">$D482*H626</f>
        <v>0</v>
      </c>
      <c r="I482" s="652">
        <f t="shared" si="786"/>
        <v>0</v>
      </c>
      <c r="J482" s="652">
        <f t="shared" si="786"/>
        <v>0</v>
      </c>
      <c r="K482" s="652">
        <f t="shared" si="786"/>
        <v>0</v>
      </c>
      <c r="L482" s="652">
        <f t="shared" si="786"/>
        <v>0</v>
      </c>
      <c r="M482" s="652">
        <f t="shared" si="786"/>
        <v>0</v>
      </c>
      <c r="N482" s="652">
        <f t="shared" si="786"/>
        <v>0</v>
      </c>
      <c r="O482" s="652">
        <f t="shared" si="786"/>
        <v>0</v>
      </c>
      <c r="P482" s="652">
        <f t="shared" si="786"/>
        <v>0</v>
      </c>
      <c r="Q482" s="652">
        <f t="shared" si="786"/>
        <v>0</v>
      </c>
      <c r="R482" s="652">
        <f t="shared" si="786"/>
        <v>0</v>
      </c>
      <c r="S482" s="652">
        <f t="shared" si="786"/>
        <v>0</v>
      </c>
      <c r="T482" s="652">
        <f t="shared" si="786"/>
        <v>0</v>
      </c>
      <c r="U482" s="652">
        <f t="shared" si="786"/>
        <v>0</v>
      </c>
      <c r="V482" s="652">
        <f t="shared" si="786"/>
        <v>0</v>
      </c>
      <c r="W482" s="652">
        <f t="shared" si="786"/>
        <v>0</v>
      </c>
      <c r="X482" s="652">
        <f t="shared" si="786"/>
        <v>0</v>
      </c>
      <c r="Y482" s="652">
        <f t="shared" si="786"/>
        <v>0</v>
      </c>
      <c r="Z482" s="652">
        <f t="shared" si="786"/>
        <v>0</v>
      </c>
      <c r="AA482" s="652">
        <f t="shared" si="724"/>
        <v>0</v>
      </c>
      <c r="AB482" s="652">
        <f t="shared" si="763"/>
        <v>0</v>
      </c>
      <c r="AC482" s="652">
        <f t="shared" ref="AC482:AU482" si="787">$E482*AC626</f>
        <v>0</v>
      </c>
      <c r="AD482" s="652">
        <f t="shared" si="787"/>
        <v>0</v>
      </c>
      <c r="AE482" s="652">
        <f t="shared" si="787"/>
        <v>0</v>
      </c>
      <c r="AF482" s="652">
        <f t="shared" si="787"/>
        <v>0</v>
      </c>
      <c r="AG482" s="652">
        <f t="shared" si="787"/>
        <v>0</v>
      </c>
      <c r="AH482" s="652">
        <f t="shared" si="787"/>
        <v>0</v>
      </c>
      <c r="AI482" s="652">
        <f t="shared" si="787"/>
        <v>0</v>
      </c>
      <c r="AJ482" s="652">
        <f t="shared" si="787"/>
        <v>0</v>
      </c>
      <c r="AK482" s="652">
        <f t="shared" si="787"/>
        <v>0</v>
      </c>
      <c r="AL482" s="652">
        <f t="shared" si="787"/>
        <v>0</v>
      </c>
      <c r="AM482" s="652">
        <f t="shared" si="787"/>
        <v>0</v>
      </c>
      <c r="AN482" s="652">
        <f t="shared" si="787"/>
        <v>0</v>
      </c>
      <c r="AO482" s="652">
        <f t="shared" si="787"/>
        <v>0</v>
      </c>
      <c r="AP482" s="652">
        <f t="shared" si="787"/>
        <v>0</v>
      </c>
      <c r="AQ482" s="652">
        <f t="shared" si="787"/>
        <v>0</v>
      </c>
      <c r="AR482" s="652">
        <f t="shared" si="787"/>
        <v>0</v>
      </c>
      <c r="AS482" s="652">
        <f t="shared" si="787"/>
        <v>0</v>
      </c>
      <c r="AT482" s="652">
        <f t="shared" si="787"/>
        <v>0</v>
      </c>
      <c r="AU482" s="652">
        <f t="shared" si="787"/>
        <v>0</v>
      </c>
      <c r="AV482" s="652">
        <f t="shared" si="726"/>
        <v>0</v>
      </c>
      <c r="AW482" s="652"/>
      <c r="AX482" s="652"/>
      <c r="AY482" s="652"/>
      <c r="AZ482" s="652"/>
      <c r="BA482" s="652"/>
      <c r="BB482" s="652"/>
      <c r="BC482" s="652"/>
      <c r="BD482" s="652"/>
      <c r="BE482" s="652"/>
      <c r="BF482" s="652"/>
      <c r="BG482" s="652"/>
      <c r="BH482" s="652"/>
      <c r="BI482" s="652"/>
      <c r="BJ482" s="652"/>
      <c r="BK482" s="652"/>
      <c r="BL482" s="652"/>
      <c r="BM482" s="652"/>
      <c r="BN482" s="652"/>
      <c r="BO482" s="652"/>
      <c r="BP482" s="652"/>
      <c r="BQ482" s="652"/>
    </row>
    <row r="483" spans="1:69" s="360" customFormat="1" ht="12.75" x14ac:dyDescent="0.2">
      <c r="A483" s="1294" t="s">
        <v>877</v>
      </c>
      <c r="B483" s="384" t="s">
        <v>399</v>
      </c>
      <c r="C483" s="1271">
        <f>'I4 BO ASSETS'!N47</f>
        <v>0</v>
      </c>
      <c r="D483" s="652">
        <f t="shared" si="767"/>
        <v>0</v>
      </c>
      <c r="E483" s="652">
        <f t="shared" si="767"/>
        <v>0</v>
      </c>
      <c r="F483" s="652">
        <f t="shared" si="722"/>
        <v>0</v>
      </c>
      <c r="G483" s="652">
        <f t="shared" si="761"/>
        <v>0</v>
      </c>
      <c r="H483" s="652">
        <f t="shared" ref="H483:Z483" si="788">$D483*H627</f>
        <v>0</v>
      </c>
      <c r="I483" s="652">
        <f t="shared" si="788"/>
        <v>0</v>
      </c>
      <c r="J483" s="652">
        <f t="shared" si="788"/>
        <v>0</v>
      </c>
      <c r="K483" s="652">
        <f t="shared" si="788"/>
        <v>0</v>
      </c>
      <c r="L483" s="652">
        <f t="shared" si="788"/>
        <v>0</v>
      </c>
      <c r="M483" s="652">
        <f t="shared" si="788"/>
        <v>0</v>
      </c>
      <c r="N483" s="652">
        <f t="shared" si="788"/>
        <v>0</v>
      </c>
      <c r="O483" s="652">
        <f t="shared" si="788"/>
        <v>0</v>
      </c>
      <c r="P483" s="652">
        <f t="shared" si="788"/>
        <v>0</v>
      </c>
      <c r="Q483" s="652">
        <f t="shared" si="788"/>
        <v>0</v>
      </c>
      <c r="R483" s="652">
        <f t="shared" si="788"/>
        <v>0</v>
      </c>
      <c r="S483" s="652">
        <f t="shared" si="788"/>
        <v>0</v>
      </c>
      <c r="T483" s="652">
        <f t="shared" si="788"/>
        <v>0</v>
      </c>
      <c r="U483" s="652">
        <f t="shared" si="788"/>
        <v>0</v>
      </c>
      <c r="V483" s="652">
        <f t="shared" si="788"/>
        <v>0</v>
      </c>
      <c r="W483" s="652">
        <f t="shared" si="788"/>
        <v>0</v>
      </c>
      <c r="X483" s="652">
        <f t="shared" si="788"/>
        <v>0</v>
      </c>
      <c r="Y483" s="652">
        <f t="shared" si="788"/>
        <v>0</v>
      </c>
      <c r="Z483" s="652">
        <f t="shared" si="788"/>
        <v>0</v>
      </c>
      <c r="AA483" s="652">
        <f t="shared" si="724"/>
        <v>0</v>
      </c>
      <c r="AB483" s="652">
        <f t="shared" si="763"/>
        <v>0</v>
      </c>
      <c r="AC483" s="652">
        <f t="shared" ref="AC483:AU483" si="789">$E483*AC627</f>
        <v>0</v>
      </c>
      <c r="AD483" s="652">
        <f t="shared" si="789"/>
        <v>0</v>
      </c>
      <c r="AE483" s="652">
        <f t="shared" si="789"/>
        <v>0</v>
      </c>
      <c r="AF483" s="652">
        <f t="shared" si="789"/>
        <v>0</v>
      </c>
      <c r="AG483" s="652">
        <f t="shared" si="789"/>
        <v>0</v>
      </c>
      <c r="AH483" s="652">
        <f t="shared" si="789"/>
        <v>0</v>
      </c>
      <c r="AI483" s="652">
        <f t="shared" si="789"/>
        <v>0</v>
      </c>
      <c r="AJ483" s="652">
        <f t="shared" si="789"/>
        <v>0</v>
      </c>
      <c r="AK483" s="652">
        <f t="shared" si="789"/>
        <v>0</v>
      </c>
      <c r="AL483" s="652">
        <f t="shared" si="789"/>
        <v>0</v>
      </c>
      <c r="AM483" s="652">
        <f t="shared" si="789"/>
        <v>0</v>
      </c>
      <c r="AN483" s="652">
        <f t="shared" si="789"/>
        <v>0</v>
      </c>
      <c r="AO483" s="652">
        <f t="shared" si="789"/>
        <v>0</v>
      </c>
      <c r="AP483" s="652">
        <f t="shared" si="789"/>
        <v>0</v>
      </c>
      <c r="AQ483" s="652">
        <f t="shared" si="789"/>
        <v>0</v>
      </c>
      <c r="AR483" s="652">
        <f t="shared" si="789"/>
        <v>0</v>
      </c>
      <c r="AS483" s="652">
        <f t="shared" si="789"/>
        <v>0</v>
      </c>
      <c r="AT483" s="652">
        <f t="shared" si="789"/>
        <v>0</v>
      </c>
      <c r="AU483" s="652">
        <f t="shared" si="789"/>
        <v>0</v>
      </c>
      <c r="AV483" s="652">
        <f t="shared" si="726"/>
        <v>0</v>
      </c>
      <c r="AW483" s="652"/>
      <c r="AX483" s="652"/>
      <c r="AY483" s="652"/>
      <c r="AZ483" s="652"/>
      <c r="BA483" s="652"/>
      <c r="BB483" s="652"/>
      <c r="BC483" s="652"/>
      <c r="BD483" s="652"/>
      <c r="BE483" s="652"/>
      <c r="BF483" s="652"/>
      <c r="BG483" s="652"/>
      <c r="BH483" s="652"/>
      <c r="BI483" s="652"/>
      <c r="BJ483" s="652"/>
      <c r="BK483" s="652"/>
      <c r="BL483" s="652"/>
      <c r="BM483" s="652"/>
      <c r="BN483" s="652"/>
      <c r="BO483" s="652"/>
      <c r="BP483" s="652"/>
      <c r="BQ483" s="652"/>
    </row>
    <row r="484" spans="1:69" s="360" customFormat="1" ht="12.75" x14ac:dyDescent="0.2">
      <c r="A484" s="1294" t="s">
        <v>878</v>
      </c>
      <c r="B484" s="384" t="s">
        <v>400</v>
      </c>
      <c r="C484" s="1271">
        <f>'I4 BO ASSETS'!N48</f>
        <v>0</v>
      </c>
      <c r="D484" s="652">
        <f t="shared" si="767"/>
        <v>0</v>
      </c>
      <c r="E484" s="652">
        <f t="shared" si="767"/>
        <v>0</v>
      </c>
      <c r="F484" s="652">
        <f t="shared" si="722"/>
        <v>0</v>
      </c>
      <c r="G484" s="652">
        <f t="shared" si="761"/>
        <v>0</v>
      </c>
      <c r="H484" s="652">
        <f t="shared" ref="H484:Z484" si="790">$D484*H628</f>
        <v>0</v>
      </c>
      <c r="I484" s="652">
        <f t="shared" si="790"/>
        <v>0</v>
      </c>
      <c r="J484" s="652">
        <f t="shared" si="790"/>
        <v>0</v>
      </c>
      <c r="K484" s="652">
        <f t="shared" si="790"/>
        <v>0</v>
      </c>
      <c r="L484" s="652">
        <f t="shared" si="790"/>
        <v>0</v>
      </c>
      <c r="M484" s="652">
        <f t="shared" si="790"/>
        <v>0</v>
      </c>
      <c r="N484" s="652">
        <f t="shared" si="790"/>
        <v>0</v>
      </c>
      <c r="O484" s="652">
        <f t="shared" si="790"/>
        <v>0</v>
      </c>
      <c r="P484" s="652">
        <f t="shared" si="790"/>
        <v>0</v>
      </c>
      <c r="Q484" s="652">
        <f t="shared" si="790"/>
        <v>0</v>
      </c>
      <c r="R484" s="652">
        <f t="shared" si="790"/>
        <v>0</v>
      </c>
      <c r="S484" s="652">
        <f t="shared" si="790"/>
        <v>0</v>
      </c>
      <c r="T484" s="652">
        <f t="shared" si="790"/>
        <v>0</v>
      </c>
      <c r="U484" s="652">
        <f t="shared" si="790"/>
        <v>0</v>
      </c>
      <c r="V484" s="652">
        <f t="shared" si="790"/>
        <v>0</v>
      </c>
      <c r="W484" s="652">
        <f t="shared" si="790"/>
        <v>0</v>
      </c>
      <c r="X484" s="652">
        <f t="shared" si="790"/>
        <v>0</v>
      </c>
      <c r="Y484" s="652">
        <f t="shared" si="790"/>
        <v>0</v>
      </c>
      <c r="Z484" s="652">
        <f t="shared" si="790"/>
        <v>0</v>
      </c>
      <c r="AA484" s="652">
        <f t="shared" si="724"/>
        <v>0</v>
      </c>
      <c r="AB484" s="652">
        <f t="shared" si="763"/>
        <v>0</v>
      </c>
      <c r="AC484" s="652">
        <f t="shared" ref="AC484:AU484" si="791">$E484*AC628</f>
        <v>0</v>
      </c>
      <c r="AD484" s="652">
        <f t="shared" si="791"/>
        <v>0</v>
      </c>
      <c r="AE484" s="652">
        <f t="shared" si="791"/>
        <v>0</v>
      </c>
      <c r="AF484" s="652">
        <f t="shared" si="791"/>
        <v>0</v>
      </c>
      <c r="AG484" s="652">
        <f t="shared" si="791"/>
        <v>0</v>
      </c>
      <c r="AH484" s="652">
        <f t="shared" si="791"/>
        <v>0</v>
      </c>
      <c r="AI484" s="652">
        <f t="shared" si="791"/>
        <v>0</v>
      </c>
      <c r="AJ484" s="652">
        <f t="shared" si="791"/>
        <v>0</v>
      </c>
      <c r="AK484" s="652">
        <f t="shared" si="791"/>
        <v>0</v>
      </c>
      <c r="AL484" s="652">
        <f t="shared" si="791"/>
        <v>0</v>
      </c>
      <c r="AM484" s="652">
        <f t="shared" si="791"/>
        <v>0</v>
      </c>
      <c r="AN484" s="652">
        <f t="shared" si="791"/>
        <v>0</v>
      </c>
      <c r="AO484" s="652">
        <f t="shared" si="791"/>
        <v>0</v>
      </c>
      <c r="AP484" s="652">
        <f t="shared" si="791"/>
        <v>0</v>
      </c>
      <c r="AQ484" s="652">
        <f t="shared" si="791"/>
        <v>0</v>
      </c>
      <c r="AR484" s="652">
        <f t="shared" si="791"/>
        <v>0</v>
      </c>
      <c r="AS484" s="652">
        <f t="shared" si="791"/>
        <v>0</v>
      </c>
      <c r="AT484" s="652">
        <f t="shared" si="791"/>
        <v>0</v>
      </c>
      <c r="AU484" s="652">
        <f t="shared" si="791"/>
        <v>0</v>
      </c>
      <c r="AV484" s="652">
        <f t="shared" si="726"/>
        <v>0</v>
      </c>
      <c r="AW484" s="652"/>
      <c r="AX484" s="652"/>
      <c r="AY484" s="652"/>
      <c r="AZ484" s="652"/>
      <c r="BA484" s="652"/>
      <c r="BB484" s="652"/>
      <c r="BC484" s="652"/>
      <c r="BD484" s="652"/>
      <c r="BE484" s="652"/>
      <c r="BF484" s="652"/>
      <c r="BG484" s="652"/>
      <c r="BH484" s="652"/>
      <c r="BI484" s="652"/>
      <c r="BJ484" s="652"/>
      <c r="BK484" s="652"/>
      <c r="BL484" s="652"/>
      <c r="BM484" s="652"/>
      <c r="BN484" s="652"/>
      <c r="BO484" s="652"/>
      <c r="BP484" s="652"/>
      <c r="BQ484" s="652"/>
    </row>
    <row r="485" spans="1:69" s="360" customFormat="1" ht="12.75" x14ac:dyDescent="0.2">
      <c r="A485" s="1294" t="s">
        <v>879</v>
      </c>
      <c r="B485" s="384" t="s">
        <v>401</v>
      </c>
      <c r="C485" s="1271">
        <f>'I4 BO ASSETS'!N49</f>
        <v>0</v>
      </c>
      <c r="D485" s="652">
        <f t="shared" si="767"/>
        <v>0</v>
      </c>
      <c r="E485" s="652">
        <f t="shared" si="767"/>
        <v>0</v>
      </c>
      <c r="F485" s="652">
        <f t="shared" si="722"/>
        <v>0</v>
      </c>
      <c r="G485" s="652">
        <f t="shared" si="761"/>
        <v>0</v>
      </c>
      <c r="H485" s="652">
        <f t="shared" ref="H485:Z485" si="792">$D485*H629</f>
        <v>0</v>
      </c>
      <c r="I485" s="652">
        <f t="shared" si="792"/>
        <v>0</v>
      </c>
      <c r="J485" s="652">
        <f t="shared" si="792"/>
        <v>0</v>
      </c>
      <c r="K485" s="652">
        <f t="shared" si="792"/>
        <v>0</v>
      </c>
      <c r="L485" s="652">
        <f t="shared" si="792"/>
        <v>0</v>
      </c>
      <c r="M485" s="652">
        <f t="shared" si="792"/>
        <v>0</v>
      </c>
      <c r="N485" s="652">
        <f t="shared" si="792"/>
        <v>0</v>
      </c>
      <c r="O485" s="652">
        <f t="shared" si="792"/>
        <v>0</v>
      </c>
      <c r="P485" s="652">
        <f t="shared" si="792"/>
        <v>0</v>
      </c>
      <c r="Q485" s="652">
        <f t="shared" si="792"/>
        <v>0</v>
      </c>
      <c r="R485" s="652">
        <f t="shared" si="792"/>
        <v>0</v>
      </c>
      <c r="S485" s="652">
        <f t="shared" si="792"/>
        <v>0</v>
      </c>
      <c r="T485" s="652">
        <f t="shared" si="792"/>
        <v>0</v>
      </c>
      <c r="U485" s="652">
        <f t="shared" si="792"/>
        <v>0</v>
      </c>
      <c r="V485" s="652">
        <f t="shared" si="792"/>
        <v>0</v>
      </c>
      <c r="W485" s="652">
        <f t="shared" si="792"/>
        <v>0</v>
      </c>
      <c r="X485" s="652">
        <f t="shared" si="792"/>
        <v>0</v>
      </c>
      <c r="Y485" s="652">
        <f t="shared" si="792"/>
        <v>0</v>
      </c>
      <c r="Z485" s="652">
        <f t="shared" si="792"/>
        <v>0</v>
      </c>
      <c r="AA485" s="652">
        <f t="shared" si="724"/>
        <v>0</v>
      </c>
      <c r="AB485" s="652">
        <f t="shared" si="763"/>
        <v>0</v>
      </c>
      <c r="AC485" s="652">
        <f t="shared" ref="AC485:AU485" si="793">$E485*AC629</f>
        <v>0</v>
      </c>
      <c r="AD485" s="652">
        <f t="shared" si="793"/>
        <v>0</v>
      </c>
      <c r="AE485" s="652">
        <f t="shared" si="793"/>
        <v>0</v>
      </c>
      <c r="AF485" s="652">
        <f t="shared" si="793"/>
        <v>0</v>
      </c>
      <c r="AG485" s="652">
        <f t="shared" si="793"/>
        <v>0</v>
      </c>
      <c r="AH485" s="652">
        <f t="shared" si="793"/>
        <v>0</v>
      </c>
      <c r="AI485" s="652">
        <f t="shared" si="793"/>
        <v>0</v>
      </c>
      <c r="AJ485" s="652">
        <f t="shared" si="793"/>
        <v>0</v>
      </c>
      <c r="AK485" s="652">
        <f t="shared" si="793"/>
        <v>0</v>
      </c>
      <c r="AL485" s="652">
        <f t="shared" si="793"/>
        <v>0</v>
      </c>
      <c r="AM485" s="652">
        <f t="shared" si="793"/>
        <v>0</v>
      </c>
      <c r="AN485" s="652">
        <f t="shared" si="793"/>
        <v>0</v>
      </c>
      <c r="AO485" s="652">
        <f t="shared" si="793"/>
        <v>0</v>
      </c>
      <c r="AP485" s="652">
        <f t="shared" si="793"/>
        <v>0</v>
      </c>
      <c r="AQ485" s="652">
        <f t="shared" si="793"/>
        <v>0</v>
      </c>
      <c r="AR485" s="652">
        <f t="shared" si="793"/>
        <v>0</v>
      </c>
      <c r="AS485" s="652">
        <f t="shared" si="793"/>
        <v>0</v>
      </c>
      <c r="AT485" s="652">
        <f t="shared" si="793"/>
        <v>0</v>
      </c>
      <c r="AU485" s="652">
        <f t="shared" si="793"/>
        <v>0</v>
      </c>
      <c r="AV485" s="652">
        <f t="shared" si="726"/>
        <v>0</v>
      </c>
      <c r="AW485" s="652"/>
      <c r="AX485" s="652"/>
      <c r="AY485" s="652"/>
      <c r="AZ485" s="652"/>
      <c r="BA485" s="652"/>
      <c r="BB485" s="652"/>
      <c r="BC485" s="652"/>
      <c r="BD485" s="652"/>
      <c r="BE485" s="652"/>
      <c r="BF485" s="652"/>
      <c r="BG485" s="652"/>
      <c r="BH485" s="652"/>
      <c r="BI485" s="652"/>
      <c r="BJ485" s="652"/>
      <c r="BK485" s="652"/>
      <c r="BL485" s="652"/>
      <c r="BM485" s="652"/>
      <c r="BN485" s="652"/>
      <c r="BO485" s="652"/>
      <c r="BP485" s="652"/>
      <c r="BQ485" s="652"/>
    </row>
    <row r="486" spans="1:69" s="360" customFormat="1" ht="12.75" x14ac:dyDescent="0.2">
      <c r="A486" s="1294">
        <v>1845</v>
      </c>
      <c r="B486" s="384" t="s">
        <v>84</v>
      </c>
      <c r="C486" s="1271">
        <f>'I4 BO ASSETS'!N50</f>
        <v>0</v>
      </c>
      <c r="D486" s="652">
        <f t="shared" si="767"/>
        <v>0</v>
      </c>
      <c r="E486" s="652">
        <f t="shared" si="767"/>
        <v>0</v>
      </c>
      <c r="F486" s="652">
        <f t="shared" si="722"/>
        <v>0</v>
      </c>
      <c r="G486" s="652">
        <f t="shared" si="761"/>
        <v>0</v>
      </c>
      <c r="H486" s="652">
        <f t="shared" ref="H486:Z486" si="794">$D486*H630</f>
        <v>0</v>
      </c>
      <c r="I486" s="652">
        <f t="shared" si="794"/>
        <v>0</v>
      </c>
      <c r="J486" s="652">
        <f t="shared" si="794"/>
        <v>0</v>
      </c>
      <c r="K486" s="652">
        <f t="shared" si="794"/>
        <v>0</v>
      </c>
      <c r="L486" s="652">
        <f t="shared" si="794"/>
        <v>0</v>
      </c>
      <c r="M486" s="652">
        <f t="shared" si="794"/>
        <v>0</v>
      </c>
      <c r="N486" s="652">
        <f t="shared" si="794"/>
        <v>0</v>
      </c>
      <c r="O486" s="652">
        <f t="shared" si="794"/>
        <v>0</v>
      </c>
      <c r="P486" s="652">
        <f t="shared" si="794"/>
        <v>0</v>
      </c>
      <c r="Q486" s="652">
        <f t="shared" si="794"/>
        <v>0</v>
      </c>
      <c r="R486" s="652">
        <f t="shared" si="794"/>
        <v>0</v>
      </c>
      <c r="S486" s="652">
        <f t="shared" si="794"/>
        <v>0</v>
      </c>
      <c r="T486" s="652">
        <f t="shared" si="794"/>
        <v>0</v>
      </c>
      <c r="U486" s="652">
        <f t="shared" si="794"/>
        <v>0</v>
      </c>
      <c r="V486" s="652">
        <f t="shared" si="794"/>
        <v>0</v>
      </c>
      <c r="W486" s="652">
        <f t="shared" si="794"/>
        <v>0</v>
      </c>
      <c r="X486" s="652">
        <f t="shared" si="794"/>
        <v>0</v>
      </c>
      <c r="Y486" s="652">
        <f t="shared" si="794"/>
        <v>0</v>
      </c>
      <c r="Z486" s="652">
        <f t="shared" si="794"/>
        <v>0</v>
      </c>
      <c r="AA486" s="652">
        <f t="shared" si="724"/>
        <v>0</v>
      </c>
      <c r="AB486" s="652">
        <f t="shared" si="763"/>
        <v>0</v>
      </c>
      <c r="AC486" s="652">
        <f t="shared" ref="AC486:AU486" si="795">$E486*AC630</f>
        <v>0</v>
      </c>
      <c r="AD486" s="652">
        <f t="shared" si="795"/>
        <v>0</v>
      </c>
      <c r="AE486" s="652">
        <f t="shared" si="795"/>
        <v>0</v>
      </c>
      <c r="AF486" s="652">
        <f t="shared" si="795"/>
        <v>0</v>
      </c>
      <c r="AG486" s="652">
        <f t="shared" si="795"/>
        <v>0</v>
      </c>
      <c r="AH486" s="652">
        <f t="shared" si="795"/>
        <v>0</v>
      </c>
      <c r="AI486" s="652">
        <f t="shared" si="795"/>
        <v>0</v>
      </c>
      <c r="AJ486" s="652">
        <f t="shared" si="795"/>
        <v>0</v>
      </c>
      <c r="AK486" s="652">
        <f t="shared" si="795"/>
        <v>0</v>
      </c>
      <c r="AL486" s="652">
        <f t="shared" si="795"/>
        <v>0</v>
      </c>
      <c r="AM486" s="652">
        <f t="shared" si="795"/>
        <v>0</v>
      </c>
      <c r="AN486" s="652">
        <f t="shared" si="795"/>
        <v>0</v>
      </c>
      <c r="AO486" s="652">
        <f t="shared" si="795"/>
        <v>0</v>
      </c>
      <c r="AP486" s="652">
        <f t="shared" si="795"/>
        <v>0</v>
      </c>
      <c r="AQ486" s="652">
        <f t="shared" si="795"/>
        <v>0</v>
      </c>
      <c r="AR486" s="652">
        <f t="shared" si="795"/>
        <v>0</v>
      </c>
      <c r="AS486" s="652">
        <f t="shared" si="795"/>
        <v>0</v>
      </c>
      <c r="AT486" s="652">
        <f t="shared" si="795"/>
        <v>0</v>
      </c>
      <c r="AU486" s="652">
        <f t="shared" si="795"/>
        <v>0</v>
      </c>
      <c r="AV486" s="652">
        <f t="shared" si="726"/>
        <v>0</v>
      </c>
      <c r="AW486" s="652"/>
      <c r="AX486" s="652"/>
      <c r="AY486" s="652"/>
      <c r="AZ486" s="652"/>
      <c r="BA486" s="652"/>
      <c r="BB486" s="652"/>
      <c r="BC486" s="652"/>
      <c r="BD486" s="652"/>
      <c r="BE486" s="652"/>
      <c r="BF486" s="652"/>
      <c r="BG486" s="652"/>
      <c r="BH486" s="652"/>
      <c r="BI486" s="652"/>
      <c r="BJ486" s="652"/>
      <c r="BK486" s="652"/>
      <c r="BL486" s="652"/>
      <c r="BM486" s="652"/>
      <c r="BN486" s="652"/>
      <c r="BO486" s="652"/>
      <c r="BP486" s="652"/>
      <c r="BQ486" s="652"/>
    </row>
    <row r="487" spans="1:69" s="360" customFormat="1" ht="25.5" x14ac:dyDescent="0.2">
      <c r="A487" s="1294" t="s">
        <v>880</v>
      </c>
      <c r="B487" s="384" t="s">
        <v>402</v>
      </c>
      <c r="C487" s="1271">
        <f>'I4 BO ASSETS'!N51</f>
        <v>0</v>
      </c>
      <c r="D487" s="652">
        <f t="shared" si="767"/>
        <v>0</v>
      </c>
      <c r="E487" s="652">
        <f t="shared" si="767"/>
        <v>0</v>
      </c>
      <c r="F487" s="652">
        <f t="shared" si="722"/>
        <v>0</v>
      </c>
      <c r="G487" s="652">
        <f t="shared" si="761"/>
        <v>0</v>
      </c>
      <c r="H487" s="652">
        <f t="shared" ref="H487:Z487" si="796">$D487*H631</f>
        <v>0</v>
      </c>
      <c r="I487" s="652">
        <f t="shared" si="796"/>
        <v>0</v>
      </c>
      <c r="J487" s="652">
        <f t="shared" si="796"/>
        <v>0</v>
      </c>
      <c r="K487" s="652">
        <f t="shared" si="796"/>
        <v>0</v>
      </c>
      <c r="L487" s="652">
        <f t="shared" si="796"/>
        <v>0</v>
      </c>
      <c r="M487" s="652">
        <f t="shared" si="796"/>
        <v>0</v>
      </c>
      <c r="N487" s="652">
        <f t="shared" si="796"/>
        <v>0</v>
      </c>
      <c r="O487" s="652">
        <f t="shared" si="796"/>
        <v>0</v>
      </c>
      <c r="P487" s="652">
        <f t="shared" si="796"/>
        <v>0</v>
      </c>
      <c r="Q487" s="652">
        <f t="shared" si="796"/>
        <v>0</v>
      </c>
      <c r="R487" s="652">
        <f t="shared" si="796"/>
        <v>0</v>
      </c>
      <c r="S487" s="652">
        <f t="shared" si="796"/>
        <v>0</v>
      </c>
      <c r="T487" s="652">
        <f t="shared" si="796"/>
        <v>0</v>
      </c>
      <c r="U487" s="652">
        <f t="shared" si="796"/>
        <v>0</v>
      </c>
      <c r="V487" s="652">
        <f t="shared" si="796"/>
        <v>0</v>
      </c>
      <c r="W487" s="652">
        <f t="shared" si="796"/>
        <v>0</v>
      </c>
      <c r="X487" s="652">
        <f t="shared" si="796"/>
        <v>0</v>
      </c>
      <c r="Y487" s="652">
        <f t="shared" si="796"/>
        <v>0</v>
      </c>
      <c r="Z487" s="652">
        <f t="shared" si="796"/>
        <v>0</v>
      </c>
      <c r="AA487" s="652">
        <f t="shared" si="724"/>
        <v>0</v>
      </c>
      <c r="AB487" s="652">
        <f t="shared" si="763"/>
        <v>0</v>
      </c>
      <c r="AC487" s="652">
        <f t="shared" ref="AC487:AU487" si="797">$E487*AC631</f>
        <v>0</v>
      </c>
      <c r="AD487" s="652">
        <f t="shared" si="797"/>
        <v>0</v>
      </c>
      <c r="AE487" s="652">
        <f t="shared" si="797"/>
        <v>0</v>
      </c>
      <c r="AF487" s="652">
        <f t="shared" si="797"/>
        <v>0</v>
      </c>
      <c r="AG487" s="652">
        <f t="shared" si="797"/>
        <v>0</v>
      </c>
      <c r="AH487" s="652">
        <f t="shared" si="797"/>
        <v>0</v>
      </c>
      <c r="AI487" s="652">
        <f t="shared" si="797"/>
        <v>0</v>
      </c>
      <c r="AJ487" s="652">
        <f t="shared" si="797"/>
        <v>0</v>
      </c>
      <c r="AK487" s="652">
        <f t="shared" si="797"/>
        <v>0</v>
      </c>
      <c r="AL487" s="652">
        <f t="shared" si="797"/>
        <v>0</v>
      </c>
      <c r="AM487" s="652">
        <f t="shared" si="797"/>
        <v>0</v>
      </c>
      <c r="AN487" s="652">
        <f t="shared" si="797"/>
        <v>0</v>
      </c>
      <c r="AO487" s="652">
        <f t="shared" si="797"/>
        <v>0</v>
      </c>
      <c r="AP487" s="652">
        <f t="shared" si="797"/>
        <v>0</v>
      </c>
      <c r="AQ487" s="652">
        <f t="shared" si="797"/>
        <v>0</v>
      </c>
      <c r="AR487" s="652">
        <f t="shared" si="797"/>
        <v>0</v>
      </c>
      <c r="AS487" s="652">
        <f t="shared" si="797"/>
        <v>0</v>
      </c>
      <c r="AT487" s="652">
        <f t="shared" si="797"/>
        <v>0</v>
      </c>
      <c r="AU487" s="652">
        <f t="shared" si="797"/>
        <v>0</v>
      </c>
      <c r="AV487" s="652">
        <f t="shared" si="726"/>
        <v>0</v>
      </c>
      <c r="AW487" s="652"/>
      <c r="AX487" s="652"/>
      <c r="AY487" s="652"/>
      <c r="AZ487" s="652"/>
      <c r="BA487" s="652"/>
      <c r="BB487" s="652"/>
      <c r="BC487" s="652"/>
      <c r="BD487" s="652"/>
      <c r="BE487" s="652"/>
      <c r="BF487" s="652"/>
      <c r="BG487" s="652"/>
      <c r="BH487" s="652"/>
      <c r="BI487" s="652"/>
      <c r="BJ487" s="652"/>
      <c r="BK487" s="652"/>
      <c r="BL487" s="652"/>
      <c r="BM487" s="652"/>
      <c r="BN487" s="652"/>
      <c r="BO487" s="652"/>
      <c r="BP487" s="652"/>
      <c r="BQ487" s="652"/>
    </row>
    <row r="488" spans="1:69" s="360" customFormat="1" ht="25.5" x14ac:dyDescent="0.2">
      <c r="A488" s="1294" t="s">
        <v>881</v>
      </c>
      <c r="B488" s="384" t="s">
        <v>403</v>
      </c>
      <c r="C488" s="1271">
        <f>'I4 BO ASSETS'!N52</f>
        <v>0</v>
      </c>
      <c r="D488" s="652">
        <f t="shared" si="767"/>
        <v>0</v>
      </c>
      <c r="E488" s="652">
        <f t="shared" si="767"/>
        <v>0</v>
      </c>
      <c r="F488" s="652">
        <f t="shared" si="722"/>
        <v>0</v>
      </c>
      <c r="G488" s="652">
        <f t="shared" si="761"/>
        <v>0</v>
      </c>
      <c r="H488" s="652">
        <f t="shared" ref="H488:Z488" si="798">$D488*H632</f>
        <v>0</v>
      </c>
      <c r="I488" s="652">
        <f t="shared" si="798"/>
        <v>0</v>
      </c>
      <c r="J488" s="652">
        <f t="shared" si="798"/>
        <v>0</v>
      </c>
      <c r="K488" s="652">
        <f t="shared" si="798"/>
        <v>0</v>
      </c>
      <c r="L488" s="652">
        <f t="shared" si="798"/>
        <v>0</v>
      </c>
      <c r="M488" s="652">
        <f t="shared" si="798"/>
        <v>0</v>
      </c>
      <c r="N488" s="652">
        <f t="shared" si="798"/>
        <v>0</v>
      </c>
      <c r="O488" s="652">
        <f t="shared" si="798"/>
        <v>0</v>
      </c>
      <c r="P488" s="652">
        <f t="shared" si="798"/>
        <v>0</v>
      </c>
      <c r="Q488" s="652">
        <f t="shared" si="798"/>
        <v>0</v>
      </c>
      <c r="R488" s="652">
        <f t="shared" si="798"/>
        <v>0</v>
      </c>
      <c r="S488" s="652">
        <f t="shared" si="798"/>
        <v>0</v>
      </c>
      <c r="T488" s="652">
        <f t="shared" si="798"/>
        <v>0</v>
      </c>
      <c r="U488" s="652">
        <f t="shared" si="798"/>
        <v>0</v>
      </c>
      <c r="V488" s="652">
        <f t="shared" si="798"/>
        <v>0</v>
      </c>
      <c r="W488" s="652">
        <f t="shared" si="798"/>
        <v>0</v>
      </c>
      <c r="X488" s="652">
        <f t="shared" si="798"/>
        <v>0</v>
      </c>
      <c r="Y488" s="652">
        <f t="shared" si="798"/>
        <v>0</v>
      </c>
      <c r="Z488" s="652">
        <f t="shared" si="798"/>
        <v>0</v>
      </c>
      <c r="AA488" s="652">
        <f t="shared" si="724"/>
        <v>0</v>
      </c>
      <c r="AB488" s="652">
        <f t="shared" si="763"/>
        <v>0</v>
      </c>
      <c r="AC488" s="652">
        <f t="shared" ref="AC488:AU488" si="799">$E488*AC632</f>
        <v>0</v>
      </c>
      <c r="AD488" s="652">
        <f t="shared" si="799"/>
        <v>0</v>
      </c>
      <c r="AE488" s="652">
        <f t="shared" si="799"/>
        <v>0</v>
      </c>
      <c r="AF488" s="652">
        <f t="shared" si="799"/>
        <v>0</v>
      </c>
      <c r="AG488" s="652">
        <f t="shared" si="799"/>
        <v>0</v>
      </c>
      <c r="AH488" s="652">
        <f t="shared" si="799"/>
        <v>0</v>
      </c>
      <c r="AI488" s="652">
        <f t="shared" si="799"/>
        <v>0</v>
      </c>
      <c r="AJ488" s="652">
        <f t="shared" si="799"/>
        <v>0</v>
      </c>
      <c r="AK488" s="652">
        <f t="shared" si="799"/>
        <v>0</v>
      </c>
      <c r="AL488" s="652">
        <f t="shared" si="799"/>
        <v>0</v>
      </c>
      <c r="AM488" s="652">
        <f t="shared" si="799"/>
        <v>0</v>
      </c>
      <c r="AN488" s="652">
        <f t="shared" si="799"/>
        <v>0</v>
      </c>
      <c r="AO488" s="652">
        <f t="shared" si="799"/>
        <v>0</v>
      </c>
      <c r="AP488" s="652">
        <f t="shared" si="799"/>
        <v>0</v>
      </c>
      <c r="AQ488" s="652">
        <f t="shared" si="799"/>
        <v>0</v>
      </c>
      <c r="AR488" s="652">
        <f t="shared" si="799"/>
        <v>0</v>
      </c>
      <c r="AS488" s="652">
        <f t="shared" si="799"/>
        <v>0</v>
      </c>
      <c r="AT488" s="652">
        <f t="shared" si="799"/>
        <v>0</v>
      </c>
      <c r="AU488" s="652">
        <f t="shared" si="799"/>
        <v>0</v>
      </c>
      <c r="AV488" s="652">
        <f t="shared" si="726"/>
        <v>0</v>
      </c>
      <c r="AW488" s="652"/>
      <c r="AX488" s="652"/>
      <c r="AY488" s="652"/>
      <c r="AZ488" s="652"/>
      <c r="BA488" s="652"/>
      <c r="BB488" s="652"/>
      <c r="BC488" s="652"/>
      <c r="BD488" s="652"/>
      <c r="BE488" s="652"/>
      <c r="BF488" s="652"/>
      <c r="BG488" s="652"/>
      <c r="BH488" s="652"/>
      <c r="BI488" s="652"/>
      <c r="BJ488" s="652"/>
      <c r="BK488" s="652"/>
      <c r="BL488" s="652"/>
      <c r="BM488" s="652"/>
      <c r="BN488" s="652"/>
      <c r="BO488" s="652"/>
      <c r="BP488" s="652"/>
      <c r="BQ488" s="652"/>
    </row>
    <row r="489" spans="1:69" s="360" customFormat="1" ht="25.5" x14ac:dyDescent="0.2">
      <c r="A489" s="1294" t="s">
        <v>882</v>
      </c>
      <c r="B489" s="384" t="s">
        <v>676</v>
      </c>
      <c r="C489" s="1271">
        <f>'I4 BO ASSETS'!N53</f>
        <v>0</v>
      </c>
      <c r="D489" s="652">
        <f t="shared" si="767"/>
        <v>0</v>
      </c>
      <c r="E489" s="652">
        <f t="shared" si="767"/>
        <v>0</v>
      </c>
      <c r="F489" s="652">
        <f t="shared" si="722"/>
        <v>0</v>
      </c>
      <c r="G489" s="652">
        <f t="shared" si="761"/>
        <v>0</v>
      </c>
      <c r="H489" s="652">
        <f t="shared" ref="H489:Z489" si="800">$D489*H633</f>
        <v>0</v>
      </c>
      <c r="I489" s="652">
        <f t="shared" si="800"/>
        <v>0</v>
      </c>
      <c r="J489" s="652">
        <f t="shared" si="800"/>
        <v>0</v>
      </c>
      <c r="K489" s="652">
        <f t="shared" si="800"/>
        <v>0</v>
      </c>
      <c r="L489" s="652">
        <f t="shared" si="800"/>
        <v>0</v>
      </c>
      <c r="M489" s="652">
        <f t="shared" si="800"/>
        <v>0</v>
      </c>
      <c r="N489" s="652">
        <f t="shared" si="800"/>
        <v>0</v>
      </c>
      <c r="O489" s="652">
        <f t="shared" si="800"/>
        <v>0</v>
      </c>
      <c r="P489" s="652">
        <f t="shared" si="800"/>
        <v>0</v>
      </c>
      <c r="Q489" s="652">
        <f t="shared" si="800"/>
        <v>0</v>
      </c>
      <c r="R489" s="652">
        <f t="shared" si="800"/>
        <v>0</v>
      </c>
      <c r="S489" s="652">
        <f t="shared" si="800"/>
        <v>0</v>
      </c>
      <c r="T489" s="652">
        <f t="shared" si="800"/>
        <v>0</v>
      </c>
      <c r="U489" s="652">
        <f t="shared" si="800"/>
        <v>0</v>
      </c>
      <c r="V489" s="652">
        <f t="shared" si="800"/>
        <v>0</v>
      </c>
      <c r="W489" s="652">
        <f t="shared" si="800"/>
        <v>0</v>
      </c>
      <c r="X489" s="652">
        <f t="shared" si="800"/>
        <v>0</v>
      </c>
      <c r="Y489" s="652">
        <f t="shared" si="800"/>
        <v>0</v>
      </c>
      <c r="Z489" s="652">
        <f t="shared" si="800"/>
        <v>0</v>
      </c>
      <c r="AA489" s="652">
        <f t="shared" si="724"/>
        <v>0</v>
      </c>
      <c r="AB489" s="652">
        <f t="shared" si="763"/>
        <v>0</v>
      </c>
      <c r="AC489" s="652">
        <f t="shared" ref="AC489:AU489" si="801">$E489*AC633</f>
        <v>0</v>
      </c>
      <c r="AD489" s="652">
        <f t="shared" si="801"/>
        <v>0</v>
      </c>
      <c r="AE489" s="652">
        <f t="shared" si="801"/>
        <v>0</v>
      </c>
      <c r="AF489" s="652">
        <f t="shared" si="801"/>
        <v>0</v>
      </c>
      <c r="AG489" s="652">
        <f t="shared" si="801"/>
        <v>0</v>
      </c>
      <c r="AH489" s="652">
        <f t="shared" si="801"/>
        <v>0</v>
      </c>
      <c r="AI489" s="652">
        <f t="shared" si="801"/>
        <v>0</v>
      </c>
      <c r="AJ489" s="652">
        <f t="shared" si="801"/>
        <v>0</v>
      </c>
      <c r="AK489" s="652">
        <f t="shared" si="801"/>
        <v>0</v>
      </c>
      <c r="AL489" s="652">
        <f t="shared" si="801"/>
        <v>0</v>
      </c>
      <c r="AM489" s="652">
        <f t="shared" si="801"/>
        <v>0</v>
      </c>
      <c r="AN489" s="652">
        <f t="shared" si="801"/>
        <v>0</v>
      </c>
      <c r="AO489" s="652">
        <f t="shared" si="801"/>
        <v>0</v>
      </c>
      <c r="AP489" s="652">
        <f t="shared" si="801"/>
        <v>0</v>
      </c>
      <c r="AQ489" s="652">
        <f t="shared" si="801"/>
        <v>0</v>
      </c>
      <c r="AR489" s="652">
        <f t="shared" si="801"/>
        <v>0</v>
      </c>
      <c r="AS489" s="652">
        <f t="shared" si="801"/>
        <v>0</v>
      </c>
      <c r="AT489" s="652">
        <f t="shared" si="801"/>
        <v>0</v>
      </c>
      <c r="AU489" s="652">
        <f t="shared" si="801"/>
        <v>0</v>
      </c>
      <c r="AV489" s="652">
        <f t="shared" si="726"/>
        <v>0</v>
      </c>
      <c r="AW489" s="652"/>
      <c r="AX489" s="652"/>
      <c r="AY489" s="652"/>
      <c r="AZ489" s="652"/>
      <c r="BA489" s="652"/>
      <c r="BB489" s="652"/>
      <c r="BC489" s="652"/>
      <c r="BD489" s="652"/>
      <c r="BE489" s="652"/>
      <c r="BF489" s="652"/>
      <c r="BG489" s="652"/>
      <c r="BH489" s="652"/>
      <c r="BI489" s="652"/>
      <c r="BJ489" s="652"/>
      <c r="BK489" s="652"/>
      <c r="BL489" s="652"/>
      <c r="BM489" s="652"/>
      <c r="BN489" s="652"/>
      <c r="BO489" s="652"/>
      <c r="BP489" s="652"/>
      <c r="BQ489" s="652"/>
    </row>
    <row r="490" spans="1:69" s="360" customFormat="1" ht="12.75" x14ac:dyDescent="0.2">
      <c r="A490" s="1294">
        <v>1850</v>
      </c>
      <c r="B490" s="384" t="s">
        <v>90</v>
      </c>
      <c r="C490" s="1271">
        <f>'I4 BO ASSETS'!N54</f>
        <v>0</v>
      </c>
      <c r="D490" s="652">
        <f t="shared" si="767"/>
        <v>0</v>
      </c>
      <c r="E490" s="652">
        <f t="shared" si="767"/>
        <v>0</v>
      </c>
      <c r="F490" s="652">
        <f t="shared" si="722"/>
        <v>0</v>
      </c>
      <c r="G490" s="652">
        <f t="shared" si="761"/>
        <v>0</v>
      </c>
      <c r="H490" s="652">
        <f t="shared" ref="H490:Z490" si="802">$D490*H634</f>
        <v>0</v>
      </c>
      <c r="I490" s="652">
        <f t="shared" si="802"/>
        <v>0</v>
      </c>
      <c r="J490" s="652">
        <f t="shared" si="802"/>
        <v>0</v>
      </c>
      <c r="K490" s="652">
        <f t="shared" si="802"/>
        <v>0</v>
      </c>
      <c r="L490" s="652">
        <f t="shared" si="802"/>
        <v>0</v>
      </c>
      <c r="M490" s="652">
        <f t="shared" si="802"/>
        <v>0</v>
      </c>
      <c r="N490" s="652">
        <f t="shared" si="802"/>
        <v>0</v>
      </c>
      <c r="O490" s="652">
        <f t="shared" si="802"/>
        <v>0</v>
      </c>
      <c r="P490" s="652">
        <f t="shared" si="802"/>
        <v>0</v>
      </c>
      <c r="Q490" s="652">
        <f t="shared" si="802"/>
        <v>0</v>
      </c>
      <c r="R490" s="652">
        <f t="shared" si="802"/>
        <v>0</v>
      </c>
      <c r="S490" s="652">
        <f t="shared" si="802"/>
        <v>0</v>
      </c>
      <c r="T490" s="652">
        <f t="shared" si="802"/>
        <v>0</v>
      </c>
      <c r="U490" s="652">
        <f t="shared" si="802"/>
        <v>0</v>
      </c>
      <c r="V490" s="652">
        <f t="shared" si="802"/>
        <v>0</v>
      </c>
      <c r="W490" s="652">
        <f t="shared" si="802"/>
        <v>0</v>
      </c>
      <c r="X490" s="652">
        <f t="shared" si="802"/>
        <v>0</v>
      </c>
      <c r="Y490" s="652">
        <f t="shared" si="802"/>
        <v>0</v>
      </c>
      <c r="Z490" s="652">
        <f t="shared" si="802"/>
        <v>0</v>
      </c>
      <c r="AA490" s="652">
        <f t="shared" si="724"/>
        <v>0</v>
      </c>
      <c r="AB490" s="652">
        <f t="shared" si="763"/>
        <v>0</v>
      </c>
      <c r="AC490" s="652">
        <f t="shared" ref="AC490:AU490" si="803">$E490*AC634</f>
        <v>0</v>
      </c>
      <c r="AD490" s="652">
        <f t="shared" si="803"/>
        <v>0</v>
      </c>
      <c r="AE490" s="652">
        <f t="shared" si="803"/>
        <v>0</v>
      </c>
      <c r="AF490" s="652">
        <f t="shared" si="803"/>
        <v>0</v>
      </c>
      <c r="AG490" s="652">
        <f t="shared" si="803"/>
        <v>0</v>
      </c>
      <c r="AH490" s="652">
        <f t="shared" si="803"/>
        <v>0</v>
      </c>
      <c r="AI490" s="652">
        <f t="shared" si="803"/>
        <v>0</v>
      </c>
      <c r="AJ490" s="652">
        <f t="shared" si="803"/>
        <v>0</v>
      </c>
      <c r="AK490" s="652">
        <f t="shared" si="803"/>
        <v>0</v>
      </c>
      <c r="AL490" s="652">
        <f t="shared" si="803"/>
        <v>0</v>
      </c>
      <c r="AM490" s="652">
        <f t="shared" si="803"/>
        <v>0</v>
      </c>
      <c r="AN490" s="652">
        <f t="shared" si="803"/>
        <v>0</v>
      </c>
      <c r="AO490" s="652">
        <f t="shared" si="803"/>
        <v>0</v>
      </c>
      <c r="AP490" s="652">
        <f t="shared" si="803"/>
        <v>0</v>
      </c>
      <c r="AQ490" s="652">
        <f t="shared" si="803"/>
        <v>0</v>
      </c>
      <c r="AR490" s="652">
        <f t="shared" si="803"/>
        <v>0</v>
      </c>
      <c r="AS490" s="652">
        <f t="shared" si="803"/>
        <v>0</v>
      </c>
      <c r="AT490" s="652">
        <f t="shared" si="803"/>
        <v>0</v>
      </c>
      <c r="AU490" s="652">
        <f t="shared" si="803"/>
        <v>0</v>
      </c>
      <c r="AV490" s="652">
        <f t="shared" si="726"/>
        <v>0</v>
      </c>
      <c r="AW490" s="652"/>
      <c r="AX490" s="652"/>
      <c r="AY490" s="652"/>
      <c r="AZ490" s="652"/>
      <c r="BA490" s="652"/>
      <c r="BB490" s="652"/>
      <c r="BC490" s="652"/>
      <c r="BD490" s="652"/>
      <c r="BE490" s="652"/>
      <c r="BF490" s="652"/>
      <c r="BG490" s="652"/>
      <c r="BH490" s="652"/>
      <c r="BI490" s="652"/>
      <c r="BJ490" s="652"/>
      <c r="BK490" s="652"/>
      <c r="BL490" s="652"/>
      <c r="BM490" s="652"/>
      <c r="BN490" s="652"/>
      <c r="BO490" s="652"/>
      <c r="BP490" s="652"/>
      <c r="BQ490" s="652"/>
    </row>
    <row r="491" spans="1:69" s="360" customFormat="1" ht="12.75" x14ac:dyDescent="0.2">
      <c r="A491" s="1294">
        <v>1855</v>
      </c>
      <c r="B491" s="384" t="s">
        <v>92</v>
      </c>
      <c r="C491" s="1271">
        <f>'I4 BO ASSETS'!N55</f>
        <v>0</v>
      </c>
      <c r="D491" s="652">
        <f t="shared" si="767"/>
        <v>0</v>
      </c>
      <c r="E491" s="652">
        <f t="shared" si="767"/>
        <v>0</v>
      </c>
      <c r="F491" s="652">
        <f t="shared" si="722"/>
        <v>0</v>
      </c>
      <c r="G491" s="652">
        <f t="shared" ref="G491:V491" si="804">$D491*G635</f>
        <v>0</v>
      </c>
      <c r="H491" s="652">
        <f t="shared" si="804"/>
        <v>0</v>
      </c>
      <c r="I491" s="652">
        <f t="shared" si="804"/>
        <v>0</v>
      </c>
      <c r="J491" s="652">
        <f t="shared" si="804"/>
        <v>0</v>
      </c>
      <c r="K491" s="652">
        <f t="shared" si="804"/>
        <v>0</v>
      </c>
      <c r="L491" s="652">
        <f t="shared" si="804"/>
        <v>0</v>
      </c>
      <c r="M491" s="652">
        <f t="shared" si="804"/>
        <v>0</v>
      </c>
      <c r="N491" s="652">
        <f t="shared" si="804"/>
        <v>0</v>
      </c>
      <c r="O491" s="652">
        <f t="shared" si="804"/>
        <v>0</v>
      </c>
      <c r="P491" s="652">
        <f t="shared" si="804"/>
        <v>0</v>
      </c>
      <c r="Q491" s="652">
        <f t="shared" si="804"/>
        <v>0</v>
      </c>
      <c r="R491" s="652">
        <f t="shared" si="804"/>
        <v>0</v>
      </c>
      <c r="S491" s="652">
        <f t="shared" si="804"/>
        <v>0</v>
      </c>
      <c r="T491" s="652">
        <f t="shared" si="804"/>
        <v>0</v>
      </c>
      <c r="U491" s="652">
        <f t="shared" si="804"/>
        <v>0</v>
      </c>
      <c r="V491" s="652">
        <f t="shared" si="804"/>
        <v>0</v>
      </c>
      <c r="W491" s="652">
        <f t="shared" ref="W491:Z492" si="805">$D491*W635</f>
        <v>0</v>
      </c>
      <c r="X491" s="652">
        <f t="shared" si="805"/>
        <v>0</v>
      </c>
      <c r="Y491" s="652">
        <f t="shared" si="805"/>
        <v>0</v>
      </c>
      <c r="Z491" s="652">
        <f t="shared" si="805"/>
        <v>0</v>
      </c>
      <c r="AA491" s="652">
        <f t="shared" si="724"/>
        <v>0</v>
      </c>
      <c r="AB491" s="652">
        <f t="shared" ref="AB491:AQ491" si="806">$E491*AB635</f>
        <v>0</v>
      </c>
      <c r="AC491" s="652">
        <f t="shared" si="806"/>
        <v>0</v>
      </c>
      <c r="AD491" s="652">
        <f t="shared" si="806"/>
        <v>0</v>
      </c>
      <c r="AE491" s="652">
        <f t="shared" si="806"/>
        <v>0</v>
      </c>
      <c r="AF491" s="652">
        <f t="shared" si="806"/>
        <v>0</v>
      </c>
      <c r="AG491" s="652">
        <f t="shared" si="806"/>
        <v>0</v>
      </c>
      <c r="AH491" s="652">
        <f t="shared" si="806"/>
        <v>0</v>
      </c>
      <c r="AI491" s="652">
        <f t="shared" si="806"/>
        <v>0</v>
      </c>
      <c r="AJ491" s="652">
        <f t="shared" si="806"/>
        <v>0</v>
      </c>
      <c r="AK491" s="652">
        <f t="shared" si="806"/>
        <v>0</v>
      </c>
      <c r="AL491" s="652">
        <f t="shared" si="806"/>
        <v>0</v>
      </c>
      <c r="AM491" s="652">
        <f t="shared" si="806"/>
        <v>0</v>
      </c>
      <c r="AN491" s="652">
        <f t="shared" si="806"/>
        <v>0</v>
      </c>
      <c r="AO491" s="652">
        <f t="shared" si="806"/>
        <v>0</v>
      </c>
      <c r="AP491" s="652">
        <f t="shared" si="806"/>
        <v>0</v>
      </c>
      <c r="AQ491" s="652">
        <f t="shared" si="806"/>
        <v>0</v>
      </c>
      <c r="AR491" s="652">
        <f t="shared" ref="AR491:AU492" si="807">$E491*AR635</f>
        <v>0</v>
      </c>
      <c r="AS491" s="652">
        <f t="shared" si="807"/>
        <v>0</v>
      </c>
      <c r="AT491" s="652">
        <f t="shared" si="807"/>
        <v>0</v>
      </c>
      <c r="AU491" s="652">
        <f t="shared" si="807"/>
        <v>0</v>
      </c>
      <c r="AV491" s="652">
        <f t="shared" si="726"/>
        <v>0</v>
      </c>
      <c r="AW491" s="652"/>
      <c r="AX491" s="652"/>
      <c r="AY491" s="652"/>
      <c r="AZ491" s="652"/>
      <c r="BA491" s="652"/>
      <c r="BB491" s="652"/>
      <c r="BC491" s="652"/>
      <c r="BD491" s="652"/>
      <c r="BE491" s="652"/>
      <c r="BF491" s="652"/>
      <c r="BG491" s="652"/>
      <c r="BH491" s="652"/>
      <c r="BI491" s="652"/>
      <c r="BJ491" s="652"/>
      <c r="BK491" s="652"/>
      <c r="BL491" s="652"/>
      <c r="BM491" s="652"/>
      <c r="BN491" s="652"/>
      <c r="BO491" s="652"/>
      <c r="BP491" s="652"/>
      <c r="BQ491" s="652"/>
    </row>
    <row r="492" spans="1:69" s="1296" customFormat="1" ht="12.75" x14ac:dyDescent="0.2">
      <c r="A492" s="1294">
        <v>1860</v>
      </c>
      <c r="B492" s="384" t="s">
        <v>93</v>
      </c>
      <c r="C492" s="1271">
        <f>'I4 BO ASSETS'!N56</f>
        <v>0</v>
      </c>
      <c r="D492" s="652">
        <f t="shared" si="767"/>
        <v>0</v>
      </c>
      <c r="E492" s="652">
        <f t="shared" si="767"/>
        <v>0</v>
      </c>
      <c r="F492" s="652">
        <f t="shared" si="722"/>
        <v>0</v>
      </c>
      <c r="G492" s="652">
        <f t="shared" ref="G492:V492" si="808">$D492*G636</f>
        <v>0</v>
      </c>
      <c r="H492" s="652">
        <f t="shared" si="808"/>
        <v>0</v>
      </c>
      <c r="I492" s="652">
        <f t="shared" si="808"/>
        <v>0</v>
      </c>
      <c r="J492" s="652">
        <f t="shared" si="808"/>
        <v>0</v>
      </c>
      <c r="K492" s="652">
        <f t="shared" si="808"/>
        <v>0</v>
      </c>
      <c r="L492" s="652">
        <f t="shared" si="808"/>
        <v>0</v>
      </c>
      <c r="M492" s="652">
        <f t="shared" si="808"/>
        <v>0</v>
      </c>
      <c r="N492" s="652">
        <f t="shared" si="808"/>
        <v>0</v>
      </c>
      <c r="O492" s="652">
        <f t="shared" si="808"/>
        <v>0</v>
      </c>
      <c r="P492" s="652">
        <f t="shared" si="808"/>
        <v>0</v>
      </c>
      <c r="Q492" s="652">
        <f t="shared" si="808"/>
        <v>0</v>
      </c>
      <c r="R492" s="652">
        <f t="shared" si="808"/>
        <v>0</v>
      </c>
      <c r="S492" s="652">
        <f t="shared" si="808"/>
        <v>0</v>
      </c>
      <c r="T492" s="652">
        <f t="shared" si="808"/>
        <v>0</v>
      </c>
      <c r="U492" s="652">
        <f t="shared" si="808"/>
        <v>0</v>
      </c>
      <c r="V492" s="652">
        <f t="shared" si="808"/>
        <v>0</v>
      </c>
      <c r="W492" s="652">
        <f t="shared" si="805"/>
        <v>0</v>
      </c>
      <c r="X492" s="652">
        <f t="shared" si="805"/>
        <v>0</v>
      </c>
      <c r="Y492" s="652">
        <f t="shared" si="805"/>
        <v>0</v>
      </c>
      <c r="Z492" s="652">
        <f t="shared" si="805"/>
        <v>0</v>
      </c>
      <c r="AA492" s="652">
        <f t="shared" si="724"/>
        <v>0</v>
      </c>
      <c r="AB492" s="652">
        <f t="shared" ref="AB492:AQ492" si="809">$E492*AB636</f>
        <v>0</v>
      </c>
      <c r="AC492" s="652">
        <f t="shared" si="809"/>
        <v>0</v>
      </c>
      <c r="AD492" s="652">
        <f t="shared" si="809"/>
        <v>0</v>
      </c>
      <c r="AE492" s="652">
        <f t="shared" si="809"/>
        <v>0</v>
      </c>
      <c r="AF492" s="652">
        <f t="shared" si="809"/>
        <v>0</v>
      </c>
      <c r="AG492" s="652">
        <f t="shared" si="809"/>
        <v>0</v>
      </c>
      <c r="AH492" s="652">
        <f t="shared" si="809"/>
        <v>0</v>
      </c>
      <c r="AI492" s="652">
        <f t="shared" si="809"/>
        <v>0</v>
      </c>
      <c r="AJ492" s="652">
        <f t="shared" si="809"/>
        <v>0</v>
      </c>
      <c r="AK492" s="652">
        <f t="shared" si="809"/>
        <v>0</v>
      </c>
      <c r="AL492" s="652">
        <f t="shared" si="809"/>
        <v>0</v>
      </c>
      <c r="AM492" s="652">
        <f t="shared" si="809"/>
        <v>0</v>
      </c>
      <c r="AN492" s="652">
        <f t="shared" si="809"/>
        <v>0</v>
      </c>
      <c r="AO492" s="652">
        <f t="shared" si="809"/>
        <v>0</v>
      </c>
      <c r="AP492" s="652">
        <f t="shared" si="809"/>
        <v>0</v>
      </c>
      <c r="AQ492" s="652">
        <f t="shared" si="809"/>
        <v>0</v>
      </c>
      <c r="AR492" s="652">
        <f t="shared" si="807"/>
        <v>0</v>
      </c>
      <c r="AS492" s="652">
        <f t="shared" si="807"/>
        <v>0</v>
      </c>
      <c r="AT492" s="652">
        <f t="shared" si="807"/>
        <v>0</v>
      </c>
      <c r="AU492" s="652">
        <f t="shared" si="807"/>
        <v>0</v>
      </c>
      <c r="AV492" s="652">
        <f t="shared" si="726"/>
        <v>0</v>
      </c>
      <c r="AW492" s="652"/>
      <c r="AX492" s="652"/>
      <c r="AY492" s="652"/>
      <c r="AZ492" s="652"/>
      <c r="BA492" s="652"/>
      <c r="BB492" s="652"/>
      <c r="BC492" s="652"/>
      <c r="BD492" s="652"/>
      <c r="BE492" s="652"/>
      <c r="BF492" s="652"/>
      <c r="BG492" s="652"/>
      <c r="BH492" s="652"/>
      <c r="BI492" s="652"/>
      <c r="BJ492" s="652"/>
      <c r="BK492" s="652"/>
      <c r="BL492" s="652"/>
      <c r="BM492" s="652"/>
      <c r="BN492" s="652"/>
      <c r="BO492" s="652"/>
      <c r="BP492" s="652"/>
      <c r="BQ492" s="652"/>
    </row>
    <row r="493" spans="1:69" s="1296" customFormat="1" ht="12.75" x14ac:dyDescent="0.2">
      <c r="A493" s="1295">
        <f>A345</f>
        <v>9999</v>
      </c>
      <c r="B493" s="695" t="str">
        <f>B345</f>
        <v>IFRS Placeholder Expense Account</v>
      </c>
      <c r="C493" s="1271">
        <f>'I4 BO ASSETS'!N57</f>
        <v>0</v>
      </c>
      <c r="D493" s="652">
        <f>$C493*D638</f>
        <v>0</v>
      </c>
      <c r="E493" s="652">
        <f>$C493*E638</f>
        <v>0</v>
      </c>
      <c r="F493" s="652">
        <f>D493+E493</f>
        <v>0</v>
      </c>
      <c r="G493" s="652">
        <f t="shared" ref="G493:Z493" si="810">$D493*G638</f>
        <v>0</v>
      </c>
      <c r="H493" s="652">
        <f t="shared" si="810"/>
        <v>0</v>
      </c>
      <c r="I493" s="652">
        <f t="shared" si="810"/>
        <v>0</v>
      </c>
      <c r="J493" s="652">
        <f t="shared" si="810"/>
        <v>0</v>
      </c>
      <c r="K493" s="652">
        <f t="shared" si="810"/>
        <v>0</v>
      </c>
      <c r="L493" s="652">
        <f t="shared" si="810"/>
        <v>0</v>
      </c>
      <c r="M493" s="652">
        <f t="shared" si="810"/>
        <v>0</v>
      </c>
      <c r="N493" s="652">
        <f t="shared" si="810"/>
        <v>0</v>
      </c>
      <c r="O493" s="652">
        <f t="shared" si="810"/>
        <v>0</v>
      </c>
      <c r="P493" s="652">
        <f t="shared" si="810"/>
        <v>0</v>
      </c>
      <c r="Q493" s="652">
        <f t="shared" si="810"/>
        <v>0</v>
      </c>
      <c r="R493" s="652">
        <f t="shared" si="810"/>
        <v>0</v>
      </c>
      <c r="S493" s="652">
        <f t="shared" si="810"/>
        <v>0</v>
      </c>
      <c r="T493" s="652">
        <f t="shared" si="810"/>
        <v>0</v>
      </c>
      <c r="U493" s="652">
        <f t="shared" si="810"/>
        <v>0</v>
      </c>
      <c r="V493" s="652">
        <f t="shared" si="810"/>
        <v>0</v>
      </c>
      <c r="W493" s="652">
        <f t="shared" si="810"/>
        <v>0</v>
      </c>
      <c r="X493" s="652">
        <f t="shared" si="810"/>
        <v>0</v>
      </c>
      <c r="Y493" s="652">
        <f t="shared" si="810"/>
        <v>0</v>
      </c>
      <c r="Z493" s="652">
        <f t="shared" si="810"/>
        <v>0</v>
      </c>
      <c r="AA493" s="652">
        <f>SUM(G493:Z493)</f>
        <v>0</v>
      </c>
      <c r="AB493" s="652">
        <f t="shared" ref="AB493:AU493" si="811">$E493*AB638</f>
        <v>0</v>
      </c>
      <c r="AC493" s="652">
        <f t="shared" si="811"/>
        <v>0</v>
      </c>
      <c r="AD493" s="652">
        <f t="shared" si="811"/>
        <v>0</v>
      </c>
      <c r="AE493" s="652">
        <f t="shared" si="811"/>
        <v>0</v>
      </c>
      <c r="AF493" s="652">
        <f t="shared" si="811"/>
        <v>0</v>
      </c>
      <c r="AG493" s="652">
        <f t="shared" si="811"/>
        <v>0</v>
      </c>
      <c r="AH493" s="652">
        <f t="shared" si="811"/>
        <v>0</v>
      </c>
      <c r="AI493" s="652">
        <f t="shared" si="811"/>
        <v>0</v>
      </c>
      <c r="AJ493" s="652">
        <f t="shared" si="811"/>
        <v>0</v>
      </c>
      <c r="AK493" s="652">
        <f t="shared" si="811"/>
        <v>0</v>
      </c>
      <c r="AL493" s="652">
        <f t="shared" si="811"/>
        <v>0</v>
      </c>
      <c r="AM493" s="652">
        <f t="shared" si="811"/>
        <v>0</v>
      </c>
      <c r="AN493" s="652">
        <f t="shared" si="811"/>
        <v>0</v>
      </c>
      <c r="AO493" s="652">
        <f t="shared" si="811"/>
        <v>0</v>
      </c>
      <c r="AP493" s="652">
        <f t="shared" si="811"/>
        <v>0</v>
      </c>
      <c r="AQ493" s="652">
        <f t="shared" si="811"/>
        <v>0</v>
      </c>
      <c r="AR493" s="652">
        <f t="shared" si="811"/>
        <v>0</v>
      </c>
      <c r="AS493" s="652">
        <f t="shared" si="811"/>
        <v>0</v>
      </c>
      <c r="AT493" s="652">
        <f t="shared" si="811"/>
        <v>0</v>
      </c>
      <c r="AU493" s="652">
        <f t="shared" si="811"/>
        <v>0</v>
      </c>
      <c r="AV493" s="652">
        <f>SUM(AB493:AU493)</f>
        <v>0</v>
      </c>
      <c r="AW493" s="652"/>
      <c r="AX493" s="652"/>
      <c r="AY493" s="652"/>
      <c r="AZ493" s="652"/>
      <c r="BA493" s="652"/>
      <c r="BB493" s="652"/>
      <c r="BC493" s="652"/>
      <c r="BD493" s="652"/>
      <c r="BE493" s="652"/>
      <c r="BF493" s="652"/>
      <c r="BG493" s="652"/>
      <c r="BH493" s="652"/>
      <c r="BI493" s="652"/>
      <c r="BJ493" s="652"/>
      <c r="BK493" s="652"/>
      <c r="BL493" s="652"/>
      <c r="BM493" s="652"/>
      <c r="BN493" s="652"/>
      <c r="BO493" s="652"/>
      <c r="BP493" s="652"/>
      <c r="BQ493" s="652"/>
    </row>
    <row r="494" spans="1:69" s="1313" customFormat="1" ht="12.75" x14ac:dyDescent="0.2">
      <c r="A494" s="1308"/>
      <c r="B494" s="1309" t="s">
        <v>956</v>
      </c>
      <c r="C494" s="1310">
        <f>SUM(C453:C493)</f>
        <v>0</v>
      </c>
      <c r="D494" s="1311">
        <f>SUM(D453:D493)</f>
        <v>0</v>
      </c>
      <c r="E494" s="1311">
        <f>SUM(E453:E493)</f>
        <v>0</v>
      </c>
      <c r="F494" s="1312">
        <f>D494+E494</f>
        <v>0</v>
      </c>
      <c r="G494" s="1311">
        <f t="shared" ref="G494:BQ494" si="812">SUM(G453:G493)</f>
        <v>0</v>
      </c>
      <c r="H494" s="1311">
        <f t="shared" si="812"/>
        <v>0</v>
      </c>
      <c r="I494" s="1311">
        <f t="shared" si="812"/>
        <v>0</v>
      </c>
      <c r="J494" s="1311">
        <f t="shared" si="812"/>
        <v>0</v>
      </c>
      <c r="K494" s="1311">
        <f t="shared" si="812"/>
        <v>0</v>
      </c>
      <c r="L494" s="1311">
        <f t="shared" si="812"/>
        <v>0</v>
      </c>
      <c r="M494" s="1311">
        <f t="shared" si="812"/>
        <v>0</v>
      </c>
      <c r="N494" s="1311">
        <f t="shared" si="812"/>
        <v>0</v>
      </c>
      <c r="O494" s="1311">
        <f t="shared" si="812"/>
        <v>0</v>
      </c>
      <c r="P494" s="1311">
        <f t="shared" si="812"/>
        <v>0</v>
      </c>
      <c r="Q494" s="1311">
        <f t="shared" si="812"/>
        <v>0</v>
      </c>
      <c r="R494" s="1311">
        <f t="shared" si="812"/>
        <v>0</v>
      </c>
      <c r="S494" s="1311">
        <f t="shared" si="812"/>
        <v>0</v>
      </c>
      <c r="T494" s="1311">
        <f t="shared" si="812"/>
        <v>0</v>
      </c>
      <c r="U494" s="1311">
        <f t="shared" si="812"/>
        <v>0</v>
      </c>
      <c r="V494" s="1311">
        <f t="shared" si="812"/>
        <v>0</v>
      </c>
      <c r="W494" s="1311">
        <f t="shared" si="812"/>
        <v>0</v>
      </c>
      <c r="X494" s="1311">
        <f t="shared" si="812"/>
        <v>0</v>
      </c>
      <c r="Y494" s="1311">
        <f t="shared" si="812"/>
        <v>0</v>
      </c>
      <c r="Z494" s="1311">
        <f t="shared" si="812"/>
        <v>0</v>
      </c>
      <c r="AA494" s="1311">
        <f t="shared" si="812"/>
        <v>0</v>
      </c>
      <c r="AB494" s="1311">
        <f t="shared" si="812"/>
        <v>0</v>
      </c>
      <c r="AC494" s="1311">
        <f t="shared" si="812"/>
        <v>0</v>
      </c>
      <c r="AD494" s="1311">
        <f t="shared" si="812"/>
        <v>0</v>
      </c>
      <c r="AE494" s="1311">
        <f t="shared" si="812"/>
        <v>0</v>
      </c>
      <c r="AF494" s="1311">
        <f t="shared" si="812"/>
        <v>0</v>
      </c>
      <c r="AG494" s="1311">
        <f t="shared" si="812"/>
        <v>0</v>
      </c>
      <c r="AH494" s="1311">
        <f t="shared" si="812"/>
        <v>0</v>
      </c>
      <c r="AI494" s="1311">
        <f t="shared" si="812"/>
        <v>0</v>
      </c>
      <c r="AJ494" s="1311">
        <f t="shared" si="812"/>
        <v>0</v>
      </c>
      <c r="AK494" s="1311">
        <f t="shared" si="812"/>
        <v>0</v>
      </c>
      <c r="AL494" s="1311">
        <f t="shared" si="812"/>
        <v>0</v>
      </c>
      <c r="AM494" s="1311">
        <f t="shared" si="812"/>
        <v>0</v>
      </c>
      <c r="AN494" s="1311">
        <f t="shared" si="812"/>
        <v>0</v>
      </c>
      <c r="AO494" s="1311">
        <f t="shared" si="812"/>
        <v>0</v>
      </c>
      <c r="AP494" s="1311">
        <f t="shared" si="812"/>
        <v>0</v>
      </c>
      <c r="AQ494" s="1311">
        <f t="shared" si="812"/>
        <v>0</v>
      </c>
      <c r="AR494" s="1311">
        <f t="shared" si="812"/>
        <v>0</v>
      </c>
      <c r="AS494" s="1311">
        <f t="shared" si="812"/>
        <v>0</v>
      </c>
      <c r="AT494" s="1311">
        <f t="shared" si="812"/>
        <v>0</v>
      </c>
      <c r="AU494" s="1311">
        <f t="shared" si="812"/>
        <v>0</v>
      </c>
      <c r="AV494" s="1311">
        <f t="shared" si="812"/>
        <v>0</v>
      </c>
      <c r="AW494" s="1311">
        <f t="shared" si="812"/>
        <v>0</v>
      </c>
      <c r="AX494" s="1311">
        <f t="shared" si="812"/>
        <v>0</v>
      </c>
      <c r="AY494" s="1311">
        <f t="shared" si="812"/>
        <v>0</v>
      </c>
      <c r="AZ494" s="1311">
        <f t="shared" si="812"/>
        <v>0</v>
      </c>
      <c r="BA494" s="1311">
        <f t="shared" si="812"/>
        <v>0</v>
      </c>
      <c r="BB494" s="1311">
        <f t="shared" si="812"/>
        <v>0</v>
      </c>
      <c r="BC494" s="1311">
        <f t="shared" si="812"/>
        <v>0</v>
      </c>
      <c r="BD494" s="1311">
        <f t="shared" si="812"/>
        <v>0</v>
      </c>
      <c r="BE494" s="1311">
        <f t="shared" si="812"/>
        <v>0</v>
      </c>
      <c r="BF494" s="1311">
        <f t="shared" si="812"/>
        <v>0</v>
      </c>
      <c r="BG494" s="1311">
        <f t="shared" si="812"/>
        <v>0</v>
      </c>
      <c r="BH494" s="1311">
        <f t="shared" si="812"/>
        <v>0</v>
      </c>
      <c r="BI494" s="1311">
        <f t="shared" si="812"/>
        <v>0</v>
      </c>
      <c r="BJ494" s="1311">
        <f t="shared" si="812"/>
        <v>0</v>
      </c>
      <c r="BK494" s="1311">
        <f t="shared" si="812"/>
        <v>0</v>
      </c>
      <c r="BL494" s="1311">
        <f t="shared" si="812"/>
        <v>0</v>
      </c>
      <c r="BM494" s="1311">
        <f t="shared" si="812"/>
        <v>0</v>
      </c>
      <c r="BN494" s="1311">
        <f t="shared" si="812"/>
        <v>0</v>
      </c>
      <c r="BO494" s="1311">
        <f t="shared" si="812"/>
        <v>0</v>
      </c>
      <c r="BP494" s="1311">
        <f t="shared" si="812"/>
        <v>0</v>
      </c>
      <c r="BQ494" s="1311">
        <f t="shared" si="812"/>
        <v>0</v>
      </c>
    </row>
    <row r="495" spans="1:69" s="360" customFormat="1" ht="12.75" x14ac:dyDescent="0.2">
      <c r="A495" s="1303" t="s">
        <v>564</v>
      </c>
      <c r="B495" s="1303"/>
      <c r="C495" s="1304"/>
      <c r="D495" s="1305"/>
      <c r="E495" s="1305"/>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52"/>
      <c r="AL495" s="652"/>
      <c r="AM495" s="652"/>
      <c r="AN495" s="652"/>
      <c r="AO495" s="652"/>
      <c r="AP495" s="652"/>
      <c r="AQ495" s="652"/>
      <c r="AR495" s="652"/>
      <c r="AS495" s="652"/>
      <c r="AT495" s="652"/>
      <c r="AU495" s="652"/>
      <c r="AV495" s="652"/>
      <c r="AW495" s="652"/>
      <c r="AX495" s="652"/>
      <c r="AY495" s="652"/>
      <c r="AZ495" s="652"/>
      <c r="BA495" s="652"/>
      <c r="BB495" s="652"/>
      <c r="BC495" s="652"/>
      <c r="BD495" s="652"/>
      <c r="BE495" s="652"/>
      <c r="BF495" s="652"/>
      <c r="BG495" s="652"/>
      <c r="BH495" s="652"/>
      <c r="BI495" s="652"/>
      <c r="BJ495" s="652"/>
      <c r="BK495" s="652"/>
      <c r="BL495" s="652"/>
      <c r="BM495" s="652"/>
      <c r="BN495" s="652"/>
      <c r="BO495" s="652"/>
      <c r="BP495" s="652"/>
      <c r="BQ495" s="652"/>
    </row>
    <row r="496" spans="1:69" s="360" customFormat="1" ht="12.75" x14ac:dyDescent="0.2">
      <c r="A496" s="692">
        <v>1905</v>
      </c>
      <c r="B496" s="384" t="s">
        <v>285</v>
      </c>
      <c r="C496" s="1306">
        <f>'I4 BO ASSETS'!N62</f>
        <v>0</v>
      </c>
      <c r="D496" s="652"/>
      <c r="E496" s="652"/>
      <c r="F496" s="652"/>
      <c r="G496" s="652"/>
      <c r="H496" s="652"/>
      <c r="I496" s="652"/>
      <c r="J496" s="652"/>
      <c r="K496" s="652"/>
      <c r="L496" s="652"/>
      <c r="M496" s="652"/>
      <c r="N496" s="652"/>
      <c r="O496" s="652"/>
      <c r="P496" s="652"/>
      <c r="Q496" s="652"/>
      <c r="R496" s="652"/>
      <c r="S496" s="652"/>
      <c r="T496" s="652"/>
      <c r="U496" s="652"/>
      <c r="V496" s="652"/>
      <c r="W496" s="652"/>
      <c r="X496" s="652"/>
      <c r="Y496" s="652"/>
      <c r="Z496" s="652"/>
      <c r="AA496" s="652"/>
      <c r="AB496" s="652"/>
      <c r="AC496" s="652"/>
      <c r="AD496" s="652"/>
      <c r="AE496" s="652"/>
      <c r="AF496" s="652"/>
      <c r="AG496" s="652"/>
      <c r="AH496" s="652"/>
      <c r="AI496" s="652"/>
      <c r="AJ496" s="652"/>
      <c r="AK496" s="652"/>
      <c r="AL496" s="652"/>
      <c r="AM496" s="652"/>
      <c r="AN496" s="652"/>
      <c r="AO496" s="652"/>
      <c r="AP496" s="652"/>
      <c r="AQ496" s="652"/>
      <c r="AR496" s="652"/>
      <c r="AS496" s="652"/>
      <c r="AT496" s="652"/>
      <c r="AU496" s="652"/>
      <c r="AV496" s="652"/>
      <c r="AW496" s="652">
        <f t="shared" ref="AW496:BP496" si="813">$C496*AW639</f>
        <v>0</v>
      </c>
      <c r="AX496" s="652">
        <f t="shared" si="813"/>
        <v>0</v>
      </c>
      <c r="AY496" s="652">
        <f t="shared" si="813"/>
        <v>0</v>
      </c>
      <c r="AZ496" s="652">
        <f t="shared" si="813"/>
        <v>0</v>
      </c>
      <c r="BA496" s="652">
        <f t="shared" si="813"/>
        <v>0</v>
      </c>
      <c r="BB496" s="652">
        <f t="shared" si="813"/>
        <v>0</v>
      </c>
      <c r="BC496" s="652">
        <f t="shared" si="813"/>
        <v>0</v>
      </c>
      <c r="BD496" s="652">
        <f t="shared" si="813"/>
        <v>0</v>
      </c>
      <c r="BE496" s="652">
        <f t="shared" si="813"/>
        <v>0</v>
      </c>
      <c r="BF496" s="652">
        <f t="shared" si="813"/>
        <v>0</v>
      </c>
      <c r="BG496" s="652">
        <f t="shared" si="813"/>
        <v>0</v>
      </c>
      <c r="BH496" s="652">
        <f t="shared" si="813"/>
        <v>0</v>
      </c>
      <c r="BI496" s="652">
        <f t="shared" si="813"/>
        <v>0</v>
      </c>
      <c r="BJ496" s="652">
        <f t="shared" si="813"/>
        <v>0</v>
      </c>
      <c r="BK496" s="652">
        <f t="shared" si="813"/>
        <v>0</v>
      </c>
      <c r="BL496" s="652">
        <f t="shared" si="813"/>
        <v>0</v>
      </c>
      <c r="BM496" s="652">
        <f t="shared" si="813"/>
        <v>0</v>
      </c>
      <c r="BN496" s="652">
        <f t="shared" si="813"/>
        <v>0</v>
      </c>
      <c r="BO496" s="652">
        <f t="shared" si="813"/>
        <v>0</v>
      </c>
      <c r="BP496" s="652">
        <f t="shared" si="813"/>
        <v>0</v>
      </c>
      <c r="BQ496" s="652">
        <f>SUM(AW496:BP496)</f>
        <v>0</v>
      </c>
    </row>
    <row r="497" spans="1:69" s="360" customFormat="1" ht="12.75" x14ac:dyDescent="0.2">
      <c r="A497" s="692">
        <v>1906</v>
      </c>
      <c r="B497" s="384" t="s">
        <v>286</v>
      </c>
      <c r="C497" s="1306">
        <f>'I4 BO ASSETS'!N63</f>
        <v>0</v>
      </c>
      <c r="D497" s="652"/>
      <c r="E497" s="652"/>
      <c r="F497" s="652"/>
      <c r="G497" s="652"/>
      <c r="H497" s="652"/>
      <c r="I497" s="652"/>
      <c r="J497" s="652"/>
      <c r="K497" s="652"/>
      <c r="L497" s="652"/>
      <c r="M497" s="652"/>
      <c r="N497" s="652"/>
      <c r="O497" s="652"/>
      <c r="P497" s="652"/>
      <c r="Q497" s="652"/>
      <c r="R497" s="652"/>
      <c r="S497" s="652"/>
      <c r="T497" s="652"/>
      <c r="U497" s="652"/>
      <c r="V497" s="652"/>
      <c r="W497" s="652"/>
      <c r="X497" s="652"/>
      <c r="Y497" s="652"/>
      <c r="Z497" s="652"/>
      <c r="AA497" s="652"/>
      <c r="AB497" s="652"/>
      <c r="AC497" s="652"/>
      <c r="AD497" s="652"/>
      <c r="AE497" s="652"/>
      <c r="AF497" s="652"/>
      <c r="AG497" s="652"/>
      <c r="AH497" s="652"/>
      <c r="AI497" s="652"/>
      <c r="AJ497" s="652"/>
      <c r="AK497" s="652"/>
      <c r="AL497" s="652"/>
      <c r="AM497" s="652"/>
      <c r="AN497" s="652"/>
      <c r="AO497" s="652"/>
      <c r="AP497" s="652"/>
      <c r="AQ497" s="652"/>
      <c r="AR497" s="652"/>
      <c r="AS497" s="652"/>
      <c r="AT497" s="652"/>
      <c r="AU497" s="652"/>
      <c r="AV497" s="652"/>
      <c r="AW497" s="652">
        <f t="shared" ref="AW497:BP497" si="814">$C497*AW640</f>
        <v>0</v>
      </c>
      <c r="AX497" s="652">
        <f t="shared" si="814"/>
        <v>0</v>
      </c>
      <c r="AY497" s="652">
        <f t="shared" si="814"/>
        <v>0</v>
      </c>
      <c r="AZ497" s="652">
        <f t="shared" si="814"/>
        <v>0</v>
      </c>
      <c r="BA497" s="652">
        <f t="shared" si="814"/>
        <v>0</v>
      </c>
      <c r="BB497" s="652">
        <f t="shared" si="814"/>
        <v>0</v>
      </c>
      <c r="BC497" s="652">
        <f t="shared" si="814"/>
        <v>0</v>
      </c>
      <c r="BD497" s="652">
        <f t="shared" si="814"/>
        <v>0</v>
      </c>
      <c r="BE497" s="652">
        <f t="shared" si="814"/>
        <v>0</v>
      </c>
      <c r="BF497" s="652">
        <f t="shared" si="814"/>
        <v>0</v>
      </c>
      <c r="BG497" s="652">
        <f t="shared" si="814"/>
        <v>0</v>
      </c>
      <c r="BH497" s="652">
        <f t="shared" si="814"/>
        <v>0</v>
      </c>
      <c r="BI497" s="652">
        <f t="shared" si="814"/>
        <v>0</v>
      </c>
      <c r="BJ497" s="652">
        <f t="shared" si="814"/>
        <v>0</v>
      </c>
      <c r="BK497" s="652">
        <f t="shared" si="814"/>
        <v>0</v>
      </c>
      <c r="BL497" s="652">
        <f t="shared" si="814"/>
        <v>0</v>
      </c>
      <c r="BM497" s="652">
        <f t="shared" si="814"/>
        <v>0</v>
      </c>
      <c r="BN497" s="652">
        <f t="shared" si="814"/>
        <v>0</v>
      </c>
      <c r="BO497" s="652">
        <f t="shared" si="814"/>
        <v>0</v>
      </c>
      <c r="BP497" s="652">
        <f t="shared" si="814"/>
        <v>0</v>
      </c>
      <c r="BQ497" s="652">
        <f t="shared" ref="BQ497:BQ515" si="815">SUM(AW497:BP497)</f>
        <v>0</v>
      </c>
    </row>
    <row r="498" spans="1:69" s="360" customFormat="1" ht="12.75" x14ac:dyDescent="0.2">
      <c r="A498" s="692">
        <v>1908</v>
      </c>
      <c r="B498" s="384" t="s">
        <v>287</v>
      </c>
      <c r="C498" s="1306">
        <f>'I4 BO ASSETS'!N64</f>
        <v>0</v>
      </c>
      <c r="D498" s="652"/>
      <c r="E498" s="652"/>
      <c r="F498" s="652"/>
      <c r="G498" s="652"/>
      <c r="H498" s="652"/>
      <c r="I498" s="652"/>
      <c r="J498" s="652"/>
      <c r="K498" s="652"/>
      <c r="L498" s="652"/>
      <c r="M498" s="652"/>
      <c r="N498" s="652"/>
      <c r="O498" s="652"/>
      <c r="P498" s="652"/>
      <c r="Q498" s="652"/>
      <c r="R498" s="652"/>
      <c r="S498" s="652"/>
      <c r="T498" s="652"/>
      <c r="U498" s="652"/>
      <c r="V498" s="652"/>
      <c r="W498" s="652"/>
      <c r="X498" s="652"/>
      <c r="Y498" s="652"/>
      <c r="Z498" s="652"/>
      <c r="AA498" s="652"/>
      <c r="AB498" s="652"/>
      <c r="AC498" s="652"/>
      <c r="AD498" s="652"/>
      <c r="AE498" s="652"/>
      <c r="AF498" s="652"/>
      <c r="AG498" s="652"/>
      <c r="AH498" s="652"/>
      <c r="AI498" s="652"/>
      <c r="AJ498" s="652"/>
      <c r="AK498" s="652"/>
      <c r="AL498" s="652"/>
      <c r="AM498" s="652"/>
      <c r="AN498" s="652"/>
      <c r="AO498" s="652"/>
      <c r="AP498" s="652"/>
      <c r="AQ498" s="652"/>
      <c r="AR498" s="652"/>
      <c r="AS498" s="652"/>
      <c r="AT498" s="652"/>
      <c r="AU498" s="652"/>
      <c r="AV498" s="652"/>
      <c r="AW498" s="652">
        <f t="shared" ref="AW498:BP498" si="816">$C498*AW641</f>
        <v>0</v>
      </c>
      <c r="AX498" s="652">
        <f t="shared" si="816"/>
        <v>0</v>
      </c>
      <c r="AY498" s="652">
        <f t="shared" si="816"/>
        <v>0</v>
      </c>
      <c r="AZ498" s="652">
        <f t="shared" si="816"/>
        <v>0</v>
      </c>
      <c r="BA498" s="652">
        <f t="shared" si="816"/>
        <v>0</v>
      </c>
      <c r="BB498" s="652">
        <f t="shared" si="816"/>
        <v>0</v>
      </c>
      <c r="BC498" s="652">
        <f t="shared" si="816"/>
        <v>0</v>
      </c>
      <c r="BD498" s="652">
        <f t="shared" si="816"/>
        <v>0</v>
      </c>
      <c r="BE498" s="652">
        <f t="shared" si="816"/>
        <v>0</v>
      </c>
      <c r="BF498" s="652">
        <f t="shared" si="816"/>
        <v>0</v>
      </c>
      <c r="BG498" s="652">
        <f t="shared" si="816"/>
        <v>0</v>
      </c>
      <c r="BH498" s="652">
        <f t="shared" si="816"/>
        <v>0</v>
      </c>
      <c r="BI498" s="652">
        <f t="shared" si="816"/>
        <v>0</v>
      </c>
      <c r="BJ498" s="652">
        <f t="shared" si="816"/>
        <v>0</v>
      </c>
      <c r="BK498" s="652">
        <f t="shared" si="816"/>
        <v>0</v>
      </c>
      <c r="BL498" s="652">
        <f t="shared" si="816"/>
        <v>0</v>
      </c>
      <c r="BM498" s="652">
        <f t="shared" si="816"/>
        <v>0</v>
      </c>
      <c r="BN498" s="652">
        <f t="shared" si="816"/>
        <v>0</v>
      </c>
      <c r="BO498" s="652">
        <f t="shared" si="816"/>
        <v>0</v>
      </c>
      <c r="BP498" s="652">
        <f t="shared" si="816"/>
        <v>0</v>
      </c>
      <c r="BQ498" s="652">
        <f t="shared" si="815"/>
        <v>0</v>
      </c>
    </row>
    <row r="499" spans="1:69" s="360" customFormat="1" ht="12.75" x14ac:dyDescent="0.2">
      <c r="A499" s="692">
        <v>1910</v>
      </c>
      <c r="B499" s="384" t="s">
        <v>288</v>
      </c>
      <c r="C499" s="1306">
        <f>'I4 BO ASSETS'!N65</f>
        <v>0</v>
      </c>
      <c r="D499" s="652"/>
      <c r="E499" s="652"/>
      <c r="F499" s="652"/>
      <c r="G499" s="652"/>
      <c r="H499" s="652"/>
      <c r="I499" s="652"/>
      <c r="J499" s="652"/>
      <c r="K499" s="652"/>
      <c r="L499" s="652"/>
      <c r="M499" s="652"/>
      <c r="N499" s="652"/>
      <c r="O499" s="652"/>
      <c r="P499" s="652"/>
      <c r="Q499" s="652"/>
      <c r="R499" s="652"/>
      <c r="S499" s="652"/>
      <c r="T499" s="652"/>
      <c r="U499" s="652"/>
      <c r="V499" s="652"/>
      <c r="W499" s="652"/>
      <c r="X499" s="652"/>
      <c r="Y499" s="652"/>
      <c r="Z499" s="652"/>
      <c r="AA499" s="652"/>
      <c r="AB499" s="652"/>
      <c r="AC499" s="652"/>
      <c r="AD499" s="652"/>
      <c r="AE499" s="652"/>
      <c r="AF499" s="652"/>
      <c r="AG499" s="652"/>
      <c r="AH499" s="652"/>
      <c r="AI499" s="652"/>
      <c r="AJ499" s="652"/>
      <c r="AK499" s="652"/>
      <c r="AL499" s="652"/>
      <c r="AM499" s="652"/>
      <c r="AN499" s="652"/>
      <c r="AO499" s="652"/>
      <c r="AP499" s="652"/>
      <c r="AQ499" s="652"/>
      <c r="AR499" s="652"/>
      <c r="AS499" s="652"/>
      <c r="AT499" s="652"/>
      <c r="AU499" s="652"/>
      <c r="AV499" s="652"/>
      <c r="AW499" s="652">
        <f t="shared" ref="AW499:BP499" si="817">$C499*AW642</f>
        <v>0</v>
      </c>
      <c r="AX499" s="652">
        <f t="shared" si="817"/>
        <v>0</v>
      </c>
      <c r="AY499" s="652">
        <f t="shared" si="817"/>
        <v>0</v>
      </c>
      <c r="AZ499" s="652">
        <f t="shared" si="817"/>
        <v>0</v>
      </c>
      <c r="BA499" s="652">
        <f t="shared" si="817"/>
        <v>0</v>
      </c>
      <c r="BB499" s="652">
        <f t="shared" si="817"/>
        <v>0</v>
      </c>
      <c r="BC499" s="652">
        <f t="shared" si="817"/>
        <v>0</v>
      </c>
      <c r="BD499" s="652">
        <f t="shared" si="817"/>
        <v>0</v>
      </c>
      <c r="BE499" s="652">
        <f t="shared" si="817"/>
        <v>0</v>
      </c>
      <c r="BF499" s="652">
        <f t="shared" si="817"/>
        <v>0</v>
      </c>
      <c r="BG499" s="652">
        <f t="shared" si="817"/>
        <v>0</v>
      </c>
      <c r="BH499" s="652">
        <f t="shared" si="817"/>
        <v>0</v>
      </c>
      <c r="BI499" s="652">
        <f t="shared" si="817"/>
        <v>0</v>
      </c>
      <c r="BJ499" s="652">
        <f t="shared" si="817"/>
        <v>0</v>
      </c>
      <c r="BK499" s="652">
        <f t="shared" si="817"/>
        <v>0</v>
      </c>
      <c r="BL499" s="652">
        <f t="shared" si="817"/>
        <v>0</v>
      </c>
      <c r="BM499" s="652">
        <f t="shared" si="817"/>
        <v>0</v>
      </c>
      <c r="BN499" s="652">
        <f t="shared" si="817"/>
        <v>0</v>
      </c>
      <c r="BO499" s="652">
        <f t="shared" si="817"/>
        <v>0</v>
      </c>
      <c r="BP499" s="652">
        <f t="shared" si="817"/>
        <v>0</v>
      </c>
      <c r="BQ499" s="652">
        <f t="shared" si="815"/>
        <v>0</v>
      </c>
    </row>
    <row r="500" spans="1:69" s="360" customFormat="1" ht="12.75" x14ac:dyDescent="0.2">
      <c r="A500" s="692">
        <v>1915</v>
      </c>
      <c r="B500" s="384" t="s">
        <v>539</v>
      </c>
      <c r="C500" s="1306">
        <f>'I4 BO ASSETS'!N66</f>
        <v>0</v>
      </c>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c r="Z500" s="652"/>
      <c r="AA500" s="652"/>
      <c r="AB500" s="652"/>
      <c r="AC500" s="652"/>
      <c r="AD500" s="652"/>
      <c r="AE500" s="652"/>
      <c r="AF500" s="652"/>
      <c r="AG500" s="652"/>
      <c r="AH500" s="652"/>
      <c r="AI500" s="652"/>
      <c r="AJ500" s="652"/>
      <c r="AK500" s="652"/>
      <c r="AL500" s="652"/>
      <c r="AM500" s="652"/>
      <c r="AN500" s="652"/>
      <c r="AO500" s="652"/>
      <c r="AP500" s="652"/>
      <c r="AQ500" s="652"/>
      <c r="AR500" s="652"/>
      <c r="AS500" s="652"/>
      <c r="AT500" s="652"/>
      <c r="AU500" s="652"/>
      <c r="AV500" s="652"/>
      <c r="AW500" s="652">
        <f t="shared" ref="AW500:BP500" si="818">$C500*AW643</f>
        <v>0</v>
      </c>
      <c r="AX500" s="652">
        <f t="shared" si="818"/>
        <v>0</v>
      </c>
      <c r="AY500" s="652">
        <f t="shared" si="818"/>
        <v>0</v>
      </c>
      <c r="AZ500" s="652">
        <f t="shared" si="818"/>
        <v>0</v>
      </c>
      <c r="BA500" s="652">
        <f t="shared" si="818"/>
        <v>0</v>
      </c>
      <c r="BB500" s="652">
        <f t="shared" si="818"/>
        <v>0</v>
      </c>
      <c r="BC500" s="652">
        <f t="shared" si="818"/>
        <v>0</v>
      </c>
      <c r="BD500" s="652">
        <f t="shared" si="818"/>
        <v>0</v>
      </c>
      <c r="BE500" s="652">
        <f t="shared" si="818"/>
        <v>0</v>
      </c>
      <c r="BF500" s="652">
        <f t="shared" si="818"/>
        <v>0</v>
      </c>
      <c r="BG500" s="652">
        <f t="shared" si="818"/>
        <v>0</v>
      </c>
      <c r="BH500" s="652">
        <f t="shared" si="818"/>
        <v>0</v>
      </c>
      <c r="BI500" s="652">
        <f t="shared" si="818"/>
        <v>0</v>
      </c>
      <c r="BJ500" s="652">
        <f t="shared" si="818"/>
        <v>0</v>
      </c>
      <c r="BK500" s="652">
        <f t="shared" si="818"/>
        <v>0</v>
      </c>
      <c r="BL500" s="652">
        <f t="shared" si="818"/>
        <v>0</v>
      </c>
      <c r="BM500" s="652">
        <f t="shared" si="818"/>
        <v>0</v>
      </c>
      <c r="BN500" s="652">
        <f t="shared" si="818"/>
        <v>0</v>
      </c>
      <c r="BO500" s="652">
        <f t="shared" si="818"/>
        <v>0</v>
      </c>
      <c r="BP500" s="652">
        <f t="shared" si="818"/>
        <v>0</v>
      </c>
      <c r="BQ500" s="652">
        <f t="shared" si="815"/>
        <v>0</v>
      </c>
    </row>
    <row r="501" spans="1:69" s="360" customFormat="1" ht="12.75" x14ac:dyDescent="0.2">
      <c r="A501" s="692">
        <v>1920</v>
      </c>
      <c r="B501" s="384" t="s">
        <v>540</v>
      </c>
      <c r="C501" s="1306">
        <f>'I4 BO ASSETS'!N67</f>
        <v>0</v>
      </c>
      <c r="D501" s="652"/>
      <c r="E501" s="652"/>
      <c r="F501" s="652"/>
      <c r="G501" s="652"/>
      <c r="H501" s="652"/>
      <c r="I501" s="652"/>
      <c r="J501" s="652"/>
      <c r="K501" s="652"/>
      <c r="L501" s="652"/>
      <c r="M501" s="652"/>
      <c r="N501" s="652"/>
      <c r="O501" s="652"/>
      <c r="P501" s="652"/>
      <c r="Q501" s="652"/>
      <c r="R501" s="652"/>
      <c r="S501" s="652"/>
      <c r="T501" s="652"/>
      <c r="U501" s="652"/>
      <c r="V501" s="652"/>
      <c r="W501" s="652"/>
      <c r="X501" s="652"/>
      <c r="Y501" s="652"/>
      <c r="Z501" s="652"/>
      <c r="AA501" s="652"/>
      <c r="AB501" s="652"/>
      <c r="AC501" s="652"/>
      <c r="AD501" s="652"/>
      <c r="AE501" s="652"/>
      <c r="AF501" s="652"/>
      <c r="AG501" s="652"/>
      <c r="AH501" s="652"/>
      <c r="AI501" s="652"/>
      <c r="AJ501" s="652"/>
      <c r="AK501" s="652"/>
      <c r="AL501" s="652"/>
      <c r="AM501" s="652"/>
      <c r="AN501" s="652"/>
      <c r="AO501" s="652"/>
      <c r="AP501" s="652"/>
      <c r="AQ501" s="652"/>
      <c r="AR501" s="652"/>
      <c r="AS501" s="652"/>
      <c r="AT501" s="652"/>
      <c r="AU501" s="652"/>
      <c r="AV501" s="652"/>
      <c r="AW501" s="652">
        <f t="shared" ref="AW501:BP501" si="819">$C501*AW644</f>
        <v>0</v>
      </c>
      <c r="AX501" s="652">
        <f t="shared" si="819"/>
        <v>0</v>
      </c>
      <c r="AY501" s="652">
        <f t="shared" si="819"/>
        <v>0</v>
      </c>
      <c r="AZ501" s="652">
        <f t="shared" si="819"/>
        <v>0</v>
      </c>
      <c r="BA501" s="652">
        <f t="shared" si="819"/>
        <v>0</v>
      </c>
      <c r="BB501" s="652">
        <f t="shared" si="819"/>
        <v>0</v>
      </c>
      <c r="BC501" s="652">
        <f t="shared" si="819"/>
        <v>0</v>
      </c>
      <c r="BD501" s="652">
        <f t="shared" si="819"/>
        <v>0</v>
      </c>
      <c r="BE501" s="652">
        <f t="shared" si="819"/>
        <v>0</v>
      </c>
      <c r="BF501" s="652">
        <f t="shared" si="819"/>
        <v>0</v>
      </c>
      <c r="BG501" s="652">
        <f t="shared" si="819"/>
        <v>0</v>
      </c>
      <c r="BH501" s="652">
        <f t="shared" si="819"/>
        <v>0</v>
      </c>
      <c r="BI501" s="652">
        <f t="shared" si="819"/>
        <v>0</v>
      </c>
      <c r="BJ501" s="652">
        <f t="shared" si="819"/>
        <v>0</v>
      </c>
      <c r="BK501" s="652">
        <f t="shared" si="819"/>
        <v>0</v>
      </c>
      <c r="BL501" s="652">
        <f t="shared" si="819"/>
        <v>0</v>
      </c>
      <c r="BM501" s="652">
        <f t="shared" si="819"/>
        <v>0</v>
      </c>
      <c r="BN501" s="652">
        <f t="shared" si="819"/>
        <v>0</v>
      </c>
      <c r="BO501" s="652">
        <f t="shared" si="819"/>
        <v>0</v>
      </c>
      <c r="BP501" s="652">
        <f t="shared" si="819"/>
        <v>0</v>
      </c>
      <c r="BQ501" s="652">
        <f t="shared" si="815"/>
        <v>0</v>
      </c>
    </row>
    <row r="502" spans="1:69" s="360" customFormat="1" ht="12.75" x14ac:dyDescent="0.2">
      <c r="A502" s="692">
        <v>1925</v>
      </c>
      <c r="B502" s="384" t="s">
        <v>541</v>
      </c>
      <c r="C502" s="1306">
        <f>'I4 BO ASSETS'!N68</f>
        <v>0</v>
      </c>
      <c r="D502" s="652"/>
      <c r="E502" s="652"/>
      <c r="F502" s="652"/>
      <c r="G502" s="652"/>
      <c r="H502" s="652"/>
      <c r="I502" s="652"/>
      <c r="J502" s="652"/>
      <c r="K502" s="652"/>
      <c r="L502" s="652"/>
      <c r="M502" s="652"/>
      <c r="N502" s="652"/>
      <c r="O502" s="652"/>
      <c r="P502" s="652"/>
      <c r="Q502" s="652"/>
      <c r="R502" s="652"/>
      <c r="S502" s="652"/>
      <c r="T502" s="652"/>
      <c r="U502" s="652"/>
      <c r="V502" s="652"/>
      <c r="W502" s="652"/>
      <c r="X502" s="652"/>
      <c r="Y502" s="652"/>
      <c r="Z502" s="652"/>
      <c r="AA502" s="652"/>
      <c r="AB502" s="652"/>
      <c r="AC502" s="652"/>
      <c r="AD502" s="652"/>
      <c r="AE502" s="652"/>
      <c r="AF502" s="652"/>
      <c r="AG502" s="652"/>
      <c r="AH502" s="652"/>
      <c r="AI502" s="652"/>
      <c r="AJ502" s="652"/>
      <c r="AK502" s="652"/>
      <c r="AL502" s="652"/>
      <c r="AM502" s="652"/>
      <c r="AN502" s="652"/>
      <c r="AO502" s="652"/>
      <c r="AP502" s="652"/>
      <c r="AQ502" s="652"/>
      <c r="AR502" s="652"/>
      <c r="AS502" s="652"/>
      <c r="AT502" s="652"/>
      <c r="AU502" s="652"/>
      <c r="AV502" s="652"/>
      <c r="AW502" s="652">
        <f t="shared" ref="AW502:BP502" si="820">$C502*AW645</f>
        <v>0</v>
      </c>
      <c r="AX502" s="652">
        <f t="shared" si="820"/>
        <v>0</v>
      </c>
      <c r="AY502" s="652">
        <f t="shared" si="820"/>
        <v>0</v>
      </c>
      <c r="AZ502" s="652">
        <f t="shared" si="820"/>
        <v>0</v>
      </c>
      <c r="BA502" s="652">
        <f t="shared" si="820"/>
        <v>0</v>
      </c>
      <c r="BB502" s="652">
        <f t="shared" si="820"/>
        <v>0</v>
      </c>
      <c r="BC502" s="652">
        <f t="shared" si="820"/>
        <v>0</v>
      </c>
      <c r="BD502" s="652">
        <f t="shared" si="820"/>
        <v>0</v>
      </c>
      <c r="BE502" s="652">
        <f t="shared" si="820"/>
        <v>0</v>
      </c>
      <c r="BF502" s="652">
        <f t="shared" si="820"/>
        <v>0</v>
      </c>
      <c r="BG502" s="652">
        <f t="shared" si="820"/>
        <v>0</v>
      </c>
      <c r="BH502" s="652">
        <f t="shared" si="820"/>
        <v>0</v>
      </c>
      <c r="BI502" s="652">
        <f t="shared" si="820"/>
        <v>0</v>
      </c>
      <c r="BJ502" s="652">
        <f t="shared" si="820"/>
        <v>0</v>
      </c>
      <c r="BK502" s="652">
        <f t="shared" si="820"/>
        <v>0</v>
      </c>
      <c r="BL502" s="652">
        <f t="shared" si="820"/>
        <v>0</v>
      </c>
      <c r="BM502" s="652">
        <f t="shared" si="820"/>
        <v>0</v>
      </c>
      <c r="BN502" s="652">
        <f t="shared" si="820"/>
        <v>0</v>
      </c>
      <c r="BO502" s="652">
        <f t="shared" si="820"/>
        <v>0</v>
      </c>
      <c r="BP502" s="652">
        <f t="shared" si="820"/>
        <v>0</v>
      </c>
      <c r="BQ502" s="652">
        <f t="shared" si="815"/>
        <v>0</v>
      </c>
    </row>
    <row r="503" spans="1:69" s="360" customFormat="1" ht="12.75" x14ac:dyDescent="0.2">
      <c r="A503" s="692">
        <v>1930</v>
      </c>
      <c r="B503" s="384" t="s">
        <v>542</v>
      </c>
      <c r="C503" s="1306">
        <f>'I4 BO ASSETS'!N69</f>
        <v>0</v>
      </c>
      <c r="D503" s="652"/>
      <c r="E503" s="652"/>
      <c r="F503" s="652"/>
      <c r="G503" s="652"/>
      <c r="H503" s="652"/>
      <c r="I503" s="652"/>
      <c r="J503" s="652"/>
      <c r="K503" s="652"/>
      <c r="L503" s="652"/>
      <c r="M503" s="652"/>
      <c r="N503" s="652"/>
      <c r="O503" s="652"/>
      <c r="P503" s="652"/>
      <c r="Q503" s="652"/>
      <c r="R503" s="652"/>
      <c r="S503" s="652"/>
      <c r="T503" s="652"/>
      <c r="U503" s="652"/>
      <c r="V503" s="652"/>
      <c r="W503" s="652"/>
      <c r="X503" s="652"/>
      <c r="Y503" s="652"/>
      <c r="Z503" s="652"/>
      <c r="AA503" s="652"/>
      <c r="AB503" s="652"/>
      <c r="AC503" s="652"/>
      <c r="AD503" s="652"/>
      <c r="AE503" s="652"/>
      <c r="AF503" s="652"/>
      <c r="AG503" s="652"/>
      <c r="AH503" s="652"/>
      <c r="AI503" s="652"/>
      <c r="AJ503" s="652"/>
      <c r="AK503" s="652"/>
      <c r="AL503" s="652"/>
      <c r="AM503" s="652"/>
      <c r="AN503" s="652"/>
      <c r="AO503" s="652"/>
      <c r="AP503" s="652"/>
      <c r="AQ503" s="652"/>
      <c r="AR503" s="652"/>
      <c r="AS503" s="652"/>
      <c r="AT503" s="652"/>
      <c r="AU503" s="652"/>
      <c r="AV503" s="652"/>
      <c r="AW503" s="652">
        <f t="shared" ref="AW503:BP503" si="821">$C503*AW646</f>
        <v>0</v>
      </c>
      <c r="AX503" s="652">
        <f t="shared" si="821"/>
        <v>0</v>
      </c>
      <c r="AY503" s="652">
        <f t="shared" si="821"/>
        <v>0</v>
      </c>
      <c r="AZ503" s="652">
        <f t="shared" si="821"/>
        <v>0</v>
      </c>
      <c r="BA503" s="652">
        <f t="shared" si="821"/>
        <v>0</v>
      </c>
      <c r="BB503" s="652">
        <f t="shared" si="821"/>
        <v>0</v>
      </c>
      <c r="BC503" s="652">
        <f t="shared" si="821"/>
        <v>0</v>
      </c>
      <c r="BD503" s="652">
        <f t="shared" si="821"/>
        <v>0</v>
      </c>
      <c r="BE503" s="652">
        <f t="shared" si="821"/>
        <v>0</v>
      </c>
      <c r="BF503" s="652">
        <f t="shared" si="821"/>
        <v>0</v>
      </c>
      <c r="BG503" s="652">
        <f t="shared" si="821"/>
        <v>0</v>
      </c>
      <c r="BH503" s="652">
        <f t="shared" si="821"/>
        <v>0</v>
      </c>
      <c r="BI503" s="652">
        <f t="shared" si="821"/>
        <v>0</v>
      </c>
      <c r="BJ503" s="652">
        <f t="shared" si="821"/>
        <v>0</v>
      </c>
      <c r="BK503" s="652">
        <f t="shared" si="821"/>
        <v>0</v>
      </c>
      <c r="BL503" s="652">
        <f t="shared" si="821"/>
        <v>0</v>
      </c>
      <c r="BM503" s="652">
        <f t="shared" si="821"/>
        <v>0</v>
      </c>
      <c r="BN503" s="652">
        <f t="shared" si="821"/>
        <v>0</v>
      </c>
      <c r="BO503" s="652">
        <f t="shared" si="821"/>
        <v>0</v>
      </c>
      <c r="BP503" s="652">
        <f t="shared" si="821"/>
        <v>0</v>
      </c>
      <c r="BQ503" s="652">
        <f t="shared" si="815"/>
        <v>0</v>
      </c>
    </row>
    <row r="504" spans="1:69" s="360" customFormat="1" ht="12.75" x14ac:dyDescent="0.2">
      <c r="A504" s="692">
        <v>1935</v>
      </c>
      <c r="B504" s="384" t="s">
        <v>543</v>
      </c>
      <c r="C504" s="1306">
        <f>'I4 BO ASSETS'!N70</f>
        <v>0</v>
      </c>
      <c r="D504" s="652"/>
      <c r="E504" s="652"/>
      <c r="F504" s="652"/>
      <c r="G504" s="652"/>
      <c r="H504" s="652"/>
      <c r="I504" s="652"/>
      <c r="J504" s="652"/>
      <c r="K504" s="652"/>
      <c r="L504" s="652"/>
      <c r="M504" s="652"/>
      <c r="N504" s="652"/>
      <c r="O504" s="652"/>
      <c r="P504" s="652"/>
      <c r="Q504" s="652"/>
      <c r="R504" s="652"/>
      <c r="S504" s="652"/>
      <c r="T504" s="652"/>
      <c r="U504" s="652"/>
      <c r="V504" s="652"/>
      <c r="W504" s="652"/>
      <c r="X504" s="652"/>
      <c r="Y504" s="652"/>
      <c r="Z504" s="652"/>
      <c r="AA504" s="652"/>
      <c r="AB504" s="652"/>
      <c r="AC504" s="652"/>
      <c r="AD504" s="652"/>
      <c r="AE504" s="652"/>
      <c r="AF504" s="652"/>
      <c r="AG504" s="652"/>
      <c r="AH504" s="652"/>
      <c r="AI504" s="652"/>
      <c r="AJ504" s="652"/>
      <c r="AK504" s="652"/>
      <c r="AL504" s="652"/>
      <c r="AM504" s="652"/>
      <c r="AN504" s="652"/>
      <c r="AO504" s="652"/>
      <c r="AP504" s="652"/>
      <c r="AQ504" s="652"/>
      <c r="AR504" s="652"/>
      <c r="AS504" s="652"/>
      <c r="AT504" s="652"/>
      <c r="AU504" s="652"/>
      <c r="AV504" s="652"/>
      <c r="AW504" s="652">
        <f t="shared" ref="AW504:BP504" si="822">$C504*AW647</f>
        <v>0</v>
      </c>
      <c r="AX504" s="652">
        <f t="shared" si="822"/>
        <v>0</v>
      </c>
      <c r="AY504" s="652">
        <f t="shared" si="822"/>
        <v>0</v>
      </c>
      <c r="AZ504" s="652">
        <f t="shared" si="822"/>
        <v>0</v>
      </c>
      <c r="BA504" s="652">
        <f t="shared" si="822"/>
        <v>0</v>
      </c>
      <c r="BB504" s="652">
        <f t="shared" si="822"/>
        <v>0</v>
      </c>
      <c r="BC504" s="652">
        <f t="shared" si="822"/>
        <v>0</v>
      </c>
      <c r="BD504" s="652">
        <f t="shared" si="822"/>
        <v>0</v>
      </c>
      <c r="BE504" s="652">
        <f t="shared" si="822"/>
        <v>0</v>
      </c>
      <c r="BF504" s="652">
        <f t="shared" si="822"/>
        <v>0</v>
      </c>
      <c r="BG504" s="652">
        <f t="shared" si="822"/>
        <v>0</v>
      </c>
      <c r="BH504" s="652">
        <f t="shared" si="822"/>
        <v>0</v>
      </c>
      <c r="BI504" s="652">
        <f t="shared" si="822"/>
        <v>0</v>
      </c>
      <c r="BJ504" s="652">
        <f t="shared" si="822"/>
        <v>0</v>
      </c>
      <c r="BK504" s="652">
        <f t="shared" si="822"/>
        <v>0</v>
      </c>
      <c r="BL504" s="652">
        <f t="shared" si="822"/>
        <v>0</v>
      </c>
      <c r="BM504" s="652">
        <f t="shared" si="822"/>
        <v>0</v>
      </c>
      <c r="BN504" s="652">
        <f t="shared" si="822"/>
        <v>0</v>
      </c>
      <c r="BO504" s="652">
        <f t="shared" si="822"/>
        <v>0</v>
      </c>
      <c r="BP504" s="652">
        <f t="shared" si="822"/>
        <v>0</v>
      </c>
      <c r="BQ504" s="652">
        <f t="shared" si="815"/>
        <v>0</v>
      </c>
    </row>
    <row r="505" spans="1:69" s="360" customFormat="1" ht="12.75" x14ac:dyDescent="0.2">
      <c r="A505" s="692">
        <v>1940</v>
      </c>
      <c r="B505" s="384" t="s">
        <v>544</v>
      </c>
      <c r="C505" s="1306">
        <f>'I4 BO ASSETS'!N71</f>
        <v>0</v>
      </c>
      <c r="D505" s="652"/>
      <c r="E505" s="652"/>
      <c r="F505" s="652"/>
      <c r="G505" s="652"/>
      <c r="H505" s="652"/>
      <c r="I505" s="652"/>
      <c r="J505" s="652"/>
      <c r="K505" s="652"/>
      <c r="L505" s="652"/>
      <c r="M505" s="652"/>
      <c r="N505" s="652"/>
      <c r="O505" s="652"/>
      <c r="P505" s="652"/>
      <c r="Q505" s="652"/>
      <c r="R505" s="652"/>
      <c r="S505" s="652"/>
      <c r="T505" s="652"/>
      <c r="U505" s="652"/>
      <c r="V505" s="652"/>
      <c r="W505" s="652"/>
      <c r="X505" s="652"/>
      <c r="Y505" s="652"/>
      <c r="Z505" s="652"/>
      <c r="AA505" s="652"/>
      <c r="AB505" s="652"/>
      <c r="AC505" s="652"/>
      <c r="AD505" s="652"/>
      <c r="AE505" s="652"/>
      <c r="AF505" s="652"/>
      <c r="AG505" s="652"/>
      <c r="AH505" s="652"/>
      <c r="AI505" s="652"/>
      <c r="AJ505" s="652"/>
      <c r="AK505" s="652"/>
      <c r="AL505" s="652"/>
      <c r="AM505" s="652"/>
      <c r="AN505" s="652"/>
      <c r="AO505" s="652"/>
      <c r="AP505" s="652"/>
      <c r="AQ505" s="652"/>
      <c r="AR505" s="652"/>
      <c r="AS505" s="652"/>
      <c r="AT505" s="652"/>
      <c r="AU505" s="652"/>
      <c r="AV505" s="652"/>
      <c r="AW505" s="652">
        <f t="shared" ref="AW505:BP505" si="823">$C505*AW648</f>
        <v>0</v>
      </c>
      <c r="AX505" s="652">
        <f t="shared" si="823"/>
        <v>0</v>
      </c>
      <c r="AY505" s="652">
        <f t="shared" si="823"/>
        <v>0</v>
      </c>
      <c r="AZ505" s="652">
        <f t="shared" si="823"/>
        <v>0</v>
      </c>
      <c r="BA505" s="652">
        <f t="shared" si="823"/>
        <v>0</v>
      </c>
      <c r="BB505" s="652">
        <f t="shared" si="823"/>
        <v>0</v>
      </c>
      <c r="BC505" s="652">
        <f t="shared" si="823"/>
        <v>0</v>
      </c>
      <c r="BD505" s="652">
        <f t="shared" si="823"/>
        <v>0</v>
      </c>
      <c r="BE505" s="652">
        <f t="shared" si="823"/>
        <v>0</v>
      </c>
      <c r="BF505" s="652">
        <f t="shared" si="823"/>
        <v>0</v>
      </c>
      <c r="BG505" s="652">
        <f t="shared" si="823"/>
        <v>0</v>
      </c>
      <c r="BH505" s="652">
        <f t="shared" si="823"/>
        <v>0</v>
      </c>
      <c r="BI505" s="652">
        <f t="shared" si="823"/>
        <v>0</v>
      </c>
      <c r="BJ505" s="652">
        <f t="shared" si="823"/>
        <v>0</v>
      </c>
      <c r="BK505" s="652">
        <f t="shared" si="823"/>
        <v>0</v>
      </c>
      <c r="BL505" s="652">
        <f t="shared" si="823"/>
        <v>0</v>
      </c>
      <c r="BM505" s="652">
        <f t="shared" si="823"/>
        <v>0</v>
      </c>
      <c r="BN505" s="652">
        <f t="shared" si="823"/>
        <v>0</v>
      </c>
      <c r="BO505" s="652">
        <f t="shared" si="823"/>
        <v>0</v>
      </c>
      <c r="BP505" s="652">
        <f t="shared" si="823"/>
        <v>0</v>
      </c>
      <c r="BQ505" s="652">
        <f t="shared" si="815"/>
        <v>0</v>
      </c>
    </row>
    <row r="506" spans="1:69" s="360" customFormat="1" ht="12.75" x14ac:dyDescent="0.2">
      <c r="A506" s="692">
        <v>1945</v>
      </c>
      <c r="B506" s="384" t="s">
        <v>545</v>
      </c>
      <c r="C506" s="1306">
        <f>'I4 BO ASSETS'!N72</f>
        <v>0</v>
      </c>
      <c r="D506" s="652"/>
      <c r="E506" s="652"/>
      <c r="F506" s="652"/>
      <c r="G506" s="652"/>
      <c r="H506" s="652"/>
      <c r="I506" s="652"/>
      <c r="J506" s="652"/>
      <c r="K506" s="652"/>
      <c r="L506" s="652"/>
      <c r="M506" s="652"/>
      <c r="N506" s="652"/>
      <c r="O506" s="652"/>
      <c r="P506" s="652"/>
      <c r="Q506" s="652"/>
      <c r="R506" s="652"/>
      <c r="S506" s="652"/>
      <c r="T506" s="652"/>
      <c r="U506" s="652"/>
      <c r="V506" s="652"/>
      <c r="W506" s="652"/>
      <c r="X506" s="652"/>
      <c r="Y506" s="652"/>
      <c r="Z506" s="652"/>
      <c r="AA506" s="652"/>
      <c r="AB506" s="652"/>
      <c r="AC506" s="652"/>
      <c r="AD506" s="652"/>
      <c r="AE506" s="652"/>
      <c r="AF506" s="652"/>
      <c r="AG506" s="652"/>
      <c r="AH506" s="652"/>
      <c r="AI506" s="652"/>
      <c r="AJ506" s="652"/>
      <c r="AK506" s="652"/>
      <c r="AL506" s="652"/>
      <c r="AM506" s="652"/>
      <c r="AN506" s="652"/>
      <c r="AO506" s="652"/>
      <c r="AP506" s="652"/>
      <c r="AQ506" s="652"/>
      <c r="AR506" s="652"/>
      <c r="AS506" s="652"/>
      <c r="AT506" s="652"/>
      <c r="AU506" s="652"/>
      <c r="AV506" s="652"/>
      <c r="AW506" s="652">
        <f t="shared" ref="AW506:BP506" si="824">$C506*AW649</f>
        <v>0</v>
      </c>
      <c r="AX506" s="652">
        <f t="shared" si="824"/>
        <v>0</v>
      </c>
      <c r="AY506" s="652">
        <f t="shared" si="824"/>
        <v>0</v>
      </c>
      <c r="AZ506" s="652">
        <f t="shared" si="824"/>
        <v>0</v>
      </c>
      <c r="BA506" s="652">
        <f t="shared" si="824"/>
        <v>0</v>
      </c>
      <c r="BB506" s="652">
        <f t="shared" si="824"/>
        <v>0</v>
      </c>
      <c r="BC506" s="652">
        <f t="shared" si="824"/>
        <v>0</v>
      </c>
      <c r="BD506" s="652">
        <f t="shared" si="824"/>
        <v>0</v>
      </c>
      <c r="BE506" s="652">
        <f t="shared" si="824"/>
        <v>0</v>
      </c>
      <c r="BF506" s="652">
        <f t="shared" si="824"/>
        <v>0</v>
      </c>
      <c r="BG506" s="652">
        <f t="shared" si="824"/>
        <v>0</v>
      </c>
      <c r="BH506" s="652">
        <f t="shared" si="824"/>
        <v>0</v>
      </c>
      <c r="BI506" s="652">
        <f t="shared" si="824"/>
        <v>0</v>
      </c>
      <c r="BJ506" s="652">
        <f t="shared" si="824"/>
        <v>0</v>
      </c>
      <c r="BK506" s="652">
        <f t="shared" si="824"/>
        <v>0</v>
      </c>
      <c r="BL506" s="652">
        <f t="shared" si="824"/>
        <v>0</v>
      </c>
      <c r="BM506" s="652">
        <f t="shared" si="824"/>
        <v>0</v>
      </c>
      <c r="BN506" s="652">
        <f t="shared" si="824"/>
        <v>0</v>
      </c>
      <c r="BO506" s="652">
        <f t="shared" si="824"/>
        <v>0</v>
      </c>
      <c r="BP506" s="652">
        <f t="shared" si="824"/>
        <v>0</v>
      </c>
      <c r="BQ506" s="652">
        <f t="shared" si="815"/>
        <v>0</v>
      </c>
    </row>
    <row r="507" spans="1:69" s="360" customFormat="1" ht="12.75" x14ac:dyDescent="0.2">
      <c r="A507" s="692">
        <v>1950</v>
      </c>
      <c r="B507" s="384" t="s">
        <v>546</v>
      </c>
      <c r="C507" s="1306">
        <f>'I4 BO ASSETS'!N73</f>
        <v>0</v>
      </c>
      <c r="D507" s="652"/>
      <c r="E507" s="652"/>
      <c r="F507" s="652"/>
      <c r="G507" s="652"/>
      <c r="H507" s="652"/>
      <c r="I507" s="652"/>
      <c r="J507" s="652"/>
      <c r="K507" s="652"/>
      <c r="L507" s="652"/>
      <c r="M507" s="652"/>
      <c r="N507" s="652"/>
      <c r="O507" s="652"/>
      <c r="P507" s="652"/>
      <c r="Q507" s="652"/>
      <c r="R507" s="652"/>
      <c r="S507" s="652"/>
      <c r="T507" s="652"/>
      <c r="U507" s="652"/>
      <c r="V507" s="652"/>
      <c r="W507" s="652"/>
      <c r="X507" s="652"/>
      <c r="Y507" s="652"/>
      <c r="Z507" s="652"/>
      <c r="AA507" s="652"/>
      <c r="AB507" s="652"/>
      <c r="AC507" s="652"/>
      <c r="AD507" s="652"/>
      <c r="AE507" s="652"/>
      <c r="AF507" s="652"/>
      <c r="AG507" s="652"/>
      <c r="AH507" s="652"/>
      <c r="AI507" s="652"/>
      <c r="AJ507" s="652"/>
      <c r="AK507" s="652"/>
      <c r="AL507" s="652"/>
      <c r="AM507" s="652"/>
      <c r="AN507" s="652"/>
      <c r="AO507" s="652"/>
      <c r="AP507" s="652"/>
      <c r="AQ507" s="652"/>
      <c r="AR507" s="652"/>
      <c r="AS507" s="652"/>
      <c r="AT507" s="652"/>
      <c r="AU507" s="652"/>
      <c r="AV507" s="652"/>
      <c r="AW507" s="652">
        <f t="shared" ref="AW507:BP507" si="825">$C507*AW650</f>
        <v>0</v>
      </c>
      <c r="AX507" s="652">
        <f t="shared" si="825"/>
        <v>0</v>
      </c>
      <c r="AY507" s="652">
        <f t="shared" si="825"/>
        <v>0</v>
      </c>
      <c r="AZ507" s="652">
        <f t="shared" si="825"/>
        <v>0</v>
      </c>
      <c r="BA507" s="652">
        <f t="shared" si="825"/>
        <v>0</v>
      </c>
      <c r="BB507" s="652">
        <f t="shared" si="825"/>
        <v>0</v>
      </c>
      <c r="BC507" s="652">
        <f t="shared" si="825"/>
        <v>0</v>
      </c>
      <c r="BD507" s="652">
        <f t="shared" si="825"/>
        <v>0</v>
      </c>
      <c r="BE507" s="652">
        <f t="shared" si="825"/>
        <v>0</v>
      </c>
      <c r="BF507" s="652">
        <f t="shared" si="825"/>
        <v>0</v>
      </c>
      <c r="BG507" s="652">
        <f t="shared" si="825"/>
        <v>0</v>
      </c>
      <c r="BH507" s="652">
        <f t="shared" si="825"/>
        <v>0</v>
      </c>
      <c r="BI507" s="652">
        <f t="shared" si="825"/>
        <v>0</v>
      </c>
      <c r="BJ507" s="652">
        <f t="shared" si="825"/>
        <v>0</v>
      </c>
      <c r="BK507" s="652">
        <f t="shared" si="825"/>
        <v>0</v>
      </c>
      <c r="BL507" s="652">
        <f t="shared" si="825"/>
        <v>0</v>
      </c>
      <c r="BM507" s="652">
        <f t="shared" si="825"/>
        <v>0</v>
      </c>
      <c r="BN507" s="652">
        <f t="shared" si="825"/>
        <v>0</v>
      </c>
      <c r="BO507" s="652">
        <f t="shared" si="825"/>
        <v>0</v>
      </c>
      <c r="BP507" s="652">
        <f t="shared" si="825"/>
        <v>0</v>
      </c>
      <c r="BQ507" s="652">
        <f t="shared" si="815"/>
        <v>0</v>
      </c>
    </row>
    <row r="508" spans="1:69" s="360" customFormat="1" ht="12.75" x14ac:dyDescent="0.2">
      <c r="A508" s="692">
        <v>1955</v>
      </c>
      <c r="B508" s="384" t="s">
        <v>276</v>
      </c>
      <c r="C508" s="1306">
        <f>'I4 BO ASSETS'!N74</f>
        <v>0</v>
      </c>
      <c r="D508" s="652"/>
      <c r="E508" s="652"/>
      <c r="F508" s="652"/>
      <c r="G508" s="652"/>
      <c r="H508" s="652"/>
      <c r="I508" s="652"/>
      <c r="J508" s="652"/>
      <c r="K508" s="652"/>
      <c r="L508" s="652"/>
      <c r="M508" s="652"/>
      <c r="N508" s="652"/>
      <c r="O508" s="652"/>
      <c r="P508" s="652"/>
      <c r="Q508" s="652"/>
      <c r="R508" s="652"/>
      <c r="S508" s="652"/>
      <c r="T508" s="652"/>
      <c r="U508" s="652"/>
      <c r="V508" s="652"/>
      <c r="W508" s="652"/>
      <c r="X508" s="652"/>
      <c r="Y508" s="652"/>
      <c r="Z508" s="652"/>
      <c r="AA508" s="652"/>
      <c r="AB508" s="652"/>
      <c r="AC508" s="652"/>
      <c r="AD508" s="652"/>
      <c r="AE508" s="652"/>
      <c r="AF508" s="652"/>
      <c r="AG508" s="652"/>
      <c r="AH508" s="652"/>
      <c r="AI508" s="652"/>
      <c r="AJ508" s="652"/>
      <c r="AK508" s="652"/>
      <c r="AL508" s="652"/>
      <c r="AM508" s="652"/>
      <c r="AN508" s="652"/>
      <c r="AO508" s="652"/>
      <c r="AP508" s="652"/>
      <c r="AQ508" s="652"/>
      <c r="AR508" s="652"/>
      <c r="AS508" s="652"/>
      <c r="AT508" s="652"/>
      <c r="AU508" s="652"/>
      <c r="AV508" s="652"/>
      <c r="AW508" s="652">
        <f t="shared" ref="AW508:BP508" si="826">$C508*AW651</f>
        <v>0</v>
      </c>
      <c r="AX508" s="652">
        <f t="shared" si="826"/>
        <v>0</v>
      </c>
      <c r="AY508" s="652">
        <f t="shared" si="826"/>
        <v>0</v>
      </c>
      <c r="AZ508" s="652">
        <f t="shared" si="826"/>
        <v>0</v>
      </c>
      <c r="BA508" s="652">
        <f t="shared" si="826"/>
        <v>0</v>
      </c>
      <c r="BB508" s="652">
        <f t="shared" si="826"/>
        <v>0</v>
      </c>
      <c r="BC508" s="652">
        <f t="shared" si="826"/>
        <v>0</v>
      </c>
      <c r="BD508" s="652">
        <f t="shared" si="826"/>
        <v>0</v>
      </c>
      <c r="BE508" s="652">
        <f t="shared" si="826"/>
        <v>0</v>
      </c>
      <c r="BF508" s="652">
        <f t="shared" si="826"/>
        <v>0</v>
      </c>
      <c r="BG508" s="652">
        <f t="shared" si="826"/>
        <v>0</v>
      </c>
      <c r="BH508" s="652">
        <f t="shared" si="826"/>
        <v>0</v>
      </c>
      <c r="BI508" s="652">
        <f t="shared" si="826"/>
        <v>0</v>
      </c>
      <c r="BJ508" s="652">
        <f t="shared" si="826"/>
        <v>0</v>
      </c>
      <c r="BK508" s="652">
        <f t="shared" si="826"/>
        <v>0</v>
      </c>
      <c r="BL508" s="652">
        <f t="shared" si="826"/>
        <v>0</v>
      </c>
      <c r="BM508" s="652">
        <f t="shared" si="826"/>
        <v>0</v>
      </c>
      <c r="BN508" s="652">
        <f t="shared" si="826"/>
        <v>0</v>
      </c>
      <c r="BO508" s="652">
        <f t="shared" si="826"/>
        <v>0</v>
      </c>
      <c r="BP508" s="652">
        <f t="shared" si="826"/>
        <v>0</v>
      </c>
      <c r="BQ508" s="652">
        <f t="shared" si="815"/>
        <v>0</v>
      </c>
    </row>
    <row r="509" spans="1:69" s="360" customFormat="1" ht="12.75" x14ac:dyDescent="0.2">
      <c r="A509" s="692">
        <v>1960</v>
      </c>
      <c r="B509" s="384" t="s">
        <v>277</v>
      </c>
      <c r="C509" s="1306">
        <f>'I4 BO ASSETS'!N75</f>
        <v>0</v>
      </c>
      <c r="D509" s="652"/>
      <c r="E509" s="652"/>
      <c r="F509" s="652"/>
      <c r="G509" s="652"/>
      <c r="H509" s="652"/>
      <c r="I509" s="652"/>
      <c r="J509" s="652"/>
      <c r="K509" s="652"/>
      <c r="L509" s="652"/>
      <c r="M509" s="652"/>
      <c r="N509" s="652"/>
      <c r="O509" s="652"/>
      <c r="P509" s="652"/>
      <c r="Q509" s="652"/>
      <c r="R509" s="652"/>
      <c r="S509" s="652"/>
      <c r="T509" s="652"/>
      <c r="U509" s="652"/>
      <c r="V509" s="652"/>
      <c r="W509" s="652"/>
      <c r="X509" s="652"/>
      <c r="Y509" s="652"/>
      <c r="Z509" s="652"/>
      <c r="AA509" s="652"/>
      <c r="AB509" s="652"/>
      <c r="AC509" s="652"/>
      <c r="AD509" s="652"/>
      <c r="AE509" s="652"/>
      <c r="AF509" s="652"/>
      <c r="AG509" s="652"/>
      <c r="AH509" s="652"/>
      <c r="AI509" s="652"/>
      <c r="AJ509" s="652"/>
      <c r="AK509" s="652"/>
      <c r="AL509" s="652"/>
      <c r="AM509" s="652"/>
      <c r="AN509" s="652"/>
      <c r="AO509" s="652"/>
      <c r="AP509" s="652"/>
      <c r="AQ509" s="652"/>
      <c r="AR509" s="652"/>
      <c r="AS509" s="652"/>
      <c r="AT509" s="652"/>
      <c r="AU509" s="652"/>
      <c r="AV509" s="652"/>
      <c r="AW509" s="652">
        <f t="shared" ref="AW509:BP509" si="827">$C509*AW652</f>
        <v>0</v>
      </c>
      <c r="AX509" s="652">
        <f t="shared" si="827"/>
        <v>0</v>
      </c>
      <c r="AY509" s="652">
        <f t="shared" si="827"/>
        <v>0</v>
      </c>
      <c r="AZ509" s="652">
        <f t="shared" si="827"/>
        <v>0</v>
      </c>
      <c r="BA509" s="652">
        <f t="shared" si="827"/>
        <v>0</v>
      </c>
      <c r="BB509" s="652">
        <f t="shared" si="827"/>
        <v>0</v>
      </c>
      <c r="BC509" s="652">
        <f t="shared" si="827"/>
        <v>0</v>
      </c>
      <c r="BD509" s="652">
        <f t="shared" si="827"/>
        <v>0</v>
      </c>
      <c r="BE509" s="652">
        <f t="shared" si="827"/>
        <v>0</v>
      </c>
      <c r="BF509" s="652">
        <f t="shared" si="827"/>
        <v>0</v>
      </c>
      <c r="BG509" s="652">
        <f t="shared" si="827"/>
        <v>0</v>
      </c>
      <c r="BH509" s="652">
        <f t="shared" si="827"/>
        <v>0</v>
      </c>
      <c r="BI509" s="652">
        <f t="shared" si="827"/>
        <v>0</v>
      </c>
      <c r="BJ509" s="652">
        <f t="shared" si="827"/>
        <v>0</v>
      </c>
      <c r="BK509" s="652">
        <f t="shared" si="827"/>
        <v>0</v>
      </c>
      <c r="BL509" s="652">
        <f t="shared" si="827"/>
        <v>0</v>
      </c>
      <c r="BM509" s="652">
        <f t="shared" si="827"/>
        <v>0</v>
      </c>
      <c r="BN509" s="652">
        <f t="shared" si="827"/>
        <v>0</v>
      </c>
      <c r="BO509" s="652">
        <f t="shared" si="827"/>
        <v>0</v>
      </c>
      <c r="BP509" s="652">
        <f t="shared" si="827"/>
        <v>0</v>
      </c>
      <c r="BQ509" s="652">
        <f t="shared" si="815"/>
        <v>0</v>
      </c>
    </row>
    <row r="510" spans="1:69" s="360" customFormat="1" ht="25.5" x14ac:dyDescent="0.2">
      <c r="A510" s="692">
        <v>1970</v>
      </c>
      <c r="B510" s="384" t="s">
        <v>279</v>
      </c>
      <c r="C510" s="1306">
        <f>'I4 BO ASSETS'!N76</f>
        <v>0</v>
      </c>
      <c r="D510" s="652"/>
      <c r="E510" s="652"/>
      <c r="F510" s="652"/>
      <c r="G510" s="652"/>
      <c r="H510" s="652"/>
      <c r="I510" s="652"/>
      <c r="J510" s="652"/>
      <c r="K510" s="652"/>
      <c r="L510" s="652"/>
      <c r="M510" s="652"/>
      <c r="N510" s="652"/>
      <c r="O510" s="652"/>
      <c r="P510" s="652"/>
      <c r="Q510" s="652"/>
      <c r="R510" s="652"/>
      <c r="S510" s="652"/>
      <c r="T510" s="652"/>
      <c r="U510" s="652"/>
      <c r="V510" s="652"/>
      <c r="W510" s="652"/>
      <c r="X510" s="652"/>
      <c r="Y510" s="652"/>
      <c r="Z510" s="652"/>
      <c r="AA510" s="652"/>
      <c r="AB510" s="652"/>
      <c r="AC510" s="652"/>
      <c r="AD510" s="652"/>
      <c r="AE510" s="652"/>
      <c r="AF510" s="652"/>
      <c r="AG510" s="652"/>
      <c r="AH510" s="652"/>
      <c r="AI510" s="652"/>
      <c r="AJ510" s="652"/>
      <c r="AK510" s="652"/>
      <c r="AL510" s="652"/>
      <c r="AM510" s="652"/>
      <c r="AN510" s="652"/>
      <c r="AO510" s="652"/>
      <c r="AP510" s="652"/>
      <c r="AQ510" s="652"/>
      <c r="AR510" s="652"/>
      <c r="AS510" s="652"/>
      <c r="AT510" s="652"/>
      <c r="AU510" s="652"/>
      <c r="AV510" s="652"/>
      <c r="AW510" s="652">
        <f t="shared" ref="AW510:BP510" si="828">$C510*AW653</f>
        <v>0</v>
      </c>
      <c r="AX510" s="652">
        <f t="shared" si="828"/>
        <v>0</v>
      </c>
      <c r="AY510" s="652">
        <f t="shared" si="828"/>
        <v>0</v>
      </c>
      <c r="AZ510" s="652">
        <f t="shared" si="828"/>
        <v>0</v>
      </c>
      <c r="BA510" s="652">
        <f t="shared" si="828"/>
        <v>0</v>
      </c>
      <c r="BB510" s="652">
        <f t="shared" si="828"/>
        <v>0</v>
      </c>
      <c r="BC510" s="652">
        <f t="shared" si="828"/>
        <v>0</v>
      </c>
      <c r="BD510" s="652">
        <f t="shared" si="828"/>
        <v>0</v>
      </c>
      <c r="BE510" s="652">
        <f t="shared" si="828"/>
        <v>0</v>
      </c>
      <c r="BF510" s="652">
        <f t="shared" si="828"/>
        <v>0</v>
      </c>
      <c r="BG510" s="652">
        <f t="shared" si="828"/>
        <v>0</v>
      </c>
      <c r="BH510" s="652">
        <f t="shared" si="828"/>
        <v>0</v>
      </c>
      <c r="BI510" s="652">
        <f t="shared" si="828"/>
        <v>0</v>
      </c>
      <c r="BJ510" s="652">
        <f t="shared" si="828"/>
        <v>0</v>
      </c>
      <c r="BK510" s="652">
        <f t="shared" si="828"/>
        <v>0</v>
      </c>
      <c r="BL510" s="652">
        <f t="shared" si="828"/>
        <v>0</v>
      </c>
      <c r="BM510" s="652">
        <f t="shared" si="828"/>
        <v>0</v>
      </c>
      <c r="BN510" s="652">
        <f t="shared" si="828"/>
        <v>0</v>
      </c>
      <c r="BO510" s="652">
        <f t="shared" si="828"/>
        <v>0</v>
      </c>
      <c r="BP510" s="652">
        <f t="shared" si="828"/>
        <v>0</v>
      </c>
      <c r="BQ510" s="652">
        <f t="shared" si="815"/>
        <v>0</v>
      </c>
    </row>
    <row r="511" spans="1:69" s="360" customFormat="1" ht="25.5" x14ac:dyDescent="0.2">
      <c r="A511" s="692">
        <v>1975</v>
      </c>
      <c r="B511" s="384" t="s">
        <v>1650</v>
      </c>
      <c r="C511" s="1306">
        <f>'I4 BO ASSETS'!N77</f>
        <v>0</v>
      </c>
      <c r="D511" s="652"/>
      <c r="E511" s="652"/>
      <c r="F511" s="652"/>
      <c r="G511" s="652"/>
      <c r="H511" s="652"/>
      <c r="I511" s="652"/>
      <c r="J511" s="652"/>
      <c r="K511" s="652"/>
      <c r="L511" s="652"/>
      <c r="M511" s="652"/>
      <c r="N511" s="652"/>
      <c r="O511" s="652"/>
      <c r="P511" s="652"/>
      <c r="Q511" s="652"/>
      <c r="R511" s="652"/>
      <c r="S511" s="652"/>
      <c r="T511" s="652"/>
      <c r="U511" s="652"/>
      <c r="V511" s="652"/>
      <c r="W511" s="652"/>
      <c r="X511" s="652"/>
      <c r="Y511" s="652"/>
      <c r="Z511" s="652"/>
      <c r="AA511" s="652"/>
      <c r="AB511" s="652"/>
      <c r="AC511" s="652"/>
      <c r="AD511" s="652"/>
      <c r="AE511" s="652"/>
      <c r="AF511" s="652"/>
      <c r="AG511" s="652"/>
      <c r="AH511" s="652"/>
      <c r="AI511" s="652"/>
      <c r="AJ511" s="652"/>
      <c r="AK511" s="652"/>
      <c r="AL511" s="652"/>
      <c r="AM511" s="652"/>
      <c r="AN511" s="652"/>
      <c r="AO511" s="652"/>
      <c r="AP511" s="652"/>
      <c r="AQ511" s="652"/>
      <c r="AR511" s="652"/>
      <c r="AS511" s="652"/>
      <c r="AT511" s="652"/>
      <c r="AU511" s="652"/>
      <c r="AV511" s="652"/>
      <c r="AW511" s="652">
        <f t="shared" ref="AW511:BP511" si="829">$C511*AW654</f>
        <v>0</v>
      </c>
      <c r="AX511" s="652">
        <f t="shared" si="829"/>
        <v>0</v>
      </c>
      <c r="AY511" s="652">
        <f t="shared" si="829"/>
        <v>0</v>
      </c>
      <c r="AZ511" s="652">
        <f t="shared" si="829"/>
        <v>0</v>
      </c>
      <c r="BA511" s="652">
        <f t="shared" si="829"/>
        <v>0</v>
      </c>
      <c r="BB511" s="652">
        <f t="shared" si="829"/>
        <v>0</v>
      </c>
      <c r="BC511" s="652">
        <f t="shared" si="829"/>
        <v>0</v>
      </c>
      <c r="BD511" s="652">
        <f t="shared" si="829"/>
        <v>0</v>
      </c>
      <c r="BE511" s="652">
        <f t="shared" si="829"/>
        <v>0</v>
      </c>
      <c r="BF511" s="652">
        <f t="shared" si="829"/>
        <v>0</v>
      </c>
      <c r="BG511" s="652">
        <f t="shared" si="829"/>
        <v>0</v>
      </c>
      <c r="BH511" s="652">
        <f t="shared" si="829"/>
        <v>0</v>
      </c>
      <c r="BI511" s="652">
        <f t="shared" si="829"/>
        <v>0</v>
      </c>
      <c r="BJ511" s="652">
        <f t="shared" si="829"/>
        <v>0</v>
      </c>
      <c r="BK511" s="652">
        <f t="shared" si="829"/>
        <v>0</v>
      </c>
      <c r="BL511" s="652">
        <f t="shared" si="829"/>
        <v>0</v>
      </c>
      <c r="BM511" s="652">
        <f t="shared" si="829"/>
        <v>0</v>
      </c>
      <c r="BN511" s="652">
        <f t="shared" si="829"/>
        <v>0</v>
      </c>
      <c r="BO511" s="652">
        <f t="shared" si="829"/>
        <v>0</v>
      </c>
      <c r="BP511" s="652">
        <f t="shared" si="829"/>
        <v>0</v>
      </c>
      <c r="BQ511" s="652">
        <f t="shared" si="815"/>
        <v>0</v>
      </c>
    </row>
    <row r="512" spans="1:69" s="360" customFormat="1" ht="12.75" x14ac:dyDescent="0.2">
      <c r="A512" s="692">
        <v>1980</v>
      </c>
      <c r="B512" s="384" t="s">
        <v>1125</v>
      </c>
      <c r="C512" s="1306">
        <f>'I4 BO ASSETS'!N78</f>
        <v>0</v>
      </c>
      <c r="D512" s="652"/>
      <c r="E512" s="652"/>
      <c r="F512" s="652"/>
      <c r="G512" s="652"/>
      <c r="H512" s="652"/>
      <c r="I512" s="652"/>
      <c r="J512" s="652"/>
      <c r="K512" s="652"/>
      <c r="L512" s="652"/>
      <c r="M512" s="652"/>
      <c r="N512" s="652"/>
      <c r="O512" s="652"/>
      <c r="P512" s="652"/>
      <c r="Q512" s="652"/>
      <c r="R512" s="652"/>
      <c r="S512" s="652"/>
      <c r="T512" s="652"/>
      <c r="U512" s="652"/>
      <c r="V512" s="652"/>
      <c r="W512" s="652"/>
      <c r="X512" s="652"/>
      <c r="Y512" s="652"/>
      <c r="Z512" s="652"/>
      <c r="AA512" s="652"/>
      <c r="AB512" s="652"/>
      <c r="AC512" s="652"/>
      <c r="AD512" s="652"/>
      <c r="AE512" s="652"/>
      <c r="AF512" s="652"/>
      <c r="AG512" s="652"/>
      <c r="AH512" s="652"/>
      <c r="AI512" s="652"/>
      <c r="AJ512" s="652"/>
      <c r="AK512" s="652"/>
      <c r="AL512" s="652"/>
      <c r="AM512" s="652"/>
      <c r="AN512" s="652"/>
      <c r="AO512" s="652"/>
      <c r="AP512" s="652"/>
      <c r="AQ512" s="652"/>
      <c r="AR512" s="652"/>
      <c r="AS512" s="652"/>
      <c r="AT512" s="652"/>
      <c r="AU512" s="652"/>
      <c r="AV512" s="652"/>
      <c r="AW512" s="652">
        <f t="shared" ref="AW512:BP512" si="830">$C512*AW655</f>
        <v>0</v>
      </c>
      <c r="AX512" s="652">
        <f t="shared" si="830"/>
        <v>0</v>
      </c>
      <c r="AY512" s="652">
        <f t="shared" si="830"/>
        <v>0</v>
      </c>
      <c r="AZ512" s="652">
        <f t="shared" si="830"/>
        <v>0</v>
      </c>
      <c r="BA512" s="652">
        <f t="shared" si="830"/>
        <v>0</v>
      </c>
      <c r="BB512" s="652">
        <f t="shared" si="830"/>
        <v>0</v>
      </c>
      <c r="BC512" s="652">
        <f t="shared" si="830"/>
        <v>0</v>
      </c>
      <c r="BD512" s="652">
        <f t="shared" si="830"/>
        <v>0</v>
      </c>
      <c r="BE512" s="652">
        <f t="shared" si="830"/>
        <v>0</v>
      </c>
      <c r="BF512" s="652">
        <f t="shared" si="830"/>
        <v>0</v>
      </c>
      <c r="BG512" s="652">
        <f t="shared" si="830"/>
        <v>0</v>
      </c>
      <c r="BH512" s="652">
        <f t="shared" si="830"/>
        <v>0</v>
      </c>
      <c r="BI512" s="652">
        <f t="shared" si="830"/>
        <v>0</v>
      </c>
      <c r="BJ512" s="652">
        <f t="shared" si="830"/>
        <v>0</v>
      </c>
      <c r="BK512" s="652">
        <f t="shared" si="830"/>
        <v>0</v>
      </c>
      <c r="BL512" s="652">
        <f t="shared" si="830"/>
        <v>0</v>
      </c>
      <c r="BM512" s="652">
        <f t="shared" si="830"/>
        <v>0</v>
      </c>
      <c r="BN512" s="652">
        <f t="shared" si="830"/>
        <v>0</v>
      </c>
      <c r="BO512" s="652">
        <f t="shared" si="830"/>
        <v>0</v>
      </c>
      <c r="BP512" s="652">
        <f t="shared" si="830"/>
        <v>0</v>
      </c>
      <c r="BQ512" s="652">
        <f t="shared" si="815"/>
        <v>0</v>
      </c>
    </row>
    <row r="513" spans="1:69" s="360" customFormat="1" ht="12.75" x14ac:dyDescent="0.2">
      <c r="A513" s="692">
        <v>1990</v>
      </c>
      <c r="B513" s="384" t="s">
        <v>1127</v>
      </c>
      <c r="C513" s="1306">
        <f>'I4 BO ASSETS'!N79</f>
        <v>0</v>
      </c>
      <c r="D513" s="652"/>
      <c r="E513" s="652"/>
      <c r="F513" s="652"/>
      <c r="G513" s="652"/>
      <c r="H513" s="652"/>
      <c r="I513" s="652"/>
      <c r="J513" s="652"/>
      <c r="K513" s="652"/>
      <c r="L513" s="652"/>
      <c r="M513" s="652"/>
      <c r="N513" s="652"/>
      <c r="O513" s="652"/>
      <c r="P513" s="652"/>
      <c r="Q513" s="652"/>
      <c r="R513" s="652"/>
      <c r="S513" s="652"/>
      <c r="T513" s="652"/>
      <c r="U513" s="652"/>
      <c r="V513" s="652"/>
      <c r="W513" s="652"/>
      <c r="X513" s="652"/>
      <c r="Y513" s="652"/>
      <c r="Z513" s="652"/>
      <c r="AA513" s="652"/>
      <c r="AB513" s="652"/>
      <c r="AC513" s="652"/>
      <c r="AD513" s="652"/>
      <c r="AE513" s="652"/>
      <c r="AF513" s="652"/>
      <c r="AG513" s="652"/>
      <c r="AH513" s="652"/>
      <c r="AI513" s="652"/>
      <c r="AJ513" s="652"/>
      <c r="AK513" s="652"/>
      <c r="AL513" s="652"/>
      <c r="AM513" s="652"/>
      <c r="AN513" s="652"/>
      <c r="AO513" s="652"/>
      <c r="AP513" s="652"/>
      <c r="AQ513" s="652"/>
      <c r="AR513" s="652"/>
      <c r="AS513" s="652"/>
      <c r="AT513" s="652"/>
      <c r="AU513" s="652"/>
      <c r="AV513" s="652"/>
      <c r="AW513" s="652">
        <f t="shared" ref="AW513:BP513" si="831">$C513*AW656</f>
        <v>0</v>
      </c>
      <c r="AX513" s="652">
        <f t="shared" si="831"/>
        <v>0</v>
      </c>
      <c r="AY513" s="652">
        <f t="shared" si="831"/>
        <v>0</v>
      </c>
      <c r="AZ513" s="652">
        <f t="shared" si="831"/>
        <v>0</v>
      </c>
      <c r="BA513" s="652">
        <f t="shared" si="831"/>
        <v>0</v>
      </c>
      <c r="BB513" s="652">
        <f t="shared" si="831"/>
        <v>0</v>
      </c>
      <c r="BC513" s="652">
        <f t="shared" si="831"/>
        <v>0</v>
      </c>
      <c r="BD513" s="652">
        <f t="shared" si="831"/>
        <v>0</v>
      </c>
      <c r="BE513" s="652">
        <f t="shared" si="831"/>
        <v>0</v>
      </c>
      <c r="BF513" s="652">
        <f t="shared" si="831"/>
        <v>0</v>
      </c>
      <c r="BG513" s="652">
        <f t="shared" si="831"/>
        <v>0</v>
      </c>
      <c r="BH513" s="652">
        <f t="shared" si="831"/>
        <v>0</v>
      </c>
      <c r="BI513" s="652">
        <f t="shared" si="831"/>
        <v>0</v>
      </c>
      <c r="BJ513" s="652">
        <f t="shared" si="831"/>
        <v>0</v>
      </c>
      <c r="BK513" s="652">
        <f t="shared" si="831"/>
        <v>0</v>
      </c>
      <c r="BL513" s="652">
        <f t="shared" si="831"/>
        <v>0</v>
      </c>
      <c r="BM513" s="652">
        <f t="shared" si="831"/>
        <v>0</v>
      </c>
      <c r="BN513" s="652">
        <f t="shared" si="831"/>
        <v>0</v>
      </c>
      <c r="BO513" s="652">
        <f t="shared" si="831"/>
        <v>0</v>
      </c>
      <c r="BP513" s="652">
        <f t="shared" si="831"/>
        <v>0</v>
      </c>
      <c r="BQ513" s="652">
        <f t="shared" si="815"/>
        <v>0</v>
      </c>
    </row>
    <row r="514" spans="1:69" s="360" customFormat="1" ht="12.75" x14ac:dyDescent="0.2">
      <c r="A514" s="692">
        <v>2005</v>
      </c>
      <c r="B514" s="384" t="s">
        <v>1129</v>
      </c>
      <c r="C514" s="1306">
        <f>'I4 BO ASSETS'!N80</f>
        <v>0</v>
      </c>
      <c r="D514" s="652"/>
      <c r="E514" s="652"/>
      <c r="F514" s="652"/>
      <c r="G514" s="652"/>
      <c r="H514" s="652"/>
      <c r="I514" s="652"/>
      <c r="J514" s="652"/>
      <c r="K514" s="652"/>
      <c r="L514" s="652"/>
      <c r="M514" s="652"/>
      <c r="N514" s="652"/>
      <c r="O514" s="652"/>
      <c r="P514" s="652"/>
      <c r="Q514" s="652"/>
      <c r="R514" s="652"/>
      <c r="S514" s="652"/>
      <c r="T514" s="652"/>
      <c r="U514" s="652"/>
      <c r="V514" s="652"/>
      <c r="W514" s="652"/>
      <c r="X514" s="652"/>
      <c r="Y514" s="652"/>
      <c r="Z514" s="652"/>
      <c r="AA514" s="652"/>
      <c r="AB514" s="652"/>
      <c r="AC514" s="652"/>
      <c r="AD514" s="652"/>
      <c r="AE514" s="652"/>
      <c r="AF514" s="652"/>
      <c r="AG514" s="652"/>
      <c r="AH514" s="652"/>
      <c r="AI514" s="652"/>
      <c r="AJ514" s="652"/>
      <c r="AK514" s="652"/>
      <c r="AL514" s="652"/>
      <c r="AM514" s="652"/>
      <c r="AN514" s="652"/>
      <c r="AO514" s="652"/>
      <c r="AP514" s="652"/>
      <c r="AQ514" s="652"/>
      <c r="AR514" s="652"/>
      <c r="AS514" s="652"/>
      <c r="AT514" s="652"/>
      <c r="AU514" s="652"/>
      <c r="AV514" s="652"/>
      <c r="AW514" s="652">
        <f t="shared" ref="AW514:BP514" si="832">$C514*AW657</f>
        <v>0</v>
      </c>
      <c r="AX514" s="652">
        <f t="shared" si="832"/>
        <v>0</v>
      </c>
      <c r="AY514" s="652">
        <f t="shared" si="832"/>
        <v>0</v>
      </c>
      <c r="AZ514" s="652">
        <f t="shared" si="832"/>
        <v>0</v>
      </c>
      <c r="BA514" s="652">
        <f t="shared" si="832"/>
        <v>0</v>
      </c>
      <c r="BB514" s="652">
        <f t="shared" si="832"/>
        <v>0</v>
      </c>
      <c r="BC514" s="652">
        <f t="shared" si="832"/>
        <v>0</v>
      </c>
      <c r="BD514" s="652">
        <f t="shared" si="832"/>
        <v>0</v>
      </c>
      <c r="BE514" s="652">
        <f t="shared" si="832"/>
        <v>0</v>
      </c>
      <c r="BF514" s="652">
        <f t="shared" si="832"/>
        <v>0</v>
      </c>
      <c r="BG514" s="652">
        <f t="shared" si="832"/>
        <v>0</v>
      </c>
      <c r="BH514" s="652">
        <f t="shared" si="832"/>
        <v>0</v>
      </c>
      <c r="BI514" s="652">
        <f t="shared" si="832"/>
        <v>0</v>
      </c>
      <c r="BJ514" s="652">
        <f t="shared" si="832"/>
        <v>0</v>
      </c>
      <c r="BK514" s="652">
        <f t="shared" si="832"/>
        <v>0</v>
      </c>
      <c r="BL514" s="652">
        <f t="shared" si="832"/>
        <v>0</v>
      </c>
      <c r="BM514" s="652">
        <f t="shared" si="832"/>
        <v>0</v>
      </c>
      <c r="BN514" s="652">
        <f t="shared" si="832"/>
        <v>0</v>
      </c>
      <c r="BO514" s="652">
        <f t="shared" si="832"/>
        <v>0</v>
      </c>
      <c r="BP514" s="652">
        <f t="shared" si="832"/>
        <v>0</v>
      </c>
      <c r="BQ514" s="652">
        <f t="shared" si="815"/>
        <v>0</v>
      </c>
    </row>
    <row r="515" spans="1:69" s="1296" customFormat="1" ht="12.75" x14ac:dyDescent="0.2">
      <c r="A515" s="696">
        <v>2010</v>
      </c>
      <c r="B515" s="695" t="s">
        <v>1130</v>
      </c>
      <c r="C515" s="1306">
        <f>'I4 BO ASSETS'!N81</f>
        <v>0</v>
      </c>
      <c r="D515" s="652"/>
      <c r="E515" s="652"/>
      <c r="F515" s="652"/>
      <c r="G515" s="652"/>
      <c r="H515" s="652"/>
      <c r="I515" s="652"/>
      <c r="J515" s="652"/>
      <c r="K515" s="652"/>
      <c r="L515" s="652"/>
      <c r="M515" s="652"/>
      <c r="N515" s="652"/>
      <c r="O515" s="652"/>
      <c r="P515" s="652"/>
      <c r="Q515" s="652"/>
      <c r="R515" s="652"/>
      <c r="S515" s="652"/>
      <c r="T515" s="652"/>
      <c r="U515" s="652"/>
      <c r="V515" s="652"/>
      <c r="W515" s="652"/>
      <c r="X515" s="652"/>
      <c r="Y515" s="652"/>
      <c r="Z515" s="652"/>
      <c r="AA515" s="652"/>
      <c r="AB515" s="652"/>
      <c r="AC515" s="652"/>
      <c r="AD515" s="652"/>
      <c r="AE515" s="652"/>
      <c r="AF515" s="652"/>
      <c r="AG515" s="652"/>
      <c r="AH515" s="652"/>
      <c r="AI515" s="652"/>
      <c r="AJ515" s="652"/>
      <c r="AK515" s="652"/>
      <c r="AL515" s="652"/>
      <c r="AM515" s="652"/>
      <c r="AN515" s="652"/>
      <c r="AO515" s="652"/>
      <c r="AP515" s="652"/>
      <c r="AQ515" s="652"/>
      <c r="AR515" s="652"/>
      <c r="AS515" s="652"/>
      <c r="AT515" s="652"/>
      <c r="AU515" s="652"/>
      <c r="AV515" s="652"/>
      <c r="AW515" s="652">
        <f t="shared" ref="AW515:BP515" si="833">$C515*AW658</f>
        <v>0</v>
      </c>
      <c r="AX515" s="652">
        <f t="shared" si="833"/>
        <v>0</v>
      </c>
      <c r="AY515" s="652">
        <f t="shared" si="833"/>
        <v>0</v>
      </c>
      <c r="AZ515" s="652">
        <f t="shared" si="833"/>
        <v>0</v>
      </c>
      <c r="BA515" s="652">
        <f t="shared" si="833"/>
        <v>0</v>
      </c>
      <c r="BB515" s="652">
        <f t="shared" si="833"/>
        <v>0</v>
      </c>
      <c r="BC515" s="652">
        <f t="shared" si="833"/>
        <v>0</v>
      </c>
      <c r="BD515" s="652">
        <f t="shared" si="833"/>
        <v>0</v>
      </c>
      <c r="BE515" s="652">
        <f t="shared" si="833"/>
        <v>0</v>
      </c>
      <c r="BF515" s="652">
        <f t="shared" si="833"/>
        <v>0</v>
      </c>
      <c r="BG515" s="652">
        <f t="shared" si="833"/>
        <v>0</v>
      </c>
      <c r="BH515" s="652">
        <f t="shared" si="833"/>
        <v>0</v>
      </c>
      <c r="BI515" s="652">
        <f t="shared" si="833"/>
        <v>0</v>
      </c>
      <c r="BJ515" s="652">
        <f t="shared" si="833"/>
        <v>0</v>
      </c>
      <c r="BK515" s="652">
        <f t="shared" si="833"/>
        <v>0</v>
      </c>
      <c r="BL515" s="652">
        <f t="shared" si="833"/>
        <v>0</v>
      </c>
      <c r="BM515" s="652">
        <f t="shared" si="833"/>
        <v>0</v>
      </c>
      <c r="BN515" s="652">
        <f t="shared" si="833"/>
        <v>0</v>
      </c>
      <c r="BO515" s="652">
        <f t="shared" si="833"/>
        <v>0</v>
      </c>
      <c r="BP515" s="652">
        <f t="shared" si="833"/>
        <v>0</v>
      </c>
      <c r="BQ515" s="652">
        <f t="shared" si="815"/>
        <v>0</v>
      </c>
    </row>
    <row r="516" spans="1:69" s="1302" customFormat="1" ht="12.75" x14ac:dyDescent="0.2">
      <c r="A516" s="1297"/>
      <c r="B516" s="1309" t="s">
        <v>956</v>
      </c>
      <c r="C516" s="1310">
        <f>SUM(C496:C515)</f>
        <v>0</v>
      </c>
      <c r="D516" s="1300"/>
      <c r="E516" s="1300"/>
      <c r="F516" s="1301"/>
      <c r="G516" s="1300">
        <f t="shared" ref="G516:AB516" si="834">SUM(G496:G515)</f>
        <v>0</v>
      </c>
      <c r="H516" s="1300">
        <f t="shared" si="834"/>
        <v>0</v>
      </c>
      <c r="I516" s="1300">
        <f t="shared" si="834"/>
        <v>0</v>
      </c>
      <c r="J516" s="1300">
        <f t="shared" si="834"/>
        <v>0</v>
      </c>
      <c r="K516" s="1300">
        <f t="shared" si="834"/>
        <v>0</v>
      </c>
      <c r="L516" s="1300">
        <f t="shared" si="834"/>
        <v>0</v>
      </c>
      <c r="M516" s="1300">
        <f t="shared" si="834"/>
        <v>0</v>
      </c>
      <c r="N516" s="1300">
        <f t="shared" si="834"/>
        <v>0</v>
      </c>
      <c r="O516" s="1300">
        <f t="shared" si="834"/>
        <v>0</v>
      </c>
      <c r="P516" s="1300">
        <f t="shared" si="834"/>
        <v>0</v>
      </c>
      <c r="Q516" s="1300">
        <f t="shared" si="834"/>
        <v>0</v>
      </c>
      <c r="R516" s="1300">
        <f t="shared" ref="R516:AA516" si="835">SUM(R496:R515)</f>
        <v>0</v>
      </c>
      <c r="S516" s="1300">
        <f t="shared" si="835"/>
        <v>0</v>
      </c>
      <c r="T516" s="1300">
        <f t="shared" si="835"/>
        <v>0</v>
      </c>
      <c r="U516" s="1300">
        <f t="shared" si="835"/>
        <v>0</v>
      </c>
      <c r="V516" s="1300">
        <f t="shared" si="835"/>
        <v>0</v>
      </c>
      <c r="W516" s="1300">
        <f t="shared" si="835"/>
        <v>0</v>
      </c>
      <c r="X516" s="1300">
        <f t="shared" si="835"/>
        <v>0</v>
      </c>
      <c r="Y516" s="1300">
        <f t="shared" si="835"/>
        <v>0</v>
      </c>
      <c r="Z516" s="1300">
        <f t="shared" si="835"/>
        <v>0</v>
      </c>
      <c r="AA516" s="1300">
        <f t="shared" si="835"/>
        <v>0</v>
      </c>
      <c r="AB516" s="1300">
        <f t="shared" si="834"/>
        <v>0</v>
      </c>
      <c r="AC516" s="1300">
        <f t="shared" ref="AC516:AX516" si="836">SUM(AC496:AC515)</f>
        <v>0</v>
      </c>
      <c r="AD516" s="1300">
        <f t="shared" si="836"/>
        <v>0</v>
      </c>
      <c r="AE516" s="1300">
        <f t="shared" si="836"/>
        <v>0</v>
      </c>
      <c r="AF516" s="1300">
        <f t="shared" si="836"/>
        <v>0</v>
      </c>
      <c r="AG516" s="1300">
        <f t="shared" si="836"/>
        <v>0</v>
      </c>
      <c r="AH516" s="1300">
        <f t="shared" si="836"/>
        <v>0</v>
      </c>
      <c r="AI516" s="1300">
        <f t="shared" si="836"/>
        <v>0</v>
      </c>
      <c r="AJ516" s="1300">
        <f t="shared" si="836"/>
        <v>0</v>
      </c>
      <c r="AK516" s="1300">
        <f t="shared" si="836"/>
        <v>0</v>
      </c>
      <c r="AL516" s="1300">
        <f t="shared" si="836"/>
        <v>0</v>
      </c>
      <c r="AM516" s="1300">
        <f t="shared" si="836"/>
        <v>0</v>
      </c>
      <c r="AN516" s="1300">
        <f t="shared" si="836"/>
        <v>0</v>
      </c>
      <c r="AO516" s="1300">
        <f t="shared" si="836"/>
        <v>0</v>
      </c>
      <c r="AP516" s="1300">
        <f t="shared" si="836"/>
        <v>0</v>
      </c>
      <c r="AQ516" s="1300">
        <f t="shared" si="836"/>
        <v>0</v>
      </c>
      <c r="AR516" s="1300">
        <f t="shared" si="836"/>
        <v>0</v>
      </c>
      <c r="AS516" s="1300">
        <f t="shared" si="836"/>
        <v>0</v>
      </c>
      <c r="AT516" s="1300">
        <f t="shared" si="836"/>
        <v>0</v>
      </c>
      <c r="AU516" s="1300">
        <f t="shared" si="836"/>
        <v>0</v>
      </c>
      <c r="AV516" s="1300">
        <f t="shared" si="836"/>
        <v>0</v>
      </c>
      <c r="AW516" s="1300">
        <f t="shared" si="836"/>
        <v>0</v>
      </c>
      <c r="AX516" s="1300">
        <f t="shared" si="836"/>
        <v>0</v>
      </c>
      <c r="AY516" s="1300">
        <f t="shared" ref="AY516:BQ516" si="837">SUM(AY496:AY515)</f>
        <v>0</v>
      </c>
      <c r="AZ516" s="1300">
        <f t="shared" si="837"/>
        <v>0</v>
      </c>
      <c r="BA516" s="1300">
        <f t="shared" si="837"/>
        <v>0</v>
      </c>
      <c r="BB516" s="1300">
        <f t="shared" si="837"/>
        <v>0</v>
      </c>
      <c r="BC516" s="1300">
        <f t="shared" si="837"/>
        <v>0</v>
      </c>
      <c r="BD516" s="1300">
        <f t="shared" si="837"/>
        <v>0</v>
      </c>
      <c r="BE516" s="1300">
        <f t="shared" si="837"/>
        <v>0</v>
      </c>
      <c r="BF516" s="1300">
        <f t="shared" si="837"/>
        <v>0</v>
      </c>
      <c r="BG516" s="1300">
        <f t="shared" si="837"/>
        <v>0</v>
      </c>
      <c r="BH516" s="1300">
        <f t="shared" si="837"/>
        <v>0</v>
      </c>
      <c r="BI516" s="1300">
        <f t="shared" si="837"/>
        <v>0</v>
      </c>
      <c r="BJ516" s="1300">
        <f t="shared" si="837"/>
        <v>0</v>
      </c>
      <c r="BK516" s="1300">
        <f t="shared" si="837"/>
        <v>0</v>
      </c>
      <c r="BL516" s="1300">
        <f t="shared" si="837"/>
        <v>0</v>
      </c>
      <c r="BM516" s="1300">
        <f t="shared" si="837"/>
        <v>0</v>
      </c>
      <c r="BN516" s="1300">
        <f t="shared" si="837"/>
        <v>0</v>
      </c>
      <c r="BO516" s="1300">
        <f t="shared" si="837"/>
        <v>0</v>
      </c>
      <c r="BP516" s="1300">
        <f t="shared" si="837"/>
        <v>0</v>
      </c>
      <c r="BQ516" s="1300">
        <f t="shared" si="837"/>
        <v>0</v>
      </c>
    </row>
    <row r="517" spans="1:69" s="360" customFormat="1" ht="12.75" x14ac:dyDescent="0.2">
      <c r="A517" s="1314"/>
      <c r="B517" s="469"/>
      <c r="C517" s="1315"/>
      <c r="D517" s="652"/>
      <c r="E517" s="652"/>
      <c r="F517" s="652"/>
      <c r="AV517" s="470"/>
      <c r="BQ517" s="470"/>
    </row>
    <row r="518" spans="1:69" s="1226" customFormat="1" ht="13.5" thickBot="1" x14ac:dyDescent="0.25">
      <c r="A518" s="1227"/>
      <c r="B518" s="1224" t="s">
        <v>833</v>
      </c>
      <c r="C518" s="1228">
        <f t="shared" ref="C518:AH518" si="838">C494+C516</f>
        <v>0</v>
      </c>
      <c r="D518" s="1228">
        <f t="shared" si="838"/>
        <v>0</v>
      </c>
      <c r="E518" s="1228">
        <f t="shared" si="838"/>
        <v>0</v>
      </c>
      <c r="F518" s="1228">
        <f t="shared" si="838"/>
        <v>0</v>
      </c>
      <c r="G518" s="1228">
        <f t="shared" si="838"/>
        <v>0</v>
      </c>
      <c r="H518" s="1228">
        <f t="shared" si="838"/>
        <v>0</v>
      </c>
      <c r="I518" s="1228">
        <f t="shared" si="838"/>
        <v>0</v>
      </c>
      <c r="J518" s="1228">
        <f t="shared" si="838"/>
        <v>0</v>
      </c>
      <c r="K518" s="1228">
        <f t="shared" si="838"/>
        <v>0</v>
      </c>
      <c r="L518" s="1228">
        <f t="shared" si="838"/>
        <v>0</v>
      </c>
      <c r="M518" s="1228">
        <f t="shared" si="838"/>
        <v>0</v>
      </c>
      <c r="N518" s="1228">
        <f t="shared" si="838"/>
        <v>0</v>
      </c>
      <c r="O518" s="1228">
        <f t="shared" si="838"/>
        <v>0</v>
      </c>
      <c r="P518" s="1228">
        <f t="shared" si="838"/>
        <v>0</v>
      </c>
      <c r="Q518" s="1228">
        <f t="shared" si="838"/>
        <v>0</v>
      </c>
      <c r="R518" s="1228">
        <f t="shared" si="838"/>
        <v>0</v>
      </c>
      <c r="S518" s="1228">
        <f t="shared" si="838"/>
        <v>0</v>
      </c>
      <c r="T518" s="1228">
        <f t="shared" si="838"/>
        <v>0</v>
      </c>
      <c r="U518" s="1228">
        <f t="shared" si="838"/>
        <v>0</v>
      </c>
      <c r="V518" s="1228">
        <f t="shared" si="838"/>
        <v>0</v>
      </c>
      <c r="W518" s="1228">
        <f t="shared" si="838"/>
        <v>0</v>
      </c>
      <c r="X518" s="1228">
        <f t="shared" si="838"/>
        <v>0</v>
      </c>
      <c r="Y518" s="1228">
        <f t="shared" si="838"/>
        <v>0</v>
      </c>
      <c r="Z518" s="1228">
        <f t="shared" si="838"/>
        <v>0</v>
      </c>
      <c r="AA518" s="1228">
        <f t="shared" si="838"/>
        <v>0</v>
      </c>
      <c r="AB518" s="1228">
        <f t="shared" si="838"/>
        <v>0</v>
      </c>
      <c r="AC518" s="1228">
        <f t="shared" si="838"/>
        <v>0</v>
      </c>
      <c r="AD518" s="1228">
        <f t="shared" si="838"/>
        <v>0</v>
      </c>
      <c r="AE518" s="1228">
        <f t="shared" si="838"/>
        <v>0</v>
      </c>
      <c r="AF518" s="1228">
        <f t="shared" si="838"/>
        <v>0</v>
      </c>
      <c r="AG518" s="1228">
        <f t="shared" si="838"/>
        <v>0</v>
      </c>
      <c r="AH518" s="1228">
        <f t="shared" si="838"/>
        <v>0</v>
      </c>
      <c r="AI518" s="1228">
        <f t="shared" ref="AI518:BQ518" si="839">AI494+AI516</f>
        <v>0</v>
      </c>
      <c r="AJ518" s="1228">
        <f t="shared" si="839"/>
        <v>0</v>
      </c>
      <c r="AK518" s="1228">
        <f t="shared" si="839"/>
        <v>0</v>
      </c>
      <c r="AL518" s="1228">
        <f t="shared" si="839"/>
        <v>0</v>
      </c>
      <c r="AM518" s="1228">
        <f t="shared" si="839"/>
        <v>0</v>
      </c>
      <c r="AN518" s="1228">
        <f t="shared" si="839"/>
        <v>0</v>
      </c>
      <c r="AO518" s="1228">
        <f t="shared" si="839"/>
        <v>0</v>
      </c>
      <c r="AP518" s="1228">
        <f t="shared" si="839"/>
        <v>0</v>
      </c>
      <c r="AQ518" s="1228">
        <f t="shared" si="839"/>
        <v>0</v>
      </c>
      <c r="AR518" s="1228">
        <f t="shared" si="839"/>
        <v>0</v>
      </c>
      <c r="AS518" s="1228">
        <f t="shared" si="839"/>
        <v>0</v>
      </c>
      <c r="AT518" s="1228">
        <f t="shared" si="839"/>
        <v>0</v>
      </c>
      <c r="AU518" s="1228">
        <f t="shared" si="839"/>
        <v>0</v>
      </c>
      <c r="AV518" s="1228">
        <f t="shared" si="839"/>
        <v>0</v>
      </c>
      <c r="AW518" s="1228">
        <f t="shared" si="839"/>
        <v>0</v>
      </c>
      <c r="AX518" s="1228">
        <f t="shared" si="839"/>
        <v>0</v>
      </c>
      <c r="AY518" s="1228">
        <f t="shared" si="839"/>
        <v>0</v>
      </c>
      <c r="AZ518" s="1228">
        <f t="shared" si="839"/>
        <v>0</v>
      </c>
      <c r="BA518" s="1228">
        <f t="shared" si="839"/>
        <v>0</v>
      </c>
      <c r="BB518" s="1228">
        <f t="shared" si="839"/>
        <v>0</v>
      </c>
      <c r="BC518" s="1228">
        <f t="shared" si="839"/>
        <v>0</v>
      </c>
      <c r="BD518" s="1228">
        <f t="shared" si="839"/>
        <v>0</v>
      </c>
      <c r="BE518" s="1228">
        <f t="shared" si="839"/>
        <v>0</v>
      </c>
      <c r="BF518" s="1228">
        <f t="shared" si="839"/>
        <v>0</v>
      </c>
      <c r="BG518" s="1228">
        <f t="shared" si="839"/>
        <v>0</v>
      </c>
      <c r="BH518" s="1228">
        <f t="shared" si="839"/>
        <v>0</v>
      </c>
      <c r="BI518" s="1228">
        <f t="shared" si="839"/>
        <v>0</v>
      </c>
      <c r="BJ518" s="1228">
        <f t="shared" si="839"/>
        <v>0</v>
      </c>
      <c r="BK518" s="1228">
        <f t="shared" si="839"/>
        <v>0</v>
      </c>
      <c r="BL518" s="1228">
        <f t="shared" si="839"/>
        <v>0</v>
      </c>
      <c r="BM518" s="1228">
        <f t="shared" si="839"/>
        <v>0</v>
      </c>
      <c r="BN518" s="1228">
        <f t="shared" si="839"/>
        <v>0</v>
      </c>
      <c r="BO518" s="1228">
        <f t="shared" si="839"/>
        <v>0</v>
      </c>
      <c r="BP518" s="1228">
        <f t="shared" si="839"/>
        <v>0</v>
      </c>
      <c r="BQ518" s="1228">
        <f t="shared" si="839"/>
        <v>0</v>
      </c>
    </row>
    <row r="519" spans="1:69" s="360" customFormat="1" ht="13.5" thickTop="1" x14ac:dyDescent="0.2">
      <c r="A519" s="1314"/>
      <c r="B519" s="469"/>
      <c r="C519" s="1315"/>
      <c r="D519" s="652"/>
      <c r="E519" s="652"/>
      <c r="F519" s="652"/>
      <c r="AV519" s="470"/>
      <c r="BQ519" s="470"/>
    </row>
    <row r="520" spans="1:69" s="360" customFormat="1" ht="12.75" x14ac:dyDescent="0.2">
      <c r="A520" s="1314"/>
      <c r="B520" s="469"/>
      <c r="C520" s="1315"/>
      <c r="D520" s="652"/>
      <c r="E520" s="652"/>
      <c r="F520" s="652"/>
      <c r="AV520" s="470"/>
      <c r="BQ520" s="470"/>
    </row>
    <row r="521" spans="1:69" s="360" customFormat="1" ht="15.75" x14ac:dyDescent="0.25">
      <c r="A521" s="1766" t="s">
        <v>997</v>
      </c>
      <c r="B521" s="1270"/>
      <c r="C521" s="1317"/>
      <c r="D521" s="1270"/>
      <c r="E521" s="1270"/>
      <c r="F521" s="1270"/>
      <c r="G521" s="1270"/>
      <c r="H521" s="1270"/>
      <c r="I521" s="1270"/>
      <c r="AV521" s="470"/>
    </row>
    <row r="522" spans="1:69" s="360" customFormat="1" ht="12.75" x14ac:dyDescent="0.2">
      <c r="C522" s="1269"/>
      <c r="AV522" s="470"/>
    </row>
    <row r="523" spans="1:69" s="360" customFormat="1" ht="12.75" x14ac:dyDescent="0.2">
      <c r="A523" s="603"/>
      <c r="B523" s="1270"/>
      <c r="C523" s="1271"/>
      <c r="AV523" s="470"/>
    </row>
    <row r="524" spans="1:69" s="1272" customFormat="1" ht="25.5" x14ac:dyDescent="0.2">
      <c r="C524" s="1273"/>
      <c r="D524" s="1274"/>
      <c r="E524" s="1275"/>
      <c r="F524" s="1276"/>
      <c r="G524" s="1277" t="s">
        <v>1214</v>
      </c>
      <c r="H524" s="1277"/>
      <c r="I524" s="1277"/>
      <c r="J524" s="1277"/>
      <c r="K524" s="1277"/>
      <c r="L524" s="1277"/>
      <c r="M524" s="1277"/>
      <c r="N524" s="1277"/>
      <c r="O524" s="1277"/>
      <c r="P524" s="1277"/>
      <c r="Q524" s="1277"/>
      <c r="R524" s="1277"/>
      <c r="S524" s="1277"/>
      <c r="T524" s="1277"/>
      <c r="U524" s="1277"/>
      <c r="V524" s="1277"/>
      <c r="W524" s="1277"/>
      <c r="X524" s="1277"/>
      <c r="Y524" s="1277"/>
      <c r="Z524" s="1277"/>
      <c r="AA524" s="1278"/>
      <c r="AB524" s="1277" t="s">
        <v>1215</v>
      </c>
      <c r="AC524" s="1277"/>
      <c r="AD524" s="1277"/>
      <c r="AE524" s="1277"/>
      <c r="AF524" s="1277"/>
      <c r="AG524" s="1277"/>
      <c r="AH524" s="1277"/>
      <c r="AI524" s="1277"/>
      <c r="AJ524" s="1277"/>
      <c r="AK524" s="1277"/>
      <c r="AL524" s="1277"/>
      <c r="AM524" s="1277"/>
      <c r="AN524" s="1277"/>
      <c r="AO524" s="1277"/>
      <c r="AP524" s="1277"/>
      <c r="AQ524" s="1277"/>
      <c r="AR524" s="1277"/>
      <c r="AS524" s="1277"/>
      <c r="AT524" s="1277"/>
      <c r="AU524" s="1277"/>
      <c r="AV524" s="1278"/>
      <c r="AW524" s="1279" t="s">
        <v>1216</v>
      </c>
      <c r="AX524" s="1277"/>
      <c r="AY524" s="1277"/>
      <c r="AZ524" s="1277"/>
      <c r="BA524" s="1277"/>
      <c r="BB524" s="1277"/>
      <c r="BC524" s="1277"/>
      <c r="BD524" s="1277"/>
      <c r="BE524" s="1277"/>
      <c r="BF524" s="1277"/>
      <c r="BG524" s="1277"/>
      <c r="BH524" s="1277"/>
      <c r="BI524" s="1277"/>
      <c r="BJ524" s="1277"/>
      <c r="BK524" s="1277"/>
      <c r="BL524" s="1277"/>
      <c r="BM524" s="1277"/>
      <c r="BN524" s="1277"/>
      <c r="BO524" s="1277"/>
      <c r="BP524" s="1277"/>
      <c r="BQ524" s="1278"/>
    </row>
    <row r="525" spans="1:69" s="1090" customFormat="1" ht="12.75" x14ac:dyDescent="0.2">
      <c r="A525" s="1280"/>
      <c r="B525" s="1280"/>
      <c r="C525" s="1281"/>
      <c r="D525" s="1282"/>
      <c r="E525" s="1283"/>
      <c r="F525" s="1284"/>
      <c r="G525" s="1285">
        <v>1</v>
      </c>
      <c r="H525" s="1285">
        <v>2</v>
      </c>
      <c r="I525" s="1285">
        <v>3</v>
      </c>
      <c r="J525" s="1285">
        <v>4</v>
      </c>
      <c r="K525" s="1285">
        <v>5</v>
      </c>
      <c r="L525" s="1285">
        <v>6</v>
      </c>
      <c r="M525" s="1285">
        <v>7</v>
      </c>
      <c r="N525" s="1285">
        <v>8</v>
      </c>
      <c r="O525" s="1285">
        <v>9</v>
      </c>
      <c r="P525" s="1285">
        <v>10</v>
      </c>
      <c r="Q525" s="1285">
        <v>11</v>
      </c>
      <c r="R525" s="1285">
        <v>12</v>
      </c>
      <c r="S525" s="1285">
        <v>13</v>
      </c>
      <c r="T525" s="1285">
        <v>14</v>
      </c>
      <c r="U525" s="1285">
        <v>15</v>
      </c>
      <c r="V525" s="1285">
        <v>16</v>
      </c>
      <c r="W525" s="1285">
        <v>17</v>
      </c>
      <c r="X525" s="1285">
        <v>18</v>
      </c>
      <c r="Y525" s="1285">
        <v>19</v>
      </c>
      <c r="Z525" s="1285">
        <v>20</v>
      </c>
      <c r="AA525" s="1286" t="s">
        <v>753</v>
      </c>
      <c r="AB525" s="1285">
        <v>1</v>
      </c>
      <c r="AC525" s="1285">
        <v>2</v>
      </c>
      <c r="AD525" s="1285">
        <v>3</v>
      </c>
      <c r="AE525" s="1285">
        <v>4</v>
      </c>
      <c r="AF525" s="1285">
        <v>5</v>
      </c>
      <c r="AG525" s="1285">
        <v>6</v>
      </c>
      <c r="AH525" s="1285">
        <v>7</v>
      </c>
      <c r="AI525" s="1285">
        <v>8</v>
      </c>
      <c r="AJ525" s="1285">
        <v>9</v>
      </c>
      <c r="AK525" s="1285">
        <v>10</v>
      </c>
      <c r="AL525" s="1285">
        <v>11</v>
      </c>
      <c r="AM525" s="1285">
        <v>12</v>
      </c>
      <c r="AN525" s="1285">
        <v>13</v>
      </c>
      <c r="AO525" s="1285">
        <v>14</v>
      </c>
      <c r="AP525" s="1285">
        <v>15</v>
      </c>
      <c r="AQ525" s="1285">
        <v>16</v>
      </c>
      <c r="AR525" s="1285">
        <v>17</v>
      </c>
      <c r="AS525" s="1285">
        <v>18</v>
      </c>
      <c r="AT525" s="1285">
        <v>19</v>
      </c>
      <c r="AU525" s="1285">
        <v>20</v>
      </c>
      <c r="AV525" s="1286" t="s">
        <v>753</v>
      </c>
      <c r="AW525" s="1287">
        <v>1</v>
      </c>
      <c r="AX525" s="1285">
        <v>2</v>
      </c>
      <c r="AY525" s="1285">
        <v>3</v>
      </c>
      <c r="AZ525" s="1285">
        <v>4</v>
      </c>
      <c r="BA525" s="1285">
        <v>5</v>
      </c>
      <c r="BB525" s="1285">
        <v>6</v>
      </c>
      <c r="BC525" s="1285">
        <v>7</v>
      </c>
      <c r="BD525" s="1285">
        <v>8</v>
      </c>
      <c r="BE525" s="1285">
        <v>9</v>
      </c>
      <c r="BF525" s="1285">
        <v>10</v>
      </c>
      <c r="BG525" s="1285">
        <v>11</v>
      </c>
      <c r="BH525" s="1285">
        <v>12</v>
      </c>
      <c r="BI525" s="1285">
        <v>13</v>
      </c>
      <c r="BJ525" s="1285">
        <v>14</v>
      </c>
      <c r="BK525" s="1285">
        <v>15</v>
      </c>
      <c r="BL525" s="1285">
        <v>16</v>
      </c>
      <c r="BM525" s="1285">
        <v>17</v>
      </c>
      <c r="BN525" s="1285">
        <v>18</v>
      </c>
      <c r="BO525" s="1285">
        <v>19</v>
      </c>
      <c r="BP525" s="1285">
        <v>20</v>
      </c>
      <c r="BQ525" s="1286" t="s">
        <v>753</v>
      </c>
    </row>
    <row r="526" spans="1:69" s="456" customFormat="1" ht="38.25" x14ac:dyDescent="0.2">
      <c r="A526" s="88" t="s">
        <v>1265</v>
      </c>
      <c r="B526" s="88" t="s">
        <v>682</v>
      </c>
      <c r="C526" s="1330" t="s">
        <v>1460</v>
      </c>
      <c r="D526" s="1289" t="s">
        <v>311</v>
      </c>
      <c r="E526" s="1290" t="s">
        <v>312</v>
      </c>
      <c r="F526" s="1291" t="s">
        <v>809</v>
      </c>
      <c r="G526" s="866" t="str">
        <f>IF('I2 LDC class'!$D$20="",'I2 LDC class'!$C$20,'I2 LDC class'!$D$20)</f>
        <v>Residential</v>
      </c>
      <c r="H526" s="866" t="str">
        <f>IF('I2 LDC class'!$D$21="",'I2 LDC class'!$C$21,'I2 LDC class'!$D$21)</f>
        <v>GS &lt;50</v>
      </c>
      <c r="I526" s="866" t="str">
        <f>IF('I2 LDC class'!$D$22="",'I2 LDC class'!$C$22,'I2 LDC class'!$D$22)</f>
        <v>GS&gt;50-Regular</v>
      </c>
      <c r="J526" s="866" t="str">
        <f>IF('I2 LDC class'!$D$23="",'I2 LDC class'!$C$23,'I2 LDC class'!$D$23)</f>
        <v>GS&gt; 50-TOU</v>
      </c>
      <c r="K526" s="866" t="str">
        <f>IF('I2 LDC class'!$D$24="",'I2 LDC class'!$C$24,'I2 LDC class'!$D$24)</f>
        <v>GS &gt;50-Intermediate</v>
      </c>
      <c r="L526" s="866" t="str">
        <f>IF('I2 LDC class'!$D$25="",'I2 LDC class'!$C$25,'I2 LDC class'!$D$25)</f>
        <v>Large Use &gt;5MW</v>
      </c>
      <c r="M526" s="866" t="str">
        <f>IF('I2 LDC class'!$D$26="",'I2 LDC class'!$C$26,'I2 LDC class'!$D$26)</f>
        <v>Street Light</v>
      </c>
      <c r="N526" s="866" t="str">
        <f>IF('I2 LDC class'!$D$27="",'I2 LDC class'!$C$27,'I2 LDC class'!$D$27)</f>
        <v>Sentinel</v>
      </c>
      <c r="O526" s="866" t="str">
        <f>IF('I2 LDC class'!$D$28="",'I2 LDC class'!$C$28,'I2 LDC class'!$D$28)</f>
        <v>Unmetered Scattered Load</v>
      </c>
      <c r="P526" s="866" t="str">
        <f>IF('I2 LDC class'!$D$29="",'I2 LDC class'!$C$29,'I2 LDC class'!$D$29)</f>
        <v>Embedded Distributor</v>
      </c>
      <c r="Q526" s="866" t="str">
        <f>IF('I2 LDC class'!$D$30="",'I2 LDC class'!$C$30,'I2 LDC class'!$D$30)</f>
        <v>Back-up/Standby Power</v>
      </c>
      <c r="R526" s="866" t="str">
        <f>IF('I2 LDC class'!$D$31="",'I2 LDC class'!$C$31,'I2 LDC class'!$D$31)</f>
        <v>Rate Class 1</v>
      </c>
      <c r="S526" s="866" t="str">
        <f>IF('I2 LDC class'!$D$32="",'I2 LDC class'!$C$32,'I2 LDC class'!$D$32)</f>
        <v>Rate class 2</v>
      </c>
      <c r="T526" s="866" t="str">
        <f>IF('I2 LDC class'!$D$33="",'I2 LDC class'!$C$33,'I2 LDC class'!$D$33)</f>
        <v>Rate class 3</v>
      </c>
      <c r="U526" s="866" t="str">
        <f>IF('I2 LDC class'!$D$34="",'I2 LDC class'!$C$34,'I2 LDC class'!$D$34)</f>
        <v>Rate class 4</v>
      </c>
      <c r="V526" s="866" t="str">
        <f>IF('I2 LDC class'!$D$35="",'I2 LDC class'!$C$35,'I2 LDC class'!$D$35)</f>
        <v>Rate class 5</v>
      </c>
      <c r="W526" s="866" t="str">
        <f>IF('I2 LDC class'!$D$36="",'I2 LDC class'!$C$36,'I2 LDC class'!$D$36)</f>
        <v>Rate class 6</v>
      </c>
      <c r="X526" s="866" t="str">
        <f>IF('I2 LDC class'!$D$37="",'I2 LDC class'!$C$37,'I2 LDC class'!$D$37)</f>
        <v>Rate class 7</v>
      </c>
      <c r="Y526" s="866" t="str">
        <f>IF('I2 LDC class'!$D$38="",'I2 LDC class'!$C$38,'I2 LDC class'!$D$38)</f>
        <v>Rate class 8</v>
      </c>
      <c r="Z526" s="866" t="str">
        <f>IF('I2 LDC class'!$D$39="",'I2 LDC class'!$C$39,'I2 LDC class'!$D$39)</f>
        <v>Rate class 9</v>
      </c>
      <c r="AA526" s="1293" t="s">
        <v>753</v>
      </c>
      <c r="AB526" s="866" t="str">
        <f>IF('I2 LDC class'!$D$20="",'I2 LDC class'!$C$20,'I2 LDC class'!$D$20)</f>
        <v>Residential</v>
      </c>
      <c r="AC526" s="866" t="str">
        <f>IF('I2 LDC class'!$D$21="",'I2 LDC class'!$C$21,'I2 LDC class'!$D$21)</f>
        <v>GS &lt;50</v>
      </c>
      <c r="AD526" s="866" t="str">
        <f>IF('I2 LDC class'!$D$22="",'I2 LDC class'!$C$22,'I2 LDC class'!$D$22)</f>
        <v>GS&gt;50-Regular</v>
      </c>
      <c r="AE526" s="866" t="str">
        <f>IF('I2 LDC class'!$D$23="",'I2 LDC class'!$C$23,'I2 LDC class'!$D$23)</f>
        <v>GS&gt; 50-TOU</v>
      </c>
      <c r="AF526" s="866" t="str">
        <f>IF('I2 LDC class'!$D$24="",'I2 LDC class'!$C$24,'I2 LDC class'!$D$24)</f>
        <v>GS &gt;50-Intermediate</v>
      </c>
      <c r="AG526" s="866" t="str">
        <f>IF('I2 LDC class'!$D$25="",'I2 LDC class'!$C$25,'I2 LDC class'!$D$25)</f>
        <v>Large Use &gt;5MW</v>
      </c>
      <c r="AH526" s="866" t="str">
        <f>IF('I2 LDC class'!$D$26="",'I2 LDC class'!$C$26,'I2 LDC class'!$D$26)</f>
        <v>Street Light</v>
      </c>
      <c r="AI526" s="866" t="str">
        <f>IF('I2 LDC class'!$D$27="",'I2 LDC class'!$C$27,'I2 LDC class'!$D$27)</f>
        <v>Sentinel</v>
      </c>
      <c r="AJ526" s="866" t="str">
        <f>IF('I2 LDC class'!$D$28="",'I2 LDC class'!$C$28,'I2 LDC class'!$D$28)</f>
        <v>Unmetered Scattered Load</v>
      </c>
      <c r="AK526" s="866" t="str">
        <f>IF('I2 LDC class'!$D$29="",'I2 LDC class'!$C$29,'I2 LDC class'!$D$29)</f>
        <v>Embedded Distributor</v>
      </c>
      <c r="AL526" s="866" t="str">
        <f>IF('I2 LDC class'!$D$30="",'I2 LDC class'!$C$30,'I2 LDC class'!$D$30)</f>
        <v>Back-up/Standby Power</v>
      </c>
      <c r="AM526" s="866" t="str">
        <f>IF('I2 LDC class'!$D$31="",'I2 LDC class'!$C$31,'I2 LDC class'!$D$31)</f>
        <v>Rate Class 1</v>
      </c>
      <c r="AN526" s="866" t="str">
        <f>IF('I2 LDC class'!$D$32="",'I2 LDC class'!$C$32,'I2 LDC class'!$D$32)</f>
        <v>Rate class 2</v>
      </c>
      <c r="AO526" s="866" t="str">
        <f>IF('I2 LDC class'!$D$33="",'I2 LDC class'!$C$33,'I2 LDC class'!$D$33)</f>
        <v>Rate class 3</v>
      </c>
      <c r="AP526" s="866" t="str">
        <f>IF('I2 LDC class'!$D$34="",'I2 LDC class'!$C$34,'I2 LDC class'!$D$34)</f>
        <v>Rate class 4</v>
      </c>
      <c r="AQ526" s="866" t="str">
        <f>IF('I2 LDC class'!$D$35="",'I2 LDC class'!$C$35,'I2 LDC class'!$D$35)</f>
        <v>Rate class 5</v>
      </c>
      <c r="AR526" s="866" t="str">
        <f>IF('I2 LDC class'!$D$36="",'I2 LDC class'!$C$36,'I2 LDC class'!$D$36)</f>
        <v>Rate class 6</v>
      </c>
      <c r="AS526" s="866" t="str">
        <f>IF('I2 LDC class'!$D$37="",'I2 LDC class'!$C$37,'I2 LDC class'!$D$37)</f>
        <v>Rate class 7</v>
      </c>
      <c r="AT526" s="866" t="str">
        <f>IF('I2 LDC class'!$D$38="",'I2 LDC class'!$C$38,'I2 LDC class'!$D$38)</f>
        <v>Rate class 8</v>
      </c>
      <c r="AU526" s="866" t="str">
        <f>IF('I2 LDC class'!$D$39="",'I2 LDC class'!$C$39,'I2 LDC class'!$D$39)</f>
        <v>Rate class 9</v>
      </c>
      <c r="AV526" s="1293" t="s">
        <v>753</v>
      </c>
      <c r="AW526" s="866" t="str">
        <f>IF('I2 LDC class'!$D$20="",'I2 LDC class'!$C$20,'I2 LDC class'!$D$20)</f>
        <v>Residential</v>
      </c>
      <c r="AX526" s="866" t="str">
        <f>IF('I2 LDC class'!$D$21="",'I2 LDC class'!$C$21,'I2 LDC class'!$D$21)</f>
        <v>GS &lt;50</v>
      </c>
      <c r="AY526" s="866" t="str">
        <f>IF('I2 LDC class'!$D$22="",'I2 LDC class'!$C$22,'I2 LDC class'!$D$22)</f>
        <v>GS&gt;50-Regular</v>
      </c>
      <c r="AZ526" s="866" t="str">
        <f>IF('I2 LDC class'!$D$23="",'I2 LDC class'!$C$23,'I2 LDC class'!$D$23)</f>
        <v>GS&gt; 50-TOU</v>
      </c>
      <c r="BA526" s="866" t="str">
        <f>IF('I2 LDC class'!$D$24="",'I2 LDC class'!$C$24,'I2 LDC class'!$D$24)</f>
        <v>GS &gt;50-Intermediate</v>
      </c>
      <c r="BB526" s="866" t="str">
        <f>IF('I2 LDC class'!$D$25="",'I2 LDC class'!$C$25,'I2 LDC class'!$D$25)</f>
        <v>Large Use &gt;5MW</v>
      </c>
      <c r="BC526" s="866" t="str">
        <f>IF('I2 LDC class'!$D$26="",'I2 LDC class'!$C$26,'I2 LDC class'!$D$26)</f>
        <v>Street Light</v>
      </c>
      <c r="BD526" s="866" t="str">
        <f>IF('I2 LDC class'!$D$27="",'I2 LDC class'!$C$27,'I2 LDC class'!$D$27)</f>
        <v>Sentinel</v>
      </c>
      <c r="BE526" s="866" t="str">
        <f>IF('I2 LDC class'!$D$28="",'I2 LDC class'!$C$28,'I2 LDC class'!$D$28)</f>
        <v>Unmetered Scattered Load</v>
      </c>
      <c r="BF526" s="866" t="str">
        <f>IF('I2 LDC class'!$D$29="",'I2 LDC class'!$C$29,'I2 LDC class'!$D$29)</f>
        <v>Embedded Distributor</v>
      </c>
      <c r="BG526" s="866" t="str">
        <f>IF('I2 LDC class'!$D$30="",'I2 LDC class'!$C$30,'I2 LDC class'!$D$30)</f>
        <v>Back-up/Standby Power</v>
      </c>
      <c r="BH526" s="866" t="str">
        <f>IF('I2 LDC class'!$D$31="",'I2 LDC class'!$C$31,'I2 LDC class'!$D$31)</f>
        <v>Rate Class 1</v>
      </c>
      <c r="BI526" s="866" t="str">
        <f>IF('I2 LDC class'!$D$32="",'I2 LDC class'!$C$32,'I2 LDC class'!$D$32)</f>
        <v>Rate class 2</v>
      </c>
      <c r="BJ526" s="866" t="str">
        <f>IF('I2 LDC class'!$D$33="",'I2 LDC class'!$C$33,'I2 LDC class'!$D$33)</f>
        <v>Rate class 3</v>
      </c>
      <c r="BK526" s="866" t="str">
        <f>IF('I2 LDC class'!$D$34="",'I2 LDC class'!$C$34,'I2 LDC class'!$D$34)</f>
        <v>Rate class 4</v>
      </c>
      <c r="BL526" s="866" t="str">
        <f>IF('I2 LDC class'!$D$35="",'I2 LDC class'!$C$35,'I2 LDC class'!$D$35)</f>
        <v>Rate class 5</v>
      </c>
      <c r="BM526" s="866" t="str">
        <f>IF('I2 LDC class'!$D$36="",'I2 LDC class'!$C$36,'I2 LDC class'!$D$36)</f>
        <v>Rate class 6</v>
      </c>
      <c r="BN526" s="866" t="str">
        <f>IF('I2 LDC class'!$D$37="",'I2 LDC class'!$C$37,'I2 LDC class'!$D$37)</f>
        <v>Rate class 7</v>
      </c>
      <c r="BO526" s="866" t="str">
        <f>IF('I2 LDC class'!$D$38="",'I2 LDC class'!$C$38,'I2 LDC class'!$D$38)</f>
        <v>Rate class 8</v>
      </c>
      <c r="BP526" s="866" t="str">
        <f>IF('I2 LDC class'!$D$39="",'I2 LDC class'!$C$39,'I2 LDC class'!$D$39)</f>
        <v>Rate class 9</v>
      </c>
      <c r="BQ526" s="1293" t="s">
        <v>753</v>
      </c>
    </row>
    <row r="527" spans="1:69" s="360" customFormat="1" ht="12.75" x14ac:dyDescent="0.2">
      <c r="A527" s="224">
        <v>1565</v>
      </c>
      <c r="B527" s="384" t="s">
        <v>694</v>
      </c>
      <c r="C527" s="1271">
        <f>'I4 BO ASSETS'!O17</f>
        <v>0</v>
      </c>
      <c r="D527" s="652">
        <f t="shared" ref="D527:E546" si="840">$C527*D597</f>
        <v>0</v>
      </c>
      <c r="E527" s="652">
        <f t="shared" si="840"/>
        <v>0</v>
      </c>
      <c r="F527" s="652">
        <f>D527+E527</f>
        <v>0</v>
      </c>
      <c r="G527" s="652">
        <f t="shared" ref="G527:G541" si="841">$D527*G597</f>
        <v>0</v>
      </c>
      <c r="H527" s="652">
        <f t="shared" ref="H527:Z527" si="842">$D527*H597</f>
        <v>0</v>
      </c>
      <c r="I527" s="652">
        <f t="shared" si="842"/>
        <v>0</v>
      </c>
      <c r="J527" s="652">
        <f t="shared" si="842"/>
        <v>0</v>
      </c>
      <c r="K527" s="652">
        <f t="shared" si="842"/>
        <v>0</v>
      </c>
      <c r="L527" s="652">
        <f t="shared" si="842"/>
        <v>0</v>
      </c>
      <c r="M527" s="652">
        <f t="shared" si="842"/>
        <v>0</v>
      </c>
      <c r="N527" s="652">
        <f t="shared" si="842"/>
        <v>0</v>
      </c>
      <c r="O527" s="652">
        <f t="shared" si="842"/>
        <v>0</v>
      </c>
      <c r="P527" s="652">
        <f t="shared" si="842"/>
        <v>0</v>
      </c>
      <c r="Q527" s="652">
        <f t="shared" si="842"/>
        <v>0</v>
      </c>
      <c r="R527" s="652">
        <f t="shared" si="842"/>
        <v>0</v>
      </c>
      <c r="S527" s="652">
        <f t="shared" si="842"/>
        <v>0</v>
      </c>
      <c r="T527" s="652">
        <f t="shared" si="842"/>
        <v>0</v>
      </c>
      <c r="U527" s="652">
        <f t="shared" si="842"/>
        <v>0</v>
      </c>
      <c r="V527" s="652">
        <f t="shared" si="842"/>
        <v>0</v>
      </c>
      <c r="W527" s="652">
        <f t="shared" si="842"/>
        <v>0</v>
      </c>
      <c r="X527" s="652">
        <f t="shared" si="842"/>
        <v>0</v>
      </c>
      <c r="Y527" s="652">
        <f t="shared" si="842"/>
        <v>0</v>
      </c>
      <c r="Z527" s="652">
        <f t="shared" si="842"/>
        <v>0</v>
      </c>
      <c r="AA527" s="652">
        <f>SUM(G527:Z527)</f>
        <v>0</v>
      </c>
      <c r="AB527" s="652">
        <f t="shared" ref="AB527:AB541" si="843">$E527*AB597</f>
        <v>0</v>
      </c>
      <c r="AC527" s="652">
        <f t="shared" ref="AC527:AU527" si="844">$E527*AC597</f>
        <v>0</v>
      </c>
      <c r="AD527" s="652">
        <f t="shared" si="844"/>
        <v>0</v>
      </c>
      <c r="AE527" s="652">
        <f t="shared" si="844"/>
        <v>0</v>
      </c>
      <c r="AF527" s="652">
        <f t="shared" si="844"/>
        <v>0</v>
      </c>
      <c r="AG527" s="652">
        <f t="shared" si="844"/>
        <v>0</v>
      </c>
      <c r="AH527" s="652">
        <f t="shared" si="844"/>
        <v>0</v>
      </c>
      <c r="AI527" s="652">
        <f t="shared" si="844"/>
        <v>0</v>
      </c>
      <c r="AJ527" s="652">
        <f t="shared" si="844"/>
        <v>0</v>
      </c>
      <c r="AK527" s="652">
        <f t="shared" si="844"/>
        <v>0</v>
      </c>
      <c r="AL527" s="652">
        <f t="shared" si="844"/>
        <v>0</v>
      </c>
      <c r="AM527" s="652">
        <f t="shared" si="844"/>
        <v>0</v>
      </c>
      <c r="AN527" s="652">
        <f t="shared" si="844"/>
        <v>0</v>
      </c>
      <c r="AO527" s="652">
        <f t="shared" si="844"/>
        <v>0</v>
      </c>
      <c r="AP527" s="652">
        <f t="shared" si="844"/>
        <v>0</v>
      </c>
      <c r="AQ527" s="652">
        <f t="shared" si="844"/>
        <v>0</v>
      </c>
      <c r="AR527" s="652">
        <f t="shared" si="844"/>
        <v>0</v>
      </c>
      <c r="AS527" s="652">
        <f t="shared" si="844"/>
        <v>0</v>
      </c>
      <c r="AT527" s="652">
        <f t="shared" si="844"/>
        <v>0</v>
      </c>
      <c r="AU527" s="652">
        <f t="shared" si="844"/>
        <v>0</v>
      </c>
      <c r="AV527" s="652">
        <f>SUM(AB527:AU527)</f>
        <v>0</v>
      </c>
      <c r="AW527" s="652"/>
      <c r="AX527" s="652"/>
      <c r="AY527" s="652"/>
      <c r="AZ527" s="652"/>
      <c r="BA527" s="652"/>
      <c r="BB527" s="652"/>
      <c r="BC527" s="652"/>
      <c r="BD527" s="652"/>
      <c r="BE527" s="652"/>
      <c r="BF527" s="652"/>
      <c r="BG527" s="652"/>
      <c r="BH527" s="652"/>
      <c r="BI527" s="652"/>
      <c r="BJ527" s="652"/>
      <c r="BK527" s="652"/>
      <c r="BL527" s="652"/>
      <c r="BM527" s="652"/>
      <c r="BN527" s="652"/>
      <c r="BO527" s="652"/>
      <c r="BP527" s="652"/>
      <c r="BQ527" s="652"/>
    </row>
    <row r="528" spans="1:69" s="360" customFormat="1" ht="12.75" x14ac:dyDescent="0.2">
      <c r="A528" s="1294">
        <v>1805</v>
      </c>
      <c r="B528" s="384" t="s">
        <v>285</v>
      </c>
      <c r="C528" s="1271">
        <f>'I4 BO ASSETS'!O18</f>
        <v>0</v>
      </c>
      <c r="D528" s="652">
        <f t="shared" si="840"/>
        <v>0</v>
      </c>
      <c r="E528" s="652">
        <f t="shared" si="840"/>
        <v>0</v>
      </c>
      <c r="F528" s="652">
        <f t="shared" ref="F528:F566" si="845">D528+E528</f>
        <v>0</v>
      </c>
      <c r="G528" s="652">
        <f t="shared" si="841"/>
        <v>0</v>
      </c>
      <c r="H528" s="652">
        <f t="shared" ref="H528:Z528" si="846">$D528*H598</f>
        <v>0</v>
      </c>
      <c r="I528" s="652">
        <f t="shared" si="846"/>
        <v>0</v>
      </c>
      <c r="J528" s="652">
        <f t="shared" si="846"/>
        <v>0</v>
      </c>
      <c r="K528" s="652">
        <f t="shared" si="846"/>
        <v>0</v>
      </c>
      <c r="L528" s="652">
        <f t="shared" si="846"/>
        <v>0</v>
      </c>
      <c r="M528" s="652">
        <f t="shared" si="846"/>
        <v>0</v>
      </c>
      <c r="N528" s="652">
        <f t="shared" si="846"/>
        <v>0</v>
      </c>
      <c r="O528" s="652">
        <f t="shared" si="846"/>
        <v>0</v>
      </c>
      <c r="P528" s="652">
        <f t="shared" si="846"/>
        <v>0</v>
      </c>
      <c r="Q528" s="652">
        <f t="shared" si="846"/>
        <v>0</v>
      </c>
      <c r="R528" s="652">
        <f t="shared" si="846"/>
        <v>0</v>
      </c>
      <c r="S528" s="652">
        <f t="shared" si="846"/>
        <v>0</v>
      </c>
      <c r="T528" s="652">
        <f t="shared" si="846"/>
        <v>0</v>
      </c>
      <c r="U528" s="652">
        <f t="shared" si="846"/>
        <v>0</v>
      </c>
      <c r="V528" s="652">
        <f t="shared" si="846"/>
        <v>0</v>
      </c>
      <c r="W528" s="652">
        <f t="shared" si="846"/>
        <v>0</v>
      </c>
      <c r="X528" s="652">
        <f t="shared" si="846"/>
        <v>0</v>
      </c>
      <c r="Y528" s="652">
        <f t="shared" si="846"/>
        <v>0</v>
      </c>
      <c r="Z528" s="652">
        <f t="shared" si="846"/>
        <v>0</v>
      </c>
      <c r="AA528" s="652">
        <f t="shared" ref="AA528:AA566" si="847">SUM(G528:Z528)</f>
        <v>0</v>
      </c>
      <c r="AB528" s="652">
        <f t="shared" si="843"/>
        <v>0</v>
      </c>
      <c r="AC528" s="652">
        <f t="shared" ref="AC528:AU528" si="848">$E528*AC598</f>
        <v>0</v>
      </c>
      <c r="AD528" s="652">
        <f t="shared" si="848"/>
        <v>0</v>
      </c>
      <c r="AE528" s="652">
        <f t="shared" si="848"/>
        <v>0</v>
      </c>
      <c r="AF528" s="652">
        <f t="shared" si="848"/>
        <v>0</v>
      </c>
      <c r="AG528" s="652">
        <f t="shared" si="848"/>
        <v>0</v>
      </c>
      <c r="AH528" s="652">
        <f t="shared" si="848"/>
        <v>0</v>
      </c>
      <c r="AI528" s="652">
        <f t="shared" si="848"/>
        <v>0</v>
      </c>
      <c r="AJ528" s="652">
        <f t="shared" si="848"/>
        <v>0</v>
      </c>
      <c r="AK528" s="652">
        <f t="shared" si="848"/>
        <v>0</v>
      </c>
      <c r="AL528" s="652">
        <f t="shared" si="848"/>
        <v>0</v>
      </c>
      <c r="AM528" s="652">
        <f t="shared" si="848"/>
        <v>0</v>
      </c>
      <c r="AN528" s="652">
        <f t="shared" si="848"/>
        <v>0</v>
      </c>
      <c r="AO528" s="652">
        <f t="shared" si="848"/>
        <v>0</v>
      </c>
      <c r="AP528" s="652">
        <f t="shared" si="848"/>
        <v>0</v>
      </c>
      <c r="AQ528" s="652">
        <f t="shared" si="848"/>
        <v>0</v>
      </c>
      <c r="AR528" s="652">
        <f t="shared" si="848"/>
        <v>0</v>
      </c>
      <c r="AS528" s="652">
        <f t="shared" si="848"/>
        <v>0</v>
      </c>
      <c r="AT528" s="652">
        <f t="shared" si="848"/>
        <v>0</v>
      </c>
      <c r="AU528" s="652">
        <f t="shared" si="848"/>
        <v>0</v>
      </c>
      <c r="AV528" s="652">
        <f t="shared" ref="AV528:AV566" si="849">SUM(AB528:AU528)</f>
        <v>0</v>
      </c>
      <c r="AW528" s="652"/>
      <c r="AX528" s="652"/>
      <c r="AY528" s="652"/>
      <c r="AZ528" s="652"/>
      <c r="BA528" s="652"/>
      <c r="BB528" s="652"/>
      <c r="BC528" s="652"/>
      <c r="BD528" s="652"/>
      <c r="BE528" s="652"/>
      <c r="BF528" s="652"/>
      <c r="BG528" s="652"/>
      <c r="BH528" s="652"/>
      <c r="BI528" s="652"/>
      <c r="BJ528" s="652"/>
      <c r="BK528" s="652"/>
      <c r="BL528" s="652"/>
      <c r="BM528" s="652"/>
      <c r="BN528" s="652"/>
      <c r="BO528" s="652"/>
      <c r="BP528" s="652"/>
      <c r="BQ528" s="652"/>
    </row>
    <row r="529" spans="1:69" s="360" customFormat="1" ht="12.75" x14ac:dyDescent="0.2">
      <c r="A529" s="1294" t="s">
        <v>861</v>
      </c>
      <c r="B529" s="384" t="s">
        <v>343</v>
      </c>
      <c r="C529" s="1271">
        <f>'I4 BO ASSETS'!O19</f>
        <v>0</v>
      </c>
      <c r="D529" s="652">
        <f t="shared" si="840"/>
        <v>0</v>
      </c>
      <c r="E529" s="652">
        <f t="shared" si="840"/>
        <v>0</v>
      </c>
      <c r="F529" s="652">
        <f t="shared" si="845"/>
        <v>0</v>
      </c>
      <c r="G529" s="652">
        <f t="shared" si="841"/>
        <v>0</v>
      </c>
      <c r="H529" s="652">
        <f t="shared" ref="H529:Z529" si="850">$D529*H599</f>
        <v>0</v>
      </c>
      <c r="I529" s="652">
        <f t="shared" si="850"/>
        <v>0</v>
      </c>
      <c r="J529" s="652">
        <f t="shared" si="850"/>
        <v>0</v>
      </c>
      <c r="K529" s="652">
        <f t="shared" si="850"/>
        <v>0</v>
      </c>
      <c r="L529" s="652">
        <f t="shared" si="850"/>
        <v>0</v>
      </c>
      <c r="M529" s="652">
        <f t="shared" si="850"/>
        <v>0</v>
      </c>
      <c r="N529" s="652">
        <f t="shared" si="850"/>
        <v>0</v>
      </c>
      <c r="O529" s="652">
        <f t="shared" si="850"/>
        <v>0</v>
      </c>
      <c r="P529" s="652">
        <f t="shared" si="850"/>
        <v>0</v>
      </c>
      <c r="Q529" s="652">
        <f t="shared" si="850"/>
        <v>0</v>
      </c>
      <c r="R529" s="652">
        <f t="shared" si="850"/>
        <v>0</v>
      </c>
      <c r="S529" s="652">
        <f t="shared" si="850"/>
        <v>0</v>
      </c>
      <c r="T529" s="652">
        <f t="shared" si="850"/>
        <v>0</v>
      </c>
      <c r="U529" s="652">
        <f t="shared" si="850"/>
        <v>0</v>
      </c>
      <c r="V529" s="652">
        <f t="shared" si="850"/>
        <v>0</v>
      </c>
      <c r="W529" s="652">
        <f t="shared" si="850"/>
        <v>0</v>
      </c>
      <c r="X529" s="652">
        <f t="shared" si="850"/>
        <v>0</v>
      </c>
      <c r="Y529" s="652">
        <f t="shared" si="850"/>
        <v>0</v>
      </c>
      <c r="Z529" s="652">
        <f t="shared" si="850"/>
        <v>0</v>
      </c>
      <c r="AA529" s="652">
        <f t="shared" si="847"/>
        <v>0</v>
      </c>
      <c r="AB529" s="652">
        <f t="shared" si="843"/>
        <v>0</v>
      </c>
      <c r="AC529" s="652">
        <f t="shared" ref="AC529:AU529" si="851">$E529*AC599</f>
        <v>0</v>
      </c>
      <c r="AD529" s="652">
        <f t="shared" si="851"/>
        <v>0</v>
      </c>
      <c r="AE529" s="652">
        <f t="shared" si="851"/>
        <v>0</v>
      </c>
      <c r="AF529" s="652">
        <f t="shared" si="851"/>
        <v>0</v>
      </c>
      <c r="AG529" s="652">
        <f t="shared" si="851"/>
        <v>0</v>
      </c>
      <c r="AH529" s="652">
        <f t="shared" si="851"/>
        <v>0</v>
      </c>
      <c r="AI529" s="652">
        <f t="shared" si="851"/>
        <v>0</v>
      </c>
      <c r="AJ529" s="652">
        <f t="shared" si="851"/>
        <v>0</v>
      </c>
      <c r="AK529" s="652">
        <f t="shared" si="851"/>
        <v>0</v>
      </c>
      <c r="AL529" s="652">
        <f t="shared" si="851"/>
        <v>0</v>
      </c>
      <c r="AM529" s="652">
        <f t="shared" si="851"/>
        <v>0</v>
      </c>
      <c r="AN529" s="652">
        <f t="shared" si="851"/>
        <v>0</v>
      </c>
      <c r="AO529" s="652">
        <f t="shared" si="851"/>
        <v>0</v>
      </c>
      <c r="AP529" s="652">
        <f t="shared" si="851"/>
        <v>0</v>
      </c>
      <c r="AQ529" s="652">
        <f t="shared" si="851"/>
        <v>0</v>
      </c>
      <c r="AR529" s="652">
        <f t="shared" si="851"/>
        <v>0</v>
      </c>
      <c r="AS529" s="652">
        <f t="shared" si="851"/>
        <v>0</v>
      </c>
      <c r="AT529" s="652">
        <f t="shared" si="851"/>
        <v>0</v>
      </c>
      <c r="AU529" s="652">
        <f t="shared" si="851"/>
        <v>0</v>
      </c>
      <c r="AV529" s="652">
        <f t="shared" si="849"/>
        <v>0</v>
      </c>
      <c r="AW529" s="652"/>
      <c r="AX529" s="652"/>
      <c r="AY529" s="652"/>
      <c r="AZ529" s="652"/>
      <c r="BA529" s="652"/>
      <c r="BB529" s="652"/>
      <c r="BC529" s="652"/>
      <c r="BD529" s="652"/>
      <c r="BE529" s="652"/>
      <c r="BF529" s="652"/>
      <c r="BG529" s="652"/>
      <c r="BH529" s="652"/>
      <c r="BI529" s="652"/>
      <c r="BJ529" s="652"/>
      <c r="BK529" s="652"/>
      <c r="BL529" s="652"/>
      <c r="BM529" s="652"/>
      <c r="BN529" s="652"/>
      <c r="BO529" s="652"/>
      <c r="BP529" s="652"/>
      <c r="BQ529" s="652"/>
    </row>
    <row r="530" spans="1:69" s="360" customFormat="1" ht="12.75" x14ac:dyDescent="0.2">
      <c r="A530" s="1294" t="s">
        <v>862</v>
      </c>
      <c r="B530" s="384" t="s">
        <v>345</v>
      </c>
      <c r="C530" s="1271">
        <f>'I4 BO ASSETS'!O20</f>
        <v>0</v>
      </c>
      <c r="D530" s="652">
        <f t="shared" si="840"/>
        <v>0</v>
      </c>
      <c r="E530" s="652">
        <f t="shared" si="840"/>
        <v>0</v>
      </c>
      <c r="F530" s="652">
        <f t="shared" si="845"/>
        <v>0</v>
      </c>
      <c r="G530" s="652">
        <f t="shared" si="841"/>
        <v>0</v>
      </c>
      <c r="H530" s="652">
        <f t="shared" ref="H530:Z530" si="852">$D530*H600</f>
        <v>0</v>
      </c>
      <c r="I530" s="652">
        <f t="shared" si="852"/>
        <v>0</v>
      </c>
      <c r="J530" s="652">
        <f t="shared" si="852"/>
        <v>0</v>
      </c>
      <c r="K530" s="652">
        <f t="shared" si="852"/>
        <v>0</v>
      </c>
      <c r="L530" s="652">
        <f t="shared" si="852"/>
        <v>0</v>
      </c>
      <c r="M530" s="652">
        <f t="shared" si="852"/>
        <v>0</v>
      </c>
      <c r="N530" s="652">
        <f t="shared" si="852"/>
        <v>0</v>
      </c>
      <c r="O530" s="652">
        <f t="shared" si="852"/>
        <v>0</v>
      </c>
      <c r="P530" s="652">
        <f t="shared" si="852"/>
        <v>0</v>
      </c>
      <c r="Q530" s="652">
        <f t="shared" si="852"/>
        <v>0</v>
      </c>
      <c r="R530" s="652">
        <f t="shared" si="852"/>
        <v>0</v>
      </c>
      <c r="S530" s="652">
        <f t="shared" si="852"/>
        <v>0</v>
      </c>
      <c r="T530" s="652">
        <f t="shared" si="852"/>
        <v>0</v>
      </c>
      <c r="U530" s="652">
        <f t="shared" si="852"/>
        <v>0</v>
      </c>
      <c r="V530" s="652">
        <f t="shared" si="852"/>
        <v>0</v>
      </c>
      <c r="W530" s="652">
        <f t="shared" si="852"/>
        <v>0</v>
      </c>
      <c r="X530" s="652">
        <f t="shared" si="852"/>
        <v>0</v>
      </c>
      <c r="Y530" s="652">
        <f t="shared" si="852"/>
        <v>0</v>
      </c>
      <c r="Z530" s="652">
        <f t="shared" si="852"/>
        <v>0</v>
      </c>
      <c r="AA530" s="652">
        <f t="shared" si="847"/>
        <v>0</v>
      </c>
      <c r="AB530" s="652">
        <f t="shared" si="843"/>
        <v>0</v>
      </c>
      <c r="AC530" s="652">
        <f t="shared" ref="AC530:AU530" si="853">$E530*AC600</f>
        <v>0</v>
      </c>
      <c r="AD530" s="652">
        <f t="shared" si="853"/>
        <v>0</v>
      </c>
      <c r="AE530" s="652">
        <f t="shared" si="853"/>
        <v>0</v>
      </c>
      <c r="AF530" s="652">
        <f t="shared" si="853"/>
        <v>0</v>
      </c>
      <c r="AG530" s="652">
        <f t="shared" si="853"/>
        <v>0</v>
      </c>
      <c r="AH530" s="652">
        <f t="shared" si="853"/>
        <v>0</v>
      </c>
      <c r="AI530" s="652">
        <f t="shared" si="853"/>
        <v>0</v>
      </c>
      <c r="AJ530" s="652">
        <f t="shared" si="853"/>
        <v>0</v>
      </c>
      <c r="AK530" s="652">
        <f t="shared" si="853"/>
        <v>0</v>
      </c>
      <c r="AL530" s="652">
        <f t="shared" si="853"/>
        <v>0</v>
      </c>
      <c r="AM530" s="652">
        <f t="shared" si="853"/>
        <v>0</v>
      </c>
      <c r="AN530" s="652">
        <f t="shared" si="853"/>
        <v>0</v>
      </c>
      <c r="AO530" s="652">
        <f t="shared" si="853"/>
        <v>0</v>
      </c>
      <c r="AP530" s="652">
        <f t="shared" si="853"/>
        <v>0</v>
      </c>
      <c r="AQ530" s="652">
        <f t="shared" si="853"/>
        <v>0</v>
      </c>
      <c r="AR530" s="652">
        <f t="shared" si="853"/>
        <v>0</v>
      </c>
      <c r="AS530" s="652">
        <f t="shared" si="853"/>
        <v>0</v>
      </c>
      <c r="AT530" s="652">
        <f t="shared" si="853"/>
        <v>0</v>
      </c>
      <c r="AU530" s="652">
        <f t="shared" si="853"/>
        <v>0</v>
      </c>
      <c r="AV530" s="652">
        <f t="shared" si="849"/>
        <v>0</v>
      </c>
      <c r="AW530" s="652"/>
      <c r="AX530" s="652"/>
      <c r="AY530" s="652"/>
      <c r="AZ530" s="652"/>
      <c r="BA530" s="652"/>
      <c r="BB530" s="652"/>
      <c r="BC530" s="652"/>
      <c r="BD530" s="652"/>
      <c r="BE530" s="652"/>
      <c r="BF530" s="652"/>
      <c r="BG530" s="652"/>
      <c r="BH530" s="652"/>
      <c r="BI530" s="652"/>
      <c r="BJ530" s="652"/>
      <c r="BK530" s="652"/>
      <c r="BL530" s="652"/>
      <c r="BM530" s="652"/>
      <c r="BN530" s="652"/>
      <c r="BO530" s="652"/>
      <c r="BP530" s="652"/>
      <c r="BQ530" s="652"/>
    </row>
    <row r="531" spans="1:69" s="360" customFormat="1" ht="12.75" x14ac:dyDescent="0.2">
      <c r="A531" s="1294">
        <v>1806</v>
      </c>
      <c r="B531" s="384" t="s">
        <v>286</v>
      </c>
      <c r="C531" s="1271">
        <f>'I4 BO ASSETS'!O21</f>
        <v>0</v>
      </c>
      <c r="D531" s="652">
        <f t="shared" si="840"/>
        <v>0</v>
      </c>
      <c r="E531" s="652">
        <f t="shared" si="840"/>
        <v>0</v>
      </c>
      <c r="F531" s="652">
        <f t="shared" si="845"/>
        <v>0</v>
      </c>
      <c r="G531" s="652">
        <f t="shared" si="841"/>
        <v>0</v>
      </c>
      <c r="H531" s="652">
        <f t="shared" ref="H531:Z531" si="854">$D531*H601</f>
        <v>0</v>
      </c>
      <c r="I531" s="652">
        <f t="shared" si="854"/>
        <v>0</v>
      </c>
      <c r="J531" s="652">
        <f t="shared" si="854"/>
        <v>0</v>
      </c>
      <c r="K531" s="652">
        <f t="shared" si="854"/>
        <v>0</v>
      </c>
      <c r="L531" s="652">
        <f t="shared" si="854"/>
        <v>0</v>
      </c>
      <c r="M531" s="652">
        <f t="shared" si="854"/>
        <v>0</v>
      </c>
      <c r="N531" s="652">
        <f t="shared" si="854"/>
        <v>0</v>
      </c>
      <c r="O531" s="652">
        <f t="shared" si="854"/>
        <v>0</v>
      </c>
      <c r="P531" s="652">
        <f t="shared" si="854"/>
        <v>0</v>
      </c>
      <c r="Q531" s="652">
        <f t="shared" si="854"/>
        <v>0</v>
      </c>
      <c r="R531" s="652">
        <f t="shared" si="854"/>
        <v>0</v>
      </c>
      <c r="S531" s="652">
        <f t="shared" si="854"/>
        <v>0</v>
      </c>
      <c r="T531" s="652">
        <f t="shared" si="854"/>
        <v>0</v>
      </c>
      <c r="U531" s="652">
        <f t="shared" si="854"/>
        <v>0</v>
      </c>
      <c r="V531" s="652">
        <f t="shared" si="854"/>
        <v>0</v>
      </c>
      <c r="W531" s="652">
        <f t="shared" si="854"/>
        <v>0</v>
      </c>
      <c r="X531" s="652">
        <f t="shared" si="854"/>
        <v>0</v>
      </c>
      <c r="Y531" s="652">
        <f t="shared" si="854"/>
        <v>0</v>
      </c>
      <c r="Z531" s="652">
        <f t="shared" si="854"/>
        <v>0</v>
      </c>
      <c r="AA531" s="652">
        <f t="shared" si="847"/>
        <v>0</v>
      </c>
      <c r="AB531" s="652">
        <f t="shared" si="843"/>
        <v>0</v>
      </c>
      <c r="AC531" s="652">
        <f t="shared" ref="AC531:AU531" si="855">$E531*AC601</f>
        <v>0</v>
      </c>
      <c r="AD531" s="652">
        <f t="shared" si="855"/>
        <v>0</v>
      </c>
      <c r="AE531" s="652">
        <f t="shared" si="855"/>
        <v>0</v>
      </c>
      <c r="AF531" s="652">
        <f t="shared" si="855"/>
        <v>0</v>
      </c>
      <c r="AG531" s="652">
        <f t="shared" si="855"/>
        <v>0</v>
      </c>
      <c r="AH531" s="652">
        <f t="shared" si="855"/>
        <v>0</v>
      </c>
      <c r="AI531" s="652">
        <f t="shared" si="855"/>
        <v>0</v>
      </c>
      <c r="AJ531" s="652">
        <f t="shared" si="855"/>
        <v>0</v>
      </c>
      <c r="AK531" s="652">
        <f t="shared" si="855"/>
        <v>0</v>
      </c>
      <c r="AL531" s="652">
        <f t="shared" si="855"/>
        <v>0</v>
      </c>
      <c r="AM531" s="652">
        <f t="shared" si="855"/>
        <v>0</v>
      </c>
      <c r="AN531" s="652">
        <f t="shared" si="855"/>
        <v>0</v>
      </c>
      <c r="AO531" s="652">
        <f t="shared" si="855"/>
        <v>0</v>
      </c>
      <c r="AP531" s="652">
        <f t="shared" si="855"/>
        <v>0</v>
      </c>
      <c r="AQ531" s="652">
        <f t="shared" si="855"/>
        <v>0</v>
      </c>
      <c r="AR531" s="652">
        <f t="shared" si="855"/>
        <v>0</v>
      </c>
      <c r="AS531" s="652">
        <f t="shared" si="855"/>
        <v>0</v>
      </c>
      <c r="AT531" s="652">
        <f t="shared" si="855"/>
        <v>0</v>
      </c>
      <c r="AU531" s="652">
        <f t="shared" si="855"/>
        <v>0</v>
      </c>
      <c r="AV531" s="652">
        <f t="shared" si="849"/>
        <v>0</v>
      </c>
      <c r="AW531" s="652"/>
      <c r="AX531" s="652"/>
      <c r="AY531" s="652"/>
      <c r="AZ531" s="652"/>
      <c r="BA531" s="652"/>
      <c r="BB531" s="652"/>
      <c r="BC531" s="652"/>
      <c r="BD531" s="652"/>
      <c r="BE531" s="652"/>
      <c r="BF531" s="652"/>
      <c r="BG531" s="652"/>
      <c r="BH531" s="652"/>
      <c r="BI531" s="652"/>
      <c r="BJ531" s="652"/>
      <c r="BK531" s="652"/>
      <c r="BL531" s="652"/>
      <c r="BM531" s="652"/>
      <c r="BN531" s="652"/>
      <c r="BO531" s="652"/>
      <c r="BP531" s="652"/>
      <c r="BQ531" s="652"/>
    </row>
    <row r="532" spans="1:69" s="360" customFormat="1" ht="12.75" x14ac:dyDescent="0.2">
      <c r="A532" s="1294" t="s">
        <v>863</v>
      </c>
      <c r="B532" s="384" t="s">
        <v>344</v>
      </c>
      <c r="C532" s="1271">
        <f>'I4 BO ASSETS'!O22</f>
        <v>0</v>
      </c>
      <c r="D532" s="652">
        <f t="shared" si="840"/>
        <v>0</v>
      </c>
      <c r="E532" s="652">
        <f t="shared" si="840"/>
        <v>0</v>
      </c>
      <c r="F532" s="652">
        <f t="shared" si="845"/>
        <v>0</v>
      </c>
      <c r="G532" s="652">
        <f t="shared" si="841"/>
        <v>0</v>
      </c>
      <c r="H532" s="652">
        <f t="shared" ref="H532:Z532" si="856">$D532*H602</f>
        <v>0</v>
      </c>
      <c r="I532" s="652">
        <f t="shared" si="856"/>
        <v>0</v>
      </c>
      <c r="J532" s="652">
        <f t="shared" si="856"/>
        <v>0</v>
      </c>
      <c r="K532" s="652">
        <f t="shared" si="856"/>
        <v>0</v>
      </c>
      <c r="L532" s="652">
        <f t="shared" si="856"/>
        <v>0</v>
      </c>
      <c r="M532" s="652">
        <f t="shared" si="856"/>
        <v>0</v>
      </c>
      <c r="N532" s="652">
        <f t="shared" si="856"/>
        <v>0</v>
      </c>
      <c r="O532" s="652">
        <f t="shared" si="856"/>
        <v>0</v>
      </c>
      <c r="P532" s="652">
        <f t="shared" si="856"/>
        <v>0</v>
      </c>
      <c r="Q532" s="652">
        <f t="shared" si="856"/>
        <v>0</v>
      </c>
      <c r="R532" s="652">
        <f t="shared" si="856"/>
        <v>0</v>
      </c>
      <c r="S532" s="652">
        <f t="shared" si="856"/>
        <v>0</v>
      </c>
      <c r="T532" s="652">
        <f t="shared" si="856"/>
        <v>0</v>
      </c>
      <c r="U532" s="652">
        <f t="shared" si="856"/>
        <v>0</v>
      </c>
      <c r="V532" s="652">
        <f t="shared" si="856"/>
        <v>0</v>
      </c>
      <c r="W532" s="652">
        <f t="shared" si="856"/>
        <v>0</v>
      </c>
      <c r="X532" s="652">
        <f t="shared" si="856"/>
        <v>0</v>
      </c>
      <c r="Y532" s="652">
        <f t="shared" si="856"/>
        <v>0</v>
      </c>
      <c r="Z532" s="652">
        <f t="shared" si="856"/>
        <v>0</v>
      </c>
      <c r="AA532" s="652">
        <f t="shared" si="847"/>
        <v>0</v>
      </c>
      <c r="AB532" s="652">
        <f t="shared" si="843"/>
        <v>0</v>
      </c>
      <c r="AC532" s="652">
        <f t="shared" ref="AC532:AU532" si="857">$E532*AC602</f>
        <v>0</v>
      </c>
      <c r="AD532" s="652">
        <f t="shared" si="857"/>
        <v>0</v>
      </c>
      <c r="AE532" s="652">
        <f t="shared" si="857"/>
        <v>0</v>
      </c>
      <c r="AF532" s="652">
        <f t="shared" si="857"/>
        <v>0</v>
      </c>
      <c r="AG532" s="652">
        <f t="shared" si="857"/>
        <v>0</v>
      </c>
      <c r="AH532" s="652">
        <f t="shared" si="857"/>
        <v>0</v>
      </c>
      <c r="AI532" s="652">
        <f t="shared" si="857"/>
        <v>0</v>
      </c>
      <c r="AJ532" s="652">
        <f t="shared" si="857"/>
        <v>0</v>
      </c>
      <c r="AK532" s="652">
        <f t="shared" si="857"/>
        <v>0</v>
      </c>
      <c r="AL532" s="652">
        <f t="shared" si="857"/>
        <v>0</v>
      </c>
      <c r="AM532" s="652">
        <f t="shared" si="857"/>
        <v>0</v>
      </c>
      <c r="AN532" s="652">
        <f t="shared" si="857"/>
        <v>0</v>
      </c>
      <c r="AO532" s="652">
        <f t="shared" si="857"/>
        <v>0</v>
      </c>
      <c r="AP532" s="652">
        <f t="shared" si="857"/>
        <v>0</v>
      </c>
      <c r="AQ532" s="652">
        <f t="shared" si="857"/>
        <v>0</v>
      </c>
      <c r="AR532" s="652">
        <f t="shared" si="857"/>
        <v>0</v>
      </c>
      <c r="AS532" s="652">
        <f t="shared" si="857"/>
        <v>0</v>
      </c>
      <c r="AT532" s="652">
        <f t="shared" si="857"/>
        <v>0</v>
      </c>
      <c r="AU532" s="652">
        <f t="shared" si="857"/>
        <v>0</v>
      </c>
      <c r="AV532" s="652">
        <f t="shared" si="849"/>
        <v>0</v>
      </c>
      <c r="AW532" s="652"/>
      <c r="AX532" s="652"/>
      <c r="AY532" s="652"/>
      <c r="AZ532" s="652"/>
      <c r="BA532" s="652"/>
      <c r="BB532" s="652"/>
      <c r="BC532" s="652"/>
      <c r="BD532" s="652"/>
      <c r="BE532" s="652"/>
      <c r="BF532" s="652"/>
      <c r="BG532" s="652"/>
      <c r="BH532" s="652"/>
      <c r="BI532" s="652"/>
      <c r="BJ532" s="652"/>
      <c r="BK532" s="652"/>
      <c r="BL532" s="652"/>
      <c r="BM532" s="652"/>
      <c r="BN532" s="652"/>
      <c r="BO532" s="652"/>
      <c r="BP532" s="652"/>
      <c r="BQ532" s="652"/>
    </row>
    <row r="533" spans="1:69" s="360" customFormat="1" ht="12.75" x14ac:dyDescent="0.2">
      <c r="A533" s="1294" t="s">
        <v>864</v>
      </c>
      <c r="B533" s="384" t="s">
        <v>346</v>
      </c>
      <c r="C533" s="1271">
        <f>'I4 BO ASSETS'!O23</f>
        <v>0</v>
      </c>
      <c r="D533" s="652">
        <f t="shared" si="840"/>
        <v>0</v>
      </c>
      <c r="E533" s="652">
        <f t="shared" si="840"/>
        <v>0</v>
      </c>
      <c r="F533" s="652">
        <f t="shared" si="845"/>
        <v>0</v>
      </c>
      <c r="G533" s="652">
        <f t="shared" si="841"/>
        <v>0</v>
      </c>
      <c r="H533" s="652">
        <f t="shared" ref="H533:Z533" si="858">$D533*H603</f>
        <v>0</v>
      </c>
      <c r="I533" s="652">
        <f t="shared" si="858"/>
        <v>0</v>
      </c>
      <c r="J533" s="652">
        <f t="shared" si="858"/>
        <v>0</v>
      </c>
      <c r="K533" s="652">
        <f t="shared" si="858"/>
        <v>0</v>
      </c>
      <c r="L533" s="652">
        <f t="shared" si="858"/>
        <v>0</v>
      </c>
      <c r="M533" s="652">
        <f t="shared" si="858"/>
        <v>0</v>
      </c>
      <c r="N533" s="652">
        <f t="shared" si="858"/>
        <v>0</v>
      </c>
      <c r="O533" s="652">
        <f t="shared" si="858"/>
        <v>0</v>
      </c>
      <c r="P533" s="652">
        <f t="shared" si="858"/>
        <v>0</v>
      </c>
      <c r="Q533" s="652">
        <f t="shared" si="858"/>
        <v>0</v>
      </c>
      <c r="R533" s="652">
        <f t="shared" si="858"/>
        <v>0</v>
      </c>
      <c r="S533" s="652">
        <f t="shared" si="858"/>
        <v>0</v>
      </c>
      <c r="T533" s="652">
        <f t="shared" si="858"/>
        <v>0</v>
      </c>
      <c r="U533" s="652">
        <f t="shared" si="858"/>
        <v>0</v>
      </c>
      <c r="V533" s="652">
        <f t="shared" si="858"/>
        <v>0</v>
      </c>
      <c r="W533" s="652">
        <f t="shared" si="858"/>
        <v>0</v>
      </c>
      <c r="X533" s="652">
        <f t="shared" si="858"/>
        <v>0</v>
      </c>
      <c r="Y533" s="652">
        <f t="shared" si="858"/>
        <v>0</v>
      </c>
      <c r="Z533" s="652">
        <f t="shared" si="858"/>
        <v>0</v>
      </c>
      <c r="AA533" s="652">
        <f t="shared" si="847"/>
        <v>0</v>
      </c>
      <c r="AB533" s="652">
        <f t="shared" si="843"/>
        <v>0</v>
      </c>
      <c r="AC533" s="652">
        <f t="shared" ref="AC533:AU533" si="859">$E533*AC603</f>
        <v>0</v>
      </c>
      <c r="AD533" s="652">
        <f t="shared" si="859"/>
        <v>0</v>
      </c>
      <c r="AE533" s="652">
        <f t="shared" si="859"/>
        <v>0</v>
      </c>
      <c r="AF533" s="652">
        <f t="shared" si="859"/>
        <v>0</v>
      </c>
      <c r="AG533" s="652">
        <f t="shared" si="859"/>
        <v>0</v>
      </c>
      <c r="AH533" s="652">
        <f t="shared" si="859"/>
        <v>0</v>
      </c>
      <c r="AI533" s="652">
        <f t="shared" si="859"/>
        <v>0</v>
      </c>
      <c r="AJ533" s="652">
        <f t="shared" si="859"/>
        <v>0</v>
      </c>
      <c r="AK533" s="652">
        <f t="shared" si="859"/>
        <v>0</v>
      </c>
      <c r="AL533" s="652">
        <f t="shared" si="859"/>
        <v>0</v>
      </c>
      <c r="AM533" s="652">
        <f t="shared" si="859"/>
        <v>0</v>
      </c>
      <c r="AN533" s="652">
        <f t="shared" si="859"/>
        <v>0</v>
      </c>
      <c r="AO533" s="652">
        <f t="shared" si="859"/>
        <v>0</v>
      </c>
      <c r="AP533" s="652">
        <f t="shared" si="859"/>
        <v>0</v>
      </c>
      <c r="AQ533" s="652">
        <f t="shared" si="859"/>
        <v>0</v>
      </c>
      <c r="AR533" s="652">
        <f t="shared" si="859"/>
        <v>0</v>
      </c>
      <c r="AS533" s="652">
        <f t="shared" si="859"/>
        <v>0</v>
      </c>
      <c r="AT533" s="652">
        <f t="shared" si="859"/>
        <v>0</v>
      </c>
      <c r="AU533" s="652">
        <f t="shared" si="859"/>
        <v>0</v>
      </c>
      <c r="AV533" s="652">
        <f t="shared" si="849"/>
        <v>0</v>
      </c>
      <c r="AW533" s="652"/>
      <c r="AX533" s="652"/>
      <c r="AY533" s="652"/>
      <c r="AZ533" s="652"/>
      <c r="BA533" s="652"/>
      <c r="BB533" s="652"/>
      <c r="BC533" s="652"/>
      <c r="BD533" s="652"/>
      <c r="BE533" s="652"/>
      <c r="BF533" s="652"/>
      <c r="BG533" s="652"/>
      <c r="BH533" s="652"/>
      <c r="BI533" s="652"/>
      <c r="BJ533" s="652"/>
      <c r="BK533" s="652"/>
      <c r="BL533" s="652"/>
      <c r="BM533" s="652"/>
      <c r="BN533" s="652"/>
      <c r="BO533" s="652"/>
      <c r="BP533" s="652"/>
      <c r="BQ533" s="652"/>
    </row>
    <row r="534" spans="1:69" s="360" customFormat="1" ht="12.75" x14ac:dyDescent="0.2">
      <c r="A534" s="1294">
        <v>1808</v>
      </c>
      <c r="B534" s="384" t="s">
        <v>287</v>
      </c>
      <c r="C534" s="1271">
        <f>'I4 BO ASSETS'!O24</f>
        <v>0</v>
      </c>
      <c r="D534" s="652">
        <f t="shared" si="840"/>
        <v>0</v>
      </c>
      <c r="E534" s="652">
        <f t="shared" si="840"/>
        <v>0</v>
      </c>
      <c r="F534" s="652">
        <f t="shared" si="845"/>
        <v>0</v>
      </c>
      <c r="G534" s="652">
        <f t="shared" si="841"/>
        <v>0</v>
      </c>
      <c r="H534" s="652">
        <f t="shared" ref="H534:Z534" si="860">$D534*H604</f>
        <v>0</v>
      </c>
      <c r="I534" s="652">
        <f t="shared" si="860"/>
        <v>0</v>
      </c>
      <c r="J534" s="652">
        <f t="shared" si="860"/>
        <v>0</v>
      </c>
      <c r="K534" s="652">
        <f t="shared" si="860"/>
        <v>0</v>
      </c>
      <c r="L534" s="652">
        <f t="shared" si="860"/>
        <v>0</v>
      </c>
      <c r="M534" s="652">
        <f t="shared" si="860"/>
        <v>0</v>
      </c>
      <c r="N534" s="652">
        <f t="shared" si="860"/>
        <v>0</v>
      </c>
      <c r="O534" s="652">
        <f t="shared" si="860"/>
        <v>0</v>
      </c>
      <c r="P534" s="652">
        <f t="shared" si="860"/>
        <v>0</v>
      </c>
      <c r="Q534" s="652">
        <f t="shared" si="860"/>
        <v>0</v>
      </c>
      <c r="R534" s="652">
        <f t="shared" si="860"/>
        <v>0</v>
      </c>
      <c r="S534" s="652">
        <f t="shared" si="860"/>
        <v>0</v>
      </c>
      <c r="T534" s="652">
        <f t="shared" si="860"/>
        <v>0</v>
      </c>
      <c r="U534" s="652">
        <f t="shared" si="860"/>
        <v>0</v>
      </c>
      <c r="V534" s="652">
        <f t="shared" si="860"/>
        <v>0</v>
      </c>
      <c r="W534" s="652">
        <f t="shared" si="860"/>
        <v>0</v>
      </c>
      <c r="X534" s="652">
        <f t="shared" si="860"/>
        <v>0</v>
      </c>
      <c r="Y534" s="652">
        <f t="shared" si="860"/>
        <v>0</v>
      </c>
      <c r="Z534" s="652">
        <f t="shared" si="860"/>
        <v>0</v>
      </c>
      <c r="AA534" s="652">
        <f t="shared" si="847"/>
        <v>0</v>
      </c>
      <c r="AB534" s="652">
        <f t="shared" si="843"/>
        <v>0</v>
      </c>
      <c r="AC534" s="652">
        <f t="shared" ref="AC534:AU534" si="861">$E534*AC604</f>
        <v>0</v>
      </c>
      <c r="AD534" s="652">
        <f t="shared" si="861"/>
        <v>0</v>
      </c>
      <c r="AE534" s="652">
        <f t="shared" si="861"/>
        <v>0</v>
      </c>
      <c r="AF534" s="652">
        <f t="shared" si="861"/>
        <v>0</v>
      </c>
      <c r="AG534" s="652">
        <f t="shared" si="861"/>
        <v>0</v>
      </c>
      <c r="AH534" s="652">
        <f t="shared" si="861"/>
        <v>0</v>
      </c>
      <c r="AI534" s="652">
        <f t="shared" si="861"/>
        <v>0</v>
      </c>
      <c r="AJ534" s="652">
        <f t="shared" si="861"/>
        <v>0</v>
      </c>
      <c r="AK534" s="652">
        <f t="shared" si="861"/>
        <v>0</v>
      </c>
      <c r="AL534" s="652">
        <f t="shared" si="861"/>
        <v>0</v>
      </c>
      <c r="AM534" s="652">
        <f t="shared" si="861"/>
        <v>0</v>
      </c>
      <c r="AN534" s="652">
        <f t="shared" si="861"/>
        <v>0</v>
      </c>
      <c r="AO534" s="652">
        <f t="shared" si="861"/>
        <v>0</v>
      </c>
      <c r="AP534" s="652">
        <f t="shared" si="861"/>
        <v>0</v>
      </c>
      <c r="AQ534" s="652">
        <f t="shared" si="861"/>
        <v>0</v>
      </c>
      <c r="AR534" s="652">
        <f t="shared" si="861"/>
        <v>0</v>
      </c>
      <c r="AS534" s="652">
        <f t="shared" si="861"/>
        <v>0</v>
      </c>
      <c r="AT534" s="652">
        <f t="shared" si="861"/>
        <v>0</v>
      </c>
      <c r="AU534" s="652">
        <f t="shared" si="861"/>
        <v>0</v>
      </c>
      <c r="AV534" s="652">
        <f t="shared" si="849"/>
        <v>0</v>
      </c>
      <c r="AW534" s="652"/>
      <c r="AX534" s="652"/>
      <c r="AY534" s="652"/>
      <c r="AZ534" s="652"/>
      <c r="BA534" s="652"/>
      <c r="BB534" s="652"/>
      <c r="BC534" s="652"/>
      <c r="BD534" s="652"/>
      <c r="BE534" s="652"/>
      <c r="BF534" s="652"/>
      <c r="BG534" s="652"/>
      <c r="BH534" s="652"/>
      <c r="BI534" s="652"/>
      <c r="BJ534" s="652"/>
      <c r="BK534" s="652"/>
      <c r="BL534" s="652"/>
      <c r="BM534" s="652"/>
      <c r="BN534" s="652"/>
      <c r="BO534" s="652"/>
      <c r="BP534" s="652"/>
      <c r="BQ534" s="652"/>
    </row>
    <row r="535" spans="1:69" s="360" customFormat="1" ht="12.75" x14ac:dyDescent="0.2">
      <c r="A535" s="1294" t="s">
        <v>865</v>
      </c>
      <c r="B535" s="384" t="s">
        <v>347</v>
      </c>
      <c r="C535" s="1271">
        <f>'I4 BO ASSETS'!O25</f>
        <v>0</v>
      </c>
      <c r="D535" s="652">
        <f t="shared" si="840"/>
        <v>0</v>
      </c>
      <c r="E535" s="652">
        <f t="shared" si="840"/>
        <v>0</v>
      </c>
      <c r="F535" s="652">
        <f t="shared" si="845"/>
        <v>0</v>
      </c>
      <c r="G535" s="652">
        <f t="shared" si="841"/>
        <v>0</v>
      </c>
      <c r="H535" s="652">
        <f t="shared" ref="H535:Z535" si="862">$D535*H605</f>
        <v>0</v>
      </c>
      <c r="I535" s="652">
        <f t="shared" si="862"/>
        <v>0</v>
      </c>
      <c r="J535" s="652">
        <f t="shared" si="862"/>
        <v>0</v>
      </c>
      <c r="K535" s="652">
        <f t="shared" si="862"/>
        <v>0</v>
      </c>
      <c r="L535" s="652">
        <f t="shared" si="862"/>
        <v>0</v>
      </c>
      <c r="M535" s="652">
        <f t="shared" si="862"/>
        <v>0</v>
      </c>
      <c r="N535" s="652">
        <f t="shared" si="862"/>
        <v>0</v>
      </c>
      <c r="O535" s="652">
        <f t="shared" si="862"/>
        <v>0</v>
      </c>
      <c r="P535" s="652">
        <f t="shared" si="862"/>
        <v>0</v>
      </c>
      <c r="Q535" s="652">
        <f t="shared" si="862"/>
        <v>0</v>
      </c>
      <c r="R535" s="652">
        <f t="shared" si="862"/>
        <v>0</v>
      </c>
      <c r="S535" s="652">
        <f t="shared" si="862"/>
        <v>0</v>
      </c>
      <c r="T535" s="652">
        <f t="shared" si="862"/>
        <v>0</v>
      </c>
      <c r="U535" s="652">
        <f t="shared" si="862"/>
        <v>0</v>
      </c>
      <c r="V535" s="652">
        <f t="shared" si="862"/>
        <v>0</v>
      </c>
      <c r="W535" s="652">
        <f t="shared" si="862"/>
        <v>0</v>
      </c>
      <c r="X535" s="652">
        <f t="shared" si="862"/>
        <v>0</v>
      </c>
      <c r="Y535" s="652">
        <f t="shared" si="862"/>
        <v>0</v>
      </c>
      <c r="Z535" s="652">
        <f t="shared" si="862"/>
        <v>0</v>
      </c>
      <c r="AA535" s="652">
        <f t="shared" si="847"/>
        <v>0</v>
      </c>
      <c r="AB535" s="652">
        <f t="shared" si="843"/>
        <v>0</v>
      </c>
      <c r="AC535" s="652">
        <f t="shared" ref="AC535:AU535" si="863">$E535*AC605</f>
        <v>0</v>
      </c>
      <c r="AD535" s="652">
        <f t="shared" si="863"/>
        <v>0</v>
      </c>
      <c r="AE535" s="652">
        <f t="shared" si="863"/>
        <v>0</v>
      </c>
      <c r="AF535" s="652">
        <f t="shared" si="863"/>
        <v>0</v>
      </c>
      <c r="AG535" s="652">
        <f t="shared" si="863"/>
        <v>0</v>
      </c>
      <c r="AH535" s="652">
        <f t="shared" si="863"/>
        <v>0</v>
      </c>
      <c r="AI535" s="652">
        <f t="shared" si="863"/>
        <v>0</v>
      </c>
      <c r="AJ535" s="652">
        <f t="shared" si="863"/>
        <v>0</v>
      </c>
      <c r="AK535" s="652">
        <f t="shared" si="863"/>
        <v>0</v>
      </c>
      <c r="AL535" s="652">
        <f t="shared" si="863"/>
        <v>0</v>
      </c>
      <c r="AM535" s="652">
        <f t="shared" si="863"/>
        <v>0</v>
      </c>
      <c r="AN535" s="652">
        <f t="shared" si="863"/>
        <v>0</v>
      </c>
      <c r="AO535" s="652">
        <f t="shared" si="863"/>
        <v>0</v>
      </c>
      <c r="AP535" s="652">
        <f t="shared" si="863"/>
        <v>0</v>
      </c>
      <c r="AQ535" s="652">
        <f t="shared" si="863"/>
        <v>0</v>
      </c>
      <c r="AR535" s="652">
        <f t="shared" si="863"/>
        <v>0</v>
      </c>
      <c r="AS535" s="652">
        <f t="shared" si="863"/>
        <v>0</v>
      </c>
      <c r="AT535" s="652">
        <f t="shared" si="863"/>
        <v>0</v>
      </c>
      <c r="AU535" s="652">
        <f t="shared" si="863"/>
        <v>0</v>
      </c>
      <c r="AV535" s="652">
        <f t="shared" si="849"/>
        <v>0</v>
      </c>
      <c r="AW535" s="652"/>
      <c r="AX535" s="652"/>
      <c r="AY535" s="652"/>
      <c r="AZ535" s="652"/>
      <c r="BA535" s="652"/>
      <c r="BB535" s="652"/>
      <c r="BC535" s="652"/>
      <c r="BD535" s="652"/>
      <c r="BE535" s="652"/>
      <c r="BF535" s="652"/>
      <c r="BG535" s="652"/>
      <c r="BH535" s="652"/>
      <c r="BI535" s="652"/>
      <c r="BJ535" s="652"/>
      <c r="BK535" s="652"/>
      <c r="BL535" s="652"/>
      <c r="BM535" s="652"/>
      <c r="BN535" s="652"/>
      <c r="BO535" s="652"/>
      <c r="BP535" s="652"/>
      <c r="BQ535" s="652"/>
    </row>
    <row r="536" spans="1:69" s="360" customFormat="1" ht="12.75" x14ac:dyDescent="0.2">
      <c r="A536" s="1294" t="s">
        <v>866</v>
      </c>
      <c r="B536" s="384" t="s">
        <v>348</v>
      </c>
      <c r="C536" s="1271">
        <f>'I4 BO ASSETS'!O26</f>
        <v>0</v>
      </c>
      <c r="D536" s="652">
        <f t="shared" si="840"/>
        <v>0</v>
      </c>
      <c r="E536" s="652">
        <f t="shared" si="840"/>
        <v>0</v>
      </c>
      <c r="F536" s="652">
        <f t="shared" si="845"/>
        <v>0</v>
      </c>
      <c r="G536" s="652">
        <f t="shared" si="841"/>
        <v>0</v>
      </c>
      <c r="H536" s="652">
        <f t="shared" ref="H536:Z536" si="864">$D536*H606</f>
        <v>0</v>
      </c>
      <c r="I536" s="652">
        <f t="shared" si="864"/>
        <v>0</v>
      </c>
      <c r="J536" s="652">
        <f t="shared" si="864"/>
        <v>0</v>
      </c>
      <c r="K536" s="652">
        <f t="shared" si="864"/>
        <v>0</v>
      </c>
      <c r="L536" s="652">
        <f t="shared" si="864"/>
        <v>0</v>
      </c>
      <c r="M536" s="652">
        <f t="shared" si="864"/>
        <v>0</v>
      </c>
      <c r="N536" s="652">
        <f t="shared" si="864"/>
        <v>0</v>
      </c>
      <c r="O536" s="652">
        <f t="shared" si="864"/>
        <v>0</v>
      </c>
      <c r="P536" s="652">
        <f t="shared" si="864"/>
        <v>0</v>
      </c>
      <c r="Q536" s="652">
        <f t="shared" si="864"/>
        <v>0</v>
      </c>
      <c r="R536" s="652">
        <f t="shared" si="864"/>
        <v>0</v>
      </c>
      <c r="S536" s="652">
        <f t="shared" si="864"/>
        <v>0</v>
      </c>
      <c r="T536" s="652">
        <f t="shared" si="864"/>
        <v>0</v>
      </c>
      <c r="U536" s="652">
        <f t="shared" si="864"/>
        <v>0</v>
      </c>
      <c r="V536" s="652">
        <f t="shared" si="864"/>
        <v>0</v>
      </c>
      <c r="W536" s="652">
        <f t="shared" si="864"/>
        <v>0</v>
      </c>
      <c r="X536" s="652">
        <f t="shared" si="864"/>
        <v>0</v>
      </c>
      <c r="Y536" s="652">
        <f t="shared" si="864"/>
        <v>0</v>
      </c>
      <c r="Z536" s="652">
        <f t="shared" si="864"/>
        <v>0</v>
      </c>
      <c r="AA536" s="652">
        <f t="shared" si="847"/>
        <v>0</v>
      </c>
      <c r="AB536" s="652">
        <f t="shared" si="843"/>
        <v>0</v>
      </c>
      <c r="AC536" s="652">
        <f t="shared" ref="AC536:AU536" si="865">$E536*AC606</f>
        <v>0</v>
      </c>
      <c r="AD536" s="652">
        <f t="shared" si="865"/>
        <v>0</v>
      </c>
      <c r="AE536" s="652">
        <f t="shared" si="865"/>
        <v>0</v>
      </c>
      <c r="AF536" s="652">
        <f t="shared" si="865"/>
        <v>0</v>
      </c>
      <c r="AG536" s="652">
        <f t="shared" si="865"/>
        <v>0</v>
      </c>
      <c r="AH536" s="652">
        <f t="shared" si="865"/>
        <v>0</v>
      </c>
      <c r="AI536" s="652">
        <f t="shared" si="865"/>
        <v>0</v>
      </c>
      <c r="AJ536" s="652">
        <f t="shared" si="865"/>
        <v>0</v>
      </c>
      <c r="AK536" s="652">
        <f t="shared" si="865"/>
        <v>0</v>
      </c>
      <c r="AL536" s="652">
        <f t="shared" si="865"/>
        <v>0</v>
      </c>
      <c r="AM536" s="652">
        <f t="shared" si="865"/>
        <v>0</v>
      </c>
      <c r="AN536" s="652">
        <f t="shared" si="865"/>
        <v>0</v>
      </c>
      <c r="AO536" s="652">
        <f t="shared" si="865"/>
        <v>0</v>
      </c>
      <c r="AP536" s="652">
        <f t="shared" si="865"/>
        <v>0</v>
      </c>
      <c r="AQ536" s="652">
        <f t="shared" si="865"/>
        <v>0</v>
      </c>
      <c r="AR536" s="652">
        <f t="shared" si="865"/>
        <v>0</v>
      </c>
      <c r="AS536" s="652">
        <f t="shared" si="865"/>
        <v>0</v>
      </c>
      <c r="AT536" s="652">
        <f t="shared" si="865"/>
        <v>0</v>
      </c>
      <c r="AU536" s="652">
        <f t="shared" si="865"/>
        <v>0</v>
      </c>
      <c r="AV536" s="652">
        <f t="shared" si="849"/>
        <v>0</v>
      </c>
      <c r="AW536" s="652"/>
      <c r="AX536" s="652"/>
      <c r="AY536" s="652"/>
      <c r="AZ536" s="652"/>
      <c r="BA536" s="652"/>
      <c r="BB536" s="652"/>
      <c r="BC536" s="652"/>
      <c r="BD536" s="652"/>
      <c r="BE536" s="652"/>
      <c r="BF536" s="652"/>
      <c r="BG536" s="652"/>
      <c r="BH536" s="652"/>
      <c r="BI536" s="652"/>
      <c r="BJ536" s="652"/>
      <c r="BK536" s="652"/>
      <c r="BL536" s="652"/>
      <c r="BM536" s="652"/>
      <c r="BN536" s="652"/>
      <c r="BO536" s="652"/>
      <c r="BP536" s="652"/>
      <c r="BQ536" s="652"/>
    </row>
    <row r="537" spans="1:69" s="360" customFormat="1" ht="12.75" x14ac:dyDescent="0.2">
      <c r="A537" s="1294">
        <v>1810</v>
      </c>
      <c r="B537" s="384" t="s">
        <v>288</v>
      </c>
      <c r="C537" s="1271">
        <f>'I4 BO ASSETS'!O27</f>
        <v>0</v>
      </c>
      <c r="D537" s="652">
        <f t="shared" si="840"/>
        <v>0</v>
      </c>
      <c r="E537" s="652">
        <f t="shared" si="840"/>
        <v>0</v>
      </c>
      <c r="F537" s="652">
        <f t="shared" si="845"/>
        <v>0</v>
      </c>
      <c r="G537" s="652">
        <f t="shared" si="841"/>
        <v>0</v>
      </c>
      <c r="H537" s="652">
        <f t="shared" ref="H537:Z537" si="866">$D537*H607</f>
        <v>0</v>
      </c>
      <c r="I537" s="652">
        <f t="shared" si="866"/>
        <v>0</v>
      </c>
      <c r="J537" s="652">
        <f t="shared" si="866"/>
        <v>0</v>
      </c>
      <c r="K537" s="652">
        <f t="shared" si="866"/>
        <v>0</v>
      </c>
      <c r="L537" s="652">
        <f t="shared" si="866"/>
        <v>0</v>
      </c>
      <c r="M537" s="652">
        <f t="shared" si="866"/>
        <v>0</v>
      </c>
      <c r="N537" s="652">
        <f t="shared" si="866"/>
        <v>0</v>
      </c>
      <c r="O537" s="652">
        <f t="shared" si="866"/>
        <v>0</v>
      </c>
      <c r="P537" s="652">
        <f t="shared" si="866"/>
        <v>0</v>
      </c>
      <c r="Q537" s="652">
        <f t="shared" si="866"/>
        <v>0</v>
      </c>
      <c r="R537" s="652">
        <f t="shared" si="866"/>
        <v>0</v>
      </c>
      <c r="S537" s="652">
        <f t="shared" si="866"/>
        <v>0</v>
      </c>
      <c r="T537" s="652">
        <f t="shared" si="866"/>
        <v>0</v>
      </c>
      <c r="U537" s="652">
        <f t="shared" si="866"/>
        <v>0</v>
      </c>
      <c r="V537" s="652">
        <f t="shared" si="866"/>
        <v>0</v>
      </c>
      <c r="W537" s="652">
        <f t="shared" si="866"/>
        <v>0</v>
      </c>
      <c r="X537" s="652">
        <f t="shared" si="866"/>
        <v>0</v>
      </c>
      <c r="Y537" s="652">
        <f t="shared" si="866"/>
        <v>0</v>
      </c>
      <c r="Z537" s="652">
        <f t="shared" si="866"/>
        <v>0</v>
      </c>
      <c r="AA537" s="652">
        <f t="shared" si="847"/>
        <v>0</v>
      </c>
      <c r="AB537" s="652">
        <f t="shared" si="843"/>
        <v>0</v>
      </c>
      <c r="AC537" s="652">
        <f t="shared" ref="AC537:AU537" si="867">$E537*AC607</f>
        <v>0</v>
      </c>
      <c r="AD537" s="652">
        <f t="shared" si="867"/>
        <v>0</v>
      </c>
      <c r="AE537" s="652">
        <f t="shared" si="867"/>
        <v>0</v>
      </c>
      <c r="AF537" s="652">
        <f t="shared" si="867"/>
        <v>0</v>
      </c>
      <c r="AG537" s="652">
        <f t="shared" si="867"/>
        <v>0</v>
      </c>
      <c r="AH537" s="652">
        <f t="shared" si="867"/>
        <v>0</v>
      </c>
      <c r="AI537" s="652">
        <f t="shared" si="867"/>
        <v>0</v>
      </c>
      <c r="AJ537" s="652">
        <f t="shared" si="867"/>
        <v>0</v>
      </c>
      <c r="AK537" s="652">
        <f t="shared" si="867"/>
        <v>0</v>
      </c>
      <c r="AL537" s="652">
        <f t="shared" si="867"/>
        <v>0</v>
      </c>
      <c r="AM537" s="652">
        <f t="shared" si="867"/>
        <v>0</v>
      </c>
      <c r="AN537" s="652">
        <f t="shared" si="867"/>
        <v>0</v>
      </c>
      <c r="AO537" s="652">
        <f t="shared" si="867"/>
        <v>0</v>
      </c>
      <c r="AP537" s="652">
        <f t="shared" si="867"/>
        <v>0</v>
      </c>
      <c r="AQ537" s="652">
        <f t="shared" si="867"/>
        <v>0</v>
      </c>
      <c r="AR537" s="652">
        <f t="shared" si="867"/>
        <v>0</v>
      </c>
      <c r="AS537" s="652">
        <f t="shared" si="867"/>
        <v>0</v>
      </c>
      <c r="AT537" s="652">
        <f t="shared" si="867"/>
        <v>0</v>
      </c>
      <c r="AU537" s="652">
        <f t="shared" si="867"/>
        <v>0</v>
      </c>
      <c r="AV537" s="652">
        <f t="shared" si="849"/>
        <v>0</v>
      </c>
      <c r="AW537" s="652"/>
      <c r="AX537" s="652"/>
      <c r="AY537" s="652"/>
      <c r="AZ537" s="652"/>
      <c r="BA537" s="652"/>
      <c r="BB537" s="652"/>
      <c r="BC537" s="652"/>
      <c r="BD537" s="652"/>
      <c r="BE537" s="652"/>
      <c r="BF537" s="652"/>
      <c r="BG537" s="652"/>
      <c r="BH537" s="652"/>
      <c r="BI537" s="652"/>
      <c r="BJ537" s="652"/>
      <c r="BK537" s="652"/>
      <c r="BL537" s="652"/>
      <c r="BM537" s="652"/>
      <c r="BN537" s="652"/>
      <c r="BO537" s="652"/>
      <c r="BP537" s="652"/>
      <c r="BQ537" s="652"/>
    </row>
    <row r="538" spans="1:69" s="360" customFormat="1" ht="12.75" x14ac:dyDescent="0.2">
      <c r="A538" s="1294" t="s">
        <v>867</v>
      </c>
      <c r="B538" s="384" t="s">
        <v>367</v>
      </c>
      <c r="C538" s="1271">
        <f>'I4 BO ASSETS'!O28</f>
        <v>0</v>
      </c>
      <c r="D538" s="652">
        <f t="shared" si="840"/>
        <v>0</v>
      </c>
      <c r="E538" s="652">
        <f t="shared" si="840"/>
        <v>0</v>
      </c>
      <c r="F538" s="652">
        <f t="shared" si="845"/>
        <v>0</v>
      </c>
      <c r="G538" s="652">
        <f t="shared" si="841"/>
        <v>0</v>
      </c>
      <c r="H538" s="652">
        <f t="shared" ref="H538:Z538" si="868">$D538*H608</f>
        <v>0</v>
      </c>
      <c r="I538" s="652">
        <f t="shared" si="868"/>
        <v>0</v>
      </c>
      <c r="J538" s="652">
        <f t="shared" si="868"/>
        <v>0</v>
      </c>
      <c r="K538" s="652">
        <f t="shared" si="868"/>
        <v>0</v>
      </c>
      <c r="L538" s="652">
        <f t="shared" si="868"/>
        <v>0</v>
      </c>
      <c r="M538" s="652">
        <f t="shared" si="868"/>
        <v>0</v>
      </c>
      <c r="N538" s="652">
        <f t="shared" si="868"/>
        <v>0</v>
      </c>
      <c r="O538" s="652">
        <f t="shared" si="868"/>
        <v>0</v>
      </c>
      <c r="P538" s="652">
        <f t="shared" si="868"/>
        <v>0</v>
      </c>
      <c r="Q538" s="652">
        <f t="shared" si="868"/>
        <v>0</v>
      </c>
      <c r="R538" s="652">
        <f t="shared" si="868"/>
        <v>0</v>
      </c>
      <c r="S538" s="652">
        <f t="shared" si="868"/>
        <v>0</v>
      </c>
      <c r="T538" s="652">
        <f t="shared" si="868"/>
        <v>0</v>
      </c>
      <c r="U538" s="652">
        <f t="shared" si="868"/>
        <v>0</v>
      </c>
      <c r="V538" s="652">
        <f t="shared" si="868"/>
        <v>0</v>
      </c>
      <c r="W538" s="652">
        <f t="shared" si="868"/>
        <v>0</v>
      </c>
      <c r="X538" s="652">
        <f t="shared" si="868"/>
        <v>0</v>
      </c>
      <c r="Y538" s="652">
        <f t="shared" si="868"/>
        <v>0</v>
      </c>
      <c r="Z538" s="652">
        <f t="shared" si="868"/>
        <v>0</v>
      </c>
      <c r="AA538" s="652">
        <f t="shared" si="847"/>
        <v>0</v>
      </c>
      <c r="AB538" s="652">
        <f t="shared" si="843"/>
        <v>0</v>
      </c>
      <c r="AC538" s="652">
        <f t="shared" ref="AC538:AU538" si="869">$E538*AC608</f>
        <v>0</v>
      </c>
      <c r="AD538" s="652">
        <f t="shared" si="869"/>
        <v>0</v>
      </c>
      <c r="AE538" s="652">
        <f t="shared" si="869"/>
        <v>0</v>
      </c>
      <c r="AF538" s="652">
        <f t="shared" si="869"/>
        <v>0</v>
      </c>
      <c r="AG538" s="652">
        <f t="shared" si="869"/>
        <v>0</v>
      </c>
      <c r="AH538" s="652">
        <f t="shared" si="869"/>
        <v>0</v>
      </c>
      <c r="AI538" s="652">
        <f t="shared" si="869"/>
        <v>0</v>
      </c>
      <c r="AJ538" s="652">
        <f t="shared" si="869"/>
        <v>0</v>
      </c>
      <c r="AK538" s="652">
        <f t="shared" si="869"/>
        <v>0</v>
      </c>
      <c r="AL538" s="652">
        <f t="shared" si="869"/>
        <v>0</v>
      </c>
      <c r="AM538" s="652">
        <f t="shared" si="869"/>
        <v>0</v>
      </c>
      <c r="AN538" s="652">
        <f t="shared" si="869"/>
        <v>0</v>
      </c>
      <c r="AO538" s="652">
        <f t="shared" si="869"/>
        <v>0</v>
      </c>
      <c r="AP538" s="652">
        <f t="shared" si="869"/>
        <v>0</v>
      </c>
      <c r="AQ538" s="652">
        <f t="shared" si="869"/>
        <v>0</v>
      </c>
      <c r="AR538" s="652">
        <f t="shared" si="869"/>
        <v>0</v>
      </c>
      <c r="AS538" s="652">
        <f t="shared" si="869"/>
        <v>0</v>
      </c>
      <c r="AT538" s="652">
        <f t="shared" si="869"/>
        <v>0</v>
      </c>
      <c r="AU538" s="652">
        <f t="shared" si="869"/>
        <v>0</v>
      </c>
      <c r="AV538" s="652">
        <f t="shared" si="849"/>
        <v>0</v>
      </c>
      <c r="AW538" s="652"/>
      <c r="AX538" s="652"/>
      <c r="AY538" s="652"/>
      <c r="AZ538" s="652"/>
      <c r="BA538" s="652"/>
      <c r="BB538" s="652"/>
      <c r="BC538" s="652"/>
      <c r="BD538" s="652"/>
      <c r="BE538" s="652"/>
      <c r="BF538" s="652"/>
      <c r="BG538" s="652"/>
      <c r="BH538" s="652"/>
      <c r="BI538" s="652"/>
      <c r="BJ538" s="652"/>
      <c r="BK538" s="652"/>
      <c r="BL538" s="652"/>
      <c r="BM538" s="652"/>
      <c r="BN538" s="652"/>
      <c r="BO538" s="652"/>
      <c r="BP538" s="652"/>
      <c r="BQ538" s="652"/>
    </row>
    <row r="539" spans="1:69" s="360" customFormat="1" ht="12.75" x14ac:dyDescent="0.2">
      <c r="A539" s="1294" t="s">
        <v>868</v>
      </c>
      <c r="B539" s="384" t="s">
        <v>368</v>
      </c>
      <c r="C539" s="1271">
        <f>'I4 BO ASSETS'!O29</f>
        <v>0</v>
      </c>
      <c r="D539" s="652">
        <f t="shared" si="840"/>
        <v>0</v>
      </c>
      <c r="E539" s="652">
        <f t="shared" si="840"/>
        <v>0</v>
      </c>
      <c r="F539" s="652">
        <f t="shared" si="845"/>
        <v>0</v>
      </c>
      <c r="G539" s="652">
        <f t="shared" si="841"/>
        <v>0</v>
      </c>
      <c r="H539" s="652">
        <f t="shared" ref="H539:Z539" si="870">$D539*H609</f>
        <v>0</v>
      </c>
      <c r="I539" s="652">
        <f t="shared" si="870"/>
        <v>0</v>
      </c>
      <c r="J539" s="652">
        <f t="shared" si="870"/>
        <v>0</v>
      </c>
      <c r="K539" s="652">
        <f t="shared" si="870"/>
        <v>0</v>
      </c>
      <c r="L539" s="652">
        <f t="shared" si="870"/>
        <v>0</v>
      </c>
      <c r="M539" s="652">
        <f t="shared" si="870"/>
        <v>0</v>
      </c>
      <c r="N539" s="652">
        <f t="shared" si="870"/>
        <v>0</v>
      </c>
      <c r="O539" s="652">
        <f t="shared" si="870"/>
        <v>0</v>
      </c>
      <c r="P539" s="652">
        <f t="shared" si="870"/>
        <v>0</v>
      </c>
      <c r="Q539" s="652">
        <f t="shared" si="870"/>
        <v>0</v>
      </c>
      <c r="R539" s="652">
        <f t="shared" si="870"/>
        <v>0</v>
      </c>
      <c r="S539" s="652">
        <f t="shared" si="870"/>
        <v>0</v>
      </c>
      <c r="T539" s="652">
        <f t="shared" si="870"/>
        <v>0</v>
      </c>
      <c r="U539" s="652">
        <f t="shared" si="870"/>
        <v>0</v>
      </c>
      <c r="V539" s="652">
        <f t="shared" si="870"/>
        <v>0</v>
      </c>
      <c r="W539" s="652">
        <f t="shared" si="870"/>
        <v>0</v>
      </c>
      <c r="X539" s="652">
        <f t="shared" si="870"/>
        <v>0</v>
      </c>
      <c r="Y539" s="652">
        <f t="shared" si="870"/>
        <v>0</v>
      </c>
      <c r="Z539" s="652">
        <f t="shared" si="870"/>
        <v>0</v>
      </c>
      <c r="AA539" s="652">
        <f t="shared" si="847"/>
        <v>0</v>
      </c>
      <c r="AB539" s="652">
        <f t="shared" si="843"/>
        <v>0</v>
      </c>
      <c r="AC539" s="652">
        <f t="shared" ref="AC539:AU539" si="871">$E539*AC609</f>
        <v>0</v>
      </c>
      <c r="AD539" s="652">
        <f t="shared" si="871"/>
        <v>0</v>
      </c>
      <c r="AE539" s="652">
        <f t="shared" si="871"/>
        <v>0</v>
      </c>
      <c r="AF539" s="652">
        <f t="shared" si="871"/>
        <v>0</v>
      </c>
      <c r="AG539" s="652">
        <f t="shared" si="871"/>
        <v>0</v>
      </c>
      <c r="AH539" s="652">
        <f t="shared" si="871"/>
        <v>0</v>
      </c>
      <c r="AI539" s="652">
        <f t="shared" si="871"/>
        <v>0</v>
      </c>
      <c r="AJ539" s="652">
        <f t="shared" si="871"/>
        <v>0</v>
      </c>
      <c r="AK539" s="652">
        <f t="shared" si="871"/>
        <v>0</v>
      </c>
      <c r="AL539" s="652">
        <f t="shared" si="871"/>
        <v>0</v>
      </c>
      <c r="AM539" s="652">
        <f t="shared" si="871"/>
        <v>0</v>
      </c>
      <c r="AN539" s="652">
        <f t="shared" si="871"/>
        <v>0</v>
      </c>
      <c r="AO539" s="652">
        <f t="shared" si="871"/>
        <v>0</v>
      </c>
      <c r="AP539" s="652">
        <f t="shared" si="871"/>
        <v>0</v>
      </c>
      <c r="AQ539" s="652">
        <f t="shared" si="871"/>
        <v>0</v>
      </c>
      <c r="AR539" s="652">
        <f t="shared" si="871"/>
        <v>0</v>
      </c>
      <c r="AS539" s="652">
        <f t="shared" si="871"/>
        <v>0</v>
      </c>
      <c r="AT539" s="652">
        <f t="shared" si="871"/>
        <v>0</v>
      </c>
      <c r="AU539" s="652">
        <f t="shared" si="871"/>
        <v>0</v>
      </c>
      <c r="AV539" s="652">
        <f t="shared" si="849"/>
        <v>0</v>
      </c>
      <c r="AW539" s="652"/>
      <c r="AX539" s="652"/>
      <c r="AY539" s="652"/>
      <c r="AZ539" s="652"/>
      <c r="BA539" s="652"/>
      <c r="BB539" s="652"/>
      <c r="BC539" s="652"/>
      <c r="BD539" s="652"/>
      <c r="BE539" s="652"/>
      <c r="BF539" s="652"/>
      <c r="BG539" s="652"/>
      <c r="BH539" s="652"/>
      <c r="BI539" s="652"/>
      <c r="BJ539" s="652"/>
      <c r="BK539" s="652"/>
      <c r="BL539" s="652"/>
      <c r="BM539" s="652"/>
      <c r="BN539" s="652"/>
      <c r="BO539" s="652"/>
      <c r="BP539" s="652"/>
      <c r="BQ539" s="652"/>
    </row>
    <row r="540" spans="1:69" s="360" customFormat="1" ht="25.5" x14ac:dyDescent="0.2">
      <c r="A540" s="1294">
        <v>1815</v>
      </c>
      <c r="B540" s="384" t="s">
        <v>86</v>
      </c>
      <c r="C540" s="1271">
        <f>'I4 BO ASSETS'!O30</f>
        <v>0</v>
      </c>
      <c r="D540" s="652">
        <f t="shared" si="840"/>
        <v>0</v>
      </c>
      <c r="E540" s="652">
        <f t="shared" si="840"/>
        <v>0</v>
      </c>
      <c r="F540" s="652">
        <f t="shared" si="845"/>
        <v>0</v>
      </c>
      <c r="G540" s="652">
        <f t="shared" si="841"/>
        <v>0</v>
      </c>
      <c r="H540" s="652">
        <f t="shared" ref="H540:Z540" si="872">$D540*H610</f>
        <v>0</v>
      </c>
      <c r="I540" s="652">
        <f t="shared" si="872"/>
        <v>0</v>
      </c>
      <c r="J540" s="652">
        <f t="shared" si="872"/>
        <v>0</v>
      </c>
      <c r="K540" s="652">
        <f t="shared" si="872"/>
        <v>0</v>
      </c>
      <c r="L540" s="652">
        <f t="shared" si="872"/>
        <v>0</v>
      </c>
      <c r="M540" s="652">
        <f t="shared" si="872"/>
        <v>0</v>
      </c>
      <c r="N540" s="652">
        <f t="shared" si="872"/>
        <v>0</v>
      </c>
      <c r="O540" s="652">
        <f t="shared" si="872"/>
        <v>0</v>
      </c>
      <c r="P540" s="652">
        <f t="shared" si="872"/>
        <v>0</v>
      </c>
      <c r="Q540" s="652">
        <f t="shared" si="872"/>
        <v>0</v>
      </c>
      <c r="R540" s="652">
        <f t="shared" si="872"/>
        <v>0</v>
      </c>
      <c r="S540" s="652">
        <f t="shared" si="872"/>
        <v>0</v>
      </c>
      <c r="T540" s="652">
        <f t="shared" si="872"/>
        <v>0</v>
      </c>
      <c r="U540" s="652">
        <f t="shared" si="872"/>
        <v>0</v>
      </c>
      <c r="V540" s="652">
        <f t="shared" si="872"/>
        <v>0</v>
      </c>
      <c r="W540" s="652">
        <f t="shared" si="872"/>
        <v>0</v>
      </c>
      <c r="X540" s="652">
        <f t="shared" si="872"/>
        <v>0</v>
      </c>
      <c r="Y540" s="652">
        <f t="shared" si="872"/>
        <v>0</v>
      </c>
      <c r="Z540" s="652">
        <f t="shared" si="872"/>
        <v>0</v>
      </c>
      <c r="AA540" s="652">
        <f t="shared" si="847"/>
        <v>0</v>
      </c>
      <c r="AB540" s="652">
        <f t="shared" si="843"/>
        <v>0</v>
      </c>
      <c r="AC540" s="652">
        <f t="shared" ref="AC540:AU540" si="873">$E540*AC610</f>
        <v>0</v>
      </c>
      <c r="AD540" s="652">
        <f t="shared" si="873"/>
        <v>0</v>
      </c>
      <c r="AE540" s="652">
        <f t="shared" si="873"/>
        <v>0</v>
      </c>
      <c r="AF540" s="652">
        <f t="shared" si="873"/>
        <v>0</v>
      </c>
      <c r="AG540" s="652">
        <f t="shared" si="873"/>
        <v>0</v>
      </c>
      <c r="AH540" s="652">
        <f t="shared" si="873"/>
        <v>0</v>
      </c>
      <c r="AI540" s="652">
        <f t="shared" si="873"/>
        <v>0</v>
      </c>
      <c r="AJ540" s="652">
        <f t="shared" si="873"/>
        <v>0</v>
      </c>
      <c r="AK540" s="652">
        <f t="shared" si="873"/>
        <v>0</v>
      </c>
      <c r="AL540" s="652">
        <f t="shared" si="873"/>
        <v>0</v>
      </c>
      <c r="AM540" s="652">
        <f t="shared" si="873"/>
        <v>0</v>
      </c>
      <c r="AN540" s="652">
        <f t="shared" si="873"/>
        <v>0</v>
      </c>
      <c r="AO540" s="652">
        <f t="shared" si="873"/>
        <v>0</v>
      </c>
      <c r="AP540" s="652">
        <f t="shared" si="873"/>
        <v>0</v>
      </c>
      <c r="AQ540" s="652">
        <f t="shared" si="873"/>
        <v>0</v>
      </c>
      <c r="AR540" s="652">
        <f t="shared" si="873"/>
        <v>0</v>
      </c>
      <c r="AS540" s="652">
        <f t="shared" si="873"/>
        <v>0</v>
      </c>
      <c r="AT540" s="652">
        <f t="shared" si="873"/>
        <v>0</v>
      </c>
      <c r="AU540" s="652">
        <f t="shared" si="873"/>
        <v>0</v>
      </c>
      <c r="AV540" s="652">
        <f t="shared" si="849"/>
        <v>0</v>
      </c>
      <c r="AW540" s="652"/>
      <c r="AX540" s="652"/>
      <c r="AY540" s="652"/>
      <c r="AZ540" s="652"/>
      <c r="BA540" s="652"/>
      <c r="BB540" s="652"/>
      <c r="BC540" s="652"/>
      <c r="BD540" s="652"/>
      <c r="BE540" s="652"/>
      <c r="BF540" s="652"/>
      <c r="BG540" s="652"/>
      <c r="BH540" s="652"/>
      <c r="BI540" s="652"/>
      <c r="BJ540" s="652"/>
      <c r="BK540" s="652"/>
      <c r="BL540" s="652"/>
      <c r="BM540" s="652"/>
      <c r="BN540" s="652"/>
      <c r="BO540" s="652"/>
      <c r="BP540" s="652"/>
      <c r="BQ540" s="652"/>
    </row>
    <row r="541" spans="1:69" s="360" customFormat="1" ht="25.5" x14ac:dyDescent="0.2">
      <c r="A541" s="1294">
        <v>1820</v>
      </c>
      <c r="B541" s="384" t="s">
        <v>87</v>
      </c>
      <c r="C541" s="1271">
        <f>'I4 BO ASSETS'!O31</f>
        <v>0</v>
      </c>
      <c r="D541" s="652">
        <f t="shared" si="840"/>
        <v>0</v>
      </c>
      <c r="E541" s="652">
        <f t="shared" si="840"/>
        <v>0</v>
      </c>
      <c r="F541" s="652">
        <f t="shared" si="845"/>
        <v>0</v>
      </c>
      <c r="G541" s="652">
        <f t="shared" si="841"/>
        <v>0</v>
      </c>
      <c r="H541" s="652">
        <f t="shared" ref="H541:Z541" si="874">$D541*H611</f>
        <v>0</v>
      </c>
      <c r="I541" s="652">
        <f t="shared" si="874"/>
        <v>0</v>
      </c>
      <c r="J541" s="652">
        <f t="shared" si="874"/>
        <v>0</v>
      </c>
      <c r="K541" s="652">
        <f t="shared" si="874"/>
        <v>0</v>
      </c>
      <c r="L541" s="652">
        <f t="shared" si="874"/>
        <v>0</v>
      </c>
      <c r="M541" s="652">
        <f t="shared" si="874"/>
        <v>0</v>
      </c>
      <c r="N541" s="652">
        <f t="shared" si="874"/>
        <v>0</v>
      </c>
      <c r="O541" s="652">
        <f t="shared" si="874"/>
        <v>0</v>
      </c>
      <c r="P541" s="652">
        <f t="shared" si="874"/>
        <v>0</v>
      </c>
      <c r="Q541" s="652">
        <f t="shared" si="874"/>
        <v>0</v>
      </c>
      <c r="R541" s="652">
        <f t="shared" si="874"/>
        <v>0</v>
      </c>
      <c r="S541" s="652">
        <f t="shared" si="874"/>
        <v>0</v>
      </c>
      <c r="T541" s="652">
        <f t="shared" si="874"/>
        <v>0</v>
      </c>
      <c r="U541" s="652">
        <f t="shared" si="874"/>
        <v>0</v>
      </c>
      <c r="V541" s="652">
        <f t="shared" si="874"/>
        <v>0</v>
      </c>
      <c r="W541" s="652">
        <f t="shared" si="874"/>
        <v>0</v>
      </c>
      <c r="X541" s="652">
        <f t="shared" si="874"/>
        <v>0</v>
      </c>
      <c r="Y541" s="652">
        <f t="shared" si="874"/>
        <v>0</v>
      </c>
      <c r="Z541" s="652">
        <f t="shared" si="874"/>
        <v>0</v>
      </c>
      <c r="AA541" s="652">
        <f t="shared" si="847"/>
        <v>0</v>
      </c>
      <c r="AB541" s="652">
        <f t="shared" si="843"/>
        <v>0</v>
      </c>
      <c r="AC541" s="652">
        <f t="shared" ref="AC541:AU541" si="875">$E541*AC611</f>
        <v>0</v>
      </c>
      <c r="AD541" s="652">
        <f t="shared" si="875"/>
        <v>0</v>
      </c>
      <c r="AE541" s="652">
        <f t="shared" si="875"/>
        <v>0</v>
      </c>
      <c r="AF541" s="652">
        <f t="shared" si="875"/>
        <v>0</v>
      </c>
      <c r="AG541" s="652">
        <f t="shared" si="875"/>
        <v>0</v>
      </c>
      <c r="AH541" s="652">
        <f t="shared" si="875"/>
        <v>0</v>
      </c>
      <c r="AI541" s="652">
        <f t="shared" si="875"/>
        <v>0</v>
      </c>
      <c r="AJ541" s="652">
        <f t="shared" si="875"/>
        <v>0</v>
      </c>
      <c r="AK541" s="652">
        <f t="shared" si="875"/>
        <v>0</v>
      </c>
      <c r="AL541" s="652">
        <f t="shared" si="875"/>
        <v>0</v>
      </c>
      <c r="AM541" s="652">
        <f t="shared" si="875"/>
        <v>0</v>
      </c>
      <c r="AN541" s="652">
        <f t="shared" si="875"/>
        <v>0</v>
      </c>
      <c r="AO541" s="652">
        <f t="shared" si="875"/>
        <v>0</v>
      </c>
      <c r="AP541" s="652">
        <f t="shared" si="875"/>
        <v>0</v>
      </c>
      <c r="AQ541" s="652">
        <f t="shared" si="875"/>
        <v>0</v>
      </c>
      <c r="AR541" s="652">
        <f t="shared" si="875"/>
        <v>0</v>
      </c>
      <c r="AS541" s="652">
        <f t="shared" si="875"/>
        <v>0</v>
      </c>
      <c r="AT541" s="652">
        <f t="shared" si="875"/>
        <v>0</v>
      </c>
      <c r="AU541" s="652">
        <f t="shared" si="875"/>
        <v>0</v>
      </c>
      <c r="AV541" s="652">
        <f t="shared" si="849"/>
        <v>0</v>
      </c>
      <c r="AW541" s="652"/>
      <c r="AX541" s="652"/>
      <c r="AY541" s="652"/>
      <c r="AZ541" s="652"/>
      <c r="BA541" s="652"/>
      <c r="BB541" s="652"/>
      <c r="BC541" s="652"/>
      <c r="BD541" s="652"/>
      <c r="BE541" s="652"/>
      <c r="BF541" s="652"/>
      <c r="BG541" s="652"/>
      <c r="BH541" s="652"/>
      <c r="BI541" s="652"/>
      <c r="BJ541" s="652"/>
      <c r="BK541" s="652"/>
      <c r="BL541" s="652"/>
      <c r="BM541" s="652"/>
      <c r="BN541" s="652"/>
      <c r="BO541" s="652"/>
      <c r="BP541" s="652"/>
      <c r="BQ541" s="652"/>
    </row>
    <row r="542" spans="1:69" s="360" customFormat="1" ht="25.5" x14ac:dyDescent="0.2">
      <c r="A542" s="1294" t="s">
        <v>520</v>
      </c>
      <c r="B542" s="384" t="s">
        <v>1363</v>
      </c>
      <c r="C542" s="1271">
        <f>'I4 BO ASSETS'!O32</f>
        <v>0</v>
      </c>
      <c r="D542" s="652">
        <f t="shared" si="840"/>
        <v>0</v>
      </c>
      <c r="E542" s="652">
        <f t="shared" si="840"/>
        <v>0</v>
      </c>
      <c r="F542" s="652">
        <f>D542+E542</f>
        <v>0</v>
      </c>
      <c r="G542" s="652">
        <f t="shared" ref="G542:V542" si="876">$D542*G612</f>
        <v>0</v>
      </c>
      <c r="H542" s="652">
        <f t="shared" si="876"/>
        <v>0</v>
      </c>
      <c r="I542" s="652">
        <f t="shared" si="876"/>
        <v>0</v>
      </c>
      <c r="J542" s="652">
        <f t="shared" si="876"/>
        <v>0</v>
      </c>
      <c r="K542" s="652">
        <f t="shared" si="876"/>
        <v>0</v>
      </c>
      <c r="L542" s="652">
        <f t="shared" si="876"/>
        <v>0</v>
      </c>
      <c r="M542" s="652">
        <f t="shared" si="876"/>
        <v>0</v>
      </c>
      <c r="N542" s="652">
        <f t="shared" si="876"/>
        <v>0</v>
      </c>
      <c r="O542" s="652">
        <f t="shared" si="876"/>
        <v>0</v>
      </c>
      <c r="P542" s="652">
        <f t="shared" si="876"/>
        <v>0</v>
      </c>
      <c r="Q542" s="652">
        <f t="shared" si="876"/>
        <v>0</v>
      </c>
      <c r="R542" s="652">
        <f t="shared" si="876"/>
        <v>0</v>
      </c>
      <c r="S542" s="652">
        <f t="shared" si="876"/>
        <v>0</v>
      </c>
      <c r="T542" s="652">
        <f t="shared" si="876"/>
        <v>0</v>
      </c>
      <c r="U542" s="652">
        <f t="shared" si="876"/>
        <v>0</v>
      </c>
      <c r="V542" s="652">
        <f t="shared" si="876"/>
        <v>0</v>
      </c>
      <c r="W542" s="652">
        <f t="shared" ref="W542:Z544" si="877">$D542*W612</f>
        <v>0</v>
      </c>
      <c r="X542" s="652">
        <f t="shared" si="877"/>
        <v>0</v>
      </c>
      <c r="Y542" s="652">
        <f t="shared" si="877"/>
        <v>0</v>
      </c>
      <c r="Z542" s="652">
        <f t="shared" si="877"/>
        <v>0</v>
      </c>
      <c r="AA542" s="652">
        <f>SUM(G542:Z542)</f>
        <v>0</v>
      </c>
      <c r="AB542" s="652">
        <f t="shared" ref="AB542:AQ542" si="878">$E542*AB612</f>
        <v>0</v>
      </c>
      <c r="AC542" s="652">
        <f t="shared" si="878"/>
        <v>0</v>
      </c>
      <c r="AD542" s="652">
        <f t="shared" si="878"/>
        <v>0</v>
      </c>
      <c r="AE542" s="652">
        <f t="shared" si="878"/>
        <v>0</v>
      </c>
      <c r="AF542" s="652">
        <f t="shared" si="878"/>
        <v>0</v>
      </c>
      <c r="AG542" s="652">
        <f t="shared" si="878"/>
        <v>0</v>
      </c>
      <c r="AH542" s="652">
        <f t="shared" si="878"/>
        <v>0</v>
      </c>
      <c r="AI542" s="652">
        <f t="shared" si="878"/>
        <v>0</v>
      </c>
      <c r="AJ542" s="652">
        <f t="shared" si="878"/>
        <v>0</v>
      </c>
      <c r="AK542" s="652">
        <f t="shared" si="878"/>
        <v>0</v>
      </c>
      <c r="AL542" s="652">
        <f t="shared" si="878"/>
        <v>0</v>
      </c>
      <c r="AM542" s="652">
        <f t="shared" si="878"/>
        <v>0</v>
      </c>
      <c r="AN542" s="652">
        <f t="shared" si="878"/>
        <v>0</v>
      </c>
      <c r="AO542" s="652">
        <f t="shared" si="878"/>
        <v>0</v>
      </c>
      <c r="AP542" s="652">
        <f t="shared" si="878"/>
        <v>0</v>
      </c>
      <c r="AQ542" s="652">
        <f t="shared" si="878"/>
        <v>0</v>
      </c>
      <c r="AR542" s="652">
        <f t="shared" ref="AR542:AU544" si="879">$E542*AR612</f>
        <v>0</v>
      </c>
      <c r="AS542" s="652">
        <f t="shared" si="879"/>
        <v>0</v>
      </c>
      <c r="AT542" s="652">
        <f t="shared" si="879"/>
        <v>0</v>
      </c>
      <c r="AU542" s="652">
        <f t="shared" si="879"/>
        <v>0</v>
      </c>
      <c r="AV542" s="652">
        <f>SUM(AB542:AU542)</f>
        <v>0</v>
      </c>
      <c r="AW542" s="652"/>
      <c r="AX542" s="652"/>
      <c r="AY542" s="652"/>
      <c r="AZ542" s="652"/>
      <c r="BA542" s="652"/>
      <c r="BB542" s="652"/>
      <c r="BC542" s="652"/>
      <c r="BD542" s="652"/>
      <c r="BE542" s="652"/>
      <c r="BF542" s="652"/>
      <c r="BG542" s="652"/>
      <c r="BH542" s="652"/>
      <c r="BI542" s="652"/>
      <c r="BJ542" s="652"/>
      <c r="BK542" s="652"/>
      <c r="BL542" s="652"/>
      <c r="BM542" s="652"/>
      <c r="BN542" s="652"/>
      <c r="BO542" s="652"/>
      <c r="BP542" s="652"/>
      <c r="BQ542" s="652"/>
    </row>
    <row r="543" spans="1:69" s="360" customFormat="1" ht="25.5" x14ac:dyDescent="0.2">
      <c r="A543" s="1294" t="s">
        <v>521</v>
      </c>
      <c r="B543" s="384" t="s">
        <v>1365</v>
      </c>
      <c r="C543" s="1271">
        <f>'I4 BO ASSETS'!O33</f>
        <v>0</v>
      </c>
      <c r="D543" s="652">
        <f t="shared" si="840"/>
        <v>0</v>
      </c>
      <c r="E543" s="652">
        <f t="shared" si="840"/>
        <v>0</v>
      </c>
      <c r="F543" s="652">
        <f>D543+E543</f>
        <v>0</v>
      </c>
      <c r="G543" s="652">
        <f t="shared" ref="G543:V543" si="880">$D543*G613</f>
        <v>0</v>
      </c>
      <c r="H543" s="652">
        <f t="shared" si="880"/>
        <v>0</v>
      </c>
      <c r="I543" s="652">
        <f t="shared" si="880"/>
        <v>0</v>
      </c>
      <c r="J543" s="652">
        <f t="shared" si="880"/>
        <v>0</v>
      </c>
      <c r="K543" s="652">
        <f t="shared" si="880"/>
        <v>0</v>
      </c>
      <c r="L543" s="652">
        <f t="shared" si="880"/>
        <v>0</v>
      </c>
      <c r="M543" s="652">
        <f t="shared" si="880"/>
        <v>0</v>
      </c>
      <c r="N543" s="652">
        <f t="shared" si="880"/>
        <v>0</v>
      </c>
      <c r="O543" s="652">
        <f t="shared" si="880"/>
        <v>0</v>
      </c>
      <c r="P543" s="652">
        <f t="shared" si="880"/>
        <v>0</v>
      </c>
      <c r="Q543" s="652">
        <f t="shared" si="880"/>
        <v>0</v>
      </c>
      <c r="R543" s="652">
        <f t="shared" si="880"/>
        <v>0</v>
      </c>
      <c r="S543" s="652">
        <f t="shared" si="880"/>
        <v>0</v>
      </c>
      <c r="T543" s="652">
        <f t="shared" si="880"/>
        <v>0</v>
      </c>
      <c r="U543" s="652">
        <f t="shared" si="880"/>
        <v>0</v>
      </c>
      <c r="V543" s="652">
        <f t="shared" si="880"/>
        <v>0</v>
      </c>
      <c r="W543" s="652">
        <f t="shared" si="877"/>
        <v>0</v>
      </c>
      <c r="X543" s="652">
        <f t="shared" si="877"/>
        <v>0</v>
      </c>
      <c r="Y543" s="652">
        <f t="shared" si="877"/>
        <v>0</v>
      </c>
      <c r="Z543" s="652">
        <f t="shared" si="877"/>
        <v>0</v>
      </c>
      <c r="AA543" s="652">
        <f>SUM(G543:Z543)</f>
        <v>0</v>
      </c>
      <c r="AB543" s="652">
        <f t="shared" ref="AB543:AQ543" si="881">$E543*AB613</f>
        <v>0</v>
      </c>
      <c r="AC543" s="652">
        <f t="shared" si="881"/>
        <v>0</v>
      </c>
      <c r="AD543" s="652">
        <f t="shared" si="881"/>
        <v>0</v>
      </c>
      <c r="AE543" s="652">
        <f t="shared" si="881"/>
        <v>0</v>
      </c>
      <c r="AF543" s="652">
        <f t="shared" si="881"/>
        <v>0</v>
      </c>
      <c r="AG543" s="652">
        <f t="shared" si="881"/>
        <v>0</v>
      </c>
      <c r="AH543" s="652">
        <f t="shared" si="881"/>
        <v>0</v>
      </c>
      <c r="AI543" s="652">
        <f t="shared" si="881"/>
        <v>0</v>
      </c>
      <c r="AJ543" s="652">
        <f t="shared" si="881"/>
        <v>0</v>
      </c>
      <c r="AK543" s="652">
        <f t="shared" si="881"/>
        <v>0</v>
      </c>
      <c r="AL543" s="652">
        <f t="shared" si="881"/>
        <v>0</v>
      </c>
      <c r="AM543" s="652">
        <f t="shared" si="881"/>
        <v>0</v>
      </c>
      <c r="AN543" s="652">
        <f t="shared" si="881"/>
        <v>0</v>
      </c>
      <c r="AO543" s="652">
        <f t="shared" si="881"/>
        <v>0</v>
      </c>
      <c r="AP543" s="652">
        <f t="shared" si="881"/>
        <v>0</v>
      </c>
      <c r="AQ543" s="652">
        <f t="shared" si="881"/>
        <v>0</v>
      </c>
      <c r="AR543" s="652">
        <f t="shared" si="879"/>
        <v>0</v>
      </c>
      <c r="AS543" s="652">
        <f t="shared" si="879"/>
        <v>0</v>
      </c>
      <c r="AT543" s="652">
        <f t="shared" si="879"/>
        <v>0</v>
      </c>
      <c r="AU543" s="652">
        <f t="shared" si="879"/>
        <v>0</v>
      </c>
      <c r="AV543" s="652">
        <f>SUM(AB543:AU543)</f>
        <v>0</v>
      </c>
      <c r="AW543" s="652"/>
      <c r="AX543" s="652"/>
      <c r="AY543" s="652"/>
      <c r="AZ543" s="652"/>
      <c r="BA543" s="652"/>
      <c r="BB543" s="652"/>
      <c r="BC543" s="652"/>
      <c r="BD543" s="652"/>
      <c r="BE543" s="652"/>
      <c r="BF543" s="652"/>
      <c r="BG543" s="652"/>
      <c r="BH543" s="652"/>
      <c r="BI543" s="652"/>
      <c r="BJ543" s="652"/>
      <c r="BK543" s="652"/>
      <c r="BL543" s="652"/>
      <c r="BM543" s="652"/>
      <c r="BN543" s="652"/>
      <c r="BO543" s="652"/>
      <c r="BP543" s="652"/>
      <c r="BQ543" s="652"/>
    </row>
    <row r="544" spans="1:69" s="360" customFormat="1" ht="25.5" x14ac:dyDescent="0.2">
      <c r="A544" s="1294" t="s">
        <v>1355</v>
      </c>
      <c r="B544" s="384" t="s">
        <v>1356</v>
      </c>
      <c r="C544" s="1271">
        <f>'I4 BO ASSETS'!O34</f>
        <v>0</v>
      </c>
      <c r="D544" s="652">
        <f t="shared" si="840"/>
        <v>0</v>
      </c>
      <c r="E544" s="652">
        <f t="shared" si="840"/>
        <v>0</v>
      </c>
      <c r="F544" s="652">
        <f>D544+E544</f>
        <v>0</v>
      </c>
      <c r="G544" s="652">
        <f t="shared" ref="G544:V544" si="882">$D544*G614</f>
        <v>0</v>
      </c>
      <c r="H544" s="652">
        <f t="shared" si="882"/>
        <v>0</v>
      </c>
      <c r="I544" s="652">
        <f t="shared" si="882"/>
        <v>0</v>
      </c>
      <c r="J544" s="652">
        <f t="shared" si="882"/>
        <v>0</v>
      </c>
      <c r="K544" s="652">
        <f t="shared" si="882"/>
        <v>0</v>
      </c>
      <c r="L544" s="652">
        <f t="shared" si="882"/>
        <v>0</v>
      </c>
      <c r="M544" s="652">
        <f t="shared" si="882"/>
        <v>0</v>
      </c>
      <c r="N544" s="652">
        <f t="shared" si="882"/>
        <v>0</v>
      </c>
      <c r="O544" s="652">
        <f t="shared" si="882"/>
        <v>0</v>
      </c>
      <c r="P544" s="652">
        <f t="shared" si="882"/>
        <v>0</v>
      </c>
      <c r="Q544" s="652">
        <f t="shared" si="882"/>
        <v>0</v>
      </c>
      <c r="R544" s="652">
        <f t="shared" si="882"/>
        <v>0</v>
      </c>
      <c r="S544" s="652">
        <f t="shared" si="882"/>
        <v>0</v>
      </c>
      <c r="T544" s="652">
        <f t="shared" si="882"/>
        <v>0</v>
      </c>
      <c r="U544" s="652">
        <f t="shared" si="882"/>
        <v>0</v>
      </c>
      <c r="V544" s="652">
        <f t="shared" si="882"/>
        <v>0</v>
      </c>
      <c r="W544" s="652">
        <f t="shared" si="877"/>
        <v>0</v>
      </c>
      <c r="X544" s="652">
        <f t="shared" si="877"/>
        <v>0</v>
      </c>
      <c r="Y544" s="652">
        <f t="shared" si="877"/>
        <v>0</v>
      </c>
      <c r="Z544" s="652">
        <f t="shared" si="877"/>
        <v>0</v>
      </c>
      <c r="AA544" s="652">
        <f>SUM(G544:Z544)</f>
        <v>0</v>
      </c>
      <c r="AB544" s="652">
        <f t="shared" ref="AB544:AQ544" si="883">$E544*AB614</f>
        <v>0</v>
      </c>
      <c r="AC544" s="652">
        <f t="shared" si="883"/>
        <v>0</v>
      </c>
      <c r="AD544" s="652">
        <f t="shared" si="883"/>
        <v>0</v>
      </c>
      <c r="AE544" s="652">
        <f t="shared" si="883"/>
        <v>0</v>
      </c>
      <c r="AF544" s="652">
        <f t="shared" si="883"/>
        <v>0</v>
      </c>
      <c r="AG544" s="652">
        <f t="shared" si="883"/>
        <v>0</v>
      </c>
      <c r="AH544" s="652">
        <f t="shared" si="883"/>
        <v>0</v>
      </c>
      <c r="AI544" s="652">
        <f t="shared" si="883"/>
        <v>0</v>
      </c>
      <c r="AJ544" s="652">
        <f t="shared" si="883"/>
        <v>0</v>
      </c>
      <c r="AK544" s="652">
        <f t="shared" si="883"/>
        <v>0</v>
      </c>
      <c r="AL544" s="652">
        <f t="shared" si="883"/>
        <v>0</v>
      </c>
      <c r="AM544" s="652">
        <f t="shared" si="883"/>
        <v>0</v>
      </c>
      <c r="AN544" s="652">
        <f t="shared" si="883"/>
        <v>0</v>
      </c>
      <c r="AO544" s="652">
        <f t="shared" si="883"/>
        <v>0</v>
      </c>
      <c r="AP544" s="652">
        <f t="shared" si="883"/>
        <v>0</v>
      </c>
      <c r="AQ544" s="652">
        <f t="shared" si="883"/>
        <v>0</v>
      </c>
      <c r="AR544" s="652">
        <f t="shared" si="879"/>
        <v>0</v>
      </c>
      <c r="AS544" s="652">
        <f t="shared" si="879"/>
        <v>0</v>
      </c>
      <c r="AT544" s="652">
        <f t="shared" si="879"/>
        <v>0</v>
      </c>
      <c r="AU544" s="652">
        <f t="shared" si="879"/>
        <v>0</v>
      </c>
      <c r="AV544" s="652">
        <f>SUM(AB544:AU544)</f>
        <v>0</v>
      </c>
      <c r="AW544" s="652"/>
      <c r="AX544" s="652"/>
      <c r="AY544" s="652"/>
      <c r="AZ544" s="652"/>
      <c r="BA544" s="652"/>
      <c r="BB544" s="652"/>
      <c r="BC544" s="652"/>
      <c r="BD544" s="652"/>
      <c r="BE544" s="652"/>
      <c r="BF544" s="652"/>
      <c r="BG544" s="652"/>
      <c r="BH544" s="652"/>
      <c r="BI544" s="652"/>
      <c r="BJ544" s="652"/>
      <c r="BK544" s="652"/>
      <c r="BL544" s="652"/>
      <c r="BM544" s="652"/>
      <c r="BN544" s="652"/>
      <c r="BO544" s="652"/>
      <c r="BP544" s="652"/>
      <c r="BQ544" s="652"/>
    </row>
    <row r="545" spans="1:69" s="360" customFormat="1" ht="12.75" x14ac:dyDescent="0.2">
      <c r="A545" s="1294">
        <v>1825</v>
      </c>
      <c r="B545" s="384" t="s">
        <v>88</v>
      </c>
      <c r="C545" s="1271">
        <f>'I4 BO ASSETS'!O35</f>
        <v>0</v>
      </c>
      <c r="D545" s="652">
        <f t="shared" si="840"/>
        <v>0</v>
      </c>
      <c r="E545" s="652">
        <f t="shared" si="840"/>
        <v>0</v>
      </c>
      <c r="F545" s="652">
        <f t="shared" si="845"/>
        <v>0</v>
      </c>
      <c r="G545" s="652">
        <f t="shared" ref="G545:G564" si="884">$D545*G615</f>
        <v>0</v>
      </c>
      <c r="H545" s="652">
        <f t="shared" ref="H545:Z545" si="885">$D545*H615</f>
        <v>0</v>
      </c>
      <c r="I545" s="652">
        <f t="shared" si="885"/>
        <v>0</v>
      </c>
      <c r="J545" s="652">
        <f t="shared" si="885"/>
        <v>0</v>
      </c>
      <c r="K545" s="652">
        <f t="shared" si="885"/>
        <v>0</v>
      </c>
      <c r="L545" s="652">
        <f t="shared" si="885"/>
        <v>0</v>
      </c>
      <c r="M545" s="652">
        <f t="shared" si="885"/>
        <v>0</v>
      </c>
      <c r="N545" s="652">
        <f t="shared" si="885"/>
        <v>0</v>
      </c>
      <c r="O545" s="652">
        <f t="shared" si="885"/>
        <v>0</v>
      </c>
      <c r="P545" s="652">
        <f t="shared" si="885"/>
        <v>0</v>
      </c>
      <c r="Q545" s="652">
        <f t="shared" si="885"/>
        <v>0</v>
      </c>
      <c r="R545" s="652">
        <f t="shared" si="885"/>
        <v>0</v>
      </c>
      <c r="S545" s="652">
        <f t="shared" si="885"/>
        <v>0</v>
      </c>
      <c r="T545" s="652">
        <f t="shared" si="885"/>
        <v>0</v>
      </c>
      <c r="U545" s="652">
        <f t="shared" si="885"/>
        <v>0</v>
      </c>
      <c r="V545" s="652">
        <f t="shared" si="885"/>
        <v>0</v>
      </c>
      <c r="W545" s="652">
        <f t="shared" si="885"/>
        <v>0</v>
      </c>
      <c r="X545" s="652">
        <f t="shared" si="885"/>
        <v>0</v>
      </c>
      <c r="Y545" s="652">
        <f t="shared" si="885"/>
        <v>0</v>
      </c>
      <c r="Z545" s="652">
        <f t="shared" si="885"/>
        <v>0</v>
      </c>
      <c r="AA545" s="652">
        <f t="shared" si="847"/>
        <v>0</v>
      </c>
      <c r="AB545" s="652">
        <f t="shared" ref="AB545:AB564" si="886">$E545*AB615</f>
        <v>0</v>
      </c>
      <c r="AC545" s="652">
        <f t="shared" ref="AC545:AU545" si="887">$E545*AC615</f>
        <v>0</v>
      </c>
      <c r="AD545" s="652">
        <f t="shared" si="887"/>
        <v>0</v>
      </c>
      <c r="AE545" s="652">
        <f t="shared" si="887"/>
        <v>0</v>
      </c>
      <c r="AF545" s="652">
        <f t="shared" si="887"/>
        <v>0</v>
      </c>
      <c r="AG545" s="652">
        <f t="shared" si="887"/>
        <v>0</v>
      </c>
      <c r="AH545" s="652">
        <f t="shared" si="887"/>
        <v>0</v>
      </c>
      <c r="AI545" s="652">
        <f t="shared" si="887"/>
        <v>0</v>
      </c>
      <c r="AJ545" s="652">
        <f t="shared" si="887"/>
        <v>0</v>
      </c>
      <c r="AK545" s="652">
        <f t="shared" si="887"/>
        <v>0</v>
      </c>
      <c r="AL545" s="652">
        <f t="shared" si="887"/>
        <v>0</v>
      </c>
      <c r="AM545" s="652">
        <f t="shared" si="887"/>
        <v>0</v>
      </c>
      <c r="AN545" s="652">
        <f t="shared" si="887"/>
        <v>0</v>
      </c>
      <c r="AO545" s="652">
        <f t="shared" si="887"/>
        <v>0</v>
      </c>
      <c r="AP545" s="652">
        <f t="shared" si="887"/>
        <v>0</v>
      </c>
      <c r="AQ545" s="652">
        <f t="shared" si="887"/>
        <v>0</v>
      </c>
      <c r="AR545" s="652">
        <f t="shared" si="887"/>
        <v>0</v>
      </c>
      <c r="AS545" s="652">
        <f t="shared" si="887"/>
        <v>0</v>
      </c>
      <c r="AT545" s="652">
        <f t="shared" si="887"/>
        <v>0</v>
      </c>
      <c r="AU545" s="652">
        <f t="shared" si="887"/>
        <v>0</v>
      </c>
      <c r="AV545" s="652">
        <f t="shared" si="849"/>
        <v>0</v>
      </c>
      <c r="AW545" s="652"/>
      <c r="AX545" s="652"/>
      <c r="AY545" s="652"/>
      <c r="AZ545" s="652"/>
      <c r="BA545" s="652"/>
      <c r="BB545" s="652"/>
      <c r="BC545" s="652"/>
      <c r="BD545" s="652"/>
      <c r="BE545" s="652"/>
      <c r="BF545" s="652"/>
      <c r="BG545" s="652"/>
      <c r="BH545" s="652"/>
      <c r="BI545" s="652"/>
      <c r="BJ545" s="652"/>
      <c r="BK545" s="652"/>
      <c r="BL545" s="652"/>
      <c r="BM545" s="652"/>
      <c r="BN545" s="652"/>
      <c r="BO545" s="652"/>
      <c r="BP545" s="652"/>
      <c r="BQ545" s="652"/>
    </row>
    <row r="546" spans="1:69" s="360" customFormat="1" ht="12.75" x14ac:dyDescent="0.2">
      <c r="A546" s="1294" t="s">
        <v>869</v>
      </c>
      <c r="B546" s="384" t="s">
        <v>369</v>
      </c>
      <c r="C546" s="1271">
        <f>'I4 BO ASSETS'!O36</f>
        <v>0</v>
      </c>
      <c r="D546" s="652">
        <f t="shared" si="840"/>
        <v>0</v>
      </c>
      <c r="E546" s="652">
        <f t="shared" si="840"/>
        <v>0</v>
      </c>
      <c r="F546" s="652">
        <f t="shared" si="845"/>
        <v>0</v>
      </c>
      <c r="G546" s="652">
        <f t="shared" si="884"/>
        <v>0</v>
      </c>
      <c r="H546" s="652">
        <f t="shared" ref="H546:Z546" si="888">$D546*H616</f>
        <v>0</v>
      </c>
      <c r="I546" s="652">
        <f t="shared" si="888"/>
        <v>0</v>
      </c>
      <c r="J546" s="652">
        <f t="shared" si="888"/>
        <v>0</v>
      </c>
      <c r="K546" s="652">
        <f t="shared" si="888"/>
        <v>0</v>
      </c>
      <c r="L546" s="652">
        <f t="shared" si="888"/>
        <v>0</v>
      </c>
      <c r="M546" s="652">
        <f t="shared" si="888"/>
        <v>0</v>
      </c>
      <c r="N546" s="652">
        <f t="shared" si="888"/>
        <v>0</v>
      </c>
      <c r="O546" s="652">
        <f t="shared" si="888"/>
        <v>0</v>
      </c>
      <c r="P546" s="652">
        <f t="shared" si="888"/>
        <v>0</v>
      </c>
      <c r="Q546" s="652">
        <f t="shared" si="888"/>
        <v>0</v>
      </c>
      <c r="R546" s="652">
        <f t="shared" si="888"/>
        <v>0</v>
      </c>
      <c r="S546" s="652">
        <f t="shared" si="888"/>
        <v>0</v>
      </c>
      <c r="T546" s="652">
        <f t="shared" si="888"/>
        <v>0</v>
      </c>
      <c r="U546" s="652">
        <f t="shared" si="888"/>
        <v>0</v>
      </c>
      <c r="V546" s="652">
        <f t="shared" si="888"/>
        <v>0</v>
      </c>
      <c r="W546" s="652">
        <f t="shared" si="888"/>
        <v>0</v>
      </c>
      <c r="X546" s="652">
        <f t="shared" si="888"/>
        <v>0</v>
      </c>
      <c r="Y546" s="652">
        <f t="shared" si="888"/>
        <v>0</v>
      </c>
      <c r="Z546" s="652">
        <f t="shared" si="888"/>
        <v>0</v>
      </c>
      <c r="AA546" s="652">
        <f t="shared" si="847"/>
        <v>0</v>
      </c>
      <c r="AB546" s="652">
        <f t="shared" si="886"/>
        <v>0</v>
      </c>
      <c r="AC546" s="652">
        <f t="shared" ref="AC546:AU546" si="889">$E546*AC616</f>
        <v>0</v>
      </c>
      <c r="AD546" s="652">
        <f t="shared" si="889"/>
        <v>0</v>
      </c>
      <c r="AE546" s="652">
        <f t="shared" si="889"/>
        <v>0</v>
      </c>
      <c r="AF546" s="652">
        <f t="shared" si="889"/>
        <v>0</v>
      </c>
      <c r="AG546" s="652">
        <f t="shared" si="889"/>
        <v>0</v>
      </c>
      <c r="AH546" s="652">
        <f t="shared" si="889"/>
        <v>0</v>
      </c>
      <c r="AI546" s="652">
        <f t="shared" si="889"/>
        <v>0</v>
      </c>
      <c r="AJ546" s="652">
        <f t="shared" si="889"/>
        <v>0</v>
      </c>
      <c r="AK546" s="652">
        <f t="shared" si="889"/>
        <v>0</v>
      </c>
      <c r="AL546" s="652">
        <f t="shared" si="889"/>
        <v>0</v>
      </c>
      <c r="AM546" s="652">
        <f t="shared" si="889"/>
        <v>0</v>
      </c>
      <c r="AN546" s="652">
        <f t="shared" si="889"/>
        <v>0</v>
      </c>
      <c r="AO546" s="652">
        <f t="shared" si="889"/>
        <v>0</v>
      </c>
      <c r="AP546" s="652">
        <f t="shared" si="889"/>
        <v>0</v>
      </c>
      <c r="AQ546" s="652">
        <f t="shared" si="889"/>
        <v>0</v>
      </c>
      <c r="AR546" s="652">
        <f t="shared" si="889"/>
        <v>0</v>
      </c>
      <c r="AS546" s="652">
        <f t="shared" si="889"/>
        <v>0</v>
      </c>
      <c r="AT546" s="652">
        <f t="shared" si="889"/>
        <v>0</v>
      </c>
      <c r="AU546" s="652">
        <f t="shared" si="889"/>
        <v>0</v>
      </c>
      <c r="AV546" s="652">
        <f t="shared" si="849"/>
        <v>0</v>
      </c>
      <c r="AW546" s="652"/>
      <c r="AX546" s="652"/>
      <c r="AY546" s="652"/>
      <c r="AZ546" s="652"/>
      <c r="BA546" s="652"/>
      <c r="BB546" s="652"/>
      <c r="BC546" s="652"/>
      <c r="BD546" s="652"/>
      <c r="BE546" s="652"/>
      <c r="BF546" s="652"/>
      <c r="BG546" s="652"/>
      <c r="BH546" s="652"/>
      <c r="BI546" s="652"/>
      <c r="BJ546" s="652"/>
      <c r="BK546" s="652"/>
      <c r="BL546" s="652"/>
      <c r="BM546" s="652"/>
      <c r="BN546" s="652"/>
      <c r="BO546" s="652"/>
      <c r="BP546" s="652"/>
      <c r="BQ546" s="652"/>
    </row>
    <row r="547" spans="1:69" s="360" customFormat="1" ht="12.75" x14ac:dyDescent="0.2">
      <c r="A547" s="1294" t="s">
        <v>870</v>
      </c>
      <c r="B547" s="384" t="s">
        <v>370</v>
      </c>
      <c r="C547" s="1271">
        <f>'I4 BO ASSETS'!O37</f>
        <v>0</v>
      </c>
      <c r="D547" s="652">
        <f t="shared" ref="D547:E566" si="890">$C547*D617</f>
        <v>0</v>
      </c>
      <c r="E547" s="652">
        <f t="shared" si="890"/>
        <v>0</v>
      </c>
      <c r="F547" s="652">
        <f t="shared" si="845"/>
        <v>0</v>
      </c>
      <c r="G547" s="652">
        <f t="shared" si="884"/>
        <v>0</v>
      </c>
      <c r="H547" s="652">
        <f t="shared" ref="H547:Z547" si="891">$D547*H617</f>
        <v>0</v>
      </c>
      <c r="I547" s="652">
        <f t="shared" si="891"/>
        <v>0</v>
      </c>
      <c r="J547" s="652">
        <f t="shared" si="891"/>
        <v>0</v>
      </c>
      <c r="K547" s="652">
        <f t="shared" si="891"/>
        <v>0</v>
      </c>
      <c r="L547" s="652">
        <f t="shared" si="891"/>
        <v>0</v>
      </c>
      <c r="M547" s="652">
        <f t="shared" si="891"/>
        <v>0</v>
      </c>
      <c r="N547" s="652">
        <f t="shared" si="891"/>
        <v>0</v>
      </c>
      <c r="O547" s="652">
        <f t="shared" si="891"/>
        <v>0</v>
      </c>
      <c r="P547" s="652">
        <f t="shared" si="891"/>
        <v>0</v>
      </c>
      <c r="Q547" s="652">
        <f t="shared" si="891"/>
        <v>0</v>
      </c>
      <c r="R547" s="652">
        <f t="shared" si="891"/>
        <v>0</v>
      </c>
      <c r="S547" s="652">
        <f t="shared" si="891"/>
        <v>0</v>
      </c>
      <c r="T547" s="652">
        <f t="shared" si="891"/>
        <v>0</v>
      </c>
      <c r="U547" s="652">
        <f t="shared" si="891"/>
        <v>0</v>
      </c>
      <c r="V547" s="652">
        <f t="shared" si="891"/>
        <v>0</v>
      </c>
      <c r="W547" s="652">
        <f t="shared" si="891"/>
        <v>0</v>
      </c>
      <c r="X547" s="652">
        <f t="shared" si="891"/>
        <v>0</v>
      </c>
      <c r="Y547" s="652">
        <f t="shared" si="891"/>
        <v>0</v>
      </c>
      <c r="Z547" s="652">
        <f t="shared" si="891"/>
        <v>0</v>
      </c>
      <c r="AA547" s="652">
        <f t="shared" si="847"/>
        <v>0</v>
      </c>
      <c r="AB547" s="652">
        <f t="shared" si="886"/>
        <v>0</v>
      </c>
      <c r="AC547" s="652">
        <f t="shared" ref="AC547:AU547" si="892">$E547*AC617</f>
        <v>0</v>
      </c>
      <c r="AD547" s="652">
        <f t="shared" si="892"/>
        <v>0</v>
      </c>
      <c r="AE547" s="652">
        <f t="shared" si="892"/>
        <v>0</v>
      </c>
      <c r="AF547" s="652">
        <f t="shared" si="892"/>
        <v>0</v>
      </c>
      <c r="AG547" s="652">
        <f t="shared" si="892"/>
        <v>0</v>
      </c>
      <c r="AH547" s="652">
        <f t="shared" si="892"/>
        <v>0</v>
      </c>
      <c r="AI547" s="652">
        <f t="shared" si="892"/>
        <v>0</v>
      </c>
      <c r="AJ547" s="652">
        <f t="shared" si="892"/>
        <v>0</v>
      </c>
      <c r="AK547" s="652">
        <f t="shared" si="892"/>
        <v>0</v>
      </c>
      <c r="AL547" s="652">
        <f t="shared" si="892"/>
        <v>0</v>
      </c>
      <c r="AM547" s="652">
        <f t="shared" si="892"/>
        <v>0</v>
      </c>
      <c r="AN547" s="652">
        <f t="shared" si="892"/>
        <v>0</v>
      </c>
      <c r="AO547" s="652">
        <f t="shared" si="892"/>
        <v>0</v>
      </c>
      <c r="AP547" s="652">
        <f t="shared" si="892"/>
        <v>0</v>
      </c>
      <c r="AQ547" s="652">
        <f t="shared" si="892"/>
        <v>0</v>
      </c>
      <c r="AR547" s="652">
        <f t="shared" si="892"/>
        <v>0</v>
      </c>
      <c r="AS547" s="652">
        <f t="shared" si="892"/>
        <v>0</v>
      </c>
      <c r="AT547" s="652">
        <f t="shared" si="892"/>
        <v>0</v>
      </c>
      <c r="AU547" s="652">
        <f t="shared" si="892"/>
        <v>0</v>
      </c>
      <c r="AV547" s="652">
        <f t="shared" si="849"/>
        <v>0</v>
      </c>
      <c r="AW547" s="652"/>
      <c r="AX547" s="652"/>
      <c r="AY547" s="652"/>
      <c r="AZ547" s="652"/>
      <c r="BA547" s="652"/>
      <c r="BB547" s="652"/>
      <c r="BC547" s="652"/>
      <c r="BD547" s="652"/>
      <c r="BE547" s="652"/>
      <c r="BF547" s="652"/>
      <c r="BG547" s="652"/>
      <c r="BH547" s="652"/>
      <c r="BI547" s="652"/>
      <c r="BJ547" s="652"/>
      <c r="BK547" s="652"/>
      <c r="BL547" s="652"/>
      <c r="BM547" s="652"/>
      <c r="BN547" s="652"/>
      <c r="BO547" s="652"/>
      <c r="BP547" s="652"/>
      <c r="BQ547" s="652"/>
    </row>
    <row r="548" spans="1:69" s="360" customFormat="1" ht="12.75" x14ac:dyDescent="0.2">
      <c r="A548" s="1294">
        <v>1830</v>
      </c>
      <c r="B548" s="384" t="s">
        <v>89</v>
      </c>
      <c r="C548" s="1271">
        <f>'I4 BO ASSETS'!O38</f>
        <v>0</v>
      </c>
      <c r="D548" s="652">
        <f t="shared" si="890"/>
        <v>0</v>
      </c>
      <c r="E548" s="652">
        <f t="shared" si="890"/>
        <v>0</v>
      </c>
      <c r="F548" s="652">
        <f t="shared" si="845"/>
        <v>0</v>
      </c>
      <c r="G548" s="652">
        <f t="shared" si="884"/>
        <v>0</v>
      </c>
      <c r="H548" s="652">
        <f t="shared" ref="H548:Z548" si="893">$D548*H618</f>
        <v>0</v>
      </c>
      <c r="I548" s="652">
        <f t="shared" si="893"/>
        <v>0</v>
      </c>
      <c r="J548" s="652">
        <f t="shared" si="893"/>
        <v>0</v>
      </c>
      <c r="K548" s="652">
        <f t="shared" si="893"/>
        <v>0</v>
      </c>
      <c r="L548" s="652">
        <f t="shared" si="893"/>
        <v>0</v>
      </c>
      <c r="M548" s="652">
        <f t="shared" si="893"/>
        <v>0</v>
      </c>
      <c r="N548" s="652">
        <f t="shared" si="893"/>
        <v>0</v>
      </c>
      <c r="O548" s="652">
        <f t="shared" si="893"/>
        <v>0</v>
      </c>
      <c r="P548" s="652">
        <f t="shared" si="893"/>
        <v>0</v>
      </c>
      <c r="Q548" s="652">
        <f t="shared" si="893"/>
        <v>0</v>
      </c>
      <c r="R548" s="652">
        <f t="shared" si="893"/>
        <v>0</v>
      </c>
      <c r="S548" s="652">
        <f t="shared" si="893"/>
        <v>0</v>
      </c>
      <c r="T548" s="652">
        <f t="shared" si="893"/>
        <v>0</v>
      </c>
      <c r="U548" s="652">
        <f t="shared" si="893"/>
        <v>0</v>
      </c>
      <c r="V548" s="652">
        <f t="shared" si="893"/>
        <v>0</v>
      </c>
      <c r="W548" s="652">
        <f t="shared" si="893"/>
        <v>0</v>
      </c>
      <c r="X548" s="652">
        <f t="shared" si="893"/>
        <v>0</v>
      </c>
      <c r="Y548" s="652">
        <f t="shared" si="893"/>
        <v>0</v>
      </c>
      <c r="Z548" s="652">
        <f t="shared" si="893"/>
        <v>0</v>
      </c>
      <c r="AA548" s="652">
        <f t="shared" si="847"/>
        <v>0</v>
      </c>
      <c r="AB548" s="652">
        <f t="shared" si="886"/>
        <v>0</v>
      </c>
      <c r="AC548" s="652">
        <f t="shared" ref="AC548:AU548" si="894">$E548*AC618</f>
        <v>0</v>
      </c>
      <c r="AD548" s="652">
        <f t="shared" si="894"/>
        <v>0</v>
      </c>
      <c r="AE548" s="652">
        <f t="shared" si="894"/>
        <v>0</v>
      </c>
      <c r="AF548" s="652">
        <f t="shared" si="894"/>
        <v>0</v>
      </c>
      <c r="AG548" s="652">
        <f t="shared" si="894"/>
        <v>0</v>
      </c>
      <c r="AH548" s="652">
        <f t="shared" si="894"/>
        <v>0</v>
      </c>
      <c r="AI548" s="652">
        <f t="shared" si="894"/>
        <v>0</v>
      </c>
      <c r="AJ548" s="652">
        <f t="shared" si="894"/>
        <v>0</v>
      </c>
      <c r="AK548" s="652">
        <f t="shared" si="894"/>
        <v>0</v>
      </c>
      <c r="AL548" s="652">
        <f t="shared" si="894"/>
        <v>0</v>
      </c>
      <c r="AM548" s="652">
        <f t="shared" si="894"/>
        <v>0</v>
      </c>
      <c r="AN548" s="652">
        <f t="shared" si="894"/>
        <v>0</v>
      </c>
      <c r="AO548" s="652">
        <f t="shared" si="894"/>
        <v>0</v>
      </c>
      <c r="AP548" s="652">
        <f t="shared" si="894"/>
        <v>0</v>
      </c>
      <c r="AQ548" s="652">
        <f t="shared" si="894"/>
        <v>0</v>
      </c>
      <c r="AR548" s="652">
        <f t="shared" si="894"/>
        <v>0</v>
      </c>
      <c r="AS548" s="652">
        <f t="shared" si="894"/>
        <v>0</v>
      </c>
      <c r="AT548" s="652">
        <f t="shared" si="894"/>
        <v>0</v>
      </c>
      <c r="AU548" s="652">
        <f t="shared" si="894"/>
        <v>0</v>
      </c>
      <c r="AV548" s="652">
        <f t="shared" si="849"/>
        <v>0</v>
      </c>
      <c r="AW548" s="652"/>
      <c r="AX548" s="652"/>
      <c r="AY548" s="652"/>
      <c r="AZ548" s="652"/>
      <c r="BA548" s="652"/>
      <c r="BB548" s="652"/>
      <c r="BC548" s="652"/>
      <c r="BD548" s="652"/>
      <c r="BE548" s="652"/>
      <c r="BF548" s="652"/>
      <c r="BG548" s="652"/>
      <c r="BH548" s="652"/>
      <c r="BI548" s="652"/>
      <c r="BJ548" s="652"/>
      <c r="BK548" s="652"/>
      <c r="BL548" s="652"/>
      <c r="BM548" s="652"/>
      <c r="BN548" s="652"/>
      <c r="BO548" s="652"/>
      <c r="BP548" s="652"/>
      <c r="BQ548" s="652"/>
    </row>
    <row r="549" spans="1:69" s="360" customFormat="1" ht="25.5" x14ac:dyDescent="0.2">
      <c r="A549" s="1294" t="s">
        <v>871</v>
      </c>
      <c r="B549" s="384" t="s">
        <v>371</v>
      </c>
      <c r="C549" s="1271">
        <f>'I4 BO ASSETS'!O39</f>
        <v>0</v>
      </c>
      <c r="D549" s="652">
        <f t="shared" si="890"/>
        <v>0</v>
      </c>
      <c r="E549" s="652">
        <f t="shared" si="890"/>
        <v>0</v>
      </c>
      <c r="F549" s="652">
        <f t="shared" si="845"/>
        <v>0</v>
      </c>
      <c r="G549" s="652">
        <f t="shared" si="884"/>
        <v>0</v>
      </c>
      <c r="H549" s="652">
        <f t="shared" ref="H549:Z549" si="895">$D549*H619</f>
        <v>0</v>
      </c>
      <c r="I549" s="652">
        <f t="shared" si="895"/>
        <v>0</v>
      </c>
      <c r="J549" s="652">
        <f t="shared" si="895"/>
        <v>0</v>
      </c>
      <c r="K549" s="652">
        <f t="shared" si="895"/>
        <v>0</v>
      </c>
      <c r="L549" s="652">
        <f t="shared" si="895"/>
        <v>0</v>
      </c>
      <c r="M549" s="652">
        <f t="shared" si="895"/>
        <v>0</v>
      </c>
      <c r="N549" s="652">
        <f t="shared" si="895"/>
        <v>0</v>
      </c>
      <c r="O549" s="652">
        <f t="shared" si="895"/>
        <v>0</v>
      </c>
      <c r="P549" s="652">
        <f t="shared" si="895"/>
        <v>0</v>
      </c>
      <c r="Q549" s="652">
        <f t="shared" si="895"/>
        <v>0</v>
      </c>
      <c r="R549" s="652">
        <f t="shared" si="895"/>
        <v>0</v>
      </c>
      <c r="S549" s="652">
        <f t="shared" si="895"/>
        <v>0</v>
      </c>
      <c r="T549" s="652">
        <f t="shared" si="895"/>
        <v>0</v>
      </c>
      <c r="U549" s="652">
        <f t="shared" si="895"/>
        <v>0</v>
      </c>
      <c r="V549" s="652">
        <f t="shared" si="895"/>
        <v>0</v>
      </c>
      <c r="W549" s="652">
        <f t="shared" si="895"/>
        <v>0</v>
      </c>
      <c r="X549" s="652">
        <f t="shared" si="895"/>
        <v>0</v>
      </c>
      <c r="Y549" s="652">
        <f t="shared" si="895"/>
        <v>0</v>
      </c>
      <c r="Z549" s="652">
        <f t="shared" si="895"/>
        <v>0</v>
      </c>
      <c r="AA549" s="652">
        <f t="shared" si="847"/>
        <v>0</v>
      </c>
      <c r="AB549" s="652">
        <f t="shared" si="886"/>
        <v>0</v>
      </c>
      <c r="AC549" s="652">
        <f t="shared" ref="AC549:AU549" si="896">$E549*AC619</f>
        <v>0</v>
      </c>
      <c r="AD549" s="652">
        <f t="shared" si="896"/>
        <v>0</v>
      </c>
      <c r="AE549" s="652">
        <f t="shared" si="896"/>
        <v>0</v>
      </c>
      <c r="AF549" s="652">
        <f t="shared" si="896"/>
        <v>0</v>
      </c>
      <c r="AG549" s="652">
        <f t="shared" si="896"/>
        <v>0</v>
      </c>
      <c r="AH549" s="652">
        <f t="shared" si="896"/>
        <v>0</v>
      </c>
      <c r="AI549" s="652">
        <f t="shared" si="896"/>
        <v>0</v>
      </c>
      <c r="AJ549" s="652">
        <f t="shared" si="896"/>
        <v>0</v>
      </c>
      <c r="AK549" s="652">
        <f t="shared" si="896"/>
        <v>0</v>
      </c>
      <c r="AL549" s="652">
        <f t="shared" si="896"/>
        <v>0</v>
      </c>
      <c r="AM549" s="652">
        <f t="shared" si="896"/>
        <v>0</v>
      </c>
      <c r="AN549" s="652">
        <f t="shared" si="896"/>
        <v>0</v>
      </c>
      <c r="AO549" s="652">
        <f t="shared" si="896"/>
        <v>0</v>
      </c>
      <c r="AP549" s="652">
        <f t="shared" si="896"/>
        <v>0</v>
      </c>
      <c r="AQ549" s="652">
        <f t="shared" si="896"/>
        <v>0</v>
      </c>
      <c r="AR549" s="652">
        <f t="shared" si="896"/>
        <v>0</v>
      </c>
      <c r="AS549" s="652">
        <f t="shared" si="896"/>
        <v>0</v>
      </c>
      <c r="AT549" s="652">
        <f t="shared" si="896"/>
        <v>0</v>
      </c>
      <c r="AU549" s="652">
        <f t="shared" si="896"/>
        <v>0</v>
      </c>
      <c r="AV549" s="652">
        <f t="shared" si="849"/>
        <v>0</v>
      </c>
      <c r="AW549" s="652"/>
      <c r="AX549" s="652"/>
      <c r="AY549" s="652"/>
      <c r="AZ549" s="652"/>
      <c r="BA549" s="652"/>
      <c r="BB549" s="652"/>
      <c r="BC549" s="652"/>
      <c r="BD549" s="652"/>
      <c r="BE549" s="652"/>
      <c r="BF549" s="652"/>
      <c r="BG549" s="652"/>
      <c r="BH549" s="652"/>
      <c r="BI549" s="652"/>
      <c r="BJ549" s="652"/>
      <c r="BK549" s="652"/>
      <c r="BL549" s="652"/>
      <c r="BM549" s="652"/>
      <c r="BN549" s="652"/>
      <c r="BO549" s="652"/>
      <c r="BP549" s="652"/>
      <c r="BQ549" s="652"/>
    </row>
    <row r="550" spans="1:69" s="360" customFormat="1" ht="12.75" x14ac:dyDescent="0.2">
      <c r="A550" s="1294" t="s">
        <v>872</v>
      </c>
      <c r="B550" s="384" t="s">
        <v>372</v>
      </c>
      <c r="C550" s="1271">
        <f>'I4 BO ASSETS'!O40</f>
        <v>0</v>
      </c>
      <c r="D550" s="652">
        <f t="shared" si="890"/>
        <v>0</v>
      </c>
      <c r="E550" s="652">
        <f t="shared" si="890"/>
        <v>0</v>
      </c>
      <c r="F550" s="652">
        <f t="shared" si="845"/>
        <v>0</v>
      </c>
      <c r="G550" s="652">
        <f t="shared" si="884"/>
        <v>0</v>
      </c>
      <c r="H550" s="652">
        <f t="shared" ref="H550:Z550" si="897">$D550*H620</f>
        <v>0</v>
      </c>
      <c r="I550" s="652">
        <f t="shared" si="897"/>
        <v>0</v>
      </c>
      <c r="J550" s="652">
        <f t="shared" si="897"/>
        <v>0</v>
      </c>
      <c r="K550" s="652">
        <f t="shared" si="897"/>
        <v>0</v>
      </c>
      <c r="L550" s="652">
        <f t="shared" si="897"/>
        <v>0</v>
      </c>
      <c r="M550" s="652">
        <f t="shared" si="897"/>
        <v>0</v>
      </c>
      <c r="N550" s="652">
        <f t="shared" si="897"/>
        <v>0</v>
      </c>
      <c r="O550" s="652">
        <f t="shared" si="897"/>
        <v>0</v>
      </c>
      <c r="P550" s="652">
        <f t="shared" si="897"/>
        <v>0</v>
      </c>
      <c r="Q550" s="652">
        <f t="shared" si="897"/>
        <v>0</v>
      </c>
      <c r="R550" s="652">
        <f t="shared" si="897"/>
        <v>0</v>
      </c>
      <c r="S550" s="652">
        <f t="shared" si="897"/>
        <v>0</v>
      </c>
      <c r="T550" s="652">
        <f t="shared" si="897"/>
        <v>0</v>
      </c>
      <c r="U550" s="652">
        <f t="shared" si="897"/>
        <v>0</v>
      </c>
      <c r="V550" s="652">
        <f t="shared" si="897"/>
        <v>0</v>
      </c>
      <c r="W550" s="652">
        <f t="shared" si="897"/>
        <v>0</v>
      </c>
      <c r="X550" s="652">
        <f t="shared" si="897"/>
        <v>0</v>
      </c>
      <c r="Y550" s="652">
        <f t="shared" si="897"/>
        <v>0</v>
      </c>
      <c r="Z550" s="652">
        <f t="shared" si="897"/>
        <v>0</v>
      </c>
      <c r="AA550" s="652">
        <f t="shared" si="847"/>
        <v>0</v>
      </c>
      <c r="AB550" s="652">
        <f t="shared" si="886"/>
        <v>0</v>
      </c>
      <c r="AC550" s="652">
        <f t="shared" ref="AC550:AU550" si="898">$E550*AC620</f>
        <v>0</v>
      </c>
      <c r="AD550" s="652">
        <f t="shared" si="898"/>
        <v>0</v>
      </c>
      <c r="AE550" s="652">
        <f t="shared" si="898"/>
        <v>0</v>
      </c>
      <c r="AF550" s="652">
        <f t="shared" si="898"/>
        <v>0</v>
      </c>
      <c r="AG550" s="652">
        <f t="shared" si="898"/>
        <v>0</v>
      </c>
      <c r="AH550" s="652">
        <f t="shared" si="898"/>
        <v>0</v>
      </c>
      <c r="AI550" s="652">
        <f t="shared" si="898"/>
        <v>0</v>
      </c>
      <c r="AJ550" s="652">
        <f t="shared" si="898"/>
        <v>0</v>
      </c>
      <c r="AK550" s="652">
        <f t="shared" si="898"/>
        <v>0</v>
      </c>
      <c r="AL550" s="652">
        <f t="shared" si="898"/>
        <v>0</v>
      </c>
      <c r="AM550" s="652">
        <f t="shared" si="898"/>
        <v>0</v>
      </c>
      <c r="AN550" s="652">
        <f t="shared" si="898"/>
        <v>0</v>
      </c>
      <c r="AO550" s="652">
        <f t="shared" si="898"/>
        <v>0</v>
      </c>
      <c r="AP550" s="652">
        <f t="shared" si="898"/>
        <v>0</v>
      </c>
      <c r="AQ550" s="652">
        <f t="shared" si="898"/>
        <v>0</v>
      </c>
      <c r="AR550" s="652">
        <f t="shared" si="898"/>
        <v>0</v>
      </c>
      <c r="AS550" s="652">
        <f t="shared" si="898"/>
        <v>0</v>
      </c>
      <c r="AT550" s="652">
        <f t="shared" si="898"/>
        <v>0</v>
      </c>
      <c r="AU550" s="652">
        <f t="shared" si="898"/>
        <v>0</v>
      </c>
      <c r="AV550" s="652">
        <f t="shared" si="849"/>
        <v>0</v>
      </c>
      <c r="AW550" s="652"/>
      <c r="AX550" s="652"/>
      <c r="AY550" s="652"/>
      <c r="AZ550" s="652"/>
      <c r="BA550" s="652"/>
      <c r="BB550" s="652"/>
      <c r="BC550" s="652"/>
      <c r="BD550" s="652"/>
      <c r="BE550" s="652"/>
      <c r="BF550" s="652"/>
      <c r="BG550" s="652"/>
      <c r="BH550" s="652"/>
      <c r="BI550" s="652"/>
      <c r="BJ550" s="652"/>
      <c r="BK550" s="652"/>
      <c r="BL550" s="652"/>
      <c r="BM550" s="652"/>
      <c r="BN550" s="652"/>
      <c r="BO550" s="652"/>
      <c r="BP550" s="652"/>
      <c r="BQ550" s="652"/>
    </row>
    <row r="551" spans="1:69" s="360" customFormat="1" ht="12.75" x14ac:dyDescent="0.2">
      <c r="A551" s="1294" t="s">
        <v>873</v>
      </c>
      <c r="B551" s="384" t="s">
        <v>395</v>
      </c>
      <c r="C551" s="1271">
        <f>'I4 BO ASSETS'!O41</f>
        <v>0</v>
      </c>
      <c r="D551" s="652">
        <f t="shared" si="890"/>
        <v>0</v>
      </c>
      <c r="E551" s="652">
        <f t="shared" si="890"/>
        <v>0</v>
      </c>
      <c r="F551" s="652">
        <f t="shared" si="845"/>
        <v>0</v>
      </c>
      <c r="G551" s="652">
        <f t="shared" si="884"/>
        <v>0</v>
      </c>
      <c r="H551" s="652">
        <f t="shared" ref="H551:Z551" si="899">$D551*H621</f>
        <v>0</v>
      </c>
      <c r="I551" s="652">
        <f t="shared" si="899"/>
        <v>0</v>
      </c>
      <c r="J551" s="652">
        <f t="shared" si="899"/>
        <v>0</v>
      </c>
      <c r="K551" s="652">
        <f t="shared" si="899"/>
        <v>0</v>
      </c>
      <c r="L551" s="652">
        <f t="shared" si="899"/>
        <v>0</v>
      </c>
      <c r="M551" s="652">
        <f t="shared" si="899"/>
        <v>0</v>
      </c>
      <c r="N551" s="652">
        <f t="shared" si="899"/>
        <v>0</v>
      </c>
      <c r="O551" s="652">
        <f t="shared" si="899"/>
        <v>0</v>
      </c>
      <c r="P551" s="652">
        <f t="shared" si="899"/>
        <v>0</v>
      </c>
      <c r="Q551" s="652">
        <f t="shared" si="899"/>
        <v>0</v>
      </c>
      <c r="R551" s="652">
        <f t="shared" si="899"/>
        <v>0</v>
      </c>
      <c r="S551" s="652">
        <f t="shared" si="899"/>
        <v>0</v>
      </c>
      <c r="T551" s="652">
        <f t="shared" si="899"/>
        <v>0</v>
      </c>
      <c r="U551" s="652">
        <f t="shared" si="899"/>
        <v>0</v>
      </c>
      <c r="V551" s="652">
        <f t="shared" si="899"/>
        <v>0</v>
      </c>
      <c r="W551" s="652">
        <f t="shared" si="899"/>
        <v>0</v>
      </c>
      <c r="X551" s="652">
        <f t="shared" si="899"/>
        <v>0</v>
      </c>
      <c r="Y551" s="652">
        <f t="shared" si="899"/>
        <v>0</v>
      </c>
      <c r="Z551" s="652">
        <f t="shared" si="899"/>
        <v>0</v>
      </c>
      <c r="AA551" s="652">
        <f t="shared" si="847"/>
        <v>0</v>
      </c>
      <c r="AB551" s="652">
        <f t="shared" si="886"/>
        <v>0</v>
      </c>
      <c r="AC551" s="652">
        <f t="shared" ref="AC551:AU551" si="900">$E551*AC621</f>
        <v>0</v>
      </c>
      <c r="AD551" s="652">
        <f t="shared" si="900"/>
        <v>0</v>
      </c>
      <c r="AE551" s="652">
        <f t="shared" si="900"/>
        <v>0</v>
      </c>
      <c r="AF551" s="652">
        <f t="shared" si="900"/>
        <v>0</v>
      </c>
      <c r="AG551" s="652">
        <f t="shared" si="900"/>
        <v>0</v>
      </c>
      <c r="AH551" s="652">
        <f t="shared" si="900"/>
        <v>0</v>
      </c>
      <c r="AI551" s="652">
        <f t="shared" si="900"/>
        <v>0</v>
      </c>
      <c r="AJ551" s="652">
        <f t="shared" si="900"/>
        <v>0</v>
      </c>
      <c r="AK551" s="652">
        <f t="shared" si="900"/>
        <v>0</v>
      </c>
      <c r="AL551" s="652">
        <f t="shared" si="900"/>
        <v>0</v>
      </c>
      <c r="AM551" s="652">
        <f t="shared" si="900"/>
        <v>0</v>
      </c>
      <c r="AN551" s="652">
        <f t="shared" si="900"/>
        <v>0</v>
      </c>
      <c r="AO551" s="652">
        <f t="shared" si="900"/>
        <v>0</v>
      </c>
      <c r="AP551" s="652">
        <f t="shared" si="900"/>
        <v>0</v>
      </c>
      <c r="AQ551" s="652">
        <f t="shared" si="900"/>
        <v>0</v>
      </c>
      <c r="AR551" s="652">
        <f t="shared" si="900"/>
        <v>0</v>
      </c>
      <c r="AS551" s="652">
        <f t="shared" si="900"/>
        <v>0</v>
      </c>
      <c r="AT551" s="652">
        <f t="shared" si="900"/>
        <v>0</v>
      </c>
      <c r="AU551" s="652">
        <f t="shared" si="900"/>
        <v>0</v>
      </c>
      <c r="AV551" s="652">
        <f t="shared" si="849"/>
        <v>0</v>
      </c>
      <c r="AW551" s="652"/>
      <c r="AX551" s="652"/>
      <c r="AY551" s="652"/>
      <c r="AZ551" s="652"/>
      <c r="BA551" s="652"/>
      <c r="BB551" s="652"/>
      <c r="BC551" s="652"/>
      <c r="BD551" s="652"/>
      <c r="BE551" s="652"/>
      <c r="BF551" s="652"/>
      <c r="BG551" s="652"/>
      <c r="BH551" s="652"/>
      <c r="BI551" s="652"/>
      <c r="BJ551" s="652"/>
      <c r="BK551" s="652"/>
      <c r="BL551" s="652"/>
      <c r="BM551" s="652"/>
      <c r="BN551" s="652"/>
      <c r="BO551" s="652"/>
      <c r="BP551" s="652"/>
      <c r="BQ551" s="652"/>
    </row>
    <row r="552" spans="1:69" s="360" customFormat="1" ht="12.75" x14ac:dyDescent="0.2">
      <c r="A552" s="1294">
        <v>1835</v>
      </c>
      <c r="B552" s="384" t="s">
        <v>75</v>
      </c>
      <c r="C552" s="1271">
        <f>'I4 BO ASSETS'!O42</f>
        <v>0</v>
      </c>
      <c r="D552" s="652">
        <f t="shared" si="890"/>
        <v>0</v>
      </c>
      <c r="E552" s="652">
        <f t="shared" si="890"/>
        <v>0</v>
      </c>
      <c r="F552" s="652">
        <f t="shared" si="845"/>
        <v>0</v>
      </c>
      <c r="G552" s="652">
        <f t="shared" si="884"/>
        <v>0</v>
      </c>
      <c r="H552" s="652">
        <f t="shared" ref="H552:Z552" si="901">$D552*H622</f>
        <v>0</v>
      </c>
      <c r="I552" s="652">
        <f t="shared" si="901"/>
        <v>0</v>
      </c>
      <c r="J552" s="652">
        <f t="shared" si="901"/>
        <v>0</v>
      </c>
      <c r="K552" s="652">
        <f t="shared" si="901"/>
        <v>0</v>
      </c>
      <c r="L552" s="652">
        <f t="shared" si="901"/>
        <v>0</v>
      </c>
      <c r="M552" s="652">
        <f t="shared" si="901"/>
        <v>0</v>
      </c>
      <c r="N552" s="652">
        <f t="shared" si="901"/>
        <v>0</v>
      </c>
      <c r="O552" s="652">
        <f t="shared" si="901"/>
        <v>0</v>
      </c>
      <c r="P552" s="652">
        <f t="shared" si="901"/>
        <v>0</v>
      </c>
      <c r="Q552" s="652">
        <f t="shared" si="901"/>
        <v>0</v>
      </c>
      <c r="R552" s="652">
        <f t="shared" si="901"/>
        <v>0</v>
      </c>
      <c r="S552" s="652">
        <f t="shared" si="901"/>
        <v>0</v>
      </c>
      <c r="T552" s="652">
        <f t="shared" si="901"/>
        <v>0</v>
      </c>
      <c r="U552" s="652">
        <f t="shared" si="901"/>
        <v>0</v>
      </c>
      <c r="V552" s="652">
        <f t="shared" si="901"/>
        <v>0</v>
      </c>
      <c r="W552" s="652">
        <f t="shared" si="901"/>
        <v>0</v>
      </c>
      <c r="X552" s="652">
        <f t="shared" si="901"/>
        <v>0</v>
      </c>
      <c r="Y552" s="652">
        <f t="shared" si="901"/>
        <v>0</v>
      </c>
      <c r="Z552" s="652">
        <f t="shared" si="901"/>
        <v>0</v>
      </c>
      <c r="AA552" s="652">
        <f t="shared" si="847"/>
        <v>0</v>
      </c>
      <c r="AB552" s="652">
        <f t="shared" si="886"/>
        <v>0</v>
      </c>
      <c r="AC552" s="652">
        <f t="shared" ref="AC552:AU552" si="902">$E552*AC622</f>
        <v>0</v>
      </c>
      <c r="AD552" s="652">
        <f t="shared" si="902"/>
        <v>0</v>
      </c>
      <c r="AE552" s="652">
        <f t="shared" si="902"/>
        <v>0</v>
      </c>
      <c r="AF552" s="652">
        <f t="shared" si="902"/>
        <v>0</v>
      </c>
      <c r="AG552" s="652">
        <f t="shared" si="902"/>
        <v>0</v>
      </c>
      <c r="AH552" s="652">
        <f t="shared" si="902"/>
        <v>0</v>
      </c>
      <c r="AI552" s="652">
        <f t="shared" si="902"/>
        <v>0</v>
      </c>
      <c r="AJ552" s="652">
        <f t="shared" si="902"/>
        <v>0</v>
      </c>
      <c r="AK552" s="652">
        <f t="shared" si="902"/>
        <v>0</v>
      </c>
      <c r="AL552" s="652">
        <f t="shared" si="902"/>
        <v>0</v>
      </c>
      <c r="AM552" s="652">
        <f t="shared" si="902"/>
        <v>0</v>
      </c>
      <c r="AN552" s="652">
        <f t="shared" si="902"/>
        <v>0</v>
      </c>
      <c r="AO552" s="652">
        <f t="shared" si="902"/>
        <v>0</v>
      </c>
      <c r="AP552" s="652">
        <f t="shared" si="902"/>
        <v>0</v>
      </c>
      <c r="AQ552" s="652">
        <f t="shared" si="902"/>
        <v>0</v>
      </c>
      <c r="AR552" s="652">
        <f t="shared" si="902"/>
        <v>0</v>
      </c>
      <c r="AS552" s="652">
        <f t="shared" si="902"/>
        <v>0</v>
      </c>
      <c r="AT552" s="652">
        <f t="shared" si="902"/>
        <v>0</v>
      </c>
      <c r="AU552" s="652">
        <f t="shared" si="902"/>
        <v>0</v>
      </c>
      <c r="AV552" s="652">
        <f t="shared" si="849"/>
        <v>0</v>
      </c>
      <c r="AW552" s="652"/>
      <c r="AX552" s="652"/>
      <c r="AY552" s="652"/>
      <c r="AZ552" s="652"/>
      <c r="BA552" s="652"/>
      <c r="BB552" s="652"/>
      <c r="BC552" s="652"/>
      <c r="BD552" s="652"/>
      <c r="BE552" s="652"/>
      <c r="BF552" s="652"/>
      <c r="BG552" s="652"/>
      <c r="BH552" s="652"/>
      <c r="BI552" s="652"/>
      <c r="BJ552" s="652"/>
      <c r="BK552" s="652"/>
      <c r="BL552" s="652"/>
      <c r="BM552" s="652"/>
      <c r="BN552" s="652"/>
      <c r="BO552" s="652"/>
      <c r="BP552" s="652"/>
      <c r="BQ552" s="652"/>
    </row>
    <row r="553" spans="1:69" s="360" customFormat="1" ht="25.5" x14ac:dyDescent="0.2">
      <c r="A553" s="1294" t="s">
        <v>874</v>
      </c>
      <c r="B553" s="384" t="s">
        <v>396</v>
      </c>
      <c r="C553" s="1271">
        <f>'I4 BO ASSETS'!O43</f>
        <v>0</v>
      </c>
      <c r="D553" s="652">
        <f t="shared" si="890"/>
        <v>0</v>
      </c>
      <c r="E553" s="652">
        <f t="shared" si="890"/>
        <v>0</v>
      </c>
      <c r="F553" s="652">
        <f t="shared" si="845"/>
        <v>0</v>
      </c>
      <c r="G553" s="652">
        <f t="shared" si="884"/>
        <v>0</v>
      </c>
      <c r="H553" s="652">
        <f t="shared" ref="H553:Z553" si="903">$D553*H623</f>
        <v>0</v>
      </c>
      <c r="I553" s="652">
        <f t="shared" si="903"/>
        <v>0</v>
      </c>
      <c r="J553" s="652">
        <f t="shared" si="903"/>
        <v>0</v>
      </c>
      <c r="K553" s="652">
        <f t="shared" si="903"/>
        <v>0</v>
      </c>
      <c r="L553" s="652">
        <f t="shared" si="903"/>
        <v>0</v>
      </c>
      <c r="M553" s="652">
        <f t="shared" si="903"/>
        <v>0</v>
      </c>
      <c r="N553" s="652">
        <f t="shared" si="903"/>
        <v>0</v>
      </c>
      <c r="O553" s="652">
        <f t="shared" si="903"/>
        <v>0</v>
      </c>
      <c r="P553" s="652">
        <f t="shared" si="903"/>
        <v>0</v>
      </c>
      <c r="Q553" s="652">
        <f t="shared" si="903"/>
        <v>0</v>
      </c>
      <c r="R553" s="652">
        <f t="shared" si="903"/>
        <v>0</v>
      </c>
      <c r="S553" s="652">
        <f t="shared" si="903"/>
        <v>0</v>
      </c>
      <c r="T553" s="652">
        <f t="shared" si="903"/>
        <v>0</v>
      </c>
      <c r="U553" s="652">
        <f t="shared" si="903"/>
        <v>0</v>
      </c>
      <c r="V553" s="652">
        <f t="shared" si="903"/>
        <v>0</v>
      </c>
      <c r="W553" s="652">
        <f t="shared" si="903"/>
        <v>0</v>
      </c>
      <c r="X553" s="652">
        <f t="shared" si="903"/>
        <v>0</v>
      </c>
      <c r="Y553" s="652">
        <f t="shared" si="903"/>
        <v>0</v>
      </c>
      <c r="Z553" s="652">
        <f t="shared" si="903"/>
        <v>0</v>
      </c>
      <c r="AA553" s="652">
        <f t="shared" si="847"/>
        <v>0</v>
      </c>
      <c r="AB553" s="652">
        <f t="shared" si="886"/>
        <v>0</v>
      </c>
      <c r="AC553" s="652">
        <f t="shared" ref="AC553:AU553" si="904">$E553*AC623</f>
        <v>0</v>
      </c>
      <c r="AD553" s="652">
        <f t="shared" si="904"/>
        <v>0</v>
      </c>
      <c r="AE553" s="652">
        <f t="shared" si="904"/>
        <v>0</v>
      </c>
      <c r="AF553" s="652">
        <f t="shared" si="904"/>
        <v>0</v>
      </c>
      <c r="AG553" s="652">
        <f t="shared" si="904"/>
        <v>0</v>
      </c>
      <c r="AH553" s="652">
        <f t="shared" si="904"/>
        <v>0</v>
      </c>
      <c r="AI553" s="652">
        <f t="shared" si="904"/>
        <v>0</v>
      </c>
      <c r="AJ553" s="652">
        <f t="shared" si="904"/>
        <v>0</v>
      </c>
      <c r="AK553" s="652">
        <f t="shared" si="904"/>
        <v>0</v>
      </c>
      <c r="AL553" s="652">
        <f t="shared" si="904"/>
        <v>0</v>
      </c>
      <c r="AM553" s="652">
        <f t="shared" si="904"/>
        <v>0</v>
      </c>
      <c r="AN553" s="652">
        <f t="shared" si="904"/>
        <v>0</v>
      </c>
      <c r="AO553" s="652">
        <f t="shared" si="904"/>
        <v>0</v>
      </c>
      <c r="AP553" s="652">
        <f t="shared" si="904"/>
        <v>0</v>
      </c>
      <c r="AQ553" s="652">
        <f t="shared" si="904"/>
        <v>0</v>
      </c>
      <c r="AR553" s="652">
        <f t="shared" si="904"/>
        <v>0</v>
      </c>
      <c r="AS553" s="652">
        <f t="shared" si="904"/>
        <v>0</v>
      </c>
      <c r="AT553" s="652">
        <f t="shared" si="904"/>
        <v>0</v>
      </c>
      <c r="AU553" s="652">
        <f t="shared" si="904"/>
        <v>0</v>
      </c>
      <c r="AV553" s="652">
        <f t="shared" si="849"/>
        <v>0</v>
      </c>
      <c r="AW553" s="652"/>
      <c r="AX553" s="652"/>
      <c r="AY553" s="652"/>
      <c r="AZ553" s="652"/>
      <c r="BA553" s="652"/>
      <c r="BB553" s="652"/>
      <c r="BC553" s="652"/>
      <c r="BD553" s="652"/>
      <c r="BE553" s="652"/>
      <c r="BF553" s="652"/>
      <c r="BG553" s="652"/>
      <c r="BH553" s="652"/>
      <c r="BI553" s="652"/>
      <c r="BJ553" s="652"/>
      <c r="BK553" s="652"/>
      <c r="BL553" s="652"/>
      <c r="BM553" s="652"/>
      <c r="BN553" s="652"/>
      <c r="BO553" s="652"/>
      <c r="BP553" s="652"/>
      <c r="BQ553" s="652"/>
    </row>
    <row r="554" spans="1:69" s="360" customFormat="1" ht="25.5" x14ac:dyDescent="0.2">
      <c r="A554" s="1294" t="s">
        <v>875</v>
      </c>
      <c r="B554" s="384" t="s">
        <v>397</v>
      </c>
      <c r="C554" s="1271">
        <f>'I4 BO ASSETS'!O44</f>
        <v>0</v>
      </c>
      <c r="D554" s="652">
        <f t="shared" si="890"/>
        <v>0</v>
      </c>
      <c r="E554" s="652">
        <f t="shared" si="890"/>
        <v>0</v>
      </c>
      <c r="F554" s="652">
        <f t="shared" si="845"/>
        <v>0</v>
      </c>
      <c r="G554" s="652">
        <f t="shared" si="884"/>
        <v>0</v>
      </c>
      <c r="H554" s="652">
        <f t="shared" ref="H554:Z554" si="905">$D554*H624</f>
        <v>0</v>
      </c>
      <c r="I554" s="652">
        <f t="shared" si="905"/>
        <v>0</v>
      </c>
      <c r="J554" s="652">
        <f t="shared" si="905"/>
        <v>0</v>
      </c>
      <c r="K554" s="652">
        <f t="shared" si="905"/>
        <v>0</v>
      </c>
      <c r="L554" s="652">
        <f t="shared" si="905"/>
        <v>0</v>
      </c>
      <c r="M554" s="652">
        <f t="shared" si="905"/>
        <v>0</v>
      </c>
      <c r="N554" s="652">
        <f t="shared" si="905"/>
        <v>0</v>
      </c>
      <c r="O554" s="652">
        <f t="shared" si="905"/>
        <v>0</v>
      </c>
      <c r="P554" s="652">
        <f t="shared" si="905"/>
        <v>0</v>
      </c>
      <c r="Q554" s="652">
        <f t="shared" si="905"/>
        <v>0</v>
      </c>
      <c r="R554" s="652">
        <f t="shared" si="905"/>
        <v>0</v>
      </c>
      <c r="S554" s="652">
        <f t="shared" si="905"/>
        <v>0</v>
      </c>
      <c r="T554" s="652">
        <f t="shared" si="905"/>
        <v>0</v>
      </c>
      <c r="U554" s="652">
        <f t="shared" si="905"/>
        <v>0</v>
      </c>
      <c r="V554" s="652">
        <f t="shared" si="905"/>
        <v>0</v>
      </c>
      <c r="W554" s="652">
        <f t="shared" si="905"/>
        <v>0</v>
      </c>
      <c r="X554" s="652">
        <f t="shared" si="905"/>
        <v>0</v>
      </c>
      <c r="Y554" s="652">
        <f t="shared" si="905"/>
        <v>0</v>
      </c>
      <c r="Z554" s="652">
        <f t="shared" si="905"/>
        <v>0</v>
      </c>
      <c r="AA554" s="652">
        <f t="shared" si="847"/>
        <v>0</v>
      </c>
      <c r="AB554" s="652">
        <f t="shared" si="886"/>
        <v>0</v>
      </c>
      <c r="AC554" s="652">
        <f t="shared" ref="AC554:AU554" si="906">$E554*AC624</f>
        <v>0</v>
      </c>
      <c r="AD554" s="652">
        <f t="shared" si="906"/>
        <v>0</v>
      </c>
      <c r="AE554" s="652">
        <f t="shared" si="906"/>
        <v>0</v>
      </c>
      <c r="AF554" s="652">
        <f t="shared" si="906"/>
        <v>0</v>
      </c>
      <c r="AG554" s="652">
        <f t="shared" si="906"/>
        <v>0</v>
      </c>
      <c r="AH554" s="652">
        <f t="shared" si="906"/>
        <v>0</v>
      </c>
      <c r="AI554" s="652">
        <f t="shared" si="906"/>
        <v>0</v>
      </c>
      <c r="AJ554" s="652">
        <f t="shared" si="906"/>
        <v>0</v>
      </c>
      <c r="AK554" s="652">
        <f t="shared" si="906"/>
        <v>0</v>
      </c>
      <c r="AL554" s="652">
        <f t="shared" si="906"/>
        <v>0</v>
      </c>
      <c r="AM554" s="652">
        <f t="shared" si="906"/>
        <v>0</v>
      </c>
      <c r="AN554" s="652">
        <f t="shared" si="906"/>
        <v>0</v>
      </c>
      <c r="AO554" s="652">
        <f t="shared" si="906"/>
        <v>0</v>
      </c>
      <c r="AP554" s="652">
        <f t="shared" si="906"/>
        <v>0</v>
      </c>
      <c r="AQ554" s="652">
        <f t="shared" si="906"/>
        <v>0</v>
      </c>
      <c r="AR554" s="652">
        <f t="shared" si="906"/>
        <v>0</v>
      </c>
      <c r="AS554" s="652">
        <f t="shared" si="906"/>
        <v>0</v>
      </c>
      <c r="AT554" s="652">
        <f t="shared" si="906"/>
        <v>0</v>
      </c>
      <c r="AU554" s="652">
        <f t="shared" si="906"/>
        <v>0</v>
      </c>
      <c r="AV554" s="652">
        <f t="shared" si="849"/>
        <v>0</v>
      </c>
      <c r="AW554" s="652"/>
      <c r="AX554" s="652"/>
      <c r="AY554" s="652"/>
      <c r="AZ554" s="652"/>
      <c r="BA554" s="652"/>
      <c r="BB554" s="652"/>
      <c r="BC554" s="652"/>
      <c r="BD554" s="652"/>
      <c r="BE554" s="652"/>
      <c r="BF554" s="652"/>
      <c r="BG554" s="652"/>
      <c r="BH554" s="652"/>
      <c r="BI554" s="652"/>
      <c r="BJ554" s="652"/>
      <c r="BK554" s="652"/>
      <c r="BL554" s="652"/>
      <c r="BM554" s="652"/>
      <c r="BN554" s="652"/>
      <c r="BO554" s="652"/>
      <c r="BP554" s="652"/>
      <c r="BQ554" s="652"/>
    </row>
    <row r="555" spans="1:69" s="360" customFormat="1" ht="25.5" x14ac:dyDescent="0.2">
      <c r="A555" s="1294" t="s">
        <v>876</v>
      </c>
      <c r="B555" s="384" t="s">
        <v>398</v>
      </c>
      <c r="C555" s="1271">
        <f>'I4 BO ASSETS'!O45</f>
        <v>0</v>
      </c>
      <c r="D555" s="652">
        <f t="shared" si="890"/>
        <v>0</v>
      </c>
      <c r="E555" s="652">
        <f t="shared" si="890"/>
        <v>0</v>
      </c>
      <c r="F555" s="652">
        <f t="shared" si="845"/>
        <v>0</v>
      </c>
      <c r="G555" s="652">
        <f t="shared" si="884"/>
        <v>0</v>
      </c>
      <c r="H555" s="652">
        <f t="shared" ref="H555:Z555" si="907">$D555*H625</f>
        <v>0</v>
      </c>
      <c r="I555" s="652">
        <f t="shared" si="907"/>
        <v>0</v>
      </c>
      <c r="J555" s="652">
        <f t="shared" si="907"/>
        <v>0</v>
      </c>
      <c r="K555" s="652">
        <f t="shared" si="907"/>
        <v>0</v>
      </c>
      <c r="L555" s="652">
        <f t="shared" si="907"/>
        <v>0</v>
      </c>
      <c r="M555" s="652">
        <f t="shared" si="907"/>
        <v>0</v>
      </c>
      <c r="N555" s="652">
        <f t="shared" si="907"/>
        <v>0</v>
      </c>
      <c r="O555" s="652">
        <f t="shared" si="907"/>
        <v>0</v>
      </c>
      <c r="P555" s="652">
        <f t="shared" si="907"/>
        <v>0</v>
      </c>
      <c r="Q555" s="652">
        <f t="shared" si="907"/>
        <v>0</v>
      </c>
      <c r="R555" s="652">
        <f t="shared" si="907"/>
        <v>0</v>
      </c>
      <c r="S555" s="652">
        <f t="shared" si="907"/>
        <v>0</v>
      </c>
      <c r="T555" s="652">
        <f t="shared" si="907"/>
        <v>0</v>
      </c>
      <c r="U555" s="652">
        <f t="shared" si="907"/>
        <v>0</v>
      </c>
      <c r="V555" s="652">
        <f t="shared" si="907"/>
        <v>0</v>
      </c>
      <c r="W555" s="652">
        <f t="shared" si="907"/>
        <v>0</v>
      </c>
      <c r="X555" s="652">
        <f t="shared" si="907"/>
        <v>0</v>
      </c>
      <c r="Y555" s="652">
        <f t="shared" si="907"/>
        <v>0</v>
      </c>
      <c r="Z555" s="652">
        <f t="shared" si="907"/>
        <v>0</v>
      </c>
      <c r="AA555" s="652">
        <f t="shared" si="847"/>
        <v>0</v>
      </c>
      <c r="AB555" s="652">
        <f t="shared" si="886"/>
        <v>0</v>
      </c>
      <c r="AC555" s="652">
        <f t="shared" ref="AC555:AU555" si="908">$E555*AC625</f>
        <v>0</v>
      </c>
      <c r="AD555" s="652">
        <f t="shared" si="908"/>
        <v>0</v>
      </c>
      <c r="AE555" s="652">
        <f t="shared" si="908"/>
        <v>0</v>
      </c>
      <c r="AF555" s="652">
        <f t="shared" si="908"/>
        <v>0</v>
      </c>
      <c r="AG555" s="652">
        <f t="shared" si="908"/>
        <v>0</v>
      </c>
      <c r="AH555" s="652">
        <f t="shared" si="908"/>
        <v>0</v>
      </c>
      <c r="AI555" s="652">
        <f t="shared" si="908"/>
        <v>0</v>
      </c>
      <c r="AJ555" s="652">
        <f t="shared" si="908"/>
        <v>0</v>
      </c>
      <c r="AK555" s="652">
        <f t="shared" si="908"/>
        <v>0</v>
      </c>
      <c r="AL555" s="652">
        <f t="shared" si="908"/>
        <v>0</v>
      </c>
      <c r="AM555" s="652">
        <f t="shared" si="908"/>
        <v>0</v>
      </c>
      <c r="AN555" s="652">
        <f t="shared" si="908"/>
        <v>0</v>
      </c>
      <c r="AO555" s="652">
        <f t="shared" si="908"/>
        <v>0</v>
      </c>
      <c r="AP555" s="652">
        <f t="shared" si="908"/>
        <v>0</v>
      </c>
      <c r="AQ555" s="652">
        <f t="shared" si="908"/>
        <v>0</v>
      </c>
      <c r="AR555" s="652">
        <f t="shared" si="908"/>
        <v>0</v>
      </c>
      <c r="AS555" s="652">
        <f t="shared" si="908"/>
        <v>0</v>
      </c>
      <c r="AT555" s="652">
        <f t="shared" si="908"/>
        <v>0</v>
      </c>
      <c r="AU555" s="652">
        <f t="shared" si="908"/>
        <v>0</v>
      </c>
      <c r="AV555" s="652">
        <f t="shared" si="849"/>
        <v>0</v>
      </c>
      <c r="AW555" s="652"/>
      <c r="AX555" s="652"/>
      <c r="AY555" s="652"/>
      <c r="AZ555" s="652"/>
      <c r="BA555" s="652"/>
      <c r="BB555" s="652"/>
      <c r="BC555" s="652"/>
      <c r="BD555" s="652"/>
      <c r="BE555" s="652"/>
      <c r="BF555" s="652"/>
      <c r="BG555" s="652"/>
      <c r="BH555" s="652"/>
      <c r="BI555" s="652"/>
      <c r="BJ555" s="652"/>
      <c r="BK555" s="652"/>
      <c r="BL555" s="652"/>
      <c r="BM555" s="652"/>
      <c r="BN555" s="652"/>
      <c r="BO555" s="652"/>
      <c r="BP555" s="652"/>
      <c r="BQ555" s="652"/>
    </row>
    <row r="556" spans="1:69" s="360" customFormat="1" ht="12.75" x14ac:dyDescent="0.2">
      <c r="A556" s="1294">
        <v>1840</v>
      </c>
      <c r="B556" s="384" t="s">
        <v>76</v>
      </c>
      <c r="C556" s="1271">
        <f>'I4 BO ASSETS'!O46</f>
        <v>0</v>
      </c>
      <c r="D556" s="652">
        <f t="shared" si="890"/>
        <v>0</v>
      </c>
      <c r="E556" s="652">
        <f t="shared" si="890"/>
        <v>0</v>
      </c>
      <c r="F556" s="652">
        <f t="shared" si="845"/>
        <v>0</v>
      </c>
      <c r="G556" s="652">
        <f t="shared" si="884"/>
        <v>0</v>
      </c>
      <c r="H556" s="652">
        <f t="shared" ref="H556:Z556" si="909">$D556*H626</f>
        <v>0</v>
      </c>
      <c r="I556" s="652">
        <f t="shared" si="909"/>
        <v>0</v>
      </c>
      <c r="J556" s="652">
        <f t="shared" si="909"/>
        <v>0</v>
      </c>
      <c r="K556" s="652">
        <f t="shared" si="909"/>
        <v>0</v>
      </c>
      <c r="L556" s="652">
        <f t="shared" si="909"/>
        <v>0</v>
      </c>
      <c r="M556" s="652">
        <f t="shared" si="909"/>
        <v>0</v>
      </c>
      <c r="N556" s="652">
        <f t="shared" si="909"/>
        <v>0</v>
      </c>
      <c r="O556" s="652">
        <f t="shared" si="909"/>
        <v>0</v>
      </c>
      <c r="P556" s="652">
        <f t="shared" si="909"/>
        <v>0</v>
      </c>
      <c r="Q556" s="652">
        <f t="shared" si="909"/>
        <v>0</v>
      </c>
      <c r="R556" s="652">
        <f t="shared" si="909"/>
        <v>0</v>
      </c>
      <c r="S556" s="652">
        <f t="shared" si="909"/>
        <v>0</v>
      </c>
      <c r="T556" s="652">
        <f t="shared" si="909"/>
        <v>0</v>
      </c>
      <c r="U556" s="652">
        <f t="shared" si="909"/>
        <v>0</v>
      </c>
      <c r="V556" s="652">
        <f t="shared" si="909"/>
        <v>0</v>
      </c>
      <c r="W556" s="652">
        <f t="shared" si="909"/>
        <v>0</v>
      </c>
      <c r="X556" s="652">
        <f t="shared" si="909"/>
        <v>0</v>
      </c>
      <c r="Y556" s="652">
        <f t="shared" si="909"/>
        <v>0</v>
      </c>
      <c r="Z556" s="652">
        <f t="shared" si="909"/>
        <v>0</v>
      </c>
      <c r="AA556" s="652">
        <f t="shared" si="847"/>
        <v>0</v>
      </c>
      <c r="AB556" s="652">
        <f t="shared" si="886"/>
        <v>0</v>
      </c>
      <c r="AC556" s="652">
        <f t="shared" ref="AC556:AU556" si="910">$E556*AC626</f>
        <v>0</v>
      </c>
      <c r="AD556" s="652">
        <f t="shared" si="910"/>
        <v>0</v>
      </c>
      <c r="AE556" s="652">
        <f t="shared" si="910"/>
        <v>0</v>
      </c>
      <c r="AF556" s="652">
        <f t="shared" si="910"/>
        <v>0</v>
      </c>
      <c r="AG556" s="652">
        <f t="shared" si="910"/>
        <v>0</v>
      </c>
      <c r="AH556" s="652">
        <f t="shared" si="910"/>
        <v>0</v>
      </c>
      <c r="AI556" s="652">
        <f t="shared" si="910"/>
        <v>0</v>
      </c>
      <c r="AJ556" s="652">
        <f t="shared" si="910"/>
        <v>0</v>
      </c>
      <c r="AK556" s="652">
        <f t="shared" si="910"/>
        <v>0</v>
      </c>
      <c r="AL556" s="652">
        <f t="shared" si="910"/>
        <v>0</v>
      </c>
      <c r="AM556" s="652">
        <f t="shared" si="910"/>
        <v>0</v>
      </c>
      <c r="AN556" s="652">
        <f t="shared" si="910"/>
        <v>0</v>
      </c>
      <c r="AO556" s="652">
        <f t="shared" si="910"/>
        <v>0</v>
      </c>
      <c r="AP556" s="652">
        <f t="shared" si="910"/>
        <v>0</v>
      </c>
      <c r="AQ556" s="652">
        <f t="shared" si="910"/>
        <v>0</v>
      </c>
      <c r="AR556" s="652">
        <f t="shared" si="910"/>
        <v>0</v>
      </c>
      <c r="AS556" s="652">
        <f t="shared" si="910"/>
        <v>0</v>
      </c>
      <c r="AT556" s="652">
        <f t="shared" si="910"/>
        <v>0</v>
      </c>
      <c r="AU556" s="652">
        <f t="shared" si="910"/>
        <v>0</v>
      </c>
      <c r="AV556" s="652">
        <f t="shared" si="849"/>
        <v>0</v>
      </c>
      <c r="AW556" s="652"/>
      <c r="AX556" s="652"/>
      <c r="AY556" s="652"/>
      <c r="AZ556" s="652"/>
      <c r="BA556" s="652"/>
      <c r="BB556" s="652"/>
      <c r="BC556" s="652"/>
      <c r="BD556" s="652"/>
      <c r="BE556" s="652"/>
      <c r="BF556" s="652"/>
      <c r="BG556" s="652"/>
      <c r="BH556" s="652"/>
      <c r="BI556" s="652"/>
      <c r="BJ556" s="652"/>
      <c r="BK556" s="652"/>
      <c r="BL556" s="652"/>
      <c r="BM556" s="652"/>
      <c r="BN556" s="652"/>
      <c r="BO556" s="652"/>
      <c r="BP556" s="652"/>
      <c r="BQ556" s="652"/>
    </row>
    <row r="557" spans="1:69" s="360" customFormat="1" ht="12.75" x14ac:dyDescent="0.2">
      <c r="A557" s="1294" t="s">
        <v>877</v>
      </c>
      <c r="B557" s="384" t="s">
        <v>399</v>
      </c>
      <c r="C557" s="1271">
        <f>'I4 BO ASSETS'!O47</f>
        <v>0</v>
      </c>
      <c r="D557" s="652">
        <f t="shared" si="890"/>
        <v>0</v>
      </c>
      <c r="E557" s="652">
        <f t="shared" si="890"/>
        <v>0</v>
      </c>
      <c r="F557" s="652">
        <f t="shared" si="845"/>
        <v>0</v>
      </c>
      <c r="G557" s="652">
        <f t="shared" si="884"/>
        <v>0</v>
      </c>
      <c r="H557" s="652">
        <f t="shared" ref="H557:Z557" si="911">$D557*H627</f>
        <v>0</v>
      </c>
      <c r="I557" s="652">
        <f t="shared" si="911"/>
        <v>0</v>
      </c>
      <c r="J557" s="652">
        <f t="shared" si="911"/>
        <v>0</v>
      </c>
      <c r="K557" s="652">
        <f t="shared" si="911"/>
        <v>0</v>
      </c>
      <c r="L557" s="652">
        <f t="shared" si="911"/>
        <v>0</v>
      </c>
      <c r="M557" s="652">
        <f t="shared" si="911"/>
        <v>0</v>
      </c>
      <c r="N557" s="652">
        <f t="shared" si="911"/>
        <v>0</v>
      </c>
      <c r="O557" s="652">
        <f t="shared" si="911"/>
        <v>0</v>
      </c>
      <c r="P557" s="652">
        <f t="shared" si="911"/>
        <v>0</v>
      </c>
      <c r="Q557" s="652">
        <f t="shared" si="911"/>
        <v>0</v>
      </c>
      <c r="R557" s="652">
        <f t="shared" si="911"/>
        <v>0</v>
      </c>
      <c r="S557" s="652">
        <f t="shared" si="911"/>
        <v>0</v>
      </c>
      <c r="T557" s="652">
        <f t="shared" si="911"/>
        <v>0</v>
      </c>
      <c r="U557" s="652">
        <f t="shared" si="911"/>
        <v>0</v>
      </c>
      <c r="V557" s="652">
        <f t="shared" si="911"/>
        <v>0</v>
      </c>
      <c r="W557" s="652">
        <f t="shared" si="911"/>
        <v>0</v>
      </c>
      <c r="X557" s="652">
        <f t="shared" si="911"/>
        <v>0</v>
      </c>
      <c r="Y557" s="652">
        <f t="shared" si="911"/>
        <v>0</v>
      </c>
      <c r="Z557" s="652">
        <f t="shared" si="911"/>
        <v>0</v>
      </c>
      <c r="AA557" s="652">
        <f t="shared" si="847"/>
        <v>0</v>
      </c>
      <c r="AB557" s="652">
        <f t="shared" si="886"/>
        <v>0</v>
      </c>
      <c r="AC557" s="652">
        <f t="shared" ref="AC557:AU557" si="912">$E557*AC627</f>
        <v>0</v>
      </c>
      <c r="AD557" s="652">
        <f t="shared" si="912"/>
        <v>0</v>
      </c>
      <c r="AE557" s="652">
        <f t="shared" si="912"/>
        <v>0</v>
      </c>
      <c r="AF557" s="652">
        <f t="shared" si="912"/>
        <v>0</v>
      </c>
      <c r="AG557" s="652">
        <f t="shared" si="912"/>
        <v>0</v>
      </c>
      <c r="AH557" s="652">
        <f t="shared" si="912"/>
        <v>0</v>
      </c>
      <c r="AI557" s="652">
        <f t="shared" si="912"/>
        <v>0</v>
      </c>
      <c r="AJ557" s="652">
        <f t="shared" si="912"/>
        <v>0</v>
      </c>
      <c r="AK557" s="652">
        <f t="shared" si="912"/>
        <v>0</v>
      </c>
      <c r="AL557" s="652">
        <f t="shared" si="912"/>
        <v>0</v>
      </c>
      <c r="AM557" s="652">
        <f t="shared" si="912"/>
        <v>0</v>
      </c>
      <c r="AN557" s="652">
        <f t="shared" si="912"/>
        <v>0</v>
      </c>
      <c r="AO557" s="652">
        <f t="shared" si="912"/>
        <v>0</v>
      </c>
      <c r="AP557" s="652">
        <f t="shared" si="912"/>
        <v>0</v>
      </c>
      <c r="AQ557" s="652">
        <f t="shared" si="912"/>
        <v>0</v>
      </c>
      <c r="AR557" s="652">
        <f t="shared" si="912"/>
        <v>0</v>
      </c>
      <c r="AS557" s="652">
        <f t="shared" si="912"/>
        <v>0</v>
      </c>
      <c r="AT557" s="652">
        <f t="shared" si="912"/>
        <v>0</v>
      </c>
      <c r="AU557" s="652">
        <f t="shared" si="912"/>
        <v>0</v>
      </c>
      <c r="AV557" s="652">
        <f t="shared" si="849"/>
        <v>0</v>
      </c>
      <c r="AW557" s="652"/>
      <c r="AX557" s="652"/>
      <c r="AY557" s="652"/>
      <c r="AZ557" s="652"/>
      <c r="BA557" s="652"/>
      <c r="BB557" s="652"/>
      <c r="BC557" s="652"/>
      <c r="BD557" s="652"/>
      <c r="BE557" s="652"/>
      <c r="BF557" s="652"/>
      <c r="BG557" s="652"/>
      <c r="BH557" s="652"/>
      <c r="BI557" s="652"/>
      <c r="BJ557" s="652"/>
      <c r="BK557" s="652"/>
      <c r="BL557" s="652"/>
      <c r="BM557" s="652"/>
      <c r="BN557" s="652"/>
      <c r="BO557" s="652"/>
      <c r="BP557" s="652"/>
      <c r="BQ557" s="652"/>
    </row>
    <row r="558" spans="1:69" s="360" customFormat="1" ht="12.75" x14ac:dyDescent="0.2">
      <c r="A558" s="1294" t="s">
        <v>878</v>
      </c>
      <c r="B558" s="384" t="s">
        <v>400</v>
      </c>
      <c r="C558" s="1271">
        <f>'I4 BO ASSETS'!O48</f>
        <v>0</v>
      </c>
      <c r="D558" s="652">
        <f t="shared" si="890"/>
        <v>0</v>
      </c>
      <c r="E558" s="652">
        <f t="shared" si="890"/>
        <v>0</v>
      </c>
      <c r="F558" s="652">
        <f t="shared" si="845"/>
        <v>0</v>
      </c>
      <c r="G558" s="652">
        <f t="shared" si="884"/>
        <v>0</v>
      </c>
      <c r="H558" s="652">
        <f t="shared" ref="H558:Z558" si="913">$D558*H628</f>
        <v>0</v>
      </c>
      <c r="I558" s="652">
        <f t="shared" si="913"/>
        <v>0</v>
      </c>
      <c r="J558" s="652">
        <f t="shared" si="913"/>
        <v>0</v>
      </c>
      <c r="K558" s="652">
        <f t="shared" si="913"/>
        <v>0</v>
      </c>
      <c r="L558" s="652">
        <f t="shared" si="913"/>
        <v>0</v>
      </c>
      <c r="M558" s="652">
        <f t="shared" si="913"/>
        <v>0</v>
      </c>
      <c r="N558" s="652">
        <f t="shared" si="913"/>
        <v>0</v>
      </c>
      <c r="O558" s="652">
        <f t="shared" si="913"/>
        <v>0</v>
      </c>
      <c r="P558" s="652">
        <f t="shared" si="913"/>
        <v>0</v>
      </c>
      <c r="Q558" s="652">
        <f t="shared" si="913"/>
        <v>0</v>
      </c>
      <c r="R558" s="652">
        <f t="shared" si="913"/>
        <v>0</v>
      </c>
      <c r="S558" s="652">
        <f t="shared" si="913"/>
        <v>0</v>
      </c>
      <c r="T558" s="652">
        <f t="shared" si="913"/>
        <v>0</v>
      </c>
      <c r="U558" s="652">
        <f t="shared" si="913"/>
        <v>0</v>
      </c>
      <c r="V558" s="652">
        <f t="shared" si="913"/>
        <v>0</v>
      </c>
      <c r="W558" s="652">
        <f t="shared" si="913"/>
        <v>0</v>
      </c>
      <c r="X558" s="652">
        <f t="shared" si="913"/>
        <v>0</v>
      </c>
      <c r="Y558" s="652">
        <f t="shared" si="913"/>
        <v>0</v>
      </c>
      <c r="Z558" s="652">
        <f t="shared" si="913"/>
        <v>0</v>
      </c>
      <c r="AA558" s="652">
        <f t="shared" si="847"/>
        <v>0</v>
      </c>
      <c r="AB558" s="652">
        <f t="shared" si="886"/>
        <v>0</v>
      </c>
      <c r="AC558" s="652">
        <f t="shared" ref="AC558:AU558" si="914">$E558*AC628</f>
        <v>0</v>
      </c>
      <c r="AD558" s="652">
        <f t="shared" si="914"/>
        <v>0</v>
      </c>
      <c r="AE558" s="652">
        <f t="shared" si="914"/>
        <v>0</v>
      </c>
      <c r="AF558" s="652">
        <f t="shared" si="914"/>
        <v>0</v>
      </c>
      <c r="AG558" s="652">
        <f t="shared" si="914"/>
        <v>0</v>
      </c>
      <c r="AH558" s="652">
        <f t="shared" si="914"/>
        <v>0</v>
      </c>
      <c r="AI558" s="652">
        <f t="shared" si="914"/>
        <v>0</v>
      </c>
      <c r="AJ558" s="652">
        <f t="shared" si="914"/>
        <v>0</v>
      </c>
      <c r="AK558" s="652">
        <f t="shared" si="914"/>
        <v>0</v>
      </c>
      <c r="AL558" s="652">
        <f t="shared" si="914"/>
        <v>0</v>
      </c>
      <c r="AM558" s="652">
        <f t="shared" si="914"/>
        <v>0</v>
      </c>
      <c r="AN558" s="652">
        <f t="shared" si="914"/>
        <v>0</v>
      </c>
      <c r="AO558" s="652">
        <f t="shared" si="914"/>
        <v>0</v>
      </c>
      <c r="AP558" s="652">
        <f t="shared" si="914"/>
        <v>0</v>
      </c>
      <c r="AQ558" s="652">
        <f t="shared" si="914"/>
        <v>0</v>
      </c>
      <c r="AR558" s="652">
        <f t="shared" si="914"/>
        <v>0</v>
      </c>
      <c r="AS558" s="652">
        <f t="shared" si="914"/>
        <v>0</v>
      </c>
      <c r="AT558" s="652">
        <f t="shared" si="914"/>
        <v>0</v>
      </c>
      <c r="AU558" s="652">
        <f t="shared" si="914"/>
        <v>0</v>
      </c>
      <c r="AV558" s="652">
        <f t="shared" si="849"/>
        <v>0</v>
      </c>
      <c r="AW558" s="652"/>
      <c r="AX558" s="652"/>
      <c r="AY558" s="652"/>
      <c r="AZ558" s="652"/>
      <c r="BA558" s="652"/>
      <c r="BB558" s="652"/>
      <c r="BC558" s="652"/>
      <c r="BD558" s="652"/>
      <c r="BE558" s="652"/>
      <c r="BF558" s="652"/>
      <c r="BG558" s="652"/>
      <c r="BH558" s="652"/>
      <c r="BI558" s="652"/>
      <c r="BJ558" s="652"/>
      <c r="BK558" s="652"/>
      <c r="BL558" s="652"/>
      <c r="BM558" s="652"/>
      <c r="BN558" s="652"/>
      <c r="BO558" s="652"/>
      <c r="BP558" s="652"/>
      <c r="BQ558" s="652"/>
    </row>
    <row r="559" spans="1:69" s="360" customFormat="1" ht="12.75" x14ac:dyDescent="0.2">
      <c r="A559" s="1294" t="s">
        <v>879</v>
      </c>
      <c r="B559" s="384" t="s">
        <v>401</v>
      </c>
      <c r="C559" s="1271">
        <f>'I4 BO ASSETS'!O49</f>
        <v>0</v>
      </c>
      <c r="D559" s="652">
        <f t="shared" si="890"/>
        <v>0</v>
      </c>
      <c r="E559" s="652">
        <f t="shared" si="890"/>
        <v>0</v>
      </c>
      <c r="F559" s="652">
        <f t="shared" si="845"/>
        <v>0</v>
      </c>
      <c r="G559" s="652">
        <f t="shared" si="884"/>
        <v>0</v>
      </c>
      <c r="H559" s="652">
        <f t="shared" ref="H559:Z559" si="915">$D559*H629</f>
        <v>0</v>
      </c>
      <c r="I559" s="652">
        <f t="shared" si="915"/>
        <v>0</v>
      </c>
      <c r="J559" s="652">
        <f t="shared" si="915"/>
        <v>0</v>
      </c>
      <c r="K559" s="652">
        <f t="shared" si="915"/>
        <v>0</v>
      </c>
      <c r="L559" s="652">
        <f t="shared" si="915"/>
        <v>0</v>
      </c>
      <c r="M559" s="652">
        <f t="shared" si="915"/>
        <v>0</v>
      </c>
      <c r="N559" s="652">
        <f t="shared" si="915"/>
        <v>0</v>
      </c>
      <c r="O559" s="652">
        <f t="shared" si="915"/>
        <v>0</v>
      </c>
      <c r="P559" s="652">
        <f t="shared" si="915"/>
        <v>0</v>
      </c>
      <c r="Q559" s="652">
        <f t="shared" si="915"/>
        <v>0</v>
      </c>
      <c r="R559" s="652">
        <f t="shared" si="915"/>
        <v>0</v>
      </c>
      <c r="S559" s="652">
        <f t="shared" si="915"/>
        <v>0</v>
      </c>
      <c r="T559" s="652">
        <f t="shared" si="915"/>
        <v>0</v>
      </c>
      <c r="U559" s="652">
        <f t="shared" si="915"/>
        <v>0</v>
      </c>
      <c r="V559" s="652">
        <f t="shared" si="915"/>
        <v>0</v>
      </c>
      <c r="W559" s="652">
        <f t="shared" si="915"/>
        <v>0</v>
      </c>
      <c r="X559" s="652">
        <f t="shared" si="915"/>
        <v>0</v>
      </c>
      <c r="Y559" s="652">
        <f t="shared" si="915"/>
        <v>0</v>
      </c>
      <c r="Z559" s="652">
        <f t="shared" si="915"/>
        <v>0</v>
      </c>
      <c r="AA559" s="652">
        <f t="shared" si="847"/>
        <v>0</v>
      </c>
      <c r="AB559" s="652">
        <f t="shared" si="886"/>
        <v>0</v>
      </c>
      <c r="AC559" s="652">
        <f t="shared" ref="AC559:AU559" si="916">$E559*AC629</f>
        <v>0</v>
      </c>
      <c r="AD559" s="652">
        <f t="shared" si="916"/>
        <v>0</v>
      </c>
      <c r="AE559" s="652">
        <f t="shared" si="916"/>
        <v>0</v>
      </c>
      <c r="AF559" s="652">
        <f t="shared" si="916"/>
        <v>0</v>
      </c>
      <c r="AG559" s="652">
        <f t="shared" si="916"/>
        <v>0</v>
      </c>
      <c r="AH559" s="652">
        <f t="shared" si="916"/>
        <v>0</v>
      </c>
      <c r="AI559" s="652">
        <f t="shared" si="916"/>
        <v>0</v>
      </c>
      <c r="AJ559" s="652">
        <f t="shared" si="916"/>
        <v>0</v>
      </c>
      <c r="AK559" s="652">
        <f t="shared" si="916"/>
        <v>0</v>
      </c>
      <c r="AL559" s="652">
        <f t="shared" si="916"/>
        <v>0</v>
      </c>
      <c r="AM559" s="652">
        <f t="shared" si="916"/>
        <v>0</v>
      </c>
      <c r="AN559" s="652">
        <f t="shared" si="916"/>
        <v>0</v>
      </c>
      <c r="AO559" s="652">
        <f t="shared" si="916"/>
        <v>0</v>
      </c>
      <c r="AP559" s="652">
        <f t="shared" si="916"/>
        <v>0</v>
      </c>
      <c r="AQ559" s="652">
        <f t="shared" si="916"/>
        <v>0</v>
      </c>
      <c r="AR559" s="652">
        <f t="shared" si="916"/>
        <v>0</v>
      </c>
      <c r="AS559" s="652">
        <f t="shared" si="916"/>
        <v>0</v>
      </c>
      <c r="AT559" s="652">
        <f t="shared" si="916"/>
        <v>0</v>
      </c>
      <c r="AU559" s="652">
        <f t="shared" si="916"/>
        <v>0</v>
      </c>
      <c r="AV559" s="652">
        <f t="shared" si="849"/>
        <v>0</v>
      </c>
      <c r="AW559" s="652"/>
      <c r="AX559" s="652"/>
      <c r="AY559" s="652"/>
      <c r="AZ559" s="652"/>
      <c r="BA559" s="652"/>
      <c r="BB559" s="652"/>
      <c r="BC559" s="652"/>
      <c r="BD559" s="652"/>
      <c r="BE559" s="652"/>
      <c r="BF559" s="652"/>
      <c r="BG559" s="652"/>
      <c r="BH559" s="652"/>
      <c r="BI559" s="652"/>
      <c r="BJ559" s="652"/>
      <c r="BK559" s="652"/>
      <c r="BL559" s="652"/>
      <c r="BM559" s="652"/>
      <c r="BN559" s="652"/>
      <c r="BO559" s="652"/>
      <c r="BP559" s="652"/>
      <c r="BQ559" s="652"/>
    </row>
    <row r="560" spans="1:69" s="360" customFormat="1" ht="12.75" x14ac:dyDescent="0.2">
      <c r="A560" s="1294">
        <v>1845</v>
      </c>
      <c r="B560" s="384" t="s">
        <v>84</v>
      </c>
      <c r="C560" s="1271">
        <f>'I4 BO ASSETS'!O50</f>
        <v>0</v>
      </c>
      <c r="D560" s="652">
        <f t="shared" si="890"/>
        <v>0</v>
      </c>
      <c r="E560" s="652">
        <f t="shared" si="890"/>
        <v>0</v>
      </c>
      <c r="F560" s="652">
        <f t="shared" si="845"/>
        <v>0</v>
      </c>
      <c r="G560" s="652">
        <f t="shared" si="884"/>
        <v>0</v>
      </c>
      <c r="H560" s="652">
        <f t="shared" ref="H560:Z560" si="917">$D560*H630</f>
        <v>0</v>
      </c>
      <c r="I560" s="652">
        <f t="shared" si="917"/>
        <v>0</v>
      </c>
      <c r="J560" s="652">
        <f t="shared" si="917"/>
        <v>0</v>
      </c>
      <c r="K560" s="652">
        <f t="shared" si="917"/>
        <v>0</v>
      </c>
      <c r="L560" s="652">
        <f t="shared" si="917"/>
        <v>0</v>
      </c>
      <c r="M560" s="652">
        <f t="shared" si="917"/>
        <v>0</v>
      </c>
      <c r="N560" s="652">
        <f t="shared" si="917"/>
        <v>0</v>
      </c>
      <c r="O560" s="652">
        <f t="shared" si="917"/>
        <v>0</v>
      </c>
      <c r="P560" s="652">
        <f t="shared" si="917"/>
        <v>0</v>
      </c>
      <c r="Q560" s="652">
        <f t="shared" si="917"/>
        <v>0</v>
      </c>
      <c r="R560" s="652">
        <f t="shared" si="917"/>
        <v>0</v>
      </c>
      <c r="S560" s="652">
        <f t="shared" si="917"/>
        <v>0</v>
      </c>
      <c r="T560" s="652">
        <f t="shared" si="917"/>
        <v>0</v>
      </c>
      <c r="U560" s="652">
        <f t="shared" si="917"/>
        <v>0</v>
      </c>
      <c r="V560" s="652">
        <f t="shared" si="917"/>
        <v>0</v>
      </c>
      <c r="W560" s="652">
        <f t="shared" si="917"/>
        <v>0</v>
      </c>
      <c r="X560" s="652">
        <f t="shared" si="917"/>
        <v>0</v>
      </c>
      <c r="Y560" s="652">
        <f t="shared" si="917"/>
        <v>0</v>
      </c>
      <c r="Z560" s="652">
        <f t="shared" si="917"/>
        <v>0</v>
      </c>
      <c r="AA560" s="652">
        <f t="shared" si="847"/>
        <v>0</v>
      </c>
      <c r="AB560" s="652">
        <f t="shared" si="886"/>
        <v>0</v>
      </c>
      <c r="AC560" s="652">
        <f t="shared" ref="AC560:AU560" si="918">$E560*AC630</f>
        <v>0</v>
      </c>
      <c r="AD560" s="652">
        <f t="shared" si="918"/>
        <v>0</v>
      </c>
      <c r="AE560" s="652">
        <f t="shared" si="918"/>
        <v>0</v>
      </c>
      <c r="AF560" s="652">
        <f t="shared" si="918"/>
        <v>0</v>
      </c>
      <c r="AG560" s="652">
        <f t="shared" si="918"/>
        <v>0</v>
      </c>
      <c r="AH560" s="652">
        <f t="shared" si="918"/>
        <v>0</v>
      </c>
      <c r="AI560" s="652">
        <f t="shared" si="918"/>
        <v>0</v>
      </c>
      <c r="AJ560" s="652">
        <f t="shared" si="918"/>
        <v>0</v>
      </c>
      <c r="AK560" s="652">
        <f t="shared" si="918"/>
        <v>0</v>
      </c>
      <c r="AL560" s="652">
        <f t="shared" si="918"/>
        <v>0</v>
      </c>
      <c r="AM560" s="652">
        <f t="shared" si="918"/>
        <v>0</v>
      </c>
      <c r="AN560" s="652">
        <f t="shared" si="918"/>
        <v>0</v>
      </c>
      <c r="AO560" s="652">
        <f t="shared" si="918"/>
        <v>0</v>
      </c>
      <c r="AP560" s="652">
        <f t="shared" si="918"/>
        <v>0</v>
      </c>
      <c r="AQ560" s="652">
        <f t="shared" si="918"/>
        <v>0</v>
      </c>
      <c r="AR560" s="652">
        <f t="shared" si="918"/>
        <v>0</v>
      </c>
      <c r="AS560" s="652">
        <f t="shared" si="918"/>
        <v>0</v>
      </c>
      <c r="AT560" s="652">
        <f t="shared" si="918"/>
        <v>0</v>
      </c>
      <c r="AU560" s="652">
        <f t="shared" si="918"/>
        <v>0</v>
      </c>
      <c r="AV560" s="652">
        <f t="shared" si="849"/>
        <v>0</v>
      </c>
      <c r="AW560" s="652"/>
      <c r="AX560" s="652"/>
      <c r="AY560" s="652"/>
      <c r="AZ560" s="652"/>
      <c r="BA560" s="652"/>
      <c r="BB560" s="652"/>
      <c r="BC560" s="652"/>
      <c r="BD560" s="652"/>
      <c r="BE560" s="652"/>
      <c r="BF560" s="652"/>
      <c r="BG560" s="652"/>
      <c r="BH560" s="652"/>
      <c r="BI560" s="652"/>
      <c r="BJ560" s="652"/>
      <c r="BK560" s="652"/>
      <c r="BL560" s="652"/>
      <c r="BM560" s="652"/>
      <c r="BN560" s="652"/>
      <c r="BO560" s="652"/>
      <c r="BP560" s="652"/>
      <c r="BQ560" s="652"/>
    </row>
    <row r="561" spans="1:69" s="360" customFormat="1" ht="25.5" x14ac:dyDescent="0.2">
      <c r="A561" s="1294" t="s">
        <v>880</v>
      </c>
      <c r="B561" s="384" t="s">
        <v>402</v>
      </c>
      <c r="C561" s="1271">
        <f>'I4 BO ASSETS'!O51</f>
        <v>0</v>
      </c>
      <c r="D561" s="652">
        <f t="shared" si="890"/>
        <v>0</v>
      </c>
      <c r="E561" s="652">
        <f t="shared" si="890"/>
        <v>0</v>
      </c>
      <c r="F561" s="652">
        <f t="shared" si="845"/>
        <v>0</v>
      </c>
      <c r="G561" s="652">
        <f t="shared" si="884"/>
        <v>0</v>
      </c>
      <c r="H561" s="652">
        <f t="shared" ref="H561:Z561" si="919">$D561*H631</f>
        <v>0</v>
      </c>
      <c r="I561" s="652">
        <f t="shared" si="919"/>
        <v>0</v>
      </c>
      <c r="J561" s="652">
        <f t="shared" si="919"/>
        <v>0</v>
      </c>
      <c r="K561" s="652">
        <f t="shared" si="919"/>
        <v>0</v>
      </c>
      <c r="L561" s="652">
        <f t="shared" si="919"/>
        <v>0</v>
      </c>
      <c r="M561" s="652">
        <f t="shared" si="919"/>
        <v>0</v>
      </c>
      <c r="N561" s="652">
        <f t="shared" si="919"/>
        <v>0</v>
      </c>
      <c r="O561" s="652">
        <f t="shared" si="919"/>
        <v>0</v>
      </c>
      <c r="P561" s="652">
        <f t="shared" si="919"/>
        <v>0</v>
      </c>
      <c r="Q561" s="652">
        <f t="shared" si="919"/>
        <v>0</v>
      </c>
      <c r="R561" s="652">
        <f t="shared" si="919"/>
        <v>0</v>
      </c>
      <c r="S561" s="652">
        <f t="shared" si="919"/>
        <v>0</v>
      </c>
      <c r="T561" s="652">
        <f t="shared" si="919"/>
        <v>0</v>
      </c>
      <c r="U561" s="652">
        <f t="shared" si="919"/>
        <v>0</v>
      </c>
      <c r="V561" s="652">
        <f t="shared" si="919"/>
        <v>0</v>
      </c>
      <c r="W561" s="652">
        <f t="shared" si="919"/>
        <v>0</v>
      </c>
      <c r="X561" s="652">
        <f t="shared" si="919"/>
        <v>0</v>
      </c>
      <c r="Y561" s="652">
        <f t="shared" si="919"/>
        <v>0</v>
      </c>
      <c r="Z561" s="652">
        <f t="shared" si="919"/>
        <v>0</v>
      </c>
      <c r="AA561" s="652">
        <f t="shared" si="847"/>
        <v>0</v>
      </c>
      <c r="AB561" s="652">
        <f t="shared" si="886"/>
        <v>0</v>
      </c>
      <c r="AC561" s="652">
        <f t="shared" ref="AC561:AU561" si="920">$E561*AC631</f>
        <v>0</v>
      </c>
      <c r="AD561" s="652">
        <f t="shared" si="920"/>
        <v>0</v>
      </c>
      <c r="AE561" s="652">
        <f t="shared" si="920"/>
        <v>0</v>
      </c>
      <c r="AF561" s="652">
        <f t="shared" si="920"/>
        <v>0</v>
      </c>
      <c r="AG561" s="652">
        <f t="shared" si="920"/>
        <v>0</v>
      </c>
      <c r="AH561" s="652">
        <f t="shared" si="920"/>
        <v>0</v>
      </c>
      <c r="AI561" s="652">
        <f t="shared" si="920"/>
        <v>0</v>
      </c>
      <c r="AJ561" s="652">
        <f t="shared" si="920"/>
        <v>0</v>
      </c>
      <c r="AK561" s="652">
        <f t="shared" si="920"/>
        <v>0</v>
      </c>
      <c r="AL561" s="652">
        <f t="shared" si="920"/>
        <v>0</v>
      </c>
      <c r="AM561" s="652">
        <f t="shared" si="920"/>
        <v>0</v>
      </c>
      <c r="AN561" s="652">
        <f t="shared" si="920"/>
        <v>0</v>
      </c>
      <c r="AO561" s="652">
        <f t="shared" si="920"/>
        <v>0</v>
      </c>
      <c r="AP561" s="652">
        <f t="shared" si="920"/>
        <v>0</v>
      </c>
      <c r="AQ561" s="652">
        <f t="shared" si="920"/>
        <v>0</v>
      </c>
      <c r="AR561" s="652">
        <f t="shared" si="920"/>
        <v>0</v>
      </c>
      <c r="AS561" s="652">
        <f t="shared" si="920"/>
        <v>0</v>
      </c>
      <c r="AT561" s="652">
        <f t="shared" si="920"/>
        <v>0</v>
      </c>
      <c r="AU561" s="652">
        <f t="shared" si="920"/>
        <v>0</v>
      </c>
      <c r="AV561" s="652">
        <f t="shared" si="849"/>
        <v>0</v>
      </c>
      <c r="AW561" s="652"/>
      <c r="AX561" s="652"/>
      <c r="AY561" s="652"/>
      <c r="AZ561" s="652"/>
      <c r="BA561" s="652"/>
      <c r="BB561" s="652"/>
      <c r="BC561" s="652"/>
      <c r="BD561" s="652"/>
      <c r="BE561" s="652"/>
      <c r="BF561" s="652"/>
      <c r="BG561" s="652"/>
      <c r="BH561" s="652"/>
      <c r="BI561" s="652"/>
      <c r="BJ561" s="652"/>
      <c r="BK561" s="652"/>
      <c r="BL561" s="652"/>
      <c r="BM561" s="652"/>
      <c r="BN561" s="652"/>
      <c r="BO561" s="652"/>
      <c r="BP561" s="652"/>
      <c r="BQ561" s="652"/>
    </row>
    <row r="562" spans="1:69" s="360" customFormat="1" ht="25.5" x14ac:dyDescent="0.2">
      <c r="A562" s="1294" t="s">
        <v>881</v>
      </c>
      <c r="B562" s="384" t="s">
        <v>403</v>
      </c>
      <c r="C562" s="1271">
        <f>'I4 BO ASSETS'!O52</f>
        <v>0</v>
      </c>
      <c r="D562" s="652">
        <f t="shared" si="890"/>
        <v>0</v>
      </c>
      <c r="E562" s="652">
        <f t="shared" si="890"/>
        <v>0</v>
      </c>
      <c r="F562" s="652">
        <f t="shared" si="845"/>
        <v>0</v>
      </c>
      <c r="G562" s="652">
        <f t="shared" si="884"/>
        <v>0</v>
      </c>
      <c r="H562" s="652">
        <f t="shared" ref="H562:Z562" si="921">$D562*H632</f>
        <v>0</v>
      </c>
      <c r="I562" s="652">
        <f t="shared" si="921"/>
        <v>0</v>
      </c>
      <c r="J562" s="652">
        <f t="shared" si="921"/>
        <v>0</v>
      </c>
      <c r="K562" s="652">
        <f t="shared" si="921"/>
        <v>0</v>
      </c>
      <c r="L562" s="652">
        <f t="shared" si="921"/>
        <v>0</v>
      </c>
      <c r="M562" s="652">
        <f t="shared" si="921"/>
        <v>0</v>
      </c>
      <c r="N562" s="652">
        <f t="shared" si="921"/>
        <v>0</v>
      </c>
      <c r="O562" s="652">
        <f t="shared" si="921"/>
        <v>0</v>
      </c>
      <c r="P562" s="652">
        <f t="shared" si="921"/>
        <v>0</v>
      </c>
      <c r="Q562" s="652">
        <f t="shared" si="921"/>
        <v>0</v>
      </c>
      <c r="R562" s="652">
        <f t="shared" si="921"/>
        <v>0</v>
      </c>
      <c r="S562" s="652">
        <f t="shared" si="921"/>
        <v>0</v>
      </c>
      <c r="T562" s="652">
        <f t="shared" si="921"/>
        <v>0</v>
      </c>
      <c r="U562" s="652">
        <f t="shared" si="921"/>
        <v>0</v>
      </c>
      <c r="V562" s="652">
        <f t="shared" si="921"/>
        <v>0</v>
      </c>
      <c r="W562" s="652">
        <f t="shared" si="921"/>
        <v>0</v>
      </c>
      <c r="X562" s="652">
        <f t="shared" si="921"/>
        <v>0</v>
      </c>
      <c r="Y562" s="652">
        <f t="shared" si="921"/>
        <v>0</v>
      </c>
      <c r="Z562" s="652">
        <f t="shared" si="921"/>
        <v>0</v>
      </c>
      <c r="AA562" s="652">
        <f t="shared" si="847"/>
        <v>0</v>
      </c>
      <c r="AB562" s="652">
        <f t="shared" si="886"/>
        <v>0</v>
      </c>
      <c r="AC562" s="652">
        <f t="shared" ref="AC562:AU562" si="922">$E562*AC632</f>
        <v>0</v>
      </c>
      <c r="AD562" s="652">
        <f t="shared" si="922"/>
        <v>0</v>
      </c>
      <c r="AE562" s="652">
        <f t="shared" si="922"/>
        <v>0</v>
      </c>
      <c r="AF562" s="652">
        <f t="shared" si="922"/>
        <v>0</v>
      </c>
      <c r="AG562" s="652">
        <f t="shared" si="922"/>
        <v>0</v>
      </c>
      <c r="AH562" s="652">
        <f t="shared" si="922"/>
        <v>0</v>
      </c>
      <c r="AI562" s="652">
        <f t="shared" si="922"/>
        <v>0</v>
      </c>
      <c r="AJ562" s="652">
        <f t="shared" si="922"/>
        <v>0</v>
      </c>
      <c r="AK562" s="652">
        <f t="shared" si="922"/>
        <v>0</v>
      </c>
      <c r="AL562" s="652">
        <f t="shared" si="922"/>
        <v>0</v>
      </c>
      <c r="AM562" s="652">
        <f t="shared" si="922"/>
        <v>0</v>
      </c>
      <c r="AN562" s="652">
        <f t="shared" si="922"/>
        <v>0</v>
      </c>
      <c r="AO562" s="652">
        <f t="shared" si="922"/>
        <v>0</v>
      </c>
      <c r="AP562" s="652">
        <f t="shared" si="922"/>
        <v>0</v>
      </c>
      <c r="AQ562" s="652">
        <f t="shared" si="922"/>
        <v>0</v>
      </c>
      <c r="AR562" s="652">
        <f t="shared" si="922"/>
        <v>0</v>
      </c>
      <c r="AS562" s="652">
        <f t="shared" si="922"/>
        <v>0</v>
      </c>
      <c r="AT562" s="652">
        <f t="shared" si="922"/>
        <v>0</v>
      </c>
      <c r="AU562" s="652">
        <f t="shared" si="922"/>
        <v>0</v>
      </c>
      <c r="AV562" s="652">
        <f t="shared" si="849"/>
        <v>0</v>
      </c>
      <c r="AW562" s="652"/>
      <c r="AX562" s="652"/>
      <c r="AY562" s="652"/>
      <c r="AZ562" s="652"/>
      <c r="BA562" s="652"/>
      <c r="BB562" s="652"/>
      <c r="BC562" s="652"/>
      <c r="BD562" s="652"/>
      <c r="BE562" s="652"/>
      <c r="BF562" s="652"/>
      <c r="BG562" s="652"/>
      <c r="BH562" s="652"/>
      <c r="BI562" s="652"/>
      <c r="BJ562" s="652"/>
      <c r="BK562" s="652"/>
      <c r="BL562" s="652"/>
      <c r="BM562" s="652"/>
      <c r="BN562" s="652"/>
      <c r="BO562" s="652"/>
      <c r="BP562" s="652"/>
      <c r="BQ562" s="652"/>
    </row>
    <row r="563" spans="1:69" s="360" customFormat="1" ht="25.5" x14ac:dyDescent="0.2">
      <c r="A563" s="1294" t="s">
        <v>882</v>
      </c>
      <c r="B563" s="384" t="s">
        <v>676</v>
      </c>
      <c r="C563" s="1271">
        <f>'I4 BO ASSETS'!O53</f>
        <v>0</v>
      </c>
      <c r="D563" s="652">
        <f t="shared" si="890"/>
        <v>0</v>
      </c>
      <c r="E563" s="652">
        <f t="shared" si="890"/>
        <v>0</v>
      </c>
      <c r="F563" s="652">
        <f t="shared" si="845"/>
        <v>0</v>
      </c>
      <c r="G563" s="652">
        <f t="shared" si="884"/>
        <v>0</v>
      </c>
      <c r="H563" s="652">
        <f t="shared" ref="H563:Z563" si="923">$D563*H633</f>
        <v>0</v>
      </c>
      <c r="I563" s="652">
        <f t="shared" si="923"/>
        <v>0</v>
      </c>
      <c r="J563" s="652">
        <f t="shared" si="923"/>
        <v>0</v>
      </c>
      <c r="K563" s="652">
        <f t="shared" si="923"/>
        <v>0</v>
      </c>
      <c r="L563" s="652">
        <f t="shared" si="923"/>
        <v>0</v>
      </c>
      <c r="M563" s="652">
        <f t="shared" si="923"/>
        <v>0</v>
      </c>
      <c r="N563" s="652">
        <f t="shared" si="923"/>
        <v>0</v>
      </c>
      <c r="O563" s="652">
        <f t="shared" si="923"/>
        <v>0</v>
      </c>
      <c r="P563" s="652">
        <f t="shared" si="923"/>
        <v>0</v>
      </c>
      <c r="Q563" s="652">
        <f t="shared" si="923"/>
        <v>0</v>
      </c>
      <c r="R563" s="652">
        <f t="shared" si="923"/>
        <v>0</v>
      </c>
      <c r="S563" s="652">
        <f t="shared" si="923"/>
        <v>0</v>
      </c>
      <c r="T563" s="652">
        <f t="shared" si="923"/>
        <v>0</v>
      </c>
      <c r="U563" s="652">
        <f t="shared" si="923"/>
        <v>0</v>
      </c>
      <c r="V563" s="652">
        <f t="shared" si="923"/>
        <v>0</v>
      </c>
      <c r="W563" s="652">
        <f t="shared" si="923"/>
        <v>0</v>
      </c>
      <c r="X563" s="652">
        <f t="shared" si="923"/>
        <v>0</v>
      </c>
      <c r="Y563" s="652">
        <f t="shared" si="923"/>
        <v>0</v>
      </c>
      <c r="Z563" s="652">
        <f t="shared" si="923"/>
        <v>0</v>
      </c>
      <c r="AA563" s="652">
        <f t="shared" si="847"/>
        <v>0</v>
      </c>
      <c r="AB563" s="652">
        <f t="shared" si="886"/>
        <v>0</v>
      </c>
      <c r="AC563" s="652">
        <f t="shared" ref="AC563:AU563" si="924">$E563*AC633</f>
        <v>0</v>
      </c>
      <c r="AD563" s="652">
        <f t="shared" si="924"/>
        <v>0</v>
      </c>
      <c r="AE563" s="652">
        <f t="shared" si="924"/>
        <v>0</v>
      </c>
      <c r="AF563" s="652">
        <f t="shared" si="924"/>
        <v>0</v>
      </c>
      <c r="AG563" s="652">
        <f t="shared" si="924"/>
        <v>0</v>
      </c>
      <c r="AH563" s="652">
        <f t="shared" si="924"/>
        <v>0</v>
      </c>
      <c r="AI563" s="652">
        <f t="shared" si="924"/>
        <v>0</v>
      </c>
      <c r="AJ563" s="652">
        <f t="shared" si="924"/>
        <v>0</v>
      </c>
      <c r="AK563" s="652">
        <f t="shared" si="924"/>
        <v>0</v>
      </c>
      <c r="AL563" s="652">
        <f t="shared" si="924"/>
        <v>0</v>
      </c>
      <c r="AM563" s="652">
        <f t="shared" si="924"/>
        <v>0</v>
      </c>
      <c r="AN563" s="652">
        <f t="shared" si="924"/>
        <v>0</v>
      </c>
      <c r="AO563" s="652">
        <f t="shared" si="924"/>
        <v>0</v>
      </c>
      <c r="AP563" s="652">
        <f t="shared" si="924"/>
        <v>0</v>
      </c>
      <c r="AQ563" s="652">
        <f t="shared" si="924"/>
        <v>0</v>
      </c>
      <c r="AR563" s="652">
        <f t="shared" si="924"/>
        <v>0</v>
      </c>
      <c r="AS563" s="652">
        <f t="shared" si="924"/>
        <v>0</v>
      </c>
      <c r="AT563" s="652">
        <f t="shared" si="924"/>
        <v>0</v>
      </c>
      <c r="AU563" s="652">
        <f t="shared" si="924"/>
        <v>0</v>
      </c>
      <c r="AV563" s="652">
        <f t="shared" si="849"/>
        <v>0</v>
      </c>
      <c r="AW563" s="652"/>
      <c r="AX563" s="652"/>
      <c r="AY563" s="652"/>
      <c r="AZ563" s="652"/>
      <c r="BA563" s="652"/>
      <c r="BB563" s="652"/>
      <c r="BC563" s="652"/>
      <c r="BD563" s="652"/>
      <c r="BE563" s="652"/>
      <c r="BF563" s="652"/>
      <c r="BG563" s="652"/>
      <c r="BH563" s="652"/>
      <c r="BI563" s="652"/>
      <c r="BJ563" s="652"/>
      <c r="BK563" s="652"/>
      <c r="BL563" s="652"/>
      <c r="BM563" s="652"/>
      <c r="BN563" s="652"/>
      <c r="BO563" s="652"/>
      <c r="BP563" s="652"/>
      <c r="BQ563" s="652"/>
    </row>
    <row r="564" spans="1:69" s="360" customFormat="1" ht="12.75" x14ac:dyDescent="0.2">
      <c r="A564" s="1294">
        <v>1850</v>
      </c>
      <c r="B564" s="384" t="s">
        <v>90</v>
      </c>
      <c r="C564" s="1271">
        <f>'I4 BO ASSETS'!O54</f>
        <v>0</v>
      </c>
      <c r="D564" s="652">
        <f t="shared" si="890"/>
        <v>0</v>
      </c>
      <c r="E564" s="652">
        <f t="shared" si="890"/>
        <v>0</v>
      </c>
      <c r="F564" s="652">
        <f t="shared" si="845"/>
        <v>0</v>
      </c>
      <c r="G564" s="652">
        <f t="shared" si="884"/>
        <v>0</v>
      </c>
      <c r="H564" s="652">
        <f t="shared" ref="H564:Z564" si="925">$D564*H634</f>
        <v>0</v>
      </c>
      <c r="I564" s="652">
        <f t="shared" si="925"/>
        <v>0</v>
      </c>
      <c r="J564" s="652">
        <f t="shared" si="925"/>
        <v>0</v>
      </c>
      <c r="K564" s="652">
        <f t="shared" si="925"/>
        <v>0</v>
      </c>
      <c r="L564" s="652">
        <f t="shared" si="925"/>
        <v>0</v>
      </c>
      <c r="M564" s="652">
        <f t="shared" si="925"/>
        <v>0</v>
      </c>
      <c r="N564" s="652">
        <f t="shared" si="925"/>
        <v>0</v>
      </c>
      <c r="O564" s="652">
        <f t="shared" si="925"/>
        <v>0</v>
      </c>
      <c r="P564" s="652">
        <f t="shared" si="925"/>
        <v>0</v>
      </c>
      <c r="Q564" s="652">
        <f t="shared" si="925"/>
        <v>0</v>
      </c>
      <c r="R564" s="652">
        <f t="shared" si="925"/>
        <v>0</v>
      </c>
      <c r="S564" s="652">
        <f t="shared" si="925"/>
        <v>0</v>
      </c>
      <c r="T564" s="652">
        <f t="shared" si="925"/>
        <v>0</v>
      </c>
      <c r="U564" s="652">
        <f t="shared" si="925"/>
        <v>0</v>
      </c>
      <c r="V564" s="652">
        <f t="shared" si="925"/>
        <v>0</v>
      </c>
      <c r="W564" s="652">
        <f t="shared" si="925"/>
        <v>0</v>
      </c>
      <c r="X564" s="652">
        <f t="shared" si="925"/>
        <v>0</v>
      </c>
      <c r="Y564" s="652">
        <f t="shared" si="925"/>
        <v>0</v>
      </c>
      <c r="Z564" s="652">
        <f t="shared" si="925"/>
        <v>0</v>
      </c>
      <c r="AA564" s="652">
        <f t="shared" si="847"/>
        <v>0</v>
      </c>
      <c r="AB564" s="652">
        <f t="shared" si="886"/>
        <v>0</v>
      </c>
      <c r="AC564" s="652">
        <f t="shared" ref="AC564:AU564" si="926">$E564*AC634</f>
        <v>0</v>
      </c>
      <c r="AD564" s="652">
        <f t="shared" si="926"/>
        <v>0</v>
      </c>
      <c r="AE564" s="652">
        <f t="shared" si="926"/>
        <v>0</v>
      </c>
      <c r="AF564" s="652">
        <f t="shared" si="926"/>
        <v>0</v>
      </c>
      <c r="AG564" s="652">
        <f t="shared" si="926"/>
        <v>0</v>
      </c>
      <c r="AH564" s="652">
        <f t="shared" si="926"/>
        <v>0</v>
      </c>
      <c r="AI564" s="652">
        <f t="shared" si="926"/>
        <v>0</v>
      </c>
      <c r="AJ564" s="652">
        <f t="shared" si="926"/>
        <v>0</v>
      </c>
      <c r="AK564" s="652">
        <f t="shared" si="926"/>
        <v>0</v>
      </c>
      <c r="AL564" s="652">
        <f t="shared" si="926"/>
        <v>0</v>
      </c>
      <c r="AM564" s="652">
        <f t="shared" si="926"/>
        <v>0</v>
      </c>
      <c r="AN564" s="652">
        <f t="shared" si="926"/>
        <v>0</v>
      </c>
      <c r="AO564" s="652">
        <f t="shared" si="926"/>
        <v>0</v>
      </c>
      <c r="AP564" s="652">
        <f t="shared" si="926"/>
        <v>0</v>
      </c>
      <c r="AQ564" s="652">
        <f t="shared" si="926"/>
        <v>0</v>
      </c>
      <c r="AR564" s="652">
        <f t="shared" si="926"/>
        <v>0</v>
      </c>
      <c r="AS564" s="652">
        <f t="shared" si="926"/>
        <v>0</v>
      </c>
      <c r="AT564" s="652">
        <f t="shared" si="926"/>
        <v>0</v>
      </c>
      <c r="AU564" s="652">
        <f t="shared" si="926"/>
        <v>0</v>
      </c>
      <c r="AV564" s="652">
        <f t="shared" si="849"/>
        <v>0</v>
      </c>
      <c r="AW564" s="652"/>
      <c r="AX564" s="652"/>
      <c r="AY564" s="652"/>
      <c r="AZ564" s="652"/>
      <c r="BA564" s="652"/>
      <c r="BB564" s="652"/>
      <c r="BC564" s="652"/>
      <c r="BD564" s="652"/>
      <c r="BE564" s="652"/>
      <c r="BF564" s="652"/>
      <c r="BG564" s="652"/>
      <c r="BH564" s="652"/>
      <c r="BI564" s="652"/>
      <c r="BJ564" s="652"/>
      <c r="BK564" s="652"/>
      <c r="BL564" s="652"/>
      <c r="BM564" s="652"/>
      <c r="BN564" s="652"/>
      <c r="BO564" s="652"/>
      <c r="BP564" s="652"/>
      <c r="BQ564" s="652"/>
    </row>
    <row r="565" spans="1:69" s="360" customFormat="1" ht="12.75" x14ac:dyDescent="0.2">
      <c r="A565" s="1294">
        <v>1855</v>
      </c>
      <c r="B565" s="384" t="s">
        <v>92</v>
      </c>
      <c r="C565" s="1271">
        <f>'I4 BO ASSETS'!O55</f>
        <v>0</v>
      </c>
      <c r="D565" s="652">
        <f t="shared" si="890"/>
        <v>0</v>
      </c>
      <c r="E565" s="652">
        <f t="shared" si="890"/>
        <v>0</v>
      </c>
      <c r="F565" s="652">
        <f t="shared" si="845"/>
        <v>0</v>
      </c>
      <c r="G565" s="652">
        <f t="shared" ref="G565:V565" si="927">$D565*G635</f>
        <v>0</v>
      </c>
      <c r="H565" s="652">
        <f t="shared" si="927"/>
        <v>0</v>
      </c>
      <c r="I565" s="652">
        <f t="shared" si="927"/>
        <v>0</v>
      </c>
      <c r="J565" s="652">
        <f t="shared" si="927"/>
        <v>0</v>
      </c>
      <c r="K565" s="652">
        <f t="shared" si="927"/>
        <v>0</v>
      </c>
      <c r="L565" s="652">
        <f t="shared" si="927"/>
        <v>0</v>
      </c>
      <c r="M565" s="652">
        <f t="shared" si="927"/>
        <v>0</v>
      </c>
      <c r="N565" s="652">
        <f t="shared" si="927"/>
        <v>0</v>
      </c>
      <c r="O565" s="652">
        <f t="shared" si="927"/>
        <v>0</v>
      </c>
      <c r="P565" s="652">
        <f t="shared" si="927"/>
        <v>0</v>
      </c>
      <c r="Q565" s="652">
        <f t="shared" si="927"/>
        <v>0</v>
      </c>
      <c r="R565" s="652">
        <f t="shared" si="927"/>
        <v>0</v>
      </c>
      <c r="S565" s="652">
        <f t="shared" si="927"/>
        <v>0</v>
      </c>
      <c r="T565" s="652">
        <f t="shared" si="927"/>
        <v>0</v>
      </c>
      <c r="U565" s="652">
        <f t="shared" si="927"/>
        <v>0</v>
      </c>
      <c r="V565" s="652">
        <f t="shared" si="927"/>
        <v>0</v>
      </c>
      <c r="W565" s="652">
        <f>$D565*W635</f>
        <v>0</v>
      </c>
      <c r="X565" s="652">
        <f>$D565*X635</f>
        <v>0</v>
      </c>
      <c r="Y565" s="652">
        <f>$D565*Y635</f>
        <v>0</v>
      </c>
      <c r="Z565" s="652">
        <f>$D565*Z635</f>
        <v>0</v>
      </c>
      <c r="AA565" s="652">
        <f t="shared" si="847"/>
        <v>0</v>
      </c>
      <c r="AB565" s="652">
        <f t="shared" ref="AB565:AQ565" si="928">$E565*AB635</f>
        <v>0</v>
      </c>
      <c r="AC565" s="652">
        <f t="shared" si="928"/>
        <v>0</v>
      </c>
      <c r="AD565" s="652">
        <f t="shared" si="928"/>
        <v>0</v>
      </c>
      <c r="AE565" s="652">
        <f t="shared" si="928"/>
        <v>0</v>
      </c>
      <c r="AF565" s="652">
        <f t="shared" si="928"/>
        <v>0</v>
      </c>
      <c r="AG565" s="652">
        <f t="shared" si="928"/>
        <v>0</v>
      </c>
      <c r="AH565" s="652">
        <f t="shared" si="928"/>
        <v>0</v>
      </c>
      <c r="AI565" s="652">
        <f t="shared" si="928"/>
        <v>0</v>
      </c>
      <c r="AJ565" s="652">
        <f t="shared" si="928"/>
        <v>0</v>
      </c>
      <c r="AK565" s="652">
        <f t="shared" si="928"/>
        <v>0</v>
      </c>
      <c r="AL565" s="652">
        <f t="shared" si="928"/>
        <v>0</v>
      </c>
      <c r="AM565" s="652">
        <f t="shared" si="928"/>
        <v>0</v>
      </c>
      <c r="AN565" s="652">
        <f t="shared" si="928"/>
        <v>0</v>
      </c>
      <c r="AO565" s="652">
        <f t="shared" si="928"/>
        <v>0</v>
      </c>
      <c r="AP565" s="652">
        <f t="shared" si="928"/>
        <v>0</v>
      </c>
      <c r="AQ565" s="652">
        <f t="shared" si="928"/>
        <v>0</v>
      </c>
      <c r="AR565" s="652">
        <f>$E565*AR635</f>
        <v>0</v>
      </c>
      <c r="AS565" s="652">
        <f>$E565*AS635</f>
        <v>0</v>
      </c>
      <c r="AT565" s="652">
        <f>$E565*AT635</f>
        <v>0</v>
      </c>
      <c r="AU565" s="652">
        <f>$E565*AU635</f>
        <v>0</v>
      </c>
      <c r="AV565" s="652">
        <f t="shared" si="849"/>
        <v>0</v>
      </c>
      <c r="AW565" s="652"/>
      <c r="AX565" s="652"/>
      <c r="AY565" s="652"/>
      <c r="AZ565" s="652"/>
      <c r="BA565" s="652"/>
      <c r="BB565" s="652"/>
      <c r="BC565" s="652"/>
      <c r="BD565" s="652"/>
      <c r="BE565" s="652"/>
      <c r="BF565" s="652"/>
      <c r="BG565" s="652"/>
      <c r="BH565" s="652"/>
      <c r="BI565" s="652"/>
      <c r="BJ565" s="652"/>
      <c r="BK565" s="652"/>
      <c r="BL565" s="652"/>
      <c r="BM565" s="652"/>
      <c r="BN565" s="652"/>
      <c r="BO565" s="652"/>
      <c r="BP565" s="652"/>
      <c r="BQ565" s="652"/>
    </row>
    <row r="566" spans="1:69" s="1296" customFormat="1" ht="12.75" x14ac:dyDescent="0.2">
      <c r="A566" s="1294">
        <v>1860</v>
      </c>
      <c r="B566" s="384" t="s">
        <v>93</v>
      </c>
      <c r="C566" s="1271">
        <f>'I4 BO ASSETS'!O56</f>
        <v>0</v>
      </c>
      <c r="D566" s="652">
        <f t="shared" si="890"/>
        <v>0</v>
      </c>
      <c r="E566" s="652">
        <f t="shared" si="890"/>
        <v>0</v>
      </c>
      <c r="F566" s="652">
        <f t="shared" si="845"/>
        <v>0</v>
      </c>
      <c r="G566" s="652">
        <f t="shared" ref="G566:Z566" si="929">$D566*G636</f>
        <v>0</v>
      </c>
      <c r="H566" s="652">
        <f t="shared" si="929"/>
        <v>0</v>
      </c>
      <c r="I566" s="652">
        <f t="shared" si="929"/>
        <v>0</v>
      </c>
      <c r="J566" s="652">
        <f t="shared" si="929"/>
        <v>0</v>
      </c>
      <c r="K566" s="652">
        <f t="shared" si="929"/>
        <v>0</v>
      </c>
      <c r="L566" s="652">
        <f t="shared" si="929"/>
        <v>0</v>
      </c>
      <c r="M566" s="652">
        <f t="shared" si="929"/>
        <v>0</v>
      </c>
      <c r="N566" s="652">
        <f t="shared" si="929"/>
        <v>0</v>
      </c>
      <c r="O566" s="652">
        <f t="shared" si="929"/>
        <v>0</v>
      </c>
      <c r="P566" s="652">
        <f t="shared" si="929"/>
        <v>0</v>
      </c>
      <c r="Q566" s="652">
        <f t="shared" si="929"/>
        <v>0</v>
      </c>
      <c r="R566" s="652">
        <f t="shared" si="929"/>
        <v>0</v>
      </c>
      <c r="S566" s="652">
        <f t="shared" si="929"/>
        <v>0</v>
      </c>
      <c r="T566" s="652">
        <f t="shared" si="929"/>
        <v>0</v>
      </c>
      <c r="U566" s="652">
        <f t="shared" si="929"/>
        <v>0</v>
      </c>
      <c r="V566" s="652">
        <f t="shared" si="929"/>
        <v>0</v>
      </c>
      <c r="W566" s="652">
        <f t="shared" si="929"/>
        <v>0</v>
      </c>
      <c r="X566" s="652">
        <f t="shared" si="929"/>
        <v>0</v>
      </c>
      <c r="Y566" s="652">
        <f t="shared" si="929"/>
        <v>0</v>
      </c>
      <c r="Z566" s="652">
        <f t="shared" si="929"/>
        <v>0</v>
      </c>
      <c r="AA566" s="652">
        <f t="shared" si="847"/>
        <v>0</v>
      </c>
      <c r="AB566" s="652">
        <f t="shared" ref="AB566:AU566" si="930">$E566*AB636</f>
        <v>0</v>
      </c>
      <c r="AC566" s="652">
        <f t="shared" si="930"/>
        <v>0</v>
      </c>
      <c r="AD566" s="652">
        <f t="shared" si="930"/>
        <v>0</v>
      </c>
      <c r="AE566" s="652">
        <f t="shared" si="930"/>
        <v>0</v>
      </c>
      <c r="AF566" s="652">
        <f t="shared" si="930"/>
        <v>0</v>
      </c>
      <c r="AG566" s="652">
        <f t="shared" si="930"/>
        <v>0</v>
      </c>
      <c r="AH566" s="652">
        <f t="shared" si="930"/>
        <v>0</v>
      </c>
      <c r="AI566" s="652">
        <f t="shared" si="930"/>
        <v>0</v>
      </c>
      <c r="AJ566" s="652">
        <f t="shared" si="930"/>
        <v>0</v>
      </c>
      <c r="AK566" s="652">
        <f t="shared" si="930"/>
        <v>0</v>
      </c>
      <c r="AL566" s="652">
        <f t="shared" si="930"/>
        <v>0</v>
      </c>
      <c r="AM566" s="652">
        <f t="shared" si="930"/>
        <v>0</v>
      </c>
      <c r="AN566" s="652">
        <f t="shared" si="930"/>
        <v>0</v>
      </c>
      <c r="AO566" s="652">
        <f t="shared" si="930"/>
        <v>0</v>
      </c>
      <c r="AP566" s="652">
        <f t="shared" si="930"/>
        <v>0</v>
      </c>
      <c r="AQ566" s="652">
        <f t="shared" si="930"/>
        <v>0</v>
      </c>
      <c r="AR566" s="652">
        <f t="shared" si="930"/>
        <v>0</v>
      </c>
      <c r="AS566" s="652">
        <f t="shared" si="930"/>
        <v>0</v>
      </c>
      <c r="AT566" s="652">
        <f t="shared" si="930"/>
        <v>0</v>
      </c>
      <c r="AU566" s="652">
        <f t="shared" si="930"/>
        <v>0</v>
      </c>
      <c r="AV566" s="652">
        <f t="shared" si="849"/>
        <v>0</v>
      </c>
      <c r="AW566" s="652"/>
      <c r="AX566" s="652"/>
      <c r="AY566" s="652"/>
      <c r="AZ566" s="652"/>
      <c r="BA566" s="652"/>
      <c r="BB566" s="652"/>
      <c r="BC566" s="652"/>
      <c r="BD566" s="652"/>
      <c r="BE566" s="652"/>
      <c r="BF566" s="652"/>
      <c r="BG566" s="652"/>
      <c r="BH566" s="652"/>
      <c r="BI566" s="652"/>
      <c r="BJ566" s="652"/>
      <c r="BK566" s="652"/>
      <c r="BL566" s="652"/>
      <c r="BM566" s="652"/>
      <c r="BN566" s="652"/>
      <c r="BO566" s="652"/>
      <c r="BP566" s="652"/>
      <c r="BQ566" s="652"/>
    </row>
    <row r="567" spans="1:69" s="1296" customFormat="1" ht="12.75" x14ac:dyDescent="0.2">
      <c r="A567" s="1295">
        <f>A345</f>
        <v>9999</v>
      </c>
      <c r="B567" s="695" t="str">
        <f>B345</f>
        <v>IFRS Placeholder Expense Account</v>
      </c>
      <c r="C567" s="1271">
        <f>'I4 BO ASSETS'!O57</f>
        <v>0</v>
      </c>
      <c r="D567" s="652">
        <f>$C567*D638</f>
        <v>0</v>
      </c>
      <c r="E567" s="652">
        <f>$C567*E638</f>
        <v>0</v>
      </c>
      <c r="F567" s="652">
        <f>D567+E567</f>
        <v>0</v>
      </c>
      <c r="G567" s="652">
        <f t="shared" ref="G567:Z567" si="931">$D567*G638</f>
        <v>0</v>
      </c>
      <c r="H567" s="652">
        <f t="shared" si="931"/>
        <v>0</v>
      </c>
      <c r="I567" s="652">
        <f t="shared" si="931"/>
        <v>0</v>
      </c>
      <c r="J567" s="652">
        <f t="shared" si="931"/>
        <v>0</v>
      </c>
      <c r="K567" s="652">
        <f t="shared" si="931"/>
        <v>0</v>
      </c>
      <c r="L567" s="652">
        <f t="shared" si="931"/>
        <v>0</v>
      </c>
      <c r="M567" s="652">
        <f t="shared" si="931"/>
        <v>0</v>
      </c>
      <c r="N567" s="652">
        <f t="shared" si="931"/>
        <v>0</v>
      </c>
      <c r="O567" s="652">
        <f t="shared" si="931"/>
        <v>0</v>
      </c>
      <c r="P567" s="652">
        <f t="shared" si="931"/>
        <v>0</v>
      </c>
      <c r="Q567" s="652">
        <f t="shared" si="931"/>
        <v>0</v>
      </c>
      <c r="R567" s="652">
        <f t="shared" si="931"/>
        <v>0</v>
      </c>
      <c r="S567" s="652">
        <f t="shared" si="931"/>
        <v>0</v>
      </c>
      <c r="T567" s="652">
        <f t="shared" si="931"/>
        <v>0</v>
      </c>
      <c r="U567" s="652">
        <f t="shared" si="931"/>
        <v>0</v>
      </c>
      <c r="V567" s="652">
        <f t="shared" si="931"/>
        <v>0</v>
      </c>
      <c r="W567" s="652">
        <f t="shared" si="931"/>
        <v>0</v>
      </c>
      <c r="X567" s="652">
        <f t="shared" si="931"/>
        <v>0</v>
      </c>
      <c r="Y567" s="652">
        <f t="shared" si="931"/>
        <v>0</v>
      </c>
      <c r="Z567" s="652">
        <f t="shared" si="931"/>
        <v>0</v>
      </c>
      <c r="AA567" s="652">
        <f>SUM(G567:Z567)</f>
        <v>0</v>
      </c>
      <c r="AB567" s="652">
        <f t="shared" ref="AB567:AU567" si="932">$E567*AB638</f>
        <v>0</v>
      </c>
      <c r="AC567" s="652">
        <f t="shared" si="932"/>
        <v>0</v>
      </c>
      <c r="AD567" s="652">
        <f t="shared" si="932"/>
        <v>0</v>
      </c>
      <c r="AE567" s="652">
        <f t="shared" si="932"/>
        <v>0</v>
      </c>
      <c r="AF567" s="652">
        <f t="shared" si="932"/>
        <v>0</v>
      </c>
      <c r="AG567" s="652">
        <f t="shared" si="932"/>
        <v>0</v>
      </c>
      <c r="AH567" s="652">
        <f t="shared" si="932"/>
        <v>0</v>
      </c>
      <c r="AI567" s="652">
        <f t="shared" si="932"/>
        <v>0</v>
      </c>
      <c r="AJ567" s="652">
        <f t="shared" si="932"/>
        <v>0</v>
      </c>
      <c r="AK567" s="652">
        <f t="shared" si="932"/>
        <v>0</v>
      </c>
      <c r="AL567" s="652">
        <f t="shared" si="932"/>
        <v>0</v>
      </c>
      <c r="AM567" s="652">
        <f t="shared" si="932"/>
        <v>0</v>
      </c>
      <c r="AN567" s="652">
        <f t="shared" si="932"/>
        <v>0</v>
      </c>
      <c r="AO567" s="652">
        <f t="shared" si="932"/>
        <v>0</v>
      </c>
      <c r="AP567" s="652">
        <f t="shared" si="932"/>
        <v>0</v>
      </c>
      <c r="AQ567" s="652">
        <f t="shared" si="932"/>
        <v>0</v>
      </c>
      <c r="AR567" s="652">
        <f t="shared" si="932"/>
        <v>0</v>
      </c>
      <c r="AS567" s="652">
        <f t="shared" si="932"/>
        <v>0</v>
      </c>
      <c r="AT567" s="652">
        <f t="shared" si="932"/>
        <v>0</v>
      </c>
      <c r="AU567" s="652">
        <f t="shared" si="932"/>
        <v>0</v>
      </c>
      <c r="AV567" s="652">
        <f>SUM(AB567:AU567)</f>
        <v>0</v>
      </c>
      <c r="AW567" s="652"/>
      <c r="AX567" s="652"/>
      <c r="AY567" s="652"/>
      <c r="AZ567" s="652"/>
      <c r="BA567" s="652"/>
      <c r="BB567" s="652"/>
      <c r="BC567" s="652"/>
      <c r="BD567" s="652"/>
      <c r="BE567" s="652"/>
      <c r="BF567" s="652"/>
      <c r="BG567" s="652"/>
      <c r="BH567" s="652"/>
      <c r="BI567" s="652"/>
      <c r="BJ567" s="652"/>
      <c r="BK567" s="652"/>
      <c r="BL567" s="652"/>
      <c r="BM567" s="652"/>
      <c r="BN567" s="652"/>
      <c r="BO567" s="652"/>
      <c r="BP567" s="652"/>
      <c r="BQ567" s="652"/>
    </row>
    <row r="568" spans="1:69" s="1313" customFormat="1" ht="12.75" x14ac:dyDescent="0.2">
      <c r="A568" s="1308"/>
      <c r="B568" s="1309" t="s">
        <v>956</v>
      </c>
      <c r="C568" s="1310">
        <f>SUM(C527:C567)</f>
        <v>0</v>
      </c>
      <c r="D568" s="1311">
        <f>SUM(D527:D567)</f>
        <v>0</v>
      </c>
      <c r="E568" s="1311">
        <f>SUM(E527:E567)</f>
        <v>0</v>
      </c>
      <c r="F568" s="1312">
        <f>D568+E568</f>
        <v>0</v>
      </c>
      <c r="G568" s="1311">
        <f t="shared" ref="G568:BQ568" si="933">SUM(G527:G567)</f>
        <v>0</v>
      </c>
      <c r="H568" s="1311">
        <f t="shared" si="933"/>
        <v>0</v>
      </c>
      <c r="I568" s="1311">
        <f t="shared" si="933"/>
        <v>0</v>
      </c>
      <c r="J568" s="1311">
        <f t="shared" si="933"/>
        <v>0</v>
      </c>
      <c r="K568" s="1311">
        <f t="shared" si="933"/>
        <v>0</v>
      </c>
      <c r="L568" s="1311">
        <f t="shared" si="933"/>
        <v>0</v>
      </c>
      <c r="M568" s="1311">
        <f t="shared" si="933"/>
        <v>0</v>
      </c>
      <c r="N568" s="1311">
        <f t="shared" si="933"/>
        <v>0</v>
      </c>
      <c r="O568" s="1311">
        <f t="shared" si="933"/>
        <v>0</v>
      </c>
      <c r="P568" s="1311">
        <f t="shared" si="933"/>
        <v>0</v>
      </c>
      <c r="Q568" s="1311">
        <f t="shared" si="933"/>
        <v>0</v>
      </c>
      <c r="R568" s="1311">
        <f t="shared" si="933"/>
        <v>0</v>
      </c>
      <c r="S568" s="1311">
        <f t="shared" si="933"/>
        <v>0</v>
      </c>
      <c r="T568" s="1311">
        <f t="shared" si="933"/>
        <v>0</v>
      </c>
      <c r="U568" s="1311">
        <f t="shared" si="933"/>
        <v>0</v>
      </c>
      <c r="V568" s="1311">
        <f t="shared" si="933"/>
        <v>0</v>
      </c>
      <c r="W568" s="1311">
        <f t="shared" si="933"/>
        <v>0</v>
      </c>
      <c r="X568" s="1311">
        <f t="shared" si="933"/>
        <v>0</v>
      </c>
      <c r="Y568" s="1311">
        <f t="shared" si="933"/>
        <v>0</v>
      </c>
      <c r="Z568" s="1311">
        <f t="shared" si="933"/>
        <v>0</v>
      </c>
      <c r="AA568" s="1311">
        <f t="shared" si="933"/>
        <v>0</v>
      </c>
      <c r="AB568" s="1311">
        <f t="shared" si="933"/>
        <v>0</v>
      </c>
      <c r="AC568" s="1311">
        <f t="shared" si="933"/>
        <v>0</v>
      </c>
      <c r="AD568" s="1311">
        <f t="shared" si="933"/>
        <v>0</v>
      </c>
      <c r="AE568" s="1311">
        <f t="shared" si="933"/>
        <v>0</v>
      </c>
      <c r="AF568" s="1311">
        <f t="shared" si="933"/>
        <v>0</v>
      </c>
      <c r="AG568" s="1311">
        <f t="shared" si="933"/>
        <v>0</v>
      </c>
      <c r="AH568" s="1311">
        <f t="shared" si="933"/>
        <v>0</v>
      </c>
      <c r="AI568" s="1311">
        <f t="shared" si="933"/>
        <v>0</v>
      </c>
      <c r="AJ568" s="1311">
        <f t="shared" si="933"/>
        <v>0</v>
      </c>
      <c r="AK568" s="1311">
        <f t="shared" si="933"/>
        <v>0</v>
      </c>
      <c r="AL568" s="1311">
        <f t="shared" si="933"/>
        <v>0</v>
      </c>
      <c r="AM568" s="1311">
        <f t="shared" si="933"/>
        <v>0</v>
      </c>
      <c r="AN568" s="1311">
        <f t="shared" si="933"/>
        <v>0</v>
      </c>
      <c r="AO568" s="1311">
        <f t="shared" si="933"/>
        <v>0</v>
      </c>
      <c r="AP568" s="1311">
        <f t="shared" si="933"/>
        <v>0</v>
      </c>
      <c r="AQ568" s="1311">
        <f t="shared" si="933"/>
        <v>0</v>
      </c>
      <c r="AR568" s="1311">
        <f t="shared" si="933"/>
        <v>0</v>
      </c>
      <c r="AS568" s="1311">
        <f t="shared" si="933"/>
        <v>0</v>
      </c>
      <c r="AT568" s="1311">
        <f t="shared" si="933"/>
        <v>0</v>
      </c>
      <c r="AU568" s="1311">
        <f t="shared" si="933"/>
        <v>0</v>
      </c>
      <c r="AV568" s="1311">
        <f t="shared" si="933"/>
        <v>0</v>
      </c>
      <c r="AW568" s="1311">
        <f t="shared" si="933"/>
        <v>0</v>
      </c>
      <c r="AX568" s="1311">
        <f t="shared" si="933"/>
        <v>0</v>
      </c>
      <c r="AY568" s="1311">
        <f t="shared" si="933"/>
        <v>0</v>
      </c>
      <c r="AZ568" s="1311">
        <f t="shared" si="933"/>
        <v>0</v>
      </c>
      <c r="BA568" s="1311">
        <f t="shared" si="933"/>
        <v>0</v>
      </c>
      <c r="BB568" s="1311">
        <f t="shared" si="933"/>
        <v>0</v>
      </c>
      <c r="BC568" s="1311">
        <f t="shared" si="933"/>
        <v>0</v>
      </c>
      <c r="BD568" s="1311">
        <f t="shared" si="933"/>
        <v>0</v>
      </c>
      <c r="BE568" s="1311">
        <f t="shared" si="933"/>
        <v>0</v>
      </c>
      <c r="BF568" s="1311">
        <f t="shared" si="933"/>
        <v>0</v>
      </c>
      <c r="BG568" s="1311">
        <f t="shared" si="933"/>
        <v>0</v>
      </c>
      <c r="BH568" s="1311">
        <f t="shared" si="933"/>
        <v>0</v>
      </c>
      <c r="BI568" s="1311">
        <f t="shared" si="933"/>
        <v>0</v>
      </c>
      <c r="BJ568" s="1311">
        <f t="shared" si="933"/>
        <v>0</v>
      </c>
      <c r="BK568" s="1311">
        <f t="shared" si="933"/>
        <v>0</v>
      </c>
      <c r="BL568" s="1311">
        <f t="shared" si="933"/>
        <v>0</v>
      </c>
      <c r="BM568" s="1311">
        <f t="shared" si="933"/>
        <v>0</v>
      </c>
      <c r="BN568" s="1311">
        <f t="shared" si="933"/>
        <v>0</v>
      </c>
      <c r="BO568" s="1311">
        <f t="shared" si="933"/>
        <v>0</v>
      </c>
      <c r="BP568" s="1311">
        <f t="shared" si="933"/>
        <v>0</v>
      </c>
      <c r="BQ568" s="1311">
        <f t="shared" si="933"/>
        <v>0</v>
      </c>
    </row>
    <row r="569" spans="1:69" s="360" customFormat="1" ht="12.75" x14ac:dyDescent="0.2">
      <c r="A569" s="1360" t="s">
        <v>564</v>
      </c>
      <c r="B569" s="1303"/>
      <c r="C569" s="1304"/>
      <c r="D569" s="1305"/>
      <c r="E569" s="1305"/>
      <c r="F569" s="652"/>
      <c r="G569" s="652"/>
      <c r="H569" s="652"/>
      <c r="I569" s="652"/>
      <c r="J569" s="652"/>
      <c r="K569" s="652"/>
      <c r="L569" s="652"/>
      <c r="M569" s="652"/>
      <c r="N569" s="652"/>
      <c r="O569" s="652"/>
      <c r="P569" s="652"/>
      <c r="Q569" s="652"/>
      <c r="R569" s="652"/>
      <c r="S569" s="652"/>
      <c r="T569" s="652"/>
      <c r="U569" s="652"/>
      <c r="V569" s="652"/>
      <c r="W569" s="652"/>
      <c r="X569" s="652"/>
      <c r="Y569" s="652"/>
      <c r="Z569" s="652"/>
      <c r="AA569" s="652"/>
      <c r="AB569" s="652"/>
      <c r="AC569" s="652"/>
      <c r="AD569" s="652"/>
      <c r="AE569" s="652"/>
      <c r="AF569" s="652"/>
      <c r="AG569" s="652"/>
      <c r="AH569" s="652"/>
      <c r="AI569" s="652"/>
      <c r="AJ569" s="652"/>
      <c r="AK569" s="652"/>
      <c r="AL569" s="652"/>
      <c r="AM569" s="652"/>
      <c r="AN569" s="652"/>
      <c r="AO569" s="652"/>
      <c r="AP569" s="652"/>
      <c r="AQ569" s="652"/>
      <c r="AR569" s="652"/>
      <c r="AS569" s="652"/>
      <c r="AT569" s="652"/>
      <c r="AU569" s="652"/>
      <c r="AV569" s="652"/>
      <c r="AW569" s="652"/>
      <c r="AX569" s="652"/>
      <c r="AY569" s="652"/>
      <c r="AZ569" s="652"/>
      <c r="BA569" s="652"/>
      <c r="BB569" s="652"/>
      <c r="BC569" s="652"/>
      <c r="BD569" s="652"/>
      <c r="BE569" s="652"/>
      <c r="BF569" s="652"/>
      <c r="BG569" s="652"/>
      <c r="BH569" s="652"/>
      <c r="BI569" s="652"/>
      <c r="BJ569" s="652"/>
      <c r="BK569" s="652"/>
      <c r="BL569" s="652"/>
      <c r="BM569" s="652"/>
      <c r="BN569" s="652"/>
      <c r="BO569" s="652"/>
      <c r="BP569" s="652"/>
      <c r="BQ569" s="652"/>
    </row>
    <row r="570" spans="1:69" s="360" customFormat="1" ht="12.75" x14ac:dyDescent="0.2">
      <c r="A570" s="692">
        <v>1905</v>
      </c>
      <c r="B570" s="384" t="s">
        <v>285</v>
      </c>
      <c r="C570" s="1306">
        <f>'I4 BO ASSETS'!O62</f>
        <v>0</v>
      </c>
      <c r="D570" s="652"/>
      <c r="E570" s="652"/>
      <c r="F570" s="652"/>
      <c r="G570" s="652"/>
      <c r="H570" s="652"/>
      <c r="I570" s="652"/>
      <c r="J570" s="652"/>
      <c r="K570" s="652"/>
      <c r="L570" s="652"/>
      <c r="M570" s="652"/>
      <c r="N570" s="652"/>
      <c r="O570" s="652"/>
      <c r="P570" s="652"/>
      <c r="Q570" s="652"/>
      <c r="R570" s="652"/>
      <c r="S570" s="652"/>
      <c r="T570" s="652"/>
      <c r="U570" s="652"/>
      <c r="V570" s="652"/>
      <c r="W570" s="652"/>
      <c r="X570" s="652"/>
      <c r="Y570" s="652"/>
      <c r="Z570" s="652"/>
      <c r="AA570" s="652"/>
      <c r="AB570" s="652"/>
      <c r="AC570" s="652"/>
      <c r="AD570" s="652"/>
      <c r="AE570" s="652"/>
      <c r="AF570" s="652"/>
      <c r="AG570" s="652"/>
      <c r="AH570" s="652"/>
      <c r="AI570" s="652"/>
      <c r="AJ570" s="652"/>
      <c r="AK570" s="652"/>
      <c r="AL570" s="652"/>
      <c r="AM570" s="652"/>
      <c r="AN570" s="652"/>
      <c r="AO570" s="652"/>
      <c r="AP570" s="652"/>
      <c r="AQ570" s="652"/>
      <c r="AR570" s="652"/>
      <c r="AS570" s="652"/>
      <c r="AT570" s="652"/>
      <c r="AU570" s="652"/>
      <c r="AV570" s="652"/>
      <c r="AW570" s="652">
        <f t="shared" ref="AW570:AW587" si="934">$C570*AW639</f>
        <v>0</v>
      </c>
      <c r="AX570" s="652">
        <f t="shared" ref="AX570:BP570" si="935">$C570*AX639</f>
        <v>0</v>
      </c>
      <c r="AY570" s="652">
        <f t="shared" si="935"/>
        <v>0</v>
      </c>
      <c r="AZ570" s="652">
        <f t="shared" si="935"/>
        <v>0</v>
      </c>
      <c r="BA570" s="652">
        <f t="shared" si="935"/>
        <v>0</v>
      </c>
      <c r="BB570" s="652">
        <f t="shared" si="935"/>
        <v>0</v>
      </c>
      <c r="BC570" s="652">
        <f t="shared" si="935"/>
        <v>0</v>
      </c>
      <c r="BD570" s="652">
        <f t="shared" si="935"/>
        <v>0</v>
      </c>
      <c r="BE570" s="652">
        <f t="shared" si="935"/>
        <v>0</v>
      </c>
      <c r="BF570" s="652">
        <f t="shared" si="935"/>
        <v>0</v>
      </c>
      <c r="BG570" s="652">
        <f t="shared" si="935"/>
        <v>0</v>
      </c>
      <c r="BH570" s="652">
        <f t="shared" si="935"/>
        <v>0</v>
      </c>
      <c r="BI570" s="652">
        <f t="shared" si="935"/>
        <v>0</v>
      </c>
      <c r="BJ570" s="652">
        <f t="shared" si="935"/>
        <v>0</v>
      </c>
      <c r="BK570" s="652">
        <f t="shared" si="935"/>
        <v>0</v>
      </c>
      <c r="BL570" s="652">
        <f t="shared" si="935"/>
        <v>0</v>
      </c>
      <c r="BM570" s="652">
        <f t="shared" si="935"/>
        <v>0</v>
      </c>
      <c r="BN570" s="652">
        <f t="shared" si="935"/>
        <v>0</v>
      </c>
      <c r="BO570" s="652">
        <f t="shared" si="935"/>
        <v>0</v>
      </c>
      <c r="BP570" s="652">
        <f t="shared" si="935"/>
        <v>0</v>
      </c>
      <c r="BQ570" s="652">
        <f>SUM(AW570:BP570)</f>
        <v>0</v>
      </c>
    </row>
    <row r="571" spans="1:69" s="360" customFormat="1" ht="12.75" x14ac:dyDescent="0.2">
      <c r="A571" s="692">
        <v>1906</v>
      </c>
      <c r="B571" s="384" t="s">
        <v>286</v>
      </c>
      <c r="C571" s="1306">
        <f>'I4 BO ASSETS'!O63</f>
        <v>0</v>
      </c>
      <c r="D571" s="652"/>
      <c r="E571" s="652"/>
      <c r="F571" s="652"/>
      <c r="G571" s="652"/>
      <c r="H571" s="652"/>
      <c r="I571" s="652"/>
      <c r="J571" s="652"/>
      <c r="K571" s="652"/>
      <c r="L571" s="652"/>
      <c r="M571" s="652"/>
      <c r="N571" s="652"/>
      <c r="O571" s="652"/>
      <c r="P571" s="652"/>
      <c r="Q571" s="652"/>
      <c r="R571" s="652"/>
      <c r="S571" s="652"/>
      <c r="T571" s="652"/>
      <c r="U571" s="652"/>
      <c r="V571" s="652"/>
      <c r="W571" s="652"/>
      <c r="X571" s="652"/>
      <c r="Y571" s="652"/>
      <c r="Z571" s="652"/>
      <c r="AA571" s="652"/>
      <c r="AB571" s="652"/>
      <c r="AC571" s="652"/>
      <c r="AD571" s="652"/>
      <c r="AE571" s="652"/>
      <c r="AF571" s="652"/>
      <c r="AG571" s="652"/>
      <c r="AH571" s="652"/>
      <c r="AI571" s="652"/>
      <c r="AJ571" s="652"/>
      <c r="AK571" s="652"/>
      <c r="AL571" s="652"/>
      <c r="AM571" s="652"/>
      <c r="AN571" s="652"/>
      <c r="AO571" s="652"/>
      <c r="AP571" s="652"/>
      <c r="AQ571" s="652"/>
      <c r="AR571" s="652"/>
      <c r="AS571" s="652"/>
      <c r="AT571" s="652"/>
      <c r="AU571" s="652"/>
      <c r="AV571" s="652"/>
      <c r="AW571" s="652">
        <f t="shared" si="934"/>
        <v>0</v>
      </c>
      <c r="AX571" s="652">
        <f t="shared" ref="AX571:BP571" si="936">$C571*AX640</f>
        <v>0</v>
      </c>
      <c r="AY571" s="652">
        <f t="shared" si="936"/>
        <v>0</v>
      </c>
      <c r="AZ571" s="652">
        <f t="shared" si="936"/>
        <v>0</v>
      </c>
      <c r="BA571" s="652">
        <f t="shared" si="936"/>
        <v>0</v>
      </c>
      <c r="BB571" s="652">
        <f t="shared" si="936"/>
        <v>0</v>
      </c>
      <c r="BC571" s="652">
        <f t="shared" si="936"/>
        <v>0</v>
      </c>
      <c r="BD571" s="652">
        <f t="shared" si="936"/>
        <v>0</v>
      </c>
      <c r="BE571" s="652">
        <f t="shared" si="936"/>
        <v>0</v>
      </c>
      <c r="BF571" s="652">
        <f t="shared" si="936"/>
        <v>0</v>
      </c>
      <c r="BG571" s="652">
        <f t="shared" si="936"/>
        <v>0</v>
      </c>
      <c r="BH571" s="652">
        <f t="shared" si="936"/>
        <v>0</v>
      </c>
      <c r="BI571" s="652">
        <f t="shared" si="936"/>
        <v>0</v>
      </c>
      <c r="BJ571" s="652">
        <f t="shared" si="936"/>
        <v>0</v>
      </c>
      <c r="BK571" s="652">
        <f t="shared" si="936"/>
        <v>0</v>
      </c>
      <c r="BL571" s="652">
        <f t="shared" si="936"/>
        <v>0</v>
      </c>
      <c r="BM571" s="652">
        <f t="shared" si="936"/>
        <v>0</v>
      </c>
      <c r="BN571" s="652">
        <f t="shared" si="936"/>
        <v>0</v>
      </c>
      <c r="BO571" s="652">
        <f t="shared" si="936"/>
        <v>0</v>
      </c>
      <c r="BP571" s="652">
        <f t="shared" si="936"/>
        <v>0</v>
      </c>
      <c r="BQ571" s="652">
        <f t="shared" ref="BQ571:BQ589" si="937">SUM(AW571:BP571)</f>
        <v>0</v>
      </c>
    </row>
    <row r="572" spans="1:69" s="360" customFormat="1" ht="12.75" x14ac:dyDescent="0.2">
      <c r="A572" s="692">
        <v>1908</v>
      </c>
      <c r="B572" s="384" t="s">
        <v>287</v>
      </c>
      <c r="C572" s="1306">
        <f>'I4 BO ASSETS'!O64</f>
        <v>0</v>
      </c>
      <c r="D572" s="652"/>
      <c r="E572" s="652"/>
      <c r="F572" s="652"/>
      <c r="G572" s="652"/>
      <c r="H572" s="652"/>
      <c r="I572" s="652"/>
      <c r="J572" s="652"/>
      <c r="K572" s="652"/>
      <c r="L572" s="652"/>
      <c r="M572" s="652"/>
      <c r="N572" s="652"/>
      <c r="O572" s="652"/>
      <c r="P572" s="652"/>
      <c r="Q572" s="652"/>
      <c r="R572" s="652"/>
      <c r="S572" s="652"/>
      <c r="T572" s="652"/>
      <c r="U572" s="652"/>
      <c r="V572" s="652"/>
      <c r="W572" s="652"/>
      <c r="X572" s="652"/>
      <c r="Y572" s="652"/>
      <c r="Z572" s="652"/>
      <c r="AA572" s="652"/>
      <c r="AB572" s="652"/>
      <c r="AC572" s="652"/>
      <c r="AD572" s="652"/>
      <c r="AE572" s="652"/>
      <c r="AF572" s="652"/>
      <c r="AG572" s="652"/>
      <c r="AH572" s="652"/>
      <c r="AI572" s="652"/>
      <c r="AJ572" s="652"/>
      <c r="AK572" s="652"/>
      <c r="AL572" s="652"/>
      <c r="AM572" s="652"/>
      <c r="AN572" s="652"/>
      <c r="AO572" s="652"/>
      <c r="AP572" s="652"/>
      <c r="AQ572" s="652"/>
      <c r="AR572" s="652"/>
      <c r="AS572" s="652"/>
      <c r="AT572" s="652"/>
      <c r="AU572" s="652"/>
      <c r="AV572" s="652"/>
      <c r="AW572" s="652">
        <f t="shared" si="934"/>
        <v>0</v>
      </c>
      <c r="AX572" s="652">
        <f t="shared" ref="AX572:BP572" si="938">$C572*AX641</f>
        <v>0</v>
      </c>
      <c r="AY572" s="652">
        <f t="shared" si="938"/>
        <v>0</v>
      </c>
      <c r="AZ572" s="652">
        <f t="shared" si="938"/>
        <v>0</v>
      </c>
      <c r="BA572" s="652">
        <f t="shared" si="938"/>
        <v>0</v>
      </c>
      <c r="BB572" s="652">
        <f t="shared" si="938"/>
        <v>0</v>
      </c>
      <c r="BC572" s="652">
        <f t="shared" si="938"/>
        <v>0</v>
      </c>
      <c r="BD572" s="652">
        <f t="shared" si="938"/>
        <v>0</v>
      </c>
      <c r="BE572" s="652">
        <f t="shared" si="938"/>
        <v>0</v>
      </c>
      <c r="BF572" s="652">
        <f t="shared" si="938"/>
        <v>0</v>
      </c>
      <c r="BG572" s="652">
        <f t="shared" si="938"/>
        <v>0</v>
      </c>
      <c r="BH572" s="652">
        <f t="shared" si="938"/>
        <v>0</v>
      </c>
      <c r="BI572" s="652">
        <f t="shared" si="938"/>
        <v>0</v>
      </c>
      <c r="BJ572" s="652">
        <f t="shared" si="938"/>
        <v>0</v>
      </c>
      <c r="BK572" s="652">
        <f t="shared" si="938"/>
        <v>0</v>
      </c>
      <c r="BL572" s="652">
        <f t="shared" si="938"/>
        <v>0</v>
      </c>
      <c r="BM572" s="652">
        <f t="shared" si="938"/>
        <v>0</v>
      </c>
      <c r="BN572" s="652">
        <f t="shared" si="938"/>
        <v>0</v>
      </c>
      <c r="BO572" s="652">
        <f t="shared" si="938"/>
        <v>0</v>
      </c>
      <c r="BP572" s="652">
        <f t="shared" si="938"/>
        <v>0</v>
      </c>
      <c r="BQ572" s="652">
        <f t="shared" si="937"/>
        <v>0</v>
      </c>
    </row>
    <row r="573" spans="1:69" s="360" customFormat="1" ht="12.75" x14ac:dyDescent="0.2">
      <c r="A573" s="692">
        <v>1910</v>
      </c>
      <c r="B573" s="384" t="s">
        <v>288</v>
      </c>
      <c r="C573" s="1306">
        <f>'I4 BO ASSETS'!O65</f>
        <v>0</v>
      </c>
      <c r="D573" s="652"/>
      <c r="E573" s="652"/>
      <c r="F573" s="652"/>
      <c r="G573" s="652"/>
      <c r="H573" s="652"/>
      <c r="I573" s="652"/>
      <c r="J573" s="652"/>
      <c r="K573" s="652"/>
      <c r="L573" s="652"/>
      <c r="M573" s="652"/>
      <c r="N573" s="652"/>
      <c r="O573" s="652"/>
      <c r="P573" s="652"/>
      <c r="Q573" s="652"/>
      <c r="R573" s="652"/>
      <c r="S573" s="652"/>
      <c r="T573" s="652"/>
      <c r="U573" s="652"/>
      <c r="V573" s="652"/>
      <c r="W573" s="652"/>
      <c r="X573" s="652"/>
      <c r="Y573" s="652"/>
      <c r="Z573" s="652"/>
      <c r="AA573" s="652"/>
      <c r="AB573" s="652"/>
      <c r="AC573" s="652"/>
      <c r="AD573" s="652"/>
      <c r="AE573" s="652"/>
      <c r="AF573" s="652"/>
      <c r="AG573" s="652"/>
      <c r="AH573" s="652"/>
      <c r="AI573" s="652"/>
      <c r="AJ573" s="652"/>
      <c r="AK573" s="652"/>
      <c r="AL573" s="652"/>
      <c r="AM573" s="652"/>
      <c r="AN573" s="652"/>
      <c r="AO573" s="652"/>
      <c r="AP573" s="652"/>
      <c r="AQ573" s="652"/>
      <c r="AR573" s="652"/>
      <c r="AS573" s="652"/>
      <c r="AT573" s="652"/>
      <c r="AU573" s="652"/>
      <c r="AV573" s="652"/>
      <c r="AW573" s="652">
        <f t="shared" si="934"/>
        <v>0</v>
      </c>
      <c r="AX573" s="652">
        <f t="shared" ref="AX573:BP573" si="939">$C573*AX642</f>
        <v>0</v>
      </c>
      <c r="AY573" s="652">
        <f t="shared" si="939"/>
        <v>0</v>
      </c>
      <c r="AZ573" s="652">
        <f t="shared" si="939"/>
        <v>0</v>
      </c>
      <c r="BA573" s="652">
        <f t="shared" si="939"/>
        <v>0</v>
      </c>
      <c r="BB573" s="652">
        <f t="shared" si="939"/>
        <v>0</v>
      </c>
      <c r="BC573" s="652">
        <f t="shared" si="939"/>
        <v>0</v>
      </c>
      <c r="BD573" s="652">
        <f t="shared" si="939"/>
        <v>0</v>
      </c>
      <c r="BE573" s="652">
        <f t="shared" si="939"/>
        <v>0</v>
      </c>
      <c r="BF573" s="652">
        <f t="shared" si="939"/>
        <v>0</v>
      </c>
      <c r="BG573" s="652">
        <f t="shared" si="939"/>
        <v>0</v>
      </c>
      <c r="BH573" s="652">
        <f t="shared" si="939"/>
        <v>0</v>
      </c>
      <c r="BI573" s="652">
        <f t="shared" si="939"/>
        <v>0</v>
      </c>
      <c r="BJ573" s="652">
        <f t="shared" si="939"/>
        <v>0</v>
      </c>
      <c r="BK573" s="652">
        <f t="shared" si="939"/>
        <v>0</v>
      </c>
      <c r="BL573" s="652">
        <f t="shared" si="939"/>
        <v>0</v>
      </c>
      <c r="BM573" s="652">
        <f t="shared" si="939"/>
        <v>0</v>
      </c>
      <c r="BN573" s="652">
        <f t="shared" si="939"/>
        <v>0</v>
      </c>
      <c r="BO573" s="652">
        <f t="shared" si="939"/>
        <v>0</v>
      </c>
      <c r="BP573" s="652">
        <f t="shared" si="939"/>
        <v>0</v>
      </c>
      <c r="BQ573" s="652">
        <f t="shared" si="937"/>
        <v>0</v>
      </c>
    </row>
    <row r="574" spans="1:69" s="360" customFormat="1" ht="12.75" x14ac:dyDescent="0.2">
      <c r="A574" s="692">
        <v>1915</v>
      </c>
      <c r="B574" s="384" t="s">
        <v>539</v>
      </c>
      <c r="C574" s="1306">
        <f>'I4 BO ASSETS'!O66</f>
        <v>0</v>
      </c>
      <c r="D574" s="652"/>
      <c r="E574" s="652"/>
      <c r="F574" s="652"/>
      <c r="G574" s="652"/>
      <c r="H574" s="652"/>
      <c r="I574" s="652"/>
      <c r="J574" s="652"/>
      <c r="K574" s="652"/>
      <c r="L574" s="652"/>
      <c r="M574" s="652"/>
      <c r="N574" s="652"/>
      <c r="O574" s="652"/>
      <c r="P574" s="652"/>
      <c r="Q574" s="652"/>
      <c r="R574" s="652"/>
      <c r="S574" s="652"/>
      <c r="T574" s="652"/>
      <c r="U574" s="652"/>
      <c r="V574" s="652"/>
      <c r="W574" s="652"/>
      <c r="X574" s="652"/>
      <c r="Y574" s="652"/>
      <c r="Z574" s="652"/>
      <c r="AA574" s="652"/>
      <c r="AB574" s="652"/>
      <c r="AC574" s="652"/>
      <c r="AD574" s="652"/>
      <c r="AE574" s="652"/>
      <c r="AF574" s="652"/>
      <c r="AG574" s="652"/>
      <c r="AH574" s="652"/>
      <c r="AI574" s="652"/>
      <c r="AJ574" s="652"/>
      <c r="AK574" s="652"/>
      <c r="AL574" s="652"/>
      <c r="AM574" s="652"/>
      <c r="AN574" s="652"/>
      <c r="AO574" s="652"/>
      <c r="AP574" s="652"/>
      <c r="AQ574" s="652"/>
      <c r="AR574" s="652"/>
      <c r="AS574" s="652"/>
      <c r="AT574" s="652"/>
      <c r="AU574" s="652"/>
      <c r="AV574" s="652"/>
      <c r="AW574" s="652">
        <f t="shared" si="934"/>
        <v>0</v>
      </c>
      <c r="AX574" s="652">
        <f t="shared" ref="AX574:BP574" si="940">$C574*AX643</f>
        <v>0</v>
      </c>
      <c r="AY574" s="652">
        <f t="shared" si="940"/>
        <v>0</v>
      </c>
      <c r="AZ574" s="652">
        <f t="shared" si="940"/>
        <v>0</v>
      </c>
      <c r="BA574" s="652">
        <f t="shared" si="940"/>
        <v>0</v>
      </c>
      <c r="BB574" s="652">
        <f t="shared" si="940"/>
        <v>0</v>
      </c>
      <c r="BC574" s="652">
        <f t="shared" si="940"/>
        <v>0</v>
      </c>
      <c r="BD574" s="652">
        <f t="shared" si="940"/>
        <v>0</v>
      </c>
      <c r="BE574" s="652">
        <f t="shared" si="940"/>
        <v>0</v>
      </c>
      <c r="BF574" s="652">
        <f t="shared" si="940"/>
        <v>0</v>
      </c>
      <c r="BG574" s="652">
        <f t="shared" si="940"/>
        <v>0</v>
      </c>
      <c r="BH574" s="652">
        <f t="shared" si="940"/>
        <v>0</v>
      </c>
      <c r="BI574" s="652">
        <f t="shared" si="940"/>
        <v>0</v>
      </c>
      <c r="BJ574" s="652">
        <f t="shared" si="940"/>
        <v>0</v>
      </c>
      <c r="BK574" s="652">
        <f t="shared" si="940"/>
        <v>0</v>
      </c>
      <c r="BL574" s="652">
        <f t="shared" si="940"/>
        <v>0</v>
      </c>
      <c r="BM574" s="652">
        <f t="shared" si="940"/>
        <v>0</v>
      </c>
      <c r="BN574" s="652">
        <f t="shared" si="940"/>
        <v>0</v>
      </c>
      <c r="BO574" s="652">
        <f t="shared" si="940"/>
        <v>0</v>
      </c>
      <c r="BP574" s="652">
        <f t="shared" si="940"/>
        <v>0</v>
      </c>
      <c r="BQ574" s="652">
        <f t="shared" si="937"/>
        <v>0</v>
      </c>
    </row>
    <row r="575" spans="1:69" s="360" customFormat="1" ht="12.75" x14ac:dyDescent="0.2">
      <c r="A575" s="692">
        <v>1920</v>
      </c>
      <c r="B575" s="384" t="s">
        <v>540</v>
      </c>
      <c r="C575" s="1306">
        <f>'I4 BO ASSETS'!O67</f>
        <v>0</v>
      </c>
      <c r="D575" s="652"/>
      <c r="E575" s="652"/>
      <c r="F575" s="652"/>
      <c r="G575" s="652"/>
      <c r="H575" s="652"/>
      <c r="I575" s="652"/>
      <c r="J575" s="652"/>
      <c r="K575" s="652"/>
      <c r="L575" s="652"/>
      <c r="M575" s="652"/>
      <c r="N575" s="652"/>
      <c r="O575" s="652"/>
      <c r="P575" s="652"/>
      <c r="Q575" s="652"/>
      <c r="R575" s="652"/>
      <c r="S575" s="652"/>
      <c r="T575" s="652"/>
      <c r="U575" s="652"/>
      <c r="V575" s="652"/>
      <c r="W575" s="652"/>
      <c r="X575" s="652"/>
      <c r="Y575" s="652"/>
      <c r="Z575" s="652"/>
      <c r="AA575" s="652"/>
      <c r="AB575" s="652"/>
      <c r="AC575" s="652"/>
      <c r="AD575" s="652"/>
      <c r="AE575" s="652"/>
      <c r="AF575" s="652"/>
      <c r="AG575" s="652"/>
      <c r="AH575" s="652"/>
      <c r="AI575" s="652"/>
      <c r="AJ575" s="652"/>
      <c r="AK575" s="652"/>
      <c r="AL575" s="652"/>
      <c r="AM575" s="652"/>
      <c r="AN575" s="652"/>
      <c r="AO575" s="652"/>
      <c r="AP575" s="652"/>
      <c r="AQ575" s="652"/>
      <c r="AR575" s="652"/>
      <c r="AS575" s="652"/>
      <c r="AT575" s="652"/>
      <c r="AU575" s="652"/>
      <c r="AV575" s="652"/>
      <c r="AW575" s="652">
        <f t="shared" si="934"/>
        <v>0</v>
      </c>
      <c r="AX575" s="652">
        <f t="shared" ref="AX575:BP575" si="941">$C575*AX644</f>
        <v>0</v>
      </c>
      <c r="AY575" s="652">
        <f t="shared" si="941"/>
        <v>0</v>
      </c>
      <c r="AZ575" s="652">
        <f t="shared" si="941"/>
        <v>0</v>
      </c>
      <c r="BA575" s="652">
        <f t="shared" si="941"/>
        <v>0</v>
      </c>
      <c r="BB575" s="652">
        <f t="shared" si="941"/>
        <v>0</v>
      </c>
      <c r="BC575" s="652">
        <f t="shared" si="941"/>
        <v>0</v>
      </c>
      <c r="BD575" s="652">
        <f t="shared" si="941"/>
        <v>0</v>
      </c>
      <c r="BE575" s="652">
        <f t="shared" si="941"/>
        <v>0</v>
      </c>
      <c r="BF575" s="652">
        <f t="shared" si="941"/>
        <v>0</v>
      </c>
      <c r="BG575" s="652">
        <f t="shared" si="941"/>
        <v>0</v>
      </c>
      <c r="BH575" s="652">
        <f t="shared" si="941"/>
        <v>0</v>
      </c>
      <c r="BI575" s="652">
        <f t="shared" si="941"/>
        <v>0</v>
      </c>
      <c r="BJ575" s="652">
        <f t="shared" si="941"/>
        <v>0</v>
      </c>
      <c r="BK575" s="652">
        <f t="shared" si="941"/>
        <v>0</v>
      </c>
      <c r="BL575" s="652">
        <f t="shared" si="941"/>
        <v>0</v>
      </c>
      <c r="BM575" s="652">
        <f t="shared" si="941"/>
        <v>0</v>
      </c>
      <c r="BN575" s="652">
        <f t="shared" si="941"/>
        <v>0</v>
      </c>
      <c r="BO575" s="652">
        <f t="shared" si="941"/>
        <v>0</v>
      </c>
      <c r="BP575" s="652">
        <f t="shared" si="941"/>
        <v>0</v>
      </c>
      <c r="BQ575" s="652">
        <f t="shared" si="937"/>
        <v>0</v>
      </c>
    </row>
    <row r="576" spans="1:69" s="360" customFormat="1" ht="12.75" x14ac:dyDescent="0.2">
      <c r="A576" s="692">
        <v>1925</v>
      </c>
      <c r="B576" s="384" t="s">
        <v>541</v>
      </c>
      <c r="C576" s="1306">
        <f>'I4 BO ASSETS'!O68</f>
        <v>0</v>
      </c>
      <c r="D576" s="652"/>
      <c r="E576" s="652"/>
      <c r="F576" s="652"/>
      <c r="G576" s="652"/>
      <c r="H576" s="652"/>
      <c r="I576" s="652"/>
      <c r="J576" s="652"/>
      <c r="K576" s="652"/>
      <c r="L576" s="652"/>
      <c r="M576" s="652"/>
      <c r="N576" s="652"/>
      <c r="O576" s="652"/>
      <c r="P576" s="652"/>
      <c r="Q576" s="652"/>
      <c r="R576" s="652"/>
      <c r="S576" s="652"/>
      <c r="T576" s="652"/>
      <c r="U576" s="652"/>
      <c r="V576" s="652"/>
      <c r="W576" s="652"/>
      <c r="X576" s="652"/>
      <c r="Y576" s="652"/>
      <c r="Z576" s="652"/>
      <c r="AA576" s="652"/>
      <c r="AB576" s="652"/>
      <c r="AC576" s="652"/>
      <c r="AD576" s="652"/>
      <c r="AE576" s="652"/>
      <c r="AF576" s="652"/>
      <c r="AG576" s="652"/>
      <c r="AH576" s="652"/>
      <c r="AI576" s="652"/>
      <c r="AJ576" s="652"/>
      <c r="AK576" s="652"/>
      <c r="AL576" s="652"/>
      <c r="AM576" s="652"/>
      <c r="AN576" s="652"/>
      <c r="AO576" s="652"/>
      <c r="AP576" s="652"/>
      <c r="AQ576" s="652"/>
      <c r="AR576" s="652"/>
      <c r="AS576" s="652"/>
      <c r="AT576" s="652"/>
      <c r="AU576" s="652"/>
      <c r="AV576" s="652"/>
      <c r="AW576" s="652">
        <f t="shared" si="934"/>
        <v>0</v>
      </c>
      <c r="AX576" s="652">
        <f t="shared" ref="AX576:BP576" si="942">$C576*AX645</f>
        <v>0</v>
      </c>
      <c r="AY576" s="652">
        <f t="shared" si="942"/>
        <v>0</v>
      </c>
      <c r="AZ576" s="652">
        <f t="shared" si="942"/>
        <v>0</v>
      </c>
      <c r="BA576" s="652">
        <f t="shared" si="942"/>
        <v>0</v>
      </c>
      <c r="BB576" s="652">
        <f t="shared" si="942"/>
        <v>0</v>
      </c>
      <c r="BC576" s="652">
        <f t="shared" si="942"/>
        <v>0</v>
      </c>
      <c r="BD576" s="652">
        <f t="shared" si="942"/>
        <v>0</v>
      </c>
      <c r="BE576" s="652">
        <f t="shared" si="942"/>
        <v>0</v>
      </c>
      <c r="BF576" s="652">
        <f t="shared" si="942"/>
        <v>0</v>
      </c>
      <c r="BG576" s="652">
        <f t="shared" si="942"/>
        <v>0</v>
      </c>
      <c r="BH576" s="652">
        <f t="shared" si="942"/>
        <v>0</v>
      </c>
      <c r="BI576" s="652">
        <f t="shared" si="942"/>
        <v>0</v>
      </c>
      <c r="BJ576" s="652">
        <f t="shared" si="942"/>
        <v>0</v>
      </c>
      <c r="BK576" s="652">
        <f t="shared" si="942"/>
        <v>0</v>
      </c>
      <c r="BL576" s="652">
        <f t="shared" si="942"/>
        <v>0</v>
      </c>
      <c r="BM576" s="652">
        <f t="shared" si="942"/>
        <v>0</v>
      </c>
      <c r="BN576" s="652">
        <f t="shared" si="942"/>
        <v>0</v>
      </c>
      <c r="BO576" s="652">
        <f t="shared" si="942"/>
        <v>0</v>
      </c>
      <c r="BP576" s="652">
        <f t="shared" si="942"/>
        <v>0</v>
      </c>
      <c r="BQ576" s="652">
        <f t="shared" si="937"/>
        <v>0</v>
      </c>
    </row>
    <row r="577" spans="1:69" s="360" customFormat="1" ht="12.75" x14ac:dyDescent="0.2">
      <c r="A577" s="692">
        <v>1930</v>
      </c>
      <c r="B577" s="384" t="s">
        <v>542</v>
      </c>
      <c r="C577" s="1306">
        <f>'I4 BO ASSETS'!O69</f>
        <v>0</v>
      </c>
      <c r="D577" s="652"/>
      <c r="E577" s="652"/>
      <c r="F577" s="652"/>
      <c r="G577" s="652"/>
      <c r="H577" s="652"/>
      <c r="I577" s="652"/>
      <c r="J577" s="652"/>
      <c r="K577" s="652"/>
      <c r="L577" s="652"/>
      <c r="M577" s="652"/>
      <c r="N577" s="652"/>
      <c r="O577" s="652"/>
      <c r="P577" s="652"/>
      <c r="Q577" s="652"/>
      <c r="R577" s="652"/>
      <c r="S577" s="652"/>
      <c r="T577" s="652"/>
      <c r="U577" s="652"/>
      <c r="V577" s="652"/>
      <c r="W577" s="652"/>
      <c r="X577" s="652"/>
      <c r="Y577" s="652"/>
      <c r="Z577" s="652"/>
      <c r="AA577" s="652"/>
      <c r="AB577" s="652"/>
      <c r="AC577" s="652"/>
      <c r="AD577" s="652"/>
      <c r="AE577" s="652"/>
      <c r="AF577" s="652"/>
      <c r="AG577" s="652"/>
      <c r="AH577" s="652"/>
      <c r="AI577" s="652"/>
      <c r="AJ577" s="652"/>
      <c r="AK577" s="652"/>
      <c r="AL577" s="652"/>
      <c r="AM577" s="652"/>
      <c r="AN577" s="652"/>
      <c r="AO577" s="652"/>
      <c r="AP577" s="652"/>
      <c r="AQ577" s="652"/>
      <c r="AR577" s="652"/>
      <c r="AS577" s="652"/>
      <c r="AT577" s="652"/>
      <c r="AU577" s="652"/>
      <c r="AV577" s="652"/>
      <c r="AW577" s="652">
        <f t="shared" si="934"/>
        <v>0</v>
      </c>
      <c r="AX577" s="652">
        <f t="shared" ref="AX577:BP577" si="943">$C577*AX646</f>
        <v>0</v>
      </c>
      <c r="AY577" s="652">
        <f t="shared" si="943"/>
        <v>0</v>
      </c>
      <c r="AZ577" s="652">
        <f t="shared" si="943"/>
        <v>0</v>
      </c>
      <c r="BA577" s="652">
        <f t="shared" si="943"/>
        <v>0</v>
      </c>
      <c r="BB577" s="652">
        <f t="shared" si="943"/>
        <v>0</v>
      </c>
      <c r="BC577" s="652">
        <f t="shared" si="943"/>
        <v>0</v>
      </c>
      <c r="BD577" s="652">
        <f t="shared" si="943"/>
        <v>0</v>
      </c>
      <c r="BE577" s="652">
        <f t="shared" si="943"/>
        <v>0</v>
      </c>
      <c r="BF577" s="652">
        <f t="shared" si="943"/>
        <v>0</v>
      </c>
      <c r="BG577" s="652">
        <f t="shared" si="943"/>
        <v>0</v>
      </c>
      <c r="BH577" s="652">
        <f t="shared" si="943"/>
        <v>0</v>
      </c>
      <c r="BI577" s="652">
        <f t="shared" si="943"/>
        <v>0</v>
      </c>
      <c r="BJ577" s="652">
        <f t="shared" si="943"/>
        <v>0</v>
      </c>
      <c r="BK577" s="652">
        <f t="shared" si="943"/>
        <v>0</v>
      </c>
      <c r="BL577" s="652">
        <f t="shared" si="943"/>
        <v>0</v>
      </c>
      <c r="BM577" s="652">
        <f t="shared" si="943"/>
        <v>0</v>
      </c>
      <c r="BN577" s="652">
        <f t="shared" si="943"/>
        <v>0</v>
      </c>
      <c r="BO577" s="652">
        <f t="shared" si="943"/>
        <v>0</v>
      </c>
      <c r="BP577" s="652">
        <f t="shared" si="943"/>
        <v>0</v>
      </c>
      <c r="BQ577" s="652">
        <f t="shared" si="937"/>
        <v>0</v>
      </c>
    </row>
    <row r="578" spans="1:69" s="360" customFormat="1" ht="12.75" x14ac:dyDescent="0.2">
      <c r="A578" s="692">
        <v>1935</v>
      </c>
      <c r="B578" s="384" t="s">
        <v>543</v>
      </c>
      <c r="C578" s="1306">
        <f>'I4 BO ASSETS'!O70</f>
        <v>0</v>
      </c>
      <c r="D578" s="652"/>
      <c r="E578" s="652"/>
      <c r="F578" s="652"/>
      <c r="G578" s="652"/>
      <c r="H578" s="652"/>
      <c r="I578" s="652"/>
      <c r="J578" s="652"/>
      <c r="K578" s="652"/>
      <c r="L578" s="652"/>
      <c r="M578" s="652"/>
      <c r="N578" s="652"/>
      <c r="O578" s="652"/>
      <c r="P578" s="652"/>
      <c r="Q578" s="652"/>
      <c r="R578" s="652"/>
      <c r="S578" s="652"/>
      <c r="T578" s="652"/>
      <c r="U578" s="652"/>
      <c r="V578" s="652"/>
      <c r="W578" s="652"/>
      <c r="X578" s="652"/>
      <c r="Y578" s="652"/>
      <c r="Z578" s="652"/>
      <c r="AA578" s="652"/>
      <c r="AB578" s="652"/>
      <c r="AC578" s="652"/>
      <c r="AD578" s="652"/>
      <c r="AE578" s="652"/>
      <c r="AF578" s="652"/>
      <c r="AG578" s="652"/>
      <c r="AH578" s="652"/>
      <c r="AI578" s="652"/>
      <c r="AJ578" s="652"/>
      <c r="AK578" s="652"/>
      <c r="AL578" s="652"/>
      <c r="AM578" s="652"/>
      <c r="AN578" s="652"/>
      <c r="AO578" s="652"/>
      <c r="AP578" s="652"/>
      <c r="AQ578" s="652"/>
      <c r="AR578" s="652"/>
      <c r="AS578" s="652"/>
      <c r="AT578" s="652"/>
      <c r="AU578" s="652"/>
      <c r="AV578" s="652"/>
      <c r="AW578" s="652">
        <f t="shared" si="934"/>
        <v>0</v>
      </c>
      <c r="AX578" s="652">
        <f t="shared" ref="AX578:BP578" si="944">$C578*AX647</f>
        <v>0</v>
      </c>
      <c r="AY578" s="652">
        <f t="shared" si="944"/>
        <v>0</v>
      </c>
      <c r="AZ578" s="652">
        <f t="shared" si="944"/>
        <v>0</v>
      </c>
      <c r="BA578" s="652">
        <f t="shared" si="944"/>
        <v>0</v>
      </c>
      <c r="BB578" s="652">
        <f t="shared" si="944"/>
        <v>0</v>
      </c>
      <c r="BC578" s="652">
        <f t="shared" si="944"/>
        <v>0</v>
      </c>
      <c r="BD578" s="652">
        <f t="shared" si="944"/>
        <v>0</v>
      </c>
      <c r="BE578" s="652">
        <f t="shared" si="944"/>
        <v>0</v>
      </c>
      <c r="BF578" s="652">
        <f t="shared" si="944"/>
        <v>0</v>
      </c>
      <c r="BG578" s="652">
        <f t="shared" si="944"/>
        <v>0</v>
      </c>
      <c r="BH578" s="652">
        <f t="shared" si="944"/>
        <v>0</v>
      </c>
      <c r="BI578" s="652">
        <f t="shared" si="944"/>
        <v>0</v>
      </c>
      <c r="BJ578" s="652">
        <f t="shared" si="944"/>
        <v>0</v>
      </c>
      <c r="BK578" s="652">
        <f t="shared" si="944"/>
        <v>0</v>
      </c>
      <c r="BL578" s="652">
        <f t="shared" si="944"/>
        <v>0</v>
      </c>
      <c r="BM578" s="652">
        <f t="shared" si="944"/>
        <v>0</v>
      </c>
      <c r="BN578" s="652">
        <f t="shared" si="944"/>
        <v>0</v>
      </c>
      <c r="BO578" s="652">
        <f t="shared" si="944"/>
        <v>0</v>
      </c>
      <c r="BP578" s="652">
        <f t="shared" si="944"/>
        <v>0</v>
      </c>
      <c r="BQ578" s="652">
        <f t="shared" si="937"/>
        <v>0</v>
      </c>
    </row>
    <row r="579" spans="1:69" s="360" customFormat="1" ht="12.75" x14ac:dyDescent="0.2">
      <c r="A579" s="692">
        <v>1940</v>
      </c>
      <c r="B579" s="384" t="s">
        <v>544</v>
      </c>
      <c r="C579" s="1306">
        <f>'I4 BO ASSETS'!O71</f>
        <v>0</v>
      </c>
      <c r="D579" s="652"/>
      <c r="E579" s="652"/>
      <c r="F579" s="652"/>
      <c r="G579" s="652"/>
      <c r="H579" s="652"/>
      <c r="I579" s="652"/>
      <c r="J579" s="652"/>
      <c r="K579" s="652"/>
      <c r="L579" s="652"/>
      <c r="M579" s="652"/>
      <c r="N579" s="652"/>
      <c r="O579" s="652"/>
      <c r="P579" s="652"/>
      <c r="Q579" s="652"/>
      <c r="R579" s="652"/>
      <c r="S579" s="652"/>
      <c r="T579" s="652"/>
      <c r="U579" s="652"/>
      <c r="V579" s="652"/>
      <c r="W579" s="652"/>
      <c r="X579" s="652"/>
      <c r="Y579" s="652"/>
      <c r="Z579" s="652"/>
      <c r="AA579" s="652"/>
      <c r="AB579" s="652"/>
      <c r="AC579" s="652"/>
      <c r="AD579" s="652"/>
      <c r="AE579" s="652"/>
      <c r="AF579" s="652"/>
      <c r="AG579" s="652"/>
      <c r="AH579" s="652"/>
      <c r="AI579" s="652"/>
      <c r="AJ579" s="652"/>
      <c r="AK579" s="652"/>
      <c r="AL579" s="652"/>
      <c r="AM579" s="652"/>
      <c r="AN579" s="652"/>
      <c r="AO579" s="652"/>
      <c r="AP579" s="652"/>
      <c r="AQ579" s="652"/>
      <c r="AR579" s="652"/>
      <c r="AS579" s="652"/>
      <c r="AT579" s="652"/>
      <c r="AU579" s="652"/>
      <c r="AV579" s="652"/>
      <c r="AW579" s="652">
        <f t="shared" si="934"/>
        <v>0</v>
      </c>
      <c r="AX579" s="652">
        <f t="shared" ref="AX579:BP579" si="945">$C579*AX648</f>
        <v>0</v>
      </c>
      <c r="AY579" s="652">
        <f t="shared" si="945"/>
        <v>0</v>
      </c>
      <c r="AZ579" s="652">
        <f t="shared" si="945"/>
        <v>0</v>
      </c>
      <c r="BA579" s="652">
        <f t="shared" si="945"/>
        <v>0</v>
      </c>
      <c r="BB579" s="652">
        <f t="shared" si="945"/>
        <v>0</v>
      </c>
      <c r="BC579" s="652">
        <f t="shared" si="945"/>
        <v>0</v>
      </c>
      <c r="BD579" s="652">
        <f t="shared" si="945"/>
        <v>0</v>
      </c>
      <c r="BE579" s="652">
        <f t="shared" si="945"/>
        <v>0</v>
      </c>
      <c r="BF579" s="652">
        <f t="shared" si="945"/>
        <v>0</v>
      </c>
      <c r="BG579" s="652">
        <f t="shared" si="945"/>
        <v>0</v>
      </c>
      <c r="BH579" s="652">
        <f t="shared" si="945"/>
        <v>0</v>
      </c>
      <c r="BI579" s="652">
        <f t="shared" si="945"/>
        <v>0</v>
      </c>
      <c r="BJ579" s="652">
        <f t="shared" si="945"/>
        <v>0</v>
      </c>
      <c r="BK579" s="652">
        <f t="shared" si="945"/>
        <v>0</v>
      </c>
      <c r="BL579" s="652">
        <f t="shared" si="945"/>
        <v>0</v>
      </c>
      <c r="BM579" s="652">
        <f t="shared" si="945"/>
        <v>0</v>
      </c>
      <c r="BN579" s="652">
        <f t="shared" si="945"/>
        <v>0</v>
      </c>
      <c r="BO579" s="652">
        <f t="shared" si="945"/>
        <v>0</v>
      </c>
      <c r="BP579" s="652">
        <f t="shared" si="945"/>
        <v>0</v>
      </c>
      <c r="BQ579" s="652">
        <f t="shared" si="937"/>
        <v>0</v>
      </c>
    </row>
    <row r="580" spans="1:69" s="360" customFormat="1" ht="12.75" x14ac:dyDescent="0.2">
      <c r="A580" s="692">
        <v>1945</v>
      </c>
      <c r="B580" s="384" t="s">
        <v>545</v>
      </c>
      <c r="C580" s="1306">
        <f>'I4 BO ASSETS'!O72</f>
        <v>0</v>
      </c>
      <c r="D580" s="652"/>
      <c r="E580" s="652"/>
      <c r="F580" s="652"/>
      <c r="G580" s="652"/>
      <c r="H580" s="652"/>
      <c r="I580" s="652"/>
      <c r="J580" s="652"/>
      <c r="K580" s="652"/>
      <c r="L580" s="652"/>
      <c r="M580" s="652"/>
      <c r="N580" s="652"/>
      <c r="O580" s="652"/>
      <c r="P580" s="652"/>
      <c r="Q580" s="652"/>
      <c r="R580" s="652"/>
      <c r="S580" s="652"/>
      <c r="T580" s="652"/>
      <c r="U580" s="652"/>
      <c r="V580" s="652"/>
      <c r="W580" s="652"/>
      <c r="X580" s="652"/>
      <c r="Y580" s="652"/>
      <c r="Z580" s="652"/>
      <c r="AA580" s="652"/>
      <c r="AB580" s="652"/>
      <c r="AC580" s="652"/>
      <c r="AD580" s="652"/>
      <c r="AE580" s="652"/>
      <c r="AF580" s="652"/>
      <c r="AG580" s="652"/>
      <c r="AH580" s="652"/>
      <c r="AI580" s="652"/>
      <c r="AJ580" s="652"/>
      <c r="AK580" s="652"/>
      <c r="AL580" s="652"/>
      <c r="AM580" s="652"/>
      <c r="AN580" s="652"/>
      <c r="AO580" s="652"/>
      <c r="AP580" s="652"/>
      <c r="AQ580" s="652"/>
      <c r="AR580" s="652"/>
      <c r="AS580" s="652"/>
      <c r="AT580" s="652"/>
      <c r="AU580" s="652"/>
      <c r="AV580" s="652"/>
      <c r="AW580" s="652">
        <f t="shared" si="934"/>
        <v>0</v>
      </c>
      <c r="AX580" s="652">
        <f t="shared" ref="AX580:BP580" si="946">$C580*AX649</f>
        <v>0</v>
      </c>
      <c r="AY580" s="652">
        <f t="shared" si="946"/>
        <v>0</v>
      </c>
      <c r="AZ580" s="652">
        <f t="shared" si="946"/>
        <v>0</v>
      </c>
      <c r="BA580" s="652">
        <f t="shared" si="946"/>
        <v>0</v>
      </c>
      <c r="BB580" s="652">
        <f t="shared" si="946"/>
        <v>0</v>
      </c>
      <c r="BC580" s="652">
        <f t="shared" si="946"/>
        <v>0</v>
      </c>
      <c r="BD580" s="652">
        <f t="shared" si="946"/>
        <v>0</v>
      </c>
      <c r="BE580" s="652">
        <f t="shared" si="946"/>
        <v>0</v>
      </c>
      <c r="BF580" s="652">
        <f t="shared" si="946"/>
        <v>0</v>
      </c>
      <c r="BG580" s="652">
        <f t="shared" si="946"/>
        <v>0</v>
      </c>
      <c r="BH580" s="652">
        <f t="shared" si="946"/>
        <v>0</v>
      </c>
      <c r="BI580" s="652">
        <f t="shared" si="946"/>
        <v>0</v>
      </c>
      <c r="BJ580" s="652">
        <f t="shared" si="946"/>
        <v>0</v>
      </c>
      <c r="BK580" s="652">
        <f t="shared" si="946"/>
        <v>0</v>
      </c>
      <c r="BL580" s="652">
        <f t="shared" si="946"/>
        <v>0</v>
      </c>
      <c r="BM580" s="652">
        <f t="shared" si="946"/>
        <v>0</v>
      </c>
      <c r="BN580" s="652">
        <f t="shared" si="946"/>
        <v>0</v>
      </c>
      <c r="BO580" s="652">
        <f t="shared" si="946"/>
        <v>0</v>
      </c>
      <c r="BP580" s="652">
        <f t="shared" si="946"/>
        <v>0</v>
      </c>
      <c r="BQ580" s="652">
        <f t="shared" si="937"/>
        <v>0</v>
      </c>
    </row>
    <row r="581" spans="1:69" s="360" customFormat="1" ht="12.75" x14ac:dyDescent="0.2">
      <c r="A581" s="692">
        <v>1950</v>
      </c>
      <c r="B581" s="384" t="s">
        <v>546</v>
      </c>
      <c r="C581" s="1306">
        <f>'I4 BO ASSETS'!O73</f>
        <v>0</v>
      </c>
      <c r="D581" s="652"/>
      <c r="E581" s="652"/>
      <c r="F581" s="652"/>
      <c r="G581" s="652"/>
      <c r="H581" s="652"/>
      <c r="I581" s="652"/>
      <c r="J581" s="652"/>
      <c r="K581" s="652"/>
      <c r="L581" s="652"/>
      <c r="M581" s="652"/>
      <c r="N581" s="652"/>
      <c r="O581" s="652"/>
      <c r="P581" s="652"/>
      <c r="Q581" s="652"/>
      <c r="R581" s="652"/>
      <c r="S581" s="652"/>
      <c r="T581" s="652"/>
      <c r="U581" s="652"/>
      <c r="V581" s="652"/>
      <c r="W581" s="652"/>
      <c r="X581" s="652"/>
      <c r="Y581" s="652"/>
      <c r="Z581" s="652"/>
      <c r="AA581" s="652"/>
      <c r="AB581" s="652"/>
      <c r="AC581" s="652"/>
      <c r="AD581" s="652"/>
      <c r="AE581" s="652"/>
      <c r="AF581" s="652"/>
      <c r="AG581" s="652"/>
      <c r="AH581" s="652"/>
      <c r="AI581" s="652"/>
      <c r="AJ581" s="652"/>
      <c r="AK581" s="652"/>
      <c r="AL581" s="652"/>
      <c r="AM581" s="652"/>
      <c r="AN581" s="652"/>
      <c r="AO581" s="652"/>
      <c r="AP581" s="652"/>
      <c r="AQ581" s="652"/>
      <c r="AR581" s="652"/>
      <c r="AS581" s="652"/>
      <c r="AT581" s="652"/>
      <c r="AU581" s="652"/>
      <c r="AV581" s="652"/>
      <c r="AW581" s="652">
        <f t="shared" si="934"/>
        <v>0</v>
      </c>
      <c r="AX581" s="652">
        <f t="shared" ref="AX581:BP581" si="947">$C581*AX650</f>
        <v>0</v>
      </c>
      <c r="AY581" s="652">
        <f t="shared" si="947"/>
        <v>0</v>
      </c>
      <c r="AZ581" s="652">
        <f t="shared" si="947"/>
        <v>0</v>
      </c>
      <c r="BA581" s="652">
        <f t="shared" si="947"/>
        <v>0</v>
      </c>
      <c r="BB581" s="652">
        <f t="shared" si="947"/>
        <v>0</v>
      </c>
      <c r="BC581" s="652">
        <f t="shared" si="947"/>
        <v>0</v>
      </c>
      <c r="BD581" s="652">
        <f t="shared" si="947"/>
        <v>0</v>
      </c>
      <c r="BE581" s="652">
        <f t="shared" si="947"/>
        <v>0</v>
      </c>
      <c r="BF581" s="652">
        <f t="shared" si="947"/>
        <v>0</v>
      </c>
      <c r="BG581" s="652">
        <f t="shared" si="947"/>
        <v>0</v>
      </c>
      <c r="BH581" s="652">
        <f t="shared" si="947"/>
        <v>0</v>
      </c>
      <c r="BI581" s="652">
        <f t="shared" si="947"/>
        <v>0</v>
      </c>
      <c r="BJ581" s="652">
        <f t="shared" si="947"/>
        <v>0</v>
      </c>
      <c r="BK581" s="652">
        <f t="shared" si="947"/>
        <v>0</v>
      </c>
      <c r="BL581" s="652">
        <f t="shared" si="947"/>
        <v>0</v>
      </c>
      <c r="BM581" s="652">
        <f t="shared" si="947"/>
        <v>0</v>
      </c>
      <c r="BN581" s="652">
        <f t="shared" si="947"/>
        <v>0</v>
      </c>
      <c r="BO581" s="652">
        <f t="shared" si="947"/>
        <v>0</v>
      </c>
      <c r="BP581" s="652">
        <f t="shared" si="947"/>
        <v>0</v>
      </c>
      <c r="BQ581" s="652">
        <f t="shared" si="937"/>
        <v>0</v>
      </c>
    </row>
    <row r="582" spans="1:69" s="360" customFormat="1" ht="12.75" x14ac:dyDescent="0.2">
      <c r="A582" s="692">
        <v>1955</v>
      </c>
      <c r="B582" s="384" t="s">
        <v>276</v>
      </c>
      <c r="C582" s="1306">
        <f>'I4 BO ASSETS'!O74</f>
        <v>0</v>
      </c>
      <c r="D582" s="652"/>
      <c r="E582" s="652"/>
      <c r="F582" s="652"/>
      <c r="G582" s="652"/>
      <c r="H582" s="652"/>
      <c r="I582" s="652"/>
      <c r="J582" s="652"/>
      <c r="K582" s="652"/>
      <c r="L582" s="652"/>
      <c r="M582" s="652"/>
      <c r="N582" s="652"/>
      <c r="O582" s="652"/>
      <c r="P582" s="652"/>
      <c r="Q582" s="652"/>
      <c r="R582" s="652"/>
      <c r="S582" s="652"/>
      <c r="T582" s="652"/>
      <c r="U582" s="652"/>
      <c r="V582" s="652"/>
      <c r="W582" s="652"/>
      <c r="X582" s="652"/>
      <c r="Y582" s="652"/>
      <c r="Z582" s="652"/>
      <c r="AA582" s="652"/>
      <c r="AB582" s="652"/>
      <c r="AC582" s="652"/>
      <c r="AD582" s="652"/>
      <c r="AE582" s="652"/>
      <c r="AF582" s="652"/>
      <c r="AG582" s="652"/>
      <c r="AH582" s="652"/>
      <c r="AI582" s="652"/>
      <c r="AJ582" s="652"/>
      <c r="AK582" s="652"/>
      <c r="AL582" s="652"/>
      <c r="AM582" s="652"/>
      <c r="AN582" s="652"/>
      <c r="AO582" s="652"/>
      <c r="AP582" s="652"/>
      <c r="AQ582" s="652"/>
      <c r="AR582" s="652"/>
      <c r="AS582" s="652"/>
      <c r="AT582" s="652"/>
      <c r="AU582" s="652"/>
      <c r="AV582" s="652"/>
      <c r="AW582" s="652">
        <f t="shared" si="934"/>
        <v>0</v>
      </c>
      <c r="AX582" s="652">
        <f t="shared" ref="AX582:BP582" si="948">$C582*AX651</f>
        <v>0</v>
      </c>
      <c r="AY582" s="652">
        <f t="shared" si="948"/>
        <v>0</v>
      </c>
      <c r="AZ582" s="652">
        <f t="shared" si="948"/>
        <v>0</v>
      </c>
      <c r="BA582" s="652">
        <f t="shared" si="948"/>
        <v>0</v>
      </c>
      <c r="BB582" s="652">
        <f t="shared" si="948"/>
        <v>0</v>
      </c>
      <c r="BC582" s="652">
        <f t="shared" si="948"/>
        <v>0</v>
      </c>
      <c r="BD582" s="652">
        <f t="shared" si="948"/>
        <v>0</v>
      </c>
      <c r="BE582" s="652">
        <f t="shared" si="948"/>
        <v>0</v>
      </c>
      <c r="BF582" s="652">
        <f t="shared" si="948"/>
        <v>0</v>
      </c>
      <c r="BG582" s="652">
        <f t="shared" si="948"/>
        <v>0</v>
      </c>
      <c r="BH582" s="652">
        <f t="shared" si="948"/>
        <v>0</v>
      </c>
      <c r="BI582" s="652">
        <f t="shared" si="948"/>
        <v>0</v>
      </c>
      <c r="BJ582" s="652">
        <f t="shared" si="948"/>
        <v>0</v>
      </c>
      <c r="BK582" s="652">
        <f t="shared" si="948"/>
        <v>0</v>
      </c>
      <c r="BL582" s="652">
        <f t="shared" si="948"/>
        <v>0</v>
      </c>
      <c r="BM582" s="652">
        <f t="shared" si="948"/>
        <v>0</v>
      </c>
      <c r="BN582" s="652">
        <f t="shared" si="948"/>
        <v>0</v>
      </c>
      <c r="BO582" s="652">
        <f t="shared" si="948"/>
        <v>0</v>
      </c>
      <c r="BP582" s="652">
        <f t="shared" si="948"/>
        <v>0</v>
      </c>
      <c r="BQ582" s="652">
        <f t="shared" si="937"/>
        <v>0</v>
      </c>
    </row>
    <row r="583" spans="1:69" s="360" customFormat="1" ht="12.75" x14ac:dyDescent="0.2">
      <c r="A583" s="692">
        <v>1960</v>
      </c>
      <c r="B583" s="384" t="s">
        <v>277</v>
      </c>
      <c r="C583" s="1306">
        <f>'I4 BO ASSETS'!O75</f>
        <v>0</v>
      </c>
      <c r="D583" s="652"/>
      <c r="E583" s="652"/>
      <c r="F583" s="652"/>
      <c r="G583" s="652"/>
      <c r="H583" s="652"/>
      <c r="I583" s="652"/>
      <c r="J583" s="652"/>
      <c r="K583" s="652"/>
      <c r="L583" s="652"/>
      <c r="M583" s="652"/>
      <c r="N583" s="652"/>
      <c r="O583" s="652"/>
      <c r="P583" s="652"/>
      <c r="Q583" s="652"/>
      <c r="R583" s="652"/>
      <c r="S583" s="652"/>
      <c r="T583" s="652"/>
      <c r="U583" s="652"/>
      <c r="V583" s="652"/>
      <c r="W583" s="652"/>
      <c r="X583" s="652"/>
      <c r="Y583" s="652"/>
      <c r="Z583" s="652"/>
      <c r="AA583" s="652"/>
      <c r="AB583" s="652"/>
      <c r="AC583" s="652"/>
      <c r="AD583" s="652"/>
      <c r="AE583" s="652"/>
      <c r="AF583" s="652"/>
      <c r="AG583" s="652"/>
      <c r="AH583" s="652"/>
      <c r="AI583" s="652"/>
      <c r="AJ583" s="652"/>
      <c r="AK583" s="652"/>
      <c r="AL583" s="652"/>
      <c r="AM583" s="652"/>
      <c r="AN583" s="652"/>
      <c r="AO583" s="652"/>
      <c r="AP583" s="652"/>
      <c r="AQ583" s="652"/>
      <c r="AR583" s="652"/>
      <c r="AS583" s="652"/>
      <c r="AT583" s="652"/>
      <c r="AU583" s="652"/>
      <c r="AV583" s="652"/>
      <c r="AW583" s="652">
        <f t="shared" si="934"/>
        <v>0</v>
      </c>
      <c r="AX583" s="652">
        <f t="shared" ref="AX583:BP583" si="949">$C583*AX652</f>
        <v>0</v>
      </c>
      <c r="AY583" s="652">
        <f t="shared" si="949"/>
        <v>0</v>
      </c>
      <c r="AZ583" s="652">
        <f t="shared" si="949"/>
        <v>0</v>
      </c>
      <c r="BA583" s="652">
        <f t="shared" si="949"/>
        <v>0</v>
      </c>
      <c r="BB583" s="652">
        <f t="shared" si="949"/>
        <v>0</v>
      </c>
      <c r="BC583" s="652">
        <f t="shared" si="949"/>
        <v>0</v>
      </c>
      <c r="BD583" s="652">
        <f t="shared" si="949"/>
        <v>0</v>
      </c>
      <c r="BE583" s="652">
        <f t="shared" si="949"/>
        <v>0</v>
      </c>
      <c r="BF583" s="652">
        <f t="shared" si="949"/>
        <v>0</v>
      </c>
      <c r="BG583" s="652">
        <f t="shared" si="949"/>
        <v>0</v>
      </c>
      <c r="BH583" s="652">
        <f t="shared" si="949"/>
        <v>0</v>
      </c>
      <c r="BI583" s="652">
        <f t="shared" si="949"/>
        <v>0</v>
      </c>
      <c r="BJ583" s="652">
        <f t="shared" si="949"/>
        <v>0</v>
      </c>
      <c r="BK583" s="652">
        <f t="shared" si="949"/>
        <v>0</v>
      </c>
      <c r="BL583" s="652">
        <f t="shared" si="949"/>
        <v>0</v>
      </c>
      <c r="BM583" s="652">
        <f t="shared" si="949"/>
        <v>0</v>
      </c>
      <c r="BN583" s="652">
        <f t="shared" si="949"/>
        <v>0</v>
      </c>
      <c r="BO583" s="652">
        <f t="shared" si="949"/>
        <v>0</v>
      </c>
      <c r="BP583" s="652">
        <f t="shared" si="949"/>
        <v>0</v>
      </c>
      <c r="BQ583" s="652">
        <f t="shared" si="937"/>
        <v>0</v>
      </c>
    </row>
    <row r="584" spans="1:69" s="360" customFormat="1" ht="25.5" x14ac:dyDescent="0.2">
      <c r="A584" s="692">
        <v>1970</v>
      </c>
      <c r="B584" s="384" t="s">
        <v>279</v>
      </c>
      <c r="C584" s="1306">
        <f>'I4 BO ASSETS'!O76</f>
        <v>0</v>
      </c>
      <c r="D584" s="652"/>
      <c r="E584" s="652"/>
      <c r="F584" s="652"/>
      <c r="G584" s="652"/>
      <c r="H584" s="652"/>
      <c r="I584" s="652"/>
      <c r="J584" s="652"/>
      <c r="K584" s="652"/>
      <c r="L584" s="652"/>
      <c r="M584" s="652"/>
      <c r="N584" s="652"/>
      <c r="O584" s="652"/>
      <c r="P584" s="652"/>
      <c r="Q584" s="652"/>
      <c r="R584" s="652"/>
      <c r="S584" s="652"/>
      <c r="T584" s="652"/>
      <c r="U584" s="652"/>
      <c r="V584" s="652"/>
      <c r="W584" s="652"/>
      <c r="X584" s="652"/>
      <c r="Y584" s="652"/>
      <c r="Z584" s="652"/>
      <c r="AA584" s="652"/>
      <c r="AB584" s="652"/>
      <c r="AC584" s="652"/>
      <c r="AD584" s="652"/>
      <c r="AE584" s="652"/>
      <c r="AF584" s="652"/>
      <c r="AG584" s="652"/>
      <c r="AH584" s="652"/>
      <c r="AI584" s="652"/>
      <c r="AJ584" s="652"/>
      <c r="AK584" s="652"/>
      <c r="AL584" s="652"/>
      <c r="AM584" s="652"/>
      <c r="AN584" s="652"/>
      <c r="AO584" s="652"/>
      <c r="AP584" s="652"/>
      <c r="AQ584" s="652"/>
      <c r="AR584" s="652"/>
      <c r="AS584" s="652"/>
      <c r="AT584" s="652"/>
      <c r="AU584" s="652"/>
      <c r="AV584" s="652"/>
      <c r="AW584" s="652">
        <f t="shared" si="934"/>
        <v>0</v>
      </c>
      <c r="AX584" s="652">
        <f t="shared" ref="AX584:BP584" si="950">$C584*AX653</f>
        <v>0</v>
      </c>
      <c r="AY584" s="652">
        <f t="shared" si="950"/>
        <v>0</v>
      </c>
      <c r="AZ584" s="652">
        <f t="shared" si="950"/>
        <v>0</v>
      </c>
      <c r="BA584" s="652">
        <f t="shared" si="950"/>
        <v>0</v>
      </c>
      <c r="BB584" s="652">
        <f t="shared" si="950"/>
        <v>0</v>
      </c>
      <c r="BC584" s="652">
        <f t="shared" si="950"/>
        <v>0</v>
      </c>
      <c r="BD584" s="652">
        <f t="shared" si="950"/>
        <v>0</v>
      </c>
      <c r="BE584" s="652">
        <f t="shared" si="950"/>
        <v>0</v>
      </c>
      <c r="BF584" s="652">
        <f t="shared" si="950"/>
        <v>0</v>
      </c>
      <c r="BG584" s="652">
        <f t="shared" si="950"/>
        <v>0</v>
      </c>
      <c r="BH584" s="652">
        <f t="shared" si="950"/>
        <v>0</v>
      </c>
      <c r="BI584" s="652">
        <f t="shared" si="950"/>
        <v>0</v>
      </c>
      <c r="BJ584" s="652">
        <f t="shared" si="950"/>
        <v>0</v>
      </c>
      <c r="BK584" s="652">
        <f t="shared" si="950"/>
        <v>0</v>
      </c>
      <c r="BL584" s="652">
        <f t="shared" si="950"/>
        <v>0</v>
      </c>
      <c r="BM584" s="652">
        <f t="shared" si="950"/>
        <v>0</v>
      </c>
      <c r="BN584" s="652">
        <f t="shared" si="950"/>
        <v>0</v>
      </c>
      <c r="BO584" s="652">
        <f t="shared" si="950"/>
        <v>0</v>
      </c>
      <c r="BP584" s="652">
        <f t="shared" si="950"/>
        <v>0</v>
      </c>
      <c r="BQ584" s="652">
        <f t="shared" si="937"/>
        <v>0</v>
      </c>
    </row>
    <row r="585" spans="1:69" s="360" customFormat="1" ht="25.5" x14ac:dyDescent="0.2">
      <c r="A585" s="692">
        <v>1975</v>
      </c>
      <c r="B585" s="384" t="s">
        <v>1650</v>
      </c>
      <c r="C585" s="1306">
        <f>'I4 BO ASSETS'!O77</f>
        <v>0</v>
      </c>
      <c r="D585" s="652"/>
      <c r="E585" s="652"/>
      <c r="F585" s="652"/>
      <c r="G585" s="652"/>
      <c r="H585" s="652"/>
      <c r="I585" s="652"/>
      <c r="J585" s="652"/>
      <c r="K585" s="652"/>
      <c r="L585" s="652"/>
      <c r="M585" s="652"/>
      <c r="N585" s="652"/>
      <c r="O585" s="652"/>
      <c r="P585" s="652"/>
      <c r="Q585" s="652"/>
      <c r="R585" s="652"/>
      <c r="S585" s="652"/>
      <c r="T585" s="652"/>
      <c r="U585" s="652"/>
      <c r="V585" s="652"/>
      <c r="W585" s="652"/>
      <c r="X585" s="652"/>
      <c r="Y585" s="652"/>
      <c r="Z585" s="652"/>
      <c r="AA585" s="652"/>
      <c r="AB585" s="652"/>
      <c r="AC585" s="652"/>
      <c r="AD585" s="652"/>
      <c r="AE585" s="652"/>
      <c r="AF585" s="652"/>
      <c r="AG585" s="652"/>
      <c r="AH585" s="652"/>
      <c r="AI585" s="652"/>
      <c r="AJ585" s="652"/>
      <c r="AK585" s="652"/>
      <c r="AL585" s="652"/>
      <c r="AM585" s="652"/>
      <c r="AN585" s="652"/>
      <c r="AO585" s="652"/>
      <c r="AP585" s="652"/>
      <c r="AQ585" s="652"/>
      <c r="AR585" s="652"/>
      <c r="AS585" s="652"/>
      <c r="AT585" s="652"/>
      <c r="AU585" s="652"/>
      <c r="AV585" s="652"/>
      <c r="AW585" s="652">
        <f t="shared" si="934"/>
        <v>0</v>
      </c>
      <c r="AX585" s="652">
        <f t="shared" ref="AX585:BP585" si="951">$C585*AX654</f>
        <v>0</v>
      </c>
      <c r="AY585" s="652">
        <f t="shared" si="951"/>
        <v>0</v>
      </c>
      <c r="AZ585" s="652">
        <f t="shared" si="951"/>
        <v>0</v>
      </c>
      <c r="BA585" s="652">
        <f t="shared" si="951"/>
        <v>0</v>
      </c>
      <c r="BB585" s="652">
        <f t="shared" si="951"/>
        <v>0</v>
      </c>
      <c r="BC585" s="652">
        <f t="shared" si="951"/>
        <v>0</v>
      </c>
      <c r="BD585" s="652">
        <f t="shared" si="951"/>
        <v>0</v>
      </c>
      <c r="BE585" s="652">
        <f t="shared" si="951"/>
        <v>0</v>
      </c>
      <c r="BF585" s="652">
        <f t="shared" si="951"/>
        <v>0</v>
      </c>
      <c r="BG585" s="652">
        <f t="shared" si="951"/>
        <v>0</v>
      </c>
      <c r="BH585" s="652">
        <f t="shared" si="951"/>
        <v>0</v>
      </c>
      <c r="BI585" s="652">
        <f t="shared" si="951"/>
        <v>0</v>
      </c>
      <c r="BJ585" s="652">
        <f t="shared" si="951"/>
        <v>0</v>
      </c>
      <c r="BK585" s="652">
        <f t="shared" si="951"/>
        <v>0</v>
      </c>
      <c r="BL585" s="652">
        <f t="shared" si="951"/>
        <v>0</v>
      </c>
      <c r="BM585" s="652">
        <f t="shared" si="951"/>
        <v>0</v>
      </c>
      <c r="BN585" s="652">
        <f t="shared" si="951"/>
        <v>0</v>
      </c>
      <c r="BO585" s="652">
        <f t="shared" si="951"/>
        <v>0</v>
      </c>
      <c r="BP585" s="652">
        <f t="shared" si="951"/>
        <v>0</v>
      </c>
      <c r="BQ585" s="652">
        <f t="shared" si="937"/>
        <v>0</v>
      </c>
    </row>
    <row r="586" spans="1:69" s="360" customFormat="1" ht="12.75" x14ac:dyDescent="0.2">
      <c r="A586" s="692">
        <v>1980</v>
      </c>
      <c r="B586" s="384" t="s">
        <v>1125</v>
      </c>
      <c r="C586" s="1306">
        <f>'I4 BO ASSETS'!O78</f>
        <v>0</v>
      </c>
      <c r="D586" s="652"/>
      <c r="E586" s="652"/>
      <c r="F586" s="652"/>
      <c r="G586" s="652"/>
      <c r="H586" s="652"/>
      <c r="I586" s="652"/>
      <c r="J586" s="652"/>
      <c r="K586" s="652"/>
      <c r="L586" s="652"/>
      <c r="M586" s="652"/>
      <c r="N586" s="652"/>
      <c r="O586" s="652"/>
      <c r="P586" s="652"/>
      <c r="Q586" s="652"/>
      <c r="R586" s="652"/>
      <c r="S586" s="652"/>
      <c r="T586" s="652"/>
      <c r="U586" s="652"/>
      <c r="V586" s="652"/>
      <c r="W586" s="652"/>
      <c r="X586" s="652"/>
      <c r="Y586" s="652"/>
      <c r="Z586" s="652"/>
      <c r="AA586" s="652"/>
      <c r="AB586" s="652"/>
      <c r="AC586" s="652"/>
      <c r="AD586" s="652"/>
      <c r="AE586" s="652"/>
      <c r="AF586" s="652"/>
      <c r="AG586" s="652"/>
      <c r="AH586" s="652"/>
      <c r="AI586" s="652"/>
      <c r="AJ586" s="652"/>
      <c r="AK586" s="652"/>
      <c r="AL586" s="652"/>
      <c r="AM586" s="652"/>
      <c r="AN586" s="652"/>
      <c r="AO586" s="652"/>
      <c r="AP586" s="652"/>
      <c r="AQ586" s="652"/>
      <c r="AR586" s="652"/>
      <c r="AS586" s="652"/>
      <c r="AT586" s="652"/>
      <c r="AU586" s="652"/>
      <c r="AV586" s="652"/>
      <c r="AW586" s="652">
        <f t="shared" si="934"/>
        <v>0</v>
      </c>
      <c r="AX586" s="652">
        <f t="shared" ref="AX586:BP586" si="952">$C586*AX655</f>
        <v>0</v>
      </c>
      <c r="AY586" s="652">
        <f t="shared" si="952"/>
        <v>0</v>
      </c>
      <c r="AZ586" s="652">
        <f t="shared" si="952"/>
        <v>0</v>
      </c>
      <c r="BA586" s="652">
        <f t="shared" si="952"/>
        <v>0</v>
      </c>
      <c r="BB586" s="652">
        <f t="shared" si="952"/>
        <v>0</v>
      </c>
      <c r="BC586" s="652">
        <f t="shared" si="952"/>
        <v>0</v>
      </c>
      <c r="BD586" s="652">
        <f t="shared" si="952"/>
        <v>0</v>
      </c>
      <c r="BE586" s="652">
        <f t="shared" si="952"/>
        <v>0</v>
      </c>
      <c r="BF586" s="652">
        <f t="shared" si="952"/>
        <v>0</v>
      </c>
      <c r="BG586" s="652">
        <f t="shared" si="952"/>
        <v>0</v>
      </c>
      <c r="BH586" s="652">
        <f t="shared" si="952"/>
        <v>0</v>
      </c>
      <c r="BI586" s="652">
        <f t="shared" si="952"/>
        <v>0</v>
      </c>
      <c r="BJ586" s="652">
        <f t="shared" si="952"/>
        <v>0</v>
      </c>
      <c r="BK586" s="652">
        <f t="shared" si="952"/>
        <v>0</v>
      </c>
      <c r="BL586" s="652">
        <f t="shared" si="952"/>
        <v>0</v>
      </c>
      <c r="BM586" s="652">
        <f t="shared" si="952"/>
        <v>0</v>
      </c>
      <c r="BN586" s="652">
        <f t="shared" si="952"/>
        <v>0</v>
      </c>
      <c r="BO586" s="652">
        <f t="shared" si="952"/>
        <v>0</v>
      </c>
      <c r="BP586" s="652">
        <f t="shared" si="952"/>
        <v>0</v>
      </c>
      <c r="BQ586" s="652">
        <f t="shared" si="937"/>
        <v>0</v>
      </c>
    </row>
    <row r="587" spans="1:69" s="360" customFormat="1" ht="12.75" x14ac:dyDescent="0.2">
      <c r="A587" s="692">
        <v>1990</v>
      </c>
      <c r="B587" s="384" t="s">
        <v>1127</v>
      </c>
      <c r="C587" s="1306">
        <f>'I4 BO ASSETS'!O79</f>
        <v>0</v>
      </c>
      <c r="D587" s="652"/>
      <c r="E587" s="652"/>
      <c r="F587" s="652"/>
      <c r="G587" s="652"/>
      <c r="H587" s="652"/>
      <c r="I587" s="652"/>
      <c r="J587" s="652"/>
      <c r="K587" s="652"/>
      <c r="L587" s="652"/>
      <c r="M587" s="652"/>
      <c r="N587" s="652"/>
      <c r="O587" s="652"/>
      <c r="P587" s="652"/>
      <c r="Q587" s="652"/>
      <c r="R587" s="652"/>
      <c r="S587" s="652"/>
      <c r="T587" s="652"/>
      <c r="U587" s="652"/>
      <c r="V587" s="652"/>
      <c r="W587" s="652"/>
      <c r="X587" s="652"/>
      <c r="Y587" s="652"/>
      <c r="Z587" s="652"/>
      <c r="AA587" s="652"/>
      <c r="AB587" s="652"/>
      <c r="AC587" s="652"/>
      <c r="AD587" s="652"/>
      <c r="AE587" s="652"/>
      <c r="AF587" s="652"/>
      <c r="AG587" s="652"/>
      <c r="AH587" s="652"/>
      <c r="AI587" s="652"/>
      <c r="AJ587" s="652"/>
      <c r="AK587" s="652"/>
      <c r="AL587" s="652"/>
      <c r="AM587" s="652"/>
      <c r="AN587" s="652"/>
      <c r="AO587" s="652"/>
      <c r="AP587" s="652"/>
      <c r="AQ587" s="652"/>
      <c r="AR587" s="652"/>
      <c r="AS587" s="652"/>
      <c r="AT587" s="652"/>
      <c r="AU587" s="652"/>
      <c r="AV587" s="652"/>
      <c r="AW587" s="652">
        <f t="shared" si="934"/>
        <v>0</v>
      </c>
      <c r="AX587" s="652">
        <f t="shared" ref="AX587:BP587" si="953">$C587*AX656</f>
        <v>0</v>
      </c>
      <c r="AY587" s="652">
        <f t="shared" si="953"/>
        <v>0</v>
      </c>
      <c r="AZ587" s="652">
        <f t="shared" si="953"/>
        <v>0</v>
      </c>
      <c r="BA587" s="652">
        <f t="shared" si="953"/>
        <v>0</v>
      </c>
      <c r="BB587" s="652">
        <f t="shared" si="953"/>
        <v>0</v>
      </c>
      <c r="BC587" s="652">
        <f t="shared" si="953"/>
        <v>0</v>
      </c>
      <c r="BD587" s="652">
        <f t="shared" si="953"/>
        <v>0</v>
      </c>
      <c r="BE587" s="652">
        <f t="shared" si="953"/>
        <v>0</v>
      </c>
      <c r="BF587" s="652">
        <f t="shared" si="953"/>
        <v>0</v>
      </c>
      <c r="BG587" s="652">
        <f t="shared" si="953"/>
        <v>0</v>
      </c>
      <c r="BH587" s="652">
        <f t="shared" si="953"/>
        <v>0</v>
      </c>
      <c r="BI587" s="652">
        <f t="shared" si="953"/>
        <v>0</v>
      </c>
      <c r="BJ587" s="652">
        <f t="shared" si="953"/>
        <v>0</v>
      </c>
      <c r="BK587" s="652">
        <f t="shared" si="953"/>
        <v>0</v>
      </c>
      <c r="BL587" s="652">
        <f t="shared" si="953"/>
        <v>0</v>
      </c>
      <c r="BM587" s="652">
        <f t="shared" si="953"/>
        <v>0</v>
      </c>
      <c r="BN587" s="652">
        <f t="shared" si="953"/>
        <v>0</v>
      </c>
      <c r="BO587" s="652">
        <f t="shared" si="953"/>
        <v>0</v>
      </c>
      <c r="BP587" s="652">
        <f t="shared" si="953"/>
        <v>0</v>
      </c>
      <c r="BQ587" s="652">
        <f t="shared" si="937"/>
        <v>0</v>
      </c>
    </row>
    <row r="588" spans="1:69" s="360" customFormat="1" ht="12.75" x14ac:dyDescent="0.2">
      <c r="A588" s="692">
        <v>2005</v>
      </c>
      <c r="B588" s="384" t="s">
        <v>1129</v>
      </c>
      <c r="C588" s="1306">
        <f>'I4 BO ASSETS'!O80</f>
        <v>0</v>
      </c>
      <c r="D588" s="652"/>
      <c r="E588" s="652"/>
      <c r="F588" s="652"/>
      <c r="G588" s="652"/>
      <c r="H588" s="652"/>
      <c r="I588" s="652"/>
      <c r="J588" s="652"/>
      <c r="K588" s="652"/>
      <c r="L588" s="652"/>
      <c r="M588" s="652"/>
      <c r="N588" s="652"/>
      <c r="O588" s="652"/>
      <c r="P588" s="652"/>
      <c r="Q588" s="652"/>
      <c r="R588" s="652"/>
      <c r="S588" s="652"/>
      <c r="T588" s="652"/>
      <c r="U588" s="652"/>
      <c r="V588" s="652"/>
      <c r="W588" s="652"/>
      <c r="X588" s="652"/>
      <c r="Y588" s="652"/>
      <c r="Z588" s="652"/>
      <c r="AA588" s="652"/>
      <c r="AB588" s="652"/>
      <c r="AC588" s="652"/>
      <c r="AD588" s="652"/>
      <c r="AE588" s="652"/>
      <c r="AF588" s="652"/>
      <c r="AG588" s="652"/>
      <c r="AH588" s="652"/>
      <c r="AI588" s="652"/>
      <c r="AJ588" s="652"/>
      <c r="AK588" s="652"/>
      <c r="AL588" s="652"/>
      <c r="AM588" s="652"/>
      <c r="AN588" s="652"/>
      <c r="AO588" s="652"/>
      <c r="AP588" s="652"/>
      <c r="AQ588" s="652"/>
      <c r="AR588" s="652"/>
      <c r="AS588" s="652"/>
      <c r="AT588" s="652"/>
      <c r="AU588" s="652"/>
      <c r="AV588" s="652"/>
      <c r="AW588" s="652">
        <f t="shared" ref="AW588:BL588" si="954">$C588*AW657</f>
        <v>0</v>
      </c>
      <c r="AX588" s="652">
        <f t="shared" si="954"/>
        <v>0</v>
      </c>
      <c r="AY588" s="652">
        <f t="shared" si="954"/>
        <v>0</v>
      </c>
      <c r="AZ588" s="652">
        <f t="shared" si="954"/>
        <v>0</v>
      </c>
      <c r="BA588" s="652">
        <f t="shared" si="954"/>
        <v>0</v>
      </c>
      <c r="BB588" s="652">
        <f t="shared" si="954"/>
        <v>0</v>
      </c>
      <c r="BC588" s="652">
        <f t="shared" si="954"/>
        <v>0</v>
      </c>
      <c r="BD588" s="652">
        <f t="shared" si="954"/>
        <v>0</v>
      </c>
      <c r="BE588" s="652">
        <f t="shared" si="954"/>
        <v>0</v>
      </c>
      <c r="BF588" s="652">
        <f t="shared" si="954"/>
        <v>0</v>
      </c>
      <c r="BG588" s="652">
        <f t="shared" si="954"/>
        <v>0</v>
      </c>
      <c r="BH588" s="652">
        <f t="shared" si="954"/>
        <v>0</v>
      </c>
      <c r="BI588" s="652">
        <f t="shared" si="954"/>
        <v>0</v>
      </c>
      <c r="BJ588" s="652">
        <f t="shared" si="954"/>
        <v>0</v>
      </c>
      <c r="BK588" s="652">
        <f t="shared" si="954"/>
        <v>0</v>
      </c>
      <c r="BL588" s="652">
        <f t="shared" si="954"/>
        <v>0</v>
      </c>
      <c r="BM588" s="652">
        <f>$C588*BM657</f>
        <v>0</v>
      </c>
      <c r="BN588" s="652">
        <f>$C588*BN657</f>
        <v>0</v>
      </c>
      <c r="BO588" s="652">
        <f>$C588*BO657</f>
        <v>0</v>
      </c>
      <c r="BP588" s="652">
        <f>$C588*BP657</f>
        <v>0</v>
      </c>
      <c r="BQ588" s="652">
        <f t="shared" si="937"/>
        <v>0</v>
      </c>
    </row>
    <row r="589" spans="1:69" s="1296" customFormat="1" ht="12.75" x14ac:dyDescent="0.2">
      <c r="A589" s="696">
        <v>2010</v>
      </c>
      <c r="B589" s="695" t="s">
        <v>1130</v>
      </c>
      <c r="C589" s="1306">
        <f>'I4 BO ASSETS'!O81</f>
        <v>0</v>
      </c>
      <c r="D589" s="652"/>
      <c r="E589" s="652"/>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f t="shared" ref="AW589:BP589" si="955">$C589*AW658</f>
        <v>0</v>
      </c>
      <c r="AX589" s="652">
        <f t="shared" si="955"/>
        <v>0</v>
      </c>
      <c r="AY589" s="652">
        <f t="shared" si="955"/>
        <v>0</v>
      </c>
      <c r="AZ589" s="652">
        <f t="shared" si="955"/>
        <v>0</v>
      </c>
      <c r="BA589" s="652">
        <f t="shared" si="955"/>
        <v>0</v>
      </c>
      <c r="BB589" s="652">
        <f t="shared" si="955"/>
        <v>0</v>
      </c>
      <c r="BC589" s="652">
        <f t="shared" si="955"/>
        <v>0</v>
      </c>
      <c r="BD589" s="652">
        <f t="shared" si="955"/>
        <v>0</v>
      </c>
      <c r="BE589" s="652">
        <f t="shared" si="955"/>
        <v>0</v>
      </c>
      <c r="BF589" s="652">
        <f t="shared" si="955"/>
        <v>0</v>
      </c>
      <c r="BG589" s="652">
        <f t="shared" si="955"/>
        <v>0</v>
      </c>
      <c r="BH589" s="652">
        <f t="shared" si="955"/>
        <v>0</v>
      </c>
      <c r="BI589" s="652">
        <f t="shared" si="955"/>
        <v>0</v>
      </c>
      <c r="BJ589" s="652">
        <f t="shared" si="955"/>
        <v>0</v>
      </c>
      <c r="BK589" s="652">
        <f t="shared" si="955"/>
        <v>0</v>
      </c>
      <c r="BL589" s="652">
        <f t="shared" si="955"/>
        <v>0</v>
      </c>
      <c r="BM589" s="652">
        <f t="shared" si="955"/>
        <v>0</v>
      </c>
      <c r="BN589" s="652">
        <f t="shared" si="955"/>
        <v>0</v>
      </c>
      <c r="BO589" s="652">
        <f t="shared" si="955"/>
        <v>0</v>
      </c>
      <c r="BP589" s="652">
        <f t="shared" si="955"/>
        <v>0</v>
      </c>
      <c r="BQ589" s="652">
        <f t="shared" si="937"/>
        <v>0</v>
      </c>
    </row>
    <row r="590" spans="1:69" s="1313" customFormat="1" ht="12.75" x14ac:dyDescent="0.2">
      <c r="A590" s="1308"/>
      <c r="B590" s="1309" t="s">
        <v>956</v>
      </c>
      <c r="C590" s="1310">
        <f>SUM(C570:C589)</f>
        <v>0</v>
      </c>
      <c r="D590" s="1311"/>
      <c r="E590" s="1311"/>
      <c r="F590" s="1312"/>
      <c r="G590" s="1311">
        <f t="shared" ref="G590:AB590" si="956">SUM(G570:G589)</f>
        <v>0</v>
      </c>
      <c r="H590" s="1311">
        <f t="shared" si="956"/>
        <v>0</v>
      </c>
      <c r="I590" s="1311">
        <f t="shared" si="956"/>
        <v>0</v>
      </c>
      <c r="J590" s="1311">
        <f t="shared" si="956"/>
        <v>0</v>
      </c>
      <c r="K590" s="1311">
        <f t="shared" si="956"/>
        <v>0</v>
      </c>
      <c r="L590" s="1311">
        <f t="shared" si="956"/>
        <v>0</v>
      </c>
      <c r="M590" s="1311">
        <f t="shared" si="956"/>
        <v>0</v>
      </c>
      <c r="N590" s="1311">
        <f t="shared" si="956"/>
        <v>0</v>
      </c>
      <c r="O590" s="1311">
        <f t="shared" si="956"/>
        <v>0</v>
      </c>
      <c r="P590" s="1311">
        <f t="shared" si="956"/>
        <v>0</v>
      </c>
      <c r="Q590" s="1311">
        <f t="shared" si="956"/>
        <v>0</v>
      </c>
      <c r="R590" s="1311">
        <f t="shared" ref="R590:AA590" si="957">SUM(R570:R589)</f>
        <v>0</v>
      </c>
      <c r="S590" s="1311">
        <f t="shared" si="957"/>
        <v>0</v>
      </c>
      <c r="T590" s="1311">
        <f t="shared" si="957"/>
        <v>0</v>
      </c>
      <c r="U590" s="1311">
        <f t="shared" si="957"/>
        <v>0</v>
      </c>
      <c r="V590" s="1311">
        <f t="shared" si="957"/>
        <v>0</v>
      </c>
      <c r="W590" s="1311">
        <f t="shared" si="957"/>
        <v>0</v>
      </c>
      <c r="X590" s="1311">
        <f t="shared" si="957"/>
        <v>0</v>
      </c>
      <c r="Y590" s="1311">
        <f t="shared" si="957"/>
        <v>0</v>
      </c>
      <c r="Z590" s="1311">
        <f t="shared" si="957"/>
        <v>0</v>
      </c>
      <c r="AA590" s="1311">
        <f t="shared" si="957"/>
        <v>0</v>
      </c>
      <c r="AB590" s="1311">
        <f t="shared" si="956"/>
        <v>0</v>
      </c>
      <c r="AC590" s="1311">
        <f t="shared" ref="AC590:AX590" si="958">SUM(AC570:AC589)</f>
        <v>0</v>
      </c>
      <c r="AD590" s="1311">
        <f t="shared" si="958"/>
        <v>0</v>
      </c>
      <c r="AE590" s="1311">
        <f t="shared" si="958"/>
        <v>0</v>
      </c>
      <c r="AF590" s="1311">
        <f t="shared" si="958"/>
        <v>0</v>
      </c>
      <c r="AG590" s="1311">
        <f t="shared" si="958"/>
        <v>0</v>
      </c>
      <c r="AH590" s="1311">
        <f t="shared" si="958"/>
        <v>0</v>
      </c>
      <c r="AI590" s="1311">
        <f t="shared" si="958"/>
        <v>0</v>
      </c>
      <c r="AJ590" s="1311">
        <f t="shared" si="958"/>
        <v>0</v>
      </c>
      <c r="AK590" s="1311">
        <f t="shared" si="958"/>
        <v>0</v>
      </c>
      <c r="AL590" s="1311">
        <f t="shared" si="958"/>
        <v>0</v>
      </c>
      <c r="AM590" s="1311">
        <f t="shared" si="958"/>
        <v>0</v>
      </c>
      <c r="AN590" s="1311">
        <f t="shared" si="958"/>
        <v>0</v>
      </c>
      <c r="AO590" s="1311">
        <f t="shared" si="958"/>
        <v>0</v>
      </c>
      <c r="AP590" s="1311">
        <f t="shared" si="958"/>
        <v>0</v>
      </c>
      <c r="AQ590" s="1311">
        <f t="shared" si="958"/>
        <v>0</v>
      </c>
      <c r="AR590" s="1311">
        <f t="shared" si="958"/>
        <v>0</v>
      </c>
      <c r="AS590" s="1311">
        <f t="shared" si="958"/>
        <v>0</v>
      </c>
      <c r="AT590" s="1311">
        <f t="shared" si="958"/>
        <v>0</v>
      </c>
      <c r="AU590" s="1311">
        <f t="shared" si="958"/>
        <v>0</v>
      </c>
      <c r="AV590" s="1311">
        <f t="shared" si="958"/>
        <v>0</v>
      </c>
      <c r="AW590" s="1311">
        <f t="shared" si="958"/>
        <v>0</v>
      </c>
      <c r="AX590" s="1311">
        <f t="shared" si="958"/>
        <v>0</v>
      </c>
      <c r="AY590" s="1311">
        <f t="shared" ref="AY590:BQ590" si="959">SUM(AY570:AY589)</f>
        <v>0</v>
      </c>
      <c r="AZ590" s="1311">
        <f t="shared" si="959"/>
        <v>0</v>
      </c>
      <c r="BA590" s="1311">
        <f t="shared" si="959"/>
        <v>0</v>
      </c>
      <c r="BB590" s="1311">
        <f t="shared" si="959"/>
        <v>0</v>
      </c>
      <c r="BC590" s="1311">
        <f t="shared" si="959"/>
        <v>0</v>
      </c>
      <c r="BD590" s="1311">
        <f t="shared" si="959"/>
        <v>0</v>
      </c>
      <c r="BE590" s="1311">
        <f t="shared" si="959"/>
        <v>0</v>
      </c>
      <c r="BF590" s="1311">
        <f t="shared" si="959"/>
        <v>0</v>
      </c>
      <c r="BG590" s="1311">
        <f t="shared" si="959"/>
        <v>0</v>
      </c>
      <c r="BH590" s="1311">
        <f t="shared" si="959"/>
        <v>0</v>
      </c>
      <c r="BI590" s="1311">
        <f t="shared" si="959"/>
        <v>0</v>
      </c>
      <c r="BJ590" s="1311">
        <f t="shared" si="959"/>
        <v>0</v>
      </c>
      <c r="BK590" s="1311">
        <f t="shared" si="959"/>
        <v>0</v>
      </c>
      <c r="BL590" s="1311">
        <f t="shared" si="959"/>
        <v>0</v>
      </c>
      <c r="BM590" s="1311">
        <f t="shared" si="959"/>
        <v>0</v>
      </c>
      <c r="BN590" s="1311">
        <f t="shared" si="959"/>
        <v>0</v>
      </c>
      <c r="BO590" s="1311">
        <f t="shared" si="959"/>
        <v>0</v>
      </c>
      <c r="BP590" s="1311">
        <f t="shared" si="959"/>
        <v>0</v>
      </c>
      <c r="BQ590" s="1311">
        <f t="shared" si="959"/>
        <v>0</v>
      </c>
    </row>
    <row r="591" spans="1:69" s="360" customFormat="1" ht="12.75" x14ac:dyDescent="0.2">
      <c r="A591" s="1314"/>
      <c r="B591" s="469"/>
      <c r="C591" s="1315"/>
      <c r="D591" s="652"/>
      <c r="E591" s="652"/>
      <c r="F591" s="652"/>
      <c r="AV591" s="470"/>
      <c r="BQ591" s="470"/>
    </row>
    <row r="592" spans="1:69" s="1226" customFormat="1" ht="13.5" thickBot="1" x14ac:dyDescent="0.25">
      <c r="A592" s="1227"/>
      <c r="B592" s="1224" t="s">
        <v>834</v>
      </c>
      <c r="C592" s="1228">
        <f t="shared" ref="C592:AH592" si="960">C568+C590</f>
        <v>0</v>
      </c>
      <c r="D592" s="1228">
        <f t="shared" si="960"/>
        <v>0</v>
      </c>
      <c r="E592" s="1228">
        <f t="shared" si="960"/>
        <v>0</v>
      </c>
      <c r="F592" s="1228">
        <f t="shared" si="960"/>
        <v>0</v>
      </c>
      <c r="G592" s="1228">
        <f t="shared" si="960"/>
        <v>0</v>
      </c>
      <c r="H592" s="1228">
        <f t="shared" si="960"/>
        <v>0</v>
      </c>
      <c r="I592" s="1228">
        <f t="shared" si="960"/>
        <v>0</v>
      </c>
      <c r="J592" s="1228">
        <f t="shared" si="960"/>
        <v>0</v>
      </c>
      <c r="K592" s="1228">
        <f t="shared" si="960"/>
        <v>0</v>
      </c>
      <c r="L592" s="1228">
        <f t="shared" si="960"/>
        <v>0</v>
      </c>
      <c r="M592" s="1228">
        <f t="shared" si="960"/>
        <v>0</v>
      </c>
      <c r="N592" s="1228">
        <f t="shared" si="960"/>
        <v>0</v>
      </c>
      <c r="O592" s="1228">
        <f t="shared" si="960"/>
        <v>0</v>
      </c>
      <c r="P592" s="1228">
        <f t="shared" si="960"/>
        <v>0</v>
      </c>
      <c r="Q592" s="1228">
        <f t="shared" si="960"/>
        <v>0</v>
      </c>
      <c r="R592" s="1228">
        <f t="shared" si="960"/>
        <v>0</v>
      </c>
      <c r="S592" s="1228">
        <f t="shared" si="960"/>
        <v>0</v>
      </c>
      <c r="T592" s="1228">
        <f t="shared" si="960"/>
        <v>0</v>
      </c>
      <c r="U592" s="1228">
        <f t="shared" si="960"/>
        <v>0</v>
      </c>
      <c r="V592" s="1228">
        <f t="shared" si="960"/>
        <v>0</v>
      </c>
      <c r="W592" s="1228">
        <f t="shared" si="960"/>
        <v>0</v>
      </c>
      <c r="X592" s="1228">
        <f t="shared" si="960"/>
        <v>0</v>
      </c>
      <c r="Y592" s="1228">
        <f t="shared" si="960"/>
        <v>0</v>
      </c>
      <c r="Z592" s="1228">
        <f t="shared" si="960"/>
        <v>0</v>
      </c>
      <c r="AA592" s="1228">
        <f t="shared" si="960"/>
        <v>0</v>
      </c>
      <c r="AB592" s="1228">
        <f t="shared" si="960"/>
        <v>0</v>
      </c>
      <c r="AC592" s="1228">
        <f t="shared" si="960"/>
        <v>0</v>
      </c>
      <c r="AD592" s="1228">
        <f t="shared" si="960"/>
        <v>0</v>
      </c>
      <c r="AE592" s="1228">
        <f t="shared" si="960"/>
        <v>0</v>
      </c>
      <c r="AF592" s="1228">
        <f t="shared" si="960"/>
        <v>0</v>
      </c>
      <c r="AG592" s="1228">
        <f t="shared" si="960"/>
        <v>0</v>
      </c>
      <c r="AH592" s="1228">
        <f t="shared" si="960"/>
        <v>0</v>
      </c>
      <c r="AI592" s="1228">
        <f t="shared" ref="AI592:BQ592" si="961">AI568+AI590</f>
        <v>0</v>
      </c>
      <c r="AJ592" s="1228">
        <f t="shared" si="961"/>
        <v>0</v>
      </c>
      <c r="AK592" s="1228">
        <f t="shared" si="961"/>
        <v>0</v>
      </c>
      <c r="AL592" s="1228">
        <f t="shared" si="961"/>
        <v>0</v>
      </c>
      <c r="AM592" s="1228">
        <f t="shared" si="961"/>
        <v>0</v>
      </c>
      <c r="AN592" s="1228">
        <f t="shared" si="961"/>
        <v>0</v>
      </c>
      <c r="AO592" s="1228">
        <f t="shared" si="961"/>
        <v>0</v>
      </c>
      <c r="AP592" s="1228">
        <f t="shared" si="961"/>
        <v>0</v>
      </c>
      <c r="AQ592" s="1228">
        <f t="shared" si="961"/>
        <v>0</v>
      </c>
      <c r="AR592" s="1228">
        <f t="shared" si="961"/>
        <v>0</v>
      </c>
      <c r="AS592" s="1228">
        <f t="shared" si="961"/>
        <v>0</v>
      </c>
      <c r="AT592" s="1228">
        <f t="shared" si="961"/>
        <v>0</v>
      </c>
      <c r="AU592" s="1228">
        <f t="shared" si="961"/>
        <v>0</v>
      </c>
      <c r="AV592" s="1228">
        <f t="shared" si="961"/>
        <v>0</v>
      </c>
      <c r="AW592" s="1228">
        <f t="shared" si="961"/>
        <v>0</v>
      </c>
      <c r="AX592" s="1228">
        <f t="shared" si="961"/>
        <v>0</v>
      </c>
      <c r="AY592" s="1228">
        <f t="shared" si="961"/>
        <v>0</v>
      </c>
      <c r="AZ592" s="1228">
        <f t="shared" si="961"/>
        <v>0</v>
      </c>
      <c r="BA592" s="1228">
        <f t="shared" si="961"/>
        <v>0</v>
      </c>
      <c r="BB592" s="1228">
        <f t="shared" si="961"/>
        <v>0</v>
      </c>
      <c r="BC592" s="1228">
        <f t="shared" si="961"/>
        <v>0</v>
      </c>
      <c r="BD592" s="1228">
        <f t="shared" si="961"/>
        <v>0</v>
      </c>
      <c r="BE592" s="1228">
        <f t="shared" si="961"/>
        <v>0</v>
      </c>
      <c r="BF592" s="1228">
        <f t="shared" si="961"/>
        <v>0</v>
      </c>
      <c r="BG592" s="1228">
        <f t="shared" si="961"/>
        <v>0</v>
      </c>
      <c r="BH592" s="1228">
        <f t="shared" si="961"/>
        <v>0</v>
      </c>
      <c r="BI592" s="1228">
        <f t="shared" si="961"/>
        <v>0</v>
      </c>
      <c r="BJ592" s="1228">
        <f t="shared" si="961"/>
        <v>0</v>
      </c>
      <c r="BK592" s="1228">
        <f t="shared" si="961"/>
        <v>0</v>
      </c>
      <c r="BL592" s="1228">
        <f t="shared" si="961"/>
        <v>0</v>
      </c>
      <c r="BM592" s="1228">
        <f t="shared" si="961"/>
        <v>0</v>
      </c>
      <c r="BN592" s="1228">
        <f t="shared" si="961"/>
        <v>0</v>
      </c>
      <c r="BO592" s="1228">
        <f t="shared" si="961"/>
        <v>0</v>
      </c>
      <c r="BP592" s="1228">
        <f t="shared" si="961"/>
        <v>0</v>
      </c>
      <c r="BQ592" s="1228">
        <f t="shared" si="961"/>
        <v>0</v>
      </c>
    </row>
    <row r="593" spans="1:69" s="360" customFormat="1" ht="13.5" thickTop="1" x14ac:dyDescent="0.2">
      <c r="A593" s="1314"/>
      <c r="B593" s="1319"/>
      <c r="C593" s="1320"/>
      <c r="D593" s="1320"/>
      <c r="E593" s="1320"/>
      <c r="F593" s="1320"/>
      <c r="G593" s="1320"/>
      <c r="H593" s="1320"/>
      <c r="I593" s="1320"/>
      <c r="J593" s="1320"/>
      <c r="K593" s="1320"/>
      <c r="L593" s="1320"/>
      <c r="M593" s="1320"/>
      <c r="N593" s="1320"/>
      <c r="O593" s="1320"/>
      <c r="P593" s="1320"/>
      <c r="Q593" s="1320"/>
      <c r="R593" s="1320"/>
      <c r="S593" s="1320"/>
      <c r="T593" s="1320"/>
      <c r="U593" s="1320"/>
      <c r="V593" s="1320"/>
      <c r="W593" s="1320"/>
      <c r="X593" s="1320"/>
      <c r="Y593" s="1320"/>
      <c r="Z593" s="1320"/>
      <c r="AA593" s="1320"/>
      <c r="AB593" s="1320"/>
      <c r="AC593" s="1320"/>
      <c r="AD593" s="1320"/>
      <c r="AE593" s="1320"/>
      <c r="AF593" s="1320"/>
      <c r="AG593" s="1320"/>
      <c r="AH593" s="1320"/>
      <c r="AI593" s="1320"/>
      <c r="AJ593" s="1320"/>
      <c r="AK593" s="1320"/>
      <c r="AL593" s="1320"/>
      <c r="AM593" s="1320"/>
      <c r="AN593" s="1320"/>
      <c r="AO593" s="1320"/>
      <c r="AP593" s="1320"/>
      <c r="AQ593" s="1320"/>
      <c r="AR593" s="1320"/>
      <c r="AS593" s="1320"/>
      <c r="AT593" s="1320"/>
      <c r="AU593" s="1320"/>
      <c r="AV593" s="1320"/>
      <c r="AW593" s="1320"/>
      <c r="AX593" s="1320"/>
      <c r="AY593" s="1320"/>
      <c r="AZ593" s="1320"/>
      <c r="BA593" s="1320"/>
      <c r="BB593" s="1320"/>
      <c r="BC593" s="1320"/>
      <c r="BD593" s="1320"/>
      <c r="BE593" s="1320"/>
      <c r="BF593" s="1320"/>
      <c r="BG593" s="1320"/>
      <c r="BH593" s="1320"/>
      <c r="BI593" s="1320"/>
      <c r="BJ593" s="1320"/>
      <c r="BK593" s="1320"/>
      <c r="BL593" s="1320"/>
      <c r="BM593" s="1320"/>
      <c r="BN593" s="1320"/>
      <c r="BO593" s="1320"/>
      <c r="BP593" s="1320"/>
      <c r="BQ593" s="1320"/>
    </row>
    <row r="594" spans="1:69" s="1220" customFormat="1" ht="25.5" x14ac:dyDescent="0.2">
      <c r="A594" s="1229"/>
      <c r="B594" s="1229"/>
      <c r="C594" s="1230"/>
      <c r="D594" s="1231"/>
      <c r="E594" s="1232"/>
      <c r="F594" s="1233"/>
      <c r="G594" s="1234" t="s">
        <v>1214</v>
      </c>
      <c r="H594" s="1234"/>
      <c r="I594" s="1234"/>
      <c r="J594" s="1234"/>
      <c r="K594" s="1234"/>
      <c r="L594" s="1234"/>
      <c r="M594" s="1234"/>
      <c r="N594" s="1234"/>
      <c r="O594" s="1234"/>
      <c r="P594" s="1234"/>
      <c r="Q594" s="1234"/>
      <c r="R594" s="1234"/>
      <c r="S594" s="1234"/>
      <c r="T594" s="1234"/>
      <c r="U594" s="1234"/>
      <c r="V594" s="1234"/>
      <c r="W594" s="1234"/>
      <c r="X594" s="1234"/>
      <c r="Y594" s="1234"/>
      <c r="Z594" s="1234"/>
      <c r="AA594" s="1234"/>
      <c r="AB594" s="1234" t="s">
        <v>1215</v>
      </c>
      <c r="AC594" s="1234"/>
      <c r="AD594" s="1234"/>
      <c r="AE594" s="1234"/>
      <c r="AF594" s="1234"/>
      <c r="AG594" s="1234"/>
      <c r="AH594" s="1234"/>
      <c r="AI594" s="1234"/>
      <c r="AJ594" s="1234"/>
      <c r="AK594" s="1234"/>
      <c r="AL594" s="1234"/>
      <c r="AM594" s="1234"/>
      <c r="AN594" s="1234"/>
      <c r="AO594" s="1234"/>
      <c r="AP594" s="1234"/>
      <c r="AQ594" s="1234"/>
      <c r="AR594" s="1234"/>
      <c r="AS594" s="1234"/>
      <c r="AT594" s="1234"/>
      <c r="AU594" s="1234"/>
      <c r="AV594" s="1235"/>
      <c r="AW594" s="1236" t="s">
        <v>1216</v>
      </c>
      <c r="AX594" s="1234"/>
      <c r="AY594" s="1234"/>
      <c r="AZ594" s="1234"/>
      <c r="BA594" s="1234"/>
      <c r="BB594" s="1234"/>
      <c r="BC594" s="1234"/>
      <c r="BD594" s="1234"/>
      <c r="BE594" s="1234"/>
      <c r="BF594" s="1234"/>
      <c r="BG594" s="1234"/>
      <c r="BH594" s="1234"/>
      <c r="BI594" s="1234"/>
      <c r="BJ594" s="1234"/>
      <c r="BK594" s="1234"/>
      <c r="BL594" s="1234"/>
      <c r="BM594" s="1234"/>
      <c r="BN594" s="1234"/>
      <c r="BO594" s="1234"/>
      <c r="BP594" s="1234"/>
      <c r="BQ594" s="1235"/>
    </row>
    <row r="595" spans="1:69" s="1221" customFormat="1" ht="13.5" thickBot="1" x14ac:dyDescent="0.25">
      <c r="A595" s="1237"/>
      <c r="B595" s="1237"/>
      <c r="C595" s="1238"/>
      <c r="D595" s="1239"/>
      <c r="E595" s="1240"/>
      <c r="F595" s="1241"/>
      <c r="G595" s="1242">
        <v>1</v>
      </c>
      <c r="H595" s="1242">
        <v>2</v>
      </c>
      <c r="I595" s="1242">
        <v>3</v>
      </c>
      <c r="J595" s="1242">
        <v>4</v>
      </c>
      <c r="K595" s="1242">
        <v>5</v>
      </c>
      <c r="L595" s="1242">
        <v>6</v>
      </c>
      <c r="M595" s="1242">
        <v>7</v>
      </c>
      <c r="N595" s="1242">
        <v>8</v>
      </c>
      <c r="O595" s="1242">
        <v>9</v>
      </c>
      <c r="P595" s="1242">
        <v>10</v>
      </c>
      <c r="Q595" s="1242">
        <v>11</v>
      </c>
      <c r="R595" s="1242">
        <v>12</v>
      </c>
      <c r="S595" s="1242">
        <v>13</v>
      </c>
      <c r="T595" s="1242">
        <v>14</v>
      </c>
      <c r="U595" s="1242">
        <v>15</v>
      </c>
      <c r="V595" s="1242">
        <v>16</v>
      </c>
      <c r="W595" s="1242">
        <v>17</v>
      </c>
      <c r="X595" s="1242">
        <v>18</v>
      </c>
      <c r="Y595" s="1242">
        <v>19</v>
      </c>
      <c r="Z595" s="1242">
        <v>20</v>
      </c>
      <c r="AA595" s="1242" t="s">
        <v>753</v>
      </c>
      <c r="AB595" s="1242">
        <v>1</v>
      </c>
      <c r="AC595" s="1242">
        <v>2</v>
      </c>
      <c r="AD595" s="1242">
        <v>3</v>
      </c>
      <c r="AE595" s="1242">
        <v>4</v>
      </c>
      <c r="AF595" s="1242">
        <v>5</v>
      </c>
      <c r="AG595" s="1242">
        <v>6</v>
      </c>
      <c r="AH595" s="1242">
        <v>7</v>
      </c>
      <c r="AI595" s="1242">
        <v>8</v>
      </c>
      <c r="AJ595" s="1242">
        <v>9</v>
      </c>
      <c r="AK595" s="1242">
        <v>10</v>
      </c>
      <c r="AL595" s="1242">
        <v>11</v>
      </c>
      <c r="AM595" s="1242">
        <v>12</v>
      </c>
      <c r="AN595" s="1242">
        <v>13</v>
      </c>
      <c r="AO595" s="1242">
        <v>14</v>
      </c>
      <c r="AP595" s="1242">
        <v>15</v>
      </c>
      <c r="AQ595" s="1242">
        <v>16</v>
      </c>
      <c r="AR595" s="1242">
        <v>17</v>
      </c>
      <c r="AS595" s="1242">
        <v>18</v>
      </c>
      <c r="AT595" s="1242">
        <v>19</v>
      </c>
      <c r="AU595" s="1242">
        <v>20</v>
      </c>
      <c r="AV595" s="1243" t="s">
        <v>753</v>
      </c>
      <c r="AW595" s="1244">
        <v>1</v>
      </c>
      <c r="AX595" s="1242">
        <v>2</v>
      </c>
      <c r="AY595" s="1242">
        <v>3</v>
      </c>
      <c r="AZ595" s="1242">
        <v>4</v>
      </c>
      <c r="BA595" s="1242">
        <v>5</v>
      </c>
      <c r="BB595" s="1242">
        <v>6</v>
      </c>
      <c r="BC595" s="1242">
        <v>7</v>
      </c>
      <c r="BD595" s="1242">
        <v>8</v>
      </c>
      <c r="BE595" s="1242">
        <v>9</v>
      </c>
      <c r="BF595" s="1242">
        <v>10</v>
      </c>
      <c r="BG595" s="1242">
        <v>11</v>
      </c>
      <c r="BH595" s="1242">
        <v>12</v>
      </c>
      <c r="BI595" s="1242">
        <v>13</v>
      </c>
      <c r="BJ595" s="1242">
        <v>14</v>
      </c>
      <c r="BK595" s="1242">
        <v>15</v>
      </c>
      <c r="BL595" s="1242">
        <v>16</v>
      </c>
      <c r="BM595" s="1242">
        <v>17</v>
      </c>
      <c r="BN595" s="1242">
        <v>18</v>
      </c>
      <c r="BO595" s="1242">
        <v>19</v>
      </c>
      <c r="BP595" s="1242">
        <v>20</v>
      </c>
      <c r="BQ595" s="1245" t="s">
        <v>753</v>
      </c>
    </row>
    <row r="596" spans="1:69" s="1222" customFormat="1" ht="39" thickBot="1" x14ac:dyDescent="0.25">
      <c r="A596" s="1361" t="s">
        <v>1265</v>
      </c>
      <c r="B596" s="1361" t="s">
        <v>682</v>
      </c>
      <c r="C596" s="1362"/>
      <c r="D596" s="1246" t="s">
        <v>311</v>
      </c>
      <c r="E596" s="1247" t="s">
        <v>312</v>
      </c>
      <c r="F596" s="1248" t="s">
        <v>809</v>
      </c>
      <c r="G596" s="1249" t="str">
        <f>IF('I2 LDC class'!$D$20="",'I2 LDC class'!$C$20,'I2 LDC class'!$D$20)</f>
        <v>Residential</v>
      </c>
      <c r="H596" s="1249" t="str">
        <f>IF('I2 LDC class'!$D$21="",'I2 LDC class'!$C$21,'I2 LDC class'!$D$21)</f>
        <v>GS &lt;50</v>
      </c>
      <c r="I596" s="1249" t="str">
        <f>IF('I2 LDC class'!$D$22="",'I2 LDC class'!$C$22,'I2 LDC class'!$D$22)</f>
        <v>GS&gt;50-Regular</v>
      </c>
      <c r="J596" s="1249" t="str">
        <f>IF('I2 LDC class'!$D$23="",'I2 LDC class'!$C$23,'I2 LDC class'!$D$23)</f>
        <v>GS&gt; 50-TOU</v>
      </c>
      <c r="K596" s="1249" t="str">
        <f>IF('I2 LDC class'!$D$24="",'I2 LDC class'!$C$24,'I2 LDC class'!$D$24)</f>
        <v>GS &gt;50-Intermediate</v>
      </c>
      <c r="L596" s="1249" t="str">
        <f>IF('I2 LDC class'!$D$25="",'I2 LDC class'!$C$25,'I2 LDC class'!$D$25)</f>
        <v>Large Use &gt;5MW</v>
      </c>
      <c r="M596" s="1249" t="str">
        <f>IF('I2 LDC class'!$D$26="",'I2 LDC class'!$C$26,'I2 LDC class'!$D$26)</f>
        <v>Street Light</v>
      </c>
      <c r="N596" s="1249" t="str">
        <f>IF('I2 LDC class'!$D$27="",'I2 LDC class'!$C$27,'I2 LDC class'!$D$27)</f>
        <v>Sentinel</v>
      </c>
      <c r="O596" s="1249" t="str">
        <f>IF('I2 LDC class'!$D$28="",'I2 LDC class'!$C$28,'I2 LDC class'!$D$28)</f>
        <v>Unmetered Scattered Load</v>
      </c>
      <c r="P596" s="1249" t="str">
        <f>IF('I2 LDC class'!$D$29="",'I2 LDC class'!$C$29,'I2 LDC class'!$D$29)</f>
        <v>Embedded Distributor</v>
      </c>
      <c r="Q596" s="1249" t="str">
        <f>IF('I2 LDC class'!$D$30="",'I2 LDC class'!$C$30,'I2 LDC class'!$D$30)</f>
        <v>Back-up/Standby Power</v>
      </c>
      <c r="R596" s="1249" t="str">
        <f>IF('I2 LDC class'!$D$31="",'I2 LDC class'!$C$31,'I2 LDC class'!$D$31)</f>
        <v>Rate Class 1</v>
      </c>
      <c r="S596" s="1249" t="str">
        <f>IF('I2 LDC class'!$D$32="",'I2 LDC class'!$C$32,'I2 LDC class'!$D$32)</f>
        <v>Rate class 2</v>
      </c>
      <c r="T596" s="1249" t="str">
        <f>IF('I2 LDC class'!$D$33="",'I2 LDC class'!$C$33,'I2 LDC class'!$D$33)</f>
        <v>Rate class 3</v>
      </c>
      <c r="U596" s="1249" t="str">
        <f>IF('I2 LDC class'!$D$34="",'I2 LDC class'!$C$34,'I2 LDC class'!$D$34)</f>
        <v>Rate class 4</v>
      </c>
      <c r="V596" s="1249" t="str">
        <f>IF('I2 LDC class'!$D$35="",'I2 LDC class'!$C$35,'I2 LDC class'!$D$35)</f>
        <v>Rate class 5</v>
      </c>
      <c r="W596" s="1249" t="str">
        <f>IF('I2 LDC class'!$D$36="",'I2 LDC class'!$C$36,'I2 LDC class'!$D$36)</f>
        <v>Rate class 6</v>
      </c>
      <c r="X596" s="1249" t="str">
        <f>IF('I2 LDC class'!$D$37="",'I2 LDC class'!$C$37,'I2 LDC class'!$D$37)</f>
        <v>Rate class 7</v>
      </c>
      <c r="Y596" s="1249" t="str">
        <f>IF('I2 LDC class'!$D$38="",'I2 LDC class'!$C$38,'I2 LDC class'!$D$38)</f>
        <v>Rate class 8</v>
      </c>
      <c r="Z596" s="1249" t="str">
        <f>IF('I2 LDC class'!$D$39="",'I2 LDC class'!$C$39,'I2 LDC class'!$D$39)</f>
        <v>Rate class 9</v>
      </c>
      <c r="AA596" s="1250" t="s">
        <v>753</v>
      </c>
      <c r="AB596" s="1249" t="str">
        <f>IF('I2 LDC class'!$D$20="",'I2 LDC class'!$C$20,'I2 LDC class'!$D$20)</f>
        <v>Residential</v>
      </c>
      <c r="AC596" s="1249" t="str">
        <f>IF('I2 LDC class'!$D$21="",'I2 LDC class'!$C$21,'I2 LDC class'!$D$21)</f>
        <v>GS &lt;50</v>
      </c>
      <c r="AD596" s="1249" t="str">
        <f>IF('I2 LDC class'!$D$22="",'I2 LDC class'!$C$22,'I2 LDC class'!$D$22)</f>
        <v>GS&gt;50-Regular</v>
      </c>
      <c r="AE596" s="1249" t="str">
        <f>IF('I2 LDC class'!$D$23="",'I2 LDC class'!$C$23,'I2 LDC class'!$D$23)</f>
        <v>GS&gt; 50-TOU</v>
      </c>
      <c r="AF596" s="1249" t="str">
        <f>IF('I2 LDC class'!$D$24="",'I2 LDC class'!$C$24,'I2 LDC class'!$D$24)</f>
        <v>GS &gt;50-Intermediate</v>
      </c>
      <c r="AG596" s="1249" t="str">
        <f>IF('I2 LDC class'!$D$25="",'I2 LDC class'!$C$25,'I2 LDC class'!$D$25)</f>
        <v>Large Use &gt;5MW</v>
      </c>
      <c r="AH596" s="1249" t="str">
        <f>IF('I2 LDC class'!$D$26="",'I2 LDC class'!$C$26,'I2 LDC class'!$D$26)</f>
        <v>Street Light</v>
      </c>
      <c r="AI596" s="1249" t="str">
        <f>IF('I2 LDC class'!$D$27="",'I2 LDC class'!$C$27,'I2 LDC class'!$D$27)</f>
        <v>Sentinel</v>
      </c>
      <c r="AJ596" s="1249" t="str">
        <f>IF('I2 LDC class'!$D$28="",'I2 LDC class'!$C$28,'I2 LDC class'!$D$28)</f>
        <v>Unmetered Scattered Load</v>
      </c>
      <c r="AK596" s="1249" t="str">
        <f>IF('I2 LDC class'!$D$29="",'I2 LDC class'!$C$29,'I2 LDC class'!$D$29)</f>
        <v>Embedded Distributor</v>
      </c>
      <c r="AL596" s="1249" t="str">
        <f>IF('I2 LDC class'!$D$30="",'I2 LDC class'!$C$30,'I2 LDC class'!$D$30)</f>
        <v>Back-up/Standby Power</v>
      </c>
      <c r="AM596" s="1249" t="str">
        <f>IF('I2 LDC class'!$D$31="",'I2 LDC class'!$C$31,'I2 LDC class'!$D$31)</f>
        <v>Rate Class 1</v>
      </c>
      <c r="AN596" s="1249" t="str">
        <f>IF('I2 LDC class'!$D$32="",'I2 LDC class'!$C$32,'I2 LDC class'!$D$32)</f>
        <v>Rate class 2</v>
      </c>
      <c r="AO596" s="1249" t="str">
        <f>IF('I2 LDC class'!$D$33="",'I2 LDC class'!$C$33,'I2 LDC class'!$D$33)</f>
        <v>Rate class 3</v>
      </c>
      <c r="AP596" s="1249" t="str">
        <f>IF('I2 LDC class'!$D$34="",'I2 LDC class'!$C$34,'I2 LDC class'!$D$34)</f>
        <v>Rate class 4</v>
      </c>
      <c r="AQ596" s="1249" t="str">
        <f>IF('I2 LDC class'!$D$35="",'I2 LDC class'!$C$35,'I2 LDC class'!$D$35)</f>
        <v>Rate class 5</v>
      </c>
      <c r="AR596" s="1249" t="str">
        <f>IF('I2 LDC class'!$D$36="",'I2 LDC class'!$C$36,'I2 LDC class'!$D$36)</f>
        <v>Rate class 6</v>
      </c>
      <c r="AS596" s="1249" t="str">
        <f>IF('I2 LDC class'!$D$37="",'I2 LDC class'!$C$37,'I2 LDC class'!$D$37)</f>
        <v>Rate class 7</v>
      </c>
      <c r="AT596" s="1249" t="str">
        <f>IF('I2 LDC class'!$D$38="",'I2 LDC class'!$C$38,'I2 LDC class'!$D$38)</f>
        <v>Rate class 8</v>
      </c>
      <c r="AU596" s="1249" t="str">
        <f>IF('I2 LDC class'!$D$39="",'I2 LDC class'!$C$39,'I2 LDC class'!$D$39)</f>
        <v>Rate class 9</v>
      </c>
      <c r="AV596" s="1251" t="s">
        <v>753</v>
      </c>
      <c r="AW596" s="1249" t="str">
        <f>IF('I2 LDC class'!$D$20="",'I2 LDC class'!$C$20,'I2 LDC class'!$D$20)</f>
        <v>Residential</v>
      </c>
      <c r="AX596" s="1249" t="str">
        <f>IF('I2 LDC class'!$D$21="",'I2 LDC class'!$C$21,'I2 LDC class'!$D$21)</f>
        <v>GS &lt;50</v>
      </c>
      <c r="AY596" s="1249" t="str">
        <f>IF('I2 LDC class'!$D$22="",'I2 LDC class'!$C$22,'I2 LDC class'!$D$22)</f>
        <v>GS&gt;50-Regular</v>
      </c>
      <c r="AZ596" s="1249" t="str">
        <f>IF('I2 LDC class'!$D$23="",'I2 LDC class'!$C$23,'I2 LDC class'!$D$23)</f>
        <v>GS&gt; 50-TOU</v>
      </c>
      <c r="BA596" s="1249" t="str">
        <f>IF('I2 LDC class'!$D$24="",'I2 LDC class'!$C$24,'I2 LDC class'!$D$24)</f>
        <v>GS &gt;50-Intermediate</v>
      </c>
      <c r="BB596" s="1249" t="str">
        <f>IF('I2 LDC class'!$D$25="",'I2 LDC class'!$C$25,'I2 LDC class'!$D$25)</f>
        <v>Large Use &gt;5MW</v>
      </c>
      <c r="BC596" s="1249" t="str">
        <f>IF('I2 LDC class'!$D$26="",'I2 LDC class'!$C$26,'I2 LDC class'!$D$26)</f>
        <v>Street Light</v>
      </c>
      <c r="BD596" s="1249" t="str">
        <f>IF('I2 LDC class'!$D$27="",'I2 LDC class'!$C$27,'I2 LDC class'!$D$27)</f>
        <v>Sentinel</v>
      </c>
      <c r="BE596" s="1249" t="str">
        <f>IF('I2 LDC class'!$D$28="",'I2 LDC class'!$C$28,'I2 LDC class'!$D$28)</f>
        <v>Unmetered Scattered Load</v>
      </c>
      <c r="BF596" s="1249" t="str">
        <f>IF('I2 LDC class'!$D$29="",'I2 LDC class'!$C$29,'I2 LDC class'!$D$29)</f>
        <v>Embedded Distributor</v>
      </c>
      <c r="BG596" s="1249" t="str">
        <f>IF('I2 LDC class'!$D$30="",'I2 LDC class'!$C$30,'I2 LDC class'!$D$30)</f>
        <v>Back-up/Standby Power</v>
      </c>
      <c r="BH596" s="1249" t="str">
        <f>IF('I2 LDC class'!$D$31="",'I2 LDC class'!$C$31,'I2 LDC class'!$D$31)</f>
        <v>Rate Class 1</v>
      </c>
      <c r="BI596" s="1249" t="str">
        <f>IF('I2 LDC class'!$D$32="",'I2 LDC class'!$C$32,'I2 LDC class'!$D$32)</f>
        <v>Rate class 2</v>
      </c>
      <c r="BJ596" s="1249" t="str">
        <f>IF('I2 LDC class'!$D$33="",'I2 LDC class'!$C$33,'I2 LDC class'!$D$33)</f>
        <v>Rate class 3</v>
      </c>
      <c r="BK596" s="1249" t="str">
        <f>IF('I2 LDC class'!$D$34="",'I2 LDC class'!$C$34,'I2 LDC class'!$D$34)</f>
        <v>Rate class 4</v>
      </c>
      <c r="BL596" s="1249" t="str">
        <f>IF('I2 LDC class'!$D$35="",'I2 LDC class'!$C$35,'I2 LDC class'!$D$35)</f>
        <v>Rate class 5</v>
      </c>
      <c r="BM596" s="1249" t="str">
        <f>IF('I2 LDC class'!$D$36="",'I2 LDC class'!$C$36,'I2 LDC class'!$D$36)</f>
        <v>Rate class 6</v>
      </c>
      <c r="BN596" s="1249" t="str">
        <f>IF('I2 LDC class'!$D$37="",'I2 LDC class'!$C$37,'I2 LDC class'!$D$37)</f>
        <v>Rate class 7</v>
      </c>
      <c r="BO596" s="1249" t="str">
        <f>IF('I2 LDC class'!$D$38="",'I2 LDC class'!$C$38,'I2 LDC class'!$D$38)</f>
        <v>Rate class 8</v>
      </c>
      <c r="BP596" s="1249" t="str">
        <f>IF('I2 LDC class'!$D$39="",'I2 LDC class'!$C$39,'I2 LDC class'!$D$39)</f>
        <v>Rate class 9</v>
      </c>
      <c r="BQ596" s="1252" t="s">
        <v>753</v>
      </c>
    </row>
    <row r="597" spans="1:69" s="234" customFormat="1" ht="12.75" x14ac:dyDescent="0.2">
      <c r="A597" s="1253">
        <v>1565</v>
      </c>
      <c r="B597" s="1254" t="s">
        <v>694</v>
      </c>
      <c r="C597" s="1255">
        <v>1</v>
      </c>
      <c r="D597" s="1256">
        <f t="shared" ref="D597:D633" si="962">C597-E597</f>
        <v>0</v>
      </c>
      <c r="E597" s="1256">
        <f>VLOOKUP($A597,'E1 Categorization'!$A$35:$E$115,5,FALSE)</f>
        <v>1</v>
      </c>
      <c r="F597" s="1256">
        <f t="shared" ref="F597:F633" si="963">D597+E597</f>
        <v>1</v>
      </c>
      <c r="G597" s="1257">
        <f>IF(ISERROR(VLOOKUP(VLOOKUP($A597, 'E4 TB Allocation Details'!$A$18:$L$217, MATCH("Demand ID", 'E4 TB Allocation Details'!$A$18:$L$18, 0),FALSE), 'E2 Allocators'!$B$15:$W$361, MATCH(G$17, 'E2 Allocators'!$B$15:$W$15, 0),FALSE)), 0, VLOOKUP(VLOOKUP($A597, 'E4 TB Allocation Details'!$A$18:$L$217, MATCH("Demand ID", 'E4 TB Allocation Details'!$A$18:$L$18, 0),FALSE), 'E2 Allocators'!$B$15:$W$361, MATCH(G$17, 'E2 Allocators'!$B$15:$W$15, 0),FALSE))</f>
        <v>0</v>
      </c>
      <c r="H597" s="1257">
        <f>IF(ISERROR(VLOOKUP(VLOOKUP($A597, 'E4 TB Allocation Details'!$A$18:$L$217, MATCH("Demand ID", 'E4 TB Allocation Details'!$A$18:$L$18, 0),FALSE), 'E2 Allocators'!$B$15:$W$361, MATCH(H$17, 'E2 Allocators'!$B$15:$W$15, 0),FALSE)), 0, VLOOKUP(VLOOKUP($A597, 'E4 TB Allocation Details'!$A$18:$L$217, MATCH("Demand ID", 'E4 TB Allocation Details'!$A$18:$L$18, 0),FALSE), 'E2 Allocators'!$B$15:$W$361, MATCH(H$17, 'E2 Allocators'!$B$15:$W$15, 0),FALSE))</f>
        <v>0</v>
      </c>
      <c r="I597" s="1257">
        <f>IF(ISERROR(VLOOKUP(VLOOKUP($A597, 'E4 TB Allocation Details'!$A$18:$L$217, MATCH("Demand ID", 'E4 TB Allocation Details'!$A$18:$L$18, 0),FALSE), 'E2 Allocators'!$B$15:$W$361, MATCH(I$17, 'E2 Allocators'!$B$15:$W$15, 0),FALSE)), 0, VLOOKUP(VLOOKUP($A597, 'E4 TB Allocation Details'!$A$18:$L$217, MATCH("Demand ID", 'E4 TB Allocation Details'!$A$18:$L$18, 0),FALSE), 'E2 Allocators'!$B$15:$W$361, MATCH(I$17, 'E2 Allocators'!$B$15:$W$15, 0),FALSE))</f>
        <v>0</v>
      </c>
      <c r="J597" s="1257">
        <f>IF(ISERROR(VLOOKUP(VLOOKUP($A597, 'E4 TB Allocation Details'!$A$18:$L$217, MATCH("Demand ID", 'E4 TB Allocation Details'!$A$18:$L$18, 0),FALSE), 'E2 Allocators'!$B$15:$W$361, MATCH(J$17, 'E2 Allocators'!$B$15:$W$15, 0),FALSE)), 0, VLOOKUP(VLOOKUP($A597, 'E4 TB Allocation Details'!$A$18:$L$217, MATCH("Demand ID", 'E4 TB Allocation Details'!$A$18:$L$18, 0),FALSE), 'E2 Allocators'!$B$15:$W$361, MATCH(J$17, 'E2 Allocators'!$B$15:$W$15, 0),FALSE))</f>
        <v>0</v>
      </c>
      <c r="K597" s="1257">
        <f>IF(ISERROR(VLOOKUP(VLOOKUP($A597, 'E4 TB Allocation Details'!$A$18:$L$217, MATCH("Demand ID", 'E4 TB Allocation Details'!$A$18:$L$18, 0),FALSE), 'E2 Allocators'!$B$15:$W$361, MATCH(K$17, 'E2 Allocators'!$B$15:$W$15, 0),FALSE)), 0, VLOOKUP(VLOOKUP($A597, 'E4 TB Allocation Details'!$A$18:$L$217, MATCH("Demand ID", 'E4 TB Allocation Details'!$A$18:$L$18, 0),FALSE), 'E2 Allocators'!$B$15:$W$361, MATCH(K$17, 'E2 Allocators'!$B$15:$W$15, 0),FALSE))</f>
        <v>0</v>
      </c>
      <c r="L597" s="1257">
        <f>IF(ISERROR(VLOOKUP(VLOOKUP($A597, 'E4 TB Allocation Details'!$A$18:$L$217, MATCH("Demand ID", 'E4 TB Allocation Details'!$A$18:$L$18, 0),FALSE), 'E2 Allocators'!$B$15:$W$361, MATCH(L$17, 'E2 Allocators'!$B$15:$W$15, 0),FALSE)), 0, VLOOKUP(VLOOKUP($A597, 'E4 TB Allocation Details'!$A$18:$L$217, MATCH("Demand ID", 'E4 TB Allocation Details'!$A$18:$L$18, 0),FALSE), 'E2 Allocators'!$B$15:$W$361, MATCH(L$17, 'E2 Allocators'!$B$15:$W$15, 0),FALSE))</f>
        <v>0</v>
      </c>
      <c r="M597" s="1257">
        <f>IF(ISERROR(VLOOKUP(VLOOKUP($A597, 'E4 TB Allocation Details'!$A$18:$L$217, MATCH("Demand ID", 'E4 TB Allocation Details'!$A$18:$L$18, 0),FALSE), 'E2 Allocators'!$B$15:$W$361, MATCH(M$17, 'E2 Allocators'!$B$15:$W$15, 0),FALSE)), 0, VLOOKUP(VLOOKUP($A597, 'E4 TB Allocation Details'!$A$18:$L$217, MATCH("Demand ID", 'E4 TB Allocation Details'!$A$18:$L$18, 0),FALSE), 'E2 Allocators'!$B$15:$W$361, MATCH(M$17, 'E2 Allocators'!$B$15:$W$15, 0),FALSE))</f>
        <v>0</v>
      </c>
      <c r="N597" s="1257">
        <f>IF(ISERROR(VLOOKUP(VLOOKUP($A597, 'E4 TB Allocation Details'!$A$18:$L$217, MATCH("Demand ID", 'E4 TB Allocation Details'!$A$18:$L$18, 0),FALSE), 'E2 Allocators'!$B$15:$W$361, MATCH(N$17, 'E2 Allocators'!$B$15:$W$15, 0),FALSE)), 0, VLOOKUP(VLOOKUP($A597, 'E4 TB Allocation Details'!$A$18:$L$217, MATCH("Demand ID", 'E4 TB Allocation Details'!$A$18:$L$18, 0),FALSE), 'E2 Allocators'!$B$15:$W$361, MATCH(N$17, 'E2 Allocators'!$B$15:$W$15, 0),FALSE))</f>
        <v>0</v>
      </c>
      <c r="O597" s="1257">
        <f>IF(ISERROR(VLOOKUP(VLOOKUP($A597, 'E4 TB Allocation Details'!$A$18:$L$217, MATCH("Demand ID", 'E4 TB Allocation Details'!$A$18:$L$18, 0),FALSE), 'E2 Allocators'!$B$15:$W$361, MATCH(O$17, 'E2 Allocators'!$B$15:$W$15, 0),FALSE)), 0, VLOOKUP(VLOOKUP($A597, 'E4 TB Allocation Details'!$A$18:$L$217, MATCH("Demand ID", 'E4 TB Allocation Details'!$A$18:$L$18, 0),FALSE), 'E2 Allocators'!$B$15:$W$361, MATCH(O$17, 'E2 Allocators'!$B$15:$W$15, 0),FALSE))</f>
        <v>0</v>
      </c>
      <c r="P597" s="1257">
        <f>IF(ISERROR(VLOOKUP(VLOOKUP($A597, 'E4 TB Allocation Details'!$A$18:$L$217, MATCH("Demand ID", 'E4 TB Allocation Details'!$A$18:$L$18, 0),FALSE), 'E2 Allocators'!$B$15:$W$361, MATCH(P$17, 'E2 Allocators'!$B$15:$W$15, 0),FALSE)), 0, VLOOKUP(VLOOKUP($A597, 'E4 TB Allocation Details'!$A$18:$L$217, MATCH("Demand ID", 'E4 TB Allocation Details'!$A$18:$L$18, 0),FALSE), 'E2 Allocators'!$B$15:$W$361, MATCH(P$17, 'E2 Allocators'!$B$15:$W$15, 0),FALSE))</f>
        <v>0</v>
      </c>
      <c r="Q597" s="1257">
        <f>IF(ISERROR(VLOOKUP(VLOOKUP($A597, 'E4 TB Allocation Details'!$A$18:$L$217, MATCH("Demand ID", 'E4 TB Allocation Details'!$A$18:$L$18, 0),FALSE), 'E2 Allocators'!$B$15:$W$361, MATCH(Q$17, 'E2 Allocators'!$B$15:$W$15, 0),FALSE)), 0, VLOOKUP(VLOOKUP($A597, 'E4 TB Allocation Details'!$A$18:$L$217, MATCH("Demand ID", 'E4 TB Allocation Details'!$A$18:$L$18, 0),FALSE), 'E2 Allocators'!$B$15:$W$361, MATCH(Q$17, 'E2 Allocators'!$B$15:$W$15, 0),FALSE))</f>
        <v>0</v>
      </c>
      <c r="R597" s="1257">
        <f>IF(ISERROR(VLOOKUP(VLOOKUP($A597, 'E4 TB Allocation Details'!$A$18:$L$217, MATCH("Demand ID", 'E4 TB Allocation Details'!$A$18:$L$18, 0),FALSE), 'E2 Allocators'!$B$15:$W$361, MATCH(R$17, 'E2 Allocators'!$B$15:$W$15, 0),FALSE)), 0, VLOOKUP(VLOOKUP($A597, 'E4 TB Allocation Details'!$A$18:$L$217, MATCH("Demand ID", 'E4 TB Allocation Details'!$A$18:$L$18, 0),FALSE), 'E2 Allocators'!$B$15:$W$361, MATCH(R$17, 'E2 Allocators'!$B$15:$W$15, 0),FALSE))</f>
        <v>0</v>
      </c>
      <c r="S597" s="1257">
        <f>IF(ISERROR(VLOOKUP(VLOOKUP($A597, 'E4 TB Allocation Details'!$A$18:$L$217, MATCH("Demand ID", 'E4 TB Allocation Details'!$A$18:$L$18, 0),FALSE), 'E2 Allocators'!$B$15:$W$361, MATCH(S$17, 'E2 Allocators'!$B$15:$W$15, 0),FALSE)), 0, VLOOKUP(VLOOKUP($A597, 'E4 TB Allocation Details'!$A$18:$L$217, MATCH("Demand ID", 'E4 TB Allocation Details'!$A$18:$L$18, 0),FALSE), 'E2 Allocators'!$B$15:$W$361, MATCH(S$17, 'E2 Allocators'!$B$15:$W$15, 0),FALSE))</f>
        <v>0</v>
      </c>
      <c r="T597" s="1257">
        <f>IF(ISERROR(VLOOKUP(VLOOKUP($A597, 'E4 TB Allocation Details'!$A$18:$L$217, MATCH("Demand ID", 'E4 TB Allocation Details'!$A$18:$L$18, 0),FALSE), 'E2 Allocators'!$B$15:$W$361, MATCH(T$17, 'E2 Allocators'!$B$15:$W$15, 0),FALSE)), 0, VLOOKUP(VLOOKUP($A597, 'E4 TB Allocation Details'!$A$18:$L$217, MATCH("Demand ID", 'E4 TB Allocation Details'!$A$18:$L$18, 0),FALSE), 'E2 Allocators'!$B$15:$W$361, MATCH(T$17, 'E2 Allocators'!$B$15:$W$15, 0),FALSE))</f>
        <v>0</v>
      </c>
      <c r="U597" s="1257">
        <f>IF(ISERROR(VLOOKUP(VLOOKUP($A597, 'E4 TB Allocation Details'!$A$18:$L$217, MATCH("Demand ID", 'E4 TB Allocation Details'!$A$18:$L$18, 0),FALSE), 'E2 Allocators'!$B$15:$W$361, MATCH(U$17, 'E2 Allocators'!$B$15:$W$15, 0),FALSE)), 0, VLOOKUP(VLOOKUP($A597, 'E4 TB Allocation Details'!$A$18:$L$217, MATCH("Demand ID", 'E4 TB Allocation Details'!$A$18:$L$18, 0),FALSE), 'E2 Allocators'!$B$15:$W$361, MATCH(U$17, 'E2 Allocators'!$B$15:$W$15, 0),FALSE))</f>
        <v>0</v>
      </c>
      <c r="V597" s="1257">
        <f>IF(ISERROR(VLOOKUP(VLOOKUP($A597, 'E4 TB Allocation Details'!$A$18:$L$217, MATCH("Demand ID", 'E4 TB Allocation Details'!$A$18:$L$18, 0),FALSE), 'E2 Allocators'!$B$15:$W$361, MATCH(V$17, 'E2 Allocators'!$B$15:$W$15, 0),FALSE)), 0, VLOOKUP(VLOOKUP($A597, 'E4 TB Allocation Details'!$A$18:$L$217, MATCH("Demand ID", 'E4 TB Allocation Details'!$A$18:$L$18, 0),FALSE), 'E2 Allocators'!$B$15:$W$361, MATCH(V$17, 'E2 Allocators'!$B$15:$W$15, 0),FALSE))</f>
        <v>0</v>
      </c>
      <c r="W597" s="1257">
        <f>IF(ISERROR(VLOOKUP(VLOOKUP($A597, 'E4 TB Allocation Details'!$A$18:$L$217, MATCH("Demand ID", 'E4 TB Allocation Details'!$A$18:$L$18, 0),FALSE), 'E2 Allocators'!$B$15:$W$361, MATCH(W$17, 'E2 Allocators'!$B$15:$W$15, 0),FALSE)), 0, VLOOKUP(VLOOKUP($A597, 'E4 TB Allocation Details'!$A$18:$L$217, MATCH("Demand ID", 'E4 TB Allocation Details'!$A$18:$L$18, 0),FALSE), 'E2 Allocators'!$B$15:$W$361, MATCH(W$17, 'E2 Allocators'!$B$15:$W$15, 0),FALSE))</f>
        <v>0</v>
      </c>
      <c r="X597" s="1257">
        <f>IF(ISERROR(VLOOKUP(VLOOKUP($A597, 'E4 TB Allocation Details'!$A$18:$L$217, MATCH("Demand ID", 'E4 TB Allocation Details'!$A$18:$L$18, 0),FALSE), 'E2 Allocators'!$B$15:$W$361, MATCH(X$17, 'E2 Allocators'!$B$15:$W$15, 0),FALSE)), 0, VLOOKUP(VLOOKUP($A597, 'E4 TB Allocation Details'!$A$18:$L$217, MATCH("Demand ID", 'E4 TB Allocation Details'!$A$18:$L$18, 0),FALSE), 'E2 Allocators'!$B$15:$W$361, MATCH(X$17, 'E2 Allocators'!$B$15:$W$15, 0),FALSE))</f>
        <v>0</v>
      </c>
      <c r="Y597" s="1257">
        <f>IF(ISERROR(VLOOKUP(VLOOKUP($A597, 'E4 TB Allocation Details'!$A$18:$L$217, MATCH("Demand ID", 'E4 TB Allocation Details'!$A$18:$L$18, 0),FALSE), 'E2 Allocators'!$B$15:$W$361, MATCH(Y$17, 'E2 Allocators'!$B$15:$W$15, 0),FALSE)), 0, VLOOKUP(VLOOKUP($A597, 'E4 TB Allocation Details'!$A$18:$L$217, MATCH("Demand ID", 'E4 TB Allocation Details'!$A$18:$L$18, 0),FALSE), 'E2 Allocators'!$B$15:$W$361, MATCH(Y$17, 'E2 Allocators'!$B$15:$W$15, 0),FALSE))</f>
        <v>0</v>
      </c>
      <c r="Z597" s="1257">
        <f>IF(ISERROR(VLOOKUP(VLOOKUP($A597, 'E4 TB Allocation Details'!$A$18:$L$217, MATCH("Demand ID", 'E4 TB Allocation Details'!$A$18:$L$18, 0),FALSE), 'E2 Allocators'!$B$15:$W$361, MATCH(Z$17, 'E2 Allocators'!$B$15:$W$15, 0),FALSE)), 0, VLOOKUP(VLOOKUP($A597, 'E4 TB Allocation Details'!$A$18:$L$217, MATCH("Demand ID", 'E4 TB Allocation Details'!$A$18:$L$18, 0),FALSE), 'E2 Allocators'!$B$15:$W$361, MATCH(Z$17, 'E2 Allocators'!$B$15:$W$15, 0),FALSE))</f>
        <v>0</v>
      </c>
      <c r="AA597" s="1258">
        <f>SUM(G597:Z597)</f>
        <v>0</v>
      </c>
      <c r="AB597" s="1257">
        <f>IF(ISERROR(VLOOKUP(VLOOKUP($A597, 'E4 TB Allocation Details'!$A$18:$L$217, MATCH("Customer ID", 'E4 TB Allocation Details'!$A$18:$L$18, 0),FALSE), 'E2 Allocators'!$B$15:$W$361, MATCH(AB$17, 'E2 Allocators'!$B$15:$W$15, 0),FALSE)), 0, VLOOKUP(VLOOKUP($A597, 'E4 TB Allocation Details'!$A$18:$L$217, MATCH("Customer ID", 'E4 TB Allocation Details'!$A$18:$L$18, 0),FALSE), 'E2 Allocators'!$B$15:$W$361, MATCH(AB$17, 'E2 Allocators'!$B$15:$W$15, 0),FALSE))</f>
        <v>0.65621192320323285</v>
      </c>
      <c r="AC597" s="1257">
        <f>IF(ISERROR(VLOOKUP(VLOOKUP($A597, 'E4 TB Allocation Details'!$A$18:$L$217, MATCH("Customer ID", 'E4 TB Allocation Details'!$A$18:$L$18, 0),FALSE), 'E2 Allocators'!$B$15:$W$361, MATCH(AC$17, 'E2 Allocators'!$B$15:$W$15, 0),FALSE)), 0, VLOOKUP(VLOOKUP($A597, 'E4 TB Allocation Details'!$A$18:$L$217, MATCH("Customer ID", 'E4 TB Allocation Details'!$A$18:$L$18, 0),FALSE), 'E2 Allocators'!$B$15:$W$361, MATCH(AC$17, 'E2 Allocators'!$B$15:$W$15, 0),FALSE))</f>
        <v>0.11760572618196564</v>
      </c>
      <c r="AD597" s="1257">
        <f>IF(ISERROR(VLOOKUP(VLOOKUP($A597, 'E4 TB Allocation Details'!$A$18:$L$217, MATCH("Customer ID", 'E4 TB Allocation Details'!$A$18:$L$18, 0),FALSE), 'E2 Allocators'!$B$15:$W$361, MATCH(AD$17, 'E2 Allocators'!$B$15:$W$15, 0),FALSE)), 0, VLOOKUP(VLOOKUP($A597, 'E4 TB Allocation Details'!$A$18:$L$217, MATCH("Customer ID", 'E4 TB Allocation Details'!$A$18:$L$18, 0),FALSE), 'E2 Allocators'!$B$15:$W$361, MATCH(AD$17, 'E2 Allocators'!$B$15:$W$15, 0),FALSE))</f>
        <v>0.10963183011862973</v>
      </c>
      <c r="AE597" s="1257">
        <f>IF(ISERROR(VLOOKUP(VLOOKUP($A597, 'E4 TB Allocation Details'!$A$18:$L$217, MATCH("Customer ID", 'E4 TB Allocation Details'!$A$18:$L$18, 0),FALSE), 'E2 Allocators'!$B$15:$W$361, MATCH(AE$17, 'E2 Allocators'!$B$15:$W$15, 0),FALSE)), 0, VLOOKUP(VLOOKUP($A597, 'E4 TB Allocation Details'!$A$18:$L$217, MATCH("Customer ID", 'E4 TB Allocation Details'!$A$18:$L$18, 0),FALSE), 'E2 Allocators'!$B$15:$W$361, MATCH(AE$17, 'E2 Allocators'!$B$15:$W$15, 0),FALSE))</f>
        <v>0</v>
      </c>
      <c r="AF597" s="1257">
        <f>IF(ISERROR(VLOOKUP(VLOOKUP($A597, 'E4 TB Allocation Details'!$A$18:$L$217, MATCH("Customer ID", 'E4 TB Allocation Details'!$A$18:$L$18, 0),FALSE), 'E2 Allocators'!$B$15:$W$361, MATCH(AF$17, 'E2 Allocators'!$B$15:$W$15, 0),FALSE)), 0, VLOOKUP(VLOOKUP($A597, 'E4 TB Allocation Details'!$A$18:$L$217, MATCH("Customer ID", 'E4 TB Allocation Details'!$A$18:$L$18, 0),FALSE), 'E2 Allocators'!$B$15:$W$361, MATCH(AF$17, 'E2 Allocators'!$B$15:$W$15, 0),FALSE))</f>
        <v>3.3916308011852497E-2</v>
      </c>
      <c r="AG597" s="1257">
        <f>IF(ISERROR(VLOOKUP(VLOOKUP($A597, 'E4 TB Allocation Details'!$A$18:$L$217, MATCH("Customer ID", 'E4 TB Allocation Details'!$A$18:$L$18, 0),FALSE), 'E2 Allocators'!$B$15:$W$361, MATCH(AG$17, 'E2 Allocators'!$B$15:$W$15, 0),FALSE)), 0, VLOOKUP(VLOOKUP($A597, 'E4 TB Allocation Details'!$A$18:$L$217, MATCH("Customer ID", 'E4 TB Allocation Details'!$A$18:$L$18, 0),FALSE), 'E2 Allocators'!$B$15:$W$361, MATCH(AG$17, 'E2 Allocators'!$B$15:$W$15, 0),FALSE))</f>
        <v>4.2264689884904151E-2</v>
      </c>
      <c r="AH597" s="1257">
        <f>IF(ISERROR(VLOOKUP(VLOOKUP($A597, 'E4 TB Allocation Details'!$A$18:$L$217, MATCH("Customer ID", 'E4 TB Allocation Details'!$A$18:$L$18, 0),FALSE), 'E2 Allocators'!$B$15:$W$361, MATCH(AH$17, 'E2 Allocators'!$B$15:$W$15, 0),FALSE)), 0, VLOOKUP(VLOOKUP($A597, 'E4 TB Allocation Details'!$A$18:$L$217, MATCH("Customer ID", 'E4 TB Allocation Details'!$A$18:$L$18, 0),FALSE), 'E2 Allocators'!$B$15:$W$361, MATCH(AH$17, 'E2 Allocators'!$B$15:$W$15, 0),FALSE))</f>
        <v>3.2042746444819532E-2</v>
      </c>
      <c r="AI597" s="1257">
        <f>IF(ISERROR(VLOOKUP(VLOOKUP($A597, 'E4 TB Allocation Details'!$A$18:$L$217, MATCH("Customer ID", 'E4 TB Allocation Details'!$A$18:$L$18, 0),FALSE), 'E2 Allocators'!$B$15:$W$361, MATCH(AI$17, 'E2 Allocators'!$B$15:$W$15, 0),FALSE)), 0, VLOOKUP(VLOOKUP($A597, 'E4 TB Allocation Details'!$A$18:$L$217, MATCH("Customer ID", 'E4 TB Allocation Details'!$A$18:$L$18, 0),FALSE), 'E2 Allocators'!$B$15:$W$361, MATCH(AI$17, 'E2 Allocators'!$B$15:$W$15, 0),FALSE))</f>
        <v>2.1162125090971604E-3</v>
      </c>
      <c r="AJ597" s="1257">
        <f>IF(ISERROR(VLOOKUP(VLOOKUP($A597, 'E4 TB Allocation Details'!$A$18:$L$217, MATCH("Customer ID", 'E4 TB Allocation Details'!$A$18:$L$18, 0),FALSE), 'E2 Allocators'!$B$15:$W$361, MATCH(AJ$17, 'E2 Allocators'!$B$15:$W$15, 0),FALSE)), 0, VLOOKUP(VLOOKUP($A597, 'E4 TB Allocation Details'!$A$18:$L$217, MATCH("Customer ID", 'E4 TB Allocation Details'!$A$18:$L$18, 0),FALSE), 'E2 Allocators'!$B$15:$W$361, MATCH(AJ$17, 'E2 Allocators'!$B$15:$W$15, 0),FALSE))</f>
        <v>6.2105636454983853E-3</v>
      </c>
      <c r="AK597" s="1257">
        <f>IF(ISERROR(VLOOKUP(VLOOKUP($A597, 'E4 TB Allocation Details'!$A$18:$L$217, MATCH("Customer ID", 'E4 TB Allocation Details'!$A$18:$L$18, 0),FALSE), 'E2 Allocators'!$B$15:$W$361, MATCH(AK$17, 'E2 Allocators'!$B$15:$W$15, 0),FALSE)), 0, VLOOKUP(VLOOKUP($A597, 'E4 TB Allocation Details'!$A$18:$L$217, MATCH("Customer ID", 'E4 TB Allocation Details'!$A$18:$L$18, 0),FALSE), 'E2 Allocators'!$B$15:$W$361, MATCH(AK$17, 'E2 Allocators'!$B$15:$W$15, 0),FALSE))</f>
        <v>0</v>
      </c>
      <c r="AL597" s="1257">
        <f>IF(ISERROR(VLOOKUP(VLOOKUP($A597, 'E4 TB Allocation Details'!$A$18:$L$217, MATCH("Customer ID", 'E4 TB Allocation Details'!$A$18:$L$18, 0),FALSE), 'E2 Allocators'!$B$15:$W$361, MATCH(AL$17, 'E2 Allocators'!$B$15:$W$15, 0),FALSE)), 0, VLOOKUP(VLOOKUP($A597, 'E4 TB Allocation Details'!$A$18:$L$217, MATCH("Customer ID", 'E4 TB Allocation Details'!$A$18:$L$18, 0),FALSE), 'E2 Allocators'!$B$15:$W$361, MATCH(AL$17, 'E2 Allocators'!$B$15:$W$15, 0),FALSE))</f>
        <v>0</v>
      </c>
      <c r="AM597" s="1257">
        <f>IF(ISERROR(VLOOKUP(VLOOKUP($A597, 'E4 TB Allocation Details'!$A$18:$L$217, MATCH("Customer ID", 'E4 TB Allocation Details'!$A$18:$L$18, 0),FALSE), 'E2 Allocators'!$B$15:$W$361, MATCH(AM$17, 'E2 Allocators'!$B$15:$W$15, 0),FALSE)), 0, VLOOKUP(VLOOKUP($A597, 'E4 TB Allocation Details'!$A$18:$L$217, MATCH("Customer ID", 'E4 TB Allocation Details'!$A$18:$L$18, 0),FALSE), 'E2 Allocators'!$B$15:$W$361, MATCH(AM$17, 'E2 Allocators'!$B$15:$W$15, 0),FALSE))</f>
        <v>0</v>
      </c>
      <c r="AN597" s="1257">
        <f>IF(ISERROR(VLOOKUP(VLOOKUP($A597, 'E4 TB Allocation Details'!$A$18:$L$217, MATCH("Customer ID", 'E4 TB Allocation Details'!$A$18:$L$18, 0),FALSE), 'E2 Allocators'!$B$15:$W$361, MATCH(AN$17, 'E2 Allocators'!$B$15:$W$15, 0),FALSE)), 0, VLOOKUP(VLOOKUP($A597, 'E4 TB Allocation Details'!$A$18:$L$217, MATCH("Customer ID", 'E4 TB Allocation Details'!$A$18:$L$18, 0),FALSE), 'E2 Allocators'!$B$15:$W$361, MATCH(AN$17, 'E2 Allocators'!$B$15:$W$15, 0),FALSE))</f>
        <v>0</v>
      </c>
      <c r="AO597" s="1257">
        <f>IF(ISERROR(VLOOKUP(VLOOKUP($A597, 'E4 TB Allocation Details'!$A$18:$L$217, MATCH("Customer ID", 'E4 TB Allocation Details'!$A$18:$L$18, 0),FALSE), 'E2 Allocators'!$B$15:$W$361, MATCH(AO$17, 'E2 Allocators'!$B$15:$W$15, 0),FALSE)), 0, VLOOKUP(VLOOKUP($A597, 'E4 TB Allocation Details'!$A$18:$L$217, MATCH("Customer ID", 'E4 TB Allocation Details'!$A$18:$L$18, 0),FALSE), 'E2 Allocators'!$B$15:$W$361, MATCH(AO$17, 'E2 Allocators'!$B$15:$W$15, 0),FALSE))</f>
        <v>0</v>
      </c>
      <c r="AP597" s="1257">
        <f>IF(ISERROR(VLOOKUP(VLOOKUP($A597, 'E4 TB Allocation Details'!$A$18:$L$217, MATCH("Customer ID", 'E4 TB Allocation Details'!$A$18:$L$18, 0),FALSE), 'E2 Allocators'!$B$15:$W$361, MATCH(AP$17, 'E2 Allocators'!$B$15:$W$15, 0),FALSE)), 0, VLOOKUP(VLOOKUP($A597, 'E4 TB Allocation Details'!$A$18:$L$217, MATCH("Customer ID", 'E4 TB Allocation Details'!$A$18:$L$18, 0),FALSE), 'E2 Allocators'!$B$15:$W$361, MATCH(AP$17, 'E2 Allocators'!$B$15:$W$15, 0),FALSE))</f>
        <v>0</v>
      </c>
      <c r="AQ597" s="1257">
        <f>IF(ISERROR(VLOOKUP(VLOOKUP($A597, 'E4 TB Allocation Details'!$A$18:$L$217, MATCH("Customer ID", 'E4 TB Allocation Details'!$A$18:$L$18, 0),FALSE), 'E2 Allocators'!$B$15:$W$361, MATCH(AQ$17, 'E2 Allocators'!$B$15:$W$15, 0),FALSE)), 0, VLOOKUP(VLOOKUP($A597, 'E4 TB Allocation Details'!$A$18:$L$217, MATCH("Customer ID", 'E4 TB Allocation Details'!$A$18:$L$18, 0),FALSE), 'E2 Allocators'!$B$15:$W$361, MATCH(AQ$17, 'E2 Allocators'!$B$15:$W$15, 0),FALSE))</f>
        <v>0</v>
      </c>
      <c r="AR597" s="1257">
        <f>IF(ISERROR(VLOOKUP(VLOOKUP($A597, 'E4 TB Allocation Details'!$A$18:$L$217, MATCH("Customer ID", 'E4 TB Allocation Details'!$A$18:$L$18, 0),FALSE), 'E2 Allocators'!$B$15:$W$361, MATCH(AR$17, 'E2 Allocators'!$B$15:$W$15, 0),FALSE)), 0, VLOOKUP(VLOOKUP($A597, 'E4 TB Allocation Details'!$A$18:$L$217, MATCH("Customer ID", 'E4 TB Allocation Details'!$A$18:$L$18, 0),FALSE), 'E2 Allocators'!$B$15:$W$361, MATCH(AR$17, 'E2 Allocators'!$B$15:$W$15, 0),FALSE))</f>
        <v>0</v>
      </c>
      <c r="AS597" s="1257">
        <f>IF(ISERROR(VLOOKUP(VLOOKUP($A597, 'E4 TB Allocation Details'!$A$18:$L$217, MATCH("Customer ID", 'E4 TB Allocation Details'!$A$18:$L$18, 0),FALSE), 'E2 Allocators'!$B$15:$W$361, MATCH(AS$17, 'E2 Allocators'!$B$15:$W$15, 0),FALSE)), 0, VLOOKUP(VLOOKUP($A597, 'E4 TB Allocation Details'!$A$18:$L$217, MATCH("Customer ID", 'E4 TB Allocation Details'!$A$18:$L$18, 0),FALSE), 'E2 Allocators'!$B$15:$W$361, MATCH(AS$17, 'E2 Allocators'!$B$15:$W$15, 0),FALSE))</f>
        <v>0</v>
      </c>
      <c r="AT597" s="1257">
        <f>IF(ISERROR(VLOOKUP(VLOOKUP($A597, 'E4 TB Allocation Details'!$A$18:$L$217, MATCH("Customer ID", 'E4 TB Allocation Details'!$A$18:$L$18, 0),FALSE), 'E2 Allocators'!$B$15:$W$361, MATCH(AT$17, 'E2 Allocators'!$B$15:$W$15, 0),FALSE)), 0, VLOOKUP(VLOOKUP($A597, 'E4 TB Allocation Details'!$A$18:$L$217, MATCH("Customer ID", 'E4 TB Allocation Details'!$A$18:$L$18, 0),FALSE), 'E2 Allocators'!$B$15:$W$361, MATCH(AT$17, 'E2 Allocators'!$B$15:$W$15, 0),FALSE))</f>
        <v>0</v>
      </c>
      <c r="AU597" s="1257">
        <f>IF(ISERROR(VLOOKUP(VLOOKUP($A597, 'E4 TB Allocation Details'!$A$18:$L$217, MATCH("Customer ID", 'E4 TB Allocation Details'!$A$18:$L$18, 0),FALSE), 'E2 Allocators'!$B$15:$W$361, MATCH(AU$17, 'E2 Allocators'!$B$15:$W$15, 0),FALSE)), 0, VLOOKUP(VLOOKUP($A597, 'E4 TB Allocation Details'!$A$18:$L$217, MATCH("Customer ID", 'E4 TB Allocation Details'!$A$18:$L$18, 0),FALSE), 'E2 Allocators'!$B$15:$W$361, MATCH(AU$17, 'E2 Allocators'!$B$15:$W$15, 0),FALSE))</f>
        <v>0</v>
      </c>
      <c r="AV597" s="1258">
        <f>SUM(AB597:AU597)</f>
        <v>1</v>
      </c>
      <c r="AW597" s="1259"/>
      <c r="AX597" s="1259"/>
      <c r="AY597" s="1259"/>
      <c r="AZ597" s="1259"/>
      <c r="BA597" s="1259"/>
      <c r="BB597" s="1259"/>
      <c r="BC597" s="1259"/>
      <c r="BD597" s="1259"/>
      <c r="BE597" s="1259"/>
      <c r="BF597" s="1259"/>
      <c r="BG597" s="1259"/>
      <c r="BH597" s="1259"/>
      <c r="BI597" s="1259"/>
      <c r="BJ597" s="1259"/>
      <c r="BK597" s="1259"/>
      <c r="BL597" s="1259"/>
      <c r="BM597" s="1259"/>
      <c r="BN597" s="1259"/>
      <c r="BO597" s="1259"/>
      <c r="BP597" s="1259"/>
      <c r="BQ597" s="1260"/>
    </row>
    <row r="598" spans="1:69" s="234" customFormat="1" ht="12.75" x14ac:dyDescent="0.2">
      <c r="A598" s="1261">
        <v>1805</v>
      </c>
      <c r="B598" s="1254" t="s">
        <v>285</v>
      </c>
      <c r="C598" s="1255"/>
      <c r="D598" s="1256"/>
      <c r="E598" s="1256"/>
      <c r="F598" s="1256"/>
      <c r="G598" s="1257">
        <f>IF(ISERROR(VLOOKUP(VLOOKUP($A598, 'E4 TB Allocation Details'!$A$18:$L$217, MATCH("Demand ID", 'E4 TB Allocation Details'!$A$18:$L$18, 0),FALSE), 'E2 Allocators'!$B$15:$W$361, MATCH(G$17, 'E2 Allocators'!$B$15:$W$15, 0),FALSE)), 0, VLOOKUP(VLOOKUP($A598, 'E4 TB Allocation Details'!$A$18:$L$217, MATCH("Demand ID", 'E4 TB Allocation Details'!$A$18:$L$18, 0),FALSE), 'E2 Allocators'!$B$15:$W$361, MATCH(G$17, 'E2 Allocators'!$B$15:$W$15, 0),FALSE))</f>
        <v>0</v>
      </c>
      <c r="H598" s="1257">
        <f>IF(ISERROR(VLOOKUP(VLOOKUP($A598, 'E4 TB Allocation Details'!$A$18:$L$217, MATCH("Demand ID", 'E4 TB Allocation Details'!$A$18:$L$18, 0),FALSE), 'E2 Allocators'!$B$15:$W$361, MATCH(H$17, 'E2 Allocators'!$B$15:$W$15, 0),FALSE)), 0, VLOOKUP(VLOOKUP($A598, 'E4 TB Allocation Details'!$A$18:$L$217, MATCH("Demand ID", 'E4 TB Allocation Details'!$A$18:$L$18, 0),FALSE), 'E2 Allocators'!$B$15:$W$361, MATCH(H$17, 'E2 Allocators'!$B$15:$W$15, 0),FALSE))</f>
        <v>0</v>
      </c>
      <c r="I598" s="1257">
        <f>IF(ISERROR(VLOOKUP(VLOOKUP($A598, 'E4 TB Allocation Details'!$A$18:$L$217, MATCH("Demand ID", 'E4 TB Allocation Details'!$A$18:$L$18, 0),FALSE), 'E2 Allocators'!$B$15:$W$361, MATCH(I$17, 'E2 Allocators'!$B$15:$W$15, 0),FALSE)), 0, VLOOKUP(VLOOKUP($A598, 'E4 TB Allocation Details'!$A$18:$L$217, MATCH("Demand ID", 'E4 TB Allocation Details'!$A$18:$L$18, 0),FALSE), 'E2 Allocators'!$B$15:$W$361, MATCH(I$17, 'E2 Allocators'!$B$15:$W$15, 0),FALSE))</f>
        <v>0</v>
      </c>
      <c r="J598" s="1257">
        <f>IF(ISERROR(VLOOKUP(VLOOKUP($A598, 'E4 TB Allocation Details'!$A$18:$L$217, MATCH("Demand ID", 'E4 TB Allocation Details'!$A$18:$L$18, 0),FALSE), 'E2 Allocators'!$B$15:$W$361, MATCH(J$17, 'E2 Allocators'!$B$15:$W$15, 0),FALSE)), 0, VLOOKUP(VLOOKUP($A598, 'E4 TB Allocation Details'!$A$18:$L$217, MATCH("Demand ID", 'E4 TB Allocation Details'!$A$18:$L$18, 0),FALSE), 'E2 Allocators'!$B$15:$W$361, MATCH(J$17, 'E2 Allocators'!$B$15:$W$15, 0),FALSE))</f>
        <v>0</v>
      </c>
      <c r="K598" s="1257">
        <f>IF(ISERROR(VLOOKUP(VLOOKUP($A598, 'E4 TB Allocation Details'!$A$18:$L$217, MATCH("Demand ID", 'E4 TB Allocation Details'!$A$18:$L$18, 0),FALSE), 'E2 Allocators'!$B$15:$W$361, MATCH(K$17, 'E2 Allocators'!$B$15:$W$15, 0),FALSE)), 0, VLOOKUP(VLOOKUP($A598, 'E4 TB Allocation Details'!$A$18:$L$217, MATCH("Demand ID", 'E4 TB Allocation Details'!$A$18:$L$18, 0),FALSE), 'E2 Allocators'!$B$15:$W$361, MATCH(K$17, 'E2 Allocators'!$B$15:$W$15, 0),FALSE))</f>
        <v>0</v>
      </c>
      <c r="L598" s="1257">
        <f>IF(ISERROR(VLOOKUP(VLOOKUP($A598, 'E4 TB Allocation Details'!$A$18:$L$217, MATCH("Demand ID", 'E4 TB Allocation Details'!$A$18:$L$18, 0),FALSE), 'E2 Allocators'!$B$15:$W$361, MATCH(L$17, 'E2 Allocators'!$B$15:$W$15, 0),FALSE)), 0, VLOOKUP(VLOOKUP($A598, 'E4 TB Allocation Details'!$A$18:$L$217, MATCH("Demand ID", 'E4 TB Allocation Details'!$A$18:$L$18, 0),FALSE), 'E2 Allocators'!$B$15:$W$361, MATCH(L$17, 'E2 Allocators'!$B$15:$W$15, 0),FALSE))</f>
        <v>0</v>
      </c>
      <c r="M598" s="1257">
        <f>IF(ISERROR(VLOOKUP(VLOOKUP($A598, 'E4 TB Allocation Details'!$A$18:$L$217, MATCH("Demand ID", 'E4 TB Allocation Details'!$A$18:$L$18, 0),FALSE), 'E2 Allocators'!$B$15:$W$361, MATCH(M$17, 'E2 Allocators'!$B$15:$W$15, 0),FALSE)), 0, VLOOKUP(VLOOKUP($A598, 'E4 TB Allocation Details'!$A$18:$L$217, MATCH("Demand ID", 'E4 TB Allocation Details'!$A$18:$L$18, 0),FALSE), 'E2 Allocators'!$B$15:$W$361, MATCH(M$17, 'E2 Allocators'!$B$15:$W$15, 0),FALSE))</f>
        <v>0</v>
      </c>
      <c r="N598" s="1257">
        <f>IF(ISERROR(VLOOKUP(VLOOKUP($A598, 'E4 TB Allocation Details'!$A$18:$L$217, MATCH("Demand ID", 'E4 TB Allocation Details'!$A$18:$L$18, 0),FALSE), 'E2 Allocators'!$B$15:$W$361, MATCH(N$17, 'E2 Allocators'!$B$15:$W$15, 0),FALSE)), 0, VLOOKUP(VLOOKUP($A598, 'E4 TB Allocation Details'!$A$18:$L$217, MATCH("Demand ID", 'E4 TB Allocation Details'!$A$18:$L$18, 0),FALSE), 'E2 Allocators'!$B$15:$W$361, MATCH(N$17, 'E2 Allocators'!$B$15:$W$15, 0),FALSE))</f>
        <v>0</v>
      </c>
      <c r="O598" s="1257">
        <f>IF(ISERROR(VLOOKUP(VLOOKUP($A598, 'E4 TB Allocation Details'!$A$18:$L$217, MATCH("Demand ID", 'E4 TB Allocation Details'!$A$18:$L$18, 0),FALSE), 'E2 Allocators'!$B$15:$W$361, MATCH(O$17, 'E2 Allocators'!$B$15:$W$15, 0),FALSE)), 0, VLOOKUP(VLOOKUP($A598, 'E4 TB Allocation Details'!$A$18:$L$217, MATCH("Demand ID", 'E4 TB Allocation Details'!$A$18:$L$18, 0),FALSE), 'E2 Allocators'!$B$15:$W$361, MATCH(O$17, 'E2 Allocators'!$B$15:$W$15, 0),FALSE))</f>
        <v>0</v>
      </c>
      <c r="P598" s="1257">
        <f>IF(ISERROR(VLOOKUP(VLOOKUP($A598, 'E4 TB Allocation Details'!$A$18:$L$217, MATCH("Demand ID", 'E4 TB Allocation Details'!$A$18:$L$18, 0),FALSE), 'E2 Allocators'!$B$15:$W$361, MATCH(P$17, 'E2 Allocators'!$B$15:$W$15, 0),FALSE)), 0, VLOOKUP(VLOOKUP($A598, 'E4 TB Allocation Details'!$A$18:$L$217, MATCH("Demand ID", 'E4 TB Allocation Details'!$A$18:$L$18, 0),FALSE), 'E2 Allocators'!$B$15:$W$361, MATCH(P$17, 'E2 Allocators'!$B$15:$W$15, 0),FALSE))</f>
        <v>0</v>
      </c>
      <c r="Q598" s="1257">
        <f>IF(ISERROR(VLOOKUP(VLOOKUP($A598, 'E4 TB Allocation Details'!$A$18:$L$217, MATCH("Demand ID", 'E4 TB Allocation Details'!$A$18:$L$18, 0),FALSE), 'E2 Allocators'!$B$15:$W$361, MATCH(Q$17, 'E2 Allocators'!$B$15:$W$15, 0),FALSE)), 0, VLOOKUP(VLOOKUP($A598, 'E4 TB Allocation Details'!$A$18:$L$217, MATCH("Demand ID", 'E4 TB Allocation Details'!$A$18:$L$18, 0),FALSE), 'E2 Allocators'!$B$15:$W$361, MATCH(Q$17, 'E2 Allocators'!$B$15:$W$15, 0),FALSE))</f>
        <v>0</v>
      </c>
      <c r="R598" s="1257">
        <f>IF(ISERROR(VLOOKUP(VLOOKUP($A598, 'E4 TB Allocation Details'!$A$18:$L$217, MATCH("Demand ID", 'E4 TB Allocation Details'!$A$18:$L$18, 0),FALSE), 'E2 Allocators'!$B$15:$W$361, MATCH(R$17, 'E2 Allocators'!$B$15:$W$15, 0),FALSE)), 0, VLOOKUP(VLOOKUP($A598, 'E4 TB Allocation Details'!$A$18:$L$217, MATCH("Demand ID", 'E4 TB Allocation Details'!$A$18:$L$18, 0),FALSE), 'E2 Allocators'!$B$15:$W$361, MATCH(R$17, 'E2 Allocators'!$B$15:$W$15, 0),FALSE))</f>
        <v>0</v>
      </c>
      <c r="S598" s="1257">
        <f>IF(ISERROR(VLOOKUP(VLOOKUP($A598, 'E4 TB Allocation Details'!$A$18:$L$217, MATCH("Demand ID", 'E4 TB Allocation Details'!$A$18:$L$18, 0),FALSE), 'E2 Allocators'!$B$15:$W$361, MATCH(S$17, 'E2 Allocators'!$B$15:$W$15, 0),FALSE)), 0, VLOOKUP(VLOOKUP($A598, 'E4 TB Allocation Details'!$A$18:$L$217, MATCH("Demand ID", 'E4 TB Allocation Details'!$A$18:$L$18, 0),FALSE), 'E2 Allocators'!$B$15:$W$361, MATCH(S$17, 'E2 Allocators'!$B$15:$W$15, 0),FALSE))</f>
        <v>0</v>
      </c>
      <c r="T598" s="1257">
        <f>IF(ISERROR(VLOOKUP(VLOOKUP($A598, 'E4 TB Allocation Details'!$A$18:$L$217, MATCH("Demand ID", 'E4 TB Allocation Details'!$A$18:$L$18, 0),FALSE), 'E2 Allocators'!$B$15:$W$361, MATCH(T$17, 'E2 Allocators'!$B$15:$W$15, 0),FALSE)), 0, VLOOKUP(VLOOKUP($A598, 'E4 TB Allocation Details'!$A$18:$L$217, MATCH("Demand ID", 'E4 TB Allocation Details'!$A$18:$L$18, 0),FALSE), 'E2 Allocators'!$B$15:$W$361, MATCH(T$17, 'E2 Allocators'!$B$15:$W$15, 0),FALSE))</f>
        <v>0</v>
      </c>
      <c r="U598" s="1257">
        <f>IF(ISERROR(VLOOKUP(VLOOKUP($A598, 'E4 TB Allocation Details'!$A$18:$L$217, MATCH("Demand ID", 'E4 TB Allocation Details'!$A$18:$L$18, 0),FALSE), 'E2 Allocators'!$B$15:$W$361, MATCH(U$17, 'E2 Allocators'!$B$15:$W$15, 0),FALSE)), 0, VLOOKUP(VLOOKUP($A598, 'E4 TB Allocation Details'!$A$18:$L$217, MATCH("Demand ID", 'E4 TB Allocation Details'!$A$18:$L$18, 0),FALSE), 'E2 Allocators'!$B$15:$W$361, MATCH(U$17, 'E2 Allocators'!$B$15:$W$15, 0),FALSE))</f>
        <v>0</v>
      </c>
      <c r="V598" s="1257">
        <f>IF(ISERROR(VLOOKUP(VLOOKUP($A598, 'E4 TB Allocation Details'!$A$18:$L$217, MATCH("Demand ID", 'E4 TB Allocation Details'!$A$18:$L$18, 0),FALSE), 'E2 Allocators'!$B$15:$W$361, MATCH(V$17, 'E2 Allocators'!$B$15:$W$15, 0),FALSE)), 0, VLOOKUP(VLOOKUP($A598, 'E4 TB Allocation Details'!$A$18:$L$217, MATCH("Demand ID", 'E4 TB Allocation Details'!$A$18:$L$18, 0),FALSE), 'E2 Allocators'!$B$15:$W$361, MATCH(V$17, 'E2 Allocators'!$B$15:$W$15, 0),FALSE))</f>
        <v>0</v>
      </c>
      <c r="W598" s="1257">
        <f>IF(ISERROR(VLOOKUP(VLOOKUP($A598, 'E4 TB Allocation Details'!$A$18:$L$217, MATCH("Demand ID", 'E4 TB Allocation Details'!$A$18:$L$18, 0),FALSE), 'E2 Allocators'!$B$15:$W$361, MATCH(W$17, 'E2 Allocators'!$B$15:$W$15, 0),FALSE)), 0, VLOOKUP(VLOOKUP($A598, 'E4 TB Allocation Details'!$A$18:$L$217, MATCH("Demand ID", 'E4 TB Allocation Details'!$A$18:$L$18, 0),FALSE), 'E2 Allocators'!$B$15:$W$361, MATCH(W$17, 'E2 Allocators'!$B$15:$W$15, 0),FALSE))</f>
        <v>0</v>
      </c>
      <c r="X598" s="1257">
        <f>IF(ISERROR(VLOOKUP(VLOOKUP($A598, 'E4 TB Allocation Details'!$A$18:$L$217, MATCH("Demand ID", 'E4 TB Allocation Details'!$A$18:$L$18, 0),FALSE), 'E2 Allocators'!$B$15:$W$361, MATCH(X$17, 'E2 Allocators'!$B$15:$W$15, 0),FALSE)), 0, VLOOKUP(VLOOKUP($A598, 'E4 TB Allocation Details'!$A$18:$L$217, MATCH("Demand ID", 'E4 TB Allocation Details'!$A$18:$L$18, 0),FALSE), 'E2 Allocators'!$B$15:$W$361, MATCH(X$17, 'E2 Allocators'!$B$15:$W$15, 0),FALSE))</f>
        <v>0</v>
      </c>
      <c r="Y598" s="1257">
        <f>IF(ISERROR(VLOOKUP(VLOOKUP($A598, 'E4 TB Allocation Details'!$A$18:$L$217, MATCH("Demand ID", 'E4 TB Allocation Details'!$A$18:$L$18, 0),FALSE), 'E2 Allocators'!$B$15:$W$361, MATCH(Y$17, 'E2 Allocators'!$B$15:$W$15, 0),FALSE)), 0, VLOOKUP(VLOOKUP($A598, 'E4 TB Allocation Details'!$A$18:$L$217, MATCH("Demand ID", 'E4 TB Allocation Details'!$A$18:$L$18, 0),FALSE), 'E2 Allocators'!$B$15:$W$361, MATCH(Y$17, 'E2 Allocators'!$B$15:$W$15, 0),FALSE))</f>
        <v>0</v>
      </c>
      <c r="Z598" s="1257">
        <f>IF(ISERROR(VLOOKUP(VLOOKUP($A598, 'E4 TB Allocation Details'!$A$18:$L$217, MATCH("Demand ID", 'E4 TB Allocation Details'!$A$18:$L$18, 0),FALSE), 'E2 Allocators'!$B$15:$W$361, MATCH(Z$17, 'E2 Allocators'!$B$15:$W$15, 0),FALSE)), 0, VLOOKUP(VLOOKUP($A598, 'E4 TB Allocation Details'!$A$18:$L$217, MATCH("Demand ID", 'E4 TB Allocation Details'!$A$18:$L$18, 0),FALSE), 'E2 Allocators'!$B$15:$W$361, MATCH(Z$17, 'E2 Allocators'!$B$15:$W$15, 0),FALSE))</f>
        <v>0</v>
      </c>
      <c r="AA598" s="1262">
        <f t="shared" ref="AA598:AA636" si="964">SUM(G598:Z598)</f>
        <v>0</v>
      </c>
      <c r="AB598" s="1257">
        <f>IF(ISERROR(VLOOKUP(VLOOKUP($A598, 'E4 TB Allocation Details'!$A$18:$L$217, MATCH("Customer ID", 'E4 TB Allocation Details'!$A$18:$L$18, 0),FALSE), 'E2 Allocators'!$B$15:$W$361, MATCH(AB$17, 'E2 Allocators'!$B$15:$W$15, 0),FALSE)), 0, VLOOKUP(VLOOKUP($A598, 'E4 TB Allocation Details'!$A$18:$L$217, MATCH("Customer ID", 'E4 TB Allocation Details'!$A$18:$L$18, 0),FALSE), 'E2 Allocators'!$B$15:$W$361, MATCH(AB$17, 'E2 Allocators'!$B$15:$W$15, 0),FALSE))</f>
        <v>0</v>
      </c>
      <c r="AC598" s="1257">
        <f>IF(ISERROR(VLOOKUP(VLOOKUP($A598, 'E4 TB Allocation Details'!$A$18:$L$217, MATCH("Customer ID", 'E4 TB Allocation Details'!$A$18:$L$18, 0),FALSE), 'E2 Allocators'!$B$15:$W$361, MATCH(AC$17, 'E2 Allocators'!$B$15:$W$15, 0),FALSE)), 0, VLOOKUP(VLOOKUP($A598, 'E4 TB Allocation Details'!$A$18:$L$217, MATCH("Customer ID", 'E4 TB Allocation Details'!$A$18:$L$18, 0),FALSE), 'E2 Allocators'!$B$15:$W$361, MATCH(AC$17, 'E2 Allocators'!$B$15:$W$15, 0),FALSE))</f>
        <v>0</v>
      </c>
      <c r="AD598" s="1257">
        <f>IF(ISERROR(VLOOKUP(VLOOKUP($A598, 'E4 TB Allocation Details'!$A$18:$L$217, MATCH("Customer ID", 'E4 TB Allocation Details'!$A$18:$L$18, 0),FALSE), 'E2 Allocators'!$B$15:$W$361, MATCH(AD$17, 'E2 Allocators'!$B$15:$W$15, 0),FALSE)), 0, VLOOKUP(VLOOKUP($A598, 'E4 TB Allocation Details'!$A$18:$L$217, MATCH("Customer ID", 'E4 TB Allocation Details'!$A$18:$L$18, 0),FALSE), 'E2 Allocators'!$B$15:$W$361, MATCH(AD$17, 'E2 Allocators'!$B$15:$W$15, 0),FALSE))</f>
        <v>0</v>
      </c>
      <c r="AE598" s="1257">
        <f>IF(ISERROR(VLOOKUP(VLOOKUP($A598, 'E4 TB Allocation Details'!$A$18:$L$217, MATCH("Customer ID", 'E4 TB Allocation Details'!$A$18:$L$18, 0),FALSE), 'E2 Allocators'!$B$15:$W$361, MATCH(AE$17, 'E2 Allocators'!$B$15:$W$15, 0),FALSE)), 0, VLOOKUP(VLOOKUP($A598, 'E4 TB Allocation Details'!$A$18:$L$217, MATCH("Customer ID", 'E4 TB Allocation Details'!$A$18:$L$18, 0),FALSE), 'E2 Allocators'!$B$15:$W$361, MATCH(AE$17, 'E2 Allocators'!$B$15:$W$15, 0),FALSE))</f>
        <v>0</v>
      </c>
      <c r="AF598" s="1257">
        <f>IF(ISERROR(VLOOKUP(VLOOKUP($A598, 'E4 TB Allocation Details'!$A$18:$L$217, MATCH("Customer ID", 'E4 TB Allocation Details'!$A$18:$L$18, 0),FALSE), 'E2 Allocators'!$B$15:$W$361, MATCH(AF$17, 'E2 Allocators'!$B$15:$W$15, 0),FALSE)), 0, VLOOKUP(VLOOKUP($A598, 'E4 TB Allocation Details'!$A$18:$L$217, MATCH("Customer ID", 'E4 TB Allocation Details'!$A$18:$L$18, 0),FALSE), 'E2 Allocators'!$B$15:$W$361, MATCH(AF$17, 'E2 Allocators'!$B$15:$W$15, 0),FALSE))</f>
        <v>0</v>
      </c>
      <c r="AG598" s="1257">
        <f>IF(ISERROR(VLOOKUP(VLOOKUP($A598, 'E4 TB Allocation Details'!$A$18:$L$217, MATCH("Customer ID", 'E4 TB Allocation Details'!$A$18:$L$18, 0),FALSE), 'E2 Allocators'!$B$15:$W$361, MATCH(AG$17, 'E2 Allocators'!$B$15:$W$15, 0),FALSE)), 0, VLOOKUP(VLOOKUP($A598, 'E4 TB Allocation Details'!$A$18:$L$217, MATCH("Customer ID", 'E4 TB Allocation Details'!$A$18:$L$18, 0),FALSE), 'E2 Allocators'!$B$15:$W$361, MATCH(AG$17, 'E2 Allocators'!$B$15:$W$15, 0),FALSE))</f>
        <v>0</v>
      </c>
      <c r="AH598" s="1257">
        <f>IF(ISERROR(VLOOKUP(VLOOKUP($A598, 'E4 TB Allocation Details'!$A$18:$L$217, MATCH("Customer ID", 'E4 TB Allocation Details'!$A$18:$L$18, 0),FALSE), 'E2 Allocators'!$B$15:$W$361, MATCH(AH$17, 'E2 Allocators'!$B$15:$W$15, 0),FALSE)), 0, VLOOKUP(VLOOKUP($A598, 'E4 TB Allocation Details'!$A$18:$L$217, MATCH("Customer ID", 'E4 TB Allocation Details'!$A$18:$L$18, 0),FALSE), 'E2 Allocators'!$B$15:$W$361, MATCH(AH$17, 'E2 Allocators'!$B$15:$W$15, 0),FALSE))</f>
        <v>0</v>
      </c>
      <c r="AI598" s="1257">
        <f>IF(ISERROR(VLOOKUP(VLOOKUP($A598, 'E4 TB Allocation Details'!$A$18:$L$217, MATCH("Customer ID", 'E4 TB Allocation Details'!$A$18:$L$18, 0),FALSE), 'E2 Allocators'!$B$15:$W$361, MATCH(AI$17, 'E2 Allocators'!$B$15:$W$15, 0),FALSE)), 0, VLOOKUP(VLOOKUP($A598, 'E4 TB Allocation Details'!$A$18:$L$217, MATCH("Customer ID", 'E4 TB Allocation Details'!$A$18:$L$18, 0),FALSE), 'E2 Allocators'!$B$15:$W$361, MATCH(AI$17, 'E2 Allocators'!$B$15:$W$15, 0),FALSE))</f>
        <v>0</v>
      </c>
      <c r="AJ598" s="1257">
        <f>IF(ISERROR(VLOOKUP(VLOOKUP($A598, 'E4 TB Allocation Details'!$A$18:$L$217, MATCH("Customer ID", 'E4 TB Allocation Details'!$A$18:$L$18, 0),FALSE), 'E2 Allocators'!$B$15:$W$361, MATCH(AJ$17, 'E2 Allocators'!$B$15:$W$15, 0),FALSE)), 0, VLOOKUP(VLOOKUP($A598, 'E4 TB Allocation Details'!$A$18:$L$217, MATCH("Customer ID", 'E4 TB Allocation Details'!$A$18:$L$18, 0),FALSE), 'E2 Allocators'!$B$15:$W$361, MATCH(AJ$17, 'E2 Allocators'!$B$15:$W$15, 0),FALSE))</f>
        <v>0</v>
      </c>
      <c r="AK598" s="1257">
        <f>IF(ISERROR(VLOOKUP(VLOOKUP($A598, 'E4 TB Allocation Details'!$A$18:$L$217, MATCH("Customer ID", 'E4 TB Allocation Details'!$A$18:$L$18, 0),FALSE), 'E2 Allocators'!$B$15:$W$361, MATCH(AK$17, 'E2 Allocators'!$B$15:$W$15, 0),FALSE)), 0, VLOOKUP(VLOOKUP($A598, 'E4 TB Allocation Details'!$A$18:$L$217, MATCH("Customer ID", 'E4 TB Allocation Details'!$A$18:$L$18, 0),FALSE), 'E2 Allocators'!$B$15:$W$361, MATCH(AK$17, 'E2 Allocators'!$B$15:$W$15, 0),FALSE))</f>
        <v>0</v>
      </c>
      <c r="AL598" s="1257">
        <f>IF(ISERROR(VLOOKUP(VLOOKUP($A598, 'E4 TB Allocation Details'!$A$18:$L$217, MATCH("Customer ID", 'E4 TB Allocation Details'!$A$18:$L$18, 0),FALSE), 'E2 Allocators'!$B$15:$W$361, MATCH(AL$17, 'E2 Allocators'!$B$15:$W$15, 0),FALSE)), 0, VLOOKUP(VLOOKUP($A598, 'E4 TB Allocation Details'!$A$18:$L$217, MATCH("Customer ID", 'E4 TB Allocation Details'!$A$18:$L$18, 0),FALSE), 'E2 Allocators'!$B$15:$W$361, MATCH(AL$17, 'E2 Allocators'!$B$15:$W$15, 0),FALSE))</f>
        <v>0</v>
      </c>
      <c r="AM598" s="1257">
        <f>IF(ISERROR(VLOOKUP(VLOOKUP($A598, 'E4 TB Allocation Details'!$A$18:$L$217, MATCH("Customer ID", 'E4 TB Allocation Details'!$A$18:$L$18, 0),FALSE), 'E2 Allocators'!$B$15:$W$361, MATCH(AM$17, 'E2 Allocators'!$B$15:$W$15, 0),FALSE)), 0, VLOOKUP(VLOOKUP($A598, 'E4 TB Allocation Details'!$A$18:$L$217, MATCH("Customer ID", 'E4 TB Allocation Details'!$A$18:$L$18, 0),FALSE), 'E2 Allocators'!$B$15:$W$361, MATCH(AM$17, 'E2 Allocators'!$B$15:$W$15, 0),FALSE))</f>
        <v>0</v>
      </c>
      <c r="AN598" s="1257">
        <f>IF(ISERROR(VLOOKUP(VLOOKUP($A598, 'E4 TB Allocation Details'!$A$18:$L$217, MATCH("Customer ID", 'E4 TB Allocation Details'!$A$18:$L$18, 0),FALSE), 'E2 Allocators'!$B$15:$W$361, MATCH(AN$17, 'E2 Allocators'!$B$15:$W$15, 0),FALSE)), 0, VLOOKUP(VLOOKUP($A598, 'E4 TB Allocation Details'!$A$18:$L$217, MATCH("Customer ID", 'E4 TB Allocation Details'!$A$18:$L$18, 0),FALSE), 'E2 Allocators'!$B$15:$W$361, MATCH(AN$17, 'E2 Allocators'!$B$15:$W$15, 0),FALSE))</f>
        <v>0</v>
      </c>
      <c r="AO598" s="1257">
        <f>IF(ISERROR(VLOOKUP(VLOOKUP($A598, 'E4 TB Allocation Details'!$A$18:$L$217, MATCH("Customer ID", 'E4 TB Allocation Details'!$A$18:$L$18, 0),FALSE), 'E2 Allocators'!$B$15:$W$361, MATCH(AO$17, 'E2 Allocators'!$B$15:$W$15, 0),FALSE)), 0, VLOOKUP(VLOOKUP($A598, 'E4 TB Allocation Details'!$A$18:$L$217, MATCH("Customer ID", 'E4 TB Allocation Details'!$A$18:$L$18, 0),FALSE), 'E2 Allocators'!$B$15:$W$361, MATCH(AO$17, 'E2 Allocators'!$B$15:$W$15, 0),FALSE))</f>
        <v>0</v>
      </c>
      <c r="AP598" s="1257">
        <f>IF(ISERROR(VLOOKUP(VLOOKUP($A598, 'E4 TB Allocation Details'!$A$18:$L$217, MATCH("Customer ID", 'E4 TB Allocation Details'!$A$18:$L$18, 0),FALSE), 'E2 Allocators'!$B$15:$W$361, MATCH(AP$17, 'E2 Allocators'!$B$15:$W$15, 0),FALSE)), 0, VLOOKUP(VLOOKUP($A598, 'E4 TB Allocation Details'!$A$18:$L$217, MATCH("Customer ID", 'E4 TB Allocation Details'!$A$18:$L$18, 0),FALSE), 'E2 Allocators'!$B$15:$W$361, MATCH(AP$17, 'E2 Allocators'!$B$15:$W$15, 0),FALSE))</f>
        <v>0</v>
      </c>
      <c r="AQ598" s="1257">
        <f>IF(ISERROR(VLOOKUP(VLOOKUP($A598, 'E4 TB Allocation Details'!$A$18:$L$217, MATCH("Customer ID", 'E4 TB Allocation Details'!$A$18:$L$18, 0),FALSE), 'E2 Allocators'!$B$15:$W$361, MATCH(AQ$17, 'E2 Allocators'!$B$15:$W$15, 0),FALSE)), 0, VLOOKUP(VLOOKUP($A598, 'E4 TB Allocation Details'!$A$18:$L$217, MATCH("Customer ID", 'E4 TB Allocation Details'!$A$18:$L$18, 0),FALSE), 'E2 Allocators'!$B$15:$W$361, MATCH(AQ$17, 'E2 Allocators'!$B$15:$W$15, 0),FALSE))</f>
        <v>0</v>
      </c>
      <c r="AR598" s="1257">
        <f>IF(ISERROR(VLOOKUP(VLOOKUP($A598, 'E4 TB Allocation Details'!$A$18:$L$217, MATCH("Customer ID", 'E4 TB Allocation Details'!$A$18:$L$18, 0),FALSE), 'E2 Allocators'!$B$15:$W$361, MATCH(AR$17, 'E2 Allocators'!$B$15:$W$15, 0),FALSE)), 0, VLOOKUP(VLOOKUP($A598, 'E4 TB Allocation Details'!$A$18:$L$217, MATCH("Customer ID", 'E4 TB Allocation Details'!$A$18:$L$18, 0),FALSE), 'E2 Allocators'!$B$15:$W$361, MATCH(AR$17, 'E2 Allocators'!$B$15:$W$15, 0),FALSE))</f>
        <v>0</v>
      </c>
      <c r="AS598" s="1257">
        <f>IF(ISERROR(VLOOKUP(VLOOKUP($A598, 'E4 TB Allocation Details'!$A$18:$L$217, MATCH("Customer ID", 'E4 TB Allocation Details'!$A$18:$L$18, 0),FALSE), 'E2 Allocators'!$B$15:$W$361, MATCH(AS$17, 'E2 Allocators'!$B$15:$W$15, 0),FALSE)), 0, VLOOKUP(VLOOKUP($A598, 'E4 TB Allocation Details'!$A$18:$L$217, MATCH("Customer ID", 'E4 TB Allocation Details'!$A$18:$L$18, 0),FALSE), 'E2 Allocators'!$B$15:$W$361, MATCH(AS$17, 'E2 Allocators'!$B$15:$W$15, 0),FALSE))</f>
        <v>0</v>
      </c>
      <c r="AT598" s="1257">
        <f>IF(ISERROR(VLOOKUP(VLOOKUP($A598, 'E4 TB Allocation Details'!$A$18:$L$217, MATCH("Customer ID", 'E4 TB Allocation Details'!$A$18:$L$18, 0),FALSE), 'E2 Allocators'!$B$15:$W$361, MATCH(AT$17, 'E2 Allocators'!$B$15:$W$15, 0),FALSE)), 0, VLOOKUP(VLOOKUP($A598, 'E4 TB Allocation Details'!$A$18:$L$217, MATCH("Customer ID", 'E4 TB Allocation Details'!$A$18:$L$18, 0),FALSE), 'E2 Allocators'!$B$15:$W$361, MATCH(AT$17, 'E2 Allocators'!$B$15:$W$15, 0),FALSE))</f>
        <v>0</v>
      </c>
      <c r="AU598" s="1257">
        <f>IF(ISERROR(VLOOKUP(VLOOKUP($A598, 'E4 TB Allocation Details'!$A$18:$L$217, MATCH("Customer ID", 'E4 TB Allocation Details'!$A$18:$L$18, 0),FALSE), 'E2 Allocators'!$B$15:$W$361, MATCH(AU$17, 'E2 Allocators'!$B$15:$W$15, 0),FALSE)), 0, VLOOKUP(VLOOKUP($A598, 'E4 TB Allocation Details'!$A$18:$L$217, MATCH("Customer ID", 'E4 TB Allocation Details'!$A$18:$L$18, 0),FALSE), 'E2 Allocators'!$B$15:$W$361, MATCH(AU$17, 'E2 Allocators'!$B$15:$W$15, 0),FALSE))</f>
        <v>0</v>
      </c>
      <c r="AV598" s="1262">
        <f t="shared" ref="AV598:AV636" si="965">SUM(AB598:AU598)</f>
        <v>0</v>
      </c>
      <c r="AW598" s="1259"/>
      <c r="AX598" s="1259"/>
      <c r="AY598" s="1259"/>
      <c r="AZ598" s="1259"/>
      <c r="BA598" s="1259"/>
      <c r="BB598" s="1259"/>
      <c r="BC598" s="1259"/>
      <c r="BD598" s="1259"/>
      <c r="BE598" s="1259"/>
      <c r="BF598" s="1259"/>
      <c r="BG598" s="1259"/>
      <c r="BH598" s="1259"/>
      <c r="BI598" s="1259"/>
      <c r="BJ598" s="1259"/>
      <c r="BK598" s="1259"/>
      <c r="BL598" s="1259"/>
      <c r="BM598" s="1259"/>
      <c r="BN598" s="1259"/>
      <c r="BO598" s="1259"/>
      <c r="BP598" s="1259"/>
      <c r="BQ598" s="1260"/>
    </row>
    <row r="599" spans="1:69" s="234" customFormat="1" ht="12.75" x14ac:dyDescent="0.2">
      <c r="A599" s="1261" t="s">
        <v>861</v>
      </c>
      <c r="B599" s="1254" t="s">
        <v>343</v>
      </c>
      <c r="C599" s="1255">
        <v>1</v>
      </c>
      <c r="D599" s="1256">
        <f t="shared" si="962"/>
        <v>1</v>
      </c>
      <c r="E599" s="1256">
        <f>VLOOKUP($A599,'E1 Categorization'!$A$35:$E$115,5,FALSE)</f>
        <v>0</v>
      </c>
      <c r="F599" s="1256">
        <f t="shared" si="963"/>
        <v>1</v>
      </c>
      <c r="G599" s="1257">
        <f>IF(ISERROR(VLOOKUP(VLOOKUP($A599, 'E4 TB Allocation Details'!$A$18:$L$217, MATCH("Demand ID", 'E4 TB Allocation Details'!$A$18:$L$18, 0),FALSE), 'E2 Allocators'!$B$15:$W$361, MATCH(G$17, 'E2 Allocators'!$B$15:$W$15, 0),FALSE)), 0, VLOOKUP(VLOOKUP($A599, 'E4 TB Allocation Details'!$A$18:$L$217, MATCH("Demand ID", 'E4 TB Allocation Details'!$A$18:$L$18, 0),FALSE), 'E2 Allocators'!$B$15:$W$361, MATCH(G$17, 'E2 Allocators'!$B$15:$W$15, 0),FALSE))</f>
        <v>0.327249628138367</v>
      </c>
      <c r="H599" s="1257">
        <f>IF(ISERROR(VLOOKUP(VLOOKUP($A599, 'E4 TB Allocation Details'!$A$18:$L$217, MATCH("Demand ID", 'E4 TB Allocation Details'!$A$18:$L$18, 0),FALSE), 'E2 Allocators'!$B$15:$W$361, MATCH(H$17, 'E2 Allocators'!$B$15:$W$15, 0),FALSE)), 0, VLOOKUP(VLOOKUP($A599, 'E4 TB Allocation Details'!$A$18:$L$217, MATCH("Demand ID", 'E4 TB Allocation Details'!$A$18:$L$18, 0),FALSE), 'E2 Allocators'!$B$15:$W$361, MATCH(H$17, 'E2 Allocators'!$B$15:$W$15, 0),FALSE))</f>
        <v>8.7737977540411807E-2</v>
      </c>
      <c r="I599" s="1257">
        <f>IF(ISERROR(VLOOKUP(VLOOKUP($A599, 'E4 TB Allocation Details'!$A$18:$L$217, MATCH("Demand ID", 'E4 TB Allocation Details'!$A$18:$L$18, 0),FALSE), 'E2 Allocators'!$B$15:$W$361, MATCH(I$17, 'E2 Allocators'!$B$15:$W$15, 0),FALSE)), 0, VLOOKUP(VLOOKUP($A599, 'E4 TB Allocation Details'!$A$18:$L$217, MATCH("Demand ID", 'E4 TB Allocation Details'!$A$18:$L$18, 0),FALSE), 'E2 Allocators'!$B$15:$W$361, MATCH(I$17, 'E2 Allocators'!$B$15:$W$15, 0),FALSE))</f>
        <v>0.21223961004216466</v>
      </c>
      <c r="J599" s="1257">
        <f>IF(ISERROR(VLOOKUP(VLOOKUP($A599, 'E4 TB Allocation Details'!$A$18:$L$217, MATCH("Demand ID", 'E4 TB Allocation Details'!$A$18:$L$18, 0),FALSE), 'E2 Allocators'!$B$15:$W$361, MATCH(J$17, 'E2 Allocators'!$B$15:$W$15, 0),FALSE)), 0, VLOOKUP(VLOOKUP($A599, 'E4 TB Allocation Details'!$A$18:$L$217, MATCH("Demand ID", 'E4 TB Allocation Details'!$A$18:$L$18, 0),FALSE), 'E2 Allocators'!$B$15:$W$361, MATCH(J$17, 'E2 Allocators'!$B$15:$W$15, 0),FALSE))</f>
        <v>0</v>
      </c>
      <c r="K599" s="1257">
        <f>IF(ISERROR(VLOOKUP(VLOOKUP($A599, 'E4 TB Allocation Details'!$A$18:$L$217, MATCH("Demand ID", 'E4 TB Allocation Details'!$A$18:$L$18, 0),FALSE), 'E2 Allocators'!$B$15:$W$361, MATCH(K$17, 'E2 Allocators'!$B$15:$W$15, 0),FALSE)), 0, VLOOKUP(VLOOKUP($A599, 'E4 TB Allocation Details'!$A$18:$L$217, MATCH("Demand ID", 'E4 TB Allocation Details'!$A$18:$L$18, 0),FALSE), 'E2 Allocators'!$B$15:$W$361, MATCH(K$17, 'E2 Allocators'!$B$15:$W$15, 0),FALSE))</f>
        <v>0.1418009119878379</v>
      </c>
      <c r="L599" s="1257">
        <f>IF(ISERROR(VLOOKUP(VLOOKUP($A599, 'E4 TB Allocation Details'!$A$18:$L$217, MATCH("Demand ID", 'E4 TB Allocation Details'!$A$18:$L$18, 0),FALSE), 'E2 Allocators'!$B$15:$W$361, MATCH(L$17, 'E2 Allocators'!$B$15:$W$15, 0),FALSE)), 0, VLOOKUP(VLOOKUP($A599, 'E4 TB Allocation Details'!$A$18:$L$217, MATCH("Demand ID", 'E4 TB Allocation Details'!$A$18:$L$18, 0),FALSE), 'E2 Allocators'!$B$15:$W$361, MATCH(L$17, 'E2 Allocators'!$B$15:$W$15, 0),FALSE))</f>
        <v>0.21852846482673824</v>
      </c>
      <c r="M599" s="1257">
        <f>IF(ISERROR(VLOOKUP(VLOOKUP($A599, 'E4 TB Allocation Details'!$A$18:$L$217, MATCH("Demand ID", 'E4 TB Allocation Details'!$A$18:$L$18, 0),FALSE), 'E2 Allocators'!$B$15:$W$361, MATCH(M$17, 'E2 Allocators'!$B$15:$W$15, 0),FALSE)), 0, VLOOKUP(VLOOKUP($A599, 'E4 TB Allocation Details'!$A$18:$L$217, MATCH("Demand ID", 'E4 TB Allocation Details'!$A$18:$L$18, 0),FALSE), 'E2 Allocators'!$B$15:$W$361, MATCH(M$17, 'E2 Allocators'!$B$15:$W$15, 0),FALSE))</f>
        <v>9.961721703243347E-3</v>
      </c>
      <c r="N599" s="1257">
        <f>IF(ISERROR(VLOOKUP(VLOOKUP($A599, 'E4 TB Allocation Details'!$A$18:$L$217, MATCH("Demand ID", 'E4 TB Allocation Details'!$A$18:$L$18, 0),FALSE), 'E2 Allocators'!$B$15:$W$361, MATCH(N$17, 'E2 Allocators'!$B$15:$W$15, 0),FALSE)), 0, VLOOKUP(VLOOKUP($A599, 'E4 TB Allocation Details'!$A$18:$L$217, MATCH("Demand ID", 'E4 TB Allocation Details'!$A$18:$L$18, 0),FALSE), 'E2 Allocators'!$B$15:$W$361, MATCH(N$17, 'E2 Allocators'!$B$15:$W$15, 0),FALSE))</f>
        <v>6.3075955689159127E-4</v>
      </c>
      <c r="O599" s="1257">
        <f>IF(ISERROR(VLOOKUP(VLOOKUP($A599, 'E4 TB Allocation Details'!$A$18:$L$217, MATCH("Demand ID", 'E4 TB Allocation Details'!$A$18:$L$18, 0),FALSE), 'E2 Allocators'!$B$15:$W$361, MATCH(O$17, 'E2 Allocators'!$B$15:$W$15, 0),FALSE)), 0, VLOOKUP(VLOOKUP($A599, 'E4 TB Allocation Details'!$A$18:$L$217, MATCH("Demand ID", 'E4 TB Allocation Details'!$A$18:$L$18, 0),FALSE), 'E2 Allocators'!$B$15:$W$361, MATCH(O$17, 'E2 Allocators'!$B$15:$W$15, 0),FALSE))</f>
        <v>1.8509262043455339E-3</v>
      </c>
      <c r="P599" s="1257">
        <f>IF(ISERROR(VLOOKUP(VLOOKUP($A599, 'E4 TB Allocation Details'!$A$18:$L$217, MATCH("Demand ID", 'E4 TB Allocation Details'!$A$18:$L$18, 0),FALSE), 'E2 Allocators'!$B$15:$W$361, MATCH(P$17, 'E2 Allocators'!$B$15:$W$15, 0),FALSE)), 0, VLOOKUP(VLOOKUP($A599, 'E4 TB Allocation Details'!$A$18:$L$217, MATCH("Demand ID", 'E4 TB Allocation Details'!$A$18:$L$18, 0),FALSE), 'E2 Allocators'!$B$15:$W$361, MATCH(P$17, 'E2 Allocators'!$B$15:$W$15, 0),FALSE))</f>
        <v>0</v>
      </c>
      <c r="Q599" s="1257">
        <f>IF(ISERROR(VLOOKUP(VLOOKUP($A599, 'E4 TB Allocation Details'!$A$18:$L$217, MATCH("Demand ID", 'E4 TB Allocation Details'!$A$18:$L$18, 0),FALSE), 'E2 Allocators'!$B$15:$W$361, MATCH(Q$17, 'E2 Allocators'!$B$15:$W$15, 0),FALSE)), 0, VLOOKUP(VLOOKUP($A599, 'E4 TB Allocation Details'!$A$18:$L$217, MATCH("Demand ID", 'E4 TB Allocation Details'!$A$18:$L$18, 0),FALSE), 'E2 Allocators'!$B$15:$W$361, MATCH(Q$17, 'E2 Allocators'!$B$15:$W$15, 0),FALSE))</f>
        <v>0</v>
      </c>
      <c r="R599" s="1257">
        <f>IF(ISERROR(VLOOKUP(VLOOKUP($A599, 'E4 TB Allocation Details'!$A$18:$L$217, MATCH("Demand ID", 'E4 TB Allocation Details'!$A$18:$L$18, 0),FALSE), 'E2 Allocators'!$B$15:$W$361, MATCH(R$17, 'E2 Allocators'!$B$15:$W$15, 0),FALSE)), 0, VLOOKUP(VLOOKUP($A599, 'E4 TB Allocation Details'!$A$18:$L$217, MATCH("Demand ID", 'E4 TB Allocation Details'!$A$18:$L$18, 0),FALSE), 'E2 Allocators'!$B$15:$W$361, MATCH(R$17, 'E2 Allocators'!$B$15:$W$15, 0),FALSE))</f>
        <v>0</v>
      </c>
      <c r="S599" s="1257">
        <f>IF(ISERROR(VLOOKUP(VLOOKUP($A599, 'E4 TB Allocation Details'!$A$18:$L$217, MATCH("Demand ID", 'E4 TB Allocation Details'!$A$18:$L$18, 0),FALSE), 'E2 Allocators'!$B$15:$W$361, MATCH(S$17, 'E2 Allocators'!$B$15:$W$15, 0),FALSE)), 0, VLOOKUP(VLOOKUP($A599, 'E4 TB Allocation Details'!$A$18:$L$217, MATCH("Demand ID", 'E4 TB Allocation Details'!$A$18:$L$18, 0),FALSE), 'E2 Allocators'!$B$15:$W$361, MATCH(S$17, 'E2 Allocators'!$B$15:$W$15, 0),FALSE))</f>
        <v>0</v>
      </c>
      <c r="T599" s="1257">
        <f>IF(ISERROR(VLOOKUP(VLOOKUP($A599, 'E4 TB Allocation Details'!$A$18:$L$217, MATCH("Demand ID", 'E4 TB Allocation Details'!$A$18:$L$18, 0),FALSE), 'E2 Allocators'!$B$15:$W$361, MATCH(T$17, 'E2 Allocators'!$B$15:$W$15, 0),FALSE)), 0, VLOOKUP(VLOOKUP($A599, 'E4 TB Allocation Details'!$A$18:$L$217, MATCH("Demand ID", 'E4 TB Allocation Details'!$A$18:$L$18, 0),FALSE), 'E2 Allocators'!$B$15:$W$361, MATCH(T$17, 'E2 Allocators'!$B$15:$W$15, 0),FALSE))</f>
        <v>0</v>
      </c>
      <c r="U599" s="1257">
        <f>IF(ISERROR(VLOOKUP(VLOOKUP($A599, 'E4 TB Allocation Details'!$A$18:$L$217, MATCH("Demand ID", 'E4 TB Allocation Details'!$A$18:$L$18, 0),FALSE), 'E2 Allocators'!$B$15:$W$361, MATCH(U$17, 'E2 Allocators'!$B$15:$W$15, 0),FALSE)), 0, VLOOKUP(VLOOKUP($A599, 'E4 TB Allocation Details'!$A$18:$L$217, MATCH("Demand ID", 'E4 TB Allocation Details'!$A$18:$L$18, 0),FALSE), 'E2 Allocators'!$B$15:$W$361, MATCH(U$17, 'E2 Allocators'!$B$15:$W$15, 0),FALSE))</f>
        <v>0</v>
      </c>
      <c r="V599" s="1257">
        <f>IF(ISERROR(VLOOKUP(VLOOKUP($A599, 'E4 TB Allocation Details'!$A$18:$L$217, MATCH("Demand ID", 'E4 TB Allocation Details'!$A$18:$L$18, 0),FALSE), 'E2 Allocators'!$B$15:$W$361, MATCH(V$17, 'E2 Allocators'!$B$15:$W$15, 0),FALSE)), 0, VLOOKUP(VLOOKUP($A599, 'E4 TB Allocation Details'!$A$18:$L$217, MATCH("Demand ID", 'E4 TB Allocation Details'!$A$18:$L$18, 0),FALSE), 'E2 Allocators'!$B$15:$W$361, MATCH(V$17, 'E2 Allocators'!$B$15:$W$15, 0),FALSE))</f>
        <v>0</v>
      </c>
      <c r="W599" s="1257">
        <f>IF(ISERROR(VLOOKUP(VLOOKUP($A599, 'E4 TB Allocation Details'!$A$18:$L$217, MATCH("Demand ID", 'E4 TB Allocation Details'!$A$18:$L$18, 0),FALSE), 'E2 Allocators'!$B$15:$W$361, MATCH(W$17, 'E2 Allocators'!$B$15:$W$15, 0),FALSE)), 0, VLOOKUP(VLOOKUP($A599, 'E4 TB Allocation Details'!$A$18:$L$217, MATCH("Demand ID", 'E4 TB Allocation Details'!$A$18:$L$18, 0),FALSE), 'E2 Allocators'!$B$15:$W$361, MATCH(W$17, 'E2 Allocators'!$B$15:$W$15, 0),FALSE))</f>
        <v>0</v>
      </c>
      <c r="X599" s="1257">
        <f>IF(ISERROR(VLOOKUP(VLOOKUP($A599, 'E4 TB Allocation Details'!$A$18:$L$217, MATCH("Demand ID", 'E4 TB Allocation Details'!$A$18:$L$18, 0),FALSE), 'E2 Allocators'!$B$15:$W$361, MATCH(X$17, 'E2 Allocators'!$B$15:$W$15, 0),FALSE)), 0, VLOOKUP(VLOOKUP($A599, 'E4 TB Allocation Details'!$A$18:$L$217, MATCH("Demand ID", 'E4 TB Allocation Details'!$A$18:$L$18, 0),FALSE), 'E2 Allocators'!$B$15:$W$361, MATCH(X$17, 'E2 Allocators'!$B$15:$W$15, 0),FALSE))</f>
        <v>0</v>
      </c>
      <c r="Y599" s="1257">
        <f>IF(ISERROR(VLOOKUP(VLOOKUP($A599, 'E4 TB Allocation Details'!$A$18:$L$217, MATCH("Demand ID", 'E4 TB Allocation Details'!$A$18:$L$18, 0),FALSE), 'E2 Allocators'!$B$15:$W$361, MATCH(Y$17, 'E2 Allocators'!$B$15:$W$15, 0),FALSE)), 0, VLOOKUP(VLOOKUP($A599, 'E4 TB Allocation Details'!$A$18:$L$217, MATCH("Demand ID", 'E4 TB Allocation Details'!$A$18:$L$18, 0),FALSE), 'E2 Allocators'!$B$15:$W$361, MATCH(Y$17, 'E2 Allocators'!$B$15:$W$15, 0),FALSE))</f>
        <v>0</v>
      </c>
      <c r="Z599" s="1257">
        <f>IF(ISERROR(VLOOKUP(VLOOKUP($A599, 'E4 TB Allocation Details'!$A$18:$L$217, MATCH("Demand ID", 'E4 TB Allocation Details'!$A$18:$L$18, 0),FALSE), 'E2 Allocators'!$B$15:$W$361, MATCH(Z$17, 'E2 Allocators'!$B$15:$W$15, 0),FALSE)), 0, VLOOKUP(VLOOKUP($A599, 'E4 TB Allocation Details'!$A$18:$L$217, MATCH("Demand ID", 'E4 TB Allocation Details'!$A$18:$L$18, 0),FALSE), 'E2 Allocators'!$B$15:$W$361, MATCH(Z$17, 'E2 Allocators'!$B$15:$W$15, 0),FALSE))</f>
        <v>0</v>
      </c>
      <c r="AA599" s="1262">
        <f t="shared" si="964"/>
        <v>1.0000000000000002</v>
      </c>
      <c r="AB599" s="1257">
        <f>IF(ISERROR(VLOOKUP(VLOOKUP($A599, 'E4 TB Allocation Details'!$A$18:$L$217, MATCH("Customer ID", 'E4 TB Allocation Details'!$A$18:$L$18, 0),FALSE), 'E2 Allocators'!$B$15:$W$361, MATCH(AB$17, 'E2 Allocators'!$B$15:$W$15, 0),FALSE)), 0, VLOOKUP(VLOOKUP($A599, 'E4 TB Allocation Details'!$A$18:$L$217, MATCH("Customer ID", 'E4 TB Allocation Details'!$A$18:$L$18, 0),FALSE), 'E2 Allocators'!$B$15:$W$361, MATCH(AB$17, 'E2 Allocators'!$B$15:$W$15, 0),FALSE))</f>
        <v>0</v>
      </c>
      <c r="AC599" s="1257">
        <f>IF(ISERROR(VLOOKUP(VLOOKUP($A599, 'E4 TB Allocation Details'!$A$18:$L$217, MATCH("Customer ID", 'E4 TB Allocation Details'!$A$18:$L$18, 0),FALSE), 'E2 Allocators'!$B$15:$W$361, MATCH(AC$17, 'E2 Allocators'!$B$15:$W$15, 0),FALSE)), 0, VLOOKUP(VLOOKUP($A599, 'E4 TB Allocation Details'!$A$18:$L$217, MATCH("Customer ID", 'E4 TB Allocation Details'!$A$18:$L$18, 0),FALSE), 'E2 Allocators'!$B$15:$W$361, MATCH(AC$17, 'E2 Allocators'!$B$15:$W$15, 0),FALSE))</f>
        <v>0</v>
      </c>
      <c r="AD599" s="1257">
        <f>IF(ISERROR(VLOOKUP(VLOOKUP($A599, 'E4 TB Allocation Details'!$A$18:$L$217, MATCH("Customer ID", 'E4 TB Allocation Details'!$A$18:$L$18, 0),FALSE), 'E2 Allocators'!$B$15:$W$361, MATCH(AD$17, 'E2 Allocators'!$B$15:$W$15, 0),FALSE)), 0, VLOOKUP(VLOOKUP($A599, 'E4 TB Allocation Details'!$A$18:$L$217, MATCH("Customer ID", 'E4 TB Allocation Details'!$A$18:$L$18, 0),FALSE), 'E2 Allocators'!$B$15:$W$361, MATCH(AD$17, 'E2 Allocators'!$B$15:$W$15, 0),FALSE))</f>
        <v>0</v>
      </c>
      <c r="AE599" s="1257">
        <f>IF(ISERROR(VLOOKUP(VLOOKUP($A599, 'E4 TB Allocation Details'!$A$18:$L$217, MATCH("Customer ID", 'E4 TB Allocation Details'!$A$18:$L$18, 0),FALSE), 'E2 Allocators'!$B$15:$W$361, MATCH(AE$17, 'E2 Allocators'!$B$15:$W$15, 0),FALSE)), 0, VLOOKUP(VLOOKUP($A599, 'E4 TB Allocation Details'!$A$18:$L$217, MATCH("Customer ID", 'E4 TB Allocation Details'!$A$18:$L$18, 0),FALSE), 'E2 Allocators'!$B$15:$W$361, MATCH(AE$17, 'E2 Allocators'!$B$15:$W$15, 0),FALSE))</f>
        <v>0</v>
      </c>
      <c r="AF599" s="1257">
        <f>IF(ISERROR(VLOOKUP(VLOOKUP($A599, 'E4 TB Allocation Details'!$A$18:$L$217, MATCH("Customer ID", 'E4 TB Allocation Details'!$A$18:$L$18, 0),FALSE), 'E2 Allocators'!$B$15:$W$361, MATCH(AF$17, 'E2 Allocators'!$B$15:$W$15, 0),FALSE)), 0, VLOOKUP(VLOOKUP($A599, 'E4 TB Allocation Details'!$A$18:$L$217, MATCH("Customer ID", 'E4 TB Allocation Details'!$A$18:$L$18, 0),FALSE), 'E2 Allocators'!$B$15:$W$361, MATCH(AF$17, 'E2 Allocators'!$B$15:$W$15, 0),FALSE))</f>
        <v>0</v>
      </c>
      <c r="AG599" s="1257">
        <f>IF(ISERROR(VLOOKUP(VLOOKUP($A599, 'E4 TB Allocation Details'!$A$18:$L$217, MATCH("Customer ID", 'E4 TB Allocation Details'!$A$18:$L$18, 0),FALSE), 'E2 Allocators'!$B$15:$W$361, MATCH(AG$17, 'E2 Allocators'!$B$15:$W$15, 0),FALSE)), 0, VLOOKUP(VLOOKUP($A599, 'E4 TB Allocation Details'!$A$18:$L$217, MATCH("Customer ID", 'E4 TB Allocation Details'!$A$18:$L$18, 0),FALSE), 'E2 Allocators'!$B$15:$W$361, MATCH(AG$17, 'E2 Allocators'!$B$15:$W$15, 0),FALSE))</f>
        <v>0</v>
      </c>
      <c r="AH599" s="1257">
        <f>IF(ISERROR(VLOOKUP(VLOOKUP($A599, 'E4 TB Allocation Details'!$A$18:$L$217, MATCH("Customer ID", 'E4 TB Allocation Details'!$A$18:$L$18, 0),FALSE), 'E2 Allocators'!$B$15:$W$361, MATCH(AH$17, 'E2 Allocators'!$B$15:$W$15, 0),FALSE)), 0, VLOOKUP(VLOOKUP($A599, 'E4 TB Allocation Details'!$A$18:$L$217, MATCH("Customer ID", 'E4 TB Allocation Details'!$A$18:$L$18, 0),FALSE), 'E2 Allocators'!$B$15:$W$361, MATCH(AH$17, 'E2 Allocators'!$B$15:$W$15, 0),FALSE))</f>
        <v>0</v>
      </c>
      <c r="AI599" s="1257">
        <f>IF(ISERROR(VLOOKUP(VLOOKUP($A599, 'E4 TB Allocation Details'!$A$18:$L$217, MATCH("Customer ID", 'E4 TB Allocation Details'!$A$18:$L$18, 0),FALSE), 'E2 Allocators'!$B$15:$W$361, MATCH(AI$17, 'E2 Allocators'!$B$15:$W$15, 0),FALSE)), 0, VLOOKUP(VLOOKUP($A599, 'E4 TB Allocation Details'!$A$18:$L$217, MATCH("Customer ID", 'E4 TB Allocation Details'!$A$18:$L$18, 0),FALSE), 'E2 Allocators'!$B$15:$W$361, MATCH(AI$17, 'E2 Allocators'!$B$15:$W$15, 0),FALSE))</f>
        <v>0</v>
      </c>
      <c r="AJ599" s="1257">
        <f>IF(ISERROR(VLOOKUP(VLOOKUP($A599, 'E4 TB Allocation Details'!$A$18:$L$217, MATCH("Customer ID", 'E4 TB Allocation Details'!$A$18:$L$18, 0),FALSE), 'E2 Allocators'!$B$15:$W$361, MATCH(AJ$17, 'E2 Allocators'!$B$15:$W$15, 0),FALSE)), 0, VLOOKUP(VLOOKUP($A599, 'E4 TB Allocation Details'!$A$18:$L$217, MATCH("Customer ID", 'E4 TB Allocation Details'!$A$18:$L$18, 0),FALSE), 'E2 Allocators'!$B$15:$W$361, MATCH(AJ$17, 'E2 Allocators'!$B$15:$W$15, 0),FALSE))</f>
        <v>0</v>
      </c>
      <c r="AK599" s="1257">
        <f>IF(ISERROR(VLOOKUP(VLOOKUP($A599, 'E4 TB Allocation Details'!$A$18:$L$217, MATCH("Customer ID", 'E4 TB Allocation Details'!$A$18:$L$18, 0),FALSE), 'E2 Allocators'!$B$15:$W$361, MATCH(AK$17, 'E2 Allocators'!$B$15:$W$15, 0),FALSE)), 0, VLOOKUP(VLOOKUP($A599, 'E4 TB Allocation Details'!$A$18:$L$217, MATCH("Customer ID", 'E4 TB Allocation Details'!$A$18:$L$18, 0),FALSE), 'E2 Allocators'!$B$15:$W$361, MATCH(AK$17, 'E2 Allocators'!$B$15:$W$15, 0),FALSE))</f>
        <v>0</v>
      </c>
      <c r="AL599" s="1257">
        <f>IF(ISERROR(VLOOKUP(VLOOKUP($A599, 'E4 TB Allocation Details'!$A$18:$L$217, MATCH("Customer ID", 'E4 TB Allocation Details'!$A$18:$L$18, 0),FALSE), 'E2 Allocators'!$B$15:$W$361, MATCH(AL$17, 'E2 Allocators'!$B$15:$W$15, 0),FALSE)), 0, VLOOKUP(VLOOKUP($A599, 'E4 TB Allocation Details'!$A$18:$L$217, MATCH("Customer ID", 'E4 TB Allocation Details'!$A$18:$L$18, 0),FALSE), 'E2 Allocators'!$B$15:$W$361, MATCH(AL$17, 'E2 Allocators'!$B$15:$W$15, 0),FALSE))</f>
        <v>0</v>
      </c>
      <c r="AM599" s="1257">
        <f>IF(ISERROR(VLOOKUP(VLOOKUP($A599, 'E4 TB Allocation Details'!$A$18:$L$217, MATCH("Customer ID", 'E4 TB Allocation Details'!$A$18:$L$18, 0),FALSE), 'E2 Allocators'!$B$15:$W$361, MATCH(AM$17, 'E2 Allocators'!$B$15:$W$15, 0),FALSE)), 0, VLOOKUP(VLOOKUP($A599, 'E4 TB Allocation Details'!$A$18:$L$217, MATCH("Customer ID", 'E4 TB Allocation Details'!$A$18:$L$18, 0),FALSE), 'E2 Allocators'!$B$15:$W$361, MATCH(AM$17, 'E2 Allocators'!$B$15:$W$15, 0),FALSE))</f>
        <v>0</v>
      </c>
      <c r="AN599" s="1257">
        <f>IF(ISERROR(VLOOKUP(VLOOKUP($A599, 'E4 TB Allocation Details'!$A$18:$L$217, MATCH("Customer ID", 'E4 TB Allocation Details'!$A$18:$L$18, 0),FALSE), 'E2 Allocators'!$B$15:$W$361, MATCH(AN$17, 'E2 Allocators'!$B$15:$W$15, 0),FALSE)), 0, VLOOKUP(VLOOKUP($A599, 'E4 TB Allocation Details'!$A$18:$L$217, MATCH("Customer ID", 'E4 TB Allocation Details'!$A$18:$L$18, 0),FALSE), 'E2 Allocators'!$B$15:$W$361, MATCH(AN$17, 'E2 Allocators'!$B$15:$W$15, 0),FALSE))</f>
        <v>0</v>
      </c>
      <c r="AO599" s="1257">
        <f>IF(ISERROR(VLOOKUP(VLOOKUP($A599, 'E4 TB Allocation Details'!$A$18:$L$217, MATCH("Customer ID", 'E4 TB Allocation Details'!$A$18:$L$18, 0),FALSE), 'E2 Allocators'!$B$15:$W$361, MATCH(AO$17, 'E2 Allocators'!$B$15:$W$15, 0),FALSE)), 0, VLOOKUP(VLOOKUP($A599, 'E4 TB Allocation Details'!$A$18:$L$217, MATCH("Customer ID", 'E4 TB Allocation Details'!$A$18:$L$18, 0),FALSE), 'E2 Allocators'!$B$15:$W$361, MATCH(AO$17, 'E2 Allocators'!$B$15:$W$15, 0),FALSE))</f>
        <v>0</v>
      </c>
      <c r="AP599" s="1257">
        <f>IF(ISERROR(VLOOKUP(VLOOKUP($A599, 'E4 TB Allocation Details'!$A$18:$L$217, MATCH("Customer ID", 'E4 TB Allocation Details'!$A$18:$L$18, 0),FALSE), 'E2 Allocators'!$B$15:$W$361, MATCH(AP$17, 'E2 Allocators'!$B$15:$W$15, 0),FALSE)), 0, VLOOKUP(VLOOKUP($A599, 'E4 TB Allocation Details'!$A$18:$L$217, MATCH("Customer ID", 'E4 TB Allocation Details'!$A$18:$L$18, 0),FALSE), 'E2 Allocators'!$B$15:$W$361, MATCH(AP$17, 'E2 Allocators'!$B$15:$W$15, 0),FALSE))</f>
        <v>0</v>
      </c>
      <c r="AQ599" s="1257">
        <f>IF(ISERROR(VLOOKUP(VLOOKUP($A599, 'E4 TB Allocation Details'!$A$18:$L$217, MATCH("Customer ID", 'E4 TB Allocation Details'!$A$18:$L$18, 0),FALSE), 'E2 Allocators'!$B$15:$W$361, MATCH(AQ$17, 'E2 Allocators'!$B$15:$W$15, 0),FALSE)), 0, VLOOKUP(VLOOKUP($A599, 'E4 TB Allocation Details'!$A$18:$L$217, MATCH("Customer ID", 'E4 TB Allocation Details'!$A$18:$L$18, 0),FALSE), 'E2 Allocators'!$B$15:$W$361, MATCH(AQ$17, 'E2 Allocators'!$B$15:$W$15, 0),FALSE))</f>
        <v>0</v>
      </c>
      <c r="AR599" s="1257">
        <f>IF(ISERROR(VLOOKUP(VLOOKUP($A599, 'E4 TB Allocation Details'!$A$18:$L$217, MATCH("Customer ID", 'E4 TB Allocation Details'!$A$18:$L$18, 0),FALSE), 'E2 Allocators'!$B$15:$W$361, MATCH(AR$17, 'E2 Allocators'!$B$15:$W$15, 0),FALSE)), 0, VLOOKUP(VLOOKUP($A599, 'E4 TB Allocation Details'!$A$18:$L$217, MATCH("Customer ID", 'E4 TB Allocation Details'!$A$18:$L$18, 0),FALSE), 'E2 Allocators'!$B$15:$W$361, MATCH(AR$17, 'E2 Allocators'!$B$15:$W$15, 0),FALSE))</f>
        <v>0</v>
      </c>
      <c r="AS599" s="1257">
        <f>IF(ISERROR(VLOOKUP(VLOOKUP($A599, 'E4 TB Allocation Details'!$A$18:$L$217, MATCH("Customer ID", 'E4 TB Allocation Details'!$A$18:$L$18, 0),FALSE), 'E2 Allocators'!$B$15:$W$361, MATCH(AS$17, 'E2 Allocators'!$B$15:$W$15, 0),FALSE)), 0, VLOOKUP(VLOOKUP($A599, 'E4 TB Allocation Details'!$A$18:$L$217, MATCH("Customer ID", 'E4 TB Allocation Details'!$A$18:$L$18, 0),FALSE), 'E2 Allocators'!$B$15:$W$361, MATCH(AS$17, 'E2 Allocators'!$B$15:$W$15, 0),FALSE))</f>
        <v>0</v>
      </c>
      <c r="AT599" s="1257">
        <f>IF(ISERROR(VLOOKUP(VLOOKUP($A599, 'E4 TB Allocation Details'!$A$18:$L$217, MATCH("Customer ID", 'E4 TB Allocation Details'!$A$18:$L$18, 0),FALSE), 'E2 Allocators'!$B$15:$W$361, MATCH(AT$17, 'E2 Allocators'!$B$15:$W$15, 0),FALSE)), 0, VLOOKUP(VLOOKUP($A599, 'E4 TB Allocation Details'!$A$18:$L$217, MATCH("Customer ID", 'E4 TB Allocation Details'!$A$18:$L$18, 0),FALSE), 'E2 Allocators'!$B$15:$W$361, MATCH(AT$17, 'E2 Allocators'!$B$15:$W$15, 0),FALSE))</f>
        <v>0</v>
      </c>
      <c r="AU599" s="1257">
        <f>IF(ISERROR(VLOOKUP(VLOOKUP($A599, 'E4 TB Allocation Details'!$A$18:$L$217, MATCH("Customer ID", 'E4 TB Allocation Details'!$A$18:$L$18, 0),FALSE), 'E2 Allocators'!$B$15:$W$361, MATCH(AU$17, 'E2 Allocators'!$B$15:$W$15, 0),FALSE)), 0, VLOOKUP(VLOOKUP($A599, 'E4 TB Allocation Details'!$A$18:$L$217, MATCH("Customer ID", 'E4 TB Allocation Details'!$A$18:$L$18, 0),FALSE), 'E2 Allocators'!$B$15:$W$361, MATCH(AU$17, 'E2 Allocators'!$B$15:$W$15, 0),FALSE))</f>
        <v>0</v>
      </c>
      <c r="AV599" s="1262">
        <f t="shared" si="965"/>
        <v>0</v>
      </c>
      <c r="AW599" s="1259"/>
      <c r="AX599" s="1259"/>
      <c r="AY599" s="1259"/>
      <c r="AZ599" s="1259"/>
      <c r="BA599" s="1259"/>
      <c r="BB599" s="1259"/>
      <c r="BC599" s="1259"/>
      <c r="BD599" s="1259"/>
      <c r="BE599" s="1259"/>
      <c r="BF599" s="1259"/>
      <c r="BG599" s="1259"/>
      <c r="BH599" s="1259"/>
      <c r="BI599" s="1259"/>
      <c r="BJ599" s="1259"/>
      <c r="BK599" s="1259"/>
      <c r="BL599" s="1259"/>
      <c r="BM599" s="1259"/>
      <c r="BN599" s="1259"/>
      <c r="BO599" s="1259"/>
      <c r="BP599" s="1259"/>
      <c r="BQ599" s="1260"/>
    </row>
    <row r="600" spans="1:69" s="234" customFormat="1" ht="12.75" x14ac:dyDescent="0.2">
      <c r="A600" s="1261" t="s">
        <v>862</v>
      </c>
      <c r="B600" s="1254" t="s">
        <v>345</v>
      </c>
      <c r="C600" s="1255">
        <v>1</v>
      </c>
      <c r="D600" s="1256">
        <f t="shared" si="962"/>
        <v>1</v>
      </c>
      <c r="E600" s="1256">
        <f>VLOOKUP($A600,'E1 Categorization'!$A$35:$E$115,5,FALSE)</f>
        <v>0</v>
      </c>
      <c r="F600" s="1256">
        <f t="shared" si="963"/>
        <v>1</v>
      </c>
      <c r="G600" s="1257">
        <f>IF(ISERROR(VLOOKUP(VLOOKUP($A600, 'E4 TB Allocation Details'!$A$18:$L$217, MATCH("Demand ID", 'E4 TB Allocation Details'!$A$18:$L$18, 0),FALSE), 'E2 Allocators'!$B$15:$W$361, MATCH(G$17, 'E2 Allocators'!$B$15:$W$15, 0),FALSE)), 0, VLOOKUP(VLOOKUP($A600, 'E4 TB Allocation Details'!$A$18:$L$217, MATCH("Demand ID", 'E4 TB Allocation Details'!$A$18:$L$18, 0),FALSE), 'E2 Allocators'!$B$15:$W$361, MATCH(G$17, 'E2 Allocators'!$B$15:$W$15, 0),FALSE))</f>
        <v>0.327249628138367</v>
      </c>
      <c r="H600" s="1257">
        <f>IF(ISERROR(VLOOKUP(VLOOKUP($A600, 'E4 TB Allocation Details'!$A$18:$L$217, MATCH("Demand ID", 'E4 TB Allocation Details'!$A$18:$L$18, 0),FALSE), 'E2 Allocators'!$B$15:$W$361, MATCH(H$17, 'E2 Allocators'!$B$15:$W$15, 0),FALSE)), 0, VLOOKUP(VLOOKUP($A600, 'E4 TB Allocation Details'!$A$18:$L$217, MATCH("Demand ID", 'E4 TB Allocation Details'!$A$18:$L$18, 0),FALSE), 'E2 Allocators'!$B$15:$W$361, MATCH(H$17, 'E2 Allocators'!$B$15:$W$15, 0),FALSE))</f>
        <v>8.7737977540411807E-2</v>
      </c>
      <c r="I600" s="1257">
        <f>IF(ISERROR(VLOOKUP(VLOOKUP($A600, 'E4 TB Allocation Details'!$A$18:$L$217, MATCH("Demand ID", 'E4 TB Allocation Details'!$A$18:$L$18, 0),FALSE), 'E2 Allocators'!$B$15:$W$361, MATCH(I$17, 'E2 Allocators'!$B$15:$W$15, 0),FALSE)), 0, VLOOKUP(VLOOKUP($A600, 'E4 TB Allocation Details'!$A$18:$L$217, MATCH("Demand ID", 'E4 TB Allocation Details'!$A$18:$L$18, 0),FALSE), 'E2 Allocators'!$B$15:$W$361, MATCH(I$17, 'E2 Allocators'!$B$15:$W$15, 0),FALSE))</f>
        <v>0.21223961004216466</v>
      </c>
      <c r="J600" s="1257">
        <f>IF(ISERROR(VLOOKUP(VLOOKUP($A600, 'E4 TB Allocation Details'!$A$18:$L$217, MATCH("Demand ID", 'E4 TB Allocation Details'!$A$18:$L$18, 0),FALSE), 'E2 Allocators'!$B$15:$W$361, MATCH(J$17, 'E2 Allocators'!$B$15:$W$15, 0),FALSE)), 0, VLOOKUP(VLOOKUP($A600, 'E4 TB Allocation Details'!$A$18:$L$217, MATCH("Demand ID", 'E4 TB Allocation Details'!$A$18:$L$18, 0),FALSE), 'E2 Allocators'!$B$15:$W$361, MATCH(J$17, 'E2 Allocators'!$B$15:$W$15, 0),FALSE))</f>
        <v>0</v>
      </c>
      <c r="K600" s="1257">
        <f>IF(ISERROR(VLOOKUP(VLOOKUP($A600, 'E4 TB Allocation Details'!$A$18:$L$217, MATCH("Demand ID", 'E4 TB Allocation Details'!$A$18:$L$18, 0),FALSE), 'E2 Allocators'!$B$15:$W$361, MATCH(K$17, 'E2 Allocators'!$B$15:$W$15, 0),FALSE)), 0, VLOOKUP(VLOOKUP($A600, 'E4 TB Allocation Details'!$A$18:$L$217, MATCH("Demand ID", 'E4 TB Allocation Details'!$A$18:$L$18, 0),FALSE), 'E2 Allocators'!$B$15:$W$361, MATCH(K$17, 'E2 Allocators'!$B$15:$W$15, 0),FALSE))</f>
        <v>0.1418009119878379</v>
      </c>
      <c r="L600" s="1257">
        <f>IF(ISERROR(VLOOKUP(VLOOKUP($A600, 'E4 TB Allocation Details'!$A$18:$L$217, MATCH("Demand ID", 'E4 TB Allocation Details'!$A$18:$L$18, 0),FALSE), 'E2 Allocators'!$B$15:$W$361, MATCH(L$17, 'E2 Allocators'!$B$15:$W$15, 0),FALSE)), 0, VLOOKUP(VLOOKUP($A600, 'E4 TB Allocation Details'!$A$18:$L$217, MATCH("Demand ID", 'E4 TB Allocation Details'!$A$18:$L$18, 0),FALSE), 'E2 Allocators'!$B$15:$W$361, MATCH(L$17, 'E2 Allocators'!$B$15:$W$15, 0),FALSE))</f>
        <v>0.21852846482673824</v>
      </c>
      <c r="M600" s="1257">
        <f>IF(ISERROR(VLOOKUP(VLOOKUP($A600, 'E4 TB Allocation Details'!$A$18:$L$217, MATCH("Demand ID", 'E4 TB Allocation Details'!$A$18:$L$18, 0),FALSE), 'E2 Allocators'!$B$15:$W$361, MATCH(M$17, 'E2 Allocators'!$B$15:$W$15, 0),FALSE)), 0, VLOOKUP(VLOOKUP($A600, 'E4 TB Allocation Details'!$A$18:$L$217, MATCH("Demand ID", 'E4 TB Allocation Details'!$A$18:$L$18, 0),FALSE), 'E2 Allocators'!$B$15:$W$361, MATCH(M$17, 'E2 Allocators'!$B$15:$W$15, 0),FALSE))</f>
        <v>9.961721703243347E-3</v>
      </c>
      <c r="N600" s="1257">
        <f>IF(ISERROR(VLOOKUP(VLOOKUP($A600, 'E4 TB Allocation Details'!$A$18:$L$217, MATCH("Demand ID", 'E4 TB Allocation Details'!$A$18:$L$18, 0),FALSE), 'E2 Allocators'!$B$15:$W$361, MATCH(N$17, 'E2 Allocators'!$B$15:$W$15, 0),FALSE)), 0, VLOOKUP(VLOOKUP($A600, 'E4 TB Allocation Details'!$A$18:$L$217, MATCH("Demand ID", 'E4 TB Allocation Details'!$A$18:$L$18, 0),FALSE), 'E2 Allocators'!$B$15:$W$361, MATCH(N$17, 'E2 Allocators'!$B$15:$W$15, 0),FALSE))</f>
        <v>6.3075955689159127E-4</v>
      </c>
      <c r="O600" s="1257">
        <f>IF(ISERROR(VLOOKUP(VLOOKUP($A600, 'E4 TB Allocation Details'!$A$18:$L$217, MATCH("Demand ID", 'E4 TB Allocation Details'!$A$18:$L$18, 0),FALSE), 'E2 Allocators'!$B$15:$W$361, MATCH(O$17, 'E2 Allocators'!$B$15:$W$15, 0),FALSE)), 0, VLOOKUP(VLOOKUP($A600, 'E4 TB Allocation Details'!$A$18:$L$217, MATCH("Demand ID", 'E4 TB Allocation Details'!$A$18:$L$18, 0),FALSE), 'E2 Allocators'!$B$15:$W$361, MATCH(O$17, 'E2 Allocators'!$B$15:$W$15, 0),FALSE))</f>
        <v>1.8509262043455339E-3</v>
      </c>
      <c r="P600" s="1257">
        <f>IF(ISERROR(VLOOKUP(VLOOKUP($A600, 'E4 TB Allocation Details'!$A$18:$L$217, MATCH("Demand ID", 'E4 TB Allocation Details'!$A$18:$L$18, 0),FALSE), 'E2 Allocators'!$B$15:$W$361, MATCH(P$17, 'E2 Allocators'!$B$15:$W$15, 0),FALSE)), 0, VLOOKUP(VLOOKUP($A600, 'E4 TB Allocation Details'!$A$18:$L$217, MATCH("Demand ID", 'E4 TB Allocation Details'!$A$18:$L$18, 0),FALSE), 'E2 Allocators'!$B$15:$W$361, MATCH(P$17, 'E2 Allocators'!$B$15:$W$15, 0),FALSE))</f>
        <v>0</v>
      </c>
      <c r="Q600" s="1257">
        <f>IF(ISERROR(VLOOKUP(VLOOKUP($A600, 'E4 TB Allocation Details'!$A$18:$L$217, MATCH("Demand ID", 'E4 TB Allocation Details'!$A$18:$L$18, 0),FALSE), 'E2 Allocators'!$B$15:$W$361, MATCH(Q$17, 'E2 Allocators'!$B$15:$W$15, 0),FALSE)), 0, VLOOKUP(VLOOKUP($A600, 'E4 TB Allocation Details'!$A$18:$L$217, MATCH("Demand ID", 'E4 TB Allocation Details'!$A$18:$L$18, 0),FALSE), 'E2 Allocators'!$B$15:$W$361, MATCH(Q$17, 'E2 Allocators'!$B$15:$W$15, 0),FALSE))</f>
        <v>0</v>
      </c>
      <c r="R600" s="1257">
        <f>IF(ISERROR(VLOOKUP(VLOOKUP($A600, 'E4 TB Allocation Details'!$A$18:$L$217, MATCH("Demand ID", 'E4 TB Allocation Details'!$A$18:$L$18, 0),FALSE), 'E2 Allocators'!$B$15:$W$361, MATCH(R$17, 'E2 Allocators'!$B$15:$W$15, 0),FALSE)), 0, VLOOKUP(VLOOKUP($A600, 'E4 TB Allocation Details'!$A$18:$L$217, MATCH("Demand ID", 'E4 TB Allocation Details'!$A$18:$L$18, 0),FALSE), 'E2 Allocators'!$B$15:$W$361, MATCH(R$17, 'E2 Allocators'!$B$15:$W$15, 0),FALSE))</f>
        <v>0</v>
      </c>
      <c r="S600" s="1257">
        <f>IF(ISERROR(VLOOKUP(VLOOKUP($A600, 'E4 TB Allocation Details'!$A$18:$L$217, MATCH("Demand ID", 'E4 TB Allocation Details'!$A$18:$L$18, 0),FALSE), 'E2 Allocators'!$B$15:$W$361, MATCH(S$17, 'E2 Allocators'!$B$15:$W$15, 0),FALSE)), 0, VLOOKUP(VLOOKUP($A600, 'E4 TB Allocation Details'!$A$18:$L$217, MATCH("Demand ID", 'E4 TB Allocation Details'!$A$18:$L$18, 0),FALSE), 'E2 Allocators'!$B$15:$W$361, MATCH(S$17, 'E2 Allocators'!$B$15:$W$15, 0),FALSE))</f>
        <v>0</v>
      </c>
      <c r="T600" s="1257">
        <f>IF(ISERROR(VLOOKUP(VLOOKUP($A600, 'E4 TB Allocation Details'!$A$18:$L$217, MATCH("Demand ID", 'E4 TB Allocation Details'!$A$18:$L$18, 0),FALSE), 'E2 Allocators'!$B$15:$W$361, MATCH(T$17, 'E2 Allocators'!$B$15:$W$15, 0),FALSE)), 0, VLOOKUP(VLOOKUP($A600, 'E4 TB Allocation Details'!$A$18:$L$217, MATCH("Demand ID", 'E4 TB Allocation Details'!$A$18:$L$18, 0),FALSE), 'E2 Allocators'!$B$15:$W$361, MATCH(T$17, 'E2 Allocators'!$B$15:$W$15, 0),FALSE))</f>
        <v>0</v>
      </c>
      <c r="U600" s="1257">
        <f>IF(ISERROR(VLOOKUP(VLOOKUP($A600, 'E4 TB Allocation Details'!$A$18:$L$217, MATCH("Demand ID", 'E4 TB Allocation Details'!$A$18:$L$18, 0),FALSE), 'E2 Allocators'!$B$15:$W$361, MATCH(U$17, 'E2 Allocators'!$B$15:$W$15, 0),FALSE)), 0, VLOOKUP(VLOOKUP($A600, 'E4 TB Allocation Details'!$A$18:$L$217, MATCH("Demand ID", 'E4 TB Allocation Details'!$A$18:$L$18, 0),FALSE), 'E2 Allocators'!$B$15:$W$361, MATCH(U$17, 'E2 Allocators'!$B$15:$W$15, 0),FALSE))</f>
        <v>0</v>
      </c>
      <c r="V600" s="1257">
        <f>IF(ISERROR(VLOOKUP(VLOOKUP($A600, 'E4 TB Allocation Details'!$A$18:$L$217, MATCH("Demand ID", 'E4 TB Allocation Details'!$A$18:$L$18, 0),FALSE), 'E2 Allocators'!$B$15:$W$361, MATCH(V$17, 'E2 Allocators'!$B$15:$W$15, 0),FALSE)), 0, VLOOKUP(VLOOKUP($A600, 'E4 TB Allocation Details'!$A$18:$L$217, MATCH("Demand ID", 'E4 TB Allocation Details'!$A$18:$L$18, 0),FALSE), 'E2 Allocators'!$B$15:$W$361, MATCH(V$17, 'E2 Allocators'!$B$15:$W$15, 0),FALSE))</f>
        <v>0</v>
      </c>
      <c r="W600" s="1257">
        <f>IF(ISERROR(VLOOKUP(VLOOKUP($A600, 'E4 TB Allocation Details'!$A$18:$L$217, MATCH("Demand ID", 'E4 TB Allocation Details'!$A$18:$L$18, 0),FALSE), 'E2 Allocators'!$B$15:$W$361, MATCH(W$17, 'E2 Allocators'!$B$15:$W$15, 0),FALSE)), 0, VLOOKUP(VLOOKUP($A600, 'E4 TB Allocation Details'!$A$18:$L$217, MATCH("Demand ID", 'E4 TB Allocation Details'!$A$18:$L$18, 0),FALSE), 'E2 Allocators'!$B$15:$W$361, MATCH(W$17, 'E2 Allocators'!$B$15:$W$15, 0),FALSE))</f>
        <v>0</v>
      </c>
      <c r="X600" s="1257">
        <f>IF(ISERROR(VLOOKUP(VLOOKUP($A600, 'E4 TB Allocation Details'!$A$18:$L$217, MATCH("Demand ID", 'E4 TB Allocation Details'!$A$18:$L$18, 0),FALSE), 'E2 Allocators'!$B$15:$W$361, MATCH(X$17, 'E2 Allocators'!$B$15:$W$15, 0),FALSE)), 0, VLOOKUP(VLOOKUP($A600, 'E4 TB Allocation Details'!$A$18:$L$217, MATCH("Demand ID", 'E4 TB Allocation Details'!$A$18:$L$18, 0),FALSE), 'E2 Allocators'!$B$15:$W$361, MATCH(X$17, 'E2 Allocators'!$B$15:$W$15, 0),FALSE))</f>
        <v>0</v>
      </c>
      <c r="Y600" s="1257">
        <f>IF(ISERROR(VLOOKUP(VLOOKUP($A600, 'E4 TB Allocation Details'!$A$18:$L$217, MATCH("Demand ID", 'E4 TB Allocation Details'!$A$18:$L$18, 0),FALSE), 'E2 Allocators'!$B$15:$W$361, MATCH(Y$17, 'E2 Allocators'!$B$15:$W$15, 0),FALSE)), 0, VLOOKUP(VLOOKUP($A600, 'E4 TB Allocation Details'!$A$18:$L$217, MATCH("Demand ID", 'E4 TB Allocation Details'!$A$18:$L$18, 0),FALSE), 'E2 Allocators'!$B$15:$W$361, MATCH(Y$17, 'E2 Allocators'!$B$15:$W$15, 0),FALSE))</f>
        <v>0</v>
      </c>
      <c r="Z600" s="1257">
        <f>IF(ISERROR(VLOOKUP(VLOOKUP($A600, 'E4 TB Allocation Details'!$A$18:$L$217, MATCH("Demand ID", 'E4 TB Allocation Details'!$A$18:$L$18, 0),FALSE), 'E2 Allocators'!$B$15:$W$361, MATCH(Z$17, 'E2 Allocators'!$B$15:$W$15, 0),FALSE)), 0, VLOOKUP(VLOOKUP($A600, 'E4 TB Allocation Details'!$A$18:$L$217, MATCH("Demand ID", 'E4 TB Allocation Details'!$A$18:$L$18, 0),FALSE), 'E2 Allocators'!$B$15:$W$361, MATCH(Z$17, 'E2 Allocators'!$B$15:$W$15, 0),FALSE))</f>
        <v>0</v>
      </c>
      <c r="AA600" s="1262">
        <f t="shared" si="964"/>
        <v>1.0000000000000002</v>
      </c>
      <c r="AB600" s="1257">
        <f>IF(ISERROR(VLOOKUP(VLOOKUP($A600, 'E4 TB Allocation Details'!$A$18:$L$217, MATCH("Customer ID", 'E4 TB Allocation Details'!$A$18:$L$18, 0),FALSE), 'E2 Allocators'!$B$15:$W$361, MATCH(AB$17, 'E2 Allocators'!$B$15:$W$15, 0),FALSE)), 0, VLOOKUP(VLOOKUP($A600, 'E4 TB Allocation Details'!$A$18:$L$217, MATCH("Customer ID", 'E4 TB Allocation Details'!$A$18:$L$18, 0),FALSE), 'E2 Allocators'!$B$15:$W$361, MATCH(AB$17, 'E2 Allocators'!$B$15:$W$15, 0),FALSE))</f>
        <v>0</v>
      </c>
      <c r="AC600" s="1257">
        <f>IF(ISERROR(VLOOKUP(VLOOKUP($A600, 'E4 TB Allocation Details'!$A$18:$L$217, MATCH("Customer ID", 'E4 TB Allocation Details'!$A$18:$L$18, 0),FALSE), 'E2 Allocators'!$B$15:$W$361, MATCH(AC$17, 'E2 Allocators'!$B$15:$W$15, 0),FALSE)), 0, VLOOKUP(VLOOKUP($A600, 'E4 TB Allocation Details'!$A$18:$L$217, MATCH("Customer ID", 'E4 TB Allocation Details'!$A$18:$L$18, 0),FALSE), 'E2 Allocators'!$B$15:$W$361, MATCH(AC$17, 'E2 Allocators'!$B$15:$W$15, 0),FALSE))</f>
        <v>0</v>
      </c>
      <c r="AD600" s="1257">
        <f>IF(ISERROR(VLOOKUP(VLOOKUP($A600, 'E4 TB Allocation Details'!$A$18:$L$217, MATCH("Customer ID", 'E4 TB Allocation Details'!$A$18:$L$18, 0),FALSE), 'E2 Allocators'!$B$15:$W$361, MATCH(AD$17, 'E2 Allocators'!$B$15:$W$15, 0),FALSE)), 0, VLOOKUP(VLOOKUP($A600, 'E4 TB Allocation Details'!$A$18:$L$217, MATCH("Customer ID", 'E4 TB Allocation Details'!$A$18:$L$18, 0),FALSE), 'E2 Allocators'!$B$15:$W$361, MATCH(AD$17, 'E2 Allocators'!$B$15:$W$15, 0),FALSE))</f>
        <v>0</v>
      </c>
      <c r="AE600" s="1257">
        <f>IF(ISERROR(VLOOKUP(VLOOKUP($A600, 'E4 TB Allocation Details'!$A$18:$L$217, MATCH("Customer ID", 'E4 TB Allocation Details'!$A$18:$L$18, 0),FALSE), 'E2 Allocators'!$B$15:$W$361, MATCH(AE$17, 'E2 Allocators'!$B$15:$W$15, 0),FALSE)), 0, VLOOKUP(VLOOKUP($A600, 'E4 TB Allocation Details'!$A$18:$L$217, MATCH("Customer ID", 'E4 TB Allocation Details'!$A$18:$L$18, 0),FALSE), 'E2 Allocators'!$B$15:$W$361, MATCH(AE$17, 'E2 Allocators'!$B$15:$W$15, 0),FALSE))</f>
        <v>0</v>
      </c>
      <c r="AF600" s="1257">
        <f>IF(ISERROR(VLOOKUP(VLOOKUP($A600, 'E4 TB Allocation Details'!$A$18:$L$217, MATCH("Customer ID", 'E4 TB Allocation Details'!$A$18:$L$18, 0),FALSE), 'E2 Allocators'!$B$15:$W$361, MATCH(AF$17, 'E2 Allocators'!$B$15:$W$15, 0),FALSE)), 0, VLOOKUP(VLOOKUP($A600, 'E4 TB Allocation Details'!$A$18:$L$217, MATCH("Customer ID", 'E4 TB Allocation Details'!$A$18:$L$18, 0),FALSE), 'E2 Allocators'!$B$15:$W$361, MATCH(AF$17, 'E2 Allocators'!$B$15:$W$15, 0),FALSE))</f>
        <v>0</v>
      </c>
      <c r="AG600" s="1257">
        <f>IF(ISERROR(VLOOKUP(VLOOKUP($A600, 'E4 TB Allocation Details'!$A$18:$L$217, MATCH("Customer ID", 'E4 TB Allocation Details'!$A$18:$L$18, 0),FALSE), 'E2 Allocators'!$B$15:$W$361, MATCH(AG$17, 'E2 Allocators'!$B$15:$W$15, 0),FALSE)), 0, VLOOKUP(VLOOKUP($A600, 'E4 TB Allocation Details'!$A$18:$L$217, MATCH("Customer ID", 'E4 TB Allocation Details'!$A$18:$L$18, 0),FALSE), 'E2 Allocators'!$B$15:$W$361, MATCH(AG$17, 'E2 Allocators'!$B$15:$W$15, 0),FALSE))</f>
        <v>0</v>
      </c>
      <c r="AH600" s="1257">
        <f>IF(ISERROR(VLOOKUP(VLOOKUP($A600, 'E4 TB Allocation Details'!$A$18:$L$217, MATCH("Customer ID", 'E4 TB Allocation Details'!$A$18:$L$18, 0),FALSE), 'E2 Allocators'!$B$15:$W$361, MATCH(AH$17, 'E2 Allocators'!$B$15:$W$15, 0),FALSE)), 0, VLOOKUP(VLOOKUP($A600, 'E4 TB Allocation Details'!$A$18:$L$217, MATCH("Customer ID", 'E4 TB Allocation Details'!$A$18:$L$18, 0),FALSE), 'E2 Allocators'!$B$15:$W$361, MATCH(AH$17, 'E2 Allocators'!$B$15:$W$15, 0),FALSE))</f>
        <v>0</v>
      </c>
      <c r="AI600" s="1257">
        <f>IF(ISERROR(VLOOKUP(VLOOKUP($A600, 'E4 TB Allocation Details'!$A$18:$L$217, MATCH("Customer ID", 'E4 TB Allocation Details'!$A$18:$L$18, 0),FALSE), 'E2 Allocators'!$B$15:$W$361, MATCH(AI$17, 'E2 Allocators'!$B$15:$W$15, 0),FALSE)), 0, VLOOKUP(VLOOKUP($A600, 'E4 TB Allocation Details'!$A$18:$L$217, MATCH("Customer ID", 'E4 TB Allocation Details'!$A$18:$L$18, 0),FALSE), 'E2 Allocators'!$B$15:$W$361, MATCH(AI$17, 'E2 Allocators'!$B$15:$W$15, 0),FALSE))</f>
        <v>0</v>
      </c>
      <c r="AJ600" s="1257">
        <f>IF(ISERROR(VLOOKUP(VLOOKUP($A600, 'E4 TB Allocation Details'!$A$18:$L$217, MATCH("Customer ID", 'E4 TB Allocation Details'!$A$18:$L$18, 0),FALSE), 'E2 Allocators'!$B$15:$W$361, MATCH(AJ$17, 'E2 Allocators'!$B$15:$W$15, 0),FALSE)), 0, VLOOKUP(VLOOKUP($A600, 'E4 TB Allocation Details'!$A$18:$L$217, MATCH("Customer ID", 'E4 TB Allocation Details'!$A$18:$L$18, 0),FALSE), 'E2 Allocators'!$B$15:$W$361, MATCH(AJ$17, 'E2 Allocators'!$B$15:$W$15, 0),FALSE))</f>
        <v>0</v>
      </c>
      <c r="AK600" s="1257">
        <f>IF(ISERROR(VLOOKUP(VLOOKUP($A600, 'E4 TB Allocation Details'!$A$18:$L$217, MATCH("Customer ID", 'E4 TB Allocation Details'!$A$18:$L$18, 0),FALSE), 'E2 Allocators'!$B$15:$W$361, MATCH(AK$17, 'E2 Allocators'!$B$15:$W$15, 0),FALSE)), 0, VLOOKUP(VLOOKUP($A600, 'E4 TB Allocation Details'!$A$18:$L$217, MATCH("Customer ID", 'E4 TB Allocation Details'!$A$18:$L$18, 0),FALSE), 'E2 Allocators'!$B$15:$W$361, MATCH(AK$17, 'E2 Allocators'!$B$15:$W$15, 0),FALSE))</f>
        <v>0</v>
      </c>
      <c r="AL600" s="1257">
        <f>IF(ISERROR(VLOOKUP(VLOOKUP($A600, 'E4 TB Allocation Details'!$A$18:$L$217, MATCH("Customer ID", 'E4 TB Allocation Details'!$A$18:$L$18, 0),FALSE), 'E2 Allocators'!$B$15:$W$361, MATCH(AL$17, 'E2 Allocators'!$B$15:$W$15, 0),FALSE)), 0, VLOOKUP(VLOOKUP($A600, 'E4 TB Allocation Details'!$A$18:$L$217, MATCH("Customer ID", 'E4 TB Allocation Details'!$A$18:$L$18, 0),FALSE), 'E2 Allocators'!$B$15:$W$361, MATCH(AL$17, 'E2 Allocators'!$B$15:$W$15, 0),FALSE))</f>
        <v>0</v>
      </c>
      <c r="AM600" s="1257">
        <f>IF(ISERROR(VLOOKUP(VLOOKUP($A600, 'E4 TB Allocation Details'!$A$18:$L$217, MATCH("Customer ID", 'E4 TB Allocation Details'!$A$18:$L$18, 0),FALSE), 'E2 Allocators'!$B$15:$W$361, MATCH(AM$17, 'E2 Allocators'!$B$15:$W$15, 0),FALSE)), 0, VLOOKUP(VLOOKUP($A600, 'E4 TB Allocation Details'!$A$18:$L$217, MATCH("Customer ID", 'E4 TB Allocation Details'!$A$18:$L$18, 0),FALSE), 'E2 Allocators'!$B$15:$W$361, MATCH(AM$17, 'E2 Allocators'!$B$15:$W$15, 0),FALSE))</f>
        <v>0</v>
      </c>
      <c r="AN600" s="1257">
        <f>IF(ISERROR(VLOOKUP(VLOOKUP($A600, 'E4 TB Allocation Details'!$A$18:$L$217, MATCH("Customer ID", 'E4 TB Allocation Details'!$A$18:$L$18, 0),FALSE), 'E2 Allocators'!$B$15:$W$361, MATCH(AN$17, 'E2 Allocators'!$B$15:$W$15, 0),FALSE)), 0, VLOOKUP(VLOOKUP($A600, 'E4 TB Allocation Details'!$A$18:$L$217, MATCH("Customer ID", 'E4 TB Allocation Details'!$A$18:$L$18, 0),FALSE), 'E2 Allocators'!$B$15:$W$361, MATCH(AN$17, 'E2 Allocators'!$B$15:$W$15, 0),FALSE))</f>
        <v>0</v>
      </c>
      <c r="AO600" s="1257">
        <f>IF(ISERROR(VLOOKUP(VLOOKUP($A600, 'E4 TB Allocation Details'!$A$18:$L$217, MATCH("Customer ID", 'E4 TB Allocation Details'!$A$18:$L$18, 0),FALSE), 'E2 Allocators'!$B$15:$W$361, MATCH(AO$17, 'E2 Allocators'!$B$15:$W$15, 0),FALSE)), 0, VLOOKUP(VLOOKUP($A600, 'E4 TB Allocation Details'!$A$18:$L$217, MATCH("Customer ID", 'E4 TB Allocation Details'!$A$18:$L$18, 0),FALSE), 'E2 Allocators'!$B$15:$W$361, MATCH(AO$17, 'E2 Allocators'!$B$15:$W$15, 0),FALSE))</f>
        <v>0</v>
      </c>
      <c r="AP600" s="1257">
        <f>IF(ISERROR(VLOOKUP(VLOOKUP($A600, 'E4 TB Allocation Details'!$A$18:$L$217, MATCH("Customer ID", 'E4 TB Allocation Details'!$A$18:$L$18, 0),FALSE), 'E2 Allocators'!$B$15:$W$361, MATCH(AP$17, 'E2 Allocators'!$B$15:$W$15, 0),FALSE)), 0, VLOOKUP(VLOOKUP($A600, 'E4 TB Allocation Details'!$A$18:$L$217, MATCH("Customer ID", 'E4 TB Allocation Details'!$A$18:$L$18, 0),FALSE), 'E2 Allocators'!$B$15:$W$361, MATCH(AP$17, 'E2 Allocators'!$B$15:$W$15, 0),FALSE))</f>
        <v>0</v>
      </c>
      <c r="AQ600" s="1257">
        <f>IF(ISERROR(VLOOKUP(VLOOKUP($A600, 'E4 TB Allocation Details'!$A$18:$L$217, MATCH("Customer ID", 'E4 TB Allocation Details'!$A$18:$L$18, 0),FALSE), 'E2 Allocators'!$B$15:$W$361, MATCH(AQ$17, 'E2 Allocators'!$B$15:$W$15, 0),FALSE)), 0, VLOOKUP(VLOOKUP($A600, 'E4 TB Allocation Details'!$A$18:$L$217, MATCH("Customer ID", 'E4 TB Allocation Details'!$A$18:$L$18, 0),FALSE), 'E2 Allocators'!$B$15:$W$361, MATCH(AQ$17, 'E2 Allocators'!$B$15:$W$15, 0),FALSE))</f>
        <v>0</v>
      </c>
      <c r="AR600" s="1257">
        <f>IF(ISERROR(VLOOKUP(VLOOKUP($A600, 'E4 TB Allocation Details'!$A$18:$L$217, MATCH("Customer ID", 'E4 TB Allocation Details'!$A$18:$L$18, 0),FALSE), 'E2 Allocators'!$B$15:$W$361, MATCH(AR$17, 'E2 Allocators'!$B$15:$W$15, 0),FALSE)), 0, VLOOKUP(VLOOKUP($A600, 'E4 TB Allocation Details'!$A$18:$L$217, MATCH("Customer ID", 'E4 TB Allocation Details'!$A$18:$L$18, 0),FALSE), 'E2 Allocators'!$B$15:$W$361, MATCH(AR$17, 'E2 Allocators'!$B$15:$W$15, 0),FALSE))</f>
        <v>0</v>
      </c>
      <c r="AS600" s="1257">
        <f>IF(ISERROR(VLOOKUP(VLOOKUP($A600, 'E4 TB Allocation Details'!$A$18:$L$217, MATCH("Customer ID", 'E4 TB Allocation Details'!$A$18:$L$18, 0),FALSE), 'E2 Allocators'!$B$15:$W$361, MATCH(AS$17, 'E2 Allocators'!$B$15:$W$15, 0),FALSE)), 0, VLOOKUP(VLOOKUP($A600, 'E4 TB Allocation Details'!$A$18:$L$217, MATCH("Customer ID", 'E4 TB Allocation Details'!$A$18:$L$18, 0),FALSE), 'E2 Allocators'!$B$15:$W$361, MATCH(AS$17, 'E2 Allocators'!$B$15:$W$15, 0),FALSE))</f>
        <v>0</v>
      </c>
      <c r="AT600" s="1257">
        <f>IF(ISERROR(VLOOKUP(VLOOKUP($A600, 'E4 TB Allocation Details'!$A$18:$L$217, MATCH("Customer ID", 'E4 TB Allocation Details'!$A$18:$L$18, 0),FALSE), 'E2 Allocators'!$B$15:$W$361, MATCH(AT$17, 'E2 Allocators'!$B$15:$W$15, 0),FALSE)), 0, VLOOKUP(VLOOKUP($A600, 'E4 TB Allocation Details'!$A$18:$L$217, MATCH("Customer ID", 'E4 TB Allocation Details'!$A$18:$L$18, 0),FALSE), 'E2 Allocators'!$B$15:$W$361, MATCH(AT$17, 'E2 Allocators'!$B$15:$W$15, 0),FALSE))</f>
        <v>0</v>
      </c>
      <c r="AU600" s="1257">
        <f>IF(ISERROR(VLOOKUP(VLOOKUP($A600, 'E4 TB Allocation Details'!$A$18:$L$217, MATCH("Customer ID", 'E4 TB Allocation Details'!$A$18:$L$18, 0),FALSE), 'E2 Allocators'!$B$15:$W$361, MATCH(AU$17, 'E2 Allocators'!$B$15:$W$15, 0),FALSE)), 0, VLOOKUP(VLOOKUP($A600, 'E4 TB Allocation Details'!$A$18:$L$217, MATCH("Customer ID", 'E4 TB Allocation Details'!$A$18:$L$18, 0),FALSE), 'E2 Allocators'!$B$15:$W$361, MATCH(AU$17, 'E2 Allocators'!$B$15:$W$15, 0),FALSE))</f>
        <v>0</v>
      </c>
      <c r="AV600" s="1262">
        <f t="shared" si="965"/>
        <v>0</v>
      </c>
      <c r="AW600" s="1259"/>
      <c r="AX600" s="1259"/>
      <c r="AY600" s="1259"/>
      <c r="AZ600" s="1259"/>
      <c r="BA600" s="1259"/>
      <c r="BB600" s="1259"/>
      <c r="BC600" s="1259"/>
      <c r="BD600" s="1259"/>
      <c r="BE600" s="1259"/>
      <c r="BF600" s="1259"/>
      <c r="BG600" s="1259"/>
      <c r="BH600" s="1259"/>
      <c r="BI600" s="1259"/>
      <c r="BJ600" s="1259"/>
      <c r="BK600" s="1259"/>
      <c r="BL600" s="1259"/>
      <c r="BM600" s="1259"/>
      <c r="BN600" s="1259"/>
      <c r="BO600" s="1259"/>
      <c r="BP600" s="1259"/>
      <c r="BQ600" s="1260"/>
    </row>
    <row r="601" spans="1:69" s="234" customFormat="1" ht="12.75" x14ac:dyDescent="0.2">
      <c r="A601" s="1261">
        <v>1806</v>
      </c>
      <c r="B601" s="1254" t="s">
        <v>286</v>
      </c>
      <c r="C601" s="1255"/>
      <c r="D601" s="1256"/>
      <c r="E601" s="1256"/>
      <c r="F601" s="1256"/>
      <c r="G601" s="1257">
        <f>IF(ISERROR(VLOOKUP(VLOOKUP($A601, 'E4 TB Allocation Details'!$A$18:$L$217, MATCH("Demand ID", 'E4 TB Allocation Details'!$A$18:$L$18, 0),FALSE), 'E2 Allocators'!$B$15:$W$361, MATCH(G$17, 'E2 Allocators'!$B$15:$W$15, 0),FALSE)), 0, VLOOKUP(VLOOKUP($A601, 'E4 TB Allocation Details'!$A$18:$L$217, MATCH("Demand ID", 'E4 TB Allocation Details'!$A$18:$L$18, 0),FALSE), 'E2 Allocators'!$B$15:$W$361, MATCH(G$17, 'E2 Allocators'!$B$15:$W$15, 0),FALSE))</f>
        <v>0</v>
      </c>
      <c r="H601" s="1257">
        <f>IF(ISERROR(VLOOKUP(VLOOKUP($A601, 'E4 TB Allocation Details'!$A$18:$L$217, MATCH("Demand ID", 'E4 TB Allocation Details'!$A$18:$L$18, 0),FALSE), 'E2 Allocators'!$B$15:$W$361, MATCH(H$17, 'E2 Allocators'!$B$15:$W$15, 0),FALSE)), 0, VLOOKUP(VLOOKUP($A601, 'E4 TB Allocation Details'!$A$18:$L$217, MATCH("Demand ID", 'E4 TB Allocation Details'!$A$18:$L$18, 0),FALSE), 'E2 Allocators'!$B$15:$W$361, MATCH(H$17, 'E2 Allocators'!$B$15:$W$15, 0),FALSE))</f>
        <v>0</v>
      </c>
      <c r="I601" s="1257">
        <f>IF(ISERROR(VLOOKUP(VLOOKUP($A601, 'E4 TB Allocation Details'!$A$18:$L$217, MATCH("Demand ID", 'E4 TB Allocation Details'!$A$18:$L$18, 0),FALSE), 'E2 Allocators'!$B$15:$W$361, MATCH(I$17, 'E2 Allocators'!$B$15:$W$15, 0),FALSE)), 0, VLOOKUP(VLOOKUP($A601, 'E4 TB Allocation Details'!$A$18:$L$217, MATCH("Demand ID", 'E4 TB Allocation Details'!$A$18:$L$18, 0),FALSE), 'E2 Allocators'!$B$15:$W$361, MATCH(I$17, 'E2 Allocators'!$B$15:$W$15, 0),FALSE))</f>
        <v>0</v>
      </c>
      <c r="J601" s="1257">
        <f>IF(ISERROR(VLOOKUP(VLOOKUP($A601, 'E4 TB Allocation Details'!$A$18:$L$217, MATCH("Demand ID", 'E4 TB Allocation Details'!$A$18:$L$18, 0),FALSE), 'E2 Allocators'!$B$15:$W$361, MATCH(J$17, 'E2 Allocators'!$B$15:$W$15, 0),FALSE)), 0, VLOOKUP(VLOOKUP($A601, 'E4 TB Allocation Details'!$A$18:$L$217, MATCH("Demand ID", 'E4 TB Allocation Details'!$A$18:$L$18, 0),FALSE), 'E2 Allocators'!$B$15:$W$361, MATCH(J$17, 'E2 Allocators'!$B$15:$W$15, 0),FALSE))</f>
        <v>0</v>
      </c>
      <c r="K601" s="1257">
        <f>IF(ISERROR(VLOOKUP(VLOOKUP($A601, 'E4 TB Allocation Details'!$A$18:$L$217, MATCH("Demand ID", 'E4 TB Allocation Details'!$A$18:$L$18, 0),FALSE), 'E2 Allocators'!$B$15:$W$361, MATCH(K$17, 'E2 Allocators'!$B$15:$W$15, 0),FALSE)), 0, VLOOKUP(VLOOKUP($A601, 'E4 TB Allocation Details'!$A$18:$L$217, MATCH("Demand ID", 'E4 TB Allocation Details'!$A$18:$L$18, 0),FALSE), 'E2 Allocators'!$B$15:$W$361, MATCH(K$17, 'E2 Allocators'!$B$15:$W$15, 0),FALSE))</f>
        <v>0</v>
      </c>
      <c r="L601" s="1257">
        <f>IF(ISERROR(VLOOKUP(VLOOKUP($A601, 'E4 TB Allocation Details'!$A$18:$L$217, MATCH("Demand ID", 'E4 TB Allocation Details'!$A$18:$L$18, 0),FALSE), 'E2 Allocators'!$B$15:$W$361, MATCH(L$17, 'E2 Allocators'!$B$15:$W$15, 0),FALSE)), 0, VLOOKUP(VLOOKUP($A601, 'E4 TB Allocation Details'!$A$18:$L$217, MATCH("Demand ID", 'E4 TB Allocation Details'!$A$18:$L$18, 0),FALSE), 'E2 Allocators'!$B$15:$W$361, MATCH(L$17, 'E2 Allocators'!$B$15:$W$15, 0),FALSE))</f>
        <v>0</v>
      </c>
      <c r="M601" s="1257">
        <f>IF(ISERROR(VLOOKUP(VLOOKUP($A601, 'E4 TB Allocation Details'!$A$18:$L$217, MATCH("Demand ID", 'E4 TB Allocation Details'!$A$18:$L$18, 0),FALSE), 'E2 Allocators'!$B$15:$W$361, MATCH(M$17, 'E2 Allocators'!$B$15:$W$15, 0),FALSE)), 0, VLOOKUP(VLOOKUP($A601, 'E4 TB Allocation Details'!$A$18:$L$217, MATCH("Demand ID", 'E4 TB Allocation Details'!$A$18:$L$18, 0),FALSE), 'E2 Allocators'!$B$15:$W$361, MATCH(M$17, 'E2 Allocators'!$B$15:$W$15, 0),FALSE))</f>
        <v>0</v>
      </c>
      <c r="N601" s="1257">
        <f>IF(ISERROR(VLOOKUP(VLOOKUP($A601, 'E4 TB Allocation Details'!$A$18:$L$217, MATCH("Demand ID", 'E4 TB Allocation Details'!$A$18:$L$18, 0),FALSE), 'E2 Allocators'!$B$15:$W$361, MATCH(N$17, 'E2 Allocators'!$B$15:$W$15, 0),FALSE)), 0, VLOOKUP(VLOOKUP($A601, 'E4 TB Allocation Details'!$A$18:$L$217, MATCH("Demand ID", 'E4 TB Allocation Details'!$A$18:$L$18, 0),FALSE), 'E2 Allocators'!$B$15:$W$361, MATCH(N$17, 'E2 Allocators'!$B$15:$W$15, 0),FALSE))</f>
        <v>0</v>
      </c>
      <c r="O601" s="1257">
        <f>IF(ISERROR(VLOOKUP(VLOOKUP($A601, 'E4 TB Allocation Details'!$A$18:$L$217, MATCH("Demand ID", 'E4 TB Allocation Details'!$A$18:$L$18, 0),FALSE), 'E2 Allocators'!$B$15:$W$361, MATCH(O$17, 'E2 Allocators'!$B$15:$W$15, 0),FALSE)), 0, VLOOKUP(VLOOKUP($A601, 'E4 TB Allocation Details'!$A$18:$L$217, MATCH("Demand ID", 'E4 TB Allocation Details'!$A$18:$L$18, 0),FALSE), 'E2 Allocators'!$B$15:$W$361, MATCH(O$17, 'E2 Allocators'!$B$15:$W$15, 0),FALSE))</f>
        <v>0</v>
      </c>
      <c r="P601" s="1257">
        <f>IF(ISERROR(VLOOKUP(VLOOKUP($A601, 'E4 TB Allocation Details'!$A$18:$L$217, MATCH("Demand ID", 'E4 TB Allocation Details'!$A$18:$L$18, 0),FALSE), 'E2 Allocators'!$B$15:$W$361, MATCH(P$17, 'E2 Allocators'!$B$15:$W$15, 0),FALSE)), 0, VLOOKUP(VLOOKUP($A601, 'E4 TB Allocation Details'!$A$18:$L$217, MATCH("Demand ID", 'E4 TB Allocation Details'!$A$18:$L$18, 0),FALSE), 'E2 Allocators'!$B$15:$W$361, MATCH(P$17, 'E2 Allocators'!$B$15:$W$15, 0),FALSE))</f>
        <v>0</v>
      </c>
      <c r="Q601" s="1257">
        <f>IF(ISERROR(VLOOKUP(VLOOKUP($A601, 'E4 TB Allocation Details'!$A$18:$L$217, MATCH("Demand ID", 'E4 TB Allocation Details'!$A$18:$L$18, 0),FALSE), 'E2 Allocators'!$B$15:$W$361, MATCH(Q$17, 'E2 Allocators'!$B$15:$W$15, 0),FALSE)), 0, VLOOKUP(VLOOKUP($A601, 'E4 TB Allocation Details'!$A$18:$L$217, MATCH("Demand ID", 'E4 TB Allocation Details'!$A$18:$L$18, 0),FALSE), 'E2 Allocators'!$B$15:$W$361, MATCH(Q$17, 'E2 Allocators'!$B$15:$W$15, 0),FALSE))</f>
        <v>0</v>
      </c>
      <c r="R601" s="1257">
        <f>IF(ISERROR(VLOOKUP(VLOOKUP($A601, 'E4 TB Allocation Details'!$A$18:$L$217, MATCH("Demand ID", 'E4 TB Allocation Details'!$A$18:$L$18, 0),FALSE), 'E2 Allocators'!$B$15:$W$361, MATCH(R$17, 'E2 Allocators'!$B$15:$W$15, 0),FALSE)), 0, VLOOKUP(VLOOKUP($A601, 'E4 TB Allocation Details'!$A$18:$L$217, MATCH("Demand ID", 'E4 TB Allocation Details'!$A$18:$L$18, 0),FALSE), 'E2 Allocators'!$B$15:$W$361, MATCH(R$17, 'E2 Allocators'!$B$15:$W$15, 0),FALSE))</f>
        <v>0</v>
      </c>
      <c r="S601" s="1257">
        <f>IF(ISERROR(VLOOKUP(VLOOKUP($A601, 'E4 TB Allocation Details'!$A$18:$L$217, MATCH("Demand ID", 'E4 TB Allocation Details'!$A$18:$L$18, 0),FALSE), 'E2 Allocators'!$B$15:$W$361, MATCH(S$17, 'E2 Allocators'!$B$15:$W$15, 0),FALSE)), 0, VLOOKUP(VLOOKUP($A601, 'E4 TB Allocation Details'!$A$18:$L$217, MATCH("Demand ID", 'E4 TB Allocation Details'!$A$18:$L$18, 0),FALSE), 'E2 Allocators'!$B$15:$W$361, MATCH(S$17, 'E2 Allocators'!$B$15:$W$15, 0),FALSE))</f>
        <v>0</v>
      </c>
      <c r="T601" s="1257">
        <f>IF(ISERROR(VLOOKUP(VLOOKUP($A601, 'E4 TB Allocation Details'!$A$18:$L$217, MATCH("Demand ID", 'E4 TB Allocation Details'!$A$18:$L$18, 0),FALSE), 'E2 Allocators'!$B$15:$W$361, MATCH(T$17, 'E2 Allocators'!$B$15:$W$15, 0),FALSE)), 0, VLOOKUP(VLOOKUP($A601, 'E4 TB Allocation Details'!$A$18:$L$217, MATCH("Demand ID", 'E4 TB Allocation Details'!$A$18:$L$18, 0),FALSE), 'E2 Allocators'!$B$15:$W$361, MATCH(T$17, 'E2 Allocators'!$B$15:$W$15, 0),FALSE))</f>
        <v>0</v>
      </c>
      <c r="U601" s="1257">
        <f>IF(ISERROR(VLOOKUP(VLOOKUP($A601, 'E4 TB Allocation Details'!$A$18:$L$217, MATCH("Demand ID", 'E4 TB Allocation Details'!$A$18:$L$18, 0),FALSE), 'E2 Allocators'!$B$15:$W$361, MATCH(U$17, 'E2 Allocators'!$B$15:$W$15, 0),FALSE)), 0, VLOOKUP(VLOOKUP($A601, 'E4 TB Allocation Details'!$A$18:$L$217, MATCH("Demand ID", 'E4 TB Allocation Details'!$A$18:$L$18, 0),FALSE), 'E2 Allocators'!$B$15:$W$361, MATCH(U$17, 'E2 Allocators'!$B$15:$W$15, 0),FALSE))</f>
        <v>0</v>
      </c>
      <c r="V601" s="1257">
        <f>IF(ISERROR(VLOOKUP(VLOOKUP($A601, 'E4 TB Allocation Details'!$A$18:$L$217, MATCH("Demand ID", 'E4 TB Allocation Details'!$A$18:$L$18, 0),FALSE), 'E2 Allocators'!$B$15:$W$361, MATCH(V$17, 'E2 Allocators'!$B$15:$W$15, 0),FALSE)), 0, VLOOKUP(VLOOKUP($A601, 'E4 TB Allocation Details'!$A$18:$L$217, MATCH("Demand ID", 'E4 TB Allocation Details'!$A$18:$L$18, 0),FALSE), 'E2 Allocators'!$B$15:$W$361, MATCH(V$17, 'E2 Allocators'!$B$15:$W$15, 0),FALSE))</f>
        <v>0</v>
      </c>
      <c r="W601" s="1257">
        <f>IF(ISERROR(VLOOKUP(VLOOKUP($A601, 'E4 TB Allocation Details'!$A$18:$L$217, MATCH("Demand ID", 'E4 TB Allocation Details'!$A$18:$L$18, 0),FALSE), 'E2 Allocators'!$B$15:$W$361, MATCH(W$17, 'E2 Allocators'!$B$15:$W$15, 0),FALSE)), 0, VLOOKUP(VLOOKUP($A601, 'E4 TB Allocation Details'!$A$18:$L$217, MATCH("Demand ID", 'E4 TB Allocation Details'!$A$18:$L$18, 0),FALSE), 'E2 Allocators'!$B$15:$W$361, MATCH(W$17, 'E2 Allocators'!$B$15:$W$15, 0),FALSE))</f>
        <v>0</v>
      </c>
      <c r="X601" s="1257">
        <f>IF(ISERROR(VLOOKUP(VLOOKUP($A601, 'E4 TB Allocation Details'!$A$18:$L$217, MATCH("Demand ID", 'E4 TB Allocation Details'!$A$18:$L$18, 0),FALSE), 'E2 Allocators'!$B$15:$W$361, MATCH(X$17, 'E2 Allocators'!$B$15:$W$15, 0),FALSE)), 0, VLOOKUP(VLOOKUP($A601, 'E4 TB Allocation Details'!$A$18:$L$217, MATCH("Demand ID", 'E4 TB Allocation Details'!$A$18:$L$18, 0),FALSE), 'E2 Allocators'!$B$15:$W$361, MATCH(X$17, 'E2 Allocators'!$B$15:$W$15, 0),FALSE))</f>
        <v>0</v>
      </c>
      <c r="Y601" s="1257">
        <f>IF(ISERROR(VLOOKUP(VLOOKUP($A601, 'E4 TB Allocation Details'!$A$18:$L$217, MATCH("Demand ID", 'E4 TB Allocation Details'!$A$18:$L$18, 0),FALSE), 'E2 Allocators'!$B$15:$W$361, MATCH(Y$17, 'E2 Allocators'!$B$15:$W$15, 0),FALSE)), 0, VLOOKUP(VLOOKUP($A601, 'E4 TB Allocation Details'!$A$18:$L$217, MATCH("Demand ID", 'E4 TB Allocation Details'!$A$18:$L$18, 0),FALSE), 'E2 Allocators'!$B$15:$W$361, MATCH(Y$17, 'E2 Allocators'!$B$15:$W$15, 0),FALSE))</f>
        <v>0</v>
      </c>
      <c r="Z601" s="1257">
        <f>IF(ISERROR(VLOOKUP(VLOOKUP($A601, 'E4 TB Allocation Details'!$A$18:$L$217, MATCH("Demand ID", 'E4 TB Allocation Details'!$A$18:$L$18, 0),FALSE), 'E2 Allocators'!$B$15:$W$361, MATCH(Z$17, 'E2 Allocators'!$B$15:$W$15, 0),FALSE)), 0, VLOOKUP(VLOOKUP($A601, 'E4 TB Allocation Details'!$A$18:$L$217, MATCH("Demand ID", 'E4 TB Allocation Details'!$A$18:$L$18, 0),FALSE), 'E2 Allocators'!$B$15:$W$361, MATCH(Z$17, 'E2 Allocators'!$B$15:$W$15, 0),FALSE))</f>
        <v>0</v>
      </c>
      <c r="AA601" s="1262">
        <f t="shared" si="964"/>
        <v>0</v>
      </c>
      <c r="AB601" s="1257">
        <f>IF(ISERROR(VLOOKUP(VLOOKUP($A601, 'E4 TB Allocation Details'!$A$18:$L$217, MATCH("Customer ID", 'E4 TB Allocation Details'!$A$18:$L$18, 0),FALSE), 'E2 Allocators'!$B$15:$W$361, MATCH(AB$17, 'E2 Allocators'!$B$15:$W$15, 0),FALSE)), 0, VLOOKUP(VLOOKUP($A601, 'E4 TB Allocation Details'!$A$18:$L$217, MATCH("Customer ID", 'E4 TB Allocation Details'!$A$18:$L$18, 0),FALSE), 'E2 Allocators'!$B$15:$W$361, MATCH(AB$17, 'E2 Allocators'!$B$15:$W$15, 0),FALSE))</f>
        <v>0</v>
      </c>
      <c r="AC601" s="1257">
        <f>IF(ISERROR(VLOOKUP(VLOOKUP($A601, 'E4 TB Allocation Details'!$A$18:$L$217, MATCH("Customer ID", 'E4 TB Allocation Details'!$A$18:$L$18, 0),FALSE), 'E2 Allocators'!$B$15:$W$361, MATCH(AC$17, 'E2 Allocators'!$B$15:$W$15, 0),FALSE)), 0, VLOOKUP(VLOOKUP($A601, 'E4 TB Allocation Details'!$A$18:$L$217, MATCH("Customer ID", 'E4 TB Allocation Details'!$A$18:$L$18, 0),FALSE), 'E2 Allocators'!$B$15:$W$361, MATCH(AC$17, 'E2 Allocators'!$B$15:$W$15, 0),FALSE))</f>
        <v>0</v>
      </c>
      <c r="AD601" s="1257">
        <f>IF(ISERROR(VLOOKUP(VLOOKUP($A601, 'E4 TB Allocation Details'!$A$18:$L$217, MATCH("Customer ID", 'E4 TB Allocation Details'!$A$18:$L$18, 0),FALSE), 'E2 Allocators'!$B$15:$W$361, MATCH(AD$17, 'E2 Allocators'!$B$15:$W$15, 0),FALSE)), 0, VLOOKUP(VLOOKUP($A601, 'E4 TB Allocation Details'!$A$18:$L$217, MATCH("Customer ID", 'E4 TB Allocation Details'!$A$18:$L$18, 0),FALSE), 'E2 Allocators'!$B$15:$W$361, MATCH(AD$17, 'E2 Allocators'!$B$15:$W$15, 0),FALSE))</f>
        <v>0</v>
      </c>
      <c r="AE601" s="1257">
        <f>IF(ISERROR(VLOOKUP(VLOOKUP($A601, 'E4 TB Allocation Details'!$A$18:$L$217, MATCH("Customer ID", 'E4 TB Allocation Details'!$A$18:$L$18, 0),FALSE), 'E2 Allocators'!$B$15:$W$361, MATCH(AE$17, 'E2 Allocators'!$B$15:$W$15, 0),FALSE)), 0, VLOOKUP(VLOOKUP($A601, 'E4 TB Allocation Details'!$A$18:$L$217, MATCH("Customer ID", 'E4 TB Allocation Details'!$A$18:$L$18, 0),FALSE), 'E2 Allocators'!$B$15:$W$361, MATCH(AE$17, 'E2 Allocators'!$B$15:$W$15, 0),FALSE))</f>
        <v>0</v>
      </c>
      <c r="AF601" s="1257">
        <f>IF(ISERROR(VLOOKUP(VLOOKUP($A601, 'E4 TB Allocation Details'!$A$18:$L$217, MATCH("Customer ID", 'E4 TB Allocation Details'!$A$18:$L$18, 0),FALSE), 'E2 Allocators'!$B$15:$W$361, MATCH(AF$17, 'E2 Allocators'!$B$15:$W$15, 0),FALSE)), 0, VLOOKUP(VLOOKUP($A601, 'E4 TB Allocation Details'!$A$18:$L$217, MATCH("Customer ID", 'E4 TB Allocation Details'!$A$18:$L$18, 0),FALSE), 'E2 Allocators'!$B$15:$W$361, MATCH(AF$17, 'E2 Allocators'!$B$15:$W$15, 0),FALSE))</f>
        <v>0</v>
      </c>
      <c r="AG601" s="1257">
        <f>IF(ISERROR(VLOOKUP(VLOOKUP($A601, 'E4 TB Allocation Details'!$A$18:$L$217, MATCH("Customer ID", 'E4 TB Allocation Details'!$A$18:$L$18, 0),FALSE), 'E2 Allocators'!$B$15:$W$361, MATCH(AG$17, 'E2 Allocators'!$B$15:$W$15, 0),FALSE)), 0, VLOOKUP(VLOOKUP($A601, 'E4 TB Allocation Details'!$A$18:$L$217, MATCH("Customer ID", 'E4 TB Allocation Details'!$A$18:$L$18, 0),FALSE), 'E2 Allocators'!$B$15:$W$361, MATCH(AG$17, 'E2 Allocators'!$B$15:$W$15, 0),FALSE))</f>
        <v>0</v>
      </c>
      <c r="AH601" s="1257">
        <f>IF(ISERROR(VLOOKUP(VLOOKUP($A601, 'E4 TB Allocation Details'!$A$18:$L$217, MATCH("Customer ID", 'E4 TB Allocation Details'!$A$18:$L$18, 0),FALSE), 'E2 Allocators'!$B$15:$W$361, MATCH(AH$17, 'E2 Allocators'!$B$15:$W$15, 0),FALSE)), 0, VLOOKUP(VLOOKUP($A601, 'E4 TB Allocation Details'!$A$18:$L$217, MATCH("Customer ID", 'E4 TB Allocation Details'!$A$18:$L$18, 0),FALSE), 'E2 Allocators'!$B$15:$W$361, MATCH(AH$17, 'E2 Allocators'!$B$15:$W$15, 0),FALSE))</f>
        <v>0</v>
      </c>
      <c r="AI601" s="1257">
        <f>IF(ISERROR(VLOOKUP(VLOOKUP($A601, 'E4 TB Allocation Details'!$A$18:$L$217, MATCH("Customer ID", 'E4 TB Allocation Details'!$A$18:$L$18, 0),FALSE), 'E2 Allocators'!$B$15:$W$361, MATCH(AI$17, 'E2 Allocators'!$B$15:$W$15, 0),FALSE)), 0, VLOOKUP(VLOOKUP($A601, 'E4 TB Allocation Details'!$A$18:$L$217, MATCH("Customer ID", 'E4 TB Allocation Details'!$A$18:$L$18, 0),FALSE), 'E2 Allocators'!$B$15:$W$361, MATCH(AI$17, 'E2 Allocators'!$B$15:$W$15, 0),FALSE))</f>
        <v>0</v>
      </c>
      <c r="AJ601" s="1257">
        <f>IF(ISERROR(VLOOKUP(VLOOKUP($A601, 'E4 TB Allocation Details'!$A$18:$L$217, MATCH("Customer ID", 'E4 TB Allocation Details'!$A$18:$L$18, 0),FALSE), 'E2 Allocators'!$B$15:$W$361, MATCH(AJ$17, 'E2 Allocators'!$B$15:$W$15, 0),FALSE)), 0, VLOOKUP(VLOOKUP($A601, 'E4 TB Allocation Details'!$A$18:$L$217, MATCH("Customer ID", 'E4 TB Allocation Details'!$A$18:$L$18, 0),FALSE), 'E2 Allocators'!$B$15:$W$361, MATCH(AJ$17, 'E2 Allocators'!$B$15:$W$15, 0),FALSE))</f>
        <v>0</v>
      </c>
      <c r="AK601" s="1257">
        <f>IF(ISERROR(VLOOKUP(VLOOKUP($A601, 'E4 TB Allocation Details'!$A$18:$L$217, MATCH("Customer ID", 'E4 TB Allocation Details'!$A$18:$L$18, 0),FALSE), 'E2 Allocators'!$B$15:$W$361, MATCH(AK$17, 'E2 Allocators'!$B$15:$W$15, 0),FALSE)), 0, VLOOKUP(VLOOKUP($A601, 'E4 TB Allocation Details'!$A$18:$L$217, MATCH("Customer ID", 'E4 TB Allocation Details'!$A$18:$L$18, 0),FALSE), 'E2 Allocators'!$B$15:$W$361, MATCH(AK$17, 'E2 Allocators'!$B$15:$W$15, 0),FALSE))</f>
        <v>0</v>
      </c>
      <c r="AL601" s="1257">
        <f>IF(ISERROR(VLOOKUP(VLOOKUP($A601, 'E4 TB Allocation Details'!$A$18:$L$217, MATCH("Customer ID", 'E4 TB Allocation Details'!$A$18:$L$18, 0),FALSE), 'E2 Allocators'!$B$15:$W$361, MATCH(AL$17, 'E2 Allocators'!$B$15:$W$15, 0),FALSE)), 0, VLOOKUP(VLOOKUP($A601, 'E4 TB Allocation Details'!$A$18:$L$217, MATCH("Customer ID", 'E4 TB Allocation Details'!$A$18:$L$18, 0),FALSE), 'E2 Allocators'!$B$15:$W$361, MATCH(AL$17, 'E2 Allocators'!$B$15:$W$15, 0),FALSE))</f>
        <v>0</v>
      </c>
      <c r="AM601" s="1257">
        <f>IF(ISERROR(VLOOKUP(VLOOKUP($A601, 'E4 TB Allocation Details'!$A$18:$L$217, MATCH("Customer ID", 'E4 TB Allocation Details'!$A$18:$L$18, 0),FALSE), 'E2 Allocators'!$B$15:$W$361, MATCH(AM$17, 'E2 Allocators'!$B$15:$W$15, 0),FALSE)), 0, VLOOKUP(VLOOKUP($A601, 'E4 TB Allocation Details'!$A$18:$L$217, MATCH("Customer ID", 'E4 TB Allocation Details'!$A$18:$L$18, 0),FALSE), 'E2 Allocators'!$B$15:$W$361, MATCH(AM$17, 'E2 Allocators'!$B$15:$W$15, 0),FALSE))</f>
        <v>0</v>
      </c>
      <c r="AN601" s="1257">
        <f>IF(ISERROR(VLOOKUP(VLOOKUP($A601, 'E4 TB Allocation Details'!$A$18:$L$217, MATCH("Customer ID", 'E4 TB Allocation Details'!$A$18:$L$18, 0),FALSE), 'E2 Allocators'!$B$15:$W$361, MATCH(AN$17, 'E2 Allocators'!$B$15:$W$15, 0),FALSE)), 0, VLOOKUP(VLOOKUP($A601, 'E4 TB Allocation Details'!$A$18:$L$217, MATCH("Customer ID", 'E4 TB Allocation Details'!$A$18:$L$18, 0),FALSE), 'E2 Allocators'!$B$15:$W$361, MATCH(AN$17, 'E2 Allocators'!$B$15:$W$15, 0),FALSE))</f>
        <v>0</v>
      </c>
      <c r="AO601" s="1257">
        <f>IF(ISERROR(VLOOKUP(VLOOKUP($A601, 'E4 TB Allocation Details'!$A$18:$L$217, MATCH("Customer ID", 'E4 TB Allocation Details'!$A$18:$L$18, 0),FALSE), 'E2 Allocators'!$B$15:$W$361, MATCH(AO$17, 'E2 Allocators'!$B$15:$W$15, 0),FALSE)), 0, VLOOKUP(VLOOKUP($A601, 'E4 TB Allocation Details'!$A$18:$L$217, MATCH("Customer ID", 'E4 TB Allocation Details'!$A$18:$L$18, 0),FALSE), 'E2 Allocators'!$B$15:$W$361, MATCH(AO$17, 'E2 Allocators'!$B$15:$W$15, 0),FALSE))</f>
        <v>0</v>
      </c>
      <c r="AP601" s="1257">
        <f>IF(ISERROR(VLOOKUP(VLOOKUP($A601, 'E4 TB Allocation Details'!$A$18:$L$217, MATCH("Customer ID", 'E4 TB Allocation Details'!$A$18:$L$18, 0),FALSE), 'E2 Allocators'!$B$15:$W$361, MATCH(AP$17, 'E2 Allocators'!$B$15:$W$15, 0),FALSE)), 0, VLOOKUP(VLOOKUP($A601, 'E4 TB Allocation Details'!$A$18:$L$217, MATCH("Customer ID", 'E4 TB Allocation Details'!$A$18:$L$18, 0),FALSE), 'E2 Allocators'!$B$15:$W$361, MATCH(AP$17, 'E2 Allocators'!$B$15:$W$15, 0),FALSE))</f>
        <v>0</v>
      </c>
      <c r="AQ601" s="1257">
        <f>IF(ISERROR(VLOOKUP(VLOOKUP($A601, 'E4 TB Allocation Details'!$A$18:$L$217, MATCH("Customer ID", 'E4 TB Allocation Details'!$A$18:$L$18, 0),FALSE), 'E2 Allocators'!$B$15:$W$361, MATCH(AQ$17, 'E2 Allocators'!$B$15:$W$15, 0),FALSE)), 0, VLOOKUP(VLOOKUP($A601, 'E4 TB Allocation Details'!$A$18:$L$217, MATCH("Customer ID", 'E4 TB Allocation Details'!$A$18:$L$18, 0),FALSE), 'E2 Allocators'!$B$15:$W$361, MATCH(AQ$17, 'E2 Allocators'!$B$15:$W$15, 0),FALSE))</f>
        <v>0</v>
      </c>
      <c r="AR601" s="1257">
        <f>IF(ISERROR(VLOOKUP(VLOOKUP($A601, 'E4 TB Allocation Details'!$A$18:$L$217, MATCH("Customer ID", 'E4 TB Allocation Details'!$A$18:$L$18, 0),FALSE), 'E2 Allocators'!$B$15:$W$361, MATCH(AR$17, 'E2 Allocators'!$B$15:$W$15, 0),FALSE)), 0, VLOOKUP(VLOOKUP($A601, 'E4 TB Allocation Details'!$A$18:$L$217, MATCH("Customer ID", 'E4 TB Allocation Details'!$A$18:$L$18, 0),FALSE), 'E2 Allocators'!$B$15:$W$361, MATCH(AR$17, 'E2 Allocators'!$B$15:$W$15, 0),FALSE))</f>
        <v>0</v>
      </c>
      <c r="AS601" s="1257">
        <f>IF(ISERROR(VLOOKUP(VLOOKUP($A601, 'E4 TB Allocation Details'!$A$18:$L$217, MATCH("Customer ID", 'E4 TB Allocation Details'!$A$18:$L$18, 0),FALSE), 'E2 Allocators'!$B$15:$W$361, MATCH(AS$17, 'E2 Allocators'!$B$15:$W$15, 0),FALSE)), 0, VLOOKUP(VLOOKUP($A601, 'E4 TB Allocation Details'!$A$18:$L$217, MATCH("Customer ID", 'E4 TB Allocation Details'!$A$18:$L$18, 0),FALSE), 'E2 Allocators'!$B$15:$W$361, MATCH(AS$17, 'E2 Allocators'!$B$15:$W$15, 0),FALSE))</f>
        <v>0</v>
      </c>
      <c r="AT601" s="1257">
        <f>IF(ISERROR(VLOOKUP(VLOOKUP($A601, 'E4 TB Allocation Details'!$A$18:$L$217, MATCH("Customer ID", 'E4 TB Allocation Details'!$A$18:$L$18, 0),FALSE), 'E2 Allocators'!$B$15:$W$361, MATCH(AT$17, 'E2 Allocators'!$B$15:$W$15, 0),FALSE)), 0, VLOOKUP(VLOOKUP($A601, 'E4 TB Allocation Details'!$A$18:$L$217, MATCH("Customer ID", 'E4 TB Allocation Details'!$A$18:$L$18, 0),FALSE), 'E2 Allocators'!$B$15:$W$361, MATCH(AT$17, 'E2 Allocators'!$B$15:$W$15, 0),FALSE))</f>
        <v>0</v>
      </c>
      <c r="AU601" s="1257">
        <f>IF(ISERROR(VLOOKUP(VLOOKUP($A601, 'E4 TB Allocation Details'!$A$18:$L$217, MATCH("Customer ID", 'E4 TB Allocation Details'!$A$18:$L$18, 0),FALSE), 'E2 Allocators'!$B$15:$W$361, MATCH(AU$17, 'E2 Allocators'!$B$15:$W$15, 0),FALSE)), 0, VLOOKUP(VLOOKUP($A601, 'E4 TB Allocation Details'!$A$18:$L$217, MATCH("Customer ID", 'E4 TB Allocation Details'!$A$18:$L$18, 0),FALSE), 'E2 Allocators'!$B$15:$W$361, MATCH(AU$17, 'E2 Allocators'!$B$15:$W$15, 0),FALSE))</f>
        <v>0</v>
      </c>
      <c r="AV601" s="1262">
        <f t="shared" si="965"/>
        <v>0</v>
      </c>
      <c r="AW601" s="1259"/>
      <c r="AX601" s="1259"/>
      <c r="AY601" s="1259"/>
      <c r="AZ601" s="1259"/>
      <c r="BA601" s="1259"/>
      <c r="BB601" s="1259"/>
      <c r="BC601" s="1259"/>
      <c r="BD601" s="1259"/>
      <c r="BE601" s="1259"/>
      <c r="BF601" s="1259"/>
      <c r="BG601" s="1259"/>
      <c r="BH601" s="1259"/>
      <c r="BI601" s="1259"/>
      <c r="BJ601" s="1259"/>
      <c r="BK601" s="1259"/>
      <c r="BL601" s="1259"/>
      <c r="BM601" s="1259"/>
      <c r="BN601" s="1259"/>
      <c r="BO601" s="1259"/>
      <c r="BP601" s="1259"/>
      <c r="BQ601" s="1260"/>
    </row>
    <row r="602" spans="1:69" s="234" customFormat="1" ht="12.75" x14ac:dyDescent="0.2">
      <c r="A602" s="1261" t="s">
        <v>863</v>
      </c>
      <c r="B602" s="1254" t="s">
        <v>344</v>
      </c>
      <c r="C602" s="1255">
        <v>1</v>
      </c>
      <c r="D602" s="1256">
        <f t="shared" si="962"/>
        <v>1</v>
      </c>
      <c r="E602" s="1256">
        <f>VLOOKUP($A602,'E1 Categorization'!$A$35:$E$115,5,FALSE)</f>
        <v>0</v>
      </c>
      <c r="F602" s="1256">
        <f t="shared" si="963"/>
        <v>1</v>
      </c>
      <c r="G602" s="1257">
        <f>IF(ISERROR(VLOOKUP(VLOOKUP($A602, 'E4 TB Allocation Details'!$A$18:$L$217, MATCH("Demand ID", 'E4 TB Allocation Details'!$A$18:$L$18, 0),FALSE), 'E2 Allocators'!$B$15:$W$361, MATCH(G$17, 'E2 Allocators'!$B$15:$W$15, 0),FALSE)), 0, VLOOKUP(VLOOKUP($A602, 'E4 TB Allocation Details'!$A$18:$L$217, MATCH("Demand ID", 'E4 TB Allocation Details'!$A$18:$L$18, 0),FALSE), 'E2 Allocators'!$B$15:$W$361, MATCH(G$17, 'E2 Allocators'!$B$15:$W$15, 0),FALSE))</f>
        <v>0.327249628138367</v>
      </c>
      <c r="H602" s="1257">
        <f>IF(ISERROR(VLOOKUP(VLOOKUP($A602, 'E4 TB Allocation Details'!$A$18:$L$217, MATCH("Demand ID", 'E4 TB Allocation Details'!$A$18:$L$18, 0),FALSE), 'E2 Allocators'!$B$15:$W$361, MATCH(H$17, 'E2 Allocators'!$B$15:$W$15, 0),FALSE)), 0, VLOOKUP(VLOOKUP($A602, 'E4 TB Allocation Details'!$A$18:$L$217, MATCH("Demand ID", 'E4 TB Allocation Details'!$A$18:$L$18, 0),FALSE), 'E2 Allocators'!$B$15:$W$361, MATCH(H$17, 'E2 Allocators'!$B$15:$W$15, 0),FALSE))</f>
        <v>8.7737977540411807E-2</v>
      </c>
      <c r="I602" s="1257">
        <f>IF(ISERROR(VLOOKUP(VLOOKUP($A602, 'E4 TB Allocation Details'!$A$18:$L$217, MATCH("Demand ID", 'E4 TB Allocation Details'!$A$18:$L$18, 0),FALSE), 'E2 Allocators'!$B$15:$W$361, MATCH(I$17, 'E2 Allocators'!$B$15:$W$15, 0),FALSE)), 0, VLOOKUP(VLOOKUP($A602, 'E4 TB Allocation Details'!$A$18:$L$217, MATCH("Demand ID", 'E4 TB Allocation Details'!$A$18:$L$18, 0),FALSE), 'E2 Allocators'!$B$15:$W$361, MATCH(I$17, 'E2 Allocators'!$B$15:$W$15, 0),FALSE))</f>
        <v>0.21223961004216466</v>
      </c>
      <c r="J602" s="1257">
        <f>IF(ISERROR(VLOOKUP(VLOOKUP($A602, 'E4 TB Allocation Details'!$A$18:$L$217, MATCH("Demand ID", 'E4 TB Allocation Details'!$A$18:$L$18, 0),FALSE), 'E2 Allocators'!$B$15:$W$361, MATCH(J$17, 'E2 Allocators'!$B$15:$W$15, 0),FALSE)), 0, VLOOKUP(VLOOKUP($A602, 'E4 TB Allocation Details'!$A$18:$L$217, MATCH("Demand ID", 'E4 TB Allocation Details'!$A$18:$L$18, 0),FALSE), 'E2 Allocators'!$B$15:$W$361, MATCH(J$17, 'E2 Allocators'!$B$15:$W$15, 0),FALSE))</f>
        <v>0</v>
      </c>
      <c r="K602" s="1257">
        <f>IF(ISERROR(VLOOKUP(VLOOKUP($A602, 'E4 TB Allocation Details'!$A$18:$L$217, MATCH("Demand ID", 'E4 TB Allocation Details'!$A$18:$L$18, 0),FALSE), 'E2 Allocators'!$B$15:$W$361, MATCH(K$17, 'E2 Allocators'!$B$15:$W$15, 0),FALSE)), 0, VLOOKUP(VLOOKUP($A602, 'E4 TB Allocation Details'!$A$18:$L$217, MATCH("Demand ID", 'E4 TB Allocation Details'!$A$18:$L$18, 0),FALSE), 'E2 Allocators'!$B$15:$W$361, MATCH(K$17, 'E2 Allocators'!$B$15:$W$15, 0),FALSE))</f>
        <v>0.1418009119878379</v>
      </c>
      <c r="L602" s="1257">
        <f>IF(ISERROR(VLOOKUP(VLOOKUP($A602, 'E4 TB Allocation Details'!$A$18:$L$217, MATCH("Demand ID", 'E4 TB Allocation Details'!$A$18:$L$18, 0),FALSE), 'E2 Allocators'!$B$15:$W$361, MATCH(L$17, 'E2 Allocators'!$B$15:$W$15, 0),FALSE)), 0, VLOOKUP(VLOOKUP($A602, 'E4 TB Allocation Details'!$A$18:$L$217, MATCH("Demand ID", 'E4 TB Allocation Details'!$A$18:$L$18, 0),FALSE), 'E2 Allocators'!$B$15:$W$361, MATCH(L$17, 'E2 Allocators'!$B$15:$W$15, 0),FALSE))</f>
        <v>0.21852846482673824</v>
      </c>
      <c r="M602" s="1257">
        <f>IF(ISERROR(VLOOKUP(VLOOKUP($A602, 'E4 TB Allocation Details'!$A$18:$L$217, MATCH("Demand ID", 'E4 TB Allocation Details'!$A$18:$L$18, 0),FALSE), 'E2 Allocators'!$B$15:$W$361, MATCH(M$17, 'E2 Allocators'!$B$15:$W$15, 0),FALSE)), 0, VLOOKUP(VLOOKUP($A602, 'E4 TB Allocation Details'!$A$18:$L$217, MATCH("Demand ID", 'E4 TB Allocation Details'!$A$18:$L$18, 0),FALSE), 'E2 Allocators'!$B$15:$W$361, MATCH(M$17, 'E2 Allocators'!$B$15:$W$15, 0),FALSE))</f>
        <v>9.961721703243347E-3</v>
      </c>
      <c r="N602" s="1257">
        <f>IF(ISERROR(VLOOKUP(VLOOKUP($A602, 'E4 TB Allocation Details'!$A$18:$L$217, MATCH("Demand ID", 'E4 TB Allocation Details'!$A$18:$L$18, 0),FALSE), 'E2 Allocators'!$B$15:$W$361, MATCH(N$17, 'E2 Allocators'!$B$15:$W$15, 0),FALSE)), 0, VLOOKUP(VLOOKUP($A602, 'E4 TB Allocation Details'!$A$18:$L$217, MATCH("Demand ID", 'E4 TB Allocation Details'!$A$18:$L$18, 0),FALSE), 'E2 Allocators'!$B$15:$W$361, MATCH(N$17, 'E2 Allocators'!$B$15:$W$15, 0),FALSE))</f>
        <v>6.3075955689159127E-4</v>
      </c>
      <c r="O602" s="1257">
        <f>IF(ISERROR(VLOOKUP(VLOOKUP($A602, 'E4 TB Allocation Details'!$A$18:$L$217, MATCH("Demand ID", 'E4 TB Allocation Details'!$A$18:$L$18, 0),FALSE), 'E2 Allocators'!$B$15:$W$361, MATCH(O$17, 'E2 Allocators'!$B$15:$W$15, 0),FALSE)), 0, VLOOKUP(VLOOKUP($A602, 'E4 TB Allocation Details'!$A$18:$L$217, MATCH("Demand ID", 'E4 TB Allocation Details'!$A$18:$L$18, 0),FALSE), 'E2 Allocators'!$B$15:$W$361, MATCH(O$17, 'E2 Allocators'!$B$15:$W$15, 0),FALSE))</f>
        <v>1.8509262043455339E-3</v>
      </c>
      <c r="P602" s="1257">
        <f>IF(ISERROR(VLOOKUP(VLOOKUP($A602, 'E4 TB Allocation Details'!$A$18:$L$217, MATCH("Demand ID", 'E4 TB Allocation Details'!$A$18:$L$18, 0),FALSE), 'E2 Allocators'!$B$15:$W$361, MATCH(P$17, 'E2 Allocators'!$B$15:$W$15, 0),FALSE)), 0, VLOOKUP(VLOOKUP($A602, 'E4 TB Allocation Details'!$A$18:$L$217, MATCH("Demand ID", 'E4 TB Allocation Details'!$A$18:$L$18, 0),FALSE), 'E2 Allocators'!$B$15:$W$361, MATCH(P$17, 'E2 Allocators'!$B$15:$W$15, 0),FALSE))</f>
        <v>0</v>
      </c>
      <c r="Q602" s="1257">
        <f>IF(ISERROR(VLOOKUP(VLOOKUP($A602, 'E4 TB Allocation Details'!$A$18:$L$217, MATCH("Demand ID", 'E4 TB Allocation Details'!$A$18:$L$18, 0),FALSE), 'E2 Allocators'!$B$15:$W$361, MATCH(Q$17, 'E2 Allocators'!$B$15:$W$15, 0),FALSE)), 0, VLOOKUP(VLOOKUP($A602, 'E4 TB Allocation Details'!$A$18:$L$217, MATCH("Demand ID", 'E4 TB Allocation Details'!$A$18:$L$18, 0),FALSE), 'E2 Allocators'!$B$15:$W$361, MATCH(Q$17, 'E2 Allocators'!$B$15:$W$15, 0),FALSE))</f>
        <v>0</v>
      </c>
      <c r="R602" s="1257">
        <f>IF(ISERROR(VLOOKUP(VLOOKUP($A602, 'E4 TB Allocation Details'!$A$18:$L$217, MATCH("Demand ID", 'E4 TB Allocation Details'!$A$18:$L$18, 0),FALSE), 'E2 Allocators'!$B$15:$W$361, MATCH(R$17, 'E2 Allocators'!$B$15:$W$15, 0),FALSE)), 0, VLOOKUP(VLOOKUP($A602, 'E4 TB Allocation Details'!$A$18:$L$217, MATCH("Demand ID", 'E4 TB Allocation Details'!$A$18:$L$18, 0),FALSE), 'E2 Allocators'!$B$15:$W$361, MATCH(R$17, 'E2 Allocators'!$B$15:$W$15, 0),FALSE))</f>
        <v>0</v>
      </c>
      <c r="S602" s="1257">
        <f>IF(ISERROR(VLOOKUP(VLOOKUP($A602, 'E4 TB Allocation Details'!$A$18:$L$217, MATCH("Demand ID", 'E4 TB Allocation Details'!$A$18:$L$18, 0),FALSE), 'E2 Allocators'!$B$15:$W$361, MATCH(S$17, 'E2 Allocators'!$B$15:$W$15, 0),FALSE)), 0, VLOOKUP(VLOOKUP($A602, 'E4 TB Allocation Details'!$A$18:$L$217, MATCH("Demand ID", 'E4 TB Allocation Details'!$A$18:$L$18, 0),FALSE), 'E2 Allocators'!$B$15:$W$361, MATCH(S$17, 'E2 Allocators'!$B$15:$W$15, 0),FALSE))</f>
        <v>0</v>
      </c>
      <c r="T602" s="1257">
        <f>IF(ISERROR(VLOOKUP(VLOOKUP($A602, 'E4 TB Allocation Details'!$A$18:$L$217, MATCH("Demand ID", 'E4 TB Allocation Details'!$A$18:$L$18, 0),FALSE), 'E2 Allocators'!$B$15:$W$361, MATCH(T$17, 'E2 Allocators'!$B$15:$W$15, 0),FALSE)), 0, VLOOKUP(VLOOKUP($A602, 'E4 TB Allocation Details'!$A$18:$L$217, MATCH("Demand ID", 'E4 TB Allocation Details'!$A$18:$L$18, 0),FALSE), 'E2 Allocators'!$B$15:$W$361, MATCH(T$17, 'E2 Allocators'!$B$15:$W$15, 0),FALSE))</f>
        <v>0</v>
      </c>
      <c r="U602" s="1257">
        <f>IF(ISERROR(VLOOKUP(VLOOKUP($A602, 'E4 TB Allocation Details'!$A$18:$L$217, MATCH("Demand ID", 'E4 TB Allocation Details'!$A$18:$L$18, 0),FALSE), 'E2 Allocators'!$B$15:$W$361, MATCH(U$17, 'E2 Allocators'!$B$15:$W$15, 0),FALSE)), 0, VLOOKUP(VLOOKUP($A602, 'E4 TB Allocation Details'!$A$18:$L$217, MATCH("Demand ID", 'E4 TB Allocation Details'!$A$18:$L$18, 0),FALSE), 'E2 Allocators'!$B$15:$W$361, MATCH(U$17, 'E2 Allocators'!$B$15:$W$15, 0),FALSE))</f>
        <v>0</v>
      </c>
      <c r="V602" s="1257">
        <f>IF(ISERROR(VLOOKUP(VLOOKUP($A602, 'E4 TB Allocation Details'!$A$18:$L$217, MATCH("Demand ID", 'E4 TB Allocation Details'!$A$18:$L$18, 0),FALSE), 'E2 Allocators'!$B$15:$W$361, MATCH(V$17, 'E2 Allocators'!$B$15:$W$15, 0),FALSE)), 0, VLOOKUP(VLOOKUP($A602, 'E4 TB Allocation Details'!$A$18:$L$217, MATCH("Demand ID", 'E4 TB Allocation Details'!$A$18:$L$18, 0),FALSE), 'E2 Allocators'!$B$15:$W$361, MATCH(V$17, 'E2 Allocators'!$B$15:$W$15, 0),FALSE))</f>
        <v>0</v>
      </c>
      <c r="W602" s="1257">
        <f>IF(ISERROR(VLOOKUP(VLOOKUP($A602, 'E4 TB Allocation Details'!$A$18:$L$217, MATCH("Demand ID", 'E4 TB Allocation Details'!$A$18:$L$18, 0),FALSE), 'E2 Allocators'!$B$15:$W$361, MATCH(W$17, 'E2 Allocators'!$B$15:$W$15, 0),FALSE)), 0, VLOOKUP(VLOOKUP($A602, 'E4 TB Allocation Details'!$A$18:$L$217, MATCH("Demand ID", 'E4 TB Allocation Details'!$A$18:$L$18, 0),FALSE), 'E2 Allocators'!$B$15:$W$361, MATCH(W$17, 'E2 Allocators'!$B$15:$W$15, 0),FALSE))</f>
        <v>0</v>
      </c>
      <c r="X602" s="1257">
        <f>IF(ISERROR(VLOOKUP(VLOOKUP($A602, 'E4 TB Allocation Details'!$A$18:$L$217, MATCH("Demand ID", 'E4 TB Allocation Details'!$A$18:$L$18, 0),FALSE), 'E2 Allocators'!$B$15:$W$361, MATCH(X$17, 'E2 Allocators'!$B$15:$W$15, 0),FALSE)), 0, VLOOKUP(VLOOKUP($A602, 'E4 TB Allocation Details'!$A$18:$L$217, MATCH("Demand ID", 'E4 TB Allocation Details'!$A$18:$L$18, 0),FALSE), 'E2 Allocators'!$B$15:$W$361, MATCH(X$17, 'E2 Allocators'!$B$15:$W$15, 0),FALSE))</f>
        <v>0</v>
      </c>
      <c r="Y602" s="1257">
        <f>IF(ISERROR(VLOOKUP(VLOOKUP($A602, 'E4 TB Allocation Details'!$A$18:$L$217, MATCH("Demand ID", 'E4 TB Allocation Details'!$A$18:$L$18, 0),FALSE), 'E2 Allocators'!$B$15:$W$361, MATCH(Y$17, 'E2 Allocators'!$B$15:$W$15, 0),FALSE)), 0, VLOOKUP(VLOOKUP($A602, 'E4 TB Allocation Details'!$A$18:$L$217, MATCH("Demand ID", 'E4 TB Allocation Details'!$A$18:$L$18, 0),FALSE), 'E2 Allocators'!$B$15:$W$361, MATCH(Y$17, 'E2 Allocators'!$B$15:$W$15, 0),FALSE))</f>
        <v>0</v>
      </c>
      <c r="Z602" s="1257">
        <f>IF(ISERROR(VLOOKUP(VLOOKUP($A602, 'E4 TB Allocation Details'!$A$18:$L$217, MATCH("Demand ID", 'E4 TB Allocation Details'!$A$18:$L$18, 0),FALSE), 'E2 Allocators'!$B$15:$W$361, MATCH(Z$17, 'E2 Allocators'!$B$15:$W$15, 0),FALSE)), 0, VLOOKUP(VLOOKUP($A602, 'E4 TB Allocation Details'!$A$18:$L$217, MATCH("Demand ID", 'E4 TB Allocation Details'!$A$18:$L$18, 0),FALSE), 'E2 Allocators'!$B$15:$W$361, MATCH(Z$17, 'E2 Allocators'!$B$15:$W$15, 0),FALSE))</f>
        <v>0</v>
      </c>
      <c r="AA602" s="1262">
        <f t="shared" si="964"/>
        <v>1.0000000000000002</v>
      </c>
      <c r="AB602" s="1257">
        <f>IF(ISERROR(VLOOKUP(VLOOKUP($A602, 'E4 TB Allocation Details'!$A$18:$L$217, MATCH("Customer ID", 'E4 TB Allocation Details'!$A$18:$L$18, 0),FALSE), 'E2 Allocators'!$B$15:$W$361, MATCH(AB$17, 'E2 Allocators'!$B$15:$W$15, 0),FALSE)), 0, VLOOKUP(VLOOKUP($A602, 'E4 TB Allocation Details'!$A$18:$L$217, MATCH("Customer ID", 'E4 TB Allocation Details'!$A$18:$L$18, 0),FALSE), 'E2 Allocators'!$B$15:$W$361, MATCH(AB$17, 'E2 Allocators'!$B$15:$W$15, 0),FALSE))</f>
        <v>0</v>
      </c>
      <c r="AC602" s="1257">
        <f>IF(ISERROR(VLOOKUP(VLOOKUP($A602, 'E4 TB Allocation Details'!$A$18:$L$217, MATCH("Customer ID", 'E4 TB Allocation Details'!$A$18:$L$18, 0),FALSE), 'E2 Allocators'!$B$15:$W$361, MATCH(AC$17, 'E2 Allocators'!$B$15:$W$15, 0),FALSE)), 0, VLOOKUP(VLOOKUP($A602, 'E4 TB Allocation Details'!$A$18:$L$217, MATCH("Customer ID", 'E4 TB Allocation Details'!$A$18:$L$18, 0),FALSE), 'E2 Allocators'!$B$15:$W$361, MATCH(AC$17, 'E2 Allocators'!$B$15:$W$15, 0),FALSE))</f>
        <v>0</v>
      </c>
      <c r="AD602" s="1257">
        <f>IF(ISERROR(VLOOKUP(VLOOKUP($A602, 'E4 TB Allocation Details'!$A$18:$L$217, MATCH("Customer ID", 'E4 TB Allocation Details'!$A$18:$L$18, 0),FALSE), 'E2 Allocators'!$B$15:$W$361, MATCH(AD$17, 'E2 Allocators'!$B$15:$W$15, 0),FALSE)), 0, VLOOKUP(VLOOKUP($A602, 'E4 TB Allocation Details'!$A$18:$L$217, MATCH("Customer ID", 'E4 TB Allocation Details'!$A$18:$L$18, 0),FALSE), 'E2 Allocators'!$B$15:$W$361, MATCH(AD$17, 'E2 Allocators'!$B$15:$W$15, 0),FALSE))</f>
        <v>0</v>
      </c>
      <c r="AE602" s="1257">
        <f>IF(ISERROR(VLOOKUP(VLOOKUP($A602, 'E4 TB Allocation Details'!$A$18:$L$217, MATCH("Customer ID", 'E4 TB Allocation Details'!$A$18:$L$18, 0),FALSE), 'E2 Allocators'!$B$15:$W$361, MATCH(AE$17, 'E2 Allocators'!$B$15:$W$15, 0),FALSE)), 0, VLOOKUP(VLOOKUP($A602, 'E4 TB Allocation Details'!$A$18:$L$217, MATCH("Customer ID", 'E4 TB Allocation Details'!$A$18:$L$18, 0),FALSE), 'E2 Allocators'!$B$15:$W$361, MATCH(AE$17, 'E2 Allocators'!$B$15:$W$15, 0),FALSE))</f>
        <v>0</v>
      </c>
      <c r="AF602" s="1257">
        <f>IF(ISERROR(VLOOKUP(VLOOKUP($A602, 'E4 TB Allocation Details'!$A$18:$L$217, MATCH("Customer ID", 'E4 TB Allocation Details'!$A$18:$L$18, 0),FALSE), 'E2 Allocators'!$B$15:$W$361, MATCH(AF$17, 'E2 Allocators'!$B$15:$W$15, 0),FALSE)), 0, VLOOKUP(VLOOKUP($A602, 'E4 TB Allocation Details'!$A$18:$L$217, MATCH("Customer ID", 'E4 TB Allocation Details'!$A$18:$L$18, 0),FALSE), 'E2 Allocators'!$B$15:$W$361, MATCH(AF$17, 'E2 Allocators'!$B$15:$W$15, 0),FALSE))</f>
        <v>0</v>
      </c>
      <c r="AG602" s="1257">
        <f>IF(ISERROR(VLOOKUP(VLOOKUP($A602, 'E4 TB Allocation Details'!$A$18:$L$217, MATCH("Customer ID", 'E4 TB Allocation Details'!$A$18:$L$18, 0),FALSE), 'E2 Allocators'!$B$15:$W$361, MATCH(AG$17, 'E2 Allocators'!$B$15:$W$15, 0),FALSE)), 0, VLOOKUP(VLOOKUP($A602, 'E4 TB Allocation Details'!$A$18:$L$217, MATCH("Customer ID", 'E4 TB Allocation Details'!$A$18:$L$18, 0),FALSE), 'E2 Allocators'!$B$15:$W$361, MATCH(AG$17, 'E2 Allocators'!$B$15:$W$15, 0),FALSE))</f>
        <v>0</v>
      </c>
      <c r="AH602" s="1257">
        <f>IF(ISERROR(VLOOKUP(VLOOKUP($A602, 'E4 TB Allocation Details'!$A$18:$L$217, MATCH("Customer ID", 'E4 TB Allocation Details'!$A$18:$L$18, 0),FALSE), 'E2 Allocators'!$B$15:$W$361, MATCH(AH$17, 'E2 Allocators'!$B$15:$W$15, 0),FALSE)), 0, VLOOKUP(VLOOKUP($A602, 'E4 TB Allocation Details'!$A$18:$L$217, MATCH("Customer ID", 'E4 TB Allocation Details'!$A$18:$L$18, 0),FALSE), 'E2 Allocators'!$B$15:$W$361, MATCH(AH$17, 'E2 Allocators'!$B$15:$W$15, 0),FALSE))</f>
        <v>0</v>
      </c>
      <c r="AI602" s="1257">
        <f>IF(ISERROR(VLOOKUP(VLOOKUP($A602, 'E4 TB Allocation Details'!$A$18:$L$217, MATCH("Customer ID", 'E4 TB Allocation Details'!$A$18:$L$18, 0),FALSE), 'E2 Allocators'!$B$15:$W$361, MATCH(AI$17, 'E2 Allocators'!$B$15:$W$15, 0),FALSE)), 0, VLOOKUP(VLOOKUP($A602, 'E4 TB Allocation Details'!$A$18:$L$217, MATCH("Customer ID", 'E4 TB Allocation Details'!$A$18:$L$18, 0),FALSE), 'E2 Allocators'!$B$15:$W$361, MATCH(AI$17, 'E2 Allocators'!$B$15:$W$15, 0),FALSE))</f>
        <v>0</v>
      </c>
      <c r="AJ602" s="1257">
        <f>IF(ISERROR(VLOOKUP(VLOOKUP($A602, 'E4 TB Allocation Details'!$A$18:$L$217, MATCH("Customer ID", 'E4 TB Allocation Details'!$A$18:$L$18, 0),FALSE), 'E2 Allocators'!$B$15:$W$361, MATCH(AJ$17, 'E2 Allocators'!$B$15:$W$15, 0),FALSE)), 0, VLOOKUP(VLOOKUP($A602, 'E4 TB Allocation Details'!$A$18:$L$217, MATCH("Customer ID", 'E4 TB Allocation Details'!$A$18:$L$18, 0),FALSE), 'E2 Allocators'!$B$15:$W$361, MATCH(AJ$17, 'E2 Allocators'!$B$15:$W$15, 0),FALSE))</f>
        <v>0</v>
      </c>
      <c r="AK602" s="1257">
        <f>IF(ISERROR(VLOOKUP(VLOOKUP($A602, 'E4 TB Allocation Details'!$A$18:$L$217, MATCH("Customer ID", 'E4 TB Allocation Details'!$A$18:$L$18, 0),FALSE), 'E2 Allocators'!$B$15:$W$361, MATCH(AK$17, 'E2 Allocators'!$B$15:$W$15, 0),FALSE)), 0, VLOOKUP(VLOOKUP($A602, 'E4 TB Allocation Details'!$A$18:$L$217, MATCH("Customer ID", 'E4 TB Allocation Details'!$A$18:$L$18, 0),FALSE), 'E2 Allocators'!$B$15:$W$361, MATCH(AK$17, 'E2 Allocators'!$B$15:$W$15, 0),FALSE))</f>
        <v>0</v>
      </c>
      <c r="AL602" s="1257">
        <f>IF(ISERROR(VLOOKUP(VLOOKUP($A602, 'E4 TB Allocation Details'!$A$18:$L$217, MATCH("Customer ID", 'E4 TB Allocation Details'!$A$18:$L$18, 0),FALSE), 'E2 Allocators'!$B$15:$W$361, MATCH(AL$17, 'E2 Allocators'!$B$15:$W$15, 0),FALSE)), 0, VLOOKUP(VLOOKUP($A602, 'E4 TB Allocation Details'!$A$18:$L$217, MATCH("Customer ID", 'E4 TB Allocation Details'!$A$18:$L$18, 0),FALSE), 'E2 Allocators'!$B$15:$W$361, MATCH(AL$17, 'E2 Allocators'!$B$15:$W$15, 0),FALSE))</f>
        <v>0</v>
      </c>
      <c r="AM602" s="1257">
        <f>IF(ISERROR(VLOOKUP(VLOOKUP($A602, 'E4 TB Allocation Details'!$A$18:$L$217, MATCH("Customer ID", 'E4 TB Allocation Details'!$A$18:$L$18, 0),FALSE), 'E2 Allocators'!$B$15:$W$361, MATCH(AM$17, 'E2 Allocators'!$B$15:$W$15, 0),FALSE)), 0, VLOOKUP(VLOOKUP($A602, 'E4 TB Allocation Details'!$A$18:$L$217, MATCH("Customer ID", 'E4 TB Allocation Details'!$A$18:$L$18, 0),FALSE), 'E2 Allocators'!$B$15:$W$361, MATCH(AM$17, 'E2 Allocators'!$B$15:$W$15, 0),FALSE))</f>
        <v>0</v>
      </c>
      <c r="AN602" s="1257">
        <f>IF(ISERROR(VLOOKUP(VLOOKUP($A602, 'E4 TB Allocation Details'!$A$18:$L$217, MATCH("Customer ID", 'E4 TB Allocation Details'!$A$18:$L$18, 0),FALSE), 'E2 Allocators'!$B$15:$W$361, MATCH(AN$17, 'E2 Allocators'!$B$15:$W$15, 0),FALSE)), 0, VLOOKUP(VLOOKUP($A602, 'E4 TB Allocation Details'!$A$18:$L$217, MATCH("Customer ID", 'E4 TB Allocation Details'!$A$18:$L$18, 0),FALSE), 'E2 Allocators'!$B$15:$W$361, MATCH(AN$17, 'E2 Allocators'!$B$15:$W$15, 0),FALSE))</f>
        <v>0</v>
      </c>
      <c r="AO602" s="1257">
        <f>IF(ISERROR(VLOOKUP(VLOOKUP($A602, 'E4 TB Allocation Details'!$A$18:$L$217, MATCH("Customer ID", 'E4 TB Allocation Details'!$A$18:$L$18, 0),FALSE), 'E2 Allocators'!$B$15:$W$361, MATCH(AO$17, 'E2 Allocators'!$B$15:$W$15, 0),FALSE)), 0, VLOOKUP(VLOOKUP($A602, 'E4 TB Allocation Details'!$A$18:$L$217, MATCH("Customer ID", 'E4 TB Allocation Details'!$A$18:$L$18, 0),FALSE), 'E2 Allocators'!$B$15:$W$361, MATCH(AO$17, 'E2 Allocators'!$B$15:$W$15, 0),FALSE))</f>
        <v>0</v>
      </c>
      <c r="AP602" s="1257">
        <f>IF(ISERROR(VLOOKUP(VLOOKUP($A602, 'E4 TB Allocation Details'!$A$18:$L$217, MATCH("Customer ID", 'E4 TB Allocation Details'!$A$18:$L$18, 0),FALSE), 'E2 Allocators'!$B$15:$W$361, MATCH(AP$17, 'E2 Allocators'!$B$15:$W$15, 0),FALSE)), 0, VLOOKUP(VLOOKUP($A602, 'E4 TB Allocation Details'!$A$18:$L$217, MATCH("Customer ID", 'E4 TB Allocation Details'!$A$18:$L$18, 0),FALSE), 'E2 Allocators'!$B$15:$W$361, MATCH(AP$17, 'E2 Allocators'!$B$15:$W$15, 0),FALSE))</f>
        <v>0</v>
      </c>
      <c r="AQ602" s="1257">
        <f>IF(ISERROR(VLOOKUP(VLOOKUP($A602, 'E4 TB Allocation Details'!$A$18:$L$217, MATCH("Customer ID", 'E4 TB Allocation Details'!$A$18:$L$18, 0),FALSE), 'E2 Allocators'!$B$15:$W$361, MATCH(AQ$17, 'E2 Allocators'!$B$15:$W$15, 0),FALSE)), 0, VLOOKUP(VLOOKUP($A602, 'E4 TB Allocation Details'!$A$18:$L$217, MATCH("Customer ID", 'E4 TB Allocation Details'!$A$18:$L$18, 0),FALSE), 'E2 Allocators'!$B$15:$W$361, MATCH(AQ$17, 'E2 Allocators'!$B$15:$W$15, 0),FALSE))</f>
        <v>0</v>
      </c>
      <c r="AR602" s="1257">
        <f>IF(ISERROR(VLOOKUP(VLOOKUP($A602, 'E4 TB Allocation Details'!$A$18:$L$217, MATCH("Customer ID", 'E4 TB Allocation Details'!$A$18:$L$18, 0),FALSE), 'E2 Allocators'!$B$15:$W$361, MATCH(AR$17, 'E2 Allocators'!$B$15:$W$15, 0),FALSE)), 0, VLOOKUP(VLOOKUP($A602, 'E4 TB Allocation Details'!$A$18:$L$217, MATCH("Customer ID", 'E4 TB Allocation Details'!$A$18:$L$18, 0),FALSE), 'E2 Allocators'!$B$15:$W$361, MATCH(AR$17, 'E2 Allocators'!$B$15:$W$15, 0),FALSE))</f>
        <v>0</v>
      </c>
      <c r="AS602" s="1257">
        <f>IF(ISERROR(VLOOKUP(VLOOKUP($A602, 'E4 TB Allocation Details'!$A$18:$L$217, MATCH("Customer ID", 'E4 TB Allocation Details'!$A$18:$L$18, 0),FALSE), 'E2 Allocators'!$B$15:$W$361, MATCH(AS$17, 'E2 Allocators'!$B$15:$W$15, 0),FALSE)), 0, VLOOKUP(VLOOKUP($A602, 'E4 TB Allocation Details'!$A$18:$L$217, MATCH("Customer ID", 'E4 TB Allocation Details'!$A$18:$L$18, 0),FALSE), 'E2 Allocators'!$B$15:$W$361, MATCH(AS$17, 'E2 Allocators'!$B$15:$W$15, 0),FALSE))</f>
        <v>0</v>
      </c>
      <c r="AT602" s="1257">
        <f>IF(ISERROR(VLOOKUP(VLOOKUP($A602, 'E4 TB Allocation Details'!$A$18:$L$217, MATCH("Customer ID", 'E4 TB Allocation Details'!$A$18:$L$18, 0),FALSE), 'E2 Allocators'!$B$15:$W$361, MATCH(AT$17, 'E2 Allocators'!$B$15:$W$15, 0),FALSE)), 0, VLOOKUP(VLOOKUP($A602, 'E4 TB Allocation Details'!$A$18:$L$217, MATCH("Customer ID", 'E4 TB Allocation Details'!$A$18:$L$18, 0),FALSE), 'E2 Allocators'!$B$15:$W$361, MATCH(AT$17, 'E2 Allocators'!$B$15:$W$15, 0),FALSE))</f>
        <v>0</v>
      </c>
      <c r="AU602" s="1257">
        <f>IF(ISERROR(VLOOKUP(VLOOKUP($A602, 'E4 TB Allocation Details'!$A$18:$L$217, MATCH("Customer ID", 'E4 TB Allocation Details'!$A$18:$L$18, 0),FALSE), 'E2 Allocators'!$B$15:$W$361, MATCH(AU$17, 'E2 Allocators'!$B$15:$W$15, 0),FALSE)), 0, VLOOKUP(VLOOKUP($A602, 'E4 TB Allocation Details'!$A$18:$L$217, MATCH("Customer ID", 'E4 TB Allocation Details'!$A$18:$L$18, 0),FALSE), 'E2 Allocators'!$B$15:$W$361, MATCH(AU$17, 'E2 Allocators'!$B$15:$W$15, 0),FALSE))</f>
        <v>0</v>
      </c>
      <c r="AV602" s="1262">
        <f t="shared" si="965"/>
        <v>0</v>
      </c>
      <c r="AW602" s="1259"/>
      <c r="AX602" s="1259"/>
      <c r="AY602" s="1259"/>
      <c r="AZ602" s="1259"/>
      <c r="BA602" s="1259"/>
      <c r="BB602" s="1259"/>
      <c r="BC602" s="1259"/>
      <c r="BD602" s="1259"/>
      <c r="BE602" s="1259"/>
      <c r="BF602" s="1259"/>
      <c r="BG602" s="1259"/>
      <c r="BH602" s="1259"/>
      <c r="BI602" s="1259"/>
      <c r="BJ602" s="1259"/>
      <c r="BK602" s="1259"/>
      <c r="BL602" s="1259"/>
      <c r="BM602" s="1259"/>
      <c r="BN602" s="1259"/>
      <c r="BO602" s="1259"/>
      <c r="BP602" s="1259"/>
      <c r="BQ602" s="1260"/>
    </row>
    <row r="603" spans="1:69" s="234" customFormat="1" ht="12.75" x14ac:dyDescent="0.2">
      <c r="A603" s="1261" t="s">
        <v>864</v>
      </c>
      <c r="B603" s="1254" t="s">
        <v>346</v>
      </c>
      <c r="C603" s="1255">
        <v>1</v>
      </c>
      <c r="D603" s="1256">
        <f t="shared" si="962"/>
        <v>1</v>
      </c>
      <c r="E603" s="1256">
        <f>VLOOKUP($A603,'E1 Categorization'!$A$35:$E$115,5,FALSE)</f>
        <v>0</v>
      </c>
      <c r="F603" s="1256">
        <f t="shared" si="963"/>
        <v>1</v>
      </c>
      <c r="G603" s="1257">
        <f>IF(ISERROR(VLOOKUP(VLOOKUP($A603, 'E4 TB Allocation Details'!$A$18:$L$217, MATCH("Demand ID", 'E4 TB Allocation Details'!$A$18:$L$18, 0),FALSE), 'E2 Allocators'!$B$15:$W$361, MATCH(G$17, 'E2 Allocators'!$B$15:$W$15, 0),FALSE)), 0, VLOOKUP(VLOOKUP($A603, 'E4 TB Allocation Details'!$A$18:$L$217, MATCH("Demand ID", 'E4 TB Allocation Details'!$A$18:$L$18, 0),FALSE), 'E2 Allocators'!$B$15:$W$361, MATCH(G$17, 'E2 Allocators'!$B$15:$W$15, 0),FALSE))</f>
        <v>0.327249628138367</v>
      </c>
      <c r="H603" s="1257">
        <f>IF(ISERROR(VLOOKUP(VLOOKUP($A603, 'E4 TB Allocation Details'!$A$18:$L$217, MATCH("Demand ID", 'E4 TB Allocation Details'!$A$18:$L$18, 0),FALSE), 'E2 Allocators'!$B$15:$W$361, MATCH(H$17, 'E2 Allocators'!$B$15:$W$15, 0),FALSE)), 0, VLOOKUP(VLOOKUP($A603, 'E4 TB Allocation Details'!$A$18:$L$217, MATCH("Demand ID", 'E4 TB Allocation Details'!$A$18:$L$18, 0),FALSE), 'E2 Allocators'!$B$15:$W$361, MATCH(H$17, 'E2 Allocators'!$B$15:$W$15, 0),FALSE))</f>
        <v>8.7737977540411807E-2</v>
      </c>
      <c r="I603" s="1257">
        <f>IF(ISERROR(VLOOKUP(VLOOKUP($A603, 'E4 TB Allocation Details'!$A$18:$L$217, MATCH("Demand ID", 'E4 TB Allocation Details'!$A$18:$L$18, 0),FALSE), 'E2 Allocators'!$B$15:$W$361, MATCH(I$17, 'E2 Allocators'!$B$15:$W$15, 0),FALSE)), 0, VLOOKUP(VLOOKUP($A603, 'E4 TB Allocation Details'!$A$18:$L$217, MATCH("Demand ID", 'E4 TB Allocation Details'!$A$18:$L$18, 0),FALSE), 'E2 Allocators'!$B$15:$W$361, MATCH(I$17, 'E2 Allocators'!$B$15:$W$15, 0),FALSE))</f>
        <v>0.21223961004216466</v>
      </c>
      <c r="J603" s="1257">
        <f>IF(ISERROR(VLOOKUP(VLOOKUP($A603, 'E4 TB Allocation Details'!$A$18:$L$217, MATCH("Demand ID", 'E4 TB Allocation Details'!$A$18:$L$18, 0),FALSE), 'E2 Allocators'!$B$15:$W$361, MATCH(J$17, 'E2 Allocators'!$B$15:$W$15, 0),FALSE)), 0, VLOOKUP(VLOOKUP($A603, 'E4 TB Allocation Details'!$A$18:$L$217, MATCH("Demand ID", 'E4 TB Allocation Details'!$A$18:$L$18, 0),FALSE), 'E2 Allocators'!$B$15:$W$361, MATCH(J$17, 'E2 Allocators'!$B$15:$W$15, 0),FALSE))</f>
        <v>0</v>
      </c>
      <c r="K603" s="1257">
        <f>IF(ISERROR(VLOOKUP(VLOOKUP($A603, 'E4 TB Allocation Details'!$A$18:$L$217, MATCH("Demand ID", 'E4 TB Allocation Details'!$A$18:$L$18, 0),FALSE), 'E2 Allocators'!$B$15:$W$361, MATCH(K$17, 'E2 Allocators'!$B$15:$W$15, 0),FALSE)), 0, VLOOKUP(VLOOKUP($A603, 'E4 TB Allocation Details'!$A$18:$L$217, MATCH("Demand ID", 'E4 TB Allocation Details'!$A$18:$L$18, 0),FALSE), 'E2 Allocators'!$B$15:$W$361, MATCH(K$17, 'E2 Allocators'!$B$15:$W$15, 0),FALSE))</f>
        <v>0.1418009119878379</v>
      </c>
      <c r="L603" s="1257">
        <f>IF(ISERROR(VLOOKUP(VLOOKUP($A603, 'E4 TB Allocation Details'!$A$18:$L$217, MATCH("Demand ID", 'E4 TB Allocation Details'!$A$18:$L$18, 0),FALSE), 'E2 Allocators'!$B$15:$W$361, MATCH(L$17, 'E2 Allocators'!$B$15:$W$15, 0),FALSE)), 0, VLOOKUP(VLOOKUP($A603, 'E4 TB Allocation Details'!$A$18:$L$217, MATCH("Demand ID", 'E4 TB Allocation Details'!$A$18:$L$18, 0),FALSE), 'E2 Allocators'!$B$15:$W$361, MATCH(L$17, 'E2 Allocators'!$B$15:$W$15, 0),FALSE))</f>
        <v>0.21852846482673824</v>
      </c>
      <c r="M603" s="1257">
        <f>IF(ISERROR(VLOOKUP(VLOOKUP($A603, 'E4 TB Allocation Details'!$A$18:$L$217, MATCH("Demand ID", 'E4 TB Allocation Details'!$A$18:$L$18, 0),FALSE), 'E2 Allocators'!$B$15:$W$361, MATCH(M$17, 'E2 Allocators'!$B$15:$W$15, 0),FALSE)), 0, VLOOKUP(VLOOKUP($A603, 'E4 TB Allocation Details'!$A$18:$L$217, MATCH("Demand ID", 'E4 TB Allocation Details'!$A$18:$L$18, 0),FALSE), 'E2 Allocators'!$B$15:$W$361, MATCH(M$17, 'E2 Allocators'!$B$15:$W$15, 0),FALSE))</f>
        <v>9.961721703243347E-3</v>
      </c>
      <c r="N603" s="1257">
        <f>IF(ISERROR(VLOOKUP(VLOOKUP($A603, 'E4 TB Allocation Details'!$A$18:$L$217, MATCH("Demand ID", 'E4 TB Allocation Details'!$A$18:$L$18, 0),FALSE), 'E2 Allocators'!$B$15:$W$361, MATCH(N$17, 'E2 Allocators'!$B$15:$W$15, 0),FALSE)), 0, VLOOKUP(VLOOKUP($A603, 'E4 TB Allocation Details'!$A$18:$L$217, MATCH("Demand ID", 'E4 TB Allocation Details'!$A$18:$L$18, 0),FALSE), 'E2 Allocators'!$B$15:$W$361, MATCH(N$17, 'E2 Allocators'!$B$15:$W$15, 0),FALSE))</f>
        <v>6.3075955689159127E-4</v>
      </c>
      <c r="O603" s="1257">
        <f>IF(ISERROR(VLOOKUP(VLOOKUP($A603, 'E4 TB Allocation Details'!$A$18:$L$217, MATCH("Demand ID", 'E4 TB Allocation Details'!$A$18:$L$18, 0),FALSE), 'E2 Allocators'!$B$15:$W$361, MATCH(O$17, 'E2 Allocators'!$B$15:$W$15, 0),FALSE)), 0, VLOOKUP(VLOOKUP($A603, 'E4 TB Allocation Details'!$A$18:$L$217, MATCH("Demand ID", 'E4 TB Allocation Details'!$A$18:$L$18, 0),FALSE), 'E2 Allocators'!$B$15:$W$361, MATCH(O$17, 'E2 Allocators'!$B$15:$W$15, 0),FALSE))</f>
        <v>1.8509262043455339E-3</v>
      </c>
      <c r="P603" s="1257">
        <f>IF(ISERROR(VLOOKUP(VLOOKUP($A603, 'E4 TB Allocation Details'!$A$18:$L$217, MATCH("Demand ID", 'E4 TB Allocation Details'!$A$18:$L$18, 0),FALSE), 'E2 Allocators'!$B$15:$W$361, MATCH(P$17, 'E2 Allocators'!$B$15:$W$15, 0),FALSE)), 0, VLOOKUP(VLOOKUP($A603, 'E4 TB Allocation Details'!$A$18:$L$217, MATCH("Demand ID", 'E4 TB Allocation Details'!$A$18:$L$18, 0),FALSE), 'E2 Allocators'!$B$15:$W$361, MATCH(P$17, 'E2 Allocators'!$B$15:$W$15, 0),FALSE))</f>
        <v>0</v>
      </c>
      <c r="Q603" s="1257">
        <f>IF(ISERROR(VLOOKUP(VLOOKUP($A603, 'E4 TB Allocation Details'!$A$18:$L$217, MATCH("Demand ID", 'E4 TB Allocation Details'!$A$18:$L$18, 0),FALSE), 'E2 Allocators'!$B$15:$W$361, MATCH(Q$17, 'E2 Allocators'!$B$15:$W$15, 0),FALSE)), 0, VLOOKUP(VLOOKUP($A603, 'E4 TB Allocation Details'!$A$18:$L$217, MATCH("Demand ID", 'E4 TB Allocation Details'!$A$18:$L$18, 0),FALSE), 'E2 Allocators'!$B$15:$W$361, MATCH(Q$17, 'E2 Allocators'!$B$15:$W$15, 0),FALSE))</f>
        <v>0</v>
      </c>
      <c r="R603" s="1257">
        <f>IF(ISERROR(VLOOKUP(VLOOKUP($A603, 'E4 TB Allocation Details'!$A$18:$L$217, MATCH("Demand ID", 'E4 TB Allocation Details'!$A$18:$L$18, 0),FALSE), 'E2 Allocators'!$B$15:$W$361, MATCH(R$17, 'E2 Allocators'!$B$15:$W$15, 0),FALSE)), 0, VLOOKUP(VLOOKUP($A603, 'E4 TB Allocation Details'!$A$18:$L$217, MATCH("Demand ID", 'E4 TB Allocation Details'!$A$18:$L$18, 0),FALSE), 'E2 Allocators'!$B$15:$W$361, MATCH(R$17, 'E2 Allocators'!$B$15:$W$15, 0),FALSE))</f>
        <v>0</v>
      </c>
      <c r="S603" s="1257">
        <f>IF(ISERROR(VLOOKUP(VLOOKUP($A603, 'E4 TB Allocation Details'!$A$18:$L$217, MATCH("Demand ID", 'E4 TB Allocation Details'!$A$18:$L$18, 0),FALSE), 'E2 Allocators'!$B$15:$W$361, MATCH(S$17, 'E2 Allocators'!$B$15:$W$15, 0),FALSE)), 0, VLOOKUP(VLOOKUP($A603, 'E4 TB Allocation Details'!$A$18:$L$217, MATCH("Demand ID", 'E4 TB Allocation Details'!$A$18:$L$18, 0),FALSE), 'E2 Allocators'!$B$15:$W$361, MATCH(S$17, 'E2 Allocators'!$B$15:$W$15, 0),FALSE))</f>
        <v>0</v>
      </c>
      <c r="T603" s="1257">
        <f>IF(ISERROR(VLOOKUP(VLOOKUP($A603, 'E4 TB Allocation Details'!$A$18:$L$217, MATCH("Demand ID", 'E4 TB Allocation Details'!$A$18:$L$18, 0),FALSE), 'E2 Allocators'!$B$15:$W$361, MATCH(T$17, 'E2 Allocators'!$B$15:$W$15, 0),FALSE)), 0, VLOOKUP(VLOOKUP($A603, 'E4 TB Allocation Details'!$A$18:$L$217, MATCH("Demand ID", 'E4 TB Allocation Details'!$A$18:$L$18, 0),FALSE), 'E2 Allocators'!$B$15:$W$361, MATCH(T$17, 'E2 Allocators'!$B$15:$W$15, 0),FALSE))</f>
        <v>0</v>
      </c>
      <c r="U603" s="1257">
        <f>IF(ISERROR(VLOOKUP(VLOOKUP($A603, 'E4 TB Allocation Details'!$A$18:$L$217, MATCH("Demand ID", 'E4 TB Allocation Details'!$A$18:$L$18, 0),FALSE), 'E2 Allocators'!$B$15:$W$361, MATCH(U$17, 'E2 Allocators'!$B$15:$W$15, 0),FALSE)), 0, VLOOKUP(VLOOKUP($A603, 'E4 TB Allocation Details'!$A$18:$L$217, MATCH("Demand ID", 'E4 TB Allocation Details'!$A$18:$L$18, 0),FALSE), 'E2 Allocators'!$B$15:$W$361, MATCH(U$17, 'E2 Allocators'!$B$15:$W$15, 0),FALSE))</f>
        <v>0</v>
      </c>
      <c r="V603" s="1257">
        <f>IF(ISERROR(VLOOKUP(VLOOKUP($A603, 'E4 TB Allocation Details'!$A$18:$L$217, MATCH("Demand ID", 'E4 TB Allocation Details'!$A$18:$L$18, 0),FALSE), 'E2 Allocators'!$B$15:$W$361, MATCH(V$17, 'E2 Allocators'!$B$15:$W$15, 0),FALSE)), 0, VLOOKUP(VLOOKUP($A603, 'E4 TB Allocation Details'!$A$18:$L$217, MATCH("Demand ID", 'E4 TB Allocation Details'!$A$18:$L$18, 0),FALSE), 'E2 Allocators'!$B$15:$W$361, MATCH(V$17, 'E2 Allocators'!$B$15:$W$15, 0),FALSE))</f>
        <v>0</v>
      </c>
      <c r="W603" s="1257">
        <f>IF(ISERROR(VLOOKUP(VLOOKUP($A603, 'E4 TB Allocation Details'!$A$18:$L$217, MATCH("Demand ID", 'E4 TB Allocation Details'!$A$18:$L$18, 0),FALSE), 'E2 Allocators'!$B$15:$W$361, MATCH(W$17, 'E2 Allocators'!$B$15:$W$15, 0),FALSE)), 0, VLOOKUP(VLOOKUP($A603, 'E4 TB Allocation Details'!$A$18:$L$217, MATCH("Demand ID", 'E4 TB Allocation Details'!$A$18:$L$18, 0),FALSE), 'E2 Allocators'!$B$15:$W$361, MATCH(W$17, 'E2 Allocators'!$B$15:$W$15, 0),FALSE))</f>
        <v>0</v>
      </c>
      <c r="X603" s="1257">
        <f>IF(ISERROR(VLOOKUP(VLOOKUP($A603, 'E4 TB Allocation Details'!$A$18:$L$217, MATCH("Demand ID", 'E4 TB Allocation Details'!$A$18:$L$18, 0),FALSE), 'E2 Allocators'!$B$15:$W$361, MATCH(X$17, 'E2 Allocators'!$B$15:$W$15, 0),FALSE)), 0, VLOOKUP(VLOOKUP($A603, 'E4 TB Allocation Details'!$A$18:$L$217, MATCH("Demand ID", 'E4 TB Allocation Details'!$A$18:$L$18, 0),FALSE), 'E2 Allocators'!$B$15:$W$361, MATCH(X$17, 'E2 Allocators'!$B$15:$W$15, 0),FALSE))</f>
        <v>0</v>
      </c>
      <c r="Y603" s="1257">
        <f>IF(ISERROR(VLOOKUP(VLOOKUP($A603, 'E4 TB Allocation Details'!$A$18:$L$217, MATCH("Demand ID", 'E4 TB Allocation Details'!$A$18:$L$18, 0),FALSE), 'E2 Allocators'!$B$15:$W$361, MATCH(Y$17, 'E2 Allocators'!$B$15:$W$15, 0),FALSE)), 0, VLOOKUP(VLOOKUP($A603, 'E4 TB Allocation Details'!$A$18:$L$217, MATCH("Demand ID", 'E4 TB Allocation Details'!$A$18:$L$18, 0),FALSE), 'E2 Allocators'!$B$15:$W$361, MATCH(Y$17, 'E2 Allocators'!$B$15:$W$15, 0),FALSE))</f>
        <v>0</v>
      </c>
      <c r="Z603" s="1257">
        <f>IF(ISERROR(VLOOKUP(VLOOKUP($A603, 'E4 TB Allocation Details'!$A$18:$L$217, MATCH("Demand ID", 'E4 TB Allocation Details'!$A$18:$L$18, 0),FALSE), 'E2 Allocators'!$B$15:$W$361, MATCH(Z$17, 'E2 Allocators'!$B$15:$W$15, 0),FALSE)), 0, VLOOKUP(VLOOKUP($A603, 'E4 TB Allocation Details'!$A$18:$L$217, MATCH("Demand ID", 'E4 TB Allocation Details'!$A$18:$L$18, 0),FALSE), 'E2 Allocators'!$B$15:$W$361, MATCH(Z$17, 'E2 Allocators'!$B$15:$W$15, 0),FALSE))</f>
        <v>0</v>
      </c>
      <c r="AA603" s="1262">
        <f t="shared" si="964"/>
        <v>1.0000000000000002</v>
      </c>
      <c r="AB603" s="1257">
        <f>IF(ISERROR(VLOOKUP(VLOOKUP($A603, 'E4 TB Allocation Details'!$A$18:$L$217, MATCH("Customer ID", 'E4 TB Allocation Details'!$A$18:$L$18, 0),FALSE), 'E2 Allocators'!$B$15:$W$361, MATCH(AB$17, 'E2 Allocators'!$B$15:$W$15, 0),FALSE)), 0, VLOOKUP(VLOOKUP($A603, 'E4 TB Allocation Details'!$A$18:$L$217, MATCH("Customer ID", 'E4 TB Allocation Details'!$A$18:$L$18, 0),FALSE), 'E2 Allocators'!$B$15:$W$361, MATCH(AB$17, 'E2 Allocators'!$B$15:$W$15, 0),FALSE))</f>
        <v>0</v>
      </c>
      <c r="AC603" s="1257">
        <f>IF(ISERROR(VLOOKUP(VLOOKUP($A603, 'E4 TB Allocation Details'!$A$18:$L$217, MATCH("Customer ID", 'E4 TB Allocation Details'!$A$18:$L$18, 0),FALSE), 'E2 Allocators'!$B$15:$W$361, MATCH(AC$17, 'E2 Allocators'!$B$15:$W$15, 0),FALSE)), 0, VLOOKUP(VLOOKUP($A603, 'E4 TB Allocation Details'!$A$18:$L$217, MATCH("Customer ID", 'E4 TB Allocation Details'!$A$18:$L$18, 0),FALSE), 'E2 Allocators'!$B$15:$W$361, MATCH(AC$17, 'E2 Allocators'!$B$15:$W$15, 0),FALSE))</f>
        <v>0</v>
      </c>
      <c r="AD603" s="1257">
        <f>IF(ISERROR(VLOOKUP(VLOOKUP($A603, 'E4 TB Allocation Details'!$A$18:$L$217, MATCH("Customer ID", 'E4 TB Allocation Details'!$A$18:$L$18, 0),FALSE), 'E2 Allocators'!$B$15:$W$361, MATCH(AD$17, 'E2 Allocators'!$B$15:$W$15, 0),FALSE)), 0, VLOOKUP(VLOOKUP($A603, 'E4 TB Allocation Details'!$A$18:$L$217, MATCH("Customer ID", 'E4 TB Allocation Details'!$A$18:$L$18, 0),FALSE), 'E2 Allocators'!$B$15:$W$361, MATCH(AD$17, 'E2 Allocators'!$B$15:$W$15, 0),FALSE))</f>
        <v>0</v>
      </c>
      <c r="AE603" s="1257">
        <f>IF(ISERROR(VLOOKUP(VLOOKUP($A603, 'E4 TB Allocation Details'!$A$18:$L$217, MATCH("Customer ID", 'E4 TB Allocation Details'!$A$18:$L$18, 0),FALSE), 'E2 Allocators'!$B$15:$W$361, MATCH(AE$17, 'E2 Allocators'!$B$15:$W$15, 0),FALSE)), 0, VLOOKUP(VLOOKUP($A603, 'E4 TB Allocation Details'!$A$18:$L$217, MATCH("Customer ID", 'E4 TB Allocation Details'!$A$18:$L$18, 0),FALSE), 'E2 Allocators'!$B$15:$W$361, MATCH(AE$17, 'E2 Allocators'!$B$15:$W$15, 0),FALSE))</f>
        <v>0</v>
      </c>
      <c r="AF603" s="1257">
        <f>IF(ISERROR(VLOOKUP(VLOOKUP($A603, 'E4 TB Allocation Details'!$A$18:$L$217, MATCH("Customer ID", 'E4 TB Allocation Details'!$A$18:$L$18, 0),FALSE), 'E2 Allocators'!$B$15:$W$361, MATCH(AF$17, 'E2 Allocators'!$B$15:$W$15, 0),FALSE)), 0, VLOOKUP(VLOOKUP($A603, 'E4 TB Allocation Details'!$A$18:$L$217, MATCH("Customer ID", 'E4 TB Allocation Details'!$A$18:$L$18, 0),FALSE), 'E2 Allocators'!$B$15:$W$361, MATCH(AF$17, 'E2 Allocators'!$B$15:$W$15, 0),FALSE))</f>
        <v>0</v>
      </c>
      <c r="AG603" s="1257">
        <f>IF(ISERROR(VLOOKUP(VLOOKUP($A603, 'E4 TB Allocation Details'!$A$18:$L$217, MATCH("Customer ID", 'E4 TB Allocation Details'!$A$18:$L$18, 0),FALSE), 'E2 Allocators'!$B$15:$W$361, MATCH(AG$17, 'E2 Allocators'!$B$15:$W$15, 0),FALSE)), 0, VLOOKUP(VLOOKUP($A603, 'E4 TB Allocation Details'!$A$18:$L$217, MATCH("Customer ID", 'E4 TB Allocation Details'!$A$18:$L$18, 0),FALSE), 'E2 Allocators'!$B$15:$W$361, MATCH(AG$17, 'E2 Allocators'!$B$15:$W$15, 0),FALSE))</f>
        <v>0</v>
      </c>
      <c r="AH603" s="1257">
        <f>IF(ISERROR(VLOOKUP(VLOOKUP($A603, 'E4 TB Allocation Details'!$A$18:$L$217, MATCH("Customer ID", 'E4 TB Allocation Details'!$A$18:$L$18, 0),FALSE), 'E2 Allocators'!$B$15:$W$361, MATCH(AH$17, 'E2 Allocators'!$B$15:$W$15, 0),FALSE)), 0, VLOOKUP(VLOOKUP($A603, 'E4 TB Allocation Details'!$A$18:$L$217, MATCH("Customer ID", 'E4 TB Allocation Details'!$A$18:$L$18, 0),FALSE), 'E2 Allocators'!$B$15:$W$361, MATCH(AH$17, 'E2 Allocators'!$B$15:$W$15, 0),FALSE))</f>
        <v>0</v>
      </c>
      <c r="AI603" s="1257">
        <f>IF(ISERROR(VLOOKUP(VLOOKUP($A603, 'E4 TB Allocation Details'!$A$18:$L$217, MATCH("Customer ID", 'E4 TB Allocation Details'!$A$18:$L$18, 0),FALSE), 'E2 Allocators'!$B$15:$W$361, MATCH(AI$17, 'E2 Allocators'!$B$15:$W$15, 0),FALSE)), 0, VLOOKUP(VLOOKUP($A603, 'E4 TB Allocation Details'!$A$18:$L$217, MATCH("Customer ID", 'E4 TB Allocation Details'!$A$18:$L$18, 0),FALSE), 'E2 Allocators'!$B$15:$W$361, MATCH(AI$17, 'E2 Allocators'!$B$15:$W$15, 0),FALSE))</f>
        <v>0</v>
      </c>
      <c r="AJ603" s="1257">
        <f>IF(ISERROR(VLOOKUP(VLOOKUP($A603, 'E4 TB Allocation Details'!$A$18:$L$217, MATCH("Customer ID", 'E4 TB Allocation Details'!$A$18:$L$18, 0),FALSE), 'E2 Allocators'!$B$15:$W$361, MATCH(AJ$17, 'E2 Allocators'!$B$15:$W$15, 0),FALSE)), 0, VLOOKUP(VLOOKUP($A603, 'E4 TB Allocation Details'!$A$18:$L$217, MATCH("Customer ID", 'E4 TB Allocation Details'!$A$18:$L$18, 0),FALSE), 'E2 Allocators'!$B$15:$W$361, MATCH(AJ$17, 'E2 Allocators'!$B$15:$W$15, 0),FALSE))</f>
        <v>0</v>
      </c>
      <c r="AK603" s="1257">
        <f>IF(ISERROR(VLOOKUP(VLOOKUP($A603, 'E4 TB Allocation Details'!$A$18:$L$217, MATCH("Customer ID", 'E4 TB Allocation Details'!$A$18:$L$18, 0),FALSE), 'E2 Allocators'!$B$15:$W$361, MATCH(AK$17, 'E2 Allocators'!$B$15:$W$15, 0),FALSE)), 0, VLOOKUP(VLOOKUP($A603, 'E4 TB Allocation Details'!$A$18:$L$217, MATCH("Customer ID", 'E4 TB Allocation Details'!$A$18:$L$18, 0),FALSE), 'E2 Allocators'!$B$15:$W$361, MATCH(AK$17, 'E2 Allocators'!$B$15:$W$15, 0),FALSE))</f>
        <v>0</v>
      </c>
      <c r="AL603" s="1257">
        <f>IF(ISERROR(VLOOKUP(VLOOKUP($A603, 'E4 TB Allocation Details'!$A$18:$L$217, MATCH("Customer ID", 'E4 TB Allocation Details'!$A$18:$L$18, 0),FALSE), 'E2 Allocators'!$B$15:$W$361, MATCH(AL$17, 'E2 Allocators'!$B$15:$W$15, 0),FALSE)), 0, VLOOKUP(VLOOKUP($A603, 'E4 TB Allocation Details'!$A$18:$L$217, MATCH("Customer ID", 'E4 TB Allocation Details'!$A$18:$L$18, 0),FALSE), 'E2 Allocators'!$B$15:$W$361, MATCH(AL$17, 'E2 Allocators'!$B$15:$W$15, 0),FALSE))</f>
        <v>0</v>
      </c>
      <c r="AM603" s="1257">
        <f>IF(ISERROR(VLOOKUP(VLOOKUP($A603, 'E4 TB Allocation Details'!$A$18:$L$217, MATCH("Customer ID", 'E4 TB Allocation Details'!$A$18:$L$18, 0),FALSE), 'E2 Allocators'!$B$15:$W$361, MATCH(AM$17, 'E2 Allocators'!$B$15:$W$15, 0),FALSE)), 0, VLOOKUP(VLOOKUP($A603, 'E4 TB Allocation Details'!$A$18:$L$217, MATCH("Customer ID", 'E4 TB Allocation Details'!$A$18:$L$18, 0),FALSE), 'E2 Allocators'!$B$15:$W$361, MATCH(AM$17, 'E2 Allocators'!$B$15:$W$15, 0),FALSE))</f>
        <v>0</v>
      </c>
      <c r="AN603" s="1257">
        <f>IF(ISERROR(VLOOKUP(VLOOKUP($A603, 'E4 TB Allocation Details'!$A$18:$L$217, MATCH("Customer ID", 'E4 TB Allocation Details'!$A$18:$L$18, 0),FALSE), 'E2 Allocators'!$B$15:$W$361, MATCH(AN$17, 'E2 Allocators'!$B$15:$W$15, 0),FALSE)), 0, VLOOKUP(VLOOKUP($A603, 'E4 TB Allocation Details'!$A$18:$L$217, MATCH("Customer ID", 'E4 TB Allocation Details'!$A$18:$L$18, 0),FALSE), 'E2 Allocators'!$B$15:$W$361, MATCH(AN$17, 'E2 Allocators'!$B$15:$W$15, 0),FALSE))</f>
        <v>0</v>
      </c>
      <c r="AO603" s="1257">
        <f>IF(ISERROR(VLOOKUP(VLOOKUP($A603, 'E4 TB Allocation Details'!$A$18:$L$217, MATCH("Customer ID", 'E4 TB Allocation Details'!$A$18:$L$18, 0),FALSE), 'E2 Allocators'!$B$15:$W$361, MATCH(AO$17, 'E2 Allocators'!$B$15:$W$15, 0),FALSE)), 0, VLOOKUP(VLOOKUP($A603, 'E4 TB Allocation Details'!$A$18:$L$217, MATCH("Customer ID", 'E4 TB Allocation Details'!$A$18:$L$18, 0),FALSE), 'E2 Allocators'!$B$15:$W$361, MATCH(AO$17, 'E2 Allocators'!$B$15:$W$15, 0),FALSE))</f>
        <v>0</v>
      </c>
      <c r="AP603" s="1257">
        <f>IF(ISERROR(VLOOKUP(VLOOKUP($A603, 'E4 TB Allocation Details'!$A$18:$L$217, MATCH("Customer ID", 'E4 TB Allocation Details'!$A$18:$L$18, 0),FALSE), 'E2 Allocators'!$B$15:$W$361, MATCH(AP$17, 'E2 Allocators'!$B$15:$W$15, 0),FALSE)), 0, VLOOKUP(VLOOKUP($A603, 'E4 TB Allocation Details'!$A$18:$L$217, MATCH("Customer ID", 'E4 TB Allocation Details'!$A$18:$L$18, 0),FALSE), 'E2 Allocators'!$B$15:$W$361, MATCH(AP$17, 'E2 Allocators'!$B$15:$W$15, 0),FALSE))</f>
        <v>0</v>
      </c>
      <c r="AQ603" s="1257">
        <f>IF(ISERROR(VLOOKUP(VLOOKUP($A603, 'E4 TB Allocation Details'!$A$18:$L$217, MATCH("Customer ID", 'E4 TB Allocation Details'!$A$18:$L$18, 0),FALSE), 'E2 Allocators'!$B$15:$W$361, MATCH(AQ$17, 'E2 Allocators'!$B$15:$W$15, 0),FALSE)), 0, VLOOKUP(VLOOKUP($A603, 'E4 TB Allocation Details'!$A$18:$L$217, MATCH("Customer ID", 'E4 TB Allocation Details'!$A$18:$L$18, 0),FALSE), 'E2 Allocators'!$B$15:$W$361, MATCH(AQ$17, 'E2 Allocators'!$B$15:$W$15, 0),FALSE))</f>
        <v>0</v>
      </c>
      <c r="AR603" s="1257">
        <f>IF(ISERROR(VLOOKUP(VLOOKUP($A603, 'E4 TB Allocation Details'!$A$18:$L$217, MATCH("Customer ID", 'E4 TB Allocation Details'!$A$18:$L$18, 0),FALSE), 'E2 Allocators'!$B$15:$W$361, MATCH(AR$17, 'E2 Allocators'!$B$15:$W$15, 0),FALSE)), 0, VLOOKUP(VLOOKUP($A603, 'E4 TB Allocation Details'!$A$18:$L$217, MATCH("Customer ID", 'E4 TB Allocation Details'!$A$18:$L$18, 0),FALSE), 'E2 Allocators'!$B$15:$W$361, MATCH(AR$17, 'E2 Allocators'!$B$15:$W$15, 0),FALSE))</f>
        <v>0</v>
      </c>
      <c r="AS603" s="1257">
        <f>IF(ISERROR(VLOOKUP(VLOOKUP($A603, 'E4 TB Allocation Details'!$A$18:$L$217, MATCH("Customer ID", 'E4 TB Allocation Details'!$A$18:$L$18, 0),FALSE), 'E2 Allocators'!$B$15:$W$361, MATCH(AS$17, 'E2 Allocators'!$B$15:$W$15, 0),FALSE)), 0, VLOOKUP(VLOOKUP($A603, 'E4 TB Allocation Details'!$A$18:$L$217, MATCH("Customer ID", 'E4 TB Allocation Details'!$A$18:$L$18, 0),FALSE), 'E2 Allocators'!$B$15:$W$361, MATCH(AS$17, 'E2 Allocators'!$B$15:$W$15, 0),FALSE))</f>
        <v>0</v>
      </c>
      <c r="AT603" s="1257">
        <f>IF(ISERROR(VLOOKUP(VLOOKUP($A603, 'E4 TB Allocation Details'!$A$18:$L$217, MATCH("Customer ID", 'E4 TB Allocation Details'!$A$18:$L$18, 0),FALSE), 'E2 Allocators'!$B$15:$W$361, MATCH(AT$17, 'E2 Allocators'!$B$15:$W$15, 0),FALSE)), 0, VLOOKUP(VLOOKUP($A603, 'E4 TB Allocation Details'!$A$18:$L$217, MATCH("Customer ID", 'E4 TB Allocation Details'!$A$18:$L$18, 0),FALSE), 'E2 Allocators'!$B$15:$W$361, MATCH(AT$17, 'E2 Allocators'!$B$15:$W$15, 0),FALSE))</f>
        <v>0</v>
      </c>
      <c r="AU603" s="1257">
        <f>IF(ISERROR(VLOOKUP(VLOOKUP($A603, 'E4 TB Allocation Details'!$A$18:$L$217, MATCH("Customer ID", 'E4 TB Allocation Details'!$A$18:$L$18, 0),FALSE), 'E2 Allocators'!$B$15:$W$361, MATCH(AU$17, 'E2 Allocators'!$B$15:$W$15, 0),FALSE)), 0, VLOOKUP(VLOOKUP($A603, 'E4 TB Allocation Details'!$A$18:$L$217, MATCH("Customer ID", 'E4 TB Allocation Details'!$A$18:$L$18, 0),FALSE), 'E2 Allocators'!$B$15:$W$361, MATCH(AU$17, 'E2 Allocators'!$B$15:$W$15, 0),FALSE))</f>
        <v>0</v>
      </c>
      <c r="AV603" s="1262">
        <f t="shared" si="965"/>
        <v>0</v>
      </c>
      <c r="AW603" s="1259"/>
      <c r="AX603" s="1259"/>
      <c r="AY603" s="1259"/>
      <c r="AZ603" s="1259"/>
      <c r="BA603" s="1259"/>
      <c r="BB603" s="1259"/>
      <c r="BC603" s="1259"/>
      <c r="BD603" s="1259"/>
      <c r="BE603" s="1259"/>
      <c r="BF603" s="1259"/>
      <c r="BG603" s="1259"/>
      <c r="BH603" s="1259"/>
      <c r="BI603" s="1259"/>
      <c r="BJ603" s="1259"/>
      <c r="BK603" s="1259"/>
      <c r="BL603" s="1259"/>
      <c r="BM603" s="1259"/>
      <c r="BN603" s="1259"/>
      <c r="BO603" s="1259"/>
      <c r="BP603" s="1259"/>
      <c r="BQ603" s="1260"/>
    </row>
    <row r="604" spans="1:69" s="234" customFormat="1" ht="12.75" x14ac:dyDescent="0.2">
      <c r="A604" s="1261">
        <v>1808</v>
      </c>
      <c r="B604" s="1254" t="s">
        <v>287</v>
      </c>
      <c r="C604" s="1255"/>
      <c r="D604" s="1256"/>
      <c r="E604" s="1256"/>
      <c r="F604" s="1256"/>
      <c r="G604" s="1257">
        <f>IF(ISERROR(VLOOKUP(VLOOKUP($A604, 'E4 TB Allocation Details'!$A$18:$L$217, MATCH("Demand ID", 'E4 TB Allocation Details'!$A$18:$L$18, 0),FALSE), 'E2 Allocators'!$B$15:$W$361, MATCH(G$17, 'E2 Allocators'!$B$15:$W$15, 0),FALSE)), 0, VLOOKUP(VLOOKUP($A604, 'E4 TB Allocation Details'!$A$18:$L$217, MATCH("Demand ID", 'E4 TB Allocation Details'!$A$18:$L$18, 0),FALSE), 'E2 Allocators'!$B$15:$W$361, MATCH(G$17, 'E2 Allocators'!$B$15:$W$15, 0),FALSE))</f>
        <v>0</v>
      </c>
      <c r="H604" s="1257">
        <f>IF(ISERROR(VLOOKUP(VLOOKUP($A604, 'E4 TB Allocation Details'!$A$18:$L$217, MATCH("Demand ID", 'E4 TB Allocation Details'!$A$18:$L$18, 0),FALSE), 'E2 Allocators'!$B$15:$W$361, MATCH(H$17, 'E2 Allocators'!$B$15:$W$15, 0),FALSE)), 0, VLOOKUP(VLOOKUP($A604, 'E4 TB Allocation Details'!$A$18:$L$217, MATCH("Demand ID", 'E4 TB Allocation Details'!$A$18:$L$18, 0),FALSE), 'E2 Allocators'!$B$15:$W$361, MATCH(H$17, 'E2 Allocators'!$B$15:$W$15, 0),FALSE))</f>
        <v>0</v>
      </c>
      <c r="I604" s="1257">
        <f>IF(ISERROR(VLOOKUP(VLOOKUP($A604, 'E4 TB Allocation Details'!$A$18:$L$217, MATCH("Demand ID", 'E4 TB Allocation Details'!$A$18:$L$18, 0),FALSE), 'E2 Allocators'!$B$15:$W$361, MATCH(I$17, 'E2 Allocators'!$B$15:$W$15, 0),FALSE)), 0, VLOOKUP(VLOOKUP($A604, 'E4 TB Allocation Details'!$A$18:$L$217, MATCH("Demand ID", 'E4 TB Allocation Details'!$A$18:$L$18, 0),FALSE), 'E2 Allocators'!$B$15:$W$361, MATCH(I$17, 'E2 Allocators'!$B$15:$W$15, 0),FALSE))</f>
        <v>0</v>
      </c>
      <c r="J604" s="1257">
        <f>IF(ISERROR(VLOOKUP(VLOOKUP($A604, 'E4 TB Allocation Details'!$A$18:$L$217, MATCH("Demand ID", 'E4 TB Allocation Details'!$A$18:$L$18, 0),FALSE), 'E2 Allocators'!$B$15:$W$361, MATCH(J$17, 'E2 Allocators'!$B$15:$W$15, 0),FALSE)), 0, VLOOKUP(VLOOKUP($A604, 'E4 TB Allocation Details'!$A$18:$L$217, MATCH("Demand ID", 'E4 TB Allocation Details'!$A$18:$L$18, 0),FALSE), 'E2 Allocators'!$B$15:$W$361, MATCH(J$17, 'E2 Allocators'!$B$15:$W$15, 0),FALSE))</f>
        <v>0</v>
      </c>
      <c r="K604" s="1257">
        <f>IF(ISERROR(VLOOKUP(VLOOKUP($A604, 'E4 TB Allocation Details'!$A$18:$L$217, MATCH("Demand ID", 'E4 TB Allocation Details'!$A$18:$L$18, 0),FALSE), 'E2 Allocators'!$B$15:$W$361, MATCH(K$17, 'E2 Allocators'!$B$15:$W$15, 0),FALSE)), 0, VLOOKUP(VLOOKUP($A604, 'E4 TB Allocation Details'!$A$18:$L$217, MATCH("Demand ID", 'E4 TB Allocation Details'!$A$18:$L$18, 0),FALSE), 'E2 Allocators'!$B$15:$W$361, MATCH(K$17, 'E2 Allocators'!$B$15:$W$15, 0),FALSE))</f>
        <v>0</v>
      </c>
      <c r="L604" s="1257">
        <f>IF(ISERROR(VLOOKUP(VLOOKUP($A604, 'E4 TB Allocation Details'!$A$18:$L$217, MATCH("Demand ID", 'E4 TB Allocation Details'!$A$18:$L$18, 0),FALSE), 'E2 Allocators'!$B$15:$W$361, MATCH(L$17, 'E2 Allocators'!$B$15:$W$15, 0),FALSE)), 0, VLOOKUP(VLOOKUP($A604, 'E4 TB Allocation Details'!$A$18:$L$217, MATCH("Demand ID", 'E4 TB Allocation Details'!$A$18:$L$18, 0),FALSE), 'E2 Allocators'!$B$15:$W$361, MATCH(L$17, 'E2 Allocators'!$B$15:$W$15, 0),FALSE))</f>
        <v>0</v>
      </c>
      <c r="M604" s="1257">
        <f>IF(ISERROR(VLOOKUP(VLOOKUP($A604, 'E4 TB Allocation Details'!$A$18:$L$217, MATCH("Demand ID", 'E4 TB Allocation Details'!$A$18:$L$18, 0),FALSE), 'E2 Allocators'!$B$15:$W$361, MATCH(M$17, 'E2 Allocators'!$B$15:$W$15, 0),FALSE)), 0, VLOOKUP(VLOOKUP($A604, 'E4 TB Allocation Details'!$A$18:$L$217, MATCH("Demand ID", 'E4 TB Allocation Details'!$A$18:$L$18, 0),FALSE), 'E2 Allocators'!$B$15:$W$361, MATCH(M$17, 'E2 Allocators'!$B$15:$W$15, 0),FALSE))</f>
        <v>0</v>
      </c>
      <c r="N604" s="1257">
        <f>IF(ISERROR(VLOOKUP(VLOOKUP($A604, 'E4 TB Allocation Details'!$A$18:$L$217, MATCH("Demand ID", 'E4 TB Allocation Details'!$A$18:$L$18, 0),FALSE), 'E2 Allocators'!$B$15:$W$361, MATCH(N$17, 'E2 Allocators'!$B$15:$W$15, 0),FALSE)), 0, VLOOKUP(VLOOKUP($A604, 'E4 TB Allocation Details'!$A$18:$L$217, MATCH("Demand ID", 'E4 TB Allocation Details'!$A$18:$L$18, 0),FALSE), 'E2 Allocators'!$B$15:$W$361, MATCH(N$17, 'E2 Allocators'!$B$15:$W$15, 0),FALSE))</f>
        <v>0</v>
      </c>
      <c r="O604" s="1257">
        <f>IF(ISERROR(VLOOKUP(VLOOKUP($A604, 'E4 TB Allocation Details'!$A$18:$L$217, MATCH("Demand ID", 'E4 TB Allocation Details'!$A$18:$L$18, 0),FALSE), 'E2 Allocators'!$B$15:$W$361, MATCH(O$17, 'E2 Allocators'!$B$15:$W$15, 0),FALSE)), 0, VLOOKUP(VLOOKUP($A604, 'E4 TB Allocation Details'!$A$18:$L$217, MATCH("Demand ID", 'E4 TB Allocation Details'!$A$18:$L$18, 0),FALSE), 'E2 Allocators'!$B$15:$W$361, MATCH(O$17, 'E2 Allocators'!$B$15:$W$15, 0),FALSE))</f>
        <v>0</v>
      </c>
      <c r="P604" s="1257">
        <f>IF(ISERROR(VLOOKUP(VLOOKUP($A604, 'E4 TB Allocation Details'!$A$18:$L$217, MATCH("Demand ID", 'E4 TB Allocation Details'!$A$18:$L$18, 0),FALSE), 'E2 Allocators'!$B$15:$W$361, MATCH(P$17, 'E2 Allocators'!$B$15:$W$15, 0),FALSE)), 0, VLOOKUP(VLOOKUP($A604, 'E4 TB Allocation Details'!$A$18:$L$217, MATCH("Demand ID", 'E4 TB Allocation Details'!$A$18:$L$18, 0),FALSE), 'E2 Allocators'!$B$15:$W$361, MATCH(P$17, 'E2 Allocators'!$B$15:$W$15, 0),FALSE))</f>
        <v>0</v>
      </c>
      <c r="Q604" s="1257">
        <f>IF(ISERROR(VLOOKUP(VLOOKUP($A604, 'E4 TB Allocation Details'!$A$18:$L$217, MATCH("Demand ID", 'E4 TB Allocation Details'!$A$18:$L$18, 0),FALSE), 'E2 Allocators'!$B$15:$W$361, MATCH(Q$17, 'E2 Allocators'!$B$15:$W$15, 0),FALSE)), 0, VLOOKUP(VLOOKUP($A604, 'E4 TB Allocation Details'!$A$18:$L$217, MATCH("Demand ID", 'E4 TB Allocation Details'!$A$18:$L$18, 0),FALSE), 'E2 Allocators'!$B$15:$W$361, MATCH(Q$17, 'E2 Allocators'!$B$15:$W$15, 0),FALSE))</f>
        <v>0</v>
      </c>
      <c r="R604" s="1257">
        <f>IF(ISERROR(VLOOKUP(VLOOKUP($A604, 'E4 TB Allocation Details'!$A$18:$L$217, MATCH("Demand ID", 'E4 TB Allocation Details'!$A$18:$L$18, 0),FALSE), 'E2 Allocators'!$B$15:$W$361, MATCH(R$17, 'E2 Allocators'!$B$15:$W$15, 0),FALSE)), 0, VLOOKUP(VLOOKUP($A604, 'E4 TB Allocation Details'!$A$18:$L$217, MATCH("Demand ID", 'E4 TB Allocation Details'!$A$18:$L$18, 0),FALSE), 'E2 Allocators'!$B$15:$W$361, MATCH(R$17, 'E2 Allocators'!$B$15:$W$15, 0),FALSE))</f>
        <v>0</v>
      </c>
      <c r="S604" s="1257">
        <f>IF(ISERROR(VLOOKUP(VLOOKUP($A604, 'E4 TB Allocation Details'!$A$18:$L$217, MATCH("Demand ID", 'E4 TB Allocation Details'!$A$18:$L$18, 0),FALSE), 'E2 Allocators'!$B$15:$W$361, MATCH(S$17, 'E2 Allocators'!$B$15:$W$15, 0),FALSE)), 0, VLOOKUP(VLOOKUP($A604, 'E4 TB Allocation Details'!$A$18:$L$217, MATCH("Demand ID", 'E4 TB Allocation Details'!$A$18:$L$18, 0),FALSE), 'E2 Allocators'!$B$15:$W$361, MATCH(S$17, 'E2 Allocators'!$B$15:$W$15, 0),FALSE))</f>
        <v>0</v>
      </c>
      <c r="T604" s="1257">
        <f>IF(ISERROR(VLOOKUP(VLOOKUP($A604, 'E4 TB Allocation Details'!$A$18:$L$217, MATCH("Demand ID", 'E4 TB Allocation Details'!$A$18:$L$18, 0),FALSE), 'E2 Allocators'!$B$15:$W$361, MATCH(T$17, 'E2 Allocators'!$B$15:$W$15, 0),FALSE)), 0, VLOOKUP(VLOOKUP($A604, 'E4 TB Allocation Details'!$A$18:$L$217, MATCH("Demand ID", 'E4 TB Allocation Details'!$A$18:$L$18, 0),FALSE), 'E2 Allocators'!$B$15:$W$361, MATCH(T$17, 'E2 Allocators'!$B$15:$W$15, 0),FALSE))</f>
        <v>0</v>
      </c>
      <c r="U604" s="1257">
        <f>IF(ISERROR(VLOOKUP(VLOOKUP($A604, 'E4 TB Allocation Details'!$A$18:$L$217, MATCH("Demand ID", 'E4 TB Allocation Details'!$A$18:$L$18, 0),FALSE), 'E2 Allocators'!$B$15:$W$361, MATCH(U$17, 'E2 Allocators'!$B$15:$W$15, 0),FALSE)), 0, VLOOKUP(VLOOKUP($A604, 'E4 TB Allocation Details'!$A$18:$L$217, MATCH("Demand ID", 'E4 TB Allocation Details'!$A$18:$L$18, 0),FALSE), 'E2 Allocators'!$B$15:$W$361, MATCH(U$17, 'E2 Allocators'!$B$15:$W$15, 0),FALSE))</f>
        <v>0</v>
      </c>
      <c r="V604" s="1257">
        <f>IF(ISERROR(VLOOKUP(VLOOKUP($A604, 'E4 TB Allocation Details'!$A$18:$L$217, MATCH("Demand ID", 'E4 TB Allocation Details'!$A$18:$L$18, 0),FALSE), 'E2 Allocators'!$B$15:$W$361, MATCH(V$17, 'E2 Allocators'!$B$15:$W$15, 0),FALSE)), 0, VLOOKUP(VLOOKUP($A604, 'E4 TB Allocation Details'!$A$18:$L$217, MATCH("Demand ID", 'E4 TB Allocation Details'!$A$18:$L$18, 0),FALSE), 'E2 Allocators'!$B$15:$W$361, MATCH(V$17, 'E2 Allocators'!$B$15:$W$15, 0),FALSE))</f>
        <v>0</v>
      </c>
      <c r="W604" s="1257">
        <f>IF(ISERROR(VLOOKUP(VLOOKUP($A604, 'E4 TB Allocation Details'!$A$18:$L$217, MATCH("Demand ID", 'E4 TB Allocation Details'!$A$18:$L$18, 0),FALSE), 'E2 Allocators'!$B$15:$W$361, MATCH(W$17, 'E2 Allocators'!$B$15:$W$15, 0),FALSE)), 0, VLOOKUP(VLOOKUP($A604, 'E4 TB Allocation Details'!$A$18:$L$217, MATCH("Demand ID", 'E4 TB Allocation Details'!$A$18:$L$18, 0),FALSE), 'E2 Allocators'!$B$15:$W$361, MATCH(W$17, 'E2 Allocators'!$B$15:$W$15, 0),FALSE))</f>
        <v>0</v>
      </c>
      <c r="X604" s="1257">
        <f>IF(ISERROR(VLOOKUP(VLOOKUP($A604, 'E4 TB Allocation Details'!$A$18:$L$217, MATCH("Demand ID", 'E4 TB Allocation Details'!$A$18:$L$18, 0),FALSE), 'E2 Allocators'!$B$15:$W$361, MATCH(X$17, 'E2 Allocators'!$B$15:$W$15, 0),FALSE)), 0, VLOOKUP(VLOOKUP($A604, 'E4 TB Allocation Details'!$A$18:$L$217, MATCH("Demand ID", 'E4 TB Allocation Details'!$A$18:$L$18, 0),FALSE), 'E2 Allocators'!$B$15:$W$361, MATCH(X$17, 'E2 Allocators'!$B$15:$W$15, 0),FALSE))</f>
        <v>0</v>
      </c>
      <c r="Y604" s="1257">
        <f>IF(ISERROR(VLOOKUP(VLOOKUP($A604, 'E4 TB Allocation Details'!$A$18:$L$217, MATCH("Demand ID", 'E4 TB Allocation Details'!$A$18:$L$18, 0),FALSE), 'E2 Allocators'!$B$15:$W$361, MATCH(Y$17, 'E2 Allocators'!$B$15:$W$15, 0),FALSE)), 0, VLOOKUP(VLOOKUP($A604, 'E4 TB Allocation Details'!$A$18:$L$217, MATCH("Demand ID", 'E4 TB Allocation Details'!$A$18:$L$18, 0),FALSE), 'E2 Allocators'!$B$15:$W$361, MATCH(Y$17, 'E2 Allocators'!$B$15:$W$15, 0),FALSE))</f>
        <v>0</v>
      </c>
      <c r="Z604" s="1257">
        <f>IF(ISERROR(VLOOKUP(VLOOKUP($A604, 'E4 TB Allocation Details'!$A$18:$L$217, MATCH("Demand ID", 'E4 TB Allocation Details'!$A$18:$L$18, 0),FALSE), 'E2 Allocators'!$B$15:$W$361, MATCH(Z$17, 'E2 Allocators'!$B$15:$W$15, 0),FALSE)), 0, VLOOKUP(VLOOKUP($A604, 'E4 TB Allocation Details'!$A$18:$L$217, MATCH("Demand ID", 'E4 TB Allocation Details'!$A$18:$L$18, 0),FALSE), 'E2 Allocators'!$B$15:$W$361, MATCH(Z$17, 'E2 Allocators'!$B$15:$W$15, 0),FALSE))</f>
        <v>0</v>
      </c>
      <c r="AA604" s="1262">
        <f t="shared" si="964"/>
        <v>0</v>
      </c>
      <c r="AB604" s="1257">
        <f>IF(ISERROR(VLOOKUP(VLOOKUP($A604, 'E4 TB Allocation Details'!$A$18:$L$217, MATCH("Customer ID", 'E4 TB Allocation Details'!$A$18:$L$18, 0),FALSE), 'E2 Allocators'!$B$15:$W$361, MATCH(AB$17, 'E2 Allocators'!$B$15:$W$15, 0),FALSE)), 0, VLOOKUP(VLOOKUP($A604, 'E4 TB Allocation Details'!$A$18:$L$217, MATCH("Customer ID", 'E4 TB Allocation Details'!$A$18:$L$18, 0),FALSE), 'E2 Allocators'!$B$15:$W$361, MATCH(AB$17, 'E2 Allocators'!$B$15:$W$15, 0),FALSE))</f>
        <v>0</v>
      </c>
      <c r="AC604" s="1257">
        <f>IF(ISERROR(VLOOKUP(VLOOKUP($A604, 'E4 TB Allocation Details'!$A$18:$L$217, MATCH("Customer ID", 'E4 TB Allocation Details'!$A$18:$L$18, 0),FALSE), 'E2 Allocators'!$B$15:$W$361, MATCH(AC$17, 'E2 Allocators'!$B$15:$W$15, 0),FALSE)), 0, VLOOKUP(VLOOKUP($A604, 'E4 TB Allocation Details'!$A$18:$L$217, MATCH("Customer ID", 'E4 TB Allocation Details'!$A$18:$L$18, 0),FALSE), 'E2 Allocators'!$B$15:$W$361, MATCH(AC$17, 'E2 Allocators'!$B$15:$W$15, 0),FALSE))</f>
        <v>0</v>
      </c>
      <c r="AD604" s="1257">
        <f>IF(ISERROR(VLOOKUP(VLOOKUP($A604, 'E4 TB Allocation Details'!$A$18:$L$217, MATCH("Customer ID", 'E4 TB Allocation Details'!$A$18:$L$18, 0),FALSE), 'E2 Allocators'!$B$15:$W$361, MATCH(AD$17, 'E2 Allocators'!$B$15:$W$15, 0),FALSE)), 0, VLOOKUP(VLOOKUP($A604, 'E4 TB Allocation Details'!$A$18:$L$217, MATCH("Customer ID", 'E4 TB Allocation Details'!$A$18:$L$18, 0),FALSE), 'E2 Allocators'!$B$15:$W$361, MATCH(AD$17, 'E2 Allocators'!$B$15:$W$15, 0),FALSE))</f>
        <v>0</v>
      </c>
      <c r="AE604" s="1257">
        <f>IF(ISERROR(VLOOKUP(VLOOKUP($A604, 'E4 TB Allocation Details'!$A$18:$L$217, MATCH("Customer ID", 'E4 TB Allocation Details'!$A$18:$L$18, 0),FALSE), 'E2 Allocators'!$B$15:$W$361, MATCH(AE$17, 'E2 Allocators'!$B$15:$W$15, 0),FALSE)), 0, VLOOKUP(VLOOKUP($A604, 'E4 TB Allocation Details'!$A$18:$L$217, MATCH("Customer ID", 'E4 TB Allocation Details'!$A$18:$L$18, 0),FALSE), 'E2 Allocators'!$B$15:$W$361, MATCH(AE$17, 'E2 Allocators'!$B$15:$W$15, 0),FALSE))</f>
        <v>0</v>
      </c>
      <c r="AF604" s="1257">
        <f>IF(ISERROR(VLOOKUP(VLOOKUP($A604, 'E4 TB Allocation Details'!$A$18:$L$217, MATCH("Customer ID", 'E4 TB Allocation Details'!$A$18:$L$18, 0),FALSE), 'E2 Allocators'!$B$15:$W$361, MATCH(AF$17, 'E2 Allocators'!$B$15:$W$15, 0),FALSE)), 0, VLOOKUP(VLOOKUP($A604, 'E4 TB Allocation Details'!$A$18:$L$217, MATCH("Customer ID", 'E4 TB Allocation Details'!$A$18:$L$18, 0),FALSE), 'E2 Allocators'!$B$15:$W$361, MATCH(AF$17, 'E2 Allocators'!$B$15:$W$15, 0),FALSE))</f>
        <v>0</v>
      </c>
      <c r="AG604" s="1257">
        <f>IF(ISERROR(VLOOKUP(VLOOKUP($A604, 'E4 TB Allocation Details'!$A$18:$L$217, MATCH("Customer ID", 'E4 TB Allocation Details'!$A$18:$L$18, 0),FALSE), 'E2 Allocators'!$B$15:$W$361, MATCH(AG$17, 'E2 Allocators'!$B$15:$W$15, 0),FALSE)), 0, VLOOKUP(VLOOKUP($A604, 'E4 TB Allocation Details'!$A$18:$L$217, MATCH("Customer ID", 'E4 TB Allocation Details'!$A$18:$L$18, 0),FALSE), 'E2 Allocators'!$B$15:$W$361, MATCH(AG$17, 'E2 Allocators'!$B$15:$W$15, 0),FALSE))</f>
        <v>0</v>
      </c>
      <c r="AH604" s="1257">
        <f>IF(ISERROR(VLOOKUP(VLOOKUP($A604, 'E4 TB Allocation Details'!$A$18:$L$217, MATCH("Customer ID", 'E4 TB Allocation Details'!$A$18:$L$18, 0),FALSE), 'E2 Allocators'!$B$15:$W$361, MATCH(AH$17, 'E2 Allocators'!$B$15:$W$15, 0),FALSE)), 0, VLOOKUP(VLOOKUP($A604, 'E4 TB Allocation Details'!$A$18:$L$217, MATCH("Customer ID", 'E4 TB Allocation Details'!$A$18:$L$18, 0),FALSE), 'E2 Allocators'!$B$15:$W$361, MATCH(AH$17, 'E2 Allocators'!$B$15:$W$15, 0),FALSE))</f>
        <v>0</v>
      </c>
      <c r="AI604" s="1257">
        <f>IF(ISERROR(VLOOKUP(VLOOKUP($A604, 'E4 TB Allocation Details'!$A$18:$L$217, MATCH("Customer ID", 'E4 TB Allocation Details'!$A$18:$L$18, 0),FALSE), 'E2 Allocators'!$B$15:$W$361, MATCH(AI$17, 'E2 Allocators'!$B$15:$W$15, 0),FALSE)), 0, VLOOKUP(VLOOKUP($A604, 'E4 TB Allocation Details'!$A$18:$L$217, MATCH("Customer ID", 'E4 TB Allocation Details'!$A$18:$L$18, 0),FALSE), 'E2 Allocators'!$B$15:$W$361, MATCH(AI$17, 'E2 Allocators'!$B$15:$W$15, 0),FALSE))</f>
        <v>0</v>
      </c>
      <c r="AJ604" s="1257">
        <f>IF(ISERROR(VLOOKUP(VLOOKUP($A604, 'E4 TB Allocation Details'!$A$18:$L$217, MATCH("Customer ID", 'E4 TB Allocation Details'!$A$18:$L$18, 0),FALSE), 'E2 Allocators'!$B$15:$W$361, MATCH(AJ$17, 'E2 Allocators'!$B$15:$W$15, 0),FALSE)), 0, VLOOKUP(VLOOKUP($A604, 'E4 TB Allocation Details'!$A$18:$L$217, MATCH("Customer ID", 'E4 TB Allocation Details'!$A$18:$L$18, 0),FALSE), 'E2 Allocators'!$B$15:$W$361, MATCH(AJ$17, 'E2 Allocators'!$B$15:$W$15, 0),FALSE))</f>
        <v>0</v>
      </c>
      <c r="AK604" s="1257">
        <f>IF(ISERROR(VLOOKUP(VLOOKUP($A604, 'E4 TB Allocation Details'!$A$18:$L$217, MATCH("Customer ID", 'E4 TB Allocation Details'!$A$18:$L$18, 0),FALSE), 'E2 Allocators'!$B$15:$W$361, MATCH(AK$17, 'E2 Allocators'!$B$15:$W$15, 0),FALSE)), 0, VLOOKUP(VLOOKUP($A604, 'E4 TB Allocation Details'!$A$18:$L$217, MATCH("Customer ID", 'E4 TB Allocation Details'!$A$18:$L$18, 0),FALSE), 'E2 Allocators'!$B$15:$W$361, MATCH(AK$17, 'E2 Allocators'!$B$15:$W$15, 0),FALSE))</f>
        <v>0</v>
      </c>
      <c r="AL604" s="1257">
        <f>IF(ISERROR(VLOOKUP(VLOOKUP($A604, 'E4 TB Allocation Details'!$A$18:$L$217, MATCH("Customer ID", 'E4 TB Allocation Details'!$A$18:$L$18, 0),FALSE), 'E2 Allocators'!$B$15:$W$361, MATCH(AL$17, 'E2 Allocators'!$B$15:$W$15, 0),FALSE)), 0, VLOOKUP(VLOOKUP($A604, 'E4 TB Allocation Details'!$A$18:$L$217, MATCH("Customer ID", 'E4 TB Allocation Details'!$A$18:$L$18, 0),FALSE), 'E2 Allocators'!$B$15:$W$361, MATCH(AL$17, 'E2 Allocators'!$B$15:$W$15, 0),FALSE))</f>
        <v>0</v>
      </c>
      <c r="AM604" s="1257">
        <f>IF(ISERROR(VLOOKUP(VLOOKUP($A604, 'E4 TB Allocation Details'!$A$18:$L$217, MATCH("Customer ID", 'E4 TB Allocation Details'!$A$18:$L$18, 0),FALSE), 'E2 Allocators'!$B$15:$W$361, MATCH(AM$17, 'E2 Allocators'!$B$15:$W$15, 0),FALSE)), 0, VLOOKUP(VLOOKUP($A604, 'E4 TB Allocation Details'!$A$18:$L$217, MATCH("Customer ID", 'E4 TB Allocation Details'!$A$18:$L$18, 0),FALSE), 'E2 Allocators'!$B$15:$W$361, MATCH(AM$17, 'E2 Allocators'!$B$15:$W$15, 0),FALSE))</f>
        <v>0</v>
      </c>
      <c r="AN604" s="1257">
        <f>IF(ISERROR(VLOOKUP(VLOOKUP($A604, 'E4 TB Allocation Details'!$A$18:$L$217, MATCH("Customer ID", 'E4 TB Allocation Details'!$A$18:$L$18, 0),FALSE), 'E2 Allocators'!$B$15:$W$361, MATCH(AN$17, 'E2 Allocators'!$B$15:$W$15, 0),FALSE)), 0, VLOOKUP(VLOOKUP($A604, 'E4 TB Allocation Details'!$A$18:$L$217, MATCH("Customer ID", 'E4 TB Allocation Details'!$A$18:$L$18, 0),FALSE), 'E2 Allocators'!$B$15:$W$361, MATCH(AN$17, 'E2 Allocators'!$B$15:$W$15, 0),FALSE))</f>
        <v>0</v>
      </c>
      <c r="AO604" s="1257">
        <f>IF(ISERROR(VLOOKUP(VLOOKUP($A604, 'E4 TB Allocation Details'!$A$18:$L$217, MATCH("Customer ID", 'E4 TB Allocation Details'!$A$18:$L$18, 0),FALSE), 'E2 Allocators'!$B$15:$W$361, MATCH(AO$17, 'E2 Allocators'!$B$15:$W$15, 0),FALSE)), 0, VLOOKUP(VLOOKUP($A604, 'E4 TB Allocation Details'!$A$18:$L$217, MATCH("Customer ID", 'E4 TB Allocation Details'!$A$18:$L$18, 0),FALSE), 'E2 Allocators'!$B$15:$W$361, MATCH(AO$17, 'E2 Allocators'!$B$15:$W$15, 0),FALSE))</f>
        <v>0</v>
      </c>
      <c r="AP604" s="1257">
        <f>IF(ISERROR(VLOOKUP(VLOOKUP($A604, 'E4 TB Allocation Details'!$A$18:$L$217, MATCH("Customer ID", 'E4 TB Allocation Details'!$A$18:$L$18, 0),FALSE), 'E2 Allocators'!$B$15:$W$361, MATCH(AP$17, 'E2 Allocators'!$B$15:$W$15, 0),FALSE)), 0, VLOOKUP(VLOOKUP($A604, 'E4 TB Allocation Details'!$A$18:$L$217, MATCH("Customer ID", 'E4 TB Allocation Details'!$A$18:$L$18, 0),FALSE), 'E2 Allocators'!$B$15:$W$361, MATCH(AP$17, 'E2 Allocators'!$B$15:$W$15, 0),FALSE))</f>
        <v>0</v>
      </c>
      <c r="AQ604" s="1257">
        <f>IF(ISERROR(VLOOKUP(VLOOKUP($A604, 'E4 TB Allocation Details'!$A$18:$L$217, MATCH("Customer ID", 'E4 TB Allocation Details'!$A$18:$L$18, 0),FALSE), 'E2 Allocators'!$B$15:$W$361, MATCH(AQ$17, 'E2 Allocators'!$B$15:$W$15, 0),FALSE)), 0, VLOOKUP(VLOOKUP($A604, 'E4 TB Allocation Details'!$A$18:$L$217, MATCH("Customer ID", 'E4 TB Allocation Details'!$A$18:$L$18, 0),FALSE), 'E2 Allocators'!$B$15:$W$361, MATCH(AQ$17, 'E2 Allocators'!$B$15:$W$15, 0),FALSE))</f>
        <v>0</v>
      </c>
      <c r="AR604" s="1257">
        <f>IF(ISERROR(VLOOKUP(VLOOKUP($A604, 'E4 TB Allocation Details'!$A$18:$L$217, MATCH("Customer ID", 'E4 TB Allocation Details'!$A$18:$L$18, 0),FALSE), 'E2 Allocators'!$B$15:$W$361, MATCH(AR$17, 'E2 Allocators'!$B$15:$W$15, 0),FALSE)), 0, VLOOKUP(VLOOKUP($A604, 'E4 TB Allocation Details'!$A$18:$L$217, MATCH("Customer ID", 'E4 TB Allocation Details'!$A$18:$L$18, 0),FALSE), 'E2 Allocators'!$B$15:$W$361, MATCH(AR$17, 'E2 Allocators'!$B$15:$W$15, 0),FALSE))</f>
        <v>0</v>
      </c>
      <c r="AS604" s="1257">
        <f>IF(ISERROR(VLOOKUP(VLOOKUP($A604, 'E4 TB Allocation Details'!$A$18:$L$217, MATCH("Customer ID", 'E4 TB Allocation Details'!$A$18:$L$18, 0),FALSE), 'E2 Allocators'!$B$15:$W$361, MATCH(AS$17, 'E2 Allocators'!$B$15:$W$15, 0),FALSE)), 0, VLOOKUP(VLOOKUP($A604, 'E4 TB Allocation Details'!$A$18:$L$217, MATCH("Customer ID", 'E4 TB Allocation Details'!$A$18:$L$18, 0),FALSE), 'E2 Allocators'!$B$15:$W$361, MATCH(AS$17, 'E2 Allocators'!$B$15:$W$15, 0),FALSE))</f>
        <v>0</v>
      </c>
      <c r="AT604" s="1257">
        <f>IF(ISERROR(VLOOKUP(VLOOKUP($A604, 'E4 TB Allocation Details'!$A$18:$L$217, MATCH("Customer ID", 'E4 TB Allocation Details'!$A$18:$L$18, 0),FALSE), 'E2 Allocators'!$B$15:$W$361, MATCH(AT$17, 'E2 Allocators'!$B$15:$W$15, 0),FALSE)), 0, VLOOKUP(VLOOKUP($A604, 'E4 TB Allocation Details'!$A$18:$L$217, MATCH("Customer ID", 'E4 TB Allocation Details'!$A$18:$L$18, 0),FALSE), 'E2 Allocators'!$B$15:$W$361, MATCH(AT$17, 'E2 Allocators'!$B$15:$W$15, 0),FALSE))</f>
        <v>0</v>
      </c>
      <c r="AU604" s="1257">
        <f>IF(ISERROR(VLOOKUP(VLOOKUP($A604, 'E4 TB Allocation Details'!$A$18:$L$217, MATCH("Customer ID", 'E4 TB Allocation Details'!$A$18:$L$18, 0),FALSE), 'E2 Allocators'!$B$15:$W$361, MATCH(AU$17, 'E2 Allocators'!$B$15:$W$15, 0),FALSE)), 0, VLOOKUP(VLOOKUP($A604, 'E4 TB Allocation Details'!$A$18:$L$217, MATCH("Customer ID", 'E4 TB Allocation Details'!$A$18:$L$18, 0),FALSE), 'E2 Allocators'!$B$15:$W$361, MATCH(AU$17, 'E2 Allocators'!$B$15:$W$15, 0),FALSE))</f>
        <v>0</v>
      </c>
      <c r="AV604" s="1262">
        <f t="shared" si="965"/>
        <v>0</v>
      </c>
      <c r="AW604" s="1259"/>
      <c r="AX604" s="1259"/>
      <c r="AY604" s="1259"/>
      <c r="AZ604" s="1259"/>
      <c r="BA604" s="1259"/>
      <c r="BB604" s="1259"/>
      <c r="BC604" s="1259"/>
      <c r="BD604" s="1259"/>
      <c r="BE604" s="1259"/>
      <c r="BF604" s="1259"/>
      <c r="BG604" s="1259"/>
      <c r="BH604" s="1259"/>
      <c r="BI604" s="1259"/>
      <c r="BJ604" s="1259"/>
      <c r="BK604" s="1259"/>
      <c r="BL604" s="1259"/>
      <c r="BM604" s="1259"/>
      <c r="BN604" s="1259"/>
      <c r="BO604" s="1259"/>
      <c r="BP604" s="1259"/>
      <c r="BQ604" s="1260"/>
    </row>
    <row r="605" spans="1:69" s="234" customFormat="1" ht="12.75" x14ac:dyDescent="0.2">
      <c r="A605" s="1261" t="s">
        <v>865</v>
      </c>
      <c r="B605" s="1254" t="s">
        <v>347</v>
      </c>
      <c r="C605" s="1255">
        <v>1</v>
      </c>
      <c r="D605" s="1256">
        <f t="shared" si="962"/>
        <v>1</v>
      </c>
      <c r="E605" s="1256">
        <f>VLOOKUP($A605,'E1 Categorization'!$A$35:$E$115,5,FALSE)</f>
        <v>0</v>
      </c>
      <c r="F605" s="1256">
        <f t="shared" si="963"/>
        <v>1</v>
      </c>
      <c r="G605" s="1257">
        <f>IF(ISERROR(VLOOKUP(VLOOKUP($A605, 'E4 TB Allocation Details'!$A$18:$L$217, MATCH("Demand ID", 'E4 TB Allocation Details'!$A$18:$L$18, 0),FALSE), 'E2 Allocators'!$B$15:$W$361, MATCH(G$17, 'E2 Allocators'!$B$15:$W$15, 0),FALSE)), 0, VLOOKUP(VLOOKUP($A605, 'E4 TB Allocation Details'!$A$18:$L$217, MATCH("Demand ID", 'E4 TB Allocation Details'!$A$18:$L$18, 0),FALSE), 'E2 Allocators'!$B$15:$W$361, MATCH(G$17, 'E2 Allocators'!$B$15:$W$15, 0),FALSE))</f>
        <v>0.327249628138367</v>
      </c>
      <c r="H605" s="1257">
        <f>IF(ISERROR(VLOOKUP(VLOOKUP($A605, 'E4 TB Allocation Details'!$A$18:$L$217, MATCH("Demand ID", 'E4 TB Allocation Details'!$A$18:$L$18, 0),FALSE), 'E2 Allocators'!$B$15:$W$361, MATCH(H$17, 'E2 Allocators'!$B$15:$W$15, 0),FALSE)), 0, VLOOKUP(VLOOKUP($A605, 'E4 TB Allocation Details'!$A$18:$L$217, MATCH("Demand ID", 'E4 TB Allocation Details'!$A$18:$L$18, 0),FALSE), 'E2 Allocators'!$B$15:$W$361, MATCH(H$17, 'E2 Allocators'!$B$15:$W$15, 0),FALSE))</f>
        <v>8.7737977540411807E-2</v>
      </c>
      <c r="I605" s="1257">
        <f>IF(ISERROR(VLOOKUP(VLOOKUP($A605, 'E4 TB Allocation Details'!$A$18:$L$217, MATCH("Demand ID", 'E4 TB Allocation Details'!$A$18:$L$18, 0),FALSE), 'E2 Allocators'!$B$15:$W$361, MATCH(I$17, 'E2 Allocators'!$B$15:$W$15, 0),FALSE)), 0, VLOOKUP(VLOOKUP($A605, 'E4 TB Allocation Details'!$A$18:$L$217, MATCH("Demand ID", 'E4 TB Allocation Details'!$A$18:$L$18, 0),FALSE), 'E2 Allocators'!$B$15:$W$361, MATCH(I$17, 'E2 Allocators'!$B$15:$W$15, 0),FALSE))</f>
        <v>0.21223961004216466</v>
      </c>
      <c r="J605" s="1257">
        <f>IF(ISERROR(VLOOKUP(VLOOKUP($A605, 'E4 TB Allocation Details'!$A$18:$L$217, MATCH("Demand ID", 'E4 TB Allocation Details'!$A$18:$L$18, 0),FALSE), 'E2 Allocators'!$B$15:$W$361, MATCH(J$17, 'E2 Allocators'!$B$15:$W$15, 0),FALSE)), 0, VLOOKUP(VLOOKUP($A605, 'E4 TB Allocation Details'!$A$18:$L$217, MATCH("Demand ID", 'E4 TB Allocation Details'!$A$18:$L$18, 0),FALSE), 'E2 Allocators'!$B$15:$W$361, MATCH(J$17, 'E2 Allocators'!$B$15:$W$15, 0),FALSE))</f>
        <v>0</v>
      </c>
      <c r="K605" s="1257">
        <f>IF(ISERROR(VLOOKUP(VLOOKUP($A605, 'E4 TB Allocation Details'!$A$18:$L$217, MATCH("Demand ID", 'E4 TB Allocation Details'!$A$18:$L$18, 0),FALSE), 'E2 Allocators'!$B$15:$W$361, MATCH(K$17, 'E2 Allocators'!$B$15:$W$15, 0),FALSE)), 0, VLOOKUP(VLOOKUP($A605, 'E4 TB Allocation Details'!$A$18:$L$217, MATCH("Demand ID", 'E4 TB Allocation Details'!$A$18:$L$18, 0),FALSE), 'E2 Allocators'!$B$15:$W$361, MATCH(K$17, 'E2 Allocators'!$B$15:$W$15, 0),FALSE))</f>
        <v>0.1418009119878379</v>
      </c>
      <c r="L605" s="1257">
        <f>IF(ISERROR(VLOOKUP(VLOOKUP($A605, 'E4 TB Allocation Details'!$A$18:$L$217, MATCH("Demand ID", 'E4 TB Allocation Details'!$A$18:$L$18, 0),FALSE), 'E2 Allocators'!$B$15:$W$361, MATCH(L$17, 'E2 Allocators'!$B$15:$W$15, 0),FALSE)), 0, VLOOKUP(VLOOKUP($A605, 'E4 TB Allocation Details'!$A$18:$L$217, MATCH("Demand ID", 'E4 TB Allocation Details'!$A$18:$L$18, 0),FALSE), 'E2 Allocators'!$B$15:$W$361, MATCH(L$17, 'E2 Allocators'!$B$15:$W$15, 0),FALSE))</f>
        <v>0.21852846482673824</v>
      </c>
      <c r="M605" s="1257">
        <f>IF(ISERROR(VLOOKUP(VLOOKUP($A605, 'E4 TB Allocation Details'!$A$18:$L$217, MATCH("Demand ID", 'E4 TB Allocation Details'!$A$18:$L$18, 0),FALSE), 'E2 Allocators'!$B$15:$W$361, MATCH(M$17, 'E2 Allocators'!$B$15:$W$15, 0),FALSE)), 0, VLOOKUP(VLOOKUP($A605, 'E4 TB Allocation Details'!$A$18:$L$217, MATCH("Demand ID", 'E4 TB Allocation Details'!$A$18:$L$18, 0),FALSE), 'E2 Allocators'!$B$15:$W$361, MATCH(M$17, 'E2 Allocators'!$B$15:$W$15, 0),FALSE))</f>
        <v>9.961721703243347E-3</v>
      </c>
      <c r="N605" s="1257">
        <f>IF(ISERROR(VLOOKUP(VLOOKUP($A605, 'E4 TB Allocation Details'!$A$18:$L$217, MATCH("Demand ID", 'E4 TB Allocation Details'!$A$18:$L$18, 0),FALSE), 'E2 Allocators'!$B$15:$W$361, MATCH(N$17, 'E2 Allocators'!$B$15:$W$15, 0),FALSE)), 0, VLOOKUP(VLOOKUP($A605, 'E4 TB Allocation Details'!$A$18:$L$217, MATCH("Demand ID", 'E4 TB Allocation Details'!$A$18:$L$18, 0),FALSE), 'E2 Allocators'!$B$15:$W$361, MATCH(N$17, 'E2 Allocators'!$B$15:$W$15, 0),FALSE))</f>
        <v>6.3075955689159127E-4</v>
      </c>
      <c r="O605" s="1257">
        <f>IF(ISERROR(VLOOKUP(VLOOKUP($A605, 'E4 TB Allocation Details'!$A$18:$L$217, MATCH("Demand ID", 'E4 TB Allocation Details'!$A$18:$L$18, 0),FALSE), 'E2 Allocators'!$B$15:$W$361, MATCH(O$17, 'E2 Allocators'!$B$15:$W$15, 0),FALSE)), 0, VLOOKUP(VLOOKUP($A605, 'E4 TB Allocation Details'!$A$18:$L$217, MATCH("Demand ID", 'E4 TB Allocation Details'!$A$18:$L$18, 0),FALSE), 'E2 Allocators'!$B$15:$W$361, MATCH(O$17, 'E2 Allocators'!$B$15:$W$15, 0),FALSE))</f>
        <v>1.8509262043455339E-3</v>
      </c>
      <c r="P605" s="1257">
        <f>IF(ISERROR(VLOOKUP(VLOOKUP($A605, 'E4 TB Allocation Details'!$A$18:$L$217, MATCH("Demand ID", 'E4 TB Allocation Details'!$A$18:$L$18, 0),FALSE), 'E2 Allocators'!$B$15:$W$361, MATCH(P$17, 'E2 Allocators'!$B$15:$W$15, 0),FALSE)), 0, VLOOKUP(VLOOKUP($A605, 'E4 TB Allocation Details'!$A$18:$L$217, MATCH("Demand ID", 'E4 TB Allocation Details'!$A$18:$L$18, 0),FALSE), 'E2 Allocators'!$B$15:$W$361, MATCH(P$17, 'E2 Allocators'!$B$15:$W$15, 0),FALSE))</f>
        <v>0</v>
      </c>
      <c r="Q605" s="1257">
        <f>IF(ISERROR(VLOOKUP(VLOOKUP($A605, 'E4 TB Allocation Details'!$A$18:$L$217, MATCH("Demand ID", 'E4 TB Allocation Details'!$A$18:$L$18, 0),FALSE), 'E2 Allocators'!$B$15:$W$361, MATCH(Q$17, 'E2 Allocators'!$B$15:$W$15, 0),FALSE)), 0, VLOOKUP(VLOOKUP($A605, 'E4 TB Allocation Details'!$A$18:$L$217, MATCH("Demand ID", 'E4 TB Allocation Details'!$A$18:$L$18, 0),FALSE), 'E2 Allocators'!$B$15:$W$361, MATCH(Q$17, 'E2 Allocators'!$B$15:$W$15, 0),FALSE))</f>
        <v>0</v>
      </c>
      <c r="R605" s="1257">
        <f>IF(ISERROR(VLOOKUP(VLOOKUP($A605, 'E4 TB Allocation Details'!$A$18:$L$217, MATCH("Demand ID", 'E4 TB Allocation Details'!$A$18:$L$18, 0),FALSE), 'E2 Allocators'!$B$15:$W$361, MATCH(R$17, 'E2 Allocators'!$B$15:$W$15, 0),FALSE)), 0, VLOOKUP(VLOOKUP($A605, 'E4 TB Allocation Details'!$A$18:$L$217, MATCH("Demand ID", 'E4 TB Allocation Details'!$A$18:$L$18, 0),FALSE), 'E2 Allocators'!$B$15:$W$361, MATCH(R$17, 'E2 Allocators'!$B$15:$W$15, 0),FALSE))</f>
        <v>0</v>
      </c>
      <c r="S605" s="1257">
        <f>IF(ISERROR(VLOOKUP(VLOOKUP($A605, 'E4 TB Allocation Details'!$A$18:$L$217, MATCH("Demand ID", 'E4 TB Allocation Details'!$A$18:$L$18, 0),FALSE), 'E2 Allocators'!$B$15:$W$361, MATCH(S$17, 'E2 Allocators'!$B$15:$W$15, 0),FALSE)), 0, VLOOKUP(VLOOKUP($A605, 'E4 TB Allocation Details'!$A$18:$L$217, MATCH("Demand ID", 'E4 TB Allocation Details'!$A$18:$L$18, 0),FALSE), 'E2 Allocators'!$B$15:$W$361, MATCH(S$17, 'E2 Allocators'!$B$15:$W$15, 0),FALSE))</f>
        <v>0</v>
      </c>
      <c r="T605" s="1257">
        <f>IF(ISERROR(VLOOKUP(VLOOKUP($A605, 'E4 TB Allocation Details'!$A$18:$L$217, MATCH("Demand ID", 'E4 TB Allocation Details'!$A$18:$L$18, 0),FALSE), 'E2 Allocators'!$B$15:$W$361, MATCH(T$17, 'E2 Allocators'!$B$15:$W$15, 0),FALSE)), 0, VLOOKUP(VLOOKUP($A605, 'E4 TB Allocation Details'!$A$18:$L$217, MATCH("Demand ID", 'E4 TB Allocation Details'!$A$18:$L$18, 0),FALSE), 'E2 Allocators'!$B$15:$W$361, MATCH(T$17, 'E2 Allocators'!$B$15:$W$15, 0),FALSE))</f>
        <v>0</v>
      </c>
      <c r="U605" s="1257">
        <f>IF(ISERROR(VLOOKUP(VLOOKUP($A605, 'E4 TB Allocation Details'!$A$18:$L$217, MATCH("Demand ID", 'E4 TB Allocation Details'!$A$18:$L$18, 0),FALSE), 'E2 Allocators'!$B$15:$W$361, MATCH(U$17, 'E2 Allocators'!$B$15:$W$15, 0),FALSE)), 0, VLOOKUP(VLOOKUP($A605, 'E4 TB Allocation Details'!$A$18:$L$217, MATCH("Demand ID", 'E4 TB Allocation Details'!$A$18:$L$18, 0),FALSE), 'E2 Allocators'!$B$15:$W$361, MATCH(U$17, 'E2 Allocators'!$B$15:$W$15, 0),FALSE))</f>
        <v>0</v>
      </c>
      <c r="V605" s="1257">
        <f>IF(ISERROR(VLOOKUP(VLOOKUP($A605, 'E4 TB Allocation Details'!$A$18:$L$217, MATCH("Demand ID", 'E4 TB Allocation Details'!$A$18:$L$18, 0),FALSE), 'E2 Allocators'!$B$15:$W$361, MATCH(V$17, 'E2 Allocators'!$B$15:$W$15, 0),FALSE)), 0, VLOOKUP(VLOOKUP($A605, 'E4 TB Allocation Details'!$A$18:$L$217, MATCH("Demand ID", 'E4 TB Allocation Details'!$A$18:$L$18, 0),FALSE), 'E2 Allocators'!$B$15:$W$361, MATCH(V$17, 'E2 Allocators'!$B$15:$W$15, 0),FALSE))</f>
        <v>0</v>
      </c>
      <c r="W605" s="1257">
        <f>IF(ISERROR(VLOOKUP(VLOOKUP($A605, 'E4 TB Allocation Details'!$A$18:$L$217, MATCH("Demand ID", 'E4 TB Allocation Details'!$A$18:$L$18, 0),FALSE), 'E2 Allocators'!$B$15:$W$361, MATCH(W$17, 'E2 Allocators'!$B$15:$W$15, 0),FALSE)), 0, VLOOKUP(VLOOKUP($A605, 'E4 TB Allocation Details'!$A$18:$L$217, MATCH("Demand ID", 'E4 TB Allocation Details'!$A$18:$L$18, 0),FALSE), 'E2 Allocators'!$B$15:$W$361, MATCH(W$17, 'E2 Allocators'!$B$15:$W$15, 0),FALSE))</f>
        <v>0</v>
      </c>
      <c r="X605" s="1257">
        <f>IF(ISERROR(VLOOKUP(VLOOKUP($A605, 'E4 TB Allocation Details'!$A$18:$L$217, MATCH("Demand ID", 'E4 TB Allocation Details'!$A$18:$L$18, 0),FALSE), 'E2 Allocators'!$B$15:$W$361, MATCH(X$17, 'E2 Allocators'!$B$15:$W$15, 0),FALSE)), 0, VLOOKUP(VLOOKUP($A605, 'E4 TB Allocation Details'!$A$18:$L$217, MATCH("Demand ID", 'E4 TB Allocation Details'!$A$18:$L$18, 0),FALSE), 'E2 Allocators'!$B$15:$W$361, MATCH(X$17, 'E2 Allocators'!$B$15:$W$15, 0),FALSE))</f>
        <v>0</v>
      </c>
      <c r="Y605" s="1257">
        <f>IF(ISERROR(VLOOKUP(VLOOKUP($A605, 'E4 TB Allocation Details'!$A$18:$L$217, MATCH("Demand ID", 'E4 TB Allocation Details'!$A$18:$L$18, 0),FALSE), 'E2 Allocators'!$B$15:$W$361, MATCH(Y$17, 'E2 Allocators'!$B$15:$W$15, 0),FALSE)), 0, VLOOKUP(VLOOKUP($A605, 'E4 TB Allocation Details'!$A$18:$L$217, MATCH("Demand ID", 'E4 TB Allocation Details'!$A$18:$L$18, 0),FALSE), 'E2 Allocators'!$B$15:$W$361, MATCH(Y$17, 'E2 Allocators'!$B$15:$W$15, 0),FALSE))</f>
        <v>0</v>
      </c>
      <c r="Z605" s="1257">
        <f>IF(ISERROR(VLOOKUP(VLOOKUP($A605, 'E4 TB Allocation Details'!$A$18:$L$217, MATCH("Demand ID", 'E4 TB Allocation Details'!$A$18:$L$18, 0),FALSE), 'E2 Allocators'!$B$15:$W$361, MATCH(Z$17, 'E2 Allocators'!$B$15:$W$15, 0),FALSE)), 0, VLOOKUP(VLOOKUP($A605, 'E4 TB Allocation Details'!$A$18:$L$217, MATCH("Demand ID", 'E4 TB Allocation Details'!$A$18:$L$18, 0),FALSE), 'E2 Allocators'!$B$15:$W$361, MATCH(Z$17, 'E2 Allocators'!$B$15:$W$15, 0),FALSE))</f>
        <v>0</v>
      </c>
      <c r="AA605" s="1262">
        <f t="shared" si="964"/>
        <v>1.0000000000000002</v>
      </c>
      <c r="AB605" s="1257">
        <f>IF(ISERROR(VLOOKUP(VLOOKUP($A605, 'E4 TB Allocation Details'!$A$18:$L$217, MATCH("Customer ID", 'E4 TB Allocation Details'!$A$18:$L$18, 0),FALSE), 'E2 Allocators'!$B$15:$W$361, MATCH(AB$17, 'E2 Allocators'!$B$15:$W$15, 0),FALSE)), 0, VLOOKUP(VLOOKUP($A605, 'E4 TB Allocation Details'!$A$18:$L$217, MATCH("Customer ID", 'E4 TB Allocation Details'!$A$18:$L$18, 0),FALSE), 'E2 Allocators'!$B$15:$W$361, MATCH(AB$17, 'E2 Allocators'!$B$15:$W$15, 0),FALSE))</f>
        <v>0</v>
      </c>
      <c r="AC605" s="1257">
        <f>IF(ISERROR(VLOOKUP(VLOOKUP($A605, 'E4 TB Allocation Details'!$A$18:$L$217, MATCH("Customer ID", 'E4 TB Allocation Details'!$A$18:$L$18, 0),FALSE), 'E2 Allocators'!$B$15:$W$361, MATCH(AC$17, 'E2 Allocators'!$B$15:$W$15, 0),FALSE)), 0, VLOOKUP(VLOOKUP($A605, 'E4 TB Allocation Details'!$A$18:$L$217, MATCH("Customer ID", 'E4 TB Allocation Details'!$A$18:$L$18, 0),FALSE), 'E2 Allocators'!$B$15:$W$361, MATCH(AC$17, 'E2 Allocators'!$B$15:$W$15, 0),FALSE))</f>
        <v>0</v>
      </c>
      <c r="AD605" s="1257">
        <f>IF(ISERROR(VLOOKUP(VLOOKUP($A605, 'E4 TB Allocation Details'!$A$18:$L$217, MATCH("Customer ID", 'E4 TB Allocation Details'!$A$18:$L$18, 0),FALSE), 'E2 Allocators'!$B$15:$W$361, MATCH(AD$17, 'E2 Allocators'!$B$15:$W$15, 0),FALSE)), 0, VLOOKUP(VLOOKUP($A605, 'E4 TB Allocation Details'!$A$18:$L$217, MATCH("Customer ID", 'E4 TB Allocation Details'!$A$18:$L$18, 0),FALSE), 'E2 Allocators'!$B$15:$W$361, MATCH(AD$17, 'E2 Allocators'!$B$15:$W$15, 0),FALSE))</f>
        <v>0</v>
      </c>
      <c r="AE605" s="1257">
        <f>IF(ISERROR(VLOOKUP(VLOOKUP($A605, 'E4 TB Allocation Details'!$A$18:$L$217, MATCH("Customer ID", 'E4 TB Allocation Details'!$A$18:$L$18, 0),FALSE), 'E2 Allocators'!$B$15:$W$361, MATCH(AE$17, 'E2 Allocators'!$B$15:$W$15, 0),FALSE)), 0, VLOOKUP(VLOOKUP($A605, 'E4 TB Allocation Details'!$A$18:$L$217, MATCH("Customer ID", 'E4 TB Allocation Details'!$A$18:$L$18, 0),FALSE), 'E2 Allocators'!$B$15:$W$361, MATCH(AE$17, 'E2 Allocators'!$B$15:$W$15, 0),FALSE))</f>
        <v>0</v>
      </c>
      <c r="AF605" s="1257">
        <f>IF(ISERROR(VLOOKUP(VLOOKUP($A605, 'E4 TB Allocation Details'!$A$18:$L$217, MATCH("Customer ID", 'E4 TB Allocation Details'!$A$18:$L$18, 0),FALSE), 'E2 Allocators'!$B$15:$W$361, MATCH(AF$17, 'E2 Allocators'!$B$15:$W$15, 0),FALSE)), 0, VLOOKUP(VLOOKUP($A605, 'E4 TB Allocation Details'!$A$18:$L$217, MATCH("Customer ID", 'E4 TB Allocation Details'!$A$18:$L$18, 0),FALSE), 'E2 Allocators'!$B$15:$W$361, MATCH(AF$17, 'E2 Allocators'!$B$15:$W$15, 0),FALSE))</f>
        <v>0</v>
      </c>
      <c r="AG605" s="1257">
        <f>IF(ISERROR(VLOOKUP(VLOOKUP($A605, 'E4 TB Allocation Details'!$A$18:$L$217, MATCH("Customer ID", 'E4 TB Allocation Details'!$A$18:$L$18, 0),FALSE), 'E2 Allocators'!$B$15:$W$361, MATCH(AG$17, 'E2 Allocators'!$B$15:$W$15, 0),FALSE)), 0, VLOOKUP(VLOOKUP($A605, 'E4 TB Allocation Details'!$A$18:$L$217, MATCH("Customer ID", 'E4 TB Allocation Details'!$A$18:$L$18, 0),FALSE), 'E2 Allocators'!$B$15:$W$361, MATCH(AG$17, 'E2 Allocators'!$B$15:$W$15, 0),FALSE))</f>
        <v>0</v>
      </c>
      <c r="AH605" s="1257">
        <f>IF(ISERROR(VLOOKUP(VLOOKUP($A605, 'E4 TB Allocation Details'!$A$18:$L$217, MATCH("Customer ID", 'E4 TB Allocation Details'!$A$18:$L$18, 0),FALSE), 'E2 Allocators'!$B$15:$W$361, MATCH(AH$17, 'E2 Allocators'!$B$15:$W$15, 0),FALSE)), 0, VLOOKUP(VLOOKUP($A605, 'E4 TB Allocation Details'!$A$18:$L$217, MATCH("Customer ID", 'E4 TB Allocation Details'!$A$18:$L$18, 0),FALSE), 'E2 Allocators'!$B$15:$W$361, MATCH(AH$17, 'E2 Allocators'!$B$15:$W$15, 0),FALSE))</f>
        <v>0</v>
      </c>
      <c r="AI605" s="1257">
        <f>IF(ISERROR(VLOOKUP(VLOOKUP($A605, 'E4 TB Allocation Details'!$A$18:$L$217, MATCH("Customer ID", 'E4 TB Allocation Details'!$A$18:$L$18, 0),FALSE), 'E2 Allocators'!$B$15:$W$361, MATCH(AI$17, 'E2 Allocators'!$B$15:$W$15, 0),FALSE)), 0, VLOOKUP(VLOOKUP($A605, 'E4 TB Allocation Details'!$A$18:$L$217, MATCH("Customer ID", 'E4 TB Allocation Details'!$A$18:$L$18, 0),FALSE), 'E2 Allocators'!$B$15:$W$361, MATCH(AI$17, 'E2 Allocators'!$B$15:$W$15, 0),FALSE))</f>
        <v>0</v>
      </c>
      <c r="AJ605" s="1257">
        <f>IF(ISERROR(VLOOKUP(VLOOKUP($A605, 'E4 TB Allocation Details'!$A$18:$L$217, MATCH("Customer ID", 'E4 TB Allocation Details'!$A$18:$L$18, 0),FALSE), 'E2 Allocators'!$B$15:$W$361, MATCH(AJ$17, 'E2 Allocators'!$B$15:$W$15, 0),FALSE)), 0, VLOOKUP(VLOOKUP($A605, 'E4 TB Allocation Details'!$A$18:$L$217, MATCH("Customer ID", 'E4 TB Allocation Details'!$A$18:$L$18, 0),FALSE), 'E2 Allocators'!$B$15:$W$361, MATCH(AJ$17, 'E2 Allocators'!$B$15:$W$15, 0),FALSE))</f>
        <v>0</v>
      </c>
      <c r="AK605" s="1257">
        <f>IF(ISERROR(VLOOKUP(VLOOKUP($A605, 'E4 TB Allocation Details'!$A$18:$L$217, MATCH("Customer ID", 'E4 TB Allocation Details'!$A$18:$L$18, 0),FALSE), 'E2 Allocators'!$B$15:$W$361, MATCH(AK$17, 'E2 Allocators'!$B$15:$W$15, 0),FALSE)), 0, VLOOKUP(VLOOKUP($A605, 'E4 TB Allocation Details'!$A$18:$L$217, MATCH("Customer ID", 'E4 TB Allocation Details'!$A$18:$L$18, 0),FALSE), 'E2 Allocators'!$B$15:$W$361, MATCH(AK$17, 'E2 Allocators'!$B$15:$W$15, 0),FALSE))</f>
        <v>0</v>
      </c>
      <c r="AL605" s="1257">
        <f>IF(ISERROR(VLOOKUP(VLOOKUP($A605, 'E4 TB Allocation Details'!$A$18:$L$217, MATCH("Customer ID", 'E4 TB Allocation Details'!$A$18:$L$18, 0),FALSE), 'E2 Allocators'!$B$15:$W$361, MATCH(AL$17, 'E2 Allocators'!$B$15:$W$15, 0),FALSE)), 0, VLOOKUP(VLOOKUP($A605, 'E4 TB Allocation Details'!$A$18:$L$217, MATCH("Customer ID", 'E4 TB Allocation Details'!$A$18:$L$18, 0),FALSE), 'E2 Allocators'!$B$15:$W$361, MATCH(AL$17, 'E2 Allocators'!$B$15:$W$15, 0),FALSE))</f>
        <v>0</v>
      </c>
      <c r="AM605" s="1257">
        <f>IF(ISERROR(VLOOKUP(VLOOKUP($A605, 'E4 TB Allocation Details'!$A$18:$L$217, MATCH("Customer ID", 'E4 TB Allocation Details'!$A$18:$L$18, 0),FALSE), 'E2 Allocators'!$B$15:$W$361, MATCH(AM$17, 'E2 Allocators'!$B$15:$W$15, 0),FALSE)), 0, VLOOKUP(VLOOKUP($A605, 'E4 TB Allocation Details'!$A$18:$L$217, MATCH("Customer ID", 'E4 TB Allocation Details'!$A$18:$L$18, 0),FALSE), 'E2 Allocators'!$B$15:$W$361, MATCH(AM$17, 'E2 Allocators'!$B$15:$W$15, 0),FALSE))</f>
        <v>0</v>
      </c>
      <c r="AN605" s="1257">
        <f>IF(ISERROR(VLOOKUP(VLOOKUP($A605, 'E4 TB Allocation Details'!$A$18:$L$217, MATCH("Customer ID", 'E4 TB Allocation Details'!$A$18:$L$18, 0),FALSE), 'E2 Allocators'!$B$15:$W$361, MATCH(AN$17, 'E2 Allocators'!$B$15:$W$15, 0),FALSE)), 0, VLOOKUP(VLOOKUP($A605, 'E4 TB Allocation Details'!$A$18:$L$217, MATCH("Customer ID", 'E4 TB Allocation Details'!$A$18:$L$18, 0),FALSE), 'E2 Allocators'!$B$15:$W$361, MATCH(AN$17, 'E2 Allocators'!$B$15:$W$15, 0),FALSE))</f>
        <v>0</v>
      </c>
      <c r="AO605" s="1257">
        <f>IF(ISERROR(VLOOKUP(VLOOKUP($A605, 'E4 TB Allocation Details'!$A$18:$L$217, MATCH("Customer ID", 'E4 TB Allocation Details'!$A$18:$L$18, 0),FALSE), 'E2 Allocators'!$B$15:$W$361, MATCH(AO$17, 'E2 Allocators'!$B$15:$W$15, 0),FALSE)), 0, VLOOKUP(VLOOKUP($A605, 'E4 TB Allocation Details'!$A$18:$L$217, MATCH("Customer ID", 'E4 TB Allocation Details'!$A$18:$L$18, 0),FALSE), 'E2 Allocators'!$B$15:$W$361, MATCH(AO$17, 'E2 Allocators'!$B$15:$W$15, 0),FALSE))</f>
        <v>0</v>
      </c>
      <c r="AP605" s="1257">
        <f>IF(ISERROR(VLOOKUP(VLOOKUP($A605, 'E4 TB Allocation Details'!$A$18:$L$217, MATCH("Customer ID", 'E4 TB Allocation Details'!$A$18:$L$18, 0),FALSE), 'E2 Allocators'!$B$15:$W$361, MATCH(AP$17, 'E2 Allocators'!$B$15:$W$15, 0),FALSE)), 0, VLOOKUP(VLOOKUP($A605, 'E4 TB Allocation Details'!$A$18:$L$217, MATCH("Customer ID", 'E4 TB Allocation Details'!$A$18:$L$18, 0),FALSE), 'E2 Allocators'!$B$15:$W$361, MATCH(AP$17, 'E2 Allocators'!$B$15:$W$15, 0),FALSE))</f>
        <v>0</v>
      </c>
      <c r="AQ605" s="1257">
        <f>IF(ISERROR(VLOOKUP(VLOOKUP($A605, 'E4 TB Allocation Details'!$A$18:$L$217, MATCH("Customer ID", 'E4 TB Allocation Details'!$A$18:$L$18, 0),FALSE), 'E2 Allocators'!$B$15:$W$361, MATCH(AQ$17, 'E2 Allocators'!$B$15:$W$15, 0),FALSE)), 0, VLOOKUP(VLOOKUP($A605, 'E4 TB Allocation Details'!$A$18:$L$217, MATCH("Customer ID", 'E4 TB Allocation Details'!$A$18:$L$18, 0),FALSE), 'E2 Allocators'!$B$15:$W$361, MATCH(AQ$17, 'E2 Allocators'!$B$15:$W$15, 0),FALSE))</f>
        <v>0</v>
      </c>
      <c r="AR605" s="1257">
        <f>IF(ISERROR(VLOOKUP(VLOOKUP($A605, 'E4 TB Allocation Details'!$A$18:$L$217, MATCH("Customer ID", 'E4 TB Allocation Details'!$A$18:$L$18, 0),FALSE), 'E2 Allocators'!$B$15:$W$361, MATCH(AR$17, 'E2 Allocators'!$B$15:$W$15, 0),FALSE)), 0, VLOOKUP(VLOOKUP($A605, 'E4 TB Allocation Details'!$A$18:$L$217, MATCH("Customer ID", 'E4 TB Allocation Details'!$A$18:$L$18, 0),FALSE), 'E2 Allocators'!$B$15:$W$361, MATCH(AR$17, 'E2 Allocators'!$B$15:$W$15, 0),FALSE))</f>
        <v>0</v>
      </c>
      <c r="AS605" s="1257">
        <f>IF(ISERROR(VLOOKUP(VLOOKUP($A605, 'E4 TB Allocation Details'!$A$18:$L$217, MATCH("Customer ID", 'E4 TB Allocation Details'!$A$18:$L$18, 0),FALSE), 'E2 Allocators'!$B$15:$W$361, MATCH(AS$17, 'E2 Allocators'!$B$15:$W$15, 0),FALSE)), 0, VLOOKUP(VLOOKUP($A605, 'E4 TB Allocation Details'!$A$18:$L$217, MATCH("Customer ID", 'E4 TB Allocation Details'!$A$18:$L$18, 0),FALSE), 'E2 Allocators'!$B$15:$W$361, MATCH(AS$17, 'E2 Allocators'!$B$15:$W$15, 0),FALSE))</f>
        <v>0</v>
      </c>
      <c r="AT605" s="1257">
        <f>IF(ISERROR(VLOOKUP(VLOOKUP($A605, 'E4 TB Allocation Details'!$A$18:$L$217, MATCH("Customer ID", 'E4 TB Allocation Details'!$A$18:$L$18, 0),FALSE), 'E2 Allocators'!$B$15:$W$361, MATCH(AT$17, 'E2 Allocators'!$B$15:$W$15, 0),FALSE)), 0, VLOOKUP(VLOOKUP($A605, 'E4 TB Allocation Details'!$A$18:$L$217, MATCH("Customer ID", 'E4 TB Allocation Details'!$A$18:$L$18, 0),FALSE), 'E2 Allocators'!$B$15:$W$361, MATCH(AT$17, 'E2 Allocators'!$B$15:$W$15, 0),FALSE))</f>
        <v>0</v>
      </c>
      <c r="AU605" s="1257">
        <f>IF(ISERROR(VLOOKUP(VLOOKUP($A605, 'E4 TB Allocation Details'!$A$18:$L$217, MATCH("Customer ID", 'E4 TB Allocation Details'!$A$18:$L$18, 0),FALSE), 'E2 Allocators'!$B$15:$W$361, MATCH(AU$17, 'E2 Allocators'!$B$15:$W$15, 0),FALSE)), 0, VLOOKUP(VLOOKUP($A605, 'E4 TB Allocation Details'!$A$18:$L$217, MATCH("Customer ID", 'E4 TB Allocation Details'!$A$18:$L$18, 0),FALSE), 'E2 Allocators'!$B$15:$W$361, MATCH(AU$17, 'E2 Allocators'!$B$15:$W$15, 0),FALSE))</f>
        <v>0</v>
      </c>
      <c r="AV605" s="1262">
        <f t="shared" si="965"/>
        <v>0</v>
      </c>
      <c r="AW605" s="1259"/>
      <c r="AX605" s="1259"/>
      <c r="AY605" s="1259"/>
      <c r="AZ605" s="1259"/>
      <c r="BA605" s="1259"/>
      <c r="BB605" s="1259"/>
      <c r="BC605" s="1259"/>
      <c r="BD605" s="1259"/>
      <c r="BE605" s="1259"/>
      <c r="BF605" s="1259"/>
      <c r="BG605" s="1259"/>
      <c r="BH605" s="1259"/>
      <c r="BI605" s="1259"/>
      <c r="BJ605" s="1259"/>
      <c r="BK605" s="1259"/>
      <c r="BL605" s="1259"/>
      <c r="BM605" s="1259"/>
      <c r="BN605" s="1259"/>
      <c r="BO605" s="1259"/>
      <c r="BP605" s="1259"/>
      <c r="BQ605" s="1260"/>
    </row>
    <row r="606" spans="1:69" s="234" customFormat="1" ht="12.75" x14ac:dyDescent="0.2">
      <c r="A606" s="1261" t="s">
        <v>866</v>
      </c>
      <c r="B606" s="1254" t="s">
        <v>348</v>
      </c>
      <c r="C606" s="1255">
        <v>1</v>
      </c>
      <c r="D606" s="1256">
        <f t="shared" si="962"/>
        <v>1</v>
      </c>
      <c r="E606" s="1256">
        <f>VLOOKUP($A606,'E1 Categorization'!$A$35:$E$115,5,FALSE)</f>
        <v>0</v>
      </c>
      <c r="F606" s="1256">
        <f t="shared" si="963"/>
        <v>1</v>
      </c>
      <c r="G606" s="1257">
        <f>IF(ISERROR(VLOOKUP(VLOOKUP($A606, 'E4 TB Allocation Details'!$A$18:$L$217, MATCH("Demand ID", 'E4 TB Allocation Details'!$A$18:$L$18, 0),FALSE), 'E2 Allocators'!$B$15:$W$361, MATCH(G$17, 'E2 Allocators'!$B$15:$W$15, 0),FALSE)), 0, VLOOKUP(VLOOKUP($A606, 'E4 TB Allocation Details'!$A$18:$L$217, MATCH("Demand ID", 'E4 TB Allocation Details'!$A$18:$L$18, 0),FALSE), 'E2 Allocators'!$B$15:$W$361, MATCH(G$17, 'E2 Allocators'!$B$15:$W$15, 0),FALSE))</f>
        <v>0.327249628138367</v>
      </c>
      <c r="H606" s="1257">
        <f>IF(ISERROR(VLOOKUP(VLOOKUP($A606, 'E4 TB Allocation Details'!$A$18:$L$217, MATCH("Demand ID", 'E4 TB Allocation Details'!$A$18:$L$18, 0),FALSE), 'E2 Allocators'!$B$15:$W$361, MATCH(H$17, 'E2 Allocators'!$B$15:$W$15, 0),FALSE)), 0, VLOOKUP(VLOOKUP($A606, 'E4 TB Allocation Details'!$A$18:$L$217, MATCH("Demand ID", 'E4 TB Allocation Details'!$A$18:$L$18, 0),FALSE), 'E2 Allocators'!$B$15:$W$361, MATCH(H$17, 'E2 Allocators'!$B$15:$W$15, 0),FALSE))</f>
        <v>8.7737977540411807E-2</v>
      </c>
      <c r="I606" s="1257">
        <f>IF(ISERROR(VLOOKUP(VLOOKUP($A606, 'E4 TB Allocation Details'!$A$18:$L$217, MATCH("Demand ID", 'E4 TB Allocation Details'!$A$18:$L$18, 0),FALSE), 'E2 Allocators'!$B$15:$W$361, MATCH(I$17, 'E2 Allocators'!$B$15:$W$15, 0),FALSE)), 0, VLOOKUP(VLOOKUP($A606, 'E4 TB Allocation Details'!$A$18:$L$217, MATCH("Demand ID", 'E4 TB Allocation Details'!$A$18:$L$18, 0),FALSE), 'E2 Allocators'!$B$15:$W$361, MATCH(I$17, 'E2 Allocators'!$B$15:$W$15, 0),FALSE))</f>
        <v>0.21223961004216466</v>
      </c>
      <c r="J606" s="1257">
        <f>IF(ISERROR(VLOOKUP(VLOOKUP($A606, 'E4 TB Allocation Details'!$A$18:$L$217, MATCH("Demand ID", 'E4 TB Allocation Details'!$A$18:$L$18, 0),FALSE), 'E2 Allocators'!$B$15:$W$361, MATCH(J$17, 'E2 Allocators'!$B$15:$W$15, 0),FALSE)), 0, VLOOKUP(VLOOKUP($A606, 'E4 TB Allocation Details'!$A$18:$L$217, MATCH("Demand ID", 'E4 TB Allocation Details'!$A$18:$L$18, 0),FALSE), 'E2 Allocators'!$B$15:$W$361, MATCH(J$17, 'E2 Allocators'!$B$15:$W$15, 0),FALSE))</f>
        <v>0</v>
      </c>
      <c r="K606" s="1257">
        <f>IF(ISERROR(VLOOKUP(VLOOKUP($A606, 'E4 TB Allocation Details'!$A$18:$L$217, MATCH("Demand ID", 'E4 TB Allocation Details'!$A$18:$L$18, 0),FALSE), 'E2 Allocators'!$B$15:$W$361, MATCH(K$17, 'E2 Allocators'!$B$15:$W$15, 0),FALSE)), 0, VLOOKUP(VLOOKUP($A606, 'E4 TB Allocation Details'!$A$18:$L$217, MATCH("Demand ID", 'E4 TB Allocation Details'!$A$18:$L$18, 0),FALSE), 'E2 Allocators'!$B$15:$W$361, MATCH(K$17, 'E2 Allocators'!$B$15:$W$15, 0),FALSE))</f>
        <v>0.1418009119878379</v>
      </c>
      <c r="L606" s="1257">
        <f>IF(ISERROR(VLOOKUP(VLOOKUP($A606, 'E4 TB Allocation Details'!$A$18:$L$217, MATCH("Demand ID", 'E4 TB Allocation Details'!$A$18:$L$18, 0),FALSE), 'E2 Allocators'!$B$15:$W$361, MATCH(L$17, 'E2 Allocators'!$B$15:$W$15, 0),FALSE)), 0, VLOOKUP(VLOOKUP($A606, 'E4 TB Allocation Details'!$A$18:$L$217, MATCH("Demand ID", 'E4 TB Allocation Details'!$A$18:$L$18, 0),FALSE), 'E2 Allocators'!$B$15:$W$361, MATCH(L$17, 'E2 Allocators'!$B$15:$W$15, 0),FALSE))</f>
        <v>0.21852846482673824</v>
      </c>
      <c r="M606" s="1257">
        <f>IF(ISERROR(VLOOKUP(VLOOKUP($A606, 'E4 TB Allocation Details'!$A$18:$L$217, MATCH("Demand ID", 'E4 TB Allocation Details'!$A$18:$L$18, 0),FALSE), 'E2 Allocators'!$B$15:$W$361, MATCH(M$17, 'E2 Allocators'!$B$15:$W$15, 0),FALSE)), 0, VLOOKUP(VLOOKUP($A606, 'E4 TB Allocation Details'!$A$18:$L$217, MATCH("Demand ID", 'E4 TB Allocation Details'!$A$18:$L$18, 0),FALSE), 'E2 Allocators'!$B$15:$W$361, MATCH(M$17, 'E2 Allocators'!$B$15:$W$15, 0),FALSE))</f>
        <v>9.961721703243347E-3</v>
      </c>
      <c r="N606" s="1257">
        <f>IF(ISERROR(VLOOKUP(VLOOKUP($A606, 'E4 TB Allocation Details'!$A$18:$L$217, MATCH("Demand ID", 'E4 TB Allocation Details'!$A$18:$L$18, 0),FALSE), 'E2 Allocators'!$B$15:$W$361, MATCH(N$17, 'E2 Allocators'!$B$15:$W$15, 0),FALSE)), 0, VLOOKUP(VLOOKUP($A606, 'E4 TB Allocation Details'!$A$18:$L$217, MATCH("Demand ID", 'E4 TB Allocation Details'!$A$18:$L$18, 0),FALSE), 'E2 Allocators'!$B$15:$W$361, MATCH(N$17, 'E2 Allocators'!$B$15:$W$15, 0),FALSE))</f>
        <v>6.3075955689159127E-4</v>
      </c>
      <c r="O606" s="1257">
        <f>IF(ISERROR(VLOOKUP(VLOOKUP($A606, 'E4 TB Allocation Details'!$A$18:$L$217, MATCH("Demand ID", 'E4 TB Allocation Details'!$A$18:$L$18, 0),FALSE), 'E2 Allocators'!$B$15:$W$361, MATCH(O$17, 'E2 Allocators'!$B$15:$W$15, 0),FALSE)), 0, VLOOKUP(VLOOKUP($A606, 'E4 TB Allocation Details'!$A$18:$L$217, MATCH("Demand ID", 'E4 TB Allocation Details'!$A$18:$L$18, 0),FALSE), 'E2 Allocators'!$B$15:$W$361, MATCH(O$17, 'E2 Allocators'!$B$15:$W$15, 0),FALSE))</f>
        <v>1.8509262043455339E-3</v>
      </c>
      <c r="P606" s="1257">
        <f>IF(ISERROR(VLOOKUP(VLOOKUP($A606, 'E4 TB Allocation Details'!$A$18:$L$217, MATCH("Demand ID", 'E4 TB Allocation Details'!$A$18:$L$18, 0),FALSE), 'E2 Allocators'!$B$15:$W$361, MATCH(P$17, 'E2 Allocators'!$B$15:$W$15, 0),FALSE)), 0, VLOOKUP(VLOOKUP($A606, 'E4 TB Allocation Details'!$A$18:$L$217, MATCH("Demand ID", 'E4 TB Allocation Details'!$A$18:$L$18, 0),FALSE), 'E2 Allocators'!$B$15:$W$361, MATCH(P$17, 'E2 Allocators'!$B$15:$W$15, 0),FALSE))</f>
        <v>0</v>
      </c>
      <c r="Q606" s="1257">
        <f>IF(ISERROR(VLOOKUP(VLOOKUP($A606, 'E4 TB Allocation Details'!$A$18:$L$217, MATCH("Demand ID", 'E4 TB Allocation Details'!$A$18:$L$18, 0),FALSE), 'E2 Allocators'!$B$15:$W$361, MATCH(Q$17, 'E2 Allocators'!$B$15:$W$15, 0),FALSE)), 0, VLOOKUP(VLOOKUP($A606, 'E4 TB Allocation Details'!$A$18:$L$217, MATCH("Demand ID", 'E4 TB Allocation Details'!$A$18:$L$18, 0),FALSE), 'E2 Allocators'!$B$15:$W$361, MATCH(Q$17, 'E2 Allocators'!$B$15:$W$15, 0),FALSE))</f>
        <v>0</v>
      </c>
      <c r="R606" s="1257">
        <f>IF(ISERROR(VLOOKUP(VLOOKUP($A606, 'E4 TB Allocation Details'!$A$18:$L$217, MATCH("Demand ID", 'E4 TB Allocation Details'!$A$18:$L$18, 0),FALSE), 'E2 Allocators'!$B$15:$W$361, MATCH(R$17, 'E2 Allocators'!$B$15:$W$15, 0),FALSE)), 0, VLOOKUP(VLOOKUP($A606, 'E4 TB Allocation Details'!$A$18:$L$217, MATCH("Demand ID", 'E4 TB Allocation Details'!$A$18:$L$18, 0),FALSE), 'E2 Allocators'!$B$15:$W$361, MATCH(R$17, 'E2 Allocators'!$B$15:$W$15, 0),FALSE))</f>
        <v>0</v>
      </c>
      <c r="S606" s="1257">
        <f>IF(ISERROR(VLOOKUP(VLOOKUP($A606, 'E4 TB Allocation Details'!$A$18:$L$217, MATCH("Demand ID", 'E4 TB Allocation Details'!$A$18:$L$18, 0),FALSE), 'E2 Allocators'!$B$15:$W$361, MATCH(S$17, 'E2 Allocators'!$B$15:$W$15, 0),FALSE)), 0, VLOOKUP(VLOOKUP($A606, 'E4 TB Allocation Details'!$A$18:$L$217, MATCH("Demand ID", 'E4 TB Allocation Details'!$A$18:$L$18, 0),FALSE), 'E2 Allocators'!$B$15:$W$361, MATCH(S$17, 'E2 Allocators'!$B$15:$W$15, 0),FALSE))</f>
        <v>0</v>
      </c>
      <c r="T606" s="1257">
        <f>IF(ISERROR(VLOOKUP(VLOOKUP($A606, 'E4 TB Allocation Details'!$A$18:$L$217, MATCH("Demand ID", 'E4 TB Allocation Details'!$A$18:$L$18, 0),FALSE), 'E2 Allocators'!$B$15:$W$361, MATCH(T$17, 'E2 Allocators'!$B$15:$W$15, 0),FALSE)), 0, VLOOKUP(VLOOKUP($A606, 'E4 TB Allocation Details'!$A$18:$L$217, MATCH("Demand ID", 'E4 TB Allocation Details'!$A$18:$L$18, 0),FALSE), 'E2 Allocators'!$B$15:$W$361, MATCH(T$17, 'E2 Allocators'!$B$15:$W$15, 0),FALSE))</f>
        <v>0</v>
      </c>
      <c r="U606" s="1257">
        <f>IF(ISERROR(VLOOKUP(VLOOKUP($A606, 'E4 TB Allocation Details'!$A$18:$L$217, MATCH("Demand ID", 'E4 TB Allocation Details'!$A$18:$L$18, 0),FALSE), 'E2 Allocators'!$B$15:$W$361, MATCH(U$17, 'E2 Allocators'!$B$15:$W$15, 0),FALSE)), 0, VLOOKUP(VLOOKUP($A606, 'E4 TB Allocation Details'!$A$18:$L$217, MATCH("Demand ID", 'E4 TB Allocation Details'!$A$18:$L$18, 0),FALSE), 'E2 Allocators'!$B$15:$W$361, MATCH(U$17, 'E2 Allocators'!$B$15:$W$15, 0),FALSE))</f>
        <v>0</v>
      </c>
      <c r="V606" s="1257">
        <f>IF(ISERROR(VLOOKUP(VLOOKUP($A606, 'E4 TB Allocation Details'!$A$18:$L$217, MATCH("Demand ID", 'E4 TB Allocation Details'!$A$18:$L$18, 0),FALSE), 'E2 Allocators'!$B$15:$W$361, MATCH(V$17, 'E2 Allocators'!$B$15:$W$15, 0),FALSE)), 0, VLOOKUP(VLOOKUP($A606, 'E4 TB Allocation Details'!$A$18:$L$217, MATCH("Demand ID", 'E4 TB Allocation Details'!$A$18:$L$18, 0),FALSE), 'E2 Allocators'!$B$15:$W$361, MATCH(V$17, 'E2 Allocators'!$B$15:$W$15, 0),FALSE))</f>
        <v>0</v>
      </c>
      <c r="W606" s="1257">
        <f>IF(ISERROR(VLOOKUP(VLOOKUP($A606, 'E4 TB Allocation Details'!$A$18:$L$217, MATCH("Demand ID", 'E4 TB Allocation Details'!$A$18:$L$18, 0),FALSE), 'E2 Allocators'!$B$15:$W$361, MATCH(W$17, 'E2 Allocators'!$B$15:$W$15, 0),FALSE)), 0, VLOOKUP(VLOOKUP($A606, 'E4 TB Allocation Details'!$A$18:$L$217, MATCH("Demand ID", 'E4 TB Allocation Details'!$A$18:$L$18, 0),FALSE), 'E2 Allocators'!$B$15:$W$361, MATCH(W$17, 'E2 Allocators'!$B$15:$W$15, 0),FALSE))</f>
        <v>0</v>
      </c>
      <c r="X606" s="1257">
        <f>IF(ISERROR(VLOOKUP(VLOOKUP($A606, 'E4 TB Allocation Details'!$A$18:$L$217, MATCH("Demand ID", 'E4 TB Allocation Details'!$A$18:$L$18, 0),FALSE), 'E2 Allocators'!$B$15:$W$361, MATCH(X$17, 'E2 Allocators'!$B$15:$W$15, 0),FALSE)), 0, VLOOKUP(VLOOKUP($A606, 'E4 TB Allocation Details'!$A$18:$L$217, MATCH("Demand ID", 'E4 TB Allocation Details'!$A$18:$L$18, 0),FALSE), 'E2 Allocators'!$B$15:$W$361, MATCH(X$17, 'E2 Allocators'!$B$15:$W$15, 0),FALSE))</f>
        <v>0</v>
      </c>
      <c r="Y606" s="1257">
        <f>IF(ISERROR(VLOOKUP(VLOOKUP($A606, 'E4 TB Allocation Details'!$A$18:$L$217, MATCH("Demand ID", 'E4 TB Allocation Details'!$A$18:$L$18, 0),FALSE), 'E2 Allocators'!$B$15:$W$361, MATCH(Y$17, 'E2 Allocators'!$B$15:$W$15, 0),FALSE)), 0, VLOOKUP(VLOOKUP($A606, 'E4 TB Allocation Details'!$A$18:$L$217, MATCH("Demand ID", 'E4 TB Allocation Details'!$A$18:$L$18, 0),FALSE), 'E2 Allocators'!$B$15:$W$361, MATCH(Y$17, 'E2 Allocators'!$B$15:$W$15, 0),FALSE))</f>
        <v>0</v>
      </c>
      <c r="Z606" s="1257">
        <f>IF(ISERROR(VLOOKUP(VLOOKUP($A606, 'E4 TB Allocation Details'!$A$18:$L$217, MATCH("Demand ID", 'E4 TB Allocation Details'!$A$18:$L$18, 0),FALSE), 'E2 Allocators'!$B$15:$W$361, MATCH(Z$17, 'E2 Allocators'!$B$15:$W$15, 0),FALSE)), 0, VLOOKUP(VLOOKUP($A606, 'E4 TB Allocation Details'!$A$18:$L$217, MATCH("Demand ID", 'E4 TB Allocation Details'!$A$18:$L$18, 0),FALSE), 'E2 Allocators'!$B$15:$W$361, MATCH(Z$17, 'E2 Allocators'!$B$15:$W$15, 0),FALSE))</f>
        <v>0</v>
      </c>
      <c r="AA606" s="1262">
        <f t="shared" si="964"/>
        <v>1.0000000000000002</v>
      </c>
      <c r="AB606" s="1257">
        <f>IF(ISERROR(VLOOKUP(VLOOKUP($A606, 'E4 TB Allocation Details'!$A$18:$L$217, MATCH("Customer ID", 'E4 TB Allocation Details'!$A$18:$L$18, 0),FALSE), 'E2 Allocators'!$B$15:$W$361, MATCH(AB$17, 'E2 Allocators'!$B$15:$W$15, 0),FALSE)), 0, VLOOKUP(VLOOKUP($A606, 'E4 TB Allocation Details'!$A$18:$L$217, MATCH("Customer ID", 'E4 TB Allocation Details'!$A$18:$L$18, 0),FALSE), 'E2 Allocators'!$B$15:$W$361, MATCH(AB$17, 'E2 Allocators'!$B$15:$W$15, 0),FALSE))</f>
        <v>0</v>
      </c>
      <c r="AC606" s="1257">
        <f>IF(ISERROR(VLOOKUP(VLOOKUP($A606, 'E4 TB Allocation Details'!$A$18:$L$217, MATCH("Customer ID", 'E4 TB Allocation Details'!$A$18:$L$18, 0),FALSE), 'E2 Allocators'!$B$15:$W$361, MATCH(AC$17, 'E2 Allocators'!$B$15:$W$15, 0),FALSE)), 0, VLOOKUP(VLOOKUP($A606, 'E4 TB Allocation Details'!$A$18:$L$217, MATCH("Customer ID", 'E4 TB Allocation Details'!$A$18:$L$18, 0),FALSE), 'E2 Allocators'!$B$15:$W$361, MATCH(AC$17, 'E2 Allocators'!$B$15:$W$15, 0),FALSE))</f>
        <v>0</v>
      </c>
      <c r="AD606" s="1257">
        <f>IF(ISERROR(VLOOKUP(VLOOKUP($A606, 'E4 TB Allocation Details'!$A$18:$L$217, MATCH("Customer ID", 'E4 TB Allocation Details'!$A$18:$L$18, 0),FALSE), 'E2 Allocators'!$B$15:$W$361, MATCH(AD$17, 'E2 Allocators'!$B$15:$W$15, 0),FALSE)), 0, VLOOKUP(VLOOKUP($A606, 'E4 TB Allocation Details'!$A$18:$L$217, MATCH("Customer ID", 'E4 TB Allocation Details'!$A$18:$L$18, 0),FALSE), 'E2 Allocators'!$B$15:$W$361, MATCH(AD$17, 'E2 Allocators'!$B$15:$W$15, 0),FALSE))</f>
        <v>0</v>
      </c>
      <c r="AE606" s="1257">
        <f>IF(ISERROR(VLOOKUP(VLOOKUP($A606, 'E4 TB Allocation Details'!$A$18:$L$217, MATCH("Customer ID", 'E4 TB Allocation Details'!$A$18:$L$18, 0),FALSE), 'E2 Allocators'!$B$15:$W$361, MATCH(AE$17, 'E2 Allocators'!$B$15:$W$15, 0),FALSE)), 0, VLOOKUP(VLOOKUP($A606, 'E4 TB Allocation Details'!$A$18:$L$217, MATCH("Customer ID", 'E4 TB Allocation Details'!$A$18:$L$18, 0),FALSE), 'E2 Allocators'!$B$15:$W$361, MATCH(AE$17, 'E2 Allocators'!$B$15:$W$15, 0),FALSE))</f>
        <v>0</v>
      </c>
      <c r="AF606" s="1257">
        <f>IF(ISERROR(VLOOKUP(VLOOKUP($A606, 'E4 TB Allocation Details'!$A$18:$L$217, MATCH("Customer ID", 'E4 TB Allocation Details'!$A$18:$L$18, 0),FALSE), 'E2 Allocators'!$B$15:$W$361, MATCH(AF$17, 'E2 Allocators'!$B$15:$W$15, 0),FALSE)), 0, VLOOKUP(VLOOKUP($A606, 'E4 TB Allocation Details'!$A$18:$L$217, MATCH("Customer ID", 'E4 TB Allocation Details'!$A$18:$L$18, 0),FALSE), 'E2 Allocators'!$B$15:$W$361, MATCH(AF$17, 'E2 Allocators'!$B$15:$W$15, 0),FALSE))</f>
        <v>0</v>
      </c>
      <c r="AG606" s="1257">
        <f>IF(ISERROR(VLOOKUP(VLOOKUP($A606, 'E4 TB Allocation Details'!$A$18:$L$217, MATCH("Customer ID", 'E4 TB Allocation Details'!$A$18:$L$18, 0),FALSE), 'E2 Allocators'!$B$15:$W$361, MATCH(AG$17, 'E2 Allocators'!$B$15:$W$15, 0),FALSE)), 0, VLOOKUP(VLOOKUP($A606, 'E4 TB Allocation Details'!$A$18:$L$217, MATCH("Customer ID", 'E4 TB Allocation Details'!$A$18:$L$18, 0),FALSE), 'E2 Allocators'!$B$15:$W$361, MATCH(AG$17, 'E2 Allocators'!$B$15:$W$15, 0),FALSE))</f>
        <v>0</v>
      </c>
      <c r="AH606" s="1257">
        <f>IF(ISERROR(VLOOKUP(VLOOKUP($A606, 'E4 TB Allocation Details'!$A$18:$L$217, MATCH("Customer ID", 'E4 TB Allocation Details'!$A$18:$L$18, 0),FALSE), 'E2 Allocators'!$B$15:$W$361, MATCH(AH$17, 'E2 Allocators'!$B$15:$W$15, 0),FALSE)), 0, VLOOKUP(VLOOKUP($A606, 'E4 TB Allocation Details'!$A$18:$L$217, MATCH("Customer ID", 'E4 TB Allocation Details'!$A$18:$L$18, 0),FALSE), 'E2 Allocators'!$B$15:$W$361, MATCH(AH$17, 'E2 Allocators'!$B$15:$W$15, 0),FALSE))</f>
        <v>0</v>
      </c>
      <c r="AI606" s="1257">
        <f>IF(ISERROR(VLOOKUP(VLOOKUP($A606, 'E4 TB Allocation Details'!$A$18:$L$217, MATCH("Customer ID", 'E4 TB Allocation Details'!$A$18:$L$18, 0),FALSE), 'E2 Allocators'!$B$15:$W$361, MATCH(AI$17, 'E2 Allocators'!$B$15:$W$15, 0),FALSE)), 0, VLOOKUP(VLOOKUP($A606, 'E4 TB Allocation Details'!$A$18:$L$217, MATCH("Customer ID", 'E4 TB Allocation Details'!$A$18:$L$18, 0),FALSE), 'E2 Allocators'!$B$15:$W$361, MATCH(AI$17, 'E2 Allocators'!$B$15:$W$15, 0),FALSE))</f>
        <v>0</v>
      </c>
      <c r="AJ606" s="1257">
        <f>IF(ISERROR(VLOOKUP(VLOOKUP($A606, 'E4 TB Allocation Details'!$A$18:$L$217, MATCH("Customer ID", 'E4 TB Allocation Details'!$A$18:$L$18, 0),FALSE), 'E2 Allocators'!$B$15:$W$361, MATCH(AJ$17, 'E2 Allocators'!$B$15:$W$15, 0),FALSE)), 0, VLOOKUP(VLOOKUP($A606, 'E4 TB Allocation Details'!$A$18:$L$217, MATCH("Customer ID", 'E4 TB Allocation Details'!$A$18:$L$18, 0),FALSE), 'E2 Allocators'!$B$15:$W$361, MATCH(AJ$17, 'E2 Allocators'!$B$15:$W$15, 0),FALSE))</f>
        <v>0</v>
      </c>
      <c r="AK606" s="1257">
        <f>IF(ISERROR(VLOOKUP(VLOOKUP($A606, 'E4 TB Allocation Details'!$A$18:$L$217, MATCH("Customer ID", 'E4 TB Allocation Details'!$A$18:$L$18, 0),FALSE), 'E2 Allocators'!$B$15:$W$361, MATCH(AK$17, 'E2 Allocators'!$B$15:$W$15, 0),FALSE)), 0, VLOOKUP(VLOOKUP($A606, 'E4 TB Allocation Details'!$A$18:$L$217, MATCH("Customer ID", 'E4 TB Allocation Details'!$A$18:$L$18, 0),FALSE), 'E2 Allocators'!$B$15:$W$361, MATCH(AK$17, 'E2 Allocators'!$B$15:$W$15, 0),FALSE))</f>
        <v>0</v>
      </c>
      <c r="AL606" s="1257">
        <f>IF(ISERROR(VLOOKUP(VLOOKUP($A606, 'E4 TB Allocation Details'!$A$18:$L$217, MATCH("Customer ID", 'E4 TB Allocation Details'!$A$18:$L$18, 0),FALSE), 'E2 Allocators'!$B$15:$W$361, MATCH(AL$17, 'E2 Allocators'!$B$15:$W$15, 0),FALSE)), 0, VLOOKUP(VLOOKUP($A606, 'E4 TB Allocation Details'!$A$18:$L$217, MATCH("Customer ID", 'E4 TB Allocation Details'!$A$18:$L$18, 0),FALSE), 'E2 Allocators'!$B$15:$W$361, MATCH(AL$17, 'E2 Allocators'!$B$15:$W$15, 0),FALSE))</f>
        <v>0</v>
      </c>
      <c r="AM606" s="1257">
        <f>IF(ISERROR(VLOOKUP(VLOOKUP($A606, 'E4 TB Allocation Details'!$A$18:$L$217, MATCH("Customer ID", 'E4 TB Allocation Details'!$A$18:$L$18, 0),FALSE), 'E2 Allocators'!$B$15:$W$361, MATCH(AM$17, 'E2 Allocators'!$B$15:$W$15, 0),FALSE)), 0, VLOOKUP(VLOOKUP($A606, 'E4 TB Allocation Details'!$A$18:$L$217, MATCH("Customer ID", 'E4 TB Allocation Details'!$A$18:$L$18, 0),FALSE), 'E2 Allocators'!$B$15:$W$361, MATCH(AM$17, 'E2 Allocators'!$B$15:$W$15, 0),FALSE))</f>
        <v>0</v>
      </c>
      <c r="AN606" s="1257">
        <f>IF(ISERROR(VLOOKUP(VLOOKUP($A606, 'E4 TB Allocation Details'!$A$18:$L$217, MATCH("Customer ID", 'E4 TB Allocation Details'!$A$18:$L$18, 0),FALSE), 'E2 Allocators'!$B$15:$W$361, MATCH(AN$17, 'E2 Allocators'!$B$15:$W$15, 0),FALSE)), 0, VLOOKUP(VLOOKUP($A606, 'E4 TB Allocation Details'!$A$18:$L$217, MATCH("Customer ID", 'E4 TB Allocation Details'!$A$18:$L$18, 0),FALSE), 'E2 Allocators'!$B$15:$W$361, MATCH(AN$17, 'E2 Allocators'!$B$15:$W$15, 0),FALSE))</f>
        <v>0</v>
      </c>
      <c r="AO606" s="1257">
        <f>IF(ISERROR(VLOOKUP(VLOOKUP($A606, 'E4 TB Allocation Details'!$A$18:$L$217, MATCH("Customer ID", 'E4 TB Allocation Details'!$A$18:$L$18, 0),FALSE), 'E2 Allocators'!$B$15:$W$361, MATCH(AO$17, 'E2 Allocators'!$B$15:$W$15, 0),FALSE)), 0, VLOOKUP(VLOOKUP($A606, 'E4 TB Allocation Details'!$A$18:$L$217, MATCH("Customer ID", 'E4 TB Allocation Details'!$A$18:$L$18, 0),FALSE), 'E2 Allocators'!$B$15:$W$361, MATCH(AO$17, 'E2 Allocators'!$B$15:$W$15, 0),FALSE))</f>
        <v>0</v>
      </c>
      <c r="AP606" s="1257">
        <f>IF(ISERROR(VLOOKUP(VLOOKUP($A606, 'E4 TB Allocation Details'!$A$18:$L$217, MATCH("Customer ID", 'E4 TB Allocation Details'!$A$18:$L$18, 0),FALSE), 'E2 Allocators'!$B$15:$W$361, MATCH(AP$17, 'E2 Allocators'!$B$15:$W$15, 0),FALSE)), 0, VLOOKUP(VLOOKUP($A606, 'E4 TB Allocation Details'!$A$18:$L$217, MATCH("Customer ID", 'E4 TB Allocation Details'!$A$18:$L$18, 0),FALSE), 'E2 Allocators'!$B$15:$W$361, MATCH(AP$17, 'E2 Allocators'!$B$15:$W$15, 0),FALSE))</f>
        <v>0</v>
      </c>
      <c r="AQ606" s="1257">
        <f>IF(ISERROR(VLOOKUP(VLOOKUP($A606, 'E4 TB Allocation Details'!$A$18:$L$217, MATCH("Customer ID", 'E4 TB Allocation Details'!$A$18:$L$18, 0),FALSE), 'E2 Allocators'!$B$15:$W$361, MATCH(AQ$17, 'E2 Allocators'!$B$15:$W$15, 0),FALSE)), 0, VLOOKUP(VLOOKUP($A606, 'E4 TB Allocation Details'!$A$18:$L$217, MATCH("Customer ID", 'E4 TB Allocation Details'!$A$18:$L$18, 0),FALSE), 'E2 Allocators'!$B$15:$W$361, MATCH(AQ$17, 'E2 Allocators'!$B$15:$W$15, 0),FALSE))</f>
        <v>0</v>
      </c>
      <c r="AR606" s="1257">
        <f>IF(ISERROR(VLOOKUP(VLOOKUP($A606, 'E4 TB Allocation Details'!$A$18:$L$217, MATCH("Customer ID", 'E4 TB Allocation Details'!$A$18:$L$18, 0),FALSE), 'E2 Allocators'!$B$15:$W$361, MATCH(AR$17, 'E2 Allocators'!$B$15:$W$15, 0),FALSE)), 0, VLOOKUP(VLOOKUP($A606, 'E4 TB Allocation Details'!$A$18:$L$217, MATCH("Customer ID", 'E4 TB Allocation Details'!$A$18:$L$18, 0),FALSE), 'E2 Allocators'!$B$15:$W$361, MATCH(AR$17, 'E2 Allocators'!$B$15:$W$15, 0),FALSE))</f>
        <v>0</v>
      </c>
      <c r="AS606" s="1257">
        <f>IF(ISERROR(VLOOKUP(VLOOKUP($A606, 'E4 TB Allocation Details'!$A$18:$L$217, MATCH("Customer ID", 'E4 TB Allocation Details'!$A$18:$L$18, 0),FALSE), 'E2 Allocators'!$B$15:$W$361, MATCH(AS$17, 'E2 Allocators'!$B$15:$W$15, 0),FALSE)), 0, VLOOKUP(VLOOKUP($A606, 'E4 TB Allocation Details'!$A$18:$L$217, MATCH("Customer ID", 'E4 TB Allocation Details'!$A$18:$L$18, 0),FALSE), 'E2 Allocators'!$B$15:$W$361, MATCH(AS$17, 'E2 Allocators'!$B$15:$W$15, 0),FALSE))</f>
        <v>0</v>
      </c>
      <c r="AT606" s="1257">
        <f>IF(ISERROR(VLOOKUP(VLOOKUP($A606, 'E4 TB Allocation Details'!$A$18:$L$217, MATCH("Customer ID", 'E4 TB Allocation Details'!$A$18:$L$18, 0),FALSE), 'E2 Allocators'!$B$15:$W$361, MATCH(AT$17, 'E2 Allocators'!$B$15:$W$15, 0),FALSE)), 0, VLOOKUP(VLOOKUP($A606, 'E4 TB Allocation Details'!$A$18:$L$217, MATCH("Customer ID", 'E4 TB Allocation Details'!$A$18:$L$18, 0),FALSE), 'E2 Allocators'!$B$15:$W$361, MATCH(AT$17, 'E2 Allocators'!$B$15:$W$15, 0),FALSE))</f>
        <v>0</v>
      </c>
      <c r="AU606" s="1257">
        <f>IF(ISERROR(VLOOKUP(VLOOKUP($A606, 'E4 TB Allocation Details'!$A$18:$L$217, MATCH("Customer ID", 'E4 TB Allocation Details'!$A$18:$L$18, 0),FALSE), 'E2 Allocators'!$B$15:$W$361, MATCH(AU$17, 'E2 Allocators'!$B$15:$W$15, 0),FALSE)), 0, VLOOKUP(VLOOKUP($A606, 'E4 TB Allocation Details'!$A$18:$L$217, MATCH("Customer ID", 'E4 TB Allocation Details'!$A$18:$L$18, 0),FALSE), 'E2 Allocators'!$B$15:$W$361, MATCH(AU$17, 'E2 Allocators'!$B$15:$W$15, 0),FALSE))</f>
        <v>0</v>
      </c>
      <c r="AV606" s="1262">
        <f t="shared" si="965"/>
        <v>0</v>
      </c>
      <c r="AW606" s="1259"/>
      <c r="AX606" s="1259"/>
      <c r="AY606" s="1259"/>
      <c r="AZ606" s="1259"/>
      <c r="BA606" s="1259"/>
      <c r="BB606" s="1259"/>
      <c r="BC606" s="1259"/>
      <c r="BD606" s="1259"/>
      <c r="BE606" s="1259"/>
      <c r="BF606" s="1259"/>
      <c r="BG606" s="1259"/>
      <c r="BH606" s="1259"/>
      <c r="BI606" s="1259"/>
      <c r="BJ606" s="1259"/>
      <c r="BK606" s="1259"/>
      <c r="BL606" s="1259"/>
      <c r="BM606" s="1259"/>
      <c r="BN606" s="1259"/>
      <c r="BO606" s="1259"/>
      <c r="BP606" s="1259"/>
      <c r="BQ606" s="1260"/>
    </row>
    <row r="607" spans="1:69" s="234" customFormat="1" ht="12.75" x14ac:dyDescent="0.2">
      <c r="A607" s="1261">
        <v>1810</v>
      </c>
      <c r="B607" s="1254" t="s">
        <v>288</v>
      </c>
      <c r="C607" s="1255"/>
      <c r="D607" s="1256"/>
      <c r="E607" s="1256"/>
      <c r="F607" s="1256"/>
      <c r="G607" s="1257">
        <f>IF(ISERROR(VLOOKUP(VLOOKUP($A607, 'E4 TB Allocation Details'!$A$18:$L$217, MATCH("Demand ID", 'E4 TB Allocation Details'!$A$18:$L$18, 0),FALSE), 'E2 Allocators'!$B$15:$W$361, MATCH(G$17, 'E2 Allocators'!$B$15:$W$15, 0),FALSE)), 0, VLOOKUP(VLOOKUP($A607, 'E4 TB Allocation Details'!$A$18:$L$217, MATCH("Demand ID", 'E4 TB Allocation Details'!$A$18:$L$18, 0),FALSE), 'E2 Allocators'!$B$15:$W$361, MATCH(G$17, 'E2 Allocators'!$B$15:$W$15, 0),FALSE))</f>
        <v>0</v>
      </c>
      <c r="H607" s="1257">
        <f>IF(ISERROR(VLOOKUP(VLOOKUP($A607, 'E4 TB Allocation Details'!$A$18:$L$217, MATCH("Demand ID", 'E4 TB Allocation Details'!$A$18:$L$18, 0),FALSE), 'E2 Allocators'!$B$15:$W$361, MATCH(H$17, 'E2 Allocators'!$B$15:$W$15, 0),FALSE)), 0, VLOOKUP(VLOOKUP($A607, 'E4 TB Allocation Details'!$A$18:$L$217, MATCH("Demand ID", 'E4 TB Allocation Details'!$A$18:$L$18, 0),FALSE), 'E2 Allocators'!$B$15:$W$361, MATCH(H$17, 'E2 Allocators'!$B$15:$W$15, 0),FALSE))</f>
        <v>0</v>
      </c>
      <c r="I607" s="1257">
        <f>IF(ISERROR(VLOOKUP(VLOOKUP($A607, 'E4 TB Allocation Details'!$A$18:$L$217, MATCH("Demand ID", 'E4 TB Allocation Details'!$A$18:$L$18, 0),FALSE), 'E2 Allocators'!$B$15:$W$361, MATCH(I$17, 'E2 Allocators'!$B$15:$W$15, 0),FALSE)), 0, VLOOKUP(VLOOKUP($A607, 'E4 TB Allocation Details'!$A$18:$L$217, MATCH("Demand ID", 'E4 TB Allocation Details'!$A$18:$L$18, 0),FALSE), 'E2 Allocators'!$B$15:$W$361, MATCH(I$17, 'E2 Allocators'!$B$15:$W$15, 0),FALSE))</f>
        <v>0</v>
      </c>
      <c r="J607" s="1257">
        <f>IF(ISERROR(VLOOKUP(VLOOKUP($A607, 'E4 TB Allocation Details'!$A$18:$L$217, MATCH("Demand ID", 'E4 TB Allocation Details'!$A$18:$L$18, 0),FALSE), 'E2 Allocators'!$B$15:$W$361, MATCH(J$17, 'E2 Allocators'!$B$15:$W$15, 0),FALSE)), 0, VLOOKUP(VLOOKUP($A607, 'E4 TB Allocation Details'!$A$18:$L$217, MATCH("Demand ID", 'E4 TB Allocation Details'!$A$18:$L$18, 0),FALSE), 'E2 Allocators'!$B$15:$W$361, MATCH(J$17, 'E2 Allocators'!$B$15:$W$15, 0),FALSE))</f>
        <v>0</v>
      </c>
      <c r="K607" s="1257">
        <f>IF(ISERROR(VLOOKUP(VLOOKUP($A607, 'E4 TB Allocation Details'!$A$18:$L$217, MATCH("Demand ID", 'E4 TB Allocation Details'!$A$18:$L$18, 0),FALSE), 'E2 Allocators'!$B$15:$W$361, MATCH(K$17, 'E2 Allocators'!$B$15:$W$15, 0),FALSE)), 0, VLOOKUP(VLOOKUP($A607, 'E4 TB Allocation Details'!$A$18:$L$217, MATCH("Demand ID", 'E4 TB Allocation Details'!$A$18:$L$18, 0),FALSE), 'E2 Allocators'!$B$15:$W$361, MATCH(K$17, 'E2 Allocators'!$B$15:$W$15, 0),FALSE))</f>
        <v>0</v>
      </c>
      <c r="L607" s="1257">
        <f>IF(ISERROR(VLOOKUP(VLOOKUP($A607, 'E4 TB Allocation Details'!$A$18:$L$217, MATCH("Demand ID", 'E4 TB Allocation Details'!$A$18:$L$18, 0),FALSE), 'E2 Allocators'!$B$15:$W$361, MATCH(L$17, 'E2 Allocators'!$B$15:$W$15, 0),FALSE)), 0, VLOOKUP(VLOOKUP($A607, 'E4 TB Allocation Details'!$A$18:$L$217, MATCH("Demand ID", 'E4 TB Allocation Details'!$A$18:$L$18, 0),FALSE), 'E2 Allocators'!$B$15:$W$361, MATCH(L$17, 'E2 Allocators'!$B$15:$W$15, 0),FALSE))</f>
        <v>0</v>
      </c>
      <c r="M607" s="1257">
        <f>IF(ISERROR(VLOOKUP(VLOOKUP($A607, 'E4 TB Allocation Details'!$A$18:$L$217, MATCH("Demand ID", 'E4 TB Allocation Details'!$A$18:$L$18, 0),FALSE), 'E2 Allocators'!$B$15:$W$361, MATCH(M$17, 'E2 Allocators'!$B$15:$W$15, 0),FALSE)), 0, VLOOKUP(VLOOKUP($A607, 'E4 TB Allocation Details'!$A$18:$L$217, MATCH("Demand ID", 'E4 TB Allocation Details'!$A$18:$L$18, 0),FALSE), 'E2 Allocators'!$B$15:$W$361, MATCH(M$17, 'E2 Allocators'!$B$15:$W$15, 0),FALSE))</f>
        <v>0</v>
      </c>
      <c r="N607" s="1257">
        <f>IF(ISERROR(VLOOKUP(VLOOKUP($A607, 'E4 TB Allocation Details'!$A$18:$L$217, MATCH("Demand ID", 'E4 TB Allocation Details'!$A$18:$L$18, 0),FALSE), 'E2 Allocators'!$B$15:$W$361, MATCH(N$17, 'E2 Allocators'!$B$15:$W$15, 0),FALSE)), 0, VLOOKUP(VLOOKUP($A607, 'E4 TB Allocation Details'!$A$18:$L$217, MATCH("Demand ID", 'E4 TB Allocation Details'!$A$18:$L$18, 0),FALSE), 'E2 Allocators'!$B$15:$W$361, MATCH(N$17, 'E2 Allocators'!$B$15:$W$15, 0),FALSE))</f>
        <v>0</v>
      </c>
      <c r="O607" s="1257">
        <f>IF(ISERROR(VLOOKUP(VLOOKUP($A607, 'E4 TB Allocation Details'!$A$18:$L$217, MATCH("Demand ID", 'E4 TB Allocation Details'!$A$18:$L$18, 0),FALSE), 'E2 Allocators'!$B$15:$W$361, MATCH(O$17, 'E2 Allocators'!$B$15:$W$15, 0),FALSE)), 0, VLOOKUP(VLOOKUP($A607, 'E4 TB Allocation Details'!$A$18:$L$217, MATCH("Demand ID", 'E4 TB Allocation Details'!$A$18:$L$18, 0),FALSE), 'E2 Allocators'!$B$15:$W$361, MATCH(O$17, 'E2 Allocators'!$B$15:$W$15, 0),FALSE))</f>
        <v>0</v>
      </c>
      <c r="P607" s="1257">
        <f>IF(ISERROR(VLOOKUP(VLOOKUP($A607, 'E4 TB Allocation Details'!$A$18:$L$217, MATCH("Demand ID", 'E4 TB Allocation Details'!$A$18:$L$18, 0),FALSE), 'E2 Allocators'!$B$15:$W$361, MATCH(P$17, 'E2 Allocators'!$B$15:$W$15, 0),FALSE)), 0, VLOOKUP(VLOOKUP($A607, 'E4 TB Allocation Details'!$A$18:$L$217, MATCH("Demand ID", 'E4 TB Allocation Details'!$A$18:$L$18, 0),FALSE), 'E2 Allocators'!$B$15:$W$361, MATCH(P$17, 'E2 Allocators'!$B$15:$W$15, 0),FALSE))</f>
        <v>0</v>
      </c>
      <c r="Q607" s="1257">
        <f>IF(ISERROR(VLOOKUP(VLOOKUP($A607, 'E4 TB Allocation Details'!$A$18:$L$217, MATCH("Demand ID", 'E4 TB Allocation Details'!$A$18:$L$18, 0),FALSE), 'E2 Allocators'!$B$15:$W$361, MATCH(Q$17, 'E2 Allocators'!$B$15:$W$15, 0),FALSE)), 0, VLOOKUP(VLOOKUP($A607, 'E4 TB Allocation Details'!$A$18:$L$217, MATCH("Demand ID", 'E4 TB Allocation Details'!$A$18:$L$18, 0),FALSE), 'E2 Allocators'!$B$15:$W$361, MATCH(Q$17, 'E2 Allocators'!$B$15:$W$15, 0),FALSE))</f>
        <v>0</v>
      </c>
      <c r="R607" s="1257">
        <f>IF(ISERROR(VLOOKUP(VLOOKUP($A607, 'E4 TB Allocation Details'!$A$18:$L$217, MATCH("Demand ID", 'E4 TB Allocation Details'!$A$18:$L$18, 0),FALSE), 'E2 Allocators'!$B$15:$W$361, MATCH(R$17, 'E2 Allocators'!$B$15:$W$15, 0),FALSE)), 0, VLOOKUP(VLOOKUP($A607, 'E4 TB Allocation Details'!$A$18:$L$217, MATCH("Demand ID", 'E4 TB Allocation Details'!$A$18:$L$18, 0),FALSE), 'E2 Allocators'!$B$15:$W$361, MATCH(R$17, 'E2 Allocators'!$B$15:$W$15, 0),FALSE))</f>
        <v>0</v>
      </c>
      <c r="S607" s="1257">
        <f>IF(ISERROR(VLOOKUP(VLOOKUP($A607, 'E4 TB Allocation Details'!$A$18:$L$217, MATCH("Demand ID", 'E4 TB Allocation Details'!$A$18:$L$18, 0),FALSE), 'E2 Allocators'!$B$15:$W$361, MATCH(S$17, 'E2 Allocators'!$B$15:$W$15, 0),FALSE)), 0, VLOOKUP(VLOOKUP($A607, 'E4 TB Allocation Details'!$A$18:$L$217, MATCH("Demand ID", 'E4 TB Allocation Details'!$A$18:$L$18, 0),FALSE), 'E2 Allocators'!$B$15:$W$361, MATCH(S$17, 'E2 Allocators'!$B$15:$W$15, 0),FALSE))</f>
        <v>0</v>
      </c>
      <c r="T607" s="1257">
        <f>IF(ISERROR(VLOOKUP(VLOOKUP($A607, 'E4 TB Allocation Details'!$A$18:$L$217, MATCH("Demand ID", 'E4 TB Allocation Details'!$A$18:$L$18, 0),FALSE), 'E2 Allocators'!$B$15:$W$361, MATCH(T$17, 'E2 Allocators'!$B$15:$W$15, 0),FALSE)), 0, VLOOKUP(VLOOKUP($A607, 'E4 TB Allocation Details'!$A$18:$L$217, MATCH("Demand ID", 'E4 TB Allocation Details'!$A$18:$L$18, 0),FALSE), 'E2 Allocators'!$B$15:$W$361, MATCH(T$17, 'E2 Allocators'!$B$15:$W$15, 0),FALSE))</f>
        <v>0</v>
      </c>
      <c r="U607" s="1257">
        <f>IF(ISERROR(VLOOKUP(VLOOKUP($A607, 'E4 TB Allocation Details'!$A$18:$L$217, MATCH("Demand ID", 'E4 TB Allocation Details'!$A$18:$L$18, 0),FALSE), 'E2 Allocators'!$B$15:$W$361, MATCH(U$17, 'E2 Allocators'!$B$15:$W$15, 0),FALSE)), 0, VLOOKUP(VLOOKUP($A607, 'E4 TB Allocation Details'!$A$18:$L$217, MATCH("Demand ID", 'E4 TB Allocation Details'!$A$18:$L$18, 0),FALSE), 'E2 Allocators'!$B$15:$W$361, MATCH(U$17, 'E2 Allocators'!$B$15:$W$15, 0),FALSE))</f>
        <v>0</v>
      </c>
      <c r="V607" s="1257">
        <f>IF(ISERROR(VLOOKUP(VLOOKUP($A607, 'E4 TB Allocation Details'!$A$18:$L$217, MATCH("Demand ID", 'E4 TB Allocation Details'!$A$18:$L$18, 0),FALSE), 'E2 Allocators'!$B$15:$W$361, MATCH(V$17, 'E2 Allocators'!$B$15:$W$15, 0),FALSE)), 0, VLOOKUP(VLOOKUP($A607, 'E4 TB Allocation Details'!$A$18:$L$217, MATCH("Demand ID", 'E4 TB Allocation Details'!$A$18:$L$18, 0),FALSE), 'E2 Allocators'!$B$15:$W$361, MATCH(V$17, 'E2 Allocators'!$B$15:$W$15, 0),FALSE))</f>
        <v>0</v>
      </c>
      <c r="W607" s="1257">
        <f>IF(ISERROR(VLOOKUP(VLOOKUP($A607, 'E4 TB Allocation Details'!$A$18:$L$217, MATCH("Demand ID", 'E4 TB Allocation Details'!$A$18:$L$18, 0),FALSE), 'E2 Allocators'!$B$15:$W$361, MATCH(W$17, 'E2 Allocators'!$B$15:$W$15, 0),FALSE)), 0, VLOOKUP(VLOOKUP($A607, 'E4 TB Allocation Details'!$A$18:$L$217, MATCH("Demand ID", 'E4 TB Allocation Details'!$A$18:$L$18, 0),FALSE), 'E2 Allocators'!$B$15:$W$361, MATCH(W$17, 'E2 Allocators'!$B$15:$W$15, 0),FALSE))</f>
        <v>0</v>
      </c>
      <c r="X607" s="1257">
        <f>IF(ISERROR(VLOOKUP(VLOOKUP($A607, 'E4 TB Allocation Details'!$A$18:$L$217, MATCH("Demand ID", 'E4 TB Allocation Details'!$A$18:$L$18, 0),FALSE), 'E2 Allocators'!$B$15:$W$361, MATCH(X$17, 'E2 Allocators'!$B$15:$W$15, 0),FALSE)), 0, VLOOKUP(VLOOKUP($A607, 'E4 TB Allocation Details'!$A$18:$L$217, MATCH("Demand ID", 'E4 TB Allocation Details'!$A$18:$L$18, 0),FALSE), 'E2 Allocators'!$B$15:$W$361, MATCH(X$17, 'E2 Allocators'!$B$15:$W$15, 0),FALSE))</f>
        <v>0</v>
      </c>
      <c r="Y607" s="1257">
        <f>IF(ISERROR(VLOOKUP(VLOOKUP($A607, 'E4 TB Allocation Details'!$A$18:$L$217, MATCH("Demand ID", 'E4 TB Allocation Details'!$A$18:$L$18, 0),FALSE), 'E2 Allocators'!$B$15:$W$361, MATCH(Y$17, 'E2 Allocators'!$B$15:$W$15, 0),FALSE)), 0, VLOOKUP(VLOOKUP($A607, 'E4 TB Allocation Details'!$A$18:$L$217, MATCH("Demand ID", 'E4 TB Allocation Details'!$A$18:$L$18, 0),FALSE), 'E2 Allocators'!$B$15:$W$361, MATCH(Y$17, 'E2 Allocators'!$B$15:$W$15, 0),FALSE))</f>
        <v>0</v>
      </c>
      <c r="Z607" s="1257">
        <f>IF(ISERROR(VLOOKUP(VLOOKUP($A607, 'E4 TB Allocation Details'!$A$18:$L$217, MATCH("Demand ID", 'E4 TB Allocation Details'!$A$18:$L$18, 0),FALSE), 'E2 Allocators'!$B$15:$W$361, MATCH(Z$17, 'E2 Allocators'!$B$15:$W$15, 0),FALSE)), 0, VLOOKUP(VLOOKUP($A607, 'E4 TB Allocation Details'!$A$18:$L$217, MATCH("Demand ID", 'E4 TB Allocation Details'!$A$18:$L$18, 0),FALSE), 'E2 Allocators'!$B$15:$W$361, MATCH(Z$17, 'E2 Allocators'!$B$15:$W$15, 0),FALSE))</f>
        <v>0</v>
      </c>
      <c r="AA607" s="1262">
        <f t="shared" si="964"/>
        <v>0</v>
      </c>
      <c r="AB607" s="1257">
        <f>IF(ISERROR(VLOOKUP(VLOOKUP($A607, 'E4 TB Allocation Details'!$A$18:$L$217, MATCH("Customer ID", 'E4 TB Allocation Details'!$A$18:$L$18, 0),FALSE), 'E2 Allocators'!$B$15:$W$361, MATCH(AB$17, 'E2 Allocators'!$B$15:$W$15, 0),FALSE)), 0, VLOOKUP(VLOOKUP($A607, 'E4 TB Allocation Details'!$A$18:$L$217, MATCH("Customer ID", 'E4 TB Allocation Details'!$A$18:$L$18, 0),FALSE), 'E2 Allocators'!$B$15:$W$361, MATCH(AB$17, 'E2 Allocators'!$B$15:$W$15, 0),FALSE))</f>
        <v>0</v>
      </c>
      <c r="AC607" s="1257">
        <f>IF(ISERROR(VLOOKUP(VLOOKUP($A607, 'E4 TB Allocation Details'!$A$18:$L$217, MATCH("Customer ID", 'E4 TB Allocation Details'!$A$18:$L$18, 0),FALSE), 'E2 Allocators'!$B$15:$W$361, MATCH(AC$17, 'E2 Allocators'!$B$15:$W$15, 0),FALSE)), 0, VLOOKUP(VLOOKUP($A607, 'E4 TB Allocation Details'!$A$18:$L$217, MATCH("Customer ID", 'E4 TB Allocation Details'!$A$18:$L$18, 0),FALSE), 'E2 Allocators'!$B$15:$W$361, MATCH(AC$17, 'E2 Allocators'!$B$15:$W$15, 0),FALSE))</f>
        <v>0</v>
      </c>
      <c r="AD607" s="1257">
        <f>IF(ISERROR(VLOOKUP(VLOOKUP($A607, 'E4 TB Allocation Details'!$A$18:$L$217, MATCH("Customer ID", 'E4 TB Allocation Details'!$A$18:$L$18, 0),FALSE), 'E2 Allocators'!$B$15:$W$361, MATCH(AD$17, 'E2 Allocators'!$B$15:$W$15, 0),FALSE)), 0, VLOOKUP(VLOOKUP($A607, 'E4 TB Allocation Details'!$A$18:$L$217, MATCH("Customer ID", 'E4 TB Allocation Details'!$A$18:$L$18, 0),FALSE), 'E2 Allocators'!$B$15:$W$361, MATCH(AD$17, 'E2 Allocators'!$B$15:$W$15, 0),FALSE))</f>
        <v>0</v>
      </c>
      <c r="AE607" s="1257">
        <f>IF(ISERROR(VLOOKUP(VLOOKUP($A607, 'E4 TB Allocation Details'!$A$18:$L$217, MATCH("Customer ID", 'E4 TB Allocation Details'!$A$18:$L$18, 0),FALSE), 'E2 Allocators'!$B$15:$W$361, MATCH(AE$17, 'E2 Allocators'!$B$15:$W$15, 0),FALSE)), 0, VLOOKUP(VLOOKUP($A607, 'E4 TB Allocation Details'!$A$18:$L$217, MATCH("Customer ID", 'E4 TB Allocation Details'!$A$18:$L$18, 0),FALSE), 'E2 Allocators'!$B$15:$W$361, MATCH(AE$17, 'E2 Allocators'!$B$15:$W$15, 0),FALSE))</f>
        <v>0</v>
      </c>
      <c r="AF607" s="1257">
        <f>IF(ISERROR(VLOOKUP(VLOOKUP($A607, 'E4 TB Allocation Details'!$A$18:$L$217, MATCH("Customer ID", 'E4 TB Allocation Details'!$A$18:$L$18, 0),FALSE), 'E2 Allocators'!$B$15:$W$361, MATCH(AF$17, 'E2 Allocators'!$B$15:$W$15, 0),FALSE)), 0, VLOOKUP(VLOOKUP($A607, 'E4 TB Allocation Details'!$A$18:$L$217, MATCH("Customer ID", 'E4 TB Allocation Details'!$A$18:$L$18, 0),FALSE), 'E2 Allocators'!$B$15:$W$361, MATCH(AF$17, 'E2 Allocators'!$B$15:$W$15, 0),FALSE))</f>
        <v>0</v>
      </c>
      <c r="AG607" s="1257">
        <f>IF(ISERROR(VLOOKUP(VLOOKUP($A607, 'E4 TB Allocation Details'!$A$18:$L$217, MATCH("Customer ID", 'E4 TB Allocation Details'!$A$18:$L$18, 0),FALSE), 'E2 Allocators'!$B$15:$W$361, MATCH(AG$17, 'E2 Allocators'!$B$15:$W$15, 0),FALSE)), 0, VLOOKUP(VLOOKUP($A607, 'E4 TB Allocation Details'!$A$18:$L$217, MATCH("Customer ID", 'E4 TB Allocation Details'!$A$18:$L$18, 0),FALSE), 'E2 Allocators'!$B$15:$W$361, MATCH(AG$17, 'E2 Allocators'!$B$15:$W$15, 0),FALSE))</f>
        <v>0</v>
      </c>
      <c r="AH607" s="1257">
        <f>IF(ISERROR(VLOOKUP(VLOOKUP($A607, 'E4 TB Allocation Details'!$A$18:$L$217, MATCH("Customer ID", 'E4 TB Allocation Details'!$A$18:$L$18, 0),FALSE), 'E2 Allocators'!$B$15:$W$361, MATCH(AH$17, 'E2 Allocators'!$B$15:$W$15, 0),FALSE)), 0, VLOOKUP(VLOOKUP($A607, 'E4 TB Allocation Details'!$A$18:$L$217, MATCH("Customer ID", 'E4 TB Allocation Details'!$A$18:$L$18, 0),FALSE), 'E2 Allocators'!$B$15:$W$361, MATCH(AH$17, 'E2 Allocators'!$B$15:$W$15, 0),FALSE))</f>
        <v>0</v>
      </c>
      <c r="AI607" s="1257">
        <f>IF(ISERROR(VLOOKUP(VLOOKUP($A607, 'E4 TB Allocation Details'!$A$18:$L$217, MATCH("Customer ID", 'E4 TB Allocation Details'!$A$18:$L$18, 0),FALSE), 'E2 Allocators'!$B$15:$W$361, MATCH(AI$17, 'E2 Allocators'!$B$15:$W$15, 0),FALSE)), 0, VLOOKUP(VLOOKUP($A607, 'E4 TB Allocation Details'!$A$18:$L$217, MATCH("Customer ID", 'E4 TB Allocation Details'!$A$18:$L$18, 0),FALSE), 'E2 Allocators'!$B$15:$W$361, MATCH(AI$17, 'E2 Allocators'!$B$15:$W$15, 0),FALSE))</f>
        <v>0</v>
      </c>
      <c r="AJ607" s="1257">
        <f>IF(ISERROR(VLOOKUP(VLOOKUP($A607, 'E4 TB Allocation Details'!$A$18:$L$217, MATCH("Customer ID", 'E4 TB Allocation Details'!$A$18:$L$18, 0),FALSE), 'E2 Allocators'!$B$15:$W$361, MATCH(AJ$17, 'E2 Allocators'!$B$15:$W$15, 0),FALSE)), 0, VLOOKUP(VLOOKUP($A607, 'E4 TB Allocation Details'!$A$18:$L$217, MATCH("Customer ID", 'E4 TB Allocation Details'!$A$18:$L$18, 0),FALSE), 'E2 Allocators'!$B$15:$W$361, MATCH(AJ$17, 'E2 Allocators'!$B$15:$W$15, 0),FALSE))</f>
        <v>0</v>
      </c>
      <c r="AK607" s="1257">
        <f>IF(ISERROR(VLOOKUP(VLOOKUP($A607, 'E4 TB Allocation Details'!$A$18:$L$217, MATCH("Customer ID", 'E4 TB Allocation Details'!$A$18:$L$18, 0),FALSE), 'E2 Allocators'!$B$15:$W$361, MATCH(AK$17, 'E2 Allocators'!$B$15:$W$15, 0),FALSE)), 0, VLOOKUP(VLOOKUP($A607, 'E4 TB Allocation Details'!$A$18:$L$217, MATCH("Customer ID", 'E4 TB Allocation Details'!$A$18:$L$18, 0),FALSE), 'E2 Allocators'!$B$15:$W$361, MATCH(AK$17, 'E2 Allocators'!$B$15:$W$15, 0),FALSE))</f>
        <v>0</v>
      </c>
      <c r="AL607" s="1257">
        <f>IF(ISERROR(VLOOKUP(VLOOKUP($A607, 'E4 TB Allocation Details'!$A$18:$L$217, MATCH("Customer ID", 'E4 TB Allocation Details'!$A$18:$L$18, 0),FALSE), 'E2 Allocators'!$B$15:$W$361, MATCH(AL$17, 'E2 Allocators'!$B$15:$W$15, 0),FALSE)), 0, VLOOKUP(VLOOKUP($A607, 'E4 TB Allocation Details'!$A$18:$L$217, MATCH("Customer ID", 'E4 TB Allocation Details'!$A$18:$L$18, 0),FALSE), 'E2 Allocators'!$B$15:$W$361, MATCH(AL$17, 'E2 Allocators'!$B$15:$W$15, 0),FALSE))</f>
        <v>0</v>
      </c>
      <c r="AM607" s="1257">
        <f>IF(ISERROR(VLOOKUP(VLOOKUP($A607, 'E4 TB Allocation Details'!$A$18:$L$217, MATCH("Customer ID", 'E4 TB Allocation Details'!$A$18:$L$18, 0),FALSE), 'E2 Allocators'!$B$15:$W$361, MATCH(AM$17, 'E2 Allocators'!$B$15:$W$15, 0),FALSE)), 0, VLOOKUP(VLOOKUP($A607, 'E4 TB Allocation Details'!$A$18:$L$217, MATCH("Customer ID", 'E4 TB Allocation Details'!$A$18:$L$18, 0),FALSE), 'E2 Allocators'!$B$15:$W$361, MATCH(AM$17, 'E2 Allocators'!$B$15:$W$15, 0),FALSE))</f>
        <v>0</v>
      </c>
      <c r="AN607" s="1257">
        <f>IF(ISERROR(VLOOKUP(VLOOKUP($A607, 'E4 TB Allocation Details'!$A$18:$L$217, MATCH("Customer ID", 'E4 TB Allocation Details'!$A$18:$L$18, 0),FALSE), 'E2 Allocators'!$B$15:$W$361, MATCH(AN$17, 'E2 Allocators'!$B$15:$W$15, 0),FALSE)), 0, VLOOKUP(VLOOKUP($A607, 'E4 TB Allocation Details'!$A$18:$L$217, MATCH("Customer ID", 'E4 TB Allocation Details'!$A$18:$L$18, 0),FALSE), 'E2 Allocators'!$B$15:$W$361, MATCH(AN$17, 'E2 Allocators'!$B$15:$W$15, 0),FALSE))</f>
        <v>0</v>
      </c>
      <c r="AO607" s="1257">
        <f>IF(ISERROR(VLOOKUP(VLOOKUP($A607, 'E4 TB Allocation Details'!$A$18:$L$217, MATCH("Customer ID", 'E4 TB Allocation Details'!$A$18:$L$18, 0),FALSE), 'E2 Allocators'!$B$15:$W$361, MATCH(AO$17, 'E2 Allocators'!$B$15:$W$15, 0),FALSE)), 0, VLOOKUP(VLOOKUP($A607, 'E4 TB Allocation Details'!$A$18:$L$217, MATCH("Customer ID", 'E4 TB Allocation Details'!$A$18:$L$18, 0),FALSE), 'E2 Allocators'!$B$15:$W$361, MATCH(AO$17, 'E2 Allocators'!$B$15:$W$15, 0),FALSE))</f>
        <v>0</v>
      </c>
      <c r="AP607" s="1257">
        <f>IF(ISERROR(VLOOKUP(VLOOKUP($A607, 'E4 TB Allocation Details'!$A$18:$L$217, MATCH("Customer ID", 'E4 TB Allocation Details'!$A$18:$L$18, 0),FALSE), 'E2 Allocators'!$B$15:$W$361, MATCH(AP$17, 'E2 Allocators'!$B$15:$W$15, 0),FALSE)), 0, VLOOKUP(VLOOKUP($A607, 'E4 TB Allocation Details'!$A$18:$L$217, MATCH("Customer ID", 'E4 TB Allocation Details'!$A$18:$L$18, 0),FALSE), 'E2 Allocators'!$B$15:$W$361, MATCH(AP$17, 'E2 Allocators'!$B$15:$W$15, 0),FALSE))</f>
        <v>0</v>
      </c>
      <c r="AQ607" s="1257">
        <f>IF(ISERROR(VLOOKUP(VLOOKUP($A607, 'E4 TB Allocation Details'!$A$18:$L$217, MATCH("Customer ID", 'E4 TB Allocation Details'!$A$18:$L$18, 0),FALSE), 'E2 Allocators'!$B$15:$W$361, MATCH(AQ$17, 'E2 Allocators'!$B$15:$W$15, 0),FALSE)), 0, VLOOKUP(VLOOKUP($A607, 'E4 TB Allocation Details'!$A$18:$L$217, MATCH("Customer ID", 'E4 TB Allocation Details'!$A$18:$L$18, 0),FALSE), 'E2 Allocators'!$B$15:$W$361, MATCH(AQ$17, 'E2 Allocators'!$B$15:$W$15, 0),FALSE))</f>
        <v>0</v>
      </c>
      <c r="AR607" s="1257">
        <f>IF(ISERROR(VLOOKUP(VLOOKUP($A607, 'E4 TB Allocation Details'!$A$18:$L$217, MATCH("Customer ID", 'E4 TB Allocation Details'!$A$18:$L$18, 0),FALSE), 'E2 Allocators'!$B$15:$W$361, MATCH(AR$17, 'E2 Allocators'!$B$15:$W$15, 0),FALSE)), 0, VLOOKUP(VLOOKUP($A607, 'E4 TB Allocation Details'!$A$18:$L$217, MATCH("Customer ID", 'E4 TB Allocation Details'!$A$18:$L$18, 0),FALSE), 'E2 Allocators'!$B$15:$W$361, MATCH(AR$17, 'E2 Allocators'!$B$15:$W$15, 0),FALSE))</f>
        <v>0</v>
      </c>
      <c r="AS607" s="1257">
        <f>IF(ISERROR(VLOOKUP(VLOOKUP($A607, 'E4 TB Allocation Details'!$A$18:$L$217, MATCH("Customer ID", 'E4 TB Allocation Details'!$A$18:$L$18, 0),FALSE), 'E2 Allocators'!$B$15:$W$361, MATCH(AS$17, 'E2 Allocators'!$B$15:$W$15, 0),FALSE)), 0, VLOOKUP(VLOOKUP($A607, 'E4 TB Allocation Details'!$A$18:$L$217, MATCH("Customer ID", 'E4 TB Allocation Details'!$A$18:$L$18, 0),FALSE), 'E2 Allocators'!$B$15:$W$361, MATCH(AS$17, 'E2 Allocators'!$B$15:$W$15, 0),FALSE))</f>
        <v>0</v>
      </c>
      <c r="AT607" s="1257">
        <f>IF(ISERROR(VLOOKUP(VLOOKUP($A607, 'E4 TB Allocation Details'!$A$18:$L$217, MATCH("Customer ID", 'E4 TB Allocation Details'!$A$18:$L$18, 0),FALSE), 'E2 Allocators'!$B$15:$W$361, MATCH(AT$17, 'E2 Allocators'!$B$15:$W$15, 0),FALSE)), 0, VLOOKUP(VLOOKUP($A607, 'E4 TB Allocation Details'!$A$18:$L$217, MATCH("Customer ID", 'E4 TB Allocation Details'!$A$18:$L$18, 0),FALSE), 'E2 Allocators'!$B$15:$W$361, MATCH(AT$17, 'E2 Allocators'!$B$15:$W$15, 0),FALSE))</f>
        <v>0</v>
      </c>
      <c r="AU607" s="1257">
        <f>IF(ISERROR(VLOOKUP(VLOOKUP($A607, 'E4 TB Allocation Details'!$A$18:$L$217, MATCH("Customer ID", 'E4 TB Allocation Details'!$A$18:$L$18, 0),FALSE), 'E2 Allocators'!$B$15:$W$361, MATCH(AU$17, 'E2 Allocators'!$B$15:$W$15, 0),FALSE)), 0, VLOOKUP(VLOOKUP($A607, 'E4 TB Allocation Details'!$A$18:$L$217, MATCH("Customer ID", 'E4 TB Allocation Details'!$A$18:$L$18, 0),FALSE), 'E2 Allocators'!$B$15:$W$361, MATCH(AU$17, 'E2 Allocators'!$B$15:$W$15, 0),FALSE))</f>
        <v>0</v>
      </c>
      <c r="AV607" s="1262">
        <f t="shared" si="965"/>
        <v>0</v>
      </c>
      <c r="AW607" s="1259"/>
      <c r="AX607" s="1259"/>
      <c r="AY607" s="1259"/>
      <c r="AZ607" s="1259"/>
      <c r="BA607" s="1259"/>
      <c r="BB607" s="1259"/>
      <c r="BC607" s="1259"/>
      <c r="BD607" s="1259"/>
      <c r="BE607" s="1259"/>
      <c r="BF607" s="1259"/>
      <c r="BG607" s="1259"/>
      <c r="BH607" s="1259"/>
      <c r="BI607" s="1259"/>
      <c r="BJ607" s="1259"/>
      <c r="BK607" s="1259"/>
      <c r="BL607" s="1259"/>
      <c r="BM607" s="1259"/>
      <c r="BN607" s="1259"/>
      <c r="BO607" s="1259"/>
      <c r="BP607" s="1259"/>
      <c r="BQ607" s="1260"/>
    </row>
    <row r="608" spans="1:69" s="234" customFormat="1" ht="12.75" x14ac:dyDescent="0.2">
      <c r="A608" s="1261" t="s">
        <v>867</v>
      </c>
      <c r="B608" s="1254" t="s">
        <v>367</v>
      </c>
      <c r="C608" s="1255">
        <v>1</v>
      </c>
      <c r="D608" s="1256">
        <f t="shared" si="962"/>
        <v>1</v>
      </c>
      <c r="E608" s="1256">
        <f>VLOOKUP($A608,'E1 Categorization'!$A$35:$E$115,5,FALSE)</f>
        <v>0</v>
      </c>
      <c r="F608" s="1256">
        <f t="shared" si="963"/>
        <v>1</v>
      </c>
      <c r="G608" s="1257">
        <f>IF(ISERROR(VLOOKUP(VLOOKUP($A608, 'E4 TB Allocation Details'!$A$18:$L$217, MATCH("Demand ID", 'E4 TB Allocation Details'!$A$18:$L$18, 0),FALSE), 'E2 Allocators'!$B$15:$W$361, MATCH(G$17, 'E2 Allocators'!$B$15:$W$15, 0),FALSE)), 0, VLOOKUP(VLOOKUP($A608, 'E4 TB Allocation Details'!$A$18:$L$217, MATCH("Demand ID", 'E4 TB Allocation Details'!$A$18:$L$18, 0),FALSE), 'E2 Allocators'!$B$15:$W$361, MATCH(G$17, 'E2 Allocators'!$B$15:$W$15, 0),FALSE))</f>
        <v>0.327249628138367</v>
      </c>
      <c r="H608" s="1257">
        <f>IF(ISERROR(VLOOKUP(VLOOKUP($A608, 'E4 TB Allocation Details'!$A$18:$L$217, MATCH("Demand ID", 'E4 TB Allocation Details'!$A$18:$L$18, 0),FALSE), 'E2 Allocators'!$B$15:$W$361, MATCH(H$17, 'E2 Allocators'!$B$15:$W$15, 0),FALSE)), 0, VLOOKUP(VLOOKUP($A608, 'E4 TB Allocation Details'!$A$18:$L$217, MATCH("Demand ID", 'E4 TB Allocation Details'!$A$18:$L$18, 0),FALSE), 'E2 Allocators'!$B$15:$W$361, MATCH(H$17, 'E2 Allocators'!$B$15:$W$15, 0),FALSE))</f>
        <v>8.7737977540411807E-2</v>
      </c>
      <c r="I608" s="1257">
        <f>IF(ISERROR(VLOOKUP(VLOOKUP($A608, 'E4 TB Allocation Details'!$A$18:$L$217, MATCH("Demand ID", 'E4 TB Allocation Details'!$A$18:$L$18, 0),FALSE), 'E2 Allocators'!$B$15:$W$361, MATCH(I$17, 'E2 Allocators'!$B$15:$W$15, 0),FALSE)), 0, VLOOKUP(VLOOKUP($A608, 'E4 TB Allocation Details'!$A$18:$L$217, MATCH("Demand ID", 'E4 TB Allocation Details'!$A$18:$L$18, 0),FALSE), 'E2 Allocators'!$B$15:$W$361, MATCH(I$17, 'E2 Allocators'!$B$15:$W$15, 0),FALSE))</f>
        <v>0.21223961004216466</v>
      </c>
      <c r="J608" s="1257">
        <f>IF(ISERROR(VLOOKUP(VLOOKUP($A608, 'E4 TB Allocation Details'!$A$18:$L$217, MATCH("Demand ID", 'E4 TB Allocation Details'!$A$18:$L$18, 0),FALSE), 'E2 Allocators'!$B$15:$W$361, MATCH(J$17, 'E2 Allocators'!$B$15:$W$15, 0),FALSE)), 0, VLOOKUP(VLOOKUP($A608, 'E4 TB Allocation Details'!$A$18:$L$217, MATCH("Demand ID", 'E4 TB Allocation Details'!$A$18:$L$18, 0),FALSE), 'E2 Allocators'!$B$15:$W$361, MATCH(J$17, 'E2 Allocators'!$B$15:$W$15, 0),FALSE))</f>
        <v>0</v>
      </c>
      <c r="K608" s="1257">
        <f>IF(ISERROR(VLOOKUP(VLOOKUP($A608, 'E4 TB Allocation Details'!$A$18:$L$217, MATCH("Demand ID", 'E4 TB Allocation Details'!$A$18:$L$18, 0),FALSE), 'E2 Allocators'!$B$15:$W$361, MATCH(K$17, 'E2 Allocators'!$B$15:$W$15, 0),FALSE)), 0, VLOOKUP(VLOOKUP($A608, 'E4 TB Allocation Details'!$A$18:$L$217, MATCH("Demand ID", 'E4 TB Allocation Details'!$A$18:$L$18, 0),FALSE), 'E2 Allocators'!$B$15:$W$361, MATCH(K$17, 'E2 Allocators'!$B$15:$W$15, 0),FALSE))</f>
        <v>0.1418009119878379</v>
      </c>
      <c r="L608" s="1257">
        <f>IF(ISERROR(VLOOKUP(VLOOKUP($A608, 'E4 TB Allocation Details'!$A$18:$L$217, MATCH("Demand ID", 'E4 TB Allocation Details'!$A$18:$L$18, 0),FALSE), 'E2 Allocators'!$B$15:$W$361, MATCH(L$17, 'E2 Allocators'!$B$15:$W$15, 0),FALSE)), 0, VLOOKUP(VLOOKUP($A608, 'E4 TB Allocation Details'!$A$18:$L$217, MATCH("Demand ID", 'E4 TB Allocation Details'!$A$18:$L$18, 0),FALSE), 'E2 Allocators'!$B$15:$W$361, MATCH(L$17, 'E2 Allocators'!$B$15:$W$15, 0),FALSE))</f>
        <v>0.21852846482673824</v>
      </c>
      <c r="M608" s="1257">
        <f>IF(ISERROR(VLOOKUP(VLOOKUP($A608, 'E4 TB Allocation Details'!$A$18:$L$217, MATCH("Demand ID", 'E4 TB Allocation Details'!$A$18:$L$18, 0),FALSE), 'E2 Allocators'!$B$15:$W$361, MATCH(M$17, 'E2 Allocators'!$B$15:$W$15, 0),FALSE)), 0, VLOOKUP(VLOOKUP($A608, 'E4 TB Allocation Details'!$A$18:$L$217, MATCH("Demand ID", 'E4 TB Allocation Details'!$A$18:$L$18, 0),FALSE), 'E2 Allocators'!$B$15:$W$361, MATCH(M$17, 'E2 Allocators'!$B$15:$W$15, 0),FALSE))</f>
        <v>9.961721703243347E-3</v>
      </c>
      <c r="N608" s="1257">
        <f>IF(ISERROR(VLOOKUP(VLOOKUP($A608, 'E4 TB Allocation Details'!$A$18:$L$217, MATCH("Demand ID", 'E4 TB Allocation Details'!$A$18:$L$18, 0),FALSE), 'E2 Allocators'!$B$15:$W$361, MATCH(N$17, 'E2 Allocators'!$B$15:$W$15, 0),FALSE)), 0, VLOOKUP(VLOOKUP($A608, 'E4 TB Allocation Details'!$A$18:$L$217, MATCH("Demand ID", 'E4 TB Allocation Details'!$A$18:$L$18, 0),FALSE), 'E2 Allocators'!$B$15:$W$361, MATCH(N$17, 'E2 Allocators'!$B$15:$W$15, 0),FALSE))</f>
        <v>6.3075955689159127E-4</v>
      </c>
      <c r="O608" s="1257">
        <f>IF(ISERROR(VLOOKUP(VLOOKUP($A608, 'E4 TB Allocation Details'!$A$18:$L$217, MATCH("Demand ID", 'E4 TB Allocation Details'!$A$18:$L$18, 0),FALSE), 'E2 Allocators'!$B$15:$W$361, MATCH(O$17, 'E2 Allocators'!$B$15:$W$15, 0),FALSE)), 0, VLOOKUP(VLOOKUP($A608, 'E4 TB Allocation Details'!$A$18:$L$217, MATCH("Demand ID", 'E4 TB Allocation Details'!$A$18:$L$18, 0),FALSE), 'E2 Allocators'!$B$15:$W$361, MATCH(O$17, 'E2 Allocators'!$B$15:$W$15, 0),FALSE))</f>
        <v>1.8509262043455339E-3</v>
      </c>
      <c r="P608" s="1257">
        <f>IF(ISERROR(VLOOKUP(VLOOKUP($A608, 'E4 TB Allocation Details'!$A$18:$L$217, MATCH("Demand ID", 'E4 TB Allocation Details'!$A$18:$L$18, 0),FALSE), 'E2 Allocators'!$B$15:$W$361, MATCH(P$17, 'E2 Allocators'!$B$15:$W$15, 0),FALSE)), 0, VLOOKUP(VLOOKUP($A608, 'E4 TB Allocation Details'!$A$18:$L$217, MATCH("Demand ID", 'E4 TB Allocation Details'!$A$18:$L$18, 0),FALSE), 'E2 Allocators'!$B$15:$W$361, MATCH(P$17, 'E2 Allocators'!$B$15:$W$15, 0),FALSE))</f>
        <v>0</v>
      </c>
      <c r="Q608" s="1257">
        <f>IF(ISERROR(VLOOKUP(VLOOKUP($A608, 'E4 TB Allocation Details'!$A$18:$L$217, MATCH("Demand ID", 'E4 TB Allocation Details'!$A$18:$L$18, 0),FALSE), 'E2 Allocators'!$B$15:$W$361, MATCH(Q$17, 'E2 Allocators'!$B$15:$W$15, 0),FALSE)), 0, VLOOKUP(VLOOKUP($A608, 'E4 TB Allocation Details'!$A$18:$L$217, MATCH("Demand ID", 'E4 TB Allocation Details'!$A$18:$L$18, 0),FALSE), 'E2 Allocators'!$B$15:$W$361, MATCH(Q$17, 'E2 Allocators'!$B$15:$W$15, 0),FALSE))</f>
        <v>0</v>
      </c>
      <c r="R608" s="1257">
        <f>IF(ISERROR(VLOOKUP(VLOOKUP($A608, 'E4 TB Allocation Details'!$A$18:$L$217, MATCH("Demand ID", 'E4 TB Allocation Details'!$A$18:$L$18, 0),FALSE), 'E2 Allocators'!$B$15:$W$361, MATCH(R$17, 'E2 Allocators'!$B$15:$W$15, 0),FALSE)), 0, VLOOKUP(VLOOKUP($A608, 'E4 TB Allocation Details'!$A$18:$L$217, MATCH("Demand ID", 'E4 TB Allocation Details'!$A$18:$L$18, 0),FALSE), 'E2 Allocators'!$B$15:$W$361, MATCH(R$17, 'E2 Allocators'!$B$15:$W$15, 0),FALSE))</f>
        <v>0</v>
      </c>
      <c r="S608" s="1257">
        <f>IF(ISERROR(VLOOKUP(VLOOKUP($A608, 'E4 TB Allocation Details'!$A$18:$L$217, MATCH("Demand ID", 'E4 TB Allocation Details'!$A$18:$L$18, 0),FALSE), 'E2 Allocators'!$B$15:$W$361, MATCH(S$17, 'E2 Allocators'!$B$15:$W$15, 0),FALSE)), 0, VLOOKUP(VLOOKUP($A608, 'E4 TB Allocation Details'!$A$18:$L$217, MATCH("Demand ID", 'E4 TB Allocation Details'!$A$18:$L$18, 0),FALSE), 'E2 Allocators'!$B$15:$W$361, MATCH(S$17, 'E2 Allocators'!$B$15:$W$15, 0),FALSE))</f>
        <v>0</v>
      </c>
      <c r="T608" s="1257">
        <f>IF(ISERROR(VLOOKUP(VLOOKUP($A608, 'E4 TB Allocation Details'!$A$18:$L$217, MATCH("Demand ID", 'E4 TB Allocation Details'!$A$18:$L$18, 0),FALSE), 'E2 Allocators'!$B$15:$W$361, MATCH(T$17, 'E2 Allocators'!$B$15:$W$15, 0),FALSE)), 0, VLOOKUP(VLOOKUP($A608, 'E4 TB Allocation Details'!$A$18:$L$217, MATCH("Demand ID", 'E4 TB Allocation Details'!$A$18:$L$18, 0),FALSE), 'E2 Allocators'!$B$15:$W$361, MATCH(T$17, 'E2 Allocators'!$B$15:$W$15, 0),FALSE))</f>
        <v>0</v>
      </c>
      <c r="U608" s="1257">
        <f>IF(ISERROR(VLOOKUP(VLOOKUP($A608, 'E4 TB Allocation Details'!$A$18:$L$217, MATCH("Demand ID", 'E4 TB Allocation Details'!$A$18:$L$18, 0),FALSE), 'E2 Allocators'!$B$15:$W$361, MATCH(U$17, 'E2 Allocators'!$B$15:$W$15, 0),FALSE)), 0, VLOOKUP(VLOOKUP($A608, 'E4 TB Allocation Details'!$A$18:$L$217, MATCH("Demand ID", 'E4 TB Allocation Details'!$A$18:$L$18, 0),FALSE), 'E2 Allocators'!$B$15:$W$361, MATCH(U$17, 'E2 Allocators'!$B$15:$W$15, 0),FALSE))</f>
        <v>0</v>
      </c>
      <c r="V608" s="1257">
        <f>IF(ISERROR(VLOOKUP(VLOOKUP($A608, 'E4 TB Allocation Details'!$A$18:$L$217, MATCH("Demand ID", 'E4 TB Allocation Details'!$A$18:$L$18, 0),FALSE), 'E2 Allocators'!$B$15:$W$361, MATCH(V$17, 'E2 Allocators'!$B$15:$W$15, 0),FALSE)), 0, VLOOKUP(VLOOKUP($A608, 'E4 TB Allocation Details'!$A$18:$L$217, MATCH("Demand ID", 'E4 TB Allocation Details'!$A$18:$L$18, 0),FALSE), 'E2 Allocators'!$B$15:$W$361, MATCH(V$17, 'E2 Allocators'!$B$15:$W$15, 0),FALSE))</f>
        <v>0</v>
      </c>
      <c r="W608" s="1257">
        <f>IF(ISERROR(VLOOKUP(VLOOKUP($A608, 'E4 TB Allocation Details'!$A$18:$L$217, MATCH("Demand ID", 'E4 TB Allocation Details'!$A$18:$L$18, 0),FALSE), 'E2 Allocators'!$B$15:$W$361, MATCH(W$17, 'E2 Allocators'!$B$15:$W$15, 0),FALSE)), 0, VLOOKUP(VLOOKUP($A608, 'E4 TB Allocation Details'!$A$18:$L$217, MATCH("Demand ID", 'E4 TB Allocation Details'!$A$18:$L$18, 0),FALSE), 'E2 Allocators'!$B$15:$W$361, MATCH(W$17, 'E2 Allocators'!$B$15:$W$15, 0),FALSE))</f>
        <v>0</v>
      </c>
      <c r="X608" s="1257">
        <f>IF(ISERROR(VLOOKUP(VLOOKUP($A608, 'E4 TB Allocation Details'!$A$18:$L$217, MATCH("Demand ID", 'E4 TB Allocation Details'!$A$18:$L$18, 0),FALSE), 'E2 Allocators'!$B$15:$W$361, MATCH(X$17, 'E2 Allocators'!$B$15:$W$15, 0),FALSE)), 0, VLOOKUP(VLOOKUP($A608, 'E4 TB Allocation Details'!$A$18:$L$217, MATCH("Demand ID", 'E4 TB Allocation Details'!$A$18:$L$18, 0),FALSE), 'E2 Allocators'!$B$15:$W$361, MATCH(X$17, 'E2 Allocators'!$B$15:$W$15, 0),FALSE))</f>
        <v>0</v>
      </c>
      <c r="Y608" s="1257">
        <f>IF(ISERROR(VLOOKUP(VLOOKUP($A608, 'E4 TB Allocation Details'!$A$18:$L$217, MATCH("Demand ID", 'E4 TB Allocation Details'!$A$18:$L$18, 0),FALSE), 'E2 Allocators'!$B$15:$W$361, MATCH(Y$17, 'E2 Allocators'!$B$15:$W$15, 0),FALSE)), 0, VLOOKUP(VLOOKUP($A608, 'E4 TB Allocation Details'!$A$18:$L$217, MATCH("Demand ID", 'E4 TB Allocation Details'!$A$18:$L$18, 0),FALSE), 'E2 Allocators'!$B$15:$W$361, MATCH(Y$17, 'E2 Allocators'!$B$15:$W$15, 0),FALSE))</f>
        <v>0</v>
      </c>
      <c r="Z608" s="1257">
        <f>IF(ISERROR(VLOOKUP(VLOOKUP($A608, 'E4 TB Allocation Details'!$A$18:$L$217, MATCH("Demand ID", 'E4 TB Allocation Details'!$A$18:$L$18, 0),FALSE), 'E2 Allocators'!$B$15:$W$361, MATCH(Z$17, 'E2 Allocators'!$B$15:$W$15, 0),FALSE)), 0, VLOOKUP(VLOOKUP($A608, 'E4 TB Allocation Details'!$A$18:$L$217, MATCH("Demand ID", 'E4 TB Allocation Details'!$A$18:$L$18, 0),FALSE), 'E2 Allocators'!$B$15:$W$361, MATCH(Z$17, 'E2 Allocators'!$B$15:$W$15, 0),FALSE))</f>
        <v>0</v>
      </c>
      <c r="AA608" s="1262">
        <f t="shared" si="964"/>
        <v>1.0000000000000002</v>
      </c>
      <c r="AB608" s="1257">
        <f>IF(ISERROR(VLOOKUP(VLOOKUP($A608, 'E4 TB Allocation Details'!$A$18:$L$217, MATCH("Customer ID", 'E4 TB Allocation Details'!$A$18:$L$18, 0),FALSE), 'E2 Allocators'!$B$15:$W$361, MATCH(AB$17, 'E2 Allocators'!$B$15:$W$15, 0),FALSE)), 0, VLOOKUP(VLOOKUP($A608, 'E4 TB Allocation Details'!$A$18:$L$217, MATCH("Customer ID", 'E4 TB Allocation Details'!$A$18:$L$18, 0),FALSE), 'E2 Allocators'!$B$15:$W$361, MATCH(AB$17, 'E2 Allocators'!$B$15:$W$15, 0),FALSE))</f>
        <v>0</v>
      </c>
      <c r="AC608" s="1257">
        <f>IF(ISERROR(VLOOKUP(VLOOKUP($A608, 'E4 TB Allocation Details'!$A$18:$L$217, MATCH("Customer ID", 'E4 TB Allocation Details'!$A$18:$L$18, 0),FALSE), 'E2 Allocators'!$B$15:$W$361, MATCH(AC$17, 'E2 Allocators'!$B$15:$W$15, 0),FALSE)), 0, VLOOKUP(VLOOKUP($A608, 'E4 TB Allocation Details'!$A$18:$L$217, MATCH("Customer ID", 'E4 TB Allocation Details'!$A$18:$L$18, 0),FALSE), 'E2 Allocators'!$B$15:$W$361, MATCH(AC$17, 'E2 Allocators'!$B$15:$W$15, 0),FALSE))</f>
        <v>0</v>
      </c>
      <c r="AD608" s="1257">
        <f>IF(ISERROR(VLOOKUP(VLOOKUP($A608, 'E4 TB Allocation Details'!$A$18:$L$217, MATCH("Customer ID", 'E4 TB Allocation Details'!$A$18:$L$18, 0),FALSE), 'E2 Allocators'!$B$15:$W$361, MATCH(AD$17, 'E2 Allocators'!$B$15:$W$15, 0),FALSE)), 0, VLOOKUP(VLOOKUP($A608, 'E4 TB Allocation Details'!$A$18:$L$217, MATCH("Customer ID", 'E4 TB Allocation Details'!$A$18:$L$18, 0),FALSE), 'E2 Allocators'!$B$15:$W$361, MATCH(AD$17, 'E2 Allocators'!$B$15:$W$15, 0),FALSE))</f>
        <v>0</v>
      </c>
      <c r="AE608" s="1257">
        <f>IF(ISERROR(VLOOKUP(VLOOKUP($A608, 'E4 TB Allocation Details'!$A$18:$L$217, MATCH("Customer ID", 'E4 TB Allocation Details'!$A$18:$L$18, 0),FALSE), 'E2 Allocators'!$B$15:$W$361, MATCH(AE$17, 'E2 Allocators'!$B$15:$W$15, 0),FALSE)), 0, VLOOKUP(VLOOKUP($A608, 'E4 TB Allocation Details'!$A$18:$L$217, MATCH("Customer ID", 'E4 TB Allocation Details'!$A$18:$L$18, 0),FALSE), 'E2 Allocators'!$B$15:$W$361, MATCH(AE$17, 'E2 Allocators'!$B$15:$W$15, 0),FALSE))</f>
        <v>0</v>
      </c>
      <c r="AF608" s="1257">
        <f>IF(ISERROR(VLOOKUP(VLOOKUP($A608, 'E4 TB Allocation Details'!$A$18:$L$217, MATCH("Customer ID", 'E4 TB Allocation Details'!$A$18:$L$18, 0),FALSE), 'E2 Allocators'!$B$15:$W$361, MATCH(AF$17, 'E2 Allocators'!$B$15:$W$15, 0),FALSE)), 0, VLOOKUP(VLOOKUP($A608, 'E4 TB Allocation Details'!$A$18:$L$217, MATCH("Customer ID", 'E4 TB Allocation Details'!$A$18:$L$18, 0),FALSE), 'E2 Allocators'!$B$15:$W$361, MATCH(AF$17, 'E2 Allocators'!$B$15:$W$15, 0),FALSE))</f>
        <v>0</v>
      </c>
      <c r="AG608" s="1257">
        <f>IF(ISERROR(VLOOKUP(VLOOKUP($A608, 'E4 TB Allocation Details'!$A$18:$L$217, MATCH("Customer ID", 'E4 TB Allocation Details'!$A$18:$L$18, 0),FALSE), 'E2 Allocators'!$B$15:$W$361, MATCH(AG$17, 'E2 Allocators'!$B$15:$W$15, 0),FALSE)), 0, VLOOKUP(VLOOKUP($A608, 'E4 TB Allocation Details'!$A$18:$L$217, MATCH("Customer ID", 'E4 TB Allocation Details'!$A$18:$L$18, 0),FALSE), 'E2 Allocators'!$B$15:$W$361, MATCH(AG$17, 'E2 Allocators'!$B$15:$W$15, 0),FALSE))</f>
        <v>0</v>
      </c>
      <c r="AH608" s="1257">
        <f>IF(ISERROR(VLOOKUP(VLOOKUP($A608, 'E4 TB Allocation Details'!$A$18:$L$217, MATCH("Customer ID", 'E4 TB Allocation Details'!$A$18:$L$18, 0),FALSE), 'E2 Allocators'!$B$15:$W$361, MATCH(AH$17, 'E2 Allocators'!$B$15:$W$15, 0),FALSE)), 0, VLOOKUP(VLOOKUP($A608, 'E4 TB Allocation Details'!$A$18:$L$217, MATCH("Customer ID", 'E4 TB Allocation Details'!$A$18:$L$18, 0),FALSE), 'E2 Allocators'!$B$15:$W$361, MATCH(AH$17, 'E2 Allocators'!$B$15:$W$15, 0),FALSE))</f>
        <v>0</v>
      </c>
      <c r="AI608" s="1257">
        <f>IF(ISERROR(VLOOKUP(VLOOKUP($A608, 'E4 TB Allocation Details'!$A$18:$L$217, MATCH("Customer ID", 'E4 TB Allocation Details'!$A$18:$L$18, 0),FALSE), 'E2 Allocators'!$B$15:$W$361, MATCH(AI$17, 'E2 Allocators'!$B$15:$W$15, 0),FALSE)), 0, VLOOKUP(VLOOKUP($A608, 'E4 TB Allocation Details'!$A$18:$L$217, MATCH("Customer ID", 'E4 TB Allocation Details'!$A$18:$L$18, 0),FALSE), 'E2 Allocators'!$B$15:$W$361, MATCH(AI$17, 'E2 Allocators'!$B$15:$W$15, 0),FALSE))</f>
        <v>0</v>
      </c>
      <c r="AJ608" s="1257">
        <f>IF(ISERROR(VLOOKUP(VLOOKUP($A608, 'E4 TB Allocation Details'!$A$18:$L$217, MATCH("Customer ID", 'E4 TB Allocation Details'!$A$18:$L$18, 0),FALSE), 'E2 Allocators'!$B$15:$W$361, MATCH(AJ$17, 'E2 Allocators'!$B$15:$W$15, 0),FALSE)), 0, VLOOKUP(VLOOKUP($A608, 'E4 TB Allocation Details'!$A$18:$L$217, MATCH("Customer ID", 'E4 TB Allocation Details'!$A$18:$L$18, 0),FALSE), 'E2 Allocators'!$B$15:$W$361, MATCH(AJ$17, 'E2 Allocators'!$B$15:$W$15, 0),FALSE))</f>
        <v>0</v>
      </c>
      <c r="AK608" s="1257">
        <f>IF(ISERROR(VLOOKUP(VLOOKUP($A608, 'E4 TB Allocation Details'!$A$18:$L$217, MATCH("Customer ID", 'E4 TB Allocation Details'!$A$18:$L$18, 0),FALSE), 'E2 Allocators'!$B$15:$W$361, MATCH(AK$17, 'E2 Allocators'!$B$15:$W$15, 0),FALSE)), 0, VLOOKUP(VLOOKUP($A608, 'E4 TB Allocation Details'!$A$18:$L$217, MATCH("Customer ID", 'E4 TB Allocation Details'!$A$18:$L$18, 0),FALSE), 'E2 Allocators'!$B$15:$W$361, MATCH(AK$17, 'E2 Allocators'!$B$15:$W$15, 0),FALSE))</f>
        <v>0</v>
      </c>
      <c r="AL608" s="1257">
        <f>IF(ISERROR(VLOOKUP(VLOOKUP($A608, 'E4 TB Allocation Details'!$A$18:$L$217, MATCH("Customer ID", 'E4 TB Allocation Details'!$A$18:$L$18, 0),FALSE), 'E2 Allocators'!$B$15:$W$361, MATCH(AL$17, 'E2 Allocators'!$B$15:$W$15, 0),FALSE)), 0, VLOOKUP(VLOOKUP($A608, 'E4 TB Allocation Details'!$A$18:$L$217, MATCH("Customer ID", 'E4 TB Allocation Details'!$A$18:$L$18, 0),FALSE), 'E2 Allocators'!$B$15:$W$361, MATCH(AL$17, 'E2 Allocators'!$B$15:$W$15, 0),FALSE))</f>
        <v>0</v>
      </c>
      <c r="AM608" s="1257">
        <f>IF(ISERROR(VLOOKUP(VLOOKUP($A608, 'E4 TB Allocation Details'!$A$18:$L$217, MATCH("Customer ID", 'E4 TB Allocation Details'!$A$18:$L$18, 0),FALSE), 'E2 Allocators'!$B$15:$W$361, MATCH(AM$17, 'E2 Allocators'!$B$15:$W$15, 0),FALSE)), 0, VLOOKUP(VLOOKUP($A608, 'E4 TB Allocation Details'!$A$18:$L$217, MATCH("Customer ID", 'E4 TB Allocation Details'!$A$18:$L$18, 0),FALSE), 'E2 Allocators'!$B$15:$W$361, MATCH(AM$17, 'E2 Allocators'!$B$15:$W$15, 0),FALSE))</f>
        <v>0</v>
      </c>
      <c r="AN608" s="1257">
        <f>IF(ISERROR(VLOOKUP(VLOOKUP($A608, 'E4 TB Allocation Details'!$A$18:$L$217, MATCH("Customer ID", 'E4 TB Allocation Details'!$A$18:$L$18, 0),FALSE), 'E2 Allocators'!$B$15:$W$361, MATCH(AN$17, 'E2 Allocators'!$B$15:$W$15, 0),FALSE)), 0, VLOOKUP(VLOOKUP($A608, 'E4 TB Allocation Details'!$A$18:$L$217, MATCH("Customer ID", 'E4 TB Allocation Details'!$A$18:$L$18, 0),FALSE), 'E2 Allocators'!$B$15:$W$361, MATCH(AN$17, 'E2 Allocators'!$B$15:$W$15, 0),FALSE))</f>
        <v>0</v>
      </c>
      <c r="AO608" s="1257">
        <f>IF(ISERROR(VLOOKUP(VLOOKUP($A608, 'E4 TB Allocation Details'!$A$18:$L$217, MATCH("Customer ID", 'E4 TB Allocation Details'!$A$18:$L$18, 0),FALSE), 'E2 Allocators'!$B$15:$W$361, MATCH(AO$17, 'E2 Allocators'!$B$15:$W$15, 0),FALSE)), 0, VLOOKUP(VLOOKUP($A608, 'E4 TB Allocation Details'!$A$18:$L$217, MATCH("Customer ID", 'E4 TB Allocation Details'!$A$18:$L$18, 0),FALSE), 'E2 Allocators'!$B$15:$W$361, MATCH(AO$17, 'E2 Allocators'!$B$15:$W$15, 0),FALSE))</f>
        <v>0</v>
      </c>
      <c r="AP608" s="1257">
        <f>IF(ISERROR(VLOOKUP(VLOOKUP($A608, 'E4 TB Allocation Details'!$A$18:$L$217, MATCH("Customer ID", 'E4 TB Allocation Details'!$A$18:$L$18, 0),FALSE), 'E2 Allocators'!$B$15:$W$361, MATCH(AP$17, 'E2 Allocators'!$B$15:$W$15, 0),FALSE)), 0, VLOOKUP(VLOOKUP($A608, 'E4 TB Allocation Details'!$A$18:$L$217, MATCH("Customer ID", 'E4 TB Allocation Details'!$A$18:$L$18, 0),FALSE), 'E2 Allocators'!$B$15:$W$361, MATCH(AP$17, 'E2 Allocators'!$B$15:$W$15, 0),FALSE))</f>
        <v>0</v>
      </c>
      <c r="AQ608" s="1257">
        <f>IF(ISERROR(VLOOKUP(VLOOKUP($A608, 'E4 TB Allocation Details'!$A$18:$L$217, MATCH("Customer ID", 'E4 TB Allocation Details'!$A$18:$L$18, 0),FALSE), 'E2 Allocators'!$B$15:$W$361, MATCH(AQ$17, 'E2 Allocators'!$B$15:$W$15, 0),FALSE)), 0, VLOOKUP(VLOOKUP($A608, 'E4 TB Allocation Details'!$A$18:$L$217, MATCH("Customer ID", 'E4 TB Allocation Details'!$A$18:$L$18, 0),FALSE), 'E2 Allocators'!$B$15:$W$361, MATCH(AQ$17, 'E2 Allocators'!$B$15:$W$15, 0),FALSE))</f>
        <v>0</v>
      </c>
      <c r="AR608" s="1257">
        <f>IF(ISERROR(VLOOKUP(VLOOKUP($A608, 'E4 TB Allocation Details'!$A$18:$L$217, MATCH("Customer ID", 'E4 TB Allocation Details'!$A$18:$L$18, 0),FALSE), 'E2 Allocators'!$B$15:$W$361, MATCH(AR$17, 'E2 Allocators'!$B$15:$W$15, 0),FALSE)), 0, VLOOKUP(VLOOKUP($A608, 'E4 TB Allocation Details'!$A$18:$L$217, MATCH("Customer ID", 'E4 TB Allocation Details'!$A$18:$L$18, 0),FALSE), 'E2 Allocators'!$B$15:$W$361, MATCH(AR$17, 'E2 Allocators'!$B$15:$W$15, 0),FALSE))</f>
        <v>0</v>
      </c>
      <c r="AS608" s="1257">
        <f>IF(ISERROR(VLOOKUP(VLOOKUP($A608, 'E4 TB Allocation Details'!$A$18:$L$217, MATCH("Customer ID", 'E4 TB Allocation Details'!$A$18:$L$18, 0),FALSE), 'E2 Allocators'!$B$15:$W$361, MATCH(AS$17, 'E2 Allocators'!$B$15:$W$15, 0),FALSE)), 0, VLOOKUP(VLOOKUP($A608, 'E4 TB Allocation Details'!$A$18:$L$217, MATCH("Customer ID", 'E4 TB Allocation Details'!$A$18:$L$18, 0),FALSE), 'E2 Allocators'!$B$15:$W$361, MATCH(AS$17, 'E2 Allocators'!$B$15:$W$15, 0),FALSE))</f>
        <v>0</v>
      </c>
      <c r="AT608" s="1257">
        <f>IF(ISERROR(VLOOKUP(VLOOKUP($A608, 'E4 TB Allocation Details'!$A$18:$L$217, MATCH("Customer ID", 'E4 TB Allocation Details'!$A$18:$L$18, 0),FALSE), 'E2 Allocators'!$B$15:$W$361, MATCH(AT$17, 'E2 Allocators'!$B$15:$W$15, 0),FALSE)), 0, VLOOKUP(VLOOKUP($A608, 'E4 TB Allocation Details'!$A$18:$L$217, MATCH("Customer ID", 'E4 TB Allocation Details'!$A$18:$L$18, 0),FALSE), 'E2 Allocators'!$B$15:$W$361, MATCH(AT$17, 'E2 Allocators'!$B$15:$W$15, 0),FALSE))</f>
        <v>0</v>
      </c>
      <c r="AU608" s="1257">
        <f>IF(ISERROR(VLOOKUP(VLOOKUP($A608, 'E4 TB Allocation Details'!$A$18:$L$217, MATCH("Customer ID", 'E4 TB Allocation Details'!$A$18:$L$18, 0),FALSE), 'E2 Allocators'!$B$15:$W$361, MATCH(AU$17, 'E2 Allocators'!$B$15:$W$15, 0),FALSE)), 0, VLOOKUP(VLOOKUP($A608, 'E4 TB Allocation Details'!$A$18:$L$217, MATCH("Customer ID", 'E4 TB Allocation Details'!$A$18:$L$18, 0),FALSE), 'E2 Allocators'!$B$15:$W$361, MATCH(AU$17, 'E2 Allocators'!$B$15:$W$15, 0),FALSE))</f>
        <v>0</v>
      </c>
      <c r="AV608" s="1262">
        <f t="shared" si="965"/>
        <v>0</v>
      </c>
      <c r="AW608" s="1259"/>
      <c r="AX608" s="1259"/>
      <c r="AY608" s="1259"/>
      <c r="AZ608" s="1259"/>
      <c r="BA608" s="1259"/>
      <c r="BB608" s="1259"/>
      <c r="BC608" s="1259"/>
      <c r="BD608" s="1259"/>
      <c r="BE608" s="1259"/>
      <c r="BF608" s="1259"/>
      <c r="BG608" s="1259"/>
      <c r="BH608" s="1259"/>
      <c r="BI608" s="1259"/>
      <c r="BJ608" s="1259"/>
      <c r="BK608" s="1259"/>
      <c r="BL608" s="1259"/>
      <c r="BM608" s="1259"/>
      <c r="BN608" s="1259"/>
      <c r="BO608" s="1259"/>
      <c r="BP608" s="1259"/>
      <c r="BQ608" s="1260"/>
    </row>
    <row r="609" spans="1:69" s="234" customFormat="1" ht="12.75" x14ac:dyDescent="0.2">
      <c r="A609" s="1261" t="s">
        <v>868</v>
      </c>
      <c r="B609" s="1254" t="s">
        <v>368</v>
      </c>
      <c r="C609" s="1255">
        <v>1</v>
      </c>
      <c r="D609" s="1256">
        <f t="shared" si="962"/>
        <v>1</v>
      </c>
      <c r="E609" s="1256">
        <f>VLOOKUP($A609,'E1 Categorization'!$A$35:$E$115,5,FALSE)</f>
        <v>0</v>
      </c>
      <c r="F609" s="1256">
        <f t="shared" si="963"/>
        <v>1</v>
      </c>
      <c r="G609" s="1257">
        <f>IF(ISERROR(VLOOKUP(VLOOKUP($A609, 'E4 TB Allocation Details'!$A$18:$L$217, MATCH("Demand ID", 'E4 TB Allocation Details'!$A$18:$L$18, 0),FALSE), 'E2 Allocators'!$B$15:$W$361, MATCH(G$17, 'E2 Allocators'!$B$15:$W$15, 0),FALSE)), 0, VLOOKUP(VLOOKUP($A609, 'E4 TB Allocation Details'!$A$18:$L$217, MATCH("Demand ID", 'E4 TB Allocation Details'!$A$18:$L$18, 0),FALSE), 'E2 Allocators'!$B$15:$W$361, MATCH(G$17, 'E2 Allocators'!$B$15:$W$15, 0),FALSE))</f>
        <v>0.327249628138367</v>
      </c>
      <c r="H609" s="1257">
        <f>IF(ISERROR(VLOOKUP(VLOOKUP($A609, 'E4 TB Allocation Details'!$A$18:$L$217, MATCH("Demand ID", 'E4 TB Allocation Details'!$A$18:$L$18, 0),FALSE), 'E2 Allocators'!$B$15:$W$361, MATCH(H$17, 'E2 Allocators'!$B$15:$W$15, 0),FALSE)), 0, VLOOKUP(VLOOKUP($A609, 'E4 TB Allocation Details'!$A$18:$L$217, MATCH("Demand ID", 'E4 TB Allocation Details'!$A$18:$L$18, 0),FALSE), 'E2 Allocators'!$B$15:$W$361, MATCH(H$17, 'E2 Allocators'!$B$15:$W$15, 0),FALSE))</f>
        <v>8.7737977540411807E-2</v>
      </c>
      <c r="I609" s="1257">
        <f>IF(ISERROR(VLOOKUP(VLOOKUP($A609, 'E4 TB Allocation Details'!$A$18:$L$217, MATCH("Demand ID", 'E4 TB Allocation Details'!$A$18:$L$18, 0),FALSE), 'E2 Allocators'!$B$15:$W$361, MATCH(I$17, 'E2 Allocators'!$B$15:$W$15, 0),FALSE)), 0, VLOOKUP(VLOOKUP($A609, 'E4 TB Allocation Details'!$A$18:$L$217, MATCH("Demand ID", 'E4 TB Allocation Details'!$A$18:$L$18, 0),FALSE), 'E2 Allocators'!$B$15:$W$361, MATCH(I$17, 'E2 Allocators'!$B$15:$W$15, 0),FALSE))</f>
        <v>0.21223961004216466</v>
      </c>
      <c r="J609" s="1257">
        <f>IF(ISERROR(VLOOKUP(VLOOKUP($A609, 'E4 TB Allocation Details'!$A$18:$L$217, MATCH("Demand ID", 'E4 TB Allocation Details'!$A$18:$L$18, 0),FALSE), 'E2 Allocators'!$B$15:$W$361, MATCH(J$17, 'E2 Allocators'!$B$15:$W$15, 0),FALSE)), 0, VLOOKUP(VLOOKUP($A609, 'E4 TB Allocation Details'!$A$18:$L$217, MATCH("Demand ID", 'E4 TB Allocation Details'!$A$18:$L$18, 0),FALSE), 'E2 Allocators'!$B$15:$W$361, MATCH(J$17, 'E2 Allocators'!$B$15:$W$15, 0),FALSE))</f>
        <v>0</v>
      </c>
      <c r="K609" s="1257">
        <f>IF(ISERROR(VLOOKUP(VLOOKUP($A609, 'E4 TB Allocation Details'!$A$18:$L$217, MATCH("Demand ID", 'E4 TB Allocation Details'!$A$18:$L$18, 0),FALSE), 'E2 Allocators'!$B$15:$W$361, MATCH(K$17, 'E2 Allocators'!$B$15:$W$15, 0),FALSE)), 0, VLOOKUP(VLOOKUP($A609, 'E4 TB Allocation Details'!$A$18:$L$217, MATCH("Demand ID", 'E4 TB Allocation Details'!$A$18:$L$18, 0),FALSE), 'E2 Allocators'!$B$15:$W$361, MATCH(K$17, 'E2 Allocators'!$B$15:$W$15, 0),FALSE))</f>
        <v>0.1418009119878379</v>
      </c>
      <c r="L609" s="1257">
        <f>IF(ISERROR(VLOOKUP(VLOOKUP($A609, 'E4 TB Allocation Details'!$A$18:$L$217, MATCH("Demand ID", 'E4 TB Allocation Details'!$A$18:$L$18, 0),FALSE), 'E2 Allocators'!$B$15:$W$361, MATCH(L$17, 'E2 Allocators'!$B$15:$W$15, 0),FALSE)), 0, VLOOKUP(VLOOKUP($A609, 'E4 TB Allocation Details'!$A$18:$L$217, MATCH("Demand ID", 'E4 TB Allocation Details'!$A$18:$L$18, 0),FALSE), 'E2 Allocators'!$B$15:$W$361, MATCH(L$17, 'E2 Allocators'!$B$15:$W$15, 0),FALSE))</f>
        <v>0.21852846482673824</v>
      </c>
      <c r="M609" s="1257">
        <f>IF(ISERROR(VLOOKUP(VLOOKUP($A609, 'E4 TB Allocation Details'!$A$18:$L$217, MATCH("Demand ID", 'E4 TB Allocation Details'!$A$18:$L$18, 0),FALSE), 'E2 Allocators'!$B$15:$W$361, MATCH(M$17, 'E2 Allocators'!$B$15:$W$15, 0),FALSE)), 0, VLOOKUP(VLOOKUP($A609, 'E4 TB Allocation Details'!$A$18:$L$217, MATCH("Demand ID", 'E4 TB Allocation Details'!$A$18:$L$18, 0),FALSE), 'E2 Allocators'!$B$15:$W$361, MATCH(M$17, 'E2 Allocators'!$B$15:$W$15, 0),FALSE))</f>
        <v>9.961721703243347E-3</v>
      </c>
      <c r="N609" s="1257">
        <f>IF(ISERROR(VLOOKUP(VLOOKUP($A609, 'E4 TB Allocation Details'!$A$18:$L$217, MATCH("Demand ID", 'E4 TB Allocation Details'!$A$18:$L$18, 0),FALSE), 'E2 Allocators'!$B$15:$W$361, MATCH(N$17, 'E2 Allocators'!$B$15:$W$15, 0),FALSE)), 0, VLOOKUP(VLOOKUP($A609, 'E4 TB Allocation Details'!$A$18:$L$217, MATCH("Demand ID", 'E4 TB Allocation Details'!$A$18:$L$18, 0),FALSE), 'E2 Allocators'!$B$15:$W$361, MATCH(N$17, 'E2 Allocators'!$B$15:$W$15, 0),FALSE))</f>
        <v>6.3075955689159127E-4</v>
      </c>
      <c r="O609" s="1257">
        <f>IF(ISERROR(VLOOKUP(VLOOKUP($A609, 'E4 TB Allocation Details'!$A$18:$L$217, MATCH("Demand ID", 'E4 TB Allocation Details'!$A$18:$L$18, 0),FALSE), 'E2 Allocators'!$B$15:$W$361, MATCH(O$17, 'E2 Allocators'!$B$15:$W$15, 0),FALSE)), 0, VLOOKUP(VLOOKUP($A609, 'E4 TB Allocation Details'!$A$18:$L$217, MATCH("Demand ID", 'E4 TB Allocation Details'!$A$18:$L$18, 0),FALSE), 'E2 Allocators'!$B$15:$W$361, MATCH(O$17, 'E2 Allocators'!$B$15:$W$15, 0),FALSE))</f>
        <v>1.8509262043455339E-3</v>
      </c>
      <c r="P609" s="1257">
        <f>IF(ISERROR(VLOOKUP(VLOOKUP($A609, 'E4 TB Allocation Details'!$A$18:$L$217, MATCH("Demand ID", 'E4 TB Allocation Details'!$A$18:$L$18, 0),FALSE), 'E2 Allocators'!$B$15:$W$361, MATCH(P$17, 'E2 Allocators'!$B$15:$W$15, 0),FALSE)), 0, VLOOKUP(VLOOKUP($A609, 'E4 TB Allocation Details'!$A$18:$L$217, MATCH("Demand ID", 'E4 TB Allocation Details'!$A$18:$L$18, 0),FALSE), 'E2 Allocators'!$B$15:$W$361, MATCH(P$17, 'E2 Allocators'!$B$15:$W$15, 0),FALSE))</f>
        <v>0</v>
      </c>
      <c r="Q609" s="1257">
        <f>IF(ISERROR(VLOOKUP(VLOOKUP($A609, 'E4 TB Allocation Details'!$A$18:$L$217, MATCH("Demand ID", 'E4 TB Allocation Details'!$A$18:$L$18, 0),FALSE), 'E2 Allocators'!$B$15:$W$361, MATCH(Q$17, 'E2 Allocators'!$B$15:$W$15, 0),FALSE)), 0, VLOOKUP(VLOOKUP($A609, 'E4 TB Allocation Details'!$A$18:$L$217, MATCH("Demand ID", 'E4 TB Allocation Details'!$A$18:$L$18, 0),FALSE), 'E2 Allocators'!$B$15:$W$361, MATCH(Q$17, 'E2 Allocators'!$B$15:$W$15, 0),FALSE))</f>
        <v>0</v>
      </c>
      <c r="R609" s="1257">
        <f>IF(ISERROR(VLOOKUP(VLOOKUP($A609, 'E4 TB Allocation Details'!$A$18:$L$217, MATCH("Demand ID", 'E4 TB Allocation Details'!$A$18:$L$18, 0),FALSE), 'E2 Allocators'!$B$15:$W$361, MATCH(R$17, 'E2 Allocators'!$B$15:$W$15, 0),FALSE)), 0, VLOOKUP(VLOOKUP($A609, 'E4 TB Allocation Details'!$A$18:$L$217, MATCH("Demand ID", 'E4 TB Allocation Details'!$A$18:$L$18, 0),FALSE), 'E2 Allocators'!$B$15:$W$361, MATCH(R$17, 'E2 Allocators'!$B$15:$W$15, 0),FALSE))</f>
        <v>0</v>
      </c>
      <c r="S609" s="1257">
        <f>IF(ISERROR(VLOOKUP(VLOOKUP($A609, 'E4 TB Allocation Details'!$A$18:$L$217, MATCH("Demand ID", 'E4 TB Allocation Details'!$A$18:$L$18, 0),FALSE), 'E2 Allocators'!$B$15:$W$361, MATCH(S$17, 'E2 Allocators'!$B$15:$W$15, 0),FALSE)), 0, VLOOKUP(VLOOKUP($A609, 'E4 TB Allocation Details'!$A$18:$L$217, MATCH("Demand ID", 'E4 TB Allocation Details'!$A$18:$L$18, 0),FALSE), 'E2 Allocators'!$B$15:$W$361, MATCH(S$17, 'E2 Allocators'!$B$15:$W$15, 0),FALSE))</f>
        <v>0</v>
      </c>
      <c r="T609" s="1257">
        <f>IF(ISERROR(VLOOKUP(VLOOKUP($A609, 'E4 TB Allocation Details'!$A$18:$L$217, MATCH("Demand ID", 'E4 TB Allocation Details'!$A$18:$L$18, 0),FALSE), 'E2 Allocators'!$B$15:$W$361, MATCH(T$17, 'E2 Allocators'!$B$15:$W$15, 0),FALSE)), 0, VLOOKUP(VLOOKUP($A609, 'E4 TB Allocation Details'!$A$18:$L$217, MATCH("Demand ID", 'E4 TB Allocation Details'!$A$18:$L$18, 0),FALSE), 'E2 Allocators'!$B$15:$W$361, MATCH(T$17, 'E2 Allocators'!$B$15:$W$15, 0),FALSE))</f>
        <v>0</v>
      </c>
      <c r="U609" s="1257">
        <f>IF(ISERROR(VLOOKUP(VLOOKUP($A609, 'E4 TB Allocation Details'!$A$18:$L$217, MATCH("Demand ID", 'E4 TB Allocation Details'!$A$18:$L$18, 0),FALSE), 'E2 Allocators'!$B$15:$W$361, MATCH(U$17, 'E2 Allocators'!$B$15:$W$15, 0),FALSE)), 0, VLOOKUP(VLOOKUP($A609, 'E4 TB Allocation Details'!$A$18:$L$217, MATCH("Demand ID", 'E4 TB Allocation Details'!$A$18:$L$18, 0),FALSE), 'E2 Allocators'!$B$15:$W$361, MATCH(U$17, 'E2 Allocators'!$B$15:$W$15, 0),FALSE))</f>
        <v>0</v>
      </c>
      <c r="V609" s="1257">
        <f>IF(ISERROR(VLOOKUP(VLOOKUP($A609, 'E4 TB Allocation Details'!$A$18:$L$217, MATCH("Demand ID", 'E4 TB Allocation Details'!$A$18:$L$18, 0),FALSE), 'E2 Allocators'!$B$15:$W$361, MATCH(V$17, 'E2 Allocators'!$B$15:$W$15, 0),FALSE)), 0, VLOOKUP(VLOOKUP($A609, 'E4 TB Allocation Details'!$A$18:$L$217, MATCH("Demand ID", 'E4 TB Allocation Details'!$A$18:$L$18, 0),FALSE), 'E2 Allocators'!$B$15:$W$361, MATCH(V$17, 'E2 Allocators'!$B$15:$W$15, 0),FALSE))</f>
        <v>0</v>
      </c>
      <c r="W609" s="1257">
        <f>IF(ISERROR(VLOOKUP(VLOOKUP($A609, 'E4 TB Allocation Details'!$A$18:$L$217, MATCH("Demand ID", 'E4 TB Allocation Details'!$A$18:$L$18, 0),FALSE), 'E2 Allocators'!$B$15:$W$361, MATCH(W$17, 'E2 Allocators'!$B$15:$W$15, 0),FALSE)), 0, VLOOKUP(VLOOKUP($A609, 'E4 TB Allocation Details'!$A$18:$L$217, MATCH("Demand ID", 'E4 TB Allocation Details'!$A$18:$L$18, 0),FALSE), 'E2 Allocators'!$B$15:$W$361, MATCH(W$17, 'E2 Allocators'!$B$15:$W$15, 0),FALSE))</f>
        <v>0</v>
      </c>
      <c r="X609" s="1257">
        <f>IF(ISERROR(VLOOKUP(VLOOKUP($A609, 'E4 TB Allocation Details'!$A$18:$L$217, MATCH("Demand ID", 'E4 TB Allocation Details'!$A$18:$L$18, 0),FALSE), 'E2 Allocators'!$B$15:$W$361, MATCH(X$17, 'E2 Allocators'!$B$15:$W$15, 0),FALSE)), 0, VLOOKUP(VLOOKUP($A609, 'E4 TB Allocation Details'!$A$18:$L$217, MATCH("Demand ID", 'E4 TB Allocation Details'!$A$18:$L$18, 0),FALSE), 'E2 Allocators'!$B$15:$W$361, MATCH(X$17, 'E2 Allocators'!$B$15:$W$15, 0),FALSE))</f>
        <v>0</v>
      </c>
      <c r="Y609" s="1257">
        <f>IF(ISERROR(VLOOKUP(VLOOKUP($A609, 'E4 TB Allocation Details'!$A$18:$L$217, MATCH("Demand ID", 'E4 TB Allocation Details'!$A$18:$L$18, 0),FALSE), 'E2 Allocators'!$B$15:$W$361, MATCH(Y$17, 'E2 Allocators'!$B$15:$W$15, 0),FALSE)), 0, VLOOKUP(VLOOKUP($A609, 'E4 TB Allocation Details'!$A$18:$L$217, MATCH("Demand ID", 'E4 TB Allocation Details'!$A$18:$L$18, 0),FALSE), 'E2 Allocators'!$B$15:$W$361, MATCH(Y$17, 'E2 Allocators'!$B$15:$W$15, 0),FALSE))</f>
        <v>0</v>
      </c>
      <c r="Z609" s="1257">
        <f>IF(ISERROR(VLOOKUP(VLOOKUP($A609, 'E4 TB Allocation Details'!$A$18:$L$217, MATCH("Demand ID", 'E4 TB Allocation Details'!$A$18:$L$18, 0),FALSE), 'E2 Allocators'!$B$15:$W$361, MATCH(Z$17, 'E2 Allocators'!$B$15:$W$15, 0),FALSE)), 0, VLOOKUP(VLOOKUP($A609, 'E4 TB Allocation Details'!$A$18:$L$217, MATCH("Demand ID", 'E4 TB Allocation Details'!$A$18:$L$18, 0),FALSE), 'E2 Allocators'!$B$15:$W$361, MATCH(Z$17, 'E2 Allocators'!$B$15:$W$15, 0),FALSE))</f>
        <v>0</v>
      </c>
      <c r="AA609" s="1262">
        <f t="shared" si="964"/>
        <v>1.0000000000000002</v>
      </c>
      <c r="AB609" s="1257">
        <f>IF(ISERROR(VLOOKUP(VLOOKUP($A609, 'E4 TB Allocation Details'!$A$18:$L$217, MATCH("Customer ID", 'E4 TB Allocation Details'!$A$18:$L$18, 0),FALSE), 'E2 Allocators'!$B$15:$W$361, MATCH(AB$17, 'E2 Allocators'!$B$15:$W$15, 0),FALSE)), 0, VLOOKUP(VLOOKUP($A609, 'E4 TB Allocation Details'!$A$18:$L$217, MATCH("Customer ID", 'E4 TB Allocation Details'!$A$18:$L$18, 0),FALSE), 'E2 Allocators'!$B$15:$W$361, MATCH(AB$17, 'E2 Allocators'!$B$15:$W$15, 0),FALSE))</f>
        <v>0</v>
      </c>
      <c r="AC609" s="1257">
        <f>IF(ISERROR(VLOOKUP(VLOOKUP($A609, 'E4 TB Allocation Details'!$A$18:$L$217, MATCH("Customer ID", 'E4 TB Allocation Details'!$A$18:$L$18, 0),FALSE), 'E2 Allocators'!$B$15:$W$361, MATCH(AC$17, 'E2 Allocators'!$B$15:$W$15, 0),FALSE)), 0, VLOOKUP(VLOOKUP($A609, 'E4 TB Allocation Details'!$A$18:$L$217, MATCH("Customer ID", 'E4 TB Allocation Details'!$A$18:$L$18, 0),FALSE), 'E2 Allocators'!$B$15:$W$361, MATCH(AC$17, 'E2 Allocators'!$B$15:$W$15, 0),FALSE))</f>
        <v>0</v>
      </c>
      <c r="AD609" s="1257">
        <f>IF(ISERROR(VLOOKUP(VLOOKUP($A609, 'E4 TB Allocation Details'!$A$18:$L$217, MATCH("Customer ID", 'E4 TB Allocation Details'!$A$18:$L$18, 0),FALSE), 'E2 Allocators'!$B$15:$W$361, MATCH(AD$17, 'E2 Allocators'!$B$15:$W$15, 0),FALSE)), 0, VLOOKUP(VLOOKUP($A609, 'E4 TB Allocation Details'!$A$18:$L$217, MATCH("Customer ID", 'E4 TB Allocation Details'!$A$18:$L$18, 0),FALSE), 'E2 Allocators'!$B$15:$W$361, MATCH(AD$17, 'E2 Allocators'!$B$15:$W$15, 0),FALSE))</f>
        <v>0</v>
      </c>
      <c r="AE609" s="1257">
        <f>IF(ISERROR(VLOOKUP(VLOOKUP($A609, 'E4 TB Allocation Details'!$A$18:$L$217, MATCH("Customer ID", 'E4 TB Allocation Details'!$A$18:$L$18, 0),FALSE), 'E2 Allocators'!$B$15:$W$361, MATCH(AE$17, 'E2 Allocators'!$B$15:$W$15, 0),FALSE)), 0, VLOOKUP(VLOOKUP($A609, 'E4 TB Allocation Details'!$A$18:$L$217, MATCH("Customer ID", 'E4 TB Allocation Details'!$A$18:$L$18, 0),FALSE), 'E2 Allocators'!$B$15:$W$361, MATCH(AE$17, 'E2 Allocators'!$B$15:$W$15, 0),FALSE))</f>
        <v>0</v>
      </c>
      <c r="AF609" s="1257">
        <f>IF(ISERROR(VLOOKUP(VLOOKUP($A609, 'E4 TB Allocation Details'!$A$18:$L$217, MATCH("Customer ID", 'E4 TB Allocation Details'!$A$18:$L$18, 0),FALSE), 'E2 Allocators'!$B$15:$W$361, MATCH(AF$17, 'E2 Allocators'!$B$15:$W$15, 0),FALSE)), 0, VLOOKUP(VLOOKUP($A609, 'E4 TB Allocation Details'!$A$18:$L$217, MATCH("Customer ID", 'E4 TB Allocation Details'!$A$18:$L$18, 0),FALSE), 'E2 Allocators'!$B$15:$W$361, MATCH(AF$17, 'E2 Allocators'!$B$15:$W$15, 0),FALSE))</f>
        <v>0</v>
      </c>
      <c r="AG609" s="1257">
        <f>IF(ISERROR(VLOOKUP(VLOOKUP($A609, 'E4 TB Allocation Details'!$A$18:$L$217, MATCH("Customer ID", 'E4 TB Allocation Details'!$A$18:$L$18, 0),FALSE), 'E2 Allocators'!$B$15:$W$361, MATCH(AG$17, 'E2 Allocators'!$B$15:$W$15, 0),FALSE)), 0, VLOOKUP(VLOOKUP($A609, 'E4 TB Allocation Details'!$A$18:$L$217, MATCH("Customer ID", 'E4 TB Allocation Details'!$A$18:$L$18, 0),FALSE), 'E2 Allocators'!$B$15:$W$361, MATCH(AG$17, 'E2 Allocators'!$B$15:$W$15, 0),FALSE))</f>
        <v>0</v>
      </c>
      <c r="AH609" s="1257">
        <f>IF(ISERROR(VLOOKUP(VLOOKUP($A609, 'E4 TB Allocation Details'!$A$18:$L$217, MATCH("Customer ID", 'E4 TB Allocation Details'!$A$18:$L$18, 0),FALSE), 'E2 Allocators'!$B$15:$W$361, MATCH(AH$17, 'E2 Allocators'!$B$15:$W$15, 0),FALSE)), 0, VLOOKUP(VLOOKUP($A609, 'E4 TB Allocation Details'!$A$18:$L$217, MATCH("Customer ID", 'E4 TB Allocation Details'!$A$18:$L$18, 0),FALSE), 'E2 Allocators'!$B$15:$W$361, MATCH(AH$17, 'E2 Allocators'!$B$15:$W$15, 0),FALSE))</f>
        <v>0</v>
      </c>
      <c r="AI609" s="1257">
        <f>IF(ISERROR(VLOOKUP(VLOOKUP($A609, 'E4 TB Allocation Details'!$A$18:$L$217, MATCH("Customer ID", 'E4 TB Allocation Details'!$A$18:$L$18, 0),FALSE), 'E2 Allocators'!$B$15:$W$361, MATCH(AI$17, 'E2 Allocators'!$B$15:$W$15, 0),FALSE)), 0, VLOOKUP(VLOOKUP($A609, 'E4 TB Allocation Details'!$A$18:$L$217, MATCH("Customer ID", 'E4 TB Allocation Details'!$A$18:$L$18, 0),FALSE), 'E2 Allocators'!$B$15:$W$361, MATCH(AI$17, 'E2 Allocators'!$B$15:$W$15, 0),FALSE))</f>
        <v>0</v>
      </c>
      <c r="AJ609" s="1257">
        <f>IF(ISERROR(VLOOKUP(VLOOKUP($A609, 'E4 TB Allocation Details'!$A$18:$L$217, MATCH("Customer ID", 'E4 TB Allocation Details'!$A$18:$L$18, 0),FALSE), 'E2 Allocators'!$B$15:$W$361, MATCH(AJ$17, 'E2 Allocators'!$B$15:$W$15, 0),FALSE)), 0, VLOOKUP(VLOOKUP($A609, 'E4 TB Allocation Details'!$A$18:$L$217, MATCH("Customer ID", 'E4 TB Allocation Details'!$A$18:$L$18, 0),FALSE), 'E2 Allocators'!$B$15:$W$361, MATCH(AJ$17, 'E2 Allocators'!$B$15:$W$15, 0),FALSE))</f>
        <v>0</v>
      </c>
      <c r="AK609" s="1257">
        <f>IF(ISERROR(VLOOKUP(VLOOKUP($A609, 'E4 TB Allocation Details'!$A$18:$L$217, MATCH("Customer ID", 'E4 TB Allocation Details'!$A$18:$L$18, 0),FALSE), 'E2 Allocators'!$B$15:$W$361, MATCH(AK$17, 'E2 Allocators'!$B$15:$W$15, 0),FALSE)), 0, VLOOKUP(VLOOKUP($A609, 'E4 TB Allocation Details'!$A$18:$L$217, MATCH("Customer ID", 'E4 TB Allocation Details'!$A$18:$L$18, 0),FALSE), 'E2 Allocators'!$B$15:$W$361, MATCH(AK$17, 'E2 Allocators'!$B$15:$W$15, 0),FALSE))</f>
        <v>0</v>
      </c>
      <c r="AL609" s="1257">
        <f>IF(ISERROR(VLOOKUP(VLOOKUP($A609, 'E4 TB Allocation Details'!$A$18:$L$217, MATCH("Customer ID", 'E4 TB Allocation Details'!$A$18:$L$18, 0),FALSE), 'E2 Allocators'!$B$15:$W$361, MATCH(AL$17, 'E2 Allocators'!$B$15:$W$15, 0),FALSE)), 0, VLOOKUP(VLOOKUP($A609, 'E4 TB Allocation Details'!$A$18:$L$217, MATCH("Customer ID", 'E4 TB Allocation Details'!$A$18:$L$18, 0),FALSE), 'E2 Allocators'!$B$15:$W$361, MATCH(AL$17, 'E2 Allocators'!$B$15:$W$15, 0),FALSE))</f>
        <v>0</v>
      </c>
      <c r="AM609" s="1257">
        <f>IF(ISERROR(VLOOKUP(VLOOKUP($A609, 'E4 TB Allocation Details'!$A$18:$L$217, MATCH("Customer ID", 'E4 TB Allocation Details'!$A$18:$L$18, 0),FALSE), 'E2 Allocators'!$B$15:$W$361, MATCH(AM$17, 'E2 Allocators'!$B$15:$W$15, 0),FALSE)), 0, VLOOKUP(VLOOKUP($A609, 'E4 TB Allocation Details'!$A$18:$L$217, MATCH("Customer ID", 'E4 TB Allocation Details'!$A$18:$L$18, 0),FALSE), 'E2 Allocators'!$B$15:$W$361, MATCH(AM$17, 'E2 Allocators'!$B$15:$W$15, 0),FALSE))</f>
        <v>0</v>
      </c>
      <c r="AN609" s="1257">
        <f>IF(ISERROR(VLOOKUP(VLOOKUP($A609, 'E4 TB Allocation Details'!$A$18:$L$217, MATCH("Customer ID", 'E4 TB Allocation Details'!$A$18:$L$18, 0),FALSE), 'E2 Allocators'!$B$15:$W$361, MATCH(AN$17, 'E2 Allocators'!$B$15:$W$15, 0),FALSE)), 0, VLOOKUP(VLOOKUP($A609, 'E4 TB Allocation Details'!$A$18:$L$217, MATCH("Customer ID", 'E4 TB Allocation Details'!$A$18:$L$18, 0),FALSE), 'E2 Allocators'!$B$15:$W$361, MATCH(AN$17, 'E2 Allocators'!$B$15:$W$15, 0),FALSE))</f>
        <v>0</v>
      </c>
      <c r="AO609" s="1257">
        <f>IF(ISERROR(VLOOKUP(VLOOKUP($A609, 'E4 TB Allocation Details'!$A$18:$L$217, MATCH("Customer ID", 'E4 TB Allocation Details'!$A$18:$L$18, 0),FALSE), 'E2 Allocators'!$B$15:$W$361, MATCH(AO$17, 'E2 Allocators'!$B$15:$W$15, 0),FALSE)), 0, VLOOKUP(VLOOKUP($A609, 'E4 TB Allocation Details'!$A$18:$L$217, MATCH("Customer ID", 'E4 TB Allocation Details'!$A$18:$L$18, 0),FALSE), 'E2 Allocators'!$B$15:$W$361, MATCH(AO$17, 'E2 Allocators'!$B$15:$W$15, 0),FALSE))</f>
        <v>0</v>
      </c>
      <c r="AP609" s="1257">
        <f>IF(ISERROR(VLOOKUP(VLOOKUP($A609, 'E4 TB Allocation Details'!$A$18:$L$217, MATCH("Customer ID", 'E4 TB Allocation Details'!$A$18:$L$18, 0),FALSE), 'E2 Allocators'!$B$15:$W$361, MATCH(AP$17, 'E2 Allocators'!$B$15:$W$15, 0),FALSE)), 0, VLOOKUP(VLOOKUP($A609, 'E4 TB Allocation Details'!$A$18:$L$217, MATCH("Customer ID", 'E4 TB Allocation Details'!$A$18:$L$18, 0),FALSE), 'E2 Allocators'!$B$15:$W$361, MATCH(AP$17, 'E2 Allocators'!$B$15:$W$15, 0),FALSE))</f>
        <v>0</v>
      </c>
      <c r="AQ609" s="1257">
        <f>IF(ISERROR(VLOOKUP(VLOOKUP($A609, 'E4 TB Allocation Details'!$A$18:$L$217, MATCH("Customer ID", 'E4 TB Allocation Details'!$A$18:$L$18, 0),FALSE), 'E2 Allocators'!$B$15:$W$361, MATCH(AQ$17, 'E2 Allocators'!$B$15:$W$15, 0),FALSE)), 0, VLOOKUP(VLOOKUP($A609, 'E4 TB Allocation Details'!$A$18:$L$217, MATCH("Customer ID", 'E4 TB Allocation Details'!$A$18:$L$18, 0),FALSE), 'E2 Allocators'!$B$15:$W$361, MATCH(AQ$17, 'E2 Allocators'!$B$15:$W$15, 0),FALSE))</f>
        <v>0</v>
      </c>
      <c r="AR609" s="1257">
        <f>IF(ISERROR(VLOOKUP(VLOOKUP($A609, 'E4 TB Allocation Details'!$A$18:$L$217, MATCH("Customer ID", 'E4 TB Allocation Details'!$A$18:$L$18, 0),FALSE), 'E2 Allocators'!$B$15:$W$361, MATCH(AR$17, 'E2 Allocators'!$B$15:$W$15, 0),FALSE)), 0, VLOOKUP(VLOOKUP($A609, 'E4 TB Allocation Details'!$A$18:$L$217, MATCH("Customer ID", 'E4 TB Allocation Details'!$A$18:$L$18, 0),FALSE), 'E2 Allocators'!$B$15:$W$361, MATCH(AR$17, 'E2 Allocators'!$B$15:$W$15, 0),FALSE))</f>
        <v>0</v>
      </c>
      <c r="AS609" s="1257">
        <f>IF(ISERROR(VLOOKUP(VLOOKUP($A609, 'E4 TB Allocation Details'!$A$18:$L$217, MATCH("Customer ID", 'E4 TB Allocation Details'!$A$18:$L$18, 0),FALSE), 'E2 Allocators'!$B$15:$W$361, MATCH(AS$17, 'E2 Allocators'!$B$15:$W$15, 0),FALSE)), 0, VLOOKUP(VLOOKUP($A609, 'E4 TB Allocation Details'!$A$18:$L$217, MATCH("Customer ID", 'E4 TB Allocation Details'!$A$18:$L$18, 0),FALSE), 'E2 Allocators'!$B$15:$W$361, MATCH(AS$17, 'E2 Allocators'!$B$15:$W$15, 0),FALSE))</f>
        <v>0</v>
      </c>
      <c r="AT609" s="1257">
        <f>IF(ISERROR(VLOOKUP(VLOOKUP($A609, 'E4 TB Allocation Details'!$A$18:$L$217, MATCH("Customer ID", 'E4 TB Allocation Details'!$A$18:$L$18, 0),FALSE), 'E2 Allocators'!$B$15:$W$361, MATCH(AT$17, 'E2 Allocators'!$B$15:$W$15, 0),FALSE)), 0, VLOOKUP(VLOOKUP($A609, 'E4 TB Allocation Details'!$A$18:$L$217, MATCH("Customer ID", 'E4 TB Allocation Details'!$A$18:$L$18, 0),FALSE), 'E2 Allocators'!$B$15:$W$361, MATCH(AT$17, 'E2 Allocators'!$B$15:$W$15, 0),FALSE))</f>
        <v>0</v>
      </c>
      <c r="AU609" s="1257">
        <f>IF(ISERROR(VLOOKUP(VLOOKUP($A609, 'E4 TB Allocation Details'!$A$18:$L$217, MATCH("Customer ID", 'E4 TB Allocation Details'!$A$18:$L$18, 0),FALSE), 'E2 Allocators'!$B$15:$W$361, MATCH(AU$17, 'E2 Allocators'!$B$15:$W$15, 0),FALSE)), 0, VLOOKUP(VLOOKUP($A609, 'E4 TB Allocation Details'!$A$18:$L$217, MATCH("Customer ID", 'E4 TB Allocation Details'!$A$18:$L$18, 0),FALSE), 'E2 Allocators'!$B$15:$W$361, MATCH(AU$17, 'E2 Allocators'!$B$15:$W$15, 0),FALSE))</f>
        <v>0</v>
      </c>
      <c r="AV609" s="1262">
        <f t="shared" si="965"/>
        <v>0</v>
      </c>
      <c r="AW609" s="1259"/>
      <c r="AX609" s="1259"/>
      <c r="AY609" s="1259"/>
      <c r="AZ609" s="1259"/>
      <c r="BA609" s="1259"/>
      <c r="BB609" s="1259"/>
      <c r="BC609" s="1259"/>
      <c r="BD609" s="1259"/>
      <c r="BE609" s="1259"/>
      <c r="BF609" s="1259"/>
      <c r="BG609" s="1259"/>
      <c r="BH609" s="1259"/>
      <c r="BI609" s="1259"/>
      <c r="BJ609" s="1259"/>
      <c r="BK609" s="1259"/>
      <c r="BL609" s="1259"/>
      <c r="BM609" s="1259"/>
      <c r="BN609" s="1259"/>
      <c r="BO609" s="1259"/>
      <c r="BP609" s="1259"/>
      <c r="BQ609" s="1260"/>
    </row>
    <row r="610" spans="1:69" s="234" customFormat="1" ht="25.5" x14ac:dyDescent="0.2">
      <c r="A610" s="1261">
        <v>1815</v>
      </c>
      <c r="B610" s="1254" t="s">
        <v>86</v>
      </c>
      <c r="C610" s="1255">
        <v>1</v>
      </c>
      <c r="D610" s="1256">
        <f t="shared" si="962"/>
        <v>1</v>
      </c>
      <c r="E610" s="1256">
        <f>VLOOKUP($A610,'E1 Categorization'!$A$35:$E$115,5,FALSE)</f>
        <v>0</v>
      </c>
      <c r="F610" s="1256">
        <f t="shared" si="963"/>
        <v>1</v>
      </c>
      <c r="G610" s="1257">
        <f>IF(ISERROR(VLOOKUP(VLOOKUP($A610, 'E4 TB Allocation Details'!$A$18:$L$217, MATCH("Demand ID", 'E4 TB Allocation Details'!$A$18:$L$18, 0),FALSE), 'E2 Allocators'!$B$15:$W$361, MATCH(G$17, 'E2 Allocators'!$B$15:$W$15, 0),FALSE)), 0, VLOOKUP(VLOOKUP($A610, 'E4 TB Allocation Details'!$A$18:$L$217, MATCH("Demand ID", 'E4 TB Allocation Details'!$A$18:$L$18, 0),FALSE), 'E2 Allocators'!$B$15:$W$361, MATCH(G$17, 'E2 Allocators'!$B$15:$W$15, 0),FALSE))</f>
        <v>0.327249628138367</v>
      </c>
      <c r="H610" s="1257">
        <f>IF(ISERROR(VLOOKUP(VLOOKUP($A610, 'E4 TB Allocation Details'!$A$18:$L$217, MATCH("Demand ID", 'E4 TB Allocation Details'!$A$18:$L$18, 0),FALSE), 'E2 Allocators'!$B$15:$W$361, MATCH(H$17, 'E2 Allocators'!$B$15:$W$15, 0),FALSE)), 0, VLOOKUP(VLOOKUP($A610, 'E4 TB Allocation Details'!$A$18:$L$217, MATCH("Demand ID", 'E4 TB Allocation Details'!$A$18:$L$18, 0),FALSE), 'E2 Allocators'!$B$15:$W$361, MATCH(H$17, 'E2 Allocators'!$B$15:$W$15, 0),FALSE))</f>
        <v>8.7737977540411807E-2</v>
      </c>
      <c r="I610" s="1257">
        <f>IF(ISERROR(VLOOKUP(VLOOKUP($A610, 'E4 TB Allocation Details'!$A$18:$L$217, MATCH("Demand ID", 'E4 TB Allocation Details'!$A$18:$L$18, 0),FALSE), 'E2 Allocators'!$B$15:$W$361, MATCH(I$17, 'E2 Allocators'!$B$15:$W$15, 0),FALSE)), 0, VLOOKUP(VLOOKUP($A610, 'E4 TB Allocation Details'!$A$18:$L$217, MATCH("Demand ID", 'E4 TB Allocation Details'!$A$18:$L$18, 0),FALSE), 'E2 Allocators'!$B$15:$W$361, MATCH(I$17, 'E2 Allocators'!$B$15:$W$15, 0),FALSE))</f>
        <v>0.21223961004216466</v>
      </c>
      <c r="J610" s="1257">
        <f>IF(ISERROR(VLOOKUP(VLOOKUP($A610, 'E4 TB Allocation Details'!$A$18:$L$217, MATCH("Demand ID", 'E4 TB Allocation Details'!$A$18:$L$18, 0),FALSE), 'E2 Allocators'!$B$15:$W$361, MATCH(J$17, 'E2 Allocators'!$B$15:$W$15, 0),FALSE)), 0, VLOOKUP(VLOOKUP($A610, 'E4 TB Allocation Details'!$A$18:$L$217, MATCH("Demand ID", 'E4 TB Allocation Details'!$A$18:$L$18, 0),FALSE), 'E2 Allocators'!$B$15:$W$361, MATCH(J$17, 'E2 Allocators'!$B$15:$W$15, 0),FALSE))</f>
        <v>0</v>
      </c>
      <c r="K610" s="1257">
        <f>IF(ISERROR(VLOOKUP(VLOOKUP($A610, 'E4 TB Allocation Details'!$A$18:$L$217, MATCH("Demand ID", 'E4 TB Allocation Details'!$A$18:$L$18, 0),FALSE), 'E2 Allocators'!$B$15:$W$361, MATCH(K$17, 'E2 Allocators'!$B$15:$W$15, 0),FALSE)), 0, VLOOKUP(VLOOKUP($A610, 'E4 TB Allocation Details'!$A$18:$L$217, MATCH("Demand ID", 'E4 TB Allocation Details'!$A$18:$L$18, 0),FALSE), 'E2 Allocators'!$B$15:$W$361, MATCH(K$17, 'E2 Allocators'!$B$15:$W$15, 0),FALSE))</f>
        <v>0.1418009119878379</v>
      </c>
      <c r="L610" s="1257">
        <f>IF(ISERROR(VLOOKUP(VLOOKUP($A610, 'E4 TB Allocation Details'!$A$18:$L$217, MATCH("Demand ID", 'E4 TB Allocation Details'!$A$18:$L$18, 0),FALSE), 'E2 Allocators'!$B$15:$W$361, MATCH(L$17, 'E2 Allocators'!$B$15:$W$15, 0),FALSE)), 0, VLOOKUP(VLOOKUP($A610, 'E4 TB Allocation Details'!$A$18:$L$217, MATCH("Demand ID", 'E4 TB Allocation Details'!$A$18:$L$18, 0),FALSE), 'E2 Allocators'!$B$15:$W$361, MATCH(L$17, 'E2 Allocators'!$B$15:$W$15, 0),FALSE))</f>
        <v>0.21852846482673824</v>
      </c>
      <c r="M610" s="1257">
        <f>IF(ISERROR(VLOOKUP(VLOOKUP($A610, 'E4 TB Allocation Details'!$A$18:$L$217, MATCH("Demand ID", 'E4 TB Allocation Details'!$A$18:$L$18, 0),FALSE), 'E2 Allocators'!$B$15:$W$361, MATCH(M$17, 'E2 Allocators'!$B$15:$W$15, 0),FALSE)), 0, VLOOKUP(VLOOKUP($A610, 'E4 TB Allocation Details'!$A$18:$L$217, MATCH("Demand ID", 'E4 TB Allocation Details'!$A$18:$L$18, 0),FALSE), 'E2 Allocators'!$B$15:$W$361, MATCH(M$17, 'E2 Allocators'!$B$15:$W$15, 0),FALSE))</f>
        <v>9.961721703243347E-3</v>
      </c>
      <c r="N610" s="1257">
        <f>IF(ISERROR(VLOOKUP(VLOOKUP($A610, 'E4 TB Allocation Details'!$A$18:$L$217, MATCH("Demand ID", 'E4 TB Allocation Details'!$A$18:$L$18, 0),FALSE), 'E2 Allocators'!$B$15:$W$361, MATCH(N$17, 'E2 Allocators'!$B$15:$W$15, 0),FALSE)), 0, VLOOKUP(VLOOKUP($A610, 'E4 TB Allocation Details'!$A$18:$L$217, MATCH("Demand ID", 'E4 TB Allocation Details'!$A$18:$L$18, 0),FALSE), 'E2 Allocators'!$B$15:$W$361, MATCH(N$17, 'E2 Allocators'!$B$15:$W$15, 0),FALSE))</f>
        <v>6.3075955689159127E-4</v>
      </c>
      <c r="O610" s="1257">
        <f>IF(ISERROR(VLOOKUP(VLOOKUP($A610, 'E4 TB Allocation Details'!$A$18:$L$217, MATCH("Demand ID", 'E4 TB Allocation Details'!$A$18:$L$18, 0),FALSE), 'E2 Allocators'!$B$15:$W$361, MATCH(O$17, 'E2 Allocators'!$B$15:$W$15, 0),FALSE)), 0, VLOOKUP(VLOOKUP($A610, 'E4 TB Allocation Details'!$A$18:$L$217, MATCH("Demand ID", 'E4 TB Allocation Details'!$A$18:$L$18, 0),FALSE), 'E2 Allocators'!$B$15:$W$361, MATCH(O$17, 'E2 Allocators'!$B$15:$W$15, 0),FALSE))</f>
        <v>1.8509262043455339E-3</v>
      </c>
      <c r="P610" s="1257">
        <f>IF(ISERROR(VLOOKUP(VLOOKUP($A610, 'E4 TB Allocation Details'!$A$18:$L$217, MATCH("Demand ID", 'E4 TB Allocation Details'!$A$18:$L$18, 0),FALSE), 'E2 Allocators'!$B$15:$W$361, MATCH(P$17, 'E2 Allocators'!$B$15:$W$15, 0),FALSE)), 0, VLOOKUP(VLOOKUP($A610, 'E4 TB Allocation Details'!$A$18:$L$217, MATCH("Demand ID", 'E4 TB Allocation Details'!$A$18:$L$18, 0),FALSE), 'E2 Allocators'!$B$15:$W$361, MATCH(P$17, 'E2 Allocators'!$B$15:$W$15, 0),FALSE))</f>
        <v>0</v>
      </c>
      <c r="Q610" s="1257">
        <f>IF(ISERROR(VLOOKUP(VLOOKUP($A610, 'E4 TB Allocation Details'!$A$18:$L$217, MATCH("Demand ID", 'E4 TB Allocation Details'!$A$18:$L$18, 0),FALSE), 'E2 Allocators'!$B$15:$W$361, MATCH(Q$17, 'E2 Allocators'!$B$15:$W$15, 0),FALSE)), 0, VLOOKUP(VLOOKUP($A610, 'E4 TB Allocation Details'!$A$18:$L$217, MATCH("Demand ID", 'E4 TB Allocation Details'!$A$18:$L$18, 0),FALSE), 'E2 Allocators'!$B$15:$W$361, MATCH(Q$17, 'E2 Allocators'!$B$15:$W$15, 0),FALSE))</f>
        <v>0</v>
      </c>
      <c r="R610" s="1257">
        <f>IF(ISERROR(VLOOKUP(VLOOKUP($A610, 'E4 TB Allocation Details'!$A$18:$L$217, MATCH("Demand ID", 'E4 TB Allocation Details'!$A$18:$L$18, 0),FALSE), 'E2 Allocators'!$B$15:$W$361, MATCH(R$17, 'E2 Allocators'!$B$15:$W$15, 0),FALSE)), 0, VLOOKUP(VLOOKUP($A610, 'E4 TB Allocation Details'!$A$18:$L$217, MATCH("Demand ID", 'E4 TB Allocation Details'!$A$18:$L$18, 0),FALSE), 'E2 Allocators'!$B$15:$W$361, MATCH(R$17, 'E2 Allocators'!$B$15:$W$15, 0),FALSE))</f>
        <v>0</v>
      </c>
      <c r="S610" s="1257">
        <f>IF(ISERROR(VLOOKUP(VLOOKUP($A610, 'E4 TB Allocation Details'!$A$18:$L$217, MATCH("Demand ID", 'E4 TB Allocation Details'!$A$18:$L$18, 0),FALSE), 'E2 Allocators'!$B$15:$W$361, MATCH(S$17, 'E2 Allocators'!$B$15:$W$15, 0),FALSE)), 0, VLOOKUP(VLOOKUP($A610, 'E4 TB Allocation Details'!$A$18:$L$217, MATCH("Demand ID", 'E4 TB Allocation Details'!$A$18:$L$18, 0),FALSE), 'E2 Allocators'!$B$15:$W$361, MATCH(S$17, 'E2 Allocators'!$B$15:$W$15, 0),FALSE))</f>
        <v>0</v>
      </c>
      <c r="T610" s="1257">
        <f>IF(ISERROR(VLOOKUP(VLOOKUP($A610, 'E4 TB Allocation Details'!$A$18:$L$217, MATCH("Demand ID", 'E4 TB Allocation Details'!$A$18:$L$18, 0),FALSE), 'E2 Allocators'!$B$15:$W$361, MATCH(T$17, 'E2 Allocators'!$B$15:$W$15, 0),FALSE)), 0, VLOOKUP(VLOOKUP($A610, 'E4 TB Allocation Details'!$A$18:$L$217, MATCH("Demand ID", 'E4 TB Allocation Details'!$A$18:$L$18, 0),FALSE), 'E2 Allocators'!$B$15:$W$361, MATCH(T$17, 'E2 Allocators'!$B$15:$W$15, 0),FALSE))</f>
        <v>0</v>
      </c>
      <c r="U610" s="1257">
        <f>IF(ISERROR(VLOOKUP(VLOOKUP($A610, 'E4 TB Allocation Details'!$A$18:$L$217, MATCH("Demand ID", 'E4 TB Allocation Details'!$A$18:$L$18, 0),FALSE), 'E2 Allocators'!$B$15:$W$361, MATCH(U$17, 'E2 Allocators'!$B$15:$W$15, 0),FALSE)), 0, VLOOKUP(VLOOKUP($A610, 'E4 TB Allocation Details'!$A$18:$L$217, MATCH("Demand ID", 'E4 TB Allocation Details'!$A$18:$L$18, 0),FALSE), 'E2 Allocators'!$B$15:$W$361, MATCH(U$17, 'E2 Allocators'!$B$15:$W$15, 0),FALSE))</f>
        <v>0</v>
      </c>
      <c r="V610" s="1257">
        <f>IF(ISERROR(VLOOKUP(VLOOKUP($A610, 'E4 TB Allocation Details'!$A$18:$L$217, MATCH("Demand ID", 'E4 TB Allocation Details'!$A$18:$L$18, 0),FALSE), 'E2 Allocators'!$B$15:$W$361, MATCH(V$17, 'E2 Allocators'!$B$15:$W$15, 0),FALSE)), 0, VLOOKUP(VLOOKUP($A610, 'E4 TB Allocation Details'!$A$18:$L$217, MATCH("Demand ID", 'E4 TB Allocation Details'!$A$18:$L$18, 0),FALSE), 'E2 Allocators'!$B$15:$W$361, MATCH(V$17, 'E2 Allocators'!$B$15:$W$15, 0),FALSE))</f>
        <v>0</v>
      </c>
      <c r="W610" s="1257">
        <f>IF(ISERROR(VLOOKUP(VLOOKUP($A610, 'E4 TB Allocation Details'!$A$18:$L$217, MATCH("Demand ID", 'E4 TB Allocation Details'!$A$18:$L$18, 0),FALSE), 'E2 Allocators'!$B$15:$W$361, MATCH(W$17, 'E2 Allocators'!$B$15:$W$15, 0),FALSE)), 0, VLOOKUP(VLOOKUP($A610, 'E4 TB Allocation Details'!$A$18:$L$217, MATCH("Demand ID", 'E4 TB Allocation Details'!$A$18:$L$18, 0),FALSE), 'E2 Allocators'!$B$15:$W$361, MATCH(W$17, 'E2 Allocators'!$B$15:$W$15, 0),FALSE))</f>
        <v>0</v>
      </c>
      <c r="X610" s="1257">
        <f>IF(ISERROR(VLOOKUP(VLOOKUP($A610, 'E4 TB Allocation Details'!$A$18:$L$217, MATCH("Demand ID", 'E4 TB Allocation Details'!$A$18:$L$18, 0),FALSE), 'E2 Allocators'!$B$15:$W$361, MATCH(X$17, 'E2 Allocators'!$B$15:$W$15, 0),FALSE)), 0, VLOOKUP(VLOOKUP($A610, 'E4 TB Allocation Details'!$A$18:$L$217, MATCH("Demand ID", 'E4 TB Allocation Details'!$A$18:$L$18, 0),FALSE), 'E2 Allocators'!$B$15:$W$361, MATCH(X$17, 'E2 Allocators'!$B$15:$W$15, 0),FALSE))</f>
        <v>0</v>
      </c>
      <c r="Y610" s="1257">
        <f>IF(ISERROR(VLOOKUP(VLOOKUP($A610, 'E4 TB Allocation Details'!$A$18:$L$217, MATCH("Demand ID", 'E4 TB Allocation Details'!$A$18:$L$18, 0),FALSE), 'E2 Allocators'!$B$15:$W$361, MATCH(Y$17, 'E2 Allocators'!$B$15:$W$15, 0),FALSE)), 0, VLOOKUP(VLOOKUP($A610, 'E4 TB Allocation Details'!$A$18:$L$217, MATCH("Demand ID", 'E4 TB Allocation Details'!$A$18:$L$18, 0),FALSE), 'E2 Allocators'!$B$15:$W$361, MATCH(Y$17, 'E2 Allocators'!$B$15:$W$15, 0),FALSE))</f>
        <v>0</v>
      </c>
      <c r="Z610" s="1257">
        <f>IF(ISERROR(VLOOKUP(VLOOKUP($A610, 'E4 TB Allocation Details'!$A$18:$L$217, MATCH("Demand ID", 'E4 TB Allocation Details'!$A$18:$L$18, 0),FALSE), 'E2 Allocators'!$B$15:$W$361, MATCH(Z$17, 'E2 Allocators'!$B$15:$W$15, 0),FALSE)), 0, VLOOKUP(VLOOKUP($A610, 'E4 TB Allocation Details'!$A$18:$L$217, MATCH("Demand ID", 'E4 TB Allocation Details'!$A$18:$L$18, 0),FALSE), 'E2 Allocators'!$B$15:$W$361, MATCH(Z$17, 'E2 Allocators'!$B$15:$W$15, 0),FALSE))</f>
        <v>0</v>
      </c>
      <c r="AA610" s="1262">
        <f t="shared" si="964"/>
        <v>1.0000000000000002</v>
      </c>
      <c r="AB610" s="1257">
        <f>IF(ISERROR(VLOOKUP(VLOOKUP($A610, 'E4 TB Allocation Details'!$A$18:$L$217, MATCH("Customer ID", 'E4 TB Allocation Details'!$A$18:$L$18, 0),FALSE), 'E2 Allocators'!$B$15:$W$361, MATCH(AB$17, 'E2 Allocators'!$B$15:$W$15, 0),FALSE)), 0, VLOOKUP(VLOOKUP($A610, 'E4 TB Allocation Details'!$A$18:$L$217, MATCH("Customer ID", 'E4 TB Allocation Details'!$A$18:$L$18, 0),FALSE), 'E2 Allocators'!$B$15:$W$361, MATCH(AB$17, 'E2 Allocators'!$B$15:$W$15, 0),FALSE))</f>
        <v>0</v>
      </c>
      <c r="AC610" s="1257">
        <f>IF(ISERROR(VLOOKUP(VLOOKUP($A610, 'E4 TB Allocation Details'!$A$18:$L$217, MATCH("Customer ID", 'E4 TB Allocation Details'!$A$18:$L$18, 0),FALSE), 'E2 Allocators'!$B$15:$W$361, MATCH(AC$17, 'E2 Allocators'!$B$15:$W$15, 0),FALSE)), 0, VLOOKUP(VLOOKUP($A610, 'E4 TB Allocation Details'!$A$18:$L$217, MATCH("Customer ID", 'E4 TB Allocation Details'!$A$18:$L$18, 0),FALSE), 'E2 Allocators'!$B$15:$W$361, MATCH(AC$17, 'E2 Allocators'!$B$15:$W$15, 0),FALSE))</f>
        <v>0</v>
      </c>
      <c r="AD610" s="1257">
        <f>IF(ISERROR(VLOOKUP(VLOOKUP($A610, 'E4 TB Allocation Details'!$A$18:$L$217, MATCH("Customer ID", 'E4 TB Allocation Details'!$A$18:$L$18, 0),FALSE), 'E2 Allocators'!$B$15:$W$361, MATCH(AD$17, 'E2 Allocators'!$B$15:$W$15, 0),FALSE)), 0, VLOOKUP(VLOOKUP($A610, 'E4 TB Allocation Details'!$A$18:$L$217, MATCH("Customer ID", 'E4 TB Allocation Details'!$A$18:$L$18, 0),FALSE), 'E2 Allocators'!$B$15:$W$361, MATCH(AD$17, 'E2 Allocators'!$B$15:$W$15, 0),FALSE))</f>
        <v>0</v>
      </c>
      <c r="AE610" s="1257">
        <f>IF(ISERROR(VLOOKUP(VLOOKUP($A610, 'E4 TB Allocation Details'!$A$18:$L$217, MATCH("Customer ID", 'E4 TB Allocation Details'!$A$18:$L$18, 0),FALSE), 'E2 Allocators'!$B$15:$W$361, MATCH(AE$17, 'E2 Allocators'!$B$15:$W$15, 0),FALSE)), 0, VLOOKUP(VLOOKUP($A610, 'E4 TB Allocation Details'!$A$18:$L$217, MATCH("Customer ID", 'E4 TB Allocation Details'!$A$18:$L$18, 0),FALSE), 'E2 Allocators'!$B$15:$W$361, MATCH(AE$17, 'E2 Allocators'!$B$15:$W$15, 0),FALSE))</f>
        <v>0</v>
      </c>
      <c r="AF610" s="1257">
        <f>IF(ISERROR(VLOOKUP(VLOOKUP($A610, 'E4 TB Allocation Details'!$A$18:$L$217, MATCH("Customer ID", 'E4 TB Allocation Details'!$A$18:$L$18, 0),FALSE), 'E2 Allocators'!$B$15:$W$361, MATCH(AF$17, 'E2 Allocators'!$B$15:$W$15, 0),FALSE)), 0, VLOOKUP(VLOOKUP($A610, 'E4 TB Allocation Details'!$A$18:$L$217, MATCH("Customer ID", 'E4 TB Allocation Details'!$A$18:$L$18, 0),FALSE), 'E2 Allocators'!$B$15:$W$361, MATCH(AF$17, 'E2 Allocators'!$B$15:$W$15, 0),FALSE))</f>
        <v>0</v>
      </c>
      <c r="AG610" s="1257">
        <f>IF(ISERROR(VLOOKUP(VLOOKUP($A610, 'E4 TB Allocation Details'!$A$18:$L$217, MATCH("Customer ID", 'E4 TB Allocation Details'!$A$18:$L$18, 0),FALSE), 'E2 Allocators'!$B$15:$W$361, MATCH(AG$17, 'E2 Allocators'!$B$15:$W$15, 0),FALSE)), 0, VLOOKUP(VLOOKUP($A610, 'E4 TB Allocation Details'!$A$18:$L$217, MATCH("Customer ID", 'E4 TB Allocation Details'!$A$18:$L$18, 0),FALSE), 'E2 Allocators'!$B$15:$W$361, MATCH(AG$17, 'E2 Allocators'!$B$15:$W$15, 0),FALSE))</f>
        <v>0</v>
      </c>
      <c r="AH610" s="1257">
        <f>IF(ISERROR(VLOOKUP(VLOOKUP($A610, 'E4 TB Allocation Details'!$A$18:$L$217, MATCH("Customer ID", 'E4 TB Allocation Details'!$A$18:$L$18, 0),FALSE), 'E2 Allocators'!$B$15:$W$361, MATCH(AH$17, 'E2 Allocators'!$B$15:$W$15, 0),FALSE)), 0, VLOOKUP(VLOOKUP($A610, 'E4 TB Allocation Details'!$A$18:$L$217, MATCH("Customer ID", 'E4 TB Allocation Details'!$A$18:$L$18, 0),FALSE), 'E2 Allocators'!$B$15:$W$361, MATCH(AH$17, 'E2 Allocators'!$B$15:$W$15, 0),FALSE))</f>
        <v>0</v>
      </c>
      <c r="AI610" s="1257">
        <f>IF(ISERROR(VLOOKUP(VLOOKUP($A610, 'E4 TB Allocation Details'!$A$18:$L$217, MATCH("Customer ID", 'E4 TB Allocation Details'!$A$18:$L$18, 0),FALSE), 'E2 Allocators'!$B$15:$W$361, MATCH(AI$17, 'E2 Allocators'!$B$15:$W$15, 0),FALSE)), 0, VLOOKUP(VLOOKUP($A610, 'E4 TB Allocation Details'!$A$18:$L$217, MATCH("Customer ID", 'E4 TB Allocation Details'!$A$18:$L$18, 0),FALSE), 'E2 Allocators'!$B$15:$W$361, MATCH(AI$17, 'E2 Allocators'!$B$15:$W$15, 0),FALSE))</f>
        <v>0</v>
      </c>
      <c r="AJ610" s="1257">
        <f>IF(ISERROR(VLOOKUP(VLOOKUP($A610, 'E4 TB Allocation Details'!$A$18:$L$217, MATCH("Customer ID", 'E4 TB Allocation Details'!$A$18:$L$18, 0),FALSE), 'E2 Allocators'!$B$15:$W$361, MATCH(AJ$17, 'E2 Allocators'!$B$15:$W$15, 0),FALSE)), 0, VLOOKUP(VLOOKUP($A610, 'E4 TB Allocation Details'!$A$18:$L$217, MATCH("Customer ID", 'E4 TB Allocation Details'!$A$18:$L$18, 0),FALSE), 'E2 Allocators'!$B$15:$W$361, MATCH(AJ$17, 'E2 Allocators'!$B$15:$W$15, 0),FALSE))</f>
        <v>0</v>
      </c>
      <c r="AK610" s="1257">
        <f>IF(ISERROR(VLOOKUP(VLOOKUP($A610, 'E4 TB Allocation Details'!$A$18:$L$217, MATCH("Customer ID", 'E4 TB Allocation Details'!$A$18:$L$18, 0),FALSE), 'E2 Allocators'!$B$15:$W$361, MATCH(AK$17, 'E2 Allocators'!$B$15:$W$15, 0),FALSE)), 0, VLOOKUP(VLOOKUP($A610, 'E4 TB Allocation Details'!$A$18:$L$217, MATCH("Customer ID", 'E4 TB Allocation Details'!$A$18:$L$18, 0),FALSE), 'E2 Allocators'!$B$15:$W$361, MATCH(AK$17, 'E2 Allocators'!$B$15:$W$15, 0),FALSE))</f>
        <v>0</v>
      </c>
      <c r="AL610" s="1257">
        <f>IF(ISERROR(VLOOKUP(VLOOKUP($A610, 'E4 TB Allocation Details'!$A$18:$L$217, MATCH("Customer ID", 'E4 TB Allocation Details'!$A$18:$L$18, 0),FALSE), 'E2 Allocators'!$B$15:$W$361, MATCH(AL$17, 'E2 Allocators'!$B$15:$W$15, 0),FALSE)), 0, VLOOKUP(VLOOKUP($A610, 'E4 TB Allocation Details'!$A$18:$L$217, MATCH("Customer ID", 'E4 TB Allocation Details'!$A$18:$L$18, 0),FALSE), 'E2 Allocators'!$B$15:$W$361, MATCH(AL$17, 'E2 Allocators'!$B$15:$W$15, 0),FALSE))</f>
        <v>0</v>
      </c>
      <c r="AM610" s="1257">
        <f>IF(ISERROR(VLOOKUP(VLOOKUP($A610, 'E4 TB Allocation Details'!$A$18:$L$217, MATCH("Customer ID", 'E4 TB Allocation Details'!$A$18:$L$18, 0),FALSE), 'E2 Allocators'!$B$15:$W$361, MATCH(AM$17, 'E2 Allocators'!$B$15:$W$15, 0),FALSE)), 0, VLOOKUP(VLOOKUP($A610, 'E4 TB Allocation Details'!$A$18:$L$217, MATCH("Customer ID", 'E4 TB Allocation Details'!$A$18:$L$18, 0),FALSE), 'E2 Allocators'!$B$15:$W$361, MATCH(AM$17, 'E2 Allocators'!$B$15:$W$15, 0),FALSE))</f>
        <v>0</v>
      </c>
      <c r="AN610" s="1257">
        <f>IF(ISERROR(VLOOKUP(VLOOKUP($A610, 'E4 TB Allocation Details'!$A$18:$L$217, MATCH("Customer ID", 'E4 TB Allocation Details'!$A$18:$L$18, 0),FALSE), 'E2 Allocators'!$B$15:$W$361, MATCH(AN$17, 'E2 Allocators'!$B$15:$W$15, 0),FALSE)), 0, VLOOKUP(VLOOKUP($A610, 'E4 TB Allocation Details'!$A$18:$L$217, MATCH("Customer ID", 'E4 TB Allocation Details'!$A$18:$L$18, 0),FALSE), 'E2 Allocators'!$B$15:$W$361, MATCH(AN$17, 'E2 Allocators'!$B$15:$W$15, 0),FALSE))</f>
        <v>0</v>
      </c>
      <c r="AO610" s="1257">
        <f>IF(ISERROR(VLOOKUP(VLOOKUP($A610, 'E4 TB Allocation Details'!$A$18:$L$217, MATCH("Customer ID", 'E4 TB Allocation Details'!$A$18:$L$18, 0),FALSE), 'E2 Allocators'!$B$15:$W$361, MATCH(AO$17, 'E2 Allocators'!$B$15:$W$15, 0),FALSE)), 0, VLOOKUP(VLOOKUP($A610, 'E4 TB Allocation Details'!$A$18:$L$217, MATCH("Customer ID", 'E4 TB Allocation Details'!$A$18:$L$18, 0),FALSE), 'E2 Allocators'!$B$15:$W$361, MATCH(AO$17, 'E2 Allocators'!$B$15:$W$15, 0),FALSE))</f>
        <v>0</v>
      </c>
      <c r="AP610" s="1257">
        <f>IF(ISERROR(VLOOKUP(VLOOKUP($A610, 'E4 TB Allocation Details'!$A$18:$L$217, MATCH("Customer ID", 'E4 TB Allocation Details'!$A$18:$L$18, 0),FALSE), 'E2 Allocators'!$B$15:$W$361, MATCH(AP$17, 'E2 Allocators'!$B$15:$W$15, 0),FALSE)), 0, VLOOKUP(VLOOKUP($A610, 'E4 TB Allocation Details'!$A$18:$L$217, MATCH("Customer ID", 'E4 TB Allocation Details'!$A$18:$L$18, 0),FALSE), 'E2 Allocators'!$B$15:$W$361, MATCH(AP$17, 'E2 Allocators'!$B$15:$W$15, 0),FALSE))</f>
        <v>0</v>
      </c>
      <c r="AQ610" s="1257">
        <f>IF(ISERROR(VLOOKUP(VLOOKUP($A610, 'E4 TB Allocation Details'!$A$18:$L$217, MATCH("Customer ID", 'E4 TB Allocation Details'!$A$18:$L$18, 0),FALSE), 'E2 Allocators'!$B$15:$W$361, MATCH(AQ$17, 'E2 Allocators'!$B$15:$W$15, 0),FALSE)), 0, VLOOKUP(VLOOKUP($A610, 'E4 TB Allocation Details'!$A$18:$L$217, MATCH("Customer ID", 'E4 TB Allocation Details'!$A$18:$L$18, 0),FALSE), 'E2 Allocators'!$B$15:$W$361, MATCH(AQ$17, 'E2 Allocators'!$B$15:$W$15, 0),FALSE))</f>
        <v>0</v>
      </c>
      <c r="AR610" s="1257">
        <f>IF(ISERROR(VLOOKUP(VLOOKUP($A610, 'E4 TB Allocation Details'!$A$18:$L$217, MATCH("Customer ID", 'E4 TB Allocation Details'!$A$18:$L$18, 0),FALSE), 'E2 Allocators'!$B$15:$W$361, MATCH(AR$17, 'E2 Allocators'!$B$15:$W$15, 0),FALSE)), 0, VLOOKUP(VLOOKUP($A610, 'E4 TB Allocation Details'!$A$18:$L$217, MATCH("Customer ID", 'E4 TB Allocation Details'!$A$18:$L$18, 0),FALSE), 'E2 Allocators'!$B$15:$W$361, MATCH(AR$17, 'E2 Allocators'!$B$15:$W$15, 0),FALSE))</f>
        <v>0</v>
      </c>
      <c r="AS610" s="1257">
        <f>IF(ISERROR(VLOOKUP(VLOOKUP($A610, 'E4 TB Allocation Details'!$A$18:$L$217, MATCH("Customer ID", 'E4 TB Allocation Details'!$A$18:$L$18, 0),FALSE), 'E2 Allocators'!$B$15:$W$361, MATCH(AS$17, 'E2 Allocators'!$B$15:$W$15, 0),FALSE)), 0, VLOOKUP(VLOOKUP($A610, 'E4 TB Allocation Details'!$A$18:$L$217, MATCH("Customer ID", 'E4 TB Allocation Details'!$A$18:$L$18, 0),FALSE), 'E2 Allocators'!$B$15:$W$361, MATCH(AS$17, 'E2 Allocators'!$B$15:$W$15, 0),FALSE))</f>
        <v>0</v>
      </c>
      <c r="AT610" s="1257">
        <f>IF(ISERROR(VLOOKUP(VLOOKUP($A610, 'E4 TB Allocation Details'!$A$18:$L$217, MATCH("Customer ID", 'E4 TB Allocation Details'!$A$18:$L$18, 0),FALSE), 'E2 Allocators'!$B$15:$W$361, MATCH(AT$17, 'E2 Allocators'!$B$15:$W$15, 0),FALSE)), 0, VLOOKUP(VLOOKUP($A610, 'E4 TB Allocation Details'!$A$18:$L$217, MATCH("Customer ID", 'E4 TB Allocation Details'!$A$18:$L$18, 0),FALSE), 'E2 Allocators'!$B$15:$W$361, MATCH(AT$17, 'E2 Allocators'!$B$15:$W$15, 0),FALSE))</f>
        <v>0</v>
      </c>
      <c r="AU610" s="1257">
        <f>IF(ISERROR(VLOOKUP(VLOOKUP($A610, 'E4 TB Allocation Details'!$A$18:$L$217, MATCH("Customer ID", 'E4 TB Allocation Details'!$A$18:$L$18, 0),FALSE), 'E2 Allocators'!$B$15:$W$361, MATCH(AU$17, 'E2 Allocators'!$B$15:$W$15, 0),FALSE)), 0, VLOOKUP(VLOOKUP($A610, 'E4 TB Allocation Details'!$A$18:$L$217, MATCH("Customer ID", 'E4 TB Allocation Details'!$A$18:$L$18, 0),FALSE), 'E2 Allocators'!$B$15:$W$361, MATCH(AU$17, 'E2 Allocators'!$B$15:$W$15, 0),FALSE))</f>
        <v>0</v>
      </c>
      <c r="AV610" s="1262">
        <f t="shared" si="965"/>
        <v>0</v>
      </c>
      <c r="AW610" s="1259"/>
      <c r="AX610" s="1259"/>
      <c r="AY610" s="1259"/>
      <c r="AZ610" s="1259"/>
      <c r="BA610" s="1259"/>
      <c r="BB610" s="1259"/>
      <c r="BC610" s="1259"/>
      <c r="BD610" s="1259"/>
      <c r="BE610" s="1259"/>
      <c r="BF610" s="1259"/>
      <c r="BG610" s="1259"/>
      <c r="BH610" s="1259"/>
      <c r="BI610" s="1259"/>
      <c r="BJ610" s="1259"/>
      <c r="BK610" s="1259"/>
      <c r="BL610" s="1259"/>
      <c r="BM610" s="1259"/>
      <c r="BN610" s="1259"/>
      <c r="BO610" s="1259"/>
      <c r="BP610" s="1259"/>
      <c r="BQ610" s="1260"/>
    </row>
    <row r="611" spans="1:69" s="234" customFormat="1" ht="25.5" x14ac:dyDescent="0.2">
      <c r="A611" s="1261">
        <v>1820</v>
      </c>
      <c r="B611" s="1254" t="s">
        <v>87</v>
      </c>
      <c r="C611" s="1255"/>
      <c r="D611" s="1256"/>
      <c r="E611" s="1256"/>
      <c r="F611" s="1256"/>
      <c r="G611" s="1257">
        <f>IF(ISERROR(VLOOKUP(VLOOKUP($A611, 'E4 TB Allocation Details'!$A$18:$L$217, MATCH("Demand ID", 'E4 TB Allocation Details'!$A$18:$L$18, 0),FALSE), 'E2 Allocators'!$B$15:$W$361, MATCH(G$17, 'E2 Allocators'!$B$15:$W$15, 0),FALSE)), 0, VLOOKUP(VLOOKUP($A611, 'E4 TB Allocation Details'!$A$18:$L$217, MATCH("Demand ID", 'E4 TB Allocation Details'!$A$18:$L$18, 0),FALSE), 'E2 Allocators'!$B$15:$W$361, MATCH(G$17, 'E2 Allocators'!$B$15:$W$15, 0),FALSE))</f>
        <v>0.327249628138367</v>
      </c>
      <c r="H611" s="1257">
        <f>IF(ISERROR(VLOOKUP(VLOOKUP($A611, 'E4 TB Allocation Details'!$A$18:$L$217, MATCH("Demand ID", 'E4 TB Allocation Details'!$A$18:$L$18, 0),FALSE), 'E2 Allocators'!$B$15:$W$361, MATCH(H$17, 'E2 Allocators'!$B$15:$W$15, 0),FALSE)), 0, VLOOKUP(VLOOKUP($A611, 'E4 TB Allocation Details'!$A$18:$L$217, MATCH("Demand ID", 'E4 TB Allocation Details'!$A$18:$L$18, 0),FALSE), 'E2 Allocators'!$B$15:$W$361, MATCH(H$17, 'E2 Allocators'!$B$15:$W$15, 0),FALSE))</f>
        <v>8.7737977540411807E-2</v>
      </c>
      <c r="I611" s="1257">
        <f>IF(ISERROR(VLOOKUP(VLOOKUP($A611, 'E4 TB Allocation Details'!$A$18:$L$217, MATCH("Demand ID", 'E4 TB Allocation Details'!$A$18:$L$18, 0),FALSE), 'E2 Allocators'!$B$15:$W$361, MATCH(I$17, 'E2 Allocators'!$B$15:$W$15, 0),FALSE)), 0, VLOOKUP(VLOOKUP($A611, 'E4 TB Allocation Details'!$A$18:$L$217, MATCH("Demand ID", 'E4 TB Allocation Details'!$A$18:$L$18, 0),FALSE), 'E2 Allocators'!$B$15:$W$361, MATCH(I$17, 'E2 Allocators'!$B$15:$W$15, 0),FALSE))</f>
        <v>0.21223961004216466</v>
      </c>
      <c r="J611" s="1257">
        <f>IF(ISERROR(VLOOKUP(VLOOKUP($A611, 'E4 TB Allocation Details'!$A$18:$L$217, MATCH("Demand ID", 'E4 TB Allocation Details'!$A$18:$L$18, 0),FALSE), 'E2 Allocators'!$B$15:$W$361, MATCH(J$17, 'E2 Allocators'!$B$15:$W$15, 0),FALSE)), 0, VLOOKUP(VLOOKUP($A611, 'E4 TB Allocation Details'!$A$18:$L$217, MATCH("Demand ID", 'E4 TB Allocation Details'!$A$18:$L$18, 0),FALSE), 'E2 Allocators'!$B$15:$W$361, MATCH(J$17, 'E2 Allocators'!$B$15:$W$15, 0),FALSE))</f>
        <v>0</v>
      </c>
      <c r="K611" s="1257">
        <f>IF(ISERROR(VLOOKUP(VLOOKUP($A611, 'E4 TB Allocation Details'!$A$18:$L$217, MATCH("Demand ID", 'E4 TB Allocation Details'!$A$18:$L$18, 0),FALSE), 'E2 Allocators'!$B$15:$W$361, MATCH(K$17, 'E2 Allocators'!$B$15:$W$15, 0),FALSE)), 0, VLOOKUP(VLOOKUP($A611, 'E4 TB Allocation Details'!$A$18:$L$217, MATCH("Demand ID", 'E4 TB Allocation Details'!$A$18:$L$18, 0),FALSE), 'E2 Allocators'!$B$15:$W$361, MATCH(K$17, 'E2 Allocators'!$B$15:$W$15, 0),FALSE))</f>
        <v>0.1418009119878379</v>
      </c>
      <c r="L611" s="1257">
        <f>IF(ISERROR(VLOOKUP(VLOOKUP($A611, 'E4 TB Allocation Details'!$A$18:$L$217, MATCH("Demand ID", 'E4 TB Allocation Details'!$A$18:$L$18, 0),FALSE), 'E2 Allocators'!$B$15:$W$361, MATCH(L$17, 'E2 Allocators'!$B$15:$W$15, 0),FALSE)), 0, VLOOKUP(VLOOKUP($A611, 'E4 TB Allocation Details'!$A$18:$L$217, MATCH("Demand ID", 'E4 TB Allocation Details'!$A$18:$L$18, 0),FALSE), 'E2 Allocators'!$B$15:$W$361, MATCH(L$17, 'E2 Allocators'!$B$15:$W$15, 0),FALSE))</f>
        <v>0.21852846482673824</v>
      </c>
      <c r="M611" s="1257">
        <f>IF(ISERROR(VLOOKUP(VLOOKUP($A611, 'E4 TB Allocation Details'!$A$18:$L$217, MATCH("Demand ID", 'E4 TB Allocation Details'!$A$18:$L$18, 0),FALSE), 'E2 Allocators'!$B$15:$W$361, MATCH(M$17, 'E2 Allocators'!$B$15:$W$15, 0),FALSE)), 0, VLOOKUP(VLOOKUP($A611, 'E4 TB Allocation Details'!$A$18:$L$217, MATCH("Demand ID", 'E4 TB Allocation Details'!$A$18:$L$18, 0),FALSE), 'E2 Allocators'!$B$15:$W$361, MATCH(M$17, 'E2 Allocators'!$B$15:$W$15, 0),FALSE))</f>
        <v>9.961721703243347E-3</v>
      </c>
      <c r="N611" s="1257">
        <f>IF(ISERROR(VLOOKUP(VLOOKUP($A611, 'E4 TB Allocation Details'!$A$18:$L$217, MATCH("Demand ID", 'E4 TB Allocation Details'!$A$18:$L$18, 0),FALSE), 'E2 Allocators'!$B$15:$W$361, MATCH(N$17, 'E2 Allocators'!$B$15:$W$15, 0),FALSE)), 0, VLOOKUP(VLOOKUP($A611, 'E4 TB Allocation Details'!$A$18:$L$217, MATCH("Demand ID", 'E4 TB Allocation Details'!$A$18:$L$18, 0),FALSE), 'E2 Allocators'!$B$15:$W$361, MATCH(N$17, 'E2 Allocators'!$B$15:$W$15, 0),FALSE))</f>
        <v>6.3075955689159127E-4</v>
      </c>
      <c r="O611" s="1257">
        <f>IF(ISERROR(VLOOKUP(VLOOKUP($A611, 'E4 TB Allocation Details'!$A$18:$L$217, MATCH("Demand ID", 'E4 TB Allocation Details'!$A$18:$L$18, 0),FALSE), 'E2 Allocators'!$B$15:$W$361, MATCH(O$17, 'E2 Allocators'!$B$15:$W$15, 0),FALSE)), 0, VLOOKUP(VLOOKUP($A611, 'E4 TB Allocation Details'!$A$18:$L$217, MATCH("Demand ID", 'E4 TB Allocation Details'!$A$18:$L$18, 0),FALSE), 'E2 Allocators'!$B$15:$W$361, MATCH(O$17, 'E2 Allocators'!$B$15:$W$15, 0),FALSE))</f>
        <v>1.8509262043455339E-3</v>
      </c>
      <c r="P611" s="1257">
        <f>IF(ISERROR(VLOOKUP(VLOOKUP($A611, 'E4 TB Allocation Details'!$A$18:$L$217, MATCH("Demand ID", 'E4 TB Allocation Details'!$A$18:$L$18, 0),FALSE), 'E2 Allocators'!$B$15:$W$361, MATCH(P$17, 'E2 Allocators'!$B$15:$W$15, 0),FALSE)), 0, VLOOKUP(VLOOKUP($A611, 'E4 TB Allocation Details'!$A$18:$L$217, MATCH("Demand ID", 'E4 TB Allocation Details'!$A$18:$L$18, 0),FALSE), 'E2 Allocators'!$B$15:$W$361, MATCH(P$17, 'E2 Allocators'!$B$15:$W$15, 0),FALSE))</f>
        <v>0</v>
      </c>
      <c r="Q611" s="1257">
        <f>IF(ISERROR(VLOOKUP(VLOOKUP($A611, 'E4 TB Allocation Details'!$A$18:$L$217, MATCH("Demand ID", 'E4 TB Allocation Details'!$A$18:$L$18, 0),FALSE), 'E2 Allocators'!$B$15:$W$361, MATCH(Q$17, 'E2 Allocators'!$B$15:$W$15, 0),FALSE)), 0, VLOOKUP(VLOOKUP($A611, 'E4 TB Allocation Details'!$A$18:$L$217, MATCH("Demand ID", 'E4 TB Allocation Details'!$A$18:$L$18, 0),FALSE), 'E2 Allocators'!$B$15:$W$361, MATCH(Q$17, 'E2 Allocators'!$B$15:$W$15, 0),FALSE))</f>
        <v>0</v>
      </c>
      <c r="R611" s="1257">
        <f>IF(ISERROR(VLOOKUP(VLOOKUP($A611, 'E4 TB Allocation Details'!$A$18:$L$217, MATCH("Demand ID", 'E4 TB Allocation Details'!$A$18:$L$18, 0),FALSE), 'E2 Allocators'!$B$15:$W$361, MATCH(R$17, 'E2 Allocators'!$B$15:$W$15, 0),FALSE)), 0, VLOOKUP(VLOOKUP($A611, 'E4 TB Allocation Details'!$A$18:$L$217, MATCH("Demand ID", 'E4 TB Allocation Details'!$A$18:$L$18, 0),FALSE), 'E2 Allocators'!$B$15:$W$361, MATCH(R$17, 'E2 Allocators'!$B$15:$W$15, 0),FALSE))</f>
        <v>0</v>
      </c>
      <c r="S611" s="1257">
        <f>IF(ISERROR(VLOOKUP(VLOOKUP($A611, 'E4 TB Allocation Details'!$A$18:$L$217, MATCH("Demand ID", 'E4 TB Allocation Details'!$A$18:$L$18, 0),FALSE), 'E2 Allocators'!$B$15:$W$361, MATCH(S$17, 'E2 Allocators'!$B$15:$W$15, 0),FALSE)), 0, VLOOKUP(VLOOKUP($A611, 'E4 TB Allocation Details'!$A$18:$L$217, MATCH("Demand ID", 'E4 TB Allocation Details'!$A$18:$L$18, 0),FALSE), 'E2 Allocators'!$B$15:$W$361, MATCH(S$17, 'E2 Allocators'!$B$15:$W$15, 0),FALSE))</f>
        <v>0</v>
      </c>
      <c r="T611" s="1257">
        <f>IF(ISERROR(VLOOKUP(VLOOKUP($A611, 'E4 TB Allocation Details'!$A$18:$L$217, MATCH("Demand ID", 'E4 TB Allocation Details'!$A$18:$L$18, 0),FALSE), 'E2 Allocators'!$B$15:$W$361, MATCH(T$17, 'E2 Allocators'!$B$15:$W$15, 0),FALSE)), 0, VLOOKUP(VLOOKUP($A611, 'E4 TB Allocation Details'!$A$18:$L$217, MATCH("Demand ID", 'E4 TB Allocation Details'!$A$18:$L$18, 0),FALSE), 'E2 Allocators'!$B$15:$W$361, MATCH(T$17, 'E2 Allocators'!$B$15:$W$15, 0),FALSE))</f>
        <v>0</v>
      </c>
      <c r="U611" s="1257">
        <f>IF(ISERROR(VLOOKUP(VLOOKUP($A611, 'E4 TB Allocation Details'!$A$18:$L$217, MATCH("Demand ID", 'E4 TB Allocation Details'!$A$18:$L$18, 0),FALSE), 'E2 Allocators'!$B$15:$W$361, MATCH(U$17, 'E2 Allocators'!$B$15:$W$15, 0),FALSE)), 0, VLOOKUP(VLOOKUP($A611, 'E4 TB Allocation Details'!$A$18:$L$217, MATCH("Demand ID", 'E4 TB Allocation Details'!$A$18:$L$18, 0),FALSE), 'E2 Allocators'!$B$15:$W$361, MATCH(U$17, 'E2 Allocators'!$B$15:$W$15, 0),FALSE))</f>
        <v>0</v>
      </c>
      <c r="V611" s="1257">
        <f>IF(ISERROR(VLOOKUP(VLOOKUP($A611, 'E4 TB Allocation Details'!$A$18:$L$217, MATCH("Demand ID", 'E4 TB Allocation Details'!$A$18:$L$18, 0),FALSE), 'E2 Allocators'!$B$15:$W$361, MATCH(V$17, 'E2 Allocators'!$B$15:$W$15, 0),FALSE)), 0, VLOOKUP(VLOOKUP($A611, 'E4 TB Allocation Details'!$A$18:$L$217, MATCH("Demand ID", 'E4 TB Allocation Details'!$A$18:$L$18, 0),FALSE), 'E2 Allocators'!$B$15:$W$361, MATCH(V$17, 'E2 Allocators'!$B$15:$W$15, 0),FALSE))</f>
        <v>0</v>
      </c>
      <c r="W611" s="1257">
        <f>IF(ISERROR(VLOOKUP(VLOOKUP($A611, 'E4 TB Allocation Details'!$A$18:$L$217, MATCH("Demand ID", 'E4 TB Allocation Details'!$A$18:$L$18, 0),FALSE), 'E2 Allocators'!$B$15:$W$361, MATCH(W$17, 'E2 Allocators'!$B$15:$W$15, 0),FALSE)), 0, VLOOKUP(VLOOKUP($A611, 'E4 TB Allocation Details'!$A$18:$L$217, MATCH("Demand ID", 'E4 TB Allocation Details'!$A$18:$L$18, 0),FALSE), 'E2 Allocators'!$B$15:$W$361, MATCH(W$17, 'E2 Allocators'!$B$15:$W$15, 0),FALSE))</f>
        <v>0</v>
      </c>
      <c r="X611" s="1257">
        <f>IF(ISERROR(VLOOKUP(VLOOKUP($A611, 'E4 TB Allocation Details'!$A$18:$L$217, MATCH("Demand ID", 'E4 TB Allocation Details'!$A$18:$L$18, 0),FALSE), 'E2 Allocators'!$B$15:$W$361, MATCH(X$17, 'E2 Allocators'!$B$15:$W$15, 0),FALSE)), 0, VLOOKUP(VLOOKUP($A611, 'E4 TB Allocation Details'!$A$18:$L$217, MATCH("Demand ID", 'E4 TB Allocation Details'!$A$18:$L$18, 0),FALSE), 'E2 Allocators'!$B$15:$W$361, MATCH(X$17, 'E2 Allocators'!$B$15:$W$15, 0),FALSE))</f>
        <v>0</v>
      </c>
      <c r="Y611" s="1257">
        <f>IF(ISERROR(VLOOKUP(VLOOKUP($A611, 'E4 TB Allocation Details'!$A$18:$L$217, MATCH("Demand ID", 'E4 TB Allocation Details'!$A$18:$L$18, 0),FALSE), 'E2 Allocators'!$B$15:$W$361, MATCH(Y$17, 'E2 Allocators'!$B$15:$W$15, 0),FALSE)), 0, VLOOKUP(VLOOKUP($A611, 'E4 TB Allocation Details'!$A$18:$L$217, MATCH("Demand ID", 'E4 TB Allocation Details'!$A$18:$L$18, 0),FALSE), 'E2 Allocators'!$B$15:$W$361, MATCH(Y$17, 'E2 Allocators'!$B$15:$W$15, 0),FALSE))</f>
        <v>0</v>
      </c>
      <c r="Z611" s="1257">
        <f>IF(ISERROR(VLOOKUP(VLOOKUP($A611, 'E4 TB Allocation Details'!$A$18:$L$217, MATCH("Demand ID", 'E4 TB Allocation Details'!$A$18:$L$18, 0),FALSE), 'E2 Allocators'!$B$15:$W$361, MATCH(Z$17, 'E2 Allocators'!$B$15:$W$15, 0),FALSE)), 0, VLOOKUP(VLOOKUP($A611, 'E4 TB Allocation Details'!$A$18:$L$217, MATCH("Demand ID", 'E4 TB Allocation Details'!$A$18:$L$18, 0),FALSE), 'E2 Allocators'!$B$15:$W$361, MATCH(Z$17, 'E2 Allocators'!$B$15:$W$15, 0),FALSE))</f>
        <v>0</v>
      </c>
      <c r="AA611" s="1262">
        <f t="shared" si="964"/>
        <v>1.0000000000000002</v>
      </c>
      <c r="AB611" s="1257">
        <f>IF(ISERROR(VLOOKUP(VLOOKUP($A611, 'E4 TB Allocation Details'!$A$18:$L$217, MATCH("Customer ID", 'E4 TB Allocation Details'!$A$18:$L$18, 0),FALSE), 'E2 Allocators'!$B$15:$W$361, MATCH(AB$17, 'E2 Allocators'!$B$15:$W$15, 0),FALSE)), 0, VLOOKUP(VLOOKUP($A611, 'E4 TB Allocation Details'!$A$18:$L$217, MATCH("Customer ID", 'E4 TB Allocation Details'!$A$18:$L$18, 0),FALSE), 'E2 Allocators'!$B$15:$W$361, MATCH(AB$17, 'E2 Allocators'!$B$15:$W$15, 0),FALSE))</f>
        <v>0</v>
      </c>
      <c r="AC611" s="1257">
        <f>IF(ISERROR(VLOOKUP(VLOOKUP($A611, 'E4 TB Allocation Details'!$A$18:$L$217, MATCH("Customer ID", 'E4 TB Allocation Details'!$A$18:$L$18, 0),FALSE), 'E2 Allocators'!$B$15:$W$361, MATCH(AC$17, 'E2 Allocators'!$B$15:$W$15, 0),FALSE)), 0, VLOOKUP(VLOOKUP($A611, 'E4 TB Allocation Details'!$A$18:$L$217, MATCH("Customer ID", 'E4 TB Allocation Details'!$A$18:$L$18, 0),FALSE), 'E2 Allocators'!$B$15:$W$361, MATCH(AC$17, 'E2 Allocators'!$B$15:$W$15, 0),FALSE))</f>
        <v>0</v>
      </c>
      <c r="AD611" s="1257">
        <f>IF(ISERROR(VLOOKUP(VLOOKUP($A611, 'E4 TB Allocation Details'!$A$18:$L$217, MATCH("Customer ID", 'E4 TB Allocation Details'!$A$18:$L$18, 0),FALSE), 'E2 Allocators'!$B$15:$W$361, MATCH(AD$17, 'E2 Allocators'!$B$15:$W$15, 0),FALSE)), 0, VLOOKUP(VLOOKUP($A611, 'E4 TB Allocation Details'!$A$18:$L$217, MATCH("Customer ID", 'E4 TB Allocation Details'!$A$18:$L$18, 0),FALSE), 'E2 Allocators'!$B$15:$W$361, MATCH(AD$17, 'E2 Allocators'!$B$15:$W$15, 0),FALSE))</f>
        <v>0</v>
      </c>
      <c r="AE611" s="1257">
        <f>IF(ISERROR(VLOOKUP(VLOOKUP($A611, 'E4 TB Allocation Details'!$A$18:$L$217, MATCH("Customer ID", 'E4 TB Allocation Details'!$A$18:$L$18, 0),FALSE), 'E2 Allocators'!$B$15:$W$361, MATCH(AE$17, 'E2 Allocators'!$B$15:$W$15, 0),FALSE)), 0, VLOOKUP(VLOOKUP($A611, 'E4 TB Allocation Details'!$A$18:$L$217, MATCH("Customer ID", 'E4 TB Allocation Details'!$A$18:$L$18, 0),FALSE), 'E2 Allocators'!$B$15:$W$361, MATCH(AE$17, 'E2 Allocators'!$B$15:$W$15, 0),FALSE))</f>
        <v>0</v>
      </c>
      <c r="AF611" s="1257">
        <f>IF(ISERROR(VLOOKUP(VLOOKUP($A611, 'E4 TB Allocation Details'!$A$18:$L$217, MATCH("Customer ID", 'E4 TB Allocation Details'!$A$18:$L$18, 0),FALSE), 'E2 Allocators'!$B$15:$W$361, MATCH(AF$17, 'E2 Allocators'!$B$15:$W$15, 0),FALSE)), 0, VLOOKUP(VLOOKUP($A611, 'E4 TB Allocation Details'!$A$18:$L$217, MATCH("Customer ID", 'E4 TB Allocation Details'!$A$18:$L$18, 0),FALSE), 'E2 Allocators'!$B$15:$W$361, MATCH(AF$17, 'E2 Allocators'!$B$15:$W$15, 0),FALSE))</f>
        <v>0</v>
      </c>
      <c r="AG611" s="1257">
        <f>IF(ISERROR(VLOOKUP(VLOOKUP($A611, 'E4 TB Allocation Details'!$A$18:$L$217, MATCH("Customer ID", 'E4 TB Allocation Details'!$A$18:$L$18, 0),FALSE), 'E2 Allocators'!$B$15:$W$361, MATCH(AG$17, 'E2 Allocators'!$B$15:$W$15, 0),FALSE)), 0, VLOOKUP(VLOOKUP($A611, 'E4 TB Allocation Details'!$A$18:$L$217, MATCH("Customer ID", 'E4 TB Allocation Details'!$A$18:$L$18, 0),FALSE), 'E2 Allocators'!$B$15:$W$361, MATCH(AG$17, 'E2 Allocators'!$B$15:$W$15, 0),FALSE))</f>
        <v>0</v>
      </c>
      <c r="AH611" s="1257">
        <f>IF(ISERROR(VLOOKUP(VLOOKUP($A611, 'E4 TB Allocation Details'!$A$18:$L$217, MATCH("Customer ID", 'E4 TB Allocation Details'!$A$18:$L$18, 0),FALSE), 'E2 Allocators'!$B$15:$W$361, MATCH(AH$17, 'E2 Allocators'!$B$15:$W$15, 0),FALSE)), 0, VLOOKUP(VLOOKUP($A611, 'E4 TB Allocation Details'!$A$18:$L$217, MATCH("Customer ID", 'E4 TB Allocation Details'!$A$18:$L$18, 0),FALSE), 'E2 Allocators'!$B$15:$W$361, MATCH(AH$17, 'E2 Allocators'!$B$15:$W$15, 0),FALSE))</f>
        <v>0</v>
      </c>
      <c r="AI611" s="1257">
        <f>IF(ISERROR(VLOOKUP(VLOOKUP($A611, 'E4 TB Allocation Details'!$A$18:$L$217, MATCH("Customer ID", 'E4 TB Allocation Details'!$A$18:$L$18, 0),FALSE), 'E2 Allocators'!$B$15:$W$361, MATCH(AI$17, 'E2 Allocators'!$B$15:$W$15, 0),FALSE)), 0, VLOOKUP(VLOOKUP($A611, 'E4 TB Allocation Details'!$A$18:$L$217, MATCH("Customer ID", 'E4 TB Allocation Details'!$A$18:$L$18, 0),FALSE), 'E2 Allocators'!$B$15:$W$361, MATCH(AI$17, 'E2 Allocators'!$B$15:$W$15, 0),FALSE))</f>
        <v>0</v>
      </c>
      <c r="AJ611" s="1257">
        <f>IF(ISERROR(VLOOKUP(VLOOKUP($A611, 'E4 TB Allocation Details'!$A$18:$L$217, MATCH("Customer ID", 'E4 TB Allocation Details'!$A$18:$L$18, 0),FALSE), 'E2 Allocators'!$B$15:$W$361, MATCH(AJ$17, 'E2 Allocators'!$B$15:$W$15, 0),FALSE)), 0, VLOOKUP(VLOOKUP($A611, 'E4 TB Allocation Details'!$A$18:$L$217, MATCH("Customer ID", 'E4 TB Allocation Details'!$A$18:$L$18, 0),FALSE), 'E2 Allocators'!$B$15:$W$361, MATCH(AJ$17, 'E2 Allocators'!$B$15:$W$15, 0),FALSE))</f>
        <v>0</v>
      </c>
      <c r="AK611" s="1257">
        <f>IF(ISERROR(VLOOKUP(VLOOKUP($A611, 'E4 TB Allocation Details'!$A$18:$L$217, MATCH("Customer ID", 'E4 TB Allocation Details'!$A$18:$L$18, 0),FALSE), 'E2 Allocators'!$B$15:$W$361, MATCH(AK$17, 'E2 Allocators'!$B$15:$W$15, 0),FALSE)), 0, VLOOKUP(VLOOKUP($A611, 'E4 TB Allocation Details'!$A$18:$L$217, MATCH("Customer ID", 'E4 TB Allocation Details'!$A$18:$L$18, 0),FALSE), 'E2 Allocators'!$B$15:$W$361, MATCH(AK$17, 'E2 Allocators'!$B$15:$W$15, 0),FALSE))</f>
        <v>0</v>
      </c>
      <c r="AL611" s="1257">
        <f>IF(ISERROR(VLOOKUP(VLOOKUP($A611, 'E4 TB Allocation Details'!$A$18:$L$217, MATCH("Customer ID", 'E4 TB Allocation Details'!$A$18:$L$18, 0),FALSE), 'E2 Allocators'!$B$15:$W$361, MATCH(AL$17, 'E2 Allocators'!$B$15:$W$15, 0),FALSE)), 0, VLOOKUP(VLOOKUP($A611, 'E4 TB Allocation Details'!$A$18:$L$217, MATCH("Customer ID", 'E4 TB Allocation Details'!$A$18:$L$18, 0),FALSE), 'E2 Allocators'!$B$15:$W$361, MATCH(AL$17, 'E2 Allocators'!$B$15:$W$15, 0),FALSE))</f>
        <v>0</v>
      </c>
      <c r="AM611" s="1257">
        <f>IF(ISERROR(VLOOKUP(VLOOKUP($A611, 'E4 TB Allocation Details'!$A$18:$L$217, MATCH("Customer ID", 'E4 TB Allocation Details'!$A$18:$L$18, 0),FALSE), 'E2 Allocators'!$B$15:$W$361, MATCH(AM$17, 'E2 Allocators'!$B$15:$W$15, 0),FALSE)), 0, VLOOKUP(VLOOKUP($A611, 'E4 TB Allocation Details'!$A$18:$L$217, MATCH("Customer ID", 'E4 TB Allocation Details'!$A$18:$L$18, 0),FALSE), 'E2 Allocators'!$B$15:$W$361, MATCH(AM$17, 'E2 Allocators'!$B$15:$W$15, 0),FALSE))</f>
        <v>0</v>
      </c>
      <c r="AN611" s="1257">
        <f>IF(ISERROR(VLOOKUP(VLOOKUP($A611, 'E4 TB Allocation Details'!$A$18:$L$217, MATCH("Customer ID", 'E4 TB Allocation Details'!$A$18:$L$18, 0),FALSE), 'E2 Allocators'!$B$15:$W$361, MATCH(AN$17, 'E2 Allocators'!$B$15:$W$15, 0),FALSE)), 0, VLOOKUP(VLOOKUP($A611, 'E4 TB Allocation Details'!$A$18:$L$217, MATCH("Customer ID", 'E4 TB Allocation Details'!$A$18:$L$18, 0),FALSE), 'E2 Allocators'!$B$15:$W$361, MATCH(AN$17, 'E2 Allocators'!$B$15:$W$15, 0),FALSE))</f>
        <v>0</v>
      </c>
      <c r="AO611" s="1257">
        <f>IF(ISERROR(VLOOKUP(VLOOKUP($A611, 'E4 TB Allocation Details'!$A$18:$L$217, MATCH("Customer ID", 'E4 TB Allocation Details'!$A$18:$L$18, 0),FALSE), 'E2 Allocators'!$B$15:$W$361, MATCH(AO$17, 'E2 Allocators'!$B$15:$W$15, 0),FALSE)), 0, VLOOKUP(VLOOKUP($A611, 'E4 TB Allocation Details'!$A$18:$L$217, MATCH("Customer ID", 'E4 TB Allocation Details'!$A$18:$L$18, 0),FALSE), 'E2 Allocators'!$B$15:$W$361, MATCH(AO$17, 'E2 Allocators'!$B$15:$W$15, 0),FALSE))</f>
        <v>0</v>
      </c>
      <c r="AP611" s="1257">
        <f>IF(ISERROR(VLOOKUP(VLOOKUP($A611, 'E4 TB Allocation Details'!$A$18:$L$217, MATCH("Customer ID", 'E4 TB Allocation Details'!$A$18:$L$18, 0),FALSE), 'E2 Allocators'!$B$15:$W$361, MATCH(AP$17, 'E2 Allocators'!$B$15:$W$15, 0),FALSE)), 0, VLOOKUP(VLOOKUP($A611, 'E4 TB Allocation Details'!$A$18:$L$217, MATCH("Customer ID", 'E4 TB Allocation Details'!$A$18:$L$18, 0),FALSE), 'E2 Allocators'!$B$15:$W$361, MATCH(AP$17, 'E2 Allocators'!$B$15:$W$15, 0),FALSE))</f>
        <v>0</v>
      </c>
      <c r="AQ611" s="1257">
        <f>IF(ISERROR(VLOOKUP(VLOOKUP($A611, 'E4 TB Allocation Details'!$A$18:$L$217, MATCH("Customer ID", 'E4 TB Allocation Details'!$A$18:$L$18, 0),FALSE), 'E2 Allocators'!$B$15:$W$361, MATCH(AQ$17, 'E2 Allocators'!$B$15:$W$15, 0),FALSE)), 0, VLOOKUP(VLOOKUP($A611, 'E4 TB Allocation Details'!$A$18:$L$217, MATCH("Customer ID", 'E4 TB Allocation Details'!$A$18:$L$18, 0),FALSE), 'E2 Allocators'!$B$15:$W$361, MATCH(AQ$17, 'E2 Allocators'!$B$15:$W$15, 0),FALSE))</f>
        <v>0</v>
      </c>
      <c r="AR611" s="1257">
        <f>IF(ISERROR(VLOOKUP(VLOOKUP($A611, 'E4 TB Allocation Details'!$A$18:$L$217, MATCH("Customer ID", 'E4 TB Allocation Details'!$A$18:$L$18, 0),FALSE), 'E2 Allocators'!$B$15:$W$361, MATCH(AR$17, 'E2 Allocators'!$B$15:$W$15, 0),FALSE)), 0, VLOOKUP(VLOOKUP($A611, 'E4 TB Allocation Details'!$A$18:$L$217, MATCH("Customer ID", 'E4 TB Allocation Details'!$A$18:$L$18, 0),FALSE), 'E2 Allocators'!$B$15:$W$361, MATCH(AR$17, 'E2 Allocators'!$B$15:$W$15, 0),FALSE))</f>
        <v>0</v>
      </c>
      <c r="AS611" s="1257">
        <f>IF(ISERROR(VLOOKUP(VLOOKUP($A611, 'E4 TB Allocation Details'!$A$18:$L$217, MATCH("Customer ID", 'E4 TB Allocation Details'!$A$18:$L$18, 0),FALSE), 'E2 Allocators'!$B$15:$W$361, MATCH(AS$17, 'E2 Allocators'!$B$15:$W$15, 0),FALSE)), 0, VLOOKUP(VLOOKUP($A611, 'E4 TB Allocation Details'!$A$18:$L$217, MATCH("Customer ID", 'E4 TB Allocation Details'!$A$18:$L$18, 0),FALSE), 'E2 Allocators'!$B$15:$W$361, MATCH(AS$17, 'E2 Allocators'!$B$15:$W$15, 0),FALSE))</f>
        <v>0</v>
      </c>
      <c r="AT611" s="1257">
        <f>IF(ISERROR(VLOOKUP(VLOOKUP($A611, 'E4 TB Allocation Details'!$A$18:$L$217, MATCH("Customer ID", 'E4 TB Allocation Details'!$A$18:$L$18, 0),FALSE), 'E2 Allocators'!$B$15:$W$361, MATCH(AT$17, 'E2 Allocators'!$B$15:$W$15, 0),FALSE)), 0, VLOOKUP(VLOOKUP($A611, 'E4 TB Allocation Details'!$A$18:$L$217, MATCH("Customer ID", 'E4 TB Allocation Details'!$A$18:$L$18, 0),FALSE), 'E2 Allocators'!$B$15:$W$361, MATCH(AT$17, 'E2 Allocators'!$B$15:$W$15, 0),FALSE))</f>
        <v>0</v>
      </c>
      <c r="AU611" s="1257">
        <f>IF(ISERROR(VLOOKUP(VLOOKUP($A611, 'E4 TB Allocation Details'!$A$18:$L$217, MATCH("Customer ID", 'E4 TB Allocation Details'!$A$18:$L$18, 0),FALSE), 'E2 Allocators'!$B$15:$W$361, MATCH(AU$17, 'E2 Allocators'!$B$15:$W$15, 0),FALSE)), 0, VLOOKUP(VLOOKUP($A611, 'E4 TB Allocation Details'!$A$18:$L$217, MATCH("Customer ID", 'E4 TB Allocation Details'!$A$18:$L$18, 0),FALSE), 'E2 Allocators'!$B$15:$W$361, MATCH(AU$17, 'E2 Allocators'!$B$15:$W$15, 0),FALSE))</f>
        <v>0</v>
      </c>
      <c r="AV611" s="1262">
        <f t="shared" si="965"/>
        <v>0</v>
      </c>
      <c r="AW611" s="1259"/>
      <c r="AX611" s="1259"/>
      <c r="AY611" s="1259"/>
      <c r="AZ611" s="1259"/>
      <c r="BA611" s="1259"/>
      <c r="BB611" s="1259"/>
      <c r="BC611" s="1259"/>
      <c r="BD611" s="1259"/>
      <c r="BE611" s="1259"/>
      <c r="BF611" s="1259"/>
      <c r="BG611" s="1259"/>
      <c r="BH611" s="1259"/>
      <c r="BI611" s="1259"/>
      <c r="BJ611" s="1259"/>
      <c r="BK611" s="1259"/>
      <c r="BL611" s="1259"/>
      <c r="BM611" s="1259"/>
      <c r="BN611" s="1259"/>
      <c r="BO611" s="1259"/>
      <c r="BP611" s="1259"/>
      <c r="BQ611" s="1260"/>
    </row>
    <row r="612" spans="1:69" s="234" customFormat="1" ht="25.5" x14ac:dyDescent="0.2">
      <c r="A612" s="1261" t="s">
        <v>520</v>
      </c>
      <c r="B612" s="1254" t="s">
        <v>1363</v>
      </c>
      <c r="C612" s="1255">
        <v>1</v>
      </c>
      <c r="D612" s="1256">
        <f>C612-E612</f>
        <v>1</v>
      </c>
      <c r="E612" s="1256">
        <f>VLOOKUP($A612,'E1 Categorization'!$A$35:$E$115,5,FALSE)</f>
        <v>0</v>
      </c>
      <c r="F612" s="1256">
        <f>D612+E612</f>
        <v>1</v>
      </c>
      <c r="G612" s="1257">
        <f>IF(ISERROR(VLOOKUP(VLOOKUP($A612, 'E4 TB Allocation Details'!$A$18:$L$217, MATCH("Demand ID", 'E4 TB Allocation Details'!$A$18:$L$18, 0),FALSE), 'E2 Allocators'!$B$15:$W$361, MATCH(G$17, 'E2 Allocators'!$B$15:$W$15, 0),FALSE)), 0, VLOOKUP(VLOOKUP($A612, 'E4 TB Allocation Details'!$A$18:$L$217, MATCH("Demand ID", 'E4 TB Allocation Details'!$A$18:$L$18, 0),FALSE), 'E2 Allocators'!$B$15:$W$361, MATCH(G$17, 'E2 Allocators'!$B$15:$W$15, 0),FALSE))</f>
        <v>0.327249628138367</v>
      </c>
      <c r="H612" s="1257">
        <f>IF(ISERROR(VLOOKUP(VLOOKUP($A612, 'E4 TB Allocation Details'!$A$18:$L$217, MATCH("Demand ID", 'E4 TB Allocation Details'!$A$18:$L$18, 0),FALSE), 'E2 Allocators'!$B$15:$W$361, MATCH(H$17, 'E2 Allocators'!$B$15:$W$15, 0),FALSE)), 0, VLOOKUP(VLOOKUP($A612, 'E4 TB Allocation Details'!$A$18:$L$217, MATCH("Demand ID", 'E4 TB Allocation Details'!$A$18:$L$18, 0),FALSE), 'E2 Allocators'!$B$15:$W$361, MATCH(H$17, 'E2 Allocators'!$B$15:$W$15, 0),FALSE))</f>
        <v>8.7737977540411807E-2</v>
      </c>
      <c r="I612" s="1257">
        <f>IF(ISERROR(VLOOKUP(VLOOKUP($A612, 'E4 TB Allocation Details'!$A$18:$L$217, MATCH("Demand ID", 'E4 TB Allocation Details'!$A$18:$L$18, 0),FALSE), 'E2 Allocators'!$B$15:$W$361, MATCH(I$17, 'E2 Allocators'!$B$15:$W$15, 0),FALSE)), 0, VLOOKUP(VLOOKUP($A612, 'E4 TB Allocation Details'!$A$18:$L$217, MATCH("Demand ID", 'E4 TB Allocation Details'!$A$18:$L$18, 0),FALSE), 'E2 Allocators'!$B$15:$W$361, MATCH(I$17, 'E2 Allocators'!$B$15:$W$15, 0),FALSE))</f>
        <v>0.21223961004216466</v>
      </c>
      <c r="J612" s="1257">
        <f>IF(ISERROR(VLOOKUP(VLOOKUP($A612, 'E4 TB Allocation Details'!$A$18:$L$217, MATCH("Demand ID", 'E4 TB Allocation Details'!$A$18:$L$18, 0),FALSE), 'E2 Allocators'!$B$15:$W$361, MATCH(J$17, 'E2 Allocators'!$B$15:$W$15, 0),FALSE)), 0, VLOOKUP(VLOOKUP($A612, 'E4 TB Allocation Details'!$A$18:$L$217, MATCH("Demand ID", 'E4 TB Allocation Details'!$A$18:$L$18, 0),FALSE), 'E2 Allocators'!$B$15:$W$361, MATCH(J$17, 'E2 Allocators'!$B$15:$W$15, 0),FALSE))</f>
        <v>0</v>
      </c>
      <c r="K612" s="1257">
        <f>IF(ISERROR(VLOOKUP(VLOOKUP($A612, 'E4 TB Allocation Details'!$A$18:$L$217, MATCH("Demand ID", 'E4 TB Allocation Details'!$A$18:$L$18, 0),FALSE), 'E2 Allocators'!$B$15:$W$361, MATCH(K$17, 'E2 Allocators'!$B$15:$W$15, 0),FALSE)), 0, VLOOKUP(VLOOKUP($A612, 'E4 TB Allocation Details'!$A$18:$L$217, MATCH("Demand ID", 'E4 TB Allocation Details'!$A$18:$L$18, 0),FALSE), 'E2 Allocators'!$B$15:$W$361, MATCH(K$17, 'E2 Allocators'!$B$15:$W$15, 0),FALSE))</f>
        <v>0.1418009119878379</v>
      </c>
      <c r="L612" s="1257">
        <f>IF(ISERROR(VLOOKUP(VLOOKUP($A612, 'E4 TB Allocation Details'!$A$18:$L$217, MATCH("Demand ID", 'E4 TB Allocation Details'!$A$18:$L$18, 0),FALSE), 'E2 Allocators'!$B$15:$W$361, MATCH(L$17, 'E2 Allocators'!$B$15:$W$15, 0),FALSE)), 0, VLOOKUP(VLOOKUP($A612, 'E4 TB Allocation Details'!$A$18:$L$217, MATCH("Demand ID", 'E4 TB Allocation Details'!$A$18:$L$18, 0),FALSE), 'E2 Allocators'!$B$15:$W$361, MATCH(L$17, 'E2 Allocators'!$B$15:$W$15, 0),FALSE))</f>
        <v>0.21852846482673824</v>
      </c>
      <c r="M612" s="1257">
        <f>IF(ISERROR(VLOOKUP(VLOOKUP($A612, 'E4 TB Allocation Details'!$A$18:$L$217, MATCH("Demand ID", 'E4 TB Allocation Details'!$A$18:$L$18, 0),FALSE), 'E2 Allocators'!$B$15:$W$361, MATCH(M$17, 'E2 Allocators'!$B$15:$W$15, 0),FALSE)), 0, VLOOKUP(VLOOKUP($A612, 'E4 TB Allocation Details'!$A$18:$L$217, MATCH("Demand ID", 'E4 TB Allocation Details'!$A$18:$L$18, 0),FALSE), 'E2 Allocators'!$B$15:$W$361, MATCH(M$17, 'E2 Allocators'!$B$15:$W$15, 0),FALSE))</f>
        <v>9.961721703243347E-3</v>
      </c>
      <c r="N612" s="1257">
        <f>IF(ISERROR(VLOOKUP(VLOOKUP($A612, 'E4 TB Allocation Details'!$A$18:$L$217, MATCH("Demand ID", 'E4 TB Allocation Details'!$A$18:$L$18, 0),FALSE), 'E2 Allocators'!$B$15:$W$361, MATCH(N$17, 'E2 Allocators'!$B$15:$W$15, 0),FALSE)), 0, VLOOKUP(VLOOKUP($A612, 'E4 TB Allocation Details'!$A$18:$L$217, MATCH("Demand ID", 'E4 TB Allocation Details'!$A$18:$L$18, 0),FALSE), 'E2 Allocators'!$B$15:$W$361, MATCH(N$17, 'E2 Allocators'!$B$15:$W$15, 0),FALSE))</f>
        <v>6.3075955689159127E-4</v>
      </c>
      <c r="O612" s="1257">
        <f>IF(ISERROR(VLOOKUP(VLOOKUP($A612, 'E4 TB Allocation Details'!$A$18:$L$217, MATCH("Demand ID", 'E4 TB Allocation Details'!$A$18:$L$18, 0),FALSE), 'E2 Allocators'!$B$15:$W$361, MATCH(O$17, 'E2 Allocators'!$B$15:$W$15, 0),FALSE)), 0, VLOOKUP(VLOOKUP($A612, 'E4 TB Allocation Details'!$A$18:$L$217, MATCH("Demand ID", 'E4 TB Allocation Details'!$A$18:$L$18, 0),FALSE), 'E2 Allocators'!$B$15:$W$361, MATCH(O$17, 'E2 Allocators'!$B$15:$W$15, 0),FALSE))</f>
        <v>1.8509262043455339E-3</v>
      </c>
      <c r="P612" s="1257">
        <f>IF(ISERROR(VLOOKUP(VLOOKUP($A612, 'E4 TB Allocation Details'!$A$18:$L$217, MATCH("Demand ID", 'E4 TB Allocation Details'!$A$18:$L$18, 0),FALSE), 'E2 Allocators'!$B$15:$W$361, MATCH(P$17, 'E2 Allocators'!$B$15:$W$15, 0),FALSE)), 0, VLOOKUP(VLOOKUP($A612, 'E4 TB Allocation Details'!$A$18:$L$217, MATCH("Demand ID", 'E4 TB Allocation Details'!$A$18:$L$18, 0),FALSE), 'E2 Allocators'!$B$15:$W$361, MATCH(P$17, 'E2 Allocators'!$B$15:$W$15, 0),FALSE))</f>
        <v>0</v>
      </c>
      <c r="Q612" s="1257">
        <f>IF(ISERROR(VLOOKUP(VLOOKUP($A612, 'E4 TB Allocation Details'!$A$18:$L$217, MATCH("Demand ID", 'E4 TB Allocation Details'!$A$18:$L$18, 0),FALSE), 'E2 Allocators'!$B$15:$W$361, MATCH(Q$17, 'E2 Allocators'!$B$15:$W$15, 0),FALSE)), 0, VLOOKUP(VLOOKUP($A612, 'E4 TB Allocation Details'!$A$18:$L$217, MATCH("Demand ID", 'E4 TB Allocation Details'!$A$18:$L$18, 0),FALSE), 'E2 Allocators'!$B$15:$W$361, MATCH(Q$17, 'E2 Allocators'!$B$15:$W$15, 0),FALSE))</f>
        <v>0</v>
      </c>
      <c r="R612" s="1257">
        <f>IF(ISERROR(VLOOKUP(VLOOKUP($A612, 'E4 TB Allocation Details'!$A$18:$L$217, MATCH("Demand ID", 'E4 TB Allocation Details'!$A$18:$L$18, 0),FALSE), 'E2 Allocators'!$B$15:$W$361, MATCH(R$17, 'E2 Allocators'!$B$15:$W$15, 0),FALSE)), 0, VLOOKUP(VLOOKUP($A612, 'E4 TB Allocation Details'!$A$18:$L$217, MATCH("Demand ID", 'E4 TB Allocation Details'!$A$18:$L$18, 0),FALSE), 'E2 Allocators'!$B$15:$W$361, MATCH(R$17, 'E2 Allocators'!$B$15:$W$15, 0),FALSE))</f>
        <v>0</v>
      </c>
      <c r="S612" s="1257">
        <f>IF(ISERROR(VLOOKUP(VLOOKUP($A612, 'E4 TB Allocation Details'!$A$18:$L$217, MATCH("Demand ID", 'E4 TB Allocation Details'!$A$18:$L$18, 0),FALSE), 'E2 Allocators'!$B$15:$W$361, MATCH(S$17, 'E2 Allocators'!$B$15:$W$15, 0),FALSE)), 0, VLOOKUP(VLOOKUP($A612, 'E4 TB Allocation Details'!$A$18:$L$217, MATCH("Demand ID", 'E4 TB Allocation Details'!$A$18:$L$18, 0),FALSE), 'E2 Allocators'!$B$15:$W$361, MATCH(S$17, 'E2 Allocators'!$B$15:$W$15, 0),FALSE))</f>
        <v>0</v>
      </c>
      <c r="T612" s="1257">
        <f>IF(ISERROR(VLOOKUP(VLOOKUP($A612, 'E4 TB Allocation Details'!$A$18:$L$217, MATCH("Demand ID", 'E4 TB Allocation Details'!$A$18:$L$18, 0),FALSE), 'E2 Allocators'!$B$15:$W$361, MATCH(T$17, 'E2 Allocators'!$B$15:$W$15, 0),FALSE)), 0, VLOOKUP(VLOOKUP($A612, 'E4 TB Allocation Details'!$A$18:$L$217, MATCH("Demand ID", 'E4 TB Allocation Details'!$A$18:$L$18, 0),FALSE), 'E2 Allocators'!$B$15:$W$361, MATCH(T$17, 'E2 Allocators'!$B$15:$W$15, 0),FALSE))</f>
        <v>0</v>
      </c>
      <c r="U612" s="1257">
        <f>IF(ISERROR(VLOOKUP(VLOOKUP($A612, 'E4 TB Allocation Details'!$A$18:$L$217, MATCH("Demand ID", 'E4 TB Allocation Details'!$A$18:$L$18, 0),FALSE), 'E2 Allocators'!$B$15:$W$361, MATCH(U$17, 'E2 Allocators'!$B$15:$W$15, 0),FALSE)), 0, VLOOKUP(VLOOKUP($A612, 'E4 TB Allocation Details'!$A$18:$L$217, MATCH("Demand ID", 'E4 TB Allocation Details'!$A$18:$L$18, 0),FALSE), 'E2 Allocators'!$B$15:$W$361, MATCH(U$17, 'E2 Allocators'!$B$15:$W$15, 0),FALSE))</f>
        <v>0</v>
      </c>
      <c r="V612" s="1257">
        <f>IF(ISERROR(VLOOKUP(VLOOKUP($A612, 'E4 TB Allocation Details'!$A$18:$L$217, MATCH("Demand ID", 'E4 TB Allocation Details'!$A$18:$L$18, 0),FALSE), 'E2 Allocators'!$B$15:$W$361, MATCH(V$17, 'E2 Allocators'!$B$15:$W$15, 0),FALSE)), 0, VLOOKUP(VLOOKUP($A612, 'E4 TB Allocation Details'!$A$18:$L$217, MATCH("Demand ID", 'E4 TB Allocation Details'!$A$18:$L$18, 0),FALSE), 'E2 Allocators'!$B$15:$W$361, MATCH(V$17, 'E2 Allocators'!$B$15:$W$15, 0),FALSE))</f>
        <v>0</v>
      </c>
      <c r="W612" s="1257">
        <f>IF(ISERROR(VLOOKUP(VLOOKUP($A612, 'E4 TB Allocation Details'!$A$18:$L$217, MATCH("Demand ID", 'E4 TB Allocation Details'!$A$18:$L$18, 0),FALSE), 'E2 Allocators'!$B$15:$W$361, MATCH(W$17, 'E2 Allocators'!$B$15:$W$15, 0),FALSE)), 0, VLOOKUP(VLOOKUP($A612, 'E4 TB Allocation Details'!$A$18:$L$217, MATCH("Demand ID", 'E4 TB Allocation Details'!$A$18:$L$18, 0),FALSE), 'E2 Allocators'!$B$15:$W$361, MATCH(W$17, 'E2 Allocators'!$B$15:$W$15, 0),FALSE))</f>
        <v>0</v>
      </c>
      <c r="X612" s="1257">
        <f>IF(ISERROR(VLOOKUP(VLOOKUP($A612, 'E4 TB Allocation Details'!$A$18:$L$217, MATCH("Demand ID", 'E4 TB Allocation Details'!$A$18:$L$18, 0),FALSE), 'E2 Allocators'!$B$15:$W$361, MATCH(X$17, 'E2 Allocators'!$B$15:$W$15, 0),FALSE)), 0, VLOOKUP(VLOOKUP($A612, 'E4 TB Allocation Details'!$A$18:$L$217, MATCH("Demand ID", 'E4 TB Allocation Details'!$A$18:$L$18, 0),FALSE), 'E2 Allocators'!$B$15:$W$361, MATCH(X$17, 'E2 Allocators'!$B$15:$W$15, 0),FALSE))</f>
        <v>0</v>
      </c>
      <c r="Y612" s="1257">
        <f>IF(ISERROR(VLOOKUP(VLOOKUP($A612, 'E4 TB Allocation Details'!$A$18:$L$217, MATCH("Demand ID", 'E4 TB Allocation Details'!$A$18:$L$18, 0),FALSE), 'E2 Allocators'!$B$15:$W$361, MATCH(Y$17, 'E2 Allocators'!$B$15:$W$15, 0),FALSE)), 0, VLOOKUP(VLOOKUP($A612, 'E4 TB Allocation Details'!$A$18:$L$217, MATCH("Demand ID", 'E4 TB Allocation Details'!$A$18:$L$18, 0),FALSE), 'E2 Allocators'!$B$15:$W$361, MATCH(Y$17, 'E2 Allocators'!$B$15:$W$15, 0),FALSE))</f>
        <v>0</v>
      </c>
      <c r="Z612" s="1257">
        <f>IF(ISERROR(VLOOKUP(VLOOKUP($A612, 'E4 TB Allocation Details'!$A$18:$L$217, MATCH("Demand ID", 'E4 TB Allocation Details'!$A$18:$L$18, 0),FALSE), 'E2 Allocators'!$B$15:$W$361, MATCH(Z$17, 'E2 Allocators'!$B$15:$W$15, 0),FALSE)), 0, VLOOKUP(VLOOKUP($A612, 'E4 TB Allocation Details'!$A$18:$L$217, MATCH("Demand ID", 'E4 TB Allocation Details'!$A$18:$L$18, 0),FALSE), 'E2 Allocators'!$B$15:$W$361, MATCH(Z$17, 'E2 Allocators'!$B$15:$W$15, 0),FALSE))</f>
        <v>0</v>
      </c>
      <c r="AA612" s="1262">
        <f>SUM(G612:Z612)</f>
        <v>1.0000000000000002</v>
      </c>
      <c r="AB612" s="1257">
        <f>IF(ISERROR(VLOOKUP(VLOOKUP($A612, 'E4 TB Allocation Details'!$A$18:$L$217, MATCH("Customer ID", 'E4 TB Allocation Details'!$A$18:$L$18, 0),FALSE), 'E2 Allocators'!$B$15:$W$361, MATCH(AB$17, 'E2 Allocators'!$B$15:$W$15, 0),FALSE)), 0, VLOOKUP(VLOOKUP($A612, 'E4 TB Allocation Details'!$A$18:$L$217, MATCH("Customer ID", 'E4 TB Allocation Details'!$A$18:$L$18, 0),FALSE), 'E2 Allocators'!$B$15:$W$361, MATCH(AB$17, 'E2 Allocators'!$B$15:$W$15, 0),FALSE))</f>
        <v>0</v>
      </c>
      <c r="AC612" s="1257">
        <f>IF(ISERROR(VLOOKUP(VLOOKUP($A612, 'E4 TB Allocation Details'!$A$18:$L$217, MATCH("Customer ID", 'E4 TB Allocation Details'!$A$18:$L$18, 0),FALSE), 'E2 Allocators'!$B$15:$W$361, MATCH(AC$17, 'E2 Allocators'!$B$15:$W$15, 0),FALSE)), 0, VLOOKUP(VLOOKUP($A612, 'E4 TB Allocation Details'!$A$18:$L$217, MATCH("Customer ID", 'E4 TB Allocation Details'!$A$18:$L$18, 0),FALSE), 'E2 Allocators'!$B$15:$W$361, MATCH(AC$17, 'E2 Allocators'!$B$15:$W$15, 0),FALSE))</f>
        <v>0</v>
      </c>
      <c r="AD612" s="1257">
        <f>IF(ISERROR(VLOOKUP(VLOOKUP($A612, 'E4 TB Allocation Details'!$A$18:$L$217, MATCH("Customer ID", 'E4 TB Allocation Details'!$A$18:$L$18, 0),FALSE), 'E2 Allocators'!$B$15:$W$361, MATCH(AD$17, 'E2 Allocators'!$B$15:$W$15, 0),FALSE)), 0, VLOOKUP(VLOOKUP($A612, 'E4 TB Allocation Details'!$A$18:$L$217, MATCH("Customer ID", 'E4 TB Allocation Details'!$A$18:$L$18, 0),FALSE), 'E2 Allocators'!$B$15:$W$361, MATCH(AD$17, 'E2 Allocators'!$B$15:$W$15, 0),FALSE))</f>
        <v>0</v>
      </c>
      <c r="AE612" s="1257">
        <f>IF(ISERROR(VLOOKUP(VLOOKUP($A612, 'E4 TB Allocation Details'!$A$18:$L$217, MATCH("Customer ID", 'E4 TB Allocation Details'!$A$18:$L$18, 0),FALSE), 'E2 Allocators'!$B$15:$W$361, MATCH(AE$17, 'E2 Allocators'!$B$15:$W$15, 0),FALSE)), 0, VLOOKUP(VLOOKUP($A612, 'E4 TB Allocation Details'!$A$18:$L$217, MATCH("Customer ID", 'E4 TB Allocation Details'!$A$18:$L$18, 0),FALSE), 'E2 Allocators'!$B$15:$W$361, MATCH(AE$17, 'E2 Allocators'!$B$15:$W$15, 0),FALSE))</f>
        <v>0</v>
      </c>
      <c r="AF612" s="1257">
        <f>IF(ISERROR(VLOOKUP(VLOOKUP($A612, 'E4 TB Allocation Details'!$A$18:$L$217, MATCH("Customer ID", 'E4 TB Allocation Details'!$A$18:$L$18, 0),FALSE), 'E2 Allocators'!$B$15:$W$361, MATCH(AF$17, 'E2 Allocators'!$B$15:$W$15, 0),FALSE)), 0, VLOOKUP(VLOOKUP($A612, 'E4 TB Allocation Details'!$A$18:$L$217, MATCH("Customer ID", 'E4 TB Allocation Details'!$A$18:$L$18, 0),FALSE), 'E2 Allocators'!$B$15:$W$361, MATCH(AF$17, 'E2 Allocators'!$B$15:$W$15, 0),FALSE))</f>
        <v>0</v>
      </c>
      <c r="AG612" s="1257">
        <f>IF(ISERROR(VLOOKUP(VLOOKUP($A612, 'E4 TB Allocation Details'!$A$18:$L$217, MATCH("Customer ID", 'E4 TB Allocation Details'!$A$18:$L$18, 0),FALSE), 'E2 Allocators'!$B$15:$W$361, MATCH(AG$17, 'E2 Allocators'!$B$15:$W$15, 0),FALSE)), 0, VLOOKUP(VLOOKUP($A612, 'E4 TB Allocation Details'!$A$18:$L$217, MATCH("Customer ID", 'E4 TB Allocation Details'!$A$18:$L$18, 0),FALSE), 'E2 Allocators'!$B$15:$W$361, MATCH(AG$17, 'E2 Allocators'!$B$15:$W$15, 0),FALSE))</f>
        <v>0</v>
      </c>
      <c r="AH612" s="1257">
        <f>IF(ISERROR(VLOOKUP(VLOOKUP($A612, 'E4 TB Allocation Details'!$A$18:$L$217, MATCH("Customer ID", 'E4 TB Allocation Details'!$A$18:$L$18, 0),FALSE), 'E2 Allocators'!$B$15:$W$361, MATCH(AH$17, 'E2 Allocators'!$B$15:$W$15, 0),FALSE)), 0, VLOOKUP(VLOOKUP($A612, 'E4 TB Allocation Details'!$A$18:$L$217, MATCH("Customer ID", 'E4 TB Allocation Details'!$A$18:$L$18, 0),FALSE), 'E2 Allocators'!$B$15:$W$361, MATCH(AH$17, 'E2 Allocators'!$B$15:$W$15, 0),FALSE))</f>
        <v>0</v>
      </c>
      <c r="AI612" s="1257">
        <f>IF(ISERROR(VLOOKUP(VLOOKUP($A612, 'E4 TB Allocation Details'!$A$18:$L$217, MATCH("Customer ID", 'E4 TB Allocation Details'!$A$18:$L$18, 0),FALSE), 'E2 Allocators'!$B$15:$W$361, MATCH(AI$17, 'E2 Allocators'!$B$15:$W$15, 0),FALSE)), 0, VLOOKUP(VLOOKUP($A612, 'E4 TB Allocation Details'!$A$18:$L$217, MATCH("Customer ID", 'E4 TB Allocation Details'!$A$18:$L$18, 0),FALSE), 'E2 Allocators'!$B$15:$W$361, MATCH(AI$17, 'E2 Allocators'!$B$15:$W$15, 0),FALSE))</f>
        <v>0</v>
      </c>
      <c r="AJ612" s="1257">
        <f>IF(ISERROR(VLOOKUP(VLOOKUP($A612, 'E4 TB Allocation Details'!$A$18:$L$217, MATCH("Customer ID", 'E4 TB Allocation Details'!$A$18:$L$18, 0),FALSE), 'E2 Allocators'!$B$15:$W$361, MATCH(AJ$17, 'E2 Allocators'!$B$15:$W$15, 0),FALSE)), 0, VLOOKUP(VLOOKUP($A612, 'E4 TB Allocation Details'!$A$18:$L$217, MATCH("Customer ID", 'E4 TB Allocation Details'!$A$18:$L$18, 0),FALSE), 'E2 Allocators'!$B$15:$W$361, MATCH(AJ$17, 'E2 Allocators'!$B$15:$W$15, 0),FALSE))</f>
        <v>0</v>
      </c>
      <c r="AK612" s="1257">
        <f>IF(ISERROR(VLOOKUP(VLOOKUP($A612, 'E4 TB Allocation Details'!$A$18:$L$217, MATCH("Customer ID", 'E4 TB Allocation Details'!$A$18:$L$18, 0),FALSE), 'E2 Allocators'!$B$15:$W$361, MATCH(AK$17, 'E2 Allocators'!$B$15:$W$15, 0),FALSE)), 0, VLOOKUP(VLOOKUP($A612, 'E4 TB Allocation Details'!$A$18:$L$217, MATCH("Customer ID", 'E4 TB Allocation Details'!$A$18:$L$18, 0),FALSE), 'E2 Allocators'!$B$15:$W$361, MATCH(AK$17, 'E2 Allocators'!$B$15:$W$15, 0),FALSE))</f>
        <v>0</v>
      </c>
      <c r="AL612" s="1257">
        <f>IF(ISERROR(VLOOKUP(VLOOKUP($A612, 'E4 TB Allocation Details'!$A$18:$L$217, MATCH("Customer ID", 'E4 TB Allocation Details'!$A$18:$L$18, 0),FALSE), 'E2 Allocators'!$B$15:$W$361, MATCH(AL$17, 'E2 Allocators'!$B$15:$W$15, 0),FALSE)), 0, VLOOKUP(VLOOKUP($A612, 'E4 TB Allocation Details'!$A$18:$L$217, MATCH("Customer ID", 'E4 TB Allocation Details'!$A$18:$L$18, 0),FALSE), 'E2 Allocators'!$B$15:$W$361, MATCH(AL$17, 'E2 Allocators'!$B$15:$W$15, 0),FALSE))</f>
        <v>0</v>
      </c>
      <c r="AM612" s="1257">
        <f>IF(ISERROR(VLOOKUP(VLOOKUP($A612, 'E4 TB Allocation Details'!$A$18:$L$217, MATCH("Customer ID", 'E4 TB Allocation Details'!$A$18:$L$18, 0),FALSE), 'E2 Allocators'!$B$15:$W$361, MATCH(AM$17, 'E2 Allocators'!$B$15:$W$15, 0),FALSE)), 0, VLOOKUP(VLOOKUP($A612, 'E4 TB Allocation Details'!$A$18:$L$217, MATCH("Customer ID", 'E4 TB Allocation Details'!$A$18:$L$18, 0),FALSE), 'E2 Allocators'!$B$15:$W$361, MATCH(AM$17, 'E2 Allocators'!$B$15:$W$15, 0),FALSE))</f>
        <v>0</v>
      </c>
      <c r="AN612" s="1257">
        <f>IF(ISERROR(VLOOKUP(VLOOKUP($A612, 'E4 TB Allocation Details'!$A$18:$L$217, MATCH("Customer ID", 'E4 TB Allocation Details'!$A$18:$L$18, 0),FALSE), 'E2 Allocators'!$B$15:$W$361, MATCH(AN$17, 'E2 Allocators'!$B$15:$W$15, 0),FALSE)), 0, VLOOKUP(VLOOKUP($A612, 'E4 TB Allocation Details'!$A$18:$L$217, MATCH("Customer ID", 'E4 TB Allocation Details'!$A$18:$L$18, 0),FALSE), 'E2 Allocators'!$B$15:$W$361, MATCH(AN$17, 'E2 Allocators'!$B$15:$W$15, 0),FALSE))</f>
        <v>0</v>
      </c>
      <c r="AO612" s="1257">
        <f>IF(ISERROR(VLOOKUP(VLOOKUP($A612, 'E4 TB Allocation Details'!$A$18:$L$217, MATCH("Customer ID", 'E4 TB Allocation Details'!$A$18:$L$18, 0),FALSE), 'E2 Allocators'!$B$15:$W$361, MATCH(AO$17, 'E2 Allocators'!$B$15:$W$15, 0),FALSE)), 0, VLOOKUP(VLOOKUP($A612, 'E4 TB Allocation Details'!$A$18:$L$217, MATCH("Customer ID", 'E4 TB Allocation Details'!$A$18:$L$18, 0),FALSE), 'E2 Allocators'!$B$15:$W$361, MATCH(AO$17, 'E2 Allocators'!$B$15:$W$15, 0),FALSE))</f>
        <v>0</v>
      </c>
      <c r="AP612" s="1257">
        <f>IF(ISERROR(VLOOKUP(VLOOKUP($A612, 'E4 TB Allocation Details'!$A$18:$L$217, MATCH("Customer ID", 'E4 TB Allocation Details'!$A$18:$L$18, 0),FALSE), 'E2 Allocators'!$B$15:$W$361, MATCH(AP$17, 'E2 Allocators'!$B$15:$W$15, 0),FALSE)), 0, VLOOKUP(VLOOKUP($A612, 'E4 TB Allocation Details'!$A$18:$L$217, MATCH("Customer ID", 'E4 TB Allocation Details'!$A$18:$L$18, 0),FALSE), 'E2 Allocators'!$B$15:$W$361, MATCH(AP$17, 'E2 Allocators'!$B$15:$W$15, 0),FALSE))</f>
        <v>0</v>
      </c>
      <c r="AQ612" s="1257">
        <f>IF(ISERROR(VLOOKUP(VLOOKUP($A612, 'E4 TB Allocation Details'!$A$18:$L$217, MATCH("Customer ID", 'E4 TB Allocation Details'!$A$18:$L$18, 0),FALSE), 'E2 Allocators'!$B$15:$W$361, MATCH(AQ$17, 'E2 Allocators'!$B$15:$W$15, 0),FALSE)), 0, VLOOKUP(VLOOKUP($A612, 'E4 TB Allocation Details'!$A$18:$L$217, MATCH("Customer ID", 'E4 TB Allocation Details'!$A$18:$L$18, 0),FALSE), 'E2 Allocators'!$B$15:$W$361, MATCH(AQ$17, 'E2 Allocators'!$B$15:$W$15, 0),FALSE))</f>
        <v>0</v>
      </c>
      <c r="AR612" s="1257">
        <f>IF(ISERROR(VLOOKUP(VLOOKUP($A612, 'E4 TB Allocation Details'!$A$18:$L$217, MATCH("Customer ID", 'E4 TB Allocation Details'!$A$18:$L$18, 0),FALSE), 'E2 Allocators'!$B$15:$W$361, MATCH(AR$17, 'E2 Allocators'!$B$15:$W$15, 0),FALSE)), 0, VLOOKUP(VLOOKUP($A612, 'E4 TB Allocation Details'!$A$18:$L$217, MATCH("Customer ID", 'E4 TB Allocation Details'!$A$18:$L$18, 0),FALSE), 'E2 Allocators'!$B$15:$W$361, MATCH(AR$17, 'E2 Allocators'!$B$15:$W$15, 0),FALSE))</f>
        <v>0</v>
      </c>
      <c r="AS612" s="1257">
        <f>IF(ISERROR(VLOOKUP(VLOOKUP($A612, 'E4 TB Allocation Details'!$A$18:$L$217, MATCH("Customer ID", 'E4 TB Allocation Details'!$A$18:$L$18, 0),FALSE), 'E2 Allocators'!$B$15:$W$361, MATCH(AS$17, 'E2 Allocators'!$B$15:$W$15, 0),FALSE)), 0, VLOOKUP(VLOOKUP($A612, 'E4 TB Allocation Details'!$A$18:$L$217, MATCH("Customer ID", 'E4 TB Allocation Details'!$A$18:$L$18, 0),FALSE), 'E2 Allocators'!$B$15:$W$361, MATCH(AS$17, 'E2 Allocators'!$B$15:$W$15, 0),FALSE))</f>
        <v>0</v>
      </c>
      <c r="AT612" s="1257">
        <f>IF(ISERROR(VLOOKUP(VLOOKUP($A612, 'E4 TB Allocation Details'!$A$18:$L$217, MATCH("Customer ID", 'E4 TB Allocation Details'!$A$18:$L$18, 0),FALSE), 'E2 Allocators'!$B$15:$W$361, MATCH(AT$17, 'E2 Allocators'!$B$15:$W$15, 0),FALSE)), 0, VLOOKUP(VLOOKUP($A612, 'E4 TB Allocation Details'!$A$18:$L$217, MATCH("Customer ID", 'E4 TB Allocation Details'!$A$18:$L$18, 0),FALSE), 'E2 Allocators'!$B$15:$W$361, MATCH(AT$17, 'E2 Allocators'!$B$15:$W$15, 0),FALSE))</f>
        <v>0</v>
      </c>
      <c r="AU612" s="1257">
        <f>IF(ISERROR(VLOOKUP(VLOOKUP($A612, 'E4 TB Allocation Details'!$A$18:$L$217, MATCH("Customer ID", 'E4 TB Allocation Details'!$A$18:$L$18, 0),FALSE), 'E2 Allocators'!$B$15:$W$361, MATCH(AU$17, 'E2 Allocators'!$B$15:$W$15, 0),FALSE)), 0, VLOOKUP(VLOOKUP($A612, 'E4 TB Allocation Details'!$A$18:$L$217, MATCH("Customer ID", 'E4 TB Allocation Details'!$A$18:$L$18, 0),FALSE), 'E2 Allocators'!$B$15:$W$361, MATCH(AU$17, 'E2 Allocators'!$B$15:$W$15, 0),FALSE))</f>
        <v>0</v>
      </c>
      <c r="AV612" s="1262">
        <f>SUM(AB612:AU612)</f>
        <v>0</v>
      </c>
      <c r="AW612" s="1259"/>
      <c r="AX612" s="1259"/>
      <c r="AY612" s="1259"/>
      <c r="AZ612" s="1259"/>
      <c r="BA612" s="1259"/>
      <c r="BB612" s="1259"/>
      <c r="BC612" s="1259"/>
      <c r="BD612" s="1259"/>
      <c r="BE612" s="1259"/>
      <c r="BF612" s="1259"/>
      <c r="BG612" s="1259"/>
      <c r="BH612" s="1259"/>
      <c r="BI612" s="1259"/>
      <c r="BJ612" s="1259"/>
      <c r="BK612" s="1259"/>
      <c r="BL612" s="1259"/>
      <c r="BM612" s="1259"/>
      <c r="BN612" s="1259"/>
      <c r="BO612" s="1259"/>
      <c r="BP612" s="1259"/>
      <c r="BQ612" s="1260"/>
    </row>
    <row r="613" spans="1:69" s="234" customFormat="1" ht="25.5" x14ac:dyDescent="0.2">
      <c r="A613" s="1261" t="s">
        <v>521</v>
      </c>
      <c r="B613" s="1254" t="s">
        <v>1365</v>
      </c>
      <c r="C613" s="1255">
        <v>1</v>
      </c>
      <c r="D613" s="1256">
        <f>C613-E613</f>
        <v>1</v>
      </c>
      <c r="E613" s="1256">
        <f>VLOOKUP($A613,'E1 Categorization'!$A$35:$E$115,5,FALSE)</f>
        <v>0</v>
      </c>
      <c r="F613" s="1256">
        <f>D613+E613</f>
        <v>1</v>
      </c>
      <c r="G613" s="1257">
        <f>IF(ISERROR(VLOOKUP(VLOOKUP($A613, 'E4 TB Allocation Details'!$A$18:$L$217, MATCH("Demand ID", 'E4 TB Allocation Details'!$A$18:$L$18, 0),FALSE), 'E2 Allocators'!$B$15:$W$361, MATCH(G$17, 'E2 Allocators'!$B$15:$W$15, 0),FALSE)), 0, VLOOKUP(VLOOKUP($A613, 'E4 TB Allocation Details'!$A$18:$L$217, MATCH("Demand ID", 'E4 TB Allocation Details'!$A$18:$L$18, 0),FALSE), 'E2 Allocators'!$B$15:$W$361, MATCH(G$17, 'E2 Allocators'!$B$15:$W$15, 0),FALSE))</f>
        <v>0.29049993032902316</v>
      </c>
      <c r="H613" s="1257">
        <f>IF(ISERROR(VLOOKUP(VLOOKUP($A613, 'E4 TB Allocation Details'!$A$18:$L$217, MATCH("Demand ID", 'E4 TB Allocation Details'!$A$18:$L$18, 0),FALSE), 'E2 Allocators'!$B$15:$W$361, MATCH(H$17, 'E2 Allocators'!$B$15:$W$15, 0),FALSE)), 0, VLOOKUP(VLOOKUP($A613, 'E4 TB Allocation Details'!$A$18:$L$217, MATCH("Demand ID", 'E4 TB Allocation Details'!$A$18:$L$18, 0),FALSE), 'E2 Allocators'!$B$15:$W$361, MATCH(H$17, 'E2 Allocators'!$B$15:$W$15, 0),FALSE))</f>
        <v>0.10022604616490265</v>
      </c>
      <c r="I613" s="1257">
        <f>IF(ISERROR(VLOOKUP(VLOOKUP($A613, 'E4 TB Allocation Details'!$A$18:$L$217, MATCH("Demand ID", 'E4 TB Allocation Details'!$A$18:$L$18, 0),FALSE), 'E2 Allocators'!$B$15:$W$361, MATCH(I$17, 'E2 Allocators'!$B$15:$W$15, 0),FALSE)), 0, VLOOKUP(VLOOKUP($A613, 'E4 TB Allocation Details'!$A$18:$L$217, MATCH("Demand ID", 'E4 TB Allocation Details'!$A$18:$L$18, 0),FALSE), 'E2 Allocators'!$B$15:$W$361, MATCH(I$17, 'E2 Allocators'!$B$15:$W$15, 0),FALSE))</f>
        <v>0.23666795682162833</v>
      </c>
      <c r="J613" s="1257">
        <f>IF(ISERROR(VLOOKUP(VLOOKUP($A613, 'E4 TB Allocation Details'!$A$18:$L$217, MATCH("Demand ID", 'E4 TB Allocation Details'!$A$18:$L$18, 0),FALSE), 'E2 Allocators'!$B$15:$W$361, MATCH(J$17, 'E2 Allocators'!$B$15:$W$15, 0),FALSE)), 0, VLOOKUP(VLOOKUP($A613, 'E4 TB Allocation Details'!$A$18:$L$217, MATCH("Demand ID", 'E4 TB Allocation Details'!$A$18:$L$18, 0),FALSE), 'E2 Allocators'!$B$15:$W$361, MATCH(J$17, 'E2 Allocators'!$B$15:$W$15, 0),FALSE))</f>
        <v>0</v>
      </c>
      <c r="K613" s="1257">
        <f>IF(ISERROR(VLOOKUP(VLOOKUP($A613, 'E4 TB Allocation Details'!$A$18:$L$217, MATCH("Demand ID", 'E4 TB Allocation Details'!$A$18:$L$18, 0),FALSE), 'E2 Allocators'!$B$15:$W$361, MATCH(K$17, 'E2 Allocators'!$B$15:$W$15, 0),FALSE)), 0, VLOOKUP(VLOOKUP($A613, 'E4 TB Allocation Details'!$A$18:$L$217, MATCH("Demand ID", 'E4 TB Allocation Details'!$A$18:$L$18, 0),FALSE), 'E2 Allocators'!$B$15:$W$361, MATCH(K$17, 'E2 Allocators'!$B$15:$W$15, 0),FALSE))</f>
        <v>0.15132484131723947</v>
      </c>
      <c r="L613" s="1257">
        <f>IF(ISERROR(VLOOKUP(VLOOKUP($A613, 'E4 TB Allocation Details'!$A$18:$L$217, MATCH("Demand ID", 'E4 TB Allocation Details'!$A$18:$L$18, 0),FALSE), 'E2 Allocators'!$B$15:$W$361, MATCH(L$17, 'E2 Allocators'!$B$15:$W$15, 0),FALSE)), 0, VLOOKUP(VLOOKUP($A613, 'E4 TB Allocation Details'!$A$18:$L$217, MATCH("Demand ID", 'E4 TB Allocation Details'!$A$18:$L$18, 0),FALSE), 'E2 Allocators'!$B$15:$W$361, MATCH(L$17, 'E2 Allocators'!$B$15:$W$15, 0),FALSE))</f>
        <v>0.21998379120181344</v>
      </c>
      <c r="M613" s="1257">
        <f>IF(ISERROR(VLOOKUP(VLOOKUP($A613, 'E4 TB Allocation Details'!$A$18:$L$217, MATCH("Demand ID", 'E4 TB Allocation Details'!$A$18:$L$18, 0),FALSE), 'E2 Allocators'!$B$15:$W$361, MATCH(M$17, 'E2 Allocators'!$B$15:$W$15, 0),FALSE)), 0, VLOOKUP(VLOOKUP($A613, 'E4 TB Allocation Details'!$A$18:$L$217, MATCH("Demand ID", 'E4 TB Allocation Details'!$A$18:$L$18, 0),FALSE), 'E2 Allocators'!$B$15:$W$361, MATCH(M$17, 'E2 Allocators'!$B$15:$W$15, 0),FALSE))</f>
        <v>0</v>
      </c>
      <c r="N613" s="1257">
        <f>IF(ISERROR(VLOOKUP(VLOOKUP($A613, 'E4 TB Allocation Details'!$A$18:$L$217, MATCH("Demand ID", 'E4 TB Allocation Details'!$A$18:$L$18, 0),FALSE), 'E2 Allocators'!$B$15:$W$361, MATCH(N$17, 'E2 Allocators'!$B$15:$W$15, 0),FALSE)), 0, VLOOKUP(VLOOKUP($A613, 'E4 TB Allocation Details'!$A$18:$L$217, MATCH("Demand ID", 'E4 TB Allocation Details'!$A$18:$L$18, 0),FALSE), 'E2 Allocators'!$B$15:$W$361, MATCH(N$17, 'E2 Allocators'!$B$15:$W$15, 0),FALSE))</f>
        <v>1.1330821771471349E-4</v>
      </c>
      <c r="O613" s="1257">
        <f>IF(ISERROR(VLOOKUP(VLOOKUP($A613, 'E4 TB Allocation Details'!$A$18:$L$217, MATCH("Demand ID", 'E4 TB Allocation Details'!$A$18:$L$18, 0),FALSE), 'E2 Allocators'!$B$15:$W$361, MATCH(O$17, 'E2 Allocators'!$B$15:$W$15, 0),FALSE)), 0, VLOOKUP(VLOOKUP($A613, 'E4 TB Allocation Details'!$A$18:$L$217, MATCH("Demand ID", 'E4 TB Allocation Details'!$A$18:$L$18, 0),FALSE), 'E2 Allocators'!$B$15:$W$361, MATCH(O$17, 'E2 Allocators'!$B$15:$W$15, 0),FALSE))</f>
        <v>1.1841259476783616E-3</v>
      </c>
      <c r="P613" s="1257">
        <f>IF(ISERROR(VLOOKUP(VLOOKUP($A613, 'E4 TB Allocation Details'!$A$18:$L$217, MATCH("Demand ID", 'E4 TB Allocation Details'!$A$18:$L$18, 0),FALSE), 'E2 Allocators'!$B$15:$W$361, MATCH(P$17, 'E2 Allocators'!$B$15:$W$15, 0),FALSE)), 0, VLOOKUP(VLOOKUP($A613, 'E4 TB Allocation Details'!$A$18:$L$217, MATCH("Demand ID", 'E4 TB Allocation Details'!$A$18:$L$18, 0),FALSE), 'E2 Allocators'!$B$15:$W$361, MATCH(P$17, 'E2 Allocators'!$B$15:$W$15, 0),FALSE))</f>
        <v>0</v>
      </c>
      <c r="Q613" s="1257">
        <f>IF(ISERROR(VLOOKUP(VLOOKUP($A613, 'E4 TB Allocation Details'!$A$18:$L$217, MATCH("Demand ID", 'E4 TB Allocation Details'!$A$18:$L$18, 0),FALSE), 'E2 Allocators'!$B$15:$W$361, MATCH(Q$17, 'E2 Allocators'!$B$15:$W$15, 0),FALSE)), 0, VLOOKUP(VLOOKUP($A613, 'E4 TB Allocation Details'!$A$18:$L$217, MATCH("Demand ID", 'E4 TB Allocation Details'!$A$18:$L$18, 0),FALSE), 'E2 Allocators'!$B$15:$W$361, MATCH(Q$17, 'E2 Allocators'!$B$15:$W$15, 0),FALSE))</f>
        <v>0</v>
      </c>
      <c r="R613" s="1257">
        <f>IF(ISERROR(VLOOKUP(VLOOKUP($A613, 'E4 TB Allocation Details'!$A$18:$L$217, MATCH("Demand ID", 'E4 TB Allocation Details'!$A$18:$L$18, 0),FALSE), 'E2 Allocators'!$B$15:$W$361, MATCH(R$17, 'E2 Allocators'!$B$15:$W$15, 0),FALSE)), 0, VLOOKUP(VLOOKUP($A613, 'E4 TB Allocation Details'!$A$18:$L$217, MATCH("Demand ID", 'E4 TB Allocation Details'!$A$18:$L$18, 0),FALSE), 'E2 Allocators'!$B$15:$W$361, MATCH(R$17, 'E2 Allocators'!$B$15:$W$15, 0),FALSE))</f>
        <v>0</v>
      </c>
      <c r="S613" s="1257">
        <f>IF(ISERROR(VLOOKUP(VLOOKUP($A613, 'E4 TB Allocation Details'!$A$18:$L$217, MATCH("Demand ID", 'E4 TB Allocation Details'!$A$18:$L$18, 0),FALSE), 'E2 Allocators'!$B$15:$W$361, MATCH(S$17, 'E2 Allocators'!$B$15:$W$15, 0),FALSE)), 0, VLOOKUP(VLOOKUP($A613, 'E4 TB Allocation Details'!$A$18:$L$217, MATCH("Demand ID", 'E4 TB Allocation Details'!$A$18:$L$18, 0),FALSE), 'E2 Allocators'!$B$15:$W$361, MATCH(S$17, 'E2 Allocators'!$B$15:$W$15, 0),FALSE))</f>
        <v>0</v>
      </c>
      <c r="T613" s="1257">
        <f>IF(ISERROR(VLOOKUP(VLOOKUP($A613, 'E4 TB Allocation Details'!$A$18:$L$217, MATCH("Demand ID", 'E4 TB Allocation Details'!$A$18:$L$18, 0),FALSE), 'E2 Allocators'!$B$15:$W$361, MATCH(T$17, 'E2 Allocators'!$B$15:$W$15, 0),FALSE)), 0, VLOOKUP(VLOOKUP($A613, 'E4 TB Allocation Details'!$A$18:$L$217, MATCH("Demand ID", 'E4 TB Allocation Details'!$A$18:$L$18, 0),FALSE), 'E2 Allocators'!$B$15:$W$361, MATCH(T$17, 'E2 Allocators'!$B$15:$W$15, 0),FALSE))</f>
        <v>0</v>
      </c>
      <c r="U613" s="1257">
        <f>IF(ISERROR(VLOOKUP(VLOOKUP($A613, 'E4 TB Allocation Details'!$A$18:$L$217, MATCH("Demand ID", 'E4 TB Allocation Details'!$A$18:$L$18, 0),FALSE), 'E2 Allocators'!$B$15:$W$361, MATCH(U$17, 'E2 Allocators'!$B$15:$W$15, 0),FALSE)), 0, VLOOKUP(VLOOKUP($A613, 'E4 TB Allocation Details'!$A$18:$L$217, MATCH("Demand ID", 'E4 TB Allocation Details'!$A$18:$L$18, 0),FALSE), 'E2 Allocators'!$B$15:$W$361, MATCH(U$17, 'E2 Allocators'!$B$15:$W$15, 0),FALSE))</f>
        <v>0</v>
      </c>
      <c r="V613" s="1257">
        <f>IF(ISERROR(VLOOKUP(VLOOKUP($A613, 'E4 TB Allocation Details'!$A$18:$L$217, MATCH("Demand ID", 'E4 TB Allocation Details'!$A$18:$L$18, 0),FALSE), 'E2 Allocators'!$B$15:$W$361, MATCH(V$17, 'E2 Allocators'!$B$15:$W$15, 0),FALSE)), 0, VLOOKUP(VLOOKUP($A613, 'E4 TB Allocation Details'!$A$18:$L$217, MATCH("Demand ID", 'E4 TB Allocation Details'!$A$18:$L$18, 0),FALSE), 'E2 Allocators'!$B$15:$W$361, MATCH(V$17, 'E2 Allocators'!$B$15:$W$15, 0),FALSE))</f>
        <v>0</v>
      </c>
      <c r="W613" s="1257">
        <f>IF(ISERROR(VLOOKUP(VLOOKUP($A613, 'E4 TB Allocation Details'!$A$18:$L$217, MATCH("Demand ID", 'E4 TB Allocation Details'!$A$18:$L$18, 0),FALSE), 'E2 Allocators'!$B$15:$W$361, MATCH(W$17, 'E2 Allocators'!$B$15:$W$15, 0),FALSE)), 0, VLOOKUP(VLOOKUP($A613, 'E4 TB Allocation Details'!$A$18:$L$217, MATCH("Demand ID", 'E4 TB Allocation Details'!$A$18:$L$18, 0),FALSE), 'E2 Allocators'!$B$15:$W$361, MATCH(W$17, 'E2 Allocators'!$B$15:$W$15, 0),FALSE))</f>
        <v>0</v>
      </c>
      <c r="X613" s="1257">
        <f>IF(ISERROR(VLOOKUP(VLOOKUP($A613, 'E4 TB Allocation Details'!$A$18:$L$217, MATCH("Demand ID", 'E4 TB Allocation Details'!$A$18:$L$18, 0),FALSE), 'E2 Allocators'!$B$15:$W$361, MATCH(X$17, 'E2 Allocators'!$B$15:$W$15, 0),FALSE)), 0, VLOOKUP(VLOOKUP($A613, 'E4 TB Allocation Details'!$A$18:$L$217, MATCH("Demand ID", 'E4 TB Allocation Details'!$A$18:$L$18, 0),FALSE), 'E2 Allocators'!$B$15:$W$361, MATCH(X$17, 'E2 Allocators'!$B$15:$W$15, 0),FALSE))</f>
        <v>0</v>
      </c>
      <c r="Y613" s="1257">
        <f>IF(ISERROR(VLOOKUP(VLOOKUP($A613, 'E4 TB Allocation Details'!$A$18:$L$217, MATCH("Demand ID", 'E4 TB Allocation Details'!$A$18:$L$18, 0),FALSE), 'E2 Allocators'!$B$15:$W$361, MATCH(Y$17, 'E2 Allocators'!$B$15:$W$15, 0),FALSE)), 0, VLOOKUP(VLOOKUP($A613, 'E4 TB Allocation Details'!$A$18:$L$217, MATCH("Demand ID", 'E4 TB Allocation Details'!$A$18:$L$18, 0),FALSE), 'E2 Allocators'!$B$15:$W$361, MATCH(Y$17, 'E2 Allocators'!$B$15:$W$15, 0),FALSE))</f>
        <v>0</v>
      </c>
      <c r="Z613" s="1257">
        <f>IF(ISERROR(VLOOKUP(VLOOKUP($A613, 'E4 TB Allocation Details'!$A$18:$L$217, MATCH("Demand ID", 'E4 TB Allocation Details'!$A$18:$L$18, 0),FALSE), 'E2 Allocators'!$B$15:$W$361, MATCH(Z$17, 'E2 Allocators'!$B$15:$W$15, 0),FALSE)), 0, VLOOKUP(VLOOKUP($A613, 'E4 TB Allocation Details'!$A$18:$L$217, MATCH("Demand ID", 'E4 TB Allocation Details'!$A$18:$L$18, 0),FALSE), 'E2 Allocators'!$B$15:$W$361, MATCH(Z$17, 'E2 Allocators'!$B$15:$W$15, 0),FALSE))</f>
        <v>0</v>
      </c>
      <c r="AA613" s="1262">
        <f>SUM(G613:Z613)</f>
        <v>1.0000000000000002</v>
      </c>
      <c r="AB613" s="2098">
        <f>IF(ISERROR(VLOOKUP(VLOOKUP($A613, 'E4 TB Allocation Details'!$A$18:$L$217, MATCH("Customer ID", 'E4 TB Allocation Details'!$A$18:$L$18, 0),FALSE), 'E2 Allocators'!$B$15:$W$361, MATCH(AB$17, 'E2 Allocators'!$B$15:$W$15, 0),FALSE)), 0, VLOOKUP(VLOOKUP($A613, 'E4 TB Allocation Details'!$A$18:$L$217, MATCH("Customer ID", 'E4 TB Allocation Details'!$A$18:$L$18, 0),FALSE), 'E2 Allocators'!$B$15:$W$361, MATCH(AB$17, 'E2 Allocators'!$B$15:$W$15, 0),FALSE))</f>
        <v>0</v>
      </c>
      <c r="AC613" s="1257">
        <f>IF(ISERROR(VLOOKUP(VLOOKUP($A613, 'E4 TB Allocation Details'!$A$18:$L$217, MATCH("Customer ID", 'E4 TB Allocation Details'!$A$18:$L$18, 0),FALSE), 'E2 Allocators'!$B$15:$W$361, MATCH(AC$17, 'E2 Allocators'!$B$15:$W$15, 0),FALSE)), 0, VLOOKUP(VLOOKUP($A613, 'E4 TB Allocation Details'!$A$18:$L$217, MATCH("Customer ID", 'E4 TB Allocation Details'!$A$18:$L$18, 0),FALSE), 'E2 Allocators'!$B$15:$W$361, MATCH(AC$17, 'E2 Allocators'!$B$15:$W$15, 0),FALSE))</f>
        <v>0</v>
      </c>
      <c r="AD613" s="1257">
        <f>IF(ISERROR(VLOOKUP(VLOOKUP($A613, 'E4 TB Allocation Details'!$A$18:$L$217, MATCH("Customer ID", 'E4 TB Allocation Details'!$A$18:$L$18, 0),FALSE), 'E2 Allocators'!$B$15:$W$361, MATCH(AD$17, 'E2 Allocators'!$B$15:$W$15, 0),FALSE)), 0, VLOOKUP(VLOOKUP($A613, 'E4 TB Allocation Details'!$A$18:$L$217, MATCH("Customer ID", 'E4 TB Allocation Details'!$A$18:$L$18, 0),FALSE), 'E2 Allocators'!$B$15:$W$361, MATCH(AD$17, 'E2 Allocators'!$B$15:$W$15, 0),FALSE))</f>
        <v>0</v>
      </c>
      <c r="AE613" s="1257">
        <f>IF(ISERROR(VLOOKUP(VLOOKUP($A613, 'E4 TB Allocation Details'!$A$18:$L$217, MATCH("Customer ID", 'E4 TB Allocation Details'!$A$18:$L$18, 0),FALSE), 'E2 Allocators'!$B$15:$W$361, MATCH(AE$17, 'E2 Allocators'!$B$15:$W$15, 0),FALSE)), 0, VLOOKUP(VLOOKUP($A613, 'E4 TB Allocation Details'!$A$18:$L$217, MATCH("Customer ID", 'E4 TB Allocation Details'!$A$18:$L$18, 0),FALSE), 'E2 Allocators'!$B$15:$W$361, MATCH(AE$17, 'E2 Allocators'!$B$15:$W$15, 0),FALSE))</f>
        <v>0</v>
      </c>
      <c r="AF613" s="1257">
        <f>IF(ISERROR(VLOOKUP(VLOOKUP($A613, 'E4 TB Allocation Details'!$A$18:$L$217, MATCH("Customer ID", 'E4 TB Allocation Details'!$A$18:$L$18, 0),FALSE), 'E2 Allocators'!$B$15:$W$361, MATCH(AF$17, 'E2 Allocators'!$B$15:$W$15, 0),FALSE)), 0, VLOOKUP(VLOOKUP($A613, 'E4 TB Allocation Details'!$A$18:$L$217, MATCH("Customer ID", 'E4 TB Allocation Details'!$A$18:$L$18, 0),FALSE), 'E2 Allocators'!$B$15:$W$361, MATCH(AF$17, 'E2 Allocators'!$B$15:$W$15, 0),FALSE))</f>
        <v>0</v>
      </c>
      <c r="AG613" s="1257">
        <f>IF(ISERROR(VLOOKUP(VLOOKUP($A613, 'E4 TB Allocation Details'!$A$18:$L$217, MATCH("Customer ID", 'E4 TB Allocation Details'!$A$18:$L$18, 0),FALSE), 'E2 Allocators'!$B$15:$W$361, MATCH(AG$17, 'E2 Allocators'!$B$15:$W$15, 0),FALSE)), 0, VLOOKUP(VLOOKUP($A613, 'E4 TB Allocation Details'!$A$18:$L$217, MATCH("Customer ID", 'E4 TB Allocation Details'!$A$18:$L$18, 0),FALSE), 'E2 Allocators'!$B$15:$W$361, MATCH(AG$17, 'E2 Allocators'!$B$15:$W$15, 0),FALSE))</f>
        <v>0</v>
      </c>
      <c r="AH613" s="1257">
        <f>IF(ISERROR(VLOOKUP(VLOOKUP($A613, 'E4 TB Allocation Details'!$A$18:$L$217, MATCH("Customer ID", 'E4 TB Allocation Details'!$A$18:$L$18, 0),FALSE), 'E2 Allocators'!$B$15:$W$361, MATCH(AH$17, 'E2 Allocators'!$B$15:$W$15, 0),FALSE)), 0, VLOOKUP(VLOOKUP($A613, 'E4 TB Allocation Details'!$A$18:$L$217, MATCH("Customer ID", 'E4 TB Allocation Details'!$A$18:$L$18, 0),FALSE), 'E2 Allocators'!$B$15:$W$361, MATCH(AH$17, 'E2 Allocators'!$B$15:$W$15, 0),FALSE))</f>
        <v>0</v>
      </c>
      <c r="AI613" s="1257">
        <f>IF(ISERROR(VLOOKUP(VLOOKUP($A613, 'E4 TB Allocation Details'!$A$18:$L$217, MATCH("Customer ID", 'E4 TB Allocation Details'!$A$18:$L$18, 0),FALSE), 'E2 Allocators'!$B$15:$W$361, MATCH(AI$17, 'E2 Allocators'!$B$15:$W$15, 0),FALSE)), 0, VLOOKUP(VLOOKUP($A613, 'E4 TB Allocation Details'!$A$18:$L$217, MATCH("Customer ID", 'E4 TB Allocation Details'!$A$18:$L$18, 0),FALSE), 'E2 Allocators'!$B$15:$W$361, MATCH(AI$17, 'E2 Allocators'!$B$15:$W$15, 0),FALSE))</f>
        <v>0</v>
      </c>
      <c r="AJ613" s="1257">
        <f>IF(ISERROR(VLOOKUP(VLOOKUP($A613, 'E4 TB Allocation Details'!$A$18:$L$217, MATCH("Customer ID", 'E4 TB Allocation Details'!$A$18:$L$18, 0),FALSE), 'E2 Allocators'!$B$15:$W$361, MATCH(AJ$17, 'E2 Allocators'!$B$15:$W$15, 0),FALSE)), 0, VLOOKUP(VLOOKUP($A613, 'E4 TB Allocation Details'!$A$18:$L$217, MATCH("Customer ID", 'E4 TB Allocation Details'!$A$18:$L$18, 0),FALSE), 'E2 Allocators'!$B$15:$W$361, MATCH(AJ$17, 'E2 Allocators'!$B$15:$W$15, 0),FALSE))</f>
        <v>0</v>
      </c>
      <c r="AK613" s="1257">
        <f>IF(ISERROR(VLOOKUP(VLOOKUP($A613, 'E4 TB Allocation Details'!$A$18:$L$217, MATCH("Customer ID", 'E4 TB Allocation Details'!$A$18:$L$18, 0),FALSE), 'E2 Allocators'!$B$15:$W$361, MATCH(AK$17, 'E2 Allocators'!$B$15:$W$15, 0),FALSE)), 0, VLOOKUP(VLOOKUP($A613, 'E4 TB Allocation Details'!$A$18:$L$217, MATCH("Customer ID", 'E4 TB Allocation Details'!$A$18:$L$18, 0),FALSE), 'E2 Allocators'!$B$15:$W$361, MATCH(AK$17, 'E2 Allocators'!$B$15:$W$15, 0),FALSE))</f>
        <v>0</v>
      </c>
      <c r="AL613" s="1257">
        <f>IF(ISERROR(VLOOKUP(VLOOKUP($A613, 'E4 TB Allocation Details'!$A$18:$L$217, MATCH("Customer ID", 'E4 TB Allocation Details'!$A$18:$L$18, 0),FALSE), 'E2 Allocators'!$B$15:$W$361, MATCH(AL$17, 'E2 Allocators'!$B$15:$W$15, 0),FALSE)), 0, VLOOKUP(VLOOKUP($A613, 'E4 TB Allocation Details'!$A$18:$L$217, MATCH("Customer ID", 'E4 TB Allocation Details'!$A$18:$L$18, 0),FALSE), 'E2 Allocators'!$B$15:$W$361, MATCH(AL$17, 'E2 Allocators'!$B$15:$W$15, 0),FALSE))</f>
        <v>0</v>
      </c>
      <c r="AM613" s="1257">
        <f>IF(ISERROR(VLOOKUP(VLOOKUP($A613, 'E4 TB Allocation Details'!$A$18:$L$217, MATCH("Customer ID", 'E4 TB Allocation Details'!$A$18:$L$18, 0),FALSE), 'E2 Allocators'!$B$15:$W$361, MATCH(AM$17, 'E2 Allocators'!$B$15:$W$15, 0),FALSE)), 0, VLOOKUP(VLOOKUP($A613, 'E4 TB Allocation Details'!$A$18:$L$217, MATCH("Customer ID", 'E4 TB Allocation Details'!$A$18:$L$18, 0),FALSE), 'E2 Allocators'!$B$15:$W$361, MATCH(AM$17, 'E2 Allocators'!$B$15:$W$15, 0),FALSE))</f>
        <v>0</v>
      </c>
      <c r="AN613" s="1257">
        <f>IF(ISERROR(VLOOKUP(VLOOKUP($A613, 'E4 TB Allocation Details'!$A$18:$L$217, MATCH("Customer ID", 'E4 TB Allocation Details'!$A$18:$L$18, 0),FALSE), 'E2 Allocators'!$B$15:$W$361, MATCH(AN$17, 'E2 Allocators'!$B$15:$W$15, 0),FALSE)), 0, VLOOKUP(VLOOKUP($A613, 'E4 TB Allocation Details'!$A$18:$L$217, MATCH("Customer ID", 'E4 TB Allocation Details'!$A$18:$L$18, 0),FALSE), 'E2 Allocators'!$B$15:$W$361, MATCH(AN$17, 'E2 Allocators'!$B$15:$W$15, 0),FALSE))</f>
        <v>0</v>
      </c>
      <c r="AO613" s="1257">
        <f>IF(ISERROR(VLOOKUP(VLOOKUP($A613, 'E4 TB Allocation Details'!$A$18:$L$217, MATCH("Customer ID", 'E4 TB Allocation Details'!$A$18:$L$18, 0),FALSE), 'E2 Allocators'!$B$15:$W$361, MATCH(AO$17, 'E2 Allocators'!$B$15:$W$15, 0),FALSE)), 0, VLOOKUP(VLOOKUP($A613, 'E4 TB Allocation Details'!$A$18:$L$217, MATCH("Customer ID", 'E4 TB Allocation Details'!$A$18:$L$18, 0),FALSE), 'E2 Allocators'!$B$15:$W$361, MATCH(AO$17, 'E2 Allocators'!$B$15:$W$15, 0),FALSE))</f>
        <v>0</v>
      </c>
      <c r="AP613" s="1257">
        <f>IF(ISERROR(VLOOKUP(VLOOKUP($A613, 'E4 TB Allocation Details'!$A$18:$L$217, MATCH("Customer ID", 'E4 TB Allocation Details'!$A$18:$L$18, 0),FALSE), 'E2 Allocators'!$B$15:$W$361, MATCH(AP$17, 'E2 Allocators'!$B$15:$W$15, 0),FALSE)), 0, VLOOKUP(VLOOKUP($A613, 'E4 TB Allocation Details'!$A$18:$L$217, MATCH("Customer ID", 'E4 TB Allocation Details'!$A$18:$L$18, 0),FALSE), 'E2 Allocators'!$B$15:$W$361, MATCH(AP$17, 'E2 Allocators'!$B$15:$W$15, 0),FALSE))</f>
        <v>0</v>
      </c>
      <c r="AQ613" s="1257">
        <f>IF(ISERROR(VLOOKUP(VLOOKUP($A613, 'E4 TB Allocation Details'!$A$18:$L$217, MATCH("Customer ID", 'E4 TB Allocation Details'!$A$18:$L$18, 0),FALSE), 'E2 Allocators'!$B$15:$W$361, MATCH(AQ$17, 'E2 Allocators'!$B$15:$W$15, 0),FALSE)), 0, VLOOKUP(VLOOKUP($A613, 'E4 TB Allocation Details'!$A$18:$L$217, MATCH("Customer ID", 'E4 TB Allocation Details'!$A$18:$L$18, 0),FALSE), 'E2 Allocators'!$B$15:$W$361, MATCH(AQ$17, 'E2 Allocators'!$B$15:$W$15, 0),FALSE))</f>
        <v>0</v>
      </c>
      <c r="AR613" s="1257">
        <f>IF(ISERROR(VLOOKUP(VLOOKUP($A613, 'E4 TB Allocation Details'!$A$18:$L$217, MATCH("Customer ID", 'E4 TB Allocation Details'!$A$18:$L$18, 0),FALSE), 'E2 Allocators'!$B$15:$W$361, MATCH(AR$17, 'E2 Allocators'!$B$15:$W$15, 0),FALSE)), 0, VLOOKUP(VLOOKUP($A613, 'E4 TB Allocation Details'!$A$18:$L$217, MATCH("Customer ID", 'E4 TB Allocation Details'!$A$18:$L$18, 0),FALSE), 'E2 Allocators'!$B$15:$W$361, MATCH(AR$17, 'E2 Allocators'!$B$15:$W$15, 0),FALSE))</f>
        <v>0</v>
      </c>
      <c r="AS613" s="1257">
        <f>IF(ISERROR(VLOOKUP(VLOOKUP($A613, 'E4 TB Allocation Details'!$A$18:$L$217, MATCH("Customer ID", 'E4 TB Allocation Details'!$A$18:$L$18, 0),FALSE), 'E2 Allocators'!$B$15:$W$361, MATCH(AS$17, 'E2 Allocators'!$B$15:$W$15, 0),FALSE)), 0, VLOOKUP(VLOOKUP($A613, 'E4 TB Allocation Details'!$A$18:$L$217, MATCH("Customer ID", 'E4 TB Allocation Details'!$A$18:$L$18, 0),FALSE), 'E2 Allocators'!$B$15:$W$361, MATCH(AS$17, 'E2 Allocators'!$B$15:$W$15, 0),FALSE))</f>
        <v>0</v>
      </c>
      <c r="AT613" s="1257">
        <f>IF(ISERROR(VLOOKUP(VLOOKUP($A613, 'E4 TB Allocation Details'!$A$18:$L$217, MATCH("Customer ID", 'E4 TB Allocation Details'!$A$18:$L$18, 0),FALSE), 'E2 Allocators'!$B$15:$W$361, MATCH(AT$17, 'E2 Allocators'!$B$15:$W$15, 0),FALSE)), 0, VLOOKUP(VLOOKUP($A613, 'E4 TB Allocation Details'!$A$18:$L$217, MATCH("Customer ID", 'E4 TB Allocation Details'!$A$18:$L$18, 0),FALSE), 'E2 Allocators'!$B$15:$W$361, MATCH(AT$17, 'E2 Allocators'!$B$15:$W$15, 0),FALSE))</f>
        <v>0</v>
      </c>
      <c r="AU613" s="1257">
        <f>IF(ISERROR(VLOOKUP(VLOOKUP($A613, 'E4 TB Allocation Details'!$A$18:$L$217, MATCH("Customer ID", 'E4 TB Allocation Details'!$A$18:$L$18, 0),FALSE), 'E2 Allocators'!$B$15:$W$361, MATCH(AU$17, 'E2 Allocators'!$B$15:$W$15, 0),FALSE)), 0, VLOOKUP(VLOOKUP($A613, 'E4 TB Allocation Details'!$A$18:$L$217, MATCH("Customer ID", 'E4 TB Allocation Details'!$A$18:$L$18, 0),FALSE), 'E2 Allocators'!$B$15:$W$361, MATCH(AU$17, 'E2 Allocators'!$B$15:$W$15, 0),FALSE))</f>
        <v>0</v>
      </c>
      <c r="AV613" s="1262">
        <f>SUM(AB613:AU613)</f>
        <v>0</v>
      </c>
      <c r="AW613" s="1259"/>
      <c r="AX613" s="1259"/>
      <c r="AY613" s="1259"/>
      <c r="AZ613" s="1259"/>
      <c r="BA613" s="1259"/>
      <c r="BB613" s="1259"/>
      <c r="BC613" s="1259"/>
      <c r="BD613" s="1259"/>
      <c r="BE613" s="1259"/>
      <c r="BF613" s="1259"/>
      <c r="BG613" s="1259"/>
      <c r="BH613" s="1259"/>
      <c r="BI613" s="1259"/>
      <c r="BJ613" s="1259"/>
      <c r="BK613" s="1259"/>
      <c r="BL613" s="1259"/>
      <c r="BM613" s="1259"/>
      <c r="BN613" s="1259"/>
      <c r="BO613" s="1259"/>
      <c r="BP613" s="1259"/>
      <c r="BQ613" s="1260"/>
    </row>
    <row r="614" spans="1:69" s="234" customFormat="1" ht="25.5" x14ac:dyDescent="0.2">
      <c r="A614" s="1261" t="s">
        <v>1355</v>
      </c>
      <c r="B614" s="1254" t="s">
        <v>1356</v>
      </c>
      <c r="C614" s="1255">
        <v>1</v>
      </c>
      <c r="D614" s="1256">
        <f>C614-E614</f>
        <v>0</v>
      </c>
      <c r="E614" s="1256">
        <f>VLOOKUP($A614,'E1 Categorization'!$A$35:$E$115,5,FALSE)</f>
        <v>1</v>
      </c>
      <c r="F614" s="1256">
        <f>D614+E614</f>
        <v>1</v>
      </c>
      <c r="G614" s="1257">
        <f>IF(ISERROR(VLOOKUP(VLOOKUP($A614, 'E4 TB Allocation Details'!$A$18:$L$217, MATCH("Demand ID", 'E4 TB Allocation Details'!$A$18:$L$18, 0),FALSE), 'E2 Allocators'!$B$15:$W$361, MATCH(G$17, 'E2 Allocators'!$B$15:$W$15, 0),FALSE)), 0, VLOOKUP(VLOOKUP($A614, 'E4 TB Allocation Details'!$A$18:$L$217, MATCH("Demand ID", 'E4 TB Allocation Details'!$A$18:$L$18, 0),FALSE), 'E2 Allocators'!$B$15:$W$361, MATCH(G$17, 'E2 Allocators'!$B$15:$W$15, 0),FALSE))</f>
        <v>0</v>
      </c>
      <c r="H614" s="1257">
        <f>IF(ISERROR(VLOOKUP(VLOOKUP($A614, 'E4 TB Allocation Details'!$A$18:$L$217, MATCH("Demand ID", 'E4 TB Allocation Details'!$A$18:$L$18, 0),FALSE), 'E2 Allocators'!$B$15:$W$361, MATCH(H$17, 'E2 Allocators'!$B$15:$W$15, 0),FALSE)), 0, VLOOKUP(VLOOKUP($A614, 'E4 TB Allocation Details'!$A$18:$L$217, MATCH("Demand ID", 'E4 TB Allocation Details'!$A$18:$L$18, 0),FALSE), 'E2 Allocators'!$B$15:$W$361, MATCH(H$17, 'E2 Allocators'!$B$15:$W$15, 0),FALSE))</f>
        <v>0</v>
      </c>
      <c r="I614" s="1257">
        <f>IF(ISERROR(VLOOKUP(VLOOKUP($A614, 'E4 TB Allocation Details'!$A$18:$L$217, MATCH("Demand ID", 'E4 TB Allocation Details'!$A$18:$L$18, 0),FALSE), 'E2 Allocators'!$B$15:$W$361, MATCH(I$17, 'E2 Allocators'!$B$15:$W$15, 0),FALSE)), 0, VLOOKUP(VLOOKUP($A614, 'E4 TB Allocation Details'!$A$18:$L$217, MATCH("Demand ID", 'E4 TB Allocation Details'!$A$18:$L$18, 0),FALSE), 'E2 Allocators'!$B$15:$W$361, MATCH(I$17, 'E2 Allocators'!$B$15:$W$15, 0),FALSE))</f>
        <v>0</v>
      </c>
      <c r="J614" s="1257">
        <f>IF(ISERROR(VLOOKUP(VLOOKUP($A614, 'E4 TB Allocation Details'!$A$18:$L$217, MATCH("Demand ID", 'E4 TB Allocation Details'!$A$18:$L$18, 0),FALSE), 'E2 Allocators'!$B$15:$W$361, MATCH(J$17, 'E2 Allocators'!$B$15:$W$15, 0),FALSE)), 0, VLOOKUP(VLOOKUP($A614, 'E4 TB Allocation Details'!$A$18:$L$217, MATCH("Demand ID", 'E4 TB Allocation Details'!$A$18:$L$18, 0),FALSE), 'E2 Allocators'!$B$15:$W$361, MATCH(J$17, 'E2 Allocators'!$B$15:$W$15, 0),FALSE))</f>
        <v>0</v>
      </c>
      <c r="K614" s="1257">
        <f>IF(ISERROR(VLOOKUP(VLOOKUP($A614, 'E4 TB Allocation Details'!$A$18:$L$217, MATCH("Demand ID", 'E4 TB Allocation Details'!$A$18:$L$18, 0),FALSE), 'E2 Allocators'!$B$15:$W$361, MATCH(K$17, 'E2 Allocators'!$B$15:$W$15, 0),FALSE)), 0, VLOOKUP(VLOOKUP($A614, 'E4 TB Allocation Details'!$A$18:$L$217, MATCH("Demand ID", 'E4 TB Allocation Details'!$A$18:$L$18, 0),FALSE), 'E2 Allocators'!$B$15:$W$361, MATCH(K$17, 'E2 Allocators'!$B$15:$W$15, 0),FALSE))</f>
        <v>0</v>
      </c>
      <c r="L614" s="1257">
        <f>IF(ISERROR(VLOOKUP(VLOOKUP($A614, 'E4 TB Allocation Details'!$A$18:$L$217, MATCH("Demand ID", 'E4 TB Allocation Details'!$A$18:$L$18, 0),FALSE), 'E2 Allocators'!$B$15:$W$361, MATCH(L$17, 'E2 Allocators'!$B$15:$W$15, 0),FALSE)), 0, VLOOKUP(VLOOKUP($A614, 'E4 TB Allocation Details'!$A$18:$L$217, MATCH("Demand ID", 'E4 TB Allocation Details'!$A$18:$L$18, 0),FALSE), 'E2 Allocators'!$B$15:$W$361, MATCH(L$17, 'E2 Allocators'!$B$15:$W$15, 0),FALSE))</f>
        <v>0</v>
      </c>
      <c r="M614" s="1257">
        <f>IF(ISERROR(VLOOKUP(VLOOKUP($A614, 'E4 TB Allocation Details'!$A$18:$L$217, MATCH("Demand ID", 'E4 TB Allocation Details'!$A$18:$L$18, 0),FALSE), 'E2 Allocators'!$B$15:$W$361, MATCH(M$17, 'E2 Allocators'!$B$15:$W$15, 0),FALSE)), 0, VLOOKUP(VLOOKUP($A614, 'E4 TB Allocation Details'!$A$18:$L$217, MATCH("Demand ID", 'E4 TB Allocation Details'!$A$18:$L$18, 0),FALSE), 'E2 Allocators'!$B$15:$W$361, MATCH(M$17, 'E2 Allocators'!$B$15:$W$15, 0),FALSE))</f>
        <v>0</v>
      </c>
      <c r="N614" s="1257">
        <f>IF(ISERROR(VLOOKUP(VLOOKUP($A614, 'E4 TB Allocation Details'!$A$18:$L$217, MATCH("Demand ID", 'E4 TB Allocation Details'!$A$18:$L$18, 0),FALSE), 'E2 Allocators'!$B$15:$W$361, MATCH(N$17, 'E2 Allocators'!$B$15:$W$15, 0),FALSE)), 0, VLOOKUP(VLOOKUP($A614, 'E4 TB Allocation Details'!$A$18:$L$217, MATCH("Demand ID", 'E4 TB Allocation Details'!$A$18:$L$18, 0),FALSE), 'E2 Allocators'!$B$15:$W$361, MATCH(N$17, 'E2 Allocators'!$B$15:$W$15, 0),FALSE))</f>
        <v>0</v>
      </c>
      <c r="O614" s="1257">
        <f>IF(ISERROR(VLOOKUP(VLOOKUP($A614, 'E4 TB Allocation Details'!$A$18:$L$217, MATCH("Demand ID", 'E4 TB Allocation Details'!$A$18:$L$18, 0),FALSE), 'E2 Allocators'!$B$15:$W$361, MATCH(O$17, 'E2 Allocators'!$B$15:$W$15, 0),FALSE)), 0, VLOOKUP(VLOOKUP($A614, 'E4 TB Allocation Details'!$A$18:$L$217, MATCH("Demand ID", 'E4 TB Allocation Details'!$A$18:$L$18, 0),FALSE), 'E2 Allocators'!$B$15:$W$361, MATCH(O$17, 'E2 Allocators'!$B$15:$W$15, 0),FALSE))</f>
        <v>0</v>
      </c>
      <c r="P614" s="1257">
        <f>IF(ISERROR(VLOOKUP(VLOOKUP($A614, 'E4 TB Allocation Details'!$A$18:$L$217, MATCH("Demand ID", 'E4 TB Allocation Details'!$A$18:$L$18, 0),FALSE), 'E2 Allocators'!$B$15:$W$361, MATCH(P$17, 'E2 Allocators'!$B$15:$W$15, 0),FALSE)), 0, VLOOKUP(VLOOKUP($A614, 'E4 TB Allocation Details'!$A$18:$L$217, MATCH("Demand ID", 'E4 TB Allocation Details'!$A$18:$L$18, 0),FALSE), 'E2 Allocators'!$B$15:$W$361, MATCH(P$17, 'E2 Allocators'!$B$15:$W$15, 0),FALSE))</f>
        <v>0</v>
      </c>
      <c r="Q614" s="1257">
        <f>IF(ISERROR(VLOOKUP(VLOOKUP($A614, 'E4 TB Allocation Details'!$A$18:$L$217, MATCH("Demand ID", 'E4 TB Allocation Details'!$A$18:$L$18, 0),FALSE), 'E2 Allocators'!$B$15:$W$361, MATCH(Q$17, 'E2 Allocators'!$B$15:$W$15, 0),FALSE)), 0, VLOOKUP(VLOOKUP($A614, 'E4 TB Allocation Details'!$A$18:$L$217, MATCH("Demand ID", 'E4 TB Allocation Details'!$A$18:$L$18, 0),FALSE), 'E2 Allocators'!$B$15:$W$361, MATCH(Q$17, 'E2 Allocators'!$B$15:$W$15, 0),FALSE))</f>
        <v>0</v>
      </c>
      <c r="R614" s="1257">
        <f>IF(ISERROR(VLOOKUP(VLOOKUP($A614, 'E4 TB Allocation Details'!$A$18:$L$217, MATCH("Demand ID", 'E4 TB Allocation Details'!$A$18:$L$18, 0),FALSE), 'E2 Allocators'!$B$15:$W$361, MATCH(R$17, 'E2 Allocators'!$B$15:$W$15, 0),FALSE)), 0, VLOOKUP(VLOOKUP($A614, 'E4 TB Allocation Details'!$A$18:$L$217, MATCH("Demand ID", 'E4 TB Allocation Details'!$A$18:$L$18, 0),FALSE), 'E2 Allocators'!$B$15:$W$361, MATCH(R$17, 'E2 Allocators'!$B$15:$W$15, 0),FALSE))</f>
        <v>0</v>
      </c>
      <c r="S614" s="1257">
        <f>IF(ISERROR(VLOOKUP(VLOOKUP($A614, 'E4 TB Allocation Details'!$A$18:$L$217, MATCH("Demand ID", 'E4 TB Allocation Details'!$A$18:$L$18, 0),FALSE), 'E2 Allocators'!$B$15:$W$361, MATCH(S$17, 'E2 Allocators'!$B$15:$W$15, 0),FALSE)), 0, VLOOKUP(VLOOKUP($A614, 'E4 TB Allocation Details'!$A$18:$L$217, MATCH("Demand ID", 'E4 TB Allocation Details'!$A$18:$L$18, 0),FALSE), 'E2 Allocators'!$B$15:$W$361, MATCH(S$17, 'E2 Allocators'!$B$15:$W$15, 0),FALSE))</f>
        <v>0</v>
      </c>
      <c r="T614" s="1257">
        <f>IF(ISERROR(VLOOKUP(VLOOKUP($A614, 'E4 TB Allocation Details'!$A$18:$L$217, MATCH("Demand ID", 'E4 TB Allocation Details'!$A$18:$L$18, 0),FALSE), 'E2 Allocators'!$B$15:$W$361, MATCH(T$17, 'E2 Allocators'!$B$15:$W$15, 0),FALSE)), 0, VLOOKUP(VLOOKUP($A614, 'E4 TB Allocation Details'!$A$18:$L$217, MATCH("Demand ID", 'E4 TB Allocation Details'!$A$18:$L$18, 0),FALSE), 'E2 Allocators'!$B$15:$W$361, MATCH(T$17, 'E2 Allocators'!$B$15:$W$15, 0),FALSE))</f>
        <v>0</v>
      </c>
      <c r="U614" s="1257">
        <f>IF(ISERROR(VLOOKUP(VLOOKUP($A614, 'E4 TB Allocation Details'!$A$18:$L$217, MATCH("Demand ID", 'E4 TB Allocation Details'!$A$18:$L$18, 0),FALSE), 'E2 Allocators'!$B$15:$W$361, MATCH(U$17, 'E2 Allocators'!$B$15:$W$15, 0),FALSE)), 0, VLOOKUP(VLOOKUP($A614, 'E4 TB Allocation Details'!$A$18:$L$217, MATCH("Demand ID", 'E4 TB Allocation Details'!$A$18:$L$18, 0),FALSE), 'E2 Allocators'!$B$15:$W$361, MATCH(U$17, 'E2 Allocators'!$B$15:$W$15, 0),FALSE))</f>
        <v>0</v>
      </c>
      <c r="V614" s="1257">
        <f>IF(ISERROR(VLOOKUP(VLOOKUP($A614, 'E4 TB Allocation Details'!$A$18:$L$217, MATCH("Demand ID", 'E4 TB Allocation Details'!$A$18:$L$18, 0),FALSE), 'E2 Allocators'!$B$15:$W$361, MATCH(V$17, 'E2 Allocators'!$B$15:$W$15, 0),FALSE)), 0, VLOOKUP(VLOOKUP($A614, 'E4 TB Allocation Details'!$A$18:$L$217, MATCH("Demand ID", 'E4 TB Allocation Details'!$A$18:$L$18, 0),FALSE), 'E2 Allocators'!$B$15:$W$361, MATCH(V$17, 'E2 Allocators'!$B$15:$W$15, 0),FALSE))</f>
        <v>0</v>
      </c>
      <c r="W614" s="1257">
        <f>IF(ISERROR(VLOOKUP(VLOOKUP($A614, 'E4 TB Allocation Details'!$A$18:$L$217, MATCH("Demand ID", 'E4 TB Allocation Details'!$A$18:$L$18, 0),FALSE), 'E2 Allocators'!$B$15:$W$361, MATCH(W$17, 'E2 Allocators'!$B$15:$W$15, 0),FALSE)), 0, VLOOKUP(VLOOKUP($A614, 'E4 TB Allocation Details'!$A$18:$L$217, MATCH("Demand ID", 'E4 TB Allocation Details'!$A$18:$L$18, 0),FALSE), 'E2 Allocators'!$B$15:$W$361, MATCH(W$17, 'E2 Allocators'!$B$15:$W$15, 0),FALSE))</f>
        <v>0</v>
      </c>
      <c r="X614" s="1257">
        <f>IF(ISERROR(VLOOKUP(VLOOKUP($A614, 'E4 TB Allocation Details'!$A$18:$L$217, MATCH("Demand ID", 'E4 TB Allocation Details'!$A$18:$L$18, 0),FALSE), 'E2 Allocators'!$B$15:$W$361, MATCH(X$17, 'E2 Allocators'!$B$15:$W$15, 0),FALSE)), 0, VLOOKUP(VLOOKUP($A614, 'E4 TB Allocation Details'!$A$18:$L$217, MATCH("Demand ID", 'E4 TB Allocation Details'!$A$18:$L$18, 0),FALSE), 'E2 Allocators'!$B$15:$W$361, MATCH(X$17, 'E2 Allocators'!$B$15:$W$15, 0),FALSE))</f>
        <v>0</v>
      </c>
      <c r="Y614" s="1257">
        <f>IF(ISERROR(VLOOKUP(VLOOKUP($A614, 'E4 TB Allocation Details'!$A$18:$L$217, MATCH("Demand ID", 'E4 TB Allocation Details'!$A$18:$L$18, 0),FALSE), 'E2 Allocators'!$B$15:$W$361, MATCH(Y$17, 'E2 Allocators'!$B$15:$W$15, 0),FALSE)), 0, VLOOKUP(VLOOKUP($A614, 'E4 TB Allocation Details'!$A$18:$L$217, MATCH("Demand ID", 'E4 TB Allocation Details'!$A$18:$L$18, 0),FALSE), 'E2 Allocators'!$B$15:$W$361, MATCH(Y$17, 'E2 Allocators'!$B$15:$W$15, 0),FALSE))</f>
        <v>0</v>
      </c>
      <c r="Z614" s="1257">
        <f>IF(ISERROR(VLOOKUP(VLOOKUP($A614, 'E4 TB Allocation Details'!$A$18:$L$217, MATCH("Demand ID", 'E4 TB Allocation Details'!$A$18:$L$18, 0),FALSE), 'E2 Allocators'!$B$15:$W$361, MATCH(Z$17, 'E2 Allocators'!$B$15:$W$15, 0),FALSE)), 0, VLOOKUP(VLOOKUP($A614, 'E4 TB Allocation Details'!$A$18:$L$217, MATCH("Demand ID", 'E4 TB Allocation Details'!$A$18:$L$18, 0),FALSE), 'E2 Allocators'!$B$15:$W$361, MATCH(Z$17, 'E2 Allocators'!$B$15:$W$15, 0),FALSE))</f>
        <v>0</v>
      </c>
      <c r="AA614" s="1262">
        <f>SUM(G614:Z614)</f>
        <v>0</v>
      </c>
      <c r="AB614" s="2098">
        <f>IF(ISERROR(VLOOKUP(VLOOKUP($A614, 'E4 TB Allocation Details'!$A$18:$L$217, MATCH("Customer ID", 'E4 TB Allocation Details'!$A$18:$L$18, 0),FALSE), 'E2 Allocators'!$B$15:$W$361, MATCH(AB$17, 'E2 Allocators'!$B$15:$W$15, 0),FALSE)), 0, VLOOKUP(VLOOKUP($A614, 'E4 TB Allocation Details'!$A$18:$L$217, MATCH("Customer ID", 'E4 TB Allocation Details'!$A$18:$L$18, 0),FALSE), 'E2 Allocators'!$B$15:$W$361, MATCH(AB$17, 'E2 Allocators'!$B$15:$W$15, 0),FALSE))</f>
        <v>0.25797601149957161</v>
      </c>
      <c r="AC614" s="2098">
        <f>IF(ISERROR(VLOOKUP(VLOOKUP($A614, 'E4 TB Allocation Details'!$A$18:$L$217, MATCH("Customer ID", 'E4 TB Allocation Details'!$A$18:$L$18, 0),FALSE), 'E2 Allocators'!$B$15:$W$361, MATCH(AC$17, 'E2 Allocators'!$B$15:$W$15, 0),FALSE)), 0, VLOOKUP(VLOOKUP($A614, 'E4 TB Allocation Details'!$A$18:$L$217, MATCH("Customer ID", 'E4 TB Allocation Details'!$A$18:$L$18, 0),FALSE), 'E2 Allocators'!$B$15:$W$361, MATCH(AC$17, 'E2 Allocators'!$B$15:$W$15, 0),FALSE))</f>
        <v>9.8306301379934832E-2</v>
      </c>
      <c r="AD614" s="2098">
        <f>IF(ISERROR(VLOOKUP(VLOOKUP($A614, 'E4 TB Allocation Details'!$A$18:$L$217, MATCH("Customer ID", 'E4 TB Allocation Details'!$A$18:$L$18, 0),FALSE), 'E2 Allocators'!$B$15:$W$361, MATCH(AD$17, 'E2 Allocators'!$B$15:$W$15, 0),FALSE)), 0, VLOOKUP(VLOOKUP($A614, 'E4 TB Allocation Details'!$A$18:$L$217, MATCH("Customer ID", 'E4 TB Allocation Details'!$A$18:$L$18, 0),FALSE), 'E2 Allocators'!$B$15:$W$361, MATCH(AD$17, 'E2 Allocators'!$B$15:$W$15, 0),FALSE))</f>
        <v>0.22389225699494084</v>
      </c>
      <c r="AE614" s="2098">
        <f>IF(ISERROR(VLOOKUP(VLOOKUP($A614, 'E4 TB Allocation Details'!$A$18:$L$217, MATCH("Customer ID", 'E4 TB Allocation Details'!$A$18:$L$18, 0),FALSE), 'E2 Allocators'!$B$15:$W$361, MATCH(AE$17, 'E2 Allocators'!$B$15:$W$15, 0),FALSE)), 0, VLOOKUP(VLOOKUP($A614, 'E4 TB Allocation Details'!$A$18:$L$217, MATCH("Customer ID", 'E4 TB Allocation Details'!$A$18:$L$18, 0),FALSE), 'E2 Allocators'!$B$15:$W$361, MATCH(AE$17, 'E2 Allocators'!$B$15:$W$15, 0),FALSE))</f>
        <v>0</v>
      </c>
      <c r="AF614" s="2098">
        <f>IF(ISERROR(VLOOKUP(VLOOKUP($A614, 'E4 TB Allocation Details'!$A$18:$L$217, MATCH("Customer ID", 'E4 TB Allocation Details'!$A$18:$L$18, 0),FALSE), 'E2 Allocators'!$B$15:$W$361, MATCH(AF$17, 'E2 Allocators'!$B$15:$W$15, 0),FALSE)), 0, VLOOKUP(VLOOKUP($A614, 'E4 TB Allocation Details'!$A$18:$L$217, MATCH("Customer ID", 'E4 TB Allocation Details'!$A$18:$L$18, 0),FALSE), 'E2 Allocators'!$B$15:$W$361, MATCH(AF$17, 'E2 Allocators'!$B$15:$W$15, 0),FALSE))</f>
        <v>0.15810371624524877</v>
      </c>
      <c r="AG614" s="2098">
        <f>IF(ISERROR(VLOOKUP(VLOOKUP($A614, 'E4 TB Allocation Details'!$A$18:$L$217, MATCH("Customer ID", 'E4 TB Allocation Details'!$A$18:$L$18, 0),FALSE), 'E2 Allocators'!$B$15:$W$361, MATCH(AG$17, 'E2 Allocators'!$B$15:$W$15, 0),FALSE)), 0, VLOOKUP(VLOOKUP($A614, 'E4 TB Allocation Details'!$A$18:$L$217, MATCH("Customer ID", 'E4 TB Allocation Details'!$A$18:$L$18, 0),FALSE), 'E2 Allocators'!$B$15:$W$361, MATCH(AG$17, 'E2 Allocators'!$B$15:$W$15, 0),FALSE))</f>
        <v>0.24975766257884985</v>
      </c>
      <c r="AH614" s="2098">
        <f>IF(ISERROR(VLOOKUP(VLOOKUP($A614, 'E4 TB Allocation Details'!$A$18:$L$217, MATCH("Customer ID", 'E4 TB Allocation Details'!$A$18:$L$18, 0),FALSE), 'E2 Allocators'!$B$15:$W$361, MATCH(AH$17, 'E2 Allocators'!$B$15:$W$15, 0),FALSE)), 0, VLOOKUP(VLOOKUP($A614, 'E4 TB Allocation Details'!$A$18:$L$217, MATCH("Customer ID", 'E4 TB Allocation Details'!$A$18:$L$18, 0),FALSE), 'E2 Allocators'!$B$15:$W$361, MATCH(AH$17, 'E2 Allocators'!$B$15:$W$15, 0),FALSE))</f>
        <v>9.0717832504280636E-3</v>
      </c>
      <c r="AI614" s="2098">
        <f>IF(ISERROR(VLOOKUP(VLOOKUP($A614, 'E4 TB Allocation Details'!$A$18:$L$217, MATCH("Customer ID", 'E4 TB Allocation Details'!$A$18:$L$18, 0),FALSE), 'E2 Allocators'!$B$15:$W$361, MATCH(AI$17, 'E2 Allocators'!$B$15:$W$15, 0),FALSE)), 0, VLOOKUP(VLOOKUP($A614, 'E4 TB Allocation Details'!$A$18:$L$217, MATCH("Customer ID", 'E4 TB Allocation Details'!$A$18:$L$18, 0),FALSE), 'E2 Allocators'!$B$15:$W$361, MATCH(AI$17, 'E2 Allocators'!$B$15:$W$15, 0),FALSE))</f>
        <v>6.3329231738953765E-4</v>
      </c>
      <c r="AJ614" s="2098">
        <f>IF(ISERROR(VLOOKUP(VLOOKUP($A614, 'E4 TB Allocation Details'!$A$18:$L$217, MATCH("Customer ID", 'E4 TB Allocation Details'!$A$18:$L$18, 0),FALSE), 'E2 Allocators'!$B$15:$W$361, MATCH(AJ$17, 'E2 Allocators'!$B$15:$W$15, 0),FALSE)), 0, VLOOKUP(VLOOKUP($A614, 'E4 TB Allocation Details'!$A$18:$L$217, MATCH("Customer ID", 'E4 TB Allocation Details'!$A$18:$L$18, 0),FALSE), 'E2 Allocators'!$B$15:$W$361, MATCH(AJ$17, 'E2 Allocators'!$B$15:$W$15, 0),FALSE))</f>
        <v>2.2589757336364809E-3</v>
      </c>
      <c r="AK614" s="2098">
        <f>IF(ISERROR(VLOOKUP(VLOOKUP($A614, 'E4 TB Allocation Details'!$A$18:$L$217, MATCH("Customer ID", 'E4 TB Allocation Details'!$A$18:$L$18, 0),FALSE), 'E2 Allocators'!$B$15:$W$361, MATCH(AK$17, 'E2 Allocators'!$B$15:$W$15, 0),FALSE)), 0, VLOOKUP(VLOOKUP($A614, 'E4 TB Allocation Details'!$A$18:$L$217, MATCH("Customer ID", 'E4 TB Allocation Details'!$A$18:$L$18, 0),FALSE), 'E2 Allocators'!$B$15:$W$361, MATCH(AK$17, 'E2 Allocators'!$B$15:$W$15, 0),FALSE))</f>
        <v>0</v>
      </c>
      <c r="AL614" s="2098">
        <f>IF(ISERROR(VLOOKUP(VLOOKUP($A614, 'E4 TB Allocation Details'!$A$18:$L$217, MATCH("Customer ID", 'E4 TB Allocation Details'!$A$18:$L$18, 0),FALSE), 'E2 Allocators'!$B$15:$W$361, MATCH(AL$17, 'E2 Allocators'!$B$15:$W$15, 0),FALSE)), 0, VLOOKUP(VLOOKUP($A614, 'E4 TB Allocation Details'!$A$18:$L$217, MATCH("Customer ID", 'E4 TB Allocation Details'!$A$18:$L$18, 0),FALSE), 'E2 Allocators'!$B$15:$W$361, MATCH(AL$17, 'E2 Allocators'!$B$15:$W$15, 0),FALSE))</f>
        <v>0</v>
      </c>
      <c r="AM614" s="2098">
        <f>IF(ISERROR(VLOOKUP(VLOOKUP($A614, 'E4 TB Allocation Details'!$A$18:$L$217, MATCH("Customer ID", 'E4 TB Allocation Details'!$A$18:$L$18, 0),FALSE), 'E2 Allocators'!$B$15:$W$361, MATCH(AM$17, 'E2 Allocators'!$B$15:$W$15, 0),FALSE)), 0, VLOOKUP(VLOOKUP($A614, 'E4 TB Allocation Details'!$A$18:$L$217, MATCH("Customer ID", 'E4 TB Allocation Details'!$A$18:$L$18, 0),FALSE), 'E2 Allocators'!$B$15:$W$361, MATCH(AM$17, 'E2 Allocators'!$B$15:$W$15, 0),FALSE))</f>
        <v>0</v>
      </c>
      <c r="AN614" s="2098">
        <f>IF(ISERROR(VLOOKUP(VLOOKUP($A614, 'E4 TB Allocation Details'!$A$18:$L$217, MATCH("Customer ID", 'E4 TB Allocation Details'!$A$18:$L$18, 0),FALSE), 'E2 Allocators'!$B$15:$W$361, MATCH(AN$17, 'E2 Allocators'!$B$15:$W$15, 0),FALSE)), 0, VLOOKUP(VLOOKUP($A614, 'E4 TB Allocation Details'!$A$18:$L$217, MATCH("Customer ID", 'E4 TB Allocation Details'!$A$18:$L$18, 0),FALSE), 'E2 Allocators'!$B$15:$W$361, MATCH(AN$17, 'E2 Allocators'!$B$15:$W$15, 0),FALSE))</f>
        <v>0</v>
      </c>
      <c r="AO614" s="2098">
        <f>IF(ISERROR(VLOOKUP(VLOOKUP($A614, 'E4 TB Allocation Details'!$A$18:$L$217, MATCH("Customer ID", 'E4 TB Allocation Details'!$A$18:$L$18, 0),FALSE), 'E2 Allocators'!$B$15:$W$361, MATCH(AO$17, 'E2 Allocators'!$B$15:$W$15, 0),FALSE)), 0, VLOOKUP(VLOOKUP($A614, 'E4 TB Allocation Details'!$A$18:$L$217, MATCH("Customer ID", 'E4 TB Allocation Details'!$A$18:$L$18, 0),FALSE), 'E2 Allocators'!$B$15:$W$361, MATCH(AO$17, 'E2 Allocators'!$B$15:$W$15, 0),FALSE))</f>
        <v>0</v>
      </c>
      <c r="AP614" s="2098">
        <f>IF(ISERROR(VLOOKUP(VLOOKUP($A614, 'E4 TB Allocation Details'!$A$18:$L$217, MATCH("Customer ID", 'E4 TB Allocation Details'!$A$18:$L$18, 0),FALSE), 'E2 Allocators'!$B$15:$W$361, MATCH(AP$17, 'E2 Allocators'!$B$15:$W$15, 0),FALSE)), 0, VLOOKUP(VLOOKUP($A614, 'E4 TB Allocation Details'!$A$18:$L$217, MATCH("Customer ID", 'E4 TB Allocation Details'!$A$18:$L$18, 0),FALSE), 'E2 Allocators'!$B$15:$W$361, MATCH(AP$17, 'E2 Allocators'!$B$15:$W$15, 0),FALSE))</f>
        <v>0</v>
      </c>
      <c r="AQ614" s="2098">
        <f>IF(ISERROR(VLOOKUP(VLOOKUP($A614, 'E4 TB Allocation Details'!$A$18:$L$217, MATCH("Customer ID", 'E4 TB Allocation Details'!$A$18:$L$18, 0),FALSE), 'E2 Allocators'!$B$15:$W$361, MATCH(AQ$17, 'E2 Allocators'!$B$15:$W$15, 0),FALSE)), 0, VLOOKUP(VLOOKUP($A614, 'E4 TB Allocation Details'!$A$18:$L$217, MATCH("Customer ID", 'E4 TB Allocation Details'!$A$18:$L$18, 0),FALSE), 'E2 Allocators'!$B$15:$W$361, MATCH(AQ$17, 'E2 Allocators'!$B$15:$W$15, 0),FALSE))</f>
        <v>0</v>
      </c>
      <c r="AR614" s="2098">
        <f>IF(ISERROR(VLOOKUP(VLOOKUP($A614, 'E4 TB Allocation Details'!$A$18:$L$217, MATCH("Customer ID", 'E4 TB Allocation Details'!$A$18:$L$18, 0),FALSE), 'E2 Allocators'!$B$15:$W$361, MATCH(AR$17, 'E2 Allocators'!$B$15:$W$15, 0),FALSE)), 0, VLOOKUP(VLOOKUP($A614, 'E4 TB Allocation Details'!$A$18:$L$217, MATCH("Customer ID", 'E4 TB Allocation Details'!$A$18:$L$18, 0),FALSE), 'E2 Allocators'!$B$15:$W$361, MATCH(AR$17, 'E2 Allocators'!$B$15:$W$15, 0),FALSE))</f>
        <v>0</v>
      </c>
      <c r="AS614" s="2098">
        <f>IF(ISERROR(VLOOKUP(VLOOKUP($A614, 'E4 TB Allocation Details'!$A$18:$L$217, MATCH("Customer ID", 'E4 TB Allocation Details'!$A$18:$L$18, 0),FALSE), 'E2 Allocators'!$B$15:$W$361, MATCH(AS$17, 'E2 Allocators'!$B$15:$W$15, 0),FALSE)), 0, VLOOKUP(VLOOKUP($A614, 'E4 TB Allocation Details'!$A$18:$L$217, MATCH("Customer ID", 'E4 TB Allocation Details'!$A$18:$L$18, 0),FALSE), 'E2 Allocators'!$B$15:$W$361, MATCH(AS$17, 'E2 Allocators'!$B$15:$W$15, 0),FALSE))</f>
        <v>0</v>
      </c>
      <c r="AT614" s="2098">
        <f>IF(ISERROR(VLOOKUP(VLOOKUP($A614, 'E4 TB Allocation Details'!$A$18:$L$217, MATCH("Customer ID", 'E4 TB Allocation Details'!$A$18:$L$18, 0),FALSE), 'E2 Allocators'!$B$15:$W$361, MATCH(AT$17, 'E2 Allocators'!$B$15:$W$15, 0),FALSE)), 0, VLOOKUP(VLOOKUP($A614, 'E4 TB Allocation Details'!$A$18:$L$217, MATCH("Customer ID", 'E4 TB Allocation Details'!$A$18:$L$18, 0),FALSE), 'E2 Allocators'!$B$15:$W$361, MATCH(AT$17, 'E2 Allocators'!$B$15:$W$15, 0),FALSE))</f>
        <v>0</v>
      </c>
      <c r="AU614" s="2098">
        <f>IF(ISERROR(VLOOKUP(VLOOKUP($A614, 'E4 TB Allocation Details'!$A$18:$L$217, MATCH("Customer ID", 'E4 TB Allocation Details'!$A$18:$L$18, 0),FALSE), 'E2 Allocators'!$B$15:$W$361, MATCH(AU$17, 'E2 Allocators'!$B$15:$W$15, 0),FALSE)), 0, VLOOKUP(VLOOKUP($A614, 'E4 TB Allocation Details'!$A$18:$L$217, MATCH("Customer ID", 'E4 TB Allocation Details'!$A$18:$L$18, 0),FALSE), 'E2 Allocators'!$B$15:$W$361, MATCH(AU$17, 'E2 Allocators'!$B$15:$W$15, 0),FALSE))</f>
        <v>0</v>
      </c>
      <c r="AV614" s="1262">
        <f>SUM(AB614:AU614)</f>
        <v>0.99999999999999989</v>
      </c>
      <c r="AW614" s="1259"/>
      <c r="AX614" s="1259"/>
      <c r="AY614" s="1259"/>
      <c r="AZ614" s="1259"/>
      <c r="BA614" s="1259"/>
      <c r="BB614" s="1259"/>
      <c r="BC614" s="1259"/>
      <c r="BD614" s="1259"/>
      <c r="BE614" s="1259"/>
      <c r="BF614" s="1259"/>
      <c r="BG614" s="1259"/>
      <c r="BH614" s="1259"/>
      <c r="BI614" s="1259"/>
      <c r="BJ614" s="1259"/>
      <c r="BK614" s="1259"/>
      <c r="BL614" s="1259"/>
      <c r="BM614" s="1259"/>
      <c r="BN614" s="1259"/>
      <c r="BO614" s="1259"/>
      <c r="BP614" s="1259"/>
      <c r="BQ614" s="1260"/>
    </row>
    <row r="615" spans="1:69" s="234" customFormat="1" ht="12.75" x14ac:dyDescent="0.2">
      <c r="A615" s="1261">
        <v>1825</v>
      </c>
      <c r="B615" s="1254" t="s">
        <v>88</v>
      </c>
      <c r="C615" s="1255"/>
      <c r="D615" s="1256"/>
      <c r="E615" s="1256"/>
      <c r="F615" s="1256"/>
      <c r="G615" s="1257">
        <f>IF(ISERROR(VLOOKUP(VLOOKUP($A615, 'E4 TB Allocation Details'!$A$18:$L$217, MATCH("Demand ID", 'E4 TB Allocation Details'!$A$18:$L$18, 0),FALSE), 'E2 Allocators'!$B$15:$W$361, MATCH(G$17, 'E2 Allocators'!$B$15:$W$15, 0),FALSE)), 0, VLOOKUP(VLOOKUP($A615, 'E4 TB Allocation Details'!$A$18:$L$217, MATCH("Demand ID", 'E4 TB Allocation Details'!$A$18:$L$18, 0),FALSE), 'E2 Allocators'!$B$15:$W$361, MATCH(G$17, 'E2 Allocators'!$B$15:$W$15, 0),FALSE))</f>
        <v>0</v>
      </c>
      <c r="H615" s="1257">
        <f>IF(ISERROR(VLOOKUP(VLOOKUP($A615, 'E4 TB Allocation Details'!$A$18:$L$217, MATCH("Demand ID", 'E4 TB Allocation Details'!$A$18:$L$18, 0),FALSE), 'E2 Allocators'!$B$15:$W$361, MATCH(H$17, 'E2 Allocators'!$B$15:$W$15, 0),FALSE)), 0, VLOOKUP(VLOOKUP($A615, 'E4 TB Allocation Details'!$A$18:$L$217, MATCH("Demand ID", 'E4 TB Allocation Details'!$A$18:$L$18, 0),FALSE), 'E2 Allocators'!$B$15:$W$361, MATCH(H$17, 'E2 Allocators'!$B$15:$W$15, 0),FALSE))</f>
        <v>0</v>
      </c>
      <c r="I615" s="1257">
        <f>IF(ISERROR(VLOOKUP(VLOOKUP($A615, 'E4 TB Allocation Details'!$A$18:$L$217, MATCH("Demand ID", 'E4 TB Allocation Details'!$A$18:$L$18, 0),FALSE), 'E2 Allocators'!$B$15:$W$361, MATCH(I$17, 'E2 Allocators'!$B$15:$W$15, 0),FALSE)), 0, VLOOKUP(VLOOKUP($A615, 'E4 TB Allocation Details'!$A$18:$L$217, MATCH("Demand ID", 'E4 TB Allocation Details'!$A$18:$L$18, 0),FALSE), 'E2 Allocators'!$B$15:$W$361, MATCH(I$17, 'E2 Allocators'!$B$15:$W$15, 0),FALSE))</f>
        <v>0</v>
      </c>
      <c r="J615" s="1257">
        <f>IF(ISERROR(VLOOKUP(VLOOKUP($A615, 'E4 TB Allocation Details'!$A$18:$L$217, MATCH("Demand ID", 'E4 TB Allocation Details'!$A$18:$L$18, 0),FALSE), 'E2 Allocators'!$B$15:$W$361, MATCH(J$17, 'E2 Allocators'!$B$15:$W$15, 0),FALSE)), 0, VLOOKUP(VLOOKUP($A615, 'E4 TB Allocation Details'!$A$18:$L$217, MATCH("Demand ID", 'E4 TB Allocation Details'!$A$18:$L$18, 0),FALSE), 'E2 Allocators'!$B$15:$W$361, MATCH(J$17, 'E2 Allocators'!$B$15:$W$15, 0),FALSE))</f>
        <v>0</v>
      </c>
      <c r="K615" s="1257">
        <f>IF(ISERROR(VLOOKUP(VLOOKUP($A615, 'E4 TB Allocation Details'!$A$18:$L$217, MATCH("Demand ID", 'E4 TB Allocation Details'!$A$18:$L$18, 0),FALSE), 'E2 Allocators'!$B$15:$W$361, MATCH(K$17, 'E2 Allocators'!$B$15:$W$15, 0),FALSE)), 0, VLOOKUP(VLOOKUP($A615, 'E4 TB Allocation Details'!$A$18:$L$217, MATCH("Demand ID", 'E4 TB Allocation Details'!$A$18:$L$18, 0),FALSE), 'E2 Allocators'!$B$15:$W$361, MATCH(K$17, 'E2 Allocators'!$B$15:$W$15, 0),FALSE))</f>
        <v>0</v>
      </c>
      <c r="L615" s="1257">
        <f>IF(ISERROR(VLOOKUP(VLOOKUP($A615, 'E4 TB Allocation Details'!$A$18:$L$217, MATCH("Demand ID", 'E4 TB Allocation Details'!$A$18:$L$18, 0),FALSE), 'E2 Allocators'!$B$15:$W$361, MATCH(L$17, 'E2 Allocators'!$B$15:$W$15, 0),FALSE)), 0, VLOOKUP(VLOOKUP($A615, 'E4 TB Allocation Details'!$A$18:$L$217, MATCH("Demand ID", 'E4 TB Allocation Details'!$A$18:$L$18, 0),FALSE), 'E2 Allocators'!$B$15:$W$361, MATCH(L$17, 'E2 Allocators'!$B$15:$W$15, 0),FALSE))</f>
        <v>0</v>
      </c>
      <c r="M615" s="1257">
        <f>IF(ISERROR(VLOOKUP(VLOOKUP($A615, 'E4 TB Allocation Details'!$A$18:$L$217, MATCH("Demand ID", 'E4 TB Allocation Details'!$A$18:$L$18, 0),FALSE), 'E2 Allocators'!$B$15:$W$361, MATCH(M$17, 'E2 Allocators'!$B$15:$W$15, 0),FALSE)), 0, VLOOKUP(VLOOKUP($A615, 'E4 TB Allocation Details'!$A$18:$L$217, MATCH("Demand ID", 'E4 TB Allocation Details'!$A$18:$L$18, 0),FALSE), 'E2 Allocators'!$B$15:$W$361, MATCH(M$17, 'E2 Allocators'!$B$15:$W$15, 0),FALSE))</f>
        <v>0</v>
      </c>
      <c r="N615" s="1257">
        <f>IF(ISERROR(VLOOKUP(VLOOKUP($A615, 'E4 TB Allocation Details'!$A$18:$L$217, MATCH("Demand ID", 'E4 TB Allocation Details'!$A$18:$L$18, 0),FALSE), 'E2 Allocators'!$B$15:$W$361, MATCH(N$17, 'E2 Allocators'!$B$15:$W$15, 0),FALSE)), 0, VLOOKUP(VLOOKUP($A615, 'E4 TB Allocation Details'!$A$18:$L$217, MATCH("Demand ID", 'E4 TB Allocation Details'!$A$18:$L$18, 0),FALSE), 'E2 Allocators'!$B$15:$W$361, MATCH(N$17, 'E2 Allocators'!$B$15:$W$15, 0),FALSE))</f>
        <v>0</v>
      </c>
      <c r="O615" s="1257">
        <f>IF(ISERROR(VLOOKUP(VLOOKUP($A615, 'E4 TB Allocation Details'!$A$18:$L$217, MATCH("Demand ID", 'E4 TB Allocation Details'!$A$18:$L$18, 0),FALSE), 'E2 Allocators'!$B$15:$W$361, MATCH(O$17, 'E2 Allocators'!$B$15:$W$15, 0),FALSE)), 0, VLOOKUP(VLOOKUP($A615, 'E4 TB Allocation Details'!$A$18:$L$217, MATCH("Demand ID", 'E4 TB Allocation Details'!$A$18:$L$18, 0),FALSE), 'E2 Allocators'!$B$15:$W$361, MATCH(O$17, 'E2 Allocators'!$B$15:$W$15, 0),FALSE))</f>
        <v>0</v>
      </c>
      <c r="P615" s="1257">
        <f>IF(ISERROR(VLOOKUP(VLOOKUP($A615, 'E4 TB Allocation Details'!$A$18:$L$217, MATCH("Demand ID", 'E4 TB Allocation Details'!$A$18:$L$18, 0),FALSE), 'E2 Allocators'!$B$15:$W$361, MATCH(P$17, 'E2 Allocators'!$B$15:$W$15, 0),FALSE)), 0, VLOOKUP(VLOOKUP($A615, 'E4 TB Allocation Details'!$A$18:$L$217, MATCH("Demand ID", 'E4 TB Allocation Details'!$A$18:$L$18, 0),FALSE), 'E2 Allocators'!$B$15:$W$361, MATCH(P$17, 'E2 Allocators'!$B$15:$W$15, 0),FALSE))</f>
        <v>0</v>
      </c>
      <c r="Q615" s="1257">
        <f>IF(ISERROR(VLOOKUP(VLOOKUP($A615, 'E4 TB Allocation Details'!$A$18:$L$217, MATCH("Demand ID", 'E4 TB Allocation Details'!$A$18:$L$18, 0),FALSE), 'E2 Allocators'!$B$15:$W$361, MATCH(Q$17, 'E2 Allocators'!$B$15:$W$15, 0),FALSE)), 0, VLOOKUP(VLOOKUP($A615, 'E4 TB Allocation Details'!$A$18:$L$217, MATCH("Demand ID", 'E4 TB Allocation Details'!$A$18:$L$18, 0),FALSE), 'E2 Allocators'!$B$15:$W$361, MATCH(Q$17, 'E2 Allocators'!$B$15:$W$15, 0),FALSE))</f>
        <v>0</v>
      </c>
      <c r="R615" s="1257">
        <f>IF(ISERROR(VLOOKUP(VLOOKUP($A615, 'E4 TB Allocation Details'!$A$18:$L$217, MATCH("Demand ID", 'E4 TB Allocation Details'!$A$18:$L$18, 0),FALSE), 'E2 Allocators'!$B$15:$W$361, MATCH(R$17, 'E2 Allocators'!$B$15:$W$15, 0),FALSE)), 0, VLOOKUP(VLOOKUP($A615, 'E4 TB Allocation Details'!$A$18:$L$217, MATCH("Demand ID", 'E4 TB Allocation Details'!$A$18:$L$18, 0),FALSE), 'E2 Allocators'!$B$15:$W$361, MATCH(R$17, 'E2 Allocators'!$B$15:$W$15, 0),FALSE))</f>
        <v>0</v>
      </c>
      <c r="S615" s="1257">
        <f>IF(ISERROR(VLOOKUP(VLOOKUP($A615, 'E4 TB Allocation Details'!$A$18:$L$217, MATCH("Demand ID", 'E4 TB Allocation Details'!$A$18:$L$18, 0),FALSE), 'E2 Allocators'!$B$15:$W$361, MATCH(S$17, 'E2 Allocators'!$B$15:$W$15, 0),FALSE)), 0, VLOOKUP(VLOOKUP($A615, 'E4 TB Allocation Details'!$A$18:$L$217, MATCH("Demand ID", 'E4 TB Allocation Details'!$A$18:$L$18, 0),FALSE), 'E2 Allocators'!$B$15:$W$361, MATCH(S$17, 'E2 Allocators'!$B$15:$W$15, 0),FALSE))</f>
        <v>0</v>
      </c>
      <c r="T615" s="1257">
        <f>IF(ISERROR(VLOOKUP(VLOOKUP($A615, 'E4 TB Allocation Details'!$A$18:$L$217, MATCH("Demand ID", 'E4 TB Allocation Details'!$A$18:$L$18, 0),FALSE), 'E2 Allocators'!$B$15:$W$361, MATCH(T$17, 'E2 Allocators'!$B$15:$W$15, 0),FALSE)), 0, VLOOKUP(VLOOKUP($A615, 'E4 TB Allocation Details'!$A$18:$L$217, MATCH("Demand ID", 'E4 TB Allocation Details'!$A$18:$L$18, 0),FALSE), 'E2 Allocators'!$B$15:$W$361, MATCH(T$17, 'E2 Allocators'!$B$15:$W$15, 0),FALSE))</f>
        <v>0</v>
      </c>
      <c r="U615" s="1257">
        <f>IF(ISERROR(VLOOKUP(VLOOKUP($A615, 'E4 TB Allocation Details'!$A$18:$L$217, MATCH("Demand ID", 'E4 TB Allocation Details'!$A$18:$L$18, 0),FALSE), 'E2 Allocators'!$B$15:$W$361, MATCH(U$17, 'E2 Allocators'!$B$15:$W$15, 0),FALSE)), 0, VLOOKUP(VLOOKUP($A615, 'E4 TB Allocation Details'!$A$18:$L$217, MATCH("Demand ID", 'E4 TB Allocation Details'!$A$18:$L$18, 0),FALSE), 'E2 Allocators'!$B$15:$W$361, MATCH(U$17, 'E2 Allocators'!$B$15:$W$15, 0),FALSE))</f>
        <v>0</v>
      </c>
      <c r="V615" s="1257">
        <f>IF(ISERROR(VLOOKUP(VLOOKUP($A615, 'E4 TB Allocation Details'!$A$18:$L$217, MATCH("Demand ID", 'E4 TB Allocation Details'!$A$18:$L$18, 0),FALSE), 'E2 Allocators'!$B$15:$W$361, MATCH(V$17, 'E2 Allocators'!$B$15:$W$15, 0),FALSE)), 0, VLOOKUP(VLOOKUP($A615, 'E4 TB Allocation Details'!$A$18:$L$217, MATCH("Demand ID", 'E4 TB Allocation Details'!$A$18:$L$18, 0),FALSE), 'E2 Allocators'!$B$15:$W$361, MATCH(V$17, 'E2 Allocators'!$B$15:$W$15, 0),FALSE))</f>
        <v>0</v>
      </c>
      <c r="W615" s="1257">
        <f>IF(ISERROR(VLOOKUP(VLOOKUP($A615, 'E4 TB Allocation Details'!$A$18:$L$217, MATCH("Demand ID", 'E4 TB Allocation Details'!$A$18:$L$18, 0),FALSE), 'E2 Allocators'!$B$15:$W$361, MATCH(W$17, 'E2 Allocators'!$B$15:$W$15, 0),FALSE)), 0, VLOOKUP(VLOOKUP($A615, 'E4 TB Allocation Details'!$A$18:$L$217, MATCH("Demand ID", 'E4 TB Allocation Details'!$A$18:$L$18, 0),FALSE), 'E2 Allocators'!$B$15:$W$361, MATCH(W$17, 'E2 Allocators'!$B$15:$W$15, 0),FALSE))</f>
        <v>0</v>
      </c>
      <c r="X615" s="1257">
        <f>IF(ISERROR(VLOOKUP(VLOOKUP($A615, 'E4 TB Allocation Details'!$A$18:$L$217, MATCH("Demand ID", 'E4 TB Allocation Details'!$A$18:$L$18, 0),FALSE), 'E2 Allocators'!$B$15:$W$361, MATCH(X$17, 'E2 Allocators'!$B$15:$W$15, 0),FALSE)), 0, VLOOKUP(VLOOKUP($A615, 'E4 TB Allocation Details'!$A$18:$L$217, MATCH("Demand ID", 'E4 TB Allocation Details'!$A$18:$L$18, 0),FALSE), 'E2 Allocators'!$B$15:$W$361, MATCH(X$17, 'E2 Allocators'!$B$15:$W$15, 0),FALSE))</f>
        <v>0</v>
      </c>
      <c r="Y615" s="1257">
        <f>IF(ISERROR(VLOOKUP(VLOOKUP($A615, 'E4 TB Allocation Details'!$A$18:$L$217, MATCH("Demand ID", 'E4 TB Allocation Details'!$A$18:$L$18, 0),FALSE), 'E2 Allocators'!$B$15:$W$361, MATCH(Y$17, 'E2 Allocators'!$B$15:$W$15, 0),FALSE)), 0, VLOOKUP(VLOOKUP($A615, 'E4 TB Allocation Details'!$A$18:$L$217, MATCH("Demand ID", 'E4 TB Allocation Details'!$A$18:$L$18, 0),FALSE), 'E2 Allocators'!$B$15:$W$361, MATCH(Y$17, 'E2 Allocators'!$B$15:$W$15, 0),FALSE))</f>
        <v>0</v>
      </c>
      <c r="Z615" s="1257">
        <f>IF(ISERROR(VLOOKUP(VLOOKUP($A615, 'E4 TB Allocation Details'!$A$18:$L$217, MATCH("Demand ID", 'E4 TB Allocation Details'!$A$18:$L$18, 0),FALSE), 'E2 Allocators'!$B$15:$W$361, MATCH(Z$17, 'E2 Allocators'!$B$15:$W$15, 0),FALSE)), 0, VLOOKUP(VLOOKUP($A615, 'E4 TB Allocation Details'!$A$18:$L$217, MATCH("Demand ID", 'E4 TB Allocation Details'!$A$18:$L$18, 0),FALSE), 'E2 Allocators'!$B$15:$W$361, MATCH(Z$17, 'E2 Allocators'!$B$15:$W$15, 0),FALSE))</f>
        <v>0</v>
      </c>
      <c r="AA615" s="1262">
        <f t="shared" si="964"/>
        <v>0</v>
      </c>
      <c r="AB615" s="1257">
        <f>IF(ISERROR(VLOOKUP(VLOOKUP($A615, 'E4 TB Allocation Details'!$A$18:$L$217, MATCH("Customer ID", 'E4 TB Allocation Details'!$A$18:$L$18, 0),FALSE), 'E2 Allocators'!$B$15:$W$361, MATCH(AB$17, 'E2 Allocators'!$B$15:$W$15, 0),FALSE)), 0, VLOOKUP(VLOOKUP($A615, 'E4 TB Allocation Details'!$A$18:$L$217, MATCH("Customer ID", 'E4 TB Allocation Details'!$A$18:$L$18, 0),FALSE), 'E2 Allocators'!$B$15:$W$361, MATCH(AB$17, 'E2 Allocators'!$B$15:$W$15, 0),FALSE))</f>
        <v>0</v>
      </c>
      <c r="AC615" s="1257">
        <f>IF(ISERROR(VLOOKUP(VLOOKUP($A615, 'E4 TB Allocation Details'!$A$18:$L$217, MATCH("Customer ID", 'E4 TB Allocation Details'!$A$18:$L$18, 0),FALSE), 'E2 Allocators'!$B$15:$W$361, MATCH(AC$17, 'E2 Allocators'!$B$15:$W$15, 0),FALSE)), 0, VLOOKUP(VLOOKUP($A615, 'E4 TB Allocation Details'!$A$18:$L$217, MATCH("Customer ID", 'E4 TB Allocation Details'!$A$18:$L$18, 0),FALSE), 'E2 Allocators'!$B$15:$W$361, MATCH(AC$17, 'E2 Allocators'!$B$15:$W$15, 0),FALSE))</f>
        <v>0</v>
      </c>
      <c r="AD615" s="1257">
        <f>IF(ISERROR(VLOOKUP(VLOOKUP($A615, 'E4 TB Allocation Details'!$A$18:$L$217, MATCH("Customer ID", 'E4 TB Allocation Details'!$A$18:$L$18, 0),FALSE), 'E2 Allocators'!$B$15:$W$361, MATCH(AD$17, 'E2 Allocators'!$B$15:$W$15, 0),FALSE)), 0, VLOOKUP(VLOOKUP($A615, 'E4 TB Allocation Details'!$A$18:$L$217, MATCH("Customer ID", 'E4 TB Allocation Details'!$A$18:$L$18, 0),FALSE), 'E2 Allocators'!$B$15:$W$361, MATCH(AD$17, 'E2 Allocators'!$B$15:$W$15, 0),FALSE))</f>
        <v>0</v>
      </c>
      <c r="AE615" s="1257">
        <f>IF(ISERROR(VLOOKUP(VLOOKUP($A615, 'E4 TB Allocation Details'!$A$18:$L$217, MATCH("Customer ID", 'E4 TB Allocation Details'!$A$18:$L$18, 0),FALSE), 'E2 Allocators'!$B$15:$W$361, MATCH(AE$17, 'E2 Allocators'!$B$15:$W$15, 0),FALSE)), 0, VLOOKUP(VLOOKUP($A615, 'E4 TB Allocation Details'!$A$18:$L$217, MATCH("Customer ID", 'E4 TB Allocation Details'!$A$18:$L$18, 0),FALSE), 'E2 Allocators'!$B$15:$W$361, MATCH(AE$17, 'E2 Allocators'!$B$15:$W$15, 0),FALSE))</f>
        <v>0</v>
      </c>
      <c r="AF615" s="1257">
        <f>IF(ISERROR(VLOOKUP(VLOOKUP($A615, 'E4 TB Allocation Details'!$A$18:$L$217, MATCH("Customer ID", 'E4 TB Allocation Details'!$A$18:$L$18, 0),FALSE), 'E2 Allocators'!$B$15:$W$361, MATCH(AF$17, 'E2 Allocators'!$B$15:$W$15, 0),FALSE)), 0, VLOOKUP(VLOOKUP($A615, 'E4 TB Allocation Details'!$A$18:$L$217, MATCH("Customer ID", 'E4 TB Allocation Details'!$A$18:$L$18, 0),FALSE), 'E2 Allocators'!$B$15:$W$361, MATCH(AF$17, 'E2 Allocators'!$B$15:$W$15, 0),FALSE))</f>
        <v>0</v>
      </c>
      <c r="AG615" s="1257">
        <f>IF(ISERROR(VLOOKUP(VLOOKUP($A615, 'E4 TB Allocation Details'!$A$18:$L$217, MATCH("Customer ID", 'E4 TB Allocation Details'!$A$18:$L$18, 0),FALSE), 'E2 Allocators'!$B$15:$W$361, MATCH(AG$17, 'E2 Allocators'!$B$15:$W$15, 0),FALSE)), 0, VLOOKUP(VLOOKUP($A615, 'E4 TB Allocation Details'!$A$18:$L$217, MATCH("Customer ID", 'E4 TB Allocation Details'!$A$18:$L$18, 0),FALSE), 'E2 Allocators'!$B$15:$W$361, MATCH(AG$17, 'E2 Allocators'!$B$15:$W$15, 0),FALSE))</f>
        <v>0</v>
      </c>
      <c r="AH615" s="1257">
        <f>IF(ISERROR(VLOOKUP(VLOOKUP($A615, 'E4 TB Allocation Details'!$A$18:$L$217, MATCH("Customer ID", 'E4 TB Allocation Details'!$A$18:$L$18, 0),FALSE), 'E2 Allocators'!$B$15:$W$361, MATCH(AH$17, 'E2 Allocators'!$B$15:$W$15, 0),FALSE)), 0, VLOOKUP(VLOOKUP($A615, 'E4 TB Allocation Details'!$A$18:$L$217, MATCH("Customer ID", 'E4 TB Allocation Details'!$A$18:$L$18, 0),FALSE), 'E2 Allocators'!$B$15:$W$361, MATCH(AH$17, 'E2 Allocators'!$B$15:$W$15, 0),FALSE))</f>
        <v>0</v>
      </c>
      <c r="AI615" s="1257">
        <f>IF(ISERROR(VLOOKUP(VLOOKUP($A615, 'E4 TB Allocation Details'!$A$18:$L$217, MATCH("Customer ID", 'E4 TB Allocation Details'!$A$18:$L$18, 0),FALSE), 'E2 Allocators'!$B$15:$W$361, MATCH(AI$17, 'E2 Allocators'!$B$15:$W$15, 0),FALSE)), 0, VLOOKUP(VLOOKUP($A615, 'E4 TB Allocation Details'!$A$18:$L$217, MATCH("Customer ID", 'E4 TB Allocation Details'!$A$18:$L$18, 0),FALSE), 'E2 Allocators'!$B$15:$W$361, MATCH(AI$17, 'E2 Allocators'!$B$15:$W$15, 0),FALSE))</f>
        <v>0</v>
      </c>
      <c r="AJ615" s="1257">
        <f>IF(ISERROR(VLOOKUP(VLOOKUP($A615, 'E4 TB Allocation Details'!$A$18:$L$217, MATCH("Customer ID", 'E4 TB Allocation Details'!$A$18:$L$18, 0),FALSE), 'E2 Allocators'!$B$15:$W$361, MATCH(AJ$17, 'E2 Allocators'!$B$15:$W$15, 0),FALSE)), 0, VLOOKUP(VLOOKUP($A615, 'E4 TB Allocation Details'!$A$18:$L$217, MATCH("Customer ID", 'E4 TB Allocation Details'!$A$18:$L$18, 0),FALSE), 'E2 Allocators'!$B$15:$W$361, MATCH(AJ$17, 'E2 Allocators'!$B$15:$W$15, 0),FALSE))</f>
        <v>0</v>
      </c>
      <c r="AK615" s="1257">
        <f>IF(ISERROR(VLOOKUP(VLOOKUP($A615, 'E4 TB Allocation Details'!$A$18:$L$217, MATCH("Customer ID", 'E4 TB Allocation Details'!$A$18:$L$18, 0),FALSE), 'E2 Allocators'!$B$15:$W$361, MATCH(AK$17, 'E2 Allocators'!$B$15:$W$15, 0),FALSE)), 0, VLOOKUP(VLOOKUP($A615, 'E4 TB Allocation Details'!$A$18:$L$217, MATCH("Customer ID", 'E4 TB Allocation Details'!$A$18:$L$18, 0),FALSE), 'E2 Allocators'!$B$15:$W$361, MATCH(AK$17, 'E2 Allocators'!$B$15:$W$15, 0),FALSE))</f>
        <v>0</v>
      </c>
      <c r="AL615" s="1257">
        <f>IF(ISERROR(VLOOKUP(VLOOKUP($A615, 'E4 TB Allocation Details'!$A$18:$L$217, MATCH("Customer ID", 'E4 TB Allocation Details'!$A$18:$L$18, 0),FALSE), 'E2 Allocators'!$B$15:$W$361, MATCH(AL$17, 'E2 Allocators'!$B$15:$W$15, 0),FALSE)), 0, VLOOKUP(VLOOKUP($A615, 'E4 TB Allocation Details'!$A$18:$L$217, MATCH("Customer ID", 'E4 TB Allocation Details'!$A$18:$L$18, 0),FALSE), 'E2 Allocators'!$B$15:$W$361, MATCH(AL$17, 'E2 Allocators'!$B$15:$W$15, 0),FALSE))</f>
        <v>0</v>
      </c>
      <c r="AM615" s="1257">
        <f>IF(ISERROR(VLOOKUP(VLOOKUP($A615, 'E4 TB Allocation Details'!$A$18:$L$217, MATCH("Customer ID", 'E4 TB Allocation Details'!$A$18:$L$18, 0),FALSE), 'E2 Allocators'!$B$15:$W$361, MATCH(AM$17, 'E2 Allocators'!$B$15:$W$15, 0),FALSE)), 0, VLOOKUP(VLOOKUP($A615, 'E4 TB Allocation Details'!$A$18:$L$217, MATCH("Customer ID", 'E4 TB Allocation Details'!$A$18:$L$18, 0),FALSE), 'E2 Allocators'!$B$15:$W$361, MATCH(AM$17, 'E2 Allocators'!$B$15:$W$15, 0),FALSE))</f>
        <v>0</v>
      </c>
      <c r="AN615" s="1257">
        <f>IF(ISERROR(VLOOKUP(VLOOKUP($A615, 'E4 TB Allocation Details'!$A$18:$L$217, MATCH("Customer ID", 'E4 TB Allocation Details'!$A$18:$L$18, 0),FALSE), 'E2 Allocators'!$B$15:$W$361, MATCH(AN$17, 'E2 Allocators'!$B$15:$W$15, 0),FALSE)), 0, VLOOKUP(VLOOKUP($A615, 'E4 TB Allocation Details'!$A$18:$L$217, MATCH("Customer ID", 'E4 TB Allocation Details'!$A$18:$L$18, 0),FALSE), 'E2 Allocators'!$B$15:$W$361, MATCH(AN$17, 'E2 Allocators'!$B$15:$W$15, 0),FALSE))</f>
        <v>0</v>
      </c>
      <c r="AO615" s="1257">
        <f>IF(ISERROR(VLOOKUP(VLOOKUP($A615, 'E4 TB Allocation Details'!$A$18:$L$217, MATCH("Customer ID", 'E4 TB Allocation Details'!$A$18:$L$18, 0),FALSE), 'E2 Allocators'!$B$15:$W$361, MATCH(AO$17, 'E2 Allocators'!$B$15:$W$15, 0),FALSE)), 0, VLOOKUP(VLOOKUP($A615, 'E4 TB Allocation Details'!$A$18:$L$217, MATCH("Customer ID", 'E4 TB Allocation Details'!$A$18:$L$18, 0),FALSE), 'E2 Allocators'!$B$15:$W$361, MATCH(AO$17, 'E2 Allocators'!$B$15:$W$15, 0),FALSE))</f>
        <v>0</v>
      </c>
      <c r="AP615" s="1257">
        <f>IF(ISERROR(VLOOKUP(VLOOKUP($A615, 'E4 TB Allocation Details'!$A$18:$L$217, MATCH("Customer ID", 'E4 TB Allocation Details'!$A$18:$L$18, 0),FALSE), 'E2 Allocators'!$B$15:$W$361, MATCH(AP$17, 'E2 Allocators'!$B$15:$W$15, 0),FALSE)), 0, VLOOKUP(VLOOKUP($A615, 'E4 TB Allocation Details'!$A$18:$L$217, MATCH("Customer ID", 'E4 TB Allocation Details'!$A$18:$L$18, 0),FALSE), 'E2 Allocators'!$B$15:$W$361, MATCH(AP$17, 'E2 Allocators'!$B$15:$W$15, 0),FALSE))</f>
        <v>0</v>
      </c>
      <c r="AQ615" s="1257">
        <f>IF(ISERROR(VLOOKUP(VLOOKUP($A615, 'E4 TB Allocation Details'!$A$18:$L$217, MATCH("Customer ID", 'E4 TB Allocation Details'!$A$18:$L$18, 0),FALSE), 'E2 Allocators'!$B$15:$W$361, MATCH(AQ$17, 'E2 Allocators'!$B$15:$W$15, 0),FALSE)), 0, VLOOKUP(VLOOKUP($A615, 'E4 TB Allocation Details'!$A$18:$L$217, MATCH("Customer ID", 'E4 TB Allocation Details'!$A$18:$L$18, 0),FALSE), 'E2 Allocators'!$B$15:$W$361, MATCH(AQ$17, 'E2 Allocators'!$B$15:$W$15, 0),FALSE))</f>
        <v>0</v>
      </c>
      <c r="AR615" s="1257">
        <f>IF(ISERROR(VLOOKUP(VLOOKUP($A615, 'E4 TB Allocation Details'!$A$18:$L$217, MATCH("Customer ID", 'E4 TB Allocation Details'!$A$18:$L$18, 0),FALSE), 'E2 Allocators'!$B$15:$W$361, MATCH(AR$17, 'E2 Allocators'!$B$15:$W$15, 0),FALSE)), 0, VLOOKUP(VLOOKUP($A615, 'E4 TB Allocation Details'!$A$18:$L$217, MATCH("Customer ID", 'E4 TB Allocation Details'!$A$18:$L$18, 0),FALSE), 'E2 Allocators'!$B$15:$W$361, MATCH(AR$17, 'E2 Allocators'!$B$15:$W$15, 0),FALSE))</f>
        <v>0</v>
      </c>
      <c r="AS615" s="1257">
        <f>IF(ISERROR(VLOOKUP(VLOOKUP($A615, 'E4 TB Allocation Details'!$A$18:$L$217, MATCH("Customer ID", 'E4 TB Allocation Details'!$A$18:$L$18, 0),FALSE), 'E2 Allocators'!$B$15:$W$361, MATCH(AS$17, 'E2 Allocators'!$B$15:$W$15, 0),FALSE)), 0, VLOOKUP(VLOOKUP($A615, 'E4 TB Allocation Details'!$A$18:$L$217, MATCH("Customer ID", 'E4 TB Allocation Details'!$A$18:$L$18, 0),FALSE), 'E2 Allocators'!$B$15:$W$361, MATCH(AS$17, 'E2 Allocators'!$B$15:$W$15, 0),FALSE))</f>
        <v>0</v>
      </c>
      <c r="AT615" s="1257">
        <f>IF(ISERROR(VLOOKUP(VLOOKUP($A615, 'E4 TB Allocation Details'!$A$18:$L$217, MATCH("Customer ID", 'E4 TB Allocation Details'!$A$18:$L$18, 0),FALSE), 'E2 Allocators'!$B$15:$W$361, MATCH(AT$17, 'E2 Allocators'!$B$15:$W$15, 0),FALSE)), 0, VLOOKUP(VLOOKUP($A615, 'E4 TB Allocation Details'!$A$18:$L$217, MATCH("Customer ID", 'E4 TB Allocation Details'!$A$18:$L$18, 0),FALSE), 'E2 Allocators'!$B$15:$W$361, MATCH(AT$17, 'E2 Allocators'!$B$15:$W$15, 0),FALSE))</f>
        <v>0</v>
      </c>
      <c r="AU615" s="1257">
        <f>IF(ISERROR(VLOOKUP(VLOOKUP($A615, 'E4 TB Allocation Details'!$A$18:$L$217, MATCH("Customer ID", 'E4 TB Allocation Details'!$A$18:$L$18, 0),FALSE), 'E2 Allocators'!$B$15:$W$361, MATCH(AU$17, 'E2 Allocators'!$B$15:$W$15, 0),FALSE)), 0, VLOOKUP(VLOOKUP($A615, 'E4 TB Allocation Details'!$A$18:$L$217, MATCH("Customer ID", 'E4 TB Allocation Details'!$A$18:$L$18, 0),FALSE), 'E2 Allocators'!$B$15:$W$361, MATCH(AU$17, 'E2 Allocators'!$B$15:$W$15, 0),FALSE))</f>
        <v>0</v>
      </c>
      <c r="AV615" s="1262">
        <f t="shared" si="965"/>
        <v>0</v>
      </c>
      <c r="AW615" s="1259"/>
      <c r="AX615" s="1259"/>
      <c r="AY615" s="1259"/>
      <c r="AZ615" s="1259"/>
      <c r="BA615" s="1259"/>
      <c r="BB615" s="1259"/>
      <c r="BC615" s="1259"/>
      <c r="BD615" s="1259"/>
      <c r="BE615" s="1259"/>
      <c r="BF615" s="1259"/>
      <c r="BG615" s="1259"/>
      <c r="BH615" s="1259"/>
      <c r="BI615" s="1259"/>
      <c r="BJ615" s="1259"/>
      <c r="BK615" s="1259"/>
      <c r="BL615" s="1259"/>
      <c r="BM615" s="1259"/>
      <c r="BN615" s="1259"/>
      <c r="BO615" s="1259"/>
      <c r="BP615" s="1259"/>
      <c r="BQ615" s="1260"/>
    </row>
    <row r="616" spans="1:69" s="234" customFormat="1" ht="12.75" x14ac:dyDescent="0.2">
      <c r="A616" s="1261" t="s">
        <v>869</v>
      </c>
      <c r="B616" s="1254" t="s">
        <v>369</v>
      </c>
      <c r="C616" s="1255">
        <v>1</v>
      </c>
      <c r="D616" s="1256">
        <f t="shared" si="962"/>
        <v>1</v>
      </c>
      <c r="E616" s="1256">
        <f>VLOOKUP($A616,'E1 Categorization'!$A$35:$E$115,5,FALSE)</f>
        <v>0</v>
      </c>
      <c r="F616" s="1256">
        <f t="shared" si="963"/>
        <v>1</v>
      </c>
      <c r="G616" s="1257">
        <f>IF(ISERROR(VLOOKUP(VLOOKUP($A616, 'E4 TB Allocation Details'!$A$18:$L$217, MATCH("Demand ID", 'E4 TB Allocation Details'!$A$18:$L$18, 0),FALSE), 'E2 Allocators'!$B$15:$W$361, MATCH(G$17, 'E2 Allocators'!$B$15:$W$15, 0),FALSE)), 0, VLOOKUP(VLOOKUP($A616, 'E4 TB Allocation Details'!$A$18:$L$217, MATCH("Demand ID", 'E4 TB Allocation Details'!$A$18:$L$18, 0),FALSE), 'E2 Allocators'!$B$15:$W$361, MATCH(G$17, 'E2 Allocators'!$B$15:$W$15, 0),FALSE))</f>
        <v>0.327249628138367</v>
      </c>
      <c r="H616" s="1257">
        <f>IF(ISERROR(VLOOKUP(VLOOKUP($A616, 'E4 TB Allocation Details'!$A$18:$L$217, MATCH("Demand ID", 'E4 TB Allocation Details'!$A$18:$L$18, 0),FALSE), 'E2 Allocators'!$B$15:$W$361, MATCH(H$17, 'E2 Allocators'!$B$15:$W$15, 0),FALSE)), 0, VLOOKUP(VLOOKUP($A616, 'E4 TB Allocation Details'!$A$18:$L$217, MATCH("Demand ID", 'E4 TB Allocation Details'!$A$18:$L$18, 0),FALSE), 'E2 Allocators'!$B$15:$W$361, MATCH(H$17, 'E2 Allocators'!$B$15:$W$15, 0),FALSE))</f>
        <v>8.7737977540411807E-2</v>
      </c>
      <c r="I616" s="1257">
        <f>IF(ISERROR(VLOOKUP(VLOOKUP($A616, 'E4 TB Allocation Details'!$A$18:$L$217, MATCH("Demand ID", 'E4 TB Allocation Details'!$A$18:$L$18, 0),FALSE), 'E2 Allocators'!$B$15:$W$361, MATCH(I$17, 'E2 Allocators'!$B$15:$W$15, 0),FALSE)), 0, VLOOKUP(VLOOKUP($A616, 'E4 TB Allocation Details'!$A$18:$L$217, MATCH("Demand ID", 'E4 TB Allocation Details'!$A$18:$L$18, 0),FALSE), 'E2 Allocators'!$B$15:$W$361, MATCH(I$17, 'E2 Allocators'!$B$15:$W$15, 0),FALSE))</f>
        <v>0.21223961004216466</v>
      </c>
      <c r="J616" s="1257">
        <f>IF(ISERROR(VLOOKUP(VLOOKUP($A616, 'E4 TB Allocation Details'!$A$18:$L$217, MATCH("Demand ID", 'E4 TB Allocation Details'!$A$18:$L$18, 0),FALSE), 'E2 Allocators'!$B$15:$W$361, MATCH(J$17, 'E2 Allocators'!$B$15:$W$15, 0),FALSE)), 0, VLOOKUP(VLOOKUP($A616, 'E4 TB Allocation Details'!$A$18:$L$217, MATCH("Demand ID", 'E4 TB Allocation Details'!$A$18:$L$18, 0),FALSE), 'E2 Allocators'!$B$15:$W$361, MATCH(J$17, 'E2 Allocators'!$B$15:$W$15, 0),FALSE))</f>
        <v>0</v>
      </c>
      <c r="K616" s="1257">
        <f>IF(ISERROR(VLOOKUP(VLOOKUP($A616, 'E4 TB Allocation Details'!$A$18:$L$217, MATCH("Demand ID", 'E4 TB Allocation Details'!$A$18:$L$18, 0),FALSE), 'E2 Allocators'!$B$15:$W$361, MATCH(K$17, 'E2 Allocators'!$B$15:$W$15, 0),FALSE)), 0, VLOOKUP(VLOOKUP($A616, 'E4 TB Allocation Details'!$A$18:$L$217, MATCH("Demand ID", 'E4 TB Allocation Details'!$A$18:$L$18, 0),FALSE), 'E2 Allocators'!$B$15:$W$361, MATCH(K$17, 'E2 Allocators'!$B$15:$W$15, 0),FALSE))</f>
        <v>0.1418009119878379</v>
      </c>
      <c r="L616" s="1257">
        <f>IF(ISERROR(VLOOKUP(VLOOKUP($A616, 'E4 TB Allocation Details'!$A$18:$L$217, MATCH("Demand ID", 'E4 TB Allocation Details'!$A$18:$L$18, 0),FALSE), 'E2 Allocators'!$B$15:$W$361, MATCH(L$17, 'E2 Allocators'!$B$15:$W$15, 0),FALSE)), 0, VLOOKUP(VLOOKUP($A616, 'E4 TB Allocation Details'!$A$18:$L$217, MATCH("Demand ID", 'E4 TB Allocation Details'!$A$18:$L$18, 0),FALSE), 'E2 Allocators'!$B$15:$W$361, MATCH(L$17, 'E2 Allocators'!$B$15:$W$15, 0),FALSE))</f>
        <v>0.21852846482673824</v>
      </c>
      <c r="M616" s="1257">
        <f>IF(ISERROR(VLOOKUP(VLOOKUP($A616, 'E4 TB Allocation Details'!$A$18:$L$217, MATCH("Demand ID", 'E4 TB Allocation Details'!$A$18:$L$18, 0),FALSE), 'E2 Allocators'!$B$15:$W$361, MATCH(M$17, 'E2 Allocators'!$B$15:$W$15, 0),FALSE)), 0, VLOOKUP(VLOOKUP($A616, 'E4 TB Allocation Details'!$A$18:$L$217, MATCH("Demand ID", 'E4 TB Allocation Details'!$A$18:$L$18, 0),FALSE), 'E2 Allocators'!$B$15:$W$361, MATCH(M$17, 'E2 Allocators'!$B$15:$W$15, 0),FALSE))</f>
        <v>9.961721703243347E-3</v>
      </c>
      <c r="N616" s="1257">
        <f>IF(ISERROR(VLOOKUP(VLOOKUP($A616, 'E4 TB Allocation Details'!$A$18:$L$217, MATCH("Demand ID", 'E4 TB Allocation Details'!$A$18:$L$18, 0),FALSE), 'E2 Allocators'!$B$15:$W$361, MATCH(N$17, 'E2 Allocators'!$B$15:$W$15, 0),FALSE)), 0, VLOOKUP(VLOOKUP($A616, 'E4 TB Allocation Details'!$A$18:$L$217, MATCH("Demand ID", 'E4 TB Allocation Details'!$A$18:$L$18, 0),FALSE), 'E2 Allocators'!$B$15:$W$361, MATCH(N$17, 'E2 Allocators'!$B$15:$W$15, 0),FALSE))</f>
        <v>6.3075955689159127E-4</v>
      </c>
      <c r="O616" s="1257">
        <f>IF(ISERROR(VLOOKUP(VLOOKUP($A616, 'E4 TB Allocation Details'!$A$18:$L$217, MATCH("Demand ID", 'E4 TB Allocation Details'!$A$18:$L$18, 0),FALSE), 'E2 Allocators'!$B$15:$W$361, MATCH(O$17, 'E2 Allocators'!$B$15:$W$15, 0),FALSE)), 0, VLOOKUP(VLOOKUP($A616, 'E4 TB Allocation Details'!$A$18:$L$217, MATCH("Demand ID", 'E4 TB Allocation Details'!$A$18:$L$18, 0),FALSE), 'E2 Allocators'!$B$15:$W$361, MATCH(O$17, 'E2 Allocators'!$B$15:$W$15, 0),FALSE))</f>
        <v>1.8509262043455339E-3</v>
      </c>
      <c r="P616" s="1257">
        <f>IF(ISERROR(VLOOKUP(VLOOKUP($A616, 'E4 TB Allocation Details'!$A$18:$L$217, MATCH("Demand ID", 'E4 TB Allocation Details'!$A$18:$L$18, 0),FALSE), 'E2 Allocators'!$B$15:$W$361, MATCH(P$17, 'E2 Allocators'!$B$15:$W$15, 0),FALSE)), 0, VLOOKUP(VLOOKUP($A616, 'E4 TB Allocation Details'!$A$18:$L$217, MATCH("Demand ID", 'E4 TB Allocation Details'!$A$18:$L$18, 0),FALSE), 'E2 Allocators'!$B$15:$W$361, MATCH(P$17, 'E2 Allocators'!$B$15:$W$15, 0),FALSE))</f>
        <v>0</v>
      </c>
      <c r="Q616" s="1257">
        <f>IF(ISERROR(VLOOKUP(VLOOKUP($A616, 'E4 TB Allocation Details'!$A$18:$L$217, MATCH("Demand ID", 'E4 TB Allocation Details'!$A$18:$L$18, 0),FALSE), 'E2 Allocators'!$B$15:$W$361, MATCH(Q$17, 'E2 Allocators'!$B$15:$W$15, 0),FALSE)), 0, VLOOKUP(VLOOKUP($A616, 'E4 TB Allocation Details'!$A$18:$L$217, MATCH("Demand ID", 'E4 TB Allocation Details'!$A$18:$L$18, 0),FALSE), 'E2 Allocators'!$B$15:$W$361, MATCH(Q$17, 'E2 Allocators'!$B$15:$W$15, 0),FALSE))</f>
        <v>0</v>
      </c>
      <c r="R616" s="1257">
        <f>IF(ISERROR(VLOOKUP(VLOOKUP($A616, 'E4 TB Allocation Details'!$A$18:$L$217, MATCH("Demand ID", 'E4 TB Allocation Details'!$A$18:$L$18, 0),FALSE), 'E2 Allocators'!$B$15:$W$361, MATCH(R$17, 'E2 Allocators'!$B$15:$W$15, 0),FALSE)), 0, VLOOKUP(VLOOKUP($A616, 'E4 TB Allocation Details'!$A$18:$L$217, MATCH("Demand ID", 'E4 TB Allocation Details'!$A$18:$L$18, 0),FALSE), 'E2 Allocators'!$B$15:$W$361, MATCH(R$17, 'E2 Allocators'!$B$15:$W$15, 0),FALSE))</f>
        <v>0</v>
      </c>
      <c r="S616" s="1257">
        <f>IF(ISERROR(VLOOKUP(VLOOKUP($A616, 'E4 TB Allocation Details'!$A$18:$L$217, MATCH("Demand ID", 'E4 TB Allocation Details'!$A$18:$L$18, 0),FALSE), 'E2 Allocators'!$B$15:$W$361, MATCH(S$17, 'E2 Allocators'!$B$15:$W$15, 0),FALSE)), 0, VLOOKUP(VLOOKUP($A616, 'E4 TB Allocation Details'!$A$18:$L$217, MATCH("Demand ID", 'E4 TB Allocation Details'!$A$18:$L$18, 0),FALSE), 'E2 Allocators'!$B$15:$W$361, MATCH(S$17, 'E2 Allocators'!$B$15:$W$15, 0),FALSE))</f>
        <v>0</v>
      </c>
      <c r="T616" s="1257">
        <f>IF(ISERROR(VLOOKUP(VLOOKUP($A616, 'E4 TB Allocation Details'!$A$18:$L$217, MATCH("Demand ID", 'E4 TB Allocation Details'!$A$18:$L$18, 0),FALSE), 'E2 Allocators'!$B$15:$W$361, MATCH(T$17, 'E2 Allocators'!$B$15:$W$15, 0),FALSE)), 0, VLOOKUP(VLOOKUP($A616, 'E4 TB Allocation Details'!$A$18:$L$217, MATCH("Demand ID", 'E4 TB Allocation Details'!$A$18:$L$18, 0),FALSE), 'E2 Allocators'!$B$15:$W$361, MATCH(T$17, 'E2 Allocators'!$B$15:$W$15, 0),FALSE))</f>
        <v>0</v>
      </c>
      <c r="U616" s="1257">
        <f>IF(ISERROR(VLOOKUP(VLOOKUP($A616, 'E4 TB Allocation Details'!$A$18:$L$217, MATCH("Demand ID", 'E4 TB Allocation Details'!$A$18:$L$18, 0),FALSE), 'E2 Allocators'!$B$15:$W$361, MATCH(U$17, 'E2 Allocators'!$B$15:$W$15, 0),FALSE)), 0, VLOOKUP(VLOOKUP($A616, 'E4 TB Allocation Details'!$A$18:$L$217, MATCH("Demand ID", 'E4 TB Allocation Details'!$A$18:$L$18, 0),FALSE), 'E2 Allocators'!$B$15:$W$361, MATCH(U$17, 'E2 Allocators'!$B$15:$W$15, 0),FALSE))</f>
        <v>0</v>
      </c>
      <c r="V616" s="1257">
        <f>IF(ISERROR(VLOOKUP(VLOOKUP($A616, 'E4 TB Allocation Details'!$A$18:$L$217, MATCH("Demand ID", 'E4 TB Allocation Details'!$A$18:$L$18, 0),FALSE), 'E2 Allocators'!$B$15:$W$361, MATCH(V$17, 'E2 Allocators'!$B$15:$W$15, 0),FALSE)), 0, VLOOKUP(VLOOKUP($A616, 'E4 TB Allocation Details'!$A$18:$L$217, MATCH("Demand ID", 'E4 TB Allocation Details'!$A$18:$L$18, 0),FALSE), 'E2 Allocators'!$B$15:$W$361, MATCH(V$17, 'E2 Allocators'!$B$15:$W$15, 0),FALSE))</f>
        <v>0</v>
      </c>
      <c r="W616" s="1257">
        <f>IF(ISERROR(VLOOKUP(VLOOKUP($A616, 'E4 TB Allocation Details'!$A$18:$L$217, MATCH("Demand ID", 'E4 TB Allocation Details'!$A$18:$L$18, 0),FALSE), 'E2 Allocators'!$B$15:$W$361, MATCH(W$17, 'E2 Allocators'!$B$15:$W$15, 0),FALSE)), 0, VLOOKUP(VLOOKUP($A616, 'E4 TB Allocation Details'!$A$18:$L$217, MATCH("Demand ID", 'E4 TB Allocation Details'!$A$18:$L$18, 0),FALSE), 'E2 Allocators'!$B$15:$W$361, MATCH(W$17, 'E2 Allocators'!$B$15:$W$15, 0),FALSE))</f>
        <v>0</v>
      </c>
      <c r="X616" s="1257">
        <f>IF(ISERROR(VLOOKUP(VLOOKUP($A616, 'E4 TB Allocation Details'!$A$18:$L$217, MATCH("Demand ID", 'E4 TB Allocation Details'!$A$18:$L$18, 0),FALSE), 'E2 Allocators'!$B$15:$W$361, MATCH(X$17, 'E2 Allocators'!$B$15:$W$15, 0),FALSE)), 0, VLOOKUP(VLOOKUP($A616, 'E4 TB Allocation Details'!$A$18:$L$217, MATCH("Demand ID", 'E4 TB Allocation Details'!$A$18:$L$18, 0),FALSE), 'E2 Allocators'!$B$15:$W$361, MATCH(X$17, 'E2 Allocators'!$B$15:$W$15, 0),FALSE))</f>
        <v>0</v>
      </c>
      <c r="Y616" s="1257">
        <f>IF(ISERROR(VLOOKUP(VLOOKUP($A616, 'E4 TB Allocation Details'!$A$18:$L$217, MATCH("Demand ID", 'E4 TB Allocation Details'!$A$18:$L$18, 0),FALSE), 'E2 Allocators'!$B$15:$W$361, MATCH(Y$17, 'E2 Allocators'!$B$15:$W$15, 0),FALSE)), 0, VLOOKUP(VLOOKUP($A616, 'E4 TB Allocation Details'!$A$18:$L$217, MATCH("Demand ID", 'E4 TB Allocation Details'!$A$18:$L$18, 0),FALSE), 'E2 Allocators'!$B$15:$W$361, MATCH(Y$17, 'E2 Allocators'!$B$15:$W$15, 0),FALSE))</f>
        <v>0</v>
      </c>
      <c r="Z616" s="1257">
        <f>IF(ISERROR(VLOOKUP(VLOOKUP($A616, 'E4 TB Allocation Details'!$A$18:$L$217, MATCH("Demand ID", 'E4 TB Allocation Details'!$A$18:$L$18, 0),FALSE), 'E2 Allocators'!$B$15:$W$361, MATCH(Z$17, 'E2 Allocators'!$B$15:$W$15, 0),FALSE)), 0, VLOOKUP(VLOOKUP($A616, 'E4 TB Allocation Details'!$A$18:$L$217, MATCH("Demand ID", 'E4 TB Allocation Details'!$A$18:$L$18, 0),FALSE), 'E2 Allocators'!$B$15:$W$361, MATCH(Z$17, 'E2 Allocators'!$B$15:$W$15, 0),FALSE))</f>
        <v>0</v>
      </c>
      <c r="AA616" s="1262">
        <f t="shared" si="964"/>
        <v>1.0000000000000002</v>
      </c>
      <c r="AB616" s="1257">
        <f>IF(ISERROR(VLOOKUP(VLOOKUP($A616, 'E4 TB Allocation Details'!$A$18:$L$217, MATCH("Customer ID", 'E4 TB Allocation Details'!$A$18:$L$18, 0),FALSE), 'E2 Allocators'!$B$15:$W$361, MATCH(AB$17, 'E2 Allocators'!$B$15:$W$15, 0),FALSE)), 0, VLOOKUP(VLOOKUP($A616, 'E4 TB Allocation Details'!$A$18:$L$217, MATCH("Customer ID", 'E4 TB Allocation Details'!$A$18:$L$18, 0),FALSE), 'E2 Allocators'!$B$15:$W$361, MATCH(AB$17, 'E2 Allocators'!$B$15:$W$15, 0),FALSE))</f>
        <v>0</v>
      </c>
      <c r="AC616" s="1257">
        <f>IF(ISERROR(VLOOKUP(VLOOKUP($A616, 'E4 TB Allocation Details'!$A$18:$L$217, MATCH("Customer ID", 'E4 TB Allocation Details'!$A$18:$L$18, 0),FALSE), 'E2 Allocators'!$B$15:$W$361, MATCH(AC$17, 'E2 Allocators'!$B$15:$W$15, 0),FALSE)), 0, VLOOKUP(VLOOKUP($A616, 'E4 TB Allocation Details'!$A$18:$L$217, MATCH("Customer ID", 'E4 TB Allocation Details'!$A$18:$L$18, 0),FALSE), 'E2 Allocators'!$B$15:$W$361, MATCH(AC$17, 'E2 Allocators'!$B$15:$W$15, 0),FALSE))</f>
        <v>0</v>
      </c>
      <c r="AD616" s="1257">
        <f>IF(ISERROR(VLOOKUP(VLOOKUP($A616, 'E4 TB Allocation Details'!$A$18:$L$217, MATCH("Customer ID", 'E4 TB Allocation Details'!$A$18:$L$18, 0),FALSE), 'E2 Allocators'!$B$15:$W$361, MATCH(AD$17, 'E2 Allocators'!$B$15:$W$15, 0),FALSE)), 0, VLOOKUP(VLOOKUP($A616, 'E4 TB Allocation Details'!$A$18:$L$217, MATCH("Customer ID", 'E4 TB Allocation Details'!$A$18:$L$18, 0),FALSE), 'E2 Allocators'!$B$15:$W$361, MATCH(AD$17, 'E2 Allocators'!$B$15:$W$15, 0),FALSE))</f>
        <v>0</v>
      </c>
      <c r="AE616" s="1257">
        <f>IF(ISERROR(VLOOKUP(VLOOKUP($A616, 'E4 TB Allocation Details'!$A$18:$L$217, MATCH("Customer ID", 'E4 TB Allocation Details'!$A$18:$L$18, 0),FALSE), 'E2 Allocators'!$B$15:$W$361, MATCH(AE$17, 'E2 Allocators'!$B$15:$W$15, 0),FALSE)), 0, VLOOKUP(VLOOKUP($A616, 'E4 TB Allocation Details'!$A$18:$L$217, MATCH("Customer ID", 'E4 TB Allocation Details'!$A$18:$L$18, 0),FALSE), 'E2 Allocators'!$B$15:$W$361, MATCH(AE$17, 'E2 Allocators'!$B$15:$W$15, 0),FALSE))</f>
        <v>0</v>
      </c>
      <c r="AF616" s="1257">
        <f>IF(ISERROR(VLOOKUP(VLOOKUP($A616, 'E4 TB Allocation Details'!$A$18:$L$217, MATCH("Customer ID", 'E4 TB Allocation Details'!$A$18:$L$18, 0),FALSE), 'E2 Allocators'!$B$15:$W$361, MATCH(AF$17, 'E2 Allocators'!$B$15:$W$15, 0),FALSE)), 0, VLOOKUP(VLOOKUP($A616, 'E4 TB Allocation Details'!$A$18:$L$217, MATCH("Customer ID", 'E4 TB Allocation Details'!$A$18:$L$18, 0),FALSE), 'E2 Allocators'!$B$15:$W$361, MATCH(AF$17, 'E2 Allocators'!$B$15:$W$15, 0),FALSE))</f>
        <v>0</v>
      </c>
      <c r="AG616" s="1257">
        <f>IF(ISERROR(VLOOKUP(VLOOKUP($A616, 'E4 TB Allocation Details'!$A$18:$L$217, MATCH("Customer ID", 'E4 TB Allocation Details'!$A$18:$L$18, 0),FALSE), 'E2 Allocators'!$B$15:$W$361, MATCH(AG$17, 'E2 Allocators'!$B$15:$W$15, 0),FALSE)), 0, VLOOKUP(VLOOKUP($A616, 'E4 TB Allocation Details'!$A$18:$L$217, MATCH("Customer ID", 'E4 TB Allocation Details'!$A$18:$L$18, 0),FALSE), 'E2 Allocators'!$B$15:$W$361, MATCH(AG$17, 'E2 Allocators'!$B$15:$W$15, 0),FALSE))</f>
        <v>0</v>
      </c>
      <c r="AH616" s="1257">
        <f>IF(ISERROR(VLOOKUP(VLOOKUP($A616, 'E4 TB Allocation Details'!$A$18:$L$217, MATCH("Customer ID", 'E4 TB Allocation Details'!$A$18:$L$18, 0),FALSE), 'E2 Allocators'!$B$15:$W$361, MATCH(AH$17, 'E2 Allocators'!$B$15:$W$15, 0),FALSE)), 0, VLOOKUP(VLOOKUP($A616, 'E4 TB Allocation Details'!$A$18:$L$217, MATCH("Customer ID", 'E4 TB Allocation Details'!$A$18:$L$18, 0),FALSE), 'E2 Allocators'!$B$15:$W$361, MATCH(AH$17, 'E2 Allocators'!$B$15:$W$15, 0),FALSE))</f>
        <v>0</v>
      </c>
      <c r="AI616" s="1257">
        <f>IF(ISERROR(VLOOKUP(VLOOKUP($A616, 'E4 TB Allocation Details'!$A$18:$L$217, MATCH("Customer ID", 'E4 TB Allocation Details'!$A$18:$L$18, 0),FALSE), 'E2 Allocators'!$B$15:$W$361, MATCH(AI$17, 'E2 Allocators'!$B$15:$W$15, 0),FALSE)), 0, VLOOKUP(VLOOKUP($A616, 'E4 TB Allocation Details'!$A$18:$L$217, MATCH("Customer ID", 'E4 TB Allocation Details'!$A$18:$L$18, 0),FALSE), 'E2 Allocators'!$B$15:$W$361, MATCH(AI$17, 'E2 Allocators'!$B$15:$W$15, 0),FALSE))</f>
        <v>0</v>
      </c>
      <c r="AJ616" s="1257">
        <f>IF(ISERROR(VLOOKUP(VLOOKUP($A616, 'E4 TB Allocation Details'!$A$18:$L$217, MATCH("Customer ID", 'E4 TB Allocation Details'!$A$18:$L$18, 0),FALSE), 'E2 Allocators'!$B$15:$W$361, MATCH(AJ$17, 'E2 Allocators'!$B$15:$W$15, 0),FALSE)), 0, VLOOKUP(VLOOKUP($A616, 'E4 TB Allocation Details'!$A$18:$L$217, MATCH("Customer ID", 'E4 TB Allocation Details'!$A$18:$L$18, 0),FALSE), 'E2 Allocators'!$B$15:$W$361, MATCH(AJ$17, 'E2 Allocators'!$B$15:$W$15, 0),FALSE))</f>
        <v>0</v>
      </c>
      <c r="AK616" s="1257">
        <f>IF(ISERROR(VLOOKUP(VLOOKUP($A616, 'E4 TB Allocation Details'!$A$18:$L$217, MATCH("Customer ID", 'E4 TB Allocation Details'!$A$18:$L$18, 0),FALSE), 'E2 Allocators'!$B$15:$W$361, MATCH(AK$17, 'E2 Allocators'!$B$15:$W$15, 0),FALSE)), 0, VLOOKUP(VLOOKUP($A616, 'E4 TB Allocation Details'!$A$18:$L$217, MATCH("Customer ID", 'E4 TB Allocation Details'!$A$18:$L$18, 0),FALSE), 'E2 Allocators'!$B$15:$W$361, MATCH(AK$17, 'E2 Allocators'!$B$15:$W$15, 0),FALSE))</f>
        <v>0</v>
      </c>
      <c r="AL616" s="1257">
        <f>IF(ISERROR(VLOOKUP(VLOOKUP($A616, 'E4 TB Allocation Details'!$A$18:$L$217, MATCH("Customer ID", 'E4 TB Allocation Details'!$A$18:$L$18, 0),FALSE), 'E2 Allocators'!$B$15:$W$361, MATCH(AL$17, 'E2 Allocators'!$B$15:$W$15, 0),FALSE)), 0, VLOOKUP(VLOOKUP($A616, 'E4 TB Allocation Details'!$A$18:$L$217, MATCH("Customer ID", 'E4 TB Allocation Details'!$A$18:$L$18, 0),FALSE), 'E2 Allocators'!$B$15:$W$361, MATCH(AL$17, 'E2 Allocators'!$B$15:$W$15, 0),FALSE))</f>
        <v>0</v>
      </c>
      <c r="AM616" s="1257">
        <f>IF(ISERROR(VLOOKUP(VLOOKUP($A616, 'E4 TB Allocation Details'!$A$18:$L$217, MATCH("Customer ID", 'E4 TB Allocation Details'!$A$18:$L$18, 0),FALSE), 'E2 Allocators'!$B$15:$W$361, MATCH(AM$17, 'E2 Allocators'!$B$15:$W$15, 0),FALSE)), 0, VLOOKUP(VLOOKUP($A616, 'E4 TB Allocation Details'!$A$18:$L$217, MATCH("Customer ID", 'E4 TB Allocation Details'!$A$18:$L$18, 0),FALSE), 'E2 Allocators'!$B$15:$W$361, MATCH(AM$17, 'E2 Allocators'!$B$15:$W$15, 0),FALSE))</f>
        <v>0</v>
      </c>
      <c r="AN616" s="1257">
        <f>IF(ISERROR(VLOOKUP(VLOOKUP($A616, 'E4 TB Allocation Details'!$A$18:$L$217, MATCH("Customer ID", 'E4 TB Allocation Details'!$A$18:$L$18, 0),FALSE), 'E2 Allocators'!$B$15:$W$361, MATCH(AN$17, 'E2 Allocators'!$B$15:$W$15, 0),FALSE)), 0, VLOOKUP(VLOOKUP($A616, 'E4 TB Allocation Details'!$A$18:$L$217, MATCH("Customer ID", 'E4 TB Allocation Details'!$A$18:$L$18, 0),FALSE), 'E2 Allocators'!$B$15:$W$361, MATCH(AN$17, 'E2 Allocators'!$B$15:$W$15, 0),FALSE))</f>
        <v>0</v>
      </c>
      <c r="AO616" s="1257">
        <f>IF(ISERROR(VLOOKUP(VLOOKUP($A616, 'E4 TB Allocation Details'!$A$18:$L$217, MATCH("Customer ID", 'E4 TB Allocation Details'!$A$18:$L$18, 0),FALSE), 'E2 Allocators'!$B$15:$W$361, MATCH(AO$17, 'E2 Allocators'!$B$15:$W$15, 0),FALSE)), 0, VLOOKUP(VLOOKUP($A616, 'E4 TB Allocation Details'!$A$18:$L$217, MATCH("Customer ID", 'E4 TB Allocation Details'!$A$18:$L$18, 0),FALSE), 'E2 Allocators'!$B$15:$W$361, MATCH(AO$17, 'E2 Allocators'!$B$15:$W$15, 0),FALSE))</f>
        <v>0</v>
      </c>
      <c r="AP616" s="1257">
        <f>IF(ISERROR(VLOOKUP(VLOOKUP($A616, 'E4 TB Allocation Details'!$A$18:$L$217, MATCH("Customer ID", 'E4 TB Allocation Details'!$A$18:$L$18, 0),FALSE), 'E2 Allocators'!$B$15:$W$361, MATCH(AP$17, 'E2 Allocators'!$B$15:$W$15, 0),FALSE)), 0, VLOOKUP(VLOOKUP($A616, 'E4 TB Allocation Details'!$A$18:$L$217, MATCH("Customer ID", 'E4 TB Allocation Details'!$A$18:$L$18, 0),FALSE), 'E2 Allocators'!$B$15:$W$361, MATCH(AP$17, 'E2 Allocators'!$B$15:$W$15, 0),FALSE))</f>
        <v>0</v>
      </c>
      <c r="AQ616" s="1257">
        <f>IF(ISERROR(VLOOKUP(VLOOKUP($A616, 'E4 TB Allocation Details'!$A$18:$L$217, MATCH("Customer ID", 'E4 TB Allocation Details'!$A$18:$L$18, 0),FALSE), 'E2 Allocators'!$B$15:$W$361, MATCH(AQ$17, 'E2 Allocators'!$B$15:$W$15, 0),FALSE)), 0, VLOOKUP(VLOOKUP($A616, 'E4 TB Allocation Details'!$A$18:$L$217, MATCH("Customer ID", 'E4 TB Allocation Details'!$A$18:$L$18, 0),FALSE), 'E2 Allocators'!$B$15:$W$361, MATCH(AQ$17, 'E2 Allocators'!$B$15:$W$15, 0),FALSE))</f>
        <v>0</v>
      </c>
      <c r="AR616" s="1257">
        <f>IF(ISERROR(VLOOKUP(VLOOKUP($A616, 'E4 TB Allocation Details'!$A$18:$L$217, MATCH("Customer ID", 'E4 TB Allocation Details'!$A$18:$L$18, 0),FALSE), 'E2 Allocators'!$B$15:$W$361, MATCH(AR$17, 'E2 Allocators'!$B$15:$W$15, 0),FALSE)), 0, VLOOKUP(VLOOKUP($A616, 'E4 TB Allocation Details'!$A$18:$L$217, MATCH("Customer ID", 'E4 TB Allocation Details'!$A$18:$L$18, 0),FALSE), 'E2 Allocators'!$B$15:$W$361, MATCH(AR$17, 'E2 Allocators'!$B$15:$W$15, 0),FALSE))</f>
        <v>0</v>
      </c>
      <c r="AS616" s="1257">
        <f>IF(ISERROR(VLOOKUP(VLOOKUP($A616, 'E4 TB Allocation Details'!$A$18:$L$217, MATCH("Customer ID", 'E4 TB Allocation Details'!$A$18:$L$18, 0),FALSE), 'E2 Allocators'!$B$15:$W$361, MATCH(AS$17, 'E2 Allocators'!$B$15:$W$15, 0),FALSE)), 0, VLOOKUP(VLOOKUP($A616, 'E4 TB Allocation Details'!$A$18:$L$217, MATCH("Customer ID", 'E4 TB Allocation Details'!$A$18:$L$18, 0),FALSE), 'E2 Allocators'!$B$15:$W$361, MATCH(AS$17, 'E2 Allocators'!$B$15:$W$15, 0),FALSE))</f>
        <v>0</v>
      </c>
      <c r="AT616" s="1257">
        <f>IF(ISERROR(VLOOKUP(VLOOKUP($A616, 'E4 TB Allocation Details'!$A$18:$L$217, MATCH("Customer ID", 'E4 TB Allocation Details'!$A$18:$L$18, 0),FALSE), 'E2 Allocators'!$B$15:$W$361, MATCH(AT$17, 'E2 Allocators'!$B$15:$W$15, 0),FALSE)), 0, VLOOKUP(VLOOKUP($A616, 'E4 TB Allocation Details'!$A$18:$L$217, MATCH("Customer ID", 'E4 TB Allocation Details'!$A$18:$L$18, 0),FALSE), 'E2 Allocators'!$B$15:$W$361, MATCH(AT$17, 'E2 Allocators'!$B$15:$W$15, 0),FALSE))</f>
        <v>0</v>
      </c>
      <c r="AU616" s="1257">
        <f>IF(ISERROR(VLOOKUP(VLOOKUP($A616, 'E4 TB Allocation Details'!$A$18:$L$217, MATCH("Customer ID", 'E4 TB Allocation Details'!$A$18:$L$18, 0),FALSE), 'E2 Allocators'!$B$15:$W$361, MATCH(AU$17, 'E2 Allocators'!$B$15:$W$15, 0),FALSE)), 0, VLOOKUP(VLOOKUP($A616, 'E4 TB Allocation Details'!$A$18:$L$217, MATCH("Customer ID", 'E4 TB Allocation Details'!$A$18:$L$18, 0),FALSE), 'E2 Allocators'!$B$15:$W$361, MATCH(AU$17, 'E2 Allocators'!$B$15:$W$15, 0),FALSE))</f>
        <v>0</v>
      </c>
      <c r="AV616" s="1262">
        <f t="shared" si="965"/>
        <v>0</v>
      </c>
      <c r="AW616" s="1259"/>
      <c r="AX616" s="1259"/>
      <c r="AY616" s="1259"/>
      <c r="AZ616" s="1259"/>
      <c r="BA616" s="1259"/>
      <c r="BB616" s="1259"/>
      <c r="BC616" s="1259"/>
      <c r="BD616" s="1259"/>
      <c r="BE616" s="1259"/>
      <c r="BF616" s="1259"/>
      <c r="BG616" s="1259"/>
      <c r="BH616" s="1259"/>
      <c r="BI616" s="1259"/>
      <c r="BJ616" s="1259"/>
      <c r="BK616" s="1259"/>
      <c r="BL616" s="1259"/>
      <c r="BM616" s="1259"/>
      <c r="BN616" s="1259"/>
      <c r="BO616" s="1259"/>
      <c r="BP616" s="1259"/>
      <c r="BQ616" s="1260"/>
    </row>
    <row r="617" spans="1:69" s="234" customFormat="1" ht="12.75" x14ac:dyDescent="0.2">
      <c r="A617" s="1261" t="s">
        <v>870</v>
      </c>
      <c r="B617" s="1254" t="s">
        <v>370</v>
      </c>
      <c r="C617" s="1255">
        <v>1</v>
      </c>
      <c r="D617" s="1256">
        <f t="shared" si="962"/>
        <v>1</v>
      </c>
      <c r="E617" s="1256">
        <f>VLOOKUP($A617,'E1 Categorization'!$A$35:$E$115,5,FALSE)</f>
        <v>0</v>
      </c>
      <c r="F617" s="1256">
        <f t="shared" si="963"/>
        <v>1</v>
      </c>
      <c r="G617" s="1257">
        <f>IF(ISERROR(VLOOKUP(VLOOKUP($A617, 'E4 TB Allocation Details'!$A$18:$L$217, MATCH("Demand ID", 'E4 TB Allocation Details'!$A$18:$L$18, 0),FALSE), 'E2 Allocators'!$B$15:$W$361, MATCH(G$17, 'E2 Allocators'!$B$15:$W$15, 0),FALSE)), 0, VLOOKUP(VLOOKUP($A617, 'E4 TB Allocation Details'!$A$18:$L$217, MATCH("Demand ID", 'E4 TB Allocation Details'!$A$18:$L$18, 0),FALSE), 'E2 Allocators'!$B$15:$W$361, MATCH(G$17, 'E2 Allocators'!$B$15:$W$15, 0),FALSE))</f>
        <v>0.327249628138367</v>
      </c>
      <c r="H617" s="1257">
        <f>IF(ISERROR(VLOOKUP(VLOOKUP($A617, 'E4 TB Allocation Details'!$A$18:$L$217, MATCH("Demand ID", 'E4 TB Allocation Details'!$A$18:$L$18, 0),FALSE), 'E2 Allocators'!$B$15:$W$361, MATCH(H$17, 'E2 Allocators'!$B$15:$W$15, 0),FALSE)), 0, VLOOKUP(VLOOKUP($A617, 'E4 TB Allocation Details'!$A$18:$L$217, MATCH("Demand ID", 'E4 TB Allocation Details'!$A$18:$L$18, 0),FALSE), 'E2 Allocators'!$B$15:$W$361, MATCH(H$17, 'E2 Allocators'!$B$15:$W$15, 0),FALSE))</f>
        <v>8.7737977540411807E-2</v>
      </c>
      <c r="I617" s="1257">
        <f>IF(ISERROR(VLOOKUP(VLOOKUP($A617, 'E4 TB Allocation Details'!$A$18:$L$217, MATCH("Demand ID", 'E4 TB Allocation Details'!$A$18:$L$18, 0),FALSE), 'E2 Allocators'!$B$15:$W$361, MATCH(I$17, 'E2 Allocators'!$B$15:$W$15, 0),FALSE)), 0, VLOOKUP(VLOOKUP($A617, 'E4 TB Allocation Details'!$A$18:$L$217, MATCH("Demand ID", 'E4 TB Allocation Details'!$A$18:$L$18, 0),FALSE), 'E2 Allocators'!$B$15:$W$361, MATCH(I$17, 'E2 Allocators'!$B$15:$W$15, 0),FALSE))</f>
        <v>0.21223961004216466</v>
      </c>
      <c r="J617" s="1257">
        <f>IF(ISERROR(VLOOKUP(VLOOKUP($A617, 'E4 TB Allocation Details'!$A$18:$L$217, MATCH("Demand ID", 'E4 TB Allocation Details'!$A$18:$L$18, 0),FALSE), 'E2 Allocators'!$B$15:$W$361, MATCH(J$17, 'E2 Allocators'!$B$15:$W$15, 0),FALSE)), 0, VLOOKUP(VLOOKUP($A617, 'E4 TB Allocation Details'!$A$18:$L$217, MATCH("Demand ID", 'E4 TB Allocation Details'!$A$18:$L$18, 0),FALSE), 'E2 Allocators'!$B$15:$W$361, MATCH(J$17, 'E2 Allocators'!$B$15:$W$15, 0),FALSE))</f>
        <v>0</v>
      </c>
      <c r="K617" s="1257">
        <f>IF(ISERROR(VLOOKUP(VLOOKUP($A617, 'E4 TB Allocation Details'!$A$18:$L$217, MATCH("Demand ID", 'E4 TB Allocation Details'!$A$18:$L$18, 0),FALSE), 'E2 Allocators'!$B$15:$W$361, MATCH(K$17, 'E2 Allocators'!$B$15:$W$15, 0),FALSE)), 0, VLOOKUP(VLOOKUP($A617, 'E4 TB Allocation Details'!$A$18:$L$217, MATCH("Demand ID", 'E4 TB Allocation Details'!$A$18:$L$18, 0),FALSE), 'E2 Allocators'!$B$15:$W$361, MATCH(K$17, 'E2 Allocators'!$B$15:$W$15, 0),FALSE))</f>
        <v>0.1418009119878379</v>
      </c>
      <c r="L617" s="1257">
        <f>IF(ISERROR(VLOOKUP(VLOOKUP($A617, 'E4 TB Allocation Details'!$A$18:$L$217, MATCH("Demand ID", 'E4 TB Allocation Details'!$A$18:$L$18, 0),FALSE), 'E2 Allocators'!$B$15:$W$361, MATCH(L$17, 'E2 Allocators'!$B$15:$W$15, 0),FALSE)), 0, VLOOKUP(VLOOKUP($A617, 'E4 TB Allocation Details'!$A$18:$L$217, MATCH("Demand ID", 'E4 TB Allocation Details'!$A$18:$L$18, 0),FALSE), 'E2 Allocators'!$B$15:$W$361, MATCH(L$17, 'E2 Allocators'!$B$15:$W$15, 0),FALSE))</f>
        <v>0.21852846482673824</v>
      </c>
      <c r="M617" s="1257">
        <f>IF(ISERROR(VLOOKUP(VLOOKUP($A617, 'E4 TB Allocation Details'!$A$18:$L$217, MATCH("Demand ID", 'E4 TB Allocation Details'!$A$18:$L$18, 0),FALSE), 'E2 Allocators'!$B$15:$W$361, MATCH(M$17, 'E2 Allocators'!$B$15:$W$15, 0),FALSE)), 0, VLOOKUP(VLOOKUP($A617, 'E4 TB Allocation Details'!$A$18:$L$217, MATCH("Demand ID", 'E4 TB Allocation Details'!$A$18:$L$18, 0),FALSE), 'E2 Allocators'!$B$15:$W$361, MATCH(M$17, 'E2 Allocators'!$B$15:$W$15, 0),FALSE))</f>
        <v>9.961721703243347E-3</v>
      </c>
      <c r="N617" s="1257">
        <f>IF(ISERROR(VLOOKUP(VLOOKUP($A617, 'E4 TB Allocation Details'!$A$18:$L$217, MATCH("Demand ID", 'E4 TB Allocation Details'!$A$18:$L$18, 0),FALSE), 'E2 Allocators'!$B$15:$W$361, MATCH(N$17, 'E2 Allocators'!$B$15:$W$15, 0),FALSE)), 0, VLOOKUP(VLOOKUP($A617, 'E4 TB Allocation Details'!$A$18:$L$217, MATCH("Demand ID", 'E4 TB Allocation Details'!$A$18:$L$18, 0),FALSE), 'E2 Allocators'!$B$15:$W$361, MATCH(N$17, 'E2 Allocators'!$B$15:$W$15, 0),FALSE))</f>
        <v>6.3075955689159127E-4</v>
      </c>
      <c r="O617" s="1257">
        <f>IF(ISERROR(VLOOKUP(VLOOKUP($A617, 'E4 TB Allocation Details'!$A$18:$L$217, MATCH("Demand ID", 'E4 TB Allocation Details'!$A$18:$L$18, 0),FALSE), 'E2 Allocators'!$B$15:$W$361, MATCH(O$17, 'E2 Allocators'!$B$15:$W$15, 0),FALSE)), 0, VLOOKUP(VLOOKUP($A617, 'E4 TB Allocation Details'!$A$18:$L$217, MATCH("Demand ID", 'E4 TB Allocation Details'!$A$18:$L$18, 0),FALSE), 'E2 Allocators'!$B$15:$W$361, MATCH(O$17, 'E2 Allocators'!$B$15:$W$15, 0),FALSE))</f>
        <v>1.8509262043455339E-3</v>
      </c>
      <c r="P617" s="1257">
        <f>IF(ISERROR(VLOOKUP(VLOOKUP($A617, 'E4 TB Allocation Details'!$A$18:$L$217, MATCH("Demand ID", 'E4 TB Allocation Details'!$A$18:$L$18, 0),FALSE), 'E2 Allocators'!$B$15:$W$361, MATCH(P$17, 'E2 Allocators'!$B$15:$W$15, 0),FALSE)), 0, VLOOKUP(VLOOKUP($A617, 'E4 TB Allocation Details'!$A$18:$L$217, MATCH("Demand ID", 'E4 TB Allocation Details'!$A$18:$L$18, 0),FALSE), 'E2 Allocators'!$B$15:$W$361, MATCH(P$17, 'E2 Allocators'!$B$15:$W$15, 0),FALSE))</f>
        <v>0</v>
      </c>
      <c r="Q617" s="1257">
        <f>IF(ISERROR(VLOOKUP(VLOOKUP($A617, 'E4 TB Allocation Details'!$A$18:$L$217, MATCH("Demand ID", 'E4 TB Allocation Details'!$A$18:$L$18, 0),FALSE), 'E2 Allocators'!$B$15:$W$361, MATCH(Q$17, 'E2 Allocators'!$B$15:$W$15, 0),FALSE)), 0, VLOOKUP(VLOOKUP($A617, 'E4 TB Allocation Details'!$A$18:$L$217, MATCH("Demand ID", 'E4 TB Allocation Details'!$A$18:$L$18, 0),FALSE), 'E2 Allocators'!$B$15:$W$361, MATCH(Q$17, 'E2 Allocators'!$B$15:$W$15, 0),FALSE))</f>
        <v>0</v>
      </c>
      <c r="R617" s="1257">
        <f>IF(ISERROR(VLOOKUP(VLOOKUP($A617, 'E4 TB Allocation Details'!$A$18:$L$217, MATCH("Demand ID", 'E4 TB Allocation Details'!$A$18:$L$18, 0),FALSE), 'E2 Allocators'!$B$15:$W$361, MATCH(R$17, 'E2 Allocators'!$B$15:$W$15, 0),FALSE)), 0, VLOOKUP(VLOOKUP($A617, 'E4 TB Allocation Details'!$A$18:$L$217, MATCH("Demand ID", 'E4 TB Allocation Details'!$A$18:$L$18, 0),FALSE), 'E2 Allocators'!$B$15:$W$361, MATCH(R$17, 'E2 Allocators'!$B$15:$W$15, 0),FALSE))</f>
        <v>0</v>
      </c>
      <c r="S617" s="1257">
        <f>IF(ISERROR(VLOOKUP(VLOOKUP($A617, 'E4 TB Allocation Details'!$A$18:$L$217, MATCH("Demand ID", 'E4 TB Allocation Details'!$A$18:$L$18, 0),FALSE), 'E2 Allocators'!$B$15:$W$361, MATCH(S$17, 'E2 Allocators'!$B$15:$W$15, 0),FALSE)), 0, VLOOKUP(VLOOKUP($A617, 'E4 TB Allocation Details'!$A$18:$L$217, MATCH("Demand ID", 'E4 TB Allocation Details'!$A$18:$L$18, 0),FALSE), 'E2 Allocators'!$B$15:$W$361, MATCH(S$17, 'E2 Allocators'!$B$15:$W$15, 0),FALSE))</f>
        <v>0</v>
      </c>
      <c r="T617" s="1257">
        <f>IF(ISERROR(VLOOKUP(VLOOKUP($A617, 'E4 TB Allocation Details'!$A$18:$L$217, MATCH("Demand ID", 'E4 TB Allocation Details'!$A$18:$L$18, 0),FALSE), 'E2 Allocators'!$B$15:$W$361, MATCH(T$17, 'E2 Allocators'!$B$15:$W$15, 0),FALSE)), 0, VLOOKUP(VLOOKUP($A617, 'E4 TB Allocation Details'!$A$18:$L$217, MATCH("Demand ID", 'E4 TB Allocation Details'!$A$18:$L$18, 0),FALSE), 'E2 Allocators'!$B$15:$W$361, MATCH(T$17, 'E2 Allocators'!$B$15:$W$15, 0),FALSE))</f>
        <v>0</v>
      </c>
      <c r="U617" s="1257">
        <f>IF(ISERROR(VLOOKUP(VLOOKUP($A617, 'E4 TB Allocation Details'!$A$18:$L$217, MATCH("Demand ID", 'E4 TB Allocation Details'!$A$18:$L$18, 0),FALSE), 'E2 Allocators'!$B$15:$W$361, MATCH(U$17, 'E2 Allocators'!$B$15:$W$15, 0),FALSE)), 0, VLOOKUP(VLOOKUP($A617, 'E4 TB Allocation Details'!$A$18:$L$217, MATCH("Demand ID", 'E4 TB Allocation Details'!$A$18:$L$18, 0),FALSE), 'E2 Allocators'!$B$15:$W$361, MATCH(U$17, 'E2 Allocators'!$B$15:$W$15, 0),FALSE))</f>
        <v>0</v>
      </c>
      <c r="V617" s="1257">
        <f>IF(ISERROR(VLOOKUP(VLOOKUP($A617, 'E4 TB Allocation Details'!$A$18:$L$217, MATCH("Demand ID", 'E4 TB Allocation Details'!$A$18:$L$18, 0),FALSE), 'E2 Allocators'!$B$15:$W$361, MATCH(V$17, 'E2 Allocators'!$B$15:$W$15, 0),FALSE)), 0, VLOOKUP(VLOOKUP($A617, 'E4 TB Allocation Details'!$A$18:$L$217, MATCH("Demand ID", 'E4 TB Allocation Details'!$A$18:$L$18, 0),FALSE), 'E2 Allocators'!$B$15:$W$361, MATCH(V$17, 'E2 Allocators'!$B$15:$W$15, 0),FALSE))</f>
        <v>0</v>
      </c>
      <c r="W617" s="1257">
        <f>IF(ISERROR(VLOOKUP(VLOOKUP($A617, 'E4 TB Allocation Details'!$A$18:$L$217, MATCH("Demand ID", 'E4 TB Allocation Details'!$A$18:$L$18, 0),FALSE), 'E2 Allocators'!$B$15:$W$361, MATCH(W$17, 'E2 Allocators'!$B$15:$W$15, 0),FALSE)), 0, VLOOKUP(VLOOKUP($A617, 'E4 TB Allocation Details'!$A$18:$L$217, MATCH("Demand ID", 'E4 TB Allocation Details'!$A$18:$L$18, 0),FALSE), 'E2 Allocators'!$B$15:$W$361, MATCH(W$17, 'E2 Allocators'!$B$15:$W$15, 0),FALSE))</f>
        <v>0</v>
      </c>
      <c r="X617" s="1257">
        <f>IF(ISERROR(VLOOKUP(VLOOKUP($A617, 'E4 TB Allocation Details'!$A$18:$L$217, MATCH("Demand ID", 'E4 TB Allocation Details'!$A$18:$L$18, 0),FALSE), 'E2 Allocators'!$B$15:$W$361, MATCH(X$17, 'E2 Allocators'!$B$15:$W$15, 0),FALSE)), 0, VLOOKUP(VLOOKUP($A617, 'E4 TB Allocation Details'!$A$18:$L$217, MATCH("Demand ID", 'E4 TB Allocation Details'!$A$18:$L$18, 0),FALSE), 'E2 Allocators'!$B$15:$W$361, MATCH(X$17, 'E2 Allocators'!$B$15:$W$15, 0),FALSE))</f>
        <v>0</v>
      </c>
      <c r="Y617" s="1257">
        <f>IF(ISERROR(VLOOKUP(VLOOKUP($A617, 'E4 TB Allocation Details'!$A$18:$L$217, MATCH("Demand ID", 'E4 TB Allocation Details'!$A$18:$L$18, 0),FALSE), 'E2 Allocators'!$B$15:$W$361, MATCH(Y$17, 'E2 Allocators'!$B$15:$W$15, 0),FALSE)), 0, VLOOKUP(VLOOKUP($A617, 'E4 TB Allocation Details'!$A$18:$L$217, MATCH("Demand ID", 'E4 TB Allocation Details'!$A$18:$L$18, 0),FALSE), 'E2 Allocators'!$B$15:$W$361, MATCH(Y$17, 'E2 Allocators'!$B$15:$W$15, 0),FALSE))</f>
        <v>0</v>
      </c>
      <c r="Z617" s="1257">
        <f>IF(ISERROR(VLOOKUP(VLOOKUP($A617, 'E4 TB Allocation Details'!$A$18:$L$217, MATCH("Demand ID", 'E4 TB Allocation Details'!$A$18:$L$18, 0),FALSE), 'E2 Allocators'!$B$15:$W$361, MATCH(Z$17, 'E2 Allocators'!$B$15:$W$15, 0),FALSE)), 0, VLOOKUP(VLOOKUP($A617, 'E4 TB Allocation Details'!$A$18:$L$217, MATCH("Demand ID", 'E4 TB Allocation Details'!$A$18:$L$18, 0),FALSE), 'E2 Allocators'!$B$15:$W$361, MATCH(Z$17, 'E2 Allocators'!$B$15:$W$15, 0),FALSE))</f>
        <v>0</v>
      </c>
      <c r="AA617" s="1262">
        <f t="shared" si="964"/>
        <v>1.0000000000000002</v>
      </c>
      <c r="AB617" s="1257">
        <f>IF(ISERROR(VLOOKUP(VLOOKUP($A617, 'E4 TB Allocation Details'!$A$18:$L$217, MATCH("Customer ID", 'E4 TB Allocation Details'!$A$18:$L$18, 0),FALSE), 'E2 Allocators'!$B$15:$W$361, MATCH(AB$17, 'E2 Allocators'!$B$15:$W$15, 0),FALSE)), 0, VLOOKUP(VLOOKUP($A617, 'E4 TB Allocation Details'!$A$18:$L$217, MATCH("Customer ID", 'E4 TB Allocation Details'!$A$18:$L$18, 0),FALSE), 'E2 Allocators'!$B$15:$W$361, MATCH(AB$17, 'E2 Allocators'!$B$15:$W$15, 0),FALSE))</f>
        <v>0</v>
      </c>
      <c r="AC617" s="1257">
        <f>IF(ISERROR(VLOOKUP(VLOOKUP($A617, 'E4 TB Allocation Details'!$A$18:$L$217, MATCH("Customer ID", 'E4 TB Allocation Details'!$A$18:$L$18, 0),FALSE), 'E2 Allocators'!$B$15:$W$361, MATCH(AC$17, 'E2 Allocators'!$B$15:$W$15, 0),FALSE)), 0, VLOOKUP(VLOOKUP($A617, 'E4 TB Allocation Details'!$A$18:$L$217, MATCH("Customer ID", 'E4 TB Allocation Details'!$A$18:$L$18, 0),FALSE), 'E2 Allocators'!$B$15:$W$361, MATCH(AC$17, 'E2 Allocators'!$B$15:$W$15, 0),FALSE))</f>
        <v>0</v>
      </c>
      <c r="AD617" s="1257">
        <f>IF(ISERROR(VLOOKUP(VLOOKUP($A617, 'E4 TB Allocation Details'!$A$18:$L$217, MATCH("Customer ID", 'E4 TB Allocation Details'!$A$18:$L$18, 0),FALSE), 'E2 Allocators'!$B$15:$W$361, MATCH(AD$17, 'E2 Allocators'!$B$15:$W$15, 0),FALSE)), 0, VLOOKUP(VLOOKUP($A617, 'E4 TB Allocation Details'!$A$18:$L$217, MATCH("Customer ID", 'E4 TB Allocation Details'!$A$18:$L$18, 0),FALSE), 'E2 Allocators'!$B$15:$W$361, MATCH(AD$17, 'E2 Allocators'!$B$15:$W$15, 0),FALSE))</f>
        <v>0</v>
      </c>
      <c r="AE617" s="1257">
        <f>IF(ISERROR(VLOOKUP(VLOOKUP($A617, 'E4 TB Allocation Details'!$A$18:$L$217, MATCH("Customer ID", 'E4 TB Allocation Details'!$A$18:$L$18, 0),FALSE), 'E2 Allocators'!$B$15:$W$361, MATCH(AE$17, 'E2 Allocators'!$B$15:$W$15, 0),FALSE)), 0, VLOOKUP(VLOOKUP($A617, 'E4 TB Allocation Details'!$A$18:$L$217, MATCH("Customer ID", 'E4 TB Allocation Details'!$A$18:$L$18, 0),FALSE), 'E2 Allocators'!$B$15:$W$361, MATCH(AE$17, 'E2 Allocators'!$B$15:$W$15, 0),FALSE))</f>
        <v>0</v>
      </c>
      <c r="AF617" s="1257">
        <f>IF(ISERROR(VLOOKUP(VLOOKUP($A617, 'E4 TB Allocation Details'!$A$18:$L$217, MATCH("Customer ID", 'E4 TB Allocation Details'!$A$18:$L$18, 0),FALSE), 'E2 Allocators'!$B$15:$W$361, MATCH(AF$17, 'E2 Allocators'!$B$15:$W$15, 0),FALSE)), 0, VLOOKUP(VLOOKUP($A617, 'E4 TB Allocation Details'!$A$18:$L$217, MATCH("Customer ID", 'E4 TB Allocation Details'!$A$18:$L$18, 0),FALSE), 'E2 Allocators'!$B$15:$W$361, MATCH(AF$17, 'E2 Allocators'!$B$15:$W$15, 0),FALSE))</f>
        <v>0</v>
      </c>
      <c r="AG617" s="1257">
        <f>IF(ISERROR(VLOOKUP(VLOOKUP($A617, 'E4 TB Allocation Details'!$A$18:$L$217, MATCH("Customer ID", 'E4 TB Allocation Details'!$A$18:$L$18, 0),FALSE), 'E2 Allocators'!$B$15:$W$361, MATCH(AG$17, 'E2 Allocators'!$B$15:$W$15, 0),FALSE)), 0, VLOOKUP(VLOOKUP($A617, 'E4 TB Allocation Details'!$A$18:$L$217, MATCH("Customer ID", 'E4 TB Allocation Details'!$A$18:$L$18, 0),FALSE), 'E2 Allocators'!$B$15:$W$361, MATCH(AG$17, 'E2 Allocators'!$B$15:$W$15, 0),FALSE))</f>
        <v>0</v>
      </c>
      <c r="AH617" s="1257">
        <f>IF(ISERROR(VLOOKUP(VLOOKUP($A617, 'E4 TB Allocation Details'!$A$18:$L$217, MATCH("Customer ID", 'E4 TB Allocation Details'!$A$18:$L$18, 0),FALSE), 'E2 Allocators'!$B$15:$W$361, MATCH(AH$17, 'E2 Allocators'!$B$15:$W$15, 0),FALSE)), 0, VLOOKUP(VLOOKUP($A617, 'E4 TB Allocation Details'!$A$18:$L$217, MATCH("Customer ID", 'E4 TB Allocation Details'!$A$18:$L$18, 0),FALSE), 'E2 Allocators'!$B$15:$W$361, MATCH(AH$17, 'E2 Allocators'!$B$15:$W$15, 0),FALSE))</f>
        <v>0</v>
      </c>
      <c r="AI617" s="1257">
        <f>IF(ISERROR(VLOOKUP(VLOOKUP($A617, 'E4 TB Allocation Details'!$A$18:$L$217, MATCH("Customer ID", 'E4 TB Allocation Details'!$A$18:$L$18, 0),FALSE), 'E2 Allocators'!$B$15:$W$361, MATCH(AI$17, 'E2 Allocators'!$B$15:$W$15, 0),FALSE)), 0, VLOOKUP(VLOOKUP($A617, 'E4 TB Allocation Details'!$A$18:$L$217, MATCH("Customer ID", 'E4 TB Allocation Details'!$A$18:$L$18, 0),FALSE), 'E2 Allocators'!$B$15:$W$361, MATCH(AI$17, 'E2 Allocators'!$B$15:$W$15, 0),FALSE))</f>
        <v>0</v>
      </c>
      <c r="AJ617" s="1257">
        <f>IF(ISERROR(VLOOKUP(VLOOKUP($A617, 'E4 TB Allocation Details'!$A$18:$L$217, MATCH("Customer ID", 'E4 TB Allocation Details'!$A$18:$L$18, 0),FALSE), 'E2 Allocators'!$B$15:$W$361, MATCH(AJ$17, 'E2 Allocators'!$B$15:$W$15, 0),FALSE)), 0, VLOOKUP(VLOOKUP($A617, 'E4 TB Allocation Details'!$A$18:$L$217, MATCH("Customer ID", 'E4 TB Allocation Details'!$A$18:$L$18, 0),FALSE), 'E2 Allocators'!$B$15:$W$361, MATCH(AJ$17, 'E2 Allocators'!$B$15:$W$15, 0),FALSE))</f>
        <v>0</v>
      </c>
      <c r="AK617" s="1257">
        <f>IF(ISERROR(VLOOKUP(VLOOKUP($A617, 'E4 TB Allocation Details'!$A$18:$L$217, MATCH("Customer ID", 'E4 TB Allocation Details'!$A$18:$L$18, 0),FALSE), 'E2 Allocators'!$B$15:$W$361, MATCH(AK$17, 'E2 Allocators'!$B$15:$W$15, 0),FALSE)), 0, VLOOKUP(VLOOKUP($A617, 'E4 TB Allocation Details'!$A$18:$L$217, MATCH("Customer ID", 'E4 TB Allocation Details'!$A$18:$L$18, 0),FALSE), 'E2 Allocators'!$B$15:$W$361, MATCH(AK$17, 'E2 Allocators'!$B$15:$W$15, 0),FALSE))</f>
        <v>0</v>
      </c>
      <c r="AL617" s="1257">
        <f>IF(ISERROR(VLOOKUP(VLOOKUP($A617, 'E4 TB Allocation Details'!$A$18:$L$217, MATCH("Customer ID", 'E4 TB Allocation Details'!$A$18:$L$18, 0),FALSE), 'E2 Allocators'!$B$15:$W$361, MATCH(AL$17, 'E2 Allocators'!$B$15:$W$15, 0),FALSE)), 0, VLOOKUP(VLOOKUP($A617, 'E4 TB Allocation Details'!$A$18:$L$217, MATCH("Customer ID", 'E4 TB Allocation Details'!$A$18:$L$18, 0),FALSE), 'E2 Allocators'!$B$15:$W$361, MATCH(AL$17, 'E2 Allocators'!$B$15:$W$15, 0),FALSE))</f>
        <v>0</v>
      </c>
      <c r="AM617" s="1257">
        <f>IF(ISERROR(VLOOKUP(VLOOKUP($A617, 'E4 TB Allocation Details'!$A$18:$L$217, MATCH("Customer ID", 'E4 TB Allocation Details'!$A$18:$L$18, 0),FALSE), 'E2 Allocators'!$B$15:$W$361, MATCH(AM$17, 'E2 Allocators'!$B$15:$W$15, 0),FALSE)), 0, VLOOKUP(VLOOKUP($A617, 'E4 TB Allocation Details'!$A$18:$L$217, MATCH("Customer ID", 'E4 TB Allocation Details'!$A$18:$L$18, 0),FALSE), 'E2 Allocators'!$B$15:$W$361, MATCH(AM$17, 'E2 Allocators'!$B$15:$W$15, 0),FALSE))</f>
        <v>0</v>
      </c>
      <c r="AN617" s="1257">
        <f>IF(ISERROR(VLOOKUP(VLOOKUP($A617, 'E4 TB Allocation Details'!$A$18:$L$217, MATCH("Customer ID", 'E4 TB Allocation Details'!$A$18:$L$18, 0),FALSE), 'E2 Allocators'!$B$15:$W$361, MATCH(AN$17, 'E2 Allocators'!$B$15:$W$15, 0),FALSE)), 0, VLOOKUP(VLOOKUP($A617, 'E4 TB Allocation Details'!$A$18:$L$217, MATCH("Customer ID", 'E4 TB Allocation Details'!$A$18:$L$18, 0),FALSE), 'E2 Allocators'!$B$15:$W$361, MATCH(AN$17, 'E2 Allocators'!$B$15:$W$15, 0),FALSE))</f>
        <v>0</v>
      </c>
      <c r="AO617" s="1257">
        <f>IF(ISERROR(VLOOKUP(VLOOKUP($A617, 'E4 TB Allocation Details'!$A$18:$L$217, MATCH("Customer ID", 'E4 TB Allocation Details'!$A$18:$L$18, 0),FALSE), 'E2 Allocators'!$B$15:$W$361, MATCH(AO$17, 'E2 Allocators'!$B$15:$W$15, 0),FALSE)), 0, VLOOKUP(VLOOKUP($A617, 'E4 TB Allocation Details'!$A$18:$L$217, MATCH("Customer ID", 'E4 TB Allocation Details'!$A$18:$L$18, 0),FALSE), 'E2 Allocators'!$B$15:$W$361, MATCH(AO$17, 'E2 Allocators'!$B$15:$W$15, 0),FALSE))</f>
        <v>0</v>
      </c>
      <c r="AP617" s="1257">
        <f>IF(ISERROR(VLOOKUP(VLOOKUP($A617, 'E4 TB Allocation Details'!$A$18:$L$217, MATCH("Customer ID", 'E4 TB Allocation Details'!$A$18:$L$18, 0),FALSE), 'E2 Allocators'!$B$15:$W$361, MATCH(AP$17, 'E2 Allocators'!$B$15:$W$15, 0),FALSE)), 0, VLOOKUP(VLOOKUP($A617, 'E4 TB Allocation Details'!$A$18:$L$217, MATCH("Customer ID", 'E4 TB Allocation Details'!$A$18:$L$18, 0),FALSE), 'E2 Allocators'!$B$15:$W$361, MATCH(AP$17, 'E2 Allocators'!$B$15:$W$15, 0),FALSE))</f>
        <v>0</v>
      </c>
      <c r="AQ617" s="1257">
        <f>IF(ISERROR(VLOOKUP(VLOOKUP($A617, 'E4 TB Allocation Details'!$A$18:$L$217, MATCH("Customer ID", 'E4 TB Allocation Details'!$A$18:$L$18, 0),FALSE), 'E2 Allocators'!$B$15:$W$361, MATCH(AQ$17, 'E2 Allocators'!$B$15:$W$15, 0),FALSE)), 0, VLOOKUP(VLOOKUP($A617, 'E4 TB Allocation Details'!$A$18:$L$217, MATCH("Customer ID", 'E4 TB Allocation Details'!$A$18:$L$18, 0),FALSE), 'E2 Allocators'!$B$15:$W$361, MATCH(AQ$17, 'E2 Allocators'!$B$15:$W$15, 0),FALSE))</f>
        <v>0</v>
      </c>
      <c r="AR617" s="1257">
        <f>IF(ISERROR(VLOOKUP(VLOOKUP($A617, 'E4 TB Allocation Details'!$A$18:$L$217, MATCH("Customer ID", 'E4 TB Allocation Details'!$A$18:$L$18, 0),FALSE), 'E2 Allocators'!$B$15:$W$361, MATCH(AR$17, 'E2 Allocators'!$B$15:$W$15, 0),FALSE)), 0, VLOOKUP(VLOOKUP($A617, 'E4 TB Allocation Details'!$A$18:$L$217, MATCH("Customer ID", 'E4 TB Allocation Details'!$A$18:$L$18, 0),FALSE), 'E2 Allocators'!$B$15:$W$361, MATCH(AR$17, 'E2 Allocators'!$B$15:$W$15, 0),FALSE))</f>
        <v>0</v>
      </c>
      <c r="AS617" s="1257">
        <f>IF(ISERROR(VLOOKUP(VLOOKUP($A617, 'E4 TB Allocation Details'!$A$18:$L$217, MATCH("Customer ID", 'E4 TB Allocation Details'!$A$18:$L$18, 0),FALSE), 'E2 Allocators'!$B$15:$W$361, MATCH(AS$17, 'E2 Allocators'!$B$15:$W$15, 0),FALSE)), 0, VLOOKUP(VLOOKUP($A617, 'E4 TB Allocation Details'!$A$18:$L$217, MATCH("Customer ID", 'E4 TB Allocation Details'!$A$18:$L$18, 0),FALSE), 'E2 Allocators'!$B$15:$W$361, MATCH(AS$17, 'E2 Allocators'!$B$15:$W$15, 0),FALSE))</f>
        <v>0</v>
      </c>
      <c r="AT617" s="1257">
        <f>IF(ISERROR(VLOOKUP(VLOOKUP($A617, 'E4 TB Allocation Details'!$A$18:$L$217, MATCH("Customer ID", 'E4 TB Allocation Details'!$A$18:$L$18, 0),FALSE), 'E2 Allocators'!$B$15:$W$361, MATCH(AT$17, 'E2 Allocators'!$B$15:$W$15, 0),FALSE)), 0, VLOOKUP(VLOOKUP($A617, 'E4 TB Allocation Details'!$A$18:$L$217, MATCH("Customer ID", 'E4 TB Allocation Details'!$A$18:$L$18, 0),FALSE), 'E2 Allocators'!$B$15:$W$361, MATCH(AT$17, 'E2 Allocators'!$B$15:$W$15, 0),FALSE))</f>
        <v>0</v>
      </c>
      <c r="AU617" s="1257">
        <f>IF(ISERROR(VLOOKUP(VLOOKUP($A617, 'E4 TB Allocation Details'!$A$18:$L$217, MATCH("Customer ID", 'E4 TB Allocation Details'!$A$18:$L$18, 0),FALSE), 'E2 Allocators'!$B$15:$W$361, MATCH(AU$17, 'E2 Allocators'!$B$15:$W$15, 0),FALSE)), 0, VLOOKUP(VLOOKUP($A617, 'E4 TB Allocation Details'!$A$18:$L$217, MATCH("Customer ID", 'E4 TB Allocation Details'!$A$18:$L$18, 0),FALSE), 'E2 Allocators'!$B$15:$W$361, MATCH(AU$17, 'E2 Allocators'!$B$15:$W$15, 0),FALSE))</f>
        <v>0</v>
      </c>
      <c r="AV617" s="1262">
        <f t="shared" si="965"/>
        <v>0</v>
      </c>
      <c r="AW617" s="1259"/>
      <c r="AX617" s="1259"/>
      <c r="AY617" s="1259"/>
      <c r="AZ617" s="1259"/>
      <c r="BA617" s="1259"/>
      <c r="BB617" s="1259"/>
      <c r="BC617" s="1259"/>
      <c r="BD617" s="1259"/>
      <c r="BE617" s="1259"/>
      <c r="BF617" s="1259"/>
      <c r="BG617" s="1259"/>
      <c r="BH617" s="1259"/>
      <c r="BI617" s="1259"/>
      <c r="BJ617" s="1259"/>
      <c r="BK617" s="1259"/>
      <c r="BL617" s="1259"/>
      <c r="BM617" s="1259"/>
      <c r="BN617" s="1259"/>
      <c r="BO617" s="1259"/>
      <c r="BP617" s="1259"/>
      <c r="BQ617" s="1260"/>
    </row>
    <row r="618" spans="1:69" s="234" customFormat="1" ht="12.75" x14ac:dyDescent="0.2">
      <c r="A618" s="1261">
        <v>1830</v>
      </c>
      <c r="B618" s="1254" t="s">
        <v>89</v>
      </c>
      <c r="C618" s="1255"/>
      <c r="D618" s="1256"/>
      <c r="E618" s="1256"/>
      <c r="F618" s="1256"/>
      <c r="G618" s="1257">
        <f>IF(ISERROR(VLOOKUP(VLOOKUP($A618, 'E4 TB Allocation Details'!$A$18:$L$217, MATCH("Demand ID", 'E4 TB Allocation Details'!$A$18:$L$18, 0),FALSE), 'E2 Allocators'!$B$15:$W$361, MATCH(G$17, 'E2 Allocators'!$B$15:$W$15, 0),FALSE)), 0, VLOOKUP(VLOOKUP($A618, 'E4 TB Allocation Details'!$A$18:$L$217, MATCH("Demand ID", 'E4 TB Allocation Details'!$A$18:$L$18, 0),FALSE), 'E2 Allocators'!$B$15:$W$361, MATCH(G$17, 'E2 Allocators'!$B$15:$W$15, 0),FALSE))</f>
        <v>0</v>
      </c>
      <c r="H618" s="1257">
        <f>IF(ISERROR(VLOOKUP(VLOOKUP($A618, 'E4 TB Allocation Details'!$A$18:$L$217, MATCH("Demand ID", 'E4 TB Allocation Details'!$A$18:$L$18, 0),FALSE), 'E2 Allocators'!$B$15:$W$361, MATCH(H$17, 'E2 Allocators'!$B$15:$W$15, 0),FALSE)), 0, VLOOKUP(VLOOKUP($A618, 'E4 TB Allocation Details'!$A$18:$L$217, MATCH("Demand ID", 'E4 TB Allocation Details'!$A$18:$L$18, 0),FALSE), 'E2 Allocators'!$B$15:$W$361, MATCH(H$17, 'E2 Allocators'!$B$15:$W$15, 0),FALSE))</f>
        <v>0</v>
      </c>
      <c r="I618" s="1257">
        <f>IF(ISERROR(VLOOKUP(VLOOKUP($A618, 'E4 TB Allocation Details'!$A$18:$L$217, MATCH("Demand ID", 'E4 TB Allocation Details'!$A$18:$L$18, 0),FALSE), 'E2 Allocators'!$B$15:$W$361, MATCH(I$17, 'E2 Allocators'!$B$15:$W$15, 0),FALSE)), 0, VLOOKUP(VLOOKUP($A618, 'E4 TB Allocation Details'!$A$18:$L$217, MATCH("Demand ID", 'E4 TB Allocation Details'!$A$18:$L$18, 0),FALSE), 'E2 Allocators'!$B$15:$W$361, MATCH(I$17, 'E2 Allocators'!$B$15:$W$15, 0),FALSE))</f>
        <v>0</v>
      </c>
      <c r="J618" s="1257">
        <f>IF(ISERROR(VLOOKUP(VLOOKUP($A618, 'E4 TB Allocation Details'!$A$18:$L$217, MATCH("Demand ID", 'E4 TB Allocation Details'!$A$18:$L$18, 0),FALSE), 'E2 Allocators'!$B$15:$W$361, MATCH(J$17, 'E2 Allocators'!$B$15:$W$15, 0),FALSE)), 0, VLOOKUP(VLOOKUP($A618, 'E4 TB Allocation Details'!$A$18:$L$217, MATCH("Demand ID", 'E4 TB Allocation Details'!$A$18:$L$18, 0),FALSE), 'E2 Allocators'!$B$15:$W$361, MATCH(J$17, 'E2 Allocators'!$B$15:$W$15, 0),FALSE))</f>
        <v>0</v>
      </c>
      <c r="K618" s="1257">
        <f>IF(ISERROR(VLOOKUP(VLOOKUP($A618, 'E4 TB Allocation Details'!$A$18:$L$217, MATCH("Demand ID", 'E4 TB Allocation Details'!$A$18:$L$18, 0),FALSE), 'E2 Allocators'!$B$15:$W$361, MATCH(K$17, 'E2 Allocators'!$B$15:$W$15, 0),FALSE)), 0, VLOOKUP(VLOOKUP($A618, 'E4 TB Allocation Details'!$A$18:$L$217, MATCH("Demand ID", 'E4 TB Allocation Details'!$A$18:$L$18, 0),FALSE), 'E2 Allocators'!$B$15:$W$361, MATCH(K$17, 'E2 Allocators'!$B$15:$W$15, 0),FALSE))</f>
        <v>0</v>
      </c>
      <c r="L618" s="1257">
        <f>IF(ISERROR(VLOOKUP(VLOOKUP($A618, 'E4 TB Allocation Details'!$A$18:$L$217, MATCH("Demand ID", 'E4 TB Allocation Details'!$A$18:$L$18, 0),FALSE), 'E2 Allocators'!$B$15:$W$361, MATCH(L$17, 'E2 Allocators'!$B$15:$W$15, 0),FALSE)), 0, VLOOKUP(VLOOKUP($A618, 'E4 TB Allocation Details'!$A$18:$L$217, MATCH("Demand ID", 'E4 TB Allocation Details'!$A$18:$L$18, 0),FALSE), 'E2 Allocators'!$B$15:$W$361, MATCH(L$17, 'E2 Allocators'!$B$15:$W$15, 0),FALSE))</f>
        <v>0</v>
      </c>
      <c r="M618" s="1257">
        <f>IF(ISERROR(VLOOKUP(VLOOKUP($A618, 'E4 TB Allocation Details'!$A$18:$L$217, MATCH("Demand ID", 'E4 TB Allocation Details'!$A$18:$L$18, 0),FALSE), 'E2 Allocators'!$B$15:$W$361, MATCH(M$17, 'E2 Allocators'!$B$15:$W$15, 0),FALSE)), 0, VLOOKUP(VLOOKUP($A618, 'E4 TB Allocation Details'!$A$18:$L$217, MATCH("Demand ID", 'E4 TB Allocation Details'!$A$18:$L$18, 0),FALSE), 'E2 Allocators'!$B$15:$W$361, MATCH(M$17, 'E2 Allocators'!$B$15:$W$15, 0),FALSE))</f>
        <v>0</v>
      </c>
      <c r="N618" s="1257">
        <f>IF(ISERROR(VLOOKUP(VLOOKUP($A618, 'E4 TB Allocation Details'!$A$18:$L$217, MATCH("Demand ID", 'E4 TB Allocation Details'!$A$18:$L$18, 0),FALSE), 'E2 Allocators'!$B$15:$W$361, MATCH(N$17, 'E2 Allocators'!$B$15:$W$15, 0),FALSE)), 0, VLOOKUP(VLOOKUP($A618, 'E4 TB Allocation Details'!$A$18:$L$217, MATCH("Demand ID", 'E4 TB Allocation Details'!$A$18:$L$18, 0),FALSE), 'E2 Allocators'!$B$15:$W$361, MATCH(N$17, 'E2 Allocators'!$B$15:$W$15, 0),FALSE))</f>
        <v>0</v>
      </c>
      <c r="O618" s="1257">
        <f>IF(ISERROR(VLOOKUP(VLOOKUP($A618, 'E4 TB Allocation Details'!$A$18:$L$217, MATCH("Demand ID", 'E4 TB Allocation Details'!$A$18:$L$18, 0),FALSE), 'E2 Allocators'!$B$15:$W$361, MATCH(O$17, 'E2 Allocators'!$B$15:$W$15, 0),FALSE)), 0, VLOOKUP(VLOOKUP($A618, 'E4 TB Allocation Details'!$A$18:$L$217, MATCH("Demand ID", 'E4 TB Allocation Details'!$A$18:$L$18, 0),FALSE), 'E2 Allocators'!$B$15:$W$361, MATCH(O$17, 'E2 Allocators'!$B$15:$W$15, 0),FALSE))</f>
        <v>0</v>
      </c>
      <c r="P618" s="1257">
        <f>IF(ISERROR(VLOOKUP(VLOOKUP($A618, 'E4 TB Allocation Details'!$A$18:$L$217, MATCH("Demand ID", 'E4 TB Allocation Details'!$A$18:$L$18, 0),FALSE), 'E2 Allocators'!$B$15:$W$361, MATCH(P$17, 'E2 Allocators'!$B$15:$W$15, 0),FALSE)), 0, VLOOKUP(VLOOKUP($A618, 'E4 TB Allocation Details'!$A$18:$L$217, MATCH("Demand ID", 'E4 TB Allocation Details'!$A$18:$L$18, 0),FALSE), 'E2 Allocators'!$B$15:$W$361, MATCH(P$17, 'E2 Allocators'!$B$15:$W$15, 0),FALSE))</f>
        <v>0</v>
      </c>
      <c r="Q618" s="1257">
        <f>IF(ISERROR(VLOOKUP(VLOOKUP($A618, 'E4 TB Allocation Details'!$A$18:$L$217, MATCH("Demand ID", 'E4 TB Allocation Details'!$A$18:$L$18, 0),FALSE), 'E2 Allocators'!$B$15:$W$361, MATCH(Q$17, 'E2 Allocators'!$B$15:$W$15, 0),FALSE)), 0, VLOOKUP(VLOOKUP($A618, 'E4 TB Allocation Details'!$A$18:$L$217, MATCH("Demand ID", 'E4 TB Allocation Details'!$A$18:$L$18, 0),FALSE), 'E2 Allocators'!$B$15:$W$361, MATCH(Q$17, 'E2 Allocators'!$B$15:$W$15, 0),FALSE))</f>
        <v>0</v>
      </c>
      <c r="R618" s="1257">
        <f>IF(ISERROR(VLOOKUP(VLOOKUP($A618, 'E4 TB Allocation Details'!$A$18:$L$217, MATCH("Demand ID", 'E4 TB Allocation Details'!$A$18:$L$18, 0),FALSE), 'E2 Allocators'!$B$15:$W$361, MATCH(R$17, 'E2 Allocators'!$B$15:$W$15, 0),FALSE)), 0, VLOOKUP(VLOOKUP($A618, 'E4 TB Allocation Details'!$A$18:$L$217, MATCH("Demand ID", 'E4 TB Allocation Details'!$A$18:$L$18, 0),FALSE), 'E2 Allocators'!$B$15:$W$361, MATCH(R$17, 'E2 Allocators'!$B$15:$W$15, 0),FALSE))</f>
        <v>0</v>
      </c>
      <c r="S618" s="1257">
        <f>IF(ISERROR(VLOOKUP(VLOOKUP($A618, 'E4 TB Allocation Details'!$A$18:$L$217, MATCH("Demand ID", 'E4 TB Allocation Details'!$A$18:$L$18, 0),FALSE), 'E2 Allocators'!$B$15:$W$361, MATCH(S$17, 'E2 Allocators'!$B$15:$W$15, 0),FALSE)), 0, VLOOKUP(VLOOKUP($A618, 'E4 TB Allocation Details'!$A$18:$L$217, MATCH("Demand ID", 'E4 TB Allocation Details'!$A$18:$L$18, 0),FALSE), 'E2 Allocators'!$B$15:$W$361, MATCH(S$17, 'E2 Allocators'!$B$15:$W$15, 0),FALSE))</f>
        <v>0</v>
      </c>
      <c r="T618" s="1257">
        <f>IF(ISERROR(VLOOKUP(VLOOKUP($A618, 'E4 TB Allocation Details'!$A$18:$L$217, MATCH("Demand ID", 'E4 TB Allocation Details'!$A$18:$L$18, 0),FALSE), 'E2 Allocators'!$B$15:$W$361, MATCH(T$17, 'E2 Allocators'!$B$15:$W$15, 0),FALSE)), 0, VLOOKUP(VLOOKUP($A618, 'E4 TB Allocation Details'!$A$18:$L$217, MATCH("Demand ID", 'E4 TB Allocation Details'!$A$18:$L$18, 0),FALSE), 'E2 Allocators'!$B$15:$W$361, MATCH(T$17, 'E2 Allocators'!$B$15:$W$15, 0),FALSE))</f>
        <v>0</v>
      </c>
      <c r="U618" s="1257">
        <f>IF(ISERROR(VLOOKUP(VLOOKUP($A618, 'E4 TB Allocation Details'!$A$18:$L$217, MATCH("Demand ID", 'E4 TB Allocation Details'!$A$18:$L$18, 0),FALSE), 'E2 Allocators'!$B$15:$W$361, MATCH(U$17, 'E2 Allocators'!$B$15:$W$15, 0),FALSE)), 0, VLOOKUP(VLOOKUP($A618, 'E4 TB Allocation Details'!$A$18:$L$217, MATCH("Demand ID", 'E4 TB Allocation Details'!$A$18:$L$18, 0),FALSE), 'E2 Allocators'!$B$15:$W$361, MATCH(U$17, 'E2 Allocators'!$B$15:$W$15, 0),FALSE))</f>
        <v>0</v>
      </c>
      <c r="V618" s="1257">
        <f>IF(ISERROR(VLOOKUP(VLOOKUP($A618, 'E4 TB Allocation Details'!$A$18:$L$217, MATCH("Demand ID", 'E4 TB Allocation Details'!$A$18:$L$18, 0),FALSE), 'E2 Allocators'!$B$15:$W$361, MATCH(V$17, 'E2 Allocators'!$B$15:$W$15, 0),FALSE)), 0, VLOOKUP(VLOOKUP($A618, 'E4 TB Allocation Details'!$A$18:$L$217, MATCH("Demand ID", 'E4 TB Allocation Details'!$A$18:$L$18, 0),FALSE), 'E2 Allocators'!$B$15:$W$361, MATCH(V$17, 'E2 Allocators'!$B$15:$W$15, 0),FALSE))</f>
        <v>0</v>
      </c>
      <c r="W618" s="1257">
        <f>IF(ISERROR(VLOOKUP(VLOOKUP($A618, 'E4 TB Allocation Details'!$A$18:$L$217, MATCH("Demand ID", 'E4 TB Allocation Details'!$A$18:$L$18, 0),FALSE), 'E2 Allocators'!$B$15:$W$361, MATCH(W$17, 'E2 Allocators'!$B$15:$W$15, 0),FALSE)), 0, VLOOKUP(VLOOKUP($A618, 'E4 TB Allocation Details'!$A$18:$L$217, MATCH("Demand ID", 'E4 TB Allocation Details'!$A$18:$L$18, 0),FALSE), 'E2 Allocators'!$B$15:$W$361, MATCH(W$17, 'E2 Allocators'!$B$15:$W$15, 0),FALSE))</f>
        <v>0</v>
      </c>
      <c r="X618" s="1257">
        <f>IF(ISERROR(VLOOKUP(VLOOKUP($A618, 'E4 TB Allocation Details'!$A$18:$L$217, MATCH("Demand ID", 'E4 TB Allocation Details'!$A$18:$L$18, 0),FALSE), 'E2 Allocators'!$B$15:$W$361, MATCH(X$17, 'E2 Allocators'!$B$15:$W$15, 0),FALSE)), 0, VLOOKUP(VLOOKUP($A618, 'E4 TB Allocation Details'!$A$18:$L$217, MATCH("Demand ID", 'E4 TB Allocation Details'!$A$18:$L$18, 0),FALSE), 'E2 Allocators'!$B$15:$W$361, MATCH(X$17, 'E2 Allocators'!$B$15:$W$15, 0),FALSE))</f>
        <v>0</v>
      </c>
      <c r="Y618" s="1257">
        <f>IF(ISERROR(VLOOKUP(VLOOKUP($A618, 'E4 TB Allocation Details'!$A$18:$L$217, MATCH("Demand ID", 'E4 TB Allocation Details'!$A$18:$L$18, 0),FALSE), 'E2 Allocators'!$B$15:$W$361, MATCH(Y$17, 'E2 Allocators'!$B$15:$W$15, 0),FALSE)), 0, VLOOKUP(VLOOKUP($A618, 'E4 TB Allocation Details'!$A$18:$L$217, MATCH("Demand ID", 'E4 TB Allocation Details'!$A$18:$L$18, 0),FALSE), 'E2 Allocators'!$B$15:$W$361, MATCH(Y$17, 'E2 Allocators'!$B$15:$W$15, 0),FALSE))</f>
        <v>0</v>
      </c>
      <c r="Z618" s="1257">
        <f>IF(ISERROR(VLOOKUP(VLOOKUP($A618, 'E4 TB Allocation Details'!$A$18:$L$217, MATCH("Demand ID", 'E4 TB Allocation Details'!$A$18:$L$18, 0),FALSE), 'E2 Allocators'!$B$15:$W$361, MATCH(Z$17, 'E2 Allocators'!$B$15:$W$15, 0),FALSE)), 0, VLOOKUP(VLOOKUP($A618, 'E4 TB Allocation Details'!$A$18:$L$217, MATCH("Demand ID", 'E4 TB Allocation Details'!$A$18:$L$18, 0),FALSE), 'E2 Allocators'!$B$15:$W$361, MATCH(Z$17, 'E2 Allocators'!$B$15:$W$15, 0),FALSE))</f>
        <v>0</v>
      </c>
      <c r="AA618" s="1262">
        <f t="shared" si="964"/>
        <v>0</v>
      </c>
      <c r="AB618" s="1257">
        <f>IF(ISERROR(VLOOKUP(VLOOKUP($A618, 'E4 TB Allocation Details'!$A$18:$L$217, MATCH("Customer ID", 'E4 TB Allocation Details'!$A$18:$L$18, 0),FALSE), 'E2 Allocators'!$B$15:$W$361, MATCH(AB$17, 'E2 Allocators'!$B$15:$W$15, 0),FALSE)), 0, VLOOKUP(VLOOKUP($A618, 'E4 TB Allocation Details'!$A$18:$L$217, MATCH("Customer ID", 'E4 TB Allocation Details'!$A$18:$L$18, 0),FALSE), 'E2 Allocators'!$B$15:$W$361, MATCH(AB$17, 'E2 Allocators'!$B$15:$W$15, 0),FALSE))</f>
        <v>0</v>
      </c>
      <c r="AC618" s="1257">
        <f>IF(ISERROR(VLOOKUP(VLOOKUP($A618, 'E4 TB Allocation Details'!$A$18:$L$217, MATCH("Customer ID", 'E4 TB Allocation Details'!$A$18:$L$18, 0),FALSE), 'E2 Allocators'!$B$15:$W$361, MATCH(AC$17, 'E2 Allocators'!$B$15:$W$15, 0),FALSE)), 0, VLOOKUP(VLOOKUP($A618, 'E4 TB Allocation Details'!$A$18:$L$217, MATCH("Customer ID", 'E4 TB Allocation Details'!$A$18:$L$18, 0),FALSE), 'E2 Allocators'!$B$15:$W$361, MATCH(AC$17, 'E2 Allocators'!$B$15:$W$15, 0),FALSE))</f>
        <v>0</v>
      </c>
      <c r="AD618" s="1257">
        <f>IF(ISERROR(VLOOKUP(VLOOKUP($A618, 'E4 TB Allocation Details'!$A$18:$L$217, MATCH("Customer ID", 'E4 TB Allocation Details'!$A$18:$L$18, 0),FALSE), 'E2 Allocators'!$B$15:$W$361, MATCH(AD$17, 'E2 Allocators'!$B$15:$W$15, 0),FALSE)), 0, VLOOKUP(VLOOKUP($A618, 'E4 TB Allocation Details'!$A$18:$L$217, MATCH("Customer ID", 'E4 TB Allocation Details'!$A$18:$L$18, 0),FALSE), 'E2 Allocators'!$B$15:$W$361, MATCH(AD$17, 'E2 Allocators'!$B$15:$W$15, 0),FALSE))</f>
        <v>0</v>
      </c>
      <c r="AE618" s="1257">
        <f>IF(ISERROR(VLOOKUP(VLOOKUP($A618, 'E4 TB Allocation Details'!$A$18:$L$217, MATCH("Customer ID", 'E4 TB Allocation Details'!$A$18:$L$18, 0),FALSE), 'E2 Allocators'!$B$15:$W$361, MATCH(AE$17, 'E2 Allocators'!$B$15:$W$15, 0),FALSE)), 0, VLOOKUP(VLOOKUP($A618, 'E4 TB Allocation Details'!$A$18:$L$217, MATCH("Customer ID", 'E4 TB Allocation Details'!$A$18:$L$18, 0),FALSE), 'E2 Allocators'!$B$15:$W$361, MATCH(AE$17, 'E2 Allocators'!$B$15:$W$15, 0),FALSE))</f>
        <v>0</v>
      </c>
      <c r="AF618" s="1257">
        <f>IF(ISERROR(VLOOKUP(VLOOKUP($A618, 'E4 TB Allocation Details'!$A$18:$L$217, MATCH("Customer ID", 'E4 TB Allocation Details'!$A$18:$L$18, 0),FALSE), 'E2 Allocators'!$B$15:$W$361, MATCH(AF$17, 'E2 Allocators'!$B$15:$W$15, 0),FALSE)), 0, VLOOKUP(VLOOKUP($A618, 'E4 TB Allocation Details'!$A$18:$L$217, MATCH("Customer ID", 'E4 TB Allocation Details'!$A$18:$L$18, 0),FALSE), 'E2 Allocators'!$B$15:$W$361, MATCH(AF$17, 'E2 Allocators'!$B$15:$W$15, 0),FALSE))</f>
        <v>0</v>
      </c>
      <c r="AG618" s="1257">
        <f>IF(ISERROR(VLOOKUP(VLOOKUP($A618, 'E4 TB Allocation Details'!$A$18:$L$217, MATCH("Customer ID", 'E4 TB Allocation Details'!$A$18:$L$18, 0),FALSE), 'E2 Allocators'!$B$15:$W$361, MATCH(AG$17, 'E2 Allocators'!$B$15:$W$15, 0),FALSE)), 0, VLOOKUP(VLOOKUP($A618, 'E4 TB Allocation Details'!$A$18:$L$217, MATCH("Customer ID", 'E4 TB Allocation Details'!$A$18:$L$18, 0),FALSE), 'E2 Allocators'!$B$15:$W$361, MATCH(AG$17, 'E2 Allocators'!$B$15:$W$15, 0),FALSE))</f>
        <v>0</v>
      </c>
      <c r="AH618" s="1257">
        <f>IF(ISERROR(VLOOKUP(VLOOKUP($A618, 'E4 TB Allocation Details'!$A$18:$L$217, MATCH("Customer ID", 'E4 TB Allocation Details'!$A$18:$L$18, 0),FALSE), 'E2 Allocators'!$B$15:$W$361, MATCH(AH$17, 'E2 Allocators'!$B$15:$W$15, 0),FALSE)), 0, VLOOKUP(VLOOKUP($A618, 'E4 TB Allocation Details'!$A$18:$L$217, MATCH("Customer ID", 'E4 TB Allocation Details'!$A$18:$L$18, 0),FALSE), 'E2 Allocators'!$B$15:$W$361, MATCH(AH$17, 'E2 Allocators'!$B$15:$W$15, 0),FALSE))</f>
        <v>0</v>
      </c>
      <c r="AI618" s="1257">
        <f>IF(ISERROR(VLOOKUP(VLOOKUP($A618, 'E4 TB Allocation Details'!$A$18:$L$217, MATCH("Customer ID", 'E4 TB Allocation Details'!$A$18:$L$18, 0),FALSE), 'E2 Allocators'!$B$15:$W$361, MATCH(AI$17, 'E2 Allocators'!$B$15:$W$15, 0),FALSE)), 0, VLOOKUP(VLOOKUP($A618, 'E4 TB Allocation Details'!$A$18:$L$217, MATCH("Customer ID", 'E4 TB Allocation Details'!$A$18:$L$18, 0),FALSE), 'E2 Allocators'!$B$15:$W$361, MATCH(AI$17, 'E2 Allocators'!$B$15:$W$15, 0),FALSE))</f>
        <v>0</v>
      </c>
      <c r="AJ618" s="1257">
        <f>IF(ISERROR(VLOOKUP(VLOOKUP($A618, 'E4 TB Allocation Details'!$A$18:$L$217, MATCH("Customer ID", 'E4 TB Allocation Details'!$A$18:$L$18, 0),FALSE), 'E2 Allocators'!$B$15:$W$361, MATCH(AJ$17, 'E2 Allocators'!$B$15:$W$15, 0),FALSE)), 0, VLOOKUP(VLOOKUP($A618, 'E4 TB Allocation Details'!$A$18:$L$217, MATCH("Customer ID", 'E4 TB Allocation Details'!$A$18:$L$18, 0),FALSE), 'E2 Allocators'!$B$15:$W$361, MATCH(AJ$17, 'E2 Allocators'!$B$15:$W$15, 0),FALSE))</f>
        <v>0</v>
      </c>
      <c r="AK618" s="1257">
        <f>IF(ISERROR(VLOOKUP(VLOOKUP($A618, 'E4 TB Allocation Details'!$A$18:$L$217, MATCH("Customer ID", 'E4 TB Allocation Details'!$A$18:$L$18, 0),FALSE), 'E2 Allocators'!$B$15:$W$361, MATCH(AK$17, 'E2 Allocators'!$B$15:$W$15, 0),FALSE)), 0, VLOOKUP(VLOOKUP($A618, 'E4 TB Allocation Details'!$A$18:$L$217, MATCH("Customer ID", 'E4 TB Allocation Details'!$A$18:$L$18, 0),FALSE), 'E2 Allocators'!$B$15:$W$361, MATCH(AK$17, 'E2 Allocators'!$B$15:$W$15, 0),FALSE))</f>
        <v>0</v>
      </c>
      <c r="AL618" s="1257">
        <f>IF(ISERROR(VLOOKUP(VLOOKUP($A618, 'E4 TB Allocation Details'!$A$18:$L$217, MATCH("Customer ID", 'E4 TB Allocation Details'!$A$18:$L$18, 0),FALSE), 'E2 Allocators'!$B$15:$W$361, MATCH(AL$17, 'E2 Allocators'!$B$15:$W$15, 0),FALSE)), 0, VLOOKUP(VLOOKUP($A618, 'E4 TB Allocation Details'!$A$18:$L$217, MATCH("Customer ID", 'E4 TB Allocation Details'!$A$18:$L$18, 0),FALSE), 'E2 Allocators'!$B$15:$W$361, MATCH(AL$17, 'E2 Allocators'!$B$15:$W$15, 0),FALSE))</f>
        <v>0</v>
      </c>
      <c r="AM618" s="1257">
        <f>IF(ISERROR(VLOOKUP(VLOOKUP($A618, 'E4 TB Allocation Details'!$A$18:$L$217, MATCH("Customer ID", 'E4 TB Allocation Details'!$A$18:$L$18, 0),FALSE), 'E2 Allocators'!$B$15:$W$361, MATCH(AM$17, 'E2 Allocators'!$B$15:$W$15, 0),FALSE)), 0, VLOOKUP(VLOOKUP($A618, 'E4 TB Allocation Details'!$A$18:$L$217, MATCH("Customer ID", 'E4 TB Allocation Details'!$A$18:$L$18, 0),FALSE), 'E2 Allocators'!$B$15:$W$361, MATCH(AM$17, 'E2 Allocators'!$B$15:$W$15, 0),FALSE))</f>
        <v>0</v>
      </c>
      <c r="AN618" s="1257">
        <f>IF(ISERROR(VLOOKUP(VLOOKUP($A618, 'E4 TB Allocation Details'!$A$18:$L$217, MATCH("Customer ID", 'E4 TB Allocation Details'!$A$18:$L$18, 0),FALSE), 'E2 Allocators'!$B$15:$W$361, MATCH(AN$17, 'E2 Allocators'!$B$15:$W$15, 0),FALSE)), 0, VLOOKUP(VLOOKUP($A618, 'E4 TB Allocation Details'!$A$18:$L$217, MATCH("Customer ID", 'E4 TB Allocation Details'!$A$18:$L$18, 0),FALSE), 'E2 Allocators'!$B$15:$W$361, MATCH(AN$17, 'E2 Allocators'!$B$15:$W$15, 0),FALSE))</f>
        <v>0</v>
      </c>
      <c r="AO618" s="1257">
        <f>IF(ISERROR(VLOOKUP(VLOOKUP($A618, 'E4 TB Allocation Details'!$A$18:$L$217, MATCH("Customer ID", 'E4 TB Allocation Details'!$A$18:$L$18, 0),FALSE), 'E2 Allocators'!$B$15:$W$361, MATCH(AO$17, 'E2 Allocators'!$B$15:$W$15, 0),FALSE)), 0, VLOOKUP(VLOOKUP($A618, 'E4 TB Allocation Details'!$A$18:$L$217, MATCH("Customer ID", 'E4 TB Allocation Details'!$A$18:$L$18, 0),FALSE), 'E2 Allocators'!$B$15:$W$361, MATCH(AO$17, 'E2 Allocators'!$B$15:$W$15, 0),FALSE))</f>
        <v>0</v>
      </c>
      <c r="AP618" s="1257">
        <f>IF(ISERROR(VLOOKUP(VLOOKUP($A618, 'E4 TB Allocation Details'!$A$18:$L$217, MATCH("Customer ID", 'E4 TB Allocation Details'!$A$18:$L$18, 0),FALSE), 'E2 Allocators'!$B$15:$W$361, MATCH(AP$17, 'E2 Allocators'!$B$15:$W$15, 0),FALSE)), 0, VLOOKUP(VLOOKUP($A618, 'E4 TB Allocation Details'!$A$18:$L$217, MATCH("Customer ID", 'E4 TB Allocation Details'!$A$18:$L$18, 0),FALSE), 'E2 Allocators'!$B$15:$W$361, MATCH(AP$17, 'E2 Allocators'!$B$15:$W$15, 0),FALSE))</f>
        <v>0</v>
      </c>
      <c r="AQ618" s="1257">
        <f>IF(ISERROR(VLOOKUP(VLOOKUP($A618, 'E4 TB Allocation Details'!$A$18:$L$217, MATCH("Customer ID", 'E4 TB Allocation Details'!$A$18:$L$18, 0),FALSE), 'E2 Allocators'!$B$15:$W$361, MATCH(AQ$17, 'E2 Allocators'!$B$15:$W$15, 0),FALSE)), 0, VLOOKUP(VLOOKUP($A618, 'E4 TB Allocation Details'!$A$18:$L$217, MATCH("Customer ID", 'E4 TB Allocation Details'!$A$18:$L$18, 0),FALSE), 'E2 Allocators'!$B$15:$W$361, MATCH(AQ$17, 'E2 Allocators'!$B$15:$W$15, 0),FALSE))</f>
        <v>0</v>
      </c>
      <c r="AR618" s="1257">
        <f>IF(ISERROR(VLOOKUP(VLOOKUP($A618, 'E4 TB Allocation Details'!$A$18:$L$217, MATCH("Customer ID", 'E4 TB Allocation Details'!$A$18:$L$18, 0),FALSE), 'E2 Allocators'!$B$15:$W$361, MATCH(AR$17, 'E2 Allocators'!$B$15:$W$15, 0),FALSE)), 0, VLOOKUP(VLOOKUP($A618, 'E4 TB Allocation Details'!$A$18:$L$217, MATCH("Customer ID", 'E4 TB Allocation Details'!$A$18:$L$18, 0),FALSE), 'E2 Allocators'!$B$15:$W$361, MATCH(AR$17, 'E2 Allocators'!$B$15:$W$15, 0),FALSE))</f>
        <v>0</v>
      </c>
      <c r="AS618" s="1257">
        <f>IF(ISERROR(VLOOKUP(VLOOKUP($A618, 'E4 TB Allocation Details'!$A$18:$L$217, MATCH("Customer ID", 'E4 TB Allocation Details'!$A$18:$L$18, 0),FALSE), 'E2 Allocators'!$B$15:$W$361, MATCH(AS$17, 'E2 Allocators'!$B$15:$W$15, 0),FALSE)), 0, VLOOKUP(VLOOKUP($A618, 'E4 TB Allocation Details'!$A$18:$L$217, MATCH("Customer ID", 'E4 TB Allocation Details'!$A$18:$L$18, 0),FALSE), 'E2 Allocators'!$B$15:$W$361, MATCH(AS$17, 'E2 Allocators'!$B$15:$W$15, 0),FALSE))</f>
        <v>0</v>
      </c>
      <c r="AT618" s="1257">
        <f>IF(ISERROR(VLOOKUP(VLOOKUP($A618, 'E4 TB Allocation Details'!$A$18:$L$217, MATCH("Customer ID", 'E4 TB Allocation Details'!$A$18:$L$18, 0),FALSE), 'E2 Allocators'!$B$15:$W$361, MATCH(AT$17, 'E2 Allocators'!$B$15:$W$15, 0),FALSE)), 0, VLOOKUP(VLOOKUP($A618, 'E4 TB Allocation Details'!$A$18:$L$217, MATCH("Customer ID", 'E4 TB Allocation Details'!$A$18:$L$18, 0),FALSE), 'E2 Allocators'!$B$15:$W$361, MATCH(AT$17, 'E2 Allocators'!$B$15:$W$15, 0),FALSE))</f>
        <v>0</v>
      </c>
      <c r="AU618" s="1257">
        <f>IF(ISERROR(VLOOKUP(VLOOKUP($A618, 'E4 TB Allocation Details'!$A$18:$L$217, MATCH("Customer ID", 'E4 TB Allocation Details'!$A$18:$L$18, 0),FALSE), 'E2 Allocators'!$B$15:$W$361, MATCH(AU$17, 'E2 Allocators'!$B$15:$W$15, 0),FALSE)), 0, VLOOKUP(VLOOKUP($A618, 'E4 TB Allocation Details'!$A$18:$L$217, MATCH("Customer ID", 'E4 TB Allocation Details'!$A$18:$L$18, 0),FALSE), 'E2 Allocators'!$B$15:$W$361, MATCH(AU$17, 'E2 Allocators'!$B$15:$W$15, 0),FALSE))</f>
        <v>0</v>
      </c>
      <c r="AV618" s="1262">
        <f t="shared" si="965"/>
        <v>0</v>
      </c>
      <c r="AW618" s="1259"/>
      <c r="AX618" s="1259"/>
      <c r="AY618" s="1259"/>
      <c r="AZ618" s="1259"/>
      <c r="BA618" s="1259"/>
      <c r="BB618" s="1259"/>
      <c r="BC618" s="1259"/>
      <c r="BD618" s="1259"/>
      <c r="BE618" s="1259"/>
      <c r="BF618" s="1259"/>
      <c r="BG618" s="1259"/>
      <c r="BH618" s="1259"/>
      <c r="BI618" s="1259"/>
      <c r="BJ618" s="1259"/>
      <c r="BK618" s="1259"/>
      <c r="BL618" s="1259"/>
      <c r="BM618" s="1259"/>
      <c r="BN618" s="1259"/>
      <c r="BO618" s="1259"/>
      <c r="BP618" s="1259"/>
      <c r="BQ618" s="1260"/>
    </row>
    <row r="619" spans="1:69" s="234" customFormat="1" ht="25.5" x14ac:dyDescent="0.2">
      <c r="A619" s="1261" t="s">
        <v>871</v>
      </c>
      <c r="B619" s="1254" t="s">
        <v>371</v>
      </c>
      <c r="C619" s="1255">
        <v>1</v>
      </c>
      <c r="D619" s="1256">
        <f t="shared" si="962"/>
        <v>1</v>
      </c>
      <c r="E619" s="1256">
        <f>VLOOKUP($A619,'E1 Categorization'!$A$35:$E$115,5,FALSE)</f>
        <v>0</v>
      </c>
      <c r="F619" s="1256">
        <f t="shared" si="963"/>
        <v>1</v>
      </c>
      <c r="G619" s="1257">
        <f>IF(ISERROR(VLOOKUP(VLOOKUP($A619, 'E4 TB Allocation Details'!$A$18:$L$217, MATCH("Demand ID", 'E4 TB Allocation Details'!$A$18:$L$18, 0),FALSE), 'E2 Allocators'!$B$15:$W$361, MATCH(G$17, 'E2 Allocators'!$B$15:$W$15, 0),FALSE)), 0, VLOOKUP(VLOOKUP($A619, 'E4 TB Allocation Details'!$A$18:$L$217, MATCH("Demand ID", 'E4 TB Allocation Details'!$A$18:$L$18, 0),FALSE), 'E2 Allocators'!$B$15:$W$361, MATCH(G$17, 'E2 Allocators'!$B$15:$W$15, 0),FALSE))</f>
        <v>0.327249628138367</v>
      </c>
      <c r="H619" s="1257">
        <f>IF(ISERROR(VLOOKUP(VLOOKUP($A619, 'E4 TB Allocation Details'!$A$18:$L$217, MATCH("Demand ID", 'E4 TB Allocation Details'!$A$18:$L$18, 0),FALSE), 'E2 Allocators'!$B$15:$W$361, MATCH(H$17, 'E2 Allocators'!$B$15:$W$15, 0),FALSE)), 0, VLOOKUP(VLOOKUP($A619, 'E4 TB Allocation Details'!$A$18:$L$217, MATCH("Demand ID", 'E4 TB Allocation Details'!$A$18:$L$18, 0),FALSE), 'E2 Allocators'!$B$15:$W$361, MATCH(H$17, 'E2 Allocators'!$B$15:$W$15, 0),FALSE))</f>
        <v>8.7737977540411807E-2</v>
      </c>
      <c r="I619" s="1257">
        <f>IF(ISERROR(VLOOKUP(VLOOKUP($A619, 'E4 TB Allocation Details'!$A$18:$L$217, MATCH("Demand ID", 'E4 TB Allocation Details'!$A$18:$L$18, 0),FALSE), 'E2 Allocators'!$B$15:$W$361, MATCH(I$17, 'E2 Allocators'!$B$15:$W$15, 0),FALSE)), 0, VLOOKUP(VLOOKUP($A619, 'E4 TB Allocation Details'!$A$18:$L$217, MATCH("Demand ID", 'E4 TB Allocation Details'!$A$18:$L$18, 0),FALSE), 'E2 Allocators'!$B$15:$W$361, MATCH(I$17, 'E2 Allocators'!$B$15:$W$15, 0),FALSE))</f>
        <v>0.21223961004216466</v>
      </c>
      <c r="J619" s="1257">
        <f>IF(ISERROR(VLOOKUP(VLOOKUP($A619, 'E4 TB Allocation Details'!$A$18:$L$217, MATCH("Demand ID", 'E4 TB Allocation Details'!$A$18:$L$18, 0),FALSE), 'E2 Allocators'!$B$15:$W$361, MATCH(J$17, 'E2 Allocators'!$B$15:$W$15, 0),FALSE)), 0, VLOOKUP(VLOOKUP($A619, 'E4 TB Allocation Details'!$A$18:$L$217, MATCH("Demand ID", 'E4 TB Allocation Details'!$A$18:$L$18, 0),FALSE), 'E2 Allocators'!$B$15:$W$361, MATCH(J$17, 'E2 Allocators'!$B$15:$W$15, 0),FALSE))</f>
        <v>0</v>
      </c>
      <c r="K619" s="1257">
        <f>IF(ISERROR(VLOOKUP(VLOOKUP($A619, 'E4 TB Allocation Details'!$A$18:$L$217, MATCH("Demand ID", 'E4 TB Allocation Details'!$A$18:$L$18, 0),FALSE), 'E2 Allocators'!$B$15:$W$361, MATCH(K$17, 'E2 Allocators'!$B$15:$W$15, 0),FALSE)), 0, VLOOKUP(VLOOKUP($A619, 'E4 TB Allocation Details'!$A$18:$L$217, MATCH("Demand ID", 'E4 TB Allocation Details'!$A$18:$L$18, 0),FALSE), 'E2 Allocators'!$B$15:$W$361, MATCH(K$17, 'E2 Allocators'!$B$15:$W$15, 0),FALSE))</f>
        <v>0.1418009119878379</v>
      </c>
      <c r="L619" s="1257">
        <f>IF(ISERROR(VLOOKUP(VLOOKUP($A619, 'E4 TB Allocation Details'!$A$18:$L$217, MATCH("Demand ID", 'E4 TB Allocation Details'!$A$18:$L$18, 0),FALSE), 'E2 Allocators'!$B$15:$W$361, MATCH(L$17, 'E2 Allocators'!$B$15:$W$15, 0),FALSE)), 0, VLOOKUP(VLOOKUP($A619, 'E4 TB Allocation Details'!$A$18:$L$217, MATCH("Demand ID", 'E4 TB Allocation Details'!$A$18:$L$18, 0),FALSE), 'E2 Allocators'!$B$15:$W$361, MATCH(L$17, 'E2 Allocators'!$B$15:$W$15, 0),FALSE))</f>
        <v>0.21852846482673824</v>
      </c>
      <c r="M619" s="1257">
        <f>IF(ISERROR(VLOOKUP(VLOOKUP($A619, 'E4 TB Allocation Details'!$A$18:$L$217, MATCH("Demand ID", 'E4 TB Allocation Details'!$A$18:$L$18, 0),FALSE), 'E2 Allocators'!$B$15:$W$361, MATCH(M$17, 'E2 Allocators'!$B$15:$W$15, 0),FALSE)), 0, VLOOKUP(VLOOKUP($A619, 'E4 TB Allocation Details'!$A$18:$L$217, MATCH("Demand ID", 'E4 TB Allocation Details'!$A$18:$L$18, 0),FALSE), 'E2 Allocators'!$B$15:$W$361, MATCH(M$17, 'E2 Allocators'!$B$15:$W$15, 0),FALSE))</f>
        <v>9.961721703243347E-3</v>
      </c>
      <c r="N619" s="1257">
        <f>IF(ISERROR(VLOOKUP(VLOOKUP($A619, 'E4 TB Allocation Details'!$A$18:$L$217, MATCH("Demand ID", 'E4 TB Allocation Details'!$A$18:$L$18, 0),FALSE), 'E2 Allocators'!$B$15:$W$361, MATCH(N$17, 'E2 Allocators'!$B$15:$W$15, 0),FALSE)), 0, VLOOKUP(VLOOKUP($A619, 'E4 TB Allocation Details'!$A$18:$L$217, MATCH("Demand ID", 'E4 TB Allocation Details'!$A$18:$L$18, 0),FALSE), 'E2 Allocators'!$B$15:$W$361, MATCH(N$17, 'E2 Allocators'!$B$15:$W$15, 0),FALSE))</f>
        <v>6.3075955689159127E-4</v>
      </c>
      <c r="O619" s="1257">
        <f>IF(ISERROR(VLOOKUP(VLOOKUP($A619, 'E4 TB Allocation Details'!$A$18:$L$217, MATCH("Demand ID", 'E4 TB Allocation Details'!$A$18:$L$18, 0),FALSE), 'E2 Allocators'!$B$15:$W$361, MATCH(O$17, 'E2 Allocators'!$B$15:$W$15, 0),FALSE)), 0, VLOOKUP(VLOOKUP($A619, 'E4 TB Allocation Details'!$A$18:$L$217, MATCH("Demand ID", 'E4 TB Allocation Details'!$A$18:$L$18, 0),FALSE), 'E2 Allocators'!$B$15:$W$361, MATCH(O$17, 'E2 Allocators'!$B$15:$W$15, 0),FALSE))</f>
        <v>1.8509262043455339E-3</v>
      </c>
      <c r="P619" s="1257">
        <f>IF(ISERROR(VLOOKUP(VLOOKUP($A619, 'E4 TB Allocation Details'!$A$18:$L$217, MATCH("Demand ID", 'E4 TB Allocation Details'!$A$18:$L$18, 0),FALSE), 'E2 Allocators'!$B$15:$W$361, MATCH(P$17, 'E2 Allocators'!$B$15:$W$15, 0),FALSE)), 0, VLOOKUP(VLOOKUP($A619, 'E4 TB Allocation Details'!$A$18:$L$217, MATCH("Demand ID", 'E4 TB Allocation Details'!$A$18:$L$18, 0),FALSE), 'E2 Allocators'!$B$15:$W$361, MATCH(P$17, 'E2 Allocators'!$B$15:$W$15, 0),FALSE))</f>
        <v>0</v>
      </c>
      <c r="Q619" s="1257">
        <f>IF(ISERROR(VLOOKUP(VLOOKUP($A619, 'E4 TB Allocation Details'!$A$18:$L$217, MATCH("Demand ID", 'E4 TB Allocation Details'!$A$18:$L$18, 0),FALSE), 'E2 Allocators'!$B$15:$W$361, MATCH(Q$17, 'E2 Allocators'!$B$15:$W$15, 0),FALSE)), 0, VLOOKUP(VLOOKUP($A619, 'E4 TB Allocation Details'!$A$18:$L$217, MATCH("Demand ID", 'E4 TB Allocation Details'!$A$18:$L$18, 0),FALSE), 'E2 Allocators'!$B$15:$W$361, MATCH(Q$17, 'E2 Allocators'!$B$15:$W$15, 0),FALSE))</f>
        <v>0</v>
      </c>
      <c r="R619" s="1257">
        <f>IF(ISERROR(VLOOKUP(VLOOKUP($A619, 'E4 TB Allocation Details'!$A$18:$L$217, MATCH("Demand ID", 'E4 TB Allocation Details'!$A$18:$L$18, 0),FALSE), 'E2 Allocators'!$B$15:$W$361, MATCH(R$17, 'E2 Allocators'!$B$15:$W$15, 0),FALSE)), 0, VLOOKUP(VLOOKUP($A619, 'E4 TB Allocation Details'!$A$18:$L$217, MATCH("Demand ID", 'E4 TB Allocation Details'!$A$18:$L$18, 0),FALSE), 'E2 Allocators'!$B$15:$W$361, MATCH(R$17, 'E2 Allocators'!$B$15:$W$15, 0),FALSE))</f>
        <v>0</v>
      </c>
      <c r="S619" s="1257">
        <f>IF(ISERROR(VLOOKUP(VLOOKUP($A619, 'E4 TB Allocation Details'!$A$18:$L$217, MATCH("Demand ID", 'E4 TB Allocation Details'!$A$18:$L$18, 0),FALSE), 'E2 Allocators'!$B$15:$W$361, MATCH(S$17, 'E2 Allocators'!$B$15:$W$15, 0),FALSE)), 0, VLOOKUP(VLOOKUP($A619, 'E4 TB Allocation Details'!$A$18:$L$217, MATCH("Demand ID", 'E4 TB Allocation Details'!$A$18:$L$18, 0),FALSE), 'E2 Allocators'!$B$15:$W$361, MATCH(S$17, 'E2 Allocators'!$B$15:$W$15, 0),FALSE))</f>
        <v>0</v>
      </c>
      <c r="T619" s="1257">
        <f>IF(ISERROR(VLOOKUP(VLOOKUP($A619, 'E4 TB Allocation Details'!$A$18:$L$217, MATCH("Demand ID", 'E4 TB Allocation Details'!$A$18:$L$18, 0),FALSE), 'E2 Allocators'!$B$15:$W$361, MATCH(T$17, 'E2 Allocators'!$B$15:$W$15, 0),FALSE)), 0, VLOOKUP(VLOOKUP($A619, 'E4 TB Allocation Details'!$A$18:$L$217, MATCH("Demand ID", 'E4 TB Allocation Details'!$A$18:$L$18, 0),FALSE), 'E2 Allocators'!$B$15:$W$361, MATCH(T$17, 'E2 Allocators'!$B$15:$W$15, 0),FALSE))</f>
        <v>0</v>
      </c>
      <c r="U619" s="1257">
        <f>IF(ISERROR(VLOOKUP(VLOOKUP($A619, 'E4 TB Allocation Details'!$A$18:$L$217, MATCH("Demand ID", 'E4 TB Allocation Details'!$A$18:$L$18, 0),FALSE), 'E2 Allocators'!$B$15:$W$361, MATCH(U$17, 'E2 Allocators'!$B$15:$W$15, 0),FALSE)), 0, VLOOKUP(VLOOKUP($A619, 'E4 TB Allocation Details'!$A$18:$L$217, MATCH("Demand ID", 'E4 TB Allocation Details'!$A$18:$L$18, 0),FALSE), 'E2 Allocators'!$B$15:$W$361, MATCH(U$17, 'E2 Allocators'!$B$15:$W$15, 0),FALSE))</f>
        <v>0</v>
      </c>
      <c r="V619" s="1257">
        <f>IF(ISERROR(VLOOKUP(VLOOKUP($A619, 'E4 TB Allocation Details'!$A$18:$L$217, MATCH("Demand ID", 'E4 TB Allocation Details'!$A$18:$L$18, 0),FALSE), 'E2 Allocators'!$B$15:$W$361, MATCH(V$17, 'E2 Allocators'!$B$15:$W$15, 0),FALSE)), 0, VLOOKUP(VLOOKUP($A619, 'E4 TB Allocation Details'!$A$18:$L$217, MATCH("Demand ID", 'E4 TB Allocation Details'!$A$18:$L$18, 0),FALSE), 'E2 Allocators'!$B$15:$W$361, MATCH(V$17, 'E2 Allocators'!$B$15:$W$15, 0),FALSE))</f>
        <v>0</v>
      </c>
      <c r="W619" s="1257">
        <f>IF(ISERROR(VLOOKUP(VLOOKUP($A619, 'E4 TB Allocation Details'!$A$18:$L$217, MATCH("Demand ID", 'E4 TB Allocation Details'!$A$18:$L$18, 0),FALSE), 'E2 Allocators'!$B$15:$W$361, MATCH(W$17, 'E2 Allocators'!$B$15:$W$15, 0),FALSE)), 0, VLOOKUP(VLOOKUP($A619, 'E4 TB Allocation Details'!$A$18:$L$217, MATCH("Demand ID", 'E4 TB Allocation Details'!$A$18:$L$18, 0),FALSE), 'E2 Allocators'!$B$15:$W$361, MATCH(W$17, 'E2 Allocators'!$B$15:$W$15, 0),FALSE))</f>
        <v>0</v>
      </c>
      <c r="X619" s="1257">
        <f>IF(ISERROR(VLOOKUP(VLOOKUP($A619, 'E4 TB Allocation Details'!$A$18:$L$217, MATCH("Demand ID", 'E4 TB Allocation Details'!$A$18:$L$18, 0),FALSE), 'E2 Allocators'!$B$15:$W$361, MATCH(X$17, 'E2 Allocators'!$B$15:$W$15, 0),FALSE)), 0, VLOOKUP(VLOOKUP($A619, 'E4 TB Allocation Details'!$A$18:$L$217, MATCH("Demand ID", 'E4 TB Allocation Details'!$A$18:$L$18, 0),FALSE), 'E2 Allocators'!$B$15:$W$361, MATCH(X$17, 'E2 Allocators'!$B$15:$W$15, 0),FALSE))</f>
        <v>0</v>
      </c>
      <c r="Y619" s="1257">
        <f>IF(ISERROR(VLOOKUP(VLOOKUP($A619, 'E4 TB Allocation Details'!$A$18:$L$217, MATCH("Demand ID", 'E4 TB Allocation Details'!$A$18:$L$18, 0),FALSE), 'E2 Allocators'!$B$15:$W$361, MATCH(Y$17, 'E2 Allocators'!$B$15:$W$15, 0),FALSE)), 0, VLOOKUP(VLOOKUP($A619, 'E4 TB Allocation Details'!$A$18:$L$217, MATCH("Demand ID", 'E4 TB Allocation Details'!$A$18:$L$18, 0),FALSE), 'E2 Allocators'!$B$15:$W$361, MATCH(Y$17, 'E2 Allocators'!$B$15:$W$15, 0),FALSE))</f>
        <v>0</v>
      </c>
      <c r="Z619" s="1257">
        <f>IF(ISERROR(VLOOKUP(VLOOKUP($A619, 'E4 TB Allocation Details'!$A$18:$L$217, MATCH("Demand ID", 'E4 TB Allocation Details'!$A$18:$L$18, 0),FALSE), 'E2 Allocators'!$B$15:$W$361, MATCH(Z$17, 'E2 Allocators'!$B$15:$W$15, 0),FALSE)), 0, VLOOKUP(VLOOKUP($A619, 'E4 TB Allocation Details'!$A$18:$L$217, MATCH("Demand ID", 'E4 TB Allocation Details'!$A$18:$L$18, 0),FALSE), 'E2 Allocators'!$B$15:$W$361, MATCH(Z$17, 'E2 Allocators'!$B$15:$W$15, 0),FALSE))</f>
        <v>0</v>
      </c>
      <c r="AA619" s="1262">
        <f t="shared" si="964"/>
        <v>1.0000000000000002</v>
      </c>
      <c r="AB619" s="1257">
        <f>IF(ISERROR(VLOOKUP(VLOOKUP($A619, 'E4 TB Allocation Details'!$A$18:$L$217, MATCH("Customer ID", 'E4 TB Allocation Details'!$A$18:$L$18, 0),FALSE), 'E2 Allocators'!$B$15:$W$361, MATCH(AB$17, 'E2 Allocators'!$B$15:$W$15, 0),FALSE)), 0, VLOOKUP(VLOOKUP($A619, 'E4 TB Allocation Details'!$A$18:$L$217, MATCH("Customer ID", 'E4 TB Allocation Details'!$A$18:$L$18, 0),FALSE), 'E2 Allocators'!$B$15:$W$361, MATCH(AB$17, 'E2 Allocators'!$B$15:$W$15, 0),FALSE))</f>
        <v>0</v>
      </c>
      <c r="AC619" s="1257">
        <f>IF(ISERROR(VLOOKUP(VLOOKUP($A619, 'E4 TB Allocation Details'!$A$18:$L$217, MATCH("Customer ID", 'E4 TB Allocation Details'!$A$18:$L$18, 0),FALSE), 'E2 Allocators'!$B$15:$W$361, MATCH(AC$17, 'E2 Allocators'!$B$15:$W$15, 0),FALSE)), 0, VLOOKUP(VLOOKUP($A619, 'E4 TB Allocation Details'!$A$18:$L$217, MATCH("Customer ID", 'E4 TB Allocation Details'!$A$18:$L$18, 0),FALSE), 'E2 Allocators'!$B$15:$W$361, MATCH(AC$17, 'E2 Allocators'!$B$15:$W$15, 0),FALSE))</f>
        <v>0</v>
      </c>
      <c r="AD619" s="1257">
        <f>IF(ISERROR(VLOOKUP(VLOOKUP($A619, 'E4 TB Allocation Details'!$A$18:$L$217, MATCH("Customer ID", 'E4 TB Allocation Details'!$A$18:$L$18, 0),FALSE), 'E2 Allocators'!$B$15:$W$361, MATCH(AD$17, 'E2 Allocators'!$B$15:$W$15, 0),FALSE)), 0, VLOOKUP(VLOOKUP($A619, 'E4 TB Allocation Details'!$A$18:$L$217, MATCH("Customer ID", 'E4 TB Allocation Details'!$A$18:$L$18, 0),FALSE), 'E2 Allocators'!$B$15:$W$361, MATCH(AD$17, 'E2 Allocators'!$B$15:$W$15, 0),FALSE))</f>
        <v>0</v>
      </c>
      <c r="AE619" s="1257">
        <f>IF(ISERROR(VLOOKUP(VLOOKUP($A619, 'E4 TB Allocation Details'!$A$18:$L$217, MATCH("Customer ID", 'E4 TB Allocation Details'!$A$18:$L$18, 0),FALSE), 'E2 Allocators'!$B$15:$W$361, MATCH(AE$17, 'E2 Allocators'!$B$15:$W$15, 0),FALSE)), 0, VLOOKUP(VLOOKUP($A619, 'E4 TB Allocation Details'!$A$18:$L$217, MATCH("Customer ID", 'E4 TB Allocation Details'!$A$18:$L$18, 0),FALSE), 'E2 Allocators'!$B$15:$W$361, MATCH(AE$17, 'E2 Allocators'!$B$15:$W$15, 0),FALSE))</f>
        <v>0</v>
      </c>
      <c r="AF619" s="1257">
        <f>IF(ISERROR(VLOOKUP(VLOOKUP($A619, 'E4 TB Allocation Details'!$A$18:$L$217, MATCH("Customer ID", 'E4 TB Allocation Details'!$A$18:$L$18, 0),FALSE), 'E2 Allocators'!$B$15:$W$361, MATCH(AF$17, 'E2 Allocators'!$B$15:$W$15, 0),FALSE)), 0, VLOOKUP(VLOOKUP($A619, 'E4 TB Allocation Details'!$A$18:$L$217, MATCH("Customer ID", 'E4 TB Allocation Details'!$A$18:$L$18, 0),FALSE), 'E2 Allocators'!$B$15:$W$361, MATCH(AF$17, 'E2 Allocators'!$B$15:$W$15, 0),FALSE))</f>
        <v>0</v>
      </c>
      <c r="AG619" s="1257">
        <f>IF(ISERROR(VLOOKUP(VLOOKUP($A619, 'E4 TB Allocation Details'!$A$18:$L$217, MATCH("Customer ID", 'E4 TB Allocation Details'!$A$18:$L$18, 0),FALSE), 'E2 Allocators'!$B$15:$W$361, MATCH(AG$17, 'E2 Allocators'!$B$15:$W$15, 0),FALSE)), 0, VLOOKUP(VLOOKUP($A619, 'E4 TB Allocation Details'!$A$18:$L$217, MATCH("Customer ID", 'E4 TB Allocation Details'!$A$18:$L$18, 0),FALSE), 'E2 Allocators'!$B$15:$W$361, MATCH(AG$17, 'E2 Allocators'!$B$15:$W$15, 0),FALSE))</f>
        <v>0</v>
      </c>
      <c r="AH619" s="1257">
        <f>IF(ISERROR(VLOOKUP(VLOOKUP($A619, 'E4 TB Allocation Details'!$A$18:$L$217, MATCH("Customer ID", 'E4 TB Allocation Details'!$A$18:$L$18, 0),FALSE), 'E2 Allocators'!$B$15:$W$361, MATCH(AH$17, 'E2 Allocators'!$B$15:$W$15, 0),FALSE)), 0, VLOOKUP(VLOOKUP($A619, 'E4 TB Allocation Details'!$A$18:$L$217, MATCH("Customer ID", 'E4 TB Allocation Details'!$A$18:$L$18, 0),FALSE), 'E2 Allocators'!$B$15:$W$361, MATCH(AH$17, 'E2 Allocators'!$B$15:$W$15, 0),FALSE))</f>
        <v>0</v>
      </c>
      <c r="AI619" s="1257">
        <f>IF(ISERROR(VLOOKUP(VLOOKUP($A619, 'E4 TB Allocation Details'!$A$18:$L$217, MATCH("Customer ID", 'E4 TB Allocation Details'!$A$18:$L$18, 0),FALSE), 'E2 Allocators'!$B$15:$W$361, MATCH(AI$17, 'E2 Allocators'!$B$15:$W$15, 0),FALSE)), 0, VLOOKUP(VLOOKUP($A619, 'E4 TB Allocation Details'!$A$18:$L$217, MATCH("Customer ID", 'E4 TB Allocation Details'!$A$18:$L$18, 0),FALSE), 'E2 Allocators'!$B$15:$W$361, MATCH(AI$17, 'E2 Allocators'!$B$15:$W$15, 0),FALSE))</f>
        <v>0</v>
      </c>
      <c r="AJ619" s="1257">
        <f>IF(ISERROR(VLOOKUP(VLOOKUP($A619, 'E4 TB Allocation Details'!$A$18:$L$217, MATCH("Customer ID", 'E4 TB Allocation Details'!$A$18:$L$18, 0),FALSE), 'E2 Allocators'!$B$15:$W$361, MATCH(AJ$17, 'E2 Allocators'!$B$15:$W$15, 0),FALSE)), 0, VLOOKUP(VLOOKUP($A619, 'E4 TB Allocation Details'!$A$18:$L$217, MATCH("Customer ID", 'E4 TB Allocation Details'!$A$18:$L$18, 0),FALSE), 'E2 Allocators'!$B$15:$W$361, MATCH(AJ$17, 'E2 Allocators'!$B$15:$W$15, 0),FALSE))</f>
        <v>0</v>
      </c>
      <c r="AK619" s="1257">
        <f>IF(ISERROR(VLOOKUP(VLOOKUP($A619, 'E4 TB Allocation Details'!$A$18:$L$217, MATCH("Customer ID", 'E4 TB Allocation Details'!$A$18:$L$18, 0),FALSE), 'E2 Allocators'!$B$15:$W$361, MATCH(AK$17, 'E2 Allocators'!$B$15:$W$15, 0),FALSE)), 0, VLOOKUP(VLOOKUP($A619, 'E4 TB Allocation Details'!$A$18:$L$217, MATCH("Customer ID", 'E4 TB Allocation Details'!$A$18:$L$18, 0),FALSE), 'E2 Allocators'!$B$15:$W$361, MATCH(AK$17, 'E2 Allocators'!$B$15:$W$15, 0),FALSE))</f>
        <v>0</v>
      </c>
      <c r="AL619" s="1257">
        <f>IF(ISERROR(VLOOKUP(VLOOKUP($A619, 'E4 TB Allocation Details'!$A$18:$L$217, MATCH("Customer ID", 'E4 TB Allocation Details'!$A$18:$L$18, 0),FALSE), 'E2 Allocators'!$B$15:$W$361, MATCH(AL$17, 'E2 Allocators'!$B$15:$W$15, 0),FALSE)), 0, VLOOKUP(VLOOKUP($A619, 'E4 TB Allocation Details'!$A$18:$L$217, MATCH("Customer ID", 'E4 TB Allocation Details'!$A$18:$L$18, 0),FALSE), 'E2 Allocators'!$B$15:$W$361, MATCH(AL$17, 'E2 Allocators'!$B$15:$W$15, 0),FALSE))</f>
        <v>0</v>
      </c>
      <c r="AM619" s="1257">
        <f>IF(ISERROR(VLOOKUP(VLOOKUP($A619, 'E4 TB Allocation Details'!$A$18:$L$217, MATCH("Customer ID", 'E4 TB Allocation Details'!$A$18:$L$18, 0),FALSE), 'E2 Allocators'!$B$15:$W$361, MATCH(AM$17, 'E2 Allocators'!$B$15:$W$15, 0),FALSE)), 0, VLOOKUP(VLOOKUP($A619, 'E4 TB Allocation Details'!$A$18:$L$217, MATCH("Customer ID", 'E4 TB Allocation Details'!$A$18:$L$18, 0),FALSE), 'E2 Allocators'!$B$15:$W$361, MATCH(AM$17, 'E2 Allocators'!$B$15:$W$15, 0),FALSE))</f>
        <v>0</v>
      </c>
      <c r="AN619" s="1257">
        <f>IF(ISERROR(VLOOKUP(VLOOKUP($A619, 'E4 TB Allocation Details'!$A$18:$L$217, MATCH("Customer ID", 'E4 TB Allocation Details'!$A$18:$L$18, 0),FALSE), 'E2 Allocators'!$B$15:$W$361, MATCH(AN$17, 'E2 Allocators'!$B$15:$W$15, 0),FALSE)), 0, VLOOKUP(VLOOKUP($A619, 'E4 TB Allocation Details'!$A$18:$L$217, MATCH("Customer ID", 'E4 TB Allocation Details'!$A$18:$L$18, 0),FALSE), 'E2 Allocators'!$B$15:$W$361, MATCH(AN$17, 'E2 Allocators'!$B$15:$W$15, 0),FALSE))</f>
        <v>0</v>
      </c>
      <c r="AO619" s="1257">
        <f>IF(ISERROR(VLOOKUP(VLOOKUP($A619, 'E4 TB Allocation Details'!$A$18:$L$217, MATCH("Customer ID", 'E4 TB Allocation Details'!$A$18:$L$18, 0),FALSE), 'E2 Allocators'!$B$15:$W$361, MATCH(AO$17, 'E2 Allocators'!$B$15:$W$15, 0),FALSE)), 0, VLOOKUP(VLOOKUP($A619, 'E4 TB Allocation Details'!$A$18:$L$217, MATCH("Customer ID", 'E4 TB Allocation Details'!$A$18:$L$18, 0),FALSE), 'E2 Allocators'!$B$15:$W$361, MATCH(AO$17, 'E2 Allocators'!$B$15:$W$15, 0),FALSE))</f>
        <v>0</v>
      </c>
      <c r="AP619" s="1257">
        <f>IF(ISERROR(VLOOKUP(VLOOKUP($A619, 'E4 TB Allocation Details'!$A$18:$L$217, MATCH("Customer ID", 'E4 TB Allocation Details'!$A$18:$L$18, 0),FALSE), 'E2 Allocators'!$B$15:$W$361, MATCH(AP$17, 'E2 Allocators'!$B$15:$W$15, 0),FALSE)), 0, VLOOKUP(VLOOKUP($A619, 'E4 TB Allocation Details'!$A$18:$L$217, MATCH("Customer ID", 'E4 TB Allocation Details'!$A$18:$L$18, 0),FALSE), 'E2 Allocators'!$B$15:$W$361, MATCH(AP$17, 'E2 Allocators'!$B$15:$W$15, 0),FALSE))</f>
        <v>0</v>
      </c>
      <c r="AQ619" s="1257">
        <f>IF(ISERROR(VLOOKUP(VLOOKUP($A619, 'E4 TB Allocation Details'!$A$18:$L$217, MATCH("Customer ID", 'E4 TB Allocation Details'!$A$18:$L$18, 0),FALSE), 'E2 Allocators'!$B$15:$W$361, MATCH(AQ$17, 'E2 Allocators'!$B$15:$W$15, 0),FALSE)), 0, VLOOKUP(VLOOKUP($A619, 'E4 TB Allocation Details'!$A$18:$L$217, MATCH("Customer ID", 'E4 TB Allocation Details'!$A$18:$L$18, 0),FALSE), 'E2 Allocators'!$B$15:$W$361, MATCH(AQ$17, 'E2 Allocators'!$B$15:$W$15, 0),FALSE))</f>
        <v>0</v>
      </c>
      <c r="AR619" s="1257">
        <f>IF(ISERROR(VLOOKUP(VLOOKUP($A619, 'E4 TB Allocation Details'!$A$18:$L$217, MATCH("Customer ID", 'E4 TB Allocation Details'!$A$18:$L$18, 0),FALSE), 'E2 Allocators'!$B$15:$W$361, MATCH(AR$17, 'E2 Allocators'!$B$15:$W$15, 0),FALSE)), 0, VLOOKUP(VLOOKUP($A619, 'E4 TB Allocation Details'!$A$18:$L$217, MATCH("Customer ID", 'E4 TB Allocation Details'!$A$18:$L$18, 0),FALSE), 'E2 Allocators'!$B$15:$W$361, MATCH(AR$17, 'E2 Allocators'!$B$15:$W$15, 0),FALSE))</f>
        <v>0</v>
      </c>
      <c r="AS619" s="1257">
        <f>IF(ISERROR(VLOOKUP(VLOOKUP($A619, 'E4 TB Allocation Details'!$A$18:$L$217, MATCH("Customer ID", 'E4 TB Allocation Details'!$A$18:$L$18, 0),FALSE), 'E2 Allocators'!$B$15:$W$361, MATCH(AS$17, 'E2 Allocators'!$B$15:$W$15, 0),FALSE)), 0, VLOOKUP(VLOOKUP($A619, 'E4 TB Allocation Details'!$A$18:$L$217, MATCH("Customer ID", 'E4 TB Allocation Details'!$A$18:$L$18, 0),FALSE), 'E2 Allocators'!$B$15:$W$361, MATCH(AS$17, 'E2 Allocators'!$B$15:$W$15, 0),FALSE))</f>
        <v>0</v>
      </c>
      <c r="AT619" s="1257">
        <f>IF(ISERROR(VLOOKUP(VLOOKUP($A619, 'E4 TB Allocation Details'!$A$18:$L$217, MATCH("Customer ID", 'E4 TB Allocation Details'!$A$18:$L$18, 0),FALSE), 'E2 Allocators'!$B$15:$W$361, MATCH(AT$17, 'E2 Allocators'!$B$15:$W$15, 0),FALSE)), 0, VLOOKUP(VLOOKUP($A619, 'E4 TB Allocation Details'!$A$18:$L$217, MATCH("Customer ID", 'E4 TB Allocation Details'!$A$18:$L$18, 0),FALSE), 'E2 Allocators'!$B$15:$W$361, MATCH(AT$17, 'E2 Allocators'!$B$15:$W$15, 0),FALSE))</f>
        <v>0</v>
      </c>
      <c r="AU619" s="1257">
        <f>IF(ISERROR(VLOOKUP(VLOOKUP($A619, 'E4 TB Allocation Details'!$A$18:$L$217, MATCH("Customer ID", 'E4 TB Allocation Details'!$A$18:$L$18, 0),FALSE), 'E2 Allocators'!$B$15:$W$361, MATCH(AU$17, 'E2 Allocators'!$B$15:$W$15, 0),FALSE)), 0, VLOOKUP(VLOOKUP($A619, 'E4 TB Allocation Details'!$A$18:$L$217, MATCH("Customer ID", 'E4 TB Allocation Details'!$A$18:$L$18, 0),FALSE), 'E2 Allocators'!$B$15:$W$361, MATCH(AU$17, 'E2 Allocators'!$B$15:$W$15, 0),FALSE))</f>
        <v>0</v>
      </c>
      <c r="AV619" s="1262">
        <f t="shared" si="965"/>
        <v>0</v>
      </c>
      <c r="AW619" s="1259"/>
      <c r="AX619" s="1259"/>
      <c r="AY619" s="1259"/>
      <c r="AZ619" s="1259"/>
      <c r="BA619" s="1259"/>
      <c r="BB619" s="1259"/>
      <c r="BC619" s="1259"/>
      <c r="BD619" s="1259"/>
      <c r="BE619" s="1259"/>
      <c r="BF619" s="1259"/>
      <c r="BG619" s="1259"/>
      <c r="BH619" s="1259"/>
      <c r="BI619" s="1259"/>
      <c r="BJ619" s="1259"/>
      <c r="BK619" s="1259"/>
      <c r="BL619" s="1259"/>
      <c r="BM619" s="1259"/>
      <c r="BN619" s="1259"/>
      <c r="BO619" s="1259"/>
      <c r="BP619" s="1259"/>
      <c r="BQ619" s="1260"/>
    </row>
    <row r="620" spans="1:69" s="234" customFormat="1" ht="12.75" x14ac:dyDescent="0.2">
      <c r="A620" s="1261" t="s">
        <v>872</v>
      </c>
      <c r="B620" s="1254" t="s">
        <v>372</v>
      </c>
      <c r="C620" s="1255">
        <v>1</v>
      </c>
      <c r="D620" s="1256">
        <f t="shared" si="962"/>
        <v>0.6</v>
      </c>
      <c r="E620" s="1256">
        <f>VLOOKUP($A620,'E1 Categorization'!$A$35:$E$115,5,FALSE)</f>
        <v>0.4</v>
      </c>
      <c r="F620" s="1256">
        <f t="shared" si="963"/>
        <v>1</v>
      </c>
      <c r="G620" s="1257">
        <f>IF(ISERROR(VLOOKUP(VLOOKUP($A620, 'E4 TB Allocation Details'!$A$18:$L$217, MATCH("Demand ID", 'E4 TB Allocation Details'!$A$18:$L$18, 0),FALSE), 'E2 Allocators'!$B$15:$W$361, MATCH(G$17, 'E2 Allocators'!$B$15:$W$15, 0),FALSE)), 0, VLOOKUP(VLOOKUP($A620, 'E4 TB Allocation Details'!$A$18:$L$217, MATCH("Demand ID", 'E4 TB Allocation Details'!$A$18:$L$18, 0),FALSE), 'E2 Allocators'!$B$15:$W$361, MATCH(G$17, 'E2 Allocators'!$B$15:$W$15, 0),FALSE))</f>
        <v>0.29049993032902316</v>
      </c>
      <c r="H620" s="1257">
        <f>IF(ISERROR(VLOOKUP(VLOOKUP($A620, 'E4 TB Allocation Details'!$A$18:$L$217, MATCH("Demand ID", 'E4 TB Allocation Details'!$A$18:$L$18, 0),FALSE), 'E2 Allocators'!$B$15:$W$361, MATCH(H$17, 'E2 Allocators'!$B$15:$W$15, 0),FALSE)), 0, VLOOKUP(VLOOKUP($A620, 'E4 TB Allocation Details'!$A$18:$L$217, MATCH("Demand ID", 'E4 TB Allocation Details'!$A$18:$L$18, 0),FALSE), 'E2 Allocators'!$B$15:$W$361, MATCH(H$17, 'E2 Allocators'!$B$15:$W$15, 0),FALSE))</f>
        <v>0.10022604616490265</v>
      </c>
      <c r="I620" s="1257">
        <f>IF(ISERROR(VLOOKUP(VLOOKUP($A620, 'E4 TB Allocation Details'!$A$18:$L$217, MATCH("Demand ID", 'E4 TB Allocation Details'!$A$18:$L$18, 0),FALSE), 'E2 Allocators'!$B$15:$W$361, MATCH(I$17, 'E2 Allocators'!$B$15:$W$15, 0),FALSE)), 0, VLOOKUP(VLOOKUP($A620, 'E4 TB Allocation Details'!$A$18:$L$217, MATCH("Demand ID", 'E4 TB Allocation Details'!$A$18:$L$18, 0),FALSE), 'E2 Allocators'!$B$15:$W$361, MATCH(I$17, 'E2 Allocators'!$B$15:$W$15, 0),FALSE))</f>
        <v>0.23666795682162833</v>
      </c>
      <c r="J620" s="1257">
        <f>IF(ISERROR(VLOOKUP(VLOOKUP($A620, 'E4 TB Allocation Details'!$A$18:$L$217, MATCH("Demand ID", 'E4 TB Allocation Details'!$A$18:$L$18, 0),FALSE), 'E2 Allocators'!$B$15:$W$361, MATCH(J$17, 'E2 Allocators'!$B$15:$W$15, 0),FALSE)), 0, VLOOKUP(VLOOKUP($A620, 'E4 TB Allocation Details'!$A$18:$L$217, MATCH("Demand ID", 'E4 TB Allocation Details'!$A$18:$L$18, 0),FALSE), 'E2 Allocators'!$B$15:$W$361, MATCH(J$17, 'E2 Allocators'!$B$15:$W$15, 0),FALSE))</f>
        <v>0</v>
      </c>
      <c r="K620" s="1257">
        <f>IF(ISERROR(VLOOKUP(VLOOKUP($A620, 'E4 TB Allocation Details'!$A$18:$L$217, MATCH("Demand ID", 'E4 TB Allocation Details'!$A$18:$L$18, 0),FALSE), 'E2 Allocators'!$B$15:$W$361, MATCH(K$17, 'E2 Allocators'!$B$15:$W$15, 0),FALSE)), 0, VLOOKUP(VLOOKUP($A620, 'E4 TB Allocation Details'!$A$18:$L$217, MATCH("Demand ID", 'E4 TB Allocation Details'!$A$18:$L$18, 0),FALSE), 'E2 Allocators'!$B$15:$W$361, MATCH(K$17, 'E2 Allocators'!$B$15:$W$15, 0),FALSE))</f>
        <v>0.15132484131723947</v>
      </c>
      <c r="L620" s="1257">
        <f>IF(ISERROR(VLOOKUP(VLOOKUP($A620, 'E4 TB Allocation Details'!$A$18:$L$217, MATCH("Demand ID", 'E4 TB Allocation Details'!$A$18:$L$18, 0),FALSE), 'E2 Allocators'!$B$15:$W$361, MATCH(L$17, 'E2 Allocators'!$B$15:$W$15, 0),FALSE)), 0, VLOOKUP(VLOOKUP($A620, 'E4 TB Allocation Details'!$A$18:$L$217, MATCH("Demand ID", 'E4 TB Allocation Details'!$A$18:$L$18, 0),FALSE), 'E2 Allocators'!$B$15:$W$361, MATCH(L$17, 'E2 Allocators'!$B$15:$W$15, 0),FALSE))</f>
        <v>0.21998379120181344</v>
      </c>
      <c r="M620" s="1257">
        <f>IF(ISERROR(VLOOKUP(VLOOKUP($A620, 'E4 TB Allocation Details'!$A$18:$L$217, MATCH("Demand ID", 'E4 TB Allocation Details'!$A$18:$L$18, 0),FALSE), 'E2 Allocators'!$B$15:$W$361, MATCH(M$17, 'E2 Allocators'!$B$15:$W$15, 0),FALSE)), 0, VLOOKUP(VLOOKUP($A620, 'E4 TB Allocation Details'!$A$18:$L$217, MATCH("Demand ID", 'E4 TB Allocation Details'!$A$18:$L$18, 0),FALSE), 'E2 Allocators'!$B$15:$W$361, MATCH(M$17, 'E2 Allocators'!$B$15:$W$15, 0),FALSE))</f>
        <v>0</v>
      </c>
      <c r="N620" s="1257">
        <f>IF(ISERROR(VLOOKUP(VLOOKUP($A620, 'E4 TB Allocation Details'!$A$18:$L$217, MATCH("Demand ID", 'E4 TB Allocation Details'!$A$18:$L$18, 0),FALSE), 'E2 Allocators'!$B$15:$W$361, MATCH(N$17, 'E2 Allocators'!$B$15:$W$15, 0),FALSE)), 0, VLOOKUP(VLOOKUP($A620, 'E4 TB Allocation Details'!$A$18:$L$217, MATCH("Demand ID", 'E4 TB Allocation Details'!$A$18:$L$18, 0),FALSE), 'E2 Allocators'!$B$15:$W$361, MATCH(N$17, 'E2 Allocators'!$B$15:$W$15, 0),FALSE))</f>
        <v>1.1330821771471349E-4</v>
      </c>
      <c r="O620" s="1257">
        <f>IF(ISERROR(VLOOKUP(VLOOKUP($A620, 'E4 TB Allocation Details'!$A$18:$L$217, MATCH("Demand ID", 'E4 TB Allocation Details'!$A$18:$L$18, 0),FALSE), 'E2 Allocators'!$B$15:$W$361, MATCH(O$17, 'E2 Allocators'!$B$15:$W$15, 0),FALSE)), 0, VLOOKUP(VLOOKUP($A620, 'E4 TB Allocation Details'!$A$18:$L$217, MATCH("Demand ID", 'E4 TB Allocation Details'!$A$18:$L$18, 0),FALSE), 'E2 Allocators'!$B$15:$W$361, MATCH(O$17, 'E2 Allocators'!$B$15:$W$15, 0),FALSE))</f>
        <v>1.1841259476783616E-3</v>
      </c>
      <c r="P620" s="1257">
        <f>IF(ISERROR(VLOOKUP(VLOOKUP($A620, 'E4 TB Allocation Details'!$A$18:$L$217, MATCH("Demand ID", 'E4 TB Allocation Details'!$A$18:$L$18, 0),FALSE), 'E2 Allocators'!$B$15:$W$361, MATCH(P$17, 'E2 Allocators'!$B$15:$W$15, 0),FALSE)), 0, VLOOKUP(VLOOKUP($A620, 'E4 TB Allocation Details'!$A$18:$L$217, MATCH("Demand ID", 'E4 TB Allocation Details'!$A$18:$L$18, 0),FALSE), 'E2 Allocators'!$B$15:$W$361, MATCH(P$17, 'E2 Allocators'!$B$15:$W$15, 0),FALSE))</f>
        <v>0</v>
      </c>
      <c r="Q620" s="1257">
        <f>IF(ISERROR(VLOOKUP(VLOOKUP($A620, 'E4 TB Allocation Details'!$A$18:$L$217, MATCH("Demand ID", 'E4 TB Allocation Details'!$A$18:$L$18, 0),FALSE), 'E2 Allocators'!$B$15:$W$361, MATCH(Q$17, 'E2 Allocators'!$B$15:$W$15, 0),FALSE)), 0, VLOOKUP(VLOOKUP($A620, 'E4 TB Allocation Details'!$A$18:$L$217, MATCH("Demand ID", 'E4 TB Allocation Details'!$A$18:$L$18, 0),FALSE), 'E2 Allocators'!$B$15:$W$361, MATCH(Q$17, 'E2 Allocators'!$B$15:$W$15, 0),FALSE))</f>
        <v>0</v>
      </c>
      <c r="R620" s="1257">
        <f>IF(ISERROR(VLOOKUP(VLOOKUP($A620, 'E4 TB Allocation Details'!$A$18:$L$217, MATCH("Demand ID", 'E4 TB Allocation Details'!$A$18:$L$18, 0),FALSE), 'E2 Allocators'!$B$15:$W$361, MATCH(R$17, 'E2 Allocators'!$B$15:$W$15, 0),FALSE)), 0, VLOOKUP(VLOOKUP($A620, 'E4 TB Allocation Details'!$A$18:$L$217, MATCH("Demand ID", 'E4 TB Allocation Details'!$A$18:$L$18, 0),FALSE), 'E2 Allocators'!$B$15:$W$361, MATCH(R$17, 'E2 Allocators'!$B$15:$W$15, 0),FALSE))</f>
        <v>0</v>
      </c>
      <c r="S620" s="1257">
        <f>IF(ISERROR(VLOOKUP(VLOOKUP($A620, 'E4 TB Allocation Details'!$A$18:$L$217, MATCH("Demand ID", 'E4 TB Allocation Details'!$A$18:$L$18, 0),FALSE), 'E2 Allocators'!$B$15:$W$361, MATCH(S$17, 'E2 Allocators'!$B$15:$W$15, 0),FALSE)), 0, VLOOKUP(VLOOKUP($A620, 'E4 TB Allocation Details'!$A$18:$L$217, MATCH("Demand ID", 'E4 TB Allocation Details'!$A$18:$L$18, 0),FALSE), 'E2 Allocators'!$B$15:$W$361, MATCH(S$17, 'E2 Allocators'!$B$15:$W$15, 0),FALSE))</f>
        <v>0</v>
      </c>
      <c r="T620" s="1257">
        <f>IF(ISERROR(VLOOKUP(VLOOKUP($A620, 'E4 TB Allocation Details'!$A$18:$L$217, MATCH("Demand ID", 'E4 TB Allocation Details'!$A$18:$L$18, 0),FALSE), 'E2 Allocators'!$B$15:$W$361, MATCH(T$17, 'E2 Allocators'!$B$15:$W$15, 0),FALSE)), 0, VLOOKUP(VLOOKUP($A620, 'E4 TB Allocation Details'!$A$18:$L$217, MATCH("Demand ID", 'E4 TB Allocation Details'!$A$18:$L$18, 0),FALSE), 'E2 Allocators'!$B$15:$W$361, MATCH(T$17, 'E2 Allocators'!$B$15:$W$15, 0),FALSE))</f>
        <v>0</v>
      </c>
      <c r="U620" s="1257">
        <f>IF(ISERROR(VLOOKUP(VLOOKUP($A620, 'E4 TB Allocation Details'!$A$18:$L$217, MATCH("Demand ID", 'E4 TB Allocation Details'!$A$18:$L$18, 0),FALSE), 'E2 Allocators'!$B$15:$W$361, MATCH(U$17, 'E2 Allocators'!$B$15:$W$15, 0),FALSE)), 0, VLOOKUP(VLOOKUP($A620, 'E4 TB Allocation Details'!$A$18:$L$217, MATCH("Demand ID", 'E4 TB Allocation Details'!$A$18:$L$18, 0),FALSE), 'E2 Allocators'!$B$15:$W$361, MATCH(U$17, 'E2 Allocators'!$B$15:$W$15, 0),FALSE))</f>
        <v>0</v>
      </c>
      <c r="V620" s="1257">
        <f>IF(ISERROR(VLOOKUP(VLOOKUP($A620, 'E4 TB Allocation Details'!$A$18:$L$217, MATCH("Demand ID", 'E4 TB Allocation Details'!$A$18:$L$18, 0),FALSE), 'E2 Allocators'!$B$15:$W$361, MATCH(V$17, 'E2 Allocators'!$B$15:$W$15, 0),FALSE)), 0, VLOOKUP(VLOOKUP($A620, 'E4 TB Allocation Details'!$A$18:$L$217, MATCH("Demand ID", 'E4 TB Allocation Details'!$A$18:$L$18, 0),FALSE), 'E2 Allocators'!$B$15:$W$361, MATCH(V$17, 'E2 Allocators'!$B$15:$W$15, 0),FALSE))</f>
        <v>0</v>
      </c>
      <c r="W620" s="1257">
        <f>IF(ISERROR(VLOOKUP(VLOOKUP($A620, 'E4 TB Allocation Details'!$A$18:$L$217, MATCH("Demand ID", 'E4 TB Allocation Details'!$A$18:$L$18, 0),FALSE), 'E2 Allocators'!$B$15:$W$361, MATCH(W$17, 'E2 Allocators'!$B$15:$W$15, 0),FALSE)), 0, VLOOKUP(VLOOKUP($A620, 'E4 TB Allocation Details'!$A$18:$L$217, MATCH("Demand ID", 'E4 TB Allocation Details'!$A$18:$L$18, 0),FALSE), 'E2 Allocators'!$B$15:$W$361, MATCH(W$17, 'E2 Allocators'!$B$15:$W$15, 0),FALSE))</f>
        <v>0</v>
      </c>
      <c r="X620" s="1257">
        <f>IF(ISERROR(VLOOKUP(VLOOKUP($A620, 'E4 TB Allocation Details'!$A$18:$L$217, MATCH("Demand ID", 'E4 TB Allocation Details'!$A$18:$L$18, 0),FALSE), 'E2 Allocators'!$B$15:$W$361, MATCH(X$17, 'E2 Allocators'!$B$15:$W$15, 0),FALSE)), 0, VLOOKUP(VLOOKUP($A620, 'E4 TB Allocation Details'!$A$18:$L$217, MATCH("Demand ID", 'E4 TB Allocation Details'!$A$18:$L$18, 0),FALSE), 'E2 Allocators'!$B$15:$W$361, MATCH(X$17, 'E2 Allocators'!$B$15:$W$15, 0),FALSE))</f>
        <v>0</v>
      </c>
      <c r="Y620" s="1257">
        <f>IF(ISERROR(VLOOKUP(VLOOKUP($A620, 'E4 TB Allocation Details'!$A$18:$L$217, MATCH("Demand ID", 'E4 TB Allocation Details'!$A$18:$L$18, 0),FALSE), 'E2 Allocators'!$B$15:$W$361, MATCH(Y$17, 'E2 Allocators'!$B$15:$W$15, 0),FALSE)), 0, VLOOKUP(VLOOKUP($A620, 'E4 TB Allocation Details'!$A$18:$L$217, MATCH("Demand ID", 'E4 TB Allocation Details'!$A$18:$L$18, 0),FALSE), 'E2 Allocators'!$B$15:$W$361, MATCH(Y$17, 'E2 Allocators'!$B$15:$W$15, 0),FALSE))</f>
        <v>0</v>
      </c>
      <c r="Z620" s="1257">
        <f>IF(ISERROR(VLOOKUP(VLOOKUP($A620, 'E4 TB Allocation Details'!$A$18:$L$217, MATCH("Demand ID", 'E4 TB Allocation Details'!$A$18:$L$18, 0),FALSE), 'E2 Allocators'!$B$15:$W$361, MATCH(Z$17, 'E2 Allocators'!$B$15:$W$15, 0),FALSE)), 0, VLOOKUP(VLOOKUP($A620, 'E4 TB Allocation Details'!$A$18:$L$217, MATCH("Demand ID", 'E4 TB Allocation Details'!$A$18:$L$18, 0),FALSE), 'E2 Allocators'!$B$15:$W$361, MATCH(Z$17, 'E2 Allocators'!$B$15:$W$15, 0),FALSE))</f>
        <v>0</v>
      </c>
      <c r="AA620" s="1262">
        <f t="shared" si="964"/>
        <v>1.0000000000000002</v>
      </c>
      <c r="AB620" s="1257">
        <f>IF(ISERROR(VLOOKUP(VLOOKUP($A620, 'E4 TB Allocation Details'!$A$18:$L$217, MATCH("Customer ID", 'E4 TB Allocation Details'!$A$18:$L$18, 0),FALSE), 'E2 Allocators'!$B$15:$W$361, MATCH(AB$17, 'E2 Allocators'!$B$15:$W$15, 0),FALSE)), 0, VLOOKUP(VLOOKUP($A620, 'E4 TB Allocation Details'!$A$18:$L$217, MATCH("Customer ID", 'E4 TB Allocation Details'!$A$18:$L$18, 0),FALSE), 'E2 Allocators'!$B$15:$W$361, MATCH(AB$17, 'E2 Allocators'!$B$15:$W$15, 0),FALSE))</f>
        <v>0.72936581821484525</v>
      </c>
      <c r="AC620" s="1257">
        <f>IF(ISERROR(VLOOKUP(VLOOKUP($A620, 'E4 TB Allocation Details'!$A$18:$L$217, MATCH("Customer ID", 'E4 TB Allocation Details'!$A$18:$L$18, 0),FALSE), 'E2 Allocators'!$B$15:$W$361, MATCH(AC$17, 'E2 Allocators'!$B$15:$W$15, 0),FALSE)), 0, VLOOKUP(VLOOKUP($A620, 'E4 TB Allocation Details'!$A$18:$L$217, MATCH("Customer ID", 'E4 TB Allocation Details'!$A$18:$L$18, 0),FALSE), 'E2 Allocators'!$B$15:$W$361, MATCH(AC$17, 'E2 Allocators'!$B$15:$W$15, 0),FALSE))</f>
        <v>8.0470470697758908E-2</v>
      </c>
      <c r="AD620" s="1257">
        <f>IF(ISERROR(VLOOKUP(VLOOKUP($A620, 'E4 TB Allocation Details'!$A$18:$L$217, MATCH("Customer ID", 'E4 TB Allocation Details'!$A$18:$L$18, 0),FALSE), 'E2 Allocators'!$B$15:$W$361, MATCH(AD$17, 'E2 Allocators'!$B$15:$W$15, 0),FALSE)), 0, VLOOKUP(VLOOKUP($A620, 'E4 TB Allocation Details'!$A$18:$L$217, MATCH("Customer ID", 'E4 TB Allocation Details'!$A$18:$L$18, 0),FALSE), 'E2 Allocators'!$B$15:$W$361, MATCH(AD$17, 'E2 Allocators'!$B$15:$W$15, 0),FALSE))</f>
        <v>9.945278263436344E-3</v>
      </c>
      <c r="AE620" s="1257">
        <f>IF(ISERROR(VLOOKUP(VLOOKUP($A620, 'E4 TB Allocation Details'!$A$18:$L$217, MATCH("Customer ID", 'E4 TB Allocation Details'!$A$18:$L$18, 0),FALSE), 'E2 Allocators'!$B$15:$W$361, MATCH(AE$17, 'E2 Allocators'!$B$15:$W$15, 0),FALSE)), 0, VLOOKUP(VLOOKUP($A620, 'E4 TB Allocation Details'!$A$18:$L$217, MATCH("Customer ID", 'E4 TB Allocation Details'!$A$18:$L$18, 0),FALSE), 'E2 Allocators'!$B$15:$W$361, MATCH(AE$17, 'E2 Allocators'!$B$15:$W$15, 0),FALSE))</f>
        <v>0</v>
      </c>
      <c r="AF620" s="1257">
        <f>IF(ISERROR(VLOOKUP(VLOOKUP($A620, 'E4 TB Allocation Details'!$A$18:$L$217, MATCH("Customer ID", 'E4 TB Allocation Details'!$A$18:$L$18, 0),FALSE), 'E2 Allocators'!$B$15:$W$361, MATCH(AF$17, 'E2 Allocators'!$B$15:$W$15, 0),FALSE)), 0, VLOOKUP(VLOOKUP($A620, 'E4 TB Allocation Details'!$A$18:$L$217, MATCH("Customer ID", 'E4 TB Allocation Details'!$A$18:$L$18, 0),FALSE), 'E2 Allocators'!$B$15:$W$361, MATCH(AF$17, 'E2 Allocators'!$B$15:$W$15, 0),FALSE))</f>
        <v>2.7247337708044778E-4</v>
      </c>
      <c r="AG620" s="1257">
        <f>IF(ISERROR(VLOOKUP(VLOOKUP($A620, 'E4 TB Allocation Details'!$A$18:$L$217, MATCH("Customer ID", 'E4 TB Allocation Details'!$A$18:$L$18, 0),FALSE), 'E2 Allocators'!$B$15:$W$361, MATCH(AG$17, 'E2 Allocators'!$B$15:$W$15, 0),FALSE)), 0, VLOOKUP(VLOOKUP($A620, 'E4 TB Allocation Details'!$A$18:$L$217, MATCH("Customer ID", 'E4 TB Allocation Details'!$A$18:$L$18, 0),FALSE), 'E2 Allocators'!$B$15:$W$361, MATCH(AG$17, 'E2 Allocators'!$B$15:$W$15, 0),FALSE))</f>
        <v>6.8118344270111944E-5</v>
      </c>
      <c r="AH620" s="1257">
        <f>IF(ISERROR(VLOOKUP(VLOOKUP($A620, 'E4 TB Allocation Details'!$A$18:$L$217, MATCH("Customer ID", 'E4 TB Allocation Details'!$A$18:$L$18, 0),FALSE), 'E2 Allocators'!$B$15:$W$361, MATCH(AH$17, 'E2 Allocators'!$B$15:$W$15, 0),FALSE)), 0, VLOOKUP(VLOOKUP($A620, 'E4 TB Allocation Details'!$A$18:$L$217, MATCH("Customer ID", 'E4 TB Allocation Details'!$A$18:$L$18, 0),FALSE), 'E2 Allocators'!$B$15:$W$361, MATCH(AH$17, 'E2 Allocators'!$B$15:$W$15, 0),FALSE))</f>
        <v>0.16387003019913263</v>
      </c>
      <c r="AI620" s="1257">
        <f>IF(ISERROR(VLOOKUP(VLOOKUP($A620, 'E4 TB Allocation Details'!$A$18:$L$217, MATCH("Customer ID", 'E4 TB Allocation Details'!$A$18:$L$18, 0),FALSE), 'E2 Allocators'!$B$15:$W$361, MATCH(AI$17, 'E2 Allocators'!$B$15:$W$15, 0),FALSE)), 0, VLOOKUP(VLOOKUP($A620, 'E4 TB Allocation Details'!$A$18:$L$217, MATCH("Customer ID", 'E4 TB Allocation Details'!$A$18:$L$18, 0),FALSE), 'E2 Allocators'!$B$15:$W$361, MATCH(AI$17, 'E2 Allocators'!$B$15:$W$15, 0),FALSE))</f>
        <v>1.0104221066733272E-2</v>
      </c>
      <c r="AJ620" s="1257">
        <f>IF(ISERROR(VLOOKUP(VLOOKUP($A620, 'E4 TB Allocation Details'!$A$18:$L$217, MATCH("Customer ID", 'E4 TB Allocation Details'!$A$18:$L$18, 0),FALSE), 'E2 Allocators'!$B$15:$W$361, MATCH(AJ$17, 'E2 Allocators'!$B$15:$W$15, 0),FALSE)), 0, VLOOKUP(VLOOKUP($A620, 'E4 TB Allocation Details'!$A$18:$L$217, MATCH("Customer ID", 'E4 TB Allocation Details'!$A$18:$L$18, 0),FALSE), 'E2 Allocators'!$B$15:$W$361, MATCH(AJ$17, 'E2 Allocators'!$B$15:$W$15, 0),FALSE))</f>
        <v>5.903589836743035E-3</v>
      </c>
      <c r="AK620" s="1257">
        <f>IF(ISERROR(VLOOKUP(VLOOKUP($A620, 'E4 TB Allocation Details'!$A$18:$L$217, MATCH("Customer ID", 'E4 TB Allocation Details'!$A$18:$L$18, 0),FALSE), 'E2 Allocators'!$B$15:$W$361, MATCH(AK$17, 'E2 Allocators'!$B$15:$W$15, 0),FALSE)), 0, VLOOKUP(VLOOKUP($A620, 'E4 TB Allocation Details'!$A$18:$L$217, MATCH("Customer ID", 'E4 TB Allocation Details'!$A$18:$L$18, 0),FALSE), 'E2 Allocators'!$B$15:$W$361, MATCH(AK$17, 'E2 Allocators'!$B$15:$W$15, 0),FALSE))</f>
        <v>0</v>
      </c>
      <c r="AL620" s="1257">
        <f>IF(ISERROR(VLOOKUP(VLOOKUP($A620, 'E4 TB Allocation Details'!$A$18:$L$217, MATCH("Customer ID", 'E4 TB Allocation Details'!$A$18:$L$18, 0),FALSE), 'E2 Allocators'!$B$15:$W$361, MATCH(AL$17, 'E2 Allocators'!$B$15:$W$15, 0),FALSE)), 0, VLOOKUP(VLOOKUP($A620, 'E4 TB Allocation Details'!$A$18:$L$217, MATCH("Customer ID", 'E4 TB Allocation Details'!$A$18:$L$18, 0),FALSE), 'E2 Allocators'!$B$15:$W$361, MATCH(AL$17, 'E2 Allocators'!$B$15:$W$15, 0),FALSE))</f>
        <v>0</v>
      </c>
      <c r="AM620" s="1257">
        <f>IF(ISERROR(VLOOKUP(VLOOKUP($A620, 'E4 TB Allocation Details'!$A$18:$L$217, MATCH("Customer ID", 'E4 TB Allocation Details'!$A$18:$L$18, 0),FALSE), 'E2 Allocators'!$B$15:$W$361, MATCH(AM$17, 'E2 Allocators'!$B$15:$W$15, 0),FALSE)), 0, VLOOKUP(VLOOKUP($A620, 'E4 TB Allocation Details'!$A$18:$L$217, MATCH("Customer ID", 'E4 TB Allocation Details'!$A$18:$L$18, 0),FALSE), 'E2 Allocators'!$B$15:$W$361, MATCH(AM$17, 'E2 Allocators'!$B$15:$W$15, 0),FALSE))</f>
        <v>0</v>
      </c>
      <c r="AN620" s="1257">
        <f>IF(ISERROR(VLOOKUP(VLOOKUP($A620, 'E4 TB Allocation Details'!$A$18:$L$217, MATCH("Customer ID", 'E4 TB Allocation Details'!$A$18:$L$18, 0),FALSE), 'E2 Allocators'!$B$15:$W$361, MATCH(AN$17, 'E2 Allocators'!$B$15:$W$15, 0),FALSE)), 0, VLOOKUP(VLOOKUP($A620, 'E4 TB Allocation Details'!$A$18:$L$217, MATCH("Customer ID", 'E4 TB Allocation Details'!$A$18:$L$18, 0),FALSE), 'E2 Allocators'!$B$15:$W$361, MATCH(AN$17, 'E2 Allocators'!$B$15:$W$15, 0),FALSE))</f>
        <v>0</v>
      </c>
      <c r="AO620" s="1257">
        <f>IF(ISERROR(VLOOKUP(VLOOKUP($A620, 'E4 TB Allocation Details'!$A$18:$L$217, MATCH("Customer ID", 'E4 TB Allocation Details'!$A$18:$L$18, 0),FALSE), 'E2 Allocators'!$B$15:$W$361, MATCH(AO$17, 'E2 Allocators'!$B$15:$W$15, 0),FALSE)), 0, VLOOKUP(VLOOKUP($A620, 'E4 TB Allocation Details'!$A$18:$L$217, MATCH("Customer ID", 'E4 TB Allocation Details'!$A$18:$L$18, 0),FALSE), 'E2 Allocators'!$B$15:$W$361, MATCH(AO$17, 'E2 Allocators'!$B$15:$W$15, 0),FALSE))</f>
        <v>0</v>
      </c>
      <c r="AP620" s="1257">
        <f>IF(ISERROR(VLOOKUP(VLOOKUP($A620, 'E4 TB Allocation Details'!$A$18:$L$217, MATCH("Customer ID", 'E4 TB Allocation Details'!$A$18:$L$18, 0),FALSE), 'E2 Allocators'!$B$15:$W$361, MATCH(AP$17, 'E2 Allocators'!$B$15:$W$15, 0),FALSE)), 0, VLOOKUP(VLOOKUP($A620, 'E4 TB Allocation Details'!$A$18:$L$217, MATCH("Customer ID", 'E4 TB Allocation Details'!$A$18:$L$18, 0),FALSE), 'E2 Allocators'!$B$15:$W$361, MATCH(AP$17, 'E2 Allocators'!$B$15:$W$15, 0),FALSE))</f>
        <v>0</v>
      </c>
      <c r="AQ620" s="1257">
        <f>IF(ISERROR(VLOOKUP(VLOOKUP($A620, 'E4 TB Allocation Details'!$A$18:$L$217, MATCH("Customer ID", 'E4 TB Allocation Details'!$A$18:$L$18, 0),FALSE), 'E2 Allocators'!$B$15:$W$361, MATCH(AQ$17, 'E2 Allocators'!$B$15:$W$15, 0),FALSE)), 0, VLOOKUP(VLOOKUP($A620, 'E4 TB Allocation Details'!$A$18:$L$217, MATCH("Customer ID", 'E4 TB Allocation Details'!$A$18:$L$18, 0),FALSE), 'E2 Allocators'!$B$15:$W$361, MATCH(AQ$17, 'E2 Allocators'!$B$15:$W$15, 0),FALSE))</f>
        <v>0</v>
      </c>
      <c r="AR620" s="1257">
        <f>IF(ISERROR(VLOOKUP(VLOOKUP($A620, 'E4 TB Allocation Details'!$A$18:$L$217, MATCH("Customer ID", 'E4 TB Allocation Details'!$A$18:$L$18, 0),FALSE), 'E2 Allocators'!$B$15:$W$361, MATCH(AR$17, 'E2 Allocators'!$B$15:$W$15, 0),FALSE)), 0, VLOOKUP(VLOOKUP($A620, 'E4 TB Allocation Details'!$A$18:$L$217, MATCH("Customer ID", 'E4 TB Allocation Details'!$A$18:$L$18, 0),FALSE), 'E2 Allocators'!$B$15:$W$361, MATCH(AR$17, 'E2 Allocators'!$B$15:$W$15, 0),FALSE))</f>
        <v>0</v>
      </c>
      <c r="AS620" s="1257">
        <f>IF(ISERROR(VLOOKUP(VLOOKUP($A620, 'E4 TB Allocation Details'!$A$18:$L$217, MATCH("Customer ID", 'E4 TB Allocation Details'!$A$18:$L$18, 0),FALSE), 'E2 Allocators'!$B$15:$W$361, MATCH(AS$17, 'E2 Allocators'!$B$15:$W$15, 0),FALSE)), 0, VLOOKUP(VLOOKUP($A620, 'E4 TB Allocation Details'!$A$18:$L$217, MATCH("Customer ID", 'E4 TB Allocation Details'!$A$18:$L$18, 0),FALSE), 'E2 Allocators'!$B$15:$W$361, MATCH(AS$17, 'E2 Allocators'!$B$15:$W$15, 0),FALSE))</f>
        <v>0</v>
      </c>
      <c r="AT620" s="1257">
        <f>IF(ISERROR(VLOOKUP(VLOOKUP($A620, 'E4 TB Allocation Details'!$A$18:$L$217, MATCH("Customer ID", 'E4 TB Allocation Details'!$A$18:$L$18, 0),FALSE), 'E2 Allocators'!$B$15:$W$361, MATCH(AT$17, 'E2 Allocators'!$B$15:$W$15, 0),FALSE)), 0, VLOOKUP(VLOOKUP($A620, 'E4 TB Allocation Details'!$A$18:$L$217, MATCH("Customer ID", 'E4 TB Allocation Details'!$A$18:$L$18, 0),FALSE), 'E2 Allocators'!$B$15:$W$361, MATCH(AT$17, 'E2 Allocators'!$B$15:$W$15, 0),FALSE))</f>
        <v>0</v>
      </c>
      <c r="AU620" s="1257">
        <f>IF(ISERROR(VLOOKUP(VLOOKUP($A620, 'E4 TB Allocation Details'!$A$18:$L$217, MATCH("Customer ID", 'E4 TB Allocation Details'!$A$18:$L$18, 0),FALSE), 'E2 Allocators'!$B$15:$W$361, MATCH(AU$17, 'E2 Allocators'!$B$15:$W$15, 0),FALSE)), 0, VLOOKUP(VLOOKUP($A620, 'E4 TB Allocation Details'!$A$18:$L$217, MATCH("Customer ID", 'E4 TB Allocation Details'!$A$18:$L$18, 0),FALSE), 'E2 Allocators'!$B$15:$W$361, MATCH(AU$17, 'E2 Allocators'!$B$15:$W$15, 0),FALSE))</f>
        <v>0</v>
      </c>
      <c r="AV620" s="1262">
        <f t="shared" si="965"/>
        <v>1</v>
      </c>
      <c r="AW620" s="1259"/>
      <c r="AX620" s="1259"/>
      <c r="AY620" s="1259"/>
      <c r="AZ620" s="1259"/>
      <c r="BA620" s="1259"/>
      <c r="BB620" s="1259"/>
      <c r="BC620" s="1259"/>
      <c r="BD620" s="1259"/>
      <c r="BE620" s="1259"/>
      <c r="BF620" s="1259"/>
      <c r="BG620" s="1259"/>
      <c r="BH620" s="1259"/>
      <c r="BI620" s="1259"/>
      <c r="BJ620" s="1259"/>
      <c r="BK620" s="1259"/>
      <c r="BL620" s="1259"/>
      <c r="BM620" s="1259"/>
      <c r="BN620" s="1259"/>
      <c r="BO620" s="1259"/>
      <c r="BP620" s="1259"/>
      <c r="BQ620" s="1260"/>
    </row>
    <row r="621" spans="1:69" s="234" customFormat="1" ht="12.75" x14ac:dyDescent="0.2">
      <c r="A621" s="1261" t="s">
        <v>873</v>
      </c>
      <c r="B621" s="1254" t="s">
        <v>395</v>
      </c>
      <c r="C621" s="1255">
        <v>1</v>
      </c>
      <c r="D621" s="1256">
        <f t="shared" si="962"/>
        <v>0.6</v>
      </c>
      <c r="E621" s="1256">
        <f>VLOOKUP($A621,'E1 Categorization'!$A$35:$E$115,5,FALSE)</f>
        <v>0.4</v>
      </c>
      <c r="F621" s="1256">
        <f t="shared" si="963"/>
        <v>1</v>
      </c>
      <c r="G621" s="1257">
        <f>IF(ISERROR(VLOOKUP(VLOOKUP($A621, 'E4 TB Allocation Details'!$A$18:$L$217, MATCH("Demand ID", 'E4 TB Allocation Details'!$A$18:$L$18, 0),FALSE), 'E2 Allocators'!$B$15:$W$361, MATCH(G$17, 'E2 Allocators'!$B$15:$W$15, 0),FALSE)), 0, VLOOKUP(VLOOKUP($A621, 'E4 TB Allocation Details'!$A$18:$L$217, MATCH("Demand ID", 'E4 TB Allocation Details'!$A$18:$L$18, 0),FALSE), 'E2 Allocators'!$B$15:$W$361, MATCH(G$17, 'E2 Allocators'!$B$15:$W$15, 0),FALSE))</f>
        <v>0.48989014190363722</v>
      </c>
      <c r="H621" s="1257">
        <f>IF(ISERROR(VLOOKUP(VLOOKUP($A621, 'E4 TB Allocation Details'!$A$18:$L$217, MATCH("Demand ID", 'E4 TB Allocation Details'!$A$18:$L$18, 0),FALSE), 'E2 Allocators'!$B$15:$W$361, MATCH(H$17, 'E2 Allocators'!$B$15:$W$15, 0),FALSE)), 0, VLOOKUP(VLOOKUP($A621, 'E4 TB Allocation Details'!$A$18:$L$217, MATCH("Demand ID", 'E4 TB Allocation Details'!$A$18:$L$18, 0),FALSE), 'E2 Allocators'!$B$15:$W$361, MATCH(H$17, 'E2 Allocators'!$B$15:$W$15, 0),FALSE))</f>
        <v>0.16901811963449967</v>
      </c>
      <c r="I621" s="1257">
        <f>IF(ISERROR(VLOOKUP(VLOOKUP($A621, 'E4 TB Allocation Details'!$A$18:$L$217, MATCH("Demand ID", 'E4 TB Allocation Details'!$A$18:$L$18, 0),FALSE), 'E2 Allocators'!$B$15:$W$361, MATCH(I$17, 'E2 Allocators'!$B$15:$W$15, 0),FALSE)), 0, VLOOKUP(VLOOKUP($A621, 'E4 TB Allocation Details'!$A$18:$L$217, MATCH("Demand ID", 'E4 TB Allocation Details'!$A$18:$L$18, 0),FALSE), 'E2 Allocators'!$B$15:$W$361, MATCH(I$17, 'E2 Allocators'!$B$15:$W$15, 0),FALSE))</f>
        <v>0.32015210698228019</v>
      </c>
      <c r="J621" s="1257">
        <f>IF(ISERROR(VLOOKUP(VLOOKUP($A621, 'E4 TB Allocation Details'!$A$18:$L$217, MATCH("Demand ID", 'E4 TB Allocation Details'!$A$18:$L$18, 0),FALSE), 'E2 Allocators'!$B$15:$W$361, MATCH(J$17, 'E2 Allocators'!$B$15:$W$15, 0),FALSE)), 0, VLOOKUP(VLOOKUP($A621, 'E4 TB Allocation Details'!$A$18:$L$217, MATCH("Demand ID", 'E4 TB Allocation Details'!$A$18:$L$18, 0),FALSE), 'E2 Allocators'!$B$15:$W$361, MATCH(J$17, 'E2 Allocators'!$B$15:$W$15, 0),FALSE))</f>
        <v>0</v>
      </c>
      <c r="K621" s="1257">
        <f>IF(ISERROR(VLOOKUP(VLOOKUP($A621, 'E4 TB Allocation Details'!$A$18:$L$217, MATCH("Demand ID", 'E4 TB Allocation Details'!$A$18:$L$18, 0),FALSE), 'E2 Allocators'!$B$15:$W$361, MATCH(K$17, 'E2 Allocators'!$B$15:$W$15, 0),FALSE)), 0, VLOOKUP(VLOOKUP($A621, 'E4 TB Allocation Details'!$A$18:$L$217, MATCH("Demand ID", 'E4 TB Allocation Details'!$A$18:$L$18, 0),FALSE), 'E2 Allocators'!$B$15:$W$361, MATCH(K$17, 'E2 Allocators'!$B$15:$W$15, 0),FALSE))</f>
        <v>1.8751678433690196E-2</v>
      </c>
      <c r="L621" s="1257">
        <f>IF(ISERROR(VLOOKUP(VLOOKUP($A621, 'E4 TB Allocation Details'!$A$18:$L$217, MATCH("Demand ID", 'E4 TB Allocation Details'!$A$18:$L$18, 0),FALSE), 'E2 Allocators'!$B$15:$W$361, MATCH(L$17, 'E2 Allocators'!$B$15:$W$15, 0),FALSE)), 0, VLOOKUP(VLOOKUP($A621, 'E4 TB Allocation Details'!$A$18:$L$217, MATCH("Demand ID", 'E4 TB Allocation Details'!$A$18:$L$18, 0),FALSE), 'E2 Allocators'!$B$15:$W$361, MATCH(L$17, 'E2 Allocators'!$B$15:$W$15, 0),FALSE))</f>
        <v>0</v>
      </c>
      <c r="M621" s="1257">
        <f>IF(ISERROR(VLOOKUP(VLOOKUP($A621, 'E4 TB Allocation Details'!$A$18:$L$217, MATCH("Demand ID", 'E4 TB Allocation Details'!$A$18:$L$18, 0),FALSE), 'E2 Allocators'!$B$15:$W$361, MATCH(M$17, 'E2 Allocators'!$B$15:$W$15, 0),FALSE)), 0, VLOOKUP(VLOOKUP($A621, 'E4 TB Allocation Details'!$A$18:$L$217, MATCH("Demand ID", 'E4 TB Allocation Details'!$A$18:$L$18, 0),FALSE), 'E2 Allocators'!$B$15:$W$361, MATCH(M$17, 'E2 Allocators'!$B$15:$W$15, 0),FALSE))</f>
        <v>0</v>
      </c>
      <c r="N621" s="1257">
        <f>IF(ISERROR(VLOOKUP(VLOOKUP($A621, 'E4 TB Allocation Details'!$A$18:$L$217, MATCH("Demand ID", 'E4 TB Allocation Details'!$A$18:$L$18, 0),FALSE), 'E2 Allocators'!$B$15:$W$361, MATCH(N$17, 'E2 Allocators'!$B$15:$W$15, 0),FALSE)), 0, VLOOKUP(VLOOKUP($A621, 'E4 TB Allocation Details'!$A$18:$L$217, MATCH("Demand ID", 'E4 TB Allocation Details'!$A$18:$L$18, 0),FALSE), 'E2 Allocators'!$B$15:$W$361, MATCH(N$17, 'E2 Allocators'!$B$15:$W$15, 0),FALSE))</f>
        <v>1.9107949111120143E-4</v>
      </c>
      <c r="O621" s="1257">
        <f>IF(ISERROR(VLOOKUP(VLOOKUP($A621, 'E4 TB Allocation Details'!$A$18:$L$217, MATCH("Demand ID", 'E4 TB Allocation Details'!$A$18:$L$18, 0),FALSE), 'E2 Allocators'!$B$15:$W$361, MATCH(O$17, 'E2 Allocators'!$B$15:$W$15, 0),FALSE)), 0, VLOOKUP(VLOOKUP($A621, 'E4 TB Allocation Details'!$A$18:$L$217, MATCH("Demand ID", 'E4 TB Allocation Details'!$A$18:$L$18, 0),FALSE), 'E2 Allocators'!$B$15:$W$361, MATCH(O$17, 'E2 Allocators'!$B$15:$W$15, 0),FALSE))</f>
        <v>1.996873554781627E-3</v>
      </c>
      <c r="P621" s="1257">
        <f>IF(ISERROR(VLOOKUP(VLOOKUP($A621, 'E4 TB Allocation Details'!$A$18:$L$217, MATCH("Demand ID", 'E4 TB Allocation Details'!$A$18:$L$18, 0),FALSE), 'E2 Allocators'!$B$15:$W$361, MATCH(P$17, 'E2 Allocators'!$B$15:$W$15, 0),FALSE)), 0, VLOOKUP(VLOOKUP($A621, 'E4 TB Allocation Details'!$A$18:$L$217, MATCH("Demand ID", 'E4 TB Allocation Details'!$A$18:$L$18, 0),FALSE), 'E2 Allocators'!$B$15:$W$361, MATCH(P$17, 'E2 Allocators'!$B$15:$W$15, 0),FALSE))</f>
        <v>0</v>
      </c>
      <c r="Q621" s="1257">
        <f>IF(ISERROR(VLOOKUP(VLOOKUP($A621, 'E4 TB Allocation Details'!$A$18:$L$217, MATCH("Demand ID", 'E4 TB Allocation Details'!$A$18:$L$18, 0),FALSE), 'E2 Allocators'!$B$15:$W$361, MATCH(Q$17, 'E2 Allocators'!$B$15:$W$15, 0),FALSE)), 0, VLOOKUP(VLOOKUP($A621, 'E4 TB Allocation Details'!$A$18:$L$217, MATCH("Demand ID", 'E4 TB Allocation Details'!$A$18:$L$18, 0),FALSE), 'E2 Allocators'!$B$15:$W$361, MATCH(Q$17, 'E2 Allocators'!$B$15:$W$15, 0),FALSE))</f>
        <v>0</v>
      </c>
      <c r="R621" s="1257">
        <f>IF(ISERROR(VLOOKUP(VLOOKUP($A621, 'E4 TB Allocation Details'!$A$18:$L$217, MATCH("Demand ID", 'E4 TB Allocation Details'!$A$18:$L$18, 0),FALSE), 'E2 Allocators'!$B$15:$W$361, MATCH(R$17, 'E2 Allocators'!$B$15:$W$15, 0),FALSE)), 0, VLOOKUP(VLOOKUP($A621, 'E4 TB Allocation Details'!$A$18:$L$217, MATCH("Demand ID", 'E4 TB Allocation Details'!$A$18:$L$18, 0),FALSE), 'E2 Allocators'!$B$15:$W$361, MATCH(R$17, 'E2 Allocators'!$B$15:$W$15, 0),FALSE))</f>
        <v>0</v>
      </c>
      <c r="S621" s="1257">
        <f>IF(ISERROR(VLOOKUP(VLOOKUP($A621, 'E4 TB Allocation Details'!$A$18:$L$217, MATCH("Demand ID", 'E4 TB Allocation Details'!$A$18:$L$18, 0),FALSE), 'E2 Allocators'!$B$15:$W$361, MATCH(S$17, 'E2 Allocators'!$B$15:$W$15, 0),FALSE)), 0, VLOOKUP(VLOOKUP($A621, 'E4 TB Allocation Details'!$A$18:$L$217, MATCH("Demand ID", 'E4 TB Allocation Details'!$A$18:$L$18, 0),FALSE), 'E2 Allocators'!$B$15:$W$361, MATCH(S$17, 'E2 Allocators'!$B$15:$W$15, 0),FALSE))</f>
        <v>0</v>
      </c>
      <c r="T621" s="1257">
        <f>IF(ISERROR(VLOOKUP(VLOOKUP($A621, 'E4 TB Allocation Details'!$A$18:$L$217, MATCH("Demand ID", 'E4 TB Allocation Details'!$A$18:$L$18, 0),FALSE), 'E2 Allocators'!$B$15:$W$361, MATCH(T$17, 'E2 Allocators'!$B$15:$W$15, 0),FALSE)), 0, VLOOKUP(VLOOKUP($A621, 'E4 TB Allocation Details'!$A$18:$L$217, MATCH("Demand ID", 'E4 TB Allocation Details'!$A$18:$L$18, 0),FALSE), 'E2 Allocators'!$B$15:$W$361, MATCH(T$17, 'E2 Allocators'!$B$15:$W$15, 0),FALSE))</f>
        <v>0</v>
      </c>
      <c r="U621" s="1257">
        <f>IF(ISERROR(VLOOKUP(VLOOKUP($A621, 'E4 TB Allocation Details'!$A$18:$L$217, MATCH("Demand ID", 'E4 TB Allocation Details'!$A$18:$L$18, 0),FALSE), 'E2 Allocators'!$B$15:$W$361, MATCH(U$17, 'E2 Allocators'!$B$15:$W$15, 0),FALSE)), 0, VLOOKUP(VLOOKUP($A621, 'E4 TB Allocation Details'!$A$18:$L$217, MATCH("Demand ID", 'E4 TB Allocation Details'!$A$18:$L$18, 0),FALSE), 'E2 Allocators'!$B$15:$W$361, MATCH(U$17, 'E2 Allocators'!$B$15:$W$15, 0),FALSE))</f>
        <v>0</v>
      </c>
      <c r="V621" s="1257">
        <f>IF(ISERROR(VLOOKUP(VLOOKUP($A621, 'E4 TB Allocation Details'!$A$18:$L$217, MATCH("Demand ID", 'E4 TB Allocation Details'!$A$18:$L$18, 0),FALSE), 'E2 Allocators'!$B$15:$W$361, MATCH(V$17, 'E2 Allocators'!$B$15:$W$15, 0),FALSE)), 0, VLOOKUP(VLOOKUP($A621, 'E4 TB Allocation Details'!$A$18:$L$217, MATCH("Demand ID", 'E4 TB Allocation Details'!$A$18:$L$18, 0),FALSE), 'E2 Allocators'!$B$15:$W$361, MATCH(V$17, 'E2 Allocators'!$B$15:$W$15, 0),FALSE))</f>
        <v>0</v>
      </c>
      <c r="W621" s="1257">
        <f>IF(ISERROR(VLOOKUP(VLOOKUP($A621, 'E4 TB Allocation Details'!$A$18:$L$217, MATCH("Demand ID", 'E4 TB Allocation Details'!$A$18:$L$18, 0),FALSE), 'E2 Allocators'!$B$15:$W$361, MATCH(W$17, 'E2 Allocators'!$B$15:$W$15, 0),FALSE)), 0, VLOOKUP(VLOOKUP($A621, 'E4 TB Allocation Details'!$A$18:$L$217, MATCH("Demand ID", 'E4 TB Allocation Details'!$A$18:$L$18, 0),FALSE), 'E2 Allocators'!$B$15:$W$361, MATCH(W$17, 'E2 Allocators'!$B$15:$W$15, 0),FALSE))</f>
        <v>0</v>
      </c>
      <c r="X621" s="1257">
        <f>IF(ISERROR(VLOOKUP(VLOOKUP($A621, 'E4 TB Allocation Details'!$A$18:$L$217, MATCH("Demand ID", 'E4 TB Allocation Details'!$A$18:$L$18, 0),FALSE), 'E2 Allocators'!$B$15:$W$361, MATCH(X$17, 'E2 Allocators'!$B$15:$W$15, 0),FALSE)), 0, VLOOKUP(VLOOKUP($A621, 'E4 TB Allocation Details'!$A$18:$L$217, MATCH("Demand ID", 'E4 TB Allocation Details'!$A$18:$L$18, 0),FALSE), 'E2 Allocators'!$B$15:$W$361, MATCH(X$17, 'E2 Allocators'!$B$15:$W$15, 0),FALSE))</f>
        <v>0</v>
      </c>
      <c r="Y621" s="1257">
        <f>IF(ISERROR(VLOOKUP(VLOOKUP($A621, 'E4 TB Allocation Details'!$A$18:$L$217, MATCH("Demand ID", 'E4 TB Allocation Details'!$A$18:$L$18, 0),FALSE), 'E2 Allocators'!$B$15:$W$361, MATCH(Y$17, 'E2 Allocators'!$B$15:$W$15, 0),FALSE)), 0, VLOOKUP(VLOOKUP($A621, 'E4 TB Allocation Details'!$A$18:$L$217, MATCH("Demand ID", 'E4 TB Allocation Details'!$A$18:$L$18, 0),FALSE), 'E2 Allocators'!$B$15:$W$361, MATCH(Y$17, 'E2 Allocators'!$B$15:$W$15, 0),FALSE))</f>
        <v>0</v>
      </c>
      <c r="Z621" s="1257">
        <f>IF(ISERROR(VLOOKUP(VLOOKUP($A621, 'E4 TB Allocation Details'!$A$18:$L$217, MATCH("Demand ID", 'E4 TB Allocation Details'!$A$18:$L$18, 0),FALSE), 'E2 Allocators'!$B$15:$W$361, MATCH(Z$17, 'E2 Allocators'!$B$15:$W$15, 0),FALSE)), 0, VLOOKUP(VLOOKUP($A621, 'E4 TB Allocation Details'!$A$18:$L$217, MATCH("Demand ID", 'E4 TB Allocation Details'!$A$18:$L$18, 0),FALSE), 'E2 Allocators'!$B$15:$W$361, MATCH(Z$17, 'E2 Allocators'!$B$15:$W$15, 0),FALSE))</f>
        <v>0</v>
      </c>
      <c r="AA621" s="1262">
        <f t="shared" si="964"/>
        <v>1.0000000000000002</v>
      </c>
      <c r="AB621" s="1257">
        <f>IF(ISERROR(VLOOKUP(VLOOKUP($A621, 'E4 TB Allocation Details'!$A$18:$L$217, MATCH("Customer ID", 'E4 TB Allocation Details'!$A$18:$L$18, 0),FALSE), 'E2 Allocators'!$B$15:$W$361, MATCH(AB$17, 'E2 Allocators'!$B$15:$W$15, 0),FALSE)), 0, VLOOKUP(VLOOKUP($A621, 'E4 TB Allocation Details'!$A$18:$L$217, MATCH("Customer ID", 'E4 TB Allocation Details'!$A$18:$L$18, 0),FALSE), 'E2 Allocators'!$B$15:$W$361, MATCH(AB$17, 'E2 Allocators'!$B$15:$W$15, 0),FALSE))</f>
        <v>0.72987957282435811</v>
      </c>
      <c r="AC621" s="1257">
        <f>IF(ISERROR(VLOOKUP(VLOOKUP($A621, 'E4 TB Allocation Details'!$A$18:$L$217, MATCH("Customer ID", 'E4 TB Allocation Details'!$A$18:$L$18, 0),FALSE), 'E2 Allocators'!$B$15:$W$361, MATCH(AC$17, 'E2 Allocators'!$B$15:$W$15, 0),FALSE)), 0, VLOOKUP(VLOOKUP($A621, 'E4 TB Allocation Details'!$A$18:$L$217, MATCH("Customer ID", 'E4 TB Allocation Details'!$A$18:$L$18, 0),FALSE), 'E2 Allocators'!$B$15:$W$361, MATCH(AC$17, 'E2 Allocators'!$B$15:$W$15, 0),FALSE))</f>
        <v>8.0527152919790956E-2</v>
      </c>
      <c r="AD621" s="1257">
        <f>IF(ISERROR(VLOOKUP(VLOOKUP($A621, 'E4 TB Allocation Details'!$A$18:$L$217, MATCH("Customer ID", 'E4 TB Allocation Details'!$A$18:$L$18, 0),FALSE), 'E2 Allocators'!$B$15:$W$361, MATCH(AD$17, 'E2 Allocators'!$B$15:$W$15, 0),FALSE)), 0, VLOOKUP(VLOOKUP($A621, 'E4 TB Allocation Details'!$A$18:$L$217, MATCH("Customer ID", 'E4 TB Allocation Details'!$A$18:$L$18, 0),FALSE), 'E2 Allocators'!$B$15:$W$361, MATCH(AD$17, 'E2 Allocators'!$B$15:$W$15, 0),FALSE))</f>
        <v>9.5887298341286072E-3</v>
      </c>
      <c r="AE621" s="1257">
        <f>IF(ISERROR(VLOOKUP(VLOOKUP($A621, 'E4 TB Allocation Details'!$A$18:$L$217, MATCH("Customer ID", 'E4 TB Allocation Details'!$A$18:$L$18, 0),FALSE), 'E2 Allocators'!$B$15:$W$361, MATCH(AE$17, 'E2 Allocators'!$B$15:$W$15, 0),FALSE)), 0, VLOOKUP(VLOOKUP($A621, 'E4 TB Allocation Details'!$A$18:$L$217, MATCH("Customer ID", 'E4 TB Allocation Details'!$A$18:$L$18, 0),FALSE), 'E2 Allocators'!$B$15:$W$361, MATCH(AE$17, 'E2 Allocators'!$B$15:$W$15, 0),FALSE))</f>
        <v>0</v>
      </c>
      <c r="AF621" s="1257">
        <f>IF(ISERROR(VLOOKUP(VLOOKUP($A621, 'E4 TB Allocation Details'!$A$18:$L$217, MATCH("Customer ID", 'E4 TB Allocation Details'!$A$18:$L$18, 0),FALSE), 'E2 Allocators'!$B$15:$W$361, MATCH(AF$17, 'E2 Allocators'!$B$15:$W$15, 0),FALSE)), 0, VLOOKUP(VLOOKUP($A621, 'E4 TB Allocation Details'!$A$18:$L$217, MATCH("Customer ID", 'E4 TB Allocation Details'!$A$18:$L$18, 0),FALSE), 'E2 Allocators'!$B$15:$W$361, MATCH(AF$17, 'E2 Allocators'!$B$15:$W$15, 0),FALSE))</f>
        <v>0</v>
      </c>
      <c r="AG621" s="1257">
        <f>IF(ISERROR(VLOOKUP(VLOOKUP($A621, 'E4 TB Allocation Details'!$A$18:$L$217, MATCH("Customer ID", 'E4 TB Allocation Details'!$A$18:$L$18, 0),FALSE), 'E2 Allocators'!$B$15:$W$361, MATCH(AG$17, 'E2 Allocators'!$B$15:$W$15, 0),FALSE)), 0, VLOOKUP(VLOOKUP($A621, 'E4 TB Allocation Details'!$A$18:$L$217, MATCH("Customer ID", 'E4 TB Allocation Details'!$A$18:$L$18, 0),FALSE), 'E2 Allocators'!$B$15:$W$361, MATCH(AG$17, 'E2 Allocators'!$B$15:$W$15, 0),FALSE))</f>
        <v>0</v>
      </c>
      <c r="AH621" s="1257">
        <f>IF(ISERROR(VLOOKUP(VLOOKUP($A621, 'E4 TB Allocation Details'!$A$18:$L$217, MATCH("Customer ID", 'E4 TB Allocation Details'!$A$18:$L$18, 0),FALSE), 'E2 Allocators'!$B$15:$W$361, MATCH(AH$17, 'E2 Allocators'!$B$15:$W$15, 0),FALSE)), 0, VLOOKUP(VLOOKUP($A621, 'E4 TB Allocation Details'!$A$18:$L$217, MATCH("Customer ID", 'E4 TB Allocation Details'!$A$18:$L$18, 0),FALSE), 'E2 Allocators'!$B$15:$W$361, MATCH(AH$17, 'E2 Allocators'!$B$15:$W$15, 0),FALSE))</f>
        <v>0.16398545785048851</v>
      </c>
      <c r="AI621" s="1257">
        <f>IF(ISERROR(VLOOKUP(VLOOKUP($A621, 'E4 TB Allocation Details'!$A$18:$L$217, MATCH("Customer ID", 'E4 TB Allocation Details'!$A$18:$L$18, 0),FALSE), 'E2 Allocators'!$B$15:$W$361, MATCH(AI$17, 'E2 Allocators'!$B$15:$W$15, 0),FALSE)), 0, VLOOKUP(VLOOKUP($A621, 'E4 TB Allocation Details'!$A$18:$L$217, MATCH("Customer ID", 'E4 TB Allocation Details'!$A$18:$L$18, 0),FALSE), 'E2 Allocators'!$B$15:$W$361, MATCH(AI$17, 'E2 Allocators'!$B$15:$W$15, 0),FALSE))</f>
        <v>1.0111338332197227E-2</v>
      </c>
      <c r="AJ621" s="1257">
        <f>IF(ISERROR(VLOOKUP(VLOOKUP($A621, 'E4 TB Allocation Details'!$A$18:$L$217, MATCH("Customer ID", 'E4 TB Allocation Details'!$A$18:$L$18, 0),FALSE), 'E2 Allocators'!$B$15:$W$361, MATCH(AJ$17, 'E2 Allocators'!$B$15:$W$15, 0),FALSE)), 0, VLOOKUP(VLOOKUP($A621, 'E4 TB Allocation Details'!$A$18:$L$217, MATCH("Customer ID", 'E4 TB Allocation Details'!$A$18:$L$18, 0),FALSE), 'E2 Allocators'!$B$15:$W$361, MATCH(AJ$17, 'E2 Allocators'!$B$15:$W$15, 0),FALSE))</f>
        <v>5.9077482390365822E-3</v>
      </c>
      <c r="AK621" s="1257">
        <f>IF(ISERROR(VLOOKUP(VLOOKUP($A621, 'E4 TB Allocation Details'!$A$18:$L$217, MATCH("Customer ID", 'E4 TB Allocation Details'!$A$18:$L$18, 0),FALSE), 'E2 Allocators'!$B$15:$W$361, MATCH(AK$17, 'E2 Allocators'!$B$15:$W$15, 0),FALSE)), 0, VLOOKUP(VLOOKUP($A621, 'E4 TB Allocation Details'!$A$18:$L$217, MATCH("Customer ID", 'E4 TB Allocation Details'!$A$18:$L$18, 0),FALSE), 'E2 Allocators'!$B$15:$W$361, MATCH(AK$17, 'E2 Allocators'!$B$15:$W$15, 0),FALSE))</f>
        <v>0</v>
      </c>
      <c r="AL621" s="1257">
        <f>IF(ISERROR(VLOOKUP(VLOOKUP($A621, 'E4 TB Allocation Details'!$A$18:$L$217, MATCH("Customer ID", 'E4 TB Allocation Details'!$A$18:$L$18, 0),FALSE), 'E2 Allocators'!$B$15:$W$361, MATCH(AL$17, 'E2 Allocators'!$B$15:$W$15, 0),FALSE)), 0, VLOOKUP(VLOOKUP($A621, 'E4 TB Allocation Details'!$A$18:$L$217, MATCH("Customer ID", 'E4 TB Allocation Details'!$A$18:$L$18, 0),FALSE), 'E2 Allocators'!$B$15:$W$361, MATCH(AL$17, 'E2 Allocators'!$B$15:$W$15, 0),FALSE))</f>
        <v>0</v>
      </c>
      <c r="AM621" s="1257">
        <f>IF(ISERROR(VLOOKUP(VLOOKUP($A621, 'E4 TB Allocation Details'!$A$18:$L$217, MATCH("Customer ID", 'E4 TB Allocation Details'!$A$18:$L$18, 0),FALSE), 'E2 Allocators'!$B$15:$W$361, MATCH(AM$17, 'E2 Allocators'!$B$15:$W$15, 0),FALSE)), 0, VLOOKUP(VLOOKUP($A621, 'E4 TB Allocation Details'!$A$18:$L$217, MATCH("Customer ID", 'E4 TB Allocation Details'!$A$18:$L$18, 0),FALSE), 'E2 Allocators'!$B$15:$W$361, MATCH(AM$17, 'E2 Allocators'!$B$15:$W$15, 0),FALSE))</f>
        <v>0</v>
      </c>
      <c r="AN621" s="1257">
        <f>IF(ISERROR(VLOOKUP(VLOOKUP($A621, 'E4 TB Allocation Details'!$A$18:$L$217, MATCH("Customer ID", 'E4 TB Allocation Details'!$A$18:$L$18, 0),FALSE), 'E2 Allocators'!$B$15:$W$361, MATCH(AN$17, 'E2 Allocators'!$B$15:$W$15, 0),FALSE)), 0, VLOOKUP(VLOOKUP($A621, 'E4 TB Allocation Details'!$A$18:$L$217, MATCH("Customer ID", 'E4 TB Allocation Details'!$A$18:$L$18, 0),FALSE), 'E2 Allocators'!$B$15:$W$361, MATCH(AN$17, 'E2 Allocators'!$B$15:$W$15, 0),FALSE))</f>
        <v>0</v>
      </c>
      <c r="AO621" s="1257">
        <f>IF(ISERROR(VLOOKUP(VLOOKUP($A621, 'E4 TB Allocation Details'!$A$18:$L$217, MATCH("Customer ID", 'E4 TB Allocation Details'!$A$18:$L$18, 0),FALSE), 'E2 Allocators'!$B$15:$W$361, MATCH(AO$17, 'E2 Allocators'!$B$15:$W$15, 0),FALSE)), 0, VLOOKUP(VLOOKUP($A621, 'E4 TB Allocation Details'!$A$18:$L$217, MATCH("Customer ID", 'E4 TB Allocation Details'!$A$18:$L$18, 0),FALSE), 'E2 Allocators'!$B$15:$W$361, MATCH(AO$17, 'E2 Allocators'!$B$15:$W$15, 0),FALSE))</f>
        <v>0</v>
      </c>
      <c r="AP621" s="1257">
        <f>IF(ISERROR(VLOOKUP(VLOOKUP($A621, 'E4 TB Allocation Details'!$A$18:$L$217, MATCH("Customer ID", 'E4 TB Allocation Details'!$A$18:$L$18, 0),FALSE), 'E2 Allocators'!$B$15:$W$361, MATCH(AP$17, 'E2 Allocators'!$B$15:$W$15, 0),FALSE)), 0, VLOOKUP(VLOOKUP($A621, 'E4 TB Allocation Details'!$A$18:$L$217, MATCH("Customer ID", 'E4 TB Allocation Details'!$A$18:$L$18, 0),FALSE), 'E2 Allocators'!$B$15:$W$361, MATCH(AP$17, 'E2 Allocators'!$B$15:$W$15, 0),FALSE))</f>
        <v>0</v>
      </c>
      <c r="AQ621" s="1257">
        <f>IF(ISERROR(VLOOKUP(VLOOKUP($A621, 'E4 TB Allocation Details'!$A$18:$L$217, MATCH("Customer ID", 'E4 TB Allocation Details'!$A$18:$L$18, 0),FALSE), 'E2 Allocators'!$B$15:$W$361, MATCH(AQ$17, 'E2 Allocators'!$B$15:$W$15, 0),FALSE)), 0, VLOOKUP(VLOOKUP($A621, 'E4 TB Allocation Details'!$A$18:$L$217, MATCH("Customer ID", 'E4 TB Allocation Details'!$A$18:$L$18, 0),FALSE), 'E2 Allocators'!$B$15:$W$361, MATCH(AQ$17, 'E2 Allocators'!$B$15:$W$15, 0),FALSE))</f>
        <v>0</v>
      </c>
      <c r="AR621" s="1257">
        <f>IF(ISERROR(VLOOKUP(VLOOKUP($A621, 'E4 TB Allocation Details'!$A$18:$L$217, MATCH("Customer ID", 'E4 TB Allocation Details'!$A$18:$L$18, 0),FALSE), 'E2 Allocators'!$B$15:$W$361, MATCH(AR$17, 'E2 Allocators'!$B$15:$W$15, 0),FALSE)), 0, VLOOKUP(VLOOKUP($A621, 'E4 TB Allocation Details'!$A$18:$L$217, MATCH("Customer ID", 'E4 TB Allocation Details'!$A$18:$L$18, 0),FALSE), 'E2 Allocators'!$B$15:$W$361, MATCH(AR$17, 'E2 Allocators'!$B$15:$W$15, 0),FALSE))</f>
        <v>0</v>
      </c>
      <c r="AS621" s="1257">
        <f>IF(ISERROR(VLOOKUP(VLOOKUP($A621, 'E4 TB Allocation Details'!$A$18:$L$217, MATCH("Customer ID", 'E4 TB Allocation Details'!$A$18:$L$18, 0),FALSE), 'E2 Allocators'!$B$15:$W$361, MATCH(AS$17, 'E2 Allocators'!$B$15:$W$15, 0),FALSE)), 0, VLOOKUP(VLOOKUP($A621, 'E4 TB Allocation Details'!$A$18:$L$217, MATCH("Customer ID", 'E4 TB Allocation Details'!$A$18:$L$18, 0),FALSE), 'E2 Allocators'!$B$15:$W$361, MATCH(AS$17, 'E2 Allocators'!$B$15:$W$15, 0),FALSE))</f>
        <v>0</v>
      </c>
      <c r="AT621" s="1257">
        <f>IF(ISERROR(VLOOKUP(VLOOKUP($A621, 'E4 TB Allocation Details'!$A$18:$L$217, MATCH("Customer ID", 'E4 TB Allocation Details'!$A$18:$L$18, 0),FALSE), 'E2 Allocators'!$B$15:$W$361, MATCH(AT$17, 'E2 Allocators'!$B$15:$W$15, 0),FALSE)), 0, VLOOKUP(VLOOKUP($A621, 'E4 TB Allocation Details'!$A$18:$L$217, MATCH("Customer ID", 'E4 TB Allocation Details'!$A$18:$L$18, 0),FALSE), 'E2 Allocators'!$B$15:$W$361, MATCH(AT$17, 'E2 Allocators'!$B$15:$W$15, 0),FALSE))</f>
        <v>0</v>
      </c>
      <c r="AU621" s="1257">
        <f>IF(ISERROR(VLOOKUP(VLOOKUP($A621, 'E4 TB Allocation Details'!$A$18:$L$217, MATCH("Customer ID", 'E4 TB Allocation Details'!$A$18:$L$18, 0),FALSE), 'E2 Allocators'!$B$15:$W$361, MATCH(AU$17, 'E2 Allocators'!$B$15:$W$15, 0),FALSE)), 0, VLOOKUP(VLOOKUP($A621, 'E4 TB Allocation Details'!$A$18:$L$217, MATCH("Customer ID", 'E4 TB Allocation Details'!$A$18:$L$18, 0),FALSE), 'E2 Allocators'!$B$15:$W$361, MATCH(AU$17, 'E2 Allocators'!$B$15:$W$15, 0),FALSE))</f>
        <v>0</v>
      </c>
      <c r="AV621" s="1262">
        <f t="shared" si="965"/>
        <v>1</v>
      </c>
      <c r="AW621" s="1259"/>
      <c r="AX621" s="1259"/>
      <c r="AY621" s="1259"/>
      <c r="AZ621" s="1259"/>
      <c r="BA621" s="1259"/>
      <c r="BB621" s="1259"/>
      <c r="BC621" s="1259"/>
      <c r="BD621" s="1259"/>
      <c r="BE621" s="1259"/>
      <c r="BF621" s="1259"/>
      <c r="BG621" s="1259"/>
      <c r="BH621" s="1259"/>
      <c r="BI621" s="1259"/>
      <c r="BJ621" s="1259"/>
      <c r="BK621" s="1259"/>
      <c r="BL621" s="1259"/>
      <c r="BM621" s="1259"/>
      <c r="BN621" s="1259"/>
      <c r="BO621" s="1259"/>
      <c r="BP621" s="1259"/>
      <c r="BQ621" s="1260"/>
    </row>
    <row r="622" spans="1:69" s="234" customFormat="1" ht="12.75" x14ac:dyDescent="0.2">
      <c r="A622" s="1261">
        <v>1835</v>
      </c>
      <c r="B622" s="1254" t="s">
        <v>75</v>
      </c>
      <c r="C622" s="1255"/>
      <c r="D622" s="1256"/>
      <c r="E622" s="1256"/>
      <c r="F622" s="1256"/>
      <c r="G622" s="1257">
        <f>IF(ISERROR(VLOOKUP(VLOOKUP($A622, 'E4 TB Allocation Details'!$A$18:$L$217, MATCH("Demand ID", 'E4 TB Allocation Details'!$A$18:$L$18, 0),FALSE), 'E2 Allocators'!$B$15:$W$361, MATCH(G$17, 'E2 Allocators'!$B$15:$W$15, 0),FALSE)), 0, VLOOKUP(VLOOKUP($A622, 'E4 TB Allocation Details'!$A$18:$L$217, MATCH("Demand ID", 'E4 TB Allocation Details'!$A$18:$L$18, 0),FALSE), 'E2 Allocators'!$B$15:$W$361, MATCH(G$17, 'E2 Allocators'!$B$15:$W$15, 0),FALSE))</f>
        <v>0</v>
      </c>
      <c r="H622" s="1257">
        <f>IF(ISERROR(VLOOKUP(VLOOKUP($A622, 'E4 TB Allocation Details'!$A$18:$L$217, MATCH("Demand ID", 'E4 TB Allocation Details'!$A$18:$L$18, 0),FALSE), 'E2 Allocators'!$B$15:$W$361, MATCH(H$17, 'E2 Allocators'!$B$15:$W$15, 0),FALSE)), 0, VLOOKUP(VLOOKUP($A622, 'E4 TB Allocation Details'!$A$18:$L$217, MATCH("Demand ID", 'E4 TB Allocation Details'!$A$18:$L$18, 0),FALSE), 'E2 Allocators'!$B$15:$W$361, MATCH(H$17, 'E2 Allocators'!$B$15:$W$15, 0),FALSE))</f>
        <v>0</v>
      </c>
      <c r="I622" s="1257">
        <f>IF(ISERROR(VLOOKUP(VLOOKUP($A622, 'E4 TB Allocation Details'!$A$18:$L$217, MATCH("Demand ID", 'E4 TB Allocation Details'!$A$18:$L$18, 0),FALSE), 'E2 Allocators'!$B$15:$W$361, MATCH(I$17, 'E2 Allocators'!$B$15:$W$15, 0),FALSE)), 0, VLOOKUP(VLOOKUP($A622, 'E4 TB Allocation Details'!$A$18:$L$217, MATCH("Demand ID", 'E4 TB Allocation Details'!$A$18:$L$18, 0),FALSE), 'E2 Allocators'!$B$15:$W$361, MATCH(I$17, 'E2 Allocators'!$B$15:$W$15, 0),FALSE))</f>
        <v>0</v>
      </c>
      <c r="J622" s="1257">
        <f>IF(ISERROR(VLOOKUP(VLOOKUP($A622, 'E4 TB Allocation Details'!$A$18:$L$217, MATCH("Demand ID", 'E4 TB Allocation Details'!$A$18:$L$18, 0),FALSE), 'E2 Allocators'!$B$15:$W$361, MATCH(J$17, 'E2 Allocators'!$B$15:$W$15, 0),FALSE)), 0, VLOOKUP(VLOOKUP($A622, 'E4 TB Allocation Details'!$A$18:$L$217, MATCH("Demand ID", 'E4 TB Allocation Details'!$A$18:$L$18, 0),FALSE), 'E2 Allocators'!$B$15:$W$361, MATCH(J$17, 'E2 Allocators'!$B$15:$W$15, 0),FALSE))</f>
        <v>0</v>
      </c>
      <c r="K622" s="1257">
        <f>IF(ISERROR(VLOOKUP(VLOOKUP($A622, 'E4 TB Allocation Details'!$A$18:$L$217, MATCH("Demand ID", 'E4 TB Allocation Details'!$A$18:$L$18, 0),FALSE), 'E2 Allocators'!$B$15:$W$361, MATCH(K$17, 'E2 Allocators'!$B$15:$W$15, 0),FALSE)), 0, VLOOKUP(VLOOKUP($A622, 'E4 TB Allocation Details'!$A$18:$L$217, MATCH("Demand ID", 'E4 TB Allocation Details'!$A$18:$L$18, 0),FALSE), 'E2 Allocators'!$B$15:$W$361, MATCH(K$17, 'E2 Allocators'!$B$15:$W$15, 0),FALSE))</f>
        <v>0</v>
      </c>
      <c r="L622" s="1257">
        <f>IF(ISERROR(VLOOKUP(VLOOKUP($A622, 'E4 TB Allocation Details'!$A$18:$L$217, MATCH("Demand ID", 'E4 TB Allocation Details'!$A$18:$L$18, 0),FALSE), 'E2 Allocators'!$B$15:$W$361, MATCH(L$17, 'E2 Allocators'!$B$15:$W$15, 0),FALSE)), 0, VLOOKUP(VLOOKUP($A622, 'E4 TB Allocation Details'!$A$18:$L$217, MATCH("Demand ID", 'E4 TB Allocation Details'!$A$18:$L$18, 0),FALSE), 'E2 Allocators'!$B$15:$W$361, MATCH(L$17, 'E2 Allocators'!$B$15:$W$15, 0),FALSE))</f>
        <v>0</v>
      </c>
      <c r="M622" s="1257">
        <f>IF(ISERROR(VLOOKUP(VLOOKUP($A622, 'E4 TB Allocation Details'!$A$18:$L$217, MATCH("Demand ID", 'E4 TB Allocation Details'!$A$18:$L$18, 0),FALSE), 'E2 Allocators'!$B$15:$W$361, MATCH(M$17, 'E2 Allocators'!$B$15:$W$15, 0),FALSE)), 0, VLOOKUP(VLOOKUP($A622, 'E4 TB Allocation Details'!$A$18:$L$217, MATCH("Demand ID", 'E4 TB Allocation Details'!$A$18:$L$18, 0),FALSE), 'E2 Allocators'!$B$15:$W$361, MATCH(M$17, 'E2 Allocators'!$B$15:$W$15, 0),FALSE))</f>
        <v>0</v>
      </c>
      <c r="N622" s="1257">
        <f>IF(ISERROR(VLOOKUP(VLOOKUP($A622, 'E4 TB Allocation Details'!$A$18:$L$217, MATCH("Demand ID", 'E4 TB Allocation Details'!$A$18:$L$18, 0),FALSE), 'E2 Allocators'!$B$15:$W$361, MATCH(N$17, 'E2 Allocators'!$B$15:$W$15, 0),FALSE)), 0, VLOOKUP(VLOOKUP($A622, 'E4 TB Allocation Details'!$A$18:$L$217, MATCH("Demand ID", 'E4 TB Allocation Details'!$A$18:$L$18, 0),FALSE), 'E2 Allocators'!$B$15:$W$361, MATCH(N$17, 'E2 Allocators'!$B$15:$W$15, 0),FALSE))</f>
        <v>0</v>
      </c>
      <c r="O622" s="1257">
        <f>IF(ISERROR(VLOOKUP(VLOOKUP($A622, 'E4 TB Allocation Details'!$A$18:$L$217, MATCH("Demand ID", 'E4 TB Allocation Details'!$A$18:$L$18, 0),FALSE), 'E2 Allocators'!$B$15:$W$361, MATCH(O$17, 'E2 Allocators'!$B$15:$W$15, 0),FALSE)), 0, VLOOKUP(VLOOKUP($A622, 'E4 TB Allocation Details'!$A$18:$L$217, MATCH("Demand ID", 'E4 TB Allocation Details'!$A$18:$L$18, 0),FALSE), 'E2 Allocators'!$B$15:$W$361, MATCH(O$17, 'E2 Allocators'!$B$15:$W$15, 0),FALSE))</f>
        <v>0</v>
      </c>
      <c r="P622" s="1257">
        <f>IF(ISERROR(VLOOKUP(VLOOKUP($A622, 'E4 TB Allocation Details'!$A$18:$L$217, MATCH("Demand ID", 'E4 TB Allocation Details'!$A$18:$L$18, 0),FALSE), 'E2 Allocators'!$B$15:$W$361, MATCH(P$17, 'E2 Allocators'!$B$15:$W$15, 0),FALSE)), 0, VLOOKUP(VLOOKUP($A622, 'E4 TB Allocation Details'!$A$18:$L$217, MATCH("Demand ID", 'E4 TB Allocation Details'!$A$18:$L$18, 0),FALSE), 'E2 Allocators'!$B$15:$W$361, MATCH(P$17, 'E2 Allocators'!$B$15:$W$15, 0),FALSE))</f>
        <v>0</v>
      </c>
      <c r="Q622" s="1257">
        <f>IF(ISERROR(VLOOKUP(VLOOKUP($A622, 'E4 TB Allocation Details'!$A$18:$L$217, MATCH("Demand ID", 'E4 TB Allocation Details'!$A$18:$L$18, 0),FALSE), 'E2 Allocators'!$B$15:$W$361, MATCH(Q$17, 'E2 Allocators'!$B$15:$W$15, 0),FALSE)), 0, VLOOKUP(VLOOKUP($A622, 'E4 TB Allocation Details'!$A$18:$L$217, MATCH("Demand ID", 'E4 TB Allocation Details'!$A$18:$L$18, 0),FALSE), 'E2 Allocators'!$B$15:$W$361, MATCH(Q$17, 'E2 Allocators'!$B$15:$W$15, 0),FALSE))</f>
        <v>0</v>
      </c>
      <c r="R622" s="1257">
        <f>IF(ISERROR(VLOOKUP(VLOOKUP($A622, 'E4 TB Allocation Details'!$A$18:$L$217, MATCH("Demand ID", 'E4 TB Allocation Details'!$A$18:$L$18, 0),FALSE), 'E2 Allocators'!$B$15:$W$361, MATCH(R$17, 'E2 Allocators'!$B$15:$W$15, 0),FALSE)), 0, VLOOKUP(VLOOKUP($A622, 'E4 TB Allocation Details'!$A$18:$L$217, MATCH("Demand ID", 'E4 TB Allocation Details'!$A$18:$L$18, 0),FALSE), 'E2 Allocators'!$B$15:$W$361, MATCH(R$17, 'E2 Allocators'!$B$15:$W$15, 0),FALSE))</f>
        <v>0</v>
      </c>
      <c r="S622" s="1257">
        <f>IF(ISERROR(VLOOKUP(VLOOKUP($A622, 'E4 TB Allocation Details'!$A$18:$L$217, MATCH("Demand ID", 'E4 TB Allocation Details'!$A$18:$L$18, 0),FALSE), 'E2 Allocators'!$B$15:$W$361, MATCH(S$17, 'E2 Allocators'!$B$15:$W$15, 0),FALSE)), 0, VLOOKUP(VLOOKUP($A622, 'E4 TB Allocation Details'!$A$18:$L$217, MATCH("Demand ID", 'E4 TB Allocation Details'!$A$18:$L$18, 0),FALSE), 'E2 Allocators'!$B$15:$W$361, MATCH(S$17, 'E2 Allocators'!$B$15:$W$15, 0),FALSE))</f>
        <v>0</v>
      </c>
      <c r="T622" s="1257">
        <f>IF(ISERROR(VLOOKUP(VLOOKUP($A622, 'E4 TB Allocation Details'!$A$18:$L$217, MATCH("Demand ID", 'E4 TB Allocation Details'!$A$18:$L$18, 0),FALSE), 'E2 Allocators'!$B$15:$W$361, MATCH(T$17, 'E2 Allocators'!$B$15:$W$15, 0),FALSE)), 0, VLOOKUP(VLOOKUP($A622, 'E4 TB Allocation Details'!$A$18:$L$217, MATCH("Demand ID", 'E4 TB Allocation Details'!$A$18:$L$18, 0),FALSE), 'E2 Allocators'!$B$15:$W$361, MATCH(T$17, 'E2 Allocators'!$B$15:$W$15, 0),FALSE))</f>
        <v>0</v>
      </c>
      <c r="U622" s="1257">
        <f>IF(ISERROR(VLOOKUP(VLOOKUP($A622, 'E4 TB Allocation Details'!$A$18:$L$217, MATCH("Demand ID", 'E4 TB Allocation Details'!$A$18:$L$18, 0),FALSE), 'E2 Allocators'!$B$15:$W$361, MATCH(U$17, 'E2 Allocators'!$B$15:$W$15, 0),FALSE)), 0, VLOOKUP(VLOOKUP($A622, 'E4 TB Allocation Details'!$A$18:$L$217, MATCH("Demand ID", 'E4 TB Allocation Details'!$A$18:$L$18, 0),FALSE), 'E2 Allocators'!$B$15:$W$361, MATCH(U$17, 'E2 Allocators'!$B$15:$W$15, 0),FALSE))</f>
        <v>0</v>
      </c>
      <c r="V622" s="1257">
        <f>IF(ISERROR(VLOOKUP(VLOOKUP($A622, 'E4 TB Allocation Details'!$A$18:$L$217, MATCH("Demand ID", 'E4 TB Allocation Details'!$A$18:$L$18, 0),FALSE), 'E2 Allocators'!$B$15:$W$361, MATCH(V$17, 'E2 Allocators'!$B$15:$W$15, 0),FALSE)), 0, VLOOKUP(VLOOKUP($A622, 'E4 TB Allocation Details'!$A$18:$L$217, MATCH("Demand ID", 'E4 TB Allocation Details'!$A$18:$L$18, 0),FALSE), 'E2 Allocators'!$B$15:$W$361, MATCH(V$17, 'E2 Allocators'!$B$15:$W$15, 0),FALSE))</f>
        <v>0</v>
      </c>
      <c r="W622" s="1257">
        <f>IF(ISERROR(VLOOKUP(VLOOKUP($A622, 'E4 TB Allocation Details'!$A$18:$L$217, MATCH("Demand ID", 'E4 TB Allocation Details'!$A$18:$L$18, 0),FALSE), 'E2 Allocators'!$B$15:$W$361, MATCH(W$17, 'E2 Allocators'!$B$15:$W$15, 0),FALSE)), 0, VLOOKUP(VLOOKUP($A622, 'E4 TB Allocation Details'!$A$18:$L$217, MATCH("Demand ID", 'E4 TB Allocation Details'!$A$18:$L$18, 0),FALSE), 'E2 Allocators'!$B$15:$W$361, MATCH(W$17, 'E2 Allocators'!$B$15:$W$15, 0),FALSE))</f>
        <v>0</v>
      </c>
      <c r="X622" s="1257">
        <f>IF(ISERROR(VLOOKUP(VLOOKUP($A622, 'E4 TB Allocation Details'!$A$18:$L$217, MATCH("Demand ID", 'E4 TB Allocation Details'!$A$18:$L$18, 0),FALSE), 'E2 Allocators'!$B$15:$W$361, MATCH(X$17, 'E2 Allocators'!$B$15:$W$15, 0),FALSE)), 0, VLOOKUP(VLOOKUP($A622, 'E4 TB Allocation Details'!$A$18:$L$217, MATCH("Demand ID", 'E4 TB Allocation Details'!$A$18:$L$18, 0),FALSE), 'E2 Allocators'!$B$15:$W$361, MATCH(X$17, 'E2 Allocators'!$B$15:$W$15, 0),FALSE))</f>
        <v>0</v>
      </c>
      <c r="Y622" s="1257">
        <f>IF(ISERROR(VLOOKUP(VLOOKUP($A622, 'E4 TB Allocation Details'!$A$18:$L$217, MATCH("Demand ID", 'E4 TB Allocation Details'!$A$18:$L$18, 0),FALSE), 'E2 Allocators'!$B$15:$W$361, MATCH(Y$17, 'E2 Allocators'!$B$15:$W$15, 0),FALSE)), 0, VLOOKUP(VLOOKUP($A622, 'E4 TB Allocation Details'!$A$18:$L$217, MATCH("Demand ID", 'E4 TB Allocation Details'!$A$18:$L$18, 0),FALSE), 'E2 Allocators'!$B$15:$W$361, MATCH(Y$17, 'E2 Allocators'!$B$15:$W$15, 0),FALSE))</f>
        <v>0</v>
      </c>
      <c r="Z622" s="1257">
        <f>IF(ISERROR(VLOOKUP(VLOOKUP($A622, 'E4 TB Allocation Details'!$A$18:$L$217, MATCH("Demand ID", 'E4 TB Allocation Details'!$A$18:$L$18, 0),FALSE), 'E2 Allocators'!$B$15:$W$361, MATCH(Z$17, 'E2 Allocators'!$B$15:$W$15, 0),FALSE)), 0, VLOOKUP(VLOOKUP($A622, 'E4 TB Allocation Details'!$A$18:$L$217, MATCH("Demand ID", 'E4 TB Allocation Details'!$A$18:$L$18, 0),FALSE), 'E2 Allocators'!$B$15:$W$361, MATCH(Z$17, 'E2 Allocators'!$B$15:$W$15, 0),FALSE))</f>
        <v>0</v>
      </c>
      <c r="AA622" s="1262">
        <f t="shared" si="964"/>
        <v>0</v>
      </c>
      <c r="AB622" s="1257">
        <f>IF(ISERROR(VLOOKUP(VLOOKUP($A622, 'E4 TB Allocation Details'!$A$18:$L$217, MATCH("Customer ID", 'E4 TB Allocation Details'!$A$18:$L$18, 0),FALSE), 'E2 Allocators'!$B$15:$W$361, MATCH(AB$17, 'E2 Allocators'!$B$15:$W$15, 0),FALSE)), 0, VLOOKUP(VLOOKUP($A622, 'E4 TB Allocation Details'!$A$18:$L$217, MATCH("Customer ID", 'E4 TB Allocation Details'!$A$18:$L$18, 0),FALSE), 'E2 Allocators'!$B$15:$W$361, MATCH(AB$17, 'E2 Allocators'!$B$15:$W$15, 0),FALSE))</f>
        <v>0</v>
      </c>
      <c r="AC622" s="1257">
        <f>IF(ISERROR(VLOOKUP(VLOOKUP($A622, 'E4 TB Allocation Details'!$A$18:$L$217, MATCH("Customer ID", 'E4 TB Allocation Details'!$A$18:$L$18, 0),FALSE), 'E2 Allocators'!$B$15:$W$361, MATCH(AC$17, 'E2 Allocators'!$B$15:$W$15, 0),FALSE)), 0, VLOOKUP(VLOOKUP($A622, 'E4 TB Allocation Details'!$A$18:$L$217, MATCH("Customer ID", 'E4 TB Allocation Details'!$A$18:$L$18, 0),FALSE), 'E2 Allocators'!$B$15:$W$361, MATCH(AC$17, 'E2 Allocators'!$B$15:$W$15, 0),FALSE))</f>
        <v>0</v>
      </c>
      <c r="AD622" s="1257">
        <f>IF(ISERROR(VLOOKUP(VLOOKUP($A622, 'E4 TB Allocation Details'!$A$18:$L$217, MATCH("Customer ID", 'E4 TB Allocation Details'!$A$18:$L$18, 0),FALSE), 'E2 Allocators'!$B$15:$W$361, MATCH(AD$17, 'E2 Allocators'!$B$15:$W$15, 0),FALSE)), 0, VLOOKUP(VLOOKUP($A622, 'E4 TB Allocation Details'!$A$18:$L$217, MATCH("Customer ID", 'E4 TB Allocation Details'!$A$18:$L$18, 0),FALSE), 'E2 Allocators'!$B$15:$W$361, MATCH(AD$17, 'E2 Allocators'!$B$15:$W$15, 0),FALSE))</f>
        <v>0</v>
      </c>
      <c r="AE622" s="1257">
        <f>IF(ISERROR(VLOOKUP(VLOOKUP($A622, 'E4 TB Allocation Details'!$A$18:$L$217, MATCH("Customer ID", 'E4 TB Allocation Details'!$A$18:$L$18, 0),FALSE), 'E2 Allocators'!$B$15:$W$361, MATCH(AE$17, 'E2 Allocators'!$B$15:$W$15, 0),FALSE)), 0, VLOOKUP(VLOOKUP($A622, 'E4 TB Allocation Details'!$A$18:$L$217, MATCH("Customer ID", 'E4 TB Allocation Details'!$A$18:$L$18, 0),FALSE), 'E2 Allocators'!$B$15:$W$361, MATCH(AE$17, 'E2 Allocators'!$B$15:$W$15, 0),FALSE))</f>
        <v>0</v>
      </c>
      <c r="AF622" s="1257">
        <f>IF(ISERROR(VLOOKUP(VLOOKUP($A622, 'E4 TB Allocation Details'!$A$18:$L$217, MATCH("Customer ID", 'E4 TB Allocation Details'!$A$18:$L$18, 0),FALSE), 'E2 Allocators'!$B$15:$W$361, MATCH(AF$17, 'E2 Allocators'!$B$15:$W$15, 0),FALSE)), 0, VLOOKUP(VLOOKUP($A622, 'E4 TB Allocation Details'!$A$18:$L$217, MATCH("Customer ID", 'E4 TB Allocation Details'!$A$18:$L$18, 0),FALSE), 'E2 Allocators'!$B$15:$W$361, MATCH(AF$17, 'E2 Allocators'!$B$15:$W$15, 0),FALSE))</f>
        <v>0</v>
      </c>
      <c r="AG622" s="1257">
        <f>IF(ISERROR(VLOOKUP(VLOOKUP($A622, 'E4 TB Allocation Details'!$A$18:$L$217, MATCH("Customer ID", 'E4 TB Allocation Details'!$A$18:$L$18, 0),FALSE), 'E2 Allocators'!$B$15:$W$361, MATCH(AG$17, 'E2 Allocators'!$B$15:$W$15, 0),FALSE)), 0, VLOOKUP(VLOOKUP($A622, 'E4 TB Allocation Details'!$A$18:$L$217, MATCH("Customer ID", 'E4 TB Allocation Details'!$A$18:$L$18, 0),FALSE), 'E2 Allocators'!$B$15:$W$361, MATCH(AG$17, 'E2 Allocators'!$B$15:$W$15, 0),FALSE))</f>
        <v>0</v>
      </c>
      <c r="AH622" s="1257">
        <f>IF(ISERROR(VLOOKUP(VLOOKUP($A622, 'E4 TB Allocation Details'!$A$18:$L$217, MATCH("Customer ID", 'E4 TB Allocation Details'!$A$18:$L$18, 0),FALSE), 'E2 Allocators'!$B$15:$W$361, MATCH(AH$17, 'E2 Allocators'!$B$15:$W$15, 0),FALSE)), 0, VLOOKUP(VLOOKUP($A622, 'E4 TB Allocation Details'!$A$18:$L$217, MATCH("Customer ID", 'E4 TB Allocation Details'!$A$18:$L$18, 0),FALSE), 'E2 Allocators'!$B$15:$W$361, MATCH(AH$17, 'E2 Allocators'!$B$15:$W$15, 0),FALSE))</f>
        <v>0</v>
      </c>
      <c r="AI622" s="1257">
        <f>IF(ISERROR(VLOOKUP(VLOOKUP($A622, 'E4 TB Allocation Details'!$A$18:$L$217, MATCH("Customer ID", 'E4 TB Allocation Details'!$A$18:$L$18, 0),FALSE), 'E2 Allocators'!$B$15:$W$361, MATCH(AI$17, 'E2 Allocators'!$B$15:$W$15, 0),FALSE)), 0, VLOOKUP(VLOOKUP($A622, 'E4 TB Allocation Details'!$A$18:$L$217, MATCH("Customer ID", 'E4 TB Allocation Details'!$A$18:$L$18, 0),FALSE), 'E2 Allocators'!$B$15:$W$361, MATCH(AI$17, 'E2 Allocators'!$B$15:$W$15, 0),FALSE))</f>
        <v>0</v>
      </c>
      <c r="AJ622" s="1257">
        <f>IF(ISERROR(VLOOKUP(VLOOKUP($A622, 'E4 TB Allocation Details'!$A$18:$L$217, MATCH("Customer ID", 'E4 TB Allocation Details'!$A$18:$L$18, 0),FALSE), 'E2 Allocators'!$B$15:$W$361, MATCH(AJ$17, 'E2 Allocators'!$B$15:$W$15, 0),FALSE)), 0, VLOOKUP(VLOOKUP($A622, 'E4 TB Allocation Details'!$A$18:$L$217, MATCH("Customer ID", 'E4 TB Allocation Details'!$A$18:$L$18, 0),FALSE), 'E2 Allocators'!$B$15:$W$361, MATCH(AJ$17, 'E2 Allocators'!$B$15:$W$15, 0),FALSE))</f>
        <v>0</v>
      </c>
      <c r="AK622" s="1257">
        <f>IF(ISERROR(VLOOKUP(VLOOKUP($A622, 'E4 TB Allocation Details'!$A$18:$L$217, MATCH("Customer ID", 'E4 TB Allocation Details'!$A$18:$L$18, 0),FALSE), 'E2 Allocators'!$B$15:$W$361, MATCH(AK$17, 'E2 Allocators'!$B$15:$W$15, 0),FALSE)), 0, VLOOKUP(VLOOKUP($A622, 'E4 TB Allocation Details'!$A$18:$L$217, MATCH("Customer ID", 'E4 TB Allocation Details'!$A$18:$L$18, 0),FALSE), 'E2 Allocators'!$B$15:$W$361, MATCH(AK$17, 'E2 Allocators'!$B$15:$W$15, 0),FALSE))</f>
        <v>0</v>
      </c>
      <c r="AL622" s="1257">
        <f>IF(ISERROR(VLOOKUP(VLOOKUP($A622, 'E4 TB Allocation Details'!$A$18:$L$217, MATCH("Customer ID", 'E4 TB Allocation Details'!$A$18:$L$18, 0),FALSE), 'E2 Allocators'!$B$15:$W$361, MATCH(AL$17, 'E2 Allocators'!$B$15:$W$15, 0),FALSE)), 0, VLOOKUP(VLOOKUP($A622, 'E4 TB Allocation Details'!$A$18:$L$217, MATCH("Customer ID", 'E4 TB Allocation Details'!$A$18:$L$18, 0),FALSE), 'E2 Allocators'!$B$15:$W$361, MATCH(AL$17, 'E2 Allocators'!$B$15:$W$15, 0),FALSE))</f>
        <v>0</v>
      </c>
      <c r="AM622" s="1257">
        <f>IF(ISERROR(VLOOKUP(VLOOKUP($A622, 'E4 TB Allocation Details'!$A$18:$L$217, MATCH("Customer ID", 'E4 TB Allocation Details'!$A$18:$L$18, 0),FALSE), 'E2 Allocators'!$B$15:$W$361, MATCH(AM$17, 'E2 Allocators'!$B$15:$W$15, 0),FALSE)), 0, VLOOKUP(VLOOKUP($A622, 'E4 TB Allocation Details'!$A$18:$L$217, MATCH("Customer ID", 'E4 TB Allocation Details'!$A$18:$L$18, 0),FALSE), 'E2 Allocators'!$B$15:$W$361, MATCH(AM$17, 'E2 Allocators'!$B$15:$W$15, 0),FALSE))</f>
        <v>0</v>
      </c>
      <c r="AN622" s="1257">
        <f>IF(ISERROR(VLOOKUP(VLOOKUP($A622, 'E4 TB Allocation Details'!$A$18:$L$217, MATCH("Customer ID", 'E4 TB Allocation Details'!$A$18:$L$18, 0),FALSE), 'E2 Allocators'!$B$15:$W$361, MATCH(AN$17, 'E2 Allocators'!$B$15:$W$15, 0),FALSE)), 0, VLOOKUP(VLOOKUP($A622, 'E4 TB Allocation Details'!$A$18:$L$217, MATCH("Customer ID", 'E4 TB Allocation Details'!$A$18:$L$18, 0),FALSE), 'E2 Allocators'!$B$15:$W$361, MATCH(AN$17, 'E2 Allocators'!$B$15:$W$15, 0),FALSE))</f>
        <v>0</v>
      </c>
      <c r="AO622" s="1257">
        <f>IF(ISERROR(VLOOKUP(VLOOKUP($A622, 'E4 TB Allocation Details'!$A$18:$L$217, MATCH("Customer ID", 'E4 TB Allocation Details'!$A$18:$L$18, 0),FALSE), 'E2 Allocators'!$B$15:$W$361, MATCH(AO$17, 'E2 Allocators'!$B$15:$W$15, 0),FALSE)), 0, VLOOKUP(VLOOKUP($A622, 'E4 TB Allocation Details'!$A$18:$L$217, MATCH("Customer ID", 'E4 TB Allocation Details'!$A$18:$L$18, 0),FALSE), 'E2 Allocators'!$B$15:$W$361, MATCH(AO$17, 'E2 Allocators'!$B$15:$W$15, 0),FALSE))</f>
        <v>0</v>
      </c>
      <c r="AP622" s="1257">
        <f>IF(ISERROR(VLOOKUP(VLOOKUP($A622, 'E4 TB Allocation Details'!$A$18:$L$217, MATCH("Customer ID", 'E4 TB Allocation Details'!$A$18:$L$18, 0),FALSE), 'E2 Allocators'!$B$15:$W$361, MATCH(AP$17, 'E2 Allocators'!$B$15:$W$15, 0),FALSE)), 0, VLOOKUP(VLOOKUP($A622, 'E4 TB Allocation Details'!$A$18:$L$217, MATCH("Customer ID", 'E4 TB Allocation Details'!$A$18:$L$18, 0),FALSE), 'E2 Allocators'!$B$15:$W$361, MATCH(AP$17, 'E2 Allocators'!$B$15:$W$15, 0),FALSE))</f>
        <v>0</v>
      </c>
      <c r="AQ622" s="1257">
        <f>IF(ISERROR(VLOOKUP(VLOOKUP($A622, 'E4 TB Allocation Details'!$A$18:$L$217, MATCH("Customer ID", 'E4 TB Allocation Details'!$A$18:$L$18, 0),FALSE), 'E2 Allocators'!$B$15:$W$361, MATCH(AQ$17, 'E2 Allocators'!$B$15:$W$15, 0),FALSE)), 0, VLOOKUP(VLOOKUP($A622, 'E4 TB Allocation Details'!$A$18:$L$217, MATCH("Customer ID", 'E4 TB Allocation Details'!$A$18:$L$18, 0),FALSE), 'E2 Allocators'!$B$15:$W$361, MATCH(AQ$17, 'E2 Allocators'!$B$15:$W$15, 0),FALSE))</f>
        <v>0</v>
      </c>
      <c r="AR622" s="1257">
        <f>IF(ISERROR(VLOOKUP(VLOOKUP($A622, 'E4 TB Allocation Details'!$A$18:$L$217, MATCH("Customer ID", 'E4 TB Allocation Details'!$A$18:$L$18, 0),FALSE), 'E2 Allocators'!$B$15:$W$361, MATCH(AR$17, 'E2 Allocators'!$B$15:$W$15, 0),FALSE)), 0, VLOOKUP(VLOOKUP($A622, 'E4 TB Allocation Details'!$A$18:$L$217, MATCH("Customer ID", 'E4 TB Allocation Details'!$A$18:$L$18, 0),FALSE), 'E2 Allocators'!$B$15:$W$361, MATCH(AR$17, 'E2 Allocators'!$B$15:$W$15, 0),FALSE))</f>
        <v>0</v>
      </c>
      <c r="AS622" s="1257">
        <f>IF(ISERROR(VLOOKUP(VLOOKUP($A622, 'E4 TB Allocation Details'!$A$18:$L$217, MATCH("Customer ID", 'E4 TB Allocation Details'!$A$18:$L$18, 0),FALSE), 'E2 Allocators'!$B$15:$W$361, MATCH(AS$17, 'E2 Allocators'!$B$15:$W$15, 0),FALSE)), 0, VLOOKUP(VLOOKUP($A622, 'E4 TB Allocation Details'!$A$18:$L$217, MATCH("Customer ID", 'E4 TB Allocation Details'!$A$18:$L$18, 0),FALSE), 'E2 Allocators'!$B$15:$W$361, MATCH(AS$17, 'E2 Allocators'!$B$15:$W$15, 0),FALSE))</f>
        <v>0</v>
      </c>
      <c r="AT622" s="1257">
        <f>IF(ISERROR(VLOOKUP(VLOOKUP($A622, 'E4 TB Allocation Details'!$A$18:$L$217, MATCH("Customer ID", 'E4 TB Allocation Details'!$A$18:$L$18, 0),FALSE), 'E2 Allocators'!$B$15:$W$361, MATCH(AT$17, 'E2 Allocators'!$B$15:$W$15, 0),FALSE)), 0, VLOOKUP(VLOOKUP($A622, 'E4 TB Allocation Details'!$A$18:$L$217, MATCH("Customer ID", 'E4 TB Allocation Details'!$A$18:$L$18, 0),FALSE), 'E2 Allocators'!$B$15:$W$361, MATCH(AT$17, 'E2 Allocators'!$B$15:$W$15, 0),FALSE))</f>
        <v>0</v>
      </c>
      <c r="AU622" s="1257">
        <f>IF(ISERROR(VLOOKUP(VLOOKUP($A622, 'E4 TB Allocation Details'!$A$18:$L$217, MATCH("Customer ID", 'E4 TB Allocation Details'!$A$18:$L$18, 0),FALSE), 'E2 Allocators'!$B$15:$W$361, MATCH(AU$17, 'E2 Allocators'!$B$15:$W$15, 0),FALSE)), 0, VLOOKUP(VLOOKUP($A622, 'E4 TB Allocation Details'!$A$18:$L$217, MATCH("Customer ID", 'E4 TB Allocation Details'!$A$18:$L$18, 0),FALSE), 'E2 Allocators'!$B$15:$W$361, MATCH(AU$17, 'E2 Allocators'!$B$15:$W$15, 0),FALSE))</f>
        <v>0</v>
      </c>
      <c r="AV622" s="1262">
        <f t="shared" si="965"/>
        <v>0</v>
      </c>
      <c r="AW622" s="1259"/>
      <c r="AX622" s="1259"/>
      <c r="AY622" s="1259"/>
      <c r="AZ622" s="1259"/>
      <c r="BA622" s="1259"/>
      <c r="BB622" s="1259"/>
      <c r="BC622" s="1259"/>
      <c r="BD622" s="1259"/>
      <c r="BE622" s="1259"/>
      <c r="BF622" s="1259"/>
      <c r="BG622" s="1259"/>
      <c r="BH622" s="1259"/>
      <c r="BI622" s="1259"/>
      <c r="BJ622" s="1259"/>
      <c r="BK622" s="1259"/>
      <c r="BL622" s="1259"/>
      <c r="BM622" s="1259"/>
      <c r="BN622" s="1259"/>
      <c r="BO622" s="1259"/>
      <c r="BP622" s="1259"/>
      <c r="BQ622" s="1260"/>
    </row>
    <row r="623" spans="1:69" s="234" customFormat="1" ht="25.5" x14ac:dyDescent="0.2">
      <c r="A623" s="1261" t="s">
        <v>874</v>
      </c>
      <c r="B623" s="1254" t="s">
        <v>396</v>
      </c>
      <c r="C623" s="1255">
        <v>1</v>
      </c>
      <c r="D623" s="1256">
        <f t="shared" si="962"/>
        <v>1</v>
      </c>
      <c r="E623" s="1256">
        <f>VLOOKUP($A623,'E1 Categorization'!$A$35:$E$115,5,FALSE)</f>
        <v>0</v>
      </c>
      <c r="F623" s="1256">
        <f t="shared" si="963"/>
        <v>1</v>
      </c>
      <c r="G623" s="1257">
        <f>IF(ISERROR(VLOOKUP(VLOOKUP($A623, 'E4 TB Allocation Details'!$A$18:$L$217, MATCH("Demand ID", 'E4 TB Allocation Details'!$A$18:$L$18, 0),FALSE), 'E2 Allocators'!$B$15:$W$361, MATCH(G$17, 'E2 Allocators'!$B$15:$W$15, 0),FALSE)), 0, VLOOKUP(VLOOKUP($A623, 'E4 TB Allocation Details'!$A$18:$L$217, MATCH("Demand ID", 'E4 TB Allocation Details'!$A$18:$L$18, 0),FALSE), 'E2 Allocators'!$B$15:$W$361, MATCH(G$17, 'E2 Allocators'!$B$15:$W$15, 0),FALSE))</f>
        <v>0.327249628138367</v>
      </c>
      <c r="H623" s="1257">
        <f>IF(ISERROR(VLOOKUP(VLOOKUP($A623, 'E4 TB Allocation Details'!$A$18:$L$217, MATCH("Demand ID", 'E4 TB Allocation Details'!$A$18:$L$18, 0),FALSE), 'E2 Allocators'!$B$15:$W$361, MATCH(H$17, 'E2 Allocators'!$B$15:$W$15, 0),FALSE)), 0, VLOOKUP(VLOOKUP($A623, 'E4 TB Allocation Details'!$A$18:$L$217, MATCH("Demand ID", 'E4 TB Allocation Details'!$A$18:$L$18, 0),FALSE), 'E2 Allocators'!$B$15:$W$361, MATCH(H$17, 'E2 Allocators'!$B$15:$W$15, 0),FALSE))</f>
        <v>8.7737977540411807E-2</v>
      </c>
      <c r="I623" s="1257">
        <f>IF(ISERROR(VLOOKUP(VLOOKUP($A623, 'E4 TB Allocation Details'!$A$18:$L$217, MATCH("Demand ID", 'E4 TB Allocation Details'!$A$18:$L$18, 0),FALSE), 'E2 Allocators'!$B$15:$W$361, MATCH(I$17, 'E2 Allocators'!$B$15:$W$15, 0),FALSE)), 0, VLOOKUP(VLOOKUP($A623, 'E4 TB Allocation Details'!$A$18:$L$217, MATCH("Demand ID", 'E4 TB Allocation Details'!$A$18:$L$18, 0),FALSE), 'E2 Allocators'!$B$15:$W$361, MATCH(I$17, 'E2 Allocators'!$B$15:$W$15, 0),FALSE))</f>
        <v>0.21223961004216466</v>
      </c>
      <c r="J623" s="1257">
        <f>IF(ISERROR(VLOOKUP(VLOOKUP($A623, 'E4 TB Allocation Details'!$A$18:$L$217, MATCH("Demand ID", 'E4 TB Allocation Details'!$A$18:$L$18, 0),FALSE), 'E2 Allocators'!$B$15:$W$361, MATCH(J$17, 'E2 Allocators'!$B$15:$W$15, 0),FALSE)), 0, VLOOKUP(VLOOKUP($A623, 'E4 TB Allocation Details'!$A$18:$L$217, MATCH("Demand ID", 'E4 TB Allocation Details'!$A$18:$L$18, 0),FALSE), 'E2 Allocators'!$B$15:$W$361, MATCH(J$17, 'E2 Allocators'!$B$15:$W$15, 0),FALSE))</f>
        <v>0</v>
      </c>
      <c r="K623" s="1257">
        <f>IF(ISERROR(VLOOKUP(VLOOKUP($A623, 'E4 TB Allocation Details'!$A$18:$L$217, MATCH("Demand ID", 'E4 TB Allocation Details'!$A$18:$L$18, 0),FALSE), 'E2 Allocators'!$B$15:$W$361, MATCH(K$17, 'E2 Allocators'!$B$15:$W$15, 0),FALSE)), 0, VLOOKUP(VLOOKUP($A623, 'E4 TB Allocation Details'!$A$18:$L$217, MATCH("Demand ID", 'E4 TB Allocation Details'!$A$18:$L$18, 0),FALSE), 'E2 Allocators'!$B$15:$W$361, MATCH(K$17, 'E2 Allocators'!$B$15:$W$15, 0),FALSE))</f>
        <v>0.1418009119878379</v>
      </c>
      <c r="L623" s="1257">
        <f>IF(ISERROR(VLOOKUP(VLOOKUP($A623, 'E4 TB Allocation Details'!$A$18:$L$217, MATCH("Demand ID", 'E4 TB Allocation Details'!$A$18:$L$18, 0),FALSE), 'E2 Allocators'!$B$15:$W$361, MATCH(L$17, 'E2 Allocators'!$B$15:$W$15, 0),FALSE)), 0, VLOOKUP(VLOOKUP($A623, 'E4 TB Allocation Details'!$A$18:$L$217, MATCH("Demand ID", 'E4 TB Allocation Details'!$A$18:$L$18, 0),FALSE), 'E2 Allocators'!$B$15:$W$361, MATCH(L$17, 'E2 Allocators'!$B$15:$W$15, 0),FALSE))</f>
        <v>0.21852846482673824</v>
      </c>
      <c r="M623" s="1257">
        <f>IF(ISERROR(VLOOKUP(VLOOKUP($A623, 'E4 TB Allocation Details'!$A$18:$L$217, MATCH("Demand ID", 'E4 TB Allocation Details'!$A$18:$L$18, 0),FALSE), 'E2 Allocators'!$B$15:$W$361, MATCH(M$17, 'E2 Allocators'!$B$15:$W$15, 0),FALSE)), 0, VLOOKUP(VLOOKUP($A623, 'E4 TB Allocation Details'!$A$18:$L$217, MATCH("Demand ID", 'E4 TB Allocation Details'!$A$18:$L$18, 0),FALSE), 'E2 Allocators'!$B$15:$W$361, MATCH(M$17, 'E2 Allocators'!$B$15:$W$15, 0),FALSE))</f>
        <v>9.961721703243347E-3</v>
      </c>
      <c r="N623" s="1257">
        <f>IF(ISERROR(VLOOKUP(VLOOKUP($A623, 'E4 TB Allocation Details'!$A$18:$L$217, MATCH("Demand ID", 'E4 TB Allocation Details'!$A$18:$L$18, 0),FALSE), 'E2 Allocators'!$B$15:$W$361, MATCH(N$17, 'E2 Allocators'!$B$15:$W$15, 0),FALSE)), 0, VLOOKUP(VLOOKUP($A623, 'E4 TB Allocation Details'!$A$18:$L$217, MATCH("Demand ID", 'E4 TB Allocation Details'!$A$18:$L$18, 0),FALSE), 'E2 Allocators'!$B$15:$W$361, MATCH(N$17, 'E2 Allocators'!$B$15:$W$15, 0),FALSE))</f>
        <v>6.3075955689159127E-4</v>
      </c>
      <c r="O623" s="1257">
        <f>IF(ISERROR(VLOOKUP(VLOOKUP($A623, 'E4 TB Allocation Details'!$A$18:$L$217, MATCH("Demand ID", 'E4 TB Allocation Details'!$A$18:$L$18, 0),FALSE), 'E2 Allocators'!$B$15:$W$361, MATCH(O$17, 'E2 Allocators'!$B$15:$W$15, 0),FALSE)), 0, VLOOKUP(VLOOKUP($A623, 'E4 TB Allocation Details'!$A$18:$L$217, MATCH("Demand ID", 'E4 TB Allocation Details'!$A$18:$L$18, 0),FALSE), 'E2 Allocators'!$B$15:$W$361, MATCH(O$17, 'E2 Allocators'!$B$15:$W$15, 0),FALSE))</f>
        <v>1.8509262043455339E-3</v>
      </c>
      <c r="P623" s="1257">
        <f>IF(ISERROR(VLOOKUP(VLOOKUP($A623, 'E4 TB Allocation Details'!$A$18:$L$217, MATCH("Demand ID", 'E4 TB Allocation Details'!$A$18:$L$18, 0),FALSE), 'E2 Allocators'!$B$15:$W$361, MATCH(P$17, 'E2 Allocators'!$B$15:$W$15, 0),FALSE)), 0, VLOOKUP(VLOOKUP($A623, 'E4 TB Allocation Details'!$A$18:$L$217, MATCH("Demand ID", 'E4 TB Allocation Details'!$A$18:$L$18, 0),FALSE), 'E2 Allocators'!$B$15:$W$361, MATCH(P$17, 'E2 Allocators'!$B$15:$W$15, 0),FALSE))</f>
        <v>0</v>
      </c>
      <c r="Q623" s="1257">
        <f>IF(ISERROR(VLOOKUP(VLOOKUP($A623, 'E4 TB Allocation Details'!$A$18:$L$217, MATCH("Demand ID", 'E4 TB Allocation Details'!$A$18:$L$18, 0),FALSE), 'E2 Allocators'!$B$15:$W$361, MATCH(Q$17, 'E2 Allocators'!$B$15:$W$15, 0),FALSE)), 0, VLOOKUP(VLOOKUP($A623, 'E4 TB Allocation Details'!$A$18:$L$217, MATCH("Demand ID", 'E4 TB Allocation Details'!$A$18:$L$18, 0),FALSE), 'E2 Allocators'!$B$15:$W$361, MATCH(Q$17, 'E2 Allocators'!$B$15:$W$15, 0),FALSE))</f>
        <v>0</v>
      </c>
      <c r="R623" s="1257">
        <f>IF(ISERROR(VLOOKUP(VLOOKUP($A623, 'E4 TB Allocation Details'!$A$18:$L$217, MATCH("Demand ID", 'E4 TB Allocation Details'!$A$18:$L$18, 0),FALSE), 'E2 Allocators'!$B$15:$W$361, MATCH(R$17, 'E2 Allocators'!$B$15:$W$15, 0),FALSE)), 0, VLOOKUP(VLOOKUP($A623, 'E4 TB Allocation Details'!$A$18:$L$217, MATCH("Demand ID", 'E4 TB Allocation Details'!$A$18:$L$18, 0),FALSE), 'E2 Allocators'!$B$15:$W$361, MATCH(R$17, 'E2 Allocators'!$B$15:$W$15, 0),FALSE))</f>
        <v>0</v>
      </c>
      <c r="S623" s="1257">
        <f>IF(ISERROR(VLOOKUP(VLOOKUP($A623, 'E4 TB Allocation Details'!$A$18:$L$217, MATCH("Demand ID", 'E4 TB Allocation Details'!$A$18:$L$18, 0),FALSE), 'E2 Allocators'!$B$15:$W$361, MATCH(S$17, 'E2 Allocators'!$B$15:$W$15, 0),FALSE)), 0, VLOOKUP(VLOOKUP($A623, 'E4 TB Allocation Details'!$A$18:$L$217, MATCH("Demand ID", 'E4 TB Allocation Details'!$A$18:$L$18, 0),FALSE), 'E2 Allocators'!$B$15:$W$361, MATCH(S$17, 'E2 Allocators'!$B$15:$W$15, 0),FALSE))</f>
        <v>0</v>
      </c>
      <c r="T623" s="1257">
        <f>IF(ISERROR(VLOOKUP(VLOOKUP($A623, 'E4 TB Allocation Details'!$A$18:$L$217, MATCH("Demand ID", 'E4 TB Allocation Details'!$A$18:$L$18, 0),FALSE), 'E2 Allocators'!$B$15:$W$361, MATCH(T$17, 'E2 Allocators'!$B$15:$W$15, 0),FALSE)), 0, VLOOKUP(VLOOKUP($A623, 'E4 TB Allocation Details'!$A$18:$L$217, MATCH("Demand ID", 'E4 TB Allocation Details'!$A$18:$L$18, 0),FALSE), 'E2 Allocators'!$B$15:$W$361, MATCH(T$17, 'E2 Allocators'!$B$15:$W$15, 0),FALSE))</f>
        <v>0</v>
      </c>
      <c r="U623" s="1257">
        <f>IF(ISERROR(VLOOKUP(VLOOKUP($A623, 'E4 TB Allocation Details'!$A$18:$L$217, MATCH("Demand ID", 'E4 TB Allocation Details'!$A$18:$L$18, 0),FALSE), 'E2 Allocators'!$B$15:$W$361, MATCH(U$17, 'E2 Allocators'!$B$15:$W$15, 0),FALSE)), 0, VLOOKUP(VLOOKUP($A623, 'E4 TB Allocation Details'!$A$18:$L$217, MATCH("Demand ID", 'E4 TB Allocation Details'!$A$18:$L$18, 0),FALSE), 'E2 Allocators'!$B$15:$W$361, MATCH(U$17, 'E2 Allocators'!$B$15:$W$15, 0),FALSE))</f>
        <v>0</v>
      </c>
      <c r="V623" s="1257">
        <f>IF(ISERROR(VLOOKUP(VLOOKUP($A623, 'E4 TB Allocation Details'!$A$18:$L$217, MATCH("Demand ID", 'E4 TB Allocation Details'!$A$18:$L$18, 0),FALSE), 'E2 Allocators'!$B$15:$W$361, MATCH(V$17, 'E2 Allocators'!$B$15:$W$15, 0),FALSE)), 0, VLOOKUP(VLOOKUP($A623, 'E4 TB Allocation Details'!$A$18:$L$217, MATCH("Demand ID", 'E4 TB Allocation Details'!$A$18:$L$18, 0),FALSE), 'E2 Allocators'!$B$15:$W$361, MATCH(V$17, 'E2 Allocators'!$B$15:$W$15, 0),FALSE))</f>
        <v>0</v>
      </c>
      <c r="W623" s="1257">
        <f>IF(ISERROR(VLOOKUP(VLOOKUP($A623, 'E4 TB Allocation Details'!$A$18:$L$217, MATCH("Demand ID", 'E4 TB Allocation Details'!$A$18:$L$18, 0),FALSE), 'E2 Allocators'!$B$15:$W$361, MATCH(W$17, 'E2 Allocators'!$B$15:$W$15, 0),FALSE)), 0, VLOOKUP(VLOOKUP($A623, 'E4 TB Allocation Details'!$A$18:$L$217, MATCH("Demand ID", 'E4 TB Allocation Details'!$A$18:$L$18, 0),FALSE), 'E2 Allocators'!$B$15:$W$361, MATCH(W$17, 'E2 Allocators'!$B$15:$W$15, 0),FALSE))</f>
        <v>0</v>
      </c>
      <c r="X623" s="1257">
        <f>IF(ISERROR(VLOOKUP(VLOOKUP($A623, 'E4 TB Allocation Details'!$A$18:$L$217, MATCH("Demand ID", 'E4 TB Allocation Details'!$A$18:$L$18, 0),FALSE), 'E2 Allocators'!$B$15:$W$361, MATCH(X$17, 'E2 Allocators'!$B$15:$W$15, 0),FALSE)), 0, VLOOKUP(VLOOKUP($A623, 'E4 TB Allocation Details'!$A$18:$L$217, MATCH("Demand ID", 'E4 TB Allocation Details'!$A$18:$L$18, 0),FALSE), 'E2 Allocators'!$B$15:$W$361, MATCH(X$17, 'E2 Allocators'!$B$15:$W$15, 0),FALSE))</f>
        <v>0</v>
      </c>
      <c r="Y623" s="1257">
        <f>IF(ISERROR(VLOOKUP(VLOOKUP($A623, 'E4 TB Allocation Details'!$A$18:$L$217, MATCH("Demand ID", 'E4 TB Allocation Details'!$A$18:$L$18, 0),FALSE), 'E2 Allocators'!$B$15:$W$361, MATCH(Y$17, 'E2 Allocators'!$B$15:$W$15, 0),FALSE)), 0, VLOOKUP(VLOOKUP($A623, 'E4 TB Allocation Details'!$A$18:$L$217, MATCH("Demand ID", 'E4 TB Allocation Details'!$A$18:$L$18, 0),FALSE), 'E2 Allocators'!$B$15:$W$361, MATCH(Y$17, 'E2 Allocators'!$B$15:$W$15, 0),FALSE))</f>
        <v>0</v>
      </c>
      <c r="Z623" s="1257">
        <f>IF(ISERROR(VLOOKUP(VLOOKUP($A623, 'E4 TB Allocation Details'!$A$18:$L$217, MATCH("Demand ID", 'E4 TB Allocation Details'!$A$18:$L$18, 0),FALSE), 'E2 Allocators'!$B$15:$W$361, MATCH(Z$17, 'E2 Allocators'!$B$15:$W$15, 0),FALSE)), 0, VLOOKUP(VLOOKUP($A623, 'E4 TB Allocation Details'!$A$18:$L$217, MATCH("Demand ID", 'E4 TB Allocation Details'!$A$18:$L$18, 0),FALSE), 'E2 Allocators'!$B$15:$W$361, MATCH(Z$17, 'E2 Allocators'!$B$15:$W$15, 0),FALSE))</f>
        <v>0</v>
      </c>
      <c r="AA623" s="1262">
        <f t="shared" si="964"/>
        <v>1.0000000000000002</v>
      </c>
      <c r="AB623" s="1257">
        <f>IF(ISERROR(VLOOKUP(VLOOKUP($A623, 'E4 TB Allocation Details'!$A$18:$L$217, MATCH("Customer ID", 'E4 TB Allocation Details'!$A$18:$L$18, 0),FALSE), 'E2 Allocators'!$B$15:$W$361, MATCH(AB$17, 'E2 Allocators'!$B$15:$W$15, 0),FALSE)), 0, VLOOKUP(VLOOKUP($A623, 'E4 TB Allocation Details'!$A$18:$L$217, MATCH("Customer ID", 'E4 TB Allocation Details'!$A$18:$L$18, 0),FALSE), 'E2 Allocators'!$B$15:$W$361, MATCH(AB$17, 'E2 Allocators'!$B$15:$W$15, 0),FALSE))</f>
        <v>0</v>
      </c>
      <c r="AC623" s="1257">
        <f>IF(ISERROR(VLOOKUP(VLOOKUP($A623, 'E4 TB Allocation Details'!$A$18:$L$217, MATCH("Customer ID", 'E4 TB Allocation Details'!$A$18:$L$18, 0),FALSE), 'E2 Allocators'!$B$15:$W$361, MATCH(AC$17, 'E2 Allocators'!$B$15:$W$15, 0),FALSE)), 0, VLOOKUP(VLOOKUP($A623, 'E4 TB Allocation Details'!$A$18:$L$217, MATCH("Customer ID", 'E4 TB Allocation Details'!$A$18:$L$18, 0),FALSE), 'E2 Allocators'!$B$15:$W$361, MATCH(AC$17, 'E2 Allocators'!$B$15:$W$15, 0),FALSE))</f>
        <v>0</v>
      </c>
      <c r="AD623" s="1257">
        <f>IF(ISERROR(VLOOKUP(VLOOKUP($A623, 'E4 TB Allocation Details'!$A$18:$L$217, MATCH("Customer ID", 'E4 TB Allocation Details'!$A$18:$L$18, 0),FALSE), 'E2 Allocators'!$B$15:$W$361, MATCH(AD$17, 'E2 Allocators'!$B$15:$W$15, 0),FALSE)), 0, VLOOKUP(VLOOKUP($A623, 'E4 TB Allocation Details'!$A$18:$L$217, MATCH("Customer ID", 'E4 TB Allocation Details'!$A$18:$L$18, 0),FALSE), 'E2 Allocators'!$B$15:$W$361, MATCH(AD$17, 'E2 Allocators'!$B$15:$W$15, 0),FALSE))</f>
        <v>0</v>
      </c>
      <c r="AE623" s="1257">
        <f>IF(ISERROR(VLOOKUP(VLOOKUP($A623, 'E4 TB Allocation Details'!$A$18:$L$217, MATCH("Customer ID", 'E4 TB Allocation Details'!$A$18:$L$18, 0),FALSE), 'E2 Allocators'!$B$15:$W$361, MATCH(AE$17, 'E2 Allocators'!$B$15:$W$15, 0),FALSE)), 0, VLOOKUP(VLOOKUP($A623, 'E4 TB Allocation Details'!$A$18:$L$217, MATCH("Customer ID", 'E4 TB Allocation Details'!$A$18:$L$18, 0),FALSE), 'E2 Allocators'!$B$15:$W$361, MATCH(AE$17, 'E2 Allocators'!$B$15:$W$15, 0),FALSE))</f>
        <v>0</v>
      </c>
      <c r="AF623" s="1257">
        <f>IF(ISERROR(VLOOKUP(VLOOKUP($A623, 'E4 TB Allocation Details'!$A$18:$L$217, MATCH("Customer ID", 'E4 TB Allocation Details'!$A$18:$L$18, 0),FALSE), 'E2 Allocators'!$B$15:$W$361, MATCH(AF$17, 'E2 Allocators'!$B$15:$W$15, 0),FALSE)), 0, VLOOKUP(VLOOKUP($A623, 'E4 TB Allocation Details'!$A$18:$L$217, MATCH("Customer ID", 'E4 TB Allocation Details'!$A$18:$L$18, 0),FALSE), 'E2 Allocators'!$B$15:$W$361, MATCH(AF$17, 'E2 Allocators'!$B$15:$W$15, 0),FALSE))</f>
        <v>0</v>
      </c>
      <c r="AG623" s="1257">
        <f>IF(ISERROR(VLOOKUP(VLOOKUP($A623, 'E4 TB Allocation Details'!$A$18:$L$217, MATCH("Customer ID", 'E4 TB Allocation Details'!$A$18:$L$18, 0),FALSE), 'E2 Allocators'!$B$15:$W$361, MATCH(AG$17, 'E2 Allocators'!$B$15:$W$15, 0),FALSE)), 0, VLOOKUP(VLOOKUP($A623, 'E4 TB Allocation Details'!$A$18:$L$217, MATCH("Customer ID", 'E4 TB Allocation Details'!$A$18:$L$18, 0),FALSE), 'E2 Allocators'!$B$15:$W$361, MATCH(AG$17, 'E2 Allocators'!$B$15:$W$15, 0),FALSE))</f>
        <v>0</v>
      </c>
      <c r="AH623" s="1257">
        <f>IF(ISERROR(VLOOKUP(VLOOKUP($A623, 'E4 TB Allocation Details'!$A$18:$L$217, MATCH("Customer ID", 'E4 TB Allocation Details'!$A$18:$L$18, 0),FALSE), 'E2 Allocators'!$B$15:$W$361, MATCH(AH$17, 'E2 Allocators'!$B$15:$W$15, 0),FALSE)), 0, VLOOKUP(VLOOKUP($A623, 'E4 TB Allocation Details'!$A$18:$L$217, MATCH("Customer ID", 'E4 TB Allocation Details'!$A$18:$L$18, 0),FALSE), 'E2 Allocators'!$B$15:$W$361, MATCH(AH$17, 'E2 Allocators'!$B$15:$W$15, 0),FALSE))</f>
        <v>0</v>
      </c>
      <c r="AI623" s="1257">
        <f>IF(ISERROR(VLOOKUP(VLOOKUP($A623, 'E4 TB Allocation Details'!$A$18:$L$217, MATCH("Customer ID", 'E4 TB Allocation Details'!$A$18:$L$18, 0),FALSE), 'E2 Allocators'!$B$15:$W$361, MATCH(AI$17, 'E2 Allocators'!$B$15:$W$15, 0),FALSE)), 0, VLOOKUP(VLOOKUP($A623, 'E4 TB Allocation Details'!$A$18:$L$217, MATCH("Customer ID", 'E4 TB Allocation Details'!$A$18:$L$18, 0),FALSE), 'E2 Allocators'!$B$15:$W$361, MATCH(AI$17, 'E2 Allocators'!$B$15:$W$15, 0),FALSE))</f>
        <v>0</v>
      </c>
      <c r="AJ623" s="1257">
        <f>IF(ISERROR(VLOOKUP(VLOOKUP($A623, 'E4 TB Allocation Details'!$A$18:$L$217, MATCH("Customer ID", 'E4 TB Allocation Details'!$A$18:$L$18, 0),FALSE), 'E2 Allocators'!$B$15:$W$361, MATCH(AJ$17, 'E2 Allocators'!$B$15:$W$15, 0),FALSE)), 0, VLOOKUP(VLOOKUP($A623, 'E4 TB Allocation Details'!$A$18:$L$217, MATCH("Customer ID", 'E4 TB Allocation Details'!$A$18:$L$18, 0),FALSE), 'E2 Allocators'!$B$15:$W$361, MATCH(AJ$17, 'E2 Allocators'!$B$15:$W$15, 0),FALSE))</f>
        <v>0</v>
      </c>
      <c r="AK623" s="1257">
        <f>IF(ISERROR(VLOOKUP(VLOOKUP($A623, 'E4 TB Allocation Details'!$A$18:$L$217, MATCH("Customer ID", 'E4 TB Allocation Details'!$A$18:$L$18, 0),FALSE), 'E2 Allocators'!$B$15:$W$361, MATCH(AK$17, 'E2 Allocators'!$B$15:$W$15, 0),FALSE)), 0, VLOOKUP(VLOOKUP($A623, 'E4 TB Allocation Details'!$A$18:$L$217, MATCH("Customer ID", 'E4 TB Allocation Details'!$A$18:$L$18, 0),FALSE), 'E2 Allocators'!$B$15:$W$361, MATCH(AK$17, 'E2 Allocators'!$B$15:$W$15, 0),FALSE))</f>
        <v>0</v>
      </c>
      <c r="AL623" s="1257">
        <f>IF(ISERROR(VLOOKUP(VLOOKUP($A623, 'E4 TB Allocation Details'!$A$18:$L$217, MATCH("Customer ID", 'E4 TB Allocation Details'!$A$18:$L$18, 0),FALSE), 'E2 Allocators'!$B$15:$W$361, MATCH(AL$17, 'E2 Allocators'!$B$15:$W$15, 0),FALSE)), 0, VLOOKUP(VLOOKUP($A623, 'E4 TB Allocation Details'!$A$18:$L$217, MATCH("Customer ID", 'E4 TB Allocation Details'!$A$18:$L$18, 0),FALSE), 'E2 Allocators'!$B$15:$W$361, MATCH(AL$17, 'E2 Allocators'!$B$15:$W$15, 0),FALSE))</f>
        <v>0</v>
      </c>
      <c r="AM623" s="1257">
        <f>IF(ISERROR(VLOOKUP(VLOOKUP($A623, 'E4 TB Allocation Details'!$A$18:$L$217, MATCH("Customer ID", 'E4 TB Allocation Details'!$A$18:$L$18, 0),FALSE), 'E2 Allocators'!$B$15:$W$361, MATCH(AM$17, 'E2 Allocators'!$B$15:$W$15, 0),FALSE)), 0, VLOOKUP(VLOOKUP($A623, 'E4 TB Allocation Details'!$A$18:$L$217, MATCH("Customer ID", 'E4 TB Allocation Details'!$A$18:$L$18, 0),FALSE), 'E2 Allocators'!$B$15:$W$361, MATCH(AM$17, 'E2 Allocators'!$B$15:$W$15, 0),FALSE))</f>
        <v>0</v>
      </c>
      <c r="AN623" s="1257">
        <f>IF(ISERROR(VLOOKUP(VLOOKUP($A623, 'E4 TB Allocation Details'!$A$18:$L$217, MATCH("Customer ID", 'E4 TB Allocation Details'!$A$18:$L$18, 0),FALSE), 'E2 Allocators'!$B$15:$W$361, MATCH(AN$17, 'E2 Allocators'!$B$15:$W$15, 0),FALSE)), 0, VLOOKUP(VLOOKUP($A623, 'E4 TB Allocation Details'!$A$18:$L$217, MATCH("Customer ID", 'E4 TB Allocation Details'!$A$18:$L$18, 0),FALSE), 'E2 Allocators'!$B$15:$W$361, MATCH(AN$17, 'E2 Allocators'!$B$15:$W$15, 0),FALSE))</f>
        <v>0</v>
      </c>
      <c r="AO623" s="1257">
        <f>IF(ISERROR(VLOOKUP(VLOOKUP($A623, 'E4 TB Allocation Details'!$A$18:$L$217, MATCH("Customer ID", 'E4 TB Allocation Details'!$A$18:$L$18, 0),FALSE), 'E2 Allocators'!$B$15:$W$361, MATCH(AO$17, 'E2 Allocators'!$B$15:$W$15, 0),FALSE)), 0, VLOOKUP(VLOOKUP($A623, 'E4 TB Allocation Details'!$A$18:$L$217, MATCH("Customer ID", 'E4 TB Allocation Details'!$A$18:$L$18, 0),FALSE), 'E2 Allocators'!$B$15:$W$361, MATCH(AO$17, 'E2 Allocators'!$B$15:$W$15, 0),FALSE))</f>
        <v>0</v>
      </c>
      <c r="AP623" s="1257">
        <f>IF(ISERROR(VLOOKUP(VLOOKUP($A623, 'E4 TB Allocation Details'!$A$18:$L$217, MATCH("Customer ID", 'E4 TB Allocation Details'!$A$18:$L$18, 0),FALSE), 'E2 Allocators'!$B$15:$W$361, MATCH(AP$17, 'E2 Allocators'!$B$15:$W$15, 0),FALSE)), 0, VLOOKUP(VLOOKUP($A623, 'E4 TB Allocation Details'!$A$18:$L$217, MATCH("Customer ID", 'E4 TB Allocation Details'!$A$18:$L$18, 0),FALSE), 'E2 Allocators'!$B$15:$W$361, MATCH(AP$17, 'E2 Allocators'!$B$15:$W$15, 0),FALSE))</f>
        <v>0</v>
      </c>
      <c r="AQ623" s="1257">
        <f>IF(ISERROR(VLOOKUP(VLOOKUP($A623, 'E4 TB Allocation Details'!$A$18:$L$217, MATCH("Customer ID", 'E4 TB Allocation Details'!$A$18:$L$18, 0),FALSE), 'E2 Allocators'!$B$15:$W$361, MATCH(AQ$17, 'E2 Allocators'!$B$15:$W$15, 0),FALSE)), 0, VLOOKUP(VLOOKUP($A623, 'E4 TB Allocation Details'!$A$18:$L$217, MATCH("Customer ID", 'E4 TB Allocation Details'!$A$18:$L$18, 0),FALSE), 'E2 Allocators'!$B$15:$W$361, MATCH(AQ$17, 'E2 Allocators'!$B$15:$W$15, 0),FALSE))</f>
        <v>0</v>
      </c>
      <c r="AR623" s="1257">
        <f>IF(ISERROR(VLOOKUP(VLOOKUP($A623, 'E4 TB Allocation Details'!$A$18:$L$217, MATCH("Customer ID", 'E4 TB Allocation Details'!$A$18:$L$18, 0),FALSE), 'E2 Allocators'!$B$15:$W$361, MATCH(AR$17, 'E2 Allocators'!$B$15:$W$15, 0),FALSE)), 0, VLOOKUP(VLOOKUP($A623, 'E4 TB Allocation Details'!$A$18:$L$217, MATCH("Customer ID", 'E4 TB Allocation Details'!$A$18:$L$18, 0),FALSE), 'E2 Allocators'!$B$15:$W$361, MATCH(AR$17, 'E2 Allocators'!$B$15:$W$15, 0),FALSE))</f>
        <v>0</v>
      </c>
      <c r="AS623" s="1257">
        <f>IF(ISERROR(VLOOKUP(VLOOKUP($A623, 'E4 TB Allocation Details'!$A$18:$L$217, MATCH("Customer ID", 'E4 TB Allocation Details'!$A$18:$L$18, 0),FALSE), 'E2 Allocators'!$B$15:$W$361, MATCH(AS$17, 'E2 Allocators'!$B$15:$W$15, 0),FALSE)), 0, VLOOKUP(VLOOKUP($A623, 'E4 TB Allocation Details'!$A$18:$L$217, MATCH("Customer ID", 'E4 TB Allocation Details'!$A$18:$L$18, 0),FALSE), 'E2 Allocators'!$B$15:$W$361, MATCH(AS$17, 'E2 Allocators'!$B$15:$W$15, 0),FALSE))</f>
        <v>0</v>
      </c>
      <c r="AT623" s="1257">
        <f>IF(ISERROR(VLOOKUP(VLOOKUP($A623, 'E4 TB Allocation Details'!$A$18:$L$217, MATCH("Customer ID", 'E4 TB Allocation Details'!$A$18:$L$18, 0),FALSE), 'E2 Allocators'!$B$15:$W$361, MATCH(AT$17, 'E2 Allocators'!$B$15:$W$15, 0),FALSE)), 0, VLOOKUP(VLOOKUP($A623, 'E4 TB Allocation Details'!$A$18:$L$217, MATCH("Customer ID", 'E4 TB Allocation Details'!$A$18:$L$18, 0),FALSE), 'E2 Allocators'!$B$15:$W$361, MATCH(AT$17, 'E2 Allocators'!$B$15:$W$15, 0),FALSE))</f>
        <v>0</v>
      </c>
      <c r="AU623" s="1257">
        <f>IF(ISERROR(VLOOKUP(VLOOKUP($A623, 'E4 TB Allocation Details'!$A$18:$L$217, MATCH("Customer ID", 'E4 TB Allocation Details'!$A$18:$L$18, 0),FALSE), 'E2 Allocators'!$B$15:$W$361, MATCH(AU$17, 'E2 Allocators'!$B$15:$W$15, 0),FALSE)), 0, VLOOKUP(VLOOKUP($A623, 'E4 TB Allocation Details'!$A$18:$L$217, MATCH("Customer ID", 'E4 TB Allocation Details'!$A$18:$L$18, 0),FALSE), 'E2 Allocators'!$B$15:$W$361, MATCH(AU$17, 'E2 Allocators'!$B$15:$W$15, 0),FALSE))</f>
        <v>0</v>
      </c>
      <c r="AV623" s="1262">
        <f t="shared" si="965"/>
        <v>0</v>
      </c>
      <c r="AW623" s="1259"/>
      <c r="AX623" s="1259"/>
      <c r="AY623" s="1259"/>
      <c r="AZ623" s="1259"/>
      <c r="BA623" s="1259"/>
      <c r="BB623" s="1259"/>
      <c r="BC623" s="1259"/>
      <c r="BD623" s="1259"/>
      <c r="BE623" s="1259"/>
      <c r="BF623" s="1259"/>
      <c r="BG623" s="1259"/>
      <c r="BH623" s="1259"/>
      <c r="BI623" s="1259"/>
      <c r="BJ623" s="1259"/>
      <c r="BK623" s="1259"/>
      <c r="BL623" s="1259"/>
      <c r="BM623" s="1259"/>
      <c r="BN623" s="1259"/>
      <c r="BO623" s="1259"/>
      <c r="BP623" s="1259"/>
      <c r="BQ623" s="1260"/>
    </row>
    <row r="624" spans="1:69" s="234" customFormat="1" ht="25.5" x14ac:dyDescent="0.2">
      <c r="A624" s="1261" t="s">
        <v>875</v>
      </c>
      <c r="B624" s="1254" t="s">
        <v>397</v>
      </c>
      <c r="C624" s="1255">
        <v>1</v>
      </c>
      <c r="D624" s="1256">
        <f t="shared" si="962"/>
        <v>0.6</v>
      </c>
      <c r="E624" s="1256">
        <f>VLOOKUP($A624,'E1 Categorization'!$A$35:$E$115,5,FALSE)</f>
        <v>0.4</v>
      </c>
      <c r="F624" s="1256">
        <f t="shared" si="963"/>
        <v>1</v>
      </c>
      <c r="G624" s="1257">
        <f>IF(ISERROR(VLOOKUP(VLOOKUP($A624, 'E4 TB Allocation Details'!$A$18:$L$217, MATCH("Demand ID", 'E4 TB Allocation Details'!$A$18:$L$18, 0),FALSE), 'E2 Allocators'!$B$15:$W$361, MATCH(G$17, 'E2 Allocators'!$B$15:$W$15, 0),FALSE)), 0, VLOOKUP(VLOOKUP($A624, 'E4 TB Allocation Details'!$A$18:$L$217, MATCH("Demand ID", 'E4 TB Allocation Details'!$A$18:$L$18, 0),FALSE), 'E2 Allocators'!$B$15:$W$361, MATCH(G$17, 'E2 Allocators'!$B$15:$W$15, 0),FALSE))</f>
        <v>0.29049993032902316</v>
      </c>
      <c r="H624" s="1257">
        <f>IF(ISERROR(VLOOKUP(VLOOKUP($A624, 'E4 TB Allocation Details'!$A$18:$L$217, MATCH("Demand ID", 'E4 TB Allocation Details'!$A$18:$L$18, 0),FALSE), 'E2 Allocators'!$B$15:$W$361, MATCH(H$17, 'E2 Allocators'!$B$15:$W$15, 0),FALSE)), 0, VLOOKUP(VLOOKUP($A624, 'E4 TB Allocation Details'!$A$18:$L$217, MATCH("Demand ID", 'E4 TB Allocation Details'!$A$18:$L$18, 0),FALSE), 'E2 Allocators'!$B$15:$W$361, MATCH(H$17, 'E2 Allocators'!$B$15:$W$15, 0),FALSE))</f>
        <v>0.10022604616490265</v>
      </c>
      <c r="I624" s="1257">
        <f>IF(ISERROR(VLOOKUP(VLOOKUP($A624, 'E4 TB Allocation Details'!$A$18:$L$217, MATCH("Demand ID", 'E4 TB Allocation Details'!$A$18:$L$18, 0),FALSE), 'E2 Allocators'!$B$15:$W$361, MATCH(I$17, 'E2 Allocators'!$B$15:$W$15, 0),FALSE)), 0, VLOOKUP(VLOOKUP($A624, 'E4 TB Allocation Details'!$A$18:$L$217, MATCH("Demand ID", 'E4 TB Allocation Details'!$A$18:$L$18, 0),FALSE), 'E2 Allocators'!$B$15:$W$361, MATCH(I$17, 'E2 Allocators'!$B$15:$W$15, 0),FALSE))</f>
        <v>0.23666795682162833</v>
      </c>
      <c r="J624" s="1257">
        <f>IF(ISERROR(VLOOKUP(VLOOKUP($A624, 'E4 TB Allocation Details'!$A$18:$L$217, MATCH("Demand ID", 'E4 TB Allocation Details'!$A$18:$L$18, 0),FALSE), 'E2 Allocators'!$B$15:$W$361, MATCH(J$17, 'E2 Allocators'!$B$15:$W$15, 0),FALSE)), 0, VLOOKUP(VLOOKUP($A624, 'E4 TB Allocation Details'!$A$18:$L$217, MATCH("Demand ID", 'E4 TB Allocation Details'!$A$18:$L$18, 0),FALSE), 'E2 Allocators'!$B$15:$W$361, MATCH(J$17, 'E2 Allocators'!$B$15:$W$15, 0),FALSE))</f>
        <v>0</v>
      </c>
      <c r="K624" s="1257">
        <f>IF(ISERROR(VLOOKUP(VLOOKUP($A624, 'E4 TB Allocation Details'!$A$18:$L$217, MATCH("Demand ID", 'E4 TB Allocation Details'!$A$18:$L$18, 0),FALSE), 'E2 Allocators'!$B$15:$W$361, MATCH(K$17, 'E2 Allocators'!$B$15:$W$15, 0),FALSE)), 0, VLOOKUP(VLOOKUP($A624, 'E4 TB Allocation Details'!$A$18:$L$217, MATCH("Demand ID", 'E4 TB Allocation Details'!$A$18:$L$18, 0),FALSE), 'E2 Allocators'!$B$15:$W$361, MATCH(K$17, 'E2 Allocators'!$B$15:$W$15, 0),FALSE))</f>
        <v>0.15132484131723947</v>
      </c>
      <c r="L624" s="1257">
        <f>IF(ISERROR(VLOOKUP(VLOOKUP($A624, 'E4 TB Allocation Details'!$A$18:$L$217, MATCH("Demand ID", 'E4 TB Allocation Details'!$A$18:$L$18, 0),FALSE), 'E2 Allocators'!$B$15:$W$361, MATCH(L$17, 'E2 Allocators'!$B$15:$W$15, 0),FALSE)), 0, VLOOKUP(VLOOKUP($A624, 'E4 TB Allocation Details'!$A$18:$L$217, MATCH("Demand ID", 'E4 TB Allocation Details'!$A$18:$L$18, 0),FALSE), 'E2 Allocators'!$B$15:$W$361, MATCH(L$17, 'E2 Allocators'!$B$15:$W$15, 0),FALSE))</f>
        <v>0.21998379120181344</v>
      </c>
      <c r="M624" s="1257">
        <f>IF(ISERROR(VLOOKUP(VLOOKUP($A624, 'E4 TB Allocation Details'!$A$18:$L$217, MATCH("Demand ID", 'E4 TB Allocation Details'!$A$18:$L$18, 0),FALSE), 'E2 Allocators'!$B$15:$W$361, MATCH(M$17, 'E2 Allocators'!$B$15:$W$15, 0),FALSE)), 0, VLOOKUP(VLOOKUP($A624, 'E4 TB Allocation Details'!$A$18:$L$217, MATCH("Demand ID", 'E4 TB Allocation Details'!$A$18:$L$18, 0),FALSE), 'E2 Allocators'!$B$15:$W$361, MATCH(M$17, 'E2 Allocators'!$B$15:$W$15, 0),FALSE))</f>
        <v>0</v>
      </c>
      <c r="N624" s="1257">
        <f>IF(ISERROR(VLOOKUP(VLOOKUP($A624, 'E4 TB Allocation Details'!$A$18:$L$217, MATCH("Demand ID", 'E4 TB Allocation Details'!$A$18:$L$18, 0),FALSE), 'E2 Allocators'!$B$15:$W$361, MATCH(N$17, 'E2 Allocators'!$B$15:$W$15, 0),FALSE)), 0, VLOOKUP(VLOOKUP($A624, 'E4 TB Allocation Details'!$A$18:$L$217, MATCH("Demand ID", 'E4 TB Allocation Details'!$A$18:$L$18, 0),FALSE), 'E2 Allocators'!$B$15:$W$361, MATCH(N$17, 'E2 Allocators'!$B$15:$W$15, 0),FALSE))</f>
        <v>1.1330821771471349E-4</v>
      </c>
      <c r="O624" s="1257">
        <f>IF(ISERROR(VLOOKUP(VLOOKUP($A624, 'E4 TB Allocation Details'!$A$18:$L$217, MATCH("Demand ID", 'E4 TB Allocation Details'!$A$18:$L$18, 0),FALSE), 'E2 Allocators'!$B$15:$W$361, MATCH(O$17, 'E2 Allocators'!$B$15:$W$15, 0),FALSE)), 0, VLOOKUP(VLOOKUP($A624, 'E4 TB Allocation Details'!$A$18:$L$217, MATCH("Demand ID", 'E4 TB Allocation Details'!$A$18:$L$18, 0),FALSE), 'E2 Allocators'!$B$15:$W$361, MATCH(O$17, 'E2 Allocators'!$B$15:$W$15, 0),FALSE))</f>
        <v>1.1841259476783616E-3</v>
      </c>
      <c r="P624" s="1257">
        <f>IF(ISERROR(VLOOKUP(VLOOKUP($A624, 'E4 TB Allocation Details'!$A$18:$L$217, MATCH("Demand ID", 'E4 TB Allocation Details'!$A$18:$L$18, 0),FALSE), 'E2 Allocators'!$B$15:$W$361, MATCH(P$17, 'E2 Allocators'!$B$15:$W$15, 0),FALSE)), 0, VLOOKUP(VLOOKUP($A624, 'E4 TB Allocation Details'!$A$18:$L$217, MATCH("Demand ID", 'E4 TB Allocation Details'!$A$18:$L$18, 0),FALSE), 'E2 Allocators'!$B$15:$W$361, MATCH(P$17, 'E2 Allocators'!$B$15:$W$15, 0),FALSE))</f>
        <v>0</v>
      </c>
      <c r="Q624" s="1257">
        <f>IF(ISERROR(VLOOKUP(VLOOKUP($A624, 'E4 TB Allocation Details'!$A$18:$L$217, MATCH("Demand ID", 'E4 TB Allocation Details'!$A$18:$L$18, 0),FALSE), 'E2 Allocators'!$B$15:$W$361, MATCH(Q$17, 'E2 Allocators'!$B$15:$W$15, 0),FALSE)), 0, VLOOKUP(VLOOKUP($A624, 'E4 TB Allocation Details'!$A$18:$L$217, MATCH("Demand ID", 'E4 TB Allocation Details'!$A$18:$L$18, 0),FALSE), 'E2 Allocators'!$B$15:$W$361, MATCH(Q$17, 'E2 Allocators'!$B$15:$W$15, 0),FALSE))</f>
        <v>0</v>
      </c>
      <c r="R624" s="1257">
        <f>IF(ISERROR(VLOOKUP(VLOOKUP($A624, 'E4 TB Allocation Details'!$A$18:$L$217, MATCH("Demand ID", 'E4 TB Allocation Details'!$A$18:$L$18, 0),FALSE), 'E2 Allocators'!$B$15:$W$361, MATCH(R$17, 'E2 Allocators'!$B$15:$W$15, 0),FALSE)), 0, VLOOKUP(VLOOKUP($A624, 'E4 TB Allocation Details'!$A$18:$L$217, MATCH("Demand ID", 'E4 TB Allocation Details'!$A$18:$L$18, 0),FALSE), 'E2 Allocators'!$B$15:$W$361, MATCH(R$17, 'E2 Allocators'!$B$15:$W$15, 0),FALSE))</f>
        <v>0</v>
      </c>
      <c r="S624" s="1257">
        <f>IF(ISERROR(VLOOKUP(VLOOKUP($A624, 'E4 TB Allocation Details'!$A$18:$L$217, MATCH("Demand ID", 'E4 TB Allocation Details'!$A$18:$L$18, 0),FALSE), 'E2 Allocators'!$B$15:$W$361, MATCH(S$17, 'E2 Allocators'!$B$15:$W$15, 0),FALSE)), 0, VLOOKUP(VLOOKUP($A624, 'E4 TB Allocation Details'!$A$18:$L$217, MATCH("Demand ID", 'E4 TB Allocation Details'!$A$18:$L$18, 0),FALSE), 'E2 Allocators'!$B$15:$W$361, MATCH(S$17, 'E2 Allocators'!$B$15:$W$15, 0),FALSE))</f>
        <v>0</v>
      </c>
      <c r="T624" s="1257">
        <f>IF(ISERROR(VLOOKUP(VLOOKUP($A624, 'E4 TB Allocation Details'!$A$18:$L$217, MATCH("Demand ID", 'E4 TB Allocation Details'!$A$18:$L$18, 0),FALSE), 'E2 Allocators'!$B$15:$W$361, MATCH(T$17, 'E2 Allocators'!$B$15:$W$15, 0),FALSE)), 0, VLOOKUP(VLOOKUP($A624, 'E4 TB Allocation Details'!$A$18:$L$217, MATCH("Demand ID", 'E4 TB Allocation Details'!$A$18:$L$18, 0),FALSE), 'E2 Allocators'!$B$15:$W$361, MATCH(T$17, 'E2 Allocators'!$B$15:$W$15, 0),FALSE))</f>
        <v>0</v>
      </c>
      <c r="U624" s="1257">
        <f>IF(ISERROR(VLOOKUP(VLOOKUP($A624, 'E4 TB Allocation Details'!$A$18:$L$217, MATCH("Demand ID", 'E4 TB Allocation Details'!$A$18:$L$18, 0),FALSE), 'E2 Allocators'!$B$15:$W$361, MATCH(U$17, 'E2 Allocators'!$B$15:$W$15, 0),FALSE)), 0, VLOOKUP(VLOOKUP($A624, 'E4 TB Allocation Details'!$A$18:$L$217, MATCH("Demand ID", 'E4 TB Allocation Details'!$A$18:$L$18, 0),FALSE), 'E2 Allocators'!$B$15:$W$361, MATCH(U$17, 'E2 Allocators'!$B$15:$W$15, 0),FALSE))</f>
        <v>0</v>
      </c>
      <c r="V624" s="1257">
        <f>IF(ISERROR(VLOOKUP(VLOOKUP($A624, 'E4 TB Allocation Details'!$A$18:$L$217, MATCH("Demand ID", 'E4 TB Allocation Details'!$A$18:$L$18, 0),FALSE), 'E2 Allocators'!$B$15:$W$361, MATCH(V$17, 'E2 Allocators'!$B$15:$W$15, 0),FALSE)), 0, VLOOKUP(VLOOKUP($A624, 'E4 TB Allocation Details'!$A$18:$L$217, MATCH("Demand ID", 'E4 TB Allocation Details'!$A$18:$L$18, 0),FALSE), 'E2 Allocators'!$B$15:$W$361, MATCH(V$17, 'E2 Allocators'!$B$15:$W$15, 0),FALSE))</f>
        <v>0</v>
      </c>
      <c r="W624" s="1257">
        <f>IF(ISERROR(VLOOKUP(VLOOKUP($A624, 'E4 TB Allocation Details'!$A$18:$L$217, MATCH("Demand ID", 'E4 TB Allocation Details'!$A$18:$L$18, 0),FALSE), 'E2 Allocators'!$B$15:$W$361, MATCH(W$17, 'E2 Allocators'!$B$15:$W$15, 0),FALSE)), 0, VLOOKUP(VLOOKUP($A624, 'E4 TB Allocation Details'!$A$18:$L$217, MATCH("Demand ID", 'E4 TB Allocation Details'!$A$18:$L$18, 0),FALSE), 'E2 Allocators'!$B$15:$W$361, MATCH(W$17, 'E2 Allocators'!$B$15:$W$15, 0),FALSE))</f>
        <v>0</v>
      </c>
      <c r="X624" s="1257">
        <f>IF(ISERROR(VLOOKUP(VLOOKUP($A624, 'E4 TB Allocation Details'!$A$18:$L$217, MATCH("Demand ID", 'E4 TB Allocation Details'!$A$18:$L$18, 0),FALSE), 'E2 Allocators'!$B$15:$W$361, MATCH(X$17, 'E2 Allocators'!$B$15:$W$15, 0),FALSE)), 0, VLOOKUP(VLOOKUP($A624, 'E4 TB Allocation Details'!$A$18:$L$217, MATCH("Demand ID", 'E4 TB Allocation Details'!$A$18:$L$18, 0),FALSE), 'E2 Allocators'!$B$15:$W$361, MATCH(X$17, 'E2 Allocators'!$B$15:$W$15, 0),FALSE))</f>
        <v>0</v>
      </c>
      <c r="Y624" s="1257">
        <f>IF(ISERROR(VLOOKUP(VLOOKUP($A624, 'E4 TB Allocation Details'!$A$18:$L$217, MATCH("Demand ID", 'E4 TB Allocation Details'!$A$18:$L$18, 0),FALSE), 'E2 Allocators'!$B$15:$W$361, MATCH(Y$17, 'E2 Allocators'!$B$15:$W$15, 0),FALSE)), 0, VLOOKUP(VLOOKUP($A624, 'E4 TB Allocation Details'!$A$18:$L$217, MATCH("Demand ID", 'E4 TB Allocation Details'!$A$18:$L$18, 0),FALSE), 'E2 Allocators'!$B$15:$W$361, MATCH(Y$17, 'E2 Allocators'!$B$15:$W$15, 0),FALSE))</f>
        <v>0</v>
      </c>
      <c r="Z624" s="1257">
        <f>IF(ISERROR(VLOOKUP(VLOOKUP($A624, 'E4 TB Allocation Details'!$A$18:$L$217, MATCH("Demand ID", 'E4 TB Allocation Details'!$A$18:$L$18, 0),FALSE), 'E2 Allocators'!$B$15:$W$361, MATCH(Z$17, 'E2 Allocators'!$B$15:$W$15, 0),FALSE)), 0, VLOOKUP(VLOOKUP($A624, 'E4 TB Allocation Details'!$A$18:$L$217, MATCH("Demand ID", 'E4 TB Allocation Details'!$A$18:$L$18, 0),FALSE), 'E2 Allocators'!$B$15:$W$361, MATCH(Z$17, 'E2 Allocators'!$B$15:$W$15, 0),FALSE))</f>
        <v>0</v>
      </c>
      <c r="AA624" s="1262">
        <f t="shared" si="964"/>
        <v>1.0000000000000002</v>
      </c>
      <c r="AB624" s="1257">
        <f>IF(ISERROR(VLOOKUP(VLOOKUP($A624, 'E4 TB Allocation Details'!$A$18:$L$217, MATCH("Customer ID", 'E4 TB Allocation Details'!$A$18:$L$18, 0),FALSE), 'E2 Allocators'!$B$15:$W$361, MATCH(AB$17, 'E2 Allocators'!$B$15:$W$15, 0),FALSE)), 0, VLOOKUP(VLOOKUP($A624, 'E4 TB Allocation Details'!$A$18:$L$217, MATCH("Customer ID", 'E4 TB Allocation Details'!$A$18:$L$18, 0),FALSE), 'E2 Allocators'!$B$15:$W$361, MATCH(AB$17, 'E2 Allocators'!$B$15:$W$15, 0),FALSE))</f>
        <v>0.72936581821484525</v>
      </c>
      <c r="AC624" s="1257">
        <f>IF(ISERROR(VLOOKUP(VLOOKUP($A624, 'E4 TB Allocation Details'!$A$18:$L$217, MATCH("Customer ID", 'E4 TB Allocation Details'!$A$18:$L$18, 0),FALSE), 'E2 Allocators'!$B$15:$W$361, MATCH(AC$17, 'E2 Allocators'!$B$15:$W$15, 0),FALSE)), 0, VLOOKUP(VLOOKUP($A624, 'E4 TB Allocation Details'!$A$18:$L$217, MATCH("Customer ID", 'E4 TB Allocation Details'!$A$18:$L$18, 0),FALSE), 'E2 Allocators'!$B$15:$W$361, MATCH(AC$17, 'E2 Allocators'!$B$15:$W$15, 0),FALSE))</f>
        <v>8.0470470697758908E-2</v>
      </c>
      <c r="AD624" s="1257">
        <f>IF(ISERROR(VLOOKUP(VLOOKUP($A624, 'E4 TB Allocation Details'!$A$18:$L$217, MATCH("Customer ID", 'E4 TB Allocation Details'!$A$18:$L$18, 0),FALSE), 'E2 Allocators'!$B$15:$W$361, MATCH(AD$17, 'E2 Allocators'!$B$15:$W$15, 0),FALSE)), 0, VLOOKUP(VLOOKUP($A624, 'E4 TB Allocation Details'!$A$18:$L$217, MATCH("Customer ID", 'E4 TB Allocation Details'!$A$18:$L$18, 0),FALSE), 'E2 Allocators'!$B$15:$W$361, MATCH(AD$17, 'E2 Allocators'!$B$15:$W$15, 0),FALSE))</f>
        <v>9.945278263436344E-3</v>
      </c>
      <c r="AE624" s="1257">
        <f>IF(ISERROR(VLOOKUP(VLOOKUP($A624, 'E4 TB Allocation Details'!$A$18:$L$217, MATCH("Customer ID", 'E4 TB Allocation Details'!$A$18:$L$18, 0),FALSE), 'E2 Allocators'!$B$15:$W$361, MATCH(AE$17, 'E2 Allocators'!$B$15:$W$15, 0),FALSE)), 0, VLOOKUP(VLOOKUP($A624, 'E4 TB Allocation Details'!$A$18:$L$217, MATCH("Customer ID", 'E4 TB Allocation Details'!$A$18:$L$18, 0),FALSE), 'E2 Allocators'!$B$15:$W$361, MATCH(AE$17, 'E2 Allocators'!$B$15:$W$15, 0),FALSE))</f>
        <v>0</v>
      </c>
      <c r="AF624" s="1257">
        <f>IF(ISERROR(VLOOKUP(VLOOKUP($A624, 'E4 TB Allocation Details'!$A$18:$L$217, MATCH("Customer ID", 'E4 TB Allocation Details'!$A$18:$L$18, 0),FALSE), 'E2 Allocators'!$B$15:$W$361, MATCH(AF$17, 'E2 Allocators'!$B$15:$W$15, 0),FALSE)), 0, VLOOKUP(VLOOKUP($A624, 'E4 TB Allocation Details'!$A$18:$L$217, MATCH("Customer ID", 'E4 TB Allocation Details'!$A$18:$L$18, 0),FALSE), 'E2 Allocators'!$B$15:$W$361, MATCH(AF$17, 'E2 Allocators'!$B$15:$W$15, 0),FALSE))</f>
        <v>2.7247337708044778E-4</v>
      </c>
      <c r="AG624" s="1257">
        <f>IF(ISERROR(VLOOKUP(VLOOKUP($A624, 'E4 TB Allocation Details'!$A$18:$L$217, MATCH("Customer ID", 'E4 TB Allocation Details'!$A$18:$L$18, 0),FALSE), 'E2 Allocators'!$B$15:$W$361, MATCH(AG$17, 'E2 Allocators'!$B$15:$W$15, 0),FALSE)), 0, VLOOKUP(VLOOKUP($A624, 'E4 TB Allocation Details'!$A$18:$L$217, MATCH("Customer ID", 'E4 TB Allocation Details'!$A$18:$L$18, 0),FALSE), 'E2 Allocators'!$B$15:$W$361, MATCH(AG$17, 'E2 Allocators'!$B$15:$W$15, 0),FALSE))</f>
        <v>6.8118344270111944E-5</v>
      </c>
      <c r="AH624" s="1257">
        <f>IF(ISERROR(VLOOKUP(VLOOKUP($A624, 'E4 TB Allocation Details'!$A$18:$L$217, MATCH("Customer ID", 'E4 TB Allocation Details'!$A$18:$L$18, 0),FALSE), 'E2 Allocators'!$B$15:$W$361, MATCH(AH$17, 'E2 Allocators'!$B$15:$W$15, 0),FALSE)), 0, VLOOKUP(VLOOKUP($A624, 'E4 TB Allocation Details'!$A$18:$L$217, MATCH("Customer ID", 'E4 TB Allocation Details'!$A$18:$L$18, 0),FALSE), 'E2 Allocators'!$B$15:$W$361, MATCH(AH$17, 'E2 Allocators'!$B$15:$W$15, 0),FALSE))</f>
        <v>0.16387003019913263</v>
      </c>
      <c r="AI624" s="1257">
        <f>IF(ISERROR(VLOOKUP(VLOOKUP($A624, 'E4 TB Allocation Details'!$A$18:$L$217, MATCH("Customer ID", 'E4 TB Allocation Details'!$A$18:$L$18, 0),FALSE), 'E2 Allocators'!$B$15:$W$361, MATCH(AI$17, 'E2 Allocators'!$B$15:$W$15, 0),FALSE)), 0, VLOOKUP(VLOOKUP($A624, 'E4 TB Allocation Details'!$A$18:$L$217, MATCH("Customer ID", 'E4 TB Allocation Details'!$A$18:$L$18, 0),FALSE), 'E2 Allocators'!$B$15:$W$361, MATCH(AI$17, 'E2 Allocators'!$B$15:$W$15, 0),FALSE))</f>
        <v>1.0104221066733272E-2</v>
      </c>
      <c r="AJ624" s="1257">
        <f>IF(ISERROR(VLOOKUP(VLOOKUP($A624, 'E4 TB Allocation Details'!$A$18:$L$217, MATCH("Customer ID", 'E4 TB Allocation Details'!$A$18:$L$18, 0),FALSE), 'E2 Allocators'!$B$15:$W$361, MATCH(AJ$17, 'E2 Allocators'!$B$15:$W$15, 0),FALSE)), 0, VLOOKUP(VLOOKUP($A624, 'E4 TB Allocation Details'!$A$18:$L$217, MATCH("Customer ID", 'E4 TB Allocation Details'!$A$18:$L$18, 0),FALSE), 'E2 Allocators'!$B$15:$W$361, MATCH(AJ$17, 'E2 Allocators'!$B$15:$W$15, 0),FALSE))</f>
        <v>5.903589836743035E-3</v>
      </c>
      <c r="AK624" s="1257">
        <f>IF(ISERROR(VLOOKUP(VLOOKUP($A624, 'E4 TB Allocation Details'!$A$18:$L$217, MATCH("Customer ID", 'E4 TB Allocation Details'!$A$18:$L$18, 0),FALSE), 'E2 Allocators'!$B$15:$W$361, MATCH(AK$17, 'E2 Allocators'!$B$15:$W$15, 0),FALSE)), 0, VLOOKUP(VLOOKUP($A624, 'E4 TB Allocation Details'!$A$18:$L$217, MATCH("Customer ID", 'E4 TB Allocation Details'!$A$18:$L$18, 0),FALSE), 'E2 Allocators'!$B$15:$W$361, MATCH(AK$17, 'E2 Allocators'!$B$15:$W$15, 0),FALSE))</f>
        <v>0</v>
      </c>
      <c r="AL624" s="1257">
        <f>IF(ISERROR(VLOOKUP(VLOOKUP($A624, 'E4 TB Allocation Details'!$A$18:$L$217, MATCH("Customer ID", 'E4 TB Allocation Details'!$A$18:$L$18, 0),FALSE), 'E2 Allocators'!$B$15:$W$361, MATCH(AL$17, 'E2 Allocators'!$B$15:$W$15, 0),FALSE)), 0, VLOOKUP(VLOOKUP($A624, 'E4 TB Allocation Details'!$A$18:$L$217, MATCH("Customer ID", 'E4 TB Allocation Details'!$A$18:$L$18, 0),FALSE), 'E2 Allocators'!$B$15:$W$361, MATCH(AL$17, 'E2 Allocators'!$B$15:$W$15, 0),FALSE))</f>
        <v>0</v>
      </c>
      <c r="AM624" s="1257">
        <f>IF(ISERROR(VLOOKUP(VLOOKUP($A624, 'E4 TB Allocation Details'!$A$18:$L$217, MATCH("Customer ID", 'E4 TB Allocation Details'!$A$18:$L$18, 0),FALSE), 'E2 Allocators'!$B$15:$W$361, MATCH(AM$17, 'E2 Allocators'!$B$15:$W$15, 0),FALSE)), 0, VLOOKUP(VLOOKUP($A624, 'E4 TB Allocation Details'!$A$18:$L$217, MATCH("Customer ID", 'E4 TB Allocation Details'!$A$18:$L$18, 0),FALSE), 'E2 Allocators'!$B$15:$W$361, MATCH(AM$17, 'E2 Allocators'!$B$15:$W$15, 0),FALSE))</f>
        <v>0</v>
      </c>
      <c r="AN624" s="1257">
        <f>IF(ISERROR(VLOOKUP(VLOOKUP($A624, 'E4 TB Allocation Details'!$A$18:$L$217, MATCH("Customer ID", 'E4 TB Allocation Details'!$A$18:$L$18, 0),FALSE), 'E2 Allocators'!$B$15:$W$361, MATCH(AN$17, 'E2 Allocators'!$B$15:$W$15, 0),FALSE)), 0, VLOOKUP(VLOOKUP($A624, 'E4 TB Allocation Details'!$A$18:$L$217, MATCH("Customer ID", 'E4 TB Allocation Details'!$A$18:$L$18, 0),FALSE), 'E2 Allocators'!$B$15:$W$361, MATCH(AN$17, 'E2 Allocators'!$B$15:$W$15, 0),FALSE))</f>
        <v>0</v>
      </c>
      <c r="AO624" s="1257">
        <f>IF(ISERROR(VLOOKUP(VLOOKUP($A624, 'E4 TB Allocation Details'!$A$18:$L$217, MATCH("Customer ID", 'E4 TB Allocation Details'!$A$18:$L$18, 0),FALSE), 'E2 Allocators'!$B$15:$W$361, MATCH(AO$17, 'E2 Allocators'!$B$15:$W$15, 0),FALSE)), 0, VLOOKUP(VLOOKUP($A624, 'E4 TB Allocation Details'!$A$18:$L$217, MATCH("Customer ID", 'E4 TB Allocation Details'!$A$18:$L$18, 0),FALSE), 'E2 Allocators'!$B$15:$W$361, MATCH(AO$17, 'E2 Allocators'!$B$15:$W$15, 0),FALSE))</f>
        <v>0</v>
      </c>
      <c r="AP624" s="1257">
        <f>IF(ISERROR(VLOOKUP(VLOOKUP($A624, 'E4 TB Allocation Details'!$A$18:$L$217, MATCH("Customer ID", 'E4 TB Allocation Details'!$A$18:$L$18, 0),FALSE), 'E2 Allocators'!$B$15:$W$361, MATCH(AP$17, 'E2 Allocators'!$B$15:$W$15, 0),FALSE)), 0, VLOOKUP(VLOOKUP($A624, 'E4 TB Allocation Details'!$A$18:$L$217, MATCH("Customer ID", 'E4 TB Allocation Details'!$A$18:$L$18, 0),FALSE), 'E2 Allocators'!$B$15:$W$361, MATCH(AP$17, 'E2 Allocators'!$B$15:$W$15, 0),FALSE))</f>
        <v>0</v>
      </c>
      <c r="AQ624" s="1257">
        <f>IF(ISERROR(VLOOKUP(VLOOKUP($A624, 'E4 TB Allocation Details'!$A$18:$L$217, MATCH("Customer ID", 'E4 TB Allocation Details'!$A$18:$L$18, 0),FALSE), 'E2 Allocators'!$B$15:$W$361, MATCH(AQ$17, 'E2 Allocators'!$B$15:$W$15, 0),FALSE)), 0, VLOOKUP(VLOOKUP($A624, 'E4 TB Allocation Details'!$A$18:$L$217, MATCH("Customer ID", 'E4 TB Allocation Details'!$A$18:$L$18, 0),FALSE), 'E2 Allocators'!$B$15:$W$361, MATCH(AQ$17, 'E2 Allocators'!$B$15:$W$15, 0),FALSE))</f>
        <v>0</v>
      </c>
      <c r="AR624" s="1257">
        <f>IF(ISERROR(VLOOKUP(VLOOKUP($A624, 'E4 TB Allocation Details'!$A$18:$L$217, MATCH("Customer ID", 'E4 TB Allocation Details'!$A$18:$L$18, 0),FALSE), 'E2 Allocators'!$B$15:$W$361, MATCH(AR$17, 'E2 Allocators'!$B$15:$W$15, 0),FALSE)), 0, VLOOKUP(VLOOKUP($A624, 'E4 TB Allocation Details'!$A$18:$L$217, MATCH("Customer ID", 'E4 TB Allocation Details'!$A$18:$L$18, 0),FALSE), 'E2 Allocators'!$B$15:$W$361, MATCH(AR$17, 'E2 Allocators'!$B$15:$W$15, 0),FALSE))</f>
        <v>0</v>
      </c>
      <c r="AS624" s="1257">
        <f>IF(ISERROR(VLOOKUP(VLOOKUP($A624, 'E4 TB Allocation Details'!$A$18:$L$217, MATCH("Customer ID", 'E4 TB Allocation Details'!$A$18:$L$18, 0),FALSE), 'E2 Allocators'!$B$15:$W$361, MATCH(AS$17, 'E2 Allocators'!$B$15:$W$15, 0),FALSE)), 0, VLOOKUP(VLOOKUP($A624, 'E4 TB Allocation Details'!$A$18:$L$217, MATCH("Customer ID", 'E4 TB Allocation Details'!$A$18:$L$18, 0),FALSE), 'E2 Allocators'!$B$15:$W$361, MATCH(AS$17, 'E2 Allocators'!$B$15:$W$15, 0),FALSE))</f>
        <v>0</v>
      </c>
      <c r="AT624" s="1257">
        <f>IF(ISERROR(VLOOKUP(VLOOKUP($A624, 'E4 TB Allocation Details'!$A$18:$L$217, MATCH("Customer ID", 'E4 TB Allocation Details'!$A$18:$L$18, 0),FALSE), 'E2 Allocators'!$B$15:$W$361, MATCH(AT$17, 'E2 Allocators'!$B$15:$W$15, 0),FALSE)), 0, VLOOKUP(VLOOKUP($A624, 'E4 TB Allocation Details'!$A$18:$L$217, MATCH("Customer ID", 'E4 TB Allocation Details'!$A$18:$L$18, 0),FALSE), 'E2 Allocators'!$B$15:$W$361, MATCH(AT$17, 'E2 Allocators'!$B$15:$W$15, 0),FALSE))</f>
        <v>0</v>
      </c>
      <c r="AU624" s="1257">
        <f>IF(ISERROR(VLOOKUP(VLOOKUP($A624, 'E4 TB Allocation Details'!$A$18:$L$217, MATCH("Customer ID", 'E4 TB Allocation Details'!$A$18:$L$18, 0),FALSE), 'E2 Allocators'!$B$15:$W$361, MATCH(AU$17, 'E2 Allocators'!$B$15:$W$15, 0),FALSE)), 0, VLOOKUP(VLOOKUP($A624, 'E4 TB Allocation Details'!$A$18:$L$217, MATCH("Customer ID", 'E4 TB Allocation Details'!$A$18:$L$18, 0),FALSE), 'E2 Allocators'!$B$15:$W$361, MATCH(AU$17, 'E2 Allocators'!$B$15:$W$15, 0),FALSE))</f>
        <v>0</v>
      </c>
      <c r="AV624" s="1262">
        <f t="shared" si="965"/>
        <v>1</v>
      </c>
      <c r="AW624" s="1259"/>
      <c r="AX624" s="1259"/>
      <c r="AY624" s="1259"/>
      <c r="AZ624" s="1259"/>
      <c r="BA624" s="1259"/>
      <c r="BB624" s="1259"/>
      <c r="BC624" s="1259"/>
      <c r="BD624" s="1259"/>
      <c r="BE624" s="1259"/>
      <c r="BF624" s="1259"/>
      <c r="BG624" s="1259"/>
      <c r="BH624" s="1259"/>
      <c r="BI624" s="1259"/>
      <c r="BJ624" s="1259"/>
      <c r="BK624" s="1259"/>
      <c r="BL624" s="1259"/>
      <c r="BM624" s="1259"/>
      <c r="BN624" s="1259"/>
      <c r="BO624" s="1259"/>
      <c r="BP624" s="1259"/>
      <c r="BQ624" s="1260"/>
    </row>
    <row r="625" spans="1:69" s="234" customFormat="1" ht="25.5" x14ac:dyDescent="0.2">
      <c r="A625" s="1261" t="s">
        <v>876</v>
      </c>
      <c r="B625" s="1254" t="s">
        <v>398</v>
      </c>
      <c r="C625" s="1255">
        <v>1</v>
      </c>
      <c r="D625" s="1256">
        <f t="shared" si="962"/>
        <v>0.6</v>
      </c>
      <c r="E625" s="1256">
        <f>VLOOKUP($A625,'E1 Categorization'!$A$35:$E$115,5,FALSE)</f>
        <v>0.4</v>
      </c>
      <c r="F625" s="1256">
        <f t="shared" si="963"/>
        <v>1</v>
      </c>
      <c r="G625" s="1257">
        <f>IF(ISERROR(VLOOKUP(VLOOKUP($A625, 'E4 TB Allocation Details'!$A$18:$L$217, MATCH("Demand ID", 'E4 TB Allocation Details'!$A$18:$L$18, 0),FALSE), 'E2 Allocators'!$B$15:$W$361, MATCH(G$17, 'E2 Allocators'!$B$15:$W$15, 0),FALSE)), 0, VLOOKUP(VLOOKUP($A625, 'E4 TB Allocation Details'!$A$18:$L$217, MATCH("Demand ID", 'E4 TB Allocation Details'!$A$18:$L$18, 0),FALSE), 'E2 Allocators'!$B$15:$W$361, MATCH(G$17, 'E2 Allocators'!$B$15:$W$15, 0),FALSE))</f>
        <v>0.48989014190363722</v>
      </c>
      <c r="H625" s="1257">
        <f>IF(ISERROR(VLOOKUP(VLOOKUP($A625, 'E4 TB Allocation Details'!$A$18:$L$217, MATCH("Demand ID", 'E4 TB Allocation Details'!$A$18:$L$18, 0),FALSE), 'E2 Allocators'!$B$15:$W$361, MATCH(H$17, 'E2 Allocators'!$B$15:$W$15, 0),FALSE)), 0, VLOOKUP(VLOOKUP($A625, 'E4 TB Allocation Details'!$A$18:$L$217, MATCH("Demand ID", 'E4 TB Allocation Details'!$A$18:$L$18, 0),FALSE), 'E2 Allocators'!$B$15:$W$361, MATCH(H$17, 'E2 Allocators'!$B$15:$W$15, 0),FALSE))</f>
        <v>0.16901811963449967</v>
      </c>
      <c r="I625" s="1257">
        <f>IF(ISERROR(VLOOKUP(VLOOKUP($A625, 'E4 TB Allocation Details'!$A$18:$L$217, MATCH("Demand ID", 'E4 TB Allocation Details'!$A$18:$L$18, 0),FALSE), 'E2 Allocators'!$B$15:$W$361, MATCH(I$17, 'E2 Allocators'!$B$15:$W$15, 0),FALSE)), 0, VLOOKUP(VLOOKUP($A625, 'E4 TB Allocation Details'!$A$18:$L$217, MATCH("Demand ID", 'E4 TB Allocation Details'!$A$18:$L$18, 0),FALSE), 'E2 Allocators'!$B$15:$W$361, MATCH(I$17, 'E2 Allocators'!$B$15:$W$15, 0),FALSE))</f>
        <v>0.32015210698228019</v>
      </c>
      <c r="J625" s="1257">
        <f>IF(ISERROR(VLOOKUP(VLOOKUP($A625, 'E4 TB Allocation Details'!$A$18:$L$217, MATCH("Demand ID", 'E4 TB Allocation Details'!$A$18:$L$18, 0),FALSE), 'E2 Allocators'!$B$15:$W$361, MATCH(J$17, 'E2 Allocators'!$B$15:$W$15, 0),FALSE)), 0, VLOOKUP(VLOOKUP($A625, 'E4 TB Allocation Details'!$A$18:$L$217, MATCH("Demand ID", 'E4 TB Allocation Details'!$A$18:$L$18, 0),FALSE), 'E2 Allocators'!$B$15:$W$361, MATCH(J$17, 'E2 Allocators'!$B$15:$W$15, 0),FALSE))</f>
        <v>0</v>
      </c>
      <c r="K625" s="1257">
        <f>IF(ISERROR(VLOOKUP(VLOOKUP($A625, 'E4 TB Allocation Details'!$A$18:$L$217, MATCH("Demand ID", 'E4 TB Allocation Details'!$A$18:$L$18, 0),FALSE), 'E2 Allocators'!$B$15:$W$361, MATCH(K$17, 'E2 Allocators'!$B$15:$W$15, 0),FALSE)), 0, VLOOKUP(VLOOKUP($A625, 'E4 TB Allocation Details'!$A$18:$L$217, MATCH("Demand ID", 'E4 TB Allocation Details'!$A$18:$L$18, 0),FALSE), 'E2 Allocators'!$B$15:$W$361, MATCH(K$17, 'E2 Allocators'!$B$15:$W$15, 0),FALSE))</f>
        <v>1.8751678433690196E-2</v>
      </c>
      <c r="L625" s="1257">
        <f>IF(ISERROR(VLOOKUP(VLOOKUP($A625, 'E4 TB Allocation Details'!$A$18:$L$217, MATCH("Demand ID", 'E4 TB Allocation Details'!$A$18:$L$18, 0),FALSE), 'E2 Allocators'!$B$15:$W$361, MATCH(L$17, 'E2 Allocators'!$B$15:$W$15, 0),FALSE)), 0, VLOOKUP(VLOOKUP($A625, 'E4 TB Allocation Details'!$A$18:$L$217, MATCH("Demand ID", 'E4 TB Allocation Details'!$A$18:$L$18, 0),FALSE), 'E2 Allocators'!$B$15:$W$361, MATCH(L$17, 'E2 Allocators'!$B$15:$W$15, 0),FALSE))</f>
        <v>0</v>
      </c>
      <c r="M625" s="1257">
        <f>IF(ISERROR(VLOOKUP(VLOOKUP($A625, 'E4 TB Allocation Details'!$A$18:$L$217, MATCH("Demand ID", 'E4 TB Allocation Details'!$A$18:$L$18, 0),FALSE), 'E2 Allocators'!$B$15:$W$361, MATCH(M$17, 'E2 Allocators'!$B$15:$W$15, 0),FALSE)), 0, VLOOKUP(VLOOKUP($A625, 'E4 TB Allocation Details'!$A$18:$L$217, MATCH("Demand ID", 'E4 TB Allocation Details'!$A$18:$L$18, 0),FALSE), 'E2 Allocators'!$B$15:$W$361, MATCH(M$17, 'E2 Allocators'!$B$15:$W$15, 0),FALSE))</f>
        <v>0</v>
      </c>
      <c r="N625" s="1257">
        <f>IF(ISERROR(VLOOKUP(VLOOKUP($A625, 'E4 TB Allocation Details'!$A$18:$L$217, MATCH("Demand ID", 'E4 TB Allocation Details'!$A$18:$L$18, 0),FALSE), 'E2 Allocators'!$B$15:$W$361, MATCH(N$17, 'E2 Allocators'!$B$15:$W$15, 0),FALSE)), 0, VLOOKUP(VLOOKUP($A625, 'E4 TB Allocation Details'!$A$18:$L$217, MATCH("Demand ID", 'E4 TB Allocation Details'!$A$18:$L$18, 0),FALSE), 'E2 Allocators'!$B$15:$W$361, MATCH(N$17, 'E2 Allocators'!$B$15:$W$15, 0),FALSE))</f>
        <v>1.9107949111120143E-4</v>
      </c>
      <c r="O625" s="1257">
        <f>IF(ISERROR(VLOOKUP(VLOOKUP($A625, 'E4 TB Allocation Details'!$A$18:$L$217, MATCH("Demand ID", 'E4 TB Allocation Details'!$A$18:$L$18, 0),FALSE), 'E2 Allocators'!$B$15:$W$361, MATCH(O$17, 'E2 Allocators'!$B$15:$W$15, 0),FALSE)), 0, VLOOKUP(VLOOKUP($A625, 'E4 TB Allocation Details'!$A$18:$L$217, MATCH("Demand ID", 'E4 TB Allocation Details'!$A$18:$L$18, 0),FALSE), 'E2 Allocators'!$B$15:$W$361, MATCH(O$17, 'E2 Allocators'!$B$15:$W$15, 0),FALSE))</f>
        <v>1.996873554781627E-3</v>
      </c>
      <c r="P625" s="1257">
        <f>IF(ISERROR(VLOOKUP(VLOOKUP($A625, 'E4 TB Allocation Details'!$A$18:$L$217, MATCH("Demand ID", 'E4 TB Allocation Details'!$A$18:$L$18, 0),FALSE), 'E2 Allocators'!$B$15:$W$361, MATCH(P$17, 'E2 Allocators'!$B$15:$W$15, 0),FALSE)), 0, VLOOKUP(VLOOKUP($A625, 'E4 TB Allocation Details'!$A$18:$L$217, MATCH("Demand ID", 'E4 TB Allocation Details'!$A$18:$L$18, 0),FALSE), 'E2 Allocators'!$B$15:$W$361, MATCH(P$17, 'E2 Allocators'!$B$15:$W$15, 0),FALSE))</f>
        <v>0</v>
      </c>
      <c r="Q625" s="1257">
        <f>IF(ISERROR(VLOOKUP(VLOOKUP($A625, 'E4 TB Allocation Details'!$A$18:$L$217, MATCH("Demand ID", 'E4 TB Allocation Details'!$A$18:$L$18, 0),FALSE), 'E2 Allocators'!$B$15:$W$361, MATCH(Q$17, 'E2 Allocators'!$B$15:$W$15, 0),FALSE)), 0, VLOOKUP(VLOOKUP($A625, 'E4 TB Allocation Details'!$A$18:$L$217, MATCH("Demand ID", 'E4 TB Allocation Details'!$A$18:$L$18, 0),FALSE), 'E2 Allocators'!$B$15:$W$361, MATCH(Q$17, 'E2 Allocators'!$B$15:$W$15, 0),FALSE))</f>
        <v>0</v>
      </c>
      <c r="R625" s="1257">
        <f>IF(ISERROR(VLOOKUP(VLOOKUP($A625, 'E4 TB Allocation Details'!$A$18:$L$217, MATCH("Demand ID", 'E4 TB Allocation Details'!$A$18:$L$18, 0),FALSE), 'E2 Allocators'!$B$15:$W$361, MATCH(R$17, 'E2 Allocators'!$B$15:$W$15, 0),FALSE)), 0, VLOOKUP(VLOOKUP($A625, 'E4 TB Allocation Details'!$A$18:$L$217, MATCH("Demand ID", 'E4 TB Allocation Details'!$A$18:$L$18, 0),FALSE), 'E2 Allocators'!$B$15:$W$361, MATCH(R$17, 'E2 Allocators'!$B$15:$W$15, 0),FALSE))</f>
        <v>0</v>
      </c>
      <c r="S625" s="1257">
        <f>IF(ISERROR(VLOOKUP(VLOOKUP($A625, 'E4 TB Allocation Details'!$A$18:$L$217, MATCH("Demand ID", 'E4 TB Allocation Details'!$A$18:$L$18, 0),FALSE), 'E2 Allocators'!$B$15:$W$361, MATCH(S$17, 'E2 Allocators'!$B$15:$W$15, 0),FALSE)), 0, VLOOKUP(VLOOKUP($A625, 'E4 TB Allocation Details'!$A$18:$L$217, MATCH("Demand ID", 'E4 TB Allocation Details'!$A$18:$L$18, 0),FALSE), 'E2 Allocators'!$B$15:$W$361, MATCH(S$17, 'E2 Allocators'!$B$15:$W$15, 0),FALSE))</f>
        <v>0</v>
      </c>
      <c r="T625" s="1257">
        <f>IF(ISERROR(VLOOKUP(VLOOKUP($A625, 'E4 TB Allocation Details'!$A$18:$L$217, MATCH("Demand ID", 'E4 TB Allocation Details'!$A$18:$L$18, 0),FALSE), 'E2 Allocators'!$B$15:$W$361, MATCH(T$17, 'E2 Allocators'!$B$15:$W$15, 0),FALSE)), 0, VLOOKUP(VLOOKUP($A625, 'E4 TB Allocation Details'!$A$18:$L$217, MATCH("Demand ID", 'E4 TB Allocation Details'!$A$18:$L$18, 0),FALSE), 'E2 Allocators'!$B$15:$W$361, MATCH(T$17, 'E2 Allocators'!$B$15:$W$15, 0),FALSE))</f>
        <v>0</v>
      </c>
      <c r="U625" s="1257">
        <f>IF(ISERROR(VLOOKUP(VLOOKUP($A625, 'E4 TB Allocation Details'!$A$18:$L$217, MATCH("Demand ID", 'E4 TB Allocation Details'!$A$18:$L$18, 0),FALSE), 'E2 Allocators'!$B$15:$W$361, MATCH(U$17, 'E2 Allocators'!$B$15:$W$15, 0),FALSE)), 0, VLOOKUP(VLOOKUP($A625, 'E4 TB Allocation Details'!$A$18:$L$217, MATCH("Demand ID", 'E4 TB Allocation Details'!$A$18:$L$18, 0),FALSE), 'E2 Allocators'!$B$15:$W$361, MATCH(U$17, 'E2 Allocators'!$B$15:$W$15, 0),FALSE))</f>
        <v>0</v>
      </c>
      <c r="V625" s="1257">
        <f>IF(ISERROR(VLOOKUP(VLOOKUP($A625, 'E4 TB Allocation Details'!$A$18:$L$217, MATCH("Demand ID", 'E4 TB Allocation Details'!$A$18:$L$18, 0),FALSE), 'E2 Allocators'!$B$15:$W$361, MATCH(V$17, 'E2 Allocators'!$B$15:$W$15, 0),FALSE)), 0, VLOOKUP(VLOOKUP($A625, 'E4 TB Allocation Details'!$A$18:$L$217, MATCH("Demand ID", 'E4 TB Allocation Details'!$A$18:$L$18, 0),FALSE), 'E2 Allocators'!$B$15:$W$361, MATCH(V$17, 'E2 Allocators'!$B$15:$W$15, 0),FALSE))</f>
        <v>0</v>
      </c>
      <c r="W625" s="1257">
        <f>IF(ISERROR(VLOOKUP(VLOOKUP($A625, 'E4 TB Allocation Details'!$A$18:$L$217, MATCH("Demand ID", 'E4 TB Allocation Details'!$A$18:$L$18, 0),FALSE), 'E2 Allocators'!$B$15:$W$361, MATCH(W$17, 'E2 Allocators'!$B$15:$W$15, 0),FALSE)), 0, VLOOKUP(VLOOKUP($A625, 'E4 TB Allocation Details'!$A$18:$L$217, MATCH("Demand ID", 'E4 TB Allocation Details'!$A$18:$L$18, 0),FALSE), 'E2 Allocators'!$B$15:$W$361, MATCH(W$17, 'E2 Allocators'!$B$15:$W$15, 0),FALSE))</f>
        <v>0</v>
      </c>
      <c r="X625" s="1257">
        <f>IF(ISERROR(VLOOKUP(VLOOKUP($A625, 'E4 TB Allocation Details'!$A$18:$L$217, MATCH("Demand ID", 'E4 TB Allocation Details'!$A$18:$L$18, 0),FALSE), 'E2 Allocators'!$B$15:$W$361, MATCH(X$17, 'E2 Allocators'!$B$15:$W$15, 0),FALSE)), 0, VLOOKUP(VLOOKUP($A625, 'E4 TB Allocation Details'!$A$18:$L$217, MATCH("Demand ID", 'E4 TB Allocation Details'!$A$18:$L$18, 0),FALSE), 'E2 Allocators'!$B$15:$W$361, MATCH(X$17, 'E2 Allocators'!$B$15:$W$15, 0),FALSE))</f>
        <v>0</v>
      </c>
      <c r="Y625" s="1257">
        <f>IF(ISERROR(VLOOKUP(VLOOKUP($A625, 'E4 TB Allocation Details'!$A$18:$L$217, MATCH("Demand ID", 'E4 TB Allocation Details'!$A$18:$L$18, 0),FALSE), 'E2 Allocators'!$B$15:$W$361, MATCH(Y$17, 'E2 Allocators'!$B$15:$W$15, 0),FALSE)), 0, VLOOKUP(VLOOKUP($A625, 'E4 TB Allocation Details'!$A$18:$L$217, MATCH("Demand ID", 'E4 TB Allocation Details'!$A$18:$L$18, 0),FALSE), 'E2 Allocators'!$B$15:$W$361, MATCH(Y$17, 'E2 Allocators'!$B$15:$W$15, 0),FALSE))</f>
        <v>0</v>
      </c>
      <c r="Z625" s="1257">
        <f>IF(ISERROR(VLOOKUP(VLOOKUP($A625, 'E4 TB Allocation Details'!$A$18:$L$217, MATCH("Demand ID", 'E4 TB Allocation Details'!$A$18:$L$18, 0),FALSE), 'E2 Allocators'!$B$15:$W$361, MATCH(Z$17, 'E2 Allocators'!$B$15:$W$15, 0),FALSE)), 0, VLOOKUP(VLOOKUP($A625, 'E4 TB Allocation Details'!$A$18:$L$217, MATCH("Demand ID", 'E4 TB Allocation Details'!$A$18:$L$18, 0),FALSE), 'E2 Allocators'!$B$15:$W$361, MATCH(Z$17, 'E2 Allocators'!$B$15:$W$15, 0),FALSE))</f>
        <v>0</v>
      </c>
      <c r="AA625" s="1262">
        <f t="shared" si="964"/>
        <v>1.0000000000000002</v>
      </c>
      <c r="AB625" s="1257">
        <f>IF(ISERROR(VLOOKUP(VLOOKUP($A625, 'E4 TB Allocation Details'!$A$18:$L$217, MATCH("Customer ID", 'E4 TB Allocation Details'!$A$18:$L$18, 0),FALSE), 'E2 Allocators'!$B$15:$W$361, MATCH(AB$17, 'E2 Allocators'!$B$15:$W$15, 0),FALSE)), 0, VLOOKUP(VLOOKUP($A625, 'E4 TB Allocation Details'!$A$18:$L$217, MATCH("Customer ID", 'E4 TB Allocation Details'!$A$18:$L$18, 0),FALSE), 'E2 Allocators'!$B$15:$W$361, MATCH(AB$17, 'E2 Allocators'!$B$15:$W$15, 0),FALSE))</f>
        <v>0.72987957282435811</v>
      </c>
      <c r="AC625" s="1257">
        <f>IF(ISERROR(VLOOKUP(VLOOKUP($A625, 'E4 TB Allocation Details'!$A$18:$L$217, MATCH("Customer ID", 'E4 TB Allocation Details'!$A$18:$L$18, 0),FALSE), 'E2 Allocators'!$B$15:$W$361, MATCH(AC$17, 'E2 Allocators'!$B$15:$W$15, 0),FALSE)), 0, VLOOKUP(VLOOKUP($A625, 'E4 TB Allocation Details'!$A$18:$L$217, MATCH("Customer ID", 'E4 TB Allocation Details'!$A$18:$L$18, 0),FALSE), 'E2 Allocators'!$B$15:$W$361, MATCH(AC$17, 'E2 Allocators'!$B$15:$W$15, 0),FALSE))</f>
        <v>8.0527152919790956E-2</v>
      </c>
      <c r="AD625" s="1257">
        <f>IF(ISERROR(VLOOKUP(VLOOKUP($A625, 'E4 TB Allocation Details'!$A$18:$L$217, MATCH("Customer ID", 'E4 TB Allocation Details'!$A$18:$L$18, 0),FALSE), 'E2 Allocators'!$B$15:$W$361, MATCH(AD$17, 'E2 Allocators'!$B$15:$W$15, 0),FALSE)), 0, VLOOKUP(VLOOKUP($A625, 'E4 TB Allocation Details'!$A$18:$L$217, MATCH("Customer ID", 'E4 TB Allocation Details'!$A$18:$L$18, 0),FALSE), 'E2 Allocators'!$B$15:$W$361, MATCH(AD$17, 'E2 Allocators'!$B$15:$W$15, 0),FALSE))</f>
        <v>9.5887298341286072E-3</v>
      </c>
      <c r="AE625" s="1257">
        <f>IF(ISERROR(VLOOKUP(VLOOKUP($A625, 'E4 TB Allocation Details'!$A$18:$L$217, MATCH("Customer ID", 'E4 TB Allocation Details'!$A$18:$L$18, 0),FALSE), 'E2 Allocators'!$B$15:$W$361, MATCH(AE$17, 'E2 Allocators'!$B$15:$W$15, 0),FALSE)), 0, VLOOKUP(VLOOKUP($A625, 'E4 TB Allocation Details'!$A$18:$L$217, MATCH("Customer ID", 'E4 TB Allocation Details'!$A$18:$L$18, 0),FALSE), 'E2 Allocators'!$B$15:$W$361, MATCH(AE$17, 'E2 Allocators'!$B$15:$W$15, 0),FALSE))</f>
        <v>0</v>
      </c>
      <c r="AF625" s="1257">
        <f>IF(ISERROR(VLOOKUP(VLOOKUP($A625, 'E4 TB Allocation Details'!$A$18:$L$217, MATCH("Customer ID", 'E4 TB Allocation Details'!$A$18:$L$18, 0),FALSE), 'E2 Allocators'!$B$15:$W$361, MATCH(AF$17, 'E2 Allocators'!$B$15:$W$15, 0),FALSE)), 0, VLOOKUP(VLOOKUP($A625, 'E4 TB Allocation Details'!$A$18:$L$217, MATCH("Customer ID", 'E4 TB Allocation Details'!$A$18:$L$18, 0),FALSE), 'E2 Allocators'!$B$15:$W$361, MATCH(AF$17, 'E2 Allocators'!$B$15:$W$15, 0),FALSE))</f>
        <v>0</v>
      </c>
      <c r="AG625" s="1257">
        <f>IF(ISERROR(VLOOKUP(VLOOKUP($A625, 'E4 TB Allocation Details'!$A$18:$L$217, MATCH("Customer ID", 'E4 TB Allocation Details'!$A$18:$L$18, 0),FALSE), 'E2 Allocators'!$B$15:$W$361, MATCH(AG$17, 'E2 Allocators'!$B$15:$W$15, 0),FALSE)), 0, VLOOKUP(VLOOKUP($A625, 'E4 TB Allocation Details'!$A$18:$L$217, MATCH("Customer ID", 'E4 TB Allocation Details'!$A$18:$L$18, 0),FALSE), 'E2 Allocators'!$B$15:$W$361, MATCH(AG$17, 'E2 Allocators'!$B$15:$W$15, 0),FALSE))</f>
        <v>0</v>
      </c>
      <c r="AH625" s="1257">
        <f>IF(ISERROR(VLOOKUP(VLOOKUP($A625, 'E4 TB Allocation Details'!$A$18:$L$217, MATCH("Customer ID", 'E4 TB Allocation Details'!$A$18:$L$18, 0),FALSE), 'E2 Allocators'!$B$15:$W$361, MATCH(AH$17, 'E2 Allocators'!$B$15:$W$15, 0),FALSE)), 0, VLOOKUP(VLOOKUP($A625, 'E4 TB Allocation Details'!$A$18:$L$217, MATCH("Customer ID", 'E4 TB Allocation Details'!$A$18:$L$18, 0),FALSE), 'E2 Allocators'!$B$15:$W$361, MATCH(AH$17, 'E2 Allocators'!$B$15:$W$15, 0),FALSE))</f>
        <v>0.16398545785048851</v>
      </c>
      <c r="AI625" s="1257">
        <f>IF(ISERROR(VLOOKUP(VLOOKUP($A625, 'E4 TB Allocation Details'!$A$18:$L$217, MATCH("Customer ID", 'E4 TB Allocation Details'!$A$18:$L$18, 0),FALSE), 'E2 Allocators'!$B$15:$W$361, MATCH(AI$17, 'E2 Allocators'!$B$15:$W$15, 0),FALSE)), 0, VLOOKUP(VLOOKUP($A625, 'E4 TB Allocation Details'!$A$18:$L$217, MATCH("Customer ID", 'E4 TB Allocation Details'!$A$18:$L$18, 0),FALSE), 'E2 Allocators'!$B$15:$W$361, MATCH(AI$17, 'E2 Allocators'!$B$15:$W$15, 0),FALSE))</f>
        <v>1.0111338332197227E-2</v>
      </c>
      <c r="AJ625" s="1257">
        <f>IF(ISERROR(VLOOKUP(VLOOKUP($A625, 'E4 TB Allocation Details'!$A$18:$L$217, MATCH("Customer ID", 'E4 TB Allocation Details'!$A$18:$L$18, 0),FALSE), 'E2 Allocators'!$B$15:$W$361, MATCH(AJ$17, 'E2 Allocators'!$B$15:$W$15, 0),FALSE)), 0, VLOOKUP(VLOOKUP($A625, 'E4 TB Allocation Details'!$A$18:$L$217, MATCH("Customer ID", 'E4 TB Allocation Details'!$A$18:$L$18, 0),FALSE), 'E2 Allocators'!$B$15:$W$361, MATCH(AJ$17, 'E2 Allocators'!$B$15:$W$15, 0),FALSE))</f>
        <v>5.9077482390365822E-3</v>
      </c>
      <c r="AK625" s="1257">
        <f>IF(ISERROR(VLOOKUP(VLOOKUP($A625, 'E4 TB Allocation Details'!$A$18:$L$217, MATCH("Customer ID", 'E4 TB Allocation Details'!$A$18:$L$18, 0),FALSE), 'E2 Allocators'!$B$15:$W$361, MATCH(AK$17, 'E2 Allocators'!$B$15:$W$15, 0),FALSE)), 0, VLOOKUP(VLOOKUP($A625, 'E4 TB Allocation Details'!$A$18:$L$217, MATCH("Customer ID", 'E4 TB Allocation Details'!$A$18:$L$18, 0),FALSE), 'E2 Allocators'!$B$15:$W$361, MATCH(AK$17, 'E2 Allocators'!$B$15:$W$15, 0),FALSE))</f>
        <v>0</v>
      </c>
      <c r="AL625" s="1257">
        <f>IF(ISERROR(VLOOKUP(VLOOKUP($A625, 'E4 TB Allocation Details'!$A$18:$L$217, MATCH("Customer ID", 'E4 TB Allocation Details'!$A$18:$L$18, 0),FALSE), 'E2 Allocators'!$B$15:$W$361, MATCH(AL$17, 'E2 Allocators'!$B$15:$W$15, 0),FALSE)), 0, VLOOKUP(VLOOKUP($A625, 'E4 TB Allocation Details'!$A$18:$L$217, MATCH("Customer ID", 'E4 TB Allocation Details'!$A$18:$L$18, 0),FALSE), 'E2 Allocators'!$B$15:$W$361, MATCH(AL$17, 'E2 Allocators'!$B$15:$W$15, 0),FALSE))</f>
        <v>0</v>
      </c>
      <c r="AM625" s="1257">
        <f>IF(ISERROR(VLOOKUP(VLOOKUP($A625, 'E4 TB Allocation Details'!$A$18:$L$217, MATCH("Customer ID", 'E4 TB Allocation Details'!$A$18:$L$18, 0),FALSE), 'E2 Allocators'!$B$15:$W$361, MATCH(AM$17, 'E2 Allocators'!$B$15:$W$15, 0),FALSE)), 0, VLOOKUP(VLOOKUP($A625, 'E4 TB Allocation Details'!$A$18:$L$217, MATCH("Customer ID", 'E4 TB Allocation Details'!$A$18:$L$18, 0),FALSE), 'E2 Allocators'!$B$15:$W$361, MATCH(AM$17, 'E2 Allocators'!$B$15:$W$15, 0),FALSE))</f>
        <v>0</v>
      </c>
      <c r="AN625" s="1257">
        <f>IF(ISERROR(VLOOKUP(VLOOKUP($A625, 'E4 TB Allocation Details'!$A$18:$L$217, MATCH("Customer ID", 'E4 TB Allocation Details'!$A$18:$L$18, 0),FALSE), 'E2 Allocators'!$B$15:$W$361, MATCH(AN$17, 'E2 Allocators'!$B$15:$W$15, 0),FALSE)), 0, VLOOKUP(VLOOKUP($A625, 'E4 TB Allocation Details'!$A$18:$L$217, MATCH("Customer ID", 'E4 TB Allocation Details'!$A$18:$L$18, 0),FALSE), 'E2 Allocators'!$B$15:$W$361, MATCH(AN$17, 'E2 Allocators'!$B$15:$W$15, 0),FALSE))</f>
        <v>0</v>
      </c>
      <c r="AO625" s="1257">
        <f>IF(ISERROR(VLOOKUP(VLOOKUP($A625, 'E4 TB Allocation Details'!$A$18:$L$217, MATCH("Customer ID", 'E4 TB Allocation Details'!$A$18:$L$18, 0),FALSE), 'E2 Allocators'!$B$15:$W$361, MATCH(AO$17, 'E2 Allocators'!$B$15:$W$15, 0),FALSE)), 0, VLOOKUP(VLOOKUP($A625, 'E4 TB Allocation Details'!$A$18:$L$217, MATCH("Customer ID", 'E4 TB Allocation Details'!$A$18:$L$18, 0),FALSE), 'E2 Allocators'!$B$15:$W$361, MATCH(AO$17, 'E2 Allocators'!$B$15:$W$15, 0),FALSE))</f>
        <v>0</v>
      </c>
      <c r="AP625" s="1257">
        <f>IF(ISERROR(VLOOKUP(VLOOKUP($A625, 'E4 TB Allocation Details'!$A$18:$L$217, MATCH("Customer ID", 'E4 TB Allocation Details'!$A$18:$L$18, 0),FALSE), 'E2 Allocators'!$B$15:$W$361, MATCH(AP$17, 'E2 Allocators'!$B$15:$W$15, 0),FALSE)), 0, VLOOKUP(VLOOKUP($A625, 'E4 TB Allocation Details'!$A$18:$L$217, MATCH("Customer ID", 'E4 TB Allocation Details'!$A$18:$L$18, 0),FALSE), 'E2 Allocators'!$B$15:$W$361, MATCH(AP$17, 'E2 Allocators'!$B$15:$W$15, 0),FALSE))</f>
        <v>0</v>
      </c>
      <c r="AQ625" s="1257">
        <f>IF(ISERROR(VLOOKUP(VLOOKUP($A625, 'E4 TB Allocation Details'!$A$18:$L$217, MATCH("Customer ID", 'E4 TB Allocation Details'!$A$18:$L$18, 0),FALSE), 'E2 Allocators'!$B$15:$W$361, MATCH(AQ$17, 'E2 Allocators'!$B$15:$W$15, 0),FALSE)), 0, VLOOKUP(VLOOKUP($A625, 'E4 TB Allocation Details'!$A$18:$L$217, MATCH("Customer ID", 'E4 TB Allocation Details'!$A$18:$L$18, 0),FALSE), 'E2 Allocators'!$B$15:$W$361, MATCH(AQ$17, 'E2 Allocators'!$B$15:$W$15, 0),FALSE))</f>
        <v>0</v>
      </c>
      <c r="AR625" s="1257">
        <f>IF(ISERROR(VLOOKUP(VLOOKUP($A625, 'E4 TB Allocation Details'!$A$18:$L$217, MATCH("Customer ID", 'E4 TB Allocation Details'!$A$18:$L$18, 0),FALSE), 'E2 Allocators'!$B$15:$W$361, MATCH(AR$17, 'E2 Allocators'!$B$15:$W$15, 0),FALSE)), 0, VLOOKUP(VLOOKUP($A625, 'E4 TB Allocation Details'!$A$18:$L$217, MATCH("Customer ID", 'E4 TB Allocation Details'!$A$18:$L$18, 0),FALSE), 'E2 Allocators'!$B$15:$W$361, MATCH(AR$17, 'E2 Allocators'!$B$15:$W$15, 0),FALSE))</f>
        <v>0</v>
      </c>
      <c r="AS625" s="1257">
        <f>IF(ISERROR(VLOOKUP(VLOOKUP($A625, 'E4 TB Allocation Details'!$A$18:$L$217, MATCH("Customer ID", 'E4 TB Allocation Details'!$A$18:$L$18, 0),FALSE), 'E2 Allocators'!$B$15:$W$361, MATCH(AS$17, 'E2 Allocators'!$B$15:$W$15, 0),FALSE)), 0, VLOOKUP(VLOOKUP($A625, 'E4 TB Allocation Details'!$A$18:$L$217, MATCH("Customer ID", 'E4 TB Allocation Details'!$A$18:$L$18, 0),FALSE), 'E2 Allocators'!$B$15:$W$361, MATCH(AS$17, 'E2 Allocators'!$B$15:$W$15, 0),FALSE))</f>
        <v>0</v>
      </c>
      <c r="AT625" s="1257">
        <f>IF(ISERROR(VLOOKUP(VLOOKUP($A625, 'E4 TB Allocation Details'!$A$18:$L$217, MATCH("Customer ID", 'E4 TB Allocation Details'!$A$18:$L$18, 0),FALSE), 'E2 Allocators'!$B$15:$W$361, MATCH(AT$17, 'E2 Allocators'!$B$15:$W$15, 0),FALSE)), 0, VLOOKUP(VLOOKUP($A625, 'E4 TB Allocation Details'!$A$18:$L$217, MATCH("Customer ID", 'E4 TB Allocation Details'!$A$18:$L$18, 0),FALSE), 'E2 Allocators'!$B$15:$W$361, MATCH(AT$17, 'E2 Allocators'!$B$15:$W$15, 0),FALSE))</f>
        <v>0</v>
      </c>
      <c r="AU625" s="1257">
        <f>IF(ISERROR(VLOOKUP(VLOOKUP($A625, 'E4 TB Allocation Details'!$A$18:$L$217, MATCH("Customer ID", 'E4 TB Allocation Details'!$A$18:$L$18, 0),FALSE), 'E2 Allocators'!$B$15:$W$361, MATCH(AU$17, 'E2 Allocators'!$B$15:$W$15, 0),FALSE)), 0, VLOOKUP(VLOOKUP($A625, 'E4 TB Allocation Details'!$A$18:$L$217, MATCH("Customer ID", 'E4 TB Allocation Details'!$A$18:$L$18, 0),FALSE), 'E2 Allocators'!$B$15:$W$361, MATCH(AU$17, 'E2 Allocators'!$B$15:$W$15, 0),FALSE))</f>
        <v>0</v>
      </c>
      <c r="AV625" s="1262">
        <f t="shared" si="965"/>
        <v>1</v>
      </c>
      <c r="AW625" s="1259"/>
      <c r="AX625" s="1259"/>
      <c r="AY625" s="1259"/>
      <c r="AZ625" s="1259"/>
      <c r="BA625" s="1259"/>
      <c r="BB625" s="1259"/>
      <c r="BC625" s="1259"/>
      <c r="BD625" s="1259"/>
      <c r="BE625" s="1259"/>
      <c r="BF625" s="1259"/>
      <c r="BG625" s="1259"/>
      <c r="BH625" s="1259"/>
      <c r="BI625" s="1259"/>
      <c r="BJ625" s="1259"/>
      <c r="BK625" s="1259"/>
      <c r="BL625" s="1259"/>
      <c r="BM625" s="1259"/>
      <c r="BN625" s="1259"/>
      <c r="BO625" s="1259"/>
      <c r="BP625" s="1259"/>
      <c r="BQ625" s="1260"/>
    </row>
    <row r="626" spans="1:69" s="234" customFormat="1" ht="12.75" x14ac:dyDescent="0.2">
      <c r="A626" s="1261">
        <v>1840</v>
      </c>
      <c r="B626" s="1254" t="s">
        <v>76</v>
      </c>
      <c r="C626" s="1255"/>
      <c r="D626" s="1256"/>
      <c r="E626" s="1256"/>
      <c r="F626" s="1256"/>
      <c r="G626" s="1257">
        <f>IF(ISERROR(VLOOKUP(VLOOKUP($A626, 'E4 TB Allocation Details'!$A$18:$L$217, MATCH("Demand ID", 'E4 TB Allocation Details'!$A$18:$L$18, 0),FALSE), 'E2 Allocators'!$B$15:$W$361, MATCH(G$17, 'E2 Allocators'!$B$15:$W$15, 0),FALSE)), 0, VLOOKUP(VLOOKUP($A626, 'E4 TB Allocation Details'!$A$18:$L$217, MATCH("Demand ID", 'E4 TB Allocation Details'!$A$18:$L$18, 0),FALSE), 'E2 Allocators'!$B$15:$W$361, MATCH(G$17, 'E2 Allocators'!$B$15:$W$15, 0),FALSE))</f>
        <v>0</v>
      </c>
      <c r="H626" s="1257">
        <f>IF(ISERROR(VLOOKUP(VLOOKUP($A626, 'E4 TB Allocation Details'!$A$18:$L$217, MATCH("Demand ID", 'E4 TB Allocation Details'!$A$18:$L$18, 0),FALSE), 'E2 Allocators'!$B$15:$W$361, MATCH(H$17, 'E2 Allocators'!$B$15:$W$15, 0),FALSE)), 0, VLOOKUP(VLOOKUP($A626, 'E4 TB Allocation Details'!$A$18:$L$217, MATCH("Demand ID", 'E4 TB Allocation Details'!$A$18:$L$18, 0),FALSE), 'E2 Allocators'!$B$15:$W$361, MATCH(H$17, 'E2 Allocators'!$B$15:$W$15, 0),FALSE))</f>
        <v>0</v>
      </c>
      <c r="I626" s="1257">
        <f>IF(ISERROR(VLOOKUP(VLOOKUP($A626, 'E4 TB Allocation Details'!$A$18:$L$217, MATCH("Demand ID", 'E4 TB Allocation Details'!$A$18:$L$18, 0),FALSE), 'E2 Allocators'!$B$15:$W$361, MATCH(I$17, 'E2 Allocators'!$B$15:$W$15, 0),FALSE)), 0, VLOOKUP(VLOOKUP($A626, 'E4 TB Allocation Details'!$A$18:$L$217, MATCH("Demand ID", 'E4 TB Allocation Details'!$A$18:$L$18, 0),FALSE), 'E2 Allocators'!$B$15:$W$361, MATCH(I$17, 'E2 Allocators'!$B$15:$W$15, 0),FALSE))</f>
        <v>0</v>
      </c>
      <c r="J626" s="1257">
        <f>IF(ISERROR(VLOOKUP(VLOOKUP($A626, 'E4 TB Allocation Details'!$A$18:$L$217, MATCH("Demand ID", 'E4 TB Allocation Details'!$A$18:$L$18, 0),FALSE), 'E2 Allocators'!$B$15:$W$361, MATCH(J$17, 'E2 Allocators'!$B$15:$W$15, 0),FALSE)), 0, VLOOKUP(VLOOKUP($A626, 'E4 TB Allocation Details'!$A$18:$L$217, MATCH("Demand ID", 'E4 TB Allocation Details'!$A$18:$L$18, 0),FALSE), 'E2 Allocators'!$B$15:$W$361, MATCH(J$17, 'E2 Allocators'!$B$15:$W$15, 0),FALSE))</f>
        <v>0</v>
      </c>
      <c r="K626" s="1257">
        <f>IF(ISERROR(VLOOKUP(VLOOKUP($A626, 'E4 TB Allocation Details'!$A$18:$L$217, MATCH("Demand ID", 'E4 TB Allocation Details'!$A$18:$L$18, 0),FALSE), 'E2 Allocators'!$B$15:$W$361, MATCH(K$17, 'E2 Allocators'!$B$15:$W$15, 0),FALSE)), 0, VLOOKUP(VLOOKUP($A626, 'E4 TB Allocation Details'!$A$18:$L$217, MATCH("Demand ID", 'E4 TB Allocation Details'!$A$18:$L$18, 0),FALSE), 'E2 Allocators'!$B$15:$W$361, MATCH(K$17, 'E2 Allocators'!$B$15:$W$15, 0),FALSE))</f>
        <v>0</v>
      </c>
      <c r="L626" s="1257">
        <f>IF(ISERROR(VLOOKUP(VLOOKUP($A626, 'E4 TB Allocation Details'!$A$18:$L$217, MATCH("Demand ID", 'E4 TB Allocation Details'!$A$18:$L$18, 0),FALSE), 'E2 Allocators'!$B$15:$W$361, MATCH(L$17, 'E2 Allocators'!$B$15:$W$15, 0),FALSE)), 0, VLOOKUP(VLOOKUP($A626, 'E4 TB Allocation Details'!$A$18:$L$217, MATCH("Demand ID", 'E4 TB Allocation Details'!$A$18:$L$18, 0),FALSE), 'E2 Allocators'!$B$15:$W$361, MATCH(L$17, 'E2 Allocators'!$B$15:$W$15, 0),FALSE))</f>
        <v>0</v>
      </c>
      <c r="M626" s="1257">
        <f>IF(ISERROR(VLOOKUP(VLOOKUP($A626, 'E4 TB Allocation Details'!$A$18:$L$217, MATCH("Demand ID", 'E4 TB Allocation Details'!$A$18:$L$18, 0),FALSE), 'E2 Allocators'!$B$15:$W$361, MATCH(M$17, 'E2 Allocators'!$B$15:$W$15, 0),FALSE)), 0, VLOOKUP(VLOOKUP($A626, 'E4 TB Allocation Details'!$A$18:$L$217, MATCH("Demand ID", 'E4 TB Allocation Details'!$A$18:$L$18, 0),FALSE), 'E2 Allocators'!$B$15:$W$361, MATCH(M$17, 'E2 Allocators'!$B$15:$W$15, 0),FALSE))</f>
        <v>0</v>
      </c>
      <c r="N626" s="1257">
        <f>IF(ISERROR(VLOOKUP(VLOOKUP($A626, 'E4 TB Allocation Details'!$A$18:$L$217, MATCH("Demand ID", 'E4 TB Allocation Details'!$A$18:$L$18, 0),FALSE), 'E2 Allocators'!$B$15:$W$361, MATCH(N$17, 'E2 Allocators'!$B$15:$W$15, 0),FALSE)), 0, VLOOKUP(VLOOKUP($A626, 'E4 TB Allocation Details'!$A$18:$L$217, MATCH("Demand ID", 'E4 TB Allocation Details'!$A$18:$L$18, 0),FALSE), 'E2 Allocators'!$B$15:$W$361, MATCH(N$17, 'E2 Allocators'!$B$15:$W$15, 0),FALSE))</f>
        <v>0</v>
      </c>
      <c r="O626" s="1257">
        <f>IF(ISERROR(VLOOKUP(VLOOKUP($A626, 'E4 TB Allocation Details'!$A$18:$L$217, MATCH("Demand ID", 'E4 TB Allocation Details'!$A$18:$L$18, 0),FALSE), 'E2 Allocators'!$B$15:$W$361, MATCH(O$17, 'E2 Allocators'!$B$15:$W$15, 0),FALSE)), 0, VLOOKUP(VLOOKUP($A626, 'E4 TB Allocation Details'!$A$18:$L$217, MATCH("Demand ID", 'E4 TB Allocation Details'!$A$18:$L$18, 0),FALSE), 'E2 Allocators'!$B$15:$W$361, MATCH(O$17, 'E2 Allocators'!$B$15:$W$15, 0),FALSE))</f>
        <v>0</v>
      </c>
      <c r="P626" s="1257">
        <f>IF(ISERROR(VLOOKUP(VLOOKUP($A626, 'E4 TB Allocation Details'!$A$18:$L$217, MATCH("Demand ID", 'E4 TB Allocation Details'!$A$18:$L$18, 0),FALSE), 'E2 Allocators'!$B$15:$W$361, MATCH(P$17, 'E2 Allocators'!$B$15:$W$15, 0),FALSE)), 0, VLOOKUP(VLOOKUP($A626, 'E4 TB Allocation Details'!$A$18:$L$217, MATCH("Demand ID", 'E4 TB Allocation Details'!$A$18:$L$18, 0),FALSE), 'E2 Allocators'!$B$15:$W$361, MATCH(P$17, 'E2 Allocators'!$B$15:$W$15, 0),FALSE))</f>
        <v>0</v>
      </c>
      <c r="Q626" s="1257">
        <f>IF(ISERROR(VLOOKUP(VLOOKUP($A626, 'E4 TB Allocation Details'!$A$18:$L$217, MATCH("Demand ID", 'E4 TB Allocation Details'!$A$18:$L$18, 0),FALSE), 'E2 Allocators'!$B$15:$W$361, MATCH(Q$17, 'E2 Allocators'!$B$15:$W$15, 0),FALSE)), 0, VLOOKUP(VLOOKUP($A626, 'E4 TB Allocation Details'!$A$18:$L$217, MATCH("Demand ID", 'E4 TB Allocation Details'!$A$18:$L$18, 0),FALSE), 'E2 Allocators'!$B$15:$W$361, MATCH(Q$17, 'E2 Allocators'!$B$15:$W$15, 0),FALSE))</f>
        <v>0</v>
      </c>
      <c r="R626" s="1257">
        <f>IF(ISERROR(VLOOKUP(VLOOKUP($A626, 'E4 TB Allocation Details'!$A$18:$L$217, MATCH("Demand ID", 'E4 TB Allocation Details'!$A$18:$L$18, 0),FALSE), 'E2 Allocators'!$B$15:$W$361, MATCH(R$17, 'E2 Allocators'!$B$15:$W$15, 0),FALSE)), 0, VLOOKUP(VLOOKUP($A626, 'E4 TB Allocation Details'!$A$18:$L$217, MATCH("Demand ID", 'E4 TB Allocation Details'!$A$18:$L$18, 0),FALSE), 'E2 Allocators'!$B$15:$W$361, MATCH(R$17, 'E2 Allocators'!$B$15:$W$15, 0),FALSE))</f>
        <v>0</v>
      </c>
      <c r="S626" s="1257">
        <f>IF(ISERROR(VLOOKUP(VLOOKUP($A626, 'E4 TB Allocation Details'!$A$18:$L$217, MATCH("Demand ID", 'E4 TB Allocation Details'!$A$18:$L$18, 0),FALSE), 'E2 Allocators'!$B$15:$W$361, MATCH(S$17, 'E2 Allocators'!$B$15:$W$15, 0),FALSE)), 0, VLOOKUP(VLOOKUP($A626, 'E4 TB Allocation Details'!$A$18:$L$217, MATCH("Demand ID", 'E4 TB Allocation Details'!$A$18:$L$18, 0),FALSE), 'E2 Allocators'!$B$15:$W$361, MATCH(S$17, 'E2 Allocators'!$B$15:$W$15, 0),FALSE))</f>
        <v>0</v>
      </c>
      <c r="T626" s="1257">
        <f>IF(ISERROR(VLOOKUP(VLOOKUP($A626, 'E4 TB Allocation Details'!$A$18:$L$217, MATCH("Demand ID", 'E4 TB Allocation Details'!$A$18:$L$18, 0),FALSE), 'E2 Allocators'!$B$15:$W$361, MATCH(T$17, 'E2 Allocators'!$B$15:$W$15, 0),FALSE)), 0, VLOOKUP(VLOOKUP($A626, 'E4 TB Allocation Details'!$A$18:$L$217, MATCH("Demand ID", 'E4 TB Allocation Details'!$A$18:$L$18, 0),FALSE), 'E2 Allocators'!$B$15:$W$361, MATCH(T$17, 'E2 Allocators'!$B$15:$W$15, 0),FALSE))</f>
        <v>0</v>
      </c>
      <c r="U626" s="1257">
        <f>IF(ISERROR(VLOOKUP(VLOOKUP($A626, 'E4 TB Allocation Details'!$A$18:$L$217, MATCH("Demand ID", 'E4 TB Allocation Details'!$A$18:$L$18, 0),FALSE), 'E2 Allocators'!$B$15:$W$361, MATCH(U$17, 'E2 Allocators'!$B$15:$W$15, 0),FALSE)), 0, VLOOKUP(VLOOKUP($A626, 'E4 TB Allocation Details'!$A$18:$L$217, MATCH("Demand ID", 'E4 TB Allocation Details'!$A$18:$L$18, 0),FALSE), 'E2 Allocators'!$B$15:$W$361, MATCH(U$17, 'E2 Allocators'!$B$15:$W$15, 0),FALSE))</f>
        <v>0</v>
      </c>
      <c r="V626" s="1257">
        <f>IF(ISERROR(VLOOKUP(VLOOKUP($A626, 'E4 TB Allocation Details'!$A$18:$L$217, MATCH("Demand ID", 'E4 TB Allocation Details'!$A$18:$L$18, 0),FALSE), 'E2 Allocators'!$B$15:$W$361, MATCH(V$17, 'E2 Allocators'!$B$15:$W$15, 0),FALSE)), 0, VLOOKUP(VLOOKUP($A626, 'E4 TB Allocation Details'!$A$18:$L$217, MATCH("Demand ID", 'E4 TB Allocation Details'!$A$18:$L$18, 0),FALSE), 'E2 Allocators'!$B$15:$W$361, MATCH(V$17, 'E2 Allocators'!$B$15:$W$15, 0),FALSE))</f>
        <v>0</v>
      </c>
      <c r="W626" s="1257">
        <f>IF(ISERROR(VLOOKUP(VLOOKUP($A626, 'E4 TB Allocation Details'!$A$18:$L$217, MATCH("Demand ID", 'E4 TB Allocation Details'!$A$18:$L$18, 0),FALSE), 'E2 Allocators'!$B$15:$W$361, MATCH(W$17, 'E2 Allocators'!$B$15:$W$15, 0),FALSE)), 0, VLOOKUP(VLOOKUP($A626, 'E4 TB Allocation Details'!$A$18:$L$217, MATCH("Demand ID", 'E4 TB Allocation Details'!$A$18:$L$18, 0),FALSE), 'E2 Allocators'!$B$15:$W$361, MATCH(W$17, 'E2 Allocators'!$B$15:$W$15, 0),FALSE))</f>
        <v>0</v>
      </c>
      <c r="X626" s="1257">
        <f>IF(ISERROR(VLOOKUP(VLOOKUP($A626, 'E4 TB Allocation Details'!$A$18:$L$217, MATCH("Demand ID", 'E4 TB Allocation Details'!$A$18:$L$18, 0),FALSE), 'E2 Allocators'!$B$15:$W$361, MATCH(X$17, 'E2 Allocators'!$B$15:$W$15, 0),FALSE)), 0, VLOOKUP(VLOOKUP($A626, 'E4 TB Allocation Details'!$A$18:$L$217, MATCH("Demand ID", 'E4 TB Allocation Details'!$A$18:$L$18, 0),FALSE), 'E2 Allocators'!$B$15:$W$361, MATCH(X$17, 'E2 Allocators'!$B$15:$W$15, 0),FALSE))</f>
        <v>0</v>
      </c>
      <c r="Y626" s="1257">
        <f>IF(ISERROR(VLOOKUP(VLOOKUP($A626, 'E4 TB Allocation Details'!$A$18:$L$217, MATCH("Demand ID", 'E4 TB Allocation Details'!$A$18:$L$18, 0),FALSE), 'E2 Allocators'!$B$15:$W$361, MATCH(Y$17, 'E2 Allocators'!$B$15:$W$15, 0),FALSE)), 0, VLOOKUP(VLOOKUP($A626, 'E4 TB Allocation Details'!$A$18:$L$217, MATCH("Demand ID", 'E4 TB Allocation Details'!$A$18:$L$18, 0),FALSE), 'E2 Allocators'!$B$15:$W$361, MATCH(Y$17, 'E2 Allocators'!$B$15:$W$15, 0),FALSE))</f>
        <v>0</v>
      </c>
      <c r="Z626" s="1257">
        <f>IF(ISERROR(VLOOKUP(VLOOKUP($A626, 'E4 TB Allocation Details'!$A$18:$L$217, MATCH("Demand ID", 'E4 TB Allocation Details'!$A$18:$L$18, 0),FALSE), 'E2 Allocators'!$B$15:$W$361, MATCH(Z$17, 'E2 Allocators'!$B$15:$W$15, 0),FALSE)), 0, VLOOKUP(VLOOKUP($A626, 'E4 TB Allocation Details'!$A$18:$L$217, MATCH("Demand ID", 'E4 TB Allocation Details'!$A$18:$L$18, 0),FALSE), 'E2 Allocators'!$B$15:$W$361, MATCH(Z$17, 'E2 Allocators'!$B$15:$W$15, 0),FALSE))</f>
        <v>0</v>
      </c>
      <c r="AA626" s="1262">
        <f t="shared" si="964"/>
        <v>0</v>
      </c>
      <c r="AB626" s="1257">
        <f>IF(ISERROR(VLOOKUP(VLOOKUP($A626, 'E4 TB Allocation Details'!$A$18:$L$217, MATCH("Customer ID", 'E4 TB Allocation Details'!$A$18:$L$18, 0),FALSE), 'E2 Allocators'!$B$15:$W$361, MATCH(AB$17, 'E2 Allocators'!$B$15:$W$15, 0),FALSE)), 0, VLOOKUP(VLOOKUP($A626, 'E4 TB Allocation Details'!$A$18:$L$217, MATCH("Customer ID", 'E4 TB Allocation Details'!$A$18:$L$18, 0),FALSE), 'E2 Allocators'!$B$15:$W$361, MATCH(AB$17, 'E2 Allocators'!$B$15:$W$15, 0),FALSE))</f>
        <v>0</v>
      </c>
      <c r="AC626" s="1257">
        <f>IF(ISERROR(VLOOKUP(VLOOKUP($A626, 'E4 TB Allocation Details'!$A$18:$L$217, MATCH("Customer ID", 'E4 TB Allocation Details'!$A$18:$L$18, 0),FALSE), 'E2 Allocators'!$B$15:$W$361, MATCH(AC$17, 'E2 Allocators'!$B$15:$W$15, 0),FALSE)), 0, VLOOKUP(VLOOKUP($A626, 'E4 TB Allocation Details'!$A$18:$L$217, MATCH("Customer ID", 'E4 TB Allocation Details'!$A$18:$L$18, 0),FALSE), 'E2 Allocators'!$B$15:$W$361, MATCH(AC$17, 'E2 Allocators'!$B$15:$W$15, 0),FALSE))</f>
        <v>0</v>
      </c>
      <c r="AD626" s="1257">
        <f>IF(ISERROR(VLOOKUP(VLOOKUP($A626, 'E4 TB Allocation Details'!$A$18:$L$217, MATCH("Customer ID", 'E4 TB Allocation Details'!$A$18:$L$18, 0),FALSE), 'E2 Allocators'!$B$15:$W$361, MATCH(AD$17, 'E2 Allocators'!$B$15:$W$15, 0),FALSE)), 0, VLOOKUP(VLOOKUP($A626, 'E4 TB Allocation Details'!$A$18:$L$217, MATCH("Customer ID", 'E4 TB Allocation Details'!$A$18:$L$18, 0),FALSE), 'E2 Allocators'!$B$15:$W$361, MATCH(AD$17, 'E2 Allocators'!$B$15:$W$15, 0),FALSE))</f>
        <v>0</v>
      </c>
      <c r="AE626" s="1257">
        <f>IF(ISERROR(VLOOKUP(VLOOKUP($A626, 'E4 TB Allocation Details'!$A$18:$L$217, MATCH("Customer ID", 'E4 TB Allocation Details'!$A$18:$L$18, 0),FALSE), 'E2 Allocators'!$B$15:$W$361, MATCH(AE$17, 'E2 Allocators'!$B$15:$W$15, 0),FALSE)), 0, VLOOKUP(VLOOKUP($A626, 'E4 TB Allocation Details'!$A$18:$L$217, MATCH("Customer ID", 'E4 TB Allocation Details'!$A$18:$L$18, 0),FALSE), 'E2 Allocators'!$B$15:$W$361, MATCH(AE$17, 'E2 Allocators'!$B$15:$W$15, 0),FALSE))</f>
        <v>0</v>
      </c>
      <c r="AF626" s="1257">
        <f>IF(ISERROR(VLOOKUP(VLOOKUP($A626, 'E4 TB Allocation Details'!$A$18:$L$217, MATCH("Customer ID", 'E4 TB Allocation Details'!$A$18:$L$18, 0),FALSE), 'E2 Allocators'!$B$15:$W$361, MATCH(AF$17, 'E2 Allocators'!$B$15:$W$15, 0),FALSE)), 0, VLOOKUP(VLOOKUP($A626, 'E4 TB Allocation Details'!$A$18:$L$217, MATCH("Customer ID", 'E4 TB Allocation Details'!$A$18:$L$18, 0),FALSE), 'E2 Allocators'!$B$15:$W$361, MATCH(AF$17, 'E2 Allocators'!$B$15:$W$15, 0),FALSE))</f>
        <v>0</v>
      </c>
      <c r="AG626" s="1257">
        <f>IF(ISERROR(VLOOKUP(VLOOKUP($A626, 'E4 TB Allocation Details'!$A$18:$L$217, MATCH("Customer ID", 'E4 TB Allocation Details'!$A$18:$L$18, 0),FALSE), 'E2 Allocators'!$B$15:$W$361, MATCH(AG$17, 'E2 Allocators'!$B$15:$W$15, 0),FALSE)), 0, VLOOKUP(VLOOKUP($A626, 'E4 TB Allocation Details'!$A$18:$L$217, MATCH("Customer ID", 'E4 TB Allocation Details'!$A$18:$L$18, 0),FALSE), 'E2 Allocators'!$B$15:$W$361, MATCH(AG$17, 'E2 Allocators'!$B$15:$W$15, 0),FALSE))</f>
        <v>0</v>
      </c>
      <c r="AH626" s="1257">
        <f>IF(ISERROR(VLOOKUP(VLOOKUP($A626, 'E4 TB Allocation Details'!$A$18:$L$217, MATCH("Customer ID", 'E4 TB Allocation Details'!$A$18:$L$18, 0),FALSE), 'E2 Allocators'!$B$15:$W$361, MATCH(AH$17, 'E2 Allocators'!$B$15:$W$15, 0),FALSE)), 0, VLOOKUP(VLOOKUP($A626, 'E4 TB Allocation Details'!$A$18:$L$217, MATCH("Customer ID", 'E4 TB Allocation Details'!$A$18:$L$18, 0),FALSE), 'E2 Allocators'!$B$15:$W$361, MATCH(AH$17, 'E2 Allocators'!$B$15:$W$15, 0),FALSE))</f>
        <v>0</v>
      </c>
      <c r="AI626" s="1257">
        <f>IF(ISERROR(VLOOKUP(VLOOKUP($A626, 'E4 TB Allocation Details'!$A$18:$L$217, MATCH("Customer ID", 'E4 TB Allocation Details'!$A$18:$L$18, 0),FALSE), 'E2 Allocators'!$B$15:$W$361, MATCH(AI$17, 'E2 Allocators'!$B$15:$W$15, 0),FALSE)), 0, VLOOKUP(VLOOKUP($A626, 'E4 TB Allocation Details'!$A$18:$L$217, MATCH("Customer ID", 'E4 TB Allocation Details'!$A$18:$L$18, 0),FALSE), 'E2 Allocators'!$B$15:$W$361, MATCH(AI$17, 'E2 Allocators'!$B$15:$W$15, 0),FALSE))</f>
        <v>0</v>
      </c>
      <c r="AJ626" s="1257">
        <f>IF(ISERROR(VLOOKUP(VLOOKUP($A626, 'E4 TB Allocation Details'!$A$18:$L$217, MATCH("Customer ID", 'E4 TB Allocation Details'!$A$18:$L$18, 0),FALSE), 'E2 Allocators'!$B$15:$W$361, MATCH(AJ$17, 'E2 Allocators'!$B$15:$W$15, 0),FALSE)), 0, VLOOKUP(VLOOKUP($A626, 'E4 TB Allocation Details'!$A$18:$L$217, MATCH("Customer ID", 'E4 TB Allocation Details'!$A$18:$L$18, 0),FALSE), 'E2 Allocators'!$B$15:$W$361, MATCH(AJ$17, 'E2 Allocators'!$B$15:$W$15, 0),FALSE))</f>
        <v>0</v>
      </c>
      <c r="AK626" s="1257">
        <f>IF(ISERROR(VLOOKUP(VLOOKUP($A626, 'E4 TB Allocation Details'!$A$18:$L$217, MATCH("Customer ID", 'E4 TB Allocation Details'!$A$18:$L$18, 0),FALSE), 'E2 Allocators'!$B$15:$W$361, MATCH(AK$17, 'E2 Allocators'!$B$15:$W$15, 0),FALSE)), 0, VLOOKUP(VLOOKUP($A626, 'E4 TB Allocation Details'!$A$18:$L$217, MATCH("Customer ID", 'E4 TB Allocation Details'!$A$18:$L$18, 0),FALSE), 'E2 Allocators'!$B$15:$W$361, MATCH(AK$17, 'E2 Allocators'!$B$15:$W$15, 0),FALSE))</f>
        <v>0</v>
      </c>
      <c r="AL626" s="1257">
        <f>IF(ISERROR(VLOOKUP(VLOOKUP($A626, 'E4 TB Allocation Details'!$A$18:$L$217, MATCH("Customer ID", 'E4 TB Allocation Details'!$A$18:$L$18, 0),FALSE), 'E2 Allocators'!$B$15:$W$361, MATCH(AL$17, 'E2 Allocators'!$B$15:$W$15, 0),FALSE)), 0, VLOOKUP(VLOOKUP($A626, 'E4 TB Allocation Details'!$A$18:$L$217, MATCH("Customer ID", 'E4 TB Allocation Details'!$A$18:$L$18, 0),FALSE), 'E2 Allocators'!$B$15:$W$361, MATCH(AL$17, 'E2 Allocators'!$B$15:$W$15, 0),FALSE))</f>
        <v>0</v>
      </c>
      <c r="AM626" s="1257">
        <f>IF(ISERROR(VLOOKUP(VLOOKUP($A626, 'E4 TB Allocation Details'!$A$18:$L$217, MATCH("Customer ID", 'E4 TB Allocation Details'!$A$18:$L$18, 0),FALSE), 'E2 Allocators'!$B$15:$W$361, MATCH(AM$17, 'E2 Allocators'!$B$15:$W$15, 0),FALSE)), 0, VLOOKUP(VLOOKUP($A626, 'E4 TB Allocation Details'!$A$18:$L$217, MATCH("Customer ID", 'E4 TB Allocation Details'!$A$18:$L$18, 0),FALSE), 'E2 Allocators'!$B$15:$W$361, MATCH(AM$17, 'E2 Allocators'!$B$15:$W$15, 0),FALSE))</f>
        <v>0</v>
      </c>
      <c r="AN626" s="1257">
        <f>IF(ISERROR(VLOOKUP(VLOOKUP($A626, 'E4 TB Allocation Details'!$A$18:$L$217, MATCH("Customer ID", 'E4 TB Allocation Details'!$A$18:$L$18, 0),FALSE), 'E2 Allocators'!$B$15:$W$361, MATCH(AN$17, 'E2 Allocators'!$B$15:$W$15, 0),FALSE)), 0, VLOOKUP(VLOOKUP($A626, 'E4 TB Allocation Details'!$A$18:$L$217, MATCH("Customer ID", 'E4 TB Allocation Details'!$A$18:$L$18, 0),FALSE), 'E2 Allocators'!$B$15:$W$361, MATCH(AN$17, 'E2 Allocators'!$B$15:$W$15, 0),FALSE))</f>
        <v>0</v>
      </c>
      <c r="AO626" s="1257">
        <f>IF(ISERROR(VLOOKUP(VLOOKUP($A626, 'E4 TB Allocation Details'!$A$18:$L$217, MATCH("Customer ID", 'E4 TB Allocation Details'!$A$18:$L$18, 0),FALSE), 'E2 Allocators'!$B$15:$W$361, MATCH(AO$17, 'E2 Allocators'!$B$15:$W$15, 0),FALSE)), 0, VLOOKUP(VLOOKUP($A626, 'E4 TB Allocation Details'!$A$18:$L$217, MATCH("Customer ID", 'E4 TB Allocation Details'!$A$18:$L$18, 0),FALSE), 'E2 Allocators'!$B$15:$W$361, MATCH(AO$17, 'E2 Allocators'!$B$15:$W$15, 0),FALSE))</f>
        <v>0</v>
      </c>
      <c r="AP626" s="1257">
        <f>IF(ISERROR(VLOOKUP(VLOOKUP($A626, 'E4 TB Allocation Details'!$A$18:$L$217, MATCH("Customer ID", 'E4 TB Allocation Details'!$A$18:$L$18, 0),FALSE), 'E2 Allocators'!$B$15:$W$361, MATCH(AP$17, 'E2 Allocators'!$B$15:$W$15, 0),FALSE)), 0, VLOOKUP(VLOOKUP($A626, 'E4 TB Allocation Details'!$A$18:$L$217, MATCH("Customer ID", 'E4 TB Allocation Details'!$A$18:$L$18, 0),FALSE), 'E2 Allocators'!$B$15:$W$361, MATCH(AP$17, 'E2 Allocators'!$B$15:$W$15, 0),FALSE))</f>
        <v>0</v>
      </c>
      <c r="AQ626" s="1257">
        <f>IF(ISERROR(VLOOKUP(VLOOKUP($A626, 'E4 TB Allocation Details'!$A$18:$L$217, MATCH("Customer ID", 'E4 TB Allocation Details'!$A$18:$L$18, 0),FALSE), 'E2 Allocators'!$B$15:$W$361, MATCH(AQ$17, 'E2 Allocators'!$B$15:$W$15, 0),FALSE)), 0, VLOOKUP(VLOOKUP($A626, 'E4 TB Allocation Details'!$A$18:$L$217, MATCH("Customer ID", 'E4 TB Allocation Details'!$A$18:$L$18, 0),FALSE), 'E2 Allocators'!$B$15:$W$361, MATCH(AQ$17, 'E2 Allocators'!$B$15:$W$15, 0),FALSE))</f>
        <v>0</v>
      </c>
      <c r="AR626" s="1257">
        <f>IF(ISERROR(VLOOKUP(VLOOKUP($A626, 'E4 TB Allocation Details'!$A$18:$L$217, MATCH("Customer ID", 'E4 TB Allocation Details'!$A$18:$L$18, 0),FALSE), 'E2 Allocators'!$B$15:$W$361, MATCH(AR$17, 'E2 Allocators'!$B$15:$W$15, 0),FALSE)), 0, VLOOKUP(VLOOKUP($A626, 'E4 TB Allocation Details'!$A$18:$L$217, MATCH("Customer ID", 'E4 TB Allocation Details'!$A$18:$L$18, 0),FALSE), 'E2 Allocators'!$B$15:$W$361, MATCH(AR$17, 'E2 Allocators'!$B$15:$W$15, 0),FALSE))</f>
        <v>0</v>
      </c>
      <c r="AS626" s="1257">
        <f>IF(ISERROR(VLOOKUP(VLOOKUP($A626, 'E4 TB Allocation Details'!$A$18:$L$217, MATCH("Customer ID", 'E4 TB Allocation Details'!$A$18:$L$18, 0),FALSE), 'E2 Allocators'!$B$15:$W$361, MATCH(AS$17, 'E2 Allocators'!$B$15:$W$15, 0),FALSE)), 0, VLOOKUP(VLOOKUP($A626, 'E4 TB Allocation Details'!$A$18:$L$217, MATCH("Customer ID", 'E4 TB Allocation Details'!$A$18:$L$18, 0),FALSE), 'E2 Allocators'!$B$15:$W$361, MATCH(AS$17, 'E2 Allocators'!$B$15:$W$15, 0),FALSE))</f>
        <v>0</v>
      </c>
      <c r="AT626" s="1257">
        <f>IF(ISERROR(VLOOKUP(VLOOKUP($A626, 'E4 TB Allocation Details'!$A$18:$L$217, MATCH("Customer ID", 'E4 TB Allocation Details'!$A$18:$L$18, 0),FALSE), 'E2 Allocators'!$B$15:$W$361, MATCH(AT$17, 'E2 Allocators'!$B$15:$W$15, 0),FALSE)), 0, VLOOKUP(VLOOKUP($A626, 'E4 TB Allocation Details'!$A$18:$L$217, MATCH("Customer ID", 'E4 TB Allocation Details'!$A$18:$L$18, 0),FALSE), 'E2 Allocators'!$B$15:$W$361, MATCH(AT$17, 'E2 Allocators'!$B$15:$W$15, 0),FALSE))</f>
        <v>0</v>
      </c>
      <c r="AU626" s="1257">
        <f>IF(ISERROR(VLOOKUP(VLOOKUP($A626, 'E4 TB Allocation Details'!$A$18:$L$217, MATCH("Customer ID", 'E4 TB Allocation Details'!$A$18:$L$18, 0),FALSE), 'E2 Allocators'!$B$15:$W$361, MATCH(AU$17, 'E2 Allocators'!$B$15:$W$15, 0),FALSE)), 0, VLOOKUP(VLOOKUP($A626, 'E4 TB Allocation Details'!$A$18:$L$217, MATCH("Customer ID", 'E4 TB Allocation Details'!$A$18:$L$18, 0),FALSE), 'E2 Allocators'!$B$15:$W$361, MATCH(AU$17, 'E2 Allocators'!$B$15:$W$15, 0),FALSE))</f>
        <v>0</v>
      </c>
      <c r="AV626" s="1262">
        <f t="shared" si="965"/>
        <v>0</v>
      </c>
      <c r="AW626" s="1259"/>
      <c r="AX626" s="1259"/>
      <c r="AY626" s="1259"/>
      <c r="AZ626" s="1259"/>
      <c r="BA626" s="1259"/>
      <c r="BB626" s="1259"/>
      <c r="BC626" s="1259"/>
      <c r="BD626" s="1259"/>
      <c r="BE626" s="1259"/>
      <c r="BF626" s="1259"/>
      <c r="BG626" s="1259"/>
      <c r="BH626" s="1259"/>
      <c r="BI626" s="1259"/>
      <c r="BJ626" s="1259"/>
      <c r="BK626" s="1259"/>
      <c r="BL626" s="1259"/>
      <c r="BM626" s="1259"/>
      <c r="BN626" s="1259"/>
      <c r="BO626" s="1259"/>
      <c r="BP626" s="1259"/>
      <c r="BQ626" s="1260"/>
    </row>
    <row r="627" spans="1:69" s="234" customFormat="1" ht="12.75" x14ac:dyDescent="0.2">
      <c r="A627" s="1261" t="s">
        <v>877</v>
      </c>
      <c r="B627" s="1254" t="s">
        <v>399</v>
      </c>
      <c r="C627" s="1255">
        <v>1</v>
      </c>
      <c r="D627" s="1256">
        <f t="shared" si="962"/>
        <v>1</v>
      </c>
      <c r="E627" s="1256">
        <f>VLOOKUP($A627,'E1 Categorization'!$A$35:$E$115,5,FALSE)</f>
        <v>0</v>
      </c>
      <c r="F627" s="1256">
        <f t="shared" si="963"/>
        <v>1</v>
      </c>
      <c r="G627" s="1257">
        <f>IF(ISERROR(VLOOKUP(VLOOKUP($A627, 'E4 TB Allocation Details'!$A$18:$L$217, MATCH("Demand ID", 'E4 TB Allocation Details'!$A$18:$L$18, 0),FALSE), 'E2 Allocators'!$B$15:$W$361, MATCH(G$17, 'E2 Allocators'!$B$15:$W$15, 0),FALSE)), 0, VLOOKUP(VLOOKUP($A627, 'E4 TB Allocation Details'!$A$18:$L$217, MATCH("Demand ID", 'E4 TB Allocation Details'!$A$18:$L$18, 0),FALSE), 'E2 Allocators'!$B$15:$W$361, MATCH(G$17, 'E2 Allocators'!$B$15:$W$15, 0),FALSE))</f>
        <v>0.327249628138367</v>
      </c>
      <c r="H627" s="1257">
        <f>IF(ISERROR(VLOOKUP(VLOOKUP($A627, 'E4 TB Allocation Details'!$A$18:$L$217, MATCH("Demand ID", 'E4 TB Allocation Details'!$A$18:$L$18, 0),FALSE), 'E2 Allocators'!$B$15:$W$361, MATCH(H$17, 'E2 Allocators'!$B$15:$W$15, 0),FALSE)), 0, VLOOKUP(VLOOKUP($A627, 'E4 TB Allocation Details'!$A$18:$L$217, MATCH("Demand ID", 'E4 TB Allocation Details'!$A$18:$L$18, 0),FALSE), 'E2 Allocators'!$B$15:$W$361, MATCH(H$17, 'E2 Allocators'!$B$15:$W$15, 0),FALSE))</f>
        <v>8.7737977540411807E-2</v>
      </c>
      <c r="I627" s="1257">
        <f>IF(ISERROR(VLOOKUP(VLOOKUP($A627, 'E4 TB Allocation Details'!$A$18:$L$217, MATCH("Demand ID", 'E4 TB Allocation Details'!$A$18:$L$18, 0),FALSE), 'E2 Allocators'!$B$15:$W$361, MATCH(I$17, 'E2 Allocators'!$B$15:$W$15, 0),FALSE)), 0, VLOOKUP(VLOOKUP($A627, 'E4 TB Allocation Details'!$A$18:$L$217, MATCH("Demand ID", 'E4 TB Allocation Details'!$A$18:$L$18, 0),FALSE), 'E2 Allocators'!$B$15:$W$361, MATCH(I$17, 'E2 Allocators'!$B$15:$W$15, 0),FALSE))</f>
        <v>0.21223961004216466</v>
      </c>
      <c r="J627" s="1257">
        <f>IF(ISERROR(VLOOKUP(VLOOKUP($A627, 'E4 TB Allocation Details'!$A$18:$L$217, MATCH("Demand ID", 'E4 TB Allocation Details'!$A$18:$L$18, 0),FALSE), 'E2 Allocators'!$B$15:$W$361, MATCH(J$17, 'E2 Allocators'!$B$15:$W$15, 0),FALSE)), 0, VLOOKUP(VLOOKUP($A627, 'E4 TB Allocation Details'!$A$18:$L$217, MATCH("Demand ID", 'E4 TB Allocation Details'!$A$18:$L$18, 0),FALSE), 'E2 Allocators'!$B$15:$W$361, MATCH(J$17, 'E2 Allocators'!$B$15:$W$15, 0),FALSE))</f>
        <v>0</v>
      </c>
      <c r="K627" s="1257">
        <f>IF(ISERROR(VLOOKUP(VLOOKUP($A627, 'E4 TB Allocation Details'!$A$18:$L$217, MATCH("Demand ID", 'E4 TB Allocation Details'!$A$18:$L$18, 0),FALSE), 'E2 Allocators'!$B$15:$W$361, MATCH(K$17, 'E2 Allocators'!$B$15:$W$15, 0),FALSE)), 0, VLOOKUP(VLOOKUP($A627, 'E4 TB Allocation Details'!$A$18:$L$217, MATCH("Demand ID", 'E4 TB Allocation Details'!$A$18:$L$18, 0),FALSE), 'E2 Allocators'!$B$15:$W$361, MATCH(K$17, 'E2 Allocators'!$B$15:$W$15, 0),FALSE))</f>
        <v>0.1418009119878379</v>
      </c>
      <c r="L627" s="1257">
        <f>IF(ISERROR(VLOOKUP(VLOOKUP($A627, 'E4 TB Allocation Details'!$A$18:$L$217, MATCH("Demand ID", 'E4 TB Allocation Details'!$A$18:$L$18, 0),FALSE), 'E2 Allocators'!$B$15:$W$361, MATCH(L$17, 'E2 Allocators'!$B$15:$W$15, 0),FALSE)), 0, VLOOKUP(VLOOKUP($A627, 'E4 TB Allocation Details'!$A$18:$L$217, MATCH("Demand ID", 'E4 TB Allocation Details'!$A$18:$L$18, 0),FALSE), 'E2 Allocators'!$B$15:$W$361, MATCH(L$17, 'E2 Allocators'!$B$15:$W$15, 0),FALSE))</f>
        <v>0.21852846482673824</v>
      </c>
      <c r="M627" s="1257">
        <f>IF(ISERROR(VLOOKUP(VLOOKUP($A627, 'E4 TB Allocation Details'!$A$18:$L$217, MATCH("Demand ID", 'E4 TB Allocation Details'!$A$18:$L$18, 0),FALSE), 'E2 Allocators'!$B$15:$W$361, MATCH(M$17, 'E2 Allocators'!$B$15:$W$15, 0),FALSE)), 0, VLOOKUP(VLOOKUP($A627, 'E4 TB Allocation Details'!$A$18:$L$217, MATCH("Demand ID", 'E4 TB Allocation Details'!$A$18:$L$18, 0),FALSE), 'E2 Allocators'!$B$15:$W$361, MATCH(M$17, 'E2 Allocators'!$B$15:$W$15, 0),FALSE))</f>
        <v>9.961721703243347E-3</v>
      </c>
      <c r="N627" s="1257">
        <f>IF(ISERROR(VLOOKUP(VLOOKUP($A627, 'E4 TB Allocation Details'!$A$18:$L$217, MATCH("Demand ID", 'E4 TB Allocation Details'!$A$18:$L$18, 0),FALSE), 'E2 Allocators'!$B$15:$W$361, MATCH(N$17, 'E2 Allocators'!$B$15:$W$15, 0),FALSE)), 0, VLOOKUP(VLOOKUP($A627, 'E4 TB Allocation Details'!$A$18:$L$217, MATCH("Demand ID", 'E4 TB Allocation Details'!$A$18:$L$18, 0),FALSE), 'E2 Allocators'!$B$15:$W$361, MATCH(N$17, 'E2 Allocators'!$B$15:$W$15, 0),FALSE))</f>
        <v>6.3075955689159127E-4</v>
      </c>
      <c r="O627" s="1257">
        <f>IF(ISERROR(VLOOKUP(VLOOKUP($A627, 'E4 TB Allocation Details'!$A$18:$L$217, MATCH("Demand ID", 'E4 TB Allocation Details'!$A$18:$L$18, 0),FALSE), 'E2 Allocators'!$B$15:$W$361, MATCH(O$17, 'E2 Allocators'!$B$15:$W$15, 0),FALSE)), 0, VLOOKUP(VLOOKUP($A627, 'E4 TB Allocation Details'!$A$18:$L$217, MATCH("Demand ID", 'E4 TB Allocation Details'!$A$18:$L$18, 0),FALSE), 'E2 Allocators'!$B$15:$W$361, MATCH(O$17, 'E2 Allocators'!$B$15:$W$15, 0),FALSE))</f>
        <v>1.8509262043455339E-3</v>
      </c>
      <c r="P627" s="1257">
        <f>IF(ISERROR(VLOOKUP(VLOOKUP($A627, 'E4 TB Allocation Details'!$A$18:$L$217, MATCH("Demand ID", 'E4 TB Allocation Details'!$A$18:$L$18, 0),FALSE), 'E2 Allocators'!$B$15:$W$361, MATCH(P$17, 'E2 Allocators'!$B$15:$W$15, 0),FALSE)), 0, VLOOKUP(VLOOKUP($A627, 'E4 TB Allocation Details'!$A$18:$L$217, MATCH("Demand ID", 'E4 TB Allocation Details'!$A$18:$L$18, 0),FALSE), 'E2 Allocators'!$B$15:$W$361, MATCH(P$17, 'E2 Allocators'!$B$15:$W$15, 0),FALSE))</f>
        <v>0</v>
      </c>
      <c r="Q627" s="1257">
        <f>IF(ISERROR(VLOOKUP(VLOOKUP($A627, 'E4 TB Allocation Details'!$A$18:$L$217, MATCH("Demand ID", 'E4 TB Allocation Details'!$A$18:$L$18, 0),FALSE), 'E2 Allocators'!$B$15:$W$361, MATCH(Q$17, 'E2 Allocators'!$B$15:$W$15, 0),FALSE)), 0, VLOOKUP(VLOOKUP($A627, 'E4 TB Allocation Details'!$A$18:$L$217, MATCH("Demand ID", 'E4 TB Allocation Details'!$A$18:$L$18, 0),FALSE), 'E2 Allocators'!$B$15:$W$361, MATCH(Q$17, 'E2 Allocators'!$B$15:$W$15, 0),FALSE))</f>
        <v>0</v>
      </c>
      <c r="R627" s="1257">
        <f>IF(ISERROR(VLOOKUP(VLOOKUP($A627, 'E4 TB Allocation Details'!$A$18:$L$217, MATCH("Demand ID", 'E4 TB Allocation Details'!$A$18:$L$18, 0),FALSE), 'E2 Allocators'!$B$15:$W$361, MATCH(R$17, 'E2 Allocators'!$B$15:$W$15, 0),FALSE)), 0, VLOOKUP(VLOOKUP($A627, 'E4 TB Allocation Details'!$A$18:$L$217, MATCH("Demand ID", 'E4 TB Allocation Details'!$A$18:$L$18, 0),FALSE), 'E2 Allocators'!$B$15:$W$361, MATCH(R$17, 'E2 Allocators'!$B$15:$W$15, 0),FALSE))</f>
        <v>0</v>
      </c>
      <c r="S627" s="1257">
        <f>IF(ISERROR(VLOOKUP(VLOOKUP($A627, 'E4 TB Allocation Details'!$A$18:$L$217, MATCH("Demand ID", 'E4 TB Allocation Details'!$A$18:$L$18, 0),FALSE), 'E2 Allocators'!$B$15:$W$361, MATCH(S$17, 'E2 Allocators'!$B$15:$W$15, 0),FALSE)), 0, VLOOKUP(VLOOKUP($A627, 'E4 TB Allocation Details'!$A$18:$L$217, MATCH("Demand ID", 'E4 TB Allocation Details'!$A$18:$L$18, 0),FALSE), 'E2 Allocators'!$B$15:$W$361, MATCH(S$17, 'E2 Allocators'!$B$15:$W$15, 0),FALSE))</f>
        <v>0</v>
      </c>
      <c r="T627" s="1257">
        <f>IF(ISERROR(VLOOKUP(VLOOKUP($A627, 'E4 TB Allocation Details'!$A$18:$L$217, MATCH("Demand ID", 'E4 TB Allocation Details'!$A$18:$L$18, 0),FALSE), 'E2 Allocators'!$B$15:$W$361, MATCH(T$17, 'E2 Allocators'!$B$15:$W$15, 0),FALSE)), 0, VLOOKUP(VLOOKUP($A627, 'E4 TB Allocation Details'!$A$18:$L$217, MATCH("Demand ID", 'E4 TB Allocation Details'!$A$18:$L$18, 0),FALSE), 'E2 Allocators'!$B$15:$W$361, MATCH(T$17, 'E2 Allocators'!$B$15:$W$15, 0),FALSE))</f>
        <v>0</v>
      </c>
      <c r="U627" s="1257">
        <f>IF(ISERROR(VLOOKUP(VLOOKUP($A627, 'E4 TB Allocation Details'!$A$18:$L$217, MATCH("Demand ID", 'E4 TB Allocation Details'!$A$18:$L$18, 0),FALSE), 'E2 Allocators'!$B$15:$W$361, MATCH(U$17, 'E2 Allocators'!$B$15:$W$15, 0),FALSE)), 0, VLOOKUP(VLOOKUP($A627, 'E4 TB Allocation Details'!$A$18:$L$217, MATCH("Demand ID", 'E4 TB Allocation Details'!$A$18:$L$18, 0),FALSE), 'E2 Allocators'!$B$15:$W$361, MATCH(U$17, 'E2 Allocators'!$B$15:$W$15, 0),FALSE))</f>
        <v>0</v>
      </c>
      <c r="V627" s="1257">
        <f>IF(ISERROR(VLOOKUP(VLOOKUP($A627, 'E4 TB Allocation Details'!$A$18:$L$217, MATCH("Demand ID", 'E4 TB Allocation Details'!$A$18:$L$18, 0),FALSE), 'E2 Allocators'!$B$15:$W$361, MATCH(V$17, 'E2 Allocators'!$B$15:$W$15, 0),FALSE)), 0, VLOOKUP(VLOOKUP($A627, 'E4 TB Allocation Details'!$A$18:$L$217, MATCH("Demand ID", 'E4 TB Allocation Details'!$A$18:$L$18, 0),FALSE), 'E2 Allocators'!$B$15:$W$361, MATCH(V$17, 'E2 Allocators'!$B$15:$W$15, 0),FALSE))</f>
        <v>0</v>
      </c>
      <c r="W627" s="1257">
        <f>IF(ISERROR(VLOOKUP(VLOOKUP($A627, 'E4 TB Allocation Details'!$A$18:$L$217, MATCH("Demand ID", 'E4 TB Allocation Details'!$A$18:$L$18, 0),FALSE), 'E2 Allocators'!$B$15:$W$361, MATCH(W$17, 'E2 Allocators'!$B$15:$W$15, 0),FALSE)), 0, VLOOKUP(VLOOKUP($A627, 'E4 TB Allocation Details'!$A$18:$L$217, MATCH("Demand ID", 'E4 TB Allocation Details'!$A$18:$L$18, 0),FALSE), 'E2 Allocators'!$B$15:$W$361, MATCH(W$17, 'E2 Allocators'!$B$15:$W$15, 0),FALSE))</f>
        <v>0</v>
      </c>
      <c r="X627" s="1257">
        <f>IF(ISERROR(VLOOKUP(VLOOKUP($A627, 'E4 TB Allocation Details'!$A$18:$L$217, MATCH("Demand ID", 'E4 TB Allocation Details'!$A$18:$L$18, 0),FALSE), 'E2 Allocators'!$B$15:$W$361, MATCH(X$17, 'E2 Allocators'!$B$15:$W$15, 0),FALSE)), 0, VLOOKUP(VLOOKUP($A627, 'E4 TB Allocation Details'!$A$18:$L$217, MATCH("Demand ID", 'E4 TB Allocation Details'!$A$18:$L$18, 0),FALSE), 'E2 Allocators'!$B$15:$W$361, MATCH(X$17, 'E2 Allocators'!$B$15:$W$15, 0),FALSE))</f>
        <v>0</v>
      </c>
      <c r="Y627" s="1257">
        <f>IF(ISERROR(VLOOKUP(VLOOKUP($A627, 'E4 TB Allocation Details'!$A$18:$L$217, MATCH("Demand ID", 'E4 TB Allocation Details'!$A$18:$L$18, 0),FALSE), 'E2 Allocators'!$B$15:$W$361, MATCH(Y$17, 'E2 Allocators'!$B$15:$W$15, 0),FALSE)), 0, VLOOKUP(VLOOKUP($A627, 'E4 TB Allocation Details'!$A$18:$L$217, MATCH("Demand ID", 'E4 TB Allocation Details'!$A$18:$L$18, 0),FALSE), 'E2 Allocators'!$B$15:$W$361, MATCH(Y$17, 'E2 Allocators'!$B$15:$W$15, 0),FALSE))</f>
        <v>0</v>
      </c>
      <c r="Z627" s="1257">
        <f>IF(ISERROR(VLOOKUP(VLOOKUP($A627, 'E4 TB Allocation Details'!$A$18:$L$217, MATCH("Demand ID", 'E4 TB Allocation Details'!$A$18:$L$18, 0),FALSE), 'E2 Allocators'!$B$15:$W$361, MATCH(Z$17, 'E2 Allocators'!$B$15:$W$15, 0),FALSE)), 0, VLOOKUP(VLOOKUP($A627, 'E4 TB Allocation Details'!$A$18:$L$217, MATCH("Demand ID", 'E4 TB Allocation Details'!$A$18:$L$18, 0),FALSE), 'E2 Allocators'!$B$15:$W$361, MATCH(Z$17, 'E2 Allocators'!$B$15:$W$15, 0),FALSE))</f>
        <v>0</v>
      </c>
      <c r="AA627" s="1262">
        <f t="shared" si="964"/>
        <v>1.0000000000000002</v>
      </c>
      <c r="AB627" s="1257">
        <f>IF(ISERROR(VLOOKUP(VLOOKUP($A627, 'E4 TB Allocation Details'!$A$18:$L$217, MATCH("Customer ID", 'E4 TB Allocation Details'!$A$18:$L$18, 0),FALSE), 'E2 Allocators'!$B$15:$W$361, MATCH(AB$17, 'E2 Allocators'!$B$15:$W$15, 0),FALSE)), 0, VLOOKUP(VLOOKUP($A627, 'E4 TB Allocation Details'!$A$18:$L$217, MATCH("Customer ID", 'E4 TB Allocation Details'!$A$18:$L$18, 0),FALSE), 'E2 Allocators'!$B$15:$W$361, MATCH(AB$17, 'E2 Allocators'!$B$15:$W$15, 0),FALSE))</f>
        <v>0</v>
      </c>
      <c r="AC627" s="1257">
        <f>IF(ISERROR(VLOOKUP(VLOOKUP($A627, 'E4 TB Allocation Details'!$A$18:$L$217, MATCH("Customer ID", 'E4 TB Allocation Details'!$A$18:$L$18, 0),FALSE), 'E2 Allocators'!$B$15:$W$361, MATCH(AC$17, 'E2 Allocators'!$B$15:$W$15, 0),FALSE)), 0, VLOOKUP(VLOOKUP($A627, 'E4 TB Allocation Details'!$A$18:$L$217, MATCH("Customer ID", 'E4 TB Allocation Details'!$A$18:$L$18, 0),FALSE), 'E2 Allocators'!$B$15:$W$361, MATCH(AC$17, 'E2 Allocators'!$B$15:$W$15, 0),FALSE))</f>
        <v>0</v>
      </c>
      <c r="AD627" s="1257">
        <f>IF(ISERROR(VLOOKUP(VLOOKUP($A627, 'E4 TB Allocation Details'!$A$18:$L$217, MATCH("Customer ID", 'E4 TB Allocation Details'!$A$18:$L$18, 0),FALSE), 'E2 Allocators'!$B$15:$W$361, MATCH(AD$17, 'E2 Allocators'!$B$15:$W$15, 0),FALSE)), 0, VLOOKUP(VLOOKUP($A627, 'E4 TB Allocation Details'!$A$18:$L$217, MATCH("Customer ID", 'E4 TB Allocation Details'!$A$18:$L$18, 0),FALSE), 'E2 Allocators'!$B$15:$W$361, MATCH(AD$17, 'E2 Allocators'!$B$15:$W$15, 0),FALSE))</f>
        <v>0</v>
      </c>
      <c r="AE627" s="1257">
        <f>IF(ISERROR(VLOOKUP(VLOOKUP($A627, 'E4 TB Allocation Details'!$A$18:$L$217, MATCH("Customer ID", 'E4 TB Allocation Details'!$A$18:$L$18, 0),FALSE), 'E2 Allocators'!$B$15:$W$361, MATCH(AE$17, 'E2 Allocators'!$B$15:$W$15, 0),FALSE)), 0, VLOOKUP(VLOOKUP($A627, 'E4 TB Allocation Details'!$A$18:$L$217, MATCH("Customer ID", 'E4 TB Allocation Details'!$A$18:$L$18, 0),FALSE), 'E2 Allocators'!$B$15:$W$361, MATCH(AE$17, 'E2 Allocators'!$B$15:$W$15, 0),FALSE))</f>
        <v>0</v>
      </c>
      <c r="AF627" s="1257">
        <f>IF(ISERROR(VLOOKUP(VLOOKUP($A627, 'E4 TB Allocation Details'!$A$18:$L$217, MATCH("Customer ID", 'E4 TB Allocation Details'!$A$18:$L$18, 0),FALSE), 'E2 Allocators'!$B$15:$W$361, MATCH(AF$17, 'E2 Allocators'!$B$15:$W$15, 0),FALSE)), 0, VLOOKUP(VLOOKUP($A627, 'E4 TB Allocation Details'!$A$18:$L$217, MATCH("Customer ID", 'E4 TB Allocation Details'!$A$18:$L$18, 0),FALSE), 'E2 Allocators'!$B$15:$W$361, MATCH(AF$17, 'E2 Allocators'!$B$15:$W$15, 0),FALSE))</f>
        <v>0</v>
      </c>
      <c r="AG627" s="1257">
        <f>IF(ISERROR(VLOOKUP(VLOOKUP($A627, 'E4 TB Allocation Details'!$A$18:$L$217, MATCH("Customer ID", 'E4 TB Allocation Details'!$A$18:$L$18, 0),FALSE), 'E2 Allocators'!$B$15:$W$361, MATCH(AG$17, 'E2 Allocators'!$B$15:$W$15, 0),FALSE)), 0, VLOOKUP(VLOOKUP($A627, 'E4 TB Allocation Details'!$A$18:$L$217, MATCH("Customer ID", 'E4 TB Allocation Details'!$A$18:$L$18, 0),FALSE), 'E2 Allocators'!$B$15:$W$361, MATCH(AG$17, 'E2 Allocators'!$B$15:$W$15, 0),FALSE))</f>
        <v>0</v>
      </c>
      <c r="AH627" s="1257">
        <f>IF(ISERROR(VLOOKUP(VLOOKUP($A627, 'E4 TB Allocation Details'!$A$18:$L$217, MATCH("Customer ID", 'E4 TB Allocation Details'!$A$18:$L$18, 0),FALSE), 'E2 Allocators'!$B$15:$W$361, MATCH(AH$17, 'E2 Allocators'!$B$15:$W$15, 0),FALSE)), 0, VLOOKUP(VLOOKUP($A627, 'E4 TB Allocation Details'!$A$18:$L$217, MATCH("Customer ID", 'E4 TB Allocation Details'!$A$18:$L$18, 0),FALSE), 'E2 Allocators'!$B$15:$W$361, MATCH(AH$17, 'E2 Allocators'!$B$15:$W$15, 0),FALSE))</f>
        <v>0</v>
      </c>
      <c r="AI627" s="1257">
        <f>IF(ISERROR(VLOOKUP(VLOOKUP($A627, 'E4 TB Allocation Details'!$A$18:$L$217, MATCH("Customer ID", 'E4 TB Allocation Details'!$A$18:$L$18, 0),FALSE), 'E2 Allocators'!$B$15:$W$361, MATCH(AI$17, 'E2 Allocators'!$B$15:$W$15, 0),FALSE)), 0, VLOOKUP(VLOOKUP($A627, 'E4 TB Allocation Details'!$A$18:$L$217, MATCH("Customer ID", 'E4 TB Allocation Details'!$A$18:$L$18, 0),FALSE), 'E2 Allocators'!$B$15:$W$361, MATCH(AI$17, 'E2 Allocators'!$B$15:$W$15, 0),FALSE))</f>
        <v>0</v>
      </c>
      <c r="AJ627" s="1257">
        <f>IF(ISERROR(VLOOKUP(VLOOKUP($A627, 'E4 TB Allocation Details'!$A$18:$L$217, MATCH("Customer ID", 'E4 TB Allocation Details'!$A$18:$L$18, 0),FALSE), 'E2 Allocators'!$B$15:$W$361, MATCH(AJ$17, 'E2 Allocators'!$B$15:$W$15, 0),FALSE)), 0, VLOOKUP(VLOOKUP($A627, 'E4 TB Allocation Details'!$A$18:$L$217, MATCH("Customer ID", 'E4 TB Allocation Details'!$A$18:$L$18, 0),FALSE), 'E2 Allocators'!$B$15:$W$361, MATCH(AJ$17, 'E2 Allocators'!$B$15:$W$15, 0),FALSE))</f>
        <v>0</v>
      </c>
      <c r="AK627" s="1257">
        <f>IF(ISERROR(VLOOKUP(VLOOKUP($A627, 'E4 TB Allocation Details'!$A$18:$L$217, MATCH("Customer ID", 'E4 TB Allocation Details'!$A$18:$L$18, 0),FALSE), 'E2 Allocators'!$B$15:$W$361, MATCH(AK$17, 'E2 Allocators'!$B$15:$W$15, 0),FALSE)), 0, VLOOKUP(VLOOKUP($A627, 'E4 TB Allocation Details'!$A$18:$L$217, MATCH("Customer ID", 'E4 TB Allocation Details'!$A$18:$L$18, 0),FALSE), 'E2 Allocators'!$B$15:$W$361, MATCH(AK$17, 'E2 Allocators'!$B$15:$W$15, 0),FALSE))</f>
        <v>0</v>
      </c>
      <c r="AL627" s="1257">
        <f>IF(ISERROR(VLOOKUP(VLOOKUP($A627, 'E4 TB Allocation Details'!$A$18:$L$217, MATCH("Customer ID", 'E4 TB Allocation Details'!$A$18:$L$18, 0),FALSE), 'E2 Allocators'!$B$15:$W$361, MATCH(AL$17, 'E2 Allocators'!$B$15:$W$15, 0),FALSE)), 0, VLOOKUP(VLOOKUP($A627, 'E4 TB Allocation Details'!$A$18:$L$217, MATCH("Customer ID", 'E4 TB Allocation Details'!$A$18:$L$18, 0),FALSE), 'E2 Allocators'!$B$15:$W$361, MATCH(AL$17, 'E2 Allocators'!$B$15:$W$15, 0),FALSE))</f>
        <v>0</v>
      </c>
      <c r="AM627" s="1257">
        <f>IF(ISERROR(VLOOKUP(VLOOKUP($A627, 'E4 TB Allocation Details'!$A$18:$L$217, MATCH("Customer ID", 'E4 TB Allocation Details'!$A$18:$L$18, 0),FALSE), 'E2 Allocators'!$B$15:$W$361, MATCH(AM$17, 'E2 Allocators'!$B$15:$W$15, 0),FALSE)), 0, VLOOKUP(VLOOKUP($A627, 'E4 TB Allocation Details'!$A$18:$L$217, MATCH("Customer ID", 'E4 TB Allocation Details'!$A$18:$L$18, 0),FALSE), 'E2 Allocators'!$B$15:$W$361, MATCH(AM$17, 'E2 Allocators'!$B$15:$W$15, 0),FALSE))</f>
        <v>0</v>
      </c>
      <c r="AN627" s="1257">
        <f>IF(ISERROR(VLOOKUP(VLOOKUP($A627, 'E4 TB Allocation Details'!$A$18:$L$217, MATCH("Customer ID", 'E4 TB Allocation Details'!$A$18:$L$18, 0),FALSE), 'E2 Allocators'!$B$15:$W$361, MATCH(AN$17, 'E2 Allocators'!$B$15:$W$15, 0),FALSE)), 0, VLOOKUP(VLOOKUP($A627, 'E4 TB Allocation Details'!$A$18:$L$217, MATCH("Customer ID", 'E4 TB Allocation Details'!$A$18:$L$18, 0),FALSE), 'E2 Allocators'!$B$15:$W$361, MATCH(AN$17, 'E2 Allocators'!$B$15:$W$15, 0),FALSE))</f>
        <v>0</v>
      </c>
      <c r="AO627" s="1257">
        <f>IF(ISERROR(VLOOKUP(VLOOKUP($A627, 'E4 TB Allocation Details'!$A$18:$L$217, MATCH("Customer ID", 'E4 TB Allocation Details'!$A$18:$L$18, 0),FALSE), 'E2 Allocators'!$B$15:$W$361, MATCH(AO$17, 'E2 Allocators'!$B$15:$W$15, 0),FALSE)), 0, VLOOKUP(VLOOKUP($A627, 'E4 TB Allocation Details'!$A$18:$L$217, MATCH("Customer ID", 'E4 TB Allocation Details'!$A$18:$L$18, 0),FALSE), 'E2 Allocators'!$B$15:$W$361, MATCH(AO$17, 'E2 Allocators'!$B$15:$W$15, 0),FALSE))</f>
        <v>0</v>
      </c>
      <c r="AP627" s="1257">
        <f>IF(ISERROR(VLOOKUP(VLOOKUP($A627, 'E4 TB Allocation Details'!$A$18:$L$217, MATCH("Customer ID", 'E4 TB Allocation Details'!$A$18:$L$18, 0),FALSE), 'E2 Allocators'!$B$15:$W$361, MATCH(AP$17, 'E2 Allocators'!$B$15:$W$15, 0),FALSE)), 0, VLOOKUP(VLOOKUP($A627, 'E4 TB Allocation Details'!$A$18:$L$217, MATCH("Customer ID", 'E4 TB Allocation Details'!$A$18:$L$18, 0),FALSE), 'E2 Allocators'!$B$15:$W$361, MATCH(AP$17, 'E2 Allocators'!$B$15:$W$15, 0),FALSE))</f>
        <v>0</v>
      </c>
      <c r="AQ627" s="1257">
        <f>IF(ISERROR(VLOOKUP(VLOOKUP($A627, 'E4 TB Allocation Details'!$A$18:$L$217, MATCH("Customer ID", 'E4 TB Allocation Details'!$A$18:$L$18, 0),FALSE), 'E2 Allocators'!$B$15:$W$361, MATCH(AQ$17, 'E2 Allocators'!$B$15:$W$15, 0),FALSE)), 0, VLOOKUP(VLOOKUP($A627, 'E4 TB Allocation Details'!$A$18:$L$217, MATCH("Customer ID", 'E4 TB Allocation Details'!$A$18:$L$18, 0),FALSE), 'E2 Allocators'!$B$15:$W$361, MATCH(AQ$17, 'E2 Allocators'!$B$15:$W$15, 0),FALSE))</f>
        <v>0</v>
      </c>
      <c r="AR627" s="1257">
        <f>IF(ISERROR(VLOOKUP(VLOOKUP($A627, 'E4 TB Allocation Details'!$A$18:$L$217, MATCH("Customer ID", 'E4 TB Allocation Details'!$A$18:$L$18, 0),FALSE), 'E2 Allocators'!$B$15:$W$361, MATCH(AR$17, 'E2 Allocators'!$B$15:$W$15, 0),FALSE)), 0, VLOOKUP(VLOOKUP($A627, 'E4 TB Allocation Details'!$A$18:$L$217, MATCH("Customer ID", 'E4 TB Allocation Details'!$A$18:$L$18, 0),FALSE), 'E2 Allocators'!$B$15:$W$361, MATCH(AR$17, 'E2 Allocators'!$B$15:$W$15, 0),FALSE))</f>
        <v>0</v>
      </c>
      <c r="AS627" s="1257">
        <f>IF(ISERROR(VLOOKUP(VLOOKUP($A627, 'E4 TB Allocation Details'!$A$18:$L$217, MATCH("Customer ID", 'E4 TB Allocation Details'!$A$18:$L$18, 0),FALSE), 'E2 Allocators'!$B$15:$W$361, MATCH(AS$17, 'E2 Allocators'!$B$15:$W$15, 0),FALSE)), 0, VLOOKUP(VLOOKUP($A627, 'E4 TB Allocation Details'!$A$18:$L$217, MATCH("Customer ID", 'E4 TB Allocation Details'!$A$18:$L$18, 0),FALSE), 'E2 Allocators'!$B$15:$W$361, MATCH(AS$17, 'E2 Allocators'!$B$15:$W$15, 0),FALSE))</f>
        <v>0</v>
      </c>
      <c r="AT627" s="1257">
        <f>IF(ISERROR(VLOOKUP(VLOOKUP($A627, 'E4 TB Allocation Details'!$A$18:$L$217, MATCH("Customer ID", 'E4 TB Allocation Details'!$A$18:$L$18, 0),FALSE), 'E2 Allocators'!$B$15:$W$361, MATCH(AT$17, 'E2 Allocators'!$B$15:$W$15, 0),FALSE)), 0, VLOOKUP(VLOOKUP($A627, 'E4 TB Allocation Details'!$A$18:$L$217, MATCH("Customer ID", 'E4 TB Allocation Details'!$A$18:$L$18, 0),FALSE), 'E2 Allocators'!$B$15:$W$361, MATCH(AT$17, 'E2 Allocators'!$B$15:$W$15, 0),FALSE))</f>
        <v>0</v>
      </c>
      <c r="AU627" s="1257">
        <f>IF(ISERROR(VLOOKUP(VLOOKUP($A627, 'E4 TB Allocation Details'!$A$18:$L$217, MATCH("Customer ID", 'E4 TB Allocation Details'!$A$18:$L$18, 0),FALSE), 'E2 Allocators'!$B$15:$W$361, MATCH(AU$17, 'E2 Allocators'!$B$15:$W$15, 0),FALSE)), 0, VLOOKUP(VLOOKUP($A627, 'E4 TB Allocation Details'!$A$18:$L$217, MATCH("Customer ID", 'E4 TB Allocation Details'!$A$18:$L$18, 0),FALSE), 'E2 Allocators'!$B$15:$W$361, MATCH(AU$17, 'E2 Allocators'!$B$15:$W$15, 0),FALSE))</f>
        <v>0</v>
      </c>
      <c r="AV627" s="1262">
        <f t="shared" si="965"/>
        <v>0</v>
      </c>
      <c r="AW627" s="1259"/>
      <c r="AX627" s="1259"/>
      <c r="AY627" s="1259"/>
      <c r="AZ627" s="1259"/>
      <c r="BA627" s="1259"/>
      <c r="BB627" s="1259"/>
      <c r="BC627" s="1259"/>
      <c r="BD627" s="1259"/>
      <c r="BE627" s="1259"/>
      <c r="BF627" s="1259"/>
      <c r="BG627" s="1259"/>
      <c r="BH627" s="1259"/>
      <c r="BI627" s="1259"/>
      <c r="BJ627" s="1259"/>
      <c r="BK627" s="1259"/>
      <c r="BL627" s="1259"/>
      <c r="BM627" s="1259"/>
      <c r="BN627" s="1259"/>
      <c r="BO627" s="1259"/>
      <c r="BP627" s="1259"/>
      <c r="BQ627" s="1260"/>
    </row>
    <row r="628" spans="1:69" s="234" customFormat="1" ht="12.75" x14ac:dyDescent="0.2">
      <c r="A628" s="1261" t="s">
        <v>878</v>
      </c>
      <c r="B628" s="1254" t="s">
        <v>400</v>
      </c>
      <c r="C628" s="1255">
        <v>1</v>
      </c>
      <c r="D628" s="1256">
        <f t="shared" si="962"/>
        <v>0.6</v>
      </c>
      <c r="E628" s="1256">
        <f>VLOOKUP($A628,'E1 Categorization'!$A$35:$E$115,5,FALSE)</f>
        <v>0.4</v>
      </c>
      <c r="F628" s="1256">
        <f t="shared" si="963"/>
        <v>1</v>
      </c>
      <c r="G628" s="1257">
        <f>IF(ISERROR(VLOOKUP(VLOOKUP($A628, 'E4 TB Allocation Details'!$A$18:$L$217, MATCH("Demand ID", 'E4 TB Allocation Details'!$A$18:$L$18, 0),FALSE), 'E2 Allocators'!$B$15:$W$361, MATCH(G$17, 'E2 Allocators'!$B$15:$W$15, 0),FALSE)), 0, VLOOKUP(VLOOKUP($A628, 'E4 TB Allocation Details'!$A$18:$L$217, MATCH("Demand ID", 'E4 TB Allocation Details'!$A$18:$L$18, 0),FALSE), 'E2 Allocators'!$B$15:$W$361, MATCH(G$17, 'E2 Allocators'!$B$15:$W$15, 0),FALSE))</f>
        <v>0.29049993032902316</v>
      </c>
      <c r="H628" s="1257">
        <f>IF(ISERROR(VLOOKUP(VLOOKUP($A628, 'E4 TB Allocation Details'!$A$18:$L$217, MATCH("Demand ID", 'E4 TB Allocation Details'!$A$18:$L$18, 0),FALSE), 'E2 Allocators'!$B$15:$W$361, MATCH(H$17, 'E2 Allocators'!$B$15:$W$15, 0),FALSE)), 0, VLOOKUP(VLOOKUP($A628, 'E4 TB Allocation Details'!$A$18:$L$217, MATCH("Demand ID", 'E4 TB Allocation Details'!$A$18:$L$18, 0),FALSE), 'E2 Allocators'!$B$15:$W$361, MATCH(H$17, 'E2 Allocators'!$B$15:$W$15, 0),FALSE))</f>
        <v>0.10022604616490265</v>
      </c>
      <c r="I628" s="1257">
        <f>IF(ISERROR(VLOOKUP(VLOOKUP($A628, 'E4 TB Allocation Details'!$A$18:$L$217, MATCH("Demand ID", 'E4 TB Allocation Details'!$A$18:$L$18, 0),FALSE), 'E2 Allocators'!$B$15:$W$361, MATCH(I$17, 'E2 Allocators'!$B$15:$W$15, 0),FALSE)), 0, VLOOKUP(VLOOKUP($A628, 'E4 TB Allocation Details'!$A$18:$L$217, MATCH("Demand ID", 'E4 TB Allocation Details'!$A$18:$L$18, 0),FALSE), 'E2 Allocators'!$B$15:$W$361, MATCH(I$17, 'E2 Allocators'!$B$15:$W$15, 0),FALSE))</f>
        <v>0.23666795682162833</v>
      </c>
      <c r="J628" s="1257">
        <f>IF(ISERROR(VLOOKUP(VLOOKUP($A628, 'E4 TB Allocation Details'!$A$18:$L$217, MATCH("Demand ID", 'E4 TB Allocation Details'!$A$18:$L$18, 0),FALSE), 'E2 Allocators'!$B$15:$W$361, MATCH(J$17, 'E2 Allocators'!$B$15:$W$15, 0),FALSE)), 0, VLOOKUP(VLOOKUP($A628, 'E4 TB Allocation Details'!$A$18:$L$217, MATCH("Demand ID", 'E4 TB Allocation Details'!$A$18:$L$18, 0),FALSE), 'E2 Allocators'!$B$15:$W$361, MATCH(J$17, 'E2 Allocators'!$B$15:$W$15, 0),FALSE))</f>
        <v>0</v>
      </c>
      <c r="K628" s="1257">
        <f>IF(ISERROR(VLOOKUP(VLOOKUP($A628, 'E4 TB Allocation Details'!$A$18:$L$217, MATCH("Demand ID", 'E4 TB Allocation Details'!$A$18:$L$18, 0),FALSE), 'E2 Allocators'!$B$15:$W$361, MATCH(K$17, 'E2 Allocators'!$B$15:$W$15, 0),FALSE)), 0, VLOOKUP(VLOOKUP($A628, 'E4 TB Allocation Details'!$A$18:$L$217, MATCH("Demand ID", 'E4 TB Allocation Details'!$A$18:$L$18, 0),FALSE), 'E2 Allocators'!$B$15:$W$361, MATCH(K$17, 'E2 Allocators'!$B$15:$W$15, 0),FALSE))</f>
        <v>0.15132484131723947</v>
      </c>
      <c r="L628" s="1257">
        <f>IF(ISERROR(VLOOKUP(VLOOKUP($A628, 'E4 TB Allocation Details'!$A$18:$L$217, MATCH("Demand ID", 'E4 TB Allocation Details'!$A$18:$L$18, 0),FALSE), 'E2 Allocators'!$B$15:$W$361, MATCH(L$17, 'E2 Allocators'!$B$15:$W$15, 0),FALSE)), 0, VLOOKUP(VLOOKUP($A628, 'E4 TB Allocation Details'!$A$18:$L$217, MATCH("Demand ID", 'E4 TB Allocation Details'!$A$18:$L$18, 0),FALSE), 'E2 Allocators'!$B$15:$W$361, MATCH(L$17, 'E2 Allocators'!$B$15:$W$15, 0),FALSE))</f>
        <v>0.21998379120181344</v>
      </c>
      <c r="M628" s="1257">
        <f>IF(ISERROR(VLOOKUP(VLOOKUP($A628, 'E4 TB Allocation Details'!$A$18:$L$217, MATCH("Demand ID", 'E4 TB Allocation Details'!$A$18:$L$18, 0),FALSE), 'E2 Allocators'!$B$15:$W$361, MATCH(M$17, 'E2 Allocators'!$B$15:$W$15, 0),FALSE)), 0, VLOOKUP(VLOOKUP($A628, 'E4 TB Allocation Details'!$A$18:$L$217, MATCH("Demand ID", 'E4 TB Allocation Details'!$A$18:$L$18, 0),FALSE), 'E2 Allocators'!$B$15:$W$361, MATCH(M$17, 'E2 Allocators'!$B$15:$W$15, 0),FALSE))</f>
        <v>0</v>
      </c>
      <c r="N628" s="1257">
        <f>IF(ISERROR(VLOOKUP(VLOOKUP($A628, 'E4 TB Allocation Details'!$A$18:$L$217, MATCH("Demand ID", 'E4 TB Allocation Details'!$A$18:$L$18, 0),FALSE), 'E2 Allocators'!$B$15:$W$361, MATCH(N$17, 'E2 Allocators'!$B$15:$W$15, 0),FALSE)), 0, VLOOKUP(VLOOKUP($A628, 'E4 TB Allocation Details'!$A$18:$L$217, MATCH("Demand ID", 'E4 TB Allocation Details'!$A$18:$L$18, 0),FALSE), 'E2 Allocators'!$B$15:$W$361, MATCH(N$17, 'E2 Allocators'!$B$15:$W$15, 0),FALSE))</f>
        <v>1.1330821771471349E-4</v>
      </c>
      <c r="O628" s="1257">
        <f>IF(ISERROR(VLOOKUP(VLOOKUP($A628, 'E4 TB Allocation Details'!$A$18:$L$217, MATCH("Demand ID", 'E4 TB Allocation Details'!$A$18:$L$18, 0),FALSE), 'E2 Allocators'!$B$15:$W$361, MATCH(O$17, 'E2 Allocators'!$B$15:$W$15, 0),FALSE)), 0, VLOOKUP(VLOOKUP($A628, 'E4 TB Allocation Details'!$A$18:$L$217, MATCH("Demand ID", 'E4 TB Allocation Details'!$A$18:$L$18, 0),FALSE), 'E2 Allocators'!$B$15:$W$361, MATCH(O$17, 'E2 Allocators'!$B$15:$W$15, 0),FALSE))</f>
        <v>1.1841259476783616E-3</v>
      </c>
      <c r="P628" s="1257">
        <f>IF(ISERROR(VLOOKUP(VLOOKUP($A628, 'E4 TB Allocation Details'!$A$18:$L$217, MATCH("Demand ID", 'E4 TB Allocation Details'!$A$18:$L$18, 0),FALSE), 'E2 Allocators'!$B$15:$W$361, MATCH(P$17, 'E2 Allocators'!$B$15:$W$15, 0),FALSE)), 0, VLOOKUP(VLOOKUP($A628, 'E4 TB Allocation Details'!$A$18:$L$217, MATCH("Demand ID", 'E4 TB Allocation Details'!$A$18:$L$18, 0),FALSE), 'E2 Allocators'!$B$15:$W$361, MATCH(P$17, 'E2 Allocators'!$B$15:$W$15, 0),FALSE))</f>
        <v>0</v>
      </c>
      <c r="Q628" s="1257">
        <f>IF(ISERROR(VLOOKUP(VLOOKUP($A628, 'E4 TB Allocation Details'!$A$18:$L$217, MATCH("Demand ID", 'E4 TB Allocation Details'!$A$18:$L$18, 0),FALSE), 'E2 Allocators'!$B$15:$W$361, MATCH(Q$17, 'E2 Allocators'!$B$15:$W$15, 0),FALSE)), 0, VLOOKUP(VLOOKUP($A628, 'E4 TB Allocation Details'!$A$18:$L$217, MATCH("Demand ID", 'E4 TB Allocation Details'!$A$18:$L$18, 0),FALSE), 'E2 Allocators'!$B$15:$W$361, MATCH(Q$17, 'E2 Allocators'!$B$15:$W$15, 0),FALSE))</f>
        <v>0</v>
      </c>
      <c r="R628" s="1257">
        <f>IF(ISERROR(VLOOKUP(VLOOKUP($A628, 'E4 TB Allocation Details'!$A$18:$L$217, MATCH("Demand ID", 'E4 TB Allocation Details'!$A$18:$L$18, 0),FALSE), 'E2 Allocators'!$B$15:$W$361, MATCH(R$17, 'E2 Allocators'!$B$15:$W$15, 0),FALSE)), 0, VLOOKUP(VLOOKUP($A628, 'E4 TB Allocation Details'!$A$18:$L$217, MATCH("Demand ID", 'E4 TB Allocation Details'!$A$18:$L$18, 0),FALSE), 'E2 Allocators'!$B$15:$W$361, MATCH(R$17, 'E2 Allocators'!$B$15:$W$15, 0),FALSE))</f>
        <v>0</v>
      </c>
      <c r="S628" s="1257">
        <f>IF(ISERROR(VLOOKUP(VLOOKUP($A628, 'E4 TB Allocation Details'!$A$18:$L$217, MATCH("Demand ID", 'E4 TB Allocation Details'!$A$18:$L$18, 0),FALSE), 'E2 Allocators'!$B$15:$W$361, MATCH(S$17, 'E2 Allocators'!$B$15:$W$15, 0),FALSE)), 0, VLOOKUP(VLOOKUP($A628, 'E4 TB Allocation Details'!$A$18:$L$217, MATCH("Demand ID", 'E4 TB Allocation Details'!$A$18:$L$18, 0),FALSE), 'E2 Allocators'!$B$15:$W$361, MATCH(S$17, 'E2 Allocators'!$B$15:$W$15, 0),FALSE))</f>
        <v>0</v>
      </c>
      <c r="T628" s="1257">
        <f>IF(ISERROR(VLOOKUP(VLOOKUP($A628, 'E4 TB Allocation Details'!$A$18:$L$217, MATCH("Demand ID", 'E4 TB Allocation Details'!$A$18:$L$18, 0),FALSE), 'E2 Allocators'!$B$15:$W$361, MATCH(T$17, 'E2 Allocators'!$B$15:$W$15, 0),FALSE)), 0, VLOOKUP(VLOOKUP($A628, 'E4 TB Allocation Details'!$A$18:$L$217, MATCH("Demand ID", 'E4 TB Allocation Details'!$A$18:$L$18, 0),FALSE), 'E2 Allocators'!$B$15:$W$361, MATCH(T$17, 'E2 Allocators'!$B$15:$W$15, 0),FALSE))</f>
        <v>0</v>
      </c>
      <c r="U628" s="1257">
        <f>IF(ISERROR(VLOOKUP(VLOOKUP($A628, 'E4 TB Allocation Details'!$A$18:$L$217, MATCH("Demand ID", 'E4 TB Allocation Details'!$A$18:$L$18, 0),FALSE), 'E2 Allocators'!$B$15:$W$361, MATCH(U$17, 'E2 Allocators'!$B$15:$W$15, 0),FALSE)), 0, VLOOKUP(VLOOKUP($A628, 'E4 TB Allocation Details'!$A$18:$L$217, MATCH("Demand ID", 'E4 TB Allocation Details'!$A$18:$L$18, 0),FALSE), 'E2 Allocators'!$B$15:$W$361, MATCH(U$17, 'E2 Allocators'!$B$15:$W$15, 0),FALSE))</f>
        <v>0</v>
      </c>
      <c r="V628" s="1257">
        <f>IF(ISERROR(VLOOKUP(VLOOKUP($A628, 'E4 TB Allocation Details'!$A$18:$L$217, MATCH("Demand ID", 'E4 TB Allocation Details'!$A$18:$L$18, 0),FALSE), 'E2 Allocators'!$B$15:$W$361, MATCH(V$17, 'E2 Allocators'!$B$15:$W$15, 0),FALSE)), 0, VLOOKUP(VLOOKUP($A628, 'E4 TB Allocation Details'!$A$18:$L$217, MATCH("Demand ID", 'E4 TB Allocation Details'!$A$18:$L$18, 0),FALSE), 'E2 Allocators'!$B$15:$W$361, MATCH(V$17, 'E2 Allocators'!$B$15:$W$15, 0),FALSE))</f>
        <v>0</v>
      </c>
      <c r="W628" s="1257">
        <f>IF(ISERROR(VLOOKUP(VLOOKUP($A628, 'E4 TB Allocation Details'!$A$18:$L$217, MATCH("Demand ID", 'E4 TB Allocation Details'!$A$18:$L$18, 0),FALSE), 'E2 Allocators'!$B$15:$W$361, MATCH(W$17, 'E2 Allocators'!$B$15:$W$15, 0),FALSE)), 0, VLOOKUP(VLOOKUP($A628, 'E4 TB Allocation Details'!$A$18:$L$217, MATCH("Demand ID", 'E4 TB Allocation Details'!$A$18:$L$18, 0),FALSE), 'E2 Allocators'!$B$15:$W$361, MATCH(W$17, 'E2 Allocators'!$B$15:$W$15, 0),FALSE))</f>
        <v>0</v>
      </c>
      <c r="X628" s="1257">
        <f>IF(ISERROR(VLOOKUP(VLOOKUP($A628, 'E4 TB Allocation Details'!$A$18:$L$217, MATCH("Demand ID", 'E4 TB Allocation Details'!$A$18:$L$18, 0),FALSE), 'E2 Allocators'!$B$15:$W$361, MATCH(X$17, 'E2 Allocators'!$B$15:$W$15, 0),FALSE)), 0, VLOOKUP(VLOOKUP($A628, 'E4 TB Allocation Details'!$A$18:$L$217, MATCH("Demand ID", 'E4 TB Allocation Details'!$A$18:$L$18, 0),FALSE), 'E2 Allocators'!$B$15:$W$361, MATCH(X$17, 'E2 Allocators'!$B$15:$W$15, 0),FALSE))</f>
        <v>0</v>
      </c>
      <c r="Y628" s="1257">
        <f>IF(ISERROR(VLOOKUP(VLOOKUP($A628, 'E4 TB Allocation Details'!$A$18:$L$217, MATCH("Demand ID", 'E4 TB Allocation Details'!$A$18:$L$18, 0),FALSE), 'E2 Allocators'!$B$15:$W$361, MATCH(Y$17, 'E2 Allocators'!$B$15:$W$15, 0),FALSE)), 0, VLOOKUP(VLOOKUP($A628, 'E4 TB Allocation Details'!$A$18:$L$217, MATCH("Demand ID", 'E4 TB Allocation Details'!$A$18:$L$18, 0),FALSE), 'E2 Allocators'!$B$15:$W$361, MATCH(Y$17, 'E2 Allocators'!$B$15:$W$15, 0),FALSE))</f>
        <v>0</v>
      </c>
      <c r="Z628" s="1257">
        <f>IF(ISERROR(VLOOKUP(VLOOKUP($A628, 'E4 TB Allocation Details'!$A$18:$L$217, MATCH("Demand ID", 'E4 TB Allocation Details'!$A$18:$L$18, 0),FALSE), 'E2 Allocators'!$B$15:$W$361, MATCH(Z$17, 'E2 Allocators'!$B$15:$W$15, 0),FALSE)), 0, VLOOKUP(VLOOKUP($A628, 'E4 TB Allocation Details'!$A$18:$L$217, MATCH("Demand ID", 'E4 TB Allocation Details'!$A$18:$L$18, 0),FALSE), 'E2 Allocators'!$B$15:$W$361, MATCH(Z$17, 'E2 Allocators'!$B$15:$W$15, 0),FALSE))</f>
        <v>0</v>
      </c>
      <c r="AA628" s="1262">
        <f t="shared" si="964"/>
        <v>1.0000000000000002</v>
      </c>
      <c r="AB628" s="1257">
        <f>IF(ISERROR(VLOOKUP(VLOOKUP($A628, 'E4 TB Allocation Details'!$A$18:$L$217, MATCH("Customer ID", 'E4 TB Allocation Details'!$A$18:$L$18, 0),FALSE), 'E2 Allocators'!$B$15:$W$361, MATCH(AB$17, 'E2 Allocators'!$B$15:$W$15, 0),FALSE)), 0, VLOOKUP(VLOOKUP($A628, 'E4 TB Allocation Details'!$A$18:$L$217, MATCH("Customer ID", 'E4 TB Allocation Details'!$A$18:$L$18, 0),FALSE), 'E2 Allocators'!$B$15:$W$361, MATCH(AB$17, 'E2 Allocators'!$B$15:$W$15, 0),FALSE))</f>
        <v>0.72936581821484525</v>
      </c>
      <c r="AC628" s="1257">
        <f>IF(ISERROR(VLOOKUP(VLOOKUP($A628, 'E4 TB Allocation Details'!$A$18:$L$217, MATCH("Customer ID", 'E4 TB Allocation Details'!$A$18:$L$18, 0),FALSE), 'E2 Allocators'!$B$15:$W$361, MATCH(AC$17, 'E2 Allocators'!$B$15:$W$15, 0),FALSE)), 0, VLOOKUP(VLOOKUP($A628, 'E4 TB Allocation Details'!$A$18:$L$217, MATCH("Customer ID", 'E4 TB Allocation Details'!$A$18:$L$18, 0),FALSE), 'E2 Allocators'!$B$15:$W$361, MATCH(AC$17, 'E2 Allocators'!$B$15:$W$15, 0),FALSE))</f>
        <v>8.0470470697758908E-2</v>
      </c>
      <c r="AD628" s="1257">
        <f>IF(ISERROR(VLOOKUP(VLOOKUP($A628, 'E4 TB Allocation Details'!$A$18:$L$217, MATCH("Customer ID", 'E4 TB Allocation Details'!$A$18:$L$18, 0),FALSE), 'E2 Allocators'!$B$15:$W$361, MATCH(AD$17, 'E2 Allocators'!$B$15:$W$15, 0),FALSE)), 0, VLOOKUP(VLOOKUP($A628, 'E4 TB Allocation Details'!$A$18:$L$217, MATCH("Customer ID", 'E4 TB Allocation Details'!$A$18:$L$18, 0),FALSE), 'E2 Allocators'!$B$15:$W$361, MATCH(AD$17, 'E2 Allocators'!$B$15:$W$15, 0),FALSE))</f>
        <v>9.945278263436344E-3</v>
      </c>
      <c r="AE628" s="1257">
        <f>IF(ISERROR(VLOOKUP(VLOOKUP($A628, 'E4 TB Allocation Details'!$A$18:$L$217, MATCH("Customer ID", 'E4 TB Allocation Details'!$A$18:$L$18, 0),FALSE), 'E2 Allocators'!$B$15:$W$361, MATCH(AE$17, 'E2 Allocators'!$B$15:$W$15, 0),FALSE)), 0, VLOOKUP(VLOOKUP($A628, 'E4 TB Allocation Details'!$A$18:$L$217, MATCH("Customer ID", 'E4 TB Allocation Details'!$A$18:$L$18, 0),FALSE), 'E2 Allocators'!$B$15:$W$361, MATCH(AE$17, 'E2 Allocators'!$B$15:$W$15, 0),FALSE))</f>
        <v>0</v>
      </c>
      <c r="AF628" s="1257">
        <f>IF(ISERROR(VLOOKUP(VLOOKUP($A628, 'E4 TB Allocation Details'!$A$18:$L$217, MATCH("Customer ID", 'E4 TB Allocation Details'!$A$18:$L$18, 0),FALSE), 'E2 Allocators'!$B$15:$W$361, MATCH(AF$17, 'E2 Allocators'!$B$15:$W$15, 0),FALSE)), 0, VLOOKUP(VLOOKUP($A628, 'E4 TB Allocation Details'!$A$18:$L$217, MATCH("Customer ID", 'E4 TB Allocation Details'!$A$18:$L$18, 0),FALSE), 'E2 Allocators'!$B$15:$W$361, MATCH(AF$17, 'E2 Allocators'!$B$15:$W$15, 0),FALSE))</f>
        <v>2.7247337708044778E-4</v>
      </c>
      <c r="AG628" s="1257">
        <f>IF(ISERROR(VLOOKUP(VLOOKUP($A628, 'E4 TB Allocation Details'!$A$18:$L$217, MATCH("Customer ID", 'E4 TB Allocation Details'!$A$18:$L$18, 0),FALSE), 'E2 Allocators'!$B$15:$W$361, MATCH(AG$17, 'E2 Allocators'!$B$15:$W$15, 0),FALSE)), 0, VLOOKUP(VLOOKUP($A628, 'E4 TB Allocation Details'!$A$18:$L$217, MATCH("Customer ID", 'E4 TB Allocation Details'!$A$18:$L$18, 0),FALSE), 'E2 Allocators'!$B$15:$W$361, MATCH(AG$17, 'E2 Allocators'!$B$15:$W$15, 0),FALSE))</f>
        <v>6.8118344270111944E-5</v>
      </c>
      <c r="AH628" s="1257">
        <f>IF(ISERROR(VLOOKUP(VLOOKUP($A628, 'E4 TB Allocation Details'!$A$18:$L$217, MATCH("Customer ID", 'E4 TB Allocation Details'!$A$18:$L$18, 0),FALSE), 'E2 Allocators'!$B$15:$W$361, MATCH(AH$17, 'E2 Allocators'!$B$15:$W$15, 0),FALSE)), 0, VLOOKUP(VLOOKUP($A628, 'E4 TB Allocation Details'!$A$18:$L$217, MATCH("Customer ID", 'E4 TB Allocation Details'!$A$18:$L$18, 0),FALSE), 'E2 Allocators'!$B$15:$W$361, MATCH(AH$17, 'E2 Allocators'!$B$15:$W$15, 0),FALSE))</f>
        <v>0.16387003019913263</v>
      </c>
      <c r="AI628" s="1257">
        <f>IF(ISERROR(VLOOKUP(VLOOKUP($A628, 'E4 TB Allocation Details'!$A$18:$L$217, MATCH("Customer ID", 'E4 TB Allocation Details'!$A$18:$L$18, 0),FALSE), 'E2 Allocators'!$B$15:$W$361, MATCH(AI$17, 'E2 Allocators'!$B$15:$W$15, 0),FALSE)), 0, VLOOKUP(VLOOKUP($A628, 'E4 TB Allocation Details'!$A$18:$L$217, MATCH("Customer ID", 'E4 TB Allocation Details'!$A$18:$L$18, 0),FALSE), 'E2 Allocators'!$B$15:$W$361, MATCH(AI$17, 'E2 Allocators'!$B$15:$W$15, 0),FALSE))</f>
        <v>1.0104221066733272E-2</v>
      </c>
      <c r="AJ628" s="1257">
        <f>IF(ISERROR(VLOOKUP(VLOOKUP($A628, 'E4 TB Allocation Details'!$A$18:$L$217, MATCH("Customer ID", 'E4 TB Allocation Details'!$A$18:$L$18, 0),FALSE), 'E2 Allocators'!$B$15:$W$361, MATCH(AJ$17, 'E2 Allocators'!$B$15:$W$15, 0),FALSE)), 0, VLOOKUP(VLOOKUP($A628, 'E4 TB Allocation Details'!$A$18:$L$217, MATCH("Customer ID", 'E4 TB Allocation Details'!$A$18:$L$18, 0),FALSE), 'E2 Allocators'!$B$15:$W$361, MATCH(AJ$17, 'E2 Allocators'!$B$15:$W$15, 0),FALSE))</f>
        <v>5.903589836743035E-3</v>
      </c>
      <c r="AK628" s="1257">
        <f>IF(ISERROR(VLOOKUP(VLOOKUP($A628, 'E4 TB Allocation Details'!$A$18:$L$217, MATCH("Customer ID", 'E4 TB Allocation Details'!$A$18:$L$18, 0),FALSE), 'E2 Allocators'!$B$15:$W$361, MATCH(AK$17, 'E2 Allocators'!$B$15:$W$15, 0),FALSE)), 0, VLOOKUP(VLOOKUP($A628, 'E4 TB Allocation Details'!$A$18:$L$217, MATCH("Customer ID", 'E4 TB Allocation Details'!$A$18:$L$18, 0),FALSE), 'E2 Allocators'!$B$15:$W$361, MATCH(AK$17, 'E2 Allocators'!$B$15:$W$15, 0),FALSE))</f>
        <v>0</v>
      </c>
      <c r="AL628" s="1257">
        <f>IF(ISERROR(VLOOKUP(VLOOKUP($A628, 'E4 TB Allocation Details'!$A$18:$L$217, MATCH("Customer ID", 'E4 TB Allocation Details'!$A$18:$L$18, 0),FALSE), 'E2 Allocators'!$B$15:$W$361, MATCH(AL$17, 'E2 Allocators'!$B$15:$W$15, 0),FALSE)), 0, VLOOKUP(VLOOKUP($A628, 'E4 TB Allocation Details'!$A$18:$L$217, MATCH("Customer ID", 'E4 TB Allocation Details'!$A$18:$L$18, 0),FALSE), 'E2 Allocators'!$B$15:$W$361, MATCH(AL$17, 'E2 Allocators'!$B$15:$W$15, 0),FALSE))</f>
        <v>0</v>
      </c>
      <c r="AM628" s="1257">
        <f>IF(ISERROR(VLOOKUP(VLOOKUP($A628, 'E4 TB Allocation Details'!$A$18:$L$217, MATCH("Customer ID", 'E4 TB Allocation Details'!$A$18:$L$18, 0),FALSE), 'E2 Allocators'!$B$15:$W$361, MATCH(AM$17, 'E2 Allocators'!$B$15:$W$15, 0),FALSE)), 0, VLOOKUP(VLOOKUP($A628, 'E4 TB Allocation Details'!$A$18:$L$217, MATCH("Customer ID", 'E4 TB Allocation Details'!$A$18:$L$18, 0),FALSE), 'E2 Allocators'!$B$15:$W$361, MATCH(AM$17, 'E2 Allocators'!$B$15:$W$15, 0),FALSE))</f>
        <v>0</v>
      </c>
      <c r="AN628" s="1257">
        <f>IF(ISERROR(VLOOKUP(VLOOKUP($A628, 'E4 TB Allocation Details'!$A$18:$L$217, MATCH("Customer ID", 'E4 TB Allocation Details'!$A$18:$L$18, 0),FALSE), 'E2 Allocators'!$B$15:$W$361, MATCH(AN$17, 'E2 Allocators'!$B$15:$W$15, 0),FALSE)), 0, VLOOKUP(VLOOKUP($A628, 'E4 TB Allocation Details'!$A$18:$L$217, MATCH("Customer ID", 'E4 TB Allocation Details'!$A$18:$L$18, 0),FALSE), 'E2 Allocators'!$B$15:$W$361, MATCH(AN$17, 'E2 Allocators'!$B$15:$W$15, 0),FALSE))</f>
        <v>0</v>
      </c>
      <c r="AO628" s="1257">
        <f>IF(ISERROR(VLOOKUP(VLOOKUP($A628, 'E4 TB Allocation Details'!$A$18:$L$217, MATCH("Customer ID", 'E4 TB Allocation Details'!$A$18:$L$18, 0),FALSE), 'E2 Allocators'!$B$15:$W$361, MATCH(AO$17, 'E2 Allocators'!$B$15:$W$15, 0),FALSE)), 0, VLOOKUP(VLOOKUP($A628, 'E4 TB Allocation Details'!$A$18:$L$217, MATCH("Customer ID", 'E4 TB Allocation Details'!$A$18:$L$18, 0),FALSE), 'E2 Allocators'!$B$15:$W$361, MATCH(AO$17, 'E2 Allocators'!$B$15:$W$15, 0),FALSE))</f>
        <v>0</v>
      </c>
      <c r="AP628" s="1257">
        <f>IF(ISERROR(VLOOKUP(VLOOKUP($A628, 'E4 TB Allocation Details'!$A$18:$L$217, MATCH("Customer ID", 'E4 TB Allocation Details'!$A$18:$L$18, 0),FALSE), 'E2 Allocators'!$B$15:$W$361, MATCH(AP$17, 'E2 Allocators'!$B$15:$W$15, 0),FALSE)), 0, VLOOKUP(VLOOKUP($A628, 'E4 TB Allocation Details'!$A$18:$L$217, MATCH("Customer ID", 'E4 TB Allocation Details'!$A$18:$L$18, 0),FALSE), 'E2 Allocators'!$B$15:$W$361, MATCH(AP$17, 'E2 Allocators'!$B$15:$W$15, 0),FALSE))</f>
        <v>0</v>
      </c>
      <c r="AQ628" s="1257">
        <f>IF(ISERROR(VLOOKUP(VLOOKUP($A628, 'E4 TB Allocation Details'!$A$18:$L$217, MATCH("Customer ID", 'E4 TB Allocation Details'!$A$18:$L$18, 0),FALSE), 'E2 Allocators'!$B$15:$W$361, MATCH(AQ$17, 'E2 Allocators'!$B$15:$W$15, 0),FALSE)), 0, VLOOKUP(VLOOKUP($A628, 'E4 TB Allocation Details'!$A$18:$L$217, MATCH("Customer ID", 'E4 TB Allocation Details'!$A$18:$L$18, 0),FALSE), 'E2 Allocators'!$B$15:$W$361, MATCH(AQ$17, 'E2 Allocators'!$B$15:$W$15, 0),FALSE))</f>
        <v>0</v>
      </c>
      <c r="AR628" s="1257">
        <f>IF(ISERROR(VLOOKUP(VLOOKUP($A628, 'E4 TB Allocation Details'!$A$18:$L$217, MATCH("Customer ID", 'E4 TB Allocation Details'!$A$18:$L$18, 0),FALSE), 'E2 Allocators'!$B$15:$W$361, MATCH(AR$17, 'E2 Allocators'!$B$15:$W$15, 0),FALSE)), 0, VLOOKUP(VLOOKUP($A628, 'E4 TB Allocation Details'!$A$18:$L$217, MATCH("Customer ID", 'E4 TB Allocation Details'!$A$18:$L$18, 0),FALSE), 'E2 Allocators'!$B$15:$W$361, MATCH(AR$17, 'E2 Allocators'!$B$15:$W$15, 0),FALSE))</f>
        <v>0</v>
      </c>
      <c r="AS628" s="1257">
        <f>IF(ISERROR(VLOOKUP(VLOOKUP($A628, 'E4 TB Allocation Details'!$A$18:$L$217, MATCH("Customer ID", 'E4 TB Allocation Details'!$A$18:$L$18, 0),FALSE), 'E2 Allocators'!$B$15:$W$361, MATCH(AS$17, 'E2 Allocators'!$B$15:$W$15, 0),FALSE)), 0, VLOOKUP(VLOOKUP($A628, 'E4 TB Allocation Details'!$A$18:$L$217, MATCH("Customer ID", 'E4 TB Allocation Details'!$A$18:$L$18, 0),FALSE), 'E2 Allocators'!$B$15:$W$361, MATCH(AS$17, 'E2 Allocators'!$B$15:$W$15, 0),FALSE))</f>
        <v>0</v>
      </c>
      <c r="AT628" s="1257">
        <f>IF(ISERROR(VLOOKUP(VLOOKUP($A628, 'E4 TB Allocation Details'!$A$18:$L$217, MATCH("Customer ID", 'E4 TB Allocation Details'!$A$18:$L$18, 0),FALSE), 'E2 Allocators'!$B$15:$W$361, MATCH(AT$17, 'E2 Allocators'!$B$15:$W$15, 0),FALSE)), 0, VLOOKUP(VLOOKUP($A628, 'E4 TB Allocation Details'!$A$18:$L$217, MATCH("Customer ID", 'E4 TB Allocation Details'!$A$18:$L$18, 0),FALSE), 'E2 Allocators'!$B$15:$W$361, MATCH(AT$17, 'E2 Allocators'!$B$15:$W$15, 0),FALSE))</f>
        <v>0</v>
      </c>
      <c r="AU628" s="1257">
        <f>IF(ISERROR(VLOOKUP(VLOOKUP($A628, 'E4 TB Allocation Details'!$A$18:$L$217, MATCH("Customer ID", 'E4 TB Allocation Details'!$A$18:$L$18, 0),FALSE), 'E2 Allocators'!$B$15:$W$361, MATCH(AU$17, 'E2 Allocators'!$B$15:$W$15, 0),FALSE)), 0, VLOOKUP(VLOOKUP($A628, 'E4 TB Allocation Details'!$A$18:$L$217, MATCH("Customer ID", 'E4 TB Allocation Details'!$A$18:$L$18, 0),FALSE), 'E2 Allocators'!$B$15:$W$361, MATCH(AU$17, 'E2 Allocators'!$B$15:$W$15, 0),FALSE))</f>
        <v>0</v>
      </c>
      <c r="AV628" s="1262">
        <f t="shared" si="965"/>
        <v>1</v>
      </c>
      <c r="AW628" s="1259"/>
      <c r="AX628" s="1259"/>
      <c r="AY628" s="1259"/>
      <c r="AZ628" s="1259"/>
      <c r="BA628" s="1259"/>
      <c r="BB628" s="1259"/>
      <c r="BC628" s="1259"/>
      <c r="BD628" s="1259"/>
      <c r="BE628" s="1259"/>
      <c r="BF628" s="1259"/>
      <c r="BG628" s="1259"/>
      <c r="BH628" s="1259"/>
      <c r="BI628" s="1259"/>
      <c r="BJ628" s="1259"/>
      <c r="BK628" s="1259"/>
      <c r="BL628" s="1259"/>
      <c r="BM628" s="1259"/>
      <c r="BN628" s="1259"/>
      <c r="BO628" s="1259"/>
      <c r="BP628" s="1259"/>
      <c r="BQ628" s="1260"/>
    </row>
    <row r="629" spans="1:69" s="234" customFormat="1" ht="12.75" x14ac:dyDescent="0.2">
      <c r="A629" s="1261" t="s">
        <v>879</v>
      </c>
      <c r="B629" s="1254" t="s">
        <v>401</v>
      </c>
      <c r="C629" s="1255">
        <v>1</v>
      </c>
      <c r="D629" s="1256">
        <f t="shared" si="962"/>
        <v>0.6</v>
      </c>
      <c r="E629" s="1256">
        <f>VLOOKUP($A629,'E1 Categorization'!$A$35:$E$115,5,FALSE)</f>
        <v>0.4</v>
      </c>
      <c r="F629" s="1256">
        <f t="shared" si="963"/>
        <v>1</v>
      </c>
      <c r="G629" s="1257">
        <f>IF(ISERROR(VLOOKUP(VLOOKUP($A629, 'E4 TB Allocation Details'!$A$18:$L$217, MATCH("Demand ID", 'E4 TB Allocation Details'!$A$18:$L$18, 0),FALSE), 'E2 Allocators'!$B$15:$W$361, MATCH(G$17, 'E2 Allocators'!$B$15:$W$15, 0),FALSE)), 0, VLOOKUP(VLOOKUP($A629, 'E4 TB Allocation Details'!$A$18:$L$217, MATCH("Demand ID", 'E4 TB Allocation Details'!$A$18:$L$18, 0),FALSE), 'E2 Allocators'!$B$15:$W$361, MATCH(G$17, 'E2 Allocators'!$B$15:$W$15, 0),FALSE))</f>
        <v>0.48989014190363722</v>
      </c>
      <c r="H629" s="1257">
        <f>IF(ISERROR(VLOOKUP(VLOOKUP($A629, 'E4 TB Allocation Details'!$A$18:$L$217, MATCH("Demand ID", 'E4 TB Allocation Details'!$A$18:$L$18, 0),FALSE), 'E2 Allocators'!$B$15:$W$361, MATCH(H$17, 'E2 Allocators'!$B$15:$W$15, 0),FALSE)), 0, VLOOKUP(VLOOKUP($A629, 'E4 TB Allocation Details'!$A$18:$L$217, MATCH("Demand ID", 'E4 TB Allocation Details'!$A$18:$L$18, 0),FALSE), 'E2 Allocators'!$B$15:$W$361, MATCH(H$17, 'E2 Allocators'!$B$15:$W$15, 0),FALSE))</f>
        <v>0.16901811963449967</v>
      </c>
      <c r="I629" s="1257">
        <f>IF(ISERROR(VLOOKUP(VLOOKUP($A629, 'E4 TB Allocation Details'!$A$18:$L$217, MATCH("Demand ID", 'E4 TB Allocation Details'!$A$18:$L$18, 0),FALSE), 'E2 Allocators'!$B$15:$W$361, MATCH(I$17, 'E2 Allocators'!$B$15:$W$15, 0),FALSE)), 0, VLOOKUP(VLOOKUP($A629, 'E4 TB Allocation Details'!$A$18:$L$217, MATCH("Demand ID", 'E4 TB Allocation Details'!$A$18:$L$18, 0),FALSE), 'E2 Allocators'!$B$15:$W$361, MATCH(I$17, 'E2 Allocators'!$B$15:$W$15, 0),FALSE))</f>
        <v>0.32015210698228019</v>
      </c>
      <c r="J629" s="1257">
        <f>IF(ISERROR(VLOOKUP(VLOOKUP($A629, 'E4 TB Allocation Details'!$A$18:$L$217, MATCH("Demand ID", 'E4 TB Allocation Details'!$A$18:$L$18, 0),FALSE), 'E2 Allocators'!$B$15:$W$361, MATCH(J$17, 'E2 Allocators'!$B$15:$W$15, 0),FALSE)), 0, VLOOKUP(VLOOKUP($A629, 'E4 TB Allocation Details'!$A$18:$L$217, MATCH("Demand ID", 'E4 TB Allocation Details'!$A$18:$L$18, 0),FALSE), 'E2 Allocators'!$B$15:$W$361, MATCH(J$17, 'E2 Allocators'!$B$15:$W$15, 0),FALSE))</f>
        <v>0</v>
      </c>
      <c r="K629" s="1257">
        <f>IF(ISERROR(VLOOKUP(VLOOKUP($A629, 'E4 TB Allocation Details'!$A$18:$L$217, MATCH("Demand ID", 'E4 TB Allocation Details'!$A$18:$L$18, 0),FALSE), 'E2 Allocators'!$B$15:$W$361, MATCH(K$17, 'E2 Allocators'!$B$15:$W$15, 0),FALSE)), 0, VLOOKUP(VLOOKUP($A629, 'E4 TB Allocation Details'!$A$18:$L$217, MATCH("Demand ID", 'E4 TB Allocation Details'!$A$18:$L$18, 0),FALSE), 'E2 Allocators'!$B$15:$W$361, MATCH(K$17, 'E2 Allocators'!$B$15:$W$15, 0),FALSE))</f>
        <v>1.8751678433690196E-2</v>
      </c>
      <c r="L629" s="1257">
        <f>IF(ISERROR(VLOOKUP(VLOOKUP($A629, 'E4 TB Allocation Details'!$A$18:$L$217, MATCH("Demand ID", 'E4 TB Allocation Details'!$A$18:$L$18, 0),FALSE), 'E2 Allocators'!$B$15:$W$361, MATCH(L$17, 'E2 Allocators'!$B$15:$W$15, 0),FALSE)), 0, VLOOKUP(VLOOKUP($A629, 'E4 TB Allocation Details'!$A$18:$L$217, MATCH("Demand ID", 'E4 TB Allocation Details'!$A$18:$L$18, 0),FALSE), 'E2 Allocators'!$B$15:$W$361, MATCH(L$17, 'E2 Allocators'!$B$15:$W$15, 0),FALSE))</f>
        <v>0</v>
      </c>
      <c r="M629" s="1257">
        <f>IF(ISERROR(VLOOKUP(VLOOKUP($A629, 'E4 TB Allocation Details'!$A$18:$L$217, MATCH("Demand ID", 'E4 TB Allocation Details'!$A$18:$L$18, 0),FALSE), 'E2 Allocators'!$B$15:$W$361, MATCH(M$17, 'E2 Allocators'!$B$15:$W$15, 0),FALSE)), 0, VLOOKUP(VLOOKUP($A629, 'E4 TB Allocation Details'!$A$18:$L$217, MATCH("Demand ID", 'E4 TB Allocation Details'!$A$18:$L$18, 0),FALSE), 'E2 Allocators'!$B$15:$W$361, MATCH(M$17, 'E2 Allocators'!$B$15:$W$15, 0),FALSE))</f>
        <v>0</v>
      </c>
      <c r="N629" s="1257">
        <f>IF(ISERROR(VLOOKUP(VLOOKUP($A629, 'E4 TB Allocation Details'!$A$18:$L$217, MATCH("Demand ID", 'E4 TB Allocation Details'!$A$18:$L$18, 0),FALSE), 'E2 Allocators'!$B$15:$W$361, MATCH(N$17, 'E2 Allocators'!$B$15:$W$15, 0),FALSE)), 0, VLOOKUP(VLOOKUP($A629, 'E4 TB Allocation Details'!$A$18:$L$217, MATCH("Demand ID", 'E4 TB Allocation Details'!$A$18:$L$18, 0),FALSE), 'E2 Allocators'!$B$15:$W$361, MATCH(N$17, 'E2 Allocators'!$B$15:$W$15, 0),FALSE))</f>
        <v>1.9107949111120143E-4</v>
      </c>
      <c r="O629" s="1257">
        <f>IF(ISERROR(VLOOKUP(VLOOKUP($A629, 'E4 TB Allocation Details'!$A$18:$L$217, MATCH("Demand ID", 'E4 TB Allocation Details'!$A$18:$L$18, 0),FALSE), 'E2 Allocators'!$B$15:$W$361, MATCH(O$17, 'E2 Allocators'!$B$15:$W$15, 0),FALSE)), 0, VLOOKUP(VLOOKUP($A629, 'E4 TB Allocation Details'!$A$18:$L$217, MATCH("Demand ID", 'E4 TB Allocation Details'!$A$18:$L$18, 0),FALSE), 'E2 Allocators'!$B$15:$W$361, MATCH(O$17, 'E2 Allocators'!$B$15:$W$15, 0),FALSE))</f>
        <v>1.996873554781627E-3</v>
      </c>
      <c r="P629" s="1257">
        <f>IF(ISERROR(VLOOKUP(VLOOKUP($A629, 'E4 TB Allocation Details'!$A$18:$L$217, MATCH("Demand ID", 'E4 TB Allocation Details'!$A$18:$L$18, 0),FALSE), 'E2 Allocators'!$B$15:$W$361, MATCH(P$17, 'E2 Allocators'!$B$15:$W$15, 0),FALSE)), 0, VLOOKUP(VLOOKUP($A629, 'E4 TB Allocation Details'!$A$18:$L$217, MATCH("Demand ID", 'E4 TB Allocation Details'!$A$18:$L$18, 0),FALSE), 'E2 Allocators'!$B$15:$W$361, MATCH(P$17, 'E2 Allocators'!$B$15:$W$15, 0),FALSE))</f>
        <v>0</v>
      </c>
      <c r="Q629" s="1257">
        <f>IF(ISERROR(VLOOKUP(VLOOKUP($A629, 'E4 TB Allocation Details'!$A$18:$L$217, MATCH("Demand ID", 'E4 TB Allocation Details'!$A$18:$L$18, 0),FALSE), 'E2 Allocators'!$B$15:$W$361, MATCH(Q$17, 'E2 Allocators'!$B$15:$W$15, 0),FALSE)), 0, VLOOKUP(VLOOKUP($A629, 'E4 TB Allocation Details'!$A$18:$L$217, MATCH("Demand ID", 'E4 TB Allocation Details'!$A$18:$L$18, 0),FALSE), 'E2 Allocators'!$B$15:$W$361, MATCH(Q$17, 'E2 Allocators'!$B$15:$W$15, 0),FALSE))</f>
        <v>0</v>
      </c>
      <c r="R629" s="1257">
        <f>IF(ISERROR(VLOOKUP(VLOOKUP($A629, 'E4 TB Allocation Details'!$A$18:$L$217, MATCH("Demand ID", 'E4 TB Allocation Details'!$A$18:$L$18, 0),FALSE), 'E2 Allocators'!$B$15:$W$361, MATCH(R$17, 'E2 Allocators'!$B$15:$W$15, 0),FALSE)), 0, VLOOKUP(VLOOKUP($A629, 'E4 TB Allocation Details'!$A$18:$L$217, MATCH("Demand ID", 'E4 TB Allocation Details'!$A$18:$L$18, 0),FALSE), 'E2 Allocators'!$B$15:$W$361, MATCH(R$17, 'E2 Allocators'!$B$15:$W$15, 0),FALSE))</f>
        <v>0</v>
      </c>
      <c r="S629" s="1257">
        <f>IF(ISERROR(VLOOKUP(VLOOKUP($A629, 'E4 TB Allocation Details'!$A$18:$L$217, MATCH("Demand ID", 'E4 TB Allocation Details'!$A$18:$L$18, 0),FALSE), 'E2 Allocators'!$B$15:$W$361, MATCH(S$17, 'E2 Allocators'!$B$15:$W$15, 0),FALSE)), 0, VLOOKUP(VLOOKUP($A629, 'E4 TB Allocation Details'!$A$18:$L$217, MATCH("Demand ID", 'E4 TB Allocation Details'!$A$18:$L$18, 0),FALSE), 'E2 Allocators'!$B$15:$W$361, MATCH(S$17, 'E2 Allocators'!$B$15:$W$15, 0),FALSE))</f>
        <v>0</v>
      </c>
      <c r="T629" s="1257">
        <f>IF(ISERROR(VLOOKUP(VLOOKUP($A629, 'E4 TB Allocation Details'!$A$18:$L$217, MATCH("Demand ID", 'E4 TB Allocation Details'!$A$18:$L$18, 0),FALSE), 'E2 Allocators'!$B$15:$W$361, MATCH(T$17, 'E2 Allocators'!$B$15:$W$15, 0),FALSE)), 0, VLOOKUP(VLOOKUP($A629, 'E4 TB Allocation Details'!$A$18:$L$217, MATCH("Demand ID", 'E4 TB Allocation Details'!$A$18:$L$18, 0),FALSE), 'E2 Allocators'!$B$15:$W$361, MATCH(T$17, 'E2 Allocators'!$B$15:$W$15, 0),FALSE))</f>
        <v>0</v>
      </c>
      <c r="U629" s="1257">
        <f>IF(ISERROR(VLOOKUP(VLOOKUP($A629, 'E4 TB Allocation Details'!$A$18:$L$217, MATCH("Demand ID", 'E4 TB Allocation Details'!$A$18:$L$18, 0),FALSE), 'E2 Allocators'!$B$15:$W$361, MATCH(U$17, 'E2 Allocators'!$B$15:$W$15, 0),FALSE)), 0, VLOOKUP(VLOOKUP($A629, 'E4 TB Allocation Details'!$A$18:$L$217, MATCH("Demand ID", 'E4 TB Allocation Details'!$A$18:$L$18, 0),FALSE), 'E2 Allocators'!$B$15:$W$361, MATCH(U$17, 'E2 Allocators'!$B$15:$W$15, 0),FALSE))</f>
        <v>0</v>
      </c>
      <c r="V629" s="1257">
        <f>IF(ISERROR(VLOOKUP(VLOOKUP($A629, 'E4 TB Allocation Details'!$A$18:$L$217, MATCH("Demand ID", 'E4 TB Allocation Details'!$A$18:$L$18, 0),FALSE), 'E2 Allocators'!$B$15:$W$361, MATCH(V$17, 'E2 Allocators'!$B$15:$W$15, 0),FALSE)), 0, VLOOKUP(VLOOKUP($A629, 'E4 TB Allocation Details'!$A$18:$L$217, MATCH("Demand ID", 'E4 TB Allocation Details'!$A$18:$L$18, 0),FALSE), 'E2 Allocators'!$B$15:$W$361, MATCH(V$17, 'E2 Allocators'!$B$15:$W$15, 0),FALSE))</f>
        <v>0</v>
      </c>
      <c r="W629" s="1257">
        <f>IF(ISERROR(VLOOKUP(VLOOKUP($A629, 'E4 TB Allocation Details'!$A$18:$L$217, MATCH("Demand ID", 'E4 TB Allocation Details'!$A$18:$L$18, 0),FALSE), 'E2 Allocators'!$B$15:$W$361, MATCH(W$17, 'E2 Allocators'!$B$15:$W$15, 0),FALSE)), 0, VLOOKUP(VLOOKUP($A629, 'E4 TB Allocation Details'!$A$18:$L$217, MATCH("Demand ID", 'E4 TB Allocation Details'!$A$18:$L$18, 0),FALSE), 'E2 Allocators'!$B$15:$W$361, MATCH(W$17, 'E2 Allocators'!$B$15:$W$15, 0),FALSE))</f>
        <v>0</v>
      </c>
      <c r="X629" s="1257">
        <f>IF(ISERROR(VLOOKUP(VLOOKUP($A629, 'E4 TB Allocation Details'!$A$18:$L$217, MATCH("Demand ID", 'E4 TB Allocation Details'!$A$18:$L$18, 0),FALSE), 'E2 Allocators'!$B$15:$W$361, MATCH(X$17, 'E2 Allocators'!$B$15:$W$15, 0),FALSE)), 0, VLOOKUP(VLOOKUP($A629, 'E4 TB Allocation Details'!$A$18:$L$217, MATCH("Demand ID", 'E4 TB Allocation Details'!$A$18:$L$18, 0),FALSE), 'E2 Allocators'!$B$15:$W$361, MATCH(X$17, 'E2 Allocators'!$B$15:$W$15, 0),FALSE))</f>
        <v>0</v>
      </c>
      <c r="Y629" s="1257">
        <f>IF(ISERROR(VLOOKUP(VLOOKUP($A629, 'E4 TB Allocation Details'!$A$18:$L$217, MATCH("Demand ID", 'E4 TB Allocation Details'!$A$18:$L$18, 0),FALSE), 'E2 Allocators'!$B$15:$W$361, MATCH(Y$17, 'E2 Allocators'!$B$15:$W$15, 0),FALSE)), 0, VLOOKUP(VLOOKUP($A629, 'E4 TB Allocation Details'!$A$18:$L$217, MATCH("Demand ID", 'E4 TB Allocation Details'!$A$18:$L$18, 0),FALSE), 'E2 Allocators'!$B$15:$W$361, MATCH(Y$17, 'E2 Allocators'!$B$15:$W$15, 0),FALSE))</f>
        <v>0</v>
      </c>
      <c r="Z629" s="1257">
        <f>IF(ISERROR(VLOOKUP(VLOOKUP($A629, 'E4 TB Allocation Details'!$A$18:$L$217, MATCH("Demand ID", 'E4 TB Allocation Details'!$A$18:$L$18, 0),FALSE), 'E2 Allocators'!$B$15:$W$361, MATCH(Z$17, 'E2 Allocators'!$B$15:$W$15, 0),FALSE)), 0, VLOOKUP(VLOOKUP($A629, 'E4 TB Allocation Details'!$A$18:$L$217, MATCH("Demand ID", 'E4 TB Allocation Details'!$A$18:$L$18, 0),FALSE), 'E2 Allocators'!$B$15:$W$361, MATCH(Z$17, 'E2 Allocators'!$B$15:$W$15, 0),FALSE))</f>
        <v>0</v>
      </c>
      <c r="AA629" s="1262">
        <f t="shared" si="964"/>
        <v>1.0000000000000002</v>
      </c>
      <c r="AB629" s="1257">
        <f>IF(ISERROR(VLOOKUP(VLOOKUP($A629, 'E4 TB Allocation Details'!$A$18:$L$217, MATCH("Customer ID", 'E4 TB Allocation Details'!$A$18:$L$18, 0),FALSE), 'E2 Allocators'!$B$15:$W$361, MATCH(AB$17, 'E2 Allocators'!$B$15:$W$15, 0),FALSE)), 0, VLOOKUP(VLOOKUP($A629, 'E4 TB Allocation Details'!$A$18:$L$217, MATCH("Customer ID", 'E4 TB Allocation Details'!$A$18:$L$18, 0),FALSE), 'E2 Allocators'!$B$15:$W$361, MATCH(AB$17, 'E2 Allocators'!$B$15:$W$15, 0),FALSE))</f>
        <v>0.72987957282435811</v>
      </c>
      <c r="AC629" s="1257">
        <f>IF(ISERROR(VLOOKUP(VLOOKUP($A629, 'E4 TB Allocation Details'!$A$18:$L$217, MATCH("Customer ID", 'E4 TB Allocation Details'!$A$18:$L$18, 0),FALSE), 'E2 Allocators'!$B$15:$W$361, MATCH(AC$17, 'E2 Allocators'!$B$15:$W$15, 0),FALSE)), 0, VLOOKUP(VLOOKUP($A629, 'E4 TB Allocation Details'!$A$18:$L$217, MATCH("Customer ID", 'E4 TB Allocation Details'!$A$18:$L$18, 0),FALSE), 'E2 Allocators'!$B$15:$W$361, MATCH(AC$17, 'E2 Allocators'!$B$15:$W$15, 0),FALSE))</f>
        <v>8.0527152919790956E-2</v>
      </c>
      <c r="AD629" s="1257">
        <f>IF(ISERROR(VLOOKUP(VLOOKUP($A629, 'E4 TB Allocation Details'!$A$18:$L$217, MATCH("Customer ID", 'E4 TB Allocation Details'!$A$18:$L$18, 0),FALSE), 'E2 Allocators'!$B$15:$W$361, MATCH(AD$17, 'E2 Allocators'!$B$15:$W$15, 0),FALSE)), 0, VLOOKUP(VLOOKUP($A629, 'E4 TB Allocation Details'!$A$18:$L$217, MATCH("Customer ID", 'E4 TB Allocation Details'!$A$18:$L$18, 0),FALSE), 'E2 Allocators'!$B$15:$W$361, MATCH(AD$17, 'E2 Allocators'!$B$15:$W$15, 0),FALSE))</f>
        <v>9.5887298341286072E-3</v>
      </c>
      <c r="AE629" s="1257">
        <f>IF(ISERROR(VLOOKUP(VLOOKUP($A629, 'E4 TB Allocation Details'!$A$18:$L$217, MATCH("Customer ID", 'E4 TB Allocation Details'!$A$18:$L$18, 0),FALSE), 'E2 Allocators'!$B$15:$W$361, MATCH(AE$17, 'E2 Allocators'!$B$15:$W$15, 0),FALSE)), 0, VLOOKUP(VLOOKUP($A629, 'E4 TB Allocation Details'!$A$18:$L$217, MATCH("Customer ID", 'E4 TB Allocation Details'!$A$18:$L$18, 0),FALSE), 'E2 Allocators'!$B$15:$W$361, MATCH(AE$17, 'E2 Allocators'!$B$15:$W$15, 0),FALSE))</f>
        <v>0</v>
      </c>
      <c r="AF629" s="1257">
        <f>IF(ISERROR(VLOOKUP(VLOOKUP($A629, 'E4 TB Allocation Details'!$A$18:$L$217, MATCH("Customer ID", 'E4 TB Allocation Details'!$A$18:$L$18, 0),FALSE), 'E2 Allocators'!$B$15:$W$361, MATCH(AF$17, 'E2 Allocators'!$B$15:$W$15, 0),FALSE)), 0, VLOOKUP(VLOOKUP($A629, 'E4 TB Allocation Details'!$A$18:$L$217, MATCH("Customer ID", 'E4 TB Allocation Details'!$A$18:$L$18, 0),FALSE), 'E2 Allocators'!$B$15:$W$361, MATCH(AF$17, 'E2 Allocators'!$B$15:$W$15, 0),FALSE))</f>
        <v>0</v>
      </c>
      <c r="AG629" s="1257">
        <f>IF(ISERROR(VLOOKUP(VLOOKUP($A629, 'E4 TB Allocation Details'!$A$18:$L$217, MATCH("Customer ID", 'E4 TB Allocation Details'!$A$18:$L$18, 0),FALSE), 'E2 Allocators'!$B$15:$W$361, MATCH(AG$17, 'E2 Allocators'!$B$15:$W$15, 0),FALSE)), 0, VLOOKUP(VLOOKUP($A629, 'E4 TB Allocation Details'!$A$18:$L$217, MATCH("Customer ID", 'E4 TB Allocation Details'!$A$18:$L$18, 0),FALSE), 'E2 Allocators'!$B$15:$W$361, MATCH(AG$17, 'E2 Allocators'!$B$15:$W$15, 0),FALSE))</f>
        <v>0</v>
      </c>
      <c r="AH629" s="1257">
        <f>IF(ISERROR(VLOOKUP(VLOOKUP($A629, 'E4 TB Allocation Details'!$A$18:$L$217, MATCH("Customer ID", 'E4 TB Allocation Details'!$A$18:$L$18, 0),FALSE), 'E2 Allocators'!$B$15:$W$361, MATCH(AH$17, 'E2 Allocators'!$B$15:$W$15, 0),FALSE)), 0, VLOOKUP(VLOOKUP($A629, 'E4 TB Allocation Details'!$A$18:$L$217, MATCH("Customer ID", 'E4 TB Allocation Details'!$A$18:$L$18, 0),FALSE), 'E2 Allocators'!$B$15:$W$361, MATCH(AH$17, 'E2 Allocators'!$B$15:$W$15, 0),FALSE))</f>
        <v>0.16398545785048851</v>
      </c>
      <c r="AI629" s="1257">
        <f>IF(ISERROR(VLOOKUP(VLOOKUP($A629, 'E4 TB Allocation Details'!$A$18:$L$217, MATCH("Customer ID", 'E4 TB Allocation Details'!$A$18:$L$18, 0),FALSE), 'E2 Allocators'!$B$15:$W$361, MATCH(AI$17, 'E2 Allocators'!$B$15:$W$15, 0),FALSE)), 0, VLOOKUP(VLOOKUP($A629, 'E4 TB Allocation Details'!$A$18:$L$217, MATCH("Customer ID", 'E4 TB Allocation Details'!$A$18:$L$18, 0),FALSE), 'E2 Allocators'!$B$15:$W$361, MATCH(AI$17, 'E2 Allocators'!$B$15:$W$15, 0),FALSE))</f>
        <v>1.0111338332197227E-2</v>
      </c>
      <c r="AJ629" s="1257">
        <f>IF(ISERROR(VLOOKUP(VLOOKUP($A629, 'E4 TB Allocation Details'!$A$18:$L$217, MATCH("Customer ID", 'E4 TB Allocation Details'!$A$18:$L$18, 0),FALSE), 'E2 Allocators'!$B$15:$W$361, MATCH(AJ$17, 'E2 Allocators'!$B$15:$W$15, 0),FALSE)), 0, VLOOKUP(VLOOKUP($A629, 'E4 TB Allocation Details'!$A$18:$L$217, MATCH("Customer ID", 'E4 TB Allocation Details'!$A$18:$L$18, 0),FALSE), 'E2 Allocators'!$B$15:$W$361, MATCH(AJ$17, 'E2 Allocators'!$B$15:$W$15, 0),FALSE))</f>
        <v>5.9077482390365822E-3</v>
      </c>
      <c r="AK629" s="1257">
        <f>IF(ISERROR(VLOOKUP(VLOOKUP($A629, 'E4 TB Allocation Details'!$A$18:$L$217, MATCH("Customer ID", 'E4 TB Allocation Details'!$A$18:$L$18, 0),FALSE), 'E2 Allocators'!$B$15:$W$361, MATCH(AK$17, 'E2 Allocators'!$B$15:$W$15, 0),FALSE)), 0, VLOOKUP(VLOOKUP($A629, 'E4 TB Allocation Details'!$A$18:$L$217, MATCH("Customer ID", 'E4 TB Allocation Details'!$A$18:$L$18, 0),FALSE), 'E2 Allocators'!$B$15:$W$361, MATCH(AK$17, 'E2 Allocators'!$B$15:$W$15, 0),FALSE))</f>
        <v>0</v>
      </c>
      <c r="AL629" s="1257">
        <f>IF(ISERROR(VLOOKUP(VLOOKUP($A629, 'E4 TB Allocation Details'!$A$18:$L$217, MATCH("Customer ID", 'E4 TB Allocation Details'!$A$18:$L$18, 0),FALSE), 'E2 Allocators'!$B$15:$W$361, MATCH(AL$17, 'E2 Allocators'!$B$15:$W$15, 0),FALSE)), 0, VLOOKUP(VLOOKUP($A629, 'E4 TB Allocation Details'!$A$18:$L$217, MATCH("Customer ID", 'E4 TB Allocation Details'!$A$18:$L$18, 0),FALSE), 'E2 Allocators'!$B$15:$W$361, MATCH(AL$17, 'E2 Allocators'!$B$15:$W$15, 0),FALSE))</f>
        <v>0</v>
      </c>
      <c r="AM629" s="1257">
        <f>IF(ISERROR(VLOOKUP(VLOOKUP($A629, 'E4 TB Allocation Details'!$A$18:$L$217, MATCH("Customer ID", 'E4 TB Allocation Details'!$A$18:$L$18, 0),FALSE), 'E2 Allocators'!$B$15:$W$361, MATCH(AM$17, 'E2 Allocators'!$B$15:$W$15, 0),FALSE)), 0, VLOOKUP(VLOOKUP($A629, 'E4 TB Allocation Details'!$A$18:$L$217, MATCH("Customer ID", 'E4 TB Allocation Details'!$A$18:$L$18, 0),FALSE), 'E2 Allocators'!$B$15:$W$361, MATCH(AM$17, 'E2 Allocators'!$B$15:$W$15, 0),FALSE))</f>
        <v>0</v>
      </c>
      <c r="AN629" s="1257">
        <f>IF(ISERROR(VLOOKUP(VLOOKUP($A629, 'E4 TB Allocation Details'!$A$18:$L$217, MATCH("Customer ID", 'E4 TB Allocation Details'!$A$18:$L$18, 0),FALSE), 'E2 Allocators'!$B$15:$W$361, MATCH(AN$17, 'E2 Allocators'!$B$15:$W$15, 0),FALSE)), 0, VLOOKUP(VLOOKUP($A629, 'E4 TB Allocation Details'!$A$18:$L$217, MATCH("Customer ID", 'E4 TB Allocation Details'!$A$18:$L$18, 0),FALSE), 'E2 Allocators'!$B$15:$W$361, MATCH(AN$17, 'E2 Allocators'!$B$15:$W$15, 0),FALSE))</f>
        <v>0</v>
      </c>
      <c r="AO629" s="1257">
        <f>IF(ISERROR(VLOOKUP(VLOOKUP($A629, 'E4 TB Allocation Details'!$A$18:$L$217, MATCH("Customer ID", 'E4 TB Allocation Details'!$A$18:$L$18, 0),FALSE), 'E2 Allocators'!$B$15:$W$361, MATCH(AO$17, 'E2 Allocators'!$B$15:$W$15, 0),FALSE)), 0, VLOOKUP(VLOOKUP($A629, 'E4 TB Allocation Details'!$A$18:$L$217, MATCH("Customer ID", 'E4 TB Allocation Details'!$A$18:$L$18, 0),FALSE), 'E2 Allocators'!$B$15:$W$361, MATCH(AO$17, 'E2 Allocators'!$B$15:$W$15, 0),FALSE))</f>
        <v>0</v>
      </c>
      <c r="AP629" s="1257">
        <f>IF(ISERROR(VLOOKUP(VLOOKUP($A629, 'E4 TB Allocation Details'!$A$18:$L$217, MATCH("Customer ID", 'E4 TB Allocation Details'!$A$18:$L$18, 0),FALSE), 'E2 Allocators'!$B$15:$W$361, MATCH(AP$17, 'E2 Allocators'!$B$15:$W$15, 0),FALSE)), 0, VLOOKUP(VLOOKUP($A629, 'E4 TB Allocation Details'!$A$18:$L$217, MATCH("Customer ID", 'E4 TB Allocation Details'!$A$18:$L$18, 0),FALSE), 'E2 Allocators'!$B$15:$W$361, MATCH(AP$17, 'E2 Allocators'!$B$15:$W$15, 0),FALSE))</f>
        <v>0</v>
      </c>
      <c r="AQ629" s="1257">
        <f>IF(ISERROR(VLOOKUP(VLOOKUP($A629, 'E4 TB Allocation Details'!$A$18:$L$217, MATCH("Customer ID", 'E4 TB Allocation Details'!$A$18:$L$18, 0),FALSE), 'E2 Allocators'!$B$15:$W$361, MATCH(AQ$17, 'E2 Allocators'!$B$15:$W$15, 0),FALSE)), 0, VLOOKUP(VLOOKUP($A629, 'E4 TB Allocation Details'!$A$18:$L$217, MATCH("Customer ID", 'E4 TB Allocation Details'!$A$18:$L$18, 0),FALSE), 'E2 Allocators'!$B$15:$W$361, MATCH(AQ$17, 'E2 Allocators'!$B$15:$W$15, 0),FALSE))</f>
        <v>0</v>
      </c>
      <c r="AR629" s="1257">
        <f>IF(ISERROR(VLOOKUP(VLOOKUP($A629, 'E4 TB Allocation Details'!$A$18:$L$217, MATCH("Customer ID", 'E4 TB Allocation Details'!$A$18:$L$18, 0),FALSE), 'E2 Allocators'!$B$15:$W$361, MATCH(AR$17, 'E2 Allocators'!$B$15:$W$15, 0),FALSE)), 0, VLOOKUP(VLOOKUP($A629, 'E4 TB Allocation Details'!$A$18:$L$217, MATCH("Customer ID", 'E4 TB Allocation Details'!$A$18:$L$18, 0),FALSE), 'E2 Allocators'!$B$15:$W$361, MATCH(AR$17, 'E2 Allocators'!$B$15:$W$15, 0),FALSE))</f>
        <v>0</v>
      </c>
      <c r="AS629" s="1257">
        <f>IF(ISERROR(VLOOKUP(VLOOKUP($A629, 'E4 TB Allocation Details'!$A$18:$L$217, MATCH("Customer ID", 'E4 TB Allocation Details'!$A$18:$L$18, 0),FALSE), 'E2 Allocators'!$B$15:$W$361, MATCH(AS$17, 'E2 Allocators'!$B$15:$W$15, 0),FALSE)), 0, VLOOKUP(VLOOKUP($A629, 'E4 TB Allocation Details'!$A$18:$L$217, MATCH("Customer ID", 'E4 TB Allocation Details'!$A$18:$L$18, 0),FALSE), 'E2 Allocators'!$B$15:$W$361, MATCH(AS$17, 'E2 Allocators'!$B$15:$W$15, 0),FALSE))</f>
        <v>0</v>
      </c>
      <c r="AT629" s="1257">
        <f>IF(ISERROR(VLOOKUP(VLOOKUP($A629, 'E4 TB Allocation Details'!$A$18:$L$217, MATCH("Customer ID", 'E4 TB Allocation Details'!$A$18:$L$18, 0),FALSE), 'E2 Allocators'!$B$15:$W$361, MATCH(AT$17, 'E2 Allocators'!$B$15:$W$15, 0),FALSE)), 0, VLOOKUP(VLOOKUP($A629, 'E4 TB Allocation Details'!$A$18:$L$217, MATCH("Customer ID", 'E4 TB Allocation Details'!$A$18:$L$18, 0),FALSE), 'E2 Allocators'!$B$15:$W$361, MATCH(AT$17, 'E2 Allocators'!$B$15:$W$15, 0),FALSE))</f>
        <v>0</v>
      </c>
      <c r="AU629" s="1257">
        <f>IF(ISERROR(VLOOKUP(VLOOKUP($A629, 'E4 TB Allocation Details'!$A$18:$L$217, MATCH("Customer ID", 'E4 TB Allocation Details'!$A$18:$L$18, 0),FALSE), 'E2 Allocators'!$B$15:$W$361, MATCH(AU$17, 'E2 Allocators'!$B$15:$W$15, 0),FALSE)), 0, VLOOKUP(VLOOKUP($A629, 'E4 TB Allocation Details'!$A$18:$L$217, MATCH("Customer ID", 'E4 TB Allocation Details'!$A$18:$L$18, 0),FALSE), 'E2 Allocators'!$B$15:$W$361, MATCH(AU$17, 'E2 Allocators'!$B$15:$W$15, 0),FALSE))</f>
        <v>0</v>
      </c>
      <c r="AV629" s="1262">
        <f t="shared" si="965"/>
        <v>1</v>
      </c>
      <c r="AW629" s="1259"/>
      <c r="AX629" s="1259"/>
      <c r="AY629" s="1259"/>
      <c r="AZ629" s="1259"/>
      <c r="BA629" s="1259"/>
      <c r="BB629" s="1259"/>
      <c r="BC629" s="1259"/>
      <c r="BD629" s="1259"/>
      <c r="BE629" s="1259"/>
      <c r="BF629" s="1259"/>
      <c r="BG629" s="1259"/>
      <c r="BH629" s="1259"/>
      <c r="BI629" s="1259"/>
      <c r="BJ629" s="1259"/>
      <c r="BK629" s="1259"/>
      <c r="BL629" s="1259"/>
      <c r="BM629" s="1259"/>
      <c r="BN629" s="1259"/>
      <c r="BO629" s="1259"/>
      <c r="BP629" s="1259"/>
      <c r="BQ629" s="1260"/>
    </row>
    <row r="630" spans="1:69" s="234" customFormat="1" ht="12.75" x14ac:dyDescent="0.2">
      <c r="A630" s="1261">
        <v>1845</v>
      </c>
      <c r="B630" s="1254" t="s">
        <v>84</v>
      </c>
      <c r="C630" s="1255"/>
      <c r="D630" s="1256"/>
      <c r="E630" s="1256"/>
      <c r="F630" s="1256"/>
      <c r="G630" s="1257">
        <f>IF(ISERROR(VLOOKUP(VLOOKUP($A630, 'E4 TB Allocation Details'!$A$18:$L$217, MATCH("Demand ID", 'E4 TB Allocation Details'!$A$18:$L$18, 0),FALSE), 'E2 Allocators'!$B$15:$W$361, MATCH(G$17, 'E2 Allocators'!$B$15:$W$15, 0),FALSE)), 0, VLOOKUP(VLOOKUP($A630, 'E4 TB Allocation Details'!$A$18:$L$217, MATCH("Demand ID", 'E4 TB Allocation Details'!$A$18:$L$18, 0),FALSE), 'E2 Allocators'!$B$15:$W$361, MATCH(G$17, 'E2 Allocators'!$B$15:$W$15, 0),FALSE))</f>
        <v>0</v>
      </c>
      <c r="H630" s="1257">
        <f>IF(ISERROR(VLOOKUP(VLOOKUP($A630, 'E4 TB Allocation Details'!$A$18:$L$217, MATCH("Demand ID", 'E4 TB Allocation Details'!$A$18:$L$18, 0),FALSE), 'E2 Allocators'!$B$15:$W$361, MATCH(H$17, 'E2 Allocators'!$B$15:$W$15, 0),FALSE)), 0, VLOOKUP(VLOOKUP($A630, 'E4 TB Allocation Details'!$A$18:$L$217, MATCH("Demand ID", 'E4 TB Allocation Details'!$A$18:$L$18, 0),FALSE), 'E2 Allocators'!$B$15:$W$361, MATCH(H$17, 'E2 Allocators'!$B$15:$W$15, 0),FALSE))</f>
        <v>0</v>
      </c>
      <c r="I630" s="1257">
        <f>IF(ISERROR(VLOOKUP(VLOOKUP($A630, 'E4 TB Allocation Details'!$A$18:$L$217, MATCH("Demand ID", 'E4 TB Allocation Details'!$A$18:$L$18, 0),FALSE), 'E2 Allocators'!$B$15:$W$361, MATCH(I$17, 'E2 Allocators'!$B$15:$W$15, 0),FALSE)), 0, VLOOKUP(VLOOKUP($A630, 'E4 TB Allocation Details'!$A$18:$L$217, MATCH("Demand ID", 'E4 TB Allocation Details'!$A$18:$L$18, 0),FALSE), 'E2 Allocators'!$B$15:$W$361, MATCH(I$17, 'E2 Allocators'!$B$15:$W$15, 0),FALSE))</f>
        <v>0</v>
      </c>
      <c r="J630" s="1257">
        <f>IF(ISERROR(VLOOKUP(VLOOKUP($A630, 'E4 TB Allocation Details'!$A$18:$L$217, MATCH("Demand ID", 'E4 TB Allocation Details'!$A$18:$L$18, 0),FALSE), 'E2 Allocators'!$B$15:$W$361, MATCH(J$17, 'E2 Allocators'!$B$15:$W$15, 0),FALSE)), 0, VLOOKUP(VLOOKUP($A630, 'E4 TB Allocation Details'!$A$18:$L$217, MATCH("Demand ID", 'E4 TB Allocation Details'!$A$18:$L$18, 0),FALSE), 'E2 Allocators'!$B$15:$W$361, MATCH(J$17, 'E2 Allocators'!$B$15:$W$15, 0),FALSE))</f>
        <v>0</v>
      </c>
      <c r="K630" s="1257">
        <f>IF(ISERROR(VLOOKUP(VLOOKUP($A630, 'E4 TB Allocation Details'!$A$18:$L$217, MATCH("Demand ID", 'E4 TB Allocation Details'!$A$18:$L$18, 0),FALSE), 'E2 Allocators'!$B$15:$W$361, MATCH(K$17, 'E2 Allocators'!$B$15:$W$15, 0),FALSE)), 0, VLOOKUP(VLOOKUP($A630, 'E4 TB Allocation Details'!$A$18:$L$217, MATCH("Demand ID", 'E4 TB Allocation Details'!$A$18:$L$18, 0),FALSE), 'E2 Allocators'!$B$15:$W$361, MATCH(K$17, 'E2 Allocators'!$B$15:$W$15, 0),FALSE))</f>
        <v>0</v>
      </c>
      <c r="L630" s="1257">
        <f>IF(ISERROR(VLOOKUP(VLOOKUP($A630, 'E4 TB Allocation Details'!$A$18:$L$217, MATCH("Demand ID", 'E4 TB Allocation Details'!$A$18:$L$18, 0),FALSE), 'E2 Allocators'!$B$15:$W$361, MATCH(L$17, 'E2 Allocators'!$B$15:$W$15, 0),FALSE)), 0, VLOOKUP(VLOOKUP($A630, 'E4 TB Allocation Details'!$A$18:$L$217, MATCH("Demand ID", 'E4 TB Allocation Details'!$A$18:$L$18, 0),FALSE), 'E2 Allocators'!$B$15:$W$361, MATCH(L$17, 'E2 Allocators'!$B$15:$W$15, 0),FALSE))</f>
        <v>0</v>
      </c>
      <c r="M630" s="1257">
        <f>IF(ISERROR(VLOOKUP(VLOOKUP($A630, 'E4 TB Allocation Details'!$A$18:$L$217, MATCH("Demand ID", 'E4 TB Allocation Details'!$A$18:$L$18, 0),FALSE), 'E2 Allocators'!$B$15:$W$361, MATCH(M$17, 'E2 Allocators'!$B$15:$W$15, 0),FALSE)), 0, VLOOKUP(VLOOKUP($A630, 'E4 TB Allocation Details'!$A$18:$L$217, MATCH("Demand ID", 'E4 TB Allocation Details'!$A$18:$L$18, 0),FALSE), 'E2 Allocators'!$B$15:$W$361, MATCH(M$17, 'E2 Allocators'!$B$15:$W$15, 0),FALSE))</f>
        <v>0</v>
      </c>
      <c r="N630" s="1257">
        <f>IF(ISERROR(VLOOKUP(VLOOKUP($A630, 'E4 TB Allocation Details'!$A$18:$L$217, MATCH("Demand ID", 'E4 TB Allocation Details'!$A$18:$L$18, 0),FALSE), 'E2 Allocators'!$B$15:$W$361, MATCH(N$17, 'E2 Allocators'!$B$15:$W$15, 0),FALSE)), 0, VLOOKUP(VLOOKUP($A630, 'E4 TB Allocation Details'!$A$18:$L$217, MATCH("Demand ID", 'E4 TB Allocation Details'!$A$18:$L$18, 0),FALSE), 'E2 Allocators'!$B$15:$W$361, MATCH(N$17, 'E2 Allocators'!$B$15:$W$15, 0),FALSE))</f>
        <v>0</v>
      </c>
      <c r="O630" s="1257">
        <f>IF(ISERROR(VLOOKUP(VLOOKUP($A630, 'E4 TB Allocation Details'!$A$18:$L$217, MATCH("Demand ID", 'E4 TB Allocation Details'!$A$18:$L$18, 0),FALSE), 'E2 Allocators'!$B$15:$W$361, MATCH(O$17, 'E2 Allocators'!$B$15:$W$15, 0),FALSE)), 0, VLOOKUP(VLOOKUP($A630, 'E4 TB Allocation Details'!$A$18:$L$217, MATCH("Demand ID", 'E4 TB Allocation Details'!$A$18:$L$18, 0),FALSE), 'E2 Allocators'!$B$15:$W$361, MATCH(O$17, 'E2 Allocators'!$B$15:$W$15, 0),FALSE))</f>
        <v>0</v>
      </c>
      <c r="P630" s="1257">
        <f>IF(ISERROR(VLOOKUP(VLOOKUP($A630, 'E4 TB Allocation Details'!$A$18:$L$217, MATCH("Demand ID", 'E4 TB Allocation Details'!$A$18:$L$18, 0),FALSE), 'E2 Allocators'!$B$15:$W$361, MATCH(P$17, 'E2 Allocators'!$B$15:$W$15, 0),FALSE)), 0, VLOOKUP(VLOOKUP($A630, 'E4 TB Allocation Details'!$A$18:$L$217, MATCH("Demand ID", 'E4 TB Allocation Details'!$A$18:$L$18, 0),FALSE), 'E2 Allocators'!$B$15:$W$361, MATCH(P$17, 'E2 Allocators'!$B$15:$W$15, 0),FALSE))</f>
        <v>0</v>
      </c>
      <c r="Q630" s="1257">
        <f>IF(ISERROR(VLOOKUP(VLOOKUP($A630, 'E4 TB Allocation Details'!$A$18:$L$217, MATCH("Demand ID", 'E4 TB Allocation Details'!$A$18:$L$18, 0),FALSE), 'E2 Allocators'!$B$15:$W$361, MATCH(Q$17, 'E2 Allocators'!$B$15:$W$15, 0),FALSE)), 0, VLOOKUP(VLOOKUP($A630, 'E4 TB Allocation Details'!$A$18:$L$217, MATCH("Demand ID", 'E4 TB Allocation Details'!$A$18:$L$18, 0),FALSE), 'E2 Allocators'!$B$15:$W$361, MATCH(Q$17, 'E2 Allocators'!$B$15:$W$15, 0),FALSE))</f>
        <v>0</v>
      </c>
      <c r="R630" s="1257">
        <f>IF(ISERROR(VLOOKUP(VLOOKUP($A630, 'E4 TB Allocation Details'!$A$18:$L$217, MATCH("Demand ID", 'E4 TB Allocation Details'!$A$18:$L$18, 0),FALSE), 'E2 Allocators'!$B$15:$W$361, MATCH(R$17, 'E2 Allocators'!$B$15:$W$15, 0),FALSE)), 0, VLOOKUP(VLOOKUP($A630, 'E4 TB Allocation Details'!$A$18:$L$217, MATCH("Demand ID", 'E4 TB Allocation Details'!$A$18:$L$18, 0),FALSE), 'E2 Allocators'!$B$15:$W$361, MATCH(R$17, 'E2 Allocators'!$B$15:$W$15, 0),FALSE))</f>
        <v>0</v>
      </c>
      <c r="S630" s="1257">
        <f>IF(ISERROR(VLOOKUP(VLOOKUP($A630, 'E4 TB Allocation Details'!$A$18:$L$217, MATCH("Demand ID", 'E4 TB Allocation Details'!$A$18:$L$18, 0),FALSE), 'E2 Allocators'!$B$15:$W$361, MATCH(S$17, 'E2 Allocators'!$B$15:$W$15, 0),FALSE)), 0, VLOOKUP(VLOOKUP($A630, 'E4 TB Allocation Details'!$A$18:$L$217, MATCH("Demand ID", 'E4 TB Allocation Details'!$A$18:$L$18, 0),FALSE), 'E2 Allocators'!$B$15:$W$361, MATCH(S$17, 'E2 Allocators'!$B$15:$W$15, 0),FALSE))</f>
        <v>0</v>
      </c>
      <c r="T630" s="1257">
        <f>IF(ISERROR(VLOOKUP(VLOOKUP($A630, 'E4 TB Allocation Details'!$A$18:$L$217, MATCH("Demand ID", 'E4 TB Allocation Details'!$A$18:$L$18, 0),FALSE), 'E2 Allocators'!$B$15:$W$361, MATCH(T$17, 'E2 Allocators'!$B$15:$W$15, 0),FALSE)), 0, VLOOKUP(VLOOKUP($A630, 'E4 TB Allocation Details'!$A$18:$L$217, MATCH("Demand ID", 'E4 TB Allocation Details'!$A$18:$L$18, 0),FALSE), 'E2 Allocators'!$B$15:$W$361, MATCH(T$17, 'E2 Allocators'!$B$15:$W$15, 0),FALSE))</f>
        <v>0</v>
      </c>
      <c r="U630" s="1257">
        <f>IF(ISERROR(VLOOKUP(VLOOKUP($A630, 'E4 TB Allocation Details'!$A$18:$L$217, MATCH("Demand ID", 'E4 TB Allocation Details'!$A$18:$L$18, 0),FALSE), 'E2 Allocators'!$B$15:$W$361, MATCH(U$17, 'E2 Allocators'!$B$15:$W$15, 0),FALSE)), 0, VLOOKUP(VLOOKUP($A630, 'E4 TB Allocation Details'!$A$18:$L$217, MATCH("Demand ID", 'E4 TB Allocation Details'!$A$18:$L$18, 0),FALSE), 'E2 Allocators'!$B$15:$W$361, MATCH(U$17, 'E2 Allocators'!$B$15:$W$15, 0),FALSE))</f>
        <v>0</v>
      </c>
      <c r="V630" s="1257">
        <f>IF(ISERROR(VLOOKUP(VLOOKUP($A630, 'E4 TB Allocation Details'!$A$18:$L$217, MATCH("Demand ID", 'E4 TB Allocation Details'!$A$18:$L$18, 0),FALSE), 'E2 Allocators'!$B$15:$W$361, MATCH(V$17, 'E2 Allocators'!$B$15:$W$15, 0),FALSE)), 0, VLOOKUP(VLOOKUP($A630, 'E4 TB Allocation Details'!$A$18:$L$217, MATCH("Demand ID", 'E4 TB Allocation Details'!$A$18:$L$18, 0),FALSE), 'E2 Allocators'!$B$15:$W$361, MATCH(V$17, 'E2 Allocators'!$B$15:$W$15, 0),FALSE))</f>
        <v>0</v>
      </c>
      <c r="W630" s="1257">
        <f>IF(ISERROR(VLOOKUP(VLOOKUP($A630, 'E4 TB Allocation Details'!$A$18:$L$217, MATCH("Demand ID", 'E4 TB Allocation Details'!$A$18:$L$18, 0),FALSE), 'E2 Allocators'!$B$15:$W$361, MATCH(W$17, 'E2 Allocators'!$B$15:$W$15, 0),FALSE)), 0, VLOOKUP(VLOOKUP($A630, 'E4 TB Allocation Details'!$A$18:$L$217, MATCH("Demand ID", 'E4 TB Allocation Details'!$A$18:$L$18, 0),FALSE), 'E2 Allocators'!$B$15:$W$361, MATCH(W$17, 'E2 Allocators'!$B$15:$W$15, 0),FALSE))</f>
        <v>0</v>
      </c>
      <c r="X630" s="1257">
        <f>IF(ISERROR(VLOOKUP(VLOOKUP($A630, 'E4 TB Allocation Details'!$A$18:$L$217, MATCH("Demand ID", 'E4 TB Allocation Details'!$A$18:$L$18, 0),FALSE), 'E2 Allocators'!$B$15:$W$361, MATCH(X$17, 'E2 Allocators'!$B$15:$W$15, 0),FALSE)), 0, VLOOKUP(VLOOKUP($A630, 'E4 TB Allocation Details'!$A$18:$L$217, MATCH("Demand ID", 'E4 TB Allocation Details'!$A$18:$L$18, 0),FALSE), 'E2 Allocators'!$B$15:$W$361, MATCH(X$17, 'E2 Allocators'!$B$15:$W$15, 0),FALSE))</f>
        <v>0</v>
      </c>
      <c r="Y630" s="1257">
        <f>IF(ISERROR(VLOOKUP(VLOOKUP($A630, 'E4 TB Allocation Details'!$A$18:$L$217, MATCH("Demand ID", 'E4 TB Allocation Details'!$A$18:$L$18, 0),FALSE), 'E2 Allocators'!$B$15:$W$361, MATCH(Y$17, 'E2 Allocators'!$B$15:$W$15, 0),FALSE)), 0, VLOOKUP(VLOOKUP($A630, 'E4 TB Allocation Details'!$A$18:$L$217, MATCH("Demand ID", 'E4 TB Allocation Details'!$A$18:$L$18, 0),FALSE), 'E2 Allocators'!$B$15:$W$361, MATCH(Y$17, 'E2 Allocators'!$B$15:$W$15, 0),FALSE))</f>
        <v>0</v>
      </c>
      <c r="Z630" s="1257">
        <f>IF(ISERROR(VLOOKUP(VLOOKUP($A630, 'E4 TB Allocation Details'!$A$18:$L$217, MATCH("Demand ID", 'E4 TB Allocation Details'!$A$18:$L$18, 0),FALSE), 'E2 Allocators'!$B$15:$W$361, MATCH(Z$17, 'E2 Allocators'!$B$15:$W$15, 0),FALSE)), 0, VLOOKUP(VLOOKUP($A630, 'E4 TB Allocation Details'!$A$18:$L$217, MATCH("Demand ID", 'E4 TB Allocation Details'!$A$18:$L$18, 0),FALSE), 'E2 Allocators'!$B$15:$W$361, MATCH(Z$17, 'E2 Allocators'!$B$15:$W$15, 0),FALSE))</f>
        <v>0</v>
      </c>
      <c r="AA630" s="1262">
        <f t="shared" si="964"/>
        <v>0</v>
      </c>
      <c r="AB630" s="1257">
        <f>IF(ISERROR(VLOOKUP(VLOOKUP($A630, 'E4 TB Allocation Details'!$A$18:$L$217, MATCH("Customer ID", 'E4 TB Allocation Details'!$A$18:$L$18, 0),FALSE), 'E2 Allocators'!$B$15:$W$361, MATCH(AB$17, 'E2 Allocators'!$B$15:$W$15, 0),FALSE)), 0, VLOOKUP(VLOOKUP($A630, 'E4 TB Allocation Details'!$A$18:$L$217, MATCH("Customer ID", 'E4 TB Allocation Details'!$A$18:$L$18, 0),FALSE), 'E2 Allocators'!$B$15:$W$361, MATCH(AB$17, 'E2 Allocators'!$B$15:$W$15, 0),FALSE))</f>
        <v>0</v>
      </c>
      <c r="AC630" s="1257">
        <f>IF(ISERROR(VLOOKUP(VLOOKUP($A630, 'E4 TB Allocation Details'!$A$18:$L$217, MATCH("Customer ID", 'E4 TB Allocation Details'!$A$18:$L$18, 0),FALSE), 'E2 Allocators'!$B$15:$W$361, MATCH(AC$17, 'E2 Allocators'!$B$15:$W$15, 0),FALSE)), 0, VLOOKUP(VLOOKUP($A630, 'E4 TB Allocation Details'!$A$18:$L$217, MATCH("Customer ID", 'E4 TB Allocation Details'!$A$18:$L$18, 0),FALSE), 'E2 Allocators'!$B$15:$W$361, MATCH(AC$17, 'E2 Allocators'!$B$15:$W$15, 0),FALSE))</f>
        <v>0</v>
      </c>
      <c r="AD630" s="1257">
        <f>IF(ISERROR(VLOOKUP(VLOOKUP($A630, 'E4 TB Allocation Details'!$A$18:$L$217, MATCH("Customer ID", 'E4 TB Allocation Details'!$A$18:$L$18, 0),FALSE), 'E2 Allocators'!$B$15:$W$361, MATCH(AD$17, 'E2 Allocators'!$B$15:$W$15, 0),FALSE)), 0, VLOOKUP(VLOOKUP($A630, 'E4 TB Allocation Details'!$A$18:$L$217, MATCH("Customer ID", 'E4 TB Allocation Details'!$A$18:$L$18, 0),FALSE), 'E2 Allocators'!$B$15:$W$361, MATCH(AD$17, 'E2 Allocators'!$B$15:$W$15, 0),FALSE))</f>
        <v>0</v>
      </c>
      <c r="AE630" s="1257">
        <f>IF(ISERROR(VLOOKUP(VLOOKUP($A630, 'E4 TB Allocation Details'!$A$18:$L$217, MATCH("Customer ID", 'E4 TB Allocation Details'!$A$18:$L$18, 0),FALSE), 'E2 Allocators'!$B$15:$W$361, MATCH(AE$17, 'E2 Allocators'!$B$15:$W$15, 0),FALSE)), 0, VLOOKUP(VLOOKUP($A630, 'E4 TB Allocation Details'!$A$18:$L$217, MATCH("Customer ID", 'E4 TB Allocation Details'!$A$18:$L$18, 0),FALSE), 'E2 Allocators'!$B$15:$W$361, MATCH(AE$17, 'E2 Allocators'!$B$15:$W$15, 0),FALSE))</f>
        <v>0</v>
      </c>
      <c r="AF630" s="1257">
        <f>IF(ISERROR(VLOOKUP(VLOOKUP($A630, 'E4 TB Allocation Details'!$A$18:$L$217, MATCH("Customer ID", 'E4 TB Allocation Details'!$A$18:$L$18, 0),FALSE), 'E2 Allocators'!$B$15:$W$361, MATCH(AF$17, 'E2 Allocators'!$B$15:$W$15, 0),FALSE)), 0, VLOOKUP(VLOOKUP($A630, 'E4 TB Allocation Details'!$A$18:$L$217, MATCH("Customer ID", 'E4 TB Allocation Details'!$A$18:$L$18, 0),FALSE), 'E2 Allocators'!$B$15:$W$361, MATCH(AF$17, 'E2 Allocators'!$B$15:$W$15, 0),FALSE))</f>
        <v>0</v>
      </c>
      <c r="AG630" s="1257">
        <f>IF(ISERROR(VLOOKUP(VLOOKUP($A630, 'E4 TB Allocation Details'!$A$18:$L$217, MATCH("Customer ID", 'E4 TB Allocation Details'!$A$18:$L$18, 0),FALSE), 'E2 Allocators'!$B$15:$W$361, MATCH(AG$17, 'E2 Allocators'!$B$15:$W$15, 0),FALSE)), 0, VLOOKUP(VLOOKUP($A630, 'E4 TB Allocation Details'!$A$18:$L$217, MATCH("Customer ID", 'E4 TB Allocation Details'!$A$18:$L$18, 0),FALSE), 'E2 Allocators'!$B$15:$W$361, MATCH(AG$17, 'E2 Allocators'!$B$15:$W$15, 0),FALSE))</f>
        <v>0</v>
      </c>
      <c r="AH630" s="1257">
        <f>IF(ISERROR(VLOOKUP(VLOOKUP($A630, 'E4 TB Allocation Details'!$A$18:$L$217, MATCH("Customer ID", 'E4 TB Allocation Details'!$A$18:$L$18, 0),FALSE), 'E2 Allocators'!$B$15:$W$361, MATCH(AH$17, 'E2 Allocators'!$B$15:$W$15, 0),FALSE)), 0, VLOOKUP(VLOOKUP($A630, 'E4 TB Allocation Details'!$A$18:$L$217, MATCH("Customer ID", 'E4 TB Allocation Details'!$A$18:$L$18, 0),FALSE), 'E2 Allocators'!$B$15:$W$361, MATCH(AH$17, 'E2 Allocators'!$B$15:$W$15, 0),FALSE))</f>
        <v>0</v>
      </c>
      <c r="AI630" s="1257">
        <f>IF(ISERROR(VLOOKUP(VLOOKUP($A630, 'E4 TB Allocation Details'!$A$18:$L$217, MATCH("Customer ID", 'E4 TB Allocation Details'!$A$18:$L$18, 0),FALSE), 'E2 Allocators'!$B$15:$W$361, MATCH(AI$17, 'E2 Allocators'!$B$15:$W$15, 0),FALSE)), 0, VLOOKUP(VLOOKUP($A630, 'E4 TB Allocation Details'!$A$18:$L$217, MATCH("Customer ID", 'E4 TB Allocation Details'!$A$18:$L$18, 0),FALSE), 'E2 Allocators'!$B$15:$W$361, MATCH(AI$17, 'E2 Allocators'!$B$15:$W$15, 0),FALSE))</f>
        <v>0</v>
      </c>
      <c r="AJ630" s="1257">
        <f>IF(ISERROR(VLOOKUP(VLOOKUP($A630, 'E4 TB Allocation Details'!$A$18:$L$217, MATCH("Customer ID", 'E4 TB Allocation Details'!$A$18:$L$18, 0),FALSE), 'E2 Allocators'!$B$15:$W$361, MATCH(AJ$17, 'E2 Allocators'!$B$15:$W$15, 0),FALSE)), 0, VLOOKUP(VLOOKUP($A630, 'E4 TB Allocation Details'!$A$18:$L$217, MATCH("Customer ID", 'E4 TB Allocation Details'!$A$18:$L$18, 0),FALSE), 'E2 Allocators'!$B$15:$W$361, MATCH(AJ$17, 'E2 Allocators'!$B$15:$W$15, 0),FALSE))</f>
        <v>0</v>
      </c>
      <c r="AK630" s="1257">
        <f>IF(ISERROR(VLOOKUP(VLOOKUP($A630, 'E4 TB Allocation Details'!$A$18:$L$217, MATCH("Customer ID", 'E4 TB Allocation Details'!$A$18:$L$18, 0),FALSE), 'E2 Allocators'!$B$15:$W$361, MATCH(AK$17, 'E2 Allocators'!$B$15:$W$15, 0),FALSE)), 0, VLOOKUP(VLOOKUP($A630, 'E4 TB Allocation Details'!$A$18:$L$217, MATCH("Customer ID", 'E4 TB Allocation Details'!$A$18:$L$18, 0),FALSE), 'E2 Allocators'!$B$15:$W$361, MATCH(AK$17, 'E2 Allocators'!$B$15:$W$15, 0),FALSE))</f>
        <v>0</v>
      </c>
      <c r="AL630" s="1257">
        <f>IF(ISERROR(VLOOKUP(VLOOKUP($A630, 'E4 TB Allocation Details'!$A$18:$L$217, MATCH("Customer ID", 'E4 TB Allocation Details'!$A$18:$L$18, 0),FALSE), 'E2 Allocators'!$B$15:$W$361, MATCH(AL$17, 'E2 Allocators'!$B$15:$W$15, 0),FALSE)), 0, VLOOKUP(VLOOKUP($A630, 'E4 TB Allocation Details'!$A$18:$L$217, MATCH("Customer ID", 'E4 TB Allocation Details'!$A$18:$L$18, 0),FALSE), 'E2 Allocators'!$B$15:$W$361, MATCH(AL$17, 'E2 Allocators'!$B$15:$W$15, 0),FALSE))</f>
        <v>0</v>
      </c>
      <c r="AM630" s="1257">
        <f>IF(ISERROR(VLOOKUP(VLOOKUP($A630, 'E4 TB Allocation Details'!$A$18:$L$217, MATCH("Customer ID", 'E4 TB Allocation Details'!$A$18:$L$18, 0),FALSE), 'E2 Allocators'!$B$15:$W$361, MATCH(AM$17, 'E2 Allocators'!$B$15:$W$15, 0),FALSE)), 0, VLOOKUP(VLOOKUP($A630, 'E4 TB Allocation Details'!$A$18:$L$217, MATCH("Customer ID", 'E4 TB Allocation Details'!$A$18:$L$18, 0),FALSE), 'E2 Allocators'!$B$15:$W$361, MATCH(AM$17, 'E2 Allocators'!$B$15:$W$15, 0),FALSE))</f>
        <v>0</v>
      </c>
      <c r="AN630" s="1257">
        <f>IF(ISERROR(VLOOKUP(VLOOKUP($A630, 'E4 TB Allocation Details'!$A$18:$L$217, MATCH("Customer ID", 'E4 TB Allocation Details'!$A$18:$L$18, 0),FALSE), 'E2 Allocators'!$B$15:$W$361, MATCH(AN$17, 'E2 Allocators'!$B$15:$W$15, 0),FALSE)), 0, VLOOKUP(VLOOKUP($A630, 'E4 TB Allocation Details'!$A$18:$L$217, MATCH("Customer ID", 'E4 TB Allocation Details'!$A$18:$L$18, 0),FALSE), 'E2 Allocators'!$B$15:$W$361, MATCH(AN$17, 'E2 Allocators'!$B$15:$W$15, 0),FALSE))</f>
        <v>0</v>
      </c>
      <c r="AO630" s="1257">
        <f>IF(ISERROR(VLOOKUP(VLOOKUP($A630, 'E4 TB Allocation Details'!$A$18:$L$217, MATCH("Customer ID", 'E4 TB Allocation Details'!$A$18:$L$18, 0),FALSE), 'E2 Allocators'!$B$15:$W$361, MATCH(AO$17, 'E2 Allocators'!$B$15:$W$15, 0),FALSE)), 0, VLOOKUP(VLOOKUP($A630, 'E4 TB Allocation Details'!$A$18:$L$217, MATCH("Customer ID", 'E4 TB Allocation Details'!$A$18:$L$18, 0),FALSE), 'E2 Allocators'!$B$15:$W$361, MATCH(AO$17, 'E2 Allocators'!$B$15:$W$15, 0),FALSE))</f>
        <v>0</v>
      </c>
      <c r="AP630" s="1257">
        <f>IF(ISERROR(VLOOKUP(VLOOKUP($A630, 'E4 TB Allocation Details'!$A$18:$L$217, MATCH("Customer ID", 'E4 TB Allocation Details'!$A$18:$L$18, 0),FALSE), 'E2 Allocators'!$B$15:$W$361, MATCH(AP$17, 'E2 Allocators'!$B$15:$W$15, 0),FALSE)), 0, VLOOKUP(VLOOKUP($A630, 'E4 TB Allocation Details'!$A$18:$L$217, MATCH("Customer ID", 'E4 TB Allocation Details'!$A$18:$L$18, 0),FALSE), 'E2 Allocators'!$B$15:$W$361, MATCH(AP$17, 'E2 Allocators'!$B$15:$W$15, 0),FALSE))</f>
        <v>0</v>
      </c>
      <c r="AQ630" s="1257">
        <f>IF(ISERROR(VLOOKUP(VLOOKUP($A630, 'E4 TB Allocation Details'!$A$18:$L$217, MATCH("Customer ID", 'E4 TB Allocation Details'!$A$18:$L$18, 0),FALSE), 'E2 Allocators'!$B$15:$W$361, MATCH(AQ$17, 'E2 Allocators'!$B$15:$W$15, 0),FALSE)), 0, VLOOKUP(VLOOKUP($A630, 'E4 TB Allocation Details'!$A$18:$L$217, MATCH("Customer ID", 'E4 TB Allocation Details'!$A$18:$L$18, 0),FALSE), 'E2 Allocators'!$B$15:$W$361, MATCH(AQ$17, 'E2 Allocators'!$B$15:$W$15, 0),FALSE))</f>
        <v>0</v>
      </c>
      <c r="AR630" s="1257">
        <f>IF(ISERROR(VLOOKUP(VLOOKUP($A630, 'E4 TB Allocation Details'!$A$18:$L$217, MATCH("Customer ID", 'E4 TB Allocation Details'!$A$18:$L$18, 0),FALSE), 'E2 Allocators'!$B$15:$W$361, MATCH(AR$17, 'E2 Allocators'!$B$15:$W$15, 0),FALSE)), 0, VLOOKUP(VLOOKUP($A630, 'E4 TB Allocation Details'!$A$18:$L$217, MATCH("Customer ID", 'E4 TB Allocation Details'!$A$18:$L$18, 0),FALSE), 'E2 Allocators'!$B$15:$W$361, MATCH(AR$17, 'E2 Allocators'!$B$15:$W$15, 0),FALSE))</f>
        <v>0</v>
      </c>
      <c r="AS630" s="1257">
        <f>IF(ISERROR(VLOOKUP(VLOOKUP($A630, 'E4 TB Allocation Details'!$A$18:$L$217, MATCH("Customer ID", 'E4 TB Allocation Details'!$A$18:$L$18, 0),FALSE), 'E2 Allocators'!$B$15:$W$361, MATCH(AS$17, 'E2 Allocators'!$B$15:$W$15, 0),FALSE)), 0, VLOOKUP(VLOOKUP($A630, 'E4 TB Allocation Details'!$A$18:$L$217, MATCH("Customer ID", 'E4 TB Allocation Details'!$A$18:$L$18, 0),FALSE), 'E2 Allocators'!$B$15:$W$361, MATCH(AS$17, 'E2 Allocators'!$B$15:$W$15, 0),FALSE))</f>
        <v>0</v>
      </c>
      <c r="AT630" s="1257">
        <f>IF(ISERROR(VLOOKUP(VLOOKUP($A630, 'E4 TB Allocation Details'!$A$18:$L$217, MATCH("Customer ID", 'E4 TB Allocation Details'!$A$18:$L$18, 0),FALSE), 'E2 Allocators'!$B$15:$W$361, MATCH(AT$17, 'E2 Allocators'!$B$15:$W$15, 0),FALSE)), 0, VLOOKUP(VLOOKUP($A630, 'E4 TB Allocation Details'!$A$18:$L$217, MATCH("Customer ID", 'E4 TB Allocation Details'!$A$18:$L$18, 0),FALSE), 'E2 Allocators'!$B$15:$W$361, MATCH(AT$17, 'E2 Allocators'!$B$15:$W$15, 0),FALSE))</f>
        <v>0</v>
      </c>
      <c r="AU630" s="1257">
        <f>IF(ISERROR(VLOOKUP(VLOOKUP($A630, 'E4 TB Allocation Details'!$A$18:$L$217, MATCH("Customer ID", 'E4 TB Allocation Details'!$A$18:$L$18, 0),FALSE), 'E2 Allocators'!$B$15:$W$361, MATCH(AU$17, 'E2 Allocators'!$B$15:$W$15, 0),FALSE)), 0, VLOOKUP(VLOOKUP($A630, 'E4 TB Allocation Details'!$A$18:$L$217, MATCH("Customer ID", 'E4 TB Allocation Details'!$A$18:$L$18, 0),FALSE), 'E2 Allocators'!$B$15:$W$361, MATCH(AU$17, 'E2 Allocators'!$B$15:$W$15, 0),FALSE))</f>
        <v>0</v>
      </c>
      <c r="AV630" s="1262">
        <f t="shared" si="965"/>
        <v>0</v>
      </c>
      <c r="AW630" s="1259"/>
      <c r="AX630" s="1259"/>
      <c r="AY630" s="1259"/>
      <c r="AZ630" s="1259"/>
      <c r="BA630" s="1259"/>
      <c r="BB630" s="1259"/>
      <c r="BC630" s="1259"/>
      <c r="BD630" s="1259"/>
      <c r="BE630" s="1259"/>
      <c r="BF630" s="1259"/>
      <c r="BG630" s="1259"/>
      <c r="BH630" s="1259"/>
      <c r="BI630" s="1259"/>
      <c r="BJ630" s="1259"/>
      <c r="BK630" s="1259"/>
      <c r="BL630" s="1259"/>
      <c r="BM630" s="1259"/>
      <c r="BN630" s="1259"/>
      <c r="BO630" s="1259"/>
      <c r="BP630" s="1259"/>
      <c r="BQ630" s="1260"/>
    </row>
    <row r="631" spans="1:69" s="234" customFormat="1" ht="25.5" x14ac:dyDescent="0.2">
      <c r="A631" s="1261" t="s">
        <v>880</v>
      </c>
      <c r="B631" s="1254" t="s">
        <v>402</v>
      </c>
      <c r="C631" s="1255">
        <v>1</v>
      </c>
      <c r="D631" s="1256">
        <f t="shared" si="962"/>
        <v>1</v>
      </c>
      <c r="E631" s="1256">
        <f>VLOOKUP($A631,'E1 Categorization'!$A$35:$E$115,5,FALSE)</f>
        <v>0</v>
      </c>
      <c r="F631" s="1256">
        <f t="shared" si="963"/>
        <v>1</v>
      </c>
      <c r="G631" s="1257">
        <f>IF(ISERROR(VLOOKUP(VLOOKUP($A631, 'E4 TB Allocation Details'!$A$18:$L$217, MATCH("Demand ID", 'E4 TB Allocation Details'!$A$18:$L$18, 0),FALSE), 'E2 Allocators'!$B$15:$W$361, MATCH(G$17, 'E2 Allocators'!$B$15:$W$15, 0),FALSE)), 0, VLOOKUP(VLOOKUP($A631, 'E4 TB Allocation Details'!$A$18:$L$217, MATCH("Demand ID", 'E4 TB Allocation Details'!$A$18:$L$18, 0),FALSE), 'E2 Allocators'!$B$15:$W$361, MATCH(G$17, 'E2 Allocators'!$B$15:$W$15, 0),FALSE))</f>
        <v>0.327249628138367</v>
      </c>
      <c r="H631" s="1257">
        <f>IF(ISERROR(VLOOKUP(VLOOKUP($A631, 'E4 TB Allocation Details'!$A$18:$L$217, MATCH("Demand ID", 'E4 TB Allocation Details'!$A$18:$L$18, 0),FALSE), 'E2 Allocators'!$B$15:$W$361, MATCH(H$17, 'E2 Allocators'!$B$15:$W$15, 0),FALSE)), 0, VLOOKUP(VLOOKUP($A631, 'E4 TB Allocation Details'!$A$18:$L$217, MATCH("Demand ID", 'E4 TB Allocation Details'!$A$18:$L$18, 0),FALSE), 'E2 Allocators'!$B$15:$W$361, MATCH(H$17, 'E2 Allocators'!$B$15:$W$15, 0),FALSE))</f>
        <v>8.7737977540411807E-2</v>
      </c>
      <c r="I631" s="1257">
        <f>IF(ISERROR(VLOOKUP(VLOOKUP($A631, 'E4 TB Allocation Details'!$A$18:$L$217, MATCH("Demand ID", 'E4 TB Allocation Details'!$A$18:$L$18, 0),FALSE), 'E2 Allocators'!$B$15:$W$361, MATCH(I$17, 'E2 Allocators'!$B$15:$W$15, 0),FALSE)), 0, VLOOKUP(VLOOKUP($A631, 'E4 TB Allocation Details'!$A$18:$L$217, MATCH("Demand ID", 'E4 TB Allocation Details'!$A$18:$L$18, 0),FALSE), 'E2 Allocators'!$B$15:$W$361, MATCH(I$17, 'E2 Allocators'!$B$15:$W$15, 0),FALSE))</f>
        <v>0.21223961004216466</v>
      </c>
      <c r="J631" s="1257">
        <f>IF(ISERROR(VLOOKUP(VLOOKUP($A631, 'E4 TB Allocation Details'!$A$18:$L$217, MATCH("Demand ID", 'E4 TB Allocation Details'!$A$18:$L$18, 0),FALSE), 'E2 Allocators'!$B$15:$W$361, MATCH(J$17, 'E2 Allocators'!$B$15:$W$15, 0),FALSE)), 0, VLOOKUP(VLOOKUP($A631, 'E4 TB Allocation Details'!$A$18:$L$217, MATCH("Demand ID", 'E4 TB Allocation Details'!$A$18:$L$18, 0),FALSE), 'E2 Allocators'!$B$15:$W$361, MATCH(J$17, 'E2 Allocators'!$B$15:$W$15, 0),FALSE))</f>
        <v>0</v>
      </c>
      <c r="K631" s="1257">
        <f>IF(ISERROR(VLOOKUP(VLOOKUP($A631, 'E4 TB Allocation Details'!$A$18:$L$217, MATCH("Demand ID", 'E4 TB Allocation Details'!$A$18:$L$18, 0),FALSE), 'E2 Allocators'!$B$15:$W$361, MATCH(K$17, 'E2 Allocators'!$B$15:$W$15, 0),FALSE)), 0, VLOOKUP(VLOOKUP($A631, 'E4 TB Allocation Details'!$A$18:$L$217, MATCH("Demand ID", 'E4 TB Allocation Details'!$A$18:$L$18, 0),FALSE), 'E2 Allocators'!$B$15:$W$361, MATCH(K$17, 'E2 Allocators'!$B$15:$W$15, 0),FALSE))</f>
        <v>0.1418009119878379</v>
      </c>
      <c r="L631" s="1257">
        <f>IF(ISERROR(VLOOKUP(VLOOKUP($A631, 'E4 TB Allocation Details'!$A$18:$L$217, MATCH("Demand ID", 'E4 TB Allocation Details'!$A$18:$L$18, 0),FALSE), 'E2 Allocators'!$B$15:$W$361, MATCH(L$17, 'E2 Allocators'!$B$15:$W$15, 0),FALSE)), 0, VLOOKUP(VLOOKUP($A631, 'E4 TB Allocation Details'!$A$18:$L$217, MATCH("Demand ID", 'E4 TB Allocation Details'!$A$18:$L$18, 0),FALSE), 'E2 Allocators'!$B$15:$W$361, MATCH(L$17, 'E2 Allocators'!$B$15:$W$15, 0),FALSE))</f>
        <v>0.21852846482673824</v>
      </c>
      <c r="M631" s="1257">
        <f>IF(ISERROR(VLOOKUP(VLOOKUP($A631, 'E4 TB Allocation Details'!$A$18:$L$217, MATCH("Demand ID", 'E4 TB Allocation Details'!$A$18:$L$18, 0),FALSE), 'E2 Allocators'!$B$15:$W$361, MATCH(M$17, 'E2 Allocators'!$B$15:$W$15, 0),FALSE)), 0, VLOOKUP(VLOOKUP($A631, 'E4 TB Allocation Details'!$A$18:$L$217, MATCH("Demand ID", 'E4 TB Allocation Details'!$A$18:$L$18, 0),FALSE), 'E2 Allocators'!$B$15:$W$361, MATCH(M$17, 'E2 Allocators'!$B$15:$W$15, 0),FALSE))</f>
        <v>9.961721703243347E-3</v>
      </c>
      <c r="N631" s="1257">
        <f>IF(ISERROR(VLOOKUP(VLOOKUP($A631, 'E4 TB Allocation Details'!$A$18:$L$217, MATCH("Demand ID", 'E4 TB Allocation Details'!$A$18:$L$18, 0),FALSE), 'E2 Allocators'!$B$15:$W$361, MATCH(N$17, 'E2 Allocators'!$B$15:$W$15, 0),FALSE)), 0, VLOOKUP(VLOOKUP($A631, 'E4 TB Allocation Details'!$A$18:$L$217, MATCH("Demand ID", 'E4 TB Allocation Details'!$A$18:$L$18, 0),FALSE), 'E2 Allocators'!$B$15:$W$361, MATCH(N$17, 'E2 Allocators'!$B$15:$W$15, 0),FALSE))</f>
        <v>6.3075955689159127E-4</v>
      </c>
      <c r="O631" s="1257">
        <f>IF(ISERROR(VLOOKUP(VLOOKUP($A631, 'E4 TB Allocation Details'!$A$18:$L$217, MATCH("Demand ID", 'E4 TB Allocation Details'!$A$18:$L$18, 0),FALSE), 'E2 Allocators'!$B$15:$W$361, MATCH(O$17, 'E2 Allocators'!$B$15:$W$15, 0),FALSE)), 0, VLOOKUP(VLOOKUP($A631, 'E4 TB Allocation Details'!$A$18:$L$217, MATCH("Demand ID", 'E4 TB Allocation Details'!$A$18:$L$18, 0),FALSE), 'E2 Allocators'!$B$15:$W$361, MATCH(O$17, 'E2 Allocators'!$B$15:$W$15, 0),FALSE))</f>
        <v>1.8509262043455339E-3</v>
      </c>
      <c r="P631" s="1257">
        <f>IF(ISERROR(VLOOKUP(VLOOKUP($A631, 'E4 TB Allocation Details'!$A$18:$L$217, MATCH("Demand ID", 'E4 TB Allocation Details'!$A$18:$L$18, 0),FALSE), 'E2 Allocators'!$B$15:$W$361, MATCH(P$17, 'E2 Allocators'!$B$15:$W$15, 0),FALSE)), 0, VLOOKUP(VLOOKUP($A631, 'E4 TB Allocation Details'!$A$18:$L$217, MATCH("Demand ID", 'E4 TB Allocation Details'!$A$18:$L$18, 0),FALSE), 'E2 Allocators'!$B$15:$W$361, MATCH(P$17, 'E2 Allocators'!$B$15:$W$15, 0),FALSE))</f>
        <v>0</v>
      </c>
      <c r="Q631" s="1257">
        <f>IF(ISERROR(VLOOKUP(VLOOKUP($A631, 'E4 TB Allocation Details'!$A$18:$L$217, MATCH("Demand ID", 'E4 TB Allocation Details'!$A$18:$L$18, 0),FALSE), 'E2 Allocators'!$B$15:$W$361, MATCH(Q$17, 'E2 Allocators'!$B$15:$W$15, 0),FALSE)), 0, VLOOKUP(VLOOKUP($A631, 'E4 TB Allocation Details'!$A$18:$L$217, MATCH("Demand ID", 'E4 TB Allocation Details'!$A$18:$L$18, 0),FALSE), 'E2 Allocators'!$B$15:$W$361, MATCH(Q$17, 'E2 Allocators'!$B$15:$W$15, 0),FALSE))</f>
        <v>0</v>
      </c>
      <c r="R631" s="1257">
        <f>IF(ISERROR(VLOOKUP(VLOOKUP($A631, 'E4 TB Allocation Details'!$A$18:$L$217, MATCH("Demand ID", 'E4 TB Allocation Details'!$A$18:$L$18, 0),FALSE), 'E2 Allocators'!$B$15:$W$361, MATCH(R$17, 'E2 Allocators'!$B$15:$W$15, 0),FALSE)), 0, VLOOKUP(VLOOKUP($A631, 'E4 TB Allocation Details'!$A$18:$L$217, MATCH("Demand ID", 'E4 TB Allocation Details'!$A$18:$L$18, 0),FALSE), 'E2 Allocators'!$B$15:$W$361, MATCH(R$17, 'E2 Allocators'!$B$15:$W$15, 0),FALSE))</f>
        <v>0</v>
      </c>
      <c r="S631" s="1257">
        <f>IF(ISERROR(VLOOKUP(VLOOKUP($A631, 'E4 TB Allocation Details'!$A$18:$L$217, MATCH("Demand ID", 'E4 TB Allocation Details'!$A$18:$L$18, 0),FALSE), 'E2 Allocators'!$B$15:$W$361, MATCH(S$17, 'E2 Allocators'!$B$15:$W$15, 0),FALSE)), 0, VLOOKUP(VLOOKUP($A631, 'E4 TB Allocation Details'!$A$18:$L$217, MATCH("Demand ID", 'E4 TB Allocation Details'!$A$18:$L$18, 0),FALSE), 'E2 Allocators'!$B$15:$W$361, MATCH(S$17, 'E2 Allocators'!$B$15:$W$15, 0),FALSE))</f>
        <v>0</v>
      </c>
      <c r="T631" s="1257">
        <f>IF(ISERROR(VLOOKUP(VLOOKUP($A631, 'E4 TB Allocation Details'!$A$18:$L$217, MATCH("Demand ID", 'E4 TB Allocation Details'!$A$18:$L$18, 0),FALSE), 'E2 Allocators'!$B$15:$W$361, MATCH(T$17, 'E2 Allocators'!$B$15:$W$15, 0),FALSE)), 0, VLOOKUP(VLOOKUP($A631, 'E4 TB Allocation Details'!$A$18:$L$217, MATCH("Demand ID", 'E4 TB Allocation Details'!$A$18:$L$18, 0),FALSE), 'E2 Allocators'!$B$15:$W$361, MATCH(T$17, 'E2 Allocators'!$B$15:$W$15, 0),FALSE))</f>
        <v>0</v>
      </c>
      <c r="U631" s="1257">
        <f>IF(ISERROR(VLOOKUP(VLOOKUP($A631, 'E4 TB Allocation Details'!$A$18:$L$217, MATCH("Demand ID", 'E4 TB Allocation Details'!$A$18:$L$18, 0),FALSE), 'E2 Allocators'!$B$15:$W$361, MATCH(U$17, 'E2 Allocators'!$B$15:$W$15, 0),FALSE)), 0, VLOOKUP(VLOOKUP($A631, 'E4 TB Allocation Details'!$A$18:$L$217, MATCH("Demand ID", 'E4 TB Allocation Details'!$A$18:$L$18, 0),FALSE), 'E2 Allocators'!$B$15:$W$361, MATCH(U$17, 'E2 Allocators'!$B$15:$W$15, 0),FALSE))</f>
        <v>0</v>
      </c>
      <c r="V631" s="1257">
        <f>IF(ISERROR(VLOOKUP(VLOOKUP($A631, 'E4 TB Allocation Details'!$A$18:$L$217, MATCH("Demand ID", 'E4 TB Allocation Details'!$A$18:$L$18, 0),FALSE), 'E2 Allocators'!$B$15:$W$361, MATCH(V$17, 'E2 Allocators'!$B$15:$W$15, 0),FALSE)), 0, VLOOKUP(VLOOKUP($A631, 'E4 TB Allocation Details'!$A$18:$L$217, MATCH("Demand ID", 'E4 TB Allocation Details'!$A$18:$L$18, 0),FALSE), 'E2 Allocators'!$B$15:$W$361, MATCH(V$17, 'E2 Allocators'!$B$15:$W$15, 0),FALSE))</f>
        <v>0</v>
      </c>
      <c r="W631" s="1257">
        <f>IF(ISERROR(VLOOKUP(VLOOKUP($A631, 'E4 TB Allocation Details'!$A$18:$L$217, MATCH("Demand ID", 'E4 TB Allocation Details'!$A$18:$L$18, 0),FALSE), 'E2 Allocators'!$B$15:$W$361, MATCH(W$17, 'E2 Allocators'!$B$15:$W$15, 0),FALSE)), 0, VLOOKUP(VLOOKUP($A631, 'E4 TB Allocation Details'!$A$18:$L$217, MATCH("Demand ID", 'E4 TB Allocation Details'!$A$18:$L$18, 0),FALSE), 'E2 Allocators'!$B$15:$W$361, MATCH(W$17, 'E2 Allocators'!$B$15:$W$15, 0),FALSE))</f>
        <v>0</v>
      </c>
      <c r="X631" s="1257">
        <f>IF(ISERROR(VLOOKUP(VLOOKUP($A631, 'E4 TB Allocation Details'!$A$18:$L$217, MATCH("Demand ID", 'E4 TB Allocation Details'!$A$18:$L$18, 0),FALSE), 'E2 Allocators'!$B$15:$W$361, MATCH(X$17, 'E2 Allocators'!$B$15:$W$15, 0),FALSE)), 0, VLOOKUP(VLOOKUP($A631, 'E4 TB Allocation Details'!$A$18:$L$217, MATCH("Demand ID", 'E4 TB Allocation Details'!$A$18:$L$18, 0),FALSE), 'E2 Allocators'!$B$15:$W$361, MATCH(X$17, 'E2 Allocators'!$B$15:$W$15, 0),FALSE))</f>
        <v>0</v>
      </c>
      <c r="Y631" s="1257">
        <f>IF(ISERROR(VLOOKUP(VLOOKUP($A631, 'E4 TB Allocation Details'!$A$18:$L$217, MATCH("Demand ID", 'E4 TB Allocation Details'!$A$18:$L$18, 0),FALSE), 'E2 Allocators'!$B$15:$W$361, MATCH(Y$17, 'E2 Allocators'!$B$15:$W$15, 0),FALSE)), 0, VLOOKUP(VLOOKUP($A631, 'E4 TB Allocation Details'!$A$18:$L$217, MATCH("Demand ID", 'E4 TB Allocation Details'!$A$18:$L$18, 0),FALSE), 'E2 Allocators'!$B$15:$W$361, MATCH(Y$17, 'E2 Allocators'!$B$15:$W$15, 0),FALSE))</f>
        <v>0</v>
      </c>
      <c r="Z631" s="1257">
        <f>IF(ISERROR(VLOOKUP(VLOOKUP($A631, 'E4 TB Allocation Details'!$A$18:$L$217, MATCH("Demand ID", 'E4 TB Allocation Details'!$A$18:$L$18, 0),FALSE), 'E2 Allocators'!$B$15:$W$361, MATCH(Z$17, 'E2 Allocators'!$B$15:$W$15, 0),FALSE)), 0, VLOOKUP(VLOOKUP($A631, 'E4 TB Allocation Details'!$A$18:$L$217, MATCH("Demand ID", 'E4 TB Allocation Details'!$A$18:$L$18, 0),FALSE), 'E2 Allocators'!$B$15:$W$361, MATCH(Z$17, 'E2 Allocators'!$B$15:$W$15, 0),FALSE))</f>
        <v>0</v>
      </c>
      <c r="AA631" s="1262">
        <f t="shared" si="964"/>
        <v>1.0000000000000002</v>
      </c>
      <c r="AB631" s="1257">
        <f>IF(ISERROR(VLOOKUP(VLOOKUP($A631, 'E4 TB Allocation Details'!$A$18:$L$217, MATCH("Customer ID", 'E4 TB Allocation Details'!$A$18:$L$18, 0),FALSE), 'E2 Allocators'!$B$15:$W$361, MATCH(AB$17, 'E2 Allocators'!$B$15:$W$15, 0),FALSE)), 0, VLOOKUP(VLOOKUP($A631, 'E4 TB Allocation Details'!$A$18:$L$217, MATCH("Customer ID", 'E4 TB Allocation Details'!$A$18:$L$18, 0),FALSE), 'E2 Allocators'!$B$15:$W$361, MATCH(AB$17, 'E2 Allocators'!$B$15:$W$15, 0),FALSE))</f>
        <v>0</v>
      </c>
      <c r="AC631" s="1257">
        <f>IF(ISERROR(VLOOKUP(VLOOKUP($A631, 'E4 TB Allocation Details'!$A$18:$L$217, MATCH("Customer ID", 'E4 TB Allocation Details'!$A$18:$L$18, 0),FALSE), 'E2 Allocators'!$B$15:$W$361, MATCH(AC$17, 'E2 Allocators'!$B$15:$W$15, 0),FALSE)), 0, VLOOKUP(VLOOKUP($A631, 'E4 TB Allocation Details'!$A$18:$L$217, MATCH("Customer ID", 'E4 TB Allocation Details'!$A$18:$L$18, 0),FALSE), 'E2 Allocators'!$B$15:$W$361, MATCH(AC$17, 'E2 Allocators'!$B$15:$W$15, 0),FALSE))</f>
        <v>0</v>
      </c>
      <c r="AD631" s="1257">
        <f>IF(ISERROR(VLOOKUP(VLOOKUP($A631, 'E4 TB Allocation Details'!$A$18:$L$217, MATCH("Customer ID", 'E4 TB Allocation Details'!$A$18:$L$18, 0),FALSE), 'E2 Allocators'!$B$15:$W$361, MATCH(AD$17, 'E2 Allocators'!$B$15:$W$15, 0),FALSE)), 0, VLOOKUP(VLOOKUP($A631, 'E4 TB Allocation Details'!$A$18:$L$217, MATCH("Customer ID", 'E4 TB Allocation Details'!$A$18:$L$18, 0),FALSE), 'E2 Allocators'!$B$15:$W$361, MATCH(AD$17, 'E2 Allocators'!$B$15:$W$15, 0),FALSE))</f>
        <v>0</v>
      </c>
      <c r="AE631" s="1257">
        <f>IF(ISERROR(VLOOKUP(VLOOKUP($A631, 'E4 TB Allocation Details'!$A$18:$L$217, MATCH("Customer ID", 'E4 TB Allocation Details'!$A$18:$L$18, 0),FALSE), 'E2 Allocators'!$B$15:$W$361, MATCH(AE$17, 'E2 Allocators'!$B$15:$W$15, 0),FALSE)), 0, VLOOKUP(VLOOKUP($A631, 'E4 TB Allocation Details'!$A$18:$L$217, MATCH("Customer ID", 'E4 TB Allocation Details'!$A$18:$L$18, 0),FALSE), 'E2 Allocators'!$B$15:$W$361, MATCH(AE$17, 'E2 Allocators'!$B$15:$W$15, 0),FALSE))</f>
        <v>0</v>
      </c>
      <c r="AF631" s="1257">
        <f>IF(ISERROR(VLOOKUP(VLOOKUP($A631, 'E4 TB Allocation Details'!$A$18:$L$217, MATCH("Customer ID", 'E4 TB Allocation Details'!$A$18:$L$18, 0),FALSE), 'E2 Allocators'!$B$15:$W$361, MATCH(AF$17, 'E2 Allocators'!$B$15:$W$15, 0),FALSE)), 0, VLOOKUP(VLOOKUP($A631, 'E4 TB Allocation Details'!$A$18:$L$217, MATCH("Customer ID", 'E4 TB Allocation Details'!$A$18:$L$18, 0),FALSE), 'E2 Allocators'!$B$15:$W$361, MATCH(AF$17, 'E2 Allocators'!$B$15:$W$15, 0),FALSE))</f>
        <v>0</v>
      </c>
      <c r="AG631" s="1257">
        <f>IF(ISERROR(VLOOKUP(VLOOKUP($A631, 'E4 TB Allocation Details'!$A$18:$L$217, MATCH("Customer ID", 'E4 TB Allocation Details'!$A$18:$L$18, 0),FALSE), 'E2 Allocators'!$B$15:$W$361, MATCH(AG$17, 'E2 Allocators'!$B$15:$W$15, 0),FALSE)), 0, VLOOKUP(VLOOKUP($A631, 'E4 TB Allocation Details'!$A$18:$L$217, MATCH("Customer ID", 'E4 TB Allocation Details'!$A$18:$L$18, 0),FALSE), 'E2 Allocators'!$B$15:$W$361, MATCH(AG$17, 'E2 Allocators'!$B$15:$W$15, 0),FALSE))</f>
        <v>0</v>
      </c>
      <c r="AH631" s="1257">
        <f>IF(ISERROR(VLOOKUP(VLOOKUP($A631, 'E4 TB Allocation Details'!$A$18:$L$217, MATCH("Customer ID", 'E4 TB Allocation Details'!$A$18:$L$18, 0),FALSE), 'E2 Allocators'!$B$15:$W$361, MATCH(AH$17, 'E2 Allocators'!$B$15:$W$15, 0),FALSE)), 0, VLOOKUP(VLOOKUP($A631, 'E4 TB Allocation Details'!$A$18:$L$217, MATCH("Customer ID", 'E4 TB Allocation Details'!$A$18:$L$18, 0),FALSE), 'E2 Allocators'!$B$15:$W$361, MATCH(AH$17, 'E2 Allocators'!$B$15:$W$15, 0),FALSE))</f>
        <v>0</v>
      </c>
      <c r="AI631" s="1257">
        <f>IF(ISERROR(VLOOKUP(VLOOKUP($A631, 'E4 TB Allocation Details'!$A$18:$L$217, MATCH("Customer ID", 'E4 TB Allocation Details'!$A$18:$L$18, 0),FALSE), 'E2 Allocators'!$B$15:$W$361, MATCH(AI$17, 'E2 Allocators'!$B$15:$W$15, 0),FALSE)), 0, VLOOKUP(VLOOKUP($A631, 'E4 TB Allocation Details'!$A$18:$L$217, MATCH("Customer ID", 'E4 TB Allocation Details'!$A$18:$L$18, 0),FALSE), 'E2 Allocators'!$B$15:$W$361, MATCH(AI$17, 'E2 Allocators'!$B$15:$W$15, 0),FALSE))</f>
        <v>0</v>
      </c>
      <c r="AJ631" s="1257">
        <f>IF(ISERROR(VLOOKUP(VLOOKUP($A631, 'E4 TB Allocation Details'!$A$18:$L$217, MATCH("Customer ID", 'E4 TB Allocation Details'!$A$18:$L$18, 0),FALSE), 'E2 Allocators'!$B$15:$W$361, MATCH(AJ$17, 'E2 Allocators'!$B$15:$W$15, 0),FALSE)), 0, VLOOKUP(VLOOKUP($A631, 'E4 TB Allocation Details'!$A$18:$L$217, MATCH("Customer ID", 'E4 TB Allocation Details'!$A$18:$L$18, 0),FALSE), 'E2 Allocators'!$B$15:$W$361, MATCH(AJ$17, 'E2 Allocators'!$B$15:$W$15, 0),FALSE))</f>
        <v>0</v>
      </c>
      <c r="AK631" s="1257">
        <f>IF(ISERROR(VLOOKUP(VLOOKUP($A631, 'E4 TB Allocation Details'!$A$18:$L$217, MATCH("Customer ID", 'E4 TB Allocation Details'!$A$18:$L$18, 0),FALSE), 'E2 Allocators'!$B$15:$W$361, MATCH(AK$17, 'E2 Allocators'!$B$15:$W$15, 0),FALSE)), 0, VLOOKUP(VLOOKUP($A631, 'E4 TB Allocation Details'!$A$18:$L$217, MATCH("Customer ID", 'E4 TB Allocation Details'!$A$18:$L$18, 0),FALSE), 'E2 Allocators'!$B$15:$W$361, MATCH(AK$17, 'E2 Allocators'!$B$15:$W$15, 0),FALSE))</f>
        <v>0</v>
      </c>
      <c r="AL631" s="1257">
        <f>IF(ISERROR(VLOOKUP(VLOOKUP($A631, 'E4 TB Allocation Details'!$A$18:$L$217, MATCH("Customer ID", 'E4 TB Allocation Details'!$A$18:$L$18, 0),FALSE), 'E2 Allocators'!$B$15:$W$361, MATCH(AL$17, 'E2 Allocators'!$B$15:$W$15, 0),FALSE)), 0, VLOOKUP(VLOOKUP($A631, 'E4 TB Allocation Details'!$A$18:$L$217, MATCH("Customer ID", 'E4 TB Allocation Details'!$A$18:$L$18, 0),FALSE), 'E2 Allocators'!$B$15:$W$361, MATCH(AL$17, 'E2 Allocators'!$B$15:$W$15, 0),FALSE))</f>
        <v>0</v>
      </c>
      <c r="AM631" s="1257">
        <f>IF(ISERROR(VLOOKUP(VLOOKUP($A631, 'E4 TB Allocation Details'!$A$18:$L$217, MATCH("Customer ID", 'E4 TB Allocation Details'!$A$18:$L$18, 0),FALSE), 'E2 Allocators'!$B$15:$W$361, MATCH(AM$17, 'E2 Allocators'!$B$15:$W$15, 0),FALSE)), 0, VLOOKUP(VLOOKUP($A631, 'E4 TB Allocation Details'!$A$18:$L$217, MATCH("Customer ID", 'E4 TB Allocation Details'!$A$18:$L$18, 0),FALSE), 'E2 Allocators'!$B$15:$W$361, MATCH(AM$17, 'E2 Allocators'!$B$15:$W$15, 0),FALSE))</f>
        <v>0</v>
      </c>
      <c r="AN631" s="1257">
        <f>IF(ISERROR(VLOOKUP(VLOOKUP($A631, 'E4 TB Allocation Details'!$A$18:$L$217, MATCH("Customer ID", 'E4 TB Allocation Details'!$A$18:$L$18, 0),FALSE), 'E2 Allocators'!$B$15:$W$361, MATCH(AN$17, 'E2 Allocators'!$B$15:$W$15, 0),FALSE)), 0, VLOOKUP(VLOOKUP($A631, 'E4 TB Allocation Details'!$A$18:$L$217, MATCH("Customer ID", 'E4 TB Allocation Details'!$A$18:$L$18, 0),FALSE), 'E2 Allocators'!$B$15:$W$361, MATCH(AN$17, 'E2 Allocators'!$B$15:$W$15, 0),FALSE))</f>
        <v>0</v>
      </c>
      <c r="AO631" s="1257">
        <f>IF(ISERROR(VLOOKUP(VLOOKUP($A631, 'E4 TB Allocation Details'!$A$18:$L$217, MATCH("Customer ID", 'E4 TB Allocation Details'!$A$18:$L$18, 0),FALSE), 'E2 Allocators'!$B$15:$W$361, MATCH(AO$17, 'E2 Allocators'!$B$15:$W$15, 0),FALSE)), 0, VLOOKUP(VLOOKUP($A631, 'E4 TB Allocation Details'!$A$18:$L$217, MATCH("Customer ID", 'E4 TB Allocation Details'!$A$18:$L$18, 0),FALSE), 'E2 Allocators'!$B$15:$W$361, MATCH(AO$17, 'E2 Allocators'!$B$15:$W$15, 0),FALSE))</f>
        <v>0</v>
      </c>
      <c r="AP631" s="1257">
        <f>IF(ISERROR(VLOOKUP(VLOOKUP($A631, 'E4 TB Allocation Details'!$A$18:$L$217, MATCH("Customer ID", 'E4 TB Allocation Details'!$A$18:$L$18, 0),FALSE), 'E2 Allocators'!$B$15:$W$361, MATCH(AP$17, 'E2 Allocators'!$B$15:$W$15, 0),FALSE)), 0, VLOOKUP(VLOOKUP($A631, 'E4 TB Allocation Details'!$A$18:$L$217, MATCH("Customer ID", 'E4 TB Allocation Details'!$A$18:$L$18, 0),FALSE), 'E2 Allocators'!$B$15:$W$361, MATCH(AP$17, 'E2 Allocators'!$B$15:$W$15, 0),FALSE))</f>
        <v>0</v>
      </c>
      <c r="AQ631" s="1257">
        <f>IF(ISERROR(VLOOKUP(VLOOKUP($A631, 'E4 TB Allocation Details'!$A$18:$L$217, MATCH("Customer ID", 'E4 TB Allocation Details'!$A$18:$L$18, 0),FALSE), 'E2 Allocators'!$B$15:$W$361, MATCH(AQ$17, 'E2 Allocators'!$B$15:$W$15, 0),FALSE)), 0, VLOOKUP(VLOOKUP($A631, 'E4 TB Allocation Details'!$A$18:$L$217, MATCH("Customer ID", 'E4 TB Allocation Details'!$A$18:$L$18, 0),FALSE), 'E2 Allocators'!$B$15:$W$361, MATCH(AQ$17, 'E2 Allocators'!$B$15:$W$15, 0),FALSE))</f>
        <v>0</v>
      </c>
      <c r="AR631" s="1257">
        <f>IF(ISERROR(VLOOKUP(VLOOKUP($A631, 'E4 TB Allocation Details'!$A$18:$L$217, MATCH("Customer ID", 'E4 TB Allocation Details'!$A$18:$L$18, 0),FALSE), 'E2 Allocators'!$B$15:$W$361, MATCH(AR$17, 'E2 Allocators'!$B$15:$W$15, 0),FALSE)), 0, VLOOKUP(VLOOKUP($A631, 'E4 TB Allocation Details'!$A$18:$L$217, MATCH("Customer ID", 'E4 TB Allocation Details'!$A$18:$L$18, 0),FALSE), 'E2 Allocators'!$B$15:$W$361, MATCH(AR$17, 'E2 Allocators'!$B$15:$W$15, 0),FALSE))</f>
        <v>0</v>
      </c>
      <c r="AS631" s="1257">
        <f>IF(ISERROR(VLOOKUP(VLOOKUP($A631, 'E4 TB Allocation Details'!$A$18:$L$217, MATCH("Customer ID", 'E4 TB Allocation Details'!$A$18:$L$18, 0),FALSE), 'E2 Allocators'!$B$15:$W$361, MATCH(AS$17, 'E2 Allocators'!$B$15:$W$15, 0),FALSE)), 0, VLOOKUP(VLOOKUP($A631, 'E4 TB Allocation Details'!$A$18:$L$217, MATCH("Customer ID", 'E4 TB Allocation Details'!$A$18:$L$18, 0),FALSE), 'E2 Allocators'!$B$15:$W$361, MATCH(AS$17, 'E2 Allocators'!$B$15:$W$15, 0),FALSE))</f>
        <v>0</v>
      </c>
      <c r="AT631" s="1257">
        <f>IF(ISERROR(VLOOKUP(VLOOKUP($A631, 'E4 TB Allocation Details'!$A$18:$L$217, MATCH("Customer ID", 'E4 TB Allocation Details'!$A$18:$L$18, 0),FALSE), 'E2 Allocators'!$B$15:$W$361, MATCH(AT$17, 'E2 Allocators'!$B$15:$W$15, 0),FALSE)), 0, VLOOKUP(VLOOKUP($A631, 'E4 TB Allocation Details'!$A$18:$L$217, MATCH("Customer ID", 'E4 TB Allocation Details'!$A$18:$L$18, 0),FALSE), 'E2 Allocators'!$B$15:$W$361, MATCH(AT$17, 'E2 Allocators'!$B$15:$W$15, 0),FALSE))</f>
        <v>0</v>
      </c>
      <c r="AU631" s="1257">
        <f>IF(ISERROR(VLOOKUP(VLOOKUP($A631, 'E4 TB Allocation Details'!$A$18:$L$217, MATCH("Customer ID", 'E4 TB Allocation Details'!$A$18:$L$18, 0),FALSE), 'E2 Allocators'!$B$15:$W$361, MATCH(AU$17, 'E2 Allocators'!$B$15:$W$15, 0),FALSE)), 0, VLOOKUP(VLOOKUP($A631, 'E4 TB Allocation Details'!$A$18:$L$217, MATCH("Customer ID", 'E4 TB Allocation Details'!$A$18:$L$18, 0),FALSE), 'E2 Allocators'!$B$15:$W$361, MATCH(AU$17, 'E2 Allocators'!$B$15:$W$15, 0),FALSE))</f>
        <v>0</v>
      </c>
      <c r="AV631" s="1262">
        <f t="shared" si="965"/>
        <v>0</v>
      </c>
      <c r="AW631" s="1259"/>
      <c r="AX631" s="1259"/>
      <c r="AY631" s="1259"/>
      <c r="AZ631" s="1259"/>
      <c r="BA631" s="1259"/>
      <c r="BB631" s="1259"/>
      <c r="BC631" s="1259"/>
      <c r="BD631" s="1259"/>
      <c r="BE631" s="1259"/>
      <c r="BF631" s="1259"/>
      <c r="BG631" s="1259"/>
      <c r="BH631" s="1259"/>
      <c r="BI631" s="1259"/>
      <c r="BJ631" s="1259"/>
      <c r="BK631" s="1259"/>
      <c r="BL631" s="1259"/>
      <c r="BM631" s="1259"/>
      <c r="BN631" s="1259"/>
      <c r="BO631" s="1259"/>
      <c r="BP631" s="1259"/>
      <c r="BQ631" s="1260"/>
    </row>
    <row r="632" spans="1:69" s="234" customFormat="1" ht="25.5" x14ac:dyDescent="0.2">
      <c r="A632" s="1261" t="s">
        <v>881</v>
      </c>
      <c r="B632" s="1254" t="s">
        <v>403</v>
      </c>
      <c r="C632" s="1255">
        <v>1</v>
      </c>
      <c r="D632" s="1256">
        <f t="shared" si="962"/>
        <v>0.6</v>
      </c>
      <c r="E632" s="1256">
        <f>VLOOKUP($A632,'E1 Categorization'!$A$35:$E$115,5,FALSE)</f>
        <v>0.4</v>
      </c>
      <c r="F632" s="1256">
        <f t="shared" si="963"/>
        <v>1</v>
      </c>
      <c r="G632" s="1257">
        <f>IF(ISERROR(VLOOKUP(VLOOKUP($A632, 'E4 TB Allocation Details'!$A$18:$L$217, MATCH("Demand ID", 'E4 TB Allocation Details'!$A$18:$L$18, 0),FALSE), 'E2 Allocators'!$B$15:$W$361, MATCH(G$17, 'E2 Allocators'!$B$15:$W$15, 0),FALSE)), 0, VLOOKUP(VLOOKUP($A632, 'E4 TB Allocation Details'!$A$18:$L$217, MATCH("Demand ID", 'E4 TB Allocation Details'!$A$18:$L$18, 0),FALSE), 'E2 Allocators'!$B$15:$W$361, MATCH(G$17, 'E2 Allocators'!$B$15:$W$15, 0),FALSE))</f>
        <v>0.29049993032902316</v>
      </c>
      <c r="H632" s="1257">
        <f>IF(ISERROR(VLOOKUP(VLOOKUP($A632, 'E4 TB Allocation Details'!$A$18:$L$217, MATCH("Demand ID", 'E4 TB Allocation Details'!$A$18:$L$18, 0),FALSE), 'E2 Allocators'!$B$15:$W$361, MATCH(H$17, 'E2 Allocators'!$B$15:$W$15, 0),FALSE)), 0, VLOOKUP(VLOOKUP($A632, 'E4 TB Allocation Details'!$A$18:$L$217, MATCH("Demand ID", 'E4 TB Allocation Details'!$A$18:$L$18, 0),FALSE), 'E2 Allocators'!$B$15:$W$361, MATCH(H$17, 'E2 Allocators'!$B$15:$W$15, 0),FALSE))</f>
        <v>0.10022604616490265</v>
      </c>
      <c r="I632" s="1257">
        <f>IF(ISERROR(VLOOKUP(VLOOKUP($A632, 'E4 TB Allocation Details'!$A$18:$L$217, MATCH("Demand ID", 'E4 TB Allocation Details'!$A$18:$L$18, 0),FALSE), 'E2 Allocators'!$B$15:$W$361, MATCH(I$17, 'E2 Allocators'!$B$15:$W$15, 0),FALSE)), 0, VLOOKUP(VLOOKUP($A632, 'E4 TB Allocation Details'!$A$18:$L$217, MATCH("Demand ID", 'E4 TB Allocation Details'!$A$18:$L$18, 0),FALSE), 'E2 Allocators'!$B$15:$W$361, MATCH(I$17, 'E2 Allocators'!$B$15:$W$15, 0),FALSE))</f>
        <v>0.23666795682162833</v>
      </c>
      <c r="J632" s="1257">
        <f>IF(ISERROR(VLOOKUP(VLOOKUP($A632, 'E4 TB Allocation Details'!$A$18:$L$217, MATCH("Demand ID", 'E4 TB Allocation Details'!$A$18:$L$18, 0),FALSE), 'E2 Allocators'!$B$15:$W$361, MATCH(J$17, 'E2 Allocators'!$B$15:$W$15, 0),FALSE)), 0, VLOOKUP(VLOOKUP($A632, 'E4 TB Allocation Details'!$A$18:$L$217, MATCH("Demand ID", 'E4 TB Allocation Details'!$A$18:$L$18, 0),FALSE), 'E2 Allocators'!$B$15:$W$361, MATCH(J$17, 'E2 Allocators'!$B$15:$W$15, 0),FALSE))</f>
        <v>0</v>
      </c>
      <c r="K632" s="1257">
        <f>IF(ISERROR(VLOOKUP(VLOOKUP($A632, 'E4 TB Allocation Details'!$A$18:$L$217, MATCH("Demand ID", 'E4 TB Allocation Details'!$A$18:$L$18, 0),FALSE), 'E2 Allocators'!$B$15:$W$361, MATCH(K$17, 'E2 Allocators'!$B$15:$W$15, 0),FALSE)), 0, VLOOKUP(VLOOKUP($A632, 'E4 TB Allocation Details'!$A$18:$L$217, MATCH("Demand ID", 'E4 TB Allocation Details'!$A$18:$L$18, 0),FALSE), 'E2 Allocators'!$B$15:$W$361, MATCH(K$17, 'E2 Allocators'!$B$15:$W$15, 0),FALSE))</f>
        <v>0.15132484131723947</v>
      </c>
      <c r="L632" s="1257">
        <f>IF(ISERROR(VLOOKUP(VLOOKUP($A632, 'E4 TB Allocation Details'!$A$18:$L$217, MATCH("Demand ID", 'E4 TB Allocation Details'!$A$18:$L$18, 0),FALSE), 'E2 Allocators'!$B$15:$W$361, MATCH(L$17, 'E2 Allocators'!$B$15:$W$15, 0),FALSE)), 0, VLOOKUP(VLOOKUP($A632, 'E4 TB Allocation Details'!$A$18:$L$217, MATCH("Demand ID", 'E4 TB Allocation Details'!$A$18:$L$18, 0),FALSE), 'E2 Allocators'!$B$15:$W$361, MATCH(L$17, 'E2 Allocators'!$B$15:$W$15, 0),FALSE))</f>
        <v>0.21998379120181344</v>
      </c>
      <c r="M632" s="1257">
        <f>IF(ISERROR(VLOOKUP(VLOOKUP($A632, 'E4 TB Allocation Details'!$A$18:$L$217, MATCH("Demand ID", 'E4 TB Allocation Details'!$A$18:$L$18, 0),FALSE), 'E2 Allocators'!$B$15:$W$361, MATCH(M$17, 'E2 Allocators'!$B$15:$W$15, 0),FALSE)), 0, VLOOKUP(VLOOKUP($A632, 'E4 TB Allocation Details'!$A$18:$L$217, MATCH("Demand ID", 'E4 TB Allocation Details'!$A$18:$L$18, 0),FALSE), 'E2 Allocators'!$B$15:$W$361, MATCH(M$17, 'E2 Allocators'!$B$15:$W$15, 0),FALSE))</f>
        <v>0</v>
      </c>
      <c r="N632" s="1257">
        <f>IF(ISERROR(VLOOKUP(VLOOKUP($A632, 'E4 TB Allocation Details'!$A$18:$L$217, MATCH("Demand ID", 'E4 TB Allocation Details'!$A$18:$L$18, 0),FALSE), 'E2 Allocators'!$B$15:$W$361, MATCH(N$17, 'E2 Allocators'!$B$15:$W$15, 0),FALSE)), 0, VLOOKUP(VLOOKUP($A632, 'E4 TB Allocation Details'!$A$18:$L$217, MATCH("Demand ID", 'E4 TB Allocation Details'!$A$18:$L$18, 0),FALSE), 'E2 Allocators'!$B$15:$W$361, MATCH(N$17, 'E2 Allocators'!$B$15:$W$15, 0),FALSE))</f>
        <v>1.1330821771471349E-4</v>
      </c>
      <c r="O632" s="1257">
        <f>IF(ISERROR(VLOOKUP(VLOOKUP($A632, 'E4 TB Allocation Details'!$A$18:$L$217, MATCH("Demand ID", 'E4 TB Allocation Details'!$A$18:$L$18, 0),FALSE), 'E2 Allocators'!$B$15:$W$361, MATCH(O$17, 'E2 Allocators'!$B$15:$W$15, 0),FALSE)), 0, VLOOKUP(VLOOKUP($A632, 'E4 TB Allocation Details'!$A$18:$L$217, MATCH("Demand ID", 'E4 TB Allocation Details'!$A$18:$L$18, 0),FALSE), 'E2 Allocators'!$B$15:$W$361, MATCH(O$17, 'E2 Allocators'!$B$15:$W$15, 0),FALSE))</f>
        <v>1.1841259476783616E-3</v>
      </c>
      <c r="P632" s="1257">
        <f>IF(ISERROR(VLOOKUP(VLOOKUP($A632, 'E4 TB Allocation Details'!$A$18:$L$217, MATCH("Demand ID", 'E4 TB Allocation Details'!$A$18:$L$18, 0),FALSE), 'E2 Allocators'!$B$15:$W$361, MATCH(P$17, 'E2 Allocators'!$B$15:$W$15, 0),FALSE)), 0, VLOOKUP(VLOOKUP($A632, 'E4 TB Allocation Details'!$A$18:$L$217, MATCH("Demand ID", 'E4 TB Allocation Details'!$A$18:$L$18, 0),FALSE), 'E2 Allocators'!$B$15:$W$361, MATCH(P$17, 'E2 Allocators'!$B$15:$W$15, 0),FALSE))</f>
        <v>0</v>
      </c>
      <c r="Q632" s="1257">
        <f>IF(ISERROR(VLOOKUP(VLOOKUP($A632, 'E4 TB Allocation Details'!$A$18:$L$217, MATCH("Demand ID", 'E4 TB Allocation Details'!$A$18:$L$18, 0),FALSE), 'E2 Allocators'!$B$15:$W$361, MATCH(Q$17, 'E2 Allocators'!$B$15:$W$15, 0),FALSE)), 0, VLOOKUP(VLOOKUP($A632, 'E4 TB Allocation Details'!$A$18:$L$217, MATCH("Demand ID", 'E4 TB Allocation Details'!$A$18:$L$18, 0),FALSE), 'E2 Allocators'!$B$15:$W$361, MATCH(Q$17, 'E2 Allocators'!$B$15:$W$15, 0),FALSE))</f>
        <v>0</v>
      </c>
      <c r="R632" s="1257">
        <f>IF(ISERROR(VLOOKUP(VLOOKUP($A632, 'E4 TB Allocation Details'!$A$18:$L$217, MATCH("Demand ID", 'E4 TB Allocation Details'!$A$18:$L$18, 0),FALSE), 'E2 Allocators'!$B$15:$W$361, MATCH(R$17, 'E2 Allocators'!$B$15:$W$15, 0),FALSE)), 0, VLOOKUP(VLOOKUP($A632, 'E4 TB Allocation Details'!$A$18:$L$217, MATCH("Demand ID", 'E4 TB Allocation Details'!$A$18:$L$18, 0),FALSE), 'E2 Allocators'!$B$15:$W$361, MATCH(R$17, 'E2 Allocators'!$B$15:$W$15, 0),FALSE))</f>
        <v>0</v>
      </c>
      <c r="S632" s="1257">
        <f>IF(ISERROR(VLOOKUP(VLOOKUP($A632, 'E4 TB Allocation Details'!$A$18:$L$217, MATCH("Demand ID", 'E4 TB Allocation Details'!$A$18:$L$18, 0),FALSE), 'E2 Allocators'!$B$15:$W$361, MATCH(S$17, 'E2 Allocators'!$B$15:$W$15, 0),FALSE)), 0, VLOOKUP(VLOOKUP($A632, 'E4 TB Allocation Details'!$A$18:$L$217, MATCH("Demand ID", 'E4 TB Allocation Details'!$A$18:$L$18, 0),FALSE), 'E2 Allocators'!$B$15:$W$361, MATCH(S$17, 'E2 Allocators'!$B$15:$W$15, 0),FALSE))</f>
        <v>0</v>
      </c>
      <c r="T632" s="1257">
        <f>IF(ISERROR(VLOOKUP(VLOOKUP($A632, 'E4 TB Allocation Details'!$A$18:$L$217, MATCH("Demand ID", 'E4 TB Allocation Details'!$A$18:$L$18, 0),FALSE), 'E2 Allocators'!$B$15:$W$361, MATCH(T$17, 'E2 Allocators'!$B$15:$W$15, 0),FALSE)), 0, VLOOKUP(VLOOKUP($A632, 'E4 TB Allocation Details'!$A$18:$L$217, MATCH("Demand ID", 'E4 TB Allocation Details'!$A$18:$L$18, 0),FALSE), 'E2 Allocators'!$B$15:$W$361, MATCH(T$17, 'E2 Allocators'!$B$15:$W$15, 0),FALSE))</f>
        <v>0</v>
      </c>
      <c r="U632" s="1257">
        <f>IF(ISERROR(VLOOKUP(VLOOKUP($A632, 'E4 TB Allocation Details'!$A$18:$L$217, MATCH("Demand ID", 'E4 TB Allocation Details'!$A$18:$L$18, 0),FALSE), 'E2 Allocators'!$B$15:$W$361, MATCH(U$17, 'E2 Allocators'!$B$15:$W$15, 0),FALSE)), 0, VLOOKUP(VLOOKUP($A632, 'E4 TB Allocation Details'!$A$18:$L$217, MATCH("Demand ID", 'E4 TB Allocation Details'!$A$18:$L$18, 0),FALSE), 'E2 Allocators'!$B$15:$W$361, MATCH(U$17, 'E2 Allocators'!$B$15:$W$15, 0),FALSE))</f>
        <v>0</v>
      </c>
      <c r="V632" s="1257">
        <f>IF(ISERROR(VLOOKUP(VLOOKUP($A632, 'E4 TB Allocation Details'!$A$18:$L$217, MATCH("Demand ID", 'E4 TB Allocation Details'!$A$18:$L$18, 0),FALSE), 'E2 Allocators'!$B$15:$W$361, MATCH(V$17, 'E2 Allocators'!$B$15:$W$15, 0),FALSE)), 0, VLOOKUP(VLOOKUP($A632, 'E4 TB Allocation Details'!$A$18:$L$217, MATCH("Demand ID", 'E4 TB Allocation Details'!$A$18:$L$18, 0),FALSE), 'E2 Allocators'!$B$15:$W$361, MATCH(V$17, 'E2 Allocators'!$B$15:$W$15, 0),FALSE))</f>
        <v>0</v>
      </c>
      <c r="W632" s="1257">
        <f>IF(ISERROR(VLOOKUP(VLOOKUP($A632, 'E4 TB Allocation Details'!$A$18:$L$217, MATCH("Demand ID", 'E4 TB Allocation Details'!$A$18:$L$18, 0),FALSE), 'E2 Allocators'!$B$15:$W$361, MATCH(W$17, 'E2 Allocators'!$B$15:$W$15, 0),FALSE)), 0, VLOOKUP(VLOOKUP($A632, 'E4 TB Allocation Details'!$A$18:$L$217, MATCH("Demand ID", 'E4 TB Allocation Details'!$A$18:$L$18, 0),FALSE), 'E2 Allocators'!$B$15:$W$361, MATCH(W$17, 'E2 Allocators'!$B$15:$W$15, 0),FALSE))</f>
        <v>0</v>
      </c>
      <c r="X632" s="1257">
        <f>IF(ISERROR(VLOOKUP(VLOOKUP($A632, 'E4 TB Allocation Details'!$A$18:$L$217, MATCH("Demand ID", 'E4 TB Allocation Details'!$A$18:$L$18, 0),FALSE), 'E2 Allocators'!$B$15:$W$361, MATCH(X$17, 'E2 Allocators'!$B$15:$W$15, 0),FALSE)), 0, VLOOKUP(VLOOKUP($A632, 'E4 TB Allocation Details'!$A$18:$L$217, MATCH("Demand ID", 'E4 TB Allocation Details'!$A$18:$L$18, 0),FALSE), 'E2 Allocators'!$B$15:$W$361, MATCH(X$17, 'E2 Allocators'!$B$15:$W$15, 0),FALSE))</f>
        <v>0</v>
      </c>
      <c r="Y632" s="1257">
        <f>IF(ISERROR(VLOOKUP(VLOOKUP($A632, 'E4 TB Allocation Details'!$A$18:$L$217, MATCH("Demand ID", 'E4 TB Allocation Details'!$A$18:$L$18, 0),FALSE), 'E2 Allocators'!$B$15:$W$361, MATCH(Y$17, 'E2 Allocators'!$B$15:$W$15, 0),FALSE)), 0, VLOOKUP(VLOOKUP($A632, 'E4 TB Allocation Details'!$A$18:$L$217, MATCH("Demand ID", 'E4 TB Allocation Details'!$A$18:$L$18, 0),FALSE), 'E2 Allocators'!$B$15:$W$361, MATCH(Y$17, 'E2 Allocators'!$B$15:$W$15, 0),FALSE))</f>
        <v>0</v>
      </c>
      <c r="Z632" s="1257">
        <f>IF(ISERROR(VLOOKUP(VLOOKUP($A632, 'E4 TB Allocation Details'!$A$18:$L$217, MATCH("Demand ID", 'E4 TB Allocation Details'!$A$18:$L$18, 0),FALSE), 'E2 Allocators'!$B$15:$W$361, MATCH(Z$17, 'E2 Allocators'!$B$15:$W$15, 0),FALSE)), 0, VLOOKUP(VLOOKUP($A632, 'E4 TB Allocation Details'!$A$18:$L$217, MATCH("Demand ID", 'E4 TB Allocation Details'!$A$18:$L$18, 0),FALSE), 'E2 Allocators'!$B$15:$W$361, MATCH(Z$17, 'E2 Allocators'!$B$15:$W$15, 0),FALSE))</f>
        <v>0</v>
      </c>
      <c r="AA632" s="1262">
        <f t="shared" si="964"/>
        <v>1.0000000000000002</v>
      </c>
      <c r="AB632" s="1257">
        <f>IF(ISERROR(VLOOKUP(VLOOKUP($A632, 'E4 TB Allocation Details'!$A$18:$L$217, MATCH("Customer ID", 'E4 TB Allocation Details'!$A$18:$L$18, 0),FALSE), 'E2 Allocators'!$B$15:$W$361, MATCH(AB$17, 'E2 Allocators'!$B$15:$W$15, 0),FALSE)), 0, VLOOKUP(VLOOKUP($A632, 'E4 TB Allocation Details'!$A$18:$L$217, MATCH("Customer ID", 'E4 TB Allocation Details'!$A$18:$L$18, 0),FALSE), 'E2 Allocators'!$B$15:$W$361, MATCH(AB$17, 'E2 Allocators'!$B$15:$W$15, 0),FALSE))</f>
        <v>0.72936581821484525</v>
      </c>
      <c r="AC632" s="1257">
        <f>IF(ISERROR(VLOOKUP(VLOOKUP($A632, 'E4 TB Allocation Details'!$A$18:$L$217, MATCH("Customer ID", 'E4 TB Allocation Details'!$A$18:$L$18, 0),FALSE), 'E2 Allocators'!$B$15:$W$361, MATCH(AC$17, 'E2 Allocators'!$B$15:$W$15, 0),FALSE)), 0, VLOOKUP(VLOOKUP($A632, 'E4 TB Allocation Details'!$A$18:$L$217, MATCH("Customer ID", 'E4 TB Allocation Details'!$A$18:$L$18, 0),FALSE), 'E2 Allocators'!$B$15:$W$361, MATCH(AC$17, 'E2 Allocators'!$B$15:$W$15, 0),FALSE))</f>
        <v>8.0470470697758908E-2</v>
      </c>
      <c r="AD632" s="1257">
        <f>IF(ISERROR(VLOOKUP(VLOOKUP($A632, 'E4 TB Allocation Details'!$A$18:$L$217, MATCH("Customer ID", 'E4 TB Allocation Details'!$A$18:$L$18, 0),FALSE), 'E2 Allocators'!$B$15:$W$361, MATCH(AD$17, 'E2 Allocators'!$B$15:$W$15, 0),FALSE)), 0, VLOOKUP(VLOOKUP($A632, 'E4 TB Allocation Details'!$A$18:$L$217, MATCH("Customer ID", 'E4 TB Allocation Details'!$A$18:$L$18, 0),FALSE), 'E2 Allocators'!$B$15:$W$361, MATCH(AD$17, 'E2 Allocators'!$B$15:$W$15, 0),FALSE))</f>
        <v>9.945278263436344E-3</v>
      </c>
      <c r="AE632" s="1257">
        <f>IF(ISERROR(VLOOKUP(VLOOKUP($A632, 'E4 TB Allocation Details'!$A$18:$L$217, MATCH("Customer ID", 'E4 TB Allocation Details'!$A$18:$L$18, 0),FALSE), 'E2 Allocators'!$B$15:$W$361, MATCH(AE$17, 'E2 Allocators'!$B$15:$W$15, 0),FALSE)), 0, VLOOKUP(VLOOKUP($A632, 'E4 TB Allocation Details'!$A$18:$L$217, MATCH("Customer ID", 'E4 TB Allocation Details'!$A$18:$L$18, 0),FALSE), 'E2 Allocators'!$B$15:$W$361, MATCH(AE$17, 'E2 Allocators'!$B$15:$W$15, 0),FALSE))</f>
        <v>0</v>
      </c>
      <c r="AF632" s="1257">
        <f>IF(ISERROR(VLOOKUP(VLOOKUP($A632, 'E4 TB Allocation Details'!$A$18:$L$217, MATCH("Customer ID", 'E4 TB Allocation Details'!$A$18:$L$18, 0),FALSE), 'E2 Allocators'!$B$15:$W$361, MATCH(AF$17, 'E2 Allocators'!$B$15:$W$15, 0),FALSE)), 0, VLOOKUP(VLOOKUP($A632, 'E4 TB Allocation Details'!$A$18:$L$217, MATCH("Customer ID", 'E4 TB Allocation Details'!$A$18:$L$18, 0),FALSE), 'E2 Allocators'!$B$15:$W$361, MATCH(AF$17, 'E2 Allocators'!$B$15:$W$15, 0),FALSE))</f>
        <v>2.7247337708044778E-4</v>
      </c>
      <c r="AG632" s="1257">
        <f>IF(ISERROR(VLOOKUP(VLOOKUP($A632, 'E4 TB Allocation Details'!$A$18:$L$217, MATCH("Customer ID", 'E4 TB Allocation Details'!$A$18:$L$18, 0),FALSE), 'E2 Allocators'!$B$15:$W$361, MATCH(AG$17, 'E2 Allocators'!$B$15:$W$15, 0),FALSE)), 0, VLOOKUP(VLOOKUP($A632, 'E4 TB Allocation Details'!$A$18:$L$217, MATCH("Customer ID", 'E4 TB Allocation Details'!$A$18:$L$18, 0),FALSE), 'E2 Allocators'!$B$15:$W$361, MATCH(AG$17, 'E2 Allocators'!$B$15:$W$15, 0),FALSE))</f>
        <v>6.8118344270111944E-5</v>
      </c>
      <c r="AH632" s="1257">
        <f>IF(ISERROR(VLOOKUP(VLOOKUP($A632, 'E4 TB Allocation Details'!$A$18:$L$217, MATCH("Customer ID", 'E4 TB Allocation Details'!$A$18:$L$18, 0),FALSE), 'E2 Allocators'!$B$15:$W$361, MATCH(AH$17, 'E2 Allocators'!$B$15:$W$15, 0),FALSE)), 0, VLOOKUP(VLOOKUP($A632, 'E4 TB Allocation Details'!$A$18:$L$217, MATCH("Customer ID", 'E4 TB Allocation Details'!$A$18:$L$18, 0),FALSE), 'E2 Allocators'!$B$15:$W$361, MATCH(AH$17, 'E2 Allocators'!$B$15:$W$15, 0),FALSE))</f>
        <v>0.16387003019913263</v>
      </c>
      <c r="AI632" s="1257">
        <f>IF(ISERROR(VLOOKUP(VLOOKUP($A632, 'E4 TB Allocation Details'!$A$18:$L$217, MATCH("Customer ID", 'E4 TB Allocation Details'!$A$18:$L$18, 0),FALSE), 'E2 Allocators'!$B$15:$W$361, MATCH(AI$17, 'E2 Allocators'!$B$15:$W$15, 0),FALSE)), 0, VLOOKUP(VLOOKUP($A632, 'E4 TB Allocation Details'!$A$18:$L$217, MATCH("Customer ID", 'E4 TB Allocation Details'!$A$18:$L$18, 0),FALSE), 'E2 Allocators'!$B$15:$W$361, MATCH(AI$17, 'E2 Allocators'!$B$15:$W$15, 0),FALSE))</f>
        <v>1.0104221066733272E-2</v>
      </c>
      <c r="AJ632" s="1257">
        <f>IF(ISERROR(VLOOKUP(VLOOKUP($A632, 'E4 TB Allocation Details'!$A$18:$L$217, MATCH("Customer ID", 'E4 TB Allocation Details'!$A$18:$L$18, 0),FALSE), 'E2 Allocators'!$B$15:$W$361, MATCH(AJ$17, 'E2 Allocators'!$B$15:$W$15, 0),FALSE)), 0, VLOOKUP(VLOOKUP($A632, 'E4 TB Allocation Details'!$A$18:$L$217, MATCH("Customer ID", 'E4 TB Allocation Details'!$A$18:$L$18, 0),FALSE), 'E2 Allocators'!$B$15:$W$361, MATCH(AJ$17, 'E2 Allocators'!$B$15:$W$15, 0),FALSE))</f>
        <v>5.903589836743035E-3</v>
      </c>
      <c r="AK632" s="1257">
        <f>IF(ISERROR(VLOOKUP(VLOOKUP($A632, 'E4 TB Allocation Details'!$A$18:$L$217, MATCH("Customer ID", 'E4 TB Allocation Details'!$A$18:$L$18, 0),FALSE), 'E2 Allocators'!$B$15:$W$361, MATCH(AK$17, 'E2 Allocators'!$B$15:$W$15, 0),FALSE)), 0, VLOOKUP(VLOOKUP($A632, 'E4 TB Allocation Details'!$A$18:$L$217, MATCH("Customer ID", 'E4 TB Allocation Details'!$A$18:$L$18, 0),FALSE), 'E2 Allocators'!$B$15:$W$361, MATCH(AK$17, 'E2 Allocators'!$B$15:$W$15, 0),FALSE))</f>
        <v>0</v>
      </c>
      <c r="AL632" s="1257">
        <f>IF(ISERROR(VLOOKUP(VLOOKUP($A632, 'E4 TB Allocation Details'!$A$18:$L$217, MATCH("Customer ID", 'E4 TB Allocation Details'!$A$18:$L$18, 0),FALSE), 'E2 Allocators'!$B$15:$W$361, MATCH(AL$17, 'E2 Allocators'!$B$15:$W$15, 0),FALSE)), 0, VLOOKUP(VLOOKUP($A632, 'E4 TB Allocation Details'!$A$18:$L$217, MATCH("Customer ID", 'E4 TB Allocation Details'!$A$18:$L$18, 0),FALSE), 'E2 Allocators'!$B$15:$W$361, MATCH(AL$17, 'E2 Allocators'!$B$15:$W$15, 0),FALSE))</f>
        <v>0</v>
      </c>
      <c r="AM632" s="1257">
        <f>IF(ISERROR(VLOOKUP(VLOOKUP($A632, 'E4 TB Allocation Details'!$A$18:$L$217, MATCH("Customer ID", 'E4 TB Allocation Details'!$A$18:$L$18, 0),FALSE), 'E2 Allocators'!$B$15:$W$361, MATCH(AM$17, 'E2 Allocators'!$B$15:$W$15, 0),FALSE)), 0, VLOOKUP(VLOOKUP($A632, 'E4 TB Allocation Details'!$A$18:$L$217, MATCH("Customer ID", 'E4 TB Allocation Details'!$A$18:$L$18, 0),FALSE), 'E2 Allocators'!$B$15:$W$361, MATCH(AM$17, 'E2 Allocators'!$B$15:$W$15, 0),FALSE))</f>
        <v>0</v>
      </c>
      <c r="AN632" s="1257">
        <f>IF(ISERROR(VLOOKUP(VLOOKUP($A632, 'E4 TB Allocation Details'!$A$18:$L$217, MATCH("Customer ID", 'E4 TB Allocation Details'!$A$18:$L$18, 0),FALSE), 'E2 Allocators'!$B$15:$W$361, MATCH(AN$17, 'E2 Allocators'!$B$15:$W$15, 0),FALSE)), 0, VLOOKUP(VLOOKUP($A632, 'E4 TB Allocation Details'!$A$18:$L$217, MATCH("Customer ID", 'E4 TB Allocation Details'!$A$18:$L$18, 0),FALSE), 'E2 Allocators'!$B$15:$W$361, MATCH(AN$17, 'E2 Allocators'!$B$15:$W$15, 0),FALSE))</f>
        <v>0</v>
      </c>
      <c r="AO632" s="1257">
        <f>IF(ISERROR(VLOOKUP(VLOOKUP($A632, 'E4 TB Allocation Details'!$A$18:$L$217, MATCH("Customer ID", 'E4 TB Allocation Details'!$A$18:$L$18, 0),FALSE), 'E2 Allocators'!$B$15:$W$361, MATCH(AO$17, 'E2 Allocators'!$B$15:$W$15, 0),FALSE)), 0, VLOOKUP(VLOOKUP($A632, 'E4 TB Allocation Details'!$A$18:$L$217, MATCH("Customer ID", 'E4 TB Allocation Details'!$A$18:$L$18, 0),FALSE), 'E2 Allocators'!$B$15:$W$361, MATCH(AO$17, 'E2 Allocators'!$B$15:$W$15, 0),FALSE))</f>
        <v>0</v>
      </c>
      <c r="AP632" s="1257">
        <f>IF(ISERROR(VLOOKUP(VLOOKUP($A632, 'E4 TB Allocation Details'!$A$18:$L$217, MATCH("Customer ID", 'E4 TB Allocation Details'!$A$18:$L$18, 0),FALSE), 'E2 Allocators'!$B$15:$W$361, MATCH(AP$17, 'E2 Allocators'!$B$15:$W$15, 0),FALSE)), 0, VLOOKUP(VLOOKUP($A632, 'E4 TB Allocation Details'!$A$18:$L$217, MATCH("Customer ID", 'E4 TB Allocation Details'!$A$18:$L$18, 0),FALSE), 'E2 Allocators'!$B$15:$W$361, MATCH(AP$17, 'E2 Allocators'!$B$15:$W$15, 0),FALSE))</f>
        <v>0</v>
      </c>
      <c r="AQ632" s="1257">
        <f>IF(ISERROR(VLOOKUP(VLOOKUP($A632, 'E4 TB Allocation Details'!$A$18:$L$217, MATCH("Customer ID", 'E4 TB Allocation Details'!$A$18:$L$18, 0),FALSE), 'E2 Allocators'!$B$15:$W$361, MATCH(AQ$17, 'E2 Allocators'!$B$15:$W$15, 0),FALSE)), 0, VLOOKUP(VLOOKUP($A632, 'E4 TB Allocation Details'!$A$18:$L$217, MATCH("Customer ID", 'E4 TB Allocation Details'!$A$18:$L$18, 0),FALSE), 'E2 Allocators'!$B$15:$W$361, MATCH(AQ$17, 'E2 Allocators'!$B$15:$W$15, 0),FALSE))</f>
        <v>0</v>
      </c>
      <c r="AR632" s="1257">
        <f>IF(ISERROR(VLOOKUP(VLOOKUP($A632, 'E4 TB Allocation Details'!$A$18:$L$217, MATCH("Customer ID", 'E4 TB Allocation Details'!$A$18:$L$18, 0),FALSE), 'E2 Allocators'!$B$15:$W$361, MATCH(AR$17, 'E2 Allocators'!$B$15:$W$15, 0),FALSE)), 0, VLOOKUP(VLOOKUP($A632, 'E4 TB Allocation Details'!$A$18:$L$217, MATCH("Customer ID", 'E4 TB Allocation Details'!$A$18:$L$18, 0),FALSE), 'E2 Allocators'!$B$15:$W$361, MATCH(AR$17, 'E2 Allocators'!$B$15:$W$15, 0),FALSE))</f>
        <v>0</v>
      </c>
      <c r="AS632" s="1257">
        <f>IF(ISERROR(VLOOKUP(VLOOKUP($A632, 'E4 TB Allocation Details'!$A$18:$L$217, MATCH("Customer ID", 'E4 TB Allocation Details'!$A$18:$L$18, 0),FALSE), 'E2 Allocators'!$B$15:$W$361, MATCH(AS$17, 'E2 Allocators'!$B$15:$W$15, 0),FALSE)), 0, VLOOKUP(VLOOKUP($A632, 'E4 TB Allocation Details'!$A$18:$L$217, MATCH("Customer ID", 'E4 TB Allocation Details'!$A$18:$L$18, 0),FALSE), 'E2 Allocators'!$B$15:$W$361, MATCH(AS$17, 'E2 Allocators'!$B$15:$W$15, 0),FALSE))</f>
        <v>0</v>
      </c>
      <c r="AT632" s="1257">
        <f>IF(ISERROR(VLOOKUP(VLOOKUP($A632, 'E4 TB Allocation Details'!$A$18:$L$217, MATCH("Customer ID", 'E4 TB Allocation Details'!$A$18:$L$18, 0),FALSE), 'E2 Allocators'!$B$15:$W$361, MATCH(AT$17, 'E2 Allocators'!$B$15:$W$15, 0),FALSE)), 0, VLOOKUP(VLOOKUP($A632, 'E4 TB Allocation Details'!$A$18:$L$217, MATCH("Customer ID", 'E4 TB Allocation Details'!$A$18:$L$18, 0),FALSE), 'E2 Allocators'!$B$15:$W$361, MATCH(AT$17, 'E2 Allocators'!$B$15:$W$15, 0),FALSE))</f>
        <v>0</v>
      </c>
      <c r="AU632" s="1257">
        <f>IF(ISERROR(VLOOKUP(VLOOKUP($A632, 'E4 TB Allocation Details'!$A$18:$L$217, MATCH("Customer ID", 'E4 TB Allocation Details'!$A$18:$L$18, 0),FALSE), 'E2 Allocators'!$B$15:$W$361, MATCH(AU$17, 'E2 Allocators'!$B$15:$W$15, 0),FALSE)), 0, VLOOKUP(VLOOKUP($A632, 'E4 TB Allocation Details'!$A$18:$L$217, MATCH("Customer ID", 'E4 TB Allocation Details'!$A$18:$L$18, 0),FALSE), 'E2 Allocators'!$B$15:$W$361, MATCH(AU$17, 'E2 Allocators'!$B$15:$W$15, 0),FALSE))</f>
        <v>0</v>
      </c>
      <c r="AV632" s="1262">
        <f t="shared" si="965"/>
        <v>1</v>
      </c>
      <c r="AW632" s="1259"/>
      <c r="AX632" s="1259"/>
      <c r="AY632" s="1259"/>
      <c r="AZ632" s="1259"/>
      <c r="BA632" s="1259"/>
      <c r="BB632" s="1259"/>
      <c r="BC632" s="1259"/>
      <c r="BD632" s="1259"/>
      <c r="BE632" s="1259"/>
      <c r="BF632" s="1259"/>
      <c r="BG632" s="1259"/>
      <c r="BH632" s="1259"/>
      <c r="BI632" s="1259"/>
      <c r="BJ632" s="1259"/>
      <c r="BK632" s="1259"/>
      <c r="BL632" s="1259"/>
      <c r="BM632" s="1259"/>
      <c r="BN632" s="1259"/>
      <c r="BO632" s="1259"/>
      <c r="BP632" s="1259"/>
      <c r="BQ632" s="1260"/>
    </row>
    <row r="633" spans="1:69" s="234" customFormat="1" ht="25.5" x14ac:dyDescent="0.2">
      <c r="A633" s="1261" t="s">
        <v>882</v>
      </c>
      <c r="B633" s="1254" t="s">
        <v>676</v>
      </c>
      <c r="C633" s="1255">
        <v>1</v>
      </c>
      <c r="D633" s="1256">
        <f t="shared" si="962"/>
        <v>0.6</v>
      </c>
      <c r="E633" s="1256">
        <f>VLOOKUP($A633,'E1 Categorization'!$A$35:$E$115,5,FALSE)</f>
        <v>0.4</v>
      </c>
      <c r="F633" s="1256">
        <f t="shared" si="963"/>
        <v>1</v>
      </c>
      <c r="G633" s="1257">
        <f>IF(ISERROR(VLOOKUP(VLOOKUP($A633, 'E4 TB Allocation Details'!$A$18:$L$217, MATCH("Demand ID", 'E4 TB Allocation Details'!$A$18:$L$18, 0),FALSE), 'E2 Allocators'!$B$15:$W$361, MATCH(G$17, 'E2 Allocators'!$B$15:$W$15, 0),FALSE)), 0, VLOOKUP(VLOOKUP($A633, 'E4 TB Allocation Details'!$A$18:$L$217, MATCH("Demand ID", 'E4 TB Allocation Details'!$A$18:$L$18, 0),FALSE), 'E2 Allocators'!$B$15:$W$361, MATCH(G$17, 'E2 Allocators'!$B$15:$W$15, 0),FALSE))</f>
        <v>0.48989014190363722</v>
      </c>
      <c r="H633" s="1257">
        <f>IF(ISERROR(VLOOKUP(VLOOKUP($A633, 'E4 TB Allocation Details'!$A$18:$L$217, MATCH("Demand ID", 'E4 TB Allocation Details'!$A$18:$L$18, 0),FALSE), 'E2 Allocators'!$B$15:$W$361, MATCH(H$17, 'E2 Allocators'!$B$15:$W$15, 0),FALSE)), 0, VLOOKUP(VLOOKUP($A633, 'E4 TB Allocation Details'!$A$18:$L$217, MATCH("Demand ID", 'E4 TB Allocation Details'!$A$18:$L$18, 0),FALSE), 'E2 Allocators'!$B$15:$W$361, MATCH(H$17, 'E2 Allocators'!$B$15:$W$15, 0),FALSE))</f>
        <v>0.16901811963449967</v>
      </c>
      <c r="I633" s="1257">
        <f>IF(ISERROR(VLOOKUP(VLOOKUP($A633, 'E4 TB Allocation Details'!$A$18:$L$217, MATCH("Demand ID", 'E4 TB Allocation Details'!$A$18:$L$18, 0),FALSE), 'E2 Allocators'!$B$15:$W$361, MATCH(I$17, 'E2 Allocators'!$B$15:$W$15, 0),FALSE)), 0, VLOOKUP(VLOOKUP($A633, 'E4 TB Allocation Details'!$A$18:$L$217, MATCH("Demand ID", 'E4 TB Allocation Details'!$A$18:$L$18, 0),FALSE), 'E2 Allocators'!$B$15:$W$361, MATCH(I$17, 'E2 Allocators'!$B$15:$W$15, 0),FALSE))</f>
        <v>0.32015210698228019</v>
      </c>
      <c r="J633" s="1257">
        <f>IF(ISERROR(VLOOKUP(VLOOKUP($A633, 'E4 TB Allocation Details'!$A$18:$L$217, MATCH("Demand ID", 'E4 TB Allocation Details'!$A$18:$L$18, 0),FALSE), 'E2 Allocators'!$B$15:$W$361, MATCH(J$17, 'E2 Allocators'!$B$15:$W$15, 0),FALSE)), 0, VLOOKUP(VLOOKUP($A633, 'E4 TB Allocation Details'!$A$18:$L$217, MATCH("Demand ID", 'E4 TB Allocation Details'!$A$18:$L$18, 0),FALSE), 'E2 Allocators'!$B$15:$W$361, MATCH(J$17, 'E2 Allocators'!$B$15:$W$15, 0),FALSE))</f>
        <v>0</v>
      </c>
      <c r="K633" s="1257">
        <f>IF(ISERROR(VLOOKUP(VLOOKUP($A633, 'E4 TB Allocation Details'!$A$18:$L$217, MATCH("Demand ID", 'E4 TB Allocation Details'!$A$18:$L$18, 0),FALSE), 'E2 Allocators'!$B$15:$W$361, MATCH(K$17, 'E2 Allocators'!$B$15:$W$15, 0),FALSE)), 0, VLOOKUP(VLOOKUP($A633, 'E4 TB Allocation Details'!$A$18:$L$217, MATCH("Demand ID", 'E4 TB Allocation Details'!$A$18:$L$18, 0),FALSE), 'E2 Allocators'!$B$15:$W$361, MATCH(K$17, 'E2 Allocators'!$B$15:$W$15, 0),FALSE))</f>
        <v>1.8751678433690196E-2</v>
      </c>
      <c r="L633" s="1257">
        <f>IF(ISERROR(VLOOKUP(VLOOKUP($A633, 'E4 TB Allocation Details'!$A$18:$L$217, MATCH("Demand ID", 'E4 TB Allocation Details'!$A$18:$L$18, 0),FALSE), 'E2 Allocators'!$B$15:$W$361, MATCH(L$17, 'E2 Allocators'!$B$15:$W$15, 0),FALSE)), 0, VLOOKUP(VLOOKUP($A633, 'E4 TB Allocation Details'!$A$18:$L$217, MATCH("Demand ID", 'E4 TB Allocation Details'!$A$18:$L$18, 0),FALSE), 'E2 Allocators'!$B$15:$W$361, MATCH(L$17, 'E2 Allocators'!$B$15:$W$15, 0),FALSE))</f>
        <v>0</v>
      </c>
      <c r="M633" s="1257">
        <f>IF(ISERROR(VLOOKUP(VLOOKUP($A633, 'E4 TB Allocation Details'!$A$18:$L$217, MATCH("Demand ID", 'E4 TB Allocation Details'!$A$18:$L$18, 0),FALSE), 'E2 Allocators'!$B$15:$W$361, MATCH(M$17, 'E2 Allocators'!$B$15:$W$15, 0),FALSE)), 0, VLOOKUP(VLOOKUP($A633, 'E4 TB Allocation Details'!$A$18:$L$217, MATCH("Demand ID", 'E4 TB Allocation Details'!$A$18:$L$18, 0),FALSE), 'E2 Allocators'!$B$15:$W$361, MATCH(M$17, 'E2 Allocators'!$B$15:$W$15, 0),FALSE))</f>
        <v>0</v>
      </c>
      <c r="N633" s="1257">
        <f>IF(ISERROR(VLOOKUP(VLOOKUP($A633, 'E4 TB Allocation Details'!$A$18:$L$217, MATCH("Demand ID", 'E4 TB Allocation Details'!$A$18:$L$18, 0),FALSE), 'E2 Allocators'!$B$15:$W$361, MATCH(N$17, 'E2 Allocators'!$B$15:$W$15, 0),FALSE)), 0, VLOOKUP(VLOOKUP($A633, 'E4 TB Allocation Details'!$A$18:$L$217, MATCH("Demand ID", 'E4 TB Allocation Details'!$A$18:$L$18, 0),FALSE), 'E2 Allocators'!$B$15:$W$361, MATCH(N$17, 'E2 Allocators'!$B$15:$W$15, 0),FALSE))</f>
        <v>1.9107949111120143E-4</v>
      </c>
      <c r="O633" s="1257">
        <f>IF(ISERROR(VLOOKUP(VLOOKUP($A633, 'E4 TB Allocation Details'!$A$18:$L$217, MATCH("Demand ID", 'E4 TB Allocation Details'!$A$18:$L$18, 0),FALSE), 'E2 Allocators'!$B$15:$W$361, MATCH(O$17, 'E2 Allocators'!$B$15:$W$15, 0),FALSE)), 0, VLOOKUP(VLOOKUP($A633, 'E4 TB Allocation Details'!$A$18:$L$217, MATCH("Demand ID", 'E4 TB Allocation Details'!$A$18:$L$18, 0),FALSE), 'E2 Allocators'!$B$15:$W$361, MATCH(O$17, 'E2 Allocators'!$B$15:$W$15, 0),FALSE))</f>
        <v>1.996873554781627E-3</v>
      </c>
      <c r="P633" s="1257">
        <f>IF(ISERROR(VLOOKUP(VLOOKUP($A633, 'E4 TB Allocation Details'!$A$18:$L$217, MATCH("Demand ID", 'E4 TB Allocation Details'!$A$18:$L$18, 0),FALSE), 'E2 Allocators'!$B$15:$W$361, MATCH(P$17, 'E2 Allocators'!$B$15:$W$15, 0),FALSE)), 0, VLOOKUP(VLOOKUP($A633, 'E4 TB Allocation Details'!$A$18:$L$217, MATCH("Demand ID", 'E4 TB Allocation Details'!$A$18:$L$18, 0),FALSE), 'E2 Allocators'!$B$15:$W$361, MATCH(P$17, 'E2 Allocators'!$B$15:$W$15, 0),FALSE))</f>
        <v>0</v>
      </c>
      <c r="Q633" s="1257">
        <f>IF(ISERROR(VLOOKUP(VLOOKUP($A633, 'E4 TB Allocation Details'!$A$18:$L$217, MATCH("Demand ID", 'E4 TB Allocation Details'!$A$18:$L$18, 0),FALSE), 'E2 Allocators'!$B$15:$W$361, MATCH(Q$17, 'E2 Allocators'!$B$15:$W$15, 0),FALSE)), 0, VLOOKUP(VLOOKUP($A633, 'E4 TB Allocation Details'!$A$18:$L$217, MATCH("Demand ID", 'E4 TB Allocation Details'!$A$18:$L$18, 0),FALSE), 'E2 Allocators'!$B$15:$W$361, MATCH(Q$17, 'E2 Allocators'!$B$15:$W$15, 0),FALSE))</f>
        <v>0</v>
      </c>
      <c r="R633" s="1257">
        <f>IF(ISERROR(VLOOKUP(VLOOKUP($A633, 'E4 TB Allocation Details'!$A$18:$L$217, MATCH("Demand ID", 'E4 TB Allocation Details'!$A$18:$L$18, 0),FALSE), 'E2 Allocators'!$B$15:$W$361, MATCH(R$17, 'E2 Allocators'!$B$15:$W$15, 0),FALSE)), 0, VLOOKUP(VLOOKUP($A633, 'E4 TB Allocation Details'!$A$18:$L$217, MATCH("Demand ID", 'E4 TB Allocation Details'!$A$18:$L$18, 0),FALSE), 'E2 Allocators'!$B$15:$W$361, MATCH(R$17, 'E2 Allocators'!$B$15:$W$15, 0),FALSE))</f>
        <v>0</v>
      </c>
      <c r="S633" s="1257">
        <f>IF(ISERROR(VLOOKUP(VLOOKUP($A633, 'E4 TB Allocation Details'!$A$18:$L$217, MATCH("Demand ID", 'E4 TB Allocation Details'!$A$18:$L$18, 0),FALSE), 'E2 Allocators'!$B$15:$W$361, MATCH(S$17, 'E2 Allocators'!$B$15:$W$15, 0),FALSE)), 0, VLOOKUP(VLOOKUP($A633, 'E4 TB Allocation Details'!$A$18:$L$217, MATCH("Demand ID", 'E4 TB Allocation Details'!$A$18:$L$18, 0),FALSE), 'E2 Allocators'!$B$15:$W$361, MATCH(S$17, 'E2 Allocators'!$B$15:$W$15, 0),FALSE))</f>
        <v>0</v>
      </c>
      <c r="T633" s="1257">
        <f>IF(ISERROR(VLOOKUP(VLOOKUP($A633, 'E4 TB Allocation Details'!$A$18:$L$217, MATCH("Demand ID", 'E4 TB Allocation Details'!$A$18:$L$18, 0),FALSE), 'E2 Allocators'!$B$15:$W$361, MATCH(T$17, 'E2 Allocators'!$B$15:$W$15, 0),FALSE)), 0, VLOOKUP(VLOOKUP($A633, 'E4 TB Allocation Details'!$A$18:$L$217, MATCH("Demand ID", 'E4 TB Allocation Details'!$A$18:$L$18, 0),FALSE), 'E2 Allocators'!$B$15:$W$361, MATCH(T$17, 'E2 Allocators'!$B$15:$W$15, 0),FALSE))</f>
        <v>0</v>
      </c>
      <c r="U633" s="1257">
        <f>IF(ISERROR(VLOOKUP(VLOOKUP($A633, 'E4 TB Allocation Details'!$A$18:$L$217, MATCH("Demand ID", 'E4 TB Allocation Details'!$A$18:$L$18, 0),FALSE), 'E2 Allocators'!$B$15:$W$361, MATCH(U$17, 'E2 Allocators'!$B$15:$W$15, 0),FALSE)), 0, VLOOKUP(VLOOKUP($A633, 'E4 TB Allocation Details'!$A$18:$L$217, MATCH("Demand ID", 'E4 TB Allocation Details'!$A$18:$L$18, 0),FALSE), 'E2 Allocators'!$B$15:$W$361, MATCH(U$17, 'E2 Allocators'!$B$15:$W$15, 0),FALSE))</f>
        <v>0</v>
      </c>
      <c r="V633" s="1257">
        <f>IF(ISERROR(VLOOKUP(VLOOKUP($A633, 'E4 TB Allocation Details'!$A$18:$L$217, MATCH("Demand ID", 'E4 TB Allocation Details'!$A$18:$L$18, 0),FALSE), 'E2 Allocators'!$B$15:$W$361, MATCH(V$17, 'E2 Allocators'!$B$15:$W$15, 0),FALSE)), 0, VLOOKUP(VLOOKUP($A633, 'E4 TB Allocation Details'!$A$18:$L$217, MATCH("Demand ID", 'E4 TB Allocation Details'!$A$18:$L$18, 0),FALSE), 'E2 Allocators'!$B$15:$W$361, MATCH(V$17, 'E2 Allocators'!$B$15:$W$15, 0),FALSE))</f>
        <v>0</v>
      </c>
      <c r="W633" s="1257">
        <f>IF(ISERROR(VLOOKUP(VLOOKUP($A633, 'E4 TB Allocation Details'!$A$18:$L$217, MATCH("Demand ID", 'E4 TB Allocation Details'!$A$18:$L$18, 0),FALSE), 'E2 Allocators'!$B$15:$W$361, MATCH(W$17, 'E2 Allocators'!$B$15:$W$15, 0),FALSE)), 0, VLOOKUP(VLOOKUP($A633, 'E4 TB Allocation Details'!$A$18:$L$217, MATCH("Demand ID", 'E4 TB Allocation Details'!$A$18:$L$18, 0),FALSE), 'E2 Allocators'!$B$15:$W$361, MATCH(W$17, 'E2 Allocators'!$B$15:$W$15, 0),FALSE))</f>
        <v>0</v>
      </c>
      <c r="X633" s="1257">
        <f>IF(ISERROR(VLOOKUP(VLOOKUP($A633, 'E4 TB Allocation Details'!$A$18:$L$217, MATCH("Demand ID", 'E4 TB Allocation Details'!$A$18:$L$18, 0),FALSE), 'E2 Allocators'!$B$15:$W$361, MATCH(X$17, 'E2 Allocators'!$B$15:$W$15, 0),FALSE)), 0, VLOOKUP(VLOOKUP($A633, 'E4 TB Allocation Details'!$A$18:$L$217, MATCH("Demand ID", 'E4 TB Allocation Details'!$A$18:$L$18, 0),FALSE), 'E2 Allocators'!$B$15:$W$361, MATCH(X$17, 'E2 Allocators'!$B$15:$W$15, 0),FALSE))</f>
        <v>0</v>
      </c>
      <c r="Y633" s="1257">
        <f>IF(ISERROR(VLOOKUP(VLOOKUP($A633, 'E4 TB Allocation Details'!$A$18:$L$217, MATCH("Demand ID", 'E4 TB Allocation Details'!$A$18:$L$18, 0),FALSE), 'E2 Allocators'!$B$15:$W$361, MATCH(Y$17, 'E2 Allocators'!$B$15:$W$15, 0),FALSE)), 0, VLOOKUP(VLOOKUP($A633, 'E4 TB Allocation Details'!$A$18:$L$217, MATCH("Demand ID", 'E4 TB Allocation Details'!$A$18:$L$18, 0),FALSE), 'E2 Allocators'!$B$15:$W$361, MATCH(Y$17, 'E2 Allocators'!$B$15:$W$15, 0),FALSE))</f>
        <v>0</v>
      </c>
      <c r="Z633" s="1257">
        <f>IF(ISERROR(VLOOKUP(VLOOKUP($A633, 'E4 TB Allocation Details'!$A$18:$L$217, MATCH("Demand ID", 'E4 TB Allocation Details'!$A$18:$L$18, 0),FALSE), 'E2 Allocators'!$B$15:$W$361, MATCH(Z$17, 'E2 Allocators'!$B$15:$W$15, 0),FALSE)), 0, VLOOKUP(VLOOKUP($A633, 'E4 TB Allocation Details'!$A$18:$L$217, MATCH("Demand ID", 'E4 TB Allocation Details'!$A$18:$L$18, 0),FALSE), 'E2 Allocators'!$B$15:$W$361, MATCH(Z$17, 'E2 Allocators'!$B$15:$W$15, 0),FALSE))</f>
        <v>0</v>
      </c>
      <c r="AA633" s="1262">
        <f t="shared" si="964"/>
        <v>1.0000000000000002</v>
      </c>
      <c r="AB633" s="1257">
        <f>IF(ISERROR(VLOOKUP(VLOOKUP($A633, 'E4 TB Allocation Details'!$A$18:$L$217, MATCH("Customer ID", 'E4 TB Allocation Details'!$A$18:$L$18, 0),FALSE), 'E2 Allocators'!$B$15:$W$361, MATCH(AB$17, 'E2 Allocators'!$B$15:$W$15, 0),FALSE)), 0, VLOOKUP(VLOOKUP($A633, 'E4 TB Allocation Details'!$A$18:$L$217, MATCH("Customer ID", 'E4 TB Allocation Details'!$A$18:$L$18, 0),FALSE), 'E2 Allocators'!$B$15:$W$361, MATCH(AB$17, 'E2 Allocators'!$B$15:$W$15, 0),FALSE))</f>
        <v>0.72987957282435811</v>
      </c>
      <c r="AC633" s="1257">
        <f>IF(ISERROR(VLOOKUP(VLOOKUP($A633, 'E4 TB Allocation Details'!$A$18:$L$217, MATCH("Customer ID", 'E4 TB Allocation Details'!$A$18:$L$18, 0),FALSE), 'E2 Allocators'!$B$15:$W$361, MATCH(AC$17, 'E2 Allocators'!$B$15:$W$15, 0),FALSE)), 0, VLOOKUP(VLOOKUP($A633, 'E4 TB Allocation Details'!$A$18:$L$217, MATCH("Customer ID", 'E4 TB Allocation Details'!$A$18:$L$18, 0),FALSE), 'E2 Allocators'!$B$15:$W$361, MATCH(AC$17, 'E2 Allocators'!$B$15:$W$15, 0),FALSE))</f>
        <v>8.0527152919790956E-2</v>
      </c>
      <c r="AD633" s="1257">
        <f>IF(ISERROR(VLOOKUP(VLOOKUP($A633, 'E4 TB Allocation Details'!$A$18:$L$217, MATCH("Customer ID", 'E4 TB Allocation Details'!$A$18:$L$18, 0),FALSE), 'E2 Allocators'!$B$15:$W$361, MATCH(AD$17, 'E2 Allocators'!$B$15:$W$15, 0),FALSE)), 0, VLOOKUP(VLOOKUP($A633, 'E4 TB Allocation Details'!$A$18:$L$217, MATCH("Customer ID", 'E4 TB Allocation Details'!$A$18:$L$18, 0),FALSE), 'E2 Allocators'!$B$15:$W$361, MATCH(AD$17, 'E2 Allocators'!$B$15:$W$15, 0),FALSE))</f>
        <v>9.5887298341286072E-3</v>
      </c>
      <c r="AE633" s="1257">
        <f>IF(ISERROR(VLOOKUP(VLOOKUP($A633, 'E4 TB Allocation Details'!$A$18:$L$217, MATCH("Customer ID", 'E4 TB Allocation Details'!$A$18:$L$18, 0),FALSE), 'E2 Allocators'!$B$15:$W$361, MATCH(AE$17, 'E2 Allocators'!$B$15:$W$15, 0),FALSE)), 0, VLOOKUP(VLOOKUP($A633, 'E4 TB Allocation Details'!$A$18:$L$217, MATCH("Customer ID", 'E4 TB Allocation Details'!$A$18:$L$18, 0),FALSE), 'E2 Allocators'!$B$15:$W$361, MATCH(AE$17, 'E2 Allocators'!$B$15:$W$15, 0),FALSE))</f>
        <v>0</v>
      </c>
      <c r="AF633" s="1257">
        <f>IF(ISERROR(VLOOKUP(VLOOKUP($A633, 'E4 TB Allocation Details'!$A$18:$L$217, MATCH("Customer ID", 'E4 TB Allocation Details'!$A$18:$L$18, 0),FALSE), 'E2 Allocators'!$B$15:$W$361, MATCH(AF$17, 'E2 Allocators'!$B$15:$W$15, 0),FALSE)), 0, VLOOKUP(VLOOKUP($A633, 'E4 TB Allocation Details'!$A$18:$L$217, MATCH("Customer ID", 'E4 TB Allocation Details'!$A$18:$L$18, 0),FALSE), 'E2 Allocators'!$B$15:$W$361, MATCH(AF$17, 'E2 Allocators'!$B$15:$W$15, 0),FALSE))</f>
        <v>0</v>
      </c>
      <c r="AG633" s="1257">
        <f>IF(ISERROR(VLOOKUP(VLOOKUP($A633, 'E4 TB Allocation Details'!$A$18:$L$217, MATCH("Customer ID", 'E4 TB Allocation Details'!$A$18:$L$18, 0),FALSE), 'E2 Allocators'!$B$15:$W$361, MATCH(AG$17, 'E2 Allocators'!$B$15:$W$15, 0),FALSE)), 0, VLOOKUP(VLOOKUP($A633, 'E4 TB Allocation Details'!$A$18:$L$217, MATCH("Customer ID", 'E4 TB Allocation Details'!$A$18:$L$18, 0),FALSE), 'E2 Allocators'!$B$15:$W$361, MATCH(AG$17, 'E2 Allocators'!$B$15:$W$15, 0),FALSE))</f>
        <v>0</v>
      </c>
      <c r="AH633" s="1257">
        <f>IF(ISERROR(VLOOKUP(VLOOKUP($A633, 'E4 TB Allocation Details'!$A$18:$L$217, MATCH("Customer ID", 'E4 TB Allocation Details'!$A$18:$L$18, 0),FALSE), 'E2 Allocators'!$B$15:$W$361, MATCH(AH$17, 'E2 Allocators'!$B$15:$W$15, 0),FALSE)), 0, VLOOKUP(VLOOKUP($A633, 'E4 TB Allocation Details'!$A$18:$L$217, MATCH("Customer ID", 'E4 TB Allocation Details'!$A$18:$L$18, 0),FALSE), 'E2 Allocators'!$B$15:$W$361, MATCH(AH$17, 'E2 Allocators'!$B$15:$W$15, 0),FALSE))</f>
        <v>0.16398545785048851</v>
      </c>
      <c r="AI633" s="1257">
        <f>IF(ISERROR(VLOOKUP(VLOOKUP($A633, 'E4 TB Allocation Details'!$A$18:$L$217, MATCH("Customer ID", 'E4 TB Allocation Details'!$A$18:$L$18, 0),FALSE), 'E2 Allocators'!$B$15:$W$361, MATCH(AI$17, 'E2 Allocators'!$B$15:$W$15, 0),FALSE)), 0, VLOOKUP(VLOOKUP($A633, 'E4 TB Allocation Details'!$A$18:$L$217, MATCH("Customer ID", 'E4 TB Allocation Details'!$A$18:$L$18, 0),FALSE), 'E2 Allocators'!$B$15:$W$361, MATCH(AI$17, 'E2 Allocators'!$B$15:$W$15, 0),FALSE))</f>
        <v>1.0111338332197227E-2</v>
      </c>
      <c r="AJ633" s="1257">
        <f>IF(ISERROR(VLOOKUP(VLOOKUP($A633, 'E4 TB Allocation Details'!$A$18:$L$217, MATCH("Customer ID", 'E4 TB Allocation Details'!$A$18:$L$18, 0),FALSE), 'E2 Allocators'!$B$15:$W$361, MATCH(AJ$17, 'E2 Allocators'!$B$15:$W$15, 0),FALSE)), 0, VLOOKUP(VLOOKUP($A633, 'E4 TB Allocation Details'!$A$18:$L$217, MATCH("Customer ID", 'E4 TB Allocation Details'!$A$18:$L$18, 0),FALSE), 'E2 Allocators'!$B$15:$W$361, MATCH(AJ$17, 'E2 Allocators'!$B$15:$W$15, 0),FALSE))</f>
        <v>5.9077482390365822E-3</v>
      </c>
      <c r="AK633" s="1257">
        <f>IF(ISERROR(VLOOKUP(VLOOKUP($A633, 'E4 TB Allocation Details'!$A$18:$L$217, MATCH("Customer ID", 'E4 TB Allocation Details'!$A$18:$L$18, 0),FALSE), 'E2 Allocators'!$B$15:$W$361, MATCH(AK$17, 'E2 Allocators'!$B$15:$W$15, 0),FALSE)), 0, VLOOKUP(VLOOKUP($A633, 'E4 TB Allocation Details'!$A$18:$L$217, MATCH("Customer ID", 'E4 TB Allocation Details'!$A$18:$L$18, 0),FALSE), 'E2 Allocators'!$B$15:$W$361, MATCH(AK$17, 'E2 Allocators'!$B$15:$W$15, 0),FALSE))</f>
        <v>0</v>
      </c>
      <c r="AL633" s="1257">
        <f>IF(ISERROR(VLOOKUP(VLOOKUP($A633, 'E4 TB Allocation Details'!$A$18:$L$217, MATCH("Customer ID", 'E4 TB Allocation Details'!$A$18:$L$18, 0),FALSE), 'E2 Allocators'!$B$15:$W$361, MATCH(AL$17, 'E2 Allocators'!$B$15:$W$15, 0),FALSE)), 0, VLOOKUP(VLOOKUP($A633, 'E4 TB Allocation Details'!$A$18:$L$217, MATCH("Customer ID", 'E4 TB Allocation Details'!$A$18:$L$18, 0),FALSE), 'E2 Allocators'!$B$15:$W$361, MATCH(AL$17, 'E2 Allocators'!$B$15:$W$15, 0),FALSE))</f>
        <v>0</v>
      </c>
      <c r="AM633" s="1257">
        <f>IF(ISERROR(VLOOKUP(VLOOKUP($A633, 'E4 TB Allocation Details'!$A$18:$L$217, MATCH("Customer ID", 'E4 TB Allocation Details'!$A$18:$L$18, 0),FALSE), 'E2 Allocators'!$B$15:$W$361, MATCH(AM$17, 'E2 Allocators'!$B$15:$W$15, 0),FALSE)), 0, VLOOKUP(VLOOKUP($A633, 'E4 TB Allocation Details'!$A$18:$L$217, MATCH("Customer ID", 'E4 TB Allocation Details'!$A$18:$L$18, 0),FALSE), 'E2 Allocators'!$B$15:$W$361, MATCH(AM$17, 'E2 Allocators'!$B$15:$W$15, 0),FALSE))</f>
        <v>0</v>
      </c>
      <c r="AN633" s="1257">
        <f>IF(ISERROR(VLOOKUP(VLOOKUP($A633, 'E4 TB Allocation Details'!$A$18:$L$217, MATCH("Customer ID", 'E4 TB Allocation Details'!$A$18:$L$18, 0),FALSE), 'E2 Allocators'!$B$15:$W$361, MATCH(AN$17, 'E2 Allocators'!$B$15:$W$15, 0),FALSE)), 0, VLOOKUP(VLOOKUP($A633, 'E4 TB Allocation Details'!$A$18:$L$217, MATCH("Customer ID", 'E4 TB Allocation Details'!$A$18:$L$18, 0),FALSE), 'E2 Allocators'!$B$15:$W$361, MATCH(AN$17, 'E2 Allocators'!$B$15:$W$15, 0),FALSE))</f>
        <v>0</v>
      </c>
      <c r="AO633" s="1257">
        <f>IF(ISERROR(VLOOKUP(VLOOKUP($A633, 'E4 TB Allocation Details'!$A$18:$L$217, MATCH("Customer ID", 'E4 TB Allocation Details'!$A$18:$L$18, 0),FALSE), 'E2 Allocators'!$B$15:$W$361, MATCH(AO$17, 'E2 Allocators'!$B$15:$W$15, 0),FALSE)), 0, VLOOKUP(VLOOKUP($A633, 'E4 TB Allocation Details'!$A$18:$L$217, MATCH("Customer ID", 'E4 TB Allocation Details'!$A$18:$L$18, 0),FALSE), 'E2 Allocators'!$B$15:$W$361, MATCH(AO$17, 'E2 Allocators'!$B$15:$W$15, 0),FALSE))</f>
        <v>0</v>
      </c>
      <c r="AP633" s="1257">
        <f>IF(ISERROR(VLOOKUP(VLOOKUP($A633, 'E4 TB Allocation Details'!$A$18:$L$217, MATCH("Customer ID", 'E4 TB Allocation Details'!$A$18:$L$18, 0),FALSE), 'E2 Allocators'!$B$15:$W$361, MATCH(AP$17, 'E2 Allocators'!$B$15:$W$15, 0),FALSE)), 0, VLOOKUP(VLOOKUP($A633, 'E4 TB Allocation Details'!$A$18:$L$217, MATCH("Customer ID", 'E4 TB Allocation Details'!$A$18:$L$18, 0),FALSE), 'E2 Allocators'!$B$15:$W$361, MATCH(AP$17, 'E2 Allocators'!$B$15:$W$15, 0),FALSE))</f>
        <v>0</v>
      </c>
      <c r="AQ633" s="1257">
        <f>IF(ISERROR(VLOOKUP(VLOOKUP($A633, 'E4 TB Allocation Details'!$A$18:$L$217, MATCH("Customer ID", 'E4 TB Allocation Details'!$A$18:$L$18, 0),FALSE), 'E2 Allocators'!$B$15:$W$361, MATCH(AQ$17, 'E2 Allocators'!$B$15:$W$15, 0),FALSE)), 0, VLOOKUP(VLOOKUP($A633, 'E4 TB Allocation Details'!$A$18:$L$217, MATCH("Customer ID", 'E4 TB Allocation Details'!$A$18:$L$18, 0),FALSE), 'E2 Allocators'!$B$15:$W$361, MATCH(AQ$17, 'E2 Allocators'!$B$15:$W$15, 0),FALSE))</f>
        <v>0</v>
      </c>
      <c r="AR633" s="1257">
        <f>IF(ISERROR(VLOOKUP(VLOOKUP($A633, 'E4 TB Allocation Details'!$A$18:$L$217, MATCH("Customer ID", 'E4 TB Allocation Details'!$A$18:$L$18, 0),FALSE), 'E2 Allocators'!$B$15:$W$361, MATCH(AR$17, 'E2 Allocators'!$B$15:$W$15, 0),FALSE)), 0, VLOOKUP(VLOOKUP($A633, 'E4 TB Allocation Details'!$A$18:$L$217, MATCH("Customer ID", 'E4 TB Allocation Details'!$A$18:$L$18, 0),FALSE), 'E2 Allocators'!$B$15:$W$361, MATCH(AR$17, 'E2 Allocators'!$B$15:$W$15, 0),FALSE))</f>
        <v>0</v>
      </c>
      <c r="AS633" s="1257">
        <f>IF(ISERROR(VLOOKUP(VLOOKUP($A633, 'E4 TB Allocation Details'!$A$18:$L$217, MATCH("Customer ID", 'E4 TB Allocation Details'!$A$18:$L$18, 0),FALSE), 'E2 Allocators'!$B$15:$W$361, MATCH(AS$17, 'E2 Allocators'!$B$15:$W$15, 0),FALSE)), 0, VLOOKUP(VLOOKUP($A633, 'E4 TB Allocation Details'!$A$18:$L$217, MATCH("Customer ID", 'E4 TB Allocation Details'!$A$18:$L$18, 0),FALSE), 'E2 Allocators'!$B$15:$W$361, MATCH(AS$17, 'E2 Allocators'!$B$15:$W$15, 0),FALSE))</f>
        <v>0</v>
      </c>
      <c r="AT633" s="1257">
        <f>IF(ISERROR(VLOOKUP(VLOOKUP($A633, 'E4 TB Allocation Details'!$A$18:$L$217, MATCH("Customer ID", 'E4 TB Allocation Details'!$A$18:$L$18, 0),FALSE), 'E2 Allocators'!$B$15:$W$361, MATCH(AT$17, 'E2 Allocators'!$B$15:$W$15, 0),FALSE)), 0, VLOOKUP(VLOOKUP($A633, 'E4 TB Allocation Details'!$A$18:$L$217, MATCH("Customer ID", 'E4 TB Allocation Details'!$A$18:$L$18, 0),FALSE), 'E2 Allocators'!$B$15:$W$361, MATCH(AT$17, 'E2 Allocators'!$B$15:$W$15, 0),FALSE))</f>
        <v>0</v>
      </c>
      <c r="AU633" s="1257">
        <f>IF(ISERROR(VLOOKUP(VLOOKUP($A633, 'E4 TB Allocation Details'!$A$18:$L$217, MATCH("Customer ID", 'E4 TB Allocation Details'!$A$18:$L$18, 0),FALSE), 'E2 Allocators'!$B$15:$W$361, MATCH(AU$17, 'E2 Allocators'!$B$15:$W$15, 0),FALSE)), 0, VLOOKUP(VLOOKUP($A633, 'E4 TB Allocation Details'!$A$18:$L$217, MATCH("Customer ID", 'E4 TB Allocation Details'!$A$18:$L$18, 0),FALSE), 'E2 Allocators'!$B$15:$W$361, MATCH(AU$17, 'E2 Allocators'!$B$15:$W$15, 0),FALSE))</f>
        <v>0</v>
      </c>
      <c r="AV633" s="1262">
        <f t="shared" si="965"/>
        <v>1</v>
      </c>
      <c r="AW633" s="1259"/>
      <c r="AX633" s="1259"/>
      <c r="AY633" s="1259"/>
      <c r="AZ633" s="1259"/>
      <c r="BA633" s="1259"/>
      <c r="BB633" s="1259"/>
      <c r="BC633" s="1259"/>
      <c r="BD633" s="1259"/>
      <c r="BE633" s="1259"/>
      <c r="BF633" s="1259"/>
      <c r="BG633" s="1259"/>
      <c r="BH633" s="1259"/>
      <c r="BI633" s="1259"/>
      <c r="BJ633" s="1259"/>
      <c r="BK633" s="1259"/>
      <c r="BL633" s="1259"/>
      <c r="BM633" s="1259"/>
      <c r="BN633" s="1259"/>
      <c r="BO633" s="1259"/>
      <c r="BP633" s="1259"/>
      <c r="BQ633" s="1260"/>
    </row>
    <row r="634" spans="1:69" s="234" customFormat="1" ht="12.75" x14ac:dyDescent="0.2">
      <c r="A634" s="1261">
        <v>1850</v>
      </c>
      <c r="B634" s="1254" t="s">
        <v>90</v>
      </c>
      <c r="C634" s="1255">
        <v>1</v>
      </c>
      <c r="D634" s="1256">
        <f>C634-E634</f>
        <v>0.6</v>
      </c>
      <c r="E634" s="1256">
        <f>VLOOKUP($A634,'E1 Categorization'!$A$35:$E$115,5,FALSE)</f>
        <v>0.4</v>
      </c>
      <c r="F634" s="1256">
        <f>D634+E634</f>
        <v>1</v>
      </c>
      <c r="G634" s="1257">
        <f>IF(ISERROR(VLOOKUP(VLOOKUP($A634, 'E4 TB Allocation Details'!$A$18:$L$217, MATCH("Demand ID", 'E4 TB Allocation Details'!$A$18:$L$18, 0),FALSE), 'E2 Allocators'!$B$15:$W$361, MATCH(G$17, 'E2 Allocators'!$B$15:$W$15, 0),FALSE)), 0, VLOOKUP(VLOOKUP($A634, 'E4 TB Allocation Details'!$A$18:$L$217, MATCH("Demand ID", 'E4 TB Allocation Details'!$A$18:$L$18, 0),FALSE), 'E2 Allocators'!$B$15:$W$361, MATCH(G$17, 'E2 Allocators'!$B$15:$W$15, 0),FALSE))</f>
        <v>0.48989014190363722</v>
      </c>
      <c r="H634" s="1257">
        <f>IF(ISERROR(VLOOKUP(VLOOKUP($A634, 'E4 TB Allocation Details'!$A$18:$L$217, MATCH("Demand ID", 'E4 TB Allocation Details'!$A$18:$L$18, 0),FALSE), 'E2 Allocators'!$B$15:$W$361, MATCH(H$17, 'E2 Allocators'!$B$15:$W$15, 0),FALSE)), 0, VLOOKUP(VLOOKUP($A634, 'E4 TB Allocation Details'!$A$18:$L$217, MATCH("Demand ID", 'E4 TB Allocation Details'!$A$18:$L$18, 0),FALSE), 'E2 Allocators'!$B$15:$W$361, MATCH(H$17, 'E2 Allocators'!$B$15:$W$15, 0),FALSE))</f>
        <v>0.16901811963449967</v>
      </c>
      <c r="I634" s="1257">
        <f>IF(ISERROR(VLOOKUP(VLOOKUP($A634, 'E4 TB Allocation Details'!$A$18:$L$217, MATCH("Demand ID", 'E4 TB Allocation Details'!$A$18:$L$18, 0),FALSE), 'E2 Allocators'!$B$15:$W$361, MATCH(I$17, 'E2 Allocators'!$B$15:$W$15, 0),FALSE)), 0, VLOOKUP(VLOOKUP($A634, 'E4 TB Allocation Details'!$A$18:$L$217, MATCH("Demand ID", 'E4 TB Allocation Details'!$A$18:$L$18, 0),FALSE), 'E2 Allocators'!$B$15:$W$361, MATCH(I$17, 'E2 Allocators'!$B$15:$W$15, 0),FALSE))</f>
        <v>0.32015210698228019</v>
      </c>
      <c r="J634" s="1257">
        <f>IF(ISERROR(VLOOKUP(VLOOKUP($A634, 'E4 TB Allocation Details'!$A$18:$L$217, MATCH("Demand ID", 'E4 TB Allocation Details'!$A$18:$L$18, 0),FALSE), 'E2 Allocators'!$B$15:$W$361, MATCH(J$17, 'E2 Allocators'!$B$15:$W$15, 0),FALSE)), 0, VLOOKUP(VLOOKUP($A634, 'E4 TB Allocation Details'!$A$18:$L$217, MATCH("Demand ID", 'E4 TB Allocation Details'!$A$18:$L$18, 0),FALSE), 'E2 Allocators'!$B$15:$W$361, MATCH(J$17, 'E2 Allocators'!$B$15:$W$15, 0),FALSE))</f>
        <v>0</v>
      </c>
      <c r="K634" s="1257">
        <f>IF(ISERROR(VLOOKUP(VLOOKUP($A634, 'E4 TB Allocation Details'!$A$18:$L$217, MATCH("Demand ID", 'E4 TB Allocation Details'!$A$18:$L$18, 0),FALSE), 'E2 Allocators'!$B$15:$W$361, MATCH(K$17, 'E2 Allocators'!$B$15:$W$15, 0),FALSE)), 0, VLOOKUP(VLOOKUP($A634, 'E4 TB Allocation Details'!$A$18:$L$217, MATCH("Demand ID", 'E4 TB Allocation Details'!$A$18:$L$18, 0),FALSE), 'E2 Allocators'!$B$15:$W$361, MATCH(K$17, 'E2 Allocators'!$B$15:$W$15, 0),FALSE))</f>
        <v>1.8751678433690196E-2</v>
      </c>
      <c r="L634" s="1257">
        <f>IF(ISERROR(VLOOKUP(VLOOKUP($A634, 'E4 TB Allocation Details'!$A$18:$L$217, MATCH("Demand ID", 'E4 TB Allocation Details'!$A$18:$L$18, 0),FALSE), 'E2 Allocators'!$B$15:$W$361, MATCH(L$17, 'E2 Allocators'!$B$15:$W$15, 0),FALSE)), 0, VLOOKUP(VLOOKUP($A634, 'E4 TB Allocation Details'!$A$18:$L$217, MATCH("Demand ID", 'E4 TB Allocation Details'!$A$18:$L$18, 0),FALSE), 'E2 Allocators'!$B$15:$W$361, MATCH(L$17, 'E2 Allocators'!$B$15:$W$15, 0),FALSE))</f>
        <v>0</v>
      </c>
      <c r="M634" s="1257">
        <f>IF(ISERROR(VLOOKUP(VLOOKUP($A634, 'E4 TB Allocation Details'!$A$18:$L$217, MATCH("Demand ID", 'E4 TB Allocation Details'!$A$18:$L$18, 0),FALSE), 'E2 Allocators'!$B$15:$W$361, MATCH(M$17, 'E2 Allocators'!$B$15:$W$15, 0),FALSE)), 0, VLOOKUP(VLOOKUP($A634, 'E4 TB Allocation Details'!$A$18:$L$217, MATCH("Demand ID", 'E4 TB Allocation Details'!$A$18:$L$18, 0),FALSE), 'E2 Allocators'!$B$15:$W$361, MATCH(M$17, 'E2 Allocators'!$B$15:$W$15, 0),FALSE))</f>
        <v>0</v>
      </c>
      <c r="N634" s="1257">
        <f>IF(ISERROR(VLOOKUP(VLOOKUP($A634, 'E4 TB Allocation Details'!$A$18:$L$217, MATCH("Demand ID", 'E4 TB Allocation Details'!$A$18:$L$18, 0),FALSE), 'E2 Allocators'!$B$15:$W$361, MATCH(N$17, 'E2 Allocators'!$B$15:$W$15, 0),FALSE)), 0, VLOOKUP(VLOOKUP($A634, 'E4 TB Allocation Details'!$A$18:$L$217, MATCH("Demand ID", 'E4 TB Allocation Details'!$A$18:$L$18, 0),FALSE), 'E2 Allocators'!$B$15:$W$361, MATCH(N$17, 'E2 Allocators'!$B$15:$W$15, 0),FALSE))</f>
        <v>1.9107949111120143E-4</v>
      </c>
      <c r="O634" s="1257">
        <f>IF(ISERROR(VLOOKUP(VLOOKUP($A634, 'E4 TB Allocation Details'!$A$18:$L$217, MATCH("Demand ID", 'E4 TB Allocation Details'!$A$18:$L$18, 0),FALSE), 'E2 Allocators'!$B$15:$W$361, MATCH(O$17, 'E2 Allocators'!$B$15:$W$15, 0),FALSE)), 0, VLOOKUP(VLOOKUP($A634, 'E4 TB Allocation Details'!$A$18:$L$217, MATCH("Demand ID", 'E4 TB Allocation Details'!$A$18:$L$18, 0),FALSE), 'E2 Allocators'!$B$15:$W$361, MATCH(O$17, 'E2 Allocators'!$B$15:$W$15, 0),FALSE))</f>
        <v>1.996873554781627E-3</v>
      </c>
      <c r="P634" s="1257">
        <f>IF(ISERROR(VLOOKUP(VLOOKUP($A634, 'E4 TB Allocation Details'!$A$18:$L$217, MATCH("Demand ID", 'E4 TB Allocation Details'!$A$18:$L$18, 0),FALSE), 'E2 Allocators'!$B$15:$W$361, MATCH(P$17, 'E2 Allocators'!$B$15:$W$15, 0),FALSE)), 0, VLOOKUP(VLOOKUP($A634, 'E4 TB Allocation Details'!$A$18:$L$217, MATCH("Demand ID", 'E4 TB Allocation Details'!$A$18:$L$18, 0),FALSE), 'E2 Allocators'!$B$15:$W$361, MATCH(P$17, 'E2 Allocators'!$B$15:$W$15, 0),FALSE))</f>
        <v>0</v>
      </c>
      <c r="Q634" s="1257">
        <f>IF(ISERROR(VLOOKUP(VLOOKUP($A634, 'E4 TB Allocation Details'!$A$18:$L$217, MATCH("Demand ID", 'E4 TB Allocation Details'!$A$18:$L$18, 0),FALSE), 'E2 Allocators'!$B$15:$W$361, MATCH(Q$17, 'E2 Allocators'!$B$15:$W$15, 0),FALSE)), 0, VLOOKUP(VLOOKUP($A634, 'E4 TB Allocation Details'!$A$18:$L$217, MATCH("Demand ID", 'E4 TB Allocation Details'!$A$18:$L$18, 0),FALSE), 'E2 Allocators'!$B$15:$W$361, MATCH(Q$17, 'E2 Allocators'!$B$15:$W$15, 0),FALSE))</f>
        <v>0</v>
      </c>
      <c r="R634" s="1257">
        <f>IF(ISERROR(VLOOKUP(VLOOKUP($A634, 'E4 TB Allocation Details'!$A$18:$L$217, MATCH("Demand ID", 'E4 TB Allocation Details'!$A$18:$L$18, 0),FALSE), 'E2 Allocators'!$B$15:$W$361, MATCH(R$17, 'E2 Allocators'!$B$15:$W$15, 0),FALSE)), 0, VLOOKUP(VLOOKUP($A634, 'E4 TB Allocation Details'!$A$18:$L$217, MATCH("Demand ID", 'E4 TB Allocation Details'!$A$18:$L$18, 0),FALSE), 'E2 Allocators'!$B$15:$W$361, MATCH(R$17, 'E2 Allocators'!$B$15:$W$15, 0),FALSE))</f>
        <v>0</v>
      </c>
      <c r="S634" s="1257">
        <f>IF(ISERROR(VLOOKUP(VLOOKUP($A634, 'E4 TB Allocation Details'!$A$18:$L$217, MATCH("Demand ID", 'E4 TB Allocation Details'!$A$18:$L$18, 0),FALSE), 'E2 Allocators'!$B$15:$W$361, MATCH(S$17, 'E2 Allocators'!$B$15:$W$15, 0),FALSE)), 0, VLOOKUP(VLOOKUP($A634, 'E4 TB Allocation Details'!$A$18:$L$217, MATCH("Demand ID", 'E4 TB Allocation Details'!$A$18:$L$18, 0),FALSE), 'E2 Allocators'!$B$15:$W$361, MATCH(S$17, 'E2 Allocators'!$B$15:$W$15, 0),FALSE))</f>
        <v>0</v>
      </c>
      <c r="T634" s="1257">
        <f>IF(ISERROR(VLOOKUP(VLOOKUP($A634, 'E4 TB Allocation Details'!$A$18:$L$217, MATCH("Demand ID", 'E4 TB Allocation Details'!$A$18:$L$18, 0),FALSE), 'E2 Allocators'!$B$15:$W$361, MATCH(T$17, 'E2 Allocators'!$B$15:$W$15, 0),FALSE)), 0, VLOOKUP(VLOOKUP($A634, 'E4 TB Allocation Details'!$A$18:$L$217, MATCH("Demand ID", 'E4 TB Allocation Details'!$A$18:$L$18, 0),FALSE), 'E2 Allocators'!$B$15:$W$361, MATCH(T$17, 'E2 Allocators'!$B$15:$W$15, 0),FALSE))</f>
        <v>0</v>
      </c>
      <c r="U634" s="1257">
        <f>IF(ISERROR(VLOOKUP(VLOOKUP($A634, 'E4 TB Allocation Details'!$A$18:$L$217, MATCH("Demand ID", 'E4 TB Allocation Details'!$A$18:$L$18, 0),FALSE), 'E2 Allocators'!$B$15:$W$361, MATCH(U$17, 'E2 Allocators'!$B$15:$W$15, 0),FALSE)), 0, VLOOKUP(VLOOKUP($A634, 'E4 TB Allocation Details'!$A$18:$L$217, MATCH("Demand ID", 'E4 TB Allocation Details'!$A$18:$L$18, 0),FALSE), 'E2 Allocators'!$B$15:$W$361, MATCH(U$17, 'E2 Allocators'!$B$15:$W$15, 0),FALSE))</f>
        <v>0</v>
      </c>
      <c r="V634" s="1257">
        <f>IF(ISERROR(VLOOKUP(VLOOKUP($A634, 'E4 TB Allocation Details'!$A$18:$L$217, MATCH("Demand ID", 'E4 TB Allocation Details'!$A$18:$L$18, 0),FALSE), 'E2 Allocators'!$B$15:$W$361, MATCH(V$17, 'E2 Allocators'!$B$15:$W$15, 0),FALSE)), 0, VLOOKUP(VLOOKUP($A634, 'E4 TB Allocation Details'!$A$18:$L$217, MATCH("Demand ID", 'E4 TB Allocation Details'!$A$18:$L$18, 0),FALSE), 'E2 Allocators'!$B$15:$W$361, MATCH(V$17, 'E2 Allocators'!$B$15:$W$15, 0),FALSE))</f>
        <v>0</v>
      </c>
      <c r="W634" s="1257">
        <f>IF(ISERROR(VLOOKUP(VLOOKUP($A634, 'E4 TB Allocation Details'!$A$18:$L$217, MATCH("Demand ID", 'E4 TB Allocation Details'!$A$18:$L$18, 0),FALSE), 'E2 Allocators'!$B$15:$W$361, MATCH(W$17, 'E2 Allocators'!$B$15:$W$15, 0),FALSE)), 0, VLOOKUP(VLOOKUP($A634, 'E4 TB Allocation Details'!$A$18:$L$217, MATCH("Demand ID", 'E4 TB Allocation Details'!$A$18:$L$18, 0),FALSE), 'E2 Allocators'!$B$15:$W$361, MATCH(W$17, 'E2 Allocators'!$B$15:$W$15, 0),FALSE))</f>
        <v>0</v>
      </c>
      <c r="X634" s="1257">
        <f>IF(ISERROR(VLOOKUP(VLOOKUP($A634, 'E4 TB Allocation Details'!$A$18:$L$217, MATCH("Demand ID", 'E4 TB Allocation Details'!$A$18:$L$18, 0),FALSE), 'E2 Allocators'!$B$15:$W$361, MATCH(X$17, 'E2 Allocators'!$B$15:$W$15, 0),FALSE)), 0, VLOOKUP(VLOOKUP($A634, 'E4 TB Allocation Details'!$A$18:$L$217, MATCH("Demand ID", 'E4 TB Allocation Details'!$A$18:$L$18, 0),FALSE), 'E2 Allocators'!$B$15:$W$361, MATCH(X$17, 'E2 Allocators'!$B$15:$W$15, 0),FALSE))</f>
        <v>0</v>
      </c>
      <c r="Y634" s="1257">
        <f>IF(ISERROR(VLOOKUP(VLOOKUP($A634, 'E4 TB Allocation Details'!$A$18:$L$217, MATCH("Demand ID", 'E4 TB Allocation Details'!$A$18:$L$18, 0),FALSE), 'E2 Allocators'!$B$15:$W$361, MATCH(Y$17, 'E2 Allocators'!$B$15:$W$15, 0),FALSE)), 0, VLOOKUP(VLOOKUP($A634, 'E4 TB Allocation Details'!$A$18:$L$217, MATCH("Demand ID", 'E4 TB Allocation Details'!$A$18:$L$18, 0),FALSE), 'E2 Allocators'!$B$15:$W$361, MATCH(Y$17, 'E2 Allocators'!$B$15:$W$15, 0),FALSE))</f>
        <v>0</v>
      </c>
      <c r="Z634" s="1257">
        <f>IF(ISERROR(VLOOKUP(VLOOKUP($A634, 'E4 TB Allocation Details'!$A$18:$L$217, MATCH("Demand ID", 'E4 TB Allocation Details'!$A$18:$L$18, 0),FALSE), 'E2 Allocators'!$B$15:$W$361, MATCH(Z$17, 'E2 Allocators'!$B$15:$W$15, 0),FALSE)), 0, VLOOKUP(VLOOKUP($A634, 'E4 TB Allocation Details'!$A$18:$L$217, MATCH("Demand ID", 'E4 TB Allocation Details'!$A$18:$L$18, 0),FALSE), 'E2 Allocators'!$B$15:$W$361, MATCH(Z$17, 'E2 Allocators'!$B$15:$W$15, 0),FALSE))</f>
        <v>0</v>
      </c>
      <c r="AA634" s="1262">
        <f t="shared" si="964"/>
        <v>1.0000000000000002</v>
      </c>
      <c r="AB634" s="1257">
        <f>IF(ISERROR(VLOOKUP(VLOOKUP($A634, 'E4 TB Allocation Details'!$A$18:$L$217, MATCH("Customer ID", 'E4 TB Allocation Details'!$A$18:$L$18, 0),FALSE), 'E2 Allocators'!$B$15:$W$361, MATCH(AB$17, 'E2 Allocators'!$B$15:$W$15, 0),FALSE)), 0, VLOOKUP(VLOOKUP($A634, 'E4 TB Allocation Details'!$A$18:$L$217, MATCH("Customer ID", 'E4 TB Allocation Details'!$A$18:$L$18, 0),FALSE), 'E2 Allocators'!$B$15:$W$361, MATCH(AB$17, 'E2 Allocators'!$B$15:$W$15, 0),FALSE))</f>
        <v>0.72987957282435811</v>
      </c>
      <c r="AC634" s="1257">
        <f>IF(ISERROR(VLOOKUP(VLOOKUP($A634, 'E4 TB Allocation Details'!$A$18:$L$217, MATCH("Customer ID", 'E4 TB Allocation Details'!$A$18:$L$18, 0),FALSE), 'E2 Allocators'!$B$15:$W$361, MATCH(AC$17, 'E2 Allocators'!$B$15:$W$15, 0),FALSE)), 0, VLOOKUP(VLOOKUP($A634, 'E4 TB Allocation Details'!$A$18:$L$217, MATCH("Customer ID", 'E4 TB Allocation Details'!$A$18:$L$18, 0),FALSE), 'E2 Allocators'!$B$15:$W$361, MATCH(AC$17, 'E2 Allocators'!$B$15:$W$15, 0),FALSE))</f>
        <v>8.0527152919790956E-2</v>
      </c>
      <c r="AD634" s="1257">
        <f>IF(ISERROR(VLOOKUP(VLOOKUP($A634, 'E4 TB Allocation Details'!$A$18:$L$217, MATCH("Customer ID", 'E4 TB Allocation Details'!$A$18:$L$18, 0),FALSE), 'E2 Allocators'!$B$15:$W$361, MATCH(AD$17, 'E2 Allocators'!$B$15:$W$15, 0),FALSE)), 0, VLOOKUP(VLOOKUP($A634, 'E4 TB Allocation Details'!$A$18:$L$217, MATCH("Customer ID", 'E4 TB Allocation Details'!$A$18:$L$18, 0),FALSE), 'E2 Allocators'!$B$15:$W$361, MATCH(AD$17, 'E2 Allocators'!$B$15:$W$15, 0),FALSE))</f>
        <v>9.5887298341286072E-3</v>
      </c>
      <c r="AE634" s="1257">
        <f>IF(ISERROR(VLOOKUP(VLOOKUP($A634, 'E4 TB Allocation Details'!$A$18:$L$217, MATCH("Customer ID", 'E4 TB Allocation Details'!$A$18:$L$18, 0),FALSE), 'E2 Allocators'!$B$15:$W$361, MATCH(AE$17, 'E2 Allocators'!$B$15:$W$15, 0),FALSE)), 0, VLOOKUP(VLOOKUP($A634, 'E4 TB Allocation Details'!$A$18:$L$217, MATCH("Customer ID", 'E4 TB Allocation Details'!$A$18:$L$18, 0),FALSE), 'E2 Allocators'!$B$15:$W$361, MATCH(AE$17, 'E2 Allocators'!$B$15:$W$15, 0),FALSE))</f>
        <v>0</v>
      </c>
      <c r="AF634" s="1257">
        <f>IF(ISERROR(VLOOKUP(VLOOKUP($A634, 'E4 TB Allocation Details'!$A$18:$L$217, MATCH("Customer ID", 'E4 TB Allocation Details'!$A$18:$L$18, 0),FALSE), 'E2 Allocators'!$B$15:$W$361, MATCH(AF$17, 'E2 Allocators'!$B$15:$W$15, 0),FALSE)), 0, VLOOKUP(VLOOKUP($A634, 'E4 TB Allocation Details'!$A$18:$L$217, MATCH("Customer ID", 'E4 TB Allocation Details'!$A$18:$L$18, 0),FALSE), 'E2 Allocators'!$B$15:$W$361, MATCH(AF$17, 'E2 Allocators'!$B$15:$W$15, 0),FALSE))</f>
        <v>0</v>
      </c>
      <c r="AG634" s="1257">
        <f>IF(ISERROR(VLOOKUP(VLOOKUP($A634, 'E4 TB Allocation Details'!$A$18:$L$217, MATCH("Customer ID", 'E4 TB Allocation Details'!$A$18:$L$18, 0),FALSE), 'E2 Allocators'!$B$15:$W$361, MATCH(AG$17, 'E2 Allocators'!$B$15:$W$15, 0),FALSE)), 0, VLOOKUP(VLOOKUP($A634, 'E4 TB Allocation Details'!$A$18:$L$217, MATCH("Customer ID", 'E4 TB Allocation Details'!$A$18:$L$18, 0),FALSE), 'E2 Allocators'!$B$15:$W$361, MATCH(AG$17, 'E2 Allocators'!$B$15:$W$15, 0),FALSE))</f>
        <v>0</v>
      </c>
      <c r="AH634" s="1257">
        <f>IF(ISERROR(VLOOKUP(VLOOKUP($A634, 'E4 TB Allocation Details'!$A$18:$L$217, MATCH("Customer ID", 'E4 TB Allocation Details'!$A$18:$L$18, 0),FALSE), 'E2 Allocators'!$B$15:$W$361, MATCH(AH$17, 'E2 Allocators'!$B$15:$W$15, 0),FALSE)), 0, VLOOKUP(VLOOKUP($A634, 'E4 TB Allocation Details'!$A$18:$L$217, MATCH("Customer ID", 'E4 TB Allocation Details'!$A$18:$L$18, 0),FALSE), 'E2 Allocators'!$B$15:$W$361, MATCH(AH$17, 'E2 Allocators'!$B$15:$W$15, 0),FALSE))</f>
        <v>0.16398545785048851</v>
      </c>
      <c r="AI634" s="1257">
        <f>IF(ISERROR(VLOOKUP(VLOOKUP($A634, 'E4 TB Allocation Details'!$A$18:$L$217, MATCH("Customer ID", 'E4 TB Allocation Details'!$A$18:$L$18, 0),FALSE), 'E2 Allocators'!$B$15:$W$361, MATCH(AI$17, 'E2 Allocators'!$B$15:$W$15, 0),FALSE)), 0, VLOOKUP(VLOOKUP($A634, 'E4 TB Allocation Details'!$A$18:$L$217, MATCH("Customer ID", 'E4 TB Allocation Details'!$A$18:$L$18, 0),FALSE), 'E2 Allocators'!$B$15:$W$361, MATCH(AI$17, 'E2 Allocators'!$B$15:$W$15, 0),FALSE))</f>
        <v>1.0111338332197227E-2</v>
      </c>
      <c r="AJ634" s="1257">
        <f>IF(ISERROR(VLOOKUP(VLOOKUP($A634, 'E4 TB Allocation Details'!$A$18:$L$217, MATCH("Customer ID", 'E4 TB Allocation Details'!$A$18:$L$18, 0),FALSE), 'E2 Allocators'!$B$15:$W$361, MATCH(AJ$17, 'E2 Allocators'!$B$15:$W$15, 0),FALSE)), 0, VLOOKUP(VLOOKUP($A634, 'E4 TB Allocation Details'!$A$18:$L$217, MATCH("Customer ID", 'E4 TB Allocation Details'!$A$18:$L$18, 0),FALSE), 'E2 Allocators'!$B$15:$W$361, MATCH(AJ$17, 'E2 Allocators'!$B$15:$W$15, 0),FALSE))</f>
        <v>5.9077482390365822E-3</v>
      </c>
      <c r="AK634" s="1257">
        <f>IF(ISERROR(VLOOKUP(VLOOKUP($A634, 'E4 TB Allocation Details'!$A$18:$L$217, MATCH("Customer ID", 'E4 TB Allocation Details'!$A$18:$L$18, 0),FALSE), 'E2 Allocators'!$B$15:$W$361, MATCH(AK$17, 'E2 Allocators'!$B$15:$W$15, 0),FALSE)), 0, VLOOKUP(VLOOKUP($A634, 'E4 TB Allocation Details'!$A$18:$L$217, MATCH("Customer ID", 'E4 TB Allocation Details'!$A$18:$L$18, 0),FALSE), 'E2 Allocators'!$B$15:$W$361, MATCH(AK$17, 'E2 Allocators'!$B$15:$W$15, 0),FALSE))</f>
        <v>0</v>
      </c>
      <c r="AL634" s="1257">
        <f>IF(ISERROR(VLOOKUP(VLOOKUP($A634, 'E4 TB Allocation Details'!$A$18:$L$217, MATCH("Customer ID", 'E4 TB Allocation Details'!$A$18:$L$18, 0),FALSE), 'E2 Allocators'!$B$15:$W$361, MATCH(AL$17, 'E2 Allocators'!$B$15:$W$15, 0),FALSE)), 0, VLOOKUP(VLOOKUP($A634, 'E4 TB Allocation Details'!$A$18:$L$217, MATCH("Customer ID", 'E4 TB Allocation Details'!$A$18:$L$18, 0),FALSE), 'E2 Allocators'!$B$15:$W$361, MATCH(AL$17, 'E2 Allocators'!$B$15:$W$15, 0),FALSE))</f>
        <v>0</v>
      </c>
      <c r="AM634" s="1257">
        <f>IF(ISERROR(VLOOKUP(VLOOKUP($A634, 'E4 TB Allocation Details'!$A$18:$L$217, MATCH("Customer ID", 'E4 TB Allocation Details'!$A$18:$L$18, 0),FALSE), 'E2 Allocators'!$B$15:$W$361, MATCH(AM$17, 'E2 Allocators'!$B$15:$W$15, 0),FALSE)), 0, VLOOKUP(VLOOKUP($A634, 'E4 TB Allocation Details'!$A$18:$L$217, MATCH("Customer ID", 'E4 TB Allocation Details'!$A$18:$L$18, 0),FALSE), 'E2 Allocators'!$B$15:$W$361, MATCH(AM$17, 'E2 Allocators'!$B$15:$W$15, 0),FALSE))</f>
        <v>0</v>
      </c>
      <c r="AN634" s="1257">
        <f>IF(ISERROR(VLOOKUP(VLOOKUP($A634, 'E4 TB Allocation Details'!$A$18:$L$217, MATCH("Customer ID", 'E4 TB Allocation Details'!$A$18:$L$18, 0),FALSE), 'E2 Allocators'!$B$15:$W$361, MATCH(AN$17, 'E2 Allocators'!$B$15:$W$15, 0),FALSE)), 0, VLOOKUP(VLOOKUP($A634, 'E4 TB Allocation Details'!$A$18:$L$217, MATCH("Customer ID", 'E4 TB Allocation Details'!$A$18:$L$18, 0),FALSE), 'E2 Allocators'!$B$15:$W$361, MATCH(AN$17, 'E2 Allocators'!$B$15:$W$15, 0),FALSE))</f>
        <v>0</v>
      </c>
      <c r="AO634" s="1257">
        <f>IF(ISERROR(VLOOKUP(VLOOKUP($A634, 'E4 TB Allocation Details'!$A$18:$L$217, MATCH("Customer ID", 'E4 TB Allocation Details'!$A$18:$L$18, 0),FALSE), 'E2 Allocators'!$B$15:$W$361, MATCH(AO$17, 'E2 Allocators'!$B$15:$W$15, 0),FALSE)), 0, VLOOKUP(VLOOKUP($A634, 'E4 TB Allocation Details'!$A$18:$L$217, MATCH("Customer ID", 'E4 TB Allocation Details'!$A$18:$L$18, 0),FALSE), 'E2 Allocators'!$B$15:$W$361, MATCH(AO$17, 'E2 Allocators'!$B$15:$W$15, 0),FALSE))</f>
        <v>0</v>
      </c>
      <c r="AP634" s="1257">
        <f>IF(ISERROR(VLOOKUP(VLOOKUP($A634, 'E4 TB Allocation Details'!$A$18:$L$217, MATCH("Customer ID", 'E4 TB Allocation Details'!$A$18:$L$18, 0),FALSE), 'E2 Allocators'!$B$15:$W$361, MATCH(AP$17, 'E2 Allocators'!$B$15:$W$15, 0),FALSE)), 0, VLOOKUP(VLOOKUP($A634, 'E4 TB Allocation Details'!$A$18:$L$217, MATCH("Customer ID", 'E4 TB Allocation Details'!$A$18:$L$18, 0),FALSE), 'E2 Allocators'!$B$15:$W$361, MATCH(AP$17, 'E2 Allocators'!$B$15:$W$15, 0),FALSE))</f>
        <v>0</v>
      </c>
      <c r="AQ634" s="1257">
        <f>IF(ISERROR(VLOOKUP(VLOOKUP($A634, 'E4 TB Allocation Details'!$A$18:$L$217, MATCH("Customer ID", 'E4 TB Allocation Details'!$A$18:$L$18, 0),FALSE), 'E2 Allocators'!$B$15:$W$361, MATCH(AQ$17, 'E2 Allocators'!$B$15:$W$15, 0),FALSE)), 0, VLOOKUP(VLOOKUP($A634, 'E4 TB Allocation Details'!$A$18:$L$217, MATCH("Customer ID", 'E4 TB Allocation Details'!$A$18:$L$18, 0),FALSE), 'E2 Allocators'!$B$15:$W$361, MATCH(AQ$17, 'E2 Allocators'!$B$15:$W$15, 0),FALSE))</f>
        <v>0</v>
      </c>
      <c r="AR634" s="1257">
        <f>IF(ISERROR(VLOOKUP(VLOOKUP($A634, 'E4 TB Allocation Details'!$A$18:$L$217, MATCH("Customer ID", 'E4 TB Allocation Details'!$A$18:$L$18, 0),FALSE), 'E2 Allocators'!$B$15:$W$361, MATCH(AR$17, 'E2 Allocators'!$B$15:$W$15, 0),FALSE)), 0, VLOOKUP(VLOOKUP($A634, 'E4 TB Allocation Details'!$A$18:$L$217, MATCH("Customer ID", 'E4 TB Allocation Details'!$A$18:$L$18, 0),FALSE), 'E2 Allocators'!$B$15:$W$361, MATCH(AR$17, 'E2 Allocators'!$B$15:$W$15, 0),FALSE))</f>
        <v>0</v>
      </c>
      <c r="AS634" s="1257">
        <f>IF(ISERROR(VLOOKUP(VLOOKUP($A634, 'E4 TB Allocation Details'!$A$18:$L$217, MATCH("Customer ID", 'E4 TB Allocation Details'!$A$18:$L$18, 0),FALSE), 'E2 Allocators'!$B$15:$W$361, MATCH(AS$17, 'E2 Allocators'!$B$15:$W$15, 0),FALSE)), 0, VLOOKUP(VLOOKUP($A634, 'E4 TB Allocation Details'!$A$18:$L$217, MATCH("Customer ID", 'E4 TB Allocation Details'!$A$18:$L$18, 0),FALSE), 'E2 Allocators'!$B$15:$W$361, MATCH(AS$17, 'E2 Allocators'!$B$15:$W$15, 0),FALSE))</f>
        <v>0</v>
      </c>
      <c r="AT634" s="1257">
        <f>IF(ISERROR(VLOOKUP(VLOOKUP($A634, 'E4 TB Allocation Details'!$A$18:$L$217, MATCH("Customer ID", 'E4 TB Allocation Details'!$A$18:$L$18, 0),FALSE), 'E2 Allocators'!$B$15:$W$361, MATCH(AT$17, 'E2 Allocators'!$B$15:$W$15, 0),FALSE)), 0, VLOOKUP(VLOOKUP($A634, 'E4 TB Allocation Details'!$A$18:$L$217, MATCH("Customer ID", 'E4 TB Allocation Details'!$A$18:$L$18, 0),FALSE), 'E2 Allocators'!$B$15:$W$361, MATCH(AT$17, 'E2 Allocators'!$B$15:$W$15, 0),FALSE))</f>
        <v>0</v>
      </c>
      <c r="AU634" s="1257">
        <f>IF(ISERROR(VLOOKUP(VLOOKUP($A634, 'E4 TB Allocation Details'!$A$18:$L$217, MATCH("Customer ID", 'E4 TB Allocation Details'!$A$18:$L$18, 0),FALSE), 'E2 Allocators'!$B$15:$W$361, MATCH(AU$17, 'E2 Allocators'!$B$15:$W$15, 0),FALSE)), 0, VLOOKUP(VLOOKUP($A634, 'E4 TB Allocation Details'!$A$18:$L$217, MATCH("Customer ID", 'E4 TB Allocation Details'!$A$18:$L$18, 0),FALSE), 'E2 Allocators'!$B$15:$W$361, MATCH(AU$17, 'E2 Allocators'!$B$15:$W$15, 0),FALSE))</f>
        <v>0</v>
      </c>
      <c r="AV634" s="1262">
        <f t="shared" si="965"/>
        <v>1</v>
      </c>
      <c r="AW634" s="1259"/>
      <c r="AX634" s="1259"/>
      <c r="AY634" s="1259"/>
      <c r="AZ634" s="1259"/>
      <c r="BA634" s="1259"/>
      <c r="BB634" s="1259"/>
      <c r="BC634" s="1259"/>
      <c r="BD634" s="1259"/>
      <c r="BE634" s="1259"/>
      <c r="BF634" s="1259"/>
      <c r="BG634" s="1259"/>
      <c r="BH634" s="1259"/>
      <c r="BI634" s="1259"/>
      <c r="BJ634" s="1259"/>
      <c r="BK634" s="1259"/>
      <c r="BL634" s="1259"/>
      <c r="BM634" s="1259"/>
      <c r="BN634" s="1259"/>
      <c r="BO634" s="1259"/>
      <c r="BP634" s="1259"/>
      <c r="BQ634" s="1260"/>
    </row>
    <row r="635" spans="1:69" s="234" customFormat="1" ht="12.75" x14ac:dyDescent="0.2">
      <c r="A635" s="1261">
        <v>1855</v>
      </c>
      <c r="B635" s="1254" t="s">
        <v>92</v>
      </c>
      <c r="C635" s="1255">
        <v>1</v>
      </c>
      <c r="D635" s="1256">
        <f>C635-E635</f>
        <v>0</v>
      </c>
      <c r="E635" s="1256">
        <f>VLOOKUP($A635,'E1 Categorization'!$A$35:$E$115,5,FALSE)</f>
        <v>1</v>
      </c>
      <c r="F635" s="1256">
        <f>D635+E635</f>
        <v>1</v>
      </c>
      <c r="G635" s="1257">
        <f>IF(ISERROR(VLOOKUP(VLOOKUP($A635, 'E4 TB Allocation Details'!$A$18:$L$217, MATCH("Demand ID", 'E4 TB Allocation Details'!$A$18:$L$18, 0),FALSE), 'E2 Allocators'!$B$15:$W$361, MATCH(G$17, 'E2 Allocators'!$B$15:$W$15, 0),FALSE)), 0, VLOOKUP(VLOOKUP($A635, 'E4 TB Allocation Details'!$A$18:$L$217, MATCH("Demand ID", 'E4 TB Allocation Details'!$A$18:$L$18, 0),FALSE), 'E2 Allocators'!$B$15:$W$361, MATCH(G$17, 'E2 Allocators'!$B$15:$W$15, 0),FALSE))</f>
        <v>0</v>
      </c>
      <c r="H635" s="1257">
        <f>IF(ISERROR(VLOOKUP(VLOOKUP($A635, 'E4 TB Allocation Details'!$A$18:$L$217, MATCH("Demand ID", 'E4 TB Allocation Details'!$A$18:$L$18, 0),FALSE), 'E2 Allocators'!$B$15:$W$361, MATCH(H$17, 'E2 Allocators'!$B$15:$W$15, 0),FALSE)), 0, VLOOKUP(VLOOKUP($A635, 'E4 TB Allocation Details'!$A$18:$L$217, MATCH("Demand ID", 'E4 TB Allocation Details'!$A$18:$L$18, 0),FALSE), 'E2 Allocators'!$B$15:$W$361, MATCH(H$17, 'E2 Allocators'!$B$15:$W$15, 0),FALSE))</f>
        <v>0</v>
      </c>
      <c r="I635" s="1257">
        <f>IF(ISERROR(VLOOKUP(VLOOKUP($A635, 'E4 TB Allocation Details'!$A$18:$L$217, MATCH("Demand ID", 'E4 TB Allocation Details'!$A$18:$L$18, 0),FALSE), 'E2 Allocators'!$B$15:$W$361, MATCH(I$17, 'E2 Allocators'!$B$15:$W$15, 0),FALSE)), 0, VLOOKUP(VLOOKUP($A635, 'E4 TB Allocation Details'!$A$18:$L$217, MATCH("Demand ID", 'E4 TB Allocation Details'!$A$18:$L$18, 0),FALSE), 'E2 Allocators'!$B$15:$W$361, MATCH(I$17, 'E2 Allocators'!$B$15:$W$15, 0),FALSE))</f>
        <v>0</v>
      </c>
      <c r="J635" s="1257">
        <f>IF(ISERROR(VLOOKUP(VLOOKUP($A635, 'E4 TB Allocation Details'!$A$18:$L$217, MATCH("Demand ID", 'E4 TB Allocation Details'!$A$18:$L$18, 0),FALSE), 'E2 Allocators'!$B$15:$W$361, MATCH(J$17, 'E2 Allocators'!$B$15:$W$15, 0),FALSE)), 0, VLOOKUP(VLOOKUP($A635, 'E4 TB Allocation Details'!$A$18:$L$217, MATCH("Demand ID", 'E4 TB Allocation Details'!$A$18:$L$18, 0),FALSE), 'E2 Allocators'!$B$15:$W$361, MATCH(J$17, 'E2 Allocators'!$B$15:$W$15, 0),FALSE))</f>
        <v>0</v>
      </c>
      <c r="K635" s="1257">
        <f>IF(ISERROR(VLOOKUP(VLOOKUP($A635, 'E4 TB Allocation Details'!$A$18:$L$217, MATCH("Demand ID", 'E4 TB Allocation Details'!$A$18:$L$18, 0),FALSE), 'E2 Allocators'!$B$15:$W$361, MATCH(K$17, 'E2 Allocators'!$B$15:$W$15, 0),FALSE)), 0, VLOOKUP(VLOOKUP($A635, 'E4 TB Allocation Details'!$A$18:$L$217, MATCH("Demand ID", 'E4 TB Allocation Details'!$A$18:$L$18, 0),FALSE), 'E2 Allocators'!$B$15:$W$361, MATCH(K$17, 'E2 Allocators'!$B$15:$W$15, 0),FALSE))</f>
        <v>0</v>
      </c>
      <c r="L635" s="1257">
        <f>IF(ISERROR(VLOOKUP(VLOOKUP($A635, 'E4 TB Allocation Details'!$A$18:$L$217, MATCH("Demand ID", 'E4 TB Allocation Details'!$A$18:$L$18, 0),FALSE), 'E2 Allocators'!$B$15:$W$361, MATCH(L$17, 'E2 Allocators'!$B$15:$W$15, 0),FALSE)), 0, VLOOKUP(VLOOKUP($A635, 'E4 TB Allocation Details'!$A$18:$L$217, MATCH("Demand ID", 'E4 TB Allocation Details'!$A$18:$L$18, 0),FALSE), 'E2 Allocators'!$B$15:$W$361, MATCH(L$17, 'E2 Allocators'!$B$15:$W$15, 0),FALSE))</f>
        <v>0</v>
      </c>
      <c r="M635" s="1257">
        <f>IF(ISERROR(VLOOKUP(VLOOKUP($A635, 'E4 TB Allocation Details'!$A$18:$L$217, MATCH("Demand ID", 'E4 TB Allocation Details'!$A$18:$L$18, 0),FALSE), 'E2 Allocators'!$B$15:$W$361, MATCH(M$17, 'E2 Allocators'!$B$15:$W$15, 0),FALSE)), 0, VLOOKUP(VLOOKUP($A635, 'E4 TB Allocation Details'!$A$18:$L$217, MATCH("Demand ID", 'E4 TB Allocation Details'!$A$18:$L$18, 0),FALSE), 'E2 Allocators'!$B$15:$W$361, MATCH(M$17, 'E2 Allocators'!$B$15:$W$15, 0),FALSE))</f>
        <v>0</v>
      </c>
      <c r="N635" s="1257">
        <f>IF(ISERROR(VLOOKUP(VLOOKUP($A635, 'E4 TB Allocation Details'!$A$18:$L$217, MATCH("Demand ID", 'E4 TB Allocation Details'!$A$18:$L$18, 0),FALSE), 'E2 Allocators'!$B$15:$W$361, MATCH(N$17, 'E2 Allocators'!$B$15:$W$15, 0),FALSE)), 0, VLOOKUP(VLOOKUP($A635, 'E4 TB Allocation Details'!$A$18:$L$217, MATCH("Demand ID", 'E4 TB Allocation Details'!$A$18:$L$18, 0),FALSE), 'E2 Allocators'!$B$15:$W$361, MATCH(N$17, 'E2 Allocators'!$B$15:$W$15, 0),FALSE))</f>
        <v>0</v>
      </c>
      <c r="O635" s="1257">
        <f>IF(ISERROR(VLOOKUP(VLOOKUP($A635, 'E4 TB Allocation Details'!$A$18:$L$217, MATCH("Demand ID", 'E4 TB Allocation Details'!$A$18:$L$18, 0),FALSE), 'E2 Allocators'!$B$15:$W$361, MATCH(O$17, 'E2 Allocators'!$B$15:$W$15, 0),FALSE)), 0, VLOOKUP(VLOOKUP($A635, 'E4 TB Allocation Details'!$A$18:$L$217, MATCH("Demand ID", 'E4 TB Allocation Details'!$A$18:$L$18, 0),FALSE), 'E2 Allocators'!$B$15:$W$361, MATCH(O$17, 'E2 Allocators'!$B$15:$W$15, 0),FALSE))</f>
        <v>0</v>
      </c>
      <c r="P635" s="1257">
        <f>IF(ISERROR(VLOOKUP(VLOOKUP($A635, 'E4 TB Allocation Details'!$A$18:$L$217, MATCH("Demand ID", 'E4 TB Allocation Details'!$A$18:$L$18, 0),FALSE), 'E2 Allocators'!$B$15:$W$361, MATCH(P$17, 'E2 Allocators'!$B$15:$W$15, 0),FALSE)), 0, VLOOKUP(VLOOKUP($A635, 'E4 TB Allocation Details'!$A$18:$L$217, MATCH("Demand ID", 'E4 TB Allocation Details'!$A$18:$L$18, 0),FALSE), 'E2 Allocators'!$B$15:$W$361, MATCH(P$17, 'E2 Allocators'!$B$15:$W$15, 0),FALSE))</f>
        <v>0</v>
      </c>
      <c r="Q635" s="1257">
        <f>IF(ISERROR(VLOOKUP(VLOOKUP($A635, 'E4 TB Allocation Details'!$A$18:$L$217, MATCH("Demand ID", 'E4 TB Allocation Details'!$A$18:$L$18, 0),FALSE), 'E2 Allocators'!$B$15:$W$361, MATCH(Q$17, 'E2 Allocators'!$B$15:$W$15, 0),FALSE)), 0, VLOOKUP(VLOOKUP($A635, 'E4 TB Allocation Details'!$A$18:$L$217, MATCH("Demand ID", 'E4 TB Allocation Details'!$A$18:$L$18, 0),FALSE), 'E2 Allocators'!$B$15:$W$361, MATCH(Q$17, 'E2 Allocators'!$B$15:$W$15, 0),FALSE))</f>
        <v>0</v>
      </c>
      <c r="R635" s="1257">
        <f>IF(ISERROR(VLOOKUP(VLOOKUP($A635, 'E4 TB Allocation Details'!$A$18:$L$217, MATCH("Demand ID", 'E4 TB Allocation Details'!$A$18:$L$18, 0),FALSE), 'E2 Allocators'!$B$15:$W$361, MATCH(R$17, 'E2 Allocators'!$B$15:$W$15, 0),FALSE)), 0, VLOOKUP(VLOOKUP($A635, 'E4 TB Allocation Details'!$A$18:$L$217, MATCH("Demand ID", 'E4 TB Allocation Details'!$A$18:$L$18, 0),FALSE), 'E2 Allocators'!$B$15:$W$361, MATCH(R$17, 'E2 Allocators'!$B$15:$W$15, 0),FALSE))</f>
        <v>0</v>
      </c>
      <c r="S635" s="1257">
        <f>IF(ISERROR(VLOOKUP(VLOOKUP($A635, 'E4 TB Allocation Details'!$A$18:$L$217, MATCH("Demand ID", 'E4 TB Allocation Details'!$A$18:$L$18, 0),FALSE), 'E2 Allocators'!$B$15:$W$361, MATCH(S$17, 'E2 Allocators'!$B$15:$W$15, 0),FALSE)), 0, VLOOKUP(VLOOKUP($A635, 'E4 TB Allocation Details'!$A$18:$L$217, MATCH("Demand ID", 'E4 TB Allocation Details'!$A$18:$L$18, 0),FALSE), 'E2 Allocators'!$B$15:$W$361, MATCH(S$17, 'E2 Allocators'!$B$15:$W$15, 0),FALSE))</f>
        <v>0</v>
      </c>
      <c r="T635" s="1257">
        <f>IF(ISERROR(VLOOKUP(VLOOKUP($A635, 'E4 TB Allocation Details'!$A$18:$L$217, MATCH("Demand ID", 'E4 TB Allocation Details'!$A$18:$L$18, 0),FALSE), 'E2 Allocators'!$B$15:$W$361, MATCH(T$17, 'E2 Allocators'!$B$15:$W$15, 0),FALSE)), 0, VLOOKUP(VLOOKUP($A635, 'E4 TB Allocation Details'!$A$18:$L$217, MATCH("Demand ID", 'E4 TB Allocation Details'!$A$18:$L$18, 0),FALSE), 'E2 Allocators'!$B$15:$W$361, MATCH(T$17, 'E2 Allocators'!$B$15:$W$15, 0),FALSE))</f>
        <v>0</v>
      </c>
      <c r="U635" s="1257">
        <f>IF(ISERROR(VLOOKUP(VLOOKUP($A635, 'E4 TB Allocation Details'!$A$18:$L$217, MATCH("Demand ID", 'E4 TB Allocation Details'!$A$18:$L$18, 0),FALSE), 'E2 Allocators'!$B$15:$W$361, MATCH(U$17, 'E2 Allocators'!$B$15:$W$15, 0),FALSE)), 0, VLOOKUP(VLOOKUP($A635, 'E4 TB Allocation Details'!$A$18:$L$217, MATCH("Demand ID", 'E4 TB Allocation Details'!$A$18:$L$18, 0),FALSE), 'E2 Allocators'!$B$15:$W$361, MATCH(U$17, 'E2 Allocators'!$B$15:$W$15, 0),FALSE))</f>
        <v>0</v>
      </c>
      <c r="V635" s="1257">
        <f>IF(ISERROR(VLOOKUP(VLOOKUP($A635, 'E4 TB Allocation Details'!$A$18:$L$217, MATCH("Demand ID", 'E4 TB Allocation Details'!$A$18:$L$18, 0),FALSE), 'E2 Allocators'!$B$15:$W$361, MATCH(V$17, 'E2 Allocators'!$B$15:$W$15, 0),FALSE)), 0, VLOOKUP(VLOOKUP($A635, 'E4 TB Allocation Details'!$A$18:$L$217, MATCH("Demand ID", 'E4 TB Allocation Details'!$A$18:$L$18, 0),FALSE), 'E2 Allocators'!$B$15:$W$361, MATCH(V$17, 'E2 Allocators'!$B$15:$W$15, 0),FALSE))</f>
        <v>0</v>
      </c>
      <c r="W635" s="1257">
        <f>IF(ISERROR(VLOOKUP(VLOOKUP($A635, 'E4 TB Allocation Details'!$A$18:$L$217, MATCH("Demand ID", 'E4 TB Allocation Details'!$A$18:$L$18, 0),FALSE), 'E2 Allocators'!$B$15:$W$361, MATCH(W$17, 'E2 Allocators'!$B$15:$W$15, 0),FALSE)), 0, VLOOKUP(VLOOKUP($A635, 'E4 TB Allocation Details'!$A$18:$L$217, MATCH("Demand ID", 'E4 TB Allocation Details'!$A$18:$L$18, 0),FALSE), 'E2 Allocators'!$B$15:$W$361, MATCH(W$17, 'E2 Allocators'!$B$15:$W$15, 0),FALSE))</f>
        <v>0</v>
      </c>
      <c r="X635" s="1257">
        <f>IF(ISERROR(VLOOKUP(VLOOKUP($A635, 'E4 TB Allocation Details'!$A$18:$L$217, MATCH("Demand ID", 'E4 TB Allocation Details'!$A$18:$L$18, 0),FALSE), 'E2 Allocators'!$B$15:$W$361, MATCH(X$17, 'E2 Allocators'!$B$15:$W$15, 0),FALSE)), 0, VLOOKUP(VLOOKUP($A635, 'E4 TB Allocation Details'!$A$18:$L$217, MATCH("Demand ID", 'E4 TB Allocation Details'!$A$18:$L$18, 0),FALSE), 'E2 Allocators'!$B$15:$W$361, MATCH(X$17, 'E2 Allocators'!$B$15:$W$15, 0),FALSE))</f>
        <v>0</v>
      </c>
      <c r="Y635" s="1257">
        <f>IF(ISERROR(VLOOKUP(VLOOKUP($A635, 'E4 TB Allocation Details'!$A$18:$L$217, MATCH("Demand ID", 'E4 TB Allocation Details'!$A$18:$L$18, 0),FALSE), 'E2 Allocators'!$B$15:$W$361, MATCH(Y$17, 'E2 Allocators'!$B$15:$W$15, 0),FALSE)), 0, VLOOKUP(VLOOKUP($A635, 'E4 TB Allocation Details'!$A$18:$L$217, MATCH("Demand ID", 'E4 TB Allocation Details'!$A$18:$L$18, 0),FALSE), 'E2 Allocators'!$B$15:$W$361, MATCH(Y$17, 'E2 Allocators'!$B$15:$W$15, 0),FALSE))</f>
        <v>0</v>
      </c>
      <c r="Z635" s="1257">
        <f>IF(ISERROR(VLOOKUP(VLOOKUP($A635, 'E4 TB Allocation Details'!$A$18:$L$217, MATCH("Demand ID", 'E4 TB Allocation Details'!$A$18:$L$18, 0),FALSE), 'E2 Allocators'!$B$15:$W$361, MATCH(Z$17, 'E2 Allocators'!$B$15:$W$15, 0),FALSE)), 0, VLOOKUP(VLOOKUP($A635, 'E4 TB Allocation Details'!$A$18:$L$217, MATCH("Demand ID", 'E4 TB Allocation Details'!$A$18:$L$18, 0),FALSE), 'E2 Allocators'!$B$15:$W$361, MATCH(Z$17, 'E2 Allocators'!$B$15:$W$15, 0),FALSE))</f>
        <v>0</v>
      </c>
      <c r="AA635" s="1262">
        <f t="shared" si="964"/>
        <v>0</v>
      </c>
      <c r="AB635" s="1257">
        <f>IF(ISERROR(VLOOKUP(VLOOKUP($A635, 'E4 TB Allocation Details'!$A$18:$L$217, MATCH("Customer ID", 'E4 TB Allocation Details'!$A$18:$L$18, 0),FALSE), 'E2 Allocators'!$B$15:$W$361, MATCH(AB$17, 'E2 Allocators'!$B$15:$W$15, 0),FALSE)), 0, VLOOKUP(VLOOKUP($A635, 'E4 TB Allocation Details'!$A$18:$L$217, MATCH("Customer ID", 'E4 TB Allocation Details'!$A$18:$L$18, 0),FALSE), 'E2 Allocators'!$B$15:$W$361, MATCH(AB$17, 'E2 Allocators'!$B$15:$W$15, 0),FALSE))</f>
        <v>1</v>
      </c>
      <c r="AC635" s="1257">
        <f>IF(ISERROR(VLOOKUP(VLOOKUP($A635, 'E4 TB Allocation Details'!$A$18:$L$217, MATCH("Customer ID", 'E4 TB Allocation Details'!$A$18:$L$18, 0),FALSE), 'E2 Allocators'!$B$15:$W$361, MATCH(AC$17, 'E2 Allocators'!$B$15:$W$15, 0),FALSE)), 0, VLOOKUP(VLOOKUP($A635, 'E4 TB Allocation Details'!$A$18:$L$217, MATCH("Customer ID", 'E4 TB Allocation Details'!$A$18:$L$18, 0),FALSE), 'E2 Allocators'!$B$15:$W$361, MATCH(AC$17, 'E2 Allocators'!$B$15:$W$15, 0),FALSE))</f>
        <v>0</v>
      </c>
      <c r="AD635" s="1257">
        <f>IF(ISERROR(VLOOKUP(VLOOKUP($A635, 'E4 TB Allocation Details'!$A$18:$L$217, MATCH("Customer ID", 'E4 TB Allocation Details'!$A$18:$L$18, 0),FALSE), 'E2 Allocators'!$B$15:$W$361, MATCH(AD$17, 'E2 Allocators'!$B$15:$W$15, 0),FALSE)), 0, VLOOKUP(VLOOKUP($A635, 'E4 TB Allocation Details'!$A$18:$L$217, MATCH("Customer ID", 'E4 TB Allocation Details'!$A$18:$L$18, 0),FALSE), 'E2 Allocators'!$B$15:$W$361, MATCH(AD$17, 'E2 Allocators'!$B$15:$W$15, 0),FALSE))</f>
        <v>0</v>
      </c>
      <c r="AE635" s="1257">
        <f>IF(ISERROR(VLOOKUP(VLOOKUP($A635, 'E4 TB Allocation Details'!$A$18:$L$217, MATCH("Customer ID", 'E4 TB Allocation Details'!$A$18:$L$18, 0),FALSE), 'E2 Allocators'!$B$15:$W$361, MATCH(AE$17, 'E2 Allocators'!$B$15:$W$15, 0),FALSE)), 0, VLOOKUP(VLOOKUP($A635, 'E4 TB Allocation Details'!$A$18:$L$217, MATCH("Customer ID", 'E4 TB Allocation Details'!$A$18:$L$18, 0),FALSE), 'E2 Allocators'!$B$15:$W$361, MATCH(AE$17, 'E2 Allocators'!$B$15:$W$15, 0),FALSE))</f>
        <v>0</v>
      </c>
      <c r="AF635" s="1257">
        <f>IF(ISERROR(VLOOKUP(VLOOKUP($A635, 'E4 TB Allocation Details'!$A$18:$L$217, MATCH("Customer ID", 'E4 TB Allocation Details'!$A$18:$L$18, 0),FALSE), 'E2 Allocators'!$B$15:$W$361, MATCH(AF$17, 'E2 Allocators'!$B$15:$W$15, 0),FALSE)), 0, VLOOKUP(VLOOKUP($A635, 'E4 TB Allocation Details'!$A$18:$L$217, MATCH("Customer ID", 'E4 TB Allocation Details'!$A$18:$L$18, 0),FALSE), 'E2 Allocators'!$B$15:$W$361, MATCH(AF$17, 'E2 Allocators'!$B$15:$W$15, 0),FALSE))</f>
        <v>0</v>
      </c>
      <c r="AG635" s="1257">
        <f>IF(ISERROR(VLOOKUP(VLOOKUP($A635, 'E4 TB Allocation Details'!$A$18:$L$217, MATCH("Customer ID", 'E4 TB Allocation Details'!$A$18:$L$18, 0),FALSE), 'E2 Allocators'!$B$15:$W$361, MATCH(AG$17, 'E2 Allocators'!$B$15:$W$15, 0),FALSE)), 0, VLOOKUP(VLOOKUP($A635, 'E4 TB Allocation Details'!$A$18:$L$217, MATCH("Customer ID", 'E4 TB Allocation Details'!$A$18:$L$18, 0),FALSE), 'E2 Allocators'!$B$15:$W$361, MATCH(AG$17, 'E2 Allocators'!$B$15:$W$15, 0),FALSE))</f>
        <v>0</v>
      </c>
      <c r="AH635" s="1257">
        <f>IF(ISERROR(VLOOKUP(VLOOKUP($A635, 'E4 TB Allocation Details'!$A$18:$L$217, MATCH("Customer ID", 'E4 TB Allocation Details'!$A$18:$L$18, 0),FALSE), 'E2 Allocators'!$B$15:$W$361, MATCH(AH$17, 'E2 Allocators'!$B$15:$W$15, 0),FALSE)), 0, VLOOKUP(VLOOKUP($A635, 'E4 TB Allocation Details'!$A$18:$L$217, MATCH("Customer ID", 'E4 TB Allocation Details'!$A$18:$L$18, 0),FALSE), 'E2 Allocators'!$B$15:$W$361, MATCH(AH$17, 'E2 Allocators'!$B$15:$W$15, 0),FALSE))</f>
        <v>0</v>
      </c>
      <c r="AI635" s="1257">
        <f>IF(ISERROR(VLOOKUP(VLOOKUP($A635, 'E4 TB Allocation Details'!$A$18:$L$217, MATCH("Customer ID", 'E4 TB Allocation Details'!$A$18:$L$18, 0),FALSE), 'E2 Allocators'!$B$15:$W$361, MATCH(AI$17, 'E2 Allocators'!$B$15:$W$15, 0),FALSE)), 0, VLOOKUP(VLOOKUP($A635, 'E4 TB Allocation Details'!$A$18:$L$217, MATCH("Customer ID", 'E4 TB Allocation Details'!$A$18:$L$18, 0),FALSE), 'E2 Allocators'!$B$15:$W$361, MATCH(AI$17, 'E2 Allocators'!$B$15:$W$15, 0),FALSE))</f>
        <v>0</v>
      </c>
      <c r="AJ635" s="1257">
        <f>IF(ISERROR(VLOOKUP(VLOOKUP($A635, 'E4 TB Allocation Details'!$A$18:$L$217, MATCH("Customer ID", 'E4 TB Allocation Details'!$A$18:$L$18, 0),FALSE), 'E2 Allocators'!$B$15:$W$361, MATCH(AJ$17, 'E2 Allocators'!$B$15:$W$15, 0),FALSE)), 0, VLOOKUP(VLOOKUP($A635, 'E4 TB Allocation Details'!$A$18:$L$217, MATCH("Customer ID", 'E4 TB Allocation Details'!$A$18:$L$18, 0),FALSE), 'E2 Allocators'!$B$15:$W$361, MATCH(AJ$17, 'E2 Allocators'!$B$15:$W$15, 0),FALSE))</f>
        <v>0</v>
      </c>
      <c r="AK635" s="1257">
        <f>IF(ISERROR(VLOOKUP(VLOOKUP($A635, 'E4 TB Allocation Details'!$A$18:$L$217, MATCH("Customer ID", 'E4 TB Allocation Details'!$A$18:$L$18, 0),FALSE), 'E2 Allocators'!$B$15:$W$361, MATCH(AK$17, 'E2 Allocators'!$B$15:$W$15, 0),FALSE)), 0, VLOOKUP(VLOOKUP($A635, 'E4 TB Allocation Details'!$A$18:$L$217, MATCH("Customer ID", 'E4 TB Allocation Details'!$A$18:$L$18, 0),FALSE), 'E2 Allocators'!$B$15:$W$361, MATCH(AK$17, 'E2 Allocators'!$B$15:$W$15, 0),FALSE))</f>
        <v>0</v>
      </c>
      <c r="AL635" s="1257">
        <f>IF(ISERROR(VLOOKUP(VLOOKUP($A635, 'E4 TB Allocation Details'!$A$18:$L$217, MATCH("Customer ID", 'E4 TB Allocation Details'!$A$18:$L$18, 0),FALSE), 'E2 Allocators'!$B$15:$W$361, MATCH(AL$17, 'E2 Allocators'!$B$15:$W$15, 0),FALSE)), 0, VLOOKUP(VLOOKUP($A635, 'E4 TB Allocation Details'!$A$18:$L$217, MATCH("Customer ID", 'E4 TB Allocation Details'!$A$18:$L$18, 0),FALSE), 'E2 Allocators'!$B$15:$W$361, MATCH(AL$17, 'E2 Allocators'!$B$15:$W$15, 0),FALSE))</f>
        <v>0</v>
      </c>
      <c r="AM635" s="1257">
        <f>IF(ISERROR(VLOOKUP(VLOOKUP($A635, 'E4 TB Allocation Details'!$A$18:$L$217, MATCH("Customer ID", 'E4 TB Allocation Details'!$A$18:$L$18, 0),FALSE), 'E2 Allocators'!$B$15:$W$361, MATCH(AM$17, 'E2 Allocators'!$B$15:$W$15, 0),FALSE)), 0, VLOOKUP(VLOOKUP($A635, 'E4 TB Allocation Details'!$A$18:$L$217, MATCH("Customer ID", 'E4 TB Allocation Details'!$A$18:$L$18, 0),FALSE), 'E2 Allocators'!$B$15:$W$361, MATCH(AM$17, 'E2 Allocators'!$B$15:$W$15, 0),FALSE))</f>
        <v>0</v>
      </c>
      <c r="AN635" s="1257">
        <f>IF(ISERROR(VLOOKUP(VLOOKUP($A635, 'E4 TB Allocation Details'!$A$18:$L$217, MATCH("Customer ID", 'E4 TB Allocation Details'!$A$18:$L$18, 0),FALSE), 'E2 Allocators'!$B$15:$W$361, MATCH(AN$17, 'E2 Allocators'!$B$15:$W$15, 0),FALSE)), 0, VLOOKUP(VLOOKUP($A635, 'E4 TB Allocation Details'!$A$18:$L$217, MATCH("Customer ID", 'E4 TB Allocation Details'!$A$18:$L$18, 0),FALSE), 'E2 Allocators'!$B$15:$W$361, MATCH(AN$17, 'E2 Allocators'!$B$15:$W$15, 0),FALSE))</f>
        <v>0</v>
      </c>
      <c r="AO635" s="1257">
        <f>IF(ISERROR(VLOOKUP(VLOOKUP($A635, 'E4 TB Allocation Details'!$A$18:$L$217, MATCH("Customer ID", 'E4 TB Allocation Details'!$A$18:$L$18, 0),FALSE), 'E2 Allocators'!$B$15:$W$361, MATCH(AO$17, 'E2 Allocators'!$B$15:$W$15, 0),FALSE)), 0, VLOOKUP(VLOOKUP($A635, 'E4 TB Allocation Details'!$A$18:$L$217, MATCH("Customer ID", 'E4 TB Allocation Details'!$A$18:$L$18, 0),FALSE), 'E2 Allocators'!$B$15:$W$361, MATCH(AO$17, 'E2 Allocators'!$B$15:$W$15, 0),FALSE))</f>
        <v>0</v>
      </c>
      <c r="AP635" s="1257">
        <f>IF(ISERROR(VLOOKUP(VLOOKUP($A635, 'E4 TB Allocation Details'!$A$18:$L$217, MATCH("Customer ID", 'E4 TB Allocation Details'!$A$18:$L$18, 0),FALSE), 'E2 Allocators'!$B$15:$W$361, MATCH(AP$17, 'E2 Allocators'!$B$15:$W$15, 0),FALSE)), 0, VLOOKUP(VLOOKUP($A635, 'E4 TB Allocation Details'!$A$18:$L$217, MATCH("Customer ID", 'E4 TB Allocation Details'!$A$18:$L$18, 0),FALSE), 'E2 Allocators'!$B$15:$W$361, MATCH(AP$17, 'E2 Allocators'!$B$15:$W$15, 0),FALSE))</f>
        <v>0</v>
      </c>
      <c r="AQ635" s="1257">
        <f>IF(ISERROR(VLOOKUP(VLOOKUP($A635, 'E4 TB Allocation Details'!$A$18:$L$217, MATCH("Customer ID", 'E4 TB Allocation Details'!$A$18:$L$18, 0),FALSE), 'E2 Allocators'!$B$15:$W$361, MATCH(AQ$17, 'E2 Allocators'!$B$15:$W$15, 0),FALSE)), 0, VLOOKUP(VLOOKUP($A635, 'E4 TB Allocation Details'!$A$18:$L$217, MATCH("Customer ID", 'E4 TB Allocation Details'!$A$18:$L$18, 0),FALSE), 'E2 Allocators'!$B$15:$W$361, MATCH(AQ$17, 'E2 Allocators'!$B$15:$W$15, 0),FALSE))</f>
        <v>0</v>
      </c>
      <c r="AR635" s="1257">
        <f>IF(ISERROR(VLOOKUP(VLOOKUP($A635, 'E4 TB Allocation Details'!$A$18:$L$217, MATCH("Customer ID", 'E4 TB Allocation Details'!$A$18:$L$18, 0),FALSE), 'E2 Allocators'!$B$15:$W$361, MATCH(AR$17, 'E2 Allocators'!$B$15:$W$15, 0),FALSE)), 0, VLOOKUP(VLOOKUP($A635, 'E4 TB Allocation Details'!$A$18:$L$217, MATCH("Customer ID", 'E4 TB Allocation Details'!$A$18:$L$18, 0),FALSE), 'E2 Allocators'!$B$15:$W$361, MATCH(AR$17, 'E2 Allocators'!$B$15:$W$15, 0),FALSE))</f>
        <v>0</v>
      </c>
      <c r="AS635" s="1257">
        <f>IF(ISERROR(VLOOKUP(VLOOKUP($A635, 'E4 TB Allocation Details'!$A$18:$L$217, MATCH("Customer ID", 'E4 TB Allocation Details'!$A$18:$L$18, 0),FALSE), 'E2 Allocators'!$B$15:$W$361, MATCH(AS$17, 'E2 Allocators'!$B$15:$W$15, 0),FALSE)), 0, VLOOKUP(VLOOKUP($A635, 'E4 TB Allocation Details'!$A$18:$L$217, MATCH("Customer ID", 'E4 TB Allocation Details'!$A$18:$L$18, 0),FALSE), 'E2 Allocators'!$B$15:$W$361, MATCH(AS$17, 'E2 Allocators'!$B$15:$W$15, 0),FALSE))</f>
        <v>0</v>
      </c>
      <c r="AT635" s="1257">
        <f>IF(ISERROR(VLOOKUP(VLOOKUP($A635, 'E4 TB Allocation Details'!$A$18:$L$217, MATCH("Customer ID", 'E4 TB Allocation Details'!$A$18:$L$18, 0),FALSE), 'E2 Allocators'!$B$15:$W$361, MATCH(AT$17, 'E2 Allocators'!$B$15:$W$15, 0),FALSE)), 0, VLOOKUP(VLOOKUP($A635, 'E4 TB Allocation Details'!$A$18:$L$217, MATCH("Customer ID", 'E4 TB Allocation Details'!$A$18:$L$18, 0),FALSE), 'E2 Allocators'!$B$15:$W$361, MATCH(AT$17, 'E2 Allocators'!$B$15:$W$15, 0),FALSE))</f>
        <v>0</v>
      </c>
      <c r="AU635" s="1257">
        <f>IF(ISERROR(VLOOKUP(VLOOKUP($A635, 'E4 TB Allocation Details'!$A$18:$L$217, MATCH("Customer ID", 'E4 TB Allocation Details'!$A$18:$L$18, 0),FALSE), 'E2 Allocators'!$B$15:$W$361, MATCH(AU$17, 'E2 Allocators'!$B$15:$W$15, 0),FALSE)), 0, VLOOKUP(VLOOKUP($A635, 'E4 TB Allocation Details'!$A$18:$L$217, MATCH("Customer ID", 'E4 TB Allocation Details'!$A$18:$L$18, 0),FALSE), 'E2 Allocators'!$B$15:$W$361, MATCH(AU$17, 'E2 Allocators'!$B$15:$W$15, 0),FALSE))</f>
        <v>0</v>
      </c>
      <c r="AV635" s="1262">
        <f t="shared" si="965"/>
        <v>1</v>
      </c>
      <c r="AW635" s="1259"/>
      <c r="AX635" s="1259"/>
      <c r="AY635" s="1259"/>
      <c r="AZ635" s="1259"/>
      <c r="BA635" s="1259"/>
      <c r="BB635" s="1259"/>
      <c r="BC635" s="1259"/>
      <c r="BD635" s="1259"/>
      <c r="BE635" s="1259"/>
      <c r="BF635" s="1259"/>
      <c r="BG635" s="1259"/>
      <c r="BH635" s="1259"/>
      <c r="BI635" s="1259"/>
      <c r="BJ635" s="1259"/>
      <c r="BK635" s="1259"/>
      <c r="BL635" s="1259"/>
      <c r="BM635" s="1259"/>
      <c r="BN635" s="1259"/>
      <c r="BO635" s="1259"/>
      <c r="BP635" s="1259"/>
      <c r="BQ635" s="1260"/>
    </row>
    <row r="636" spans="1:69" s="234" customFormat="1" ht="13.5" thickBot="1" x14ac:dyDescent="0.25">
      <c r="A636" s="1261">
        <v>1860</v>
      </c>
      <c r="B636" s="1254" t="s">
        <v>93</v>
      </c>
      <c r="C636" s="1255">
        <v>1</v>
      </c>
      <c r="D636" s="1256">
        <f>C636-E636</f>
        <v>0</v>
      </c>
      <c r="E636" s="1256">
        <f>VLOOKUP($A636,'E1 Categorization'!$A$35:$E$115,5,FALSE)</f>
        <v>1</v>
      </c>
      <c r="F636" s="1256">
        <f>D636+E636</f>
        <v>1</v>
      </c>
      <c r="G636" s="1257">
        <f>IF(ISERROR(VLOOKUP(VLOOKUP($A636, 'E4 TB Allocation Details'!$A$18:$L$217, MATCH("Demand ID", 'E4 TB Allocation Details'!$A$18:$L$18, 0),FALSE), 'E2 Allocators'!$B$15:$W$361, MATCH(G$17, 'E2 Allocators'!$B$15:$W$15, 0),FALSE)), 0, VLOOKUP(VLOOKUP($A636, 'E4 TB Allocation Details'!$A$18:$L$217, MATCH("Demand ID", 'E4 TB Allocation Details'!$A$18:$L$18, 0),FALSE), 'E2 Allocators'!$B$15:$W$361, MATCH(G$17, 'E2 Allocators'!$B$15:$W$15, 0),FALSE))</f>
        <v>0</v>
      </c>
      <c r="H636" s="1257">
        <f>IF(ISERROR(VLOOKUP(VLOOKUP($A636, 'E4 TB Allocation Details'!$A$18:$L$217, MATCH("Demand ID", 'E4 TB Allocation Details'!$A$18:$L$18, 0),FALSE), 'E2 Allocators'!$B$15:$W$361, MATCH(H$17, 'E2 Allocators'!$B$15:$W$15, 0),FALSE)), 0, VLOOKUP(VLOOKUP($A636, 'E4 TB Allocation Details'!$A$18:$L$217, MATCH("Demand ID", 'E4 TB Allocation Details'!$A$18:$L$18, 0),FALSE), 'E2 Allocators'!$B$15:$W$361, MATCH(H$17, 'E2 Allocators'!$B$15:$W$15, 0),FALSE))</f>
        <v>0</v>
      </c>
      <c r="I636" s="1257">
        <f>IF(ISERROR(VLOOKUP(VLOOKUP($A636, 'E4 TB Allocation Details'!$A$18:$L$217, MATCH("Demand ID", 'E4 TB Allocation Details'!$A$18:$L$18, 0),FALSE), 'E2 Allocators'!$B$15:$W$361, MATCH(I$17, 'E2 Allocators'!$B$15:$W$15, 0),FALSE)), 0, VLOOKUP(VLOOKUP($A636, 'E4 TB Allocation Details'!$A$18:$L$217, MATCH("Demand ID", 'E4 TB Allocation Details'!$A$18:$L$18, 0),FALSE), 'E2 Allocators'!$B$15:$W$361, MATCH(I$17, 'E2 Allocators'!$B$15:$W$15, 0),FALSE))</f>
        <v>0</v>
      </c>
      <c r="J636" s="1257">
        <f>IF(ISERROR(VLOOKUP(VLOOKUP($A636, 'E4 TB Allocation Details'!$A$18:$L$217, MATCH("Demand ID", 'E4 TB Allocation Details'!$A$18:$L$18, 0),FALSE), 'E2 Allocators'!$B$15:$W$361, MATCH(J$17, 'E2 Allocators'!$B$15:$W$15, 0),FALSE)), 0, VLOOKUP(VLOOKUP($A636, 'E4 TB Allocation Details'!$A$18:$L$217, MATCH("Demand ID", 'E4 TB Allocation Details'!$A$18:$L$18, 0),FALSE), 'E2 Allocators'!$B$15:$W$361, MATCH(J$17, 'E2 Allocators'!$B$15:$W$15, 0),FALSE))</f>
        <v>0</v>
      </c>
      <c r="K636" s="1257">
        <f>IF(ISERROR(VLOOKUP(VLOOKUP($A636, 'E4 TB Allocation Details'!$A$18:$L$217, MATCH("Demand ID", 'E4 TB Allocation Details'!$A$18:$L$18, 0),FALSE), 'E2 Allocators'!$B$15:$W$361, MATCH(K$17, 'E2 Allocators'!$B$15:$W$15, 0),FALSE)), 0, VLOOKUP(VLOOKUP($A636, 'E4 TB Allocation Details'!$A$18:$L$217, MATCH("Demand ID", 'E4 TB Allocation Details'!$A$18:$L$18, 0),FALSE), 'E2 Allocators'!$B$15:$W$361, MATCH(K$17, 'E2 Allocators'!$B$15:$W$15, 0),FALSE))</f>
        <v>0</v>
      </c>
      <c r="L636" s="1257">
        <f>IF(ISERROR(VLOOKUP(VLOOKUP($A636, 'E4 TB Allocation Details'!$A$18:$L$217, MATCH("Demand ID", 'E4 TB Allocation Details'!$A$18:$L$18, 0),FALSE), 'E2 Allocators'!$B$15:$W$361, MATCH(L$17, 'E2 Allocators'!$B$15:$W$15, 0),FALSE)), 0, VLOOKUP(VLOOKUP($A636, 'E4 TB Allocation Details'!$A$18:$L$217, MATCH("Demand ID", 'E4 TB Allocation Details'!$A$18:$L$18, 0),FALSE), 'E2 Allocators'!$B$15:$W$361, MATCH(L$17, 'E2 Allocators'!$B$15:$W$15, 0),FALSE))</f>
        <v>0</v>
      </c>
      <c r="M636" s="1257">
        <f>IF(ISERROR(VLOOKUP(VLOOKUP($A636, 'E4 TB Allocation Details'!$A$18:$L$217, MATCH("Demand ID", 'E4 TB Allocation Details'!$A$18:$L$18, 0),FALSE), 'E2 Allocators'!$B$15:$W$361, MATCH(M$17, 'E2 Allocators'!$B$15:$W$15, 0),FALSE)), 0, VLOOKUP(VLOOKUP($A636, 'E4 TB Allocation Details'!$A$18:$L$217, MATCH("Demand ID", 'E4 TB Allocation Details'!$A$18:$L$18, 0),FALSE), 'E2 Allocators'!$B$15:$W$361, MATCH(M$17, 'E2 Allocators'!$B$15:$W$15, 0),FALSE))</f>
        <v>0</v>
      </c>
      <c r="N636" s="1257">
        <f>IF(ISERROR(VLOOKUP(VLOOKUP($A636, 'E4 TB Allocation Details'!$A$18:$L$217, MATCH("Demand ID", 'E4 TB Allocation Details'!$A$18:$L$18, 0),FALSE), 'E2 Allocators'!$B$15:$W$361, MATCH(N$17, 'E2 Allocators'!$B$15:$W$15, 0),FALSE)), 0, VLOOKUP(VLOOKUP($A636, 'E4 TB Allocation Details'!$A$18:$L$217, MATCH("Demand ID", 'E4 TB Allocation Details'!$A$18:$L$18, 0),FALSE), 'E2 Allocators'!$B$15:$W$361, MATCH(N$17, 'E2 Allocators'!$B$15:$W$15, 0),FALSE))</f>
        <v>0</v>
      </c>
      <c r="O636" s="1257">
        <f>IF(ISERROR(VLOOKUP(VLOOKUP($A636, 'E4 TB Allocation Details'!$A$18:$L$217, MATCH("Demand ID", 'E4 TB Allocation Details'!$A$18:$L$18, 0),FALSE), 'E2 Allocators'!$B$15:$W$361, MATCH(O$17, 'E2 Allocators'!$B$15:$W$15, 0),FALSE)), 0, VLOOKUP(VLOOKUP($A636, 'E4 TB Allocation Details'!$A$18:$L$217, MATCH("Demand ID", 'E4 TB Allocation Details'!$A$18:$L$18, 0),FALSE), 'E2 Allocators'!$B$15:$W$361, MATCH(O$17, 'E2 Allocators'!$B$15:$W$15, 0),FALSE))</f>
        <v>0</v>
      </c>
      <c r="P636" s="1257">
        <f>IF(ISERROR(VLOOKUP(VLOOKUP($A636, 'E4 TB Allocation Details'!$A$18:$L$217, MATCH("Demand ID", 'E4 TB Allocation Details'!$A$18:$L$18, 0),FALSE), 'E2 Allocators'!$B$15:$W$361, MATCH(P$17, 'E2 Allocators'!$B$15:$W$15, 0),FALSE)), 0, VLOOKUP(VLOOKUP($A636, 'E4 TB Allocation Details'!$A$18:$L$217, MATCH("Demand ID", 'E4 TB Allocation Details'!$A$18:$L$18, 0),FALSE), 'E2 Allocators'!$B$15:$W$361, MATCH(P$17, 'E2 Allocators'!$B$15:$W$15, 0),FALSE))</f>
        <v>0</v>
      </c>
      <c r="Q636" s="1257">
        <f>IF(ISERROR(VLOOKUP(VLOOKUP($A636, 'E4 TB Allocation Details'!$A$18:$L$217, MATCH("Demand ID", 'E4 TB Allocation Details'!$A$18:$L$18, 0),FALSE), 'E2 Allocators'!$B$15:$W$361, MATCH(Q$17, 'E2 Allocators'!$B$15:$W$15, 0),FALSE)), 0, VLOOKUP(VLOOKUP($A636, 'E4 TB Allocation Details'!$A$18:$L$217, MATCH("Demand ID", 'E4 TB Allocation Details'!$A$18:$L$18, 0),FALSE), 'E2 Allocators'!$B$15:$W$361, MATCH(Q$17, 'E2 Allocators'!$B$15:$W$15, 0),FALSE))</f>
        <v>0</v>
      </c>
      <c r="R636" s="1257">
        <f>IF(ISERROR(VLOOKUP(VLOOKUP($A636, 'E4 TB Allocation Details'!$A$18:$L$217, MATCH("Demand ID", 'E4 TB Allocation Details'!$A$18:$L$18, 0),FALSE), 'E2 Allocators'!$B$15:$W$361, MATCH(R$17, 'E2 Allocators'!$B$15:$W$15, 0),FALSE)), 0, VLOOKUP(VLOOKUP($A636, 'E4 TB Allocation Details'!$A$18:$L$217, MATCH("Demand ID", 'E4 TB Allocation Details'!$A$18:$L$18, 0),FALSE), 'E2 Allocators'!$B$15:$W$361, MATCH(R$17, 'E2 Allocators'!$B$15:$W$15, 0),FALSE))</f>
        <v>0</v>
      </c>
      <c r="S636" s="1257">
        <f>IF(ISERROR(VLOOKUP(VLOOKUP($A636, 'E4 TB Allocation Details'!$A$18:$L$217, MATCH("Demand ID", 'E4 TB Allocation Details'!$A$18:$L$18, 0),FALSE), 'E2 Allocators'!$B$15:$W$361, MATCH(S$17, 'E2 Allocators'!$B$15:$W$15, 0),FALSE)), 0, VLOOKUP(VLOOKUP($A636, 'E4 TB Allocation Details'!$A$18:$L$217, MATCH("Demand ID", 'E4 TB Allocation Details'!$A$18:$L$18, 0),FALSE), 'E2 Allocators'!$B$15:$W$361, MATCH(S$17, 'E2 Allocators'!$B$15:$W$15, 0),FALSE))</f>
        <v>0</v>
      </c>
      <c r="T636" s="1257">
        <f>IF(ISERROR(VLOOKUP(VLOOKUP($A636, 'E4 TB Allocation Details'!$A$18:$L$217, MATCH("Demand ID", 'E4 TB Allocation Details'!$A$18:$L$18, 0),FALSE), 'E2 Allocators'!$B$15:$W$361, MATCH(T$17, 'E2 Allocators'!$B$15:$W$15, 0),FALSE)), 0, VLOOKUP(VLOOKUP($A636, 'E4 TB Allocation Details'!$A$18:$L$217, MATCH("Demand ID", 'E4 TB Allocation Details'!$A$18:$L$18, 0),FALSE), 'E2 Allocators'!$B$15:$W$361, MATCH(T$17, 'E2 Allocators'!$B$15:$W$15, 0),FALSE))</f>
        <v>0</v>
      </c>
      <c r="U636" s="1257">
        <f>IF(ISERROR(VLOOKUP(VLOOKUP($A636, 'E4 TB Allocation Details'!$A$18:$L$217, MATCH("Demand ID", 'E4 TB Allocation Details'!$A$18:$L$18, 0),FALSE), 'E2 Allocators'!$B$15:$W$361, MATCH(U$17, 'E2 Allocators'!$B$15:$W$15, 0),FALSE)), 0, VLOOKUP(VLOOKUP($A636, 'E4 TB Allocation Details'!$A$18:$L$217, MATCH("Demand ID", 'E4 TB Allocation Details'!$A$18:$L$18, 0),FALSE), 'E2 Allocators'!$B$15:$W$361, MATCH(U$17, 'E2 Allocators'!$B$15:$W$15, 0),FALSE))</f>
        <v>0</v>
      </c>
      <c r="V636" s="1257">
        <f>IF(ISERROR(VLOOKUP(VLOOKUP($A636, 'E4 TB Allocation Details'!$A$18:$L$217, MATCH("Demand ID", 'E4 TB Allocation Details'!$A$18:$L$18, 0),FALSE), 'E2 Allocators'!$B$15:$W$361, MATCH(V$17, 'E2 Allocators'!$B$15:$W$15, 0),FALSE)), 0, VLOOKUP(VLOOKUP($A636, 'E4 TB Allocation Details'!$A$18:$L$217, MATCH("Demand ID", 'E4 TB Allocation Details'!$A$18:$L$18, 0),FALSE), 'E2 Allocators'!$B$15:$W$361, MATCH(V$17, 'E2 Allocators'!$B$15:$W$15, 0),FALSE))</f>
        <v>0</v>
      </c>
      <c r="W636" s="1257">
        <f>IF(ISERROR(VLOOKUP(VLOOKUP($A636, 'E4 TB Allocation Details'!$A$18:$L$217, MATCH("Demand ID", 'E4 TB Allocation Details'!$A$18:$L$18, 0),FALSE), 'E2 Allocators'!$B$15:$W$361, MATCH(W$17, 'E2 Allocators'!$B$15:$W$15, 0),FALSE)), 0, VLOOKUP(VLOOKUP($A636, 'E4 TB Allocation Details'!$A$18:$L$217, MATCH("Demand ID", 'E4 TB Allocation Details'!$A$18:$L$18, 0),FALSE), 'E2 Allocators'!$B$15:$W$361, MATCH(W$17, 'E2 Allocators'!$B$15:$W$15, 0),FALSE))</f>
        <v>0</v>
      </c>
      <c r="X636" s="1257">
        <f>IF(ISERROR(VLOOKUP(VLOOKUP($A636, 'E4 TB Allocation Details'!$A$18:$L$217, MATCH("Demand ID", 'E4 TB Allocation Details'!$A$18:$L$18, 0),FALSE), 'E2 Allocators'!$B$15:$W$361, MATCH(X$17, 'E2 Allocators'!$B$15:$W$15, 0),FALSE)), 0, VLOOKUP(VLOOKUP($A636, 'E4 TB Allocation Details'!$A$18:$L$217, MATCH("Demand ID", 'E4 TB Allocation Details'!$A$18:$L$18, 0),FALSE), 'E2 Allocators'!$B$15:$W$361, MATCH(X$17, 'E2 Allocators'!$B$15:$W$15, 0),FALSE))</f>
        <v>0</v>
      </c>
      <c r="Y636" s="1257">
        <f>IF(ISERROR(VLOOKUP(VLOOKUP($A636, 'E4 TB Allocation Details'!$A$18:$L$217, MATCH("Demand ID", 'E4 TB Allocation Details'!$A$18:$L$18, 0),FALSE), 'E2 Allocators'!$B$15:$W$361, MATCH(Y$17, 'E2 Allocators'!$B$15:$W$15, 0),FALSE)), 0, VLOOKUP(VLOOKUP($A636, 'E4 TB Allocation Details'!$A$18:$L$217, MATCH("Demand ID", 'E4 TB Allocation Details'!$A$18:$L$18, 0),FALSE), 'E2 Allocators'!$B$15:$W$361, MATCH(Y$17, 'E2 Allocators'!$B$15:$W$15, 0),FALSE))</f>
        <v>0</v>
      </c>
      <c r="Z636" s="1257">
        <f>IF(ISERROR(VLOOKUP(VLOOKUP($A636, 'E4 TB Allocation Details'!$A$18:$L$217, MATCH("Demand ID", 'E4 TB Allocation Details'!$A$18:$L$18, 0),FALSE), 'E2 Allocators'!$B$15:$W$361, MATCH(Z$17, 'E2 Allocators'!$B$15:$W$15, 0),FALSE)), 0, VLOOKUP(VLOOKUP($A636, 'E4 TB Allocation Details'!$A$18:$L$217, MATCH("Demand ID", 'E4 TB Allocation Details'!$A$18:$L$18, 0),FALSE), 'E2 Allocators'!$B$15:$W$361, MATCH(Z$17, 'E2 Allocators'!$B$15:$W$15, 0),FALSE))</f>
        <v>0</v>
      </c>
      <c r="AA636" s="1263">
        <f t="shared" si="964"/>
        <v>0</v>
      </c>
      <c r="AB636" s="1257">
        <f>IF(ISERROR(VLOOKUP(VLOOKUP($A636, 'E4 TB Allocation Details'!$A$18:$L$217, MATCH("Customer ID", 'E4 TB Allocation Details'!$A$18:$L$18, 0),FALSE), 'E2 Allocators'!$B$15:$W$361, MATCH(AB$17, 'E2 Allocators'!$B$15:$W$15, 0),FALSE)), 0, VLOOKUP(VLOOKUP($A636, 'E4 TB Allocation Details'!$A$18:$L$217, MATCH("Customer ID", 'E4 TB Allocation Details'!$A$18:$L$18, 0),FALSE), 'E2 Allocators'!$B$15:$W$361, MATCH(AB$17, 'E2 Allocators'!$B$15:$W$15, 0),FALSE))</f>
        <v>0.65512716726907716</v>
      </c>
      <c r="AC636" s="1257">
        <f>IF(ISERROR(VLOOKUP(VLOOKUP($A636, 'E4 TB Allocation Details'!$A$18:$L$217, MATCH("Customer ID", 'E4 TB Allocation Details'!$A$18:$L$18, 0),FALSE), 'E2 Allocators'!$B$15:$W$361, MATCH(AC$17, 'E2 Allocators'!$B$15:$W$15, 0),FALSE)), 0, VLOOKUP(VLOOKUP($A636, 'E4 TB Allocation Details'!$A$18:$L$217, MATCH("Customer ID", 'E4 TB Allocation Details'!$A$18:$L$18, 0),FALSE), 'E2 Allocators'!$B$15:$W$361, MATCH(AC$17, 'E2 Allocators'!$B$15:$W$15, 0),FALSE))</f>
        <v>0.27902270799555101</v>
      </c>
      <c r="AD636" s="1257">
        <f>IF(ISERROR(VLOOKUP(VLOOKUP($A636, 'E4 TB Allocation Details'!$A$18:$L$217, MATCH("Customer ID", 'E4 TB Allocation Details'!$A$18:$L$18, 0),FALSE), 'E2 Allocators'!$B$15:$W$361, MATCH(AD$17, 'E2 Allocators'!$B$15:$W$15, 0),FALSE)), 0, VLOOKUP(VLOOKUP($A636, 'E4 TB Allocation Details'!$A$18:$L$217, MATCH("Customer ID", 'E4 TB Allocation Details'!$A$18:$L$18, 0),FALSE), 'E2 Allocators'!$B$15:$W$361, MATCH(AD$17, 'E2 Allocators'!$B$15:$W$15, 0),FALSE))</f>
        <v>3.0258399109914534E-2</v>
      </c>
      <c r="AE636" s="1257">
        <f>IF(ISERROR(VLOOKUP(VLOOKUP($A636, 'E4 TB Allocation Details'!$A$18:$L$217, MATCH("Customer ID", 'E4 TB Allocation Details'!$A$18:$L$18, 0),FALSE), 'E2 Allocators'!$B$15:$W$361, MATCH(AE$17, 'E2 Allocators'!$B$15:$W$15, 0),FALSE)), 0, VLOOKUP(VLOOKUP($A636, 'E4 TB Allocation Details'!$A$18:$L$217, MATCH("Customer ID", 'E4 TB Allocation Details'!$A$18:$L$18, 0),FALSE), 'E2 Allocators'!$B$15:$W$361, MATCH(AE$17, 'E2 Allocators'!$B$15:$W$15, 0),FALSE))</f>
        <v>0</v>
      </c>
      <c r="AF636" s="1257">
        <f>IF(ISERROR(VLOOKUP(VLOOKUP($A636, 'E4 TB Allocation Details'!$A$18:$L$217, MATCH("Customer ID", 'E4 TB Allocation Details'!$A$18:$L$18, 0),FALSE), 'E2 Allocators'!$B$15:$W$361, MATCH(AF$17, 'E2 Allocators'!$B$15:$W$15, 0),FALSE)), 0, VLOOKUP(VLOOKUP($A636, 'E4 TB Allocation Details'!$A$18:$L$217, MATCH("Customer ID", 'E4 TB Allocation Details'!$A$18:$L$18, 0),FALSE), 'E2 Allocators'!$B$15:$W$361, MATCH(AF$17, 'E2 Allocators'!$B$15:$W$15, 0),FALSE))</f>
        <v>2.6960137911312555E-2</v>
      </c>
      <c r="AG636" s="1257">
        <f>IF(ISERROR(VLOOKUP(VLOOKUP($A636, 'E4 TB Allocation Details'!$A$18:$L$217, MATCH("Customer ID", 'E4 TB Allocation Details'!$A$18:$L$18, 0),FALSE), 'E2 Allocators'!$B$15:$W$361, MATCH(AG$17, 'E2 Allocators'!$B$15:$W$15, 0),FALSE)), 0, VLOOKUP(VLOOKUP($A636, 'E4 TB Allocation Details'!$A$18:$L$217, MATCH("Customer ID", 'E4 TB Allocation Details'!$A$18:$L$18, 0),FALSE), 'E2 Allocators'!$B$15:$W$361, MATCH(AG$17, 'E2 Allocators'!$B$15:$W$15, 0),FALSE))</f>
        <v>8.6315877141448175E-3</v>
      </c>
      <c r="AH636" s="1257">
        <f>IF(ISERROR(VLOOKUP(VLOOKUP($A636, 'E4 TB Allocation Details'!$A$18:$L$217, MATCH("Customer ID", 'E4 TB Allocation Details'!$A$18:$L$18, 0),FALSE), 'E2 Allocators'!$B$15:$W$361, MATCH(AH$17, 'E2 Allocators'!$B$15:$W$15, 0),FALSE)), 0, VLOOKUP(VLOOKUP($A636, 'E4 TB Allocation Details'!$A$18:$L$217, MATCH("Customer ID", 'E4 TB Allocation Details'!$A$18:$L$18, 0),FALSE), 'E2 Allocators'!$B$15:$W$361, MATCH(AH$17, 'E2 Allocators'!$B$15:$W$15, 0),FALSE))</f>
        <v>0</v>
      </c>
      <c r="AI636" s="1257">
        <f>IF(ISERROR(VLOOKUP(VLOOKUP($A636, 'E4 TB Allocation Details'!$A$18:$L$217, MATCH("Customer ID", 'E4 TB Allocation Details'!$A$18:$L$18, 0),FALSE), 'E2 Allocators'!$B$15:$W$361, MATCH(AI$17, 'E2 Allocators'!$B$15:$W$15, 0),FALSE)), 0, VLOOKUP(VLOOKUP($A636, 'E4 TB Allocation Details'!$A$18:$L$217, MATCH("Customer ID", 'E4 TB Allocation Details'!$A$18:$L$18, 0),FALSE), 'E2 Allocators'!$B$15:$W$361, MATCH(AI$17, 'E2 Allocators'!$B$15:$W$15, 0),FALSE))</f>
        <v>0</v>
      </c>
      <c r="AJ636" s="1257">
        <f>IF(ISERROR(VLOOKUP(VLOOKUP($A636, 'E4 TB Allocation Details'!$A$18:$L$217, MATCH("Customer ID", 'E4 TB Allocation Details'!$A$18:$L$18, 0),FALSE), 'E2 Allocators'!$B$15:$W$361, MATCH(AJ$17, 'E2 Allocators'!$B$15:$W$15, 0),FALSE)), 0, VLOOKUP(VLOOKUP($A636, 'E4 TB Allocation Details'!$A$18:$L$217, MATCH("Customer ID", 'E4 TB Allocation Details'!$A$18:$L$18, 0),FALSE), 'E2 Allocators'!$B$15:$W$361, MATCH(AJ$17, 'E2 Allocators'!$B$15:$W$15, 0),FALSE))</f>
        <v>0</v>
      </c>
      <c r="AK636" s="1257">
        <f>IF(ISERROR(VLOOKUP(VLOOKUP($A636, 'E4 TB Allocation Details'!$A$18:$L$217, MATCH("Customer ID", 'E4 TB Allocation Details'!$A$18:$L$18, 0),FALSE), 'E2 Allocators'!$B$15:$W$361, MATCH(AK$17, 'E2 Allocators'!$B$15:$W$15, 0),FALSE)), 0, VLOOKUP(VLOOKUP($A636, 'E4 TB Allocation Details'!$A$18:$L$217, MATCH("Customer ID", 'E4 TB Allocation Details'!$A$18:$L$18, 0),FALSE), 'E2 Allocators'!$B$15:$W$361, MATCH(AK$17, 'E2 Allocators'!$B$15:$W$15, 0),FALSE))</f>
        <v>0</v>
      </c>
      <c r="AL636" s="1257">
        <f>IF(ISERROR(VLOOKUP(VLOOKUP($A636, 'E4 TB Allocation Details'!$A$18:$L$217, MATCH("Customer ID", 'E4 TB Allocation Details'!$A$18:$L$18, 0),FALSE), 'E2 Allocators'!$B$15:$W$361, MATCH(AL$17, 'E2 Allocators'!$B$15:$W$15, 0),FALSE)), 0, VLOOKUP(VLOOKUP($A636, 'E4 TB Allocation Details'!$A$18:$L$217, MATCH("Customer ID", 'E4 TB Allocation Details'!$A$18:$L$18, 0),FALSE), 'E2 Allocators'!$B$15:$W$361, MATCH(AL$17, 'E2 Allocators'!$B$15:$W$15, 0),FALSE))</f>
        <v>0</v>
      </c>
      <c r="AM636" s="1257">
        <f>IF(ISERROR(VLOOKUP(VLOOKUP($A636, 'E4 TB Allocation Details'!$A$18:$L$217, MATCH("Customer ID", 'E4 TB Allocation Details'!$A$18:$L$18, 0),FALSE), 'E2 Allocators'!$B$15:$W$361, MATCH(AM$17, 'E2 Allocators'!$B$15:$W$15, 0),FALSE)), 0, VLOOKUP(VLOOKUP($A636, 'E4 TB Allocation Details'!$A$18:$L$217, MATCH("Customer ID", 'E4 TB Allocation Details'!$A$18:$L$18, 0),FALSE), 'E2 Allocators'!$B$15:$W$361, MATCH(AM$17, 'E2 Allocators'!$B$15:$W$15, 0),FALSE))</f>
        <v>0</v>
      </c>
      <c r="AN636" s="1257">
        <f>IF(ISERROR(VLOOKUP(VLOOKUP($A636, 'E4 TB Allocation Details'!$A$18:$L$217, MATCH("Customer ID", 'E4 TB Allocation Details'!$A$18:$L$18, 0),FALSE), 'E2 Allocators'!$B$15:$W$361, MATCH(AN$17, 'E2 Allocators'!$B$15:$W$15, 0),FALSE)), 0, VLOOKUP(VLOOKUP($A636, 'E4 TB Allocation Details'!$A$18:$L$217, MATCH("Customer ID", 'E4 TB Allocation Details'!$A$18:$L$18, 0),FALSE), 'E2 Allocators'!$B$15:$W$361, MATCH(AN$17, 'E2 Allocators'!$B$15:$W$15, 0),FALSE))</f>
        <v>0</v>
      </c>
      <c r="AO636" s="1257">
        <f>IF(ISERROR(VLOOKUP(VLOOKUP($A636, 'E4 TB Allocation Details'!$A$18:$L$217, MATCH("Customer ID", 'E4 TB Allocation Details'!$A$18:$L$18, 0),FALSE), 'E2 Allocators'!$B$15:$W$361, MATCH(AO$17, 'E2 Allocators'!$B$15:$W$15, 0),FALSE)), 0, VLOOKUP(VLOOKUP($A636, 'E4 TB Allocation Details'!$A$18:$L$217, MATCH("Customer ID", 'E4 TB Allocation Details'!$A$18:$L$18, 0),FALSE), 'E2 Allocators'!$B$15:$W$361, MATCH(AO$17, 'E2 Allocators'!$B$15:$W$15, 0),FALSE))</f>
        <v>0</v>
      </c>
      <c r="AP636" s="1257">
        <f>IF(ISERROR(VLOOKUP(VLOOKUP($A636, 'E4 TB Allocation Details'!$A$18:$L$217, MATCH("Customer ID", 'E4 TB Allocation Details'!$A$18:$L$18, 0),FALSE), 'E2 Allocators'!$B$15:$W$361, MATCH(AP$17, 'E2 Allocators'!$B$15:$W$15, 0),FALSE)), 0, VLOOKUP(VLOOKUP($A636, 'E4 TB Allocation Details'!$A$18:$L$217, MATCH("Customer ID", 'E4 TB Allocation Details'!$A$18:$L$18, 0),FALSE), 'E2 Allocators'!$B$15:$W$361, MATCH(AP$17, 'E2 Allocators'!$B$15:$W$15, 0),FALSE))</f>
        <v>0</v>
      </c>
      <c r="AQ636" s="1257">
        <f>IF(ISERROR(VLOOKUP(VLOOKUP($A636, 'E4 TB Allocation Details'!$A$18:$L$217, MATCH("Customer ID", 'E4 TB Allocation Details'!$A$18:$L$18, 0),FALSE), 'E2 Allocators'!$B$15:$W$361, MATCH(AQ$17, 'E2 Allocators'!$B$15:$W$15, 0),FALSE)), 0, VLOOKUP(VLOOKUP($A636, 'E4 TB Allocation Details'!$A$18:$L$217, MATCH("Customer ID", 'E4 TB Allocation Details'!$A$18:$L$18, 0),FALSE), 'E2 Allocators'!$B$15:$W$361, MATCH(AQ$17, 'E2 Allocators'!$B$15:$W$15, 0),FALSE))</f>
        <v>0</v>
      </c>
      <c r="AR636" s="1257">
        <f>IF(ISERROR(VLOOKUP(VLOOKUP($A636, 'E4 TB Allocation Details'!$A$18:$L$217, MATCH("Customer ID", 'E4 TB Allocation Details'!$A$18:$L$18, 0),FALSE), 'E2 Allocators'!$B$15:$W$361, MATCH(AR$17, 'E2 Allocators'!$B$15:$W$15, 0),FALSE)), 0, VLOOKUP(VLOOKUP($A636, 'E4 TB Allocation Details'!$A$18:$L$217, MATCH("Customer ID", 'E4 TB Allocation Details'!$A$18:$L$18, 0),FALSE), 'E2 Allocators'!$B$15:$W$361, MATCH(AR$17, 'E2 Allocators'!$B$15:$W$15, 0),FALSE))</f>
        <v>0</v>
      </c>
      <c r="AS636" s="1257">
        <f>IF(ISERROR(VLOOKUP(VLOOKUP($A636, 'E4 TB Allocation Details'!$A$18:$L$217, MATCH("Customer ID", 'E4 TB Allocation Details'!$A$18:$L$18, 0),FALSE), 'E2 Allocators'!$B$15:$W$361, MATCH(AS$17, 'E2 Allocators'!$B$15:$W$15, 0),FALSE)), 0, VLOOKUP(VLOOKUP($A636, 'E4 TB Allocation Details'!$A$18:$L$217, MATCH("Customer ID", 'E4 TB Allocation Details'!$A$18:$L$18, 0),FALSE), 'E2 Allocators'!$B$15:$W$361, MATCH(AS$17, 'E2 Allocators'!$B$15:$W$15, 0),FALSE))</f>
        <v>0</v>
      </c>
      <c r="AT636" s="1257">
        <f>IF(ISERROR(VLOOKUP(VLOOKUP($A636, 'E4 TB Allocation Details'!$A$18:$L$217, MATCH("Customer ID", 'E4 TB Allocation Details'!$A$18:$L$18, 0),FALSE), 'E2 Allocators'!$B$15:$W$361, MATCH(AT$17, 'E2 Allocators'!$B$15:$W$15, 0),FALSE)), 0, VLOOKUP(VLOOKUP($A636, 'E4 TB Allocation Details'!$A$18:$L$217, MATCH("Customer ID", 'E4 TB Allocation Details'!$A$18:$L$18, 0),FALSE), 'E2 Allocators'!$B$15:$W$361, MATCH(AT$17, 'E2 Allocators'!$B$15:$W$15, 0),FALSE))</f>
        <v>0</v>
      </c>
      <c r="AU636" s="1257">
        <f>IF(ISERROR(VLOOKUP(VLOOKUP($A636, 'E4 TB Allocation Details'!$A$18:$L$217, MATCH("Customer ID", 'E4 TB Allocation Details'!$A$18:$L$18, 0),FALSE), 'E2 Allocators'!$B$15:$W$361, MATCH(AU$17, 'E2 Allocators'!$B$15:$W$15, 0),FALSE)), 0, VLOOKUP(VLOOKUP($A636, 'E4 TB Allocation Details'!$A$18:$L$217, MATCH("Customer ID", 'E4 TB Allocation Details'!$A$18:$L$18, 0),FALSE), 'E2 Allocators'!$B$15:$W$361, MATCH(AU$17, 'E2 Allocators'!$B$15:$W$15, 0),FALSE))</f>
        <v>0</v>
      </c>
      <c r="AV636" s="1263">
        <f t="shared" si="965"/>
        <v>1.0000000000000002</v>
      </c>
      <c r="AW636" s="1259"/>
      <c r="AX636" s="1259"/>
      <c r="AY636" s="1259"/>
      <c r="AZ636" s="1259"/>
      <c r="BA636" s="1259"/>
      <c r="BB636" s="1259"/>
      <c r="BC636" s="1259"/>
      <c r="BD636" s="1259"/>
      <c r="BE636" s="1259"/>
      <c r="BF636" s="1259"/>
      <c r="BG636" s="1259"/>
      <c r="BH636" s="1259"/>
      <c r="BI636" s="1259"/>
      <c r="BJ636" s="1259"/>
      <c r="BK636" s="1259"/>
      <c r="BL636" s="1259"/>
      <c r="BM636" s="1259"/>
      <c r="BN636" s="1259"/>
      <c r="BO636" s="1259"/>
      <c r="BP636" s="1259"/>
      <c r="BQ636" s="1260"/>
    </row>
    <row r="637" spans="1:69" s="234" customFormat="1" ht="13.5" thickBot="1" x14ac:dyDescent="0.25">
      <c r="A637" s="1261">
        <f>A345</f>
        <v>9999</v>
      </c>
      <c r="B637" s="1254" t="str">
        <f>B345</f>
        <v>IFRS Placeholder Expense Account</v>
      </c>
      <c r="C637" s="1255">
        <v>1</v>
      </c>
      <c r="D637" s="2058">
        <f>C637-E637</f>
        <v>0</v>
      </c>
      <c r="E637" s="2058">
        <f>VLOOKUP($A637,'E1 Categorization'!$A$35:$E$115,5,FALSE)</f>
        <v>1</v>
      </c>
      <c r="F637" s="2058">
        <f>D637+E637</f>
        <v>1</v>
      </c>
      <c r="G637" s="2057">
        <f>IF(ISERROR(VLOOKUP(VLOOKUP($A637, 'E4 TB Allocation Details'!$A$18:$L$217, MATCH("Demand ID", 'E4 TB Allocation Details'!$A$18:$L$18, 0),FALSE), 'E2 Allocators'!$B$15:$W$361, MATCH(G$17, 'E2 Allocators'!$B$15:$W$15, 0),FALSE)), 0, VLOOKUP(VLOOKUP($A637, 'E4 TB Allocation Details'!$A$18:$L$217, MATCH("Demand ID", 'E4 TB Allocation Details'!$A$18:$L$18, 0),FALSE), 'E2 Allocators'!$B$15:$W$361, MATCH(G$17, 'E2 Allocators'!$B$15:$W$15, 0),FALSE))</f>
        <v>0</v>
      </c>
      <c r="H637" s="2057">
        <f>IF(ISERROR(VLOOKUP(VLOOKUP($A637, 'E4 TB Allocation Details'!$A$18:$L$217, MATCH("Demand ID", 'E4 TB Allocation Details'!$A$18:$L$18, 0),FALSE), 'E2 Allocators'!$B$15:$W$361, MATCH(H$17, 'E2 Allocators'!$B$15:$W$15, 0),FALSE)), 0, VLOOKUP(VLOOKUP($A637, 'E4 TB Allocation Details'!$A$18:$L$217, MATCH("Demand ID", 'E4 TB Allocation Details'!$A$18:$L$18, 0),FALSE), 'E2 Allocators'!$B$15:$W$361, MATCH(H$17, 'E2 Allocators'!$B$15:$W$15, 0),FALSE))</f>
        <v>0</v>
      </c>
      <c r="I637" s="2057">
        <f>IF(ISERROR(VLOOKUP(VLOOKUP($A637, 'E4 TB Allocation Details'!$A$18:$L$217, MATCH("Demand ID", 'E4 TB Allocation Details'!$A$18:$L$18, 0),FALSE), 'E2 Allocators'!$B$15:$W$361, MATCH(I$17, 'E2 Allocators'!$B$15:$W$15, 0),FALSE)), 0, VLOOKUP(VLOOKUP($A637, 'E4 TB Allocation Details'!$A$18:$L$217, MATCH("Demand ID", 'E4 TB Allocation Details'!$A$18:$L$18, 0),FALSE), 'E2 Allocators'!$B$15:$W$361, MATCH(I$17, 'E2 Allocators'!$B$15:$W$15, 0),FALSE))</f>
        <v>0</v>
      </c>
      <c r="J637" s="2057">
        <f>IF(ISERROR(VLOOKUP(VLOOKUP($A637, 'E4 TB Allocation Details'!$A$18:$L$217, MATCH("Demand ID", 'E4 TB Allocation Details'!$A$18:$L$18, 0),FALSE), 'E2 Allocators'!$B$15:$W$361, MATCH(J$17, 'E2 Allocators'!$B$15:$W$15, 0),FALSE)), 0, VLOOKUP(VLOOKUP($A637, 'E4 TB Allocation Details'!$A$18:$L$217, MATCH("Demand ID", 'E4 TB Allocation Details'!$A$18:$L$18, 0),FALSE), 'E2 Allocators'!$B$15:$W$361, MATCH(J$17, 'E2 Allocators'!$B$15:$W$15, 0),FALSE))</f>
        <v>0</v>
      </c>
      <c r="K637" s="2057">
        <f>IF(ISERROR(VLOOKUP(VLOOKUP($A637, 'E4 TB Allocation Details'!$A$18:$L$217, MATCH("Demand ID", 'E4 TB Allocation Details'!$A$18:$L$18, 0),FALSE), 'E2 Allocators'!$B$15:$W$361, MATCH(K$17, 'E2 Allocators'!$B$15:$W$15, 0),FALSE)), 0, VLOOKUP(VLOOKUP($A637, 'E4 TB Allocation Details'!$A$18:$L$217, MATCH("Demand ID", 'E4 TB Allocation Details'!$A$18:$L$18, 0),FALSE), 'E2 Allocators'!$B$15:$W$361, MATCH(K$17, 'E2 Allocators'!$B$15:$W$15, 0),FALSE))</f>
        <v>0</v>
      </c>
      <c r="L637" s="2057">
        <f>IF(ISERROR(VLOOKUP(VLOOKUP($A637, 'E4 TB Allocation Details'!$A$18:$L$217, MATCH("Demand ID", 'E4 TB Allocation Details'!$A$18:$L$18, 0),FALSE), 'E2 Allocators'!$B$15:$W$361, MATCH(L$17, 'E2 Allocators'!$B$15:$W$15, 0),FALSE)), 0, VLOOKUP(VLOOKUP($A637, 'E4 TB Allocation Details'!$A$18:$L$217, MATCH("Demand ID", 'E4 TB Allocation Details'!$A$18:$L$18, 0),FALSE), 'E2 Allocators'!$B$15:$W$361, MATCH(L$17, 'E2 Allocators'!$B$15:$W$15, 0),FALSE))</f>
        <v>0</v>
      </c>
      <c r="M637" s="2057">
        <f>IF(ISERROR(VLOOKUP(VLOOKUP($A637, 'E4 TB Allocation Details'!$A$18:$L$217, MATCH("Demand ID", 'E4 TB Allocation Details'!$A$18:$L$18, 0),FALSE), 'E2 Allocators'!$B$15:$W$361, MATCH(M$17, 'E2 Allocators'!$B$15:$W$15, 0),FALSE)), 0, VLOOKUP(VLOOKUP($A637, 'E4 TB Allocation Details'!$A$18:$L$217, MATCH("Demand ID", 'E4 TB Allocation Details'!$A$18:$L$18, 0),FALSE), 'E2 Allocators'!$B$15:$W$361, MATCH(M$17, 'E2 Allocators'!$B$15:$W$15, 0),FALSE))</f>
        <v>0</v>
      </c>
      <c r="N637" s="2057">
        <f>IF(ISERROR(VLOOKUP(VLOOKUP($A637, 'E4 TB Allocation Details'!$A$18:$L$217, MATCH("Demand ID", 'E4 TB Allocation Details'!$A$18:$L$18, 0),FALSE), 'E2 Allocators'!$B$15:$W$361, MATCH(N$17, 'E2 Allocators'!$B$15:$W$15, 0),FALSE)), 0, VLOOKUP(VLOOKUP($A637, 'E4 TB Allocation Details'!$A$18:$L$217, MATCH("Demand ID", 'E4 TB Allocation Details'!$A$18:$L$18, 0),FALSE), 'E2 Allocators'!$B$15:$W$361, MATCH(N$17, 'E2 Allocators'!$B$15:$W$15, 0),FALSE))</f>
        <v>0</v>
      </c>
      <c r="O637" s="2057">
        <f>IF(ISERROR(VLOOKUP(VLOOKUP($A637, 'E4 TB Allocation Details'!$A$18:$L$217, MATCH("Demand ID", 'E4 TB Allocation Details'!$A$18:$L$18, 0),FALSE), 'E2 Allocators'!$B$15:$W$361, MATCH(O$17, 'E2 Allocators'!$B$15:$W$15, 0),FALSE)), 0, VLOOKUP(VLOOKUP($A637, 'E4 TB Allocation Details'!$A$18:$L$217, MATCH("Demand ID", 'E4 TB Allocation Details'!$A$18:$L$18, 0),FALSE), 'E2 Allocators'!$B$15:$W$361, MATCH(O$17, 'E2 Allocators'!$B$15:$W$15, 0),FALSE))</f>
        <v>0</v>
      </c>
      <c r="P637" s="2057">
        <f>IF(ISERROR(VLOOKUP(VLOOKUP($A637, 'E4 TB Allocation Details'!$A$18:$L$217, MATCH("Demand ID", 'E4 TB Allocation Details'!$A$18:$L$18, 0),FALSE), 'E2 Allocators'!$B$15:$W$361, MATCH(P$17, 'E2 Allocators'!$B$15:$W$15, 0),FALSE)), 0, VLOOKUP(VLOOKUP($A637, 'E4 TB Allocation Details'!$A$18:$L$217, MATCH("Demand ID", 'E4 TB Allocation Details'!$A$18:$L$18, 0),FALSE), 'E2 Allocators'!$B$15:$W$361, MATCH(P$17, 'E2 Allocators'!$B$15:$W$15, 0),FALSE))</f>
        <v>0</v>
      </c>
      <c r="Q637" s="2057">
        <f>IF(ISERROR(VLOOKUP(VLOOKUP($A637, 'E4 TB Allocation Details'!$A$18:$L$217, MATCH("Demand ID", 'E4 TB Allocation Details'!$A$18:$L$18, 0),FALSE), 'E2 Allocators'!$B$15:$W$361, MATCH(Q$17, 'E2 Allocators'!$B$15:$W$15, 0),FALSE)), 0, VLOOKUP(VLOOKUP($A637, 'E4 TB Allocation Details'!$A$18:$L$217, MATCH("Demand ID", 'E4 TB Allocation Details'!$A$18:$L$18, 0),FALSE), 'E2 Allocators'!$B$15:$W$361, MATCH(Q$17, 'E2 Allocators'!$B$15:$W$15, 0),FALSE))</f>
        <v>0</v>
      </c>
      <c r="R637" s="2057">
        <f>IF(ISERROR(VLOOKUP(VLOOKUP($A637, 'E4 TB Allocation Details'!$A$18:$L$217, MATCH("Demand ID", 'E4 TB Allocation Details'!$A$18:$L$18, 0),FALSE), 'E2 Allocators'!$B$15:$W$361, MATCH(R$17, 'E2 Allocators'!$B$15:$W$15, 0),FALSE)), 0, VLOOKUP(VLOOKUP($A637, 'E4 TB Allocation Details'!$A$18:$L$217, MATCH("Demand ID", 'E4 TB Allocation Details'!$A$18:$L$18, 0),FALSE), 'E2 Allocators'!$B$15:$W$361, MATCH(R$17, 'E2 Allocators'!$B$15:$W$15, 0),FALSE))</f>
        <v>0</v>
      </c>
      <c r="S637" s="2057">
        <f>IF(ISERROR(VLOOKUP(VLOOKUP($A637, 'E4 TB Allocation Details'!$A$18:$L$217, MATCH("Demand ID", 'E4 TB Allocation Details'!$A$18:$L$18, 0),FALSE), 'E2 Allocators'!$B$15:$W$361, MATCH(S$17, 'E2 Allocators'!$B$15:$W$15, 0),FALSE)), 0, VLOOKUP(VLOOKUP($A637, 'E4 TB Allocation Details'!$A$18:$L$217, MATCH("Demand ID", 'E4 TB Allocation Details'!$A$18:$L$18, 0),FALSE), 'E2 Allocators'!$B$15:$W$361, MATCH(S$17, 'E2 Allocators'!$B$15:$W$15, 0),FALSE))</f>
        <v>0</v>
      </c>
      <c r="T637" s="2057">
        <f>IF(ISERROR(VLOOKUP(VLOOKUP($A637, 'E4 TB Allocation Details'!$A$18:$L$217, MATCH("Demand ID", 'E4 TB Allocation Details'!$A$18:$L$18, 0),FALSE), 'E2 Allocators'!$B$15:$W$361, MATCH(T$17, 'E2 Allocators'!$B$15:$W$15, 0),FALSE)), 0, VLOOKUP(VLOOKUP($A637, 'E4 TB Allocation Details'!$A$18:$L$217, MATCH("Demand ID", 'E4 TB Allocation Details'!$A$18:$L$18, 0),FALSE), 'E2 Allocators'!$B$15:$W$361, MATCH(T$17, 'E2 Allocators'!$B$15:$W$15, 0),FALSE))</f>
        <v>0</v>
      </c>
      <c r="U637" s="2057">
        <f>IF(ISERROR(VLOOKUP(VLOOKUP($A637, 'E4 TB Allocation Details'!$A$18:$L$217, MATCH("Demand ID", 'E4 TB Allocation Details'!$A$18:$L$18, 0),FALSE), 'E2 Allocators'!$B$15:$W$361, MATCH(U$17, 'E2 Allocators'!$B$15:$W$15, 0),FALSE)), 0, VLOOKUP(VLOOKUP($A637, 'E4 TB Allocation Details'!$A$18:$L$217, MATCH("Demand ID", 'E4 TB Allocation Details'!$A$18:$L$18, 0),FALSE), 'E2 Allocators'!$B$15:$W$361, MATCH(U$17, 'E2 Allocators'!$B$15:$W$15, 0),FALSE))</f>
        <v>0</v>
      </c>
      <c r="V637" s="2057">
        <f>IF(ISERROR(VLOOKUP(VLOOKUP($A637, 'E4 TB Allocation Details'!$A$18:$L$217, MATCH("Demand ID", 'E4 TB Allocation Details'!$A$18:$L$18, 0),FALSE), 'E2 Allocators'!$B$15:$W$361, MATCH(V$17, 'E2 Allocators'!$B$15:$W$15, 0),FALSE)), 0, VLOOKUP(VLOOKUP($A637, 'E4 TB Allocation Details'!$A$18:$L$217, MATCH("Demand ID", 'E4 TB Allocation Details'!$A$18:$L$18, 0),FALSE), 'E2 Allocators'!$B$15:$W$361, MATCH(V$17, 'E2 Allocators'!$B$15:$W$15, 0),FALSE))</f>
        <v>0</v>
      </c>
      <c r="W637" s="2057">
        <f>IF(ISERROR(VLOOKUP(VLOOKUP($A637, 'E4 TB Allocation Details'!$A$18:$L$217, MATCH("Demand ID", 'E4 TB Allocation Details'!$A$18:$L$18, 0),FALSE), 'E2 Allocators'!$B$15:$W$361, MATCH(W$17, 'E2 Allocators'!$B$15:$W$15, 0),FALSE)), 0, VLOOKUP(VLOOKUP($A637, 'E4 TB Allocation Details'!$A$18:$L$217, MATCH("Demand ID", 'E4 TB Allocation Details'!$A$18:$L$18, 0),FALSE), 'E2 Allocators'!$B$15:$W$361, MATCH(W$17, 'E2 Allocators'!$B$15:$W$15, 0),FALSE))</f>
        <v>0</v>
      </c>
      <c r="X637" s="2057">
        <f>IF(ISERROR(VLOOKUP(VLOOKUP($A637, 'E4 TB Allocation Details'!$A$18:$L$217, MATCH("Demand ID", 'E4 TB Allocation Details'!$A$18:$L$18, 0),FALSE), 'E2 Allocators'!$B$15:$W$361, MATCH(X$17, 'E2 Allocators'!$B$15:$W$15, 0),FALSE)), 0, VLOOKUP(VLOOKUP($A637, 'E4 TB Allocation Details'!$A$18:$L$217, MATCH("Demand ID", 'E4 TB Allocation Details'!$A$18:$L$18, 0),FALSE), 'E2 Allocators'!$B$15:$W$361, MATCH(X$17, 'E2 Allocators'!$B$15:$W$15, 0),FALSE))</f>
        <v>0</v>
      </c>
      <c r="Y637" s="2057">
        <f>IF(ISERROR(VLOOKUP(VLOOKUP($A637, 'E4 TB Allocation Details'!$A$18:$L$217, MATCH("Demand ID", 'E4 TB Allocation Details'!$A$18:$L$18, 0),FALSE), 'E2 Allocators'!$B$15:$W$361, MATCH(Y$17, 'E2 Allocators'!$B$15:$W$15, 0),FALSE)), 0, VLOOKUP(VLOOKUP($A637, 'E4 TB Allocation Details'!$A$18:$L$217, MATCH("Demand ID", 'E4 TB Allocation Details'!$A$18:$L$18, 0),FALSE), 'E2 Allocators'!$B$15:$W$361, MATCH(Y$17, 'E2 Allocators'!$B$15:$W$15, 0),FALSE))</f>
        <v>0</v>
      </c>
      <c r="Z637" s="2057">
        <f>IF(ISERROR(VLOOKUP(VLOOKUP($A637, 'E4 TB Allocation Details'!$A$18:$L$217, MATCH("Demand ID", 'E4 TB Allocation Details'!$A$18:$L$18, 0),FALSE), 'E2 Allocators'!$B$15:$W$361, MATCH(Z$17, 'E2 Allocators'!$B$15:$W$15, 0),FALSE)), 0, VLOOKUP(VLOOKUP($A637, 'E4 TB Allocation Details'!$A$18:$L$217, MATCH("Demand ID", 'E4 TB Allocation Details'!$A$18:$L$18, 0),FALSE), 'E2 Allocators'!$B$15:$W$361, MATCH(Z$17, 'E2 Allocators'!$B$15:$W$15, 0),FALSE))</f>
        <v>0</v>
      </c>
      <c r="AA637" s="2059">
        <f>SUM(G637:Z637)</f>
        <v>0</v>
      </c>
      <c r="AB637" s="2057">
        <f>IF(ISERROR(VLOOKUP(VLOOKUP($A637, 'E4 TB Allocation Details'!$A$18:$L$217, MATCH("Customer ID", 'E4 TB Allocation Details'!$A$18:$L$18, 0),FALSE), 'E2 Allocators'!$B$15:$W$361, MATCH(AB$17, 'E2 Allocators'!$B$15:$W$15, 0),FALSE)), 0, VLOOKUP(VLOOKUP($A637, 'E4 TB Allocation Details'!$A$18:$L$217, MATCH("Customer ID", 'E4 TB Allocation Details'!$A$18:$L$18, 0),FALSE), 'E2 Allocators'!$B$15:$W$361, MATCH(AB$17, 'E2 Allocators'!$B$15:$W$15, 0),FALSE))</f>
        <v>0.51987994204012</v>
      </c>
      <c r="AC637" s="2057">
        <f>IF(ISERROR(VLOOKUP(VLOOKUP($A637, 'E4 TB Allocation Details'!$A$18:$L$217, MATCH("Customer ID", 'E4 TB Allocation Details'!$A$18:$L$18, 0),FALSE), 'E2 Allocators'!$B$15:$W$361, MATCH(AC$17, 'E2 Allocators'!$B$15:$W$15, 0),FALSE)), 0, VLOOKUP(VLOOKUP($A637, 'E4 TB Allocation Details'!$A$18:$L$217, MATCH("Customer ID", 'E4 TB Allocation Details'!$A$18:$L$18, 0),FALSE), 'E2 Allocators'!$B$15:$W$361, MATCH(AC$17, 'E2 Allocators'!$B$15:$W$15, 0),FALSE))</f>
        <v>0.13168837440328776</v>
      </c>
      <c r="AD637" s="2057">
        <f>IF(ISERROR(VLOOKUP(VLOOKUP($A637, 'E4 TB Allocation Details'!$A$18:$L$217, MATCH("Customer ID", 'E4 TB Allocation Details'!$A$18:$L$18, 0),FALSE), 'E2 Allocators'!$B$15:$W$361, MATCH(AD$17, 'E2 Allocators'!$B$15:$W$15, 0),FALSE)), 0, VLOOKUP(VLOOKUP($A637, 'E4 TB Allocation Details'!$A$18:$L$217, MATCH("Customer ID", 'E4 TB Allocation Details'!$A$18:$L$18, 0),FALSE), 'E2 Allocators'!$B$15:$W$361, MATCH(AD$17, 'E2 Allocators'!$B$15:$W$15, 0),FALSE))</f>
        <v>0.15740462355811491</v>
      </c>
      <c r="AE637" s="2057">
        <f>IF(ISERROR(VLOOKUP(VLOOKUP($A637, 'E4 TB Allocation Details'!$A$18:$L$217, MATCH("Customer ID", 'E4 TB Allocation Details'!$A$18:$L$18, 0),FALSE), 'E2 Allocators'!$B$15:$W$361, MATCH(AE$17, 'E2 Allocators'!$B$15:$W$15, 0),FALSE)), 0, VLOOKUP(VLOOKUP($A637, 'E4 TB Allocation Details'!$A$18:$L$217, MATCH("Customer ID", 'E4 TB Allocation Details'!$A$18:$L$18, 0),FALSE), 'E2 Allocators'!$B$15:$W$361, MATCH(AE$17, 'E2 Allocators'!$B$15:$W$15, 0),FALSE))</f>
        <v>0</v>
      </c>
      <c r="AF637" s="2057">
        <f>IF(ISERROR(VLOOKUP(VLOOKUP($A637, 'E4 TB Allocation Details'!$A$18:$L$217, MATCH("Customer ID", 'E4 TB Allocation Details'!$A$18:$L$18, 0),FALSE), 'E2 Allocators'!$B$15:$W$361, MATCH(AF$17, 'E2 Allocators'!$B$15:$W$15, 0),FALSE)), 0, VLOOKUP(VLOOKUP($A637, 'E4 TB Allocation Details'!$A$18:$L$217, MATCH("Customer ID", 'E4 TB Allocation Details'!$A$18:$L$18, 0),FALSE), 'E2 Allocators'!$B$15:$W$361, MATCH(AF$17, 'E2 Allocators'!$B$15:$W$15, 0),FALSE))</f>
        <v>5.8301558993680808E-2</v>
      </c>
      <c r="AG637" s="2057">
        <f>IF(ISERROR(VLOOKUP(VLOOKUP($A637, 'E4 TB Allocation Details'!$A$18:$L$217, MATCH("Customer ID", 'E4 TB Allocation Details'!$A$18:$L$18, 0),FALSE), 'E2 Allocators'!$B$15:$W$361, MATCH(AG$17, 'E2 Allocators'!$B$15:$W$15, 0),FALSE)), 0, VLOOKUP(VLOOKUP($A637, 'E4 TB Allocation Details'!$A$18:$L$217, MATCH("Customer ID", 'E4 TB Allocation Details'!$A$18:$L$18, 0),FALSE), 'E2 Allocators'!$B$15:$W$361, MATCH(AG$17, 'E2 Allocators'!$B$15:$W$15, 0),FALSE))</f>
        <v>7.6597911388307405E-2</v>
      </c>
      <c r="AH637" s="2057">
        <f>IF(ISERROR(VLOOKUP(VLOOKUP($A637, 'E4 TB Allocation Details'!$A$18:$L$217, MATCH("Customer ID", 'E4 TB Allocation Details'!$A$18:$L$18, 0),FALSE), 'E2 Allocators'!$B$15:$W$361, MATCH(AH$17, 'E2 Allocators'!$B$15:$W$15, 0),FALSE)), 0, VLOOKUP(VLOOKUP($A637, 'E4 TB Allocation Details'!$A$18:$L$217, MATCH("Customer ID", 'E4 TB Allocation Details'!$A$18:$L$18, 0),FALSE), 'E2 Allocators'!$B$15:$W$361, MATCH(AH$17, 'E2 Allocators'!$B$15:$W$15, 0),FALSE))</f>
        <v>5.0215925370355907E-2</v>
      </c>
      <c r="AI637" s="2057">
        <f>IF(ISERROR(VLOOKUP(VLOOKUP($A637, 'E4 TB Allocation Details'!$A$18:$L$217, MATCH("Customer ID", 'E4 TB Allocation Details'!$A$18:$L$18, 0),FALSE), 'E2 Allocators'!$B$15:$W$361, MATCH(AI$17, 'E2 Allocators'!$B$15:$W$15, 0),FALSE)), 0, VLOOKUP(VLOOKUP($A637, 'E4 TB Allocation Details'!$A$18:$L$217, MATCH("Customer ID", 'E4 TB Allocation Details'!$A$18:$L$18, 0),FALSE), 'E2 Allocators'!$B$15:$W$361, MATCH(AI$17, 'E2 Allocators'!$B$15:$W$15, 0),FALSE))</f>
        <v>3.1727390683375196E-3</v>
      </c>
      <c r="AJ637" s="2057">
        <f>IF(ISERROR(VLOOKUP(VLOOKUP($A637, 'E4 TB Allocation Details'!$A$18:$L$217, MATCH("Customer ID", 'E4 TB Allocation Details'!$A$18:$L$18, 0),FALSE), 'E2 Allocators'!$B$15:$W$361, MATCH(AJ$17, 'E2 Allocators'!$B$15:$W$15, 0),FALSE)), 0, VLOOKUP(VLOOKUP($A637, 'E4 TB Allocation Details'!$A$18:$L$217, MATCH("Customer ID", 'E4 TB Allocation Details'!$A$18:$L$18, 0),FALSE), 'E2 Allocators'!$B$15:$W$361, MATCH(AJ$17, 'E2 Allocators'!$B$15:$W$15, 0),FALSE))</f>
        <v>2.7389251777955531E-3</v>
      </c>
      <c r="AK637" s="2057">
        <f>IF(ISERROR(VLOOKUP(VLOOKUP($A637, 'E4 TB Allocation Details'!$A$18:$L$217, MATCH("Customer ID", 'E4 TB Allocation Details'!$A$18:$L$18, 0),FALSE), 'E2 Allocators'!$B$15:$W$361, MATCH(AK$17, 'E2 Allocators'!$B$15:$W$15, 0),FALSE)), 0, VLOOKUP(VLOOKUP($A637, 'E4 TB Allocation Details'!$A$18:$L$217, MATCH("Customer ID", 'E4 TB Allocation Details'!$A$18:$L$18, 0),FALSE), 'E2 Allocators'!$B$15:$W$361, MATCH(AK$17, 'E2 Allocators'!$B$15:$W$15, 0),FALSE))</f>
        <v>0</v>
      </c>
      <c r="AL637" s="2057">
        <f>IF(ISERROR(VLOOKUP(VLOOKUP($A637, 'E4 TB Allocation Details'!$A$18:$L$217, MATCH("Customer ID", 'E4 TB Allocation Details'!$A$18:$L$18, 0),FALSE), 'E2 Allocators'!$B$15:$W$361, MATCH(AL$17, 'E2 Allocators'!$B$15:$W$15, 0),FALSE)), 0, VLOOKUP(VLOOKUP($A637, 'E4 TB Allocation Details'!$A$18:$L$217, MATCH("Customer ID", 'E4 TB Allocation Details'!$A$18:$L$18, 0),FALSE), 'E2 Allocators'!$B$15:$W$361, MATCH(AL$17, 'E2 Allocators'!$B$15:$W$15, 0),FALSE))</f>
        <v>0</v>
      </c>
      <c r="AM637" s="2057">
        <f>IF(ISERROR(VLOOKUP(VLOOKUP($A637, 'E4 TB Allocation Details'!$A$18:$L$217, MATCH("Customer ID", 'E4 TB Allocation Details'!$A$18:$L$18, 0),FALSE), 'E2 Allocators'!$B$15:$W$361, MATCH(AM$17, 'E2 Allocators'!$B$15:$W$15, 0),FALSE)), 0, VLOOKUP(VLOOKUP($A637, 'E4 TB Allocation Details'!$A$18:$L$217, MATCH("Customer ID", 'E4 TB Allocation Details'!$A$18:$L$18, 0),FALSE), 'E2 Allocators'!$B$15:$W$361, MATCH(AM$17, 'E2 Allocators'!$B$15:$W$15, 0),FALSE))</f>
        <v>0</v>
      </c>
      <c r="AN637" s="2057">
        <f>IF(ISERROR(VLOOKUP(VLOOKUP($A637, 'E4 TB Allocation Details'!$A$18:$L$217, MATCH("Customer ID", 'E4 TB Allocation Details'!$A$18:$L$18, 0),FALSE), 'E2 Allocators'!$B$15:$W$361, MATCH(AN$17, 'E2 Allocators'!$B$15:$W$15, 0),FALSE)), 0, VLOOKUP(VLOOKUP($A637, 'E4 TB Allocation Details'!$A$18:$L$217, MATCH("Customer ID", 'E4 TB Allocation Details'!$A$18:$L$18, 0),FALSE), 'E2 Allocators'!$B$15:$W$361, MATCH(AN$17, 'E2 Allocators'!$B$15:$W$15, 0),FALSE))</f>
        <v>0</v>
      </c>
      <c r="AO637" s="2057">
        <f>IF(ISERROR(VLOOKUP(VLOOKUP($A637, 'E4 TB Allocation Details'!$A$18:$L$217, MATCH("Customer ID", 'E4 TB Allocation Details'!$A$18:$L$18, 0),FALSE), 'E2 Allocators'!$B$15:$W$361, MATCH(AO$17, 'E2 Allocators'!$B$15:$W$15, 0),FALSE)), 0, VLOOKUP(VLOOKUP($A637, 'E4 TB Allocation Details'!$A$18:$L$217, MATCH("Customer ID", 'E4 TB Allocation Details'!$A$18:$L$18, 0),FALSE), 'E2 Allocators'!$B$15:$W$361, MATCH(AO$17, 'E2 Allocators'!$B$15:$W$15, 0),FALSE))</f>
        <v>0</v>
      </c>
      <c r="AP637" s="2057">
        <f>IF(ISERROR(VLOOKUP(VLOOKUP($A637, 'E4 TB Allocation Details'!$A$18:$L$217, MATCH("Customer ID", 'E4 TB Allocation Details'!$A$18:$L$18, 0),FALSE), 'E2 Allocators'!$B$15:$W$361, MATCH(AP$17, 'E2 Allocators'!$B$15:$W$15, 0),FALSE)), 0, VLOOKUP(VLOOKUP($A637, 'E4 TB Allocation Details'!$A$18:$L$217, MATCH("Customer ID", 'E4 TB Allocation Details'!$A$18:$L$18, 0),FALSE), 'E2 Allocators'!$B$15:$W$361, MATCH(AP$17, 'E2 Allocators'!$B$15:$W$15, 0),FALSE))</f>
        <v>0</v>
      </c>
      <c r="AQ637" s="2057">
        <f>IF(ISERROR(VLOOKUP(VLOOKUP($A637, 'E4 TB Allocation Details'!$A$18:$L$217, MATCH("Customer ID", 'E4 TB Allocation Details'!$A$18:$L$18, 0),FALSE), 'E2 Allocators'!$B$15:$W$361, MATCH(AQ$17, 'E2 Allocators'!$B$15:$W$15, 0),FALSE)), 0, VLOOKUP(VLOOKUP($A637, 'E4 TB Allocation Details'!$A$18:$L$217, MATCH("Customer ID", 'E4 TB Allocation Details'!$A$18:$L$18, 0),FALSE), 'E2 Allocators'!$B$15:$W$361, MATCH(AQ$17, 'E2 Allocators'!$B$15:$W$15, 0),FALSE))</f>
        <v>0</v>
      </c>
      <c r="AR637" s="2057">
        <f>IF(ISERROR(VLOOKUP(VLOOKUP($A637, 'E4 TB Allocation Details'!$A$18:$L$217, MATCH("Customer ID", 'E4 TB Allocation Details'!$A$18:$L$18, 0),FALSE), 'E2 Allocators'!$B$15:$W$361, MATCH(AR$17, 'E2 Allocators'!$B$15:$W$15, 0),FALSE)), 0, VLOOKUP(VLOOKUP($A637, 'E4 TB Allocation Details'!$A$18:$L$217, MATCH("Customer ID", 'E4 TB Allocation Details'!$A$18:$L$18, 0),FALSE), 'E2 Allocators'!$B$15:$W$361, MATCH(AR$17, 'E2 Allocators'!$B$15:$W$15, 0),FALSE))</f>
        <v>0</v>
      </c>
      <c r="AS637" s="2057">
        <f>IF(ISERROR(VLOOKUP(VLOOKUP($A637, 'E4 TB Allocation Details'!$A$18:$L$217, MATCH("Customer ID", 'E4 TB Allocation Details'!$A$18:$L$18, 0),FALSE), 'E2 Allocators'!$B$15:$W$361, MATCH(AS$17, 'E2 Allocators'!$B$15:$W$15, 0),FALSE)), 0, VLOOKUP(VLOOKUP($A637, 'E4 TB Allocation Details'!$A$18:$L$217, MATCH("Customer ID", 'E4 TB Allocation Details'!$A$18:$L$18, 0),FALSE), 'E2 Allocators'!$B$15:$W$361, MATCH(AS$17, 'E2 Allocators'!$B$15:$W$15, 0),FALSE))</f>
        <v>0</v>
      </c>
      <c r="AT637" s="2057">
        <f>IF(ISERROR(VLOOKUP(VLOOKUP($A637, 'E4 TB Allocation Details'!$A$18:$L$217, MATCH("Customer ID", 'E4 TB Allocation Details'!$A$18:$L$18, 0),FALSE), 'E2 Allocators'!$B$15:$W$361, MATCH(AT$17, 'E2 Allocators'!$B$15:$W$15, 0),FALSE)), 0, VLOOKUP(VLOOKUP($A637, 'E4 TB Allocation Details'!$A$18:$L$217, MATCH("Customer ID", 'E4 TB Allocation Details'!$A$18:$L$18, 0),FALSE), 'E2 Allocators'!$B$15:$W$361, MATCH(AT$17, 'E2 Allocators'!$B$15:$W$15, 0),FALSE))</f>
        <v>0</v>
      </c>
      <c r="AU637" s="2057">
        <f>IF(ISERROR(VLOOKUP(VLOOKUP($A637, 'E4 TB Allocation Details'!$A$18:$L$217, MATCH("Customer ID", 'E4 TB Allocation Details'!$A$18:$L$18, 0),FALSE), 'E2 Allocators'!$B$15:$W$361, MATCH(AU$17, 'E2 Allocators'!$B$15:$W$15, 0),FALSE)), 0, VLOOKUP(VLOOKUP($A637, 'E4 TB Allocation Details'!$A$18:$L$217, MATCH("Customer ID", 'E4 TB Allocation Details'!$A$18:$L$18, 0),FALSE), 'E2 Allocators'!$B$15:$W$361, MATCH(AU$17, 'E2 Allocators'!$B$15:$W$15, 0),FALSE))</f>
        <v>0</v>
      </c>
      <c r="AV637" s="2059">
        <f>SUM(AB637:AU637)</f>
        <v>0.99999999999999978</v>
      </c>
      <c r="AW637" s="2060"/>
      <c r="AX637" s="2060"/>
      <c r="AY637" s="2060"/>
      <c r="AZ637" s="2060"/>
      <c r="BA637" s="2060"/>
      <c r="BB637" s="2060"/>
      <c r="BC637" s="2060"/>
      <c r="BD637" s="2060"/>
      <c r="BE637" s="1259"/>
      <c r="BF637" s="1259"/>
      <c r="BG637" s="1259"/>
      <c r="BH637" s="1259"/>
      <c r="BI637" s="1259"/>
      <c r="BJ637" s="1259"/>
      <c r="BK637" s="1259"/>
      <c r="BL637" s="1259"/>
      <c r="BM637" s="1259"/>
      <c r="BN637" s="1259"/>
      <c r="BO637" s="1259"/>
      <c r="BP637" s="1259"/>
      <c r="BQ637" s="1260"/>
    </row>
    <row r="638" spans="1:69" s="234" customFormat="1" ht="12.75" x14ac:dyDescent="0.2">
      <c r="A638" s="1264" t="s">
        <v>564</v>
      </c>
      <c r="B638" s="1264"/>
      <c r="C638" s="1265"/>
      <c r="D638" s="1266"/>
      <c r="E638" s="1266"/>
      <c r="F638" s="1259"/>
      <c r="G638" s="1259"/>
      <c r="H638" s="1259"/>
      <c r="I638" s="1259"/>
      <c r="J638" s="1259"/>
      <c r="K638" s="1259"/>
      <c r="L638" s="1259"/>
      <c r="M638" s="1259"/>
      <c r="N638" s="1259"/>
      <c r="O638" s="1259"/>
      <c r="P638" s="1259"/>
      <c r="Q638" s="1259"/>
      <c r="R638" s="1259"/>
      <c r="S638" s="1259"/>
      <c r="T638" s="1259"/>
      <c r="U638" s="1259"/>
      <c r="V638" s="1259"/>
      <c r="W638" s="1259"/>
      <c r="X638" s="1259"/>
      <c r="Y638" s="1259"/>
      <c r="Z638" s="1259"/>
      <c r="AA638" s="1259"/>
      <c r="AB638" s="1259"/>
      <c r="AC638" s="1259"/>
      <c r="AD638" s="1259"/>
      <c r="AE638" s="1259"/>
      <c r="AF638" s="1259"/>
      <c r="AG638" s="1259"/>
      <c r="AH638" s="1259"/>
      <c r="AI638" s="1259"/>
      <c r="AJ638" s="1259"/>
      <c r="AK638" s="1259"/>
      <c r="AL638" s="1259"/>
      <c r="AM638" s="1259"/>
      <c r="AN638" s="1259"/>
      <c r="AO638" s="1259"/>
      <c r="AP638" s="1259"/>
      <c r="AQ638" s="1259"/>
      <c r="AR638" s="1259"/>
      <c r="AS638" s="1259"/>
      <c r="AT638" s="1259"/>
      <c r="AU638" s="1259"/>
      <c r="AV638" s="1259"/>
      <c r="AW638" s="1259"/>
      <c r="AX638" s="1259"/>
      <c r="AY638" s="1259"/>
      <c r="AZ638" s="1259"/>
      <c r="BA638" s="1259"/>
      <c r="BB638" s="1259"/>
      <c r="BC638" s="1259"/>
      <c r="BD638" s="1259"/>
      <c r="BE638" s="1259"/>
      <c r="BF638" s="1259"/>
      <c r="BG638" s="1259"/>
      <c r="BH638" s="1259"/>
      <c r="BI638" s="1259"/>
      <c r="BJ638" s="1259"/>
      <c r="BK638" s="1259"/>
      <c r="BL638" s="1259"/>
      <c r="BM638" s="1259"/>
      <c r="BN638" s="1259"/>
      <c r="BO638" s="1259"/>
      <c r="BP638" s="1259"/>
      <c r="BQ638" s="1260"/>
    </row>
    <row r="639" spans="1:69" s="234" customFormat="1" ht="12.75" x14ac:dyDescent="0.2">
      <c r="A639" s="1267">
        <v>1905</v>
      </c>
      <c r="B639" s="1254" t="s">
        <v>285</v>
      </c>
      <c r="C639" s="1255">
        <v>1</v>
      </c>
      <c r="D639" s="1259"/>
      <c r="E639" s="1259"/>
      <c r="F639" s="1259"/>
      <c r="G639" s="1259"/>
      <c r="H639" s="1259"/>
      <c r="I639" s="1259"/>
      <c r="J639" s="1259"/>
      <c r="K639" s="1259"/>
      <c r="L639" s="1259"/>
      <c r="M639" s="1259"/>
      <c r="N639" s="1259"/>
      <c r="O639" s="1259"/>
      <c r="P639" s="1259"/>
      <c r="Q639" s="1259"/>
      <c r="R639" s="1259"/>
      <c r="S639" s="1259"/>
      <c r="T639" s="1259"/>
      <c r="U639" s="1259"/>
      <c r="V639" s="1259"/>
      <c r="W639" s="1259"/>
      <c r="X639" s="1259"/>
      <c r="Y639" s="1259"/>
      <c r="Z639" s="1259"/>
      <c r="AA639" s="1259"/>
      <c r="AB639" s="1259" t="str">
        <f>VLOOKUP($A637, 'E4 TB Allocation Details'!$A$18:$L$217, MATCH("Customer ID", 'E4 TB Allocation Details'!$A$18:$L$18, 0),FALSE)</f>
        <v>PP&amp;E</v>
      </c>
      <c r="AC639" s="1259" t="str">
        <f>VLOOKUP($A637, 'E4 TB Allocation Details'!$A$18:$L$217, MATCH("Customer ID", 'E4 TB Allocation Details'!$A$18:$L$18, 0),FALSE)</f>
        <v>PP&amp;E</v>
      </c>
      <c r="AD639" s="1259" t="str">
        <f>VLOOKUP($A637, 'E4 TB Allocation Details'!$A$18:$L$217, MATCH("Customer ID", 'E4 TB Allocation Details'!$A$18:$L$18, 0),FALSE)</f>
        <v>PP&amp;E</v>
      </c>
      <c r="AE639" s="1259" t="str">
        <f>VLOOKUP($A637, 'E4 TB Allocation Details'!$A$18:$L$217, MATCH("Customer ID", 'E4 TB Allocation Details'!$A$18:$L$18, 0),FALSE)</f>
        <v>PP&amp;E</v>
      </c>
      <c r="AF639" s="1259" t="str">
        <f>VLOOKUP($A637, 'E4 TB Allocation Details'!$A$18:$L$217, MATCH("Customer ID", 'E4 TB Allocation Details'!$A$18:$L$18, 0),FALSE)</f>
        <v>PP&amp;E</v>
      </c>
      <c r="AG639" s="1259" t="str">
        <f>VLOOKUP($A637, 'E4 TB Allocation Details'!$A$18:$L$217, MATCH("Customer ID", 'E4 TB Allocation Details'!$A$18:$L$18, 0),FALSE)</f>
        <v>PP&amp;E</v>
      </c>
      <c r="AH639" s="1259" t="str">
        <f>VLOOKUP($A637, 'E4 TB Allocation Details'!$A$18:$L$217, MATCH("Customer ID", 'E4 TB Allocation Details'!$A$18:$L$18, 0),FALSE)</f>
        <v>PP&amp;E</v>
      </c>
      <c r="AI639" s="1259" t="str">
        <f>VLOOKUP($A637, 'E4 TB Allocation Details'!$A$18:$L$217, MATCH("Customer ID", 'E4 TB Allocation Details'!$A$18:$L$18, 0),FALSE)</f>
        <v>PP&amp;E</v>
      </c>
      <c r="AJ639" s="1259" t="str">
        <f>VLOOKUP($A637, 'E4 TB Allocation Details'!$A$18:$L$217, MATCH("Customer ID", 'E4 TB Allocation Details'!$A$18:$L$18, 0),FALSE)</f>
        <v>PP&amp;E</v>
      </c>
      <c r="AK639" s="1259" t="str">
        <f>VLOOKUP($A637, 'E4 TB Allocation Details'!$A$18:$L$217, MATCH("Customer ID", 'E4 TB Allocation Details'!$A$18:$L$18, 0),FALSE)</f>
        <v>PP&amp;E</v>
      </c>
      <c r="AL639" s="1259" t="str">
        <f>VLOOKUP($A637, 'E4 TB Allocation Details'!$A$18:$L$217, MATCH("Customer ID", 'E4 TB Allocation Details'!$A$18:$L$18, 0),FALSE)</f>
        <v>PP&amp;E</v>
      </c>
      <c r="AM639" s="1259" t="str">
        <f>VLOOKUP($A637, 'E4 TB Allocation Details'!$A$18:$L$217, MATCH("Customer ID", 'E4 TB Allocation Details'!$A$18:$L$18, 0),FALSE)</f>
        <v>PP&amp;E</v>
      </c>
      <c r="AN639" s="1259" t="str">
        <f>VLOOKUP($A637, 'E4 TB Allocation Details'!$A$18:$L$217, MATCH("Customer ID", 'E4 TB Allocation Details'!$A$18:$L$18, 0),FALSE)</f>
        <v>PP&amp;E</v>
      </c>
      <c r="AO639" s="1259" t="str">
        <f>VLOOKUP($A637, 'E4 TB Allocation Details'!$A$18:$L$217, MATCH("Customer ID", 'E4 TB Allocation Details'!$A$18:$L$18, 0),FALSE)</f>
        <v>PP&amp;E</v>
      </c>
      <c r="AP639" s="1259" t="str">
        <f>VLOOKUP($A637, 'E4 TB Allocation Details'!$A$18:$L$217, MATCH("Customer ID", 'E4 TB Allocation Details'!$A$18:$L$18, 0),FALSE)</f>
        <v>PP&amp;E</v>
      </c>
      <c r="AQ639" s="1259" t="str">
        <f>VLOOKUP($A637, 'E4 TB Allocation Details'!$A$18:$L$217, MATCH("Customer ID", 'E4 TB Allocation Details'!$A$18:$L$18, 0),FALSE)</f>
        <v>PP&amp;E</v>
      </c>
      <c r="AR639" s="1259" t="str">
        <f>VLOOKUP($A637, 'E4 TB Allocation Details'!$A$18:$L$217, MATCH("Customer ID", 'E4 TB Allocation Details'!$A$18:$L$18, 0),FALSE)</f>
        <v>PP&amp;E</v>
      </c>
      <c r="AS639" s="1259" t="str">
        <f>VLOOKUP($A637, 'E4 TB Allocation Details'!$A$18:$L$217, MATCH("Customer ID", 'E4 TB Allocation Details'!$A$18:$L$18, 0),FALSE)</f>
        <v>PP&amp;E</v>
      </c>
      <c r="AT639" s="1259" t="str">
        <f>VLOOKUP($A637, 'E4 TB Allocation Details'!$A$18:$L$217, MATCH("Customer ID", 'E4 TB Allocation Details'!$A$18:$L$18, 0),FALSE)</f>
        <v>PP&amp;E</v>
      </c>
      <c r="AU639" s="1259" t="str">
        <f>VLOOKUP($A637, 'E4 TB Allocation Details'!$A$18:$L$217, MATCH("Customer ID", 'E4 TB Allocation Details'!$A$18:$L$18, 0),FALSE)</f>
        <v>PP&amp;E</v>
      </c>
      <c r="AV639" s="1259"/>
      <c r="AW639" s="1256">
        <f>IF(ISERROR(VLOOKUP(VLOOKUP($A639, 'E4 TB Allocation Details'!$A$18:$L$217, MATCH("A &amp; G ID", 'E4 TB Allocation Details'!$A$18:$L$18, 0),FALSE), 'E2 Allocators'!$B$15:$W$361, MATCH(AW$17, 'E2 Allocators'!$B$15:$W$15, 0),FALSE)), 0, VLOOKUP(VLOOKUP($A639, 'E4 TB Allocation Details'!$A$18:$L$217, MATCH("A &amp; G ID", 'E4 TB Allocation Details'!$A$18:$L$18, 0),FALSE), 'E2 Allocators'!$B$15:$W$361, MATCH(AW$17, 'E2 Allocators'!$B$15:$W$15, 0),FALSE))</f>
        <v>0.52110184498815493</v>
      </c>
      <c r="AX639" s="1256">
        <f>IF(ISERROR(VLOOKUP(VLOOKUP($A639, 'E4 TB Allocation Details'!$A$18:$L$217, MATCH("A &amp; G ID", 'E4 TB Allocation Details'!$A$18:$L$18, 0),FALSE), 'E2 Allocators'!$B$15:$W$361, MATCH(AX$17, 'E2 Allocators'!$B$15:$W$15, 0),FALSE)), 0, VLOOKUP(VLOOKUP($A639, 'E4 TB Allocation Details'!$A$18:$L$217, MATCH("A &amp; G ID", 'E4 TB Allocation Details'!$A$18:$L$18, 0),FALSE), 'E2 Allocators'!$B$15:$W$361, MATCH(AX$17, 'E2 Allocators'!$B$15:$W$15, 0),FALSE))</f>
        <v>0.1313409461504895</v>
      </c>
      <c r="AY639" s="1256">
        <f>IF(ISERROR(VLOOKUP(VLOOKUP($A639, 'E4 TB Allocation Details'!$A$18:$L$217, MATCH("A &amp; G ID", 'E4 TB Allocation Details'!$A$18:$L$18, 0),FALSE), 'E2 Allocators'!$B$15:$W$361, MATCH(AY$17, 'E2 Allocators'!$B$15:$W$15, 0),FALSE)), 0, VLOOKUP(VLOOKUP($A639, 'E4 TB Allocation Details'!$A$18:$L$217, MATCH("A &amp; G ID", 'E4 TB Allocation Details'!$A$18:$L$18, 0),FALSE), 'E2 Allocators'!$B$15:$W$361, MATCH(AY$17, 'E2 Allocators'!$B$15:$W$15, 0),FALSE))</f>
        <v>0.15775444860844171</v>
      </c>
      <c r="AZ639" s="1256">
        <f>IF(ISERROR(VLOOKUP(VLOOKUP($A639, 'E4 TB Allocation Details'!$A$18:$L$217, MATCH("A &amp; G ID", 'E4 TB Allocation Details'!$A$18:$L$18, 0),FALSE), 'E2 Allocators'!$B$15:$W$361, MATCH(AZ$17, 'E2 Allocators'!$B$15:$W$15, 0),FALSE)), 0, VLOOKUP(VLOOKUP($A639, 'E4 TB Allocation Details'!$A$18:$L$217, MATCH("A &amp; G ID", 'E4 TB Allocation Details'!$A$18:$L$18, 0),FALSE), 'E2 Allocators'!$B$15:$W$361, MATCH(AZ$17, 'E2 Allocators'!$B$15:$W$15, 0),FALSE))</f>
        <v>0</v>
      </c>
      <c r="BA639" s="1256">
        <f>IF(ISERROR(VLOOKUP(VLOOKUP($A639, 'E4 TB Allocation Details'!$A$18:$L$217, MATCH("A &amp; G ID", 'E4 TB Allocation Details'!$A$18:$L$18, 0),FALSE), 'E2 Allocators'!$B$15:$W$361, MATCH(BA$17, 'E2 Allocators'!$B$15:$W$15, 0),FALSE)), 0, VLOOKUP(VLOOKUP($A639, 'E4 TB Allocation Details'!$A$18:$L$217, MATCH("A &amp; G ID", 'E4 TB Allocation Details'!$A$18:$L$18, 0),FALSE), 'E2 Allocators'!$B$15:$W$361, MATCH(BA$17, 'E2 Allocators'!$B$15:$W$15, 0),FALSE))</f>
        <v>5.7708759913127378E-2</v>
      </c>
      <c r="BB639" s="1256">
        <f>IF(ISERROR(VLOOKUP(VLOOKUP($A639, 'E4 TB Allocation Details'!$A$18:$L$217, MATCH("A &amp; G ID", 'E4 TB Allocation Details'!$A$18:$L$18, 0),FALSE), 'E2 Allocators'!$B$15:$W$361, MATCH(BB$17, 'E2 Allocators'!$B$15:$W$15, 0),FALSE)), 0, VLOOKUP(VLOOKUP($A639, 'E4 TB Allocation Details'!$A$18:$L$217, MATCH("A &amp; G ID", 'E4 TB Allocation Details'!$A$18:$L$18, 0),FALSE), 'E2 Allocators'!$B$15:$W$361, MATCH(BB$17, 'E2 Allocators'!$B$15:$W$15, 0),FALSE))</f>
        <v>7.5666806777500456E-2</v>
      </c>
      <c r="BC639" s="1256">
        <f>IF(ISERROR(VLOOKUP(VLOOKUP($A639, 'E4 TB Allocation Details'!$A$18:$L$217, MATCH("A &amp; G ID", 'E4 TB Allocation Details'!$A$18:$L$18, 0),FALSE), 'E2 Allocators'!$B$15:$W$361, MATCH(BC$17, 'E2 Allocators'!$B$15:$W$15, 0),FALSE)), 0, VLOOKUP(VLOOKUP($A639, 'E4 TB Allocation Details'!$A$18:$L$217, MATCH("A &amp; G ID", 'E4 TB Allocation Details'!$A$18:$L$18, 0),FALSE), 'E2 Allocators'!$B$15:$W$361, MATCH(BC$17, 'E2 Allocators'!$B$15:$W$15, 0),FALSE))</f>
        <v>5.0486820291900263E-2</v>
      </c>
      <c r="BD639" s="1256">
        <f>IF(ISERROR(VLOOKUP(VLOOKUP($A639, 'E4 TB Allocation Details'!$A$18:$L$217, MATCH("A &amp; G ID", 'E4 TB Allocation Details'!$A$18:$L$18, 0),FALSE), 'E2 Allocators'!$B$15:$W$361, MATCH(BD$17, 'E2 Allocators'!$B$15:$W$15, 0),FALSE)), 0, VLOOKUP(VLOOKUP($A639, 'E4 TB Allocation Details'!$A$18:$L$217, MATCH("A &amp; G ID", 'E4 TB Allocation Details'!$A$18:$L$18, 0),FALSE), 'E2 Allocators'!$B$15:$W$361, MATCH(BD$17, 'E2 Allocators'!$B$15:$W$15, 0),FALSE))</f>
        <v>3.1898943092310123E-3</v>
      </c>
      <c r="BE639" s="1256">
        <f>IF(ISERROR(VLOOKUP(VLOOKUP($A639, 'E4 TB Allocation Details'!$A$18:$L$217, MATCH("A &amp; G ID", 'E4 TB Allocation Details'!$A$18:$L$18, 0),FALSE), 'E2 Allocators'!$B$15:$W$361, MATCH(BE$17, 'E2 Allocators'!$B$15:$W$15, 0),FALSE)), 0, VLOOKUP(VLOOKUP($A639, 'E4 TB Allocation Details'!$A$18:$L$217, MATCH("A &amp; G ID", 'E4 TB Allocation Details'!$A$18:$L$18, 0),FALSE), 'E2 Allocators'!$B$15:$W$361, MATCH(BE$17, 'E2 Allocators'!$B$15:$W$15, 0),FALSE))</f>
        <v>2.7504789611546379E-3</v>
      </c>
      <c r="BF639" s="1256">
        <f>IF(ISERROR(VLOOKUP(VLOOKUP($A639, 'E4 TB Allocation Details'!$A$18:$L$217, MATCH("A &amp; G ID", 'E4 TB Allocation Details'!$A$18:$L$18, 0),FALSE), 'E2 Allocators'!$B$15:$W$361, MATCH(BF$17, 'E2 Allocators'!$B$15:$W$15, 0),FALSE)), 0, VLOOKUP(VLOOKUP($A639, 'E4 TB Allocation Details'!$A$18:$L$217, MATCH("A &amp; G ID", 'E4 TB Allocation Details'!$A$18:$L$18, 0),FALSE), 'E2 Allocators'!$B$15:$W$361, MATCH(BF$17, 'E2 Allocators'!$B$15:$W$15, 0),FALSE))</f>
        <v>0</v>
      </c>
      <c r="BG639" s="1256">
        <f>IF(ISERROR(VLOOKUP(VLOOKUP($A639, 'E4 TB Allocation Details'!$A$18:$L$217, MATCH("A &amp; G ID", 'E4 TB Allocation Details'!$A$18:$L$18, 0),FALSE), 'E2 Allocators'!$B$15:$W$361, MATCH(BG$17, 'E2 Allocators'!$B$15:$W$15, 0),FALSE)), 0, VLOOKUP(VLOOKUP($A639, 'E4 TB Allocation Details'!$A$18:$L$217, MATCH("A &amp; G ID", 'E4 TB Allocation Details'!$A$18:$L$18, 0),FALSE), 'E2 Allocators'!$B$15:$W$361, MATCH(BG$17, 'E2 Allocators'!$B$15:$W$15, 0),FALSE))</f>
        <v>0</v>
      </c>
      <c r="BH639" s="1256">
        <f>IF(ISERROR(VLOOKUP(VLOOKUP($A639, 'E4 TB Allocation Details'!$A$18:$L$217, MATCH("A &amp; G ID", 'E4 TB Allocation Details'!$A$18:$L$18, 0),FALSE), 'E2 Allocators'!$B$15:$W$361, MATCH(BH$17, 'E2 Allocators'!$B$15:$W$15, 0),FALSE)), 0, VLOOKUP(VLOOKUP($A639, 'E4 TB Allocation Details'!$A$18:$L$217, MATCH("A &amp; G ID", 'E4 TB Allocation Details'!$A$18:$L$18, 0),FALSE), 'E2 Allocators'!$B$15:$W$361, MATCH(BH$17, 'E2 Allocators'!$B$15:$W$15, 0),FALSE))</f>
        <v>0</v>
      </c>
      <c r="BI639" s="1256">
        <f>IF(ISERROR(VLOOKUP(VLOOKUP($A639, 'E4 TB Allocation Details'!$A$18:$L$217, MATCH("A &amp; G ID", 'E4 TB Allocation Details'!$A$18:$L$18, 0),FALSE), 'E2 Allocators'!$B$15:$W$361, MATCH(BI$17, 'E2 Allocators'!$B$15:$W$15, 0),FALSE)), 0, VLOOKUP(VLOOKUP($A639, 'E4 TB Allocation Details'!$A$18:$L$217, MATCH("A &amp; G ID", 'E4 TB Allocation Details'!$A$18:$L$18, 0),FALSE), 'E2 Allocators'!$B$15:$W$361, MATCH(BI$17, 'E2 Allocators'!$B$15:$W$15, 0),FALSE))</f>
        <v>0</v>
      </c>
      <c r="BJ639" s="1256">
        <f>IF(ISERROR(VLOOKUP(VLOOKUP($A639, 'E4 TB Allocation Details'!$A$18:$L$217, MATCH("A &amp; G ID", 'E4 TB Allocation Details'!$A$18:$L$18, 0),FALSE), 'E2 Allocators'!$B$15:$W$361, MATCH(BJ$17, 'E2 Allocators'!$B$15:$W$15, 0),FALSE)), 0, VLOOKUP(VLOOKUP($A639, 'E4 TB Allocation Details'!$A$18:$L$217, MATCH("A &amp; G ID", 'E4 TB Allocation Details'!$A$18:$L$18, 0),FALSE), 'E2 Allocators'!$B$15:$W$361, MATCH(BJ$17, 'E2 Allocators'!$B$15:$W$15, 0),FALSE))</f>
        <v>0</v>
      </c>
      <c r="BK639" s="1256">
        <f>IF(ISERROR(VLOOKUP(VLOOKUP($A639, 'E4 TB Allocation Details'!$A$18:$L$217, MATCH("A &amp; G ID", 'E4 TB Allocation Details'!$A$18:$L$18, 0),FALSE), 'E2 Allocators'!$B$15:$W$361, MATCH(BK$17, 'E2 Allocators'!$B$15:$W$15, 0),FALSE)), 0, VLOOKUP(VLOOKUP($A639, 'E4 TB Allocation Details'!$A$18:$L$217, MATCH("A &amp; G ID", 'E4 TB Allocation Details'!$A$18:$L$18, 0),FALSE), 'E2 Allocators'!$B$15:$W$361, MATCH(BK$17, 'E2 Allocators'!$B$15:$W$15, 0),FALSE))</f>
        <v>0</v>
      </c>
      <c r="BL639" s="1256">
        <f>IF(ISERROR(VLOOKUP(VLOOKUP($A639, 'E4 TB Allocation Details'!$A$18:$L$217, MATCH("A &amp; G ID", 'E4 TB Allocation Details'!$A$18:$L$18, 0),FALSE), 'E2 Allocators'!$B$15:$W$361, MATCH(BL$17, 'E2 Allocators'!$B$15:$W$15, 0),FALSE)), 0, VLOOKUP(VLOOKUP($A639, 'E4 TB Allocation Details'!$A$18:$L$217, MATCH("A &amp; G ID", 'E4 TB Allocation Details'!$A$18:$L$18, 0),FALSE), 'E2 Allocators'!$B$15:$W$361, MATCH(BL$17, 'E2 Allocators'!$B$15:$W$15, 0),FALSE))</f>
        <v>0</v>
      </c>
      <c r="BM639" s="1256">
        <f>IF(ISERROR(VLOOKUP(VLOOKUP($A639, 'E4 TB Allocation Details'!$A$18:$L$217, MATCH("A &amp; G ID", 'E4 TB Allocation Details'!$A$18:$L$18, 0),FALSE), 'E2 Allocators'!$B$15:$W$361, MATCH(BM$17, 'E2 Allocators'!$B$15:$W$15, 0),FALSE)), 0, VLOOKUP(VLOOKUP($A639, 'E4 TB Allocation Details'!$A$18:$L$217, MATCH("A &amp; G ID", 'E4 TB Allocation Details'!$A$18:$L$18, 0),FALSE), 'E2 Allocators'!$B$15:$W$361, MATCH(BM$17, 'E2 Allocators'!$B$15:$W$15, 0),FALSE))</f>
        <v>0</v>
      </c>
      <c r="BN639" s="1256">
        <f>IF(ISERROR(VLOOKUP(VLOOKUP($A639, 'E4 TB Allocation Details'!$A$18:$L$217, MATCH("A &amp; G ID", 'E4 TB Allocation Details'!$A$18:$L$18, 0),FALSE), 'E2 Allocators'!$B$15:$W$361, MATCH(BN$17, 'E2 Allocators'!$B$15:$W$15, 0),FALSE)), 0, VLOOKUP(VLOOKUP($A639, 'E4 TB Allocation Details'!$A$18:$L$217, MATCH("A &amp; G ID", 'E4 TB Allocation Details'!$A$18:$L$18, 0),FALSE), 'E2 Allocators'!$B$15:$W$361, MATCH(BN$17, 'E2 Allocators'!$B$15:$W$15, 0),FALSE))</f>
        <v>0</v>
      </c>
      <c r="BO639" s="1256">
        <f>IF(ISERROR(VLOOKUP(VLOOKUP($A639, 'E4 TB Allocation Details'!$A$18:$L$217, MATCH("A &amp; G ID", 'E4 TB Allocation Details'!$A$18:$L$18, 0),FALSE), 'E2 Allocators'!$B$15:$W$361, MATCH(BO$17, 'E2 Allocators'!$B$15:$W$15, 0),FALSE)), 0, VLOOKUP(VLOOKUP($A639, 'E4 TB Allocation Details'!$A$18:$L$217, MATCH("A &amp; G ID", 'E4 TB Allocation Details'!$A$18:$L$18, 0),FALSE), 'E2 Allocators'!$B$15:$W$361, MATCH(BO$17, 'E2 Allocators'!$B$15:$W$15, 0),FALSE))</f>
        <v>0</v>
      </c>
      <c r="BP639" s="1256">
        <f>IF(ISERROR(VLOOKUP(VLOOKUP($A639, 'E4 TB Allocation Details'!$A$18:$L$217, MATCH("A &amp; G ID", 'E4 TB Allocation Details'!$A$18:$L$18, 0),FALSE), 'E2 Allocators'!$B$15:$W$361, MATCH(BP$17, 'E2 Allocators'!$B$15:$W$15, 0),FALSE)), 0, VLOOKUP(VLOOKUP($A639, 'E4 TB Allocation Details'!$A$18:$L$217, MATCH("A &amp; G ID", 'E4 TB Allocation Details'!$A$18:$L$18, 0),FALSE), 'E2 Allocators'!$B$15:$W$361, MATCH(BP$17, 'E2 Allocators'!$B$15:$W$15, 0),FALSE))</f>
        <v>0</v>
      </c>
      <c r="BQ639" s="1260">
        <f>SUM(AW639:BP639)</f>
        <v>0.99999999999999989</v>
      </c>
    </row>
    <row r="640" spans="1:69" s="234" customFormat="1" ht="12.75" x14ac:dyDescent="0.2">
      <c r="A640" s="1267">
        <v>1906</v>
      </c>
      <c r="B640" s="1254" t="s">
        <v>286</v>
      </c>
      <c r="C640" s="1255">
        <v>1</v>
      </c>
      <c r="D640" s="1259"/>
      <c r="E640" s="1259"/>
      <c r="F640" s="1259"/>
      <c r="G640" s="1259"/>
      <c r="H640" s="1259"/>
      <c r="I640" s="1259"/>
      <c r="J640" s="1259"/>
      <c r="K640" s="1259"/>
      <c r="L640" s="1259"/>
      <c r="M640" s="1259"/>
      <c r="N640" s="1259"/>
      <c r="O640" s="1259"/>
      <c r="P640" s="1259"/>
      <c r="Q640" s="1259"/>
      <c r="R640" s="1259"/>
      <c r="S640" s="1259"/>
      <c r="T640" s="1259"/>
      <c r="U640" s="1259"/>
      <c r="V640" s="1259"/>
      <c r="W640" s="1259"/>
      <c r="X640" s="1259"/>
      <c r="Y640" s="1259"/>
      <c r="Z640" s="1259"/>
      <c r="AA640" s="1259"/>
      <c r="AB640" s="2279">
        <f>VLOOKUP(AB639,  'E2 Allocators'!$B$15:$W$361, MATCH(AB$17, 'E2 Allocators'!$B$15:$W$15, 0),FALSE)</f>
        <v>0.51987994204012</v>
      </c>
      <c r="AC640" s="2279">
        <f>VLOOKUP(AC639,  'E2 Allocators'!$B$15:$W$361, MATCH(AC$17, 'E2 Allocators'!$B$15:$W$15, 0),FALSE)</f>
        <v>0.13168837440328776</v>
      </c>
      <c r="AD640" s="2279">
        <f>VLOOKUP(AD639,  'E2 Allocators'!$B$15:$W$361, MATCH(AD$17, 'E2 Allocators'!$B$15:$W$15, 0),FALSE)</f>
        <v>0.15740462355811491</v>
      </c>
      <c r="AE640" s="2279">
        <f>VLOOKUP(AE639,  'E2 Allocators'!$B$15:$W$361, MATCH(AE$17, 'E2 Allocators'!$B$15:$W$15, 0),FALSE)</f>
        <v>0</v>
      </c>
      <c r="AF640" s="2279">
        <f>VLOOKUP(AF639,  'E2 Allocators'!$B$15:$W$361, MATCH(AF$17, 'E2 Allocators'!$B$15:$W$15, 0),FALSE)</f>
        <v>5.8301558993680808E-2</v>
      </c>
      <c r="AG640" s="2279">
        <f>VLOOKUP(AG639,  'E2 Allocators'!$B$15:$W$361, MATCH(AG$17, 'E2 Allocators'!$B$15:$W$15, 0),FALSE)</f>
        <v>7.6597911388307405E-2</v>
      </c>
      <c r="AH640" s="2279">
        <f>VLOOKUP(AH639,  'E2 Allocators'!$B$15:$W$361, MATCH(AH$17, 'E2 Allocators'!$B$15:$W$15, 0),FALSE)</f>
        <v>5.0215925370355907E-2</v>
      </c>
      <c r="AI640" s="2279">
        <f>VLOOKUP(AI639,  'E2 Allocators'!$B$15:$W$361, MATCH(AI$17, 'E2 Allocators'!$B$15:$W$15, 0),FALSE)</f>
        <v>3.1727390683375196E-3</v>
      </c>
      <c r="AJ640" s="2279">
        <f>VLOOKUP(AJ639,  'E2 Allocators'!$B$15:$W$361, MATCH(AJ$17, 'E2 Allocators'!$B$15:$W$15, 0),FALSE)</f>
        <v>2.7389251777955531E-3</v>
      </c>
      <c r="AK640" s="2279">
        <f>VLOOKUP(AK639,  'E2 Allocators'!$B$15:$W$361, MATCH(AK$17, 'E2 Allocators'!$B$15:$W$15, 0),FALSE)</f>
        <v>0</v>
      </c>
      <c r="AL640" s="2279">
        <f>VLOOKUP(AL639,  'E2 Allocators'!$B$15:$W$361, MATCH(AL$17, 'E2 Allocators'!$B$15:$W$15, 0),FALSE)</f>
        <v>0</v>
      </c>
      <c r="AM640" s="2279">
        <f>VLOOKUP(AM639,  'E2 Allocators'!$B$15:$W$361, MATCH(AM$17, 'E2 Allocators'!$B$15:$W$15, 0),FALSE)</f>
        <v>0</v>
      </c>
      <c r="AN640" s="2279">
        <f>VLOOKUP(AN639,  'E2 Allocators'!$B$15:$W$361, MATCH(AN$17, 'E2 Allocators'!$B$15:$W$15, 0),FALSE)</f>
        <v>0</v>
      </c>
      <c r="AO640" s="2279">
        <f>VLOOKUP(AO639,  'E2 Allocators'!$B$15:$W$361, MATCH(AO$17, 'E2 Allocators'!$B$15:$W$15, 0),FALSE)</f>
        <v>0</v>
      </c>
      <c r="AP640" s="2279">
        <f>VLOOKUP(AP639,  'E2 Allocators'!$B$15:$W$361, MATCH(AP$17, 'E2 Allocators'!$B$15:$W$15, 0),FALSE)</f>
        <v>0</v>
      </c>
      <c r="AQ640" s="2279">
        <f>VLOOKUP(AQ639,  'E2 Allocators'!$B$15:$W$361, MATCH(AQ$17, 'E2 Allocators'!$B$15:$W$15, 0),FALSE)</f>
        <v>0</v>
      </c>
      <c r="AR640" s="2279">
        <f>VLOOKUP(AR639,  'E2 Allocators'!$B$15:$W$361, MATCH(AR$17, 'E2 Allocators'!$B$15:$W$15, 0),FALSE)</f>
        <v>0</v>
      </c>
      <c r="AS640" s="2279">
        <f>VLOOKUP(AS639,  'E2 Allocators'!$B$15:$W$361, MATCH(AS$17, 'E2 Allocators'!$B$15:$W$15, 0),FALSE)</f>
        <v>0</v>
      </c>
      <c r="AT640" s="2279">
        <f>VLOOKUP(AT639,  'E2 Allocators'!$B$15:$W$361, MATCH(AT$17, 'E2 Allocators'!$B$15:$W$15, 0),FALSE)</f>
        <v>0</v>
      </c>
      <c r="AU640" s="2279">
        <f>VLOOKUP(AU639,  'E2 Allocators'!$B$15:$W$361, MATCH(AU$17, 'E2 Allocators'!$B$15:$W$15, 0),FALSE)</f>
        <v>0</v>
      </c>
      <c r="AV640" s="1259"/>
      <c r="AW640" s="1256">
        <f>IF(ISERROR(VLOOKUP(VLOOKUP($A640, 'E4 TB Allocation Details'!$A$18:$L$217, MATCH("A &amp; G ID", 'E4 TB Allocation Details'!$A$18:$L$18, 0),FALSE), 'E2 Allocators'!$B$15:$W$361, MATCH(AW$17, 'E2 Allocators'!$B$15:$W$15, 0),FALSE)), 0, VLOOKUP(VLOOKUP($A640, 'E4 TB Allocation Details'!$A$18:$L$217, MATCH("A &amp; G ID", 'E4 TB Allocation Details'!$A$18:$L$18, 0),FALSE), 'E2 Allocators'!$B$15:$W$361, MATCH(AW$17, 'E2 Allocators'!$B$15:$W$15, 0),FALSE))</f>
        <v>0.52110184498815493</v>
      </c>
      <c r="AX640" s="1256">
        <f>IF(ISERROR(VLOOKUP(VLOOKUP($A640, 'E4 TB Allocation Details'!$A$18:$L$217, MATCH("A &amp; G ID", 'E4 TB Allocation Details'!$A$18:$L$18, 0),FALSE), 'E2 Allocators'!$B$15:$W$361, MATCH(AX$17, 'E2 Allocators'!$B$15:$W$15, 0),FALSE)), 0, VLOOKUP(VLOOKUP($A640, 'E4 TB Allocation Details'!$A$18:$L$217, MATCH("A &amp; G ID", 'E4 TB Allocation Details'!$A$18:$L$18, 0),FALSE), 'E2 Allocators'!$B$15:$W$361, MATCH(AX$17, 'E2 Allocators'!$B$15:$W$15, 0),FALSE))</f>
        <v>0.1313409461504895</v>
      </c>
      <c r="AY640" s="1256">
        <f>IF(ISERROR(VLOOKUP(VLOOKUP($A640, 'E4 TB Allocation Details'!$A$18:$L$217, MATCH("A &amp; G ID", 'E4 TB Allocation Details'!$A$18:$L$18, 0),FALSE), 'E2 Allocators'!$B$15:$W$361, MATCH(AY$17, 'E2 Allocators'!$B$15:$W$15, 0),FALSE)), 0, VLOOKUP(VLOOKUP($A640, 'E4 TB Allocation Details'!$A$18:$L$217, MATCH("A &amp; G ID", 'E4 TB Allocation Details'!$A$18:$L$18, 0),FALSE), 'E2 Allocators'!$B$15:$W$361, MATCH(AY$17, 'E2 Allocators'!$B$15:$W$15, 0),FALSE))</f>
        <v>0.15775444860844171</v>
      </c>
      <c r="AZ640" s="1256">
        <f>IF(ISERROR(VLOOKUP(VLOOKUP($A640, 'E4 TB Allocation Details'!$A$18:$L$217, MATCH("A &amp; G ID", 'E4 TB Allocation Details'!$A$18:$L$18, 0),FALSE), 'E2 Allocators'!$B$15:$W$361, MATCH(AZ$17, 'E2 Allocators'!$B$15:$W$15, 0),FALSE)), 0, VLOOKUP(VLOOKUP($A640, 'E4 TB Allocation Details'!$A$18:$L$217, MATCH("A &amp; G ID", 'E4 TB Allocation Details'!$A$18:$L$18, 0),FALSE), 'E2 Allocators'!$B$15:$W$361, MATCH(AZ$17, 'E2 Allocators'!$B$15:$W$15, 0),FALSE))</f>
        <v>0</v>
      </c>
      <c r="BA640" s="1256">
        <f>IF(ISERROR(VLOOKUP(VLOOKUP($A640, 'E4 TB Allocation Details'!$A$18:$L$217, MATCH("A &amp; G ID", 'E4 TB Allocation Details'!$A$18:$L$18, 0),FALSE), 'E2 Allocators'!$B$15:$W$361, MATCH(BA$17, 'E2 Allocators'!$B$15:$W$15, 0),FALSE)), 0, VLOOKUP(VLOOKUP($A640, 'E4 TB Allocation Details'!$A$18:$L$217, MATCH("A &amp; G ID", 'E4 TB Allocation Details'!$A$18:$L$18, 0),FALSE), 'E2 Allocators'!$B$15:$W$361, MATCH(BA$17, 'E2 Allocators'!$B$15:$W$15, 0),FALSE))</f>
        <v>5.7708759913127378E-2</v>
      </c>
      <c r="BB640" s="1256">
        <f>IF(ISERROR(VLOOKUP(VLOOKUP($A640, 'E4 TB Allocation Details'!$A$18:$L$217, MATCH("A &amp; G ID", 'E4 TB Allocation Details'!$A$18:$L$18, 0),FALSE), 'E2 Allocators'!$B$15:$W$361, MATCH(BB$17, 'E2 Allocators'!$B$15:$W$15, 0),FALSE)), 0, VLOOKUP(VLOOKUP($A640, 'E4 TB Allocation Details'!$A$18:$L$217, MATCH("A &amp; G ID", 'E4 TB Allocation Details'!$A$18:$L$18, 0),FALSE), 'E2 Allocators'!$B$15:$W$361, MATCH(BB$17, 'E2 Allocators'!$B$15:$W$15, 0),FALSE))</f>
        <v>7.5666806777500456E-2</v>
      </c>
      <c r="BC640" s="1256">
        <f>IF(ISERROR(VLOOKUP(VLOOKUP($A640, 'E4 TB Allocation Details'!$A$18:$L$217, MATCH("A &amp; G ID", 'E4 TB Allocation Details'!$A$18:$L$18, 0),FALSE), 'E2 Allocators'!$B$15:$W$361, MATCH(BC$17, 'E2 Allocators'!$B$15:$W$15, 0),FALSE)), 0, VLOOKUP(VLOOKUP($A640, 'E4 TB Allocation Details'!$A$18:$L$217, MATCH("A &amp; G ID", 'E4 TB Allocation Details'!$A$18:$L$18, 0),FALSE), 'E2 Allocators'!$B$15:$W$361, MATCH(BC$17, 'E2 Allocators'!$B$15:$W$15, 0),FALSE))</f>
        <v>5.0486820291900263E-2</v>
      </c>
      <c r="BD640" s="1256">
        <f>IF(ISERROR(VLOOKUP(VLOOKUP($A640, 'E4 TB Allocation Details'!$A$18:$L$217, MATCH("A &amp; G ID", 'E4 TB Allocation Details'!$A$18:$L$18, 0),FALSE), 'E2 Allocators'!$B$15:$W$361, MATCH(BD$17, 'E2 Allocators'!$B$15:$W$15, 0),FALSE)), 0, VLOOKUP(VLOOKUP($A640, 'E4 TB Allocation Details'!$A$18:$L$217, MATCH("A &amp; G ID", 'E4 TB Allocation Details'!$A$18:$L$18, 0),FALSE), 'E2 Allocators'!$B$15:$W$361, MATCH(BD$17, 'E2 Allocators'!$B$15:$W$15, 0),FALSE))</f>
        <v>3.1898943092310123E-3</v>
      </c>
      <c r="BE640" s="1256">
        <f>IF(ISERROR(VLOOKUP(VLOOKUP($A640, 'E4 TB Allocation Details'!$A$18:$L$217, MATCH("A &amp; G ID", 'E4 TB Allocation Details'!$A$18:$L$18, 0),FALSE), 'E2 Allocators'!$B$15:$W$361, MATCH(BE$17, 'E2 Allocators'!$B$15:$W$15, 0),FALSE)), 0, VLOOKUP(VLOOKUP($A640, 'E4 TB Allocation Details'!$A$18:$L$217, MATCH("A &amp; G ID", 'E4 TB Allocation Details'!$A$18:$L$18, 0),FALSE), 'E2 Allocators'!$B$15:$W$361, MATCH(BE$17, 'E2 Allocators'!$B$15:$W$15, 0),FALSE))</f>
        <v>2.7504789611546379E-3</v>
      </c>
      <c r="BF640" s="1256">
        <f>IF(ISERROR(VLOOKUP(VLOOKUP($A640, 'E4 TB Allocation Details'!$A$18:$L$217, MATCH("A &amp; G ID", 'E4 TB Allocation Details'!$A$18:$L$18, 0),FALSE), 'E2 Allocators'!$B$15:$W$361, MATCH(BF$17, 'E2 Allocators'!$B$15:$W$15, 0),FALSE)), 0, VLOOKUP(VLOOKUP($A640, 'E4 TB Allocation Details'!$A$18:$L$217, MATCH("A &amp; G ID", 'E4 TB Allocation Details'!$A$18:$L$18, 0),FALSE), 'E2 Allocators'!$B$15:$W$361, MATCH(BF$17, 'E2 Allocators'!$B$15:$W$15, 0),FALSE))</f>
        <v>0</v>
      </c>
      <c r="BG640" s="1256">
        <f>IF(ISERROR(VLOOKUP(VLOOKUP($A640, 'E4 TB Allocation Details'!$A$18:$L$217, MATCH("A &amp; G ID", 'E4 TB Allocation Details'!$A$18:$L$18, 0),FALSE), 'E2 Allocators'!$B$15:$W$361, MATCH(BG$17, 'E2 Allocators'!$B$15:$W$15, 0),FALSE)), 0, VLOOKUP(VLOOKUP($A640, 'E4 TB Allocation Details'!$A$18:$L$217, MATCH("A &amp; G ID", 'E4 TB Allocation Details'!$A$18:$L$18, 0),FALSE), 'E2 Allocators'!$B$15:$W$361, MATCH(BG$17, 'E2 Allocators'!$B$15:$W$15, 0),FALSE))</f>
        <v>0</v>
      </c>
      <c r="BH640" s="1256">
        <f>IF(ISERROR(VLOOKUP(VLOOKUP($A640, 'E4 TB Allocation Details'!$A$18:$L$217, MATCH("A &amp; G ID", 'E4 TB Allocation Details'!$A$18:$L$18, 0),FALSE), 'E2 Allocators'!$B$15:$W$361, MATCH(BH$17, 'E2 Allocators'!$B$15:$W$15, 0),FALSE)), 0, VLOOKUP(VLOOKUP($A640, 'E4 TB Allocation Details'!$A$18:$L$217, MATCH("A &amp; G ID", 'E4 TB Allocation Details'!$A$18:$L$18, 0),FALSE), 'E2 Allocators'!$B$15:$W$361, MATCH(BH$17, 'E2 Allocators'!$B$15:$W$15, 0),FALSE))</f>
        <v>0</v>
      </c>
      <c r="BI640" s="1256">
        <f>IF(ISERROR(VLOOKUP(VLOOKUP($A640, 'E4 TB Allocation Details'!$A$18:$L$217, MATCH("A &amp; G ID", 'E4 TB Allocation Details'!$A$18:$L$18, 0),FALSE), 'E2 Allocators'!$B$15:$W$361, MATCH(BI$17, 'E2 Allocators'!$B$15:$W$15, 0),FALSE)), 0, VLOOKUP(VLOOKUP($A640, 'E4 TB Allocation Details'!$A$18:$L$217, MATCH("A &amp; G ID", 'E4 TB Allocation Details'!$A$18:$L$18, 0),FALSE), 'E2 Allocators'!$B$15:$W$361, MATCH(BI$17, 'E2 Allocators'!$B$15:$W$15, 0),FALSE))</f>
        <v>0</v>
      </c>
      <c r="BJ640" s="1256">
        <f>IF(ISERROR(VLOOKUP(VLOOKUP($A640, 'E4 TB Allocation Details'!$A$18:$L$217, MATCH("A &amp; G ID", 'E4 TB Allocation Details'!$A$18:$L$18, 0),FALSE), 'E2 Allocators'!$B$15:$W$361, MATCH(BJ$17, 'E2 Allocators'!$B$15:$W$15, 0),FALSE)), 0, VLOOKUP(VLOOKUP($A640, 'E4 TB Allocation Details'!$A$18:$L$217, MATCH("A &amp; G ID", 'E4 TB Allocation Details'!$A$18:$L$18, 0),FALSE), 'E2 Allocators'!$B$15:$W$361, MATCH(BJ$17, 'E2 Allocators'!$B$15:$W$15, 0),FALSE))</f>
        <v>0</v>
      </c>
      <c r="BK640" s="1256">
        <f>IF(ISERROR(VLOOKUP(VLOOKUP($A640, 'E4 TB Allocation Details'!$A$18:$L$217, MATCH("A &amp; G ID", 'E4 TB Allocation Details'!$A$18:$L$18, 0),FALSE), 'E2 Allocators'!$B$15:$W$361, MATCH(BK$17, 'E2 Allocators'!$B$15:$W$15, 0),FALSE)), 0, VLOOKUP(VLOOKUP($A640, 'E4 TB Allocation Details'!$A$18:$L$217, MATCH("A &amp; G ID", 'E4 TB Allocation Details'!$A$18:$L$18, 0),FALSE), 'E2 Allocators'!$B$15:$W$361, MATCH(BK$17, 'E2 Allocators'!$B$15:$W$15, 0),FALSE))</f>
        <v>0</v>
      </c>
      <c r="BL640" s="1256">
        <f>IF(ISERROR(VLOOKUP(VLOOKUP($A640, 'E4 TB Allocation Details'!$A$18:$L$217, MATCH("A &amp; G ID", 'E4 TB Allocation Details'!$A$18:$L$18, 0),FALSE), 'E2 Allocators'!$B$15:$W$361, MATCH(BL$17, 'E2 Allocators'!$B$15:$W$15, 0),FALSE)), 0, VLOOKUP(VLOOKUP($A640, 'E4 TB Allocation Details'!$A$18:$L$217, MATCH("A &amp; G ID", 'E4 TB Allocation Details'!$A$18:$L$18, 0),FALSE), 'E2 Allocators'!$B$15:$W$361, MATCH(BL$17, 'E2 Allocators'!$B$15:$W$15, 0),FALSE))</f>
        <v>0</v>
      </c>
      <c r="BM640" s="1256">
        <f>IF(ISERROR(VLOOKUP(VLOOKUP($A640, 'E4 TB Allocation Details'!$A$18:$L$217, MATCH("A &amp; G ID", 'E4 TB Allocation Details'!$A$18:$L$18, 0),FALSE), 'E2 Allocators'!$B$15:$W$361, MATCH(BM$17, 'E2 Allocators'!$B$15:$W$15, 0),FALSE)), 0, VLOOKUP(VLOOKUP($A640, 'E4 TB Allocation Details'!$A$18:$L$217, MATCH("A &amp; G ID", 'E4 TB Allocation Details'!$A$18:$L$18, 0),FALSE), 'E2 Allocators'!$B$15:$W$361, MATCH(BM$17, 'E2 Allocators'!$B$15:$W$15, 0),FALSE))</f>
        <v>0</v>
      </c>
      <c r="BN640" s="1256">
        <f>IF(ISERROR(VLOOKUP(VLOOKUP($A640, 'E4 TB Allocation Details'!$A$18:$L$217, MATCH("A &amp; G ID", 'E4 TB Allocation Details'!$A$18:$L$18, 0),FALSE), 'E2 Allocators'!$B$15:$W$361, MATCH(BN$17, 'E2 Allocators'!$B$15:$W$15, 0),FALSE)), 0, VLOOKUP(VLOOKUP($A640, 'E4 TB Allocation Details'!$A$18:$L$217, MATCH("A &amp; G ID", 'E4 TB Allocation Details'!$A$18:$L$18, 0),FALSE), 'E2 Allocators'!$B$15:$W$361, MATCH(BN$17, 'E2 Allocators'!$B$15:$W$15, 0),FALSE))</f>
        <v>0</v>
      </c>
      <c r="BO640" s="1256">
        <f>IF(ISERROR(VLOOKUP(VLOOKUP($A640, 'E4 TB Allocation Details'!$A$18:$L$217, MATCH("A &amp; G ID", 'E4 TB Allocation Details'!$A$18:$L$18, 0),FALSE), 'E2 Allocators'!$B$15:$W$361, MATCH(BO$17, 'E2 Allocators'!$B$15:$W$15, 0),FALSE)), 0, VLOOKUP(VLOOKUP($A640, 'E4 TB Allocation Details'!$A$18:$L$217, MATCH("A &amp; G ID", 'E4 TB Allocation Details'!$A$18:$L$18, 0),FALSE), 'E2 Allocators'!$B$15:$W$361, MATCH(BO$17, 'E2 Allocators'!$B$15:$W$15, 0),FALSE))</f>
        <v>0</v>
      </c>
      <c r="BP640" s="1256">
        <f>IF(ISERROR(VLOOKUP(VLOOKUP($A640, 'E4 TB Allocation Details'!$A$18:$L$217, MATCH("A &amp; G ID", 'E4 TB Allocation Details'!$A$18:$L$18, 0),FALSE), 'E2 Allocators'!$B$15:$W$361, MATCH(BP$17, 'E2 Allocators'!$B$15:$W$15, 0),FALSE)), 0, VLOOKUP(VLOOKUP($A640, 'E4 TB Allocation Details'!$A$18:$L$217, MATCH("A &amp; G ID", 'E4 TB Allocation Details'!$A$18:$L$18, 0),FALSE), 'E2 Allocators'!$B$15:$W$361, MATCH(BP$17, 'E2 Allocators'!$B$15:$W$15, 0),FALSE))</f>
        <v>0</v>
      </c>
      <c r="BQ640" s="1260">
        <f t="shared" ref="BQ640:BQ658" si="966">SUM(AW640:BP640)</f>
        <v>0.99999999999999989</v>
      </c>
    </row>
    <row r="641" spans="1:69" s="234" customFormat="1" ht="12.75" x14ac:dyDescent="0.2">
      <c r="A641" s="1267">
        <v>1908</v>
      </c>
      <c r="B641" s="1254" t="s">
        <v>287</v>
      </c>
      <c r="C641" s="1255">
        <v>1</v>
      </c>
      <c r="D641" s="1259"/>
      <c r="E641" s="1259"/>
      <c r="F641" s="1259"/>
      <c r="G641" s="1259"/>
      <c r="H641" s="1259"/>
      <c r="I641" s="1259"/>
      <c r="J641" s="1259"/>
      <c r="K641" s="1259"/>
      <c r="L641" s="1259"/>
      <c r="M641" s="1259"/>
      <c r="N641" s="1259"/>
      <c r="O641" s="1259"/>
      <c r="P641" s="1259"/>
      <c r="Q641" s="1259"/>
      <c r="R641" s="1259"/>
      <c r="S641" s="1259"/>
      <c r="T641" s="1259"/>
      <c r="U641" s="1259"/>
      <c r="V641" s="1259"/>
      <c r="W641" s="1259"/>
      <c r="X641" s="1259"/>
      <c r="Y641" s="1259"/>
      <c r="Z641" s="1259"/>
      <c r="AA641" s="1259"/>
      <c r="AB641" s="1259"/>
      <c r="AC641" s="1259"/>
      <c r="AD641" s="1259"/>
      <c r="AE641" s="1259"/>
      <c r="AF641" s="1259"/>
      <c r="AG641" s="1259"/>
      <c r="AH641" s="1259"/>
      <c r="AI641" s="1259"/>
      <c r="AJ641" s="1259"/>
      <c r="AK641" s="1259"/>
      <c r="AL641" s="1259"/>
      <c r="AM641" s="1259"/>
      <c r="AN641" s="1259"/>
      <c r="AO641" s="1259"/>
      <c r="AP641" s="1259"/>
      <c r="AQ641" s="1259"/>
      <c r="AR641" s="1259"/>
      <c r="AS641" s="1259"/>
      <c r="AT641" s="1259"/>
      <c r="AU641" s="1259"/>
      <c r="AV641" s="1259"/>
      <c r="AW641" s="1256">
        <f>IF(ISERROR(VLOOKUP(VLOOKUP($A641, 'E4 TB Allocation Details'!$A$18:$L$217, MATCH("A &amp; G ID", 'E4 TB Allocation Details'!$A$18:$L$18, 0),FALSE), 'E2 Allocators'!$B$15:$W$361, MATCH(AW$17, 'E2 Allocators'!$B$15:$W$15, 0),FALSE)), 0, VLOOKUP(VLOOKUP($A641, 'E4 TB Allocation Details'!$A$18:$L$217, MATCH("A &amp; G ID", 'E4 TB Allocation Details'!$A$18:$L$18, 0),FALSE), 'E2 Allocators'!$B$15:$W$361, MATCH(AW$17, 'E2 Allocators'!$B$15:$W$15, 0),FALSE))</f>
        <v>0.52110184498815493</v>
      </c>
      <c r="AX641" s="1256">
        <f>IF(ISERROR(VLOOKUP(VLOOKUP($A641, 'E4 TB Allocation Details'!$A$18:$L$217, MATCH("A &amp; G ID", 'E4 TB Allocation Details'!$A$18:$L$18, 0),FALSE), 'E2 Allocators'!$B$15:$W$361, MATCH(AX$17, 'E2 Allocators'!$B$15:$W$15, 0),FALSE)), 0, VLOOKUP(VLOOKUP($A641, 'E4 TB Allocation Details'!$A$18:$L$217, MATCH("A &amp; G ID", 'E4 TB Allocation Details'!$A$18:$L$18, 0),FALSE), 'E2 Allocators'!$B$15:$W$361, MATCH(AX$17, 'E2 Allocators'!$B$15:$W$15, 0),FALSE))</f>
        <v>0.1313409461504895</v>
      </c>
      <c r="AY641" s="1256">
        <f>IF(ISERROR(VLOOKUP(VLOOKUP($A641, 'E4 TB Allocation Details'!$A$18:$L$217, MATCH("A &amp; G ID", 'E4 TB Allocation Details'!$A$18:$L$18, 0),FALSE), 'E2 Allocators'!$B$15:$W$361, MATCH(AY$17, 'E2 Allocators'!$B$15:$W$15, 0),FALSE)), 0, VLOOKUP(VLOOKUP($A641, 'E4 TB Allocation Details'!$A$18:$L$217, MATCH("A &amp; G ID", 'E4 TB Allocation Details'!$A$18:$L$18, 0),FALSE), 'E2 Allocators'!$B$15:$W$361, MATCH(AY$17, 'E2 Allocators'!$B$15:$W$15, 0),FALSE))</f>
        <v>0.15775444860844171</v>
      </c>
      <c r="AZ641" s="1256">
        <f>IF(ISERROR(VLOOKUP(VLOOKUP($A641, 'E4 TB Allocation Details'!$A$18:$L$217, MATCH("A &amp; G ID", 'E4 TB Allocation Details'!$A$18:$L$18, 0),FALSE), 'E2 Allocators'!$B$15:$W$361, MATCH(AZ$17, 'E2 Allocators'!$B$15:$W$15, 0),FALSE)), 0, VLOOKUP(VLOOKUP($A641, 'E4 TB Allocation Details'!$A$18:$L$217, MATCH("A &amp; G ID", 'E4 TB Allocation Details'!$A$18:$L$18, 0),FALSE), 'E2 Allocators'!$B$15:$W$361, MATCH(AZ$17, 'E2 Allocators'!$B$15:$W$15, 0),FALSE))</f>
        <v>0</v>
      </c>
      <c r="BA641" s="1256">
        <f>IF(ISERROR(VLOOKUP(VLOOKUP($A641, 'E4 TB Allocation Details'!$A$18:$L$217, MATCH("A &amp; G ID", 'E4 TB Allocation Details'!$A$18:$L$18, 0),FALSE), 'E2 Allocators'!$B$15:$W$361, MATCH(BA$17, 'E2 Allocators'!$B$15:$W$15, 0),FALSE)), 0, VLOOKUP(VLOOKUP($A641, 'E4 TB Allocation Details'!$A$18:$L$217, MATCH("A &amp; G ID", 'E4 TB Allocation Details'!$A$18:$L$18, 0),FALSE), 'E2 Allocators'!$B$15:$W$361, MATCH(BA$17, 'E2 Allocators'!$B$15:$W$15, 0),FALSE))</f>
        <v>5.7708759913127378E-2</v>
      </c>
      <c r="BB641" s="1256">
        <f>IF(ISERROR(VLOOKUP(VLOOKUP($A641, 'E4 TB Allocation Details'!$A$18:$L$217, MATCH("A &amp; G ID", 'E4 TB Allocation Details'!$A$18:$L$18, 0),FALSE), 'E2 Allocators'!$B$15:$W$361, MATCH(BB$17, 'E2 Allocators'!$B$15:$W$15, 0),FALSE)), 0, VLOOKUP(VLOOKUP($A641, 'E4 TB Allocation Details'!$A$18:$L$217, MATCH("A &amp; G ID", 'E4 TB Allocation Details'!$A$18:$L$18, 0),FALSE), 'E2 Allocators'!$B$15:$W$361, MATCH(BB$17, 'E2 Allocators'!$B$15:$W$15, 0),FALSE))</f>
        <v>7.5666806777500456E-2</v>
      </c>
      <c r="BC641" s="1256">
        <f>IF(ISERROR(VLOOKUP(VLOOKUP($A641, 'E4 TB Allocation Details'!$A$18:$L$217, MATCH("A &amp; G ID", 'E4 TB Allocation Details'!$A$18:$L$18, 0),FALSE), 'E2 Allocators'!$B$15:$W$361, MATCH(BC$17, 'E2 Allocators'!$B$15:$W$15, 0),FALSE)), 0, VLOOKUP(VLOOKUP($A641, 'E4 TB Allocation Details'!$A$18:$L$217, MATCH("A &amp; G ID", 'E4 TB Allocation Details'!$A$18:$L$18, 0),FALSE), 'E2 Allocators'!$B$15:$W$361, MATCH(BC$17, 'E2 Allocators'!$B$15:$W$15, 0),FALSE))</f>
        <v>5.0486820291900263E-2</v>
      </c>
      <c r="BD641" s="1256">
        <f>IF(ISERROR(VLOOKUP(VLOOKUP($A641, 'E4 TB Allocation Details'!$A$18:$L$217, MATCH("A &amp; G ID", 'E4 TB Allocation Details'!$A$18:$L$18, 0),FALSE), 'E2 Allocators'!$B$15:$W$361, MATCH(BD$17, 'E2 Allocators'!$B$15:$W$15, 0),FALSE)), 0, VLOOKUP(VLOOKUP($A641, 'E4 TB Allocation Details'!$A$18:$L$217, MATCH("A &amp; G ID", 'E4 TB Allocation Details'!$A$18:$L$18, 0),FALSE), 'E2 Allocators'!$B$15:$W$361, MATCH(BD$17, 'E2 Allocators'!$B$15:$W$15, 0),FALSE))</f>
        <v>3.1898943092310123E-3</v>
      </c>
      <c r="BE641" s="1256">
        <f>IF(ISERROR(VLOOKUP(VLOOKUP($A641, 'E4 TB Allocation Details'!$A$18:$L$217, MATCH("A &amp; G ID", 'E4 TB Allocation Details'!$A$18:$L$18, 0),FALSE), 'E2 Allocators'!$B$15:$W$361, MATCH(BE$17, 'E2 Allocators'!$B$15:$W$15, 0),FALSE)), 0, VLOOKUP(VLOOKUP($A641, 'E4 TB Allocation Details'!$A$18:$L$217, MATCH("A &amp; G ID", 'E4 TB Allocation Details'!$A$18:$L$18, 0),FALSE), 'E2 Allocators'!$B$15:$W$361, MATCH(BE$17, 'E2 Allocators'!$B$15:$W$15, 0),FALSE))</f>
        <v>2.7504789611546379E-3</v>
      </c>
      <c r="BF641" s="1256">
        <f>IF(ISERROR(VLOOKUP(VLOOKUP($A641, 'E4 TB Allocation Details'!$A$18:$L$217, MATCH("A &amp; G ID", 'E4 TB Allocation Details'!$A$18:$L$18, 0),FALSE), 'E2 Allocators'!$B$15:$W$361, MATCH(BF$17, 'E2 Allocators'!$B$15:$W$15, 0),FALSE)), 0, VLOOKUP(VLOOKUP($A641, 'E4 TB Allocation Details'!$A$18:$L$217, MATCH("A &amp; G ID", 'E4 TB Allocation Details'!$A$18:$L$18, 0),FALSE), 'E2 Allocators'!$B$15:$W$361, MATCH(BF$17, 'E2 Allocators'!$B$15:$W$15, 0),FALSE))</f>
        <v>0</v>
      </c>
      <c r="BG641" s="1256">
        <f>IF(ISERROR(VLOOKUP(VLOOKUP($A641, 'E4 TB Allocation Details'!$A$18:$L$217, MATCH("A &amp; G ID", 'E4 TB Allocation Details'!$A$18:$L$18, 0),FALSE), 'E2 Allocators'!$B$15:$W$361, MATCH(BG$17, 'E2 Allocators'!$B$15:$W$15, 0),FALSE)), 0, VLOOKUP(VLOOKUP($A641, 'E4 TB Allocation Details'!$A$18:$L$217, MATCH("A &amp; G ID", 'E4 TB Allocation Details'!$A$18:$L$18, 0),FALSE), 'E2 Allocators'!$B$15:$W$361, MATCH(BG$17, 'E2 Allocators'!$B$15:$W$15, 0),FALSE))</f>
        <v>0</v>
      </c>
      <c r="BH641" s="1256">
        <f>IF(ISERROR(VLOOKUP(VLOOKUP($A641, 'E4 TB Allocation Details'!$A$18:$L$217, MATCH("A &amp; G ID", 'E4 TB Allocation Details'!$A$18:$L$18, 0),FALSE), 'E2 Allocators'!$B$15:$W$361, MATCH(BH$17, 'E2 Allocators'!$B$15:$W$15, 0),FALSE)), 0, VLOOKUP(VLOOKUP($A641, 'E4 TB Allocation Details'!$A$18:$L$217, MATCH("A &amp; G ID", 'E4 TB Allocation Details'!$A$18:$L$18, 0),FALSE), 'E2 Allocators'!$B$15:$W$361, MATCH(BH$17, 'E2 Allocators'!$B$15:$W$15, 0),FALSE))</f>
        <v>0</v>
      </c>
      <c r="BI641" s="1256">
        <f>IF(ISERROR(VLOOKUP(VLOOKUP($A641, 'E4 TB Allocation Details'!$A$18:$L$217, MATCH("A &amp; G ID", 'E4 TB Allocation Details'!$A$18:$L$18, 0),FALSE), 'E2 Allocators'!$B$15:$W$361, MATCH(BI$17, 'E2 Allocators'!$B$15:$W$15, 0),FALSE)), 0, VLOOKUP(VLOOKUP($A641, 'E4 TB Allocation Details'!$A$18:$L$217, MATCH("A &amp; G ID", 'E4 TB Allocation Details'!$A$18:$L$18, 0),FALSE), 'E2 Allocators'!$B$15:$W$361, MATCH(BI$17, 'E2 Allocators'!$B$15:$W$15, 0),FALSE))</f>
        <v>0</v>
      </c>
      <c r="BJ641" s="1256">
        <f>IF(ISERROR(VLOOKUP(VLOOKUP($A641, 'E4 TB Allocation Details'!$A$18:$L$217, MATCH("A &amp; G ID", 'E4 TB Allocation Details'!$A$18:$L$18, 0),FALSE), 'E2 Allocators'!$B$15:$W$361, MATCH(BJ$17, 'E2 Allocators'!$B$15:$W$15, 0),FALSE)), 0, VLOOKUP(VLOOKUP($A641, 'E4 TB Allocation Details'!$A$18:$L$217, MATCH("A &amp; G ID", 'E4 TB Allocation Details'!$A$18:$L$18, 0),FALSE), 'E2 Allocators'!$B$15:$W$361, MATCH(BJ$17, 'E2 Allocators'!$B$15:$W$15, 0),FALSE))</f>
        <v>0</v>
      </c>
      <c r="BK641" s="1256">
        <f>IF(ISERROR(VLOOKUP(VLOOKUP($A641, 'E4 TB Allocation Details'!$A$18:$L$217, MATCH("A &amp; G ID", 'E4 TB Allocation Details'!$A$18:$L$18, 0),FALSE), 'E2 Allocators'!$B$15:$W$361, MATCH(BK$17, 'E2 Allocators'!$B$15:$W$15, 0),FALSE)), 0, VLOOKUP(VLOOKUP($A641, 'E4 TB Allocation Details'!$A$18:$L$217, MATCH("A &amp; G ID", 'E4 TB Allocation Details'!$A$18:$L$18, 0),FALSE), 'E2 Allocators'!$B$15:$W$361, MATCH(BK$17, 'E2 Allocators'!$B$15:$W$15, 0),FALSE))</f>
        <v>0</v>
      </c>
      <c r="BL641" s="1256">
        <f>IF(ISERROR(VLOOKUP(VLOOKUP($A641, 'E4 TB Allocation Details'!$A$18:$L$217, MATCH("A &amp; G ID", 'E4 TB Allocation Details'!$A$18:$L$18, 0),FALSE), 'E2 Allocators'!$B$15:$W$361, MATCH(BL$17, 'E2 Allocators'!$B$15:$W$15, 0),FALSE)), 0, VLOOKUP(VLOOKUP($A641, 'E4 TB Allocation Details'!$A$18:$L$217, MATCH("A &amp; G ID", 'E4 TB Allocation Details'!$A$18:$L$18, 0),FALSE), 'E2 Allocators'!$B$15:$W$361, MATCH(BL$17, 'E2 Allocators'!$B$15:$W$15, 0),FALSE))</f>
        <v>0</v>
      </c>
      <c r="BM641" s="1256">
        <f>IF(ISERROR(VLOOKUP(VLOOKUP($A641, 'E4 TB Allocation Details'!$A$18:$L$217, MATCH("A &amp; G ID", 'E4 TB Allocation Details'!$A$18:$L$18, 0),FALSE), 'E2 Allocators'!$B$15:$W$361, MATCH(BM$17, 'E2 Allocators'!$B$15:$W$15, 0),FALSE)), 0, VLOOKUP(VLOOKUP($A641, 'E4 TB Allocation Details'!$A$18:$L$217, MATCH("A &amp; G ID", 'E4 TB Allocation Details'!$A$18:$L$18, 0),FALSE), 'E2 Allocators'!$B$15:$W$361, MATCH(BM$17, 'E2 Allocators'!$B$15:$W$15, 0),FALSE))</f>
        <v>0</v>
      </c>
      <c r="BN641" s="1256">
        <f>IF(ISERROR(VLOOKUP(VLOOKUP($A641, 'E4 TB Allocation Details'!$A$18:$L$217, MATCH("A &amp; G ID", 'E4 TB Allocation Details'!$A$18:$L$18, 0),FALSE), 'E2 Allocators'!$B$15:$W$361, MATCH(BN$17, 'E2 Allocators'!$B$15:$W$15, 0),FALSE)), 0, VLOOKUP(VLOOKUP($A641, 'E4 TB Allocation Details'!$A$18:$L$217, MATCH("A &amp; G ID", 'E4 TB Allocation Details'!$A$18:$L$18, 0),FALSE), 'E2 Allocators'!$B$15:$W$361, MATCH(BN$17, 'E2 Allocators'!$B$15:$W$15, 0),FALSE))</f>
        <v>0</v>
      </c>
      <c r="BO641" s="1256">
        <f>IF(ISERROR(VLOOKUP(VLOOKUP($A641, 'E4 TB Allocation Details'!$A$18:$L$217, MATCH("A &amp; G ID", 'E4 TB Allocation Details'!$A$18:$L$18, 0),FALSE), 'E2 Allocators'!$B$15:$W$361, MATCH(BO$17, 'E2 Allocators'!$B$15:$W$15, 0),FALSE)), 0, VLOOKUP(VLOOKUP($A641, 'E4 TB Allocation Details'!$A$18:$L$217, MATCH("A &amp; G ID", 'E4 TB Allocation Details'!$A$18:$L$18, 0),FALSE), 'E2 Allocators'!$B$15:$W$361, MATCH(BO$17, 'E2 Allocators'!$B$15:$W$15, 0),FALSE))</f>
        <v>0</v>
      </c>
      <c r="BP641" s="1256">
        <f>IF(ISERROR(VLOOKUP(VLOOKUP($A641, 'E4 TB Allocation Details'!$A$18:$L$217, MATCH("A &amp; G ID", 'E4 TB Allocation Details'!$A$18:$L$18, 0),FALSE), 'E2 Allocators'!$B$15:$W$361, MATCH(BP$17, 'E2 Allocators'!$B$15:$W$15, 0),FALSE)), 0, VLOOKUP(VLOOKUP($A641, 'E4 TB Allocation Details'!$A$18:$L$217, MATCH("A &amp; G ID", 'E4 TB Allocation Details'!$A$18:$L$18, 0),FALSE), 'E2 Allocators'!$B$15:$W$361, MATCH(BP$17, 'E2 Allocators'!$B$15:$W$15, 0),FALSE))</f>
        <v>0</v>
      </c>
      <c r="BQ641" s="1260">
        <f t="shared" si="966"/>
        <v>0.99999999999999989</v>
      </c>
    </row>
    <row r="642" spans="1:69" s="234" customFormat="1" ht="12.75" x14ac:dyDescent="0.2">
      <c r="A642" s="1267">
        <v>1910</v>
      </c>
      <c r="B642" s="1254" t="s">
        <v>288</v>
      </c>
      <c r="C642" s="1255">
        <v>1</v>
      </c>
      <c r="D642" s="1259"/>
      <c r="E642" s="1259"/>
      <c r="F642" s="1259"/>
      <c r="G642" s="1259"/>
      <c r="H642" s="1259"/>
      <c r="I642" s="1259"/>
      <c r="J642" s="1259"/>
      <c r="K642" s="1259"/>
      <c r="L642" s="1259"/>
      <c r="M642" s="1259"/>
      <c r="N642" s="1259"/>
      <c r="O642" s="1259"/>
      <c r="P642" s="1259"/>
      <c r="Q642" s="1259"/>
      <c r="R642" s="1259"/>
      <c r="S642" s="1259"/>
      <c r="T642" s="1259"/>
      <c r="U642" s="1259"/>
      <c r="V642" s="1259"/>
      <c r="W642" s="1259"/>
      <c r="X642" s="1259"/>
      <c r="Y642" s="1259"/>
      <c r="Z642" s="1259"/>
      <c r="AA642" s="1259"/>
      <c r="AB642" s="1259"/>
      <c r="AC642" s="1259"/>
      <c r="AD642" s="1259"/>
      <c r="AE642" s="1259"/>
      <c r="AF642" s="1259"/>
      <c r="AG642" s="1259"/>
      <c r="AH642" s="1259"/>
      <c r="AI642" s="1259"/>
      <c r="AJ642" s="1259"/>
      <c r="AK642" s="1259"/>
      <c r="AL642" s="1259"/>
      <c r="AM642" s="1259"/>
      <c r="AN642" s="1259"/>
      <c r="AO642" s="1259"/>
      <c r="AP642" s="1259"/>
      <c r="AQ642" s="1259"/>
      <c r="AR642" s="1259"/>
      <c r="AS642" s="1259"/>
      <c r="AT642" s="1259"/>
      <c r="AU642" s="1259"/>
      <c r="AV642" s="1259"/>
      <c r="AW642" s="1256">
        <f>IF(ISERROR(VLOOKUP(VLOOKUP($A642, 'E4 TB Allocation Details'!$A$18:$L$217, MATCH("A &amp; G ID", 'E4 TB Allocation Details'!$A$18:$L$18, 0),FALSE), 'E2 Allocators'!$B$15:$W$361, MATCH(AW$17, 'E2 Allocators'!$B$15:$W$15, 0),FALSE)), 0, VLOOKUP(VLOOKUP($A642, 'E4 TB Allocation Details'!$A$18:$L$217, MATCH("A &amp; G ID", 'E4 TB Allocation Details'!$A$18:$L$18, 0),FALSE), 'E2 Allocators'!$B$15:$W$361, MATCH(AW$17, 'E2 Allocators'!$B$15:$W$15, 0),FALSE))</f>
        <v>0.52110184498815493</v>
      </c>
      <c r="AX642" s="1256">
        <f>IF(ISERROR(VLOOKUP(VLOOKUP($A642, 'E4 TB Allocation Details'!$A$18:$L$217, MATCH("A &amp; G ID", 'E4 TB Allocation Details'!$A$18:$L$18, 0),FALSE), 'E2 Allocators'!$B$15:$W$361, MATCH(AX$17, 'E2 Allocators'!$B$15:$W$15, 0),FALSE)), 0, VLOOKUP(VLOOKUP($A642, 'E4 TB Allocation Details'!$A$18:$L$217, MATCH("A &amp; G ID", 'E4 TB Allocation Details'!$A$18:$L$18, 0),FALSE), 'E2 Allocators'!$B$15:$W$361, MATCH(AX$17, 'E2 Allocators'!$B$15:$W$15, 0),FALSE))</f>
        <v>0.1313409461504895</v>
      </c>
      <c r="AY642" s="1256">
        <f>IF(ISERROR(VLOOKUP(VLOOKUP($A642, 'E4 TB Allocation Details'!$A$18:$L$217, MATCH("A &amp; G ID", 'E4 TB Allocation Details'!$A$18:$L$18, 0),FALSE), 'E2 Allocators'!$B$15:$W$361, MATCH(AY$17, 'E2 Allocators'!$B$15:$W$15, 0),FALSE)), 0, VLOOKUP(VLOOKUP($A642, 'E4 TB Allocation Details'!$A$18:$L$217, MATCH("A &amp; G ID", 'E4 TB Allocation Details'!$A$18:$L$18, 0),FALSE), 'E2 Allocators'!$B$15:$W$361, MATCH(AY$17, 'E2 Allocators'!$B$15:$W$15, 0),FALSE))</f>
        <v>0.15775444860844171</v>
      </c>
      <c r="AZ642" s="1256">
        <f>IF(ISERROR(VLOOKUP(VLOOKUP($A642, 'E4 TB Allocation Details'!$A$18:$L$217, MATCH("A &amp; G ID", 'E4 TB Allocation Details'!$A$18:$L$18, 0),FALSE), 'E2 Allocators'!$B$15:$W$361, MATCH(AZ$17, 'E2 Allocators'!$B$15:$W$15, 0),FALSE)), 0, VLOOKUP(VLOOKUP($A642, 'E4 TB Allocation Details'!$A$18:$L$217, MATCH("A &amp; G ID", 'E4 TB Allocation Details'!$A$18:$L$18, 0),FALSE), 'E2 Allocators'!$B$15:$W$361, MATCH(AZ$17, 'E2 Allocators'!$B$15:$W$15, 0),FALSE))</f>
        <v>0</v>
      </c>
      <c r="BA642" s="1256">
        <f>IF(ISERROR(VLOOKUP(VLOOKUP($A642, 'E4 TB Allocation Details'!$A$18:$L$217, MATCH("A &amp; G ID", 'E4 TB Allocation Details'!$A$18:$L$18, 0),FALSE), 'E2 Allocators'!$B$15:$W$361, MATCH(BA$17, 'E2 Allocators'!$B$15:$W$15, 0),FALSE)), 0, VLOOKUP(VLOOKUP($A642, 'E4 TB Allocation Details'!$A$18:$L$217, MATCH("A &amp; G ID", 'E4 TB Allocation Details'!$A$18:$L$18, 0),FALSE), 'E2 Allocators'!$B$15:$W$361, MATCH(BA$17, 'E2 Allocators'!$B$15:$W$15, 0),FALSE))</f>
        <v>5.7708759913127378E-2</v>
      </c>
      <c r="BB642" s="1256">
        <f>IF(ISERROR(VLOOKUP(VLOOKUP($A642, 'E4 TB Allocation Details'!$A$18:$L$217, MATCH("A &amp; G ID", 'E4 TB Allocation Details'!$A$18:$L$18, 0),FALSE), 'E2 Allocators'!$B$15:$W$361, MATCH(BB$17, 'E2 Allocators'!$B$15:$W$15, 0),FALSE)), 0, VLOOKUP(VLOOKUP($A642, 'E4 TB Allocation Details'!$A$18:$L$217, MATCH("A &amp; G ID", 'E4 TB Allocation Details'!$A$18:$L$18, 0),FALSE), 'E2 Allocators'!$B$15:$W$361, MATCH(BB$17, 'E2 Allocators'!$B$15:$W$15, 0),FALSE))</f>
        <v>7.5666806777500456E-2</v>
      </c>
      <c r="BC642" s="1256">
        <f>IF(ISERROR(VLOOKUP(VLOOKUP($A642, 'E4 TB Allocation Details'!$A$18:$L$217, MATCH("A &amp; G ID", 'E4 TB Allocation Details'!$A$18:$L$18, 0),FALSE), 'E2 Allocators'!$B$15:$W$361, MATCH(BC$17, 'E2 Allocators'!$B$15:$W$15, 0),FALSE)), 0, VLOOKUP(VLOOKUP($A642, 'E4 TB Allocation Details'!$A$18:$L$217, MATCH("A &amp; G ID", 'E4 TB Allocation Details'!$A$18:$L$18, 0),FALSE), 'E2 Allocators'!$B$15:$W$361, MATCH(BC$17, 'E2 Allocators'!$B$15:$W$15, 0),FALSE))</f>
        <v>5.0486820291900263E-2</v>
      </c>
      <c r="BD642" s="1256">
        <f>IF(ISERROR(VLOOKUP(VLOOKUP($A642, 'E4 TB Allocation Details'!$A$18:$L$217, MATCH("A &amp; G ID", 'E4 TB Allocation Details'!$A$18:$L$18, 0),FALSE), 'E2 Allocators'!$B$15:$W$361, MATCH(BD$17, 'E2 Allocators'!$B$15:$W$15, 0),FALSE)), 0, VLOOKUP(VLOOKUP($A642, 'E4 TB Allocation Details'!$A$18:$L$217, MATCH("A &amp; G ID", 'E4 TB Allocation Details'!$A$18:$L$18, 0),FALSE), 'E2 Allocators'!$B$15:$W$361, MATCH(BD$17, 'E2 Allocators'!$B$15:$W$15, 0),FALSE))</f>
        <v>3.1898943092310123E-3</v>
      </c>
      <c r="BE642" s="1256">
        <f>IF(ISERROR(VLOOKUP(VLOOKUP($A642, 'E4 TB Allocation Details'!$A$18:$L$217, MATCH("A &amp; G ID", 'E4 TB Allocation Details'!$A$18:$L$18, 0),FALSE), 'E2 Allocators'!$B$15:$W$361, MATCH(BE$17, 'E2 Allocators'!$B$15:$W$15, 0),FALSE)), 0, VLOOKUP(VLOOKUP($A642, 'E4 TB Allocation Details'!$A$18:$L$217, MATCH("A &amp; G ID", 'E4 TB Allocation Details'!$A$18:$L$18, 0),FALSE), 'E2 Allocators'!$B$15:$W$361, MATCH(BE$17, 'E2 Allocators'!$B$15:$W$15, 0),FALSE))</f>
        <v>2.7504789611546379E-3</v>
      </c>
      <c r="BF642" s="1256">
        <f>IF(ISERROR(VLOOKUP(VLOOKUP($A642, 'E4 TB Allocation Details'!$A$18:$L$217, MATCH("A &amp; G ID", 'E4 TB Allocation Details'!$A$18:$L$18, 0),FALSE), 'E2 Allocators'!$B$15:$W$361, MATCH(BF$17, 'E2 Allocators'!$B$15:$W$15, 0),FALSE)), 0, VLOOKUP(VLOOKUP($A642, 'E4 TB Allocation Details'!$A$18:$L$217, MATCH("A &amp; G ID", 'E4 TB Allocation Details'!$A$18:$L$18, 0),FALSE), 'E2 Allocators'!$B$15:$W$361, MATCH(BF$17, 'E2 Allocators'!$B$15:$W$15, 0),FALSE))</f>
        <v>0</v>
      </c>
      <c r="BG642" s="1256">
        <f>IF(ISERROR(VLOOKUP(VLOOKUP($A642, 'E4 TB Allocation Details'!$A$18:$L$217, MATCH("A &amp; G ID", 'E4 TB Allocation Details'!$A$18:$L$18, 0),FALSE), 'E2 Allocators'!$B$15:$W$361, MATCH(BG$17, 'E2 Allocators'!$B$15:$W$15, 0),FALSE)), 0, VLOOKUP(VLOOKUP($A642, 'E4 TB Allocation Details'!$A$18:$L$217, MATCH("A &amp; G ID", 'E4 TB Allocation Details'!$A$18:$L$18, 0),FALSE), 'E2 Allocators'!$B$15:$W$361, MATCH(BG$17, 'E2 Allocators'!$B$15:$W$15, 0),FALSE))</f>
        <v>0</v>
      </c>
      <c r="BH642" s="1256">
        <f>IF(ISERROR(VLOOKUP(VLOOKUP($A642, 'E4 TB Allocation Details'!$A$18:$L$217, MATCH("A &amp; G ID", 'E4 TB Allocation Details'!$A$18:$L$18, 0),FALSE), 'E2 Allocators'!$B$15:$W$361, MATCH(BH$17, 'E2 Allocators'!$B$15:$W$15, 0),FALSE)), 0, VLOOKUP(VLOOKUP($A642, 'E4 TB Allocation Details'!$A$18:$L$217, MATCH("A &amp; G ID", 'E4 TB Allocation Details'!$A$18:$L$18, 0),FALSE), 'E2 Allocators'!$B$15:$W$361, MATCH(BH$17, 'E2 Allocators'!$B$15:$W$15, 0),FALSE))</f>
        <v>0</v>
      </c>
      <c r="BI642" s="1256">
        <f>IF(ISERROR(VLOOKUP(VLOOKUP($A642, 'E4 TB Allocation Details'!$A$18:$L$217, MATCH("A &amp; G ID", 'E4 TB Allocation Details'!$A$18:$L$18, 0),FALSE), 'E2 Allocators'!$B$15:$W$361, MATCH(BI$17, 'E2 Allocators'!$B$15:$W$15, 0),FALSE)), 0, VLOOKUP(VLOOKUP($A642, 'E4 TB Allocation Details'!$A$18:$L$217, MATCH("A &amp; G ID", 'E4 TB Allocation Details'!$A$18:$L$18, 0),FALSE), 'E2 Allocators'!$B$15:$W$361, MATCH(BI$17, 'E2 Allocators'!$B$15:$W$15, 0),FALSE))</f>
        <v>0</v>
      </c>
      <c r="BJ642" s="1256">
        <f>IF(ISERROR(VLOOKUP(VLOOKUP($A642, 'E4 TB Allocation Details'!$A$18:$L$217, MATCH("A &amp; G ID", 'E4 TB Allocation Details'!$A$18:$L$18, 0),FALSE), 'E2 Allocators'!$B$15:$W$361, MATCH(BJ$17, 'E2 Allocators'!$B$15:$W$15, 0),FALSE)), 0, VLOOKUP(VLOOKUP($A642, 'E4 TB Allocation Details'!$A$18:$L$217, MATCH("A &amp; G ID", 'E4 TB Allocation Details'!$A$18:$L$18, 0),FALSE), 'E2 Allocators'!$B$15:$W$361, MATCH(BJ$17, 'E2 Allocators'!$B$15:$W$15, 0),FALSE))</f>
        <v>0</v>
      </c>
      <c r="BK642" s="1256">
        <f>IF(ISERROR(VLOOKUP(VLOOKUP($A642, 'E4 TB Allocation Details'!$A$18:$L$217, MATCH("A &amp; G ID", 'E4 TB Allocation Details'!$A$18:$L$18, 0),FALSE), 'E2 Allocators'!$B$15:$W$361, MATCH(BK$17, 'E2 Allocators'!$B$15:$W$15, 0),FALSE)), 0, VLOOKUP(VLOOKUP($A642, 'E4 TB Allocation Details'!$A$18:$L$217, MATCH("A &amp; G ID", 'E4 TB Allocation Details'!$A$18:$L$18, 0),FALSE), 'E2 Allocators'!$B$15:$W$361, MATCH(BK$17, 'E2 Allocators'!$B$15:$W$15, 0),FALSE))</f>
        <v>0</v>
      </c>
      <c r="BL642" s="1256">
        <f>IF(ISERROR(VLOOKUP(VLOOKUP($A642, 'E4 TB Allocation Details'!$A$18:$L$217, MATCH("A &amp; G ID", 'E4 TB Allocation Details'!$A$18:$L$18, 0),FALSE), 'E2 Allocators'!$B$15:$W$361, MATCH(BL$17, 'E2 Allocators'!$B$15:$W$15, 0),FALSE)), 0, VLOOKUP(VLOOKUP($A642, 'E4 TB Allocation Details'!$A$18:$L$217, MATCH("A &amp; G ID", 'E4 TB Allocation Details'!$A$18:$L$18, 0),FALSE), 'E2 Allocators'!$B$15:$W$361, MATCH(BL$17, 'E2 Allocators'!$B$15:$W$15, 0),FALSE))</f>
        <v>0</v>
      </c>
      <c r="BM642" s="1256">
        <f>IF(ISERROR(VLOOKUP(VLOOKUP($A642, 'E4 TB Allocation Details'!$A$18:$L$217, MATCH("A &amp; G ID", 'E4 TB Allocation Details'!$A$18:$L$18, 0),FALSE), 'E2 Allocators'!$B$15:$W$361, MATCH(BM$17, 'E2 Allocators'!$B$15:$W$15, 0),FALSE)), 0, VLOOKUP(VLOOKUP($A642, 'E4 TB Allocation Details'!$A$18:$L$217, MATCH("A &amp; G ID", 'E4 TB Allocation Details'!$A$18:$L$18, 0),FALSE), 'E2 Allocators'!$B$15:$W$361, MATCH(BM$17, 'E2 Allocators'!$B$15:$W$15, 0),FALSE))</f>
        <v>0</v>
      </c>
      <c r="BN642" s="1256">
        <f>IF(ISERROR(VLOOKUP(VLOOKUP($A642, 'E4 TB Allocation Details'!$A$18:$L$217, MATCH("A &amp; G ID", 'E4 TB Allocation Details'!$A$18:$L$18, 0),FALSE), 'E2 Allocators'!$B$15:$W$361, MATCH(BN$17, 'E2 Allocators'!$B$15:$W$15, 0),FALSE)), 0, VLOOKUP(VLOOKUP($A642, 'E4 TB Allocation Details'!$A$18:$L$217, MATCH("A &amp; G ID", 'E4 TB Allocation Details'!$A$18:$L$18, 0),FALSE), 'E2 Allocators'!$B$15:$W$361, MATCH(BN$17, 'E2 Allocators'!$B$15:$W$15, 0),FALSE))</f>
        <v>0</v>
      </c>
      <c r="BO642" s="1256">
        <f>IF(ISERROR(VLOOKUP(VLOOKUP($A642, 'E4 TB Allocation Details'!$A$18:$L$217, MATCH("A &amp; G ID", 'E4 TB Allocation Details'!$A$18:$L$18, 0),FALSE), 'E2 Allocators'!$B$15:$W$361, MATCH(BO$17, 'E2 Allocators'!$B$15:$W$15, 0),FALSE)), 0, VLOOKUP(VLOOKUP($A642, 'E4 TB Allocation Details'!$A$18:$L$217, MATCH("A &amp; G ID", 'E4 TB Allocation Details'!$A$18:$L$18, 0),FALSE), 'E2 Allocators'!$B$15:$W$361, MATCH(BO$17, 'E2 Allocators'!$B$15:$W$15, 0),FALSE))</f>
        <v>0</v>
      </c>
      <c r="BP642" s="1256">
        <f>IF(ISERROR(VLOOKUP(VLOOKUP($A642, 'E4 TB Allocation Details'!$A$18:$L$217, MATCH("A &amp; G ID", 'E4 TB Allocation Details'!$A$18:$L$18, 0),FALSE), 'E2 Allocators'!$B$15:$W$361, MATCH(BP$17, 'E2 Allocators'!$B$15:$W$15, 0),FALSE)), 0, VLOOKUP(VLOOKUP($A642, 'E4 TB Allocation Details'!$A$18:$L$217, MATCH("A &amp; G ID", 'E4 TB Allocation Details'!$A$18:$L$18, 0),FALSE), 'E2 Allocators'!$B$15:$W$361, MATCH(BP$17, 'E2 Allocators'!$B$15:$W$15, 0),FALSE))</f>
        <v>0</v>
      </c>
      <c r="BQ642" s="1260">
        <f t="shared" si="966"/>
        <v>0.99999999999999989</v>
      </c>
    </row>
    <row r="643" spans="1:69" s="234" customFormat="1" ht="12.75" x14ac:dyDescent="0.2">
      <c r="A643" s="1267">
        <v>1915</v>
      </c>
      <c r="B643" s="1254" t="s">
        <v>539</v>
      </c>
      <c r="C643" s="1255">
        <v>1</v>
      </c>
      <c r="D643" s="1259"/>
      <c r="E643" s="1259"/>
      <c r="F643" s="1259"/>
      <c r="G643" s="1259"/>
      <c r="H643" s="1259"/>
      <c r="I643" s="1259"/>
      <c r="J643" s="1259"/>
      <c r="K643" s="1259"/>
      <c r="L643" s="1259"/>
      <c r="M643" s="1259"/>
      <c r="N643" s="1259"/>
      <c r="O643" s="1259"/>
      <c r="P643" s="1259"/>
      <c r="Q643" s="1259"/>
      <c r="R643" s="1259"/>
      <c r="S643" s="1259"/>
      <c r="T643" s="1259"/>
      <c r="U643" s="1259"/>
      <c r="V643" s="1259"/>
      <c r="W643" s="1259"/>
      <c r="X643" s="1259"/>
      <c r="Y643" s="1259"/>
      <c r="Z643" s="1259"/>
      <c r="AA643" s="1259"/>
      <c r="AB643" s="1259"/>
      <c r="AC643" s="1259"/>
      <c r="AD643" s="1259"/>
      <c r="AE643" s="1259"/>
      <c r="AF643" s="1259"/>
      <c r="AG643" s="1259"/>
      <c r="AH643" s="1259"/>
      <c r="AI643" s="1259"/>
      <c r="AJ643" s="1259"/>
      <c r="AK643" s="1259"/>
      <c r="AL643" s="1259"/>
      <c r="AM643" s="1259"/>
      <c r="AN643" s="1259"/>
      <c r="AO643" s="1259"/>
      <c r="AP643" s="1259"/>
      <c r="AQ643" s="1259"/>
      <c r="AR643" s="1259"/>
      <c r="AS643" s="1259"/>
      <c r="AT643" s="1259"/>
      <c r="AU643" s="1259"/>
      <c r="AV643" s="1259"/>
      <c r="AW643" s="1256">
        <f>IF(ISERROR(VLOOKUP(VLOOKUP($A643, 'E4 TB Allocation Details'!$A$18:$L$217, MATCH("A &amp; G ID", 'E4 TB Allocation Details'!$A$18:$L$18, 0),FALSE), 'E2 Allocators'!$B$15:$W$361, MATCH(AW$17, 'E2 Allocators'!$B$15:$W$15, 0),FALSE)), 0, VLOOKUP(VLOOKUP($A643, 'E4 TB Allocation Details'!$A$18:$L$217, MATCH("A &amp; G ID", 'E4 TB Allocation Details'!$A$18:$L$18, 0),FALSE), 'E2 Allocators'!$B$15:$W$361, MATCH(AW$17, 'E2 Allocators'!$B$15:$W$15, 0),FALSE))</f>
        <v>0.52110184498815493</v>
      </c>
      <c r="AX643" s="1256">
        <f>IF(ISERROR(VLOOKUP(VLOOKUP($A643, 'E4 TB Allocation Details'!$A$18:$L$217, MATCH("A &amp; G ID", 'E4 TB Allocation Details'!$A$18:$L$18, 0),FALSE), 'E2 Allocators'!$B$15:$W$361, MATCH(AX$17, 'E2 Allocators'!$B$15:$W$15, 0),FALSE)), 0, VLOOKUP(VLOOKUP($A643, 'E4 TB Allocation Details'!$A$18:$L$217, MATCH("A &amp; G ID", 'E4 TB Allocation Details'!$A$18:$L$18, 0),FALSE), 'E2 Allocators'!$B$15:$W$361, MATCH(AX$17, 'E2 Allocators'!$B$15:$W$15, 0),FALSE))</f>
        <v>0.1313409461504895</v>
      </c>
      <c r="AY643" s="1256">
        <f>IF(ISERROR(VLOOKUP(VLOOKUP($A643, 'E4 TB Allocation Details'!$A$18:$L$217, MATCH("A &amp; G ID", 'E4 TB Allocation Details'!$A$18:$L$18, 0),FALSE), 'E2 Allocators'!$B$15:$W$361, MATCH(AY$17, 'E2 Allocators'!$B$15:$W$15, 0),FALSE)), 0, VLOOKUP(VLOOKUP($A643, 'E4 TB Allocation Details'!$A$18:$L$217, MATCH("A &amp; G ID", 'E4 TB Allocation Details'!$A$18:$L$18, 0),FALSE), 'E2 Allocators'!$B$15:$W$361, MATCH(AY$17, 'E2 Allocators'!$B$15:$W$15, 0),FALSE))</f>
        <v>0.15775444860844171</v>
      </c>
      <c r="AZ643" s="1256">
        <f>IF(ISERROR(VLOOKUP(VLOOKUP($A643, 'E4 TB Allocation Details'!$A$18:$L$217, MATCH("A &amp; G ID", 'E4 TB Allocation Details'!$A$18:$L$18, 0),FALSE), 'E2 Allocators'!$B$15:$W$361, MATCH(AZ$17, 'E2 Allocators'!$B$15:$W$15, 0),FALSE)), 0, VLOOKUP(VLOOKUP($A643, 'E4 TB Allocation Details'!$A$18:$L$217, MATCH("A &amp; G ID", 'E4 TB Allocation Details'!$A$18:$L$18, 0),FALSE), 'E2 Allocators'!$B$15:$W$361, MATCH(AZ$17, 'E2 Allocators'!$B$15:$W$15, 0),FALSE))</f>
        <v>0</v>
      </c>
      <c r="BA643" s="1256">
        <f>IF(ISERROR(VLOOKUP(VLOOKUP($A643, 'E4 TB Allocation Details'!$A$18:$L$217, MATCH("A &amp; G ID", 'E4 TB Allocation Details'!$A$18:$L$18, 0),FALSE), 'E2 Allocators'!$B$15:$W$361, MATCH(BA$17, 'E2 Allocators'!$B$15:$W$15, 0),FALSE)), 0, VLOOKUP(VLOOKUP($A643, 'E4 TB Allocation Details'!$A$18:$L$217, MATCH("A &amp; G ID", 'E4 TB Allocation Details'!$A$18:$L$18, 0),FALSE), 'E2 Allocators'!$B$15:$W$361, MATCH(BA$17, 'E2 Allocators'!$B$15:$W$15, 0),FALSE))</f>
        <v>5.7708759913127378E-2</v>
      </c>
      <c r="BB643" s="1256">
        <f>IF(ISERROR(VLOOKUP(VLOOKUP($A643, 'E4 TB Allocation Details'!$A$18:$L$217, MATCH("A &amp; G ID", 'E4 TB Allocation Details'!$A$18:$L$18, 0),FALSE), 'E2 Allocators'!$B$15:$W$361, MATCH(BB$17, 'E2 Allocators'!$B$15:$W$15, 0),FALSE)), 0, VLOOKUP(VLOOKUP($A643, 'E4 TB Allocation Details'!$A$18:$L$217, MATCH("A &amp; G ID", 'E4 TB Allocation Details'!$A$18:$L$18, 0),FALSE), 'E2 Allocators'!$B$15:$W$361, MATCH(BB$17, 'E2 Allocators'!$B$15:$W$15, 0),FALSE))</f>
        <v>7.5666806777500456E-2</v>
      </c>
      <c r="BC643" s="1256">
        <f>IF(ISERROR(VLOOKUP(VLOOKUP($A643, 'E4 TB Allocation Details'!$A$18:$L$217, MATCH("A &amp; G ID", 'E4 TB Allocation Details'!$A$18:$L$18, 0),FALSE), 'E2 Allocators'!$B$15:$W$361, MATCH(BC$17, 'E2 Allocators'!$B$15:$W$15, 0),FALSE)), 0, VLOOKUP(VLOOKUP($A643, 'E4 TB Allocation Details'!$A$18:$L$217, MATCH("A &amp; G ID", 'E4 TB Allocation Details'!$A$18:$L$18, 0),FALSE), 'E2 Allocators'!$B$15:$W$361, MATCH(BC$17, 'E2 Allocators'!$B$15:$W$15, 0),FALSE))</f>
        <v>5.0486820291900263E-2</v>
      </c>
      <c r="BD643" s="1256">
        <f>IF(ISERROR(VLOOKUP(VLOOKUP($A643, 'E4 TB Allocation Details'!$A$18:$L$217, MATCH("A &amp; G ID", 'E4 TB Allocation Details'!$A$18:$L$18, 0),FALSE), 'E2 Allocators'!$B$15:$W$361, MATCH(BD$17, 'E2 Allocators'!$B$15:$W$15, 0),FALSE)), 0, VLOOKUP(VLOOKUP($A643, 'E4 TB Allocation Details'!$A$18:$L$217, MATCH("A &amp; G ID", 'E4 TB Allocation Details'!$A$18:$L$18, 0),FALSE), 'E2 Allocators'!$B$15:$W$361, MATCH(BD$17, 'E2 Allocators'!$B$15:$W$15, 0),FALSE))</f>
        <v>3.1898943092310123E-3</v>
      </c>
      <c r="BE643" s="1256">
        <f>IF(ISERROR(VLOOKUP(VLOOKUP($A643, 'E4 TB Allocation Details'!$A$18:$L$217, MATCH("A &amp; G ID", 'E4 TB Allocation Details'!$A$18:$L$18, 0),FALSE), 'E2 Allocators'!$B$15:$W$361, MATCH(BE$17, 'E2 Allocators'!$B$15:$W$15, 0),FALSE)), 0, VLOOKUP(VLOOKUP($A643, 'E4 TB Allocation Details'!$A$18:$L$217, MATCH("A &amp; G ID", 'E4 TB Allocation Details'!$A$18:$L$18, 0),FALSE), 'E2 Allocators'!$B$15:$W$361, MATCH(BE$17, 'E2 Allocators'!$B$15:$W$15, 0),FALSE))</f>
        <v>2.7504789611546379E-3</v>
      </c>
      <c r="BF643" s="1256">
        <f>IF(ISERROR(VLOOKUP(VLOOKUP($A643, 'E4 TB Allocation Details'!$A$18:$L$217, MATCH("A &amp; G ID", 'E4 TB Allocation Details'!$A$18:$L$18, 0),FALSE), 'E2 Allocators'!$B$15:$W$361, MATCH(BF$17, 'E2 Allocators'!$B$15:$W$15, 0),FALSE)), 0, VLOOKUP(VLOOKUP($A643, 'E4 TB Allocation Details'!$A$18:$L$217, MATCH("A &amp; G ID", 'E4 TB Allocation Details'!$A$18:$L$18, 0),FALSE), 'E2 Allocators'!$B$15:$W$361, MATCH(BF$17, 'E2 Allocators'!$B$15:$W$15, 0),FALSE))</f>
        <v>0</v>
      </c>
      <c r="BG643" s="1256">
        <f>IF(ISERROR(VLOOKUP(VLOOKUP($A643, 'E4 TB Allocation Details'!$A$18:$L$217, MATCH("A &amp; G ID", 'E4 TB Allocation Details'!$A$18:$L$18, 0),FALSE), 'E2 Allocators'!$B$15:$W$361, MATCH(BG$17, 'E2 Allocators'!$B$15:$W$15, 0),FALSE)), 0, VLOOKUP(VLOOKUP($A643, 'E4 TB Allocation Details'!$A$18:$L$217, MATCH("A &amp; G ID", 'E4 TB Allocation Details'!$A$18:$L$18, 0),FALSE), 'E2 Allocators'!$B$15:$W$361, MATCH(BG$17, 'E2 Allocators'!$B$15:$W$15, 0),FALSE))</f>
        <v>0</v>
      </c>
      <c r="BH643" s="1256">
        <f>IF(ISERROR(VLOOKUP(VLOOKUP($A643, 'E4 TB Allocation Details'!$A$18:$L$217, MATCH("A &amp; G ID", 'E4 TB Allocation Details'!$A$18:$L$18, 0),FALSE), 'E2 Allocators'!$B$15:$W$361, MATCH(BH$17, 'E2 Allocators'!$B$15:$W$15, 0),FALSE)), 0, VLOOKUP(VLOOKUP($A643, 'E4 TB Allocation Details'!$A$18:$L$217, MATCH("A &amp; G ID", 'E4 TB Allocation Details'!$A$18:$L$18, 0),FALSE), 'E2 Allocators'!$B$15:$W$361, MATCH(BH$17, 'E2 Allocators'!$B$15:$W$15, 0),FALSE))</f>
        <v>0</v>
      </c>
      <c r="BI643" s="1256">
        <f>IF(ISERROR(VLOOKUP(VLOOKUP($A643, 'E4 TB Allocation Details'!$A$18:$L$217, MATCH("A &amp; G ID", 'E4 TB Allocation Details'!$A$18:$L$18, 0),FALSE), 'E2 Allocators'!$B$15:$W$361, MATCH(BI$17, 'E2 Allocators'!$B$15:$W$15, 0),FALSE)), 0, VLOOKUP(VLOOKUP($A643, 'E4 TB Allocation Details'!$A$18:$L$217, MATCH("A &amp; G ID", 'E4 TB Allocation Details'!$A$18:$L$18, 0),FALSE), 'E2 Allocators'!$B$15:$W$361, MATCH(BI$17, 'E2 Allocators'!$B$15:$W$15, 0),FALSE))</f>
        <v>0</v>
      </c>
      <c r="BJ643" s="1256">
        <f>IF(ISERROR(VLOOKUP(VLOOKUP($A643, 'E4 TB Allocation Details'!$A$18:$L$217, MATCH("A &amp; G ID", 'E4 TB Allocation Details'!$A$18:$L$18, 0),FALSE), 'E2 Allocators'!$B$15:$W$361, MATCH(BJ$17, 'E2 Allocators'!$B$15:$W$15, 0),FALSE)), 0, VLOOKUP(VLOOKUP($A643, 'E4 TB Allocation Details'!$A$18:$L$217, MATCH("A &amp; G ID", 'E4 TB Allocation Details'!$A$18:$L$18, 0),FALSE), 'E2 Allocators'!$B$15:$W$361, MATCH(BJ$17, 'E2 Allocators'!$B$15:$W$15, 0),FALSE))</f>
        <v>0</v>
      </c>
      <c r="BK643" s="1256">
        <f>IF(ISERROR(VLOOKUP(VLOOKUP($A643, 'E4 TB Allocation Details'!$A$18:$L$217, MATCH("A &amp; G ID", 'E4 TB Allocation Details'!$A$18:$L$18, 0),FALSE), 'E2 Allocators'!$B$15:$W$361, MATCH(BK$17, 'E2 Allocators'!$B$15:$W$15, 0),FALSE)), 0, VLOOKUP(VLOOKUP($A643, 'E4 TB Allocation Details'!$A$18:$L$217, MATCH("A &amp; G ID", 'E4 TB Allocation Details'!$A$18:$L$18, 0),FALSE), 'E2 Allocators'!$B$15:$W$361, MATCH(BK$17, 'E2 Allocators'!$B$15:$W$15, 0),FALSE))</f>
        <v>0</v>
      </c>
      <c r="BL643" s="1256">
        <f>IF(ISERROR(VLOOKUP(VLOOKUP($A643, 'E4 TB Allocation Details'!$A$18:$L$217, MATCH("A &amp; G ID", 'E4 TB Allocation Details'!$A$18:$L$18, 0),FALSE), 'E2 Allocators'!$B$15:$W$361, MATCH(BL$17, 'E2 Allocators'!$B$15:$W$15, 0),FALSE)), 0, VLOOKUP(VLOOKUP($A643, 'E4 TB Allocation Details'!$A$18:$L$217, MATCH("A &amp; G ID", 'E4 TB Allocation Details'!$A$18:$L$18, 0),FALSE), 'E2 Allocators'!$B$15:$W$361, MATCH(BL$17, 'E2 Allocators'!$B$15:$W$15, 0),FALSE))</f>
        <v>0</v>
      </c>
      <c r="BM643" s="1256">
        <f>IF(ISERROR(VLOOKUP(VLOOKUP($A643, 'E4 TB Allocation Details'!$A$18:$L$217, MATCH("A &amp; G ID", 'E4 TB Allocation Details'!$A$18:$L$18, 0),FALSE), 'E2 Allocators'!$B$15:$W$361, MATCH(BM$17, 'E2 Allocators'!$B$15:$W$15, 0),FALSE)), 0, VLOOKUP(VLOOKUP($A643, 'E4 TB Allocation Details'!$A$18:$L$217, MATCH("A &amp; G ID", 'E4 TB Allocation Details'!$A$18:$L$18, 0),FALSE), 'E2 Allocators'!$B$15:$W$361, MATCH(BM$17, 'E2 Allocators'!$B$15:$W$15, 0),FALSE))</f>
        <v>0</v>
      </c>
      <c r="BN643" s="1256">
        <f>IF(ISERROR(VLOOKUP(VLOOKUP($A643, 'E4 TB Allocation Details'!$A$18:$L$217, MATCH("A &amp; G ID", 'E4 TB Allocation Details'!$A$18:$L$18, 0),FALSE), 'E2 Allocators'!$B$15:$W$361, MATCH(BN$17, 'E2 Allocators'!$B$15:$W$15, 0),FALSE)), 0, VLOOKUP(VLOOKUP($A643, 'E4 TB Allocation Details'!$A$18:$L$217, MATCH("A &amp; G ID", 'E4 TB Allocation Details'!$A$18:$L$18, 0),FALSE), 'E2 Allocators'!$B$15:$W$361, MATCH(BN$17, 'E2 Allocators'!$B$15:$W$15, 0),FALSE))</f>
        <v>0</v>
      </c>
      <c r="BO643" s="1256">
        <f>IF(ISERROR(VLOOKUP(VLOOKUP($A643, 'E4 TB Allocation Details'!$A$18:$L$217, MATCH("A &amp; G ID", 'E4 TB Allocation Details'!$A$18:$L$18, 0),FALSE), 'E2 Allocators'!$B$15:$W$361, MATCH(BO$17, 'E2 Allocators'!$B$15:$W$15, 0),FALSE)), 0, VLOOKUP(VLOOKUP($A643, 'E4 TB Allocation Details'!$A$18:$L$217, MATCH("A &amp; G ID", 'E4 TB Allocation Details'!$A$18:$L$18, 0),FALSE), 'E2 Allocators'!$B$15:$W$361, MATCH(BO$17, 'E2 Allocators'!$B$15:$W$15, 0),FALSE))</f>
        <v>0</v>
      </c>
      <c r="BP643" s="1256">
        <f>IF(ISERROR(VLOOKUP(VLOOKUP($A643, 'E4 TB Allocation Details'!$A$18:$L$217, MATCH("A &amp; G ID", 'E4 TB Allocation Details'!$A$18:$L$18, 0),FALSE), 'E2 Allocators'!$B$15:$W$361, MATCH(BP$17, 'E2 Allocators'!$B$15:$W$15, 0),FALSE)), 0, VLOOKUP(VLOOKUP($A643, 'E4 TB Allocation Details'!$A$18:$L$217, MATCH("A &amp; G ID", 'E4 TB Allocation Details'!$A$18:$L$18, 0),FALSE), 'E2 Allocators'!$B$15:$W$361, MATCH(BP$17, 'E2 Allocators'!$B$15:$W$15, 0),FALSE))</f>
        <v>0</v>
      </c>
      <c r="BQ643" s="1260">
        <f t="shared" si="966"/>
        <v>0.99999999999999989</v>
      </c>
    </row>
    <row r="644" spans="1:69" s="234" customFormat="1" ht="12.75" x14ac:dyDescent="0.2">
      <c r="A644" s="1267">
        <v>1920</v>
      </c>
      <c r="B644" s="1254" t="s">
        <v>540</v>
      </c>
      <c r="C644" s="1255">
        <v>1</v>
      </c>
      <c r="D644" s="1259"/>
      <c r="E644" s="1259"/>
      <c r="F644" s="1259"/>
      <c r="G644" s="1259"/>
      <c r="H644" s="1259"/>
      <c r="I644" s="1259"/>
      <c r="J644" s="1259"/>
      <c r="K644" s="1259"/>
      <c r="L644" s="1259"/>
      <c r="M644" s="1259"/>
      <c r="N644" s="1259"/>
      <c r="O644" s="1259"/>
      <c r="P644" s="1259"/>
      <c r="Q644" s="1259"/>
      <c r="R644" s="1259"/>
      <c r="S644" s="1259"/>
      <c r="T644" s="1259"/>
      <c r="U644" s="1259"/>
      <c r="V644" s="1259"/>
      <c r="W644" s="1259"/>
      <c r="X644" s="1259"/>
      <c r="Y644" s="1259"/>
      <c r="Z644" s="1259"/>
      <c r="AA644" s="1259"/>
      <c r="AB644" s="1259"/>
      <c r="AC644" s="1259"/>
      <c r="AD644" s="1259"/>
      <c r="AE644" s="1259"/>
      <c r="AF644" s="1259"/>
      <c r="AG644" s="1259"/>
      <c r="AH644" s="1259"/>
      <c r="AI644" s="1259"/>
      <c r="AJ644" s="1259"/>
      <c r="AK644" s="1259"/>
      <c r="AL644" s="1259"/>
      <c r="AM644" s="1259"/>
      <c r="AN644" s="1259"/>
      <c r="AO644" s="1259"/>
      <c r="AP644" s="1259"/>
      <c r="AQ644" s="1259"/>
      <c r="AR644" s="1259"/>
      <c r="AS644" s="1259"/>
      <c r="AT644" s="1259"/>
      <c r="AU644" s="1259"/>
      <c r="AV644" s="1259"/>
      <c r="AW644" s="1256">
        <f>IF(ISERROR(VLOOKUP(VLOOKUP($A644, 'E4 TB Allocation Details'!$A$18:$L$217, MATCH("A &amp; G ID", 'E4 TB Allocation Details'!$A$18:$L$18, 0),FALSE), 'E2 Allocators'!$B$15:$W$361, MATCH(AW$17, 'E2 Allocators'!$B$15:$W$15, 0),FALSE)), 0, VLOOKUP(VLOOKUP($A644, 'E4 TB Allocation Details'!$A$18:$L$217, MATCH("A &amp; G ID", 'E4 TB Allocation Details'!$A$18:$L$18, 0),FALSE), 'E2 Allocators'!$B$15:$W$361, MATCH(AW$17, 'E2 Allocators'!$B$15:$W$15, 0),FALSE))</f>
        <v>0.52110184498815493</v>
      </c>
      <c r="AX644" s="1256">
        <f>IF(ISERROR(VLOOKUP(VLOOKUP($A644, 'E4 TB Allocation Details'!$A$18:$L$217, MATCH("A &amp; G ID", 'E4 TB Allocation Details'!$A$18:$L$18, 0),FALSE), 'E2 Allocators'!$B$15:$W$361, MATCH(AX$17, 'E2 Allocators'!$B$15:$W$15, 0),FALSE)), 0, VLOOKUP(VLOOKUP($A644, 'E4 TB Allocation Details'!$A$18:$L$217, MATCH("A &amp; G ID", 'E4 TB Allocation Details'!$A$18:$L$18, 0),FALSE), 'E2 Allocators'!$B$15:$W$361, MATCH(AX$17, 'E2 Allocators'!$B$15:$W$15, 0),FALSE))</f>
        <v>0.1313409461504895</v>
      </c>
      <c r="AY644" s="1256">
        <f>IF(ISERROR(VLOOKUP(VLOOKUP($A644, 'E4 TB Allocation Details'!$A$18:$L$217, MATCH("A &amp; G ID", 'E4 TB Allocation Details'!$A$18:$L$18, 0),FALSE), 'E2 Allocators'!$B$15:$W$361, MATCH(AY$17, 'E2 Allocators'!$B$15:$W$15, 0),FALSE)), 0, VLOOKUP(VLOOKUP($A644, 'E4 TB Allocation Details'!$A$18:$L$217, MATCH("A &amp; G ID", 'E4 TB Allocation Details'!$A$18:$L$18, 0),FALSE), 'E2 Allocators'!$B$15:$W$361, MATCH(AY$17, 'E2 Allocators'!$B$15:$W$15, 0),FALSE))</f>
        <v>0.15775444860844171</v>
      </c>
      <c r="AZ644" s="1256">
        <f>IF(ISERROR(VLOOKUP(VLOOKUP($A644, 'E4 TB Allocation Details'!$A$18:$L$217, MATCH("A &amp; G ID", 'E4 TB Allocation Details'!$A$18:$L$18, 0),FALSE), 'E2 Allocators'!$B$15:$W$361, MATCH(AZ$17, 'E2 Allocators'!$B$15:$W$15, 0),FALSE)), 0, VLOOKUP(VLOOKUP($A644, 'E4 TB Allocation Details'!$A$18:$L$217, MATCH("A &amp; G ID", 'E4 TB Allocation Details'!$A$18:$L$18, 0),FALSE), 'E2 Allocators'!$B$15:$W$361, MATCH(AZ$17, 'E2 Allocators'!$B$15:$W$15, 0),FALSE))</f>
        <v>0</v>
      </c>
      <c r="BA644" s="1256">
        <f>IF(ISERROR(VLOOKUP(VLOOKUP($A644, 'E4 TB Allocation Details'!$A$18:$L$217, MATCH("A &amp; G ID", 'E4 TB Allocation Details'!$A$18:$L$18, 0),FALSE), 'E2 Allocators'!$B$15:$W$361, MATCH(BA$17, 'E2 Allocators'!$B$15:$W$15, 0),FALSE)), 0, VLOOKUP(VLOOKUP($A644, 'E4 TB Allocation Details'!$A$18:$L$217, MATCH("A &amp; G ID", 'E4 TB Allocation Details'!$A$18:$L$18, 0),FALSE), 'E2 Allocators'!$B$15:$W$361, MATCH(BA$17, 'E2 Allocators'!$B$15:$W$15, 0),FALSE))</f>
        <v>5.7708759913127378E-2</v>
      </c>
      <c r="BB644" s="1256">
        <f>IF(ISERROR(VLOOKUP(VLOOKUP($A644, 'E4 TB Allocation Details'!$A$18:$L$217, MATCH("A &amp; G ID", 'E4 TB Allocation Details'!$A$18:$L$18, 0),FALSE), 'E2 Allocators'!$B$15:$W$361, MATCH(BB$17, 'E2 Allocators'!$B$15:$W$15, 0),FALSE)), 0, VLOOKUP(VLOOKUP($A644, 'E4 TB Allocation Details'!$A$18:$L$217, MATCH("A &amp; G ID", 'E4 TB Allocation Details'!$A$18:$L$18, 0),FALSE), 'E2 Allocators'!$B$15:$W$361, MATCH(BB$17, 'E2 Allocators'!$B$15:$W$15, 0),FALSE))</f>
        <v>7.5666806777500456E-2</v>
      </c>
      <c r="BC644" s="1256">
        <f>IF(ISERROR(VLOOKUP(VLOOKUP($A644, 'E4 TB Allocation Details'!$A$18:$L$217, MATCH("A &amp; G ID", 'E4 TB Allocation Details'!$A$18:$L$18, 0),FALSE), 'E2 Allocators'!$B$15:$W$361, MATCH(BC$17, 'E2 Allocators'!$B$15:$W$15, 0),FALSE)), 0, VLOOKUP(VLOOKUP($A644, 'E4 TB Allocation Details'!$A$18:$L$217, MATCH("A &amp; G ID", 'E4 TB Allocation Details'!$A$18:$L$18, 0),FALSE), 'E2 Allocators'!$B$15:$W$361, MATCH(BC$17, 'E2 Allocators'!$B$15:$W$15, 0),FALSE))</f>
        <v>5.0486820291900263E-2</v>
      </c>
      <c r="BD644" s="1256">
        <f>IF(ISERROR(VLOOKUP(VLOOKUP($A644, 'E4 TB Allocation Details'!$A$18:$L$217, MATCH("A &amp; G ID", 'E4 TB Allocation Details'!$A$18:$L$18, 0),FALSE), 'E2 Allocators'!$B$15:$W$361, MATCH(BD$17, 'E2 Allocators'!$B$15:$W$15, 0),FALSE)), 0, VLOOKUP(VLOOKUP($A644, 'E4 TB Allocation Details'!$A$18:$L$217, MATCH("A &amp; G ID", 'E4 TB Allocation Details'!$A$18:$L$18, 0),FALSE), 'E2 Allocators'!$B$15:$W$361, MATCH(BD$17, 'E2 Allocators'!$B$15:$W$15, 0),FALSE))</f>
        <v>3.1898943092310123E-3</v>
      </c>
      <c r="BE644" s="1256">
        <f>IF(ISERROR(VLOOKUP(VLOOKUP($A644, 'E4 TB Allocation Details'!$A$18:$L$217, MATCH("A &amp; G ID", 'E4 TB Allocation Details'!$A$18:$L$18, 0),FALSE), 'E2 Allocators'!$B$15:$W$361, MATCH(BE$17, 'E2 Allocators'!$B$15:$W$15, 0),FALSE)), 0, VLOOKUP(VLOOKUP($A644, 'E4 TB Allocation Details'!$A$18:$L$217, MATCH("A &amp; G ID", 'E4 TB Allocation Details'!$A$18:$L$18, 0),FALSE), 'E2 Allocators'!$B$15:$W$361, MATCH(BE$17, 'E2 Allocators'!$B$15:$W$15, 0),FALSE))</f>
        <v>2.7504789611546379E-3</v>
      </c>
      <c r="BF644" s="1256">
        <f>IF(ISERROR(VLOOKUP(VLOOKUP($A644, 'E4 TB Allocation Details'!$A$18:$L$217, MATCH("A &amp; G ID", 'E4 TB Allocation Details'!$A$18:$L$18, 0),FALSE), 'E2 Allocators'!$B$15:$W$361, MATCH(BF$17, 'E2 Allocators'!$B$15:$W$15, 0),FALSE)), 0, VLOOKUP(VLOOKUP($A644, 'E4 TB Allocation Details'!$A$18:$L$217, MATCH("A &amp; G ID", 'E4 TB Allocation Details'!$A$18:$L$18, 0),FALSE), 'E2 Allocators'!$B$15:$W$361, MATCH(BF$17, 'E2 Allocators'!$B$15:$W$15, 0),FALSE))</f>
        <v>0</v>
      </c>
      <c r="BG644" s="1256">
        <f>IF(ISERROR(VLOOKUP(VLOOKUP($A644, 'E4 TB Allocation Details'!$A$18:$L$217, MATCH("A &amp; G ID", 'E4 TB Allocation Details'!$A$18:$L$18, 0),FALSE), 'E2 Allocators'!$B$15:$W$361, MATCH(BG$17, 'E2 Allocators'!$B$15:$W$15, 0),FALSE)), 0, VLOOKUP(VLOOKUP($A644, 'E4 TB Allocation Details'!$A$18:$L$217, MATCH("A &amp; G ID", 'E4 TB Allocation Details'!$A$18:$L$18, 0),FALSE), 'E2 Allocators'!$B$15:$W$361, MATCH(BG$17, 'E2 Allocators'!$B$15:$W$15, 0),FALSE))</f>
        <v>0</v>
      </c>
      <c r="BH644" s="1256">
        <f>IF(ISERROR(VLOOKUP(VLOOKUP($A644, 'E4 TB Allocation Details'!$A$18:$L$217, MATCH("A &amp; G ID", 'E4 TB Allocation Details'!$A$18:$L$18, 0),FALSE), 'E2 Allocators'!$B$15:$W$361, MATCH(BH$17, 'E2 Allocators'!$B$15:$W$15, 0),FALSE)), 0, VLOOKUP(VLOOKUP($A644, 'E4 TB Allocation Details'!$A$18:$L$217, MATCH("A &amp; G ID", 'E4 TB Allocation Details'!$A$18:$L$18, 0),FALSE), 'E2 Allocators'!$B$15:$W$361, MATCH(BH$17, 'E2 Allocators'!$B$15:$W$15, 0),FALSE))</f>
        <v>0</v>
      </c>
      <c r="BI644" s="1256">
        <f>IF(ISERROR(VLOOKUP(VLOOKUP($A644, 'E4 TB Allocation Details'!$A$18:$L$217, MATCH("A &amp; G ID", 'E4 TB Allocation Details'!$A$18:$L$18, 0),FALSE), 'E2 Allocators'!$B$15:$W$361, MATCH(BI$17, 'E2 Allocators'!$B$15:$W$15, 0),FALSE)), 0, VLOOKUP(VLOOKUP($A644, 'E4 TB Allocation Details'!$A$18:$L$217, MATCH("A &amp; G ID", 'E4 TB Allocation Details'!$A$18:$L$18, 0),FALSE), 'E2 Allocators'!$B$15:$W$361, MATCH(BI$17, 'E2 Allocators'!$B$15:$W$15, 0),FALSE))</f>
        <v>0</v>
      </c>
      <c r="BJ644" s="1256">
        <f>IF(ISERROR(VLOOKUP(VLOOKUP($A644, 'E4 TB Allocation Details'!$A$18:$L$217, MATCH("A &amp; G ID", 'E4 TB Allocation Details'!$A$18:$L$18, 0),FALSE), 'E2 Allocators'!$B$15:$W$361, MATCH(BJ$17, 'E2 Allocators'!$B$15:$W$15, 0),FALSE)), 0, VLOOKUP(VLOOKUP($A644, 'E4 TB Allocation Details'!$A$18:$L$217, MATCH("A &amp; G ID", 'E4 TB Allocation Details'!$A$18:$L$18, 0),FALSE), 'E2 Allocators'!$B$15:$W$361, MATCH(BJ$17, 'E2 Allocators'!$B$15:$W$15, 0),FALSE))</f>
        <v>0</v>
      </c>
      <c r="BK644" s="1256">
        <f>IF(ISERROR(VLOOKUP(VLOOKUP($A644, 'E4 TB Allocation Details'!$A$18:$L$217, MATCH("A &amp; G ID", 'E4 TB Allocation Details'!$A$18:$L$18, 0),FALSE), 'E2 Allocators'!$B$15:$W$361, MATCH(BK$17, 'E2 Allocators'!$B$15:$W$15, 0),FALSE)), 0, VLOOKUP(VLOOKUP($A644, 'E4 TB Allocation Details'!$A$18:$L$217, MATCH("A &amp; G ID", 'E4 TB Allocation Details'!$A$18:$L$18, 0),FALSE), 'E2 Allocators'!$B$15:$W$361, MATCH(BK$17, 'E2 Allocators'!$B$15:$W$15, 0),FALSE))</f>
        <v>0</v>
      </c>
      <c r="BL644" s="1256">
        <f>IF(ISERROR(VLOOKUP(VLOOKUP($A644, 'E4 TB Allocation Details'!$A$18:$L$217, MATCH("A &amp; G ID", 'E4 TB Allocation Details'!$A$18:$L$18, 0),FALSE), 'E2 Allocators'!$B$15:$W$361, MATCH(BL$17, 'E2 Allocators'!$B$15:$W$15, 0),FALSE)), 0, VLOOKUP(VLOOKUP($A644, 'E4 TB Allocation Details'!$A$18:$L$217, MATCH("A &amp; G ID", 'E4 TB Allocation Details'!$A$18:$L$18, 0),FALSE), 'E2 Allocators'!$B$15:$W$361, MATCH(BL$17, 'E2 Allocators'!$B$15:$W$15, 0),FALSE))</f>
        <v>0</v>
      </c>
      <c r="BM644" s="1256">
        <f>IF(ISERROR(VLOOKUP(VLOOKUP($A644, 'E4 TB Allocation Details'!$A$18:$L$217, MATCH("A &amp; G ID", 'E4 TB Allocation Details'!$A$18:$L$18, 0),FALSE), 'E2 Allocators'!$B$15:$W$361, MATCH(BM$17, 'E2 Allocators'!$B$15:$W$15, 0),FALSE)), 0, VLOOKUP(VLOOKUP($A644, 'E4 TB Allocation Details'!$A$18:$L$217, MATCH("A &amp; G ID", 'E4 TB Allocation Details'!$A$18:$L$18, 0),FALSE), 'E2 Allocators'!$B$15:$W$361, MATCH(BM$17, 'E2 Allocators'!$B$15:$W$15, 0),FALSE))</f>
        <v>0</v>
      </c>
      <c r="BN644" s="1256">
        <f>IF(ISERROR(VLOOKUP(VLOOKUP($A644, 'E4 TB Allocation Details'!$A$18:$L$217, MATCH("A &amp; G ID", 'E4 TB Allocation Details'!$A$18:$L$18, 0),FALSE), 'E2 Allocators'!$B$15:$W$361, MATCH(BN$17, 'E2 Allocators'!$B$15:$W$15, 0),FALSE)), 0, VLOOKUP(VLOOKUP($A644, 'E4 TB Allocation Details'!$A$18:$L$217, MATCH("A &amp; G ID", 'E4 TB Allocation Details'!$A$18:$L$18, 0),FALSE), 'E2 Allocators'!$B$15:$W$361, MATCH(BN$17, 'E2 Allocators'!$B$15:$W$15, 0),FALSE))</f>
        <v>0</v>
      </c>
      <c r="BO644" s="1256">
        <f>IF(ISERROR(VLOOKUP(VLOOKUP($A644, 'E4 TB Allocation Details'!$A$18:$L$217, MATCH("A &amp; G ID", 'E4 TB Allocation Details'!$A$18:$L$18, 0),FALSE), 'E2 Allocators'!$B$15:$W$361, MATCH(BO$17, 'E2 Allocators'!$B$15:$W$15, 0),FALSE)), 0, VLOOKUP(VLOOKUP($A644, 'E4 TB Allocation Details'!$A$18:$L$217, MATCH("A &amp; G ID", 'E4 TB Allocation Details'!$A$18:$L$18, 0),FALSE), 'E2 Allocators'!$B$15:$W$361, MATCH(BO$17, 'E2 Allocators'!$B$15:$W$15, 0),FALSE))</f>
        <v>0</v>
      </c>
      <c r="BP644" s="1256">
        <f>IF(ISERROR(VLOOKUP(VLOOKUP($A644, 'E4 TB Allocation Details'!$A$18:$L$217, MATCH("A &amp; G ID", 'E4 TB Allocation Details'!$A$18:$L$18, 0),FALSE), 'E2 Allocators'!$B$15:$W$361, MATCH(BP$17, 'E2 Allocators'!$B$15:$W$15, 0),FALSE)), 0, VLOOKUP(VLOOKUP($A644, 'E4 TB Allocation Details'!$A$18:$L$217, MATCH("A &amp; G ID", 'E4 TB Allocation Details'!$A$18:$L$18, 0),FALSE), 'E2 Allocators'!$B$15:$W$361, MATCH(BP$17, 'E2 Allocators'!$B$15:$W$15, 0),FALSE))</f>
        <v>0</v>
      </c>
      <c r="BQ644" s="1260">
        <f t="shared" si="966"/>
        <v>0.99999999999999989</v>
      </c>
    </row>
    <row r="645" spans="1:69" s="234" customFormat="1" ht="12.75" x14ac:dyDescent="0.2">
      <c r="A645" s="1267">
        <v>1925</v>
      </c>
      <c r="B645" s="1254" t="s">
        <v>541</v>
      </c>
      <c r="C645" s="1255">
        <v>1</v>
      </c>
      <c r="D645" s="1259"/>
      <c r="E645" s="1259"/>
      <c r="F645" s="1259"/>
      <c r="G645" s="1259"/>
      <c r="H645" s="1259"/>
      <c r="I645" s="1259"/>
      <c r="J645" s="1259"/>
      <c r="K645" s="1259"/>
      <c r="L645" s="1259"/>
      <c r="M645" s="1259"/>
      <c r="N645" s="1259"/>
      <c r="O645" s="1259"/>
      <c r="P645" s="1259"/>
      <c r="Q645" s="1259"/>
      <c r="R645" s="1259"/>
      <c r="S645" s="1259"/>
      <c r="T645" s="1259"/>
      <c r="U645" s="1259"/>
      <c r="V645" s="1259"/>
      <c r="W645" s="1259"/>
      <c r="X645" s="1259"/>
      <c r="Y645" s="1259"/>
      <c r="Z645" s="1259"/>
      <c r="AA645" s="1259"/>
      <c r="AB645" s="1259"/>
      <c r="AC645" s="1259"/>
      <c r="AD645" s="1259"/>
      <c r="AE645" s="1259"/>
      <c r="AF645" s="1259"/>
      <c r="AG645" s="1259"/>
      <c r="AH645" s="1259"/>
      <c r="AI645" s="1259"/>
      <c r="AJ645" s="1259"/>
      <c r="AK645" s="1259"/>
      <c r="AL645" s="1259"/>
      <c r="AM645" s="1259"/>
      <c r="AN645" s="1259"/>
      <c r="AO645" s="1259"/>
      <c r="AP645" s="1259"/>
      <c r="AQ645" s="1259"/>
      <c r="AR645" s="1259"/>
      <c r="AS645" s="1259"/>
      <c r="AT645" s="1259"/>
      <c r="AU645" s="1259"/>
      <c r="AV645" s="1259"/>
      <c r="AW645" s="1256">
        <f>IF(ISERROR(VLOOKUP(VLOOKUP($A645, 'E4 TB Allocation Details'!$A$18:$L$217, MATCH("A &amp; G ID", 'E4 TB Allocation Details'!$A$18:$L$18, 0),FALSE), 'E2 Allocators'!$B$15:$W$361, MATCH(AW$17, 'E2 Allocators'!$B$15:$W$15, 0),FALSE)), 0, VLOOKUP(VLOOKUP($A645, 'E4 TB Allocation Details'!$A$18:$L$217, MATCH("A &amp; G ID", 'E4 TB Allocation Details'!$A$18:$L$18, 0),FALSE), 'E2 Allocators'!$B$15:$W$361, MATCH(AW$17, 'E2 Allocators'!$B$15:$W$15, 0),FALSE))</f>
        <v>0.52110184498815493</v>
      </c>
      <c r="AX645" s="1256">
        <f>IF(ISERROR(VLOOKUP(VLOOKUP($A645, 'E4 TB Allocation Details'!$A$18:$L$217, MATCH("A &amp; G ID", 'E4 TB Allocation Details'!$A$18:$L$18, 0),FALSE), 'E2 Allocators'!$B$15:$W$361, MATCH(AX$17, 'E2 Allocators'!$B$15:$W$15, 0),FALSE)), 0, VLOOKUP(VLOOKUP($A645, 'E4 TB Allocation Details'!$A$18:$L$217, MATCH("A &amp; G ID", 'E4 TB Allocation Details'!$A$18:$L$18, 0),FALSE), 'E2 Allocators'!$B$15:$W$361, MATCH(AX$17, 'E2 Allocators'!$B$15:$W$15, 0),FALSE))</f>
        <v>0.1313409461504895</v>
      </c>
      <c r="AY645" s="1256">
        <f>IF(ISERROR(VLOOKUP(VLOOKUP($A645, 'E4 TB Allocation Details'!$A$18:$L$217, MATCH("A &amp; G ID", 'E4 TB Allocation Details'!$A$18:$L$18, 0),FALSE), 'E2 Allocators'!$B$15:$W$361, MATCH(AY$17, 'E2 Allocators'!$B$15:$W$15, 0),FALSE)), 0, VLOOKUP(VLOOKUP($A645, 'E4 TB Allocation Details'!$A$18:$L$217, MATCH("A &amp; G ID", 'E4 TB Allocation Details'!$A$18:$L$18, 0),FALSE), 'E2 Allocators'!$B$15:$W$361, MATCH(AY$17, 'E2 Allocators'!$B$15:$W$15, 0),FALSE))</f>
        <v>0.15775444860844171</v>
      </c>
      <c r="AZ645" s="1256">
        <f>IF(ISERROR(VLOOKUP(VLOOKUP($A645, 'E4 TB Allocation Details'!$A$18:$L$217, MATCH("A &amp; G ID", 'E4 TB Allocation Details'!$A$18:$L$18, 0),FALSE), 'E2 Allocators'!$B$15:$W$361, MATCH(AZ$17, 'E2 Allocators'!$B$15:$W$15, 0),FALSE)), 0, VLOOKUP(VLOOKUP($A645, 'E4 TB Allocation Details'!$A$18:$L$217, MATCH("A &amp; G ID", 'E4 TB Allocation Details'!$A$18:$L$18, 0),FALSE), 'E2 Allocators'!$B$15:$W$361, MATCH(AZ$17, 'E2 Allocators'!$B$15:$W$15, 0),FALSE))</f>
        <v>0</v>
      </c>
      <c r="BA645" s="1256">
        <f>IF(ISERROR(VLOOKUP(VLOOKUP($A645, 'E4 TB Allocation Details'!$A$18:$L$217, MATCH("A &amp; G ID", 'E4 TB Allocation Details'!$A$18:$L$18, 0),FALSE), 'E2 Allocators'!$B$15:$W$361, MATCH(BA$17, 'E2 Allocators'!$B$15:$W$15, 0),FALSE)), 0, VLOOKUP(VLOOKUP($A645, 'E4 TB Allocation Details'!$A$18:$L$217, MATCH("A &amp; G ID", 'E4 TB Allocation Details'!$A$18:$L$18, 0),FALSE), 'E2 Allocators'!$B$15:$W$361, MATCH(BA$17, 'E2 Allocators'!$B$15:$W$15, 0),FALSE))</f>
        <v>5.7708759913127378E-2</v>
      </c>
      <c r="BB645" s="1256">
        <f>IF(ISERROR(VLOOKUP(VLOOKUP($A645, 'E4 TB Allocation Details'!$A$18:$L$217, MATCH("A &amp; G ID", 'E4 TB Allocation Details'!$A$18:$L$18, 0),FALSE), 'E2 Allocators'!$B$15:$W$361, MATCH(BB$17, 'E2 Allocators'!$B$15:$W$15, 0),FALSE)), 0, VLOOKUP(VLOOKUP($A645, 'E4 TB Allocation Details'!$A$18:$L$217, MATCH("A &amp; G ID", 'E4 TB Allocation Details'!$A$18:$L$18, 0),FALSE), 'E2 Allocators'!$B$15:$W$361, MATCH(BB$17, 'E2 Allocators'!$B$15:$W$15, 0),FALSE))</f>
        <v>7.5666806777500456E-2</v>
      </c>
      <c r="BC645" s="1256">
        <f>IF(ISERROR(VLOOKUP(VLOOKUP($A645, 'E4 TB Allocation Details'!$A$18:$L$217, MATCH("A &amp; G ID", 'E4 TB Allocation Details'!$A$18:$L$18, 0),FALSE), 'E2 Allocators'!$B$15:$W$361, MATCH(BC$17, 'E2 Allocators'!$B$15:$W$15, 0),FALSE)), 0, VLOOKUP(VLOOKUP($A645, 'E4 TB Allocation Details'!$A$18:$L$217, MATCH("A &amp; G ID", 'E4 TB Allocation Details'!$A$18:$L$18, 0),FALSE), 'E2 Allocators'!$B$15:$W$361, MATCH(BC$17, 'E2 Allocators'!$B$15:$W$15, 0),FALSE))</f>
        <v>5.0486820291900263E-2</v>
      </c>
      <c r="BD645" s="1256">
        <f>IF(ISERROR(VLOOKUP(VLOOKUP($A645, 'E4 TB Allocation Details'!$A$18:$L$217, MATCH("A &amp; G ID", 'E4 TB Allocation Details'!$A$18:$L$18, 0),FALSE), 'E2 Allocators'!$B$15:$W$361, MATCH(BD$17, 'E2 Allocators'!$B$15:$W$15, 0),FALSE)), 0, VLOOKUP(VLOOKUP($A645, 'E4 TB Allocation Details'!$A$18:$L$217, MATCH("A &amp; G ID", 'E4 TB Allocation Details'!$A$18:$L$18, 0),FALSE), 'E2 Allocators'!$B$15:$W$361, MATCH(BD$17, 'E2 Allocators'!$B$15:$W$15, 0),FALSE))</f>
        <v>3.1898943092310123E-3</v>
      </c>
      <c r="BE645" s="1256">
        <f>IF(ISERROR(VLOOKUP(VLOOKUP($A645, 'E4 TB Allocation Details'!$A$18:$L$217, MATCH("A &amp; G ID", 'E4 TB Allocation Details'!$A$18:$L$18, 0),FALSE), 'E2 Allocators'!$B$15:$W$361, MATCH(BE$17, 'E2 Allocators'!$B$15:$W$15, 0),FALSE)), 0, VLOOKUP(VLOOKUP($A645, 'E4 TB Allocation Details'!$A$18:$L$217, MATCH("A &amp; G ID", 'E4 TB Allocation Details'!$A$18:$L$18, 0),FALSE), 'E2 Allocators'!$B$15:$W$361, MATCH(BE$17, 'E2 Allocators'!$B$15:$W$15, 0),FALSE))</f>
        <v>2.7504789611546379E-3</v>
      </c>
      <c r="BF645" s="1256">
        <f>IF(ISERROR(VLOOKUP(VLOOKUP($A645, 'E4 TB Allocation Details'!$A$18:$L$217, MATCH("A &amp; G ID", 'E4 TB Allocation Details'!$A$18:$L$18, 0),FALSE), 'E2 Allocators'!$B$15:$W$361, MATCH(BF$17, 'E2 Allocators'!$B$15:$W$15, 0),FALSE)), 0, VLOOKUP(VLOOKUP($A645, 'E4 TB Allocation Details'!$A$18:$L$217, MATCH("A &amp; G ID", 'E4 TB Allocation Details'!$A$18:$L$18, 0),FALSE), 'E2 Allocators'!$B$15:$W$361, MATCH(BF$17, 'E2 Allocators'!$B$15:$W$15, 0),FALSE))</f>
        <v>0</v>
      </c>
      <c r="BG645" s="1256">
        <f>IF(ISERROR(VLOOKUP(VLOOKUP($A645, 'E4 TB Allocation Details'!$A$18:$L$217, MATCH("A &amp; G ID", 'E4 TB Allocation Details'!$A$18:$L$18, 0),FALSE), 'E2 Allocators'!$B$15:$W$361, MATCH(BG$17, 'E2 Allocators'!$B$15:$W$15, 0),FALSE)), 0, VLOOKUP(VLOOKUP($A645, 'E4 TB Allocation Details'!$A$18:$L$217, MATCH("A &amp; G ID", 'E4 TB Allocation Details'!$A$18:$L$18, 0),FALSE), 'E2 Allocators'!$B$15:$W$361, MATCH(BG$17, 'E2 Allocators'!$B$15:$W$15, 0),FALSE))</f>
        <v>0</v>
      </c>
      <c r="BH645" s="1256">
        <f>IF(ISERROR(VLOOKUP(VLOOKUP($A645, 'E4 TB Allocation Details'!$A$18:$L$217, MATCH("A &amp; G ID", 'E4 TB Allocation Details'!$A$18:$L$18, 0),FALSE), 'E2 Allocators'!$B$15:$W$361, MATCH(BH$17, 'E2 Allocators'!$B$15:$W$15, 0),FALSE)), 0, VLOOKUP(VLOOKUP($A645, 'E4 TB Allocation Details'!$A$18:$L$217, MATCH("A &amp; G ID", 'E4 TB Allocation Details'!$A$18:$L$18, 0),FALSE), 'E2 Allocators'!$B$15:$W$361, MATCH(BH$17, 'E2 Allocators'!$B$15:$W$15, 0),FALSE))</f>
        <v>0</v>
      </c>
      <c r="BI645" s="1256">
        <f>IF(ISERROR(VLOOKUP(VLOOKUP($A645, 'E4 TB Allocation Details'!$A$18:$L$217, MATCH("A &amp; G ID", 'E4 TB Allocation Details'!$A$18:$L$18, 0),FALSE), 'E2 Allocators'!$B$15:$W$361, MATCH(BI$17, 'E2 Allocators'!$B$15:$W$15, 0),FALSE)), 0, VLOOKUP(VLOOKUP($A645, 'E4 TB Allocation Details'!$A$18:$L$217, MATCH("A &amp; G ID", 'E4 TB Allocation Details'!$A$18:$L$18, 0),FALSE), 'E2 Allocators'!$B$15:$W$361, MATCH(BI$17, 'E2 Allocators'!$B$15:$W$15, 0),FALSE))</f>
        <v>0</v>
      </c>
      <c r="BJ645" s="1256">
        <f>IF(ISERROR(VLOOKUP(VLOOKUP($A645, 'E4 TB Allocation Details'!$A$18:$L$217, MATCH("A &amp; G ID", 'E4 TB Allocation Details'!$A$18:$L$18, 0),FALSE), 'E2 Allocators'!$B$15:$W$361, MATCH(BJ$17, 'E2 Allocators'!$B$15:$W$15, 0),FALSE)), 0, VLOOKUP(VLOOKUP($A645, 'E4 TB Allocation Details'!$A$18:$L$217, MATCH("A &amp; G ID", 'E4 TB Allocation Details'!$A$18:$L$18, 0),FALSE), 'E2 Allocators'!$B$15:$W$361, MATCH(BJ$17, 'E2 Allocators'!$B$15:$W$15, 0),FALSE))</f>
        <v>0</v>
      </c>
      <c r="BK645" s="1256">
        <f>IF(ISERROR(VLOOKUP(VLOOKUP($A645, 'E4 TB Allocation Details'!$A$18:$L$217, MATCH("A &amp; G ID", 'E4 TB Allocation Details'!$A$18:$L$18, 0),FALSE), 'E2 Allocators'!$B$15:$W$361, MATCH(BK$17, 'E2 Allocators'!$B$15:$W$15, 0),FALSE)), 0, VLOOKUP(VLOOKUP($A645, 'E4 TB Allocation Details'!$A$18:$L$217, MATCH("A &amp; G ID", 'E4 TB Allocation Details'!$A$18:$L$18, 0),FALSE), 'E2 Allocators'!$B$15:$W$361, MATCH(BK$17, 'E2 Allocators'!$B$15:$W$15, 0),FALSE))</f>
        <v>0</v>
      </c>
      <c r="BL645" s="1256">
        <f>IF(ISERROR(VLOOKUP(VLOOKUP($A645, 'E4 TB Allocation Details'!$A$18:$L$217, MATCH("A &amp; G ID", 'E4 TB Allocation Details'!$A$18:$L$18, 0),FALSE), 'E2 Allocators'!$B$15:$W$361, MATCH(BL$17, 'E2 Allocators'!$B$15:$W$15, 0),FALSE)), 0, VLOOKUP(VLOOKUP($A645, 'E4 TB Allocation Details'!$A$18:$L$217, MATCH("A &amp; G ID", 'E4 TB Allocation Details'!$A$18:$L$18, 0),FALSE), 'E2 Allocators'!$B$15:$W$361, MATCH(BL$17, 'E2 Allocators'!$B$15:$W$15, 0),FALSE))</f>
        <v>0</v>
      </c>
      <c r="BM645" s="1256">
        <f>IF(ISERROR(VLOOKUP(VLOOKUP($A645, 'E4 TB Allocation Details'!$A$18:$L$217, MATCH("A &amp; G ID", 'E4 TB Allocation Details'!$A$18:$L$18, 0),FALSE), 'E2 Allocators'!$B$15:$W$361, MATCH(BM$17, 'E2 Allocators'!$B$15:$W$15, 0),FALSE)), 0, VLOOKUP(VLOOKUP($A645, 'E4 TB Allocation Details'!$A$18:$L$217, MATCH("A &amp; G ID", 'E4 TB Allocation Details'!$A$18:$L$18, 0),FALSE), 'E2 Allocators'!$B$15:$W$361, MATCH(BM$17, 'E2 Allocators'!$B$15:$W$15, 0),FALSE))</f>
        <v>0</v>
      </c>
      <c r="BN645" s="1256">
        <f>IF(ISERROR(VLOOKUP(VLOOKUP($A645, 'E4 TB Allocation Details'!$A$18:$L$217, MATCH("A &amp; G ID", 'E4 TB Allocation Details'!$A$18:$L$18, 0),FALSE), 'E2 Allocators'!$B$15:$W$361, MATCH(BN$17, 'E2 Allocators'!$B$15:$W$15, 0),FALSE)), 0, VLOOKUP(VLOOKUP($A645, 'E4 TB Allocation Details'!$A$18:$L$217, MATCH("A &amp; G ID", 'E4 TB Allocation Details'!$A$18:$L$18, 0),FALSE), 'E2 Allocators'!$B$15:$W$361, MATCH(BN$17, 'E2 Allocators'!$B$15:$W$15, 0),FALSE))</f>
        <v>0</v>
      </c>
      <c r="BO645" s="1256">
        <f>IF(ISERROR(VLOOKUP(VLOOKUP($A645, 'E4 TB Allocation Details'!$A$18:$L$217, MATCH("A &amp; G ID", 'E4 TB Allocation Details'!$A$18:$L$18, 0),FALSE), 'E2 Allocators'!$B$15:$W$361, MATCH(BO$17, 'E2 Allocators'!$B$15:$W$15, 0),FALSE)), 0, VLOOKUP(VLOOKUP($A645, 'E4 TB Allocation Details'!$A$18:$L$217, MATCH("A &amp; G ID", 'E4 TB Allocation Details'!$A$18:$L$18, 0),FALSE), 'E2 Allocators'!$B$15:$W$361, MATCH(BO$17, 'E2 Allocators'!$B$15:$W$15, 0),FALSE))</f>
        <v>0</v>
      </c>
      <c r="BP645" s="1256">
        <f>IF(ISERROR(VLOOKUP(VLOOKUP($A645, 'E4 TB Allocation Details'!$A$18:$L$217, MATCH("A &amp; G ID", 'E4 TB Allocation Details'!$A$18:$L$18, 0),FALSE), 'E2 Allocators'!$B$15:$W$361, MATCH(BP$17, 'E2 Allocators'!$B$15:$W$15, 0),FALSE)), 0, VLOOKUP(VLOOKUP($A645, 'E4 TB Allocation Details'!$A$18:$L$217, MATCH("A &amp; G ID", 'E4 TB Allocation Details'!$A$18:$L$18, 0),FALSE), 'E2 Allocators'!$B$15:$W$361, MATCH(BP$17, 'E2 Allocators'!$B$15:$W$15, 0),FALSE))</f>
        <v>0</v>
      </c>
      <c r="BQ645" s="1260">
        <f t="shared" si="966"/>
        <v>0.99999999999999989</v>
      </c>
    </row>
    <row r="646" spans="1:69" s="234" customFormat="1" ht="12.75" x14ac:dyDescent="0.2">
      <c r="A646" s="1267">
        <v>1930</v>
      </c>
      <c r="B646" s="1254" t="s">
        <v>542</v>
      </c>
      <c r="C646" s="1255">
        <v>1</v>
      </c>
      <c r="D646" s="1259"/>
      <c r="E646" s="1259"/>
      <c r="F646" s="1259"/>
      <c r="G646" s="1259"/>
      <c r="H646" s="1259"/>
      <c r="I646" s="1259"/>
      <c r="J646" s="1259"/>
      <c r="K646" s="1259"/>
      <c r="L646" s="1259"/>
      <c r="M646" s="1259"/>
      <c r="N646" s="1259"/>
      <c r="O646" s="1259"/>
      <c r="P646" s="1259"/>
      <c r="Q646" s="1259"/>
      <c r="R646" s="1259"/>
      <c r="S646" s="1259"/>
      <c r="T646" s="1259"/>
      <c r="U646" s="1259"/>
      <c r="V646" s="1259"/>
      <c r="W646" s="1259"/>
      <c r="X646" s="1259"/>
      <c r="Y646" s="1259"/>
      <c r="Z646" s="1259"/>
      <c r="AA646" s="1259"/>
      <c r="AB646" s="1259"/>
      <c r="AC646" s="1259"/>
      <c r="AD646" s="1259"/>
      <c r="AE646" s="1259"/>
      <c r="AF646" s="1259"/>
      <c r="AG646" s="1259"/>
      <c r="AH646" s="1259"/>
      <c r="AI646" s="1259"/>
      <c r="AJ646" s="1259"/>
      <c r="AK646" s="1259"/>
      <c r="AL646" s="1259"/>
      <c r="AM646" s="1259"/>
      <c r="AN646" s="1259"/>
      <c r="AO646" s="1259"/>
      <c r="AP646" s="1259"/>
      <c r="AQ646" s="1259"/>
      <c r="AR646" s="1259"/>
      <c r="AS646" s="1259"/>
      <c r="AT646" s="1259"/>
      <c r="AU646" s="1259"/>
      <c r="AV646" s="1259"/>
      <c r="AW646" s="1256">
        <f>IF(ISERROR(VLOOKUP(VLOOKUP($A646, 'E4 TB Allocation Details'!$A$18:$L$217, MATCH("A &amp; G ID", 'E4 TB Allocation Details'!$A$18:$L$18, 0),FALSE), 'E2 Allocators'!$B$15:$W$361, MATCH(AW$17, 'E2 Allocators'!$B$15:$W$15, 0),FALSE)), 0, VLOOKUP(VLOOKUP($A646, 'E4 TB Allocation Details'!$A$18:$L$217, MATCH("A &amp; G ID", 'E4 TB Allocation Details'!$A$18:$L$18, 0),FALSE), 'E2 Allocators'!$B$15:$W$361, MATCH(AW$17, 'E2 Allocators'!$B$15:$W$15, 0),FALSE))</f>
        <v>0.52110184498815493</v>
      </c>
      <c r="AX646" s="1256">
        <f>IF(ISERROR(VLOOKUP(VLOOKUP($A646, 'E4 TB Allocation Details'!$A$18:$L$217, MATCH("A &amp; G ID", 'E4 TB Allocation Details'!$A$18:$L$18, 0),FALSE), 'E2 Allocators'!$B$15:$W$361, MATCH(AX$17, 'E2 Allocators'!$B$15:$W$15, 0),FALSE)), 0, VLOOKUP(VLOOKUP($A646, 'E4 TB Allocation Details'!$A$18:$L$217, MATCH("A &amp; G ID", 'E4 TB Allocation Details'!$A$18:$L$18, 0),FALSE), 'E2 Allocators'!$B$15:$W$361, MATCH(AX$17, 'E2 Allocators'!$B$15:$W$15, 0),FALSE))</f>
        <v>0.1313409461504895</v>
      </c>
      <c r="AY646" s="1256">
        <f>IF(ISERROR(VLOOKUP(VLOOKUP($A646, 'E4 TB Allocation Details'!$A$18:$L$217, MATCH("A &amp; G ID", 'E4 TB Allocation Details'!$A$18:$L$18, 0),FALSE), 'E2 Allocators'!$B$15:$W$361, MATCH(AY$17, 'E2 Allocators'!$B$15:$W$15, 0),FALSE)), 0, VLOOKUP(VLOOKUP($A646, 'E4 TB Allocation Details'!$A$18:$L$217, MATCH("A &amp; G ID", 'E4 TB Allocation Details'!$A$18:$L$18, 0),FALSE), 'E2 Allocators'!$B$15:$W$361, MATCH(AY$17, 'E2 Allocators'!$B$15:$W$15, 0),FALSE))</f>
        <v>0.15775444860844171</v>
      </c>
      <c r="AZ646" s="1256">
        <f>IF(ISERROR(VLOOKUP(VLOOKUP($A646, 'E4 TB Allocation Details'!$A$18:$L$217, MATCH("A &amp; G ID", 'E4 TB Allocation Details'!$A$18:$L$18, 0),FALSE), 'E2 Allocators'!$B$15:$W$361, MATCH(AZ$17, 'E2 Allocators'!$B$15:$W$15, 0),FALSE)), 0, VLOOKUP(VLOOKUP($A646, 'E4 TB Allocation Details'!$A$18:$L$217, MATCH("A &amp; G ID", 'E4 TB Allocation Details'!$A$18:$L$18, 0),FALSE), 'E2 Allocators'!$B$15:$W$361, MATCH(AZ$17, 'E2 Allocators'!$B$15:$W$15, 0),FALSE))</f>
        <v>0</v>
      </c>
      <c r="BA646" s="1256">
        <f>IF(ISERROR(VLOOKUP(VLOOKUP($A646, 'E4 TB Allocation Details'!$A$18:$L$217, MATCH("A &amp; G ID", 'E4 TB Allocation Details'!$A$18:$L$18, 0),FALSE), 'E2 Allocators'!$B$15:$W$361, MATCH(BA$17, 'E2 Allocators'!$B$15:$W$15, 0),FALSE)), 0, VLOOKUP(VLOOKUP($A646, 'E4 TB Allocation Details'!$A$18:$L$217, MATCH("A &amp; G ID", 'E4 TB Allocation Details'!$A$18:$L$18, 0),FALSE), 'E2 Allocators'!$B$15:$W$361, MATCH(BA$17, 'E2 Allocators'!$B$15:$W$15, 0),FALSE))</f>
        <v>5.7708759913127378E-2</v>
      </c>
      <c r="BB646" s="1256">
        <f>IF(ISERROR(VLOOKUP(VLOOKUP($A646, 'E4 TB Allocation Details'!$A$18:$L$217, MATCH("A &amp; G ID", 'E4 TB Allocation Details'!$A$18:$L$18, 0),FALSE), 'E2 Allocators'!$B$15:$W$361, MATCH(BB$17, 'E2 Allocators'!$B$15:$W$15, 0),FALSE)), 0, VLOOKUP(VLOOKUP($A646, 'E4 TB Allocation Details'!$A$18:$L$217, MATCH("A &amp; G ID", 'E4 TB Allocation Details'!$A$18:$L$18, 0),FALSE), 'E2 Allocators'!$B$15:$W$361, MATCH(BB$17, 'E2 Allocators'!$B$15:$W$15, 0),FALSE))</f>
        <v>7.5666806777500456E-2</v>
      </c>
      <c r="BC646" s="1256">
        <f>IF(ISERROR(VLOOKUP(VLOOKUP($A646, 'E4 TB Allocation Details'!$A$18:$L$217, MATCH("A &amp; G ID", 'E4 TB Allocation Details'!$A$18:$L$18, 0),FALSE), 'E2 Allocators'!$B$15:$W$361, MATCH(BC$17, 'E2 Allocators'!$B$15:$W$15, 0),FALSE)), 0, VLOOKUP(VLOOKUP($A646, 'E4 TB Allocation Details'!$A$18:$L$217, MATCH("A &amp; G ID", 'E4 TB Allocation Details'!$A$18:$L$18, 0),FALSE), 'E2 Allocators'!$B$15:$W$361, MATCH(BC$17, 'E2 Allocators'!$B$15:$W$15, 0),FALSE))</f>
        <v>5.0486820291900263E-2</v>
      </c>
      <c r="BD646" s="1256">
        <f>IF(ISERROR(VLOOKUP(VLOOKUP($A646, 'E4 TB Allocation Details'!$A$18:$L$217, MATCH("A &amp; G ID", 'E4 TB Allocation Details'!$A$18:$L$18, 0),FALSE), 'E2 Allocators'!$B$15:$W$361, MATCH(BD$17, 'E2 Allocators'!$B$15:$W$15, 0),FALSE)), 0, VLOOKUP(VLOOKUP($A646, 'E4 TB Allocation Details'!$A$18:$L$217, MATCH("A &amp; G ID", 'E4 TB Allocation Details'!$A$18:$L$18, 0),FALSE), 'E2 Allocators'!$B$15:$W$361, MATCH(BD$17, 'E2 Allocators'!$B$15:$W$15, 0),FALSE))</f>
        <v>3.1898943092310123E-3</v>
      </c>
      <c r="BE646" s="1256">
        <f>IF(ISERROR(VLOOKUP(VLOOKUP($A646, 'E4 TB Allocation Details'!$A$18:$L$217, MATCH("A &amp; G ID", 'E4 TB Allocation Details'!$A$18:$L$18, 0),FALSE), 'E2 Allocators'!$B$15:$W$361, MATCH(BE$17, 'E2 Allocators'!$B$15:$W$15, 0),FALSE)), 0, VLOOKUP(VLOOKUP($A646, 'E4 TB Allocation Details'!$A$18:$L$217, MATCH("A &amp; G ID", 'E4 TB Allocation Details'!$A$18:$L$18, 0),FALSE), 'E2 Allocators'!$B$15:$W$361, MATCH(BE$17, 'E2 Allocators'!$B$15:$W$15, 0),FALSE))</f>
        <v>2.7504789611546379E-3</v>
      </c>
      <c r="BF646" s="1256">
        <f>IF(ISERROR(VLOOKUP(VLOOKUP($A646, 'E4 TB Allocation Details'!$A$18:$L$217, MATCH("A &amp; G ID", 'E4 TB Allocation Details'!$A$18:$L$18, 0),FALSE), 'E2 Allocators'!$B$15:$W$361, MATCH(BF$17, 'E2 Allocators'!$B$15:$W$15, 0),FALSE)), 0, VLOOKUP(VLOOKUP($A646, 'E4 TB Allocation Details'!$A$18:$L$217, MATCH("A &amp; G ID", 'E4 TB Allocation Details'!$A$18:$L$18, 0),FALSE), 'E2 Allocators'!$B$15:$W$361, MATCH(BF$17, 'E2 Allocators'!$B$15:$W$15, 0),FALSE))</f>
        <v>0</v>
      </c>
      <c r="BG646" s="1256">
        <f>IF(ISERROR(VLOOKUP(VLOOKUP($A646, 'E4 TB Allocation Details'!$A$18:$L$217, MATCH("A &amp; G ID", 'E4 TB Allocation Details'!$A$18:$L$18, 0),FALSE), 'E2 Allocators'!$B$15:$W$361, MATCH(BG$17, 'E2 Allocators'!$B$15:$W$15, 0),FALSE)), 0, VLOOKUP(VLOOKUP($A646, 'E4 TB Allocation Details'!$A$18:$L$217, MATCH("A &amp; G ID", 'E4 TB Allocation Details'!$A$18:$L$18, 0),FALSE), 'E2 Allocators'!$B$15:$W$361, MATCH(BG$17, 'E2 Allocators'!$B$15:$W$15, 0),FALSE))</f>
        <v>0</v>
      </c>
      <c r="BH646" s="1256">
        <f>IF(ISERROR(VLOOKUP(VLOOKUP($A646, 'E4 TB Allocation Details'!$A$18:$L$217, MATCH("A &amp; G ID", 'E4 TB Allocation Details'!$A$18:$L$18, 0),FALSE), 'E2 Allocators'!$B$15:$W$361, MATCH(BH$17, 'E2 Allocators'!$B$15:$W$15, 0),FALSE)), 0, VLOOKUP(VLOOKUP($A646, 'E4 TB Allocation Details'!$A$18:$L$217, MATCH("A &amp; G ID", 'E4 TB Allocation Details'!$A$18:$L$18, 0),FALSE), 'E2 Allocators'!$B$15:$W$361, MATCH(BH$17, 'E2 Allocators'!$B$15:$W$15, 0),FALSE))</f>
        <v>0</v>
      </c>
      <c r="BI646" s="1256">
        <f>IF(ISERROR(VLOOKUP(VLOOKUP($A646, 'E4 TB Allocation Details'!$A$18:$L$217, MATCH("A &amp; G ID", 'E4 TB Allocation Details'!$A$18:$L$18, 0),FALSE), 'E2 Allocators'!$B$15:$W$361, MATCH(BI$17, 'E2 Allocators'!$B$15:$W$15, 0),FALSE)), 0, VLOOKUP(VLOOKUP($A646, 'E4 TB Allocation Details'!$A$18:$L$217, MATCH("A &amp; G ID", 'E4 TB Allocation Details'!$A$18:$L$18, 0),FALSE), 'E2 Allocators'!$B$15:$W$361, MATCH(BI$17, 'E2 Allocators'!$B$15:$W$15, 0),FALSE))</f>
        <v>0</v>
      </c>
      <c r="BJ646" s="1256">
        <f>IF(ISERROR(VLOOKUP(VLOOKUP($A646, 'E4 TB Allocation Details'!$A$18:$L$217, MATCH("A &amp; G ID", 'E4 TB Allocation Details'!$A$18:$L$18, 0),FALSE), 'E2 Allocators'!$B$15:$W$361, MATCH(BJ$17, 'E2 Allocators'!$B$15:$W$15, 0),FALSE)), 0, VLOOKUP(VLOOKUP($A646, 'E4 TB Allocation Details'!$A$18:$L$217, MATCH("A &amp; G ID", 'E4 TB Allocation Details'!$A$18:$L$18, 0),FALSE), 'E2 Allocators'!$B$15:$W$361, MATCH(BJ$17, 'E2 Allocators'!$B$15:$W$15, 0),FALSE))</f>
        <v>0</v>
      </c>
      <c r="BK646" s="1256">
        <f>IF(ISERROR(VLOOKUP(VLOOKUP($A646, 'E4 TB Allocation Details'!$A$18:$L$217, MATCH("A &amp; G ID", 'E4 TB Allocation Details'!$A$18:$L$18, 0),FALSE), 'E2 Allocators'!$B$15:$W$361, MATCH(BK$17, 'E2 Allocators'!$B$15:$W$15, 0),FALSE)), 0, VLOOKUP(VLOOKUP($A646, 'E4 TB Allocation Details'!$A$18:$L$217, MATCH("A &amp; G ID", 'E4 TB Allocation Details'!$A$18:$L$18, 0),FALSE), 'E2 Allocators'!$B$15:$W$361, MATCH(BK$17, 'E2 Allocators'!$B$15:$W$15, 0),FALSE))</f>
        <v>0</v>
      </c>
      <c r="BL646" s="1256">
        <f>IF(ISERROR(VLOOKUP(VLOOKUP($A646, 'E4 TB Allocation Details'!$A$18:$L$217, MATCH("A &amp; G ID", 'E4 TB Allocation Details'!$A$18:$L$18, 0),FALSE), 'E2 Allocators'!$B$15:$W$361, MATCH(BL$17, 'E2 Allocators'!$B$15:$W$15, 0),FALSE)), 0, VLOOKUP(VLOOKUP($A646, 'E4 TB Allocation Details'!$A$18:$L$217, MATCH("A &amp; G ID", 'E4 TB Allocation Details'!$A$18:$L$18, 0),FALSE), 'E2 Allocators'!$B$15:$W$361, MATCH(BL$17, 'E2 Allocators'!$B$15:$W$15, 0),FALSE))</f>
        <v>0</v>
      </c>
      <c r="BM646" s="1256">
        <f>IF(ISERROR(VLOOKUP(VLOOKUP($A646, 'E4 TB Allocation Details'!$A$18:$L$217, MATCH("A &amp; G ID", 'E4 TB Allocation Details'!$A$18:$L$18, 0),FALSE), 'E2 Allocators'!$B$15:$W$361, MATCH(BM$17, 'E2 Allocators'!$B$15:$W$15, 0),FALSE)), 0, VLOOKUP(VLOOKUP($A646, 'E4 TB Allocation Details'!$A$18:$L$217, MATCH("A &amp; G ID", 'E4 TB Allocation Details'!$A$18:$L$18, 0),FALSE), 'E2 Allocators'!$B$15:$W$361, MATCH(BM$17, 'E2 Allocators'!$B$15:$W$15, 0),FALSE))</f>
        <v>0</v>
      </c>
      <c r="BN646" s="1256">
        <f>IF(ISERROR(VLOOKUP(VLOOKUP($A646, 'E4 TB Allocation Details'!$A$18:$L$217, MATCH("A &amp; G ID", 'E4 TB Allocation Details'!$A$18:$L$18, 0),FALSE), 'E2 Allocators'!$B$15:$W$361, MATCH(BN$17, 'E2 Allocators'!$B$15:$W$15, 0),FALSE)), 0, VLOOKUP(VLOOKUP($A646, 'E4 TB Allocation Details'!$A$18:$L$217, MATCH("A &amp; G ID", 'E4 TB Allocation Details'!$A$18:$L$18, 0),FALSE), 'E2 Allocators'!$B$15:$W$361, MATCH(BN$17, 'E2 Allocators'!$B$15:$W$15, 0),FALSE))</f>
        <v>0</v>
      </c>
      <c r="BO646" s="1256">
        <f>IF(ISERROR(VLOOKUP(VLOOKUP($A646, 'E4 TB Allocation Details'!$A$18:$L$217, MATCH("A &amp; G ID", 'E4 TB Allocation Details'!$A$18:$L$18, 0),FALSE), 'E2 Allocators'!$B$15:$W$361, MATCH(BO$17, 'E2 Allocators'!$B$15:$W$15, 0),FALSE)), 0, VLOOKUP(VLOOKUP($A646, 'E4 TB Allocation Details'!$A$18:$L$217, MATCH("A &amp; G ID", 'E4 TB Allocation Details'!$A$18:$L$18, 0),FALSE), 'E2 Allocators'!$B$15:$W$361, MATCH(BO$17, 'E2 Allocators'!$B$15:$W$15, 0),FALSE))</f>
        <v>0</v>
      </c>
      <c r="BP646" s="1256">
        <f>IF(ISERROR(VLOOKUP(VLOOKUP($A646, 'E4 TB Allocation Details'!$A$18:$L$217, MATCH("A &amp; G ID", 'E4 TB Allocation Details'!$A$18:$L$18, 0),FALSE), 'E2 Allocators'!$B$15:$W$361, MATCH(BP$17, 'E2 Allocators'!$B$15:$W$15, 0),FALSE)), 0, VLOOKUP(VLOOKUP($A646, 'E4 TB Allocation Details'!$A$18:$L$217, MATCH("A &amp; G ID", 'E4 TB Allocation Details'!$A$18:$L$18, 0),FALSE), 'E2 Allocators'!$B$15:$W$361, MATCH(BP$17, 'E2 Allocators'!$B$15:$W$15, 0),FALSE))</f>
        <v>0</v>
      </c>
      <c r="BQ646" s="1260">
        <f t="shared" si="966"/>
        <v>0.99999999999999989</v>
      </c>
    </row>
    <row r="647" spans="1:69" s="234" customFormat="1" ht="12.75" x14ac:dyDescent="0.2">
      <c r="A647" s="1267">
        <v>1935</v>
      </c>
      <c r="B647" s="1254" t="s">
        <v>543</v>
      </c>
      <c r="C647" s="1255">
        <v>1</v>
      </c>
      <c r="D647" s="1259"/>
      <c r="E647" s="1259"/>
      <c r="F647" s="1259"/>
      <c r="G647" s="1259"/>
      <c r="H647" s="1259"/>
      <c r="I647" s="1259"/>
      <c r="J647" s="1259"/>
      <c r="K647" s="1259"/>
      <c r="L647" s="1259"/>
      <c r="M647" s="1259"/>
      <c r="N647" s="1259"/>
      <c r="O647" s="1259"/>
      <c r="P647" s="1259"/>
      <c r="Q647" s="1259"/>
      <c r="R647" s="1259"/>
      <c r="S647" s="1259"/>
      <c r="T647" s="1259"/>
      <c r="U647" s="1259"/>
      <c r="V647" s="1259"/>
      <c r="W647" s="1259"/>
      <c r="X647" s="1259"/>
      <c r="Y647" s="1259"/>
      <c r="Z647" s="1259"/>
      <c r="AA647" s="1259"/>
      <c r="AB647" s="1259"/>
      <c r="AC647" s="1259"/>
      <c r="AD647" s="1259"/>
      <c r="AE647" s="1259"/>
      <c r="AF647" s="1259"/>
      <c r="AG647" s="1259"/>
      <c r="AH647" s="1259"/>
      <c r="AI647" s="1259"/>
      <c r="AJ647" s="1259"/>
      <c r="AK647" s="1259"/>
      <c r="AL647" s="1259"/>
      <c r="AM647" s="1259"/>
      <c r="AN647" s="1259"/>
      <c r="AO647" s="1259"/>
      <c r="AP647" s="1259"/>
      <c r="AQ647" s="1259"/>
      <c r="AR647" s="1259"/>
      <c r="AS647" s="1259"/>
      <c r="AT647" s="1259"/>
      <c r="AU647" s="1259"/>
      <c r="AV647" s="1259"/>
      <c r="AW647" s="1256">
        <f>IF(ISERROR(VLOOKUP(VLOOKUP($A647, 'E4 TB Allocation Details'!$A$18:$L$217, MATCH("A &amp; G ID", 'E4 TB Allocation Details'!$A$18:$L$18, 0),FALSE), 'E2 Allocators'!$B$15:$W$361, MATCH(AW$17, 'E2 Allocators'!$B$15:$W$15, 0),FALSE)), 0, VLOOKUP(VLOOKUP($A647, 'E4 TB Allocation Details'!$A$18:$L$217, MATCH("A &amp; G ID", 'E4 TB Allocation Details'!$A$18:$L$18, 0),FALSE), 'E2 Allocators'!$B$15:$W$361, MATCH(AW$17, 'E2 Allocators'!$B$15:$W$15, 0),FALSE))</f>
        <v>0.52110184498815493</v>
      </c>
      <c r="AX647" s="1256">
        <f>IF(ISERROR(VLOOKUP(VLOOKUP($A647, 'E4 TB Allocation Details'!$A$18:$L$217, MATCH("A &amp; G ID", 'E4 TB Allocation Details'!$A$18:$L$18, 0),FALSE), 'E2 Allocators'!$B$15:$W$361, MATCH(AX$17, 'E2 Allocators'!$B$15:$W$15, 0),FALSE)), 0, VLOOKUP(VLOOKUP($A647, 'E4 TB Allocation Details'!$A$18:$L$217, MATCH("A &amp; G ID", 'E4 TB Allocation Details'!$A$18:$L$18, 0),FALSE), 'E2 Allocators'!$B$15:$W$361, MATCH(AX$17, 'E2 Allocators'!$B$15:$W$15, 0),FALSE))</f>
        <v>0.1313409461504895</v>
      </c>
      <c r="AY647" s="1256">
        <f>IF(ISERROR(VLOOKUP(VLOOKUP($A647, 'E4 TB Allocation Details'!$A$18:$L$217, MATCH("A &amp; G ID", 'E4 TB Allocation Details'!$A$18:$L$18, 0),FALSE), 'E2 Allocators'!$B$15:$W$361, MATCH(AY$17, 'E2 Allocators'!$B$15:$W$15, 0),FALSE)), 0, VLOOKUP(VLOOKUP($A647, 'E4 TB Allocation Details'!$A$18:$L$217, MATCH("A &amp; G ID", 'E4 TB Allocation Details'!$A$18:$L$18, 0),FALSE), 'E2 Allocators'!$B$15:$W$361, MATCH(AY$17, 'E2 Allocators'!$B$15:$W$15, 0),FALSE))</f>
        <v>0.15775444860844171</v>
      </c>
      <c r="AZ647" s="1256">
        <f>IF(ISERROR(VLOOKUP(VLOOKUP($A647, 'E4 TB Allocation Details'!$A$18:$L$217, MATCH("A &amp; G ID", 'E4 TB Allocation Details'!$A$18:$L$18, 0),FALSE), 'E2 Allocators'!$B$15:$W$361, MATCH(AZ$17, 'E2 Allocators'!$B$15:$W$15, 0),FALSE)), 0, VLOOKUP(VLOOKUP($A647, 'E4 TB Allocation Details'!$A$18:$L$217, MATCH("A &amp; G ID", 'E4 TB Allocation Details'!$A$18:$L$18, 0),FALSE), 'E2 Allocators'!$B$15:$W$361, MATCH(AZ$17, 'E2 Allocators'!$B$15:$W$15, 0),FALSE))</f>
        <v>0</v>
      </c>
      <c r="BA647" s="1256">
        <f>IF(ISERROR(VLOOKUP(VLOOKUP($A647, 'E4 TB Allocation Details'!$A$18:$L$217, MATCH("A &amp; G ID", 'E4 TB Allocation Details'!$A$18:$L$18, 0),FALSE), 'E2 Allocators'!$B$15:$W$361, MATCH(BA$17, 'E2 Allocators'!$B$15:$W$15, 0),FALSE)), 0, VLOOKUP(VLOOKUP($A647, 'E4 TB Allocation Details'!$A$18:$L$217, MATCH("A &amp; G ID", 'E4 TB Allocation Details'!$A$18:$L$18, 0),FALSE), 'E2 Allocators'!$B$15:$W$361, MATCH(BA$17, 'E2 Allocators'!$B$15:$W$15, 0),FALSE))</f>
        <v>5.7708759913127378E-2</v>
      </c>
      <c r="BB647" s="1256">
        <f>IF(ISERROR(VLOOKUP(VLOOKUP($A647, 'E4 TB Allocation Details'!$A$18:$L$217, MATCH("A &amp; G ID", 'E4 TB Allocation Details'!$A$18:$L$18, 0),FALSE), 'E2 Allocators'!$B$15:$W$361, MATCH(BB$17, 'E2 Allocators'!$B$15:$W$15, 0),FALSE)), 0, VLOOKUP(VLOOKUP($A647, 'E4 TB Allocation Details'!$A$18:$L$217, MATCH("A &amp; G ID", 'E4 TB Allocation Details'!$A$18:$L$18, 0),FALSE), 'E2 Allocators'!$B$15:$W$361, MATCH(BB$17, 'E2 Allocators'!$B$15:$W$15, 0),FALSE))</f>
        <v>7.5666806777500456E-2</v>
      </c>
      <c r="BC647" s="1256">
        <f>IF(ISERROR(VLOOKUP(VLOOKUP($A647, 'E4 TB Allocation Details'!$A$18:$L$217, MATCH("A &amp; G ID", 'E4 TB Allocation Details'!$A$18:$L$18, 0),FALSE), 'E2 Allocators'!$B$15:$W$361, MATCH(BC$17, 'E2 Allocators'!$B$15:$W$15, 0),FALSE)), 0, VLOOKUP(VLOOKUP($A647, 'E4 TB Allocation Details'!$A$18:$L$217, MATCH("A &amp; G ID", 'E4 TB Allocation Details'!$A$18:$L$18, 0),FALSE), 'E2 Allocators'!$B$15:$W$361, MATCH(BC$17, 'E2 Allocators'!$B$15:$W$15, 0),FALSE))</f>
        <v>5.0486820291900263E-2</v>
      </c>
      <c r="BD647" s="1256">
        <f>IF(ISERROR(VLOOKUP(VLOOKUP($A647, 'E4 TB Allocation Details'!$A$18:$L$217, MATCH("A &amp; G ID", 'E4 TB Allocation Details'!$A$18:$L$18, 0),FALSE), 'E2 Allocators'!$B$15:$W$361, MATCH(BD$17, 'E2 Allocators'!$B$15:$W$15, 0),FALSE)), 0, VLOOKUP(VLOOKUP($A647, 'E4 TB Allocation Details'!$A$18:$L$217, MATCH("A &amp; G ID", 'E4 TB Allocation Details'!$A$18:$L$18, 0),FALSE), 'E2 Allocators'!$B$15:$W$361, MATCH(BD$17, 'E2 Allocators'!$B$15:$W$15, 0),FALSE))</f>
        <v>3.1898943092310123E-3</v>
      </c>
      <c r="BE647" s="1256">
        <f>IF(ISERROR(VLOOKUP(VLOOKUP($A647, 'E4 TB Allocation Details'!$A$18:$L$217, MATCH("A &amp; G ID", 'E4 TB Allocation Details'!$A$18:$L$18, 0),FALSE), 'E2 Allocators'!$B$15:$W$361, MATCH(BE$17, 'E2 Allocators'!$B$15:$W$15, 0),FALSE)), 0, VLOOKUP(VLOOKUP($A647, 'E4 TB Allocation Details'!$A$18:$L$217, MATCH("A &amp; G ID", 'E4 TB Allocation Details'!$A$18:$L$18, 0),FALSE), 'E2 Allocators'!$B$15:$W$361, MATCH(BE$17, 'E2 Allocators'!$B$15:$W$15, 0),FALSE))</f>
        <v>2.7504789611546379E-3</v>
      </c>
      <c r="BF647" s="1256">
        <f>IF(ISERROR(VLOOKUP(VLOOKUP($A647, 'E4 TB Allocation Details'!$A$18:$L$217, MATCH("A &amp; G ID", 'E4 TB Allocation Details'!$A$18:$L$18, 0),FALSE), 'E2 Allocators'!$B$15:$W$361, MATCH(BF$17, 'E2 Allocators'!$B$15:$W$15, 0),FALSE)), 0, VLOOKUP(VLOOKUP($A647, 'E4 TB Allocation Details'!$A$18:$L$217, MATCH("A &amp; G ID", 'E4 TB Allocation Details'!$A$18:$L$18, 0),FALSE), 'E2 Allocators'!$B$15:$W$361, MATCH(BF$17, 'E2 Allocators'!$B$15:$W$15, 0),FALSE))</f>
        <v>0</v>
      </c>
      <c r="BG647" s="1256">
        <f>IF(ISERROR(VLOOKUP(VLOOKUP($A647, 'E4 TB Allocation Details'!$A$18:$L$217, MATCH("A &amp; G ID", 'E4 TB Allocation Details'!$A$18:$L$18, 0),FALSE), 'E2 Allocators'!$B$15:$W$361, MATCH(BG$17, 'E2 Allocators'!$B$15:$W$15, 0),FALSE)), 0, VLOOKUP(VLOOKUP($A647, 'E4 TB Allocation Details'!$A$18:$L$217, MATCH("A &amp; G ID", 'E4 TB Allocation Details'!$A$18:$L$18, 0),FALSE), 'E2 Allocators'!$B$15:$W$361, MATCH(BG$17, 'E2 Allocators'!$B$15:$W$15, 0),FALSE))</f>
        <v>0</v>
      </c>
      <c r="BH647" s="1256">
        <f>IF(ISERROR(VLOOKUP(VLOOKUP($A647, 'E4 TB Allocation Details'!$A$18:$L$217, MATCH("A &amp; G ID", 'E4 TB Allocation Details'!$A$18:$L$18, 0),FALSE), 'E2 Allocators'!$B$15:$W$361, MATCH(BH$17, 'E2 Allocators'!$B$15:$W$15, 0),FALSE)), 0, VLOOKUP(VLOOKUP($A647, 'E4 TB Allocation Details'!$A$18:$L$217, MATCH("A &amp; G ID", 'E4 TB Allocation Details'!$A$18:$L$18, 0),FALSE), 'E2 Allocators'!$B$15:$W$361, MATCH(BH$17, 'E2 Allocators'!$B$15:$W$15, 0),FALSE))</f>
        <v>0</v>
      </c>
      <c r="BI647" s="1256">
        <f>IF(ISERROR(VLOOKUP(VLOOKUP($A647, 'E4 TB Allocation Details'!$A$18:$L$217, MATCH("A &amp; G ID", 'E4 TB Allocation Details'!$A$18:$L$18, 0),FALSE), 'E2 Allocators'!$B$15:$W$361, MATCH(BI$17, 'E2 Allocators'!$B$15:$W$15, 0),FALSE)), 0, VLOOKUP(VLOOKUP($A647, 'E4 TB Allocation Details'!$A$18:$L$217, MATCH("A &amp; G ID", 'E4 TB Allocation Details'!$A$18:$L$18, 0),FALSE), 'E2 Allocators'!$B$15:$W$361, MATCH(BI$17, 'E2 Allocators'!$B$15:$W$15, 0),FALSE))</f>
        <v>0</v>
      </c>
      <c r="BJ647" s="1256">
        <f>IF(ISERROR(VLOOKUP(VLOOKUP($A647, 'E4 TB Allocation Details'!$A$18:$L$217, MATCH("A &amp; G ID", 'E4 TB Allocation Details'!$A$18:$L$18, 0),FALSE), 'E2 Allocators'!$B$15:$W$361, MATCH(BJ$17, 'E2 Allocators'!$B$15:$W$15, 0),FALSE)), 0, VLOOKUP(VLOOKUP($A647, 'E4 TB Allocation Details'!$A$18:$L$217, MATCH("A &amp; G ID", 'E4 TB Allocation Details'!$A$18:$L$18, 0),FALSE), 'E2 Allocators'!$B$15:$W$361, MATCH(BJ$17, 'E2 Allocators'!$B$15:$W$15, 0),FALSE))</f>
        <v>0</v>
      </c>
      <c r="BK647" s="1256">
        <f>IF(ISERROR(VLOOKUP(VLOOKUP($A647, 'E4 TB Allocation Details'!$A$18:$L$217, MATCH("A &amp; G ID", 'E4 TB Allocation Details'!$A$18:$L$18, 0),FALSE), 'E2 Allocators'!$B$15:$W$361, MATCH(BK$17, 'E2 Allocators'!$B$15:$W$15, 0),FALSE)), 0, VLOOKUP(VLOOKUP($A647, 'E4 TB Allocation Details'!$A$18:$L$217, MATCH("A &amp; G ID", 'E4 TB Allocation Details'!$A$18:$L$18, 0),FALSE), 'E2 Allocators'!$B$15:$W$361, MATCH(BK$17, 'E2 Allocators'!$B$15:$W$15, 0),FALSE))</f>
        <v>0</v>
      </c>
      <c r="BL647" s="1256">
        <f>IF(ISERROR(VLOOKUP(VLOOKUP($A647, 'E4 TB Allocation Details'!$A$18:$L$217, MATCH("A &amp; G ID", 'E4 TB Allocation Details'!$A$18:$L$18, 0),FALSE), 'E2 Allocators'!$B$15:$W$361, MATCH(BL$17, 'E2 Allocators'!$B$15:$W$15, 0),FALSE)), 0, VLOOKUP(VLOOKUP($A647, 'E4 TB Allocation Details'!$A$18:$L$217, MATCH("A &amp; G ID", 'E4 TB Allocation Details'!$A$18:$L$18, 0),FALSE), 'E2 Allocators'!$B$15:$W$361, MATCH(BL$17, 'E2 Allocators'!$B$15:$W$15, 0),FALSE))</f>
        <v>0</v>
      </c>
      <c r="BM647" s="1256">
        <f>IF(ISERROR(VLOOKUP(VLOOKUP($A647, 'E4 TB Allocation Details'!$A$18:$L$217, MATCH("A &amp; G ID", 'E4 TB Allocation Details'!$A$18:$L$18, 0),FALSE), 'E2 Allocators'!$B$15:$W$361, MATCH(BM$17, 'E2 Allocators'!$B$15:$W$15, 0),FALSE)), 0, VLOOKUP(VLOOKUP($A647, 'E4 TB Allocation Details'!$A$18:$L$217, MATCH("A &amp; G ID", 'E4 TB Allocation Details'!$A$18:$L$18, 0),FALSE), 'E2 Allocators'!$B$15:$W$361, MATCH(BM$17, 'E2 Allocators'!$B$15:$W$15, 0),FALSE))</f>
        <v>0</v>
      </c>
      <c r="BN647" s="1256">
        <f>IF(ISERROR(VLOOKUP(VLOOKUP($A647, 'E4 TB Allocation Details'!$A$18:$L$217, MATCH("A &amp; G ID", 'E4 TB Allocation Details'!$A$18:$L$18, 0),FALSE), 'E2 Allocators'!$B$15:$W$361, MATCH(BN$17, 'E2 Allocators'!$B$15:$W$15, 0),FALSE)), 0, VLOOKUP(VLOOKUP($A647, 'E4 TB Allocation Details'!$A$18:$L$217, MATCH("A &amp; G ID", 'E4 TB Allocation Details'!$A$18:$L$18, 0),FALSE), 'E2 Allocators'!$B$15:$W$361, MATCH(BN$17, 'E2 Allocators'!$B$15:$W$15, 0),FALSE))</f>
        <v>0</v>
      </c>
      <c r="BO647" s="1256">
        <f>IF(ISERROR(VLOOKUP(VLOOKUP($A647, 'E4 TB Allocation Details'!$A$18:$L$217, MATCH("A &amp; G ID", 'E4 TB Allocation Details'!$A$18:$L$18, 0),FALSE), 'E2 Allocators'!$B$15:$W$361, MATCH(BO$17, 'E2 Allocators'!$B$15:$W$15, 0),FALSE)), 0, VLOOKUP(VLOOKUP($A647, 'E4 TB Allocation Details'!$A$18:$L$217, MATCH("A &amp; G ID", 'E4 TB Allocation Details'!$A$18:$L$18, 0),FALSE), 'E2 Allocators'!$B$15:$W$361, MATCH(BO$17, 'E2 Allocators'!$B$15:$W$15, 0),FALSE))</f>
        <v>0</v>
      </c>
      <c r="BP647" s="1256">
        <f>IF(ISERROR(VLOOKUP(VLOOKUP($A647, 'E4 TB Allocation Details'!$A$18:$L$217, MATCH("A &amp; G ID", 'E4 TB Allocation Details'!$A$18:$L$18, 0),FALSE), 'E2 Allocators'!$B$15:$W$361, MATCH(BP$17, 'E2 Allocators'!$B$15:$W$15, 0),FALSE)), 0, VLOOKUP(VLOOKUP($A647, 'E4 TB Allocation Details'!$A$18:$L$217, MATCH("A &amp; G ID", 'E4 TB Allocation Details'!$A$18:$L$18, 0),FALSE), 'E2 Allocators'!$B$15:$W$361, MATCH(BP$17, 'E2 Allocators'!$B$15:$W$15, 0),FALSE))</f>
        <v>0</v>
      </c>
      <c r="BQ647" s="1260">
        <f t="shared" si="966"/>
        <v>0.99999999999999989</v>
      </c>
    </row>
    <row r="648" spans="1:69" s="234" customFormat="1" ht="12.75" x14ac:dyDescent="0.2">
      <c r="A648" s="1267">
        <v>1940</v>
      </c>
      <c r="B648" s="1254" t="s">
        <v>544</v>
      </c>
      <c r="C648" s="1255">
        <v>1</v>
      </c>
      <c r="D648" s="1259"/>
      <c r="E648" s="1259"/>
      <c r="F648" s="1259"/>
      <c r="G648" s="1259"/>
      <c r="H648" s="1259"/>
      <c r="I648" s="1259"/>
      <c r="J648" s="1259"/>
      <c r="K648" s="1259"/>
      <c r="L648" s="1259"/>
      <c r="M648" s="1259"/>
      <c r="N648" s="1259"/>
      <c r="O648" s="1259"/>
      <c r="P648" s="1259"/>
      <c r="Q648" s="1259"/>
      <c r="R648" s="1259"/>
      <c r="S648" s="1259"/>
      <c r="T648" s="1259"/>
      <c r="U648" s="1259"/>
      <c r="V648" s="1259"/>
      <c r="W648" s="1259"/>
      <c r="X648" s="1259"/>
      <c r="Y648" s="1259"/>
      <c r="Z648" s="1259"/>
      <c r="AA648" s="1259"/>
      <c r="AB648" s="1259"/>
      <c r="AC648" s="1259"/>
      <c r="AD648" s="1259"/>
      <c r="AE648" s="1259"/>
      <c r="AF648" s="1259"/>
      <c r="AG648" s="1259"/>
      <c r="AH648" s="1259"/>
      <c r="AI648" s="1259"/>
      <c r="AJ648" s="1259"/>
      <c r="AK648" s="1259"/>
      <c r="AL648" s="1259"/>
      <c r="AM648" s="1259"/>
      <c r="AN648" s="1259"/>
      <c r="AO648" s="1259"/>
      <c r="AP648" s="1259"/>
      <c r="AQ648" s="1259"/>
      <c r="AR648" s="1259"/>
      <c r="AS648" s="1259"/>
      <c r="AT648" s="1259"/>
      <c r="AU648" s="1259"/>
      <c r="AV648" s="1259"/>
      <c r="AW648" s="1256">
        <f>IF(ISERROR(VLOOKUP(VLOOKUP($A648, 'E4 TB Allocation Details'!$A$18:$L$217, MATCH("A &amp; G ID", 'E4 TB Allocation Details'!$A$18:$L$18, 0),FALSE), 'E2 Allocators'!$B$15:$W$361, MATCH(AW$17, 'E2 Allocators'!$B$15:$W$15, 0),FALSE)), 0, VLOOKUP(VLOOKUP($A648, 'E4 TB Allocation Details'!$A$18:$L$217, MATCH("A &amp; G ID", 'E4 TB Allocation Details'!$A$18:$L$18, 0),FALSE), 'E2 Allocators'!$B$15:$W$361, MATCH(AW$17, 'E2 Allocators'!$B$15:$W$15, 0),FALSE))</f>
        <v>0.52110184498815493</v>
      </c>
      <c r="AX648" s="1256">
        <f>IF(ISERROR(VLOOKUP(VLOOKUP($A648, 'E4 TB Allocation Details'!$A$18:$L$217, MATCH("A &amp; G ID", 'E4 TB Allocation Details'!$A$18:$L$18, 0),FALSE), 'E2 Allocators'!$B$15:$W$361, MATCH(AX$17, 'E2 Allocators'!$B$15:$W$15, 0),FALSE)), 0, VLOOKUP(VLOOKUP($A648, 'E4 TB Allocation Details'!$A$18:$L$217, MATCH("A &amp; G ID", 'E4 TB Allocation Details'!$A$18:$L$18, 0),FALSE), 'E2 Allocators'!$B$15:$W$361, MATCH(AX$17, 'E2 Allocators'!$B$15:$W$15, 0),FALSE))</f>
        <v>0.1313409461504895</v>
      </c>
      <c r="AY648" s="1256">
        <f>IF(ISERROR(VLOOKUP(VLOOKUP($A648, 'E4 TB Allocation Details'!$A$18:$L$217, MATCH("A &amp; G ID", 'E4 TB Allocation Details'!$A$18:$L$18, 0),FALSE), 'E2 Allocators'!$B$15:$W$361, MATCH(AY$17, 'E2 Allocators'!$B$15:$W$15, 0),FALSE)), 0, VLOOKUP(VLOOKUP($A648, 'E4 TB Allocation Details'!$A$18:$L$217, MATCH("A &amp; G ID", 'E4 TB Allocation Details'!$A$18:$L$18, 0),FALSE), 'E2 Allocators'!$B$15:$W$361, MATCH(AY$17, 'E2 Allocators'!$B$15:$W$15, 0),FALSE))</f>
        <v>0.15775444860844171</v>
      </c>
      <c r="AZ648" s="1256">
        <f>IF(ISERROR(VLOOKUP(VLOOKUP($A648, 'E4 TB Allocation Details'!$A$18:$L$217, MATCH("A &amp; G ID", 'E4 TB Allocation Details'!$A$18:$L$18, 0),FALSE), 'E2 Allocators'!$B$15:$W$361, MATCH(AZ$17, 'E2 Allocators'!$B$15:$W$15, 0),FALSE)), 0, VLOOKUP(VLOOKUP($A648, 'E4 TB Allocation Details'!$A$18:$L$217, MATCH("A &amp; G ID", 'E4 TB Allocation Details'!$A$18:$L$18, 0),FALSE), 'E2 Allocators'!$B$15:$W$361, MATCH(AZ$17, 'E2 Allocators'!$B$15:$W$15, 0),FALSE))</f>
        <v>0</v>
      </c>
      <c r="BA648" s="1256">
        <f>IF(ISERROR(VLOOKUP(VLOOKUP($A648, 'E4 TB Allocation Details'!$A$18:$L$217, MATCH("A &amp; G ID", 'E4 TB Allocation Details'!$A$18:$L$18, 0),FALSE), 'E2 Allocators'!$B$15:$W$361, MATCH(BA$17, 'E2 Allocators'!$B$15:$W$15, 0),FALSE)), 0, VLOOKUP(VLOOKUP($A648, 'E4 TB Allocation Details'!$A$18:$L$217, MATCH("A &amp; G ID", 'E4 TB Allocation Details'!$A$18:$L$18, 0),FALSE), 'E2 Allocators'!$B$15:$W$361, MATCH(BA$17, 'E2 Allocators'!$B$15:$W$15, 0),FALSE))</f>
        <v>5.7708759913127378E-2</v>
      </c>
      <c r="BB648" s="1256">
        <f>IF(ISERROR(VLOOKUP(VLOOKUP($A648, 'E4 TB Allocation Details'!$A$18:$L$217, MATCH("A &amp; G ID", 'E4 TB Allocation Details'!$A$18:$L$18, 0),FALSE), 'E2 Allocators'!$B$15:$W$361, MATCH(BB$17, 'E2 Allocators'!$B$15:$W$15, 0),FALSE)), 0, VLOOKUP(VLOOKUP($A648, 'E4 TB Allocation Details'!$A$18:$L$217, MATCH("A &amp; G ID", 'E4 TB Allocation Details'!$A$18:$L$18, 0),FALSE), 'E2 Allocators'!$B$15:$W$361, MATCH(BB$17, 'E2 Allocators'!$B$15:$W$15, 0),FALSE))</f>
        <v>7.5666806777500456E-2</v>
      </c>
      <c r="BC648" s="1256">
        <f>IF(ISERROR(VLOOKUP(VLOOKUP($A648, 'E4 TB Allocation Details'!$A$18:$L$217, MATCH("A &amp; G ID", 'E4 TB Allocation Details'!$A$18:$L$18, 0),FALSE), 'E2 Allocators'!$B$15:$W$361, MATCH(BC$17, 'E2 Allocators'!$B$15:$W$15, 0),FALSE)), 0, VLOOKUP(VLOOKUP($A648, 'E4 TB Allocation Details'!$A$18:$L$217, MATCH("A &amp; G ID", 'E4 TB Allocation Details'!$A$18:$L$18, 0),FALSE), 'E2 Allocators'!$B$15:$W$361, MATCH(BC$17, 'E2 Allocators'!$B$15:$W$15, 0),FALSE))</f>
        <v>5.0486820291900263E-2</v>
      </c>
      <c r="BD648" s="1256">
        <f>IF(ISERROR(VLOOKUP(VLOOKUP($A648, 'E4 TB Allocation Details'!$A$18:$L$217, MATCH("A &amp; G ID", 'E4 TB Allocation Details'!$A$18:$L$18, 0),FALSE), 'E2 Allocators'!$B$15:$W$361, MATCH(BD$17, 'E2 Allocators'!$B$15:$W$15, 0),FALSE)), 0, VLOOKUP(VLOOKUP($A648, 'E4 TB Allocation Details'!$A$18:$L$217, MATCH("A &amp; G ID", 'E4 TB Allocation Details'!$A$18:$L$18, 0),FALSE), 'E2 Allocators'!$B$15:$W$361, MATCH(BD$17, 'E2 Allocators'!$B$15:$W$15, 0),FALSE))</f>
        <v>3.1898943092310123E-3</v>
      </c>
      <c r="BE648" s="1256">
        <f>IF(ISERROR(VLOOKUP(VLOOKUP($A648, 'E4 TB Allocation Details'!$A$18:$L$217, MATCH("A &amp; G ID", 'E4 TB Allocation Details'!$A$18:$L$18, 0),FALSE), 'E2 Allocators'!$B$15:$W$361, MATCH(BE$17, 'E2 Allocators'!$B$15:$W$15, 0),FALSE)), 0, VLOOKUP(VLOOKUP($A648, 'E4 TB Allocation Details'!$A$18:$L$217, MATCH("A &amp; G ID", 'E4 TB Allocation Details'!$A$18:$L$18, 0),FALSE), 'E2 Allocators'!$B$15:$W$361, MATCH(BE$17, 'E2 Allocators'!$B$15:$W$15, 0),FALSE))</f>
        <v>2.7504789611546379E-3</v>
      </c>
      <c r="BF648" s="1256">
        <f>IF(ISERROR(VLOOKUP(VLOOKUP($A648, 'E4 TB Allocation Details'!$A$18:$L$217, MATCH("A &amp; G ID", 'E4 TB Allocation Details'!$A$18:$L$18, 0),FALSE), 'E2 Allocators'!$B$15:$W$361, MATCH(BF$17, 'E2 Allocators'!$B$15:$W$15, 0),FALSE)), 0, VLOOKUP(VLOOKUP($A648, 'E4 TB Allocation Details'!$A$18:$L$217, MATCH("A &amp; G ID", 'E4 TB Allocation Details'!$A$18:$L$18, 0),FALSE), 'E2 Allocators'!$B$15:$W$361, MATCH(BF$17, 'E2 Allocators'!$B$15:$W$15, 0),FALSE))</f>
        <v>0</v>
      </c>
      <c r="BG648" s="1256">
        <f>IF(ISERROR(VLOOKUP(VLOOKUP($A648, 'E4 TB Allocation Details'!$A$18:$L$217, MATCH("A &amp; G ID", 'E4 TB Allocation Details'!$A$18:$L$18, 0),FALSE), 'E2 Allocators'!$B$15:$W$361, MATCH(BG$17, 'E2 Allocators'!$B$15:$W$15, 0),FALSE)), 0, VLOOKUP(VLOOKUP($A648, 'E4 TB Allocation Details'!$A$18:$L$217, MATCH("A &amp; G ID", 'E4 TB Allocation Details'!$A$18:$L$18, 0),FALSE), 'E2 Allocators'!$B$15:$W$361, MATCH(BG$17, 'E2 Allocators'!$B$15:$W$15, 0),FALSE))</f>
        <v>0</v>
      </c>
      <c r="BH648" s="1256">
        <f>IF(ISERROR(VLOOKUP(VLOOKUP($A648, 'E4 TB Allocation Details'!$A$18:$L$217, MATCH("A &amp; G ID", 'E4 TB Allocation Details'!$A$18:$L$18, 0),FALSE), 'E2 Allocators'!$B$15:$W$361, MATCH(BH$17, 'E2 Allocators'!$B$15:$W$15, 0),FALSE)), 0, VLOOKUP(VLOOKUP($A648, 'E4 TB Allocation Details'!$A$18:$L$217, MATCH("A &amp; G ID", 'E4 TB Allocation Details'!$A$18:$L$18, 0),FALSE), 'E2 Allocators'!$B$15:$W$361, MATCH(BH$17, 'E2 Allocators'!$B$15:$W$15, 0),FALSE))</f>
        <v>0</v>
      </c>
      <c r="BI648" s="1256">
        <f>IF(ISERROR(VLOOKUP(VLOOKUP($A648, 'E4 TB Allocation Details'!$A$18:$L$217, MATCH("A &amp; G ID", 'E4 TB Allocation Details'!$A$18:$L$18, 0),FALSE), 'E2 Allocators'!$B$15:$W$361, MATCH(BI$17, 'E2 Allocators'!$B$15:$W$15, 0),FALSE)), 0, VLOOKUP(VLOOKUP($A648, 'E4 TB Allocation Details'!$A$18:$L$217, MATCH("A &amp; G ID", 'E4 TB Allocation Details'!$A$18:$L$18, 0),FALSE), 'E2 Allocators'!$B$15:$W$361, MATCH(BI$17, 'E2 Allocators'!$B$15:$W$15, 0),FALSE))</f>
        <v>0</v>
      </c>
      <c r="BJ648" s="1256">
        <f>IF(ISERROR(VLOOKUP(VLOOKUP($A648, 'E4 TB Allocation Details'!$A$18:$L$217, MATCH("A &amp; G ID", 'E4 TB Allocation Details'!$A$18:$L$18, 0),FALSE), 'E2 Allocators'!$B$15:$W$361, MATCH(BJ$17, 'E2 Allocators'!$B$15:$W$15, 0),FALSE)), 0, VLOOKUP(VLOOKUP($A648, 'E4 TB Allocation Details'!$A$18:$L$217, MATCH("A &amp; G ID", 'E4 TB Allocation Details'!$A$18:$L$18, 0),FALSE), 'E2 Allocators'!$B$15:$W$361, MATCH(BJ$17, 'E2 Allocators'!$B$15:$W$15, 0),FALSE))</f>
        <v>0</v>
      </c>
      <c r="BK648" s="1256">
        <f>IF(ISERROR(VLOOKUP(VLOOKUP($A648, 'E4 TB Allocation Details'!$A$18:$L$217, MATCH("A &amp; G ID", 'E4 TB Allocation Details'!$A$18:$L$18, 0),FALSE), 'E2 Allocators'!$B$15:$W$361, MATCH(BK$17, 'E2 Allocators'!$B$15:$W$15, 0),FALSE)), 0, VLOOKUP(VLOOKUP($A648, 'E4 TB Allocation Details'!$A$18:$L$217, MATCH("A &amp; G ID", 'E4 TB Allocation Details'!$A$18:$L$18, 0),FALSE), 'E2 Allocators'!$B$15:$W$361, MATCH(BK$17, 'E2 Allocators'!$B$15:$W$15, 0),FALSE))</f>
        <v>0</v>
      </c>
      <c r="BL648" s="1256">
        <f>IF(ISERROR(VLOOKUP(VLOOKUP($A648, 'E4 TB Allocation Details'!$A$18:$L$217, MATCH("A &amp; G ID", 'E4 TB Allocation Details'!$A$18:$L$18, 0),FALSE), 'E2 Allocators'!$B$15:$W$361, MATCH(BL$17, 'E2 Allocators'!$B$15:$W$15, 0),FALSE)), 0, VLOOKUP(VLOOKUP($A648, 'E4 TB Allocation Details'!$A$18:$L$217, MATCH("A &amp; G ID", 'E4 TB Allocation Details'!$A$18:$L$18, 0),FALSE), 'E2 Allocators'!$B$15:$W$361, MATCH(BL$17, 'E2 Allocators'!$B$15:$W$15, 0),FALSE))</f>
        <v>0</v>
      </c>
      <c r="BM648" s="1256">
        <f>IF(ISERROR(VLOOKUP(VLOOKUP($A648, 'E4 TB Allocation Details'!$A$18:$L$217, MATCH("A &amp; G ID", 'E4 TB Allocation Details'!$A$18:$L$18, 0),FALSE), 'E2 Allocators'!$B$15:$W$361, MATCH(BM$17, 'E2 Allocators'!$B$15:$W$15, 0),FALSE)), 0, VLOOKUP(VLOOKUP($A648, 'E4 TB Allocation Details'!$A$18:$L$217, MATCH("A &amp; G ID", 'E4 TB Allocation Details'!$A$18:$L$18, 0),FALSE), 'E2 Allocators'!$B$15:$W$361, MATCH(BM$17, 'E2 Allocators'!$B$15:$W$15, 0),FALSE))</f>
        <v>0</v>
      </c>
      <c r="BN648" s="1256">
        <f>IF(ISERROR(VLOOKUP(VLOOKUP($A648, 'E4 TB Allocation Details'!$A$18:$L$217, MATCH("A &amp; G ID", 'E4 TB Allocation Details'!$A$18:$L$18, 0),FALSE), 'E2 Allocators'!$B$15:$W$361, MATCH(BN$17, 'E2 Allocators'!$B$15:$W$15, 0),FALSE)), 0, VLOOKUP(VLOOKUP($A648, 'E4 TB Allocation Details'!$A$18:$L$217, MATCH("A &amp; G ID", 'E4 TB Allocation Details'!$A$18:$L$18, 0),FALSE), 'E2 Allocators'!$B$15:$W$361, MATCH(BN$17, 'E2 Allocators'!$B$15:$W$15, 0),FALSE))</f>
        <v>0</v>
      </c>
      <c r="BO648" s="1256">
        <f>IF(ISERROR(VLOOKUP(VLOOKUP($A648, 'E4 TB Allocation Details'!$A$18:$L$217, MATCH("A &amp; G ID", 'E4 TB Allocation Details'!$A$18:$L$18, 0),FALSE), 'E2 Allocators'!$B$15:$W$361, MATCH(BO$17, 'E2 Allocators'!$B$15:$W$15, 0),FALSE)), 0, VLOOKUP(VLOOKUP($A648, 'E4 TB Allocation Details'!$A$18:$L$217, MATCH("A &amp; G ID", 'E4 TB Allocation Details'!$A$18:$L$18, 0),FALSE), 'E2 Allocators'!$B$15:$W$361, MATCH(BO$17, 'E2 Allocators'!$B$15:$W$15, 0),FALSE))</f>
        <v>0</v>
      </c>
      <c r="BP648" s="1256">
        <f>IF(ISERROR(VLOOKUP(VLOOKUP($A648, 'E4 TB Allocation Details'!$A$18:$L$217, MATCH("A &amp; G ID", 'E4 TB Allocation Details'!$A$18:$L$18, 0),FALSE), 'E2 Allocators'!$B$15:$W$361, MATCH(BP$17, 'E2 Allocators'!$B$15:$W$15, 0),FALSE)), 0, VLOOKUP(VLOOKUP($A648, 'E4 TB Allocation Details'!$A$18:$L$217, MATCH("A &amp; G ID", 'E4 TB Allocation Details'!$A$18:$L$18, 0),FALSE), 'E2 Allocators'!$B$15:$W$361, MATCH(BP$17, 'E2 Allocators'!$B$15:$W$15, 0),FALSE))</f>
        <v>0</v>
      </c>
      <c r="BQ648" s="1260">
        <f t="shared" si="966"/>
        <v>0.99999999999999989</v>
      </c>
    </row>
    <row r="649" spans="1:69" s="234" customFormat="1" ht="12.75" x14ac:dyDescent="0.2">
      <c r="A649" s="1267">
        <v>1945</v>
      </c>
      <c r="B649" s="1254" t="s">
        <v>545</v>
      </c>
      <c r="C649" s="1255">
        <v>1</v>
      </c>
      <c r="D649" s="1259"/>
      <c r="E649" s="1259"/>
      <c r="F649" s="1259"/>
      <c r="G649" s="1259"/>
      <c r="H649" s="1259"/>
      <c r="I649" s="1259"/>
      <c r="J649" s="1259"/>
      <c r="K649" s="1259"/>
      <c r="L649" s="1259"/>
      <c r="M649" s="1259"/>
      <c r="N649" s="1259"/>
      <c r="O649" s="1259"/>
      <c r="P649" s="1259"/>
      <c r="Q649" s="1259"/>
      <c r="R649" s="1259"/>
      <c r="S649" s="1259"/>
      <c r="T649" s="1259"/>
      <c r="U649" s="1259"/>
      <c r="V649" s="1259"/>
      <c r="W649" s="1259"/>
      <c r="X649" s="1259"/>
      <c r="Y649" s="1259"/>
      <c r="Z649" s="1259"/>
      <c r="AA649" s="1259"/>
      <c r="AB649" s="1259"/>
      <c r="AC649" s="1259"/>
      <c r="AD649" s="1259"/>
      <c r="AE649" s="1259"/>
      <c r="AF649" s="1259"/>
      <c r="AG649" s="1259"/>
      <c r="AH649" s="1259"/>
      <c r="AI649" s="1259"/>
      <c r="AJ649" s="1259"/>
      <c r="AK649" s="1259"/>
      <c r="AL649" s="1259"/>
      <c r="AM649" s="1259"/>
      <c r="AN649" s="1259"/>
      <c r="AO649" s="1259"/>
      <c r="AP649" s="1259"/>
      <c r="AQ649" s="1259"/>
      <c r="AR649" s="1259"/>
      <c r="AS649" s="1259"/>
      <c r="AT649" s="1259"/>
      <c r="AU649" s="1259"/>
      <c r="AV649" s="1259"/>
      <c r="AW649" s="1256">
        <f>IF(ISERROR(VLOOKUP(VLOOKUP($A649, 'E4 TB Allocation Details'!$A$18:$L$217, MATCH("A &amp; G ID", 'E4 TB Allocation Details'!$A$18:$L$18, 0),FALSE), 'E2 Allocators'!$B$15:$W$361, MATCH(AW$17, 'E2 Allocators'!$B$15:$W$15, 0),FALSE)), 0, VLOOKUP(VLOOKUP($A649, 'E4 TB Allocation Details'!$A$18:$L$217, MATCH("A &amp; G ID", 'E4 TB Allocation Details'!$A$18:$L$18, 0),FALSE), 'E2 Allocators'!$B$15:$W$361, MATCH(AW$17, 'E2 Allocators'!$B$15:$W$15, 0),FALSE))</f>
        <v>0.52110184498815493</v>
      </c>
      <c r="AX649" s="1256">
        <f>IF(ISERROR(VLOOKUP(VLOOKUP($A649, 'E4 TB Allocation Details'!$A$18:$L$217, MATCH("A &amp; G ID", 'E4 TB Allocation Details'!$A$18:$L$18, 0),FALSE), 'E2 Allocators'!$B$15:$W$361, MATCH(AX$17, 'E2 Allocators'!$B$15:$W$15, 0),FALSE)), 0, VLOOKUP(VLOOKUP($A649, 'E4 TB Allocation Details'!$A$18:$L$217, MATCH("A &amp; G ID", 'E4 TB Allocation Details'!$A$18:$L$18, 0),FALSE), 'E2 Allocators'!$B$15:$W$361, MATCH(AX$17, 'E2 Allocators'!$B$15:$W$15, 0),FALSE))</f>
        <v>0.1313409461504895</v>
      </c>
      <c r="AY649" s="1256">
        <f>IF(ISERROR(VLOOKUP(VLOOKUP($A649, 'E4 TB Allocation Details'!$A$18:$L$217, MATCH("A &amp; G ID", 'E4 TB Allocation Details'!$A$18:$L$18, 0),FALSE), 'E2 Allocators'!$B$15:$W$361, MATCH(AY$17, 'E2 Allocators'!$B$15:$W$15, 0),FALSE)), 0, VLOOKUP(VLOOKUP($A649, 'E4 TB Allocation Details'!$A$18:$L$217, MATCH("A &amp; G ID", 'E4 TB Allocation Details'!$A$18:$L$18, 0),FALSE), 'E2 Allocators'!$B$15:$W$361, MATCH(AY$17, 'E2 Allocators'!$B$15:$W$15, 0),FALSE))</f>
        <v>0.15775444860844171</v>
      </c>
      <c r="AZ649" s="1256">
        <f>IF(ISERROR(VLOOKUP(VLOOKUP($A649, 'E4 TB Allocation Details'!$A$18:$L$217, MATCH("A &amp; G ID", 'E4 TB Allocation Details'!$A$18:$L$18, 0),FALSE), 'E2 Allocators'!$B$15:$W$361, MATCH(AZ$17, 'E2 Allocators'!$B$15:$W$15, 0),FALSE)), 0, VLOOKUP(VLOOKUP($A649, 'E4 TB Allocation Details'!$A$18:$L$217, MATCH("A &amp; G ID", 'E4 TB Allocation Details'!$A$18:$L$18, 0),FALSE), 'E2 Allocators'!$B$15:$W$361, MATCH(AZ$17, 'E2 Allocators'!$B$15:$W$15, 0),FALSE))</f>
        <v>0</v>
      </c>
      <c r="BA649" s="1256">
        <f>IF(ISERROR(VLOOKUP(VLOOKUP($A649, 'E4 TB Allocation Details'!$A$18:$L$217, MATCH("A &amp; G ID", 'E4 TB Allocation Details'!$A$18:$L$18, 0),FALSE), 'E2 Allocators'!$B$15:$W$361, MATCH(BA$17, 'E2 Allocators'!$B$15:$W$15, 0),FALSE)), 0, VLOOKUP(VLOOKUP($A649, 'E4 TB Allocation Details'!$A$18:$L$217, MATCH("A &amp; G ID", 'E4 TB Allocation Details'!$A$18:$L$18, 0),FALSE), 'E2 Allocators'!$B$15:$W$361, MATCH(BA$17, 'E2 Allocators'!$B$15:$W$15, 0),FALSE))</f>
        <v>5.7708759913127378E-2</v>
      </c>
      <c r="BB649" s="1256">
        <f>IF(ISERROR(VLOOKUP(VLOOKUP($A649, 'E4 TB Allocation Details'!$A$18:$L$217, MATCH("A &amp; G ID", 'E4 TB Allocation Details'!$A$18:$L$18, 0),FALSE), 'E2 Allocators'!$B$15:$W$361, MATCH(BB$17, 'E2 Allocators'!$B$15:$W$15, 0),FALSE)), 0, VLOOKUP(VLOOKUP($A649, 'E4 TB Allocation Details'!$A$18:$L$217, MATCH("A &amp; G ID", 'E4 TB Allocation Details'!$A$18:$L$18, 0),FALSE), 'E2 Allocators'!$B$15:$W$361, MATCH(BB$17, 'E2 Allocators'!$B$15:$W$15, 0),FALSE))</f>
        <v>7.5666806777500456E-2</v>
      </c>
      <c r="BC649" s="1256">
        <f>IF(ISERROR(VLOOKUP(VLOOKUP($A649, 'E4 TB Allocation Details'!$A$18:$L$217, MATCH("A &amp; G ID", 'E4 TB Allocation Details'!$A$18:$L$18, 0),FALSE), 'E2 Allocators'!$B$15:$W$361, MATCH(BC$17, 'E2 Allocators'!$B$15:$W$15, 0),FALSE)), 0, VLOOKUP(VLOOKUP($A649, 'E4 TB Allocation Details'!$A$18:$L$217, MATCH("A &amp; G ID", 'E4 TB Allocation Details'!$A$18:$L$18, 0),FALSE), 'E2 Allocators'!$B$15:$W$361, MATCH(BC$17, 'E2 Allocators'!$B$15:$W$15, 0),FALSE))</f>
        <v>5.0486820291900263E-2</v>
      </c>
      <c r="BD649" s="1256">
        <f>IF(ISERROR(VLOOKUP(VLOOKUP($A649, 'E4 TB Allocation Details'!$A$18:$L$217, MATCH("A &amp; G ID", 'E4 TB Allocation Details'!$A$18:$L$18, 0),FALSE), 'E2 Allocators'!$B$15:$W$361, MATCH(BD$17, 'E2 Allocators'!$B$15:$W$15, 0),FALSE)), 0, VLOOKUP(VLOOKUP($A649, 'E4 TB Allocation Details'!$A$18:$L$217, MATCH("A &amp; G ID", 'E4 TB Allocation Details'!$A$18:$L$18, 0),FALSE), 'E2 Allocators'!$B$15:$W$361, MATCH(BD$17, 'E2 Allocators'!$B$15:$W$15, 0),FALSE))</f>
        <v>3.1898943092310123E-3</v>
      </c>
      <c r="BE649" s="1256">
        <f>IF(ISERROR(VLOOKUP(VLOOKUP($A649, 'E4 TB Allocation Details'!$A$18:$L$217, MATCH("A &amp; G ID", 'E4 TB Allocation Details'!$A$18:$L$18, 0),FALSE), 'E2 Allocators'!$B$15:$W$361, MATCH(BE$17, 'E2 Allocators'!$B$15:$W$15, 0),FALSE)), 0, VLOOKUP(VLOOKUP($A649, 'E4 TB Allocation Details'!$A$18:$L$217, MATCH("A &amp; G ID", 'E4 TB Allocation Details'!$A$18:$L$18, 0),FALSE), 'E2 Allocators'!$B$15:$W$361, MATCH(BE$17, 'E2 Allocators'!$B$15:$W$15, 0),FALSE))</f>
        <v>2.7504789611546379E-3</v>
      </c>
      <c r="BF649" s="1256">
        <f>IF(ISERROR(VLOOKUP(VLOOKUP($A649, 'E4 TB Allocation Details'!$A$18:$L$217, MATCH("A &amp; G ID", 'E4 TB Allocation Details'!$A$18:$L$18, 0),FALSE), 'E2 Allocators'!$B$15:$W$361, MATCH(BF$17, 'E2 Allocators'!$B$15:$W$15, 0),FALSE)), 0, VLOOKUP(VLOOKUP($A649, 'E4 TB Allocation Details'!$A$18:$L$217, MATCH("A &amp; G ID", 'E4 TB Allocation Details'!$A$18:$L$18, 0),FALSE), 'E2 Allocators'!$B$15:$W$361, MATCH(BF$17, 'E2 Allocators'!$B$15:$W$15, 0),FALSE))</f>
        <v>0</v>
      </c>
      <c r="BG649" s="1256">
        <f>IF(ISERROR(VLOOKUP(VLOOKUP($A649, 'E4 TB Allocation Details'!$A$18:$L$217, MATCH("A &amp; G ID", 'E4 TB Allocation Details'!$A$18:$L$18, 0),FALSE), 'E2 Allocators'!$B$15:$W$361, MATCH(BG$17, 'E2 Allocators'!$B$15:$W$15, 0),FALSE)), 0, VLOOKUP(VLOOKUP($A649, 'E4 TB Allocation Details'!$A$18:$L$217, MATCH("A &amp; G ID", 'E4 TB Allocation Details'!$A$18:$L$18, 0),FALSE), 'E2 Allocators'!$B$15:$W$361, MATCH(BG$17, 'E2 Allocators'!$B$15:$W$15, 0),FALSE))</f>
        <v>0</v>
      </c>
      <c r="BH649" s="1256">
        <f>IF(ISERROR(VLOOKUP(VLOOKUP($A649, 'E4 TB Allocation Details'!$A$18:$L$217, MATCH("A &amp; G ID", 'E4 TB Allocation Details'!$A$18:$L$18, 0),FALSE), 'E2 Allocators'!$B$15:$W$361, MATCH(BH$17, 'E2 Allocators'!$B$15:$W$15, 0),FALSE)), 0, VLOOKUP(VLOOKUP($A649, 'E4 TB Allocation Details'!$A$18:$L$217, MATCH("A &amp; G ID", 'E4 TB Allocation Details'!$A$18:$L$18, 0),FALSE), 'E2 Allocators'!$B$15:$W$361, MATCH(BH$17, 'E2 Allocators'!$B$15:$W$15, 0),FALSE))</f>
        <v>0</v>
      </c>
      <c r="BI649" s="1256">
        <f>IF(ISERROR(VLOOKUP(VLOOKUP($A649, 'E4 TB Allocation Details'!$A$18:$L$217, MATCH("A &amp; G ID", 'E4 TB Allocation Details'!$A$18:$L$18, 0),FALSE), 'E2 Allocators'!$B$15:$W$361, MATCH(BI$17, 'E2 Allocators'!$B$15:$W$15, 0),FALSE)), 0, VLOOKUP(VLOOKUP($A649, 'E4 TB Allocation Details'!$A$18:$L$217, MATCH("A &amp; G ID", 'E4 TB Allocation Details'!$A$18:$L$18, 0),FALSE), 'E2 Allocators'!$B$15:$W$361, MATCH(BI$17, 'E2 Allocators'!$B$15:$W$15, 0),FALSE))</f>
        <v>0</v>
      </c>
      <c r="BJ649" s="1256">
        <f>IF(ISERROR(VLOOKUP(VLOOKUP($A649, 'E4 TB Allocation Details'!$A$18:$L$217, MATCH("A &amp; G ID", 'E4 TB Allocation Details'!$A$18:$L$18, 0),FALSE), 'E2 Allocators'!$B$15:$W$361, MATCH(BJ$17, 'E2 Allocators'!$B$15:$W$15, 0),FALSE)), 0, VLOOKUP(VLOOKUP($A649, 'E4 TB Allocation Details'!$A$18:$L$217, MATCH("A &amp; G ID", 'E4 TB Allocation Details'!$A$18:$L$18, 0),FALSE), 'E2 Allocators'!$B$15:$W$361, MATCH(BJ$17, 'E2 Allocators'!$B$15:$W$15, 0),FALSE))</f>
        <v>0</v>
      </c>
      <c r="BK649" s="1256">
        <f>IF(ISERROR(VLOOKUP(VLOOKUP($A649, 'E4 TB Allocation Details'!$A$18:$L$217, MATCH("A &amp; G ID", 'E4 TB Allocation Details'!$A$18:$L$18, 0),FALSE), 'E2 Allocators'!$B$15:$W$361, MATCH(BK$17, 'E2 Allocators'!$B$15:$W$15, 0),FALSE)), 0, VLOOKUP(VLOOKUP($A649, 'E4 TB Allocation Details'!$A$18:$L$217, MATCH("A &amp; G ID", 'E4 TB Allocation Details'!$A$18:$L$18, 0),FALSE), 'E2 Allocators'!$B$15:$W$361, MATCH(BK$17, 'E2 Allocators'!$B$15:$W$15, 0),FALSE))</f>
        <v>0</v>
      </c>
      <c r="BL649" s="1256">
        <f>IF(ISERROR(VLOOKUP(VLOOKUP($A649, 'E4 TB Allocation Details'!$A$18:$L$217, MATCH("A &amp; G ID", 'E4 TB Allocation Details'!$A$18:$L$18, 0),FALSE), 'E2 Allocators'!$B$15:$W$361, MATCH(BL$17, 'E2 Allocators'!$B$15:$W$15, 0),FALSE)), 0, VLOOKUP(VLOOKUP($A649, 'E4 TB Allocation Details'!$A$18:$L$217, MATCH("A &amp; G ID", 'E4 TB Allocation Details'!$A$18:$L$18, 0),FALSE), 'E2 Allocators'!$B$15:$W$361, MATCH(BL$17, 'E2 Allocators'!$B$15:$W$15, 0),FALSE))</f>
        <v>0</v>
      </c>
      <c r="BM649" s="1256">
        <f>IF(ISERROR(VLOOKUP(VLOOKUP($A649, 'E4 TB Allocation Details'!$A$18:$L$217, MATCH("A &amp; G ID", 'E4 TB Allocation Details'!$A$18:$L$18, 0),FALSE), 'E2 Allocators'!$B$15:$W$361, MATCH(BM$17, 'E2 Allocators'!$B$15:$W$15, 0),FALSE)), 0, VLOOKUP(VLOOKUP($A649, 'E4 TB Allocation Details'!$A$18:$L$217, MATCH("A &amp; G ID", 'E4 TB Allocation Details'!$A$18:$L$18, 0),FALSE), 'E2 Allocators'!$B$15:$W$361, MATCH(BM$17, 'E2 Allocators'!$B$15:$W$15, 0),FALSE))</f>
        <v>0</v>
      </c>
      <c r="BN649" s="1256">
        <f>IF(ISERROR(VLOOKUP(VLOOKUP($A649, 'E4 TB Allocation Details'!$A$18:$L$217, MATCH("A &amp; G ID", 'E4 TB Allocation Details'!$A$18:$L$18, 0),FALSE), 'E2 Allocators'!$B$15:$W$361, MATCH(BN$17, 'E2 Allocators'!$B$15:$W$15, 0),FALSE)), 0, VLOOKUP(VLOOKUP($A649, 'E4 TB Allocation Details'!$A$18:$L$217, MATCH("A &amp; G ID", 'E4 TB Allocation Details'!$A$18:$L$18, 0),FALSE), 'E2 Allocators'!$B$15:$W$361, MATCH(BN$17, 'E2 Allocators'!$B$15:$W$15, 0),FALSE))</f>
        <v>0</v>
      </c>
      <c r="BO649" s="1256">
        <f>IF(ISERROR(VLOOKUP(VLOOKUP($A649, 'E4 TB Allocation Details'!$A$18:$L$217, MATCH("A &amp; G ID", 'E4 TB Allocation Details'!$A$18:$L$18, 0),FALSE), 'E2 Allocators'!$B$15:$W$361, MATCH(BO$17, 'E2 Allocators'!$B$15:$W$15, 0),FALSE)), 0, VLOOKUP(VLOOKUP($A649, 'E4 TB Allocation Details'!$A$18:$L$217, MATCH("A &amp; G ID", 'E4 TB Allocation Details'!$A$18:$L$18, 0),FALSE), 'E2 Allocators'!$B$15:$W$361, MATCH(BO$17, 'E2 Allocators'!$B$15:$W$15, 0),FALSE))</f>
        <v>0</v>
      </c>
      <c r="BP649" s="1256">
        <f>IF(ISERROR(VLOOKUP(VLOOKUP($A649, 'E4 TB Allocation Details'!$A$18:$L$217, MATCH("A &amp; G ID", 'E4 TB Allocation Details'!$A$18:$L$18, 0),FALSE), 'E2 Allocators'!$B$15:$W$361, MATCH(BP$17, 'E2 Allocators'!$B$15:$W$15, 0),FALSE)), 0, VLOOKUP(VLOOKUP($A649, 'E4 TB Allocation Details'!$A$18:$L$217, MATCH("A &amp; G ID", 'E4 TB Allocation Details'!$A$18:$L$18, 0),FALSE), 'E2 Allocators'!$B$15:$W$361, MATCH(BP$17, 'E2 Allocators'!$B$15:$W$15, 0),FALSE))</f>
        <v>0</v>
      </c>
      <c r="BQ649" s="1260">
        <f t="shared" si="966"/>
        <v>0.99999999999999989</v>
      </c>
    </row>
    <row r="650" spans="1:69" s="234" customFormat="1" ht="12.75" x14ac:dyDescent="0.2">
      <c r="A650" s="1267">
        <v>1950</v>
      </c>
      <c r="B650" s="1254" t="s">
        <v>546</v>
      </c>
      <c r="C650" s="1255">
        <v>1</v>
      </c>
      <c r="D650" s="1259"/>
      <c r="E650" s="1259"/>
      <c r="F650" s="1259"/>
      <c r="G650" s="1259"/>
      <c r="H650" s="1259"/>
      <c r="I650" s="1259"/>
      <c r="J650" s="1259"/>
      <c r="K650" s="1259"/>
      <c r="L650" s="1259"/>
      <c r="M650" s="1259"/>
      <c r="N650" s="1259"/>
      <c r="O650" s="1259"/>
      <c r="P650" s="1259"/>
      <c r="Q650" s="1259"/>
      <c r="R650" s="1259"/>
      <c r="S650" s="1259"/>
      <c r="T650" s="1259"/>
      <c r="U650" s="1259"/>
      <c r="V650" s="1259"/>
      <c r="W650" s="1259"/>
      <c r="X650" s="1259"/>
      <c r="Y650" s="1259"/>
      <c r="Z650" s="1259"/>
      <c r="AA650" s="1259"/>
      <c r="AB650" s="1259"/>
      <c r="AC650" s="1259"/>
      <c r="AD650" s="1259"/>
      <c r="AE650" s="1259"/>
      <c r="AF650" s="1259"/>
      <c r="AG650" s="1259"/>
      <c r="AH650" s="1259"/>
      <c r="AI650" s="1259"/>
      <c r="AJ650" s="1259"/>
      <c r="AK650" s="1259"/>
      <c r="AL650" s="1259"/>
      <c r="AM650" s="1259"/>
      <c r="AN650" s="1259"/>
      <c r="AO650" s="1259"/>
      <c r="AP650" s="1259"/>
      <c r="AQ650" s="1259"/>
      <c r="AR650" s="1259"/>
      <c r="AS650" s="1259"/>
      <c r="AT650" s="1259"/>
      <c r="AU650" s="1259"/>
      <c r="AV650" s="1259"/>
      <c r="AW650" s="1256">
        <f>IF(ISERROR(VLOOKUP(VLOOKUP($A650, 'E4 TB Allocation Details'!$A$18:$L$217, MATCH("A &amp; G ID", 'E4 TB Allocation Details'!$A$18:$L$18, 0),FALSE), 'E2 Allocators'!$B$15:$W$361, MATCH(AW$17, 'E2 Allocators'!$B$15:$W$15, 0),FALSE)), 0, VLOOKUP(VLOOKUP($A650, 'E4 TB Allocation Details'!$A$18:$L$217, MATCH("A &amp; G ID", 'E4 TB Allocation Details'!$A$18:$L$18, 0),FALSE), 'E2 Allocators'!$B$15:$W$361, MATCH(AW$17, 'E2 Allocators'!$B$15:$W$15, 0),FALSE))</f>
        <v>0.52110184498815493</v>
      </c>
      <c r="AX650" s="1256">
        <f>IF(ISERROR(VLOOKUP(VLOOKUP($A650, 'E4 TB Allocation Details'!$A$18:$L$217, MATCH("A &amp; G ID", 'E4 TB Allocation Details'!$A$18:$L$18, 0),FALSE), 'E2 Allocators'!$B$15:$W$361, MATCH(AX$17, 'E2 Allocators'!$B$15:$W$15, 0),FALSE)), 0, VLOOKUP(VLOOKUP($A650, 'E4 TB Allocation Details'!$A$18:$L$217, MATCH("A &amp; G ID", 'E4 TB Allocation Details'!$A$18:$L$18, 0),FALSE), 'E2 Allocators'!$B$15:$W$361, MATCH(AX$17, 'E2 Allocators'!$B$15:$W$15, 0),FALSE))</f>
        <v>0.1313409461504895</v>
      </c>
      <c r="AY650" s="1256">
        <f>IF(ISERROR(VLOOKUP(VLOOKUP($A650, 'E4 TB Allocation Details'!$A$18:$L$217, MATCH("A &amp; G ID", 'E4 TB Allocation Details'!$A$18:$L$18, 0),FALSE), 'E2 Allocators'!$B$15:$W$361, MATCH(AY$17, 'E2 Allocators'!$B$15:$W$15, 0),FALSE)), 0, VLOOKUP(VLOOKUP($A650, 'E4 TB Allocation Details'!$A$18:$L$217, MATCH("A &amp; G ID", 'E4 TB Allocation Details'!$A$18:$L$18, 0),FALSE), 'E2 Allocators'!$B$15:$W$361, MATCH(AY$17, 'E2 Allocators'!$B$15:$W$15, 0),FALSE))</f>
        <v>0.15775444860844171</v>
      </c>
      <c r="AZ650" s="1256">
        <f>IF(ISERROR(VLOOKUP(VLOOKUP($A650, 'E4 TB Allocation Details'!$A$18:$L$217, MATCH("A &amp; G ID", 'E4 TB Allocation Details'!$A$18:$L$18, 0),FALSE), 'E2 Allocators'!$B$15:$W$361, MATCH(AZ$17, 'E2 Allocators'!$B$15:$W$15, 0),FALSE)), 0, VLOOKUP(VLOOKUP($A650, 'E4 TB Allocation Details'!$A$18:$L$217, MATCH("A &amp; G ID", 'E4 TB Allocation Details'!$A$18:$L$18, 0),FALSE), 'E2 Allocators'!$B$15:$W$361, MATCH(AZ$17, 'E2 Allocators'!$B$15:$W$15, 0),FALSE))</f>
        <v>0</v>
      </c>
      <c r="BA650" s="1256">
        <f>IF(ISERROR(VLOOKUP(VLOOKUP($A650, 'E4 TB Allocation Details'!$A$18:$L$217, MATCH("A &amp; G ID", 'E4 TB Allocation Details'!$A$18:$L$18, 0),FALSE), 'E2 Allocators'!$B$15:$W$361, MATCH(BA$17, 'E2 Allocators'!$B$15:$W$15, 0),FALSE)), 0, VLOOKUP(VLOOKUP($A650, 'E4 TB Allocation Details'!$A$18:$L$217, MATCH("A &amp; G ID", 'E4 TB Allocation Details'!$A$18:$L$18, 0),FALSE), 'E2 Allocators'!$B$15:$W$361, MATCH(BA$17, 'E2 Allocators'!$B$15:$W$15, 0),FALSE))</f>
        <v>5.7708759913127378E-2</v>
      </c>
      <c r="BB650" s="1256">
        <f>IF(ISERROR(VLOOKUP(VLOOKUP($A650, 'E4 TB Allocation Details'!$A$18:$L$217, MATCH("A &amp; G ID", 'E4 TB Allocation Details'!$A$18:$L$18, 0),FALSE), 'E2 Allocators'!$B$15:$W$361, MATCH(BB$17, 'E2 Allocators'!$B$15:$W$15, 0),FALSE)), 0, VLOOKUP(VLOOKUP($A650, 'E4 TB Allocation Details'!$A$18:$L$217, MATCH("A &amp; G ID", 'E4 TB Allocation Details'!$A$18:$L$18, 0),FALSE), 'E2 Allocators'!$B$15:$W$361, MATCH(BB$17, 'E2 Allocators'!$B$15:$W$15, 0),FALSE))</f>
        <v>7.5666806777500456E-2</v>
      </c>
      <c r="BC650" s="1256">
        <f>IF(ISERROR(VLOOKUP(VLOOKUP($A650, 'E4 TB Allocation Details'!$A$18:$L$217, MATCH("A &amp; G ID", 'E4 TB Allocation Details'!$A$18:$L$18, 0),FALSE), 'E2 Allocators'!$B$15:$W$361, MATCH(BC$17, 'E2 Allocators'!$B$15:$W$15, 0),FALSE)), 0, VLOOKUP(VLOOKUP($A650, 'E4 TB Allocation Details'!$A$18:$L$217, MATCH("A &amp; G ID", 'E4 TB Allocation Details'!$A$18:$L$18, 0),FALSE), 'E2 Allocators'!$B$15:$W$361, MATCH(BC$17, 'E2 Allocators'!$B$15:$W$15, 0),FALSE))</f>
        <v>5.0486820291900263E-2</v>
      </c>
      <c r="BD650" s="1256">
        <f>IF(ISERROR(VLOOKUP(VLOOKUP($A650, 'E4 TB Allocation Details'!$A$18:$L$217, MATCH("A &amp; G ID", 'E4 TB Allocation Details'!$A$18:$L$18, 0),FALSE), 'E2 Allocators'!$B$15:$W$361, MATCH(BD$17, 'E2 Allocators'!$B$15:$W$15, 0),FALSE)), 0, VLOOKUP(VLOOKUP($A650, 'E4 TB Allocation Details'!$A$18:$L$217, MATCH("A &amp; G ID", 'E4 TB Allocation Details'!$A$18:$L$18, 0),FALSE), 'E2 Allocators'!$B$15:$W$361, MATCH(BD$17, 'E2 Allocators'!$B$15:$W$15, 0),FALSE))</f>
        <v>3.1898943092310123E-3</v>
      </c>
      <c r="BE650" s="1256">
        <f>IF(ISERROR(VLOOKUP(VLOOKUP($A650, 'E4 TB Allocation Details'!$A$18:$L$217, MATCH("A &amp; G ID", 'E4 TB Allocation Details'!$A$18:$L$18, 0),FALSE), 'E2 Allocators'!$B$15:$W$361, MATCH(BE$17, 'E2 Allocators'!$B$15:$W$15, 0),FALSE)), 0, VLOOKUP(VLOOKUP($A650, 'E4 TB Allocation Details'!$A$18:$L$217, MATCH("A &amp; G ID", 'E4 TB Allocation Details'!$A$18:$L$18, 0),FALSE), 'E2 Allocators'!$B$15:$W$361, MATCH(BE$17, 'E2 Allocators'!$B$15:$W$15, 0),FALSE))</f>
        <v>2.7504789611546379E-3</v>
      </c>
      <c r="BF650" s="1256">
        <f>IF(ISERROR(VLOOKUP(VLOOKUP($A650, 'E4 TB Allocation Details'!$A$18:$L$217, MATCH("A &amp; G ID", 'E4 TB Allocation Details'!$A$18:$L$18, 0),FALSE), 'E2 Allocators'!$B$15:$W$361, MATCH(BF$17, 'E2 Allocators'!$B$15:$W$15, 0),FALSE)), 0, VLOOKUP(VLOOKUP($A650, 'E4 TB Allocation Details'!$A$18:$L$217, MATCH("A &amp; G ID", 'E4 TB Allocation Details'!$A$18:$L$18, 0),FALSE), 'E2 Allocators'!$B$15:$W$361, MATCH(BF$17, 'E2 Allocators'!$B$15:$W$15, 0),FALSE))</f>
        <v>0</v>
      </c>
      <c r="BG650" s="1256">
        <f>IF(ISERROR(VLOOKUP(VLOOKUP($A650, 'E4 TB Allocation Details'!$A$18:$L$217, MATCH("A &amp; G ID", 'E4 TB Allocation Details'!$A$18:$L$18, 0),FALSE), 'E2 Allocators'!$B$15:$W$361, MATCH(BG$17, 'E2 Allocators'!$B$15:$W$15, 0),FALSE)), 0, VLOOKUP(VLOOKUP($A650, 'E4 TB Allocation Details'!$A$18:$L$217, MATCH("A &amp; G ID", 'E4 TB Allocation Details'!$A$18:$L$18, 0),FALSE), 'E2 Allocators'!$B$15:$W$361, MATCH(BG$17, 'E2 Allocators'!$B$15:$W$15, 0),FALSE))</f>
        <v>0</v>
      </c>
      <c r="BH650" s="1256">
        <f>IF(ISERROR(VLOOKUP(VLOOKUP($A650, 'E4 TB Allocation Details'!$A$18:$L$217, MATCH("A &amp; G ID", 'E4 TB Allocation Details'!$A$18:$L$18, 0),FALSE), 'E2 Allocators'!$B$15:$W$361, MATCH(BH$17, 'E2 Allocators'!$B$15:$W$15, 0),FALSE)), 0, VLOOKUP(VLOOKUP($A650, 'E4 TB Allocation Details'!$A$18:$L$217, MATCH("A &amp; G ID", 'E4 TB Allocation Details'!$A$18:$L$18, 0),FALSE), 'E2 Allocators'!$B$15:$W$361, MATCH(BH$17, 'E2 Allocators'!$B$15:$W$15, 0),FALSE))</f>
        <v>0</v>
      </c>
      <c r="BI650" s="1256">
        <f>IF(ISERROR(VLOOKUP(VLOOKUP($A650, 'E4 TB Allocation Details'!$A$18:$L$217, MATCH("A &amp; G ID", 'E4 TB Allocation Details'!$A$18:$L$18, 0),FALSE), 'E2 Allocators'!$B$15:$W$361, MATCH(BI$17, 'E2 Allocators'!$B$15:$W$15, 0),FALSE)), 0, VLOOKUP(VLOOKUP($A650, 'E4 TB Allocation Details'!$A$18:$L$217, MATCH("A &amp; G ID", 'E4 TB Allocation Details'!$A$18:$L$18, 0),FALSE), 'E2 Allocators'!$B$15:$W$361, MATCH(BI$17, 'E2 Allocators'!$B$15:$W$15, 0),FALSE))</f>
        <v>0</v>
      </c>
      <c r="BJ650" s="1256">
        <f>IF(ISERROR(VLOOKUP(VLOOKUP($A650, 'E4 TB Allocation Details'!$A$18:$L$217, MATCH("A &amp; G ID", 'E4 TB Allocation Details'!$A$18:$L$18, 0),FALSE), 'E2 Allocators'!$B$15:$W$361, MATCH(BJ$17, 'E2 Allocators'!$B$15:$W$15, 0),FALSE)), 0, VLOOKUP(VLOOKUP($A650, 'E4 TB Allocation Details'!$A$18:$L$217, MATCH("A &amp; G ID", 'E4 TB Allocation Details'!$A$18:$L$18, 0),FALSE), 'E2 Allocators'!$B$15:$W$361, MATCH(BJ$17, 'E2 Allocators'!$B$15:$W$15, 0),FALSE))</f>
        <v>0</v>
      </c>
      <c r="BK650" s="1256">
        <f>IF(ISERROR(VLOOKUP(VLOOKUP($A650, 'E4 TB Allocation Details'!$A$18:$L$217, MATCH("A &amp; G ID", 'E4 TB Allocation Details'!$A$18:$L$18, 0),FALSE), 'E2 Allocators'!$B$15:$W$361, MATCH(BK$17, 'E2 Allocators'!$B$15:$W$15, 0),FALSE)), 0, VLOOKUP(VLOOKUP($A650, 'E4 TB Allocation Details'!$A$18:$L$217, MATCH("A &amp; G ID", 'E4 TB Allocation Details'!$A$18:$L$18, 0),FALSE), 'E2 Allocators'!$B$15:$W$361, MATCH(BK$17, 'E2 Allocators'!$B$15:$W$15, 0),FALSE))</f>
        <v>0</v>
      </c>
      <c r="BL650" s="1256">
        <f>IF(ISERROR(VLOOKUP(VLOOKUP($A650, 'E4 TB Allocation Details'!$A$18:$L$217, MATCH("A &amp; G ID", 'E4 TB Allocation Details'!$A$18:$L$18, 0),FALSE), 'E2 Allocators'!$B$15:$W$361, MATCH(BL$17, 'E2 Allocators'!$B$15:$W$15, 0),FALSE)), 0, VLOOKUP(VLOOKUP($A650, 'E4 TB Allocation Details'!$A$18:$L$217, MATCH("A &amp; G ID", 'E4 TB Allocation Details'!$A$18:$L$18, 0),FALSE), 'E2 Allocators'!$B$15:$W$361, MATCH(BL$17, 'E2 Allocators'!$B$15:$W$15, 0),FALSE))</f>
        <v>0</v>
      </c>
      <c r="BM650" s="1256">
        <f>IF(ISERROR(VLOOKUP(VLOOKUP($A650, 'E4 TB Allocation Details'!$A$18:$L$217, MATCH("A &amp; G ID", 'E4 TB Allocation Details'!$A$18:$L$18, 0),FALSE), 'E2 Allocators'!$B$15:$W$361, MATCH(BM$17, 'E2 Allocators'!$B$15:$W$15, 0),FALSE)), 0, VLOOKUP(VLOOKUP($A650, 'E4 TB Allocation Details'!$A$18:$L$217, MATCH("A &amp; G ID", 'E4 TB Allocation Details'!$A$18:$L$18, 0),FALSE), 'E2 Allocators'!$B$15:$W$361, MATCH(BM$17, 'E2 Allocators'!$B$15:$W$15, 0),FALSE))</f>
        <v>0</v>
      </c>
      <c r="BN650" s="1256">
        <f>IF(ISERROR(VLOOKUP(VLOOKUP($A650, 'E4 TB Allocation Details'!$A$18:$L$217, MATCH("A &amp; G ID", 'E4 TB Allocation Details'!$A$18:$L$18, 0),FALSE), 'E2 Allocators'!$B$15:$W$361, MATCH(BN$17, 'E2 Allocators'!$B$15:$W$15, 0),FALSE)), 0, VLOOKUP(VLOOKUP($A650, 'E4 TB Allocation Details'!$A$18:$L$217, MATCH("A &amp; G ID", 'E4 TB Allocation Details'!$A$18:$L$18, 0),FALSE), 'E2 Allocators'!$B$15:$W$361, MATCH(BN$17, 'E2 Allocators'!$B$15:$W$15, 0),FALSE))</f>
        <v>0</v>
      </c>
      <c r="BO650" s="1256">
        <f>IF(ISERROR(VLOOKUP(VLOOKUP($A650, 'E4 TB Allocation Details'!$A$18:$L$217, MATCH("A &amp; G ID", 'E4 TB Allocation Details'!$A$18:$L$18, 0),FALSE), 'E2 Allocators'!$B$15:$W$361, MATCH(BO$17, 'E2 Allocators'!$B$15:$W$15, 0),FALSE)), 0, VLOOKUP(VLOOKUP($A650, 'E4 TB Allocation Details'!$A$18:$L$217, MATCH("A &amp; G ID", 'E4 TB Allocation Details'!$A$18:$L$18, 0),FALSE), 'E2 Allocators'!$B$15:$W$361, MATCH(BO$17, 'E2 Allocators'!$B$15:$W$15, 0),FALSE))</f>
        <v>0</v>
      </c>
      <c r="BP650" s="1256">
        <f>IF(ISERROR(VLOOKUP(VLOOKUP($A650, 'E4 TB Allocation Details'!$A$18:$L$217, MATCH("A &amp; G ID", 'E4 TB Allocation Details'!$A$18:$L$18, 0),FALSE), 'E2 Allocators'!$B$15:$W$361, MATCH(BP$17, 'E2 Allocators'!$B$15:$W$15, 0),FALSE)), 0, VLOOKUP(VLOOKUP($A650, 'E4 TB Allocation Details'!$A$18:$L$217, MATCH("A &amp; G ID", 'E4 TB Allocation Details'!$A$18:$L$18, 0),FALSE), 'E2 Allocators'!$B$15:$W$361, MATCH(BP$17, 'E2 Allocators'!$B$15:$W$15, 0),FALSE))</f>
        <v>0</v>
      </c>
      <c r="BQ650" s="1260">
        <f t="shared" si="966"/>
        <v>0.99999999999999989</v>
      </c>
    </row>
    <row r="651" spans="1:69" s="234" customFormat="1" ht="12.75" x14ac:dyDescent="0.2">
      <c r="A651" s="1267">
        <v>1955</v>
      </c>
      <c r="B651" s="1254" t="s">
        <v>276</v>
      </c>
      <c r="C651" s="1255">
        <v>1</v>
      </c>
      <c r="D651" s="1259"/>
      <c r="E651" s="1259"/>
      <c r="F651" s="1259"/>
      <c r="G651" s="1259"/>
      <c r="H651" s="1259"/>
      <c r="I651" s="1259"/>
      <c r="J651" s="1259"/>
      <c r="K651" s="1259"/>
      <c r="L651" s="1259"/>
      <c r="M651" s="1259"/>
      <c r="N651" s="1259"/>
      <c r="O651" s="1259"/>
      <c r="P651" s="1259"/>
      <c r="Q651" s="1259"/>
      <c r="R651" s="1259"/>
      <c r="S651" s="1259"/>
      <c r="T651" s="1259"/>
      <c r="U651" s="1259"/>
      <c r="V651" s="1259"/>
      <c r="W651" s="1259"/>
      <c r="X651" s="1259"/>
      <c r="Y651" s="1259"/>
      <c r="Z651" s="1259"/>
      <c r="AA651" s="1259"/>
      <c r="AB651" s="1259"/>
      <c r="AC651" s="1259"/>
      <c r="AD651" s="1259"/>
      <c r="AE651" s="1259"/>
      <c r="AF651" s="1259"/>
      <c r="AG651" s="1259"/>
      <c r="AH651" s="1259"/>
      <c r="AI651" s="1259"/>
      <c r="AJ651" s="1259"/>
      <c r="AK651" s="1259"/>
      <c r="AL651" s="1259"/>
      <c r="AM651" s="1259"/>
      <c r="AN651" s="1259"/>
      <c r="AO651" s="1259"/>
      <c r="AP651" s="1259"/>
      <c r="AQ651" s="1259"/>
      <c r="AR651" s="1259"/>
      <c r="AS651" s="1259"/>
      <c r="AT651" s="1259"/>
      <c r="AU651" s="1259"/>
      <c r="AV651" s="1259"/>
      <c r="AW651" s="1256">
        <f>IF(ISERROR(VLOOKUP(VLOOKUP($A651, 'E4 TB Allocation Details'!$A$18:$L$217, MATCH("A &amp; G ID", 'E4 TB Allocation Details'!$A$18:$L$18, 0),FALSE), 'E2 Allocators'!$B$15:$W$361, MATCH(AW$17, 'E2 Allocators'!$B$15:$W$15, 0),FALSE)), 0, VLOOKUP(VLOOKUP($A651, 'E4 TB Allocation Details'!$A$18:$L$217, MATCH("A &amp; G ID", 'E4 TB Allocation Details'!$A$18:$L$18, 0),FALSE), 'E2 Allocators'!$B$15:$W$361, MATCH(AW$17, 'E2 Allocators'!$B$15:$W$15, 0),FALSE))</f>
        <v>0.52110184498815493</v>
      </c>
      <c r="AX651" s="1256">
        <f>IF(ISERROR(VLOOKUP(VLOOKUP($A651, 'E4 TB Allocation Details'!$A$18:$L$217, MATCH("A &amp; G ID", 'E4 TB Allocation Details'!$A$18:$L$18, 0),FALSE), 'E2 Allocators'!$B$15:$W$361, MATCH(AX$17, 'E2 Allocators'!$B$15:$W$15, 0),FALSE)), 0, VLOOKUP(VLOOKUP($A651, 'E4 TB Allocation Details'!$A$18:$L$217, MATCH("A &amp; G ID", 'E4 TB Allocation Details'!$A$18:$L$18, 0),FALSE), 'E2 Allocators'!$B$15:$W$361, MATCH(AX$17, 'E2 Allocators'!$B$15:$W$15, 0),FALSE))</f>
        <v>0.1313409461504895</v>
      </c>
      <c r="AY651" s="1256">
        <f>IF(ISERROR(VLOOKUP(VLOOKUP($A651, 'E4 TB Allocation Details'!$A$18:$L$217, MATCH("A &amp; G ID", 'E4 TB Allocation Details'!$A$18:$L$18, 0),FALSE), 'E2 Allocators'!$B$15:$W$361, MATCH(AY$17, 'E2 Allocators'!$B$15:$W$15, 0),FALSE)), 0, VLOOKUP(VLOOKUP($A651, 'E4 TB Allocation Details'!$A$18:$L$217, MATCH("A &amp; G ID", 'E4 TB Allocation Details'!$A$18:$L$18, 0),FALSE), 'E2 Allocators'!$B$15:$W$361, MATCH(AY$17, 'E2 Allocators'!$B$15:$W$15, 0),FALSE))</f>
        <v>0.15775444860844171</v>
      </c>
      <c r="AZ651" s="1256">
        <f>IF(ISERROR(VLOOKUP(VLOOKUP($A651, 'E4 TB Allocation Details'!$A$18:$L$217, MATCH("A &amp; G ID", 'E4 TB Allocation Details'!$A$18:$L$18, 0),FALSE), 'E2 Allocators'!$B$15:$W$361, MATCH(AZ$17, 'E2 Allocators'!$B$15:$W$15, 0),FALSE)), 0, VLOOKUP(VLOOKUP($A651, 'E4 TB Allocation Details'!$A$18:$L$217, MATCH("A &amp; G ID", 'E4 TB Allocation Details'!$A$18:$L$18, 0),FALSE), 'E2 Allocators'!$B$15:$W$361, MATCH(AZ$17, 'E2 Allocators'!$B$15:$W$15, 0),FALSE))</f>
        <v>0</v>
      </c>
      <c r="BA651" s="1256">
        <f>IF(ISERROR(VLOOKUP(VLOOKUP($A651, 'E4 TB Allocation Details'!$A$18:$L$217, MATCH("A &amp; G ID", 'E4 TB Allocation Details'!$A$18:$L$18, 0),FALSE), 'E2 Allocators'!$B$15:$W$361, MATCH(BA$17, 'E2 Allocators'!$B$15:$W$15, 0),FALSE)), 0, VLOOKUP(VLOOKUP($A651, 'E4 TB Allocation Details'!$A$18:$L$217, MATCH("A &amp; G ID", 'E4 TB Allocation Details'!$A$18:$L$18, 0),FALSE), 'E2 Allocators'!$B$15:$W$361, MATCH(BA$17, 'E2 Allocators'!$B$15:$W$15, 0),FALSE))</f>
        <v>5.7708759913127378E-2</v>
      </c>
      <c r="BB651" s="1256">
        <f>IF(ISERROR(VLOOKUP(VLOOKUP($A651, 'E4 TB Allocation Details'!$A$18:$L$217, MATCH("A &amp; G ID", 'E4 TB Allocation Details'!$A$18:$L$18, 0),FALSE), 'E2 Allocators'!$B$15:$W$361, MATCH(BB$17, 'E2 Allocators'!$B$15:$W$15, 0),FALSE)), 0, VLOOKUP(VLOOKUP($A651, 'E4 TB Allocation Details'!$A$18:$L$217, MATCH("A &amp; G ID", 'E4 TB Allocation Details'!$A$18:$L$18, 0),FALSE), 'E2 Allocators'!$B$15:$W$361, MATCH(BB$17, 'E2 Allocators'!$B$15:$W$15, 0),FALSE))</f>
        <v>7.5666806777500456E-2</v>
      </c>
      <c r="BC651" s="1256">
        <f>IF(ISERROR(VLOOKUP(VLOOKUP($A651, 'E4 TB Allocation Details'!$A$18:$L$217, MATCH("A &amp; G ID", 'E4 TB Allocation Details'!$A$18:$L$18, 0),FALSE), 'E2 Allocators'!$B$15:$W$361, MATCH(BC$17, 'E2 Allocators'!$B$15:$W$15, 0),FALSE)), 0, VLOOKUP(VLOOKUP($A651, 'E4 TB Allocation Details'!$A$18:$L$217, MATCH("A &amp; G ID", 'E4 TB Allocation Details'!$A$18:$L$18, 0),FALSE), 'E2 Allocators'!$B$15:$W$361, MATCH(BC$17, 'E2 Allocators'!$B$15:$W$15, 0),FALSE))</f>
        <v>5.0486820291900263E-2</v>
      </c>
      <c r="BD651" s="1256">
        <f>IF(ISERROR(VLOOKUP(VLOOKUP($A651, 'E4 TB Allocation Details'!$A$18:$L$217, MATCH("A &amp; G ID", 'E4 TB Allocation Details'!$A$18:$L$18, 0),FALSE), 'E2 Allocators'!$B$15:$W$361, MATCH(BD$17, 'E2 Allocators'!$B$15:$W$15, 0),FALSE)), 0, VLOOKUP(VLOOKUP($A651, 'E4 TB Allocation Details'!$A$18:$L$217, MATCH("A &amp; G ID", 'E4 TB Allocation Details'!$A$18:$L$18, 0),FALSE), 'E2 Allocators'!$B$15:$W$361, MATCH(BD$17, 'E2 Allocators'!$B$15:$W$15, 0),FALSE))</f>
        <v>3.1898943092310123E-3</v>
      </c>
      <c r="BE651" s="1256">
        <f>IF(ISERROR(VLOOKUP(VLOOKUP($A651, 'E4 TB Allocation Details'!$A$18:$L$217, MATCH("A &amp; G ID", 'E4 TB Allocation Details'!$A$18:$L$18, 0),FALSE), 'E2 Allocators'!$B$15:$W$361, MATCH(BE$17, 'E2 Allocators'!$B$15:$W$15, 0),FALSE)), 0, VLOOKUP(VLOOKUP($A651, 'E4 TB Allocation Details'!$A$18:$L$217, MATCH("A &amp; G ID", 'E4 TB Allocation Details'!$A$18:$L$18, 0),FALSE), 'E2 Allocators'!$B$15:$W$361, MATCH(BE$17, 'E2 Allocators'!$B$15:$W$15, 0),FALSE))</f>
        <v>2.7504789611546379E-3</v>
      </c>
      <c r="BF651" s="1256">
        <f>IF(ISERROR(VLOOKUP(VLOOKUP($A651, 'E4 TB Allocation Details'!$A$18:$L$217, MATCH("A &amp; G ID", 'E4 TB Allocation Details'!$A$18:$L$18, 0),FALSE), 'E2 Allocators'!$B$15:$W$361, MATCH(BF$17, 'E2 Allocators'!$B$15:$W$15, 0),FALSE)), 0, VLOOKUP(VLOOKUP($A651, 'E4 TB Allocation Details'!$A$18:$L$217, MATCH("A &amp; G ID", 'E4 TB Allocation Details'!$A$18:$L$18, 0),FALSE), 'E2 Allocators'!$B$15:$W$361, MATCH(BF$17, 'E2 Allocators'!$B$15:$W$15, 0),FALSE))</f>
        <v>0</v>
      </c>
      <c r="BG651" s="1256">
        <f>IF(ISERROR(VLOOKUP(VLOOKUP($A651, 'E4 TB Allocation Details'!$A$18:$L$217, MATCH("A &amp; G ID", 'E4 TB Allocation Details'!$A$18:$L$18, 0),FALSE), 'E2 Allocators'!$B$15:$W$361, MATCH(BG$17, 'E2 Allocators'!$B$15:$W$15, 0),FALSE)), 0, VLOOKUP(VLOOKUP($A651, 'E4 TB Allocation Details'!$A$18:$L$217, MATCH("A &amp; G ID", 'E4 TB Allocation Details'!$A$18:$L$18, 0),FALSE), 'E2 Allocators'!$B$15:$W$361, MATCH(BG$17, 'E2 Allocators'!$B$15:$W$15, 0),FALSE))</f>
        <v>0</v>
      </c>
      <c r="BH651" s="1256">
        <f>IF(ISERROR(VLOOKUP(VLOOKUP($A651, 'E4 TB Allocation Details'!$A$18:$L$217, MATCH("A &amp; G ID", 'E4 TB Allocation Details'!$A$18:$L$18, 0),FALSE), 'E2 Allocators'!$B$15:$W$361, MATCH(BH$17, 'E2 Allocators'!$B$15:$W$15, 0),FALSE)), 0, VLOOKUP(VLOOKUP($A651, 'E4 TB Allocation Details'!$A$18:$L$217, MATCH("A &amp; G ID", 'E4 TB Allocation Details'!$A$18:$L$18, 0),FALSE), 'E2 Allocators'!$B$15:$W$361, MATCH(BH$17, 'E2 Allocators'!$B$15:$W$15, 0),FALSE))</f>
        <v>0</v>
      </c>
      <c r="BI651" s="1256">
        <f>IF(ISERROR(VLOOKUP(VLOOKUP($A651, 'E4 TB Allocation Details'!$A$18:$L$217, MATCH("A &amp; G ID", 'E4 TB Allocation Details'!$A$18:$L$18, 0),FALSE), 'E2 Allocators'!$B$15:$W$361, MATCH(BI$17, 'E2 Allocators'!$B$15:$W$15, 0),FALSE)), 0, VLOOKUP(VLOOKUP($A651, 'E4 TB Allocation Details'!$A$18:$L$217, MATCH("A &amp; G ID", 'E4 TB Allocation Details'!$A$18:$L$18, 0),FALSE), 'E2 Allocators'!$B$15:$W$361, MATCH(BI$17, 'E2 Allocators'!$B$15:$W$15, 0),FALSE))</f>
        <v>0</v>
      </c>
      <c r="BJ651" s="1256">
        <f>IF(ISERROR(VLOOKUP(VLOOKUP($A651, 'E4 TB Allocation Details'!$A$18:$L$217, MATCH("A &amp; G ID", 'E4 TB Allocation Details'!$A$18:$L$18, 0),FALSE), 'E2 Allocators'!$B$15:$W$361, MATCH(BJ$17, 'E2 Allocators'!$B$15:$W$15, 0),FALSE)), 0, VLOOKUP(VLOOKUP($A651, 'E4 TB Allocation Details'!$A$18:$L$217, MATCH("A &amp; G ID", 'E4 TB Allocation Details'!$A$18:$L$18, 0),FALSE), 'E2 Allocators'!$B$15:$W$361, MATCH(BJ$17, 'E2 Allocators'!$B$15:$W$15, 0),FALSE))</f>
        <v>0</v>
      </c>
      <c r="BK651" s="1256">
        <f>IF(ISERROR(VLOOKUP(VLOOKUP($A651, 'E4 TB Allocation Details'!$A$18:$L$217, MATCH("A &amp; G ID", 'E4 TB Allocation Details'!$A$18:$L$18, 0),FALSE), 'E2 Allocators'!$B$15:$W$361, MATCH(BK$17, 'E2 Allocators'!$B$15:$W$15, 0),FALSE)), 0, VLOOKUP(VLOOKUP($A651, 'E4 TB Allocation Details'!$A$18:$L$217, MATCH("A &amp; G ID", 'E4 TB Allocation Details'!$A$18:$L$18, 0),FALSE), 'E2 Allocators'!$B$15:$W$361, MATCH(BK$17, 'E2 Allocators'!$B$15:$W$15, 0),FALSE))</f>
        <v>0</v>
      </c>
      <c r="BL651" s="1256">
        <f>IF(ISERROR(VLOOKUP(VLOOKUP($A651, 'E4 TB Allocation Details'!$A$18:$L$217, MATCH("A &amp; G ID", 'E4 TB Allocation Details'!$A$18:$L$18, 0),FALSE), 'E2 Allocators'!$B$15:$W$361, MATCH(BL$17, 'E2 Allocators'!$B$15:$W$15, 0),FALSE)), 0, VLOOKUP(VLOOKUP($A651, 'E4 TB Allocation Details'!$A$18:$L$217, MATCH("A &amp; G ID", 'E4 TB Allocation Details'!$A$18:$L$18, 0),FALSE), 'E2 Allocators'!$B$15:$W$361, MATCH(BL$17, 'E2 Allocators'!$B$15:$W$15, 0),FALSE))</f>
        <v>0</v>
      </c>
      <c r="BM651" s="1256">
        <f>IF(ISERROR(VLOOKUP(VLOOKUP($A651, 'E4 TB Allocation Details'!$A$18:$L$217, MATCH("A &amp; G ID", 'E4 TB Allocation Details'!$A$18:$L$18, 0),FALSE), 'E2 Allocators'!$B$15:$W$361, MATCH(BM$17, 'E2 Allocators'!$B$15:$W$15, 0),FALSE)), 0, VLOOKUP(VLOOKUP($A651, 'E4 TB Allocation Details'!$A$18:$L$217, MATCH("A &amp; G ID", 'E4 TB Allocation Details'!$A$18:$L$18, 0),FALSE), 'E2 Allocators'!$B$15:$W$361, MATCH(BM$17, 'E2 Allocators'!$B$15:$W$15, 0),FALSE))</f>
        <v>0</v>
      </c>
      <c r="BN651" s="1256">
        <f>IF(ISERROR(VLOOKUP(VLOOKUP($A651, 'E4 TB Allocation Details'!$A$18:$L$217, MATCH("A &amp; G ID", 'E4 TB Allocation Details'!$A$18:$L$18, 0),FALSE), 'E2 Allocators'!$B$15:$W$361, MATCH(BN$17, 'E2 Allocators'!$B$15:$W$15, 0),FALSE)), 0, VLOOKUP(VLOOKUP($A651, 'E4 TB Allocation Details'!$A$18:$L$217, MATCH("A &amp; G ID", 'E4 TB Allocation Details'!$A$18:$L$18, 0),FALSE), 'E2 Allocators'!$B$15:$W$361, MATCH(BN$17, 'E2 Allocators'!$B$15:$W$15, 0),FALSE))</f>
        <v>0</v>
      </c>
      <c r="BO651" s="1256">
        <f>IF(ISERROR(VLOOKUP(VLOOKUP($A651, 'E4 TB Allocation Details'!$A$18:$L$217, MATCH("A &amp; G ID", 'E4 TB Allocation Details'!$A$18:$L$18, 0),FALSE), 'E2 Allocators'!$B$15:$W$361, MATCH(BO$17, 'E2 Allocators'!$B$15:$W$15, 0),FALSE)), 0, VLOOKUP(VLOOKUP($A651, 'E4 TB Allocation Details'!$A$18:$L$217, MATCH("A &amp; G ID", 'E4 TB Allocation Details'!$A$18:$L$18, 0),FALSE), 'E2 Allocators'!$B$15:$W$361, MATCH(BO$17, 'E2 Allocators'!$B$15:$W$15, 0),FALSE))</f>
        <v>0</v>
      </c>
      <c r="BP651" s="1256">
        <f>IF(ISERROR(VLOOKUP(VLOOKUP($A651, 'E4 TB Allocation Details'!$A$18:$L$217, MATCH("A &amp; G ID", 'E4 TB Allocation Details'!$A$18:$L$18, 0),FALSE), 'E2 Allocators'!$B$15:$W$361, MATCH(BP$17, 'E2 Allocators'!$B$15:$W$15, 0),FALSE)), 0, VLOOKUP(VLOOKUP($A651, 'E4 TB Allocation Details'!$A$18:$L$217, MATCH("A &amp; G ID", 'E4 TB Allocation Details'!$A$18:$L$18, 0),FALSE), 'E2 Allocators'!$B$15:$W$361, MATCH(BP$17, 'E2 Allocators'!$B$15:$W$15, 0),FALSE))</f>
        <v>0</v>
      </c>
      <c r="BQ651" s="1260">
        <f t="shared" si="966"/>
        <v>0.99999999999999989</v>
      </c>
    </row>
    <row r="652" spans="1:69" s="234" customFormat="1" ht="12.75" x14ac:dyDescent="0.2">
      <c r="A652" s="1267">
        <v>1960</v>
      </c>
      <c r="B652" s="1254" t="s">
        <v>277</v>
      </c>
      <c r="C652" s="1255">
        <v>1</v>
      </c>
      <c r="D652" s="1259"/>
      <c r="E652" s="1259"/>
      <c r="F652" s="1259"/>
      <c r="G652" s="1259"/>
      <c r="H652" s="1259"/>
      <c r="I652" s="1259"/>
      <c r="J652" s="1259"/>
      <c r="K652" s="1259"/>
      <c r="L652" s="1259"/>
      <c r="M652" s="1259"/>
      <c r="N652" s="1259"/>
      <c r="O652" s="1259"/>
      <c r="P652" s="1259"/>
      <c r="Q652" s="1259"/>
      <c r="R652" s="1259"/>
      <c r="S652" s="1259"/>
      <c r="T652" s="1259"/>
      <c r="U652" s="1259"/>
      <c r="V652" s="1259"/>
      <c r="W652" s="1259"/>
      <c r="X652" s="1259"/>
      <c r="Y652" s="1259"/>
      <c r="Z652" s="1259"/>
      <c r="AA652" s="1259"/>
      <c r="AB652" s="1259"/>
      <c r="AC652" s="1259"/>
      <c r="AD652" s="1259"/>
      <c r="AE652" s="1259"/>
      <c r="AF652" s="1259"/>
      <c r="AG652" s="1259"/>
      <c r="AH652" s="1259"/>
      <c r="AI652" s="1259"/>
      <c r="AJ652" s="1259"/>
      <c r="AK652" s="1259"/>
      <c r="AL652" s="1259"/>
      <c r="AM652" s="1259"/>
      <c r="AN652" s="1259"/>
      <c r="AO652" s="1259"/>
      <c r="AP652" s="1259"/>
      <c r="AQ652" s="1259"/>
      <c r="AR652" s="1259"/>
      <c r="AS652" s="1259"/>
      <c r="AT652" s="1259"/>
      <c r="AU652" s="1259"/>
      <c r="AV652" s="1259"/>
      <c r="AW652" s="1256">
        <f>IF(ISERROR(VLOOKUP(VLOOKUP($A652, 'E4 TB Allocation Details'!$A$18:$L$217, MATCH("A &amp; G ID", 'E4 TB Allocation Details'!$A$18:$L$18, 0),FALSE), 'E2 Allocators'!$B$15:$W$361, MATCH(AW$17, 'E2 Allocators'!$B$15:$W$15, 0),FALSE)), 0, VLOOKUP(VLOOKUP($A652, 'E4 TB Allocation Details'!$A$18:$L$217, MATCH("A &amp; G ID", 'E4 TB Allocation Details'!$A$18:$L$18, 0),FALSE), 'E2 Allocators'!$B$15:$W$361, MATCH(AW$17, 'E2 Allocators'!$B$15:$W$15, 0),FALSE))</f>
        <v>0.52110184498815493</v>
      </c>
      <c r="AX652" s="1256">
        <f>IF(ISERROR(VLOOKUP(VLOOKUP($A652, 'E4 TB Allocation Details'!$A$18:$L$217, MATCH("A &amp; G ID", 'E4 TB Allocation Details'!$A$18:$L$18, 0),FALSE), 'E2 Allocators'!$B$15:$W$361, MATCH(AX$17, 'E2 Allocators'!$B$15:$W$15, 0),FALSE)), 0, VLOOKUP(VLOOKUP($A652, 'E4 TB Allocation Details'!$A$18:$L$217, MATCH("A &amp; G ID", 'E4 TB Allocation Details'!$A$18:$L$18, 0),FALSE), 'E2 Allocators'!$B$15:$W$361, MATCH(AX$17, 'E2 Allocators'!$B$15:$W$15, 0),FALSE))</f>
        <v>0.1313409461504895</v>
      </c>
      <c r="AY652" s="1256">
        <f>IF(ISERROR(VLOOKUP(VLOOKUP($A652, 'E4 TB Allocation Details'!$A$18:$L$217, MATCH("A &amp; G ID", 'E4 TB Allocation Details'!$A$18:$L$18, 0),FALSE), 'E2 Allocators'!$B$15:$W$361, MATCH(AY$17, 'E2 Allocators'!$B$15:$W$15, 0),FALSE)), 0, VLOOKUP(VLOOKUP($A652, 'E4 TB Allocation Details'!$A$18:$L$217, MATCH("A &amp; G ID", 'E4 TB Allocation Details'!$A$18:$L$18, 0),FALSE), 'E2 Allocators'!$B$15:$W$361, MATCH(AY$17, 'E2 Allocators'!$B$15:$W$15, 0),FALSE))</f>
        <v>0.15775444860844171</v>
      </c>
      <c r="AZ652" s="1256">
        <f>IF(ISERROR(VLOOKUP(VLOOKUP($A652, 'E4 TB Allocation Details'!$A$18:$L$217, MATCH("A &amp; G ID", 'E4 TB Allocation Details'!$A$18:$L$18, 0),FALSE), 'E2 Allocators'!$B$15:$W$361, MATCH(AZ$17, 'E2 Allocators'!$B$15:$W$15, 0),FALSE)), 0, VLOOKUP(VLOOKUP($A652, 'E4 TB Allocation Details'!$A$18:$L$217, MATCH("A &amp; G ID", 'E4 TB Allocation Details'!$A$18:$L$18, 0),FALSE), 'E2 Allocators'!$B$15:$W$361, MATCH(AZ$17, 'E2 Allocators'!$B$15:$W$15, 0),FALSE))</f>
        <v>0</v>
      </c>
      <c r="BA652" s="1256">
        <f>IF(ISERROR(VLOOKUP(VLOOKUP($A652, 'E4 TB Allocation Details'!$A$18:$L$217, MATCH("A &amp; G ID", 'E4 TB Allocation Details'!$A$18:$L$18, 0),FALSE), 'E2 Allocators'!$B$15:$W$361, MATCH(BA$17, 'E2 Allocators'!$B$15:$W$15, 0),FALSE)), 0, VLOOKUP(VLOOKUP($A652, 'E4 TB Allocation Details'!$A$18:$L$217, MATCH("A &amp; G ID", 'E4 TB Allocation Details'!$A$18:$L$18, 0),FALSE), 'E2 Allocators'!$B$15:$W$361, MATCH(BA$17, 'E2 Allocators'!$B$15:$W$15, 0),FALSE))</f>
        <v>5.7708759913127378E-2</v>
      </c>
      <c r="BB652" s="1256">
        <f>IF(ISERROR(VLOOKUP(VLOOKUP($A652, 'E4 TB Allocation Details'!$A$18:$L$217, MATCH("A &amp; G ID", 'E4 TB Allocation Details'!$A$18:$L$18, 0),FALSE), 'E2 Allocators'!$B$15:$W$361, MATCH(BB$17, 'E2 Allocators'!$B$15:$W$15, 0),FALSE)), 0, VLOOKUP(VLOOKUP($A652, 'E4 TB Allocation Details'!$A$18:$L$217, MATCH("A &amp; G ID", 'E4 TB Allocation Details'!$A$18:$L$18, 0),FALSE), 'E2 Allocators'!$B$15:$W$361, MATCH(BB$17, 'E2 Allocators'!$B$15:$W$15, 0),FALSE))</f>
        <v>7.5666806777500456E-2</v>
      </c>
      <c r="BC652" s="1256">
        <f>IF(ISERROR(VLOOKUP(VLOOKUP($A652, 'E4 TB Allocation Details'!$A$18:$L$217, MATCH("A &amp; G ID", 'E4 TB Allocation Details'!$A$18:$L$18, 0),FALSE), 'E2 Allocators'!$B$15:$W$361, MATCH(BC$17, 'E2 Allocators'!$B$15:$W$15, 0),FALSE)), 0, VLOOKUP(VLOOKUP($A652, 'E4 TB Allocation Details'!$A$18:$L$217, MATCH("A &amp; G ID", 'E4 TB Allocation Details'!$A$18:$L$18, 0),FALSE), 'E2 Allocators'!$B$15:$W$361, MATCH(BC$17, 'E2 Allocators'!$B$15:$W$15, 0),FALSE))</f>
        <v>5.0486820291900263E-2</v>
      </c>
      <c r="BD652" s="1256">
        <f>IF(ISERROR(VLOOKUP(VLOOKUP($A652, 'E4 TB Allocation Details'!$A$18:$L$217, MATCH("A &amp; G ID", 'E4 TB Allocation Details'!$A$18:$L$18, 0),FALSE), 'E2 Allocators'!$B$15:$W$361, MATCH(BD$17, 'E2 Allocators'!$B$15:$W$15, 0),FALSE)), 0, VLOOKUP(VLOOKUP($A652, 'E4 TB Allocation Details'!$A$18:$L$217, MATCH("A &amp; G ID", 'E4 TB Allocation Details'!$A$18:$L$18, 0),FALSE), 'E2 Allocators'!$B$15:$W$361, MATCH(BD$17, 'E2 Allocators'!$B$15:$W$15, 0),FALSE))</f>
        <v>3.1898943092310123E-3</v>
      </c>
      <c r="BE652" s="1256">
        <f>IF(ISERROR(VLOOKUP(VLOOKUP($A652, 'E4 TB Allocation Details'!$A$18:$L$217, MATCH("A &amp; G ID", 'E4 TB Allocation Details'!$A$18:$L$18, 0),FALSE), 'E2 Allocators'!$B$15:$W$361, MATCH(BE$17, 'E2 Allocators'!$B$15:$W$15, 0),FALSE)), 0, VLOOKUP(VLOOKUP($A652, 'E4 TB Allocation Details'!$A$18:$L$217, MATCH("A &amp; G ID", 'E4 TB Allocation Details'!$A$18:$L$18, 0),FALSE), 'E2 Allocators'!$B$15:$W$361, MATCH(BE$17, 'E2 Allocators'!$B$15:$W$15, 0),FALSE))</f>
        <v>2.7504789611546379E-3</v>
      </c>
      <c r="BF652" s="1256">
        <f>IF(ISERROR(VLOOKUP(VLOOKUP($A652, 'E4 TB Allocation Details'!$A$18:$L$217, MATCH("A &amp; G ID", 'E4 TB Allocation Details'!$A$18:$L$18, 0),FALSE), 'E2 Allocators'!$B$15:$W$361, MATCH(BF$17, 'E2 Allocators'!$B$15:$W$15, 0),FALSE)), 0, VLOOKUP(VLOOKUP($A652, 'E4 TB Allocation Details'!$A$18:$L$217, MATCH("A &amp; G ID", 'E4 TB Allocation Details'!$A$18:$L$18, 0),FALSE), 'E2 Allocators'!$B$15:$W$361, MATCH(BF$17, 'E2 Allocators'!$B$15:$W$15, 0),FALSE))</f>
        <v>0</v>
      </c>
      <c r="BG652" s="1256">
        <f>IF(ISERROR(VLOOKUP(VLOOKUP($A652, 'E4 TB Allocation Details'!$A$18:$L$217, MATCH("A &amp; G ID", 'E4 TB Allocation Details'!$A$18:$L$18, 0),FALSE), 'E2 Allocators'!$B$15:$W$361, MATCH(BG$17, 'E2 Allocators'!$B$15:$W$15, 0),FALSE)), 0, VLOOKUP(VLOOKUP($A652, 'E4 TB Allocation Details'!$A$18:$L$217, MATCH("A &amp; G ID", 'E4 TB Allocation Details'!$A$18:$L$18, 0),FALSE), 'E2 Allocators'!$B$15:$W$361, MATCH(BG$17, 'E2 Allocators'!$B$15:$W$15, 0),FALSE))</f>
        <v>0</v>
      </c>
      <c r="BH652" s="1256">
        <f>IF(ISERROR(VLOOKUP(VLOOKUP($A652, 'E4 TB Allocation Details'!$A$18:$L$217, MATCH("A &amp; G ID", 'E4 TB Allocation Details'!$A$18:$L$18, 0),FALSE), 'E2 Allocators'!$B$15:$W$361, MATCH(BH$17, 'E2 Allocators'!$B$15:$W$15, 0),FALSE)), 0, VLOOKUP(VLOOKUP($A652, 'E4 TB Allocation Details'!$A$18:$L$217, MATCH("A &amp; G ID", 'E4 TB Allocation Details'!$A$18:$L$18, 0),FALSE), 'E2 Allocators'!$B$15:$W$361, MATCH(BH$17, 'E2 Allocators'!$B$15:$W$15, 0),FALSE))</f>
        <v>0</v>
      </c>
      <c r="BI652" s="1256">
        <f>IF(ISERROR(VLOOKUP(VLOOKUP($A652, 'E4 TB Allocation Details'!$A$18:$L$217, MATCH("A &amp; G ID", 'E4 TB Allocation Details'!$A$18:$L$18, 0),FALSE), 'E2 Allocators'!$B$15:$W$361, MATCH(BI$17, 'E2 Allocators'!$B$15:$W$15, 0),FALSE)), 0, VLOOKUP(VLOOKUP($A652, 'E4 TB Allocation Details'!$A$18:$L$217, MATCH("A &amp; G ID", 'E4 TB Allocation Details'!$A$18:$L$18, 0),FALSE), 'E2 Allocators'!$B$15:$W$361, MATCH(BI$17, 'E2 Allocators'!$B$15:$W$15, 0),FALSE))</f>
        <v>0</v>
      </c>
      <c r="BJ652" s="1256">
        <f>IF(ISERROR(VLOOKUP(VLOOKUP($A652, 'E4 TB Allocation Details'!$A$18:$L$217, MATCH("A &amp; G ID", 'E4 TB Allocation Details'!$A$18:$L$18, 0),FALSE), 'E2 Allocators'!$B$15:$W$361, MATCH(BJ$17, 'E2 Allocators'!$B$15:$W$15, 0),FALSE)), 0, VLOOKUP(VLOOKUP($A652, 'E4 TB Allocation Details'!$A$18:$L$217, MATCH("A &amp; G ID", 'E4 TB Allocation Details'!$A$18:$L$18, 0),FALSE), 'E2 Allocators'!$B$15:$W$361, MATCH(BJ$17, 'E2 Allocators'!$B$15:$W$15, 0),FALSE))</f>
        <v>0</v>
      </c>
      <c r="BK652" s="1256">
        <f>IF(ISERROR(VLOOKUP(VLOOKUP($A652, 'E4 TB Allocation Details'!$A$18:$L$217, MATCH("A &amp; G ID", 'E4 TB Allocation Details'!$A$18:$L$18, 0),FALSE), 'E2 Allocators'!$B$15:$W$361, MATCH(BK$17, 'E2 Allocators'!$B$15:$W$15, 0),FALSE)), 0, VLOOKUP(VLOOKUP($A652, 'E4 TB Allocation Details'!$A$18:$L$217, MATCH("A &amp; G ID", 'E4 TB Allocation Details'!$A$18:$L$18, 0),FALSE), 'E2 Allocators'!$B$15:$W$361, MATCH(BK$17, 'E2 Allocators'!$B$15:$W$15, 0),FALSE))</f>
        <v>0</v>
      </c>
      <c r="BL652" s="1256">
        <f>IF(ISERROR(VLOOKUP(VLOOKUP($A652, 'E4 TB Allocation Details'!$A$18:$L$217, MATCH("A &amp; G ID", 'E4 TB Allocation Details'!$A$18:$L$18, 0),FALSE), 'E2 Allocators'!$B$15:$W$361, MATCH(BL$17, 'E2 Allocators'!$B$15:$W$15, 0),FALSE)), 0, VLOOKUP(VLOOKUP($A652, 'E4 TB Allocation Details'!$A$18:$L$217, MATCH("A &amp; G ID", 'E4 TB Allocation Details'!$A$18:$L$18, 0),FALSE), 'E2 Allocators'!$B$15:$W$361, MATCH(BL$17, 'E2 Allocators'!$B$15:$W$15, 0),FALSE))</f>
        <v>0</v>
      </c>
      <c r="BM652" s="1256">
        <f>IF(ISERROR(VLOOKUP(VLOOKUP($A652, 'E4 TB Allocation Details'!$A$18:$L$217, MATCH("A &amp; G ID", 'E4 TB Allocation Details'!$A$18:$L$18, 0),FALSE), 'E2 Allocators'!$B$15:$W$361, MATCH(BM$17, 'E2 Allocators'!$B$15:$W$15, 0),FALSE)), 0, VLOOKUP(VLOOKUP($A652, 'E4 TB Allocation Details'!$A$18:$L$217, MATCH("A &amp; G ID", 'E4 TB Allocation Details'!$A$18:$L$18, 0),FALSE), 'E2 Allocators'!$B$15:$W$361, MATCH(BM$17, 'E2 Allocators'!$B$15:$W$15, 0),FALSE))</f>
        <v>0</v>
      </c>
      <c r="BN652" s="1256">
        <f>IF(ISERROR(VLOOKUP(VLOOKUP($A652, 'E4 TB Allocation Details'!$A$18:$L$217, MATCH("A &amp; G ID", 'E4 TB Allocation Details'!$A$18:$L$18, 0),FALSE), 'E2 Allocators'!$B$15:$W$361, MATCH(BN$17, 'E2 Allocators'!$B$15:$W$15, 0),FALSE)), 0, VLOOKUP(VLOOKUP($A652, 'E4 TB Allocation Details'!$A$18:$L$217, MATCH("A &amp; G ID", 'E4 TB Allocation Details'!$A$18:$L$18, 0),FALSE), 'E2 Allocators'!$B$15:$W$361, MATCH(BN$17, 'E2 Allocators'!$B$15:$W$15, 0),FALSE))</f>
        <v>0</v>
      </c>
      <c r="BO652" s="1256">
        <f>IF(ISERROR(VLOOKUP(VLOOKUP($A652, 'E4 TB Allocation Details'!$A$18:$L$217, MATCH("A &amp; G ID", 'E4 TB Allocation Details'!$A$18:$L$18, 0),FALSE), 'E2 Allocators'!$B$15:$W$361, MATCH(BO$17, 'E2 Allocators'!$B$15:$W$15, 0),FALSE)), 0, VLOOKUP(VLOOKUP($A652, 'E4 TB Allocation Details'!$A$18:$L$217, MATCH("A &amp; G ID", 'E4 TB Allocation Details'!$A$18:$L$18, 0),FALSE), 'E2 Allocators'!$B$15:$W$361, MATCH(BO$17, 'E2 Allocators'!$B$15:$W$15, 0),FALSE))</f>
        <v>0</v>
      </c>
      <c r="BP652" s="1256">
        <f>IF(ISERROR(VLOOKUP(VLOOKUP($A652, 'E4 TB Allocation Details'!$A$18:$L$217, MATCH("A &amp; G ID", 'E4 TB Allocation Details'!$A$18:$L$18, 0),FALSE), 'E2 Allocators'!$B$15:$W$361, MATCH(BP$17, 'E2 Allocators'!$B$15:$W$15, 0),FALSE)), 0, VLOOKUP(VLOOKUP($A652, 'E4 TB Allocation Details'!$A$18:$L$217, MATCH("A &amp; G ID", 'E4 TB Allocation Details'!$A$18:$L$18, 0),FALSE), 'E2 Allocators'!$B$15:$W$361, MATCH(BP$17, 'E2 Allocators'!$B$15:$W$15, 0),FALSE))</f>
        <v>0</v>
      </c>
      <c r="BQ652" s="1260">
        <f t="shared" si="966"/>
        <v>0.99999999999999989</v>
      </c>
    </row>
    <row r="653" spans="1:69" s="234" customFormat="1" ht="25.5" x14ac:dyDescent="0.2">
      <c r="A653" s="1267">
        <v>1970</v>
      </c>
      <c r="B653" s="1254" t="s">
        <v>279</v>
      </c>
      <c r="C653" s="1255">
        <v>1</v>
      </c>
      <c r="D653" s="1259"/>
      <c r="E653" s="1259"/>
      <c r="F653" s="1259"/>
      <c r="G653" s="1259"/>
      <c r="H653" s="1259"/>
      <c r="I653" s="1259"/>
      <c r="J653" s="1259"/>
      <c r="K653" s="1259"/>
      <c r="L653" s="1259"/>
      <c r="M653" s="1259"/>
      <c r="N653" s="1259"/>
      <c r="O653" s="1259"/>
      <c r="P653" s="1259"/>
      <c r="Q653" s="1259"/>
      <c r="R653" s="1259"/>
      <c r="S653" s="1259"/>
      <c r="T653" s="1259"/>
      <c r="U653" s="1259"/>
      <c r="V653" s="1259"/>
      <c r="W653" s="1259"/>
      <c r="X653" s="1259"/>
      <c r="Y653" s="1259"/>
      <c r="Z653" s="1259"/>
      <c r="AA653" s="1259"/>
      <c r="AB653" s="1259"/>
      <c r="AC653" s="1259"/>
      <c r="AD653" s="1259"/>
      <c r="AE653" s="1259"/>
      <c r="AF653" s="1259"/>
      <c r="AG653" s="1259"/>
      <c r="AH653" s="1259"/>
      <c r="AI653" s="1259"/>
      <c r="AJ653" s="1259"/>
      <c r="AK653" s="1259"/>
      <c r="AL653" s="1259"/>
      <c r="AM653" s="1259"/>
      <c r="AN653" s="1259"/>
      <c r="AO653" s="1259"/>
      <c r="AP653" s="1259"/>
      <c r="AQ653" s="1259"/>
      <c r="AR653" s="1259"/>
      <c r="AS653" s="1259"/>
      <c r="AT653" s="1259"/>
      <c r="AU653" s="1259"/>
      <c r="AV653" s="1259"/>
      <c r="AW653" s="1256">
        <f>IF(ISERROR(VLOOKUP(VLOOKUP($A653, 'E4 TB Allocation Details'!$A$18:$L$217, MATCH("A &amp; G ID", 'E4 TB Allocation Details'!$A$18:$L$18, 0),FALSE), 'E2 Allocators'!$B$15:$W$361, MATCH(AW$17, 'E2 Allocators'!$B$15:$W$15, 0),FALSE)), 0, VLOOKUP(VLOOKUP($A653, 'E4 TB Allocation Details'!$A$18:$L$217, MATCH("A &amp; G ID", 'E4 TB Allocation Details'!$A$18:$L$18, 0),FALSE), 'E2 Allocators'!$B$15:$W$361, MATCH(AW$17, 'E2 Allocators'!$B$15:$W$15, 0),FALSE))</f>
        <v>0.52110184498815493</v>
      </c>
      <c r="AX653" s="1256">
        <f>IF(ISERROR(VLOOKUP(VLOOKUP($A653, 'E4 TB Allocation Details'!$A$18:$L$217, MATCH("A &amp; G ID", 'E4 TB Allocation Details'!$A$18:$L$18, 0),FALSE), 'E2 Allocators'!$B$15:$W$361, MATCH(AX$17, 'E2 Allocators'!$B$15:$W$15, 0),FALSE)), 0, VLOOKUP(VLOOKUP($A653, 'E4 TB Allocation Details'!$A$18:$L$217, MATCH("A &amp; G ID", 'E4 TB Allocation Details'!$A$18:$L$18, 0),FALSE), 'E2 Allocators'!$B$15:$W$361, MATCH(AX$17, 'E2 Allocators'!$B$15:$W$15, 0),FALSE))</f>
        <v>0.1313409461504895</v>
      </c>
      <c r="AY653" s="1256">
        <f>IF(ISERROR(VLOOKUP(VLOOKUP($A653, 'E4 TB Allocation Details'!$A$18:$L$217, MATCH("A &amp; G ID", 'E4 TB Allocation Details'!$A$18:$L$18, 0),FALSE), 'E2 Allocators'!$B$15:$W$361, MATCH(AY$17, 'E2 Allocators'!$B$15:$W$15, 0),FALSE)), 0, VLOOKUP(VLOOKUP($A653, 'E4 TB Allocation Details'!$A$18:$L$217, MATCH("A &amp; G ID", 'E4 TB Allocation Details'!$A$18:$L$18, 0),FALSE), 'E2 Allocators'!$B$15:$W$361, MATCH(AY$17, 'E2 Allocators'!$B$15:$W$15, 0),FALSE))</f>
        <v>0.15775444860844171</v>
      </c>
      <c r="AZ653" s="1256">
        <f>IF(ISERROR(VLOOKUP(VLOOKUP($A653, 'E4 TB Allocation Details'!$A$18:$L$217, MATCH("A &amp; G ID", 'E4 TB Allocation Details'!$A$18:$L$18, 0),FALSE), 'E2 Allocators'!$B$15:$W$361, MATCH(AZ$17, 'E2 Allocators'!$B$15:$W$15, 0),FALSE)), 0, VLOOKUP(VLOOKUP($A653, 'E4 TB Allocation Details'!$A$18:$L$217, MATCH("A &amp; G ID", 'E4 TB Allocation Details'!$A$18:$L$18, 0),FALSE), 'E2 Allocators'!$B$15:$W$361, MATCH(AZ$17, 'E2 Allocators'!$B$15:$W$15, 0),FALSE))</f>
        <v>0</v>
      </c>
      <c r="BA653" s="1256">
        <f>IF(ISERROR(VLOOKUP(VLOOKUP($A653, 'E4 TB Allocation Details'!$A$18:$L$217, MATCH("A &amp; G ID", 'E4 TB Allocation Details'!$A$18:$L$18, 0),FALSE), 'E2 Allocators'!$B$15:$W$361, MATCH(BA$17, 'E2 Allocators'!$B$15:$W$15, 0),FALSE)), 0, VLOOKUP(VLOOKUP($A653, 'E4 TB Allocation Details'!$A$18:$L$217, MATCH("A &amp; G ID", 'E4 TB Allocation Details'!$A$18:$L$18, 0),FALSE), 'E2 Allocators'!$B$15:$W$361, MATCH(BA$17, 'E2 Allocators'!$B$15:$W$15, 0),FALSE))</f>
        <v>5.7708759913127378E-2</v>
      </c>
      <c r="BB653" s="1256">
        <f>IF(ISERROR(VLOOKUP(VLOOKUP($A653, 'E4 TB Allocation Details'!$A$18:$L$217, MATCH("A &amp; G ID", 'E4 TB Allocation Details'!$A$18:$L$18, 0),FALSE), 'E2 Allocators'!$B$15:$W$361, MATCH(BB$17, 'E2 Allocators'!$B$15:$W$15, 0),FALSE)), 0, VLOOKUP(VLOOKUP($A653, 'E4 TB Allocation Details'!$A$18:$L$217, MATCH("A &amp; G ID", 'E4 TB Allocation Details'!$A$18:$L$18, 0),FALSE), 'E2 Allocators'!$B$15:$W$361, MATCH(BB$17, 'E2 Allocators'!$B$15:$W$15, 0),FALSE))</f>
        <v>7.5666806777500456E-2</v>
      </c>
      <c r="BC653" s="1256">
        <f>IF(ISERROR(VLOOKUP(VLOOKUP($A653, 'E4 TB Allocation Details'!$A$18:$L$217, MATCH("A &amp; G ID", 'E4 TB Allocation Details'!$A$18:$L$18, 0),FALSE), 'E2 Allocators'!$B$15:$W$361, MATCH(BC$17, 'E2 Allocators'!$B$15:$W$15, 0),FALSE)), 0, VLOOKUP(VLOOKUP($A653, 'E4 TB Allocation Details'!$A$18:$L$217, MATCH("A &amp; G ID", 'E4 TB Allocation Details'!$A$18:$L$18, 0),FALSE), 'E2 Allocators'!$B$15:$W$361, MATCH(BC$17, 'E2 Allocators'!$B$15:$W$15, 0),FALSE))</f>
        <v>5.0486820291900263E-2</v>
      </c>
      <c r="BD653" s="1256">
        <f>IF(ISERROR(VLOOKUP(VLOOKUP($A653, 'E4 TB Allocation Details'!$A$18:$L$217, MATCH("A &amp; G ID", 'E4 TB Allocation Details'!$A$18:$L$18, 0),FALSE), 'E2 Allocators'!$B$15:$W$361, MATCH(BD$17, 'E2 Allocators'!$B$15:$W$15, 0),FALSE)), 0, VLOOKUP(VLOOKUP($A653, 'E4 TB Allocation Details'!$A$18:$L$217, MATCH("A &amp; G ID", 'E4 TB Allocation Details'!$A$18:$L$18, 0),FALSE), 'E2 Allocators'!$B$15:$W$361, MATCH(BD$17, 'E2 Allocators'!$B$15:$W$15, 0),FALSE))</f>
        <v>3.1898943092310123E-3</v>
      </c>
      <c r="BE653" s="1256">
        <f>IF(ISERROR(VLOOKUP(VLOOKUP($A653, 'E4 TB Allocation Details'!$A$18:$L$217, MATCH("A &amp; G ID", 'E4 TB Allocation Details'!$A$18:$L$18, 0),FALSE), 'E2 Allocators'!$B$15:$W$361, MATCH(BE$17, 'E2 Allocators'!$B$15:$W$15, 0),FALSE)), 0, VLOOKUP(VLOOKUP($A653, 'E4 TB Allocation Details'!$A$18:$L$217, MATCH("A &amp; G ID", 'E4 TB Allocation Details'!$A$18:$L$18, 0),FALSE), 'E2 Allocators'!$B$15:$W$361, MATCH(BE$17, 'E2 Allocators'!$B$15:$W$15, 0),FALSE))</f>
        <v>2.7504789611546379E-3</v>
      </c>
      <c r="BF653" s="1256">
        <f>IF(ISERROR(VLOOKUP(VLOOKUP($A653, 'E4 TB Allocation Details'!$A$18:$L$217, MATCH("A &amp; G ID", 'E4 TB Allocation Details'!$A$18:$L$18, 0),FALSE), 'E2 Allocators'!$B$15:$W$361, MATCH(BF$17, 'E2 Allocators'!$B$15:$W$15, 0),FALSE)), 0, VLOOKUP(VLOOKUP($A653, 'E4 TB Allocation Details'!$A$18:$L$217, MATCH("A &amp; G ID", 'E4 TB Allocation Details'!$A$18:$L$18, 0),FALSE), 'E2 Allocators'!$B$15:$W$361, MATCH(BF$17, 'E2 Allocators'!$B$15:$W$15, 0),FALSE))</f>
        <v>0</v>
      </c>
      <c r="BG653" s="1256">
        <f>IF(ISERROR(VLOOKUP(VLOOKUP($A653, 'E4 TB Allocation Details'!$A$18:$L$217, MATCH("A &amp; G ID", 'E4 TB Allocation Details'!$A$18:$L$18, 0),FALSE), 'E2 Allocators'!$B$15:$W$361, MATCH(BG$17, 'E2 Allocators'!$B$15:$W$15, 0),FALSE)), 0, VLOOKUP(VLOOKUP($A653, 'E4 TB Allocation Details'!$A$18:$L$217, MATCH("A &amp; G ID", 'E4 TB Allocation Details'!$A$18:$L$18, 0),FALSE), 'E2 Allocators'!$B$15:$W$361, MATCH(BG$17, 'E2 Allocators'!$B$15:$W$15, 0),FALSE))</f>
        <v>0</v>
      </c>
      <c r="BH653" s="1256">
        <f>IF(ISERROR(VLOOKUP(VLOOKUP($A653, 'E4 TB Allocation Details'!$A$18:$L$217, MATCH("A &amp; G ID", 'E4 TB Allocation Details'!$A$18:$L$18, 0),FALSE), 'E2 Allocators'!$B$15:$W$361, MATCH(BH$17, 'E2 Allocators'!$B$15:$W$15, 0),FALSE)), 0, VLOOKUP(VLOOKUP($A653, 'E4 TB Allocation Details'!$A$18:$L$217, MATCH("A &amp; G ID", 'E4 TB Allocation Details'!$A$18:$L$18, 0),FALSE), 'E2 Allocators'!$B$15:$W$361, MATCH(BH$17, 'E2 Allocators'!$B$15:$W$15, 0),FALSE))</f>
        <v>0</v>
      </c>
      <c r="BI653" s="1256">
        <f>IF(ISERROR(VLOOKUP(VLOOKUP($A653, 'E4 TB Allocation Details'!$A$18:$L$217, MATCH("A &amp; G ID", 'E4 TB Allocation Details'!$A$18:$L$18, 0),FALSE), 'E2 Allocators'!$B$15:$W$361, MATCH(BI$17, 'E2 Allocators'!$B$15:$W$15, 0),FALSE)), 0, VLOOKUP(VLOOKUP($A653, 'E4 TB Allocation Details'!$A$18:$L$217, MATCH("A &amp; G ID", 'E4 TB Allocation Details'!$A$18:$L$18, 0),FALSE), 'E2 Allocators'!$B$15:$W$361, MATCH(BI$17, 'E2 Allocators'!$B$15:$W$15, 0),FALSE))</f>
        <v>0</v>
      </c>
      <c r="BJ653" s="1256">
        <f>IF(ISERROR(VLOOKUP(VLOOKUP($A653, 'E4 TB Allocation Details'!$A$18:$L$217, MATCH("A &amp; G ID", 'E4 TB Allocation Details'!$A$18:$L$18, 0),FALSE), 'E2 Allocators'!$B$15:$W$361, MATCH(BJ$17, 'E2 Allocators'!$B$15:$W$15, 0),FALSE)), 0, VLOOKUP(VLOOKUP($A653, 'E4 TB Allocation Details'!$A$18:$L$217, MATCH("A &amp; G ID", 'E4 TB Allocation Details'!$A$18:$L$18, 0),FALSE), 'E2 Allocators'!$B$15:$W$361, MATCH(BJ$17, 'E2 Allocators'!$B$15:$W$15, 0),FALSE))</f>
        <v>0</v>
      </c>
      <c r="BK653" s="1256">
        <f>IF(ISERROR(VLOOKUP(VLOOKUP($A653, 'E4 TB Allocation Details'!$A$18:$L$217, MATCH("A &amp; G ID", 'E4 TB Allocation Details'!$A$18:$L$18, 0),FALSE), 'E2 Allocators'!$B$15:$W$361, MATCH(BK$17, 'E2 Allocators'!$B$15:$W$15, 0),FALSE)), 0, VLOOKUP(VLOOKUP($A653, 'E4 TB Allocation Details'!$A$18:$L$217, MATCH("A &amp; G ID", 'E4 TB Allocation Details'!$A$18:$L$18, 0),FALSE), 'E2 Allocators'!$B$15:$W$361, MATCH(BK$17, 'E2 Allocators'!$B$15:$W$15, 0),FALSE))</f>
        <v>0</v>
      </c>
      <c r="BL653" s="1256">
        <f>IF(ISERROR(VLOOKUP(VLOOKUP($A653, 'E4 TB Allocation Details'!$A$18:$L$217, MATCH("A &amp; G ID", 'E4 TB Allocation Details'!$A$18:$L$18, 0),FALSE), 'E2 Allocators'!$B$15:$W$361, MATCH(BL$17, 'E2 Allocators'!$B$15:$W$15, 0),FALSE)), 0, VLOOKUP(VLOOKUP($A653, 'E4 TB Allocation Details'!$A$18:$L$217, MATCH("A &amp; G ID", 'E4 TB Allocation Details'!$A$18:$L$18, 0),FALSE), 'E2 Allocators'!$B$15:$W$361, MATCH(BL$17, 'E2 Allocators'!$B$15:$W$15, 0),FALSE))</f>
        <v>0</v>
      </c>
      <c r="BM653" s="1256">
        <f>IF(ISERROR(VLOOKUP(VLOOKUP($A653, 'E4 TB Allocation Details'!$A$18:$L$217, MATCH("A &amp; G ID", 'E4 TB Allocation Details'!$A$18:$L$18, 0),FALSE), 'E2 Allocators'!$B$15:$W$361, MATCH(BM$17, 'E2 Allocators'!$B$15:$W$15, 0),FALSE)), 0, VLOOKUP(VLOOKUP($A653, 'E4 TB Allocation Details'!$A$18:$L$217, MATCH("A &amp; G ID", 'E4 TB Allocation Details'!$A$18:$L$18, 0),FALSE), 'E2 Allocators'!$B$15:$W$361, MATCH(BM$17, 'E2 Allocators'!$B$15:$W$15, 0),FALSE))</f>
        <v>0</v>
      </c>
      <c r="BN653" s="1256">
        <f>IF(ISERROR(VLOOKUP(VLOOKUP($A653, 'E4 TB Allocation Details'!$A$18:$L$217, MATCH("A &amp; G ID", 'E4 TB Allocation Details'!$A$18:$L$18, 0),FALSE), 'E2 Allocators'!$B$15:$W$361, MATCH(BN$17, 'E2 Allocators'!$B$15:$W$15, 0),FALSE)), 0, VLOOKUP(VLOOKUP($A653, 'E4 TB Allocation Details'!$A$18:$L$217, MATCH("A &amp; G ID", 'E4 TB Allocation Details'!$A$18:$L$18, 0),FALSE), 'E2 Allocators'!$B$15:$W$361, MATCH(BN$17, 'E2 Allocators'!$B$15:$W$15, 0),FALSE))</f>
        <v>0</v>
      </c>
      <c r="BO653" s="1256">
        <f>IF(ISERROR(VLOOKUP(VLOOKUP($A653, 'E4 TB Allocation Details'!$A$18:$L$217, MATCH("A &amp; G ID", 'E4 TB Allocation Details'!$A$18:$L$18, 0),FALSE), 'E2 Allocators'!$B$15:$W$361, MATCH(BO$17, 'E2 Allocators'!$B$15:$W$15, 0),FALSE)), 0, VLOOKUP(VLOOKUP($A653, 'E4 TB Allocation Details'!$A$18:$L$217, MATCH("A &amp; G ID", 'E4 TB Allocation Details'!$A$18:$L$18, 0),FALSE), 'E2 Allocators'!$B$15:$W$361, MATCH(BO$17, 'E2 Allocators'!$B$15:$W$15, 0),FALSE))</f>
        <v>0</v>
      </c>
      <c r="BP653" s="1256">
        <f>IF(ISERROR(VLOOKUP(VLOOKUP($A653, 'E4 TB Allocation Details'!$A$18:$L$217, MATCH("A &amp; G ID", 'E4 TB Allocation Details'!$A$18:$L$18, 0),FALSE), 'E2 Allocators'!$B$15:$W$361, MATCH(BP$17, 'E2 Allocators'!$B$15:$W$15, 0),FALSE)), 0, VLOOKUP(VLOOKUP($A653, 'E4 TB Allocation Details'!$A$18:$L$217, MATCH("A &amp; G ID", 'E4 TB Allocation Details'!$A$18:$L$18, 0),FALSE), 'E2 Allocators'!$B$15:$W$361, MATCH(BP$17, 'E2 Allocators'!$B$15:$W$15, 0),FALSE))</f>
        <v>0</v>
      </c>
      <c r="BQ653" s="1260">
        <f t="shared" si="966"/>
        <v>0.99999999999999989</v>
      </c>
    </row>
    <row r="654" spans="1:69" s="234" customFormat="1" ht="25.5" x14ac:dyDescent="0.2">
      <c r="A654" s="1267">
        <v>1975</v>
      </c>
      <c r="B654" s="1254" t="s">
        <v>1650</v>
      </c>
      <c r="C654" s="1255">
        <v>1</v>
      </c>
      <c r="D654" s="1259"/>
      <c r="E654" s="1259"/>
      <c r="F654" s="1259"/>
      <c r="G654" s="1259"/>
      <c r="H654" s="1259"/>
      <c r="I654" s="1259"/>
      <c r="J654" s="1259"/>
      <c r="K654" s="1259"/>
      <c r="L654" s="1259"/>
      <c r="M654" s="1259"/>
      <c r="N654" s="1259"/>
      <c r="O654" s="1259"/>
      <c r="P654" s="1259"/>
      <c r="Q654" s="1259"/>
      <c r="R654" s="1259"/>
      <c r="S654" s="1259"/>
      <c r="T654" s="1259"/>
      <c r="U654" s="1259"/>
      <c r="V654" s="1259"/>
      <c r="W654" s="1259"/>
      <c r="X654" s="1259"/>
      <c r="Y654" s="1259"/>
      <c r="Z654" s="1259"/>
      <c r="AA654" s="1259"/>
      <c r="AB654" s="1259"/>
      <c r="AC654" s="1259"/>
      <c r="AD654" s="1259"/>
      <c r="AE654" s="1259"/>
      <c r="AF654" s="1259"/>
      <c r="AG654" s="1259"/>
      <c r="AH654" s="1259"/>
      <c r="AI654" s="1259"/>
      <c r="AJ654" s="1259"/>
      <c r="AK654" s="1259"/>
      <c r="AL654" s="1259"/>
      <c r="AM654" s="1259"/>
      <c r="AN654" s="1259"/>
      <c r="AO654" s="1259"/>
      <c r="AP654" s="1259"/>
      <c r="AQ654" s="1259"/>
      <c r="AR654" s="1259"/>
      <c r="AS654" s="1259"/>
      <c r="AT654" s="1259"/>
      <c r="AU654" s="1259"/>
      <c r="AV654" s="1259"/>
      <c r="AW654" s="1256">
        <f>IF(ISERROR(VLOOKUP(VLOOKUP($A654, 'E4 TB Allocation Details'!$A$18:$L$217, MATCH("A &amp; G ID", 'E4 TB Allocation Details'!$A$18:$L$18, 0),FALSE), 'E2 Allocators'!$B$15:$W$361, MATCH(AW$17, 'E2 Allocators'!$B$15:$W$15, 0),FALSE)), 0, VLOOKUP(VLOOKUP($A654, 'E4 TB Allocation Details'!$A$18:$L$217, MATCH("A &amp; G ID", 'E4 TB Allocation Details'!$A$18:$L$18, 0),FALSE), 'E2 Allocators'!$B$15:$W$361, MATCH(AW$17, 'E2 Allocators'!$B$15:$W$15, 0),FALSE))</f>
        <v>0.52110184498815493</v>
      </c>
      <c r="AX654" s="1256">
        <f>IF(ISERROR(VLOOKUP(VLOOKUP($A654, 'E4 TB Allocation Details'!$A$18:$L$217, MATCH("A &amp; G ID", 'E4 TB Allocation Details'!$A$18:$L$18, 0),FALSE), 'E2 Allocators'!$B$15:$W$361, MATCH(AX$17, 'E2 Allocators'!$B$15:$W$15, 0),FALSE)), 0, VLOOKUP(VLOOKUP($A654, 'E4 TB Allocation Details'!$A$18:$L$217, MATCH("A &amp; G ID", 'E4 TB Allocation Details'!$A$18:$L$18, 0),FALSE), 'E2 Allocators'!$B$15:$W$361, MATCH(AX$17, 'E2 Allocators'!$B$15:$W$15, 0),FALSE))</f>
        <v>0.1313409461504895</v>
      </c>
      <c r="AY654" s="1256">
        <f>IF(ISERROR(VLOOKUP(VLOOKUP($A654, 'E4 TB Allocation Details'!$A$18:$L$217, MATCH("A &amp; G ID", 'E4 TB Allocation Details'!$A$18:$L$18, 0),FALSE), 'E2 Allocators'!$B$15:$W$361, MATCH(AY$17, 'E2 Allocators'!$B$15:$W$15, 0),FALSE)), 0, VLOOKUP(VLOOKUP($A654, 'E4 TB Allocation Details'!$A$18:$L$217, MATCH("A &amp; G ID", 'E4 TB Allocation Details'!$A$18:$L$18, 0),FALSE), 'E2 Allocators'!$B$15:$W$361, MATCH(AY$17, 'E2 Allocators'!$B$15:$W$15, 0),FALSE))</f>
        <v>0.15775444860844171</v>
      </c>
      <c r="AZ654" s="1256">
        <f>IF(ISERROR(VLOOKUP(VLOOKUP($A654, 'E4 TB Allocation Details'!$A$18:$L$217, MATCH("A &amp; G ID", 'E4 TB Allocation Details'!$A$18:$L$18, 0),FALSE), 'E2 Allocators'!$B$15:$W$361, MATCH(AZ$17, 'E2 Allocators'!$B$15:$W$15, 0),FALSE)), 0, VLOOKUP(VLOOKUP($A654, 'E4 TB Allocation Details'!$A$18:$L$217, MATCH("A &amp; G ID", 'E4 TB Allocation Details'!$A$18:$L$18, 0),FALSE), 'E2 Allocators'!$B$15:$W$361, MATCH(AZ$17, 'E2 Allocators'!$B$15:$W$15, 0),FALSE))</f>
        <v>0</v>
      </c>
      <c r="BA654" s="1256">
        <f>IF(ISERROR(VLOOKUP(VLOOKUP($A654, 'E4 TB Allocation Details'!$A$18:$L$217, MATCH("A &amp; G ID", 'E4 TB Allocation Details'!$A$18:$L$18, 0),FALSE), 'E2 Allocators'!$B$15:$W$361, MATCH(BA$17, 'E2 Allocators'!$B$15:$W$15, 0),FALSE)), 0, VLOOKUP(VLOOKUP($A654, 'E4 TB Allocation Details'!$A$18:$L$217, MATCH("A &amp; G ID", 'E4 TB Allocation Details'!$A$18:$L$18, 0),FALSE), 'E2 Allocators'!$B$15:$W$361, MATCH(BA$17, 'E2 Allocators'!$B$15:$W$15, 0),FALSE))</f>
        <v>5.7708759913127378E-2</v>
      </c>
      <c r="BB654" s="1256">
        <f>IF(ISERROR(VLOOKUP(VLOOKUP($A654, 'E4 TB Allocation Details'!$A$18:$L$217, MATCH("A &amp; G ID", 'E4 TB Allocation Details'!$A$18:$L$18, 0),FALSE), 'E2 Allocators'!$B$15:$W$361, MATCH(BB$17, 'E2 Allocators'!$B$15:$W$15, 0),FALSE)), 0, VLOOKUP(VLOOKUP($A654, 'E4 TB Allocation Details'!$A$18:$L$217, MATCH("A &amp; G ID", 'E4 TB Allocation Details'!$A$18:$L$18, 0),FALSE), 'E2 Allocators'!$B$15:$W$361, MATCH(BB$17, 'E2 Allocators'!$B$15:$W$15, 0),FALSE))</f>
        <v>7.5666806777500456E-2</v>
      </c>
      <c r="BC654" s="1256">
        <f>IF(ISERROR(VLOOKUP(VLOOKUP($A654, 'E4 TB Allocation Details'!$A$18:$L$217, MATCH("A &amp; G ID", 'E4 TB Allocation Details'!$A$18:$L$18, 0),FALSE), 'E2 Allocators'!$B$15:$W$361, MATCH(BC$17, 'E2 Allocators'!$B$15:$W$15, 0),FALSE)), 0, VLOOKUP(VLOOKUP($A654, 'E4 TB Allocation Details'!$A$18:$L$217, MATCH("A &amp; G ID", 'E4 TB Allocation Details'!$A$18:$L$18, 0),FALSE), 'E2 Allocators'!$B$15:$W$361, MATCH(BC$17, 'E2 Allocators'!$B$15:$W$15, 0),FALSE))</f>
        <v>5.0486820291900263E-2</v>
      </c>
      <c r="BD654" s="1256">
        <f>IF(ISERROR(VLOOKUP(VLOOKUP($A654, 'E4 TB Allocation Details'!$A$18:$L$217, MATCH("A &amp; G ID", 'E4 TB Allocation Details'!$A$18:$L$18, 0),FALSE), 'E2 Allocators'!$B$15:$W$361, MATCH(BD$17, 'E2 Allocators'!$B$15:$W$15, 0),FALSE)), 0, VLOOKUP(VLOOKUP($A654, 'E4 TB Allocation Details'!$A$18:$L$217, MATCH("A &amp; G ID", 'E4 TB Allocation Details'!$A$18:$L$18, 0),FALSE), 'E2 Allocators'!$B$15:$W$361, MATCH(BD$17, 'E2 Allocators'!$B$15:$W$15, 0),FALSE))</f>
        <v>3.1898943092310123E-3</v>
      </c>
      <c r="BE654" s="1256">
        <f>IF(ISERROR(VLOOKUP(VLOOKUP($A654, 'E4 TB Allocation Details'!$A$18:$L$217, MATCH("A &amp; G ID", 'E4 TB Allocation Details'!$A$18:$L$18, 0),FALSE), 'E2 Allocators'!$B$15:$W$361, MATCH(BE$17, 'E2 Allocators'!$B$15:$W$15, 0),FALSE)), 0, VLOOKUP(VLOOKUP($A654, 'E4 TB Allocation Details'!$A$18:$L$217, MATCH("A &amp; G ID", 'E4 TB Allocation Details'!$A$18:$L$18, 0),FALSE), 'E2 Allocators'!$B$15:$W$361, MATCH(BE$17, 'E2 Allocators'!$B$15:$W$15, 0),FALSE))</f>
        <v>2.7504789611546379E-3</v>
      </c>
      <c r="BF654" s="1256">
        <f>IF(ISERROR(VLOOKUP(VLOOKUP($A654, 'E4 TB Allocation Details'!$A$18:$L$217, MATCH("A &amp; G ID", 'E4 TB Allocation Details'!$A$18:$L$18, 0),FALSE), 'E2 Allocators'!$B$15:$W$361, MATCH(BF$17, 'E2 Allocators'!$B$15:$W$15, 0),FALSE)), 0, VLOOKUP(VLOOKUP($A654, 'E4 TB Allocation Details'!$A$18:$L$217, MATCH("A &amp; G ID", 'E4 TB Allocation Details'!$A$18:$L$18, 0),FALSE), 'E2 Allocators'!$B$15:$W$361, MATCH(BF$17, 'E2 Allocators'!$B$15:$W$15, 0),FALSE))</f>
        <v>0</v>
      </c>
      <c r="BG654" s="1256">
        <f>IF(ISERROR(VLOOKUP(VLOOKUP($A654, 'E4 TB Allocation Details'!$A$18:$L$217, MATCH("A &amp; G ID", 'E4 TB Allocation Details'!$A$18:$L$18, 0),FALSE), 'E2 Allocators'!$B$15:$W$361, MATCH(BG$17, 'E2 Allocators'!$B$15:$W$15, 0),FALSE)), 0, VLOOKUP(VLOOKUP($A654, 'E4 TB Allocation Details'!$A$18:$L$217, MATCH("A &amp; G ID", 'E4 TB Allocation Details'!$A$18:$L$18, 0),FALSE), 'E2 Allocators'!$B$15:$W$361, MATCH(BG$17, 'E2 Allocators'!$B$15:$W$15, 0),FALSE))</f>
        <v>0</v>
      </c>
      <c r="BH654" s="1256">
        <f>IF(ISERROR(VLOOKUP(VLOOKUP($A654, 'E4 TB Allocation Details'!$A$18:$L$217, MATCH("A &amp; G ID", 'E4 TB Allocation Details'!$A$18:$L$18, 0),FALSE), 'E2 Allocators'!$B$15:$W$361, MATCH(BH$17, 'E2 Allocators'!$B$15:$W$15, 0),FALSE)), 0, VLOOKUP(VLOOKUP($A654, 'E4 TB Allocation Details'!$A$18:$L$217, MATCH("A &amp; G ID", 'E4 TB Allocation Details'!$A$18:$L$18, 0),FALSE), 'E2 Allocators'!$B$15:$W$361, MATCH(BH$17, 'E2 Allocators'!$B$15:$W$15, 0),FALSE))</f>
        <v>0</v>
      </c>
      <c r="BI654" s="1256">
        <f>IF(ISERROR(VLOOKUP(VLOOKUP($A654, 'E4 TB Allocation Details'!$A$18:$L$217, MATCH("A &amp; G ID", 'E4 TB Allocation Details'!$A$18:$L$18, 0),FALSE), 'E2 Allocators'!$B$15:$W$361, MATCH(BI$17, 'E2 Allocators'!$B$15:$W$15, 0),FALSE)), 0, VLOOKUP(VLOOKUP($A654, 'E4 TB Allocation Details'!$A$18:$L$217, MATCH("A &amp; G ID", 'E4 TB Allocation Details'!$A$18:$L$18, 0),FALSE), 'E2 Allocators'!$B$15:$W$361, MATCH(BI$17, 'E2 Allocators'!$B$15:$W$15, 0),FALSE))</f>
        <v>0</v>
      </c>
      <c r="BJ654" s="1256">
        <f>IF(ISERROR(VLOOKUP(VLOOKUP($A654, 'E4 TB Allocation Details'!$A$18:$L$217, MATCH("A &amp; G ID", 'E4 TB Allocation Details'!$A$18:$L$18, 0),FALSE), 'E2 Allocators'!$B$15:$W$361, MATCH(BJ$17, 'E2 Allocators'!$B$15:$W$15, 0),FALSE)), 0, VLOOKUP(VLOOKUP($A654, 'E4 TB Allocation Details'!$A$18:$L$217, MATCH("A &amp; G ID", 'E4 TB Allocation Details'!$A$18:$L$18, 0),FALSE), 'E2 Allocators'!$B$15:$W$361, MATCH(BJ$17, 'E2 Allocators'!$B$15:$W$15, 0),FALSE))</f>
        <v>0</v>
      </c>
      <c r="BK654" s="1256">
        <f>IF(ISERROR(VLOOKUP(VLOOKUP($A654, 'E4 TB Allocation Details'!$A$18:$L$217, MATCH("A &amp; G ID", 'E4 TB Allocation Details'!$A$18:$L$18, 0),FALSE), 'E2 Allocators'!$B$15:$W$361, MATCH(BK$17, 'E2 Allocators'!$B$15:$W$15, 0),FALSE)), 0, VLOOKUP(VLOOKUP($A654, 'E4 TB Allocation Details'!$A$18:$L$217, MATCH("A &amp; G ID", 'E4 TB Allocation Details'!$A$18:$L$18, 0),FALSE), 'E2 Allocators'!$B$15:$W$361, MATCH(BK$17, 'E2 Allocators'!$B$15:$W$15, 0),FALSE))</f>
        <v>0</v>
      </c>
      <c r="BL654" s="1256">
        <f>IF(ISERROR(VLOOKUP(VLOOKUP($A654, 'E4 TB Allocation Details'!$A$18:$L$217, MATCH("A &amp; G ID", 'E4 TB Allocation Details'!$A$18:$L$18, 0),FALSE), 'E2 Allocators'!$B$15:$W$361, MATCH(BL$17, 'E2 Allocators'!$B$15:$W$15, 0),FALSE)), 0, VLOOKUP(VLOOKUP($A654, 'E4 TB Allocation Details'!$A$18:$L$217, MATCH("A &amp; G ID", 'E4 TB Allocation Details'!$A$18:$L$18, 0),FALSE), 'E2 Allocators'!$B$15:$W$361, MATCH(BL$17, 'E2 Allocators'!$B$15:$W$15, 0),FALSE))</f>
        <v>0</v>
      </c>
      <c r="BM654" s="1256">
        <f>IF(ISERROR(VLOOKUP(VLOOKUP($A654, 'E4 TB Allocation Details'!$A$18:$L$217, MATCH("A &amp; G ID", 'E4 TB Allocation Details'!$A$18:$L$18, 0),FALSE), 'E2 Allocators'!$B$15:$W$361, MATCH(BM$17, 'E2 Allocators'!$B$15:$W$15, 0),FALSE)), 0, VLOOKUP(VLOOKUP($A654, 'E4 TB Allocation Details'!$A$18:$L$217, MATCH("A &amp; G ID", 'E4 TB Allocation Details'!$A$18:$L$18, 0),FALSE), 'E2 Allocators'!$B$15:$W$361, MATCH(BM$17, 'E2 Allocators'!$B$15:$W$15, 0),FALSE))</f>
        <v>0</v>
      </c>
      <c r="BN654" s="1256">
        <f>IF(ISERROR(VLOOKUP(VLOOKUP($A654, 'E4 TB Allocation Details'!$A$18:$L$217, MATCH("A &amp; G ID", 'E4 TB Allocation Details'!$A$18:$L$18, 0),FALSE), 'E2 Allocators'!$B$15:$W$361, MATCH(BN$17, 'E2 Allocators'!$B$15:$W$15, 0),FALSE)), 0, VLOOKUP(VLOOKUP($A654, 'E4 TB Allocation Details'!$A$18:$L$217, MATCH("A &amp; G ID", 'E4 TB Allocation Details'!$A$18:$L$18, 0),FALSE), 'E2 Allocators'!$B$15:$W$361, MATCH(BN$17, 'E2 Allocators'!$B$15:$W$15, 0),FALSE))</f>
        <v>0</v>
      </c>
      <c r="BO654" s="1256">
        <f>IF(ISERROR(VLOOKUP(VLOOKUP($A654, 'E4 TB Allocation Details'!$A$18:$L$217, MATCH("A &amp; G ID", 'E4 TB Allocation Details'!$A$18:$L$18, 0),FALSE), 'E2 Allocators'!$B$15:$W$361, MATCH(BO$17, 'E2 Allocators'!$B$15:$W$15, 0),FALSE)), 0, VLOOKUP(VLOOKUP($A654, 'E4 TB Allocation Details'!$A$18:$L$217, MATCH("A &amp; G ID", 'E4 TB Allocation Details'!$A$18:$L$18, 0),FALSE), 'E2 Allocators'!$B$15:$W$361, MATCH(BO$17, 'E2 Allocators'!$B$15:$W$15, 0),FALSE))</f>
        <v>0</v>
      </c>
      <c r="BP654" s="1256">
        <f>IF(ISERROR(VLOOKUP(VLOOKUP($A654, 'E4 TB Allocation Details'!$A$18:$L$217, MATCH("A &amp; G ID", 'E4 TB Allocation Details'!$A$18:$L$18, 0),FALSE), 'E2 Allocators'!$B$15:$W$361, MATCH(BP$17, 'E2 Allocators'!$B$15:$W$15, 0),FALSE)), 0, VLOOKUP(VLOOKUP($A654, 'E4 TB Allocation Details'!$A$18:$L$217, MATCH("A &amp; G ID", 'E4 TB Allocation Details'!$A$18:$L$18, 0),FALSE), 'E2 Allocators'!$B$15:$W$361, MATCH(BP$17, 'E2 Allocators'!$B$15:$W$15, 0),FALSE))</f>
        <v>0</v>
      </c>
      <c r="BQ654" s="1260">
        <f t="shared" si="966"/>
        <v>0.99999999999999989</v>
      </c>
    </row>
    <row r="655" spans="1:69" s="234" customFormat="1" ht="12.75" x14ac:dyDescent="0.2">
      <c r="A655" s="1267">
        <v>1980</v>
      </c>
      <c r="B655" s="1254" t="s">
        <v>1125</v>
      </c>
      <c r="C655" s="1255">
        <v>1</v>
      </c>
      <c r="D655" s="1259"/>
      <c r="E655" s="1259"/>
      <c r="F655" s="1259"/>
      <c r="G655" s="1259"/>
      <c r="H655" s="1259"/>
      <c r="I655" s="1259"/>
      <c r="J655" s="1259"/>
      <c r="K655" s="1259"/>
      <c r="L655" s="1259"/>
      <c r="M655" s="1259"/>
      <c r="N655" s="1259"/>
      <c r="O655" s="1259"/>
      <c r="P655" s="1259"/>
      <c r="Q655" s="1259"/>
      <c r="R655" s="1259"/>
      <c r="S655" s="1259"/>
      <c r="T655" s="1259"/>
      <c r="U655" s="1259"/>
      <c r="V655" s="1259"/>
      <c r="W655" s="1259"/>
      <c r="X655" s="1259"/>
      <c r="Y655" s="1259"/>
      <c r="Z655" s="1259"/>
      <c r="AA655" s="1259"/>
      <c r="AB655" s="1259"/>
      <c r="AC655" s="1259"/>
      <c r="AD655" s="1259"/>
      <c r="AE655" s="1259"/>
      <c r="AF655" s="1259"/>
      <c r="AG655" s="1259"/>
      <c r="AH655" s="1259"/>
      <c r="AI655" s="1259"/>
      <c r="AJ655" s="1259"/>
      <c r="AK655" s="1259"/>
      <c r="AL655" s="1259"/>
      <c r="AM655" s="1259"/>
      <c r="AN655" s="1259"/>
      <c r="AO655" s="1259"/>
      <c r="AP655" s="1259"/>
      <c r="AQ655" s="1259"/>
      <c r="AR655" s="1259"/>
      <c r="AS655" s="1259"/>
      <c r="AT655" s="1259"/>
      <c r="AU655" s="1259"/>
      <c r="AV655" s="1259"/>
      <c r="AW655" s="1256">
        <f>IF(ISERROR(VLOOKUP(VLOOKUP($A655, 'E4 TB Allocation Details'!$A$18:$L$217, MATCH("A &amp; G ID", 'E4 TB Allocation Details'!$A$18:$L$18, 0),FALSE), 'E2 Allocators'!$B$15:$W$361, MATCH(AW$17, 'E2 Allocators'!$B$15:$W$15, 0),FALSE)), 0, VLOOKUP(VLOOKUP($A655, 'E4 TB Allocation Details'!$A$18:$L$217, MATCH("A &amp; G ID", 'E4 TB Allocation Details'!$A$18:$L$18, 0),FALSE), 'E2 Allocators'!$B$15:$W$361, MATCH(AW$17, 'E2 Allocators'!$B$15:$W$15, 0),FALSE))</f>
        <v>0.52110184498815493</v>
      </c>
      <c r="AX655" s="1256">
        <f>IF(ISERROR(VLOOKUP(VLOOKUP($A655, 'E4 TB Allocation Details'!$A$18:$L$217, MATCH("A &amp; G ID", 'E4 TB Allocation Details'!$A$18:$L$18, 0),FALSE), 'E2 Allocators'!$B$15:$W$361, MATCH(AX$17, 'E2 Allocators'!$B$15:$W$15, 0),FALSE)), 0, VLOOKUP(VLOOKUP($A655, 'E4 TB Allocation Details'!$A$18:$L$217, MATCH("A &amp; G ID", 'E4 TB Allocation Details'!$A$18:$L$18, 0),FALSE), 'E2 Allocators'!$B$15:$W$361, MATCH(AX$17, 'E2 Allocators'!$B$15:$W$15, 0),FALSE))</f>
        <v>0.1313409461504895</v>
      </c>
      <c r="AY655" s="1256">
        <f>IF(ISERROR(VLOOKUP(VLOOKUP($A655, 'E4 TB Allocation Details'!$A$18:$L$217, MATCH("A &amp; G ID", 'E4 TB Allocation Details'!$A$18:$L$18, 0),FALSE), 'E2 Allocators'!$B$15:$W$361, MATCH(AY$17, 'E2 Allocators'!$B$15:$W$15, 0),FALSE)), 0, VLOOKUP(VLOOKUP($A655, 'E4 TB Allocation Details'!$A$18:$L$217, MATCH("A &amp; G ID", 'E4 TB Allocation Details'!$A$18:$L$18, 0),FALSE), 'E2 Allocators'!$B$15:$W$361, MATCH(AY$17, 'E2 Allocators'!$B$15:$W$15, 0),FALSE))</f>
        <v>0.15775444860844171</v>
      </c>
      <c r="AZ655" s="1256">
        <f>IF(ISERROR(VLOOKUP(VLOOKUP($A655, 'E4 TB Allocation Details'!$A$18:$L$217, MATCH("A &amp; G ID", 'E4 TB Allocation Details'!$A$18:$L$18, 0),FALSE), 'E2 Allocators'!$B$15:$W$361, MATCH(AZ$17, 'E2 Allocators'!$B$15:$W$15, 0),FALSE)), 0, VLOOKUP(VLOOKUP($A655, 'E4 TB Allocation Details'!$A$18:$L$217, MATCH("A &amp; G ID", 'E4 TB Allocation Details'!$A$18:$L$18, 0),FALSE), 'E2 Allocators'!$B$15:$W$361, MATCH(AZ$17, 'E2 Allocators'!$B$15:$W$15, 0),FALSE))</f>
        <v>0</v>
      </c>
      <c r="BA655" s="1256">
        <f>IF(ISERROR(VLOOKUP(VLOOKUP($A655, 'E4 TB Allocation Details'!$A$18:$L$217, MATCH("A &amp; G ID", 'E4 TB Allocation Details'!$A$18:$L$18, 0),FALSE), 'E2 Allocators'!$B$15:$W$361, MATCH(BA$17, 'E2 Allocators'!$B$15:$W$15, 0),FALSE)), 0, VLOOKUP(VLOOKUP($A655, 'E4 TB Allocation Details'!$A$18:$L$217, MATCH("A &amp; G ID", 'E4 TB Allocation Details'!$A$18:$L$18, 0),FALSE), 'E2 Allocators'!$B$15:$W$361, MATCH(BA$17, 'E2 Allocators'!$B$15:$W$15, 0),FALSE))</f>
        <v>5.7708759913127378E-2</v>
      </c>
      <c r="BB655" s="1256">
        <f>IF(ISERROR(VLOOKUP(VLOOKUP($A655, 'E4 TB Allocation Details'!$A$18:$L$217, MATCH("A &amp; G ID", 'E4 TB Allocation Details'!$A$18:$L$18, 0),FALSE), 'E2 Allocators'!$B$15:$W$361, MATCH(BB$17, 'E2 Allocators'!$B$15:$W$15, 0),FALSE)), 0, VLOOKUP(VLOOKUP($A655, 'E4 TB Allocation Details'!$A$18:$L$217, MATCH("A &amp; G ID", 'E4 TB Allocation Details'!$A$18:$L$18, 0),FALSE), 'E2 Allocators'!$B$15:$W$361, MATCH(BB$17, 'E2 Allocators'!$B$15:$W$15, 0),FALSE))</f>
        <v>7.5666806777500456E-2</v>
      </c>
      <c r="BC655" s="1256">
        <f>IF(ISERROR(VLOOKUP(VLOOKUP($A655, 'E4 TB Allocation Details'!$A$18:$L$217, MATCH("A &amp; G ID", 'E4 TB Allocation Details'!$A$18:$L$18, 0),FALSE), 'E2 Allocators'!$B$15:$W$361, MATCH(BC$17, 'E2 Allocators'!$B$15:$W$15, 0),FALSE)), 0, VLOOKUP(VLOOKUP($A655, 'E4 TB Allocation Details'!$A$18:$L$217, MATCH("A &amp; G ID", 'E4 TB Allocation Details'!$A$18:$L$18, 0),FALSE), 'E2 Allocators'!$B$15:$W$361, MATCH(BC$17, 'E2 Allocators'!$B$15:$W$15, 0),FALSE))</f>
        <v>5.0486820291900263E-2</v>
      </c>
      <c r="BD655" s="1256">
        <f>IF(ISERROR(VLOOKUP(VLOOKUP($A655, 'E4 TB Allocation Details'!$A$18:$L$217, MATCH("A &amp; G ID", 'E4 TB Allocation Details'!$A$18:$L$18, 0),FALSE), 'E2 Allocators'!$B$15:$W$361, MATCH(BD$17, 'E2 Allocators'!$B$15:$W$15, 0),FALSE)), 0, VLOOKUP(VLOOKUP($A655, 'E4 TB Allocation Details'!$A$18:$L$217, MATCH("A &amp; G ID", 'E4 TB Allocation Details'!$A$18:$L$18, 0),FALSE), 'E2 Allocators'!$B$15:$W$361, MATCH(BD$17, 'E2 Allocators'!$B$15:$W$15, 0),FALSE))</f>
        <v>3.1898943092310123E-3</v>
      </c>
      <c r="BE655" s="1256">
        <f>IF(ISERROR(VLOOKUP(VLOOKUP($A655, 'E4 TB Allocation Details'!$A$18:$L$217, MATCH("A &amp; G ID", 'E4 TB Allocation Details'!$A$18:$L$18, 0),FALSE), 'E2 Allocators'!$B$15:$W$361, MATCH(BE$17, 'E2 Allocators'!$B$15:$W$15, 0),FALSE)), 0, VLOOKUP(VLOOKUP($A655, 'E4 TB Allocation Details'!$A$18:$L$217, MATCH("A &amp; G ID", 'E4 TB Allocation Details'!$A$18:$L$18, 0),FALSE), 'E2 Allocators'!$B$15:$W$361, MATCH(BE$17, 'E2 Allocators'!$B$15:$W$15, 0),FALSE))</f>
        <v>2.7504789611546379E-3</v>
      </c>
      <c r="BF655" s="1256">
        <f>IF(ISERROR(VLOOKUP(VLOOKUP($A655, 'E4 TB Allocation Details'!$A$18:$L$217, MATCH("A &amp; G ID", 'E4 TB Allocation Details'!$A$18:$L$18, 0),FALSE), 'E2 Allocators'!$B$15:$W$361, MATCH(BF$17, 'E2 Allocators'!$B$15:$W$15, 0),FALSE)), 0, VLOOKUP(VLOOKUP($A655, 'E4 TB Allocation Details'!$A$18:$L$217, MATCH("A &amp; G ID", 'E4 TB Allocation Details'!$A$18:$L$18, 0),FALSE), 'E2 Allocators'!$B$15:$W$361, MATCH(BF$17, 'E2 Allocators'!$B$15:$W$15, 0),FALSE))</f>
        <v>0</v>
      </c>
      <c r="BG655" s="1256">
        <f>IF(ISERROR(VLOOKUP(VLOOKUP($A655, 'E4 TB Allocation Details'!$A$18:$L$217, MATCH("A &amp; G ID", 'E4 TB Allocation Details'!$A$18:$L$18, 0),FALSE), 'E2 Allocators'!$B$15:$W$361, MATCH(BG$17, 'E2 Allocators'!$B$15:$W$15, 0),FALSE)), 0, VLOOKUP(VLOOKUP($A655, 'E4 TB Allocation Details'!$A$18:$L$217, MATCH("A &amp; G ID", 'E4 TB Allocation Details'!$A$18:$L$18, 0),FALSE), 'E2 Allocators'!$B$15:$W$361, MATCH(BG$17, 'E2 Allocators'!$B$15:$W$15, 0),FALSE))</f>
        <v>0</v>
      </c>
      <c r="BH655" s="1256">
        <f>IF(ISERROR(VLOOKUP(VLOOKUP($A655, 'E4 TB Allocation Details'!$A$18:$L$217, MATCH("A &amp; G ID", 'E4 TB Allocation Details'!$A$18:$L$18, 0),FALSE), 'E2 Allocators'!$B$15:$W$361, MATCH(BH$17, 'E2 Allocators'!$B$15:$W$15, 0),FALSE)), 0, VLOOKUP(VLOOKUP($A655, 'E4 TB Allocation Details'!$A$18:$L$217, MATCH("A &amp; G ID", 'E4 TB Allocation Details'!$A$18:$L$18, 0),FALSE), 'E2 Allocators'!$B$15:$W$361, MATCH(BH$17, 'E2 Allocators'!$B$15:$W$15, 0),FALSE))</f>
        <v>0</v>
      </c>
      <c r="BI655" s="1256">
        <f>IF(ISERROR(VLOOKUP(VLOOKUP($A655, 'E4 TB Allocation Details'!$A$18:$L$217, MATCH("A &amp; G ID", 'E4 TB Allocation Details'!$A$18:$L$18, 0),FALSE), 'E2 Allocators'!$B$15:$W$361, MATCH(BI$17, 'E2 Allocators'!$B$15:$W$15, 0),FALSE)), 0, VLOOKUP(VLOOKUP($A655, 'E4 TB Allocation Details'!$A$18:$L$217, MATCH("A &amp; G ID", 'E4 TB Allocation Details'!$A$18:$L$18, 0),FALSE), 'E2 Allocators'!$B$15:$W$361, MATCH(BI$17, 'E2 Allocators'!$B$15:$W$15, 0),FALSE))</f>
        <v>0</v>
      </c>
      <c r="BJ655" s="1256">
        <f>IF(ISERROR(VLOOKUP(VLOOKUP($A655, 'E4 TB Allocation Details'!$A$18:$L$217, MATCH("A &amp; G ID", 'E4 TB Allocation Details'!$A$18:$L$18, 0),FALSE), 'E2 Allocators'!$B$15:$W$361, MATCH(BJ$17, 'E2 Allocators'!$B$15:$W$15, 0),FALSE)), 0, VLOOKUP(VLOOKUP($A655, 'E4 TB Allocation Details'!$A$18:$L$217, MATCH("A &amp; G ID", 'E4 TB Allocation Details'!$A$18:$L$18, 0),FALSE), 'E2 Allocators'!$B$15:$W$361, MATCH(BJ$17, 'E2 Allocators'!$B$15:$W$15, 0),FALSE))</f>
        <v>0</v>
      </c>
      <c r="BK655" s="1256">
        <f>IF(ISERROR(VLOOKUP(VLOOKUP($A655, 'E4 TB Allocation Details'!$A$18:$L$217, MATCH("A &amp; G ID", 'E4 TB Allocation Details'!$A$18:$L$18, 0),FALSE), 'E2 Allocators'!$B$15:$W$361, MATCH(BK$17, 'E2 Allocators'!$B$15:$W$15, 0),FALSE)), 0, VLOOKUP(VLOOKUP($A655, 'E4 TB Allocation Details'!$A$18:$L$217, MATCH("A &amp; G ID", 'E4 TB Allocation Details'!$A$18:$L$18, 0),FALSE), 'E2 Allocators'!$B$15:$W$361, MATCH(BK$17, 'E2 Allocators'!$B$15:$W$15, 0),FALSE))</f>
        <v>0</v>
      </c>
      <c r="BL655" s="1256">
        <f>IF(ISERROR(VLOOKUP(VLOOKUP($A655, 'E4 TB Allocation Details'!$A$18:$L$217, MATCH("A &amp; G ID", 'E4 TB Allocation Details'!$A$18:$L$18, 0),FALSE), 'E2 Allocators'!$B$15:$W$361, MATCH(BL$17, 'E2 Allocators'!$B$15:$W$15, 0),FALSE)), 0, VLOOKUP(VLOOKUP($A655, 'E4 TB Allocation Details'!$A$18:$L$217, MATCH("A &amp; G ID", 'E4 TB Allocation Details'!$A$18:$L$18, 0),FALSE), 'E2 Allocators'!$B$15:$W$361, MATCH(BL$17, 'E2 Allocators'!$B$15:$W$15, 0),FALSE))</f>
        <v>0</v>
      </c>
      <c r="BM655" s="1256">
        <f>IF(ISERROR(VLOOKUP(VLOOKUP($A655, 'E4 TB Allocation Details'!$A$18:$L$217, MATCH("A &amp; G ID", 'E4 TB Allocation Details'!$A$18:$L$18, 0),FALSE), 'E2 Allocators'!$B$15:$W$361, MATCH(BM$17, 'E2 Allocators'!$B$15:$W$15, 0),FALSE)), 0, VLOOKUP(VLOOKUP($A655, 'E4 TB Allocation Details'!$A$18:$L$217, MATCH("A &amp; G ID", 'E4 TB Allocation Details'!$A$18:$L$18, 0),FALSE), 'E2 Allocators'!$B$15:$W$361, MATCH(BM$17, 'E2 Allocators'!$B$15:$W$15, 0),FALSE))</f>
        <v>0</v>
      </c>
      <c r="BN655" s="1256">
        <f>IF(ISERROR(VLOOKUP(VLOOKUP($A655, 'E4 TB Allocation Details'!$A$18:$L$217, MATCH("A &amp; G ID", 'E4 TB Allocation Details'!$A$18:$L$18, 0),FALSE), 'E2 Allocators'!$B$15:$W$361, MATCH(BN$17, 'E2 Allocators'!$B$15:$W$15, 0),FALSE)), 0, VLOOKUP(VLOOKUP($A655, 'E4 TB Allocation Details'!$A$18:$L$217, MATCH("A &amp; G ID", 'E4 TB Allocation Details'!$A$18:$L$18, 0),FALSE), 'E2 Allocators'!$B$15:$W$361, MATCH(BN$17, 'E2 Allocators'!$B$15:$W$15, 0),FALSE))</f>
        <v>0</v>
      </c>
      <c r="BO655" s="1256">
        <f>IF(ISERROR(VLOOKUP(VLOOKUP($A655, 'E4 TB Allocation Details'!$A$18:$L$217, MATCH("A &amp; G ID", 'E4 TB Allocation Details'!$A$18:$L$18, 0),FALSE), 'E2 Allocators'!$B$15:$W$361, MATCH(BO$17, 'E2 Allocators'!$B$15:$W$15, 0),FALSE)), 0, VLOOKUP(VLOOKUP($A655, 'E4 TB Allocation Details'!$A$18:$L$217, MATCH("A &amp; G ID", 'E4 TB Allocation Details'!$A$18:$L$18, 0),FALSE), 'E2 Allocators'!$B$15:$W$361, MATCH(BO$17, 'E2 Allocators'!$B$15:$W$15, 0),FALSE))</f>
        <v>0</v>
      </c>
      <c r="BP655" s="1256">
        <f>IF(ISERROR(VLOOKUP(VLOOKUP($A655, 'E4 TB Allocation Details'!$A$18:$L$217, MATCH("A &amp; G ID", 'E4 TB Allocation Details'!$A$18:$L$18, 0),FALSE), 'E2 Allocators'!$B$15:$W$361, MATCH(BP$17, 'E2 Allocators'!$B$15:$W$15, 0),FALSE)), 0, VLOOKUP(VLOOKUP($A655, 'E4 TB Allocation Details'!$A$18:$L$217, MATCH("A &amp; G ID", 'E4 TB Allocation Details'!$A$18:$L$18, 0),FALSE), 'E2 Allocators'!$B$15:$W$361, MATCH(BP$17, 'E2 Allocators'!$B$15:$W$15, 0),FALSE))</f>
        <v>0</v>
      </c>
      <c r="BQ655" s="1260">
        <f t="shared" si="966"/>
        <v>0.99999999999999989</v>
      </c>
    </row>
    <row r="656" spans="1:69" s="234" customFormat="1" ht="12.75" x14ac:dyDescent="0.2">
      <c r="A656" s="1267">
        <v>1990</v>
      </c>
      <c r="B656" s="1254" t="s">
        <v>1127</v>
      </c>
      <c r="C656" s="1255">
        <v>1</v>
      </c>
      <c r="D656" s="1259"/>
      <c r="E656" s="1259"/>
      <c r="F656" s="1259"/>
      <c r="G656" s="1259"/>
      <c r="H656" s="1259"/>
      <c r="I656" s="1259"/>
      <c r="J656" s="1259"/>
      <c r="K656" s="1259"/>
      <c r="L656" s="1259"/>
      <c r="M656" s="1259"/>
      <c r="N656" s="1259"/>
      <c r="O656" s="1259"/>
      <c r="P656" s="1259"/>
      <c r="Q656" s="1259"/>
      <c r="R656" s="1259"/>
      <c r="S656" s="1259"/>
      <c r="T656" s="1259"/>
      <c r="U656" s="1259"/>
      <c r="V656" s="1259"/>
      <c r="W656" s="1259"/>
      <c r="X656" s="1259"/>
      <c r="Y656" s="1259"/>
      <c r="Z656" s="1259"/>
      <c r="AA656" s="1259"/>
      <c r="AB656" s="1259"/>
      <c r="AC656" s="1259"/>
      <c r="AD656" s="1259"/>
      <c r="AE656" s="1259"/>
      <c r="AF656" s="1259"/>
      <c r="AG656" s="1259"/>
      <c r="AH656" s="1259"/>
      <c r="AI656" s="1259"/>
      <c r="AJ656" s="1259"/>
      <c r="AK656" s="1259"/>
      <c r="AL656" s="1259"/>
      <c r="AM656" s="1259"/>
      <c r="AN656" s="1259"/>
      <c r="AO656" s="1259"/>
      <c r="AP656" s="1259"/>
      <c r="AQ656" s="1259"/>
      <c r="AR656" s="1259"/>
      <c r="AS656" s="1259"/>
      <c r="AT656" s="1259"/>
      <c r="AU656" s="1259"/>
      <c r="AV656" s="1259"/>
      <c r="AW656" s="1256">
        <f>IF(ISERROR(VLOOKUP(VLOOKUP($A656, 'E4 TB Allocation Details'!$A$18:$L$217, MATCH("A &amp; G ID", 'E4 TB Allocation Details'!$A$18:$L$18, 0),FALSE), 'E2 Allocators'!$B$15:$W$361, MATCH(AW$17, 'E2 Allocators'!$B$15:$W$15, 0),FALSE)), 0, VLOOKUP(VLOOKUP($A656, 'E4 TB Allocation Details'!$A$18:$L$217, MATCH("A &amp; G ID", 'E4 TB Allocation Details'!$A$18:$L$18, 0),FALSE), 'E2 Allocators'!$B$15:$W$361, MATCH(AW$17, 'E2 Allocators'!$B$15:$W$15, 0),FALSE))</f>
        <v>0.52110184498815493</v>
      </c>
      <c r="AX656" s="1256">
        <f>IF(ISERROR(VLOOKUP(VLOOKUP($A656, 'E4 TB Allocation Details'!$A$18:$L$217, MATCH("A &amp; G ID", 'E4 TB Allocation Details'!$A$18:$L$18, 0),FALSE), 'E2 Allocators'!$B$15:$W$361, MATCH(AX$17, 'E2 Allocators'!$B$15:$W$15, 0),FALSE)), 0, VLOOKUP(VLOOKUP($A656, 'E4 TB Allocation Details'!$A$18:$L$217, MATCH("A &amp; G ID", 'E4 TB Allocation Details'!$A$18:$L$18, 0),FALSE), 'E2 Allocators'!$B$15:$W$361, MATCH(AX$17, 'E2 Allocators'!$B$15:$W$15, 0),FALSE))</f>
        <v>0.1313409461504895</v>
      </c>
      <c r="AY656" s="1256">
        <f>IF(ISERROR(VLOOKUP(VLOOKUP($A656, 'E4 TB Allocation Details'!$A$18:$L$217, MATCH("A &amp; G ID", 'E4 TB Allocation Details'!$A$18:$L$18, 0),FALSE), 'E2 Allocators'!$B$15:$W$361, MATCH(AY$17, 'E2 Allocators'!$B$15:$W$15, 0),FALSE)), 0, VLOOKUP(VLOOKUP($A656, 'E4 TB Allocation Details'!$A$18:$L$217, MATCH("A &amp; G ID", 'E4 TB Allocation Details'!$A$18:$L$18, 0),FALSE), 'E2 Allocators'!$B$15:$W$361, MATCH(AY$17, 'E2 Allocators'!$B$15:$W$15, 0),FALSE))</f>
        <v>0.15775444860844171</v>
      </c>
      <c r="AZ656" s="1256">
        <f>IF(ISERROR(VLOOKUP(VLOOKUP($A656, 'E4 TB Allocation Details'!$A$18:$L$217, MATCH("A &amp; G ID", 'E4 TB Allocation Details'!$A$18:$L$18, 0),FALSE), 'E2 Allocators'!$B$15:$W$361, MATCH(AZ$17, 'E2 Allocators'!$B$15:$W$15, 0),FALSE)), 0, VLOOKUP(VLOOKUP($A656, 'E4 TB Allocation Details'!$A$18:$L$217, MATCH("A &amp; G ID", 'E4 TB Allocation Details'!$A$18:$L$18, 0),FALSE), 'E2 Allocators'!$B$15:$W$361, MATCH(AZ$17, 'E2 Allocators'!$B$15:$W$15, 0),FALSE))</f>
        <v>0</v>
      </c>
      <c r="BA656" s="1256">
        <f>IF(ISERROR(VLOOKUP(VLOOKUP($A656, 'E4 TB Allocation Details'!$A$18:$L$217, MATCH("A &amp; G ID", 'E4 TB Allocation Details'!$A$18:$L$18, 0),FALSE), 'E2 Allocators'!$B$15:$W$361, MATCH(BA$17, 'E2 Allocators'!$B$15:$W$15, 0),FALSE)), 0, VLOOKUP(VLOOKUP($A656, 'E4 TB Allocation Details'!$A$18:$L$217, MATCH("A &amp; G ID", 'E4 TB Allocation Details'!$A$18:$L$18, 0),FALSE), 'E2 Allocators'!$B$15:$W$361, MATCH(BA$17, 'E2 Allocators'!$B$15:$W$15, 0),FALSE))</f>
        <v>5.7708759913127378E-2</v>
      </c>
      <c r="BB656" s="1256">
        <f>IF(ISERROR(VLOOKUP(VLOOKUP($A656, 'E4 TB Allocation Details'!$A$18:$L$217, MATCH("A &amp; G ID", 'E4 TB Allocation Details'!$A$18:$L$18, 0),FALSE), 'E2 Allocators'!$B$15:$W$361, MATCH(BB$17, 'E2 Allocators'!$B$15:$W$15, 0),FALSE)), 0, VLOOKUP(VLOOKUP($A656, 'E4 TB Allocation Details'!$A$18:$L$217, MATCH("A &amp; G ID", 'E4 TB Allocation Details'!$A$18:$L$18, 0),FALSE), 'E2 Allocators'!$B$15:$W$361, MATCH(BB$17, 'E2 Allocators'!$B$15:$W$15, 0),FALSE))</f>
        <v>7.5666806777500456E-2</v>
      </c>
      <c r="BC656" s="1256">
        <f>IF(ISERROR(VLOOKUP(VLOOKUP($A656, 'E4 TB Allocation Details'!$A$18:$L$217, MATCH("A &amp; G ID", 'E4 TB Allocation Details'!$A$18:$L$18, 0),FALSE), 'E2 Allocators'!$B$15:$W$361, MATCH(BC$17, 'E2 Allocators'!$B$15:$W$15, 0),FALSE)), 0, VLOOKUP(VLOOKUP($A656, 'E4 TB Allocation Details'!$A$18:$L$217, MATCH("A &amp; G ID", 'E4 TB Allocation Details'!$A$18:$L$18, 0),FALSE), 'E2 Allocators'!$B$15:$W$361, MATCH(BC$17, 'E2 Allocators'!$B$15:$W$15, 0),FALSE))</f>
        <v>5.0486820291900263E-2</v>
      </c>
      <c r="BD656" s="1256">
        <f>IF(ISERROR(VLOOKUP(VLOOKUP($A656, 'E4 TB Allocation Details'!$A$18:$L$217, MATCH("A &amp; G ID", 'E4 TB Allocation Details'!$A$18:$L$18, 0),FALSE), 'E2 Allocators'!$B$15:$W$361, MATCH(BD$17, 'E2 Allocators'!$B$15:$W$15, 0),FALSE)), 0, VLOOKUP(VLOOKUP($A656, 'E4 TB Allocation Details'!$A$18:$L$217, MATCH("A &amp; G ID", 'E4 TB Allocation Details'!$A$18:$L$18, 0),FALSE), 'E2 Allocators'!$B$15:$W$361, MATCH(BD$17, 'E2 Allocators'!$B$15:$W$15, 0),FALSE))</f>
        <v>3.1898943092310123E-3</v>
      </c>
      <c r="BE656" s="1256">
        <f>IF(ISERROR(VLOOKUP(VLOOKUP($A656, 'E4 TB Allocation Details'!$A$18:$L$217, MATCH("A &amp; G ID", 'E4 TB Allocation Details'!$A$18:$L$18, 0),FALSE), 'E2 Allocators'!$B$15:$W$361, MATCH(BE$17, 'E2 Allocators'!$B$15:$W$15, 0),FALSE)), 0, VLOOKUP(VLOOKUP($A656, 'E4 TB Allocation Details'!$A$18:$L$217, MATCH("A &amp; G ID", 'E4 TB Allocation Details'!$A$18:$L$18, 0),FALSE), 'E2 Allocators'!$B$15:$W$361, MATCH(BE$17, 'E2 Allocators'!$B$15:$W$15, 0),FALSE))</f>
        <v>2.7504789611546379E-3</v>
      </c>
      <c r="BF656" s="1256">
        <f>IF(ISERROR(VLOOKUP(VLOOKUP($A656, 'E4 TB Allocation Details'!$A$18:$L$217, MATCH("A &amp; G ID", 'E4 TB Allocation Details'!$A$18:$L$18, 0),FALSE), 'E2 Allocators'!$B$15:$W$361, MATCH(BF$17, 'E2 Allocators'!$B$15:$W$15, 0),FALSE)), 0, VLOOKUP(VLOOKUP($A656, 'E4 TB Allocation Details'!$A$18:$L$217, MATCH("A &amp; G ID", 'E4 TB Allocation Details'!$A$18:$L$18, 0),FALSE), 'E2 Allocators'!$B$15:$W$361, MATCH(BF$17, 'E2 Allocators'!$B$15:$W$15, 0),FALSE))</f>
        <v>0</v>
      </c>
      <c r="BG656" s="1256">
        <f>IF(ISERROR(VLOOKUP(VLOOKUP($A656, 'E4 TB Allocation Details'!$A$18:$L$217, MATCH("A &amp; G ID", 'E4 TB Allocation Details'!$A$18:$L$18, 0),FALSE), 'E2 Allocators'!$B$15:$W$361, MATCH(BG$17, 'E2 Allocators'!$B$15:$W$15, 0),FALSE)), 0, VLOOKUP(VLOOKUP($A656, 'E4 TB Allocation Details'!$A$18:$L$217, MATCH("A &amp; G ID", 'E4 TB Allocation Details'!$A$18:$L$18, 0),FALSE), 'E2 Allocators'!$B$15:$W$361, MATCH(BG$17, 'E2 Allocators'!$B$15:$W$15, 0),FALSE))</f>
        <v>0</v>
      </c>
      <c r="BH656" s="1256">
        <f>IF(ISERROR(VLOOKUP(VLOOKUP($A656, 'E4 TB Allocation Details'!$A$18:$L$217, MATCH("A &amp; G ID", 'E4 TB Allocation Details'!$A$18:$L$18, 0),FALSE), 'E2 Allocators'!$B$15:$W$361, MATCH(BH$17, 'E2 Allocators'!$B$15:$W$15, 0),FALSE)), 0, VLOOKUP(VLOOKUP($A656, 'E4 TB Allocation Details'!$A$18:$L$217, MATCH("A &amp; G ID", 'E4 TB Allocation Details'!$A$18:$L$18, 0),FALSE), 'E2 Allocators'!$B$15:$W$361, MATCH(BH$17, 'E2 Allocators'!$B$15:$W$15, 0),FALSE))</f>
        <v>0</v>
      </c>
      <c r="BI656" s="1256">
        <f>IF(ISERROR(VLOOKUP(VLOOKUP($A656, 'E4 TB Allocation Details'!$A$18:$L$217, MATCH("A &amp; G ID", 'E4 TB Allocation Details'!$A$18:$L$18, 0),FALSE), 'E2 Allocators'!$B$15:$W$361, MATCH(BI$17, 'E2 Allocators'!$B$15:$W$15, 0),FALSE)), 0, VLOOKUP(VLOOKUP($A656, 'E4 TB Allocation Details'!$A$18:$L$217, MATCH("A &amp; G ID", 'E4 TB Allocation Details'!$A$18:$L$18, 0),FALSE), 'E2 Allocators'!$B$15:$W$361, MATCH(BI$17, 'E2 Allocators'!$B$15:$W$15, 0),FALSE))</f>
        <v>0</v>
      </c>
      <c r="BJ656" s="1256">
        <f>IF(ISERROR(VLOOKUP(VLOOKUP($A656, 'E4 TB Allocation Details'!$A$18:$L$217, MATCH("A &amp; G ID", 'E4 TB Allocation Details'!$A$18:$L$18, 0),FALSE), 'E2 Allocators'!$B$15:$W$361, MATCH(BJ$17, 'E2 Allocators'!$B$15:$W$15, 0),FALSE)), 0, VLOOKUP(VLOOKUP($A656, 'E4 TB Allocation Details'!$A$18:$L$217, MATCH("A &amp; G ID", 'E4 TB Allocation Details'!$A$18:$L$18, 0),FALSE), 'E2 Allocators'!$B$15:$W$361, MATCH(BJ$17, 'E2 Allocators'!$B$15:$W$15, 0),FALSE))</f>
        <v>0</v>
      </c>
      <c r="BK656" s="1256">
        <f>IF(ISERROR(VLOOKUP(VLOOKUP($A656, 'E4 TB Allocation Details'!$A$18:$L$217, MATCH("A &amp; G ID", 'E4 TB Allocation Details'!$A$18:$L$18, 0),FALSE), 'E2 Allocators'!$B$15:$W$361, MATCH(BK$17, 'E2 Allocators'!$B$15:$W$15, 0),FALSE)), 0, VLOOKUP(VLOOKUP($A656, 'E4 TB Allocation Details'!$A$18:$L$217, MATCH("A &amp; G ID", 'E4 TB Allocation Details'!$A$18:$L$18, 0),FALSE), 'E2 Allocators'!$B$15:$W$361, MATCH(BK$17, 'E2 Allocators'!$B$15:$W$15, 0),FALSE))</f>
        <v>0</v>
      </c>
      <c r="BL656" s="1256">
        <f>IF(ISERROR(VLOOKUP(VLOOKUP($A656, 'E4 TB Allocation Details'!$A$18:$L$217, MATCH("A &amp; G ID", 'E4 TB Allocation Details'!$A$18:$L$18, 0),FALSE), 'E2 Allocators'!$B$15:$W$361, MATCH(BL$17, 'E2 Allocators'!$B$15:$W$15, 0),FALSE)), 0, VLOOKUP(VLOOKUP($A656, 'E4 TB Allocation Details'!$A$18:$L$217, MATCH("A &amp; G ID", 'E4 TB Allocation Details'!$A$18:$L$18, 0),FALSE), 'E2 Allocators'!$B$15:$W$361, MATCH(BL$17, 'E2 Allocators'!$B$15:$W$15, 0),FALSE))</f>
        <v>0</v>
      </c>
      <c r="BM656" s="1256">
        <f>IF(ISERROR(VLOOKUP(VLOOKUP($A656, 'E4 TB Allocation Details'!$A$18:$L$217, MATCH("A &amp; G ID", 'E4 TB Allocation Details'!$A$18:$L$18, 0),FALSE), 'E2 Allocators'!$B$15:$W$361, MATCH(BM$17, 'E2 Allocators'!$B$15:$W$15, 0),FALSE)), 0, VLOOKUP(VLOOKUP($A656, 'E4 TB Allocation Details'!$A$18:$L$217, MATCH("A &amp; G ID", 'E4 TB Allocation Details'!$A$18:$L$18, 0),FALSE), 'E2 Allocators'!$B$15:$W$361, MATCH(BM$17, 'E2 Allocators'!$B$15:$W$15, 0),FALSE))</f>
        <v>0</v>
      </c>
      <c r="BN656" s="1256">
        <f>IF(ISERROR(VLOOKUP(VLOOKUP($A656, 'E4 TB Allocation Details'!$A$18:$L$217, MATCH("A &amp; G ID", 'E4 TB Allocation Details'!$A$18:$L$18, 0),FALSE), 'E2 Allocators'!$B$15:$W$361, MATCH(BN$17, 'E2 Allocators'!$B$15:$W$15, 0),FALSE)), 0, VLOOKUP(VLOOKUP($A656, 'E4 TB Allocation Details'!$A$18:$L$217, MATCH("A &amp; G ID", 'E4 TB Allocation Details'!$A$18:$L$18, 0),FALSE), 'E2 Allocators'!$B$15:$W$361, MATCH(BN$17, 'E2 Allocators'!$B$15:$W$15, 0),FALSE))</f>
        <v>0</v>
      </c>
      <c r="BO656" s="1256">
        <f>IF(ISERROR(VLOOKUP(VLOOKUP($A656, 'E4 TB Allocation Details'!$A$18:$L$217, MATCH("A &amp; G ID", 'E4 TB Allocation Details'!$A$18:$L$18, 0),FALSE), 'E2 Allocators'!$B$15:$W$361, MATCH(BO$17, 'E2 Allocators'!$B$15:$W$15, 0),FALSE)), 0, VLOOKUP(VLOOKUP($A656, 'E4 TB Allocation Details'!$A$18:$L$217, MATCH("A &amp; G ID", 'E4 TB Allocation Details'!$A$18:$L$18, 0),FALSE), 'E2 Allocators'!$B$15:$W$361, MATCH(BO$17, 'E2 Allocators'!$B$15:$W$15, 0),FALSE))</f>
        <v>0</v>
      </c>
      <c r="BP656" s="1256">
        <f>IF(ISERROR(VLOOKUP(VLOOKUP($A656, 'E4 TB Allocation Details'!$A$18:$L$217, MATCH("A &amp; G ID", 'E4 TB Allocation Details'!$A$18:$L$18, 0),FALSE), 'E2 Allocators'!$B$15:$W$361, MATCH(BP$17, 'E2 Allocators'!$B$15:$W$15, 0),FALSE)), 0, VLOOKUP(VLOOKUP($A656, 'E4 TB Allocation Details'!$A$18:$L$217, MATCH("A &amp; G ID", 'E4 TB Allocation Details'!$A$18:$L$18, 0),FALSE), 'E2 Allocators'!$B$15:$W$361, MATCH(BP$17, 'E2 Allocators'!$B$15:$W$15, 0),FALSE))</f>
        <v>0</v>
      </c>
      <c r="BQ656" s="1260">
        <f t="shared" si="966"/>
        <v>0.99999999999999989</v>
      </c>
    </row>
    <row r="657" spans="1:69" s="234" customFormat="1" ht="12.75" x14ac:dyDescent="0.2">
      <c r="A657" s="1267">
        <v>2005</v>
      </c>
      <c r="B657" s="1254" t="s">
        <v>1129</v>
      </c>
      <c r="C657" s="1255">
        <v>1</v>
      </c>
      <c r="D657" s="1259"/>
      <c r="E657" s="1259"/>
      <c r="F657" s="1259"/>
      <c r="G657" s="1259"/>
      <c r="H657" s="1259"/>
      <c r="I657" s="1259"/>
      <c r="J657" s="1259"/>
      <c r="K657" s="1259"/>
      <c r="L657" s="1259"/>
      <c r="M657" s="1259"/>
      <c r="N657" s="1259"/>
      <c r="O657" s="1259"/>
      <c r="P657" s="1259"/>
      <c r="Q657" s="1259"/>
      <c r="R657" s="1259"/>
      <c r="S657" s="1259"/>
      <c r="T657" s="1259"/>
      <c r="U657" s="1259"/>
      <c r="V657" s="1259"/>
      <c r="W657" s="1259"/>
      <c r="X657" s="1259"/>
      <c r="Y657" s="1259"/>
      <c r="Z657" s="1259"/>
      <c r="AA657" s="1259"/>
      <c r="AB657" s="1259"/>
      <c r="AC657" s="1259"/>
      <c r="AD657" s="1259"/>
      <c r="AE657" s="1259"/>
      <c r="AF657" s="1259"/>
      <c r="AG657" s="1259"/>
      <c r="AH657" s="1259"/>
      <c r="AI657" s="1259"/>
      <c r="AJ657" s="1259"/>
      <c r="AK657" s="1259"/>
      <c r="AL657" s="1259"/>
      <c r="AM657" s="1259"/>
      <c r="AN657" s="1259"/>
      <c r="AO657" s="1259"/>
      <c r="AP657" s="1259"/>
      <c r="AQ657" s="1259"/>
      <c r="AR657" s="1259"/>
      <c r="AS657" s="1259"/>
      <c r="AT657" s="1259"/>
      <c r="AU657" s="1259"/>
      <c r="AV657" s="1259"/>
      <c r="AW657" s="1256">
        <f>IF(ISERROR(VLOOKUP(VLOOKUP($A657, 'E4 TB Allocation Details'!$A$18:$L$217, MATCH("A &amp; G ID", 'E4 TB Allocation Details'!$A$18:$L$18, 0),FALSE), 'E2 Allocators'!$B$15:$W$361, MATCH(AW$17, 'E2 Allocators'!$B$15:$W$15, 0),FALSE)), 0, VLOOKUP(VLOOKUP($A657, 'E4 TB Allocation Details'!$A$18:$L$217, MATCH("A &amp; G ID", 'E4 TB Allocation Details'!$A$18:$L$18, 0),FALSE), 'E2 Allocators'!$B$15:$W$361, MATCH(AW$17, 'E2 Allocators'!$B$15:$W$15, 0),FALSE))</f>
        <v>0.52110184498815493</v>
      </c>
      <c r="AX657" s="1256">
        <f>IF(ISERROR(VLOOKUP(VLOOKUP($A657, 'E4 TB Allocation Details'!$A$18:$L$217, MATCH("A &amp; G ID", 'E4 TB Allocation Details'!$A$18:$L$18, 0),FALSE), 'E2 Allocators'!$B$15:$W$361, MATCH(AX$17, 'E2 Allocators'!$B$15:$W$15, 0),FALSE)), 0, VLOOKUP(VLOOKUP($A657, 'E4 TB Allocation Details'!$A$18:$L$217, MATCH("A &amp; G ID", 'E4 TB Allocation Details'!$A$18:$L$18, 0),FALSE), 'E2 Allocators'!$B$15:$W$361, MATCH(AX$17, 'E2 Allocators'!$B$15:$W$15, 0),FALSE))</f>
        <v>0.1313409461504895</v>
      </c>
      <c r="AY657" s="1256">
        <f>IF(ISERROR(VLOOKUP(VLOOKUP($A657, 'E4 TB Allocation Details'!$A$18:$L$217, MATCH("A &amp; G ID", 'E4 TB Allocation Details'!$A$18:$L$18, 0),FALSE), 'E2 Allocators'!$B$15:$W$361, MATCH(AY$17, 'E2 Allocators'!$B$15:$W$15, 0),FALSE)), 0, VLOOKUP(VLOOKUP($A657, 'E4 TB Allocation Details'!$A$18:$L$217, MATCH("A &amp; G ID", 'E4 TB Allocation Details'!$A$18:$L$18, 0),FALSE), 'E2 Allocators'!$B$15:$W$361, MATCH(AY$17, 'E2 Allocators'!$B$15:$W$15, 0),FALSE))</f>
        <v>0.15775444860844171</v>
      </c>
      <c r="AZ657" s="1256">
        <f>IF(ISERROR(VLOOKUP(VLOOKUP($A657, 'E4 TB Allocation Details'!$A$18:$L$217, MATCH("A &amp; G ID", 'E4 TB Allocation Details'!$A$18:$L$18, 0),FALSE), 'E2 Allocators'!$B$15:$W$361, MATCH(AZ$17, 'E2 Allocators'!$B$15:$W$15, 0),FALSE)), 0, VLOOKUP(VLOOKUP($A657, 'E4 TB Allocation Details'!$A$18:$L$217, MATCH("A &amp; G ID", 'E4 TB Allocation Details'!$A$18:$L$18, 0),FALSE), 'E2 Allocators'!$B$15:$W$361, MATCH(AZ$17, 'E2 Allocators'!$B$15:$W$15, 0),FALSE))</f>
        <v>0</v>
      </c>
      <c r="BA657" s="1256">
        <f>IF(ISERROR(VLOOKUP(VLOOKUP($A657, 'E4 TB Allocation Details'!$A$18:$L$217, MATCH("A &amp; G ID", 'E4 TB Allocation Details'!$A$18:$L$18, 0),FALSE), 'E2 Allocators'!$B$15:$W$361, MATCH(BA$17, 'E2 Allocators'!$B$15:$W$15, 0),FALSE)), 0, VLOOKUP(VLOOKUP($A657, 'E4 TB Allocation Details'!$A$18:$L$217, MATCH("A &amp; G ID", 'E4 TB Allocation Details'!$A$18:$L$18, 0),FALSE), 'E2 Allocators'!$B$15:$W$361, MATCH(BA$17, 'E2 Allocators'!$B$15:$W$15, 0),FALSE))</f>
        <v>5.7708759913127378E-2</v>
      </c>
      <c r="BB657" s="1256">
        <f>IF(ISERROR(VLOOKUP(VLOOKUP($A657, 'E4 TB Allocation Details'!$A$18:$L$217, MATCH("A &amp; G ID", 'E4 TB Allocation Details'!$A$18:$L$18, 0),FALSE), 'E2 Allocators'!$B$15:$W$361, MATCH(BB$17, 'E2 Allocators'!$B$15:$W$15, 0),FALSE)), 0, VLOOKUP(VLOOKUP($A657, 'E4 TB Allocation Details'!$A$18:$L$217, MATCH("A &amp; G ID", 'E4 TB Allocation Details'!$A$18:$L$18, 0),FALSE), 'E2 Allocators'!$B$15:$W$361, MATCH(BB$17, 'E2 Allocators'!$B$15:$W$15, 0),FALSE))</f>
        <v>7.5666806777500456E-2</v>
      </c>
      <c r="BC657" s="1256">
        <f>IF(ISERROR(VLOOKUP(VLOOKUP($A657, 'E4 TB Allocation Details'!$A$18:$L$217, MATCH("A &amp; G ID", 'E4 TB Allocation Details'!$A$18:$L$18, 0),FALSE), 'E2 Allocators'!$B$15:$W$361, MATCH(BC$17, 'E2 Allocators'!$B$15:$W$15, 0),FALSE)), 0, VLOOKUP(VLOOKUP($A657, 'E4 TB Allocation Details'!$A$18:$L$217, MATCH("A &amp; G ID", 'E4 TB Allocation Details'!$A$18:$L$18, 0),FALSE), 'E2 Allocators'!$B$15:$W$361, MATCH(BC$17, 'E2 Allocators'!$B$15:$W$15, 0),FALSE))</f>
        <v>5.0486820291900263E-2</v>
      </c>
      <c r="BD657" s="1256">
        <f>IF(ISERROR(VLOOKUP(VLOOKUP($A657, 'E4 TB Allocation Details'!$A$18:$L$217, MATCH("A &amp; G ID", 'E4 TB Allocation Details'!$A$18:$L$18, 0),FALSE), 'E2 Allocators'!$B$15:$W$361, MATCH(BD$17, 'E2 Allocators'!$B$15:$W$15, 0),FALSE)), 0, VLOOKUP(VLOOKUP($A657, 'E4 TB Allocation Details'!$A$18:$L$217, MATCH("A &amp; G ID", 'E4 TB Allocation Details'!$A$18:$L$18, 0),FALSE), 'E2 Allocators'!$B$15:$W$361, MATCH(BD$17, 'E2 Allocators'!$B$15:$W$15, 0),FALSE))</f>
        <v>3.1898943092310123E-3</v>
      </c>
      <c r="BE657" s="1256">
        <f>IF(ISERROR(VLOOKUP(VLOOKUP($A657, 'E4 TB Allocation Details'!$A$18:$L$217, MATCH("A &amp; G ID", 'E4 TB Allocation Details'!$A$18:$L$18, 0),FALSE), 'E2 Allocators'!$B$15:$W$361, MATCH(BE$17, 'E2 Allocators'!$B$15:$W$15, 0),FALSE)), 0, VLOOKUP(VLOOKUP($A657, 'E4 TB Allocation Details'!$A$18:$L$217, MATCH("A &amp; G ID", 'E4 TB Allocation Details'!$A$18:$L$18, 0),FALSE), 'E2 Allocators'!$B$15:$W$361, MATCH(BE$17, 'E2 Allocators'!$B$15:$W$15, 0),FALSE))</f>
        <v>2.7504789611546379E-3</v>
      </c>
      <c r="BF657" s="1256">
        <f>IF(ISERROR(VLOOKUP(VLOOKUP($A657, 'E4 TB Allocation Details'!$A$18:$L$217, MATCH("A &amp; G ID", 'E4 TB Allocation Details'!$A$18:$L$18, 0),FALSE), 'E2 Allocators'!$B$15:$W$361, MATCH(BF$17, 'E2 Allocators'!$B$15:$W$15, 0),FALSE)), 0, VLOOKUP(VLOOKUP($A657, 'E4 TB Allocation Details'!$A$18:$L$217, MATCH("A &amp; G ID", 'E4 TB Allocation Details'!$A$18:$L$18, 0),FALSE), 'E2 Allocators'!$B$15:$W$361, MATCH(BF$17, 'E2 Allocators'!$B$15:$W$15, 0),FALSE))</f>
        <v>0</v>
      </c>
      <c r="BG657" s="1256">
        <f>IF(ISERROR(VLOOKUP(VLOOKUP($A657, 'E4 TB Allocation Details'!$A$18:$L$217, MATCH("A &amp; G ID", 'E4 TB Allocation Details'!$A$18:$L$18, 0),FALSE), 'E2 Allocators'!$B$15:$W$361, MATCH(BG$17, 'E2 Allocators'!$B$15:$W$15, 0),FALSE)), 0, VLOOKUP(VLOOKUP($A657, 'E4 TB Allocation Details'!$A$18:$L$217, MATCH("A &amp; G ID", 'E4 TB Allocation Details'!$A$18:$L$18, 0),FALSE), 'E2 Allocators'!$B$15:$W$361, MATCH(BG$17, 'E2 Allocators'!$B$15:$W$15, 0),FALSE))</f>
        <v>0</v>
      </c>
      <c r="BH657" s="1256">
        <f>IF(ISERROR(VLOOKUP(VLOOKUP($A657, 'E4 TB Allocation Details'!$A$18:$L$217, MATCH("A &amp; G ID", 'E4 TB Allocation Details'!$A$18:$L$18, 0),FALSE), 'E2 Allocators'!$B$15:$W$361, MATCH(BH$17, 'E2 Allocators'!$B$15:$W$15, 0),FALSE)), 0, VLOOKUP(VLOOKUP($A657, 'E4 TB Allocation Details'!$A$18:$L$217, MATCH("A &amp; G ID", 'E4 TB Allocation Details'!$A$18:$L$18, 0),FALSE), 'E2 Allocators'!$B$15:$W$361, MATCH(BH$17, 'E2 Allocators'!$B$15:$W$15, 0),FALSE))</f>
        <v>0</v>
      </c>
      <c r="BI657" s="1256">
        <f>IF(ISERROR(VLOOKUP(VLOOKUP($A657, 'E4 TB Allocation Details'!$A$18:$L$217, MATCH("A &amp; G ID", 'E4 TB Allocation Details'!$A$18:$L$18, 0),FALSE), 'E2 Allocators'!$B$15:$W$361, MATCH(BI$17, 'E2 Allocators'!$B$15:$W$15, 0),FALSE)), 0, VLOOKUP(VLOOKUP($A657, 'E4 TB Allocation Details'!$A$18:$L$217, MATCH("A &amp; G ID", 'E4 TB Allocation Details'!$A$18:$L$18, 0),FALSE), 'E2 Allocators'!$B$15:$W$361, MATCH(BI$17, 'E2 Allocators'!$B$15:$W$15, 0),FALSE))</f>
        <v>0</v>
      </c>
      <c r="BJ657" s="1256">
        <f>IF(ISERROR(VLOOKUP(VLOOKUP($A657, 'E4 TB Allocation Details'!$A$18:$L$217, MATCH("A &amp; G ID", 'E4 TB Allocation Details'!$A$18:$L$18, 0),FALSE), 'E2 Allocators'!$B$15:$W$361, MATCH(BJ$17, 'E2 Allocators'!$B$15:$W$15, 0),FALSE)), 0, VLOOKUP(VLOOKUP($A657, 'E4 TB Allocation Details'!$A$18:$L$217, MATCH("A &amp; G ID", 'E4 TB Allocation Details'!$A$18:$L$18, 0),FALSE), 'E2 Allocators'!$B$15:$W$361, MATCH(BJ$17, 'E2 Allocators'!$B$15:$W$15, 0),FALSE))</f>
        <v>0</v>
      </c>
      <c r="BK657" s="1256">
        <f>IF(ISERROR(VLOOKUP(VLOOKUP($A657, 'E4 TB Allocation Details'!$A$18:$L$217, MATCH("A &amp; G ID", 'E4 TB Allocation Details'!$A$18:$L$18, 0),FALSE), 'E2 Allocators'!$B$15:$W$361, MATCH(BK$17, 'E2 Allocators'!$B$15:$W$15, 0),FALSE)), 0, VLOOKUP(VLOOKUP($A657, 'E4 TB Allocation Details'!$A$18:$L$217, MATCH("A &amp; G ID", 'E4 TB Allocation Details'!$A$18:$L$18, 0),FALSE), 'E2 Allocators'!$B$15:$W$361, MATCH(BK$17, 'E2 Allocators'!$B$15:$W$15, 0),FALSE))</f>
        <v>0</v>
      </c>
      <c r="BL657" s="1256">
        <f>IF(ISERROR(VLOOKUP(VLOOKUP($A657, 'E4 TB Allocation Details'!$A$18:$L$217, MATCH("A &amp; G ID", 'E4 TB Allocation Details'!$A$18:$L$18, 0),FALSE), 'E2 Allocators'!$B$15:$W$361, MATCH(BL$17, 'E2 Allocators'!$B$15:$W$15, 0),FALSE)), 0, VLOOKUP(VLOOKUP($A657, 'E4 TB Allocation Details'!$A$18:$L$217, MATCH("A &amp; G ID", 'E4 TB Allocation Details'!$A$18:$L$18, 0),FALSE), 'E2 Allocators'!$B$15:$W$361, MATCH(BL$17, 'E2 Allocators'!$B$15:$W$15, 0),FALSE))</f>
        <v>0</v>
      </c>
      <c r="BM657" s="1256">
        <f>IF(ISERROR(VLOOKUP(VLOOKUP($A657, 'E4 TB Allocation Details'!$A$18:$L$217, MATCH("A &amp; G ID", 'E4 TB Allocation Details'!$A$18:$L$18, 0),FALSE), 'E2 Allocators'!$B$15:$W$361, MATCH(BM$17, 'E2 Allocators'!$B$15:$W$15, 0),FALSE)), 0, VLOOKUP(VLOOKUP($A657, 'E4 TB Allocation Details'!$A$18:$L$217, MATCH("A &amp; G ID", 'E4 TB Allocation Details'!$A$18:$L$18, 0),FALSE), 'E2 Allocators'!$B$15:$W$361, MATCH(BM$17, 'E2 Allocators'!$B$15:$W$15, 0),FALSE))</f>
        <v>0</v>
      </c>
      <c r="BN657" s="1256">
        <f>IF(ISERROR(VLOOKUP(VLOOKUP($A657, 'E4 TB Allocation Details'!$A$18:$L$217, MATCH("A &amp; G ID", 'E4 TB Allocation Details'!$A$18:$L$18, 0),FALSE), 'E2 Allocators'!$B$15:$W$361, MATCH(BN$17, 'E2 Allocators'!$B$15:$W$15, 0),FALSE)), 0, VLOOKUP(VLOOKUP($A657, 'E4 TB Allocation Details'!$A$18:$L$217, MATCH("A &amp; G ID", 'E4 TB Allocation Details'!$A$18:$L$18, 0),FALSE), 'E2 Allocators'!$B$15:$W$361, MATCH(BN$17, 'E2 Allocators'!$B$15:$W$15, 0),FALSE))</f>
        <v>0</v>
      </c>
      <c r="BO657" s="1256">
        <f>IF(ISERROR(VLOOKUP(VLOOKUP($A657, 'E4 TB Allocation Details'!$A$18:$L$217, MATCH("A &amp; G ID", 'E4 TB Allocation Details'!$A$18:$L$18, 0),FALSE), 'E2 Allocators'!$B$15:$W$361, MATCH(BO$17, 'E2 Allocators'!$B$15:$W$15, 0),FALSE)), 0, VLOOKUP(VLOOKUP($A657, 'E4 TB Allocation Details'!$A$18:$L$217, MATCH("A &amp; G ID", 'E4 TB Allocation Details'!$A$18:$L$18, 0),FALSE), 'E2 Allocators'!$B$15:$W$361, MATCH(BO$17, 'E2 Allocators'!$B$15:$W$15, 0),FALSE))</f>
        <v>0</v>
      </c>
      <c r="BP657" s="1256">
        <f>IF(ISERROR(VLOOKUP(VLOOKUP($A657, 'E4 TB Allocation Details'!$A$18:$L$217, MATCH("A &amp; G ID", 'E4 TB Allocation Details'!$A$18:$L$18, 0),FALSE), 'E2 Allocators'!$B$15:$W$361, MATCH(BP$17, 'E2 Allocators'!$B$15:$W$15, 0),FALSE)), 0, VLOOKUP(VLOOKUP($A657, 'E4 TB Allocation Details'!$A$18:$L$217, MATCH("A &amp; G ID", 'E4 TB Allocation Details'!$A$18:$L$18, 0),FALSE), 'E2 Allocators'!$B$15:$W$361, MATCH(BP$17, 'E2 Allocators'!$B$15:$W$15, 0),FALSE))</f>
        <v>0</v>
      </c>
      <c r="BQ657" s="1260">
        <f t="shared" si="966"/>
        <v>0.99999999999999989</v>
      </c>
    </row>
    <row r="658" spans="1:69" s="234" customFormat="1" ht="13.5" thickBot="1" x14ac:dyDescent="0.25">
      <c r="A658" s="1267">
        <v>2010</v>
      </c>
      <c r="B658" s="1254" t="s">
        <v>1130</v>
      </c>
      <c r="C658" s="1255">
        <v>1</v>
      </c>
      <c r="D658" s="1259"/>
      <c r="E658" s="1259"/>
      <c r="F658" s="1259"/>
      <c r="G658" s="1259"/>
      <c r="H658" s="1259"/>
      <c r="I658" s="1259"/>
      <c r="J658" s="1259"/>
      <c r="K658" s="1259"/>
      <c r="L658" s="1259"/>
      <c r="M658" s="1259"/>
      <c r="N658" s="1259"/>
      <c r="O658" s="1259"/>
      <c r="P658" s="1259"/>
      <c r="Q658" s="1259"/>
      <c r="R658" s="1259"/>
      <c r="S658" s="1259"/>
      <c r="T658" s="1259"/>
      <c r="U658" s="1259"/>
      <c r="V658" s="1259"/>
      <c r="W658" s="1259"/>
      <c r="X658" s="1259"/>
      <c r="Y658" s="1259"/>
      <c r="Z658" s="1259"/>
      <c r="AA658" s="1259"/>
      <c r="AB658" s="1259"/>
      <c r="AC658" s="1259"/>
      <c r="AD658" s="1259"/>
      <c r="AE658" s="1259"/>
      <c r="AF658" s="1259"/>
      <c r="AG658" s="1259"/>
      <c r="AH658" s="1259"/>
      <c r="AI658" s="1259"/>
      <c r="AJ658" s="1259"/>
      <c r="AK658" s="1259"/>
      <c r="AL658" s="1259"/>
      <c r="AM658" s="1259"/>
      <c r="AN658" s="1259"/>
      <c r="AO658" s="1259"/>
      <c r="AP658" s="1259"/>
      <c r="AQ658" s="1259"/>
      <c r="AR658" s="1259"/>
      <c r="AS658" s="1259"/>
      <c r="AT658" s="1259"/>
      <c r="AU658" s="1259"/>
      <c r="AV658" s="1259"/>
      <c r="AW658" s="1256">
        <f>IF(ISERROR(VLOOKUP(VLOOKUP($A658, 'E4 TB Allocation Details'!$A$18:$L$217, MATCH("A &amp; G ID", 'E4 TB Allocation Details'!$A$18:$L$18, 0),FALSE), 'E2 Allocators'!$B$15:$W$361, MATCH(AW$17, 'E2 Allocators'!$B$15:$W$15, 0),FALSE)), 0, VLOOKUP(VLOOKUP($A658, 'E4 TB Allocation Details'!$A$18:$L$217, MATCH("A &amp; G ID", 'E4 TB Allocation Details'!$A$18:$L$18, 0),FALSE), 'E2 Allocators'!$B$15:$W$361, MATCH(AW$17, 'E2 Allocators'!$B$15:$W$15, 0),FALSE))</f>
        <v>0.52110184498815493</v>
      </c>
      <c r="AX658" s="1256">
        <f>IF(ISERROR(VLOOKUP(VLOOKUP($A658, 'E4 TB Allocation Details'!$A$18:$L$217, MATCH("A &amp; G ID", 'E4 TB Allocation Details'!$A$18:$L$18, 0),FALSE), 'E2 Allocators'!$B$15:$W$361, MATCH(AX$17, 'E2 Allocators'!$B$15:$W$15, 0),FALSE)), 0, VLOOKUP(VLOOKUP($A658, 'E4 TB Allocation Details'!$A$18:$L$217, MATCH("A &amp; G ID", 'E4 TB Allocation Details'!$A$18:$L$18, 0),FALSE), 'E2 Allocators'!$B$15:$W$361, MATCH(AX$17, 'E2 Allocators'!$B$15:$W$15, 0),FALSE))</f>
        <v>0.1313409461504895</v>
      </c>
      <c r="AY658" s="1256">
        <f>IF(ISERROR(VLOOKUP(VLOOKUP($A658, 'E4 TB Allocation Details'!$A$18:$L$217, MATCH("A &amp; G ID", 'E4 TB Allocation Details'!$A$18:$L$18, 0),FALSE), 'E2 Allocators'!$B$15:$W$361, MATCH(AY$17, 'E2 Allocators'!$B$15:$W$15, 0),FALSE)), 0, VLOOKUP(VLOOKUP($A658, 'E4 TB Allocation Details'!$A$18:$L$217, MATCH("A &amp; G ID", 'E4 TB Allocation Details'!$A$18:$L$18, 0),FALSE), 'E2 Allocators'!$B$15:$W$361, MATCH(AY$17, 'E2 Allocators'!$B$15:$W$15, 0),FALSE))</f>
        <v>0.15775444860844171</v>
      </c>
      <c r="AZ658" s="1256">
        <f>IF(ISERROR(VLOOKUP(VLOOKUP($A658, 'E4 TB Allocation Details'!$A$18:$L$217, MATCH("A &amp; G ID", 'E4 TB Allocation Details'!$A$18:$L$18, 0),FALSE), 'E2 Allocators'!$B$15:$W$361, MATCH(AZ$17, 'E2 Allocators'!$B$15:$W$15, 0),FALSE)), 0, VLOOKUP(VLOOKUP($A658, 'E4 TB Allocation Details'!$A$18:$L$217, MATCH("A &amp; G ID", 'E4 TB Allocation Details'!$A$18:$L$18, 0),FALSE), 'E2 Allocators'!$B$15:$W$361, MATCH(AZ$17, 'E2 Allocators'!$B$15:$W$15, 0),FALSE))</f>
        <v>0</v>
      </c>
      <c r="BA658" s="1256">
        <f>IF(ISERROR(VLOOKUP(VLOOKUP($A658, 'E4 TB Allocation Details'!$A$18:$L$217, MATCH("A &amp; G ID", 'E4 TB Allocation Details'!$A$18:$L$18, 0),FALSE), 'E2 Allocators'!$B$15:$W$361, MATCH(BA$17, 'E2 Allocators'!$B$15:$W$15, 0),FALSE)), 0, VLOOKUP(VLOOKUP($A658, 'E4 TB Allocation Details'!$A$18:$L$217, MATCH("A &amp; G ID", 'E4 TB Allocation Details'!$A$18:$L$18, 0),FALSE), 'E2 Allocators'!$B$15:$W$361, MATCH(BA$17, 'E2 Allocators'!$B$15:$W$15, 0),FALSE))</f>
        <v>5.7708759913127378E-2</v>
      </c>
      <c r="BB658" s="1256">
        <f>IF(ISERROR(VLOOKUP(VLOOKUP($A658, 'E4 TB Allocation Details'!$A$18:$L$217, MATCH("A &amp; G ID", 'E4 TB Allocation Details'!$A$18:$L$18, 0),FALSE), 'E2 Allocators'!$B$15:$W$361, MATCH(BB$17, 'E2 Allocators'!$B$15:$W$15, 0),FALSE)), 0, VLOOKUP(VLOOKUP($A658, 'E4 TB Allocation Details'!$A$18:$L$217, MATCH("A &amp; G ID", 'E4 TB Allocation Details'!$A$18:$L$18, 0),FALSE), 'E2 Allocators'!$B$15:$W$361, MATCH(BB$17, 'E2 Allocators'!$B$15:$W$15, 0),FALSE))</f>
        <v>7.5666806777500456E-2</v>
      </c>
      <c r="BC658" s="1256">
        <f>IF(ISERROR(VLOOKUP(VLOOKUP($A658, 'E4 TB Allocation Details'!$A$18:$L$217, MATCH("A &amp; G ID", 'E4 TB Allocation Details'!$A$18:$L$18, 0),FALSE), 'E2 Allocators'!$B$15:$W$361, MATCH(BC$17, 'E2 Allocators'!$B$15:$W$15, 0),FALSE)), 0, VLOOKUP(VLOOKUP($A658, 'E4 TB Allocation Details'!$A$18:$L$217, MATCH("A &amp; G ID", 'E4 TB Allocation Details'!$A$18:$L$18, 0),FALSE), 'E2 Allocators'!$B$15:$W$361, MATCH(BC$17, 'E2 Allocators'!$B$15:$W$15, 0),FALSE))</f>
        <v>5.0486820291900263E-2</v>
      </c>
      <c r="BD658" s="1256">
        <f>IF(ISERROR(VLOOKUP(VLOOKUP($A658, 'E4 TB Allocation Details'!$A$18:$L$217, MATCH("A &amp; G ID", 'E4 TB Allocation Details'!$A$18:$L$18, 0),FALSE), 'E2 Allocators'!$B$15:$W$361, MATCH(BD$17, 'E2 Allocators'!$B$15:$W$15, 0),FALSE)), 0, VLOOKUP(VLOOKUP($A658, 'E4 TB Allocation Details'!$A$18:$L$217, MATCH("A &amp; G ID", 'E4 TB Allocation Details'!$A$18:$L$18, 0),FALSE), 'E2 Allocators'!$B$15:$W$361, MATCH(BD$17, 'E2 Allocators'!$B$15:$W$15, 0),FALSE))</f>
        <v>3.1898943092310123E-3</v>
      </c>
      <c r="BE658" s="1256">
        <f>IF(ISERROR(VLOOKUP(VLOOKUP($A658, 'E4 TB Allocation Details'!$A$18:$L$217, MATCH("A &amp; G ID", 'E4 TB Allocation Details'!$A$18:$L$18, 0),FALSE), 'E2 Allocators'!$B$15:$W$361, MATCH(BE$17, 'E2 Allocators'!$B$15:$W$15, 0),FALSE)), 0, VLOOKUP(VLOOKUP($A658, 'E4 TB Allocation Details'!$A$18:$L$217, MATCH("A &amp; G ID", 'E4 TB Allocation Details'!$A$18:$L$18, 0),FALSE), 'E2 Allocators'!$B$15:$W$361, MATCH(BE$17, 'E2 Allocators'!$B$15:$W$15, 0),FALSE))</f>
        <v>2.7504789611546379E-3</v>
      </c>
      <c r="BF658" s="1256">
        <f>IF(ISERROR(VLOOKUP(VLOOKUP($A658, 'E4 TB Allocation Details'!$A$18:$L$217, MATCH("A &amp; G ID", 'E4 TB Allocation Details'!$A$18:$L$18, 0),FALSE), 'E2 Allocators'!$B$15:$W$361, MATCH(BF$17, 'E2 Allocators'!$B$15:$W$15, 0),FALSE)), 0, VLOOKUP(VLOOKUP($A658, 'E4 TB Allocation Details'!$A$18:$L$217, MATCH("A &amp; G ID", 'E4 TB Allocation Details'!$A$18:$L$18, 0),FALSE), 'E2 Allocators'!$B$15:$W$361, MATCH(BF$17, 'E2 Allocators'!$B$15:$W$15, 0),FALSE))</f>
        <v>0</v>
      </c>
      <c r="BG658" s="1256">
        <f>IF(ISERROR(VLOOKUP(VLOOKUP($A658, 'E4 TB Allocation Details'!$A$18:$L$217, MATCH("A &amp; G ID", 'E4 TB Allocation Details'!$A$18:$L$18, 0),FALSE), 'E2 Allocators'!$B$15:$W$361, MATCH(BG$17, 'E2 Allocators'!$B$15:$W$15, 0),FALSE)), 0, VLOOKUP(VLOOKUP($A658, 'E4 TB Allocation Details'!$A$18:$L$217, MATCH("A &amp; G ID", 'E4 TB Allocation Details'!$A$18:$L$18, 0),FALSE), 'E2 Allocators'!$B$15:$W$361, MATCH(BG$17, 'E2 Allocators'!$B$15:$W$15, 0),FALSE))</f>
        <v>0</v>
      </c>
      <c r="BH658" s="1256">
        <f>IF(ISERROR(VLOOKUP(VLOOKUP($A658, 'E4 TB Allocation Details'!$A$18:$L$217, MATCH("A &amp; G ID", 'E4 TB Allocation Details'!$A$18:$L$18, 0),FALSE), 'E2 Allocators'!$B$15:$W$361, MATCH(BH$17, 'E2 Allocators'!$B$15:$W$15, 0),FALSE)), 0, VLOOKUP(VLOOKUP($A658, 'E4 TB Allocation Details'!$A$18:$L$217, MATCH("A &amp; G ID", 'E4 TB Allocation Details'!$A$18:$L$18, 0),FALSE), 'E2 Allocators'!$B$15:$W$361, MATCH(BH$17, 'E2 Allocators'!$B$15:$W$15, 0),FALSE))</f>
        <v>0</v>
      </c>
      <c r="BI658" s="1256">
        <f>IF(ISERROR(VLOOKUP(VLOOKUP($A658, 'E4 TB Allocation Details'!$A$18:$L$217, MATCH("A &amp; G ID", 'E4 TB Allocation Details'!$A$18:$L$18, 0),FALSE), 'E2 Allocators'!$B$15:$W$361, MATCH(BI$17, 'E2 Allocators'!$B$15:$W$15, 0),FALSE)), 0, VLOOKUP(VLOOKUP($A658, 'E4 TB Allocation Details'!$A$18:$L$217, MATCH("A &amp; G ID", 'E4 TB Allocation Details'!$A$18:$L$18, 0),FALSE), 'E2 Allocators'!$B$15:$W$361, MATCH(BI$17, 'E2 Allocators'!$B$15:$W$15, 0),FALSE))</f>
        <v>0</v>
      </c>
      <c r="BJ658" s="1256">
        <f>IF(ISERROR(VLOOKUP(VLOOKUP($A658, 'E4 TB Allocation Details'!$A$18:$L$217, MATCH("A &amp; G ID", 'E4 TB Allocation Details'!$A$18:$L$18, 0),FALSE), 'E2 Allocators'!$B$15:$W$361, MATCH(BJ$17, 'E2 Allocators'!$B$15:$W$15, 0),FALSE)), 0, VLOOKUP(VLOOKUP($A658, 'E4 TB Allocation Details'!$A$18:$L$217, MATCH("A &amp; G ID", 'E4 TB Allocation Details'!$A$18:$L$18, 0),FALSE), 'E2 Allocators'!$B$15:$W$361, MATCH(BJ$17, 'E2 Allocators'!$B$15:$W$15, 0),FALSE))</f>
        <v>0</v>
      </c>
      <c r="BK658" s="1256">
        <f>IF(ISERROR(VLOOKUP(VLOOKUP($A658, 'E4 TB Allocation Details'!$A$18:$L$217, MATCH("A &amp; G ID", 'E4 TB Allocation Details'!$A$18:$L$18, 0),FALSE), 'E2 Allocators'!$B$15:$W$361, MATCH(BK$17, 'E2 Allocators'!$B$15:$W$15, 0),FALSE)), 0, VLOOKUP(VLOOKUP($A658, 'E4 TB Allocation Details'!$A$18:$L$217, MATCH("A &amp; G ID", 'E4 TB Allocation Details'!$A$18:$L$18, 0),FALSE), 'E2 Allocators'!$B$15:$W$361, MATCH(BK$17, 'E2 Allocators'!$B$15:$W$15, 0),FALSE))</f>
        <v>0</v>
      </c>
      <c r="BL658" s="1256">
        <f>IF(ISERROR(VLOOKUP(VLOOKUP($A658, 'E4 TB Allocation Details'!$A$18:$L$217, MATCH("A &amp; G ID", 'E4 TB Allocation Details'!$A$18:$L$18, 0),FALSE), 'E2 Allocators'!$B$15:$W$361, MATCH(BL$17, 'E2 Allocators'!$B$15:$W$15, 0),FALSE)), 0, VLOOKUP(VLOOKUP($A658, 'E4 TB Allocation Details'!$A$18:$L$217, MATCH("A &amp; G ID", 'E4 TB Allocation Details'!$A$18:$L$18, 0),FALSE), 'E2 Allocators'!$B$15:$W$361, MATCH(BL$17, 'E2 Allocators'!$B$15:$W$15, 0),FALSE))</f>
        <v>0</v>
      </c>
      <c r="BM658" s="1256">
        <f>IF(ISERROR(VLOOKUP(VLOOKUP($A658, 'E4 TB Allocation Details'!$A$18:$L$217, MATCH("A &amp; G ID", 'E4 TB Allocation Details'!$A$18:$L$18, 0),FALSE), 'E2 Allocators'!$B$15:$W$361, MATCH(BM$17, 'E2 Allocators'!$B$15:$W$15, 0),FALSE)), 0, VLOOKUP(VLOOKUP($A658, 'E4 TB Allocation Details'!$A$18:$L$217, MATCH("A &amp; G ID", 'E4 TB Allocation Details'!$A$18:$L$18, 0),FALSE), 'E2 Allocators'!$B$15:$W$361, MATCH(BM$17, 'E2 Allocators'!$B$15:$W$15, 0),FALSE))</f>
        <v>0</v>
      </c>
      <c r="BN658" s="1256">
        <f>IF(ISERROR(VLOOKUP(VLOOKUP($A658, 'E4 TB Allocation Details'!$A$18:$L$217, MATCH("A &amp; G ID", 'E4 TB Allocation Details'!$A$18:$L$18, 0),FALSE), 'E2 Allocators'!$B$15:$W$361, MATCH(BN$17, 'E2 Allocators'!$B$15:$W$15, 0),FALSE)), 0, VLOOKUP(VLOOKUP($A658, 'E4 TB Allocation Details'!$A$18:$L$217, MATCH("A &amp; G ID", 'E4 TB Allocation Details'!$A$18:$L$18, 0),FALSE), 'E2 Allocators'!$B$15:$W$361, MATCH(BN$17, 'E2 Allocators'!$B$15:$W$15, 0),FALSE))</f>
        <v>0</v>
      </c>
      <c r="BO658" s="1256">
        <f>IF(ISERROR(VLOOKUP(VLOOKUP($A658, 'E4 TB Allocation Details'!$A$18:$L$217, MATCH("A &amp; G ID", 'E4 TB Allocation Details'!$A$18:$L$18, 0),FALSE), 'E2 Allocators'!$B$15:$W$361, MATCH(BO$17, 'E2 Allocators'!$B$15:$W$15, 0),FALSE)), 0, VLOOKUP(VLOOKUP($A658, 'E4 TB Allocation Details'!$A$18:$L$217, MATCH("A &amp; G ID", 'E4 TB Allocation Details'!$A$18:$L$18, 0),FALSE), 'E2 Allocators'!$B$15:$W$361, MATCH(BO$17, 'E2 Allocators'!$B$15:$W$15, 0),FALSE))</f>
        <v>0</v>
      </c>
      <c r="BP658" s="1256">
        <f>IF(ISERROR(VLOOKUP(VLOOKUP($A658, 'E4 TB Allocation Details'!$A$18:$L$217, MATCH("A &amp; G ID", 'E4 TB Allocation Details'!$A$18:$L$18, 0),FALSE), 'E2 Allocators'!$B$15:$W$361, MATCH(BP$17, 'E2 Allocators'!$B$15:$W$15, 0),FALSE)), 0, VLOOKUP(VLOOKUP($A658, 'E4 TB Allocation Details'!$A$18:$L$217, MATCH("A &amp; G ID", 'E4 TB Allocation Details'!$A$18:$L$18, 0),FALSE), 'E2 Allocators'!$B$15:$W$361, MATCH(BP$17, 'E2 Allocators'!$B$15:$W$15, 0),FALSE))</f>
        <v>0</v>
      </c>
      <c r="BQ658" s="1268">
        <f t="shared" si="966"/>
        <v>0.99999999999999989</v>
      </c>
    </row>
    <row r="659" spans="1:69" s="360" customFormat="1" ht="12.75" x14ac:dyDescent="0.2">
      <c r="A659" s="1314"/>
      <c r="B659" s="469"/>
      <c r="C659" s="1315"/>
      <c r="D659" s="652"/>
      <c r="E659" s="652"/>
      <c r="F659" s="652"/>
      <c r="AV659" s="470"/>
      <c r="BQ659" s="470"/>
    </row>
    <row r="660" spans="1:69" s="1270" customFormat="1" ht="12.75" x14ac:dyDescent="0.2">
      <c r="A660" s="603"/>
      <c r="B660" s="1319"/>
      <c r="C660" s="1321"/>
      <c r="D660" s="1321"/>
      <c r="E660" s="1321"/>
      <c r="F660" s="1321"/>
      <c r="G660" s="1321"/>
      <c r="H660" s="1321"/>
      <c r="I660" s="1321"/>
      <c r="J660" s="1321"/>
      <c r="K660" s="1321"/>
      <c r="L660" s="1321"/>
      <c r="M660" s="1321"/>
      <c r="N660" s="1321"/>
      <c r="O660" s="1321"/>
      <c r="P660" s="1321"/>
      <c r="Q660" s="1321"/>
      <c r="R660" s="1321"/>
      <c r="S660" s="1321"/>
      <c r="T660" s="1321"/>
      <c r="U660" s="1321"/>
      <c r="V660" s="1321"/>
      <c r="W660" s="1321"/>
      <c r="X660" s="1321"/>
      <c r="Y660" s="1321"/>
      <c r="Z660" s="1321"/>
      <c r="AA660" s="1321"/>
      <c r="AB660" s="1321"/>
      <c r="AC660" s="1321"/>
      <c r="AD660" s="1321"/>
      <c r="AE660" s="1321"/>
      <c r="AF660" s="1321"/>
      <c r="AG660" s="1321"/>
      <c r="AH660" s="1321"/>
      <c r="AI660" s="1321"/>
      <c r="AJ660" s="1321"/>
      <c r="AK660" s="1321"/>
      <c r="AL660" s="1321"/>
      <c r="AM660" s="1321"/>
      <c r="AN660" s="1321"/>
      <c r="AO660" s="1321"/>
      <c r="AP660" s="1321"/>
      <c r="AQ660" s="1321"/>
      <c r="AR660" s="1321"/>
      <c r="AS660" s="1321"/>
      <c r="AT660" s="1321"/>
      <c r="AU660" s="1321"/>
      <c r="AV660" s="1321"/>
      <c r="AW660" s="1321"/>
      <c r="AX660" s="1321"/>
      <c r="AY660" s="1321"/>
      <c r="AZ660" s="1321"/>
      <c r="BA660" s="1321"/>
      <c r="BB660" s="1321"/>
      <c r="BC660" s="1321"/>
      <c r="BD660" s="1321"/>
      <c r="BE660" s="1321"/>
      <c r="BF660" s="1321"/>
      <c r="BG660" s="1321"/>
      <c r="BH660" s="1321"/>
      <c r="BI660" s="1321"/>
      <c r="BJ660" s="1321"/>
      <c r="BK660" s="1321"/>
      <c r="BL660" s="1321"/>
      <c r="BM660" s="1321"/>
      <c r="BN660" s="1321"/>
      <c r="BO660" s="1321"/>
      <c r="BP660" s="1321"/>
      <c r="BQ660" s="1321"/>
    </row>
    <row r="661" spans="1:69" s="360" customFormat="1" ht="12.75" x14ac:dyDescent="0.2">
      <c r="A661" s="1314"/>
      <c r="B661" s="469"/>
      <c r="C661" s="1315"/>
      <c r="D661" s="652"/>
      <c r="E661" s="652"/>
      <c r="F661" s="652"/>
      <c r="AV661" s="470"/>
      <c r="BQ661" s="470"/>
    </row>
    <row r="662" spans="1:69" s="1270" customFormat="1" ht="12.75" x14ac:dyDescent="0.2">
      <c r="A662" s="603"/>
      <c r="B662" s="1322"/>
      <c r="C662" s="1323"/>
      <c r="D662" s="1137"/>
      <c r="E662" s="1137"/>
      <c r="F662" s="1137"/>
      <c r="G662" s="599"/>
      <c r="H662" s="599"/>
      <c r="I662" s="599"/>
      <c r="J662" s="599"/>
      <c r="K662" s="599"/>
      <c r="L662" s="599"/>
      <c r="M662" s="599"/>
      <c r="N662" s="599"/>
      <c r="O662" s="599"/>
      <c r="P662" s="599"/>
      <c r="Q662" s="599"/>
      <c r="R662" s="599"/>
      <c r="S662" s="599"/>
      <c r="T662" s="599"/>
      <c r="U662" s="599"/>
      <c r="V662" s="599"/>
      <c r="W662" s="599"/>
      <c r="X662" s="599"/>
      <c r="Y662" s="599"/>
      <c r="Z662" s="599"/>
      <c r="AA662" s="599"/>
      <c r="AV662" s="605"/>
      <c r="BQ662" s="605"/>
    </row>
    <row r="663" spans="1:69" s="360" customFormat="1" ht="12.75" x14ac:dyDescent="0.2">
      <c r="A663" s="1314"/>
      <c r="B663" s="469"/>
      <c r="C663" s="1315"/>
      <c r="D663" s="652"/>
      <c r="E663" s="652"/>
      <c r="F663" s="652"/>
      <c r="AV663" s="470"/>
      <c r="BQ663" s="470"/>
    </row>
    <row r="664" spans="1:69" s="360" customFormat="1" ht="12.75" x14ac:dyDescent="0.2">
      <c r="A664" s="1314"/>
      <c r="B664" s="469"/>
      <c r="C664" s="1315"/>
      <c r="D664" s="652"/>
      <c r="E664" s="652"/>
      <c r="F664" s="652"/>
      <c r="AV664" s="470"/>
      <c r="BQ664" s="470"/>
    </row>
    <row r="665" spans="1:69" s="360" customFormat="1" ht="12.75" x14ac:dyDescent="0.2">
      <c r="A665" s="1314"/>
      <c r="B665" s="469"/>
      <c r="C665" s="1315"/>
      <c r="D665" s="652"/>
      <c r="E665" s="652"/>
      <c r="F665" s="652"/>
      <c r="AV665" s="470"/>
      <c r="BQ665" s="470"/>
    </row>
    <row r="666" spans="1:69" s="360" customFormat="1" ht="12.75" x14ac:dyDescent="0.2">
      <c r="A666" s="1314"/>
      <c r="B666" s="469"/>
      <c r="C666" s="1315"/>
      <c r="D666" s="652"/>
      <c r="E666" s="652"/>
      <c r="F666" s="652"/>
      <c r="AV666" s="470"/>
      <c r="BQ666" s="470"/>
    </row>
    <row r="667" spans="1:69" s="360" customFormat="1" ht="12.75" x14ac:dyDescent="0.2">
      <c r="A667" s="1314"/>
      <c r="B667" s="469"/>
      <c r="C667" s="1315"/>
      <c r="D667" s="652"/>
      <c r="E667" s="652"/>
      <c r="F667" s="652"/>
      <c r="AV667" s="470"/>
      <c r="BQ667" s="470"/>
    </row>
    <row r="668" spans="1:69" s="360" customFormat="1" ht="12.75" x14ac:dyDescent="0.2">
      <c r="A668" s="1314"/>
      <c r="B668" s="469"/>
      <c r="C668" s="1315"/>
      <c r="D668" s="652"/>
      <c r="E668" s="652"/>
      <c r="F668" s="652"/>
      <c r="AV668" s="470"/>
      <c r="BQ668" s="470"/>
    </row>
    <row r="669" spans="1:69" s="360" customFormat="1" ht="12.75" x14ac:dyDescent="0.2">
      <c r="A669" s="1314"/>
      <c r="B669" s="469"/>
      <c r="C669" s="1315"/>
      <c r="D669" s="652"/>
      <c r="E669" s="652"/>
      <c r="F669" s="652"/>
      <c r="AV669" s="470"/>
      <c r="BQ669" s="470"/>
    </row>
    <row r="670" spans="1:69" s="360" customFormat="1" ht="12.75" x14ac:dyDescent="0.2">
      <c r="A670" s="1314"/>
      <c r="B670" s="469"/>
      <c r="C670" s="1315"/>
      <c r="D670" s="652"/>
      <c r="E670" s="652"/>
      <c r="F670" s="652"/>
      <c r="AV670" s="470"/>
      <c r="BQ670" s="470"/>
    </row>
    <row r="671" spans="1:69" s="360" customFormat="1" ht="12.75" x14ac:dyDescent="0.2">
      <c r="A671" s="1314"/>
      <c r="B671" s="469"/>
      <c r="C671" s="1315"/>
      <c r="D671" s="652"/>
      <c r="E671" s="652"/>
      <c r="F671" s="652"/>
      <c r="AV671" s="470"/>
      <c r="BQ671" s="470"/>
    </row>
    <row r="672" spans="1:69" s="360" customFormat="1" ht="12.75" x14ac:dyDescent="0.2">
      <c r="A672" s="1314"/>
      <c r="B672" s="469"/>
      <c r="C672" s="1315"/>
      <c r="D672" s="652"/>
      <c r="E672" s="652"/>
      <c r="F672" s="652"/>
      <c r="AV672" s="470"/>
      <c r="BQ672" s="470"/>
    </row>
    <row r="673" spans="1:69" s="360" customFormat="1" ht="12.75" x14ac:dyDescent="0.2">
      <c r="A673" s="1314"/>
      <c r="B673" s="469"/>
      <c r="C673" s="1315"/>
      <c r="D673" s="652"/>
      <c r="E673" s="652"/>
      <c r="F673" s="652"/>
      <c r="AV673" s="470"/>
      <c r="BQ673" s="470"/>
    </row>
    <row r="674" spans="1:69" s="360" customFormat="1" ht="12.75" x14ac:dyDescent="0.2">
      <c r="A674" s="1314"/>
      <c r="B674" s="469"/>
      <c r="C674" s="1315"/>
      <c r="D674" s="652"/>
      <c r="E674" s="652"/>
      <c r="F674" s="652"/>
      <c r="AV674" s="470"/>
      <c r="BQ674" s="470"/>
    </row>
    <row r="675" spans="1:69" s="360" customFormat="1" ht="12.75" x14ac:dyDescent="0.2">
      <c r="A675" s="1314"/>
      <c r="B675" s="469"/>
      <c r="C675" s="1315"/>
      <c r="D675" s="652"/>
      <c r="E675" s="652"/>
      <c r="F675" s="652"/>
      <c r="AV675" s="470"/>
      <c r="BQ675" s="470"/>
    </row>
    <row r="676" spans="1:69" s="360" customFormat="1" ht="12.75" x14ac:dyDescent="0.2">
      <c r="A676" s="1314"/>
      <c r="B676" s="469"/>
      <c r="C676" s="1315"/>
      <c r="D676" s="652"/>
      <c r="E676" s="652"/>
      <c r="F676" s="652"/>
      <c r="AV676" s="470"/>
      <c r="BQ676" s="470"/>
    </row>
    <row r="677" spans="1:69" s="360" customFormat="1" ht="12.75" x14ac:dyDescent="0.2">
      <c r="A677" s="1314"/>
      <c r="B677" s="469"/>
      <c r="C677" s="1315"/>
      <c r="D677" s="652"/>
      <c r="E677" s="652"/>
      <c r="F677" s="652"/>
      <c r="AV677" s="470"/>
      <c r="BQ677" s="470"/>
    </row>
    <row r="678" spans="1:69" s="360" customFormat="1" ht="12.75" x14ac:dyDescent="0.2">
      <c r="A678" s="1314"/>
      <c r="B678" s="469"/>
      <c r="C678" s="1315"/>
      <c r="D678" s="652"/>
      <c r="E678" s="652"/>
      <c r="F678" s="652"/>
      <c r="AV678" s="470"/>
      <c r="BQ678" s="470"/>
    </row>
  </sheetData>
  <mergeCells count="4">
    <mergeCell ref="A1:F1"/>
    <mergeCell ref="A2:E2"/>
    <mergeCell ref="A3:E3"/>
    <mergeCell ref="A4:E4"/>
  </mergeCells>
  <phoneticPr fontId="0" type="noConversion"/>
  <conditionalFormatting sqref="G347:Q368 R132:AA151 R203:AA222 G273:Q293 G60:AA80 G131:Q151 G202:Q222 R274:AA293 R349:AA368 R570:AA589 R422:Z441 R496:AA515 G495:Q515 G569:Q589 G421:Q441 G597:AA658 G18:AA58 G89:AA129 G160:AA200 G231:AA271 G379:AA419 AA421:AA441 G453:AA493 G527:AA567 G305:AD345 AE305:AU344 AE345:AV345">
    <cfRule type="expression" dxfId="3" priority="1" stopIfTrue="1">
      <formula>ISERROR(R18)</formula>
    </cfRule>
  </conditionalFormatting>
  <conditionalFormatting sqref="R569:AA569 R495:AA495 R347:AA348 R421:Z421 R273:AA273 R202:AA202 R131:AA131">
    <cfRule type="expression" dxfId="2" priority="2" stopIfTrue="1">
      <formula>ISERROR(#REF!)</formula>
    </cfRule>
  </conditionalFormatting>
  <printOptions headings="1" gridLines="1"/>
  <pageMargins left="0" right="0" top="0" bottom="0" header="0" footer="0"/>
  <pageSetup scale="10" orientation="portrait" horizontalDpi="4294967294"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34"/>
  </sheetPr>
  <dimension ref="A1:O203"/>
  <sheetViews>
    <sheetView workbookViewId="0">
      <selection activeCell="J10" sqref="J10"/>
    </sheetView>
  </sheetViews>
  <sheetFormatPr defaultRowHeight="11.25" x14ac:dyDescent="0.2"/>
  <cols>
    <col min="1" max="1" width="11.140625" style="9" customWidth="1"/>
    <col min="2" max="2" width="35.140625" style="8" customWidth="1"/>
    <col min="3" max="4" width="13.42578125" style="9" customWidth="1"/>
    <col min="5" max="5" width="13.42578125" style="10" customWidth="1"/>
    <col min="6" max="16384" width="9.140625" style="9"/>
  </cols>
  <sheetData>
    <row r="1" spans="1:15" s="13" customFormat="1" ht="99.75" customHeight="1" x14ac:dyDescent="0.2">
      <c r="A1" s="2331"/>
      <c r="B1" s="2331"/>
      <c r="C1" s="2331"/>
      <c r="D1" s="2331"/>
      <c r="E1" s="2331"/>
      <c r="F1" s="2331"/>
    </row>
    <row r="2" spans="1:15" s="13" customFormat="1" ht="18.75" customHeight="1" x14ac:dyDescent="0.3">
      <c r="A2" s="2372"/>
      <c r="B2" s="2372"/>
      <c r="C2" s="2372"/>
      <c r="D2" s="2372"/>
      <c r="E2" s="2372"/>
    </row>
    <row r="3" spans="1:15" s="13" customFormat="1" ht="18.75" customHeight="1" x14ac:dyDescent="0.25">
      <c r="A3" s="2373"/>
      <c r="B3" s="2373"/>
      <c r="C3" s="2373"/>
      <c r="D3" s="2373"/>
      <c r="E3" s="2373"/>
      <c r="G3" s="14"/>
    </row>
    <row r="4" spans="1:15" s="13" customFormat="1" ht="18" x14ac:dyDescent="0.25">
      <c r="A4" s="2374"/>
      <c r="B4" s="2374"/>
      <c r="C4" s="2374"/>
      <c r="D4" s="2374"/>
      <c r="E4" s="2374"/>
    </row>
    <row r="5" spans="1:15" s="13" customFormat="1" ht="21" customHeight="1" x14ac:dyDescent="0.3">
      <c r="A5" s="330" t="str">
        <f>"Sheet E1 Categorization Worksheet  - "&amp;  'I2 LDC class'!$C$17</f>
        <v>Sheet E1 Categorization Worksheet  - Initial Submission</v>
      </c>
      <c r="B5" s="331"/>
      <c r="C5" s="557"/>
      <c r="D5" s="557"/>
      <c r="E5" s="332"/>
    </row>
    <row r="6" spans="1:15" s="13" customFormat="1" ht="6" customHeight="1" x14ac:dyDescent="0.2">
      <c r="A6" s="16"/>
      <c r="B6" s="16"/>
      <c r="C6" s="558"/>
      <c r="D6" s="558"/>
      <c r="E6" s="16"/>
      <c r="F6" s="16"/>
      <c r="G6" s="16"/>
      <c r="H6" s="16"/>
      <c r="I6" s="16"/>
      <c r="J6" s="16"/>
      <c r="K6" s="16"/>
      <c r="L6" s="16"/>
      <c r="M6" s="16"/>
      <c r="N6" s="16"/>
      <c r="O6" s="16"/>
    </row>
    <row r="7" spans="1:15" x14ac:dyDescent="0.2">
      <c r="A7" s="1369"/>
    </row>
    <row r="8" spans="1:15" x14ac:dyDescent="0.2">
      <c r="A8" s="1370"/>
    </row>
    <row r="9" spans="1:15" x14ac:dyDescent="0.2">
      <c r="A9" s="1371"/>
    </row>
    <row r="10" spans="1:15" x14ac:dyDescent="0.2">
      <c r="A10" s="1370"/>
    </row>
    <row r="11" spans="1:15" ht="2.25" customHeight="1" x14ac:dyDescent="0.2">
      <c r="A11" s="1371"/>
    </row>
    <row r="12" spans="1:15" ht="2.25" customHeight="1" x14ac:dyDescent="0.2">
      <c r="C12" s="1372"/>
    </row>
    <row r="13" spans="1:15" ht="2.25" customHeight="1" x14ac:dyDescent="0.2"/>
    <row r="14" spans="1:15" ht="2.25" customHeight="1" x14ac:dyDescent="0.2">
      <c r="A14" s="1373"/>
    </row>
    <row r="15" spans="1:15" x14ac:dyDescent="0.2">
      <c r="A15" s="1374"/>
      <c r="B15" s="1374"/>
      <c r="C15" s="1375"/>
      <c r="D15" s="1375"/>
      <c r="E15" s="1376"/>
    </row>
    <row r="16" spans="1:15" ht="15.75" x14ac:dyDescent="0.2">
      <c r="A16" s="1396" t="s">
        <v>844</v>
      </c>
      <c r="B16" s="1378"/>
      <c r="C16" s="1379"/>
      <c r="F16" s="1380"/>
    </row>
    <row r="17" spans="1:6" ht="12.75" x14ac:dyDescent="0.2">
      <c r="A17" s="1381"/>
      <c r="B17" s="1378"/>
      <c r="C17" s="1379"/>
      <c r="F17" s="1380"/>
    </row>
    <row r="18" spans="1:6" ht="12.75" x14ac:dyDescent="0.2">
      <c r="A18" s="1382" t="s">
        <v>846</v>
      </c>
      <c r="B18" s="1383" t="s">
        <v>808</v>
      </c>
      <c r="C18" s="1384" t="s">
        <v>845</v>
      </c>
      <c r="F18" s="1380"/>
    </row>
    <row r="19" spans="1:6" ht="37.5" customHeight="1" x14ac:dyDescent="0.2">
      <c r="A19" s="1385">
        <f>IF(ISERROR(B19/C19), "-", B19/C19)</f>
        <v>57.090682066489769</v>
      </c>
      <c r="B19" s="1386">
        <f>+'I6.2 Customer Data'!C21</f>
        <v>36578</v>
      </c>
      <c r="C19" s="1387">
        <f>'I5.1 Misc Data'!D15</f>
        <v>640.70000000000005</v>
      </c>
      <c r="F19" s="1388"/>
    </row>
    <row r="20" spans="1:6" ht="39" customHeight="1" x14ac:dyDescent="0.2">
      <c r="B20" s="1389"/>
      <c r="C20" s="1389"/>
      <c r="D20" s="1390"/>
      <c r="E20" s="9"/>
      <c r="F20" s="1388"/>
    </row>
    <row r="21" spans="1:6" ht="34.5" customHeight="1" x14ac:dyDescent="0.2">
      <c r="A21" s="1395" t="s">
        <v>852</v>
      </c>
      <c r="B21" s="9"/>
      <c r="D21" s="1389"/>
      <c r="E21" s="1393" t="s">
        <v>857</v>
      </c>
      <c r="F21" s="1390"/>
    </row>
    <row r="22" spans="1:6" ht="12.75" x14ac:dyDescent="0.2">
      <c r="A22" s="1377" t="s">
        <v>847</v>
      </c>
      <c r="B22" s="1391"/>
      <c r="C22" s="1392"/>
      <c r="D22" s="1377" t="s">
        <v>848</v>
      </c>
      <c r="E22" s="1394">
        <v>0.6</v>
      </c>
      <c r="F22" s="1423" t="s">
        <v>1332</v>
      </c>
    </row>
    <row r="23" spans="1:6" ht="12.75" x14ac:dyDescent="0.2">
      <c r="A23" s="1377" t="s">
        <v>849</v>
      </c>
      <c r="B23" s="1391"/>
      <c r="C23" s="1392"/>
      <c r="D23" s="1377" t="s">
        <v>858</v>
      </c>
      <c r="E23" s="1394">
        <v>0.4</v>
      </c>
      <c r="F23" s="1423" t="s">
        <v>1332</v>
      </c>
    </row>
    <row r="24" spans="1:6" ht="12.75" x14ac:dyDescent="0.2">
      <c r="A24" s="1377" t="s">
        <v>850</v>
      </c>
      <c r="B24" s="1391"/>
      <c r="C24" s="1392"/>
      <c r="D24" s="1377" t="s">
        <v>859</v>
      </c>
      <c r="E24" s="1394">
        <v>0.3</v>
      </c>
      <c r="F24" s="1423" t="s">
        <v>1652</v>
      </c>
    </row>
    <row r="25" spans="1:6" ht="12.75" x14ac:dyDescent="0.2">
      <c r="A25" s="1377" t="s">
        <v>850</v>
      </c>
      <c r="B25" s="1391"/>
      <c r="C25" s="1392"/>
      <c r="D25" s="1377" t="s">
        <v>859</v>
      </c>
      <c r="E25" s="1394">
        <v>0.35</v>
      </c>
      <c r="F25" s="1423" t="s">
        <v>1230</v>
      </c>
    </row>
    <row r="26" spans="1:6" x14ac:dyDescent="0.2">
      <c r="A26" s="1375"/>
      <c r="B26" s="1375"/>
      <c r="C26" s="1375"/>
      <c r="D26" s="1375"/>
      <c r="E26" s="1376"/>
    </row>
    <row r="27" spans="1:6" x14ac:dyDescent="0.2">
      <c r="A27" s="1375"/>
      <c r="B27" s="1375"/>
      <c r="C27" s="1375"/>
      <c r="D27" s="1375"/>
      <c r="E27" s="1376"/>
    </row>
    <row r="28" spans="1:6" x14ac:dyDescent="0.2">
      <c r="A28" s="325"/>
      <c r="B28" s="325"/>
      <c r="C28" s="325"/>
      <c r="D28" s="325"/>
      <c r="E28" s="1397"/>
    </row>
    <row r="29" spans="1:6" ht="15.75" x14ac:dyDescent="0.2">
      <c r="A29" s="1400" t="s">
        <v>843</v>
      </c>
      <c r="B29" s="1398"/>
      <c r="C29" s="1398"/>
      <c r="D29" s="1398"/>
      <c r="E29" s="1399"/>
    </row>
    <row r="31" spans="1:6" s="11" customFormat="1" ht="25.5" customHeight="1" x14ac:dyDescent="0.2">
      <c r="E31" s="12"/>
    </row>
    <row r="32" spans="1:6" ht="28.5" customHeight="1" x14ac:dyDescent="0.2">
      <c r="A32" s="2477" t="s">
        <v>338</v>
      </c>
      <c r="B32" s="2479" t="s">
        <v>321</v>
      </c>
      <c r="C32" s="2481" t="s">
        <v>339</v>
      </c>
      <c r="D32" s="2482"/>
      <c r="E32" s="2483"/>
    </row>
    <row r="33" spans="1:5" ht="31.5" customHeight="1" x14ac:dyDescent="0.2">
      <c r="A33" s="2478"/>
      <c r="B33" s="2480"/>
      <c r="C33" s="1412" t="s">
        <v>311</v>
      </c>
      <c r="D33" s="1412" t="s">
        <v>312</v>
      </c>
      <c r="E33" s="1413" t="s">
        <v>857</v>
      </c>
    </row>
    <row r="34" spans="1:5" s="1421" customFormat="1" ht="12.75" x14ac:dyDescent="0.2">
      <c r="A34" s="1414"/>
      <c r="B34" s="1405" t="s">
        <v>340</v>
      </c>
      <c r="C34" s="1401"/>
      <c r="D34" s="1401"/>
      <c r="E34" s="1402"/>
    </row>
    <row r="35" spans="1:5" ht="12.75" x14ac:dyDescent="0.2">
      <c r="A35" s="1415">
        <v>1805</v>
      </c>
      <c r="B35" s="1416" t="s">
        <v>285</v>
      </c>
      <c r="C35" s="1957" t="s">
        <v>744</v>
      </c>
      <c r="D35" s="1957"/>
      <c r="E35" s="1967">
        <v>0</v>
      </c>
    </row>
    <row r="36" spans="1:5" ht="12.75" x14ac:dyDescent="0.2">
      <c r="A36" s="1417" t="s">
        <v>861</v>
      </c>
      <c r="B36" s="1411" t="s">
        <v>343</v>
      </c>
      <c r="C36" s="1958" t="s">
        <v>743</v>
      </c>
      <c r="D36" s="1958"/>
      <c r="E36" s="1967">
        <v>0</v>
      </c>
    </row>
    <row r="37" spans="1:5" ht="12.75" x14ac:dyDescent="0.2">
      <c r="A37" s="1417" t="s">
        <v>862</v>
      </c>
      <c r="B37" s="1411" t="s">
        <v>345</v>
      </c>
      <c r="C37" s="1958" t="s">
        <v>744</v>
      </c>
      <c r="D37" s="1958"/>
      <c r="E37" s="1967">
        <v>0</v>
      </c>
    </row>
    <row r="38" spans="1:5" ht="12.75" x14ac:dyDescent="0.2">
      <c r="A38" s="1417">
        <v>1806</v>
      </c>
      <c r="B38" s="1411" t="s">
        <v>286</v>
      </c>
      <c r="C38" s="1958" t="s">
        <v>744</v>
      </c>
      <c r="D38" s="1958"/>
      <c r="E38" s="1967">
        <v>0</v>
      </c>
    </row>
    <row r="39" spans="1:5" ht="12.75" x14ac:dyDescent="0.2">
      <c r="A39" s="1417" t="s">
        <v>863</v>
      </c>
      <c r="B39" s="1411" t="s">
        <v>344</v>
      </c>
      <c r="C39" s="1958" t="s">
        <v>743</v>
      </c>
      <c r="D39" s="1958"/>
      <c r="E39" s="1967">
        <v>0</v>
      </c>
    </row>
    <row r="40" spans="1:5" ht="12.75" x14ac:dyDescent="0.2">
      <c r="A40" s="1417" t="s">
        <v>864</v>
      </c>
      <c r="B40" s="1411" t="s">
        <v>346</v>
      </c>
      <c r="C40" s="1958" t="s">
        <v>744</v>
      </c>
      <c r="D40" s="1958"/>
      <c r="E40" s="1967">
        <v>0</v>
      </c>
    </row>
    <row r="41" spans="1:5" ht="12.75" x14ac:dyDescent="0.2">
      <c r="A41" s="1417">
        <v>1808</v>
      </c>
      <c r="B41" s="1411" t="s">
        <v>287</v>
      </c>
      <c r="C41" s="1958" t="s">
        <v>744</v>
      </c>
      <c r="D41" s="1958"/>
      <c r="E41" s="1967">
        <v>0</v>
      </c>
    </row>
    <row r="42" spans="1:5" ht="12.75" x14ac:dyDescent="0.2">
      <c r="A42" s="1417" t="s">
        <v>865</v>
      </c>
      <c r="B42" s="1411" t="s">
        <v>347</v>
      </c>
      <c r="C42" s="1958" t="s">
        <v>743</v>
      </c>
      <c r="D42" s="1958"/>
      <c r="E42" s="1967">
        <v>0</v>
      </c>
    </row>
    <row r="43" spans="1:5" ht="12.75" x14ac:dyDescent="0.2">
      <c r="A43" s="1417" t="s">
        <v>866</v>
      </c>
      <c r="B43" s="1411" t="s">
        <v>348</v>
      </c>
      <c r="C43" s="1958" t="s">
        <v>744</v>
      </c>
      <c r="D43" s="1958"/>
      <c r="E43" s="1967">
        <v>0</v>
      </c>
    </row>
    <row r="44" spans="1:5" ht="12.75" x14ac:dyDescent="0.2">
      <c r="A44" s="1417">
        <v>1810</v>
      </c>
      <c r="B44" s="1411" t="s">
        <v>288</v>
      </c>
      <c r="C44" s="1958" t="s">
        <v>744</v>
      </c>
      <c r="D44" s="1958"/>
      <c r="E44" s="1967">
        <v>0</v>
      </c>
    </row>
    <row r="45" spans="1:5" ht="12.75" x14ac:dyDescent="0.2">
      <c r="A45" s="1417" t="s">
        <v>867</v>
      </c>
      <c r="B45" s="1411" t="s">
        <v>367</v>
      </c>
      <c r="C45" s="1958" t="s">
        <v>743</v>
      </c>
      <c r="D45" s="1958"/>
      <c r="E45" s="1967">
        <v>0</v>
      </c>
    </row>
    <row r="46" spans="1:5" ht="12.75" x14ac:dyDescent="0.2">
      <c r="A46" s="1417" t="s">
        <v>868</v>
      </c>
      <c r="B46" s="1411" t="s">
        <v>368</v>
      </c>
      <c r="C46" s="1958" t="s">
        <v>744</v>
      </c>
      <c r="D46" s="1958"/>
      <c r="E46" s="1967">
        <v>0</v>
      </c>
    </row>
    <row r="47" spans="1:5" ht="25.5" x14ac:dyDescent="0.2">
      <c r="A47" s="1417">
        <v>1815</v>
      </c>
      <c r="B47" s="1411" t="s">
        <v>86</v>
      </c>
      <c r="C47" s="1958" t="s">
        <v>743</v>
      </c>
      <c r="D47" s="1958"/>
      <c r="E47" s="1967">
        <v>0</v>
      </c>
    </row>
    <row r="48" spans="1:5" ht="25.5" x14ac:dyDescent="0.2">
      <c r="A48" s="1417">
        <v>1820</v>
      </c>
      <c r="B48" s="1411" t="s">
        <v>87</v>
      </c>
      <c r="C48" s="1958" t="s">
        <v>744</v>
      </c>
      <c r="D48" s="1958"/>
      <c r="E48" s="1967">
        <v>0</v>
      </c>
    </row>
    <row r="49" spans="1:5" ht="25.5" x14ac:dyDescent="0.2">
      <c r="A49" s="1417" t="s">
        <v>520</v>
      </c>
      <c r="B49" s="1411" t="s">
        <v>1363</v>
      </c>
      <c r="C49" s="1958" t="s">
        <v>744</v>
      </c>
      <c r="D49" s="1958"/>
      <c r="E49" s="1967">
        <v>0</v>
      </c>
    </row>
    <row r="50" spans="1:5" ht="25.5" x14ac:dyDescent="0.2">
      <c r="A50" s="1417" t="s">
        <v>521</v>
      </c>
      <c r="B50" s="1411" t="s">
        <v>1365</v>
      </c>
      <c r="C50" s="1958" t="s">
        <v>745</v>
      </c>
      <c r="D50" s="1958"/>
      <c r="E50" s="1967">
        <v>0</v>
      </c>
    </row>
    <row r="51" spans="1:5" ht="38.25" x14ac:dyDescent="0.2">
      <c r="A51" s="1417" t="s">
        <v>1355</v>
      </c>
      <c r="B51" s="1411" t="s">
        <v>1356</v>
      </c>
      <c r="C51" s="1958"/>
      <c r="D51" s="1958" t="s">
        <v>819</v>
      </c>
      <c r="E51" s="1967">
        <v>1</v>
      </c>
    </row>
    <row r="52" spans="1:5" ht="12.75" x14ac:dyDescent="0.2">
      <c r="A52" s="1417">
        <v>1825</v>
      </c>
      <c r="B52" s="1411" t="s">
        <v>88</v>
      </c>
      <c r="C52" s="1958" t="s">
        <v>744</v>
      </c>
      <c r="D52" s="1958"/>
      <c r="E52" s="1967">
        <v>0</v>
      </c>
    </row>
    <row r="53" spans="1:5" ht="12.75" x14ac:dyDescent="0.2">
      <c r="A53" s="1417" t="s">
        <v>869</v>
      </c>
      <c r="B53" s="1411" t="s">
        <v>369</v>
      </c>
      <c r="C53" s="1958" t="s">
        <v>743</v>
      </c>
      <c r="D53" s="1958"/>
      <c r="E53" s="1967">
        <v>0</v>
      </c>
    </row>
    <row r="54" spans="1:5" ht="12.75" x14ac:dyDescent="0.2">
      <c r="A54" s="1417" t="s">
        <v>870</v>
      </c>
      <c r="B54" s="1411" t="s">
        <v>370</v>
      </c>
      <c r="C54" s="1958" t="s">
        <v>744</v>
      </c>
      <c r="D54" s="1958"/>
      <c r="E54" s="1967">
        <v>0</v>
      </c>
    </row>
    <row r="55" spans="1:5" ht="12.75" x14ac:dyDescent="0.2">
      <c r="A55" s="1417">
        <v>1830</v>
      </c>
      <c r="B55" s="1411" t="s">
        <v>89</v>
      </c>
      <c r="C55" s="1958" t="s">
        <v>747</v>
      </c>
      <c r="D55" s="1958" t="s">
        <v>750</v>
      </c>
      <c r="E55" s="1403">
        <f>+IF($A$19&lt;30,$E$22,IF($A$19&gt;60,$E$24,$E$23))</f>
        <v>0.4</v>
      </c>
    </row>
    <row r="56" spans="1:5" ht="25.5" x14ac:dyDescent="0.2">
      <c r="A56" s="1417" t="s">
        <v>871</v>
      </c>
      <c r="B56" s="1411" t="s">
        <v>371</v>
      </c>
      <c r="C56" s="1958" t="s">
        <v>1515</v>
      </c>
      <c r="D56" s="1958" t="s">
        <v>334</v>
      </c>
      <c r="E56" s="1967">
        <v>0</v>
      </c>
    </row>
    <row r="57" spans="1:5" ht="12.75" x14ac:dyDescent="0.2">
      <c r="A57" s="1417" t="s">
        <v>872</v>
      </c>
      <c r="B57" s="1411" t="s">
        <v>372</v>
      </c>
      <c r="C57" s="1958" t="s">
        <v>745</v>
      </c>
      <c r="D57" s="1958" t="s">
        <v>749</v>
      </c>
      <c r="E57" s="1403">
        <f>+IF($A$19&lt;30,$E$22,IF($A$19&gt;60,$E$24,$E$23))</f>
        <v>0.4</v>
      </c>
    </row>
    <row r="58" spans="1:5" ht="12.75" x14ac:dyDescent="0.2">
      <c r="A58" s="1417" t="s">
        <v>873</v>
      </c>
      <c r="B58" s="1411" t="s">
        <v>395</v>
      </c>
      <c r="C58" s="1958" t="s">
        <v>746</v>
      </c>
      <c r="D58" s="1958" t="s">
        <v>748</v>
      </c>
      <c r="E58" s="1403">
        <f>+IF($A$19&lt;30,$E$22,IF($A$19&gt;60,$E$24,$E$23))</f>
        <v>0.4</v>
      </c>
    </row>
    <row r="59" spans="1:5" ht="12.75" x14ac:dyDescent="0.2">
      <c r="A59" s="1417">
        <v>1835</v>
      </c>
      <c r="B59" s="1411" t="s">
        <v>75</v>
      </c>
      <c r="C59" s="1958" t="s">
        <v>747</v>
      </c>
      <c r="D59" s="1958" t="s">
        <v>750</v>
      </c>
      <c r="E59" s="1403">
        <f>+IF($A$19&lt;30,$E$22,IF($A$19&gt;60,$E$24,$E$23))</f>
        <v>0.4</v>
      </c>
    </row>
    <row r="60" spans="1:5" ht="25.5" x14ac:dyDescent="0.2">
      <c r="A60" s="1417" t="s">
        <v>874</v>
      </c>
      <c r="B60" s="1411" t="s">
        <v>396</v>
      </c>
      <c r="C60" s="1958" t="s">
        <v>1515</v>
      </c>
      <c r="D60" s="1958" t="s">
        <v>334</v>
      </c>
      <c r="E60" s="1967">
        <v>0</v>
      </c>
    </row>
    <row r="61" spans="1:5" ht="25.5" x14ac:dyDescent="0.2">
      <c r="A61" s="1417" t="s">
        <v>875</v>
      </c>
      <c r="B61" s="1411" t="s">
        <v>397</v>
      </c>
      <c r="C61" s="1958" t="s">
        <v>745</v>
      </c>
      <c r="D61" s="1958" t="s">
        <v>749</v>
      </c>
      <c r="E61" s="1403">
        <f>+IF($A$19&lt;30,$E$22,IF($A$19&gt;60,$E$24,$E$23))</f>
        <v>0.4</v>
      </c>
    </row>
    <row r="62" spans="1:5" ht="25.5" x14ac:dyDescent="0.2">
      <c r="A62" s="1417" t="s">
        <v>876</v>
      </c>
      <c r="B62" s="1411" t="s">
        <v>398</v>
      </c>
      <c r="C62" s="1958" t="s">
        <v>746</v>
      </c>
      <c r="D62" s="1958" t="s">
        <v>748</v>
      </c>
      <c r="E62" s="1403">
        <f>+IF($A$19&lt;30,$E$22,IF($A$19&gt;60,$E$24,$E$23))</f>
        <v>0.4</v>
      </c>
    </row>
    <row r="63" spans="1:5" ht="12.75" x14ac:dyDescent="0.2">
      <c r="A63" s="1417">
        <v>1840</v>
      </c>
      <c r="B63" s="1411" t="s">
        <v>76</v>
      </c>
      <c r="C63" s="1958" t="s">
        <v>747</v>
      </c>
      <c r="D63" s="1958" t="s">
        <v>750</v>
      </c>
      <c r="E63" s="1403">
        <f>+IF($A$19&lt;30,$E$22,IF($A$19&gt;60,$E$24,$E$23))</f>
        <v>0.4</v>
      </c>
    </row>
    <row r="64" spans="1:5" ht="12.75" x14ac:dyDescent="0.2">
      <c r="A64" s="1417" t="s">
        <v>877</v>
      </c>
      <c r="B64" s="1411" t="s">
        <v>399</v>
      </c>
      <c r="C64" s="1958" t="s">
        <v>1515</v>
      </c>
      <c r="D64" s="1958"/>
      <c r="E64" s="1403">
        <v>0</v>
      </c>
    </row>
    <row r="65" spans="1:7" ht="12.75" x14ac:dyDescent="0.2">
      <c r="A65" s="1417" t="s">
        <v>878</v>
      </c>
      <c r="B65" s="1411" t="s">
        <v>400</v>
      </c>
      <c r="C65" s="1958" t="s">
        <v>745</v>
      </c>
      <c r="D65" s="1958" t="s">
        <v>749</v>
      </c>
      <c r="E65" s="1403">
        <f>+IF($A$19&lt;30,$E$22,IF($A$19&gt;60,$E$24,$E$23))</f>
        <v>0.4</v>
      </c>
    </row>
    <row r="66" spans="1:7" ht="12.75" x14ac:dyDescent="0.2">
      <c r="A66" s="1417" t="s">
        <v>879</v>
      </c>
      <c r="B66" s="1411" t="s">
        <v>401</v>
      </c>
      <c r="C66" s="1958" t="s">
        <v>746</v>
      </c>
      <c r="D66" s="1958" t="s">
        <v>748</v>
      </c>
      <c r="E66" s="1403">
        <f>+IF($A$19&lt;30,$E$22,IF($A$19&gt;60,$E$24,$E$23))</f>
        <v>0.4</v>
      </c>
    </row>
    <row r="67" spans="1:7" ht="12.75" x14ac:dyDescent="0.2">
      <c r="A67" s="1417">
        <v>1845</v>
      </c>
      <c r="B67" s="1411" t="s">
        <v>84</v>
      </c>
      <c r="C67" s="1958" t="s">
        <v>747</v>
      </c>
      <c r="D67" s="1958" t="s">
        <v>750</v>
      </c>
      <c r="E67" s="1403">
        <f>+IF($A$19&lt;30,$E$22,IF($A$19&gt;60,$E$24,$E$23))</f>
        <v>0.4</v>
      </c>
    </row>
    <row r="68" spans="1:7" ht="25.5" x14ac:dyDescent="0.2">
      <c r="A68" s="1417" t="s">
        <v>880</v>
      </c>
      <c r="B68" s="1411" t="s">
        <v>402</v>
      </c>
      <c r="C68" s="1958" t="s">
        <v>1515</v>
      </c>
      <c r="D68" s="1958" t="s">
        <v>334</v>
      </c>
      <c r="E68" s="1967">
        <v>0</v>
      </c>
    </row>
    <row r="69" spans="1:7" ht="25.5" x14ac:dyDescent="0.2">
      <c r="A69" s="1417" t="s">
        <v>881</v>
      </c>
      <c r="B69" s="1411" t="s">
        <v>403</v>
      </c>
      <c r="C69" s="1958" t="s">
        <v>745</v>
      </c>
      <c r="D69" s="1958" t="s">
        <v>749</v>
      </c>
      <c r="E69" s="1403">
        <f>+IF($A$19&lt;30,$E$22,IF($A$19&gt;60,$E$24,$E$23))</f>
        <v>0.4</v>
      </c>
    </row>
    <row r="70" spans="1:7" ht="25.5" x14ac:dyDescent="0.2">
      <c r="A70" s="1417" t="s">
        <v>882</v>
      </c>
      <c r="B70" s="1411" t="s">
        <v>676</v>
      </c>
      <c r="C70" s="1958" t="s">
        <v>746</v>
      </c>
      <c r="D70" s="1958" t="s">
        <v>748</v>
      </c>
      <c r="E70" s="1403">
        <f>+IF($A$19&lt;30,$E$22,IF($A$19&gt;60,$E$24,$E$23))</f>
        <v>0.4</v>
      </c>
    </row>
    <row r="71" spans="1:7" ht="12.75" x14ac:dyDescent="0.2">
      <c r="A71" s="1417">
        <v>1850</v>
      </c>
      <c r="B71" s="1411" t="s">
        <v>90</v>
      </c>
      <c r="C71" s="1958" t="s">
        <v>1143</v>
      </c>
      <c r="D71" s="1958" t="s">
        <v>1138</v>
      </c>
      <c r="E71" s="1403">
        <f>+IF($A$19&lt;30,$E$22,IF($A$19&gt;60,$E$25,$E$23))</f>
        <v>0.4</v>
      </c>
    </row>
    <row r="72" spans="1:7" ht="12.75" x14ac:dyDescent="0.2">
      <c r="A72" s="1417">
        <v>1855</v>
      </c>
      <c r="B72" s="1411" t="s">
        <v>92</v>
      </c>
      <c r="C72" s="1959"/>
      <c r="D72" s="1959" t="s">
        <v>1362</v>
      </c>
      <c r="E72" s="1966">
        <v>1</v>
      </c>
    </row>
    <row r="73" spans="1:7" ht="12.75" x14ac:dyDescent="0.2">
      <c r="A73" s="1417">
        <v>1860</v>
      </c>
      <c r="B73" s="1411" t="s">
        <v>93</v>
      </c>
      <c r="C73" s="1959"/>
      <c r="D73" s="1959" t="s">
        <v>820</v>
      </c>
      <c r="E73" s="1966">
        <v>1</v>
      </c>
      <c r="F73" s="325"/>
      <c r="G73" s="325"/>
    </row>
    <row r="74" spans="1:7" ht="12.75" x14ac:dyDescent="0.2">
      <c r="A74" s="1417">
        <v>9999</v>
      </c>
      <c r="B74" s="1411" t="str">
        <f>'I3 TB Data'!B130</f>
        <v>IFRS Placeholder Asset Account</v>
      </c>
      <c r="C74" s="1959"/>
      <c r="D74" s="1959" t="str">
        <f>'E4 TB Allocation Details'!G60</f>
        <v>PP&amp;E</v>
      </c>
      <c r="E74" s="1966">
        <v>1</v>
      </c>
      <c r="F74" s="325"/>
      <c r="G74" s="325"/>
    </row>
    <row r="75" spans="1:7" ht="25.5" x14ac:dyDescent="0.2">
      <c r="A75" s="1417">
        <v>1565</v>
      </c>
      <c r="B75" s="1411" t="s">
        <v>941</v>
      </c>
      <c r="C75" s="1959"/>
      <c r="D75" s="1959" t="s">
        <v>1358</v>
      </c>
      <c r="E75" s="1966">
        <v>1</v>
      </c>
      <c r="F75" s="325"/>
      <c r="G75" s="325"/>
    </row>
    <row r="76" spans="1:7" ht="12.75" x14ac:dyDescent="0.2">
      <c r="A76" s="1417"/>
      <c r="B76" s="1405" t="s">
        <v>0</v>
      </c>
      <c r="C76" s="1960"/>
      <c r="D76" s="1960"/>
      <c r="E76" s="1406"/>
    </row>
    <row r="77" spans="1:7" ht="25.5" x14ac:dyDescent="0.2">
      <c r="A77" s="1417">
        <v>2105</v>
      </c>
      <c r="B77" s="1411" t="s">
        <v>1685</v>
      </c>
      <c r="C77" s="1959" t="s">
        <v>1244</v>
      </c>
      <c r="D77" s="1959"/>
      <c r="E77" s="1407"/>
    </row>
    <row r="78" spans="1:7" ht="12.75" x14ac:dyDescent="0.2">
      <c r="A78" s="1408"/>
      <c r="B78" s="1408"/>
      <c r="C78" s="1961"/>
      <c r="D78" s="1961"/>
      <c r="E78" s="1409"/>
    </row>
    <row r="79" spans="1:7" ht="12.75" x14ac:dyDescent="0.2">
      <c r="A79" s="1417"/>
      <c r="B79" s="1405" t="s">
        <v>341</v>
      </c>
      <c r="C79" s="1962"/>
      <c r="D79" s="1962"/>
      <c r="E79" s="1410"/>
    </row>
    <row r="80" spans="1:7" ht="12.75" x14ac:dyDescent="0.2">
      <c r="A80" s="1417">
        <v>5005</v>
      </c>
      <c r="B80" s="1411" t="s">
        <v>1032</v>
      </c>
      <c r="C80" s="1959" t="s">
        <v>962</v>
      </c>
      <c r="D80" s="1959" t="s">
        <v>963</v>
      </c>
      <c r="E80" s="1403">
        <f>+IF($A$19&lt;30,$E$22,IF($A$19&gt;60,$E$24,$E$23))</f>
        <v>0.4</v>
      </c>
    </row>
    <row r="81" spans="1:5" ht="12.75" x14ac:dyDescent="0.2">
      <c r="A81" s="1417">
        <v>5010</v>
      </c>
      <c r="B81" s="1411" t="s">
        <v>608</v>
      </c>
      <c r="C81" s="1959" t="s">
        <v>962</v>
      </c>
      <c r="D81" s="1959" t="s">
        <v>963</v>
      </c>
      <c r="E81" s="1403">
        <f>+IF($A$19&lt;30,$E$22,IF($A$19&gt;60,$E$24,$E$23))</f>
        <v>0.4</v>
      </c>
    </row>
    <row r="82" spans="1:5" ht="12.75" x14ac:dyDescent="0.2">
      <c r="A82" s="1417">
        <v>5012</v>
      </c>
      <c r="B82" s="1411" t="s">
        <v>1023</v>
      </c>
      <c r="C82" s="1959" t="s">
        <v>1334</v>
      </c>
      <c r="D82" s="1959"/>
      <c r="E82" s="1966">
        <v>0</v>
      </c>
    </row>
    <row r="83" spans="1:5" ht="25.5" x14ac:dyDescent="0.2">
      <c r="A83" s="1417">
        <v>5014</v>
      </c>
      <c r="B83" s="1411" t="s">
        <v>1024</v>
      </c>
      <c r="C83" s="1959" t="s">
        <v>1348</v>
      </c>
      <c r="D83" s="1959"/>
      <c r="E83" s="1966">
        <v>0</v>
      </c>
    </row>
    <row r="84" spans="1:5" ht="25.5" x14ac:dyDescent="0.2">
      <c r="A84" s="1417">
        <v>5015</v>
      </c>
      <c r="B84" s="1411" t="s">
        <v>1025</v>
      </c>
      <c r="C84" s="1959" t="s">
        <v>1348</v>
      </c>
      <c r="D84" s="1959"/>
      <c r="E84" s="1966">
        <v>0</v>
      </c>
    </row>
    <row r="85" spans="1:5" ht="25.5" x14ac:dyDescent="0.2">
      <c r="A85" s="1417">
        <v>5016</v>
      </c>
      <c r="B85" s="1411" t="s">
        <v>1026</v>
      </c>
      <c r="C85" s="1959" t="s">
        <v>1349</v>
      </c>
      <c r="D85" s="1959"/>
      <c r="E85" s="1966">
        <v>0</v>
      </c>
    </row>
    <row r="86" spans="1:5" ht="25.5" x14ac:dyDescent="0.2">
      <c r="A86" s="1417">
        <v>5017</v>
      </c>
      <c r="B86" s="1411" t="s">
        <v>584</v>
      </c>
      <c r="C86" s="1959" t="s">
        <v>1349</v>
      </c>
      <c r="D86" s="1959"/>
      <c r="E86" s="1966">
        <v>0</v>
      </c>
    </row>
    <row r="87" spans="1:5" ht="25.5" x14ac:dyDescent="0.2">
      <c r="A87" s="1417">
        <v>5020</v>
      </c>
      <c r="B87" s="1411" t="s">
        <v>585</v>
      </c>
      <c r="C87" s="1963" t="s">
        <v>1372</v>
      </c>
      <c r="D87" s="1963" t="s">
        <v>526</v>
      </c>
      <c r="E87" s="1403">
        <f>+IF($A$19&lt;30,$E$22,IF($A$19&gt;60,$E$24,$E$23))</f>
        <v>0.4</v>
      </c>
    </row>
    <row r="88" spans="1:5" ht="25.5" x14ac:dyDescent="0.2">
      <c r="A88" s="1417">
        <v>5025</v>
      </c>
      <c r="B88" s="1411" t="s">
        <v>1686</v>
      </c>
      <c r="C88" s="1963" t="s">
        <v>1372</v>
      </c>
      <c r="D88" s="1963" t="s">
        <v>526</v>
      </c>
      <c r="E88" s="1403">
        <f>+IF($A$19&lt;30,$E$22,IF($A$19&gt;60,$E$24,$E$23))</f>
        <v>0.4</v>
      </c>
    </row>
    <row r="89" spans="1:5" ht="25.5" x14ac:dyDescent="0.2">
      <c r="A89" s="1417">
        <v>5030</v>
      </c>
      <c r="B89" s="1411" t="s">
        <v>592</v>
      </c>
      <c r="C89" s="1963" t="s">
        <v>1372</v>
      </c>
      <c r="D89" s="1963"/>
      <c r="E89" s="1967">
        <v>0</v>
      </c>
    </row>
    <row r="90" spans="1:5" ht="25.5" x14ac:dyDescent="0.2">
      <c r="A90" s="1417">
        <v>5035</v>
      </c>
      <c r="B90" s="1411" t="s">
        <v>1503</v>
      </c>
      <c r="C90" s="1958" t="s">
        <v>498</v>
      </c>
      <c r="D90" s="1958" t="s">
        <v>530</v>
      </c>
      <c r="E90" s="1403">
        <f>+IF($A$19&lt;30,$E$22,IF($A$19&gt;60,$E$25,$E$23))</f>
        <v>0.4</v>
      </c>
    </row>
    <row r="91" spans="1:5" ht="25.5" x14ac:dyDescent="0.2">
      <c r="A91" s="1417">
        <v>5040</v>
      </c>
      <c r="B91" s="1411" t="s">
        <v>4</v>
      </c>
      <c r="C91" s="1958" t="s">
        <v>497</v>
      </c>
      <c r="D91" s="1958" t="s">
        <v>529</v>
      </c>
      <c r="E91" s="1403">
        <f>+IF($A$19&lt;30,$E$22,IF($A$19&gt;60,$E$24,$E$23))</f>
        <v>0.4</v>
      </c>
    </row>
    <row r="92" spans="1:5" ht="38.25" x14ac:dyDescent="0.2">
      <c r="A92" s="1417">
        <v>5045</v>
      </c>
      <c r="B92" s="1411" t="s">
        <v>1687</v>
      </c>
      <c r="C92" s="1958" t="s">
        <v>497</v>
      </c>
      <c r="D92" s="1958" t="s">
        <v>529</v>
      </c>
      <c r="E92" s="1403">
        <f>+IF($A$19&lt;30,$E$22,IF($A$19&gt;60,$E$24,$E$23))</f>
        <v>0.4</v>
      </c>
    </row>
    <row r="93" spans="1:5" ht="25.5" x14ac:dyDescent="0.2">
      <c r="A93" s="1417">
        <v>5050</v>
      </c>
      <c r="B93" s="1411" t="s">
        <v>567</v>
      </c>
      <c r="C93" s="1958" t="s">
        <v>497</v>
      </c>
      <c r="D93" s="1958"/>
      <c r="E93" s="1967">
        <v>0</v>
      </c>
    </row>
    <row r="94" spans="1:5" ht="25.5" x14ac:dyDescent="0.2">
      <c r="A94" s="1417">
        <v>5055</v>
      </c>
      <c r="B94" s="1411" t="s">
        <v>1511</v>
      </c>
      <c r="C94" s="1958" t="s">
        <v>498</v>
      </c>
      <c r="D94" s="1958" t="s">
        <v>530</v>
      </c>
      <c r="E94" s="1403">
        <f>+IF($A$19&lt;30,$E$22,IF($A$19&gt;60,$E$25,$E$23))</f>
        <v>0.4</v>
      </c>
    </row>
    <row r="95" spans="1:5" ht="12.75" x14ac:dyDescent="0.2">
      <c r="A95" s="1417">
        <v>5065</v>
      </c>
      <c r="B95" s="1411" t="s">
        <v>1681</v>
      </c>
      <c r="C95" s="1959"/>
      <c r="D95" s="1959" t="s">
        <v>820</v>
      </c>
      <c r="E95" s="1966">
        <v>1</v>
      </c>
    </row>
    <row r="96" spans="1:5" ht="12.75" x14ac:dyDescent="0.2">
      <c r="A96" s="1417">
        <v>5070</v>
      </c>
      <c r="B96" s="1411" t="s">
        <v>1682</v>
      </c>
      <c r="C96" s="1959"/>
      <c r="D96" s="1959" t="s">
        <v>750</v>
      </c>
      <c r="E96" s="1966">
        <v>1</v>
      </c>
    </row>
    <row r="97" spans="1:5" ht="25.5" x14ac:dyDescent="0.2">
      <c r="A97" s="1417">
        <v>5075</v>
      </c>
      <c r="B97" s="1411" t="s">
        <v>1683</v>
      </c>
      <c r="C97" s="1959"/>
      <c r="D97" s="1959" t="s">
        <v>750</v>
      </c>
      <c r="E97" s="1966">
        <v>1</v>
      </c>
    </row>
    <row r="98" spans="1:5" ht="12.75" x14ac:dyDescent="0.2">
      <c r="A98" s="1417">
        <v>5085</v>
      </c>
      <c r="B98" s="1411" t="s">
        <v>1664</v>
      </c>
      <c r="C98" s="1959" t="s">
        <v>962</v>
      </c>
      <c r="D98" s="1959" t="s">
        <v>963</v>
      </c>
      <c r="E98" s="1403">
        <f>+IF($A$19&lt;30,$E$22,IF($A$19&gt;60,$E$24,$E$23))</f>
        <v>0.4</v>
      </c>
    </row>
    <row r="99" spans="1:5" ht="25.5" x14ac:dyDescent="0.2">
      <c r="A99" s="1417">
        <v>5090</v>
      </c>
      <c r="B99" s="1411" t="s">
        <v>1665</v>
      </c>
      <c r="C99" s="1958" t="s">
        <v>497</v>
      </c>
      <c r="D99" s="1958" t="s">
        <v>529</v>
      </c>
      <c r="E99" s="1403">
        <f>+IF($A$19&lt;30,$E$22,IF($A$19&gt;60,$E$24,$E$23))</f>
        <v>0.4</v>
      </c>
    </row>
    <row r="100" spans="1:5" ht="25.5" x14ac:dyDescent="0.2">
      <c r="A100" s="1417">
        <v>5095</v>
      </c>
      <c r="B100" s="1411" t="s">
        <v>1666</v>
      </c>
      <c r="C100" s="1963" t="s">
        <v>1372</v>
      </c>
      <c r="D100" s="1963" t="s">
        <v>526</v>
      </c>
      <c r="E100" s="1403">
        <f>+IF($A$19&lt;30,$E$22,IF($A$19&gt;60,$E$24,$E$23))</f>
        <v>0.4</v>
      </c>
    </row>
    <row r="101" spans="1:5" ht="12.75" x14ac:dyDescent="0.2">
      <c r="A101" s="1417"/>
      <c r="B101" s="1411"/>
      <c r="C101" s="1964"/>
      <c r="D101" s="1964"/>
      <c r="E101" s="1965"/>
    </row>
    <row r="102" spans="1:5" ht="12.75" x14ac:dyDescent="0.2">
      <c r="A102" s="1417"/>
      <c r="B102" s="1405" t="s">
        <v>342</v>
      </c>
      <c r="C102" s="1960"/>
      <c r="D102" s="1960"/>
      <c r="E102" s="1404"/>
    </row>
    <row r="103" spans="1:5" ht="25.5" x14ac:dyDescent="0.2">
      <c r="A103" s="1417">
        <v>5105</v>
      </c>
      <c r="B103" s="1411" t="s">
        <v>1435</v>
      </c>
      <c r="C103" s="1959" t="s">
        <v>962</v>
      </c>
      <c r="D103" s="1959" t="s">
        <v>963</v>
      </c>
      <c r="E103" s="1403">
        <f>+IF($A$19&lt;30,$E$22,IF($A$19&gt;60,$E$24,$E$23))</f>
        <v>0.4</v>
      </c>
    </row>
    <row r="104" spans="1:5" ht="25.5" x14ac:dyDescent="0.2">
      <c r="A104" s="1417">
        <v>5110</v>
      </c>
      <c r="B104" s="1411" t="s">
        <v>1505</v>
      </c>
      <c r="C104" s="1959" t="s">
        <v>1334</v>
      </c>
      <c r="D104" s="1959"/>
      <c r="E104" s="1967">
        <v>0</v>
      </c>
    </row>
    <row r="105" spans="1:5" ht="25.5" x14ac:dyDescent="0.2">
      <c r="A105" s="1417">
        <v>5112</v>
      </c>
      <c r="B105" s="1411" t="s">
        <v>1469</v>
      </c>
      <c r="C105" s="1958" t="s">
        <v>1348</v>
      </c>
      <c r="D105" s="1959"/>
      <c r="E105" s="1967">
        <v>0</v>
      </c>
    </row>
    <row r="106" spans="1:5" ht="25.5" x14ac:dyDescent="0.2">
      <c r="A106" s="1417">
        <v>5114</v>
      </c>
      <c r="B106" s="1411" t="s">
        <v>7</v>
      </c>
      <c r="C106" s="1958" t="s">
        <v>1349</v>
      </c>
      <c r="D106" s="1959"/>
      <c r="E106" s="1967">
        <v>0</v>
      </c>
    </row>
    <row r="107" spans="1:5" ht="25.5" x14ac:dyDescent="0.2">
      <c r="A107" s="1417">
        <v>5120</v>
      </c>
      <c r="B107" s="1411" t="s">
        <v>8</v>
      </c>
      <c r="C107" s="1958" t="s">
        <v>1350</v>
      </c>
      <c r="D107" s="1958" t="s">
        <v>518</v>
      </c>
      <c r="E107" s="1403">
        <f>+IF($A$19&lt;30,$E$22,IF($A$19&gt;60,$E$24,$E$23))</f>
        <v>0.4</v>
      </c>
    </row>
    <row r="108" spans="1:5" ht="25.5" x14ac:dyDescent="0.2">
      <c r="A108" s="1417">
        <v>5125</v>
      </c>
      <c r="B108" s="1411" t="s">
        <v>1471</v>
      </c>
      <c r="C108" s="1958" t="s">
        <v>1351</v>
      </c>
      <c r="D108" s="1958" t="s">
        <v>519</v>
      </c>
      <c r="E108" s="1403">
        <f>+IF($A$19&lt;30,$E$22,IF($A$19&gt;60,$E$24,$E$23))</f>
        <v>0.4</v>
      </c>
    </row>
    <row r="109" spans="1:5" ht="12.75" x14ac:dyDescent="0.2">
      <c r="A109" s="1417">
        <v>5130</v>
      </c>
      <c r="B109" s="1411" t="s">
        <v>9</v>
      </c>
      <c r="C109" s="1959"/>
      <c r="D109" s="1959" t="s">
        <v>531</v>
      </c>
      <c r="E109" s="1967">
        <v>1</v>
      </c>
    </row>
    <row r="110" spans="1:5" ht="25.5" x14ac:dyDescent="0.2">
      <c r="A110" s="1417">
        <v>5135</v>
      </c>
      <c r="B110" s="1411" t="s">
        <v>10</v>
      </c>
      <c r="C110" s="1963" t="s">
        <v>1372</v>
      </c>
      <c r="D110" s="1963" t="s">
        <v>526</v>
      </c>
      <c r="E110" s="1403">
        <f>+IF($A$19&lt;30,$E$22,IF($A$19&gt;60,$E$24,$E$23))</f>
        <v>0.4</v>
      </c>
    </row>
    <row r="111" spans="1:5" ht="12.75" x14ac:dyDescent="0.2">
      <c r="A111" s="1417">
        <v>5145</v>
      </c>
      <c r="B111" s="1411" t="s">
        <v>11</v>
      </c>
      <c r="C111" s="1958" t="s">
        <v>1373</v>
      </c>
      <c r="D111" s="1958" t="s">
        <v>527</v>
      </c>
      <c r="E111" s="1403">
        <f>+IF($A$19&lt;30,$E$22,IF($A$19&gt;60,$E$24,$E$23))</f>
        <v>0.4</v>
      </c>
    </row>
    <row r="112" spans="1:5" ht="25.5" x14ac:dyDescent="0.2">
      <c r="A112" s="1417">
        <v>5150</v>
      </c>
      <c r="B112" s="1411" t="s">
        <v>12</v>
      </c>
      <c r="C112" s="1958" t="s">
        <v>496</v>
      </c>
      <c r="D112" s="1958" t="s">
        <v>528</v>
      </c>
      <c r="E112" s="1403">
        <f>+IF($A$19&lt;30,$E$22,IF($A$19&gt;60,$E$24,$E$23))</f>
        <v>0.4</v>
      </c>
    </row>
    <row r="113" spans="1:5" ht="12.75" x14ac:dyDescent="0.2">
      <c r="A113" s="1417">
        <v>5155</v>
      </c>
      <c r="B113" s="1411" t="s">
        <v>13</v>
      </c>
      <c r="C113" s="1959"/>
      <c r="D113" s="1959" t="s">
        <v>531</v>
      </c>
      <c r="E113" s="1967">
        <v>1</v>
      </c>
    </row>
    <row r="114" spans="1:5" ht="12.75" x14ac:dyDescent="0.2">
      <c r="A114" s="1417">
        <v>5160</v>
      </c>
      <c r="B114" s="1411" t="s">
        <v>14</v>
      </c>
      <c r="C114" s="1958" t="s">
        <v>498</v>
      </c>
      <c r="D114" s="1958" t="s">
        <v>530</v>
      </c>
      <c r="E114" s="1403">
        <f>+IF($A$19&lt;30,$E$22,IF($A$19&gt;60,$E$25,$E$23))</f>
        <v>0.4</v>
      </c>
    </row>
    <row r="115" spans="1:5" ht="12.75" x14ac:dyDescent="0.2">
      <c r="A115" s="1417">
        <v>5175</v>
      </c>
      <c r="B115" s="1411" t="s">
        <v>1625</v>
      </c>
      <c r="C115" s="1959"/>
      <c r="D115" s="1959" t="s">
        <v>532</v>
      </c>
      <c r="E115" s="1966">
        <v>1</v>
      </c>
    </row>
    <row r="116" spans="1:5" ht="12.75" x14ac:dyDescent="0.2">
      <c r="A116" s="1417">
        <v>5305</v>
      </c>
      <c r="B116" s="1411" t="s">
        <v>1635</v>
      </c>
      <c r="C116" s="1959"/>
      <c r="D116" s="1959" t="s">
        <v>1361</v>
      </c>
      <c r="E116" s="1966">
        <v>1</v>
      </c>
    </row>
    <row r="117" spans="1:5" ht="12.75" x14ac:dyDescent="0.2">
      <c r="A117" s="1417">
        <v>5310</v>
      </c>
      <c r="B117" s="1411" t="s">
        <v>289</v>
      </c>
      <c r="C117" s="1959"/>
      <c r="D117" s="1959" t="s">
        <v>821</v>
      </c>
      <c r="E117" s="1966">
        <v>1</v>
      </c>
    </row>
    <row r="118" spans="1:5" ht="12.75" x14ac:dyDescent="0.2">
      <c r="A118" s="1417">
        <v>5315</v>
      </c>
      <c r="B118" s="1411" t="s">
        <v>1220</v>
      </c>
      <c r="C118" s="1959"/>
      <c r="D118" s="1959" t="s">
        <v>1361</v>
      </c>
      <c r="E118" s="1966">
        <v>1</v>
      </c>
    </row>
    <row r="119" spans="1:5" ht="12.75" x14ac:dyDescent="0.2">
      <c r="A119" s="1417">
        <v>5320</v>
      </c>
      <c r="B119" s="1411" t="s">
        <v>1221</v>
      </c>
      <c r="C119" s="1959"/>
      <c r="D119" s="1959" t="s">
        <v>1361</v>
      </c>
      <c r="E119" s="1966">
        <v>1</v>
      </c>
    </row>
    <row r="120" spans="1:5" ht="12.75" x14ac:dyDescent="0.2">
      <c r="A120" s="1417">
        <v>5325</v>
      </c>
      <c r="B120" s="1411" t="s">
        <v>1222</v>
      </c>
      <c r="C120" s="1959"/>
      <c r="D120" s="1959" t="s">
        <v>1361</v>
      </c>
      <c r="E120" s="1966">
        <v>1</v>
      </c>
    </row>
    <row r="121" spans="1:5" ht="12.75" x14ac:dyDescent="0.2">
      <c r="A121" s="1417">
        <v>5330</v>
      </c>
      <c r="B121" s="1411" t="s">
        <v>1223</v>
      </c>
      <c r="C121" s="1959"/>
      <c r="D121" s="1959" t="s">
        <v>1361</v>
      </c>
      <c r="E121" s="1966">
        <v>1</v>
      </c>
    </row>
    <row r="122" spans="1:5" ht="12.75" x14ac:dyDescent="0.2">
      <c r="A122" s="1417">
        <v>5335</v>
      </c>
      <c r="B122" s="1411" t="s">
        <v>1224</v>
      </c>
      <c r="C122" s="1959"/>
      <c r="D122" s="1959" t="s">
        <v>1441</v>
      </c>
      <c r="E122" s="1966">
        <v>1</v>
      </c>
    </row>
    <row r="123" spans="1:5" ht="25.5" x14ac:dyDescent="0.2">
      <c r="A123" s="1417">
        <v>5340</v>
      </c>
      <c r="B123" s="1411" t="s">
        <v>1225</v>
      </c>
      <c r="C123" s="1959"/>
      <c r="D123" s="1959" t="s">
        <v>1361</v>
      </c>
      <c r="E123" s="1966">
        <v>1</v>
      </c>
    </row>
    <row r="124" spans="1:5" ht="12.75" x14ac:dyDescent="0.2">
      <c r="A124" s="1418"/>
      <c r="B124" s="1419"/>
      <c r="C124" s="1418"/>
      <c r="D124" s="1418"/>
      <c r="E124" s="1422"/>
    </row>
    <row r="125" spans="1:5" ht="12.75" x14ac:dyDescent="0.2">
      <c r="A125" s="1418"/>
      <c r="B125" s="1419"/>
      <c r="C125" s="1418"/>
      <c r="D125" s="1418"/>
      <c r="E125" s="1422"/>
    </row>
    <row r="126" spans="1:5" ht="12.75" x14ac:dyDescent="0.2">
      <c r="A126" s="1418"/>
      <c r="B126" s="1419"/>
      <c r="C126" s="1418"/>
      <c r="D126" s="1418"/>
      <c r="E126" s="1422"/>
    </row>
    <row r="127" spans="1:5" ht="12.75" x14ac:dyDescent="0.2">
      <c r="A127" s="1418"/>
      <c r="B127" s="1419"/>
      <c r="C127" s="1418"/>
      <c r="D127" s="1418"/>
      <c r="E127" s="1422"/>
    </row>
    <row r="128" spans="1:5" ht="12.75" x14ac:dyDescent="0.2">
      <c r="A128" s="1418"/>
      <c r="B128" s="1419"/>
      <c r="C128" s="1418"/>
      <c r="D128" s="1418"/>
      <c r="E128" s="1422"/>
    </row>
    <row r="129" spans="1:5" ht="12.75" x14ac:dyDescent="0.2">
      <c r="A129" s="1418"/>
      <c r="B129" s="1419"/>
      <c r="C129" s="1418"/>
      <c r="D129" s="1418"/>
      <c r="E129" s="1422"/>
    </row>
    <row r="130" spans="1:5" ht="12.75" x14ac:dyDescent="0.2">
      <c r="A130" s="1418"/>
      <c r="B130" s="1419"/>
      <c r="C130" s="1418"/>
      <c r="D130" s="1418"/>
      <c r="E130" s="1422"/>
    </row>
    <row r="131" spans="1:5" ht="12.75" x14ac:dyDescent="0.2">
      <c r="A131" s="1418"/>
      <c r="B131" s="1419"/>
      <c r="C131" s="1418"/>
      <c r="D131" s="1418"/>
      <c r="E131" s="1422"/>
    </row>
    <row r="132" spans="1:5" ht="12.75" x14ac:dyDescent="0.2">
      <c r="A132" s="1418"/>
      <c r="B132" s="1419"/>
      <c r="C132" s="1418"/>
      <c r="D132" s="1418"/>
      <c r="E132" s="1422"/>
    </row>
    <row r="133" spans="1:5" ht="12.75" x14ac:dyDescent="0.2">
      <c r="A133" s="1418"/>
      <c r="B133" s="1419"/>
      <c r="C133" s="1418"/>
      <c r="D133" s="1418"/>
      <c r="E133" s="1422"/>
    </row>
    <row r="134" spans="1:5" ht="12.75" x14ac:dyDescent="0.2">
      <c r="A134" s="1418"/>
      <c r="B134" s="1419"/>
      <c r="C134" s="1418"/>
      <c r="D134" s="1418"/>
      <c r="E134" s="1422"/>
    </row>
    <row r="135" spans="1:5" ht="12.75" x14ac:dyDescent="0.2">
      <c r="A135" s="1418"/>
      <c r="B135" s="1419"/>
      <c r="C135" s="1418"/>
      <c r="D135" s="1418"/>
      <c r="E135" s="1422"/>
    </row>
    <row r="136" spans="1:5" ht="12.75" x14ac:dyDescent="0.2">
      <c r="A136" s="1418"/>
      <c r="B136" s="1419"/>
      <c r="C136" s="1418"/>
      <c r="D136" s="1418"/>
      <c r="E136" s="1422"/>
    </row>
    <row r="137" spans="1:5" ht="12.75" x14ac:dyDescent="0.2">
      <c r="A137" s="1418"/>
      <c r="B137" s="1419"/>
      <c r="C137" s="1418"/>
      <c r="D137" s="1418"/>
      <c r="E137" s="1422"/>
    </row>
    <row r="138" spans="1:5" ht="12.75" x14ac:dyDescent="0.2">
      <c r="A138" s="1418"/>
      <c r="B138" s="1419"/>
      <c r="C138" s="1418"/>
      <c r="D138" s="1418"/>
      <c r="E138" s="1422"/>
    </row>
    <row r="139" spans="1:5" ht="12.75" x14ac:dyDescent="0.2">
      <c r="A139" s="1418"/>
      <c r="B139" s="1419"/>
      <c r="C139" s="1418"/>
      <c r="D139" s="1418"/>
      <c r="E139" s="1422"/>
    </row>
    <row r="140" spans="1:5" ht="12.75" x14ac:dyDescent="0.2">
      <c r="A140" s="1418"/>
      <c r="B140" s="1419"/>
      <c r="C140" s="1418"/>
      <c r="D140" s="1418"/>
      <c r="E140" s="1422"/>
    </row>
    <row r="141" spans="1:5" ht="12.75" x14ac:dyDescent="0.2">
      <c r="A141" s="1418"/>
      <c r="B141" s="1419"/>
      <c r="C141" s="1418"/>
      <c r="D141" s="1418"/>
      <c r="E141" s="1422"/>
    </row>
    <row r="142" spans="1:5" ht="12.75" x14ac:dyDescent="0.2">
      <c r="A142" s="1418"/>
      <c r="B142" s="1419"/>
      <c r="C142" s="1418"/>
      <c r="D142" s="1418"/>
      <c r="E142" s="1422"/>
    </row>
    <row r="143" spans="1:5" ht="12.75" x14ac:dyDescent="0.2">
      <c r="A143" s="1418"/>
      <c r="B143" s="1419"/>
      <c r="C143" s="1418"/>
      <c r="D143" s="1418"/>
      <c r="E143" s="1422"/>
    </row>
    <row r="144" spans="1:5" ht="12.75" x14ac:dyDescent="0.2">
      <c r="A144" s="1418"/>
      <c r="B144" s="1419"/>
      <c r="C144" s="1418"/>
      <c r="D144" s="1418"/>
      <c r="E144" s="1422"/>
    </row>
    <row r="145" spans="1:5" ht="12.75" x14ac:dyDescent="0.2">
      <c r="A145" s="1418"/>
      <c r="B145" s="1419"/>
      <c r="C145" s="1418"/>
      <c r="D145" s="1418"/>
      <c r="E145" s="1422"/>
    </row>
    <row r="146" spans="1:5" ht="12.75" x14ac:dyDescent="0.2">
      <c r="A146" s="1418"/>
      <c r="B146" s="1419"/>
      <c r="C146" s="1418"/>
      <c r="D146" s="1418"/>
      <c r="E146" s="1422"/>
    </row>
    <row r="147" spans="1:5" ht="12.75" x14ac:dyDescent="0.2">
      <c r="A147" s="1418"/>
      <c r="B147" s="1419"/>
      <c r="C147" s="1418"/>
      <c r="D147" s="1418"/>
      <c r="E147" s="1422"/>
    </row>
    <row r="148" spans="1:5" ht="12.75" x14ac:dyDescent="0.2">
      <c r="A148" s="1418"/>
      <c r="B148" s="1419"/>
      <c r="C148" s="1418"/>
      <c r="D148" s="1418"/>
      <c r="E148" s="1422"/>
    </row>
    <row r="149" spans="1:5" ht="12.75" x14ac:dyDescent="0.2">
      <c r="A149" s="1418"/>
      <c r="B149" s="1419"/>
      <c r="C149" s="1418"/>
      <c r="D149" s="1418"/>
      <c r="E149" s="1422"/>
    </row>
    <row r="150" spans="1:5" ht="12.75" x14ac:dyDescent="0.2">
      <c r="A150" s="1418"/>
      <c r="B150" s="1419"/>
      <c r="C150" s="1418"/>
      <c r="D150" s="1418"/>
      <c r="E150" s="1422"/>
    </row>
    <row r="151" spans="1:5" ht="12.75" x14ac:dyDescent="0.2">
      <c r="A151" s="1418"/>
      <c r="B151" s="1419"/>
      <c r="C151" s="1418"/>
      <c r="D151" s="1418"/>
      <c r="E151" s="1422"/>
    </row>
    <row r="152" spans="1:5" ht="12.75" x14ac:dyDescent="0.2">
      <c r="A152" s="1418"/>
      <c r="B152" s="1419"/>
      <c r="C152" s="1418"/>
      <c r="D152" s="1418"/>
      <c r="E152" s="1422"/>
    </row>
    <row r="153" spans="1:5" ht="12.75" x14ac:dyDescent="0.2">
      <c r="A153" s="1418"/>
      <c r="B153" s="1419"/>
      <c r="C153" s="1418"/>
      <c r="D153" s="1418"/>
      <c r="E153" s="1422"/>
    </row>
    <row r="154" spans="1:5" ht="12.75" x14ac:dyDescent="0.2">
      <c r="A154" s="1418"/>
      <c r="B154" s="1419"/>
      <c r="C154" s="1418"/>
      <c r="D154" s="1418"/>
      <c r="E154" s="1422"/>
    </row>
    <row r="155" spans="1:5" ht="12.75" x14ac:dyDescent="0.2">
      <c r="A155" s="1418"/>
      <c r="B155" s="1419"/>
      <c r="C155" s="1418"/>
      <c r="D155" s="1418"/>
      <c r="E155" s="1422"/>
    </row>
    <row r="156" spans="1:5" ht="12.75" x14ac:dyDescent="0.2">
      <c r="A156" s="1418"/>
      <c r="B156" s="1419"/>
      <c r="C156" s="1418"/>
      <c r="D156" s="1418"/>
      <c r="E156" s="1422"/>
    </row>
    <row r="157" spans="1:5" ht="12.75" x14ac:dyDescent="0.2">
      <c r="A157" s="1418"/>
      <c r="B157" s="1419"/>
      <c r="C157" s="1418"/>
      <c r="D157" s="1418"/>
      <c r="E157" s="1422"/>
    </row>
    <row r="158" spans="1:5" ht="12.75" x14ac:dyDescent="0.2">
      <c r="A158" s="1418"/>
      <c r="B158" s="1419"/>
      <c r="C158" s="1418"/>
      <c r="D158" s="1418"/>
      <c r="E158" s="1422"/>
    </row>
    <row r="159" spans="1:5" ht="12.75" x14ac:dyDescent="0.2">
      <c r="A159" s="1418"/>
      <c r="B159" s="1419"/>
      <c r="C159" s="1418"/>
      <c r="D159" s="1418"/>
      <c r="E159" s="1422"/>
    </row>
    <row r="160" spans="1:5" ht="12.75" x14ac:dyDescent="0.2">
      <c r="A160" s="1418"/>
      <c r="B160" s="1419"/>
      <c r="C160" s="1418"/>
      <c r="D160" s="1418"/>
      <c r="E160" s="1422"/>
    </row>
    <row r="161" spans="1:5" ht="12.75" x14ac:dyDescent="0.2">
      <c r="A161" s="1418"/>
      <c r="B161" s="1419"/>
      <c r="C161" s="1418"/>
      <c r="D161" s="1418"/>
      <c r="E161" s="1422"/>
    </row>
    <row r="162" spans="1:5" ht="12.75" x14ac:dyDescent="0.2">
      <c r="A162" s="1418"/>
      <c r="B162" s="1419"/>
      <c r="C162" s="1418"/>
      <c r="D162" s="1418"/>
      <c r="E162" s="1422"/>
    </row>
    <row r="163" spans="1:5" x14ac:dyDescent="0.2">
      <c r="A163" s="325"/>
      <c r="B163" s="1420"/>
      <c r="C163" s="325"/>
      <c r="D163" s="325"/>
      <c r="E163" s="1397"/>
    </row>
    <row r="164" spans="1:5" x14ac:dyDescent="0.2">
      <c r="A164" s="325"/>
      <c r="B164" s="1420"/>
      <c r="C164" s="325"/>
      <c r="D164" s="325"/>
      <c r="E164" s="1397"/>
    </row>
    <row r="165" spans="1:5" x14ac:dyDescent="0.2">
      <c r="A165" s="325"/>
      <c r="B165" s="1420"/>
      <c r="C165" s="325"/>
      <c r="D165" s="325"/>
      <c r="E165" s="1397"/>
    </row>
    <row r="166" spans="1:5" x14ac:dyDescent="0.2">
      <c r="A166" s="325"/>
      <c r="B166" s="1420"/>
      <c r="C166" s="325"/>
      <c r="D166" s="325"/>
      <c r="E166" s="1397"/>
    </row>
    <row r="167" spans="1:5" x14ac:dyDescent="0.2">
      <c r="A167" s="325"/>
      <c r="B167" s="1420"/>
      <c r="C167" s="325"/>
      <c r="D167" s="325"/>
      <c r="E167" s="1397"/>
    </row>
    <row r="168" spans="1:5" x14ac:dyDescent="0.2">
      <c r="A168" s="325"/>
      <c r="B168" s="1420"/>
      <c r="C168" s="325"/>
      <c r="D168" s="325"/>
      <c r="E168" s="1397"/>
    </row>
    <row r="169" spans="1:5" x14ac:dyDescent="0.2">
      <c r="A169" s="325"/>
      <c r="B169" s="1420"/>
      <c r="C169" s="325"/>
      <c r="D169" s="325"/>
      <c r="E169" s="1397"/>
    </row>
    <row r="170" spans="1:5" x14ac:dyDescent="0.2">
      <c r="A170" s="325"/>
      <c r="B170" s="1420"/>
      <c r="C170" s="325"/>
      <c r="D170" s="325"/>
      <c r="E170" s="1397"/>
    </row>
    <row r="171" spans="1:5" x14ac:dyDescent="0.2">
      <c r="A171" s="325"/>
      <c r="B171" s="1420"/>
      <c r="C171" s="325"/>
      <c r="D171" s="325"/>
      <c r="E171" s="1397"/>
    </row>
    <row r="172" spans="1:5" x14ac:dyDescent="0.2">
      <c r="A172" s="325"/>
      <c r="B172" s="1420"/>
      <c r="C172" s="325"/>
      <c r="D172" s="325"/>
      <c r="E172" s="1397"/>
    </row>
    <row r="173" spans="1:5" x14ac:dyDescent="0.2">
      <c r="A173" s="325"/>
      <c r="B173" s="1420"/>
      <c r="C173" s="325"/>
      <c r="D173" s="325"/>
      <c r="E173" s="1397"/>
    </row>
    <row r="174" spans="1:5" x14ac:dyDescent="0.2">
      <c r="A174" s="325"/>
      <c r="B174" s="1420"/>
      <c r="C174" s="325"/>
      <c r="D174" s="325"/>
      <c r="E174" s="1397"/>
    </row>
    <row r="175" spans="1:5" x14ac:dyDescent="0.2">
      <c r="A175" s="325"/>
      <c r="B175" s="1420"/>
      <c r="C175" s="325"/>
      <c r="D175" s="325"/>
      <c r="E175" s="1397"/>
    </row>
    <row r="176" spans="1:5" x14ac:dyDescent="0.2">
      <c r="A176" s="325"/>
      <c r="B176" s="1420"/>
      <c r="C176" s="325"/>
      <c r="D176" s="325"/>
      <c r="E176" s="1397"/>
    </row>
    <row r="177" spans="1:5" x14ac:dyDescent="0.2">
      <c r="A177" s="325"/>
      <c r="B177" s="1420"/>
      <c r="C177" s="325"/>
      <c r="D177" s="325"/>
      <c r="E177" s="1397"/>
    </row>
    <row r="178" spans="1:5" x14ac:dyDescent="0.2">
      <c r="A178" s="325"/>
      <c r="B178" s="1420"/>
      <c r="C178" s="325"/>
      <c r="D178" s="325"/>
      <c r="E178" s="1397"/>
    </row>
    <row r="179" spans="1:5" x14ac:dyDescent="0.2">
      <c r="A179" s="325"/>
      <c r="B179" s="1420"/>
      <c r="C179" s="325"/>
      <c r="D179" s="325"/>
      <c r="E179" s="1397"/>
    </row>
    <row r="180" spans="1:5" x14ac:dyDescent="0.2">
      <c r="A180" s="325"/>
      <c r="B180" s="1420"/>
      <c r="C180" s="325"/>
      <c r="D180" s="325"/>
      <c r="E180" s="1397"/>
    </row>
    <row r="181" spans="1:5" x14ac:dyDescent="0.2">
      <c r="A181" s="325"/>
      <c r="B181" s="1420"/>
      <c r="C181" s="325"/>
      <c r="D181" s="325"/>
      <c r="E181" s="1397"/>
    </row>
    <row r="182" spans="1:5" x14ac:dyDescent="0.2">
      <c r="A182" s="325"/>
      <c r="B182" s="1420"/>
      <c r="C182" s="325"/>
      <c r="D182" s="325"/>
      <c r="E182" s="1397"/>
    </row>
    <row r="183" spans="1:5" x14ac:dyDescent="0.2">
      <c r="A183" s="325"/>
      <c r="B183" s="1420"/>
      <c r="C183" s="325"/>
      <c r="D183" s="325"/>
      <c r="E183" s="1397"/>
    </row>
    <row r="184" spans="1:5" x14ac:dyDescent="0.2">
      <c r="A184" s="325"/>
      <c r="B184" s="1420"/>
      <c r="C184" s="325"/>
      <c r="D184" s="325"/>
      <c r="E184" s="1397"/>
    </row>
    <row r="185" spans="1:5" x14ac:dyDescent="0.2">
      <c r="A185" s="325"/>
      <c r="B185" s="1420"/>
      <c r="C185" s="325"/>
      <c r="D185" s="325"/>
      <c r="E185" s="1397"/>
    </row>
    <row r="186" spans="1:5" x14ac:dyDescent="0.2">
      <c r="A186" s="325"/>
      <c r="B186" s="1420"/>
      <c r="C186" s="325"/>
      <c r="D186" s="325"/>
      <c r="E186" s="1397"/>
    </row>
    <row r="187" spans="1:5" x14ac:dyDescent="0.2">
      <c r="A187" s="325"/>
      <c r="B187" s="1420"/>
      <c r="C187" s="325"/>
      <c r="D187" s="325"/>
      <c r="E187" s="1397"/>
    </row>
    <row r="188" spans="1:5" x14ac:dyDescent="0.2">
      <c r="A188" s="325"/>
      <c r="B188" s="1420"/>
      <c r="C188" s="325"/>
      <c r="D188" s="325"/>
      <c r="E188" s="1397"/>
    </row>
    <row r="189" spans="1:5" x14ac:dyDescent="0.2">
      <c r="A189" s="325"/>
      <c r="B189" s="1420"/>
      <c r="C189" s="325"/>
      <c r="D189" s="325"/>
      <c r="E189" s="1397"/>
    </row>
    <row r="190" spans="1:5" x14ac:dyDescent="0.2">
      <c r="A190" s="325"/>
      <c r="B190" s="1420"/>
      <c r="C190" s="325"/>
      <c r="D190" s="325"/>
      <c r="E190" s="1397"/>
    </row>
    <row r="191" spans="1:5" x14ac:dyDescent="0.2">
      <c r="A191" s="325"/>
      <c r="B191" s="1420"/>
      <c r="C191" s="325"/>
      <c r="D191" s="325"/>
      <c r="E191" s="1397"/>
    </row>
    <row r="192" spans="1:5" x14ac:dyDescent="0.2">
      <c r="A192" s="325"/>
      <c r="B192" s="1420"/>
      <c r="C192" s="325"/>
      <c r="D192" s="325"/>
      <c r="E192" s="1397"/>
    </row>
    <row r="193" spans="1:5" x14ac:dyDescent="0.2">
      <c r="A193" s="325"/>
      <c r="B193" s="1420"/>
      <c r="C193" s="325"/>
      <c r="D193" s="325"/>
      <c r="E193" s="1397"/>
    </row>
    <row r="194" spans="1:5" x14ac:dyDescent="0.2">
      <c r="A194" s="325"/>
      <c r="B194" s="1420"/>
      <c r="C194" s="325"/>
      <c r="D194" s="325"/>
      <c r="E194" s="1397"/>
    </row>
    <row r="195" spans="1:5" x14ac:dyDescent="0.2">
      <c r="A195" s="325"/>
      <c r="B195" s="1420"/>
      <c r="C195" s="325"/>
      <c r="D195" s="325"/>
      <c r="E195" s="1397"/>
    </row>
    <row r="196" spans="1:5" x14ac:dyDescent="0.2">
      <c r="A196" s="325"/>
      <c r="B196" s="1420"/>
      <c r="C196" s="325"/>
      <c r="D196" s="325"/>
      <c r="E196" s="1397"/>
    </row>
    <row r="197" spans="1:5" x14ac:dyDescent="0.2">
      <c r="A197" s="325"/>
      <c r="B197" s="1420"/>
      <c r="C197" s="325"/>
      <c r="D197" s="325"/>
      <c r="E197" s="1397"/>
    </row>
    <row r="198" spans="1:5" x14ac:dyDescent="0.2">
      <c r="A198" s="325"/>
      <c r="B198" s="1420"/>
      <c r="C198" s="325"/>
      <c r="D198" s="325"/>
      <c r="E198" s="1397"/>
    </row>
    <row r="199" spans="1:5" x14ac:dyDescent="0.2">
      <c r="A199" s="325"/>
      <c r="B199" s="1420"/>
      <c r="C199" s="325"/>
      <c r="D199" s="325"/>
      <c r="E199" s="1397"/>
    </row>
    <row r="200" spans="1:5" x14ac:dyDescent="0.2">
      <c r="A200" s="325"/>
      <c r="B200" s="1420"/>
      <c r="C200" s="325"/>
      <c r="D200" s="325"/>
      <c r="E200" s="1397"/>
    </row>
    <row r="201" spans="1:5" x14ac:dyDescent="0.2">
      <c r="A201" s="325"/>
      <c r="B201" s="1420"/>
      <c r="C201" s="325"/>
      <c r="D201" s="325"/>
      <c r="E201" s="1397"/>
    </row>
    <row r="202" spans="1:5" x14ac:dyDescent="0.2">
      <c r="A202" s="325"/>
      <c r="B202" s="1420"/>
      <c r="C202" s="325"/>
      <c r="D202" s="325"/>
      <c r="E202" s="1397"/>
    </row>
    <row r="203" spans="1:5" x14ac:dyDescent="0.2">
      <c r="A203" s="325"/>
      <c r="B203" s="1420"/>
      <c r="C203" s="325"/>
      <c r="D203" s="325"/>
      <c r="E203" s="1397"/>
    </row>
  </sheetData>
  <mergeCells count="7">
    <mergeCell ref="A32:A33"/>
    <mergeCell ref="B32:B33"/>
    <mergeCell ref="C32:E32"/>
    <mergeCell ref="A1:F1"/>
    <mergeCell ref="A2:E2"/>
    <mergeCell ref="A3:E3"/>
    <mergeCell ref="A4:E4"/>
  </mergeCells>
  <phoneticPr fontId="0" type="noConversion"/>
  <pageMargins left="0.15748031496062992" right="0.15748031496062992" top="0.19685039370078741" bottom="0.19685039370078741" header="0.11811023622047245" footer="0"/>
  <pageSetup orientation="portrait" horizontalDpi="4294967294"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34"/>
  </sheetPr>
  <dimension ref="A1:Z186"/>
  <sheetViews>
    <sheetView topLeftCell="A51" workbookViewId="0">
      <selection activeCell="D81" sqref="D81"/>
    </sheetView>
  </sheetViews>
  <sheetFormatPr defaultColWidth="7.5703125" defaultRowHeight="11.25" x14ac:dyDescent="0.2"/>
  <cols>
    <col min="1" max="1" width="31.5703125" style="363" customWidth="1"/>
    <col min="2" max="2" width="11.5703125" style="423" customWidth="1"/>
    <col min="3" max="3" width="10.7109375" style="1428" customWidth="1"/>
    <col min="4" max="6" width="11.42578125" style="1123" customWidth="1"/>
    <col min="7" max="7" width="11.42578125" style="1123" hidden="1" customWidth="1"/>
    <col min="8" max="8" width="13.42578125" style="1123" customWidth="1"/>
    <col min="9" max="11" width="11.42578125" style="1123" customWidth="1"/>
    <col min="12" max="12" width="11" style="1123" bestFit="1" customWidth="1"/>
    <col min="13" max="13" width="11.28515625" style="1123" hidden="1" customWidth="1"/>
    <col min="14" max="14" width="11.28515625" style="64" hidden="1" customWidth="1"/>
    <col min="15" max="15" width="11" style="64" hidden="1" customWidth="1"/>
    <col min="16" max="23" width="10.7109375" style="64" hidden="1" customWidth="1"/>
    <col min="24" max="16384" width="7.5703125" style="64"/>
  </cols>
  <sheetData>
    <row r="1" spans="1:23" s="13" customFormat="1" ht="96" customHeight="1" x14ac:dyDescent="0.2">
      <c r="A1" s="2331"/>
      <c r="B1" s="2331"/>
      <c r="C1" s="2331"/>
      <c r="D1" s="2331"/>
      <c r="E1" s="2331"/>
      <c r="F1" s="2331"/>
    </row>
    <row r="2" spans="1:23" s="13" customFormat="1" ht="18.75" customHeight="1" x14ac:dyDescent="0.3">
      <c r="A2" s="2372"/>
      <c r="B2" s="2372"/>
      <c r="C2" s="2372"/>
      <c r="D2" s="2372"/>
      <c r="E2" s="2372"/>
    </row>
    <row r="3" spans="1:23" s="13" customFormat="1" ht="18.75" customHeight="1" x14ac:dyDescent="0.25">
      <c r="A3" s="2373"/>
      <c r="B3" s="2373"/>
      <c r="C3" s="2373"/>
      <c r="D3" s="2373"/>
      <c r="E3" s="2373"/>
      <c r="G3" s="14"/>
    </row>
    <row r="4" spans="1:23" s="13" customFormat="1" ht="18" x14ac:dyDescent="0.25">
      <c r="A4" s="2374"/>
      <c r="B4" s="2374"/>
      <c r="C4" s="2374"/>
      <c r="D4" s="2374"/>
      <c r="E4" s="2374"/>
    </row>
    <row r="5" spans="1:23" s="13" customFormat="1" ht="21" customHeight="1" x14ac:dyDescent="0.3">
      <c r="A5" s="330" t="str">
        <f>"Sheet E2 Allocator Worksheet  - "&amp;  'I2 LDC class'!$C$17</f>
        <v>Sheet E2 Allocator Worksheet  - Initial Submission</v>
      </c>
      <c r="B5" s="331"/>
      <c r="C5" s="557"/>
      <c r="D5" s="557"/>
      <c r="E5" s="332"/>
    </row>
    <row r="6" spans="1:23" s="13" customFormat="1" ht="6" customHeight="1" x14ac:dyDescent="0.2">
      <c r="A6" s="16"/>
      <c r="B6" s="16"/>
      <c r="C6" s="558"/>
      <c r="D6" s="558"/>
      <c r="E6" s="16"/>
      <c r="F6" s="16"/>
      <c r="G6" s="16"/>
      <c r="H6" s="16"/>
      <c r="I6" s="16"/>
      <c r="J6" s="16"/>
      <c r="K6" s="16"/>
      <c r="L6" s="16"/>
      <c r="M6" s="16"/>
      <c r="N6" s="16"/>
      <c r="O6" s="16"/>
    </row>
    <row r="7" spans="1:23" ht="15" x14ac:dyDescent="0.2">
      <c r="A7" s="1424"/>
      <c r="C7" s="1425"/>
      <c r="D7" s="1426"/>
      <c r="E7" s="1426"/>
      <c r="F7" s="1426"/>
      <c r="G7" s="1426"/>
    </row>
    <row r="8" spans="1:23" x14ac:dyDescent="0.2">
      <c r="A8" s="1427"/>
    </row>
    <row r="9" spans="1:23" s="1122" customFormat="1" x14ac:dyDescent="0.2">
      <c r="A9" s="1427"/>
      <c r="B9" s="423"/>
      <c r="C9" s="1428"/>
      <c r="D9" s="1121"/>
      <c r="E9" s="1121"/>
      <c r="F9" s="1121"/>
      <c r="G9" s="1121"/>
      <c r="H9" s="1121"/>
      <c r="I9" s="1121"/>
      <c r="J9" s="1121"/>
      <c r="K9" s="1121"/>
      <c r="L9" s="1121"/>
      <c r="M9" s="1121"/>
    </row>
    <row r="10" spans="1:23" s="1122" customFormat="1" ht="12.75" x14ac:dyDescent="0.2">
      <c r="A10" s="74"/>
      <c r="B10" s="423"/>
      <c r="C10" s="1429"/>
      <c r="D10" s="1121"/>
      <c r="E10" s="1121"/>
      <c r="F10" s="1121"/>
      <c r="G10" s="1121"/>
      <c r="H10" s="1121"/>
      <c r="I10" s="1121"/>
      <c r="J10" s="1121"/>
      <c r="K10" s="1121"/>
      <c r="L10" s="1121"/>
      <c r="M10" s="1121"/>
    </row>
    <row r="11" spans="1:23" s="1122" customFormat="1" x14ac:dyDescent="0.2">
      <c r="B11" s="423"/>
      <c r="C11" s="1428"/>
      <c r="D11" s="1121"/>
      <c r="E11" s="1121"/>
      <c r="F11" s="1121"/>
      <c r="G11" s="1121"/>
      <c r="H11" s="1121"/>
      <c r="I11" s="1121"/>
      <c r="J11" s="1121"/>
      <c r="K11" s="1121"/>
      <c r="L11" s="1121"/>
      <c r="M11" s="1121"/>
    </row>
    <row r="12" spans="1:23" s="1122" customFormat="1" ht="24.6" customHeight="1" x14ac:dyDescent="0.2">
      <c r="A12" s="74"/>
      <c r="B12" s="74"/>
      <c r="C12" s="74"/>
      <c r="D12" s="1121"/>
      <c r="E12" s="1121"/>
      <c r="F12" s="1121"/>
      <c r="G12" s="1121"/>
      <c r="H12" s="1121"/>
      <c r="I12" s="1121"/>
      <c r="J12" s="1121"/>
      <c r="K12" s="1121"/>
      <c r="L12" s="1121"/>
      <c r="M12" s="1121"/>
    </row>
    <row r="14" spans="1:23" s="1466" customFormat="1" ht="12.75" x14ac:dyDescent="0.2">
      <c r="A14" s="1272"/>
      <c r="C14" s="1467"/>
      <c r="D14" s="1468">
        <v>1</v>
      </c>
      <c r="E14" s="1468">
        <v>2</v>
      </c>
      <c r="F14" s="1468">
        <v>3</v>
      </c>
      <c r="G14" s="1468">
        <v>4</v>
      </c>
      <c r="H14" s="1468">
        <v>5</v>
      </c>
      <c r="I14" s="1468">
        <v>6</v>
      </c>
      <c r="J14" s="1468">
        <v>7</v>
      </c>
      <c r="K14" s="1468">
        <v>8</v>
      </c>
      <c r="L14" s="1468">
        <v>9</v>
      </c>
      <c r="M14" s="1468">
        <v>10</v>
      </c>
      <c r="N14" s="1468">
        <v>11</v>
      </c>
      <c r="O14" s="1468">
        <v>12</v>
      </c>
      <c r="P14" s="1468">
        <v>13</v>
      </c>
      <c r="Q14" s="1468">
        <v>14</v>
      </c>
      <c r="R14" s="1468">
        <v>15</v>
      </c>
      <c r="S14" s="1468">
        <v>16</v>
      </c>
      <c r="T14" s="1468">
        <v>17</v>
      </c>
      <c r="U14" s="1468">
        <v>18</v>
      </c>
      <c r="V14" s="1468">
        <v>19</v>
      </c>
      <c r="W14" s="1468">
        <v>20</v>
      </c>
    </row>
    <row r="15" spans="1:23" s="1335" customFormat="1" ht="51" x14ac:dyDescent="0.2">
      <c r="A15" s="91" t="s">
        <v>1021</v>
      </c>
      <c r="B15" s="91" t="s">
        <v>1018</v>
      </c>
      <c r="C15" s="1465" t="s">
        <v>809</v>
      </c>
      <c r="D15" s="866" t="str">
        <f>IF('I2 LDC class'!$D$20="",'I2 LDC class'!$C$20,'I2 LDC class'!$D$20)</f>
        <v>Residential</v>
      </c>
      <c r="E15" s="866" t="str">
        <f>IF('I2 LDC class'!$D$21="",'I2 LDC class'!$C$21,'I2 LDC class'!$D$21)</f>
        <v>GS &lt;50</v>
      </c>
      <c r="F15" s="866" t="str">
        <f>IF('I2 LDC class'!$D$22="",'I2 LDC class'!$C$22,'I2 LDC class'!$D$22)</f>
        <v>GS&gt;50-Regular</v>
      </c>
      <c r="G15" s="866" t="str">
        <f>IF('I2 LDC class'!$D$23="",'I2 LDC class'!$C$23,'I2 LDC class'!$D$23)</f>
        <v>GS&gt; 50-TOU</v>
      </c>
      <c r="H15" s="866" t="str">
        <f>IF('I2 LDC class'!$D$24="",'I2 LDC class'!$C$24,'I2 LDC class'!$D$24)</f>
        <v>GS &gt;50-Intermediate</v>
      </c>
      <c r="I15" s="866" t="str">
        <f>IF('I2 LDC class'!$D$25="",'I2 LDC class'!$C$25,'I2 LDC class'!$D$25)</f>
        <v>Large Use &gt;5MW</v>
      </c>
      <c r="J15" s="866" t="str">
        <f>IF('I2 LDC class'!$D$26="",'I2 LDC class'!$C$26,'I2 LDC class'!$D$26)</f>
        <v>Street Light</v>
      </c>
      <c r="K15" s="866" t="str">
        <f>IF('I2 LDC class'!$D$27="",'I2 LDC class'!$C$27,'I2 LDC class'!$D$27)</f>
        <v>Sentinel</v>
      </c>
      <c r="L15" s="866" t="str">
        <f>IF('I2 LDC class'!$D$28="",'I2 LDC class'!$C$28,'I2 LDC class'!$D$28)</f>
        <v>Unmetered Scattered Load</v>
      </c>
      <c r="M15" s="866" t="str">
        <f>IF('I2 LDC class'!$D$29="",'I2 LDC class'!$C$29,'I2 LDC class'!$D$29)</f>
        <v>Embedded Distributor</v>
      </c>
      <c r="N15" s="866" t="str">
        <f>IF('I2 LDC class'!$D$30="",'I2 LDC class'!$C$30,'I2 LDC class'!$D$30)</f>
        <v>Back-up/Standby Power</v>
      </c>
      <c r="O15" s="866" t="str">
        <f>IF('I2 LDC class'!$D$31="",'I2 LDC class'!$C$31,'I2 LDC class'!$D$31)</f>
        <v>Rate Class 1</v>
      </c>
      <c r="P15" s="866" t="str">
        <f>IF('I2 LDC class'!$D$32="",'I2 LDC class'!$C$32,'I2 LDC class'!$D$32)</f>
        <v>Rate class 2</v>
      </c>
      <c r="Q15" s="866" t="str">
        <f>IF('I2 LDC class'!$D$33="",'I2 LDC class'!$C$33,'I2 LDC class'!$D$33)</f>
        <v>Rate class 3</v>
      </c>
      <c r="R15" s="866" t="str">
        <f>IF('I2 LDC class'!$D$34="",'I2 LDC class'!$C$34,'I2 LDC class'!$D$34)</f>
        <v>Rate class 4</v>
      </c>
      <c r="S15" s="866" t="str">
        <f>IF('I2 LDC class'!$D$35="",'I2 LDC class'!$C$35,'I2 LDC class'!$D$35)</f>
        <v>Rate class 5</v>
      </c>
      <c r="T15" s="866" t="str">
        <f>IF('I2 LDC class'!$D$36="",'I2 LDC class'!$C$36,'I2 LDC class'!$D$36)</f>
        <v>Rate class 6</v>
      </c>
      <c r="U15" s="866" t="str">
        <f>IF('I2 LDC class'!$D$37="",'I2 LDC class'!$C$37,'I2 LDC class'!$D$37)</f>
        <v>Rate class 7</v>
      </c>
      <c r="V15" s="866" t="str">
        <f>IF('I2 LDC class'!$D$38="",'I2 LDC class'!$C$38,'I2 LDC class'!$D$38)</f>
        <v>Rate class 8</v>
      </c>
      <c r="W15" s="865" t="str">
        <f>IF('I2 LDC class'!$D$39="",'I2 LDC class'!$C$39,'I2 LDC class'!$D$39)</f>
        <v>Rate class 9</v>
      </c>
    </row>
    <row r="17" spans="1:23" s="360" customFormat="1" ht="12.75" x14ac:dyDescent="0.2">
      <c r="A17" s="1432" t="s">
        <v>736</v>
      </c>
      <c r="B17" s="603"/>
      <c r="C17" s="1433"/>
      <c r="D17" s="1434"/>
      <c r="E17" s="1434"/>
      <c r="F17" s="1434"/>
      <c r="G17" s="1434"/>
      <c r="H17" s="1434"/>
      <c r="I17" s="1434"/>
      <c r="J17" s="1434"/>
      <c r="K17" s="1434"/>
      <c r="L17" s="1434"/>
      <c r="M17" s="1435"/>
      <c r="N17" s="1120"/>
      <c r="O17" s="1120"/>
      <c r="P17" s="1120"/>
      <c r="Q17" s="1120"/>
      <c r="R17" s="1120"/>
      <c r="S17" s="1120"/>
      <c r="T17" s="1120"/>
      <c r="U17" s="1120"/>
      <c r="V17" s="1120"/>
      <c r="W17" s="1120"/>
    </row>
    <row r="18" spans="1:23" s="360" customFormat="1" ht="12.75" x14ac:dyDescent="0.2">
      <c r="A18" s="469"/>
      <c r="B18" s="1322"/>
      <c r="C18" s="1433"/>
      <c r="D18" s="1434"/>
      <c r="E18" s="1434"/>
      <c r="F18" s="1434"/>
      <c r="G18" s="1434"/>
      <c r="H18" s="1434"/>
      <c r="I18" s="1434"/>
      <c r="J18" s="1434"/>
      <c r="K18" s="1434"/>
      <c r="L18" s="1434"/>
      <c r="M18" s="1435"/>
      <c r="N18" s="1120"/>
      <c r="O18" s="1120"/>
      <c r="P18" s="1120"/>
      <c r="Q18" s="1120"/>
      <c r="R18" s="1120"/>
      <c r="S18" s="1120"/>
      <c r="T18" s="1120"/>
      <c r="U18" s="1120"/>
      <c r="V18" s="1120"/>
      <c r="W18" s="1120"/>
    </row>
    <row r="19" spans="1:23" s="360" customFormat="1" ht="12.75" x14ac:dyDescent="0.2">
      <c r="A19" s="469" t="s">
        <v>1326</v>
      </c>
      <c r="B19" s="1322"/>
      <c r="C19" s="1433"/>
      <c r="D19" s="1434"/>
      <c r="E19" s="1434"/>
      <c r="F19" s="1434"/>
      <c r="G19" s="1434"/>
      <c r="H19" s="1434"/>
      <c r="I19" s="1434"/>
      <c r="J19" s="1434"/>
      <c r="K19" s="1434"/>
      <c r="L19" s="1434"/>
      <c r="M19" s="1435"/>
      <c r="N19" s="1120"/>
      <c r="O19" s="1120"/>
      <c r="P19" s="1120"/>
      <c r="Q19" s="1120"/>
      <c r="R19" s="1120"/>
      <c r="S19" s="1120"/>
      <c r="T19" s="1120"/>
      <c r="U19" s="1120"/>
      <c r="V19" s="1120"/>
      <c r="W19" s="1120"/>
    </row>
    <row r="20" spans="1:23" s="1440" customFormat="1" ht="12.75" x14ac:dyDescent="0.2">
      <c r="A20" s="1436" t="s">
        <v>810</v>
      </c>
      <c r="B20" s="1437" t="s">
        <v>1314</v>
      </c>
      <c r="C20" s="1438">
        <f>IF(+SUM(D20:W20)=0,"-",+SUM(D20:W20))</f>
        <v>0.99999999999999989</v>
      </c>
      <c r="D20" s="1439">
        <f>IF(ISERROR('I8 Demand Data'!D38/'I8 Demand Data'!$C38),"0",('I8 Demand Data'!D38/'I8 Demand Data'!$C38))</f>
        <v>0.37044244294242257</v>
      </c>
      <c r="E20" s="1439">
        <f>IF(ISERROR('I8 Demand Data'!E38/'I8 Demand Data'!$C38),"0",('I8 Demand Data'!E38/'I8 Demand Data'!$C38))</f>
        <v>8.3033593133654687E-2</v>
      </c>
      <c r="F20" s="1439">
        <f>IF(ISERROR('I8 Demand Data'!F38/'I8 Demand Data'!$C38),"0",('I8 Demand Data'!F38/'I8 Demand Data'!$C38))</f>
        <v>0.22037820209864928</v>
      </c>
      <c r="G20" s="1439">
        <f>IF(ISERROR('I8 Demand Data'!G38/'I8 Demand Data'!$C38),"0",('I8 Demand Data'!G38/'I8 Demand Data'!$C38))</f>
        <v>0</v>
      </c>
      <c r="H20" s="1439">
        <f>IF(ISERROR('I8 Demand Data'!H38/'I8 Demand Data'!$C38),"0",('I8 Demand Data'!H38/'I8 Demand Data'!$C38))</f>
        <v>0.13081946594526739</v>
      </c>
      <c r="I20" s="1439">
        <f>IF(ISERROR('I8 Demand Data'!I38/'I8 Demand Data'!$C38),"0",('I8 Demand Data'!I38/'I8 Demand Data'!$C38))</f>
        <v>0.19369755741474298</v>
      </c>
      <c r="J20" s="1439">
        <f>IF(ISERROR('I8 Demand Data'!J38/'I8 Demand Data'!$C38),"0",('I8 Demand Data'!J38/'I8 Demand Data'!$C38))</f>
        <v>0</v>
      </c>
      <c r="K20" s="1439">
        <f>IF(ISERROR('I8 Demand Data'!K38/'I8 Demand Data'!$C38),"0",('I8 Demand Data'!K38/'I8 Demand Data'!$C38))</f>
        <v>0</v>
      </c>
      <c r="L20" s="1439">
        <f>IF(ISERROR('I8 Demand Data'!L38/'I8 Demand Data'!$C38),"0",('I8 Demand Data'!L38/'I8 Demand Data'!$C38))</f>
        <v>1.6287384652630544E-3</v>
      </c>
      <c r="M20" s="1439">
        <f>IF(ISERROR('I8 Demand Data'!M38/'I8 Demand Data'!$C38),"0",('I8 Demand Data'!M38/'I8 Demand Data'!$C38))</f>
        <v>0</v>
      </c>
      <c r="N20" s="1439">
        <f>IF(ISERROR('I8 Demand Data'!N38/'I8 Demand Data'!$C38),"0",('I8 Demand Data'!N38/'I8 Demand Data'!$C38))</f>
        <v>0</v>
      </c>
      <c r="O20" s="1439">
        <f>IF(ISERROR('I8 Demand Data'!O38/'I8 Demand Data'!$C38),"0",('I8 Demand Data'!O38/'I8 Demand Data'!$C38))</f>
        <v>0</v>
      </c>
      <c r="P20" s="1439">
        <f>IF(ISERROR('I8 Demand Data'!P38/'I8 Demand Data'!$C38),"0",('I8 Demand Data'!P38/'I8 Demand Data'!$C38))</f>
        <v>0</v>
      </c>
      <c r="Q20" s="1439">
        <f>IF(ISERROR('I8 Demand Data'!Q38/'I8 Demand Data'!$C38),"0",('I8 Demand Data'!Q38/'I8 Demand Data'!$C38))</f>
        <v>0</v>
      </c>
      <c r="R20" s="1439">
        <f>IF(ISERROR('I8 Demand Data'!R38/'I8 Demand Data'!$C38),"0",('I8 Demand Data'!R38/'I8 Demand Data'!$C38))</f>
        <v>0</v>
      </c>
      <c r="S20" s="1439">
        <f>IF(ISERROR('I8 Demand Data'!S38/'I8 Demand Data'!$C38),"0",('I8 Demand Data'!S38/'I8 Demand Data'!$C38))</f>
        <v>0</v>
      </c>
      <c r="T20" s="1439">
        <f>IF(ISERROR('I8 Demand Data'!T38/'I8 Demand Data'!$C38),"0",('I8 Demand Data'!T38/'I8 Demand Data'!$C38))</f>
        <v>0</v>
      </c>
      <c r="U20" s="1439">
        <f>IF(ISERROR('I8 Demand Data'!U38/'I8 Demand Data'!$C38),"0",('I8 Demand Data'!U38/'I8 Demand Data'!$C38))</f>
        <v>0</v>
      </c>
      <c r="V20" s="1439">
        <f>IF(ISERROR('I8 Demand Data'!V38/'I8 Demand Data'!$C38),"0",('I8 Demand Data'!V38/'I8 Demand Data'!$C38))</f>
        <v>0</v>
      </c>
      <c r="W20" s="1439">
        <f>IF(ISERROR('I8 Demand Data'!W38/'I8 Demand Data'!$C38),"0",('I8 Demand Data'!W38/'I8 Demand Data'!$C38))</f>
        <v>0</v>
      </c>
    </row>
    <row r="21" spans="1:23" s="1443" customFormat="1" ht="12.75" x14ac:dyDescent="0.2">
      <c r="A21" s="1441" t="s">
        <v>677</v>
      </c>
      <c r="B21" s="1442" t="s">
        <v>1516</v>
      </c>
      <c r="C21" s="1438">
        <f>IF(+SUM(D21:W21)=0,"-",+SUM(D21:W21))</f>
        <v>0.99999999999999989</v>
      </c>
      <c r="D21" s="1439">
        <f>IF(ISERROR('I8 Demand Data'!D39/'I8 Demand Data'!$C39),"0",('I8 Demand Data'!D39/'I8 Demand Data'!$C39))</f>
        <v>0.37044244294242257</v>
      </c>
      <c r="E21" s="1439">
        <f>IF(ISERROR('I8 Demand Data'!E39/'I8 Demand Data'!$C39),"0",('I8 Demand Data'!E39/'I8 Demand Data'!$C39))</f>
        <v>8.3033593133654687E-2</v>
      </c>
      <c r="F21" s="1439">
        <f>IF(ISERROR('I8 Demand Data'!F39/'I8 Demand Data'!$C39),"0",('I8 Demand Data'!F39/'I8 Demand Data'!$C39))</f>
        <v>0.22037820209864928</v>
      </c>
      <c r="G21" s="1439" t="str">
        <f>IF(ISERROR('I8 Demand Data'!#REF!/'I8 Demand Data'!$C39),"0",('I8 Demand Data'!#REF!/'I8 Demand Data'!$C39))</f>
        <v>0</v>
      </c>
      <c r="H21" s="1439">
        <f>IF(ISERROR('I8 Demand Data'!H39/'I8 Demand Data'!$C39),"0",('I8 Demand Data'!H39/'I8 Demand Data'!$C39))</f>
        <v>0.13081946594526739</v>
      </c>
      <c r="I21" s="1439">
        <f>IF(ISERROR('I8 Demand Data'!I39/'I8 Demand Data'!$C39),"0",('I8 Demand Data'!I39/'I8 Demand Data'!$C39))</f>
        <v>0.19369755741474298</v>
      </c>
      <c r="J21" s="1439">
        <f>IF(ISERROR('I8 Demand Data'!J39/'I8 Demand Data'!$C39),"0",('I8 Demand Data'!J39/'I8 Demand Data'!$C39))</f>
        <v>0</v>
      </c>
      <c r="K21" s="1439">
        <f>IF(ISERROR('I8 Demand Data'!K39/'I8 Demand Data'!$C39),"0",('I8 Demand Data'!K39/'I8 Demand Data'!$C39))</f>
        <v>0</v>
      </c>
      <c r="L21" s="1439">
        <f>IF(ISERROR('I8 Demand Data'!L39/'I8 Demand Data'!$C39),"0",('I8 Demand Data'!L39/'I8 Demand Data'!$C39))</f>
        <v>1.6287384652630544E-3</v>
      </c>
      <c r="M21" s="1439">
        <f>IF(ISERROR('I8 Demand Data'!M39/'I8 Demand Data'!$C39),"0",('I8 Demand Data'!M39/'I8 Demand Data'!$C39))</f>
        <v>0</v>
      </c>
      <c r="N21" s="1439">
        <f>IF(ISERROR('I8 Demand Data'!N39/'I8 Demand Data'!$C39),"0",('I8 Demand Data'!N39/'I8 Demand Data'!$C39))</f>
        <v>0</v>
      </c>
      <c r="O21" s="1439">
        <f>IF(ISERROR('I8 Demand Data'!O39/'I8 Demand Data'!$C39),"0",('I8 Demand Data'!O39/'I8 Demand Data'!$C39))</f>
        <v>0</v>
      </c>
      <c r="P21" s="1439">
        <f>IF(ISERROR('I8 Demand Data'!P39/'I8 Demand Data'!$C39),"0",('I8 Demand Data'!P39/'I8 Demand Data'!$C39))</f>
        <v>0</v>
      </c>
      <c r="Q21" s="1439">
        <f>IF(ISERROR('I8 Demand Data'!Q39/'I8 Demand Data'!$C39),"0",('I8 Demand Data'!Q39/'I8 Demand Data'!$C39))</f>
        <v>0</v>
      </c>
      <c r="R21" s="1439">
        <f>IF(ISERROR('I8 Demand Data'!R39/'I8 Demand Data'!$C39),"0",('I8 Demand Data'!R39/'I8 Demand Data'!$C39))</f>
        <v>0</v>
      </c>
      <c r="S21" s="1439">
        <f>IF(ISERROR('I8 Demand Data'!S39/'I8 Demand Data'!$C39),"0",('I8 Demand Data'!S39/'I8 Demand Data'!$C39))</f>
        <v>0</v>
      </c>
      <c r="T21" s="1439">
        <f>IF(ISERROR('I8 Demand Data'!T39/'I8 Demand Data'!$C39),"0",('I8 Demand Data'!T39/'I8 Demand Data'!$C39))</f>
        <v>0</v>
      </c>
      <c r="U21" s="1439">
        <f>IF(ISERROR('I8 Demand Data'!U39/'I8 Demand Data'!$C39),"0",('I8 Demand Data'!U39/'I8 Demand Data'!$C39))</f>
        <v>0</v>
      </c>
      <c r="V21" s="1439">
        <f>IF(ISERROR('I8 Demand Data'!V39/'I8 Demand Data'!$C39),"0",('I8 Demand Data'!V39/'I8 Demand Data'!$C39))</f>
        <v>0</v>
      </c>
      <c r="W21" s="1439">
        <f>IF(ISERROR('I8 Demand Data'!W39/'I8 Demand Data'!$C39),"0",('I8 Demand Data'!W39/'I8 Demand Data'!$C39))</f>
        <v>0</v>
      </c>
    </row>
    <row r="22" spans="1:23" s="1440" customFormat="1" ht="12.75" x14ac:dyDescent="0.2">
      <c r="A22" s="1436" t="s">
        <v>678</v>
      </c>
      <c r="B22" s="1437" t="s">
        <v>1315</v>
      </c>
      <c r="C22" s="1438">
        <f>IF(+SUM(D22:W22)=0,"-",+SUM(D22:W22))</f>
        <v>0.99999999999999989</v>
      </c>
      <c r="D22" s="1439">
        <f>IF(ISERROR('I8 Demand Data'!D40/'I8 Demand Data'!$C40),"0",('I8 Demand Data'!D40/'I8 Demand Data'!$C40))</f>
        <v>0.37044244294242257</v>
      </c>
      <c r="E22" s="1439">
        <f>IF(ISERROR('I8 Demand Data'!E40/'I8 Demand Data'!$C40),"0",('I8 Demand Data'!E40/'I8 Demand Data'!$C40))</f>
        <v>8.3033593133654687E-2</v>
      </c>
      <c r="F22" s="1439">
        <f>IF(ISERROR('I8 Demand Data'!F40/'I8 Demand Data'!$C40),"0",('I8 Demand Data'!F40/'I8 Demand Data'!$C40))</f>
        <v>0.22037820209864928</v>
      </c>
      <c r="G22" s="1439" t="str">
        <f>IF(ISERROR('I8 Demand Data'!#REF!/'I8 Demand Data'!$C40),"0",('I8 Demand Data'!#REF!/'I8 Demand Data'!$C40))</f>
        <v>0</v>
      </c>
      <c r="H22" s="1439">
        <f>IF(ISERROR('I8 Demand Data'!H40/'I8 Demand Data'!$C40),"0",('I8 Demand Data'!H40/'I8 Demand Data'!$C40))</f>
        <v>0.13081946594526739</v>
      </c>
      <c r="I22" s="1439">
        <f>IF(ISERROR('I8 Demand Data'!I40/'I8 Demand Data'!$C40),"0",('I8 Demand Data'!I40/'I8 Demand Data'!$C40))</f>
        <v>0.19369755741474298</v>
      </c>
      <c r="J22" s="1439">
        <f>IF(ISERROR('I8 Demand Data'!J40/'I8 Demand Data'!$C40),"0",('I8 Demand Data'!J40/'I8 Demand Data'!$C40))</f>
        <v>0</v>
      </c>
      <c r="K22" s="1439">
        <f>IF(ISERROR('I8 Demand Data'!K40/'I8 Demand Data'!$C40),"0",('I8 Demand Data'!K40/'I8 Demand Data'!$C40))</f>
        <v>0</v>
      </c>
      <c r="L22" s="1439">
        <f>IF(ISERROR('I8 Demand Data'!L40/'I8 Demand Data'!$C40),"0",('I8 Demand Data'!L40/'I8 Demand Data'!$C40))</f>
        <v>1.6287384652630544E-3</v>
      </c>
      <c r="M22" s="1439">
        <f>IF(ISERROR('I8 Demand Data'!M40/'I8 Demand Data'!$C40),"0",('I8 Demand Data'!M40/'I8 Demand Data'!$C40))</f>
        <v>0</v>
      </c>
      <c r="N22" s="1439">
        <f>IF(ISERROR('I8 Demand Data'!N40/'I8 Demand Data'!$C40),"0",('I8 Demand Data'!N40/'I8 Demand Data'!$C40))</f>
        <v>0</v>
      </c>
      <c r="O22" s="1439">
        <f>IF(ISERROR('I8 Demand Data'!O40/'I8 Demand Data'!$C40),"0",('I8 Demand Data'!O40/'I8 Demand Data'!$C40))</f>
        <v>0</v>
      </c>
      <c r="P22" s="1439">
        <f>IF(ISERROR('I8 Demand Data'!P40/'I8 Demand Data'!$C40),"0",('I8 Demand Data'!P40/'I8 Demand Data'!$C40))</f>
        <v>0</v>
      </c>
      <c r="Q22" s="1439">
        <f>IF(ISERROR('I8 Demand Data'!Q40/'I8 Demand Data'!$C40),"0",('I8 Demand Data'!Q40/'I8 Demand Data'!$C40))</f>
        <v>0</v>
      </c>
      <c r="R22" s="1439">
        <f>IF(ISERROR('I8 Demand Data'!R40/'I8 Demand Data'!$C40),"0",('I8 Demand Data'!R40/'I8 Demand Data'!$C40))</f>
        <v>0</v>
      </c>
      <c r="S22" s="1439">
        <f>IF(ISERROR('I8 Demand Data'!S40/'I8 Demand Data'!$C40),"0",('I8 Demand Data'!S40/'I8 Demand Data'!$C40))</f>
        <v>0</v>
      </c>
      <c r="T22" s="1439">
        <f>IF(ISERROR('I8 Demand Data'!T40/'I8 Demand Data'!$C40),"0",('I8 Demand Data'!T40/'I8 Demand Data'!$C40))</f>
        <v>0</v>
      </c>
      <c r="U22" s="1439">
        <f>IF(ISERROR('I8 Demand Data'!U40/'I8 Demand Data'!$C40),"0",('I8 Demand Data'!U40/'I8 Demand Data'!$C40))</f>
        <v>0</v>
      </c>
      <c r="V22" s="1439">
        <f>IF(ISERROR('I8 Demand Data'!V40/'I8 Demand Data'!$C40),"0",('I8 Demand Data'!V40/'I8 Demand Data'!$C40))</f>
        <v>0</v>
      </c>
      <c r="W22" s="1439">
        <f>IF(ISERROR('I8 Demand Data'!W40/'I8 Demand Data'!$C40),"0",('I8 Demand Data'!W40/'I8 Demand Data'!$C40))</f>
        <v>0</v>
      </c>
    </row>
    <row r="23" spans="1:23" s="360" customFormat="1" ht="12.75" x14ac:dyDescent="0.2">
      <c r="A23" s="469"/>
      <c r="B23" s="1322"/>
      <c r="C23" s="1444"/>
      <c r="D23" s="1439"/>
      <c r="E23" s="1439"/>
      <c r="F23" s="1439"/>
      <c r="G23" s="1439"/>
      <c r="H23" s="1439"/>
      <c r="I23" s="1439"/>
      <c r="J23" s="1439"/>
      <c r="K23" s="1439"/>
      <c r="L23" s="1439"/>
      <c r="M23" s="1439"/>
      <c r="N23" s="1439"/>
      <c r="O23" s="1439"/>
      <c r="P23" s="1439"/>
      <c r="Q23" s="1439"/>
      <c r="R23" s="1439"/>
      <c r="S23" s="1439"/>
      <c r="T23" s="1439"/>
      <c r="U23" s="1439"/>
      <c r="V23" s="1439"/>
      <c r="W23" s="1439"/>
    </row>
    <row r="24" spans="1:23" s="360" customFormat="1" ht="12.75" x14ac:dyDescent="0.2">
      <c r="A24" s="469" t="s">
        <v>1327</v>
      </c>
      <c r="B24" s="603"/>
      <c r="C24" s="1433"/>
      <c r="D24" s="1445"/>
      <c r="E24" s="1445"/>
      <c r="F24" s="1445"/>
      <c r="G24" s="1445"/>
      <c r="H24" s="1445"/>
      <c r="I24" s="1445"/>
      <c r="J24" s="1445"/>
      <c r="K24" s="1445"/>
      <c r="L24" s="1445"/>
      <c r="M24" s="1445"/>
      <c r="N24" s="1445"/>
      <c r="O24" s="1445"/>
      <c r="P24" s="1445"/>
      <c r="Q24" s="1445"/>
      <c r="R24" s="1445"/>
      <c r="S24" s="1445"/>
      <c r="T24" s="1445"/>
      <c r="U24" s="1445"/>
      <c r="V24" s="1445"/>
      <c r="W24" s="1445"/>
    </row>
    <row r="25" spans="1:23" s="1440" customFormat="1" ht="12.75" x14ac:dyDescent="0.2">
      <c r="A25" s="1436" t="s">
        <v>810</v>
      </c>
      <c r="B25" s="1437" t="s">
        <v>1316</v>
      </c>
      <c r="C25" s="1438">
        <f>IF(+SUM(D25:W25)=0,"-",+SUM(D25:W25))</f>
        <v>1</v>
      </c>
      <c r="D25" s="1439">
        <f>IF(ISERROR('I8 Demand Data'!D43/'I8 Demand Data'!$C43),"0",('I8 Demand Data'!D43/'I8 Demand Data'!$C43))</f>
        <v>0.35383022875629822</v>
      </c>
      <c r="E25" s="1439">
        <f>IF(ISERROR('I8 Demand Data'!E43/'I8 Demand Data'!$C43),"0",('I8 Demand Data'!E43/'I8 Demand Data'!$C43))</f>
        <v>8.2835247474012413E-2</v>
      </c>
      <c r="F25" s="1439">
        <f>IF(ISERROR('I8 Demand Data'!F43/'I8 Demand Data'!$C43),"0",('I8 Demand Data'!F43/'I8 Demand Data'!$C43))</f>
        <v>0.21785041929846349</v>
      </c>
      <c r="G25" s="1439">
        <f>IF(ISERROR('I8 Demand Data'!G43/'I8 Demand Data'!$C43),"0",('I8 Demand Data'!G43/'I8 Demand Data'!$C43))</f>
        <v>0</v>
      </c>
      <c r="H25" s="1439">
        <f>IF(ISERROR('I8 Demand Data'!H43/'I8 Demand Data'!$C43),"0",('I8 Demand Data'!H43/'I8 Demand Data'!$C43))</f>
        <v>0.13794935246945342</v>
      </c>
      <c r="I25" s="1439">
        <f>IF(ISERROR('I8 Demand Data'!I43/'I8 Demand Data'!$C43),"0",('I8 Demand Data'!I43/'I8 Demand Data'!$C43))</f>
        <v>0.20241208712422895</v>
      </c>
      <c r="J25" s="1439">
        <f>IF(ISERROR('I8 Demand Data'!J43/'I8 Demand Data'!$C43),"0",('I8 Demand Data'!J43/'I8 Demand Data'!$C43))</f>
        <v>3.2773338437715491E-3</v>
      </c>
      <c r="K25" s="1439">
        <f>IF(ISERROR('I8 Demand Data'!K43/'I8 Demand Data'!$C43),"0",('I8 Demand Data'!K43/'I8 Demand Data'!$C43))</f>
        <v>1.8284791218043354E-4</v>
      </c>
      <c r="L25" s="1439">
        <f>IF(ISERROR('I8 Demand Data'!L43/'I8 Demand Data'!$C43),"0",('I8 Demand Data'!L43/'I8 Demand Data'!$C43))</f>
        <v>1.662483121591412E-3</v>
      </c>
      <c r="M25" s="1439">
        <f>IF(ISERROR('I8 Demand Data'!M43/'I8 Demand Data'!$C43),"0",('I8 Demand Data'!M43/'I8 Demand Data'!$C43))</f>
        <v>0</v>
      </c>
      <c r="N25" s="1439">
        <f>IF(ISERROR('I8 Demand Data'!N43/'I8 Demand Data'!$C43),"0",('I8 Demand Data'!N43/'I8 Demand Data'!$C43))</f>
        <v>0</v>
      </c>
      <c r="O25" s="1439">
        <f>IF(ISERROR('I8 Demand Data'!O43/'I8 Demand Data'!$C43),"0",('I8 Demand Data'!O43/'I8 Demand Data'!$C43))</f>
        <v>0</v>
      </c>
      <c r="P25" s="1439">
        <f>IF(ISERROR('I8 Demand Data'!P43/'I8 Demand Data'!$C43),"0",('I8 Demand Data'!P43/'I8 Demand Data'!$C43))</f>
        <v>0</v>
      </c>
      <c r="Q25" s="1439">
        <f>IF(ISERROR('I8 Demand Data'!Q43/'I8 Demand Data'!$C43),"0",('I8 Demand Data'!Q43/'I8 Demand Data'!$C43))</f>
        <v>0</v>
      </c>
      <c r="R25" s="1439">
        <f>IF(ISERROR('I8 Demand Data'!R43/'I8 Demand Data'!$C43),"0",('I8 Demand Data'!R43/'I8 Demand Data'!$C43))</f>
        <v>0</v>
      </c>
      <c r="S25" s="1439">
        <f>IF(ISERROR('I8 Demand Data'!S43/'I8 Demand Data'!$C43),"0",('I8 Demand Data'!S43/'I8 Demand Data'!$C43))</f>
        <v>0</v>
      </c>
      <c r="T25" s="1439">
        <f>IF(ISERROR('I8 Demand Data'!T43/'I8 Demand Data'!$C43),"0",('I8 Demand Data'!T43/'I8 Demand Data'!$C43))</f>
        <v>0</v>
      </c>
      <c r="U25" s="1439">
        <f>IF(ISERROR('I8 Demand Data'!U43/'I8 Demand Data'!$C43),"0",('I8 Demand Data'!U43/'I8 Demand Data'!$C43))</f>
        <v>0</v>
      </c>
      <c r="V25" s="1439">
        <f>IF(ISERROR('I8 Demand Data'!V43/'I8 Demand Data'!$C43),"0",('I8 Demand Data'!V43/'I8 Demand Data'!$C43))</f>
        <v>0</v>
      </c>
      <c r="W25" s="1439">
        <f>IF(ISERROR('I8 Demand Data'!W43/'I8 Demand Data'!$C43),"0",('I8 Demand Data'!W43/'I8 Demand Data'!$C43))</f>
        <v>0</v>
      </c>
    </row>
    <row r="26" spans="1:23" s="1440" customFormat="1" ht="12.75" x14ac:dyDescent="0.2">
      <c r="A26" s="1436" t="s">
        <v>677</v>
      </c>
      <c r="B26" s="1437" t="s">
        <v>1517</v>
      </c>
      <c r="C26" s="1438">
        <f>IF(+SUM(D26:W26)=0,"-",+SUM(D26:W26))</f>
        <v>1</v>
      </c>
      <c r="D26" s="1439">
        <f>IF(ISERROR('I8 Demand Data'!D44/'I8 Demand Data'!$C44),"0",('I8 Demand Data'!D44/'I8 Demand Data'!$C44))</f>
        <v>0.35383022875629822</v>
      </c>
      <c r="E26" s="1439">
        <f>IF(ISERROR('I8 Demand Data'!E44/'I8 Demand Data'!$C44),"0",('I8 Demand Data'!E44/'I8 Demand Data'!$C44))</f>
        <v>8.2835247474012413E-2</v>
      </c>
      <c r="F26" s="1439">
        <f>IF(ISERROR('I8 Demand Data'!F44/'I8 Demand Data'!$C44),"0",('I8 Demand Data'!F44/'I8 Demand Data'!$C44))</f>
        <v>0.21785041929846349</v>
      </c>
      <c r="G26" s="1439">
        <f>IF(ISERROR('I8 Demand Data'!G44/'I8 Demand Data'!$C44),"0",('I8 Demand Data'!G44/'I8 Demand Data'!$C44))</f>
        <v>0</v>
      </c>
      <c r="H26" s="1439">
        <f>IF(ISERROR('I8 Demand Data'!H44/'I8 Demand Data'!$C44),"0",('I8 Demand Data'!H44/'I8 Demand Data'!$C44))</f>
        <v>0.13794935246945342</v>
      </c>
      <c r="I26" s="1439">
        <f>IF(ISERROR('I8 Demand Data'!I44/'I8 Demand Data'!$C44),"0",('I8 Demand Data'!I44/'I8 Demand Data'!$C44))</f>
        <v>0.20241208712422895</v>
      </c>
      <c r="J26" s="1439">
        <f>IF(ISERROR('I8 Demand Data'!J44/'I8 Demand Data'!$C44),"0",('I8 Demand Data'!J44/'I8 Demand Data'!$C44))</f>
        <v>3.2773338437715491E-3</v>
      </c>
      <c r="K26" s="1439">
        <f>IF(ISERROR('I8 Demand Data'!K44/'I8 Demand Data'!$C44),"0",('I8 Demand Data'!K44/'I8 Demand Data'!$C44))</f>
        <v>1.8284791218043354E-4</v>
      </c>
      <c r="L26" s="1439">
        <f>IF(ISERROR('I8 Demand Data'!L44/'I8 Demand Data'!$C44),"0",('I8 Demand Data'!L44/'I8 Demand Data'!$C44))</f>
        <v>1.662483121591412E-3</v>
      </c>
      <c r="M26" s="1439">
        <f>IF(ISERROR('I8 Demand Data'!M44/'I8 Demand Data'!$C44),"0",('I8 Demand Data'!M44/'I8 Demand Data'!$C44))</f>
        <v>0</v>
      </c>
      <c r="N26" s="1439">
        <f>IF(ISERROR('I8 Demand Data'!N44/'I8 Demand Data'!$C44),"0",('I8 Demand Data'!N44/'I8 Demand Data'!$C44))</f>
        <v>0</v>
      </c>
      <c r="O26" s="1439">
        <f>IF(ISERROR('I8 Demand Data'!O44/'I8 Demand Data'!$C44),"0",('I8 Demand Data'!O44/'I8 Demand Data'!$C44))</f>
        <v>0</v>
      </c>
      <c r="P26" s="1439">
        <f>IF(ISERROR('I8 Demand Data'!P44/'I8 Demand Data'!$C44),"0",('I8 Demand Data'!P44/'I8 Demand Data'!$C44))</f>
        <v>0</v>
      </c>
      <c r="Q26" s="1439">
        <f>IF(ISERROR('I8 Demand Data'!Q44/'I8 Demand Data'!$C44),"0",('I8 Demand Data'!Q44/'I8 Demand Data'!$C44))</f>
        <v>0</v>
      </c>
      <c r="R26" s="1439">
        <f>IF(ISERROR('I8 Demand Data'!R44/'I8 Demand Data'!$C44),"0",('I8 Demand Data'!R44/'I8 Demand Data'!$C44))</f>
        <v>0</v>
      </c>
      <c r="S26" s="1439">
        <f>IF(ISERROR('I8 Demand Data'!S44/'I8 Demand Data'!$C44),"0",('I8 Demand Data'!S44/'I8 Demand Data'!$C44))</f>
        <v>0</v>
      </c>
      <c r="T26" s="1439">
        <f>IF(ISERROR('I8 Demand Data'!T44/'I8 Demand Data'!$C44),"0",('I8 Demand Data'!T44/'I8 Demand Data'!$C44))</f>
        <v>0</v>
      </c>
      <c r="U26" s="1439">
        <f>IF(ISERROR('I8 Demand Data'!U44/'I8 Demand Data'!$C44),"0",('I8 Demand Data'!U44/'I8 Demand Data'!$C44))</f>
        <v>0</v>
      </c>
      <c r="V26" s="1439">
        <f>IF(ISERROR('I8 Demand Data'!V44/'I8 Demand Data'!$C44),"0",('I8 Demand Data'!V44/'I8 Demand Data'!$C44))</f>
        <v>0</v>
      </c>
      <c r="W26" s="1439">
        <f>IF(ISERROR('I8 Demand Data'!W44/'I8 Demand Data'!$C44),"0",('I8 Demand Data'!W44/'I8 Demand Data'!$C44))</f>
        <v>0</v>
      </c>
    </row>
    <row r="27" spans="1:23" s="1440" customFormat="1" ht="12.75" x14ac:dyDescent="0.2">
      <c r="A27" s="1436" t="s">
        <v>678</v>
      </c>
      <c r="B27" s="1437" t="s">
        <v>1317</v>
      </c>
      <c r="C27" s="1438">
        <f>IF(+SUM(D27:W27)=0,"-",+SUM(D27:W27))</f>
        <v>1</v>
      </c>
      <c r="D27" s="1439">
        <f>IF(ISERROR('I8 Demand Data'!D45/'I8 Demand Data'!$C45),"0",('I8 Demand Data'!D45/'I8 Demand Data'!$C45))</f>
        <v>0.35383022875629822</v>
      </c>
      <c r="E27" s="1439">
        <f>IF(ISERROR('I8 Demand Data'!E45/'I8 Demand Data'!$C45),"0",('I8 Demand Data'!E45/'I8 Demand Data'!$C45))</f>
        <v>8.2835247474012413E-2</v>
      </c>
      <c r="F27" s="1439">
        <f>IF(ISERROR('I8 Demand Data'!F45/'I8 Demand Data'!$C45),"0",('I8 Demand Data'!F45/'I8 Demand Data'!$C45))</f>
        <v>0.21785041929846349</v>
      </c>
      <c r="G27" s="1439">
        <f>IF(ISERROR('I8 Demand Data'!G45/'I8 Demand Data'!$C45),"0",('I8 Demand Data'!G45/'I8 Demand Data'!$C45))</f>
        <v>0</v>
      </c>
      <c r="H27" s="1439">
        <f>IF(ISERROR('I8 Demand Data'!H45/'I8 Demand Data'!$C45),"0",('I8 Demand Data'!H45/'I8 Demand Data'!$C45))</f>
        <v>0.13794935246945342</v>
      </c>
      <c r="I27" s="1439">
        <f>IF(ISERROR('I8 Demand Data'!I45/'I8 Demand Data'!$C45),"0",('I8 Demand Data'!I45/'I8 Demand Data'!$C45))</f>
        <v>0.20241208712422895</v>
      </c>
      <c r="J27" s="1439">
        <f>IF(ISERROR('I8 Demand Data'!J45/'I8 Demand Data'!$C45),"0",('I8 Demand Data'!J45/'I8 Demand Data'!$C45))</f>
        <v>3.2773338437715491E-3</v>
      </c>
      <c r="K27" s="1439">
        <f>IF(ISERROR('I8 Demand Data'!K45/'I8 Demand Data'!$C45),"0",('I8 Demand Data'!K45/'I8 Demand Data'!$C45))</f>
        <v>1.8284791218043354E-4</v>
      </c>
      <c r="L27" s="1439">
        <f>IF(ISERROR('I8 Demand Data'!L45/'I8 Demand Data'!$C45),"0",('I8 Demand Data'!L45/'I8 Demand Data'!$C45))</f>
        <v>1.662483121591412E-3</v>
      </c>
      <c r="M27" s="1439">
        <f>IF(ISERROR('I8 Demand Data'!M45/'I8 Demand Data'!$C45),"0",('I8 Demand Data'!M45/'I8 Demand Data'!$C45))</f>
        <v>0</v>
      </c>
      <c r="N27" s="1439">
        <f>IF(ISERROR('I8 Demand Data'!N45/'I8 Demand Data'!$C45),"0",('I8 Demand Data'!N45/'I8 Demand Data'!$C45))</f>
        <v>0</v>
      </c>
      <c r="O27" s="1439">
        <f>IF(ISERROR('I8 Demand Data'!O45/'I8 Demand Data'!$C45),"0",('I8 Demand Data'!O45/'I8 Demand Data'!$C45))</f>
        <v>0</v>
      </c>
      <c r="P27" s="1439">
        <f>IF(ISERROR('I8 Demand Data'!P45/'I8 Demand Data'!$C45),"0",('I8 Demand Data'!P45/'I8 Demand Data'!$C45))</f>
        <v>0</v>
      </c>
      <c r="Q27" s="1439">
        <f>IF(ISERROR('I8 Demand Data'!Q45/'I8 Demand Data'!$C45),"0",('I8 Demand Data'!Q45/'I8 Demand Data'!$C45))</f>
        <v>0</v>
      </c>
      <c r="R27" s="1439">
        <f>IF(ISERROR('I8 Demand Data'!R45/'I8 Demand Data'!$C45),"0",('I8 Demand Data'!R45/'I8 Demand Data'!$C45))</f>
        <v>0</v>
      </c>
      <c r="S27" s="1439">
        <f>IF(ISERROR('I8 Demand Data'!S45/'I8 Demand Data'!$C45),"0",('I8 Demand Data'!S45/'I8 Demand Data'!$C45))</f>
        <v>0</v>
      </c>
      <c r="T27" s="1439">
        <f>IF(ISERROR('I8 Demand Data'!T45/'I8 Demand Data'!$C45),"0",('I8 Demand Data'!T45/'I8 Demand Data'!$C45))</f>
        <v>0</v>
      </c>
      <c r="U27" s="1439">
        <f>IF(ISERROR('I8 Demand Data'!U45/'I8 Demand Data'!$C45),"0",('I8 Demand Data'!U45/'I8 Demand Data'!$C45))</f>
        <v>0</v>
      </c>
      <c r="V27" s="1439">
        <f>IF(ISERROR('I8 Demand Data'!V45/'I8 Demand Data'!$C45),"0",('I8 Demand Data'!V45/'I8 Demand Data'!$C45))</f>
        <v>0</v>
      </c>
      <c r="W27" s="1439">
        <f>IF(ISERROR('I8 Demand Data'!W45/'I8 Demand Data'!$C45),"0",('I8 Demand Data'!W45/'I8 Demand Data'!$C45))</f>
        <v>0</v>
      </c>
    </row>
    <row r="28" spans="1:23" s="360" customFormat="1" ht="12.75" x14ac:dyDescent="0.2">
      <c r="A28" s="469"/>
      <c r="B28" s="1322"/>
      <c r="C28" s="1444"/>
      <c r="D28" s="1439"/>
      <c r="E28" s="1439"/>
      <c r="F28" s="1439"/>
      <c r="G28" s="1439"/>
      <c r="H28" s="1439"/>
      <c r="I28" s="1439"/>
      <c r="J28" s="1439"/>
      <c r="K28" s="1439"/>
      <c r="L28" s="1439"/>
      <c r="M28" s="1439"/>
      <c r="N28" s="1439"/>
      <c r="O28" s="1439"/>
      <c r="P28" s="1439"/>
      <c r="Q28" s="1439"/>
      <c r="R28" s="1439"/>
      <c r="S28" s="1439"/>
      <c r="T28" s="1439"/>
      <c r="U28" s="1439"/>
      <c r="V28" s="1439"/>
      <c r="W28" s="1439"/>
    </row>
    <row r="29" spans="1:23" s="360" customFormat="1" ht="12.75" x14ac:dyDescent="0.2">
      <c r="A29" s="469" t="s">
        <v>1328</v>
      </c>
      <c r="B29" s="603"/>
      <c r="C29" s="1433"/>
      <c r="D29" s="1445"/>
      <c r="E29" s="1445"/>
      <c r="F29" s="1445"/>
      <c r="G29" s="1445"/>
      <c r="H29" s="1445"/>
      <c r="I29" s="1445"/>
      <c r="J29" s="1445"/>
      <c r="K29" s="1445"/>
      <c r="L29" s="1445"/>
      <c r="M29" s="1445"/>
      <c r="N29" s="1445"/>
      <c r="O29" s="1445"/>
      <c r="P29" s="1445"/>
      <c r="Q29" s="1445"/>
      <c r="R29" s="1445"/>
      <c r="S29" s="1445"/>
      <c r="T29" s="1445"/>
      <c r="U29" s="1445"/>
      <c r="V29" s="1445"/>
      <c r="W29" s="1445"/>
    </row>
    <row r="30" spans="1:23" s="1440" customFormat="1" ht="12.75" x14ac:dyDescent="0.2">
      <c r="A30" s="1436" t="s">
        <v>810</v>
      </c>
      <c r="B30" s="1437" t="s">
        <v>1318</v>
      </c>
      <c r="C30" s="1438">
        <f>IF(+SUM(D30:W30)=0,"-",+SUM(D30:W30))</f>
        <v>1.0000000000000002</v>
      </c>
      <c r="D30" s="1439">
        <f>IF(ISERROR('I8 Demand Data'!D48/'I8 Demand Data'!$C48),"0",('I8 Demand Data'!D48/'I8 Demand Data'!$C48))</f>
        <v>0.327249628138367</v>
      </c>
      <c r="E30" s="1439">
        <f>IF(ISERROR('I8 Demand Data'!E48/'I8 Demand Data'!$C48),"0",('I8 Demand Data'!E48/'I8 Demand Data'!$C48))</f>
        <v>8.7737977540411807E-2</v>
      </c>
      <c r="F30" s="1439">
        <f>IF(ISERROR('I8 Demand Data'!F48/'I8 Demand Data'!$C48),"0",('I8 Demand Data'!F48/'I8 Demand Data'!$C48))</f>
        <v>0.21223961004216466</v>
      </c>
      <c r="G30" s="1439">
        <f>IF(ISERROR('I8 Demand Data'!G48/'I8 Demand Data'!$C48),"0",('I8 Demand Data'!G48/'I8 Demand Data'!$C48))</f>
        <v>0</v>
      </c>
      <c r="H30" s="1439">
        <f>IF(ISERROR('I8 Demand Data'!H48/'I8 Demand Data'!$C48),"0",('I8 Demand Data'!H48/'I8 Demand Data'!$C48))</f>
        <v>0.1418009119878379</v>
      </c>
      <c r="I30" s="1439">
        <f>IF(ISERROR('I8 Demand Data'!I48/'I8 Demand Data'!$C48),"0",('I8 Demand Data'!I48/'I8 Demand Data'!$C48))</f>
        <v>0.21852846482673824</v>
      </c>
      <c r="J30" s="1439">
        <f>IF(ISERROR('I8 Demand Data'!J48/'I8 Demand Data'!$C48),"0",('I8 Demand Data'!J48/'I8 Demand Data'!$C48))</f>
        <v>9.961721703243347E-3</v>
      </c>
      <c r="K30" s="1439">
        <f>IF(ISERROR('I8 Demand Data'!K48/'I8 Demand Data'!$C48),"0",('I8 Demand Data'!K48/'I8 Demand Data'!$C48))</f>
        <v>6.3075955689159127E-4</v>
      </c>
      <c r="L30" s="1439">
        <f>IF(ISERROR('I8 Demand Data'!L48/'I8 Demand Data'!$C48),"0",('I8 Demand Data'!L48/'I8 Demand Data'!$C48))</f>
        <v>1.8509262043455339E-3</v>
      </c>
      <c r="M30" s="1439">
        <f>IF(ISERROR('I8 Demand Data'!M48/'I8 Demand Data'!$C48),"0",('I8 Demand Data'!M48/'I8 Demand Data'!$C48))</f>
        <v>0</v>
      </c>
      <c r="N30" s="1439">
        <f>IF(ISERROR('I8 Demand Data'!N48/'I8 Demand Data'!$C48),"0",('I8 Demand Data'!N48/'I8 Demand Data'!$C48))</f>
        <v>0</v>
      </c>
      <c r="O30" s="1439">
        <f>IF(ISERROR('I8 Demand Data'!O48/'I8 Demand Data'!$C48),"0",('I8 Demand Data'!O48/'I8 Demand Data'!$C48))</f>
        <v>0</v>
      </c>
      <c r="P30" s="1439">
        <f>IF(ISERROR('I8 Demand Data'!P48/'I8 Demand Data'!$C48),"0",('I8 Demand Data'!P48/'I8 Demand Data'!$C48))</f>
        <v>0</v>
      </c>
      <c r="Q30" s="1439">
        <f>IF(ISERROR('I8 Demand Data'!Q48/'I8 Demand Data'!$C48),"0",('I8 Demand Data'!Q48/'I8 Demand Data'!$C48))</f>
        <v>0</v>
      </c>
      <c r="R30" s="1439">
        <f>IF(ISERROR('I8 Demand Data'!R48/'I8 Demand Data'!$C48),"0",('I8 Demand Data'!R48/'I8 Demand Data'!$C48))</f>
        <v>0</v>
      </c>
      <c r="S30" s="1439">
        <f>IF(ISERROR('I8 Demand Data'!S48/'I8 Demand Data'!$C48),"0",('I8 Demand Data'!S48/'I8 Demand Data'!$C48))</f>
        <v>0</v>
      </c>
      <c r="T30" s="1439">
        <f>IF(ISERROR('I8 Demand Data'!T48/'I8 Demand Data'!$C48),"0",('I8 Demand Data'!T48/'I8 Demand Data'!$C48))</f>
        <v>0</v>
      </c>
      <c r="U30" s="1439">
        <f>IF(ISERROR('I8 Demand Data'!U48/'I8 Demand Data'!$C48),"0",('I8 Demand Data'!U48/'I8 Demand Data'!$C48))</f>
        <v>0</v>
      </c>
      <c r="V30" s="1439">
        <f>IF(ISERROR('I8 Demand Data'!V48/'I8 Demand Data'!$C48),"0",('I8 Demand Data'!V48/'I8 Demand Data'!$C48))</f>
        <v>0</v>
      </c>
      <c r="W30" s="1439">
        <f>IF(ISERROR('I8 Demand Data'!W48/'I8 Demand Data'!$C48),"0",('I8 Demand Data'!W48/'I8 Demand Data'!$C48))</f>
        <v>0</v>
      </c>
    </row>
    <row r="31" spans="1:23" s="1440" customFormat="1" ht="12.75" x14ac:dyDescent="0.2">
      <c r="A31" s="1436" t="s">
        <v>677</v>
      </c>
      <c r="B31" s="1437" t="s">
        <v>1518</v>
      </c>
      <c r="C31" s="1438">
        <f>IF(+SUM(D31:W31)=0,"-",+SUM(D31:W31))</f>
        <v>1.0000000000000002</v>
      </c>
      <c r="D31" s="1439">
        <f>IF(ISERROR('I8 Demand Data'!D49/'I8 Demand Data'!$C49),"0",('I8 Demand Data'!D49/'I8 Demand Data'!$C49))</f>
        <v>0.327249628138367</v>
      </c>
      <c r="E31" s="1439">
        <f>IF(ISERROR('I8 Demand Data'!E49/'I8 Demand Data'!$C49),"0",('I8 Demand Data'!E49/'I8 Demand Data'!$C49))</f>
        <v>8.7737977540411807E-2</v>
      </c>
      <c r="F31" s="1439">
        <f>IF(ISERROR('I8 Demand Data'!F49/'I8 Demand Data'!$C49),"0",('I8 Demand Data'!F49/'I8 Demand Data'!$C49))</f>
        <v>0.21223961004216466</v>
      </c>
      <c r="G31" s="1439">
        <f>IF(ISERROR('I8 Demand Data'!G49/'I8 Demand Data'!$C49),"0",('I8 Demand Data'!G49/'I8 Demand Data'!$C49))</f>
        <v>0</v>
      </c>
      <c r="H31" s="1439">
        <f>IF(ISERROR('I8 Demand Data'!H49/'I8 Demand Data'!$C49),"0",('I8 Demand Data'!H49/'I8 Demand Data'!$C49))</f>
        <v>0.1418009119878379</v>
      </c>
      <c r="I31" s="1439">
        <f>IF(ISERROR('I8 Demand Data'!I49/'I8 Demand Data'!$C49),"0",('I8 Demand Data'!I49/'I8 Demand Data'!$C49))</f>
        <v>0.21852846482673824</v>
      </c>
      <c r="J31" s="1439">
        <f>IF(ISERROR('I8 Demand Data'!J49/'I8 Demand Data'!$C49),"0",('I8 Demand Data'!J49/'I8 Demand Data'!$C49))</f>
        <v>9.961721703243347E-3</v>
      </c>
      <c r="K31" s="1439">
        <f>IF(ISERROR('I8 Demand Data'!K49/'I8 Demand Data'!$C49),"0",('I8 Demand Data'!K49/'I8 Demand Data'!$C49))</f>
        <v>6.3075955689159127E-4</v>
      </c>
      <c r="L31" s="1439">
        <f>IF(ISERROR('I8 Demand Data'!L49/'I8 Demand Data'!$C49),"0",('I8 Demand Data'!L49/'I8 Demand Data'!$C49))</f>
        <v>1.8509262043455339E-3</v>
      </c>
      <c r="M31" s="1439">
        <f>IF(ISERROR('I8 Demand Data'!M49/'I8 Demand Data'!$C49),"0",('I8 Demand Data'!M49/'I8 Demand Data'!$C49))</f>
        <v>0</v>
      </c>
      <c r="N31" s="1439">
        <f>IF(ISERROR('I8 Demand Data'!N49/'I8 Demand Data'!$C49),"0",('I8 Demand Data'!N49/'I8 Demand Data'!$C49))</f>
        <v>0</v>
      </c>
      <c r="O31" s="1439">
        <f>IF(ISERROR('I8 Demand Data'!O49/'I8 Demand Data'!$C49),"0",('I8 Demand Data'!O49/'I8 Demand Data'!$C49))</f>
        <v>0</v>
      </c>
      <c r="P31" s="1439">
        <f>IF(ISERROR('I8 Demand Data'!P49/'I8 Demand Data'!$C49),"0",('I8 Demand Data'!P49/'I8 Demand Data'!$C49))</f>
        <v>0</v>
      </c>
      <c r="Q31" s="1439">
        <f>IF(ISERROR('I8 Demand Data'!Q49/'I8 Demand Data'!$C49),"0",('I8 Demand Data'!Q49/'I8 Demand Data'!$C49))</f>
        <v>0</v>
      </c>
      <c r="R31" s="1439">
        <f>IF(ISERROR('I8 Demand Data'!R49/'I8 Demand Data'!$C49),"0",('I8 Demand Data'!R49/'I8 Demand Data'!$C49))</f>
        <v>0</v>
      </c>
      <c r="S31" s="1439">
        <f>IF(ISERROR('I8 Demand Data'!S49/'I8 Demand Data'!$C49),"0",('I8 Demand Data'!S49/'I8 Demand Data'!$C49))</f>
        <v>0</v>
      </c>
      <c r="T31" s="1439">
        <f>IF(ISERROR('I8 Demand Data'!T49/'I8 Demand Data'!$C49),"0",('I8 Demand Data'!T49/'I8 Demand Data'!$C49))</f>
        <v>0</v>
      </c>
      <c r="U31" s="1439">
        <f>IF(ISERROR('I8 Demand Data'!U49/'I8 Demand Data'!$C49),"0",('I8 Demand Data'!U49/'I8 Demand Data'!$C49))</f>
        <v>0</v>
      </c>
      <c r="V31" s="1439">
        <f>IF(ISERROR('I8 Demand Data'!V49/'I8 Demand Data'!$C49),"0",('I8 Demand Data'!V49/'I8 Demand Data'!$C49))</f>
        <v>0</v>
      </c>
      <c r="W31" s="1439">
        <f>IF(ISERROR('I8 Demand Data'!W49/'I8 Demand Data'!$C49),"0",('I8 Demand Data'!W49/'I8 Demand Data'!$C49))</f>
        <v>0</v>
      </c>
    </row>
    <row r="32" spans="1:23" s="1440" customFormat="1" ht="12.75" x14ac:dyDescent="0.2">
      <c r="A32" s="1436" t="s">
        <v>678</v>
      </c>
      <c r="B32" s="1437" t="s">
        <v>1319</v>
      </c>
      <c r="C32" s="1438">
        <f>IF(+SUM(D32:W32)=0,"-",+SUM(D32:W32))</f>
        <v>1.0000000000000002</v>
      </c>
      <c r="D32" s="1439">
        <f>IF(ISERROR('I8 Demand Data'!D50/'I8 Demand Data'!$C50),"0",('I8 Demand Data'!D50/'I8 Demand Data'!$C50))</f>
        <v>0.327249628138367</v>
      </c>
      <c r="E32" s="1439">
        <f>IF(ISERROR('I8 Demand Data'!E50/'I8 Demand Data'!$C50),"0",('I8 Demand Data'!E50/'I8 Demand Data'!$C50))</f>
        <v>8.7737977540411807E-2</v>
      </c>
      <c r="F32" s="1439">
        <f>IF(ISERROR('I8 Demand Data'!F50/'I8 Demand Data'!$C50),"0",('I8 Demand Data'!F50/'I8 Demand Data'!$C50))</f>
        <v>0.21223961004216466</v>
      </c>
      <c r="G32" s="1439">
        <f>IF(ISERROR('I8 Demand Data'!G50/'I8 Demand Data'!$C50),"0",('I8 Demand Data'!G50/'I8 Demand Data'!$C50))</f>
        <v>0</v>
      </c>
      <c r="H32" s="1439">
        <f>IF(ISERROR('I8 Demand Data'!H50/'I8 Demand Data'!$C50),"0",('I8 Demand Data'!H50/'I8 Demand Data'!$C50))</f>
        <v>0.1418009119878379</v>
      </c>
      <c r="I32" s="1439">
        <f>IF(ISERROR('I8 Demand Data'!I50/'I8 Demand Data'!$C50),"0",('I8 Demand Data'!I50/'I8 Demand Data'!$C50))</f>
        <v>0.21852846482673824</v>
      </c>
      <c r="J32" s="1439">
        <f>IF(ISERROR('I8 Demand Data'!J50/'I8 Demand Data'!$C50),"0",('I8 Demand Data'!J50/'I8 Demand Data'!$C50))</f>
        <v>9.961721703243347E-3</v>
      </c>
      <c r="K32" s="1439">
        <f>IF(ISERROR('I8 Demand Data'!K50/'I8 Demand Data'!$C50),"0",('I8 Demand Data'!K50/'I8 Demand Data'!$C50))</f>
        <v>6.3075955689159127E-4</v>
      </c>
      <c r="L32" s="1439">
        <f>IF(ISERROR('I8 Demand Data'!L50/'I8 Demand Data'!$C50),"0",('I8 Demand Data'!L50/'I8 Demand Data'!$C50))</f>
        <v>1.8509262043455339E-3</v>
      </c>
      <c r="M32" s="1439">
        <f>IF(ISERROR('I8 Demand Data'!M50/'I8 Demand Data'!$C50),"0",('I8 Demand Data'!M50/'I8 Demand Data'!$C50))</f>
        <v>0</v>
      </c>
      <c r="N32" s="1439">
        <f>IF(ISERROR('I8 Demand Data'!N50/'I8 Demand Data'!$C50),"0",('I8 Demand Data'!N50/'I8 Demand Data'!$C50))</f>
        <v>0</v>
      </c>
      <c r="O32" s="1439">
        <f>IF(ISERROR('I8 Demand Data'!O50/'I8 Demand Data'!$C50),"0",('I8 Demand Data'!O50/'I8 Demand Data'!$C50))</f>
        <v>0</v>
      </c>
      <c r="P32" s="1439">
        <f>IF(ISERROR('I8 Demand Data'!P50/'I8 Demand Data'!$C50),"0",('I8 Demand Data'!P50/'I8 Demand Data'!$C50))</f>
        <v>0</v>
      </c>
      <c r="Q32" s="1439">
        <f>IF(ISERROR('I8 Demand Data'!Q50/'I8 Demand Data'!$C50),"0",('I8 Demand Data'!Q50/'I8 Demand Data'!$C50))</f>
        <v>0</v>
      </c>
      <c r="R32" s="1439">
        <f>IF(ISERROR('I8 Demand Data'!R50/'I8 Demand Data'!$C50),"0",('I8 Demand Data'!R50/'I8 Demand Data'!$C50))</f>
        <v>0</v>
      </c>
      <c r="S32" s="1439">
        <f>IF(ISERROR('I8 Demand Data'!S50/'I8 Demand Data'!$C50),"0",('I8 Demand Data'!S50/'I8 Demand Data'!$C50))</f>
        <v>0</v>
      </c>
      <c r="T32" s="1439">
        <f>IF(ISERROR('I8 Demand Data'!T50/'I8 Demand Data'!$C50),"0",('I8 Demand Data'!T50/'I8 Demand Data'!$C50))</f>
        <v>0</v>
      </c>
      <c r="U32" s="1439">
        <f>IF(ISERROR('I8 Demand Data'!U50/'I8 Demand Data'!$C50),"0",('I8 Demand Data'!U50/'I8 Demand Data'!$C50))</f>
        <v>0</v>
      </c>
      <c r="V32" s="1439">
        <f>IF(ISERROR('I8 Demand Data'!V50/'I8 Demand Data'!$C50),"0",('I8 Demand Data'!V50/'I8 Demand Data'!$C50))</f>
        <v>0</v>
      </c>
      <c r="W32" s="1439">
        <f>IF(ISERROR('I8 Demand Data'!W50/'I8 Demand Data'!$C50),"0",('I8 Demand Data'!W50/'I8 Demand Data'!$C50))</f>
        <v>0</v>
      </c>
    </row>
    <row r="33" spans="1:23" s="360" customFormat="1" ht="12.75" x14ac:dyDescent="0.2">
      <c r="A33" s="469"/>
      <c r="B33" s="603"/>
      <c r="C33" s="1446"/>
      <c r="D33" s="1447"/>
      <c r="E33" s="1447"/>
      <c r="F33" s="1447"/>
      <c r="G33" s="1447"/>
      <c r="H33" s="1447"/>
      <c r="I33" s="1447"/>
      <c r="J33" s="1447"/>
      <c r="K33" s="1447"/>
      <c r="L33" s="1447"/>
      <c r="M33" s="1447"/>
      <c r="N33" s="1447"/>
      <c r="O33" s="1447"/>
      <c r="P33" s="1447"/>
      <c r="Q33" s="1447"/>
      <c r="R33" s="1447"/>
      <c r="S33" s="1447"/>
      <c r="T33" s="1447"/>
      <c r="U33" s="1447"/>
      <c r="V33" s="1447"/>
      <c r="W33" s="1447"/>
    </row>
    <row r="34" spans="1:23" s="360" customFormat="1" ht="12.75" x14ac:dyDescent="0.2">
      <c r="A34" s="469" t="s">
        <v>1313</v>
      </c>
      <c r="B34" s="603"/>
      <c r="C34" s="1446"/>
      <c r="D34" s="1447"/>
      <c r="E34" s="1447"/>
      <c r="F34" s="1447"/>
      <c r="G34" s="1447"/>
      <c r="H34" s="1447"/>
      <c r="I34" s="1447"/>
      <c r="J34" s="1447"/>
      <c r="K34" s="1447"/>
      <c r="L34" s="1447"/>
      <c r="M34" s="1447"/>
      <c r="N34" s="1447"/>
      <c r="O34" s="1447"/>
      <c r="P34" s="1447"/>
      <c r="Q34" s="1447"/>
      <c r="R34" s="1447"/>
      <c r="S34" s="1447"/>
      <c r="T34" s="1447"/>
      <c r="U34" s="1447"/>
      <c r="V34" s="1447"/>
      <c r="W34" s="1447"/>
    </row>
    <row r="35" spans="1:23" s="360" customFormat="1" ht="12.75" x14ac:dyDescent="0.2">
      <c r="A35" s="469" t="s">
        <v>1307</v>
      </c>
      <c r="B35" s="1322"/>
      <c r="C35" s="1433"/>
      <c r="D35" s="1445"/>
      <c r="E35" s="1445"/>
      <c r="F35" s="1445"/>
      <c r="G35" s="1445"/>
      <c r="H35" s="1445"/>
      <c r="I35" s="1445"/>
      <c r="J35" s="1445"/>
      <c r="K35" s="1445"/>
      <c r="L35" s="1445"/>
      <c r="M35" s="1445"/>
      <c r="N35" s="1445"/>
      <c r="O35" s="1445"/>
      <c r="P35" s="1445"/>
      <c r="Q35" s="1445"/>
      <c r="R35" s="1445"/>
      <c r="S35" s="1445"/>
      <c r="T35" s="1445"/>
      <c r="U35" s="1445"/>
      <c r="V35" s="1445"/>
      <c r="W35" s="1445"/>
    </row>
    <row r="36" spans="1:23" s="1440" customFormat="1" ht="12.75" x14ac:dyDescent="0.2">
      <c r="A36" s="1436" t="s">
        <v>679</v>
      </c>
      <c r="B36" s="1437" t="s">
        <v>1320</v>
      </c>
      <c r="C36" s="1438">
        <f>IF(+SUM(D36:W36)=0,"-",+SUM(D36:W36))</f>
        <v>0.99999999999999989</v>
      </c>
      <c r="D36" s="1439">
        <f>IF(ISERROR('E3 PLCC'!C39/'E3 PLCC'!$B39),"0",('E3 PLCC'!C39/'E3 PLCC'!$B39))</f>
        <v>0.36226683550159677</v>
      </c>
      <c r="E36" s="1439">
        <f>IF(ISERROR('E3 PLCC'!D39/'E3 PLCC'!$B39),"0",('E3 PLCC'!D39/'E3 PLCC'!$B39))</f>
        <v>9.8617208735662473E-2</v>
      </c>
      <c r="F36" s="1439">
        <f>IF(ISERROR('E3 PLCC'!E39/'E3 PLCC'!$B39),"0",('E3 PLCC'!E39/'E3 PLCC'!$B39))</f>
        <v>0.21072739554935185</v>
      </c>
      <c r="G36" s="1439">
        <f>IF(ISERROR('E3 PLCC'!F39/'E3 PLCC'!$B39),"0",('E3 PLCC'!F39/'E3 PLCC'!$B39))</f>
        <v>0</v>
      </c>
      <c r="H36" s="1439">
        <f>IF(ISERROR('E3 PLCC'!G39/'E3 PLCC'!$B39),"0",('E3 PLCC'!G39/'E3 PLCC'!$B39))</f>
        <v>0.13312480850421043</v>
      </c>
      <c r="I36" s="1439">
        <f>IF(ISERROR('E3 PLCC'!H39/'E3 PLCC'!$B39),"0",('E3 PLCC'!H39/'E3 PLCC'!$B39))</f>
        <v>0.19406525257623955</v>
      </c>
      <c r="J36" s="1439">
        <f>IF(ISERROR('E3 PLCC'!I39/'E3 PLCC'!$B39),"0",('E3 PLCC'!I39/'E3 PLCC'!$B39))</f>
        <v>0</v>
      </c>
      <c r="K36" s="1439">
        <f>IF(ISERROR('E3 PLCC'!J39/'E3 PLCC'!$B39),"0",('E3 PLCC'!J39/'E3 PLCC'!$B39))</f>
        <v>1.4772608628699869E-4</v>
      </c>
      <c r="L36" s="1439">
        <f>IF(ISERROR('E3 PLCC'!K39/'E3 PLCC'!$B39),"0",('E3 PLCC'!K39/'E3 PLCC'!$B39))</f>
        <v>1.0507730466518016E-3</v>
      </c>
      <c r="M36" s="1439">
        <f>IF(ISERROR('E3 PLCC'!L39/'E3 PLCC'!$B39),"0",('E3 PLCC'!L39/'E3 PLCC'!$B39))</f>
        <v>0</v>
      </c>
      <c r="N36" s="1439">
        <f>IF(ISERROR('E3 PLCC'!M39/'E3 PLCC'!$B39),"0",('E3 PLCC'!M39/'E3 PLCC'!$B39))</f>
        <v>0</v>
      </c>
      <c r="O36" s="1439">
        <f>IF(ISERROR('E3 PLCC'!N39/'E3 PLCC'!$B39),"0",('E3 PLCC'!N39/'E3 PLCC'!$B39))</f>
        <v>0</v>
      </c>
      <c r="P36" s="1439">
        <f>IF(ISERROR('E3 PLCC'!O39/'E3 PLCC'!$B39),"0",('E3 PLCC'!O39/'E3 PLCC'!$B39))</f>
        <v>0</v>
      </c>
      <c r="Q36" s="1439">
        <f>IF(ISERROR('E3 PLCC'!P39/'E3 PLCC'!$B39),"0",('E3 PLCC'!P39/'E3 PLCC'!$B39))</f>
        <v>0</v>
      </c>
      <c r="R36" s="1439">
        <f>IF(ISERROR('E3 PLCC'!Q39/'E3 PLCC'!$B39),"0",('E3 PLCC'!Q39/'E3 PLCC'!$B39))</f>
        <v>0</v>
      </c>
      <c r="S36" s="1439">
        <f>IF(ISERROR('E3 PLCC'!R39/'E3 PLCC'!$B39),"0",('E3 PLCC'!R39/'E3 PLCC'!$B39))</f>
        <v>0</v>
      </c>
      <c r="T36" s="1439">
        <f>IF(ISERROR('E3 PLCC'!S39/'E3 PLCC'!$B39),"0",('E3 PLCC'!S39/'E3 PLCC'!$B39))</f>
        <v>0</v>
      </c>
      <c r="U36" s="1439">
        <f>IF(ISERROR('E3 PLCC'!T39/'E3 PLCC'!$B39),"0",('E3 PLCC'!T39/'E3 PLCC'!$B39))</f>
        <v>0</v>
      </c>
      <c r="V36" s="1439">
        <f>IF(ISERROR('E3 PLCC'!U39/'E3 PLCC'!$B39),"0",('E3 PLCC'!U39/'E3 PLCC'!$B39))</f>
        <v>0</v>
      </c>
      <c r="W36" s="1439">
        <f>IF(ISERROR('E3 PLCC'!V39/'E3 PLCC'!$B39),"0",('E3 PLCC'!V39/'E3 PLCC'!$B39))</f>
        <v>0</v>
      </c>
    </row>
    <row r="37" spans="1:23" s="1440" customFormat="1" ht="12.75" x14ac:dyDescent="0.2">
      <c r="A37" s="1436" t="s">
        <v>811</v>
      </c>
      <c r="B37" s="1437" t="s">
        <v>1321</v>
      </c>
      <c r="C37" s="1438">
        <f>IF(+SUM(D37:W37)=0,"-",+SUM(D37:W37))</f>
        <v>1</v>
      </c>
      <c r="D37" s="1439">
        <f>IF(ISERROR('E3 PLCC'!C40/'E3 PLCC'!$B40),"0",('E3 PLCC'!C40/'E3 PLCC'!$B40))</f>
        <v>0.31312298042049369</v>
      </c>
      <c r="E37" s="1439">
        <f>IF(ISERROR('E3 PLCC'!D40/'E3 PLCC'!$B40),"0",('E3 PLCC'!D40/'E3 PLCC'!$B40))</f>
        <v>9.8663558627726744E-2</v>
      </c>
      <c r="F37" s="1439">
        <f>IF(ISERROR('E3 PLCC'!E40/'E3 PLCC'!$B40),"0",('E3 PLCC'!E40/'E3 PLCC'!$B40))</f>
        <v>0.22924483660732167</v>
      </c>
      <c r="G37" s="1439">
        <f>IF(ISERROR('E3 PLCC'!F40/'E3 PLCC'!$B40),"0",('E3 PLCC'!F40/'E3 PLCC'!$B40))</f>
        <v>0</v>
      </c>
      <c r="H37" s="1439">
        <f>IF(ISERROR('E3 PLCC'!G40/'E3 PLCC'!$B40),"0",('E3 PLCC'!G40/'E3 PLCC'!$B40))</f>
        <v>0.14550632196105348</v>
      </c>
      <c r="I37" s="1439">
        <f>IF(ISERROR('E3 PLCC'!H40/'E3 PLCC'!$B40),"0",('E3 PLCC'!H40/'E3 PLCC'!$B40))</f>
        <v>0.21215205578776192</v>
      </c>
      <c r="J37" s="1439">
        <f>IF(ISERROR('E3 PLCC'!I40/'E3 PLCC'!$B40),"0",('E3 PLCC'!I40/'E3 PLCC'!$B40))</f>
        <v>0</v>
      </c>
      <c r="K37" s="1439">
        <f>IF(ISERROR('E3 PLCC'!J40/'E3 PLCC'!$B40),"0",('E3 PLCC'!J40/'E3 PLCC'!$B40))</f>
        <v>1.6149999305423198E-4</v>
      </c>
      <c r="L37" s="1439">
        <f>IF(ISERROR('E3 PLCC'!K40/'E3 PLCC'!$B40),"0",('E3 PLCC'!K40/'E3 PLCC'!$B40))</f>
        <v>1.1487466025881942E-3</v>
      </c>
      <c r="M37" s="1439">
        <f>IF(ISERROR('E3 PLCC'!L40/'E3 PLCC'!$B40),"0",('E3 PLCC'!L40/'E3 PLCC'!$B40))</f>
        <v>0</v>
      </c>
      <c r="N37" s="1439">
        <f>IF(ISERROR('E3 PLCC'!M40/'E3 PLCC'!$B40),"0",('E3 PLCC'!M40/'E3 PLCC'!$B40))</f>
        <v>0</v>
      </c>
      <c r="O37" s="1439">
        <f>IF(ISERROR('E3 PLCC'!N40/'E3 PLCC'!$B40),"0",('E3 PLCC'!N40/'E3 PLCC'!$B40))</f>
        <v>0</v>
      </c>
      <c r="P37" s="1439">
        <f>IF(ISERROR('E3 PLCC'!O40/'E3 PLCC'!$B40),"0",('E3 PLCC'!O40/'E3 PLCC'!$B40))</f>
        <v>0</v>
      </c>
      <c r="Q37" s="1439">
        <f>IF(ISERROR('E3 PLCC'!P40/'E3 PLCC'!$B40),"0",('E3 PLCC'!P40/'E3 PLCC'!$B40))</f>
        <v>0</v>
      </c>
      <c r="R37" s="1439">
        <f>IF(ISERROR('E3 PLCC'!Q40/'E3 PLCC'!$B40),"0",('E3 PLCC'!Q40/'E3 PLCC'!$B40))</f>
        <v>0</v>
      </c>
      <c r="S37" s="1439">
        <f>IF(ISERROR('E3 PLCC'!R40/'E3 PLCC'!$B40),"0",('E3 PLCC'!R40/'E3 PLCC'!$B40))</f>
        <v>0</v>
      </c>
      <c r="T37" s="1439">
        <f>IF(ISERROR('E3 PLCC'!S40/'E3 PLCC'!$B40),"0",('E3 PLCC'!S40/'E3 PLCC'!$B40))</f>
        <v>0</v>
      </c>
      <c r="U37" s="1439">
        <f>IF(ISERROR('E3 PLCC'!T40/'E3 PLCC'!$B40),"0",('E3 PLCC'!T40/'E3 PLCC'!$B40))</f>
        <v>0</v>
      </c>
      <c r="V37" s="1439">
        <f>IF(ISERROR('E3 PLCC'!U40/'E3 PLCC'!$B40),"0",('E3 PLCC'!U40/'E3 PLCC'!$B40))</f>
        <v>0</v>
      </c>
      <c r="W37" s="1439">
        <f>IF(ISERROR('E3 PLCC'!V40/'E3 PLCC'!$B40),"0",('E3 PLCC'!V40/'E3 PLCC'!$B40))</f>
        <v>0</v>
      </c>
    </row>
    <row r="38" spans="1:23" s="1440" customFormat="1" ht="12.75" x14ac:dyDescent="0.2">
      <c r="A38" s="1436" t="s">
        <v>1134</v>
      </c>
      <c r="B38" s="1437" t="s">
        <v>1135</v>
      </c>
      <c r="C38" s="1438">
        <f>IF(+SUM(D38:W38)=0,"-",+SUM(D38:W38))</f>
        <v>1</v>
      </c>
      <c r="D38" s="1439">
        <f>IF(ISERROR('E3 PLCC'!C41/'E3 PLCC'!$B41),"0",('E3 PLCC'!C41/'E3 PLCC'!$B41))</f>
        <v>0.51527226065207543</v>
      </c>
      <c r="E38" s="1439">
        <f>IF(ISERROR('E3 PLCC'!D41/'E3 PLCC'!$B41),"0",('E3 PLCC'!D41/'E3 PLCC'!$B41))</f>
        <v>0.16235983328280806</v>
      </c>
      <c r="F38" s="1439">
        <f>IF(ISERROR('E3 PLCC'!E41/'E3 PLCC'!$B41),"0",('E3 PLCC'!E41/'E3 PLCC'!$B41))</f>
        <v>0.30261715551439899</v>
      </c>
      <c r="G38" s="1439">
        <f>IF(ISERROR('E3 PLCC'!F41/'E3 PLCC'!$B41),"0",('E3 PLCC'!F41/'E3 PLCC'!$B41))</f>
        <v>0</v>
      </c>
      <c r="H38" s="1439">
        <f>IF(ISERROR('E3 PLCC'!G41/'E3 PLCC'!$B41),"0",('E3 PLCC'!G41/'E3 PLCC'!$B41))</f>
        <v>1.7594620954474675E-2</v>
      </c>
      <c r="I38" s="1439">
        <f>IF(ISERROR('E3 PLCC'!H41/'E3 PLCC'!$B41),"0",('E3 PLCC'!H41/'E3 PLCC'!$B41))</f>
        <v>0</v>
      </c>
      <c r="J38" s="1439">
        <f>IF(ISERROR('E3 PLCC'!I41/'E3 PLCC'!$B41),"0",('E3 PLCC'!I41/'E3 PLCC'!$B41))</f>
        <v>0</v>
      </c>
      <c r="K38" s="1439">
        <f>IF(ISERROR('E3 PLCC'!J41/'E3 PLCC'!$B41),"0",('E3 PLCC'!J41/'E3 PLCC'!$B41))</f>
        <v>2.6576288461676293E-4</v>
      </c>
      <c r="L38" s="1439">
        <f>IF(ISERROR('E3 PLCC'!K41/'E3 PLCC'!$B41),"0",('E3 PLCC'!K41/'E3 PLCC'!$B41))</f>
        <v>1.8903667116259646E-3</v>
      </c>
      <c r="M38" s="1439">
        <f>IF(ISERROR('E3 PLCC'!L41/'E3 PLCC'!$B41),"0",('E3 PLCC'!L41/'E3 PLCC'!$B41))</f>
        <v>0</v>
      </c>
      <c r="N38" s="1439">
        <f>IF(ISERROR('E3 PLCC'!M41/'E3 PLCC'!$B41),"0",('E3 PLCC'!M41/'E3 PLCC'!$B41))</f>
        <v>0</v>
      </c>
      <c r="O38" s="1439">
        <f>IF(ISERROR('E3 PLCC'!N41/'E3 PLCC'!$B41),"0",('E3 PLCC'!N41/'E3 PLCC'!$B41))</f>
        <v>0</v>
      </c>
      <c r="P38" s="1439">
        <f>IF(ISERROR('E3 PLCC'!O41/'E3 PLCC'!$B41),"0",('E3 PLCC'!O41/'E3 PLCC'!$B41))</f>
        <v>0</v>
      </c>
      <c r="Q38" s="1439">
        <f>IF(ISERROR('E3 PLCC'!P41/'E3 PLCC'!$B41),"0",('E3 PLCC'!P41/'E3 PLCC'!$B41))</f>
        <v>0</v>
      </c>
      <c r="R38" s="1439">
        <f>IF(ISERROR('E3 PLCC'!Q41/'E3 PLCC'!$B41),"0",('E3 PLCC'!Q41/'E3 PLCC'!$B41))</f>
        <v>0</v>
      </c>
      <c r="S38" s="1439">
        <f>IF(ISERROR('E3 PLCC'!R41/'E3 PLCC'!$B41),"0",('E3 PLCC'!R41/'E3 PLCC'!$B41))</f>
        <v>0</v>
      </c>
      <c r="T38" s="1439">
        <f>IF(ISERROR('E3 PLCC'!S41/'E3 PLCC'!$B41),"0",('E3 PLCC'!S41/'E3 PLCC'!$B41))</f>
        <v>0</v>
      </c>
      <c r="U38" s="1439">
        <f>IF(ISERROR('E3 PLCC'!T41/'E3 PLCC'!$B41),"0",('E3 PLCC'!T41/'E3 PLCC'!$B41))</f>
        <v>0</v>
      </c>
      <c r="V38" s="1439">
        <f>IF(ISERROR('E3 PLCC'!U41/'E3 PLCC'!$B41),"0",('E3 PLCC'!U41/'E3 PLCC'!$B41))</f>
        <v>0</v>
      </c>
      <c r="W38" s="1439">
        <f>IF(ISERROR('E3 PLCC'!V41/'E3 PLCC'!$B41),"0",('E3 PLCC'!V41/'E3 PLCC'!$B41))</f>
        <v>0</v>
      </c>
    </row>
    <row r="39" spans="1:23" s="1440" customFormat="1" ht="12.75" x14ac:dyDescent="0.2">
      <c r="A39" s="1436" t="s">
        <v>812</v>
      </c>
      <c r="B39" s="1437" t="s">
        <v>1322</v>
      </c>
      <c r="C39" s="1438">
        <f>IF(+SUM(D39:W39)=0,"-",+SUM(D39:W39))</f>
        <v>1</v>
      </c>
      <c r="D39" s="1439">
        <f>IF(ISERROR('E3 PLCC'!C42/'E3 PLCC'!$B42),"0",('E3 PLCC'!C42/'E3 PLCC'!$B42))</f>
        <v>0.51527226065207543</v>
      </c>
      <c r="E39" s="1439">
        <f>IF(ISERROR('E3 PLCC'!D42/'E3 PLCC'!$B42),"0",('E3 PLCC'!D42/'E3 PLCC'!$B42))</f>
        <v>0.16235983328280806</v>
      </c>
      <c r="F39" s="1439">
        <f>IF(ISERROR('E3 PLCC'!E42/'E3 PLCC'!$B42),"0",('E3 PLCC'!E42/'E3 PLCC'!$B42))</f>
        <v>0.30261715551439899</v>
      </c>
      <c r="G39" s="1439">
        <f>IF(ISERROR('E3 PLCC'!F42/'E3 PLCC'!$B42),"0",('E3 PLCC'!F42/'E3 PLCC'!$B42))</f>
        <v>0</v>
      </c>
      <c r="H39" s="1439">
        <f>IF(ISERROR('E3 PLCC'!G42/'E3 PLCC'!$B42),"0",('E3 PLCC'!G42/'E3 PLCC'!$B42))</f>
        <v>1.7594620954474675E-2</v>
      </c>
      <c r="I39" s="1439">
        <f>IF(ISERROR('E3 PLCC'!H42/'E3 PLCC'!$B42),"0",('E3 PLCC'!H42/'E3 PLCC'!$B42))</f>
        <v>0</v>
      </c>
      <c r="J39" s="1439">
        <f>IF(ISERROR('E3 PLCC'!I42/'E3 PLCC'!$B42),"0",('E3 PLCC'!I42/'E3 PLCC'!$B42))</f>
        <v>0</v>
      </c>
      <c r="K39" s="1439">
        <f>IF(ISERROR('E3 PLCC'!J42/'E3 PLCC'!$B42),"0",('E3 PLCC'!J42/'E3 PLCC'!$B42))</f>
        <v>2.6576288461676293E-4</v>
      </c>
      <c r="L39" s="1439">
        <f>IF(ISERROR('E3 PLCC'!K42/'E3 PLCC'!$B42),"0",('E3 PLCC'!K42/'E3 PLCC'!$B42))</f>
        <v>1.8903667116259646E-3</v>
      </c>
      <c r="M39" s="1439">
        <f>IF(ISERROR('E3 PLCC'!L42/'E3 PLCC'!$B42),"0",('E3 PLCC'!L42/'E3 PLCC'!$B42))</f>
        <v>0</v>
      </c>
      <c r="N39" s="1439">
        <f>IF(ISERROR('E3 PLCC'!M42/'E3 PLCC'!$B42),"0",('E3 PLCC'!M42/'E3 PLCC'!$B42))</f>
        <v>0</v>
      </c>
      <c r="O39" s="1439">
        <f>IF(ISERROR('E3 PLCC'!N42/'E3 PLCC'!$B42),"0",('E3 PLCC'!N42/'E3 PLCC'!$B42))</f>
        <v>0</v>
      </c>
      <c r="P39" s="1439">
        <f>IF(ISERROR('E3 PLCC'!O42/'E3 PLCC'!$B42),"0",('E3 PLCC'!O42/'E3 PLCC'!$B42))</f>
        <v>0</v>
      </c>
      <c r="Q39" s="1439">
        <f>IF(ISERROR('E3 PLCC'!P42/'E3 PLCC'!$B42),"0",('E3 PLCC'!P42/'E3 PLCC'!$B42))</f>
        <v>0</v>
      </c>
      <c r="R39" s="1439">
        <f>IF(ISERROR('E3 PLCC'!Q42/'E3 PLCC'!$B42),"0",('E3 PLCC'!Q42/'E3 PLCC'!$B42))</f>
        <v>0</v>
      </c>
      <c r="S39" s="1439">
        <f>IF(ISERROR('E3 PLCC'!R42/'E3 PLCC'!$B42),"0",('E3 PLCC'!R42/'E3 PLCC'!$B42))</f>
        <v>0</v>
      </c>
      <c r="T39" s="1439">
        <f>IF(ISERROR('E3 PLCC'!S42/'E3 PLCC'!$B42),"0",('E3 PLCC'!S42/'E3 PLCC'!$B42))</f>
        <v>0</v>
      </c>
      <c r="U39" s="1439">
        <f>IF(ISERROR('E3 PLCC'!T42/'E3 PLCC'!$B42),"0",('E3 PLCC'!T42/'E3 PLCC'!$B42))</f>
        <v>0</v>
      </c>
      <c r="V39" s="1439">
        <f>IF(ISERROR('E3 PLCC'!U42/'E3 PLCC'!$B42),"0",('E3 PLCC'!U42/'E3 PLCC'!$B42))</f>
        <v>0</v>
      </c>
      <c r="W39" s="1439">
        <f>IF(ISERROR('E3 PLCC'!V42/'E3 PLCC'!$B42),"0",('E3 PLCC'!V42/'E3 PLCC'!$B42))</f>
        <v>0</v>
      </c>
    </row>
    <row r="40" spans="1:23" s="360" customFormat="1" ht="12.75" x14ac:dyDescent="0.2">
      <c r="A40" s="469"/>
      <c r="B40" s="1322"/>
      <c r="C40" s="1438"/>
      <c r="D40" s="1439"/>
      <c r="E40" s="1439"/>
      <c r="F40" s="1439"/>
      <c r="G40" s="1439"/>
      <c r="H40" s="1439"/>
      <c r="I40" s="1439"/>
      <c r="J40" s="1439"/>
      <c r="K40" s="1439"/>
      <c r="L40" s="1439"/>
      <c r="M40" s="1439"/>
      <c r="N40" s="1439"/>
      <c r="O40" s="1439"/>
      <c r="P40" s="1439"/>
      <c r="Q40" s="1439"/>
      <c r="R40" s="1439"/>
      <c r="S40" s="1439"/>
      <c r="T40" s="1439"/>
      <c r="U40" s="1439"/>
      <c r="V40" s="1439"/>
      <c r="W40" s="1439"/>
    </row>
    <row r="41" spans="1:23" s="360" customFormat="1" ht="12.75" x14ac:dyDescent="0.2">
      <c r="A41" s="469" t="s">
        <v>1160</v>
      </c>
      <c r="B41" s="603"/>
      <c r="C41" s="1438"/>
      <c r="D41" s="1445"/>
      <c r="E41" s="1445"/>
      <c r="F41" s="1445"/>
      <c r="G41" s="1445"/>
      <c r="H41" s="1445"/>
      <c r="I41" s="1445"/>
      <c r="J41" s="1445"/>
      <c r="K41" s="1445"/>
      <c r="L41" s="1445"/>
      <c r="M41" s="1445"/>
      <c r="N41" s="1445"/>
      <c r="O41" s="1445"/>
      <c r="P41" s="1445"/>
      <c r="Q41" s="1445"/>
      <c r="R41" s="1445"/>
      <c r="S41" s="1445"/>
      <c r="T41" s="1445"/>
      <c r="U41" s="1445"/>
      <c r="V41" s="1445"/>
      <c r="W41" s="1445"/>
    </row>
    <row r="42" spans="1:23" s="1440" customFormat="1" ht="12.75" x14ac:dyDescent="0.2">
      <c r="A42" s="1436" t="s">
        <v>679</v>
      </c>
      <c r="B42" s="1437" t="s">
        <v>1323</v>
      </c>
      <c r="C42" s="1438">
        <f>IF(+SUM(D42:W42)=0,"-",+SUM(D42:W42))</f>
        <v>1</v>
      </c>
      <c r="D42" s="1439">
        <f>IF(ISERROR('E3 PLCC'!C52/'E3 PLCC'!$B52),"0",('E3 PLCC'!C52/'E3 PLCC'!$B52))</f>
        <v>0.3439674317636961</v>
      </c>
      <c r="E42" s="1439">
        <f>IF(ISERROR('E3 PLCC'!D52/'E3 PLCC'!$B52),"0",('E3 PLCC'!D52/'E3 PLCC'!$B52))</f>
        <v>0.10003801617612298</v>
      </c>
      <c r="F42" s="1439">
        <f>IF(ISERROR('E3 PLCC'!E52/'E3 PLCC'!$B52),"0",('E3 PLCC'!E52/'E3 PLCC'!$B52))</f>
        <v>0.21661968921939659</v>
      </c>
      <c r="G42" s="1439">
        <f>IF(ISERROR('E3 PLCC'!F52/'E3 PLCC'!$B52),"0",('E3 PLCC'!F52/'E3 PLCC'!$B52))</f>
        <v>0</v>
      </c>
      <c r="H42" s="1439">
        <f>IF(ISERROR('E3 PLCC'!G52/'E3 PLCC'!$B52),"0",('E3 PLCC'!G52/'E3 PLCC'!$B52))</f>
        <v>0.1378434053374499</v>
      </c>
      <c r="I42" s="1439">
        <f>IF(ISERROR('E3 PLCC'!H52/'E3 PLCC'!$B52),"0",('E3 PLCC'!H52/'E3 PLCC'!$B52))</f>
        <v>0.2003498652727109</v>
      </c>
      <c r="J42" s="1439">
        <f>IF(ISERROR('E3 PLCC'!I52/'E3 PLCC'!$B52),"0",('E3 PLCC'!I52/'E3 PLCC'!$B52))</f>
        <v>0</v>
      </c>
      <c r="K42" s="1439">
        <f>IF(ISERROR('E3 PLCC'!J52/'E3 PLCC'!$B52),"0",('E3 PLCC'!J52/'E3 PLCC'!$B52))</f>
        <v>1.0319144761919165E-4</v>
      </c>
      <c r="L42" s="1439">
        <f>IF(ISERROR('E3 PLCC'!K52/'E3 PLCC'!$B52),"0",('E3 PLCC'!K52/'E3 PLCC'!$B52))</f>
        <v>1.0784007830043757E-3</v>
      </c>
      <c r="M42" s="1439">
        <f>IF(ISERROR('E3 PLCC'!L52/'E3 PLCC'!$B52),"0",('E3 PLCC'!L52/'E3 PLCC'!$B52))</f>
        <v>0</v>
      </c>
      <c r="N42" s="1439">
        <f>IF(ISERROR('E3 PLCC'!M52/'E3 PLCC'!$B52),"0",('E3 PLCC'!M52/'E3 PLCC'!$B52))</f>
        <v>0</v>
      </c>
      <c r="O42" s="1439">
        <f>IF(ISERROR('E3 PLCC'!N52/'E3 PLCC'!$B52),"0",('E3 PLCC'!N52/'E3 PLCC'!$B52))</f>
        <v>0</v>
      </c>
      <c r="P42" s="1439">
        <f>IF(ISERROR('E3 PLCC'!O52/'E3 PLCC'!$B52),"0",('E3 PLCC'!O52/'E3 PLCC'!$B52))</f>
        <v>0</v>
      </c>
      <c r="Q42" s="1439">
        <f>IF(ISERROR('E3 PLCC'!P52/'E3 PLCC'!$B52),"0",('E3 PLCC'!P52/'E3 PLCC'!$B52))</f>
        <v>0</v>
      </c>
      <c r="R42" s="1439">
        <f>IF(ISERROR('E3 PLCC'!Q52/'E3 PLCC'!$B52),"0",('E3 PLCC'!Q52/'E3 PLCC'!$B52))</f>
        <v>0</v>
      </c>
      <c r="S42" s="1439">
        <f>IF(ISERROR('E3 PLCC'!R52/'E3 PLCC'!$B52),"0",('E3 PLCC'!R52/'E3 PLCC'!$B52))</f>
        <v>0</v>
      </c>
      <c r="T42" s="1439">
        <f>IF(ISERROR('E3 PLCC'!S52/'E3 PLCC'!$B52),"0",('E3 PLCC'!S52/'E3 PLCC'!$B52))</f>
        <v>0</v>
      </c>
      <c r="U42" s="1439">
        <f>IF(ISERROR('E3 PLCC'!T52/'E3 PLCC'!$B52),"0",('E3 PLCC'!T52/'E3 PLCC'!$B52))</f>
        <v>0</v>
      </c>
      <c r="V42" s="1439">
        <f>IF(ISERROR('E3 PLCC'!U52/'E3 PLCC'!$B52),"0",('E3 PLCC'!U52/'E3 PLCC'!$B52))</f>
        <v>0</v>
      </c>
      <c r="W42" s="1439">
        <f>IF(ISERROR('E3 PLCC'!V52/'E3 PLCC'!$B52),"0",('E3 PLCC'!V52/'E3 PLCC'!$B52))</f>
        <v>0</v>
      </c>
    </row>
    <row r="43" spans="1:23" s="1440" customFormat="1" ht="12.75" x14ac:dyDescent="0.2">
      <c r="A43" s="1436" t="s">
        <v>811</v>
      </c>
      <c r="B43" s="1437" t="s">
        <v>1324</v>
      </c>
      <c r="C43" s="1438">
        <f>IF(+SUM(D43:W43)=0,"-",+SUM(D43:W43))</f>
        <v>1.0000000000000002</v>
      </c>
      <c r="D43" s="1439">
        <f>IF(ISERROR('E3 PLCC'!C53/'E3 PLCC'!$B53),"0",('E3 PLCC'!C53/'E3 PLCC'!$B53))</f>
        <v>0.29049993032902316</v>
      </c>
      <c r="E43" s="1439">
        <f>IF(ISERROR('E3 PLCC'!D53/'E3 PLCC'!$B53),"0",('E3 PLCC'!D53/'E3 PLCC'!$B53))</f>
        <v>0.10022604616490265</v>
      </c>
      <c r="F43" s="1439">
        <f>IF(ISERROR('E3 PLCC'!E53/'E3 PLCC'!$B53),"0",('E3 PLCC'!E53/'E3 PLCC'!$B53))</f>
        <v>0.23666795682162833</v>
      </c>
      <c r="G43" s="1439">
        <f>IF(ISERROR('E3 PLCC'!F53/'E3 PLCC'!$B53),"0",('E3 PLCC'!F53/'E3 PLCC'!$B53))</f>
        <v>0</v>
      </c>
      <c r="H43" s="1439">
        <f>IF(ISERROR('E3 PLCC'!G53/'E3 PLCC'!$B53),"0",('E3 PLCC'!G53/'E3 PLCC'!$B53))</f>
        <v>0.15132484131723947</v>
      </c>
      <c r="I43" s="1439">
        <f>IF(ISERROR('E3 PLCC'!H53/'E3 PLCC'!$B53),"0",('E3 PLCC'!H53/'E3 PLCC'!$B53))</f>
        <v>0.21998379120181344</v>
      </c>
      <c r="J43" s="1439">
        <f>IF(ISERROR('E3 PLCC'!I53/'E3 PLCC'!$B53),"0",('E3 PLCC'!I53/'E3 PLCC'!$B53))</f>
        <v>0</v>
      </c>
      <c r="K43" s="1439">
        <f>IF(ISERROR('E3 PLCC'!J53/'E3 PLCC'!$B53),"0",('E3 PLCC'!J53/'E3 PLCC'!$B53))</f>
        <v>1.1330821771471349E-4</v>
      </c>
      <c r="L43" s="1439">
        <f>IF(ISERROR('E3 PLCC'!K53/'E3 PLCC'!$B53),"0",('E3 PLCC'!K53/'E3 PLCC'!$B53))</f>
        <v>1.1841259476783616E-3</v>
      </c>
      <c r="M43" s="1439">
        <f>IF(ISERROR('E3 PLCC'!L53/'E3 PLCC'!$B53),"0",('E3 PLCC'!L53/'E3 PLCC'!$B53))</f>
        <v>0</v>
      </c>
      <c r="N43" s="1439">
        <f>IF(ISERROR('E3 PLCC'!M53/'E3 PLCC'!$B53),"0",('E3 PLCC'!M53/'E3 PLCC'!$B53))</f>
        <v>0</v>
      </c>
      <c r="O43" s="1439">
        <f>IF(ISERROR('E3 PLCC'!N53/'E3 PLCC'!$B53),"0",('E3 PLCC'!N53/'E3 PLCC'!$B53))</f>
        <v>0</v>
      </c>
      <c r="P43" s="1439">
        <f>IF(ISERROR('E3 PLCC'!O53/'E3 PLCC'!$B53),"0",('E3 PLCC'!O53/'E3 PLCC'!$B53))</f>
        <v>0</v>
      </c>
      <c r="Q43" s="1439">
        <f>IF(ISERROR('E3 PLCC'!P53/'E3 PLCC'!$B53),"0",('E3 PLCC'!P53/'E3 PLCC'!$B53))</f>
        <v>0</v>
      </c>
      <c r="R43" s="1439">
        <f>IF(ISERROR('E3 PLCC'!Q53/'E3 PLCC'!$B53),"0",('E3 PLCC'!Q53/'E3 PLCC'!$B53))</f>
        <v>0</v>
      </c>
      <c r="S43" s="1439">
        <f>IF(ISERROR('E3 PLCC'!R53/'E3 PLCC'!$B53),"0",('E3 PLCC'!R53/'E3 PLCC'!$B53))</f>
        <v>0</v>
      </c>
      <c r="T43" s="1439">
        <f>IF(ISERROR('E3 PLCC'!S53/'E3 PLCC'!$B53),"0",('E3 PLCC'!S53/'E3 PLCC'!$B53))</f>
        <v>0</v>
      </c>
      <c r="U43" s="1439">
        <f>IF(ISERROR('E3 PLCC'!T53/'E3 PLCC'!$B53),"0",('E3 PLCC'!T53/'E3 PLCC'!$B53))</f>
        <v>0</v>
      </c>
      <c r="V43" s="1439">
        <f>IF(ISERROR('E3 PLCC'!U53/'E3 PLCC'!$B53),"0",('E3 PLCC'!U53/'E3 PLCC'!$B53))</f>
        <v>0</v>
      </c>
      <c r="W43" s="1439">
        <f>IF(ISERROR('E3 PLCC'!V53/'E3 PLCC'!$B53),"0",('E3 PLCC'!V53/'E3 PLCC'!$B53))</f>
        <v>0</v>
      </c>
    </row>
    <row r="44" spans="1:23" s="1440" customFormat="1" ht="12.75" x14ac:dyDescent="0.2">
      <c r="A44" s="1436" t="s">
        <v>1134</v>
      </c>
      <c r="B44" s="1437" t="s">
        <v>1136</v>
      </c>
      <c r="C44" s="1438">
        <f>IF(+SUM(D44:W44)=0,"-",+SUM(D44:W44))</f>
        <v>1.0000000000000002</v>
      </c>
      <c r="D44" s="1439">
        <f>IF(ISERROR('E3 PLCC'!C54/'E3 PLCC'!$B54),"0",('E3 PLCC'!C54/'E3 PLCC'!$B54))</f>
        <v>0.48989014190363722</v>
      </c>
      <c r="E44" s="1439">
        <f>IF(ISERROR('E3 PLCC'!D54/'E3 PLCC'!$B54),"0",('E3 PLCC'!D54/'E3 PLCC'!$B54))</f>
        <v>0.16901811963449967</v>
      </c>
      <c r="F44" s="1439">
        <f>IF(ISERROR('E3 PLCC'!E54/'E3 PLCC'!$B54),"0",('E3 PLCC'!E54/'E3 PLCC'!$B54))</f>
        <v>0.32015210698228019</v>
      </c>
      <c r="G44" s="1439">
        <f>IF(ISERROR('E3 PLCC'!F54/'E3 PLCC'!$B54),"0",('E3 PLCC'!F54/'E3 PLCC'!$B54))</f>
        <v>0</v>
      </c>
      <c r="H44" s="1439">
        <f>IF(ISERROR('E3 PLCC'!G54/'E3 PLCC'!$B54),"0",('E3 PLCC'!G54/'E3 PLCC'!$B54))</f>
        <v>1.8751678433690196E-2</v>
      </c>
      <c r="I44" s="1439">
        <f>IF(ISERROR('E3 PLCC'!H54/'E3 PLCC'!$B54),"0",('E3 PLCC'!H54/'E3 PLCC'!$B54))</f>
        <v>0</v>
      </c>
      <c r="J44" s="1439">
        <f>IF(ISERROR('E3 PLCC'!I54/'E3 PLCC'!$B54),"0",('E3 PLCC'!I54/'E3 PLCC'!$B54))</f>
        <v>0</v>
      </c>
      <c r="K44" s="1439">
        <f>IF(ISERROR('E3 PLCC'!J54/'E3 PLCC'!$B54),"0",('E3 PLCC'!J54/'E3 PLCC'!$B54))</f>
        <v>1.9107949111120143E-4</v>
      </c>
      <c r="L44" s="1439">
        <f>IF(ISERROR('E3 PLCC'!K54/'E3 PLCC'!$B54),"0",('E3 PLCC'!K54/'E3 PLCC'!$B54))</f>
        <v>1.996873554781627E-3</v>
      </c>
      <c r="M44" s="1439">
        <f>IF(ISERROR('E3 PLCC'!L54/'E3 PLCC'!$B54),"0",('E3 PLCC'!L54/'E3 PLCC'!$B54))</f>
        <v>0</v>
      </c>
      <c r="N44" s="1439">
        <f>IF(ISERROR('E3 PLCC'!M54/'E3 PLCC'!$B54),"0",('E3 PLCC'!M54/'E3 PLCC'!$B54))</f>
        <v>0</v>
      </c>
      <c r="O44" s="1439">
        <f>IF(ISERROR('E3 PLCC'!N54/'E3 PLCC'!$B54),"0",('E3 PLCC'!N54/'E3 PLCC'!$B54))</f>
        <v>0</v>
      </c>
      <c r="P44" s="1439">
        <f>IF(ISERROR('E3 PLCC'!O54/'E3 PLCC'!$B54),"0",('E3 PLCC'!O54/'E3 PLCC'!$B54))</f>
        <v>0</v>
      </c>
      <c r="Q44" s="1439">
        <f>IF(ISERROR('E3 PLCC'!P54/'E3 PLCC'!$B54),"0",('E3 PLCC'!P54/'E3 PLCC'!$B54))</f>
        <v>0</v>
      </c>
      <c r="R44" s="1439">
        <f>IF(ISERROR('E3 PLCC'!Q54/'E3 PLCC'!$B54),"0",('E3 PLCC'!Q54/'E3 PLCC'!$B54))</f>
        <v>0</v>
      </c>
      <c r="S44" s="1439">
        <f>IF(ISERROR('E3 PLCC'!R54/'E3 PLCC'!$B54),"0",('E3 PLCC'!R54/'E3 PLCC'!$B54))</f>
        <v>0</v>
      </c>
      <c r="T44" s="1439">
        <f>IF(ISERROR('E3 PLCC'!S54/'E3 PLCC'!$B54),"0",('E3 PLCC'!S54/'E3 PLCC'!$B54))</f>
        <v>0</v>
      </c>
      <c r="U44" s="1439">
        <f>IF(ISERROR('E3 PLCC'!T54/'E3 PLCC'!$B54),"0",('E3 PLCC'!T54/'E3 PLCC'!$B54))</f>
        <v>0</v>
      </c>
      <c r="V44" s="1439">
        <f>IF(ISERROR('E3 PLCC'!U54/'E3 PLCC'!$B54),"0",('E3 PLCC'!U54/'E3 PLCC'!$B54))</f>
        <v>0</v>
      </c>
      <c r="W44" s="1439">
        <f>IF(ISERROR('E3 PLCC'!V54/'E3 PLCC'!$B54),"0",('E3 PLCC'!V54/'E3 PLCC'!$B54))</f>
        <v>0</v>
      </c>
    </row>
    <row r="45" spans="1:23" s="1440" customFormat="1" ht="12.75" x14ac:dyDescent="0.2">
      <c r="A45" s="1436" t="s">
        <v>812</v>
      </c>
      <c r="B45" s="1437" t="s">
        <v>1325</v>
      </c>
      <c r="C45" s="1438">
        <f>IF(+SUM(D45:W45)=0,"-",+SUM(D45:W45))</f>
        <v>1.0000000000000002</v>
      </c>
      <c r="D45" s="1439">
        <f>IF(ISERROR('E3 PLCC'!C55/'E3 PLCC'!$B55),"0",('E3 PLCC'!C55/'E3 PLCC'!$B55))</f>
        <v>0.48989014190363722</v>
      </c>
      <c r="E45" s="1439">
        <f>IF(ISERROR('E3 PLCC'!D55/'E3 PLCC'!$B55),"0",('E3 PLCC'!D55/'E3 PLCC'!$B55))</f>
        <v>0.16901811963449967</v>
      </c>
      <c r="F45" s="1439">
        <f>IF(ISERROR('E3 PLCC'!E55/'E3 PLCC'!$B55),"0",('E3 PLCC'!E55/'E3 PLCC'!$B55))</f>
        <v>0.32015210698228019</v>
      </c>
      <c r="G45" s="1439">
        <f>IF(ISERROR('E3 PLCC'!F55/'E3 PLCC'!$B55),"0",('E3 PLCC'!F55/'E3 PLCC'!$B55))</f>
        <v>0</v>
      </c>
      <c r="H45" s="1439">
        <f>IF(ISERROR('E3 PLCC'!G55/'E3 PLCC'!$B55),"0",('E3 PLCC'!G55/'E3 PLCC'!$B55))</f>
        <v>1.8751678433690196E-2</v>
      </c>
      <c r="I45" s="1439">
        <f>IF(ISERROR('E3 PLCC'!H55/'E3 PLCC'!$B55),"0",('E3 PLCC'!H55/'E3 PLCC'!$B55))</f>
        <v>0</v>
      </c>
      <c r="J45" s="1439">
        <f>IF(ISERROR('E3 PLCC'!I55/'E3 PLCC'!$B55),"0",('E3 PLCC'!I55/'E3 PLCC'!$B55))</f>
        <v>0</v>
      </c>
      <c r="K45" s="1439">
        <f>IF(ISERROR('E3 PLCC'!J55/'E3 PLCC'!$B55),"0",('E3 PLCC'!J55/'E3 PLCC'!$B55))</f>
        <v>1.9107949111120143E-4</v>
      </c>
      <c r="L45" s="1439">
        <f>IF(ISERROR('E3 PLCC'!K55/'E3 PLCC'!$B55),"0",('E3 PLCC'!K55/'E3 PLCC'!$B55))</f>
        <v>1.996873554781627E-3</v>
      </c>
      <c r="M45" s="1439">
        <f>IF(ISERROR('E3 PLCC'!L55/'E3 PLCC'!$B55),"0",('E3 PLCC'!L55/'E3 PLCC'!$B55))</f>
        <v>0</v>
      </c>
      <c r="N45" s="1439">
        <f>IF(ISERROR('E3 PLCC'!M55/'E3 PLCC'!$B55),"0",('E3 PLCC'!M55/'E3 PLCC'!$B55))</f>
        <v>0</v>
      </c>
      <c r="O45" s="1439">
        <f>IF(ISERROR('E3 PLCC'!N55/'E3 PLCC'!$B55),"0",('E3 PLCC'!N55/'E3 PLCC'!$B55))</f>
        <v>0</v>
      </c>
      <c r="P45" s="1439">
        <f>IF(ISERROR('E3 PLCC'!O55/'E3 PLCC'!$B55),"0",('E3 PLCC'!O55/'E3 PLCC'!$B55))</f>
        <v>0</v>
      </c>
      <c r="Q45" s="1439">
        <f>IF(ISERROR('E3 PLCC'!P55/'E3 PLCC'!$B55),"0",('E3 PLCC'!P55/'E3 PLCC'!$B55))</f>
        <v>0</v>
      </c>
      <c r="R45" s="1439">
        <f>IF(ISERROR('E3 PLCC'!Q55/'E3 PLCC'!$B55),"0",('E3 PLCC'!Q55/'E3 PLCC'!$B55))</f>
        <v>0</v>
      </c>
      <c r="S45" s="1439">
        <f>IF(ISERROR('E3 PLCC'!R55/'E3 PLCC'!$B55),"0",('E3 PLCC'!R55/'E3 PLCC'!$B55))</f>
        <v>0</v>
      </c>
      <c r="T45" s="1439">
        <f>IF(ISERROR('E3 PLCC'!S55/'E3 PLCC'!$B55),"0",('E3 PLCC'!S55/'E3 PLCC'!$B55))</f>
        <v>0</v>
      </c>
      <c r="U45" s="1439">
        <f>IF(ISERROR('E3 PLCC'!T55/'E3 PLCC'!$B55),"0",('E3 PLCC'!T55/'E3 PLCC'!$B55))</f>
        <v>0</v>
      </c>
      <c r="V45" s="1439">
        <f>IF(ISERROR('E3 PLCC'!U55/'E3 PLCC'!$B55),"0",('E3 PLCC'!U55/'E3 PLCC'!$B55))</f>
        <v>0</v>
      </c>
      <c r="W45" s="1439">
        <f>IF(ISERROR('E3 PLCC'!V55/'E3 PLCC'!$B55),"0",('E3 PLCC'!V55/'E3 PLCC'!$B55))</f>
        <v>0</v>
      </c>
    </row>
    <row r="46" spans="1:23" s="360" customFormat="1" ht="12.75" x14ac:dyDescent="0.2">
      <c r="A46" s="469"/>
      <c r="B46" s="1322"/>
      <c r="C46" s="1438"/>
      <c r="D46" s="1439"/>
      <c r="E46" s="1439"/>
      <c r="F46" s="1439"/>
      <c r="G46" s="1439"/>
      <c r="H46" s="1439"/>
      <c r="I46" s="1439"/>
      <c r="J46" s="1439"/>
      <c r="K46" s="1439"/>
      <c r="L46" s="1439"/>
      <c r="M46" s="1439"/>
      <c r="N46" s="1439"/>
      <c r="O46" s="1439"/>
      <c r="P46" s="1439"/>
      <c r="Q46" s="1439"/>
      <c r="R46" s="1439"/>
      <c r="S46" s="1439"/>
      <c r="T46" s="1439"/>
      <c r="U46" s="1439"/>
      <c r="V46" s="1439"/>
      <c r="W46" s="1439"/>
    </row>
    <row r="47" spans="1:23" s="360" customFormat="1" ht="12.75" x14ac:dyDescent="0.2">
      <c r="A47" s="469" t="s">
        <v>1308</v>
      </c>
      <c r="B47" s="603"/>
      <c r="C47" s="1438"/>
      <c r="D47" s="1439"/>
      <c r="E47" s="1439"/>
      <c r="F47" s="1439"/>
      <c r="G47" s="1439"/>
      <c r="H47" s="1439"/>
      <c r="I47" s="1439"/>
      <c r="J47" s="1439"/>
      <c r="K47" s="1439"/>
      <c r="L47" s="1439"/>
      <c r="M47" s="1439"/>
      <c r="N47" s="1439"/>
      <c r="O47" s="1439"/>
      <c r="P47" s="1439"/>
      <c r="Q47" s="1439"/>
      <c r="R47" s="1439"/>
      <c r="S47" s="1439"/>
      <c r="T47" s="1439"/>
      <c r="U47" s="1439"/>
      <c r="V47" s="1439"/>
      <c r="W47" s="1439"/>
    </row>
    <row r="48" spans="1:23" s="1440" customFormat="1" ht="12.75" x14ac:dyDescent="0.2">
      <c r="A48" s="1436" t="s">
        <v>679</v>
      </c>
      <c r="B48" s="1437" t="s">
        <v>1329</v>
      </c>
      <c r="C48" s="1438">
        <f>IF(+SUM(D48:W48)=0,"-",+SUM(D48:W48))</f>
        <v>1</v>
      </c>
      <c r="D48" s="1439">
        <f>IF(ISERROR('E3 PLCC'!C65/'E3 PLCC'!$B65),"0",('E3 PLCC'!C65/'E3 PLCC'!$B65))</f>
        <v>0.31999669727475505</v>
      </c>
      <c r="E48" s="1439">
        <f>IF(ISERROR('E3 PLCC'!D65/'E3 PLCC'!$B65),"0",('E3 PLCC'!D65/'E3 PLCC'!$B65))</f>
        <v>0.10241100714125959</v>
      </c>
      <c r="F48" s="1439">
        <f>IF(ISERROR('E3 PLCC'!E65/'E3 PLCC'!$B65),"0",('E3 PLCC'!E65/'E3 PLCC'!$B65))</f>
        <v>0.22076468078701075</v>
      </c>
      <c r="G48" s="1439">
        <f>IF(ISERROR('E3 PLCC'!F65/'E3 PLCC'!$B65),"0",('E3 PLCC'!F65/'E3 PLCC'!$B65))</f>
        <v>0</v>
      </c>
      <c r="H48" s="1439">
        <f>IF(ISERROR('E3 PLCC'!G65/'E3 PLCC'!$B65),"0",('E3 PLCC'!G65/'E3 PLCC'!$B65))</f>
        <v>0.14408445563114125</v>
      </c>
      <c r="I48" s="1439">
        <f>IF(ISERROR('E3 PLCC'!H65/'E3 PLCC'!$B65),"0",('E3 PLCC'!H65/'E3 PLCC'!$B65))</f>
        <v>0.21164046377936252</v>
      </c>
      <c r="J48" s="1439">
        <f>IF(ISERROR('E3 PLCC'!I65/'E3 PLCC'!$B65),"0",('E3 PLCC'!I65/'E3 PLCC'!$B65))</f>
        <v>0</v>
      </c>
      <c r="K48" s="1439">
        <f>IF(ISERROR('E3 PLCC'!J65/'E3 PLCC'!$B65),"0",('E3 PLCC'!J65/'E3 PLCC'!$B65))</f>
        <v>0</v>
      </c>
      <c r="L48" s="1439">
        <f>IF(ISERROR('E3 PLCC'!K65/'E3 PLCC'!$B65),"0",('E3 PLCC'!K65/'E3 PLCC'!$B65))</f>
        <v>1.1026953864709086E-3</v>
      </c>
      <c r="M48" s="1439">
        <f>IF(ISERROR('E3 PLCC'!L65/'E3 PLCC'!$B65),"0",('E3 PLCC'!L65/'E3 PLCC'!$B65))</f>
        <v>0</v>
      </c>
      <c r="N48" s="1439">
        <f>IF(ISERROR('E3 PLCC'!M65/'E3 PLCC'!$B65),"0",('E3 PLCC'!M65/'E3 PLCC'!$B65))</f>
        <v>0</v>
      </c>
      <c r="O48" s="1439">
        <f>IF(ISERROR('E3 PLCC'!N65/'E3 PLCC'!$B65),"0",('E3 PLCC'!N65/'E3 PLCC'!$B65))</f>
        <v>0</v>
      </c>
      <c r="P48" s="1439">
        <f>IF(ISERROR('E3 PLCC'!O65/'E3 PLCC'!$B65),"0",('E3 PLCC'!O65/'E3 PLCC'!$B65))</f>
        <v>0</v>
      </c>
      <c r="Q48" s="1439">
        <f>IF(ISERROR('E3 PLCC'!P65/'E3 PLCC'!$B65),"0",('E3 PLCC'!P65/'E3 PLCC'!$B65))</f>
        <v>0</v>
      </c>
      <c r="R48" s="1439">
        <f>IF(ISERROR('E3 PLCC'!Q65/'E3 PLCC'!$B65),"0",('E3 PLCC'!Q65/'E3 PLCC'!$B65))</f>
        <v>0</v>
      </c>
      <c r="S48" s="1439">
        <f>IF(ISERROR('E3 PLCC'!R65/'E3 PLCC'!$B65),"0",('E3 PLCC'!R65/'E3 PLCC'!$B65))</f>
        <v>0</v>
      </c>
      <c r="T48" s="1439">
        <f>IF(ISERROR('E3 PLCC'!S65/'E3 PLCC'!$B65),"0",('E3 PLCC'!S65/'E3 PLCC'!$B65))</f>
        <v>0</v>
      </c>
      <c r="U48" s="1439">
        <f>IF(ISERROR('E3 PLCC'!T65/'E3 PLCC'!$B65),"0",('E3 PLCC'!T65/'E3 PLCC'!$B65))</f>
        <v>0</v>
      </c>
      <c r="V48" s="1439">
        <f>IF(ISERROR('E3 PLCC'!U65/'E3 PLCC'!$B65),"0",('E3 PLCC'!U65/'E3 PLCC'!$B65))</f>
        <v>0</v>
      </c>
      <c r="W48" s="1439">
        <f>IF(ISERROR('E3 PLCC'!V65/'E3 PLCC'!$B65),"0",('E3 PLCC'!V65/'E3 PLCC'!$B65))</f>
        <v>0</v>
      </c>
    </row>
    <row r="49" spans="1:23" s="1440" customFormat="1" ht="12.75" x14ac:dyDescent="0.2">
      <c r="A49" s="1436" t="s">
        <v>811</v>
      </c>
      <c r="B49" s="1437" t="s">
        <v>1330</v>
      </c>
      <c r="C49" s="1438">
        <f>IF(+SUM(D49:W49)=0,"-",+SUM(D49:W49))</f>
        <v>1</v>
      </c>
      <c r="D49" s="1439">
        <f>IF(ISERROR('E3 PLCC'!C66/'E3 PLCC'!$B66),"0",('E3 PLCC'!C66/'E3 PLCC'!$B66))</f>
        <v>0.25931952989127965</v>
      </c>
      <c r="E49" s="1439">
        <f>IF(ISERROR('E3 PLCC'!D66/'E3 PLCC'!$B66),"0",('E3 PLCC'!D66/'E3 PLCC'!$B66))</f>
        <v>0.10286830735492919</v>
      </c>
      <c r="F49" s="1439">
        <f>IF(ISERROR('E3 PLCC'!E66/'E3 PLCC'!$B66),"0",('E3 PLCC'!E66/'E3 PLCC'!$B66))</f>
        <v>0.24300014539980946</v>
      </c>
      <c r="G49" s="1439">
        <f>IF(ISERROR('E3 PLCC'!F66/'E3 PLCC'!$B66),"0",('E3 PLCC'!F66/'E3 PLCC'!$B66))</f>
        <v>0</v>
      </c>
      <c r="H49" s="1439">
        <f>IF(ISERROR('E3 PLCC'!G66/'E3 PLCC'!$B66),"0",('E3 PLCC'!G66/'E3 PLCC'!$B66))</f>
        <v>0.1594047515142156</v>
      </c>
      <c r="I49" s="1439">
        <f>IF(ISERROR('E3 PLCC'!H66/'E3 PLCC'!$B66),"0",('E3 PLCC'!H66/'E3 PLCC'!$B66))</f>
        <v>0.23418705143669435</v>
      </c>
      <c r="J49" s="1439">
        <f>IF(ISERROR('E3 PLCC'!I66/'E3 PLCC'!$B66),"0",('E3 PLCC'!I66/'E3 PLCC'!$B66))</f>
        <v>0</v>
      </c>
      <c r="K49" s="1439">
        <f>IF(ISERROR('E3 PLCC'!J66/'E3 PLCC'!$B66),"0",('E3 PLCC'!J66/'E3 PLCC'!$B66))</f>
        <v>0</v>
      </c>
      <c r="L49" s="1439">
        <f>IF(ISERROR('E3 PLCC'!K66/'E3 PLCC'!$B66),"0",('E3 PLCC'!K66/'E3 PLCC'!$B66))</f>
        <v>1.2202144030717846E-3</v>
      </c>
      <c r="M49" s="1439">
        <f>IF(ISERROR('E3 PLCC'!L66/'E3 PLCC'!$B66),"0",('E3 PLCC'!L66/'E3 PLCC'!$B66))</f>
        <v>0</v>
      </c>
      <c r="N49" s="1439">
        <f>IF(ISERROR('E3 PLCC'!M66/'E3 PLCC'!$B66),"0",('E3 PLCC'!M66/'E3 PLCC'!$B66))</f>
        <v>0</v>
      </c>
      <c r="O49" s="1439">
        <f>IF(ISERROR('E3 PLCC'!N66/'E3 PLCC'!$B66),"0",('E3 PLCC'!N66/'E3 PLCC'!$B66))</f>
        <v>0</v>
      </c>
      <c r="P49" s="1439">
        <f>IF(ISERROR('E3 PLCC'!O66/'E3 PLCC'!$B66),"0",('E3 PLCC'!O66/'E3 PLCC'!$B66))</f>
        <v>0</v>
      </c>
      <c r="Q49" s="1439">
        <f>IF(ISERROR('E3 PLCC'!P66/'E3 PLCC'!$B66),"0",('E3 PLCC'!P66/'E3 PLCC'!$B66))</f>
        <v>0</v>
      </c>
      <c r="R49" s="1439">
        <f>IF(ISERROR('E3 PLCC'!Q66/'E3 PLCC'!$B66),"0",('E3 PLCC'!Q66/'E3 PLCC'!$B66))</f>
        <v>0</v>
      </c>
      <c r="S49" s="1439">
        <f>IF(ISERROR('E3 PLCC'!R66/'E3 PLCC'!$B66),"0",('E3 PLCC'!R66/'E3 PLCC'!$B66))</f>
        <v>0</v>
      </c>
      <c r="T49" s="1439">
        <f>IF(ISERROR('E3 PLCC'!S66/'E3 PLCC'!$B66),"0",('E3 PLCC'!S66/'E3 PLCC'!$B66))</f>
        <v>0</v>
      </c>
      <c r="U49" s="1439">
        <f>IF(ISERROR('E3 PLCC'!T66/'E3 PLCC'!$B66),"0",('E3 PLCC'!T66/'E3 PLCC'!$B66))</f>
        <v>0</v>
      </c>
      <c r="V49" s="1439">
        <f>IF(ISERROR('E3 PLCC'!U66/'E3 PLCC'!$B66),"0",('E3 PLCC'!U66/'E3 PLCC'!$B66))</f>
        <v>0</v>
      </c>
      <c r="W49" s="1439">
        <f>IF(ISERROR('E3 PLCC'!V66/'E3 PLCC'!$B66),"0",('E3 PLCC'!V66/'E3 PLCC'!$B66))</f>
        <v>0</v>
      </c>
    </row>
    <row r="50" spans="1:23" s="1440" customFormat="1" ht="12.75" x14ac:dyDescent="0.2">
      <c r="A50" s="1436" t="s">
        <v>1134</v>
      </c>
      <c r="B50" s="1437" t="s">
        <v>1137</v>
      </c>
      <c r="C50" s="1438">
        <f>IF(+SUM(D50:W50)=0,"-",+SUM(D50:W50))</f>
        <v>1</v>
      </c>
      <c r="D50" s="1439">
        <f>IF(ISERROR('E3 PLCC'!C67/'E3 PLCC'!$B67),"0",('E3 PLCC'!C67/'E3 PLCC'!$B67))</f>
        <v>0.45794143890979555</v>
      </c>
      <c r="E50" s="1439">
        <f>IF(ISERROR('E3 PLCC'!D67/'E3 PLCC'!$B67),"0",('E3 PLCC'!D67/'E3 PLCC'!$B67))</f>
        <v>0.18284962053613327</v>
      </c>
      <c r="F50" s="1439">
        <f>IF(ISERROR('E3 PLCC'!E67/'E3 PLCC'!$B67),"0",('E3 PLCC'!E67/'E3 PLCC'!$B67))</f>
        <v>0.33685681715614857</v>
      </c>
      <c r="G50" s="1439">
        <f>IF(ISERROR('E3 PLCC'!F67/'E3 PLCC'!$B67),"0",('E3 PLCC'!F67/'E3 PLCC'!$B67))</f>
        <v>0</v>
      </c>
      <c r="H50" s="1439">
        <f>IF(ISERROR('E3 PLCC'!G67/'E3 PLCC'!$B67),"0",('E3 PLCC'!G67/'E3 PLCC'!$B67))</f>
        <v>2.0243318711955963E-2</v>
      </c>
      <c r="I50" s="1439">
        <f>IF(ISERROR('E3 PLCC'!H67/'E3 PLCC'!$B67),"0",('E3 PLCC'!H67/'E3 PLCC'!$B67))</f>
        <v>0</v>
      </c>
      <c r="J50" s="1439">
        <f>IF(ISERROR('E3 PLCC'!I67/'E3 PLCC'!$B67),"0",('E3 PLCC'!I67/'E3 PLCC'!$B67))</f>
        <v>0</v>
      </c>
      <c r="K50" s="1439">
        <f>IF(ISERROR('E3 PLCC'!J67/'E3 PLCC'!$B67),"0",('E3 PLCC'!J67/'E3 PLCC'!$B67))</f>
        <v>0</v>
      </c>
      <c r="L50" s="1439">
        <f>IF(ISERROR('E3 PLCC'!K67/'E3 PLCC'!$B67),"0",('E3 PLCC'!K67/'E3 PLCC'!$B67))</f>
        <v>2.1088046859667185E-3</v>
      </c>
      <c r="M50" s="1439">
        <f>IF(ISERROR('E3 PLCC'!L67/'E3 PLCC'!$B67),"0",('E3 PLCC'!L67/'E3 PLCC'!$B67))</f>
        <v>0</v>
      </c>
      <c r="N50" s="1439">
        <f>IF(ISERROR('E3 PLCC'!M67/'E3 PLCC'!$B67),"0",('E3 PLCC'!M67/'E3 PLCC'!$B67))</f>
        <v>0</v>
      </c>
      <c r="O50" s="1439">
        <f>IF(ISERROR('E3 PLCC'!N67/'E3 PLCC'!$B67),"0",('E3 PLCC'!N67/'E3 PLCC'!$B67))</f>
        <v>0</v>
      </c>
      <c r="P50" s="1439">
        <f>IF(ISERROR('E3 PLCC'!O67/'E3 PLCC'!$B67),"0",('E3 PLCC'!O67/'E3 PLCC'!$B67))</f>
        <v>0</v>
      </c>
      <c r="Q50" s="1439">
        <f>IF(ISERROR('E3 PLCC'!P67/'E3 PLCC'!$B67),"0",('E3 PLCC'!P67/'E3 PLCC'!$B67))</f>
        <v>0</v>
      </c>
      <c r="R50" s="1439">
        <f>IF(ISERROR('E3 PLCC'!Q67/'E3 PLCC'!$B67),"0",('E3 PLCC'!Q67/'E3 PLCC'!$B67))</f>
        <v>0</v>
      </c>
      <c r="S50" s="1439">
        <f>IF(ISERROR('E3 PLCC'!R67/'E3 PLCC'!$B67),"0",('E3 PLCC'!R67/'E3 PLCC'!$B67))</f>
        <v>0</v>
      </c>
      <c r="T50" s="1439">
        <f>IF(ISERROR('E3 PLCC'!S67/'E3 PLCC'!$B67),"0",('E3 PLCC'!S67/'E3 PLCC'!$B67))</f>
        <v>0</v>
      </c>
      <c r="U50" s="1439">
        <f>IF(ISERROR('E3 PLCC'!T67/'E3 PLCC'!$B67),"0",('E3 PLCC'!T67/'E3 PLCC'!$B67))</f>
        <v>0</v>
      </c>
      <c r="V50" s="1439">
        <f>IF(ISERROR('E3 PLCC'!U67/'E3 PLCC'!$B67),"0",('E3 PLCC'!U67/'E3 PLCC'!$B67))</f>
        <v>0</v>
      </c>
      <c r="W50" s="1439">
        <f>IF(ISERROR('E3 PLCC'!V67/'E3 PLCC'!$B67),"0",('E3 PLCC'!V67/'E3 PLCC'!$B67))</f>
        <v>0</v>
      </c>
    </row>
    <row r="51" spans="1:23" s="1440" customFormat="1" ht="12.75" x14ac:dyDescent="0.2">
      <c r="A51" s="1436" t="s">
        <v>812</v>
      </c>
      <c r="B51" s="1437" t="s">
        <v>1331</v>
      </c>
      <c r="C51" s="1438">
        <f>IF(+SUM(D51:W51)=0,"-",+SUM(D51:W51))</f>
        <v>1</v>
      </c>
      <c r="D51" s="1439">
        <f>IF(ISERROR('E3 PLCC'!C68/'E3 PLCC'!$B68),"0",('E3 PLCC'!C68/'E3 PLCC'!$B68))</f>
        <v>0.45794143890979555</v>
      </c>
      <c r="E51" s="1439">
        <f>IF(ISERROR('E3 PLCC'!D68/'E3 PLCC'!$B68),"0",('E3 PLCC'!D68/'E3 PLCC'!$B68))</f>
        <v>0.18284962053613327</v>
      </c>
      <c r="F51" s="1439">
        <f>IF(ISERROR('E3 PLCC'!E68/'E3 PLCC'!$B68),"0",('E3 PLCC'!E68/'E3 PLCC'!$B68))</f>
        <v>0.33685681715614857</v>
      </c>
      <c r="G51" s="1439">
        <f>IF(ISERROR('E3 PLCC'!F68/'E3 PLCC'!$B68),"0",('E3 PLCC'!F68/'E3 PLCC'!$B68))</f>
        <v>0</v>
      </c>
      <c r="H51" s="1439">
        <f>IF(ISERROR('E3 PLCC'!G68/'E3 PLCC'!$B68),"0",('E3 PLCC'!G68/'E3 PLCC'!$B68))</f>
        <v>2.0243318711955963E-2</v>
      </c>
      <c r="I51" s="1439">
        <f>IF(ISERROR('E3 PLCC'!H68/'E3 PLCC'!$B68),"0",('E3 PLCC'!H68/'E3 PLCC'!$B68))</f>
        <v>0</v>
      </c>
      <c r="J51" s="1439">
        <f>IF(ISERROR('E3 PLCC'!I68/'E3 PLCC'!$B68),"0",('E3 PLCC'!I68/'E3 PLCC'!$B68))</f>
        <v>0</v>
      </c>
      <c r="K51" s="1439">
        <f>IF(ISERROR('E3 PLCC'!J68/'E3 PLCC'!$B68),"0",('E3 PLCC'!J68/'E3 PLCC'!$B68))</f>
        <v>0</v>
      </c>
      <c r="L51" s="1439">
        <f>IF(ISERROR('E3 PLCC'!K68/'E3 PLCC'!$B68),"0",('E3 PLCC'!K68/'E3 PLCC'!$B68))</f>
        <v>2.1088046859667185E-3</v>
      </c>
      <c r="M51" s="1439">
        <f>IF(ISERROR('E3 PLCC'!L68/'E3 PLCC'!$B68),"0",('E3 PLCC'!L68/'E3 PLCC'!$B68))</f>
        <v>0</v>
      </c>
      <c r="N51" s="1439">
        <f>IF(ISERROR('E3 PLCC'!M68/'E3 PLCC'!$B68),"0",('E3 PLCC'!M68/'E3 PLCC'!$B68))</f>
        <v>0</v>
      </c>
      <c r="O51" s="1439">
        <f>IF(ISERROR('E3 PLCC'!N68/'E3 PLCC'!$B68),"0",('E3 PLCC'!N68/'E3 PLCC'!$B68))</f>
        <v>0</v>
      </c>
      <c r="P51" s="1439">
        <f>IF(ISERROR('E3 PLCC'!O68/'E3 PLCC'!$B68),"0",('E3 PLCC'!O68/'E3 PLCC'!$B68))</f>
        <v>0</v>
      </c>
      <c r="Q51" s="1439">
        <f>IF(ISERROR('E3 PLCC'!P68/'E3 PLCC'!$B68),"0",('E3 PLCC'!P68/'E3 PLCC'!$B68))</f>
        <v>0</v>
      </c>
      <c r="R51" s="1439">
        <f>IF(ISERROR('E3 PLCC'!Q68/'E3 PLCC'!$B68),"0",('E3 PLCC'!Q68/'E3 PLCC'!$B68))</f>
        <v>0</v>
      </c>
      <c r="S51" s="1439">
        <f>IF(ISERROR('E3 PLCC'!R68/'E3 PLCC'!$B68),"0",('E3 PLCC'!R68/'E3 PLCC'!$B68))</f>
        <v>0</v>
      </c>
      <c r="T51" s="1439">
        <f>IF(ISERROR('E3 PLCC'!S68/'E3 PLCC'!$B68),"0",('E3 PLCC'!S68/'E3 PLCC'!$B68))</f>
        <v>0</v>
      </c>
      <c r="U51" s="1439">
        <f>IF(ISERROR('E3 PLCC'!T68/'E3 PLCC'!$B68),"0",('E3 PLCC'!T68/'E3 PLCC'!$B68))</f>
        <v>0</v>
      </c>
      <c r="V51" s="1439">
        <f>IF(ISERROR('E3 PLCC'!U68/'E3 PLCC'!$B68),"0",('E3 PLCC'!U68/'E3 PLCC'!$B68))</f>
        <v>0</v>
      </c>
      <c r="W51" s="1439">
        <f>IF(ISERROR('E3 PLCC'!V68/'E3 PLCC'!$B68),"0",('E3 PLCC'!V68/'E3 PLCC'!$B68))</f>
        <v>0</v>
      </c>
    </row>
    <row r="52" spans="1:23" s="1440" customFormat="1" ht="12.75" x14ac:dyDescent="0.2">
      <c r="A52" s="1436"/>
      <c r="B52" s="1437"/>
      <c r="C52" s="1438"/>
      <c r="D52" s="1439"/>
      <c r="E52" s="1439"/>
      <c r="F52" s="1439"/>
      <c r="G52" s="1439"/>
      <c r="H52" s="1439"/>
      <c r="I52" s="1439"/>
      <c r="J52" s="1439"/>
      <c r="K52" s="1439"/>
      <c r="L52" s="1439"/>
      <c r="M52" s="1439"/>
      <c r="N52" s="1439"/>
      <c r="O52" s="1439"/>
      <c r="P52" s="1439"/>
      <c r="Q52" s="1439"/>
      <c r="R52" s="1439"/>
      <c r="S52" s="1439"/>
      <c r="T52" s="1439"/>
      <c r="U52" s="1439"/>
      <c r="V52" s="1439"/>
      <c r="W52" s="1439"/>
    </row>
    <row r="53" spans="1:23" s="360" customFormat="1" ht="12.75" x14ac:dyDescent="0.2">
      <c r="A53" s="1432" t="s">
        <v>1019</v>
      </c>
      <c r="B53" s="1322"/>
      <c r="C53" s="1446"/>
      <c r="D53" s="1439"/>
      <c r="E53" s="1439"/>
      <c r="F53" s="1447"/>
      <c r="G53" s="1447"/>
      <c r="H53" s="1447"/>
      <c r="I53" s="1447"/>
      <c r="J53" s="1447"/>
      <c r="K53" s="1447"/>
      <c r="L53" s="1447"/>
      <c r="M53" s="1439"/>
      <c r="N53" s="1448"/>
      <c r="O53" s="1449"/>
      <c r="P53" s="1449"/>
      <c r="Q53" s="1449"/>
      <c r="R53" s="1449"/>
      <c r="S53" s="1449"/>
      <c r="T53" s="1449"/>
      <c r="U53" s="1449"/>
      <c r="V53" s="1450"/>
      <c r="W53" s="1450"/>
    </row>
    <row r="54" spans="1:23" s="360" customFormat="1" ht="12.75" x14ac:dyDescent="0.2">
      <c r="A54" s="469"/>
      <c r="B54" s="1322"/>
      <c r="C54" s="1438"/>
      <c r="D54" s="1439"/>
      <c r="E54" s="1439"/>
      <c r="F54" s="1447"/>
      <c r="G54" s="1447"/>
      <c r="H54" s="1447"/>
      <c r="I54" s="1447"/>
      <c r="J54" s="1447"/>
      <c r="K54" s="1447"/>
      <c r="L54" s="1447"/>
      <c r="M54" s="1439"/>
      <c r="N54" s="1448"/>
      <c r="O54" s="1449"/>
      <c r="P54" s="1449"/>
      <c r="Q54" s="1449"/>
      <c r="R54" s="1449"/>
      <c r="S54" s="1449"/>
      <c r="T54" s="1449"/>
      <c r="U54" s="1449"/>
      <c r="V54" s="1450"/>
      <c r="W54" s="1450"/>
    </row>
    <row r="55" spans="1:23" s="360" customFormat="1" ht="12.75" x14ac:dyDescent="0.2">
      <c r="A55" s="469" t="s">
        <v>964</v>
      </c>
      <c r="B55" s="1322" t="s">
        <v>962</v>
      </c>
      <c r="C55" s="1438">
        <f t="shared" ref="C55:C68" si="0">IF(+SUM(D55:W55)=0,"-",+SUM(D55:W55))</f>
        <v>1</v>
      </c>
      <c r="D55" s="1439">
        <f>IF(ISERROR('O6 Source Data for E2'!D$88/'O6 Source Data for E2'!$C$88),"0.00%",'O6 Source Data for E2'!D$88/'O6 Source Data for E2'!$C$88)</f>
        <v>0.39442443956791384</v>
      </c>
      <c r="E55" s="1439">
        <f>IF(ISERROR('O6 Source Data for E2'!E$88/'O6 Source Data for E2'!$C$88),"0.00%",'O6 Source Data for E2'!E$88/'O6 Source Data for E2'!$C$88)</f>
        <v>0.13608127906924347</v>
      </c>
      <c r="F55" s="1439">
        <f>IF(ISERROR('O6 Source Data for E2'!F$88/'O6 Source Data for E2'!$C$88),"0.00%",'O6 Source Data for E2'!F$88/'O6 Source Data for E2'!$C$88)</f>
        <v>0.28018087185469609</v>
      </c>
      <c r="G55" s="1439">
        <f>IF(ISERROR('O6 Source Data for E2'!G$88/'O6 Source Data for E2'!$C$88),"0.00%",'O6 Source Data for E2'!G$88/'O6 Source Data for E2'!$C$88)</f>
        <v>0</v>
      </c>
      <c r="H55" s="1439">
        <f>IF(ISERROR('O6 Source Data for E2'!H$88/'O6 Source Data for E2'!$C$88),"0.00%",'O6 Source Data for E2'!H$88/'O6 Source Data for E2'!$C$88)</f>
        <v>8.2226158979141692E-2</v>
      </c>
      <c r="I55" s="1439">
        <f>IF(ISERROR('O6 Source Data for E2'!I$88/'O6 Source Data for E2'!$C$88),"0.00%",'O6 Source Data for E2'!I$88/'O6 Source Data for E2'!$C$88)</f>
        <v>0.10532566751250717</v>
      </c>
      <c r="J55" s="1439">
        <f>IF(ISERROR('O6 Source Data for E2'!J$88/'O6 Source Data for E2'!$C$88),"0.00%",'O6 Source Data for E2'!J$88/'O6 Source Data for E2'!$C$88)</f>
        <v>0</v>
      </c>
      <c r="K55" s="1439">
        <f>IF(ISERROR('O6 Source Data for E2'!K$88/'O6 Source Data for E2'!$C$88),"0.00%",'O6 Source Data for E2'!K$88/'O6 Source Data for E2'!$C$88)</f>
        <v>1.5384351459205844E-4</v>
      </c>
      <c r="L55" s="1439">
        <f>IF(ISERROR('O6 Source Data for E2'!L$88/'O6 Source Data for E2'!$C$88),"0.00%",'O6 Source Data for E2'!L$88/'O6 Source Data for E2'!$C$88)</f>
        <v>1.607739501905832E-3</v>
      </c>
      <c r="M55" s="1439">
        <f>IF(ISERROR('O6 Source Data for E2'!M$88/'O6 Source Data for E2'!$C$88),"0.00%",'O6 Source Data for E2'!M$88/'O6 Source Data for E2'!$C$88)</f>
        <v>0</v>
      </c>
      <c r="N55" s="1439">
        <f>IF(ISERROR('O6 Source Data for E2'!N$88/'O6 Source Data for E2'!$C$88),"0.00%",'O6 Source Data for E2'!N$88/'O6 Source Data for E2'!$C$88)</f>
        <v>0</v>
      </c>
      <c r="O55" s="1439">
        <f>IF(ISERROR('O6 Source Data for E2'!O$88/'O6 Source Data for E2'!$C$88),"0.00%",'O6 Source Data for E2'!O$88/'O6 Source Data for E2'!$C$88)</f>
        <v>0</v>
      </c>
      <c r="P55" s="1439">
        <f>IF(ISERROR('O6 Source Data for E2'!P$88/'O6 Source Data for E2'!$C$88),"0.00%",'O6 Source Data for E2'!P$88/'O6 Source Data for E2'!$C$88)</f>
        <v>0</v>
      </c>
      <c r="Q55" s="1439">
        <f>IF(ISERROR('O6 Source Data for E2'!Q$88/'O6 Source Data for E2'!$C$88),"0.00%",'O6 Source Data for E2'!Q$88/'O6 Source Data for E2'!$C$88)</f>
        <v>0</v>
      </c>
      <c r="R55" s="1439">
        <f>IF(ISERROR('O6 Source Data for E2'!R$88/'O6 Source Data for E2'!$C$88),"0.00%",'O6 Source Data for E2'!R$88/'O6 Source Data for E2'!$C$88)</f>
        <v>0</v>
      </c>
      <c r="S55" s="1439">
        <f>IF(ISERROR('O6 Source Data for E2'!S$88/'O6 Source Data for E2'!$C$88),"0.00%",'O6 Source Data for E2'!S$88/'O6 Source Data for E2'!$C$88)</f>
        <v>0</v>
      </c>
      <c r="T55" s="1439">
        <f>IF(ISERROR('O6 Source Data for E2'!T$88/'O6 Source Data for E2'!$C$88),"0.00%",'O6 Source Data for E2'!T$88/'O6 Source Data for E2'!$C$88)</f>
        <v>0</v>
      </c>
      <c r="U55" s="1439">
        <f>IF(ISERROR('O6 Source Data for E2'!U$88/'O6 Source Data for E2'!$C$88),"0.00%",'O6 Source Data for E2'!U$88/'O6 Source Data for E2'!$C$88)</f>
        <v>0</v>
      </c>
      <c r="V55" s="1439">
        <f>IF(ISERROR('O6 Source Data for E2'!V$88/'O6 Source Data for E2'!$C$88),"0.00%",'O6 Source Data for E2'!V$88/'O6 Source Data for E2'!$C$88)</f>
        <v>0</v>
      </c>
      <c r="W55" s="1439">
        <f>IF(ISERROR('O6 Source Data for E2'!W$88/'O6 Source Data for E2'!$C$88),"0.00%",'O6 Source Data for E2'!W$88/'O6 Source Data for E2'!$C$88)</f>
        <v>0</v>
      </c>
    </row>
    <row r="56" spans="1:23" s="360" customFormat="1" ht="12.75" x14ac:dyDescent="0.2">
      <c r="A56" s="469" t="s">
        <v>1333</v>
      </c>
      <c r="B56" s="1322" t="s">
        <v>1334</v>
      </c>
      <c r="C56" s="1438" t="str">
        <f t="shared" si="0"/>
        <v>-</v>
      </c>
      <c r="D56" s="1439" t="str">
        <f>IF(ISERROR('O6 Source Data for E2'!D$39/'O6 Source Data for E2'!$C$39),"0.00%",'O6 Source Data for E2'!D$39/'O6 Source Data for E2'!$C$39)</f>
        <v>0.00%</v>
      </c>
      <c r="E56" s="1439" t="str">
        <f>IF(ISERROR('O6 Source Data for E2'!E$39/'O6 Source Data for E2'!$C$39),"0.00%",'O6 Source Data for E2'!E$39/'O6 Source Data for E2'!$C$39)</f>
        <v>0.00%</v>
      </c>
      <c r="F56" s="1439" t="str">
        <f>IF(ISERROR('O6 Source Data for E2'!F$39/'O6 Source Data for E2'!$C$39),"0.00%",'O6 Source Data for E2'!F$39/'O6 Source Data for E2'!$C$39)</f>
        <v>0.00%</v>
      </c>
      <c r="G56" s="1439" t="str">
        <f>IF(ISERROR('O6 Source Data for E2'!G$39/'O6 Source Data for E2'!$C$39),"0.00%",'O6 Source Data for E2'!G$39/'O6 Source Data for E2'!$C$39)</f>
        <v>0.00%</v>
      </c>
      <c r="H56" s="1439" t="str">
        <f>IF(ISERROR('O6 Source Data for E2'!H$39/'O6 Source Data for E2'!$C$39),"0.00%",'O6 Source Data for E2'!H$39/'O6 Source Data for E2'!$C$39)</f>
        <v>0.00%</v>
      </c>
      <c r="I56" s="1439" t="str">
        <f>IF(ISERROR('O6 Source Data for E2'!I$39/'O6 Source Data for E2'!$C$39),"0.00%",'O6 Source Data for E2'!I$39/'O6 Source Data for E2'!$C$39)</f>
        <v>0.00%</v>
      </c>
      <c r="J56" s="1439" t="str">
        <f>IF(ISERROR('O6 Source Data for E2'!J$39/'O6 Source Data for E2'!$C$39),"0.00%",'O6 Source Data for E2'!J$39/'O6 Source Data for E2'!$C$39)</f>
        <v>0.00%</v>
      </c>
      <c r="K56" s="1439" t="str">
        <f>IF(ISERROR('O6 Source Data for E2'!K$39/'O6 Source Data for E2'!$C$39),"0.00%",'O6 Source Data for E2'!K$39/'O6 Source Data for E2'!$C$39)</f>
        <v>0.00%</v>
      </c>
      <c r="L56" s="1439" t="str">
        <f>IF(ISERROR('O6 Source Data for E2'!L$39/'O6 Source Data for E2'!$C$39),"0.00%",'O6 Source Data for E2'!L$39/'O6 Source Data for E2'!$C$39)</f>
        <v>0.00%</v>
      </c>
      <c r="M56" s="1439" t="str">
        <f>IF(ISERROR('O6 Source Data for E2'!M$39/'O6 Source Data for E2'!$C$39),"0.00%",'O6 Source Data for E2'!M$39/'O6 Source Data for E2'!$C$39)</f>
        <v>0.00%</v>
      </c>
      <c r="N56" s="1439" t="str">
        <f>IF(ISERROR('O6 Source Data for E2'!N$39/'O6 Source Data for E2'!$C$39),"0.00%",'O6 Source Data for E2'!N$39/'O6 Source Data for E2'!$C$39)</f>
        <v>0.00%</v>
      </c>
      <c r="O56" s="1439" t="str">
        <f>IF(ISERROR('O6 Source Data for E2'!O$39/'O6 Source Data for E2'!$C$39),"0.00%",'O6 Source Data for E2'!O$39/'O6 Source Data for E2'!$C$39)</f>
        <v>0.00%</v>
      </c>
      <c r="P56" s="1439" t="str">
        <f>IF(ISERROR('O6 Source Data for E2'!P$39/'O6 Source Data for E2'!$C$39),"0.00%",'O6 Source Data for E2'!P$39/'O6 Source Data for E2'!$C$39)</f>
        <v>0.00%</v>
      </c>
      <c r="Q56" s="1439" t="str">
        <f>IF(ISERROR('O6 Source Data for E2'!Q$39/'O6 Source Data for E2'!$C$39),"0.00%",'O6 Source Data for E2'!Q$39/'O6 Source Data for E2'!$C$39)</f>
        <v>0.00%</v>
      </c>
      <c r="R56" s="1439" t="str">
        <f>IF(ISERROR('O6 Source Data for E2'!R$39/'O6 Source Data for E2'!$C$39),"0.00%",'O6 Source Data for E2'!R$39/'O6 Source Data for E2'!$C$39)</f>
        <v>0.00%</v>
      </c>
      <c r="S56" s="1439" t="str">
        <f>IF(ISERROR('O6 Source Data for E2'!S$39/'O6 Source Data for E2'!$C$39),"0.00%",'O6 Source Data for E2'!S$39/'O6 Source Data for E2'!$C$39)</f>
        <v>0.00%</v>
      </c>
      <c r="T56" s="1439" t="str">
        <f>IF(ISERROR('O6 Source Data for E2'!T$39/'O6 Source Data for E2'!$C$39),"0.00%",'O6 Source Data for E2'!T$39/'O6 Source Data for E2'!$C$39)</f>
        <v>0.00%</v>
      </c>
      <c r="U56" s="1439" t="str">
        <f>IF(ISERROR('O6 Source Data for E2'!U$39/'O6 Source Data for E2'!$C$39),"0.00%",'O6 Source Data for E2'!U$39/'O6 Source Data for E2'!$C$39)</f>
        <v>0.00%</v>
      </c>
      <c r="V56" s="1439" t="str">
        <f>IF(ISERROR('O6 Source Data for E2'!V$39/'O6 Source Data for E2'!$C$39),"0.00%",'O6 Source Data for E2'!V$39/'O6 Source Data for E2'!$C$39)</f>
        <v>0.00%</v>
      </c>
      <c r="W56" s="1439" t="str">
        <f>IF(ISERROR('O6 Source Data for E2'!W$39/'O6 Source Data for E2'!$C$39),"0.00%",'O6 Source Data for E2'!W$39/'O6 Source Data for E2'!$C$39)</f>
        <v>0.00%</v>
      </c>
    </row>
    <row r="57" spans="1:23" s="360" customFormat="1" ht="12.75" x14ac:dyDescent="0.2">
      <c r="A57" s="469" t="s">
        <v>1337</v>
      </c>
      <c r="B57" s="1322" t="s">
        <v>1348</v>
      </c>
      <c r="C57" s="1438" t="str">
        <f t="shared" si="0"/>
        <v>-</v>
      </c>
      <c r="D57" s="1439" t="str">
        <f>IF(ISERROR('O6 Source Data for E2'!D$45/'O6 Source Data for E2'!$C$45),"0.00%",'O6 Source Data for E2'!D$45/'O6 Source Data for E2'!$C$45)</f>
        <v>0.00%</v>
      </c>
      <c r="E57" s="1439" t="str">
        <f>IF(ISERROR('O6 Source Data for E2'!E$45/'O6 Source Data for E2'!$C$45),"0.00%",'O6 Source Data for E2'!E$45/'O6 Source Data for E2'!$C$45)</f>
        <v>0.00%</v>
      </c>
      <c r="F57" s="1439" t="str">
        <f>IF(ISERROR('O6 Source Data for E2'!F$45/'O6 Source Data for E2'!$C$45),"0.00%",'O6 Source Data for E2'!F$45/'O6 Source Data for E2'!$C$45)</f>
        <v>0.00%</v>
      </c>
      <c r="G57" s="1439" t="str">
        <f>IF(ISERROR('O6 Source Data for E2'!G$45/'O6 Source Data for E2'!$C$45),"0.00%",'O6 Source Data for E2'!G$45/'O6 Source Data for E2'!$C$45)</f>
        <v>0.00%</v>
      </c>
      <c r="H57" s="1439" t="str">
        <f>IF(ISERROR('O6 Source Data for E2'!H$45/'O6 Source Data for E2'!$C$45),"0.00%",'O6 Source Data for E2'!H$45/'O6 Source Data for E2'!$C$45)</f>
        <v>0.00%</v>
      </c>
      <c r="I57" s="1439" t="str">
        <f>IF(ISERROR('O6 Source Data for E2'!I$45/'O6 Source Data for E2'!$C$45),"0.00%",'O6 Source Data for E2'!I$45/'O6 Source Data for E2'!$C$45)</f>
        <v>0.00%</v>
      </c>
      <c r="J57" s="1439" t="str">
        <f>IF(ISERROR('O6 Source Data for E2'!J$45/'O6 Source Data for E2'!$C$45),"0.00%",'O6 Source Data for E2'!J$45/'O6 Source Data for E2'!$C$45)</f>
        <v>0.00%</v>
      </c>
      <c r="K57" s="1439" t="str">
        <f>IF(ISERROR('O6 Source Data for E2'!K$45/'O6 Source Data for E2'!$C$45),"0.00%",'O6 Source Data for E2'!K$45/'O6 Source Data for E2'!$C$45)</f>
        <v>0.00%</v>
      </c>
      <c r="L57" s="1439" t="str">
        <f>IF(ISERROR('O6 Source Data for E2'!L$45/'O6 Source Data for E2'!$C$45),"0.00%",'O6 Source Data for E2'!L$45/'O6 Source Data for E2'!$C$45)</f>
        <v>0.00%</v>
      </c>
      <c r="M57" s="1439" t="str">
        <f>IF(ISERROR('O6 Source Data for E2'!M$45/'O6 Source Data for E2'!$C$45),"0.00%",'O6 Source Data for E2'!M$45/'O6 Source Data for E2'!$C$45)</f>
        <v>0.00%</v>
      </c>
      <c r="N57" s="1439" t="str">
        <f>IF(ISERROR('O6 Source Data for E2'!N$45/'O6 Source Data for E2'!$C$45),"0.00%",'O6 Source Data for E2'!N$45/'O6 Source Data for E2'!$C$45)</f>
        <v>0.00%</v>
      </c>
      <c r="O57" s="1439" t="str">
        <f>IF(ISERROR('O6 Source Data for E2'!O$45/'O6 Source Data for E2'!$C$45),"0.00%",'O6 Source Data for E2'!O$45/'O6 Source Data for E2'!$C$45)</f>
        <v>0.00%</v>
      </c>
      <c r="P57" s="1439" t="str">
        <f>IF(ISERROR('O6 Source Data for E2'!P$45/'O6 Source Data for E2'!$C$45),"0.00%",'O6 Source Data for E2'!P$45/'O6 Source Data for E2'!$C$45)</f>
        <v>0.00%</v>
      </c>
      <c r="Q57" s="1439" t="str">
        <f>IF(ISERROR('O6 Source Data for E2'!Q$45/'O6 Source Data for E2'!$C$45),"0.00%",'O6 Source Data for E2'!Q$45/'O6 Source Data for E2'!$C$45)</f>
        <v>0.00%</v>
      </c>
      <c r="R57" s="1439" t="str">
        <f>IF(ISERROR('O6 Source Data for E2'!R$45/'O6 Source Data for E2'!$C$45),"0.00%",'O6 Source Data for E2'!R$45/'O6 Source Data for E2'!$C$45)</f>
        <v>0.00%</v>
      </c>
      <c r="S57" s="1439" t="str">
        <f>IF(ISERROR('O6 Source Data for E2'!S$45/'O6 Source Data for E2'!$C$45),"0.00%",'O6 Source Data for E2'!S$45/'O6 Source Data for E2'!$C$45)</f>
        <v>0.00%</v>
      </c>
      <c r="T57" s="1439" t="str">
        <f>IF(ISERROR('O6 Source Data for E2'!T$45/'O6 Source Data for E2'!$C$45),"0.00%",'O6 Source Data for E2'!T$45/'O6 Source Data for E2'!$C$45)</f>
        <v>0.00%</v>
      </c>
      <c r="U57" s="1439" t="str">
        <f>IF(ISERROR('O6 Source Data for E2'!U$45/'O6 Source Data for E2'!$C$45),"0.00%",'O6 Source Data for E2'!U$45/'O6 Source Data for E2'!$C$45)</f>
        <v>0.00%</v>
      </c>
      <c r="V57" s="1439" t="str">
        <f>IF(ISERROR('O6 Source Data for E2'!V$45/'O6 Source Data for E2'!$C$45),"0.00%",'O6 Source Data for E2'!V$45/'O6 Source Data for E2'!$C$45)</f>
        <v>0.00%</v>
      </c>
      <c r="W57" s="1439" t="str">
        <f>IF(ISERROR('O6 Source Data for E2'!W$45/'O6 Source Data for E2'!$C$45),"0.00%",'O6 Source Data for E2'!W$45/'O6 Source Data for E2'!$C$45)</f>
        <v>0.00%</v>
      </c>
    </row>
    <row r="58" spans="1:23" s="360" customFormat="1" ht="12.75" x14ac:dyDescent="0.2">
      <c r="A58" s="469" t="s">
        <v>1338</v>
      </c>
      <c r="B58" s="1322" t="s">
        <v>1349</v>
      </c>
      <c r="C58" s="1438">
        <f t="shared" si="0"/>
        <v>1</v>
      </c>
      <c r="D58" s="1439">
        <f>IF(ISERROR('O6 Source Data for E2'!D$50/'O6 Source Data for E2'!$C$50),"0.00%",'O6 Source Data for E2'!D$50/'O6 Source Data for E2'!$C$50)</f>
        <v>0.2904999303290231</v>
      </c>
      <c r="E58" s="1439">
        <f>IF(ISERROR('O6 Source Data for E2'!E$50/'O6 Source Data for E2'!$C$50),"0.00%",'O6 Source Data for E2'!E$50/'O6 Source Data for E2'!$C$50)</f>
        <v>0.10022604616490263</v>
      </c>
      <c r="F58" s="1439">
        <f>IF(ISERROR('O6 Source Data for E2'!F$50/'O6 Source Data for E2'!$C$50),"0.00%",'O6 Source Data for E2'!F$50/'O6 Source Data for E2'!$C$50)</f>
        <v>0.23666795682162831</v>
      </c>
      <c r="G58" s="1439">
        <f>IF(ISERROR('O6 Source Data for E2'!G$50/'O6 Source Data for E2'!$C$50),"0.00%",'O6 Source Data for E2'!G$50/'O6 Source Data for E2'!$C$50)</f>
        <v>0</v>
      </c>
      <c r="H58" s="1439">
        <f>IF(ISERROR('O6 Source Data for E2'!H$50/'O6 Source Data for E2'!$C$50),"0.00%",'O6 Source Data for E2'!H$50/'O6 Source Data for E2'!$C$50)</f>
        <v>0.15132484131723944</v>
      </c>
      <c r="I58" s="1439">
        <f>IF(ISERROR('O6 Source Data for E2'!I$50/'O6 Source Data for E2'!$C$50),"0.00%",'O6 Source Data for E2'!I$50/'O6 Source Data for E2'!$C$50)</f>
        <v>0.21998379120181344</v>
      </c>
      <c r="J58" s="1439">
        <f>IF(ISERROR('O6 Source Data for E2'!J$50/'O6 Source Data for E2'!$C$50),"0.00%",'O6 Source Data for E2'!J$50/'O6 Source Data for E2'!$C$50)</f>
        <v>0</v>
      </c>
      <c r="K58" s="1439">
        <f>IF(ISERROR('O6 Source Data for E2'!K$50/'O6 Source Data for E2'!$C$50),"0.00%",'O6 Source Data for E2'!K$50/'O6 Source Data for E2'!$C$50)</f>
        <v>1.1330821771471348E-4</v>
      </c>
      <c r="L58" s="1439">
        <f>IF(ISERROR('O6 Source Data for E2'!L$50/'O6 Source Data for E2'!$C$50),"0.00%",'O6 Source Data for E2'!L$50/'O6 Source Data for E2'!$C$50)</f>
        <v>1.1841259476783614E-3</v>
      </c>
      <c r="M58" s="1439">
        <f>IF(ISERROR('O6 Source Data for E2'!M$50/'O6 Source Data for E2'!$C$50),"0.00%",'O6 Source Data for E2'!M$50/'O6 Source Data for E2'!$C$50)</f>
        <v>0</v>
      </c>
      <c r="N58" s="1439">
        <f>IF(ISERROR('O6 Source Data for E2'!N$50/'O6 Source Data for E2'!$C$50),"0.00%",'O6 Source Data for E2'!N$50/'O6 Source Data for E2'!$C$50)</f>
        <v>0</v>
      </c>
      <c r="O58" s="1439">
        <f>IF(ISERROR('O6 Source Data for E2'!O$50/'O6 Source Data for E2'!$C$50),"0.00%",'O6 Source Data for E2'!O$50/'O6 Source Data for E2'!$C$50)</f>
        <v>0</v>
      </c>
      <c r="P58" s="1439">
        <f>IF(ISERROR('O6 Source Data for E2'!P$50/'O6 Source Data for E2'!$C$50),"0.00%",'O6 Source Data for E2'!P$50/'O6 Source Data for E2'!$C$50)</f>
        <v>0</v>
      </c>
      <c r="Q58" s="1439">
        <f>IF(ISERROR('O6 Source Data for E2'!Q$50/'O6 Source Data for E2'!$C$50),"0.00%",'O6 Source Data for E2'!Q$50/'O6 Source Data for E2'!$C$50)</f>
        <v>0</v>
      </c>
      <c r="R58" s="1439">
        <f>IF(ISERROR('O6 Source Data for E2'!R$50/'O6 Source Data for E2'!$C$50),"0.00%",'O6 Source Data for E2'!R$50/'O6 Source Data for E2'!$C$50)</f>
        <v>0</v>
      </c>
      <c r="S58" s="1439">
        <f>IF(ISERROR('O6 Source Data for E2'!S$50/'O6 Source Data for E2'!$C$50),"0.00%",'O6 Source Data for E2'!S$50/'O6 Source Data for E2'!$C$50)</f>
        <v>0</v>
      </c>
      <c r="T58" s="1439">
        <f>IF(ISERROR('O6 Source Data for E2'!T$50/'O6 Source Data for E2'!$C$50),"0.00%",'O6 Source Data for E2'!T$50/'O6 Source Data for E2'!$C$50)</f>
        <v>0</v>
      </c>
      <c r="U58" s="1439">
        <f>IF(ISERROR('O6 Source Data for E2'!U$50/'O6 Source Data for E2'!$C$50),"0.00%",'O6 Source Data for E2'!U$50/'O6 Source Data for E2'!$C$50)</f>
        <v>0</v>
      </c>
      <c r="V58" s="1439">
        <f>IF(ISERROR('O6 Source Data for E2'!V$50/'O6 Source Data for E2'!$C$50),"0.00%",'O6 Source Data for E2'!V$50/'O6 Source Data for E2'!$C$50)</f>
        <v>0</v>
      </c>
      <c r="W58" s="1439">
        <f>IF(ISERROR('O6 Source Data for E2'!W$50/'O6 Source Data for E2'!$C$50),"0.00%",'O6 Source Data for E2'!W$50/'O6 Source Data for E2'!$C$50)</f>
        <v>0</v>
      </c>
    </row>
    <row r="59" spans="1:23" s="360" customFormat="1" ht="25.5" x14ac:dyDescent="0.2">
      <c r="A59" s="469" t="s">
        <v>1335</v>
      </c>
      <c r="B59" s="1322" t="s">
        <v>1336</v>
      </c>
      <c r="C59" s="1438">
        <f t="shared" si="0"/>
        <v>1</v>
      </c>
      <c r="D59" s="1439">
        <f>IF(ISERROR('O6 Source Data for E2'!D$52/'O6 Source Data for E2'!$C$52),"0.00%",'O6 Source Data for E2'!D$52/'O6 Source Data for E2'!$C$52)</f>
        <v>0.2904999303290231</v>
      </c>
      <c r="E59" s="1439">
        <f>IF(ISERROR('O6 Source Data for E2'!E$52/'O6 Source Data for E2'!$C$52),"0.00%",'O6 Source Data for E2'!E$52/'O6 Source Data for E2'!$C$52)</f>
        <v>0.10022604616490263</v>
      </c>
      <c r="F59" s="1439">
        <f>IF(ISERROR('O6 Source Data for E2'!F$52/'O6 Source Data for E2'!$C$52),"0.00%",'O6 Source Data for E2'!F$52/'O6 Source Data for E2'!$C$52)</f>
        <v>0.23666795682162831</v>
      </c>
      <c r="G59" s="1439">
        <f>IF(ISERROR('O6 Source Data for E2'!G$52/'O6 Source Data for E2'!$C$52),"0.00%",'O6 Source Data for E2'!G$52/'O6 Source Data for E2'!$C$52)</f>
        <v>0</v>
      </c>
      <c r="H59" s="1439">
        <f>IF(ISERROR('O6 Source Data for E2'!H$52/'O6 Source Data for E2'!$C$52),"0.00%",'O6 Source Data for E2'!H$52/'O6 Source Data for E2'!$C$52)</f>
        <v>0.15132484131723944</v>
      </c>
      <c r="I59" s="1439">
        <f>IF(ISERROR('O6 Source Data for E2'!I$52/'O6 Source Data for E2'!$C$52),"0.00%",'O6 Source Data for E2'!I$52/'O6 Source Data for E2'!$C$52)</f>
        <v>0.21998379120181344</v>
      </c>
      <c r="J59" s="1439">
        <f>IF(ISERROR('O6 Source Data for E2'!J$52/'O6 Source Data for E2'!$C$52),"0.00%",'O6 Source Data for E2'!J$52/'O6 Source Data for E2'!$C$52)</f>
        <v>0</v>
      </c>
      <c r="K59" s="1439">
        <f>IF(ISERROR('O6 Source Data for E2'!K$52/'O6 Source Data for E2'!$C$52),"0.00%",'O6 Source Data for E2'!K$52/'O6 Source Data for E2'!$C$52)</f>
        <v>1.1330821771471348E-4</v>
      </c>
      <c r="L59" s="1439">
        <f>IF(ISERROR('O6 Source Data for E2'!L$52/'O6 Source Data for E2'!$C$52),"0.00%",'O6 Source Data for E2'!L$52/'O6 Source Data for E2'!$C$52)</f>
        <v>1.1841259476783614E-3</v>
      </c>
      <c r="M59" s="1439">
        <f>IF(ISERROR('O6 Source Data for E2'!M$52/'O6 Source Data for E2'!$C$52),"0.00%",'O6 Source Data for E2'!M$52/'O6 Source Data for E2'!$C$52)</f>
        <v>0</v>
      </c>
      <c r="N59" s="1439">
        <f>IF(ISERROR('O6 Source Data for E2'!N$52/'O6 Source Data for E2'!$C$52),"0.00%",'O6 Source Data for E2'!N$52/'O6 Source Data for E2'!$C$52)</f>
        <v>0</v>
      </c>
      <c r="O59" s="1439">
        <f>IF(ISERROR('O6 Source Data for E2'!O$52/'O6 Source Data for E2'!$C$52),"0.00%",'O6 Source Data for E2'!O$52/'O6 Source Data for E2'!$C$52)</f>
        <v>0</v>
      </c>
      <c r="P59" s="1439">
        <f>IF(ISERROR('O6 Source Data for E2'!P$52/'O6 Source Data for E2'!$C$52),"0.00%",'O6 Source Data for E2'!P$52/'O6 Source Data for E2'!$C$52)</f>
        <v>0</v>
      </c>
      <c r="Q59" s="1439">
        <f>IF(ISERROR('O6 Source Data for E2'!Q$52/'O6 Source Data for E2'!$C$52),"0.00%",'O6 Source Data for E2'!Q$52/'O6 Source Data for E2'!$C$52)</f>
        <v>0</v>
      </c>
      <c r="R59" s="1439">
        <f>IF(ISERROR('O6 Source Data for E2'!R$52/'O6 Source Data for E2'!$C$52),"0.00%",'O6 Source Data for E2'!R$52/'O6 Source Data for E2'!$C$52)</f>
        <v>0</v>
      </c>
      <c r="S59" s="1439">
        <f>IF(ISERROR('O6 Source Data for E2'!S$52/'O6 Source Data for E2'!$C$52),"0.00%",'O6 Source Data for E2'!S$52/'O6 Source Data for E2'!$C$52)</f>
        <v>0</v>
      </c>
      <c r="T59" s="1439">
        <f>IF(ISERROR('O6 Source Data for E2'!T$52/'O6 Source Data for E2'!$C$52),"0.00%",'O6 Source Data for E2'!T$52/'O6 Source Data for E2'!$C$52)</f>
        <v>0</v>
      </c>
      <c r="U59" s="1439">
        <f>IF(ISERROR('O6 Source Data for E2'!U$52/'O6 Source Data for E2'!$C$52),"0.00%",'O6 Source Data for E2'!U$52/'O6 Source Data for E2'!$C$52)</f>
        <v>0</v>
      </c>
      <c r="V59" s="1439">
        <f>IF(ISERROR('O6 Source Data for E2'!V$52/'O6 Source Data for E2'!$C$52),"0.00%",'O6 Source Data for E2'!V$52/'O6 Source Data for E2'!$C$52)</f>
        <v>0</v>
      </c>
      <c r="W59" s="1439">
        <f>IF(ISERROR('O6 Source Data for E2'!W$52/'O6 Source Data for E2'!$C$52),"0.00%",'O6 Source Data for E2'!W$52/'O6 Source Data for E2'!$C$52)</f>
        <v>0</v>
      </c>
    </row>
    <row r="60" spans="1:23" s="360" customFormat="1" ht="12.75" x14ac:dyDescent="0.2">
      <c r="A60" s="469" t="s">
        <v>1343</v>
      </c>
      <c r="B60" s="1322" t="s">
        <v>1350</v>
      </c>
      <c r="C60" s="1438">
        <f t="shared" si="0"/>
        <v>1</v>
      </c>
      <c r="D60" s="1439">
        <f>IF(ISERROR('O6 Source Data for E2'!D$61/'O6 Source Data for E2'!$C$61),"0.00%",'O6 Source Data for E2'!D$61/'O6 Source Data for E2'!$C$61)</f>
        <v>0.34932004274353434</v>
      </c>
      <c r="E60" s="1439">
        <f>IF(ISERROR('O6 Source Data for E2'!E$61/'O6 Source Data for E2'!$C$61),"0.00%",'O6 Source Data for E2'!E$61/'O6 Source Data for E2'!$C$61)</f>
        <v>0.12051970783843376</v>
      </c>
      <c r="F60" s="1439">
        <f>IF(ISERROR('O6 Source Data for E2'!F$61/'O6 Source Data for E2'!$C$61),"0.00%",'O6 Source Data for E2'!F$61/'O6 Source Data for E2'!$C$61)</f>
        <v>0.26129578111902063</v>
      </c>
      <c r="G60" s="1439">
        <f>IF(ISERROR('O6 Source Data for E2'!G$61/'O6 Source Data for E2'!$C$61),"0.00%",'O6 Source Data for E2'!G$61/'O6 Source Data for E2'!$C$61)</f>
        <v>0</v>
      </c>
      <c r="H60" s="1439">
        <f>IF(ISERROR('O6 Source Data for E2'!H$61/'O6 Source Data for E2'!$C$61),"0.00%",'O6 Source Data for E2'!H$61/'O6 Source Data for E2'!$C$61)</f>
        <v>0.11221575826659243</v>
      </c>
      <c r="I60" s="1439">
        <f>IF(ISERROR('O6 Source Data for E2'!I$61/'O6 Source Data for E2'!$C$61),"0.00%",'O6 Source Data for E2'!I$61/'O6 Source Data for E2'!$C$61)</f>
        <v>0.15508857279727845</v>
      </c>
      <c r="J60" s="1439">
        <f>IF(ISERROR('O6 Source Data for E2'!J$61/'O6 Source Data for E2'!$C$61),"0.00%",'O6 Source Data for E2'!J$61/'O6 Source Data for E2'!$C$61)</f>
        <v>0</v>
      </c>
      <c r="K60" s="1439">
        <f>IF(ISERROR('O6 Source Data for E2'!K$61/'O6 Source Data for E2'!$C$61),"0.00%",'O6 Source Data for E2'!K$61/'O6 Source Data for E2'!$C$61)</f>
        <v>1.3625074336667744E-4</v>
      </c>
      <c r="L60" s="1439">
        <f>IF(ISERROR('O6 Source Data for E2'!L$61/'O6 Source Data for E2'!$C$61),"0.00%",'O6 Source Data for E2'!L$61/'O6 Source Data for E2'!$C$61)</f>
        <v>1.4238864917738251E-3</v>
      </c>
      <c r="M60" s="1439">
        <f>IF(ISERROR('O6 Source Data for E2'!M$61/'O6 Source Data for E2'!$C$61),"0.00%",'O6 Source Data for E2'!M$61/'O6 Source Data for E2'!$C$61)</f>
        <v>0</v>
      </c>
      <c r="N60" s="1439">
        <f>IF(ISERROR('O6 Source Data for E2'!N$61/'O6 Source Data for E2'!$C$61),"0.00%",'O6 Source Data for E2'!N$61/'O6 Source Data for E2'!$C$61)</f>
        <v>0</v>
      </c>
      <c r="O60" s="1439">
        <f>IF(ISERROR('O6 Source Data for E2'!O$61/'O6 Source Data for E2'!$C$61),"0.00%",'O6 Source Data for E2'!O$61/'O6 Source Data for E2'!$C$61)</f>
        <v>0</v>
      </c>
      <c r="P60" s="1439">
        <f>IF(ISERROR('O6 Source Data for E2'!P$61/'O6 Source Data for E2'!$C$61),"0.00%",'O6 Source Data for E2'!P$61/'O6 Source Data for E2'!$C$61)</f>
        <v>0</v>
      </c>
      <c r="Q60" s="1439">
        <f>IF(ISERROR('O6 Source Data for E2'!Q$61/'O6 Source Data for E2'!$C$61),"0.00%",'O6 Source Data for E2'!Q$61/'O6 Source Data for E2'!$C$61)</f>
        <v>0</v>
      </c>
      <c r="R60" s="1439">
        <f>IF(ISERROR('O6 Source Data for E2'!R$61/'O6 Source Data for E2'!$C$61),"0.00%",'O6 Source Data for E2'!R$61/'O6 Source Data for E2'!$C$61)</f>
        <v>0</v>
      </c>
      <c r="S60" s="1439">
        <f>IF(ISERROR('O6 Source Data for E2'!S$61/'O6 Source Data for E2'!$C$61),"0.00%",'O6 Source Data for E2'!S$61/'O6 Source Data for E2'!$C$61)</f>
        <v>0</v>
      </c>
      <c r="T60" s="1439">
        <f>IF(ISERROR('O6 Source Data for E2'!T$61/'O6 Source Data for E2'!$C$61),"0.00%",'O6 Source Data for E2'!T$61/'O6 Source Data for E2'!$C$61)</f>
        <v>0</v>
      </c>
      <c r="U60" s="1439">
        <f>IF(ISERROR('O6 Source Data for E2'!U$61/'O6 Source Data for E2'!$C$61),"0.00%",'O6 Source Data for E2'!U$61/'O6 Source Data for E2'!$C$61)</f>
        <v>0</v>
      </c>
      <c r="V60" s="1439">
        <f>IF(ISERROR('O6 Source Data for E2'!V$61/'O6 Source Data for E2'!$C$61),"0.00%",'O6 Source Data for E2'!V$61/'O6 Source Data for E2'!$C$61)</f>
        <v>0</v>
      </c>
      <c r="W60" s="1439">
        <f>IF(ISERROR('O6 Source Data for E2'!W$61/'O6 Source Data for E2'!$C$61),"0.00%",'O6 Source Data for E2'!W$61/'O6 Source Data for E2'!$C$61)</f>
        <v>0</v>
      </c>
    </row>
    <row r="61" spans="1:23" s="360" customFormat="1" ht="12.75" x14ac:dyDescent="0.2">
      <c r="A61" s="469" t="s">
        <v>1344</v>
      </c>
      <c r="B61" s="1322" t="s">
        <v>1351</v>
      </c>
      <c r="C61" s="1438">
        <f t="shared" si="0"/>
        <v>1</v>
      </c>
      <c r="D61" s="1439">
        <f>IF(ISERROR('O6 Source Data for E2'!D$66/'O6 Source Data for E2'!$C$66),"0.00%",'O6 Source Data for E2'!D$66/'O6 Source Data for E2'!$C$66)</f>
        <v>0.31642065783372297</v>
      </c>
      <c r="E61" s="1439">
        <f>IF(ISERROR('O6 Source Data for E2'!E$66/'O6 Source Data for E2'!$C$66),"0.00%",'O6 Source Data for E2'!E$66/'O6 Source Data for E2'!$C$66)</f>
        <v>0.10916901571595027</v>
      </c>
      <c r="F61" s="1439">
        <f>IF(ISERROR('O6 Source Data for E2'!F$66/'O6 Source Data for E2'!$C$66),"0.00%",'O6 Source Data for E2'!F$66/'O6 Source Data for E2'!$C$66)</f>
        <v>0.24752089634251304</v>
      </c>
      <c r="G61" s="1439">
        <f>IF(ISERROR('O6 Source Data for E2'!G$66/'O6 Source Data for E2'!$C$66),"0.00%",'O6 Source Data for E2'!G$66/'O6 Source Data for E2'!$C$66)</f>
        <v>0</v>
      </c>
      <c r="H61" s="1439">
        <f>IF(ISERROR('O6 Source Data for E2'!H$66/'O6 Source Data for E2'!$C$66),"0.00%",'O6 Source Data for E2'!H$66/'O6 Source Data for E2'!$C$66)</f>
        <v>0.13409033014237806</v>
      </c>
      <c r="I61" s="1439">
        <f>IF(ISERROR('O6 Source Data for E2'!I$66/'O6 Source Data for E2'!$C$66),"0.00%",'O6 Source Data for E2'!I$66/'O6 Source Data for E2'!$C$66)</f>
        <v>0.19138589834557768</v>
      </c>
      <c r="J61" s="1439">
        <f>IF(ISERROR('O6 Source Data for E2'!J$66/'O6 Source Data for E2'!$C$66),"0.00%",'O6 Source Data for E2'!J$66/'O6 Source Data for E2'!$C$66)</f>
        <v>0</v>
      </c>
      <c r="K61" s="1439">
        <f>IF(ISERROR('O6 Source Data for E2'!K$66/'O6 Source Data for E2'!$C$66),"0.00%",'O6 Source Data for E2'!K$66/'O6 Source Data for E2'!$C$66)</f>
        <v>1.234184832562569E-4</v>
      </c>
      <c r="L61" s="1439">
        <f>IF(ISERROR('O6 Source Data for E2'!L$66/'O6 Source Data for E2'!$C$66),"0.00%",'O6 Source Data for E2'!L$66/'O6 Source Data for E2'!$C$66)</f>
        <v>1.2897831366017859E-3</v>
      </c>
      <c r="M61" s="1439">
        <f>IF(ISERROR('O6 Source Data for E2'!M$66/'O6 Source Data for E2'!$C$66),"0.00%",'O6 Source Data for E2'!M$66/'O6 Source Data for E2'!$C$66)</f>
        <v>0</v>
      </c>
      <c r="N61" s="1439">
        <f>IF(ISERROR('O6 Source Data for E2'!N$66/'O6 Source Data for E2'!$C$66),"0.00%",'O6 Source Data for E2'!N$66/'O6 Source Data for E2'!$C$66)</f>
        <v>0</v>
      </c>
      <c r="O61" s="1439">
        <f>IF(ISERROR('O6 Source Data for E2'!O$66/'O6 Source Data for E2'!$C$66),"0.00%",'O6 Source Data for E2'!O$66/'O6 Source Data for E2'!$C$66)</f>
        <v>0</v>
      </c>
      <c r="P61" s="1439">
        <f>IF(ISERROR('O6 Source Data for E2'!P$66/'O6 Source Data for E2'!$C$66),"0.00%",'O6 Source Data for E2'!P$66/'O6 Source Data for E2'!$C$66)</f>
        <v>0</v>
      </c>
      <c r="Q61" s="1439">
        <f>IF(ISERROR('O6 Source Data for E2'!Q$66/'O6 Source Data for E2'!$C$66),"0.00%",'O6 Source Data for E2'!Q$66/'O6 Source Data for E2'!$C$66)</f>
        <v>0</v>
      </c>
      <c r="R61" s="1439">
        <f>IF(ISERROR('O6 Source Data for E2'!R$66/'O6 Source Data for E2'!$C$66),"0.00%",'O6 Source Data for E2'!R$66/'O6 Source Data for E2'!$C$66)</f>
        <v>0</v>
      </c>
      <c r="S61" s="1439">
        <f>IF(ISERROR('O6 Source Data for E2'!S$66/'O6 Source Data for E2'!$C$66),"0.00%",'O6 Source Data for E2'!S$66/'O6 Source Data for E2'!$C$66)</f>
        <v>0</v>
      </c>
      <c r="T61" s="1439">
        <f>IF(ISERROR('O6 Source Data for E2'!T$66/'O6 Source Data for E2'!$C$66),"0.00%",'O6 Source Data for E2'!T$66/'O6 Source Data for E2'!$C$66)</f>
        <v>0</v>
      </c>
      <c r="U61" s="1439">
        <f>IF(ISERROR('O6 Source Data for E2'!U$66/'O6 Source Data for E2'!$C$66),"0.00%",'O6 Source Data for E2'!U$66/'O6 Source Data for E2'!$C$66)</f>
        <v>0</v>
      </c>
      <c r="V61" s="1439">
        <f>IF(ISERROR('O6 Source Data for E2'!V$66/'O6 Source Data for E2'!$C$66),"0.00%",'O6 Source Data for E2'!V$66/'O6 Source Data for E2'!$C$66)</f>
        <v>0</v>
      </c>
      <c r="W61" s="1439">
        <f>IF(ISERROR('O6 Source Data for E2'!W$66/'O6 Source Data for E2'!$C$66),"0.00%",'O6 Source Data for E2'!W$66/'O6 Source Data for E2'!$C$66)</f>
        <v>0</v>
      </c>
    </row>
    <row r="62" spans="1:23" s="360" customFormat="1" ht="25.5" x14ac:dyDescent="0.2">
      <c r="A62" s="469" t="s">
        <v>1339</v>
      </c>
      <c r="B62" s="1322" t="s">
        <v>1372</v>
      </c>
      <c r="C62" s="1438">
        <f t="shared" si="0"/>
        <v>1</v>
      </c>
      <c r="D62" s="1439">
        <f>IF(ISERROR('O6 Source Data for E2'!D$68/'O6 Source Data for E2'!$C$68),"0.00%",'O6 Source Data for E2'!D$68/'O6 Source Data for E2'!$C$68)</f>
        <v>0.32412514070030823</v>
      </c>
      <c r="E62" s="1439">
        <f>IF(ISERROR('O6 Source Data for E2'!E$68/'O6 Source Data for E2'!$C$68),"0.00%",'O6 Source Data for E2'!E$68/'O6 Source Data for E2'!$C$68)</f>
        <v>0.1118271569918827</v>
      </c>
      <c r="F62" s="1439">
        <f>IF(ISERROR('O6 Source Data for E2'!F$68/'O6 Source Data for E2'!$C$68),"0.00%",'O6 Source Data for E2'!F$68/'O6 Source Data for E2'!$C$68)</f>
        <v>0.25074674278434539</v>
      </c>
      <c r="G62" s="1439">
        <f>IF(ISERROR('O6 Source Data for E2'!G$68/'O6 Source Data for E2'!$C$68),"0.00%",'O6 Source Data for E2'!G$68/'O6 Source Data for E2'!$C$68)</f>
        <v>0</v>
      </c>
      <c r="H62" s="1439">
        <f>IF(ISERROR('O6 Source Data for E2'!H$68/'O6 Source Data for E2'!$C$68),"0.00%",'O6 Source Data for E2'!H$68/'O6 Source Data for E2'!$C$68)</f>
        <v>0.12896767314763841</v>
      </c>
      <c r="I62" s="1439">
        <f>IF(ISERROR('O6 Source Data for E2'!I$68/'O6 Source Data for E2'!$C$68),"0.00%",'O6 Source Data for E2'!I$68/'O6 Source Data for E2'!$C$68)</f>
        <v>0.18288567490503732</v>
      </c>
      <c r="J62" s="1439">
        <f>IF(ISERROR('O6 Source Data for E2'!J$68/'O6 Source Data for E2'!$C$68),"0.00%",'O6 Source Data for E2'!J$68/'O6 Source Data for E2'!$C$68)</f>
        <v>0</v>
      </c>
      <c r="K62" s="1439">
        <f>IF(ISERROR('O6 Source Data for E2'!K$68/'O6 Source Data for E2'!$C$68),"0.00%",'O6 Source Data for E2'!K$68/'O6 Source Data for E2'!$C$68)</f>
        <v>1.2642358284797653E-4</v>
      </c>
      <c r="L62" s="1439">
        <f>IF(ISERROR('O6 Source Data for E2'!L$68/'O6 Source Data for E2'!$C$68),"0.00%",'O6 Source Data for E2'!L$68/'O6 Source Data for E2'!$C$68)</f>
        <v>1.3211878879400534E-3</v>
      </c>
      <c r="M62" s="1439">
        <f>IF(ISERROR('O6 Source Data for E2'!M$68/'O6 Source Data for E2'!$C$68),"0.00%",'O6 Source Data for E2'!M$68/'O6 Source Data for E2'!$C$68)</f>
        <v>0</v>
      </c>
      <c r="N62" s="1439">
        <f>IF(ISERROR('O6 Source Data for E2'!N$68/'O6 Source Data for E2'!$C$68),"0.00%",'O6 Source Data for E2'!N$68/'O6 Source Data for E2'!$C$68)</f>
        <v>0</v>
      </c>
      <c r="O62" s="1439">
        <f>IF(ISERROR('O6 Source Data for E2'!O$68/'O6 Source Data for E2'!$C$68),"0.00%",'O6 Source Data for E2'!O$68/'O6 Source Data for E2'!$C$68)</f>
        <v>0</v>
      </c>
      <c r="P62" s="1439">
        <f>IF(ISERROR('O6 Source Data for E2'!P$68/'O6 Source Data for E2'!$C$68),"0.00%",'O6 Source Data for E2'!P$68/'O6 Source Data for E2'!$C$68)</f>
        <v>0</v>
      </c>
      <c r="Q62" s="1439">
        <f>IF(ISERROR('O6 Source Data for E2'!Q$68/'O6 Source Data for E2'!$C$68),"0.00%",'O6 Source Data for E2'!Q$68/'O6 Source Data for E2'!$C$68)</f>
        <v>0</v>
      </c>
      <c r="R62" s="1439">
        <f>IF(ISERROR('O6 Source Data for E2'!R$68/'O6 Source Data for E2'!$C$68),"0.00%",'O6 Source Data for E2'!R$68/'O6 Source Data for E2'!$C$68)</f>
        <v>0</v>
      </c>
      <c r="S62" s="1439">
        <f>IF(ISERROR('O6 Source Data for E2'!S$68/'O6 Source Data for E2'!$C$68),"0.00%",'O6 Source Data for E2'!S$68/'O6 Source Data for E2'!$C$68)</f>
        <v>0</v>
      </c>
      <c r="T62" s="1439">
        <f>IF(ISERROR('O6 Source Data for E2'!T$68/'O6 Source Data for E2'!$C$68),"0.00%",'O6 Source Data for E2'!T$68/'O6 Source Data for E2'!$C$68)</f>
        <v>0</v>
      </c>
      <c r="U62" s="1439">
        <f>IF(ISERROR('O6 Source Data for E2'!U$68/'O6 Source Data for E2'!$C$68),"0.00%",'O6 Source Data for E2'!U$68/'O6 Source Data for E2'!$C$68)</f>
        <v>0</v>
      </c>
      <c r="V62" s="1439">
        <f>IF(ISERROR('O6 Source Data for E2'!V$68/'O6 Source Data for E2'!$C$68),"0.00%",'O6 Source Data for E2'!V$68/'O6 Source Data for E2'!$C$68)</f>
        <v>0</v>
      </c>
      <c r="W62" s="1439">
        <f>IF(ISERROR('O6 Source Data for E2'!W$68/'O6 Source Data for E2'!$C$68),"0.00%",'O6 Source Data for E2'!W$68/'O6 Source Data for E2'!$C$68)</f>
        <v>0</v>
      </c>
    </row>
    <row r="63" spans="1:23" s="360" customFormat="1" ht="12.75" x14ac:dyDescent="0.2">
      <c r="A63" s="469" t="s">
        <v>1345</v>
      </c>
      <c r="B63" s="1322" t="s">
        <v>1373</v>
      </c>
      <c r="C63" s="1438">
        <f t="shared" si="0"/>
        <v>1</v>
      </c>
      <c r="D63" s="1439">
        <f>IF(ISERROR('O6 Source Data for E2'!D$73/'O6 Source Data for E2'!$C$73),"0.00%",'O6 Source Data for E2'!D$73/'O6 Source Data for E2'!$C$73)</f>
        <v>0.42409137208401454</v>
      </c>
      <c r="E63" s="1439">
        <f>IF(ISERROR('O6 Source Data for E2'!E$73/'O6 Source Data for E2'!$C$73),"0.00%",'O6 Source Data for E2'!E$73/'O6 Source Data for E2'!$C$73)</f>
        <v>0.14631673538953263</v>
      </c>
      <c r="F63" s="1439">
        <f>IF(ISERROR('O6 Source Data for E2'!F$73/'O6 Source Data for E2'!$C$73),"0.00%",'O6 Source Data for E2'!F$73/'O6 Source Data for E2'!$C$73)</f>
        <v>0.29260233742926506</v>
      </c>
      <c r="G63" s="1439">
        <f>IF(ISERROR('O6 Source Data for E2'!G$73/'O6 Source Data for E2'!$C$73),"0.00%",'O6 Source Data for E2'!G$73/'O6 Source Data for E2'!$C$73)</f>
        <v>0</v>
      </c>
      <c r="H63" s="1439">
        <f>IF(ISERROR('O6 Source Data for E2'!H$73/'O6 Source Data for E2'!$C$73),"0.00%",'O6 Source Data for E2'!H$73/'O6 Source Data for E2'!$C$73)</f>
        <v>6.2500822185261456E-2</v>
      </c>
      <c r="I63" s="1439">
        <f>IF(ISERROR('O6 Source Data for E2'!I$73/'O6 Source Data for E2'!$C$73),"0.00%",'O6 Source Data for E2'!I$73/'O6 Source Data for E2'!$C$73)</f>
        <v>7.2594651096598434E-2</v>
      </c>
      <c r="J63" s="1439">
        <f>IF(ISERROR('O6 Source Data for E2'!J$73/'O6 Source Data for E2'!$C$73),"0.00%",'O6 Source Data for E2'!J$73/'O6 Source Data for E2'!$C$73)</f>
        <v>0</v>
      </c>
      <c r="K63" s="1439">
        <f>IF(ISERROR('O6 Source Data for E2'!K$73/'O6 Source Data for E2'!$C$73),"0.00%",'O6 Source Data for E2'!K$73/'O6 Source Data for E2'!$C$73)</f>
        <v>1.6541497089036039E-4</v>
      </c>
      <c r="L63" s="1439">
        <f>IF(ISERROR('O6 Source Data for E2'!L$73/'O6 Source Data for E2'!$C$73),"0.00%",'O6 Source Data for E2'!L$73/'O6 Source Data for E2'!$C$73)</f>
        <v>1.7286668444375492E-3</v>
      </c>
      <c r="M63" s="1439">
        <f>IF(ISERROR('O6 Source Data for E2'!M$73/'O6 Source Data for E2'!$C$73),"0.00%",'O6 Source Data for E2'!M$73/'O6 Source Data for E2'!$C$73)</f>
        <v>0</v>
      </c>
      <c r="N63" s="1439">
        <f>IF(ISERROR('O6 Source Data for E2'!N$73/'O6 Source Data for E2'!$C$73),"0.00%",'O6 Source Data for E2'!N$73/'O6 Source Data for E2'!$C$73)</f>
        <v>0</v>
      </c>
      <c r="O63" s="1439">
        <f>IF(ISERROR('O6 Source Data for E2'!O$73/'O6 Source Data for E2'!$C$73),"0.00%",'O6 Source Data for E2'!O$73/'O6 Source Data for E2'!$C$73)</f>
        <v>0</v>
      </c>
      <c r="P63" s="1439">
        <f>IF(ISERROR('O6 Source Data for E2'!P$73/'O6 Source Data for E2'!$C$73),"0.00%",'O6 Source Data for E2'!P$73/'O6 Source Data for E2'!$C$73)</f>
        <v>0</v>
      </c>
      <c r="Q63" s="1439">
        <f>IF(ISERROR('O6 Source Data for E2'!Q$73/'O6 Source Data for E2'!$C$73),"0.00%",'O6 Source Data for E2'!Q$73/'O6 Source Data for E2'!$C$73)</f>
        <v>0</v>
      </c>
      <c r="R63" s="1439">
        <f>IF(ISERROR('O6 Source Data for E2'!R$73/'O6 Source Data for E2'!$C$73),"0.00%",'O6 Source Data for E2'!R$73/'O6 Source Data for E2'!$C$73)</f>
        <v>0</v>
      </c>
      <c r="S63" s="1439">
        <f>IF(ISERROR('O6 Source Data for E2'!S$73/'O6 Source Data for E2'!$C$73),"0.00%",'O6 Source Data for E2'!S$73/'O6 Source Data for E2'!$C$73)</f>
        <v>0</v>
      </c>
      <c r="T63" s="1439">
        <f>IF(ISERROR('O6 Source Data for E2'!T$73/'O6 Source Data for E2'!$C$73),"0.00%",'O6 Source Data for E2'!T$73/'O6 Source Data for E2'!$C$73)</f>
        <v>0</v>
      </c>
      <c r="U63" s="1439">
        <f>IF(ISERROR('O6 Source Data for E2'!U$73/'O6 Source Data for E2'!$C$73),"0.00%",'O6 Source Data for E2'!U$73/'O6 Source Data for E2'!$C$73)</f>
        <v>0</v>
      </c>
      <c r="V63" s="1439">
        <f>IF(ISERROR('O6 Source Data for E2'!V$73/'O6 Source Data for E2'!$C$73),"0.00%",'O6 Source Data for E2'!V$73/'O6 Source Data for E2'!$C$73)</f>
        <v>0</v>
      </c>
      <c r="W63" s="1439">
        <f>IF(ISERROR('O6 Source Data for E2'!W$73/'O6 Source Data for E2'!$C$73),"0.00%",'O6 Source Data for E2'!W$73/'O6 Source Data for E2'!$C$73)</f>
        <v>0</v>
      </c>
    </row>
    <row r="64" spans="1:23" s="360" customFormat="1" ht="12.75" x14ac:dyDescent="0.2">
      <c r="A64" s="469" t="s">
        <v>1346</v>
      </c>
      <c r="B64" s="1322" t="s">
        <v>496</v>
      </c>
      <c r="C64" s="1438">
        <f t="shared" si="0"/>
        <v>1</v>
      </c>
      <c r="D64" s="1439">
        <f>IF(ISERROR('O6 Source Data for E2'!D$78/'O6 Source Data for E2'!$C$78),"0.00%",'O6 Source Data for E2'!D$78/'O6 Source Data for E2'!$C$78)</f>
        <v>0.42409137208401454</v>
      </c>
      <c r="E64" s="1439">
        <f>IF(ISERROR('O6 Source Data for E2'!E$78/'O6 Source Data for E2'!$C$78),"0.00%",'O6 Source Data for E2'!E$78/'O6 Source Data for E2'!$C$78)</f>
        <v>0.14631673538953263</v>
      </c>
      <c r="F64" s="1439">
        <f>IF(ISERROR('O6 Source Data for E2'!F$78/'O6 Source Data for E2'!$C$78),"0.00%",'O6 Source Data for E2'!F$78/'O6 Source Data for E2'!$C$78)</f>
        <v>0.29260233742926506</v>
      </c>
      <c r="G64" s="1439">
        <f>IF(ISERROR('O6 Source Data for E2'!G$78/'O6 Source Data for E2'!$C$78),"0.00%",'O6 Source Data for E2'!G$78/'O6 Source Data for E2'!$C$78)</f>
        <v>0</v>
      </c>
      <c r="H64" s="1439">
        <f>IF(ISERROR('O6 Source Data for E2'!H$78/'O6 Source Data for E2'!$C$78),"0.00%",'O6 Source Data for E2'!H$78/'O6 Source Data for E2'!$C$78)</f>
        <v>6.2500822185261456E-2</v>
      </c>
      <c r="I64" s="1439">
        <f>IF(ISERROR('O6 Source Data for E2'!I$78/'O6 Source Data for E2'!$C$78),"0.00%",'O6 Source Data for E2'!I$78/'O6 Source Data for E2'!$C$78)</f>
        <v>7.2594651096598434E-2</v>
      </c>
      <c r="J64" s="1439">
        <f>IF(ISERROR('O6 Source Data for E2'!J$78/'O6 Source Data for E2'!$C$78),"0.00%",'O6 Source Data for E2'!J$78/'O6 Source Data for E2'!$C$78)</f>
        <v>0</v>
      </c>
      <c r="K64" s="1439">
        <f>IF(ISERROR('O6 Source Data for E2'!K$78/'O6 Source Data for E2'!$C$78),"0.00%",'O6 Source Data for E2'!K$78/'O6 Source Data for E2'!$C$78)</f>
        <v>1.6541497089036042E-4</v>
      </c>
      <c r="L64" s="1439">
        <f>IF(ISERROR('O6 Source Data for E2'!L$78/'O6 Source Data for E2'!$C$78),"0.00%",'O6 Source Data for E2'!L$78/'O6 Source Data for E2'!$C$78)</f>
        <v>1.7286668444375492E-3</v>
      </c>
      <c r="M64" s="1439">
        <f>IF(ISERROR('O6 Source Data for E2'!M$78/'O6 Source Data for E2'!$C$78),"0.00%",'O6 Source Data for E2'!M$78/'O6 Source Data for E2'!$C$78)</f>
        <v>0</v>
      </c>
      <c r="N64" s="1439">
        <f>IF(ISERROR('O6 Source Data for E2'!N$78/'O6 Source Data for E2'!$C$78),"0.00%",'O6 Source Data for E2'!N$78/'O6 Source Data for E2'!$C$78)</f>
        <v>0</v>
      </c>
      <c r="O64" s="1439">
        <f>IF(ISERROR('O6 Source Data for E2'!O$78/'O6 Source Data for E2'!$C$78),"0.00%",'O6 Source Data for E2'!O$78/'O6 Source Data for E2'!$C$78)</f>
        <v>0</v>
      </c>
      <c r="P64" s="1439">
        <f>IF(ISERROR('O6 Source Data for E2'!P$78/'O6 Source Data for E2'!$C$78),"0.00%",'O6 Source Data for E2'!P$78/'O6 Source Data for E2'!$C$78)</f>
        <v>0</v>
      </c>
      <c r="Q64" s="1439">
        <f>IF(ISERROR('O6 Source Data for E2'!Q$78/'O6 Source Data for E2'!$C$78),"0.00%",'O6 Source Data for E2'!Q$78/'O6 Source Data for E2'!$C$78)</f>
        <v>0</v>
      </c>
      <c r="R64" s="1439">
        <f>IF(ISERROR('O6 Source Data for E2'!R$78/'O6 Source Data for E2'!$C$78),"0.00%",'O6 Source Data for E2'!R$78/'O6 Source Data for E2'!$C$78)</f>
        <v>0</v>
      </c>
      <c r="S64" s="1439">
        <f>IF(ISERROR('O6 Source Data for E2'!S$78/'O6 Source Data for E2'!$C$78),"0.00%",'O6 Source Data for E2'!S$78/'O6 Source Data for E2'!$C$78)</f>
        <v>0</v>
      </c>
      <c r="T64" s="1439">
        <f>IF(ISERROR('O6 Source Data for E2'!T$78/'O6 Source Data for E2'!$C$78),"0.00%",'O6 Source Data for E2'!T$78/'O6 Source Data for E2'!$C$78)</f>
        <v>0</v>
      </c>
      <c r="U64" s="1439">
        <f>IF(ISERROR('O6 Source Data for E2'!U$78/'O6 Source Data for E2'!$C$78),"0.00%",'O6 Source Data for E2'!U$78/'O6 Source Data for E2'!$C$78)</f>
        <v>0</v>
      </c>
      <c r="V64" s="1439">
        <f>IF(ISERROR('O6 Source Data for E2'!V$78/'O6 Source Data for E2'!$C$78),"0.00%",'O6 Source Data for E2'!V$78/'O6 Source Data for E2'!$C$78)</f>
        <v>0</v>
      </c>
      <c r="W64" s="1439">
        <f>IF(ISERROR('O6 Source Data for E2'!W$78/'O6 Source Data for E2'!$C$78),"0.00%",'O6 Source Data for E2'!W$78/'O6 Source Data for E2'!$C$78)</f>
        <v>0</v>
      </c>
    </row>
    <row r="65" spans="1:23" s="360" customFormat="1" ht="25.5" x14ac:dyDescent="0.2">
      <c r="A65" s="469" t="s">
        <v>1341</v>
      </c>
      <c r="B65" s="1322" t="s">
        <v>497</v>
      </c>
      <c r="C65" s="1438">
        <f t="shared" si="0"/>
        <v>1</v>
      </c>
      <c r="D65" s="1439">
        <f>IF(ISERROR('O6 Source Data for E2'!D$80/'O6 Source Data for E2'!$C$80),"0.00%",'O6 Source Data for E2'!D$80/'O6 Source Data for E2'!$C$80)</f>
        <v>0.42409137208401454</v>
      </c>
      <c r="E65" s="1439">
        <f>IF(ISERROR('O6 Source Data for E2'!E$80/'O6 Source Data for E2'!$C$80),"0.00%",'O6 Source Data for E2'!E$80/'O6 Source Data for E2'!$C$80)</f>
        <v>0.14631673538953263</v>
      </c>
      <c r="F65" s="1439">
        <f>IF(ISERROR('O6 Source Data for E2'!F$80/'O6 Source Data for E2'!$C$80),"0.00%",'O6 Source Data for E2'!F$80/'O6 Source Data for E2'!$C$80)</f>
        <v>0.29260233742926506</v>
      </c>
      <c r="G65" s="1439">
        <f>IF(ISERROR('O6 Source Data for E2'!G$80/'O6 Source Data for E2'!$C$80),"0.00%",'O6 Source Data for E2'!G$80/'O6 Source Data for E2'!$C$80)</f>
        <v>0</v>
      </c>
      <c r="H65" s="1439">
        <f>IF(ISERROR('O6 Source Data for E2'!H$80/'O6 Source Data for E2'!$C$80),"0.00%",'O6 Source Data for E2'!H$80/'O6 Source Data for E2'!$C$80)</f>
        <v>6.2500822185261456E-2</v>
      </c>
      <c r="I65" s="1439">
        <f>IF(ISERROR('O6 Source Data for E2'!I$80/'O6 Source Data for E2'!$C$80),"0.00%",'O6 Source Data for E2'!I$80/'O6 Source Data for E2'!$C$80)</f>
        <v>7.2594651096598448E-2</v>
      </c>
      <c r="J65" s="1439">
        <f>IF(ISERROR('O6 Source Data for E2'!J$80/'O6 Source Data for E2'!$C$80),"0.00%",'O6 Source Data for E2'!J$80/'O6 Source Data for E2'!$C$80)</f>
        <v>0</v>
      </c>
      <c r="K65" s="1439">
        <f>IF(ISERROR('O6 Source Data for E2'!K$80/'O6 Source Data for E2'!$C$80),"0.00%",'O6 Source Data for E2'!K$80/'O6 Source Data for E2'!$C$80)</f>
        <v>1.6541497089036042E-4</v>
      </c>
      <c r="L65" s="1439">
        <f>IF(ISERROR('O6 Source Data for E2'!L$80/'O6 Source Data for E2'!$C$80),"0.00%",'O6 Source Data for E2'!L$80/'O6 Source Data for E2'!$C$80)</f>
        <v>1.7286668444375492E-3</v>
      </c>
      <c r="M65" s="1439">
        <f>IF(ISERROR('O6 Source Data for E2'!M$80/'O6 Source Data for E2'!$C$80),"0.00%",'O6 Source Data for E2'!M$80/'O6 Source Data for E2'!$C$80)</f>
        <v>0</v>
      </c>
      <c r="N65" s="1439">
        <f>IF(ISERROR('O6 Source Data for E2'!N$80/'O6 Source Data for E2'!$C$80),"0.00%",'O6 Source Data for E2'!N$80/'O6 Source Data for E2'!$C$80)</f>
        <v>0</v>
      </c>
      <c r="O65" s="1439">
        <f>IF(ISERROR('O6 Source Data for E2'!O$80/'O6 Source Data for E2'!$C$80),"0.00%",'O6 Source Data for E2'!O$80/'O6 Source Data for E2'!$C$80)</f>
        <v>0</v>
      </c>
      <c r="P65" s="1439">
        <f>IF(ISERROR('O6 Source Data for E2'!P$80/'O6 Source Data for E2'!$C$80),"0.00%",'O6 Source Data for E2'!P$80/'O6 Source Data for E2'!$C$80)</f>
        <v>0</v>
      </c>
      <c r="Q65" s="1439">
        <f>IF(ISERROR('O6 Source Data for E2'!Q$80/'O6 Source Data for E2'!$C$80),"0.00%",'O6 Source Data for E2'!Q$80/'O6 Source Data for E2'!$C$80)</f>
        <v>0</v>
      </c>
      <c r="R65" s="1439">
        <f>IF(ISERROR('O6 Source Data for E2'!R$80/'O6 Source Data for E2'!$C$80),"0.00%",'O6 Source Data for E2'!R$80/'O6 Source Data for E2'!$C$80)</f>
        <v>0</v>
      </c>
      <c r="S65" s="1439">
        <f>IF(ISERROR('O6 Source Data for E2'!S$80/'O6 Source Data for E2'!$C$80),"0.00%",'O6 Source Data for E2'!S$80/'O6 Source Data for E2'!$C$80)</f>
        <v>0</v>
      </c>
      <c r="T65" s="1439">
        <f>IF(ISERROR('O6 Source Data for E2'!T$80/'O6 Source Data for E2'!$C$80),"0.00%",'O6 Source Data for E2'!T$80/'O6 Source Data for E2'!$C$80)</f>
        <v>0</v>
      </c>
      <c r="U65" s="1439">
        <f>IF(ISERROR('O6 Source Data for E2'!U$80/'O6 Source Data for E2'!$C$80),"0.00%",'O6 Source Data for E2'!U$80/'O6 Source Data for E2'!$C$80)</f>
        <v>0</v>
      </c>
      <c r="V65" s="1439">
        <f>IF(ISERROR('O6 Source Data for E2'!V$80/'O6 Source Data for E2'!$C$80),"0.00%",'O6 Source Data for E2'!V$80/'O6 Source Data for E2'!$C$80)</f>
        <v>0</v>
      </c>
      <c r="W65" s="1439">
        <f>IF(ISERROR('O6 Source Data for E2'!W$80/'O6 Source Data for E2'!$C$80),"0.00%",'O6 Source Data for E2'!W$80/'O6 Source Data for E2'!$C$80)</f>
        <v>0</v>
      </c>
    </row>
    <row r="66" spans="1:23" s="360" customFormat="1" ht="12.75" x14ac:dyDescent="0.2">
      <c r="A66" s="469" t="s">
        <v>1340</v>
      </c>
      <c r="B66" s="1322" t="s">
        <v>498</v>
      </c>
      <c r="C66" s="1438">
        <f t="shared" si="0"/>
        <v>1</v>
      </c>
      <c r="D66" s="1439">
        <f>IF(ISERROR('O6 Source Data for E2'!D$82/'O6 Source Data for E2'!$C$82),"0.00%",'O6 Source Data for E2'!D$82/'O6 Source Data for E2'!$C$82)</f>
        <v>0.48989014190363717</v>
      </c>
      <c r="E66" s="1439">
        <f>IF(ISERROR('O6 Source Data for E2'!E$82/'O6 Source Data for E2'!$C$82),"0.00%",'O6 Source Data for E2'!E$82/'O6 Source Data for E2'!$C$82)</f>
        <v>0.16901811963449967</v>
      </c>
      <c r="F66" s="1439">
        <f>IF(ISERROR('O6 Source Data for E2'!F$82/'O6 Source Data for E2'!$C$82),"0.00%",'O6 Source Data for E2'!F$82/'O6 Source Data for E2'!$C$82)</f>
        <v>0.32015210698228014</v>
      </c>
      <c r="G66" s="1439">
        <f>IF(ISERROR('O6 Source Data for E2'!G$82/'O6 Source Data for E2'!$C$82),"0.00%",'O6 Source Data for E2'!G$82/'O6 Source Data for E2'!$C$82)</f>
        <v>0</v>
      </c>
      <c r="H66" s="1439">
        <f>IF(ISERROR('O6 Source Data for E2'!H$82/'O6 Source Data for E2'!$C$82),"0.00%",'O6 Source Data for E2'!H$82/'O6 Source Data for E2'!$C$82)</f>
        <v>1.8751678433690192E-2</v>
      </c>
      <c r="I66" s="1439">
        <f>IF(ISERROR('O6 Source Data for E2'!I$82/'O6 Source Data for E2'!$C$82),"0.00%",'O6 Source Data for E2'!I$82/'O6 Source Data for E2'!$C$82)</f>
        <v>0</v>
      </c>
      <c r="J66" s="1439">
        <f>IF(ISERROR('O6 Source Data for E2'!J$82/'O6 Source Data for E2'!$C$82),"0.00%",'O6 Source Data for E2'!J$82/'O6 Source Data for E2'!$C$82)</f>
        <v>0</v>
      </c>
      <c r="K66" s="1439">
        <f>IF(ISERROR('O6 Source Data for E2'!K$82/'O6 Source Data for E2'!$C$82),"0.00%",'O6 Source Data for E2'!K$82/'O6 Source Data for E2'!$C$82)</f>
        <v>1.9107949111120143E-4</v>
      </c>
      <c r="L66" s="1439">
        <f>IF(ISERROR('O6 Source Data for E2'!L$82/'O6 Source Data for E2'!$C$82),"0.00%",'O6 Source Data for E2'!L$82/'O6 Source Data for E2'!$C$82)</f>
        <v>1.996873554781627E-3</v>
      </c>
      <c r="M66" s="1439">
        <f>IF(ISERROR('O6 Source Data for E2'!M$82/'O6 Source Data for E2'!$C$82),"0.00%",'O6 Source Data for E2'!M$82/'O6 Source Data for E2'!$C$82)</f>
        <v>0</v>
      </c>
      <c r="N66" s="1439">
        <f>IF(ISERROR('O6 Source Data for E2'!N$82/'O6 Source Data for E2'!$C$82),"0.00%",'O6 Source Data for E2'!N$82/'O6 Source Data for E2'!$C$82)</f>
        <v>0</v>
      </c>
      <c r="O66" s="1439">
        <f>IF(ISERROR('O6 Source Data for E2'!O$82/'O6 Source Data for E2'!$C$82),"0.00%",'O6 Source Data for E2'!O$82/'O6 Source Data for E2'!$C$82)</f>
        <v>0</v>
      </c>
      <c r="P66" s="1439">
        <f>IF(ISERROR('O6 Source Data for E2'!P$82/'O6 Source Data for E2'!$C$82),"0.00%",'O6 Source Data for E2'!P$82/'O6 Source Data for E2'!$C$82)</f>
        <v>0</v>
      </c>
      <c r="Q66" s="1439">
        <f>IF(ISERROR('O6 Source Data for E2'!Q$82/'O6 Source Data for E2'!$C$82),"0.00%",'O6 Source Data for E2'!Q$82/'O6 Source Data for E2'!$C$82)</f>
        <v>0</v>
      </c>
      <c r="R66" s="1439">
        <f>IF(ISERROR('O6 Source Data for E2'!R$82/'O6 Source Data for E2'!$C$82),"0.00%",'O6 Source Data for E2'!R$82/'O6 Source Data for E2'!$C$82)</f>
        <v>0</v>
      </c>
      <c r="S66" s="1439">
        <f>IF(ISERROR('O6 Source Data for E2'!S$82/'O6 Source Data for E2'!$C$82),"0.00%",'O6 Source Data for E2'!S$82/'O6 Source Data for E2'!$C$82)</f>
        <v>0</v>
      </c>
      <c r="T66" s="1439">
        <f>IF(ISERROR('O6 Source Data for E2'!T$82/'O6 Source Data for E2'!$C$82),"0.00%",'O6 Source Data for E2'!T$82/'O6 Source Data for E2'!$C$82)</f>
        <v>0</v>
      </c>
      <c r="U66" s="1439">
        <f>IF(ISERROR('O6 Source Data for E2'!U$82/'O6 Source Data for E2'!$C$82),"0.00%",'O6 Source Data for E2'!U$82/'O6 Source Data for E2'!$C$82)</f>
        <v>0</v>
      </c>
      <c r="V66" s="1439">
        <f>IF(ISERROR('O6 Source Data for E2'!V$82/'O6 Source Data for E2'!$C$82),"0.00%",'O6 Source Data for E2'!V$82/'O6 Source Data for E2'!$C$82)</f>
        <v>0</v>
      </c>
      <c r="W66" s="1439">
        <f>IF(ISERROR('O6 Source Data for E2'!W$82/'O6 Source Data for E2'!$C$82),"0.00%",'O6 Source Data for E2'!W$82/'O6 Source Data for E2'!$C$82)</f>
        <v>0</v>
      </c>
    </row>
    <row r="67" spans="1:23" s="360" customFormat="1" ht="12.75" x14ac:dyDescent="0.2">
      <c r="A67" s="469" t="s">
        <v>1347</v>
      </c>
      <c r="B67" s="1322" t="s">
        <v>499</v>
      </c>
      <c r="C67" s="1438" t="str">
        <f t="shared" si="0"/>
        <v>-</v>
      </c>
      <c r="D67" s="1439" t="str">
        <f>IF(ISERROR('O6 Source Data for E2'!D$86/'O6 Source Data for E2'!$C$86),"0.00%",'O6 Source Data for E2'!D$86/'O6 Source Data for E2'!$C$86)</f>
        <v>0.00%</v>
      </c>
      <c r="E67" s="1439" t="str">
        <f>IF(ISERROR('O6 Source Data for E2'!E$86/'O6 Source Data for E2'!$C$86),"0.00%",'O6 Source Data for E2'!E$86/'O6 Source Data for E2'!$C$86)</f>
        <v>0.00%</v>
      </c>
      <c r="F67" s="1439" t="str">
        <f>IF(ISERROR('O6 Source Data for E2'!F$86/'O6 Source Data for E2'!$C$86),"0.00%",'O6 Source Data for E2'!F$86/'O6 Source Data for E2'!$C$86)</f>
        <v>0.00%</v>
      </c>
      <c r="G67" s="1439" t="str">
        <f>IF(ISERROR('O6 Source Data for E2'!G$86/'O6 Source Data for E2'!$C$86),"0.00%",'O6 Source Data for E2'!G$86/'O6 Source Data for E2'!$C$86)</f>
        <v>0.00%</v>
      </c>
      <c r="H67" s="1439" t="str">
        <f>IF(ISERROR('O6 Source Data for E2'!H$86/'O6 Source Data for E2'!$C$86),"0.00%",'O6 Source Data for E2'!H$86/'O6 Source Data for E2'!$C$86)</f>
        <v>0.00%</v>
      </c>
      <c r="I67" s="1439" t="str">
        <f>IF(ISERROR('O6 Source Data for E2'!I$86/'O6 Source Data for E2'!$C$86),"0.00%",'O6 Source Data for E2'!I$86/'O6 Source Data for E2'!$C$86)</f>
        <v>0.00%</v>
      </c>
      <c r="J67" s="1439" t="str">
        <f>IF(ISERROR('O6 Source Data for E2'!J$86/'O6 Source Data for E2'!$C$86),"0.00%",'O6 Source Data for E2'!J$86/'O6 Source Data for E2'!$C$86)</f>
        <v>0.00%</v>
      </c>
      <c r="K67" s="1439" t="str">
        <f>IF(ISERROR('O6 Source Data for E2'!K$86/'O6 Source Data for E2'!$C$86),"0.00%",'O6 Source Data for E2'!K$86/'O6 Source Data for E2'!$C$86)</f>
        <v>0.00%</v>
      </c>
      <c r="L67" s="1439" t="str">
        <f>IF(ISERROR('O6 Source Data for E2'!L$86/'O6 Source Data for E2'!$C$86),"0.00%",'O6 Source Data for E2'!L$86/'O6 Source Data for E2'!$C$86)</f>
        <v>0.00%</v>
      </c>
      <c r="M67" s="1439" t="str">
        <f>IF(ISERROR('O6 Source Data for E2'!M$86/'O6 Source Data for E2'!$C$86),"0.00%",'O6 Source Data for E2'!M$86/'O6 Source Data for E2'!$C$86)</f>
        <v>0.00%</v>
      </c>
      <c r="N67" s="1439" t="str">
        <f>IF(ISERROR('O6 Source Data for E2'!N$86/'O6 Source Data for E2'!$C$86),"0.00%",'O6 Source Data for E2'!N$86/'O6 Source Data for E2'!$C$86)</f>
        <v>0.00%</v>
      </c>
      <c r="O67" s="1439" t="str">
        <f>IF(ISERROR('O6 Source Data for E2'!O$86/'O6 Source Data for E2'!$C$86),"0.00%",'O6 Source Data for E2'!O$86/'O6 Source Data for E2'!$C$86)</f>
        <v>0.00%</v>
      </c>
      <c r="P67" s="1439" t="str">
        <f>IF(ISERROR('O6 Source Data for E2'!P$86/'O6 Source Data for E2'!$C$86),"0.00%",'O6 Source Data for E2'!P$86/'O6 Source Data for E2'!$C$86)</f>
        <v>0.00%</v>
      </c>
      <c r="Q67" s="1439" t="str">
        <f>IF(ISERROR('O6 Source Data for E2'!Q$86/'O6 Source Data for E2'!$C$86),"0.00%",'O6 Source Data for E2'!Q$86/'O6 Source Data for E2'!$C$86)</f>
        <v>0.00%</v>
      </c>
      <c r="R67" s="1439" t="str">
        <f>IF(ISERROR('O6 Source Data for E2'!R$86/'O6 Source Data for E2'!$C$86),"0.00%",'O6 Source Data for E2'!R$86/'O6 Source Data for E2'!$C$86)</f>
        <v>0.00%</v>
      </c>
      <c r="S67" s="1439" t="str">
        <f>IF(ISERROR('O6 Source Data for E2'!S$86/'O6 Source Data for E2'!$C$86),"0.00%",'O6 Source Data for E2'!S$86/'O6 Source Data for E2'!$C$86)</f>
        <v>0.00%</v>
      </c>
      <c r="T67" s="1439" t="str">
        <f>IF(ISERROR('O6 Source Data for E2'!T$86/'O6 Source Data for E2'!$C$86),"0.00%",'O6 Source Data for E2'!T$86/'O6 Source Data for E2'!$C$86)</f>
        <v>0.00%</v>
      </c>
      <c r="U67" s="1439" t="str">
        <f>IF(ISERROR('O6 Source Data for E2'!U$86/'O6 Source Data for E2'!$C$86),"0.00%",'O6 Source Data for E2'!U$86/'O6 Source Data for E2'!$C$86)</f>
        <v>0.00%</v>
      </c>
      <c r="V67" s="1439" t="str">
        <f>IF(ISERROR('O6 Source Data for E2'!V$86/'O6 Source Data for E2'!$C$86),"0.00%",'O6 Source Data for E2'!V$86/'O6 Source Data for E2'!$C$86)</f>
        <v>0.00%</v>
      </c>
      <c r="W67" s="1439" t="str">
        <f>IF(ISERROR('O6 Source Data for E2'!W$86/'O6 Source Data for E2'!$C$86),"0.00%",'O6 Source Data for E2'!W$86/'O6 Source Data for E2'!$C$86)</f>
        <v>0.00%</v>
      </c>
    </row>
    <row r="68" spans="1:23" s="360" customFormat="1" ht="12.75" x14ac:dyDescent="0.2">
      <c r="A68" s="469" t="s">
        <v>1342</v>
      </c>
      <c r="B68" s="1322" t="s">
        <v>500</v>
      </c>
      <c r="C68" s="1438" t="str">
        <f t="shared" si="0"/>
        <v>-</v>
      </c>
      <c r="D68" s="1439" t="str">
        <f>IF(ISERROR('O6 Source Data for E2'!D$90/'O6 Source Data for E2'!$C$90),"0.00%",'O6 Source Data for E2'!D$90/'O6 Source Data for E2'!$C$90)</f>
        <v>0.00%</v>
      </c>
      <c r="E68" s="1439" t="str">
        <f>IF(ISERROR('O6 Source Data for E2'!E$90/'O6 Source Data for E2'!$C$90),"0.00%",'O6 Source Data for E2'!E$90/'O6 Source Data for E2'!$C$90)</f>
        <v>0.00%</v>
      </c>
      <c r="F68" s="1439" t="str">
        <f>IF(ISERROR('O6 Source Data for E2'!F$90/'O6 Source Data for E2'!$C$90),"0.00%",'O6 Source Data for E2'!F$90/'O6 Source Data for E2'!$C$90)</f>
        <v>0.00%</v>
      </c>
      <c r="G68" s="1439" t="str">
        <f>IF(ISERROR('O6 Source Data for E2'!G$90/'O6 Source Data for E2'!$C$90),"0.00%",'O6 Source Data for E2'!G$90/'O6 Source Data for E2'!$C$90)</f>
        <v>0.00%</v>
      </c>
      <c r="H68" s="1439" t="str">
        <f>IF(ISERROR('O6 Source Data for E2'!H$90/'O6 Source Data for E2'!$C$90),"0.00%",'O6 Source Data for E2'!H$90/'O6 Source Data for E2'!$C$90)</f>
        <v>0.00%</v>
      </c>
      <c r="I68" s="1439" t="str">
        <f>IF(ISERROR('O6 Source Data for E2'!I$90/'O6 Source Data for E2'!$C$90),"0.00%",'O6 Source Data for E2'!I$90/'O6 Source Data for E2'!$C$90)</f>
        <v>0.00%</v>
      </c>
      <c r="J68" s="1439" t="str">
        <f>IF(ISERROR('O6 Source Data for E2'!J$90/'O6 Source Data for E2'!$C$90),"0.00%",'O6 Source Data for E2'!J$90/'O6 Source Data for E2'!$C$90)</f>
        <v>0.00%</v>
      </c>
      <c r="K68" s="1439" t="str">
        <f>IF(ISERROR('O6 Source Data for E2'!K$90/'O6 Source Data for E2'!$C$90),"0.00%",'O6 Source Data for E2'!K$90/'O6 Source Data for E2'!$C$90)</f>
        <v>0.00%</v>
      </c>
      <c r="L68" s="1439" t="str">
        <f>IF(ISERROR('O6 Source Data for E2'!L$90/'O6 Source Data for E2'!$C$90),"0.00%",'O6 Source Data for E2'!L$90/'O6 Source Data for E2'!$C$90)</f>
        <v>0.00%</v>
      </c>
      <c r="M68" s="1439" t="str">
        <f>IF(ISERROR('O6 Source Data for E2'!M$90/'O6 Source Data for E2'!$C$90),"0.00%",'O6 Source Data for E2'!M$90/'O6 Source Data for E2'!$C$90)</f>
        <v>0.00%</v>
      </c>
      <c r="N68" s="1439" t="str">
        <f>IF(ISERROR('O6 Source Data for E2'!N$90/'O6 Source Data for E2'!$C$90),"0.00%",'O6 Source Data for E2'!N$90/'O6 Source Data for E2'!$C$90)</f>
        <v>0.00%</v>
      </c>
      <c r="O68" s="1439" t="str">
        <f>IF(ISERROR('O6 Source Data for E2'!O$90/'O6 Source Data for E2'!$C$90),"0.00%",'O6 Source Data for E2'!O$90/'O6 Source Data for E2'!$C$90)</f>
        <v>0.00%</v>
      </c>
      <c r="P68" s="1439" t="str">
        <f>IF(ISERROR('O6 Source Data for E2'!P$90/'O6 Source Data for E2'!$C$90),"0.00%",'O6 Source Data for E2'!P$90/'O6 Source Data for E2'!$C$90)</f>
        <v>0.00%</v>
      </c>
      <c r="Q68" s="1439" t="str">
        <f>IF(ISERROR('O6 Source Data for E2'!Q$90/'O6 Source Data for E2'!$C$90),"0.00%",'O6 Source Data for E2'!Q$90/'O6 Source Data for E2'!$C$90)</f>
        <v>0.00%</v>
      </c>
      <c r="R68" s="1439" t="str">
        <f>IF(ISERROR('O6 Source Data for E2'!R$90/'O6 Source Data for E2'!$C$90),"0.00%",'O6 Source Data for E2'!R$90/'O6 Source Data for E2'!$C$90)</f>
        <v>0.00%</v>
      </c>
      <c r="S68" s="1439" t="str">
        <f>IF(ISERROR('O6 Source Data for E2'!S$90/'O6 Source Data for E2'!$C$90),"0.00%",'O6 Source Data for E2'!S$90/'O6 Source Data for E2'!$C$90)</f>
        <v>0.00%</v>
      </c>
      <c r="T68" s="1439" t="str">
        <f>IF(ISERROR('O6 Source Data for E2'!T$90/'O6 Source Data for E2'!$C$90),"0.00%",'O6 Source Data for E2'!T$90/'O6 Source Data for E2'!$C$90)</f>
        <v>0.00%</v>
      </c>
      <c r="U68" s="1439" t="str">
        <f>IF(ISERROR('O6 Source Data for E2'!U$90/'O6 Source Data for E2'!$C$90),"0.00%",'O6 Source Data for E2'!U$90/'O6 Source Data for E2'!$C$90)</f>
        <v>0.00%</v>
      </c>
      <c r="V68" s="1439" t="str">
        <f>IF(ISERROR('O6 Source Data for E2'!V$90/'O6 Source Data for E2'!$C$90),"0.00%",'O6 Source Data for E2'!V$90/'O6 Source Data for E2'!$C$90)</f>
        <v>0.00%</v>
      </c>
      <c r="W68" s="1439" t="str">
        <f>IF(ISERROR('O6 Source Data for E2'!W$90/'O6 Source Data for E2'!$C$90),"0.00%",'O6 Source Data for E2'!W$90/'O6 Source Data for E2'!$C$90)</f>
        <v>0.00%</v>
      </c>
    </row>
    <row r="69" spans="1:23" s="360" customFormat="1" ht="12.75" x14ac:dyDescent="0.2">
      <c r="A69" s="469"/>
      <c r="B69" s="603"/>
      <c r="C69" s="1438"/>
      <c r="D69" s="1447"/>
      <c r="E69" s="1447"/>
      <c r="F69" s="1447"/>
      <c r="G69" s="1447"/>
      <c r="H69" s="1447"/>
      <c r="I69" s="1447"/>
      <c r="J69" s="1447"/>
      <c r="K69" s="1447"/>
      <c r="L69" s="1447"/>
      <c r="M69" s="1447"/>
      <c r="N69" s="1451"/>
      <c r="O69" s="1451"/>
      <c r="P69" s="1451"/>
      <c r="Q69" s="1451"/>
      <c r="R69" s="1451"/>
      <c r="S69" s="1451"/>
      <c r="T69" s="1451"/>
      <c r="U69" s="1451"/>
      <c r="V69" s="1451"/>
      <c r="W69" s="1451"/>
    </row>
    <row r="70" spans="1:23" s="360" customFormat="1" ht="12.75" x14ac:dyDescent="0.2">
      <c r="A70" s="1452" t="s">
        <v>1164</v>
      </c>
      <c r="B70" s="603"/>
      <c r="C70" s="1438"/>
      <c r="D70" s="1447"/>
      <c r="E70" s="1447"/>
      <c r="F70" s="1447"/>
      <c r="G70" s="1447"/>
      <c r="H70" s="1447"/>
      <c r="I70" s="1447"/>
      <c r="J70" s="1447"/>
      <c r="K70" s="1447"/>
      <c r="L70" s="1447"/>
      <c r="M70" s="1447"/>
      <c r="N70" s="1451"/>
      <c r="O70" s="1451"/>
      <c r="P70" s="1451"/>
      <c r="Q70" s="1451"/>
      <c r="R70" s="1451"/>
      <c r="S70" s="1451"/>
      <c r="T70" s="1451"/>
      <c r="U70" s="1451"/>
      <c r="V70" s="1451"/>
      <c r="W70" s="1451"/>
    </row>
    <row r="71" spans="1:23" s="360" customFormat="1" ht="12.75" x14ac:dyDescent="0.2">
      <c r="A71" s="469"/>
      <c r="B71" s="603"/>
      <c r="C71" s="1438"/>
      <c r="D71" s="1447"/>
      <c r="E71" s="1447"/>
      <c r="F71" s="1447"/>
      <c r="G71" s="1447"/>
      <c r="H71" s="1447"/>
      <c r="I71" s="1447"/>
      <c r="J71" s="1447"/>
      <c r="K71" s="1447"/>
      <c r="L71" s="1447"/>
      <c r="M71" s="1447"/>
      <c r="N71" s="1451"/>
      <c r="O71" s="1451"/>
      <c r="P71" s="1451"/>
      <c r="Q71" s="1451"/>
      <c r="R71" s="1451"/>
      <c r="S71" s="1451"/>
      <c r="T71" s="1451"/>
      <c r="U71" s="1451"/>
      <c r="V71" s="1451"/>
      <c r="W71" s="1451"/>
    </row>
    <row r="72" spans="1:23" s="360" customFormat="1" ht="12.75" x14ac:dyDescent="0.2">
      <c r="A72" s="469" t="s">
        <v>1266</v>
      </c>
      <c r="B72" s="603"/>
      <c r="C72" s="1438"/>
      <c r="D72" s="1439"/>
      <c r="E72" s="1439"/>
      <c r="F72" s="1439"/>
      <c r="G72" s="1439"/>
      <c r="H72" s="1439"/>
      <c r="I72" s="1439"/>
      <c r="J72" s="1439"/>
      <c r="K72" s="1439"/>
      <c r="L72" s="1439"/>
      <c r="M72" s="1439"/>
      <c r="N72" s="1448"/>
      <c r="O72" s="1451"/>
      <c r="P72" s="1451"/>
      <c r="Q72" s="1451"/>
      <c r="R72" s="1451"/>
      <c r="S72" s="1451"/>
      <c r="T72" s="1451"/>
      <c r="U72" s="1451"/>
      <c r="V72" s="1451"/>
      <c r="W72" s="1451"/>
    </row>
    <row r="73" spans="1:23" s="360" customFormat="1" ht="12.75" x14ac:dyDescent="0.2">
      <c r="A73" s="469" t="s">
        <v>742</v>
      </c>
      <c r="B73" s="1322" t="s">
        <v>819</v>
      </c>
      <c r="C73" s="1438">
        <f>IF(+SUM(D73:W73)=0,"-",+SUM(D73:W73))</f>
        <v>0.99999999999999989</v>
      </c>
      <c r="D73" s="1439">
        <f>IF(ISERROR('I6.1 Revenue'!D$25/'I6.1 Revenue'!$C$25),0,'I6.1 Revenue'!D$25/'I6.1 Revenue'!$C$25)</f>
        <v>0.25797601149957161</v>
      </c>
      <c r="E73" s="1439">
        <f>IF(ISERROR('I6.1 Revenue'!E$25/'I6.1 Revenue'!$C$25),0,'I6.1 Revenue'!E$25/'I6.1 Revenue'!$C$25)</f>
        <v>9.8306301379934832E-2</v>
      </c>
      <c r="F73" s="1439">
        <f>IF(ISERROR('I6.1 Revenue'!F$25/'I6.1 Revenue'!$C$25),0,'I6.1 Revenue'!F$25/'I6.1 Revenue'!$C$25)</f>
        <v>0.22389225699494084</v>
      </c>
      <c r="G73" s="1439">
        <f>IF(ISERROR('I6.1 Revenue'!G$25/'I6.1 Revenue'!$C$25),0,'I6.1 Revenue'!G$25/'I6.1 Revenue'!$C$25)</f>
        <v>0</v>
      </c>
      <c r="H73" s="1439">
        <f>IF(ISERROR('I6.1 Revenue'!H$25/'I6.1 Revenue'!$C$25),0,'I6.1 Revenue'!H$25/'I6.1 Revenue'!$C$25)</f>
        <v>0.15810371624524877</v>
      </c>
      <c r="I73" s="1439">
        <f>IF(ISERROR('I6.1 Revenue'!I$25/'I6.1 Revenue'!$C$25),0,'I6.1 Revenue'!I$25/'I6.1 Revenue'!$C$25)</f>
        <v>0.24975766257884985</v>
      </c>
      <c r="J73" s="1439">
        <f>IF(ISERROR('I6.1 Revenue'!J$25/'I6.1 Revenue'!$C$25),0,'I6.1 Revenue'!J$25/'I6.1 Revenue'!$C$25)</f>
        <v>9.0717832504280636E-3</v>
      </c>
      <c r="K73" s="1439">
        <f>IF(ISERROR('I6.1 Revenue'!K$25/'I6.1 Revenue'!$C$25),0,'I6.1 Revenue'!K$25/'I6.1 Revenue'!$C$25)</f>
        <v>6.3329231738953765E-4</v>
      </c>
      <c r="L73" s="1439">
        <f>IF(ISERROR('I6.1 Revenue'!L$25/'I6.1 Revenue'!$C$25),0,'I6.1 Revenue'!L$25/'I6.1 Revenue'!$C$25)</f>
        <v>2.2589757336364809E-3</v>
      </c>
      <c r="M73" s="1439">
        <f>IF(ISERROR('I6.1 Revenue'!M$25/'I6.1 Revenue'!$C$25),0,'I6.1 Revenue'!M$25/'I6.1 Revenue'!$C$25)</f>
        <v>0</v>
      </c>
      <c r="N73" s="1439">
        <f>IF(ISERROR('I6.1 Revenue'!N$25/'I6.1 Revenue'!$C$25),0,'I6.1 Revenue'!N$25/'I6.1 Revenue'!$C$25)</f>
        <v>0</v>
      </c>
      <c r="O73" s="1439">
        <f>IF(ISERROR('I6.1 Revenue'!O$25/'I6.1 Revenue'!$C$25),0,'I6.1 Revenue'!O$25/'I6.1 Revenue'!$C$25)</f>
        <v>0</v>
      </c>
      <c r="P73" s="1439">
        <f>IF(ISERROR('I6.1 Revenue'!P$25/'I6.1 Revenue'!$C$25),0,'I6.1 Revenue'!P$25/'I6.1 Revenue'!$C$25)</f>
        <v>0</v>
      </c>
      <c r="Q73" s="1439">
        <f>IF(ISERROR('I6.1 Revenue'!Q$25/'I6.1 Revenue'!$C$25),0,'I6.1 Revenue'!Q$25/'I6.1 Revenue'!$C$25)</f>
        <v>0</v>
      </c>
      <c r="R73" s="1439">
        <f>IF(ISERROR('I6.1 Revenue'!R$25/'I6.1 Revenue'!$C$25),0,'I6.1 Revenue'!R$25/'I6.1 Revenue'!$C$25)</f>
        <v>0</v>
      </c>
      <c r="S73" s="1439">
        <f>IF(ISERROR('I6.1 Revenue'!S$25/'I6.1 Revenue'!$C$25),0,'I6.1 Revenue'!S$25/'I6.1 Revenue'!$C$25)</f>
        <v>0</v>
      </c>
      <c r="T73" s="1439">
        <f>IF(ISERROR('I6.1 Revenue'!T$25/'I6.1 Revenue'!$C$25),0,'I6.1 Revenue'!T$25/'I6.1 Revenue'!$C$25)</f>
        <v>0</v>
      </c>
      <c r="U73" s="1439">
        <f>IF(ISERROR('I6.1 Revenue'!U$25/'I6.1 Revenue'!$C$25),0,'I6.1 Revenue'!U$25/'I6.1 Revenue'!$C$25)</f>
        <v>0</v>
      </c>
      <c r="V73" s="1439">
        <f>IF(ISERROR('I6.1 Revenue'!V$25/'I6.1 Revenue'!$C$25),0,'I6.1 Revenue'!V$25/'I6.1 Revenue'!$C$25)</f>
        <v>0</v>
      </c>
      <c r="W73" s="1439">
        <f>IF(ISERROR('I6.1 Revenue'!W$25/'I6.1 Revenue'!$C$25),0,'I6.1 Revenue'!W$25/'I6.1 Revenue'!$C$25)</f>
        <v>0</v>
      </c>
    </row>
    <row r="74" spans="1:23" s="360" customFormat="1" ht="12.75" x14ac:dyDescent="0.2">
      <c r="A74" s="469" t="s">
        <v>739</v>
      </c>
      <c r="B74" s="603" t="s">
        <v>1269</v>
      </c>
      <c r="C74" s="1438">
        <f>IF(+SUM(D74:W74)=0,"-",+SUM(D74:W74))</f>
        <v>1</v>
      </c>
      <c r="D74" s="1439">
        <f>IF(ISERROR('I6.1 Revenue'!D$26/'I6.1 Revenue'!$C$26),0,'I6.1 Revenue'!D$26/'I6.1 Revenue'!$C$26)</f>
        <v>0</v>
      </c>
      <c r="E74" s="1439">
        <f>IF(ISERROR('I6.1 Revenue'!E$26/'I6.1 Revenue'!$C$26),0,'I6.1 Revenue'!E$26/'I6.1 Revenue'!$C$26)</f>
        <v>0</v>
      </c>
      <c r="F74" s="1439">
        <f>IF(ISERROR('I6.1 Revenue'!F$26/'I6.1 Revenue'!$C$26),0,'I6.1 Revenue'!F$26/'I6.1 Revenue'!$C$26)</f>
        <v>0.45343707404903338</v>
      </c>
      <c r="G74" s="1439">
        <f>IF(ISERROR('I6.1 Revenue'!G$26/'I6.1 Revenue'!$C$26),0,'I6.1 Revenue'!G$26/'I6.1 Revenue'!$C$26)</f>
        <v>0</v>
      </c>
      <c r="H74" s="1439">
        <f>IF(ISERROR('I6.1 Revenue'!H$26/'I6.1 Revenue'!$C$26),0,'I6.1 Revenue'!H$26/'I6.1 Revenue'!$C$26)</f>
        <v>0.24430576997472767</v>
      </c>
      <c r="I74" s="1439">
        <f>IF(ISERROR('I6.1 Revenue'!I$26/'I6.1 Revenue'!$C$26),0,'I6.1 Revenue'!I$26/'I6.1 Revenue'!$C$26)</f>
        <v>0.28373929360382089</v>
      </c>
      <c r="J74" s="1439">
        <f>IF(ISERROR('I6.1 Revenue'!J$26/'I6.1 Revenue'!$C$26),0,'I6.1 Revenue'!J$26/'I6.1 Revenue'!$C$26)</f>
        <v>1.7467921485825436E-2</v>
      </c>
      <c r="K74" s="1439">
        <f>IF(ISERROR('I6.1 Revenue'!K$26/'I6.1 Revenue'!$C$26),0,'I6.1 Revenue'!K$26/'I6.1 Revenue'!$C$26)</f>
        <v>1.0499408865926453E-3</v>
      </c>
      <c r="L74" s="1439">
        <f>IF(ISERROR('I6.1 Revenue'!L$26/'I6.1 Revenue'!$C$26),0,'I6.1 Revenue'!L$26/'I6.1 Revenue'!$C$26)</f>
        <v>0</v>
      </c>
      <c r="M74" s="1439">
        <f>IF(ISERROR('I6.1 Revenue'!M$26/'I6.1 Revenue'!$C$26),0,'I6.1 Revenue'!M$26/'I6.1 Revenue'!$C$26)</f>
        <v>0</v>
      </c>
      <c r="N74" s="1439">
        <f>IF(ISERROR('I6.1 Revenue'!N$26/'I6.1 Revenue'!$C$26),0,'I6.1 Revenue'!N$26/'I6.1 Revenue'!$C$26)</f>
        <v>0</v>
      </c>
      <c r="O74" s="1439">
        <f>IF(ISERROR('I6.1 Revenue'!O$26/'I6.1 Revenue'!$C$26),0,'I6.1 Revenue'!O$26/'I6.1 Revenue'!$C$26)</f>
        <v>0</v>
      </c>
      <c r="P74" s="1439">
        <f>IF(ISERROR('I6.1 Revenue'!P$26/'I6.1 Revenue'!$C$26),0,'I6.1 Revenue'!P$26/'I6.1 Revenue'!$C$26)</f>
        <v>0</v>
      </c>
      <c r="Q74" s="1439">
        <f>IF(ISERROR('I6.1 Revenue'!Q$26/'I6.1 Revenue'!$C$26),0,'I6.1 Revenue'!Q$26/'I6.1 Revenue'!$C$26)</f>
        <v>0</v>
      </c>
      <c r="R74" s="1439">
        <f>IF(ISERROR('I6.1 Revenue'!R$26/'I6.1 Revenue'!$C$26),0,'I6.1 Revenue'!R$26/'I6.1 Revenue'!$C$26)</f>
        <v>0</v>
      </c>
      <c r="S74" s="1439">
        <f>IF(ISERROR('I6.1 Revenue'!S$26/'I6.1 Revenue'!$C$26),0,'I6.1 Revenue'!S$26/'I6.1 Revenue'!$C$26)</f>
        <v>0</v>
      </c>
      <c r="T74" s="1439">
        <f>IF(ISERROR('I6.1 Revenue'!T$26/'I6.1 Revenue'!$C$26),0,'I6.1 Revenue'!T$26/'I6.1 Revenue'!$C$26)</f>
        <v>0</v>
      </c>
      <c r="U74" s="1439">
        <f>IF(ISERROR('I6.1 Revenue'!U$26/'I6.1 Revenue'!$C$26),0,'I6.1 Revenue'!U$26/'I6.1 Revenue'!$C$26)</f>
        <v>0</v>
      </c>
      <c r="V74" s="1439">
        <f>IF(ISERROR('I6.1 Revenue'!V$26/'I6.1 Revenue'!$C$26),0,'I6.1 Revenue'!V$26/'I6.1 Revenue'!$C$26)</f>
        <v>0</v>
      </c>
      <c r="W74" s="1439">
        <f>IF(ISERROR('I6.1 Revenue'!W$26/'I6.1 Revenue'!$C$26),0,'I6.1 Revenue'!W$26/'I6.1 Revenue'!$C$26)</f>
        <v>0</v>
      </c>
    </row>
    <row r="75" spans="1:23" s="360" customFormat="1" ht="12.75" x14ac:dyDescent="0.2">
      <c r="A75" s="469" t="s">
        <v>1354</v>
      </c>
      <c r="B75" s="603" t="s">
        <v>1353</v>
      </c>
      <c r="C75" s="1438">
        <f>IF(+SUM(D75:W75)=0,"-",+SUM(D75:W75))</f>
        <v>1</v>
      </c>
      <c r="D75" s="1439">
        <f>IF(ISERROR('I6.1 Revenue'!D$29/'I6.1 Revenue'!$C$29),"0.00%",'I6.1 Revenue'!D$29/'I6.1 Revenue'!$C$29)</f>
        <v>0.29233253750199467</v>
      </c>
      <c r="E75" s="1439">
        <f>IF(ISERROR('I6.1 Revenue'!E$29/'I6.1 Revenue'!$C$29),"0.00%",'I6.1 Revenue'!E$29/'I6.1 Revenue'!$C$29)</f>
        <v>0.11139846053042769</v>
      </c>
      <c r="F75" s="1439">
        <f>IF(ISERROR('I6.1 Revenue'!F$29/'I6.1 Revenue'!$C$29),"0.00%",'I6.1 Revenue'!F$29/'I6.1 Revenue'!$C$29)</f>
        <v>0.24693241934235752</v>
      </c>
      <c r="G75" s="1439">
        <f>IF(ISERROR('I6.1 Revenue'!G$29/'I6.1 Revenue'!$C$29),"0.00%",'I6.1 Revenue'!G$29/'I6.1 Revenue'!$C$29)</f>
        <v>0</v>
      </c>
      <c r="H75" s="1439">
        <f>IF(ISERROR('I6.1 Revenue'!H$29/'I6.1 Revenue'!$C$29),"0.00%",'I6.1 Revenue'!H$29/'I6.1 Revenue'!$C$29)</f>
        <v>0.17915952839880875</v>
      </c>
      <c r="I75" s="1439">
        <f>IF(ISERROR('I6.1 Revenue'!I$29/'I6.1 Revenue'!$C$29),"0.00%",'I6.1 Revenue'!I$29/'I6.1 Revenue'!$C$29)</f>
        <v>0.15661966392710469</v>
      </c>
      <c r="J75" s="1439">
        <f>IF(ISERROR('I6.1 Revenue'!J$29/'I6.1 Revenue'!$C$29),"0.00%",'I6.1 Revenue'!J$29/'I6.1 Revenue'!$C$29)</f>
        <v>1.0279938052574059E-2</v>
      </c>
      <c r="K75" s="1439">
        <f>IF(ISERROR('I6.1 Revenue'!K$29/'I6.1 Revenue'!$C$29),"0.00%",'I6.1 Revenue'!K$29/'I6.1 Revenue'!$C$29)</f>
        <v>7.1763242266930521E-4</v>
      </c>
      <c r="L75" s="1439">
        <f>IF(ISERROR('I6.1 Revenue'!L$29/'I6.1 Revenue'!$C$29),"0.00%",'I6.1 Revenue'!L$29/'I6.1 Revenue'!$C$29)</f>
        <v>2.559819824063289E-3</v>
      </c>
      <c r="M75" s="1439">
        <f>IF(ISERROR('I6.1 Revenue'!M$29/'I6.1 Revenue'!$C$29),"0.00%",'I6.1 Revenue'!M$29/'I6.1 Revenue'!$C$29)</f>
        <v>0</v>
      </c>
      <c r="N75" s="1439">
        <f>IF(ISERROR('I6.1 Revenue'!N$29/'I6.1 Revenue'!$C$29),"0.00%",'I6.1 Revenue'!N$29/'I6.1 Revenue'!$C$29)</f>
        <v>0</v>
      </c>
      <c r="O75" s="1439">
        <f>IF(ISERROR('I6.1 Revenue'!O$29/'I6.1 Revenue'!$C$29),"0.00%",'I6.1 Revenue'!O$29/'I6.1 Revenue'!$C$29)</f>
        <v>0</v>
      </c>
      <c r="P75" s="1439">
        <f>IF(ISERROR('I6.1 Revenue'!P$29/'I6.1 Revenue'!$C$29),"0.00%",'I6.1 Revenue'!P$29/'I6.1 Revenue'!$C$29)</f>
        <v>0</v>
      </c>
      <c r="Q75" s="1439">
        <f>IF(ISERROR('I6.1 Revenue'!Q$29/'I6.1 Revenue'!$C$29),"0.00%",'I6.1 Revenue'!Q$29/'I6.1 Revenue'!$C$29)</f>
        <v>0</v>
      </c>
      <c r="R75" s="1439">
        <f>IF(ISERROR('I6.1 Revenue'!R$29/'I6.1 Revenue'!$C$29),"0.00%",'I6.1 Revenue'!R$29/'I6.1 Revenue'!$C$29)</f>
        <v>0</v>
      </c>
      <c r="S75" s="1439">
        <f>IF(ISERROR('I6.1 Revenue'!S$29/'I6.1 Revenue'!$C$29),"0.00%",'I6.1 Revenue'!S$29/'I6.1 Revenue'!$C$29)</f>
        <v>0</v>
      </c>
      <c r="T75" s="1439">
        <f>IF(ISERROR('I6.1 Revenue'!T$29/'I6.1 Revenue'!$C$29),"0.00%",'I6.1 Revenue'!T$29/'I6.1 Revenue'!$C$29)</f>
        <v>0</v>
      </c>
      <c r="U75" s="1439">
        <f>IF(ISERROR('I6.1 Revenue'!U$29/'I6.1 Revenue'!$C$29),"0.00%",'I6.1 Revenue'!U$29/'I6.1 Revenue'!$C$29)</f>
        <v>0</v>
      </c>
      <c r="V75" s="1439">
        <f>IF(ISERROR('I6.1 Revenue'!V$29/'I6.1 Revenue'!$C$29),"0.00%",'I6.1 Revenue'!V$29/'I6.1 Revenue'!$C$29)</f>
        <v>0</v>
      </c>
      <c r="W75" s="1439">
        <f>IF(ISERROR('I6.1 Revenue'!W$29/'I6.1 Revenue'!$C$29),"0.00%",'I6.1 Revenue'!W$29/'I6.1 Revenue'!$C$29)</f>
        <v>0</v>
      </c>
    </row>
    <row r="76" spans="1:23" s="360" customFormat="1" ht="12.75" x14ac:dyDescent="0.2">
      <c r="A76" s="469"/>
      <c r="B76" s="603"/>
      <c r="C76" s="1438"/>
      <c r="D76" s="1439"/>
      <c r="E76" s="1439"/>
      <c r="F76" s="1439"/>
      <c r="G76" s="1439"/>
      <c r="H76" s="1439"/>
      <c r="I76" s="1439"/>
      <c r="J76" s="1439"/>
      <c r="K76" s="1439"/>
      <c r="L76" s="1439"/>
      <c r="M76" s="1439"/>
      <c r="N76" s="1439"/>
      <c r="O76" s="1439"/>
      <c r="P76" s="1439"/>
      <c r="Q76" s="1439"/>
      <c r="R76" s="1439"/>
      <c r="S76" s="1439"/>
      <c r="T76" s="1439"/>
      <c r="U76" s="1439"/>
      <c r="V76" s="1439"/>
      <c r="W76" s="1439"/>
    </row>
    <row r="77" spans="1:23" s="360" customFormat="1" ht="12.75" x14ac:dyDescent="0.2">
      <c r="A77" s="469" t="s">
        <v>487</v>
      </c>
      <c r="B77" s="603" t="s">
        <v>1165</v>
      </c>
      <c r="C77" s="1438">
        <f>IF(+SUM(D77:W77)=0,"-",+SUM(D77:W77))</f>
        <v>0.99999999999999967</v>
      </c>
      <c r="D77" s="1439">
        <f>IF(ISERROR('I6.1 Revenue'!D$41/'I6.1 Revenue'!$C$41),0,'I6.1 Revenue'!D$41/'I6.1 Revenue'!$C$41)</f>
        <v>0.54972660034190934</v>
      </c>
      <c r="E77" s="1439">
        <f>IF(ISERROR('I6.1 Revenue'!E$41/'I6.1 Revenue'!$C$41),0,'I6.1 Revenue'!E$41/'I6.1 Revenue'!$C$41)</f>
        <v>0.14254355788410153</v>
      </c>
      <c r="F77" s="1439">
        <f>IF(ISERROR('I6.1 Revenue'!F$41/'I6.1 Revenue'!$C$41),0,'I6.1 Revenue'!F$41/'I6.1 Revenue'!$C$41)</f>
        <v>0.15773980233323864</v>
      </c>
      <c r="G77" s="1439">
        <f>IF(ISERROR('I6.1 Revenue'!G$41/'I6.1 Revenue'!$C$41),0,'I6.1 Revenue'!G$41/'I6.1 Revenue'!$C$41)</f>
        <v>0</v>
      </c>
      <c r="H77" s="1439">
        <f>IF(ISERROR('I6.1 Revenue'!H$41/'I6.1 Revenue'!$C$41),0,'I6.1 Revenue'!H$41/'I6.1 Revenue'!$C$41)</f>
        <v>3.7664973831413109E-2</v>
      </c>
      <c r="I77" s="1439">
        <f>IF(ISERROR('I6.1 Revenue'!I$41/'I6.1 Revenue'!$C$41),0,'I6.1 Revenue'!I$41/'I6.1 Revenue'!$C$41)</f>
        <v>6.5871914504910353E-2</v>
      </c>
      <c r="J77" s="1439">
        <f>IF(ISERROR('I6.1 Revenue'!J$41/'I6.1 Revenue'!$C$41),0,'I6.1 Revenue'!J$41/'I6.1 Revenue'!$C$41)</f>
        <v>3.5841420970606705E-2</v>
      </c>
      <c r="K77" s="1439">
        <f>IF(ISERROR('I6.1 Revenue'!K$41/'I6.1 Revenue'!$C$41),0,'I6.1 Revenue'!K$41/'I6.1 Revenue'!$C$41)</f>
        <v>2.7781209723385511E-3</v>
      </c>
      <c r="L77" s="1439">
        <f>IF(ISERROR('I6.1 Revenue'!L$41/'I6.1 Revenue'!$C$41),0,'I6.1 Revenue'!L$41/'I6.1 Revenue'!$C$41)</f>
        <v>7.8336091614814706E-3</v>
      </c>
      <c r="M77" s="1439">
        <f>IF(ISERROR('I6.1 Revenue'!M$41/'I6.1 Revenue'!$C$41),0,'I6.1 Revenue'!M$41/'I6.1 Revenue'!$C$41)</f>
        <v>0</v>
      </c>
      <c r="N77" s="1439">
        <f>IF(ISERROR('I6.1 Revenue'!N$41/'I6.1 Revenue'!$C$41),0,'I6.1 Revenue'!N$41/'I6.1 Revenue'!$C$41)</f>
        <v>0</v>
      </c>
      <c r="O77" s="1439">
        <f>IF(ISERROR('I6.1 Revenue'!O$41/'I6.1 Revenue'!$C$41),0,'I6.1 Revenue'!O$41/'I6.1 Revenue'!$C$41)</f>
        <v>0</v>
      </c>
      <c r="P77" s="1439">
        <f>IF(ISERROR('I6.1 Revenue'!P$41/'I6.1 Revenue'!$C$41),0,'I6.1 Revenue'!P$41/'I6.1 Revenue'!$C$41)</f>
        <v>0</v>
      </c>
      <c r="Q77" s="1439">
        <f>IF(ISERROR('I6.1 Revenue'!Q$41/'I6.1 Revenue'!$C$41),0,'I6.1 Revenue'!Q$41/'I6.1 Revenue'!$C$41)</f>
        <v>0</v>
      </c>
      <c r="R77" s="1439">
        <f>IF(ISERROR('I6.1 Revenue'!R$41/'I6.1 Revenue'!$C$41),0,'I6.1 Revenue'!R$41/'I6.1 Revenue'!$C$41)</f>
        <v>0</v>
      </c>
      <c r="S77" s="1439">
        <f>IF(ISERROR('I6.1 Revenue'!S$41/'I6.1 Revenue'!$C$41),0,'I6.1 Revenue'!S$41/'I6.1 Revenue'!$C$41)</f>
        <v>0</v>
      </c>
      <c r="T77" s="1439">
        <f>IF(ISERROR('I6.1 Revenue'!T$41/'I6.1 Revenue'!$C$41),0,'I6.1 Revenue'!T$41/'I6.1 Revenue'!$C$41)</f>
        <v>0</v>
      </c>
      <c r="U77" s="1439">
        <f>IF(ISERROR('I6.1 Revenue'!U$41/'I6.1 Revenue'!$C$41),0,'I6.1 Revenue'!U$41/'I6.1 Revenue'!$C$41)</f>
        <v>0</v>
      </c>
      <c r="V77" s="1439">
        <f>IF(ISERROR('I6.1 Revenue'!V$41/'I6.1 Revenue'!$C$41),0,'I6.1 Revenue'!V$41/'I6.1 Revenue'!$C$41)</f>
        <v>0</v>
      </c>
      <c r="W77" s="1439">
        <f>IF(ISERROR('I6.1 Revenue'!W$41/'I6.1 Revenue'!$C$41),0,'I6.1 Revenue'!W$41/'I6.1 Revenue'!$C$41)</f>
        <v>0</v>
      </c>
    </row>
    <row r="78" spans="1:23" s="360" customFormat="1" ht="12.75" x14ac:dyDescent="0.2">
      <c r="A78" s="469" t="s">
        <v>1442</v>
      </c>
      <c r="B78" s="603" t="s">
        <v>1441</v>
      </c>
      <c r="C78" s="1438">
        <f>IF(+SUM(D78:W78)=0,"-",+SUM(D78:W78))</f>
        <v>1</v>
      </c>
      <c r="D78" s="1439">
        <f>IF(ISERROR('I6.2 Customer Data'!D$14/'I6.2 Customer Data'!$C$14),0,'I6.2 Customer Data'!D$14/'I6.2 Customer Data'!$C$14)</f>
        <v>0.85316341923807748</v>
      </c>
      <c r="E78" s="1439">
        <f>IF(ISERROR('I6.2 Customer Data'!E$14/'I6.2 Customer Data'!$C$14),0,'I6.2 Customer Data'!E$14/'I6.2 Customer Data'!$C$14)</f>
        <v>0.1197321108047744</v>
      </c>
      <c r="F78" s="1439">
        <f>IF(ISERROR('I6.2 Customer Data'!F$14/'I6.2 Customer Data'!$C$14),0,'I6.2 Customer Data'!F$14/'I6.2 Customer Data'!$C$14)</f>
        <v>2.7104469957148089E-2</v>
      </c>
      <c r="G78" s="1439">
        <f>IF(ISERROR('I6.2 Customer Data'!G$14/'I6.2 Customer Data'!$C$14),0,'I6.2 Customer Data'!G$14/'I6.2 Customer Data'!$C$14)</f>
        <v>0</v>
      </c>
      <c r="H78" s="1439">
        <f>IF(ISERROR('I6.2 Customer Data'!H$14/'I6.2 Customer Data'!$C$14),0,'I6.2 Customer Data'!H$14/'I6.2 Customer Data'!$C$14)</f>
        <v>0</v>
      </c>
      <c r="I78" s="1439">
        <f>IF(ISERROR('I6.2 Customer Data'!I$14/'I6.2 Customer Data'!$C$14),0,'I6.2 Customer Data'!I$14/'I6.2 Customer Data'!$C$14)</f>
        <v>0</v>
      </c>
      <c r="J78" s="1439">
        <f>IF(ISERROR('I6.2 Customer Data'!J$14/'I6.2 Customer Data'!$C$14),0,'I6.2 Customer Data'!J$14/'I6.2 Customer Data'!$C$14)</f>
        <v>0</v>
      </c>
      <c r="K78" s="1439">
        <f>IF(ISERROR('I6.2 Customer Data'!K$14/'I6.2 Customer Data'!$C$14),0,'I6.2 Customer Data'!K$14/'I6.2 Customer Data'!$C$14)</f>
        <v>0</v>
      </c>
      <c r="L78" s="1439">
        <f>IF(ISERROR('I6.2 Customer Data'!L$14/'I6.2 Customer Data'!$C$14),0,'I6.2 Customer Data'!L$14/'I6.2 Customer Data'!$C$14)</f>
        <v>0</v>
      </c>
      <c r="M78" s="1439">
        <f>IF(ISERROR('I6.2 Customer Data'!M$14/'I6.2 Customer Data'!$C$14),0,'I6.2 Customer Data'!M$14/'I6.2 Customer Data'!$C$14)</f>
        <v>0</v>
      </c>
      <c r="N78" s="1439">
        <f>IF(ISERROR('I6.2 Customer Data'!N$14/'I6.2 Customer Data'!$C$14),0,'I6.2 Customer Data'!N$14/'I6.2 Customer Data'!$C$14)</f>
        <v>0</v>
      </c>
      <c r="O78" s="1439">
        <f>IF(ISERROR('I6.2 Customer Data'!O$14/'I6.2 Customer Data'!$C$14),0,'I6.2 Customer Data'!O$14/'I6.2 Customer Data'!$C$14)</f>
        <v>0</v>
      </c>
      <c r="P78" s="1439">
        <f>IF(ISERROR('I6.2 Customer Data'!P$14/'I6.2 Customer Data'!$C$14),0,'I6.2 Customer Data'!P$14/'I6.2 Customer Data'!$C$14)</f>
        <v>0</v>
      </c>
      <c r="Q78" s="1439">
        <f>IF(ISERROR('I6.2 Customer Data'!Q$14/'I6.2 Customer Data'!$C$14),0,'I6.2 Customer Data'!Q$14/'I6.2 Customer Data'!$C$14)</f>
        <v>0</v>
      </c>
      <c r="R78" s="1439">
        <f>IF(ISERROR('I6.2 Customer Data'!R$14/'I6.2 Customer Data'!$C$14),0,'I6.2 Customer Data'!R$14/'I6.2 Customer Data'!$C$14)</f>
        <v>0</v>
      </c>
      <c r="S78" s="1439">
        <f>IF(ISERROR('I6.2 Customer Data'!S$14/'I6.2 Customer Data'!$C$14),0,'I6.2 Customer Data'!S$14/'I6.2 Customer Data'!$C$14)</f>
        <v>0</v>
      </c>
      <c r="T78" s="1439">
        <f>IF(ISERROR('I6.2 Customer Data'!T$14/'I6.2 Customer Data'!$C$14),0,'I6.2 Customer Data'!T$14/'I6.2 Customer Data'!$C$14)</f>
        <v>0</v>
      </c>
      <c r="U78" s="1439">
        <f>IF(ISERROR('I6.2 Customer Data'!U$14/'I6.2 Customer Data'!$C$14),0,'I6.2 Customer Data'!U$14/'I6.2 Customer Data'!$C$14)</f>
        <v>0</v>
      </c>
      <c r="V78" s="1439">
        <f>IF(ISERROR('I6.2 Customer Data'!V$14/'I6.2 Customer Data'!$C$14),0,'I6.2 Customer Data'!V$14/'I6.2 Customer Data'!$C$14)</f>
        <v>0</v>
      </c>
      <c r="W78" s="1439">
        <f>IF(ISERROR('I6.2 Customer Data'!W$14/'I6.2 Customer Data'!$C$14),0,'I6.2 Customer Data'!W$14/'I6.2 Customer Data'!$C$14)</f>
        <v>0</v>
      </c>
    </row>
    <row r="79" spans="1:23" s="360" customFormat="1" ht="25.5" x14ac:dyDescent="0.2">
      <c r="A79" s="469" t="s">
        <v>1443</v>
      </c>
      <c r="B79" s="603" t="s">
        <v>1444</v>
      </c>
      <c r="C79" s="1438">
        <f>IF(+SUM(D79:W79)=0,"-",+SUM(D79:W79))</f>
        <v>1</v>
      </c>
      <c r="D79" s="1439">
        <f>IF(ISERROR('I6.2 Customer Data'!D$15/'I6.2 Customer Data'!$C$15),0,'I6.2 Customer Data'!D$15/'I6.2 Customer Data'!$C$15)</f>
        <v>0.81962041281849651</v>
      </c>
      <c r="E79" s="1439">
        <f>IF(ISERROR('I6.2 Customer Data'!E$15/'I6.2 Customer Data'!$C$15),0,'I6.2 Customer Data'!E$15/'I6.2 Customer Data'!$C$15)</f>
        <v>0.12116201985378103</v>
      </c>
      <c r="F79" s="1439">
        <f>IF(ISERROR('I6.2 Customer Data'!F$15/'I6.2 Customer Data'!$C$15),0,'I6.2 Customer Data'!F$15/'I6.2 Customer Data'!$C$15)</f>
        <v>5.9217567327722376E-2</v>
      </c>
      <c r="G79" s="1439">
        <f>IF(ISERROR('I6.2 Customer Data'!G$15/'I6.2 Customer Data'!$C$15),0,'I6.2 Customer Data'!G$15/'I6.2 Customer Data'!$C$15)</f>
        <v>0</v>
      </c>
      <c r="H79" s="1439">
        <f>IF(ISERROR('I6.2 Customer Data'!H$15/'I6.2 Customer Data'!$C$15),0,'I6.2 Customer Data'!H$15/'I6.2 Customer Data'!$C$15)</f>
        <v>0</v>
      </c>
      <c r="I79" s="1439">
        <f>IF(ISERROR('I6.2 Customer Data'!I$15/'I6.2 Customer Data'!$C$15),0,'I6.2 Customer Data'!I$15/'I6.2 Customer Data'!$C$15)</f>
        <v>0</v>
      </c>
      <c r="J79" s="1439">
        <f>IF(ISERROR('I6.2 Customer Data'!J$15/'I6.2 Customer Data'!$C$15),0,'I6.2 Customer Data'!J$15/'I6.2 Customer Data'!$C$15)</f>
        <v>0</v>
      </c>
      <c r="K79" s="1439">
        <f>IF(ISERROR('I6.2 Customer Data'!K$15/'I6.2 Customer Data'!$C$15),0,'I6.2 Customer Data'!K$15/'I6.2 Customer Data'!$C$15)</f>
        <v>0</v>
      </c>
      <c r="L79" s="1439">
        <f>IF(ISERROR('I6.2 Customer Data'!L$15/'I6.2 Customer Data'!$C$15),0,'I6.2 Customer Data'!L$15/'I6.2 Customer Data'!$C$15)</f>
        <v>0</v>
      </c>
      <c r="M79" s="1439">
        <f>IF(ISERROR('I6.2 Customer Data'!M$15/'I6.2 Customer Data'!$C$15),0,'I6.2 Customer Data'!M$15/'I6.2 Customer Data'!$C$15)</f>
        <v>0</v>
      </c>
      <c r="N79" s="1439">
        <f>IF(ISERROR('I6.2 Customer Data'!N$15/'I6.2 Customer Data'!$C$15),0,'I6.2 Customer Data'!N$15/'I6.2 Customer Data'!$C$15)</f>
        <v>0</v>
      </c>
      <c r="O79" s="1439">
        <f>IF(ISERROR('I6.2 Customer Data'!O$15/'I6.2 Customer Data'!$C$15),0,'I6.2 Customer Data'!O$15/'I6.2 Customer Data'!$C$15)</f>
        <v>0</v>
      </c>
      <c r="P79" s="1439">
        <f>IF(ISERROR('I6.2 Customer Data'!P$15/'I6.2 Customer Data'!$C$15),0,'I6.2 Customer Data'!P$15/'I6.2 Customer Data'!$C$15)</f>
        <v>0</v>
      </c>
      <c r="Q79" s="1439">
        <f>IF(ISERROR('I6.2 Customer Data'!Q$15/'I6.2 Customer Data'!$C$15),0,'I6.2 Customer Data'!Q$15/'I6.2 Customer Data'!$C$15)</f>
        <v>0</v>
      </c>
      <c r="R79" s="1439">
        <f>IF(ISERROR('I6.2 Customer Data'!R$15/'I6.2 Customer Data'!$C$15),0,'I6.2 Customer Data'!R$15/'I6.2 Customer Data'!$C$15)</f>
        <v>0</v>
      </c>
      <c r="S79" s="1439">
        <f>IF(ISERROR('I6.2 Customer Data'!S$15/'I6.2 Customer Data'!$C$15),0,'I6.2 Customer Data'!S$15/'I6.2 Customer Data'!$C$15)</f>
        <v>0</v>
      </c>
      <c r="T79" s="1439">
        <f>IF(ISERROR('I6.2 Customer Data'!T$15/'I6.2 Customer Data'!$C$15),0,'I6.2 Customer Data'!T$15/'I6.2 Customer Data'!$C$15)</f>
        <v>0</v>
      </c>
      <c r="U79" s="1439">
        <f>IF(ISERROR('I6.2 Customer Data'!U$15/'I6.2 Customer Data'!$C$15),0,'I6.2 Customer Data'!U$15/'I6.2 Customer Data'!$C$15)</f>
        <v>0</v>
      </c>
      <c r="V79" s="1439">
        <f>IF(ISERROR('I6.2 Customer Data'!V$15/'I6.2 Customer Data'!$C$15),0,'I6.2 Customer Data'!V$15/'I6.2 Customer Data'!$C$15)</f>
        <v>0</v>
      </c>
      <c r="W79" s="1439">
        <f>IF(ISERROR('I6.2 Customer Data'!W$15/'I6.2 Customer Data'!$C$15),0,'I6.2 Customer Data'!W$15/'I6.2 Customer Data'!$C$15)</f>
        <v>0</v>
      </c>
    </row>
    <row r="80" spans="1:23" s="360" customFormat="1" ht="12.75" x14ac:dyDescent="0.2">
      <c r="A80" s="469"/>
      <c r="B80" s="603"/>
      <c r="C80" s="1438"/>
      <c r="D80" s="1439"/>
      <c r="E80" s="1439"/>
      <c r="F80" s="1439"/>
      <c r="G80" s="1439"/>
      <c r="H80" s="1439"/>
      <c r="I80" s="1439"/>
      <c r="J80" s="1439"/>
      <c r="K80" s="1439"/>
      <c r="L80" s="1439"/>
      <c r="M80" s="1439"/>
      <c r="N80" s="1439"/>
      <c r="O80" s="1439"/>
      <c r="P80" s="1439"/>
      <c r="Q80" s="1439"/>
      <c r="R80" s="1439"/>
      <c r="S80" s="1439"/>
      <c r="T80" s="1439"/>
      <c r="U80" s="1439"/>
      <c r="V80" s="1439"/>
      <c r="W80" s="1439"/>
    </row>
    <row r="81" spans="1:24" s="360" customFormat="1" ht="12.75" x14ac:dyDescent="0.2">
      <c r="A81" s="469" t="s">
        <v>335</v>
      </c>
      <c r="B81" s="603" t="s">
        <v>884</v>
      </c>
      <c r="C81" s="1438">
        <f>IF(+SUM(D81:W81)=0,"-",+SUM(D81:W81))</f>
        <v>1</v>
      </c>
      <c r="D81" s="1439">
        <f>IF(ISERROR('I6.2 Customer Data'!D$17/'I6.2 Customer Data'!$C$17),0,'I6.2 Customer Data'!D$17/'I6.2 Customer Data'!$C$17)</f>
        <v>0.8612258029921176</v>
      </c>
      <c r="E81" s="1439">
        <f>IF(ISERROR('I6.2 Customer Data'!E$17/'I6.2 Customer Data'!$C$17),0,'I6.2 Customer Data'!E$17/'I6.2 Customer Data'!$C$17)</f>
        <v>9.501849965145584E-2</v>
      </c>
      <c r="F81" s="1439">
        <f>IF(ISERROR('I6.2 Customer Data'!F$17/'I6.2 Customer Data'!$C$17),0,'I6.2 Customer Data'!F$17/'I6.2 Customer Data'!$C$17)</f>
        <v>2.3486514022199582E-2</v>
      </c>
      <c r="G81" s="1439">
        <f>IF(ISERROR('I6.2 Customer Data'!G$17/'I6.2 Customer Data'!$C$17),0,'I6.2 Customer Data'!G$17/'I6.2 Customer Data'!$C$17)</f>
        <v>0</v>
      </c>
      <c r="H81" s="1439">
        <f>IF(ISERROR('I6.2 Customer Data'!H$17/'I6.2 Customer Data'!$C$17),0,'I6.2 Customer Data'!H$17/'I6.2 Customer Data'!$C$17)</f>
        <v>6.4346613759450912E-4</v>
      </c>
      <c r="I81" s="1439">
        <f>IF(ISERROR('I6.2 Customer Data'!I$17/'I6.2 Customer Data'!$C$17),0,'I6.2 Customer Data'!I$17/'I6.2 Customer Data'!$C$17)</f>
        <v>1.6086653439862728E-4</v>
      </c>
      <c r="J81" s="1439">
        <f>IF(ISERROR('I6.2 Customer Data'!J$17/'I6.2 Customer Data'!$C$17),0,'I6.2 Customer Data'!J$17/'I6.2 Customer Data'!$C$17)</f>
        <v>3.7535524693013033E-4</v>
      </c>
      <c r="K81" s="1439">
        <f>IF(ISERROR('I6.2 Customer Data'!K$17/'I6.2 Customer Data'!$C$17),0,'I6.2 Customer Data'!K$17/'I6.2 Customer Data'!$C$17)</f>
        <v>5.1477291007560729E-3</v>
      </c>
      <c r="L81" s="1439">
        <f>IF(ISERROR('I6.2 Customer Data'!L$17/'I6.2 Customer Data'!$C$17),0,'I6.2 Customer Data'!L$17/'I6.2 Customer Data'!$C$17)</f>
        <v>1.3941766314547696E-2</v>
      </c>
      <c r="M81" s="1439">
        <f>IF(ISERROR('I6.2 Customer Data'!M$17/'I6.2 Customer Data'!$C$17),0,'I6.2 Customer Data'!M$17/'I6.2 Customer Data'!$C$17)</f>
        <v>0</v>
      </c>
      <c r="N81" s="1439">
        <f>IF(ISERROR('I6.2 Customer Data'!N$17/'I6.2 Customer Data'!$C$17),0,'I6.2 Customer Data'!N$17/'I6.2 Customer Data'!$C$17)</f>
        <v>0</v>
      </c>
      <c r="O81" s="1439">
        <f>IF(ISERROR('I6.2 Customer Data'!O$17/'I6.2 Customer Data'!$C$17),0,'I6.2 Customer Data'!O$17/'I6.2 Customer Data'!$C$17)</f>
        <v>0</v>
      </c>
      <c r="P81" s="1439">
        <f>IF(ISERROR('I6.2 Customer Data'!P$17/'I6.2 Customer Data'!$C$17),0,'I6.2 Customer Data'!P$17/'I6.2 Customer Data'!$C$17)</f>
        <v>0</v>
      </c>
      <c r="Q81" s="1439">
        <f>IF(ISERROR('I6.2 Customer Data'!Q$17/'I6.2 Customer Data'!$C$17),0,'I6.2 Customer Data'!Q$17/'I6.2 Customer Data'!$C$17)</f>
        <v>0</v>
      </c>
      <c r="R81" s="1439">
        <f>IF(ISERROR('I6.2 Customer Data'!R$17/'I6.2 Customer Data'!$C$17),0,'I6.2 Customer Data'!R$17/'I6.2 Customer Data'!$C$17)</f>
        <v>0</v>
      </c>
      <c r="S81" s="1439">
        <f>IF(ISERROR('I6.2 Customer Data'!S$17/'I6.2 Customer Data'!$C$17),0,'I6.2 Customer Data'!S$17/'I6.2 Customer Data'!$C$17)</f>
        <v>0</v>
      </c>
      <c r="T81" s="1439">
        <f>IF(ISERROR('I6.2 Customer Data'!T$17/'I6.2 Customer Data'!$C$17),0,'I6.2 Customer Data'!T$17/'I6.2 Customer Data'!$C$17)</f>
        <v>0</v>
      </c>
      <c r="U81" s="1439">
        <f>IF(ISERROR('I6.2 Customer Data'!U$17/'I6.2 Customer Data'!$C$17),0,'I6.2 Customer Data'!U$17/'I6.2 Customer Data'!$C$17)</f>
        <v>0</v>
      </c>
      <c r="V81" s="1439">
        <f>IF(ISERROR('I6.2 Customer Data'!V$17/'I6.2 Customer Data'!$C$17),0,'I6.2 Customer Data'!V$17/'I6.2 Customer Data'!$C$17)</f>
        <v>0</v>
      </c>
      <c r="W81" s="1439">
        <f>IF(ISERROR('I6.2 Customer Data'!W$17/'I6.2 Customer Data'!$C$17),0,'I6.2 Customer Data'!W$17/'I6.2 Customer Data'!$C$17)</f>
        <v>0</v>
      </c>
    </row>
    <row r="82" spans="1:24" s="360" customFormat="1" ht="25.5" x14ac:dyDescent="0.2">
      <c r="A82" s="469" t="s">
        <v>1267</v>
      </c>
      <c r="B82" s="603" t="s">
        <v>1270</v>
      </c>
      <c r="C82" s="1438">
        <f>IF(+SUM(D82:W82)=0,"-",+SUM(D82:W82))</f>
        <v>1</v>
      </c>
      <c r="D82" s="1439">
        <f>IF(ISERROR('I6.2 Customer Data'!D19/'I6.2 Customer Data'!$C$19), 0, 'I6.2 Customer Data'!D19/'I6.2 Customer Data'!$C$19)</f>
        <v>0</v>
      </c>
      <c r="E82" s="1439">
        <f>IF(ISERROR('I6.2 Customer Data'!E19/'I6.2 Customer Data'!$C$19), 0, 'I6.2 Customer Data'!E19/'I6.2 Customer Data'!$C$19)</f>
        <v>0</v>
      </c>
      <c r="F82" s="1439">
        <f>IF(ISERROR('I6.2 Customer Data'!F19/'I6.2 Customer Data'!$C$19), 0, 'I6.2 Customer Data'!F19/'I6.2 Customer Data'!$C$19)</f>
        <v>0</v>
      </c>
      <c r="G82" s="1439">
        <f>IF(ISERROR('I6.2 Customer Data'!G19/'I6.2 Customer Data'!$C$19), 0, 'I6.2 Customer Data'!G19/'I6.2 Customer Data'!$C$19)</f>
        <v>0</v>
      </c>
      <c r="H82" s="1439">
        <f>IF(ISERROR('I6.2 Customer Data'!H19/'I6.2 Customer Data'!$C$19), 0, 'I6.2 Customer Data'!H19/'I6.2 Customer Data'!$C$19)</f>
        <v>0</v>
      </c>
      <c r="I82" s="1439">
        <f>IF(ISERROR('I6.2 Customer Data'!I19/'I6.2 Customer Data'!$C$19), 0, 'I6.2 Customer Data'!I19/'I6.2 Customer Data'!$C$19)</f>
        <v>0</v>
      </c>
      <c r="J82" s="1439">
        <f>IF(ISERROR('I6.2 Customer Data'!J19/'I6.2 Customer Data'!$C$19), 0, 'I6.2 Customer Data'!J19/'I6.2 Customer Data'!$C$19)</f>
        <v>0.91100732138348905</v>
      </c>
      <c r="K82" s="1439">
        <f>IF(ISERROR('I6.2 Customer Data'!K19/'I6.2 Customer Data'!$C$19), 0, 'I6.2 Customer Data'!K19/'I6.2 Customer Data'!$C$19)</f>
        <v>5.6172683665740977E-2</v>
      </c>
      <c r="L82" s="1439">
        <f>IF(ISERROR('I6.2 Customer Data'!L19/'I6.2 Customer Data'!$C$19), 0, 'I6.2 Customer Data'!L19/'I6.2 Customer Data'!$C$19)</f>
        <v>3.281999495077001E-2</v>
      </c>
      <c r="M82" s="1439">
        <f>IF(ISERROR('I6.2 Customer Data'!M19/'I6.2 Customer Data'!$C$19), 0, 'I6.2 Customer Data'!M19/'I6.2 Customer Data'!$C$19)</f>
        <v>0</v>
      </c>
      <c r="N82" s="1439">
        <f>IF(ISERROR('I6.2 Customer Data'!N19/'I6.2 Customer Data'!$C$19), 0, 'I6.2 Customer Data'!N19/'I6.2 Customer Data'!$C$19)</f>
        <v>0</v>
      </c>
      <c r="O82" s="1439">
        <f>IF(ISERROR('I6.2 Customer Data'!O19/'I6.2 Customer Data'!$C$19), 0, 'I6.2 Customer Data'!O19/'I6.2 Customer Data'!$C$19)</f>
        <v>0</v>
      </c>
      <c r="P82" s="1439">
        <f>IF(ISERROR('I6.2 Customer Data'!P19/'I6.2 Customer Data'!$C$19), 0, 'I6.2 Customer Data'!P19/'I6.2 Customer Data'!$C$19)</f>
        <v>0</v>
      </c>
      <c r="Q82" s="1439">
        <f>IF(ISERROR('I6.2 Customer Data'!Q19/'I6.2 Customer Data'!$C$19), 0, 'I6.2 Customer Data'!Q19/'I6.2 Customer Data'!$C$19)</f>
        <v>0</v>
      </c>
      <c r="R82" s="1439">
        <f>IF(ISERROR('I6.2 Customer Data'!R19/'I6.2 Customer Data'!$C$19), 0, 'I6.2 Customer Data'!R19/'I6.2 Customer Data'!$C$19)</f>
        <v>0</v>
      </c>
      <c r="S82" s="1439">
        <f>IF(ISERROR('I6.2 Customer Data'!S19/'I6.2 Customer Data'!$C$19), 0, 'I6.2 Customer Data'!S19/'I6.2 Customer Data'!$C$19)</f>
        <v>0</v>
      </c>
      <c r="T82" s="1439">
        <f>IF(ISERROR('I6.2 Customer Data'!T19/'I6.2 Customer Data'!$C$19), 0, 'I6.2 Customer Data'!T19/'I6.2 Customer Data'!$C$19)</f>
        <v>0</v>
      </c>
      <c r="U82" s="1439">
        <f>IF(ISERROR('I6.2 Customer Data'!U19/'I6.2 Customer Data'!$C$19), 0, 'I6.2 Customer Data'!U19/'I6.2 Customer Data'!$C$19)</f>
        <v>0</v>
      </c>
      <c r="V82" s="1439">
        <f>IF(ISERROR('I6.2 Customer Data'!V19/'I6.2 Customer Data'!$C$19), 0, 'I6.2 Customer Data'!V19/'I6.2 Customer Data'!$C$19)</f>
        <v>0</v>
      </c>
      <c r="W82" s="1439">
        <f>IF(ISERROR('I6.2 Customer Data'!W19/'I6.2 Customer Data'!$C$19), 0, 'I6.2 Customer Data'!W19/'I6.2 Customer Data'!$C$19)</f>
        <v>0</v>
      </c>
      <c r="X82" s="1453"/>
    </row>
    <row r="83" spans="1:24" s="360" customFormat="1" ht="12.75" x14ac:dyDescent="0.2">
      <c r="A83" s="469" t="s">
        <v>412</v>
      </c>
      <c r="B83" s="603" t="s">
        <v>411</v>
      </c>
      <c r="C83" s="1438">
        <f>IF(+SUM(D83:W83)=0,"-",+SUM(D83:W83))</f>
        <v>1</v>
      </c>
      <c r="D83" s="1439">
        <v>0</v>
      </c>
      <c r="E83" s="1439">
        <v>0</v>
      </c>
      <c r="F83" s="1439">
        <v>0</v>
      </c>
      <c r="G83" s="1439"/>
      <c r="H83" s="1439">
        <v>0</v>
      </c>
      <c r="I83" s="1439">
        <v>0</v>
      </c>
      <c r="J83" s="1439">
        <v>0</v>
      </c>
      <c r="K83" s="1439"/>
      <c r="L83" s="1439">
        <v>0</v>
      </c>
      <c r="M83" s="1439">
        <v>1</v>
      </c>
      <c r="N83" s="1439">
        <v>0</v>
      </c>
      <c r="O83" s="1439">
        <v>0</v>
      </c>
      <c r="P83" s="1439">
        <v>0</v>
      </c>
      <c r="Q83" s="1439">
        <v>0</v>
      </c>
      <c r="R83" s="1439">
        <v>0</v>
      </c>
      <c r="S83" s="1439">
        <v>0</v>
      </c>
      <c r="T83" s="1439">
        <v>0</v>
      </c>
      <c r="U83" s="1439">
        <v>0</v>
      </c>
      <c r="V83" s="1439">
        <v>0</v>
      </c>
      <c r="W83" s="1439">
        <v>0</v>
      </c>
    </row>
    <row r="84" spans="1:24" s="360" customFormat="1" ht="12.75" hidden="1" x14ac:dyDescent="0.2">
      <c r="A84" s="469" t="s">
        <v>1357</v>
      </c>
      <c r="B84" s="603" t="s">
        <v>1358</v>
      </c>
      <c r="C84" s="1438" t="str">
        <f>IF(+SUM(D84:W84)=0,"-",+SUM(D84:W84))</f>
        <v>-</v>
      </c>
      <c r="D84" s="1439" t="s">
        <v>611</v>
      </c>
      <c r="E84" s="1439" t="s">
        <v>611</v>
      </c>
      <c r="F84" s="1439" t="s">
        <v>611</v>
      </c>
      <c r="G84" s="1439" t="s">
        <v>611</v>
      </c>
      <c r="H84" s="1439" t="s">
        <v>611</v>
      </c>
      <c r="I84" s="1439" t="s">
        <v>611</v>
      </c>
      <c r="J84" s="1439" t="s">
        <v>611</v>
      </c>
      <c r="K84" s="1439" t="s">
        <v>611</v>
      </c>
      <c r="L84" s="1439" t="s">
        <v>611</v>
      </c>
      <c r="M84" s="1439" t="s">
        <v>611</v>
      </c>
      <c r="N84" s="1439" t="s">
        <v>611</v>
      </c>
      <c r="O84" s="1439" t="s">
        <v>611</v>
      </c>
      <c r="P84" s="1439" t="s">
        <v>611</v>
      </c>
      <c r="Q84" s="1439" t="s">
        <v>611</v>
      </c>
      <c r="R84" s="1439" t="s">
        <v>611</v>
      </c>
      <c r="S84" s="1439" t="s">
        <v>611</v>
      </c>
      <c r="T84" s="1439" t="s">
        <v>611</v>
      </c>
      <c r="U84" s="1439" t="s">
        <v>611</v>
      </c>
      <c r="V84" s="1439" t="s">
        <v>611</v>
      </c>
      <c r="W84" s="1439" t="s">
        <v>611</v>
      </c>
    </row>
    <row r="85" spans="1:24" s="360" customFormat="1" ht="12.75" x14ac:dyDescent="0.2">
      <c r="A85" s="469"/>
      <c r="B85" s="603"/>
      <c r="C85" s="1438"/>
      <c r="D85" s="1439"/>
      <c r="E85" s="1439"/>
      <c r="F85" s="1439"/>
      <c r="G85" s="1439"/>
      <c r="H85" s="1439"/>
      <c r="I85" s="1439"/>
      <c r="J85" s="1439"/>
      <c r="K85" s="1439"/>
      <c r="L85" s="1439"/>
      <c r="M85" s="1439"/>
      <c r="N85" s="1439"/>
      <c r="O85" s="1439"/>
      <c r="P85" s="1439"/>
      <c r="Q85" s="1439"/>
      <c r="R85" s="1439"/>
      <c r="S85" s="1439"/>
      <c r="T85" s="1439"/>
      <c r="U85" s="1439"/>
      <c r="V85" s="1439"/>
      <c r="W85" s="1439"/>
    </row>
    <row r="86" spans="1:24" s="360" customFormat="1" ht="12.75" x14ac:dyDescent="0.2">
      <c r="A86" s="469" t="s">
        <v>814</v>
      </c>
      <c r="B86" s="1322" t="s">
        <v>750</v>
      </c>
      <c r="C86" s="1438">
        <f>IF(+SUM(D86:W86)=0,"-",+SUM(D86:W86))</f>
        <v>1</v>
      </c>
      <c r="D86" s="1439">
        <f>IF(ISERROR('E3 PLCC'!C19/'E3 PLCC'!$B19),"0",('E3 PLCC'!C19/'E3 PLCC'!$B19))</f>
        <v>0.72936581821484525</v>
      </c>
      <c r="E86" s="1439">
        <f>IF(ISERROR('E3 PLCC'!D19/'E3 PLCC'!$B19),"0",('E3 PLCC'!D19/'E3 PLCC'!$B19))</f>
        <v>8.0470470697758908E-2</v>
      </c>
      <c r="F86" s="1439">
        <f>IF(ISERROR('E3 PLCC'!E19/'E3 PLCC'!$B19),"0",('E3 PLCC'!E19/'E3 PLCC'!$B19))</f>
        <v>9.945278263436344E-3</v>
      </c>
      <c r="G86" s="1439">
        <f>IF(ISERROR('E3 PLCC'!F19/'E3 PLCC'!$B19),"0",('E3 PLCC'!F19/'E3 PLCC'!$B19))</f>
        <v>0</v>
      </c>
      <c r="H86" s="1439">
        <f>IF(ISERROR('E3 PLCC'!G19/'E3 PLCC'!$B19),"0",('E3 PLCC'!G19/'E3 PLCC'!$B19))</f>
        <v>2.7247337708044778E-4</v>
      </c>
      <c r="I86" s="1439">
        <f>IF(ISERROR('E3 PLCC'!H19/'E3 PLCC'!$B19),"0",('E3 PLCC'!H19/'E3 PLCC'!$B19))</f>
        <v>6.8118344270111944E-5</v>
      </c>
      <c r="J86" s="1439">
        <f>IF(ISERROR('E3 PLCC'!I19/'E3 PLCC'!$B19),"0",('E3 PLCC'!I19/'E3 PLCC'!$B19))</f>
        <v>0.16387003019913263</v>
      </c>
      <c r="K86" s="1439">
        <f>IF(ISERROR('E3 PLCC'!J19/'E3 PLCC'!$B19),"0",('E3 PLCC'!J19/'E3 PLCC'!$B19))</f>
        <v>1.0104221066733272E-2</v>
      </c>
      <c r="L86" s="1439">
        <f>IF(ISERROR('E3 PLCC'!K19/'E3 PLCC'!$B19),"0",('E3 PLCC'!K19/'E3 PLCC'!$B19))</f>
        <v>5.903589836743035E-3</v>
      </c>
      <c r="M86" s="1439">
        <f>IF(ISERROR('E3 PLCC'!L19/'E3 PLCC'!$B19),"0",('E3 PLCC'!L19/'E3 PLCC'!$B19))</f>
        <v>0</v>
      </c>
      <c r="N86" s="1439">
        <f>IF(ISERROR('E3 PLCC'!M19/'E3 PLCC'!$B19),"0",('E3 PLCC'!M19/'E3 PLCC'!$B19))</f>
        <v>0</v>
      </c>
      <c r="O86" s="1439">
        <f>IF(ISERROR('E3 PLCC'!N19/'E3 PLCC'!$B19),"0",('E3 PLCC'!N19/'E3 PLCC'!$B19))</f>
        <v>0</v>
      </c>
      <c r="P86" s="1439">
        <f>IF(ISERROR('E3 PLCC'!O19/'E3 PLCC'!$B19),"0",('E3 PLCC'!O19/'E3 PLCC'!$B19))</f>
        <v>0</v>
      </c>
      <c r="Q86" s="1439">
        <f>IF(ISERROR('E3 PLCC'!P19/'E3 PLCC'!$B19),"0",('E3 PLCC'!P19/'E3 PLCC'!$B19))</f>
        <v>0</v>
      </c>
      <c r="R86" s="1439">
        <f>IF(ISERROR('E3 PLCC'!Q19/'E3 PLCC'!$B19),"0",('E3 PLCC'!Q19/'E3 PLCC'!$B19))</f>
        <v>0</v>
      </c>
      <c r="S86" s="1439">
        <f>IF(ISERROR('E3 PLCC'!R19/'E3 PLCC'!$B19),"0",('E3 PLCC'!R19/'E3 PLCC'!$B19))</f>
        <v>0</v>
      </c>
      <c r="T86" s="1439">
        <f>IF(ISERROR('E3 PLCC'!S19/'E3 PLCC'!$B19),"0",('E3 PLCC'!S19/'E3 PLCC'!$B19))</f>
        <v>0</v>
      </c>
      <c r="U86" s="1439">
        <f>IF(ISERROR('E3 PLCC'!T19/'E3 PLCC'!$B19),"0",('E3 PLCC'!T19/'E3 PLCC'!$B19))</f>
        <v>0</v>
      </c>
      <c r="V86" s="1439">
        <f>IF(ISERROR('E3 PLCC'!U19/'E3 PLCC'!$B19),"0",('E3 PLCC'!U19/'E3 PLCC'!$B19))</f>
        <v>0</v>
      </c>
      <c r="W86" s="1439">
        <f>IF(ISERROR('E3 PLCC'!V19/'E3 PLCC'!$B19),"0",('E3 PLCC'!V19/'E3 PLCC'!$B19))</f>
        <v>0</v>
      </c>
    </row>
    <row r="87" spans="1:24" s="360" customFormat="1" ht="12.75" x14ac:dyDescent="0.2">
      <c r="A87" s="469" t="s">
        <v>815</v>
      </c>
      <c r="B87" s="1322" t="s">
        <v>842</v>
      </c>
      <c r="C87" s="1438">
        <f>IF(+SUM(D87:W87)=0,"-",+SUM(D87:W87))</f>
        <v>1</v>
      </c>
      <c r="D87" s="1439">
        <f>IF(ISERROR('E3 PLCC'!C20/'E3 PLCC'!$B20),"0",('E3 PLCC'!C20/'E3 PLCC'!$B20))</f>
        <v>0</v>
      </c>
      <c r="E87" s="1439">
        <f>IF(ISERROR('E3 PLCC'!D20/'E3 PLCC'!$B20),"0",('E3 PLCC'!D20/'E3 PLCC'!$B20))</f>
        <v>0</v>
      </c>
      <c r="F87" s="1439">
        <f>IF(ISERROR('E3 PLCC'!E20/'E3 PLCC'!$B20),"0",('E3 PLCC'!E20/'E3 PLCC'!$B20))</f>
        <v>0</v>
      </c>
      <c r="G87" s="1439">
        <f>IF(ISERROR('E3 PLCC'!F20/'E3 PLCC'!$B20),"0",('E3 PLCC'!F20/'E3 PLCC'!$B20))</f>
        <v>0</v>
      </c>
      <c r="H87" s="1439">
        <f>IF(ISERROR('E3 PLCC'!G20/'E3 PLCC'!$B20),"0",('E3 PLCC'!G20/'E3 PLCC'!$B20))</f>
        <v>0</v>
      </c>
      <c r="I87" s="1439">
        <f>IF(ISERROR('E3 PLCC'!H20/'E3 PLCC'!$B20),"0",('E3 PLCC'!H20/'E3 PLCC'!$B20))</f>
        <v>0</v>
      </c>
      <c r="J87" s="1439">
        <f>IF(ISERROR('E3 PLCC'!I20/'E3 PLCC'!$B20),"0",('E3 PLCC'!I20/'E3 PLCC'!$B20))</f>
        <v>0.91100732138348905</v>
      </c>
      <c r="K87" s="1439">
        <f>IF(ISERROR('E3 PLCC'!J20/'E3 PLCC'!$B20),"0",('E3 PLCC'!J20/'E3 PLCC'!$B20))</f>
        <v>5.6172683665740977E-2</v>
      </c>
      <c r="L87" s="1439">
        <f>IF(ISERROR('E3 PLCC'!K20/'E3 PLCC'!$B20),"0",('E3 PLCC'!K20/'E3 PLCC'!$B20))</f>
        <v>3.281999495077001E-2</v>
      </c>
      <c r="M87" s="1439">
        <f>IF(ISERROR('E3 PLCC'!L20/'E3 PLCC'!$B20),"0",('E3 PLCC'!L20/'E3 PLCC'!$B20))</f>
        <v>0</v>
      </c>
      <c r="N87" s="1439">
        <f>IF(ISERROR('E3 PLCC'!M20/'E3 PLCC'!$B20),"0",('E3 PLCC'!M20/'E3 PLCC'!$B20))</f>
        <v>0</v>
      </c>
      <c r="O87" s="1439">
        <f>IF(ISERROR('E3 PLCC'!N20/'E3 PLCC'!$B20),"0",('E3 PLCC'!N20/'E3 PLCC'!$B20))</f>
        <v>0</v>
      </c>
      <c r="P87" s="1439">
        <f>IF(ISERROR('E3 PLCC'!O20/'E3 PLCC'!$B20),"0",('E3 PLCC'!O20/'E3 PLCC'!$B20))</f>
        <v>0</v>
      </c>
      <c r="Q87" s="1439">
        <f>IF(ISERROR('E3 PLCC'!P20/'E3 PLCC'!$B20),"0",('E3 PLCC'!P20/'E3 PLCC'!$B20))</f>
        <v>0</v>
      </c>
      <c r="R87" s="1439">
        <f>IF(ISERROR('E3 PLCC'!Q20/'E3 PLCC'!$B20),"0",('E3 PLCC'!Q20/'E3 PLCC'!$B20))</f>
        <v>0</v>
      </c>
      <c r="S87" s="1439">
        <f>IF(ISERROR('E3 PLCC'!R20/'E3 PLCC'!$B20),"0",('E3 PLCC'!R20/'E3 PLCC'!$B20))</f>
        <v>0</v>
      </c>
      <c r="T87" s="1439">
        <f>IF(ISERROR('E3 PLCC'!S20/'E3 PLCC'!$B20),"0",('E3 PLCC'!S20/'E3 PLCC'!$B20))</f>
        <v>0</v>
      </c>
      <c r="U87" s="1439">
        <f>IF(ISERROR('E3 PLCC'!T20/'E3 PLCC'!$B20),"0",('E3 PLCC'!T20/'E3 PLCC'!$B20))</f>
        <v>0</v>
      </c>
      <c r="V87" s="1439">
        <f>IF(ISERROR('E3 PLCC'!U20/'E3 PLCC'!$B20),"0",('E3 PLCC'!U20/'E3 PLCC'!$B20))</f>
        <v>0</v>
      </c>
      <c r="W87" s="1439">
        <f>IF(ISERROR('E3 PLCC'!V20/'E3 PLCC'!$B20),"0",('E3 PLCC'!V20/'E3 PLCC'!$B20))</f>
        <v>0</v>
      </c>
    </row>
    <row r="88" spans="1:24" s="360" customFormat="1" ht="12.75" x14ac:dyDescent="0.2">
      <c r="A88" s="469" t="s">
        <v>816</v>
      </c>
      <c r="B88" s="1322" t="s">
        <v>749</v>
      </c>
      <c r="C88" s="1438">
        <f>IF(+SUM(D88:W88)=0,"-",+SUM(D88:W88))</f>
        <v>1</v>
      </c>
      <c r="D88" s="1439">
        <f>IF(ISERROR('E3 PLCC'!C21/'E3 PLCC'!$B21),"0",('E3 PLCC'!C21/'E3 PLCC'!$B21))</f>
        <v>0.72936581821484525</v>
      </c>
      <c r="E88" s="1439">
        <f>IF(ISERROR('E3 PLCC'!D21/'E3 PLCC'!$B21),"0",('E3 PLCC'!D21/'E3 PLCC'!$B21))</f>
        <v>8.0470470697758908E-2</v>
      </c>
      <c r="F88" s="1439">
        <f>IF(ISERROR('E3 PLCC'!E21/'E3 PLCC'!$B21),"0",('E3 PLCC'!E21/'E3 PLCC'!$B21))</f>
        <v>9.945278263436344E-3</v>
      </c>
      <c r="G88" s="1439">
        <f>IF(ISERROR('E3 PLCC'!F21/'E3 PLCC'!$B21),"0",('E3 PLCC'!F21/'E3 PLCC'!$B21))</f>
        <v>0</v>
      </c>
      <c r="H88" s="1439">
        <f>IF(ISERROR('E3 PLCC'!G21/'E3 PLCC'!$B21),"0",('E3 PLCC'!G21/'E3 PLCC'!$B21))</f>
        <v>2.7247337708044778E-4</v>
      </c>
      <c r="I88" s="1439">
        <f>IF(ISERROR('E3 PLCC'!H21/'E3 PLCC'!$B21),"0",('E3 PLCC'!H21/'E3 PLCC'!$B21))</f>
        <v>6.8118344270111944E-5</v>
      </c>
      <c r="J88" s="1439">
        <f>IF(ISERROR('E3 PLCC'!I21/'E3 PLCC'!$B21),"0",('E3 PLCC'!I21/'E3 PLCC'!$B21))</f>
        <v>0.16387003019913263</v>
      </c>
      <c r="K88" s="1439">
        <f>IF(ISERROR('E3 PLCC'!J21/'E3 PLCC'!$B21),"0",('E3 PLCC'!J21/'E3 PLCC'!$B21))</f>
        <v>1.0104221066733272E-2</v>
      </c>
      <c r="L88" s="1439">
        <f>IF(ISERROR('E3 PLCC'!K21/'E3 PLCC'!$B21),"0",('E3 PLCC'!K21/'E3 PLCC'!$B21))</f>
        <v>5.903589836743035E-3</v>
      </c>
      <c r="M88" s="1439">
        <f>IF(ISERROR('E3 PLCC'!L21/'E3 PLCC'!$B21),"0",('E3 PLCC'!L21/'E3 PLCC'!$B21))</f>
        <v>0</v>
      </c>
      <c r="N88" s="1439">
        <f>IF(ISERROR('E3 PLCC'!M21/'E3 PLCC'!$B21),"0",('E3 PLCC'!M21/'E3 PLCC'!$B21))</f>
        <v>0</v>
      </c>
      <c r="O88" s="1439">
        <f>IF(ISERROR('E3 PLCC'!N21/'E3 PLCC'!$B21),"0",('E3 PLCC'!N21/'E3 PLCC'!$B21))</f>
        <v>0</v>
      </c>
      <c r="P88" s="1439">
        <f>IF(ISERROR('E3 PLCC'!O21/'E3 PLCC'!$B21),"0",('E3 PLCC'!O21/'E3 PLCC'!$B21))</f>
        <v>0</v>
      </c>
      <c r="Q88" s="1439">
        <f>IF(ISERROR('E3 PLCC'!P21/'E3 PLCC'!$B21),"0",('E3 PLCC'!P21/'E3 PLCC'!$B21))</f>
        <v>0</v>
      </c>
      <c r="R88" s="1439">
        <f>IF(ISERROR('E3 PLCC'!Q21/'E3 PLCC'!$B21),"0",('E3 PLCC'!Q21/'E3 PLCC'!$B21))</f>
        <v>0</v>
      </c>
      <c r="S88" s="1439">
        <f>IF(ISERROR('E3 PLCC'!R21/'E3 PLCC'!$B21),"0",('E3 PLCC'!R21/'E3 PLCC'!$B21))</f>
        <v>0</v>
      </c>
      <c r="T88" s="1439">
        <f>IF(ISERROR('E3 PLCC'!S21/'E3 PLCC'!$B21),"0",('E3 PLCC'!S21/'E3 PLCC'!$B21))</f>
        <v>0</v>
      </c>
      <c r="U88" s="1439">
        <f>IF(ISERROR('E3 PLCC'!T21/'E3 PLCC'!$B21),"0",('E3 PLCC'!T21/'E3 PLCC'!$B21))</f>
        <v>0</v>
      </c>
      <c r="V88" s="1439">
        <f>IF(ISERROR('E3 PLCC'!U21/'E3 PLCC'!$B21),"0",('E3 PLCC'!U21/'E3 PLCC'!$B21))</f>
        <v>0</v>
      </c>
      <c r="W88" s="1439">
        <f>IF(ISERROR('E3 PLCC'!V21/'E3 PLCC'!$B21),"0",('E3 PLCC'!V21/'E3 PLCC'!$B21))</f>
        <v>0</v>
      </c>
      <c r="X88" s="1453"/>
    </row>
    <row r="89" spans="1:24" s="360" customFormat="1" ht="12.75" x14ac:dyDescent="0.2">
      <c r="A89" s="469" t="s">
        <v>1133</v>
      </c>
      <c r="B89" s="1322" t="s">
        <v>1138</v>
      </c>
      <c r="C89" s="1438">
        <f>IF(+SUM(D89:W89)=0,"-",+SUM(D89:W89))</f>
        <v>1</v>
      </c>
      <c r="D89" s="1439">
        <f>IF(ISERROR('E3 PLCC'!C22/'E3 PLCC'!$B22),"0",('E3 PLCC'!C22/'E3 PLCC'!$B22))</f>
        <v>0.72987957282435811</v>
      </c>
      <c r="E89" s="1439">
        <f>IF(ISERROR('E3 PLCC'!D22/'E3 PLCC'!$B22),"0",('E3 PLCC'!D22/'E3 PLCC'!$B22))</f>
        <v>8.0527152919790956E-2</v>
      </c>
      <c r="F89" s="1439">
        <f>IF(ISERROR('E3 PLCC'!E22/'E3 PLCC'!$B22),"0",('E3 PLCC'!E22/'E3 PLCC'!$B22))</f>
        <v>9.5887298341286072E-3</v>
      </c>
      <c r="G89" s="1439">
        <f>IF(ISERROR('E3 PLCC'!F22/'E3 PLCC'!$B22),"0",('E3 PLCC'!F22/'E3 PLCC'!$B22))</f>
        <v>0</v>
      </c>
      <c r="H89" s="1439">
        <f>IF(ISERROR('E3 PLCC'!G22/'E3 PLCC'!$B22),"0",('E3 PLCC'!G22/'E3 PLCC'!$B22))</f>
        <v>0</v>
      </c>
      <c r="I89" s="1439">
        <f>IF(ISERROR('E3 PLCC'!H22/'E3 PLCC'!$B22),"0",('E3 PLCC'!H22/'E3 PLCC'!$B22))</f>
        <v>0</v>
      </c>
      <c r="J89" s="1439">
        <f>IF(ISERROR('E3 PLCC'!I22/'E3 PLCC'!$B22),"0",('E3 PLCC'!I22/'E3 PLCC'!$B22))</f>
        <v>0.16398545785048851</v>
      </c>
      <c r="K89" s="1439">
        <f>IF(ISERROR('E3 PLCC'!J22/'E3 PLCC'!$B22),"0",('E3 PLCC'!J22/'E3 PLCC'!$B22))</f>
        <v>1.0111338332197227E-2</v>
      </c>
      <c r="L89" s="1439">
        <f>IF(ISERROR('E3 PLCC'!K22/'E3 PLCC'!$B22),"0",('E3 PLCC'!K22/'E3 PLCC'!$B22))</f>
        <v>5.9077482390365822E-3</v>
      </c>
      <c r="M89" s="1439">
        <f>IF(ISERROR('E3 PLCC'!L22/'E3 PLCC'!$B22),"0",('E3 PLCC'!L22/'E3 PLCC'!$B22))</f>
        <v>0</v>
      </c>
      <c r="N89" s="1439">
        <f>IF(ISERROR('E3 PLCC'!M22/'E3 PLCC'!$B22),"0",('E3 PLCC'!M22/'E3 PLCC'!$B22))</f>
        <v>0</v>
      </c>
      <c r="O89" s="1439">
        <f>IF(ISERROR('E3 PLCC'!N22/'E3 PLCC'!$B22),"0",('E3 PLCC'!N22/'E3 PLCC'!$B22))</f>
        <v>0</v>
      </c>
      <c r="P89" s="1439">
        <f>IF(ISERROR('E3 PLCC'!O22/'E3 PLCC'!$B22),"0",('E3 PLCC'!O22/'E3 PLCC'!$B22))</f>
        <v>0</v>
      </c>
      <c r="Q89" s="1439">
        <f>IF(ISERROR('E3 PLCC'!P22/'E3 PLCC'!$B22),"0",('E3 PLCC'!P22/'E3 PLCC'!$B22))</f>
        <v>0</v>
      </c>
      <c r="R89" s="1439">
        <f>IF(ISERROR('E3 PLCC'!Q22/'E3 PLCC'!$B22),"0",('E3 PLCC'!Q22/'E3 PLCC'!$B22))</f>
        <v>0</v>
      </c>
      <c r="S89" s="1439">
        <f>IF(ISERROR('E3 PLCC'!R22/'E3 PLCC'!$B22),"0",('E3 PLCC'!R22/'E3 PLCC'!$B22))</f>
        <v>0</v>
      </c>
      <c r="T89" s="1439">
        <f>IF(ISERROR('E3 PLCC'!S22/'E3 PLCC'!$B22),"0",('E3 PLCC'!S22/'E3 PLCC'!$B22))</f>
        <v>0</v>
      </c>
      <c r="U89" s="1439">
        <f>IF(ISERROR('E3 PLCC'!T22/'E3 PLCC'!$B22),"0",('E3 PLCC'!T22/'E3 PLCC'!$B22))</f>
        <v>0</v>
      </c>
      <c r="V89" s="1439">
        <f>IF(ISERROR('E3 PLCC'!U22/'E3 PLCC'!$B22),"0",('E3 PLCC'!U22/'E3 PLCC'!$B22))</f>
        <v>0</v>
      </c>
      <c r="W89" s="1439">
        <f>IF(ISERROR('E3 PLCC'!V22/'E3 PLCC'!$B22),"0",('E3 PLCC'!V22/'E3 PLCC'!$B22))</f>
        <v>0</v>
      </c>
      <c r="X89" s="1453"/>
    </row>
    <row r="90" spans="1:24" s="360" customFormat="1" ht="12.75" x14ac:dyDescent="0.2">
      <c r="A90" s="469" t="s">
        <v>817</v>
      </c>
      <c r="B90" s="1322" t="s">
        <v>748</v>
      </c>
      <c r="C90" s="1438">
        <f>IF(+SUM(D90:W90)=0,"-",+SUM(D90:W90))</f>
        <v>1</v>
      </c>
      <c r="D90" s="1439">
        <f>IF(ISERROR('E3 PLCC'!C23/'E3 PLCC'!$B23),"0",('E3 PLCC'!C23/'E3 PLCC'!$B23))</f>
        <v>0.72987957282435811</v>
      </c>
      <c r="E90" s="1439">
        <f>IF(ISERROR('E3 PLCC'!D23/'E3 PLCC'!$B23),"0",('E3 PLCC'!D23/'E3 PLCC'!$B23))</f>
        <v>8.0527152919790956E-2</v>
      </c>
      <c r="F90" s="1439">
        <f>IF(ISERROR('E3 PLCC'!E23/'E3 PLCC'!$B23),"0",('E3 PLCC'!E23/'E3 PLCC'!$B23))</f>
        <v>9.5887298341286072E-3</v>
      </c>
      <c r="G90" s="1439">
        <f>IF(ISERROR('E3 PLCC'!F23/'E3 PLCC'!$B23),"0",('E3 PLCC'!F23/'E3 PLCC'!$B23))</f>
        <v>0</v>
      </c>
      <c r="H90" s="1439">
        <f>IF(ISERROR('E3 PLCC'!G23/'E3 PLCC'!$B23),"0",('E3 PLCC'!G23/'E3 PLCC'!$B23))</f>
        <v>0</v>
      </c>
      <c r="I90" s="1439">
        <f>IF(ISERROR('E3 PLCC'!H23/'E3 PLCC'!$B23),"0",('E3 PLCC'!H23/'E3 PLCC'!$B23))</f>
        <v>0</v>
      </c>
      <c r="J90" s="1439">
        <f>IF(ISERROR('E3 PLCC'!I23/'E3 PLCC'!$B23),"0",('E3 PLCC'!I23/'E3 PLCC'!$B23))</f>
        <v>0.16398545785048851</v>
      </c>
      <c r="K90" s="1439">
        <f>IF(ISERROR('E3 PLCC'!J23/'E3 PLCC'!$B23),"0",('E3 PLCC'!J23/'E3 PLCC'!$B23))</f>
        <v>1.0111338332197227E-2</v>
      </c>
      <c r="L90" s="1439">
        <f>IF(ISERROR('E3 PLCC'!K23/'E3 PLCC'!$B23),"0",('E3 PLCC'!K23/'E3 PLCC'!$B23))</f>
        <v>5.9077482390365822E-3</v>
      </c>
      <c r="M90" s="1439">
        <f>IF(ISERROR('E3 PLCC'!L23/'E3 PLCC'!$B23),"0",('E3 PLCC'!L23/'E3 PLCC'!$B23))</f>
        <v>0</v>
      </c>
      <c r="N90" s="1439">
        <f>IF(ISERROR('E3 PLCC'!M23/'E3 PLCC'!$B23),"0",('E3 PLCC'!M23/'E3 PLCC'!$B23))</f>
        <v>0</v>
      </c>
      <c r="O90" s="1439">
        <f>IF(ISERROR('E3 PLCC'!N23/'E3 PLCC'!$B23),"0",('E3 PLCC'!N23/'E3 PLCC'!$B23))</f>
        <v>0</v>
      </c>
      <c r="P90" s="1439">
        <f>IF(ISERROR('E3 PLCC'!O23/'E3 PLCC'!$B23),"0",('E3 PLCC'!O23/'E3 PLCC'!$B23))</f>
        <v>0</v>
      </c>
      <c r="Q90" s="1439">
        <f>IF(ISERROR('E3 PLCC'!P23/'E3 PLCC'!$B23),"0",('E3 PLCC'!P23/'E3 PLCC'!$B23))</f>
        <v>0</v>
      </c>
      <c r="R90" s="1439">
        <f>IF(ISERROR('E3 PLCC'!Q23/'E3 PLCC'!$B23),"0",('E3 PLCC'!Q23/'E3 PLCC'!$B23))</f>
        <v>0</v>
      </c>
      <c r="S90" s="1439">
        <f>IF(ISERROR('E3 PLCC'!R23/'E3 PLCC'!$B23),"0",('E3 PLCC'!R23/'E3 PLCC'!$B23))</f>
        <v>0</v>
      </c>
      <c r="T90" s="1439">
        <f>IF(ISERROR('E3 PLCC'!S23/'E3 PLCC'!$B23),"0",('E3 PLCC'!S23/'E3 PLCC'!$B23))</f>
        <v>0</v>
      </c>
      <c r="U90" s="1439">
        <f>IF(ISERROR('E3 PLCC'!T23/'E3 PLCC'!$B23),"0",('E3 PLCC'!T23/'E3 PLCC'!$B23))</f>
        <v>0</v>
      </c>
      <c r="V90" s="1439">
        <f>IF(ISERROR('E3 PLCC'!U23/'E3 PLCC'!$B23),"0",('E3 PLCC'!U23/'E3 PLCC'!$B23))</f>
        <v>0</v>
      </c>
      <c r="W90" s="1439">
        <f>IF(ISERROR('E3 PLCC'!V23/'E3 PLCC'!$B23),"0",('E3 PLCC'!V23/'E3 PLCC'!$B23))</f>
        <v>0</v>
      </c>
    </row>
    <row r="91" spans="1:24" s="360" customFormat="1" ht="12.75" x14ac:dyDescent="0.2">
      <c r="A91" s="469"/>
      <c r="B91" s="1322"/>
      <c r="C91" s="1438"/>
      <c r="D91" s="1439"/>
      <c r="E91" s="1439"/>
      <c r="F91" s="1439"/>
      <c r="G91" s="1439"/>
      <c r="H91" s="1439"/>
      <c r="I91" s="1439"/>
      <c r="J91" s="1439"/>
      <c r="K91" s="1439"/>
      <c r="L91" s="1439"/>
      <c r="M91" s="1439"/>
      <c r="N91" s="1439"/>
      <c r="O91" s="1439"/>
      <c r="P91" s="1439"/>
      <c r="Q91" s="1439"/>
      <c r="R91" s="1439"/>
      <c r="S91" s="1439"/>
      <c r="T91" s="1439"/>
      <c r="U91" s="1439"/>
      <c r="V91" s="1439"/>
      <c r="W91" s="1439"/>
      <c r="X91" s="1453"/>
    </row>
    <row r="92" spans="1:24" s="360" customFormat="1" ht="12.75" x14ac:dyDescent="0.2">
      <c r="A92" s="469" t="s">
        <v>1359</v>
      </c>
      <c r="B92" s="1322" t="s">
        <v>1362</v>
      </c>
      <c r="C92" s="1438">
        <f>IF(+SUM(D92:W92)=0,"-",+SUM(D92:W92))</f>
        <v>1</v>
      </c>
      <c r="D92" s="1439">
        <f>IF(ISERROR('I6.2 Customer Data'!D27/'I6.2 Customer Data'!$C$27), 0, 'I6.2 Customer Data'!D27/'I6.2 Customer Data'!$C$27)</f>
        <v>1</v>
      </c>
      <c r="E92" s="1439">
        <f>IF(ISERROR('I6.2 Customer Data'!E27/'I6.2 Customer Data'!$C$27), 0, 'I6.2 Customer Data'!E27/'I6.2 Customer Data'!$C$27)</f>
        <v>0</v>
      </c>
      <c r="F92" s="1439">
        <f>IF(ISERROR('I6.2 Customer Data'!F27/'I6.2 Customer Data'!$C$27), 0, 'I6.2 Customer Data'!F27/'I6.2 Customer Data'!$C$27)</f>
        <v>0</v>
      </c>
      <c r="G92" s="1439">
        <f>IF(ISERROR('I6.2 Customer Data'!G27/'I6.2 Customer Data'!$C$27), 0, 'I6.2 Customer Data'!G27/'I6.2 Customer Data'!$C$27)</f>
        <v>0</v>
      </c>
      <c r="H92" s="1439">
        <f>IF(ISERROR('I6.2 Customer Data'!H27/'I6.2 Customer Data'!$C$27), 0, 'I6.2 Customer Data'!H27/'I6.2 Customer Data'!$C$27)</f>
        <v>0</v>
      </c>
      <c r="I92" s="1439">
        <f>IF(ISERROR('I6.2 Customer Data'!I27/'I6.2 Customer Data'!$C$27), 0, 'I6.2 Customer Data'!I27/'I6.2 Customer Data'!$C$27)</f>
        <v>0</v>
      </c>
      <c r="J92" s="1439">
        <f>IF(ISERROR('I6.2 Customer Data'!J27/'I6.2 Customer Data'!$C$27), 0, 'I6.2 Customer Data'!J27/'I6.2 Customer Data'!$C$27)</f>
        <v>0</v>
      </c>
      <c r="K92" s="1439">
        <f>IF(ISERROR('I6.2 Customer Data'!K27/'I6.2 Customer Data'!$C$27), 0, 'I6.2 Customer Data'!K27/'I6.2 Customer Data'!$C$27)</f>
        <v>0</v>
      </c>
      <c r="L92" s="1439">
        <f>IF(ISERROR('I6.2 Customer Data'!L27/'I6.2 Customer Data'!$C$27), 0, 'I6.2 Customer Data'!L27/'I6.2 Customer Data'!$C$27)</f>
        <v>0</v>
      </c>
      <c r="M92" s="1439">
        <f>IF(ISERROR('I6.2 Customer Data'!M27/'I6.2 Customer Data'!$C$27), 0, 'I6.2 Customer Data'!M27/'I6.2 Customer Data'!$C$27)</f>
        <v>0</v>
      </c>
      <c r="N92" s="1439">
        <f>IF(ISERROR('I6.2 Customer Data'!N27/'I6.2 Customer Data'!$C$27), 0, 'I6.2 Customer Data'!N27/'I6.2 Customer Data'!$C$27)</f>
        <v>0</v>
      </c>
      <c r="O92" s="1439">
        <f>IF(ISERROR('I6.2 Customer Data'!O27/'I6.2 Customer Data'!$C$27), 0, 'I6.2 Customer Data'!O27/'I6.2 Customer Data'!$C$27)</f>
        <v>0</v>
      </c>
      <c r="P92" s="1439">
        <f>IF(ISERROR('I6.2 Customer Data'!P27/'I6.2 Customer Data'!$C$27), 0, 'I6.2 Customer Data'!P27/'I6.2 Customer Data'!$C$27)</f>
        <v>0</v>
      </c>
      <c r="Q92" s="1439">
        <f>IF(ISERROR('I6.2 Customer Data'!Q27/'I6.2 Customer Data'!$C$27), 0, 'I6.2 Customer Data'!Q27/'I6.2 Customer Data'!$C$27)</f>
        <v>0</v>
      </c>
      <c r="R92" s="1439">
        <f>IF(ISERROR('I6.2 Customer Data'!R27/'I6.2 Customer Data'!$C$27), 0, 'I6.2 Customer Data'!R27/'I6.2 Customer Data'!$C$27)</f>
        <v>0</v>
      </c>
      <c r="S92" s="1439">
        <f>IF(ISERROR('I6.2 Customer Data'!S27/'I6.2 Customer Data'!$C$27), 0, 'I6.2 Customer Data'!S27/'I6.2 Customer Data'!$C$27)</f>
        <v>0</v>
      </c>
      <c r="T92" s="1439">
        <f>IF(ISERROR('I6.2 Customer Data'!T27/'I6.2 Customer Data'!$C$27), 0, 'I6.2 Customer Data'!T27/'I6.2 Customer Data'!$C$27)</f>
        <v>0</v>
      </c>
      <c r="U92" s="1439">
        <f>IF(ISERROR('I6.2 Customer Data'!U27/'I6.2 Customer Data'!$C$27), 0, 'I6.2 Customer Data'!U27/'I6.2 Customer Data'!$C$27)</f>
        <v>0</v>
      </c>
      <c r="V92" s="1439">
        <f>IF(ISERROR('I6.2 Customer Data'!V27/'I6.2 Customer Data'!$C$27), 0, 'I6.2 Customer Data'!V27/'I6.2 Customer Data'!$C$27)</f>
        <v>0</v>
      </c>
      <c r="W92" s="1439">
        <f>IF(ISERROR('I6.2 Customer Data'!W27/'I6.2 Customer Data'!$C$27), 0, 'I6.2 Customer Data'!W27/'I6.2 Customer Data'!$C$27)</f>
        <v>0</v>
      </c>
      <c r="X92" s="1453"/>
    </row>
    <row r="93" spans="1:24" s="360" customFormat="1" ht="12.75" x14ac:dyDescent="0.2">
      <c r="A93" s="469" t="s">
        <v>818</v>
      </c>
      <c r="B93" s="1322" t="s">
        <v>820</v>
      </c>
      <c r="C93" s="1438">
        <f>IF(+SUM(D93:W93)=0,"-",+SUM(D93:W93))</f>
        <v>1.0000000000000002</v>
      </c>
      <c r="D93" s="1439">
        <f>IF(ISERROR('I6.2 Customer Data'!D28/'I6.2 Customer Data'!$C$28), 0, 'I6.2 Customer Data'!D28/'I6.2 Customer Data'!$C$28)</f>
        <v>0.65512716726907716</v>
      </c>
      <c r="E93" s="1439">
        <f>IF(ISERROR('I6.2 Customer Data'!E28/'I6.2 Customer Data'!$C$28), 0, 'I6.2 Customer Data'!E28/'I6.2 Customer Data'!$C$28)</f>
        <v>0.27902270799555101</v>
      </c>
      <c r="F93" s="1439">
        <f>IF(ISERROR('I6.2 Customer Data'!F28/'I6.2 Customer Data'!$C$28), 0, 'I6.2 Customer Data'!F28/'I6.2 Customer Data'!$C$28)</f>
        <v>3.0258399109914534E-2</v>
      </c>
      <c r="G93" s="1439">
        <f>IF(ISERROR('I6.2 Customer Data'!G28/'I6.2 Customer Data'!$C$28), 0, 'I6.2 Customer Data'!G28/'I6.2 Customer Data'!$C$28)</f>
        <v>0</v>
      </c>
      <c r="H93" s="1439">
        <f>IF(ISERROR('I6.2 Customer Data'!H28/'I6.2 Customer Data'!$C$28), 0, 'I6.2 Customer Data'!H28/'I6.2 Customer Data'!$C$28)</f>
        <v>2.6960137911312555E-2</v>
      </c>
      <c r="I93" s="1439">
        <f>IF(ISERROR('I6.2 Customer Data'!I28/'I6.2 Customer Data'!$C$28), 0, 'I6.2 Customer Data'!I28/'I6.2 Customer Data'!$C$28)</f>
        <v>8.6315877141448175E-3</v>
      </c>
      <c r="J93" s="1439">
        <f>IF(ISERROR('I6.2 Customer Data'!J28/'I6.2 Customer Data'!$C$28), 0, 'I6.2 Customer Data'!J28/'I6.2 Customer Data'!$C$28)</f>
        <v>0</v>
      </c>
      <c r="K93" s="1439">
        <f>IF(ISERROR('I6.2 Customer Data'!K28/'I6.2 Customer Data'!$C$28), 0, 'I6.2 Customer Data'!K28/'I6.2 Customer Data'!$C$28)</f>
        <v>0</v>
      </c>
      <c r="L93" s="1439">
        <f>IF(ISERROR('I6.2 Customer Data'!L28/'I6.2 Customer Data'!$C$28), 0, 'I6.2 Customer Data'!L28/'I6.2 Customer Data'!$C$28)</f>
        <v>0</v>
      </c>
      <c r="M93" s="1439">
        <f>IF(ISERROR('I6.2 Customer Data'!M28/'I6.2 Customer Data'!$C$28), 0, 'I6.2 Customer Data'!M28/'I6.2 Customer Data'!$C$28)</f>
        <v>0</v>
      </c>
      <c r="N93" s="1439">
        <f>IF(ISERROR('I6.2 Customer Data'!N28/'I6.2 Customer Data'!$C$28), 0, 'I6.2 Customer Data'!N28/'I6.2 Customer Data'!$C$28)</f>
        <v>0</v>
      </c>
      <c r="O93" s="1439">
        <f>IF(ISERROR('I6.2 Customer Data'!O28/'I6.2 Customer Data'!$C$28), 0, 'I6.2 Customer Data'!O28/'I6.2 Customer Data'!$C$28)</f>
        <v>0</v>
      </c>
      <c r="P93" s="1439">
        <f>IF(ISERROR('I6.2 Customer Data'!P28/'I6.2 Customer Data'!$C$28), 0, 'I6.2 Customer Data'!P28/'I6.2 Customer Data'!$C$28)</f>
        <v>0</v>
      </c>
      <c r="Q93" s="1439">
        <f>IF(ISERROR('I6.2 Customer Data'!Q28/'I6.2 Customer Data'!$C$28), 0, 'I6.2 Customer Data'!Q28/'I6.2 Customer Data'!$C$28)</f>
        <v>0</v>
      </c>
      <c r="R93" s="1439">
        <f>IF(ISERROR('I6.2 Customer Data'!R28/'I6.2 Customer Data'!$C$28), 0, 'I6.2 Customer Data'!R28/'I6.2 Customer Data'!$C$28)</f>
        <v>0</v>
      </c>
      <c r="S93" s="1439">
        <f>IF(ISERROR('I6.2 Customer Data'!S28/'I6.2 Customer Data'!$C$28), 0, 'I6.2 Customer Data'!S28/'I6.2 Customer Data'!$C$28)</f>
        <v>0</v>
      </c>
      <c r="T93" s="1439">
        <f>IF(ISERROR('I6.2 Customer Data'!T28/'I6.2 Customer Data'!$C$28), 0, 'I6.2 Customer Data'!T28/'I6.2 Customer Data'!$C$28)</f>
        <v>0</v>
      </c>
      <c r="U93" s="1439">
        <f>IF(ISERROR('I6.2 Customer Data'!U28/'I6.2 Customer Data'!$C$28), 0, 'I6.2 Customer Data'!U28/'I6.2 Customer Data'!$C$28)</f>
        <v>0</v>
      </c>
      <c r="V93" s="1439">
        <f>IF(ISERROR('I6.2 Customer Data'!V28/'I6.2 Customer Data'!$C$28), 0, 'I6.2 Customer Data'!V28/'I6.2 Customer Data'!$C$28)</f>
        <v>0</v>
      </c>
      <c r="W93" s="1439">
        <f>IF(ISERROR('I6.2 Customer Data'!W28/'I6.2 Customer Data'!$C$28), 0, 'I6.2 Customer Data'!W28/'I6.2 Customer Data'!$C$28)</f>
        <v>0</v>
      </c>
    </row>
    <row r="94" spans="1:24" s="1456" customFormat="1" ht="12.75" x14ac:dyDescent="0.2">
      <c r="A94" s="1454" t="s">
        <v>883</v>
      </c>
      <c r="B94" s="1455" t="s">
        <v>821</v>
      </c>
      <c r="C94" s="1438">
        <f>IF(+SUM(D94:W94)=0,"-",+SUM(D94:W94))</f>
        <v>1.0000000000000002</v>
      </c>
      <c r="D94" s="1439">
        <f>IF(ISERROR('I6.2 Customer Data'!D29/'I6.2 Customer Data'!$C$29), 0, 'I6.2 Customer Data'!D29/'I6.2 Customer Data'!$C$29)</f>
        <v>0.85924459661887442</v>
      </c>
      <c r="E94" s="1439">
        <f>IF(ISERROR('I6.2 Customer Data'!E29/'I6.2 Customer Data'!$C$29), 0, 'I6.2 Customer Data'!E29/'I6.2 Customer Data'!$C$29)</f>
        <v>6.8050502888936437E-2</v>
      </c>
      <c r="F94" s="1439">
        <f>IF(ISERROR('I6.2 Customer Data'!F29/'I6.2 Customer Data'!$C$29), 0, 'I6.2 Customer Data'!F29/'I6.2 Customer Data'!$C$29)</f>
        <v>7.0297453456023964E-2</v>
      </c>
      <c r="G94" s="1439">
        <f>IF(ISERROR('I6.2 Customer Data'!G29/'I6.2 Customer Data'!$C$29), 0, 'I6.2 Customer Data'!G29/'I6.2 Customer Data'!$C$29)</f>
        <v>0</v>
      </c>
      <c r="H94" s="1439">
        <f>IF(ISERROR('I6.2 Customer Data'!H29/'I6.2 Customer Data'!$C$29), 0, 'I6.2 Customer Data'!H29/'I6.2 Customer Data'!$C$29)</f>
        <v>1.9259576289321636E-3</v>
      </c>
      <c r="I94" s="1439">
        <f>IF(ISERROR('I6.2 Customer Data'!I29/'I6.2 Customer Data'!$C$29), 0, 'I6.2 Customer Data'!I29/'I6.2 Customer Data'!$C$29)</f>
        <v>4.8148940723304089E-4</v>
      </c>
      <c r="J94" s="1439">
        <f>IF(ISERROR('I6.2 Customer Data'!J29/'I6.2 Customer Data'!$C$29), 0, 'I6.2 Customer Data'!J29/'I6.2 Customer Data'!$C$29)</f>
        <v>0</v>
      </c>
      <c r="K94" s="1439">
        <f>IF(ISERROR('I6.2 Customer Data'!K29/'I6.2 Customer Data'!$C$29), 0, 'I6.2 Customer Data'!K29/'I6.2 Customer Data'!$C$29)</f>
        <v>0</v>
      </c>
      <c r="L94" s="1439">
        <f>IF(ISERROR('I6.2 Customer Data'!L29/'I6.2 Customer Data'!$C$29), 0, 'I6.2 Customer Data'!L29/'I6.2 Customer Data'!$C$29)</f>
        <v>0</v>
      </c>
      <c r="M94" s="1439">
        <f>IF(ISERROR('I6.2 Customer Data'!M29/'I6.2 Customer Data'!$C$29), 0, 'I6.2 Customer Data'!M29/'I6.2 Customer Data'!$C$29)</f>
        <v>0</v>
      </c>
      <c r="N94" s="1439">
        <f>IF(ISERROR('I6.2 Customer Data'!N29/'I6.2 Customer Data'!$C$29), 0, 'I6.2 Customer Data'!N29/'I6.2 Customer Data'!$C$29)</f>
        <v>0</v>
      </c>
      <c r="O94" s="1439">
        <f>IF(ISERROR('I6.2 Customer Data'!O29/'I6.2 Customer Data'!$C$29), 0, 'I6.2 Customer Data'!O29/'I6.2 Customer Data'!$C$29)</f>
        <v>0</v>
      </c>
      <c r="P94" s="1439">
        <f>IF(ISERROR('I6.2 Customer Data'!P29/'I6.2 Customer Data'!$C$29), 0, 'I6.2 Customer Data'!P29/'I6.2 Customer Data'!$C$29)</f>
        <v>0</v>
      </c>
      <c r="Q94" s="1439">
        <f>IF(ISERROR('I6.2 Customer Data'!Q29/'I6.2 Customer Data'!$C$29), 0, 'I6.2 Customer Data'!Q29/'I6.2 Customer Data'!$C$29)</f>
        <v>0</v>
      </c>
      <c r="R94" s="1439">
        <f>IF(ISERROR('I6.2 Customer Data'!R29/'I6.2 Customer Data'!$C$29), 0, 'I6.2 Customer Data'!R29/'I6.2 Customer Data'!$C$29)</f>
        <v>0</v>
      </c>
      <c r="S94" s="1439">
        <f>IF(ISERROR('I6.2 Customer Data'!S29/'I6.2 Customer Data'!$C$29), 0, 'I6.2 Customer Data'!S29/'I6.2 Customer Data'!$C$29)</f>
        <v>0</v>
      </c>
      <c r="T94" s="1439">
        <f>IF(ISERROR('I6.2 Customer Data'!T29/'I6.2 Customer Data'!$C$29), 0, 'I6.2 Customer Data'!T29/'I6.2 Customer Data'!$C$29)</f>
        <v>0</v>
      </c>
      <c r="U94" s="1439">
        <f>IF(ISERROR('I6.2 Customer Data'!U29/'I6.2 Customer Data'!$C$29), 0, 'I6.2 Customer Data'!U29/'I6.2 Customer Data'!$C$29)</f>
        <v>0</v>
      </c>
      <c r="V94" s="1439">
        <f>IF(ISERROR('I6.2 Customer Data'!V29/'I6.2 Customer Data'!$C$29), 0, 'I6.2 Customer Data'!V29/'I6.2 Customer Data'!$C$29)</f>
        <v>0</v>
      </c>
      <c r="W94" s="1439">
        <f>IF(ISERROR('I6.2 Customer Data'!W29/'I6.2 Customer Data'!$C$29), 0, 'I6.2 Customer Data'!W29/'I6.2 Customer Data'!$C$29)</f>
        <v>0</v>
      </c>
      <c r="X94" s="1453"/>
    </row>
    <row r="95" spans="1:24" s="1456" customFormat="1" ht="12.75" x14ac:dyDescent="0.2">
      <c r="A95" s="1454" t="s">
        <v>1360</v>
      </c>
      <c r="B95" s="1455" t="s">
        <v>1361</v>
      </c>
      <c r="C95" s="1438">
        <f>IF(+SUM(D95:W95)=0,"-",+SUM(D95:W95))</f>
        <v>1</v>
      </c>
      <c r="D95" s="1439">
        <f>IF(ISERROR('I6.2 Customer Data'!D30/'I6.2 Customer Data'!$C$30), 0, 'I6.2 Customer Data'!D30/'I6.2 Customer Data'!$C$30)</f>
        <v>0.89220342749215342</v>
      </c>
      <c r="E95" s="1439">
        <f>IF(ISERROR('I6.2 Customer Data'!E30/'I6.2 Customer Data'!$C$30), 0, 'I6.2 Customer Data'!E30/'I6.2 Customer Data'!$C$30)</f>
        <v>8.7608254867649921E-2</v>
      </c>
      <c r="F95" s="1439">
        <f>IF(ISERROR('I6.2 Customer Data'!F30/'I6.2 Customer Data'!$C$30), 0, 'I6.2 Customer Data'!F30/'I6.2 Customer Data'!$C$30)</f>
        <v>3.406382801433214E-3</v>
      </c>
      <c r="G95" s="1439">
        <f>IF(ISERROR('I6.2 Customer Data'!G30/'I6.2 Customer Data'!$C$30), 0, 'I6.2 Customer Data'!G30/'I6.2 Customer Data'!$C$30)</f>
        <v>0</v>
      </c>
      <c r="H95" s="1439">
        <f>IF(ISERROR('I6.2 Customer Data'!H30/'I6.2 Customer Data'!$C$30), 0, 'I6.2 Customer Data'!H30/'I6.2 Customer Data'!$C$30)</f>
        <v>5.7328555953670526E-4</v>
      </c>
      <c r="I95" s="1439">
        <f>IF(ISERROR('I6.2 Customer Data'!I30/'I6.2 Customer Data'!$C$30), 0, 'I6.2 Customer Data'!I30/'I6.2 Customer Data'!$C$30)</f>
        <v>1.8998416798600117E-4</v>
      </c>
      <c r="J95" s="1439">
        <f>IF(ISERROR('I6.2 Customer Data'!J30/'I6.2 Customer Data'!$C$30), 0, 'I6.2 Customer Data'!J30/'I6.2 Customer Data'!$C$30)</f>
        <v>3.8885648418187372E-4</v>
      </c>
      <c r="K95" s="1439">
        <f>IF(ISERROR('I6.2 Customer Data'!K30/'I6.2 Customer Data'!$C$30), 0, 'I6.2 Customer Data'!K30/'I6.2 Customer Data'!$C$30)</f>
        <v>3.1997333555537042E-4</v>
      </c>
      <c r="L95" s="1439">
        <f>IF(ISERROR('I6.2 Customer Data'!L30/'I6.2 Customer Data'!$C$30), 0, 'I6.2 Customer Data'!L30/'I6.2 Customer Data'!$C$30)</f>
        <v>1.5309835291503487E-2</v>
      </c>
      <c r="M95" s="1439">
        <f>IF(ISERROR('I6.2 Customer Data'!M30/'I6.2 Customer Data'!$C$30), 0, 'I6.2 Customer Data'!M30/'I6.2 Customer Data'!$C$30)</f>
        <v>0</v>
      </c>
      <c r="N95" s="1439">
        <f>IF(ISERROR('I6.2 Customer Data'!N30/'I6.2 Customer Data'!$C$30), 0, 'I6.2 Customer Data'!N30/'I6.2 Customer Data'!$C$30)</f>
        <v>0</v>
      </c>
      <c r="O95" s="1439">
        <f>IF(ISERROR('I6.2 Customer Data'!O30/'I6.2 Customer Data'!$C$30), 0, 'I6.2 Customer Data'!O30/'I6.2 Customer Data'!$C$30)</f>
        <v>0</v>
      </c>
      <c r="P95" s="1439">
        <f>IF(ISERROR('I6.2 Customer Data'!P30/'I6.2 Customer Data'!$C$30), 0, 'I6.2 Customer Data'!P30/'I6.2 Customer Data'!$C$30)</f>
        <v>0</v>
      </c>
      <c r="Q95" s="1439">
        <f>IF(ISERROR('I6.2 Customer Data'!Q30/'I6.2 Customer Data'!$C$30), 0, 'I6.2 Customer Data'!Q30/'I6.2 Customer Data'!$C$30)</f>
        <v>0</v>
      </c>
      <c r="R95" s="1439">
        <f>IF(ISERROR('I6.2 Customer Data'!R30/'I6.2 Customer Data'!$C$30), 0, 'I6.2 Customer Data'!R30/'I6.2 Customer Data'!$C$30)</f>
        <v>0</v>
      </c>
      <c r="S95" s="1439">
        <f>IF(ISERROR('I6.2 Customer Data'!S30/'I6.2 Customer Data'!$C$30), 0, 'I6.2 Customer Data'!S30/'I6.2 Customer Data'!$C$30)</f>
        <v>0</v>
      </c>
      <c r="T95" s="1439">
        <f>IF(ISERROR('I6.2 Customer Data'!T30/'I6.2 Customer Data'!$C$30), 0, 'I6.2 Customer Data'!T30/'I6.2 Customer Data'!$C$30)</f>
        <v>0</v>
      </c>
      <c r="U95" s="1439">
        <f>IF(ISERROR('I6.2 Customer Data'!U30/'I6.2 Customer Data'!$C$30), 0, 'I6.2 Customer Data'!U30/'I6.2 Customer Data'!$C$30)</f>
        <v>0</v>
      </c>
      <c r="V95" s="1439">
        <f>IF(ISERROR('I6.2 Customer Data'!V30/'I6.2 Customer Data'!$C$30), 0, 'I6.2 Customer Data'!V30/'I6.2 Customer Data'!$C$30)</f>
        <v>0</v>
      </c>
      <c r="W95" s="1439">
        <f>IF(ISERROR('I6.2 Customer Data'!W30/'I6.2 Customer Data'!$C$30), 0, 'I6.2 Customer Data'!W30/'I6.2 Customer Data'!$C$30)</f>
        <v>0</v>
      </c>
      <c r="X95" s="1453"/>
    </row>
    <row r="96" spans="1:24" s="360" customFormat="1" ht="12.75" x14ac:dyDescent="0.2">
      <c r="A96" s="469"/>
      <c r="B96" s="1322"/>
      <c r="C96" s="1438"/>
      <c r="D96" s="1439"/>
      <c r="E96" s="1439"/>
      <c r="F96" s="1439"/>
      <c r="G96" s="1439"/>
      <c r="H96" s="1439"/>
      <c r="I96" s="1439"/>
      <c r="J96" s="1439"/>
      <c r="K96" s="1439"/>
      <c r="L96" s="1439"/>
      <c r="M96" s="1439"/>
      <c r="N96" s="1439"/>
      <c r="O96" s="1439"/>
      <c r="P96" s="1439"/>
      <c r="Q96" s="1439"/>
      <c r="R96" s="1439"/>
      <c r="S96" s="1439"/>
      <c r="T96" s="1439"/>
      <c r="U96" s="1439"/>
      <c r="V96" s="1439"/>
      <c r="W96" s="1439"/>
    </row>
    <row r="97" spans="1:26" s="360" customFormat="1" ht="25.5" x14ac:dyDescent="0.2">
      <c r="A97" s="469" t="s">
        <v>1020</v>
      </c>
      <c r="B97" s="1314"/>
      <c r="C97" s="1446"/>
      <c r="D97" s="1439"/>
      <c r="E97" s="1439"/>
      <c r="F97" s="1447"/>
      <c r="G97" s="1447"/>
      <c r="H97" s="1447"/>
      <c r="I97" s="1447"/>
      <c r="J97" s="1447"/>
      <c r="K97" s="1447"/>
      <c r="L97" s="1447"/>
      <c r="M97" s="1439"/>
      <c r="N97" s="1448"/>
      <c r="O97" s="1449"/>
      <c r="P97" s="1449"/>
      <c r="Q97" s="1449"/>
      <c r="R97" s="1449"/>
      <c r="S97" s="1449"/>
      <c r="T97" s="1449"/>
      <c r="U97" s="1449"/>
      <c r="V97" s="1450"/>
      <c r="W97" s="1450"/>
    </row>
    <row r="98" spans="1:26" s="360" customFormat="1" ht="12.75" x14ac:dyDescent="0.2">
      <c r="A98" s="469"/>
      <c r="B98" s="1314"/>
      <c r="C98" s="1446"/>
      <c r="D98" s="1439"/>
      <c r="E98" s="1439"/>
      <c r="F98" s="1447"/>
      <c r="G98" s="1447"/>
      <c r="H98" s="1447"/>
      <c r="I98" s="1447"/>
      <c r="J98" s="1447"/>
      <c r="K98" s="1447"/>
      <c r="L98" s="1447"/>
      <c r="M98" s="1439"/>
      <c r="N98" s="1448"/>
      <c r="O98" s="1449"/>
      <c r="P98" s="1449"/>
      <c r="Q98" s="1449"/>
      <c r="R98" s="1449"/>
      <c r="S98" s="1449"/>
      <c r="T98" s="1449"/>
      <c r="U98" s="1449"/>
      <c r="V98" s="1450"/>
      <c r="W98" s="1450"/>
    </row>
    <row r="99" spans="1:26" s="361" customFormat="1" ht="12.75" x14ac:dyDescent="0.2">
      <c r="A99" s="1457" t="s">
        <v>965</v>
      </c>
      <c r="B99" s="1458" t="s">
        <v>963</v>
      </c>
      <c r="C99" s="1459">
        <f t="shared" ref="C99:C112" si="1">IF(+SUM(D99:W99)=0,"-",+SUM(D99:W99))</f>
        <v>0.99999999999999989</v>
      </c>
      <c r="D99" s="1439">
        <f>IF(ISERROR('O6 Source Data for E2'!Y$88/'O6 Source Data for E2'!$X$88),"0.00%",'O6 Source Data for E2'!Y$88/'O6 Source Data for E2'!$X$88)</f>
        <v>0.62547538145902903</v>
      </c>
      <c r="E99" s="1439">
        <f>IF(ISERROR('O6 Source Data for E2'!Z$88/'O6 Source Data for E2'!$X$88),"0.00%",'O6 Source Data for E2'!Z$88/'O6 Source Data for E2'!$X$88)</f>
        <v>8.2454996702387234E-2</v>
      </c>
      <c r="F99" s="1439">
        <f>IF(ISERROR('O6 Source Data for E2'!AA$88/'O6 Source Data for E2'!$X$88),"0.00%",'O6 Source Data for E2'!AA$88/'O6 Source Data for E2'!$X$88)</f>
        <v>6.0225520978678636E-2</v>
      </c>
      <c r="G99" s="1439">
        <f>IF(ISERROR('O6 Source Data for E2'!AB$88/'O6 Source Data for E2'!$X$88),"0.00%",'O6 Source Data for E2'!AB$88/'O6 Source Data for E2'!$X$88)</f>
        <v>0</v>
      </c>
      <c r="H99" s="1439">
        <f>IF(ISERROR('O6 Source Data for E2'!AC$88/'O6 Source Data for E2'!$X$88),"0.00%",'O6 Source Data for E2'!AC$88/'O6 Source Data for E2'!$X$88)</f>
        <v>3.7559901600330799E-2</v>
      </c>
      <c r="I99" s="1439">
        <f>IF(ISERROR('O6 Source Data for E2'!AD$88/'O6 Source Data for E2'!$X$88),"0.00%",'O6 Source Data for E2'!AD$88/'O6 Source Data for E2'!$X$88)</f>
        <v>5.9206211642036342E-2</v>
      </c>
      <c r="J99" s="1439">
        <f>IF(ISERROR('O6 Source Data for E2'!AE$88/'O6 Source Data for E2'!$X$88),"0.00%",'O6 Source Data for E2'!AE$88/'O6 Source Data for E2'!$X$88)</f>
        <v>0.12262398061937736</v>
      </c>
      <c r="K99" s="1439">
        <f>IF(ISERROR('O6 Source Data for E2'!AF$88/'O6 Source Data for E2'!$X$88),"0.00%",'O6 Source Data for E2'!AF$88/'O6 Source Data for E2'!$X$88)</f>
        <v>7.5785084190706222E-3</v>
      </c>
      <c r="L99" s="1439">
        <f>IF(ISERROR('O6 Source Data for E2'!AG$88/'O6 Source Data for E2'!$X$88),"0.00%",'O6 Source Data for E2'!AG$88/'O6 Source Data for E2'!$X$88)</f>
        <v>4.8754985790899147E-3</v>
      </c>
      <c r="M99" s="1439">
        <f>IF(ISERROR('O6 Source Data for E2'!AH$88/'O6 Source Data for E2'!$X$88),"0.00%",'O6 Source Data for E2'!AH$88/'O6 Source Data for E2'!$X$88)</f>
        <v>0</v>
      </c>
      <c r="N99" s="1439">
        <f>IF(ISERROR('O6 Source Data for E2'!AI$88/'O6 Source Data for E2'!$X$88),"0.00%",'O6 Source Data for E2'!AI$88/'O6 Source Data for E2'!$X$88)</f>
        <v>0</v>
      </c>
      <c r="O99" s="1439">
        <f>IF(ISERROR('O6 Source Data for E2'!AJ$88/'O6 Source Data for E2'!$X$88),"0.00%",'O6 Source Data for E2'!AJ$88/'O6 Source Data for E2'!$X$88)</f>
        <v>0</v>
      </c>
      <c r="P99" s="1439">
        <f>IF(ISERROR('O6 Source Data for E2'!AK$88/'O6 Source Data for E2'!$X$88),"0.00%",'O6 Source Data for E2'!AK$88/'O6 Source Data for E2'!$X$88)</f>
        <v>0</v>
      </c>
      <c r="Q99" s="1439">
        <f>IF(ISERROR('O6 Source Data for E2'!AL$88/'O6 Source Data for E2'!$X$88),"0.00%",'O6 Source Data for E2'!AL$88/'O6 Source Data for E2'!$X$88)</f>
        <v>0</v>
      </c>
      <c r="R99" s="1439">
        <f>IF(ISERROR('O6 Source Data for E2'!AM$88/'O6 Source Data for E2'!$X$88),"0.00%",'O6 Source Data for E2'!AM$88/'O6 Source Data for E2'!$X$88)</f>
        <v>0</v>
      </c>
      <c r="S99" s="1439">
        <f>IF(ISERROR('O6 Source Data for E2'!AN$88/'O6 Source Data for E2'!$X$88),"0.00%",'O6 Source Data for E2'!AN$88/'O6 Source Data for E2'!$X$88)</f>
        <v>0</v>
      </c>
      <c r="T99" s="1439">
        <f>IF(ISERROR('O6 Source Data for E2'!AO$88/'O6 Source Data for E2'!$X$88),"0.00%",'O6 Source Data for E2'!AO$88/'O6 Source Data for E2'!$X$88)</f>
        <v>0</v>
      </c>
      <c r="U99" s="1439">
        <f>IF(ISERROR('O6 Source Data for E2'!AP$88/'O6 Source Data for E2'!$X$88),"0.00%",'O6 Source Data for E2'!AP$88/'O6 Source Data for E2'!$X$88)</f>
        <v>0</v>
      </c>
      <c r="V99" s="1439">
        <f>IF(ISERROR('O6 Source Data for E2'!AQ$88/'O6 Source Data for E2'!$X$88),"0.00%",'O6 Source Data for E2'!AQ$88/'O6 Source Data for E2'!$X$88)</f>
        <v>0</v>
      </c>
      <c r="W99" s="1439">
        <f>IF(ISERROR('O6 Source Data for E2'!AR$88/'O6 Source Data for E2'!$X$88),"0.00%",'O6 Source Data for E2'!AR$88/'O6 Source Data for E2'!$X$88)</f>
        <v>0</v>
      </c>
    </row>
    <row r="100" spans="1:26" s="361" customFormat="1" ht="12.75" x14ac:dyDescent="0.2">
      <c r="A100" s="1457" t="s">
        <v>501</v>
      </c>
      <c r="B100" s="1458" t="s">
        <v>514</v>
      </c>
      <c r="C100" s="1459" t="str">
        <f t="shared" si="1"/>
        <v>-</v>
      </c>
      <c r="D100" s="1439" t="str">
        <f>IF(ISERROR('O6 Source Data for E2'!Y$39/'O6 Source Data for E2'!$X$39),"0.00%",'O6 Source Data for E2'!Y$39/'O6 Source Data for E2'!$X$39)</f>
        <v>0.00%</v>
      </c>
      <c r="E100" s="1439" t="str">
        <f>IF(ISERROR('O6 Source Data for E2'!Z$39/'O6 Source Data for E2'!$X$39),"0.00%",'O6 Source Data for E2'!Z$39/'O6 Source Data for E2'!$X$39)</f>
        <v>0.00%</v>
      </c>
      <c r="F100" s="1439" t="str">
        <f>IF(ISERROR('O6 Source Data for E2'!AA$39/'O6 Source Data for E2'!$X$39),"0.00%",'O6 Source Data for E2'!AA$39/'O6 Source Data for E2'!$X$39)</f>
        <v>0.00%</v>
      </c>
      <c r="G100" s="1439" t="str">
        <f>IF(ISERROR('O6 Source Data for E2'!AB$39/'O6 Source Data for E2'!$X$39),"0.00%",'O6 Source Data for E2'!AB$39/'O6 Source Data for E2'!$X$39)</f>
        <v>0.00%</v>
      </c>
      <c r="H100" s="1439" t="str">
        <f>IF(ISERROR('O6 Source Data for E2'!AC$39/'O6 Source Data for E2'!$X$39),"0.00%",'O6 Source Data for E2'!AC$39/'O6 Source Data for E2'!$X$39)</f>
        <v>0.00%</v>
      </c>
      <c r="I100" s="1439" t="str">
        <f>IF(ISERROR('O6 Source Data for E2'!AD$39/'O6 Source Data for E2'!$X$39),"0.00%",'O6 Source Data for E2'!AD$39/'O6 Source Data for E2'!$X$39)</f>
        <v>0.00%</v>
      </c>
      <c r="J100" s="1439" t="str">
        <f>IF(ISERROR('O6 Source Data for E2'!AE$39/'O6 Source Data for E2'!$X$39),"0.00%",'O6 Source Data for E2'!AE$39/'O6 Source Data for E2'!$X$39)</f>
        <v>0.00%</v>
      </c>
      <c r="K100" s="1439" t="str">
        <f>IF(ISERROR('O6 Source Data for E2'!AF$39/'O6 Source Data for E2'!$X$39),"0.00%",'O6 Source Data for E2'!AF$39/'O6 Source Data for E2'!$X$39)</f>
        <v>0.00%</v>
      </c>
      <c r="L100" s="1439" t="str">
        <f>IF(ISERROR('O6 Source Data for E2'!AG$39/'O6 Source Data for E2'!$X$39),"0.00%",'O6 Source Data for E2'!AG$39/'O6 Source Data for E2'!$X$39)</f>
        <v>0.00%</v>
      </c>
      <c r="M100" s="1439" t="str">
        <f>IF(ISERROR('O6 Source Data for E2'!AH$39/'O6 Source Data for E2'!$X$39),"0.00%",'O6 Source Data for E2'!AH$39/'O6 Source Data for E2'!$X$39)</f>
        <v>0.00%</v>
      </c>
      <c r="N100" s="1439" t="str">
        <f>IF(ISERROR('O6 Source Data for E2'!AI$39/'O6 Source Data for E2'!$X$39),"0.00%",'O6 Source Data for E2'!AI$39/'O6 Source Data for E2'!$X$39)</f>
        <v>0.00%</v>
      </c>
      <c r="O100" s="1439" t="str">
        <f>IF(ISERROR('O6 Source Data for E2'!AJ$39/'O6 Source Data for E2'!$X$39),"0.00%",'O6 Source Data for E2'!AJ$39/'O6 Source Data for E2'!$X$39)</f>
        <v>0.00%</v>
      </c>
      <c r="P100" s="1439" t="str">
        <f>IF(ISERROR('O6 Source Data for E2'!AK$39/'O6 Source Data for E2'!$X$39),"0.00%",'O6 Source Data for E2'!AK$39/'O6 Source Data for E2'!$X$39)</f>
        <v>0.00%</v>
      </c>
      <c r="Q100" s="1439" t="str">
        <f>IF(ISERROR('O6 Source Data for E2'!AL$39/'O6 Source Data for E2'!$X$39),"0.00%",'O6 Source Data for E2'!AL$39/'O6 Source Data for E2'!$X$39)</f>
        <v>0.00%</v>
      </c>
      <c r="R100" s="1439" t="str">
        <f>IF(ISERROR('O6 Source Data for E2'!AM$39/'O6 Source Data for E2'!$X$39),"0.00%",'O6 Source Data for E2'!AM$39/'O6 Source Data for E2'!$X$39)</f>
        <v>0.00%</v>
      </c>
      <c r="S100" s="1439" t="str">
        <f>IF(ISERROR('O6 Source Data for E2'!AN$39/'O6 Source Data for E2'!$X$39),"0.00%",'O6 Source Data for E2'!AN$39/'O6 Source Data for E2'!$X$39)</f>
        <v>0.00%</v>
      </c>
      <c r="T100" s="1439" t="str">
        <f>IF(ISERROR('O6 Source Data for E2'!AO$39/'O6 Source Data for E2'!$X$39),"0.00%",'O6 Source Data for E2'!AO$39/'O6 Source Data for E2'!$X$39)</f>
        <v>0.00%</v>
      </c>
      <c r="U100" s="1439" t="str">
        <f>IF(ISERROR('O6 Source Data for E2'!AP$39/'O6 Source Data for E2'!$X$39),"0.00%",'O6 Source Data for E2'!AP$39/'O6 Source Data for E2'!$X$39)</f>
        <v>0.00%</v>
      </c>
      <c r="V100" s="1439" t="str">
        <f>IF(ISERROR('O6 Source Data for E2'!AQ$39/'O6 Source Data for E2'!$X$39),"0.00%",'O6 Source Data for E2'!AQ$39/'O6 Source Data for E2'!$X$39)</f>
        <v>0.00%</v>
      </c>
      <c r="W100" s="1439" t="str">
        <f>IF(ISERROR('O6 Source Data for E2'!AR$39/'O6 Source Data for E2'!$X$39),"0.00%",'O6 Source Data for E2'!AR$39/'O6 Source Data for E2'!$X$39)</f>
        <v>0.00%</v>
      </c>
      <c r="X100" s="1460"/>
      <c r="Y100" s="1460"/>
      <c r="Z100" s="1460"/>
    </row>
    <row r="101" spans="1:26" s="361" customFormat="1" ht="12.75" x14ac:dyDescent="0.2">
      <c r="A101" s="1457" t="s">
        <v>502</v>
      </c>
      <c r="B101" s="1458" t="s">
        <v>515</v>
      </c>
      <c r="C101" s="1459" t="str">
        <f t="shared" si="1"/>
        <v>-</v>
      </c>
      <c r="D101" s="1439" t="str">
        <f>IF(ISERROR('O6 Source Data for E2'!Y$45/'O6 Source Data for E2'!$X$45),"0.00%",'O6 Source Data for E2'!Y$45/'O6 Source Data for E2'!$X$45)</f>
        <v>0.00%</v>
      </c>
      <c r="E101" s="1439" t="str">
        <f>IF(ISERROR('O6 Source Data for E2'!Z$45/'O6 Source Data for E2'!$X$45),"0.00%",'O6 Source Data for E2'!Z$45/'O6 Source Data for E2'!$X$45)</f>
        <v>0.00%</v>
      </c>
      <c r="F101" s="1439" t="str">
        <f>IF(ISERROR('O6 Source Data for E2'!AA$45/'O6 Source Data for E2'!$X$45),"0.00%",'O6 Source Data for E2'!AA$45/'O6 Source Data for E2'!$X$45)</f>
        <v>0.00%</v>
      </c>
      <c r="G101" s="1439" t="str">
        <f>IF(ISERROR('O6 Source Data for E2'!AB$45/'O6 Source Data for E2'!$X$45),"0.00%",'O6 Source Data for E2'!AB$45/'O6 Source Data for E2'!$X$45)</f>
        <v>0.00%</v>
      </c>
      <c r="H101" s="1439" t="str">
        <f>IF(ISERROR('O6 Source Data for E2'!AC$45/'O6 Source Data for E2'!$X$45),"0.00%",'O6 Source Data for E2'!AC$45/'O6 Source Data for E2'!$X$45)</f>
        <v>0.00%</v>
      </c>
      <c r="I101" s="1439" t="str">
        <f>IF(ISERROR('O6 Source Data for E2'!AD$45/'O6 Source Data for E2'!$X$45),"0.00%",'O6 Source Data for E2'!AD$45/'O6 Source Data for E2'!$X$45)</f>
        <v>0.00%</v>
      </c>
      <c r="J101" s="1439" t="str">
        <f>IF(ISERROR('O6 Source Data for E2'!AE$45/'O6 Source Data for E2'!$X$45),"0.00%",'O6 Source Data for E2'!AE$45/'O6 Source Data for E2'!$X$45)</f>
        <v>0.00%</v>
      </c>
      <c r="K101" s="1439" t="str">
        <f>IF(ISERROR('O6 Source Data for E2'!AF$45/'O6 Source Data for E2'!$X$45),"0.00%",'O6 Source Data for E2'!AF$45/'O6 Source Data for E2'!$X$45)</f>
        <v>0.00%</v>
      </c>
      <c r="L101" s="1439" t="str">
        <f>IF(ISERROR('O6 Source Data for E2'!AG$45/'O6 Source Data for E2'!$X$45),"0.00%",'O6 Source Data for E2'!AG$45/'O6 Source Data for E2'!$X$45)</f>
        <v>0.00%</v>
      </c>
      <c r="M101" s="1439" t="str">
        <f>IF(ISERROR('O6 Source Data for E2'!AH$45/'O6 Source Data for E2'!$X$45),"0.00%",'O6 Source Data for E2'!AH$45/'O6 Source Data for E2'!$X$45)</f>
        <v>0.00%</v>
      </c>
      <c r="N101" s="1439" t="str">
        <f>IF(ISERROR('O6 Source Data for E2'!AI$45/'O6 Source Data for E2'!$X$45),"0.00%",'O6 Source Data for E2'!AI$45/'O6 Source Data for E2'!$X$45)</f>
        <v>0.00%</v>
      </c>
      <c r="O101" s="1439" t="str">
        <f>IF(ISERROR('O6 Source Data for E2'!AJ$45/'O6 Source Data for E2'!$X$45),"0.00%",'O6 Source Data for E2'!AJ$45/'O6 Source Data for E2'!$X$45)</f>
        <v>0.00%</v>
      </c>
      <c r="P101" s="1439" t="str">
        <f>IF(ISERROR('O6 Source Data for E2'!AK$45/'O6 Source Data for E2'!$X$45),"0.00%",'O6 Source Data for E2'!AK$45/'O6 Source Data for E2'!$X$45)</f>
        <v>0.00%</v>
      </c>
      <c r="Q101" s="1439" t="str">
        <f>IF(ISERROR('O6 Source Data for E2'!AL$45/'O6 Source Data for E2'!$X$45),"0.00%",'O6 Source Data for E2'!AL$45/'O6 Source Data for E2'!$X$45)</f>
        <v>0.00%</v>
      </c>
      <c r="R101" s="1439" t="str">
        <f>IF(ISERROR('O6 Source Data for E2'!AM$45/'O6 Source Data for E2'!$X$45),"0.00%",'O6 Source Data for E2'!AM$45/'O6 Source Data for E2'!$X$45)</f>
        <v>0.00%</v>
      </c>
      <c r="S101" s="1439" t="str">
        <f>IF(ISERROR('O6 Source Data for E2'!AN$45/'O6 Source Data for E2'!$X$45),"0.00%",'O6 Source Data for E2'!AN$45/'O6 Source Data for E2'!$X$45)</f>
        <v>0.00%</v>
      </c>
      <c r="T101" s="1439" t="str">
        <f>IF(ISERROR('O6 Source Data for E2'!AO$45/'O6 Source Data for E2'!$X$45),"0.00%",'O6 Source Data for E2'!AO$45/'O6 Source Data for E2'!$X$45)</f>
        <v>0.00%</v>
      </c>
      <c r="U101" s="1439" t="str">
        <f>IF(ISERROR('O6 Source Data for E2'!AP$45/'O6 Source Data for E2'!$X$45),"0.00%",'O6 Source Data for E2'!AP$45/'O6 Source Data for E2'!$X$45)</f>
        <v>0.00%</v>
      </c>
      <c r="V101" s="1439" t="str">
        <f>IF(ISERROR('O6 Source Data for E2'!AQ$45/'O6 Source Data for E2'!$X$45),"0.00%",'O6 Source Data for E2'!AQ$45/'O6 Source Data for E2'!$X$45)</f>
        <v>0.00%</v>
      </c>
      <c r="W101" s="1439" t="str">
        <f>IF(ISERROR('O6 Source Data for E2'!AR$45/'O6 Source Data for E2'!$X$45),"0.00%",'O6 Source Data for E2'!AR$45/'O6 Source Data for E2'!$X$45)</f>
        <v>0.00%</v>
      </c>
      <c r="X101" s="1460"/>
      <c r="Y101" s="1460"/>
      <c r="Z101" s="1460"/>
    </row>
    <row r="102" spans="1:26" s="361" customFormat="1" ht="12.75" x14ac:dyDescent="0.2">
      <c r="A102" s="1457" t="s">
        <v>503</v>
      </c>
      <c r="B102" s="1458" t="s">
        <v>516</v>
      </c>
      <c r="C102" s="1459">
        <f t="shared" si="1"/>
        <v>1</v>
      </c>
      <c r="D102" s="1439">
        <f>IF(ISERROR('O6 Source Data for E2'!Y$50/'O6 Source Data for E2'!$X$50),"0.00%",'O6 Source Data for E2'!Y$50/'O6 Source Data for E2'!$X$50)</f>
        <v>0.25797601149957167</v>
      </c>
      <c r="E102" s="1439">
        <f>IF(ISERROR('O6 Source Data for E2'!Z$50/'O6 Source Data for E2'!$X$50),"0.00%",'O6 Source Data for E2'!Z$50/'O6 Source Data for E2'!$X$50)</f>
        <v>9.8306301379934846E-2</v>
      </c>
      <c r="F102" s="1439">
        <f>IF(ISERROR('O6 Source Data for E2'!AA$50/'O6 Source Data for E2'!$X$50),"0.00%",'O6 Source Data for E2'!AA$50/'O6 Source Data for E2'!$X$50)</f>
        <v>0.22389225699494086</v>
      </c>
      <c r="G102" s="1439">
        <f>IF(ISERROR('O6 Source Data for E2'!AB$50/'O6 Source Data for E2'!$X$50),"0.00%",'O6 Source Data for E2'!AB$50/'O6 Source Data for E2'!$X$50)</f>
        <v>0</v>
      </c>
      <c r="H102" s="1439">
        <f>IF(ISERROR('O6 Source Data for E2'!AC$50/'O6 Source Data for E2'!$X$50),"0.00%",'O6 Source Data for E2'!AC$50/'O6 Source Data for E2'!$X$50)</f>
        <v>0.1581037162452488</v>
      </c>
      <c r="I102" s="1439">
        <f>IF(ISERROR('O6 Source Data for E2'!AD$50/'O6 Source Data for E2'!$X$50),"0.00%",'O6 Source Data for E2'!AD$50/'O6 Source Data for E2'!$X$50)</f>
        <v>0.2497576625788499</v>
      </c>
      <c r="J102" s="1439">
        <f>IF(ISERROR('O6 Source Data for E2'!AE$50/'O6 Source Data for E2'!$X$50),"0.00%",'O6 Source Data for E2'!AE$50/'O6 Source Data for E2'!$X$50)</f>
        <v>9.0717832504280654E-3</v>
      </c>
      <c r="K102" s="1439">
        <f>IF(ISERROR('O6 Source Data for E2'!AF$50/'O6 Source Data for E2'!$X$50),"0.00%",'O6 Source Data for E2'!AF$50/'O6 Source Data for E2'!$X$50)</f>
        <v>6.3329231738953775E-4</v>
      </c>
      <c r="L102" s="1439">
        <f>IF(ISERROR('O6 Source Data for E2'!AG$50/'O6 Source Data for E2'!$X$50),"0.00%",'O6 Source Data for E2'!AG$50/'O6 Source Data for E2'!$X$50)</f>
        <v>2.2589757336364813E-3</v>
      </c>
      <c r="M102" s="1439">
        <f>IF(ISERROR('O6 Source Data for E2'!AH$50/'O6 Source Data for E2'!$X$50),"0.00%",'O6 Source Data for E2'!AH$50/'O6 Source Data for E2'!$X$50)</f>
        <v>0</v>
      </c>
      <c r="N102" s="1439">
        <f>IF(ISERROR('O6 Source Data for E2'!AI$50/'O6 Source Data for E2'!$X$50),"0.00%",'O6 Source Data for E2'!AI$50/'O6 Source Data for E2'!$X$50)</f>
        <v>0</v>
      </c>
      <c r="O102" s="1439">
        <f>IF(ISERROR('O6 Source Data for E2'!AJ$50/'O6 Source Data for E2'!$X$50),"0.00%",'O6 Source Data for E2'!AJ$50/'O6 Source Data for E2'!$X$50)</f>
        <v>0</v>
      </c>
      <c r="P102" s="1439">
        <f>IF(ISERROR('O6 Source Data for E2'!AK$50/'O6 Source Data for E2'!$X$50),"0.00%",'O6 Source Data for E2'!AK$50/'O6 Source Data for E2'!$X$50)</f>
        <v>0</v>
      </c>
      <c r="Q102" s="1439">
        <f>IF(ISERROR('O6 Source Data for E2'!AL$50/'O6 Source Data for E2'!$X$50),"0.00%",'O6 Source Data for E2'!AL$50/'O6 Source Data for E2'!$X$50)</f>
        <v>0</v>
      </c>
      <c r="R102" s="1439">
        <f>IF(ISERROR('O6 Source Data for E2'!AM$50/'O6 Source Data for E2'!$X$50),"0.00%",'O6 Source Data for E2'!AM$50/'O6 Source Data for E2'!$X$50)</f>
        <v>0</v>
      </c>
      <c r="S102" s="1439">
        <f>IF(ISERROR('O6 Source Data for E2'!AN$50/'O6 Source Data for E2'!$X$50),"0.00%",'O6 Source Data for E2'!AN$50/'O6 Source Data for E2'!$X$50)</f>
        <v>0</v>
      </c>
      <c r="T102" s="1439">
        <f>IF(ISERROR('O6 Source Data for E2'!AO$50/'O6 Source Data for E2'!$X$50),"0.00%",'O6 Source Data for E2'!AO$50/'O6 Source Data for E2'!$X$50)</f>
        <v>0</v>
      </c>
      <c r="U102" s="1439">
        <f>IF(ISERROR('O6 Source Data for E2'!AP$50/'O6 Source Data for E2'!$X$50),"0.00%",'O6 Source Data for E2'!AP$50/'O6 Source Data for E2'!$X$50)</f>
        <v>0</v>
      </c>
      <c r="V102" s="1439">
        <f>IF(ISERROR('O6 Source Data for E2'!AQ$50/'O6 Source Data for E2'!$X$50),"0.00%",'O6 Source Data for E2'!AQ$50/'O6 Source Data for E2'!$X$50)</f>
        <v>0</v>
      </c>
      <c r="W102" s="1439">
        <f>IF(ISERROR('O6 Source Data for E2'!AR$50/'O6 Source Data for E2'!$X$50),"0.00%",'O6 Source Data for E2'!AR$50/'O6 Source Data for E2'!$X$50)</f>
        <v>0</v>
      </c>
      <c r="X102" s="1460"/>
      <c r="Y102" s="1460"/>
      <c r="Z102" s="1460"/>
    </row>
    <row r="103" spans="1:26" s="361" customFormat="1" ht="25.5" x14ac:dyDescent="0.2">
      <c r="A103" s="1457" t="s">
        <v>504</v>
      </c>
      <c r="B103" s="1458" t="s">
        <v>517</v>
      </c>
      <c r="C103" s="1459">
        <f t="shared" si="1"/>
        <v>1</v>
      </c>
      <c r="D103" s="1439">
        <f>IF(ISERROR('O6 Source Data for E2'!Y$52/'O6 Source Data for E2'!$X$52),"0.00%",'O6 Source Data for E2'!Y$52/'O6 Source Data for E2'!$X$52)</f>
        <v>0.25797601149957167</v>
      </c>
      <c r="E103" s="1439">
        <f>IF(ISERROR('O6 Source Data for E2'!Z$52/'O6 Source Data for E2'!$X$52),"0.00%",'O6 Source Data for E2'!Z$52/'O6 Source Data for E2'!$X$52)</f>
        <v>9.8306301379934846E-2</v>
      </c>
      <c r="F103" s="1439">
        <f>IF(ISERROR('O6 Source Data for E2'!AA$52/'O6 Source Data for E2'!$X$52),"0.00%",'O6 Source Data for E2'!AA$52/'O6 Source Data for E2'!$X$52)</f>
        <v>0.22389225699494086</v>
      </c>
      <c r="G103" s="1439">
        <f>IF(ISERROR('O6 Source Data for E2'!AB$52/'O6 Source Data for E2'!$X$52),"0.00%",'O6 Source Data for E2'!AB$52/'O6 Source Data for E2'!$X$52)</f>
        <v>0</v>
      </c>
      <c r="H103" s="1439">
        <f>IF(ISERROR('O6 Source Data for E2'!AC$52/'O6 Source Data for E2'!$X$52),"0.00%",'O6 Source Data for E2'!AC$52/'O6 Source Data for E2'!$X$52)</f>
        <v>0.1581037162452488</v>
      </c>
      <c r="I103" s="1439">
        <f>IF(ISERROR('O6 Source Data for E2'!AD$52/'O6 Source Data for E2'!$X$52),"0.00%",'O6 Source Data for E2'!AD$52/'O6 Source Data for E2'!$X$52)</f>
        <v>0.2497576625788499</v>
      </c>
      <c r="J103" s="1439">
        <f>IF(ISERROR('O6 Source Data for E2'!AE$52/'O6 Source Data for E2'!$X$52),"0.00%",'O6 Source Data for E2'!AE$52/'O6 Source Data for E2'!$X$52)</f>
        <v>9.0717832504280654E-3</v>
      </c>
      <c r="K103" s="1439">
        <f>IF(ISERROR('O6 Source Data for E2'!AF$52/'O6 Source Data for E2'!$X$52),"0.00%",'O6 Source Data for E2'!AF$52/'O6 Source Data for E2'!$X$52)</f>
        <v>6.3329231738953775E-4</v>
      </c>
      <c r="L103" s="1439">
        <f>IF(ISERROR('O6 Source Data for E2'!AG$52/'O6 Source Data for E2'!$X$52),"0.00%",'O6 Source Data for E2'!AG$52/'O6 Source Data for E2'!$X$52)</f>
        <v>2.2589757336364813E-3</v>
      </c>
      <c r="M103" s="1439">
        <f>IF(ISERROR('O6 Source Data for E2'!AH$52/'O6 Source Data for E2'!$X$52),"0.00%",'O6 Source Data for E2'!AH$52/'O6 Source Data for E2'!$X$52)</f>
        <v>0</v>
      </c>
      <c r="N103" s="1439">
        <f>IF(ISERROR('O6 Source Data for E2'!AI$52/'O6 Source Data for E2'!$X$52),"0.00%",'O6 Source Data for E2'!AI$52/'O6 Source Data for E2'!$X$52)</f>
        <v>0</v>
      </c>
      <c r="O103" s="1439">
        <f>IF(ISERROR('O6 Source Data for E2'!AJ$52/'O6 Source Data for E2'!$X$52),"0.00%",'O6 Source Data for E2'!AJ$52/'O6 Source Data for E2'!$X$52)</f>
        <v>0</v>
      </c>
      <c r="P103" s="1439">
        <f>IF(ISERROR('O6 Source Data for E2'!AK$52/'O6 Source Data for E2'!$X$52),"0.00%",'O6 Source Data for E2'!AK$52/'O6 Source Data for E2'!$X$52)</f>
        <v>0</v>
      </c>
      <c r="Q103" s="1439">
        <f>IF(ISERROR('O6 Source Data for E2'!AL$52/'O6 Source Data for E2'!$X$52),"0.00%",'O6 Source Data for E2'!AL$52/'O6 Source Data for E2'!$X$52)</f>
        <v>0</v>
      </c>
      <c r="R103" s="1439">
        <f>IF(ISERROR('O6 Source Data for E2'!AM$52/'O6 Source Data for E2'!$X$52),"0.00%",'O6 Source Data for E2'!AM$52/'O6 Source Data for E2'!$X$52)</f>
        <v>0</v>
      </c>
      <c r="S103" s="1439">
        <f>IF(ISERROR('O6 Source Data for E2'!AN$52/'O6 Source Data for E2'!$X$52),"0.00%",'O6 Source Data for E2'!AN$52/'O6 Source Data for E2'!$X$52)</f>
        <v>0</v>
      </c>
      <c r="T103" s="1439">
        <f>IF(ISERROR('O6 Source Data for E2'!AO$52/'O6 Source Data for E2'!$X$52),"0.00%",'O6 Source Data for E2'!AO$52/'O6 Source Data for E2'!$X$52)</f>
        <v>0</v>
      </c>
      <c r="U103" s="1439">
        <f>IF(ISERROR('O6 Source Data for E2'!AP$52/'O6 Source Data for E2'!$X$52),"0.00%",'O6 Source Data for E2'!AP$52/'O6 Source Data for E2'!$X$52)</f>
        <v>0</v>
      </c>
      <c r="V103" s="1439">
        <f>IF(ISERROR('O6 Source Data for E2'!AQ$52/'O6 Source Data for E2'!$X$52),"0.00%",'O6 Source Data for E2'!AQ$52/'O6 Source Data for E2'!$X$52)</f>
        <v>0</v>
      </c>
      <c r="W103" s="1439">
        <f>IF(ISERROR('O6 Source Data for E2'!AR$52/'O6 Source Data for E2'!$X$52),"0.00%",'O6 Source Data for E2'!AR$52/'O6 Source Data for E2'!$X$52)</f>
        <v>0</v>
      </c>
      <c r="X103" s="1460"/>
      <c r="Y103" s="1460"/>
      <c r="Z103" s="1460"/>
    </row>
    <row r="104" spans="1:26" s="361" customFormat="1" ht="12.75" x14ac:dyDescent="0.2">
      <c r="A104" s="1457" t="s">
        <v>505</v>
      </c>
      <c r="B104" s="1458" t="s">
        <v>518</v>
      </c>
      <c r="C104" s="1459">
        <f t="shared" si="1"/>
        <v>0.99999999999999978</v>
      </c>
      <c r="D104" s="1439">
        <f>IF(ISERROR('O6 Source Data for E2'!Y$61/'O6 Source Data for E2'!$X$61),"0.00%",'O6 Source Data for E2'!Y$61/'O6 Source Data for E2'!$X$61)</f>
        <v>0.72951737582465148</v>
      </c>
      <c r="E104" s="1439">
        <f>IF(ISERROR('O6 Source Data for E2'!Z$61/'O6 Source Data for E2'!$X$61),"0.00%",'O6 Source Data for E2'!Z$61/'O6 Source Data for E2'!$X$61)</f>
        <v>8.0487191953258361E-2</v>
      </c>
      <c r="F104" s="1439">
        <f>IF(ISERROR('O6 Source Data for E2'!AA$61/'O6 Source Data for E2'!$X$61),"0.00%",'O6 Source Data for E2'!AA$61/'O6 Source Data for E2'!$X$61)</f>
        <v>9.8400964767905597E-3</v>
      </c>
      <c r="G104" s="1439">
        <f>IF(ISERROR('O6 Source Data for E2'!AB$61/'O6 Source Data for E2'!$X$61),"0.00%",'O6 Source Data for E2'!AB$61/'O6 Source Data for E2'!$X$61)</f>
        <v>0</v>
      </c>
      <c r="H104" s="1439">
        <f>IF(ISERROR('O6 Source Data for E2'!AC$61/'O6 Source Data for E2'!$X$61),"0.00%",'O6 Source Data for E2'!AC$61/'O6 Source Data for E2'!$X$61)</f>
        <v>1.9209373084171566E-4</v>
      </c>
      <c r="I104" s="1439">
        <f>IF(ISERROR('O6 Source Data for E2'!AD$61/'O6 Source Data for E2'!$X$61),"0.00%",'O6 Source Data for E2'!AD$61/'O6 Source Data for E2'!$X$61)</f>
        <v>4.8023432710428914E-5</v>
      </c>
      <c r="J104" s="1439">
        <f>IF(ISERROR('O6 Source Data for E2'!AE$61/'O6 Source Data for E2'!$X$61),"0.00%",'O6 Source Data for E2'!AE$61/'O6 Source Data for E2'!$X$61)</f>
        <v>0.16390408135628259</v>
      </c>
      <c r="K104" s="1439">
        <f>IF(ISERROR('O6 Source Data for E2'!AF$61/'O6 Source Data for E2'!$X$61),"0.00%",'O6 Source Data for E2'!AF$61/'O6 Source Data for E2'!$X$61)</f>
        <v>1.0106320660045137E-2</v>
      </c>
      <c r="L104" s="1439">
        <f>IF(ISERROR('O6 Source Data for E2'!AG$61/'O6 Source Data for E2'!$X$61),"0.00%",'O6 Source Data for E2'!AG$61/'O6 Source Data for E2'!$X$61)</f>
        <v>5.9048165654196306E-3</v>
      </c>
      <c r="M104" s="1439">
        <f>IF(ISERROR('O6 Source Data for E2'!AH$61/'O6 Source Data for E2'!$X$61),"0.00%",'O6 Source Data for E2'!AH$61/'O6 Source Data for E2'!$X$61)</f>
        <v>0</v>
      </c>
      <c r="N104" s="1439">
        <f>IF(ISERROR('O6 Source Data for E2'!AI$61/'O6 Source Data for E2'!$X$61),"0.00%",'O6 Source Data for E2'!AI$61/'O6 Source Data for E2'!$X$61)</f>
        <v>0</v>
      </c>
      <c r="O104" s="1439">
        <f>IF(ISERROR('O6 Source Data for E2'!AJ$61/'O6 Source Data for E2'!$X$61),"0.00%",'O6 Source Data for E2'!AJ$61/'O6 Source Data for E2'!$X$61)</f>
        <v>0</v>
      </c>
      <c r="P104" s="1439">
        <f>IF(ISERROR('O6 Source Data for E2'!AK$61/'O6 Source Data for E2'!$X$61),"0.00%",'O6 Source Data for E2'!AK$61/'O6 Source Data for E2'!$X$61)</f>
        <v>0</v>
      </c>
      <c r="Q104" s="1439">
        <f>IF(ISERROR('O6 Source Data for E2'!AL$61/'O6 Source Data for E2'!$X$61),"0.00%",'O6 Source Data for E2'!AL$61/'O6 Source Data for E2'!$X$61)</f>
        <v>0</v>
      </c>
      <c r="R104" s="1439">
        <f>IF(ISERROR('O6 Source Data for E2'!AM$61/'O6 Source Data for E2'!$X$61),"0.00%",'O6 Source Data for E2'!AM$61/'O6 Source Data for E2'!$X$61)</f>
        <v>0</v>
      </c>
      <c r="S104" s="1439">
        <f>IF(ISERROR('O6 Source Data for E2'!AN$61/'O6 Source Data for E2'!$X$61),"0.00%",'O6 Source Data for E2'!AN$61/'O6 Source Data for E2'!$X$61)</f>
        <v>0</v>
      </c>
      <c r="T104" s="1439">
        <f>IF(ISERROR('O6 Source Data for E2'!AO$61/'O6 Source Data for E2'!$X$61),"0.00%",'O6 Source Data for E2'!AO$61/'O6 Source Data for E2'!$X$61)</f>
        <v>0</v>
      </c>
      <c r="U104" s="1439">
        <f>IF(ISERROR('O6 Source Data for E2'!AP$61/'O6 Source Data for E2'!$X$61),"0.00%",'O6 Source Data for E2'!AP$61/'O6 Source Data for E2'!$X$61)</f>
        <v>0</v>
      </c>
      <c r="V104" s="1439">
        <f>IF(ISERROR('O6 Source Data for E2'!AQ$61/'O6 Source Data for E2'!$X$61),"0.00%",'O6 Source Data for E2'!AQ$61/'O6 Source Data for E2'!$X$61)</f>
        <v>0</v>
      </c>
      <c r="W104" s="1439">
        <f>IF(ISERROR('O6 Source Data for E2'!AR$61/'O6 Source Data for E2'!$X$61),"0.00%",'O6 Source Data for E2'!AR$61/'O6 Source Data for E2'!$X$61)</f>
        <v>0</v>
      </c>
      <c r="X104" s="1460"/>
      <c r="Y104" s="1460"/>
      <c r="Z104" s="1460"/>
    </row>
    <row r="105" spans="1:26" s="361" customFormat="1" ht="12.75" x14ac:dyDescent="0.2">
      <c r="A105" s="1457" t="s">
        <v>506</v>
      </c>
      <c r="B105" s="1458" t="s">
        <v>519</v>
      </c>
      <c r="C105" s="1459">
        <f t="shared" si="1"/>
        <v>0.99999999999999989</v>
      </c>
      <c r="D105" s="1439">
        <f>IF(ISERROR('O6 Source Data for E2'!Y$66/'O6 Source Data for E2'!$X$66),"0.00%",'O6 Source Data for E2'!Y$66/'O6 Source Data for E2'!$X$66)</f>
        <v>0.72943260631408191</v>
      </c>
      <c r="E105" s="1439">
        <f>IF(ISERROR('O6 Source Data for E2'!Z$66/'O6 Source Data for E2'!$X$66),"0.00%",'O6 Source Data for E2'!Z$66/'O6 Source Data for E2'!$X$66)</f>
        <v>8.0477839386623076E-2</v>
      </c>
      <c r="F105" s="1439">
        <f>IF(ISERROR('O6 Source Data for E2'!AA$66/'O6 Source Data for E2'!$X$66),"0.00%",'O6 Source Data for E2'!AA$66/'O6 Source Data for E2'!$X$66)</f>
        <v>9.8989269676263373E-3</v>
      </c>
      <c r="G105" s="1439">
        <f>IF(ISERROR('O6 Source Data for E2'!AB$66/'O6 Source Data for E2'!$X$66),"0.00%",'O6 Source Data for E2'!AB$66/'O6 Source Data for E2'!$X$66)</f>
        <v>0</v>
      </c>
      <c r="H105" s="1439">
        <f>IF(ISERROR('O6 Source Data for E2'!AC$66/'O6 Source Data for E2'!$X$66),"0.00%",'O6 Source Data for E2'!AC$66/'O6 Source Data for E2'!$X$66)</f>
        <v>2.3705183805998955E-4</v>
      </c>
      <c r="I105" s="1439">
        <f>IF(ISERROR('O6 Source Data for E2'!AD$66/'O6 Source Data for E2'!$X$66),"0.00%",'O6 Source Data for E2'!AD$66/'O6 Source Data for E2'!$X$66)</f>
        <v>5.9262959514997387E-5</v>
      </c>
      <c r="J105" s="1439">
        <f>IF(ISERROR('O6 Source Data for E2'!AE$66/'O6 Source Data for E2'!$X$66),"0.00%",'O6 Source Data for E2'!AE$66/'O6 Source Data for E2'!$X$66)</f>
        <v>0.16388503579380886</v>
      </c>
      <c r="K105" s="1439">
        <f>IF(ISERROR('O6 Source Data for E2'!AF$66/'O6 Source Data for E2'!$X$66),"0.00%",'O6 Source Data for E2'!AF$66/'O6 Source Data for E2'!$X$66)</f>
        <v>1.0105146311243584E-2</v>
      </c>
      <c r="L105" s="1439">
        <f>IF(ISERROR('O6 Source Data for E2'!AG$66/'O6 Source Data for E2'!$X$66),"0.00%",'O6 Source Data for E2'!AG$66/'O6 Source Data for E2'!$X$66)</f>
        <v>5.9041304290411954E-3</v>
      </c>
      <c r="M105" s="1439">
        <f>IF(ISERROR('O6 Source Data for E2'!AH$66/'O6 Source Data for E2'!$X$66),"0.00%",'O6 Source Data for E2'!AH$66/'O6 Source Data for E2'!$X$66)</f>
        <v>0</v>
      </c>
      <c r="N105" s="1439">
        <f>IF(ISERROR('O6 Source Data for E2'!AI$66/'O6 Source Data for E2'!$X$66),"0.00%",'O6 Source Data for E2'!AI$66/'O6 Source Data for E2'!$X$66)</f>
        <v>0</v>
      </c>
      <c r="O105" s="1439">
        <f>IF(ISERROR('O6 Source Data for E2'!AJ$66/'O6 Source Data for E2'!$X$66),"0.00%",'O6 Source Data for E2'!AJ$66/'O6 Source Data for E2'!$X$66)</f>
        <v>0</v>
      </c>
      <c r="P105" s="1439">
        <f>IF(ISERROR('O6 Source Data for E2'!AK$66/'O6 Source Data for E2'!$X$66),"0.00%",'O6 Source Data for E2'!AK$66/'O6 Source Data for E2'!$X$66)</f>
        <v>0</v>
      </c>
      <c r="Q105" s="1439">
        <f>IF(ISERROR('O6 Source Data for E2'!AL$66/'O6 Source Data for E2'!$X$66),"0.00%",'O6 Source Data for E2'!AL$66/'O6 Source Data for E2'!$X$66)</f>
        <v>0</v>
      </c>
      <c r="R105" s="1439">
        <f>IF(ISERROR('O6 Source Data for E2'!AM$66/'O6 Source Data for E2'!$X$66),"0.00%",'O6 Source Data for E2'!AM$66/'O6 Source Data for E2'!$X$66)</f>
        <v>0</v>
      </c>
      <c r="S105" s="1439">
        <f>IF(ISERROR('O6 Source Data for E2'!AN$66/'O6 Source Data for E2'!$X$66),"0.00%",'O6 Source Data for E2'!AN$66/'O6 Source Data for E2'!$X$66)</f>
        <v>0</v>
      </c>
      <c r="T105" s="1439">
        <f>IF(ISERROR('O6 Source Data for E2'!AO$66/'O6 Source Data for E2'!$X$66),"0.00%",'O6 Source Data for E2'!AO$66/'O6 Source Data for E2'!$X$66)</f>
        <v>0</v>
      </c>
      <c r="U105" s="1439">
        <f>IF(ISERROR('O6 Source Data for E2'!AP$66/'O6 Source Data for E2'!$X$66),"0.00%",'O6 Source Data for E2'!AP$66/'O6 Source Data for E2'!$X$66)</f>
        <v>0</v>
      </c>
      <c r="V105" s="1439">
        <f>IF(ISERROR('O6 Source Data for E2'!AQ$66/'O6 Source Data for E2'!$X$66),"0.00%",'O6 Source Data for E2'!AQ$66/'O6 Source Data for E2'!$X$66)</f>
        <v>0</v>
      </c>
      <c r="W105" s="1439">
        <f>IF(ISERROR('O6 Source Data for E2'!AR$66/'O6 Source Data for E2'!$X$66),"0.00%",'O6 Source Data for E2'!AR$66/'O6 Source Data for E2'!$X$66)</f>
        <v>0</v>
      </c>
      <c r="X105" s="1460"/>
      <c r="Y105" s="1460"/>
      <c r="Z105" s="1460"/>
    </row>
    <row r="106" spans="1:26" s="361" customFormat="1" ht="25.5" x14ac:dyDescent="0.2">
      <c r="A106" s="1457" t="s">
        <v>507</v>
      </c>
      <c r="B106" s="1458" t="s">
        <v>526</v>
      </c>
      <c r="C106" s="1459">
        <f t="shared" si="1"/>
        <v>0.99999999999999989</v>
      </c>
      <c r="D106" s="1439">
        <f>IF(ISERROR('O6 Source Data for E2'!Y$68/'O6 Source Data for E2'!$X$68),"0.00%",'O6 Source Data for E2'!Y$68/'O6 Source Data for E2'!$X$68)</f>
        <v>0.72945245790837709</v>
      </c>
      <c r="E106" s="1439">
        <f>IF(ISERROR('O6 Source Data for E2'!Z$68/'O6 Source Data for E2'!$X$68),"0.00%",'O6 Source Data for E2'!Z$68/'O6 Source Data for E2'!$X$68)</f>
        <v>8.0480029600500866E-2</v>
      </c>
      <c r="F106" s="1439">
        <f>IF(ISERROR('O6 Source Data for E2'!AA$68/'O6 Source Data for E2'!$X$68),"0.00%",'O6 Source Data for E2'!AA$68/'O6 Source Data for E2'!$X$68)</f>
        <v>9.885149855685808E-3</v>
      </c>
      <c r="G106" s="1439">
        <f>IF(ISERROR('O6 Source Data for E2'!AB$68/'O6 Source Data for E2'!$X$68),"0.00%",'O6 Source Data for E2'!AB$68/'O6 Source Data for E2'!$X$68)</f>
        <v>0</v>
      </c>
      <c r="H106" s="1439">
        <f>IF(ISERROR('O6 Source Data for E2'!AC$68/'O6 Source Data for E2'!$X$68),"0.00%",'O6 Source Data for E2'!AC$68/'O6 Source Data for E2'!$X$68)</f>
        <v>2.2652340515077744E-4</v>
      </c>
      <c r="I106" s="1439">
        <f>IF(ISERROR('O6 Source Data for E2'!AD$68/'O6 Source Data for E2'!$X$68),"0.00%",'O6 Source Data for E2'!AD$68/'O6 Source Data for E2'!$X$68)</f>
        <v>5.6630851287694361E-5</v>
      </c>
      <c r="J106" s="1439">
        <f>IF(ISERROR('O6 Source Data for E2'!AE$68/'O6 Source Data for E2'!$X$68),"0.00%",'O6 Source Data for E2'!AE$68/'O6 Source Data for E2'!$X$68)</f>
        <v>0.16388949594436081</v>
      </c>
      <c r="K106" s="1439">
        <f>IF(ISERROR('O6 Source Data for E2'!AF$68/'O6 Source Data for E2'!$X$68),"0.00%",'O6 Source Data for E2'!AF$68/'O6 Source Data for E2'!$X$68)</f>
        <v>1.0105421323990654E-2</v>
      </c>
      <c r="L106" s="1439">
        <f>IF(ISERROR('O6 Source Data for E2'!AG$68/'O6 Source Data for E2'!$X$68),"0.00%",'O6 Source Data for E2'!AG$68/'O6 Source Data for E2'!$X$68)</f>
        <v>5.9042911106462247E-3</v>
      </c>
      <c r="M106" s="1439">
        <f>IF(ISERROR('O6 Source Data for E2'!AH$68/'O6 Source Data for E2'!$X$68),"0.00%",'O6 Source Data for E2'!AH$68/'O6 Source Data for E2'!$X$68)</f>
        <v>0</v>
      </c>
      <c r="N106" s="1439">
        <f>IF(ISERROR('O6 Source Data for E2'!AI$68/'O6 Source Data for E2'!$X$68),"0.00%",'O6 Source Data for E2'!AI$68/'O6 Source Data for E2'!$X$68)</f>
        <v>0</v>
      </c>
      <c r="O106" s="1439">
        <f>IF(ISERROR('O6 Source Data for E2'!AJ$68/'O6 Source Data for E2'!$X$68),"0.00%",'O6 Source Data for E2'!AJ$68/'O6 Source Data for E2'!$X$68)</f>
        <v>0</v>
      </c>
      <c r="P106" s="1439">
        <f>IF(ISERROR('O6 Source Data for E2'!AK$68/'O6 Source Data for E2'!$X$68),"0.00%",'O6 Source Data for E2'!AK$68/'O6 Source Data for E2'!$X$68)</f>
        <v>0</v>
      </c>
      <c r="Q106" s="1439">
        <f>IF(ISERROR('O6 Source Data for E2'!AL$68/'O6 Source Data for E2'!$X$68),"0.00%",'O6 Source Data for E2'!AL$68/'O6 Source Data for E2'!$X$68)</f>
        <v>0</v>
      </c>
      <c r="R106" s="1439">
        <f>IF(ISERROR('O6 Source Data for E2'!AM$68/'O6 Source Data for E2'!$X$68),"0.00%",'O6 Source Data for E2'!AM$68/'O6 Source Data for E2'!$X$68)</f>
        <v>0</v>
      </c>
      <c r="S106" s="1439">
        <f>IF(ISERROR('O6 Source Data for E2'!AN$68/'O6 Source Data for E2'!$X$68),"0.00%",'O6 Source Data for E2'!AN$68/'O6 Source Data for E2'!$X$68)</f>
        <v>0</v>
      </c>
      <c r="T106" s="1439">
        <f>IF(ISERROR('O6 Source Data for E2'!AO$68/'O6 Source Data for E2'!$X$68),"0.00%",'O6 Source Data for E2'!AO$68/'O6 Source Data for E2'!$X$68)</f>
        <v>0</v>
      </c>
      <c r="U106" s="1439">
        <f>IF(ISERROR('O6 Source Data for E2'!AP$68/'O6 Source Data for E2'!$X$68),"0.00%",'O6 Source Data for E2'!AP$68/'O6 Source Data for E2'!$X$68)</f>
        <v>0</v>
      </c>
      <c r="V106" s="1439">
        <f>IF(ISERROR('O6 Source Data for E2'!AQ$68/'O6 Source Data for E2'!$X$68),"0.00%",'O6 Source Data for E2'!AQ$68/'O6 Source Data for E2'!$X$68)</f>
        <v>0</v>
      </c>
      <c r="W106" s="1439">
        <f>IF(ISERROR('O6 Source Data for E2'!AR$68/'O6 Source Data for E2'!$X$68),"0.00%",'O6 Source Data for E2'!AR$68/'O6 Source Data for E2'!$X$68)</f>
        <v>0</v>
      </c>
      <c r="X106" s="1460"/>
      <c r="Y106" s="1460"/>
      <c r="Z106" s="1460"/>
    </row>
    <row r="107" spans="1:26" s="361" customFormat="1" ht="12.75" x14ac:dyDescent="0.2">
      <c r="A107" s="1457" t="s">
        <v>508</v>
      </c>
      <c r="B107" s="1458" t="s">
        <v>527</v>
      </c>
      <c r="C107" s="1459">
        <f t="shared" si="1"/>
        <v>1.0000000000000002</v>
      </c>
      <c r="D107" s="1439">
        <f>IF(ISERROR('O6 Source Data for E2'!Y$73/'O6 Source Data for E2'!$X$73),"0.00%",'O6 Source Data for E2'!Y$73/'O6 Source Data for E2'!$X$73)</f>
        <v>0.72971003380321897</v>
      </c>
      <c r="E107" s="1439">
        <f>IF(ISERROR('O6 Source Data for E2'!Z$73/'O6 Source Data for E2'!$X$73),"0.00%",'O6 Source Data for E2'!Z$73/'O6 Source Data for E2'!$X$73)</f>
        <v>8.0508447786520387E-2</v>
      </c>
      <c r="F107" s="1439">
        <f>IF(ISERROR('O6 Source Data for E2'!AA$73/'O6 Source Data for E2'!$X$73),"0.00%",'O6 Source Data for E2'!AA$73/'O6 Source Data for E2'!$X$73)</f>
        <v>9.7063908158001606E-3</v>
      </c>
      <c r="G107" s="1439">
        <f>IF(ISERROR('O6 Source Data for E2'!AB$73/'O6 Source Data for E2'!$X$73),"0.00%",'O6 Source Data for E2'!AB$73/'O6 Source Data for E2'!$X$73)</f>
        <v>0</v>
      </c>
      <c r="H107" s="1439">
        <f>IF(ISERROR('O6 Source Data for E2'!AC$73/'O6 Source Data for E2'!$X$73),"0.00%",'O6 Source Data for E2'!AC$73/'O6 Source Data for E2'!$X$73)</f>
        <v>8.9916214436547794E-5</v>
      </c>
      <c r="I107" s="1439">
        <f>IF(ISERROR('O6 Source Data for E2'!AD$73/'O6 Source Data for E2'!$X$73),"0.00%",'O6 Source Data for E2'!AD$73/'O6 Source Data for E2'!$X$73)</f>
        <v>2.2479053609136949E-5</v>
      </c>
      <c r="J107" s="1439">
        <f>IF(ISERROR('O6 Source Data for E2'!AE$73/'O6 Source Data for E2'!$X$73),"0.00%",'O6 Source Data for E2'!AE$73/'O6 Source Data for E2'!$X$73)</f>
        <v>0.16394736672554108</v>
      </c>
      <c r="K107" s="1439">
        <f>IF(ISERROR('O6 Source Data for E2'!AF$73/'O6 Source Data for E2'!$X$73),"0.00%",'O6 Source Data for E2'!AF$73/'O6 Source Data for E2'!$X$73)</f>
        <v>1.0108989634594123E-2</v>
      </c>
      <c r="L107" s="1439">
        <f>IF(ISERROR('O6 Source Data for E2'!AG$73/'O6 Source Data for E2'!$X$73),"0.00%",'O6 Source Data for E2'!AG$73/'O6 Source Data for E2'!$X$73)</f>
        <v>5.9063759662797127E-3</v>
      </c>
      <c r="M107" s="1439">
        <f>IF(ISERROR('O6 Source Data for E2'!AH$73/'O6 Source Data for E2'!$X$73),"0.00%",'O6 Source Data for E2'!AH$73/'O6 Source Data for E2'!$X$73)</f>
        <v>0</v>
      </c>
      <c r="N107" s="1439">
        <f>IF(ISERROR('O6 Source Data for E2'!AI$73/'O6 Source Data for E2'!$X$73),"0.00%",'O6 Source Data for E2'!AI$73/'O6 Source Data for E2'!$X$73)</f>
        <v>0</v>
      </c>
      <c r="O107" s="1439">
        <f>IF(ISERROR('O6 Source Data for E2'!AJ$73/'O6 Source Data for E2'!$X$73),"0.00%",'O6 Source Data for E2'!AJ$73/'O6 Source Data for E2'!$X$73)</f>
        <v>0</v>
      </c>
      <c r="P107" s="1439">
        <f>IF(ISERROR('O6 Source Data for E2'!AK$73/'O6 Source Data for E2'!$X$73),"0.00%",'O6 Source Data for E2'!AK$73/'O6 Source Data for E2'!$X$73)</f>
        <v>0</v>
      </c>
      <c r="Q107" s="1439">
        <f>IF(ISERROR('O6 Source Data for E2'!AL$73/'O6 Source Data for E2'!$X$73),"0.00%",'O6 Source Data for E2'!AL$73/'O6 Source Data for E2'!$X$73)</f>
        <v>0</v>
      </c>
      <c r="R107" s="1439">
        <f>IF(ISERROR('O6 Source Data for E2'!AM$73/'O6 Source Data for E2'!$X$73),"0.00%",'O6 Source Data for E2'!AM$73/'O6 Source Data for E2'!$X$73)</f>
        <v>0</v>
      </c>
      <c r="S107" s="1439">
        <f>IF(ISERROR('O6 Source Data for E2'!AN$73/'O6 Source Data for E2'!$X$73),"0.00%",'O6 Source Data for E2'!AN$73/'O6 Source Data for E2'!$X$73)</f>
        <v>0</v>
      </c>
      <c r="T107" s="1439">
        <f>IF(ISERROR('O6 Source Data for E2'!AO$73/'O6 Source Data for E2'!$X$73),"0.00%",'O6 Source Data for E2'!AO$73/'O6 Source Data for E2'!$X$73)</f>
        <v>0</v>
      </c>
      <c r="U107" s="1439">
        <f>IF(ISERROR('O6 Source Data for E2'!AP$73/'O6 Source Data for E2'!$X$73),"0.00%",'O6 Source Data for E2'!AP$73/'O6 Source Data for E2'!$X$73)</f>
        <v>0</v>
      </c>
      <c r="V107" s="1439">
        <f>IF(ISERROR('O6 Source Data for E2'!AQ$73/'O6 Source Data for E2'!$X$73),"0.00%",'O6 Source Data for E2'!AQ$73/'O6 Source Data for E2'!$X$73)</f>
        <v>0</v>
      </c>
      <c r="W107" s="1439">
        <f>IF(ISERROR('O6 Source Data for E2'!AR$73/'O6 Source Data for E2'!$X$73),"0.00%",'O6 Source Data for E2'!AR$73/'O6 Source Data for E2'!$X$73)</f>
        <v>0</v>
      </c>
      <c r="X107" s="1460"/>
      <c r="Y107" s="1460"/>
      <c r="Z107" s="1460"/>
    </row>
    <row r="108" spans="1:26" s="361" customFormat="1" ht="12.75" x14ac:dyDescent="0.2">
      <c r="A108" s="1457" t="s">
        <v>509</v>
      </c>
      <c r="B108" s="1458" t="s">
        <v>528</v>
      </c>
      <c r="C108" s="1459">
        <f t="shared" si="1"/>
        <v>1.0000000000000002</v>
      </c>
      <c r="D108" s="1439">
        <f>IF(ISERROR('O6 Source Data for E2'!Y$78/'O6 Source Data for E2'!$X$78),"0.00%",'O6 Source Data for E2'!Y$78/'O6 Source Data for E2'!$X$78)</f>
        <v>0.72971003380321886</v>
      </c>
      <c r="E108" s="1439">
        <f>IF(ISERROR('O6 Source Data for E2'!Z$78/'O6 Source Data for E2'!$X$78),"0.00%",'O6 Source Data for E2'!Z$78/'O6 Source Data for E2'!$X$78)</f>
        <v>8.0508447786520387E-2</v>
      </c>
      <c r="F108" s="1439">
        <f>IF(ISERROR('O6 Source Data for E2'!AA$78/'O6 Source Data for E2'!$X$78),"0.00%",'O6 Source Data for E2'!AA$78/'O6 Source Data for E2'!$X$78)</f>
        <v>9.7063908158001606E-3</v>
      </c>
      <c r="G108" s="1439">
        <f>IF(ISERROR('O6 Source Data for E2'!AB$78/'O6 Source Data for E2'!$X$78),"0.00%",'O6 Source Data for E2'!AB$78/'O6 Source Data for E2'!$X$78)</f>
        <v>0</v>
      </c>
      <c r="H108" s="1439">
        <f>IF(ISERROR('O6 Source Data for E2'!AC$78/'O6 Source Data for E2'!$X$78),"0.00%",'O6 Source Data for E2'!AC$78/'O6 Source Data for E2'!$X$78)</f>
        <v>8.9916214436547781E-5</v>
      </c>
      <c r="I108" s="1439">
        <f>IF(ISERROR('O6 Source Data for E2'!AD$78/'O6 Source Data for E2'!$X$78),"0.00%",'O6 Source Data for E2'!AD$78/'O6 Source Data for E2'!$X$78)</f>
        <v>2.2479053609136945E-5</v>
      </c>
      <c r="J108" s="1439">
        <f>IF(ISERROR('O6 Source Data for E2'!AE$78/'O6 Source Data for E2'!$X$78),"0.00%",'O6 Source Data for E2'!AE$78/'O6 Source Data for E2'!$X$78)</f>
        <v>0.16394736672554108</v>
      </c>
      <c r="K108" s="1439">
        <f>IF(ISERROR('O6 Source Data for E2'!AF$78/'O6 Source Data for E2'!$X$78),"0.00%",'O6 Source Data for E2'!AF$78/'O6 Source Data for E2'!$X$78)</f>
        <v>1.0108989634594121E-2</v>
      </c>
      <c r="L108" s="1439">
        <f>IF(ISERROR('O6 Source Data for E2'!AG$78/'O6 Source Data for E2'!$X$78),"0.00%",'O6 Source Data for E2'!AG$78/'O6 Source Data for E2'!$X$78)</f>
        <v>5.9063759662797109E-3</v>
      </c>
      <c r="M108" s="1439">
        <f>IF(ISERROR('O6 Source Data for E2'!AH$78/'O6 Source Data for E2'!$X$78),"0.00%",'O6 Source Data for E2'!AH$78/'O6 Source Data for E2'!$X$78)</f>
        <v>0</v>
      </c>
      <c r="N108" s="1439">
        <f>IF(ISERROR('O6 Source Data for E2'!AI$78/'O6 Source Data for E2'!$X$78),"0.00%",'O6 Source Data for E2'!AI$78/'O6 Source Data for E2'!$X$78)</f>
        <v>0</v>
      </c>
      <c r="O108" s="1439">
        <f>IF(ISERROR('O6 Source Data for E2'!AJ$78/'O6 Source Data for E2'!$X$78),"0.00%",'O6 Source Data for E2'!AJ$78/'O6 Source Data for E2'!$X$78)</f>
        <v>0</v>
      </c>
      <c r="P108" s="1439">
        <f>IF(ISERROR('O6 Source Data for E2'!AK$78/'O6 Source Data for E2'!$X$78),"0.00%",'O6 Source Data for E2'!AK$78/'O6 Source Data for E2'!$X$78)</f>
        <v>0</v>
      </c>
      <c r="Q108" s="1439">
        <f>IF(ISERROR('O6 Source Data for E2'!AL$78/'O6 Source Data for E2'!$X$78),"0.00%",'O6 Source Data for E2'!AL$78/'O6 Source Data for E2'!$X$78)</f>
        <v>0</v>
      </c>
      <c r="R108" s="1439">
        <f>IF(ISERROR('O6 Source Data for E2'!AM$78/'O6 Source Data for E2'!$X$78),"0.00%",'O6 Source Data for E2'!AM$78/'O6 Source Data for E2'!$X$78)</f>
        <v>0</v>
      </c>
      <c r="S108" s="1439">
        <f>IF(ISERROR('O6 Source Data for E2'!AN$78/'O6 Source Data for E2'!$X$78),"0.00%",'O6 Source Data for E2'!AN$78/'O6 Source Data for E2'!$X$78)</f>
        <v>0</v>
      </c>
      <c r="T108" s="1439">
        <f>IF(ISERROR('O6 Source Data for E2'!AO$78/'O6 Source Data for E2'!$X$78),"0.00%",'O6 Source Data for E2'!AO$78/'O6 Source Data for E2'!$X$78)</f>
        <v>0</v>
      </c>
      <c r="U108" s="1439">
        <f>IF(ISERROR('O6 Source Data for E2'!AP$78/'O6 Source Data for E2'!$X$78),"0.00%",'O6 Source Data for E2'!AP$78/'O6 Source Data for E2'!$X$78)</f>
        <v>0</v>
      </c>
      <c r="V108" s="1439">
        <f>IF(ISERROR('O6 Source Data for E2'!AQ$78/'O6 Source Data for E2'!$X$78),"0.00%",'O6 Source Data for E2'!AQ$78/'O6 Source Data for E2'!$X$78)</f>
        <v>0</v>
      </c>
      <c r="W108" s="1439">
        <f>IF(ISERROR('O6 Source Data for E2'!AR$78/'O6 Source Data for E2'!$X$78),"0.00%",'O6 Source Data for E2'!AR$78/'O6 Source Data for E2'!$X$78)</f>
        <v>0</v>
      </c>
      <c r="X108" s="1460"/>
      <c r="Y108" s="1460"/>
      <c r="Z108" s="1460"/>
    </row>
    <row r="109" spans="1:26" s="361" customFormat="1" ht="25.5" x14ac:dyDescent="0.2">
      <c r="A109" s="1457" t="s">
        <v>510</v>
      </c>
      <c r="B109" s="1458" t="s">
        <v>529</v>
      </c>
      <c r="C109" s="1459">
        <f t="shared" si="1"/>
        <v>1.0000000000000002</v>
      </c>
      <c r="D109" s="1439">
        <f>IF(ISERROR('O6 Source Data for E2'!Y$80/'O6 Source Data for E2'!$X$80),"0.00%",'O6 Source Data for E2'!Y$80/'O6 Source Data for E2'!$X$80)</f>
        <v>0.72971003380321886</v>
      </c>
      <c r="E109" s="1439">
        <f>IF(ISERROR('O6 Source Data for E2'!Z$80/'O6 Source Data for E2'!$X$80),"0.00%",'O6 Source Data for E2'!Z$80/'O6 Source Data for E2'!$X$80)</f>
        <v>8.0508447786520387E-2</v>
      </c>
      <c r="F109" s="1439">
        <f>IF(ISERROR('O6 Source Data for E2'!AA$80/'O6 Source Data for E2'!$X$80),"0.00%",'O6 Source Data for E2'!AA$80/'O6 Source Data for E2'!$X$80)</f>
        <v>9.7063908158001606E-3</v>
      </c>
      <c r="G109" s="1439">
        <f>IF(ISERROR('O6 Source Data for E2'!AB$80/'O6 Source Data for E2'!$X$80),"0.00%",'O6 Source Data for E2'!AB$80/'O6 Source Data for E2'!$X$80)</f>
        <v>0</v>
      </c>
      <c r="H109" s="1439">
        <f>IF(ISERROR('O6 Source Data for E2'!AC$80/'O6 Source Data for E2'!$X$80),"0.00%",'O6 Source Data for E2'!AC$80/'O6 Source Data for E2'!$X$80)</f>
        <v>8.9916214436547781E-5</v>
      </c>
      <c r="I109" s="1439">
        <f>IF(ISERROR('O6 Source Data for E2'!AD$80/'O6 Source Data for E2'!$X$80),"0.00%",'O6 Source Data for E2'!AD$80/'O6 Source Data for E2'!$X$80)</f>
        <v>2.2479053609136945E-5</v>
      </c>
      <c r="J109" s="1439">
        <f>IF(ISERROR('O6 Source Data for E2'!AE$80/'O6 Source Data for E2'!$X$80),"0.00%",'O6 Source Data for E2'!AE$80/'O6 Source Data for E2'!$X$80)</f>
        <v>0.16394736672554108</v>
      </c>
      <c r="K109" s="1439">
        <f>IF(ISERROR('O6 Source Data for E2'!AF$80/'O6 Source Data for E2'!$X$80),"0.00%",'O6 Source Data for E2'!AF$80/'O6 Source Data for E2'!$X$80)</f>
        <v>1.0108989634594123E-2</v>
      </c>
      <c r="L109" s="1439">
        <f>IF(ISERROR('O6 Source Data for E2'!AG$80/'O6 Source Data for E2'!$X$80),"0.00%",'O6 Source Data for E2'!AG$80/'O6 Source Data for E2'!$X$80)</f>
        <v>5.9063759662797109E-3</v>
      </c>
      <c r="M109" s="1439">
        <f>IF(ISERROR('O6 Source Data for E2'!AH$80/'O6 Source Data for E2'!$X$80),"0.00%",'O6 Source Data for E2'!AH$80/'O6 Source Data for E2'!$X$80)</f>
        <v>0</v>
      </c>
      <c r="N109" s="1439">
        <f>IF(ISERROR('O6 Source Data for E2'!AI$80/'O6 Source Data for E2'!$X$80),"0.00%",'O6 Source Data for E2'!AI$80/'O6 Source Data for E2'!$X$80)</f>
        <v>0</v>
      </c>
      <c r="O109" s="1439">
        <f>IF(ISERROR('O6 Source Data for E2'!AJ$80/'O6 Source Data for E2'!$X$80),"0.00%",'O6 Source Data for E2'!AJ$80/'O6 Source Data for E2'!$X$80)</f>
        <v>0</v>
      </c>
      <c r="P109" s="1439">
        <f>IF(ISERROR('O6 Source Data for E2'!AK$80/'O6 Source Data for E2'!$X$80),"0.00%",'O6 Source Data for E2'!AK$80/'O6 Source Data for E2'!$X$80)</f>
        <v>0</v>
      </c>
      <c r="Q109" s="1439">
        <f>IF(ISERROR('O6 Source Data for E2'!AL$80/'O6 Source Data for E2'!$X$80),"0.00%",'O6 Source Data for E2'!AL$80/'O6 Source Data for E2'!$X$80)</f>
        <v>0</v>
      </c>
      <c r="R109" s="1439">
        <f>IF(ISERROR('O6 Source Data for E2'!AM$80/'O6 Source Data for E2'!$X$80),"0.00%",'O6 Source Data for E2'!AM$80/'O6 Source Data for E2'!$X$80)</f>
        <v>0</v>
      </c>
      <c r="S109" s="1439">
        <f>IF(ISERROR('O6 Source Data for E2'!AN$80/'O6 Source Data for E2'!$X$80),"0.00%",'O6 Source Data for E2'!AN$80/'O6 Source Data for E2'!$X$80)</f>
        <v>0</v>
      </c>
      <c r="T109" s="1439">
        <f>IF(ISERROR('O6 Source Data for E2'!AO$80/'O6 Source Data for E2'!$X$80),"0.00%",'O6 Source Data for E2'!AO$80/'O6 Source Data for E2'!$X$80)</f>
        <v>0</v>
      </c>
      <c r="U109" s="1439">
        <f>IF(ISERROR('O6 Source Data for E2'!AP$80/'O6 Source Data for E2'!$X$80),"0.00%",'O6 Source Data for E2'!AP$80/'O6 Source Data for E2'!$X$80)</f>
        <v>0</v>
      </c>
      <c r="V109" s="1439">
        <f>IF(ISERROR('O6 Source Data for E2'!AQ$80/'O6 Source Data for E2'!$X$80),"0.00%",'O6 Source Data for E2'!AQ$80/'O6 Source Data for E2'!$X$80)</f>
        <v>0</v>
      </c>
      <c r="W109" s="1439">
        <f>IF(ISERROR('O6 Source Data for E2'!AR$80/'O6 Source Data for E2'!$X$80),"0.00%",'O6 Source Data for E2'!AR$80/'O6 Source Data for E2'!$X$80)</f>
        <v>0</v>
      </c>
      <c r="X109" s="1460"/>
      <c r="Y109" s="1460"/>
      <c r="Z109" s="1460"/>
    </row>
    <row r="110" spans="1:26" s="361" customFormat="1" ht="12.75" x14ac:dyDescent="0.2">
      <c r="A110" s="1457" t="s">
        <v>511</v>
      </c>
      <c r="B110" s="1458" t="s">
        <v>530</v>
      </c>
      <c r="C110" s="1459">
        <f t="shared" si="1"/>
        <v>1</v>
      </c>
      <c r="D110" s="1439">
        <f>IF(ISERROR('O6 Source Data for E2'!Y$82/'O6 Source Data for E2'!$X$82),"0.00%",'O6 Source Data for E2'!Y$82/'O6 Source Data for E2'!$X$82)</f>
        <v>0.72987957282435811</v>
      </c>
      <c r="E110" s="1439">
        <f>IF(ISERROR('O6 Source Data for E2'!Z$82/'O6 Source Data for E2'!$X$82),"0.00%",'O6 Source Data for E2'!Z$82/'O6 Source Data for E2'!$X$82)</f>
        <v>8.0527152919790956E-2</v>
      </c>
      <c r="F110" s="1439">
        <f>IF(ISERROR('O6 Source Data for E2'!AA$82/'O6 Source Data for E2'!$X$82),"0.00%",'O6 Source Data for E2'!AA$82/'O6 Source Data for E2'!$X$82)</f>
        <v>9.5887298341286072E-3</v>
      </c>
      <c r="G110" s="1439">
        <f>IF(ISERROR('O6 Source Data for E2'!AB$82/'O6 Source Data for E2'!$X$82),"0.00%",'O6 Source Data for E2'!AB$82/'O6 Source Data for E2'!$X$82)</f>
        <v>0</v>
      </c>
      <c r="H110" s="1439">
        <f>IF(ISERROR('O6 Source Data for E2'!AC$82/'O6 Source Data for E2'!$X$82),"0.00%",'O6 Source Data for E2'!AC$82/'O6 Source Data for E2'!$X$82)</f>
        <v>0</v>
      </c>
      <c r="I110" s="1439">
        <f>IF(ISERROR('O6 Source Data for E2'!AD$82/'O6 Source Data for E2'!$X$82),"0.00%",'O6 Source Data for E2'!AD$82/'O6 Source Data for E2'!$X$82)</f>
        <v>0</v>
      </c>
      <c r="J110" s="1439">
        <f>IF(ISERROR('O6 Source Data for E2'!AE$82/'O6 Source Data for E2'!$X$82),"0.00%",'O6 Source Data for E2'!AE$82/'O6 Source Data for E2'!$X$82)</f>
        <v>0.16398545785048851</v>
      </c>
      <c r="K110" s="1439">
        <f>IF(ISERROR('O6 Source Data for E2'!AF$82/'O6 Source Data for E2'!$X$82),"0.00%",'O6 Source Data for E2'!AF$82/'O6 Source Data for E2'!$X$82)</f>
        <v>1.0111338332197227E-2</v>
      </c>
      <c r="L110" s="1439">
        <f>IF(ISERROR('O6 Source Data for E2'!AG$82/'O6 Source Data for E2'!$X$82),"0.00%",'O6 Source Data for E2'!AG$82/'O6 Source Data for E2'!$X$82)</f>
        <v>5.9077482390365822E-3</v>
      </c>
      <c r="M110" s="1439">
        <f>IF(ISERROR('O6 Source Data for E2'!AH$82/'O6 Source Data for E2'!$X$82),"0.00%",'O6 Source Data for E2'!AH$82/'O6 Source Data for E2'!$X$82)</f>
        <v>0</v>
      </c>
      <c r="N110" s="1439">
        <f>IF(ISERROR('O6 Source Data for E2'!AI$82/'O6 Source Data for E2'!$X$82),"0.00%",'O6 Source Data for E2'!AI$82/'O6 Source Data for E2'!$X$82)</f>
        <v>0</v>
      </c>
      <c r="O110" s="1439">
        <f>IF(ISERROR('O6 Source Data for E2'!AJ$82/'O6 Source Data for E2'!$X$82),"0.00%",'O6 Source Data for E2'!AJ$82/'O6 Source Data for E2'!$X$82)</f>
        <v>0</v>
      </c>
      <c r="P110" s="1439">
        <f>IF(ISERROR('O6 Source Data for E2'!AK$82/'O6 Source Data for E2'!$X$82),"0.00%",'O6 Source Data for E2'!AK$82/'O6 Source Data for E2'!$X$82)</f>
        <v>0</v>
      </c>
      <c r="Q110" s="1439">
        <f>IF(ISERROR('O6 Source Data for E2'!AL$82/'O6 Source Data for E2'!$X$82),"0.00%",'O6 Source Data for E2'!AL$82/'O6 Source Data for E2'!$X$82)</f>
        <v>0</v>
      </c>
      <c r="R110" s="1439">
        <f>IF(ISERROR('O6 Source Data for E2'!AM$82/'O6 Source Data for E2'!$X$82),"0.00%",'O6 Source Data for E2'!AM$82/'O6 Source Data for E2'!$X$82)</f>
        <v>0</v>
      </c>
      <c r="S110" s="1439">
        <f>IF(ISERROR('O6 Source Data for E2'!AN$82/'O6 Source Data for E2'!$X$82),"0.00%",'O6 Source Data for E2'!AN$82/'O6 Source Data for E2'!$X$82)</f>
        <v>0</v>
      </c>
      <c r="T110" s="1439">
        <f>IF(ISERROR('O6 Source Data for E2'!AO$82/'O6 Source Data for E2'!$X$82),"0.00%",'O6 Source Data for E2'!AO$82/'O6 Source Data for E2'!$X$82)</f>
        <v>0</v>
      </c>
      <c r="U110" s="1439">
        <f>IF(ISERROR('O6 Source Data for E2'!AP$82/'O6 Source Data for E2'!$X$82),"0.00%",'O6 Source Data for E2'!AP$82/'O6 Source Data for E2'!$X$82)</f>
        <v>0</v>
      </c>
      <c r="V110" s="1439">
        <f>IF(ISERROR('O6 Source Data for E2'!AQ$82/'O6 Source Data for E2'!$X$82),"0.00%",'O6 Source Data for E2'!AQ$82/'O6 Source Data for E2'!$X$82)</f>
        <v>0</v>
      </c>
      <c r="W110" s="1439">
        <f>IF(ISERROR('O6 Source Data for E2'!AR$82/'O6 Source Data for E2'!$X$82),"0.00%",'O6 Source Data for E2'!AR$82/'O6 Source Data for E2'!$X$82)</f>
        <v>0</v>
      </c>
      <c r="X110" s="1460"/>
      <c r="Y110" s="1460"/>
      <c r="Z110" s="1460"/>
    </row>
    <row r="111" spans="1:26" s="361" customFormat="1" ht="12.75" x14ac:dyDescent="0.2">
      <c r="A111" s="1457" t="s">
        <v>512</v>
      </c>
      <c r="B111" s="1458" t="s">
        <v>531</v>
      </c>
      <c r="C111" s="1459">
        <f t="shared" si="1"/>
        <v>1</v>
      </c>
      <c r="D111" s="1439">
        <f>IF(ISERROR('O6 Source Data for E2'!Y$86/'O6 Source Data for E2'!$X$86),"0.00%",'O6 Source Data for E2'!Y$86/'O6 Source Data for E2'!$X$86)</f>
        <v>1</v>
      </c>
      <c r="E111" s="1439">
        <f>IF(ISERROR('O6 Source Data for E2'!Z$86/'O6 Source Data for E2'!$X$86),"0.00%",'O6 Source Data for E2'!Z$86/'O6 Source Data for E2'!$X$86)</f>
        <v>0</v>
      </c>
      <c r="F111" s="1439">
        <f>IF(ISERROR('O6 Source Data for E2'!AA$86/'O6 Source Data for E2'!$X$86),"0.00%",'O6 Source Data for E2'!AA$86/'O6 Source Data for E2'!$X$86)</f>
        <v>0</v>
      </c>
      <c r="G111" s="1439">
        <f>IF(ISERROR('O6 Source Data for E2'!AB$86/'O6 Source Data for E2'!$X$86),"0.00%",'O6 Source Data for E2'!AB$86/'O6 Source Data for E2'!$X$86)</f>
        <v>0</v>
      </c>
      <c r="H111" s="1439">
        <f>IF(ISERROR('O6 Source Data for E2'!AC$86/'O6 Source Data for E2'!$X$86),"0.00%",'O6 Source Data for E2'!AC$86/'O6 Source Data for E2'!$X$86)</f>
        <v>0</v>
      </c>
      <c r="I111" s="1439">
        <f>IF(ISERROR('O6 Source Data for E2'!AD$86/'O6 Source Data for E2'!$X$86),"0.00%",'O6 Source Data for E2'!AD$86/'O6 Source Data for E2'!$X$86)</f>
        <v>0</v>
      </c>
      <c r="J111" s="1439">
        <f>IF(ISERROR('O6 Source Data for E2'!AE$86/'O6 Source Data for E2'!$X$86),"0.00%",'O6 Source Data for E2'!AE$86/'O6 Source Data for E2'!$X$86)</f>
        <v>0</v>
      </c>
      <c r="K111" s="1439">
        <f>IF(ISERROR('O6 Source Data for E2'!AF$86/'O6 Source Data for E2'!$X$86),"0.00%",'O6 Source Data for E2'!AF$86/'O6 Source Data for E2'!$X$86)</f>
        <v>0</v>
      </c>
      <c r="L111" s="1439">
        <f>IF(ISERROR('O6 Source Data for E2'!AG$86/'O6 Source Data for E2'!$X$86),"0.00%",'O6 Source Data for E2'!AG$86/'O6 Source Data for E2'!$X$86)</f>
        <v>0</v>
      </c>
      <c r="M111" s="1439">
        <f>IF(ISERROR('O6 Source Data for E2'!AH$86/'O6 Source Data for E2'!$X$86),"0.00%",'O6 Source Data for E2'!AH$86/'O6 Source Data for E2'!$X$86)</f>
        <v>0</v>
      </c>
      <c r="N111" s="1439">
        <f>IF(ISERROR('O6 Source Data for E2'!AI$86/'O6 Source Data for E2'!$X$86),"0.00%",'O6 Source Data for E2'!AI$86/'O6 Source Data for E2'!$X$86)</f>
        <v>0</v>
      </c>
      <c r="O111" s="1439">
        <f>IF(ISERROR('O6 Source Data for E2'!AJ$86/'O6 Source Data for E2'!$X$86),"0.00%",'O6 Source Data for E2'!AJ$86/'O6 Source Data for E2'!$X$86)</f>
        <v>0</v>
      </c>
      <c r="P111" s="1439">
        <f>IF(ISERROR('O6 Source Data for E2'!AK$86/'O6 Source Data for E2'!$X$86),"0.00%",'O6 Source Data for E2'!AK$86/'O6 Source Data for E2'!$X$86)</f>
        <v>0</v>
      </c>
      <c r="Q111" s="1439">
        <f>IF(ISERROR('O6 Source Data for E2'!AL$86/'O6 Source Data for E2'!$X$86),"0.00%",'O6 Source Data for E2'!AL$86/'O6 Source Data for E2'!$X$86)</f>
        <v>0</v>
      </c>
      <c r="R111" s="1439">
        <f>IF(ISERROR('O6 Source Data for E2'!AM$86/'O6 Source Data for E2'!$X$86),"0.00%",'O6 Source Data for E2'!AM$86/'O6 Source Data for E2'!$X$86)</f>
        <v>0</v>
      </c>
      <c r="S111" s="1439">
        <f>IF(ISERROR('O6 Source Data for E2'!AN$86/'O6 Source Data for E2'!$X$86),"0.00%",'O6 Source Data for E2'!AN$86/'O6 Source Data for E2'!$X$86)</f>
        <v>0</v>
      </c>
      <c r="T111" s="1439">
        <f>IF(ISERROR('O6 Source Data for E2'!AO$86/'O6 Source Data for E2'!$X$86),"0.00%",'O6 Source Data for E2'!AO$86/'O6 Source Data for E2'!$X$86)</f>
        <v>0</v>
      </c>
      <c r="U111" s="1439">
        <f>IF(ISERROR('O6 Source Data for E2'!AP$86/'O6 Source Data for E2'!$X$86),"0.00%",'O6 Source Data for E2'!AP$86/'O6 Source Data for E2'!$X$86)</f>
        <v>0</v>
      </c>
      <c r="V111" s="1439">
        <f>IF(ISERROR('O6 Source Data for E2'!AQ$86/'O6 Source Data for E2'!$X$86),"0.00%",'O6 Source Data for E2'!AQ$86/'O6 Source Data for E2'!$X$86)</f>
        <v>0</v>
      </c>
      <c r="W111" s="1439">
        <f>IF(ISERROR('O6 Source Data for E2'!AR$86/'O6 Source Data for E2'!$X$86),"0.00%",'O6 Source Data for E2'!AR$86/'O6 Source Data for E2'!$X$86)</f>
        <v>0</v>
      </c>
      <c r="X111" s="1460"/>
      <c r="Y111" s="1460"/>
      <c r="Z111" s="1460"/>
    </row>
    <row r="112" spans="1:26" s="361" customFormat="1" ht="12.75" x14ac:dyDescent="0.2">
      <c r="A112" s="1457" t="s">
        <v>513</v>
      </c>
      <c r="B112" s="1458" t="s">
        <v>532</v>
      </c>
      <c r="C112" s="1459">
        <f t="shared" si="1"/>
        <v>1</v>
      </c>
      <c r="D112" s="1439">
        <f>IF(ISERROR('O6 Source Data for E2'!Y$90/'O6 Source Data for E2'!$X$90),"0.00%",'O6 Source Data for E2'!Y$90/'O6 Source Data for E2'!$X$90)</f>
        <v>0.65512716726907705</v>
      </c>
      <c r="E112" s="1439">
        <f>IF(ISERROR('O6 Source Data for E2'!Z$90/'O6 Source Data for E2'!$X$90),"0.00%",'O6 Source Data for E2'!Z$90/'O6 Source Data for E2'!$X$90)</f>
        <v>0.27902270799555096</v>
      </c>
      <c r="F112" s="1439">
        <f>IF(ISERROR('O6 Source Data for E2'!AA$90/'O6 Source Data for E2'!$X$90),"0.00%",'O6 Source Data for E2'!AA$90/'O6 Source Data for E2'!$X$90)</f>
        <v>3.0258399109914531E-2</v>
      </c>
      <c r="G112" s="1439">
        <f>IF(ISERROR('O6 Source Data for E2'!AB$90/'O6 Source Data for E2'!$X$90),"0.00%",'O6 Source Data for E2'!AB$90/'O6 Source Data for E2'!$X$90)</f>
        <v>0</v>
      </c>
      <c r="H112" s="1439">
        <f>IF(ISERROR('O6 Source Data for E2'!AC$90/'O6 Source Data for E2'!$X$90),"0.00%",'O6 Source Data for E2'!AC$90/'O6 Source Data for E2'!$X$90)</f>
        <v>2.6960137911312548E-2</v>
      </c>
      <c r="I112" s="1439">
        <f>IF(ISERROR('O6 Source Data for E2'!AD$90/'O6 Source Data for E2'!$X$90),"0.00%",'O6 Source Data for E2'!AD$90/'O6 Source Data for E2'!$X$90)</f>
        <v>8.6315877141448158E-3</v>
      </c>
      <c r="J112" s="1439">
        <f>IF(ISERROR('O6 Source Data for E2'!AE$90/'O6 Source Data for E2'!$X$90),"0.00%",'O6 Source Data for E2'!AE$90/'O6 Source Data for E2'!$X$90)</f>
        <v>0</v>
      </c>
      <c r="K112" s="1439">
        <f>IF(ISERROR('O6 Source Data for E2'!AF$90/'O6 Source Data for E2'!$X$90),"0.00%",'O6 Source Data for E2'!AF$90/'O6 Source Data for E2'!$X$90)</f>
        <v>0</v>
      </c>
      <c r="L112" s="1439">
        <f>IF(ISERROR('O6 Source Data for E2'!AG$90/'O6 Source Data for E2'!$X$90),"0.00%",'O6 Source Data for E2'!AG$90/'O6 Source Data for E2'!$X$90)</f>
        <v>0</v>
      </c>
      <c r="M112" s="1439">
        <f>IF(ISERROR('O6 Source Data for E2'!AH$90/'O6 Source Data for E2'!$X$90),"0.00%",'O6 Source Data for E2'!AH$90/'O6 Source Data for E2'!$X$90)</f>
        <v>0</v>
      </c>
      <c r="N112" s="1439">
        <f>IF(ISERROR('O6 Source Data for E2'!AI$90/'O6 Source Data for E2'!$X$90),"0.00%",'O6 Source Data for E2'!AI$90/'O6 Source Data for E2'!$X$90)</f>
        <v>0</v>
      </c>
      <c r="O112" s="1439">
        <f>IF(ISERROR('O6 Source Data for E2'!AJ$90/'O6 Source Data for E2'!$X$90),"0.00%",'O6 Source Data for E2'!AJ$90/'O6 Source Data for E2'!$X$90)</f>
        <v>0</v>
      </c>
      <c r="P112" s="1439">
        <f>IF(ISERROR('O6 Source Data for E2'!AK$90/'O6 Source Data for E2'!$X$90),"0.00%",'O6 Source Data for E2'!AK$90/'O6 Source Data for E2'!$X$90)</f>
        <v>0</v>
      </c>
      <c r="Q112" s="1439">
        <f>IF(ISERROR('O6 Source Data for E2'!AL$90/'O6 Source Data for E2'!$X$90),"0.00%",'O6 Source Data for E2'!AL$90/'O6 Source Data for E2'!$X$90)</f>
        <v>0</v>
      </c>
      <c r="R112" s="1439">
        <f>IF(ISERROR('O6 Source Data for E2'!AM$90/'O6 Source Data for E2'!$X$90),"0.00%",'O6 Source Data for E2'!AM$90/'O6 Source Data for E2'!$X$90)</f>
        <v>0</v>
      </c>
      <c r="S112" s="1439">
        <f>IF(ISERROR('O6 Source Data for E2'!AN$90/'O6 Source Data for E2'!$X$90),"0.00%",'O6 Source Data for E2'!AN$90/'O6 Source Data for E2'!$X$90)</f>
        <v>0</v>
      </c>
      <c r="T112" s="1439">
        <f>IF(ISERROR('O6 Source Data for E2'!AO$90/'O6 Source Data for E2'!$X$90),"0.00%",'O6 Source Data for E2'!AO$90/'O6 Source Data for E2'!$X$90)</f>
        <v>0</v>
      </c>
      <c r="U112" s="1439">
        <f>IF(ISERROR('O6 Source Data for E2'!AP$90/'O6 Source Data for E2'!$X$90),"0.00%",'O6 Source Data for E2'!AP$90/'O6 Source Data for E2'!$X$90)</f>
        <v>0</v>
      </c>
      <c r="V112" s="1439">
        <f>IF(ISERROR('O6 Source Data for E2'!AQ$90/'O6 Source Data for E2'!$X$90),"0.00%",'O6 Source Data for E2'!AQ$90/'O6 Source Data for E2'!$X$90)</f>
        <v>0</v>
      </c>
      <c r="W112" s="1439">
        <f>IF(ISERROR('O6 Source Data for E2'!AR$90/'O6 Source Data for E2'!$X$90),"0.00%",'O6 Source Data for E2'!AR$90/'O6 Source Data for E2'!$X$90)</f>
        <v>0</v>
      </c>
      <c r="X112" s="1460"/>
      <c r="Y112" s="1460"/>
      <c r="Z112" s="1460"/>
    </row>
    <row r="113" spans="1:24" s="361" customFormat="1" ht="12.75" x14ac:dyDescent="0.2">
      <c r="A113" s="1457"/>
      <c r="B113" s="1458"/>
      <c r="C113" s="1459"/>
      <c r="D113" s="1439"/>
      <c r="E113" s="1439"/>
      <c r="F113" s="1439"/>
      <c r="G113" s="1439"/>
      <c r="H113" s="1439"/>
      <c r="I113" s="1439"/>
      <c r="J113" s="1439"/>
      <c r="K113" s="1439"/>
      <c r="L113" s="1439"/>
      <c r="M113" s="1439"/>
      <c r="N113" s="1439"/>
      <c r="O113" s="1439"/>
      <c r="P113" s="1439"/>
      <c r="Q113" s="1439"/>
      <c r="R113" s="1439"/>
      <c r="S113" s="1439"/>
      <c r="T113" s="1439"/>
      <c r="U113" s="1439"/>
      <c r="V113" s="1439"/>
      <c r="W113" s="1439"/>
    </row>
    <row r="114" spans="1:24" s="361" customFormat="1" ht="12.75" x14ac:dyDescent="0.2">
      <c r="A114" s="1458" t="s">
        <v>1657</v>
      </c>
      <c r="B114" s="1458"/>
      <c r="C114" s="1459"/>
      <c r="D114" s="1439"/>
      <c r="E114" s="1439"/>
      <c r="F114" s="1439"/>
      <c r="G114" s="1439"/>
      <c r="H114" s="1439"/>
      <c r="I114" s="1439"/>
      <c r="J114" s="1439"/>
      <c r="K114" s="1439"/>
      <c r="L114" s="1439"/>
      <c r="M114" s="1439"/>
      <c r="N114" s="1439"/>
      <c r="O114" s="1439"/>
      <c r="P114" s="1439"/>
      <c r="Q114" s="1439"/>
      <c r="R114" s="1439"/>
      <c r="S114" s="1439"/>
      <c r="T114" s="1439"/>
      <c r="U114" s="1439"/>
      <c r="V114" s="1439"/>
      <c r="W114" s="1439"/>
    </row>
    <row r="115" spans="1:24" s="361" customFormat="1" ht="12.75" x14ac:dyDescent="0.2">
      <c r="A115" s="1457" t="s">
        <v>1590</v>
      </c>
      <c r="B115" s="1458" t="s">
        <v>1271</v>
      </c>
      <c r="C115" s="1459">
        <f t="shared" ref="C115:C121" si="2">IF(+SUM(D115:W115)=0,"-",+SUM(D115:W115))</f>
        <v>0.99999999999999978</v>
      </c>
      <c r="D115" s="1439">
        <f>IF(ISERROR('O6 Source Data for E2'!D$104/'O6 Source Data for E2'!$C$104),"0.00%",'O6 Source Data for E2'!D$104/'O6 Source Data for E2'!$C$104)</f>
        <v>0.51987994204012</v>
      </c>
      <c r="E115" s="1439">
        <f>IF(ISERROR('O6 Source Data for E2'!E$104/'O6 Source Data for E2'!$C$104),"0.00%",'O6 Source Data for E2'!E$104/'O6 Source Data for E2'!$C$104)</f>
        <v>0.13168837440328776</v>
      </c>
      <c r="F115" s="1439">
        <f>IF(ISERROR('O6 Source Data for E2'!F$104/'O6 Source Data for E2'!$C$104),"0.00%",'O6 Source Data for E2'!F$104/'O6 Source Data for E2'!$C$104)</f>
        <v>0.15740462355811491</v>
      </c>
      <c r="G115" s="1439">
        <f>IF(ISERROR('O6 Source Data for E2'!G$104/'O6 Source Data for E2'!$C$104),"0.00%",'O6 Source Data for E2'!G$104/'O6 Source Data for E2'!$C$104)</f>
        <v>0</v>
      </c>
      <c r="H115" s="1439">
        <f>IF(ISERROR('O6 Source Data for E2'!H$104/'O6 Source Data for E2'!$C$104),"0.00%",'O6 Source Data for E2'!H$104/'O6 Source Data for E2'!$C$104)</f>
        <v>5.8301558993680808E-2</v>
      </c>
      <c r="I115" s="1439">
        <f>IF(ISERROR('O6 Source Data for E2'!I$104/'O6 Source Data for E2'!$C$104),"0.00%",'O6 Source Data for E2'!I$104/'O6 Source Data for E2'!$C$104)</f>
        <v>7.6597911388307405E-2</v>
      </c>
      <c r="J115" s="1439">
        <f>IF(ISERROR('O6 Source Data for E2'!J$104/'O6 Source Data for E2'!$C$104),"0.00%",'O6 Source Data for E2'!J$104/'O6 Source Data for E2'!$C$104)</f>
        <v>5.0215925370355907E-2</v>
      </c>
      <c r="K115" s="1439">
        <f>IF(ISERROR('O6 Source Data for E2'!K$104/'O6 Source Data for E2'!$C$104),"0.00%",'O6 Source Data for E2'!K$104/'O6 Source Data for E2'!$C$104)</f>
        <v>3.1727390683375196E-3</v>
      </c>
      <c r="L115" s="1439">
        <f>IF(ISERROR('O6 Source Data for E2'!L$104/'O6 Source Data for E2'!$C$104),"0.00%",'O6 Source Data for E2'!L$104/'O6 Source Data for E2'!$C$104)</f>
        <v>2.7389251777955531E-3</v>
      </c>
      <c r="M115" s="1439">
        <f>IF(ISERROR('O6 Source Data for E2'!M$104/'O6 Source Data for E2'!$C$104),"0.00%",'O6 Source Data for E2'!M$104/'O6 Source Data for E2'!$C$104)</f>
        <v>0</v>
      </c>
      <c r="N115" s="1439">
        <f>IF(ISERROR('O6 Source Data for E2'!N$104/'O6 Source Data for E2'!$C$104),"0.00%",'O6 Source Data for E2'!N$104/'O6 Source Data for E2'!$C$104)</f>
        <v>0</v>
      </c>
      <c r="O115" s="1439">
        <f>IF(ISERROR('O6 Source Data for E2'!O$104/'O6 Source Data for E2'!$C$104),"0.00%",'O6 Source Data for E2'!O$104/'O6 Source Data for E2'!$C$104)</f>
        <v>0</v>
      </c>
      <c r="P115" s="1439">
        <f>IF(ISERROR('O6 Source Data for E2'!P$104/'O6 Source Data for E2'!$C$104),"0.00%",'O6 Source Data for E2'!P$104/'O6 Source Data for E2'!$C$104)</f>
        <v>0</v>
      </c>
      <c r="Q115" s="1439">
        <f>IF(ISERROR('O6 Source Data for E2'!Q$104/'O6 Source Data for E2'!$C$104),"0.00%",'O6 Source Data for E2'!Q$104/'O6 Source Data for E2'!$C$104)</f>
        <v>0</v>
      </c>
      <c r="R115" s="1439">
        <f>IF(ISERROR('O6 Source Data for E2'!R$104/'O6 Source Data for E2'!$C$104),"0.00%",'O6 Source Data for E2'!R$104/'O6 Source Data for E2'!$C$104)</f>
        <v>0</v>
      </c>
      <c r="S115" s="1439">
        <f>IF(ISERROR('O6 Source Data for E2'!S$104/'O6 Source Data for E2'!$C$104),"0.00%",'O6 Source Data for E2'!S$104/'O6 Source Data for E2'!$C$104)</f>
        <v>0</v>
      </c>
      <c r="T115" s="1439">
        <f>IF(ISERROR('O6 Source Data for E2'!T$104/'O6 Source Data for E2'!$C$104),"0.00%",'O6 Source Data for E2'!T$104/'O6 Source Data for E2'!$C$104)</f>
        <v>0</v>
      </c>
      <c r="U115" s="1439">
        <f>IF(ISERROR('O6 Source Data for E2'!U$104/'O6 Source Data for E2'!$C$104),"0.00%",'O6 Source Data for E2'!U$104/'O6 Source Data for E2'!$C$104)</f>
        <v>0</v>
      </c>
      <c r="V115" s="1439">
        <f>IF(ISERROR('O6 Source Data for E2'!V$104/'O6 Source Data for E2'!$C$104),"0.00%",'O6 Source Data for E2'!V$104/'O6 Source Data for E2'!$C$104)</f>
        <v>0</v>
      </c>
      <c r="W115" s="1439">
        <f>IF(ISERROR('O6 Source Data for E2'!W$104/'O6 Source Data for E2'!$C$104),"0.00%",'O6 Source Data for E2'!W$104/'O6 Source Data for E2'!$C$104)</f>
        <v>0</v>
      </c>
    </row>
    <row r="116" spans="1:24" s="361" customFormat="1" ht="25.5" x14ac:dyDescent="0.2">
      <c r="A116" s="1457" t="s">
        <v>6</v>
      </c>
      <c r="B116" s="1458" t="s">
        <v>5</v>
      </c>
      <c r="C116" s="1459">
        <f t="shared" si="2"/>
        <v>0.99999999999999989</v>
      </c>
      <c r="D116" s="1439">
        <f>IF(ISERROR('O6 Source Data for E2'!D$105/'O6 Source Data for E2'!$C$105),"0.00%",'O6 Source Data for E2'!D$105/'O6 Source Data for E2'!$C$105)</f>
        <v>0.52110184498815493</v>
      </c>
      <c r="E116" s="1439">
        <f>IF(ISERROR('O6 Source Data for E2'!E$105/'O6 Source Data for E2'!$C$105),"0.00%",'O6 Source Data for E2'!E$105/'O6 Source Data for E2'!$C$105)</f>
        <v>0.1313409461504895</v>
      </c>
      <c r="F116" s="1439">
        <f>IF(ISERROR('O6 Source Data for E2'!F$105/'O6 Source Data for E2'!$C$105),"0.00%",'O6 Source Data for E2'!F$105/'O6 Source Data for E2'!$C$105)</f>
        <v>0.15775444860844171</v>
      </c>
      <c r="G116" s="1439">
        <f>IF(ISERROR('O6 Source Data for E2'!G$105/'O6 Source Data for E2'!$C$105),"0.00%",'O6 Source Data for E2'!G$105/'O6 Source Data for E2'!$C$105)</f>
        <v>0</v>
      </c>
      <c r="H116" s="1439">
        <f>IF(ISERROR('O6 Source Data for E2'!H$105/'O6 Source Data for E2'!$C$105),"0.00%",'O6 Source Data for E2'!H$105/'O6 Source Data for E2'!$C$105)</f>
        <v>5.7708759913127378E-2</v>
      </c>
      <c r="I116" s="1439">
        <f>IF(ISERROR('O6 Source Data for E2'!I$105/'O6 Source Data for E2'!$C$105),"0.00%",'O6 Source Data for E2'!I$105/'O6 Source Data for E2'!$C$105)</f>
        <v>7.5666806777500456E-2</v>
      </c>
      <c r="J116" s="1439">
        <f>IF(ISERROR('O6 Source Data for E2'!J$105/'O6 Source Data for E2'!$C$105),"0.00%",'O6 Source Data for E2'!J$105/'O6 Source Data for E2'!$C$105)</f>
        <v>5.0486820291900263E-2</v>
      </c>
      <c r="K116" s="1439">
        <f>IF(ISERROR('O6 Source Data for E2'!K$105/'O6 Source Data for E2'!$C$105),"0.00%",'O6 Source Data for E2'!K$105/'O6 Source Data for E2'!$C$105)</f>
        <v>3.1898943092310123E-3</v>
      </c>
      <c r="L116" s="1439">
        <f>IF(ISERROR('O6 Source Data for E2'!L$105/'O6 Source Data for E2'!$C$105),"0.00%",'O6 Source Data for E2'!L$105/'O6 Source Data for E2'!$C$105)</f>
        <v>2.7504789611546379E-3</v>
      </c>
      <c r="M116" s="1439">
        <f>IF(ISERROR('O6 Source Data for E2'!M$105/'O6 Source Data for E2'!$C$105),"0.00%",'O6 Source Data for E2'!M$105/'O6 Source Data for E2'!$C$105)</f>
        <v>0</v>
      </c>
      <c r="N116" s="1439">
        <f>IF(ISERROR('O6 Source Data for E2'!N$105/'O6 Source Data for E2'!$C$105),"0.00%",'O6 Source Data for E2'!N$105/'O6 Source Data for E2'!$C$105)</f>
        <v>0</v>
      </c>
      <c r="O116" s="1439">
        <f>IF(ISERROR('O6 Source Data for E2'!O$105/'O6 Source Data for E2'!$C$105),"0.00%",'O6 Source Data for E2'!O$105/'O6 Source Data for E2'!$C$105)</f>
        <v>0</v>
      </c>
      <c r="P116" s="1439">
        <f>IF(ISERROR('O6 Source Data for E2'!P$105/'O6 Source Data for E2'!$C$105),"0.00%",'O6 Source Data for E2'!P$105/'O6 Source Data for E2'!$C$105)</f>
        <v>0</v>
      </c>
      <c r="Q116" s="1439">
        <f>IF(ISERROR('O6 Source Data for E2'!Q$105/'O6 Source Data for E2'!$C$105),"0.00%",'O6 Source Data for E2'!Q$105/'O6 Source Data for E2'!$C$105)</f>
        <v>0</v>
      </c>
      <c r="R116" s="1439">
        <f>IF(ISERROR('O6 Source Data for E2'!R$105/'O6 Source Data for E2'!$C$105),"0.00%",'O6 Source Data for E2'!R$105/'O6 Source Data for E2'!$C$105)</f>
        <v>0</v>
      </c>
      <c r="S116" s="1439">
        <f>IF(ISERROR('O6 Source Data for E2'!S$105/'O6 Source Data for E2'!$C$105),"0.00%",'O6 Source Data for E2'!S$105/'O6 Source Data for E2'!$C$105)</f>
        <v>0</v>
      </c>
      <c r="T116" s="1439">
        <f>IF(ISERROR('O6 Source Data for E2'!T$105/'O6 Source Data for E2'!$C$105),"0.00%",'O6 Source Data for E2'!T$105/'O6 Source Data for E2'!$C$105)</f>
        <v>0</v>
      </c>
      <c r="U116" s="1439">
        <f>IF(ISERROR('O6 Source Data for E2'!U$105/'O6 Source Data for E2'!$C$105),"0.00%",'O6 Source Data for E2'!U$105/'O6 Source Data for E2'!$C$105)</f>
        <v>0</v>
      </c>
      <c r="V116" s="1439">
        <f>IF(ISERROR('O6 Source Data for E2'!V$105/'O6 Source Data for E2'!$C$105),"0.00%",'O6 Source Data for E2'!V$105/'O6 Source Data for E2'!$C$105)</f>
        <v>0</v>
      </c>
      <c r="W116" s="1439">
        <f>IF(ISERROR('O6 Source Data for E2'!W$105/'O6 Source Data for E2'!$C$105),"0.00%",'O6 Source Data for E2'!W$105/'O6 Source Data for E2'!$C$105)</f>
        <v>0</v>
      </c>
    </row>
    <row r="117" spans="1:24" s="361" customFormat="1" ht="12.75" x14ac:dyDescent="0.2">
      <c r="A117" s="1457" t="s">
        <v>1662</v>
      </c>
      <c r="B117" s="1461" t="s">
        <v>1166</v>
      </c>
      <c r="C117" s="1459">
        <f t="shared" si="2"/>
        <v>1</v>
      </c>
      <c r="D117" s="1439">
        <f>IF(ISERROR('O6 Source Data for E2'!D$165/'O6 Source Data for E2'!$C$165),"0.00%",'O6 Source Data for E2'!D$165/'O6 Source Data for E2'!$C$165)</f>
        <v>0.65621192320323285</v>
      </c>
      <c r="E117" s="1439">
        <f>IF(ISERROR('O6 Source Data for E2'!E$165/'O6 Source Data for E2'!$C$165),"0.00%",'O6 Source Data for E2'!E$165/'O6 Source Data for E2'!$C$165)</f>
        <v>0.11760572618196564</v>
      </c>
      <c r="F117" s="1439">
        <f>IF(ISERROR('O6 Source Data for E2'!F$165/'O6 Source Data for E2'!$C$165),"0.00%",'O6 Source Data for E2'!F$165/'O6 Source Data for E2'!$C$165)</f>
        <v>0.10963183011862973</v>
      </c>
      <c r="G117" s="1439">
        <f>IF(ISERROR('O6 Source Data for E2'!G$165/'O6 Source Data for E2'!$C$165),"0.00%",'O6 Source Data for E2'!G$165/'O6 Source Data for E2'!$C$165)</f>
        <v>0</v>
      </c>
      <c r="H117" s="1439">
        <f>IF(ISERROR('O6 Source Data for E2'!H$165/'O6 Source Data for E2'!$C$165),"0.00%",'O6 Source Data for E2'!H$165/'O6 Source Data for E2'!$C$165)</f>
        <v>3.3916308011852497E-2</v>
      </c>
      <c r="I117" s="1439">
        <f>IF(ISERROR('O6 Source Data for E2'!I$165/'O6 Source Data for E2'!$C$165),"0.00%",'O6 Source Data for E2'!I$165/'O6 Source Data for E2'!$C$165)</f>
        <v>4.2264689884904151E-2</v>
      </c>
      <c r="J117" s="1439">
        <f>IF(ISERROR('O6 Source Data for E2'!J$165/'O6 Source Data for E2'!$C$165),"0.00%",'O6 Source Data for E2'!J$165/'O6 Source Data for E2'!$C$165)</f>
        <v>3.2042746444819532E-2</v>
      </c>
      <c r="K117" s="1439">
        <f>IF(ISERROR('O6 Source Data for E2'!K$165/'O6 Source Data for E2'!$C$165),"0.00%",'O6 Source Data for E2'!K$165/'O6 Source Data for E2'!$C$165)</f>
        <v>2.1162125090971604E-3</v>
      </c>
      <c r="L117" s="1439">
        <f>IF(ISERROR('O6 Source Data for E2'!L$165/'O6 Source Data for E2'!$C$165),"0.00%",'O6 Source Data for E2'!L$165/'O6 Source Data for E2'!$C$165)</f>
        <v>6.2105636454983853E-3</v>
      </c>
      <c r="M117" s="1439">
        <f>IF(ISERROR('O6 Source Data for E2'!M$165/'O6 Source Data for E2'!$C$165),"0.00%",'O6 Source Data for E2'!M$165/'O6 Source Data for E2'!$C$165)</f>
        <v>0</v>
      </c>
      <c r="N117" s="1439">
        <f>IF(ISERROR('O6 Source Data for E2'!N$165/'O6 Source Data for E2'!$C$165),"0.00%",'O6 Source Data for E2'!N$165/'O6 Source Data for E2'!$C$165)</f>
        <v>0</v>
      </c>
      <c r="O117" s="1439">
        <f>IF(ISERROR('O6 Source Data for E2'!O$165/'O6 Source Data for E2'!$C$165),"0.00%",'O6 Source Data for E2'!O$165/'O6 Source Data for E2'!$C$165)</f>
        <v>0</v>
      </c>
      <c r="P117" s="1439">
        <f>IF(ISERROR('O6 Source Data for E2'!P$165/'O6 Source Data for E2'!$C$165),"0.00%",'O6 Source Data for E2'!P$165/'O6 Source Data for E2'!$C$165)</f>
        <v>0</v>
      </c>
      <c r="Q117" s="1439">
        <f>IF(ISERROR('O6 Source Data for E2'!Q$165/'O6 Source Data for E2'!$C$165),"0.00%",'O6 Source Data for E2'!Q$165/'O6 Source Data for E2'!$C$165)</f>
        <v>0</v>
      </c>
      <c r="R117" s="1439">
        <f>IF(ISERROR('O6 Source Data for E2'!R$165/'O6 Source Data for E2'!$C$165),"0.00%",'O6 Source Data for E2'!R$165/'O6 Source Data for E2'!$C$165)</f>
        <v>0</v>
      </c>
      <c r="S117" s="1439">
        <f>IF(ISERROR('O6 Source Data for E2'!S$165/'O6 Source Data for E2'!$C$165),"0.00%",'O6 Source Data for E2'!S$165/'O6 Source Data for E2'!$C$165)</f>
        <v>0</v>
      </c>
      <c r="T117" s="1439">
        <f>IF(ISERROR('O6 Source Data for E2'!T$165/'O6 Source Data for E2'!$C$165),"0.00%",'O6 Source Data for E2'!T$165/'O6 Source Data for E2'!$C$165)</f>
        <v>0</v>
      </c>
      <c r="U117" s="1439">
        <f>IF(ISERROR('O6 Source Data for E2'!U$165/'O6 Source Data for E2'!$C$165),"0.00%",'O6 Source Data for E2'!U$165/'O6 Source Data for E2'!$C$165)</f>
        <v>0</v>
      </c>
      <c r="V117" s="1439">
        <f>IF(ISERROR('O6 Source Data for E2'!V$165/'O6 Source Data for E2'!$C$165),"0.00%",'O6 Source Data for E2'!V$165/'O6 Source Data for E2'!$C$165)</f>
        <v>0</v>
      </c>
      <c r="W117" s="1439">
        <f>IF(ISERROR('O6 Source Data for E2'!W$165/'O6 Source Data for E2'!$C$165),"0.00%",'O6 Source Data for E2'!W$165/'O6 Source Data for E2'!$C$165)</f>
        <v>0</v>
      </c>
    </row>
    <row r="118" spans="1:24" s="360" customFormat="1" ht="12.75" x14ac:dyDescent="0.2">
      <c r="A118" s="469" t="s">
        <v>455</v>
      </c>
      <c r="B118" s="1322" t="s">
        <v>457</v>
      </c>
      <c r="C118" s="2062">
        <f t="shared" si="2"/>
        <v>1</v>
      </c>
      <c r="D118" s="1439">
        <f>D117</f>
        <v>0.65621192320323285</v>
      </c>
      <c r="E118" s="1439">
        <f t="shared" ref="E118:W118" si="3">E117</f>
        <v>0.11760572618196564</v>
      </c>
      <c r="F118" s="1439">
        <f t="shared" si="3"/>
        <v>0.10963183011862973</v>
      </c>
      <c r="G118" s="1439">
        <f t="shared" si="3"/>
        <v>0</v>
      </c>
      <c r="H118" s="1439">
        <f t="shared" si="3"/>
        <v>3.3916308011852497E-2</v>
      </c>
      <c r="I118" s="1439">
        <f t="shared" si="3"/>
        <v>4.2264689884904151E-2</v>
      </c>
      <c r="J118" s="1439">
        <f t="shared" si="3"/>
        <v>3.2042746444819532E-2</v>
      </c>
      <c r="K118" s="1439">
        <f t="shared" si="3"/>
        <v>2.1162125090971604E-3</v>
      </c>
      <c r="L118" s="1439">
        <f t="shared" si="3"/>
        <v>6.2105636454983853E-3</v>
      </c>
      <c r="M118" s="1439">
        <f t="shared" si="3"/>
        <v>0</v>
      </c>
      <c r="N118" s="1439">
        <f t="shared" si="3"/>
        <v>0</v>
      </c>
      <c r="O118" s="1439">
        <f t="shared" si="3"/>
        <v>0</v>
      </c>
      <c r="P118" s="1439">
        <f t="shared" si="3"/>
        <v>0</v>
      </c>
      <c r="Q118" s="1439">
        <f t="shared" si="3"/>
        <v>0</v>
      </c>
      <c r="R118" s="1439">
        <f t="shared" si="3"/>
        <v>0</v>
      </c>
      <c r="S118" s="1439">
        <f t="shared" si="3"/>
        <v>0</v>
      </c>
      <c r="T118" s="1439">
        <f t="shared" si="3"/>
        <v>0</v>
      </c>
      <c r="U118" s="1439">
        <f t="shared" si="3"/>
        <v>0</v>
      </c>
      <c r="V118" s="1439">
        <f t="shared" si="3"/>
        <v>0</v>
      </c>
      <c r="W118" s="1439">
        <f t="shared" si="3"/>
        <v>0</v>
      </c>
      <c r="X118" s="1439"/>
    </row>
    <row r="119" spans="1:24" s="360" customFormat="1" ht="12.75" x14ac:dyDescent="0.2">
      <c r="A119" s="469" t="s">
        <v>1390</v>
      </c>
      <c r="B119" s="603" t="s">
        <v>456</v>
      </c>
      <c r="C119" s="2062">
        <f t="shared" si="2"/>
        <v>1</v>
      </c>
      <c r="D119" s="1439">
        <f>IF(ISERROR('O6 Source Data for E2'!D107/'O6 Source Data for E2'!$C107*(1-'I5.1 Misc Data'!$D21)+'O6 Source Data for E2'!D108/'O6 Source Data for E2'!$C108*'I5.1 Misc Data'!$D21), 0, 'O6 Source Data for E2'!D107/'O6 Source Data for E2'!$C107*(1-'I5.1 Misc Data'!$D21)+'O6 Source Data for E2'!D108/'O6 Source Data for E2'!$C108*'I5.1 Misc Data'!$D21)</f>
        <v>0.47060019137731779</v>
      </c>
      <c r="E119" s="1439">
        <f>IF(ISERROR('O6 Source Data for E2'!E107/'O6 Source Data for E2'!$C107*(1-'I5.1 Misc Data'!$D21)+'O6 Source Data for E2'!E108/'O6 Source Data for E2'!$C108*'I5.1 Misc Data'!$D21), 0, 'O6 Source Data for E2'!E107/'O6 Source Data for E2'!$C107*(1-'I5.1 Misc Data'!$D21)+'O6 Source Data for E2'!E108/'O6 Source Data for E2'!$C108*'I5.1 Misc Data'!$D21)</f>
        <v>9.3893136822926868E-2</v>
      </c>
      <c r="F119" s="1439">
        <f>IF(ISERROR('O6 Source Data for E2'!F107/'O6 Source Data for E2'!$C107*(1-'I5.1 Misc Data'!$D21)+'O6 Source Data for E2'!F108/'O6 Source Data for E2'!$C108*'I5.1 Misc Data'!$D21), 0, 'O6 Source Data for E2'!F107/'O6 Source Data for E2'!$C107*(1-'I5.1 Misc Data'!$D21)+'O6 Source Data for E2'!F108/'O6 Source Data for E2'!$C108*'I5.1 Misc Data'!$D21)</f>
        <v>0.14787690448588889</v>
      </c>
      <c r="G119" s="1439">
        <f>IF(ISERROR('O6 Source Data for E2'!G107/'O6 Source Data for E2'!$C107*(1-'I5.1 Misc Data'!$D21)+'O6 Source Data for E2'!G108/'O6 Source Data for E2'!$C108*'I5.1 Misc Data'!$D21), 0, 'O6 Source Data for E2'!G107/'O6 Source Data for E2'!$C107*(1-'I5.1 Misc Data'!$D21)+'O6 Source Data for E2'!G108/'O6 Source Data for E2'!$C108*'I5.1 Misc Data'!$D21)</f>
        <v>0</v>
      </c>
      <c r="H119" s="1439">
        <f>IF(ISERROR('O6 Source Data for E2'!H107/'O6 Source Data for E2'!$C107*(1-'I5.1 Misc Data'!$D21)+'O6 Source Data for E2'!H108/'O6 Source Data for E2'!$C108*'I5.1 Misc Data'!$D21), 0, 'O6 Source Data for E2'!H107/'O6 Source Data for E2'!$C107*(1-'I5.1 Misc Data'!$D21)+'O6 Source Data for E2'!H108/'O6 Source Data for E2'!$C108*'I5.1 Misc Data'!$D21)</f>
        <v>8.7877084432099295E-2</v>
      </c>
      <c r="I119" s="1439">
        <f>IF(ISERROR('O6 Source Data for E2'!I107/'O6 Source Data for E2'!$C107*(1-'I5.1 Misc Data'!$D21)+'O6 Source Data for E2'!I108/'O6 Source Data for E2'!$C108*'I5.1 Misc Data'!$D21), 0, 'O6 Source Data for E2'!I107/'O6 Source Data for E2'!$C107*(1-'I5.1 Misc Data'!$D21)+'O6 Source Data for E2'!I108/'O6 Source Data for E2'!$C108*'I5.1 Misc Data'!$D21)</f>
        <v>0.12700085622056181</v>
      </c>
      <c r="J119" s="1439">
        <f>IF(ISERROR('O6 Source Data for E2'!J107/'O6 Source Data for E2'!$C107*(1-'I5.1 Misc Data'!$D21)+'O6 Source Data for E2'!J108/'O6 Source Data for E2'!$C108*'I5.1 Misc Data'!$D21), 0, 'O6 Source Data for E2'!J107/'O6 Source Data for E2'!$C107*(1-'I5.1 Misc Data'!$D21)+'O6 Source Data for E2'!J108/'O6 Source Data for E2'!$C108*'I5.1 Misc Data'!$D21)</f>
        <v>6.5549766579953664E-2</v>
      </c>
      <c r="K119" s="1439">
        <f>IF(ISERROR('O6 Source Data for E2'!K107/'O6 Source Data for E2'!$C107*(1-'I5.1 Misc Data'!$D21)+'O6 Source Data for E2'!K108/'O6 Source Data for E2'!$C108*'I5.1 Misc Data'!$D21), 0, 'O6 Source Data for E2'!K107/'O6 Source Data for E2'!$C107*(1-'I5.1 Misc Data'!$D21)+'O6 Source Data for E2'!K108/'O6 Source Data for E2'!$C108*'I5.1 Misc Data'!$D21)</f>
        <v>4.1115547247906293E-3</v>
      </c>
      <c r="L119" s="1439">
        <f>IF(ISERROR('O6 Source Data for E2'!L107/'O6 Source Data for E2'!$C107*(1-'I5.1 Misc Data'!$D21)+'O6 Source Data for E2'!L108/'O6 Source Data for E2'!$C108*'I5.1 Misc Data'!$D21), 0, 'O6 Source Data for E2'!L107/'O6 Source Data for E2'!$C107*(1-'I5.1 Misc Data'!$D21)+'O6 Source Data for E2'!L108/'O6 Source Data for E2'!$C108*'I5.1 Misc Data'!$D21)</f>
        <v>3.0905053564610476E-3</v>
      </c>
      <c r="M119" s="1439">
        <f>IF(ISERROR('O6 Source Data for E2'!M107/'O6 Source Data for E2'!$C107*(1-'I5.1 Misc Data'!$D21)+'O6 Source Data for E2'!M108/'O6 Source Data for E2'!$C108*'I5.1 Misc Data'!$D21), 0, 'O6 Source Data for E2'!M107/'O6 Source Data for E2'!$C107*(1-'I5.1 Misc Data'!$D21)+'O6 Source Data for E2'!M108/'O6 Source Data for E2'!$C108*'I5.1 Misc Data'!$D21)</f>
        <v>0</v>
      </c>
      <c r="N119" s="1439">
        <f>IF(ISERROR('O6 Source Data for E2'!N107/'O6 Source Data for E2'!$C107*(1-'I5.1 Misc Data'!$D21)+'O6 Source Data for E2'!N108/'O6 Source Data for E2'!$C108*'I5.1 Misc Data'!$D21), 0, 'O6 Source Data for E2'!N107/'O6 Source Data for E2'!$C107*(1-'I5.1 Misc Data'!$D21)+'O6 Source Data for E2'!N108/'O6 Source Data for E2'!$C108*'I5.1 Misc Data'!$D21)</f>
        <v>0</v>
      </c>
      <c r="O119" s="1439">
        <f>IF(ISERROR('O6 Source Data for E2'!O107/'O6 Source Data for E2'!$C107*(1-'I5.1 Misc Data'!$D21)+'O6 Source Data for E2'!O108/'O6 Source Data for E2'!$C108*'I5.1 Misc Data'!$D21), 0, 'O6 Source Data for E2'!O107/'O6 Source Data for E2'!$C107*(1-'I5.1 Misc Data'!$D21)+'O6 Source Data for E2'!O108/'O6 Source Data for E2'!$C108*'I5.1 Misc Data'!$D21)</f>
        <v>0</v>
      </c>
      <c r="P119" s="1439">
        <f>IF(ISERROR('O6 Source Data for E2'!P107/'O6 Source Data for E2'!$C107*(1-'I5.1 Misc Data'!$D21)+'O6 Source Data for E2'!P108/'O6 Source Data for E2'!$C108*'I5.1 Misc Data'!$D21), 0, 'O6 Source Data for E2'!P107/'O6 Source Data for E2'!$C107*(1-'I5.1 Misc Data'!$D21)+'O6 Source Data for E2'!P108/'O6 Source Data for E2'!$C108*'I5.1 Misc Data'!$D21)</f>
        <v>0</v>
      </c>
      <c r="Q119" s="1439">
        <f>IF(ISERROR('O6 Source Data for E2'!Q107/'O6 Source Data for E2'!$C107*(1-'I5.1 Misc Data'!$D21)+'O6 Source Data for E2'!Q108/'O6 Source Data for E2'!$C108*'I5.1 Misc Data'!$D21), 0, 'O6 Source Data for E2'!Q107/'O6 Source Data for E2'!$C107*(1-'I5.1 Misc Data'!$D21)+'O6 Source Data for E2'!Q108/'O6 Source Data for E2'!$C108*'I5.1 Misc Data'!$D21)</f>
        <v>0</v>
      </c>
      <c r="R119" s="1439">
        <f>IF(ISERROR('O6 Source Data for E2'!R107/'O6 Source Data for E2'!$C107*(1-'I5.1 Misc Data'!$D21)+'O6 Source Data for E2'!R108/'O6 Source Data for E2'!$C108*'I5.1 Misc Data'!$D21), 0, 'O6 Source Data for E2'!R107/'O6 Source Data for E2'!$C107*(1-'I5.1 Misc Data'!$D21)+'O6 Source Data for E2'!R108/'O6 Source Data for E2'!$C108*'I5.1 Misc Data'!$D21)</f>
        <v>0</v>
      </c>
      <c r="S119" s="1439">
        <f>IF(ISERROR('O6 Source Data for E2'!S107/'O6 Source Data for E2'!$C107*(1-'I5.1 Misc Data'!$D21)+'O6 Source Data for E2'!S108/'O6 Source Data for E2'!$C108*'I5.1 Misc Data'!$D21), 0, 'O6 Source Data for E2'!S107/'O6 Source Data for E2'!$C107*(1-'I5.1 Misc Data'!$D21)+'O6 Source Data for E2'!S108/'O6 Source Data for E2'!$C108*'I5.1 Misc Data'!$D21)</f>
        <v>0</v>
      </c>
      <c r="T119" s="1439">
        <f>IF(ISERROR('O6 Source Data for E2'!T107/'O6 Source Data for E2'!$C107*(1-'I5.1 Misc Data'!$D21)+'O6 Source Data for E2'!T108/'O6 Source Data for E2'!$C108*'I5.1 Misc Data'!$D21), 0, 'O6 Source Data for E2'!T107/'O6 Source Data for E2'!$C107*(1-'I5.1 Misc Data'!$D21)+'O6 Source Data for E2'!T108/'O6 Source Data for E2'!$C108*'I5.1 Misc Data'!$D21)</f>
        <v>0</v>
      </c>
      <c r="U119" s="1439">
        <f>IF(ISERROR('O6 Source Data for E2'!U107/'O6 Source Data for E2'!$C107*(1-'I5.1 Misc Data'!$D21)+'O6 Source Data for E2'!U108/'O6 Source Data for E2'!$C108*'I5.1 Misc Data'!$D21), 0, 'O6 Source Data for E2'!U107/'O6 Source Data for E2'!$C107*(1-'I5.1 Misc Data'!$D21)+'O6 Source Data for E2'!U108/'O6 Source Data for E2'!$C108*'I5.1 Misc Data'!$D21)</f>
        <v>0</v>
      </c>
      <c r="V119" s="1439">
        <f>IF(ISERROR('O6 Source Data for E2'!V107/'O6 Source Data for E2'!$C107*(1-'I5.1 Misc Data'!$D21)+'O6 Source Data for E2'!V108/'O6 Source Data for E2'!$C108*'I5.1 Misc Data'!$D21), 0, 'O6 Source Data for E2'!V107/'O6 Source Data for E2'!$C107*(1-'I5.1 Misc Data'!$D21)+'O6 Source Data for E2'!V108/'O6 Source Data for E2'!$C108*'I5.1 Misc Data'!$D21)</f>
        <v>0</v>
      </c>
      <c r="W119" s="1439">
        <f>IF(ISERROR('O6 Source Data for E2'!W107/'O6 Source Data for E2'!$C107*(1-'I5.1 Misc Data'!$D21)+'O6 Source Data for E2'!W108/'O6 Source Data for E2'!$C108*'I5.1 Misc Data'!$D21), 0, 'O6 Source Data for E2'!W107/'O6 Source Data for E2'!$C107*(1-'I5.1 Misc Data'!$D21)+'O6 Source Data for E2'!W108/'O6 Source Data for E2'!$C108*'I5.1 Misc Data'!$D21)</f>
        <v>0</v>
      </c>
      <c r="X119" s="1439"/>
    </row>
    <row r="120" spans="1:24" s="360" customFormat="1" ht="12.75" x14ac:dyDescent="0.2">
      <c r="A120" s="469" t="s">
        <v>473</v>
      </c>
      <c r="B120" s="603" t="s">
        <v>472</v>
      </c>
      <c r="C120" s="2062">
        <f t="shared" si="2"/>
        <v>1</v>
      </c>
      <c r="D120" s="1439">
        <f>IF(ISERROR('O6 Source Data for E2'!D260/'O6 Source Data for E2'!$C260), 0, 'O6 Source Data for E2'!D260/'O6 Source Data for E2'!$C260)</f>
        <v>0.65116205156871643</v>
      </c>
      <c r="E120" s="1439">
        <f>IF(ISERROR('O6 Source Data for E2'!E260/'O6 Source Data for E2'!$C260), 0, 'O6 Source Data for E2'!E260/'O6 Source Data for E2'!$C260)</f>
        <v>0.1181228506066422</v>
      </c>
      <c r="F120" s="1439">
        <f>IF(ISERROR('O6 Source Data for E2'!F260/'O6 Source Data for E2'!$C260), 0, 'O6 Source Data for E2'!F260/'O6 Source Data for E2'!$C260)</f>
        <v>0.11141724633223664</v>
      </c>
      <c r="G120" s="1439">
        <f>IF(ISERROR('O6 Source Data for E2'!G260/'O6 Source Data for E2'!$C260), 0, 'O6 Source Data for E2'!G260/'O6 Source Data for E2'!$C260)</f>
        <v>0</v>
      </c>
      <c r="H120" s="1439">
        <f>IF(ISERROR('O6 Source Data for E2'!H260/'O6 Source Data for E2'!$C260), 0, 'O6 Source Data for E2'!H260/'O6 Source Data for E2'!$C260)</f>
        <v>3.4811930490352999E-2</v>
      </c>
      <c r="I120" s="1439">
        <f>IF(ISERROR('O6 Source Data for E2'!I260/'O6 Source Data for E2'!$C260), 0, 'O6 Source Data for E2'!I260/'O6 Source Data for E2'!$C260)</f>
        <v>4.3523714587966597E-2</v>
      </c>
      <c r="J120" s="1439">
        <f>IF(ISERROR('O6 Source Data for E2'!J260/'O6 Source Data for E2'!$C260), 0, 'O6 Source Data for E2'!J260/'O6 Source Data for E2'!$C260)</f>
        <v>3.2724744369306613E-2</v>
      </c>
      <c r="K120" s="1439">
        <f>IF(ISERROR('O6 Source Data for E2'!K260/'O6 Source Data for E2'!$C260), 0, 'O6 Source Data for E2'!K260/'O6 Source Data for E2'!$C260)</f>
        <v>2.1558902167319672E-3</v>
      </c>
      <c r="L120" s="1439">
        <f>IF(ISERROR('O6 Source Data for E2'!L260/'O6 Source Data for E2'!$C260), 0, 'O6 Source Data for E2'!L260/'O6 Source Data for E2'!$C260)</f>
        <v>6.0815718280466868E-3</v>
      </c>
      <c r="M120" s="1439">
        <f>IF(ISERROR('O6 Source Data for E2'!M260/'O6 Source Data for E2'!$C260), 0, 'O6 Source Data for E2'!M260/'O6 Source Data for E2'!$C260)</f>
        <v>0</v>
      </c>
      <c r="N120" s="1439">
        <f>IF(ISERROR('O6 Source Data for E2'!N260/'O6 Source Data for E2'!$C260), 0, 'O6 Source Data for E2'!N260/'O6 Source Data for E2'!$C260)</f>
        <v>0</v>
      </c>
      <c r="O120" s="1439">
        <f>IF(ISERROR('O6 Source Data for E2'!O260/'O6 Source Data for E2'!$C260), 0, 'O6 Source Data for E2'!O260/'O6 Source Data for E2'!$C260)</f>
        <v>0</v>
      </c>
      <c r="P120" s="1439">
        <f>IF(ISERROR('O6 Source Data for E2'!P260/'O6 Source Data for E2'!$C260), 0, 'O6 Source Data for E2'!P260/'O6 Source Data for E2'!$C260)</f>
        <v>0</v>
      </c>
      <c r="Q120" s="1439">
        <f>IF(ISERROR('O6 Source Data for E2'!Q260/'O6 Source Data for E2'!$C260), 0, 'O6 Source Data for E2'!Q260/'O6 Source Data for E2'!$C260)</f>
        <v>0</v>
      </c>
      <c r="R120" s="1439">
        <f>IF(ISERROR('O6 Source Data for E2'!R260/'O6 Source Data for E2'!$C260), 0, 'O6 Source Data for E2'!R260/'O6 Source Data for E2'!$C260)</f>
        <v>0</v>
      </c>
      <c r="S120" s="1439">
        <f>IF(ISERROR('O6 Source Data for E2'!S260/'O6 Source Data for E2'!$C260), 0, 'O6 Source Data for E2'!S260/'O6 Source Data for E2'!$C260)</f>
        <v>0</v>
      </c>
      <c r="T120" s="1439">
        <f>IF(ISERROR('O6 Source Data for E2'!T260/'O6 Source Data for E2'!$C260), 0, 'O6 Source Data for E2'!T260/'O6 Source Data for E2'!$C260)</f>
        <v>0</v>
      </c>
      <c r="U120" s="1439">
        <f>IF(ISERROR('O6 Source Data for E2'!U260/'O6 Source Data for E2'!$C260), 0, 'O6 Source Data for E2'!U260/'O6 Source Data for E2'!$C260)</f>
        <v>0</v>
      </c>
      <c r="V120" s="1439">
        <f>IF(ISERROR('O6 Source Data for E2'!V260/'O6 Source Data for E2'!$C260), 0, 'O6 Source Data for E2'!V260/'O6 Source Data for E2'!$C260)</f>
        <v>0</v>
      </c>
      <c r="W120" s="1439">
        <f>IF(ISERROR('O6 Source Data for E2'!W260/'O6 Source Data for E2'!$C260), 0, 'O6 Source Data for E2'!W260/'O6 Source Data for E2'!$C260)</f>
        <v>0</v>
      </c>
      <c r="X120" s="1439"/>
    </row>
    <row r="121" spans="1:24" s="360" customFormat="1" ht="15" customHeight="1" x14ac:dyDescent="0.2">
      <c r="A121" s="469" t="s">
        <v>1120</v>
      </c>
      <c r="B121" s="1322" t="s">
        <v>1119</v>
      </c>
      <c r="C121" s="2062">
        <f t="shared" si="2"/>
        <v>0.99999999999999978</v>
      </c>
      <c r="D121" s="2065">
        <f>IF(ISERROR('O6 Source Data for E2'!D111/'O6 Source Data for E2'!$C111), 0, 'O6 Source Data for E2'!D111/'O6 Source Data for E2'!$C111)</f>
        <v>0.51987994204012</v>
      </c>
      <c r="E121" s="2065">
        <f>IF(ISERROR('O6 Source Data for E2'!E111/'O6 Source Data for E2'!$C111), 0, 'O6 Source Data for E2'!E111/'O6 Source Data for E2'!$C111)</f>
        <v>0.13168837440328776</v>
      </c>
      <c r="F121" s="2065">
        <f>IF(ISERROR('O6 Source Data for E2'!F111/'O6 Source Data for E2'!$C111), 0, 'O6 Source Data for E2'!F111/'O6 Source Data for E2'!$C111)</f>
        <v>0.15740462355811491</v>
      </c>
      <c r="G121" s="2065">
        <f>IF(ISERROR('O6 Source Data for E2'!G111/'O6 Source Data for E2'!$C111), 0, 'O6 Source Data for E2'!G111/'O6 Source Data for E2'!$C111)</f>
        <v>0</v>
      </c>
      <c r="H121" s="2065">
        <f>IF(ISERROR('O6 Source Data for E2'!H111/'O6 Source Data for E2'!$C111), 0, 'O6 Source Data for E2'!H111/'O6 Source Data for E2'!$C111)</f>
        <v>5.8301558993680808E-2</v>
      </c>
      <c r="I121" s="2065">
        <f>IF(ISERROR('O6 Source Data for E2'!I111/'O6 Source Data for E2'!$C111), 0, 'O6 Source Data for E2'!I111/'O6 Source Data for E2'!$C111)</f>
        <v>7.6597911388307405E-2</v>
      </c>
      <c r="J121" s="2065">
        <f>IF(ISERROR('O6 Source Data for E2'!J111/'O6 Source Data for E2'!$C111), 0, 'O6 Source Data for E2'!J111/'O6 Source Data for E2'!$C111)</f>
        <v>5.0215925370355907E-2</v>
      </c>
      <c r="K121" s="2065">
        <f>IF(ISERROR('O6 Source Data for E2'!K111/'O6 Source Data for E2'!$C111), 0, 'O6 Source Data for E2'!K111/'O6 Source Data for E2'!$C111)</f>
        <v>3.1727390683375196E-3</v>
      </c>
      <c r="L121" s="2065">
        <f>IF(ISERROR('O6 Source Data for E2'!L111/'O6 Source Data for E2'!$C111), 0, 'O6 Source Data for E2'!L111/'O6 Source Data for E2'!$C111)</f>
        <v>2.7389251777955531E-3</v>
      </c>
      <c r="M121" s="2065">
        <f>IF(ISERROR('O6 Source Data for E2'!M111/'O6 Source Data for E2'!$C111), 0, 'O6 Source Data for E2'!M111/'O6 Source Data for E2'!$C111)</f>
        <v>0</v>
      </c>
      <c r="N121" s="2065">
        <f>IF(ISERROR('O6 Source Data for E2'!N111/'O6 Source Data for E2'!$C111), 0, 'O6 Source Data for E2'!N111/'O6 Source Data for E2'!$C111)</f>
        <v>0</v>
      </c>
      <c r="O121" s="2065">
        <f>IF(ISERROR('O6 Source Data for E2'!O111/'O6 Source Data for E2'!$C111), 0, 'O6 Source Data for E2'!O111/'O6 Source Data for E2'!$C111)</f>
        <v>0</v>
      </c>
      <c r="P121" s="2065">
        <f>IF(ISERROR('O6 Source Data for E2'!P111/'O6 Source Data for E2'!$C111), 0, 'O6 Source Data for E2'!P111/'O6 Source Data for E2'!$C111)</f>
        <v>0</v>
      </c>
      <c r="Q121" s="2065">
        <f>IF(ISERROR('O6 Source Data for E2'!Q111/'O6 Source Data for E2'!$C111), 0, 'O6 Source Data for E2'!Q111/'O6 Source Data for E2'!$C111)</f>
        <v>0</v>
      </c>
      <c r="R121" s="2065">
        <f>IF(ISERROR('O6 Source Data for E2'!R111/'O6 Source Data for E2'!$C111), 0, 'O6 Source Data for E2'!R111/'O6 Source Data for E2'!$C111)</f>
        <v>0</v>
      </c>
      <c r="S121" s="2065">
        <f>IF(ISERROR('O6 Source Data for E2'!S111/'O6 Source Data for E2'!$C111), 0, 'O6 Source Data for E2'!S111/'O6 Source Data for E2'!$C111)</f>
        <v>0</v>
      </c>
      <c r="T121" s="2065">
        <f>IF(ISERROR('O6 Source Data for E2'!T111/'O6 Source Data for E2'!$C111), 0, 'O6 Source Data for E2'!T111/'O6 Source Data for E2'!$C111)</f>
        <v>0</v>
      </c>
      <c r="U121" s="2065">
        <f>IF(ISERROR('O6 Source Data for E2'!U111/'O6 Source Data for E2'!$C111), 0, 'O6 Source Data for E2'!U111/'O6 Source Data for E2'!$C111)</f>
        <v>0</v>
      </c>
      <c r="V121" s="2065">
        <f>IF(ISERROR('O6 Source Data for E2'!V111/'O6 Source Data for E2'!$C111), 0, 'O6 Source Data for E2'!V111/'O6 Source Data for E2'!$C111)</f>
        <v>0</v>
      </c>
      <c r="W121" s="2065">
        <f>IF(ISERROR('O6 Source Data for E2'!W111/'O6 Source Data for E2'!$C111), 0, 'O6 Source Data for E2'!W111/'O6 Source Data for E2'!$C111)</f>
        <v>0</v>
      </c>
      <c r="X121" s="2065"/>
    </row>
    <row r="122" spans="1:24" s="360" customFormat="1" ht="15" customHeight="1" x14ac:dyDescent="0.2">
      <c r="A122" s="469"/>
      <c r="B122" s="1322"/>
      <c r="C122" s="1444"/>
      <c r="D122" s="1463"/>
      <c r="E122" s="1463"/>
      <c r="F122" s="1463"/>
      <c r="G122" s="1463"/>
      <c r="H122" s="1462"/>
      <c r="I122" s="1463"/>
      <c r="J122" s="1463"/>
      <c r="K122" s="1463"/>
      <c r="L122" s="1463"/>
      <c r="M122" s="1463"/>
      <c r="N122" s="471"/>
      <c r="O122" s="470"/>
      <c r="P122" s="470"/>
      <c r="Q122" s="470"/>
      <c r="R122" s="470"/>
      <c r="S122" s="470"/>
      <c r="T122" s="470"/>
      <c r="U122" s="470"/>
      <c r="V122" s="470"/>
      <c r="W122" s="470"/>
    </row>
    <row r="123" spans="1:24" s="360" customFormat="1" ht="15" customHeight="1" x14ac:dyDescent="0.2">
      <c r="A123" s="469"/>
      <c r="B123" s="1322"/>
      <c r="C123" s="1444"/>
      <c r="D123" s="1463"/>
      <c r="E123" s="1463"/>
      <c r="F123" s="1463"/>
      <c r="G123" s="1463"/>
      <c r="H123" s="1462"/>
      <c r="I123" s="1463"/>
      <c r="J123" s="1463"/>
      <c r="K123" s="1463"/>
      <c r="L123" s="1463"/>
      <c r="M123" s="1463"/>
      <c r="N123" s="471"/>
      <c r="O123" s="470"/>
      <c r="P123" s="470"/>
      <c r="Q123" s="470"/>
      <c r="R123" s="470"/>
      <c r="S123" s="470"/>
      <c r="T123" s="470"/>
      <c r="U123" s="470"/>
      <c r="V123" s="470"/>
      <c r="W123" s="470"/>
    </row>
    <row r="124" spans="1:24" s="360" customFormat="1" ht="15" customHeight="1" x14ac:dyDescent="0.2">
      <c r="A124" s="469"/>
      <c r="B124" s="1322"/>
      <c r="C124" s="1444"/>
      <c r="D124" s="1463"/>
      <c r="E124" s="1463"/>
      <c r="F124" s="1463"/>
      <c r="G124" s="1462"/>
      <c r="H124" s="1462"/>
      <c r="I124" s="1463"/>
      <c r="J124" s="1463"/>
      <c r="K124" s="1463"/>
      <c r="L124" s="1463"/>
      <c r="M124" s="1463"/>
      <c r="N124" s="471"/>
      <c r="O124" s="470"/>
      <c r="P124" s="470"/>
      <c r="Q124" s="470"/>
      <c r="R124" s="470"/>
      <c r="S124" s="470"/>
      <c r="T124" s="470"/>
      <c r="U124" s="470"/>
      <c r="V124" s="470"/>
      <c r="W124" s="470"/>
    </row>
    <row r="125" spans="1:24" s="360" customFormat="1" ht="15" customHeight="1" x14ac:dyDescent="0.2">
      <c r="A125" s="469"/>
      <c r="B125" s="1322"/>
      <c r="C125" s="1444"/>
      <c r="D125" s="1463"/>
      <c r="E125" s="1463"/>
      <c r="F125" s="1464"/>
      <c r="G125" s="1462"/>
      <c r="H125" s="1463"/>
      <c r="I125" s="1462"/>
      <c r="J125" s="1463"/>
      <c r="K125" s="1463"/>
      <c r="L125" s="1463"/>
      <c r="M125" s="1463"/>
      <c r="N125" s="471"/>
      <c r="O125" s="470"/>
      <c r="P125" s="470"/>
      <c r="Q125" s="470"/>
      <c r="R125" s="470"/>
      <c r="S125" s="470"/>
      <c r="T125" s="470"/>
      <c r="U125" s="470"/>
      <c r="V125" s="470"/>
      <c r="W125" s="470"/>
    </row>
    <row r="126" spans="1:24" s="360" customFormat="1" ht="15" customHeight="1" x14ac:dyDescent="0.2">
      <c r="A126" s="469"/>
      <c r="B126" s="1322"/>
      <c r="C126" s="1444"/>
      <c r="D126" s="1463"/>
      <c r="E126" s="1463"/>
      <c r="F126" s="1463"/>
      <c r="G126" s="1462"/>
      <c r="H126" s="1463"/>
      <c r="I126" s="1462"/>
      <c r="J126" s="1463"/>
      <c r="K126" s="1463"/>
      <c r="L126" s="1463"/>
      <c r="M126" s="1463"/>
      <c r="N126" s="471"/>
      <c r="O126" s="470"/>
      <c r="P126" s="470"/>
      <c r="Q126" s="470"/>
      <c r="R126" s="470"/>
      <c r="S126" s="470"/>
      <c r="T126" s="470"/>
      <c r="U126" s="470"/>
      <c r="V126" s="470"/>
      <c r="W126" s="470"/>
    </row>
    <row r="127" spans="1:24" s="360" customFormat="1" ht="15" customHeight="1" x14ac:dyDescent="0.2">
      <c r="A127" s="469"/>
      <c r="B127" s="603"/>
      <c r="C127" s="1446"/>
      <c r="D127" s="1463"/>
      <c r="E127" s="1462"/>
      <c r="F127" s="1463"/>
      <c r="G127" s="1462"/>
      <c r="H127" s="1463"/>
      <c r="I127" s="1462"/>
      <c r="J127" s="1462"/>
      <c r="K127" s="1462"/>
      <c r="L127" s="1462"/>
      <c r="M127" s="1463"/>
      <c r="N127" s="471"/>
      <c r="O127" s="470"/>
      <c r="P127" s="470"/>
      <c r="Q127" s="470"/>
      <c r="R127" s="470"/>
      <c r="S127" s="470"/>
      <c r="T127" s="470"/>
      <c r="U127" s="470"/>
      <c r="V127" s="470"/>
      <c r="W127" s="470"/>
    </row>
    <row r="128" spans="1:24" s="360" customFormat="1" ht="15" customHeight="1" x14ac:dyDescent="0.2">
      <c r="A128" s="469"/>
      <c r="B128" s="603"/>
      <c r="C128" s="1446"/>
      <c r="D128" s="1462"/>
      <c r="E128" s="1462"/>
      <c r="F128" s="1462"/>
      <c r="G128" s="1463"/>
      <c r="H128" s="1463"/>
      <c r="I128" s="1462"/>
      <c r="J128" s="1462"/>
      <c r="K128" s="1462"/>
      <c r="L128" s="1462"/>
      <c r="M128" s="1463"/>
      <c r="N128" s="471"/>
      <c r="O128" s="470"/>
      <c r="P128" s="470"/>
      <c r="Q128" s="470"/>
      <c r="R128" s="470"/>
      <c r="S128" s="470"/>
      <c r="T128" s="470"/>
      <c r="U128" s="470"/>
      <c r="V128" s="470"/>
      <c r="W128" s="470"/>
    </row>
    <row r="129" spans="1:23" s="360" customFormat="1" ht="15" customHeight="1" x14ac:dyDescent="0.2">
      <c r="A129" s="469"/>
      <c r="B129" s="603"/>
      <c r="C129" s="1446"/>
      <c r="D129" s="1462"/>
      <c r="E129" s="1462"/>
      <c r="F129" s="1462"/>
      <c r="G129" s="1463"/>
      <c r="H129" s="1463"/>
      <c r="I129" s="1462"/>
      <c r="J129" s="1462"/>
      <c r="K129" s="1462"/>
      <c r="L129" s="1462"/>
      <c r="M129" s="1463"/>
      <c r="N129" s="471"/>
      <c r="O129" s="470"/>
      <c r="P129" s="470"/>
      <c r="Q129" s="470"/>
      <c r="R129" s="470"/>
      <c r="S129" s="470"/>
      <c r="T129" s="470"/>
      <c r="U129" s="470"/>
      <c r="V129" s="470"/>
      <c r="W129" s="470"/>
    </row>
    <row r="130" spans="1:23" s="360" customFormat="1" ht="15" customHeight="1" x14ac:dyDescent="0.2">
      <c r="A130" s="469"/>
      <c r="B130" s="603"/>
      <c r="C130" s="1446"/>
      <c r="D130" s="1462"/>
      <c r="E130" s="1462"/>
      <c r="F130" s="1462"/>
      <c r="G130" s="1463"/>
      <c r="H130" s="1463"/>
      <c r="I130" s="1463"/>
      <c r="J130" s="1462"/>
      <c r="K130" s="1462"/>
      <c r="L130" s="1462"/>
      <c r="M130" s="1463"/>
      <c r="N130" s="471"/>
      <c r="O130" s="470"/>
      <c r="P130" s="470"/>
      <c r="Q130" s="470"/>
      <c r="R130" s="470"/>
      <c r="S130" s="470"/>
      <c r="T130" s="470"/>
      <c r="U130" s="470"/>
      <c r="V130" s="470"/>
      <c r="W130" s="470"/>
    </row>
    <row r="131" spans="1:23" s="360" customFormat="1" ht="15" customHeight="1" x14ac:dyDescent="0.2">
      <c r="A131" s="469"/>
      <c r="B131" s="603"/>
      <c r="C131" s="1446"/>
      <c r="D131" s="1462"/>
      <c r="E131" s="1463"/>
      <c r="F131" s="1462"/>
      <c r="G131" s="1463"/>
      <c r="H131" s="1463"/>
      <c r="I131" s="1463"/>
      <c r="J131" s="1462"/>
      <c r="K131" s="1462"/>
      <c r="L131" s="1462"/>
      <c r="M131" s="1463"/>
      <c r="N131" s="471"/>
      <c r="O131" s="470"/>
      <c r="P131" s="470"/>
      <c r="Q131" s="470"/>
      <c r="R131" s="470"/>
      <c r="S131" s="470"/>
      <c r="T131" s="470"/>
      <c r="U131" s="470"/>
      <c r="V131" s="470"/>
      <c r="W131" s="470"/>
    </row>
    <row r="132" spans="1:23" s="360" customFormat="1" ht="15" customHeight="1" x14ac:dyDescent="0.2">
      <c r="A132" s="469"/>
      <c r="B132" s="603"/>
      <c r="C132" s="1446"/>
      <c r="D132" s="1462"/>
      <c r="E132" s="1463"/>
      <c r="F132" s="1462"/>
      <c r="G132" s="1463"/>
      <c r="H132" s="1464"/>
      <c r="I132" s="1463"/>
      <c r="J132" s="1463"/>
      <c r="K132" s="1463"/>
      <c r="L132" s="1463"/>
      <c r="M132" s="1463"/>
      <c r="N132" s="471"/>
      <c r="O132" s="470"/>
      <c r="P132" s="470"/>
      <c r="Q132" s="470"/>
      <c r="R132" s="470"/>
      <c r="S132" s="470"/>
      <c r="T132" s="470"/>
      <c r="U132" s="470"/>
      <c r="V132" s="470"/>
      <c r="W132" s="470"/>
    </row>
    <row r="133" spans="1:23" s="360" customFormat="1" ht="15" customHeight="1" x14ac:dyDescent="0.2">
      <c r="A133" s="469"/>
      <c r="B133" s="603"/>
      <c r="C133" s="1446"/>
      <c r="D133" s="1463"/>
      <c r="E133" s="1463"/>
      <c r="F133" s="1462"/>
      <c r="G133" s="1463"/>
      <c r="H133" s="1463"/>
      <c r="I133" s="1463"/>
      <c r="J133" s="1463"/>
      <c r="K133" s="1463"/>
      <c r="L133" s="1463"/>
      <c r="M133" s="1463"/>
      <c r="N133" s="471"/>
      <c r="O133" s="470"/>
      <c r="P133" s="470"/>
      <c r="Q133" s="470"/>
      <c r="R133" s="470"/>
      <c r="S133" s="470"/>
      <c r="T133" s="470"/>
      <c r="U133" s="470"/>
      <c r="V133" s="470"/>
      <c r="W133" s="470"/>
    </row>
    <row r="134" spans="1:23" s="360" customFormat="1" ht="15" customHeight="1" x14ac:dyDescent="0.2">
      <c r="A134" s="469"/>
      <c r="B134" s="603"/>
      <c r="C134" s="1446"/>
      <c r="D134" s="1463"/>
      <c r="E134" s="1463"/>
      <c r="F134" s="1463"/>
      <c r="G134" s="1463"/>
      <c r="H134" s="1463"/>
      <c r="I134" s="1463"/>
      <c r="J134" s="1463"/>
      <c r="K134" s="1463"/>
      <c r="L134" s="1463"/>
      <c r="M134" s="1464"/>
      <c r="N134" s="470"/>
      <c r="O134" s="470"/>
      <c r="P134" s="470"/>
      <c r="Q134" s="470"/>
      <c r="R134" s="470"/>
      <c r="S134" s="470"/>
      <c r="T134" s="470"/>
      <c r="U134" s="470"/>
      <c r="V134" s="470"/>
      <c r="W134" s="470"/>
    </row>
    <row r="135" spans="1:23" s="360" customFormat="1" ht="15" customHeight="1" x14ac:dyDescent="0.2">
      <c r="A135" s="469"/>
      <c r="B135" s="603"/>
      <c r="C135" s="1446"/>
      <c r="D135" s="1463"/>
      <c r="E135" s="1463"/>
      <c r="F135" s="1463"/>
      <c r="G135" s="1463"/>
      <c r="H135" s="1463"/>
      <c r="I135" s="1463"/>
      <c r="J135" s="1463"/>
      <c r="K135" s="1463"/>
      <c r="L135" s="1463"/>
      <c r="M135" s="1464"/>
      <c r="N135" s="470"/>
      <c r="O135" s="470"/>
      <c r="P135" s="470"/>
      <c r="Q135" s="470"/>
      <c r="R135" s="470"/>
      <c r="S135" s="470"/>
      <c r="T135" s="470"/>
      <c r="U135" s="470"/>
      <c r="V135" s="470"/>
      <c r="W135" s="470"/>
    </row>
    <row r="136" spans="1:23" s="360" customFormat="1" ht="15" customHeight="1" x14ac:dyDescent="0.2">
      <c r="A136" s="469"/>
      <c r="B136" s="603"/>
      <c r="C136" s="1446"/>
      <c r="D136" s="1463"/>
      <c r="E136" s="1463"/>
      <c r="F136" s="1463"/>
      <c r="G136" s="1464"/>
      <c r="H136" s="1463"/>
      <c r="I136" s="1463"/>
      <c r="J136" s="1463"/>
      <c r="K136" s="1463"/>
      <c r="L136" s="1463"/>
      <c r="M136" s="1464"/>
      <c r="N136" s="470"/>
      <c r="O136" s="470"/>
      <c r="P136" s="470"/>
      <c r="Q136" s="470"/>
      <c r="R136" s="470"/>
      <c r="S136" s="470"/>
      <c r="T136" s="470"/>
      <c r="U136" s="470"/>
      <c r="V136" s="470"/>
      <c r="W136" s="470"/>
    </row>
    <row r="137" spans="1:23" s="360" customFormat="1" ht="15" customHeight="1" x14ac:dyDescent="0.2">
      <c r="A137" s="469"/>
      <c r="B137" s="603"/>
      <c r="C137" s="1444"/>
      <c r="D137" s="1463"/>
      <c r="E137" s="1463"/>
      <c r="F137" s="1463"/>
      <c r="G137" s="1463"/>
      <c r="H137" s="1463"/>
      <c r="I137" s="1463"/>
      <c r="J137" s="1463"/>
      <c r="K137" s="1463"/>
      <c r="L137" s="1463"/>
      <c r="M137" s="1464"/>
      <c r="N137" s="470"/>
      <c r="O137" s="470"/>
      <c r="P137" s="470"/>
      <c r="Q137" s="470"/>
      <c r="R137" s="470"/>
      <c r="S137" s="470"/>
      <c r="T137" s="470"/>
      <c r="U137" s="470"/>
      <c r="V137" s="470"/>
      <c r="W137" s="470"/>
    </row>
    <row r="138" spans="1:23" s="360" customFormat="1" ht="15" customHeight="1" x14ac:dyDescent="0.2">
      <c r="A138" s="469"/>
      <c r="B138" s="603"/>
      <c r="C138" s="1446"/>
      <c r="D138" s="1463"/>
      <c r="E138" s="1463"/>
      <c r="F138" s="1463"/>
      <c r="G138" s="1463"/>
      <c r="H138" s="1462"/>
      <c r="I138" s="1463"/>
      <c r="J138" s="1463"/>
      <c r="K138" s="1463"/>
      <c r="L138" s="1463"/>
      <c r="M138" s="1464"/>
      <c r="N138" s="470"/>
      <c r="O138" s="470"/>
      <c r="P138" s="470"/>
      <c r="Q138" s="470"/>
      <c r="R138" s="470"/>
      <c r="S138" s="470"/>
      <c r="T138" s="470"/>
      <c r="U138" s="470"/>
      <c r="V138" s="470"/>
      <c r="W138" s="470"/>
    </row>
    <row r="139" spans="1:23" s="360" customFormat="1" ht="12.75" x14ac:dyDescent="0.2">
      <c r="A139" s="469"/>
      <c r="B139" s="603"/>
      <c r="C139" s="1444"/>
      <c r="D139" s="1463"/>
      <c r="E139" s="1464"/>
      <c r="F139" s="1464"/>
      <c r="G139" s="1464"/>
      <c r="H139" s="1464"/>
      <c r="I139" s="1464"/>
      <c r="J139" s="1464"/>
      <c r="K139" s="1464"/>
      <c r="L139" s="1464"/>
      <c r="M139" s="1464"/>
      <c r="N139" s="470"/>
      <c r="O139" s="470"/>
      <c r="P139" s="470"/>
      <c r="Q139" s="470"/>
      <c r="R139" s="470"/>
      <c r="S139" s="470"/>
      <c r="T139" s="470"/>
      <c r="U139" s="470"/>
      <c r="V139" s="470"/>
      <c r="W139" s="470"/>
    </row>
    <row r="140" spans="1:23" s="360" customFormat="1" ht="12.75" x14ac:dyDescent="0.2">
      <c r="A140" s="469"/>
      <c r="B140" s="603"/>
      <c r="C140" s="1446"/>
      <c r="D140" s="1464"/>
      <c r="E140" s="1464"/>
      <c r="F140" s="1464"/>
      <c r="G140" s="1464"/>
      <c r="H140" s="1464"/>
      <c r="I140" s="1464"/>
      <c r="J140" s="1464"/>
      <c r="K140" s="1464"/>
      <c r="L140" s="1464"/>
      <c r="M140" s="1464"/>
      <c r="N140" s="470"/>
      <c r="O140" s="470"/>
      <c r="P140" s="470"/>
      <c r="Q140" s="470"/>
      <c r="R140" s="470"/>
      <c r="S140" s="470"/>
      <c r="T140" s="470"/>
      <c r="U140" s="470"/>
      <c r="V140" s="470"/>
      <c r="W140" s="470"/>
    </row>
    <row r="141" spans="1:23" s="360" customFormat="1" ht="12.75" x14ac:dyDescent="0.2">
      <c r="A141" s="469"/>
      <c r="B141" s="603" t="s">
        <v>334</v>
      </c>
      <c r="C141" s="1446"/>
      <c r="D141" s="1464"/>
      <c r="E141" s="1464"/>
      <c r="F141" s="1464"/>
      <c r="G141" s="1464"/>
      <c r="H141" s="1464"/>
      <c r="I141" s="1464"/>
      <c r="J141" s="1464"/>
      <c r="K141" s="1464"/>
      <c r="L141" s="1464"/>
      <c r="M141" s="1464"/>
      <c r="N141" s="470"/>
      <c r="O141" s="470"/>
      <c r="P141" s="470"/>
      <c r="Q141" s="470"/>
      <c r="R141" s="470"/>
      <c r="S141" s="470"/>
      <c r="T141" s="470"/>
      <c r="U141" s="470"/>
      <c r="V141" s="470"/>
      <c r="W141" s="470"/>
    </row>
    <row r="142" spans="1:23" s="360" customFormat="1" ht="12.75" x14ac:dyDescent="0.2">
      <c r="A142" s="469"/>
      <c r="B142" s="603" t="s">
        <v>334</v>
      </c>
      <c r="C142" s="1446"/>
      <c r="D142" s="1464"/>
      <c r="E142" s="1464"/>
      <c r="F142" s="1464"/>
      <c r="G142" s="1464"/>
      <c r="H142" s="1464"/>
      <c r="I142" s="1464"/>
      <c r="J142" s="1464"/>
      <c r="K142" s="1464"/>
      <c r="L142" s="1464"/>
      <c r="M142" s="1464"/>
      <c r="N142" s="470"/>
      <c r="O142" s="470"/>
      <c r="P142" s="470"/>
      <c r="Q142" s="470"/>
      <c r="R142" s="470"/>
      <c r="S142" s="470"/>
      <c r="T142" s="470"/>
      <c r="U142" s="470"/>
      <c r="V142" s="470"/>
      <c r="W142" s="470"/>
    </row>
    <row r="143" spans="1:23" s="360" customFormat="1" ht="12.75" x14ac:dyDescent="0.2">
      <c r="A143" s="469"/>
      <c r="B143" s="603" t="s">
        <v>334</v>
      </c>
      <c r="C143" s="1446"/>
      <c r="D143" s="1464"/>
      <c r="E143" s="1464"/>
      <c r="F143" s="1464"/>
      <c r="G143" s="1464"/>
      <c r="H143" s="1464"/>
      <c r="I143" s="1464"/>
      <c r="J143" s="1464"/>
      <c r="K143" s="1464"/>
      <c r="L143" s="1464"/>
      <c r="M143" s="1464"/>
      <c r="N143" s="470"/>
      <c r="O143" s="470"/>
      <c r="P143" s="470"/>
      <c r="Q143" s="470"/>
      <c r="R143" s="470"/>
      <c r="S143" s="470"/>
      <c r="T143" s="470"/>
      <c r="U143" s="470"/>
      <c r="V143" s="470"/>
      <c r="W143" s="470"/>
    </row>
    <row r="144" spans="1:23" s="360" customFormat="1" ht="12.75" x14ac:dyDescent="0.2">
      <c r="A144" s="469"/>
      <c r="B144" s="603"/>
      <c r="C144" s="1446"/>
      <c r="D144" s="1464"/>
      <c r="E144" s="1464"/>
      <c r="F144" s="1464"/>
      <c r="G144" s="1464"/>
      <c r="H144" s="1464"/>
      <c r="I144" s="1464"/>
      <c r="J144" s="1464"/>
      <c r="K144" s="1464"/>
      <c r="L144" s="1464"/>
      <c r="M144" s="1464"/>
      <c r="N144" s="470"/>
      <c r="O144" s="470"/>
      <c r="P144" s="470"/>
      <c r="Q144" s="470"/>
      <c r="R144" s="470"/>
      <c r="S144" s="470"/>
      <c r="T144" s="470"/>
      <c r="U144" s="470"/>
      <c r="V144" s="470"/>
      <c r="W144" s="470"/>
    </row>
    <row r="145" spans="1:23" s="360" customFormat="1" ht="12.75" x14ac:dyDescent="0.2">
      <c r="A145" s="469"/>
      <c r="B145" s="603"/>
      <c r="C145" s="1446"/>
      <c r="D145" s="1464"/>
      <c r="E145" s="1464"/>
      <c r="F145" s="1464"/>
      <c r="G145" s="1464"/>
      <c r="H145" s="1464"/>
      <c r="I145" s="1464"/>
      <c r="J145" s="1464"/>
      <c r="K145" s="1464"/>
      <c r="L145" s="1464"/>
      <c r="M145" s="1464"/>
      <c r="N145" s="470"/>
      <c r="O145" s="470"/>
      <c r="P145" s="470"/>
      <c r="Q145" s="470"/>
      <c r="R145" s="470"/>
      <c r="S145" s="470"/>
      <c r="T145" s="470"/>
      <c r="U145" s="470"/>
      <c r="V145" s="470"/>
      <c r="W145" s="470"/>
    </row>
    <row r="146" spans="1:23" s="360" customFormat="1" ht="12.75" x14ac:dyDescent="0.2">
      <c r="A146" s="469"/>
      <c r="B146" s="603"/>
      <c r="C146" s="1446"/>
      <c r="D146" s="1464"/>
      <c r="E146" s="1464"/>
      <c r="F146" s="1464"/>
      <c r="G146" s="1464"/>
      <c r="H146" s="1464"/>
      <c r="I146" s="1464"/>
      <c r="J146" s="1464"/>
      <c r="K146" s="1464"/>
      <c r="L146" s="1464"/>
      <c r="M146" s="1464"/>
      <c r="N146" s="470"/>
      <c r="O146" s="470"/>
      <c r="P146" s="470"/>
      <c r="Q146" s="470"/>
      <c r="R146" s="470"/>
      <c r="S146" s="470"/>
      <c r="T146" s="470"/>
      <c r="U146" s="470"/>
      <c r="V146" s="470"/>
      <c r="W146" s="470"/>
    </row>
    <row r="147" spans="1:23" s="360" customFormat="1" ht="12.75" x14ac:dyDescent="0.2">
      <c r="A147" s="469"/>
      <c r="B147" s="603"/>
      <c r="C147" s="1446"/>
      <c r="D147" s="1464"/>
      <c r="E147" s="1464"/>
      <c r="F147" s="1464"/>
      <c r="G147" s="1464"/>
      <c r="H147" s="1464"/>
      <c r="I147" s="1464"/>
      <c r="J147" s="1464"/>
      <c r="K147" s="1464"/>
      <c r="L147" s="1464"/>
      <c r="M147" s="1464"/>
      <c r="N147" s="470"/>
      <c r="O147" s="470"/>
      <c r="P147" s="470"/>
      <c r="Q147" s="470"/>
      <c r="R147" s="470"/>
      <c r="S147" s="470"/>
      <c r="T147" s="470"/>
      <c r="U147" s="470"/>
      <c r="V147" s="470"/>
      <c r="W147" s="470"/>
    </row>
    <row r="148" spans="1:23" s="360" customFormat="1" ht="12.75" x14ac:dyDescent="0.2">
      <c r="A148" s="469"/>
      <c r="B148" s="603"/>
      <c r="C148" s="1446"/>
      <c r="D148" s="1464"/>
      <c r="E148" s="1464"/>
      <c r="F148" s="1464"/>
      <c r="G148" s="1464"/>
      <c r="H148" s="1464"/>
      <c r="I148" s="1464"/>
      <c r="J148" s="1464"/>
      <c r="K148" s="1464"/>
      <c r="L148" s="1464"/>
      <c r="M148" s="1464"/>
      <c r="N148" s="470"/>
      <c r="O148" s="470"/>
      <c r="P148" s="470"/>
      <c r="Q148" s="470"/>
      <c r="R148" s="470"/>
      <c r="S148" s="470"/>
      <c r="T148" s="470"/>
      <c r="U148" s="470"/>
      <c r="V148" s="470"/>
      <c r="W148" s="470"/>
    </row>
    <row r="149" spans="1:23" s="360" customFormat="1" ht="12.75" x14ac:dyDescent="0.2">
      <c r="A149" s="469"/>
      <c r="B149" s="603"/>
      <c r="C149" s="1446"/>
      <c r="D149" s="1464"/>
      <c r="E149" s="1464"/>
      <c r="F149" s="1464"/>
      <c r="G149" s="1464"/>
      <c r="H149" s="1464"/>
      <c r="I149" s="1464"/>
      <c r="J149" s="1464"/>
      <c r="K149" s="1464"/>
      <c r="L149" s="1464"/>
      <c r="M149" s="1464"/>
      <c r="N149" s="470"/>
      <c r="O149" s="470"/>
      <c r="P149" s="470"/>
      <c r="Q149" s="470"/>
      <c r="R149" s="470"/>
      <c r="S149" s="470"/>
      <c r="T149" s="470"/>
      <c r="U149" s="470"/>
      <c r="V149" s="470"/>
      <c r="W149" s="470"/>
    </row>
    <row r="150" spans="1:23" s="360" customFormat="1" ht="12.75" x14ac:dyDescent="0.2">
      <c r="A150" s="469"/>
      <c r="B150" s="603"/>
      <c r="C150" s="1446"/>
      <c r="D150" s="1464"/>
      <c r="E150" s="1464"/>
      <c r="F150" s="1464"/>
      <c r="G150" s="1464"/>
      <c r="H150" s="1464"/>
      <c r="I150" s="1464"/>
      <c r="J150" s="1464"/>
      <c r="K150" s="1464"/>
      <c r="L150" s="1464"/>
      <c r="M150" s="1464"/>
      <c r="N150" s="470"/>
      <c r="O150" s="470"/>
      <c r="P150" s="470"/>
      <c r="Q150" s="470"/>
      <c r="R150" s="470"/>
      <c r="S150" s="470"/>
      <c r="T150" s="470"/>
      <c r="U150" s="470"/>
      <c r="V150" s="470"/>
      <c r="W150" s="470"/>
    </row>
    <row r="151" spans="1:23" s="360" customFormat="1" ht="12.75" x14ac:dyDescent="0.2">
      <c r="A151" s="469"/>
      <c r="B151" s="603"/>
      <c r="C151" s="1446"/>
      <c r="D151" s="1464"/>
      <c r="E151" s="1464"/>
      <c r="F151" s="1464"/>
      <c r="G151" s="1464"/>
      <c r="H151" s="1464"/>
      <c r="I151" s="1464"/>
      <c r="J151" s="1464"/>
      <c r="K151" s="1464"/>
      <c r="L151" s="1464"/>
      <c r="M151" s="1464"/>
      <c r="N151" s="470"/>
      <c r="O151" s="470"/>
      <c r="P151" s="470"/>
      <c r="Q151" s="470"/>
      <c r="R151" s="470"/>
      <c r="S151" s="470"/>
      <c r="T151" s="470"/>
      <c r="U151" s="470"/>
      <c r="V151" s="470"/>
      <c r="W151" s="470"/>
    </row>
    <row r="152" spans="1:23" s="360" customFormat="1" ht="12.75" x14ac:dyDescent="0.2">
      <c r="A152" s="469"/>
      <c r="B152" s="603"/>
      <c r="C152" s="1446"/>
      <c r="D152" s="1464"/>
      <c r="E152" s="1464"/>
      <c r="F152" s="1464"/>
      <c r="G152" s="1464"/>
      <c r="H152" s="1464"/>
      <c r="I152" s="1464"/>
      <c r="J152" s="1464"/>
      <c r="K152" s="1464"/>
      <c r="L152" s="1464"/>
      <c r="M152" s="1464"/>
      <c r="N152" s="470"/>
      <c r="O152" s="470"/>
      <c r="P152" s="470"/>
      <c r="Q152" s="470"/>
      <c r="R152" s="470"/>
      <c r="S152" s="470"/>
      <c r="T152" s="470"/>
      <c r="U152" s="470"/>
      <c r="V152" s="470"/>
      <c r="W152" s="470"/>
    </row>
    <row r="153" spans="1:23" s="360" customFormat="1" ht="12.75" x14ac:dyDescent="0.2">
      <c r="A153" s="469"/>
      <c r="B153" s="603"/>
      <c r="C153" s="1446"/>
      <c r="D153" s="1464"/>
      <c r="E153" s="1464"/>
      <c r="F153" s="1464"/>
      <c r="G153" s="1464"/>
      <c r="H153" s="1464"/>
      <c r="I153" s="1464"/>
      <c r="J153" s="1464"/>
      <c r="K153" s="1464"/>
      <c r="L153" s="1464"/>
      <c r="M153" s="1464"/>
      <c r="N153" s="470"/>
      <c r="O153" s="470"/>
      <c r="P153" s="470"/>
      <c r="Q153" s="470"/>
      <c r="R153" s="470"/>
      <c r="S153" s="470"/>
      <c r="T153" s="470"/>
      <c r="U153" s="470"/>
      <c r="V153" s="470"/>
      <c r="W153" s="470"/>
    </row>
    <row r="154" spans="1:23" s="360" customFormat="1" ht="12.75" x14ac:dyDescent="0.2">
      <c r="A154" s="469"/>
      <c r="B154" s="603"/>
      <c r="C154" s="1446"/>
      <c r="D154" s="1464"/>
      <c r="E154" s="1464"/>
      <c r="F154" s="1464"/>
      <c r="G154" s="1464"/>
      <c r="H154" s="1464"/>
      <c r="I154" s="1464"/>
      <c r="J154" s="1464"/>
      <c r="K154" s="1464"/>
      <c r="L154" s="1464"/>
      <c r="M154" s="1464"/>
      <c r="N154" s="470"/>
      <c r="O154" s="470"/>
      <c r="P154" s="470"/>
      <c r="Q154" s="470"/>
      <c r="R154" s="470"/>
      <c r="S154" s="470"/>
      <c r="T154" s="470"/>
      <c r="U154" s="470"/>
      <c r="V154" s="470"/>
      <c r="W154" s="470"/>
    </row>
    <row r="155" spans="1:23" s="360" customFormat="1" ht="12.75" x14ac:dyDescent="0.2">
      <c r="A155" s="469"/>
      <c r="B155" s="603"/>
      <c r="C155" s="1446"/>
      <c r="D155" s="1464"/>
      <c r="E155" s="1464"/>
      <c r="F155" s="1464"/>
      <c r="G155" s="1464"/>
      <c r="H155" s="1464"/>
      <c r="I155" s="1464"/>
      <c r="J155" s="1464"/>
      <c r="K155" s="1464"/>
      <c r="L155" s="1464"/>
      <c r="M155" s="1464"/>
      <c r="N155" s="470"/>
      <c r="O155" s="470"/>
      <c r="P155" s="470"/>
      <c r="Q155" s="470"/>
      <c r="R155" s="470"/>
      <c r="S155" s="470"/>
      <c r="T155" s="470"/>
      <c r="U155" s="470"/>
      <c r="V155" s="470"/>
      <c r="W155" s="470"/>
    </row>
    <row r="156" spans="1:23" s="360" customFormat="1" ht="12.75" x14ac:dyDescent="0.2">
      <c r="A156" s="469"/>
      <c r="B156" s="603"/>
      <c r="C156" s="1446"/>
      <c r="D156" s="1464"/>
      <c r="E156" s="1464"/>
      <c r="F156" s="1464"/>
      <c r="G156" s="1464"/>
      <c r="H156" s="1464"/>
      <c r="I156" s="1464"/>
      <c r="J156" s="1464"/>
      <c r="K156" s="1464"/>
      <c r="L156" s="1464"/>
      <c r="M156" s="1464"/>
      <c r="N156" s="470"/>
      <c r="O156" s="470"/>
      <c r="P156" s="470"/>
      <c r="Q156" s="470"/>
      <c r="R156" s="470"/>
      <c r="S156" s="470"/>
      <c r="T156" s="470"/>
      <c r="U156" s="470"/>
      <c r="V156" s="470"/>
      <c r="W156" s="470"/>
    </row>
    <row r="157" spans="1:23" s="360" customFormat="1" ht="12.75" x14ac:dyDescent="0.2">
      <c r="A157" s="469"/>
      <c r="B157" s="603"/>
      <c r="C157" s="1446"/>
      <c r="D157" s="1464"/>
      <c r="E157" s="1464"/>
      <c r="F157" s="1464"/>
      <c r="G157" s="1464"/>
      <c r="H157" s="1464"/>
      <c r="I157" s="1464"/>
      <c r="J157" s="1464"/>
      <c r="K157" s="1464"/>
      <c r="L157" s="1464"/>
      <c r="M157" s="1464"/>
      <c r="N157" s="470"/>
      <c r="O157" s="470"/>
      <c r="P157" s="470"/>
      <c r="Q157" s="470"/>
      <c r="R157" s="470"/>
      <c r="S157" s="470"/>
      <c r="T157" s="470"/>
      <c r="U157" s="470"/>
      <c r="V157" s="470"/>
      <c r="W157" s="470"/>
    </row>
    <row r="158" spans="1:23" s="360" customFormat="1" ht="12.75" x14ac:dyDescent="0.2">
      <c r="A158" s="469"/>
      <c r="B158" s="603"/>
      <c r="C158" s="1446"/>
      <c r="D158" s="1464"/>
      <c r="E158" s="1464"/>
      <c r="F158" s="1464"/>
      <c r="G158" s="1464"/>
      <c r="H158" s="1464"/>
      <c r="I158" s="1464"/>
      <c r="J158" s="1464"/>
      <c r="K158" s="1464"/>
      <c r="L158" s="1464"/>
      <c r="M158" s="1464"/>
      <c r="N158" s="470"/>
      <c r="O158" s="470"/>
      <c r="P158" s="470"/>
      <c r="Q158" s="470"/>
      <c r="R158" s="470"/>
      <c r="S158" s="470"/>
      <c r="T158" s="470"/>
      <c r="U158" s="470"/>
      <c r="V158" s="470"/>
      <c r="W158" s="470"/>
    </row>
    <row r="159" spans="1:23" s="360" customFormat="1" ht="11.25" customHeight="1" x14ac:dyDescent="0.2">
      <c r="A159" s="469"/>
      <c r="B159" s="603"/>
      <c r="C159" s="1446"/>
      <c r="D159" s="1464"/>
      <c r="E159" s="1464"/>
      <c r="F159" s="1464"/>
      <c r="G159" s="1464"/>
      <c r="H159" s="1464"/>
      <c r="I159" s="1464"/>
      <c r="J159" s="1464"/>
      <c r="K159" s="1464"/>
      <c r="L159" s="1464"/>
      <c r="M159" s="1464"/>
      <c r="N159" s="470"/>
      <c r="O159" s="470"/>
      <c r="P159" s="470"/>
      <c r="Q159" s="470"/>
      <c r="R159" s="470"/>
      <c r="S159" s="470"/>
      <c r="T159" s="470"/>
      <c r="U159" s="470"/>
      <c r="V159" s="470"/>
      <c r="W159" s="470"/>
    </row>
    <row r="160" spans="1:23" s="360" customFormat="1" ht="12.75" x14ac:dyDescent="0.2">
      <c r="A160" s="469"/>
      <c r="B160" s="603"/>
      <c r="C160" s="1446"/>
      <c r="D160" s="1464"/>
      <c r="E160" s="1464"/>
      <c r="F160" s="1464"/>
      <c r="G160" s="1464"/>
      <c r="H160" s="1464"/>
      <c r="I160" s="1464"/>
      <c r="J160" s="1464"/>
      <c r="K160" s="1464"/>
      <c r="L160" s="1464"/>
      <c r="M160" s="1464"/>
      <c r="N160" s="470"/>
      <c r="O160" s="470"/>
      <c r="P160" s="470"/>
      <c r="Q160" s="470"/>
      <c r="R160" s="470"/>
      <c r="S160" s="470"/>
      <c r="T160" s="470"/>
      <c r="U160" s="470"/>
      <c r="V160" s="470"/>
      <c r="W160" s="470"/>
    </row>
    <row r="161" spans="1:23" s="360" customFormat="1" ht="12.75" x14ac:dyDescent="0.2">
      <c r="A161" s="469"/>
      <c r="B161" s="603"/>
      <c r="C161" s="1446"/>
      <c r="D161" s="1464"/>
      <c r="E161" s="1464"/>
      <c r="F161" s="1464"/>
      <c r="G161" s="1464"/>
      <c r="H161" s="1464"/>
      <c r="I161" s="1464"/>
      <c r="J161" s="1464"/>
      <c r="K161" s="1464"/>
      <c r="L161" s="1464"/>
      <c r="M161" s="1464"/>
      <c r="N161" s="470"/>
      <c r="O161" s="470"/>
      <c r="P161" s="470"/>
      <c r="Q161" s="470"/>
      <c r="R161" s="470"/>
      <c r="S161" s="470"/>
      <c r="T161" s="470"/>
      <c r="U161" s="470"/>
      <c r="V161" s="470"/>
      <c r="W161" s="470"/>
    </row>
    <row r="162" spans="1:23" s="360" customFormat="1" ht="12.75" x14ac:dyDescent="0.2">
      <c r="A162" s="469"/>
      <c r="B162" s="603"/>
      <c r="C162" s="1446"/>
      <c r="D162" s="1464"/>
      <c r="E162" s="1464"/>
      <c r="F162" s="1464"/>
      <c r="G162" s="1464"/>
      <c r="H162" s="1464"/>
      <c r="I162" s="1464"/>
      <c r="J162" s="1464"/>
      <c r="K162" s="1464"/>
      <c r="L162" s="1464"/>
      <c r="M162" s="1464"/>
      <c r="N162" s="470"/>
      <c r="O162" s="470"/>
      <c r="P162" s="470"/>
      <c r="Q162" s="470"/>
      <c r="R162" s="470"/>
      <c r="S162" s="470"/>
      <c r="T162" s="470"/>
      <c r="U162" s="470"/>
      <c r="V162" s="470"/>
      <c r="W162" s="470"/>
    </row>
    <row r="163" spans="1:23" s="360" customFormat="1" ht="12.75" x14ac:dyDescent="0.2">
      <c r="A163" s="469"/>
      <c r="B163" s="603"/>
      <c r="C163" s="1446"/>
      <c r="D163" s="1464"/>
      <c r="E163" s="1464"/>
      <c r="F163" s="1464"/>
      <c r="G163" s="1464"/>
      <c r="H163" s="1464"/>
      <c r="I163" s="1464"/>
      <c r="J163" s="1464"/>
      <c r="K163" s="1464"/>
      <c r="L163" s="1464"/>
      <c r="M163" s="1464"/>
      <c r="N163" s="470"/>
      <c r="O163" s="470"/>
      <c r="P163" s="470"/>
      <c r="Q163" s="470"/>
      <c r="R163" s="470"/>
      <c r="S163" s="470"/>
      <c r="T163" s="470"/>
      <c r="U163" s="470"/>
      <c r="V163" s="470"/>
      <c r="W163" s="470"/>
    </row>
    <row r="164" spans="1:23" x14ac:dyDescent="0.2">
      <c r="D164" s="1431"/>
      <c r="E164" s="1431"/>
      <c r="F164" s="1431"/>
      <c r="G164" s="1431"/>
      <c r="H164" s="1431"/>
      <c r="I164" s="1431"/>
      <c r="J164" s="1431"/>
      <c r="K164" s="1431"/>
      <c r="L164" s="1431"/>
      <c r="M164" s="1431"/>
      <c r="N164" s="472"/>
      <c r="O164" s="472"/>
      <c r="P164" s="472"/>
      <c r="Q164" s="472"/>
      <c r="R164" s="472"/>
      <c r="S164" s="472"/>
      <c r="T164" s="472"/>
      <c r="U164" s="472"/>
      <c r="V164" s="472"/>
      <c r="W164" s="472"/>
    </row>
    <row r="165" spans="1:23" x14ac:dyDescent="0.2">
      <c r="D165" s="1431"/>
      <c r="E165" s="1431"/>
      <c r="F165" s="1431"/>
      <c r="G165" s="1431"/>
      <c r="H165" s="1431"/>
      <c r="I165" s="1431"/>
      <c r="J165" s="1431"/>
      <c r="K165" s="1431"/>
      <c r="L165" s="1431"/>
      <c r="M165" s="1431"/>
      <c r="N165" s="472"/>
      <c r="O165" s="472"/>
      <c r="P165" s="472"/>
      <c r="Q165" s="472"/>
      <c r="R165" s="472"/>
      <c r="S165" s="472"/>
      <c r="T165" s="472"/>
      <c r="U165" s="472"/>
      <c r="V165" s="472"/>
      <c r="W165" s="472"/>
    </row>
    <row r="166" spans="1:23" x14ac:dyDescent="0.2">
      <c r="D166" s="1431"/>
      <c r="E166" s="1431"/>
      <c r="F166" s="1431"/>
      <c r="G166" s="1431"/>
      <c r="H166" s="1431"/>
      <c r="I166" s="1431"/>
      <c r="J166" s="1431"/>
      <c r="K166" s="1431"/>
      <c r="L166" s="1431"/>
      <c r="M166" s="1431"/>
      <c r="N166" s="472"/>
      <c r="O166" s="472"/>
      <c r="P166" s="472"/>
      <c r="Q166" s="472"/>
      <c r="R166" s="472"/>
      <c r="S166" s="472"/>
      <c r="T166" s="472"/>
      <c r="U166" s="472"/>
      <c r="V166" s="472"/>
      <c r="W166" s="472"/>
    </row>
    <row r="167" spans="1:23" x14ac:dyDescent="0.2">
      <c r="D167" s="1431"/>
      <c r="E167" s="1431"/>
      <c r="F167" s="1431"/>
      <c r="G167" s="1431"/>
      <c r="H167" s="1431"/>
      <c r="I167" s="1431"/>
      <c r="J167" s="1431"/>
      <c r="K167" s="1431"/>
      <c r="L167" s="1431"/>
      <c r="M167" s="1431"/>
      <c r="N167" s="472"/>
      <c r="O167" s="472"/>
      <c r="P167" s="472"/>
      <c r="Q167" s="472"/>
      <c r="R167" s="472"/>
      <c r="S167" s="472"/>
      <c r="T167" s="472"/>
      <c r="U167" s="472"/>
      <c r="V167" s="472"/>
      <c r="W167" s="472"/>
    </row>
    <row r="168" spans="1:23" x14ac:dyDescent="0.2">
      <c r="D168" s="1431"/>
      <c r="E168" s="1431"/>
      <c r="F168" s="1431"/>
      <c r="G168" s="1431"/>
      <c r="H168" s="1431"/>
      <c r="I168" s="1431"/>
      <c r="J168" s="1431"/>
      <c r="K168" s="1431"/>
      <c r="L168" s="1431"/>
      <c r="M168" s="1431"/>
      <c r="N168" s="472"/>
      <c r="O168" s="472"/>
      <c r="P168" s="472"/>
      <c r="Q168" s="472"/>
      <c r="R168" s="472"/>
      <c r="S168" s="472"/>
      <c r="T168" s="472"/>
      <c r="U168" s="472"/>
      <c r="V168" s="472"/>
      <c r="W168" s="472"/>
    </row>
    <row r="169" spans="1:23" x14ac:dyDescent="0.2">
      <c r="D169" s="1431"/>
      <c r="E169" s="1431"/>
      <c r="F169" s="1431"/>
      <c r="G169" s="1431"/>
      <c r="H169" s="1431"/>
      <c r="I169" s="1431"/>
      <c r="J169" s="1431"/>
      <c r="K169" s="1431"/>
      <c r="L169" s="1431"/>
      <c r="M169" s="1431"/>
      <c r="N169" s="472"/>
      <c r="O169" s="472"/>
      <c r="P169" s="472"/>
      <c r="Q169" s="472"/>
      <c r="R169" s="472"/>
      <c r="S169" s="472"/>
      <c r="T169" s="472"/>
      <c r="U169" s="472"/>
      <c r="V169" s="472"/>
      <c r="W169" s="472"/>
    </row>
    <row r="170" spans="1:23" x14ac:dyDescent="0.2">
      <c r="D170" s="1431"/>
      <c r="E170" s="1431"/>
      <c r="F170" s="1431"/>
      <c r="G170" s="1431"/>
      <c r="H170" s="1431"/>
      <c r="I170" s="1431"/>
      <c r="J170" s="1431"/>
      <c r="K170" s="1431"/>
      <c r="L170" s="1431"/>
      <c r="M170" s="1431"/>
      <c r="N170" s="472"/>
      <c r="O170" s="472"/>
      <c r="P170" s="472"/>
      <c r="Q170" s="472"/>
      <c r="R170" s="472"/>
      <c r="S170" s="472"/>
      <c r="T170" s="472"/>
      <c r="U170" s="472"/>
      <c r="V170" s="472"/>
      <c r="W170" s="472"/>
    </row>
    <row r="171" spans="1:23" x14ac:dyDescent="0.2">
      <c r="D171" s="1431"/>
      <c r="E171" s="1431"/>
      <c r="F171" s="1431"/>
      <c r="G171" s="1431"/>
      <c r="H171" s="1431"/>
      <c r="I171" s="1431"/>
      <c r="J171" s="1431"/>
      <c r="K171" s="1431"/>
      <c r="L171" s="1431"/>
      <c r="M171" s="1431"/>
      <c r="N171" s="472"/>
      <c r="O171" s="472"/>
      <c r="P171" s="472"/>
      <c r="Q171" s="472"/>
      <c r="R171" s="472"/>
      <c r="S171" s="472"/>
      <c r="T171" s="472"/>
      <c r="U171" s="472"/>
      <c r="V171" s="472"/>
      <c r="W171" s="472"/>
    </row>
    <row r="172" spans="1:23" x14ac:dyDescent="0.2">
      <c r="D172" s="1431"/>
      <c r="E172" s="1431"/>
      <c r="F172" s="1431"/>
      <c r="G172" s="1431"/>
      <c r="H172" s="1431"/>
      <c r="I172" s="1431"/>
      <c r="J172" s="1431"/>
      <c r="K172" s="1431"/>
      <c r="L172" s="1431"/>
      <c r="M172" s="1431"/>
      <c r="N172" s="472"/>
      <c r="O172" s="472"/>
      <c r="P172" s="472"/>
      <c r="Q172" s="472"/>
      <c r="R172" s="472"/>
      <c r="S172" s="472"/>
      <c r="T172" s="472"/>
      <c r="U172" s="472"/>
      <c r="V172" s="472"/>
      <c r="W172" s="472"/>
    </row>
    <row r="173" spans="1:23" x14ac:dyDescent="0.2">
      <c r="D173" s="1431"/>
      <c r="E173" s="1431"/>
      <c r="F173" s="1431"/>
      <c r="G173" s="1431"/>
      <c r="H173" s="1431"/>
      <c r="I173" s="1431"/>
      <c r="J173" s="1431"/>
      <c r="K173" s="1431"/>
      <c r="L173" s="1431"/>
      <c r="M173" s="1431"/>
      <c r="N173" s="472"/>
      <c r="O173" s="472"/>
      <c r="P173" s="472"/>
      <c r="Q173" s="472"/>
      <c r="R173" s="472"/>
      <c r="S173" s="472"/>
      <c r="T173" s="472"/>
      <c r="U173" s="472"/>
      <c r="V173" s="472"/>
      <c r="W173" s="472"/>
    </row>
    <row r="174" spans="1:23" x14ac:dyDescent="0.2">
      <c r="D174" s="1431"/>
      <c r="E174" s="1431"/>
      <c r="F174" s="1431"/>
      <c r="G174" s="1431"/>
      <c r="H174" s="1431"/>
      <c r="I174" s="1431"/>
      <c r="J174" s="1431"/>
      <c r="K174" s="1431"/>
      <c r="L174" s="1431"/>
      <c r="M174" s="1431"/>
      <c r="N174" s="472"/>
      <c r="O174" s="472"/>
      <c r="P174" s="472"/>
      <c r="Q174" s="472"/>
      <c r="R174" s="472"/>
      <c r="S174" s="472"/>
      <c r="T174" s="472"/>
      <c r="U174" s="472"/>
      <c r="V174" s="472"/>
      <c r="W174" s="472"/>
    </row>
    <row r="175" spans="1:23" x14ac:dyDescent="0.2">
      <c r="D175" s="1431"/>
      <c r="E175" s="1431"/>
      <c r="F175" s="1431"/>
      <c r="G175" s="1431"/>
      <c r="H175" s="1431"/>
      <c r="I175" s="1431"/>
      <c r="J175" s="1431"/>
      <c r="K175" s="1431"/>
      <c r="L175" s="1431"/>
      <c r="M175" s="1431"/>
      <c r="N175" s="472"/>
      <c r="O175" s="472"/>
      <c r="P175" s="472"/>
      <c r="Q175" s="472"/>
      <c r="R175" s="472"/>
      <c r="S175" s="472"/>
      <c r="T175" s="472"/>
      <c r="U175" s="472"/>
      <c r="V175" s="472"/>
      <c r="W175" s="472"/>
    </row>
    <row r="176" spans="1:23" x14ac:dyDescent="0.2">
      <c r="D176" s="1431"/>
      <c r="E176" s="1431"/>
      <c r="F176" s="1431"/>
      <c r="G176" s="1431"/>
      <c r="H176" s="1431"/>
      <c r="I176" s="1431"/>
      <c r="J176" s="1431"/>
      <c r="K176" s="1431"/>
      <c r="L176" s="1431"/>
      <c r="M176" s="1431"/>
      <c r="N176" s="472"/>
      <c r="O176" s="472"/>
      <c r="P176" s="472"/>
      <c r="Q176" s="472"/>
      <c r="R176" s="472"/>
      <c r="S176" s="472"/>
      <c r="T176" s="472"/>
      <c r="U176" s="472"/>
      <c r="V176" s="472"/>
      <c r="W176" s="472"/>
    </row>
    <row r="177" spans="4:23" x14ac:dyDescent="0.2">
      <c r="D177" s="1431"/>
      <c r="E177" s="1431"/>
      <c r="F177" s="1431"/>
      <c r="G177" s="1431"/>
      <c r="H177" s="1431"/>
      <c r="I177" s="1431"/>
      <c r="J177" s="1431"/>
      <c r="K177" s="1431"/>
      <c r="L177" s="1431"/>
      <c r="M177" s="1431"/>
      <c r="N177" s="472"/>
      <c r="O177" s="472"/>
      <c r="P177" s="472"/>
      <c r="Q177" s="472"/>
      <c r="R177" s="472"/>
      <c r="S177" s="472"/>
      <c r="T177" s="472"/>
      <c r="U177" s="472"/>
      <c r="V177" s="472"/>
      <c r="W177" s="472"/>
    </row>
    <row r="178" spans="4:23" x14ac:dyDescent="0.2">
      <c r="D178" s="1431"/>
      <c r="E178" s="1431"/>
      <c r="F178" s="1431"/>
      <c r="G178" s="1431"/>
      <c r="H178" s="1431"/>
      <c r="I178" s="1431"/>
      <c r="J178" s="1431"/>
      <c r="K178" s="1431"/>
      <c r="L178" s="1431"/>
      <c r="M178" s="1431"/>
      <c r="N178" s="472"/>
      <c r="O178" s="472"/>
      <c r="P178" s="472"/>
      <c r="Q178" s="472"/>
      <c r="R178" s="472"/>
      <c r="S178" s="472"/>
      <c r="T178" s="472"/>
      <c r="U178" s="472"/>
      <c r="V178" s="472"/>
      <c r="W178" s="472"/>
    </row>
    <row r="179" spans="4:23" x14ac:dyDescent="0.2">
      <c r="D179" s="1431"/>
      <c r="E179" s="1431"/>
      <c r="F179" s="1431"/>
      <c r="G179" s="1431"/>
      <c r="H179" s="1431"/>
      <c r="I179" s="1431"/>
      <c r="J179" s="1431"/>
      <c r="K179" s="1431"/>
      <c r="L179" s="1431"/>
      <c r="M179" s="1431"/>
      <c r="N179" s="472"/>
      <c r="O179" s="472"/>
      <c r="P179" s="472"/>
      <c r="Q179" s="472"/>
      <c r="R179" s="472"/>
      <c r="S179" s="472"/>
      <c r="T179" s="472"/>
      <c r="U179" s="472"/>
      <c r="V179" s="472"/>
      <c r="W179" s="472"/>
    </row>
    <row r="180" spans="4:23" x14ac:dyDescent="0.2">
      <c r="D180" s="1431"/>
      <c r="E180" s="1431"/>
      <c r="F180" s="1431"/>
      <c r="G180" s="1431"/>
      <c r="H180" s="1431"/>
      <c r="I180" s="1431"/>
      <c r="J180" s="1431"/>
      <c r="K180" s="1431"/>
      <c r="L180" s="1431"/>
      <c r="M180" s="1431"/>
      <c r="N180" s="472"/>
      <c r="O180" s="472"/>
      <c r="P180" s="472"/>
      <c r="Q180" s="472"/>
      <c r="R180" s="472"/>
      <c r="S180" s="472"/>
      <c r="T180" s="472"/>
      <c r="U180" s="472"/>
      <c r="V180" s="472"/>
      <c r="W180" s="472"/>
    </row>
    <row r="181" spans="4:23" x14ac:dyDescent="0.2">
      <c r="D181" s="1431"/>
      <c r="E181" s="1431"/>
      <c r="F181" s="1431"/>
      <c r="G181" s="1431"/>
      <c r="H181" s="1431"/>
      <c r="I181" s="1431"/>
      <c r="J181" s="1431"/>
      <c r="K181" s="1431"/>
      <c r="L181" s="1431"/>
      <c r="M181" s="1431"/>
      <c r="N181" s="472"/>
      <c r="O181" s="472"/>
      <c r="P181" s="472"/>
      <c r="Q181" s="472"/>
      <c r="R181" s="472"/>
      <c r="S181" s="472"/>
      <c r="T181" s="472"/>
      <c r="U181" s="472"/>
      <c r="V181" s="472"/>
      <c r="W181" s="472"/>
    </row>
    <row r="182" spans="4:23" x14ac:dyDescent="0.2">
      <c r="D182" s="1431"/>
      <c r="E182" s="1431"/>
      <c r="F182" s="1431"/>
      <c r="G182" s="1431"/>
      <c r="H182" s="1431"/>
      <c r="I182" s="1431"/>
      <c r="J182" s="1431"/>
      <c r="K182" s="1431"/>
      <c r="L182" s="1431"/>
      <c r="M182" s="1431"/>
      <c r="N182" s="472"/>
      <c r="O182" s="472"/>
      <c r="P182" s="472"/>
      <c r="Q182" s="472"/>
      <c r="R182" s="472"/>
      <c r="S182" s="472"/>
      <c r="T182" s="472"/>
      <c r="U182" s="472"/>
      <c r="V182" s="472"/>
      <c r="W182" s="472"/>
    </row>
    <row r="183" spans="4:23" x14ac:dyDescent="0.2">
      <c r="D183" s="1431"/>
      <c r="E183" s="1431"/>
      <c r="F183" s="1431"/>
      <c r="G183" s="1431"/>
      <c r="H183" s="1431"/>
      <c r="I183" s="1431"/>
      <c r="J183" s="1431"/>
      <c r="K183" s="1431"/>
      <c r="L183" s="1431"/>
      <c r="M183" s="1431"/>
      <c r="N183" s="472"/>
      <c r="O183" s="472"/>
      <c r="P183" s="472"/>
      <c r="Q183" s="472"/>
      <c r="R183" s="472"/>
      <c r="S183" s="472"/>
      <c r="T183" s="472"/>
      <c r="U183" s="472"/>
      <c r="V183" s="472"/>
      <c r="W183" s="472"/>
    </row>
    <row r="184" spans="4:23" x14ac:dyDescent="0.2">
      <c r="D184" s="1431"/>
      <c r="E184" s="1431"/>
      <c r="F184" s="1431"/>
      <c r="G184" s="1431"/>
      <c r="H184" s="1431"/>
      <c r="I184" s="1431"/>
      <c r="J184" s="1431"/>
      <c r="K184" s="1431"/>
      <c r="L184" s="1431"/>
      <c r="M184" s="1431"/>
      <c r="N184" s="472"/>
      <c r="O184" s="472"/>
      <c r="P184" s="472"/>
      <c r="Q184" s="472"/>
      <c r="R184" s="472"/>
      <c r="S184" s="472"/>
      <c r="T184" s="472"/>
      <c r="U184" s="472"/>
      <c r="V184" s="472"/>
      <c r="W184" s="472"/>
    </row>
    <row r="185" spans="4:23" x14ac:dyDescent="0.2">
      <c r="D185" s="1431"/>
      <c r="E185" s="1431"/>
      <c r="F185" s="1431"/>
      <c r="G185" s="1431"/>
      <c r="H185" s="1431"/>
      <c r="I185" s="1431"/>
      <c r="J185" s="1431"/>
      <c r="K185" s="1431"/>
      <c r="L185" s="1431"/>
      <c r="M185" s="1431"/>
      <c r="N185" s="472"/>
      <c r="O185" s="472"/>
      <c r="P185" s="472"/>
      <c r="Q185" s="472"/>
      <c r="R185" s="472"/>
      <c r="S185" s="472"/>
      <c r="T185" s="472"/>
      <c r="U185" s="472"/>
      <c r="V185" s="472"/>
      <c r="W185" s="472"/>
    </row>
    <row r="186" spans="4:23" x14ac:dyDescent="0.2">
      <c r="D186" s="1431"/>
      <c r="E186" s="1431"/>
      <c r="F186" s="1431"/>
      <c r="G186" s="1431"/>
      <c r="H186" s="1431"/>
      <c r="I186" s="1431"/>
      <c r="J186" s="1431"/>
      <c r="K186" s="1431"/>
      <c r="L186" s="1431"/>
      <c r="M186" s="1431"/>
      <c r="N186" s="472"/>
      <c r="O186" s="472"/>
      <c r="P186" s="472"/>
      <c r="Q186" s="472"/>
      <c r="R186" s="472"/>
      <c r="S186" s="472"/>
      <c r="T186" s="472"/>
      <c r="U186" s="472"/>
      <c r="V186" s="472"/>
      <c r="W186" s="472"/>
    </row>
  </sheetData>
  <mergeCells count="4">
    <mergeCell ref="A1:F1"/>
    <mergeCell ref="A2:E2"/>
    <mergeCell ref="A3:E3"/>
    <mergeCell ref="A4:E4"/>
  </mergeCells>
  <phoneticPr fontId="0" type="noConversion"/>
  <printOptions headings="1" gridLines="1"/>
  <pageMargins left="0" right="0" top="0" bottom="0" header="0.31496062992125984" footer="0"/>
  <pageSetup scale="80" orientation="portrait" horizontalDpi="4294967294"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34"/>
    <pageSetUpPr fitToPage="1"/>
  </sheetPr>
  <dimension ref="A1:X188"/>
  <sheetViews>
    <sheetView workbookViewId="0">
      <selection activeCell="I9" sqref="I9"/>
    </sheetView>
  </sheetViews>
  <sheetFormatPr defaultColWidth="8.42578125" defaultRowHeight="11.25" x14ac:dyDescent="0.2"/>
  <cols>
    <col min="1" max="1" width="12.140625" style="1472" customWidth="1"/>
    <col min="2" max="2" width="15.7109375" style="1473" customWidth="1"/>
    <col min="3" max="5" width="15.7109375" style="1470" customWidth="1"/>
    <col min="6" max="6" width="15.7109375" style="1470" hidden="1" customWidth="1"/>
    <col min="7" max="11" width="15.7109375" style="1470" customWidth="1"/>
    <col min="12" max="22" width="15.7109375" style="1470" hidden="1" customWidth="1"/>
    <col min="23" max="23" width="8.42578125" style="1471" customWidth="1"/>
    <col min="24" max="16384" width="8.42578125" style="510"/>
  </cols>
  <sheetData>
    <row r="1" spans="1:23" s="13" customFormat="1" ht="103.5" customHeight="1" x14ac:dyDescent="0.2">
      <c r="A1" s="2331"/>
      <c r="B1" s="2331"/>
      <c r="C1" s="2331"/>
      <c r="D1" s="2331"/>
      <c r="E1" s="2331"/>
      <c r="F1" s="2331"/>
    </row>
    <row r="2" spans="1:23" s="13" customFormat="1" ht="18.75" customHeight="1" x14ac:dyDescent="0.3">
      <c r="A2" s="2372"/>
      <c r="B2" s="2372"/>
      <c r="C2" s="2372"/>
      <c r="D2" s="2372"/>
      <c r="E2" s="2372"/>
    </row>
    <row r="3" spans="1:23" s="13" customFormat="1" ht="18.75" customHeight="1" x14ac:dyDescent="0.25">
      <c r="A3" s="2373"/>
      <c r="B3" s="2373"/>
      <c r="C3" s="2373"/>
      <c r="D3" s="2373"/>
      <c r="E3" s="2373"/>
      <c r="G3" s="14"/>
    </row>
    <row r="4" spans="1:23" s="13" customFormat="1" ht="18" x14ac:dyDescent="0.25">
      <c r="A4" s="2374"/>
      <c r="B4" s="2374"/>
      <c r="C4" s="2374"/>
      <c r="D4" s="2374"/>
      <c r="E4" s="2374"/>
    </row>
    <row r="5" spans="1:23" s="13" customFormat="1" ht="21" customHeight="1" x14ac:dyDescent="0.3">
      <c r="A5" s="330" t="str">
        <f>"Sheet E3 Demand Allocator Worksheet  - "&amp;  'I2 LDC class'!$C$17</f>
        <v>Sheet E3 Demand Allocator Worksheet  - Initial Submission</v>
      </c>
      <c r="B5" s="331"/>
      <c r="C5" s="557"/>
      <c r="D5" s="557"/>
      <c r="E5" s="332"/>
    </row>
    <row r="6" spans="1:23" s="13" customFormat="1" ht="6" customHeight="1" x14ac:dyDescent="0.2">
      <c r="A6" s="16"/>
      <c r="B6" s="16"/>
      <c r="C6" s="558"/>
      <c r="D6" s="558"/>
      <c r="E6" s="16"/>
      <c r="F6" s="16"/>
      <c r="G6" s="16"/>
      <c r="H6" s="16"/>
      <c r="I6" s="16"/>
      <c r="J6" s="16"/>
      <c r="K6" s="16"/>
      <c r="L6" s="16"/>
      <c r="M6" s="16"/>
      <c r="N6" s="16"/>
      <c r="O6" s="16"/>
    </row>
    <row r="7" spans="1:23" x14ac:dyDescent="0.2">
      <c r="A7" s="1475"/>
      <c r="B7" s="1476"/>
    </row>
    <row r="8" spans="1:23" x14ac:dyDescent="0.2">
      <c r="A8" s="344"/>
      <c r="B8" s="1469"/>
    </row>
    <row r="9" spans="1:23" x14ac:dyDescent="0.2">
      <c r="A9" s="602"/>
      <c r="B9" s="1469"/>
    </row>
    <row r="10" spans="1:23" ht="12.75" x14ac:dyDescent="0.2">
      <c r="C10" s="1474"/>
    </row>
    <row r="11" spans="1:23" x14ac:dyDescent="0.2">
      <c r="B11" s="1469"/>
    </row>
    <row r="12" spans="1:23" ht="12" thickBot="1" x14ac:dyDescent="0.25"/>
    <row r="13" spans="1:23" ht="15.75" x14ac:dyDescent="0.25">
      <c r="A13" s="2484" t="s">
        <v>712</v>
      </c>
      <c r="B13" s="2485"/>
    </row>
    <row r="14" spans="1:23" ht="16.5" thickBot="1" x14ac:dyDescent="0.3">
      <c r="A14" s="2486">
        <v>400</v>
      </c>
      <c r="B14" s="2487"/>
    </row>
    <row r="15" spans="1:23" x14ac:dyDescent="0.2">
      <c r="A15" s="1478"/>
      <c r="B15" s="1477"/>
    </row>
    <row r="16" spans="1:23" s="1479" customFormat="1" ht="19.5" customHeight="1" x14ac:dyDescent="0.2">
      <c r="B16" s="1480"/>
      <c r="C16" s="1494">
        <v>1</v>
      </c>
      <c r="D16" s="1494">
        <v>2</v>
      </c>
      <c r="E16" s="1494">
        <v>3</v>
      </c>
      <c r="F16" s="1494">
        <v>4</v>
      </c>
      <c r="G16" s="1494">
        <v>5</v>
      </c>
      <c r="H16" s="1494">
        <v>6</v>
      </c>
      <c r="I16" s="1494">
        <v>7</v>
      </c>
      <c r="J16" s="1494">
        <v>8</v>
      </c>
      <c r="K16" s="1494">
        <v>9</v>
      </c>
      <c r="L16" s="1494">
        <v>10</v>
      </c>
      <c r="M16" s="1494">
        <v>11</v>
      </c>
      <c r="N16" s="1494">
        <v>12</v>
      </c>
      <c r="O16" s="1494">
        <v>13</v>
      </c>
      <c r="P16" s="1494">
        <v>14</v>
      </c>
      <c r="Q16" s="1494">
        <v>15</v>
      </c>
      <c r="R16" s="1494">
        <v>16</v>
      </c>
      <c r="S16" s="1494">
        <v>17</v>
      </c>
      <c r="T16" s="1494">
        <v>18</v>
      </c>
      <c r="U16" s="1494">
        <v>19</v>
      </c>
      <c r="V16" s="1494">
        <v>20</v>
      </c>
      <c r="W16" s="1495"/>
    </row>
    <row r="17" spans="1:24" s="1482" customFormat="1" ht="38.25" x14ac:dyDescent="0.2">
      <c r="A17" s="865" t="s">
        <v>737</v>
      </c>
      <c r="B17" s="865" t="s">
        <v>809</v>
      </c>
      <c r="C17" s="1483" t="str">
        <f>IF('I2 LDC class'!$D$20="",'I2 LDC class'!$C$20,'I2 LDC class'!$D$20)</f>
        <v>Residential</v>
      </c>
      <c r="D17" s="1483" t="str">
        <f>IF('I2 LDC class'!$D$21="",'I2 LDC class'!$C$21,'I2 LDC class'!$D$21)</f>
        <v>GS &lt;50</v>
      </c>
      <c r="E17" s="1483" t="str">
        <f>IF('I2 LDC class'!$D$22="",'I2 LDC class'!$C$22,'I2 LDC class'!$D$22)</f>
        <v>GS&gt;50-Regular</v>
      </c>
      <c r="F17" s="1483" t="str">
        <f>IF('I2 LDC class'!$D$23="",'I2 LDC class'!$C$23,'I2 LDC class'!$D$23)</f>
        <v>GS&gt; 50-TOU</v>
      </c>
      <c r="G17" s="1483" t="str">
        <f>IF('I2 LDC class'!$D$24="",'I2 LDC class'!$C$24,'I2 LDC class'!$D$24)</f>
        <v>GS &gt;50-Intermediate</v>
      </c>
      <c r="H17" s="1483" t="str">
        <f>IF('I2 LDC class'!$D$25="",'I2 LDC class'!$C$25,'I2 LDC class'!$D$25)</f>
        <v>Large Use &gt;5MW</v>
      </c>
      <c r="I17" s="1483" t="str">
        <f>IF('I2 LDC class'!$D$26="",'I2 LDC class'!$C$26,'I2 LDC class'!$D$26)</f>
        <v>Street Light</v>
      </c>
      <c r="J17" s="1483" t="str">
        <f>IF('I2 LDC class'!$D$27="",'I2 LDC class'!$C$27,'I2 LDC class'!$D$27)</f>
        <v>Sentinel</v>
      </c>
      <c r="K17" s="1483" t="str">
        <f>IF('I2 LDC class'!$D$28="",'I2 LDC class'!$C$28,'I2 LDC class'!$D$28)</f>
        <v>Unmetered Scattered Load</v>
      </c>
      <c r="L17" s="1483" t="str">
        <f>IF('I2 LDC class'!$D$29="",'I2 LDC class'!$C$29,'I2 LDC class'!$D$29)</f>
        <v>Embedded Distributor</v>
      </c>
      <c r="M17" s="1483" t="str">
        <f>IF('I2 LDC class'!$D$30="",'I2 LDC class'!$C$30,'I2 LDC class'!$D$30)</f>
        <v>Back-up/Standby Power</v>
      </c>
      <c r="N17" s="1483" t="str">
        <f>IF('I2 LDC class'!$D$31="",'I2 LDC class'!$C$31,'I2 LDC class'!$D$31)</f>
        <v>Rate Class 1</v>
      </c>
      <c r="O17" s="1483" t="str">
        <f>IF('I2 LDC class'!$D$32="",'I2 LDC class'!$C$32,'I2 LDC class'!$D$32)</f>
        <v>Rate class 2</v>
      </c>
      <c r="P17" s="1483" t="str">
        <f>IF('I2 LDC class'!$D$33="",'I2 LDC class'!$C$33,'I2 LDC class'!$D$33)</f>
        <v>Rate class 3</v>
      </c>
      <c r="Q17" s="1483" t="str">
        <f>IF('I2 LDC class'!$D$34="",'I2 LDC class'!$C$34,'I2 LDC class'!$D$34)</f>
        <v>Rate class 4</v>
      </c>
      <c r="R17" s="1483" t="str">
        <f>IF('I2 LDC class'!$D$35="",'I2 LDC class'!$C$35,'I2 LDC class'!$D$35)</f>
        <v>Rate class 5</v>
      </c>
      <c r="S17" s="1483" t="str">
        <f>IF('I2 LDC class'!$D$36="",'I2 LDC class'!$C$36,'I2 LDC class'!$D$36)</f>
        <v>Rate class 6</v>
      </c>
      <c r="T17" s="1483" t="str">
        <f>IF('I2 LDC class'!$D$37="",'I2 LDC class'!$C$37,'I2 LDC class'!$D$37)</f>
        <v>Rate class 7</v>
      </c>
      <c r="U17" s="1483" t="str">
        <f>IF('I2 LDC class'!$D$38="",'I2 LDC class'!$C$38,'I2 LDC class'!$D$38)</f>
        <v>Rate class 8</v>
      </c>
      <c r="V17" s="1484" t="str">
        <f>IF('I2 LDC class'!$D$39="",'I2 LDC class'!$C$39,'I2 LDC class'!$D$39)</f>
        <v>Rate class 9</v>
      </c>
      <c r="W17" s="1481"/>
    </row>
    <row r="18" spans="1:24" s="1482" customFormat="1" ht="12.75" x14ac:dyDescent="0.2">
      <c r="A18" s="1485"/>
      <c r="B18" s="1486"/>
      <c r="C18" s="1487"/>
      <c r="D18" s="1487"/>
      <c r="E18" s="1487"/>
      <c r="F18" s="1487"/>
      <c r="G18" s="1487"/>
      <c r="H18" s="1487"/>
      <c r="I18" s="1487"/>
      <c r="J18" s="1487"/>
      <c r="K18" s="1487"/>
      <c r="L18" s="1487"/>
      <c r="M18" s="1487"/>
      <c r="N18" s="1487"/>
      <c r="O18" s="1487"/>
      <c r="P18" s="1487"/>
      <c r="Q18" s="1487"/>
      <c r="R18" s="1487"/>
      <c r="S18" s="1487"/>
      <c r="T18" s="1487"/>
      <c r="U18" s="1487"/>
      <c r="V18" s="1487"/>
      <c r="W18" s="1488"/>
    </row>
    <row r="19" spans="1:24" s="1482" customFormat="1" ht="12.75" x14ac:dyDescent="0.2">
      <c r="A19" s="1485" t="s">
        <v>750</v>
      </c>
      <c r="B19" s="1486">
        <f>SUM(C19:V19)</f>
        <v>44041</v>
      </c>
      <c r="C19" s="1489">
        <f>IF('I6.2 Customer Data'!D19 &gt; 0,'I6.2 Customer Data'!D19,'I6.2 Customer Data'!D21)</f>
        <v>32122</v>
      </c>
      <c r="D19" s="1489">
        <f>IF('I6.2 Customer Data'!E19 &gt; 0,'I6.2 Customer Data'!E19,'I6.2 Customer Data'!E21)</f>
        <v>3544</v>
      </c>
      <c r="E19" s="1489">
        <f>IF('I6.2 Customer Data'!F19 &gt; 0,'I6.2 Customer Data'!F19,'I6.2 Customer Data'!F21)</f>
        <v>438</v>
      </c>
      <c r="F19" s="1489">
        <f>IF('I6.2 Customer Data'!G19 &gt; 0,'I6.2 Customer Data'!G19,'I6.2 Customer Data'!G21)</f>
        <v>0</v>
      </c>
      <c r="G19" s="1489">
        <f>IF('I6.2 Customer Data'!H19 &gt; 0,'I6.2 Customer Data'!H19,'I6.2 Customer Data'!H21)</f>
        <v>12</v>
      </c>
      <c r="H19" s="1489">
        <f>IF('I6.2 Customer Data'!I19 &gt; 0,'I6.2 Customer Data'!I19,'I6.2 Customer Data'!I21)</f>
        <v>3</v>
      </c>
      <c r="I19" s="1489">
        <f>IF('I6.2 Customer Data'!J19 &gt; 0,'I6.2 Customer Data'!J19,'I6.2 Customer Data'!J21)</f>
        <v>7217</v>
      </c>
      <c r="J19" s="1489">
        <f>IF('I6.2 Customer Data'!K19 &gt; 0,'I6.2 Customer Data'!K19,'I6.2 Customer Data'!K21)</f>
        <v>445</v>
      </c>
      <c r="K19" s="1489">
        <f>IF('I6.2 Customer Data'!L19 &gt; 0,'I6.2 Customer Data'!L19,'I6.2 Customer Data'!L21)</f>
        <v>260</v>
      </c>
      <c r="L19" s="1489">
        <f>IF('I6.2 Customer Data'!M19 &gt; 0,'I6.2 Customer Data'!M19,'I6.2 Customer Data'!M21)</f>
        <v>0</v>
      </c>
      <c r="M19" s="1489">
        <f>IF('I6.2 Customer Data'!N19 &gt; 0,'I6.2 Customer Data'!N19,'I6.2 Customer Data'!N21)</f>
        <v>0</v>
      </c>
      <c r="N19" s="1489">
        <f>IF('I6.2 Customer Data'!O19 &gt; 0,'I6.2 Customer Data'!O19,'I6.2 Customer Data'!O21)</f>
        <v>0</v>
      </c>
      <c r="O19" s="1489">
        <f>IF('I6.2 Customer Data'!P19 &gt; 0,'I6.2 Customer Data'!P19,'I6.2 Customer Data'!P21)</f>
        <v>0</v>
      </c>
      <c r="P19" s="1489">
        <f>IF('I6.2 Customer Data'!Q19 &gt; 0,'I6.2 Customer Data'!Q19,'I6.2 Customer Data'!Q21)</f>
        <v>0</v>
      </c>
      <c r="Q19" s="1489">
        <f>IF('I6.2 Customer Data'!R19 &gt; 0,'I6.2 Customer Data'!R19,'I6.2 Customer Data'!R21)</f>
        <v>0</v>
      </c>
      <c r="R19" s="1489">
        <f>IF('I6.2 Customer Data'!S19 &gt; 0,'I6.2 Customer Data'!S19,'I6.2 Customer Data'!S21)</f>
        <v>0</v>
      </c>
      <c r="S19" s="1489">
        <f>IF('I6.2 Customer Data'!T19 &gt; 0,'I6.2 Customer Data'!T19,'I6.2 Customer Data'!T21)</f>
        <v>0</v>
      </c>
      <c r="T19" s="1489">
        <f>IF('I6.2 Customer Data'!U19 &gt; 0,'I6.2 Customer Data'!U19,'I6.2 Customer Data'!U21)</f>
        <v>0</v>
      </c>
      <c r="U19" s="1489">
        <f>IF('I6.2 Customer Data'!V19 &gt; 0,'I6.2 Customer Data'!V19,'I6.2 Customer Data'!V21)</f>
        <v>0</v>
      </c>
      <c r="V19" s="1489">
        <f>IF('I6.2 Customer Data'!W19 &gt; 0,'I6.2 Customer Data'!W19,'I6.2 Customer Data'!W21)</f>
        <v>0</v>
      </c>
      <c r="W19" s="1490"/>
      <c r="X19" s="1491"/>
    </row>
    <row r="20" spans="1:24" s="1482" customFormat="1" ht="12.75" x14ac:dyDescent="0.2">
      <c r="A20" s="1485" t="s">
        <v>842</v>
      </c>
      <c r="B20" s="1486">
        <f>SUM(C20:V20)</f>
        <v>7922</v>
      </c>
      <c r="C20" s="1492">
        <f>IF('I6.2 Customer Data'!D19 &gt; 0,'I6.2 Customer Data'!D19,'I6.2 Customer Data'!D22)</f>
        <v>0</v>
      </c>
      <c r="D20" s="1492">
        <f>IF('I6.2 Customer Data'!E19 &gt; 0,'I6.2 Customer Data'!E19,'I6.2 Customer Data'!E22)</f>
        <v>0</v>
      </c>
      <c r="E20" s="1492">
        <f>IF('I6.2 Customer Data'!F19 &gt; 0,'I6.2 Customer Data'!F19,'I6.2 Customer Data'!F22)</f>
        <v>0</v>
      </c>
      <c r="F20" s="1492">
        <f>IF('I6.2 Customer Data'!G19 &gt; 0,'I6.2 Customer Data'!G19,'I6.2 Customer Data'!G22)</f>
        <v>0</v>
      </c>
      <c r="G20" s="1492">
        <f>IF('I6.2 Customer Data'!H19 &gt; 0,'I6.2 Customer Data'!H19,'I6.2 Customer Data'!H22)</f>
        <v>0</v>
      </c>
      <c r="H20" s="1492">
        <f>IF('I6.2 Customer Data'!I19 &gt; 0,'I6.2 Customer Data'!I19,'I6.2 Customer Data'!I22)</f>
        <v>0</v>
      </c>
      <c r="I20" s="1492">
        <f>IF('I6.2 Customer Data'!J19 &gt; 0,'I6.2 Customer Data'!J19,'I6.2 Customer Data'!J22)</f>
        <v>7217</v>
      </c>
      <c r="J20" s="1492">
        <f>IF('I6.2 Customer Data'!K19 &gt; 0,'I6.2 Customer Data'!K19,'I6.2 Customer Data'!K22)</f>
        <v>445</v>
      </c>
      <c r="K20" s="1492">
        <f>IF('I6.2 Customer Data'!L19 &gt; 0,'I6.2 Customer Data'!L19,'I6.2 Customer Data'!L22)</f>
        <v>260</v>
      </c>
      <c r="L20" s="1492">
        <f>IF('I6.2 Customer Data'!M19 &gt; 0,'I6.2 Customer Data'!M19,'I6.2 Customer Data'!M22)</f>
        <v>0</v>
      </c>
      <c r="M20" s="1492">
        <f>IF('I6.2 Customer Data'!N19 &gt; 0,'I6.2 Customer Data'!N19,'I6.2 Customer Data'!N22)</f>
        <v>0</v>
      </c>
      <c r="N20" s="1492">
        <f>IF('I6.2 Customer Data'!O19 &gt; 0,'I6.2 Customer Data'!O19,'I6.2 Customer Data'!O22)</f>
        <v>0</v>
      </c>
      <c r="O20" s="1492">
        <f>IF('I6.2 Customer Data'!P19 &gt; 0,'I6.2 Customer Data'!P19,'I6.2 Customer Data'!P22)</f>
        <v>0</v>
      </c>
      <c r="P20" s="1492">
        <f>IF('I6.2 Customer Data'!Q19 &gt; 0,'I6.2 Customer Data'!Q19,'I6.2 Customer Data'!Q22)</f>
        <v>0</v>
      </c>
      <c r="Q20" s="1492">
        <f>IF('I6.2 Customer Data'!R19 &gt; 0,'I6.2 Customer Data'!R19,'I6.2 Customer Data'!R22)</f>
        <v>0</v>
      </c>
      <c r="R20" s="1492">
        <f>IF('I6.2 Customer Data'!S19 &gt; 0,'I6.2 Customer Data'!S19,'I6.2 Customer Data'!S22)</f>
        <v>0</v>
      </c>
      <c r="S20" s="1492">
        <f>IF('I6.2 Customer Data'!T19 &gt; 0,'I6.2 Customer Data'!T19,'I6.2 Customer Data'!T22)</f>
        <v>0</v>
      </c>
      <c r="T20" s="1492">
        <f>IF('I6.2 Customer Data'!U19 &gt; 0,'I6.2 Customer Data'!U19,'I6.2 Customer Data'!U22)</f>
        <v>0</v>
      </c>
      <c r="U20" s="1492">
        <f>IF('I6.2 Customer Data'!V19 &gt; 0,'I6.2 Customer Data'!V19,'I6.2 Customer Data'!V22)</f>
        <v>0</v>
      </c>
      <c r="V20" s="1492">
        <f>IF('I6.2 Customer Data'!W19 &gt; 0,'I6.2 Customer Data'!W19,'I6.2 Customer Data'!W22)</f>
        <v>0</v>
      </c>
      <c r="W20" s="1488"/>
    </row>
    <row r="21" spans="1:24" s="1482" customFormat="1" ht="12.75" x14ac:dyDescent="0.2">
      <c r="A21" s="1485" t="s">
        <v>749</v>
      </c>
      <c r="B21" s="1486">
        <f>SUM(C21:V21)</f>
        <v>44041</v>
      </c>
      <c r="C21" s="1492">
        <f>IF('I6.2 Customer Data'!D19 &gt; 0,'I6.2 Customer Data'!D19,'I6.2 Customer Data'!D23)</f>
        <v>32122</v>
      </c>
      <c r="D21" s="1492">
        <f>IF('I6.2 Customer Data'!E19 &gt; 0,'I6.2 Customer Data'!E19,'I6.2 Customer Data'!E23)</f>
        <v>3544</v>
      </c>
      <c r="E21" s="1492">
        <f>IF('I6.2 Customer Data'!F19 &gt; 0,'I6.2 Customer Data'!F19,'I6.2 Customer Data'!F23)</f>
        <v>438</v>
      </c>
      <c r="F21" s="1492">
        <f>IF('I6.2 Customer Data'!G19 &gt; 0,'I6.2 Customer Data'!G19,'I6.2 Customer Data'!G23)</f>
        <v>0</v>
      </c>
      <c r="G21" s="1492">
        <f>IF('I6.2 Customer Data'!H19 &gt; 0,'I6.2 Customer Data'!H19,'I6.2 Customer Data'!H23)</f>
        <v>12</v>
      </c>
      <c r="H21" s="1492">
        <f>IF('I6.2 Customer Data'!I19 &gt; 0,'I6.2 Customer Data'!I19,'I6.2 Customer Data'!I23)</f>
        <v>3</v>
      </c>
      <c r="I21" s="1492">
        <f>IF('I6.2 Customer Data'!J19 &gt; 0,'I6.2 Customer Data'!J19,'I6.2 Customer Data'!J23)</f>
        <v>7217</v>
      </c>
      <c r="J21" s="1492">
        <f>IF('I6.2 Customer Data'!K19 &gt; 0,'I6.2 Customer Data'!K19,'I6.2 Customer Data'!K23)</f>
        <v>445</v>
      </c>
      <c r="K21" s="1492">
        <f>IF('I6.2 Customer Data'!L19 &gt; 0,'I6.2 Customer Data'!L19,'I6.2 Customer Data'!L23)</f>
        <v>260</v>
      </c>
      <c r="L21" s="1492">
        <f>IF('I6.2 Customer Data'!M19 &gt; 0,'I6.2 Customer Data'!M19,'I6.2 Customer Data'!M23)</f>
        <v>0</v>
      </c>
      <c r="M21" s="1492">
        <f>IF('I6.2 Customer Data'!N19 &gt; 0,'I6.2 Customer Data'!N19,'I6.2 Customer Data'!N23)</f>
        <v>0</v>
      </c>
      <c r="N21" s="1492">
        <f>IF('I6.2 Customer Data'!O19 &gt; 0,'I6.2 Customer Data'!O19,'I6.2 Customer Data'!O23)</f>
        <v>0</v>
      </c>
      <c r="O21" s="1492">
        <f>IF('I6.2 Customer Data'!P19 &gt; 0,'I6.2 Customer Data'!P19,'I6.2 Customer Data'!P23)</f>
        <v>0</v>
      </c>
      <c r="P21" s="1492">
        <f>IF('I6.2 Customer Data'!Q19 &gt; 0,'I6.2 Customer Data'!Q19,'I6.2 Customer Data'!Q23)</f>
        <v>0</v>
      </c>
      <c r="Q21" s="1492">
        <f>IF('I6.2 Customer Data'!R19 &gt; 0,'I6.2 Customer Data'!R19,'I6.2 Customer Data'!R23)</f>
        <v>0</v>
      </c>
      <c r="R21" s="1492">
        <f>IF('I6.2 Customer Data'!S19 &gt; 0,'I6.2 Customer Data'!S19,'I6.2 Customer Data'!S23)</f>
        <v>0</v>
      </c>
      <c r="S21" s="1492">
        <f>IF('I6.2 Customer Data'!T19 &gt; 0,'I6.2 Customer Data'!T19,'I6.2 Customer Data'!T23)</f>
        <v>0</v>
      </c>
      <c r="T21" s="1492">
        <f>IF('I6.2 Customer Data'!U19 &gt; 0,'I6.2 Customer Data'!U19,'I6.2 Customer Data'!U23)</f>
        <v>0</v>
      </c>
      <c r="U21" s="1492">
        <f>IF('I6.2 Customer Data'!V19 &gt; 0,'I6.2 Customer Data'!V19,'I6.2 Customer Data'!V23)</f>
        <v>0</v>
      </c>
      <c r="V21" s="1492">
        <f>IF('I6.2 Customer Data'!W19 &gt; 0,'I6.2 Customer Data'!W19,'I6.2 Customer Data'!W23)</f>
        <v>0</v>
      </c>
      <c r="W21" s="1488"/>
    </row>
    <row r="22" spans="1:24" s="1482" customFormat="1" ht="12.75" x14ac:dyDescent="0.2">
      <c r="A22" s="1493" t="s">
        <v>1138</v>
      </c>
      <c r="B22" s="1486">
        <f>SUM(C22:V22)</f>
        <v>44010</v>
      </c>
      <c r="C22" s="1492">
        <f>IF('I6.2 Customer Data'!D19 &gt; 0,'I6.2 Customer Data'!D19,'I6.2 Customer Data'!D24)</f>
        <v>32122</v>
      </c>
      <c r="D22" s="1492">
        <f>IF('I6.2 Customer Data'!E19 &gt; 0,'I6.2 Customer Data'!E19,'I6.2 Customer Data'!E24)</f>
        <v>3544</v>
      </c>
      <c r="E22" s="1492">
        <f>IF('I6.2 Customer Data'!F19 &gt; 0,'I6.2 Customer Data'!F19,'I6.2 Customer Data'!F24)</f>
        <v>422</v>
      </c>
      <c r="F22" s="1492">
        <f>IF('I6.2 Customer Data'!G19 &gt; 0,'I6.2 Customer Data'!G19,'I6.2 Customer Data'!G24)</f>
        <v>0</v>
      </c>
      <c r="G22" s="1492">
        <f>IF('I6.2 Customer Data'!H19 &gt; 0,'I6.2 Customer Data'!H19,'I6.2 Customer Data'!H24)</f>
        <v>0</v>
      </c>
      <c r="H22" s="1492">
        <f>IF('I6.2 Customer Data'!I19 &gt; 0,'I6.2 Customer Data'!I19,'I6.2 Customer Data'!I24)</f>
        <v>0</v>
      </c>
      <c r="I22" s="1492">
        <f>IF('I6.2 Customer Data'!J19 &gt; 0,'I6.2 Customer Data'!J19,'I6.2 Customer Data'!J24)</f>
        <v>7217</v>
      </c>
      <c r="J22" s="1492">
        <f>IF('I6.2 Customer Data'!K19 &gt; 0,'I6.2 Customer Data'!K19,'I6.2 Customer Data'!K24)</f>
        <v>445</v>
      </c>
      <c r="K22" s="1492">
        <f>IF('I6.2 Customer Data'!L19 &gt; 0,'I6.2 Customer Data'!L19,'I6.2 Customer Data'!L24)</f>
        <v>260</v>
      </c>
      <c r="L22" s="1492">
        <f>IF('I6.2 Customer Data'!M19 &gt; 0,'I6.2 Customer Data'!M19,'I6.2 Customer Data'!M24)</f>
        <v>0</v>
      </c>
      <c r="M22" s="1492">
        <f>IF('I6.2 Customer Data'!N19 &gt; 0,'I6.2 Customer Data'!N19,'I6.2 Customer Data'!N24)</f>
        <v>0</v>
      </c>
      <c r="N22" s="1492">
        <f>IF('I6.2 Customer Data'!O19 &gt; 0,'I6.2 Customer Data'!O19,'I6.2 Customer Data'!O24)</f>
        <v>0</v>
      </c>
      <c r="O22" s="1492">
        <f>IF('I6.2 Customer Data'!P19 &gt; 0,'I6.2 Customer Data'!P19,'I6.2 Customer Data'!P24)</f>
        <v>0</v>
      </c>
      <c r="P22" s="1492">
        <f>IF('I6.2 Customer Data'!Q19 &gt; 0,'I6.2 Customer Data'!Q19,'I6.2 Customer Data'!Q24)</f>
        <v>0</v>
      </c>
      <c r="Q22" s="1492">
        <f>IF('I6.2 Customer Data'!R19 &gt; 0,'I6.2 Customer Data'!R19,'I6.2 Customer Data'!R24)</f>
        <v>0</v>
      </c>
      <c r="R22" s="1492">
        <f>IF('I6.2 Customer Data'!S19 &gt; 0,'I6.2 Customer Data'!S19,'I6.2 Customer Data'!S24)</f>
        <v>0</v>
      </c>
      <c r="S22" s="1492">
        <f>IF('I6.2 Customer Data'!T19 &gt; 0,'I6.2 Customer Data'!T19,'I6.2 Customer Data'!T24)</f>
        <v>0</v>
      </c>
      <c r="T22" s="1492">
        <f>IF('I6.2 Customer Data'!U19 &gt; 0,'I6.2 Customer Data'!U19,'I6.2 Customer Data'!U24)</f>
        <v>0</v>
      </c>
      <c r="U22" s="1492">
        <f>IF('I6.2 Customer Data'!V19 &gt; 0,'I6.2 Customer Data'!V19,'I6.2 Customer Data'!V24)</f>
        <v>0</v>
      </c>
      <c r="V22" s="1492">
        <f>IF('I6.2 Customer Data'!W19 &gt; 0,'I6.2 Customer Data'!W19,'I6.2 Customer Data'!W24)</f>
        <v>0</v>
      </c>
      <c r="W22" s="1488"/>
    </row>
    <row r="23" spans="1:24" s="1482" customFormat="1" ht="12.75" x14ac:dyDescent="0.2">
      <c r="A23" s="1485" t="s">
        <v>748</v>
      </c>
      <c r="B23" s="1486">
        <f>SUM(C23:V23)</f>
        <v>44010</v>
      </c>
      <c r="C23" s="1492">
        <f>IF('I6.2 Customer Data'!D19&gt;0,'I6.2 Customer Data'!D19,'I6.2 Customer Data'!D25)</f>
        <v>32122</v>
      </c>
      <c r="D23" s="1492">
        <f>IF('I6.2 Customer Data'!E19&gt;0,'I6.2 Customer Data'!E19,'I6.2 Customer Data'!E25)</f>
        <v>3544</v>
      </c>
      <c r="E23" s="1492">
        <f>IF('I6.2 Customer Data'!F19&gt;0,'I6.2 Customer Data'!F19,'I6.2 Customer Data'!F25)</f>
        <v>422</v>
      </c>
      <c r="F23" s="1492">
        <f>IF('I6.2 Customer Data'!G19&gt;0,'I6.2 Customer Data'!G19,'I6.2 Customer Data'!G25)</f>
        <v>0</v>
      </c>
      <c r="G23" s="1492">
        <f>IF('I6.2 Customer Data'!H19&gt;0,'I6.2 Customer Data'!H19,'I6.2 Customer Data'!H25)</f>
        <v>0</v>
      </c>
      <c r="H23" s="1492">
        <f>IF('I6.2 Customer Data'!I19&gt;0,'I6.2 Customer Data'!I19,'I6.2 Customer Data'!I25)</f>
        <v>0</v>
      </c>
      <c r="I23" s="1492">
        <f>IF('I6.2 Customer Data'!J19&gt;0,'I6.2 Customer Data'!J19,'I6.2 Customer Data'!J25)</f>
        <v>7217</v>
      </c>
      <c r="J23" s="1492">
        <f>IF('I6.2 Customer Data'!K19&gt;0,'I6.2 Customer Data'!K19,'I6.2 Customer Data'!K25)</f>
        <v>445</v>
      </c>
      <c r="K23" s="1492">
        <f>IF('I6.2 Customer Data'!L19&gt;0,'I6.2 Customer Data'!L19,'I6.2 Customer Data'!L25)</f>
        <v>260</v>
      </c>
      <c r="L23" s="1492">
        <f>IF('I6.2 Customer Data'!M19&gt;0,'I6.2 Customer Data'!M19,'I6.2 Customer Data'!M25)</f>
        <v>0</v>
      </c>
      <c r="M23" s="1492">
        <f>IF('I6.2 Customer Data'!N19&gt;0,'I6.2 Customer Data'!N19,'I6.2 Customer Data'!N25)</f>
        <v>0</v>
      </c>
      <c r="N23" s="1492">
        <f>IF('I6.2 Customer Data'!O19&gt;0,'I6.2 Customer Data'!O19,'I6.2 Customer Data'!O25)</f>
        <v>0</v>
      </c>
      <c r="O23" s="1492">
        <f>IF('I6.2 Customer Data'!P19&gt;0,'I6.2 Customer Data'!P19,'I6.2 Customer Data'!P25)</f>
        <v>0</v>
      </c>
      <c r="P23" s="1492">
        <f>IF('I6.2 Customer Data'!Q19&gt;0,'I6.2 Customer Data'!Q19,'I6.2 Customer Data'!Q25)</f>
        <v>0</v>
      </c>
      <c r="Q23" s="1492">
        <f>IF('I6.2 Customer Data'!R19&gt;0,'I6.2 Customer Data'!R19,'I6.2 Customer Data'!R25)</f>
        <v>0</v>
      </c>
      <c r="R23" s="1492">
        <f>IF('I6.2 Customer Data'!S19&gt;0,'I6.2 Customer Data'!S19,'I6.2 Customer Data'!S25)</f>
        <v>0</v>
      </c>
      <c r="S23" s="1492">
        <f>IF('I6.2 Customer Data'!T19&gt;0,'I6.2 Customer Data'!T19,'I6.2 Customer Data'!T25)</f>
        <v>0</v>
      </c>
      <c r="T23" s="1492">
        <f>IF('I6.2 Customer Data'!U19&gt;0,'I6.2 Customer Data'!U19,'I6.2 Customer Data'!U25)</f>
        <v>0</v>
      </c>
      <c r="U23" s="1492">
        <f>IF('I6.2 Customer Data'!V19&gt;0,'I6.2 Customer Data'!V19,'I6.2 Customer Data'!V25)</f>
        <v>0</v>
      </c>
      <c r="V23" s="1492">
        <f>IF('I6.2 Customer Data'!W19&gt;0,'I6.2 Customer Data'!W19,'I6.2 Customer Data'!W25)</f>
        <v>0</v>
      </c>
      <c r="W23" s="1488"/>
    </row>
    <row r="24" spans="1:24" s="1482" customFormat="1" ht="12.75" x14ac:dyDescent="0.2">
      <c r="A24" s="1485"/>
      <c r="B24" s="1486"/>
      <c r="C24" s="1492"/>
      <c r="D24" s="1492"/>
      <c r="E24" s="1492"/>
      <c r="F24" s="1492"/>
      <c r="G24" s="1492"/>
      <c r="H24" s="1492"/>
      <c r="I24" s="1492"/>
      <c r="J24" s="1492"/>
      <c r="K24" s="1492"/>
      <c r="L24" s="1492"/>
      <c r="M24" s="1492"/>
      <c r="N24" s="1492"/>
      <c r="O24" s="1492"/>
      <c r="P24" s="1492"/>
      <c r="Q24" s="1492"/>
      <c r="R24" s="1492"/>
      <c r="S24" s="1492"/>
      <c r="T24" s="1492"/>
      <c r="U24" s="1492"/>
      <c r="V24" s="1492"/>
      <c r="W24" s="1488"/>
    </row>
    <row r="25" spans="1:24" s="1482" customFormat="1" ht="12.75" x14ac:dyDescent="0.2">
      <c r="A25" s="1485" t="s">
        <v>708</v>
      </c>
      <c r="B25" s="1486">
        <f>SUM(C25:V25)</f>
        <v>17616.400000000001</v>
      </c>
      <c r="C25" s="1492">
        <f>C19*$A$14/1000</f>
        <v>12848.8</v>
      </c>
      <c r="D25" s="1492">
        <f t="shared" ref="D25:V25" si="0">D19*$A$14/1000</f>
        <v>1417.6</v>
      </c>
      <c r="E25" s="1492">
        <f t="shared" si="0"/>
        <v>175.2</v>
      </c>
      <c r="F25" s="1492">
        <f t="shared" si="0"/>
        <v>0</v>
      </c>
      <c r="G25" s="1492">
        <f t="shared" si="0"/>
        <v>4.8</v>
      </c>
      <c r="H25" s="1492">
        <f t="shared" si="0"/>
        <v>1.2</v>
      </c>
      <c r="I25" s="1492">
        <f t="shared" si="0"/>
        <v>2886.8</v>
      </c>
      <c r="J25" s="1492">
        <f t="shared" si="0"/>
        <v>178</v>
      </c>
      <c r="K25" s="1492">
        <f t="shared" si="0"/>
        <v>104</v>
      </c>
      <c r="L25" s="1492">
        <f t="shared" si="0"/>
        <v>0</v>
      </c>
      <c r="M25" s="1492">
        <f t="shared" si="0"/>
        <v>0</v>
      </c>
      <c r="N25" s="1492">
        <f t="shared" si="0"/>
        <v>0</v>
      </c>
      <c r="O25" s="1492">
        <f t="shared" si="0"/>
        <v>0</v>
      </c>
      <c r="P25" s="1492">
        <f t="shared" si="0"/>
        <v>0</v>
      </c>
      <c r="Q25" s="1492">
        <f t="shared" si="0"/>
        <v>0</v>
      </c>
      <c r="R25" s="1492">
        <f t="shared" si="0"/>
        <v>0</v>
      </c>
      <c r="S25" s="1492">
        <f t="shared" si="0"/>
        <v>0</v>
      </c>
      <c r="T25" s="1492">
        <f t="shared" si="0"/>
        <v>0</v>
      </c>
      <c r="U25" s="1492">
        <f t="shared" si="0"/>
        <v>0</v>
      </c>
      <c r="V25" s="1492">
        <f t="shared" si="0"/>
        <v>0</v>
      </c>
      <c r="W25" s="1488"/>
    </row>
    <row r="26" spans="1:24" s="1482" customFormat="1" ht="12.75" x14ac:dyDescent="0.2">
      <c r="A26" s="1485" t="s">
        <v>709</v>
      </c>
      <c r="B26" s="1486">
        <f>SUM(C26:V26)</f>
        <v>3168.8</v>
      </c>
      <c r="C26" s="1492">
        <f>C20*$A$14/1000</f>
        <v>0</v>
      </c>
      <c r="D26" s="1492">
        <f t="shared" ref="D26:V26" si="1">D20*$A$14/1000</f>
        <v>0</v>
      </c>
      <c r="E26" s="1492">
        <f t="shared" si="1"/>
        <v>0</v>
      </c>
      <c r="F26" s="1492">
        <f t="shared" si="1"/>
        <v>0</v>
      </c>
      <c r="G26" s="1492">
        <f t="shared" si="1"/>
        <v>0</v>
      </c>
      <c r="H26" s="1492">
        <f t="shared" si="1"/>
        <v>0</v>
      </c>
      <c r="I26" s="1492">
        <f t="shared" si="1"/>
        <v>2886.8</v>
      </c>
      <c r="J26" s="1492">
        <f t="shared" si="1"/>
        <v>178</v>
      </c>
      <c r="K26" s="1492">
        <f t="shared" si="1"/>
        <v>104</v>
      </c>
      <c r="L26" s="1492">
        <f t="shared" si="1"/>
        <v>0</v>
      </c>
      <c r="M26" s="1492">
        <f t="shared" si="1"/>
        <v>0</v>
      </c>
      <c r="N26" s="1492">
        <f t="shared" si="1"/>
        <v>0</v>
      </c>
      <c r="O26" s="1492">
        <f t="shared" si="1"/>
        <v>0</v>
      </c>
      <c r="P26" s="1492">
        <f t="shared" si="1"/>
        <v>0</v>
      </c>
      <c r="Q26" s="1492">
        <f t="shared" si="1"/>
        <v>0</v>
      </c>
      <c r="R26" s="1492">
        <f t="shared" si="1"/>
        <v>0</v>
      </c>
      <c r="S26" s="1492">
        <f t="shared" si="1"/>
        <v>0</v>
      </c>
      <c r="T26" s="1492">
        <f t="shared" si="1"/>
        <v>0</v>
      </c>
      <c r="U26" s="1492">
        <f t="shared" si="1"/>
        <v>0</v>
      </c>
      <c r="V26" s="1492">
        <f t="shared" si="1"/>
        <v>0</v>
      </c>
      <c r="W26" s="1488"/>
    </row>
    <row r="27" spans="1:24" s="1482" customFormat="1" ht="12.75" x14ac:dyDescent="0.2">
      <c r="A27" s="1485" t="s">
        <v>710</v>
      </c>
      <c r="B27" s="1486">
        <f>SUM(C27:V27)</f>
        <v>17616.400000000001</v>
      </c>
      <c r="C27" s="1492">
        <f>C21*$A$14/1000</f>
        <v>12848.8</v>
      </c>
      <c r="D27" s="1492">
        <f t="shared" ref="D27:V28" si="2">D21*$A$14/1000</f>
        <v>1417.6</v>
      </c>
      <c r="E27" s="1492">
        <f t="shared" si="2"/>
        <v>175.2</v>
      </c>
      <c r="F27" s="1492">
        <f t="shared" si="2"/>
        <v>0</v>
      </c>
      <c r="G27" s="1492">
        <f t="shared" si="2"/>
        <v>4.8</v>
      </c>
      <c r="H27" s="1492">
        <f t="shared" si="2"/>
        <v>1.2</v>
      </c>
      <c r="I27" s="1492">
        <f t="shared" si="2"/>
        <v>2886.8</v>
      </c>
      <c r="J27" s="1492">
        <f t="shared" si="2"/>
        <v>178</v>
      </c>
      <c r="K27" s="1492">
        <f t="shared" si="2"/>
        <v>104</v>
      </c>
      <c r="L27" s="1492">
        <f t="shared" si="2"/>
        <v>0</v>
      </c>
      <c r="M27" s="1492">
        <f t="shared" si="2"/>
        <v>0</v>
      </c>
      <c r="N27" s="1492">
        <f t="shared" si="2"/>
        <v>0</v>
      </c>
      <c r="O27" s="1492">
        <f t="shared" si="2"/>
        <v>0</v>
      </c>
      <c r="P27" s="1492">
        <f t="shared" si="2"/>
        <v>0</v>
      </c>
      <c r="Q27" s="1492">
        <f t="shared" si="2"/>
        <v>0</v>
      </c>
      <c r="R27" s="1492">
        <f t="shared" si="2"/>
        <v>0</v>
      </c>
      <c r="S27" s="1492">
        <f t="shared" si="2"/>
        <v>0</v>
      </c>
      <c r="T27" s="1492">
        <f t="shared" si="2"/>
        <v>0</v>
      </c>
      <c r="U27" s="1492">
        <f t="shared" si="2"/>
        <v>0</v>
      </c>
      <c r="V27" s="1492">
        <f t="shared" si="2"/>
        <v>0</v>
      </c>
      <c r="W27" s="1488"/>
    </row>
    <row r="28" spans="1:24" s="1482" customFormat="1" ht="12.75" x14ac:dyDescent="0.2">
      <c r="A28" s="1485" t="s">
        <v>1139</v>
      </c>
      <c r="B28" s="1486">
        <f>SUM(C28:V28)</f>
        <v>17604</v>
      </c>
      <c r="C28" s="1492">
        <f>C22*$A$14/1000</f>
        <v>12848.8</v>
      </c>
      <c r="D28" s="1492">
        <f t="shared" si="2"/>
        <v>1417.6</v>
      </c>
      <c r="E28" s="1492">
        <f t="shared" si="2"/>
        <v>168.8</v>
      </c>
      <c r="F28" s="1492">
        <f t="shared" si="2"/>
        <v>0</v>
      </c>
      <c r="G28" s="1492">
        <f t="shared" si="2"/>
        <v>0</v>
      </c>
      <c r="H28" s="1492">
        <f t="shared" si="2"/>
        <v>0</v>
      </c>
      <c r="I28" s="1492">
        <f t="shared" si="2"/>
        <v>2886.8</v>
      </c>
      <c r="J28" s="1492">
        <f t="shared" si="2"/>
        <v>178</v>
      </c>
      <c r="K28" s="1492">
        <f t="shared" si="2"/>
        <v>104</v>
      </c>
      <c r="L28" s="1492">
        <f t="shared" si="2"/>
        <v>0</v>
      </c>
      <c r="M28" s="1492">
        <f t="shared" si="2"/>
        <v>0</v>
      </c>
      <c r="N28" s="1492">
        <f t="shared" si="2"/>
        <v>0</v>
      </c>
      <c r="O28" s="1492">
        <f t="shared" si="2"/>
        <v>0</v>
      </c>
      <c r="P28" s="1492">
        <f t="shared" si="2"/>
        <v>0</v>
      </c>
      <c r="Q28" s="1492">
        <f t="shared" si="2"/>
        <v>0</v>
      </c>
      <c r="R28" s="1492">
        <f t="shared" si="2"/>
        <v>0</v>
      </c>
      <c r="S28" s="1492">
        <f t="shared" si="2"/>
        <v>0</v>
      </c>
      <c r="T28" s="1492">
        <f t="shared" si="2"/>
        <v>0</v>
      </c>
      <c r="U28" s="1492">
        <f t="shared" si="2"/>
        <v>0</v>
      </c>
      <c r="V28" s="1492">
        <f t="shared" si="2"/>
        <v>0</v>
      </c>
      <c r="W28" s="1488"/>
    </row>
    <row r="29" spans="1:24" s="1482" customFormat="1" ht="12.75" x14ac:dyDescent="0.2">
      <c r="A29" s="1485" t="s">
        <v>711</v>
      </c>
      <c r="B29" s="1486">
        <f>SUM(C29:V29)</f>
        <v>17604</v>
      </c>
      <c r="C29" s="1492">
        <f>C23*$A$14/1000</f>
        <v>12848.8</v>
      </c>
      <c r="D29" s="1492">
        <f t="shared" ref="D29:V29" si="3">D23*$A$14/1000</f>
        <v>1417.6</v>
      </c>
      <c r="E29" s="1492">
        <f t="shared" si="3"/>
        <v>168.8</v>
      </c>
      <c r="F29" s="1492">
        <f t="shared" si="3"/>
        <v>0</v>
      </c>
      <c r="G29" s="1492">
        <f t="shared" si="3"/>
        <v>0</v>
      </c>
      <c r="H29" s="1492">
        <f t="shared" si="3"/>
        <v>0</v>
      </c>
      <c r="I29" s="1492">
        <f t="shared" si="3"/>
        <v>2886.8</v>
      </c>
      <c r="J29" s="1492">
        <f t="shared" si="3"/>
        <v>178</v>
      </c>
      <c r="K29" s="1492">
        <f t="shared" si="3"/>
        <v>104</v>
      </c>
      <c r="L29" s="1492">
        <f t="shared" si="3"/>
        <v>0</v>
      </c>
      <c r="M29" s="1492">
        <f t="shared" si="3"/>
        <v>0</v>
      </c>
      <c r="N29" s="1492">
        <f t="shared" si="3"/>
        <v>0</v>
      </c>
      <c r="O29" s="1492">
        <f t="shared" si="3"/>
        <v>0</v>
      </c>
      <c r="P29" s="1492">
        <f t="shared" si="3"/>
        <v>0</v>
      </c>
      <c r="Q29" s="1492">
        <f t="shared" si="3"/>
        <v>0</v>
      </c>
      <c r="R29" s="1492">
        <f t="shared" si="3"/>
        <v>0</v>
      </c>
      <c r="S29" s="1492">
        <f t="shared" si="3"/>
        <v>0</v>
      </c>
      <c r="T29" s="1492">
        <f t="shared" si="3"/>
        <v>0</v>
      </c>
      <c r="U29" s="1492">
        <f t="shared" si="3"/>
        <v>0</v>
      </c>
      <c r="V29" s="1492">
        <f t="shared" si="3"/>
        <v>0</v>
      </c>
      <c r="W29" s="1488"/>
    </row>
    <row r="30" spans="1:24" s="1482" customFormat="1" ht="12.75" x14ac:dyDescent="0.2">
      <c r="A30" s="1485"/>
      <c r="B30" s="1486"/>
      <c r="C30" s="1492"/>
      <c r="D30" s="1492"/>
      <c r="E30" s="1492"/>
      <c r="F30" s="1492"/>
      <c r="G30" s="1492"/>
      <c r="H30" s="1492"/>
      <c r="I30" s="1492"/>
      <c r="J30" s="1492"/>
      <c r="K30" s="1492"/>
      <c r="L30" s="1492"/>
      <c r="M30" s="1492"/>
      <c r="N30" s="1492"/>
      <c r="O30" s="1492"/>
      <c r="P30" s="1492"/>
      <c r="Q30" s="1492"/>
      <c r="R30" s="1492"/>
      <c r="S30" s="1492"/>
      <c r="T30" s="1492"/>
      <c r="U30" s="1492"/>
      <c r="V30" s="1492"/>
      <c r="W30" s="1488"/>
    </row>
    <row r="31" spans="1:24" s="1482" customFormat="1" ht="12.75" x14ac:dyDescent="0.2">
      <c r="A31" s="1485"/>
      <c r="B31" s="1486"/>
      <c r="C31" s="1492"/>
      <c r="D31" s="1492"/>
      <c r="E31" s="1492"/>
      <c r="F31" s="1492"/>
      <c r="G31" s="1492"/>
      <c r="H31" s="1492"/>
      <c r="I31" s="1492"/>
      <c r="J31" s="1492"/>
      <c r="K31" s="1492"/>
      <c r="L31" s="1492"/>
      <c r="M31" s="1492"/>
      <c r="N31" s="1492"/>
      <c r="O31" s="1492"/>
      <c r="P31" s="1492"/>
      <c r="Q31" s="1492"/>
      <c r="R31" s="1492"/>
      <c r="S31" s="1492"/>
      <c r="T31" s="1492"/>
      <c r="U31" s="1492"/>
      <c r="V31" s="1492"/>
      <c r="W31" s="1488"/>
    </row>
    <row r="32" spans="1:24" s="1482" customFormat="1" ht="12.75" x14ac:dyDescent="0.2">
      <c r="A32" s="1485" t="s">
        <v>713</v>
      </c>
      <c r="B32" s="1486"/>
      <c r="C32" s="1492"/>
      <c r="D32" s="1492"/>
      <c r="E32" s="1492"/>
      <c r="F32" s="1492"/>
      <c r="G32" s="1492"/>
      <c r="H32" s="1492"/>
      <c r="I32" s="1492"/>
      <c r="J32" s="1492"/>
      <c r="K32" s="1492"/>
      <c r="L32" s="1492"/>
      <c r="M32" s="1492"/>
      <c r="N32" s="1492"/>
      <c r="O32" s="1492"/>
      <c r="P32" s="1492"/>
      <c r="Q32" s="1492"/>
      <c r="R32" s="1492"/>
      <c r="S32" s="1492"/>
      <c r="T32" s="1492"/>
      <c r="U32" s="1492"/>
      <c r="V32" s="1492"/>
      <c r="W32" s="1488"/>
    </row>
    <row r="33" spans="1:23" s="1482" customFormat="1" ht="12.75" x14ac:dyDescent="0.2">
      <c r="A33" s="1485" t="s">
        <v>1320</v>
      </c>
      <c r="B33" s="1486">
        <f>SUM(C33:V33)</f>
        <v>172197.9416900884</v>
      </c>
      <c r="C33" s="1492">
        <f>'I8 Demand Data'!D55</f>
        <v>61367.672995377419</v>
      </c>
      <c r="D33" s="1492">
        <f>'I8 Demand Data'!E55</f>
        <v>16705.665615312271</v>
      </c>
      <c r="E33" s="1492">
        <f>'I8 Demand Data'!F55</f>
        <v>35697.029465406791</v>
      </c>
      <c r="F33" s="1492">
        <f>'I8 Demand Data'!G55</f>
        <v>0</v>
      </c>
      <c r="G33" s="1492">
        <f>'I8 Demand Data'!H55</f>
        <v>22551.221683174517</v>
      </c>
      <c r="H33" s="1492">
        <f>'I8 Demand Data'!I55</f>
        <v>32874.477575001481</v>
      </c>
      <c r="I33" s="1492">
        <f>'I8 Demand Data'!J55</f>
        <v>2516.8496909342975</v>
      </c>
      <c r="J33" s="1492">
        <f>'I8 Demand Data'!K55</f>
        <v>203.02466488160627</v>
      </c>
      <c r="K33" s="1492">
        <f>'I8 Demand Data'!L55</f>
        <v>282</v>
      </c>
      <c r="L33" s="1492">
        <f>'I8 Demand Data'!M55</f>
        <v>0</v>
      </c>
      <c r="M33" s="1492">
        <f>'I8 Demand Data'!N55</f>
        <v>0</v>
      </c>
      <c r="N33" s="1492">
        <f>'I8 Demand Data'!O55</f>
        <v>0</v>
      </c>
      <c r="O33" s="1492">
        <f>'I8 Demand Data'!P55</f>
        <v>0</v>
      </c>
      <c r="P33" s="1492">
        <f>'I8 Demand Data'!Q55</f>
        <v>0</v>
      </c>
      <c r="Q33" s="1492">
        <f>'I8 Demand Data'!R55</f>
        <v>0</v>
      </c>
      <c r="R33" s="1492">
        <f>'I8 Demand Data'!S55</f>
        <v>0</v>
      </c>
      <c r="S33" s="1492">
        <f>'I8 Demand Data'!T55</f>
        <v>0</v>
      </c>
      <c r="T33" s="1492">
        <f>'I8 Demand Data'!U55</f>
        <v>0</v>
      </c>
      <c r="U33" s="1492">
        <f>'I8 Demand Data'!V55</f>
        <v>0</v>
      </c>
      <c r="V33" s="1492">
        <f>'I8 Demand Data'!W55</f>
        <v>0</v>
      </c>
      <c r="W33" s="1488"/>
    </row>
    <row r="34" spans="1:23" s="1482" customFormat="1" ht="12.75" x14ac:dyDescent="0.2">
      <c r="A34" s="1485" t="s">
        <v>1321</v>
      </c>
      <c r="B34" s="1486">
        <f>SUM(C34:V34)</f>
        <v>172197.9416900884</v>
      </c>
      <c r="C34" s="1492">
        <f>'I8 Demand Data'!D56</f>
        <v>61367.672995377419</v>
      </c>
      <c r="D34" s="1492">
        <f>'I8 Demand Data'!E56</f>
        <v>16705.665615312271</v>
      </c>
      <c r="E34" s="1492">
        <f>'I8 Demand Data'!F56</f>
        <v>35697.029465406791</v>
      </c>
      <c r="F34" s="1492">
        <f>'I8 Demand Data'!G56</f>
        <v>0</v>
      </c>
      <c r="G34" s="1492">
        <f>'I8 Demand Data'!H56</f>
        <v>22551.221683174517</v>
      </c>
      <c r="H34" s="1492">
        <f>'I8 Demand Data'!I56</f>
        <v>32874.477575001481</v>
      </c>
      <c r="I34" s="1492">
        <f>'I8 Demand Data'!J56</f>
        <v>2516.8496909342975</v>
      </c>
      <c r="J34" s="1492">
        <f>'I8 Demand Data'!K56</f>
        <v>203.02466488160627</v>
      </c>
      <c r="K34" s="1492">
        <f>'I8 Demand Data'!L56</f>
        <v>282</v>
      </c>
      <c r="L34" s="1492">
        <f>'I8 Demand Data'!M56</f>
        <v>0</v>
      </c>
      <c r="M34" s="1492">
        <f>'I8 Demand Data'!N56</f>
        <v>0</v>
      </c>
      <c r="N34" s="1492">
        <f>'I8 Demand Data'!O56</f>
        <v>0</v>
      </c>
      <c r="O34" s="1492">
        <f>'I8 Demand Data'!P56</f>
        <v>0</v>
      </c>
      <c r="P34" s="1492">
        <f>'I8 Demand Data'!Q56</f>
        <v>0</v>
      </c>
      <c r="Q34" s="1492">
        <f>'I8 Demand Data'!R56</f>
        <v>0</v>
      </c>
      <c r="R34" s="1492">
        <f>'I8 Demand Data'!S56</f>
        <v>0</v>
      </c>
      <c r="S34" s="1492">
        <f>'I8 Demand Data'!T56</f>
        <v>0</v>
      </c>
      <c r="T34" s="1492">
        <f>'I8 Demand Data'!U56</f>
        <v>0</v>
      </c>
      <c r="U34" s="1492">
        <f>'I8 Demand Data'!V56</f>
        <v>0</v>
      </c>
      <c r="V34" s="1492">
        <f>'I8 Demand Data'!W56</f>
        <v>0</v>
      </c>
      <c r="W34" s="1488"/>
    </row>
    <row r="35" spans="1:23" s="1482" customFormat="1" ht="12.75" x14ac:dyDescent="0.2">
      <c r="A35" s="1485" t="s">
        <v>1135</v>
      </c>
      <c r="B35" s="1486">
        <f>SUM(C35:V35)</f>
        <v>111395.67394366805</v>
      </c>
      <c r="C35" s="1492">
        <f>'I8 Demand Data'!D57</f>
        <v>61367.672995377419</v>
      </c>
      <c r="D35" s="1492">
        <f>'I8 Demand Data'!E57</f>
        <v>16705.665615312271</v>
      </c>
      <c r="E35" s="1492">
        <f>'I8 Demand Data'!F57</f>
        <v>28663.722889977937</v>
      </c>
      <c r="F35" s="1492">
        <f>'I8 Demand Data'!G57</f>
        <v>0</v>
      </c>
      <c r="G35" s="1492">
        <f>'I8 Demand Data'!H57</f>
        <v>1656.7380871845201</v>
      </c>
      <c r="H35" s="1492">
        <f>'I8 Demand Data'!I57</f>
        <v>0</v>
      </c>
      <c r="I35" s="1492">
        <f>'I8 Demand Data'!J57</f>
        <v>2516.8496909342975</v>
      </c>
      <c r="J35" s="1492">
        <f>'I8 Demand Data'!K57</f>
        <v>203.02466488160627</v>
      </c>
      <c r="K35" s="1492">
        <f>'I8 Demand Data'!L57</f>
        <v>282</v>
      </c>
      <c r="L35" s="1492">
        <f>'I8 Demand Data'!M57</f>
        <v>0</v>
      </c>
      <c r="M35" s="1492">
        <f>'I8 Demand Data'!N57</f>
        <v>0</v>
      </c>
      <c r="N35" s="1492">
        <f>'I8 Demand Data'!O57</f>
        <v>0</v>
      </c>
      <c r="O35" s="1492">
        <f>'I8 Demand Data'!P57</f>
        <v>0</v>
      </c>
      <c r="P35" s="1492">
        <f>'I8 Demand Data'!Q57</f>
        <v>0</v>
      </c>
      <c r="Q35" s="1492">
        <f>'I8 Demand Data'!R57</f>
        <v>0</v>
      </c>
      <c r="R35" s="1492">
        <f>'I8 Demand Data'!S57</f>
        <v>0</v>
      </c>
      <c r="S35" s="1492">
        <f>'I8 Demand Data'!T57</f>
        <v>0</v>
      </c>
      <c r="T35" s="1492">
        <f>'I8 Demand Data'!U57</f>
        <v>0</v>
      </c>
      <c r="U35" s="1492">
        <f>'I8 Demand Data'!V57</f>
        <v>0</v>
      </c>
      <c r="V35" s="1492">
        <f>'I8 Demand Data'!W57</f>
        <v>0</v>
      </c>
      <c r="W35" s="1488"/>
    </row>
    <row r="36" spans="1:23" s="1482" customFormat="1" ht="12.75" x14ac:dyDescent="0.2">
      <c r="A36" s="1485" t="s">
        <v>1322</v>
      </c>
      <c r="B36" s="1486">
        <f>SUM(C36:V36)</f>
        <v>111395.67394366805</v>
      </c>
      <c r="C36" s="1492">
        <f>'I8 Demand Data'!D58</f>
        <v>61367.672995377419</v>
      </c>
      <c r="D36" s="1492">
        <f>'I8 Demand Data'!E58</f>
        <v>16705.665615312271</v>
      </c>
      <c r="E36" s="1492">
        <f>'I8 Demand Data'!F58</f>
        <v>28663.722889977937</v>
      </c>
      <c r="F36" s="1492">
        <f>'I8 Demand Data'!G58</f>
        <v>0</v>
      </c>
      <c r="G36" s="1492">
        <f>'I8 Demand Data'!H58</f>
        <v>1656.7380871845201</v>
      </c>
      <c r="H36" s="1492">
        <f>'I8 Demand Data'!I58</f>
        <v>0</v>
      </c>
      <c r="I36" s="1492">
        <f>'I8 Demand Data'!J58</f>
        <v>2516.8496909342975</v>
      </c>
      <c r="J36" s="1492">
        <f>'I8 Demand Data'!K58</f>
        <v>203.02466488160627</v>
      </c>
      <c r="K36" s="1492">
        <f>'I8 Demand Data'!L58</f>
        <v>282</v>
      </c>
      <c r="L36" s="1492">
        <f>'I8 Demand Data'!M58</f>
        <v>0</v>
      </c>
      <c r="M36" s="1492">
        <f>'I8 Demand Data'!N58</f>
        <v>0</v>
      </c>
      <c r="N36" s="1492">
        <f>'I8 Demand Data'!O58</f>
        <v>0</v>
      </c>
      <c r="O36" s="1492">
        <f>'I8 Demand Data'!P58</f>
        <v>0</v>
      </c>
      <c r="P36" s="1492">
        <f>'I8 Demand Data'!Q58</f>
        <v>0</v>
      </c>
      <c r="Q36" s="1492">
        <f>'I8 Demand Data'!R58</f>
        <v>0</v>
      </c>
      <c r="R36" s="1492">
        <f>'I8 Demand Data'!S58</f>
        <v>0</v>
      </c>
      <c r="S36" s="1492">
        <f>'I8 Demand Data'!T58</f>
        <v>0</v>
      </c>
      <c r="T36" s="1492">
        <f>'I8 Demand Data'!U58</f>
        <v>0</v>
      </c>
      <c r="U36" s="1492">
        <f>'I8 Demand Data'!V58</f>
        <v>0</v>
      </c>
      <c r="V36" s="1492">
        <f>'I8 Demand Data'!W58</f>
        <v>0</v>
      </c>
      <c r="W36" s="1488"/>
    </row>
    <row r="37" spans="1:23" s="1482" customFormat="1" ht="12.75" x14ac:dyDescent="0.2">
      <c r="A37" s="1485"/>
      <c r="B37" s="1486"/>
      <c r="C37" s="1492"/>
      <c r="D37" s="1492"/>
      <c r="E37" s="1492"/>
      <c r="F37" s="1492"/>
      <c r="G37" s="1492"/>
      <c r="H37" s="1492"/>
      <c r="I37" s="1492"/>
      <c r="J37" s="1492"/>
      <c r="K37" s="1492"/>
      <c r="L37" s="1492"/>
      <c r="M37" s="1492"/>
      <c r="N37" s="1492"/>
      <c r="O37" s="1492"/>
      <c r="P37" s="1492"/>
      <c r="Q37" s="1492"/>
      <c r="R37" s="1492"/>
      <c r="S37" s="1492"/>
      <c r="T37" s="1492"/>
      <c r="U37" s="1492"/>
      <c r="V37" s="1492"/>
      <c r="W37" s="1488"/>
    </row>
    <row r="38" spans="1:23" s="1482" customFormat="1" ht="12.75" x14ac:dyDescent="0.2">
      <c r="A38" s="1485" t="s">
        <v>717</v>
      </c>
      <c r="B38" s="1486"/>
      <c r="C38" s="1492"/>
      <c r="D38" s="1492"/>
      <c r="E38" s="1492"/>
      <c r="F38" s="1492"/>
      <c r="G38" s="1492"/>
      <c r="H38" s="1492"/>
      <c r="I38" s="1492"/>
      <c r="J38" s="1492"/>
      <c r="K38" s="1492"/>
      <c r="L38" s="1492"/>
      <c r="M38" s="1492"/>
      <c r="N38" s="1492"/>
      <c r="O38" s="1492"/>
      <c r="P38" s="1492"/>
      <c r="Q38" s="1492"/>
      <c r="R38" s="1492"/>
      <c r="S38" s="1492"/>
      <c r="T38" s="1492"/>
      <c r="U38" s="1492"/>
      <c r="V38" s="1492"/>
      <c r="W38" s="1488"/>
    </row>
    <row r="39" spans="1:23" s="1482" customFormat="1" ht="12.75" x14ac:dyDescent="0.2">
      <c r="A39" s="1485" t="s">
        <v>714</v>
      </c>
      <c r="B39" s="1486">
        <f>SUM(C39:V39)</f>
        <v>169399.0919991541</v>
      </c>
      <c r="C39" s="1492">
        <f t="shared" ref="C39:V39" si="4">IF((C33-C26)&lt;0,0,(C33-C26))</f>
        <v>61367.672995377419</v>
      </c>
      <c r="D39" s="1492">
        <f t="shared" si="4"/>
        <v>16705.665615312271</v>
      </c>
      <c r="E39" s="1492">
        <f t="shared" si="4"/>
        <v>35697.029465406791</v>
      </c>
      <c r="F39" s="1492">
        <f t="shared" si="4"/>
        <v>0</v>
      </c>
      <c r="G39" s="1492">
        <f t="shared" si="4"/>
        <v>22551.221683174517</v>
      </c>
      <c r="H39" s="1492">
        <f t="shared" si="4"/>
        <v>32874.477575001481</v>
      </c>
      <c r="I39" s="1492">
        <f t="shared" si="4"/>
        <v>0</v>
      </c>
      <c r="J39" s="1492">
        <f t="shared" si="4"/>
        <v>25.02466488160627</v>
      </c>
      <c r="K39" s="1492">
        <f t="shared" si="4"/>
        <v>178</v>
      </c>
      <c r="L39" s="1492">
        <f t="shared" si="4"/>
        <v>0</v>
      </c>
      <c r="M39" s="1492">
        <f t="shared" si="4"/>
        <v>0</v>
      </c>
      <c r="N39" s="1492">
        <f t="shared" si="4"/>
        <v>0</v>
      </c>
      <c r="O39" s="1492">
        <f t="shared" si="4"/>
        <v>0</v>
      </c>
      <c r="P39" s="1492">
        <f t="shared" si="4"/>
        <v>0</v>
      </c>
      <c r="Q39" s="1492">
        <f t="shared" si="4"/>
        <v>0</v>
      </c>
      <c r="R39" s="1492">
        <f t="shared" si="4"/>
        <v>0</v>
      </c>
      <c r="S39" s="1492">
        <f t="shared" si="4"/>
        <v>0</v>
      </c>
      <c r="T39" s="1492">
        <f t="shared" si="4"/>
        <v>0</v>
      </c>
      <c r="U39" s="1492">
        <f t="shared" si="4"/>
        <v>0</v>
      </c>
      <c r="V39" s="1492">
        <f t="shared" si="4"/>
        <v>0</v>
      </c>
      <c r="W39" s="1488"/>
    </row>
    <row r="40" spans="1:23" s="1482" customFormat="1" ht="12.75" x14ac:dyDescent="0.2">
      <c r="A40" s="1485" t="s">
        <v>715</v>
      </c>
      <c r="B40" s="1486">
        <f>SUM(C40:V40)</f>
        <v>154951.4919991541</v>
      </c>
      <c r="C40" s="1492">
        <f t="shared" ref="C40:V41" si="5">IF((C34-C27)&lt;0,0,(C34-C27))</f>
        <v>48518.872995377416</v>
      </c>
      <c r="D40" s="1492">
        <f t="shared" si="5"/>
        <v>15288.065615312271</v>
      </c>
      <c r="E40" s="1492">
        <f t="shared" si="5"/>
        <v>35521.829465406794</v>
      </c>
      <c r="F40" s="1492">
        <f t="shared" si="5"/>
        <v>0</v>
      </c>
      <c r="G40" s="1492">
        <f t="shared" si="5"/>
        <v>22546.421683174518</v>
      </c>
      <c r="H40" s="1492">
        <f t="shared" si="5"/>
        <v>32873.277575001484</v>
      </c>
      <c r="I40" s="1492">
        <f t="shared" si="5"/>
        <v>0</v>
      </c>
      <c r="J40" s="1492">
        <f t="shared" si="5"/>
        <v>25.02466488160627</v>
      </c>
      <c r="K40" s="1492">
        <f t="shared" si="5"/>
        <v>178</v>
      </c>
      <c r="L40" s="1492">
        <f t="shared" si="5"/>
        <v>0</v>
      </c>
      <c r="M40" s="1492">
        <f t="shared" si="5"/>
        <v>0</v>
      </c>
      <c r="N40" s="1492">
        <f t="shared" si="5"/>
        <v>0</v>
      </c>
      <c r="O40" s="1492">
        <f t="shared" si="5"/>
        <v>0</v>
      </c>
      <c r="P40" s="1492">
        <f t="shared" si="5"/>
        <v>0</v>
      </c>
      <c r="Q40" s="1492">
        <f t="shared" si="5"/>
        <v>0</v>
      </c>
      <c r="R40" s="1492">
        <f t="shared" si="5"/>
        <v>0</v>
      </c>
      <c r="S40" s="1492">
        <f t="shared" si="5"/>
        <v>0</v>
      </c>
      <c r="T40" s="1492">
        <f t="shared" si="5"/>
        <v>0</v>
      </c>
      <c r="U40" s="1492">
        <f t="shared" si="5"/>
        <v>0</v>
      </c>
      <c r="V40" s="1492">
        <f t="shared" si="5"/>
        <v>0</v>
      </c>
      <c r="W40" s="1488"/>
    </row>
    <row r="41" spans="1:23" s="1482" customFormat="1" ht="12.75" x14ac:dyDescent="0.2">
      <c r="A41" s="1485" t="s">
        <v>1140</v>
      </c>
      <c r="B41" s="1486">
        <f>SUM(C41:V41)</f>
        <v>94161.62425273376</v>
      </c>
      <c r="C41" s="1492">
        <f t="shared" si="5"/>
        <v>48518.872995377416</v>
      </c>
      <c r="D41" s="1492">
        <f t="shared" si="5"/>
        <v>15288.065615312271</v>
      </c>
      <c r="E41" s="1492">
        <f t="shared" si="5"/>
        <v>28494.922889977937</v>
      </c>
      <c r="F41" s="1492">
        <f t="shared" si="5"/>
        <v>0</v>
      </c>
      <c r="G41" s="1492">
        <f t="shared" si="5"/>
        <v>1656.7380871845201</v>
      </c>
      <c r="H41" s="1492">
        <f t="shared" si="5"/>
        <v>0</v>
      </c>
      <c r="I41" s="1492">
        <f t="shared" si="5"/>
        <v>0</v>
      </c>
      <c r="J41" s="1492">
        <f t="shared" si="5"/>
        <v>25.02466488160627</v>
      </c>
      <c r="K41" s="1492">
        <f t="shared" si="5"/>
        <v>178</v>
      </c>
      <c r="L41" s="1492">
        <f t="shared" si="5"/>
        <v>0</v>
      </c>
      <c r="M41" s="1492">
        <f t="shared" si="5"/>
        <v>0</v>
      </c>
      <c r="N41" s="1492">
        <f t="shared" si="5"/>
        <v>0</v>
      </c>
      <c r="O41" s="1492">
        <f t="shared" si="5"/>
        <v>0</v>
      </c>
      <c r="P41" s="1492">
        <f t="shared" si="5"/>
        <v>0</v>
      </c>
      <c r="Q41" s="1492">
        <f t="shared" si="5"/>
        <v>0</v>
      </c>
      <c r="R41" s="1492">
        <f t="shared" si="5"/>
        <v>0</v>
      </c>
      <c r="S41" s="1492">
        <f t="shared" si="5"/>
        <v>0</v>
      </c>
      <c r="T41" s="1492">
        <f t="shared" si="5"/>
        <v>0</v>
      </c>
      <c r="U41" s="1492">
        <f t="shared" si="5"/>
        <v>0</v>
      </c>
      <c r="V41" s="1492">
        <f t="shared" si="5"/>
        <v>0</v>
      </c>
      <c r="W41" s="1488"/>
    </row>
    <row r="42" spans="1:23" s="1482" customFormat="1" ht="12.75" x14ac:dyDescent="0.2">
      <c r="A42" s="1485" t="s">
        <v>716</v>
      </c>
      <c r="B42" s="1486">
        <f>SUM(C42:V42)</f>
        <v>94161.62425273376</v>
      </c>
      <c r="C42" s="1492">
        <f t="shared" ref="C42:V42" si="6">IF((C36-C29)&lt;0,0,(C36-C29))</f>
        <v>48518.872995377416</v>
      </c>
      <c r="D42" s="1492">
        <f t="shared" si="6"/>
        <v>15288.065615312271</v>
      </c>
      <c r="E42" s="1492">
        <f t="shared" si="6"/>
        <v>28494.922889977937</v>
      </c>
      <c r="F42" s="1492">
        <f t="shared" si="6"/>
        <v>0</v>
      </c>
      <c r="G42" s="1492">
        <f t="shared" si="6"/>
        <v>1656.7380871845201</v>
      </c>
      <c r="H42" s="1492">
        <f t="shared" si="6"/>
        <v>0</v>
      </c>
      <c r="I42" s="1492">
        <f t="shared" si="6"/>
        <v>0</v>
      </c>
      <c r="J42" s="1492">
        <f t="shared" si="6"/>
        <v>25.02466488160627</v>
      </c>
      <c r="K42" s="1492">
        <f t="shared" si="6"/>
        <v>178</v>
      </c>
      <c r="L42" s="1492">
        <f t="shared" si="6"/>
        <v>0</v>
      </c>
      <c r="M42" s="1492">
        <f t="shared" si="6"/>
        <v>0</v>
      </c>
      <c r="N42" s="1492">
        <f t="shared" si="6"/>
        <v>0</v>
      </c>
      <c r="O42" s="1492">
        <f t="shared" si="6"/>
        <v>0</v>
      </c>
      <c r="P42" s="1492">
        <f t="shared" si="6"/>
        <v>0</v>
      </c>
      <c r="Q42" s="1492">
        <f t="shared" si="6"/>
        <v>0</v>
      </c>
      <c r="R42" s="1492">
        <f t="shared" si="6"/>
        <v>0</v>
      </c>
      <c r="S42" s="1492">
        <f t="shared" si="6"/>
        <v>0</v>
      </c>
      <c r="T42" s="1492">
        <f t="shared" si="6"/>
        <v>0</v>
      </c>
      <c r="U42" s="1492">
        <f t="shared" si="6"/>
        <v>0</v>
      </c>
      <c r="V42" s="1492">
        <f t="shared" si="6"/>
        <v>0</v>
      </c>
      <c r="W42" s="1488"/>
    </row>
    <row r="43" spans="1:23" s="1482" customFormat="1" ht="12.75" x14ac:dyDescent="0.2">
      <c r="A43" s="1485"/>
      <c r="B43" s="1486"/>
      <c r="C43" s="1492"/>
      <c r="D43" s="1492"/>
      <c r="E43" s="1492"/>
      <c r="F43" s="1492"/>
      <c r="G43" s="1492"/>
      <c r="H43" s="1492"/>
      <c r="I43" s="1492"/>
      <c r="J43" s="1492"/>
      <c r="K43" s="1492"/>
      <c r="L43" s="1492"/>
      <c r="M43" s="1492"/>
      <c r="N43" s="1492"/>
      <c r="O43" s="1492"/>
      <c r="P43" s="1492"/>
      <c r="Q43" s="1492"/>
      <c r="R43" s="1492"/>
      <c r="S43" s="1492"/>
      <c r="T43" s="1492"/>
      <c r="U43" s="1492"/>
      <c r="V43" s="1492"/>
      <c r="W43" s="1488"/>
    </row>
    <row r="44" spans="1:23" s="1482" customFormat="1" ht="12.75" x14ac:dyDescent="0.2">
      <c r="A44" s="1485" t="s">
        <v>1160</v>
      </c>
      <c r="B44" s="1486"/>
      <c r="C44" s="1492"/>
      <c r="D44" s="1492"/>
      <c r="E44" s="1492"/>
      <c r="F44" s="1492"/>
      <c r="G44" s="1492"/>
      <c r="H44" s="1492"/>
      <c r="I44" s="1492"/>
      <c r="J44" s="1492"/>
      <c r="K44" s="1492"/>
      <c r="L44" s="1492"/>
      <c r="M44" s="1492"/>
      <c r="N44" s="1492"/>
      <c r="O44" s="1492"/>
      <c r="P44" s="1492"/>
      <c r="Q44" s="1492"/>
      <c r="R44" s="1492"/>
      <c r="S44" s="1492"/>
      <c r="T44" s="1492"/>
      <c r="U44" s="1492"/>
      <c r="V44" s="1492"/>
      <c r="W44" s="1488"/>
    </row>
    <row r="45" spans="1:23" s="1482" customFormat="1" ht="12.75" x14ac:dyDescent="0.2">
      <c r="A45" s="1485"/>
      <c r="B45" s="1486"/>
      <c r="C45" s="1492"/>
      <c r="D45" s="1492"/>
      <c r="E45" s="1492"/>
      <c r="F45" s="1492"/>
      <c r="G45" s="1492"/>
      <c r="H45" s="1492"/>
      <c r="I45" s="1492"/>
      <c r="J45" s="1492"/>
      <c r="K45" s="1492"/>
      <c r="L45" s="1492"/>
      <c r="M45" s="1492"/>
      <c r="N45" s="1492"/>
      <c r="O45" s="1492"/>
      <c r="P45" s="1492"/>
      <c r="Q45" s="1492"/>
      <c r="R45" s="1492"/>
      <c r="S45" s="1492"/>
      <c r="T45" s="1492"/>
      <c r="U45" s="1492"/>
      <c r="V45" s="1492"/>
      <c r="W45" s="1488"/>
    </row>
    <row r="46" spans="1:23" s="1482" customFormat="1" ht="12.75" x14ac:dyDescent="0.2">
      <c r="A46" s="1485" t="s">
        <v>1323</v>
      </c>
      <c r="B46" s="1486">
        <f>SUM(C46:V46)</f>
        <v>657770.70067180984</v>
      </c>
      <c r="C46" s="1492">
        <f>'I8 Demand Data'!D61</f>
        <v>222634.5447396487</v>
      </c>
      <c r="D46" s="1492">
        <f>'I8 Demand Data'!E61</f>
        <v>64750.078441523641</v>
      </c>
      <c r="E46" s="1492">
        <f>'I8 Demand Data'!F61</f>
        <v>140208.11692467521</v>
      </c>
      <c r="F46" s="1492">
        <f>'I8 Demand Data'!G61</f>
        <v>0</v>
      </c>
      <c r="G46" s="1492">
        <f>'I8 Demand Data'!H61</f>
        <v>89219.795128013764</v>
      </c>
      <c r="H46" s="1492">
        <f>'I8 Demand Data'!I61</f>
        <v>129677.39653410912</v>
      </c>
      <c r="I46" s="1492">
        <f>'I8 Demand Data'!J61</f>
        <v>9387.9777520030166</v>
      </c>
      <c r="J46" s="1492">
        <f>'I8 Demand Data'!K61</f>
        <v>778.79115183645365</v>
      </c>
      <c r="K46" s="1492">
        <f>'I8 Demand Data'!L61</f>
        <v>1114</v>
      </c>
      <c r="L46" s="1492">
        <f>'I8 Demand Data'!M61</f>
        <v>0</v>
      </c>
      <c r="M46" s="1492">
        <f>'I8 Demand Data'!N61</f>
        <v>0</v>
      </c>
      <c r="N46" s="1492">
        <f>'I8 Demand Data'!O61</f>
        <v>0</v>
      </c>
      <c r="O46" s="1492">
        <f>'I8 Demand Data'!P61</f>
        <v>0</v>
      </c>
      <c r="P46" s="1492">
        <f>'I8 Demand Data'!Q61</f>
        <v>0</v>
      </c>
      <c r="Q46" s="1492">
        <f>'I8 Demand Data'!R61</f>
        <v>0</v>
      </c>
      <c r="R46" s="1492">
        <f>'I8 Demand Data'!S61</f>
        <v>0</v>
      </c>
      <c r="S46" s="1492">
        <f>'I8 Demand Data'!T61</f>
        <v>0</v>
      </c>
      <c r="T46" s="1492">
        <f>'I8 Demand Data'!U61</f>
        <v>0</v>
      </c>
      <c r="U46" s="1492">
        <f>'I8 Demand Data'!V61</f>
        <v>0</v>
      </c>
      <c r="V46" s="1492">
        <f>'I8 Demand Data'!W61</f>
        <v>0</v>
      </c>
      <c r="W46" s="1488"/>
    </row>
    <row r="47" spans="1:23" s="1482" customFormat="1" ht="12.75" x14ac:dyDescent="0.2">
      <c r="A47" s="1485" t="s">
        <v>1324</v>
      </c>
      <c r="B47" s="1486">
        <f>SUM(C47:V47)</f>
        <v>657770.70067180984</v>
      </c>
      <c r="C47" s="1492">
        <f>'I8 Demand Data'!D62</f>
        <v>222634.5447396487</v>
      </c>
      <c r="D47" s="1492">
        <f>'I8 Demand Data'!E62</f>
        <v>64750.078441523641</v>
      </c>
      <c r="E47" s="1492">
        <f>'I8 Demand Data'!F62</f>
        <v>140208.11692467521</v>
      </c>
      <c r="F47" s="1492">
        <f>'I8 Demand Data'!G62</f>
        <v>0</v>
      </c>
      <c r="G47" s="1492">
        <f>'I8 Demand Data'!H62</f>
        <v>89219.795128013764</v>
      </c>
      <c r="H47" s="1492">
        <f>'I8 Demand Data'!I62</f>
        <v>129677.39653410912</v>
      </c>
      <c r="I47" s="1492">
        <f>'I8 Demand Data'!J62</f>
        <v>9387.9777520030166</v>
      </c>
      <c r="J47" s="1492">
        <f>'I8 Demand Data'!K62</f>
        <v>778.79115183645365</v>
      </c>
      <c r="K47" s="1492">
        <f>'I8 Demand Data'!L62</f>
        <v>1114</v>
      </c>
      <c r="L47" s="1492">
        <f>'I8 Demand Data'!M62</f>
        <v>0</v>
      </c>
      <c r="M47" s="1492">
        <f>'I8 Demand Data'!N62</f>
        <v>0</v>
      </c>
      <c r="N47" s="1492">
        <f>'I8 Demand Data'!O62</f>
        <v>0</v>
      </c>
      <c r="O47" s="1492">
        <f>'I8 Demand Data'!P62</f>
        <v>0</v>
      </c>
      <c r="P47" s="1492">
        <f>'I8 Demand Data'!Q62</f>
        <v>0</v>
      </c>
      <c r="Q47" s="1492">
        <f>'I8 Demand Data'!R62</f>
        <v>0</v>
      </c>
      <c r="R47" s="1492">
        <f>'I8 Demand Data'!S62</f>
        <v>0</v>
      </c>
      <c r="S47" s="1492">
        <f>'I8 Demand Data'!T62</f>
        <v>0</v>
      </c>
      <c r="T47" s="1492">
        <f>'I8 Demand Data'!U62</f>
        <v>0</v>
      </c>
      <c r="U47" s="1492">
        <f>'I8 Demand Data'!V62</f>
        <v>0</v>
      </c>
      <c r="V47" s="1492">
        <f>'I8 Demand Data'!W62</f>
        <v>0</v>
      </c>
      <c r="W47" s="1488"/>
    </row>
    <row r="48" spans="1:23" s="1482" customFormat="1" ht="12.75" x14ac:dyDescent="0.2">
      <c r="A48" s="1485" t="s">
        <v>1136</v>
      </c>
      <c r="B48" s="1486">
        <f>SUM(C48:V48)</f>
        <v>417803.19661693287</v>
      </c>
      <c r="C48" s="1492">
        <f>'I8 Demand Data'!D63</f>
        <v>222634.5447396487</v>
      </c>
      <c r="D48" s="1492">
        <f>'I8 Demand Data'!E63</f>
        <v>64750.078441523641</v>
      </c>
      <c r="E48" s="1492">
        <f>'I8 Demand Data'!F63</f>
        <v>112583.22248771793</v>
      </c>
      <c r="F48" s="1492">
        <f>'I8 Demand Data'!G63</f>
        <v>0</v>
      </c>
      <c r="G48" s="1492">
        <f>'I8 Demand Data'!H63</f>
        <v>6554.5820442031436</v>
      </c>
      <c r="H48" s="1492">
        <f>'I8 Demand Data'!I63</f>
        <v>0</v>
      </c>
      <c r="I48" s="1492">
        <f>'I8 Demand Data'!J63</f>
        <v>9387.9777520030166</v>
      </c>
      <c r="J48" s="1492">
        <f>'I8 Demand Data'!K63</f>
        <v>778.79115183645365</v>
      </c>
      <c r="K48" s="1492">
        <f>'I8 Demand Data'!L63</f>
        <v>1114</v>
      </c>
      <c r="L48" s="1492">
        <f>'I8 Demand Data'!M63</f>
        <v>0</v>
      </c>
      <c r="M48" s="1492">
        <f>'I8 Demand Data'!N63</f>
        <v>0</v>
      </c>
      <c r="N48" s="1492">
        <f>'I8 Demand Data'!O63</f>
        <v>0</v>
      </c>
      <c r="O48" s="1492">
        <f>'I8 Demand Data'!P63</f>
        <v>0</v>
      </c>
      <c r="P48" s="1492">
        <f>'I8 Demand Data'!Q63</f>
        <v>0</v>
      </c>
      <c r="Q48" s="1492">
        <f>'I8 Demand Data'!R63</f>
        <v>0</v>
      </c>
      <c r="R48" s="1492">
        <f>'I8 Demand Data'!S63</f>
        <v>0</v>
      </c>
      <c r="S48" s="1492">
        <f>'I8 Demand Data'!T63</f>
        <v>0</v>
      </c>
      <c r="T48" s="1492">
        <f>'I8 Demand Data'!U63</f>
        <v>0</v>
      </c>
      <c r="U48" s="1492">
        <f>'I8 Demand Data'!V63</f>
        <v>0</v>
      </c>
      <c r="V48" s="1492">
        <f>'I8 Demand Data'!W63</f>
        <v>0</v>
      </c>
      <c r="W48" s="1488"/>
    </row>
    <row r="49" spans="1:23" s="1482" customFormat="1" ht="12.75" x14ac:dyDescent="0.2">
      <c r="A49" s="1485" t="s">
        <v>1325</v>
      </c>
      <c r="B49" s="1486">
        <f>SUM(C49:V49)</f>
        <v>417803.19661693287</v>
      </c>
      <c r="C49" s="1492">
        <f>'I8 Demand Data'!D64</f>
        <v>222634.5447396487</v>
      </c>
      <c r="D49" s="1492">
        <f>'I8 Demand Data'!E64</f>
        <v>64750.078441523641</v>
      </c>
      <c r="E49" s="1492">
        <f>'I8 Demand Data'!F64</f>
        <v>112583.22248771793</v>
      </c>
      <c r="F49" s="1492">
        <f>'I8 Demand Data'!G64</f>
        <v>0</v>
      </c>
      <c r="G49" s="1492">
        <f>'I8 Demand Data'!H64</f>
        <v>6554.5820442031436</v>
      </c>
      <c r="H49" s="1492">
        <f>'I8 Demand Data'!I64</f>
        <v>0</v>
      </c>
      <c r="I49" s="1492">
        <f>'I8 Demand Data'!J64</f>
        <v>9387.9777520030166</v>
      </c>
      <c r="J49" s="1492">
        <f>'I8 Demand Data'!K64</f>
        <v>778.79115183645365</v>
      </c>
      <c r="K49" s="1492">
        <f>'I8 Demand Data'!L64</f>
        <v>1114</v>
      </c>
      <c r="L49" s="1492">
        <f>'I8 Demand Data'!M64</f>
        <v>0</v>
      </c>
      <c r="M49" s="1492">
        <f>'I8 Demand Data'!N64</f>
        <v>0</v>
      </c>
      <c r="N49" s="1492">
        <f>'I8 Demand Data'!O64</f>
        <v>0</v>
      </c>
      <c r="O49" s="1492">
        <f>'I8 Demand Data'!P64</f>
        <v>0</v>
      </c>
      <c r="P49" s="1492">
        <f>'I8 Demand Data'!Q64</f>
        <v>0</v>
      </c>
      <c r="Q49" s="1492">
        <f>'I8 Demand Data'!R64</f>
        <v>0</v>
      </c>
      <c r="R49" s="1492">
        <f>'I8 Demand Data'!S64</f>
        <v>0</v>
      </c>
      <c r="S49" s="1492">
        <f>'I8 Demand Data'!T64</f>
        <v>0</v>
      </c>
      <c r="T49" s="1492">
        <f>'I8 Demand Data'!U64</f>
        <v>0</v>
      </c>
      <c r="U49" s="1492">
        <f>'I8 Demand Data'!V64</f>
        <v>0</v>
      </c>
      <c r="V49" s="1492">
        <f>'I8 Demand Data'!W64</f>
        <v>0</v>
      </c>
      <c r="W49" s="1488"/>
    </row>
    <row r="50" spans="1:23" s="1482" customFormat="1" ht="12.75" x14ac:dyDescent="0.2">
      <c r="A50" s="1485"/>
      <c r="B50" s="1486"/>
      <c r="C50" s="1492"/>
      <c r="D50" s="1492"/>
      <c r="E50" s="1492"/>
      <c r="F50" s="1492"/>
      <c r="G50" s="1492"/>
      <c r="H50" s="1492"/>
      <c r="I50" s="1492"/>
      <c r="J50" s="1492"/>
      <c r="K50" s="1492"/>
      <c r="L50" s="1492"/>
      <c r="M50" s="1492"/>
      <c r="N50" s="1492"/>
      <c r="O50" s="1492"/>
      <c r="P50" s="1492"/>
      <c r="Q50" s="1492"/>
      <c r="R50" s="1492"/>
      <c r="S50" s="1492"/>
      <c r="T50" s="1492"/>
      <c r="U50" s="1492"/>
      <c r="V50" s="1492"/>
      <c r="W50" s="1488"/>
    </row>
    <row r="51" spans="1:23" s="1482" customFormat="1" ht="12.75" x14ac:dyDescent="0.2">
      <c r="A51" s="1485" t="s">
        <v>718</v>
      </c>
      <c r="B51" s="1486"/>
      <c r="C51" s="1492"/>
      <c r="D51" s="1492"/>
      <c r="E51" s="1492"/>
      <c r="F51" s="1492"/>
      <c r="G51" s="1492"/>
      <c r="H51" s="1492"/>
      <c r="I51" s="1492"/>
      <c r="J51" s="1492"/>
      <c r="K51" s="1492"/>
      <c r="L51" s="1492"/>
      <c r="M51" s="1492"/>
      <c r="N51" s="1492"/>
      <c r="O51" s="1492"/>
      <c r="P51" s="1492"/>
      <c r="Q51" s="1492"/>
      <c r="R51" s="1492"/>
      <c r="S51" s="1492"/>
      <c r="T51" s="1492"/>
      <c r="U51" s="1492"/>
      <c r="V51" s="1492"/>
      <c r="W51" s="1488"/>
    </row>
    <row r="52" spans="1:23" s="1482" customFormat="1" ht="12.75" x14ac:dyDescent="0.2">
      <c r="A52" s="1485" t="s">
        <v>719</v>
      </c>
      <c r="B52" s="1486">
        <f>SUM(C52:V52)</f>
        <v>647254.72291980684</v>
      </c>
      <c r="C52" s="1492">
        <f t="shared" ref="C52:V52" si="7">IF((C46-C26*4)&lt;0,0,(C46-C26*4))</f>
        <v>222634.5447396487</v>
      </c>
      <c r="D52" s="1492">
        <f t="shared" si="7"/>
        <v>64750.078441523641</v>
      </c>
      <c r="E52" s="1492">
        <f t="shared" si="7"/>
        <v>140208.11692467521</v>
      </c>
      <c r="F52" s="1492">
        <f t="shared" si="7"/>
        <v>0</v>
      </c>
      <c r="G52" s="1492">
        <f t="shared" si="7"/>
        <v>89219.795128013764</v>
      </c>
      <c r="H52" s="1492">
        <f t="shared" si="7"/>
        <v>129677.39653410912</v>
      </c>
      <c r="I52" s="1492">
        <f t="shared" si="7"/>
        <v>0</v>
      </c>
      <c r="J52" s="1492">
        <f t="shared" si="7"/>
        <v>66.791151836453651</v>
      </c>
      <c r="K52" s="1492">
        <f t="shared" si="7"/>
        <v>698</v>
      </c>
      <c r="L52" s="1492">
        <f t="shared" si="7"/>
        <v>0</v>
      </c>
      <c r="M52" s="1492">
        <f t="shared" si="7"/>
        <v>0</v>
      </c>
      <c r="N52" s="1492">
        <f t="shared" si="7"/>
        <v>0</v>
      </c>
      <c r="O52" s="1492">
        <f t="shared" si="7"/>
        <v>0</v>
      </c>
      <c r="P52" s="1492">
        <f t="shared" si="7"/>
        <v>0</v>
      </c>
      <c r="Q52" s="1492">
        <f t="shared" si="7"/>
        <v>0</v>
      </c>
      <c r="R52" s="1492">
        <f t="shared" si="7"/>
        <v>0</v>
      </c>
      <c r="S52" s="1492">
        <f t="shared" si="7"/>
        <v>0</v>
      </c>
      <c r="T52" s="1492">
        <f t="shared" si="7"/>
        <v>0</v>
      </c>
      <c r="U52" s="1492">
        <f t="shared" si="7"/>
        <v>0</v>
      </c>
      <c r="V52" s="1492">
        <f t="shared" si="7"/>
        <v>0</v>
      </c>
      <c r="W52" s="1488"/>
    </row>
    <row r="53" spans="1:23" s="1482" customFormat="1" ht="12.75" x14ac:dyDescent="0.2">
      <c r="A53" s="1485" t="s">
        <v>720</v>
      </c>
      <c r="B53" s="1486">
        <f>SUM(C53:V53)</f>
        <v>589464.32291980681</v>
      </c>
      <c r="C53" s="1492">
        <f t="shared" ref="C53:V54" si="8">IF((C47-C27*4)&lt;0,0,(C47-C27*4))</f>
        <v>171239.34473964869</v>
      </c>
      <c r="D53" s="1492">
        <f t="shared" si="8"/>
        <v>59079.67844152364</v>
      </c>
      <c r="E53" s="1492">
        <f t="shared" si="8"/>
        <v>139507.31692467522</v>
      </c>
      <c r="F53" s="1492">
        <f t="shared" si="8"/>
        <v>0</v>
      </c>
      <c r="G53" s="1492">
        <f t="shared" si="8"/>
        <v>89200.595128013767</v>
      </c>
      <c r="H53" s="1492">
        <f t="shared" si="8"/>
        <v>129672.59653410912</v>
      </c>
      <c r="I53" s="1492">
        <f t="shared" si="8"/>
        <v>0</v>
      </c>
      <c r="J53" s="1492">
        <f t="shared" si="8"/>
        <v>66.791151836453651</v>
      </c>
      <c r="K53" s="1492">
        <f t="shared" si="8"/>
        <v>698</v>
      </c>
      <c r="L53" s="1492">
        <f t="shared" si="8"/>
        <v>0</v>
      </c>
      <c r="M53" s="1492">
        <f t="shared" si="8"/>
        <v>0</v>
      </c>
      <c r="N53" s="1492">
        <f t="shared" si="8"/>
        <v>0</v>
      </c>
      <c r="O53" s="1492">
        <f t="shared" si="8"/>
        <v>0</v>
      </c>
      <c r="P53" s="1492">
        <f t="shared" si="8"/>
        <v>0</v>
      </c>
      <c r="Q53" s="1492">
        <f t="shared" si="8"/>
        <v>0</v>
      </c>
      <c r="R53" s="1492">
        <f t="shared" si="8"/>
        <v>0</v>
      </c>
      <c r="S53" s="1492">
        <f t="shared" si="8"/>
        <v>0</v>
      </c>
      <c r="T53" s="1492">
        <f t="shared" si="8"/>
        <v>0</v>
      </c>
      <c r="U53" s="1492">
        <f t="shared" si="8"/>
        <v>0</v>
      </c>
      <c r="V53" s="1492">
        <f t="shared" si="8"/>
        <v>0</v>
      </c>
      <c r="W53" s="1488"/>
    </row>
    <row r="54" spans="1:23" s="1482" customFormat="1" ht="12.75" x14ac:dyDescent="0.2">
      <c r="A54" s="1485" t="s">
        <v>1141</v>
      </c>
      <c r="B54" s="1486">
        <f>SUM(C54:V54)</f>
        <v>349546.41886492982</v>
      </c>
      <c r="C54" s="1492">
        <f t="shared" si="8"/>
        <v>171239.34473964869</v>
      </c>
      <c r="D54" s="1492">
        <f t="shared" si="8"/>
        <v>59079.67844152364</v>
      </c>
      <c r="E54" s="1492">
        <f t="shared" si="8"/>
        <v>111908.02248771793</v>
      </c>
      <c r="F54" s="1492">
        <f t="shared" si="8"/>
        <v>0</v>
      </c>
      <c r="G54" s="1492">
        <f t="shared" si="8"/>
        <v>6554.5820442031436</v>
      </c>
      <c r="H54" s="1492">
        <f t="shared" si="8"/>
        <v>0</v>
      </c>
      <c r="I54" s="1492">
        <f t="shared" si="8"/>
        <v>0</v>
      </c>
      <c r="J54" s="1492">
        <f t="shared" si="8"/>
        <v>66.791151836453651</v>
      </c>
      <c r="K54" s="1492">
        <f t="shared" si="8"/>
        <v>698</v>
      </c>
      <c r="L54" s="1492">
        <f t="shared" si="8"/>
        <v>0</v>
      </c>
      <c r="M54" s="1492">
        <f t="shared" si="8"/>
        <v>0</v>
      </c>
      <c r="N54" s="1492">
        <f t="shared" si="8"/>
        <v>0</v>
      </c>
      <c r="O54" s="1492">
        <f t="shared" si="8"/>
        <v>0</v>
      </c>
      <c r="P54" s="1492">
        <f t="shared" si="8"/>
        <v>0</v>
      </c>
      <c r="Q54" s="1492">
        <f t="shared" si="8"/>
        <v>0</v>
      </c>
      <c r="R54" s="1492">
        <f t="shared" si="8"/>
        <v>0</v>
      </c>
      <c r="S54" s="1492">
        <f t="shared" si="8"/>
        <v>0</v>
      </c>
      <c r="T54" s="1492">
        <f t="shared" si="8"/>
        <v>0</v>
      </c>
      <c r="U54" s="1492">
        <f t="shared" si="8"/>
        <v>0</v>
      </c>
      <c r="V54" s="1492">
        <f t="shared" si="8"/>
        <v>0</v>
      </c>
      <c r="W54" s="1488"/>
    </row>
    <row r="55" spans="1:23" s="1482" customFormat="1" ht="12.75" x14ac:dyDescent="0.2">
      <c r="A55" s="1485" t="s">
        <v>721</v>
      </c>
      <c r="B55" s="1486">
        <f>SUM(C55:V55)</f>
        <v>349546.41886492982</v>
      </c>
      <c r="C55" s="1492">
        <f t="shared" ref="C55:V55" si="9">IF((C49-C29*4)&lt;0,0,(C49-C29*4))</f>
        <v>171239.34473964869</v>
      </c>
      <c r="D55" s="1492">
        <f t="shared" si="9"/>
        <v>59079.67844152364</v>
      </c>
      <c r="E55" s="1492">
        <f t="shared" si="9"/>
        <v>111908.02248771793</v>
      </c>
      <c r="F55" s="1492">
        <f t="shared" si="9"/>
        <v>0</v>
      </c>
      <c r="G55" s="1492">
        <f t="shared" si="9"/>
        <v>6554.5820442031436</v>
      </c>
      <c r="H55" s="1492">
        <f t="shared" si="9"/>
        <v>0</v>
      </c>
      <c r="I55" s="1492">
        <f t="shared" si="9"/>
        <v>0</v>
      </c>
      <c r="J55" s="1492">
        <f t="shared" si="9"/>
        <v>66.791151836453651</v>
      </c>
      <c r="K55" s="1492">
        <f t="shared" si="9"/>
        <v>698</v>
      </c>
      <c r="L55" s="1492">
        <f t="shared" si="9"/>
        <v>0</v>
      </c>
      <c r="M55" s="1492">
        <f t="shared" si="9"/>
        <v>0</v>
      </c>
      <c r="N55" s="1492">
        <f t="shared" si="9"/>
        <v>0</v>
      </c>
      <c r="O55" s="1492">
        <f t="shared" si="9"/>
        <v>0</v>
      </c>
      <c r="P55" s="1492">
        <f t="shared" si="9"/>
        <v>0</v>
      </c>
      <c r="Q55" s="1492">
        <f t="shared" si="9"/>
        <v>0</v>
      </c>
      <c r="R55" s="1492">
        <f t="shared" si="9"/>
        <v>0</v>
      </c>
      <c r="S55" s="1492">
        <f t="shared" si="9"/>
        <v>0</v>
      </c>
      <c r="T55" s="1492">
        <f t="shared" si="9"/>
        <v>0</v>
      </c>
      <c r="U55" s="1492">
        <f t="shared" si="9"/>
        <v>0</v>
      </c>
      <c r="V55" s="1492">
        <f t="shared" si="9"/>
        <v>0</v>
      </c>
      <c r="W55" s="1488"/>
    </row>
    <row r="56" spans="1:23" s="1482" customFormat="1" ht="12.75" x14ac:dyDescent="0.2">
      <c r="A56" s="1485"/>
      <c r="B56" s="1486"/>
      <c r="C56" s="1492"/>
      <c r="D56" s="1492"/>
      <c r="E56" s="1492"/>
      <c r="F56" s="1492"/>
      <c r="G56" s="1492"/>
      <c r="H56" s="1492"/>
      <c r="I56" s="1492"/>
      <c r="J56" s="1492"/>
      <c r="K56" s="1492"/>
      <c r="L56" s="1492"/>
      <c r="M56" s="1492"/>
      <c r="N56" s="1492"/>
      <c r="O56" s="1492"/>
      <c r="P56" s="1492"/>
      <c r="Q56" s="1492"/>
      <c r="R56" s="1492"/>
      <c r="S56" s="1492"/>
      <c r="T56" s="1492"/>
      <c r="U56" s="1492"/>
      <c r="V56" s="1492"/>
      <c r="W56" s="1488"/>
    </row>
    <row r="57" spans="1:23" s="1482" customFormat="1" ht="12.75" x14ac:dyDescent="0.2">
      <c r="A57" s="1485" t="s">
        <v>722</v>
      </c>
      <c r="B57" s="1486"/>
      <c r="C57" s="1492"/>
      <c r="D57" s="1492"/>
      <c r="E57" s="1492"/>
      <c r="F57" s="1492"/>
      <c r="G57" s="1492"/>
      <c r="H57" s="1492"/>
      <c r="I57" s="1492"/>
      <c r="J57" s="1492"/>
      <c r="K57" s="1492"/>
      <c r="L57" s="1492"/>
      <c r="M57" s="1492"/>
      <c r="N57" s="1492"/>
      <c r="O57" s="1492"/>
      <c r="P57" s="1492"/>
      <c r="Q57" s="1492"/>
      <c r="R57" s="1492"/>
      <c r="S57" s="1492"/>
      <c r="T57" s="1492"/>
      <c r="U57" s="1492"/>
      <c r="V57" s="1492"/>
      <c r="W57" s="1488"/>
    </row>
    <row r="58" spans="1:23" s="1482" customFormat="1" ht="12.75" x14ac:dyDescent="0.2">
      <c r="A58" s="1485"/>
      <c r="B58" s="1486"/>
      <c r="C58" s="1492"/>
      <c r="D58" s="1492"/>
      <c r="E58" s="1492"/>
      <c r="F58" s="1492"/>
      <c r="G58" s="1492"/>
      <c r="H58" s="1492"/>
      <c r="I58" s="1492"/>
      <c r="J58" s="1492"/>
      <c r="K58" s="1492"/>
      <c r="L58" s="1492"/>
      <c r="M58" s="1492"/>
      <c r="N58" s="1492"/>
      <c r="O58" s="1492"/>
      <c r="P58" s="1492"/>
      <c r="Q58" s="1492"/>
      <c r="R58" s="1492"/>
      <c r="S58" s="1492"/>
      <c r="T58" s="1492"/>
      <c r="U58" s="1492"/>
      <c r="V58" s="1492"/>
      <c r="W58" s="1488"/>
    </row>
    <row r="59" spans="1:23" s="1482" customFormat="1" ht="12.75" x14ac:dyDescent="0.2">
      <c r="A59" s="1485" t="s">
        <v>1329</v>
      </c>
      <c r="B59" s="1486">
        <f>SUM(C59:V59)</f>
        <v>1828877.476590689</v>
      </c>
      <c r="C59" s="1492">
        <f>'I8 Demand Data'!D67</f>
        <v>576037.09227738436</v>
      </c>
      <c r="D59" s="1492">
        <f>'I8 Demand Data'!E67</f>
        <v>184353.58637529169</v>
      </c>
      <c r="E59" s="1492">
        <f>'I8 Demand Data'!F67</f>
        <v>397406.11662908911</v>
      </c>
      <c r="F59" s="1492">
        <f>'I8 Demand Data'!G67</f>
        <v>0</v>
      </c>
      <c r="G59" s="1492">
        <f>'I8 Demand Data'!H67</f>
        <v>259371.39842686814</v>
      </c>
      <c r="H59" s="1492">
        <f>'I8 Demand Data'!I67</f>
        <v>380981.29887579603</v>
      </c>
      <c r="I59" s="1492">
        <f>'I8 Demand Data'!J67</f>
        <v>25610.47144388533</v>
      </c>
      <c r="J59" s="1492">
        <f>'I8 Demand Data'!K67</f>
        <v>1884.5125623744889</v>
      </c>
      <c r="K59" s="1492">
        <f>'I8 Demand Data'!L67</f>
        <v>3233</v>
      </c>
      <c r="L59" s="1492">
        <f>'I8 Demand Data'!M67</f>
        <v>0</v>
      </c>
      <c r="M59" s="1492">
        <f>'I8 Demand Data'!N67</f>
        <v>0</v>
      </c>
      <c r="N59" s="1492">
        <f>'I8 Demand Data'!O67</f>
        <v>0</v>
      </c>
      <c r="O59" s="1492">
        <f>'I8 Demand Data'!P67</f>
        <v>0</v>
      </c>
      <c r="P59" s="1492">
        <f>'I8 Demand Data'!Q67</f>
        <v>0</v>
      </c>
      <c r="Q59" s="1492">
        <f>'I8 Demand Data'!R67</f>
        <v>0</v>
      </c>
      <c r="R59" s="1492">
        <f>'I8 Demand Data'!S67</f>
        <v>0</v>
      </c>
      <c r="S59" s="1492">
        <f>'I8 Demand Data'!T67</f>
        <v>0</v>
      </c>
      <c r="T59" s="1492">
        <f>'I8 Demand Data'!U67</f>
        <v>0</v>
      </c>
      <c r="U59" s="1492">
        <f>'I8 Demand Data'!V67</f>
        <v>0</v>
      </c>
      <c r="V59" s="1492">
        <f>'I8 Demand Data'!W67</f>
        <v>0</v>
      </c>
      <c r="W59" s="1488"/>
    </row>
    <row r="60" spans="1:23" s="1482" customFormat="1" ht="12.75" x14ac:dyDescent="0.2">
      <c r="A60" s="1485" t="s">
        <v>1330</v>
      </c>
      <c r="B60" s="1486">
        <f>SUM(C60:V60)</f>
        <v>1828877.476590689</v>
      </c>
      <c r="C60" s="1492">
        <f>'I8 Demand Data'!D68</f>
        <v>576037.09227738436</v>
      </c>
      <c r="D60" s="1492">
        <f>'I8 Demand Data'!E68</f>
        <v>184353.58637529169</v>
      </c>
      <c r="E60" s="1492">
        <f>'I8 Demand Data'!F68</f>
        <v>397406.11662908911</v>
      </c>
      <c r="F60" s="1492">
        <f>'I8 Demand Data'!G68</f>
        <v>0</v>
      </c>
      <c r="G60" s="1492">
        <f>'I8 Demand Data'!H68</f>
        <v>259371.39842686814</v>
      </c>
      <c r="H60" s="1492">
        <f>'I8 Demand Data'!I68</f>
        <v>380981.29887579603</v>
      </c>
      <c r="I60" s="1492">
        <f>'I8 Demand Data'!J68</f>
        <v>25610.47144388533</v>
      </c>
      <c r="J60" s="1492">
        <f>'I8 Demand Data'!K68</f>
        <v>1884.5125623744889</v>
      </c>
      <c r="K60" s="1492">
        <f>'I8 Demand Data'!L68</f>
        <v>3233</v>
      </c>
      <c r="L60" s="1492">
        <f>'I8 Demand Data'!M68</f>
        <v>0</v>
      </c>
      <c r="M60" s="1492">
        <f>'I8 Demand Data'!N68</f>
        <v>0</v>
      </c>
      <c r="N60" s="1492">
        <f>'I8 Demand Data'!O68</f>
        <v>0</v>
      </c>
      <c r="O60" s="1492">
        <f>'I8 Demand Data'!P68</f>
        <v>0</v>
      </c>
      <c r="P60" s="1492">
        <f>'I8 Demand Data'!Q68</f>
        <v>0</v>
      </c>
      <c r="Q60" s="1492">
        <f>'I8 Demand Data'!R68</f>
        <v>0</v>
      </c>
      <c r="R60" s="1492">
        <f>'I8 Demand Data'!S68</f>
        <v>0</v>
      </c>
      <c r="S60" s="1492">
        <f>'I8 Demand Data'!T68</f>
        <v>0</v>
      </c>
      <c r="T60" s="1492">
        <f>'I8 Demand Data'!U68</f>
        <v>0</v>
      </c>
      <c r="U60" s="1492">
        <f>'I8 Demand Data'!V68</f>
        <v>0</v>
      </c>
      <c r="V60" s="1492">
        <f>'I8 Demand Data'!W68</f>
        <v>0</v>
      </c>
      <c r="W60" s="1488"/>
    </row>
    <row r="61" spans="1:23" s="1482" customFormat="1" ht="12.75" x14ac:dyDescent="0.2">
      <c r="A61" s="1485" t="s">
        <v>1137</v>
      </c>
      <c r="B61" s="1486">
        <f>SUM(C61:V61)</f>
        <v>1143256.9190684727</v>
      </c>
      <c r="C61" s="1492">
        <f>'I8 Demand Data'!D69</f>
        <v>585242</v>
      </c>
      <c r="D61" s="1492">
        <f>'I8 Demand Data'!E69</f>
        <v>189126</v>
      </c>
      <c r="E61" s="1492">
        <f>'I8 Demand Data'!F69</f>
        <v>319106.07051708223</v>
      </c>
      <c r="F61" s="1492">
        <f>'I8 Demand Data'!G69</f>
        <v>0</v>
      </c>
      <c r="G61" s="1492">
        <f>'I8 Demand Data'!H69</f>
        <v>19054.864545130644</v>
      </c>
      <c r="H61" s="1492">
        <f>'I8 Demand Data'!I69</f>
        <v>0</v>
      </c>
      <c r="I61" s="1492">
        <f>'I8 Demand Data'!J69</f>
        <v>25610.47144388533</v>
      </c>
      <c r="J61" s="1492">
        <f>'I8 Demand Data'!K69</f>
        <v>1884.5125623744889</v>
      </c>
      <c r="K61" s="1492">
        <f>'I8 Demand Data'!L69</f>
        <v>3233</v>
      </c>
      <c r="L61" s="1492">
        <f>'I8 Demand Data'!M69</f>
        <v>0</v>
      </c>
      <c r="M61" s="1492">
        <f>'I8 Demand Data'!N69</f>
        <v>0</v>
      </c>
      <c r="N61" s="1492">
        <f>'I8 Demand Data'!O69</f>
        <v>0</v>
      </c>
      <c r="O61" s="1492">
        <f>'I8 Demand Data'!P69</f>
        <v>0</v>
      </c>
      <c r="P61" s="1492">
        <f>'I8 Demand Data'!Q69</f>
        <v>0</v>
      </c>
      <c r="Q61" s="1492">
        <f>'I8 Demand Data'!R69</f>
        <v>0</v>
      </c>
      <c r="R61" s="1492">
        <f>'I8 Demand Data'!S69</f>
        <v>0</v>
      </c>
      <c r="S61" s="1492">
        <f>'I8 Demand Data'!T69</f>
        <v>0</v>
      </c>
      <c r="T61" s="1492">
        <f>'I8 Demand Data'!U69</f>
        <v>0</v>
      </c>
      <c r="U61" s="1492">
        <f>'I8 Demand Data'!V69</f>
        <v>0</v>
      </c>
      <c r="V61" s="1492">
        <f>'I8 Demand Data'!W69</f>
        <v>0</v>
      </c>
      <c r="W61" s="1488"/>
    </row>
    <row r="62" spans="1:23" s="1482" customFormat="1" ht="12.75" x14ac:dyDescent="0.2">
      <c r="A62" s="1485" t="s">
        <v>1331</v>
      </c>
      <c r="B62" s="1486">
        <f>SUM(C62:V62)</f>
        <v>1143256.9190684727</v>
      </c>
      <c r="C62" s="1492">
        <f>'I8 Demand Data'!D70</f>
        <v>585242</v>
      </c>
      <c r="D62" s="1492">
        <f>'I8 Demand Data'!E70</f>
        <v>189126</v>
      </c>
      <c r="E62" s="1492">
        <f>'I8 Demand Data'!F70</f>
        <v>319106.07051708223</v>
      </c>
      <c r="F62" s="1492">
        <f>'I8 Demand Data'!G70</f>
        <v>0</v>
      </c>
      <c r="G62" s="1492">
        <f>'I8 Demand Data'!H70</f>
        <v>19054.864545130644</v>
      </c>
      <c r="H62" s="1492">
        <f>'I8 Demand Data'!I70</f>
        <v>0</v>
      </c>
      <c r="I62" s="1492">
        <f>'I8 Demand Data'!J70</f>
        <v>25610.47144388533</v>
      </c>
      <c r="J62" s="1492">
        <f>'I8 Demand Data'!K70</f>
        <v>1884.5125623744889</v>
      </c>
      <c r="K62" s="1492">
        <f>'I8 Demand Data'!L70</f>
        <v>3233</v>
      </c>
      <c r="L62" s="1492">
        <f>'I8 Demand Data'!M70</f>
        <v>0</v>
      </c>
      <c r="M62" s="1492">
        <f>'I8 Demand Data'!N70</f>
        <v>0</v>
      </c>
      <c r="N62" s="1492">
        <f>'I8 Demand Data'!O70</f>
        <v>0</v>
      </c>
      <c r="O62" s="1492">
        <f>'I8 Demand Data'!P70</f>
        <v>0</v>
      </c>
      <c r="P62" s="1492">
        <f>'I8 Demand Data'!Q70</f>
        <v>0</v>
      </c>
      <c r="Q62" s="1492">
        <f>'I8 Demand Data'!R70</f>
        <v>0</v>
      </c>
      <c r="R62" s="1492">
        <f>'I8 Demand Data'!S70</f>
        <v>0</v>
      </c>
      <c r="S62" s="1492">
        <f>'I8 Demand Data'!T70</f>
        <v>0</v>
      </c>
      <c r="T62" s="1492">
        <f>'I8 Demand Data'!U70</f>
        <v>0</v>
      </c>
      <c r="U62" s="1492">
        <f>'I8 Demand Data'!V70</f>
        <v>0</v>
      </c>
      <c r="V62" s="1492">
        <f>'I8 Demand Data'!W70</f>
        <v>0</v>
      </c>
      <c r="W62" s="1488"/>
    </row>
    <row r="63" spans="1:23" s="1482" customFormat="1" ht="12.75" x14ac:dyDescent="0.2">
      <c r="A63" s="1485"/>
      <c r="B63" s="1486"/>
      <c r="C63" s="1492"/>
      <c r="D63" s="1492"/>
      <c r="E63" s="1492"/>
      <c r="F63" s="1492"/>
      <c r="G63" s="1492"/>
      <c r="H63" s="1492"/>
      <c r="I63" s="1492"/>
      <c r="J63" s="1492"/>
      <c r="K63" s="1492"/>
      <c r="L63" s="1492"/>
      <c r="M63" s="1492"/>
      <c r="N63" s="1492"/>
      <c r="O63" s="1492"/>
      <c r="P63" s="1492"/>
      <c r="Q63" s="1492"/>
      <c r="R63" s="1492"/>
      <c r="S63" s="1492"/>
      <c r="T63" s="1492"/>
      <c r="U63" s="1492"/>
      <c r="V63" s="1492"/>
      <c r="W63" s="1488"/>
    </row>
    <row r="64" spans="1:23" s="1482" customFormat="1" ht="12.75" x14ac:dyDescent="0.2">
      <c r="A64" s="1485" t="s">
        <v>723</v>
      </c>
      <c r="B64" s="1486"/>
      <c r="C64" s="1492"/>
      <c r="D64" s="1492"/>
      <c r="E64" s="1492"/>
      <c r="F64" s="1492"/>
      <c r="G64" s="1492"/>
      <c r="H64" s="1492"/>
      <c r="I64" s="1492"/>
      <c r="J64" s="1492"/>
      <c r="K64" s="1492"/>
      <c r="L64" s="1492"/>
      <c r="M64" s="1492"/>
      <c r="N64" s="1492"/>
      <c r="O64" s="1492"/>
      <c r="P64" s="1492"/>
      <c r="Q64" s="1492"/>
      <c r="R64" s="1492"/>
      <c r="S64" s="1492"/>
      <c r="T64" s="1492"/>
      <c r="U64" s="1492"/>
      <c r="V64" s="1492"/>
      <c r="W64" s="1488"/>
    </row>
    <row r="65" spans="1:23" s="1482" customFormat="1" ht="12.75" x14ac:dyDescent="0.2">
      <c r="A65" s="1485" t="s">
        <v>724</v>
      </c>
      <c r="B65" s="1486">
        <f>SUM(C65:V65)</f>
        <v>1800134.4925844292</v>
      </c>
      <c r="C65" s="1492">
        <f t="shared" ref="C65:V65" si="10">IF((C59-C26*12)&lt;0,0,(C59-C26*12))</f>
        <v>576037.09227738436</v>
      </c>
      <c r="D65" s="1492">
        <f t="shared" si="10"/>
        <v>184353.58637529169</v>
      </c>
      <c r="E65" s="1492">
        <f t="shared" si="10"/>
        <v>397406.11662908911</v>
      </c>
      <c r="F65" s="1492">
        <f t="shared" si="10"/>
        <v>0</v>
      </c>
      <c r="G65" s="1492">
        <f t="shared" si="10"/>
        <v>259371.39842686814</v>
      </c>
      <c r="H65" s="1492">
        <f t="shared" si="10"/>
        <v>380981.29887579603</v>
      </c>
      <c r="I65" s="1492">
        <f t="shared" si="10"/>
        <v>0</v>
      </c>
      <c r="J65" s="1492">
        <f t="shared" si="10"/>
        <v>0</v>
      </c>
      <c r="K65" s="1492">
        <f t="shared" si="10"/>
        <v>1985</v>
      </c>
      <c r="L65" s="1492">
        <f t="shared" si="10"/>
        <v>0</v>
      </c>
      <c r="M65" s="1492">
        <f t="shared" si="10"/>
        <v>0</v>
      </c>
      <c r="N65" s="1492">
        <f t="shared" si="10"/>
        <v>0</v>
      </c>
      <c r="O65" s="1492">
        <f t="shared" si="10"/>
        <v>0</v>
      </c>
      <c r="P65" s="1492">
        <f t="shared" si="10"/>
        <v>0</v>
      </c>
      <c r="Q65" s="1492">
        <f t="shared" si="10"/>
        <v>0</v>
      </c>
      <c r="R65" s="1492">
        <f t="shared" si="10"/>
        <v>0</v>
      </c>
      <c r="S65" s="1492">
        <f t="shared" si="10"/>
        <v>0</v>
      </c>
      <c r="T65" s="1492">
        <f t="shared" si="10"/>
        <v>0</v>
      </c>
      <c r="U65" s="1492">
        <f t="shared" si="10"/>
        <v>0</v>
      </c>
      <c r="V65" s="1492">
        <f t="shared" si="10"/>
        <v>0</v>
      </c>
      <c r="W65" s="1488"/>
    </row>
    <row r="66" spans="1:23" s="1482" customFormat="1" ht="12.75" x14ac:dyDescent="0.2">
      <c r="A66" s="1485" t="s">
        <v>725</v>
      </c>
      <c r="B66" s="1486">
        <f>SUM(C66:V66)</f>
        <v>1626763.2925844293</v>
      </c>
      <c r="C66" s="1492">
        <f t="shared" ref="C66:V67" si="11">IF((C60-C27*12)&lt;0,0,(C60-C27*12))</f>
        <v>421851.49227738439</v>
      </c>
      <c r="D66" s="1492">
        <f t="shared" si="11"/>
        <v>167342.38637529168</v>
      </c>
      <c r="E66" s="1492">
        <f t="shared" si="11"/>
        <v>395303.71662908909</v>
      </c>
      <c r="F66" s="1492">
        <f t="shared" si="11"/>
        <v>0</v>
      </c>
      <c r="G66" s="1492">
        <f t="shared" si="11"/>
        <v>259313.79842686813</v>
      </c>
      <c r="H66" s="1492">
        <f t="shared" si="11"/>
        <v>380966.898875796</v>
      </c>
      <c r="I66" s="1492">
        <f t="shared" si="11"/>
        <v>0</v>
      </c>
      <c r="J66" s="1492">
        <f t="shared" si="11"/>
        <v>0</v>
      </c>
      <c r="K66" s="1492">
        <f t="shared" si="11"/>
        <v>1985</v>
      </c>
      <c r="L66" s="1492">
        <f t="shared" si="11"/>
        <v>0</v>
      </c>
      <c r="M66" s="1492">
        <f t="shared" si="11"/>
        <v>0</v>
      </c>
      <c r="N66" s="1492">
        <f t="shared" si="11"/>
        <v>0</v>
      </c>
      <c r="O66" s="1492">
        <f t="shared" si="11"/>
        <v>0</v>
      </c>
      <c r="P66" s="1492">
        <f t="shared" si="11"/>
        <v>0</v>
      </c>
      <c r="Q66" s="1492">
        <f t="shared" si="11"/>
        <v>0</v>
      </c>
      <c r="R66" s="1492">
        <f t="shared" si="11"/>
        <v>0</v>
      </c>
      <c r="S66" s="1492">
        <f t="shared" si="11"/>
        <v>0</v>
      </c>
      <c r="T66" s="1492">
        <f t="shared" si="11"/>
        <v>0</v>
      </c>
      <c r="U66" s="1492">
        <f t="shared" si="11"/>
        <v>0</v>
      </c>
      <c r="V66" s="1492">
        <f t="shared" si="11"/>
        <v>0</v>
      </c>
      <c r="W66" s="1488"/>
    </row>
    <row r="67" spans="1:23" s="1482" customFormat="1" ht="12.75" x14ac:dyDescent="0.2">
      <c r="A67" s="1485" t="s">
        <v>1142</v>
      </c>
      <c r="B67" s="1486">
        <f>SUM(C67:V67)</f>
        <v>941291.53506221285</v>
      </c>
      <c r="C67" s="1492">
        <f t="shared" si="11"/>
        <v>431056.4</v>
      </c>
      <c r="D67" s="1492">
        <f t="shared" si="11"/>
        <v>172114.8</v>
      </c>
      <c r="E67" s="1492">
        <f t="shared" si="11"/>
        <v>317080.47051708226</v>
      </c>
      <c r="F67" s="1492">
        <f t="shared" si="11"/>
        <v>0</v>
      </c>
      <c r="G67" s="1492">
        <f t="shared" si="11"/>
        <v>19054.864545130644</v>
      </c>
      <c r="H67" s="1492">
        <f t="shared" si="11"/>
        <v>0</v>
      </c>
      <c r="I67" s="1492">
        <f t="shared" si="11"/>
        <v>0</v>
      </c>
      <c r="J67" s="1492">
        <f t="shared" si="11"/>
        <v>0</v>
      </c>
      <c r="K67" s="1492">
        <f t="shared" si="11"/>
        <v>1985</v>
      </c>
      <c r="L67" s="1492">
        <f t="shared" si="11"/>
        <v>0</v>
      </c>
      <c r="M67" s="1492">
        <f t="shared" si="11"/>
        <v>0</v>
      </c>
      <c r="N67" s="1492">
        <f t="shared" si="11"/>
        <v>0</v>
      </c>
      <c r="O67" s="1492">
        <f t="shared" si="11"/>
        <v>0</v>
      </c>
      <c r="P67" s="1492">
        <f t="shared" si="11"/>
        <v>0</v>
      </c>
      <c r="Q67" s="1492">
        <f t="shared" si="11"/>
        <v>0</v>
      </c>
      <c r="R67" s="1492">
        <f t="shared" si="11"/>
        <v>0</v>
      </c>
      <c r="S67" s="1492">
        <f t="shared" si="11"/>
        <v>0</v>
      </c>
      <c r="T67" s="1492">
        <f t="shared" si="11"/>
        <v>0</v>
      </c>
      <c r="U67" s="1492">
        <f t="shared" si="11"/>
        <v>0</v>
      </c>
      <c r="V67" s="1492">
        <f t="shared" si="11"/>
        <v>0</v>
      </c>
      <c r="W67" s="1488"/>
    </row>
    <row r="68" spans="1:23" s="1482" customFormat="1" ht="12.75" x14ac:dyDescent="0.2">
      <c r="A68" s="1485" t="s">
        <v>726</v>
      </c>
      <c r="B68" s="1486">
        <f>SUM(C68:V68)</f>
        <v>941291.53506221285</v>
      </c>
      <c r="C68" s="1492">
        <f t="shared" ref="C68:V68" si="12">IF((C62-C29*12)&lt;0,0,(C62-C29*12))</f>
        <v>431056.4</v>
      </c>
      <c r="D68" s="1492">
        <f t="shared" si="12"/>
        <v>172114.8</v>
      </c>
      <c r="E68" s="1492">
        <f t="shared" si="12"/>
        <v>317080.47051708226</v>
      </c>
      <c r="F68" s="1492">
        <f t="shared" si="12"/>
        <v>0</v>
      </c>
      <c r="G68" s="1492">
        <f t="shared" si="12"/>
        <v>19054.864545130644</v>
      </c>
      <c r="H68" s="1492">
        <f t="shared" si="12"/>
        <v>0</v>
      </c>
      <c r="I68" s="1492">
        <f t="shared" si="12"/>
        <v>0</v>
      </c>
      <c r="J68" s="1492">
        <f t="shared" si="12"/>
        <v>0</v>
      </c>
      <c r="K68" s="1492">
        <f t="shared" si="12"/>
        <v>1985</v>
      </c>
      <c r="L68" s="1492">
        <f t="shared" si="12"/>
        <v>0</v>
      </c>
      <c r="M68" s="1492">
        <f t="shared" si="12"/>
        <v>0</v>
      </c>
      <c r="N68" s="1492">
        <f t="shared" si="12"/>
        <v>0</v>
      </c>
      <c r="O68" s="1492">
        <f t="shared" si="12"/>
        <v>0</v>
      </c>
      <c r="P68" s="1492">
        <f t="shared" si="12"/>
        <v>0</v>
      </c>
      <c r="Q68" s="1492">
        <f t="shared" si="12"/>
        <v>0</v>
      </c>
      <c r="R68" s="1492">
        <f t="shared" si="12"/>
        <v>0</v>
      </c>
      <c r="S68" s="1492">
        <f t="shared" si="12"/>
        <v>0</v>
      </c>
      <c r="T68" s="1492">
        <f t="shared" si="12"/>
        <v>0</v>
      </c>
      <c r="U68" s="1492">
        <f t="shared" si="12"/>
        <v>0</v>
      </c>
      <c r="V68" s="1492">
        <f t="shared" si="12"/>
        <v>0</v>
      </c>
      <c r="W68" s="1488"/>
    </row>
    <row r="69" spans="1:23" s="1482" customFormat="1" ht="12.75" x14ac:dyDescent="0.2">
      <c r="A69" s="1485"/>
      <c r="B69" s="1486"/>
      <c r="C69" s="1492"/>
      <c r="D69" s="1492"/>
      <c r="E69" s="1492"/>
      <c r="F69" s="1492"/>
      <c r="G69" s="1492"/>
      <c r="H69" s="1492"/>
      <c r="I69" s="1492"/>
      <c r="J69" s="1492"/>
      <c r="K69" s="1492"/>
      <c r="L69" s="1492"/>
      <c r="M69" s="1492"/>
      <c r="N69" s="1492"/>
      <c r="O69" s="1492"/>
      <c r="P69" s="1492"/>
      <c r="Q69" s="1492"/>
      <c r="R69" s="1492"/>
      <c r="S69" s="1492"/>
      <c r="T69" s="1492"/>
      <c r="U69" s="1492"/>
      <c r="V69" s="1492"/>
      <c r="W69" s="1488"/>
    </row>
    <row r="70" spans="1:23" s="1482" customFormat="1" ht="12.75" x14ac:dyDescent="0.2">
      <c r="A70" s="1485"/>
      <c r="B70" s="1486"/>
      <c r="C70" s="1492"/>
      <c r="D70" s="1492"/>
      <c r="E70" s="1492"/>
      <c r="F70" s="1492"/>
      <c r="G70" s="1492"/>
      <c r="H70" s="1492"/>
      <c r="I70" s="1492"/>
      <c r="J70" s="1492"/>
      <c r="K70" s="1492"/>
      <c r="L70" s="1492"/>
      <c r="M70" s="1492"/>
      <c r="N70" s="1492"/>
      <c r="O70" s="1492"/>
      <c r="P70" s="1492"/>
      <c r="Q70" s="1492"/>
      <c r="R70" s="1492"/>
      <c r="S70" s="1492"/>
      <c r="T70" s="1492"/>
      <c r="U70" s="1492"/>
      <c r="V70" s="1492"/>
      <c r="W70" s="1488"/>
    </row>
    <row r="71" spans="1:23" s="1482" customFormat="1" ht="12.75" x14ac:dyDescent="0.2">
      <c r="A71" s="1485"/>
      <c r="B71" s="1486"/>
      <c r="C71" s="1492"/>
      <c r="D71" s="1492"/>
      <c r="E71" s="1492"/>
      <c r="F71" s="1492"/>
      <c r="G71" s="1492"/>
      <c r="H71" s="1492"/>
      <c r="I71" s="1492"/>
      <c r="J71" s="1492"/>
      <c r="K71" s="1492"/>
      <c r="L71" s="1492"/>
      <c r="M71" s="1492"/>
      <c r="N71" s="1492"/>
      <c r="O71" s="1492"/>
      <c r="P71" s="1492"/>
      <c r="Q71" s="1492"/>
      <c r="R71" s="1492"/>
      <c r="S71" s="1492"/>
      <c r="T71" s="1492"/>
      <c r="U71" s="1492"/>
      <c r="V71" s="1492"/>
      <c r="W71" s="1488"/>
    </row>
    <row r="72" spans="1:23" s="1482" customFormat="1" ht="12.75" x14ac:dyDescent="0.2">
      <c r="A72" s="1485"/>
      <c r="B72" s="1486"/>
      <c r="C72" s="1492"/>
      <c r="D72" s="1492"/>
      <c r="E72" s="1492"/>
      <c r="F72" s="1492"/>
      <c r="G72" s="1492"/>
      <c r="H72" s="1492"/>
      <c r="I72" s="1492"/>
      <c r="J72" s="1492"/>
      <c r="K72" s="1492"/>
      <c r="L72" s="1492"/>
      <c r="M72" s="1492"/>
      <c r="N72" s="1492"/>
      <c r="O72" s="1492"/>
      <c r="P72" s="1492"/>
      <c r="Q72" s="1492"/>
      <c r="R72" s="1492"/>
      <c r="S72" s="1492"/>
      <c r="T72" s="1492"/>
      <c r="U72" s="1492"/>
      <c r="V72" s="1492"/>
      <c r="W72" s="1488"/>
    </row>
    <row r="73" spans="1:23" s="1482" customFormat="1" ht="12.75" x14ac:dyDescent="0.2">
      <c r="A73" s="1485"/>
      <c r="B73" s="1486"/>
      <c r="C73" s="1492"/>
      <c r="D73" s="1492"/>
      <c r="E73" s="1492"/>
      <c r="F73" s="1492"/>
      <c r="G73" s="1492"/>
      <c r="H73" s="1492"/>
      <c r="I73" s="1492"/>
      <c r="J73" s="1492"/>
      <c r="K73" s="1492"/>
      <c r="L73" s="1492"/>
      <c r="M73" s="1492"/>
      <c r="N73" s="1492"/>
      <c r="O73" s="1492"/>
      <c r="P73" s="1492"/>
      <c r="Q73" s="1492"/>
      <c r="R73" s="1492"/>
      <c r="S73" s="1492"/>
      <c r="T73" s="1492"/>
      <c r="U73" s="1492"/>
      <c r="V73" s="1492"/>
      <c r="W73" s="1488"/>
    </row>
    <row r="74" spans="1:23" s="1482" customFormat="1" ht="12.75" x14ac:dyDescent="0.2">
      <c r="A74" s="1485"/>
      <c r="B74" s="1486"/>
      <c r="C74" s="1492"/>
      <c r="D74" s="1492"/>
      <c r="E74" s="1492"/>
      <c r="F74" s="1492"/>
      <c r="G74" s="1492"/>
      <c r="H74" s="1492"/>
      <c r="I74" s="1492"/>
      <c r="J74" s="1492"/>
      <c r="K74" s="1492"/>
      <c r="L74" s="1492"/>
      <c r="M74" s="1492"/>
      <c r="N74" s="1492"/>
      <c r="O74" s="1492"/>
      <c r="P74" s="1492"/>
      <c r="Q74" s="1492"/>
      <c r="R74" s="1492"/>
      <c r="S74" s="1492"/>
      <c r="T74" s="1492"/>
      <c r="U74" s="1492"/>
      <c r="V74" s="1492"/>
      <c r="W74" s="1488"/>
    </row>
    <row r="75" spans="1:23" s="1482" customFormat="1" ht="12.75" x14ac:dyDescent="0.2">
      <c r="A75" s="1485"/>
      <c r="B75" s="1486"/>
      <c r="C75" s="1492"/>
      <c r="D75" s="1492"/>
      <c r="E75" s="1492"/>
      <c r="F75" s="1492"/>
      <c r="G75" s="1492"/>
      <c r="H75" s="1492"/>
      <c r="I75" s="1492"/>
      <c r="J75" s="1492"/>
      <c r="K75" s="1492"/>
      <c r="L75" s="1492"/>
      <c r="M75" s="1492"/>
      <c r="N75" s="1492"/>
      <c r="O75" s="1492"/>
      <c r="P75" s="1492"/>
      <c r="Q75" s="1492"/>
      <c r="R75" s="1492"/>
      <c r="S75" s="1492"/>
      <c r="T75" s="1492"/>
      <c r="U75" s="1492"/>
      <c r="V75" s="1492"/>
      <c r="W75" s="1488"/>
    </row>
    <row r="76" spans="1:23" s="1482" customFormat="1" ht="12.75" x14ac:dyDescent="0.2">
      <c r="A76" s="1485"/>
      <c r="B76" s="1486"/>
      <c r="C76" s="1492"/>
      <c r="D76" s="1492"/>
      <c r="E76" s="1492"/>
      <c r="F76" s="1492"/>
      <c r="G76" s="1492"/>
      <c r="H76" s="1492"/>
      <c r="I76" s="1492"/>
      <c r="J76" s="1492"/>
      <c r="K76" s="1492"/>
      <c r="L76" s="1492"/>
      <c r="M76" s="1492"/>
      <c r="N76" s="1492"/>
      <c r="O76" s="1492"/>
      <c r="P76" s="1492"/>
      <c r="Q76" s="1492"/>
      <c r="R76" s="1492"/>
      <c r="S76" s="1492"/>
      <c r="T76" s="1492"/>
      <c r="U76" s="1492"/>
      <c r="V76" s="1492"/>
      <c r="W76" s="1488"/>
    </row>
    <row r="77" spans="1:23" s="1482" customFormat="1" ht="12.75" x14ac:dyDescent="0.2">
      <c r="A77" s="1485"/>
      <c r="B77" s="1486"/>
      <c r="C77" s="1492"/>
      <c r="D77" s="1492"/>
      <c r="E77" s="1492"/>
      <c r="F77" s="1492"/>
      <c r="G77" s="1492"/>
      <c r="H77" s="1492"/>
      <c r="I77" s="1492"/>
      <c r="J77" s="1492"/>
      <c r="K77" s="1492"/>
      <c r="L77" s="1492"/>
      <c r="M77" s="1492"/>
      <c r="N77" s="1492"/>
      <c r="O77" s="1492"/>
      <c r="P77" s="1492"/>
      <c r="Q77" s="1492"/>
      <c r="R77" s="1492"/>
      <c r="S77" s="1492"/>
      <c r="T77" s="1492"/>
      <c r="U77" s="1492"/>
      <c r="V77" s="1492"/>
      <c r="W77" s="1488"/>
    </row>
    <row r="78" spans="1:23" s="1482" customFormat="1" ht="12.75" x14ac:dyDescent="0.2">
      <c r="A78" s="1485"/>
      <c r="B78" s="1486"/>
      <c r="C78" s="1492"/>
      <c r="D78" s="1492"/>
      <c r="E78" s="1492"/>
      <c r="F78" s="1492"/>
      <c r="G78" s="1492"/>
      <c r="H78" s="1492"/>
      <c r="I78" s="1492"/>
      <c r="J78" s="1492"/>
      <c r="K78" s="1492"/>
      <c r="L78" s="1492"/>
      <c r="M78" s="1492"/>
      <c r="N78" s="1492"/>
      <c r="O78" s="1492"/>
      <c r="P78" s="1492"/>
      <c r="Q78" s="1492"/>
      <c r="R78" s="1492"/>
      <c r="S78" s="1492"/>
      <c r="T78" s="1492"/>
      <c r="U78" s="1492"/>
      <c r="V78" s="1492"/>
      <c r="W78" s="1488"/>
    </row>
    <row r="79" spans="1:23" s="1482" customFormat="1" ht="12.75" x14ac:dyDescent="0.2">
      <c r="A79" s="1485"/>
      <c r="B79" s="1486"/>
      <c r="C79" s="1492"/>
      <c r="D79" s="1492"/>
      <c r="E79" s="1492"/>
      <c r="F79" s="1492"/>
      <c r="G79" s="1492"/>
      <c r="H79" s="1492"/>
      <c r="I79" s="1492"/>
      <c r="J79" s="1492"/>
      <c r="K79" s="1492"/>
      <c r="L79" s="1492"/>
      <c r="M79" s="1492"/>
      <c r="N79" s="1492"/>
      <c r="O79" s="1492"/>
      <c r="P79" s="1492"/>
      <c r="Q79" s="1492"/>
      <c r="R79" s="1492"/>
      <c r="S79" s="1492"/>
      <c r="T79" s="1492"/>
      <c r="U79" s="1492"/>
      <c r="V79" s="1492"/>
      <c r="W79" s="1488"/>
    </row>
    <row r="80" spans="1:23" s="1482" customFormat="1" ht="12.75" x14ac:dyDescent="0.2">
      <c r="A80" s="1485"/>
      <c r="B80" s="1486"/>
      <c r="C80" s="1492"/>
      <c r="D80" s="1492"/>
      <c r="E80" s="1492"/>
      <c r="F80" s="1492"/>
      <c r="G80" s="1492"/>
      <c r="H80" s="1492"/>
      <c r="I80" s="1492"/>
      <c r="J80" s="1492"/>
      <c r="K80" s="1492"/>
      <c r="L80" s="1492"/>
      <c r="M80" s="1492"/>
      <c r="N80" s="1492"/>
      <c r="O80" s="1492"/>
      <c r="P80" s="1492"/>
      <c r="Q80" s="1492"/>
      <c r="R80" s="1492"/>
      <c r="S80" s="1492"/>
      <c r="T80" s="1492"/>
      <c r="U80" s="1492"/>
      <c r="V80" s="1492"/>
      <c r="W80" s="1488"/>
    </row>
    <row r="81" spans="1:23" s="1482" customFormat="1" ht="12.75" x14ac:dyDescent="0.2">
      <c r="A81" s="1485"/>
      <c r="B81" s="1486"/>
      <c r="C81" s="1492"/>
      <c r="D81" s="1492"/>
      <c r="E81" s="1492"/>
      <c r="F81" s="1492"/>
      <c r="G81" s="1492"/>
      <c r="H81" s="1492"/>
      <c r="I81" s="1492"/>
      <c r="J81" s="1492"/>
      <c r="K81" s="1492"/>
      <c r="L81" s="1492"/>
      <c r="M81" s="1492"/>
      <c r="N81" s="1492"/>
      <c r="O81" s="1492"/>
      <c r="P81" s="1492"/>
      <c r="Q81" s="1492"/>
      <c r="R81" s="1492"/>
      <c r="S81" s="1492"/>
      <c r="T81" s="1492"/>
      <c r="U81" s="1492"/>
      <c r="V81" s="1492"/>
      <c r="W81" s="1488"/>
    </row>
    <row r="82" spans="1:23" s="1482" customFormat="1" ht="12.75" x14ac:dyDescent="0.2">
      <c r="A82" s="1485"/>
      <c r="B82" s="1486"/>
      <c r="C82" s="1492"/>
      <c r="D82" s="1492"/>
      <c r="E82" s="1492"/>
      <c r="F82" s="1492"/>
      <c r="G82" s="1492"/>
      <c r="H82" s="1492"/>
      <c r="I82" s="1492"/>
      <c r="J82" s="1492"/>
      <c r="K82" s="1492"/>
      <c r="L82" s="1492"/>
      <c r="M82" s="1492"/>
      <c r="N82" s="1492"/>
      <c r="O82" s="1492"/>
      <c r="P82" s="1492"/>
      <c r="Q82" s="1492"/>
      <c r="R82" s="1492"/>
      <c r="S82" s="1492"/>
      <c r="T82" s="1492"/>
      <c r="U82" s="1492"/>
      <c r="V82" s="1492"/>
      <c r="W82" s="1488"/>
    </row>
    <row r="83" spans="1:23" s="1482" customFormat="1" ht="12.75" x14ac:dyDescent="0.2">
      <c r="A83" s="1485"/>
      <c r="B83" s="1486"/>
      <c r="C83" s="1492"/>
      <c r="D83" s="1492"/>
      <c r="E83" s="1492"/>
      <c r="F83" s="1492"/>
      <c r="G83" s="1492"/>
      <c r="H83" s="1492"/>
      <c r="I83" s="1492"/>
      <c r="J83" s="1492"/>
      <c r="K83" s="1492"/>
      <c r="L83" s="1492"/>
      <c r="M83" s="1492"/>
      <c r="N83" s="1492"/>
      <c r="O83" s="1492"/>
      <c r="P83" s="1492"/>
      <c r="Q83" s="1492"/>
      <c r="R83" s="1492"/>
      <c r="S83" s="1492"/>
      <c r="T83" s="1492"/>
      <c r="U83" s="1492"/>
      <c r="V83" s="1492"/>
      <c r="W83" s="1488"/>
    </row>
    <row r="84" spans="1:23" s="1482" customFormat="1" ht="12.75" x14ac:dyDescent="0.2">
      <c r="A84" s="1485"/>
      <c r="B84" s="1486"/>
      <c r="C84" s="1492"/>
      <c r="D84" s="1492"/>
      <c r="E84" s="1492"/>
      <c r="F84" s="1492"/>
      <c r="G84" s="1492"/>
      <c r="H84" s="1492"/>
      <c r="I84" s="1492"/>
      <c r="J84" s="1492"/>
      <c r="K84" s="1492"/>
      <c r="L84" s="1492"/>
      <c r="M84" s="1492"/>
      <c r="N84" s="1492"/>
      <c r="O84" s="1492"/>
      <c r="P84" s="1492"/>
      <c r="Q84" s="1492"/>
      <c r="R84" s="1492"/>
      <c r="S84" s="1492"/>
      <c r="T84" s="1492"/>
      <c r="U84" s="1492"/>
      <c r="V84" s="1492"/>
      <c r="W84" s="1488"/>
    </row>
    <row r="85" spans="1:23" s="1482" customFormat="1" ht="12.75" x14ac:dyDescent="0.2">
      <c r="A85" s="1485"/>
      <c r="B85" s="1486"/>
      <c r="C85" s="1492"/>
      <c r="D85" s="1492"/>
      <c r="E85" s="1492"/>
      <c r="F85" s="1492"/>
      <c r="G85" s="1492"/>
      <c r="H85" s="1492"/>
      <c r="I85" s="1492"/>
      <c r="J85" s="1492"/>
      <c r="K85" s="1492"/>
      <c r="L85" s="1492"/>
      <c r="M85" s="1492"/>
      <c r="N85" s="1492"/>
      <c r="O85" s="1492"/>
      <c r="P85" s="1492"/>
      <c r="Q85" s="1492"/>
      <c r="R85" s="1492"/>
      <c r="S85" s="1492"/>
      <c r="T85" s="1492"/>
      <c r="U85" s="1492"/>
      <c r="V85" s="1492"/>
      <c r="W85" s="1488"/>
    </row>
    <row r="86" spans="1:23" s="1482" customFormat="1" ht="12.75" x14ac:dyDescent="0.2">
      <c r="A86" s="1485"/>
      <c r="B86" s="1486"/>
      <c r="C86" s="1492"/>
      <c r="D86" s="1492"/>
      <c r="E86" s="1492"/>
      <c r="F86" s="1492"/>
      <c r="G86" s="1492"/>
      <c r="H86" s="1492"/>
      <c r="I86" s="1492"/>
      <c r="J86" s="1492"/>
      <c r="K86" s="1492"/>
      <c r="L86" s="1492"/>
      <c r="M86" s="1492"/>
      <c r="N86" s="1492"/>
      <c r="O86" s="1492"/>
      <c r="P86" s="1492"/>
      <c r="Q86" s="1492"/>
      <c r="R86" s="1492"/>
      <c r="S86" s="1492"/>
      <c r="T86" s="1492"/>
      <c r="U86" s="1492"/>
      <c r="V86" s="1492"/>
      <c r="W86" s="1488"/>
    </row>
    <row r="87" spans="1:23" s="1482" customFormat="1" ht="12.75" x14ac:dyDescent="0.2">
      <c r="A87" s="1485"/>
      <c r="B87" s="1486"/>
      <c r="C87" s="1492"/>
      <c r="D87" s="1492"/>
      <c r="E87" s="1492"/>
      <c r="F87" s="1492"/>
      <c r="G87" s="1492"/>
      <c r="H87" s="1492"/>
      <c r="I87" s="1492"/>
      <c r="J87" s="1492"/>
      <c r="K87" s="1492"/>
      <c r="L87" s="1492"/>
      <c r="M87" s="1492"/>
      <c r="N87" s="1492"/>
      <c r="O87" s="1492"/>
      <c r="P87" s="1492"/>
      <c r="Q87" s="1492"/>
      <c r="R87" s="1492"/>
      <c r="S87" s="1492"/>
      <c r="T87" s="1492"/>
      <c r="U87" s="1492"/>
      <c r="V87" s="1492"/>
      <c r="W87" s="1488"/>
    </row>
    <row r="88" spans="1:23" s="1482" customFormat="1" ht="12.75" x14ac:dyDescent="0.2">
      <c r="A88" s="1485"/>
      <c r="B88" s="1486"/>
      <c r="C88" s="1492"/>
      <c r="D88" s="1492"/>
      <c r="E88" s="1492"/>
      <c r="F88" s="1492"/>
      <c r="G88" s="1492"/>
      <c r="H88" s="1492"/>
      <c r="I88" s="1492"/>
      <c r="J88" s="1492"/>
      <c r="K88" s="1492"/>
      <c r="L88" s="1492"/>
      <c r="M88" s="1492"/>
      <c r="N88" s="1492"/>
      <c r="O88" s="1492"/>
      <c r="P88" s="1492"/>
      <c r="Q88" s="1492"/>
      <c r="R88" s="1492"/>
      <c r="S88" s="1492"/>
      <c r="T88" s="1492"/>
      <c r="U88" s="1492"/>
      <c r="V88" s="1492"/>
      <c r="W88" s="1488"/>
    </row>
    <row r="89" spans="1:23" s="1482" customFormat="1" ht="12.75" x14ac:dyDescent="0.2">
      <c r="A89" s="1485"/>
      <c r="B89" s="1486"/>
      <c r="C89" s="1492"/>
      <c r="D89" s="1492"/>
      <c r="E89" s="1492"/>
      <c r="F89" s="1492"/>
      <c r="G89" s="1492"/>
      <c r="H89" s="1492"/>
      <c r="I89" s="1492"/>
      <c r="J89" s="1492"/>
      <c r="K89" s="1492"/>
      <c r="L89" s="1492"/>
      <c r="M89" s="1492"/>
      <c r="N89" s="1492"/>
      <c r="O89" s="1492"/>
      <c r="P89" s="1492"/>
      <c r="Q89" s="1492"/>
      <c r="R89" s="1492"/>
      <c r="S89" s="1492"/>
      <c r="T89" s="1492"/>
      <c r="U89" s="1492"/>
      <c r="V89" s="1492"/>
      <c r="W89" s="1488"/>
    </row>
    <row r="90" spans="1:23" s="1482" customFormat="1" ht="12.75" x14ac:dyDescent="0.2">
      <c r="A90" s="1485"/>
      <c r="B90" s="1486"/>
      <c r="C90" s="1492"/>
      <c r="D90" s="1492"/>
      <c r="E90" s="1492"/>
      <c r="F90" s="1492"/>
      <c r="G90" s="1492"/>
      <c r="H90" s="1492"/>
      <c r="I90" s="1492"/>
      <c r="J90" s="1492"/>
      <c r="K90" s="1492"/>
      <c r="L90" s="1492"/>
      <c r="M90" s="1492"/>
      <c r="N90" s="1492"/>
      <c r="O90" s="1492"/>
      <c r="P90" s="1492"/>
      <c r="Q90" s="1492"/>
      <c r="R90" s="1492"/>
      <c r="S90" s="1492"/>
      <c r="T90" s="1492"/>
      <c r="U90" s="1492"/>
      <c r="V90" s="1492"/>
      <c r="W90" s="1488"/>
    </row>
    <row r="91" spans="1:23" s="1482" customFormat="1" ht="12.75" x14ac:dyDescent="0.2">
      <c r="A91" s="1485"/>
      <c r="B91" s="1486"/>
      <c r="C91" s="1492"/>
      <c r="D91" s="1492"/>
      <c r="E91" s="1492"/>
      <c r="F91" s="1492"/>
      <c r="G91" s="1492"/>
      <c r="H91" s="1492"/>
      <c r="I91" s="1492"/>
      <c r="J91" s="1492"/>
      <c r="K91" s="1492"/>
      <c r="L91" s="1492"/>
      <c r="M91" s="1492"/>
      <c r="N91" s="1492"/>
      <c r="O91" s="1492"/>
      <c r="P91" s="1492"/>
      <c r="Q91" s="1492"/>
      <c r="R91" s="1492"/>
      <c r="S91" s="1492"/>
      <c r="T91" s="1492"/>
      <c r="U91" s="1492"/>
      <c r="V91" s="1492"/>
      <c r="W91" s="1488"/>
    </row>
    <row r="92" spans="1:23" s="1482" customFormat="1" ht="12.75" x14ac:dyDescent="0.2">
      <c r="A92" s="1485"/>
      <c r="B92" s="1486"/>
      <c r="C92" s="1492"/>
      <c r="D92" s="1492"/>
      <c r="E92" s="1492"/>
      <c r="F92" s="1492"/>
      <c r="G92" s="1492"/>
      <c r="H92" s="1492"/>
      <c r="I92" s="1492"/>
      <c r="J92" s="1492"/>
      <c r="K92" s="1492"/>
      <c r="L92" s="1492"/>
      <c r="M92" s="1492"/>
      <c r="N92" s="1492"/>
      <c r="O92" s="1492"/>
      <c r="P92" s="1492"/>
      <c r="Q92" s="1492"/>
      <c r="R92" s="1492"/>
      <c r="S92" s="1492"/>
      <c r="T92" s="1492"/>
      <c r="U92" s="1492"/>
      <c r="V92" s="1492"/>
      <c r="W92" s="1488"/>
    </row>
    <row r="93" spans="1:23" s="1482" customFormat="1" ht="12.75" x14ac:dyDescent="0.2">
      <c r="A93" s="1485"/>
      <c r="B93" s="1486"/>
      <c r="C93" s="1492"/>
      <c r="D93" s="1492"/>
      <c r="E93" s="1492"/>
      <c r="F93" s="1492"/>
      <c r="G93" s="1492"/>
      <c r="H93" s="1492"/>
      <c r="I93" s="1492"/>
      <c r="J93" s="1492"/>
      <c r="K93" s="1492"/>
      <c r="L93" s="1492"/>
      <c r="M93" s="1492"/>
      <c r="N93" s="1492"/>
      <c r="O93" s="1492"/>
      <c r="P93" s="1492"/>
      <c r="Q93" s="1492"/>
      <c r="R93" s="1492"/>
      <c r="S93" s="1492"/>
      <c r="T93" s="1492"/>
      <c r="U93" s="1492"/>
      <c r="V93" s="1492"/>
      <c r="W93" s="1488"/>
    </row>
    <row r="94" spans="1:23" s="1482" customFormat="1" ht="12.75" x14ac:dyDescent="0.2">
      <c r="A94" s="1485"/>
      <c r="B94" s="1486"/>
      <c r="C94" s="1492"/>
      <c r="D94" s="1492"/>
      <c r="E94" s="1492"/>
      <c r="F94" s="1492"/>
      <c r="G94" s="1492"/>
      <c r="H94" s="1492"/>
      <c r="I94" s="1492"/>
      <c r="J94" s="1492"/>
      <c r="K94" s="1492"/>
      <c r="L94" s="1492"/>
      <c r="M94" s="1492"/>
      <c r="N94" s="1492"/>
      <c r="O94" s="1492"/>
      <c r="P94" s="1492"/>
      <c r="Q94" s="1492"/>
      <c r="R94" s="1492"/>
      <c r="S94" s="1492"/>
      <c r="T94" s="1492"/>
      <c r="U94" s="1492"/>
      <c r="V94" s="1492"/>
      <c r="W94" s="1488"/>
    </row>
    <row r="95" spans="1:23" s="1482" customFormat="1" ht="12.75" x14ac:dyDescent="0.2">
      <c r="A95" s="1485"/>
      <c r="B95" s="1486"/>
      <c r="C95" s="1492"/>
      <c r="D95" s="1492"/>
      <c r="E95" s="1492"/>
      <c r="F95" s="1492"/>
      <c r="G95" s="1492"/>
      <c r="H95" s="1492"/>
      <c r="I95" s="1492"/>
      <c r="J95" s="1492"/>
      <c r="K95" s="1492"/>
      <c r="L95" s="1492"/>
      <c r="M95" s="1492"/>
      <c r="N95" s="1492"/>
      <c r="O95" s="1492"/>
      <c r="P95" s="1492"/>
      <c r="Q95" s="1492"/>
      <c r="R95" s="1492"/>
      <c r="S95" s="1492"/>
      <c r="T95" s="1492"/>
      <c r="U95" s="1492"/>
      <c r="V95" s="1492"/>
      <c r="W95" s="1488"/>
    </row>
    <row r="96" spans="1:23" s="1482" customFormat="1" ht="12.75" x14ac:dyDescent="0.2">
      <c r="A96" s="1485"/>
      <c r="B96" s="1486"/>
      <c r="C96" s="1492"/>
      <c r="D96" s="1492"/>
      <c r="E96" s="1492"/>
      <c r="F96" s="1492"/>
      <c r="G96" s="1492"/>
      <c r="H96" s="1492"/>
      <c r="I96" s="1492"/>
      <c r="J96" s="1492"/>
      <c r="K96" s="1492"/>
      <c r="L96" s="1492"/>
      <c r="M96" s="1492"/>
      <c r="N96" s="1492"/>
      <c r="O96" s="1492"/>
      <c r="P96" s="1492"/>
      <c r="Q96" s="1492"/>
      <c r="R96" s="1492"/>
      <c r="S96" s="1492"/>
      <c r="T96" s="1492"/>
      <c r="U96" s="1492"/>
      <c r="V96" s="1492"/>
      <c r="W96" s="1488"/>
    </row>
    <row r="97" spans="1:23" s="1482" customFormat="1" ht="12.75" x14ac:dyDescent="0.2">
      <c r="A97" s="1485"/>
      <c r="B97" s="1486"/>
      <c r="C97" s="1492"/>
      <c r="D97" s="1492"/>
      <c r="E97" s="1492"/>
      <c r="F97" s="1492"/>
      <c r="G97" s="1492"/>
      <c r="H97" s="1492"/>
      <c r="I97" s="1492"/>
      <c r="J97" s="1492"/>
      <c r="K97" s="1492"/>
      <c r="L97" s="1492"/>
      <c r="M97" s="1492"/>
      <c r="N97" s="1492"/>
      <c r="O97" s="1492"/>
      <c r="P97" s="1492"/>
      <c r="Q97" s="1492"/>
      <c r="R97" s="1492"/>
      <c r="S97" s="1492"/>
      <c r="T97" s="1492"/>
      <c r="U97" s="1492"/>
      <c r="V97" s="1492"/>
      <c r="W97" s="1488"/>
    </row>
    <row r="98" spans="1:23" s="1482" customFormat="1" ht="12.75" x14ac:dyDescent="0.2">
      <c r="A98" s="1485"/>
      <c r="B98" s="1486"/>
      <c r="C98" s="1492"/>
      <c r="D98" s="1492"/>
      <c r="E98" s="1492"/>
      <c r="F98" s="1492"/>
      <c r="G98" s="1492"/>
      <c r="H98" s="1492"/>
      <c r="I98" s="1492"/>
      <c r="J98" s="1492"/>
      <c r="K98" s="1492"/>
      <c r="L98" s="1492"/>
      <c r="M98" s="1492"/>
      <c r="N98" s="1492"/>
      <c r="O98" s="1492"/>
      <c r="P98" s="1492"/>
      <c r="Q98" s="1492"/>
      <c r="R98" s="1492"/>
      <c r="S98" s="1492"/>
      <c r="T98" s="1492"/>
      <c r="U98" s="1492"/>
      <c r="V98" s="1492"/>
      <c r="W98" s="1488"/>
    </row>
    <row r="99" spans="1:23" s="1482" customFormat="1" ht="12.75" x14ac:dyDescent="0.2">
      <c r="A99" s="1485"/>
      <c r="B99" s="1486"/>
      <c r="C99" s="1492"/>
      <c r="D99" s="1492"/>
      <c r="E99" s="1492"/>
      <c r="F99" s="1492"/>
      <c r="G99" s="1492"/>
      <c r="H99" s="1492"/>
      <c r="I99" s="1492"/>
      <c r="J99" s="1492"/>
      <c r="K99" s="1492"/>
      <c r="L99" s="1492"/>
      <c r="M99" s="1492"/>
      <c r="N99" s="1492"/>
      <c r="O99" s="1492"/>
      <c r="P99" s="1492"/>
      <c r="Q99" s="1492"/>
      <c r="R99" s="1492"/>
      <c r="S99" s="1492"/>
      <c r="T99" s="1492"/>
      <c r="U99" s="1492"/>
      <c r="V99" s="1492"/>
      <c r="W99" s="1488"/>
    </row>
    <row r="100" spans="1:23" s="1482" customFormat="1" ht="12.75" x14ac:dyDescent="0.2">
      <c r="A100" s="1485"/>
      <c r="B100" s="1486"/>
      <c r="C100" s="1492"/>
      <c r="D100" s="1492"/>
      <c r="E100" s="1492"/>
      <c r="F100" s="1492"/>
      <c r="G100" s="1492"/>
      <c r="H100" s="1492"/>
      <c r="I100" s="1492"/>
      <c r="J100" s="1492"/>
      <c r="K100" s="1492"/>
      <c r="L100" s="1492"/>
      <c r="M100" s="1492"/>
      <c r="N100" s="1492"/>
      <c r="O100" s="1492"/>
      <c r="P100" s="1492"/>
      <c r="Q100" s="1492"/>
      <c r="R100" s="1492"/>
      <c r="S100" s="1492"/>
      <c r="T100" s="1492"/>
      <c r="U100" s="1492"/>
      <c r="V100" s="1492"/>
      <c r="W100" s="1488"/>
    </row>
    <row r="101" spans="1:23" s="1482" customFormat="1" ht="12.75" x14ac:dyDescent="0.2">
      <c r="A101" s="1485"/>
      <c r="B101" s="1486"/>
      <c r="C101" s="1492"/>
      <c r="D101" s="1492"/>
      <c r="E101" s="1492"/>
      <c r="F101" s="1492"/>
      <c r="G101" s="1492"/>
      <c r="H101" s="1492"/>
      <c r="I101" s="1492"/>
      <c r="J101" s="1492"/>
      <c r="K101" s="1492"/>
      <c r="L101" s="1492"/>
      <c r="M101" s="1492"/>
      <c r="N101" s="1492"/>
      <c r="O101" s="1492"/>
      <c r="P101" s="1492"/>
      <c r="Q101" s="1492"/>
      <c r="R101" s="1492"/>
      <c r="S101" s="1492"/>
      <c r="T101" s="1492"/>
      <c r="U101" s="1492"/>
      <c r="V101" s="1492"/>
      <c r="W101" s="1488"/>
    </row>
    <row r="102" spans="1:23" s="1482" customFormat="1" ht="12.75" x14ac:dyDescent="0.2">
      <c r="A102" s="1485"/>
      <c r="B102" s="1486"/>
      <c r="C102" s="1492"/>
      <c r="D102" s="1492"/>
      <c r="E102" s="1492"/>
      <c r="F102" s="1492"/>
      <c r="G102" s="1492"/>
      <c r="H102" s="1492"/>
      <c r="I102" s="1492"/>
      <c r="J102" s="1492"/>
      <c r="K102" s="1492"/>
      <c r="L102" s="1492"/>
      <c r="M102" s="1492"/>
      <c r="N102" s="1492"/>
      <c r="O102" s="1492"/>
      <c r="P102" s="1492"/>
      <c r="Q102" s="1492"/>
      <c r="R102" s="1492"/>
      <c r="S102" s="1492"/>
      <c r="T102" s="1492"/>
      <c r="U102" s="1492"/>
      <c r="V102" s="1492"/>
      <c r="W102" s="1488"/>
    </row>
    <row r="103" spans="1:23" s="1482" customFormat="1" ht="12.75" x14ac:dyDescent="0.2">
      <c r="A103" s="1485"/>
      <c r="B103" s="1486"/>
      <c r="C103" s="1492"/>
      <c r="D103" s="1492"/>
      <c r="E103" s="1492"/>
      <c r="F103" s="1492"/>
      <c r="G103" s="1492"/>
      <c r="H103" s="1492"/>
      <c r="I103" s="1492"/>
      <c r="J103" s="1492"/>
      <c r="K103" s="1492"/>
      <c r="L103" s="1492"/>
      <c r="M103" s="1492"/>
      <c r="N103" s="1492"/>
      <c r="O103" s="1492"/>
      <c r="P103" s="1492"/>
      <c r="Q103" s="1492"/>
      <c r="R103" s="1492"/>
      <c r="S103" s="1492"/>
      <c r="T103" s="1492"/>
      <c r="U103" s="1492"/>
      <c r="V103" s="1492"/>
      <c r="W103" s="1488"/>
    </row>
    <row r="104" spans="1:23" s="1482" customFormat="1" ht="12.75" x14ac:dyDescent="0.2">
      <c r="A104" s="1485"/>
      <c r="B104" s="1486"/>
      <c r="C104" s="1492"/>
      <c r="D104" s="1492"/>
      <c r="E104" s="1492"/>
      <c r="F104" s="1492"/>
      <c r="G104" s="1492"/>
      <c r="H104" s="1492"/>
      <c r="I104" s="1492"/>
      <c r="J104" s="1492"/>
      <c r="K104" s="1492"/>
      <c r="L104" s="1492"/>
      <c r="M104" s="1492"/>
      <c r="N104" s="1492"/>
      <c r="O104" s="1492"/>
      <c r="P104" s="1492"/>
      <c r="Q104" s="1492"/>
      <c r="R104" s="1492"/>
      <c r="S104" s="1492"/>
      <c r="T104" s="1492"/>
      <c r="U104" s="1492"/>
      <c r="V104" s="1492"/>
      <c r="W104" s="1488"/>
    </row>
    <row r="105" spans="1:23" s="1482" customFormat="1" ht="12.75" x14ac:dyDescent="0.2">
      <c r="A105" s="1485"/>
      <c r="B105" s="1486"/>
      <c r="C105" s="1492"/>
      <c r="D105" s="1492"/>
      <c r="E105" s="1492"/>
      <c r="F105" s="1492"/>
      <c r="G105" s="1492"/>
      <c r="H105" s="1492"/>
      <c r="I105" s="1492"/>
      <c r="J105" s="1492"/>
      <c r="K105" s="1492"/>
      <c r="L105" s="1492"/>
      <c r="M105" s="1492"/>
      <c r="N105" s="1492"/>
      <c r="O105" s="1492"/>
      <c r="P105" s="1492"/>
      <c r="Q105" s="1492"/>
      <c r="R105" s="1492"/>
      <c r="S105" s="1492"/>
      <c r="T105" s="1492"/>
      <c r="U105" s="1492"/>
      <c r="V105" s="1492"/>
      <c r="W105" s="1488"/>
    </row>
    <row r="106" spans="1:23" s="1482" customFormat="1" ht="12.75" x14ac:dyDescent="0.2">
      <c r="A106" s="1485"/>
      <c r="B106" s="1486"/>
      <c r="C106" s="1492"/>
      <c r="D106" s="1492"/>
      <c r="E106" s="1492"/>
      <c r="F106" s="1492"/>
      <c r="G106" s="1492"/>
      <c r="H106" s="1492"/>
      <c r="I106" s="1492"/>
      <c r="J106" s="1492"/>
      <c r="K106" s="1492"/>
      <c r="L106" s="1492"/>
      <c r="M106" s="1492"/>
      <c r="N106" s="1492"/>
      <c r="O106" s="1492"/>
      <c r="P106" s="1492"/>
      <c r="Q106" s="1492"/>
      <c r="R106" s="1492"/>
      <c r="S106" s="1492"/>
      <c r="T106" s="1492"/>
      <c r="U106" s="1492"/>
      <c r="V106" s="1492"/>
      <c r="W106" s="1488"/>
    </row>
    <row r="107" spans="1:23" s="1482" customFormat="1" ht="12.75" x14ac:dyDescent="0.2">
      <c r="A107" s="1485"/>
      <c r="B107" s="1486"/>
      <c r="C107" s="1492"/>
      <c r="D107" s="1492"/>
      <c r="E107" s="1492"/>
      <c r="F107" s="1492"/>
      <c r="G107" s="1492"/>
      <c r="H107" s="1492"/>
      <c r="I107" s="1492"/>
      <c r="J107" s="1492"/>
      <c r="K107" s="1492"/>
      <c r="L107" s="1492"/>
      <c r="M107" s="1492"/>
      <c r="N107" s="1492"/>
      <c r="O107" s="1492"/>
      <c r="P107" s="1492"/>
      <c r="Q107" s="1492"/>
      <c r="R107" s="1492"/>
      <c r="S107" s="1492"/>
      <c r="T107" s="1492"/>
      <c r="U107" s="1492"/>
      <c r="V107" s="1492"/>
      <c r="W107" s="1488"/>
    </row>
    <row r="108" spans="1:23" s="1482" customFormat="1" ht="12.75" x14ac:dyDescent="0.2">
      <c r="A108" s="1485"/>
      <c r="B108" s="1486"/>
      <c r="C108" s="1492"/>
      <c r="D108" s="1492"/>
      <c r="E108" s="1492"/>
      <c r="F108" s="1492"/>
      <c r="G108" s="1492"/>
      <c r="H108" s="1492"/>
      <c r="I108" s="1492"/>
      <c r="J108" s="1492"/>
      <c r="K108" s="1492"/>
      <c r="L108" s="1492"/>
      <c r="M108" s="1492"/>
      <c r="N108" s="1492"/>
      <c r="O108" s="1492"/>
      <c r="P108" s="1492"/>
      <c r="Q108" s="1492"/>
      <c r="R108" s="1492"/>
      <c r="S108" s="1492"/>
      <c r="T108" s="1492"/>
      <c r="U108" s="1492"/>
      <c r="V108" s="1492"/>
      <c r="W108" s="1488"/>
    </row>
    <row r="109" spans="1:23" s="1482" customFormat="1" ht="12.75" x14ac:dyDescent="0.2">
      <c r="A109" s="1485"/>
      <c r="B109" s="1486"/>
      <c r="C109" s="1492"/>
      <c r="D109" s="1492"/>
      <c r="E109" s="1492"/>
      <c r="F109" s="1492"/>
      <c r="G109" s="1492"/>
      <c r="H109" s="1492"/>
      <c r="I109" s="1492"/>
      <c r="J109" s="1492"/>
      <c r="K109" s="1492"/>
      <c r="L109" s="1492"/>
      <c r="M109" s="1492"/>
      <c r="N109" s="1492"/>
      <c r="O109" s="1492"/>
      <c r="P109" s="1492"/>
      <c r="Q109" s="1492"/>
      <c r="R109" s="1492"/>
      <c r="S109" s="1492"/>
      <c r="T109" s="1492"/>
      <c r="U109" s="1492"/>
      <c r="V109" s="1492"/>
      <c r="W109" s="1488"/>
    </row>
    <row r="110" spans="1:23" s="1482" customFormat="1" ht="12.75" x14ac:dyDescent="0.2">
      <c r="A110" s="1485"/>
      <c r="B110" s="1486"/>
      <c r="C110" s="1492"/>
      <c r="D110" s="1492"/>
      <c r="E110" s="1492"/>
      <c r="F110" s="1492"/>
      <c r="G110" s="1492"/>
      <c r="H110" s="1492"/>
      <c r="I110" s="1492"/>
      <c r="J110" s="1492"/>
      <c r="K110" s="1492"/>
      <c r="L110" s="1492"/>
      <c r="M110" s="1492"/>
      <c r="N110" s="1492"/>
      <c r="O110" s="1492"/>
      <c r="P110" s="1492"/>
      <c r="Q110" s="1492"/>
      <c r="R110" s="1492"/>
      <c r="S110" s="1492"/>
      <c r="T110" s="1492"/>
      <c r="U110" s="1492"/>
      <c r="V110" s="1492"/>
      <c r="W110" s="1488"/>
    </row>
    <row r="111" spans="1:23" s="1482" customFormat="1" ht="12.75" x14ac:dyDescent="0.2">
      <c r="A111" s="1485"/>
      <c r="B111" s="1486"/>
      <c r="C111" s="1492"/>
      <c r="D111" s="1492"/>
      <c r="E111" s="1492"/>
      <c r="F111" s="1492"/>
      <c r="G111" s="1492"/>
      <c r="H111" s="1492"/>
      <c r="I111" s="1492"/>
      <c r="J111" s="1492"/>
      <c r="K111" s="1492"/>
      <c r="L111" s="1492"/>
      <c r="M111" s="1492"/>
      <c r="N111" s="1492"/>
      <c r="O111" s="1492"/>
      <c r="P111" s="1492"/>
      <c r="Q111" s="1492"/>
      <c r="R111" s="1492"/>
      <c r="S111" s="1492"/>
      <c r="T111" s="1492"/>
      <c r="U111" s="1492"/>
      <c r="V111" s="1492"/>
      <c r="W111" s="1488"/>
    </row>
    <row r="112" spans="1:23" s="1482" customFormat="1" ht="12.75" x14ac:dyDescent="0.2">
      <c r="A112" s="1485"/>
      <c r="B112" s="1486"/>
      <c r="C112" s="1492"/>
      <c r="D112" s="1492"/>
      <c r="E112" s="1492"/>
      <c r="F112" s="1492"/>
      <c r="G112" s="1492"/>
      <c r="H112" s="1492"/>
      <c r="I112" s="1492"/>
      <c r="J112" s="1492"/>
      <c r="K112" s="1492"/>
      <c r="L112" s="1492"/>
      <c r="M112" s="1492"/>
      <c r="N112" s="1492"/>
      <c r="O112" s="1492"/>
      <c r="P112" s="1492"/>
      <c r="Q112" s="1492"/>
      <c r="R112" s="1492"/>
      <c r="S112" s="1492"/>
      <c r="T112" s="1492"/>
      <c r="U112" s="1492"/>
      <c r="V112" s="1492"/>
      <c r="W112" s="1488"/>
    </row>
    <row r="113" spans="1:23" s="1482" customFormat="1" ht="12.75" x14ac:dyDescent="0.2">
      <c r="A113" s="1485"/>
      <c r="B113" s="1486"/>
      <c r="C113" s="1492"/>
      <c r="D113" s="1492"/>
      <c r="E113" s="1492"/>
      <c r="F113" s="1492"/>
      <c r="G113" s="1492"/>
      <c r="H113" s="1492"/>
      <c r="I113" s="1492"/>
      <c r="J113" s="1492"/>
      <c r="K113" s="1492"/>
      <c r="L113" s="1492"/>
      <c r="M113" s="1492"/>
      <c r="N113" s="1492"/>
      <c r="O113" s="1492"/>
      <c r="P113" s="1492"/>
      <c r="Q113" s="1492"/>
      <c r="R113" s="1492"/>
      <c r="S113" s="1492"/>
      <c r="T113" s="1492"/>
      <c r="U113" s="1492"/>
      <c r="V113" s="1492"/>
      <c r="W113" s="1488"/>
    </row>
    <row r="114" spans="1:23" s="1482" customFormat="1" ht="12.75" x14ac:dyDescent="0.2">
      <c r="A114" s="1485"/>
      <c r="B114" s="1486"/>
      <c r="C114" s="1492"/>
      <c r="D114" s="1492"/>
      <c r="E114" s="1492"/>
      <c r="F114" s="1492"/>
      <c r="G114" s="1492"/>
      <c r="H114" s="1492"/>
      <c r="I114" s="1492"/>
      <c r="J114" s="1492"/>
      <c r="K114" s="1492"/>
      <c r="L114" s="1492"/>
      <c r="M114" s="1492"/>
      <c r="N114" s="1492"/>
      <c r="O114" s="1492"/>
      <c r="P114" s="1492"/>
      <c r="Q114" s="1492"/>
      <c r="R114" s="1492"/>
      <c r="S114" s="1492"/>
      <c r="T114" s="1492"/>
      <c r="U114" s="1492"/>
      <c r="V114" s="1492"/>
      <c r="W114" s="1488"/>
    </row>
    <row r="115" spans="1:23" s="1482" customFormat="1" ht="12.75" x14ac:dyDescent="0.2">
      <c r="A115" s="1485"/>
      <c r="B115" s="1486"/>
      <c r="C115" s="1492"/>
      <c r="D115" s="1492"/>
      <c r="E115" s="1492"/>
      <c r="F115" s="1492"/>
      <c r="G115" s="1492"/>
      <c r="H115" s="1492"/>
      <c r="I115" s="1492"/>
      <c r="J115" s="1492"/>
      <c r="K115" s="1492"/>
      <c r="L115" s="1492"/>
      <c r="M115" s="1492"/>
      <c r="N115" s="1492"/>
      <c r="O115" s="1492"/>
      <c r="P115" s="1492"/>
      <c r="Q115" s="1492"/>
      <c r="R115" s="1492"/>
      <c r="S115" s="1492"/>
      <c r="T115" s="1492"/>
      <c r="U115" s="1492"/>
      <c r="V115" s="1492"/>
      <c r="W115" s="1488"/>
    </row>
    <row r="116" spans="1:23" s="1482" customFormat="1" ht="12.75" x14ac:dyDescent="0.2">
      <c r="A116" s="1485"/>
      <c r="B116" s="1486"/>
      <c r="C116" s="1492"/>
      <c r="D116" s="1492"/>
      <c r="E116" s="1492"/>
      <c r="F116" s="1492"/>
      <c r="G116" s="1492"/>
      <c r="H116" s="1492"/>
      <c r="I116" s="1492"/>
      <c r="J116" s="1492"/>
      <c r="K116" s="1492"/>
      <c r="L116" s="1492"/>
      <c r="M116" s="1492"/>
      <c r="N116" s="1492"/>
      <c r="O116" s="1492"/>
      <c r="P116" s="1492"/>
      <c r="Q116" s="1492"/>
      <c r="R116" s="1492"/>
      <c r="S116" s="1492"/>
      <c r="T116" s="1492"/>
      <c r="U116" s="1492"/>
      <c r="V116" s="1492"/>
      <c r="W116" s="1488"/>
    </row>
    <row r="117" spans="1:23" s="1482" customFormat="1" ht="12.75" x14ac:dyDescent="0.2">
      <c r="A117" s="1485"/>
      <c r="B117" s="1486"/>
      <c r="C117" s="1492"/>
      <c r="D117" s="1492"/>
      <c r="E117" s="1492"/>
      <c r="F117" s="1492"/>
      <c r="G117" s="1492"/>
      <c r="H117" s="1492"/>
      <c r="I117" s="1492"/>
      <c r="J117" s="1492"/>
      <c r="K117" s="1492"/>
      <c r="L117" s="1492"/>
      <c r="M117" s="1492"/>
      <c r="N117" s="1492"/>
      <c r="O117" s="1492"/>
      <c r="P117" s="1492"/>
      <c r="Q117" s="1492"/>
      <c r="R117" s="1492"/>
      <c r="S117" s="1492"/>
      <c r="T117" s="1492"/>
      <c r="U117" s="1492"/>
      <c r="V117" s="1492"/>
      <c r="W117" s="1488"/>
    </row>
    <row r="118" spans="1:23" s="1482" customFormat="1" ht="12.75" x14ac:dyDescent="0.2">
      <c r="A118" s="1485"/>
      <c r="B118" s="1486"/>
      <c r="C118" s="1492"/>
      <c r="D118" s="1492"/>
      <c r="E118" s="1492"/>
      <c r="F118" s="1492"/>
      <c r="G118" s="1492"/>
      <c r="H118" s="1492"/>
      <c r="I118" s="1492"/>
      <c r="J118" s="1492"/>
      <c r="K118" s="1492"/>
      <c r="L118" s="1492"/>
      <c r="M118" s="1492"/>
      <c r="N118" s="1492"/>
      <c r="O118" s="1492"/>
      <c r="P118" s="1492"/>
      <c r="Q118" s="1492"/>
      <c r="R118" s="1492"/>
      <c r="S118" s="1492"/>
      <c r="T118" s="1492"/>
      <c r="U118" s="1492"/>
      <c r="V118" s="1492"/>
      <c r="W118" s="1488"/>
    </row>
    <row r="119" spans="1:23" s="1482" customFormat="1" ht="12.75" x14ac:dyDescent="0.2">
      <c r="A119" s="1485"/>
      <c r="B119" s="1486"/>
      <c r="C119" s="1492"/>
      <c r="D119" s="1492"/>
      <c r="E119" s="1492"/>
      <c r="F119" s="1492"/>
      <c r="G119" s="1492"/>
      <c r="H119" s="1492"/>
      <c r="I119" s="1492"/>
      <c r="J119" s="1492"/>
      <c r="K119" s="1492"/>
      <c r="L119" s="1492"/>
      <c r="M119" s="1492"/>
      <c r="N119" s="1492"/>
      <c r="O119" s="1492"/>
      <c r="P119" s="1492"/>
      <c r="Q119" s="1492"/>
      <c r="R119" s="1492"/>
      <c r="S119" s="1492"/>
      <c r="T119" s="1492"/>
      <c r="U119" s="1492"/>
      <c r="V119" s="1492"/>
      <c r="W119" s="1488"/>
    </row>
    <row r="120" spans="1:23" s="1482" customFormat="1" ht="12.75" x14ac:dyDescent="0.2">
      <c r="A120" s="1485"/>
      <c r="B120" s="1486"/>
      <c r="C120" s="1492"/>
      <c r="D120" s="1492"/>
      <c r="E120" s="1492"/>
      <c r="F120" s="1492"/>
      <c r="G120" s="1492"/>
      <c r="H120" s="1492"/>
      <c r="I120" s="1492"/>
      <c r="J120" s="1492"/>
      <c r="K120" s="1492"/>
      <c r="L120" s="1492"/>
      <c r="M120" s="1492"/>
      <c r="N120" s="1492"/>
      <c r="O120" s="1492"/>
      <c r="P120" s="1492"/>
      <c r="Q120" s="1492"/>
      <c r="R120" s="1492"/>
      <c r="S120" s="1492"/>
      <c r="T120" s="1492"/>
      <c r="U120" s="1492"/>
      <c r="V120" s="1492"/>
      <c r="W120" s="1488"/>
    </row>
    <row r="121" spans="1:23" s="1482" customFormat="1" ht="12.75" x14ac:dyDescent="0.2">
      <c r="A121" s="1485"/>
      <c r="B121" s="1486"/>
      <c r="C121" s="1492"/>
      <c r="D121" s="1492"/>
      <c r="E121" s="1492"/>
      <c r="F121" s="1492"/>
      <c r="G121" s="1492"/>
      <c r="H121" s="1492"/>
      <c r="I121" s="1492"/>
      <c r="J121" s="1492"/>
      <c r="K121" s="1492"/>
      <c r="L121" s="1492"/>
      <c r="M121" s="1492"/>
      <c r="N121" s="1492"/>
      <c r="O121" s="1492"/>
      <c r="P121" s="1492"/>
      <c r="Q121" s="1492"/>
      <c r="R121" s="1492"/>
      <c r="S121" s="1492"/>
      <c r="T121" s="1492"/>
      <c r="U121" s="1492"/>
      <c r="V121" s="1492"/>
      <c r="W121" s="1488"/>
    </row>
    <row r="122" spans="1:23" s="1482" customFormat="1" ht="12.75" x14ac:dyDescent="0.2">
      <c r="A122" s="1485"/>
      <c r="B122" s="1486"/>
      <c r="C122" s="1492"/>
      <c r="D122" s="1492"/>
      <c r="E122" s="1492"/>
      <c r="F122" s="1492"/>
      <c r="G122" s="1492"/>
      <c r="H122" s="1492"/>
      <c r="I122" s="1492"/>
      <c r="J122" s="1492"/>
      <c r="K122" s="1492"/>
      <c r="L122" s="1492"/>
      <c r="M122" s="1492"/>
      <c r="N122" s="1492"/>
      <c r="O122" s="1492"/>
      <c r="P122" s="1492"/>
      <c r="Q122" s="1492"/>
      <c r="R122" s="1492"/>
      <c r="S122" s="1492"/>
      <c r="T122" s="1492"/>
      <c r="U122" s="1492"/>
      <c r="V122" s="1492"/>
      <c r="W122" s="1488"/>
    </row>
    <row r="123" spans="1:23" s="1482" customFormat="1" ht="12.75" x14ac:dyDescent="0.2">
      <c r="A123" s="1485"/>
      <c r="B123" s="1486"/>
      <c r="C123" s="1492"/>
      <c r="D123" s="1492"/>
      <c r="E123" s="1492"/>
      <c r="F123" s="1492"/>
      <c r="G123" s="1492"/>
      <c r="H123" s="1492"/>
      <c r="I123" s="1492"/>
      <c r="J123" s="1492"/>
      <c r="K123" s="1492"/>
      <c r="L123" s="1492"/>
      <c r="M123" s="1492"/>
      <c r="N123" s="1492"/>
      <c r="O123" s="1492"/>
      <c r="P123" s="1492"/>
      <c r="Q123" s="1492"/>
      <c r="R123" s="1492"/>
      <c r="S123" s="1492"/>
      <c r="T123" s="1492"/>
      <c r="U123" s="1492"/>
      <c r="V123" s="1492"/>
      <c r="W123" s="1488"/>
    </row>
    <row r="124" spans="1:23" s="1482" customFormat="1" ht="12.75" x14ac:dyDescent="0.2">
      <c r="A124" s="1485"/>
      <c r="B124" s="1486"/>
      <c r="C124" s="1492"/>
      <c r="D124" s="1492"/>
      <c r="E124" s="1492"/>
      <c r="F124" s="1492"/>
      <c r="G124" s="1492"/>
      <c r="H124" s="1492"/>
      <c r="I124" s="1492"/>
      <c r="J124" s="1492"/>
      <c r="K124" s="1492"/>
      <c r="L124" s="1492"/>
      <c r="M124" s="1492"/>
      <c r="N124" s="1492"/>
      <c r="O124" s="1492"/>
      <c r="P124" s="1492"/>
      <c r="Q124" s="1492"/>
      <c r="R124" s="1492"/>
      <c r="S124" s="1492"/>
      <c r="T124" s="1492"/>
      <c r="U124" s="1492"/>
      <c r="V124" s="1492"/>
      <c r="W124" s="1488"/>
    </row>
    <row r="125" spans="1:23" s="1482" customFormat="1" ht="12.75" x14ac:dyDescent="0.2">
      <c r="A125" s="1485"/>
      <c r="B125" s="1486"/>
      <c r="C125" s="1492"/>
      <c r="D125" s="1492"/>
      <c r="E125" s="1492"/>
      <c r="F125" s="1492"/>
      <c r="G125" s="1492"/>
      <c r="H125" s="1492"/>
      <c r="I125" s="1492"/>
      <c r="J125" s="1492"/>
      <c r="K125" s="1492"/>
      <c r="L125" s="1492"/>
      <c r="M125" s="1492"/>
      <c r="N125" s="1492"/>
      <c r="O125" s="1492"/>
      <c r="P125" s="1492"/>
      <c r="Q125" s="1492"/>
      <c r="R125" s="1492"/>
      <c r="S125" s="1492"/>
      <c r="T125" s="1492"/>
      <c r="U125" s="1492"/>
      <c r="V125" s="1492"/>
      <c r="W125" s="1488"/>
    </row>
    <row r="126" spans="1:23" s="1482" customFormat="1" ht="12.75" x14ac:dyDescent="0.2">
      <c r="A126" s="1485"/>
      <c r="B126" s="1486"/>
      <c r="C126" s="1492"/>
      <c r="D126" s="1492"/>
      <c r="E126" s="1492"/>
      <c r="F126" s="1492"/>
      <c r="G126" s="1492"/>
      <c r="H126" s="1492"/>
      <c r="I126" s="1492"/>
      <c r="J126" s="1492"/>
      <c r="K126" s="1492"/>
      <c r="L126" s="1492"/>
      <c r="M126" s="1492"/>
      <c r="N126" s="1492"/>
      <c r="O126" s="1492"/>
      <c r="P126" s="1492"/>
      <c r="Q126" s="1492"/>
      <c r="R126" s="1492"/>
      <c r="S126" s="1492"/>
      <c r="T126" s="1492"/>
      <c r="U126" s="1492"/>
      <c r="V126" s="1492"/>
      <c r="W126" s="1488"/>
    </row>
    <row r="127" spans="1:23" s="1482" customFormat="1" ht="12.75" x14ac:dyDescent="0.2">
      <c r="A127" s="1485"/>
      <c r="B127" s="1486"/>
      <c r="C127" s="1492"/>
      <c r="D127" s="1492"/>
      <c r="E127" s="1492"/>
      <c r="F127" s="1492"/>
      <c r="G127" s="1492"/>
      <c r="H127" s="1492"/>
      <c r="I127" s="1492"/>
      <c r="J127" s="1492"/>
      <c r="K127" s="1492"/>
      <c r="L127" s="1492"/>
      <c r="M127" s="1492"/>
      <c r="N127" s="1492"/>
      <c r="O127" s="1492"/>
      <c r="P127" s="1492"/>
      <c r="Q127" s="1492"/>
      <c r="R127" s="1492"/>
      <c r="S127" s="1492"/>
      <c r="T127" s="1492"/>
      <c r="U127" s="1492"/>
      <c r="V127" s="1492"/>
      <c r="W127" s="1488"/>
    </row>
    <row r="128" spans="1:23" s="1482" customFormat="1" ht="12.75" x14ac:dyDescent="0.2">
      <c r="A128" s="1485"/>
      <c r="B128" s="1486"/>
      <c r="C128" s="1492"/>
      <c r="D128" s="1492"/>
      <c r="E128" s="1492"/>
      <c r="F128" s="1492"/>
      <c r="G128" s="1492"/>
      <c r="H128" s="1492"/>
      <c r="I128" s="1492"/>
      <c r="J128" s="1492"/>
      <c r="K128" s="1492"/>
      <c r="L128" s="1492"/>
      <c r="M128" s="1492"/>
      <c r="N128" s="1492"/>
      <c r="O128" s="1492"/>
      <c r="P128" s="1492"/>
      <c r="Q128" s="1492"/>
      <c r="R128" s="1492"/>
      <c r="S128" s="1492"/>
      <c r="T128" s="1492"/>
      <c r="U128" s="1492"/>
      <c r="V128" s="1492"/>
      <c r="W128" s="1488"/>
    </row>
    <row r="129" spans="1:23" s="1482" customFormat="1" ht="12.75" x14ac:dyDescent="0.2">
      <c r="A129" s="1485"/>
      <c r="B129" s="1486"/>
      <c r="C129" s="1492"/>
      <c r="D129" s="1492"/>
      <c r="E129" s="1492"/>
      <c r="F129" s="1492"/>
      <c r="G129" s="1492"/>
      <c r="H129" s="1492"/>
      <c r="I129" s="1492"/>
      <c r="J129" s="1492"/>
      <c r="K129" s="1492"/>
      <c r="L129" s="1492"/>
      <c r="M129" s="1492"/>
      <c r="N129" s="1492"/>
      <c r="O129" s="1492"/>
      <c r="P129" s="1492"/>
      <c r="Q129" s="1492"/>
      <c r="R129" s="1492"/>
      <c r="S129" s="1492"/>
      <c r="T129" s="1492"/>
      <c r="U129" s="1492"/>
      <c r="V129" s="1492"/>
      <c r="W129" s="1488"/>
    </row>
    <row r="130" spans="1:23" s="1482" customFormat="1" ht="12.75" x14ac:dyDescent="0.2">
      <c r="A130" s="1485"/>
      <c r="B130" s="1486"/>
      <c r="C130" s="1492"/>
      <c r="D130" s="1492"/>
      <c r="E130" s="1492"/>
      <c r="F130" s="1492"/>
      <c r="G130" s="1492"/>
      <c r="H130" s="1492"/>
      <c r="I130" s="1492"/>
      <c r="J130" s="1492"/>
      <c r="K130" s="1492"/>
      <c r="L130" s="1492"/>
      <c r="M130" s="1492"/>
      <c r="N130" s="1492"/>
      <c r="O130" s="1492"/>
      <c r="P130" s="1492"/>
      <c r="Q130" s="1492"/>
      <c r="R130" s="1492"/>
      <c r="S130" s="1492"/>
      <c r="T130" s="1492"/>
      <c r="U130" s="1492"/>
      <c r="V130" s="1492"/>
      <c r="W130" s="1488"/>
    </row>
    <row r="131" spans="1:23" s="1482" customFormat="1" ht="12.75" x14ac:dyDescent="0.2">
      <c r="A131" s="1485"/>
      <c r="B131" s="1486"/>
      <c r="C131" s="1492"/>
      <c r="D131" s="1492"/>
      <c r="E131" s="1492"/>
      <c r="F131" s="1492"/>
      <c r="G131" s="1492"/>
      <c r="H131" s="1492"/>
      <c r="I131" s="1492"/>
      <c r="J131" s="1492"/>
      <c r="K131" s="1492"/>
      <c r="L131" s="1492"/>
      <c r="M131" s="1492"/>
      <c r="N131" s="1492"/>
      <c r="O131" s="1492"/>
      <c r="P131" s="1492"/>
      <c r="Q131" s="1492"/>
      <c r="R131" s="1492"/>
      <c r="S131" s="1492"/>
      <c r="T131" s="1492"/>
      <c r="U131" s="1492"/>
      <c r="V131" s="1492"/>
      <c r="W131" s="1488"/>
    </row>
    <row r="132" spans="1:23" s="1482" customFormat="1" ht="12.75" x14ac:dyDescent="0.2">
      <c r="A132" s="1485"/>
      <c r="B132" s="1486"/>
      <c r="C132" s="1492"/>
      <c r="D132" s="1492"/>
      <c r="E132" s="1492"/>
      <c r="F132" s="1492"/>
      <c r="G132" s="1492"/>
      <c r="H132" s="1492"/>
      <c r="I132" s="1492"/>
      <c r="J132" s="1492"/>
      <c r="K132" s="1492"/>
      <c r="L132" s="1492"/>
      <c r="M132" s="1492"/>
      <c r="N132" s="1492"/>
      <c r="O132" s="1492"/>
      <c r="P132" s="1492"/>
      <c r="Q132" s="1492"/>
      <c r="R132" s="1492"/>
      <c r="S132" s="1492"/>
      <c r="T132" s="1492"/>
      <c r="U132" s="1492"/>
      <c r="V132" s="1492"/>
      <c r="W132" s="1488"/>
    </row>
    <row r="133" spans="1:23" s="1482" customFormat="1" ht="12.75" x14ac:dyDescent="0.2">
      <c r="A133" s="1485"/>
      <c r="B133" s="1486"/>
      <c r="C133" s="1492"/>
      <c r="D133" s="1492"/>
      <c r="E133" s="1492"/>
      <c r="F133" s="1492"/>
      <c r="G133" s="1492"/>
      <c r="H133" s="1492"/>
      <c r="I133" s="1492"/>
      <c r="J133" s="1492"/>
      <c r="K133" s="1492"/>
      <c r="L133" s="1492"/>
      <c r="M133" s="1492"/>
      <c r="N133" s="1492"/>
      <c r="O133" s="1492"/>
      <c r="P133" s="1492"/>
      <c r="Q133" s="1492"/>
      <c r="R133" s="1492"/>
      <c r="S133" s="1492"/>
      <c r="T133" s="1492"/>
      <c r="U133" s="1492"/>
      <c r="V133" s="1492"/>
      <c r="W133" s="1488"/>
    </row>
    <row r="134" spans="1:23" s="1482" customFormat="1" ht="12.75" x14ac:dyDescent="0.2">
      <c r="A134" s="1485"/>
      <c r="B134" s="1486"/>
      <c r="C134" s="1492"/>
      <c r="D134" s="1492"/>
      <c r="E134" s="1492"/>
      <c r="F134" s="1492"/>
      <c r="G134" s="1492"/>
      <c r="H134" s="1492"/>
      <c r="I134" s="1492"/>
      <c r="J134" s="1492"/>
      <c r="K134" s="1492"/>
      <c r="L134" s="1492"/>
      <c r="M134" s="1492"/>
      <c r="N134" s="1492"/>
      <c r="O134" s="1492"/>
      <c r="P134" s="1492"/>
      <c r="Q134" s="1492"/>
      <c r="R134" s="1492"/>
      <c r="S134" s="1492"/>
      <c r="T134" s="1492"/>
      <c r="U134" s="1492"/>
      <c r="V134" s="1492"/>
      <c r="W134" s="1488"/>
    </row>
    <row r="135" spans="1:23" s="1482" customFormat="1" ht="12.75" x14ac:dyDescent="0.2">
      <c r="A135" s="1485"/>
      <c r="B135" s="1486"/>
      <c r="C135" s="1492"/>
      <c r="D135" s="1492"/>
      <c r="E135" s="1492"/>
      <c r="F135" s="1492"/>
      <c r="G135" s="1492"/>
      <c r="H135" s="1492"/>
      <c r="I135" s="1492"/>
      <c r="J135" s="1492"/>
      <c r="K135" s="1492"/>
      <c r="L135" s="1492"/>
      <c r="M135" s="1492"/>
      <c r="N135" s="1492"/>
      <c r="O135" s="1492"/>
      <c r="P135" s="1492"/>
      <c r="Q135" s="1492"/>
      <c r="R135" s="1492"/>
      <c r="S135" s="1492"/>
      <c r="T135" s="1492"/>
      <c r="U135" s="1492"/>
      <c r="V135" s="1492"/>
      <c r="W135" s="1488"/>
    </row>
    <row r="136" spans="1:23" s="1482" customFormat="1" ht="12.75" x14ac:dyDescent="0.2">
      <c r="A136" s="1485"/>
      <c r="B136" s="1486"/>
      <c r="C136" s="1492"/>
      <c r="D136" s="1492"/>
      <c r="E136" s="1492"/>
      <c r="F136" s="1492"/>
      <c r="G136" s="1492"/>
      <c r="H136" s="1492"/>
      <c r="I136" s="1492"/>
      <c r="J136" s="1492"/>
      <c r="K136" s="1492"/>
      <c r="L136" s="1492"/>
      <c r="M136" s="1492"/>
      <c r="N136" s="1492"/>
      <c r="O136" s="1492"/>
      <c r="P136" s="1492"/>
      <c r="Q136" s="1492"/>
      <c r="R136" s="1492"/>
      <c r="S136" s="1492"/>
      <c r="T136" s="1492"/>
      <c r="U136" s="1492"/>
      <c r="V136" s="1492"/>
      <c r="W136" s="1488"/>
    </row>
    <row r="137" spans="1:23" s="1482" customFormat="1" ht="12.75" x14ac:dyDescent="0.2">
      <c r="A137" s="1485"/>
      <c r="B137" s="1486"/>
      <c r="C137" s="1492"/>
      <c r="D137" s="1492"/>
      <c r="E137" s="1492"/>
      <c r="F137" s="1492"/>
      <c r="G137" s="1492"/>
      <c r="H137" s="1492"/>
      <c r="I137" s="1492"/>
      <c r="J137" s="1492"/>
      <c r="K137" s="1492"/>
      <c r="L137" s="1492"/>
      <c r="M137" s="1492"/>
      <c r="N137" s="1492"/>
      <c r="O137" s="1492"/>
      <c r="P137" s="1492"/>
      <c r="Q137" s="1492"/>
      <c r="R137" s="1492"/>
      <c r="S137" s="1492"/>
      <c r="T137" s="1492"/>
      <c r="U137" s="1492"/>
      <c r="V137" s="1492"/>
      <c r="W137" s="1488"/>
    </row>
    <row r="138" spans="1:23" s="1482" customFormat="1" ht="12.75" x14ac:dyDescent="0.2">
      <c r="A138" s="1485"/>
      <c r="B138" s="1486"/>
      <c r="C138" s="1492"/>
      <c r="D138" s="1492"/>
      <c r="E138" s="1492"/>
      <c r="F138" s="1492"/>
      <c r="G138" s="1492"/>
      <c r="H138" s="1492"/>
      <c r="I138" s="1492"/>
      <c r="J138" s="1492"/>
      <c r="K138" s="1492"/>
      <c r="L138" s="1492"/>
      <c r="M138" s="1492"/>
      <c r="N138" s="1492"/>
      <c r="O138" s="1492"/>
      <c r="P138" s="1492"/>
      <c r="Q138" s="1492"/>
      <c r="R138" s="1492"/>
      <c r="S138" s="1492"/>
      <c r="T138" s="1492"/>
      <c r="U138" s="1492"/>
      <c r="V138" s="1492"/>
      <c r="W138" s="1488"/>
    </row>
    <row r="139" spans="1:23" s="1482" customFormat="1" ht="12.75" x14ac:dyDescent="0.2">
      <c r="A139" s="1485"/>
      <c r="B139" s="1486"/>
      <c r="C139" s="1492"/>
      <c r="D139" s="1492"/>
      <c r="E139" s="1492"/>
      <c r="F139" s="1492"/>
      <c r="G139" s="1492"/>
      <c r="H139" s="1492"/>
      <c r="I139" s="1492"/>
      <c r="J139" s="1492"/>
      <c r="K139" s="1492"/>
      <c r="L139" s="1492"/>
      <c r="M139" s="1492"/>
      <c r="N139" s="1492"/>
      <c r="O139" s="1492"/>
      <c r="P139" s="1492"/>
      <c r="Q139" s="1492"/>
      <c r="R139" s="1492"/>
      <c r="S139" s="1492"/>
      <c r="T139" s="1492"/>
      <c r="U139" s="1492"/>
      <c r="V139" s="1492"/>
      <c r="W139" s="1488"/>
    </row>
    <row r="140" spans="1:23" s="1482" customFormat="1" ht="12.75" x14ac:dyDescent="0.2">
      <c r="A140" s="1485"/>
      <c r="B140" s="1486"/>
      <c r="C140" s="1492"/>
      <c r="D140" s="1492"/>
      <c r="E140" s="1492"/>
      <c r="F140" s="1492"/>
      <c r="G140" s="1492"/>
      <c r="H140" s="1492"/>
      <c r="I140" s="1492"/>
      <c r="J140" s="1492"/>
      <c r="K140" s="1492"/>
      <c r="L140" s="1492"/>
      <c r="M140" s="1492"/>
      <c r="N140" s="1492"/>
      <c r="O140" s="1492"/>
      <c r="P140" s="1492"/>
      <c r="Q140" s="1492"/>
      <c r="R140" s="1492"/>
      <c r="S140" s="1492"/>
      <c r="T140" s="1492"/>
      <c r="U140" s="1492"/>
      <c r="V140" s="1492"/>
      <c r="W140" s="1488"/>
    </row>
    <row r="141" spans="1:23" s="1482" customFormat="1" ht="12.75" x14ac:dyDescent="0.2">
      <c r="A141" s="1485"/>
      <c r="B141" s="1486"/>
      <c r="C141" s="1492"/>
      <c r="D141" s="1492"/>
      <c r="E141" s="1492"/>
      <c r="F141" s="1492"/>
      <c r="G141" s="1492"/>
      <c r="H141" s="1492"/>
      <c r="I141" s="1492"/>
      <c r="J141" s="1492"/>
      <c r="K141" s="1492"/>
      <c r="L141" s="1492"/>
      <c r="M141" s="1492"/>
      <c r="N141" s="1492"/>
      <c r="O141" s="1492"/>
      <c r="P141" s="1492"/>
      <c r="Q141" s="1492"/>
      <c r="R141" s="1492"/>
      <c r="S141" s="1492"/>
      <c r="T141" s="1492"/>
      <c r="U141" s="1492"/>
      <c r="V141" s="1492"/>
      <c r="W141" s="1488"/>
    </row>
    <row r="142" spans="1:23" s="1482" customFormat="1" ht="12.75" x14ac:dyDescent="0.2">
      <c r="A142" s="1485"/>
      <c r="B142" s="1486"/>
      <c r="C142" s="1492"/>
      <c r="D142" s="1492"/>
      <c r="E142" s="1492"/>
      <c r="F142" s="1492"/>
      <c r="G142" s="1492"/>
      <c r="H142" s="1492"/>
      <c r="I142" s="1492"/>
      <c r="J142" s="1492"/>
      <c r="K142" s="1492"/>
      <c r="L142" s="1492"/>
      <c r="M142" s="1492"/>
      <c r="N142" s="1492"/>
      <c r="O142" s="1492"/>
      <c r="P142" s="1492"/>
      <c r="Q142" s="1492"/>
      <c r="R142" s="1492"/>
      <c r="S142" s="1492"/>
      <c r="T142" s="1492"/>
      <c r="U142" s="1492"/>
      <c r="V142" s="1492"/>
      <c r="W142" s="1488"/>
    </row>
    <row r="143" spans="1:23" s="1482" customFormat="1" ht="12.75" x14ac:dyDescent="0.2">
      <c r="A143" s="1485"/>
      <c r="B143" s="1486"/>
      <c r="C143" s="1492"/>
      <c r="D143" s="1492"/>
      <c r="E143" s="1492"/>
      <c r="F143" s="1492"/>
      <c r="G143" s="1492"/>
      <c r="H143" s="1492"/>
      <c r="I143" s="1492"/>
      <c r="J143" s="1492"/>
      <c r="K143" s="1492"/>
      <c r="L143" s="1492"/>
      <c r="M143" s="1492"/>
      <c r="N143" s="1492"/>
      <c r="O143" s="1492"/>
      <c r="P143" s="1492"/>
      <c r="Q143" s="1492"/>
      <c r="R143" s="1492"/>
      <c r="S143" s="1492"/>
      <c r="T143" s="1492"/>
      <c r="U143" s="1492"/>
      <c r="V143" s="1492"/>
      <c r="W143" s="1488"/>
    </row>
    <row r="144" spans="1:23" s="1482" customFormat="1" ht="12.75" x14ac:dyDescent="0.2">
      <c r="A144" s="1485"/>
      <c r="B144" s="1486"/>
      <c r="C144" s="1492"/>
      <c r="D144" s="1492"/>
      <c r="E144" s="1492"/>
      <c r="F144" s="1492"/>
      <c r="G144" s="1492"/>
      <c r="H144" s="1492"/>
      <c r="I144" s="1492"/>
      <c r="J144" s="1492"/>
      <c r="K144" s="1492"/>
      <c r="L144" s="1492"/>
      <c r="M144" s="1492"/>
      <c r="N144" s="1492"/>
      <c r="O144" s="1492"/>
      <c r="P144" s="1492"/>
      <c r="Q144" s="1492"/>
      <c r="R144" s="1492"/>
      <c r="S144" s="1492"/>
      <c r="T144" s="1492"/>
      <c r="U144" s="1492"/>
      <c r="V144" s="1492"/>
      <c r="W144" s="1488"/>
    </row>
    <row r="145" spans="1:23" s="1482" customFormat="1" ht="12.75" x14ac:dyDescent="0.2">
      <c r="A145" s="1485"/>
      <c r="B145" s="1486"/>
      <c r="C145" s="1492"/>
      <c r="D145" s="1492"/>
      <c r="E145" s="1492"/>
      <c r="F145" s="1492"/>
      <c r="G145" s="1492"/>
      <c r="H145" s="1492"/>
      <c r="I145" s="1492"/>
      <c r="J145" s="1492"/>
      <c r="K145" s="1492"/>
      <c r="L145" s="1492"/>
      <c r="M145" s="1492"/>
      <c r="N145" s="1492"/>
      <c r="O145" s="1492"/>
      <c r="P145" s="1492"/>
      <c r="Q145" s="1492"/>
      <c r="R145" s="1492"/>
      <c r="S145" s="1492"/>
      <c r="T145" s="1492"/>
      <c r="U145" s="1492"/>
      <c r="V145" s="1492"/>
      <c r="W145" s="1488"/>
    </row>
    <row r="146" spans="1:23" s="1482" customFormat="1" ht="12.75" x14ac:dyDescent="0.2">
      <c r="A146" s="1485"/>
      <c r="B146" s="1486"/>
      <c r="C146" s="1492"/>
      <c r="D146" s="1492"/>
      <c r="E146" s="1492"/>
      <c r="F146" s="1492"/>
      <c r="G146" s="1492"/>
      <c r="H146" s="1492"/>
      <c r="I146" s="1492"/>
      <c r="J146" s="1492"/>
      <c r="K146" s="1492"/>
      <c r="L146" s="1492"/>
      <c r="M146" s="1492"/>
      <c r="N146" s="1492"/>
      <c r="O146" s="1492"/>
      <c r="P146" s="1492"/>
      <c r="Q146" s="1492"/>
      <c r="R146" s="1492"/>
      <c r="S146" s="1492"/>
      <c r="T146" s="1492"/>
      <c r="U146" s="1492"/>
      <c r="V146" s="1492"/>
      <c r="W146" s="1488"/>
    </row>
    <row r="147" spans="1:23" s="1482" customFormat="1" ht="12.75" x14ac:dyDescent="0.2">
      <c r="A147" s="1485"/>
      <c r="B147" s="1486"/>
      <c r="C147" s="1492"/>
      <c r="D147" s="1492"/>
      <c r="E147" s="1492"/>
      <c r="F147" s="1492"/>
      <c r="G147" s="1492"/>
      <c r="H147" s="1492"/>
      <c r="I147" s="1492"/>
      <c r="J147" s="1492"/>
      <c r="K147" s="1492"/>
      <c r="L147" s="1492"/>
      <c r="M147" s="1492"/>
      <c r="N147" s="1492"/>
      <c r="O147" s="1492"/>
      <c r="P147" s="1492"/>
      <c r="Q147" s="1492"/>
      <c r="R147" s="1492"/>
      <c r="S147" s="1492"/>
      <c r="T147" s="1492"/>
      <c r="U147" s="1492"/>
      <c r="V147" s="1492"/>
      <c r="W147" s="1488"/>
    </row>
    <row r="148" spans="1:23" s="1482" customFormat="1" ht="12.75" x14ac:dyDescent="0.2">
      <c r="A148" s="1485"/>
      <c r="B148" s="1486"/>
      <c r="C148" s="1492"/>
      <c r="D148" s="1492"/>
      <c r="E148" s="1492"/>
      <c r="F148" s="1492"/>
      <c r="G148" s="1492"/>
      <c r="H148" s="1492"/>
      <c r="I148" s="1492"/>
      <c r="J148" s="1492"/>
      <c r="K148" s="1492"/>
      <c r="L148" s="1492"/>
      <c r="M148" s="1492"/>
      <c r="N148" s="1492"/>
      <c r="O148" s="1492"/>
      <c r="P148" s="1492"/>
      <c r="Q148" s="1492"/>
      <c r="R148" s="1492"/>
      <c r="S148" s="1492"/>
      <c r="T148" s="1492"/>
      <c r="U148" s="1492"/>
      <c r="V148" s="1492"/>
      <c r="W148" s="1488"/>
    </row>
    <row r="149" spans="1:23" s="1482" customFormat="1" ht="12.75" x14ac:dyDescent="0.2">
      <c r="A149" s="1485"/>
      <c r="B149" s="1486"/>
      <c r="C149" s="1492"/>
      <c r="D149" s="1492"/>
      <c r="E149" s="1492"/>
      <c r="F149" s="1492"/>
      <c r="G149" s="1492"/>
      <c r="H149" s="1492"/>
      <c r="I149" s="1492"/>
      <c r="J149" s="1492"/>
      <c r="K149" s="1492"/>
      <c r="L149" s="1492"/>
      <c r="M149" s="1492"/>
      <c r="N149" s="1492"/>
      <c r="O149" s="1492"/>
      <c r="P149" s="1492"/>
      <c r="Q149" s="1492"/>
      <c r="R149" s="1492"/>
      <c r="S149" s="1492"/>
      <c r="T149" s="1492"/>
      <c r="U149" s="1492"/>
      <c r="V149" s="1492"/>
      <c r="W149" s="1488"/>
    </row>
    <row r="150" spans="1:23" s="1482" customFormat="1" ht="12.75" x14ac:dyDescent="0.2">
      <c r="A150" s="1485"/>
      <c r="B150" s="1486"/>
      <c r="C150" s="1492"/>
      <c r="D150" s="1492"/>
      <c r="E150" s="1492"/>
      <c r="F150" s="1492"/>
      <c r="G150" s="1492"/>
      <c r="H150" s="1492"/>
      <c r="I150" s="1492"/>
      <c r="J150" s="1492"/>
      <c r="K150" s="1492"/>
      <c r="L150" s="1492"/>
      <c r="M150" s="1492"/>
      <c r="N150" s="1492"/>
      <c r="O150" s="1492"/>
      <c r="P150" s="1492"/>
      <c r="Q150" s="1492"/>
      <c r="R150" s="1492"/>
      <c r="S150" s="1492"/>
      <c r="T150" s="1492"/>
      <c r="U150" s="1492"/>
      <c r="V150" s="1492"/>
      <c r="W150" s="1488"/>
    </row>
    <row r="151" spans="1:23" s="1482" customFormat="1" ht="12.75" x14ac:dyDescent="0.2">
      <c r="A151" s="1485"/>
      <c r="B151" s="1486"/>
      <c r="C151" s="1492"/>
      <c r="D151" s="1492"/>
      <c r="E151" s="1492"/>
      <c r="F151" s="1492"/>
      <c r="G151" s="1492"/>
      <c r="H151" s="1492"/>
      <c r="I151" s="1492"/>
      <c r="J151" s="1492"/>
      <c r="K151" s="1492"/>
      <c r="L151" s="1492"/>
      <c r="M151" s="1492"/>
      <c r="N151" s="1492"/>
      <c r="O151" s="1492"/>
      <c r="P151" s="1492"/>
      <c r="Q151" s="1492"/>
      <c r="R151" s="1492"/>
      <c r="S151" s="1492"/>
      <c r="T151" s="1492"/>
      <c r="U151" s="1492"/>
      <c r="V151" s="1492"/>
      <c r="W151" s="1488"/>
    </row>
    <row r="152" spans="1:23" s="1482" customFormat="1" ht="12.75" x14ac:dyDescent="0.2">
      <c r="A152" s="1485"/>
      <c r="B152" s="1486"/>
      <c r="C152" s="1492"/>
      <c r="D152" s="1492"/>
      <c r="E152" s="1492"/>
      <c r="F152" s="1492"/>
      <c r="G152" s="1492"/>
      <c r="H152" s="1492"/>
      <c r="I152" s="1492"/>
      <c r="J152" s="1492"/>
      <c r="K152" s="1492"/>
      <c r="L152" s="1492"/>
      <c r="M152" s="1492"/>
      <c r="N152" s="1492"/>
      <c r="O152" s="1492"/>
      <c r="P152" s="1492"/>
      <c r="Q152" s="1492"/>
      <c r="R152" s="1492"/>
      <c r="S152" s="1492"/>
      <c r="T152" s="1492"/>
      <c r="U152" s="1492"/>
      <c r="V152" s="1492"/>
      <c r="W152" s="1488"/>
    </row>
    <row r="153" spans="1:23" s="1482" customFormat="1" ht="12.75" x14ac:dyDescent="0.2">
      <c r="A153" s="1485"/>
      <c r="B153" s="1486"/>
      <c r="C153" s="1492"/>
      <c r="D153" s="1492"/>
      <c r="E153" s="1492"/>
      <c r="F153" s="1492"/>
      <c r="G153" s="1492"/>
      <c r="H153" s="1492"/>
      <c r="I153" s="1492"/>
      <c r="J153" s="1492"/>
      <c r="K153" s="1492"/>
      <c r="L153" s="1492"/>
      <c r="M153" s="1492"/>
      <c r="N153" s="1492"/>
      <c r="O153" s="1492"/>
      <c r="P153" s="1492"/>
      <c r="Q153" s="1492"/>
      <c r="R153" s="1492"/>
      <c r="S153" s="1492"/>
      <c r="T153" s="1492"/>
      <c r="U153" s="1492"/>
      <c r="V153" s="1492"/>
      <c r="W153" s="1488"/>
    </row>
    <row r="154" spans="1:23" s="1482" customFormat="1" ht="12.75" x14ac:dyDescent="0.2">
      <c r="A154" s="1485"/>
      <c r="B154" s="1486"/>
      <c r="C154" s="1492"/>
      <c r="D154" s="1492"/>
      <c r="E154" s="1492"/>
      <c r="F154" s="1492"/>
      <c r="G154" s="1492"/>
      <c r="H154" s="1492"/>
      <c r="I154" s="1492"/>
      <c r="J154" s="1492"/>
      <c r="K154" s="1492"/>
      <c r="L154" s="1492"/>
      <c r="M154" s="1492"/>
      <c r="N154" s="1492"/>
      <c r="O154" s="1492"/>
      <c r="P154" s="1492"/>
      <c r="Q154" s="1492"/>
      <c r="R154" s="1492"/>
      <c r="S154" s="1492"/>
      <c r="T154" s="1492"/>
      <c r="U154" s="1492"/>
      <c r="V154" s="1492"/>
      <c r="W154" s="1488"/>
    </row>
    <row r="155" spans="1:23" s="1482" customFormat="1" ht="12.75" x14ac:dyDescent="0.2">
      <c r="A155" s="1485"/>
      <c r="B155" s="1486"/>
      <c r="C155" s="1492"/>
      <c r="D155" s="1492"/>
      <c r="E155" s="1492"/>
      <c r="F155" s="1492"/>
      <c r="G155" s="1492"/>
      <c r="H155" s="1492"/>
      <c r="I155" s="1492"/>
      <c r="J155" s="1492"/>
      <c r="K155" s="1492"/>
      <c r="L155" s="1492"/>
      <c r="M155" s="1492"/>
      <c r="N155" s="1492"/>
      <c r="O155" s="1492"/>
      <c r="P155" s="1492"/>
      <c r="Q155" s="1492"/>
      <c r="R155" s="1492"/>
      <c r="S155" s="1492"/>
      <c r="T155" s="1492"/>
      <c r="U155" s="1492"/>
      <c r="V155" s="1492"/>
      <c r="W155" s="1488"/>
    </row>
    <row r="156" spans="1:23" s="1482" customFormat="1" ht="12.75" x14ac:dyDescent="0.2">
      <c r="A156" s="1485"/>
      <c r="B156" s="1486"/>
      <c r="C156" s="1492"/>
      <c r="D156" s="1492"/>
      <c r="E156" s="1492"/>
      <c r="F156" s="1492"/>
      <c r="G156" s="1492"/>
      <c r="H156" s="1492"/>
      <c r="I156" s="1492"/>
      <c r="J156" s="1492"/>
      <c r="K156" s="1492"/>
      <c r="L156" s="1492"/>
      <c r="M156" s="1492"/>
      <c r="N156" s="1492"/>
      <c r="O156" s="1492"/>
      <c r="P156" s="1492"/>
      <c r="Q156" s="1492"/>
      <c r="R156" s="1492"/>
      <c r="S156" s="1492"/>
      <c r="T156" s="1492"/>
      <c r="U156" s="1492"/>
      <c r="V156" s="1492"/>
      <c r="W156" s="1488"/>
    </row>
    <row r="157" spans="1:23" s="1482" customFormat="1" ht="12.75" x14ac:dyDescent="0.2">
      <c r="A157" s="1485"/>
      <c r="B157" s="1486"/>
      <c r="C157" s="1492"/>
      <c r="D157" s="1492"/>
      <c r="E157" s="1492"/>
      <c r="F157" s="1492"/>
      <c r="G157" s="1492"/>
      <c r="H157" s="1492"/>
      <c r="I157" s="1492"/>
      <c r="J157" s="1492"/>
      <c r="K157" s="1492"/>
      <c r="L157" s="1492"/>
      <c r="M157" s="1492"/>
      <c r="N157" s="1492"/>
      <c r="O157" s="1492"/>
      <c r="P157" s="1492"/>
      <c r="Q157" s="1492"/>
      <c r="R157" s="1492"/>
      <c r="S157" s="1492"/>
      <c r="T157" s="1492"/>
      <c r="U157" s="1492"/>
      <c r="V157" s="1492"/>
      <c r="W157" s="1488"/>
    </row>
    <row r="158" spans="1:23" s="1482" customFormat="1" ht="12.75" x14ac:dyDescent="0.2">
      <c r="A158" s="1485"/>
      <c r="B158" s="1486"/>
      <c r="C158" s="1492"/>
      <c r="D158" s="1492"/>
      <c r="E158" s="1492"/>
      <c r="F158" s="1492"/>
      <c r="G158" s="1492"/>
      <c r="H158" s="1492"/>
      <c r="I158" s="1492"/>
      <c r="J158" s="1492"/>
      <c r="K158" s="1492"/>
      <c r="L158" s="1492"/>
      <c r="M158" s="1492"/>
      <c r="N158" s="1492"/>
      <c r="O158" s="1492"/>
      <c r="P158" s="1492"/>
      <c r="Q158" s="1492"/>
      <c r="R158" s="1492"/>
      <c r="S158" s="1492"/>
      <c r="T158" s="1492"/>
      <c r="U158" s="1492"/>
      <c r="V158" s="1492"/>
      <c r="W158" s="1488"/>
    </row>
    <row r="159" spans="1:23" s="1482" customFormat="1" ht="12.75" x14ac:dyDescent="0.2">
      <c r="A159" s="1485"/>
      <c r="B159" s="1486"/>
      <c r="C159" s="1492"/>
      <c r="D159" s="1492"/>
      <c r="E159" s="1492"/>
      <c r="F159" s="1492"/>
      <c r="G159" s="1492"/>
      <c r="H159" s="1492"/>
      <c r="I159" s="1492"/>
      <c r="J159" s="1492"/>
      <c r="K159" s="1492"/>
      <c r="L159" s="1492"/>
      <c r="M159" s="1492"/>
      <c r="N159" s="1492"/>
      <c r="O159" s="1492"/>
      <c r="P159" s="1492"/>
      <c r="Q159" s="1492"/>
      <c r="R159" s="1492"/>
      <c r="S159" s="1492"/>
      <c r="T159" s="1492"/>
      <c r="U159" s="1492"/>
      <c r="V159" s="1492"/>
      <c r="W159" s="1488"/>
    </row>
    <row r="160" spans="1:23" s="1482" customFormat="1" ht="12.75" x14ac:dyDescent="0.2">
      <c r="A160" s="1485"/>
      <c r="B160" s="1486"/>
      <c r="C160" s="1492"/>
      <c r="D160" s="1492"/>
      <c r="E160" s="1492"/>
      <c r="F160" s="1492"/>
      <c r="G160" s="1492"/>
      <c r="H160" s="1492"/>
      <c r="I160" s="1492"/>
      <c r="J160" s="1492"/>
      <c r="K160" s="1492"/>
      <c r="L160" s="1492"/>
      <c r="M160" s="1492"/>
      <c r="N160" s="1492"/>
      <c r="O160" s="1492"/>
      <c r="P160" s="1492"/>
      <c r="Q160" s="1492"/>
      <c r="R160" s="1492"/>
      <c r="S160" s="1492"/>
      <c r="T160" s="1492"/>
      <c r="U160" s="1492"/>
      <c r="V160" s="1492"/>
      <c r="W160" s="1488"/>
    </row>
    <row r="161" spans="1:23" s="1482" customFormat="1" ht="12.75" x14ac:dyDescent="0.2">
      <c r="A161" s="1485"/>
      <c r="B161" s="1486"/>
      <c r="C161" s="1492"/>
      <c r="D161" s="1492"/>
      <c r="E161" s="1492"/>
      <c r="F161" s="1492"/>
      <c r="G161" s="1492"/>
      <c r="H161" s="1492"/>
      <c r="I161" s="1492"/>
      <c r="J161" s="1492"/>
      <c r="K161" s="1492"/>
      <c r="L161" s="1492"/>
      <c r="M161" s="1492"/>
      <c r="N161" s="1492"/>
      <c r="O161" s="1492"/>
      <c r="P161" s="1492"/>
      <c r="Q161" s="1492"/>
      <c r="R161" s="1492"/>
      <c r="S161" s="1492"/>
      <c r="T161" s="1492"/>
      <c r="U161" s="1492"/>
      <c r="V161" s="1492"/>
      <c r="W161" s="1488"/>
    </row>
    <row r="162" spans="1:23" s="1482" customFormat="1" ht="12.75" x14ac:dyDescent="0.2">
      <c r="A162" s="1485"/>
      <c r="B162" s="1486"/>
      <c r="C162" s="1492"/>
      <c r="D162" s="1492"/>
      <c r="E162" s="1492"/>
      <c r="F162" s="1492"/>
      <c r="G162" s="1492"/>
      <c r="H162" s="1492"/>
      <c r="I162" s="1492"/>
      <c r="J162" s="1492"/>
      <c r="K162" s="1492"/>
      <c r="L162" s="1492"/>
      <c r="M162" s="1492"/>
      <c r="N162" s="1492"/>
      <c r="O162" s="1492"/>
      <c r="P162" s="1492"/>
      <c r="Q162" s="1492"/>
      <c r="R162" s="1492"/>
      <c r="S162" s="1492"/>
      <c r="T162" s="1492"/>
      <c r="U162" s="1492"/>
      <c r="V162" s="1492"/>
      <c r="W162" s="1488"/>
    </row>
    <row r="163" spans="1:23" s="1482" customFormat="1" ht="12.75" x14ac:dyDescent="0.2">
      <c r="A163" s="1485"/>
      <c r="B163" s="1486"/>
      <c r="C163" s="1492"/>
      <c r="D163" s="1492"/>
      <c r="E163" s="1492"/>
      <c r="F163" s="1492"/>
      <c r="G163" s="1492"/>
      <c r="H163" s="1492"/>
      <c r="I163" s="1492"/>
      <c r="J163" s="1492"/>
      <c r="K163" s="1492"/>
      <c r="L163" s="1492"/>
      <c r="M163" s="1492"/>
      <c r="N163" s="1492"/>
      <c r="O163" s="1492"/>
      <c r="P163" s="1492"/>
      <c r="Q163" s="1492"/>
      <c r="R163" s="1492"/>
      <c r="S163" s="1492"/>
      <c r="T163" s="1492"/>
      <c r="U163" s="1492"/>
      <c r="V163" s="1492"/>
      <c r="W163" s="1488"/>
    </row>
    <row r="164" spans="1:23" s="1482" customFormat="1" ht="12.75" x14ac:dyDescent="0.2">
      <c r="A164" s="1485"/>
      <c r="B164" s="1486"/>
      <c r="C164" s="1492"/>
      <c r="D164" s="1492"/>
      <c r="E164" s="1492"/>
      <c r="F164" s="1492"/>
      <c r="G164" s="1492"/>
      <c r="H164" s="1492"/>
      <c r="I164" s="1492"/>
      <c r="J164" s="1492"/>
      <c r="K164" s="1492"/>
      <c r="L164" s="1492"/>
      <c r="M164" s="1492"/>
      <c r="N164" s="1492"/>
      <c r="O164" s="1492"/>
      <c r="P164" s="1492"/>
      <c r="Q164" s="1492"/>
      <c r="R164" s="1492"/>
      <c r="S164" s="1492"/>
      <c r="T164" s="1492"/>
      <c r="U164" s="1492"/>
      <c r="V164" s="1492"/>
      <c r="W164" s="1488"/>
    </row>
    <row r="165" spans="1:23" s="1482" customFormat="1" ht="12.75" x14ac:dyDescent="0.2">
      <c r="A165" s="1485"/>
      <c r="B165" s="1486"/>
      <c r="C165" s="1492"/>
      <c r="D165" s="1492"/>
      <c r="E165" s="1492"/>
      <c r="F165" s="1492"/>
      <c r="G165" s="1492"/>
      <c r="H165" s="1492"/>
      <c r="I165" s="1492"/>
      <c r="J165" s="1492"/>
      <c r="K165" s="1492"/>
      <c r="L165" s="1492"/>
      <c r="M165" s="1492"/>
      <c r="N165" s="1492"/>
      <c r="O165" s="1492"/>
      <c r="P165" s="1492"/>
      <c r="Q165" s="1492"/>
      <c r="R165" s="1492"/>
      <c r="S165" s="1492"/>
      <c r="T165" s="1492"/>
      <c r="U165" s="1492"/>
      <c r="V165" s="1492"/>
      <c r="W165" s="1488"/>
    </row>
    <row r="166" spans="1:23" s="1482" customFormat="1" ht="12.75" x14ac:dyDescent="0.2">
      <c r="A166" s="1485"/>
      <c r="B166" s="1486"/>
      <c r="C166" s="1492"/>
      <c r="D166" s="1492"/>
      <c r="E166" s="1492"/>
      <c r="F166" s="1492"/>
      <c r="G166" s="1492"/>
      <c r="H166" s="1492"/>
      <c r="I166" s="1492"/>
      <c r="J166" s="1492"/>
      <c r="K166" s="1492"/>
      <c r="L166" s="1492"/>
      <c r="M166" s="1492"/>
      <c r="N166" s="1492"/>
      <c r="O166" s="1492"/>
      <c r="P166" s="1492"/>
      <c r="Q166" s="1492"/>
      <c r="R166" s="1492"/>
      <c r="S166" s="1492"/>
      <c r="T166" s="1492"/>
      <c r="U166" s="1492"/>
      <c r="V166" s="1492"/>
      <c r="W166" s="1488"/>
    </row>
    <row r="167" spans="1:23" s="1482" customFormat="1" ht="12.75" x14ac:dyDescent="0.2">
      <c r="A167" s="1485"/>
      <c r="B167" s="1486"/>
      <c r="C167" s="1492"/>
      <c r="D167" s="1492"/>
      <c r="E167" s="1492"/>
      <c r="F167" s="1492"/>
      <c r="G167" s="1492"/>
      <c r="H167" s="1492"/>
      <c r="I167" s="1492"/>
      <c r="J167" s="1492"/>
      <c r="K167" s="1492"/>
      <c r="L167" s="1492"/>
      <c r="M167" s="1492"/>
      <c r="N167" s="1492"/>
      <c r="O167" s="1492"/>
      <c r="P167" s="1492"/>
      <c r="Q167" s="1492"/>
      <c r="R167" s="1492"/>
      <c r="S167" s="1492"/>
      <c r="T167" s="1492"/>
      <c r="U167" s="1492"/>
      <c r="V167" s="1492"/>
      <c r="W167" s="1488"/>
    </row>
    <row r="168" spans="1:23" s="1482" customFormat="1" ht="12.75" x14ac:dyDescent="0.2">
      <c r="A168" s="1485"/>
      <c r="B168" s="1486"/>
      <c r="C168" s="1492"/>
      <c r="D168" s="1492"/>
      <c r="E168" s="1492"/>
      <c r="F168" s="1492"/>
      <c r="G168" s="1492"/>
      <c r="H168" s="1492"/>
      <c r="I168" s="1492"/>
      <c r="J168" s="1492"/>
      <c r="K168" s="1492"/>
      <c r="L168" s="1492"/>
      <c r="M168" s="1492"/>
      <c r="N168" s="1492"/>
      <c r="O168" s="1492"/>
      <c r="P168" s="1492"/>
      <c r="Q168" s="1492"/>
      <c r="R168" s="1492"/>
      <c r="S168" s="1492"/>
      <c r="T168" s="1492"/>
      <c r="U168" s="1492"/>
      <c r="V168" s="1492"/>
      <c r="W168" s="1488"/>
    </row>
    <row r="169" spans="1:23" s="1482" customFormat="1" ht="12.75" x14ac:dyDescent="0.2">
      <c r="A169" s="1485"/>
      <c r="B169" s="1486"/>
      <c r="C169" s="1492"/>
      <c r="D169" s="1492"/>
      <c r="E169" s="1492"/>
      <c r="F169" s="1492"/>
      <c r="G169" s="1492"/>
      <c r="H169" s="1492"/>
      <c r="I169" s="1492"/>
      <c r="J169" s="1492"/>
      <c r="K169" s="1492"/>
      <c r="L169" s="1492"/>
      <c r="M169" s="1492"/>
      <c r="N169" s="1492"/>
      <c r="O169" s="1492"/>
      <c r="P169" s="1492"/>
      <c r="Q169" s="1492"/>
      <c r="R169" s="1492"/>
      <c r="S169" s="1492"/>
      <c r="T169" s="1492"/>
      <c r="U169" s="1492"/>
      <c r="V169" s="1492"/>
      <c r="W169" s="1488"/>
    </row>
    <row r="170" spans="1:23" s="1482" customFormat="1" ht="12.75" x14ac:dyDescent="0.2">
      <c r="A170" s="1485"/>
      <c r="B170" s="1486"/>
      <c r="C170" s="1492"/>
      <c r="D170" s="1492"/>
      <c r="E170" s="1492"/>
      <c r="F170" s="1492"/>
      <c r="G170" s="1492"/>
      <c r="H170" s="1492"/>
      <c r="I170" s="1492"/>
      <c r="J170" s="1492"/>
      <c r="K170" s="1492"/>
      <c r="L170" s="1492"/>
      <c r="M170" s="1492"/>
      <c r="N170" s="1492"/>
      <c r="O170" s="1492"/>
      <c r="P170" s="1492"/>
      <c r="Q170" s="1492"/>
      <c r="R170" s="1492"/>
      <c r="S170" s="1492"/>
      <c r="T170" s="1492"/>
      <c r="U170" s="1492"/>
      <c r="V170" s="1492"/>
      <c r="W170" s="1488"/>
    </row>
    <row r="171" spans="1:23" s="1482" customFormat="1" ht="12.75" x14ac:dyDescent="0.2">
      <c r="A171" s="1485"/>
      <c r="B171" s="1486"/>
      <c r="C171" s="1492"/>
      <c r="D171" s="1492"/>
      <c r="E171" s="1492"/>
      <c r="F171" s="1492"/>
      <c r="G171" s="1492"/>
      <c r="H171" s="1492"/>
      <c r="I171" s="1492"/>
      <c r="J171" s="1492"/>
      <c r="K171" s="1492"/>
      <c r="L171" s="1492"/>
      <c r="M171" s="1492"/>
      <c r="N171" s="1492"/>
      <c r="O171" s="1492"/>
      <c r="P171" s="1492"/>
      <c r="Q171" s="1492"/>
      <c r="R171" s="1492"/>
      <c r="S171" s="1492"/>
      <c r="T171" s="1492"/>
      <c r="U171" s="1492"/>
      <c r="V171" s="1492"/>
      <c r="W171" s="1488"/>
    </row>
    <row r="172" spans="1:23" s="1482" customFormat="1" ht="12.75" x14ac:dyDescent="0.2">
      <c r="A172" s="1485"/>
      <c r="B172" s="1486"/>
      <c r="C172" s="1492"/>
      <c r="D172" s="1492"/>
      <c r="E172" s="1492"/>
      <c r="F172" s="1492"/>
      <c r="G172" s="1492"/>
      <c r="H172" s="1492"/>
      <c r="I172" s="1492"/>
      <c r="J172" s="1492"/>
      <c r="K172" s="1492"/>
      <c r="L172" s="1492"/>
      <c r="M172" s="1492"/>
      <c r="N172" s="1492"/>
      <c r="O172" s="1492"/>
      <c r="P172" s="1492"/>
      <c r="Q172" s="1492"/>
      <c r="R172" s="1492"/>
      <c r="S172" s="1492"/>
      <c r="T172" s="1492"/>
      <c r="U172" s="1492"/>
      <c r="V172" s="1492"/>
      <c r="W172" s="1488"/>
    </row>
    <row r="173" spans="1:23" s="1482" customFormat="1" ht="12.75" x14ac:dyDescent="0.2">
      <c r="A173" s="1485"/>
      <c r="B173" s="1486"/>
      <c r="C173" s="1492"/>
      <c r="D173" s="1492"/>
      <c r="E173" s="1492"/>
      <c r="F173" s="1492"/>
      <c r="G173" s="1492"/>
      <c r="H173" s="1492"/>
      <c r="I173" s="1492"/>
      <c r="J173" s="1492"/>
      <c r="K173" s="1492"/>
      <c r="L173" s="1492"/>
      <c r="M173" s="1492"/>
      <c r="N173" s="1492"/>
      <c r="O173" s="1492"/>
      <c r="P173" s="1492"/>
      <c r="Q173" s="1492"/>
      <c r="R173" s="1492"/>
      <c r="S173" s="1492"/>
      <c r="T173" s="1492"/>
      <c r="U173" s="1492"/>
      <c r="V173" s="1492"/>
      <c r="W173" s="1488"/>
    </row>
    <row r="174" spans="1:23" s="1482" customFormat="1" ht="12.75" x14ac:dyDescent="0.2">
      <c r="A174" s="1485"/>
      <c r="B174" s="1486"/>
      <c r="C174" s="1492"/>
      <c r="D174" s="1492"/>
      <c r="E174" s="1492"/>
      <c r="F174" s="1492"/>
      <c r="G174" s="1492"/>
      <c r="H174" s="1492"/>
      <c r="I174" s="1492"/>
      <c r="J174" s="1492"/>
      <c r="K174" s="1492"/>
      <c r="L174" s="1492"/>
      <c r="M174" s="1492"/>
      <c r="N174" s="1492"/>
      <c r="O174" s="1492"/>
      <c r="P174" s="1492"/>
      <c r="Q174" s="1492"/>
      <c r="R174" s="1492"/>
      <c r="S174" s="1492"/>
      <c r="T174" s="1492"/>
      <c r="U174" s="1492"/>
      <c r="V174" s="1492"/>
      <c r="W174" s="1488"/>
    </row>
    <row r="175" spans="1:23" s="1482" customFormat="1" ht="12.75" x14ac:dyDescent="0.2">
      <c r="A175" s="1485"/>
      <c r="B175" s="1486"/>
      <c r="C175" s="1492"/>
      <c r="D175" s="1492"/>
      <c r="E175" s="1492"/>
      <c r="F175" s="1492"/>
      <c r="G175" s="1492"/>
      <c r="H175" s="1492"/>
      <c r="I175" s="1492"/>
      <c r="J175" s="1492"/>
      <c r="K175" s="1492"/>
      <c r="L175" s="1492"/>
      <c r="M175" s="1492"/>
      <c r="N175" s="1492"/>
      <c r="O175" s="1492"/>
      <c r="P175" s="1492"/>
      <c r="Q175" s="1492"/>
      <c r="R175" s="1492"/>
      <c r="S175" s="1492"/>
      <c r="T175" s="1492"/>
      <c r="U175" s="1492"/>
      <c r="V175" s="1492"/>
      <c r="W175" s="1488"/>
    </row>
    <row r="176" spans="1:23" s="1482" customFormat="1" ht="12.75" x14ac:dyDescent="0.2">
      <c r="A176" s="1485"/>
      <c r="B176" s="1486"/>
      <c r="C176" s="1492"/>
      <c r="D176" s="1492"/>
      <c r="E176" s="1492"/>
      <c r="F176" s="1492"/>
      <c r="G176" s="1492"/>
      <c r="H176" s="1492"/>
      <c r="I176" s="1492"/>
      <c r="J176" s="1492"/>
      <c r="K176" s="1492"/>
      <c r="L176" s="1492"/>
      <c r="M176" s="1492"/>
      <c r="N176" s="1492"/>
      <c r="O176" s="1492"/>
      <c r="P176" s="1492"/>
      <c r="Q176" s="1492"/>
      <c r="R176" s="1492"/>
      <c r="S176" s="1492"/>
      <c r="T176" s="1492"/>
      <c r="U176" s="1492"/>
      <c r="V176" s="1492"/>
      <c r="W176" s="1488"/>
    </row>
    <row r="177" spans="1:23" s="1482" customFormat="1" ht="12.75" x14ac:dyDescent="0.2">
      <c r="A177" s="1485"/>
      <c r="B177" s="1486"/>
      <c r="C177" s="1492"/>
      <c r="D177" s="1492"/>
      <c r="E177" s="1492"/>
      <c r="F177" s="1492"/>
      <c r="G177" s="1492"/>
      <c r="H177" s="1492"/>
      <c r="I177" s="1492"/>
      <c r="J177" s="1492"/>
      <c r="K177" s="1492"/>
      <c r="L177" s="1492"/>
      <c r="M177" s="1492"/>
      <c r="N177" s="1492"/>
      <c r="O177" s="1492"/>
      <c r="P177" s="1492"/>
      <c r="Q177" s="1492"/>
      <c r="R177" s="1492"/>
      <c r="S177" s="1492"/>
      <c r="T177" s="1492"/>
      <c r="U177" s="1492"/>
      <c r="V177" s="1492"/>
      <c r="W177" s="1488"/>
    </row>
    <row r="178" spans="1:23" s="1482" customFormat="1" ht="12.75" x14ac:dyDescent="0.2">
      <c r="A178" s="1485"/>
      <c r="B178" s="1486"/>
      <c r="C178" s="1492"/>
      <c r="D178" s="1492"/>
      <c r="E178" s="1492"/>
      <c r="F178" s="1492"/>
      <c r="G178" s="1492"/>
      <c r="H178" s="1492"/>
      <c r="I178" s="1492"/>
      <c r="J178" s="1492"/>
      <c r="K178" s="1492"/>
      <c r="L178" s="1492"/>
      <c r="M178" s="1492"/>
      <c r="N178" s="1492"/>
      <c r="O178" s="1492"/>
      <c r="P178" s="1492"/>
      <c r="Q178" s="1492"/>
      <c r="R178" s="1492"/>
      <c r="S178" s="1492"/>
      <c r="T178" s="1492"/>
      <c r="U178" s="1492"/>
      <c r="V178" s="1492"/>
      <c r="W178" s="1488"/>
    </row>
    <row r="179" spans="1:23" s="1482" customFormat="1" ht="12.75" x14ac:dyDescent="0.2">
      <c r="A179" s="1485"/>
      <c r="B179" s="1486"/>
      <c r="C179" s="1492"/>
      <c r="D179" s="1492"/>
      <c r="E179" s="1492"/>
      <c r="F179" s="1492"/>
      <c r="G179" s="1492"/>
      <c r="H179" s="1492"/>
      <c r="I179" s="1492"/>
      <c r="J179" s="1492"/>
      <c r="K179" s="1492"/>
      <c r="L179" s="1492"/>
      <c r="M179" s="1492"/>
      <c r="N179" s="1492"/>
      <c r="O179" s="1492"/>
      <c r="P179" s="1492"/>
      <c r="Q179" s="1492"/>
      <c r="R179" s="1492"/>
      <c r="S179" s="1492"/>
      <c r="T179" s="1492"/>
      <c r="U179" s="1492"/>
      <c r="V179" s="1492"/>
      <c r="W179" s="1488"/>
    </row>
    <row r="180" spans="1:23" s="1482" customFormat="1" ht="12.75" x14ac:dyDescent="0.2">
      <c r="A180" s="1485"/>
      <c r="B180" s="1486"/>
      <c r="C180" s="1492"/>
      <c r="D180" s="1492"/>
      <c r="E180" s="1492"/>
      <c r="F180" s="1492"/>
      <c r="G180" s="1492"/>
      <c r="H180" s="1492"/>
      <c r="I180" s="1492"/>
      <c r="J180" s="1492"/>
      <c r="K180" s="1492"/>
      <c r="L180" s="1492"/>
      <c r="M180" s="1492"/>
      <c r="N180" s="1492"/>
      <c r="O180" s="1492"/>
      <c r="P180" s="1492"/>
      <c r="Q180" s="1492"/>
      <c r="R180" s="1492"/>
      <c r="S180" s="1492"/>
      <c r="T180" s="1492"/>
      <c r="U180" s="1492"/>
      <c r="V180" s="1492"/>
      <c r="W180" s="1488"/>
    </row>
    <row r="181" spans="1:23" s="1482" customFormat="1" ht="12.75" x14ac:dyDescent="0.2">
      <c r="A181" s="1485"/>
      <c r="B181" s="1486"/>
      <c r="C181" s="1492"/>
      <c r="D181" s="1492"/>
      <c r="E181" s="1492"/>
      <c r="F181" s="1492"/>
      <c r="G181" s="1492"/>
      <c r="H181" s="1492"/>
      <c r="I181" s="1492"/>
      <c r="J181" s="1492"/>
      <c r="K181" s="1492"/>
      <c r="L181" s="1492"/>
      <c r="M181" s="1492"/>
      <c r="N181" s="1492"/>
      <c r="O181" s="1492"/>
      <c r="P181" s="1492"/>
      <c r="Q181" s="1492"/>
      <c r="R181" s="1492"/>
      <c r="S181" s="1492"/>
      <c r="T181" s="1492"/>
      <c r="U181" s="1492"/>
      <c r="V181" s="1492"/>
      <c r="W181" s="1488"/>
    </row>
    <row r="182" spans="1:23" s="1482" customFormat="1" ht="12.75" x14ac:dyDescent="0.2">
      <c r="A182" s="1485"/>
      <c r="B182" s="1486"/>
      <c r="C182" s="1492"/>
      <c r="D182" s="1492"/>
      <c r="E182" s="1492"/>
      <c r="F182" s="1492"/>
      <c r="G182" s="1492"/>
      <c r="H182" s="1492"/>
      <c r="I182" s="1492"/>
      <c r="J182" s="1492"/>
      <c r="K182" s="1492"/>
      <c r="L182" s="1492"/>
      <c r="M182" s="1492"/>
      <c r="N182" s="1492"/>
      <c r="O182" s="1492"/>
      <c r="P182" s="1492"/>
      <c r="Q182" s="1492"/>
      <c r="R182" s="1492"/>
      <c r="S182" s="1492"/>
      <c r="T182" s="1492"/>
      <c r="U182" s="1492"/>
      <c r="V182" s="1492"/>
      <c r="W182" s="1488"/>
    </row>
    <row r="183" spans="1:23" s="1482" customFormat="1" ht="12.75" x14ac:dyDescent="0.2">
      <c r="A183" s="1485"/>
      <c r="B183" s="1486"/>
      <c r="C183" s="1492"/>
      <c r="D183" s="1492"/>
      <c r="E183" s="1492"/>
      <c r="F183" s="1492"/>
      <c r="G183" s="1492"/>
      <c r="H183" s="1492"/>
      <c r="I183" s="1492"/>
      <c r="J183" s="1492"/>
      <c r="K183" s="1492"/>
      <c r="L183" s="1492"/>
      <c r="M183" s="1492"/>
      <c r="N183" s="1492"/>
      <c r="O183" s="1492"/>
      <c r="P183" s="1492"/>
      <c r="Q183" s="1492"/>
      <c r="R183" s="1492"/>
      <c r="S183" s="1492"/>
      <c r="T183" s="1492"/>
      <c r="U183" s="1492"/>
      <c r="V183" s="1492"/>
      <c r="W183" s="1488"/>
    </row>
    <row r="184" spans="1:23" s="1482" customFormat="1" ht="12.75" x14ac:dyDescent="0.2">
      <c r="A184" s="1485"/>
      <c r="B184" s="1486"/>
      <c r="C184" s="1492"/>
      <c r="D184" s="1492"/>
      <c r="E184" s="1492"/>
      <c r="F184" s="1492"/>
      <c r="G184" s="1492"/>
      <c r="H184" s="1492"/>
      <c r="I184" s="1492"/>
      <c r="J184" s="1492"/>
      <c r="K184" s="1492"/>
      <c r="L184" s="1492"/>
      <c r="M184" s="1492"/>
      <c r="N184" s="1492"/>
      <c r="O184" s="1492"/>
      <c r="P184" s="1492"/>
      <c r="Q184" s="1492"/>
      <c r="R184" s="1492"/>
      <c r="S184" s="1492"/>
      <c r="T184" s="1492"/>
      <c r="U184" s="1492"/>
      <c r="V184" s="1492"/>
      <c r="W184" s="1488"/>
    </row>
    <row r="185" spans="1:23" s="1482" customFormat="1" ht="12.75" x14ac:dyDescent="0.2">
      <c r="A185" s="1485"/>
      <c r="B185" s="1486"/>
      <c r="C185" s="1492"/>
      <c r="D185" s="1492"/>
      <c r="E185" s="1492"/>
      <c r="F185" s="1492"/>
      <c r="G185" s="1492"/>
      <c r="H185" s="1492"/>
      <c r="I185" s="1492"/>
      <c r="J185" s="1492"/>
      <c r="K185" s="1492"/>
      <c r="L185" s="1492"/>
      <c r="M185" s="1492"/>
      <c r="N185" s="1492"/>
      <c r="O185" s="1492"/>
      <c r="P185" s="1492"/>
      <c r="Q185" s="1492"/>
      <c r="R185" s="1492"/>
      <c r="S185" s="1492"/>
      <c r="T185" s="1492"/>
      <c r="U185" s="1492"/>
      <c r="V185" s="1492"/>
      <c r="W185" s="1488"/>
    </row>
    <row r="186" spans="1:23" s="1482" customFormat="1" ht="12.75" x14ac:dyDescent="0.2">
      <c r="A186" s="1485"/>
      <c r="B186" s="1486"/>
      <c r="C186" s="1492"/>
      <c r="D186" s="1492"/>
      <c r="E186" s="1492"/>
      <c r="F186" s="1492"/>
      <c r="G186" s="1492"/>
      <c r="H186" s="1492"/>
      <c r="I186" s="1492"/>
      <c r="J186" s="1492"/>
      <c r="K186" s="1492"/>
      <c r="L186" s="1492"/>
      <c r="M186" s="1492"/>
      <c r="N186" s="1492"/>
      <c r="O186" s="1492"/>
      <c r="P186" s="1492"/>
      <c r="Q186" s="1492"/>
      <c r="R186" s="1492"/>
      <c r="S186" s="1492"/>
      <c r="T186" s="1492"/>
      <c r="U186" s="1492"/>
      <c r="V186" s="1492"/>
      <c r="W186" s="1488"/>
    </row>
    <row r="187" spans="1:23" s="1482" customFormat="1" ht="12.75" x14ac:dyDescent="0.2">
      <c r="A187" s="1485"/>
      <c r="B187" s="1486"/>
      <c r="C187" s="1492"/>
      <c r="D187" s="1492"/>
      <c r="E187" s="1492"/>
      <c r="F187" s="1492"/>
      <c r="G187" s="1492"/>
      <c r="H187" s="1492"/>
      <c r="I187" s="1492"/>
      <c r="J187" s="1492"/>
      <c r="K187" s="1492"/>
      <c r="L187" s="1492"/>
      <c r="M187" s="1492"/>
      <c r="N187" s="1492"/>
      <c r="O187" s="1492"/>
      <c r="P187" s="1492"/>
      <c r="Q187" s="1492"/>
      <c r="R187" s="1492"/>
      <c r="S187" s="1492"/>
      <c r="T187" s="1492"/>
      <c r="U187" s="1492"/>
      <c r="V187" s="1492"/>
      <c r="W187" s="1488"/>
    </row>
    <row r="188" spans="1:23" s="1482" customFormat="1" ht="12.75" x14ac:dyDescent="0.2">
      <c r="A188" s="1485"/>
      <c r="B188" s="1486"/>
      <c r="C188" s="1492"/>
      <c r="D188" s="1492"/>
      <c r="E188" s="1492"/>
      <c r="F188" s="1492"/>
      <c r="G188" s="1492"/>
      <c r="H188" s="1492"/>
      <c r="I188" s="1492"/>
      <c r="J188" s="1492"/>
      <c r="K188" s="1492"/>
      <c r="L188" s="1492"/>
      <c r="M188" s="1492"/>
      <c r="N188" s="1492"/>
      <c r="O188" s="1492"/>
      <c r="P188" s="1492"/>
      <c r="Q188" s="1492"/>
      <c r="R188" s="1492"/>
      <c r="S188" s="1492"/>
      <c r="T188" s="1492"/>
      <c r="U188" s="1492"/>
      <c r="V188" s="1492"/>
      <c r="W188" s="1488"/>
    </row>
  </sheetData>
  <mergeCells count="6">
    <mergeCell ref="A13:B13"/>
    <mergeCell ref="A14:B14"/>
    <mergeCell ref="A1:F1"/>
    <mergeCell ref="A2:E2"/>
    <mergeCell ref="A3:E3"/>
    <mergeCell ref="A4:E4"/>
  </mergeCells>
  <phoneticPr fontId="0" type="noConversion"/>
  <printOptions headings="1" gridLines="1"/>
  <pageMargins left="0.75" right="0.75" top="1" bottom="1" header="0.5" footer="0.5"/>
  <pageSetup scale="19" orientation="landscape"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34"/>
  </sheetPr>
  <dimension ref="A1:T506"/>
  <sheetViews>
    <sheetView topLeftCell="A93" zoomScale="90" zoomScaleNormal="90" workbookViewId="0">
      <selection activeCell="A133" sqref="A133"/>
    </sheetView>
  </sheetViews>
  <sheetFormatPr defaultRowHeight="13.15" customHeight="1" x14ac:dyDescent="0.2"/>
  <cols>
    <col min="1" max="1" width="14.140625" style="1069" customWidth="1"/>
    <col min="2" max="2" width="25.85546875" style="1069" customWidth="1"/>
    <col min="3" max="3" width="18.42578125" style="1069" customWidth="1"/>
    <col min="4" max="4" width="15.28515625" style="1069" customWidth="1"/>
    <col min="5" max="5" width="11.28515625" style="1497" customWidth="1"/>
    <col min="6" max="6" width="10.28515625" style="1010" customWidth="1"/>
    <col min="7" max="7" width="11.42578125" style="1010" customWidth="1"/>
    <col min="8" max="8" width="6.42578125" style="371" customWidth="1"/>
    <col min="9" max="9" width="10.28515625" style="1010" customWidth="1"/>
    <col min="10" max="10" width="11.5703125" style="1010" customWidth="1"/>
    <col min="11" max="12" width="10.28515625" style="1010" customWidth="1"/>
    <col min="13" max="13" width="9.140625" style="97"/>
    <col min="14" max="15" width="9.140625" style="1010"/>
    <col min="16" max="16" width="11.7109375" style="1010" customWidth="1"/>
    <col min="17" max="17" width="12.28515625" style="1010" customWidth="1"/>
    <col min="18" max="16384" width="9.140625" style="1010"/>
  </cols>
  <sheetData>
    <row r="1" spans="1:15" s="13" customFormat="1" ht="115.5" customHeight="1" x14ac:dyDescent="0.2">
      <c r="A1" s="2331"/>
      <c r="B1" s="2331"/>
      <c r="C1" s="2331"/>
      <c r="D1" s="2331"/>
      <c r="E1" s="2331"/>
      <c r="F1" s="2331"/>
    </row>
    <row r="2" spans="1:15" s="13" customFormat="1" ht="18.75" customHeight="1" x14ac:dyDescent="0.3">
      <c r="A2" s="2372"/>
      <c r="B2" s="2372"/>
      <c r="C2" s="2372"/>
      <c r="D2" s="2372"/>
      <c r="E2" s="2372"/>
    </row>
    <row r="3" spans="1:15" s="13" customFormat="1" ht="18.75" customHeight="1" x14ac:dyDescent="0.25">
      <c r="A3" s="2373"/>
      <c r="B3" s="2373"/>
      <c r="C3" s="2373"/>
      <c r="D3" s="2373"/>
      <c r="E3" s="2373"/>
      <c r="G3" s="14"/>
    </row>
    <row r="4" spans="1:15" s="13" customFormat="1" ht="18" x14ac:dyDescent="0.25">
      <c r="A4" s="2374"/>
      <c r="B4" s="2374"/>
      <c r="C4" s="2374"/>
      <c r="D4" s="2374"/>
      <c r="E4" s="2374"/>
    </row>
    <row r="5" spans="1:15" s="13" customFormat="1" ht="21" customHeight="1" x14ac:dyDescent="0.3">
      <c r="A5" s="330" t="str">
        <f>"Sheet E4 Trial Balance Allocation Detail Worksheet  - "&amp;  'I2 LDC class'!$C$17</f>
        <v>Sheet E4 Trial Balance Allocation Detail Worksheet  - Initial Submission</v>
      </c>
      <c r="B5" s="331"/>
      <c r="C5" s="557"/>
      <c r="D5" s="557"/>
      <c r="E5" s="332"/>
    </row>
    <row r="6" spans="1:15" s="13" customFormat="1" ht="6" customHeight="1" x14ac:dyDescent="0.2">
      <c r="A6" s="16"/>
      <c r="B6" s="16"/>
      <c r="C6" s="558"/>
      <c r="D6" s="558"/>
      <c r="E6" s="16"/>
      <c r="F6" s="16"/>
      <c r="G6" s="16"/>
      <c r="H6" s="16"/>
      <c r="I6" s="16"/>
      <c r="J6" s="16"/>
      <c r="K6" s="16"/>
      <c r="L6" s="16"/>
      <c r="M6" s="16"/>
      <c r="N6" s="16"/>
      <c r="O6" s="16"/>
    </row>
    <row r="7" spans="1:15" ht="13.15" customHeight="1" x14ac:dyDescent="0.2">
      <c r="A7" s="1496"/>
      <c r="B7" s="1430"/>
      <c r="M7" s="1010"/>
    </row>
    <row r="8" spans="1:15" ht="13.15" customHeight="1" x14ac:dyDescent="0.2">
      <c r="A8" s="1059"/>
      <c r="B8" s="1430"/>
      <c r="M8" s="1010"/>
    </row>
    <row r="9" spans="1:15" ht="13.15" customHeight="1" x14ac:dyDescent="0.2">
      <c r="A9" s="1498"/>
      <c r="B9" s="1430"/>
      <c r="M9" s="1010"/>
    </row>
    <row r="10" spans="1:15" ht="13.15" customHeight="1" x14ac:dyDescent="0.2">
      <c r="A10" s="1059"/>
      <c r="B10" s="1430"/>
      <c r="M10" s="1010"/>
    </row>
    <row r="11" spans="1:15" ht="13.15" customHeight="1" x14ac:dyDescent="0.2">
      <c r="A11" s="2490" t="s">
        <v>734</v>
      </c>
      <c r="B11" s="2490"/>
      <c r="C11" s="2490"/>
      <c r="D11" s="2490"/>
      <c r="E11" s="2490"/>
      <c r="F11" s="2490"/>
      <c r="G11" s="2490"/>
      <c r="H11" s="2490"/>
      <c r="I11" s="2490"/>
      <c r="J11" s="2490"/>
      <c r="K11" s="2490"/>
      <c r="L11" s="2490"/>
      <c r="M11" s="1010"/>
    </row>
    <row r="12" spans="1:15" ht="12.75" customHeight="1" x14ac:dyDescent="0.2">
      <c r="A12" s="2490"/>
      <c r="B12" s="2490"/>
      <c r="C12" s="2490"/>
      <c r="D12" s="2490"/>
      <c r="E12" s="2490"/>
      <c r="F12" s="2490"/>
      <c r="G12" s="2490"/>
      <c r="H12" s="2490"/>
      <c r="I12" s="2490"/>
      <c r="J12" s="2490"/>
      <c r="K12" s="2490"/>
      <c r="L12" s="2490"/>
      <c r="M12" s="1010"/>
    </row>
    <row r="13" spans="1:15" ht="13.15" customHeight="1" x14ac:dyDescent="0.2">
      <c r="A13" s="2490"/>
      <c r="B13" s="2490"/>
      <c r="C13" s="2490"/>
      <c r="D13" s="2490"/>
      <c r="E13" s="2490"/>
      <c r="F13" s="2490"/>
      <c r="G13" s="2490"/>
      <c r="H13" s="2490"/>
      <c r="I13" s="2490"/>
      <c r="J13" s="2490"/>
      <c r="K13" s="2490"/>
      <c r="L13" s="2490"/>
      <c r="M13" s="1010"/>
    </row>
    <row r="14" spans="1:15" ht="13.15" customHeight="1" x14ac:dyDescent="0.2">
      <c r="A14" s="2490"/>
      <c r="B14" s="2490"/>
      <c r="C14" s="2490"/>
      <c r="D14" s="2490"/>
      <c r="E14" s="2490"/>
      <c r="F14" s="2490"/>
      <c r="G14" s="2490"/>
      <c r="H14" s="2490"/>
      <c r="I14" s="2490"/>
      <c r="J14" s="2490"/>
      <c r="K14" s="2490"/>
      <c r="L14" s="2490"/>
      <c r="M14" s="1010"/>
    </row>
    <row r="15" spans="1:15" ht="24.75" customHeight="1" x14ac:dyDescent="0.2">
      <c r="B15" s="363"/>
      <c r="C15" s="363"/>
      <c r="D15" s="363"/>
      <c r="M15" s="1010"/>
    </row>
    <row r="16" spans="1:15" s="1502" customFormat="1" ht="13.15" customHeight="1" thickBot="1" x14ac:dyDescent="0.25">
      <c r="A16" s="1499"/>
      <c r="B16" s="1500"/>
      <c r="C16" s="1500"/>
      <c r="D16" s="1500"/>
      <c r="E16" s="1501"/>
      <c r="H16" s="375"/>
    </row>
    <row r="17" spans="1:20" s="1502" customFormat="1" ht="64.5" thickBot="1" x14ac:dyDescent="0.25">
      <c r="A17" s="616" t="s">
        <v>319</v>
      </c>
      <c r="B17" s="1055"/>
      <c r="C17" s="616"/>
      <c r="D17" s="1503"/>
      <c r="E17" s="1504"/>
      <c r="F17" s="2488" t="s">
        <v>735</v>
      </c>
      <c r="G17" s="2489"/>
      <c r="H17" s="2383"/>
      <c r="I17" s="1055" t="s">
        <v>333</v>
      </c>
      <c r="J17" s="1055" t="s">
        <v>923</v>
      </c>
      <c r="K17" s="1055" t="s">
        <v>924</v>
      </c>
      <c r="L17" s="1055" t="s">
        <v>925</v>
      </c>
      <c r="M17" s="719"/>
      <c r="N17" s="719"/>
      <c r="O17" s="719"/>
      <c r="P17" s="719"/>
      <c r="Q17" s="719"/>
    </row>
    <row r="18" spans="1:20" s="1500" customFormat="1" ht="51.75" thickBot="1" x14ac:dyDescent="0.25">
      <c r="A18" s="1055" t="s">
        <v>318</v>
      </c>
      <c r="B18" s="1055" t="s">
        <v>321</v>
      </c>
      <c r="C18" s="1055" t="s">
        <v>320</v>
      </c>
      <c r="D18" s="1505" t="s">
        <v>944</v>
      </c>
      <c r="E18" s="1506" t="s">
        <v>731</v>
      </c>
      <c r="F18" s="1537" t="s">
        <v>311</v>
      </c>
      <c r="G18" s="1538" t="s">
        <v>312</v>
      </c>
      <c r="H18" s="1539" t="s">
        <v>317</v>
      </c>
      <c r="I18" s="617" t="s">
        <v>803</v>
      </c>
      <c r="J18" s="1055" t="s">
        <v>804</v>
      </c>
      <c r="K18" s="1055" t="s">
        <v>756</v>
      </c>
      <c r="L18" s="1055" t="s">
        <v>755</v>
      </c>
      <c r="M18" s="223"/>
      <c r="N18" s="1512" t="s">
        <v>1658</v>
      </c>
      <c r="O18" s="1512" t="s">
        <v>1659</v>
      </c>
      <c r="P18" s="1512" t="s">
        <v>1660</v>
      </c>
      <c r="Q18" s="1512" t="s">
        <v>1661</v>
      </c>
    </row>
    <row r="19" spans="1:20" s="1502" customFormat="1" ht="38.25" x14ac:dyDescent="0.2">
      <c r="A19" s="1507">
        <v>1565</v>
      </c>
      <c r="B19" s="1507" t="s">
        <v>941</v>
      </c>
      <c r="C19" s="1507" t="s">
        <v>313</v>
      </c>
      <c r="D19" s="1513" t="s">
        <v>825</v>
      </c>
      <c r="E19" s="1514"/>
      <c r="F19" s="1527" t="str">
        <f>IF(Q19="", "", Q19)</f>
        <v/>
      </c>
      <c r="G19" s="1528" t="s">
        <v>1166</v>
      </c>
      <c r="H19" s="1529"/>
      <c r="I19" s="1515" t="str">
        <f>IF(ISERROR(F19), "", (F19))</f>
        <v/>
      </c>
      <c r="J19" s="1516" t="str">
        <f t="shared" ref="J19:J47" si="0">IF(ISBLANK(G19), "", (G19))</f>
        <v>O&amp;M</v>
      </c>
      <c r="K19" s="1517"/>
      <c r="L19" s="1516"/>
      <c r="M19" s="1509"/>
      <c r="N19" s="1518" t="str">
        <f>IF(AND(OR(E19="TCP", OR(E19="DCP", E19="BCP")), 'I8 Demand Data'!C14="1 CP"), 'E4 TB Allocation Details'!E19 &amp; 1, IF(AND(OR(E19="TCP", OR(E19="DCP", E19="BCP")), 'I8 Demand Data'!C14="4 CP"), 'E4 TB Allocation Details'!E19 &amp; 4, IF(AND(OR(E19="TCP", OR(E19="DCP", E19="BCP")), 'I8 Demand Data'!C14="12 CP"), 'E4 TB Allocation Details'!E19 &amp; 12, "")))</f>
        <v/>
      </c>
      <c r="O19" s="1518" t="str">
        <f>IF(AND(OR(E19="DNCP", OR(E19="SNCP", E19="PNCP")), 'I8 Demand Data'!C15="1 NCP"), E19 &amp; 1, IF(AND(OR(E19="DNCP", OR(E19="SNCP", E19="PNCP")), 'I8 Demand Data'!C15="4 NCP"), E19 &amp; 4, IF(AND(OR(E19="DNCP", OR(E19="SNCP", E19="PNCP")), 'I8 Demand Data'!C15="12 NCP"), E19 &amp; 12, "")))</f>
        <v/>
      </c>
      <c r="P19" s="1518" t="str">
        <f>IF(ISBLANK(E19), "", IF(ISERROR(SEARCH("cp",E19)), E19, ""))</f>
        <v/>
      </c>
      <c r="Q19" s="1518" t="str">
        <f>IF(AND(N19="",O19=""),P19,IF(AND(O19="",P19=""),N19,O19))</f>
        <v/>
      </c>
      <c r="R19" s="719"/>
      <c r="S19" s="719"/>
      <c r="T19" s="719"/>
    </row>
    <row r="20" spans="1:20" s="1502" customFormat="1" ht="25.5" x14ac:dyDescent="0.2">
      <c r="A20" s="1508">
        <v>1608</v>
      </c>
      <c r="B20" s="1508" t="s">
        <v>283</v>
      </c>
      <c r="C20" s="1508" t="s">
        <v>1671</v>
      </c>
      <c r="D20" s="382" t="s">
        <v>972</v>
      </c>
      <c r="E20" s="1519"/>
      <c r="F20" s="1530" t="str">
        <f t="shared" ref="F20:F57" si="1">IF(Q20="", "", Q20)</f>
        <v/>
      </c>
      <c r="G20" s="1531"/>
      <c r="H20" s="1532"/>
      <c r="I20" s="1520" t="str">
        <f t="shared" ref="I20:I47" si="2">IF(ISERROR(F20), "", (F20))</f>
        <v/>
      </c>
      <c r="J20" s="1520" t="str">
        <f t="shared" si="0"/>
        <v/>
      </c>
      <c r="K20" s="1520" t="s">
        <v>5</v>
      </c>
      <c r="L20" s="1520"/>
      <c r="M20" s="1509"/>
      <c r="N20" s="1512" t="str">
        <f>IF(AND(OR(E20="TCP", OR(E20="DCP", E20="BCP")), 'I8 Demand Data'!C14="1 CP"), 'E4 TB Allocation Details'!E20 &amp; 1, IF(AND(OR(E20="TCP", OR(E20="DCP", E20="BCP")), 'I8 Demand Data'!C14="4 CP"), 'E4 TB Allocation Details'!E20 &amp; 4, IF(AND(OR(E20="TCP", OR(E20="DCP", E20="BCP")), 'I8 Demand Data'!C14="12 CP"), 'E4 TB Allocation Details'!E20 &amp; 12, "")))</f>
        <v/>
      </c>
      <c r="O20" s="1512" t="str">
        <f>IF(AND(OR(E20="DNCP", OR(E20="SNCP", E20="PNCP")), 'I8 Demand Data'!C15="1 NCP"), E20 &amp; 1, IF(AND(OR(E20="DNCP", OR(E20="SNCP", E20="PNCP")), 'I8 Demand Data'!C15="4 NCP"), E20 &amp; 4, IF(AND(OR(E20="DNCP", OR(E20="SNCP", E20="PNCP")), 'I8 Demand Data'!C15="12 NCP"), E20 &amp; 12, "")))</f>
        <v/>
      </c>
      <c r="P20" s="1512" t="str">
        <f t="shared" ref="P20:P56" si="3">IF(ISBLANK(E20), "", IF(ISERROR(SEARCH("cp",E20)), E20, ""))</f>
        <v/>
      </c>
      <c r="Q20" s="1512" t="str">
        <f>IF(AND(N20="",O20=""),P20,IF(AND(O20="",P20=""),N20,O20))</f>
        <v/>
      </c>
      <c r="R20" s="719"/>
      <c r="S20" s="719"/>
      <c r="T20" s="719"/>
    </row>
    <row r="21" spans="1:20" s="1502" customFormat="1" ht="12.75" x14ac:dyDescent="0.2">
      <c r="A21" s="1507">
        <v>1805</v>
      </c>
      <c r="B21" s="1507" t="s">
        <v>285</v>
      </c>
      <c r="C21" s="1507"/>
      <c r="D21" s="1513" t="s">
        <v>825</v>
      </c>
      <c r="E21" s="1514" t="s">
        <v>822</v>
      </c>
      <c r="F21" s="1533" t="str">
        <f t="shared" si="1"/>
        <v/>
      </c>
      <c r="G21" s="1534"/>
      <c r="H21" s="1535"/>
      <c r="I21" s="1516" t="str">
        <f t="shared" si="2"/>
        <v/>
      </c>
      <c r="J21" s="1516" t="str">
        <f t="shared" si="0"/>
        <v/>
      </c>
      <c r="K21" s="1516"/>
      <c r="L21" s="1516"/>
      <c r="M21" s="1509"/>
      <c r="N21" s="1518" t="str">
        <f>IF(AND(OR(E21="TCP", OR(E21="DCP", E21="BCP")), 'I8 Demand Data'!C14="1 CP"), 'E4 TB Allocation Details'!E21 &amp; 1, IF(AND(OR(E21="TCP", OR(E21="DCP", E21="BCP")), 'I8 Demand Data'!C14="4 CP"), 'E4 TB Allocation Details'!E21 &amp; 4, IF(AND(OR(E21="TCP", OR(E21="DCP", E21="BCP")), 'I8 Demand Data'!C14="12 CP"), 'E4 TB Allocation Details'!E21 &amp; 12, "")))</f>
        <v/>
      </c>
      <c r="O21" s="1518" t="str">
        <f>IF(AND(OR(E21="DNCP", OR(E21="SNCP", E21="PNCP")), 'I8 Demand Data'!C15="1 NCP"), E21 &amp; 1, IF(AND(OR(E21="DNCP", OR(E21="SNCP", E21="PNCP")), 'I8 Demand Data'!C15="4 NCP"), E21 &amp; 4, IF(AND(OR(E21="DNCP", OR(E21="SNCP", E21="PNCP")), 'I8 Demand Data'!C15="12 NCP"), E21 &amp; 12, "")))</f>
        <v/>
      </c>
      <c r="P21" s="1518" t="str">
        <f t="shared" si="3"/>
        <v/>
      </c>
      <c r="Q21" s="1518" t="str">
        <f>IF(AND(N21="",O21=""),P21,IF(AND(O21="",P21=""),N21,O21))</f>
        <v/>
      </c>
      <c r="R21" s="719"/>
      <c r="S21" s="719"/>
      <c r="T21" s="719"/>
    </row>
    <row r="22" spans="1:20" s="1502" customFormat="1" ht="12.75" x14ac:dyDescent="0.2">
      <c r="A22" s="1508" t="s">
        <v>861</v>
      </c>
      <c r="B22" s="1508" t="s">
        <v>343</v>
      </c>
      <c r="C22" s="1508"/>
      <c r="D22" s="382" t="s">
        <v>825</v>
      </c>
      <c r="E22" s="1519" t="s">
        <v>743</v>
      </c>
      <c r="F22" s="1530" t="str">
        <f t="shared" si="1"/>
        <v>TCP12</v>
      </c>
      <c r="G22" s="1531"/>
      <c r="H22" s="1532"/>
      <c r="I22" s="1520" t="str">
        <f t="shared" si="2"/>
        <v>TCP12</v>
      </c>
      <c r="J22" s="1520" t="str">
        <f t="shared" si="0"/>
        <v/>
      </c>
      <c r="K22" s="1520"/>
      <c r="L22" s="1520"/>
      <c r="M22" s="1509"/>
      <c r="N22" s="1512" t="str">
        <f>IF(AND(OR(E22="TCP", OR(E22="DCP", E22="BCP")), 'I8 Demand Data'!C14="1 CP"), 'E4 TB Allocation Details'!E22 &amp; 1, IF(AND(OR(E22="TCP", OR(E22="DCP", E22="BCP")), 'I8 Demand Data'!C14="4 CP"), 'E4 TB Allocation Details'!E22 &amp; 4, IF(AND(OR(E22="TCP", OR(E22="DCP", E22="BCP")), 'I8 Demand Data'!C14="12 CP"), 'E4 TB Allocation Details'!E22 &amp; 12, "")))</f>
        <v>TCP12</v>
      </c>
      <c r="O22" s="1512" t="str">
        <f>IF(AND(OR(E22="DNCP", OR(E22="SNCP", E22="PNCP")), 'I8 Demand Data'!C15="1 NCP"), E22 &amp; 1, IF(AND(OR(E22="DNCP", OR(E22="SNCP", E22="PNCP")), 'I8 Demand Data'!C15="4 NCP"), E22 &amp; 4, IF(AND(OR(E22="DNCP", OR(E22="SNCP", E22="PNCP")), 'I8 Demand Data'!C15="12 NCP"), E22 &amp; 12, "")))</f>
        <v/>
      </c>
      <c r="P22" s="1512" t="str">
        <f t="shared" si="3"/>
        <v/>
      </c>
      <c r="Q22" s="1512" t="str">
        <f>IF(AND(N22="",O22=""),P22,IF(AND(O22="",P22=""),N22,O22))</f>
        <v>TCP12</v>
      </c>
      <c r="R22" s="719"/>
      <c r="S22" s="719"/>
      <c r="T22" s="719"/>
    </row>
    <row r="23" spans="1:20" s="1502" customFormat="1" ht="12.75" x14ac:dyDescent="0.2">
      <c r="A23" s="1507" t="s">
        <v>862</v>
      </c>
      <c r="B23" s="1507" t="s">
        <v>345</v>
      </c>
      <c r="C23" s="1507"/>
      <c r="D23" s="1513" t="s">
        <v>825</v>
      </c>
      <c r="E23" s="1514" t="s">
        <v>744</v>
      </c>
      <c r="F23" s="1533" t="str">
        <f t="shared" si="1"/>
        <v>DCP12</v>
      </c>
      <c r="G23" s="1534"/>
      <c r="H23" s="1535"/>
      <c r="I23" s="1516" t="str">
        <f t="shared" si="2"/>
        <v>DCP12</v>
      </c>
      <c r="J23" s="1516" t="str">
        <f t="shared" si="0"/>
        <v/>
      </c>
      <c r="K23" s="1516"/>
      <c r="L23" s="1516"/>
      <c r="M23" s="1509"/>
      <c r="N23" s="1518" t="str">
        <f>IF(AND(OR(E23="TCP", OR(E23="DCP", E23="BCP")), 'I8 Demand Data'!C14="1 CP"), 'E4 TB Allocation Details'!E23 &amp; 1, IF(AND(OR(E23="TCP", OR(E23="DCP", E23="BCP")), 'I8 Demand Data'!C14="4 CP"), 'E4 TB Allocation Details'!E23 &amp; 4, IF(AND(OR(E23="TCP", OR(E23="DCP", E23="BCP")), 'I8 Demand Data'!C14="12 CP"), 'E4 TB Allocation Details'!E23 &amp; 12, "")))</f>
        <v>DCP12</v>
      </c>
      <c r="O23" s="1518" t="str">
        <f>IF(AND(OR(E23="DNCP", OR(E23="SNCP", E23="PNCP")), 'I8 Demand Data'!C15="1 NCP"), E23 &amp; 1, IF(AND(OR(E23="DNCP", OR(E23="SNCP", E23="PNCP")), 'I8 Demand Data'!C15="4 NCP"), E23 &amp; 4, IF(AND(OR(E23="DNCP", OR(E23="SNCP", E23="PNCP")), 'I8 Demand Data'!C15="12 NCP"), E23 &amp; 12, "")))</f>
        <v/>
      </c>
      <c r="P23" s="1518" t="str">
        <f t="shared" si="3"/>
        <v/>
      </c>
      <c r="Q23" s="1518" t="str">
        <f t="shared" ref="Q23:Q81" si="4">IF(AND(N23="",O23=""),P23,IF(AND(O23="",P23=""),N23,O23))</f>
        <v>DCP12</v>
      </c>
      <c r="R23" s="719"/>
      <c r="S23" s="719"/>
      <c r="T23" s="719"/>
    </row>
    <row r="24" spans="1:20" s="1502" customFormat="1" ht="12.75" x14ac:dyDescent="0.2">
      <c r="A24" s="1508">
        <v>1806</v>
      </c>
      <c r="B24" s="1508" t="s">
        <v>286</v>
      </c>
      <c r="C24" s="1508"/>
      <c r="D24" s="382" t="s">
        <v>825</v>
      </c>
      <c r="E24" s="1519" t="s">
        <v>822</v>
      </c>
      <c r="F24" s="1530" t="str">
        <f t="shared" si="1"/>
        <v/>
      </c>
      <c r="G24" s="1531"/>
      <c r="H24" s="1532"/>
      <c r="I24" s="1520" t="str">
        <f t="shared" si="2"/>
        <v/>
      </c>
      <c r="J24" s="1520" t="str">
        <f t="shared" si="0"/>
        <v/>
      </c>
      <c r="K24" s="1520"/>
      <c r="L24" s="1520"/>
      <c r="M24" s="1509"/>
      <c r="N24" s="1512" t="str">
        <f>IF(AND(OR(E24="TCP", OR(E24="DCP", E24="BCP")), 'I8 Demand Data'!C14="1 CP"), 'E4 TB Allocation Details'!E24 &amp; 1, IF(AND(OR(E24="TCP", OR(E24="DCP", E24="BCP")), 'I8 Demand Data'!C14="4 CP"), 'E4 TB Allocation Details'!E24 &amp; 4, IF(AND(OR(E24="TCP", OR(E24="DCP", E24="BCP")), 'I8 Demand Data'!C14="12 CP"), 'E4 TB Allocation Details'!E24 &amp; 12, "")))</f>
        <v/>
      </c>
      <c r="O24" s="1512" t="str">
        <f>IF(AND(OR(E24="DNCP", OR(E24="SNCP", E24="PNCP")), 'I8 Demand Data'!C15="1 NCP"), E24 &amp; 1, IF(AND(OR(E24="DNCP", OR(E24="SNCP", E24="PNCP")), 'I8 Demand Data'!C15="4 NCP"), E24 &amp; 4, IF(AND(OR(E24="DNCP", OR(E24="SNCP", E24="PNCP")), 'I8 Demand Data'!C15="12 NCP"), E24 &amp; 12, "")))</f>
        <v/>
      </c>
      <c r="P24" s="1512" t="str">
        <f t="shared" si="3"/>
        <v/>
      </c>
      <c r="Q24" s="1512" t="str">
        <f t="shared" si="4"/>
        <v/>
      </c>
      <c r="R24" s="719"/>
      <c r="S24" s="719"/>
      <c r="T24" s="719"/>
    </row>
    <row r="25" spans="1:20" s="1502" customFormat="1" ht="12.75" x14ac:dyDescent="0.2">
      <c r="A25" s="1507" t="s">
        <v>863</v>
      </c>
      <c r="B25" s="1507" t="s">
        <v>344</v>
      </c>
      <c r="C25" s="1507"/>
      <c r="D25" s="1513" t="s">
        <v>825</v>
      </c>
      <c r="E25" s="1514" t="s">
        <v>743</v>
      </c>
      <c r="F25" s="1533" t="str">
        <f t="shared" si="1"/>
        <v>TCP12</v>
      </c>
      <c r="G25" s="1534"/>
      <c r="H25" s="1535"/>
      <c r="I25" s="1516" t="str">
        <f t="shared" si="2"/>
        <v>TCP12</v>
      </c>
      <c r="J25" s="1516" t="str">
        <f t="shared" si="0"/>
        <v/>
      </c>
      <c r="K25" s="1516"/>
      <c r="L25" s="1516"/>
      <c r="M25" s="1509"/>
      <c r="N25" s="1518" t="str">
        <f>IF(AND(OR(E25="TCP", OR(E25="DCP", E25="BCP")), 'I8 Demand Data'!C14="1 CP"), 'E4 TB Allocation Details'!E25 &amp; 1, IF(AND(OR(E25="TCP", OR(E25="DCP", E25="BCP")), 'I8 Demand Data'!C14="4 CP"), 'E4 TB Allocation Details'!E25 &amp; 4, IF(AND(OR(E25="TCP", OR(E25="DCP", E25="BCP")), 'I8 Demand Data'!C14="12 CP"), 'E4 TB Allocation Details'!E25 &amp; 12, "")))</f>
        <v>TCP12</v>
      </c>
      <c r="O25" s="1518" t="str">
        <f>IF(AND(OR(E25="DNCP", OR(E25="SNCP", E25="PNCP")), 'I8 Demand Data'!C15="1 NCP"), E25 &amp; 1, IF(AND(OR(E25="DNCP", OR(E25="SNCP", E25="PNCP")), 'I8 Demand Data'!C15="4 NCP"), E25 &amp; 4, IF(AND(OR(E25="DNCP", OR(E25="SNCP", E25="PNCP")), 'I8 Demand Data'!C15="12 NCP"), E25 &amp; 12, "")))</f>
        <v/>
      </c>
      <c r="P25" s="1518" t="str">
        <f t="shared" si="3"/>
        <v/>
      </c>
      <c r="Q25" s="1518" t="str">
        <f t="shared" si="4"/>
        <v>TCP12</v>
      </c>
      <c r="R25" s="719"/>
      <c r="S25" s="719"/>
      <c r="T25" s="719"/>
    </row>
    <row r="26" spans="1:20" s="1502" customFormat="1" ht="12.75" x14ac:dyDescent="0.2">
      <c r="A26" s="1508" t="s">
        <v>864</v>
      </c>
      <c r="B26" s="1508" t="s">
        <v>346</v>
      </c>
      <c r="C26" s="1508"/>
      <c r="D26" s="382" t="s">
        <v>825</v>
      </c>
      <c r="E26" s="1519" t="s">
        <v>744</v>
      </c>
      <c r="F26" s="1530" t="str">
        <f t="shared" si="1"/>
        <v>DCP12</v>
      </c>
      <c r="G26" s="1531"/>
      <c r="H26" s="1532"/>
      <c r="I26" s="1520" t="str">
        <f t="shared" si="2"/>
        <v>DCP12</v>
      </c>
      <c r="J26" s="1520" t="str">
        <f t="shared" si="0"/>
        <v/>
      </c>
      <c r="K26" s="1520"/>
      <c r="L26" s="1520"/>
      <c r="M26" s="1509"/>
      <c r="N26" s="1512" t="str">
        <f>IF(AND(OR(E26="TCP", OR(E26="DCP", E26="BCP")), 'I8 Demand Data'!C14="1 CP"), 'E4 TB Allocation Details'!E26 &amp; 1, IF(AND(OR(E26="TCP", OR(E26="DCP", E26="BCP")), 'I8 Demand Data'!C14="4 CP"), 'E4 TB Allocation Details'!E26 &amp; 4, IF(AND(OR(E26="TCP", OR(E26="DCP", E26="BCP")), 'I8 Demand Data'!C14="12 CP"), 'E4 TB Allocation Details'!E26 &amp; 12, "")))</f>
        <v>DCP12</v>
      </c>
      <c r="O26" s="1512" t="str">
        <f>IF(AND(OR(E26="DNCP", OR(E26="SNCP", E26="PNCP")), 'I8 Demand Data'!C15="1 NCP"), E26 &amp; 1, IF(AND(OR(E26="DNCP", OR(E26="SNCP", E26="PNCP")), 'I8 Demand Data'!C15="4 NCP"), E26 &amp; 4, IF(AND(OR(E26="DNCP", OR(E26="SNCP", E26="PNCP")), 'I8 Demand Data'!C15="12 NCP"), E26 &amp; 12, "")))</f>
        <v/>
      </c>
      <c r="P26" s="1512" t="str">
        <f t="shared" si="3"/>
        <v/>
      </c>
      <c r="Q26" s="1512" t="str">
        <f t="shared" si="4"/>
        <v>DCP12</v>
      </c>
      <c r="R26" s="719"/>
      <c r="S26" s="719"/>
      <c r="T26" s="719"/>
    </row>
    <row r="27" spans="1:20" s="1502" customFormat="1" ht="12.75" x14ac:dyDescent="0.2">
      <c r="A27" s="1507">
        <v>1808</v>
      </c>
      <c r="B27" s="1507" t="s">
        <v>287</v>
      </c>
      <c r="C27" s="1507"/>
      <c r="D27" s="1513" t="s">
        <v>825</v>
      </c>
      <c r="E27" s="1514" t="s">
        <v>822</v>
      </c>
      <c r="F27" s="1533" t="str">
        <f t="shared" si="1"/>
        <v/>
      </c>
      <c r="G27" s="1534"/>
      <c r="H27" s="1535"/>
      <c r="I27" s="1516" t="str">
        <f t="shared" si="2"/>
        <v/>
      </c>
      <c r="J27" s="1516" t="str">
        <f t="shared" si="0"/>
        <v/>
      </c>
      <c r="K27" s="1516"/>
      <c r="L27" s="1516"/>
      <c r="M27" s="1509"/>
      <c r="N27" s="1518" t="str">
        <f>IF(AND(OR(E27="TCP", OR(E27="DCP", E27="BCP")), 'I8 Demand Data'!C14="1 CP"), 'E4 TB Allocation Details'!E27 &amp; 1, IF(AND(OR(E27="TCP", OR(E27="DCP", E27="BCP")), 'I8 Demand Data'!C14="4 CP"), 'E4 TB Allocation Details'!E27 &amp; 4, IF(AND(OR(E27="TCP", OR(E27="DCP", E27="BCP")), 'I8 Demand Data'!C14="12 CP"), 'E4 TB Allocation Details'!E27 &amp; 12, "")))</f>
        <v/>
      </c>
      <c r="O27" s="1518" t="str">
        <f>IF(AND(OR(E27="DNCP", OR(E27="SNCP", E27="PNCP")), 'I8 Demand Data'!C15="1 NCP"), E27 &amp; 1, IF(AND(OR(E27="DNCP", OR(E27="SNCP", E27="PNCP")), 'I8 Demand Data'!C15="4 NCP"), E27 &amp; 4, IF(AND(OR(E27="DNCP", OR(E27="SNCP", E27="PNCP")), 'I8 Demand Data'!C15="12 NCP"), E27 &amp; 12, "")))</f>
        <v/>
      </c>
      <c r="P27" s="1518" t="str">
        <f t="shared" si="3"/>
        <v/>
      </c>
      <c r="Q27" s="1518" t="str">
        <f t="shared" si="4"/>
        <v/>
      </c>
      <c r="R27" s="719"/>
      <c r="S27" s="719"/>
      <c r="T27" s="719"/>
    </row>
    <row r="28" spans="1:20" s="1502" customFormat="1" ht="25.5" x14ac:dyDescent="0.2">
      <c r="A28" s="1508" t="s">
        <v>865</v>
      </c>
      <c r="B28" s="1508" t="s">
        <v>347</v>
      </c>
      <c r="C28" s="1508"/>
      <c r="D28" s="382" t="s">
        <v>825</v>
      </c>
      <c r="E28" s="1519" t="s">
        <v>743</v>
      </c>
      <c r="F28" s="1530" t="str">
        <f t="shared" si="1"/>
        <v>TCP12</v>
      </c>
      <c r="G28" s="1531"/>
      <c r="H28" s="1532"/>
      <c r="I28" s="1520" t="str">
        <f t="shared" si="2"/>
        <v>TCP12</v>
      </c>
      <c r="J28" s="1520" t="str">
        <f t="shared" si="0"/>
        <v/>
      </c>
      <c r="K28" s="1520"/>
      <c r="L28" s="1520"/>
      <c r="M28" s="1509"/>
      <c r="N28" s="1512" t="str">
        <f>IF(AND(OR(E28="TCP", OR(E28="DCP", E28="BCP")), 'I8 Demand Data'!C14="1 CP"), 'E4 TB Allocation Details'!E28 &amp; 1, IF(AND(OR(E28="TCP", OR(E28="DCP", E28="BCP")), 'I8 Demand Data'!C14="4 CP"), 'E4 TB Allocation Details'!E28 &amp; 4, IF(AND(OR(E28="TCP", OR(E28="DCP", E28="BCP")), 'I8 Demand Data'!C14="12 CP"), 'E4 TB Allocation Details'!E28 &amp; 12, "")))</f>
        <v>TCP12</v>
      </c>
      <c r="O28" s="1512" t="str">
        <f>IF(AND(OR(E28="DNCP", OR(E28="SNCP", E28="PNCP")), 'I8 Demand Data'!C15="1 NCP"), E28 &amp; 1, IF(AND(OR(E28="DNCP", OR(E28="SNCP", E28="PNCP")), 'I8 Demand Data'!C15="4 NCP"), E28 &amp; 4, IF(AND(OR(E28="DNCP", OR(E28="SNCP", E28="PNCP")), 'I8 Demand Data'!C15="12 NCP"), E28 &amp; 12, "")))</f>
        <v/>
      </c>
      <c r="P28" s="1512" t="str">
        <f t="shared" si="3"/>
        <v/>
      </c>
      <c r="Q28" s="1512" t="str">
        <f t="shared" si="4"/>
        <v>TCP12</v>
      </c>
      <c r="R28" s="719"/>
      <c r="S28" s="719"/>
      <c r="T28" s="719"/>
    </row>
    <row r="29" spans="1:20" s="1502" customFormat="1" ht="25.5" x14ac:dyDescent="0.2">
      <c r="A29" s="1507" t="s">
        <v>866</v>
      </c>
      <c r="B29" s="1507" t="s">
        <v>348</v>
      </c>
      <c r="C29" s="1507"/>
      <c r="D29" s="1513" t="s">
        <v>825</v>
      </c>
      <c r="E29" s="1514" t="s">
        <v>744</v>
      </c>
      <c r="F29" s="1533" t="str">
        <f t="shared" si="1"/>
        <v>DCP12</v>
      </c>
      <c r="G29" s="1534"/>
      <c r="H29" s="1535"/>
      <c r="I29" s="1516" t="str">
        <f t="shared" si="2"/>
        <v>DCP12</v>
      </c>
      <c r="J29" s="1516" t="str">
        <f t="shared" si="0"/>
        <v/>
      </c>
      <c r="K29" s="1516"/>
      <c r="L29" s="1516"/>
      <c r="M29" s="1509"/>
      <c r="N29" s="1518" t="str">
        <f>IF(AND(OR(E29="TCP", OR(E29="DCP", E29="BCP")), 'I8 Demand Data'!C14="1 CP"), 'E4 TB Allocation Details'!E29 &amp; 1, IF(AND(OR(E29="TCP", OR(E29="DCP", E29="BCP")), 'I8 Demand Data'!C14="4 CP"), 'E4 TB Allocation Details'!E29 &amp; 4, IF(AND(OR(E29="TCP", OR(E29="DCP", E29="BCP")), 'I8 Demand Data'!C14="12 CP"), 'E4 TB Allocation Details'!E29 &amp; 12, "")))</f>
        <v>DCP12</v>
      </c>
      <c r="O29" s="1518" t="str">
        <f>IF(AND(OR(E29="DNCP", OR(E29="SNCP", E29="PNCP")), 'I8 Demand Data'!C15="1 NCP"), E29 &amp; 1, IF(AND(OR(E29="DNCP", OR(E29="SNCP", E29="PNCP")), 'I8 Demand Data'!C15="4 NCP"), E29 &amp; 4, IF(AND(OR(E29="DNCP", OR(E29="SNCP", E29="PNCP")), 'I8 Demand Data'!C15="12 NCP"), E29 &amp; 12, "")))</f>
        <v/>
      </c>
      <c r="P29" s="1518" t="str">
        <f t="shared" si="3"/>
        <v/>
      </c>
      <c r="Q29" s="1518" t="str">
        <f t="shared" si="4"/>
        <v>DCP12</v>
      </c>
      <c r="R29" s="719"/>
      <c r="S29" s="719"/>
      <c r="T29" s="719"/>
    </row>
    <row r="30" spans="1:20" s="1502" customFormat="1" ht="12.75" x14ac:dyDescent="0.2">
      <c r="A30" s="1508">
        <v>1810</v>
      </c>
      <c r="B30" s="1508" t="s">
        <v>288</v>
      </c>
      <c r="C30" s="1508"/>
      <c r="D30" s="382" t="s">
        <v>825</v>
      </c>
      <c r="E30" s="1519" t="s">
        <v>822</v>
      </c>
      <c r="F30" s="1530" t="str">
        <f t="shared" si="1"/>
        <v/>
      </c>
      <c r="G30" s="1531"/>
      <c r="H30" s="1532"/>
      <c r="I30" s="1520" t="str">
        <f t="shared" si="2"/>
        <v/>
      </c>
      <c r="J30" s="1520" t="str">
        <f t="shared" si="0"/>
        <v/>
      </c>
      <c r="K30" s="1520"/>
      <c r="L30" s="1520"/>
      <c r="M30" s="1509"/>
      <c r="N30" s="1512" t="str">
        <f>IF(AND(OR(E30="TCP", OR(E30="DCP", E30="BCP")), 'I8 Demand Data'!C14="1 CP"), 'E4 TB Allocation Details'!E30 &amp; 1, IF(AND(OR(E30="TCP", OR(E30="DCP", E30="BCP")), 'I8 Demand Data'!C14="4 CP"), 'E4 TB Allocation Details'!E30 &amp; 4, IF(AND(OR(E30="TCP", OR(E30="DCP", E30="BCP")), 'I8 Demand Data'!C14="12 CP"), 'E4 TB Allocation Details'!E30 &amp; 12, "")))</f>
        <v/>
      </c>
      <c r="O30" s="1512" t="str">
        <f>IF(AND(OR(E30="DNCP", OR(E30="SNCP", E30="PNCP")), 'I8 Demand Data'!C15="1 NCP"), E30 &amp; 1, IF(AND(OR(E30="DNCP", OR(E30="SNCP", E30="PNCP")), 'I8 Demand Data'!C15="4 NCP"), E30 &amp; 4, IF(AND(OR(E30="DNCP", OR(E30="SNCP", E30="PNCP")), 'I8 Demand Data'!C15="12 NCP"), E30 &amp; 12, "")))</f>
        <v/>
      </c>
      <c r="P30" s="1512" t="str">
        <f t="shared" si="3"/>
        <v/>
      </c>
      <c r="Q30" s="1512" t="str">
        <f t="shared" si="4"/>
        <v/>
      </c>
      <c r="R30" s="719"/>
      <c r="S30" s="719"/>
      <c r="T30" s="719"/>
    </row>
    <row r="31" spans="1:20" s="1502" customFormat="1" ht="25.5" x14ac:dyDescent="0.2">
      <c r="A31" s="1507" t="s">
        <v>867</v>
      </c>
      <c r="B31" s="1507" t="s">
        <v>367</v>
      </c>
      <c r="C31" s="1507"/>
      <c r="D31" s="1513" t="s">
        <v>825</v>
      </c>
      <c r="E31" s="1514" t="s">
        <v>743</v>
      </c>
      <c r="F31" s="1533" t="str">
        <f t="shared" si="1"/>
        <v>TCP12</v>
      </c>
      <c r="G31" s="1534"/>
      <c r="H31" s="1535"/>
      <c r="I31" s="1516" t="str">
        <f t="shared" si="2"/>
        <v>TCP12</v>
      </c>
      <c r="J31" s="1516" t="str">
        <f t="shared" si="0"/>
        <v/>
      </c>
      <c r="K31" s="1516"/>
      <c r="L31" s="1516"/>
      <c r="M31" s="1509"/>
      <c r="N31" s="1518" t="str">
        <f>IF(AND(OR(E31="TCP", OR(E31="DCP", E31="BCP")), 'I8 Demand Data'!C14="1 CP"), 'E4 TB Allocation Details'!E31 &amp; 1, IF(AND(OR(E31="TCP", OR(E31="DCP", E31="BCP")), 'I8 Demand Data'!C14="4 CP"), 'E4 TB Allocation Details'!E31 &amp; 4, IF(AND(OR(E31="TCP", OR(E31="DCP", E31="BCP")), 'I8 Demand Data'!C14="12 CP"), 'E4 TB Allocation Details'!E31 &amp; 12, "")))</f>
        <v>TCP12</v>
      </c>
      <c r="O31" s="1518" t="str">
        <f>IF(AND(OR(E31="DNCP", OR(E31="SNCP", E31="PNCP")), 'I8 Demand Data'!C15="1 NCP"), E31 &amp; 1, IF(AND(OR(E31="DNCP", OR(E31="SNCP", E31="PNCP")), 'I8 Demand Data'!C15="4 NCP"), E31 &amp; 4, IF(AND(OR(E31="DNCP", OR(E31="SNCP", E31="PNCP")), 'I8 Demand Data'!C15="12 NCP"), E31 &amp; 12, "")))</f>
        <v/>
      </c>
      <c r="P31" s="1518" t="str">
        <f t="shared" si="3"/>
        <v/>
      </c>
      <c r="Q31" s="1518" t="str">
        <f t="shared" si="4"/>
        <v>TCP12</v>
      </c>
      <c r="R31" s="719"/>
      <c r="S31" s="719"/>
      <c r="T31" s="719"/>
    </row>
    <row r="32" spans="1:20" s="1502" customFormat="1" ht="25.5" x14ac:dyDescent="0.2">
      <c r="A32" s="1508" t="s">
        <v>868</v>
      </c>
      <c r="B32" s="1508" t="s">
        <v>368</v>
      </c>
      <c r="C32" s="1508"/>
      <c r="D32" s="382" t="s">
        <v>825</v>
      </c>
      <c r="E32" s="1519" t="s">
        <v>744</v>
      </c>
      <c r="F32" s="1530" t="str">
        <f t="shared" si="1"/>
        <v>DCP12</v>
      </c>
      <c r="G32" s="1531"/>
      <c r="H32" s="1532"/>
      <c r="I32" s="1520" t="str">
        <f t="shared" si="2"/>
        <v>DCP12</v>
      </c>
      <c r="J32" s="1520" t="str">
        <f t="shared" si="0"/>
        <v/>
      </c>
      <c r="K32" s="1520"/>
      <c r="L32" s="1520"/>
      <c r="M32" s="1509"/>
      <c r="N32" s="1512" t="str">
        <f>IF(AND(OR(E32="TCP", OR(E32="DCP", E32="BCP")), 'I8 Demand Data'!C14="1 CP"), 'E4 TB Allocation Details'!E32 &amp; 1, IF(AND(OR(E32="TCP", OR(E32="DCP", E32="BCP")), 'I8 Demand Data'!C14="4 CP"), 'E4 TB Allocation Details'!E32 &amp; 4, IF(AND(OR(E32="TCP", OR(E32="DCP", E32="BCP")), 'I8 Demand Data'!C14="12 CP"), 'E4 TB Allocation Details'!E32 &amp; 12, "")))</f>
        <v>DCP12</v>
      </c>
      <c r="O32" s="1512" t="str">
        <f>IF(AND(OR(E32="DNCP", OR(E32="SNCP", E32="PNCP")), 'I8 Demand Data'!C15="1 NCP"), E32 &amp; 1, IF(AND(OR(E32="DNCP", OR(E32="SNCP", E32="PNCP")), 'I8 Demand Data'!C15="4 NCP"), E32 &amp; 4, IF(AND(OR(E32="DNCP", OR(E32="SNCP", E32="PNCP")), 'I8 Demand Data'!C15="12 NCP"), E32 &amp; 12, "")))</f>
        <v/>
      </c>
      <c r="P32" s="1512" t="str">
        <f t="shared" si="3"/>
        <v/>
      </c>
      <c r="Q32" s="1512" t="str">
        <f t="shared" si="4"/>
        <v>DCP12</v>
      </c>
      <c r="R32" s="719"/>
      <c r="S32" s="719"/>
      <c r="T32" s="719"/>
    </row>
    <row r="33" spans="1:20" s="1502" customFormat="1" ht="38.25" x14ac:dyDescent="0.2">
      <c r="A33" s="1507">
        <v>1815</v>
      </c>
      <c r="B33" s="1507" t="s">
        <v>86</v>
      </c>
      <c r="C33" s="1507"/>
      <c r="D33" s="1513" t="s">
        <v>825</v>
      </c>
      <c r="E33" s="1514" t="s">
        <v>743</v>
      </c>
      <c r="F33" s="1533" t="str">
        <f t="shared" si="1"/>
        <v>TCP12</v>
      </c>
      <c r="G33" s="1534"/>
      <c r="H33" s="1535"/>
      <c r="I33" s="1516" t="str">
        <f t="shared" si="2"/>
        <v>TCP12</v>
      </c>
      <c r="J33" s="1516" t="str">
        <f t="shared" si="0"/>
        <v/>
      </c>
      <c r="K33" s="1516"/>
      <c r="L33" s="1516"/>
      <c r="M33" s="1509"/>
      <c r="N33" s="1518" t="str">
        <f>IF(AND(OR(E33="TCP", OR(E33="DCP", E33="BCP")), 'I8 Demand Data'!C14="1 CP"), 'E4 TB Allocation Details'!E33 &amp; 1, IF(AND(OR(E33="TCP", OR(E33="DCP", E33="BCP")), 'I8 Demand Data'!C14="4 CP"), 'E4 TB Allocation Details'!E33 &amp; 4, IF(AND(OR(E33="TCP", OR(E33="DCP", E33="BCP")), 'I8 Demand Data'!C14="12 CP"), 'E4 TB Allocation Details'!E33 &amp; 12, "")))</f>
        <v>TCP12</v>
      </c>
      <c r="O33" s="1518" t="str">
        <f>IF(AND(OR(E33="DNCP", OR(E33="SNCP", E33="PNCP")), 'I8 Demand Data'!C15="1 NCP"), E33 &amp; 1, IF(AND(OR(E33="DNCP", OR(E33="SNCP", E33="PNCP")), 'I8 Demand Data'!C15="4 NCP"), E33 &amp; 4, IF(AND(OR(E33="DNCP", OR(E33="SNCP", E33="PNCP")), 'I8 Demand Data'!C15="12 NCP"), E33 &amp; 12, "")))</f>
        <v/>
      </c>
      <c r="P33" s="1518" t="str">
        <f t="shared" si="3"/>
        <v/>
      </c>
      <c r="Q33" s="1518" t="str">
        <f t="shared" si="4"/>
        <v>TCP12</v>
      </c>
      <c r="R33" s="719"/>
      <c r="S33" s="719"/>
      <c r="T33" s="719"/>
    </row>
    <row r="34" spans="1:20" s="1502" customFormat="1" ht="38.25" x14ac:dyDescent="0.2">
      <c r="A34" s="1508">
        <v>1820</v>
      </c>
      <c r="B34" s="1508" t="s">
        <v>87</v>
      </c>
      <c r="C34" s="1508"/>
      <c r="D34" s="382" t="s">
        <v>825</v>
      </c>
      <c r="E34" s="1519" t="s">
        <v>744</v>
      </c>
      <c r="F34" s="1530" t="str">
        <f t="shared" si="1"/>
        <v>DCP12</v>
      </c>
      <c r="G34" s="1531"/>
      <c r="H34" s="1532"/>
      <c r="I34" s="1520" t="str">
        <f t="shared" si="2"/>
        <v>DCP12</v>
      </c>
      <c r="J34" s="1520" t="str">
        <f t="shared" si="0"/>
        <v/>
      </c>
      <c r="K34" s="1520"/>
      <c r="L34" s="1520"/>
      <c r="M34" s="1509"/>
      <c r="N34" s="1512" t="str">
        <f>IF(AND(OR(E34="TCP", OR(E34="DCP", E34="BCP")), 'I8 Demand Data'!C14="1 CP"), 'E4 TB Allocation Details'!E34 &amp; 1, IF(AND(OR(E34="TCP", OR(E34="DCP", E34="BCP")), 'I8 Demand Data'!C14="4 CP"), 'E4 TB Allocation Details'!E34 &amp; 4, IF(AND(OR(E34="TCP", OR(E34="DCP", E34="BCP")), 'I8 Demand Data'!C14="12 CP"), 'E4 TB Allocation Details'!E34 &amp; 12, "")))</f>
        <v>DCP12</v>
      </c>
      <c r="O34" s="1512" t="str">
        <f>IF(AND(OR(E34="DNCP", OR(E34="SNCP", E34="PNCP")), 'I8 Demand Data'!C15="1 NCP"), E34 &amp; 1, IF(AND(OR(E34="DNCP", OR(E34="SNCP", E34="PNCP")), 'I8 Demand Data'!C15="4 NCP"), E34 &amp; 4, IF(AND(OR(E34="DNCP", OR(E34="SNCP", E34="PNCP")), 'I8 Demand Data'!C15="12 NCP"), E34 &amp; 12, "")))</f>
        <v/>
      </c>
      <c r="P34" s="1512" t="str">
        <f t="shared" si="3"/>
        <v/>
      </c>
      <c r="Q34" s="1512" t="str">
        <f t="shared" si="4"/>
        <v>DCP12</v>
      </c>
      <c r="R34" s="719"/>
      <c r="S34" s="719"/>
      <c r="T34" s="719"/>
    </row>
    <row r="35" spans="1:20" s="1502" customFormat="1" ht="51" x14ac:dyDescent="0.2">
      <c r="A35" s="1507" t="s">
        <v>520</v>
      </c>
      <c r="B35" s="1507" t="s">
        <v>1363</v>
      </c>
      <c r="C35" s="1507"/>
      <c r="D35" s="1513" t="s">
        <v>825</v>
      </c>
      <c r="E35" s="1514" t="s">
        <v>744</v>
      </c>
      <c r="F35" s="1533" t="str">
        <f t="shared" si="1"/>
        <v>DCP12</v>
      </c>
      <c r="G35" s="1534"/>
      <c r="H35" s="1535"/>
      <c r="I35" s="1516" t="str">
        <f t="shared" si="2"/>
        <v>DCP12</v>
      </c>
      <c r="J35" s="1516" t="str">
        <f t="shared" si="0"/>
        <v/>
      </c>
      <c r="K35" s="1516"/>
      <c r="L35" s="1516"/>
      <c r="M35" s="1509"/>
      <c r="N35" s="1518" t="str">
        <f>IF(AND(OR(E35="TCP", OR(E35="DCP", E35="BCP")), 'I8 Demand Data'!C14="1 CP"), 'E4 TB Allocation Details'!E35 &amp; 1, IF(AND(OR(E35="TCP", OR(E35="DCP", E35="BCP")), 'I8 Demand Data'!C14="4 CP"), 'E4 TB Allocation Details'!E35 &amp; 4, IF(AND(OR(E35="TCP", OR(E35="DCP", E35="BCP")), 'I8 Demand Data'!C14="12 CP"), 'E4 TB Allocation Details'!E35 &amp; 12, "")))</f>
        <v>DCP12</v>
      </c>
      <c r="O35" s="1518" t="str">
        <f>IF(AND(OR(E35="DNCP", OR(E35="SNCP", E35="PNCP")), 'I8 Demand Data'!C15="1 NCP"), E35 &amp; 1, IF(AND(OR(E35="DNCP", OR(E35="SNCP", E35="PNCP")), 'I8 Demand Data'!C15="4 NCP"), E35 &amp; 4, IF(AND(OR(E35="DNCP", OR(E35="SNCP", E35="PNCP")), 'I8 Demand Data'!C15="12 NCP"), E35 &amp; 12, "")))</f>
        <v/>
      </c>
      <c r="P35" s="1518" t="str">
        <f>IF(ISBLANK(E35), "", IF(ISERROR(SEARCH("cp",E35)), E35, ""))</f>
        <v/>
      </c>
      <c r="Q35" s="1518" t="str">
        <f>IF(AND(N35="",O35=""),P35,IF(AND(O35="",P35=""),N35,O35))</f>
        <v>DCP12</v>
      </c>
      <c r="R35" s="719"/>
      <c r="S35" s="719"/>
      <c r="T35" s="719"/>
    </row>
    <row r="36" spans="1:20" s="1502" customFormat="1" ht="51" x14ac:dyDescent="0.2">
      <c r="A36" s="1508" t="s">
        <v>521</v>
      </c>
      <c r="B36" s="1508" t="s">
        <v>1365</v>
      </c>
      <c r="C36" s="1508"/>
      <c r="D36" s="382" t="s">
        <v>825</v>
      </c>
      <c r="E36" s="1519" t="s">
        <v>745</v>
      </c>
      <c r="F36" s="1530" t="str">
        <f t="shared" si="1"/>
        <v>PNCP4</v>
      </c>
      <c r="G36" s="1531"/>
      <c r="H36" s="1532"/>
      <c r="I36" s="1520" t="str">
        <f t="shared" si="2"/>
        <v>PNCP4</v>
      </c>
      <c r="J36" s="1520" t="str">
        <f t="shared" si="0"/>
        <v/>
      </c>
      <c r="K36" s="1520"/>
      <c r="L36" s="1520"/>
      <c r="M36" s="1509"/>
      <c r="N36" s="1512" t="str">
        <f>IF(AND(OR(E36="TCP", OR(E36="DCP", E36="BCP")), 'I8 Demand Data'!C14="1 CP"), 'E4 TB Allocation Details'!E36 &amp; 1, IF(AND(OR(E36="TCP", OR(E36="DCP", E36="BCP")), 'I8 Demand Data'!C14="4 CP"), 'E4 TB Allocation Details'!E36 &amp; 4, IF(AND(OR(E36="TCP", OR(E36="DCP", E36="BCP")), 'I8 Demand Data'!C14="12 CP"), 'E4 TB Allocation Details'!E36 &amp; 12, "")))</f>
        <v/>
      </c>
      <c r="O36" s="1512" t="str">
        <f>IF(AND(OR(E36="DNCP", OR(E36="SNCP", E36="PNCP")), 'I8 Demand Data'!C15="1 NCP"), E36 &amp; 1, IF(AND(OR(E36="DNCP", OR(E36="SNCP", E36="PNCP")), 'I8 Demand Data'!C15="4 NCP"), E36 &amp; 4, IF(AND(OR(E36="DNCP", OR(E36="SNCP", E36="PNCP")), 'I8 Demand Data'!C15="12 NCP"), E36 &amp; 12, "")))</f>
        <v>PNCP4</v>
      </c>
      <c r="P36" s="1512" t="str">
        <f>IF(ISBLANK(E36), "", IF(ISERROR(SEARCH("cp",E36)), E36, ""))</f>
        <v/>
      </c>
      <c r="Q36" s="1512" t="str">
        <f>IF(AND(N36="",O36=""),P36,IF(AND(O36="",P36=""),N36,O36))</f>
        <v>PNCP4</v>
      </c>
      <c r="R36" s="719"/>
      <c r="S36" s="719"/>
      <c r="T36" s="719"/>
    </row>
    <row r="37" spans="1:20" s="1502" customFormat="1" ht="51" x14ac:dyDescent="0.2">
      <c r="A37" s="1507" t="s">
        <v>1355</v>
      </c>
      <c r="B37" s="1507" t="s">
        <v>1356</v>
      </c>
      <c r="C37" s="1507"/>
      <c r="D37" s="1513" t="s">
        <v>825</v>
      </c>
      <c r="E37" s="1514"/>
      <c r="F37" s="1533"/>
      <c r="G37" s="1534" t="s">
        <v>819</v>
      </c>
      <c r="H37" s="1535"/>
      <c r="I37" s="1516"/>
      <c r="J37" s="1516" t="str">
        <f t="shared" si="0"/>
        <v>CEN</v>
      </c>
      <c r="K37" s="1516"/>
      <c r="L37" s="1516"/>
      <c r="M37" s="1509"/>
      <c r="N37" s="1518"/>
      <c r="O37" s="1518"/>
      <c r="P37" s="1518" t="str">
        <f>IF(ISBLANK(E37), "", IF(ISERROR(SEARCH("cp",E37)), E37, ""))</f>
        <v/>
      </c>
      <c r="Q37" s="1518"/>
      <c r="R37" s="719"/>
      <c r="S37" s="719"/>
      <c r="T37" s="719"/>
    </row>
    <row r="38" spans="1:20" s="1502" customFormat="1" ht="25.5" x14ac:dyDescent="0.2">
      <c r="A38" s="1508">
        <v>1825</v>
      </c>
      <c r="B38" s="1508" t="s">
        <v>88</v>
      </c>
      <c r="C38" s="1508"/>
      <c r="D38" s="382" t="s">
        <v>825</v>
      </c>
      <c r="E38" s="1519" t="s">
        <v>822</v>
      </c>
      <c r="F38" s="1530" t="str">
        <f t="shared" si="1"/>
        <v/>
      </c>
      <c r="G38" s="1531"/>
      <c r="H38" s="1532"/>
      <c r="I38" s="1520" t="str">
        <f t="shared" si="2"/>
        <v/>
      </c>
      <c r="J38" s="1520" t="str">
        <f t="shared" si="0"/>
        <v/>
      </c>
      <c r="K38" s="1520"/>
      <c r="L38" s="1520"/>
      <c r="M38" s="1509"/>
      <c r="N38" s="1512" t="str">
        <f>IF(AND(OR(E38="TCP", OR(E38="DCP", E38="BCP")), 'I8 Demand Data'!C14="1 CP"), 'E4 TB Allocation Details'!E38 &amp; 1, IF(AND(OR(E38="TCP", OR(E38="DCP", E38="BCP")), 'I8 Demand Data'!C14="4 CP"), 'E4 TB Allocation Details'!E38 &amp; 4, IF(AND(OR(E38="TCP", OR(E38="DCP", E38="BCP")), 'I8 Demand Data'!C14="12 CP"), 'E4 TB Allocation Details'!E38 &amp; 12, "")))</f>
        <v/>
      </c>
      <c r="O38" s="1512" t="str">
        <f>IF(AND(OR(E38="DNCP", OR(E38="SNCP", E38="PNCP")), 'I8 Demand Data'!C15="1 NCP"), E38 &amp; 1, IF(AND(OR(E38="DNCP", OR(E38="SNCP", E38="PNCP")), 'I8 Demand Data'!C15="4 NCP"), E38 &amp; 4, IF(AND(OR(E38="DNCP", OR(E38="SNCP", E38="PNCP")), 'I8 Demand Data'!C15="12 NCP"), E38 &amp; 12, "")))</f>
        <v/>
      </c>
      <c r="P38" s="1512" t="str">
        <f t="shared" si="3"/>
        <v/>
      </c>
      <c r="Q38" s="1512" t="str">
        <f t="shared" si="4"/>
        <v/>
      </c>
      <c r="R38" s="719"/>
      <c r="S38" s="719"/>
      <c r="T38" s="719"/>
    </row>
    <row r="39" spans="1:20" s="1502" customFormat="1" ht="25.5" x14ac:dyDescent="0.2">
      <c r="A39" s="1507" t="s">
        <v>869</v>
      </c>
      <c r="B39" s="1507" t="s">
        <v>369</v>
      </c>
      <c r="C39" s="1507"/>
      <c r="D39" s="1513" t="s">
        <v>825</v>
      </c>
      <c r="E39" s="1514" t="s">
        <v>743</v>
      </c>
      <c r="F39" s="1533" t="str">
        <f t="shared" si="1"/>
        <v>TCP12</v>
      </c>
      <c r="G39" s="1534"/>
      <c r="H39" s="1535"/>
      <c r="I39" s="1516" t="str">
        <f t="shared" si="2"/>
        <v>TCP12</v>
      </c>
      <c r="J39" s="1516" t="str">
        <f t="shared" si="0"/>
        <v/>
      </c>
      <c r="K39" s="1516"/>
      <c r="L39" s="1516"/>
      <c r="M39" s="1509"/>
      <c r="N39" s="1518" t="str">
        <f>IF(AND(OR(E39="TCP", OR(E39="DCP", E39="BCP")), 'I8 Demand Data'!C14="1 CP"), 'E4 TB Allocation Details'!E39 &amp; 1, IF(AND(OR(E39="TCP", OR(E39="DCP", E39="BCP")), 'I8 Demand Data'!C14="4 CP"), 'E4 TB Allocation Details'!E39 &amp; 4, IF(AND(OR(E39="TCP", OR(E39="DCP", E39="BCP")), 'I8 Demand Data'!C14="12 CP"), 'E4 TB Allocation Details'!E39 &amp; 12, "")))</f>
        <v>TCP12</v>
      </c>
      <c r="O39" s="1518" t="str">
        <f>IF(AND(OR(E39="DNCP", OR(E39="SNCP", E39="PNCP")), 'I8 Demand Data'!C15="1 NCP"), E39 &amp; 1, IF(AND(OR(E39="DNCP", OR(E39="SNCP", E39="PNCP")), 'I8 Demand Data'!C15="4 NCP"), E39 &amp; 4, IF(AND(OR(E39="DNCP", OR(E39="SNCP", E39="PNCP")), 'I8 Demand Data'!C15="12 NCP"), E39 &amp; 12, "")))</f>
        <v/>
      </c>
      <c r="P39" s="1518" t="str">
        <f t="shared" si="3"/>
        <v/>
      </c>
      <c r="Q39" s="1518" t="str">
        <f t="shared" si="4"/>
        <v>TCP12</v>
      </c>
      <c r="R39" s="719"/>
      <c r="S39" s="719"/>
      <c r="T39" s="719"/>
    </row>
    <row r="40" spans="1:20" s="1502" customFormat="1" ht="25.5" x14ac:dyDescent="0.2">
      <c r="A40" s="1508" t="s">
        <v>870</v>
      </c>
      <c r="B40" s="1508" t="s">
        <v>370</v>
      </c>
      <c r="C40" s="1508"/>
      <c r="D40" s="382" t="s">
        <v>825</v>
      </c>
      <c r="E40" s="1519" t="s">
        <v>744</v>
      </c>
      <c r="F40" s="1530" t="str">
        <f t="shared" si="1"/>
        <v>DCP12</v>
      </c>
      <c r="G40" s="1531"/>
      <c r="H40" s="1532"/>
      <c r="I40" s="1520" t="str">
        <f t="shared" si="2"/>
        <v>DCP12</v>
      </c>
      <c r="J40" s="1520" t="str">
        <f t="shared" si="0"/>
        <v/>
      </c>
      <c r="K40" s="1520"/>
      <c r="L40" s="1520"/>
      <c r="M40" s="1509"/>
      <c r="N40" s="1512" t="str">
        <f>IF(AND(OR(E40="TCP", OR(E40="DCP", E40="BCP")), 'I8 Demand Data'!C14="1 CP"), 'E4 TB Allocation Details'!E40 &amp; 1, IF(AND(OR(E40="TCP", OR(E40="DCP", E40="BCP")), 'I8 Demand Data'!C14="4 CP"), 'E4 TB Allocation Details'!E40 &amp; 4, IF(AND(OR(E40="TCP", OR(E40="DCP", E40="BCP")), 'I8 Demand Data'!C14="12 CP"), 'E4 TB Allocation Details'!E40 &amp; 12, "")))</f>
        <v>DCP12</v>
      </c>
      <c r="O40" s="1512" t="str">
        <f>IF(AND(OR(E40="DNCP", OR(E40="SNCP", E40="PNCP")), 'I8 Demand Data'!C15="1 NCP"), E40 &amp; 1, IF(AND(OR(E40="DNCP", OR(E40="SNCP", E40="PNCP")), 'I8 Demand Data'!C15="4 NCP"), E40 &amp; 4, IF(AND(OR(E40="DNCP", OR(E40="SNCP", E40="PNCP")), 'I8 Demand Data'!C15="12 NCP"), E40 &amp; 12, "")))</f>
        <v/>
      </c>
      <c r="P40" s="1512" t="str">
        <f t="shared" si="3"/>
        <v/>
      </c>
      <c r="Q40" s="1512" t="str">
        <f t="shared" si="4"/>
        <v>DCP12</v>
      </c>
      <c r="R40" s="719"/>
      <c r="S40" s="719"/>
      <c r="T40" s="719"/>
    </row>
    <row r="41" spans="1:20" s="1502" customFormat="1" ht="25.5" x14ac:dyDescent="0.2">
      <c r="A41" s="1507">
        <v>1830</v>
      </c>
      <c r="B41" s="1507" t="s">
        <v>89</v>
      </c>
      <c r="C41" s="1507"/>
      <c r="D41" s="1513" t="s">
        <v>825</v>
      </c>
      <c r="E41" s="1514" t="s">
        <v>823</v>
      </c>
      <c r="F41" s="1533" t="str">
        <f t="shared" si="1"/>
        <v/>
      </c>
      <c r="G41" s="1534"/>
      <c r="H41" s="1535"/>
      <c r="I41" s="1516" t="str">
        <f t="shared" si="2"/>
        <v/>
      </c>
      <c r="J41" s="1516" t="str">
        <f t="shared" si="0"/>
        <v/>
      </c>
      <c r="K41" s="1516"/>
      <c r="L41" s="1516"/>
      <c r="M41" s="1509"/>
      <c r="N41" s="1518" t="str">
        <f>IF(AND(OR(E41="TCP", OR(E41="DCP", E41="BCP")), 'I8 Demand Data'!C14="1 CP"), 'E4 TB Allocation Details'!E41 &amp; 1, IF(AND(OR(E41="TCP", OR(E41="DCP", E41="BCP")), 'I8 Demand Data'!C14="4 CP"), 'E4 TB Allocation Details'!E41 &amp; 4, IF(AND(OR(E41="TCP", OR(E41="DCP", E41="BCP")), 'I8 Demand Data'!C14="12 CP"), 'E4 TB Allocation Details'!E41 &amp; 12, "")))</f>
        <v/>
      </c>
      <c r="O41" s="1518" t="str">
        <f>IF(AND(OR(E41="DNCP", OR(E41="SNCP", E41="PNCP")), 'I8 Demand Data'!C15="1 NCP"), E41 &amp; 1, IF(AND(OR(E41="DNCP", OR(E41="SNCP", E41="PNCP")), 'I8 Demand Data'!C15="4 NCP"), E41 &amp; 4, IF(AND(OR(E41="DNCP", OR(E41="SNCP", E41="PNCP")), 'I8 Demand Data'!C15="12 NCP"), E41 &amp; 12, "")))</f>
        <v/>
      </c>
      <c r="P41" s="1518" t="str">
        <f t="shared" si="3"/>
        <v/>
      </c>
      <c r="Q41" s="1518" t="str">
        <f t="shared" si="4"/>
        <v/>
      </c>
      <c r="R41" s="719"/>
      <c r="S41" s="719"/>
      <c r="T41" s="719"/>
    </row>
    <row r="42" spans="1:20" s="1502" customFormat="1" ht="38.25" x14ac:dyDescent="0.2">
      <c r="A42" s="1508" t="s">
        <v>871</v>
      </c>
      <c r="B42" s="1508" t="s">
        <v>371</v>
      </c>
      <c r="C42" s="1508"/>
      <c r="D42" s="382" t="s">
        <v>825</v>
      </c>
      <c r="E42" s="1519" t="s">
        <v>1515</v>
      </c>
      <c r="F42" s="1530" t="str">
        <f t="shared" si="1"/>
        <v>BCP12</v>
      </c>
      <c r="G42" s="1531"/>
      <c r="H42" s="1532"/>
      <c r="I42" s="1520" t="str">
        <f t="shared" si="2"/>
        <v>BCP12</v>
      </c>
      <c r="J42" s="1520" t="str">
        <f t="shared" si="0"/>
        <v/>
      </c>
      <c r="K42" s="1520"/>
      <c r="L42" s="1520"/>
      <c r="M42" s="1509"/>
      <c r="N42" s="1512" t="str">
        <f>IF(AND(OR(E42="TCP", OR(E42="DCP", E42="BCP")), 'I8 Demand Data'!C14="1 CP"), 'E4 TB Allocation Details'!E42 &amp; 1, IF(AND(OR(E42="TCP", OR(E42="DCP", E42="BCP")), 'I8 Demand Data'!C14="4 CP"), 'E4 TB Allocation Details'!E42 &amp; 4, IF(AND(OR(E42="TCP", OR(E42="DCP", E42="BCP")), 'I8 Demand Data'!C14="12 CP"), 'E4 TB Allocation Details'!E42 &amp; 12, "")))</f>
        <v>BCP12</v>
      </c>
      <c r="O42" s="1512" t="str">
        <f>IF(AND(OR(E42="DNCP", OR(E42="SNCP", E42="PNCP")), 'I8 Demand Data'!C15="1 NCP"), E42 &amp; 1, IF(AND(OR(E42="DNCP", OR(E42="SNCP", E42="PNCP")), 'I8 Demand Data'!C15="4 NCP"), E42 &amp; 4, IF(AND(OR(E42="DNCP", OR(E42="SNCP", E42="PNCP")), 'I8 Demand Data'!C15="12 NCP"), E42 &amp; 12, "")))</f>
        <v/>
      </c>
      <c r="P42" s="1512" t="str">
        <f t="shared" si="3"/>
        <v/>
      </c>
      <c r="Q42" s="1512" t="str">
        <f t="shared" si="4"/>
        <v>BCP12</v>
      </c>
      <c r="R42" s="719"/>
      <c r="S42" s="719"/>
      <c r="T42" s="719"/>
    </row>
    <row r="43" spans="1:20" s="1502" customFormat="1" ht="25.5" x14ac:dyDescent="0.2">
      <c r="A43" s="1507" t="s">
        <v>872</v>
      </c>
      <c r="B43" s="1507" t="s">
        <v>372</v>
      </c>
      <c r="C43" s="1507"/>
      <c r="D43" s="1513" t="s">
        <v>825</v>
      </c>
      <c r="E43" s="1514" t="s">
        <v>745</v>
      </c>
      <c r="F43" s="1533" t="str">
        <f t="shared" si="1"/>
        <v>PNCP4</v>
      </c>
      <c r="G43" s="1534" t="s">
        <v>749</v>
      </c>
      <c r="H43" s="1535" t="s">
        <v>310</v>
      </c>
      <c r="I43" s="1516" t="str">
        <f t="shared" si="2"/>
        <v>PNCP4</v>
      </c>
      <c r="J43" s="1516" t="str">
        <f t="shared" si="0"/>
        <v>CCP</v>
      </c>
      <c r="K43" s="1516"/>
      <c r="L43" s="1516"/>
      <c r="M43" s="1509"/>
      <c r="N43" s="1518" t="str">
        <f>IF(AND(OR(E43="TCP", OR(E43="DCP", E43="BCP")), 'I8 Demand Data'!C14="1 CP"), 'E4 TB Allocation Details'!E43 &amp; 1, IF(AND(OR(E43="TCP", OR(E43="DCP", E43="BCP")), 'I8 Demand Data'!C14="4 CP"), 'E4 TB Allocation Details'!E43 &amp; 4, IF(AND(OR(E43="TCP", OR(E43="DCP", E43="BCP")), 'I8 Demand Data'!C14="12 CP"), 'E4 TB Allocation Details'!E43 &amp; 12, "")))</f>
        <v/>
      </c>
      <c r="O43" s="1518" t="str">
        <f>IF(AND(OR(E43="DNCP", OR(E43="SNCP", E43="PNCP")), 'I8 Demand Data'!C15="1 NCP"), E43 &amp; 1, IF(AND(OR(E43="DNCP", OR(E43="SNCP", E43="PNCP")), 'I8 Demand Data'!C15="4 NCP"), E43 &amp; 4, IF(AND(OR(E43="DNCP", OR(E43="SNCP", E43="PNCP")), 'I8 Demand Data'!C15="12 NCP"), E43 &amp; 12, "")))</f>
        <v>PNCP4</v>
      </c>
      <c r="P43" s="1518" t="str">
        <f t="shared" si="3"/>
        <v/>
      </c>
      <c r="Q43" s="1518" t="str">
        <f>IF(AND(N43="",O43=""),P43,IF(AND(O43="",P43=""),N43,O43))</f>
        <v>PNCP4</v>
      </c>
      <c r="R43" s="719"/>
      <c r="S43" s="719"/>
      <c r="T43" s="719"/>
    </row>
    <row r="44" spans="1:20" s="1502" customFormat="1" ht="25.5" x14ac:dyDescent="0.2">
      <c r="A44" s="1508" t="s">
        <v>873</v>
      </c>
      <c r="B44" s="1508" t="s">
        <v>395</v>
      </c>
      <c r="C44" s="1508"/>
      <c r="D44" s="382" t="s">
        <v>825</v>
      </c>
      <c r="E44" s="1519" t="s">
        <v>746</v>
      </c>
      <c r="F44" s="1530" t="str">
        <f t="shared" si="1"/>
        <v>SNCP4</v>
      </c>
      <c r="G44" s="1531" t="s">
        <v>748</v>
      </c>
      <c r="H44" s="1532" t="s">
        <v>310</v>
      </c>
      <c r="I44" s="1520" t="str">
        <f t="shared" si="2"/>
        <v>SNCP4</v>
      </c>
      <c r="J44" s="1520" t="str">
        <f t="shared" si="0"/>
        <v>CCS</v>
      </c>
      <c r="K44" s="1520"/>
      <c r="L44" s="1520"/>
      <c r="M44" s="1509"/>
      <c r="N44" s="1512" t="str">
        <f>IF(AND(OR(E44="TCP", OR(E44="DCP", E44="BCP")), 'I8 Demand Data'!C14="1 CP"), 'E4 TB Allocation Details'!E44 &amp; 1, IF(AND(OR(E44="TCP", OR(E44="DCP", E44="BCP")), 'I8 Demand Data'!C14="4 CP"), 'E4 TB Allocation Details'!E44 &amp; 4, IF(AND(OR(E44="TCP", OR(E44="DCP", E44="BCP")), 'I8 Demand Data'!C14="12 CP"), 'E4 TB Allocation Details'!E44 &amp; 12, "")))</f>
        <v/>
      </c>
      <c r="O44" s="1512" t="str">
        <f>IF(AND(OR(E44="DNCP", OR(E44="SNCP", E44="PNCP")), 'I8 Demand Data'!C15="1 NCP"), E44 &amp; 1, IF(AND(OR(E44="DNCP", OR(E44="SNCP", E44="PNCP")), 'I8 Demand Data'!C15="4 NCP"), E44 &amp; 4, IF(AND(OR(E44="DNCP", OR(E44="SNCP", E44="PNCP")), 'I8 Demand Data'!C15="12 NCP"), E44 &amp; 12, "")))</f>
        <v>SNCP4</v>
      </c>
      <c r="P44" s="1512" t="str">
        <f t="shared" si="3"/>
        <v/>
      </c>
      <c r="Q44" s="1512" t="str">
        <f t="shared" si="4"/>
        <v>SNCP4</v>
      </c>
      <c r="R44" s="719"/>
      <c r="S44" s="719"/>
      <c r="T44" s="719"/>
    </row>
    <row r="45" spans="1:20" s="1502" customFormat="1" ht="25.5" x14ac:dyDescent="0.2">
      <c r="A45" s="1507">
        <v>1835</v>
      </c>
      <c r="B45" s="1507" t="s">
        <v>75</v>
      </c>
      <c r="C45" s="1507"/>
      <c r="D45" s="1513" t="s">
        <v>825</v>
      </c>
      <c r="E45" s="1514" t="s">
        <v>823</v>
      </c>
      <c r="F45" s="1533" t="str">
        <f t="shared" si="1"/>
        <v/>
      </c>
      <c r="G45" s="1534"/>
      <c r="H45" s="1535"/>
      <c r="I45" s="1516" t="str">
        <f t="shared" si="2"/>
        <v/>
      </c>
      <c r="J45" s="1516" t="str">
        <f t="shared" si="0"/>
        <v/>
      </c>
      <c r="K45" s="1516"/>
      <c r="L45" s="1516"/>
      <c r="M45" s="1509"/>
      <c r="N45" s="1518" t="str">
        <f>IF(AND(OR(E45="TCP", OR(E45="DCP", E45="BCP")), 'I8 Demand Data'!C14="1 CP"), 'E4 TB Allocation Details'!E45 &amp; 1, IF(AND(OR(E45="TCP", OR(E45="DCP", E45="BCP")), 'I8 Demand Data'!C14="4 CP"), 'E4 TB Allocation Details'!E45 &amp; 4, IF(AND(OR(E45="TCP", OR(E45="DCP", E45="BCP")), 'I8 Demand Data'!C14="12 CP"), 'E4 TB Allocation Details'!E45 &amp; 12, "")))</f>
        <v/>
      </c>
      <c r="O45" s="1518" t="str">
        <f>IF(AND(OR(E45="DNCP", OR(E45="SNCP", E45="PNCP")), 'I8 Demand Data'!C15="1 NCP"), E45 &amp; 1, IF(AND(OR(E45="DNCP", OR(E45="SNCP", E45="PNCP")), 'I8 Demand Data'!C15="4 NCP"), E45 &amp; 4, IF(AND(OR(E45="DNCP", OR(E45="SNCP", E45="PNCP")), 'I8 Demand Data'!C15="12 NCP"), E45 &amp; 12, "")))</f>
        <v/>
      </c>
      <c r="P45" s="1518" t="str">
        <f t="shared" si="3"/>
        <v/>
      </c>
      <c r="Q45" s="1518" t="str">
        <f t="shared" si="4"/>
        <v/>
      </c>
      <c r="R45" s="719"/>
      <c r="S45" s="719"/>
      <c r="T45" s="719"/>
    </row>
    <row r="46" spans="1:20" s="1502" customFormat="1" ht="38.25" x14ac:dyDescent="0.2">
      <c r="A46" s="1508" t="s">
        <v>874</v>
      </c>
      <c r="B46" s="1508" t="s">
        <v>396</v>
      </c>
      <c r="C46" s="1508"/>
      <c r="D46" s="382" t="s">
        <v>825</v>
      </c>
      <c r="E46" s="1519" t="s">
        <v>1515</v>
      </c>
      <c r="F46" s="1530" t="str">
        <f t="shared" si="1"/>
        <v>BCP12</v>
      </c>
      <c r="G46" s="1531" t="s">
        <v>334</v>
      </c>
      <c r="H46" s="1532" t="s">
        <v>334</v>
      </c>
      <c r="I46" s="1520" t="str">
        <f t="shared" si="2"/>
        <v>BCP12</v>
      </c>
      <c r="J46" s="1520" t="str">
        <f t="shared" si="0"/>
        <v xml:space="preserve"> </v>
      </c>
      <c r="K46" s="1520"/>
      <c r="L46" s="1520"/>
      <c r="M46" s="1509"/>
      <c r="N46" s="1512" t="str">
        <f>IF(AND(OR(E46="TCP", OR(E46="DCP", E46="BCP")), 'I8 Demand Data'!C14="1 CP"), 'E4 TB Allocation Details'!E46 &amp; 1, IF(AND(OR(E46="TCP", OR(E46="DCP", E46="BCP")), 'I8 Demand Data'!C14="4 CP"), 'E4 TB Allocation Details'!E46 &amp; 4, IF(AND(OR(E46="TCP", OR(E46="DCP", E46="BCP")), 'I8 Demand Data'!C14="12 CP"), 'E4 TB Allocation Details'!E46 &amp; 12, "")))</f>
        <v>BCP12</v>
      </c>
      <c r="O46" s="1512" t="str">
        <f>IF(AND(OR(E46="DNCP", OR(E46="SNCP", E46="PNCP")), 'I8 Demand Data'!C15="1 NCP"), E46 &amp; 1, IF(AND(OR(E46="DNCP", OR(E46="SNCP", E46="PNCP")), 'I8 Demand Data'!C15="4 NCP"), E46 &amp; 4, IF(AND(OR(E46="DNCP", OR(E46="SNCP", E46="PNCP")), 'I8 Demand Data'!C15="12 NCP"), E46 &amp; 12, "")))</f>
        <v/>
      </c>
      <c r="P46" s="1512" t="str">
        <f t="shared" si="3"/>
        <v/>
      </c>
      <c r="Q46" s="1512" t="str">
        <f t="shared" si="4"/>
        <v>BCP12</v>
      </c>
      <c r="R46" s="719"/>
      <c r="S46" s="719"/>
      <c r="T46" s="719"/>
    </row>
    <row r="47" spans="1:20" s="1502" customFormat="1" ht="25.5" x14ac:dyDescent="0.2">
      <c r="A47" s="1507" t="s">
        <v>875</v>
      </c>
      <c r="B47" s="1507" t="s">
        <v>397</v>
      </c>
      <c r="C47" s="1507"/>
      <c r="D47" s="1513" t="s">
        <v>825</v>
      </c>
      <c r="E47" s="1514" t="s">
        <v>745</v>
      </c>
      <c r="F47" s="1533" t="str">
        <f t="shared" si="1"/>
        <v>PNCP4</v>
      </c>
      <c r="G47" s="1534" t="s">
        <v>749</v>
      </c>
      <c r="H47" s="1535" t="s">
        <v>310</v>
      </c>
      <c r="I47" s="1516" t="str">
        <f t="shared" si="2"/>
        <v>PNCP4</v>
      </c>
      <c r="J47" s="1516" t="str">
        <f t="shared" si="0"/>
        <v>CCP</v>
      </c>
      <c r="K47" s="1516"/>
      <c r="L47" s="1516"/>
      <c r="M47" s="1509"/>
      <c r="N47" s="1518" t="str">
        <f>IF(AND(OR(E47="TCP", OR(E47="DCP", E47="BCP")), 'I8 Demand Data'!C14="1 CP"), 'E4 TB Allocation Details'!E47 &amp; 1, IF(AND(OR(E47="TCP", OR(E47="DCP", E47="BCP")), 'I8 Demand Data'!C14="4 CP"), 'E4 TB Allocation Details'!E47 &amp; 4, IF(AND(OR(E47="TCP", OR(E47="DCP", E47="BCP")), 'I8 Demand Data'!C14="12 CP"), 'E4 TB Allocation Details'!E47 &amp; 12, "")))</f>
        <v/>
      </c>
      <c r="O47" s="1518" t="str">
        <f>IF(AND(OR(E47="DNCP", OR(E47="SNCP", E47="PNCP")), 'I8 Demand Data'!C15="1 NCP"), E47 &amp; 1, IF(AND(OR(E47="DNCP", OR(E47="SNCP", E47="PNCP")), 'I8 Demand Data'!C15="4 NCP"), E47 &amp; 4, IF(AND(OR(E47="DNCP", OR(E47="SNCP", E47="PNCP")), 'I8 Demand Data'!C15="12 NCP"), E47 &amp; 12, "")))</f>
        <v>PNCP4</v>
      </c>
      <c r="P47" s="1518" t="str">
        <f t="shared" si="3"/>
        <v/>
      </c>
      <c r="Q47" s="1518" t="str">
        <f t="shared" si="4"/>
        <v>PNCP4</v>
      </c>
      <c r="R47" s="719"/>
      <c r="S47" s="719"/>
      <c r="T47" s="719"/>
    </row>
    <row r="48" spans="1:20" s="1502" customFormat="1" ht="25.5" x14ac:dyDescent="0.2">
      <c r="A48" s="1508" t="s">
        <v>876</v>
      </c>
      <c r="B48" s="1508" t="s">
        <v>398</v>
      </c>
      <c r="C48" s="1508"/>
      <c r="D48" s="382" t="s">
        <v>825</v>
      </c>
      <c r="E48" s="1519" t="s">
        <v>746</v>
      </c>
      <c r="F48" s="1530" t="str">
        <f t="shared" si="1"/>
        <v>SNCP4</v>
      </c>
      <c r="G48" s="1531" t="s">
        <v>748</v>
      </c>
      <c r="H48" s="1532" t="s">
        <v>310</v>
      </c>
      <c r="I48" s="1520" t="str">
        <f t="shared" ref="I48:I59" si="5">IF(ISERROR(F48), "", (F48))</f>
        <v>SNCP4</v>
      </c>
      <c r="J48" s="1520" t="str">
        <f t="shared" ref="J48:J82" si="6">IF(ISBLANK(G48), "", (G48))</f>
        <v>CCS</v>
      </c>
      <c r="K48" s="1520"/>
      <c r="L48" s="1520"/>
      <c r="M48" s="1509"/>
      <c r="N48" s="1512" t="str">
        <f>IF(AND(OR(E48="TCP", OR(E48="DCP", E48="BCP")), 'I8 Demand Data'!C14="1 CP"), 'E4 TB Allocation Details'!E48 &amp; 1, IF(AND(OR(E48="TCP", OR(E48="DCP", E48="BCP")), 'I8 Demand Data'!C14="4 CP"), 'E4 TB Allocation Details'!E48 &amp; 4, IF(AND(OR(E48="TCP", OR(E48="DCP", E48="BCP")), 'I8 Demand Data'!C14="12 CP"), 'E4 TB Allocation Details'!E48 &amp; 12, "")))</f>
        <v/>
      </c>
      <c r="O48" s="1512" t="str">
        <f>IF(AND(OR(E48="DNCP", OR(E48="SNCP", E48="PNCP")), 'I8 Demand Data'!C15="1 NCP"), E48 &amp; 1, IF(AND(OR(E48="DNCP", OR(E48="SNCP", E48="PNCP")), 'I8 Demand Data'!C15="4 NCP"), E48 &amp; 4, IF(AND(OR(E48="DNCP", OR(E48="SNCP", E48="PNCP")), 'I8 Demand Data'!C15="12 NCP"), E48 &amp; 12, "")))</f>
        <v>SNCP4</v>
      </c>
      <c r="P48" s="1512" t="str">
        <f t="shared" si="3"/>
        <v/>
      </c>
      <c r="Q48" s="1512" t="str">
        <f t="shared" si="4"/>
        <v>SNCP4</v>
      </c>
      <c r="R48" s="719"/>
      <c r="S48" s="719"/>
      <c r="T48" s="719"/>
    </row>
    <row r="49" spans="1:20" s="1502" customFormat="1" ht="12.75" x14ac:dyDescent="0.2">
      <c r="A49" s="1507">
        <v>1840</v>
      </c>
      <c r="B49" s="1507" t="s">
        <v>76</v>
      </c>
      <c r="C49" s="1507"/>
      <c r="D49" s="1513" t="s">
        <v>825</v>
      </c>
      <c r="E49" s="1514" t="s">
        <v>823</v>
      </c>
      <c r="F49" s="1533" t="str">
        <f t="shared" si="1"/>
        <v/>
      </c>
      <c r="G49" s="1534"/>
      <c r="H49" s="1535"/>
      <c r="I49" s="1516" t="str">
        <f t="shared" si="5"/>
        <v/>
      </c>
      <c r="J49" s="1516" t="str">
        <f t="shared" si="6"/>
        <v/>
      </c>
      <c r="K49" s="1516"/>
      <c r="L49" s="1516"/>
      <c r="M49" s="1509"/>
      <c r="N49" s="1518" t="str">
        <f>IF(AND(OR(E49="TCP", OR(E49="DCP", E49="BCP")), 'I8 Demand Data'!C14="1 CP"), 'E4 TB Allocation Details'!E49 &amp; 1, IF(AND(OR(E49="TCP", OR(E49="DCP", E49="BCP")), 'I8 Demand Data'!C14="4 CP"), 'E4 TB Allocation Details'!E49 &amp; 4, IF(AND(OR(E49="TCP", OR(E49="DCP", E49="BCP")), 'I8 Demand Data'!C14="12 CP"), 'E4 TB Allocation Details'!E49 &amp; 12, "")))</f>
        <v/>
      </c>
      <c r="O49" s="1518" t="str">
        <f>IF(AND(OR(E49="DNCP", OR(E49="SNCP", E49="PNCP")), 'I8 Demand Data'!C15="1 NCP"), E49 &amp; 1, IF(AND(OR(E49="DNCP", OR(E49="SNCP", E49="PNCP")), 'I8 Demand Data'!C15="4 NCP"), E49 &amp; 4, IF(AND(OR(E49="DNCP", OR(E49="SNCP", E49="PNCP")), 'I8 Demand Data'!C15="12 NCP"), E49 &amp; 12, "")))</f>
        <v/>
      </c>
      <c r="P49" s="1518" t="str">
        <f t="shared" si="3"/>
        <v/>
      </c>
      <c r="Q49" s="1518" t="str">
        <f t="shared" si="4"/>
        <v/>
      </c>
      <c r="R49" s="719"/>
      <c r="S49" s="719"/>
      <c r="T49" s="719"/>
    </row>
    <row r="50" spans="1:20" s="1502" customFormat="1" ht="25.5" x14ac:dyDescent="0.2">
      <c r="A50" s="1508" t="s">
        <v>877</v>
      </c>
      <c r="B50" s="1508" t="s">
        <v>399</v>
      </c>
      <c r="C50" s="1508" t="s">
        <v>1674</v>
      </c>
      <c r="D50" s="382" t="s">
        <v>825</v>
      </c>
      <c r="E50" s="1519" t="s">
        <v>1515</v>
      </c>
      <c r="F50" s="1530" t="str">
        <f t="shared" si="1"/>
        <v>BCP12</v>
      </c>
      <c r="G50" s="1531"/>
      <c r="H50" s="1532"/>
      <c r="I50" s="1520" t="str">
        <f t="shared" si="5"/>
        <v>BCP12</v>
      </c>
      <c r="J50" s="1520" t="str">
        <f t="shared" si="6"/>
        <v/>
      </c>
      <c r="K50" s="1520"/>
      <c r="L50" s="1520"/>
      <c r="M50" s="1509"/>
      <c r="N50" s="1512" t="str">
        <f>IF(AND(OR(E50="TCP", OR(E50="DCP", E50="BCP")), 'I8 Demand Data'!C14="1 CP"), 'E4 TB Allocation Details'!E50 &amp; 1, IF(AND(OR(E50="TCP", OR(E50="DCP", E50="BCP")), 'I8 Demand Data'!C14="4 CP"), 'E4 TB Allocation Details'!E50 &amp; 4, IF(AND(OR(E50="TCP", OR(E50="DCP", E50="BCP")), 'I8 Demand Data'!C14="12 CP"), 'E4 TB Allocation Details'!E50 &amp; 12, "")))</f>
        <v>BCP12</v>
      </c>
      <c r="O50" s="1512" t="str">
        <f>IF(AND(OR(E50="DNCP", OR(E50="SNCP", E50="PNCP")), 'I8 Demand Data'!C15="1 NCP"), E50 &amp; 1, IF(AND(OR(E50="DNCP", OR(E50="SNCP", E50="PNCP")), 'I8 Demand Data'!C15="4 NCP"), E50 &amp; 4, IF(AND(OR(E50="DNCP", OR(E50="SNCP", E50="PNCP")), 'I8 Demand Data'!C15="12 NCP"), E50 &amp; 12, "")))</f>
        <v/>
      </c>
      <c r="P50" s="1512" t="str">
        <f t="shared" si="3"/>
        <v/>
      </c>
      <c r="Q50" s="1512" t="str">
        <f t="shared" si="4"/>
        <v>BCP12</v>
      </c>
      <c r="R50" s="719"/>
      <c r="S50" s="719"/>
      <c r="T50" s="719"/>
    </row>
    <row r="51" spans="1:20" s="1502" customFormat="1" ht="25.5" x14ac:dyDescent="0.2">
      <c r="A51" s="1507" t="s">
        <v>878</v>
      </c>
      <c r="B51" s="1507" t="s">
        <v>400</v>
      </c>
      <c r="C51" s="1507" t="s">
        <v>1674</v>
      </c>
      <c r="D51" s="1513" t="s">
        <v>825</v>
      </c>
      <c r="E51" s="1514" t="s">
        <v>745</v>
      </c>
      <c r="F51" s="1533" t="str">
        <f t="shared" si="1"/>
        <v>PNCP4</v>
      </c>
      <c r="G51" s="1534" t="s">
        <v>749</v>
      </c>
      <c r="H51" s="1535" t="s">
        <v>310</v>
      </c>
      <c r="I51" s="1516" t="str">
        <f t="shared" si="5"/>
        <v>PNCP4</v>
      </c>
      <c r="J51" s="1516" t="str">
        <f t="shared" si="6"/>
        <v>CCP</v>
      </c>
      <c r="K51" s="1516"/>
      <c r="L51" s="1516"/>
      <c r="M51" s="1509"/>
      <c r="N51" s="1518" t="str">
        <f>IF(AND(OR(E51="TCP", OR(E51="DCP", E51="BCP")), 'I8 Demand Data'!C14="1 CP"), 'E4 TB Allocation Details'!E51 &amp; 1, IF(AND(OR(E51="TCP", OR(E51="DCP", E51="BCP")), 'I8 Demand Data'!C14="4 CP"), 'E4 TB Allocation Details'!E51 &amp; 4, IF(AND(OR(E51="TCP", OR(E51="DCP", E51="BCP")), 'I8 Demand Data'!C14="12 CP"), 'E4 TB Allocation Details'!E51 &amp; 12, "")))</f>
        <v/>
      </c>
      <c r="O51" s="1518" t="str">
        <f>IF(AND(OR(E51="DNCP", OR(E51="SNCP", E51="PNCP")), 'I8 Demand Data'!C15="1 NCP"), E51 &amp; 1, IF(AND(OR(E51="DNCP", OR(E51="SNCP", E51="PNCP")), 'I8 Demand Data'!C15="4 NCP"), E51 &amp; 4, IF(AND(OR(E51="DNCP", OR(E51="SNCP", E51="PNCP")), 'I8 Demand Data'!C15="12 NCP"), E51 &amp; 12, "")))</f>
        <v>PNCP4</v>
      </c>
      <c r="P51" s="1518" t="str">
        <f t="shared" si="3"/>
        <v/>
      </c>
      <c r="Q51" s="1518" t="str">
        <f t="shared" si="4"/>
        <v>PNCP4</v>
      </c>
      <c r="R51" s="719"/>
      <c r="S51" s="719"/>
      <c r="T51" s="719"/>
    </row>
    <row r="52" spans="1:20" s="1502" customFormat="1" ht="25.5" x14ac:dyDescent="0.2">
      <c r="A52" s="1508" t="s">
        <v>879</v>
      </c>
      <c r="B52" s="1508" t="s">
        <v>401</v>
      </c>
      <c r="C52" s="1508" t="s">
        <v>1674</v>
      </c>
      <c r="D52" s="382" t="s">
        <v>825</v>
      </c>
      <c r="E52" s="1519" t="s">
        <v>746</v>
      </c>
      <c r="F52" s="1530" t="str">
        <f t="shared" si="1"/>
        <v>SNCP4</v>
      </c>
      <c r="G52" s="1531" t="s">
        <v>748</v>
      </c>
      <c r="H52" s="1532" t="s">
        <v>310</v>
      </c>
      <c r="I52" s="1520" t="str">
        <f t="shared" si="5"/>
        <v>SNCP4</v>
      </c>
      <c r="J52" s="1520" t="str">
        <f t="shared" si="6"/>
        <v>CCS</v>
      </c>
      <c r="K52" s="1520"/>
      <c r="L52" s="1520"/>
      <c r="M52" s="1509"/>
      <c r="N52" s="1512" t="str">
        <f>IF(AND(OR(E52="TCP", OR(E52="DCP", E52="BCP")), 'I8 Demand Data'!C14="1 CP"), 'E4 TB Allocation Details'!E52 &amp; 1, IF(AND(OR(E52="TCP", OR(E52="DCP", E52="BCP")), 'I8 Demand Data'!C14="4 CP"), 'E4 TB Allocation Details'!E52 &amp; 4, IF(AND(OR(E52="TCP", OR(E52="DCP", E52="BCP")), 'I8 Demand Data'!C14="12 CP"), 'E4 TB Allocation Details'!E52 &amp; 12, "")))</f>
        <v/>
      </c>
      <c r="O52" s="1512" t="str">
        <f>IF(AND(OR(E52="DNCP", OR(E52="SNCP", E52="PNCP")), 'I8 Demand Data'!C15="1 NCP"), E52 &amp; 1, IF(AND(OR(E52="DNCP", OR(E52="SNCP", E52="PNCP")), 'I8 Demand Data'!C15="4 NCP"), E52 &amp; 4, IF(AND(OR(E52="DNCP", OR(E52="SNCP", E52="PNCP")), 'I8 Demand Data'!C15="12 NCP"), E52 &amp; 12, "")))</f>
        <v>SNCP4</v>
      </c>
      <c r="P52" s="1512" t="str">
        <f t="shared" si="3"/>
        <v/>
      </c>
      <c r="Q52" s="1512" t="str">
        <f t="shared" si="4"/>
        <v>SNCP4</v>
      </c>
      <c r="R52" s="719"/>
      <c r="S52" s="719"/>
      <c r="T52" s="719"/>
    </row>
    <row r="53" spans="1:20" s="1502" customFormat="1" ht="25.5" x14ac:dyDescent="0.2">
      <c r="A53" s="1507">
        <v>1845</v>
      </c>
      <c r="B53" s="1507" t="s">
        <v>84</v>
      </c>
      <c r="C53" s="1507" t="s">
        <v>1674</v>
      </c>
      <c r="D53" s="1513" t="s">
        <v>825</v>
      </c>
      <c r="E53" s="1514" t="s">
        <v>823</v>
      </c>
      <c r="F53" s="1533" t="str">
        <f t="shared" si="1"/>
        <v/>
      </c>
      <c r="G53" s="1534"/>
      <c r="H53" s="1535"/>
      <c r="I53" s="1516" t="str">
        <f t="shared" si="5"/>
        <v/>
      </c>
      <c r="J53" s="1516" t="str">
        <f t="shared" si="6"/>
        <v/>
      </c>
      <c r="K53" s="1516"/>
      <c r="L53" s="1516"/>
      <c r="M53" s="1509"/>
      <c r="N53" s="1518" t="str">
        <f>IF(AND(OR(E53="TCP", OR(E53="DCP", E53="BCP")), 'I8 Demand Data'!C14="1 CP"), 'E4 TB Allocation Details'!E53 &amp; 1, IF(AND(OR(E53="TCP", OR(E53="DCP", E53="BCP")), 'I8 Demand Data'!C14="4 CP"), 'E4 TB Allocation Details'!E53 &amp; 4, IF(AND(OR(E53="TCP", OR(E53="DCP", E53="BCP")), 'I8 Demand Data'!C14="12 CP"), 'E4 TB Allocation Details'!E53 &amp; 12, "")))</f>
        <v/>
      </c>
      <c r="O53" s="1518" t="str">
        <f>IF(AND(OR(E53="DNCP", OR(E53="SNCP", E53="PNCP")), 'I8 Demand Data'!C15="1 NCP"), E53 &amp; 1, IF(AND(OR(E53="DNCP", OR(E53="SNCP", E53="PNCP")), 'I8 Demand Data'!C15="4 NCP"), E53 &amp; 4, IF(AND(OR(E53="DNCP", OR(E53="SNCP", E53="PNCP")), 'I8 Demand Data'!C15="12 NCP"), E53 &amp; 12, "")))</f>
        <v/>
      </c>
      <c r="P53" s="1518" t="str">
        <f t="shared" si="3"/>
        <v/>
      </c>
      <c r="Q53" s="1518" t="str">
        <f t="shared" si="4"/>
        <v/>
      </c>
      <c r="R53" s="719"/>
      <c r="S53" s="719"/>
      <c r="T53" s="719"/>
    </row>
    <row r="54" spans="1:20" s="1502" customFormat="1" ht="38.25" x14ac:dyDescent="0.2">
      <c r="A54" s="1508" t="s">
        <v>880</v>
      </c>
      <c r="B54" s="1508" t="s">
        <v>402</v>
      </c>
      <c r="C54" s="1508" t="s">
        <v>1675</v>
      </c>
      <c r="D54" s="382" t="s">
        <v>825</v>
      </c>
      <c r="E54" s="1519" t="s">
        <v>1515</v>
      </c>
      <c r="F54" s="1530" t="str">
        <f t="shared" si="1"/>
        <v>BCP12</v>
      </c>
      <c r="G54" s="1531" t="s">
        <v>334</v>
      </c>
      <c r="H54" s="1532" t="s">
        <v>334</v>
      </c>
      <c r="I54" s="1520" t="str">
        <f t="shared" si="5"/>
        <v>BCP12</v>
      </c>
      <c r="J54" s="1520" t="str">
        <f t="shared" si="6"/>
        <v xml:space="preserve"> </v>
      </c>
      <c r="K54" s="1520"/>
      <c r="L54" s="1520"/>
      <c r="M54" s="1509"/>
      <c r="N54" s="1512" t="str">
        <f>IF(AND(OR(E54="TCP", OR(E54="DCP", E54="BCP")), 'I8 Demand Data'!C14="1 CP"), 'E4 TB Allocation Details'!E54 &amp; 1, IF(AND(OR(E54="TCP", OR(E54="DCP", E54="BCP")), 'I8 Demand Data'!C14="4 CP"), 'E4 TB Allocation Details'!E54 &amp; 4, IF(AND(OR(E54="TCP", OR(E54="DCP", E54="BCP")), 'I8 Demand Data'!C14="12 CP"), 'E4 TB Allocation Details'!E54 &amp; 12, "")))</f>
        <v>BCP12</v>
      </c>
      <c r="O54" s="1512" t="str">
        <f>IF(AND(OR(E54="DNCP", OR(E54="SNCP", E54="PNCP")), 'I8 Demand Data'!C15="1 NCP"), E54 &amp; 1, IF(AND(OR(E54="DNCP", OR(E54="SNCP", E54="PNCP")), 'I8 Demand Data'!C15="4 NCP"), E54 &amp; 4, IF(AND(OR(E54="DNCP", OR(E54="SNCP", E54="PNCP")), 'I8 Demand Data'!C15="12 NCP"), E54 &amp; 12, "")))</f>
        <v/>
      </c>
      <c r="P54" s="1512" t="str">
        <f t="shared" si="3"/>
        <v/>
      </c>
      <c r="Q54" s="1512" t="str">
        <f t="shared" si="4"/>
        <v>BCP12</v>
      </c>
      <c r="R54" s="719"/>
      <c r="S54" s="719"/>
      <c r="T54" s="719"/>
    </row>
    <row r="55" spans="1:20" s="1502" customFormat="1" ht="25.5" x14ac:dyDescent="0.2">
      <c r="A55" s="1507" t="s">
        <v>881</v>
      </c>
      <c r="B55" s="1507" t="s">
        <v>403</v>
      </c>
      <c r="C55" s="1507" t="s">
        <v>1676</v>
      </c>
      <c r="D55" s="1513" t="s">
        <v>825</v>
      </c>
      <c r="E55" s="1514" t="s">
        <v>745</v>
      </c>
      <c r="F55" s="1533" t="str">
        <f t="shared" si="1"/>
        <v>PNCP4</v>
      </c>
      <c r="G55" s="1534" t="s">
        <v>749</v>
      </c>
      <c r="H55" s="1535" t="s">
        <v>310</v>
      </c>
      <c r="I55" s="1516" t="str">
        <f t="shared" si="5"/>
        <v>PNCP4</v>
      </c>
      <c r="J55" s="1516" t="str">
        <f t="shared" si="6"/>
        <v>CCP</v>
      </c>
      <c r="K55" s="1516"/>
      <c r="L55" s="1516"/>
      <c r="M55" s="1509"/>
      <c r="N55" s="1518" t="str">
        <f>IF(AND(OR(E55="TCP", OR(E55="DCP", E55="BCP")), 'I8 Demand Data'!C14="1 CP"), 'E4 TB Allocation Details'!E55 &amp; 1, IF(AND(OR(E55="TCP", OR(E55="DCP", E55="BCP")), 'I8 Demand Data'!C14="4 CP"), 'E4 TB Allocation Details'!E55 &amp; 4, IF(AND(OR(E55="TCP", OR(E55="DCP", E55="BCP")), 'I8 Demand Data'!C14="12 CP"), 'E4 TB Allocation Details'!E55 &amp; 12, "")))</f>
        <v/>
      </c>
      <c r="O55" s="1518" t="str">
        <f>IF(AND(OR(E55="DNCP", OR(E55="SNCP", E55="PNCP")), 'I8 Demand Data'!C15="1 NCP"), E55 &amp; 1, IF(AND(OR(E55="DNCP", OR(E55="SNCP", E55="PNCP")), 'I8 Demand Data'!C15="4 NCP"), E55 &amp; 4, IF(AND(OR(E55="DNCP", OR(E55="SNCP", E55="PNCP")), 'I8 Demand Data'!C15="12 NCP"), E55 &amp; 12, "")))</f>
        <v>PNCP4</v>
      </c>
      <c r="P55" s="1518" t="str">
        <f t="shared" si="3"/>
        <v/>
      </c>
      <c r="Q55" s="1518" t="str">
        <f t="shared" si="4"/>
        <v>PNCP4</v>
      </c>
      <c r="R55" s="719"/>
      <c r="S55" s="719"/>
      <c r="T55" s="719"/>
    </row>
    <row r="56" spans="1:20" s="1502" customFormat="1" ht="25.5" x14ac:dyDescent="0.2">
      <c r="A56" s="1508" t="s">
        <v>882</v>
      </c>
      <c r="B56" s="1508" t="s">
        <v>676</v>
      </c>
      <c r="C56" s="1508" t="s">
        <v>1671</v>
      </c>
      <c r="D56" s="382" t="s">
        <v>825</v>
      </c>
      <c r="E56" s="1519" t="s">
        <v>746</v>
      </c>
      <c r="F56" s="1530" t="str">
        <f t="shared" si="1"/>
        <v>SNCP4</v>
      </c>
      <c r="G56" s="1531" t="s">
        <v>748</v>
      </c>
      <c r="H56" s="1532" t="s">
        <v>310</v>
      </c>
      <c r="I56" s="1520" t="str">
        <f t="shared" si="5"/>
        <v>SNCP4</v>
      </c>
      <c r="J56" s="1520" t="str">
        <f t="shared" si="6"/>
        <v>CCS</v>
      </c>
      <c r="K56" s="1520"/>
      <c r="L56" s="1520"/>
      <c r="M56" s="1509"/>
      <c r="N56" s="1512" t="str">
        <f>IF(AND(OR(E56="TCP", OR(E56="DCP", E56="BCP")), 'I8 Demand Data'!C14="1 CP"), 'E4 TB Allocation Details'!E56 &amp; 1, IF(AND(OR(E56="TCP", OR(E56="DCP", E56="BCP")), 'I8 Demand Data'!C14="4 CP"), 'E4 TB Allocation Details'!E56 &amp; 4, IF(AND(OR(E56="TCP", OR(E56="DCP", E56="BCP")), 'I8 Demand Data'!C14="12 CP"), 'E4 TB Allocation Details'!E56 &amp; 12, "")))</f>
        <v/>
      </c>
      <c r="O56" s="1512" t="str">
        <f>IF(AND(OR(E56="DNCP", OR(E56="SNCP", E56="PNCP")), 'I8 Demand Data'!C15="1 NCP"), E56 &amp; 1, IF(AND(OR(E56="DNCP", OR(E56="SNCP", E56="PNCP")), 'I8 Demand Data'!C15="4 NCP"), E56 &amp; 4, IF(AND(OR(E56="DNCP", OR(E56="SNCP", E56="PNCP")), 'I8 Demand Data'!C15="12 NCP"), E56 &amp; 12, "")))</f>
        <v>SNCP4</v>
      </c>
      <c r="P56" s="1512" t="str">
        <f t="shared" si="3"/>
        <v/>
      </c>
      <c r="Q56" s="1512" t="str">
        <f t="shared" si="4"/>
        <v>SNCP4</v>
      </c>
      <c r="R56" s="719"/>
      <c r="S56" s="719"/>
      <c r="T56" s="719"/>
    </row>
    <row r="57" spans="1:20" s="1502" customFormat="1" ht="12.75" x14ac:dyDescent="0.2">
      <c r="A57" s="1507">
        <v>1850</v>
      </c>
      <c r="B57" s="1507" t="s">
        <v>90</v>
      </c>
      <c r="C57" s="1507" t="s">
        <v>1673</v>
      </c>
      <c r="D57" s="1513" t="s">
        <v>825</v>
      </c>
      <c r="E57" s="1514" t="s">
        <v>1143</v>
      </c>
      <c r="F57" s="1533" t="str">
        <f t="shared" si="1"/>
        <v>LTNCP4</v>
      </c>
      <c r="G57" s="1534" t="s">
        <v>1138</v>
      </c>
      <c r="H57" s="1535" t="s">
        <v>310</v>
      </c>
      <c r="I57" s="1516" t="str">
        <f t="shared" si="5"/>
        <v>LTNCP4</v>
      </c>
      <c r="J57" s="1516" t="str">
        <f t="shared" si="6"/>
        <v>CCLT</v>
      </c>
      <c r="K57" s="1516"/>
      <c r="L57" s="1516"/>
      <c r="M57" s="1509"/>
      <c r="N57" s="1518" t="str">
        <f>IF(AND(OR(E57="TCP", OR(E57="DCP", E57="BCP")), 'I8 Demand Data'!C14="1 CP"), 'E4 TB Allocation Details'!E57 &amp; 1, IF(AND(OR(E57="TCP", OR(E57="DCP", E57="BCP")), 'I8 Demand Data'!C14="4 CP"), 'E4 TB Allocation Details'!E57 &amp; 4, IF(AND(OR(E57="TCP", OR(E57="DCP", E57="BCP")), 'I8 Demand Data'!C14="12 CP"), 'E4 TB Allocation Details'!E57 &amp; 12, "")))</f>
        <v/>
      </c>
      <c r="O57" s="1518" t="str">
        <f>IF(AND(OR(E57="DNCP", OR(E57="SNCP", E57="PNCP", E57="LTNCP")), 'I8 Demand Data'!C15="1 NCP"), E57 &amp; 1, IF(AND(OR(E57="DNCP", OR(E57="SNCP", E57="PNCP", E57="LTNCP")), 'I8 Demand Data'!C15="4 NCP"), E57 &amp; 4, IF(AND(OR(E57="DNCP", OR(E57="SNCP", E57="PNCP", E57="LTNCP")), 'I8 Demand Data'!C15="12 NCP"), E57 &amp; 12, "")))</f>
        <v>LTNCP4</v>
      </c>
      <c r="P57" s="1518" t="str">
        <f t="shared" ref="P57:P83" si="7">IF(ISBLANK(E57), "", IF(ISERROR(SEARCH("cp",E57)), E57, ""))</f>
        <v/>
      </c>
      <c r="Q57" s="1518" t="str">
        <f t="shared" si="4"/>
        <v>LTNCP4</v>
      </c>
      <c r="R57" s="719"/>
      <c r="S57" s="719"/>
      <c r="T57" s="719"/>
    </row>
    <row r="58" spans="1:20" s="1502" customFormat="1" ht="25.5" x14ac:dyDescent="0.2">
      <c r="A58" s="1508">
        <v>1855</v>
      </c>
      <c r="B58" s="1508" t="s">
        <v>92</v>
      </c>
      <c r="C58" s="1508" t="s">
        <v>1667</v>
      </c>
      <c r="D58" s="382" t="s">
        <v>825</v>
      </c>
      <c r="E58" s="1519"/>
      <c r="F58" s="1530" t="str">
        <f t="shared" ref="F58:F67" si="8">IF(Q58="", "", Q58)</f>
        <v/>
      </c>
      <c r="G58" s="1531" t="s">
        <v>1362</v>
      </c>
      <c r="H58" s="1532"/>
      <c r="I58" s="1520" t="str">
        <f t="shared" si="5"/>
        <v/>
      </c>
      <c r="J58" s="1520" t="str">
        <f t="shared" si="6"/>
        <v>CWCS</v>
      </c>
      <c r="K58" s="1520"/>
      <c r="L58" s="1520"/>
      <c r="M58" s="1509"/>
      <c r="N58" s="1512" t="str">
        <f>IF(AND(OR(E58="TCP", OR(E58="DCP", E58="BCP")), 'I8 Demand Data'!C14="1 CP"), 'E4 TB Allocation Details'!E58 &amp; 1, IF(AND(OR(E58="TCP", OR(E58="DCP", E58="BCP")), 'I8 Demand Data'!C14="4 CP"), 'E4 TB Allocation Details'!E58 &amp; 4, IF(AND(OR(E58="TCP", OR(E58="DCP", E58="BCP")), 'I8 Demand Data'!C14="12 CP"), 'E4 TB Allocation Details'!E58 &amp; 12, "")))</f>
        <v/>
      </c>
      <c r="O58" s="1512" t="str">
        <f>IF(AND(OR(E58="DNCP", OR(E58="SNCP", E58="PNCP")), 'I8 Demand Data'!C15="1 NCP"), E58 &amp; 1, IF(AND(OR(E58="DNCP", OR(E58="SNCP", E58="PNCP")), 'I8 Demand Data'!C15="4 NCP"), E58 &amp; 4, IF(AND(OR(E58="DNCP", OR(E58="SNCP", E58="PNCP")), 'I8 Demand Data'!C15="12 NCP"), E58 &amp; 12, "")))</f>
        <v/>
      </c>
      <c r="P58" s="1512" t="str">
        <f t="shared" si="7"/>
        <v/>
      </c>
      <c r="Q58" s="1512" t="str">
        <f t="shared" si="4"/>
        <v/>
      </c>
      <c r="R58" s="719"/>
      <c r="S58" s="719"/>
      <c r="T58" s="719"/>
    </row>
    <row r="59" spans="1:20" s="1502" customFormat="1" ht="25.5" x14ac:dyDescent="0.2">
      <c r="A59" s="1507">
        <v>1860</v>
      </c>
      <c r="B59" s="1507" t="s">
        <v>93</v>
      </c>
      <c r="C59" s="1507" t="s">
        <v>1667</v>
      </c>
      <c r="D59" s="1513" t="s">
        <v>825</v>
      </c>
      <c r="E59" s="1514"/>
      <c r="F59" s="1533" t="str">
        <f t="shared" si="8"/>
        <v/>
      </c>
      <c r="G59" s="1534" t="s">
        <v>820</v>
      </c>
      <c r="H59" s="1535"/>
      <c r="I59" s="1516" t="str">
        <f t="shared" si="5"/>
        <v/>
      </c>
      <c r="J59" s="1516" t="str">
        <f t="shared" si="6"/>
        <v>CWMC</v>
      </c>
      <c r="K59" s="1516"/>
      <c r="L59" s="1516"/>
      <c r="M59" s="1509"/>
      <c r="N59" s="1518" t="str">
        <f>IF(AND(OR(E59="TCP", OR(E59="DCP", E59="BCP")), 'I8 Demand Data'!C14="1 CP"), 'E4 TB Allocation Details'!E59 &amp; 1, IF(AND(OR(E59="TCP", OR(E59="DCP", E59="BCP")), 'I8 Demand Data'!C14="4 CP"), 'E4 TB Allocation Details'!E59 &amp; 4, IF(AND(OR(E59="TCP", OR(E59="DCP", E59="BCP")), 'I8 Demand Data'!C14="12 CP"), 'E4 TB Allocation Details'!E59 &amp; 12, "")))</f>
        <v/>
      </c>
      <c r="O59" s="1518" t="str">
        <f>IF(AND(OR(E59="DNCP", OR(E59="SNCP", E59="PNCP")), 'I8 Demand Data'!C15="1 NCP"), E59 &amp; 1, IF(AND(OR(E59="DNCP", OR(E59="SNCP", E59="PNCP")), 'I8 Demand Data'!C15="4 NCP"), E59 &amp; 4, IF(AND(OR(E59="DNCP", OR(E59="SNCP", E59="PNCP")), 'I8 Demand Data'!C15="12 NCP"), E59 &amp; 12, "")))</f>
        <v/>
      </c>
      <c r="P59" s="1518" t="str">
        <f t="shared" si="7"/>
        <v/>
      </c>
      <c r="Q59" s="1518" t="str">
        <f t="shared" si="4"/>
        <v/>
      </c>
      <c r="R59" s="719"/>
      <c r="S59" s="719"/>
      <c r="T59" s="719"/>
    </row>
    <row r="60" spans="1:20" s="1502" customFormat="1" ht="25.5" x14ac:dyDescent="0.2">
      <c r="A60" s="1508">
        <v>9999</v>
      </c>
      <c r="B60" s="1508" t="s">
        <v>490</v>
      </c>
      <c r="C60" s="1508" t="s">
        <v>490</v>
      </c>
      <c r="D60" s="382" t="s">
        <v>825</v>
      </c>
      <c r="E60" s="1519"/>
      <c r="F60" s="1530"/>
      <c r="G60" s="1534" t="s">
        <v>1119</v>
      </c>
      <c r="H60" s="1532"/>
      <c r="I60" s="1520"/>
      <c r="J60" s="1516" t="str">
        <f t="shared" si="6"/>
        <v>PP&amp;E</v>
      </c>
      <c r="K60" s="1520"/>
      <c r="L60" s="1520"/>
      <c r="M60" s="1509"/>
      <c r="N60" s="1512"/>
      <c r="O60" s="1512"/>
      <c r="P60" s="1512"/>
      <c r="Q60" s="1512"/>
      <c r="R60" s="719"/>
      <c r="S60" s="719"/>
      <c r="T60" s="719"/>
    </row>
    <row r="61" spans="1:20" s="1502" customFormat="1" ht="25.5" x14ac:dyDescent="0.2">
      <c r="A61" s="1507">
        <v>1905</v>
      </c>
      <c r="B61" s="1507" t="s">
        <v>285</v>
      </c>
      <c r="C61" s="1507" t="s">
        <v>1674</v>
      </c>
      <c r="D61" s="1513" t="s">
        <v>972</v>
      </c>
      <c r="E61" s="1514"/>
      <c r="F61" s="1533" t="str">
        <f t="shared" si="8"/>
        <v/>
      </c>
      <c r="G61" s="1534"/>
      <c r="H61" s="1535"/>
      <c r="I61" s="1516"/>
      <c r="J61" s="1516" t="str">
        <f t="shared" si="6"/>
        <v/>
      </c>
      <c r="K61" s="1516" t="s">
        <v>5</v>
      </c>
      <c r="L61" s="1516"/>
      <c r="M61" s="1509"/>
      <c r="N61" s="1518" t="str">
        <f>IF(AND(OR(E61="TCP", OR(E61="DCP", E61="BCP")), 'I8 Demand Data'!C14="1 CP"), 'E4 TB Allocation Details'!E61 &amp; 1, IF(AND(OR(E61="TCP", OR(E61="DCP", E61="BCP")), 'I8 Demand Data'!C14="4 CP"), 'E4 TB Allocation Details'!E61 &amp; 4, IF(AND(OR(E61="TCP", OR(E61="DCP", E61="BCP")), 'I8 Demand Data'!C14="12 CP"), 'E4 TB Allocation Details'!E61 &amp; 12, "")))</f>
        <v/>
      </c>
      <c r="O61" s="1518" t="str">
        <f>IF(AND(OR(E61="DNCP", OR(E61="SNCP", E61="PNCP")), 'I8 Demand Data'!C15="1 NCP"), E61 &amp; 1, IF(AND(OR(E61="DNCP", OR(E61="SNCP", E61="PNCP")), 'I8 Demand Data'!C15="4 NCP"), E61 &amp; 4, IF(AND(OR(E61="DNCP", OR(E61="SNCP", E61="PNCP")), 'I8 Demand Data'!C15="12 NCP"), E61 &amp; 12, "")))</f>
        <v/>
      </c>
      <c r="P61" s="1518" t="str">
        <f t="shared" si="7"/>
        <v/>
      </c>
      <c r="Q61" s="1518" t="str">
        <f t="shared" si="4"/>
        <v/>
      </c>
      <c r="R61" s="719"/>
      <c r="S61" s="719"/>
      <c r="T61" s="719"/>
    </row>
    <row r="62" spans="1:20" s="1502" customFormat="1" ht="25.5" x14ac:dyDescent="0.2">
      <c r="A62" s="1508">
        <v>1906</v>
      </c>
      <c r="B62" s="1508" t="s">
        <v>286</v>
      </c>
      <c r="C62" s="1508" t="s">
        <v>1674</v>
      </c>
      <c r="D62" s="382" t="s">
        <v>972</v>
      </c>
      <c r="E62" s="1519"/>
      <c r="F62" s="1530" t="str">
        <f t="shared" si="8"/>
        <v/>
      </c>
      <c r="G62" s="1531"/>
      <c r="H62" s="1532"/>
      <c r="I62" s="1520"/>
      <c r="J62" s="1520" t="str">
        <f t="shared" si="6"/>
        <v/>
      </c>
      <c r="K62" s="1520" t="s">
        <v>5</v>
      </c>
      <c r="L62" s="1520"/>
      <c r="M62" s="1509"/>
      <c r="N62" s="1512" t="str">
        <f>IF(AND(OR(E62="TCP", OR(E62="DCP", E62="BCP")), 'I8 Demand Data'!C14="1 CP"), 'E4 TB Allocation Details'!E62 &amp; 1, IF(AND(OR(E62="TCP", OR(E62="DCP", E62="BCP")), 'I8 Demand Data'!C14="4 CP"), 'E4 TB Allocation Details'!E62 &amp; 4, IF(AND(OR(E62="TCP", OR(E62="DCP", E62="BCP")), 'I8 Demand Data'!C14="12 CP"), 'E4 TB Allocation Details'!E62 &amp; 12, "")))</f>
        <v/>
      </c>
      <c r="O62" s="1512" t="str">
        <f>IF(AND(OR(E62="DNCP", OR(E62="SNCP", E62="PNCP")), 'I8 Demand Data'!C15="1 NCP"), E62 &amp; 1, IF(AND(OR(E62="DNCP", OR(E62="SNCP", E62="PNCP")), 'I8 Demand Data'!C15="4 NCP"), E62 &amp; 4, IF(AND(OR(E62="DNCP", OR(E62="SNCP", E62="PNCP")), 'I8 Demand Data'!C15="12 NCP"), E62 &amp; 12, "")))</f>
        <v/>
      </c>
      <c r="P62" s="1512" t="str">
        <f t="shared" si="7"/>
        <v/>
      </c>
      <c r="Q62" s="1512" t="str">
        <f t="shared" si="4"/>
        <v/>
      </c>
      <c r="R62" s="719"/>
      <c r="S62" s="719"/>
      <c r="T62" s="719"/>
    </row>
    <row r="63" spans="1:20" s="1502" customFormat="1" ht="12.75" x14ac:dyDescent="0.2">
      <c r="A63" s="1507">
        <v>1908</v>
      </c>
      <c r="B63" s="1507" t="s">
        <v>287</v>
      </c>
      <c r="C63" s="1507" t="s">
        <v>564</v>
      </c>
      <c r="D63" s="1513" t="s">
        <v>972</v>
      </c>
      <c r="E63" s="1514"/>
      <c r="F63" s="1533" t="str">
        <f t="shared" si="8"/>
        <v/>
      </c>
      <c r="G63" s="1534"/>
      <c r="H63" s="1535"/>
      <c r="I63" s="1516"/>
      <c r="J63" s="1516" t="str">
        <f t="shared" si="6"/>
        <v/>
      </c>
      <c r="K63" s="1516" t="s">
        <v>5</v>
      </c>
      <c r="L63" s="1516"/>
      <c r="M63" s="1509"/>
      <c r="N63" s="1518" t="str">
        <f>IF(AND(OR(E63="TCP", OR(E63="DCP", E63="BCP")), 'I8 Demand Data'!C14="1 CP"), 'E4 TB Allocation Details'!E63 &amp; 1, IF(AND(OR(E63="TCP", OR(E63="DCP", E63="BCP")), 'I8 Demand Data'!C14="4 CP"), 'E4 TB Allocation Details'!E63 &amp; 4, IF(AND(OR(E63="TCP", OR(E63="DCP", E63="BCP")), 'I8 Demand Data'!C14="12 CP"), 'E4 TB Allocation Details'!E63 &amp; 12, "")))</f>
        <v/>
      </c>
      <c r="O63" s="1518" t="str">
        <f>IF(AND(OR(E63="DNCP", OR(E63="SNCP", E63="PNCP")), 'I8 Demand Data'!C15="1 NCP"), E63 &amp; 1, IF(AND(OR(E63="DNCP", OR(E63="SNCP", E63="PNCP")), 'I8 Demand Data'!C15="4 NCP"), E63 &amp; 4, IF(AND(OR(E63="DNCP", OR(E63="SNCP", E63="PNCP")), 'I8 Demand Data'!C15="12 NCP"), E63 &amp; 12, "")))</f>
        <v/>
      </c>
      <c r="P63" s="1518" t="str">
        <f t="shared" si="7"/>
        <v/>
      </c>
      <c r="Q63" s="1518" t="str">
        <f t="shared" si="4"/>
        <v/>
      </c>
      <c r="R63" s="719"/>
      <c r="S63" s="719"/>
      <c r="T63" s="719"/>
    </row>
    <row r="64" spans="1:20" s="1502" customFormat="1" ht="12.75" x14ac:dyDescent="0.2">
      <c r="A64" s="1508">
        <v>1910</v>
      </c>
      <c r="B64" s="1508" t="s">
        <v>288</v>
      </c>
      <c r="C64" s="1508" t="s">
        <v>564</v>
      </c>
      <c r="D64" s="382" t="s">
        <v>972</v>
      </c>
      <c r="E64" s="1519"/>
      <c r="F64" s="1530" t="str">
        <f t="shared" si="8"/>
        <v/>
      </c>
      <c r="G64" s="1531"/>
      <c r="H64" s="1532"/>
      <c r="I64" s="1520"/>
      <c r="J64" s="1520" t="str">
        <f t="shared" si="6"/>
        <v/>
      </c>
      <c r="K64" s="1520" t="s">
        <v>5</v>
      </c>
      <c r="L64" s="1520"/>
      <c r="M64" s="1509"/>
      <c r="N64" s="1512" t="str">
        <f>IF(AND(OR(E64="TCP", OR(E64="DCP", E64="BCP")), 'I8 Demand Data'!C14="1 CP"), 'E4 TB Allocation Details'!E64 &amp; 1, IF(AND(OR(E64="TCP", OR(E64="DCP", E64="BCP")), 'I8 Demand Data'!C14="4 CP"), 'E4 TB Allocation Details'!E64 &amp; 4, IF(AND(OR(E64="TCP", OR(E64="DCP", E64="BCP")), 'I8 Demand Data'!C14="12 CP"), 'E4 TB Allocation Details'!E64 &amp; 12, "")))</f>
        <v/>
      </c>
      <c r="O64" s="1512" t="str">
        <f>IF(AND(OR(E64="DNCP", OR(E64="SNCP", E64="PNCP")), 'I8 Demand Data'!C15="1 NCP"), E64 &amp; 1, IF(AND(OR(E64="DNCP", OR(E64="SNCP", E64="PNCP")), 'I8 Demand Data'!C15="4 NCP"), E64 &amp; 4, IF(AND(OR(E64="DNCP", OR(E64="SNCP", E64="PNCP")), 'I8 Demand Data'!C15="12 NCP"), E64 &amp; 12, "")))</f>
        <v/>
      </c>
      <c r="P64" s="1512" t="str">
        <f t="shared" si="7"/>
        <v/>
      </c>
      <c r="Q64" s="1512" t="str">
        <f t="shared" si="4"/>
        <v/>
      </c>
      <c r="R64" s="719"/>
      <c r="S64" s="719"/>
      <c r="T64" s="719"/>
    </row>
    <row r="65" spans="1:20" s="1502" customFormat="1" ht="25.5" x14ac:dyDescent="0.2">
      <c r="A65" s="1507">
        <v>1915</v>
      </c>
      <c r="B65" s="1507" t="s">
        <v>539</v>
      </c>
      <c r="C65" s="1507" t="s">
        <v>1668</v>
      </c>
      <c r="D65" s="1513" t="s">
        <v>972</v>
      </c>
      <c r="E65" s="1514"/>
      <c r="F65" s="1533" t="str">
        <f t="shared" si="8"/>
        <v/>
      </c>
      <c r="G65" s="1534"/>
      <c r="H65" s="1535"/>
      <c r="I65" s="1516"/>
      <c r="J65" s="1516" t="str">
        <f t="shared" si="6"/>
        <v/>
      </c>
      <c r="K65" s="1516" t="s">
        <v>5</v>
      </c>
      <c r="L65" s="1516"/>
      <c r="M65" s="1509"/>
      <c r="N65" s="1518" t="str">
        <f>IF(AND(OR(E65="TCP", OR(E65="DCP", E65="BCP")), 'I8 Demand Data'!C14="1 CP"), 'E4 TB Allocation Details'!E65 &amp; 1, IF(AND(OR(E65="TCP", OR(E65="DCP", E65="BCP")), 'I8 Demand Data'!C14="4 CP"), 'E4 TB Allocation Details'!E65 &amp; 4, IF(AND(OR(E65="TCP", OR(E65="DCP", E65="BCP")), 'I8 Demand Data'!C14="12 CP"), 'E4 TB Allocation Details'!E65 &amp; 12, "")))</f>
        <v/>
      </c>
      <c r="O65" s="1518" t="str">
        <f>IF(AND(OR(E65="DNCP", OR(E65="SNCP", E65="PNCP")), 'I8 Demand Data'!C15="1 NCP"), E65 &amp; 1, IF(AND(OR(E65="DNCP", OR(E65="SNCP", E65="PNCP")), 'I8 Demand Data'!C15="4 NCP"), E65 &amp; 4, IF(AND(OR(E65="DNCP", OR(E65="SNCP", E65="PNCP")), 'I8 Demand Data'!C15="12 NCP"), E65 &amp; 12, "")))</f>
        <v/>
      </c>
      <c r="P65" s="1518" t="str">
        <f t="shared" si="7"/>
        <v/>
      </c>
      <c r="Q65" s="1518" t="str">
        <f t="shared" si="4"/>
        <v/>
      </c>
      <c r="R65" s="719"/>
      <c r="S65" s="719"/>
      <c r="T65" s="719"/>
    </row>
    <row r="66" spans="1:20" s="1502" customFormat="1" ht="25.5" x14ac:dyDescent="0.2">
      <c r="A66" s="1508">
        <v>1920</v>
      </c>
      <c r="B66" s="1508" t="s">
        <v>540</v>
      </c>
      <c r="C66" s="1508" t="s">
        <v>1670</v>
      </c>
      <c r="D66" s="382" t="s">
        <v>972</v>
      </c>
      <c r="E66" s="1519"/>
      <c r="F66" s="1530" t="str">
        <f t="shared" si="8"/>
        <v/>
      </c>
      <c r="G66" s="1531"/>
      <c r="H66" s="1532"/>
      <c r="I66" s="1520"/>
      <c r="J66" s="1520" t="str">
        <f t="shared" si="6"/>
        <v/>
      </c>
      <c r="K66" s="1520" t="s">
        <v>5</v>
      </c>
      <c r="L66" s="1520"/>
      <c r="M66" s="1509"/>
      <c r="N66" s="1512" t="str">
        <f>IF(AND(OR(E66="TCP", OR(E66="DCP", E66="BCP")), 'I8 Demand Data'!C14="1 CP"), 'E4 TB Allocation Details'!E66 &amp; 1, IF(AND(OR(E66="TCP", OR(E66="DCP", E66="BCP")), 'I8 Demand Data'!C14="4 CP"), 'E4 TB Allocation Details'!E66 &amp; 4, IF(AND(OR(E66="TCP", OR(E66="DCP", E66="BCP")), 'I8 Demand Data'!C14="12 CP"), 'E4 TB Allocation Details'!E66 &amp; 12, "")))</f>
        <v/>
      </c>
      <c r="O66" s="1512" t="str">
        <f>IF(AND(OR(E66="DNCP", OR(E66="SNCP", E66="PNCP")), 'I8 Demand Data'!C15="1 NCP"), E66 &amp; 1, IF(AND(OR(E66="DNCP", OR(E66="SNCP", E66="PNCP")), 'I8 Demand Data'!C15="4 NCP"), E66 &amp; 4, IF(AND(OR(E66="DNCP", OR(E66="SNCP", E66="PNCP")), 'I8 Demand Data'!C15="12 NCP"), E66 &amp; 12, "")))</f>
        <v/>
      </c>
      <c r="P66" s="1512" t="str">
        <f t="shared" si="7"/>
        <v/>
      </c>
      <c r="Q66" s="1512" t="str">
        <f t="shared" si="4"/>
        <v/>
      </c>
      <c r="R66" s="719"/>
      <c r="S66" s="719"/>
      <c r="T66" s="719"/>
    </row>
    <row r="67" spans="1:20" s="1502" customFormat="1" ht="12.75" x14ac:dyDescent="0.2">
      <c r="A67" s="1507">
        <v>1925</v>
      </c>
      <c r="B67" s="1507" t="s">
        <v>541</v>
      </c>
      <c r="C67" s="1507" t="s">
        <v>1670</v>
      </c>
      <c r="D67" s="1513" t="s">
        <v>972</v>
      </c>
      <c r="E67" s="1514"/>
      <c r="F67" s="1533" t="str">
        <f t="shared" si="8"/>
        <v/>
      </c>
      <c r="G67" s="1534"/>
      <c r="H67" s="1535"/>
      <c r="I67" s="1516"/>
      <c r="J67" s="1516" t="str">
        <f t="shared" si="6"/>
        <v/>
      </c>
      <c r="K67" s="1516" t="s">
        <v>5</v>
      </c>
      <c r="L67" s="1516"/>
      <c r="M67" s="1509"/>
      <c r="N67" s="1518" t="str">
        <f>IF(AND(OR(E67="TCP", OR(E67="DCP", E67="BCP")), 'I8 Demand Data'!C14="1 CP"), 'E4 TB Allocation Details'!E67 &amp; 1, IF(AND(OR(E67="TCP", OR(E67="DCP", E67="BCP")), 'I8 Demand Data'!C14="4 CP"), 'E4 TB Allocation Details'!E67 &amp; 4, IF(AND(OR(E67="TCP", OR(E67="DCP", E67="BCP")), 'I8 Demand Data'!C14="12 CP"), 'E4 TB Allocation Details'!E67 &amp; 12, "")))</f>
        <v/>
      </c>
      <c r="O67" s="1518" t="str">
        <f>IF(AND(OR(E67="DNCP", OR(E67="SNCP", E67="PNCP")), 'I8 Demand Data'!C15="1 NCP"), E67 &amp; 1, IF(AND(OR(E67="DNCP", OR(E67="SNCP", E67="PNCP")), 'I8 Demand Data'!C15="4 NCP"), E67 &amp; 4, IF(AND(OR(E67="DNCP", OR(E67="SNCP", E67="PNCP")), 'I8 Demand Data'!C15="12 NCP"), E67 &amp; 12, "")))</f>
        <v/>
      </c>
      <c r="P67" s="1518" t="str">
        <f t="shared" si="7"/>
        <v/>
      </c>
      <c r="Q67" s="1518" t="str">
        <f t="shared" si="4"/>
        <v/>
      </c>
      <c r="R67" s="719"/>
      <c r="S67" s="719"/>
      <c r="T67" s="719"/>
    </row>
    <row r="68" spans="1:20" s="1502" customFormat="1" ht="12.75" x14ac:dyDescent="0.2">
      <c r="A68" s="1508">
        <v>1930</v>
      </c>
      <c r="B68" s="1508" t="s">
        <v>542</v>
      </c>
      <c r="C68" s="1508" t="s">
        <v>1668</v>
      </c>
      <c r="D68" s="382" t="s">
        <v>972</v>
      </c>
      <c r="E68" s="1519"/>
      <c r="F68" s="1530"/>
      <c r="G68" s="1531"/>
      <c r="H68" s="1532"/>
      <c r="I68" s="1520"/>
      <c r="J68" s="1520" t="str">
        <f t="shared" si="6"/>
        <v/>
      </c>
      <c r="K68" s="1520" t="s">
        <v>5</v>
      </c>
      <c r="L68" s="1520"/>
      <c r="M68" s="1509"/>
      <c r="N68" s="1512" t="str">
        <f>IF(AND(OR(E68="TCP", OR(E68="DCP", E68="BCP")), 'I8 Demand Data'!C14="1 CP"), 'E4 TB Allocation Details'!E68 &amp; 1, IF(AND(OR(E68="TCP", OR(E68="DCP", E68="BCP")), 'I8 Demand Data'!C14="4 CP"), 'E4 TB Allocation Details'!E68 &amp; 4, IF(AND(OR(E68="TCP", OR(E68="DCP", E68="BCP")), 'I8 Demand Data'!C14="12 CP"), 'E4 TB Allocation Details'!E68 &amp; 12, "")))</f>
        <v/>
      </c>
      <c r="O68" s="1512" t="str">
        <f>IF(AND(OR(E68="DNCP", OR(E68="SNCP", E68="PNCP")), 'I8 Demand Data'!C15="1 NCP"), E68 &amp; 1, IF(AND(OR(E68="DNCP", OR(E68="SNCP", E68="PNCP")), 'I8 Demand Data'!C15="4 NCP"), E68 &amp; 4, IF(AND(OR(E68="DNCP", OR(E68="SNCP", E68="PNCP")), 'I8 Demand Data'!C15="12 NCP"), E68 &amp; 12, "")))</f>
        <v/>
      </c>
      <c r="P68" s="1512" t="str">
        <f t="shared" si="7"/>
        <v/>
      </c>
      <c r="Q68" s="1512" t="str">
        <f t="shared" si="4"/>
        <v/>
      </c>
      <c r="R68" s="719"/>
      <c r="S68" s="719"/>
      <c r="T68" s="719"/>
    </row>
    <row r="69" spans="1:20" s="1502" customFormat="1" ht="12.75" x14ac:dyDescent="0.2">
      <c r="A69" s="1507">
        <v>1935</v>
      </c>
      <c r="B69" s="1507" t="s">
        <v>543</v>
      </c>
      <c r="C69" s="1507" t="s">
        <v>1668</v>
      </c>
      <c r="D69" s="1513" t="s">
        <v>972</v>
      </c>
      <c r="E69" s="1514"/>
      <c r="F69" s="1533"/>
      <c r="G69" s="1534"/>
      <c r="H69" s="1535"/>
      <c r="I69" s="1516"/>
      <c r="J69" s="1516" t="str">
        <f t="shared" si="6"/>
        <v/>
      </c>
      <c r="K69" s="1516" t="s">
        <v>5</v>
      </c>
      <c r="L69" s="1516"/>
      <c r="M69" s="1509"/>
      <c r="N69" s="1518" t="str">
        <f>IF(AND(OR(E69="TCP", OR(E69="DCP", E69="BCP")), 'I8 Demand Data'!C14="1 CP"), 'E4 TB Allocation Details'!E69 &amp; 1, IF(AND(OR(E69="TCP", OR(E69="DCP", E69="BCP")), 'I8 Demand Data'!C14="4 CP"), 'E4 TB Allocation Details'!E69 &amp; 4, IF(AND(OR(E69="TCP", OR(E69="DCP", E69="BCP")), 'I8 Demand Data'!C14="12 CP"), 'E4 TB Allocation Details'!E69 &amp; 12, "")))</f>
        <v/>
      </c>
      <c r="O69" s="1518" t="str">
        <f>IF(AND(OR(E69="DNCP", OR(E69="SNCP", E69="PNCP")), 'I8 Demand Data'!C15="1 NCP"), E69 &amp; 1, IF(AND(OR(E69="DNCP", OR(E69="SNCP", E69="PNCP")), 'I8 Demand Data'!C15="4 NCP"), E69 &amp; 4, IF(AND(OR(E69="DNCP", OR(E69="SNCP", E69="PNCP")), 'I8 Demand Data'!C15="12 NCP"), E69 &amp; 12, "")))</f>
        <v/>
      </c>
      <c r="P69" s="1518" t="str">
        <f t="shared" si="7"/>
        <v/>
      </c>
      <c r="Q69" s="1518" t="str">
        <f t="shared" si="4"/>
        <v/>
      </c>
      <c r="R69" s="719"/>
      <c r="S69" s="719"/>
      <c r="T69" s="719"/>
    </row>
    <row r="70" spans="1:20" s="1502" customFormat="1" ht="25.5" x14ac:dyDescent="0.2">
      <c r="A70" s="1508">
        <v>1940</v>
      </c>
      <c r="B70" s="1508" t="s">
        <v>544</v>
      </c>
      <c r="C70" s="1508" t="s">
        <v>1668</v>
      </c>
      <c r="D70" s="382" t="s">
        <v>972</v>
      </c>
      <c r="E70" s="1519"/>
      <c r="F70" s="1530"/>
      <c r="G70" s="1531"/>
      <c r="H70" s="1532"/>
      <c r="I70" s="1520"/>
      <c r="J70" s="1520" t="str">
        <f t="shared" si="6"/>
        <v/>
      </c>
      <c r="K70" s="1520" t="s">
        <v>5</v>
      </c>
      <c r="L70" s="1520"/>
      <c r="M70" s="1509"/>
      <c r="N70" s="1512" t="str">
        <f>IF(AND(OR(E70="TCP", OR(E70="DCP", E70="BCP")), 'I8 Demand Data'!C14="1 CP"), 'E4 TB Allocation Details'!E70 &amp; 1, IF(AND(OR(E70="TCP", OR(E70="DCP", E70="BCP")), 'I8 Demand Data'!C14="4 CP"), 'E4 TB Allocation Details'!E70 &amp; 4, IF(AND(OR(E70="TCP", OR(E70="DCP", E70="BCP")), 'I8 Demand Data'!C14="12 CP"), 'E4 TB Allocation Details'!E70 &amp; 12, "")))</f>
        <v/>
      </c>
      <c r="O70" s="1512" t="str">
        <f>IF(AND(OR(E70="DNCP", OR(E70="SNCP", E70="PNCP")), 'I8 Demand Data'!C15="1 NCP"), E70 &amp; 1, IF(AND(OR(E70="DNCP", OR(E70="SNCP", E70="PNCP")), 'I8 Demand Data'!C15="4 NCP"), E70 &amp; 4, IF(AND(OR(E70="DNCP", OR(E70="SNCP", E70="PNCP")), 'I8 Demand Data'!C15="12 NCP"), E70 &amp; 12, "")))</f>
        <v/>
      </c>
      <c r="P70" s="1512" t="str">
        <f t="shared" si="7"/>
        <v/>
      </c>
      <c r="Q70" s="1512" t="str">
        <f t="shared" si="4"/>
        <v/>
      </c>
      <c r="R70" s="719"/>
      <c r="S70" s="719"/>
      <c r="T70" s="719"/>
    </row>
    <row r="71" spans="1:20" s="1502" customFormat="1" ht="25.5" x14ac:dyDescent="0.2">
      <c r="A71" s="1507">
        <v>1945</v>
      </c>
      <c r="B71" s="1507" t="s">
        <v>545</v>
      </c>
      <c r="C71" s="1507" t="s">
        <v>1668</v>
      </c>
      <c r="D71" s="1513" t="s">
        <v>972</v>
      </c>
      <c r="E71" s="1514"/>
      <c r="F71" s="1533"/>
      <c r="G71" s="1534"/>
      <c r="H71" s="1535"/>
      <c r="I71" s="1516"/>
      <c r="J71" s="1516" t="str">
        <f t="shared" si="6"/>
        <v/>
      </c>
      <c r="K71" s="1516" t="s">
        <v>5</v>
      </c>
      <c r="L71" s="1516"/>
      <c r="M71" s="1509"/>
      <c r="N71" s="1518" t="str">
        <f>IF(AND(OR(E71="TCP", OR(E71="DCP", E71="BCP")), 'I8 Demand Data'!C14="1 CP"), 'E4 TB Allocation Details'!E71 &amp; 1, IF(AND(OR(E71="TCP", OR(E71="DCP", E71="BCP")), 'I8 Demand Data'!C14="4 CP"), 'E4 TB Allocation Details'!E71 &amp; 4, IF(AND(OR(E71="TCP", OR(E71="DCP", E71="BCP")), 'I8 Demand Data'!C14="12 CP"), 'E4 TB Allocation Details'!E71 &amp; 12, "")))</f>
        <v/>
      </c>
      <c r="O71" s="1518" t="str">
        <f>IF(AND(OR(E71="DNCP", OR(E71="SNCP", E71="PNCP")), 'I8 Demand Data'!C15="1 NCP"), E71 &amp; 1, IF(AND(OR(E71="DNCP", OR(E71="SNCP", E71="PNCP")), 'I8 Demand Data'!C15="4 NCP"), E71 &amp; 4, IF(AND(OR(E71="DNCP", OR(E71="SNCP", E71="PNCP")), 'I8 Demand Data'!C15="12 NCP"), E71 &amp; 12, "")))</f>
        <v/>
      </c>
      <c r="P71" s="1518" t="str">
        <f t="shared" si="7"/>
        <v/>
      </c>
      <c r="Q71" s="1518" t="str">
        <f t="shared" si="4"/>
        <v/>
      </c>
      <c r="R71" s="719"/>
      <c r="S71" s="719"/>
      <c r="T71" s="719"/>
    </row>
    <row r="72" spans="1:20" s="1502" customFormat="1" ht="25.5" x14ac:dyDescent="0.2">
      <c r="A72" s="1508">
        <v>1950</v>
      </c>
      <c r="B72" s="1508" t="s">
        <v>546</v>
      </c>
      <c r="C72" s="1508" t="s">
        <v>1668</v>
      </c>
      <c r="D72" s="382" t="s">
        <v>972</v>
      </c>
      <c r="E72" s="1519"/>
      <c r="F72" s="1530"/>
      <c r="G72" s="1531"/>
      <c r="H72" s="1532"/>
      <c r="I72" s="1520"/>
      <c r="J72" s="1520" t="str">
        <f t="shared" si="6"/>
        <v/>
      </c>
      <c r="K72" s="1520" t="s">
        <v>5</v>
      </c>
      <c r="L72" s="1520"/>
      <c r="M72" s="1509"/>
      <c r="N72" s="1512" t="str">
        <f>IF(AND(OR(E72="TCP", OR(E72="DCP", E72="BCP")), 'I8 Demand Data'!C14="1 CP"), 'E4 TB Allocation Details'!E72 &amp; 1, IF(AND(OR(E72="TCP", OR(E72="DCP", E72="BCP")), 'I8 Demand Data'!C14="4 CP"), 'E4 TB Allocation Details'!E72 &amp; 4, IF(AND(OR(E72="TCP", OR(E72="DCP", E72="BCP")), 'I8 Demand Data'!C14="12 CP"), 'E4 TB Allocation Details'!E72 &amp; 12, "")))</f>
        <v/>
      </c>
      <c r="O72" s="1512" t="str">
        <f>IF(AND(OR(E72="DNCP", OR(E72="SNCP", E72="PNCP")), 'I8 Demand Data'!C15="1 NCP"), E72 &amp; 1, IF(AND(OR(E72="DNCP", OR(E72="SNCP", E72="PNCP")), 'I8 Demand Data'!C15="4 NCP"), E72 &amp; 4, IF(AND(OR(E72="DNCP", OR(E72="SNCP", E72="PNCP")), 'I8 Demand Data'!C15="12 NCP"), E72 &amp; 12, "")))</f>
        <v/>
      </c>
      <c r="P72" s="1512" t="str">
        <f t="shared" si="7"/>
        <v/>
      </c>
      <c r="Q72" s="1512" t="str">
        <f t="shared" si="4"/>
        <v/>
      </c>
      <c r="R72" s="719"/>
      <c r="S72" s="719"/>
      <c r="T72" s="719"/>
    </row>
    <row r="73" spans="1:20" s="1502" customFormat="1" ht="25.5" x14ac:dyDescent="0.2">
      <c r="A73" s="1507">
        <v>1955</v>
      </c>
      <c r="B73" s="1507" t="s">
        <v>276</v>
      </c>
      <c r="C73" s="1507" t="s">
        <v>1668</v>
      </c>
      <c r="D73" s="1513" t="s">
        <v>972</v>
      </c>
      <c r="E73" s="1514"/>
      <c r="F73" s="1533"/>
      <c r="G73" s="1534"/>
      <c r="H73" s="1535"/>
      <c r="I73" s="1516"/>
      <c r="J73" s="1516" t="str">
        <f t="shared" si="6"/>
        <v/>
      </c>
      <c r="K73" s="1516" t="s">
        <v>5</v>
      </c>
      <c r="L73" s="1516"/>
      <c r="M73" s="1509"/>
      <c r="N73" s="1518" t="str">
        <f>IF(AND(OR(E73="TCP", OR(E73="DCP", E73="BCP")), 'I8 Demand Data'!C14="1 CP"), 'E4 TB Allocation Details'!E73 &amp; 1, IF(AND(OR(E73="TCP", OR(E73="DCP", E73="BCP")), 'I8 Demand Data'!C14="4 CP"), 'E4 TB Allocation Details'!E73 &amp; 4, IF(AND(OR(E73="TCP", OR(E73="DCP", E73="BCP")), 'I8 Demand Data'!C14="12 CP"), 'E4 TB Allocation Details'!E73 &amp; 12, "")))</f>
        <v/>
      </c>
      <c r="O73" s="1518" t="str">
        <f>IF(AND(OR(E73="DNCP", OR(E73="SNCP", E73="PNCP")), 'I8 Demand Data'!C15="1 NCP"), E73 &amp; 1, IF(AND(OR(E73="DNCP", OR(E73="SNCP", E73="PNCP")), 'I8 Demand Data'!C15="4 NCP"), E73 &amp; 4, IF(AND(OR(E73="DNCP", OR(E73="SNCP", E73="PNCP")), 'I8 Demand Data'!C15="12 NCP"), E73 &amp; 12, "")))</f>
        <v/>
      </c>
      <c r="P73" s="1518" t="str">
        <f t="shared" si="7"/>
        <v/>
      </c>
      <c r="Q73" s="1518" t="str">
        <f t="shared" si="4"/>
        <v/>
      </c>
      <c r="R73" s="719"/>
      <c r="S73" s="719"/>
      <c r="T73" s="719"/>
    </row>
    <row r="74" spans="1:20" s="1502" customFormat="1" ht="12.75" x14ac:dyDescent="0.2">
      <c r="A74" s="1508">
        <v>1960</v>
      </c>
      <c r="B74" s="1508" t="s">
        <v>277</v>
      </c>
      <c r="C74" s="1508" t="s">
        <v>1668</v>
      </c>
      <c r="D74" s="382" t="s">
        <v>972</v>
      </c>
      <c r="E74" s="1519"/>
      <c r="F74" s="1530"/>
      <c r="G74" s="1531"/>
      <c r="H74" s="1532"/>
      <c r="I74" s="1520"/>
      <c r="J74" s="1520" t="str">
        <f t="shared" si="6"/>
        <v/>
      </c>
      <c r="K74" s="1520" t="s">
        <v>5</v>
      </c>
      <c r="L74" s="1520"/>
      <c r="M74" s="1509"/>
      <c r="N74" s="1512" t="str">
        <f>IF(AND(OR(E74="TCP", OR(E74="DCP", E74="BCP")), 'I8 Demand Data'!C14="1 CP"), 'E4 TB Allocation Details'!E74 &amp; 1, IF(AND(OR(E74="TCP", OR(E74="DCP", E74="BCP")), 'I8 Demand Data'!C14="4 CP"), 'E4 TB Allocation Details'!E74 &amp; 4, IF(AND(OR(E74="TCP", OR(E74="DCP", E74="BCP")), 'I8 Demand Data'!C14="12 CP"), 'E4 TB Allocation Details'!E74 &amp; 12, "")))</f>
        <v/>
      </c>
      <c r="O74" s="1512" t="str">
        <f>IF(AND(OR(E74="DNCP", OR(E74="SNCP", E74="PNCP")), 'I8 Demand Data'!C15="1 NCP"), E74 &amp; 1, IF(AND(OR(E74="DNCP", OR(E74="SNCP", E74="PNCP")), 'I8 Demand Data'!C15="4 NCP"), E74 &amp; 4, IF(AND(OR(E74="DNCP", OR(E74="SNCP", E74="PNCP")), 'I8 Demand Data'!C15="12 NCP"), E74 &amp; 12, "")))</f>
        <v/>
      </c>
      <c r="P74" s="1512" t="str">
        <f t="shared" si="7"/>
        <v/>
      </c>
      <c r="Q74" s="1512" t="str">
        <f t="shared" si="4"/>
        <v/>
      </c>
      <c r="R74" s="719"/>
      <c r="S74" s="719"/>
      <c r="T74" s="719"/>
    </row>
    <row r="75" spans="1:20" s="1502" customFormat="1" ht="38.25" x14ac:dyDescent="0.2">
      <c r="A75" s="1507">
        <v>1970</v>
      </c>
      <c r="B75" s="1507" t="s">
        <v>279</v>
      </c>
      <c r="C75" s="1507" t="s">
        <v>1671</v>
      </c>
      <c r="D75" s="1513" t="s">
        <v>972</v>
      </c>
      <c r="E75" s="1514"/>
      <c r="F75" s="1533"/>
      <c r="G75" s="1534"/>
      <c r="H75" s="1535"/>
      <c r="I75" s="1516"/>
      <c r="J75" s="1516" t="str">
        <f t="shared" si="6"/>
        <v/>
      </c>
      <c r="K75" s="1516" t="s">
        <v>5</v>
      </c>
      <c r="L75" s="1516"/>
      <c r="M75" s="1509"/>
      <c r="N75" s="1518" t="str">
        <f>IF(AND(OR(E75="TCP", OR(E75="DCP", E75="BCP")), 'I8 Demand Data'!C14="1 CP"), 'E4 TB Allocation Details'!E75 &amp; 1, IF(AND(OR(E75="TCP", OR(E75="DCP", E75="BCP")), 'I8 Demand Data'!C14="4 CP"), 'E4 TB Allocation Details'!E75 &amp; 4, IF(AND(OR(E75="TCP", OR(E75="DCP", E75="BCP")), 'I8 Demand Data'!C14="12 CP"), 'E4 TB Allocation Details'!E75 &amp; 12, "")))</f>
        <v/>
      </c>
      <c r="O75" s="1518" t="str">
        <f>IF(AND(OR(E75="DNCP", OR(E75="SNCP", E75="PNCP")), 'I8 Demand Data'!C15="1 NCP"), E75 &amp; 1, IF(AND(OR(E75="DNCP", OR(E75="SNCP", E75="PNCP")), 'I8 Demand Data'!C15="4 NCP"), E75 &amp; 4, IF(AND(OR(E75="DNCP", OR(E75="SNCP", E75="PNCP")), 'I8 Demand Data'!C15="12 NCP"), E75 &amp; 12, "")))</f>
        <v/>
      </c>
      <c r="P75" s="1518" t="str">
        <f t="shared" si="7"/>
        <v/>
      </c>
      <c r="Q75" s="1518" t="str">
        <f t="shared" si="4"/>
        <v/>
      </c>
      <c r="R75" s="719"/>
      <c r="S75" s="719"/>
      <c r="T75" s="719"/>
    </row>
    <row r="76" spans="1:20" s="1502" customFormat="1" ht="25.5" x14ac:dyDescent="0.2">
      <c r="A76" s="1508">
        <v>1975</v>
      </c>
      <c r="B76" s="1508" t="s">
        <v>1650</v>
      </c>
      <c r="C76" s="1508" t="s">
        <v>1671</v>
      </c>
      <c r="D76" s="382" t="s">
        <v>972</v>
      </c>
      <c r="E76" s="1519"/>
      <c r="F76" s="1530"/>
      <c r="G76" s="1531"/>
      <c r="H76" s="1532"/>
      <c r="I76" s="1520"/>
      <c r="J76" s="1520" t="str">
        <f t="shared" si="6"/>
        <v/>
      </c>
      <c r="K76" s="1520" t="s">
        <v>5</v>
      </c>
      <c r="L76" s="1520"/>
      <c r="M76" s="1509"/>
      <c r="N76" s="1512" t="str">
        <f>IF(AND(OR(E76="TCP", OR(E76="DCP", E76="BCP")), 'I8 Demand Data'!C14="1 CP"), 'E4 TB Allocation Details'!E76 &amp; 1, IF(AND(OR(E76="TCP", OR(E76="DCP", E76="BCP")), 'I8 Demand Data'!C14="4 CP"), 'E4 TB Allocation Details'!E76 &amp; 4, IF(AND(OR(E76="TCP", OR(E76="DCP", E76="BCP")), 'I8 Demand Data'!C14="12 CP"), 'E4 TB Allocation Details'!E76 &amp; 12, "")))</f>
        <v/>
      </c>
      <c r="O76" s="1512" t="str">
        <f>IF(AND(OR(E76="DNCP", OR(E76="SNCP", E76="PNCP")), 'I8 Demand Data'!C15="1 NCP"), E76 &amp; 1, IF(AND(OR(E76="DNCP", OR(E76="SNCP", E76="PNCP")), 'I8 Demand Data'!C15="4 NCP"), E76 &amp; 4, IF(AND(OR(E76="DNCP", OR(E76="SNCP", E76="PNCP")), 'I8 Demand Data'!C15="12 NCP"), E76 &amp; 12, "")))</f>
        <v/>
      </c>
      <c r="P76" s="1512" t="str">
        <f t="shared" si="7"/>
        <v/>
      </c>
      <c r="Q76" s="1512" t="str">
        <f t="shared" si="4"/>
        <v/>
      </c>
      <c r="R76" s="719"/>
      <c r="S76" s="719"/>
      <c r="T76" s="719"/>
    </row>
    <row r="77" spans="1:20" s="1502" customFormat="1" ht="25.5" x14ac:dyDescent="0.2">
      <c r="A77" s="1507">
        <v>1980</v>
      </c>
      <c r="B77" s="1507" t="s">
        <v>1125</v>
      </c>
      <c r="C77" s="1507" t="s">
        <v>1671</v>
      </c>
      <c r="D77" s="1513" t="s">
        <v>972</v>
      </c>
      <c r="E77" s="1514"/>
      <c r="F77" s="1533"/>
      <c r="G77" s="1534"/>
      <c r="H77" s="1535"/>
      <c r="I77" s="1516"/>
      <c r="J77" s="1516" t="str">
        <f t="shared" si="6"/>
        <v/>
      </c>
      <c r="K77" s="1516" t="s">
        <v>5</v>
      </c>
      <c r="L77" s="1516"/>
      <c r="M77" s="1509"/>
      <c r="N77" s="1518" t="str">
        <f>IF(AND(OR(E77="TCP", OR(E77="DCP", E77="BCP")), 'I8 Demand Data'!C14="1 CP"), 'E4 TB Allocation Details'!E77 &amp; 1, IF(AND(OR(E77="TCP", OR(E77="DCP", E77="BCP")), 'I8 Demand Data'!C14="4 CP"), 'E4 TB Allocation Details'!E77 &amp; 4, IF(AND(OR(E77="TCP", OR(E77="DCP", E77="BCP")), 'I8 Demand Data'!C14="12 CP"), 'E4 TB Allocation Details'!E77 &amp; 12, "")))</f>
        <v/>
      </c>
      <c r="O77" s="1518" t="str">
        <f>IF(AND(OR(E77="DNCP", OR(E77="SNCP", E77="PNCP")), 'I8 Demand Data'!C15="1 NCP"), E77 &amp; 1, IF(AND(OR(E77="DNCP", OR(E77="SNCP", E77="PNCP")), 'I8 Demand Data'!C15="4 NCP"), E77 &amp; 4, IF(AND(OR(E77="DNCP", OR(E77="SNCP", E77="PNCP")), 'I8 Demand Data'!C15="12 NCP"), E77 &amp; 12, "")))</f>
        <v/>
      </c>
      <c r="P77" s="1518" t="str">
        <f t="shared" si="7"/>
        <v/>
      </c>
      <c r="Q77" s="1518" t="str">
        <f t="shared" si="4"/>
        <v/>
      </c>
      <c r="R77" s="719"/>
      <c r="S77" s="719"/>
      <c r="T77" s="719"/>
    </row>
    <row r="78" spans="1:20" s="1502" customFormat="1" ht="25.5" x14ac:dyDescent="0.2">
      <c r="A78" s="1508">
        <v>1990</v>
      </c>
      <c r="B78" s="1508" t="s">
        <v>1127</v>
      </c>
      <c r="C78" s="1508" t="s">
        <v>1671</v>
      </c>
      <c r="D78" s="382" t="s">
        <v>972</v>
      </c>
      <c r="E78" s="1519"/>
      <c r="F78" s="1530"/>
      <c r="G78" s="1531"/>
      <c r="H78" s="1532" t="s">
        <v>334</v>
      </c>
      <c r="I78" s="1520"/>
      <c r="J78" s="1520" t="str">
        <f t="shared" si="6"/>
        <v/>
      </c>
      <c r="K78" s="1520" t="s">
        <v>5</v>
      </c>
      <c r="L78" s="1520"/>
      <c r="M78" s="1509"/>
      <c r="N78" s="1512" t="str">
        <f>IF(AND(OR(E78="TCP", OR(E78="DCP", E78="BCP")), 'I8 Demand Data'!C14="1 CP"), 'E4 TB Allocation Details'!E78 &amp; 1, IF(AND(OR(E78="TCP", OR(E78="DCP", E78="BCP")), 'I8 Demand Data'!C14="4 CP"), 'E4 TB Allocation Details'!E78 &amp; 4, IF(AND(OR(E78="TCP", OR(E78="DCP", E78="BCP")), 'I8 Demand Data'!C14="12 CP"), 'E4 TB Allocation Details'!E78 &amp; 12, "")))</f>
        <v/>
      </c>
      <c r="O78" s="1512" t="str">
        <f>IF(AND(OR(E78="DNCP", OR(E78="SNCP", E78="PNCP")), 'I8 Demand Data'!C15="1 NCP"), E78 &amp; 1, IF(AND(OR(E78="DNCP", OR(E78="SNCP", E78="PNCP")), 'I8 Demand Data'!C15="4 NCP"), E78 &amp; 4, IF(AND(OR(E78="DNCP", OR(E78="SNCP", E78="PNCP")), 'I8 Demand Data'!C15="12 NCP"), E78 &amp; 12, "")))</f>
        <v/>
      </c>
      <c r="P78" s="1512" t="str">
        <f t="shared" si="7"/>
        <v/>
      </c>
      <c r="Q78" s="1512" t="str">
        <f t="shared" si="4"/>
        <v/>
      </c>
      <c r="R78" s="719"/>
      <c r="S78" s="719"/>
      <c r="T78" s="719"/>
    </row>
    <row r="79" spans="1:20" s="1502" customFormat="1" ht="25.5" x14ac:dyDescent="0.2">
      <c r="A79" s="1507">
        <v>1995</v>
      </c>
      <c r="B79" s="1507" t="s">
        <v>1128</v>
      </c>
      <c r="C79" s="1507" t="s">
        <v>1672</v>
      </c>
      <c r="D79" s="1513" t="s">
        <v>977</v>
      </c>
      <c r="E79" s="1514"/>
      <c r="F79" s="1533" t="s">
        <v>1701</v>
      </c>
      <c r="G79" s="1534" t="s">
        <v>732</v>
      </c>
      <c r="H79" s="1535"/>
      <c r="I79" s="1516" t="s">
        <v>1701</v>
      </c>
      <c r="J79" s="1516" t="str">
        <f t="shared" si="6"/>
        <v>Breakout</v>
      </c>
      <c r="K79" s="1516"/>
      <c r="L79" s="1516"/>
      <c r="M79" s="1509"/>
      <c r="N79" s="1518" t="str">
        <f>IF(AND(OR(E79="TCP", OR(E79="DCP", E79="BCP")), 'I8 Demand Data'!C14="1 CP"), 'E4 TB Allocation Details'!E79 &amp; 1, IF(AND(OR(E79="TCP", OR(E79="DCP", E79="BCP")), 'I8 Demand Data'!C14="4 CP"), 'E4 TB Allocation Details'!E79 &amp; 4, IF(AND(OR(E79="TCP", OR(E79="DCP", E79="BCP")), 'I8 Demand Data'!C14="12 CP"), 'E4 TB Allocation Details'!E79 &amp; 12, "")))</f>
        <v/>
      </c>
      <c r="O79" s="1518" t="str">
        <f>IF(AND(OR(E79="DNCP", OR(E79="SNCP", E79="PNCP")), 'I8 Demand Data'!C15="1 NCP"), E79 &amp; 1, IF(AND(OR(E79="DNCP", OR(E79="SNCP", E79="PNCP")), 'I8 Demand Data'!C15="4 NCP"), E79 &amp; 4, IF(AND(OR(E79="DNCP", OR(E79="SNCP", E79="PNCP")), 'I8 Demand Data'!C15="12 NCP"), E79 &amp; 12, "")))</f>
        <v/>
      </c>
      <c r="P79" s="1518" t="str">
        <f t="shared" si="7"/>
        <v/>
      </c>
      <c r="Q79" s="1518" t="str">
        <f t="shared" si="4"/>
        <v/>
      </c>
      <c r="R79" s="719"/>
      <c r="S79" s="719"/>
      <c r="T79" s="719"/>
    </row>
    <row r="80" spans="1:20" s="1502" customFormat="1" ht="25.5" x14ac:dyDescent="0.2">
      <c r="A80" s="1508">
        <v>2005</v>
      </c>
      <c r="B80" s="1508" t="s">
        <v>1129</v>
      </c>
      <c r="C80" s="1508" t="s">
        <v>1671</v>
      </c>
      <c r="D80" s="382" t="s">
        <v>972</v>
      </c>
      <c r="E80" s="1519"/>
      <c r="F80" s="1530" t="s">
        <v>334</v>
      </c>
      <c r="G80" s="1531"/>
      <c r="H80" s="1532" t="s">
        <v>334</v>
      </c>
      <c r="I80" s="1520" t="s">
        <v>334</v>
      </c>
      <c r="J80" s="1520" t="str">
        <f t="shared" si="6"/>
        <v/>
      </c>
      <c r="K80" s="1520" t="s">
        <v>5</v>
      </c>
      <c r="L80" s="1520"/>
      <c r="M80" s="1509"/>
      <c r="N80" s="1512" t="str">
        <f>IF(AND(OR(E80="TCP", OR(E80="DCP", E80="BCP")), 'I8 Demand Data'!C14="1 CP"), 'E4 TB Allocation Details'!E80 &amp; 1, IF(AND(OR(E80="TCP", OR(E80="DCP", E80="BCP")), 'I8 Demand Data'!C14="4 CP"), 'E4 TB Allocation Details'!E80 &amp; 4, IF(AND(OR(E80="TCP", OR(E80="DCP", E80="BCP")), 'I8 Demand Data'!C14="12 CP"), 'E4 TB Allocation Details'!E80 &amp; 12, "")))</f>
        <v/>
      </c>
      <c r="O80" s="1512" t="str">
        <f>IF(AND(OR(E80="DNCP", OR(E80="SNCP", E80="PNCP")), 'I8 Demand Data'!C15="1 NCP"), E80 &amp; 1, IF(AND(OR(E80="DNCP", OR(E80="SNCP", E80="PNCP")), 'I8 Demand Data'!C15="4 NCP"), E80 &amp; 4, IF(AND(OR(E80="DNCP", OR(E80="SNCP", E80="PNCP")), 'I8 Demand Data'!C15="12 NCP"), E80 &amp; 12, "")))</f>
        <v/>
      </c>
      <c r="P80" s="1512" t="str">
        <f t="shared" si="7"/>
        <v/>
      </c>
      <c r="Q80" s="1512" t="str">
        <f t="shared" si="4"/>
        <v/>
      </c>
      <c r="R80" s="719"/>
      <c r="S80" s="719"/>
      <c r="T80" s="719"/>
    </row>
    <row r="81" spans="1:20" s="1502" customFormat="1" ht="25.5" x14ac:dyDescent="0.2">
      <c r="A81" s="1507">
        <v>2010</v>
      </c>
      <c r="B81" s="1507" t="s">
        <v>1130</v>
      </c>
      <c r="C81" s="1507" t="s">
        <v>1671</v>
      </c>
      <c r="D81" s="1513" t="s">
        <v>972</v>
      </c>
      <c r="E81" s="1514"/>
      <c r="F81" s="1533" t="s">
        <v>334</v>
      </c>
      <c r="G81" s="1534"/>
      <c r="H81" s="1535" t="s">
        <v>334</v>
      </c>
      <c r="I81" s="1516" t="s">
        <v>334</v>
      </c>
      <c r="J81" s="1516" t="str">
        <f t="shared" si="6"/>
        <v/>
      </c>
      <c r="K81" s="1516" t="s">
        <v>5</v>
      </c>
      <c r="L81" s="1516"/>
      <c r="M81" s="1509"/>
      <c r="N81" s="1518" t="str">
        <f>IF(AND(OR(E81="TCP", OR(E81="DCP", E81="BCP")), 'I8 Demand Data'!C14="1 CP"), 'E4 TB Allocation Details'!E81 &amp; 1, IF(AND(OR(E81="TCP", OR(E81="DCP", E81="BCP")), 'I8 Demand Data'!C14="4 CP"), 'E4 TB Allocation Details'!E81 &amp; 4, IF(AND(OR(E81="TCP", OR(E81="DCP", E81="BCP")), 'I8 Demand Data'!C14="12 CP"), 'E4 TB Allocation Details'!E81 &amp; 12, "")))</f>
        <v/>
      </c>
      <c r="O81" s="1518" t="str">
        <f>IF(AND(OR(E81="DNCP", OR(E81="SNCP", E81="PNCP")), 'I8 Demand Data'!C15="1 NCP"), E81 &amp; 1, IF(AND(OR(E81="DNCP", OR(E81="SNCP", E81="PNCP")), 'I8 Demand Data'!C15="4 NCP"), E81 &amp; 4, IF(AND(OR(E81="DNCP", OR(E81="SNCP", E81="PNCP")), 'I8 Demand Data'!C15="12 NCP"), E81 &amp; 12, "")))</f>
        <v/>
      </c>
      <c r="P81" s="1518" t="str">
        <f t="shared" si="7"/>
        <v/>
      </c>
      <c r="Q81" s="1518" t="str">
        <f t="shared" si="4"/>
        <v/>
      </c>
      <c r="R81" s="719"/>
      <c r="S81" s="719"/>
      <c r="T81" s="719"/>
    </row>
    <row r="82" spans="1:20" s="1502" customFormat="1" ht="51" x14ac:dyDescent="0.2">
      <c r="A82" s="1508">
        <v>2105</v>
      </c>
      <c r="B82" s="1508" t="s">
        <v>1685</v>
      </c>
      <c r="C82" s="1508" t="s">
        <v>0</v>
      </c>
      <c r="D82" s="382" t="s">
        <v>824</v>
      </c>
      <c r="E82" s="1519"/>
      <c r="F82" s="1530" t="s">
        <v>1701</v>
      </c>
      <c r="G82" s="1531" t="s">
        <v>732</v>
      </c>
      <c r="H82" s="1532"/>
      <c r="I82" s="1520" t="s">
        <v>1701</v>
      </c>
      <c r="J82" s="1520" t="str">
        <f t="shared" si="6"/>
        <v>Breakout</v>
      </c>
      <c r="K82" s="1520"/>
      <c r="L82" s="1520"/>
      <c r="M82" s="1509"/>
      <c r="N82" s="1512" t="str">
        <f>IF(AND(OR(E82="TCP", OR(E82="DCP", E82="BCP")), 'I8 Demand Data'!C14="1 CP"), 'E4 TB Allocation Details'!E82 &amp; 1, IF(AND(OR(E82="TCP", OR(E82="DCP", E82="BCP")), 'I8 Demand Data'!C14="4 CP"), 'E4 TB Allocation Details'!E82 &amp; 4, IF(AND(OR(E82="TCP", OR(E82="DCP", E82="BCP")), 'I8 Demand Data'!C14="12 CP"), 'E4 TB Allocation Details'!E82 &amp; 12, "")))</f>
        <v/>
      </c>
      <c r="O82" s="1512" t="str">
        <f>IF(AND(OR(E82="DNCP", OR(E82="SNCP", E82="PNCP")), 'I8 Demand Data'!C15="1 NCP"), E82 &amp; 1, IF(AND(OR(E82="DNCP", OR(E82="SNCP", E82="PNCP")), 'I8 Demand Data'!C15="4 NCP"), E82 &amp; 4, IF(AND(OR(E82="DNCP", OR(E82="SNCP", E82="PNCP")), 'I8 Demand Data'!C15="12 NCP"), E82 &amp; 12, "")))</f>
        <v/>
      </c>
      <c r="P82" s="1512" t="str">
        <f t="shared" si="7"/>
        <v/>
      </c>
      <c r="Q82" s="1512" t="str">
        <f>IF(AND(N82="",O82=""),P82,IF(AND(O82="",P82=""),N82,O82))</f>
        <v/>
      </c>
      <c r="R82" s="719"/>
      <c r="S82" s="719"/>
      <c r="T82" s="719"/>
    </row>
    <row r="83" spans="1:20" s="1502" customFormat="1" ht="38.25" x14ac:dyDescent="0.2">
      <c r="A83" s="1507">
        <v>2120</v>
      </c>
      <c r="B83" s="1507" t="s">
        <v>97</v>
      </c>
      <c r="C83" s="1507" t="s">
        <v>0</v>
      </c>
      <c r="D83" s="1513" t="s">
        <v>824</v>
      </c>
      <c r="E83" s="1514"/>
      <c r="F83" s="1533" t="s">
        <v>1701</v>
      </c>
      <c r="G83" s="1534" t="s">
        <v>732</v>
      </c>
      <c r="H83" s="1535"/>
      <c r="I83" s="1516" t="s">
        <v>1701</v>
      </c>
      <c r="J83" s="1516" t="str">
        <f>IF(ISBLANK(G83), "", (G83))</f>
        <v>Breakout</v>
      </c>
      <c r="K83" s="1516"/>
      <c r="L83" s="1516"/>
      <c r="M83" s="1509"/>
      <c r="N83" s="1518" t="str">
        <f>IF(AND(OR(E83="TCP", OR(E83="DCP", E83="BCP")), 'I8 Demand Data'!C14="1 CP"), 'E4 TB Allocation Details'!E83 &amp; 1, IF(AND(OR(E83="TCP", OR(E83="DCP", E83="BCP")), 'I8 Demand Data'!C14="4 CP"), 'E4 TB Allocation Details'!E83 &amp; 4, IF(AND(OR(E83="TCP", OR(E83="DCP", E83="BCP")), 'I8 Demand Data'!C14="12 CP"), 'E4 TB Allocation Details'!E83 &amp; 12, "")))</f>
        <v/>
      </c>
      <c r="O83" s="1518" t="str">
        <f>IF(AND(OR(E83="DNCP", OR(E83="SNCP", E83="PNCP")), 'I8 Demand Data'!C15="1 NCP"), E83 &amp; 1, IF(AND(OR(E83="DNCP", OR(E83="SNCP", E83="PNCP")), 'I8 Demand Data'!C15="4 NCP"), E83 &amp; 4, IF(AND(OR(E83="DNCP", OR(E83="SNCP", E83="PNCP")), 'I8 Demand Data'!C15="12 NCP"), E83 &amp; 12, "")))</f>
        <v/>
      </c>
      <c r="P83" s="1518" t="str">
        <f t="shared" si="7"/>
        <v/>
      </c>
      <c r="Q83" s="1518" t="str">
        <f>IF(AND(N83="",O83=""),P83,IF(AND(O83="",P83=""),N83,O83))</f>
        <v/>
      </c>
      <c r="R83" s="719"/>
      <c r="S83" s="719"/>
      <c r="T83" s="719"/>
    </row>
    <row r="84" spans="1:20" s="1502" customFormat="1" ht="25.5" x14ac:dyDescent="0.2">
      <c r="A84" s="1508">
        <v>3046</v>
      </c>
      <c r="B84" s="1508" t="s">
        <v>990</v>
      </c>
      <c r="C84" s="1508" t="s">
        <v>55</v>
      </c>
      <c r="D84" s="382" t="s">
        <v>980</v>
      </c>
      <c r="E84" s="1519"/>
      <c r="F84" s="1530"/>
      <c r="G84" s="1531"/>
      <c r="H84" s="1532"/>
      <c r="I84" s="1520"/>
      <c r="J84" s="1520" t="str">
        <f>IF(ISBLANK(G84), "", (G84))</f>
        <v/>
      </c>
      <c r="K84" s="1520"/>
      <c r="L84" s="1520" t="s">
        <v>1271</v>
      </c>
      <c r="M84" s="1509"/>
      <c r="N84" s="1512" t="str">
        <f>IF(AND(OR(E84="TCP", OR(E84="DCP", E84="BCP")), 'I8 Demand Data'!C14="1 CP"), 'E4 TB Allocation Details'!E84 &amp; 1, IF(AND(OR(E84="TCP", OR(E84="DCP", E84="BCP")), 'I8 Demand Data'!C14="4 CP"), 'E4 TB Allocation Details'!E84 &amp; 4, IF(AND(OR(E84="TCP", OR(E84="DCP", E84="BCP")), 'I8 Demand Data'!C14="12 CP"), 'E4 TB Allocation Details'!E84 &amp; 12, "")))</f>
        <v/>
      </c>
      <c r="O84" s="1512" t="str">
        <f>IF(AND(OR(E84="DNCP", OR(E84="SNCP", E84="PNCP")), 'I8 Demand Data'!C15="1 NCP"), E84 &amp; 1, IF(AND(OR(E84="DNCP", OR(E84="SNCP", E84="PNCP")), 'I8 Demand Data'!C15="4 NCP"), E84 &amp; 4, IF(AND(OR(E84="DNCP", OR(E84="SNCP", E84="PNCP")), 'I8 Demand Data'!C15="12 NCP"), E84 &amp; 12, "")))</f>
        <v/>
      </c>
      <c r="P84" s="1512" t="str">
        <f>IF(ISBLANK(E84), "", IF(ISERROR(SEARCH("cp",E84)), E84, ""))</f>
        <v/>
      </c>
      <c r="Q84" s="1512" t="str">
        <f t="shared" ref="Q84:Q121" si="9">IF(AND(N84="",O84=""),P84,IF(AND(O84="",P84=""),N84,O84))</f>
        <v/>
      </c>
      <c r="R84" s="719"/>
      <c r="S84" s="719"/>
      <c r="T84" s="719"/>
    </row>
    <row r="85" spans="1:20" s="1502" customFormat="1" ht="25.5" x14ac:dyDescent="0.2">
      <c r="A85" s="1507">
        <v>4080</v>
      </c>
      <c r="B85" s="1507" t="s">
        <v>1699</v>
      </c>
      <c r="C85" s="1507" t="s">
        <v>1699</v>
      </c>
      <c r="D85" s="1513" t="s">
        <v>1165</v>
      </c>
      <c r="E85" s="1514"/>
      <c r="F85" s="1533"/>
      <c r="G85" s="1534"/>
      <c r="H85" s="1535"/>
      <c r="I85" s="1516"/>
      <c r="J85" s="1516" t="str">
        <f t="shared" ref="J85:J123" si="10">IF(ISBLANK(G85), "", (G85))</f>
        <v/>
      </c>
      <c r="K85" s="1516"/>
      <c r="L85" s="1516"/>
      <c r="M85" s="1509"/>
      <c r="N85" s="1518" t="str">
        <f>IF(AND(OR(E85="TCP", OR(E85="DCP", E85="BCP")), 'I8 Demand Data'!C14="1 CP"), 'E4 TB Allocation Details'!E85 &amp; 1, IF(AND(OR(E85="TCP", OR(E85="DCP", E85="BCP")), 'I8 Demand Data'!C14="4 CP"), 'E4 TB Allocation Details'!E85 &amp; 4, IF(AND(OR(E85="TCP", OR(E85="DCP", E85="BCP")), 'I8 Demand Data'!C14="12 CP"), 'E4 TB Allocation Details'!E85 &amp; 12, "")))</f>
        <v/>
      </c>
      <c r="O85" s="1518" t="str">
        <f>IF(AND(OR(E85="DNCP", OR(E85="SNCP", E85="PNCP")), 'I8 Demand Data'!C15="1 NCP"), E85 &amp; 1, IF(AND(OR(E85="DNCP", OR(E85="SNCP", E85="PNCP")), 'I8 Demand Data'!C15="4 NCP"), E85 &amp; 4, IF(AND(OR(E85="DNCP", OR(E85="SNCP", E85="PNCP")), 'I8 Demand Data'!C15="12 NCP"), E85 &amp; 12, "")))</f>
        <v/>
      </c>
      <c r="P85" s="1518" t="str">
        <f>IF(ISBLANK(E85), "", IF(ISERROR(SEARCH("cp",E85)), E85, ""))</f>
        <v/>
      </c>
      <c r="Q85" s="1518" t="str">
        <f t="shared" si="9"/>
        <v/>
      </c>
      <c r="R85" s="719"/>
      <c r="S85" s="719"/>
      <c r="T85" s="719"/>
    </row>
    <row r="86" spans="1:20" s="1502" customFormat="1" ht="25.5" x14ac:dyDescent="0.2">
      <c r="A86" s="1508" t="s">
        <v>407</v>
      </c>
      <c r="B86" s="1508" t="s">
        <v>409</v>
      </c>
      <c r="C86" s="1508" t="s">
        <v>1699</v>
      </c>
      <c r="D86" s="382" t="s">
        <v>1165</v>
      </c>
      <c r="E86" s="1519"/>
      <c r="F86" s="1530"/>
      <c r="G86" s="1531"/>
      <c r="H86" s="1532"/>
      <c r="I86" s="1520"/>
      <c r="J86" s="1520"/>
      <c r="K86" s="1520"/>
      <c r="L86" s="1520" t="s">
        <v>1165</v>
      </c>
      <c r="M86" s="1509"/>
      <c r="N86" s="1512"/>
      <c r="O86" s="1512"/>
      <c r="P86" s="1512"/>
      <c r="Q86" s="1512"/>
      <c r="R86" s="719"/>
      <c r="S86" s="719"/>
      <c r="T86" s="719"/>
    </row>
    <row r="87" spans="1:20" s="1502" customFormat="1" ht="25.5" x14ac:dyDescent="0.2">
      <c r="A87" s="1507" t="s">
        <v>408</v>
      </c>
      <c r="B87" s="1507" t="s">
        <v>410</v>
      </c>
      <c r="C87" s="1507" t="s">
        <v>629</v>
      </c>
      <c r="D87" s="1513" t="s">
        <v>973</v>
      </c>
      <c r="E87" s="1514"/>
      <c r="F87" s="1533"/>
      <c r="G87" s="1534"/>
      <c r="H87" s="1535"/>
      <c r="I87" s="1516"/>
      <c r="J87" s="1516"/>
      <c r="K87" s="1516"/>
      <c r="L87" s="1516" t="str">
        <f>'I3 TB Data'!I253</f>
        <v>CCA</v>
      </c>
      <c r="M87" s="1509"/>
      <c r="N87" s="1518"/>
      <c r="O87" s="1518"/>
      <c r="P87" s="1518"/>
      <c r="Q87" s="1518"/>
      <c r="R87" s="719"/>
      <c r="S87" s="719"/>
      <c r="T87" s="719"/>
    </row>
    <row r="88" spans="1:20" s="1502" customFormat="1" ht="25.5" x14ac:dyDescent="0.2">
      <c r="A88" s="1507">
        <v>4082</v>
      </c>
      <c r="B88" s="1507" t="s">
        <v>1700</v>
      </c>
      <c r="C88" s="1507" t="s">
        <v>629</v>
      </c>
      <c r="D88" s="1513" t="s">
        <v>973</v>
      </c>
      <c r="E88" s="1514"/>
      <c r="F88" s="1533"/>
      <c r="G88" s="1534"/>
      <c r="H88" s="1535"/>
      <c r="I88" s="1516"/>
      <c r="J88" s="1516" t="str">
        <f t="shared" si="10"/>
        <v/>
      </c>
      <c r="K88" s="1516"/>
      <c r="L88" s="1516" t="str">
        <f>'I3 TB Data'!I254</f>
        <v>OM&amp;A</v>
      </c>
      <c r="M88" s="1509"/>
      <c r="N88" s="1518" t="str">
        <f>IF(AND(OR(E88="TCP", OR(E88="DCP", E88="BCP")), 'I8 Demand Data'!C14="1 CP"), 'E4 TB Allocation Details'!E88 &amp; 1, IF(AND(OR(E88="TCP", OR(E88="DCP", E88="BCP")), 'I8 Demand Data'!C14="4 CP"), 'E4 TB Allocation Details'!E88 &amp; 4, IF(AND(OR(E88="TCP", OR(E88="DCP", E88="BCP")), 'I8 Demand Data'!C14="12 CP"), 'E4 TB Allocation Details'!E88 &amp; 12, "")))</f>
        <v/>
      </c>
      <c r="O88" s="1518" t="str">
        <f>IF(AND(OR(E88="DNCP", OR(E88="SNCP", E88="PNCP")), 'I8 Demand Data'!C15="1 NCP"), E88 &amp; 1, IF(AND(OR(E88="DNCP", OR(E88="SNCP", E88="PNCP")), 'I8 Demand Data'!C15="4 NCP"), E88 &amp; 4, IF(AND(OR(E88="DNCP", OR(E88="SNCP", E88="PNCP")), 'I8 Demand Data'!C15="12 NCP"), E88 &amp; 12, "")))</f>
        <v/>
      </c>
      <c r="P88" s="1518" t="str">
        <f>IF(ISBLANK(E88), "", IF(ISERROR(SEARCH("cp",E88)), E88, ""))</f>
        <v/>
      </c>
      <c r="Q88" s="1518" t="str">
        <f t="shared" si="9"/>
        <v/>
      </c>
      <c r="R88" s="719"/>
      <c r="S88" s="719"/>
      <c r="T88" s="719"/>
    </row>
    <row r="89" spans="1:20" s="1502" customFormat="1" ht="25.5" x14ac:dyDescent="0.2">
      <c r="A89" s="1508">
        <v>4084</v>
      </c>
      <c r="B89" s="1508" t="s">
        <v>547</v>
      </c>
      <c r="C89" s="1508" t="s">
        <v>629</v>
      </c>
      <c r="D89" s="382" t="s">
        <v>973</v>
      </c>
      <c r="E89" s="1519"/>
      <c r="F89" s="1530"/>
      <c r="G89" s="1531"/>
      <c r="H89" s="1532"/>
      <c r="I89" s="1520"/>
      <c r="J89" s="1520" t="str">
        <f t="shared" si="10"/>
        <v/>
      </c>
      <c r="K89" s="1520"/>
      <c r="L89" s="1520" t="str">
        <f>'I3 TB Data'!I255</f>
        <v>OM&amp;A</v>
      </c>
      <c r="M89" s="1509"/>
      <c r="N89" s="1512" t="str">
        <f>IF(AND(OR(E89="TCP", OR(E89="DCP", E89="BCP")), 'I8 Demand Data'!C14="1 CP"), 'E4 TB Allocation Details'!E89 &amp; 1, IF(AND(OR(E89="TCP", OR(E89="DCP", E89="BCP")), 'I8 Demand Data'!C14="4 CP"), 'E4 TB Allocation Details'!E89 &amp; 4, IF(AND(OR(E89="TCP", OR(E89="DCP", E89="BCP")), 'I8 Demand Data'!C14="12 CP"), 'E4 TB Allocation Details'!E89 &amp; 12, "")))</f>
        <v/>
      </c>
      <c r="O89" s="1512" t="str">
        <f>IF(AND(OR(E89="DNCP", OR(E89="SNCP", E89="PNCP")), 'I8 Demand Data'!C15="1 NCP"), E89 &amp; 1, IF(AND(OR(E89="DNCP", OR(E89="SNCP", E89="PNCP")), 'I8 Demand Data'!C15="4 NCP"), E89 &amp; 4, IF(AND(OR(E89="DNCP", OR(E89="SNCP", E89="PNCP")), 'I8 Demand Data'!C15="12 NCP"), E89 &amp; 12, "")))</f>
        <v/>
      </c>
      <c r="P89" s="1512" t="str">
        <f>IF(ISBLANK(E89), "", IF(ISERROR(SEARCH("cp",E89)), E89, ""))</f>
        <v/>
      </c>
      <c r="Q89" s="1512" t="str">
        <f t="shared" si="9"/>
        <v/>
      </c>
      <c r="R89" s="719"/>
      <c r="S89" s="719"/>
      <c r="T89" s="719"/>
    </row>
    <row r="90" spans="1:20" s="1502" customFormat="1" ht="25.5" x14ac:dyDescent="0.2">
      <c r="A90" s="1507">
        <v>4090</v>
      </c>
      <c r="B90" s="1507" t="s">
        <v>552</v>
      </c>
      <c r="C90" s="1507" t="s">
        <v>629</v>
      </c>
      <c r="D90" s="1513" t="s">
        <v>973</v>
      </c>
      <c r="E90" s="1514"/>
      <c r="F90" s="1533"/>
      <c r="G90" s="1534"/>
      <c r="H90" s="1535"/>
      <c r="I90" s="1516"/>
      <c r="J90" s="1516" t="str">
        <f t="shared" si="10"/>
        <v/>
      </c>
      <c r="K90" s="1516"/>
      <c r="L90" s="1516" t="str">
        <f>'I3 TB Data'!I256</f>
        <v>OM&amp;A</v>
      </c>
      <c r="M90" s="1509"/>
      <c r="N90" s="1518" t="str">
        <f>IF(AND(OR(E90="TCP", OR(E90="DCP", E90="BCP")), 'I8 Demand Data'!C14="1 CP"), 'E4 TB Allocation Details'!E90 &amp; 1, IF(AND(OR(E90="TCP", OR(E90="DCP", E90="BCP")), 'I8 Demand Data'!C14="4 CP"), 'E4 TB Allocation Details'!E90 &amp; 4, IF(AND(OR(E90="TCP", OR(E90="DCP", E90="BCP")), 'I8 Demand Data'!C14="12 CP"), 'E4 TB Allocation Details'!E90 &amp; 12, "")))</f>
        <v/>
      </c>
      <c r="O90" s="1518" t="str">
        <f>IF(AND(OR(E90="DNCP", OR(E90="SNCP", E90="PNCP")), 'I8 Demand Data'!C15="1 NCP"), E90 &amp; 1, IF(AND(OR(E90="DNCP", OR(E90="SNCP", E90="PNCP")), 'I8 Demand Data'!C15="4 NCP"), E90 &amp; 4, IF(AND(OR(E90="DNCP", OR(E90="SNCP", E90="PNCP")), 'I8 Demand Data'!C15="12 NCP"), E90 &amp; 12, "")))</f>
        <v/>
      </c>
      <c r="P90" s="1518" t="str">
        <f>IF(ISBLANK(E90), "", IF(ISERROR(SEARCH("cp",E90)), E90, ""))</f>
        <v/>
      </c>
      <c r="Q90" s="1518" t="str">
        <f t="shared" si="9"/>
        <v/>
      </c>
      <c r="R90" s="719"/>
      <c r="S90" s="719"/>
      <c r="T90" s="719"/>
    </row>
    <row r="91" spans="1:20" s="1502" customFormat="1" ht="25.5" x14ac:dyDescent="0.2">
      <c r="A91" s="1508">
        <v>4205</v>
      </c>
      <c r="B91" s="1508" t="s">
        <v>555</v>
      </c>
      <c r="C91" s="1508" t="s">
        <v>629</v>
      </c>
      <c r="D91" s="382" t="s">
        <v>973</v>
      </c>
      <c r="E91" s="1519"/>
      <c r="F91" s="1530"/>
      <c r="G91" s="1531"/>
      <c r="H91" s="1532"/>
      <c r="I91" s="1520"/>
      <c r="J91" s="1520" t="str">
        <f t="shared" si="10"/>
        <v/>
      </c>
      <c r="K91" s="1520"/>
      <c r="L91" s="1520" t="str">
        <f>'I3 TB Data'!I259</f>
        <v>OM&amp;A</v>
      </c>
      <c r="M91" s="1509"/>
      <c r="N91" s="1512" t="str">
        <f>IF(AND(OR(E91="TCP", OR(E91="DCP", E91="BCP")), 'I8 Demand Data'!C14="1 CP"), 'E4 TB Allocation Details'!E91 &amp; 1, IF(AND(OR(E91="TCP", OR(E91="DCP", E91="BCP")), 'I8 Demand Data'!C14="4 CP"), 'E4 TB Allocation Details'!E91 &amp; 4, IF(AND(OR(E91="TCP", OR(E91="DCP", E91="BCP")), 'I8 Demand Data'!C14="12 CP"), 'E4 TB Allocation Details'!E91 &amp; 12, "")))</f>
        <v/>
      </c>
      <c r="O91" s="1512" t="str">
        <f>IF(AND(OR(E91="DNCP", OR(E91="SNCP", E91="PNCP")), 'I8 Demand Data'!C15="1 NCP"), E91 &amp; 1, IF(AND(OR(E91="DNCP", OR(E91="SNCP", E91="PNCP")), 'I8 Demand Data'!C15="4 NCP"), E91 &amp; 4, IF(AND(OR(E91="DNCP", OR(E91="SNCP", E91="PNCP")), 'I8 Demand Data'!C15="12 NCP"), E91 &amp; 12, "")))</f>
        <v/>
      </c>
      <c r="P91" s="1512" t="str">
        <f t="shared" ref="P91:P129" si="11">IF(ISBLANK(E91), "", IF(ISERROR(SEARCH("cp",E91)), E91, ""))</f>
        <v/>
      </c>
      <c r="Q91" s="1512" t="str">
        <f t="shared" si="9"/>
        <v/>
      </c>
      <c r="R91" s="719"/>
      <c r="S91" s="719"/>
      <c r="T91" s="719"/>
    </row>
    <row r="92" spans="1:20" s="1502" customFormat="1" ht="25.5" x14ac:dyDescent="0.2">
      <c r="A92" s="1507">
        <v>4210</v>
      </c>
      <c r="B92" s="1507" t="s">
        <v>556</v>
      </c>
      <c r="C92" s="1507" t="s">
        <v>629</v>
      </c>
      <c r="D92" s="1513" t="s">
        <v>973</v>
      </c>
      <c r="E92" s="1514"/>
      <c r="F92" s="1533"/>
      <c r="G92" s="1534"/>
      <c r="H92" s="1535"/>
      <c r="I92" s="1516"/>
      <c r="J92" s="1516" t="str">
        <f t="shared" si="10"/>
        <v/>
      </c>
      <c r="K92" s="1516"/>
      <c r="L92" s="1516" t="str">
        <f>'I3 TB Data'!I260</f>
        <v>POLE</v>
      </c>
      <c r="M92" s="1509"/>
      <c r="N92" s="1518" t="str">
        <f>IF(AND(OR(E92="TCP", OR(E92="DCP", E92="BCP")), 'I8 Demand Data'!C14="1 CP"), 'E4 TB Allocation Details'!E92 &amp; 1, IF(AND(OR(E92="TCP", OR(E92="DCP", E92="BCP")), 'I8 Demand Data'!C14="4 CP"), 'E4 TB Allocation Details'!E92 &amp; 4, IF(AND(OR(E92="TCP", OR(E92="DCP", E92="BCP")), 'I8 Demand Data'!C14="12 CP"), 'E4 TB Allocation Details'!E92 &amp; 12, "")))</f>
        <v/>
      </c>
      <c r="O92" s="1518" t="str">
        <f>IF(AND(OR(E92="DNCP", OR(E92="SNCP", E92="PNCP")), 'I8 Demand Data'!C15="1 NCP"), E92 &amp; 1, IF(AND(OR(E92="DNCP", OR(E92="SNCP", E92="PNCP")), 'I8 Demand Data'!C15="4 NCP"), E92 &amp; 4, IF(AND(OR(E92="DNCP", OR(E92="SNCP", E92="PNCP")), 'I8 Demand Data'!C15="12 NCP"), E92 &amp; 12, "")))</f>
        <v/>
      </c>
      <c r="P92" s="1518" t="str">
        <f t="shared" si="11"/>
        <v/>
      </c>
      <c r="Q92" s="1518" t="str">
        <f t="shared" si="9"/>
        <v/>
      </c>
      <c r="R92" s="719"/>
      <c r="S92" s="719"/>
      <c r="T92" s="719"/>
    </row>
    <row r="93" spans="1:20" s="1502" customFormat="1" ht="25.5" x14ac:dyDescent="0.2">
      <c r="A93" s="1508">
        <v>4215</v>
      </c>
      <c r="B93" s="1508" t="s">
        <v>557</v>
      </c>
      <c r="C93" s="1508" t="s">
        <v>629</v>
      </c>
      <c r="D93" s="382" t="s">
        <v>973</v>
      </c>
      <c r="E93" s="1519"/>
      <c r="F93" s="1530"/>
      <c r="G93" s="1531"/>
      <c r="H93" s="1532"/>
      <c r="I93" s="1520"/>
      <c r="J93" s="1520" t="str">
        <f t="shared" si="10"/>
        <v/>
      </c>
      <c r="K93" s="1520"/>
      <c r="L93" s="1520" t="str">
        <f>'I3 TB Data'!I261</f>
        <v>OM&amp;A</v>
      </c>
      <c r="M93" s="1509"/>
      <c r="N93" s="1512" t="str">
        <f>IF(AND(OR(E93="TCP", OR(E93="DCP", E93="BCP")), 'I8 Demand Data'!C14="1 CP"), 'E4 TB Allocation Details'!E93 &amp; 1, IF(AND(OR(E93="TCP", OR(E93="DCP", E93="BCP")), 'I8 Demand Data'!C14="4 CP"), 'E4 TB Allocation Details'!E93 &amp; 4, IF(AND(OR(E93="TCP", OR(E93="DCP", E93="BCP")), 'I8 Demand Data'!C14="12 CP"), 'E4 TB Allocation Details'!E93 &amp; 12, "")))</f>
        <v/>
      </c>
      <c r="O93" s="1512" t="str">
        <f>IF(AND(OR(E93="DNCP", OR(E93="SNCP", E93="PNCP")), 'I8 Demand Data'!C15="1 NCP"), E93 &amp; 1, IF(AND(OR(E93="DNCP", OR(E93="SNCP", E93="PNCP")), 'I8 Demand Data'!C15="4 NCP"), E93 &amp; 4, IF(AND(OR(E93="DNCP", OR(E93="SNCP", E93="PNCP")), 'I8 Demand Data'!C15="12 NCP"), E93 &amp; 12, "")))</f>
        <v/>
      </c>
      <c r="P93" s="1512" t="str">
        <f t="shared" si="11"/>
        <v/>
      </c>
      <c r="Q93" s="1512" t="str">
        <f t="shared" si="9"/>
        <v/>
      </c>
      <c r="R93" s="719"/>
      <c r="S93" s="719"/>
      <c r="T93" s="719"/>
    </row>
    <row r="94" spans="1:20" s="1502" customFormat="1" ht="25.5" x14ac:dyDescent="0.2">
      <c r="A94" s="1507">
        <v>4220</v>
      </c>
      <c r="B94" s="1507" t="s">
        <v>558</v>
      </c>
      <c r="C94" s="1507" t="s">
        <v>629</v>
      </c>
      <c r="D94" s="1521" t="s">
        <v>973</v>
      </c>
      <c r="E94" s="1514"/>
      <c r="F94" s="1533"/>
      <c r="G94" s="1534"/>
      <c r="H94" s="1535"/>
      <c r="I94" s="1516"/>
      <c r="J94" s="1516" t="str">
        <f t="shared" si="10"/>
        <v/>
      </c>
      <c r="K94" s="1516"/>
      <c r="L94" s="1516" t="str">
        <f>'I3 TB Data'!I262</f>
        <v>OM&amp;A</v>
      </c>
      <c r="M94" s="1509"/>
      <c r="N94" s="1518" t="str">
        <f>IF(AND(OR(E94="TCP", OR(E94="DCP", E94="BCP")), 'I8 Demand Data'!C14="1 CP"), 'E4 TB Allocation Details'!E94 &amp; 1, IF(AND(OR(E94="TCP", OR(E94="DCP", E94="BCP")), 'I8 Demand Data'!C14="4 CP"), 'E4 TB Allocation Details'!E94 &amp; 4, IF(AND(OR(E94="TCP", OR(E94="DCP", E94="BCP")), 'I8 Demand Data'!C14="12 CP"), 'E4 TB Allocation Details'!E94 &amp; 12, "")))</f>
        <v/>
      </c>
      <c r="O94" s="1518" t="str">
        <f>IF(AND(OR(E94="DNCP", OR(E94="SNCP", E94="PNCP")), 'I8 Demand Data'!C15="1 NCP"), E94 &amp; 1, IF(AND(OR(E94="DNCP", OR(E94="SNCP", E94="PNCP")), 'I8 Demand Data'!C15="4 NCP"), E94 &amp; 4, IF(AND(OR(E94="DNCP", OR(E94="SNCP", E94="PNCP")), 'I8 Demand Data'!C15="12 NCP"), E94 &amp; 12, "")))</f>
        <v/>
      </c>
      <c r="P94" s="1518" t="str">
        <f t="shared" si="11"/>
        <v/>
      </c>
      <c r="Q94" s="1518" t="str">
        <f t="shared" si="9"/>
        <v/>
      </c>
      <c r="R94" s="719"/>
      <c r="S94" s="719"/>
      <c r="T94" s="719"/>
    </row>
    <row r="95" spans="1:20" s="1502" customFormat="1" ht="25.5" x14ac:dyDescent="0.2">
      <c r="A95" s="1508">
        <v>4225</v>
      </c>
      <c r="B95" s="1508" t="s">
        <v>559</v>
      </c>
      <c r="C95" s="1508" t="s">
        <v>559</v>
      </c>
      <c r="D95" s="382" t="s">
        <v>973</v>
      </c>
      <c r="E95" s="1519"/>
      <c r="F95" s="1530"/>
      <c r="G95" s="1531"/>
      <c r="H95" s="1532"/>
      <c r="I95" s="1520"/>
      <c r="J95" s="1520" t="str">
        <f t="shared" si="10"/>
        <v/>
      </c>
      <c r="K95" s="1520"/>
      <c r="L95" s="1520" t="str">
        <f>'I3 TB Data'!I263</f>
        <v>LPHA</v>
      </c>
      <c r="M95" s="1509"/>
      <c r="N95" s="1512" t="str">
        <f>IF(AND(OR(E95="TCP", OR(E95="DCP", E95="BCP")), 'I8 Demand Data'!C14="1 CP"), 'E4 TB Allocation Details'!E95 &amp; 1, IF(AND(OR(E95="TCP", OR(E95="DCP", E95="BCP")), 'I8 Demand Data'!C14="4 CP"), 'E4 TB Allocation Details'!E95 &amp; 4, IF(AND(OR(E95="TCP", OR(E95="DCP", E95="BCP")), 'I8 Demand Data'!C14="12 CP"), 'E4 TB Allocation Details'!E95 &amp; 12, "")))</f>
        <v/>
      </c>
      <c r="O95" s="1512" t="str">
        <f>IF(AND(OR(E95="DNCP", OR(E95="SNCP", E95="PNCP")), 'I8 Demand Data'!C15="1 NCP"), E95 &amp; 1, IF(AND(OR(E95="DNCP", OR(E95="SNCP", E95="PNCP")), 'I8 Demand Data'!C15="4 NCP"), E95 &amp; 4, IF(AND(OR(E95="DNCP", OR(E95="SNCP", E95="PNCP")), 'I8 Demand Data'!C15="12 NCP"), E95 &amp; 12, "")))</f>
        <v/>
      </c>
      <c r="P95" s="1512" t="str">
        <f t="shared" si="11"/>
        <v/>
      </c>
      <c r="Q95" s="1512" t="str">
        <f t="shared" si="9"/>
        <v/>
      </c>
      <c r="R95" s="719"/>
      <c r="S95" s="719"/>
      <c r="T95" s="719"/>
    </row>
    <row r="96" spans="1:20" s="1511" customFormat="1" ht="25.5" x14ac:dyDescent="0.2">
      <c r="A96" s="1507">
        <v>4235</v>
      </c>
      <c r="B96" s="1507" t="s">
        <v>561</v>
      </c>
      <c r="C96" s="1507" t="s">
        <v>1651</v>
      </c>
      <c r="D96" s="1521" t="s">
        <v>973</v>
      </c>
      <c r="E96" s="1514"/>
      <c r="F96" s="1533"/>
      <c r="G96" s="1534"/>
      <c r="H96" s="1535"/>
      <c r="I96" s="1516"/>
      <c r="J96" s="1516" t="str">
        <f t="shared" si="10"/>
        <v/>
      </c>
      <c r="K96" s="1516"/>
      <c r="L96" s="1516"/>
      <c r="M96" s="1536"/>
      <c r="N96" s="1518" t="str">
        <f>IF(AND(OR(E96="TCP", OR(E96="DCP", E96="BCP")), 'I8 Demand Data'!C14="1 CP"), 'E4 TB Allocation Details'!E96 &amp; 1, IF(AND(OR(E96="TCP", OR(E96="DCP", E96="BCP")), 'I8 Demand Data'!C14="4 CP"), 'E4 TB Allocation Details'!E96 &amp; 4, IF(AND(OR(E96="TCP", OR(E96="DCP", E96="BCP")), 'I8 Demand Data'!C14="12 CP"), 'E4 TB Allocation Details'!E96 &amp; 12, "")))</f>
        <v/>
      </c>
      <c r="O96" s="1518" t="str">
        <f>IF(AND(OR(E96="DNCP", OR(E96="SNCP", E96="PNCP")), 'I8 Demand Data'!C15="1 NCP"), E96 &amp; 1, IF(AND(OR(E96="DNCP", OR(E96="SNCP", E96="PNCP")), 'I8 Demand Data'!C15="4 NCP"), E96 &amp; 4, IF(AND(OR(E96="DNCP", OR(E96="SNCP", E96="PNCP")), 'I8 Demand Data'!C15="12 NCP"), E96 &amp; 12, "")))</f>
        <v/>
      </c>
      <c r="P96" s="1518" t="str">
        <f t="shared" si="11"/>
        <v/>
      </c>
      <c r="Q96" s="1518" t="str">
        <f t="shared" si="9"/>
        <v/>
      </c>
      <c r="R96" s="1510"/>
      <c r="S96" s="1510"/>
      <c r="T96" s="1510"/>
    </row>
    <row r="97" spans="1:20" s="1511" customFormat="1" ht="25.5" x14ac:dyDescent="0.2">
      <c r="A97" s="1508" t="s">
        <v>1387</v>
      </c>
      <c r="B97" s="1508" t="s">
        <v>1389</v>
      </c>
      <c r="C97" s="1508" t="s">
        <v>1651</v>
      </c>
      <c r="D97" s="382" t="s">
        <v>973</v>
      </c>
      <c r="E97" s="1519"/>
      <c r="F97" s="1530"/>
      <c r="G97" s="1531"/>
      <c r="H97" s="1532"/>
      <c r="I97" s="1520"/>
      <c r="J97" s="1520"/>
      <c r="K97" s="1520"/>
      <c r="L97" s="1520" t="str">
        <f>'I3 TB Data'!I266</f>
        <v>CWNB</v>
      </c>
      <c r="M97" s="1536"/>
      <c r="N97" s="1512"/>
      <c r="O97" s="1512"/>
      <c r="P97" s="1512"/>
      <c r="Q97" s="1512"/>
      <c r="R97" s="1510"/>
      <c r="S97" s="1510"/>
      <c r="T97" s="1510"/>
    </row>
    <row r="98" spans="1:20" s="1511" customFormat="1" ht="25.5" x14ac:dyDescent="0.2">
      <c r="A98" s="1507" t="s">
        <v>454</v>
      </c>
      <c r="B98" s="1507" t="s">
        <v>1388</v>
      </c>
      <c r="C98" s="1507" t="s">
        <v>1651</v>
      </c>
      <c r="D98" s="1513" t="s">
        <v>973</v>
      </c>
      <c r="E98" s="1514"/>
      <c r="F98" s="1533"/>
      <c r="G98" s="1534"/>
      <c r="H98" s="1535"/>
      <c r="I98" s="1516"/>
      <c r="J98" s="1516"/>
      <c r="K98" s="1516"/>
      <c r="L98" s="1516" t="str">
        <f>'I3 TB Data'!I267</f>
        <v>OM&amp;A</v>
      </c>
      <c r="M98" s="1536"/>
      <c r="N98" s="1518"/>
      <c r="O98" s="1518"/>
      <c r="P98" s="1518"/>
      <c r="Q98" s="1518"/>
      <c r="R98" s="1510"/>
      <c r="S98" s="1510"/>
      <c r="T98" s="1510"/>
    </row>
    <row r="99" spans="1:20" s="1502" customFormat="1" ht="25.5" x14ac:dyDescent="0.2">
      <c r="A99" s="1508">
        <v>4240</v>
      </c>
      <c r="B99" s="1508" t="s">
        <v>562</v>
      </c>
      <c r="C99" s="1508" t="s">
        <v>629</v>
      </c>
      <c r="D99" s="382" t="s">
        <v>973</v>
      </c>
      <c r="E99" s="1519"/>
      <c r="F99" s="1530"/>
      <c r="G99" s="1531"/>
      <c r="H99" s="1532"/>
      <c r="I99" s="1520"/>
      <c r="J99" s="1520" t="str">
        <f t="shared" si="10"/>
        <v/>
      </c>
      <c r="K99" s="1520"/>
      <c r="L99" s="1520" t="str">
        <f>'I3 TB Data'!I268</f>
        <v>OM&amp;A</v>
      </c>
      <c r="M99" s="1509"/>
      <c r="N99" s="1512" t="str">
        <f>IF(AND(OR(E99="TCP", OR(E99="DCP", E99="BCP")), 'I8 Demand Data'!C14="1 CP"), 'E4 TB Allocation Details'!E99 &amp; 1, IF(AND(OR(E99="TCP", OR(E99="DCP", E99="BCP")), 'I8 Demand Data'!C14="4 CP"), 'E4 TB Allocation Details'!E99 &amp; 4, IF(AND(OR(E99="TCP", OR(E99="DCP", E99="BCP")), 'I8 Demand Data'!C14="12 CP"), 'E4 TB Allocation Details'!E99 &amp; 12, "")))</f>
        <v/>
      </c>
      <c r="O99" s="1512" t="str">
        <f>IF(AND(OR(E99="DNCP", OR(E99="SNCP", E99="PNCP")), 'I8 Demand Data'!C15="1 NCP"), E99 &amp; 1, IF(AND(OR(E99="DNCP", OR(E99="SNCP", E99="PNCP")), 'I8 Demand Data'!C15="4 NCP"), E99 &amp; 4, IF(AND(OR(E99="DNCP", OR(E99="SNCP", E99="PNCP")), 'I8 Demand Data'!C15="12 NCP"), E99 &amp; 12, "")))</f>
        <v/>
      </c>
      <c r="P99" s="1512" t="str">
        <f t="shared" si="11"/>
        <v/>
      </c>
      <c r="Q99" s="1512" t="str">
        <f t="shared" si="9"/>
        <v/>
      </c>
      <c r="R99" s="719"/>
      <c r="S99" s="719"/>
      <c r="T99" s="719"/>
    </row>
    <row r="100" spans="1:20" s="1502" customFormat="1" ht="38.25" x14ac:dyDescent="0.2">
      <c r="A100" s="1507">
        <v>4245</v>
      </c>
      <c r="B100" s="1507" t="s">
        <v>563</v>
      </c>
      <c r="C100" s="1507" t="s">
        <v>629</v>
      </c>
      <c r="D100" s="1513" t="s">
        <v>973</v>
      </c>
      <c r="E100" s="1514"/>
      <c r="F100" s="1533"/>
      <c r="G100" s="1534"/>
      <c r="H100" s="1535"/>
      <c r="I100" s="1516"/>
      <c r="J100" s="1516" t="str">
        <f t="shared" si="10"/>
        <v/>
      </c>
      <c r="K100" s="1516"/>
      <c r="L100" s="1516" t="str">
        <f>'I3 TB Data'!I269</f>
        <v>OM&amp;A</v>
      </c>
      <c r="M100" s="1509"/>
      <c r="N100" s="1518" t="str">
        <f>IF(AND(OR(E100="TCP", OR(E100="DCP", E100="BCP")), 'I8 Demand Data'!C14="1 CP"), 'E4 TB Allocation Details'!E100 &amp; 1, IF(AND(OR(E100="TCP", OR(E100="DCP", E100="BCP")), 'I8 Demand Data'!C14="4 CP"), 'E4 TB Allocation Details'!E100 &amp; 4, IF(AND(OR(E100="TCP", OR(E100="DCP", E100="BCP")), 'I8 Demand Data'!C14="12 CP"), 'E4 TB Allocation Details'!E100 &amp; 12, "")))</f>
        <v/>
      </c>
      <c r="O100" s="1518" t="str">
        <f>IF(AND(OR(E100="DNCP", OR(E100="SNCP", E100="PNCP")), 'I8 Demand Data'!C15="1 NCP"), E100 &amp; 1, IF(AND(OR(E100="DNCP", OR(E100="SNCP", E100="PNCP")), 'I8 Demand Data'!C15="4 NCP"), E100 &amp; 4, IF(AND(OR(E100="DNCP", OR(E100="SNCP", E100="PNCP")), 'I8 Demand Data'!C15="12 NCP"), E100 &amp; 12, "")))</f>
        <v/>
      </c>
      <c r="P100" s="1518" t="str">
        <f t="shared" si="11"/>
        <v/>
      </c>
      <c r="Q100" s="1518" t="str">
        <f t="shared" si="9"/>
        <v/>
      </c>
      <c r="R100" s="719"/>
      <c r="S100" s="719"/>
      <c r="T100" s="719"/>
    </row>
    <row r="101" spans="1:20" s="1502" customFormat="1" ht="25.5" x14ac:dyDescent="0.2">
      <c r="A101" s="1508">
        <v>4305</v>
      </c>
      <c r="B101" s="1508" t="s">
        <v>1493</v>
      </c>
      <c r="C101" s="1508" t="s">
        <v>1007</v>
      </c>
      <c r="D101" s="382" t="s">
        <v>973</v>
      </c>
      <c r="E101" s="1519"/>
      <c r="F101" s="1530"/>
      <c r="G101" s="1531"/>
      <c r="H101" s="1532"/>
      <c r="I101" s="1520"/>
      <c r="J101" s="1520" t="str">
        <f t="shared" si="10"/>
        <v/>
      </c>
      <c r="K101" s="1520"/>
      <c r="L101" s="1520" t="str">
        <f>'I3 TB Data'!I270</f>
        <v>OM&amp;A</v>
      </c>
      <c r="M101" s="1509"/>
      <c r="N101" s="1512" t="str">
        <f>IF(AND(OR(E101="TCP", OR(E101="DCP", E101="BCP")), 'I8 Demand Data'!C14="1 CP"), 'E4 TB Allocation Details'!E101 &amp; 1, IF(AND(OR(E101="TCP", OR(E101="DCP", E101="BCP")), 'I8 Demand Data'!C14="4 CP"), 'E4 TB Allocation Details'!E101 &amp; 4, IF(AND(OR(E101="TCP", OR(E101="DCP", E101="BCP")), 'I8 Demand Data'!C14="12 CP"), 'E4 TB Allocation Details'!E101 &amp; 12, "")))</f>
        <v/>
      </c>
      <c r="O101" s="1512" t="str">
        <f>IF(AND(OR(E101="DNCP", OR(E101="SNCP", E101="PNCP")), 'I8 Demand Data'!C15="1 NCP"), E101 &amp; 1, IF(AND(OR(E101="DNCP", OR(E101="SNCP", E101="PNCP")), 'I8 Demand Data'!C15="4 NCP"), E101 &amp; 4, IF(AND(OR(E101="DNCP", OR(E101="SNCP", E101="PNCP")), 'I8 Demand Data'!C15="12 NCP"), E101 &amp; 12, "")))</f>
        <v/>
      </c>
      <c r="P101" s="1512" t="str">
        <f t="shared" si="11"/>
        <v/>
      </c>
      <c r="Q101" s="1512" t="str">
        <f t="shared" si="9"/>
        <v/>
      </c>
      <c r="R101" s="719"/>
      <c r="S101" s="719"/>
      <c r="T101" s="719"/>
    </row>
    <row r="102" spans="1:20" s="1502" customFormat="1" ht="25.5" x14ac:dyDescent="0.2">
      <c r="A102" s="1507">
        <v>4310</v>
      </c>
      <c r="B102" s="1507" t="s">
        <v>1494</v>
      </c>
      <c r="C102" s="1507" t="s">
        <v>1007</v>
      </c>
      <c r="D102" s="1513" t="s">
        <v>973</v>
      </c>
      <c r="E102" s="1514"/>
      <c r="F102" s="1533"/>
      <c r="G102" s="1534"/>
      <c r="H102" s="1535"/>
      <c r="I102" s="1516"/>
      <c r="J102" s="1516" t="str">
        <f t="shared" si="10"/>
        <v/>
      </c>
      <c r="K102" s="1516"/>
      <c r="L102" s="1516" t="str">
        <f>'I3 TB Data'!I271</f>
        <v>OM&amp;A</v>
      </c>
      <c r="M102" s="1509"/>
      <c r="N102" s="1518" t="str">
        <f>IF(AND(OR(E102="TCP", OR(E102="DCP", E102="BCP")), 'I8 Demand Data'!C14="1 CP"), 'E4 TB Allocation Details'!E102 &amp; 1, IF(AND(OR(E102="TCP", OR(E102="DCP", E102="BCP")), 'I8 Demand Data'!C14="4 CP"), 'E4 TB Allocation Details'!E102 &amp; 4, IF(AND(OR(E102="TCP", OR(E102="DCP", E102="BCP")), 'I8 Demand Data'!C14="12 CP"), 'E4 TB Allocation Details'!E102 &amp; 12, "")))</f>
        <v/>
      </c>
      <c r="O102" s="1518" t="str">
        <f>IF(AND(OR(E102="DNCP", OR(E102="SNCP", E102="PNCP")), 'I8 Demand Data'!C15="1 NCP"), E102 &amp; 1, IF(AND(OR(E102="DNCP", OR(E102="SNCP", E102="PNCP")), 'I8 Demand Data'!C15="4 NCP"), E102 &amp; 4, IF(AND(OR(E102="DNCP", OR(E102="SNCP", E102="PNCP")), 'I8 Demand Data'!C15="12 NCP"), E102 &amp; 12, "")))</f>
        <v/>
      </c>
      <c r="P102" s="1518" t="str">
        <f t="shared" si="11"/>
        <v/>
      </c>
      <c r="Q102" s="1518" t="str">
        <f t="shared" si="9"/>
        <v/>
      </c>
      <c r="R102" s="719"/>
      <c r="S102" s="719"/>
      <c r="T102" s="719"/>
    </row>
    <row r="103" spans="1:20" s="1502" customFormat="1" ht="25.5" x14ac:dyDescent="0.2">
      <c r="A103" s="1508">
        <v>4315</v>
      </c>
      <c r="B103" s="1508" t="s">
        <v>1495</v>
      </c>
      <c r="C103" s="1508" t="s">
        <v>1007</v>
      </c>
      <c r="D103" s="382" t="s">
        <v>973</v>
      </c>
      <c r="E103" s="1519"/>
      <c r="F103" s="1530"/>
      <c r="G103" s="1531"/>
      <c r="H103" s="1532"/>
      <c r="I103" s="1520"/>
      <c r="J103" s="1520" t="str">
        <f t="shared" si="10"/>
        <v/>
      </c>
      <c r="K103" s="1520"/>
      <c r="L103" s="1520" t="str">
        <f>'I3 TB Data'!I272</f>
        <v>OM&amp;A</v>
      </c>
      <c r="M103" s="1509"/>
      <c r="N103" s="1512" t="str">
        <f>IF(AND(OR(E103="TCP", OR(E103="DCP", E103="BCP")), 'I8 Demand Data'!C14="1 CP"), 'E4 TB Allocation Details'!E103 &amp; 1, IF(AND(OR(E103="TCP", OR(E103="DCP", E103="BCP")), 'I8 Demand Data'!C14="4 CP"), 'E4 TB Allocation Details'!E103 &amp; 4, IF(AND(OR(E103="TCP", OR(E103="DCP", E103="BCP")), 'I8 Demand Data'!C14="12 CP"), 'E4 TB Allocation Details'!E103 &amp; 12, "")))</f>
        <v/>
      </c>
      <c r="O103" s="1512" t="str">
        <f>IF(AND(OR(E103="DNCP", OR(E103="SNCP", E103="PNCP")), 'I8 Demand Data'!C15="1 NCP"), E103 &amp; 1, IF(AND(OR(E103="DNCP", OR(E103="SNCP", E103="PNCP")), 'I8 Demand Data'!C15="4 NCP"), E103 &amp; 4, IF(AND(OR(E103="DNCP", OR(E103="SNCP", E103="PNCP")), 'I8 Demand Data'!C15="12 NCP"), E103 &amp; 12, "")))</f>
        <v/>
      </c>
      <c r="P103" s="1512" t="str">
        <f t="shared" si="11"/>
        <v/>
      </c>
      <c r="Q103" s="1512" t="str">
        <f t="shared" si="9"/>
        <v/>
      </c>
      <c r="R103" s="719"/>
      <c r="S103" s="719"/>
      <c r="T103" s="719"/>
    </row>
    <row r="104" spans="1:20" s="1502" customFormat="1" ht="25.5" x14ac:dyDescent="0.2">
      <c r="A104" s="1507">
        <v>4320</v>
      </c>
      <c r="B104" s="1507" t="s">
        <v>1499</v>
      </c>
      <c r="C104" s="1507" t="s">
        <v>1007</v>
      </c>
      <c r="D104" s="1513" t="s">
        <v>973</v>
      </c>
      <c r="E104" s="1514"/>
      <c r="F104" s="1533"/>
      <c r="G104" s="1534"/>
      <c r="H104" s="1535"/>
      <c r="I104" s="1516"/>
      <c r="J104" s="1516" t="str">
        <f t="shared" si="10"/>
        <v/>
      </c>
      <c r="K104" s="1516"/>
      <c r="L104" s="1516" t="str">
        <f>'I3 TB Data'!I273</f>
        <v>OM&amp;A</v>
      </c>
      <c r="M104" s="1509"/>
      <c r="N104" s="1518" t="str">
        <f>IF(AND(OR(E104="TCP", OR(E104="DCP", E104="BCP")), 'I8 Demand Data'!C14="1 CP"), 'E4 TB Allocation Details'!E104 &amp; 1, IF(AND(OR(E104="TCP", OR(E104="DCP", E104="BCP")), 'I8 Demand Data'!C14="4 CP"), 'E4 TB Allocation Details'!E104 &amp; 4, IF(AND(OR(E104="TCP", OR(E104="DCP", E104="BCP")), 'I8 Demand Data'!C14="12 CP"), 'E4 TB Allocation Details'!E104 &amp; 12, "")))</f>
        <v/>
      </c>
      <c r="O104" s="1518" t="str">
        <f>IF(AND(OR(E104="DNCP", OR(E104="SNCP", E104="PNCP")), 'I8 Demand Data'!C15="1 NCP"), E104 &amp; 1, IF(AND(OR(E104="DNCP", OR(E104="SNCP", E104="PNCP")), 'I8 Demand Data'!C15="4 NCP"), E104 &amp; 4, IF(AND(OR(E104="DNCP", OR(E104="SNCP", E104="PNCP")), 'I8 Demand Data'!C15="12 NCP"), E104 &amp; 12, "")))</f>
        <v/>
      </c>
      <c r="P104" s="1518" t="str">
        <f t="shared" si="11"/>
        <v/>
      </c>
      <c r="Q104" s="1518" t="str">
        <f t="shared" si="9"/>
        <v/>
      </c>
      <c r="R104" s="719"/>
      <c r="S104" s="719"/>
      <c r="T104" s="719"/>
    </row>
    <row r="105" spans="1:20" s="1502" customFormat="1" ht="38.25" x14ac:dyDescent="0.2">
      <c r="A105" s="1508">
        <v>4325</v>
      </c>
      <c r="B105" s="1508" t="s">
        <v>1485</v>
      </c>
      <c r="C105" s="1508" t="s">
        <v>1007</v>
      </c>
      <c r="D105" s="382" t="s">
        <v>973</v>
      </c>
      <c r="E105" s="1519"/>
      <c r="F105" s="1530"/>
      <c r="G105" s="1531"/>
      <c r="H105" s="1532"/>
      <c r="I105" s="1520"/>
      <c r="J105" s="1520" t="str">
        <f t="shared" si="10"/>
        <v/>
      </c>
      <c r="K105" s="1520"/>
      <c r="L105" s="1520" t="str">
        <f>'I3 TB Data'!I274</f>
        <v>O&amp;M</v>
      </c>
      <c r="M105" s="1509"/>
      <c r="N105" s="1512" t="str">
        <f>IF(AND(OR(E105="TCP", OR(E105="DCP", E105="BCP")), 'I8 Demand Data'!C14="1 CP"), 'E4 TB Allocation Details'!E105 &amp; 1, IF(AND(OR(E105="TCP", OR(E105="DCP", E105="BCP")), 'I8 Demand Data'!C14="4 CP"), 'E4 TB Allocation Details'!E105 &amp; 4, IF(AND(OR(E105="TCP", OR(E105="DCP", E105="BCP")), 'I8 Demand Data'!C14="12 CP"), 'E4 TB Allocation Details'!E105 &amp; 12, "")))</f>
        <v/>
      </c>
      <c r="O105" s="1512" t="str">
        <f>IF(AND(OR(E105="DNCP", OR(E105="SNCP", E105="PNCP")), 'I8 Demand Data'!C15="1 NCP"), E105 &amp; 1, IF(AND(OR(E105="DNCP", OR(E105="SNCP", E105="PNCP")), 'I8 Demand Data'!C15="4 NCP"), E105 &amp; 4, IF(AND(OR(E105="DNCP", OR(E105="SNCP", E105="PNCP")), 'I8 Demand Data'!C15="12 NCP"), E105 &amp; 12, "")))</f>
        <v/>
      </c>
      <c r="P105" s="1512" t="str">
        <f t="shared" si="11"/>
        <v/>
      </c>
      <c r="Q105" s="1512" t="str">
        <f t="shared" si="9"/>
        <v/>
      </c>
      <c r="R105" s="719"/>
      <c r="S105" s="719"/>
      <c r="T105" s="719"/>
    </row>
    <row r="106" spans="1:20" s="1502" customFormat="1" ht="38.25" x14ac:dyDescent="0.2">
      <c r="A106" s="1507">
        <v>4330</v>
      </c>
      <c r="B106" s="1507" t="s">
        <v>1486</v>
      </c>
      <c r="C106" s="1507" t="s">
        <v>1007</v>
      </c>
      <c r="D106" s="1513" t="s">
        <v>973</v>
      </c>
      <c r="E106" s="1514"/>
      <c r="F106" s="1533"/>
      <c r="G106" s="1534"/>
      <c r="H106" s="1535"/>
      <c r="I106" s="1516"/>
      <c r="J106" s="1516" t="str">
        <f t="shared" si="10"/>
        <v/>
      </c>
      <c r="K106" s="1516"/>
      <c r="L106" s="1516" t="str">
        <f>'I3 TB Data'!I275</f>
        <v>OM&amp;A</v>
      </c>
      <c r="M106" s="1509"/>
      <c r="N106" s="1518" t="str">
        <f>IF(AND(OR(E106="TCP", OR(E106="DCP", E106="BCP")), 'I8 Demand Data'!C14="1 CP"), 'E4 TB Allocation Details'!E106 &amp; 1, IF(AND(OR(E106="TCP", OR(E106="DCP", E106="BCP")), 'I8 Demand Data'!C14="4 CP"), 'E4 TB Allocation Details'!E106 &amp; 4, IF(AND(OR(E106="TCP", OR(E106="DCP", E106="BCP")), 'I8 Demand Data'!C14="12 CP"), 'E4 TB Allocation Details'!E106 &amp; 12, "")))</f>
        <v/>
      </c>
      <c r="O106" s="1518" t="str">
        <f>IF(AND(OR(E106="DNCP", OR(E106="SNCP", E106="PNCP")), 'I8 Demand Data'!C15="1 NCP"), E106 &amp; 1, IF(AND(OR(E106="DNCP", OR(E106="SNCP", E106="PNCP")), 'I8 Demand Data'!C15="4 NCP"), E106 &amp; 4, IF(AND(OR(E106="DNCP", OR(E106="SNCP", E106="PNCP")), 'I8 Demand Data'!C15="12 NCP"), E106 &amp; 12, "")))</f>
        <v/>
      </c>
      <c r="P106" s="1518" t="str">
        <f t="shared" si="11"/>
        <v/>
      </c>
      <c r="Q106" s="1518" t="str">
        <f t="shared" si="9"/>
        <v/>
      </c>
      <c r="R106" s="719"/>
      <c r="S106" s="719"/>
      <c r="T106" s="719"/>
    </row>
    <row r="107" spans="1:20" s="1502" customFormat="1" ht="38.25" x14ac:dyDescent="0.2">
      <c r="A107" s="1508">
        <v>4335</v>
      </c>
      <c r="B107" s="1508" t="s">
        <v>1489</v>
      </c>
      <c r="C107" s="1508" t="s">
        <v>1007</v>
      </c>
      <c r="D107" s="382" t="s">
        <v>973</v>
      </c>
      <c r="E107" s="1519"/>
      <c r="F107" s="1530"/>
      <c r="G107" s="1531"/>
      <c r="H107" s="1532"/>
      <c r="I107" s="1520"/>
      <c r="J107" s="1520" t="str">
        <f t="shared" si="10"/>
        <v/>
      </c>
      <c r="K107" s="1520"/>
      <c r="L107" s="1520" t="str">
        <f>'I3 TB Data'!I276</f>
        <v>OM&amp;A</v>
      </c>
      <c r="M107" s="1509"/>
      <c r="N107" s="1512" t="str">
        <f>IF(AND(OR(E107="TCP", OR(E107="DCP", E107="BCP")), 'I8 Demand Data'!C14="1 CP"), 'E4 TB Allocation Details'!E107 &amp; 1, IF(AND(OR(E107="TCP", OR(E107="DCP", E107="BCP")), 'I8 Demand Data'!C14="4 CP"), 'E4 TB Allocation Details'!E107 &amp; 4, IF(AND(OR(E107="TCP", OR(E107="DCP", E107="BCP")), 'I8 Demand Data'!C14="12 CP"), 'E4 TB Allocation Details'!E107 &amp; 12, "")))</f>
        <v/>
      </c>
      <c r="O107" s="1512" t="str">
        <f>IF(AND(OR(E107="DNCP", OR(E107="SNCP", E107="PNCP")), 'I8 Demand Data'!C15="1 NCP"), E107 &amp; 1, IF(AND(OR(E107="DNCP", OR(E107="SNCP", E107="PNCP")), 'I8 Demand Data'!C15="4 NCP"), E107 &amp; 4, IF(AND(OR(E107="DNCP", OR(E107="SNCP", E107="PNCP")), 'I8 Demand Data'!C15="12 NCP"), E107 &amp; 12, "")))</f>
        <v/>
      </c>
      <c r="P107" s="1512" t="str">
        <f t="shared" si="11"/>
        <v/>
      </c>
      <c r="Q107" s="1512" t="str">
        <f t="shared" si="9"/>
        <v/>
      </c>
      <c r="R107" s="719"/>
      <c r="S107" s="719"/>
      <c r="T107" s="719"/>
    </row>
    <row r="108" spans="1:20" s="1502" customFormat="1" ht="38.25" x14ac:dyDescent="0.2">
      <c r="A108" s="1507">
        <v>4340</v>
      </c>
      <c r="B108" s="1507" t="s">
        <v>1490</v>
      </c>
      <c r="C108" s="1507" t="s">
        <v>1007</v>
      </c>
      <c r="D108" s="1513" t="s">
        <v>973</v>
      </c>
      <c r="E108" s="1514"/>
      <c r="F108" s="1533"/>
      <c r="G108" s="1534"/>
      <c r="H108" s="1535"/>
      <c r="I108" s="1516"/>
      <c r="J108" s="1516" t="str">
        <f t="shared" si="10"/>
        <v/>
      </c>
      <c r="K108" s="1516"/>
      <c r="L108" s="1516" t="str">
        <f>'I3 TB Data'!I277</f>
        <v>OM&amp;A</v>
      </c>
      <c r="M108" s="1509"/>
      <c r="N108" s="1518" t="str">
        <f>IF(AND(OR(E108="TCP", OR(E108="DCP", E108="BCP")), 'I8 Demand Data'!C14="1 CP"), 'E4 TB Allocation Details'!E108 &amp; 1, IF(AND(OR(E108="TCP", OR(E108="DCP", E108="BCP")), 'I8 Demand Data'!C14="4 CP"), 'E4 TB Allocation Details'!E108 &amp; 4, IF(AND(OR(E108="TCP", OR(E108="DCP", E108="BCP")), 'I8 Demand Data'!C14="12 CP"), 'E4 TB Allocation Details'!E108 &amp; 12, "")))</f>
        <v/>
      </c>
      <c r="O108" s="1518" t="str">
        <f>IF(AND(OR(E108="DNCP", OR(E108="SNCP", E108="PNCP")), 'I8 Demand Data'!C15="1 NCP"), E108 &amp; 1, IF(AND(OR(E108="DNCP", OR(E108="SNCP", E108="PNCP")), 'I8 Demand Data'!C15="4 NCP"), E108 &amp; 4, IF(AND(OR(E108="DNCP", OR(E108="SNCP", E108="PNCP")), 'I8 Demand Data'!C15="12 NCP"), E108 &amp; 12, "")))</f>
        <v/>
      </c>
      <c r="P108" s="1518" t="str">
        <f t="shared" si="11"/>
        <v/>
      </c>
      <c r="Q108" s="1518" t="str">
        <f t="shared" si="9"/>
        <v/>
      </c>
      <c r="R108" s="719"/>
      <c r="S108" s="719"/>
      <c r="T108" s="719"/>
    </row>
    <row r="109" spans="1:20" s="1502" customFormat="1" ht="25.5" x14ac:dyDescent="0.2">
      <c r="A109" s="1508">
        <v>4345</v>
      </c>
      <c r="B109" s="1508" t="s">
        <v>1491</v>
      </c>
      <c r="C109" s="1508" t="s">
        <v>1007</v>
      </c>
      <c r="D109" s="382" t="s">
        <v>973</v>
      </c>
      <c r="E109" s="1519"/>
      <c r="F109" s="1530"/>
      <c r="G109" s="1531"/>
      <c r="H109" s="1532"/>
      <c r="I109" s="1520"/>
      <c r="J109" s="1520" t="str">
        <f t="shared" si="10"/>
        <v/>
      </c>
      <c r="K109" s="1520"/>
      <c r="L109" s="1520" t="str">
        <f>'I3 TB Data'!I278</f>
        <v>OM&amp;A</v>
      </c>
      <c r="M109" s="1509"/>
      <c r="N109" s="1512" t="str">
        <f>IF(AND(OR(E109="TCP", OR(E109="DCP", E109="BCP")), 'I8 Demand Data'!C14="1 CP"), 'E4 TB Allocation Details'!E109 &amp; 1, IF(AND(OR(E109="TCP", OR(E109="DCP", E109="BCP")), 'I8 Demand Data'!C14="4 CP"), 'E4 TB Allocation Details'!E109 &amp; 4, IF(AND(OR(E109="TCP", OR(E109="DCP", E109="BCP")), 'I8 Demand Data'!C14="12 CP"), 'E4 TB Allocation Details'!E109 &amp; 12, "")))</f>
        <v/>
      </c>
      <c r="O109" s="1512" t="str">
        <f>IF(AND(OR(E109="DNCP", OR(E109="SNCP", E109="PNCP")), 'I8 Demand Data'!C15="1 NCP"), E109 &amp; 1, IF(AND(OR(E109="DNCP", OR(E109="SNCP", E109="PNCP")), 'I8 Demand Data'!C15="4 NCP"), E109 &amp; 4, IF(AND(OR(E109="DNCP", OR(E109="SNCP", E109="PNCP")), 'I8 Demand Data'!C15="12 NCP"), E109 &amp; 12, "")))</f>
        <v/>
      </c>
      <c r="P109" s="1512" t="str">
        <f t="shared" si="11"/>
        <v/>
      </c>
      <c r="Q109" s="1512" t="str">
        <f t="shared" si="9"/>
        <v/>
      </c>
      <c r="R109" s="719"/>
      <c r="S109" s="719"/>
      <c r="T109" s="719"/>
    </row>
    <row r="110" spans="1:20" s="1502" customFormat="1" ht="25.5" x14ac:dyDescent="0.2">
      <c r="A110" s="1507">
        <v>4350</v>
      </c>
      <c r="B110" s="1507" t="s">
        <v>1492</v>
      </c>
      <c r="C110" s="1507" t="s">
        <v>1007</v>
      </c>
      <c r="D110" s="1513" t="s">
        <v>973</v>
      </c>
      <c r="E110" s="1514"/>
      <c r="F110" s="1533"/>
      <c r="G110" s="1534"/>
      <c r="H110" s="1535"/>
      <c r="I110" s="1516"/>
      <c r="J110" s="1516" t="str">
        <f t="shared" si="10"/>
        <v/>
      </c>
      <c r="K110" s="1516"/>
      <c r="L110" s="1516" t="str">
        <f>'I3 TB Data'!I279</f>
        <v>OM&amp;A</v>
      </c>
      <c r="M110" s="1509"/>
      <c r="N110" s="1518" t="str">
        <f>IF(AND(OR(E110="TCP", OR(E110="DCP", E110="BCP")), 'I8 Demand Data'!C14="1 CP"), 'E4 TB Allocation Details'!E110 &amp; 1, IF(AND(OR(E110="TCP", OR(E110="DCP", E110="BCP")), 'I8 Demand Data'!C14="4 CP"), 'E4 TB Allocation Details'!E110 &amp; 4, IF(AND(OR(E110="TCP", OR(E110="DCP", E110="BCP")), 'I8 Demand Data'!C14="12 CP"), 'E4 TB Allocation Details'!E110 &amp; 12, "")))</f>
        <v/>
      </c>
      <c r="O110" s="1518" t="str">
        <f>IF(AND(OR(E110="DNCP", OR(E110="SNCP", E110="PNCP")), 'I8 Demand Data'!C15="1 NCP"), E110 &amp; 1, IF(AND(OR(E110="DNCP", OR(E110="SNCP", E110="PNCP")), 'I8 Demand Data'!C15="4 NCP"), E110 &amp; 4, IF(AND(OR(E110="DNCP", OR(E110="SNCP", E110="PNCP")), 'I8 Demand Data'!C15="12 NCP"), E110 &amp; 12, "")))</f>
        <v/>
      </c>
      <c r="P110" s="1518" t="str">
        <f t="shared" si="11"/>
        <v/>
      </c>
      <c r="Q110" s="1518" t="str">
        <f t="shared" si="9"/>
        <v/>
      </c>
      <c r="R110" s="719"/>
      <c r="S110" s="719"/>
      <c r="T110" s="719"/>
    </row>
    <row r="111" spans="1:20" s="1502" customFormat="1" ht="25.5" x14ac:dyDescent="0.2">
      <c r="A111" s="1508">
        <v>4355</v>
      </c>
      <c r="B111" s="1508" t="s">
        <v>1027</v>
      </c>
      <c r="C111" s="1508" t="s">
        <v>1007</v>
      </c>
      <c r="D111" s="382" t="s">
        <v>973</v>
      </c>
      <c r="E111" s="1519"/>
      <c r="F111" s="1530"/>
      <c r="G111" s="1531"/>
      <c r="H111" s="1532"/>
      <c r="I111" s="1520"/>
      <c r="J111" s="1520" t="str">
        <f t="shared" si="10"/>
        <v/>
      </c>
      <c r="K111" s="1520"/>
      <c r="L111" s="1520" t="str">
        <f>'I3 TB Data'!I280</f>
        <v>O&amp;M</v>
      </c>
      <c r="M111" s="1509"/>
      <c r="N111" s="1512" t="str">
        <f>IF(AND(OR(E111="TCP", OR(E111="DCP", E111="BCP")), 'I8 Demand Data'!C14="1 CP"), 'E4 TB Allocation Details'!E111 &amp; 1, IF(AND(OR(E111="TCP", OR(E111="DCP", E111="BCP")), 'I8 Demand Data'!C14="4 CP"), 'E4 TB Allocation Details'!E111 &amp; 4, IF(AND(OR(E111="TCP", OR(E111="DCP", E111="BCP")), 'I8 Demand Data'!C14="12 CP"), 'E4 TB Allocation Details'!E111 &amp; 12, "")))</f>
        <v/>
      </c>
      <c r="O111" s="1512" t="str">
        <f>IF(AND(OR(E111="DNCP", OR(E111="SNCP", E111="PNCP")), 'I8 Demand Data'!C15="1 NCP"), E111 &amp; 1, IF(AND(OR(E111="DNCP", OR(E111="SNCP", E111="PNCP")), 'I8 Demand Data'!C15="4 NCP"), E111 &amp; 4, IF(AND(OR(E111="DNCP", OR(E111="SNCP", E111="PNCP")), 'I8 Demand Data'!C15="12 NCP"), E111 &amp; 12, "")))</f>
        <v/>
      </c>
      <c r="P111" s="1512" t="str">
        <f t="shared" si="11"/>
        <v/>
      </c>
      <c r="Q111" s="1512" t="str">
        <f t="shared" si="9"/>
        <v/>
      </c>
      <c r="R111" s="719"/>
      <c r="S111" s="719"/>
      <c r="T111" s="719"/>
    </row>
    <row r="112" spans="1:20" s="1502" customFormat="1" ht="25.5" x14ac:dyDescent="0.2">
      <c r="A112" s="1507">
        <v>4360</v>
      </c>
      <c r="B112" s="1507" t="s">
        <v>1008</v>
      </c>
      <c r="C112" s="1507" t="s">
        <v>1007</v>
      </c>
      <c r="D112" s="1513" t="s">
        <v>973</v>
      </c>
      <c r="E112" s="1514"/>
      <c r="F112" s="1533"/>
      <c r="G112" s="1534"/>
      <c r="H112" s="1535"/>
      <c r="I112" s="1516"/>
      <c r="J112" s="1516" t="str">
        <f t="shared" si="10"/>
        <v/>
      </c>
      <c r="K112" s="1516"/>
      <c r="L112" s="1516" t="str">
        <f>'I3 TB Data'!I281</f>
        <v>OM&amp;A</v>
      </c>
      <c r="M112" s="1509"/>
      <c r="N112" s="1518" t="str">
        <f>IF(AND(OR(E112="TCP", OR(E112="DCP", E112="BCP")), 'I8 Demand Data'!C14="1 CP"), 'E4 TB Allocation Details'!E112 &amp; 1, IF(AND(OR(E112="TCP", OR(E112="DCP", E112="BCP")), 'I8 Demand Data'!C14="4 CP"), 'E4 TB Allocation Details'!E112 &amp; 4, IF(AND(OR(E112="TCP", OR(E112="DCP", E112="BCP")), 'I8 Demand Data'!C14="12 CP"), 'E4 TB Allocation Details'!E112 &amp; 12, "")))</f>
        <v/>
      </c>
      <c r="O112" s="1518" t="str">
        <f>IF(AND(OR(E112="DNCP", OR(E112="SNCP", E112="PNCP")), 'I8 Demand Data'!C15="1 NCP"), E112 &amp; 1, IF(AND(OR(E112="DNCP", OR(E112="SNCP", E112="PNCP")), 'I8 Demand Data'!C15="4 NCP"), E112 &amp; 4, IF(AND(OR(E112="DNCP", OR(E112="SNCP", E112="PNCP")), 'I8 Demand Data'!C15="12 NCP"), E112 &amp; 12, "")))</f>
        <v/>
      </c>
      <c r="P112" s="1518" t="str">
        <f t="shared" si="11"/>
        <v/>
      </c>
      <c r="Q112" s="1518" t="str">
        <f t="shared" si="9"/>
        <v/>
      </c>
      <c r="R112" s="719"/>
      <c r="S112" s="719"/>
      <c r="T112" s="719"/>
    </row>
    <row r="113" spans="1:20" s="1502" customFormat="1" ht="25.5" x14ac:dyDescent="0.2">
      <c r="A113" s="1508">
        <v>4365</v>
      </c>
      <c r="B113" s="1508" t="s">
        <v>1009</v>
      </c>
      <c r="C113" s="1508" t="s">
        <v>1007</v>
      </c>
      <c r="D113" s="382" t="s">
        <v>973</v>
      </c>
      <c r="E113" s="1519"/>
      <c r="F113" s="1530"/>
      <c r="G113" s="1531"/>
      <c r="H113" s="1532"/>
      <c r="I113" s="1520"/>
      <c r="J113" s="1520" t="str">
        <f t="shared" si="10"/>
        <v/>
      </c>
      <c r="K113" s="1520"/>
      <c r="L113" s="1520" t="str">
        <f>'I3 TB Data'!I282</f>
        <v>OM&amp;A</v>
      </c>
      <c r="M113" s="1509"/>
      <c r="N113" s="1512" t="str">
        <f>IF(AND(OR(E113="TCP", OR(E113="DCP", E113="BCP")), 'I8 Demand Data'!C14="1 CP"), 'E4 TB Allocation Details'!E113 &amp; 1, IF(AND(OR(E113="TCP", OR(E113="DCP", E113="BCP")), 'I8 Demand Data'!C14="4 CP"), 'E4 TB Allocation Details'!E113 &amp; 4, IF(AND(OR(E113="TCP", OR(E113="DCP", E113="BCP")), 'I8 Demand Data'!C14="12 CP"), 'E4 TB Allocation Details'!E113 &amp; 12, "")))</f>
        <v/>
      </c>
      <c r="O113" s="1512" t="str">
        <f>IF(AND(OR(E113="DNCP", OR(E113="SNCP", E113="PNCP")), 'I8 Demand Data'!C15="1 NCP"), E113 &amp; 1, IF(AND(OR(E113="DNCP", OR(E113="SNCP", E113="PNCP")), 'I8 Demand Data'!C15="4 NCP"), E113 &amp; 4, IF(AND(OR(E113="DNCP", OR(E113="SNCP", E113="PNCP")), 'I8 Demand Data'!C15="12 NCP"), E113 &amp; 12, "")))</f>
        <v/>
      </c>
      <c r="P113" s="1512" t="str">
        <f t="shared" si="11"/>
        <v/>
      </c>
      <c r="Q113" s="1512" t="str">
        <f t="shared" si="9"/>
        <v/>
      </c>
      <c r="R113" s="719"/>
      <c r="S113" s="719"/>
      <c r="T113" s="719"/>
    </row>
    <row r="114" spans="1:20" s="1502" customFormat="1" ht="25.5" x14ac:dyDescent="0.2">
      <c r="A114" s="1507">
        <v>4370</v>
      </c>
      <c r="B114" s="1507" t="s">
        <v>1500</v>
      </c>
      <c r="C114" s="1507" t="s">
        <v>1007</v>
      </c>
      <c r="D114" s="1513" t="s">
        <v>973</v>
      </c>
      <c r="E114" s="1514"/>
      <c r="F114" s="1533"/>
      <c r="G114" s="1534"/>
      <c r="H114" s="1535"/>
      <c r="I114" s="1516"/>
      <c r="J114" s="1516" t="str">
        <f t="shared" si="10"/>
        <v/>
      </c>
      <c r="K114" s="1516"/>
      <c r="L114" s="1516" t="str">
        <f>'I3 TB Data'!I283</f>
        <v>OM&amp;A</v>
      </c>
      <c r="M114" s="1509"/>
      <c r="N114" s="1518" t="str">
        <f>IF(AND(OR(E114="TCP", OR(E114="DCP", E114="BCP")), 'I8 Demand Data'!C14="1 CP"), 'E4 TB Allocation Details'!E114 &amp; 1, IF(AND(OR(E114="TCP", OR(E114="DCP", E114="BCP")), 'I8 Demand Data'!C14="4 CP"), 'E4 TB Allocation Details'!E114 &amp; 4, IF(AND(OR(E114="TCP", OR(E114="DCP", E114="BCP")), 'I8 Demand Data'!C14="12 CP"), 'E4 TB Allocation Details'!E114 &amp; 12, "")))</f>
        <v/>
      </c>
      <c r="O114" s="1518" t="str">
        <f>IF(AND(OR(E114="DNCP", OR(E114="SNCP", E114="PNCP")), 'I8 Demand Data'!C15="1 NCP"), E114 &amp; 1, IF(AND(OR(E114="DNCP", OR(E114="SNCP", E114="PNCP")), 'I8 Demand Data'!C15="4 NCP"), E114 &amp; 4, IF(AND(OR(E114="DNCP", OR(E114="SNCP", E114="PNCP")), 'I8 Demand Data'!C15="12 NCP"), E114 &amp; 12, "")))</f>
        <v/>
      </c>
      <c r="P114" s="1518" t="str">
        <f t="shared" si="11"/>
        <v/>
      </c>
      <c r="Q114" s="1518" t="str">
        <f t="shared" si="9"/>
        <v/>
      </c>
      <c r="R114" s="719"/>
      <c r="S114" s="719"/>
      <c r="T114" s="719"/>
    </row>
    <row r="115" spans="1:20" s="1502" customFormat="1" ht="25.5" x14ac:dyDescent="0.2">
      <c r="A115" s="1507">
        <v>4375</v>
      </c>
      <c r="B115" s="1507" t="s">
        <v>1501</v>
      </c>
      <c r="C115" s="1507" t="s">
        <v>1007</v>
      </c>
      <c r="D115" s="1513" t="s">
        <v>973</v>
      </c>
      <c r="E115" s="1514"/>
      <c r="F115" s="1533"/>
      <c r="G115" s="1534"/>
      <c r="H115" s="1535"/>
      <c r="I115" s="1516"/>
      <c r="J115" s="1516" t="str">
        <f>IF(ISBLANK(G115), "", (G115))</f>
        <v/>
      </c>
      <c r="K115" s="1516"/>
      <c r="L115" s="1516" t="str">
        <f>'I3 TB Data'!I284</f>
        <v>O&amp;M</v>
      </c>
      <c r="M115" s="1509"/>
      <c r="N115" s="1518"/>
      <c r="O115" s="1518"/>
      <c r="P115" s="1518"/>
      <c r="Q115" s="1518"/>
      <c r="R115" s="719"/>
      <c r="S115" s="719"/>
      <c r="T115" s="719"/>
    </row>
    <row r="116" spans="1:20" s="1502" customFormat="1" ht="25.5" x14ac:dyDescent="0.2">
      <c r="A116" s="1507">
        <v>4380</v>
      </c>
      <c r="B116" s="1507" t="s">
        <v>1473</v>
      </c>
      <c r="C116" s="1507" t="s">
        <v>1007</v>
      </c>
      <c r="D116" s="1513" t="s">
        <v>973</v>
      </c>
      <c r="E116" s="1514"/>
      <c r="F116" s="1533"/>
      <c r="G116" s="1534"/>
      <c r="H116" s="1535"/>
      <c r="I116" s="1516"/>
      <c r="J116" s="1516" t="str">
        <f>IF(ISBLANK(G116), "", (G116))</f>
        <v/>
      </c>
      <c r="K116" s="1516"/>
      <c r="L116" s="1516" t="str">
        <f>'I3 TB Data'!I285</f>
        <v>OM&amp;A</v>
      </c>
      <c r="M116" s="1509"/>
      <c r="N116" s="1518"/>
      <c r="O116" s="1518"/>
      <c r="P116" s="1518"/>
      <c r="Q116" s="1518"/>
      <c r="R116" s="719"/>
      <c r="S116" s="719"/>
      <c r="T116" s="719"/>
    </row>
    <row r="117" spans="1:20" s="1502" customFormat="1" ht="25.5" x14ac:dyDescent="0.2">
      <c r="A117" s="1508">
        <v>4390</v>
      </c>
      <c r="B117" s="1508" t="s">
        <v>1475</v>
      </c>
      <c r="C117" s="1508" t="s">
        <v>1007</v>
      </c>
      <c r="D117" s="382" t="s">
        <v>973</v>
      </c>
      <c r="E117" s="1519"/>
      <c r="F117" s="1530"/>
      <c r="G117" s="1531"/>
      <c r="H117" s="1532"/>
      <c r="I117" s="1520"/>
      <c r="J117" s="1520" t="str">
        <f t="shared" si="10"/>
        <v/>
      </c>
      <c r="K117" s="1520"/>
      <c r="L117" s="1520" t="str">
        <f>'I3 TB Data'!I287</f>
        <v>OM&amp;A</v>
      </c>
      <c r="M117" s="1509"/>
      <c r="N117" s="1512" t="str">
        <f>IF(AND(OR(E117="TCP", OR(E117="DCP", E117="BCP")), 'I8 Demand Data'!C14="1 CP"), 'E4 TB Allocation Details'!E117 &amp; 1, IF(AND(OR(E117="TCP", OR(E117="DCP", E117="BCP")), 'I8 Demand Data'!C14="4 CP"), 'E4 TB Allocation Details'!E117 &amp; 4, IF(AND(OR(E117="TCP", OR(E117="DCP", E117="BCP")), 'I8 Demand Data'!C14="12 CP"), 'E4 TB Allocation Details'!E117 &amp; 12, "")))</f>
        <v/>
      </c>
      <c r="O117" s="1512" t="str">
        <f>IF(AND(OR(E117="DNCP", OR(E117="SNCP", E117="PNCP")), 'I8 Demand Data'!C15="1 NCP"), E117 &amp; 1, IF(AND(OR(E117="DNCP", OR(E117="SNCP", E117="PNCP")), 'I8 Demand Data'!C15="4 NCP"), E117 &amp; 4, IF(AND(OR(E117="DNCP", OR(E117="SNCP", E117="PNCP")), 'I8 Demand Data'!C15="12 NCP"), E117 &amp; 12, "")))</f>
        <v/>
      </c>
      <c r="P117" s="1512" t="str">
        <f t="shared" si="11"/>
        <v/>
      </c>
      <c r="Q117" s="1512" t="str">
        <f t="shared" si="9"/>
        <v/>
      </c>
      <c r="R117" s="719"/>
      <c r="S117" s="719"/>
      <c r="T117" s="719"/>
    </row>
    <row r="118" spans="1:20" s="1502" customFormat="1" ht="25.5" x14ac:dyDescent="0.2">
      <c r="A118" s="1507">
        <v>4395</v>
      </c>
      <c r="B118" s="1507" t="s">
        <v>1533</v>
      </c>
      <c r="C118" s="1507" t="s">
        <v>1007</v>
      </c>
      <c r="D118" s="1513" t="s">
        <v>973</v>
      </c>
      <c r="E118" s="1514"/>
      <c r="F118" s="1533"/>
      <c r="G118" s="1534"/>
      <c r="H118" s="1535"/>
      <c r="I118" s="1516"/>
      <c r="J118" s="1516" t="str">
        <f t="shared" si="10"/>
        <v/>
      </c>
      <c r="K118" s="1516"/>
      <c r="L118" s="1516" t="str">
        <f>'I3 TB Data'!I288</f>
        <v>OM&amp;A</v>
      </c>
      <c r="M118" s="1509"/>
      <c r="N118" s="1518" t="str">
        <f>IF(AND(OR(E118="TCP", OR(E118="DCP", E118="BCP")), 'I8 Demand Data'!C14="1 CP"), 'E4 TB Allocation Details'!E118 &amp; 1, IF(AND(OR(E118="TCP", OR(E118="DCP", E118="BCP")), 'I8 Demand Data'!C14="4 CP"), 'E4 TB Allocation Details'!E118 &amp; 4, IF(AND(OR(E118="TCP", OR(E118="DCP", E118="BCP")), 'I8 Demand Data'!C14="12 CP"), 'E4 TB Allocation Details'!E118 &amp; 12, "")))</f>
        <v/>
      </c>
      <c r="O118" s="1518" t="str">
        <f>IF(AND(OR(E118="DNCP", OR(E118="SNCP", E118="PNCP")), 'I8 Demand Data'!C15="1 NCP"), E118 &amp; 1, IF(AND(OR(E118="DNCP", OR(E118="SNCP", E118="PNCP")), 'I8 Demand Data'!C15="4 NCP"), E118 &amp; 4, IF(AND(OR(E118="DNCP", OR(E118="SNCP", E118="PNCP")), 'I8 Demand Data'!C15="12 NCP"), E118 &amp; 12, "")))</f>
        <v/>
      </c>
      <c r="P118" s="1518" t="str">
        <f t="shared" si="11"/>
        <v/>
      </c>
      <c r="Q118" s="1518" t="str">
        <f t="shared" si="9"/>
        <v/>
      </c>
      <c r="R118" s="719"/>
      <c r="S118" s="719"/>
      <c r="T118" s="719"/>
    </row>
    <row r="119" spans="1:20" s="1502" customFormat="1" ht="38.25" x14ac:dyDescent="0.2">
      <c r="A119" s="1508">
        <v>4398</v>
      </c>
      <c r="B119" s="1508" t="s">
        <v>1029</v>
      </c>
      <c r="C119" s="1508" t="s">
        <v>1007</v>
      </c>
      <c r="D119" s="382" t="s">
        <v>973</v>
      </c>
      <c r="E119" s="1519"/>
      <c r="F119" s="1530"/>
      <c r="G119" s="1531"/>
      <c r="H119" s="1532"/>
      <c r="I119" s="1520"/>
      <c r="J119" s="1520" t="str">
        <f t="shared" si="10"/>
        <v/>
      </c>
      <c r="K119" s="1520"/>
      <c r="L119" s="1520" t="str">
        <f>'I3 TB Data'!I289</f>
        <v>OM&amp;A</v>
      </c>
      <c r="M119" s="1509"/>
      <c r="N119" s="1512" t="str">
        <f>IF(AND(OR(E119="TCP", OR(E119="DCP", E119="BCP")), 'I8 Demand Data'!C14="1 CP"), 'E4 TB Allocation Details'!E119 &amp; 1, IF(AND(OR(E119="TCP", OR(E119="DCP", E119="BCP")), 'I8 Demand Data'!C14="4 CP"), 'E4 TB Allocation Details'!E119 &amp; 4, IF(AND(OR(E119="TCP", OR(E119="DCP", E119="BCP")), 'I8 Demand Data'!C14="12 CP"), 'E4 TB Allocation Details'!E119 &amp; 12, "")))</f>
        <v/>
      </c>
      <c r="O119" s="1512" t="str">
        <f>IF(AND(OR(E119="DNCP", OR(E119="SNCP", E119="PNCP")), 'I8 Demand Data'!C15="1 NCP"), E119 &amp; 1, IF(AND(OR(E119="DNCP", OR(E119="SNCP", E119="PNCP")), 'I8 Demand Data'!C15="4 NCP"), E119 &amp; 4, IF(AND(OR(E119="DNCP", OR(E119="SNCP", E119="PNCP")), 'I8 Demand Data'!C15="12 NCP"), E119 &amp; 12, "")))</f>
        <v/>
      </c>
      <c r="P119" s="1512" t="str">
        <f t="shared" si="11"/>
        <v/>
      </c>
      <c r="Q119" s="1512" t="str">
        <f t="shared" si="9"/>
        <v/>
      </c>
      <c r="R119" s="719"/>
      <c r="S119" s="719"/>
      <c r="T119" s="719"/>
    </row>
    <row r="120" spans="1:20" s="1502" customFormat="1" ht="25.5" x14ac:dyDescent="0.2">
      <c r="A120" s="1507">
        <v>4405</v>
      </c>
      <c r="B120" s="1507" t="s">
        <v>1030</v>
      </c>
      <c r="C120" s="1507" t="s">
        <v>1007</v>
      </c>
      <c r="D120" s="1513" t="s">
        <v>973</v>
      </c>
      <c r="E120" s="1514"/>
      <c r="F120" s="1533"/>
      <c r="G120" s="1534"/>
      <c r="H120" s="1535"/>
      <c r="I120" s="1516"/>
      <c r="J120" s="1516" t="str">
        <f t="shared" si="10"/>
        <v/>
      </c>
      <c r="K120" s="1516"/>
      <c r="L120" s="1516" t="str">
        <f>'I3 TB Data'!I290</f>
        <v>OM&amp;A</v>
      </c>
      <c r="M120" s="1509"/>
      <c r="N120" s="1518" t="str">
        <f>IF(AND(OR(E120="TCP", OR(E120="DCP", E120="BCP")), 'I8 Demand Data'!C14="1 CP"), 'E4 TB Allocation Details'!E120 &amp; 1, IF(AND(OR(E120="TCP", OR(E120="DCP", E120="BCP")), 'I8 Demand Data'!C14="4 CP"), 'E4 TB Allocation Details'!E120 &amp; 4, IF(AND(OR(E120="TCP", OR(E120="DCP", E120="BCP")), 'I8 Demand Data'!C14="12 CP"), 'E4 TB Allocation Details'!E120 &amp; 12, "")))</f>
        <v/>
      </c>
      <c r="O120" s="1518" t="str">
        <f>IF(AND(OR(E120="DNCP", OR(E120="SNCP", E120="PNCP")), 'I8 Demand Data'!C15="1 NCP"), E120 &amp; 1, IF(AND(OR(E120="DNCP", OR(E120="SNCP", E120="PNCP")), 'I8 Demand Data'!C15="4 NCP"), E120 &amp; 4, IF(AND(OR(E120="DNCP", OR(E120="SNCP", E120="PNCP")), 'I8 Demand Data'!C15="12 NCP"), E120 &amp; 12, "")))</f>
        <v/>
      </c>
      <c r="P120" s="1518" t="str">
        <f t="shared" si="11"/>
        <v/>
      </c>
      <c r="Q120" s="1518" t="str">
        <f t="shared" si="9"/>
        <v/>
      </c>
      <c r="R120" s="719"/>
      <c r="S120" s="719"/>
      <c r="T120" s="719"/>
    </row>
    <row r="121" spans="1:20" s="1502" customFormat="1" ht="25.5" x14ac:dyDescent="0.2">
      <c r="A121" s="1508">
        <v>4415</v>
      </c>
      <c r="B121" s="1508" t="s">
        <v>1031</v>
      </c>
      <c r="C121" s="1508" t="s">
        <v>1007</v>
      </c>
      <c r="D121" s="382" t="s">
        <v>973</v>
      </c>
      <c r="E121" s="1519"/>
      <c r="F121" s="1530"/>
      <c r="G121" s="1531"/>
      <c r="H121" s="1532"/>
      <c r="I121" s="1520"/>
      <c r="J121" s="1520" t="str">
        <f t="shared" si="10"/>
        <v/>
      </c>
      <c r="K121" s="1520"/>
      <c r="L121" s="1520" t="str">
        <f>'I3 TB Data'!I291</f>
        <v>OM&amp;A</v>
      </c>
      <c r="M121" s="1509"/>
      <c r="N121" s="1512" t="str">
        <f>IF(AND(OR(E121="TCP", OR(E121="DCP", E121="BCP")), 'I8 Demand Data'!C14="1 CP"), 'E4 TB Allocation Details'!E121 &amp; 1, IF(AND(OR(E121="TCP", OR(E121="DCP", E121="BCP")), 'I8 Demand Data'!C14="4 CP"), 'E4 TB Allocation Details'!E121 &amp; 4, IF(AND(OR(E121="TCP", OR(E121="DCP", E121="BCP")), 'I8 Demand Data'!C14="12 CP"), 'E4 TB Allocation Details'!E121 &amp; 12, "")))</f>
        <v/>
      </c>
      <c r="O121" s="1512" t="str">
        <f>IF(AND(OR(E121="DNCP", OR(E121="SNCP", E121="PNCP")), 'I8 Demand Data'!C15="1 NCP"), E121 &amp; 1, IF(AND(OR(E121="DNCP", OR(E121="SNCP", E121="PNCP")), 'I8 Demand Data'!C15="4 NCP"), E121 &amp; 4, IF(AND(OR(E121="DNCP", OR(E121="SNCP", E121="PNCP")), 'I8 Demand Data'!C15="12 NCP"), E121 &amp; 12, "")))</f>
        <v/>
      </c>
      <c r="P121" s="1512" t="str">
        <f t="shared" si="11"/>
        <v/>
      </c>
      <c r="Q121" s="1512" t="str">
        <f t="shared" si="9"/>
        <v/>
      </c>
      <c r="R121" s="719"/>
      <c r="S121" s="719"/>
      <c r="T121" s="719"/>
    </row>
    <row r="122" spans="1:20" s="1502" customFormat="1" ht="38.25" x14ac:dyDescent="0.2">
      <c r="A122" s="1507">
        <v>4705</v>
      </c>
      <c r="B122" s="1507" t="s">
        <v>1458</v>
      </c>
      <c r="C122" s="1507" t="s">
        <v>47</v>
      </c>
      <c r="D122" s="1513" t="s">
        <v>978</v>
      </c>
      <c r="E122" s="1514"/>
      <c r="F122" s="1533" t="str">
        <f t="shared" ref="F122:F143" si="12">IF(Q122="", "", Q122)</f>
        <v/>
      </c>
      <c r="G122" s="1534"/>
      <c r="H122" s="1535"/>
      <c r="I122" s="1516" t="str">
        <f t="shared" ref="I122:I143" si="13">IF(ISERROR(F122), "", (F122))</f>
        <v/>
      </c>
      <c r="J122" s="1516" t="str">
        <f t="shared" si="10"/>
        <v/>
      </c>
      <c r="K122" s="1516" t="s">
        <v>1353</v>
      </c>
      <c r="L122" s="1516"/>
      <c r="M122" s="1509"/>
      <c r="N122" s="1518" t="str">
        <f>IF(AND(OR(E122="TCP", OR(E122="DCP", E122="BCP")), 'I8 Demand Data'!C14="1 CP"), 'E4 TB Allocation Details'!E122 &amp; 1, IF(AND(OR(E122="TCP", OR(E122="DCP", E122="BCP")), 'I8 Demand Data'!C14="4 CP"), 'E4 TB Allocation Details'!E122 &amp; 4, IF(AND(OR(E122="TCP", OR(E122="DCP", E122="BCP")), 'I8 Demand Data'!C14="12 CP"), 'E4 TB Allocation Details'!E122 &amp; 12, "")))</f>
        <v/>
      </c>
      <c r="O122" s="1518" t="str">
        <f>IF(AND(OR(E122="DNCP", OR(E122="SNCP", E122="PNCP")), 'I8 Demand Data'!C15="1 NCP"), E122 &amp; 1, IF(AND(OR(E122="DNCP", OR(E122="SNCP", E122="PNCP")), 'I8 Demand Data'!C15="4 NCP"), E122 &amp; 4, IF(AND(OR(E122="DNCP", OR(E122="SNCP", E122="PNCP")), 'I8 Demand Data'!C15="12 NCP"), E122 &amp; 12, "")))</f>
        <v/>
      </c>
      <c r="P122" s="1518" t="str">
        <f t="shared" si="11"/>
        <v/>
      </c>
      <c r="Q122" s="1518" t="str">
        <f t="shared" ref="Q122:Q133" si="14">IF(AND(N122="",O122=""),P122,IF(AND(O122="",P122=""),N122,O122))</f>
        <v/>
      </c>
      <c r="R122" s="719"/>
      <c r="S122" s="719"/>
      <c r="T122" s="719"/>
    </row>
    <row r="123" spans="1:20" s="1502" customFormat="1" ht="38.25" x14ac:dyDescent="0.2">
      <c r="A123" s="1508">
        <v>4708</v>
      </c>
      <c r="B123" s="1508" t="s">
        <v>1459</v>
      </c>
      <c r="C123" s="1508" t="s">
        <v>47</v>
      </c>
      <c r="D123" s="382" t="s">
        <v>978</v>
      </c>
      <c r="E123" s="1519"/>
      <c r="F123" s="1530" t="str">
        <f t="shared" si="12"/>
        <v/>
      </c>
      <c r="G123" s="1531"/>
      <c r="H123" s="1532"/>
      <c r="I123" s="1520" t="str">
        <f t="shared" si="13"/>
        <v/>
      </c>
      <c r="J123" s="1520" t="str">
        <f t="shared" si="10"/>
        <v/>
      </c>
      <c r="K123" s="1520" t="s">
        <v>1353</v>
      </c>
      <c r="L123" s="1520"/>
      <c r="M123" s="1509"/>
      <c r="N123" s="1512" t="str">
        <f>IF(AND(OR(E123="TCP", OR(E123="DCP", E123="BCP")), 'I8 Demand Data'!C14="1 CP"), 'E4 TB Allocation Details'!E123 &amp; 1, IF(AND(OR(E123="TCP", OR(E123="DCP", E123="BCP")), 'I8 Demand Data'!C14="4 CP"), 'E4 TB Allocation Details'!E123 &amp; 4, IF(AND(OR(E123="TCP", OR(E123="DCP", E123="BCP")), 'I8 Demand Data'!C14="12 CP"), 'E4 TB Allocation Details'!E123 &amp; 12, "")))</f>
        <v/>
      </c>
      <c r="O123" s="1512" t="str">
        <f>IF(AND(OR(E123="DNCP", OR(E123="SNCP", E123="PNCP")), 'I8 Demand Data'!C15="1 NCP"), E123 &amp; 1, IF(AND(OR(E123="DNCP", OR(E123="SNCP", E123="PNCP")), 'I8 Demand Data'!C15="4 NCP"), E123 &amp; 4, IF(AND(OR(E123="DNCP", OR(E123="SNCP", E123="PNCP")), 'I8 Demand Data'!C15="12 NCP"), E123 &amp; 12, "")))</f>
        <v/>
      </c>
      <c r="P123" s="1512" t="str">
        <f t="shared" si="11"/>
        <v/>
      </c>
      <c r="Q123" s="1512" t="str">
        <f t="shared" si="14"/>
        <v/>
      </c>
      <c r="R123" s="719"/>
      <c r="S123" s="719"/>
      <c r="T123" s="719"/>
    </row>
    <row r="124" spans="1:20" s="1502" customFormat="1" ht="38.25" x14ac:dyDescent="0.2">
      <c r="A124" s="1507">
        <v>4710</v>
      </c>
      <c r="B124" s="1507" t="s">
        <v>1482</v>
      </c>
      <c r="C124" s="1507" t="s">
        <v>47</v>
      </c>
      <c r="D124" s="1513" t="s">
        <v>978</v>
      </c>
      <c r="E124" s="1514"/>
      <c r="F124" s="1533" t="str">
        <f t="shared" si="12"/>
        <v/>
      </c>
      <c r="G124" s="1534"/>
      <c r="H124" s="1535"/>
      <c r="I124" s="1516" t="str">
        <f t="shared" si="13"/>
        <v/>
      </c>
      <c r="J124" s="1516" t="str">
        <f t="shared" ref="J124:J164" si="15">IF(ISBLANK(G124), "", (G124))</f>
        <v/>
      </c>
      <c r="K124" s="1516" t="s">
        <v>1353</v>
      </c>
      <c r="L124" s="1516"/>
      <c r="M124" s="1509"/>
      <c r="N124" s="1518" t="str">
        <f>IF(AND(OR(E124="TCP", OR(E124="DCP", E124="BCP")), 'I8 Demand Data'!C14="1 CP"), 'E4 TB Allocation Details'!E124 &amp; 1, IF(AND(OR(E124="TCP", OR(E124="DCP", E124="BCP")), 'I8 Demand Data'!C14="4 CP"), 'E4 TB Allocation Details'!E124 &amp; 4, IF(AND(OR(E124="TCP", OR(E124="DCP", E124="BCP")), 'I8 Demand Data'!C14="12 CP"), 'E4 TB Allocation Details'!E124 &amp; 12, "")))</f>
        <v/>
      </c>
      <c r="O124" s="1518" t="str">
        <f>IF(AND(OR(E124="DNCP", OR(E124="SNCP", E124="PNCP")), 'I8 Demand Data'!C15="1 NCP"), E124 &amp; 1, IF(AND(OR(E124="DNCP", OR(E124="SNCP", E124="PNCP")), 'I8 Demand Data'!C15="4 NCP"), E124 &amp; 4, IF(AND(OR(E124="DNCP", OR(E124="SNCP", E124="PNCP")), 'I8 Demand Data'!C15="12 NCP"), E124 &amp; 12, "")))</f>
        <v/>
      </c>
      <c r="P124" s="1518" t="str">
        <f t="shared" si="11"/>
        <v/>
      </c>
      <c r="Q124" s="1518" t="str">
        <f t="shared" si="14"/>
        <v/>
      </c>
      <c r="R124" s="719"/>
      <c r="S124" s="719"/>
      <c r="T124" s="719"/>
    </row>
    <row r="125" spans="1:20" s="1502" customFormat="1" ht="38.25" x14ac:dyDescent="0.2">
      <c r="A125" s="1508">
        <v>4712</v>
      </c>
      <c r="B125" s="1508" t="s">
        <v>1483</v>
      </c>
      <c r="C125" s="1508" t="s">
        <v>47</v>
      </c>
      <c r="D125" s="382" t="s">
        <v>978</v>
      </c>
      <c r="E125" s="1519"/>
      <c r="F125" s="1530" t="str">
        <f t="shared" si="12"/>
        <v/>
      </c>
      <c r="G125" s="1531"/>
      <c r="H125" s="1532"/>
      <c r="I125" s="1520" t="str">
        <f t="shared" si="13"/>
        <v/>
      </c>
      <c r="J125" s="1520" t="str">
        <f t="shared" si="15"/>
        <v/>
      </c>
      <c r="K125" s="1520" t="s">
        <v>1353</v>
      </c>
      <c r="L125" s="1520"/>
      <c r="M125" s="1509"/>
      <c r="N125" s="1512" t="str">
        <f>IF(AND(OR(E125="TCP", OR(E125="DCP", E125="BCP")), 'I8 Demand Data'!C14="1 CP"), 'E4 TB Allocation Details'!E125 &amp; 1, IF(AND(OR(E125="TCP", OR(E125="DCP", E125="BCP")), 'I8 Demand Data'!C14="4 CP"), 'E4 TB Allocation Details'!E125 &amp; 4, IF(AND(OR(E125="TCP", OR(E125="DCP", E125="BCP")), 'I8 Demand Data'!C14="12 CP"), 'E4 TB Allocation Details'!E125 &amp; 12, "")))</f>
        <v/>
      </c>
      <c r="O125" s="1512" t="str">
        <f>IF(AND(OR(E125="DNCP", OR(E125="SNCP", E125="PNCP")), 'I8 Demand Data'!C15="1 NCP"), E125 &amp; 1, IF(AND(OR(E125="DNCP", OR(E125="SNCP", E125="PNCP")), 'I8 Demand Data'!C15="4 NCP"), E125 &amp; 4, IF(AND(OR(E125="DNCP", OR(E125="SNCP", E125="PNCP")), 'I8 Demand Data'!C15="12 NCP"), E125 &amp; 12, "")))</f>
        <v/>
      </c>
      <c r="P125" s="1512" t="str">
        <f t="shared" si="11"/>
        <v/>
      </c>
      <c r="Q125" s="1512" t="str">
        <f t="shared" si="14"/>
        <v/>
      </c>
      <c r="R125" s="719"/>
      <c r="S125" s="719"/>
      <c r="T125" s="719"/>
    </row>
    <row r="126" spans="1:20" s="1502" customFormat="1" ht="38.25" x14ac:dyDescent="0.2">
      <c r="A126" s="1507">
        <v>4714</v>
      </c>
      <c r="B126" s="1507" t="s">
        <v>1484</v>
      </c>
      <c r="C126" s="1507" t="s">
        <v>47</v>
      </c>
      <c r="D126" s="1513" t="s">
        <v>978</v>
      </c>
      <c r="E126" s="1514"/>
      <c r="F126" s="1533" t="str">
        <f t="shared" si="12"/>
        <v/>
      </c>
      <c r="G126" s="1534"/>
      <c r="H126" s="1535"/>
      <c r="I126" s="1516" t="str">
        <f t="shared" si="13"/>
        <v/>
      </c>
      <c r="J126" s="1516" t="str">
        <f t="shared" si="15"/>
        <v/>
      </c>
      <c r="K126" s="1516" t="s">
        <v>819</v>
      </c>
      <c r="L126" s="1516"/>
      <c r="M126" s="1509"/>
      <c r="N126" s="1518" t="str">
        <f>IF(AND(OR(E126="TCP", OR(E126="DCP", E126="BCP")), 'I8 Demand Data'!C14="1 CP"), 'E4 TB Allocation Details'!E126 &amp; 1, IF(AND(OR(E126="TCP", OR(E126="DCP", E126="BCP")), 'I8 Demand Data'!C14="4 CP"), 'E4 TB Allocation Details'!E126 &amp; 4, IF(AND(OR(E126="TCP", OR(E126="DCP", E126="BCP")), 'I8 Demand Data'!C14="12 CP"), 'E4 TB Allocation Details'!E126 &amp; 12, "")))</f>
        <v/>
      </c>
      <c r="O126" s="1518" t="str">
        <f>IF(AND(OR(E126="DNCP", OR(E126="SNCP", E126="PNCP")), 'I8 Demand Data'!C15="1 NCP"), E126 &amp; 1, IF(AND(OR(E126="DNCP", OR(E126="SNCP", E126="PNCP")), 'I8 Demand Data'!C15="4 NCP"), E126 &amp; 4, IF(AND(OR(E126="DNCP", OR(E126="SNCP", E126="PNCP")), 'I8 Demand Data'!C15="12 NCP"), E126 &amp; 12, "")))</f>
        <v/>
      </c>
      <c r="P126" s="1518" t="str">
        <f t="shared" si="11"/>
        <v/>
      </c>
      <c r="Q126" s="1518" t="str">
        <f t="shared" si="14"/>
        <v/>
      </c>
      <c r="R126" s="719"/>
      <c r="S126" s="719"/>
      <c r="T126" s="719"/>
    </row>
    <row r="127" spans="1:20" s="1502" customFormat="1" ht="25.5" x14ac:dyDescent="0.2">
      <c r="A127" s="1508">
        <v>4715</v>
      </c>
      <c r="B127" s="1508" t="s">
        <v>603</v>
      </c>
      <c r="C127" s="1508" t="s">
        <v>316</v>
      </c>
      <c r="D127" s="382" t="s">
        <v>978</v>
      </c>
      <c r="E127" s="1519"/>
      <c r="F127" s="1530" t="str">
        <f t="shared" si="12"/>
        <v/>
      </c>
      <c r="G127" s="1531"/>
      <c r="H127" s="1532"/>
      <c r="I127" s="1520" t="str">
        <f t="shared" si="13"/>
        <v/>
      </c>
      <c r="J127" s="1520" t="str">
        <f t="shared" si="15"/>
        <v/>
      </c>
      <c r="K127" s="1520" t="s">
        <v>1353</v>
      </c>
      <c r="L127" s="1520"/>
      <c r="M127" s="1509"/>
      <c r="N127" s="1512" t="str">
        <f>IF(AND(OR(E127="TCP", OR(E127="DCP", E127="BCP")), 'I8 Demand Data'!C14="1 CP"), 'E4 TB Allocation Details'!E127 &amp; 1, IF(AND(OR(E127="TCP", OR(E127="DCP", E127="BCP")), 'I8 Demand Data'!C14="4 CP"), 'E4 TB Allocation Details'!E127 &amp; 4, IF(AND(OR(E127="TCP", OR(E127="DCP", E127="BCP")), 'I8 Demand Data'!C14="12 CP"), 'E4 TB Allocation Details'!E127 &amp; 12, "")))</f>
        <v/>
      </c>
      <c r="O127" s="1512" t="str">
        <f>IF(AND(OR(E127="DNCP", OR(E127="SNCP", E127="PNCP")), 'I8 Demand Data'!C15="1 NCP"), E127 &amp; 1, IF(AND(OR(E127="DNCP", OR(E127="SNCP", E127="PNCP")), 'I8 Demand Data'!C15="4 NCP"), E127 &amp; 4, IF(AND(OR(E127="DNCP", OR(E127="SNCP", E127="PNCP")), 'I8 Demand Data'!C15="12 NCP"), E127 &amp; 12, "")))</f>
        <v/>
      </c>
      <c r="P127" s="1512" t="str">
        <f t="shared" si="11"/>
        <v/>
      </c>
      <c r="Q127" s="1512" t="str">
        <f t="shared" si="14"/>
        <v/>
      </c>
      <c r="R127" s="719"/>
      <c r="S127" s="719"/>
      <c r="T127" s="719"/>
    </row>
    <row r="128" spans="1:20" s="1502" customFormat="1" ht="38.25" x14ac:dyDescent="0.2">
      <c r="A128" s="1507">
        <v>4716</v>
      </c>
      <c r="B128" s="1507" t="s">
        <v>604</v>
      </c>
      <c r="C128" s="1507" t="s">
        <v>47</v>
      </c>
      <c r="D128" s="1513" t="s">
        <v>978</v>
      </c>
      <c r="E128" s="1514"/>
      <c r="F128" s="1533" t="str">
        <f t="shared" si="12"/>
        <v/>
      </c>
      <c r="G128" s="1534"/>
      <c r="H128" s="1535"/>
      <c r="I128" s="1516" t="str">
        <f t="shared" si="13"/>
        <v/>
      </c>
      <c r="J128" s="1516" t="str">
        <f t="shared" si="15"/>
        <v/>
      </c>
      <c r="K128" s="1516" t="s">
        <v>819</v>
      </c>
      <c r="L128" s="1516"/>
      <c r="M128" s="1509"/>
      <c r="N128" s="1518" t="str">
        <f>IF(AND(OR(E128="TCP", OR(E128="DCP", E128="BCP")), 'I8 Demand Data'!C14="1 CP"), 'E4 TB Allocation Details'!E128 &amp; 1, IF(AND(OR(E128="TCP", OR(E128="DCP", E128="BCP")), 'I8 Demand Data'!C14="4 CP"), 'E4 TB Allocation Details'!E128 &amp; 4, IF(AND(OR(E128="TCP", OR(E128="DCP", E128="BCP")), 'I8 Demand Data'!C14="12 CP"), 'E4 TB Allocation Details'!E128 &amp; 12, "")))</f>
        <v/>
      </c>
      <c r="O128" s="1518" t="str">
        <f>IF(AND(OR(E128="DNCP", OR(E128="SNCP", E128="PNCP")), 'I8 Demand Data'!C15="1 NCP"), E128 &amp; 1, IF(AND(OR(E128="DNCP", OR(E128="SNCP", E128="PNCP")), 'I8 Demand Data'!C15="4 NCP"), E128 &amp; 4, IF(AND(OR(E128="DNCP", OR(E128="SNCP", E128="PNCP")), 'I8 Demand Data'!C15="12 NCP"), E128 &amp; 12, "")))</f>
        <v/>
      </c>
      <c r="P128" s="1518" t="str">
        <f t="shared" si="11"/>
        <v/>
      </c>
      <c r="Q128" s="1518" t="str">
        <f t="shared" si="14"/>
        <v/>
      </c>
      <c r="R128" s="719"/>
      <c r="S128" s="719"/>
      <c r="T128" s="719"/>
    </row>
    <row r="129" spans="1:20" s="1502" customFormat="1" ht="38.25" x14ac:dyDescent="0.2">
      <c r="A129" s="1508">
        <v>4730</v>
      </c>
      <c r="B129" s="1508" t="s">
        <v>607</v>
      </c>
      <c r="C129" s="1508" t="s">
        <v>47</v>
      </c>
      <c r="D129" s="382" t="s">
        <v>978</v>
      </c>
      <c r="E129" s="1519"/>
      <c r="F129" s="1530" t="str">
        <f t="shared" si="12"/>
        <v/>
      </c>
      <c r="G129" s="1531"/>
      <c r="H129" s="1532"/>
      <c r="I129" s="1520" t="str">
        <f t="shared" si="13"/>
        <v/>
      </c>
      <c r="J129" s="1520" t="str">
        <f t="shared" si="15"/>
        <v/>
      </c>
      <c r="K129" s="1520" t="s">
        <v>1353</v>
      </c>
      <c r="L129" s="1520"/>
      <c r="M129" s="1509"/>
      <c r="N129" s="1512" t="str">
        <f>IF(AND(OR(E129="TCP", OR(E129="DCP", E129="BCP")), 'I8 Demand Data'!C14="1 CP"), 'E4 TB Allocation Details'!E129 &amp; 1, IF(AND(OR(E129="TCP", OR(E129="DCP", E129="BCP")), 'I8 Demand Data'!C14="4 CP"), 'E4 TB Allocation Details'!E129 &amp; 4, IF(AND(OR(E129="TCP", OR(E129="DCP", E129="BCP")), 'I8 Demand Data'!C14="12 CP"), 'E4 TB Allocation Details'!E129 &amp; 12, "")))</f>
        <v/>
      </c>
      <c r="O129" s="1512" t="str">
        <f>IF(AND(OR(E129="DNCP", OR(E129="SNCP", E129="PNCP")), 'I8 Demand Data'!C15="1 NCP"), E129 &amp; 1, IF(AND(OR(E129="DNCP", OR(E129="SNCP", E129="PNCP")), 'I8 Demand Data'!C15="4 NCP"), E129 &amp; 4, IF(AND(OR(E129="DNCP", OR(E129="SNCP", E129="PNCP")), 'I8 Demand Data'!C15="12 NCP"), E129 &amp; 12, "")))</f>
        <v/>
      </c>
      <c r="P129" s="1512" t="str">
        <f t="shared" si="11"/>
        <v/>
      </c>
      <c r="Q129" s="1512" t="str">
        <f t="shared" si="14"/>
        <v/>
      </c>
      <c r="R129" s="719"/>
      <c r="S129" s="719"/>
      <c r="T129" s="719"/>
    </row>
    <row r="130" spans="1:20" s="1502" customFormat="1" ht="38.25" x14ac:dyDescent="0.2">
      <c r="A130" s="1507">
        <v>4750</v>
      </c>
      <c r="B130" s="1507" t="s">
        <v>474</v>
      </c>
      <c r="C130" s="1507" t="s">
        <v>47</v>
      </c>
      <c r="D130" s="1513" t="s">
        <v>978</v>
      </c>
      <c r="E130" s="1514"/>
      <c r="F130" s="1533" t="str">
        <f>IF(Q130="", "", Q130)</f>
        <v/>
      </c>
      <c r="G130" s="1534"/>
      <c r="H130" s="1535"/>
      <c r="I130" s="1516" t="str">
        <f>IF(ISERROR(F130), "", (F130))</f>
        <v/>
      </c>
      <c r="J130" s="1516" t="str">
        <f>IF(ISBLANK(G130), "", (G130))</f>
        <v/>
      </c>
      <c r="K130" s="1516" t="s">
        <v>819</v>
      </c>
      <c r="L130" s="1516"/>
      <c r="M130" s="1509"/>
      <c r="N130" s="1518"/>
      <c r="O130" s="1518"/>
      <c r="P130" s="1518"/>
      <c r="Q130" s="1518"/>
      <c r="R130" s="719"/>
      <c r="S130" s="719"/>
      <c r="T130" s="719"/>
    </row>
    <row r="131" spans="1:20" s="1502" customFormat="1" ht="25.5" x14ac:dyDescent="0.2">
      <c r="A131" s="1508">
        <v>5005</v>
      </c>
      <c r="B131" s="1508" t="s">
        <v>1032</v>
      </c>
      <c r="C131" s="1508" t="s">
        <v>595</v>
      </c>
      <c r="D131" s="382" t="s">
        <v>974</v>
      </c>
      <c r="E131" s="1519" t="s">
        <v>962</v>
      </c>
      <c r="F131" s="1530" t="str">
        <f t="shared" si="12"/>
        <v>1815-1855 D</v>
      </c>
      <c r="G131" s="1531" t="s">
        <v>963</v>
      </c>
      <c r="H131" s="1532" t="s">
        <v>310</v>
      </c>
      <c r="I131" s="1520" t="str">
        <f t="shared" si="13"/>
        <v>1815-1855 D</v>
      </c>
      <c r="J131" s="1520" t="str">
        <f t="shared" si="15"/>
        <v>1815-1855 C</v>
      </c>
      <c r="K131" s="1520"/>
      <c r="L131" s="1520"/>
      <c r="M131" s="1509"/>
      <c r="N131" s="1512" t="str">
        <f>IF(AND(OR(E131="TCP", OR(E131="DCP", E131="BCP")), 'I8 Demand Data'!C14="1 CP"), 'E4 TB Allocation Details'!E131 &amp; 1, IF(AND(OR(E131="TCP", OR(E131="DCP", E131="BCP")), 'I8 Demand Data'!C14="4 CP"), 'E4 TB Allocation Details'!E131 &amp; 4, IF(AND(OR(E131="TCP", OR(E131="DCP", E131="BCP")), 'I8 Demand Data'!C14="12 CP"), 'E4 TB Allocation Details'!E131 &amp; 12, "")))</f>
        <v/>
      </c>
      <c r="O131" s="1512" t="str">
        <f>IF(AND(OR(E131="DNCP", OR(E131="SNCP", E131="PNCP")), 'I8 Demand Data'!C15="1 NCP"), E131 &amp; 1, IF(AND(OR(E131="DNCP", OR(E131="SNCP", E131="PNCP")), 'I8 Demand Data'!C15="4 NCP"), E131 &amp; 4, IF(AND(OR(E131="DNCP", OR(E131="SNCP", E131="PNCP")), 'I8 Demand Data'!C15="12 NCP"), E131 &amp; 12, "")))</f>
        <v/>
      </c>
      <c r="P131" s="1512" t="str">
        <f t="shared" ref="P131:P165" si="16">IF(ISBLANK(E131), "", IF(ISERROR(SEARCH("cp",E131)), E131, ""))</f>
        <v>1815-1855 D</v>
      </c>
      <c r="Q131" s="1512" t="str">
        <f t="shared" si="14"/>
        <v>1815-1855 D</v>
      </c>
      <c r="R131" s="719"/>
      <c r="S131" s="719"/>
      <c r="T131" s="719"/>
    </row>
    <row r="132" spans="1:20" s="1502" customFormat="1" ht="25.5" x14ac:dyDescent="0.2">
      <c r="A132" s="1507">
        <v>5010</v>
      </c>
      <c r="B132" s="1507" t="s">
        <v>608</v>
      </c>
      <c r="C132" s="1507" t="s">
        <v>595</v>
      </c>
      <c r="D132" s="1513" t="s">
        <v>974</v>
      </c>
      <c r="E132" s="1514" t="s">
        <v>962</v>
      </c>
      <c r="F132" s="1533" t="str">
        <f t="shared" si="12"/>
        <v>1815-1855 D</v>
      </c>
      <c r="G132" s="1534" t="s">
        <v>963</v>
      </c>
      <c r="H132" s="1535" t="s">
        <v>310</v>
      </c>
      <c r="I132" s="1516" t="str">
        <f t="shared" si="13"/>
        <v>1815-1855 D</v>
      </c>
      <c r="J132" s="1516" t="str">
        <f t="shared" si="15"/>
        <v>1815-1855 C</v>
      </c>
      <c r="K132" s="1516"/>
      <c r="L132" s="1516"/>
      <c r="M132" s="1509"/>
      <c r="N132" s="1518" t="str">
        <f>IF(AND(OR(E132="TCP", OR(E132="DCP", E132="BCP")), 'I8 Demand Data'!C14="1 CP"), 'E4 TB Allocation Details'!E132 &amp; 1, IF(AND(OR(E132="TCP", OR(E132="DCP", E132="BCP")), 'I8 Demand Data'!C14="4 CP"), 'E4 TB Allocation Details'!E132 &amp; 4, IF(AND(OR(E132="TCP", OR(E132="DCP", E132="BCP")), 'I8 Demand Data'!C14="12 CP"), 'E4 TB Allocation Details'!E132 &amp; 12, "")))</f>
        <v/>
      </c>
      <c r="O132" s="1518" t="str">
        <f>IF(AND(OR(E132="DNCP", OR(E132="SNCP", E132="PNCP")), 'I8 Demand Data'!C15="1 NCP"), E132 &amp; 1, IF(AND(OR(E132="DNCP", OR(E132="SNCP", E132="PNCP")), 'I8 Demand Data'!C15="4 NCP"), E132 &amp; 4, IF(AND(OR(E132="DNCP", OR(E132="SNCP", E132="PNCP")), 'I8 Demand Data'!C15="12 NCP"), E132 &amp; 12, "")))</f>
        <v/>
      </c>
      <c r="P132" s="1518" t="str">
        <f t="shared" si="16"/>
        <v>1815-1855 D</v>
      </c>
      <c r="Q132" s="1518" t="str">
        <f t="shared" si="14"/>
        <v>1815-1855 D</v>
      </c>
      <c r="R132" s="719"/>
      <c r="S132" s="719"/>
      <c r="T132" s="719"/>
    </row>
    <row r="133" spans="1:20" s="1502" customFormat="1" ht="25.5" x14ac:dyDescent="0.2">
      <c r="A133" s="1508">
        <v>5012</v>
      </c>
      <c r="B133" s="1508" t="s">
        <v>1023</v>
      </c>
      <c r="C133" s="1508" t="s">
        <v>595</v>
      </c>
      <c r="D133" s="382" t="s">
        <v>974</v>
      </c>
      <c r="E133" s="1519" t="str">
        <f>E29</f>
        <v>DCP</v>
      </c>
      <c r="F133" s="1530" t="str">
        <f t="shared" si="12"/>
        <v>DCP12</v>
      </c>
      <c r="G133" s="1531" t="str">
        <f>F133</f>
        <v>DCP12</v>
      </c>
      <c r="H133" s="1532"/>
      <c r="I133" s="1520" t="str">
        <f t="shared" si="13"/>
        <v>DCP12</v>
      </c>
      <c r="J133" s="1520" t="str">
        <f t="shared" si="15"/>
        <v>DCP12</v>
      </c>
      <c r="K133" s="1520"/>
      <c r="L133" s="1520"/>
      <c r="M133" s="1509"/>
      <c r="N133" s="1512" t="str">
        <f>IF(AND(OR(E133="TCP", OR(E133="DCP", E133="BCP")), 'I8 Demand Data'!C14="1 CP"), 'E4 TB Allocation Details'!E133 &amp; 1, IF(AND(OR(E133="TCP", OR(E133="DCP", E133="BCP")), 'I8 Demand Data'!C14="4 CP"), 'E4 TB Allocation Details'!E133 &amp; 4, IF(AND(OR(E133="TCP", OR(E133="DCP", E133="BCP")), 'I8 Demand Data'!C14="12 CP"), 'E4 TB Allocation Details'!E133 &amp; 12, "")))</f>
        <v>DCP12</v>
      </c>
      <c r="O133" s="1512" t="str">
        <f>IF(AND(OR(E133="DNCP", OR(E133="SNCP", E133="PNCP")), 'I8 Demand Data'!C15="1 NCP"), E133 &amp; 1, IF(AND(OR(E133="DNCP", OR(E133="SNCP", E133="PNCP")), 'I8 Demand Data'!C15="4 NCP"), E133 &amp; 4, IF(AND(OR(E133="DNCP", OR(E133="SNCP", E133="PNCP")), 'I8 Demand Data'!C15="12 NCP"), E133 &amp; 12, "")))</f>
        <v/>
      </c>
      <c r="P133" s="1512" t="str">
        <f t="shared" si="16"/>
        <v/>
      </c>
      <c r="Q133" s="1512" t="str">
        <f t="shared" si="14"/>
        <v>DCP12</v>
      </c>
      <c r="R133" s="719"/>
      <c r="S133" s="719"/>
      <c r="T133" s="719"/>
    </row>
    <row r="134" spans="1:20" s="1502" customFormat="1" ht="38.25" x14ac:dyDescent="0.2">
      <c r="A134" s="1507">
        <v>5014</v>
      </c>
      <c r="B134" s="1507" t="s">
        <v>1024</v>
      </c>
      <c r="C134" s="1507" t="s">
        <v>595</v>
      </c>
      <c r="D134" s="1513" t="s">
        <v>974</v>
      </c>
      <c r="E134" s="1514" t="s">
        <v>1348</v>
      </c>
      <c r="F134" s="1533" t="str">
        <f t="shared" si="12"/>
        <v>1815 D</v>
      </c>
      <c r="G134" s="1534" t="s">
        <v>515</v>
      </c>
      <c r="H134" s="1535"/>
      <c r="I134" s="1516" t="str">
        <f t="shared" si="13"/>
        <v>1815 D</v>
      </c>
      <c r="J134" s="1516" t="str">
        <f t="shared" si="15"/>
        <v>1815 C</v>
      </c>
      <c r="K134" s="1516"/>
      <c r="L134" s="1516"/>
      <c r="M134" s="1509"/>
      <c r="N134" s="1518" t="str">
        <f>IF(AND(OR(E134="TCP", OR(E134="DCP", E134="BCP")), 'I8 Demand Data'!C14="1 CP"), 'E4 TB Allocation Details'!E134 &amp; 1, IF(AND(OR(E134="TCP", OR(E134="DCP", E134="BCP")), 'I8 Demand Data'!C14="4 CP"), 'E4 TB Allocation Details'!E134 &amp; 4, IF(AND(OR(E134="TCP", OR(E134="DCP", E134="BCP")), 'I8 Demand Data'!C14="12 CP"), 'E4 TB Allocation Details'!E134 &amp; 12, "")))</f>
        <v/>
      </c>
      <c r="O134" s="1518" t="str">
        <f>IF(AND(OR(E134="DNCP", OR(E134="SNCP", E134="PNCP")), 'I8 Demand Data'!C15="1 NCP"), E134 &amp; 1, IF(AND(OR(E134="DNCP", OR(E134="SNCP", E134="PNCP")), 'I8 Demand Data'!C15="4 NCP"), E134 &amp; 4, IF(AND(OR(E134="DNCP", OR(E134="SNCP", E134="PNCP")), 'I8 Demand Data'!C15="12 NCP"), E134 &amp; 12, "")))</f>
        <v/>
      </c>
      <c r="P134" s="1518" t="str">
        <f t="shared" si="16"/>
        <v>1815 D</v>
      </c>
      <c r="Q134" s="1518" t="str">
        <f>IF(AND(N134="",O134=""),P134,IF(AND(O134="",P134=""),N134,O134))</f>
        <v>1815 D</v>
      </c>
      <c r="R134" s="719"/>
      <c r="S134" s="719"/>
      <c r="T134" s="719"/>
    </row>
    <row r="135" spans="1:20" s="1502" customFormat="1" ht="38.25" x14ac:dyDescent="0.2">
      <c r="A135" s="1508">
        <v>5015</v>
      </c>
      <c r="B135" s="1508" t="s">
        <v>1025</v>
      </c>
      <c r="C135" s="1508" t="s">
        <v>595</v>
      </c>
      <c r="D135" s="382" t="s">
        <v>974</v>
      </c>
      <c r="E135" s="1519" t="s">
        <v>1348</v>
      </c>
      <c r="F135" s="1530" t="str">
        <f t="shared" si="12"/>
        <v>1815 D</v>
      </c>
      <c r="G135" s="1531" t="s">
        <v>515</v>
      </c>
      <c r="H135" s="1532"/>
      <c r="I135" s="1520" t="str">
        <f t="shared" si="13"/>
        <v>1815 D</v>
      </c>
      <c r="J135" s="1520" t="str">
        <f t="shared" si="15"/>
        <v>1815 C</v>
      </c>
      <c r="K135" s="1520"/>
      <c r="L135" s="1520"/>
      <c r="M135" s="1509"/>
      <c r="N135" s="1512" t="str">
        <f>IF(AND(OR(E135="TCP", OR(E135="DCP", E135="BCP")), 'I8 Demand Data'!C14="1 CP"), 'E4 TB Allocation Details'!E135 &amp; 1, IF(AND(OR(E135="TCP", OR(E135="DCP", E135="BCP")), 'I8 Demand Data'!C14="4 CP"), 'E4 TB Allocation Details'!E135 &amp; 4, IF(AND(OR(E135="TCP", OR(E135="DCP", E135="BCP")), 'I8 Demand Data'!C14="12 CP"), 'E4 TB Allocation Details'!E135 &amp; 12, "")))</f>
        <v/>
      </c>
      <c r="O135" s="1512" t="str">
        <f>IF(AND(OR(E135="DNCP", OR(E135="SNCP", E135="PNCP")), 'I8 Demand Data'!C15="1 NCP"), E135 &amp; 1, IF(AND(OR(E135="DNCP", OR(E135="SNCP", E135="PNCP")), 'I8 Demand Data'!C15="4 NCP"), E135 &amp; 4, IF(AND(OR(E135="DNCP", OR(E135="SNCP", E135="PNCP")), 'I8 Demand Data'!C15="12 NCP"), E135 &amp; 12, "")))</f>
        <v/>
      </c>
      <c r="P135" s="1512" t="str">
        <f t="shared" si="16"/>
        <v>1815 D</v>
      </c>
      <c r="Q135" s="1512" t="str">
        <f t="shared" ref="Q135:Q141" si="17">IF(AND(N135="",O135=""),P135,IF(AND(O135="",P135=""),N135,O135))</f>
        <v>1815 D</v>
      </c>
      <c r="R135" s="719"/>
      <c r="S135" s="719"/>
      <c r="T135" s="719"/>
    </row>
    <row r="136" spans="1:20" s="1502" customFormat="1" ht="38.25" x14ac:dyDescent="0.2">
      <c r="A136" s="1507">
        <v>5016</v>
      </c>
      <c r="B136" s="1507" t="s">
        <v>1026</v>
      </c>
      <c r="C136" s="1507" t="s">
        <v>595</v>
      </c>
      <c r="D136" s="1513" t="s">
        <v>974</v>
      </c>
      <c r="E136" s="1514" t="s">
        <v>1349</v>
      </c>
      <c r="F136" s="1533" t="str">
        <f t="shared" si="12"/>
        <v>1820 D</v>
      </c>
      <c r="G136" s="1534" t="s">
        <v>516</v>
      </c>
      <c r="H136" s="1535" t="s">
        <v>334</v>
      </c>
      <c r="I136" s="1516" t="str">
        <f t="shared" si="13"/>
        <v>1820 D</v>
      </c>
      <c r="J136" s="1516" t="str">
        <f t="shared" si="15"/>
        <v>1820 C</v>
      </c>
      <c r="K136" s="1516"/>
      <c r="L136" s="1516"/>
      <c r="M136" s="1509"/>
      <c r="N136" s="1518" t="str">
        <f>IF(AND(OR(E136="TCP", OR(E136="DCP", E136="BCP")), 'I8 Demand Data'!C14="1 CP"), 'E4 TB Allocation Details'!E136 &amp; 1, IF(AND(OR(E136="TCP", OR(E136="DCP", E136="BCP")), 'I8 Demand Data'!C14="4 CP"), 'E4 TB Allocation Details'!E136 &amp; 4, IF(AND(OR(E136="TCP", OR(E136="DCP", E136="BCP")), 'I8 Demand Data'!C14="12 CP"), 'E4 TB Allocation Details'!E136 &amp; 12, "")))</f>
        <v/>
      </c>
      <c r="O136" s="1518" t="str">
        <f>IF(AND(OR(E136="DNCP", OR(E136="SNCP", E136="PNCP")), 'I8 Demand Data'!C15="1 NCP"), E136 &amp; 1, IF(AND(OR(E136="DNCP", OR(E136="SNCP", E136="PNCP")), 'I8 Demand Data'!C15="4 NCP"), E136 &amp; 4, IF(AND(OR(E136="DNCP", OR(E136="SNCP", E136="PNCP")), 'I8 Demand Data'!C15="12 NCP"), E136 &amp; 12, "")))</f>
        <v/>
      </c>
      <c r="P136" s="1518" t="str">
        <f t="shared" si="16"/>
        <v>1820 D</v>
      </c>
      <c r="Q136" s="1518" t="str">
        <f t="shared" si="17"/>
        <v>1820 D</v>
      </c>
      <c r="R136" s="719"/>
      <c r="S136" s="719"/>
      <c r="T136" s="719"/>
    </row>
    <row r="137" spans="1:20" s="1502" customFormat="1" ht="38.25" x14ac:dyDescent="0.2">
      <c r="A137" s="1508">
        <v>5017</v>
      </c>
      <c r="B137" s="1508" t="s">
        <v>584</v>
      </c>
      <c r="C137" s="1508" t="s">
        <v>595</v>
      </c>
      <c r="D137" s="382" t="s">
        <v>974</v>
      </c>
      <c r="E137" s="1519" t="s">
        <v>1349</v>
      </c>
      <c r="F137" s="1530" t="str">
        <f t="shared" si="12"/>
        <v>1820 D</v>
      </c>
      <c r="G137" s="1531" t="s">
        <v>516</v>
      </c>
      <c r="H137" s="1532" t="s">
        <v>334</v>
      </c>
      <c r="I137" s="1520" t="str">
        <f t="shared" si="13"/>
        <v>1820 D</v>
      </c>
      <c r="J137" s="1520" t="str">
        <f t="shared" si="15"/>
        <v>1820 C</v>
      </c>
      <c r="K137" s="1520"/>
      <c r="L137" s="1520"/>
      <c r="M137" s="1509"/>
      <c r="N137" s="1512" t="str">
        <f>IF(AND(OR(E137="TCP", OR(E137="DCP", E137="BCP")), 'I8 Demand Data'!C14="1 CP"), 'E4 TB Allocation Details'!E137 &amp; 1, IF(AND(OR(E137="TCP", OR(E137="DCP", E137="BCP")), 'I8 Demand Data'!C14="4 CP"), 'E4 TB Allocation Details'!E137 &amp; 4, IF(AND(OR(E137="TCP", OR(E137="DCP", E137="BCP")), 'I8 Demand Data'!C14="12 CP"), 'E4 TB Allocation Details'!E137 &amp; 12, "")))</f>
        <v/>
      </c>
      <c r="O137" s="1512" t="str">
        <f>IF(AND(OR(E137="DNCP", OR(E137="SNCP", E137="PNCP")), 'I8 Demand Data'!C15="1 NCP"), E137 &amp; 1, IF(AND(OR(E137="DNCP", OR(E137="SNCP", E137="PNCP")), 'I8 Demand Data'!C15="4 NCP"), E137 &amp; 4, IF(AND(OR(E137="DNCP", OR(E137="SNCP", E137="PNCP")), 'I8 Demand Data'!C15="12 NCP"), E137 &amp; 12, "")))</f>
        <v/>
      </c>
      <c r="P137" s="1512" t="str">
        <f t="shared" si="16"/>
        <v>1820 D</v>
      </c>
      <c r="Q137" s="1512" t="str">
        <f t="shared" si="17"/>
        <v>1820 D</v>
      </c>
      <c r="R137" s="719"/>
      <c r="S137" s="719"/>
      <c r="T137" s="719"/>
    </row>
    <row r="138" spans="1:20" s="1502" customFormat="1" ht="38.25" x14ac:dyDescent="0.2">
      <c r="A138" s="1507">
        <v>5020</v>
      </c>
      <c r="B138" s="1507" t="s">
        <v>585</v>
      </c>
      <c r="C138" s="1507" t="s">
        <v>595</v>
      </c>
      <c r="D138" s="1513" t="s">
        <v>974</v>
      </c>
      <c r="E138" s="1514" t="s">
        <v>1372</v>
      </c>
      <c r="F138" s="1533" t="str">
        <f t="shared" si="12"/>
        <v>1830 &amp; 1835 D</v>
      </c>
      <c r="G138" s="1534" t="s">
        <v>526</v>
      </c>
      <c r="H138" s="1535" t="s">
        <v>310</v>
      </c>
      <c r="I138" s="1516" t="str">
        <f t="shared" si="13"/>
        <v>1830 &amp; 1835 D</v>
      </c>
      <c r="J138" s="1516" t="str">
        <f t="shared" si="15"/>
        <v>1830 &amp; 1835 C</v>
      </c>
      <c r="K138" s="1516"/>
      <c r="L138" s="1516"/>
      <c r="M138" s="1509"/>
      <c r="N138" s="1518" t="str">
        <f>IF(AND(OR(E138="TCP", OR(E138="DCP", E138="BCP")), 'I8 Demand Data'!C14="1 CP"), 'E4 TB Allocation Details'!E138 &amp; 1, IF(AND(OR(E138="TCP", OR(E138="DCP", E138="BCP")), 'I8 Demand Data'!C14="4 CP"), 'E4 TB Allocation Details'!E138 &amp; 4, IF(AND(OR(E138="TCP", OR(E138="DCP", E138="BCP")), 'I8 Demand Data'!C14="12 CP"), 'E4 TB Allocation Details'!E138 &amp; 12, "")))</f>
        <v/>
      </c>
      <c r="O138" s="1518" t="str">
        <f>IF(AND(OR(E138="DNCP", OR(E138="SNCP", E138="PNCP")), 'I8 Demand Data'!C15="1 NCP"), E138 &amp; 1, IF(AND(OR(E138="DNCP", OR(E138="SNCP", E138="PNCP")), 'I8 Demand Data'!C15="4 NCP"), E138 &amp; 4, IF(AND(OR(E138="DNCP", OR(E138="SNCP", E138="PNCP")), 'I8 Demand Data'!C15="12 NCP"), E138 &amp; 12, "")))</f>
        <v/>
      </c>
      <c r="P138" s="1518" t="str">
        <f t="shared" si="16"/>
        <v>1830 &amp; 1835 D</v>
      </c>
      <c r="Q138" s="1518" t="str">
        <f t="shared" si="17"/>
        <v>1830 &amp; 1835 D</v>
      </c>
      <c r="R138" s="719"/>
      <c r="S138" s="719"/>
      <c r="T138" s="719"/>
    </row>
    <row r="139" spans="1:20" s="1502" customFormat="1" ht="51" x14ac:dyDescent="0.2">
      <c r="A139" s="1508">
        <v>5025</v>
      </c>
      <c r="B139" s="1508" t="s">
        <v>1686</v>
      </c>
      <c r="C139" s="1508" t="s">
        <v>595</v>
      </c>
      <c r="D139" s="382" t="s">
        <v>974</v>
      </c>
      <c r="E139" s="1519" t="s">
        <v>1372</v>
      </c>
      <c r="F139" s="1530" t="str">
        <f t="shared" si="12"/>
        <v>1830 &amp; 1835 D</v>
      </c>
      <c r="G139" s="1531" t="s">
        <v>526</v>
      </c>
      <c r="H139" s="1532" t="s">
        <v>310</v>
      </c>
      <c r="I139" s="1520" t="str">
        <f t="shared" si="13"/>
        <v>1830 &amp; 1835 D</v>
      </c>
      <c r="J139" s="1520" t="str">
        <f t="shared" si="15"/>
        <v>1830 &amp; 1835 C</v>
      </c>
      <c r="K139" s="1520"/>
      <c r="L139" s="1520"/>
      <c r="M139" s="1509"/>
      <c r="N139" s="1512" t="str">
        <f>IF(AND(OR(E139="TCP", OR(E139="DCP", E139="BCP")), 'I8 Demand Data'!C14="1 CP"), 'E4 TB Allocation Details'!E139 &amp; 1, IF(AND(OR(E139="TCP", OR(E139="DCP", E139="BCP")), 'I8 Demand Data'!C14="4 CP"), 'E4 TB Allocation Details'!E139 &amp; 4, IF(AND(OR(E139="TCP", OR(E139="DCP", E139="BCP")), 'I8 Demand Data'!C14="12 CP"), 'E4 TB Allocation Details'!E139 &amp; 12, "")))</f>
        <v/>
      </c>
      <c r="O139" s="1512" t="str">
        <f>IF(AND(OR(E139="DNCP", OR(E139="SNCP", E139="PNCP")), 'I8 Demand Data'!C15="1 NCP"), E139 &amp; 1, IF(AND(OR(E139="DNCP", OR(E139="SNCP", E139="PNCP")), 'I8 Demand Data'!C15="4 NCP"), E139 &amp; 4, IF(AND(OR(E139="DNCP", OR(E139="SNCP", E139="PNCP")), 'I8 Demand Data'!C15="12 NCP"), E139 &amp; 12, "")))</f>
        <v/>
      </c>
      <c r="P139" s="1512" t="str">
        <f t="shared" si="16"/>
        <v>1830 &amp; 1835 D</v>
      </c>
      <c r="Q139" s="1512" t="str">
        <f t="shared" si="17"/>
        <v>1830 &amp; 1835 D</v>
      </c>
      <c r="R139" s="719"/>
      <c r="S139" s="719"/>
      <c r="T139" s="719"/>
    </row>
    <row r="140" spans="1:20" s="1502" customFormat="1" ht="25.5" x14ac:dyDescent="0.2">
      <c r="A140" s="1507">
        <v>5030</v>
      </c>
      <c r="B140" s="1507" t="s">
        <v>592</v>
      </c>
      <c r="C140" s="1507" t="s">
        <v>595</v>
      </c>
      <c r="D140" s="1513" t="s">
        <v>974</v>
      </c>
      <c r="E140" s="1514" t="s">
        <v>1372</v>
      </c>
      <c r="F140" s="1533" t="str">
        <f t="shared" si="12"/>
        <v>1830 &amp; 1835 D</v>
      </c>
      <c r="G140" s="1534" t="s">
        <v>526</v>
      </c>
      <c r="H140" s="1535" t="s">
        <v>334</v>
      </c>
      <c r="I140" s="1516" t="str">
        <f t="shared" si="13"/>
        <v>1830 &amp; 1835 D</v>
      </c>
      <c r="J140" s="1516" t="str">
        <f t="shared" si="15"/>
        <v>1830 &amp; 1835 C</v>
      </c>
      <c r="K140" s="1516"/>
      <c r="L140" s="1516"/>
      <c r="M140" s="1509"/>
      <c r="N140" s="1518" t="str">
        <f>IF(AND(OR(E140="TCP", OR(E140="DCP", E140="BCP")), 'I8 Demand Data'!C14="1 CP"), 'E4 TB Allocation Details'!E140 &amp; 1, IF(AND(OR(E140="TCP", OR(E140="DCP", E140="BCP")), 'I8 Demand Data'!C14="4 CP"), 'E4 TB Allocation Details'!E140 &amp; 4, IF(AND(OR(E140="TCP", OR(E140="DCP", E140="BCP")), 'I8 Demand Data'!C14="12 CP"), 'E4 TB Allocation Details'!E140 &amp; 12, "")))</f>
        <v/>
      </c>
      <c r="O140" s="1518" t="str">
        <f>IF(AND(OR(E140="DNCP", OR(E140="SNCP", E140="PNCP")), 'I8 Demand Data'!C15="1 NCP"), E140 &amp; 1, IF(AND(OR(E140="DNCP", OR(E140="SNCP", E140="PNCP")), 'I8 Demand Data'!C15="4 NCP"), E140 &amp; 4, IF(AND(OR(E140="DNCP", OR(E140="SNCP", E140="PNCP")), 'I8 Demand Data'!C15="12 NCP"), E140 &amp; 12, "")))</f>
        <v/>
      </c>
      <c r="P140" s="1518" t="str">
        <f t="shared" si="16"/>
        <v>1830 &amp; 1835 D</v>
      </c>
      <c r="Q140" s="1518" t="str">
        <f t="shared" si="17"/>
        <v>1830 &amp; 1835 D</v>
      </c>
      <c r="R140" s="719"/>
      <c r="S140" s="719"/>
      <c r="T140" s="719"/>
    </row>
    <row r="141" spans="1:20" s="1502" customFormat="1" ht="25.5" x14ac:dyDescent="0.2">
      <c r="A141" s="1508">
        <v>5035</v>
      </c>
      <c r="B141" s="1508" t="s">
        <v>1503</v>
      </c>
      <c r="C141" s="1508" t="s">
        <v>595</v>
      </c>
      <c r="D141" s="382" t="s">
        <v>974</v>
      </c>
      <c r="E141" s="1519" t="s">
        <v>498</v>
      </c>
      <c r="F141" s="1530" t="str">
        <f t="shared" si="12"/>
        <v>1850 D</v>
      </c>
      <c r="G141" s="1531" t="s">
        <v>530</v>
      </c>
      <c r="H141" s="1532" t="s">
        <v>310</v>
      </c>
      <c r="I141" s="1520" t="str">
        <f t="shared" si="13"/>
        <v>1850 D</v>
      </c>
      <c r="J141" s="1520" t="str">
        <f t="shared" si="15"/>
        <v>1850 C</v>
      </c>
      <c r="K141" s="1520"/>
      <c r="L141" s="1520"/>
      <c r="M141" s="1509"/>
      <c r="N141" s="1512" t="str">
        <f>IF(AND(OR(E141="TCP", OR(E141="DCP", E141="BCP")), 'I8 Demand Data'!C14="1 CP"), 'E4 TB Allocation Details'!E141 &amp; 1, IF(AND(OR(E141="TCP", OR(E141="DCP", E141="BCP")), 'I8 Demand Data'!C14="4 CP"), 'E4 TB Allocation Details'!E141 &amp; 4, IF(AND(OR(E141="TCP", OR(E141="DCP", E141="BCP")), 'I8 Demand Data'!C14="12 CP"), 'E4 TB Allocation Details'!E141 &amp; 12, "")))</f>
        <v/>
      </c>
      <c r="O141" s="1512" t="str">
        <f>IF(AND(OR(E141="DNCP", OR(E141="SNCP", E141="PNCP")), 'I8 Demand Data'!C15="1 NCP"), E141 &amp; 1, IF(AND(OR(E141="DNCP", OR(E141="SNCP", E141="PNCP")), 'I8 Demand Data'!C15="4 NCP"), E141 &amp; 4, IF(AND(OR(E141="DNCP", OR(E141="SNCP", E141="PNCP")), 'I8 Demand Data'!C15="12 NCP"), E141 &amp; 12, "")))</f>
        <v/>
      </c>
      <c r="P141" s="1512" t="str">
        <f t="shared" si="16"/>
        <v>1850 D</v>
      </c>
      <c r="Q141" s="1512" t="str">
        <f t="shared" si="17"/>
        <v>1850 D</v>
      </c>
      <c r="R141" s="719"/>
      <c r="S141" s="719"/>
      <c r="T141" s="719"/>
    </row>
    <row r="142" spans="1:20" s="1502" customFormat="1" ht="38.25" x14ac:dyDescent="0.2">
      <c r="A142" s="1507">
        <v>5040</v>
      </c>
      <c r="B142" s="1507" t="s">
        <v>4</v>
      </c>
      <c r="C142" s="1507" t="s">
        <v>595</v>
      </c>
      <c r="D142" s="1513" t="s">
        <v>974</v>
      </c>
      <c r="E142" s="1514" t="s">
        <v>497</v>
      </c>
      <c r="F142" s="1533" t="str">
        <f t="shared" si="12"/>
        <v>1840 &amp; 1845 D</v>
      </c>
      <c r="G142" s="1534" t="s">
        <v>529</v>
      </c>
      <c r="H142" s="1535" t="s">
        <v>310</v>
      </c>
      <c r="I142" s="1516" t="str">
        <f t="shared" si="13"/>
        <v>1840 &amp; 1845 D</v>
      </c>
      <c r="J142" s="1516" t="str">
        <f t="shared" si="15"/>
        <v>1840 &amp; 1845 C</v>
      </c>
      <c r="K142" s="1516"/>
      <c r="L142" s="1516"/>
      <c r="M142" s="1509"/>
      <c r="N142" s="1518" t="str">
        <f>IF(AND(OR(E142="TCP", OR(E142="DCP", E142="BCP")), 'I8 Demand Data'!C14="1 CP"), 'E4 TB Allocation Details'!E142 &amp; 1, IF(AND(OR(E142="TCP", OR(E142="DCP", E142="BCP")), 'I8 Demand Data'!C14="4 CP"), 'E4 TB Allocation Details'!E142 &amp; 4, IF(AND(OR(E142="TCP", OR(E142="DCP", E142="BCP")), 'I8 Demand Data'!C14="12 CP"), 'E4 TB Allocation Details'!E142 &amp; 12, "")))</f>
        <v/>
      </c>
      <c r="O142" s="1518" t="str">
        <f>IF(AND(OR(E142="DNCP", OR(E142="SNCP", E142="PNCP")), 'I8 Demand Data'!C15="1 NCP"), E142 &amp; 1, IF(AND(OR(E142="DNCP", OR(E142="SNCP", E142="PNCP")), 'I8 Demand Data'!C15="4 NCP"), E142 &amp; 4, IF(AND(OR(E142="DNCP", OR(E142="SNCP", E142="PNCP")), 'I8 Demand Data'!C15="12 NCP"), E142 &amp; 12, "")))</f>
        <v/>
      </c>
      <c r="P142" s="1518" t="str">
        <f t="shared" si="16"/>
        <v>1840 &amp; 1845 D</v>
      </c>
      <c r="Q142" s="1518" t="str">
        <f>IF(AND(N142="",O142=""),P142,IF(AND(O142="",P142=""),N142,O142))</f>
        <v>1840 &amp; 1845 D</v>
      </c>
      <c r="R142" s="719"/>
      <c r="S142" s="719"/>
      <c r="T142" s="719"/>
    </row>
    <row r="143" spans="1:20" s="1502" customFormat="1" ht="51" x14ac:dyDescent="0.2">
      <c r="A143" s="1508">
        <v>5045</v>
      </c>
      <c r="B143" s="1508" t="s">
        <v>1687</v>
      </c>
      <c r="C143" s="1508" t="s">
        <v>595</v>
      </c>
      <c r="D143" s="382" t="s">
        <v>974</v>
      </c>
      <c r="E143" s="1519" t="s">
        <v>497</v>
      </c>
      <c r="F143" s="1530" t="str">
        <f t="shared" si="12"/>
        <v>1840 &amp; 1845 D</v>
      </c>
      <c r="G143" s="1531" t="s">
        <v>529</v>
      </c>
      <c r="H143" s="1532" t="s">
        <v>310</v>
      </c>
      <c r="I143" s="1520" t="str">
        <f t="shared" si="13"/>
        <v>1840 &amp; 1845 D</v>
      </c>
      <c r="J143" s="1520" t="str">
        <f t="shared" si="15"/>
        <v>1840 &amp; 1845 C</v>
      </c>
      <c r="K143" s="1520"/>
      <c r="L143" s="1520"/>
      <c r="M143" s="1509"/>
      <c r="N143" s="1512" t="str">
        <f>IF(AND(OR(E143="TCP", OR(E143="DCP", E143="BCP")), 'I8 Demand Data'!C14="1 CP"), 'E4 TB Allocation Details'!E143 &amp; 1, IF(AND(OR(E143="TCP", OR(E143="DCP", E143="BCP")), 'I8 Demand Data'!C14="4 CP"), 'E4 TB Allocation Details'!E143 &amp; 4, IF(AND(OR(E143="TCP", OR(E143="DCP", E143="BCP")), 'I8 Demand Data'!C14="12 CP"), 'E4 TB Allocation Details'!E143 &amp; 12, "")))</f>
        <v/>
      </c>
      <c r="O143" s="1512" t="str">
        <f>IF(AND(OR(E143="DNCP", OR(E143="SNCP", E143="PNCP")), 'I8 Demand Data'!C15="1 NCP"), E143 &amp; 1, IF(AND(OR(E143="DNCP", OR(E143="SNCP", E143="PNCP")), 'I8 Demand Data'!C15="4 NCP"), E143 &amp; 4, IF(AND(OR(E143="DNCP", OR(E143="SNCP", E143="PNCP")), 'I8 Demand Data'!C15="12 NCP"), E143 &amp; 12, "")))</f>
        <v/>
      </c>
      <c r="P143" s="1512" t="str">
        <f t="shared" si="16"/>
        <v>1840 &amp; 1845 D</v>
      </c>
      <c r="Q143" s="1512" t="str">
        <f t="shared" ref="Q143:Q193" si="18">IF(AND(N143="",O143=""),P143,IF(AND(O143="",P143=""),N143,O143))</f>
        <v>1840 &amp; 1845 D</v>
      </c>
      <c r="R143" s="719"/>
      <c r="S143" s="719"/>
      <c r="T143" s="719"/>
    </row>
    <row r="144" spans="1:20" s="1502" customFormat="1" ht="38.25" x14ac:dyDescent="0.2">
      <c r="A144" s="1507">
        <v>5050</v>
      </c>
      <c r="B144" s="1507" t="s">
        <v>567</v>
      </c>
      <c r="C144" s="1507" t="s">
        <v>595</v>
      </c>
      <c r="D144" s="1513" t="s">
        <v>974</v>
      </c>
      <c r="E144" s="1514" t="s">
        <v>497</v>
      </c>
      <c r="F144" s="1533" t="str">
        <f t="shared" ref="F144:F165" si="19">IF(Q144="", "", Q144)</f>
        <v>1840 &amp; 1845 D</v>
      </c>
      <c r="G144" s="1534" t="s">
        <v>529</v>
      </c>
      <c r="H144" s="1535" t="s">
        <v>334</v>
      </c>
      <c r="I144" s="1516" t="str">
        <f t="shared" ref="I144:I165" si="20">IF(ISERROR(F144), "", (F144))</f>
        <v>1840 &amp; 1845 D</v>
      </c>
      <c r="J144" s="1516" t="str">
        <f t="shared" si="15"/>
        <v>1840 &amp; 1845 C</v>
      </c>
      <c r="K144" s="1516"/>
      <c r="L144" s="1516"/>
      <c r="M144" s="1509"/>
      <c r="N144" s="1518" t="str">
        <f>IF(AND(OR(E144="TCP", OR(E144="DCP", E144="BCP")), 'I8 Demand Data'!C14="1 CP"), 'E4 TB Allocation Details'!E144 &amp; 1, IF(AND(OR(E144="TCP", OR(E144="DCP", E144="BCP")), 'I8 Demand Data'!C14="4 CP"), 'E4 TB Allocation Details'!E144 &amp; 4, IF(AND(OR(E144="TCP", OR(E144="DCP", E144="BCP")), 'I8 Demand Data'!C14="12 CP"), 'E4 TB Allocation Details'!E144 &amp; 12, "")))</f>
        <v/>
      </c>
      <c r="O144" s="1518" t="str">
        <f>IF(AND(OR(E144="DNCP", OR(E144="SNCP", E144="PNCP")), 'I8 Demand Data'!C15="1 NCP"), E144 &amp; 1, IF(AND(OR(E144="DNCP", OR(E144="SNCP", E144="PNCP")), 'I8 Demand Data'!C15="4 NCP"), E144 &amp; 4, IF(AND(OR(E144="DNCP", OR(E144="SNCP", E144="PNCP")), 'I8 Demand Data'!C15="12 NCP"), E144 &amp; 12, "")))</f>
        <v/>
      </c>
      <c r="P144" s="1518" t="str">
        <f t="shared" si="16"/>
        <v>1840 &amp; 1845 D</v>
      </c>
      <c r="Q144" s="1518" t="str">
        <f t="shared" si="18"/>
        <v>1840 &amp; 1845 D</v>
      </c>
      <c r="R144" s="719"/>
      <c r="S144" s="719"/>
      <c r="T144" s="719"/>
    </row>
    <row r="145" spans="1:20" s="1502" customFormat="1" ht="25.5" x14ac:dyDescent="0.2">
      <c r="A145" s="1508">
        <v>5055</v>
      </c>
      <c r="B145" s="1508" t="s">
        <v>1511</v>
      </c>
      <c r="C145" s="1508" t="s">
        <v>595</v>
      </c>
      <c r="D145" s="382" t="s">
        <v>974</v>
      </c>
      <c r="E145" s="1519" t="s">
        <v>498</v>
      </c>
      <c r="F145" s="1530" t="str">
        <f t="shared" si="19"/>
        <v>1850 D</v>
      </c>
      <c r="G145" s="1531" t="s">
        <v>530</v>
      </c>
      <c r="H145" s="1532" t="s">
        <v>310</v>
      </c>
      <c r="I145" s="1520" t="str">
        <f t="shared" si="20"/>
        <v>1850 D</v>
      </c>
      <c r="J145" s="1520" t="str">
        <f t="shared" si="15"/>
        <v>1850 C</v>
      </c>
      <c r="K145" s="1520"/>
      <c r="L145" s="1520"/>
      <c r="M145" s="1509"/>
      <c r="N145" s="1512" t="str">
        <f>IF(AND(OR(E145="TCP", OR(E145="DCP", E145="BCP")), 'I8 Demand Data'!C14="1 CP"), 'E4 TB Allocation Details'!E145 &amp; 1, IF(AND(OR(E145="TCP", OR(E145="DCP", E145="BCP")), 'I8 Demand Data'!C14="4 CP"), 'E4 TB Allocation Details'!E145 &amp; 4, IF(AND(OR(E145="TCP", OR(E145="DCP", E145="BCP")), 'I8 Demand Data'!C14="12 CP"), 'E4 TB Allocation Details'!E145 &amp; 12, "")))</f>
        <v/>
      </c>
      <c r="O145" s="1512" t="str">
        <f>IF(AND(OR(E145="DNCP", OR(E145="SNCP", E145="PNCP")), 'I8 Demand Data'!C15="1 NCP"), E145 &amp; 1, IF(AND(OR(E145="DNCP", OR(E145="SNCP", E145="PNCP")), 'I8 Demand Data'!C15="4 NCP"), E145 &amp; 4, IF(AND(OR(E145="DNCP", OR(E145="SNCP", E145="PNCP")), 'I8 Demand Data'!C15="12 NCP"), E145 &amp; 12, "")))</f>
        <v/>
      </c>
      <c r="P145" s="1512" t="str">
        <f t="shared" si="16"/>
        <v>1850 D</v>
      </c>
      <c r="Q145" s="1512" t="str">
        <f t="shared" si="18"/>
        <v>1850 D</v>
      </c>
      <c r="R145" s="719"/>
      <c r="S145" s="719"/>
      <c r="T145" s="719"/>
    </row>
    <row r="146" spans="1:20" s="1502" customFormat="1" ht="25.5" x14ac:dyDescent="0.2">
      <c r="A146" s="1507">
        <v>5065</v>
      </c>
      <c r="B146" s="1507" t="s">
        <v>1681</v>
      </c>
      <c r="C146" s="1507" t="s">
        <v>595</v>
      </c>
      <c r="D146" s="1513" t="s">
        <v>975</v>
      </c>
      <c r="E146" s="1514" t="s">
        <v>334</v>
      </c>
      <c r="F146" s="1533" t="str">
        <f t="shared" si="19"/>
        <v xml:space="preserve"> </v>
      </c>
      <c r="G146" s="1534" t="s">
        <v>820</v>
      </c>
      <c r="H146" s="1535"/>
      <c r="I146" s="1516" t="str">
        <f t="shared" si="20"/>
        <v xml:space="preserve"> </v>
      </c>
      <c r="J146" s="1516" t="str">
        <f t="shared" si="15"/>
        <v>CWMC</v>
      </c>
      <c r="K146" s="1516"/>
      <c r="L146" s="1516"/>
      <c r="M146" s="1509"/>
      <c r="N146" s="1518" t="str">
        <f>IF(AND(OR(E146="TCP", OR(E146="DCP", E146="BCP")), 'I8 Demand Data'!C14="1 CP"), 'E4 TB Allocation Details'!E146 &amp; 1, IF(AND(OR(E146="TCP", OR(E146="DCP", E146="BCP")), 'I8 Demand Data'!C14="4 CP"), 'E4 TB Allocation Details'!E146 &amp; 4, IF(AND(OR(E146="TCP", OR(E146="DCP", E146="BCP")), 'I8 Demand Data'!C14="12 CP"), 'E4 TB Allocation Details'!E146 &amp; 12, "")))</f>
        <v/>
      </c>
      <c r="O146" s="1518" t="str">
        <f>IF(AND(OR(E146="DNCP", OR(E146="SNCP", E146="PNCP")), 'I8 Demand Data'!C15="1 NCP"), E146 &amp; 1, IF(AND(OR(E146="DNCP", OR(E146="SNCP", E146="PNCP")), 'I8 Demand Data'!C15="4 NCP"), E146 &amp; 4, IF(AND(OR(E146="DNCP", OR(E146="SNCP", E146="PNCP")), 'I8 Demand Data'!C15="12 NCP"), E146 &amp; 12, "")))</f>
        <v/>
      </c>
      <c r="P146" s="1518" t="str">
        <f t="shared" si="16"/>
        <v xml:space="preserve"> </v>
      </c>
      <c r="Q146" s="1518" t="str">
        <f t="shared" si="18"/>
        <v xml:space="preserve"> </v>
      </c>
      <c r="R146" s="719"/>
      <c r="S146" s="719"/>
      <c r="T146" s="719"/>
    </row>
    <row r="147" spans="1:20" s="1502" customFormat="1" ht="25.5" x14ac:dyDescent="0.2">
      <c r="A147" s="1508">
        <v>5070</v>
      </c>
      <c r="B147" s="1508" t="s">
        <v>1682</v>
      </c>
      <c r="C147" s="1508" t="s">
        <v>595</v>
      </c>
      <c r="D147" s="382" t="s">
        <v>975</v>
      </c>
      <c r="E147" s="1519"/>
      <c r="F147" s="1530" t="str">
        <f t="shared" si="19"/>
        <v/>
      </c>
      <c r="G147" s="1531" t="s">
        <v>750</v>
      </c>
      <c r="H147" s="1532"/>
      <c r="I147" s="1520" t="str">
        <f t="shared" si="20"/>
        <v/>
      </c>
      <c r="J147" s="1520" t="str">
        <f t="shared" si="15"/>
        <v>CCA</v>
      </c>
      <c r="K147" s="1520"/>
      <c r="L147" s="1520"/>
      <c r="M147" s="1509"/>
      <c r="N147" s="1512" t="str">
        <f>IF(AND(OR(E147="TCP", OR(E147="DCP", E147="BCP")), 'I8 Demand Data'!C14="1 CP"), 'E4 TB Allocation Details'!E147 &amp; 1, IF(AND(OR(E147="TCP", OR(E147="DCP", E147="BCP")), 'I8 Demand Data'!C14="4 CP"), 'E4 TB Allocation Details'!E147 &amp; 4, IF(AND(OR(E147="TCP", OR(E147="DCP", E147="BCP")), 'I8 Demand Data'!C14="12 CP"), 'E4 TB Allocation Details'!E147 &amp; 12, "")))</f>
        <v/>
      </c>
      <c r="O147" s="1512" t="str">
        <f>IF(AND(OR(E147="DNCP", OR(E147="SNCP", E147="PNCP")), 'I8 Demand Data'!C15="1 NCP"), E147 &amp; 1, IF(AND(OR(E147="DNCP", OR(E147="SNCP", E147="PNCP")), 'I8 Demand Data'!C15="4 NCP"), E147 &amp; 4, IF(AND(OR(E147="DNCP", OR(E147="SNCP", E147="PNCP")), 'I8 Demand Data'!C15="12 NCP"), E147 &amp; 12, "")))</f>
        <v/>
      </c>
      <c r="P147" s="1512" t="str">
        <f t="shared" si="16"/>
        <v/>
      </c>
      <c r="Q147" s="1512" t="str">
        <f t="shared" si="18"/>
        <v/>
      </c>
      <c r="R147" s="719"/>
      <c r="S147" s="719"/>
      <c r="T147" s="719"/>
    </row>
    <row r="148" spans="1:20" s="1502" customFormat="1" ht="25.5" x14ac:dyDescent="0.2">
      <c r="A148" s="1507">
        <v>5075</v>
      </c>
      <c r="B148" s="1507" t="s">
        <v>1683</v>
      </c>
      <c r="C148" s="1507" t="s">
        <v>595</v>
      </c>
      <c r="D148" s="1513" t="s">
        <v>975</v>
      </c>
      <c r="E148" s="1514"/>
      <c r="F148" s="1533" t="str">
        <f t="shared" si="19"/>
        <v/>
      </c>
      <c r="G148" s="1534" t="s">
        <v>750</v>
      </c>
      <c r="H148" s="1535"/>
      <c r="I148" s="1516" t="str">
        <f t="shared" si="20"/>
        <v/>
      </c>
      <c r="J148" s="1516" t="str">
        <f t="shared" si="15"/>
        <v>CCA</v>
      </c>
      <c r="K148" s="1516"/>
      <c r="L148" s="1516"/>
      <c r="M148" s="1509"/>
      <c r="N148" s="1518" t="str">
        <f>IF(AND(OR(E148="TCP", OR(E148="DCP", E148="BCP")), 'I8 Demand Data'!C14="1 CP"), 'E4 TB Allocation Details'!E148 &amp; 1, IF(AND(OR(E148="TCP", OR(E148="DCP", E148="BCP")), 'I8 Demand Data'!C14="4 CP"), 'E4 TB Allocation Details'!E148 &amp; 4, IF(AND(OR(E148="TCP", OR(E148="DCP", E148="BCP")), 'I8 Demand Data'!C14="12 CP"), 'E4 TB Allocation Details'!E148 &amp; 12, "")))</f>
        <v/>
      </c>
      <c r="O148" s="1518" t="str">
        <f>IF(AND(OR(E148="DNCP", OR(E148="SNCP", E148="PNCP")), 'I8 Demand Data'!C15="1 NCP"), E148 &amp; 1, IF(AND(OR(E148="DNCP", OR(E148="SNCP", E148="PNCP")), 'I8 Demand Data'!C15="4 NCP"), E148 &amp; 4, IF(AND(OR(E148="DNCP", OR(E148="SNCP", E148="PNCP")), 'I8 Demand Data'!C15="12 NCP"), E148 &amp; 12, "")))</f>
        <v/>
      </c>
      <c r="P148" s="1518" t="str">
        <f t="shared" si="16"/>
        <v/>
      </c>
      <c r="Q148" s="1518" t="str">
        <f t="shared" si="18"/>
        <v/>
      </c>
      <c r="R148" s="719"/>
      <c r="S148" s="719"/>
      <c r="T148" s="719"/>
    </row>
    <row r="149" spans="1:20" s="1502" customFormat="1" ht="25.5" x14ac:dyDescent="0.2">
      <c r="A149" s="1508">
        <v>5085</v>
      </c>
      <c r="B149" s="1508" t="s">
        <v>1664</v>
      </c>
      <c r="C149" s="1508" t="s">
        <v>595</v>
      </c>
      <c r="D149" s="382" t="s">
        <v>974</v>
      </c>
      <c r="E149" s="1519" t="s">
        <v>962</v>
      </c>
      <c r="F149" s="1530" t="str">
        <f t="shared" si="19"/>
        <v>1815-1855 D</v>
      </c>
      <c r="G149" s="1531" t="s">
        <v>963</v>
      </c>
      <c r="H149" s="1532" t="s">
        <v>310</v>
      </c>
      <c r="I149" s="1520" t="str">
        <f t="shared" si="20"/>
        <v>1815-1855 D</v>
      </c>
      <c r="J149" s="1520" t="str">
        <f t="shared" si="15"/>
        <v>1815-1855 C</v>
      </c>
      <c r="K149" s="1520"/>
      <c r="L149" s="1520"/>
      <c r="M149" s="1509"/>
      <c r="N149" s="1512" t="str">
        <f>IF(AND(OR(E149="TCP", OR(E149="DCP", E149="BCP")), 'I8 Demand Data'!C14="1 CP"), 'E4 TB Allocation Details'!E149 &amp; 1, IF(AND(OR(E149="TCP", OR(E149="DCP", E149="BCP")), 'I8 Demand Data'!C14="4 CP"), 'E4 TB Allocation Details'!E149 &amp; 4, IF(AND(OR(E149="TCP", OR(E149="DCP", E149="BCP")), 'I8 Demand Data'!C14="12 CP"), 'E4 TB Allocation Details'!E149 &amp; 12, "")))</f>
        <v/>
      </c>
      <c r="O149" s="1512" t="str">
        <f>IF(AND(OR(E149="DNCP", OR(E149="SNCP", E149="PNCP")), 'I8 Demand Data'!C15="1 NCP"), E149 &amp; 1, IF(AND(OR(E149="DNCP", OR(E149="SNCP", E149="PNCP")), 'I8 Demand Data'!C15="4 NCP"), E149 &amp; 4, IF(AND(OR(E149="DNCP", OR(E149="SNCP", E149="PNCP")), 'I8 Demand Data'!C15="12 NCP"), E149 &amp; 12, "")))</f>
        <v/>
      </c>
      <c r="P149" s="1512" t="str">
        <f t="shared" si="16"/>
        <v>1815-1855 D</v>
      </c>
      <c r="Q149" s="1512" t="str">
        <f t="shared" si="18"/>
        <v>1815-1855 D</v>
      </c>
      <c r="R149" s="719"/>
      <c r="S149" s="719"/>
      <c r="T149" s="719"/>
    </row>
    <row r="150" spans="1:20" s="1502" customFormat="1" ht="38.25" x14ac:dyDescent="0.2">
      <c r="A150" s="1507">
        <v>5090</v>
      </c>
      <c r="B150" s="1507" t="s">
        <v>1665</v>
      </c>
      <c r="C150" s="1507" t="s">
        <v>595</v>
      </c>
      <c r="D150" s="1513" t="s">
        <v>974</v>
      </c>
      <c r="E150" s="1514" t="s">
        <v>497</v>
      </c>
      <c r="F150" s="1533" t="str">
        <f t="shared" si="19"/>
        <v>1840 &amp; 1845 D</v>
      </c>
      <c r="G150" s="1534" t="s">
        <v>529</v>
      </c>
      <c r="H150" s="1535" t="s">
        <v>310</v>
      </c>
      <c r="I150" s="1516" t="str">
        <f t="shared" si="20"/>
        <v>1840 &amp; 1845 D</v>
      </c>
      <c r="J150" s="1516" t="str">
        <f t="shared" si="15"/>
        <v>1840 &amp; 1845 C</v>
      </c>
      <c r="K150" s="1516"/>
      <c r="L150" s="1516"/>
      <c r="M150" s="1509"/>
      <c r="N150" s="1518" t="str">
        <f>IF(AND(OR(E150="TCP", OR(E150="DCP", E150="BCP")), 'I8 Demand Data'!C14="1 CP"), 'E4 TB Allocation Details'!E150 &amp; 1, IF(AND(OR(E150="TCP", OR(E150="DCP", E150="BCP")), 'I8 Demand Data'!C14="4 CP"), 'E4 TB Allocation Details'!E150 &amp; 4, IF(AND(OR(E150="TCP", OR(E150="DCP", E150="BCP")), 'I8 Demand Data'!C14="12 CP"), 'E4 TB Allocation Details'!E150 &amp; 12, "")))</f>
        <v/>
      </c>
      <c r="O150" s="1518" t="str">
        <f>IF(AND(OR(E150="DNCP", OR(E150="SNCP", E150="PNCP")), 'I8 Demand Data'!C15="1 NCP"), E150 &amp; 1, IF(AND(OR(E150="DNCP", OR(E150="SNCP", E150="PNCP")), 'I8 Demand Data'!C15="4 NCP"), E150 &amp; 4, IF(AND(OR(E150="DNCP", OR(E150="SNCP", E150="PNCP")), 'I8 Demand Data'!C15="12 NCP"), E150 &amp; 12, "")))</f>
        <v/>
      </c>
      <c r="P150" s="1518" t="str">
        <f t="shared" si="16"/>
        <v>1840 &amp; 1845 D</v>
      </c>
      <c r="Q150" s="1518" t="str">
        <f t="shared" si="18"/>
        <v>1840 &amp; 1845 D</v>
      </c>
      <c r="R150" s="719"/>
      <c r="S150" s="719"/>
      <c r="T150" s="719"/>
    </row>
    <row r="151" spans="1:20" s="1502" customFormat="1" ht="38.25" x14ac:dyDescent="0.2">
      <c r="A151" s="1508">
        <v>5095</v>
      </c>
      <c r="B151" s="1508" t="s">
        <v>1666</v>
      </c>
      <c r="C151" s="1508" t="s">
        <v>595</v>
      </c>
      <c r="D151" s="382" t="s">
        <v>974</v>
      </c>
      <c r="E151" s="1519" t="s">
        <v>1372</v>
      </c>
      <c r="F151" s="1530" t="str">
        <f t="shared" si="19"/>
        <v>1830 &amp; 1835 D</v>
      </c>
      <c r="G151" s="1531" t="s">
        <v>526</v>
      </c>
      <c r="H151" s="1532" t="s">
        <v>310</v>
      </c>
      <c r="I151" s="1520" t="str">
        <f t="shared" si="20"/>
        <v>1830 &amp; 1835 D</v>
      </c>
      <c r="J151" s="1520" t="str">
        <f t="shared" si="15"/>
        <v>1830 &amp; 1835 C</v>
      </c>
      <c r="K151" s="1520"/>
      <c r="L151" s="1520"/>
      <c r="M151" s="1509"/>
      <c r="N151" s="1512" t="str">
        <f>IF(AND(OR(E151="TCP", OR(E151="DCP", E151="BCP")), 'I8 Demand Data'!C14="1 CP"), 'E4 TB Allocation Details'!E151 &amp; 1, IF(AND(OR(E151="TCP", OR(E151="DCP", E151="BCP")), 'I8 Demand Data'!C14="4 CP"), 'E4 TB Allocation Details'!E151 &amp; 4, IF(AND(OR(E151="TCP", OR(E151="DCP", E151="BCP")), 'I8 Demand Data'!C14="12 CP"), 'E4 TB Allocation Details'!E151 &amp; 12, "")))</f>
        <v/>
      </c>
      <c r="O151" s="1512" t="str">
        <f>IF(AND(OR(E151="DNCP", OR(E151="SNCP", E151="PNCP")), 'I8 Demand Data'!C15="1 NCP"), E151 &amp; 1, IF(AND(OR(E151="DNCP", OR(E151="SNCP", E151="PNCP")), 'I8 Demand Data'!C15="4 NCP"), E151 &amp; 4, IF(AND(OR(E151="DNCP", OR(E151="SNCP", E151="PNCP")), 'I8 Demand Data'!C15="12 NCP"), E151 &amp; 12, "")))</f>
        <v/>
      </c>
      <c r="P151" s="1512" t="str">
        <f t="shared" si="16"/>
        <v>1830 &amp; 1835 D</v>
      </c>
      <c r="Q151" s="1512" t="str">
        <f t="shared" si="18"/>
        <v>1830 &amp; 1835 D</v>
      </c>
      <c r="R151" s="719"/>
      <c r="S151" s="719"/>
      <c r="T151" s="719"/>
    </row>
    <row r="152" spans="1:20" s="1502" customFormat="1" ht="25.5" x14ac:dyDescent="0.2">
      <c r="A152" s="1507">
        <v>5096</v>
      </c>
      <c r="B152" s="1507" t="s">
        <v>1504</v>
      </c>
      <c r="C152" s="1507" t="s">
        <v>595</v>
      </c>
      <c r="D152" s="1513" t="s">
        <v>974</v>
      </c>
      <c r="E152" s="1514"/>
      <c r="F152" s="1533" t="str">
        <f t="shared" si="19"/>
        <v/>
      </c>
      <c r="G152" s="1534"/>
      <c r="H152" s="1535" t="s">
        <v>334</v>
      </c>
      <c r="I152" s="1516" t="str">
        <f t="shared" si="20"/>
        <v/>
      </c>
      <c r="J152" s="1516" t="str">
        <f t="shared" si="15"/>
        <v/>
      </c>
      <c r="K152" s="1516" t="s">
        <v>1166</v>
      </c>
      <c r="L152" s="1516"/>
      <c r="M152" s="1509"/>
      <c r="N152" s="1518" t="str">
        <f>IF(AND(OR(E152="TCP", OR(E152="DCP", E152="BCP")), 'I8 Demand Data'!C14="1 CP"), 'E4 TB Allocation Details'!E152 &amp; 1, IF(AND(OR(E152="TCP", OR(E152="DCP", E152="BCP")), 'I8 Demand Data'!C14="4 CP"), 'E4 TB Allocation Details'!E152 &amp; 4, IF(AND(OR(E152="TCP", OR(E152="DCP", E152="BCP")), 'I8 Demand Data'!C14="12 CP"), 'E4 TB Allocation Details'!E152 &amp; 12, "")))</f>
        <v/>
      </c>
      <c r="O152" s="1518" t="str">
        <f>IF(AND(OR(E152="DNCP", OR(E152="SNCP", E152="PNCP")), 'I8 Demand Data'!C15="1 NCP"), E152 &amp; 1, IF(AND(OR(E152="DNCP", OR(E152="SNCP", E152="PNCP")), 'I8 Demand Data'!C15="4 NCP"), E152 &amp; 4, IF(AND(OR(E152="DNCP", OR(E152="SNCP", E152="PNCP")), 'I8 Demand Data'!C15="12 NCP"), E152 &amp; 12, "")))</f>
        <v/>
      </c>
      <c r="P152" s="1518" t="str">
        <f t="shared" si="16"/>
        <v/>
      </c>
      <c r="Q152" s="1518" t="str">
        <f t="shared" si="18"/>
        <v/>
      </c>
      <c r="R152" s="719"/>
      <c r="S152" s="719"/>
      <c r="T152" s="719"/>
    </row>
    <row r="153" spans="1:20" s="1502" customFormat="1" ht="25.5" x14ac:dyDescent="0.2">
      <c r="A153" s="1508">
        <v>5105</v>
      </c>
      <c r="B153" s="1508" t="s">
        <v>1435</v>
      </c>
      <c r="C153" s="1508" t="s">
        <v>1663</v>
      </c>
      <c r="D153" s="382" t="s">
        <v>974</v>
      </c>
      <c r="E153" s="1519" t="s">
        <v>962</v>
      </c>
      <c r="F153" s="1530" t="str">
        <f t="shared" si="19"/>
        <v>1815-1855 D</v>
      </c>
      <c r="G153" s="1531" t="s">
        <v>963</v>
      </c>
      <c r="H153" s="1532" t="s">
        <v>310</v>
      </c>
      <c r="I153" s="1520" t="str">
        <f t="shared" si="20"/>
        <v>1815-1855 D</v>
      </c>
      <c r="J153" s="1520" t="str">
        <f t="shared" si="15"/>
        <v>1815-1855 C</v>
      </c>
      <c r="K153" s="1520"/>
      <c r="L153" s="1520"/>
      <c r="M153" s="1509"/>
      <c r="N153" s="1512" t="str">
        <f>IF(AND(OR(E153="TCP", OR(E153="DCP", E153="BCP")), 'I8 Demand Data'!C14="1 CP"), 'E4 TB Allocation Details'!E153 &amp; 1, IF(AND(OR(E153="TCP", OR(E153="DCP", E153="BCP")), 'I8 Demand Data'!C14="4 CP"), 'E4 TB Allocation Details'!E153 &amp; 4, IF(AND(OR(E153="TCP", OR(E153="DCP", E153="BCP")), 'I8 Demand Data'!C14="12 CP"), 'E4 TB Allocation Details'!E153 &amp; 12, "")))</f>
        <v/>
      </c>
      <c r="O153" s="1512" t="str">
        <f>IF(AND(OR(E153="DNCP", OR(E153="SNCP", E153="PNCP")), 'I8 Demand Data'!C15="1 NCP"), E153 &amp; 1, IF(AND(OR(E153="DNCP", OR(E153="SNCP", E153="PNCP")), 'I8 Demand Data'!C15="4 NCP"), E153 &amp; 4, IF(AND(OR(E153="DNCP", OR(E153="SNCP", E153="PNCP")), 'I8 Demand Data'!C15="12 NCP"), E153 &amp; 12, "")))</f>
        <v/>
      </c>
      <c r="P153" s="1512" t="str">
        <f t="shared" si="16"/>
        <v>1815-1855 D</v>
      </c>
      <c r="Q153" s="1512" t="str">
        <f t="shared" si="18"/>
        <v>1815-1855 D</v>
      </c>
      <c r="R153" s="719"/>
      <c r="S153" s="719"/>
      <c r="T153" s="719"/>
    </row>
    <row r="154" spans="1:20" s="1502" customFormat="1" ht="38.25" x14ac:dyDescent="0.2">
      <c r="A154" s="1507">
        <v>5110</v>
      </c>
      <c r="B154" s="1507" t="s">
        <v>1505</v>
      </c>
      <c r="C154" s="1507" t="s">
        <v>1663</v>
      </c>
      <c r="D154" s="1513" t="s">
        <v>974</v>
      </c>
      <c r="E154" s="1514" t="s">
        <v>1334</v>
      </c>
      <c r="F154" s="1533" t="str">
        <f t="shared" si="19"/>
        <v>1808 D</v>
      </c>
      <c r="G154" s="1534" t="s">
        <v>514</v>
      </c>
      <c r="H154" s="1535" t="s">
        <v>334</v>
      </c>
      <c r="I154" s="1516" t="str">
        <f t="shared" si="20"/>
        <v>1808 D</v>
      </c>
      <c r="J154" s="1516" t="str">
        <f t="shared" si="15"/>
        <v>1808 C</v>
      </c>
      <c r="K154" s="1516"/>
      <c r="L154" s="1516"/>
      <c r="M154" s="1509"/>
      <c r="N154" s="1518" t="str">
        <f>IF(AND(OR(E154="TCP", OR(E154="DCP", E154="BCP")), 'I8 Demand Data'!C14="1 CP"), 'E4 TB Allocation Details'!E154 &amp; 1, IF(AND(OR(E154="TCP", OR(E154="DCP", E154="BCP")), 'I8 Demand Data'!C14="4 CP"), 'E4 TB Allocation Details'!E154 &amp; 4, IF(AND(OR(E154="TCP", OR(E154="DCP", E154="BCP")), 'I8 Demand Data'!C14="12 CP"), 'E4 TB Allocation Details'!E154 &amp; 12, "")))</f>
        <v/>
      </c>
      <c r="O154" s="1518" t="str">
        <f>IF(AND(OR(E154="DNCP", OR(E154="SNCP", E154="PNCP")), 'I8 Demand Data'!C15="1 NCP"), E154 &amp; 1, IF(AND(OR(E154="DNCP", OR(E154="SNCP", E154="PNCP")), 'I8 Demand Data'!C15="4 NCP"), E154 &amp; 4, IF(AND(OR(E154="DNCP", OR(E154="SNCP", E154="PNCP")), 'I8 Demand Data'!C15="12 NCP"), E154 &amp; 12, "")))</f>
        <v/>
      </c>
      <c r="P154" s="1518" t="str">
        <f t="shared" si="16"/>
        <v>1808 D</v>
      </c>
      <c r="Q154" s="1518" t="str">
        <f t="shared" si="18"/>
        <v>1808 D</v>
      </c>
      <c r="R154" s="719"/>
      <c r="S154" s="719"/>
      <c r="T154" s="719"/>
    </row>
    <row r="155" spans="1:20" s="1502" customFormat="1" ht="38.25" x14ac:dyDescent="0.2">
      <c r="A155" s="1508">
        <v>5112</v>
      </c>
      <c r="B155" s="1508" t="s">
        <v>1469</v>
      </c>
      <c r="C155" s="1508" t="s">
        <v>1663</v>
      </c>
      <c r="D155" s="382" t="s">
        <v>974</v>
      </c>
      <c r="E155" s="1519" t="s">
        <v>1348</v>
      </c>
      <c r="F155" s="1530" t="str">
        <f t="shared" si="19"/>
        <v>1815 D</v>
      </c>
      <c r="G155" s="1531" t="s">
        <v>515</v>
      </c>
      <c r="H155" s="1532"/>
      <c r="I155" s="1520" t="str">
        <f t="shared" si="20"/>
        <v>1815 D</v>
      </c>
      <c r="J155" s="1520" t="str">
        <f t="shared" si="15"/>
        <v>1815 C</v>
      </c>
      <c r="K155" s="1520"/>
      <c r="L155" s="1520"/>
      <c r="M155" s="1509"/>
      <c r="N155" s="1512" t="str">
        <f>IF(AND(OR(E155="TCP", OR(E155="DCP", E155="BCP")), 'I8 Demand Data'!C14="1 CP"), 'E4 TB Allocation Details'!E155 &amp; 1, IF(AND(OR(E155="TCP", OR(E155="DCP", E155="BCP")), 'I8 Demand Data'!C14="4 CP"), 'E4 TB Allocation Details'!E155 &amp; 4, IF(AND(OR(E155="TCP", OR(E155="DCP", E155="BCP")), 'I8 Demand Data'!C14="12 CP"), 'E4 TB Allocation Details'!E155 &amp; 12, "")))</f>
        <v/>
      </c>
      <c r="O155" s="1512" t="str">
        <f>IF(AND(OR(E155="DNCP", OR(E155="SNCP", E155="PNCP")), 'I8 Demand Data'!C15="1 NCP"), E155 &amp; 1, IF(AND(OR(E155="DNCP", OR(E155="SNCP", E155="PNCP")), 'I8 Demand Data'!C15="4 NCP"), E155 &amp; 4, IF(AND(OR(E155="DNCP", OR(E155="SNCP", E155="PNCP")), 'I8 Demand Data'!C15="12 NCP"), E155 &amp; 12, "")))</f>
        <v/>
      </c>
      <c r="P155" s="1512" t="str">
        <f t="shared" si="16"/>
        <v>1815 D</v>
      </c>
      <c r="Q155" s="1512" t="str">
        <f t="shared" si="18"/>
        <v>1815 D</v>
      </c>
      <c r="R155" s="719"/>
      <c r="S155" s="719"/>
      <c r="T155" s="719"/>
    </row>
    <row r="156" spans="1:20" s="1502" customFormat="1" ht="38.25" x14ac:dyDescent="0.2">
      <c r="A156" s="1507">
        <v>5114</v>
      </c>
      <c r="B156" s="1507" t="s">
        <v>7</v>
      </c>
      <c r="C156" s="1507" t="s">
        <v>1663</v>
      </c>
      <c r="D156" s="1513" t="s">
        <v>974</v>
      </c>
      <c r="E156" s="1514" t="s">
        <v>1349</v>
      </c>
      <c r="F156" s="1533" t="str">
        <f t="shared" si="19"/>
        <v>1820 D</v>
      </c>
      <c r="G156" s="1534" t="s">
        <v>516</v>
      </c>
      <c r="H156" s="1535" t="s">
        <v>334</v>
      </c>
      <c r="I156" s="1516" t="str">
        <f t="shared" si="20"/>
        <v>1820 D</v>
      </c>
      <c r="J156" s="1516" t="str">
        <f t="shared" si="15"/>
        <v>1820 C</v>
      </c>
      <c r="K156" s="1516"/>
      <c r="L156" s="1516"/>
      <c r="M156" s="1509"/>
      <c r="N156" s="1518" t="str">
        <f>IF(AND(OR(E156="TCP", OR(E156="DCP", E156="BCP")), 'I8 Demand Data'!C14="1 CP"), 'E4 TB Allocation Details'!E156 &amp; 1, IF(AND(OR(E156="TCP", OR(E156="DCP", E156="BCP")), 'I8 Demand Data'!C14="4 CP"), 'E4 TB Allocation Details'!E156 &amp; 4, IF(AND(OR(E156="TCP", OR(E156="DCP", E156="BCP")), 'I8 Demand Data'!C14="12 CP"), 'E4 TB Allocation Details'!E156 &amp; 12, "")))</f>
        <v/>
      </c>
      <c r="O156" s="1518" t="str">
        <f>IF(AND(OR(E156="DNCP", OR(E156="SNCP", E156="PNCP")), 'I8 Demand Data'!C15="1 NCP"), E156 &amp; 1, IF(AND(OR(E156="DNCP", OR(E156="SNCP", E156="PNCP")), 'I8 Demand Data'!C15="4 NCP"), E156 &amp; 4, IF(AND(OR(E156="DNCP", OR(E156="SNCP", E156="PNCP")), 'I8 Demand Data'!C15="12 NCP"), E156 &amp; 12, "")))</f>
        <v/>
      </c>
      <c r="P156" s="1518" t="str">
        <f t="shared" si="16"/>
        <v>1820 D</v>
      </c>
      <c r="Q156" s="1518" t="str">
        <f t="shared" si="18"/>
        <v>1820 D</v>
      </c>
      <c r="R156" s="719"/>
      <c r="S156" s="719"/>
      <c r="T156" s="719"/>
    </row>
    <row r="157" spans="1:20" s="1502" customFormat="1" ht="25.5" x14ac:dyDescent="0.2">
      <c r="A157" s="1508">
        <v>5120</v>
      </c>
      <c r="B157" s="1508" t="s">
        <v>8</v>
      </c>
      <c r="C157" s="1508" t="s">
        <v>1663</v>
      </c>
      <c r="D157" s="382" t="s">
        <v>974</v>
      </c>
      <c r="E157" s="1519" t="s">
        <v>1350</v>
      </c>
      <c r="F157" s="1530" t="str">
        <f t="shared" si="19"/>
        <v>1830 D</v>
      </c>
      <c r="G157" s="1531" t="s">
        <v>518</v>
      </c>
      <c r="H157" s="1532" t="s">
        <v>310</v>
      </c>
      <c r="I157" s="1520" t="str">
        <f t="shared" si="20"/>
        <v>1830 D</v>
      </c>
      <c r="J157" s="1520" t="str">
        <f t="shared" si="15"/>
        <v>1830 C</v>
      </c>
      <c r="K157" s="1520"/>
      <c r="L157" s="1520"/>
      <c r="M157" s="1509"/>
      <c r="N157" s="1512" t="str">
        <f>IF(AND(OR(E157="TCP", OR(E157="DCP", E157="BCP")), 'I8 Demand Data'!C14="1 CP"), 'E4 TB Allocation Details'!E157 &amp; 1, IF(AND(OR(E157="TCP", OR(E157="DCP", E157="BCP")), 'I8 Demand Data'!C14="4 CP"), 'E4 TB Allocation Details'!E157 &amp; 4, IF(AND(OR(E157="TCP", OR(E157="DCP", E157="BCP")), 'I8 Demand Data'!C14="12 CP"), 'E4 TB Allocation Details'!E157 &amp; 12, "")))</f>
        <v/>
      </c>
      <c r="O157" s="1512" t="str">
        <f>IF(AND(OR(E157="DNCP", OR(E157="SNCP", E157="PNCP")), 'I8 Demand Data'!C15="1 NCP"), E157 &amp; 1, IF(AND(OR(E157="DNCP", OR(E157="SNCP", E157="PNCP")), 'I8 Demand Data'!C15="4 NCP"), E157 &amp; 4, IF(AND(OR(E157="DNCP", OR(E157="SNCP", E157="PNCP")), 'I8 Demand Data'!C15="12 NCP"), E157 &amp; 12, "")))</f>
        <v/>
      </c>
      <c r="P157" s="1512" t="str">
        <f t="shared" si="16"/>
        <v>1830 D</v>
      </c>
      <c r="Q157" s="1512" t="str">
        <f t="shared" si="18"/>
        <v>1830 D</v>
      </c>
      <c r="R157" s="719"/>
      <c r="S157" s="719"/>
      <c r="T157" s="719"/>
    </row>
    <row r="158" spans="1:20" s="1502" customFormat="1" ht="25.5" x14ac:dyDescent="0.2">
      <c r="A158" s="1507">
        <v>5125</v>
      </c>
      <c r="B158" s="1507" t="s">
        <v>1471</v>
      </c>
      <c r="C158" s="1507" t="s">
        <v>1663</v>
      </c>
      <c r="D158" s="1513" t="s">
        <v>974</v>
      </c>
      <c r="E158" s="1514" t="s">
        <v>1351</v>
      </c>
      <c r="F158" s="1533" t="str">
        <f t="shared" si="19"/>
        <v>1835 D</v>
      </c>
      <c r="G158" s="1534" t="s">
        <v>519</v>
      </c>
      <c r="H158" s="1535" t="s">
        <v>310</v>
      </c>
      <c r="I158" s="1516" t="str">
        <f t="shared" si="20"/>
        <v>1835 D</v>
      </c>
      <c r="J158" s="1516" t="str">
        <f t="shared" si="15"/>
        <v>1835 C</v>
      </c>
      <c r="K158" s="1516"/>
      <c r="L158" s="1516"/>
      <c r="M158" s="1509"/>
      <c r="N158" s="1518" t="str">
        <f>IF(AND(OR(E158="TCP", OR(E158="DCP", E158="BCP")), 'I8 Demand Data'!C14="1 CP"), 'E4 TB Allocation Details'!E158 &amp; 1, IF(AND(OR(E158="TCP", OR(E158="DCP", E158="BCP")), 'I8 Demand Data'!C14="4 CP"), 'E4 TB Allocation Details'!E158 &amp; 4, IF(AND(OR(E158="TCP", OR(E158="DCP", E158="BCP")), 'I8 Demand Data'!C14="12 CP"), 'E4 TB Allocation Details'!E158 &amp; 12, "")))</f>
        <v/>
      </c>
      <c r="O158" s="1518" t="str">
        <f>IF(AND(OR(E158="DNCP", OR(E158="SNCP", E158="PNCP")), 'I8 Demand Data'!C15="1 NCP"), E158 &amp; 1, IF(AND(OR(E158="DNCP", OR(E158="SNCP", E158="PNCP")), 'I8 Demand Data'!C15="4 NCP"), E158 &amp; 4, IF(AND(OR(E158="DNCP", OR(E158="SNCP", E158="PNCP")), 'I8 Demand Data'!C15="12 NCP"), E158 &amp; 12, "")))</f>
        <v/>
      </c>
      <c r="P158" s="1518" t="str">
        <f t="shared" si="16"/>
        <v>1835 D</v>
      </c>
      <c r="Q158" s="1518" t="str">
        <f t="shared" si="18"/>
        <v>1835 D</v>
      </c>
      <c r="R158" s="719"/>
      <c r="S158" s="719"/>
      <c r="T158" s="719"/>
    </row>
    <row r="159" spans="1:20" s="1502" customFormat="1" ht="25.5" x14ac:dyDescent="0.2">
      <c r="A159" s="1508">
        <v>5130</v>
      </c>
      <c r="B159" s="1508" t="s">
        <v>9</v>
      </c>
      <c r="C159" s="1508" t="s">
        <v>1663</v>
      </c>
      <c r="D159" s="382" t="s">
        <v>974</v>
      </c>
      <c r="E159" s="1519" t="s">
        <v>499</v>
      </c>
      <c r="F159" s="1530" t="str">
        <f t="shared" si="19"/>
        <v>1855 D</v>
      </c>
      <c r="G159" s="1531" t="s">
        <v>531</v>
      </c>
      <c r="H159" s="1532" t="s">
        <v>334</v>
      </c>
      <c r="I159" s="1520" t="str">
        <f t="shared" si="20"/>
        <v>1855 D</v>
      </c>
      <c r="J159" s="1520" t="str">
        <f t="shared" si="15"/>
        <v>1855 C</v>
      </c>
      <c r="K159" s="1520"/>
      <c r="L159" s="1520"/>
      <c r="M159" s="1509"/>
      <c r="N159" s="1512" t="str">
        <f>IF(AND(OR(E159="TCP", OR(E159="DCP", E159="BCP")), 'I8 Demand Data'!C14="1 CP"), 'E4 TB Allocation Details'!E159 &amp; 1, IF(AND(OR(E159="TCP", OR(E159="DCP", E159="BCP")), 'I8 Demand Data'!C14="4 CP"), 'E4 TB Allocation Details'!E159 &amp; 4, IF(AND(OR(E159="TCP", OR(E159="DCP", E159="BCP")), 'I8 Demand Data'!C14="12 CP"), 'E4 TB Allocation Details'!E159 &amp; 12, "")))</f>
        <v/>
      </c>
      <c r="O159" s="1512" t="str">
        <f>IF(AND(OR(E159="DNCP", OR(E159="SNCP", E159="PNCP")), 'I8 Demand Data'!C15="1 NCP"), E159 &amp; 1, IF(AND(OR(E159="DNCP", OR(E159="SNCP", E159="PNCP")), 'I8 Demand Data'!C15="4 NCP"), E159 &amp; 4, IF(AND(OR(E159="DNCP", OR(E159="SNCP", E159="PNCP")), 'I8 Demand Data'!C15="12 NCP"), E159 &amp; 12, "")))</f>
        <v/>
      </c>
      <c r="P159" s="1512" t="str">
        <f t="shared" si="16"/>
        <v>1855 D</v>
      </c>
      <c r="Q159" s="1512" t="str">
        <f>IF(AND(N159="",O159=""),P159,IF(AND(O159="",P159=""),N159,O159))</f>
        <v>1855 D</v>
      </c>
      <c r="R159" s="719"/>
      <c r="S159" s="719"/>
      <c r="T159" s="719"/>
    </row>
    <row r="160" spans="1:20" s="1502" customFormat="1" ht="38.25" x14ac:dyDescent="0.2">
      <c r="A160" s="1507">
        <v>5135</v>
      </c>
      <c r="B160" s="1507" t="s">
        <v>10</v>
      </c>
      <c r="C160" s="1507" t="s">
        <v>1663</v>
      </c>
      <c r="D160" s="1513" t="s">
        <v>974</v>
      </c>
      <c r="E160" s="1514" t="s">
        <v>1372</v>
      </c>
      <c r="F160" s="1533" t="str">
        <f t="shared" si="19"/>
        <v>1830 &amp; 1835 D</v>
      </c>
      <c r="G160" s="1534" t="s">
        <v>526</v>
      </c>
      <c r="H160" s="1535" t="s">
        <v>310</v>
      </c>
      <c r="I160" s="1516" t="str">
        <f t="shared" si="20"/>
        <v>1830 &amp; 1835 D</v>
      </c>
      <c r="J160" s="1516" t="str">
        <f t="shared" si="15"/>
        <v>1830 &amp; 1835 C</v>
      </c>
      <c r="K160" s="1516"/>
      <c r="L160" s="1516"/>
      <c r="M160" s="1509"/>
      <c r="N160" s="1518" t="str">
        <f>IF(AND(OR(E160="TCP", OR(E160="DCP", E160="BCP")), 'I8 Demand Data'!C14="1 CP"), 'E4 TB Allocation Details'!E160 &amp; 1, IF(AND(OR(E160="TCP", OR(E160="DCP", E160="BCP")), 'I8 Demand Data'!C14="4 CP"), 'E4 TB Allocation Details'!E160 &amp; 4, IF(AND(OR(E160="TCP", OR(E160="DCP", E160="BCP")), 'I8 Demand Data'!C14="12 CP"), 'E4 TB Allocation Details'!E160 &amp; 12, "")))</f>
        <v/>
      </c>
      <c r="O160" s="1518" t="str">
        <f>IF(AND(OR(E160="DNCP", OR(E160="SNCP", E160="PNCP")), 'I8 Demand Data'!C15="1 NCP"), E160 &amp; 1, IF(AND(OR(E160="DNCP", OR(E160="SNCP", E160="PNCP")), 'I8 Demand Data'!C15="4 NCP"), E160 &amp; 4, IF(AND(OR(E160="DNCP", OR(E160="SNCP", E160="PNCP")), 'I8 Demand Data'!C15="12 NCP"), E160 &amp; 12, "")))</f>
        <v/>
      </c>
      <c r="P160" s="1518" t="str">
        <f t="shared" si="16"/>
        <v>1830 &amp; 1835 D</v>
      </c>
      <c r="Q160" s="1518" t="str">
        <f t="shared" si="18"/>
        <v>1830 &amp; 1835 D</v>
      </c>
      <c r="R160" s="719"/>
      <c r="S160" s="719"/>
      <c r="T160" s="719"/>
    </row>
    <row r="161" spans="1:20" s="1502" customFormat="1" ht="25.5" x14ac:dyDescent="0.2">
      <c r="A161" s="1508">
        <v>5145</v>
      </c>
      <c r="B161" s="1508" t="s">
        <v>11</v>
      </c>
      <c r="C161" s="1508" t="s">
        <v>1663</v>
      </c>
      <c r="D161" s="382" t="s">
        <v>974</v>
      </c>
      <c r="E161" s="1519" t="s">
        <v>1373</v>
      </c>
      <c r="F161" s="1530" t="str">
        <f t="shared" si="19"/>
        <v>1840 D</v>
      </c>
      <c r="G161" s="1531" t="s">
        <v>527</v>
      </c>
      <c r="H161" s="1532" t="s">
        <v>310</v>
      </c>
      <c r="I161" s="1520" t="str">
        <f t="shared" si="20"/>
        <v>1840 D</v>
      </c>
      <c r="J161" s="1520" t="str">
        <f t="shared" si="15"/>
        <v>1840 C</v>
      </c>
      <c r="K161" s="1520"/>
      <c r="L161" s="1520"/>
      <c r="M161" s="1509"/>
      <c r="N161" s="1512" t="str">
        <f>IF(AND(OR(E161="TCP", OR(E161="DCP", E161="BCP")), 'I8 Demand Data'!C14="1 CP"), 'E4 TB Allocation Details'!E161 &amp; 1, IF(AND(OR(E161="TCP", OR(E161="DCP", E161="BCP")), 'I8 Demand Data'!C14="4 CP"), 'E4 TB Allocation Details'!E161 &amp; 4, IF(AND(OR(E161="TCP", OR(E161="DCP", E161="BCP")), 'I8 Demand Data'!C14="12 CP"), 'E4 TB Allocation Details'!E161 &amp; 12, "")))</f>
        <v/>
      </c>
      <c r="O161" s="1512" t="str">
        <f>IF(AND(OR(E161="DNCP", OR(E161="SNCP", E161="PNCP")), 'I8 Demand Data'!C15="1 NCP"), E161 &amp; 1, IF(AND(OR(E161="DNCP", OR(E161="SNCP", E161="PNCP")), 'I8 Demand Data'!C15="4 NCP"), E161 &amp; 4, IF(AND(OR(E161="DNCP", OR(E161="SNCP", E161="PNCP")), 'I8 Demand Data'!C15="12 NCP"), E161 &amp; 12, "")))</f>
        <v/>
      </c>
      <c r="P161" s="1512" t="str">
        <f t="shared" si="16"/>
        <v>1840 D</v>
      </c>
      <c r="Q161" s="1512" t="str">
        <f t="shared" si="18"/>
        <v>1840 D</v>
      </c>
      <c r="R161" s="719"/>
      <c r="S161" s="719"/>
      <c r="T161" s="719"/>
    </row>
    <row r="162" spans="1:20" s="1502" customFormat="1" ht="38.25" x14ac:dyDescent="0.2">
      <c r="A162" s="1507">
        <v>5150</v>
      </c>
      <c r="B162" s="1507" t="s">
        <v>12</v>
      </c>
      <c r="C162" s="1507" t="s">
        <v>1663</v>
      </c>
      <c r="D162" s="1513" t="s">
        <v>974</v>
      </c>
      <c r="E162" s="1514" t="s">
        <v>496</v>
      </c>
      <c r="F162" s="1533" t="str">
        <f t="shared" si="19"/>
        <v>1845 D</v>
      </c>
      <c r="G162" s="1534" t="s">
        <v>528</v>
      </c>
      <c r="H162" s="1535" t="s">
        <v>310</v>
      </c>
      <c r="I162" s="1516" t="str">
        <f t="shared" si="20"/>
        <v>1845 D</v>
      </c>
      <c r="J162" s="1516" t="str">
        <f t="shared" si="15"/>
        <v>1845 C</v>
      </c>
      <c r="K162" s="1516"/>
      <c r="L162" s="1516"/>
      <c r="M162" s="1509"/>
      <c r="N162" s="1518" t="str">
        <f>IF(AND(OR(E162="TCP", OR(E162="DCP", E162="BCP")), 'I8 Demand Data'!C14="1 CP"), 'E4 TB Allocation Details'!E162 &amp; 1, IF(AND(OR(E162="TCP", OR(E162="DCP", E162="BCP")), 'I8 Demand Data'!C14="4 CP"), 'E4 TB Allocation Details'!E162 &amp; 4, IF(AND(OR(E162="TCP", OR(E162="DCP", E162="BCP")), 'I8 Demand Data'!C14="12 CP"), 'E4 TB Allocation Details'!E162 &amp; 12, "")))</f>
        <v/>
      </c>
      <c r="O162" s="1518" t="str">
        <f>IF(AND(OR(E162="DNCP", OR(E162="SNCP", E162="PNCP")), 'I8 Demand Data'!C15="1 NCP"), E162 &amp; 1, IF(AND(OR(E162="DNCP", OR(E162="SNCP", E162="PNCP")), 'I8 Demand Data'!C15="4 NCP"), E162 &amp; 4, IF(AND(OR(E162="DNCP", OR(E162="SNCP", E162="PNCP")), 'I8 Demand Data'!C15="12 NCP"), E162 &amp; 12, "")))</f>
        <v/>
      </c>
      <c r="P162" s="1518" t="str">
        <f t="shared" si="16"/>
        <v>1845 D</v>
      </c>
      <c r="Q162" s="1518" t="str">
        <f t="shared" si="18"/>
        <v>1845 D</v>
      </c>
      <c r="R162" s="719"/>
      <c r="S162" s="719"/>
      <c r="T162" s="719"/>
    </row>
    <row r="163" spans="1:20" s="1502" customFormat="1" ht="25.5" x14ac:dyDescent="0.2">
      <c r="A163" s="1508">
        <v>5155</v>
      </c>
      <c r="B163" s="1508" t="s">
        <v>13</v>
      </c>
      <c r="C163" s="1508" t="s">
        <v>1663</v>
      </c>
      <c r="D163" s="382" t="s">
        <v>974</v>
      </c>
      <c r="E163" s="1519" t="s">
        <v>499</v>
      </c>
      <c r="F163" s="1530" t="str">
        <f t="shared" si="19"/>
        <v>1855 D</v>
      </c>
      <c r="G163" s="1531" t="s">
        <v>531</v>
      </c>
      <c r="H163" s="1532" t="s">
        <v>334</v>
      </c>
      <c r="I163" s="1520" t="str">
        <f t="shared" si="20"/>
        <v>1855 D</v>
      </c>
      <c r="J163" s="1520" t="str">
        <f t="shared" si="15"/>
        <v>1855 C</v>
      </c>
      <c r="K163" s="1520"/>
      <c r="L163" s="1520"/>
      <c r="M163" s="1509"/>
      <c r="N163" s="1512" t="str">
        <f>IF(AND(OR(E163="TCP", OR(E163="DCP", E163="BCP")), 'I8 Demand Data'!C14="1 CP"), 'E4 TB Allocation Details'!E163 &amp; 1, IF(AND(OR(E163="TCP", OR(E163="DCP", E163="BCP")), 'I8 Demand Data'!C14="4 CP"), 'E4 TB Allocation Details'!E163 &amp; 4, IF(AND(OR(E163="TCP", OR(E163="DCP", E163="BCP")), 'I8 Demand Data'!C14="12 CP"), 'E4 TB Allocation Details'!E163 &amp; 12, "")))</f>
        <v/>
      </c>
      <c r="O163" s="1512" t="str">
        <f>IF(AND(OR(E163="DNCP", OR(E163="SNCP", E163="PNCP")), 'I8 Demand Data'!C15="1 NCP"), E163 &amp; 1, IF(AND(OR(E163="DNCP", OR(E163="SNCP", E163="PNCP")), 'I8 Demand Data'!C15="4 NCP"), E163 &amp; 4, IF(AND(OR(E163="DNCP", OR(E163="SNCP", E163="PNCP")), 'I8 Demand Data'!C15="12 NCP"), E163 &amp; 12, "")))</f>
        <v/>
      </c>
      <c r="P163" s="1512" t="str">
        <f t="shared" si="16"/>
        <v>1855 D</v>
      </c>
      <c r="Q163" s="1512" t="str">
        <f t="shared" si="18"/>
        <v>1855 D</v>
      </c>
      <c r="R163" s="719"/>
      <c r="S163" s="719"/>
      <c r="T163" s="719"/>
    </row>
    <row r="164" spans="1:20" s="1502" customFormat="1" ht="25.5" x14ac:dyDescent="0.2">
      <c r="A164" s="1507">
        <v>5160</v>
      </c>
      <c r="B164" s="1507" t="s">
        <v>14</v>
      </c>
      <c r="C164" s="1507" t="s">
        <v>1663</v>
      </c>
      <c r="D164" s="1513" t="s">
        <v>974</v>
      </c>
      <c r="E164" s="1514" t="s">
        <v>498</v>
      </c>
      <c r="F164" s="1533" t="str">
        <f t="shared" si="19"/>
        <v>1850 D</v>
      </c>
      <c r="G164" s="1534" t="s">
        <v>530</v>
      </c>
      <c r="H164" s="1535" t="s">
        <v>310</v>
      </c>
      <c r="I164" s="1516" t="str">
        <f t="shared" si="20"/>
        <v>1850 D</v>
      </c>
      <c r="J164" s="1516" t="str">
        <f t="shared" si="15"/>
        <v>1850 C</v>
      </c>
      <c r="K164" s="1516"/>
      <c r="L164" s="1516"/>
      <c r="M164" s="1509"/>
      <c r="N164" s="1518" t="str">
        <f>IF(AND(OR(E164="TCP", OR(E164="DCP", E164="BCP")), 'I8 Demand Data'!C14="1 CP"), 'E4 TB Allocation Details'!E164 &amp; 1, IF(AND(OR(E164="TCP", OR(E164="DCP", E164="BCP")), 'I8 Demand Data'!C14="4 CP"), 'E4 TB Allocation Details'!E164 &amp; 4, IF(AND(OR(E164="TCP", OR(E164="DCP", E164="BCP")), 'I8 Demand Data'!C14="12 CP"), 'E4 TB Allocation Details'!E164 &amp; 12, "")))</f>
        <v/>
      </c>
      <c r="O164" s="1518" t="str">
        <f>IF(AND(OR(E164="DNCP", OR(E164="SNCP", E164="PNCP", E164="LTNCP")), 'I8 Demand Data'!C15="1 NCP"), E164 &amp; 1, IF(AND(OR(E164="DNCP", OR(E164="SNCP", E164="PNCP", E164="LTNCP")), 'I8 Demand Data'!C15="4 NCP"), E164 &amp; 4, IF(AND(OR(E164="DNCP", OR(E164="SNCP", E164="PNCP", E164="LTNCP")), 'I8 Demand Data'!C15="12 NCP"), E164 &amp; 12, "")))</f>
        <v/>
      </c>
      <c r="P164" s="1518" t="str">
        <f t="shared" si="16"/>
        <v>1850 D</v>
      </c>
      <c r="Q164" s="1518" t="str">
        <f t="shared" si="18"/>
        <v>1850 D</v>
      </c>
      <c r="R164" s="719"/>
      <c r="S164" s="719"/>
      <c r="T164" s="719"/>
    </row>
    <row r="165" spans="1:20" s="1502" customFormat="1" ht="25.5" x14ac:dyDescent="0.2">
      <c r="A165" s="1508">
        <v>5175</v>
      </c>
      <c r="B165" s="1508" t="s">
        <v>1625</v>
      </c>
      <c r="C165" s="1508" t="s">
        <v>1663</v>
      </c>
      <c r="D165" s="382" t="s">
        <v>975</v>
      </c>
      <c r="E165" s="1519" t="s">
        <v>500</v>
      </c>
      <c r="F165" s="1530" t="str">
        <f t="shared" si="19"/>
        <v>1860 D</v>
      </c>
      <c r="G165" s="1531" t="s">
        <v>532</v>
      </c>
      <c r="H165" s="1532"/>
      <c r="I165" s="1520" t="str">
        <f t="shared" si="20"/>
        <v>1860 D</v>
      </c>
      <c r="J165" s="1520" t="str">
        <f t="shared" ref="J165:J211" si="21">IF(ISBLANK(G165), "", (G165))</f>
        <v>1860 C</v>
      </c>
      <c r="K165" s="1520"/>
      <c r="L165" s="1520"/>
      <c r="M165" s="1509"/>
      <c r="N165" s="1512" t="str">
        <f>IF(AND(OR(E165="TCP", OR(E165="DCP", E165="BCP")), 'I8 Demand Data'!C14="1 CP"), 'E4 TB Allocation Details'!E165 &amp; 1, IF(AND(OR(E165="TCP", OR(E165="DCP", E165="BCP")), 'I8 Demand Data'!C14="4 CP"), 'E4 TB Allocation Details'!E165 &amp; 4, IF(AND(OR(E165="TCP", OR(E165="DCP", E165="BCP")), 'I8 Demand Data'!C14="12 CP"), 'E4 TB Allocation Details'!E165 &amp; 12, "")))</f>
        <v/>
      </c>
      <c r="O165" s="1512" t="str">
        <f>IF(AND(OR(E165="DNCP", OR(E165="SNCP", E165="PNCP")), 'I8 Demand Data'!C15="1 NCP"), E165 &amp; 1, IF(AND(OR(E165="DNCP", OR(E165="SNCP", E165="PNCP")), 'I8 Demand Data'!C15="4 NCP"), E165 &amp; 4, IF(AND(OR(E165="DNCP", OR(E165="SNCP", E165="PNCP")), 'I8 Demand Data'!C15="12 NCP"), E165 &amp; 12, "")))</f>
        <v/>
      </c>
      <c r="P165" s="1512" t="str">
        <f t="shared" si="16"/>
        <v>1860 D</v>
      </c>
      <c r="Q165" s="1512" t="str">
        <f t="shared" si="18"/>
        <v>1860 D</v>
      </c>
      <c r="R165" s="719"/>
      <c r="S165" s="719"/>
      <c r="T165" s="719"/>
    </row>
    <row r="166" spans="1:20" s="1502" customFormat="1" ht="38.25" x14ac:dyDescent="0.2">
      <c r="A166" s="1507">
        <v>5305</v>
      </c>
      <c r="B166" s="1507" t="s">
        <v>1635</v>
      </c>
      <c r="C166" s="1507" t="s">
        <v>596</v>
      </c>
      <c r="D166" s="1513" t="s">
        <v>975</v>
      </c>
      <c r="E166" s="1514" t="s">
        <v>334</v>
      </c>
      <c r="F166" s="1533"/>
      <c r="G166" s="1534" t="s">
        <v>1361</v>
      </c>
      <c r="H166" s="1535"/>
      <c r="I166" s="1516"/>
      <c r="J166" s="1516" t="str">
        <f>IF(ISBLANK(G166), "", (G166))</f>
        <v>CWNB</v>
      </c>
      <c r="K166" s="1516"/>
      <c r="L166" s="1516"/>
      <c r="M166" s="1509"/>
      <c r="N166" s="1518" t="str">
        <f>IF(AND(OR(E166="TCP", OR(E166="DCP", E166="BCP")), 'I8 Demand Data'!C14="1 CP"), 'E4 TB Allocation Details'!E166 &amp; 1, IF(AND(OR(E166="TCP", OR(E166="DCP", E166="BCP")), 'I8 Demand Data'!C14="4 CP"), 'E4 TB Allocation Details'!E166 &amp; 4, IF(AND(OR(E166="TCP", OR(E166="DCP", E166="BCP")), 'I8 Demand Data'!C14="12 CP"), 'E4 TB Allocation Details'!E166 &amp; 12, "")))</f>
        <v/>
      </c>
      <c r="O166" s="1518" t="str">
        <f>IF(AND(OR(E166="DNCP", OR(E166="SNCP", E166="PNCP")), 'I8 Demand Data'!C15="1 NCP"), E166 &amp; 1, IF(AND(OR(E166="DNCP", OR(E166="SNCP", E166="PNCP")), 'I8 Demand Data'!C15="4 NCP"), E166 &amp; 4, IF(AND(OR(E166="DNCP", OR(E166="SNCP", E166="PNCP")), 'I8 Demand Data'!C15="12 NCP"), E166 &amp; 12, "")))</f>
        <v/>
      </c>
      <c r="P166" s="1518" t="str">
        <f t="shared" ref="P166:P217" si="22">IF(ISBLANK(E166), "", IF(ISERROR(SEARCH("cp",E166)), E166, ""))</f>
        <v xml:space="preserve"> </v>
      </c>
      <c r="Q166" s="1518" t="str">
        <f t="shared" si="18"/>
        <v xml:space="preserve"> </v>
      </c>
      <c r="R166" s="719"/>
      <c r="S166" s="719"/>
      <c r="T166" s="719"/>
    </row>
    <row r="167" spans="1:20" s="1502" customFormat="1" ht="38.25" x14ac:dyDescent="0.2">
      <c r="A167" s="1508">
        <v>5310</v>
      </c>
      <c r="B167" s="1508" t="s">
        <v>289</v>
      </c>
      <c r="C167" s="1508" t="s">
        <v>596</v>
      </c>
      <c r="D167" s="382" t="s">
        <v>975</v>
      </c>
      <c r="E167" s="1519"/>
      <c r="F167" s="1530"/>
      <c r="G167" s="1531" t="s">
        <v>821</v>
      </c>
      <c r="H167" s="1532"/>
      <c r="I167" s="1520"/>
      <c r="J167" s="1520" t="str">
        <f t="shared" si="21"/>
        <v>CWMR</v>
      </c>
      <c r="K167" s="1520"/>
      <c r="L167" s="1520"/>
      <c r="M167" s="1509"/>
      <c r="N167" s="1512" t="str">
        <f>IF(AND(OR(E167="TCP", OR(E167="DCP", E167="BCP")), 'I8 Demand Data'!C14="1 CP"), 'E4 TB Allocation Details'!E167 &amp; 1, IF(AND(OR(E167="TCP", OR(E167="DCP", E167="BCP")), 'I8 Demand Data'!C14="4 CP"), 'E4 TB Allocation Details'!E167 &amp; 4, IF(AND(OR(E167="TCP", OR(E167="DCP", E167="BCP")), 'I8 Demand Data'!C14="12 CP"), 'E4 TB Allocation Details'!E167 &amp; 12, "")))</f>
        <v/>
      </c>
      <c r="O167" s="1512" t="str">
        <f>IF(AND(OR(E167="DNCP", OR(E167="SNCP", E167="PNCP")), 'I8 Demand Data'!C15="1 NCP"), E167 &amp; 1, IF(AND(OR(E167="DNCP", OR(E167="SNCP", E167="PNCP")), 'I8 Demand Data'!C15="4 NCP"), E167 &amp; 4, IF(AND(OR(E167="DNCP", OR(E167="SNCP", E167="PNCP")), 'I8 Demand Data'!C15="12 NCP"), E167 &amp; 12, "")))</f>
        <v/>
      </c>
      <c r="P167" s="1512" t="str">
        <f t="shared" si="22"/>
        <v/>
      </c>
      <c r="Q167" s="1512" t="str">
        <f t="shared" si="18"/>
        <v/>
      </c>
      <c r="R167" s="719"/>
      <c r="S167" s="719"/>
      <c r="T167" s="719"/>
    </row>
    <row r="168" spans="1:20" s="1502" customFormat="1" ht="38.25" x14ac:dyDescent="0.2">
      <c r="A168" s="1507">
        <v>5315</v>
      </c>
      <c r="B168" s="1507" t="s">
        <v>1220</v>
      </c>
      <c r="C168" s="1507" t="s">
        <v>596</v>
      </c>
      <c r="D168" s="1513" t="s">
        <v>975</v>
      </c>
      <c r="E168" s="1514" t="s">
        <v>334</v>
      </c>
      <c r="F168" s="1533"/>
      <c r="G168" s="1534" t="s">
        <v>1361</v>
      </c>
      <c r="H168" s="1535"/>
      <c r="I168" s="1516"/>
      <c r="J168" s="1516" t="str">
        <f>IF(ISBLANK(G168), "", (G168))</f>
        <v>CWNB</v>
      </c>
      <c r="K168" s="1516"/>
      <c r="L168" s="1516"/>
      <c r="M168" s="1509"/>
      <c r="N168" s="1518" t="str">
        <f>IF(AND(OR(E168="TCP", OR(E168="DCP", E168="BCP")), 'I8 Demand Data'!C14="1 CP"), 'E4 TB Allocation Details'!E168 &amp; 1, IF(AND(OR(E168="TCP", OR(E168="DCP", E168="BCP")), 'I8 Demand Data'!C14="4 CP"), 'E4 TB Allocation Details'!E168 &amp; 4, IF(AND(OR(E168="TCP", OR(E168="DCP", E168="BCP")), 'I8 Demand Data'!C14="12 CP"), 'E4 TB Allocation Details'!E168 &amp; 12, "")))</f>
        <v/>
      </c>
      <c r="O168" s="1518" t="str">
        <f>IF(AND(OR(E168="DNCP", OR(E168="SNCP", E168="PNCP")), 'I8 Demand Data'!C15="1 NCP"), E168 &amp; 1, IF(AND(OR(E168="DNCP", OR(E168="SNCP", E168="PNCP")), 'I8 Demand Data'!C15="4 NCP"), E168 &amp; 4, IF(AND(OR(E168="DNCP", OR(E168="SNCP", E168="PNCP")), 'I8 Demand Data'!C15="12 NCP"), E168 &amp; 12, "")))</f>
        <v/>
      </c>
      <c r="P168" s="1518" t="str">
        <f t="shared" si="22"/>
        <v xml:space="preserve"> </v>
      </c>
      <c r="Q168" s="1518" t="str">
        <f t="shared" si="18"/>
        <v xml:space="preserve"> </v>
      </c>
      <c r="R168" s="719"/>
      <c r="S168" s="719"/>
      <c r="T168" s="719"/>
    </row>
    <row r="169" spans="1:20" s="1502" customFormat="1" ht="38.25" x14ac:dyDescent="0.2">
      <c r="A169" s="1508">
        <v>5320</v>
      </c>
      <c r="B169" s="1508" t="s">
        <v>1221</v>
      </c>
      <c r="C169" s="1508" t="s">
        <v>596</v>
      </c>
      <c r="D169" s="382" t="s">
        <v>975</v>
      </c>
      <c r="E169" s="1519"/>
      <c r="F169" s="1530"/>
      <c r="G169" s="1531" t="s">
        <v>1361</v>
      </c>
      <c r="H169" s="1532"/>
      <c r="I169" s="1520"/>
      <c r="J169" s="1520" t="str">
        <f t="shared" si="21"/>
        <v>CWNB</v>
      </c>
      <c r="K169" s="1520"/>
      <c r="L169" s="1520"/>
      <c r="M169" s="1509"/>
      <c r="N169" s="1512" t="str">
        <f>IF(AND(OR(E169="TCP", OR(E169="DCP", E169="BCP")), 'I8 Demand Data'!C14="1 CP"), 'E4 TB Allocation Details'!E169 &amp; 1, IF(AND(OR(E169="TCP", OR(E169="DCP", E169="BCP")), 'I8 Demand Data'!C14="4 CP"), 'E4 TB Allocation Details'!E169 &amp; 4, IF(AND(OR(E169="TCP", OR(E169="DCP", E169="BCP")), 'I8 Demand Data'!C14="12 CP"), 'E4 TB Allocation Details'!E169 &amp; 12, "")))</f>
        <v/>
      </c>
      <c r="O169" s="1512" t="str">
        <f>IF(AND(OR(E169="DNCP", OR(E169="SNCP", E169="PNCP")), 'I8 Demand Data'!C15="1 NCP"), E169 &amp; 1, IF(AND(OR(E169="DNCP", OR(E169="SNCP", E169="PNCP")), 'I8 Demand Data'!C15="4 NCP"), E169 &amp; 4, IF(AND(OR(E169="DNCP", OR(E169="SNCP", E169="PNCP")), 'I8 Demand Data'!C15="12 NCP"), E169 &amp; 12, "")))</f>
        <v/>
      </c>
      <c r="P169" s="1512" t="str">
        <f t="shared" si="22"/>
        <v/>
      </c>
      <c r="Q169" s="1512" t="str">
        <f t="shared" si="18"/>
        <v/>
      </c>
      <c r="R169" s="719"/>
      <c r="S169" s="719"/>
      <c r="T169" s="719"/>
    </row>
    <row r="170" spans="1:20" s="1502" customFormat="1" ht="38.25" x14ac:dyDescent="0.2">
      <c r="A170" s="1507">
        <v>5325</v>
      </c>
      <c r="B170" s="1507" t="s">
        <v>1222</v>
      </c>
      <c r="C170" s="1507" t="s">
        <v>596</v>
      </c>
      <c r="D170" s="1513" t="s">
        <v>975</v>
      </c>
      <c r="E170" s="1514"/>
      <c r="F170" s="1533"/>
      <c r="G170" s="1534" t="s">
        <v>1361</v>
      </c>
      <c r="H170" s="1535"/>
      <c r="I170" s="1516"/>
      <c r="J170" s="1516" t="str">
        <f t="shared" si="21"/>
        <v>CWNB</v>
      </c>
      <c r="K170" s="1516"/>
      <c r="L170" s="1516"/>
      <c r="M170" s="1509"/>
      <c r="N170" s="1518" t="str">
        <f>IF(AND(OR(E170="TCP", OR(E170="DCP", E170="BCP")), 'I8 Demand Data'!C14="1 CP"), 'E4 TB Allocation Details'!E170 &amp; 1, IF(AND(OR(E170="TCP", OR(E170="DCP", E170="BCP")), 'I8 Demand Data'!C14="4 CP"), 'E4 TB Allocation Details'!E170 &amp; 4, IF(AND(OR(E170="TCP", OR(E170="DCP", E170="BCP")), 'I8 Demand Data'!C14="12 CP"), 'E4 TB Allocation Details'!E170 &amp; 12, "")))</f>
        <v/>
      </c>
      <c r="O170" s="1518" t="str">
        <f>IF(AND(OR(E170="DNCP", OR(E170="SNCP", E170="PNCP")), 'I8 Demand Data'!C15="1 NCP"), E170 &amp; 1, IF(AND(OR(E170="DNCP", OR(E170="SNCP", E170="PNCP")), 'I8 Demand Data'!C15="4 NCP"), E170 &amp; 4, IF(AND(OR(E170="DNCP", OR(E170="SNCP", E170="PNCP")), 'I8 Demand Data'!C15="12 NCP"), E170 &amp; 12, "")))</f>
        <v/>
      </c>
      <c r="P170" s="1518" t="str">
        <f t="shared" si="22"/>
        <v/>
      </c>
      <c r="Q170" s="1518" t="str">
        <f t="shared" si="18"/>
        <v/>
      </c>
      <c r="R170" s="719"/>
      <c r="S170" s="719"/>
      <c r="T170" s="719"/>
    </row>
    <row r="171" spans="1:20" s="1502" customFormat="1" ht="38.25" x14ac:dyDescent="0.2">
      <c r="A171" s="1508">
        <v>5330</v>
      </c>
      <c r="B171" s="1508" t="s">
        <v>1223</v>
      </c>
      <c r="C171" s="1508" t="s">
        <v>596</v>
      </c>
      <c r="D171" s="382" t="s">
        <v>975</v>
      </c>
      <c r="E171" s="1519"/>
      <c r="F171" s="1530"/>
      <c r="G171" s="1531" t="s">
        <v>1361</v>
      </c>
      <c r="H171" s="1532"/>
      <c r="I171" s="1520"/>
      <c r="J171" s="1520" t="str">
        <f t="shared" si="21"/>
        <v>CWNB</v>
      </c>
      <c r="K171" s="1520"/>
      <c r="L171" s="1520"/>
      <c r="M171" s="1509"/>
      <c r="N171" s="1512" t="str">
        <f>IF(AND(OR(E171="TCP", OR(E171="DCP", E171="BCP")), 'I8 Demand Data'!C14="1 CP"), 'E4 TB Allocation Details'!E171 &amp; 1, IF(AND(OR(E171="TCP", OR(E171="DCP", E171="BCP")), 'I8 Demand Data'!C14="4 CP"), 'E4 TB Allocation Details'!E171 &amp; 4, IF(AND(OR(E171="TCP", OR(E171="DCP", E171="BCP")), 'I8 Demand Data'!C14="12 CP"), 'E4 TB Allocation Details'!E171 &amp; 12, "")))</f>
        <v/>
      </c>
      <c r="O171" s="1512" t="str">
        <f>IF(AND(OR(E171="DNCP", OR(E171="SNCP", E171="PNCP")), 'I8 Demand Data'!C15="1 NCP"), E171 &amp; 1, IF(AND(OR(E171="DNCP", OR(E171="SNCP", E171="PNCP")), 'I8 Demand Data'!C15="4 NCP"), E171 &amp; 4, IF(AND(OR(E171="DNCP", OR(E171="SNCP", E171="PNCP")), 'I8 Demand Data'!C15="12 NCP"), E171 &amp; 12, "")))</f>
        <v/>
      </c>
      <c r="P171" s="1512" t="str">
        <f t="shared" si="22"/>
        <v/>
      </c>
      <c r="Q171" s="1512" t="str">
        <f t="shared" si="18"/>
        <v/>
      </c>
      <c r="R171" s="719"/>
      <c r="S171" s="719"/>
      <c r="T171" s="719"/>
    </row>
    <row r="172" spans="1:20" s="1502" customFormat="1" ht="25.5" x14ac:dyDescent="0.2">
      <c r="A172" s="1507">
        <v>5335</v>
      </c>
      <c r="B172" s="1507" t="s">
        <v>1224</v>
      </c>
      <c r="C172" s="1507" t="s">
        <v>54</v>
      </c>
      <c r="D172" s="1513" t="s">
        <v>975</v>
      </c>
      <c r="E172" s="1514"/>
      <c r="F172" s="1533"/>
      <c r="G172" s="1534" t="s">
        <v>1441</v>
      </c>
      <c r="H172" s="1535"/>
      <c r="I172" s="1516"/>
      <c r="J172" s="1516" t="str">
        <f t="shared" si="21"/>
        <v>BDHA</v>
      </c>
      <c r="K172" s="1516"/>
      <c r="L172" s="1516"/>
      <c r="M172" s="1509"/>
      <c r="N172" s="1518" t="str">
        <f>IF(AND(OR(E172="TCP", OR(E172="DCP", E172="BCP")), 'I8 Demand Data'!C14="1 CP"), 'E4 TB Allocation Details'!E172 &amp; 1, IF(AND(OR(E172="TCP", OR(E172="DCP", E172="BCP")), 'I8 Demand Data'!C14="4 CP"), 'E4 TB Allocation Details'!E172 &amp; 4, IF(AND(OR(E172="TCP", OR(E172="DCP", E172="BCP")), 'I8 Demand Data'!C14="12 CP"), 'E4 TB Allocation Details'!E172 &amp; 12, "")))</f>
        <v/>
      </c>
      <c r="O172" s="1518" t="str">
        <f>IF(AND(OR(E172="DNCP", OR(E172="SNCP", E172="PNCP")), 'I8 Demand Data'!C15="1 NCP"), E172 &amp; 1, IF(AND(OR(E172="DNCP", OR(E172="SNCP", E172="PNCP")), 'I8 Demand Data'!C15="4 NCP"), E172 &amp; 4, IF(AND(OR(E172="DNCP", OR(E172="SNCP", E172="PNCP")), 'I8 Demand Data'!C15="12 NCP"), E172 &amp; 12, "")))</f>
        <v/>
      </c>
      <c r="P172" s="1518" t="str">
        <f t="shared" si="22"/>
        <v/>
      </c>
      <c r="Q172" s="1518" t="str">
        <f t="shared" si="18"/>
        <v/>
      </c>
      <c r="R172" s="719"/>
      <c r="S172" s="719"/>
      <c r="T172" s="719"/>
    </row>
    <row r="173" spans="1:20" s="1502" customFormat="1" ht="38.25" x14ac:dyDescent="0.2">
      <c r="A173" s="1508">
        <v>5340</v>
      </c>
      <c r="B173" s="1508" t="s">
        <v>1225</v>
      </c>
      <c r="C173" s="1508" t="s">
        <v>596</v>
      </c>
      <c r="D173" s="382" t="s">
        <v>975</v>
      </c>
      <c r="E173" s="1519"/>
      <c r="F173" s="1530"/>
      <c r="G173" s="1531" t="s">
        <v>1361</v>
      </c>
      <c r="H173" s="1532"/>
      <c r="I173" s="1520"/>
      <c r="J173" s="1520" t="str">
        <f t="shared" si="21"/>
        <v>CWNB</v>
      </c>
      <c r="K173" s="1520"/>
      <c r="L173" s="1520"/>
      <c r="M173" s="1509"/>
      <c r="N173" s="1512" t="str">
        <f>IF(AND(OR(E173="TCP", OR(E173="DCP", E173="BCP")), 'I8 Demand Data'!C14="1 CP"), 'E4 TB Allocation Details'!E173 &amp; 1, IF(AND(OR(E173="TCP", OR(E173="DCP", E173="BCP")), 'I8 Demand Data'!C14="4 CP"), 'E4 TB Allocation Details'!E173 &amp; 4, IF(AND(OR(E173="TCP", OR(E173="DCP", E173="BCP")), 'I8 Demand Data'!C14="12 CP"), 'E4 TB Allocation Details'!E173 &amp; 12, "")))</f>
        <v/>
      </c>
      <c r="O173" s="1512" t="str">
        <f>IF(AND(OR(E173="DNCP", OR(E173="SNCP", E173="PNCP")), 'I8 Demand Data'!C15="1 NCP"), E173 &amp; 1, IF(AND(OR(E173="DNCP", OR(E173="SNCP", E173="PNCP")), 'I8 Demand Data'!C15="4 NCP"), E173 &amp; 4, IF(AND(OR(E173="DNCP", OR(E173="SNCP", E173="PNCP")), 'I8 Demand Data'!C15="12 NCP"), E173 &amp; 12, "")))</f>
        <v/>
      </c>
      <c r="P173" s="1512" t="str">
        <f t="shared" si="22"/>
        <v/>
      </c>
      <c r="Q173" s="1512" t="str">
        <f t="shared" si="18"/>
        <v/>
      </c>
      <c r="R173" s="719"/>
      <c r="S173" s="719"/>
      <c r="T173" s="719"/>
    </row>
    <row r="174" spans="1:20" s="1502" customFormat="1" ht="38.25" x14ac:dyDescent="0.2">
      <c r="A174" s="1507">
        <v>5405</v>
      </c>
      <c r="B174" s="1507" t="s">
        <v>1635</v>
      </c>
      <c r="C174" s="1507" t="s">
        <v>593</v>
      </c>
      <c r="D174" s="1513" t="s">
        <v>976</v>
      </c>
      <c r="E174" s="1514"/>
      <c r="F174" s="1533"/>
      <c r="G174" s="1534"/>
      <c r="H174" s="1535"/>
      <c r="I174" s="1516"/>
      <c r="J174" s="1516" t="str">
        <f t="shared" si="21"/>
        <v/>
      </c>
      <c r="K174" s="1516" t="s">
        <v>1166</v>
      </c>
      <c r="L174" s="1516"/>
      <c r="M174" s="1509"/>
      <c r="N174" s="1518" t="str">
        <f>IF(AND(OR(E174="TCP", OR(E174="DCP", E174="BCP")), 'I8 Demand Data'!C14="1 CP"), 'E4 TB Allocation Details'!E174 &amp; 1, IF(AND(OR(E174="TCP", OR(E174="DCP", E174="BCP")), 'I8 Demand Data'!C14="4 CP"), 'E4 TB Allocation Details'!E174 &amp; 4, IF(AND(OR(E174="TCP", OR(E174="DCP", E174="BCP")), 'I8 Demand Data'!C14="12 CP"), 'E4 TB Allocation Details'!E174 &amp; 12, "")))</f>
        <v/>
      </c>
      <c r="O174" s="1518" t="str">
        <f>IF(AND(OR(E174="DNCP", OR(E174="SNCP", E174="PNCP")), 'I8 Demand Data'!C15="1 NCP"), E174 &amp; 1, IF(AND(OR(E174="DNCP", OR(E174="SNCP", E174="PNCP")), 'I8 Demand Data'!C15="4 NCP"), E174 &amp; 4, IF(AND(OR(E174="DNCP", OR(E174="SNCP", E174="PNCP")), 'I8 Demand Data'!C15="12 NCP"), E174 &amp; 12, "")))</f>
        <v/>
      </c>
      <c r="P174" s="1518" t="str">
        <f t="shared" si="22"/>
        <v/>
      </c>
      <c r="Q174" s="1518" t="str">
        <f t="shared" si="18"/>
        <v/>
      </c>
      <c r="R174" s="719"/>
      <c r="S174" s="719"/>
      <c r="T174" s="719"/>
    </row>
    <row r="175" spans="1:20" s="1502" customFormat="1" ht="38.25" x14ac:dyDescent="0.2">
      <c r="A175" s="1508">
        <v>5410</v>
      </c>
      <c r="B175" s="1508" t="s">
        <v>1226</v>
      </c>
      <c r="C175" s="1508" t="s">
        <v>593</v>
      </c>
      <c r="D175" s="382" t="s">
        <v>976</v>
      </c>
      <c r="E175" s="1519"/>
      <c r="F175" s="1530"/>
      <c r="G175" s="1531"/>
      <c r="H175" s="1532"/>
      <c r="I175" s="1520"/>
      <c r="J175" s="1520" t="str">
        <f t="shared" si="21"/>
        <v/>
      </c>
      <c r="K175" s="1520" t="s">
        <v>1166</v>
      </c>
      <c r="L175" s="1520"/>
      <c r="M175" s="1509"/>
      <c r="N175" s="1512" t="str">
        <f>IF(AND(OR(E175="TCP", OR(E175="DCP", E175="BCP")), 'I8 Demand Data'!C14="1 CP"), 'E4 TB Allocation Details'!E175 &amp; 1, IF(AND(OR(E175="TCP", OR(E175="DCP", E175="BCP")), 'I8 Demand Data'!C14="4 CP"), 'E4 TB Allocation Details'!E175 &amp; 4, IF(AND(OR(E175="TCP", OR(E175="DCP", E175="BCP")), 'I8 Demand Data'!C14="12 CP"), 'E4 TB Allocation Details'!E175 &amp; 12, "")))</f>
        <v/>
      </c>
      <c r="O175" s="1512" t="str">
        <f>IF(AND(OR(E175="DNCP", OR(E175="SNCP", E175="PNCP")), 'I8 Demand Data'!C15="1 NCP"), E175 &amp; 1, IF(AND(OR(E175="DNCP", OR(E175="SNCP", E175="PNCP")), 'I8 Demand Data'!C15="4 NCP"), E175 &amp; 4, IF(AND(OR(E175="DNCP", OR(E175="SNCP", E175="PNCP")), 'I8 Demand Data'!C15="12 NCP"), E175 &amp; 12, "")))</f>
        <v/>
      </c>
      <c r="P175" s="1512" t="str">
        <f t="shared" si="22"/>
        <v/>
      </c>
      <c r="Q175" s="1512" t="str">
        <f t="shared" si="18"/>
        <v/>
      </c>
      <c r="R175" s="719"/>
      <c r="S175" s="719"/>
      <c r="T175" s="719"/>
    </row>
    <row r="176" spans="1:20" s="1502" customFormat="1" ht="38.25" x14ac:dyDescent="0.2">
      <c r="A176" s="1507">
        <v>5415</v>
      </c>
      <c r="B176" s="1507" t="s">
        <v>36</v>
      </c>
      <c r="C176" s="1507" t="s">
        <v>45</v>
      </c>
      <c r="D176" s="1513" t="s">
        <v>976</v>
      </c>
      <c r="E176" s="1514"/>
      <c r="F176" s="1533"/>
      <c r="G176" s="1534" t="s">
        <v>334</v>
      </c>
      <c r="H176" s="1535"/>
      <c r="I176" s="1516"/>
      <c r="J176" s="1516" t="str">
        <f t="shared" si="21"/>
        <v xml:space="preserve"> </v>
      </c>
      <c r="K176" s="1516" t="s">
        <v>1166</v>
      </c>
      <c r="L176" s="1516"/>
      <c r="M176" s="1509"/>
      <c r="N176" s="1518" t="str">
        <f>IF(AND(OR(E176="TCP", OR(E176="DCP", E176="BCP")), 'I8 Demand Data'!C14="1 CP"), 'E4 TB Allocation Details'!E176 &amp; 1, IF(AND(OR(E176="TCP", OR(E176="DCP", E176="BCP")), 'I8 Demand Data'!C14="4 CP"), 'E4 TB Allocation Details'!E176 &amp; 4, IF(AND(OR(E176="TCP", OR(E176="DCP", E176="BCP")), 'I8 Demand Data'!C14="12 CP"), 'E4 TB Allocation Details'!E176 &amp; 12, "")))</f>
        <v/>
      </c>
      <c r="O176" s="1518" t="str">
        <f>IF(AND(OR(E176="DNCP", OR(E176="SNCP", E176="PNCP")), 'I8 Demand Data'!C15="1 NCP"), E176 &amp; 1, IF(AND(OR(E176="DNCP", OR(E176="SNCP", E176="PNCP")), 'I8 Demand Data'!C15="4 NCP"), E176 &amp; 4, IF(AND(OR(E176="DNCP", OR(E176="SNCP", E176="PNCP")), 'I8 Demand Data'!C15="12 NCP"), E176 &amp; 12, "")))</f>
        <v/>
      </c>
      <c r="P176" s="1518" t="str">
        <f t="shared" si="22"/>
        <v/>
      </c>
      <c r="Q176" s="1518" t="str">
        <f t="shared" si="18"/>
        <v/>
      </c>
      <c r="R176" s="719"/>
      <c r="S176" s="719"/>
      <c r="T176" s="719"/>
    </row>
    <row r="177" spans="1:20" s="1502" customFormat="1" ht="38.25" x14ac:dyDescent="0.2">
      <c r="A177" s="1508">
        <v>5420</v>
      </c>
      <c r="B177" s="1508" t="s">
        <v>37</v>
      </c>
      <c r="C177" s="1508" t="s">
        <v>593</v>
      </c>
      <c r="D177" s="382" t="s">
        <v>976</v>
      </c>
      <c r="E177" s="1519"/>
      <c r="F177" s="1530"/>
      <c r="G177" s="1531" t="s">
        <v>334</v>
      </c>
      <c r="H177" s="1532"/>
      <c r="I177" s="1520"/>
      <c r="J177" s="1520" t="str">
        <f t="shared" si="21"/>
        <v xml:space="preserve"> </v>
      </c>
      <c r="K177" s="1520" t="s">
        <v>5</v>
      </c>
      <c r="L177" s="1520"/>
      <c r="M177" s="1509"/>
      <c r="N177" s="1512" t="str">
        <f>IF(AND(OR(E177="TCP", OR(E177="DCP", E177="BCP")), 'I8 Demand Data'!C14="1 CP"), 'E4 TB Allocation Details'!E177 &amp; 1, IF(AND(OR(E177="TCP", OR(E177="DCP", E177="BCP")), 'I8 Demand Data'!C14="4 CP"), 'E4 TB Allocation Details'!E177 &amp; 4, IF(AND(OR(E177="TCP", OR(E177="DCP", E177="BCP")), 'I8 Demand Data'!C14="12 CP"), 'E4 TB Allocation Details'!E177 &amp; 12, "")))</f>
        <v/>
      </c>
      <c r="O177" s="1512" t="str">
        <f>IF(AND(OR(E177="DNCP", OR(E177="SNCP", E177="PNCP")), 'I8 Demand Data'!C15="1 NCP"), E177 &amp; 1, IF(AND(OR(E177="DNCP", OR(E177="SNCP", E177="PNCP")), 'I8 Demand Data'!C15="4 NCP"), E177 &amp; 4, IF(AND(OR(E177="DNCP", OR(E177="SNCP", E177="PNCP")), 'I8 Demand Data'!C15="12 NCP"), E177 &amp; 12, "")))</f>
        <v/>
      </c>
      <c r="P177" s="1512" t="str">
        <f t="shared" si="22"/>
        <v/>
      </c>
      <c r="Q177" s="1512" t="str">
        <f t="shared" si="18"/>
        <v/>
      </c>
      <c r="R177" s="719"/>
      <c r="S177" s="719"/>
      <c r="T177" s="719"/>
    </row>
    <row r="178" spans="1:20" s="1502" customFormat="1" ht="38.25" x14ac:dyDescent="0.2">
      <c r="A178" s="1507">
        <v>5425</v>
      </c>
      <c r="B178" s="1507" t="s">
        <v>38</v>
      </c>
      <c r="C178" s="1507" t="s">
        <v>593</v>
      </c>
      <c r="D178" s="1513" t="s">
        <v>976</v>
      </c>
      <c r="E178" s="1514"/>
      <c r="F178" s="1533"/>
      <c r="G178" s="1534" t="s">
        <v>334</v>
      </c>
      <c r="H178" s="1535"/>
      <c r="I178" s="1516"/>
      <c r="J178" s="1516" t="str">
        <f t="shared" si="21"/>
        <v xml:space="preserve"> </v>
      </c>
      <c r="K178" s="1516" t="s">
        <v>1166</v>
      </c>
      <c r="L178" s="1516"/>
      <c r="M178" s="1509"/>
      <c r="N178" s="1518" t="str">
        <f>IF(AND(OR(E178="TCP", OR(E178="DCP", E178="BCP")), 'I8 Demand Data'!C14="1 CP"), 'E4 TB Allocation Details'!E178 &amp; 1, IF(AND(OR(E178="TCP", OR(E178="DCP", E178="BCP")), 'I8 Demand Data'!C14="4 CP"), 'E4 TB Allocation Details'!E178 &amp; 4, IF(AND(OR(E178="TCP", OR(E178="DCP", E178="BCP")), 'I8 Demand Data'!C14="12 CP"), 'E4 TB Allocation Details'!E178 &amp; 12, "")))</f>
        <v/>
      </c>
      <c r="O178" s="1518" t="str">
        <f>IF(AND(OR(E178="DNCP", OR(E178="SNCP", E178="PNCP")), 'I8 Demand Data'!C15="1 NCP"), E178 &amp; 1, IF(AND(OR(E178="DNCP", OR(E178="SNCP", E178="PNCP")), 'I8 Demand Data'!C15="4 NCP"), E178 &amp; 4, IF(AND(OR(E178="DNCP", OR(E178="SNCP", E178="PNCP")), 'I8 Demand Data'!C15="12 NCP"), E178 &amp; 12, "")))</f>
        <v/>
      </c>
      <c r="P178" s="1518" t="str">
        <f t="shared" si="22"/>
        <v/>
      </c>
      <c r="Q178" s="1518" t="str">
        <f t="shared" si="18"/>
        <v/>
      </c>
      <c r="R178" s="719"/>
      <c r="S178" s="719"/>
      <c r="T178" s="719"/>
    </row>
    <row r="179" spans="1:20" s="1502" customFormat="1" ht="25.5" x14ac:dyDescent="0.2">
      <c r="A179" s="1508">
        <v>5505</v>
      </c>
      <c r="B179" s="1508" t="s">
        <v>1635</v>
      </c>
      <c r="C179" s="1508" t="s">
        <v>48</v>
      </c>
      <c r="D179" s="382" t="s">
        <v>976</v>
      </c>
      <c r="E179" s="1519"/>
      <c r="F179" s="1530"/>
      <c r="G179" s="1531" t="s">
        <v>334</v>
      </c>
      <c r="H179" s="1532"/>
      <c r="I179" s="1520"/>
      <c r="J179" s="1520" t="str">
        <f t="shared" si="21"/>
        <v xml:space="preserve"> </v>
      </c>
      <c r="K179" s="1520" t="s">
        <v>1166</v>
      </c>
      <c r="L179" s="1520"/>
      <c r="M179" s="1509"/>
      <c r="N179" s="1512" t="str">
        <f>IF(AND(OR(E179="TCP", OR(E179="DCP", E179="BCP")), 'I8 Demand Data'!C14="1 CP"), 'E4 TB Allocation Details'!E179 &amp; 1, IF(AND(OR(E179="TCP", OR(E179="DCP", E179="BCP")), 'I8 Demand Data'!C14="4 CP"), 'E4 TB Allocation Details'!E179 &amp; 4, IF(AND(OR(E179="TCP", OR(E179="DCP", E179="BCP")), 'I8 Demand Data'!C14="12 CP"), 'E4 TB Allocation Details'!E179 &amp; 12, "")))</f>
        <v/>
      </c>
      <c r="O179" s="1512" t="str">
        <f>IF(AND(OR(E179="DNCP", OR(E179="SNCP", E179="PNCP")), 'I8 Demand Data'!C15="1 NCP"), E179 &amp; 1, IF(AND(OR(E179="DNCP", OR(E179="SNCP", E179="PNCP")), 'I8 Demand Data'!C15="4 NCP"), E179 &amp; 4, IF(AND(OR(E179="DNCP", OR(E179="SNCP", E179="PNCP")), 'I8 Demand Data'!C15="12 NCP"), E179 &amp; 12, "")))</f>
        <v/>
      </c>
      <c r="P179" s="1512" t="str">
        <f t="shared" si="22"/>
        <v/>
      </c>
      <c r="Q179" s="1512" t="str">
        <f t="shared" si="18"/>
        <v/>
      </c>
      <c r="R179" s="719"/>
      <c r="S179" s="719"/>
      <c r="T179" s="719"/>
    </row>
    <row r="180" spans="1:20" s="1502" customFormat="1" ht="25.5" x14ac:dyDescent="0.2">
      <c r="A180" s="1507">
        <v>5510</v>
      </c>
      <c r="B180" s="1507" t="s">
        <v>1688</v>
      </c>
      <c r="C180" s="1507" t="s">
        <v>48</v>
      </c>
      <c r="D180" s="1513" t="s">
        <v>976</v>
      </c>
      <c r="E180" s="1514"/>
      <c r="F180" s="1533"/>
      <c r="G180" s="1534" t="s">
        <v>334</v>
      </c>
      <c r="H180" s="1535"/>
      <c r="I180" s="1516"/>
      <c r="J180" s="1516" t="str">
        <f t="shared" si="21"/>
        <v xml:space="preserve"> </v>
      </c>
      <c r="K180" s="1516" t="s">
        <v>1166</v>
      </c>
      <c r="L180" s="1516"/>
      <c r="M180" s="1509"/>
      <c r="N180" s="1518" t="str">
        <f>IF(AND(OR(E180="TCP", OR(E180="DCP", E180="BCP")), 'I8 Demand Data'!C14="1 CP"), 'E4 TB Allocation Details'!E180 &amp; 1, IF(AND(OR(E180="TCP", OR(E180="DCP", E180="BCP")), 'I8 Demand Data'!C14="4 CP"), 'E4 TB Allocation Details'!E180 &amp; 4, IF(AND(OR(E180="TCP", OR(E180="DCP", E180="BCP")), 'I8 Demand Data'!C14="12 CP"), 'E4 TB Allocation Details'!E180 &amp; 12, "")))</f>
        <v/>
      </c>
      <c r="O180" s="1518" t="str">
        <f>IF(AND(OR(E180="DNCP", OR(E180="SNCP", E180="PNCP")), 'I8 Demand Data'!C15="1 NCP"), E180 &amp; 1, IF(AND(OR(E180="DNCP", OR(E180="SNCP", E180="PNCP")), 'I8 Demand Data'!C15="4 NCP"), E180 &amp; 4, IF(AND(OR(E180="DNCP", OR(E180="SNCP", E180="PNCP")), 'I8 Demand Data'!C15="12 NCP"), E180 &amp; 12, "")))</f>
        <v/>
      </c>
      <c r="P180" s="1518" t="str">
        <f t="shared" si="22"/>
        <v/>
      </c>
      <c r="Q180" s="1518" t="str">
        <f t="shared" si="18"/>
        <v/>
      </c>
      <c r="R180" s="719"/>
      <c r="S180" s="719"/>
      <c r="T180" s="719"/>
    </row>
    <row r="181" spans="1:20" s="1502" customFormat="1" ht="25.5" x14ac:dyDescent="0.2">
      <c r="A181" s="1508">
        <v>5515</v>
      </c>
      <c r="B181" s="1508" t="s">
        <v>1689</v>
      </c>
      <c r="C181" s="1508" t="s">
        <v>3</v>
      </c>
      <c r="D181" s="382" t="s">
        <v>976</v>
      </c>
      <c r="E181" s="1519"/>
      <c r="F181" s="1530"/>
      <c r="G181" s="1531" t="s">
        <v>334</v>
      </c>
      <c r="H181" s="1532"/>
      <c r="I181" s="1520"/>
      <c r="J181" s="1520" t="str">
        <f t="shared" si="21"/>
        <v xml:space="preserve"> </v>
      </c>
      <c r="K181" s="1520" t="s">
        <v>1166</v>
      </c>
      <c r="L181" s="1520"/>
      <c r="M181" s="1509"/>
      <c r="N181" s="1512" t="str">
        <f>IF(AND(OR(E181="TCP", OR(E181="DCP", E181="BCP")), 'I8 Demand Data'!C14="1 CP"), 'E4 TB Allocation Details'!E181 &amp; 1, IF(AND(OR(E181="TCP", OR(E181="DCP", E181="BCP")), 'I8 Demand Data'!C14="4 CP"), 'E4 TB Allocation Details'!E181 &amp; 4, IF(AND(OR(E181="TCP", OR(E181="DCP", E181="BCP")), 'I8 Demand Data'!C14="12 CP"), 'E4 TB Allocation Details'!E181 &amp; 12, "")))</f>
        <v/>
      </c>
      <c r="O181" s="1512" t="str">
        <f>IF(AND(OR(E181="DNCP", OR(E181="SNCP", E181="PNCP")), 'I8 Demand Data'!C15="1 NCP"), E181 &amp; 1, IF(AND(OR(E181="DNCP", OR(E181="SNCP", E181="PNCP")), 'I8 Demand Data'!C15="4 NCP"), E181 &amp; 4, IF(AND(OR(E181="DNCP", OR(E181="SNCP", E181="PNCP")), 'I8 Demand Data'!C15="12 NCP"), E181 &amp; 12, "")))</f>
        <v/>
      </c>
      <c r="P181" s="1512" t="str">
        <f t="shared" si="22"/>
        <v/>
      </c>
      <c r="Q181" s="1512" t="str">
        <f t="shared" si="18"/>
        <v/>
      </c>
      <c r="R181" s="719"/>
      <c r="S181" s="719"/>
      <c r="T181" s="719"/>
    </row>
    <row r="182" spans="1:20" s="1502" customFormat="1" ht="25.5" x14ac:dyDescent="0.2">
      <c r="A182" s="1507">
        <v>5520</v>
      </c>
      <c r="B182" s="1507" t="s">
        <v>1690</v>
      </c>
      <c r="C182" s="1507" t="s">
        <v>48</v>
      </c>
      <c r="D182" s="1513" t="s">
        <v>976</v>
      </c>
      <c r="E182" s="1514"/>
      <c r="F182" s="1533"/>
      <c r="G182" s="1534" t="s">
        <v>334</v>
      </c>
      <c r="H182" s="1535"/>
      <c r="I182" s="1516"/>
      <c r="J182" s="1516" t="str">
        <f t="shared" si="21"/>
        <v xml:space="preserve"> </v>
      </c>
      <c r="K182" s="1516" t="s">
        <v>1166</v>
      </c>
      <c r="L182" s="1516"/>
      <c r="M182" s="1509"/>
      <c r="N182" s="1518" t="str">
        <f>IF(AND(OR(E182="TCP", OR(E182="DCP", E182="BCP")), 'I8 Demand Data'!C14="1 CP"), 'E4 TB Allocation Details'!E182 &amp; 1, IF(AND(OR(E182="TCP", OR(E182="DCP", E182="BCP")), 'I8 Demand Data'!C14="4 CP"), 'E4 TB Allocation Details'!E182 &amp; 4, IF(AND(OR(E182="TCP", OR(E182="DCP", E182="BCP")), 'I8 Demand Data'!C14="12 CP"), 'E4 TB Allocation Details'!E182 &amp; 12, "")))</f>
        <v/>
      </c>
      <c r="O182" s="1518" t="str">
        <f>IF(AND(OR(E182="DNCP", OR(E182="SNCP", E182="PNCP")), 'I8 Demand Data'!C15="1 NCP"), E182 &amp; 1, IF(AND(OR(E182="DNCP", OR(E182="SNCP", E182="PNCP")), 'I8 Demand Data'!C15="4 NCP"), E182 &amp; 4, IF(AND(OR(E182="DNCP", OR(E182="SNCP", E182="PNCP")), 'I8 Demand Data'!C15="12 NCP"), E182 &amp; 12, "")))</f>
        <v/>
      </c>
      <c r="P182" s="1518" t="str">
        <f t="shared" si="22"/>
        <v/>
      </c>
      <c r="Q182" s="1518" t="str">
        <f t="shared" si="18"/>
        <v/>
      </c>
      <c r="R182" s="719"/>
      <c r="S182" s="719"/>
      <c r="T182" s="719"/>
    </row>
    <row r="183" spans="1:20" s="1502" customFormat="1" ht="38.25" x14ac:dyDescent="0.2">
      <c r="A183" s="1508">
        <v>5605</v>
      </c>
      <c r="B183" s="1508" t="s">
        <v>1691</v>
      </c>
      <c r="C183" s="1508" t="s">
        <v>594</v>
      </c>
      <c r="D183" s="382" t="s">
        <v>976</v>
      </c>
      <c r="E183" s="1519"/>
      <c r="F183" s="1530"/>
      <c r="G183" s="1531" t="s">
        <v>334</v>
      </c>
      <c r="H183" s="1532"/>
      <c r="I183" s="1520"/>
      <c r="J183" s="1520" t="str">
        <f t="shared" si="21"/>
        <v xml:space="preserve"> </v>
      </c>
      <c r="K183" s="1520" t="s">
        <v>1166</v>
      </c>
      <c r="L183" s="1520"/>
      <c r="M183" s="1509"/>
      <c r="N183" s="1512" t="str">
        <f>IF(AND(OR(E183="TCP", OR(E183="DCP", E183="BCP")), 'I8 Demand Data'!C14="1 CP"), 'E4 TB Allocation Details'!E183 &amp; 1, IF(AND(OR(E183="TCP", OR(E183="DCP", E183="BCP")), 'I8 Demand Data'!C14="4 CP"), 'E4 TB Allocation Details'!E183 &amp; 4, IF(AND(OR(E183="TCP", OR(E183="DCP", E183="BCP")), 'I8 Demand Data'!C14="12 CP"), 'E4 TB Allocation Details'!E183 &amp; 12, "")))</f>
        <v/>
      </c>
      <c r="O183" s="1512" t="str">
        <f>IF(AND(OR(E183="DNCP", OR(E183="SNCP", E183="PNCP")), 'I8 Demand Data'!C15="1 NCP"), E183 &amp; 1, IF(AND(OR(E183="DNCP", OR(E183="SNCP", E183="PNCP")), 'I8 Demand Data'!C15="4 NCP"), E183 &amp; 4, IF(AND(OR(E183="DNCP", OR(E183="SNCP", E183="PNCP")), 'I8 Demand Data'!C15="12 NCP"), E183 &amp; 12, "")))</f>
        <v/>
      </c>
      <c r="P183" s="1512" t="str">
        <f t="shared" si="22"/>
        <v/>
      </c>
      <c r="Q183" s="1512" t="str">
        <f t="shared" si="18"/>
        <v/>
      </c>
      <c r="R183" s="719"/>
      <c r="S183" s="719"/>
      <c r="T183" s="719"/>
    </row>
    <row r="184" spans="1:20" s="1502" customFormat="1" ht="38.25" x14ac:dyDescent="0.2">
      <c r="A184" s="1507">
        <v>5610</v>
      </c>
      <c r="B184" s="1507" t="s">
        <v>1692</v>
      </c>
      <c r="C184" s="1507" t="s">
        <v>594</v>
      </c>
      <c r="D184" s="1513" t="s">
        <v>976</v>
      </c>
      <c r="E184" s="1514"/>
      <c r="F184" s="1533"/>
      <c r="G184" s="1534" t="s">
        <v>334</v>
      </c>
      <c r="H184" s="1535"/>
      <c r="I184" s="1516"/>
      <c r="J184" s="1516" t="str">
        <f t="shared" si="21"/>
        <v xml:space="preserve"> </v>
      </c>
      <c r="K184" s="1516" t="s">
        <v>1166</v>
      </c>
      <c r="L184" s="1516"/>
      <c r="M184" s="1509"/>
      <c r="N184" s="1518" t="str">
        <f>IF(AND(OR(E184="TCP", OR(E184="DCP", E184="BCP")), 'I8 Demand Data'!C14="1 CP"), 'E4 TB Allocation Details'!E184 &amp; 1, IF(AND(OR(E184="TCP", OR(E184="DCP", E184="BCP")), 'I8 Demand Data'!C14="4 CP"), 'E4 TB Allocation Details'!E184 &amp; 4, IF(AND(OR(E184="TCP", OR(E184="DCP", E184="BCP")), 'I8 Demand Data'!C14="12 CP"), 'E4 TB Allocation Details'!E184 &amp; 12, "")))</f>
        <v/>
      </c>
      <c r="O184" s="1518" t="str">
        <f>IF(AND(OR(E184="DNCP", OR(E184="SNCP", E184="PNCP")), 'I8 Demand Data'!C15="1 NCP"), E184 &amp; 1, IF(AND(OR(E184="DNCP", OR(E184="SNCP", E184="PNCP")), 'I8 Demand Data'!C15="4 NCP"), E184 &amp; 4, IF(AND(OR(E184="DNCP", OR(E184="SNCP", E184="PNCP")), 'I8 Demand Data'!C15="12 NCP"), E184 &amp; 12, "")))</f>
        <v/>
      </c>
      <c r="P184" s="1518" t="str">
        <f t="shared" si="22"/>
        <v/>
      </c>
      <c r="Q184" s="1518" t="str">
        <f t="shared" si="18"/>
        <v/>
      </c>
      <c r="R184" s="719"/>
      <c r="S184" s="719"/>
      <c r="T184" s="719"/>
    </row>
    <row r="185" spans="1:20" s="1502" customFormat="1" ht="38.25" x14ac:dyDescent="0.2">
      <c r="A185" s="1508">
        <v>5615</v>
      </c>
      <c r="B185" s="1508" t="s">
        <v>1693</v>
      </c>
      <c r="C185" s="1508" t="s">
        <v>594</v>
      </c>
      <c r="D185" s="382" t="s">
        <v>976</v>
      </c>
      <c r="E185" s="1519"/>
      <c r="F185" s="1530"/>
      <c r="G185" s="1531" t="s">
        <v>334</v>
      </c>
      <c r="H185" s="1532"/>
      <c r="I185" s="1520"/>
      <c r="J185" s="1520" t="str">
        <f t="shared" si="21"/>
        <v xml:space="preserve"> </v>
      </c>
      <c r="K185" s="1520" t="s">
        <v>1166</v>
      </c>
      <c r="L185" s="1520"/>
      <c r="M185" s="1509"/>
      <c r="N185" s="1512" t="str">
        <f>IF(AND(OR(E185="TCP", OR(E185="DCP", E185="BCP")), 'I8 Demand Data'!C14="1 CP"), 'E4 TB Allocation Details'!E185 &amp; 1, IF(AND(OR(E185="TCP", OR(E185="DCP", E185="BCP")), 'I8 Demand Data'!C14="4 CP"), 'E4 TB Allocation Details'!E185 &amp; 4, IF(AND(OR(E185="TCP", OR(E185="DCP", E185="BCP")), 'I8 Demand Data'!C14="12 CP"), 'E4 TB Allocation Details'!E185 &amp; 12, "")))</f>
        <v/>
      </c>
      <c r="O185" s="1512" t="str">
        <f>IF(AND(OR(E185="DNCP", OR(E185="SNCP", E185="PNCP")), 'I8 Demand Data'!C15="1 NCP"), E185 &amp; 1, IF(AND(OR(E185="DNCP", OR(E185="SNCP", E185="PNCP")), 'I8 Demand Data'!C15="4 NCP"), E185 &amp; 4, IF(AND(OR(E185="DNCP", OR(E185="SNCP", E185="PNCP")), 'I8 Demand Data'!C15="12 NCP"), E185 &amp; 12, "")))</f>
        <v/>
      </c>
      <c r="P185" s="1512" t="str">
        <f t="shared" si="22"/>
        <v/>
      </c>
      <c r="Q185" s="1512" t="str">
        <f t="shared" si="18"/>
        <v/>
      </c>
      <c r="R185" s="719"/>
      <c r="S185" s="719"/>
      <c r="T185" s="719"/>
    </row>
    <row r="186" spans="1:20" s="1502" customFormat="1" ht="38.25" x14ac:dyDescent="0.2">
      <c r="A186" s="1507">
        <v>5620</v>
      </c>
      <c r="B186" s="1507" t="s">
        <v>299</v>
      </c>
      <c r="C186" s="1507" t="s">
        <v>594</v>
      </c>
      <c r="D186" s="1513" t="s">
        <v>976</v>
      </c>
      <c r="E186" s="1514"/>
      <c r="F186" s="1533"/>
      <c r="G186" s="1534" t="s">
        <v>334</v>
      </c>
      <c r="H186" s="1535"/>
      <c r="I186" s="1516"/>
      <c r="J186" s="1516" t="str">
        <f t="shared" si="21"/>
        <v xml:space="preserve"> </v>
      </c>
      <c r="K186" s="1516" t="s">
        <v>1166</v>
      </c>
      <c r="L186" s="1516"/>
      <c r="M186" s="1509"/>
      <c r="N186" s="1518" t="str">
        <f>IF(AND(OR(E186="TCP", OR(E186="DCP", E186="BCP")), 'I8 Demand Data'!C14="1 CP"), 'E4 TB Allocation Details'!E186 &amp; 1, IF(AND(OR(E186="TCP", OR(E186="DCP", E186="BCP")), 'I8 Demand Data'!C14="4 CP"), 'E4 TB Allocation Details'!E186 &amp; 4, IF(AND(OR(E186="TCP", OR(E186="DCP", E186="BCP")), 'I8 Demand Data'!C14="12 CP"), 'E4 TB Allocation Details'!E186 &amp; 12, "")))</f>
        <v/>
      </c>
      <c r="O186" s="1518" t="str">
        <f>IF(AND(OR(E186="DNCP", OR(E186="SNCP", E186="PNCP")), 'I8 Demand Data'!C15="1 NCP"), E186 &amp; 1, IF(AND(OR(E186="DNCP", OR(E186="SNCP", E186="PNCP")), 'I8 Demand Data'!C15="4 NCP"), E186 &amp; 4, IF(AND(OR(E186="DNCP", OR(E186="SNCP", E186="PNCP")), 'I8 Demand Data'!C15="12 NCP"), E186 &amp; 12, "")))</f>
        <v/>
      </c>
      <c r="P186" s="1518" t="str">
        <f t="shared" si="22"/>
        <v/>
      </c>
      <c r="Q186" s="1518" t="str">
        <f t="shared" si="18"/>
        <v/>
      </c>
      <c r="R186" s="719"/>
      <c r="S186" s="719"/>
      <c r="T186" s="719"/>
    </row>
    <row r="187" spans="1:20" s="1502" customFormat="1" ht="38.25" x14ac:dyDescent="0.2">
      <c r="A187" s="1508">
        <v>5625</v>
      </c>
      <c r="B187" s="1508" t="s">
        <v>1219</v>
      </c>
      <c r="C187" s="1508" t="s">
        <v>594</v>
      </c>
      <c r="D187" s="382" t="s">
        <v>976</v>
      </c>
      <c r="E187" s="1519"/>
      <c r="F187" s="1530"/>
      <c r="G187" s="1531" t="s">
        <v>334</v>
      </c>
      <c r="H187" s="1532"/>
      <c r="I187" s="1520"/>
      <c r="J187" s="1520" t="str">
        <f t="shared" si="21"/>
        <v xml:space="preserve"> </v>
      </c>
      <c r="K187" s="1520" t="s">
        <v>1166</v>
      </c>
      <c r="L187" s="1520"/>
      <c r="M187" s="1509"/>
      <c r="N187" s="1512" t="str">
        <f>IF(AND(OR(E187="TCP", OR(E187="DCP", E187="BCP")), 'I8 Demand Data'!C14="1 CP"), 'E4 TB Allocation Details'!E187 &amp; 1, IF(AND(OR(E187="TCP", OR(E187="DCP", E187="BCP")), 'I8 Demand Data'!C14="4 CP"), 'E4 TB Allocation Details'!E187 &amp; 4, IF(AND(OR(E187="TCP", OR(E187="DCP", E187="BCP")), 'I8 Demand Data'!C14="12 CP"), 'E4 TB Allocation Details'!E187 &amp; 12, "")))</f>
        <v/>
      </c>
      <c r="O187" s="1512" t="str">
        <f>IF(AND(OR(E187="DNCP", OR(E187="SNCP", E187="PNCP")), 'I8 Demand Data'!C15="1 NCP"), E187 &amp; 1, IF(AND(OR(E187="DNCP", OR(E187="SNCP", E187="PNCP")), 'I8 Demand Data'!C15="4 NCP"), E187 &amp; 4, IF(AND(OR(E187="DNCP", OR(E187="SNCP", E187="PNCP")), 'I8 Demand Data'!C15="12 NCP"), E187 &amp; 12, "")))</f>
        <v/>
      </c>
      <c r="P187" s="1512" t="str">
        <f t="shared" si="22"/>
        <v/>
      </c>
      <c r="Q187" s="1512" t="str">
        <f t="shared" si="18"/>
        <v/>
      </c>
      <c r="R187" s="719"/>
      <c r="S187" s="719"/>
      <c r="T187" s="719"/>
    </row>
    <row r="188" spans="1:20" s="1502" customFormat="1" ht="38.25" x14ac:dyDescent="0.2">
      <c r="A188" s="1507">
        <v>5630</v>
      </c>
      <c r="B188" s="1507" t="s">
        <v>300</v>
      </c>
      <c r="C188" s="1507" t="s">
        <v>594</v>
      </c>
      <c r="D188" s="1513" t="s">
        <v>976</v>
      </c>
      <c r="E188" s="1514"/>
      <c r="F188" s="1533"/>
      <c r="G188" s="1534" t="s">
        <v>334</v>
      </c>
      <c r="H188" s="1535"/>
      <c r="I188" s="1516"/>
      <c r="J188" s="1516" t="str">
        <f t="shared" si="21"/>
        <v xml:space="preserve"> </v>
      </c>
      <c r="K188" s="1516" t="s">
        <v>1166</v>
      </c>
      <c r="L188" s="1516"/>
      <c r="M188" s="1509"/>
      <c r="N188" s="1518" t="str">
        <f>IF(AND(OR(E188="TCP", OR(E188="DCP", E188="BCP")), 'I8 Demand Data'!C14="1 CP"), 'E4 TB Allocation Details'!E188 &amp; 1, IF(AND(OR(E188="TCP", OR(E188="DCP", E188="BCP")), 'I8 Demand Data'!C14="4 CP"), 'E4 TB Allocation Details'!E188 &amp; 4, IF(AND(OR(E188="TCP", OR(E188="DCP", E188="BCP")), 'I8 Demand Data'!C14="12 CP"), 'E4 TB Allocation Details'!E188 &amp; 12, "")))</f>
        <v/>
      </c>
      <c r="O188" s="1518" t="str">
        <f>IF(AND(OR(E188="DNCP", OR(E188="SNCP", E188="PNCP")), 'I8 Demand Data'!C15="1 NCP"), E188 &amp; 1, IF(AND(OR(E188="DNCP", OR(E188="SNCP", E188="PNCP")), 'I8 Demand Data'!C15="4 NCP"), E188 &amp; 4, IF(AND(OR(E188="DNCP", OR(E188="SNCP", E188="PNCP")), 'I8 Demand Data'!C15="12 NCP"), E188 &amp; 12, "")))</f>
        <v/>
      </c>
      <c r="P188" s="1518" t="str">
        <f t="shared" si="22"/>
        <v/>
      </c>
      <c r="Q188" s="1518" t="str">
        <f t="shared" si="18"/>
        <v/>
      </c>
      <c r="R188" s="719"/>
      <c r="S188" s="719"/>
      <c r="T188" s="719"/>
    </row>
    <row r="189" spans="1:20" s="1502" customFormat="1" ht="25.5" x14ac:dyDescent="0.2">
      <c r="A189" s="1508">
        <v>5635</v>
      </c>
      <c r="B189" s="1508" t="s">
        <v>301</v>
      </c>
      <c r="C189" s="1508" t="s">
        <v>50</v>
      </c>
      <c r="D189" s="382" t="s">
        <v>976</v>
      </c>
      <c r="E189" s="1519"/>
      <c r="F189" s="1530"/>
      <c r="G189" s="1531" t="s">
        <v>696</v>
      </c>
      <c r="H189" s="1532"/>
      <c r="I189" s="1520"/>
      <c r="J189" s="1520" t="str">
        <f t="shared" si="21"/>
        <v xml:space="preserve">  </v>
      </c>
      <c r="K189" s="1520" t="s">
        <v>5</v>
      </c>
      <c r="L189" s="1520"/>
      <c r="M189" s="1509"/>
      <c r="N189" s="1512" t="str">
        <f>IF(AND(OR(E189="TCP", OR(E189="DCP", E189="BCP")), 'I8 Demand Data'!C14="1 CP"), 'E4 TB Allocation Details'!E189 &amp; 1, IF(AND(OR(E189="TCP", OR(E189="DCP", E189="BCP")), 'I8 Demand Data'!C14="4 CP"), 'E4 TB Allocation Details'!E189 &amp; 4, IF(AND(OR(E189="TCP", OR(E189="DCP", E189="BCP")), 'I8 Demand Data'!C14="12 CP"), 'E4 TB Allocation Details'!E189 &amp; 12, "")))</f>
        <v/>
      </c>
      <c r="O189" s="1512" t="str">
        <f>IF(AND(OR(E189="DNCP", OR(E189="SNCP", E189="PNCP")), 'I8 Demand Data'!C15="1 NCP"), E189 &amp; 1, IF(AND(OR(E189="DNCP", OR(E189="SNCP", E189="PNCP")), 'I8 Demand Data'!C15="4 NCP"), E189 &amp; 4, IF(AND(OR(E189="DNCP", OR(E189="SNCP", E189="PNCP")), 'I8 Demand Data'!C15="12 NCP"), E189 &amp; 12, "")))</f>
        <v/>
      </c>
      <c r="P189" s="1512" t="str">
        <f t="shared" si="22"/>
        <v/>
      </c>
      <c r="Q189" s="1512" t="str">
        <f t="shared" si="18"/>
        <v/>
      </c>
      <c r="R189" s="719"/>
      <c r="S189" s="719"/>
      <c r="T189" s="719"/>
    </row>
    <row r="190" spans="1:20" s="1502" customFormat="1" ht="38.25" x14ac:dyDescent="0.2">
      <c r="A190" s="1507">
        <v>5640</v>
      </c>
      <c r="B190" s="1507" t="s">
        <v>302</v>
      </c>
      <c r="C190" s="1507" t="s">
        <v>594</v>
      </c>
      <c r="D190" s="1513" t="s">
        <v>976</v>
      </c>
      <c r="E190" s="1514"/>
      <c r="F190" s="1533"/>
      <c r="G190" s="1534" t="s">
        <v>334</v>
      </c>
      <c r="H190" s="1535"/>
      <c r="I190" s="1516"/>
      <c r="J190" s="1516" t="str">
        <f t="shared" si="21"/>
        <v xml:space="preserve"> </v>
      </c>
      <c r="K190" s="1516" t="s">
        <v>1166</v>
      </c>
      <c r="L190" s="1516"/>
      <c r="M190" s="1509"/>
      <c r="N190" s="1518" t="str">
        <f>IF(AND(OR(E190="TCP", OR(E190="DCP", E190="BCP")), 'I8 Demand Data'!C14="1 CP"), 'E4 TB Allocation Details'!E190 &amp; 1, IF(AND(OR(E190="TCP", OR(E190="DCP", E190="BCP")), 'I8 Demand Data'!C14="4 CP"), 'E4 TB Allocation Details'!E190 &amp; 4, IF(AND(OR(E190="TCP", OR(E190="DCP", E190="BCP")), 'I8 Demand Data'!C14="12 CP"), 'E4 TB Allocation Details'!E190 &amp; 12, "")))</f>
        <v/>
      </c>
      <c r="O190" s="1518" t="str">
        <f>IF(AND(OR(E190="DNCP", OR(E190="SNCP", E190="PNCP")), 'I8 Demand Data'!C15="1 NCP"), E190 &amp; 1, IF(AND(OR(E190="DNCP", OR(E190="SNCP", E190="PNCP")), 'I8 Demand Data'!C15="4 NCP"), E190 &amp; 4, IF(AND(OR(E190="DNCP", OR(E190="SNCP", E190="PNCP")), 'I8 Demand Data'!C15="12 NCP"), E190 &amp; 12, "")))</f>
        <v/>
      </c>
      <c r="P190" s="1518" t="str">
        <f t="shared" si="22"/>
        <v/>
      </c>
      <c r="Q190" s="1518" t="str">
        <f t="shared" si="18"/>
        <v/>
      </c>
      <c r="R190" s="719"/>
      <c r="S190" s="719"/>
      <c r="T190" s="719"/>
    </row>
    <row r="191" spans="1:20" s="1502" customFormat="1" ht="38.25" x14ac:dyDescent="0.2">
      <c r="A191" s="1508">
        <v>5645</v>
      </c>
      <c r="B191" s="1508" t="s">
        <v>303</v>
      </c>
      <c r="C191" s="1508" t="s">
        <v>594</v>
      </c>
      <c r="D191" s="382" t="s">
        <v>976</v>
      </c>
      <c r="E191" s="1519"/>
      <c r="F191" s="1530"/>
      <c r="G191" s="1531" t="s">
        <v>334</v>
      </c>
      <c r="H191" s="1532"/>
      <c r="I191" s="1520"/>
      <c r="J191" s="1520" t="str">
        <f t="shared" si="21"/>
        <v xml:space="preserve"> </v>
      </c>
      <c r="K191" s="1520" t="s">
        <v>1166</v>
      </c>
      <c r="L191" s="1520"/>
      <c r="M191" s="1509"/>
      <c r="N191" s="1512" t="str">
        <f>IF(AND(OR(E191="TCP", OR(E191="DCP", E191="BCP")), 'I8 Demand Data'!C14="1 CP"), 'E4 TB Allocation Details'!E191 &amp; 1, IF(AND(OR(E191="TCP", OR(E191="DCP", E191="BCP")), 'I8 Demand Data'!C14="4 CP"), 'E4 TB Allocation Details'!E191 &amp; 4, IF(AND(OR(E191="TCP", OR(E191="DCP", E191="BCP")), 'I8 Demand Data'!C14="12 CP"), 'E4 TB Allocation Details'!E191 &amp; 12, "")))</f>
        <v/>
      </c>
      <c r="O191" s="1512" t="str">
        <f>IF(AND(OR(E191="DNCP", OR(E191="SNCP", E191="PNCP")), 'I8 Demand Data'!C15="1 NCP"), E191 &amp; 1, IF(AND(OR(E191="DNCP", OR(E191="SNCP", E191="PNCP")), 'I8 Demand Data'!C15="4 NCP"), E191 &amp; 4, IF(AND(OR(E191="DNCP", OR(E191="SNCP", E191="PNCP")), 'I8 Demand Data'!C15="12 NCP"), E191 &amp; 12, "")))</f>
        <v/>
      </c>
      <c r="P191" s="1512" t="str">
        <f t="shared" si="22"/>
        <v/>
      </c>
      <c r="Q191" s="1512" t="str">
        <f t="shared" si="18"/>
        <v/>
      </c>
      <c r="R191" s="719"/>
      <c r="S191" s="719"/>
      <c r="T191" s="719"/>
    </row>
    <row r="192" spans="1:20" s="1502" customFormat="1" ht="38.25" x14ac:dyDescent="0.2">
      <c r="A192" s="1507">
        <v>5650</v>
      </c>
      <c r="B192" s="1507" t="s">
        <v>304</v>
      </c>
      <c r="C192" s="1507" t="s">
        <v>594</v>
      </c>
      <c r="D192" s="1513" t="s">
        <v>976</v>
      </c>
      <c r="E192" s="1514"/>
      <c r="F192" s="1533"/>
      <c r="G192" s="1534" t="s">
        <v>334</v>
      </c>
      <c r="H192" s="1535"/>
      <c r="I192" s="1516"/>
      <c r="J192" s="1516" t="str">
        <f t="shared" si="21"/>
        <v xml:space="preserve"> </v>
      </c>
      <c r="K192" s="1516" t="s">
        <v>1166</v>
      </c>
      <c r="L192" s="1516"/>
      <c r="M192" s="1509"/>
      <c r="N192" s="1518" t="str">
        <f>IF(AND(OR(E192="TCP", OR(E192="DCP", E192="BCP")), 'I8 Demand Data'!C14="1 CP"), 'E4 TB Allocation Details'!E192 &amp; 1, IF(AND(OR(E192="TCP", OR(E192="DCP", E192="BCP")), 'I8 Demand Data'!C14="4 CP"), 'E4 TB Allocation Details'!E192 &amp; 4, IF(AND(OR(E192="TCP", OR(E192="DCP", E192="BCP")), 'I8 Demand Data'!C14="12 CP"), 'E4 TB Allocation Details'!E192 &amp; 12, "")))</f>
        <v/>
      </c>
      <c r="O192" s="1518" t="str">
        <f>IF(AND(OR(E192="DNCP", OR(E192="SNCP", E192="PNCP")), 'I8 Demand Data'!C15="1 NCP"), E192 &amp; 1, IF(AND(OR(E192="DNCP", OR(E192="SNCP", E192="PNCP")), 'I8 Demand Data'!C15="4 NCP"), E192 &amp; 4, IF(AND(OR(E192="DNCP", OR(E192="SNCP", E192="PNCP")), 'I8 Demand Data'!C15="12 NCP"), E192 &amp; 12, "")))</f>
        <v/>
      </c>
      <c r="P192" s="1518" t="str">
        <f t="shared" si="22"/>
        <v/>
      </c>
      <c r="Q192" s="1518" t="str">
        <f t="shared" si="18"/>
        <v/>
      </c>
      <c r="R192" s="719"/>
      <c r="S192" s="719"/>
      <c r="T192" s="719"/>
    </row>
    <row r="193" spans="1:20" s="1502" customFormat="1" ht="38.25" x14ac:dyDescent="0.2">
      <c r="A193" s="1508">
        <v>5655</v>
      </c>
      <c r="B193" s="1508" t="s">
        <v>305</v>
      </c>
      <c r="C193" s="1508" t="s">
        <v>594</v>
      </c>
      <c r="D193" s="382" t="s">
        <v>976</v>
      </c>
      <c r="E193" s="1519"/>
      <c r="F193" s="1530"/>
      <c r="G193" s="1531" t="s">
        <v>334</v>
      </c>
      <c r="H193" s="1532"/>
      <c r="I193" s="1520"/>
      <c r="J193" s="1520" t="str">
        <f t="shared" si="21"/>
        <v xml:space="preserve"> </v>
      </c>
      <c r="K193" s="1520" t="s">
        <v>1166</v>
      </c>
      <c r="L193" s="1520"/>
      <c r="M193" s="1509"/>
      <c r="N193" s="1512" t="str">
        <f>IF(AND(OR(E193="TCP", OR(E193="DCP", E193="BCP")), 'I8 Demand Data'!C14="1 CP"), 'E4 TB Allocation Details'!E193 &amp; 1, IF(AND(OR(E193="TCP", OR(E193="DCP", E193="BCP")), 'I8 Demand Data'!C14="4 CP"), 'E4 TB Allocation Details'!E193 &amp; 4, IF(AND(OR(E193="TCP", OR(E193="DCP", E193="BCP")), 'I8 Demand Data'!C14="12 CP"), 'E4 TB Allocation Details'!E193 &amp; 12, "")))</f>
        <v/>
      </c>
      <c r="O193" s="1512" t="str">
        <f>IF(AND(OR(E193="DNCP", OR(E193="SNCP", E193="PNCP")), 'I8 Demand Data'!C15="1 NCP"), E193 &amp; 1, IF(AND(OR(E193="DNCP", OR(E193="SNCP", E193="PNCP")), 'I8 Demand Data'!C15="4 NCP"), E193 &amp; 4, IF(AND(OR(E193="DNCP", OR(E193="SNCP", E193="PNCP")), 'I8 Demand Data'!C15="12 NCP"), E193 &amp; 12, "")))</f>
        <v/>
      </c>
      <c r="P193" s="1512" t="str">
        <f t="shared" si="22"/>
        <v/>
      </c>
      <c r="Q193" s="1512" t="str">
        <f t="shared" si="18"/>
        <v/>
      </c>
      <c r="R193" s="719"/>
      <c r="S193" s="719"/>
      <c r="T193" s="719"/>
    </row>
    <row r="194" spans="1:20" s="1502" customFormat="1" ht="25.5" x14ac:dyDescent="0.2">
      <c r="A194" s="1507">
        <v>5660</v>
      </c>
      <c r="B194" s="1507" t="s">
        <v>306</v>
      </c>
      <c r="C194" s="1507" t="s">
        <v>3</v>
      </c>
      <c r="D194" s="1513" t="s">
        <v>976</v>
      </c>
      <c r="E194" s="1514"/>
      <c r="F194" s="1533"/>
      <c r="G194" s="1534" t="s">
        <v>334</v>
      </c>
      <c r="H194" s="1535"/>
      <c r="I194" s="1516"/>
      <c r="J194" s="1516" t="str">
        <f t="shared" si="21"/>
        <v xml:space="preserve"> </v>
      </c>
      <c r="K194" s="1516" t="s">
        <v>1166</v>
      </c>
      <c r="L194" s="1516"/>
      <c r="M194" s="1509"/>
      <c r="N194" s="1518" t="str">
        <f>IF(AND(OR(E194="TCP", OR(E194="DCP", E194="BCP")), 'I8 Demand Data'!C14="1 CP"), 'E4 TB Allocation Details'!E194 &amp; 1, IF(AND(OR(E194="TCP", OR(E194="DCP", E194="BCP")), 'I8 Demand Data'!C14="4 CP"), 'E4 TB Allocation Details'!E194 &amp; 4, IF(AND(OR(E194="TCP", OR(E194="DCP", E194="BCP")), 'I8 Demand Data'!C14="12 CP"), 'E4 TB Allocation Details'!E194 &amp; 12, "")))</f>
        <v/>
      </c>
      <c r="O194" s="1518" t="str">
        <f>IF(AND(OR(E194="DNCP", OR(E194="SNCP", E194="PNCP")), 'I8 Demand Data'!C15="1 NCP"), E194 &amp; 1, IF(AND(OR(E194="DNCP", OR(E194="SNCP", E194="PNCP")), 'I8 Demand Data'!C15="4 NCP"), E194 &amp; 4, IF(AND(OR(E194="DNCP", OR(E194="SNCP", E194="PNCP")), 'I8 Demand Data'!C15="12 NCP"), E194 &amp; 12, "")))</f>
        <v/>
      </c>
      <c r="P194" s="1518" t="str">
        <f t="shared" si="22"/>
        <v/>
      </c>
      <c r="Q194" s="1518" t="str">
        <f t="shared" ref="Q194:Q217" si="23">IF(AND(N194="",O194=""),P194,IF(AND(O194="",P194=""),N194,O194))</f>
        <v/>
      </c>
      <c r="R194" s="719"/>
      <c r="S194" s="719"/>
      <c r="T194" s="719"/>
    </row>
    <row r="195" spans="1:20" s="1502" customFormat="1" ht="38.25" x14ac:dyDescent="0.2">
      <c r="A195" s="1508">
        <v>5665</v>
      </c>
      <c r="B195" s="1508" t="s">
        <v>307</v>
      </c>
      <c r="C195" s="1508" t="s">
        <v>594</v>
      </c>
      <c r="D195" s="382" t="s">
        <v>976</v>
      </c>
      <c r="E195" s="1519"/>
      <c r="F195" s="1530"/>
      <c r="G195" s="1531" t="s">
        <v>334</v>
      </c>
      <c r="H195" s="1532"/>
      <c r="I195" s="1520"/>
      <c r="J195" s="1520" t="str">
        <f t="shared" si="21"/>
        <v xml:space="preserve"> </v>
      </c>
      <c r="K195" s="1520" t="s">
        <v>1166</v>
      </c>
      <c r="L195" s="1520"/>
      <c r="M195" s="1509"/>
      <c r="N195" s="1512" t="str">
        <f>IF(AND(OR(E195="TCP", OR(E195="DCP", E195="BCP")), 'I8 Demand Data'!C14="1 CP"), 'E4 TB Allocation Details'!E195 &amp; 1, IF(AND(OR(E195="TCP", OR(E195="DCP", E195="BCP")), 'I8 Demand Data'!C14="4 CP"), 'E4 TB Allocation Details'!E195 &amp; 4, IF(AND(OR(E195="TCP", OR(E195="DCP", E195="BCP")), 'I8 Demand Data'!C14="12 CP"), 'E4 TB Allocation Details'!E195 &amp; 12, "")))</f>
        <v/>
      </c>
      <c r="O195" s="1512" t="str">
        <f>IF(AND(OR(E195="DNCP", OR(E195="SNCP", E195="PNCP")), 'I8 Demand Data'!C15="1 NCP"), E195 &amp; 1, IF(AND(OR(E195="DNCP", OR(E195="SNCP", E195="PNCP")), 'I8 Demand Data'!C15="4 NCP"), E195 &amp; 4, IF(AND(OR(E195="DNCP", OR(E195="SNCP", E195="PNCP")), 'I8 Demand Data'!C15="12 NCP"), E195 &amp; 12, "")))</f>
        <v/>
      </c>
      <c r="P195" s="1512" t="str">
        <f t="shared" si="22"/>
        <v/>
      </c>
      <c r="Q195" s="1512" t="str">
        <f t="shared" si="23"/>
        <v/>
      </c>
      <c r="R195" s="719"/>
      <c r="S195" s="719"/>
      <c r="T195" s="719"/>
    </row>
    <row r="196" spans="1:20" s="1502" customFormat="1" ht="38.25" x14ac:dyDescent="0.2">
      <c r="A196" s="1507">
        <v>5670</v>
      </c>
      <c r="B196" s="1507" t="s">
        <v>308</v>
      </c>
      <c r="C196" s="1507" t="s">
        <v>594</v>
      </c>
      <c r="D196" s="1513" t="s">
        <v>976</v>
      </c>
      <c r="E196" s="1514"/>
      <c r="F196" s="1533"/>
      <c r="G196" s="1534" t="s">
        <v>334</v>
      </c>
      <c r="H196" s="1535"/>
      <c r="I196" s="1516"/>
      <c r="J196" s="1516" t="str">
        <f t="shared" si="21"/>
        <v xml:space="preserve"> </v>
      </c>
      <c r="K196" s="1516" t="s">
        <v>1166</v>
      </c>
      <c r="L196" s="1516"/>
      <c r="M196" s="1509"/>
      <c r="N196" s="1518" t="str">
        <f>IF(AND(OR(E196="TCP", OR(E196="DCP", E196="BCP")), 'I8 Demand Data'!C14="1 CP"), 'E4 TB Allocation Details'!E196 &amp; 1, IF(AND(OR(E196="TCP", OR(E196="DCP", E196="BCP")), 'I8 Demand Data'!C14="4 CP"), 'E4 TB Allocation Details'!E196 &amp; 4, IF(AND(OR(E196="TCP", OR(E196="DCP", E196="BCP")), 'I8 Demand Data'!C14="12 CP"), 'E4 TB Allocation Details'!E196 &amp; 12, "")))</f>
        <v/>
      </c>
      <c r="O196" s="1518" t="str">
        <f>IF(AND(OR(E196="DNCP", OR(E196="SNCP", E196="PNCP")), 'I8 Demand Data'!C15="1 NCP"), E196 &amp; 1, IF(AND(OR(E196="DNCP", OR(E196="SNCP", E196="PNCP")), 'I8 Demand Data'!C15="4 NCP"), E196 &amp; 4, IF(AND(OR(E196="DNCP", OR(E196="SNCP", E196="PNCP")), 'I8 Demand Data'!C15="12 NCP"), E196 &amp; 12, "")))</f>
        <v/>
      </c>
      <c r="P196" s="1518" t="str">
        <f t="shared" si="22"/>
        <v/>
      </c>
      <c r="Q196" s="1518" t="str">
        <f t="shared" si="23"/>
        <v/>
      </c>
      <c r="R196" s="719"/>
      <c r="S196" s="719"/>
      <c r="T196" s="719"/>
    </row>
    <row r="197" spans="1:20" s="1502" customFormat="1" ht="38.25" x14ac:dyDescent="0.2">
      <c r="A197" s="1508">
        <v>5675</v>
      </c>
      <c r="B197" s="1508" t="s">
        <v>309</v>
      </c>
      <c r="C197" s="1508" t="s">
        <v>594</v>
      </c>
      <c r="D197" s="382" t="s">
        <v>976</v>
      </c>
      <c r="E197" s="1519"/>
      <c r="F197" s="1530"/>
      <c r="G197" s="1531" t="s">
        <v>334</v>
      </c>
      <c r="H197" s="1532"/>
      <c r="I197" s="1520"/>
      <c r="J197" s="1520" t="str">
        <f t="shared" si="21"/>
        <v xml:space="preserve"> </v>
      </c>
      <c r="K197" s="1520" t="s">
        <v>1166</v>
      </c>
      <c r="L197" s="1520"/>
      <c r="M197" s="1509"/>
      <c r="N197" s="1512" t="str">
        <f>IF(AND(OR(E197="TCP", OR(E197="DCP", E197="BCP")), 'I8 Demand Data'!C14="1 CP"), 'E4 TB Allocation Details'!E197 &amp; 1, IF(AND(OR(E197="TCP", OR(E197="DCP", E197="BCP")), 'I8 Demand Data'!C14="4 CP"), 'E4 TB Allocation Details'!E197 &amp; 4, IF(AND(OR(E197="TCP", OR(E197="DCP", E197="BCP")), 'I8 Demand Data'!C14="12 CP"), 'E4 TB Allocation Details'!E197 &amp; 12, "")))</f>
        <v/>
      </c>
      <c r="O197" s="1512" t="str">
        <f>IF(AND(OR(E197="DNCP", OR(E197="SNCP", E197="PNCP")), 'I8 Demand Data'!C15="1 NCP"), E197 &amp; 1, IF(AND(OR(E197="DNCP", OR(E197="SNCP", E197="PNCP")), 'I8 Demand Data'!C15="4 NCP"), E197 &amp; 4, IF(AND(OR(E197="DNCP", OR(E197="SNCP", E197="PNCP")), 'I8 Demand Data'!C15="12 NCP"), E197 &amp; 12, "")))</f>
        <v/>
      </c>
      <c r="P197" s="1512" t="str">
        <f t="shared" si="22"/>
        <v/>
      </c>
      <c r="Q197" s="1512" t="str">
        <f t="shared" si="23"/>
        <v/>
      </c>
      <c r="R197" s="719"/>
      <c r="S197" s="719"/>
      <c r="T197" s="719"/>
    </row>
    <row r="198" spans="1:20" s="1502" customFormat="1" ht="38.25" x14ac:dyDescent="0.2">
      <c r="A198" s="1507">
        <v>5680</v>
      </c>
      <c r="B198" s="1507" t="s">
        <v>1476</v>
      </c>
      <c r="C198" s="1507" t="s">
        <v>594</v>
      </c>
      <c r="D198" s="1513" t="s">
        <v>976</v>
      </c>
      <c r="E198" s="1514"/>
      <c r="F198" s="1533"/>
      <c r="G198" s="1534" t="s">
        <v>334</v>
      </c>
      <c r="H198" s="1535"/>
      <c r="I198" s="1516"/>
      <c r="J198" s="1516" t="str">
        <f t="shared" si="21"/>
        <v xml:space="preserve"> </v>
      </c>
      <c r="K198" s="1516" t="s">
        <v>1166</v>
      </c>
      <c r="L198" s="1516"/>
      <c r="M198" s="1509"/>
      <c r="N198" s="1518" t="str">
        <f>IF(AND(OR(E198="TCP", OR(E198="DCP", E198="BCP")), 'I8 Demand Data'!C14="1 CP"), 'E4 TB Allocation Details'!E198 &amp; 1, IF(AND(OR(E198="TCP", OR(E198="DCP", E198="BCP")), 'I8 Demand Data'!C14="4 CP"), 'E4 TB Allocation Details'!E198 &amp; 4, IF(AND(OR(E198="TCP", OR(E198="DCP", E198="BCP")), 'I8 Demand Data'!C14="12 CP"), 'E4 TB Allocation Details'!E198 &amp; 12, "")))</f>
        <v/>
      </c>
      <c r="O198" s="1518" t="str">
        <f>IF(AND(OR(E198="DNCP", OR(E198="SNCP", E198="PNCP")), 'I8 Demand Data'!C15="1 NCP"), E198 &amp; 1, IF(AND(OR(E198="DNCP", OR(E198="SNCP", E198="PNCP")), 'I8 Demand Data'!C15="4 NCP"), E198 &amp; 4, IF(AND(OR(E198="DNCP", OR(E198="SNCP", E198="PNCP")), 'I8 Demand Data'!C15="12 NCP"), E198 &amp; 12, "")))</f>
        <v/>
      </c>
      <c r="P198" s="1518" t="str">
        <f t="shared" si="22"/>
        <v/>
      </c>
      <c r="Q198" s="1518" t="str">
        <f t="shared" si="23"/>
        <v/>
      </c>
      <c r="R198" s="719"/>
      <c r="S198" s="719"/>
      <c r="T198" s="719"/>
    </row>
    <row r="199" spans="1:20" s="1502" customFormat="1" ht="38.25" x14ac:dyDescent="0.2">
      <c r="A199" s="1508">
        <v>5681</v>
      </c>
      <c r="B199" s="1508" t="s">
        <v>489</v>
      </c>
      <c r="C199" s="1508" t="s">
        <v>594</v>
      </c>
      <c r="D199" s="382" t="s">
        <v>976</v>
      </c>
      <c r="E199" s="1519"/>
      <c r="F199" s="1530"/>
      <c r="G199" s="1531" t="s">
        <v>334</v>
      </c>
      <c r="H199" s="1532"/>
      <c r="I199" s="1520"/>
      <c r="J199" s="1520" t="str">
        <f>IF(ISBLANK(G199), "", (G199))</f>
        <v xml:space="preserve"> </v>
      </c>
      <c r="K199" s="1520">
        <f>'I3 TB Data'!I425</f>
        <v>0</v>
      </c>
      <c r="L199" s="1520"/>
      <c r="M199" s="1509"/>
      <c r="N199" s="1512"/>
      <c r="O199" s="1512"/>
      <c r="P199" s="1512"/>
      <c r="Q199" s="1512"/>
      <c r="R199" s="719"/>
      <c r="S199" s="719"/>
      <c r="T199" s="719"/>
    </row>
    <row r="200" spans="1:20" s="1502" customFormat="1" ht="38.25" x14ac:dyDescent="0.2">
      <c r="A200" s="1507">
        <v>5682</v>
      </c>
      <c r="B200" s="1507" t="s">
        <v>489</v>
      </c>
      <c r="C200" s="1507" t="s">
        <v>594</v>
      </c>
      <c r="D200" s="1513" t="s">
        <v>976</v>
      </c>
      <c r="E200" s="1514"/>
      <c r="F200" s="1533"/>
      <c r="G200" s="1534" t="s">
        <v>334</v>
      </c>
      <c r="H200" s="1535"/>
      <c r="I200" s="1516"/>
      <c r="J200" s="1516" t="str">
        <f>IF(ISBLANK(G200), "", (G200))</f>
        <v xml:space="preserve"> </v>
      </c>
      <c r="K200" s="1516">
        <f>'I3 TB Data'!I426</f>
        <v>0</v>
      </c>
      <c r="L200" s="1516"/>
      <c r="M200" s="1509"/>
      <c r="N200" s="1518"/>
      <c r="O200" s="1518"/>
      <c r="P200" s="1518"/>
      <c r="Q200" s="1518"/>
      <c r="R200" s="719"/>
      <c r="S200" s="719"/>
      <c r="T200" s="719"/>
    </row>
    <row r="201" spans="1:20" s="1502" customFormat="1" ht="38.25" x14ac:dyDescent="0.2">
      <c r="A201" s="1508">
        <v>5683</v>
      </c>
      <c r="B201" s="1508" t="s">
        <v>489</v>
      </c>
      <c r="C201" s="1508" t="s">
        <v>594</v>
      </c>
      <c r="D201" s="382" t="s">
        <v>976</v>
      </c>
      <c r="E201" s="1519"/>
      <c r="F201" s="1530"/>
      <c r="G201" s="1531" t="s">
        <v>334</v>
      </c>
      <c r="H201" s="1532"/>
      <c r="I201" s="1520"/>
      <c r="J201" s="1520" t="str">
        <f>IF(ISBLANK(G201), "", (G201))</f>
        <v xml:space="preserve"> </v>
      </c>
      <c r="K201" s="1520">
        <f>'I3 TB Data'!I427</f>
        <v>0</v>
      </c>
      <c r="L201" s="1520"/>
      <c r="M201" s="1509"/>
      <c r="N201" s="1512"/>
      <c r="O201" s="1512"/>
      <c r="P201" s="1512"/>
      <c r="Q201" s="1512"/>
      <c r="R201" s="719"/>
      <c r="S201" s="719"/>
      <c r="T201" s="719"/>
    </row>
    <row r="202" spans="1:20" s="1502" customFormat="1" ht="38.25" x14ac:dyDescent="0.2">
      <c r="A202" s="1507">
        <v>5684</v>
      </c>
      <c r="B202" s="1507" t="s">
        <v>489</v>
      </c>
      <c r="C202" s="1507" t="s">
        <v>594</v>
      </c>
      <c r="D202" s="1513" t="s">
        <v>976</v>
      </c>
      <c r="E202" s="1514"/>
      <c r="F202" s="1533"/>
      <c r="G202" s="1534" t="s">
        <v>334</v>
      </c>
      <c r="H202" s="1535"/>
      <c r="I202" s="1516"/>
      <c r="J202" s="1516" t="str">
        <f>IF(ISBLANK(G202), "", (G202))</f>
        <v xml:space="preserve"> </v>
      </c>
      <c r="K202" s="1516">
        <f>'I3 TB Data'!I428</f>
        <v>0</v>
      </c>
      <c r="L202" s="1516"/>
      <c r="M202" s="1509"/>
      <c r="N202" s="1518"/>
      <c r="O202" s="1518"/>
      <c r="P202" s="1518"/>
      <c r="Q202" s="1518"/>
      <c r="R202" s="719"/>
      <c r="S202" s="719"/>
      <c r="T202" s="719"/>
    </row>
    <row r="203" spans="1:20" s="1502" customFormat="1" ht="38.25" x14ac:dyDescent="0.2">
      <c r="A203" s="1508">
        <v>5685</v>
      </c>
      <c r="B203" s="1508" t="s">
        <v>1477</v>
      </c>
      <c r="C203" s="1508" t="s">
        <v>47</v>
      </c>
      <c r="D203" s="382" t="s">
        <v>978</v>
      </c>
      <c r="E203" s="1519"/>
      <c r="F203" s="1530"/>
      <c r="G203" s="1531"/>
      <c r="H203" s="1532"/>
      <c r="I203" s="1520"/>
      <c r="J203" s="1520" t="str">
        <f t="shared" si="21"/>
        <v/>
      </c>
      <c r="K203" s="1520" t="s">
        <v>5</v>
      </c>
      <c r="L203" s="1520"/>
      <c r="M203" s="1509"/>
      <c r="N203" s="1512" t="str">
        <f>IF(AND(OR(E203="TCP", OR(E203="DCP", E203="BCP")), 'I8 Demand Data'!C14="1 CP"), 'E4 TB Allocation Details'!E203 &amp; 1, IF(AND(OR(E203="TCP", OR(E203="DCP", E203="BCP")), 'I8 Demand Data'!C14="4 CP"), 'E4 TB Allocation Details'!E203 &amp; 4, IF(AND(OR(E203="TCP", OR(E203="DCP", E203="BCP")), 'I8 Demand Data'!C14="12 CP"), 'E4 TB Allocation Details'!E203 &amp; 12, "")))</f>
        <v/>
      </c>
      <c r="O203" s="1512" t="str">
        <f>IF(AND(OR(E203="DNCP", OR(E203="SNCP", E203="PNCP")), 'I8 Demand Data'!C15="1 NCP"), E203 &amp; 1, IF(AND(OR(E203="DNCP", OR(E203="SNCP", E203="PNCP")), 'I8 Demand Data'!C15="4 NCP"), E203 &amp; 4, IF(AND(OR(E203="DNCP", OR(E203="SNCP", E203="PNCP")), 'I8 Demand Data'!C15="12 NCP"), E203 &amp; 12, "")))</f>
        <v/>
      </c>
      <c r="P203" s="1512" t="str">
        <f t="shared" si="22"/>
        <v/>
      </c>
      <c r="Q203" s="1512" t="str">
        <f t="shared" si="23"/>
        <v/>
      </c>
      <c r="R203" s="719"/>
      <c r="S203" s="719"/>
      <c r="T203" s="719"/>
    </row>
    <row r="204" spans="1:20" s="1502" customFormat="1" ht="38.25" x14ac:dyDescent="0.2">
      <c r="A204" s="1507">
        <v>5705</v>
      </c>
      <c r="B204" s="1507" t="s">
        <v>1028</v>
      </c>
      <c r="C204" s="1507" t="s">
        <v>1535</v>
      </c>
      <c r="D204" s="1513" t="s">
        <v>983</v>
      </c>
      <c r="E204" s="1514" t="s">
        <v>1212</v>
      </c>
      <c r="F204" s="1533" t="s">
        <v>1701</v>
      </c>
      <c r="G204" s="1534" t="s">
        <v>733</v>
      </c>
      <c r="H204" s="1535"/>
      <c r="I204" s="1516"/>
      <c r="J204" s="1516" t="str">
        <f t="shared" si="21"/>
        <v xml:space="preserve">Breakout </v>
      </c>
      <c r="K204" s="1516"/>
      <c r="L204" s="1516"/>
      <c r="M204" s="1509"/>
      <c r="N204" s="1518" t="str">
        <f>IF(AND(OR(E204="TCP", OR(E204="DCP", E204="BCP")), 'I8 Demand Data'!C14="1 CP"), 'E4 TB Allocation Details'!E204 &amp; 1, IF(AND(OR(E204="TCP", OR(E204="DCP", E204="BCP")), 'I8 Demand Data'!C14="4 CP"), 'E4 TB Allocation Details'!E204 &amp; 4, IF(AND(OR(E204="TCP", OR(E204="DCP", E204="BCP")), 'I8 Demand Data'!C14="12 CP"), 'E4 TB Allocation Details'!E204 &amp; 12, "")))</f>
        <v/>
      </c>
      <c r="O204" s="1518" t="str">
        <f>IF(AND(OR(E204="DNCP", OR(E204="SNCP", E204="PNCP")), 'I8 Demand Data'!C15="1 NCP"), E204 &amp; 1, IF(AND(OR(E204="DNCP", OR(E204="SNCP", E204="PNCP")), 'I8 Demand Data'!C15="4 NCP"), E204 &amp; 4, IF(AND(OR(E204="DNCP", OR(E204="SNCP", E204="PNCP")), 'I8 Demand Data'!C15="12 NCP"), E204 &amp; 12, "")))</f>
        <v/>
      </c>
      <c r="P204" s="1518" t="str">
        <f t="shared" si="22"/>
        <v>PRORATED</v>
      </c>
      <c r="Q204" s="1518" t="str">
        <f t="shared" si="23"/>
        <v>PRORATED</v>
      </c>
      <c r="R204" s="719"/>
      <c r="S204" s="719"/>
      <c r="T204" s="719"/>
    </row>
    <row r="205" spans="1:20" s="1502" customFormat="1" ht="25.5" x14ac:dyDescent="0.2">
      <c r="A205" s="1508">
        <v>5710</v>
      </c>
      <c r="B205" s="1508" t="s">
        <v>1478</v>
      </c>
      <c r="C205" s="1508" t="s">
        <v>1535</v>
      </c>
      <c r="D205" s="382" t="s">
        <v>983</v>
      </c>
      <c r="E205" s="1519" t="s">
        <v>1212</v>
      </c>
      <c r="F205" s="1530" t="s">
        <v>1701</v>
      </c>
      <c r="G205" s="1531" t="s">
        <v>733</v>
      </c>
      <c r="H205" s="1532"/>
      <c r="I205" s="1520"/>
      <c r="J205" s="1520" t="str">
        <f t="shared" si="21"/>
        <v xml:space="preserve">Breakout </v>
      </c>
      <c r="K205" s="1520"/>
      <c r="L205" s="1520"/>
      <c r="M205" s="1509"/>
      <c r="N205" s="1512" t="str">
        <f>IF(AND(OR(E205="TCP", OR(E205="DCP", E205="BCP")), 'I8 Demand Data'!C14="1 CP"), 'E4 TB Allocation Details'!E205 &amp; 1, IF(AND(OR(E205="TCP", OR(E205="DCP", E205="BCP")), 'I8 Demand Data'!C14="4 CP"), 'E4 TB Allocation Details'!E205 &amp; 4, IF(AND(OR(E205="TCP", OR(E205="DCP", E205="BCP")), 'I8 Demand Data'!C14="12 CP"), 'E4 TB Allocation Details'!E205 &amp; 12, "")))</f>
        <v/>
      </c>
      <c r="O205" s="1512" t="str">
        <f>IF(AND(OR(E205="DNCP", OR(E205="SNCP", E205="PNCP")), 'I8 Demand Data'!C15="1 NCP"), E205 &amp; 1, IF(AND(OR(E205="DNCP", OR(E205="SNCP", E205="PNCP")), 'I8 Demand Data'!C15="4 NCP"), E205 &amp; 4, IF(AND(OR(E205="DNCP", OR(E205="SNCP", E205="PNCP")), 'I8 Demand Data'!C15="12 NCP"), E205 &amp; 12, "")))</f>
        <v/>
      </c>
      <c r="P205" s="1512" t="str">
        <f t="shared" si="22"/>
        <v>PRORATED</v>
      </c>
      <c r="Q205" s="1512" t="str">
        <f t="shared" si="23"/>
        <v>PRORATED</v>
      </c>
      <c r="R205" s="719"/>
      <c r="S205" s="719"/>
      <c r="T205" s="719"/>
    </row>
    <row r="206" spans="1:20" s="1502" customFormat="1" ht="38.25" x14ac:dyDescent="0.2">
      <c r="A206" s="1507">
        <v>5715</v>
      </c>
      <c r="B206" s="1507" t="s">
        <v>1479</v>
      </c>
      <c r="C206" s="1507" t="s">
        <v>1535</v>
      </c>
      <c r="D206" s="1513" t="s">
        <v>983</v>
      </c>
      <c r="E206" s="1514" t="s">
        <v>1212</v>
      </c>
      <c r="F206" s="1533" t="s">
        <v>1701</v>
      </c>
      <c r="G206" s="1534" t="s">
        <v>733</v>
      </c>
      <c r="H206" s="1535" t="s">
        <v>334</v>
      </c>
      <c r="I206" s="1516"/>
      <c r="J206" s="1516" t="str">
        <f t="shared" si="21"/>
        <v xml:space="preserve">Breakout </v>
      </c>
      <c r="K206" s="1516"/>
      <c r="L206" s="1516"/>
      <c r="M206" s="1509"/>
      <c r="N206" s="1518" t="str">
        <f>IF(AND(OR(E206="TCP", OR(E206="DCP", E206="BCP")), 'I8 Demand Data'!C14="1 CP"), 'E4 TB Allocation Details'!E206 &amp; 1, IF(AND(OR(E206="TCP", OR(E206="DCP", E206="BCP")), 'I8 Demand Data'!C14="4 CP"), 'E4 TB Allocation Details'!E206 &amp; 4, IF(AND(OR(E206="TCP", OR(E206="DCP", E206="BCP")), 'I8 Demand Data'!C14="12 CP"), 'E4 TB Allocation Details'!E206 &amp; 12, "")))</f>
        <v/>
      </c>
      <c r="O206" s="1518" t="str">
        <f>IF(AND(OR(E206="DNCP", OR(E206="SNCP", E206="PNCP")), 'I8 Demand Data'!C15="1 NCP"), E206 &amp; 1, IF(AND(OR(E206="DNCP", OR(E206="SNCP", E206="PNCP")), 'I8 Demand Data'!C15="4 NCP"), E206 &amp; 4, IF(AND(OR(E206="DNCP", OR(E206="SNCP", E206="PNCP")), 'I8 Demand Data'!C15="12 NCP"), E206 &amp; 12, "")))</f>
        <v/>
      </c>
      <c r="P206" s="1518" t="str">
        <f t="shared" si="22"/>
        <v>PRORATED</v>
      </c>
      <c r="Q206" s="1518" t="str">
        <f t="shared" si="23"/>
        <v>PRORATED</v>
      </c>
      <c r="R206" s="719"/>
      <c r="S206" s="719"/>
      <c r="T206" s="719"/>
    </row>
    <row r="207" spans="1:20" s="1502" customFormat="1" ht="38.25" x14ac:dyDescent="0.2">
      <c r="A207" s="1508">
        <v>5720</v>
      </c>
      <c r="B207" s="1508" t="s">
        <v>1480</v>
      </c>
      <c r="C207" s="1508" t="s">
        <v>942</v>
      </c>
      <c r="D207" s="382" t="s">
        <v>983</v>
      </c>
      <c r="E207" s="1519" t="s">
        <v>1212</v>
      </c>
      <c r="F207" s="1530" t="s">
        <v>1701</v>
      </c>
      <c r="G207" s="1531" t="s">
        <v>733</v>
      </c>
      <c r="H207" s="1532" t="s">
        <v>334</v>
      </c>
      <c r="I207" s="1520"/>
      <c r="J207" s="1520" t="str">
        <f t="shared" si="21"/>
        <v xml:space="preserve">Breakout </v>
      </c>
      <c r="K207" s="1520"/>
      <c r="L207" s="1520"/>
      <c r="M207" s="1509"/>
      <c r="N207" s="1512" t="str">
        <f>IF(AND(OR(E207="TCP", OR(E207="DCP", E207="BCP")), 'I8 Demand Data'!C14="1 CP"), 'E4 TB Allocation Details'!E207 &amp; 1, IF(AND(OR(E207="TCP", OR(E207="DCP", E207="BCP")), 'I8 Demand Data'!C14="4 CP"), 'E4 TB Allocation Details'!E207 &amp; 4, IF(AND(OR(E207="TCP", OR(E207="DCP", E207="BCP")), 'I8 Demand Data'!C14="12 CP"), 'E4 TB Allocation Details'!E207 &amp; 12, "")))</f>
        <v/>
      </c>
      <c r="O207" s="1512" t="str">
        <f>IF(AND(OR(E207="DNCP", OR(E207="SNCP", E207="PNCP")), 'I8 Demand Data'!C15="1 NCP"), E207 &amp; 1, IF(AND(OR(E207="DNCP", OR(E207="SNCP", E207="PNCP")), 'I8 Demand Data'!C15="4 NCP"), E207 &amp; 4, IF(AND(OR(E207="DNCP", OR(E207="SNCP", E207="PNCP")), 'I8 Demand Data'!C15="12 NCP"), E207 &amp; 12, "")))</f>
        <v/>
      </c>
      <c r="P207" s="1512" t="str">
        <f t="shared" si="22"/>
        <v>PRORATED</v>
      </c>
      <c r="Q207" s="1512" t="str">
        <f t="shared" si="23"/>
        <v>PRORATED</v>
      </c>
      <c r="R207" s="719"/>
      <c r="S207" s="719"/>
      <c r="T207" s="719"/>
    </row>
    <row r="208" spans="1:20" s="1502" customFormat="1" ht="38.25" x14ac:dyDescent="0.2">
      <c r="A208" s="1507">
        <v>5730</v>
      </c>
      <c r="B208" s="1507" t="s">
        <v>35</v>
      </c>
      <c r="C208" s="1507" t="s">
        <v>1535</v>
      </c>
      <c r="D208" s="1513" t="s">
        <v>983</v>
      </c>
      <c r="E208" s="1514" t="s">
        <v>334</v>
      </c>
      <c r="F208" s="1533" t="str">
        <f t="shared" ref="F208:F217" si="24">IF(Q208="", "", Q208)</f>
        <v xml:space="preserve"> </v>
      </c>
      <c r="G208" s="1534" t="s">
        <v>334</v>
      </c>
      <c r="H208" s="1535"/>
      <c r="I208" s="1516" t="str">
        <f t="shared" ref="I208:I217" si="25">IF(ISERROR(F208), "", (F208))</f>
        <v xml:space="preserve"> </v>
      </c>
      <c r="J208" s="1516" t="str">
        <f t="shared" si="21"/>
        <v xml:space="preserve"> </v>
      </c>
      <c r="K208" s="1516" t="s">
        <v>1166</v>
      </c>
      <c r="L208" s="1516"/>
      <c r="M208" s="1509"/>
      <c r="N208" s="1518" t="str">
        <f>IF(AND(OR(E208="TCP", OR(E208="DCP", E208="BCP")), 'I8 Demand Data'!C14="1 CP"), 'E4 TB Allocation Details'!E208 &amp; 1, IF(AND(OR(E208="TCP", OR(E208="DCP", E208="BCP")), 'I8 Demand Data'!C14="4 CP"), 'E4 TB Allocation Details'!E208 &amp; 4, IF(AND(OR(E208="TCP", OR(E208="DCP", E208="BCP")), 'I8 Demand Data'!C14="12 CP"), 'E4 TB Allocation Details'!E208 &amp; 12, "")))</f>
        <v/>
      </c>
      <c r="O208" s="1518" t="str">
        <f>IF(AND(OR(E208="DNCP", OR(E208="SNCP", E208="PNCP")), 'I8 Demand Data'!C15="1 NCP"), E208 &amp; 1, IF(AND(OR(E208="DNCP", OR(E208="SNCP", E208="PNCP")), 'I8 Demand Data'!C15="4 NCP"), E208 &amp; 4, IF(AND(OR(E208="DNCP", OR(E208="SNCP", E208="PNCP")), 'I8 Demand Data'!C15="12 NCP"), E208 &amp; 12, "")))</f>
        <v/>
      </c>
      <c r="P208" s="1518" t="str">
        <f t="shared" si="22"/>
        <v xml:space="preserve"> </v>
      </c>
      <c r="Q208" s="1518" t="str">
        <f t="shared" si="23"/>
        <v xml:space="preserve"> </v>
      </c>
      <c r="R208" s="719"/>
      <c r="S208" s="719"/>
      <c r="T208" s="719"/>
    </row>
    <row r="209" spans="1:20" s="1502" customFormat="1" ht="25.5" x14ac:dyDescent="0.2">
      <c r="A209" s="1508">
        <v>5735</v>
      </c>
      <c r="B209" s="1508" t="s">
        <v>39</v>
      </c>
      <c r="C209" s="1508" t="s">
        <v>1535</v>
      </c>
      <c r="D209" s="382" t="s">
        <v>983</v>
      </c>
      <c r="E209" s="1519" t="s">
        <v>334</v>
      </c>
      <c r="F209" s="1530" t="str">
        <f t="shared" si="24"/>
        <v xml:space="preserve"> </v>
      </c>
      <c r="G209" s="1531" t="s">
        <v>334</v>
      </c>
      <c r="H209" s="1532" t="s">
        <v>334</v>
      </c>
      <c r="I209" s="1520" t="str">
        <f t="shared" si="25"/>
        <v xml:space="preserve"> </v>
      </c>
      <c r="J209" s="1520" t="str">
        <f t="shared" si="21"/>
        <v xml:space="preserve"> </v>
      </c>
      <c r="K209" s="1520" t="s">
        <v>1166</v>
      </c>
      <c r="L209" s="1520"/>
      <c r="M209" s="1509"/>
      <c r="N209" s="1512" t="str">
        <f>IF(AND(OR(E209="TCP", OR(E209="DCP", E209="BCP")), 'I8 Demand Data'!C14="1 CP"), 'E4 TB Allocation Details'!E209 &amp; 1, IF(AND(OR(E209="TCP", OR(E209="DCP", E209="BCP")), 'I8 Demand Data'!C14="4 CP"), 'E4 TB Allocation Details'!E209 &amp; 4, IF(AND(OR(E209="TCP", OR(E209="DCP", E209="BCP")), 'I8 Demand Data'!C14="12 CP"), 'E4 TB Allocation Details'!E209 &amp; 12, "")))</f>
        <v/>
      </c>
      <c r="O209" s="1512" t="str">
        <f>IF(AND(OR(E209="DNCP", OR(E209="SNCP", E209="PNCP")), 'I8 Demand Data'!C15="1 NCP"), E209 &amp; 1, IF(AND(OR(E209="DNCP", OR(E209="SNCP", E209="PNCP")), 'I8 Demand Data'!C15="4 NCP"), E209 &amp; 4, IF(AND(OR(E209="DNCP", OR(E209="SNCP", E209="PNCP")), 'I8 Demand Data'!C15="12 NCP"), E209 &amp; 12, "")))</f>
        <v/>
      </c>
      <c r="P209" s="1512" t="str">
        <f t="shared" si="22"/>
        <v xml:space="preserve"> </v>
      </c>
      <c r="Q209" s="1512" t="str">
        <f t="shared" si="23"/>
        <v xml:space="preserve"> </v>
      </c>
      <c r="R209" s="719"/>
      <c r="S209" s="719"/>
      <c r="T209" s="719"/>
    </row>
    <row r="210" spans="1:20" s="1502" customFormat="1" ht="25.5" x14ac:dyDescent="0.2">
      <c r="A210" s="1507">
        <v>5740</v>
      </c>
      <c r="B210" s="1507" t="s">
        <v>40</v>
      </c>
      <c r="C210" s="1507" t="s">
        <v>1535</v>
      </c>
      <c r="D210" s="1513" t="s">
        <v>983</v>
      </c>
      <c r="E210" s="1514" t="s">
        <v>334</v>
      </c>
      <c r="F210" s="1533" t="str">
        <f t="shared" si="24"/>
        <v xml:space="preserve"> </v>
      </c>
      <c r="G210" s="1534" t="s">
        <v>334</v>
      </c>
      <c r="H210" s="1535"/>
      <c r="I210" s="1516" t="str">
        <f t="shared" si="25"/>
        <v xml:space="preserve"> </v>
      </c>
      <c r="J210" s="1516" t="str">
        <f t="shared" si="21"/>
        <v xml:space="preserve"> </v>
      </c>
      <c r="K210" s="1516" t="s">
        <v>1166</v>
      </c>
      <c r="L210" s="1516"/>
      <c r="M210" s="1509"/>
      <c r="N210" s="1518" t="str">
        <f>IF(AND(OR(E210="TCP", OR(E210="DCP", E210="BCP")), 'I8 Demand Data'!C14="1 CP"), 'E4 TB Allocation Details'!E210 &amp; 1, IF(AND(OR(E210="TCP", OR(E210="DCP", E210="BCP")), 'I8 Demand Data'!C14="4 CP"), 'E4 TB Allocation Details'!E210 &amp; 4, IF(AND(OR(E210="TCP", OR(E210="DCP", E210="BCP")), 'I8 Demand Data'!C14="12 CP"), 'E4 TB Allocation Details'!E210 &amp; 12, "")))</f>
        <v/>
      </c>
      <c r="O210" s="1518" t="str">
        <f>IF(AND(OR(E210="DNCP", OR(E210="SNCP", E210="PNCP")), 'I8 Demand Data'!C15="1 NCP"), E210 &amp; 1, IF(AND(OR(E210="DNCP", OR(E210="SNCP", E210="PNCP")), 'I8 Demand Data'!C15="4 NCP"), E210 &amp; 4, IF(AND(OR(E210="DNCP", OR(E210="SNCP", E210="PNCP")), 'I8 Demand Data'!C15="12 NCP"), E210 &amp; 12, "")))</f>
        <v/>
      </c>
      <c r="P210" s="1518" t="str">
        <f t="shared" si="22"/>
        <v xml:space="preserve"> </v>
      </c>
      <c r="Q210" s="1518" t="str">
        <f t="shared" si="23"/>
        <v xml:space="preserve"> </v>
      </c>
      <c r="R210" s="719"/>
      <c r="S210" s="719"/>
      <c r="T210" s="719"/>
    </row>
    <row r="211" spans="1:20" s="1502" customFormat="1" ht="25.5" x14ac:dyDescent="0.2">
      <c r="A211" s="1508">
        <v>6005</v>
      </c>
      <c r="B211" s="1508" t="s">
        <v>41</v>
      </c>
      <c r="C211" s="1508" t="s">
        <v>1534</v>
      </c>
      <c r="D211" s="382" t="s">
        <v>1488</v>
      </c>
      <c r="E211" s="1519"/>
      <c r="F211" s="1530" t="str">
        <f t="shared" si="24"/>
        <v/>
      </c>
      <c r="G211" s="1531"/>
      <c r="H211" s="1532"/>
      <c r="I211" s="1520" t="str">
        <f t="shared" si="25"/>
        <v/>
      </c>
      <c r="J211" s="1520" t="str">
        <f t="shared" si="21"/>
        <v/>
      </c>
      <c r="K211" s="1520" t="s">
        <v>1271</v>
      </c>
      <c r="L211" s="1520"/>
      <c r="M211" s="1509"/>
      <c r="N211" s="1512" t="str">
        <f>IF(AND(OR(E211="TCP", OR(E211="DCP", E211="BCP")), 'I8 Demand Data'!C14="1 CP"), 'E4 TB Allocation Details'!E211 &amp; 1, IF(AND(OR(E211="TCP", OR(E211="DCP", E211="BCP")), 'I8 Demand Data'!C14="4 CP"), 'E4 TB Allocation Details'!E211 &amp; 4, IF(AND(OR(E211="TCP", OR(E211="DCP", E211="BCP")), 'I8 Demand Data'!C14="12 CP"), 'E4 TB Allocation Details'!E211 &amp; 12, "")))</f>
        <v/>
      </c>
      <c r="O211" s="1512" t="str">
        <f>IF(AND(OR(E211="DNCP", OR(E211="SNCP", E211="PNCP")), 'I8 Demand Data'!C15="1 NCP"), E211 &amp; 1, IF(AND(OR(E211="DNCP", OR(E211="SNCP", E211="PNCP")), 'I8 Demand Data'!C15="4 NCP"), E211 &amp; 4, IF(AND(OR(E211="DNCP", OR(E211="SNCP", E211="PNCP")), 'I8 Demand Data'!C15="12 NCP"), E211 &amp; 12, "")))</f>
        <v/>
      </c>
      <c r="P211" s="1512" t="str">
        <f t="shared" si="22"/>
        <v/>
      </c>
      <c r="Q211" s="1512" t="str">
        <f t="shared" si="23"/>
        <v/>
      </c>
      <c r="R211" s="719"/>
      <c r="S211" s="719"/>
      <c r="T211" s="719"/>
    </row>
    <row r="212" spans="1:20" s="1502" customFormat="1" ht="25.5" x14ac:dyDescent="0.2">
      <c r="A212" s="1507">
        <v>6105</v>
      </c>
      <c r="B212" s="1507" t="s">
        <v>574</v>
      </c>
      <c r="C212" s="1507" t="s">
        <v>48</v>
      </c>
      <c r="D212" s="1513" t="s">
        <v>976</v>
      </c>
      <c r="E212" s="1514"/>
      <c r="F212" s="1533" t="str">
        <f t="shared" si="24"/>
        <v/>
      </c>
      <c r="G212" s="1534" t="s">
        <v>334</v>
      </c>
      <c r="H212" s="1535" t="s">
        <v>334</v>
      </c>
      <c r="I212" s="1516" t="str">
        <f t="shared" si="25"/>
        <v/>
      </c>
      <c r="J212" s="1516" t="str">
        <f t="shared" ref="J212:J217" si="26">IF(ISBLANK(G212), "", (G212))</f>
        <v xml:space="preserve"> </v>
      </c>
      <c r="K212" s="1516" t="s">
        <v>1271</v>
      </c>
      <c r="L212" s="1516"/>
      <c r="M212" s="1509"/>
      <c r="N212" s="1518" t="str">
        <f>IF(AND(OR(E212="TCP", OR(E212="DCP", E212="BCP")), 'I8 Demand Data'!C14="1 CP"), 'E4 TB Allocation Details'!E212 &amp; 1, IF(AND(OR(E212="TCP", OR(E212="DCP", E212="BCP")), 'I8 Demand Data'!C14="4 CP"), 'E4 TB Allocation Details'!E212 &amp; 4, IF(AND(OR(E212="TCP", OR(E212="DCP", E212="BCP")), 'I8 Demand Data'!C14="12 CP"), 'E4 TB Allocation Details'!E212 &amp; 12, "")))</f>
        <v/>
      </c>
      <c r="O212" s="1518" t="str">
        <f>IF(AND(OR(E212="DNCP", OR(E212="SNCP", E212="PNCP")), 'I8 Demand Data'!C15="1 NCP"), E212 &amp; 1, IF(AND(OR(E212="DNCP", OR(E212="SNCP", E212="PNCP")), 'I8 Demand Data'!C15="4 NCP"), E212 &amp; 4, IF(AND(OR(E212="DNCP", OR(E212="SNCP", E212="PNCP")), 'I8 Demand Data'!C15="12 NCP"), E212 &amp; 12, "")))</f>
        <v/>
      </c>
      <c r="P212" s="1518" t="str">
        <f t="shared" si="22"/>
        <v/>
      </c>
      <c r="Q212" s="1518" t="str">
        <f t="shared" si="23"/>
        <v/>
      </c>
      <c r="R212" s="719"/>
      <c r="S212" s="719"/>
      <c r="T212" s="719"/>
    </row>
    <row r="213" spans="1:20" s="1502" customFormat="1" ht="38.25" x14ac:dyDescent="0.2">
      <c r="A213" s="1508">
        <v>6110</v>
      </c>
      <c r="B213" s="1508" t="s">
        <v>575</v>
      </c>
      <c r="C213" s="1508" t="s">
        <v>943</v>
      </c>
      <c r="D213" s="382" t="s">
        <v>1262</v>
      </c>
      <c r="E213" s="1519"/>
      <c r="F213" s="1530" t="str">
        <f t="shared" si="24"/>
        <v/>
      </c>
      <c r="G213" s="1531"/>
      <c r="H213" s="1532" t="s">
        <v>334</v>
      </c>
      <c r="I213" s="1520" t="str">
        <f t="shared" si="25"/>
        <v/>
      </c>
      <c r="J213" s="1520" t="str">
        <f t="shared" si="26"/>
        <v/>
      </c>
      <c r="K213" s="1520" t="s">
        <v>1271</v>
      </c>
      <c r="L213" s="1520"/>
      <c r="M213" s="1509"/>
      <c r="N213" s="1512" t="str">
        <f>IF(AND(OR(E213="TCP", OR(E213="DCP", E213="BCP")), 'I8 Demand Data'!C14="1 CP"), 'E4 TB Allocation Details'!E213 &amp; 1, IF(AND(OR(E213="TCP", OR(E213="DCP", E213="BCP")), 'I8 Demand Data'!C14="4 CP"), 'E4 TB Allocation Details'!E213 &amp; 4, IF(AND(OR(E213="TCP", OR(E213="DCP", E213="BCP")), 'I8 Demand Data'!C14="12 CP"), 'E4 TB Allocation Details'!E213 &amp; 12, "")))</f>
        <v/>
      </c>
      <c r="O213" s="1512" t="str">
        <f>IF(AND(OR(E213="DNCP", OR(E213="SNCP", E213="PNCP")), 'I8 Demand Data'!C15="1 NCP"), E213 &amp; 1, IF(AND(OR(E213="DNCP", OR(E213="SNCP", E213="PNCP")), 'I8 Demand Data'!C15="4 NCP"), E213 &amp; 4, IF(AND(OR(E213="DNCP", OR(E213="SNCP", E213="PNCP")), 'I8 Demand Data'!C15="12 NCP"), E213 &amp; 12, "")))</f>
        <v/>
      </c>
      <c r="P213" s="1512" t="str">
        <f t="shared" si="22"/>
        <v/>
      </c>
      <c r="Q213" s="1512" t="str">
        <f t="shared" si="23"/>
        <v/>
      </c>
      <c r="R213" s="719"/>
      <c r="S213" s="719"/>
      <c r="T213" s="719"/>
    </row>
    <row r="214" spans="1:20" s="1502" customFormat="1" ht="25.5" x14ac:dyDescent="0.2">
      <c r="A214" s="1507">
        <v>6205</v>
      </c>
      <c r="B214" s="1507" t="s">
        <v>577</v>
      </c>
      <c r="C214" s="1507" t="s">
        <v>1014</v>
      </c>
      <c r="D214" s="1522" t="s">
        <v>976</v>
      </c>
      <c r="E214" s="1514"/>
      <c r="F214" s="1533" t="str">
        <f t="shared" si="24"/>
        <v/>
      </c>
      <c r="G214" s="1534" t="s">
        <v>334</v>
      </c>
      <c r="H214" s="1535" t="s">
        <v>334</v>
      </c>
      <c r="I214" s="1516" t="str">
        <f t="shared" si="25"/>
        <v/>
      </c>
      <c r="J214" s="1516" t="str">
        <f t="shared" si="26"/>
        <v xml:space="preserve"> </v>
      </c>
      <c r="K214" s="1516" t="s">
        <v>1166</v>
      </c>
      <c r="L214" s="1516"/>
      <c r="M214" s="1509"/>
      <c r="N214" s="1518" t="str">
        <f>IF(AND(OR(E214="TCP", OR(E214="DCP", E214="BCP")), 'I8 Demand Data'!C14="1 CP"), 'E4 TB Allocation Details'!E214 &amp; 1, IF(AND(OR(E214="TCP", OR(E214="DCP", E214="BCP")), 'I8 Demand Data'!C14="4 CP"), 'E4 TB Allocation Details'!E214 &amp; 4, IF(AND(OR(E214="TCP", OR(E214="DCP", E214="BCP")), 'I8 Demand Data'!C14="12 CP"), 'E4 TB Allocation Details'!E214 &amp; 12, "")))</f>
        <v/>
      </c>
      <c r="O214" s="1518" t="str">
        <f>IF(AND(OR(E214="DNCP", OR(E214="SNCP", E214="PNCP")), 'I8 Demand Data'!C15="1 NCP"), E214 &amp; 1, IF(AND(OR(E214="DNCP", OR(E214="SNCP", E214="PNCP")), 'I8 Demand Data'!C15="4 NCP"), E214 &amp; 4, IF(AND(OR(E214="DNCP", OR(E214="SNCP", E214="PNCP")), 'I8 Demand Data'!C15="12 NCP"), E214 &amp; 12, "")))</f>
        <v/>
      </c>
      <c r="P214" s="1518" t="str">
        <f t="shared" si="22"/>
        <v/>
      </c>
      <c r="Q214" s="1518" t="str">
        <f t="shared" si="23"/>
        <v/>
      </c>
      <c r="R214" s="719"/>
      <c r="S214" s="719"/>
      <c r="T214" s="719"/>
    </row>
    <row r="215" spans="1:20" s="1502" customFormat="1" ht="25.5" x14ac:dyDescent="0.2">
      <c r="A215" s="1508">
        <v>6210</v>
      </c>
      <c r="B215" s="1508" t="s">
        <v>1040</v>
      </c>
      <c r="C215" s="1508" t="s">
        <v>50</v>
      </c>
      <c r="D215" s="382" t="s">
        <v>976</v>
      </c>
      <c r="E215" s="1519"/>
      <c r="F215" s="1530" t="str">
        <f t="shared" si="24"/>
        <v/>
      </c>
      <c r="G215" s="1531" t="s">
        <v>334</v>
      </c>
      <c r="H215" s="1532"/>
      <c r="I215" s="1520" t="str">
        <f t="shared" si="25"/>
        <v/>
      </c>
      <c r="J215" s="1520" t="str">
        <f t="shared" si="26"/>
        <v xml:space="preserve"> </v>
      </c>
      <c r="K215" s="1520" t="s">
        <v>1166</v>
      </c>
      <c r="L215" s="1520"/>
      <c r="M215" s="1509"/>
      <c r="N215" s="1512" t="str">
        <f>IF(AND(OR(E215="TCP", OR(E215="DCP", E215="BCP")), 'I8 Demand Data'!C14="1 CP"), 'E4 TB Allocation Details'!E215 &amp; 1, IF(AND(OR(E215="TCP", OR(E215="DCP", E215="BCP")), 'I8 Demand Data'!C14="4 CP"), 'E4 TB Allocation Details'!E215 &amp; 4, IF(AND(OR(E215="TCP", OR(E215="DCP", E215="BCP")), 'I8 Demand Data'!C14="12 CP"), 'E4 TB Allocation Details'!E215 &amp; 12, "")))</f>
        <v/>
      </c>
      <c r="O215" s="1512" t="str">
        <f>IF(AND(OR(E215="DNCP", OR(E215="SNCP", E215="PNCP")), 'I8 Demand Data'!C15="1 NCP"), E215 &amp; 1, IF(AND(OR(E215="DNCP", OR(E215="SNCP", E215="PNCP")), 'I8 Demand Data'!C15="4 NCP"), E215 &amp; 4, IF(AND(OR(E215="DNCP", OR(E215="SNCP", E215="PNCP")), 'I8 Demand Data'!C15="12 NCP"), E215 &amp; 12, "")))</f>
        <v/>
      </c>
      <c r="P215" s="1512" t="str">
        <f t="shared" si="22"/>
        <v/>
      </c>
      <c r="Q215" s="1512" t="str">
        <f t="shared" si="23"/>
        <v/>
      </c>
      <c r="R215" s="719"/>
      <c r="S215" s="719"/>
      <c r="T215" s="719"/>
    </row>
    <row r="216" spans="1:20" s="1502" customFormat="1" ht="25.5" x14ac:dyDescent="0.2">
      <c r="A216" s="1507">
        <v>6215</v>
      </c>
      <c r="B216" s="1507" t="s">
        <v>1041</v>
      </c>
      <c r="C216" s="1507" t="s">
        <v>48</v>
      </c>
      <c r="D216" s="1513" t="s">
        <v>976</v>
      </c>
      <c r="E216" s="1514"/>
      <c r="F216" s="1533" t="str">
        <f t="shared" si="24"/>
        <v/>
      </c>
      <c r="G216" s="1534" t="s">
        <v>334</v>
      </c>
      <c r="H216" s="1535"/>
      <c r="I216" s="1516" t="str">
        <f t="shared" si="25"/>
        <v/>
      </c>
      <c r="J216" s="1516" t="str">
        <f t="shared" si="26"/>
        <v xml:space="preserve"> </v>
      </c>
      <c r="K216" s="1516" t="s">
        <v>1166</v>
      </c>
      <c r="L216" s="1516"/>
      <c r="M216" s="1509"/>
      <c r="N216" s="1518" t="str">
        <f>IF(AND(OR(E216="TCP", OR(E216="DCP", E216="BCP")), 'I8 Demand Data'!C14="1 CP"), 'E4 TB Allocation Details'!E216 &amp; 1, IF(AND(OR(E216="TCP", OR(E216="DCP", E216="BCP")), 'I8 Demand Data'!C14="4 CP"), 'E4 TB Allocation Details'!E216 &amp; 4, IF(AND(OR(E216="TCP", OR(E216="DCP", E216="BCP")), 'I8 Demand Data'!C14="12 CP"), 'E4 TB Allocation Details'!E216 &amp; 12, "")))</f>
        <v/>
      </c>
      <c r="O216" s="1518" t="str">
        <f>IF(AND(OR(E216="DNCP", OR(E216="SNCP", E216="PNCP")), 'I8 Demand Data'!C15="1 NCP"), E216 &amp; 1, IF(AND(OR(E216="DNCP", OR(E216="SNCP", E216="PNCP")), 'I8 Demand Data'!C15="4 NCP"), E216 &amp; 4, IF(AND(OR(E216="DNCP", OR(E216="SNCP", E216="PNCP")), 'I8 Demand Data'!C15="12 NCP"), E216 &amp; 12, "")))</f>
        <v/>
      </c>
      <c r="P216" s="1518" t="str">
        <f t="shared" si="22"/>
        <v/>
      </c>
      <c r="Q216" s="1518" t="str">
        <f t="shared" si="23"/>
        <v/>
      </c>
      <c r="R216" s="719"/>
      <c r="S216" s="719"/>
      <c r="T216" s="719"/>
    </row>
    <row r="217" spans="1:20" s="1502" customFormat="1" ht="26.25" thickBot="1" x14ac:dyDescent="0.25">
      <c r="A217" s="1982">
        <v>6225</v>
      </c>
      <c r="B217" s="1982" t="s">
        <v>1042</v>
      </c>
      <c r="C217" s="1982" t="s">
        <v>48</v>
      </c>
      <c r="D217" s="1983" t="s">
        <v>976</v>
      </c>
      <c r="E217" s="1984"/>
      <c r="F217" s="1985" t="str">
        <f t="shared" si="24"/>
        <v/>
      </c>
      <c r="G217" s="1986" t="s">
        <v>334</v>
      </c>
      <c r="H217" s="1987"/>
      <c r="I217" s="1988" t="str">
        <f t="shared" si="25"/>
        <v/>
      </c>
      <c r="J217" s="1988" t="str">
        <f t="shared" si="26"/>
        <v xml:space="preserve"> </v>
      </c>
      <c r="K217" s="1988" t="s">
        <v>1166</v>
      </c>
      <c r="L217" s="1988"/>
      <c r="M217" s="1509"/>
      <c r="N217" s="1512" t="str">
        <f>IF(AND(OR(E217="TCP", OR(E217="DCP", E217="BCP")), 'I8 Demand Data'!C14="1 CP"), 'E4 TB Allocation Details'!E217 &amp; 1, IF(AND(OR(E217="TCP", OR(E217="DCP", E217="BCP")), 'I8 Demand Data'!C14="4 CP"), 'E4 TB Allocation Details'!E217 &amp; 4, IF(AND(OR(E217="TCP", OR(E217="DCP", E217="BCP")), 'I8 Demand Data'!C14="12 CP"), 'E4 TB Allocation Details'!E217 &amp; 12, "")))</f>
        <v/>
      </c>
      <c r="O217" s="1512" t="str">
        <f>IF(AND(OR(E217="DNCP", OR(E217="SNCP", E217="PNCP")), 'I8 Demand Data'!C15="1 NCP"), E217 &amp; 1, IF(AND(OR(E217="DNCP", OR(E217="SNCP", E217="PNCP")), 'I8 Demand Data'!C15="4 NCP"), E217 &amp; 4, IF(AND(OR(E217="DNCP", OR(E217="SNCP", E217="PNCP")), 'I8 Demand Data'!C15="12 NCP"), E217 &amp; 12, "")))</f>
        <v/>
      </c>
      <c r="P217" s="1512" t="str">
        <f t="shared" si="22"/>
        <v/>
      </c>
      <c r="Q217" s="1512" t="str">
        <f t="shared" si="23"/>
        <v/>
      </c>
      <c r="R217" s="719"/>
      <c r="S217" s="719"/>
      <c r="T217" s="719"/>
    </row>
    <row r="218" spans="1:20" s="1502" customFormat="1" ht="12.75" x14ac:dyDescent="0.2">
      <c r="A218" s="223"/>
      <c r="B218" s="223"/>
      <c r="C218" s="223"/>
      <c r="D218" s="382"/>
      <c r="E218" s="1523"/>
      <c r="F218" s="1509"/>
      <c r="G218" s="1509"/>
      <c r="H218" s="1509"/>
      <c r="I218" s="1509"/>
      <c r="J218" s="1509"/>
      <c r="K218" s="1509"/>
      <c r="L218" s="1509"/>
      <c r="M218" s="1509"/>
      <c r="N218" s="1509"/>
      <c r="O218" s="1509"/>
      <c r="P218" s="1509"/>
      <c r="Q218" s="1509"/>
      <c r="R218" s="719"/>
      <c r="S218" s="719"/>
      <c r="T218" s="719"/>
    </row>
    <row r="219" spans="1:20" s="1502" customFormat="1" ht="12.75" x14ac:dyDescent="0.2">
      <c r="A219" s="223"/>
      <c r="B219" s="223"/>
      <c r="C219" s="223"/>
      <c r="D219" s="382"/>
      <c r="E219" s="1523"/>
      <c r="F219" s="1509"/>
      <c r="G219" s="1509"/>
      <c r="H219" s="1509"/>
      <c r="I219" s="1509"/>
      <c r="J219" s="1509"/>
      <c r="K219" s="1509"/>
      <c r="L219" s="1509"/>
      <c r="M219" s="1509"/>
      <c r="N219" s="1509"/>
      <c r="O219" s="1509"/>
      <c r="P219" s="1509"/>
      <c r="Q219" s="1509"/>
      <c r="R219" s="719"/>
      <c r="S219" s="719"/>
      <c r="T219" s="719"/>
    </row>
    <row r="220" spans="1:20" s="1502" customFormat="1" ht="12.75" x14ac:dyDescent="0.2">
      <c r="A220" s="223"/>
      <c r="B220" s="223"/>
      <c r="C220" s="223"/>
      <c r="D220" s="382"/>
      <c r="E220" s="1523"/>
      <c r="F220" s="1509"/>
      <c r="G220" s="1509"/>
      <c r="H220" s="1509"/>
      <c r="I220" s="1509"/>
      <c r="J220" s="1509"/>
      <c r="K220" s="1509"/>
      <c r="L220" s="1509"/>
      <c r="M220" s="1509"/>
      <c r="N220" s="1509"/>
      <c r="O220" s="1509"/>
      <c r="P220" s="1509"/>
      <c r="Q220" s="1509"/>
      <c r="R220" s="719"/>
      <c r="S220" s="719"/>
      <c r="T220" s="719"/>
    </row>
    <row r="221" spans="1:20" s="1502" customFormat="1" ht="12.75" x14ac:dyDescent="0.2">
      <c r="A221" s="223"/>
      <c r="B221" s="223"/>
      <c r="C221" s="223"/>
      <c r="D221" s="382"/>
      <c r="E221" s="1523"/>
      <c r="F221" s="1509"/>
      <c r="G221" s="1509"/>
      <c r="H221" s="1509"/>
      <c r="I221" s="1509"/>
      <c r="J221" s="1509"/>
      <c r="K221" s="1509"/>
      <c r="L221" s="1509"/>
      <c r="M221" s="1509"/>
      <c r="N221" s="1509"/>
      <c r="O221" s="1509"/>
      <c r="P221" s="1509"/>
      <c r="Q221" s="1509"/>
      <c r="R221" s="719"/>
      <c r="S221" s="719"/>
      <c r="T221" s="719"/>
    </row>
    <row r="222" spans="1:20" s="1502" customFormat="1" ht="12.75" x14ac:dyDescent="0.2">
      <c r="A222" s="223"/>
      <c r="B222" s="223"/>
      <c r="C222" s="223"/>
      <c r="D222" s="382"/>
      <c r="E222" s="1523"/>
      <c r="F222" s="1509"/>
      <c r="G222" s="1509"/>
      <c r="H222" s="1509"/>
      <c r="I222" s="1509"/>
      <c r="J222" s="1509"/>
      <c r="K222" s="1509"/>
      <c r="L222" s="1509"/>
      <c r="M222" s="1509"/>
      <c r="N222" s="1509"/>
      <c r="O222" s="1509"/>
      <c r="P222" s="1509"/>
      <c r="Q222" s="1509"/>
      <c r="R222" s="719"/>
      <c r="S222" s="719"/>
      <c r="T222" s="719"/>
    </row>
    <row r="223" spans="1:20" s="1502" customFormat="1" ht="12.75" x14ac:dyDescent="0.2">
      <c r="A223" s="223"/>
      <c r="B223" s="223"/>
      <c r="C223" s="223"/>
      <c r="D223" s="382"/>
      <c r="E223" s="1523"/>
      <c r="F223" s="1509"/>
      <c r="G223" s="1509"/>
      <c r="H223" s="1509"/>
      <c r="I223" s="1509"/>
      <c r="J223" s="1509"/>
      <c r="K223" s="1509"/>
      <c r="L223" s="1509"/>
      <c r="M223" s="1524"/>
      <c r="N223" s="1509"/>
      <c r="O223" s="1509"/>
      <c r="P223" s="1509"/>
      <c r="Q223" s="1509"/>
      <c r="R223" s="719"/>
      <c r="S223" s="719"/>
      <c r="T223" s="719"/>
    </row>
    <row r="224" spans="1:20" s="1502" customFormat="1" ht="12.75" x14ac:dyDescent="0.2">
      <c r="A224" s="223"/>
      <c r="B224" s="223"/>
      <c r="C224" s="223"/>
      <c r="D224" s="382"/>
      <c r="E224" s="1523"/>
      <c r="F224" s="1509"/>
      <c r="G224" s="1509"/>
      <c r="H224" s="1509"/>
      <c r="I224" s="1509"/>
      <c r="J224" s="1509"/>
      <c r="K224" s="1509"/>
      <c r="L224" s="1509"/>
      <c r="M224" s="1524"/>
      <c r="N224" s="1509"/>
      <c r="O224" s="1509"/>
      <c r="P224" s="1509"/>
      <c r="Q224" s="1509"/>
      <c r="R224" s="719"/>
      <c r="S224" s="719"/>
      <c r="T224" s="719"/>
    </row>
    <row r="225" spans="1:20" s="1502" customFormat="1" ht="12.75" x14ac:dyDescent="0.2">
      <c r="A225" s="223"/>
      <c r="B225" s="223"/>
      <c r="C225" s="223"/>
      <c r="D225" s="382"/>
      <c r="E225" s="1523"/>
      <c r="F225" s="1509"/>
      <c r="G225" s="1509"/>
      <c r="H225" s="1509"/>
      <c r="I225" s="1509"/>
      <c r="J225" s="1509"/>
      <c r="K225" s="1509"/>
      <c r="L225" s="1509"/>
      <c r="M225" s="1524"/>
      <c r="N225" s="1509"/>
      <c r="O225" s="1509"/>
      <c r="P225" s="1509"/>
      <c r="Q225" s="1509"/>
      <c r="R225" s="719"/>
      <c r="S225" s="719"/>
      <c r="T225" s="719"/>
    </row>
    <row r="226" spans="1:20" s="1502" customFormat="1" ht="12.75" x14ac:dyDescent="0.2">
      <c r="A226" s="223"/>
      <c r="B226" s="223"/>
      <c r="C226" s="223"/>
      <c r="D226" s="382"/>
      <c r="E226" s="1523"/>
      <c r="F226" s="1509"/>
      <c r="G226" s="1509"/>
      <c r="H226" s="1509"/>
      <c r="I226" s="1509"/>
      <c r="J226" s="1509"/>
      <c r="K226" s="1509"/>
      <c r="L226" s="1509"/>
      <c r="M226" s="1524"/>
      <c r="N226" s="1509"/>
      <c r="O226" s="1509"/>
      <c r="P226" s="1509"/>
      <c r="Q226" s="1509"/>
      <c r="R226" s="719"/>
      <c r="S226" s="719"/>
      <c r="T226" s="719"/>
    </row>
    <row r="227" spans="1:20" s="1502" customFormat="1" ht="12.75" x14ac:dyDescent="0.2">
      <c r="A227" s="223"/>
      <c r="B227" s="223"/>
      <c r="C227" s="223"/>
      <c r="D227" s="382"/>
      <c r="E227" s="1523"/>
      <c r="F227" s="1509"/>
      <c r="G227" s="1509"/>
      <c r="H227" s="1509"/>
      <c r="I227" s="1509"/>
      <c r="J227" s="1509"/>
      <c r="K227" s="1509"/>
      <c r="L227" s="1509"/>
      <c r="M227" s="1524"/>
      <c r="N227" s="1509"/>
      <c r="O227" s="1509"/>
      <c r="P227" s="1509"/>
      <c r="Q227" s="1509"/>
      <c r="R227" s="719"/>
      <c r="S227" s="719"/>
      <c r="T227" s="719"/>
    </row>
    <row r="228" spans="1:20" s="1502" customFormat="1" ht="12.75" x14ac:dyDescent="0.2">
      <c r="A228" s="223"/>
      <c r="B228" s="223"/>
      <c r="C228" s="223"/>
      <c r="D228" s="382"/>
      <c r="E228" s="1523"/>
      <c r="F228" s="1509"/>
      <c r="G228" s="1509"/>
      <c r="H228" s="1509"/>
      <c r="I228" s="1509"/>
      <c r="J228" s="1509"/>
      <c r="K228" s="1509"/>
      <c r="L228" s="1509"/>
      <c r="M228" s="1524"/>
      <c r="N228" s="1509"/>
      <c r="O228" s="1509"/>
      <c r="P228" s="1509"/>
      <c r="Q228" s="1509"/>
      <c r="R228" s="719"/>
      <c r="S228" s="719"/>
      <c r="T228" s="719"/>
    </row>
    <row r="229" spans="1:20" s="1502" customFormat="1" ht="12.75" x14ac:dyDescent="0.2">
      <c r="A229" s="223"/>
      <c r="B229" s="223"/>
      <c r="C229" s="223"/>
      <c r="D229" s="382"/>
      <c r="E229" s="1523"/>
      <c r="F229" s="1509"/>
      <c r="G229" s="1509"/>
      <c r="H229" s="1509"/>
      <c r="I229" s="1509"/>
      <c r="J229" s="1509"/>
      <c r="K229" s="1509"/>
      <c r="L229" s="1509"/>
      <c r="M229" s="1524"/>
      <c r="N229" s="1509"/>
      <c r="O229" s="1509"/>
      <c r="P229" s="1509"/>
      <c r="Q229" s="1509"/>
      <c r="R229" s="719"/>
      <c r="S229" s="719"/>
      <c r="T229" s="719"/>
    </row>
    <row r="230" spans="1:20" s="1502" customFormat="1" ht="12.75" x14ac:dyDescent="0.2">
      <c r="A230" s="223"/>
      <c r="B230" s="223"/>
      <c r="C230" s="223"/>
      <c r="D230" s="382"/>
      <c r="E230" s="1523"/>
      <c r="F230" s="1509"/>
      <c r="G230" s="1509"/>
      <c r="H230" s="1509"/>
      <c r="I230" s="1509"/>
      <c r="J230" s="1509"/>
      <c r="K230" s="1509"/>
      <c r="L230" s="1509"/>
      <c r="M230" s="1524"/>
      <c r="N230" s="1509"/>
      <c r="O230" s="1509"/>
      <c r="P230" s="1509"/>
      <c r="Q230" s="1509"/>
      <c r="R230" s="719"/>
      <c r="S230" s="719"/>
      <c r="T230" s="719"/>
    </row>
    <row r="231" spans="1:20" s="1502" customFormat="1" ht="12.75" x14ac:dyDescent="0.2">
      <c r="A231" s="223"/>
      <c r="B231" s="223"/>
      <c r="C231" s="223"/>
      <c r="D231" s="382"/>
      <c r="E231" s="1523"/>
      <c r="F231" s="1509"/>
      <c r="G231" s="1509"/>
      <c r="H231" s="1509"/>
      <c r="I231" s="1509"/>
      <c r="J231" s="1509"/>
      <c r="K231" s="1509"/>
      <c r="L231" s="1509"/>
      <c r="M231" s="1524"/>
      <c r="N231" s="1509"/>
      <c r="O231" s="1509"/>
      <c r="P231" s="1509"/>
      <c r="Q231" s="1509"/>
      <c r="R231" s="719"/>
      <c r="S231" s="719"/>
      <c r="T231" s="719"/>
    </row>
    <row r="232" spans="1:20" s="1502" customFormat="1" ht="12.75" x14ac:dyDescent="0.2">
      <c r="A232" s="223"/>
      <c r="B232" s="223"/>
      <c r="C232" s="223"/>
      <c r="D232" s="382"/>
      <c r="E232" s="1523"/>
      <c r="F232" s="1509"/>
      <c r="G232" s="1509"/>
      <c r="H232" s="1509"/>
      <c r="I232" s="1509"/>
      <c r="J232" s="1509"/>
      <c r="K232" s="1509"/>
      <c r="L232" s="1509"/>
      <c r="M232" s="1524"/>
      <c r="N232" s="1509"/>
      <c r="O232" s="1509"/>
      <c r="P232" s="1509"/>
      <c r="Q232" s="1509"/>
      <c r="R232" s="719"/>
      <c r="S232" s="719"/>
      <c r="T232" s="719"/>
    </row>
    <row r="233" spans="1:20" s="1502" customFormat="1" ht="12.75" x14ac:dyDescent="0.2">
      <c r="A233" s="223"/>
      <c r="B233" s="223"/>
      <c r="C233" s="223"/>
      <c r="D233" s="382"/>
      <c r="E233" s="1523"/>
      <c r="F233" s="1509"/>
      <c r="G233" s="1509"/>
      <c r="H233" s="1509"/>
      <c r="I233" s="1509"/>
      <c r="J233" s="1509"/>
      <c r="K233" s="1509"/>
      <c r="L233" s="1509"/>
      <c r="M233" s="1524"/>
      <c r="N233" s="1509"/>
      <c r="O233" s="1509"/>
      <c r="P233" s="1509"/>
      <c r="Q233" s="1509"/>
      <c r="R233" s="719"/>
      <c r="S233" s="719"/>
      <c r="T233" s="719"/>
    </row>
    <row r="234" spans="1:20" s="1502" customFormat="1" ht="12.75" x14ac:dyDescent="0.2">
      <c r="A234" s="223"/>
      <c r="B234" s="223"/>
      <c r="C234" s="223"/>
      <c r="D234" s="382"/>
      <c r="E234" s="1523"/>
      <c r="F234" s="1509"/>
      <c r="G234" s="1509"/>
      <c r="H234" s="1509"/>
      <c r="I234" s="1509"/>
      <c r="J234" s="1509"/>
      <c r="K234" s="1509"/>
      <c r="L234" s="1509"/>
      <c r="M234" s="1524"/>
      <c r="N234" s="1509"/>
      <c r="O234" s="1509"/>
      <c r="P234" s="1509"/>
      <c r="Q234" s="1509"/>
      <c r="R234" s="719"/>
      <c r="S234" s="719"/>
      <c r="T234" s="719"/>
    </row>
    <row r="235" spans="1:20" s="1502" customFormat="1" ht="12.75" x14ac:dyDescent="0.2">
      <c r="A235" s="223"/>
      <c r="B235" s="223"/>
      <c r="C235" s="223"/>
      <c r="D235" s="382"/>
      <c r="E235" s="1523"/>
      <c r="F235" s="1509"/>
      <c r="G235" s="1509"/>
      <c r="H235" s="1509"/>
      <c r="I235" s="1509"/>
      <c r="J235" s="1509"/>
      <c r="K235" s="1509"/>
      <c r="L235" s="1509"/>
      <c r="M235" s="1524"/>
      <c r="N235" s="1509"/>
      <c r="O235" s="1509"/>
      <c r="P235" s="1509"/>
      <c r="Q235" s="1509"/>
      <c r="R235" s="719"/>
      <c r="S235" s="719"/>
      <c r="T235" s="719"/>
    </row>
    <row r="236" spans="1:20" s="1502" customFormat="1" ht="12.75" x14ac:dyDescent="0.2">
      <c r="A236" s="223"/>
      <c r="B236" s="223"/>
      <c r="C236" s="223"/>
      <c r="D236" s="382"/>
      <c r="E236" s="1523"/>
      <c r="F236" s="1509"/>
      <c r="G236" s="1509"/>
      <c r="H236" s="1509"/>
      <c r="I236" s="1509"/>
      <c r="J236" s="1509"/>
      <c r="K236" s="1509"/>
      <c r="L236" s="1509"/>
      <c r="M236" s="1524"/>
      <c r="N236" s="1509"/>
      <c r="O236" s="1509"/>
      <c r="P236" s="1509"/>
      <c r="Q236" s="1509"/>
      <c r="R236" s="719"/>
      <c r="S236" s="719"/>
      <c r="T236" s="719"/>
    </row>
    <row r="237" spans="1:20" s="1502" customFormat="1" ht="12.75" x14ac:dyDescent="0.2">
      <c r="A237" s="223"/>
      <c r="B237" s="223"/>
      <c r="C237" s="223"/>
      <c r="D237" s="382"/>
      <c r="E237" s="1523"/>
      <c r="F237" s="1509"/>
      <c r="G237" s="1509"/>
      <c r="H237" s="1509"/>
      <c r="I237" s="1509"/>
      <c r="J237" s="1509"/>
      <c r="K237" s="1509"/>
      <c r="L237" s="1509"/>
      <c r="M237" s="1524"/>
      <c r="N237" s="1509"/>
      <c r="O237" s="1509"/>
      <c r="P237" s="1509"/>
      <c r="Q237" s="1509"/>
      <c r="R237" s="719"/>
      <c r="S237" s="719"/>
      <c r="T237" s="719"/>
    </row>
    <row r="238" spans="1:20" s="1502" customFormat="1" ht="12.75" x14ac:dyDescent="0.2">
      <c r="A238" s="223"/>
      <c r="B238" s="223"/>
      <c r="C238" s="223"/>
      <c r="D238" s="382"/>
      <c r="E238" s="1523"/>
      <c r="F238" s="1509"/>
      <c r="G238" s="1509"/>
      <c r="H238" s="1509"/>
      <c r="I238" s="1509"/>
      <c r="J238" s="1509"/>
      <c r="K238" s="1509"/>
      <c r="L238" s="1509"/>
      <c r="M238" s="1524"/>
      <c r="N238" s="1509"/>
      <c r="O238" s="1509"/>
      <c r="P238" s="1509"/>
      <c r="Q238" s="1509"/>
      <c r="R238" s="719"/>
      <c r="S238" s="719"/>
      <c r="T238" s="719"/>
    </row>
    <row r="239" spans="1:20" s="1502" customFormat="1" ht="12.75" x14ac:dyDescent="0.2">
      <c r="A239" s="223"/>
      <c r="B239" s="223"/>
      <c r="C239" s="223"/>
      <c r="D239" s="382"/>
      <c r="E239" s="1523"/>
      <c r="F239" s="1509"/>
      <c r="G239" s="1509"/>
      <c r="H239" s="1509"/>
      <c r="I239" s="1509"/>
      <c r="J239" s="1509"/>
      <c r="K239" s="1509"/>
      <c r="L239" s="1509"/>
      <c r="M239" s="1524"/>
      <c r="N239" s="1509"/>
      <c r="O239" s="1509"/>
      <c r="P239" s="1509"/>
      <c r="Q239" s="1509"/>
      <c r="R239" s="719"/>
      <c r="S239" s="719"/>
      <c r="T239" s="719"/>
    </row>
    <row r="240" spans="1:20" s="1502" customFormat="1" ht="12.75" x14ac:dyDescent="0.2">
      <c r="A240" s="223"/>
      <c r="B240" s="223"/>
      <c r="C240" s="223"/>
      <c r="D240" s="382"/>
      <c r="E240" s="1523"/>
      <c r="F240" s="1509"/>
      <c r="G240" s="1509"/>
      <c r="H240" s="1509"/>
      <c r="I240" s="1509"/>
      <c r="J240" s="1509"/>
      <c r="K240" s="1509"/>
      <c r="L240" s="1509"/>
      <c r="M240" s="1524"/>
      <c r="N240" s="1509"/>
      <c r="O240" s="1509"/>
      <c r="P240" s="1509"/>
      <c r="Q240" s="1509"/>
      <c r="R240" s="719"/>
      <c r="S240" s="719"/>
      <c r="T240" s="719"/>
    </row>
    <row r="241" spans="1:20" s="1502" customFormat="1" ht="12.75" x14ac:dyDescent="0.2">
      <c r="A241" s="223"/>
      <c r="B241" s="223"/>
      <c r="C241" s="223"/>
      <c r="D241" s="382"/>
      <c r="E241" s="1523"/>
      <c r="F241" s="1509"/>
      <c r="G241" s="1509"/>
      <c r="H241" s="1509"/>
      <c r="I241" s="1509"/>
      <c r="J241" s="1509"/>
      <c r="K241" s="1509"/>
      <c r="L241" s="1509"/>
      <c r="M241" s="1524"/>
      <c r="N241" s="1509"/>
      <c r="O241" s="1509"/>
      <c r="P241" s="1509"/>
      <c r="Q241" s="1509"/>
      <c r="R241" s="719"/>
      <c r="S241" s="719"/>
      <c r="T241" s="719"/>
    </row>
    <row r="242" spans="1:20" s="1502" customFormat="1" ht="12.75" x14ac:dyDescent="0.2">
      <c r="A242" s="223"/>
      <c r="B242" s="223"/>
      <c r="C242" s="223"/>
      <c r="D242" s="382"/>
      <c r="E242" s="1523"/>
      <c r="F242" s="1509"/>
      <c r="G242" s="1509"/>
      <c r="H242" s="1509"/>
      <c r="I242" s="1509"/>
      <c r="J242" s="1509"/>
      <c r="K242" s="1509"/>
      <c r="L242" s="1509"/>
      <c r="M242" s="1524"/>
      <c r="N242" s="1509"/>
      <c r="O242" s="1509"/>
      <c r="P242" s="1509"/>
      <c r="Q242" s="1509"/>
      <c r="R242" s="719"/>
      <c r="S242" s="719"/>
      <c r="T242" s="719"/>
    </row>
    <row r="243" spans="1:20" s="1502" customFormat="1" ht="12.75" x14ac:dyDescent="0.2">
      <c r="A243" s="1500"/>
      <c r="B243" s="1500"/>
      <c r="C243" s="1500"/>
      <c r="D243" s="604"/>
      <c r="E243" s="1525"/>
      <c r="F243" s="375"/>
      <c r="G243" s="375"/>
      <c r="H243" s="375"/>
      <c r="I243" s="375"/>
      <c r="J243" s="375"/>
      <c r="K243" s="375"/>
      <c r="L243" s="375"/>
      <c r="M243" s="1526"/>
      <c r="N243" s="375"/>
      <c r="O243" s="375"/>
      <c r="P243" s="375"/>
      <c r="Q243" s="375"/>
    </row>
    <row r="244" spans="1:20" s="1502" customFormat="1" ht="12.75" x14ac:dyDescent="0.2">
      <c r="A244" s="1500"/>
      <c r="B244" s="1500"/>
      <c r="C244" s="1500"/>
      <c r="D244" s="604"/>
      <c r="E244" s="1525"/>
      <c r="F244" s="375"/>
      <c r="G244" s="375"/>
      <c r="H244" s="375"/>
      <c r="I244" s="375"/>
      <c r="J244" s="375"/>
      <c r="K244" s="375"/>
      <c r="L244" s="375"/>
      <c r="M244" s="1526"/>
      <c r="N244" s="375"/>
      <c r="O244" s="375"/>
      <c r="P244" s="375"/>
      <c r="Q244" s="375"/>
    </row>
    <row r="245" spans="1:20" s="1502" customFormat="1" ht="12.75" x14ac:dyDescent="0.2">
      <c r="A245" s="1500"/>
      <c r="B245" s="1500"/>
      <c r="C245" s="1500"/>
      <c r="D245" s="604"/>
      <c r="E245" s="1525"/>
      <c r="F245" s="375"/>
      <c r="G245" s="375"/>
      <c r="H245" s="375"/>
      <c r="I245" s="375"/>
      <c r="J245" s="375"/>
      <c r="K245" s="375"/>
      <c r="L245" s="375"/>
      <c r="M245" s="1526"/>
      <c r="N245" s="375"/>
      <c r="O245" s="375"/>
      <c r="P245" s="375"/>
      <c r="Q245" s="375"/>
    </row>
    <row r="246" spans="1:20" s="1502" customFormat="1" ht="12.75" x14ac:dyDescent="0.2">
      <c r="A246" s="1500"/>
      <c r="B246" s="1500"/>
      <c r="C246" s="1500"/>
      <c r="D246" s="604"/>
      <c r="E246" s="1525"/>
      <c r="F246" s="375"/>
      <c r="G246" s="375"/>
      <c r="H246" s="375"/>
      <c r="I246" s="375"/>
      <c r="J246" s="375"/>
      <c r="K246" s="375"/>
      <c r="L246" s="375"/>
      <c r="M246" s="1526"/>
      <c r="N246" s="375"/>
      <c r="O246" s="375"/>
      <c r="P246" s="375"/>
      <c r="Q246" s="375"/>
    </row>
    <row r="247" spans="1:20" s="1502" customFormat="1" ht="12.75" x14ac:dyDescent="0.2">
      <c r="A247" s="1500"/>
      <c r="B247" s="1500"/>
      <c r="C247" s="1500"/>
      <c r="D247" s="604"/>
      <c r="E247" s="1525"/>
      <c r="F247" s="375"/>
      <c r="G247" s="375"/>
      <c r="H247" s="375"/>
      <c r="I247" s="375"/>
      <c r="J247" s="375"/>
      <c r="K247" s="375"/>
      <c r="L247" s="375"/>
      <c r="M247" s="1526"/>
      <c r="N247" s="375"/>
      <c r="O247" s="375"/>
      <c r="P247" s="375"/>
      <c r="Q247" s="375"/>
    </row>
    <row r="248" spans="1:20" s="1502" customFormat="1" ht="12.75" x14ac:dyDescent="0.2">
      <c r="A248" s="1500"/>
      <c r="B248" s="1500"/>
      <c r="C248" s="1500"/>
      <c r="D248" s="604"/>
      <c r="E248" s="1525"/>
      <c r="F248" s="375"/>
      <c r="G248" s="375"/>
      <c r="H248" s="375"/>
      <c r="I248" s="375"/>
      <c r="J248" s="375"/>
      <c r="K248" s="375"/>
      <c r="L248" s="375"/>
      <c r="M248" s="1526"/>
      <c r="N248" s="375"/>
      <c r="O248" s="375"/>
      <c r="P248" s="375"/>
      <c r="Q248" s="375"/>
    </row>
    <row r="249" spans="1:20" s="1502" customFormat="1" ht="12.75" x14ac:dyDescent="0.2">
      <c r="A249" s="1500"/>
      <c r="B249" s="1500"/>
      <c r="C249" s="1500"/>
      <c r="D249" s="604"/>
      <c r="E249" s="1525"/>
      <c r="F249" s="375"/>
      <c r="G249" s="375"/>
      <c r="H249" s="375"/>
      <c r="I249" s="375"/>
      <c r="J249" s="375"/>
      <c r="K249" s="375"/>
      <c r="L249" s="375"/>
      <c r="M249" s="1526"/>
      <c r="N249" s="375"/>
      <c r="O249" s="375"/>
      <c r="P249" s="375"/>
      <c r="Q249" s="375"/>
    </row>
    <row r="250" spans="1:20" s="1502" customFormat="1" ht="12.75" x14ac:dyDescent="0.2">
      <c r="A250" s="1500"/>
      <c r="B250" s="1500"/>
      <c r="C250" s="1500"/>
      <c r="D250" s="604"/>
      <c r="E250" s="1525"/>
      <c r="F250" s="375"/>
      <c r="G250" s="375"/>
      <c r="H250" s="375"/>
      <c r="I250" s="375"/>
      <c r="J250" s="375"/>
      <c r="K250" s="375"/>
      <c r="L250" s="375"/>
      <c r="M250" s="1526"/>
      <c r="N250" s="375"/>
      <c r="O250" s="375"/>
      <c r="P250" s="375"/>
      <c r="Q250" s="375"/>
    </row>
    <row r="251" spans="1:20" s="1502" customFormat="1" ht="12.75" x14ac:dyDescent="0.2">
      <c r="A251" s="1500"/>
      <c r="B251" s="1500"/>
      <c r="C251" s="1500"/>
      <c r="D251" s="604"/>
      <c r="E251" s="1525"/>
      <c r="F251" s="375"/>
      <c r="G251" s="375"/>
      <c r="H251" s="375"/>
      <c r="I251" s="375"/>
      <c r="J251" s="375"/>
      <c r="K251" s="375"/>
      <c r="L251" s="375"/>
      <c r="M251" s="1526"/>
      <c r="N251" s="375"/>
      <c r="O251" s="375"/>
      <c r="P251" s="375"/>
      <c r="Q251" s="375"/>
    </row>
    <row r="252" spans="1:20" s="1502" customFormat="1" ht="12.75" x14ac:dyDescent="0.2">
      <c r="A252" s="1500"/>
      <c r="B252" s="1500"/>
      <c r="C252" s="1500"/>
      <c r="D252" s="604"/>
      <c r="E252" s="1525"/>
      <c r="F252" s="375"/>
      <c r="G252" s="375"/>
      <c r="H252" s="375"/>
      <c r="I252" s="375"/>
      <c r="J252" s="375"/>
      <c r="K252" s="375"/>
      <c r="L252" s="375"/>
      <c r="M252" s="1526"/>
      <c r="N252" s="375"/>
      <c r="O252" s="375"/>
      <c r="P252" s="375"/>
      <c r="Q252" s="375"/>
    </row>
    <row r="253" spans="1:20" s="1502" customFormat="1" ht="12.75" x14ac:dyDescent="0.2">
      <c r="A253" s="1500"/>
      <c r="B253" s="1500"/>
      <c r="C253" s="1500"/>
      <c r="D253" s="604"/>
      <c r="E253" s="1525"/>
      <c r="F253" s="375"/>
      <c r="G253" s="375"/>
      <c r="H253" s="375"/>
      <c r="I253" s="375"/>
      <c r="J253" s="375"/>
      <c r="K253" s="375"/>
      <c r="L253" s="375"/>
      <c r="M253" s="1526"/>
      <c r="N253" s="375"/>
      <c r="O253" s="375"/>
      <c r="P253" s="375"/>
      <c r="Q253" s="375"/>
    </row>
    <row r="254" spans="1:20" s="1502" customFormat="1" ht="12.75" x14ac:dyDescent="0.2">
      <c r="A254" s="1500"/>
      <c r="B254" s="1500"/>
      <c r="C254" s="1500"/>
      <c r="D254" s="604"/>
      <c r="E254" s="1525"/>
      <c r="F254" s="375"/>
      <c r="G254" s="375"/>
      <c r="H254" s="375"/>
      <c r="I254" s="375"/>
      <c r="J254" s="375"/>
      <c r="K254" s="375"/>
      <c r="L254" s="375"/>
      <c r="M254" s="1526"/>
      <c r="N254" s="375"/>
      <c r="O254" s="375"/>
      <c r="P254" s="375"/>
      <c r="Q254" s="375"/>
    </row>
    <row r="255" spans="1:20" s="1502" customFormat="1" ht="12.75" x14ac:dyDescent="0.2">
      <c r="A255" s="1500"/>
      <c r="B255" s="1500"/>
      <c r="C255" s="1500"/>
      <c r="D255" s="604"/>
      <c r="E255" s="1525"/>
      <c r="F255" s="375"/>
      <c r="G255" s="375"/>
      <c r="H255" s="375"/>
      <c r="I255" s="375"/>
      <c r="J255" s="375"/>
      <c r="K255" s="375"/>
      <c r="L255" s="375"/>
      <c r="M255" s="1526"/>
      <c r="N255" s="375"/>
      <c r="O255" s="375"/>
      <c r="P255" s="375"/>
      <c r="Q255" s="375"/>
    </row>
    <row r="256" spans="1:20" s="1502" customFormat="1" ht="12.75" x14ac:dyDescent="0.2">
      <c r="A256" s="1500"/>
      <c r="B256" s="1500"/>
      <c r="C256" s="1500"/>
      <c r="D256" s="604"/>
      <c r="E256" s="1525"/>
      <c r="F256" s="375"/>
      <c r="G256" s="375"/>
      <c r="H256" s="375"/>
      <c r="I256" s="375"/>
      <c r="J256" s="375"/>
      <c r="K256" s="375"/>
      <c r="L256" s="375"/>
      <c r="M256" s="1526"/>
      <c r="N256" s="375"/>
      <c r="O256" s="375"/>
      <c r="P256" s="375"/>
      <c r="Q256" s="375"/>
    </row>
    <row r="257" spans="1:17" s="1502" customFormat="1" ht="12.75" x14ac:dyDescent="0.2">
      <c r="A257" s="1500"/>
      <c r="B257" s="1500"/>
      <c r="C257" s="1500"/>
      <c r="D257" s="604"/>
      <c r="E257" s="1525"/>
      <c r="F257" s="375"/>
      <c r="G257" s="375"/>
      <c r="H257" s="375"/>
      <c r="I257" s="375"/>
      <c r="J257" s="375"/>
      <c r="K257" s="375"/>
      <c r="L257" s="375"/>
      <c r="M257" s="1526"/>
      <c r="N257" s="375"/>
      <c r="O257" s="375"/>
      <c r="P257" s="375"/>
      <c r="Q257" s="375"/>
    </row>
    <row r="258" spans="1:17" s="1502" customFormat="1" ht="12.75" x14ac:dyDescent="0.2">
      <c r="A258" s="1500"/>
      <c r="B258" s="1500"/>
      <c r="C258" s="1500"/>
      <c r="D258" s="604"/>
      <c r="E258" s="1525"/>
      <c r="F258" s="375"/>
      <c r="G258" s="375"/>
      <c r="H258" s="375"/>
      <c r="I258" s="375"/>
      <c r="J258" s="375"/>
      <c r="K258" s="375"/>
      <c r="L258" s="375"/>
      <c r="M258" s="1526"/>
      <c r="N258" s="375"/>
      <c r="O258" s="375"/>
      <c r="P258" s="375"/>
      <c r="Q258" s="375"/>
    </row>
    <row r="259" spans="1:17" s="1502" customFormat="1" ht="12.75" x14ac:dyDescent="0.2">
      <c r="A259" s="1500"/>
      <c r="B259" s="1500"/>
      <c r="C259" s="1500"/>
      <c r="D259" s="604"/>
      <c r="E259" s="1525"/>
      <c r="F259" s="375"/>
      <c r="G259" s="375"/>
      <c r="H259" s="375"/>
      <c r="I259" s="375"/>
      <c r="J259" s="375"/>
      <c r="K259" s="375"/>
      <c r="L259" s="375"/>
      <c r="M259" s="1526"/>
      <c r="N259" s="375"/>
      <c r="O259" s="375"/>
      <c r="P259" s="375"/>
      <c r="Q259" s="375"/>
    </row>
    <row r="260" spans="1:17" s="1502" customFormat="1" ht="12.75" x14ac:dyDescent="0.2">
      <c r="A260" s="1500"/>
      <c r="B260" s="1500"/>
      <c r="C260" s="1500"/>
      <c r="D260" s="604"/>
      <c r="E260" s="1525"/>
      <c r="F260" s="375"/>
      <c r="G260" s="375"/>
      <c r="H260" s="375"/>
      <c r="I260" s="375"/>
      <c r="J260" s="375"/>
      <c r="K260" s="375"/>
      <c r="L260" s="375"/>
      <c r="M260" s="1526"/>
      <c r="N260" s="375"/>
      <c r="O260" s="375"/>
      <c r="P260" s="375"/>
      <c r="Q260" s="375"/>
    </row>
    <row r="261" spans="1:17" s="1502" customFormat="1" ht="12.75" x14ac:dyDescent="0.2">
      <c r="A261" s="1500"/>
      <c r="B261" s="1500"/>
      <c r="C261" s="1500"/>
      <c r="D261" s="1500"/>
      <c r="E261" s="1501"/>
      <c r="H261" s="375"/>
      <c r="M261" s="381"/>
    </row>
    <row r="262" spans="1:17" s="1502" customFormat="1" ht="12.75" x14ac:dyDescent="0.2">
      <c r="A262" s="1500"/>
      <c r="B262" s="1500"/>
      <c r="C262" s="1500"/>
      <c r="D262" s="1500"/>
      <c r="E262" s="1501"/>
      <c r="H262" s="375"/>
      <c r="M262" s="381"/>
    </row>
    <row r="263" spans="1:17" s="1502" customFormat="1" ht="12.75" x14ac:dyDescent="0.2">
      <c r="A263" s="1500"/>
      <c r="B263" s="1500"/>
      <c r="C263" s="1500"/>
      <c r="D263" s="1500"/>
      <c r="E263" s="1501"/>
      <c r="H263" s="375"/>
      <c r="M263" s="381"/>
    </row>
    <row r="264" spans="1:17" s="1502" customFormat="1" ht="12.75" x14ac:dyDescent="0.2">
      <c r="A264" s="1500"/>
      <c r="B264" s="1500"/>
      <c r="C264" s="1500"/>
      <c r="D264" s="1500"/>
      <c r="E264" s="1501"/>
      <c r="H264" s="375"/>
      <c r="M264" s="381"/>
    </row>
    <row r="265" spans="1:17" s="1502" customFormat="1" ht="12.75" x14ac:dyDescent="0.2">
      <c r="A265" s="1500"/>
      <c r="B265" s="1500"/>
      <c r="C265" s="1500"/>
      <c r="D265" s="1500"/>
      <c r="E265" s="1501"/>
      <c r="H265" s="375"/>
      <c r="M265" s="381"/>
    </row>
    <row r="266" spans="1:17" s="1502" customFormat="1" ht="12.75" x14ac:dyDescent="0.2">
      <c r="A266" s="1500"/>
      <c r="B266" s="1500"/>
      <c r="C266" s="1500"/>
      <c r="D266" s="1500"/>
      <c r="E266" s="1501"/>
      <c r="H266" s="375"/>
      <c r="M266" s="381"/>
    </row>
    <row r="267" spans="1:17" s="1502" customFormat="1" ht="12.75" x14ac:dyDescent="0.2">
      <c r="A267" s="1500"/>
      <c r="B267" s="1500"/>
      <c r="C267" s="1500"/>
      <c r="D267" s="1500"/>
      <c r="E267" s="1501"/>
      <c r="H267" s="375"/>
      <c r="M267" s="381"/>
    </row>
    <row r="268" spans="1:17" s="1502" customFormat="1" ht="12.75" x14ac:dyDescent="0.2">
      <c r="A268" s="1500"/>
      <c r="B268" s="1500"/>
      <c r="C268" s="1500"/>
      <c r="D268" s="1500"/>
      <c r="E268" s="1501"/>
      <c r="H268" s="375"/>
      <c r="M268" s="381"/>
    </row>
    <row r="269" spans="1:17" s="1502" customFormat="1" ht="12.75" x14ac:dyDescent="0.2">
      <c r="A269" s="1500"/>
      <c r="B269" s="1500"/>
      <c r="C269" s="1500"/>
      <c r="D269" s="1500"/>
      <c r="E269" s="1501"/>
      <c r="H269" s="375"/>
      <c r="M269" s="381"/>
    </row>
    <row r="270" spans="1:17" s="1502" customFormat="1" ht="12.75" x14ac:dyDescent="0.2">
      <c r="A270" s="1500"/>
      <c r="B270" s="1500"/>
      <c r="C270" s="1500"/>
      <c r="D270" s="1500"/>
      <c r="E270" s="1501"/>
      <c r="H270" s="375"/>
      <c r="M270" s="381"/>
    </row>
    <row r="271" spans="1:17" s="1502" customFormat="1" ht="12.75" x14ac:dyDescent="0.2">
      <c r="A271" s="1500"/>
      <c r="B271" s="1500"/>
      <c r="C271" s="1500"/>
      <c r="D271" s="1500"/>
      <c r="E271" s="1501"/>
      <c r="H271" s="375"/>
      <c r="M271" s="381"/>
    </row>
    <row r="272" spans="1:17" s="1502" customFormat="1" ht="12.75" x14ac:dyDescent="0.2">
      <c r="A272" s="1500"/>
      <c r="B272" s="1500"/>
      <c r="C272" s="1500"/>
      <c r="D272" s="1500"/>
      <c r="E272" s="1501"/>
      <c r="H272" s="375"/>
      <c r="M272" s="381"/>
    </row>
    <row r="273" spans="1:13" s="1502" customFormat="1" ht="12.75" x14ac:dyDescent="0.2">
      <c r="A273" s="1500"/>
      <c r="B273" s="1500"/>
      <c r="C273" s="1500"/>
      <c r="D273" s="1500"/>
      <c r="E273" s="1501"/>
      <c r="H273" s="375"/>
      <c r="M273" s="381"/>
    </row>
    <row r="274" spans="1:13" s="1502" customFormat="1" ht="12.75" x14ac:dyDescent="0.2">
      <c r="A274" s="1500"/>
      <c r="B274" s="1500"/>
      <c r="C274" s="1500"/>
      <c r="D274" s="1500"/>
      <c r="E274" s="1501"/>
      <c r="H274" s="375"/>
      <c r="M274" s="381"/>
    </row>
    <row r="275" spans="1:13" s="1502" customFormat="1" ht="12.75" x14ac:dyDescent="0.2">
      <c r="A275" s="1500"/>
      <c r="B275" s="1500"/>
      <c r="C275" s="1500"/>
      <c r="D275" s="1500"/>
      <c r="E275" s="1501"/>
      <c r="H275" s="375"/>
      <c r="M275" s="381"/>
    </row>
    <row r="276" spans="1:13" s="1502" customFormat="1" ht="12.75" x14ac:dyDescent="0.2">
      <c r="A276" s="1500"/>
      <c r="B276" s="1500"/>
      <c r="C276" s="1500"/>
      <c r="D276" s="1500"/>
      <c r="E276" s="1501"/>
      <c r="H276" s="375"/>
      <c r="M276" s="381"/>
    </row>
    <row r="277" spans="1:13" s="1502" customFormat="1" ht="12.75" x14ac:dyDescent="0.2">
      <c r="A277" s="1500"/>
      <c r="B277" s="1500"/>
      <c r="C277" s="1500"/>
      <c r="D277" s="1500"/>
      <c r="E277" s="1501"/>
      <c r="H277" s="375"/>
      <c r="M277" s="381"/>
    </row>
    <row r="278" spans="1:13" s="1502" customFormat="1" ht="12.75" x14ac:dyDescent="0.2">
      <c r="A278" s="1500"/>
      <c r="B278" s="1500"/>
      <c r="C278" s="1500"/>
      <c r="D278" s="1500"/>
      <c r="E278" s="1501"/>
      <c r="H278" s="375"/>
      <c r="M278" s="381"/>
    </row>
    <row r="279" spans="1:13" s="1502" customFormat="1" ht="12.75" x14ac:dyDescent="0.2">
      <c r="A279" s="1500"/>
      <c r="B279" s="1500"/>
      <c r="C279" s="1500"/>
      <c r="D279" s="1500"/>
      <c r="E279" s="1501"/>
      <c r="H279" s="375"/>
      <c r="M279" s="381"/>
    </row>
    <row r="280" spans="1:13" s="1502" customFormat="1" ht="12.75" x14ac:dyDescent="0.2">
      <c r="A280" s="1500"/>
      <c r="B280" s="1500"/>
      <c r="C280" s="1500"/>
      <c r="D280" s="1500"/>
      <c r="E280" s="1501"/>
      <c r="H280" s="375"/>
      <c r="M280" s="381"/>
    </row>
    <row r="281" spans="1:13" s="1502" customFormat="1" ht="12.75" x14ac:dyDescent="0.2">
      <c r="A281" s="1500"/>
      <c r="B281" s="1500"/>
      <c r="C281" s="1500"/>
      <c r="D281" s="1500"/>
      <c r="E281" s="1501"/>
      <c r="H281" s="375"/>
      <c r="M281" s="381"/>
    </row>
    <row r="282" spans="1:13" s="1502" customFormat="1" ht="12.75" x14ac:dyDescent="0.2">
      <c r="A282" s="1500"/>
      <c r="B282" s="1500"/>
      <c r="C282" s="1500"/>
      <c r="D282" s="1500"/>
      <c r="E282" s="1501"/>
      <c r="H282" s="375"/>
      <c r="M282" s="381"/>
    </row>
    <row r="283" spans="1:13" s="1502" customFormat="1" ht="12.75" x14ac:dyDescent="0.2">
      <c r="A283" s="1500"/>
      <c r="B283" s="1500"/>
      <c r="C283" s="1500"/>
      <c r="D283" s="1500"/>
      <c r="E283" s="1501"/>
      <c r="H283" s="375"/>
      <c r="M283" s="381"/>
    </row>
    <row r="284" spans="1:13" s="1502" customFormat="1" ht="12.75" x14ac:dyDescent="0.2">
      <c r="A284" s="1500"/>
      <c r="B284" s="1500"/>
      <c r="C284" s="1500"/>
      <c r="D284" s="1500"/>
      <c r="E284" s="1501"/>
      <c r="H284" s="375"/>
      <c r="M284" s="381"/>
    </row>
    <row r="285" spans="1:13" s="1502" customFormat="1" ht="12.75" x14ac:dyDescent="0.2">
      <c r="A285" s="1500"/>
      <c r="B285" s="1500"/>
      <c r="C285" s="1500"/>
      <c r="D285" s="1500"/>
      <c r="E285" s="1501"/>
      <c r="H285" s="375"/>
      <c r="M285" s="381"/>
    </row>
    <row r="286" spans="1:13" s="1502" customFormat="1" ht="12.75" x14ac:dyDescent="0.2">
      <c r="A286" s="1500"/>
      <c r="B286" s="1500"/>
      <c r="C286" s="1500"/>
      <c r="D286" s="1500"/>
      <c r="E286" s="1501"/>
      <c r="H286" s="375"/>
      <c r="M286" s="381"/>
    </row>
    <row r="287" spans="1:13" s="1502" customFormat="1" ht="12.75" x14ac:dyDescent="0.2">
      <c r="A287" s="1500"/>
      <c r="B287" s="1500"/>
      <c r="C287" s="1500"/>
      <c r="D287" s="1500"/>
      <c r="E287" s="1501"/>
      <c r="H287" s="375"/>
      <c r="M287" s="381"/>
    </row>
    <row r="288" spans="1:13" s="1502" customFormat="1" ht="12.75" x14ac:dyDescent="0.2">
      <c r="A288" s="1500"/>
      <c r="B288" s="1500"/>
      <c r="C288" s="1500"/>
      <c r="D288" s="1500"/>
      <c r="E288" s="1501"/>
      <c r="H288" s="375"/>
      <c r="M288" s="381"/>
    </row>
    <row r="289" spans="1:13" s="1502" customFormat="1" ht="12.75" x14ac:dyDescent="0.2">
      <c r="A289" s="1500"/>
      <c r="B289" s="1500"/>
      <c r="C289" s="1500"/>
      <c r="D289" s="1500"/>
      <c r="E289" s="1501"/>
      <c r="H289" s="375"/>
      <c r="M289" s="381"/>
    </row>
    <row r="290" spans="1:13" s="1502" customFormat="1" ht="12.75" x14ac:dyDescent="0.2">
      <c r="A290" s="1500"/>
      <c r="B290" s="1500"/>
      <c r="C290" s="1500"/>
      <c r="D290" s="1500"/>
      <c r="E290" s="1501"/>
      <c r="H290" s="375"/>
      <c r="M290" s="381"/>
    </row>
    <row r="291" spans="1:13" s="1502" customFormat="1" ht="12.75" x14ac:dyDescent="0.2">
      <c r="A291" s="1500"/>
      <c r="B291" s="1500"/>
      <c r="C291" s="1500"/>
      <c r="D291" s="1500"/>
      <c r="E291" s="1501"/>
      <c r="H291" s="375"/>
      <c r="M291" s="381"/>
    </row>
    <row r="292" spans="1:13" s="1502" customFormat="1" ht="12.75" x14ac:dyDescent="0.2">
      <c r="A292" s="1500"/>
      <c r="B292" s="1500"/>
      <c r="C292" s="1500"/>
      <c r="D292" s="1500"/>
      <c r="E292" s="1501"/>
      <c r="H292" s="375"/>
      <c r="M292" s="381"/>
    </row>
    <row r="293" spans="1:13" s="1502" customFormat="1" ht="12.75" x14ac:dyDescent="0.2">
      <c r="A293" s="1500"/>
      <c r="B293" s="1500"/>
      <c r="C293" s="1500"/>
      <c r="D293" s="1500"/>
      <c r="E293" s="1501"/>
      <c r="H293" s="375"/>
      <c r="M293" s="381"/>
    </row>
    <row r="294" spans="1:13" s="1502" customFormat="1" ht="12.75" x14ac:dyDescent="0.2">
      <c r="A294" s="1500"/>
      <c r="B294" s="1500"/>
      <c r="C294" s="1500"/>
      <c r="D294" s="1500"/>
      <c r="E294" s="1501"/>
      <c r="H294" s="375"/>
      <c r="M294" s="381"/>
    </row>
    <row r="295" spans="1:13" s="1502" customFormat="1" ht="12.75" x14ac:dyDescent="0.2">
      <c r="A295" s="1500"/>
      <c r="B295" s="1500"/>
      <c r="C295" s="1500"/>
      <c r="D295" s="1500"/>
      <c r="E295" s="1501"/>
      <c r="H295" s="375"/>
      <c r="M295" s="381"/>
    </row>
    <row r="296" spans="1:13" s="1502" customFormat="1" ht="12.75" x14ac:dyDescent="0.2">
      <c r="A296" s="1500"/>
      <c r="B296" s="1500"/>
      <c r="C296" s="1500"/>
      <c r="D296" s="1500"/>
      <c r="E296" s="1501"/>
      <c r="H296" s="375"/>
      <c r="M296" s="381"/>
    </row>
    <row r="297" spans="1:13" s="1502" customFormat="1" ht="12.75" x14ac:dyDescent="0.2">
      <c r="A297" s="1500"/>
      <c r="B297" s="1500"/>
      <c r="C297" s="1500"/>
      <c r="D297" s="1500"/>
      <c r="E297" s="1501"/>
      <c r="H297" s="375"/>
      <c r="M297" s="381"/>
    </row>
    <row r="298" spans="1:13" s="1502" customFormat="1" ht="12.75" x14ac:dyDescent="0.2">
      <c r="A298" s="1500"/>
      <c r="B298" s="1500"/>
      <c r="C298" s="1500"/>
      <c r="D298" s="1500"/>
      <c r="E298" s="1501"/>
      <c r="H298" s="375"/>
      <c r="M298" s="381"/>
    </row>
    <row r="299" spans="1:13" s="1502" customFormat="1" ht="12.75" x14ac:dyDescent="0.2">
      <c r="A299" s="1500"/>
      <c r="B299" s="1500"/>
      <c r="C299" s="1500"/>
      <c r="D299" s="1500"/>
      <c r="E299" s="1501"/>
      <c r="H299" s="375"/>
      <c r="M299" s="381"/>
    </row>
    <row r="300" spans="1:13" s="1502" customFormat="1" ht="12.75" x14ac:dyDescent="0.2">
      <c r="A300" s="1500"/>
      <c r="B300" s="1500"/>
      <c r="C300" s="1500"/>
      <c r="D300" s="1500"/>
      <c r="E300" s="1501"/>
      <c r="H300" s="375"/>
      <c r="M300" s="381"/>
    </row>
    <row r="301" spans="1:13" s="1502" customFormat="1" ht="12.75" x14ac:dyDescent="0.2">
      <c r="A301" s="1500"/>
      <c r="B301" s="1500"/>
      <c r="C301" s="1500"/>
      <c r="D301" s="1500"/>
      <c r="E301" s="1501"/>
      <c r="H301" s="375"/>
      <c r="M301" s="381"/>
    </row>
    <row r="302" spans="1:13" s="1502" customFormat="1" ht="12.75" x14ac:dyDescent="0.2">
      <c r="A302" s="1500"/>
      <c r="B302" s="1500"/>
      <c r="C302" s="1500"/>
      <c r="D302" s="1500"/>
      <c r="E302" s="1501"/>
      <c r="H302" s="375"/>
      <c r="M302" s="381"/>
    </row>
    <row r="303" spans="1:13" s="1502" customFormat="1" ht="12.75" x14ac:dyDescent="0.2">
      <c r="A303" s="1500"/>
      <c r="B303" s="1500"/>
      <c r="C303" s="1500"/>
      <c r="D303" s="1500"/>
      <c r="E303" s="1501"/>
      <c r="H303" s="375"/>
      <c r="M303" s="381"/>
    </row>
    <row r="304" spans="1:13" s="1502" customFormat="1" ht="12.75" x14ac:dyDescent="0.2">
      <c r="A304" s="1500"/>
      <c r="B304" s="1500"/>
      <c r="C304" s="1500"/>
      <c r="D304" s="1500"/>
      <c r="E304" s="1501"/>
      <c r="H304" s="375"/>
      <c r="M304" s="381"/>
    </row>
    <row r="305" spans="1:13" s="1502" customFormat="1" ht="12.75" x14ac:dyDescent="0.2">
      <c r="A305" s="1500"/>
      <c r="B305" s="1500"/>
      <c r="C305" s="1500"/>
      <c r="D305" s="1500"/>
      <c r="E305" s="1501"/>
      <c r="H305" s="375"/>
      <c r="M305" s="381"/>
    </row>
    <row r="306" spans="1:13" s="1502" customFormat="1" ht="12.75" x14ac:dyDescent="0.2">
      <c r="A306" s="1500"/>
      <c r="B306" s="1500"/>
      <c r="C306" s="1500"/>
      <c r="D306" s="1500"/>
      <c r="E306" s="1501"/>
      <c r="H306" s="375"/>
      <c r="M306" s="381"/>
    </row>
    <row r="307" spans="1:13" s="1502" customFormat="1" ht="12.75" x14ac:dyDescent="0.2">
      <c r="A307" s="1500"/>
      <c r="B307" s="1500"/>
      <c r="C307" s="1500"/>
      <c r="D307" s="1500"/>
      <c r="E307" s="1501"/>
      <c r="H307" s="375"/>
      <c r="M307" s="381"/>
    </row>
    <row r="308" spans="1:13" s="1502" customFormat="1" ht="12.75" x14ac:dyDescent="0.2">
      <c r="A308" s="1500"/>
      <c r="B308" s="1500"/>
      <c r="C308" s="1500"/>
      <c r="D308" s="1500"/>
      <c r="E308" s="1501"/>
      <c r="H308" s="375"/>
      <c r="M308" s="381"/>
    </row>
    <row r="309" spans="1:13" s="1502" customFormat="1" ht="12.75" x14ac:dyDescent="0.2">
      <c r="A309" s="1500"/>
      <c r="B309" s="1500"/>
      <c r="C309" s="1500"/>
      <c r="D309" s="1500"/>
      <c r="E309" s="1501"/>
      <c r="H309" s="375"/>
      <c r="M309" s="381"/>
    </row>
    <row r="310" spans="1:13" s="1502" customFormat="1" ht="12.75" x14ac:dyDescent="0.2">
      <c r="A310" s="1500"/>
      <c r="B310" s="1500"/>
      <c r="C310" s="1500"/>
      <c r="D310" s="1500"/>
      <c r="E310" s="1501"/>
      <c r="H310" s="375"/>
      <c r="M310" s="381"/>
    </row>
    <row r="311" spans="1:13" s="1502" customFormat="1" ht="12.75" x14ac:dyDescent="0.2">
      <c r="A311" s="1500"/>
      <c r="B311" s="1500"/>
      <c r="C311" s="1500"/>
      <c r="D311" s="1500"/>
      <c r="E311" s="1501"/>
      <c r="H311" s="375"/>
      <c r="M311" s="381"/>
    </row>
    <row r="312" spans="1:13" s="1502" customFormat="1" ht="12.75" x14ac:dyDescent="0.2">
      <c r="A312" s="1500"/>
      <c r="B312" s="1500"/>
      <c r="C312" s="1500"/>
      <c r="D312" s="1500"/>
      <c r="E312" s="1501"/>
      <c r="H312" s="375"/>
      <c r="M312" s="381"/>
    </row>
    <row r="313" spans="1:13" s="1502" customFormat="1" ht="12.75" x14ac:dyDescent="0.2">
      <c r="A313" s="1500"/>
      <c r="B313" s="1500"/>
      <c r="C313" s="1500"/>
      <c r="D313" s="1500"/>
      <c r="E313" s="1501"/>
      <c r="H313" s="375"/>
      <c r="M313" s="381"/>
    </row>
    <row r="314" spans="1:13" s="1502" customFormat="1" ht="12.75" x14ac:dyDescent="0.2">
      <c r="A314" s="1500"/>
      <c r="B314" s="1500"/>
      <c r="C314" s="1500"/>
      <c r="D314" s="1500"/>
      <c r="E314" s="1501"/>
      <c r="H314" s="375"/>
      <c r="M314" s="381"/>
    </row>
    <row r="315" spans="1:13" s="1502" customFormat="1" ht="12.75" x14ac:dyDescent="0.2">
      <c r="A315" s="1500"/>
      <c r="B315" s="1500"/>
      <c r="C315" s="1500"/>
      <c r="D315" s="1500"/>
      <c r="E315" s="1501"/>
      <c r="H315" s="375"/>
      <c r="M315" s="381"/>
    </row>
    <row r="316" spans="1:13" s="1502" customFormat="1" ht="12.75" x14ac:dyDescent="0.2">
      <c r="A316" s="1500"/>
      <c r="B316" s="1500"/>
      <c r="C316" s="1500"/>
      <c r="D316" s="1500"/>
      <c r="E316" s="1501"/>
      <c r="H316" s="375"/>
      <c r="M316" s="381"/>
    </row>
    <row r="317" spans="1:13" s="1502" customFormat="1" ht="12.75" x14ac:dyDescent="0.2">
      <c r="A317" s="1500"/>
      <c r="B317" s="1500"/>
      <c r="C317" s="1500"/>
      <c r="D317" s="1500"/>
      <c r="E317" s="1501"/>
      <c r="H317" s="375"/>
      <c r="M317" s="381"/>
    </row>
    <row r="318" spans="1:13" s="1502" customFormat="1" ht="12.75" x14ac:dyDescent="0.2">
      <c r="A318" s="1500"/>
      <c r="B318" s="1500"/>
      <c r="C318" s="1500"/>
      <c r="D318" s="1500"/>
      <c r="E318" s="1501"/>
      <c r="H318" s="375"/>
      <c r="M318" s="381"/>
    </row>
    <row r="319" spans="1:13" s="1502" customFormat="1" ht="12.75" x14ac:dyDescent="0.2">
      <c r="A319" s="1500"/>
      <c r="B319" s="1500"/>
      <c r="C319" s="1500"/>
      <c r="D319" s="1500"/>
      <c r="E319" s="1501"/>
      <c r="H319" s="375"/>
      <c r="M319" s="381"/>
    </row>
    <row r="320" spans="1:13" s="1502" customFormat="1" ht="12.75" x14ac:dyDescent="0.2">
      <c r="A320" s="1500"/>
      <c r="B320" s="1500"/>
      <c r="C320" s="1500"/>
      <c r="D320" s="1500"/>
      <c r="E320" s="1501"/>
      <c r="H320" s="375"/>
      <c r="M320" s="381"/>
    </row>
    <row r="321" spans="1:13" s="1502" customFormat="1" ht="12.75" x14ac:dyDescent="0.2">
      <c r="A321" s="1500"/>
      <c r="B321" s="1500"/>
      <c r="C321" s="1500"/>
      <c r="D321" s="1500"/>
      <c r="E321" s="1501"/>
      <c r="H321" s="375"/>
      <c r="M321" s="381"/>
    </row>
    <row r="322" spans="1:13" s="1502" customFormat="1" ht="12.75" x14ac:dyDescent="0.2">
      <c r="A322" s="1500"/>
      <c r="B322" s="1500"/>
      <c r="C322" s="1500"/>
      <c r="D322" s="1500"/>
      <c r="E322" s="1501"/>
      <c r="H322" s="375"/>
      <c r="M322" s="381"/>
    </row>
    <row r="323" spans="1:13" s="1502" customFormat="1" ht="12.75" x14ac:dyDescent="0.2">
      <c r="A323" s="1500"/>
      <c r="B323" s="1500"/>
      <c r="C323" s="1500"/>
      <c r="D323" s="1500"/>
      <c r="E323" s="1501"/>
      <c r="H323" s="375"/>
      <c r="M323" s="381"/>
    </row>
    <row r="324" spans="1:13" s="1502" customFormat="1" ht="12.75" x14ac:dyDescent="0.2">
      <c r="A324" s="1500"/>
      <c r="B324" s="1500"/>
      <c r="C324" s="1500"/>
      <c r="D324" s="1500"/>
      <c r="E324" s="1501"/>
      <c r="H324" s="375"/>
      <c r="M324" s="381"/>
    </row>
    <row r="325" spans="1:13" s="1502" customFormat="1" ht="12.75" x14ac:dyDescent="0.2">
      <c r="A325" s="1500"/>
      <c r="B325" s="1500"/>
      <c r="C325" s="1500"/>
      <c r="D325" s="1500"/>
      <c r="E325" s="1501"/>
      <c r="H325" s="375"/>
      <c r="M325" s="381"/>
    </row>
    <row r="326" spans="1:13" s="1502" customFormat="1" ht="12.75" x14ac:dyDescent="0.2">
      <c r="A326" s="1500"/>
      <c r="B326" s="1500"/>
      <c r="C326" s="1500"/>
      <c r="D326" s="1500"/>
      <c r="E326" s="1501"/>
      <c r="H326" s="375"/>
      <c r="M326" s="381"/>
    </row>
    <row r="327" spans="1:13" s="1502" customFormat="1" ht="12.75" x14ac:dyDescent="0.2">
      <c r="A327" s="1500"/>
      <c r="B327" s="1500"/>
      <c r="C327" s="1500"/>
      <c r="D327" s="1500"/>
      <c r="E327" s="1501"/>
      <c r="H327" s="375"/>
      <c r="M327" s="381"/>
    </row>
    <row r="328" spans="1:13" s="1502" customFormat="1" ht="12.75" x14ac:dyDescent="0.2">
      <c r="A328" s="1500"/>
      <c r="B328" s="1500"/>
      <c r="C328" s="1500"/>
      <c r="D328" s="1500"/>
      <c r="E328" s="1501"/>
      <c r="H328" s="375"/>
      <c r="M328" s="381"/>
    </row>
    <row r="329" spans="1:13" s="1502" customFormat="1" ht="12.75" x14ac:dyDescent="0.2">
      <c r="A329" s="1500"/>
      <c r="B329" s="1500"/>
      <c r="C329" s="1500"/>
      <c r="D329" s="1500"/>
      <c r="E329" s="1501"/>
      <c r="H329" s="375"/>
      <c r="M329" s="381"/>
    </row>
    <row r="330" spans="1:13" s="1502" customFormat="1" ht="12.75" x14ac:dyDescent="0.2">
      <c r="A330" s="1500"/>
      <c r="B330" s="1500"/>
      <c r="C330" s="1500"/>
      <c r="D330" s="1500"/>
      <c r="E330" s="1501"/>
      <c r="H330" s="375"/>
      <c r="M330" s="381"/>
    </row>
    <row r="331" spans="1:13" s="1502" customFormat="1" ht="12.75" x14ac:dyDescent="0.2">
      <c r="A331" s="1500"/>
      <c r="B331" s="1500"/>
      <c r="C331" s="1500"/>
      <c r="D331" s="1500"/>
      <c r="E331" s="1501"/>
      <c r="H331" s="375"/>
      <c r="M331" s="381"/>
    </row>
    <row r="332" spans="1:13" s="1502" customFormat="1" ht="12.75" x14ac:dyDescent="0.2">
      <c r="A332" s="1500"/>
      <c r="B332" s="1500"/>
      <c r="C332" s="1500"/>
      <c r="D332" s="1500"/>
      <c r="E332" s="1501"/>
      <c r="H332" s="375"/>
      <c r="M332" s="381"/>
    </row>
    <row r="333" spans="1:13" s="1502" customFormat="1" ht="12.75" x14ac:dyDescent="0.2">
      <c r="A333" s="1500"/>
      <c r="B333" s="1500"/>
      <c r="C333" s="1500"/>
      <c r="D333" s="1500"/>
      <c r="E333" s="1501"/>
      <c r="H333" s="375"/>
      <c r="M333" s="381"/>
    </row>
    <row r="334" spans="1:13" s="1502" customFormat="1" ht="12.75" x14ac:dyDescent="0.2">
      <c r="A334" s="1500"/>
      <c r="B334" s="1500"/>
      <c r="C334" s="1500"/>
      <c r="D334" s="1500"/>
      <c r="E334" s="1501"/>
      <c r="H334" s="375"/>
      <c r="M334" s="381"/>
    </row>
    <row r="335" spans="1:13" s="1502" customFormat="1" ht="12.75" x14ac:dyDescent="0.2">
      <c r="A335" s="1500"/>
      <c r="B335" s="1500"/>
      <c r="C335" s="1500"/>
      <c r="D335" s="1500"/>
      <c r="E335" s="1501"/>
      <c r="H335" s="375"/>
      <c r="M335" s="381"/>
    </row>
    <row r="336" spans="1:13" s="1502" customFormat="1" ht="12.75" x14ac:dyDescent="0.2">
      <c r="A336" s="1500"/>
      <c r="B336" s="1500"/>
      <c r="C336" s="1500"/>
      <c r="D336" s="1500"/>
      <c r="E336" s="1501"/>
      <c r="H336" s="375"/>
      <c r="M336" s="381"/>
    </row>
    <row r="337" spans="1:13" s="1502" customFormat="1" ht="12.75" x14ac:dyDescent="0.2">
      <c r="A337" s="1500"/>
      <c r="B337" s="1500"/>
      <c r="C337" s="1500"/>
      <c r="D337" s="1500"/>
      <c r="E337" s="1501"/>
      <c r="H337" s="375"/>
      <c r="M337" s="381"/>
    </row>
    <row r="338" spans="1:13" s="1502" customFormat="1" ht="12.75" x14ac:dyDescent="0.2">
      <c r="A338" s="1500"/>
      <c r="B338" s="1500"/>
      <c r="C338" s="1500"/>
      <c r="D338" s="1500"/>
      <c r="E338" s="1501"/>
      <c r="H338" s="375"/>
      <c r="M338" s="381"/>
    </row>
    <row r="339" spans="1:13" s="1502" customFormat="1" ht="12.75" x14ac:dyDescent="0.2">
      <c r="A339" s="1500"/>
      <c r="B339" s="1500"/>
      <c r="C339" s="1500"/>
      <c r="D339" s="1500"/>
      <c r="E339" s="1501"/>
      <c r="H339" s="375"/>
      <c r="M339" s="381"/>
    </row>
    <row r="340" spans="1:13" s="1502" customFormat="1" ht="12.75" x14ac:dyDescent="0.2">
      <c r="A340" s="1500"/>
      <c r="B340" s="1500"/>
      <c r="C340" s="1500"/>
      <c r="D340" s="1500"/>
      <c r="E340" s="1501"/>
      <c r="H340" s="375"/>
      <c r="M340" s="381"/>
    </row>
    <row r="341" spans="1:13" s="1502" customFormat="1" ht="12.75" x14ac:dyDescent="0.2">
      <c r="A341" s="1500"/>
      <c r="B341" s="1500"/>
      <c r="C341" s="1500"/>
      <c r="D341" s="1500"/>
      <c r="E341" s="1501"/>
      <c r="H341" s="375"/>
      <c r="M341" s="381"/>
    </row>
    <row r="342" spans="1:13" s="1502" customFormat="1" ht="12.75" x14ac:dyDescent="0.2">
      <c r="A342" s="1500"/>
      <c r="B342" s="1500"/>
      <c r="C342" s="1500"/>
      <c r="D342" s="1500"/>
      <c r="E342" s="1501"/>
      <c r="H342" s="375"/>
      <c r="M342" s="381"/>
    </row>
    <row r="343" spans="1:13" s="1502" customFormat="1" ht="12.75" x14ac:dyDescent="0.2">
      <c r="A343" s="1500"/>
      <c r="B343" s="1500"/>
      <c r="C343" s="1500"/>
      <c r="D343" s="1500"/>
      <c r="E343" s="1501"/>
      <c r="H343" s="375"/>
      <c r="M343" s="381"/>
    </row>
    <row r="344" spans="1:13" s="1502" customFormat="1" ht="12.75" x14ac:dyDescent="0.2">
      <c r="A344" s="1500"/>
      <c r="B344" s="1500"/>
      <c r="C344" s="1500"/>
      <c r="D344" s="1500"/>
      <c r="E344" s="1501"/>
      <c r="H344" s="375"/>
      <c r="M344" s="381"/>
    </row>
    <row r="345" spans="1:13" s="1502" customFormat="1" ht="12.75" x14ac:dyDescent="0.2">
      <c r="A345" s="1500"/>
      <c r="B345" s="1500"/>
      <c r="C345" s="1500"/>
      <c r="D345" s="1500"/>
      <c r="E345" s="1501"/>
      <c r="H345" s="375"/>
      <c r="M345" s="381"/>
    </row>
    <row r="346" spans="1:13" s="1502" customFormat="1" ht="12.75" x14ac:dyDescent="0.2">
      <c r="A346" s="1500"/>
      <c r="B346" s="1500"/>
      <c r="C346" s="1500"/>
      <c r="D346" s="1500"/>
      <c r="E346" s="1501"/>
      <c r="H346" s="375"/>
      <c r="M346" s="381"/>
    </row>
    <row r="347" spans="1:13" s="1502" customFormat="1" ht="12.75" x14ac:dyDescent="0.2">
      <c r="A347" s="1500"/>
      <c r="B347" s="1500"/>
      <c r="C347" s="1500"/>
      <c r="D347" s="1500"/>
      <c r="E347" s="1501"/>
      <c r="H347" s="375"/>
      <c r="M347" s="381"/>
    </row>
    <row r="348" spans="1:13" s="1502" customFormat="1" ht="12.75" x14ac:dyDescent="0.2">
      <c r="A348" s="1500"/>
      <c r="B348" s="1500"/>
      <c r="C348" s="1500"/>
      <c r="D348" s="1500"/>
      <c r="E348" s="1501"/>
      <c r="H348" s="375"/>
      <c r="M348" s="381"/>
    </row>
    <row r="349" spans="1:13" s="1502" customFormat="1" ht="12.75" x14ac:dyDescent="0.2">
      <c r="A349" s="1500"/>
      <c r="B349" s="1500"/>
      <c r="C349" s="1500"/>
      <c r="D349" s="1500"/>
      <c r="E349" s="1501"/>
      <c r="H349" s="375"/>
      <c r="M349" s="381"/>
    </row>
    <row r="350" spans="1:13" s="1502" customFormat="1" ht="12.75" x14ac:dyDescent="0.2">
      <c r="A350" s="1500"/>
      <c r="B350" s="1500"/>
      <c r="C350" s="1500"/>
      <c r="D350" s="1500"/>
      <c r="E350" s="1501"/>
      <c r="H350" s="375"/>
      <c r="M350" s="381"/>
    </row>
    <row r="351" spans="1:13" s="1502" customFormat="1" ht="12.75" x14ac:dyDescent="0.2">
      <c r="A351" s="1500"/>
      <c r="B351" s="1500"/>
      <c r="C351" s="1500"/>
      <c r="D351" s="1500"/>
      <c r="E351" s="1501"/>
      <c r="H351" s="375"/>
      <c r="M351" s="381"/>
    </row>
    <row r="352" spans="1:13" s="1502" customFormat="1" ht="12.75" x14ac:dyDescent="0.2">
      <c r="A352" s="1500"/>
      <c r="B352" s="1500"/>
      <c r="C352" s="1500"/>
      <c r="D352" s="1500"/>
      <c r="E352" s="1501"/>
      <c r="H352" s="375"/>
      <c r="M352" s="381"/>
    </row>
    <row r="353" spans="1:13" s="1502" customFormat="1" ht="12.75" x14ac:dyDescent="0.2">
      <c r="A353" s="1500"/>
      <c r="B353" s="1500"/>
      <c r="C353" s="1500"/>
      <c r="D353" s="1500"/>
      <c r="E353" s="1501"/>
      <c r="H353" s="375"/>
      <c r="M353" s="381"/>
    </row>
    <row r="354" spans="1:13" s="1502" customFormat="1" ht="12.75" x14ac:dyDescent="0.2">
      <c r="A354" s="1500"/>
      <c r="B354" s="1500"/>
      <c r="C354" s="1500"/>
      <c r="D354" s="1500"/>
      <c r="E354" s="1501"/>
      <c r="H354" s="375"/>
      <c r="M354" s="381"/>
    </row>
    <row r="355" spans="1:13" s="1502" customFormat="1" ht="12.75" x14ac:dyDescent="0.2">
      <c r="A355" s="1500"/>
      <c r="B355" s="1500"/>
      <c r="C355" s="1500"/>
      <c r="D355" s="1500"/>
      <c r="E355" s="1501"/>
      <c r="H355" s="375"/>
      <c r="M355" s="381"/>
    </row>
    <row r="356" spans="1:13" s="1502" customFormat="1" ht="12.75" x14ac:dyDescent="0.2">
      <c r="A356" s="1500"/>
      <c r="B356" s="1500"/>
      <c r="C356" s="1500"/>
      <c r="D356" s="1500"/>
      <c r="E356" s="1501"/>
      <c r="H356" s="375"/>
      <c r="M356" s="381"/>
    </row>
    <row r="357" spans="1:13" s="1502" customFormat="1" ht="12.75" x14ac:dyDescent="0.2">
      <c r="A357" s="1500"/>
      <c r="B357" s="1500"/>
      <c r="C357" s="1500"/>
      <c r="D357" s="1500"/>
      <c r="E357" s="1501"/>
      <c r="H357" s="375"/>
      <c r="M357" s="381"/>
    </row>
    <row r="358" spans="1:13" s="1502" customFormat="1" ht="12.75" x14ac:dyDescent="0.2">
      <c r="A358" s="1500"/>
      <c r="B358" s="1500"/>
      <c r="C358" s="1500"/>
      <c r="D358" s="1500"/>
      <c r="E358" s="1501"/>
      <c r="H358" s="375"/>
      <c r="M358" s="381"/>
    </row>
    <row r="359" spans="1:13" s="1502" customFormat="1" ht="12.75" x14ac:dyDescent="0.2">
      <c r="A359" s="1500"/>
      <c r="B359" s="1500"/>
      <c r="C359" s="1500"/>
      <c r="D359" s="1500"/>
      <c r="E359" s="1501"/>
      <c r="H359" s="375"/>
      <c r="M359" s="381"/>
    </row>
    <row r="360" spans="1:13" s="1502" customFormat="1" ht="12.75" x14ac:dyDescent="0.2">
      <c r="A360" s="1500"/>
      <c r="B360" s="1500"/>
      <c r="C360" s="1500"/>
      <c r="D360" s="1500"/>
      <c r="E360" s="1501"/>
      <c r="H360" s="375"/>
      <c r="M360" s="381"/>
    </row>
    <row r="361" spans="1:13" s="1502" customFormat="1" ht="12.75" x14ac:dyDescent="0.2">
      <c r="A361" s="1500"/>
      <c r="B361" s="1500"/>
      <c r="C361" s="1500"/>
      <c r="D361" s="1500"/>
      <c r="E361" s="1501"/>
      <c r="H361" s="375"/>
      <c r="M361" s="381"/>
    </row>
    <row r="362" spans="1:13" s="1502" customFormat="1" ht="12.75" x14ac:dyDescent="0.2">
      <c r="A362" s="1500"/>
      <c r="B362" s="1500"/>
      <c r="C362" s="1500"/>
      <c r="D362" s="1500"/>
      <c r="E362" s="1501"/>
      <c r="H362" s="375"/>
      <c r="M362" s="381"/>
    </row>
    <row r="363" spans="1:13" s="1502" customFormat="1" ht="12.75" x14ac:dyDescent="0.2">
      <c r="A363" s="1500"/>
      <c r="B363" s="1500"/>
      <c r="C363" s="1500"/>
      <c r="D363" s="1500"/>
      <c r="E363" s="1501"/>
      <c r="H363" s="375"/>
      <c r="M363" s="381"/>
    </row>
    <row r="364" spans="1:13" s="1502" customFormat="1" ht="12.75" x14ac:dyDescent="0.2">
      <c r="A364" s="1500"/>
      <c r="B364" s="1500"/>
      <c r="C364" s="1500"/>
      <c r="D364" s="1500"/>
      <c r="E364" s="1501"/>
      <c r="H364" s="375"/>
      <c r="M364" s="381"/>
    </row>
    <row r="365" spans="1:13" s="1502" customFormat="1" ht="12.75" x14ac:dyDescent="0.2">
      <c r="A365" s="1500"/>
      <c r="B365" s="1500"/>
      <c r="C365" s="1500"/>
      <c r="D365" s="1500"/>
      <c r="E365" s="1501"/>
      <c r="H365" s="375"/>
      <c r="M365" s="381"/>
    </row>
    <row r="366" spans="1:13" s="1502" customFormat="1" ht="12.75" x14ac:dyDescent="0.2">
      <c r="A366" s="1500"/>
      <c r="B366" s="1500"/>
      <c r="C366" s="1500"/>
      <c r="D366" s="1500"/>
      <c r="E366" s="1501"/>
      <c r="H366" s="375"/>
      <c r="M366" s="381"/>
    </row>
    <row r="367" spans="1:13" s="1502" customFormat="1" ht="12.75" x14ac:dyDescent="0.2">
      <c r="A367" s="1500"/>
      <c r="B367" s="1500"/>
      <c r="C367" s="1500"/>
      <c r="D367" s="1500"/>
      <c r="E367" s="1501"/>
      <c r="H367" s="375"/>
      <c r="M367" s="381"/>
    </row>
    <row r="368" spans="1:13" s="1502" customFormat="1" ht="12.75" x14ac:dyDescent="0.2">
      <c r="A368" s="1500"/>
      <c r="B368" s="1500"/>
      <c r="C368" s="1500"/>
      <c r="D368" s="1500"/>
      <c r="E368" s="1501"/>
      <c r="H368" s="375"/>
      <c r="M368" s="381"/>
    </row>
    <row r="369" spans="1:13" s="1502" customFormat="1" ht="13.15" customHeight="1" x14ac:dyDescent="0.2">
      <c r="A369" s="1500"/>
      <c r="B369" s="1500"/>
      <c r="C369" s="1500"/>
      <c r="D369" s="1500"/>
      <c r="E369" s="1501"/>
      <c r="H369" s="375"/>
      <c r="M369" s="381"/>
    </row>
    <row r="370" spans="1:13" s="1502" customFormat="1" ht="13.15" customHeight="1" x14ac:dyDescent="0.2">
      <c r="A370" s="1500"/>
      <c r="B370" s="1500"/>
      <c r="C370" s="1500"/>
      <c r="D370" s="1500"/>
      <c r="E370" s="1501"/>
      <c r="H370" s="375"/>
      <c r="M370" s="381"/>
    </row>
    <row r="371" spans="1:13" s="1502" customFormat="1" ht="13.15" customHeight="1" x14ac:dyDescent="0.2">
      <c r="A371" s="1500"/>
      <c r="B371" s="1500"/>
      <c r="C371" s="1500"/>
      <c r="D371" s="1500"/>
      <c r="E371" s="1501"/>
      <c r="H371" s="375"/>
      <c r="M371" s="381"/>
    </row>
    <row r="372" spans="1:13" s="1502" customFormat="1" ht="13.15" customHeight="1" x14ac:dyDescent="0.2">
      <c r="A372" s="1500"/>
      <c r="B372" s="1500"/>
      <c r="C372" s="1500"/>
      <c r="D372" s="1500"/>
      <c r="E372" s="1501"/>
      <c r="H372" s="375"/>
      <c r="M372" s="381"/>
    </row>
    <row r="373" spans="1:13" s="1502" customFormat="1" ht="13.15" customHeight="1" x14ac:dyDescent="0.2">
      <c r="A373" s="1500"/>
      <c r="B373" s="1500"/>
      <c r="C373" s="1500"/>
      <c r="D373" s="1500"/>
      <c r="E373" s="1501"/>
      <c r="H373" s="375"/>
      <c r="M373" s="381"/>
    </row>
    <row r="374" spans="1:13" s="1502" customFormat="1" ht="13.15" customHeight="1" x14ac:dyDescent="0.2">
      <c r="A374" s="1500"/>
      <c r="B374" s="1500"/>
      <c r="C374" s="1500"/>
      <c r="D374" s="1500"/>
      <c r="E374" s="1501"/>
      <c r="H374" s="375"/>
      <c r="M374" s="381"/>
    </row>
    <row r="375" spans="1:13" s="1502" customFormat="1" ht="13.15" customHeight="1" x14ac:dyDescent="0.2">
      <c r="A375" s="1500"/>
      <c r="B375" s="1500"/>
      <c r="C375" s="1500"/>
      <c r="D375" s="1500"/>
      <c r="E375" s="1501"/>
      <c r="H375" s="375"/>
      <c r="M375" s="381"/>
    </row>
    <row r="376" spans="1:13" s="1502" customFormat="1" ht="13.15" customHeight="1" x14ac:dyDescent="0.2">
      <c r="A376" s="1500"/>
      <c r="B376" s="1500"/>
      <c r="C376" s="1500"/>
      <c r="D376" s="1500"/>
      <c r="E376" s="1501"/>
      <c r="H376" s="375"/>
      <c r="M376" s="381"/>
    </row>
    <row r="377" spans="1:13" s="1502" customFormat="1" ht="13.15" customHeight="1" x14ac:dyDescent="0.2">
      <c r="A377" s="1500"/>
      <c r="B377" s="1500"/>
      <c r="C377" s="1500"/>
      <c r="D377" s="1500"/>
      <c r="E377" s="1501"/>
      <c r="H377" s="375"/>
      <c r="M377" s="381"/>
    </row>
    <row r="378" spans="1:13" s="1502" customFormat="1" ht="13.15" customHeight="1" x14ac:dyDescent="0.2">
      <c r="A378" s="1500"/>
      <c r="B378" s="1500"/>
      <c r="C378" s="1500"/>
      <c r="D378" s="1500"/>
      <c r="E378" s="1501"/>
      <c r="H378" s="375"/>
      <c r="M378" s="381"/>
    </row>
    <row r="379" spans="1:13" s="1502" customFormat="1" ht="13.15" customHeight="1" x14ac:dyDescent="0.2">
      <c r="A379" s="1500"/>
      <c r="B379" s="1500"/>
      <c r="C379" s="1500"/>
      <c r="D379" s="1500"/>
      <c r="E379" s="1501"/>
      <c r="H379" s="375"/>
      <c r="M379" s="381"/>
    </row>
    <row r="380" spans="1:13" s="1502" customFormat="1" ht="13.15" customHeight="1" x14ac:dyDescent="0.2">
      <c r="A380" s="1500"/>
      <c r="B380" s="1500"/>
      <c r="C380" s="1500"/>
      <c r="D380" s="1500"/>
      <c r="E380" s="1501"/>
      <c r="H380" s="375"/>
      <c r="M380" s="381"/>
    </row>
    <row r="381" spans="1:13" s="1502" customFormat="1" ht="13.15" customHeight="1" x14ac:dyDescent="0.2">
      <c r="A381" s="1500"/>
      <c r="B381" s="1500"/>
      <c r="C381" s="1500"/>
      <c r="D381" s="1500"/>
      <c r="E381" s="1501"/>
      <c r="H381" s="375"/>
      <c r="M381" s="381"/>
    </row>
    <row r="382" spans="1:13" s="1502" customFormat="1" ht="13.15" customHeight="1" x14ac:dyDescent="0.2">
      <c r="A382" s="1500"/>
      <c r="B382" s="1500"/>
      <c r="C382" s="1500"/>
      <c r="D382" s="1500"/>
      <c r="E382" s="1501"/>
      <c r="H382" s="375"/>
      <c r="M382" s="381"/>
    </row>
    <row r="383" spans="1:13" s="1502" customFormat="1" ht="13.15" customHeight="1" x14ac:dyDescent="0.2">
      <c r="A383" s="1500"/>
      <c r="B383" s="1500"/>
      <c r="C383" s="1500"/>
      <c r="D383" s="1500"/>
      <c r="E383" s="1501"/>
      <c r="H383" s="375"/>
      <c r="M383" s="381"/>
    </row>
    <row r="384" spans="1:13" s="1502" customFormat="1" ht="13.15" customHeight="1" x14ac:dyDescent="0.2">
      <c r="A384" s="1500"/>
      <c r="B384" s="1500"/>
      <c r="C384" s="1500"/>
      <c r="D384" s="1500"/>
      <c r="E384" s="1501"/>
      <c r="H384" s="375"/>
      <c r="M384" s="381"/>
    </row>
    <row r="385" spans="1:13" s="1502" customFormat="1" ht="13.15" customHeight="1" x14ac:dyDescent="0.2">
      <c r="A385" s="1500"/>
      <c r="B385" s="1500"/>
      <c r="C385" s="1500"/>
      <c r="D385" s="1500"/>
      <c r="E385" s="1501"/>
      <c r="H385" s="375"/>
      <c r="M385" s="381"/>
    </row>
    <row r="386" spans="1:13" s="1502" customFormat="1" ht="13.15" customHeight="1" x14ac:dyDescent="0.2">
      <c r="A386" s="1500"/>
      <c r="B386" s="1500"/>
      <c r="C386" s="1500"/>
      <c r="D386" s="1500"/>
      <c r="E386" s="1501"/>
      <c r="H386" s="375"/>
      <c r="M386" s="381"/>
    </row>
    <row r="387" spans="1:13" s="1502" customFormat="1" ht="13.15" customHeight="1" x14ac:dyDescent="0.2">
      <c r="A387" s="1500"/>
      <c r="B387" s="1500"/>
      <c r="C387" s="1500"/>
      <c r="D387" s="1500"/>
      <c r="E387" s="1501"/>
      <c r="H387" s="375"/>
      <c r="M387" s="381"/>
    </row>
    <row r="388" spans="1:13" s="1502" customFormat="1" ht="13.15" customHeight="1" x14ac:dyDescent="0.2">
      <c r="A388" s="1500"/>
      <c r="B388" s="1500"/>
      <c r="C388" s="1500"/>
      <c r="D388" s="1500"/>
      <c r="E388" s="1501"/>
      <c r="H388" s="375"/>
      <c r="M388" s="381"/>
    </row>
    <row r="389" spans="1:13" s="1502" customFormat="1" ht="13.15" customHeight="1" x14ac:dyDescent="0.2">
      <c r="A389" s="1500"/>
      <c r="B389" s="1500"/>
      <c r="C389" s="1500"/>
      <c r="D389" s="1500"/>
      <c r="E389" s="1501"/>
      <c r="H389" s="375"/>
      <c r="M389" s="381"/>
    </row>
    <row r="390" spans="1:13" s="1502" customFormat="1" ht="13.15" customHeight="1" x14ac:dyDescent="0.2">
      <c r="A390" s="1500"/>
      <c r="B390" s="1500"/>
      <c r="C390" s="1500"/>
      <c r="D390" s="1500"/>
      <c r="E390" s="1501"/>
      <c r="H390" s="375"/>
      <c r="M390" s="381"/>
    </row>
    <row r="391" spans="1:13" s="1502" customFormat="1" ht="13.15" customHeight="1" x14ac:dyDescent="0.2">
      <c r="A391" s="1500"/>
      <c r="B391" s="1500"/>
      <c r="C391" s="1500"/>
      <c r="D391" s="1500"/>
      <c r="E391" s="1501"/>
      <c r="H391" s="375"/>
      <c r="M391" s="381"/>
    </row>
    <row r="392" spans="1:13" s="1502" customFormat="1" ht="13.15" customHeight="1" x14ac:dyDescent="0.2">
      <c r="A392" s="1500"/>
      <c r="B392" s="1500"/>
      <c r="C392" s="1500"/>
      <c r="D392" s="1500"/>
      <c r="E392" s="1501"/>
      <c r="H392" s="375"/>
      <c r="M392" s="381"/>
    </row>
    <row r="393" spans="1:13" s="1502" customFormat="1" ht="13.15" customHeight="1" x14ac:dyDescent="0.2">
      <c r="A393" s="1500"/>
      <c r="B393" s="1500"/>
      <c r="C393" s="1500"/>
      <c r="D393" s="1500"/>
      <c r="E393" s="1501"/>
      <c r="H393" s="375"/>
      <c r="M393" s="381"/>
    </row>
    <row r="394" spans="1:13" s="1502" customFormat="1" ht="13.15" customHeight="1" x14ac:dyDescent="0.2">
      <c r="A394" s="1500"/>
      <c r="B394" s="1500"/>
      <c r="C394" s="1500"/>
      <c r="D394" s="1500"/>
      <c r="E394" s="1501"/>
      <c r="H394" s="375"/>
      <c r="M394" s="381"/>
    </row>
    <row r="395" spans="1:13" s="1502" customFormat="1" ht="13.15" customHeight="1" x14ac:dyDescent="0.2">
      <c r="A395" s="1500"/>
      <c r="B395" s="1500"/>
      <c r="C395" s="1500"/>
      <c r="D395" s="1500"/>
      <c r="E395" s="1501"/>
      <c r="H395" s="375"/>
      <c r="M395" s="381"/>
    </row>
    <row r="396" spans="1:13" s="1502" customFormat="1" ht="13.15" customHeight="1" x14ac:dyDescent="0.2">
      <c r="A396" s="1500"/>
      <c r="B396" s="1500"/>
      <c r="C396" s="1500"/>
      <c r="D396" s="1500"/>
      <c r="E396" s="1501"/>
      <c r="H396" s="375"/>
      <c r="M396" s="381"/>
    </row>
    <row r="397" spans="1:13" s="1502" customFormat="1" ht="13.15" customHeight="1" x14ac:dyDescent="0.2">
      <c r="A397" s="1500"/>
      <c r="B397" s="1500"/>
      <c r="C397" s="1500"/>
      <c r="D397" s="1500"/>
      <c r="E397" s="1501"/>
      <c r="H397" s="375"/>
      <c r="M397" s="381"/>
    </row>
    <row r="398" spans="1:13" s="1502" customFormat="1" ht="13.15" customHeight="1" x14ac:dyDescent="0.2">
      <c r="A398" s="1500"/>
      <c r="B398" s="1500"/>
      <c r="C398" s="1500"/>
      <c r="D398" s="1500"/>
      <c r="E398" s="1501"/>
      <c r="H398" s="375"/>
      <c r="M398" s="381"/>
    </row>
    <row r="399" spans="1:13" s="1502" customFormat="1" ht="13.15" customHeight="1" x14ac:dyDescent="0.2">
      <c r="A399" s="1500"/>
      <c r="B399" s="1500"/>
      <c r="C399" s="1500"/>
      <c r="D399" s="1500"/>
      <c r="E399" s="1501"/>
      <c r="H399" s="375"/>
      <c r="M399" s="381"/>
    </row>
    <row r="400" spans="1:13" s="1502" customFormat="1" ht="13.15" customHeight="1" x14ac:dyDescent="0.2">
      <c r="A400" s="1500"/>
      <c r="B400" s="1500"/>
      <c r="C400" s="1500"/>
      <c r="D400" s="1500"/>
      <c r="E400" s="1501"/>
      <c r="H400" s="375"/>
      <c r="M400" s="381"/>
    </row>
    <row r="401" spans="1:13" s="1502" customFormat="1" ht="13.15" customHeight="1" x14ac:dyDescent="0.2">
      <c r="A401" s="1500"/>
      <c r="B401" s="1500"/>
      <c r="C401" s="1500"/>
      <c r="D401" s="1500"/>
      <c r="E401" s="1501"/>
      <c r="H401" s="375"/>
      <c r="M401" s="381"/>
    </row>
    <row r="402" spans="1:13" s="1502" customFormat="1" ht="13.15" customHeight="1" x14ac:dyDescent="0.2">
      <c r="A402" s="1500"/>
      <c r="B402" s="1500"/>
      <c r="C402" s="1500"/>
      <c r="D402" s="1500"/>
      <c r="E402" s="1501"/>
      <c r="H402" s="375"/>
      <c r="M402" s="381"/>
    </row>
    <row r="403" spans="1:13" s="1502" customFormat="1" ht="13.15" customHeight="1" x14ac:dyDescent="0.2">
      <c r="A403" s="1500"/>
      <c r="B403" s="1500"/>
      <c r="C403" s="1500"/>
      <c r="D403" s="1500"/>
      <c r="E403" s="1501"/>
      <c r="H403" s="375"/>
      <c r="M403" s="381"/>
    </row>
    <row r="404" spans="1:13" s="1502" customFormat="1" ht="13.15" customHeight="1" x14ac:dyDescent="0.2">
      <c r="A404" s="1500"/>
      <c r="B404" s="1500"/>
      <c r="C404" s="1500"/>
      <c r="D404" s="1500"/>
      <c r="E404" s="1501"/>
      <c r="H404" s="375"/>
      <c r="M404" s="381"/>
    </row>
    <row r="405" spans="1:13" s="1502" customFormat="1" ht="13.15" customHeight="1" x14ac:dyDescent="0.2">
      <c r="A405" s="1500"/>
      <c r="B405" s="1500"/>
      <c r="C405" s="1500"/>
      <c r="D405" s="1500"/>
      <c r="E405" s="1501"/>
      <c r="H405" s="375"/>
      <c r="M405" s="381"/>
    </row>
    <row r="406" spans="1:13" s="1502" customFormat="1" ht="13.15" customHeight="1" x14ac:dyDescent="0.2">
      <c r="A406" s="1500"/>
      <c r="B406" s="1500"/>
      <c r="C406" s="1500"/>
      <c r="D406" s="1500"/>
      <c r="E406" s="1501"/>
      <c r="H406" s="375"/>
      <c r="M406" s="381"/>
    </row>
    <row r="407" spans="1:13" s="1502" customFormat="1" ht="13.15" customHeight="1" x14ac:dyDescent="0.2">
      <c r="A407" s="1500"/>
      <c r="B407" s="1500"/>
      <c r="C407" s="1500"/>
      <c r="D407" s="1500"/>
      <c r="E407" s="1501"/>
      <c r="H407" s="375"/>
      <c r="M407" s="381"/>
    </row>
    <row r="408" spans="1:13" s="1502" customFormat="1" ht="13.15" customHeight="1" x14ac:dyDescent="0.2">
      <c r="A408" s="1500"/>
      <c r="B408" s="1500"/>
      <c r="C408" s="1500"/>
      <c r="D408" s="1500"/>
      <c r="E408" s="1501"/>
      <c r="H408" s="375"/>
      <c r="M408" s="381"/>
    </row>
    <row r="409" spans="1:13" s="1502" customFormat="1" ht="13.15" customHeight="1" x14ac:dyDescent="0.2">
      <c r="A409" s="1500"/>
      <c r="B409" s="1500"/>
      <c r="C409" s="1500"/>
      <c r="D409" s="1500"/>
      <c r="E409" s="1501"/>
      <c r="H409" s="375"/>
      <c r="M409" s="381"/>
    </row>
    <row r="410" spans="1:13" s="1502" customFormat="1" ht="13.15" customHeight="1" x14ac:dyDescent="0.2">
      <c r="A410" s="1500"/>
      <c r="B410" s="1500"/>
      <c r="C410" s="1500"/>
      <c r="D410" s="1500"/>
      <c r="E410" s="1501"/>
      <c r="H410" s="375"/>
      <c r="M410" s="381"/>
    </row>
    <row r="411" spans="1:13" s="1502" customFormat="1" ht="13.15" customHeight="1" x14ac:dyDescent="0.2">
      <c r="A411" s="1500"/>
      <c r="B411" s="1500"/>
      <c r="C411" s="1500"/>
      <c r="D411" s="1500"/>
      <c r="E411" s="1501"/>
      <c r="H411" s="375"/>
      <c r="M411" s="381"/>
    </row>
    <row r="412" spans="1:13" s="1502" customFormat="1" ht="13.15" customHeight="1" x14ac:dyDescent="0.2">
      <c r="A412" s="1500"/>
      <c r="B412" s="1500"/>
      <c r="C412" s="1500"/>
      <c r="D412" s="1500"/>
      <c r="E412" s="1501"/>
      <c r="H412" s="375"/>
      <c r="M412" s="381"/>
    </row>
    <row r="413" spans="1:13" s="1502" customFormat="1" ht="13.15" customHeight="1" x14ac:dyDescent="0.2">
      <c r="A413" s="1500"/>
      <c r="B413" s="1500"/>
      <c r="C413" s="1500"/>
      <c r="D413" s="1500"/>
      <c r="E413" s="1501"/>
      <c r="H413" s="375"/>
      <c r="M413" s="381"/>
    </row>
    <row r="414" spans="1:13" s="1502" customFormat="1" ht="13.15" customHeight="1" x14ac:dyDescent="0.2">
      <c r="A414" s="1500"/>
      <c r="B414" s="1500"/>
      <c r="C414" s="1500"/>
      <c r="D414" s="1500"/>
      <c r="E414" s="1501"/>
      <c r="H414" s="375"/>
      <c r="M414" s="381"/>
    </row>
    <row r="415" spans="1:13" s="1502" customFormat="1" ht="13.15" customHeight="1" x14ac:dyDescent="0.2">
      <c r="A415" s="1500"/>
      <c r="B415" s="1500"/>
      <c r="C415" s="1500"/>
      <c r="D415" s="1500"/>
      <c r="E415" s="1501"/>
      <c r="H415" s="375"/>
      <c r="M415" s="381"/>
    </row>
    <row r="416" spans="1:13" s="1502" customFormat="1" ht="13.15" customHeight="1" x14ac:dyDescent="0.2">
      <c r="A416" s="1500"/>
      <c r="B416" s="1500"/>
      <c r="C416" s="1500"/>
      <c r="D416" s="1500"/>
      <c r="E416" s="1501"/>
      <c r="H416" s="375"/>
      <c r="M416" s="381"/>
    </row>
    <row r="417" spans="1:13" s="1502" customFormat="1" ht="13.15" customHeight="1" x14ac:dyDescent="0.2">
      <c r="A417" s="1500"/>
      <c r="B417" s="1500"/>
      <c r="C417" s="1500"/>
      <c r="D417" s="1500"/>
      <c r="E417" s="1501"/>
      <c r="H417" s="375"/>
      <c r="M417" s="381"/>
    </row>
    <row r="418" spans="1:13" s="1502" customFormat="1" ht="13.15" customHeight="1" x14ac:dyDescent="0.2">
      <c r="A418" s="1500"/>
      <c r="B418" s="1500"/>
      <c r="C418" s="1500"/>
      <c r="D418" s="1500"/>
      <c r="E418" s="1501"/>
      <c r="H418" s="375"/>
      <c r="M418" s="381"/>
    </row>
    <row r="419" spans="1:13" s="1502" customFormat="1" ht="13.15" customHeight="1" x14ac:dyDescent="0.2">
      <c r="A419" s="1500"/>
      <c r="B419" s="1500"/>
      <c r="C419" s="1500"/>
      <c r="D419" s="1500"/>
      <c r="E419" s="1501"/>
      <c r="H419" s="375"/>
      <c r="M419" s="381"/>
    </row>
    <row r="420" spans="1:13" s="1502" customFormat="1" ht="13.15" customHeight="1" x14ac:dyDescent="0.2">
      <c r="A420" s="1500"/>
      <c r="B420" s="1500"/>
      <c r="C420" s="1500"/>
      <c r="D420" s="1500"/>
      <c r="E420" s="1501"/>
      <c r="H420" s="375"/>
      <c r="M420" s="381"/>
    </row>
    <row r="421" spans="1:13" s="1502" customFormat="1" ht="13.15" customHeight="1" x14ac:dyDescent="0.2">
      <c r="A421" s="1500"/>
      <c r="B421" s="1500"/>
      <c r="C421" s="1500"/>
      <c r="D421" s="1500"/>
      <c r="E421" s="1501"/>
      <c r="H421" s="375"/>
      <c r="M421" s="381"/>
    </row>
    <row r="422" spans="1:13" s="1502" customFormat="1" ht="13.15" customHeight="1" x14ac:dyDescent="0.2">
      <c r="A422" s="1500"/>
      <c r="B422" s="1500"/>
      <c r="C422" s="1500"/>
      <c r="D422" s="1500"/>
      <c r="E422" s="1501"/>
      <c r="H422" s="375"/>
      <c r="M422" s="381"/>
    </row>
    <row r="423" spans="1:13" s="1502" customFormat="1" ht="13.15" customHeight="1" x14ac:dyDescent="0.2">
      <c r="A423" s="1500"/>
      <c r="B423" s="1500"/>
      <c r="C423" s="1500"/>
      <c r="D423" s="1500"/>
      <c r="E423" s="1501"/>
      <c r="H423" s="375"/>
      <c r="M423" s="381"/>
    </row>
    <row r="424" spans="1:13" s="1502" customFormat="1" ht="13.15" customHeight="1" x14ac:dyDescent="0.2">
      <c r="A424" s="1500"/>
      <c r="B424" s="1500"/>
      <c r="C424" s="1500"/>
      <c r="D424" s="1500"/>
      <c r="E424" s="1501"/>
      <c r="H424" s="375"/>
      <c r="M424" s="381"/>
    </row>
    <row r="425" spans="1:13" s="1502" customFormat="1" ht="13.15" customHeight="1" x14ac:dyDescent="0.2">
      <c r="A425" s="1500"/>
      <c r="B425" s="1500"/>
      <c r="C425" s="1500"/>
      <c r="D425" s="1500"/>
      <c r="E425" s="1501"/>
      <c r="H425" s="375"/>
      <c r="M425" s="381"/>
    </row>
    <row r="426" spans="1:13" s="1502" customFormat="1" ht="13.15" customHeight="1" x14ac:dyDescent="0.2">
      <c r="A426" s="1500"/>
      <c r="B426" s="1500"/>
      <c r="C426" s="1500"/>
      <c r="D426" s="1500"/>
      <c r="E426" s="1501"/>
      <c r="H426" s="375"/>
      <c r="M426" s="381"/>
    </row>
    <row r="427" spans="1:13" s="1502" customFormat="1" ht="13.15" customHeight="1" x14ac:dyDescent="0.2">
      <c r="A427" s="1500"/>
      <c r="B427" s="1500"/>
      <c r="C427" s="1500"/>
      <c r="D427" s="1500"/>
      <c r="E427" s="1501"/>
      <c r="H427" s="375"/>
      <c r="M427" s="381"/>
    </row>
    <row r="428" spans="1:13" s="1502" customFormat="1" ht="13.15" customHeight="1" x14ac:dyDescent="0.2">
      <c r="A428" s="1500"/>
      <c r="B428" s="1500"/>
      <c r="C428" s="1500"/>
      <c r="D428" s="1500"/>
      <c r="E428" s="1501"/>
      <c r="H428" s="375"/>
      <c r="M428" s="381"/>
    </row>
    <row r="429" spans="1:13" s="1502" customFormat="1" ht="13.15" customHeight="1" x14ac:dyDescent="0.2">
      <c r="A429" s="1500"/>
      <c r="B429" s="1500"/>
      <c r="C429" s="1500"/>
      <c r="D429" s="1500"/>
      <c r="E429" s="1501"/>
      <c r="H429" s="375"/>
      <c r="M429" s="381"/>
    </row>
    <row r="430" spans="1:13" s="1502" customFormat="1" ht="13.15" customHeight="1" x14ac:dyDescent="0.2">
      <c r="A430" s="1500"/>
      <c r="B430" s="1500"/>
      <c r="C430" s="1500"/>
      <c r="D430" s="1500"/>
      <c r="E430" s="1501"/>
      <c r="H430" s="375"/>
      <c r="M430" s="381"/>
    </row>
    <row r="431" spans="1:13" s="1502" customFormat="1" ht="13.15" customHeight="1" x14ac:dyDescent="0.2">
      <c r="A431" s="1500"/>
      <c r="B431" s="1500"/>
      <c r="C431" s="1500"/>
      <c r="D431" s="1500"/>
      <c r="E431" s="1501"/>
      <c r="H431" s="375"/>
      <c r="M431" s="381"/>
    </row>
    <row r="432" spans="1:13" s="1502" customFormat="1" ht="13.15" customHeight="1" x14ac:dyDescent="0.2">
      <c r="A432" s="1500"/>
      <c r="B432" s="1500"/>
      <c r="C432" s="1500"/>
      <c r="D432" s="1500"/>
      <c r="E432" s="1501"/>
      <c r="H432" s="375"/>
      <c r="M432" s="381"/>
    </row>
    <row r="433" spans="1:13" s="1502" customFormat="1" ht="13.15" customHeight="1" x14ac:dyDescent="0.2">
      <c r="A433" s="1500"/>
      <c r="B433" s="1500"/>
      <c r="C433" s="1500"/>
      <c r="D433" s="1500"/>
      <c r="E433" s="1501"/>
      <c r="H433" s="375"/>
      <c r="M433" s="381"/>
    </row>
    <row r="434" spans="1:13" s="1502" customFormat="1" ht="13.15" customHeight="1" x14ac:dyDescent="0.2">
      <c r="A434" s="1500"/>
      <c r="B434" s="1500"/>
      <c r="C434" s="1500"/>
      <c r="D434" s="1500"/>
      <c r="E434" s="1501"/>
      <c r="H434" s="375"/>
      <c r="M434" s="381"/>
    </row>
    <row r="435" spans="1:13" s="1502" customFormat="1" ht="13.15" customHeight="1" x14ac:dyDescent="0.2">
      <c r="A435" s="1500"/>
      <c r="B435" s="1500"/>
      <c r="C435" s="1500"/>
      <c r="D435" s="1500"/>
      <c r="E435" s="1501"/>
      <c r="H435" s="375"/>
      <c r="M435" s="381"/>
    </row>
    <row r="436" spans="1:13" s="1502" customFormat="1" ht="13.15" customHeight="1" x14ac:dyDescent="0.2">
      <c r="A436" s="1500"/>
      <c r="B436" s="1500"/>
      <c r="C436" s="1500"/>
      <c r="D436" s="1500"/>
      <c r="E436" s="1501"/>
      <c r="H436" s="375"/>
      <c r="M436" s="381"/>
    </row>
    <row r="437" spans="1:13" s="1502" customFormat="1" ht="13.15" customHeight="1" x14ac:dyDescent="0.2">
      <c r="A437" s="1500"/>
      <c r="B437" s="1500"/>
      <c r="C437" s="1500"/>
      <c r="D437" s="1500"/>
      <c r="E437" s="1501"/>
      <c r="H437" s="375"/>
      <c r="M437" s="381"/>
    </row>
    <row r="438" spans="1:13" s="1502" customFormat="1" ht="13.15" customHeight="1" x14ac:dyDescent="0.2">
      <c r="A438" s="1500"/>
      <c r="B438" s="1500"/>
      <c r="C438" s="1500"/>
      <c r="D438" s="1500"/>
      <c r="E438" s="1501"/>
      <c r="H438" s="375"/>
      <c r="M438" s="381"/>
    </row>
    <row r="439" spans="1:13" s="1502" customFormat="1" ht="13.15" customHeight="1" x14ac:dyDescent="0.2">
      <c r="A439" s="1500"/>
      <c r="B439" s="1500"/>
      <c r="C439" s="1500"/>
      <c r="D439" s="1500"/>
      <c r="E439" s="1501"/>
      <c r="H439" s="375"/>
      <c r="M439" s="381"/>
    </row>
    <row r="440" spans="1:13" s="1502" customFormat="1" ht="13.15" customHeight="1" x14ac:dyDescent="0.2">
      <c r="A440" s="1500"/>
      <c r="B440" s="1500"/>
      <c r="C440" s="1500"/>
      <c r="D440" s="1500"/>
      <c r="E440" s="1501"/>
      <c r="H440" s="375"/>
      <c r="M440" s="381"/>
    </row>
    <row r="441" spans="1:13" s="1502" customFormat="1" ht="13.15" customHeight="1" x14ac:dyDescent="0.2">
      <c r="A441" s="1500"/>
      <c r="B441" s="1500"/>
      <c r="C441" s="1500"/>
      <c r="D441" s="1500"/>
      <c r="E441" s="1501"/>
      <c r="H441" s="375"/>
      <c r="M441" s="381"/>
    </row>
    <row r="442" spans="1:13" s="1502" customFormat="1" ht="13.15" customHeight="1" x14ac:dyDescent="0.2">
      <c r="A442" s="1500"/>
      <c r="B442" s="1500"/>
      <c r="C442" s="1500"/>
      <c r="D442" s="1500"/>
      <c r="E442" s="1501"/>
      <c r="H442" s="375"/>
      <c r="M442" s="381"/>
    </row>
    <row r="443" spans="1:13" s="1502" customFormat="1" ht="13.15" customHeight="1" x14ac:dyDescent="0.2">
      <c r="A443" s="1500"/>
      <c r="B443" s="1500"/>
      <c r="C443" s="1500"/>
      <c r="D443" s="1500"/>
      <c r="E443" s="1501"/>
      <c r="H443" s="375"/>
      <c r="M443" s="381"/>
    </row>
    <row r="444" spans="1:13" s="1502" customFormat="1" ht="13.15" customHeight="1" x14ac:dyDescent="0.2">
      <c r="A444" s="1500"/>
      <c r="B444" s="1500"/>
      <c r="C444" s="1500"/>
      <c r="D444" s="1500"/>
      <c r="E444" s="1501"/>
      <c r="H444" s="375"/>
      <c r="M444" s="381"/>
    </row>
    <row r="445" spans="1:13" s="1502" customFormat="1" ht="13.15" customHeight="1" x14ac:dyDescent="0.2">
      <c r="A445" s="1500"/>
      <c r="B445" s="1500"/>
      <c r="C445" s="1500"/>
      <c r="D445" s="1500"/>
      <c r="E445" s="1501"/>
      <c r="H445" s="375"/>
      <c r="M445" s="381"/>
    </row>
    <row r="446" spans="1:13" s="1502" customFormat="1" ht="13.15" customHeight="1" x14ac:dyDescent="0.2">
      <c r="A446" s="1500"/>
      <c r="B446" s="1500"/>
      <c r="C446" s="1500"/>
      <c r="D446" s="1500"/>
      <c r="E446" s="1501"/>
      <c r="H446" s="375"/>
      <c r="M446" s="381"/>
    </row>
    <row r="447" spans="1:13" s="1502" customFormat="1" ht="13.15" customHeight="1" x14ac:dyDescent="0.2">
      <c r="A447" s="1500"/>
      <c r="B447" s="1500"/>
      <c r="C447" s="1500"/>
      <c r="D447" s="1500"/>
      <c r="E447" s="1501"/>
      <c r="H447" s="375"/>
      <c r="M447" s="381"/>
    </row>
    <row r="448" spans="1:13" s="1502" customFormat="1" ht="13.15" customHeight="1" x14ac:dyDescent="0.2">
      <c r="A448" s="1500"/>
      <c r="B448" s="1500"/>
      <c r="C448" s="1500"/>
      <c r="D448" s="1500"/>
      <c r="E448" s="1501"/>
      <c r="H448" s="375"/>
      <c r="M448" s="381"/>
    </row>
    <row r="449" spans="1:13" s="1502" customFormat="1" ht="13.15" customHeight="1" x14ac:dyDescent="0.2">
      <c r="A449" s="1500"/>
      <c r="B449" s="1500"/>
      <c r="C449" s="1500"/>
      <c r="D449" s="1500"/>
      <c r="E449" s="1501"/>
      <c r="H449" s="375"/>
      <c r="M449" s="381"/>
    </row>
    <row r="450" spans="1:13" s="1502" customFormat="1" ht="13.15" customHeight="1" x14ac:dyDescent="0.2">
      <c r="A450" s="1500"/>
      <c r="B450" s="1500"/>
      <c r="C450" s="1500"/>
      <c r="D450" s="1500"/>
      <c r="E450" s="1501"/>
      <c r="H450" s="375"/>
      <c r="M450" s="381"/>
    </row>
    <row r="451" spans="1:13" s="1502" customFormat="1" ht="13.15" customHeight="1" x14ac:dyDescent="0.2">
      <c r="A451" s="1500"/>
      <c r="B451" s="1500"/>
      <c r="C451" s="1500"/>
      <c r="D451" s="1500"/>
      <c r="E451" s="1501"/>
      <c r="H451" s="375"/>
      <c r="M451" s="381"/>
    </row>
    <row r="452" spans="1:13" s="1502" customFormat="1" ht="13.15" customHeight="1" x14ac:dyDescent="0.2">
      <c r="A452" s="1500"/>
      <c r="B452" s="1500"/>
      <c r="C452" s="1500"/>
      <c r="D452" s="1500"/>
      <c r="E452" s="1501"/>
      <c r="H452" s="375"/>
      <c r="M452" s="381"/>
    </row>
    <row r="453" spans="1:13" s="1502" customFormat="1" ht="13.15" customHeight="1" x14ac:dyDescent="0.2">
      <c r="A453" s="1500"/>
      <c r="B453" s="1500"/>
      <c r="C453" s="1500"/>
      <c r="D453" s="1500"/>
      <c r="E453" s="1501"/>
      <c r="H453" s="375"/>
      <c r="M453" s="381"/>
    </row>
    <row r="454" spans="1:13" s="1502" customFormat="1" ht="13.15" customHeight="1" x14ac:dyDescent="0.2">
      <c r="A454" s="1500"/>
      <c r="B454" s="1500"/>
      <c r="C454" s="1500"/>
      <c r="D454" s="1500"/>
      <c r="E454" s="1501"/>
      <c r="H454" s="375"/>
      <c r="M454" s="381"/>
    </row>
    <row r="455" spans="1:13" s="1502" customFormat="1" ht="13.15" customHeight="1" x14ac:dyDescent="0.2">
      <c r="A455" s="1500"/>
      <c r="B455" s="1500"/>
      <c r="C455" s="1500"/>
      <c r="D455" s="1500"/>
      <c r="E455" s="1501"/>
      <c r="H455" s="375"/>
      <c r="M455" s="381"/>
    </row>
    <row r="456" spans="1:13" s="1502" customFormat="1" ht="13.15" customHeight="1" x14ac:dyDescent="0.2">
      <c r="A456" s="1500"/>
      <c r="B456" s="1500"/>
      <c r="C456" s="1500"/>
      <c r="D456" s="1500"/>
      <c r="E456" s="1501"/>
      <c r="H456" s="375"/>
      <c r="M456" s="381"/>
    </row>
    <row r="457" spans="1:13" s="1502" customFormat="1" ht="13.15" customHeight="1" x14ac:dyDescent="0.2">
      <c r="A457" s="1500"/>
      <c r="B457" s="1500"/>
      <c r="C457" s="1500"/>
      <c r="D457" s="1500"/>
      <c r="E457" s="1501"/>
      <c r="H457" s="375"/>
      <c r="M457" s="381"/>
    </row>
    <row r="458" spans="1:13" s="1502" customFormat="1" ht="13.15" customHeight="1" x14ac:dyDescent="0.2">
      <c r="A458" s="1500"/>
      <c r="B458" s="1500"/>
      <c r="C458" s="1500"/>
      <c r="D458" s="1500"/>
      <c r="E458" s="1501"/>
      <c r="H458" s="375"/>
      <c r="M458" s="381"/>
    </row>
    <row r="459" spans="1:13" s="1502" customFormat="1" ht="13.15" customHeight="1" x14ac:dyDescent="0.2">
      <c r="A459" s="1500"/>
      <c r="B459" s="1500"/>
      <c r="C459" s="1500"/>
      <c r="D459" s="1500"/>
      <c r="E459" s="1501"/>
      <c r="H459" s="375"/>
      <c r="M459" s="381"/>
    </row>
    <row r="460" spans="1:13" s="1502" customFormat="1" ht="13.15" customHeight="1" x14ac:dyDescent="0.2">
      <c r="A460" s="1500"/>
      <c r="B460" s="1500"/>
      <c r="C460" s="1500"/>
      <c r="D460" s="1500"/>
      <c r="E460" s="1501"/>
      <c r="H460" s="375"/>
      <c r="M460" s="381"/>
    </row>
    <row r="461" spans="1:13" s="1502" customFormat="1" ht="13.15" customHeight="1" x14ac:dyDescent="0.2">
      <c r="A461" s="1500"/>
      <c r="B461" s="1500"/>
      <c r="C461" s="1500"/>
      <c r="D461" s="1500"/>
      <c r="E461" s="1501"/>
      <c r="H461" s="375"/>
      <c r="M461" s="381"/>
    </row>
    <row r="462" spans="1:13" s="1502" customFormat="1" ht="13.15" customHeight="1" x14ac:dyDescent="0.2">
      <c r="A462" s="1500"/>
      <c r="B462" s="1500"/>
      <c r="C462" s="1500"/>
      <c r="D462" s="1500"/>
      <c r="E462" s="1501"/>
      <c r="H462" s="375"/>
      <c r="M462" s="381"/>
    </row>
    <row r="463" spans="1:13" s="1502" customFormat="1" ht="13.15" customHeight="1" x14ac:dyDescent="0.2">
      <c r="A463" s="1500"/>
      <c r="B463" s="1500"/>
      <c r="C463" s="1500"/>
      <c r="D463" s="1500"/>
      <c r="E463" s="1501"/>
      <c r="H463" s="375"/>
      <c r="M463" s="381"/>
    </row>
    <row r="464" spans="1:13" s="1502" customFormat="1" ht="13.15" customHeight="1" x14ac:dyDescent="0.2">
      <c r="A464" s="1500"/>
      <c r="B464" s="1500"/>
      <c r="C464" s="1500"/>
      <c r="D464" s="1500"/>
      <c r="E464" s="1501"/>
      <c r="H464" s="375"/>
      <c r="M464" s="381"/>
    </row>
    <row r="465" spans="1:13" s="1502" customFormat="1" ht="13.15" customHeight="1" x14ac:dyDescent="0.2">
      <c r="A465" s="1500"/>
      <c r="B465" s="1500"/>
      <c r="C465" s="1500"/>
      <c r="D465" s="1500"/>
      <c r="E465" s="1501"/>
      <c r="H465" s="375"/>
      <c r="M465" s="381"/>
    </row>
    <row r="466" spans="1:13" s="1502" customFormat="1" ht="13.15" customHeight="1" x14ac:dyDescent="0.2">
      <c r="A466" s="1500"/>
      <c r="B466" s="1500"/>
      <c r="C466" s="1500"/>
      <c r="D466" s="1500"/>
      <c r="E466" s="1501"/>
      <c r="H466" s="375"/>
      <c r="M466" s="381"/>
    </row>
    <row r="467" spans="1:13" s="1502" customFormat="1" ht="13.15" customHeight="1" x14ac:dyDescent="0.2">
      <c r="A467" s="1500"/>
      <c r="B467" s="1500"/>
      <c r="C467" s="1500"/>
      <c r="D467" s="1500"/>
      <c r="E467" s="1501"/>
      <c r="H467" s="375"/>
      <c r="M467" s="381"/>
    </row>
    <row r="468" spans="1:13" s="1502" customFormat="1" ht="13.15" customHeight="1" x14ac:dyDescent="0.2">
      <c r="A468" s="1500"/>
      <c r="B468" s="1500"/>
      <c r="C468" s="1500"/>
      <c r="D468" s="1500"/>
      <c r="E468" s="1501"/>
      <c r="H468" s="375"/>
      <c r="M468" s="381"/>
    </row>
    <row r="469" spans="1:13" s="1502" customFormat="1" ht="13.15" customHeight="1" x14ac:dyDescent="0.2">
      <c r="A469" s="1500"/>
      <c r="B469" s="1500"/>
      <c r="C469" s="1500"/>
      <c r="D469" s="1500"/>
      <c r="E469" s="1501"/>
      <c r="H469" s="375"/>
      <c r="M469" s="381"/>
    </row>
    <row r="470" spans="1:13" s="1502" customFormat="1" ht="13.15" customHeight="1" x14ac:dyDescent="0.2">
      <c r="A470" s="1500"/>
      <c r="B470" s="1500"/>
      <c r="C470" s="1500"/>
      <c r="D470" s="1500"/>
      <c r="E470" s="1501"/>
      <c r="H470" s="375"/>
      <c r="M470" s="381"/>
    </row>
    <row r="471" spans="1:13" s="1502" customFormat="1" ht="13.15" customHeight="1" x14ac:dyDescent="0.2">
      <c r="A471" s="1500"/>
      <c r="B471" s="1500"/>
      <c r="C471" s="1500"/>
      <c r="D471" s="1500"/>
      <c r="E471" s="1501"/>
      <c r="H471" s="375"/>
      <c r="M471" s="381"/>
    </row>
    <row r="472" spans="1:13" s="1502" customFormat="1" ht="13.15" customHeight="1" x14ac:dyDescent="0.2">
      <c r="A472" s="1500"/>
      <c r="B472" s="1500"/>
      <c r="C472" s="1500"/>
      <c r="D472" s="1500"/>
      <c r="E472" s="1501"/>
      <c r="H472" s="375"/>
      <c r="M472" s="381"/>
    </row>
    <row r="473" spans="1:13" s="1502" customFormat="1" ht="13.15" customHeight="1" x14ac:dyDescent="0.2">
      <c r="A473" s="1500"/>
      <c r="B473" s="1500"/>
      <c r="C473" s="1500"/>
      <c r="D473" s="1500"/>
      <c r="E473" s="1501"/>
      <c r="H473" s="375"/>
      <c r="M473" s="381"/>
    </row>
    <row r="474" spans="1:13" s="1502" customFormat="1" ht="13.15" customHeight="1" x14ac:dyDescent="0.2">
      <c r="A474" s="1500"/>
      <c r="B474" s="1500"/>
      <c r="C474" s="1500"/>
      <c r="D474" s="1500"/>
      <c r="E474" s="1501"/>
      <c r="H474" s="375"/>
      <c r="M474" s="381"/>
    </row>
    <row r="475" spans="1:13" s="1502" customFormat="1" ht="13.15" customHeight="1" x14ac:dyDescent="0.2">
      <c r="A475" s="1500"/>
      <c r="B475" s="1500"/>
      <c r="C475" s="1500"/>
      <c r="D475" s="1500"/>
      <c r="E475" s="1501"/>
      <c r="H475" s="375"/>
      <c r="M475" s="381"/>
    </row>
    <row r="476" spans="1:13" s="1502" customFormat="1" ht="13.15" customHeight="1" x14ac:dyDescent="0.2">
      <c r="A476" s="1500"/>
      <c r="B476" s="1500"/>
      <c r="C476" s="1500"/>
      <c r="D476" s="1500"/>
      <c r="E476" s="1501"/>
      <c r="H476" s="375"/>
      <c r="M476" s="381"/>
    </row>
    <row r="477" spans="1:13" s="1502" customFormat="1" ht="13.15" customHeight="1" x14ac:dyDescent="0.2">
      <c r="A477" s="1500"/>
      <c r="B477" s="1500"/>
      <c r="C477" s="1500"/>
      <c r="D477" s="1500"/>
      <c r="E477" s="1501"/>
      <c r="H477" s="375"/>
      <c r="M477" s="381"/>
    </row>
    <row r="478" spans="1:13" s="1502" customFormat="1" ht="13.15" customHeight="1" x14ac:dyDescent="0.2">
      <c r="A478" s="1500"/>
      <c r="B478" s="1500"/>
      <c r="C478" s="1500"/>
      <c r="D478" s="1500"/>
      <c r="E478" s="1501"/>
      <c r="H478" s="375"/>
      <c r="M478" s="381"/>
    </row>
    <row r="479" spans="1:13" s="1502" customFormat="1" ht="13.15" customHeight="1" x14ac:dyDescent="0.2">
      <c r="A479" s="1500"/>
      <c r="B479" s="1500"/>
      <c r="C479" s="1500"/>
      <c r="D479" s="1500"/>
      <c r="E479" s="1501"/>
      <c r="H479" s="375"/>
      <c r="M479" s="381"/>
    </row>
    <row r="480" spans="1:13" s="1502" customFormat="1" ht="13.15" customHeight="1" x14ac:dyDescent="0.2">
      <c r="A480" s="1500"/>
      <c r="B480" s="1500"/>
      <c r="C480" s="1500"/>
      <c r="D480" s="1500"/>
      <c r="E480" s="1501"/>
      <c r="H480" s="375"/>
      <c r="M480" s="381"/>
    </row>
    <row r="481" spans="1:13" s="1502" customFormat="1" ht="13.15" customHeight="1" x14ac:dyDescent="0.2">
      <c r="A481" s="1500"/>
      <c r="B481" s="1500"/>
      <c r="C481" s="1500"/>
      <c r="D481" s="1500"/>
      <c r="E481" s="1501"/>
      <c r="H481" s="375"/>
      <c r="M481" s="381"/>
    </row>
    <row r="482" spans="1:13" s="1502" customFormat="1" ht="13.15" customHeight="1" x14ac:dyDescent="0.2">
      <c r="A482" s="1500"/>
      <c r="B482" s="1500"/>
      <c r="C482" s="1500"/>
      <c r="D482" s="1500"/>
      <c r="E482" s="1501"/>
      <c r="H482" s="375"/>
      <c r="M482" s="381"/>
    </row>
    <row r="483" spans="1:13" s="1502" customFormat="1" ht="13.15" customHeight="1" x14ac:dyDescent="0.2">
      <c r="A483" s="1500"/>
      <c r="B483" s="1500"/>
      <c r="C483" s="1500"/>
      <c r="D483" s="1500"/>
      <c r="E483" s="1501"/>
      <c r="H483" s="375"/>
      <c r="M483" s="381"/>
    </row>
    <row r="484" spans="1:13" s="1502" customFormat="1" ht="13.15" customHeight="1" x14ac:dyDescent="0.2">
      <c r="A484" s="1500"/>
      <c r="B484" s="1500"/>
      <c r="C484" s="1500"/>
      <c r="D484" s="1500"/>
      <c r="E484" s="1501"/>
      <c r="H484" s="375"/>
      <c r="M484" s="381"/>
    </row>
    <row r="485" spans="1:13" s="1502" customFormat="1" ht="13.15" customHeight="1" x14ac:dyDescent="0.2">
      <c r="A485" s="1500"/>
      <c r="B485" s="1500"/>
      <c r="C485" s="1500"/>
      <c r="D485" s="1500"/>
      <c r="E485" s="1501"/>
      <c r="H485" s="375"/>
      <c r="M485" s="381"/>
    </row>
    <row r="486" spans="1:13" s="1502" customFormat="1" ht="13.15" customHeight="1" x14ac:dyDescent="0.2">
      <c r="A486" s="1500"/>
      <c r="B486" s="1500"/>
      <c r="C486" s="1500"/>
      <c r="D486" s="1500"/>
      <c r="E486" s="1501"/>
      <c r="H486" s="375"/>
      <c r="M486" s="381"/>
    </row>
    <row r="487" spans="1:13" s="1502" customFormat="1" ht="13.15" customHeight="1" x14ac:dyDescent="0.2">
      <c r="A487" s="1500"/>
      <c r="B487" s="1500"/>
      <c r="C487" s="1500"/>
      <c r="D487" s="1500"/>
      <c r="E487" s="1501"/>
      <c r="H487" s="375"/>
      <c r="M487" s="381"/>
    </row>
    <row r="488" spans="1:13" s="1502" customFormat="1" ht="13.15" customHeight="1" x14ac:dyDescent="0.2">
      <c r="A488" s="1500"/>
      <c r="B488" s="1500"/>
      <c r="C488" s="1500"/>
      <c r="D488" s="1500"/>
      <c r="E488" s="1501"/>
      <c r="H488" s="375"/>
      <c r="M488" s="381"/>
    </row>
    <row r="489" spans="1:13" s="1502" customFormat="1" ht="13.15" customHeight="1" x14ac:dyDescent="0.2">
      <c r="A489" s="1500"/>
      <c r="B489" s="1500"/>
      <c r="C489" s="1500"/>
      <c r="D489" s="1500"/>
      <c r="E489" s="1501"/>
      <c r="H489" s="375"/>
      <c r="M489" s="381"/>
    </row>
    <row r="490" spans="1:13" s="1502" customFormat="1" ht="13.15" customHeight="1" x14ac:dyDescent="0.2">
      <c r="A490" s="1500"/>
      <c r="B490" s="1500"/>
      <c r="C490" s="1500"/>
      <c r="D490" s="1500"/>
      <c r="E490" s="1501"/>
      <c r="H490" s="375"/>
      <c r="M490" s="381"/>
    </row>
    <row r="491" spans="1:13" s="1502" customFormat="1" ht="13.15" customHeight="1" x14ac:dyDescent="0.2">
      <c r="A491" s="1500"/>
      <c r="B491" s="1500"/>
      <c r="C491" s="1500"/>
      <c r="D491" s="1500"/>
      <c r="E491" s="1501"/>
      <c r="H491" s="375"/>
      <c r="M491" s="381"/>
    </row>
    <row r="492" spans="1:13" s="1502" customFormat="1" ht="13.15" customHeight="1" x14ac:dyDescent="0.2">
      <c r="A492" s="1500"/>
      <c r="B492" s="1500"/>
      <c r="C492" s="1500"/>
      <c r="D492" s="1500"/>
      <c r="E492" s="1501"/>
      <c r="H492" s="375"/>
      <c r="M492" s="381"/>
    </row>
    <row r="493" spans="1:13" s="1502" customFormat="1" ht="13.15" customHeight="1" x14ac:dyDescent="0.2">
      <c r="A493" s="1500"/>
      <c r="B493" s="1500"/>
      <c r="C493" s="1500"/>
      <c r="D493" s="1500"/>
      <c r="E493" s="1501"/>
      <c r="H493" s="375"/>
      <c r="M493" s="381"/>
    </row>
    <row r="494" spans="1:13" s="1502" customFormat="1" ht="13.15" customHeight="1" x14ac:dyDescent="0.2">
      <c r="A494" s="1500"/>
      <c r="B494" s="1500"/>
      <c r="C494" s="1500"/>
      <c r="D494" s="1500"/>
      <c r="E494" s="1501"/>
      <c r="H494" s="375"/>
      <c r="M494" s="381"/>
    </row>
    <row r="495" spans="1:13" s="1502" customFormat="1" ht="13.15" customHeight="1" x14ac:dyDescent="0.2">
      <c r="A495" s="1500"/>
      <c r="B495" s="1500"/>
      <c r="C495" s="1500"/>
      <c r="D495" s="1500"/>
      <c r="E495" s="1501"/>
      <c r="H495" s="375"/>
      <c r="M495" s="381"/>
    </row>
    <row r="496" spans="1:13" s="1502" customFormat="1" ht="13.15" customHeight="1" x14ac:dyDescent="0.2">
      <c r="A496" s="1500"/>
      <c r="B496" s="1500"/>
      <c r="C496" s="1500"/>
      <c r="D496" s="1500"/>
      <c r="E496" s="1501"/>
      <c r="H496" s="375"/>
      <c r="M496" s="381"/>
    </row>
    <row r="497" spans="1:13" s="1502" customFormat="1" ht="13.15" customHeight="1" x14ac:dyDescent="0.2">
      <c r="A497" s="1500"/>
      <c r="B497" s="1500"/>
      <c r="C497" s="1500"/>
      <c r="D497" s="1500"/>
      <c r="E497" s="1501"/>
      <c r="H497" s="375"/>
      <c r="M497" s="381"/>
    </row>
    <row r="498" spans="1:13" s="1502" customFormat="1" ht="13.15" customHeight="1" x14ac:dyDescent="0.2">
      <c r="A498" s="1500"/>
      <c r="B498" s="1500"/>
      <c r="C498" s="1500"/>
      <c r="D498" s="1500"/>
      <c r="E498" s="1501"/>
      <c r="H498" s="375"/>
      <c r="M498" s="381"/>
    </row>
    <row r="499" spans="1:13" s="1502" customFormat="1" ht="13.15" customHeight="1" x14ac:dyDescent="0.2">
      <c r="A499" s="1500"/>
      <c r="B499" s="1500"/>
      <c r="C499" s="1500"/>
      <c r="D499" s="1500"/>
      <c r="E499" s="1501"/>
      <c r="H499" s="375"/>
      <c r="M499" s="381"/>
    </row>
    <row r="500" spans="1:13" s="1502" customFormat="1" ht="13.15" customHeight="1" x14ac:dyDescent="0.2">
      <c r="A500" s="1500"/>
      <c r="B500" s="1500"/>
      <c r="C500" s="1500"/>
      <c r="D500" s="1500"/>
      <c r="E500" s="1501"/>
      <c r="H500" s="375"/>
      <c r="M500" s="381"/>
    </row>
    <row r="501" spans="1:13" s="1502" customFormat="1" ht="13.15" customHeight="1" x14ac:dyDescent="0.2">
      <c r="A501" s="1500"/>
      <c r="B501" s="1500"/>
      <c r="C501" s="1500"/>
      <c r="D501" s="1500"/>
      <c r="E501" s="1501"/>
      <c r="H501" s="375"/>
      <c r="M501" s="381"/>
    </row>
    <row r="502" spans="1:13" s="1502" customFormat="1" ht="13.15" customHeight="1" x14ac:dyDescent="0.2">
      <c r="A502" s="1500"/>
      <c r="B502" s="1500"/>
      <c r="C502" s="1500"/>
      <c r="D502" s="1500"/>
      <c r="E502" s="1501"/>
      <c r="H502" s="375"/>
      <c r="M502" s="381"/>
    </row>
    <row r="503" spans="1:13" s="1502" customFormat="1" ht="13.15" customHeight="1" x14ac:dyDescent="0.2">
      <c r="A503" s="1500"/>
      <c r="B503" s="1500"/>
      <c r="C503" s="1500"/>
      <c r="D503" s="1500"/>
      <c r="E503" s="1501"/>
      <c r="H503" s="375"/>
      <c r="M503" s="381"/>
    </row>
    <row r="504" spans="1:13" s="1502" customFormat="1" ht="13.15" customHeight="1" x14ac:dyDescent="0.2">
      <c r="A504" s="1500"/>
      <c r="B504" s="1500"/>
      <c r="C504" s="1500"/>
      <c r="D504" s="1500"/>
      <c r="E504" s="1501"/>
      <c r="H504" s="375"/>
      <c r="M504" s="381"/>
    </row>
    <row r="505" spans="1:13" s="1502" customFormat="1" ht="13.15" customHeight="1" x14ac:dyDescent="0.2">
      <c r="A505" s="1500"/>
      <c r="B505" s="1500"/>
      <c r="C505" s="1500"/>
      <c r="D505" s="1500"/>
      <c r="E505" s="1501"/>
      <c r="H505" s="375"/>
      <c r="M505" s="381"/>
    </row>
    <row r="506" spans="1:13" s="1502" customFormat="1" ht="13.15" customHeight="1" x14ac:dyDescent="0.2">
      <c r="A506" s="1500"/>
      <c r="B506" s="1500"/>
      <c r="C506" s="1500"/>
      <c r="D506" s="1500"/>
      <c r="E506" s="1501"/>
      <c r="H506" s="375"/>
      <c r="M506" s="381"/>
    </row>
  </sheetData>
  <mergeCells count="6">
    <mergeCell ref="F17:H17"/>
    <mergeCell ref="A1:F1"/>
    <mergeCell ref="A2:E2"/>
    <mergeCell ref="A3:E3"/>
    <mergeCell ref="A4:E4"/>
    <mergeCell ref="A11:L14"/>
  </mergeCells>
  <phoneticPr fontId="0" type="noConversion"/>
  <conditionalFormatting sqref="C94:C98">
    <cfRule type="expression" dxfId="1" priority="2" stopIfTrue="1">
      <formula>#REF!="NO"</formula>
    </cfRule>
  </conditionalFormatting>
  <printOptions gridLines="1"/>
  <pageMargins left="0.39370078740157483" right="0.39370078740157483" top="0.39370078740157483" bottom="0.39370078740157483" header="0.19685039370078741" footer="0.19685039370078741"/>
  <pageSetup scale="85"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34"/>
  </sheetPr>
  <dimension ref="A1:W260"/>
  <sheetViews>
    <sheetView topLeftCell="A115" workbookViewId="0">
      <selection activeCell="A131" sqref="A131"/>
    </sheetView>
  </sheetViews>
  <sheetFormatPr defaultRowHeight="11.25" x14ac:dyDescent="0.2"/>
  <cols>
    <col min="1" max="1" width="9.140625" style="74"/>
    <col min="2" max="2" width="37" style="363" customWidth="1"/>
    <col min="3" max="3" width="18.28515625" style="72" customWidth="1"/>
    <col min="4" max="4" width="19.28515625" style="72" customWidth="1"/>
    <col min="5" max="5" width="12" style="72" customWidth="1"/>
    <col min="6" max="6" width="17" style="72" customWidth="1"/>
    <col min="7" max="7" width="15.5703125" style="72" customWidth="1"/>
    <col min="8" max="8" width="12" style="72" customWidth="1"/>
    <col min="9" max="9" width="16.5703125" style="67" bestFit="1" customWidth="1"/>
    <col min="10" max="10" width="12" style="67" customWidth="1"/>
    <col min="11" max="12" width="12" style="64" customWidth="1"/>
    <col min="13" max="20" width="0" style="1" hidden="1" customWidth="1"/>
    <col min="21" max="22" width="9.140625" style="64"/>
    <col min="23" max="23" width="0" style="64" hidden="1" customWidth="1"/>
    <col min="24" max="16384" width="9.140625" style="64"/>
  </cols>
  <sheetData>
    <row r="1" spans="1:23" s="13" customFormat="1" ht="96" customHeight="1" x14ac:dyDescent="0.2">
      <c r="A1" s="2331"/>
      <c r="B1" s="2331"/>
      <c r="C1" s="2331"/>
      <c r="D1" s="2331"/>
      <c r="E1" s="2331"/>
      <c r="F1" s="2331"/>
      <c r="W1" s="1923"/>
    </row>
    <row r="2" spans="1:23" s="13" customFormat="1" ht="18.75" customHeight="1" x14ac:dyDescent="0.3">
      <c r="A2" s="2372"/>
      <c r="B2" s="2372"/>
      <c r="C2" s="2372"/>
      <c r="D2" s="2372"/>
      <c r="E2" s="2372"/>
      <c r="W2" s="1923"/>
    </row>
    <row r="3" spans="1:23" s="13" customFormat="1" ht="18.75" customHeight="1" x14ac:dyDescent="0.25">
      <c r="A3" s="2373"/>
      <c r="B3" s="2373"/>
      <c r="C3" s="2373"/>
      <c r="D3" s="2373"/>
      <c r="E3" s="2373"/>
      <c r="G3" s="14"/>
      <c r="W3" s="1923"/>
    </row>
    <row r="4" spans="1:23" s="13" customFormat="1" ht="18" x14ac:dyDescent="0.25">
      <c r="A4" s="2374"/>
      <c r="B4" s="2374"/>
      <c r="C4" s="2374"/>
      <c r="D4" s="2374"/>
      <c r="E4" s="2374"/>
      <c r="W4" s="1923"/>
    </row>
    <row r="5" spans="1:23" s="13" customFormat="1" ht="21" customHeight="1" x14ac:dyDescent="0.3">
      <c r="A5" s="330" t="str">
        <f>"Sheet E5 Reconciliation Worksheet  - "&amp;  'I2 LDC class'!$C$17</f>
        <v>Sheet E5 Reconciliation Worksheet  - Initial Submission</v>
      </c>
      <c r="B5" s="331"/>
      <c r="C5" s="557"/>
      <c r="D5" s="557"/>
      <c r="E5" s="332"/>
      <c r="W5" s="1923"/>
    </row>
    <row r="6" spans="1:23" s="13" customFormat="1" ht="6" customHeight="1" x14ac:dyDescent="0.2">
      <c r="A6" s="16"/>
      <c r="B6" s="16"/>
      <c r="C6" s="558"/>
      <c r="D6" s="558"/>
      <c r="E6" s="16"/>
      <c r="F6" s="16"/>
      <c r="G6" s="16"/>
      <c r="H6" s="16"/>
      <c r="I6" s="16"/>
      <c r="J6" s="16"/>
      <c r="K6" s="16"/>
      <c r="L6" s="16"/>
      <c r="M6" s="16"/>
      <c r="N6" s="16"/>
      <c r="O6" s="16"/>
      <c r="W6" s="1923"/>
    </row>
    <row r="7" spans="1:23" x14ac:dyDescent="0.2">
      <c r="A7" s="1009"/>
      <c r="B7" s="1430"/>
      <c r="M7" s="64"/>
      <c r="N7" s="64"/>
      <c r="O7" s="64"/>
      <c r="P7" s="64"/>
      <c r="Q7" s="64"/>
      <c r="R7" s="64"/>
      <c r="S7" s="64"/>
      <c r="T7" s="64"/>
      <c r="W7" s="1925"/>
    </row>
    <row r="8" spans="1:23" x14ac:dyDescent="0.2">
      <c r="A8" s="73"/>
      <c r="B8" s="1430"/>
      <c r="M8" s="64"/>
      <c r="N8" s="64"/>
      <c r="O8" s="64"/>
      <c r="P8" s="64"/>
      <c r="Q8" s="64"/>
      <c r="R8" s="64"/>
      <c r="S8" s="64"/>
      <c r="T8" s="64"/>
      <c r="W8" s="1925"/>
    </row>
    <row r="9" spans="1:23" x14ac:dyDescent="0.2">
      <c r="A9" s="421"/>
      <c r="B9" s="1430"/>
      <c r="M9" s="64"/>
      <c r="N9" s="64"/>
      <c r="O9" s="64"/>
      <c r="P9" s="64"/>
      <c r="Q9" s="64"/>
      <c r="R9" s="64"/>
      <c r="S9" s="64"/>
      <c r="T9" s="64"/>
      <c r="W9" s="1925"/>
    </row>
    <row r="10" spans="1:23" x14ac:dyDescent="0.2">
      <c r="A10" s="73"/>
      <c r="B10" s="1430"/>
      <c r="M10" s="64"/>
      <c r="N10" s="64"/>
      <c r="O10" s="64"/>
      <c r="P10" s="64"/>
      <c r="Q10" s="64"/>
      <c r="R10" s="64"/>
      <c r="S10" s="64"/>
      <c r="T10" s="64"/>
      <c r="W10" s="1925"/>
    </row>
    <row r="11" spans="1:23" ht="3" customHeight="1" x14ac:dyDescent="0.2">
      <c r="A11" s="421"/>
      <c r="B11" s="1430"/>
      <c r="M11" s="64"/>
      <c r="N11" s="64"/>
      <c r="O11" s="64"/>
      <c r="P11" s="64"/>
      <c r="Q11" s="64"/>
      <c r="R11" s="64"/>
      <c r="S11" s="64"/>
      <c r="T11" s="64"/>
      <c r="W11" s="1925"/>
    </row>
    <row r="12" spans="1:23" ht="3" customHeight="1" x14ac:dyDescent="0.2">
      <c r="C12" s="1068"/>
      <c r="D12" s="1068"/>
      <c r="E12" s="1068"/>
      <c r="F12" s="1068"/>
      <c r="G12" s="1068"/>
      <c r="M12" s="64"/>
      <c r="N12" s="64"/>
      <c r="O12" s="64"/>
      <c r="P12" s="64"/>
      <c r="Q12" s="64"/>
      <c r="R12" s="64"/>
      <c r="S12" s="64"/>
      <c r="T12" s="64"/>
      <c r="W12" s="1925"/>
    </row>
    <row r="13" spans="1:23" ht="3" customHeight="1" x14ac:dyDescent="0.2">
      <c r="M13" s="64"/>
      <c r="N13" s="64"/>
      <c r="O13" s="64"/>
      <c r="P13" s="64"/>
      <c r="Q13" s="64"/>
      <c r="R13" s="64"/>
      <c r="S13" s="64"/>
      <c r="T13" s="64"/>
      <c r="W13" s="1925"/>
    </row>
    <row r="14" spans="1:23" ht="3" customHeight="1" x14ac:dyDescent="0.2">
      <c r="A14" s="1540"/>
      <c r="M14" s="64"/>
      <c r="N14" s="64"/>
      <c r="O14" s="64"/>
      <c r="P14" s="64"/>
      <c r="Q14" s="64"/>
      <c r="R14" s="64"/>
      <c r="S14" s="64"/>
      <c r="T14" s="64"/>
      <c r="W14" s="1925"/>
    </row>
    <row r="15" spans="1:23" ht="3" customHeight="1" x14ac:dyDescent="0.2">
      <c r="A15" s="1540"/>
      <c r="M15" s="64"/>
      <c r="N15" s="64"/>
      <c r="O15" s="64"/>
      <c r="P15" s="64"/>
      <c r="Q15" s="64"/>
      <c r="R15" s="64"/>
      <c r="S15" s="64"/>
      <c r="T15" s="64"/>
      <c r="W15" s="1925"/>
    </row>
    <row r="16" spans="1:23" ht="3" customHeight="1" x14ac:dyDescent="0.2">
      <c r="A16" s="594"/>
      <c r="B16" s="1069"/>
      <c r="C16" s="594"/>
      <c r="D16" s="594"/>
      <c r="E16" s="1541"/>
      <c r="F16" s="594"/>
      <c r="G16" s="1541"/>
      <c r="H16" s="1541"/>
      <c r="M16" s="64"/>
      <c r="N16" s="64"/>
      <c r="O16" s="64"/>
      <c r="P16" s="64"/>
      <c r="Q16" s="64"/>
      <c r="R16" s="64"/>
      <c r="S16" s="64"/>
      <c r="T16" s="64"/>
      <c r="W16" s="1925"/>
    </row>
    <row r="17" spans="1:23" ht="12" thickBot="1" x14ac:dyDescent="0.25">
      <c r="A17" s="594"/>
      <c r="B17" s="1069"/>
      <c r="C17" s="594"/>
      <c r="D17" s="594"/>
      <c r="E17" s="1541"/>
      <c r="F17" s="594"/>
      <c r="G17" s="1541"/>
      <c r="H17" s="1541"/>
      <c r="M17" s="64"/>
      <c r="N17" s="64"/>
      <c r="O17" s="64"/>
      <c r="P17" s="64"/>
      <c r="Q17" s="64"/>
      <c r="R17" s="64"/>
      <c r="S17" s="64"/>
      <c r="T17" s="64"/>
      <c r="W17" s="1925"/>
    </row>
    <row r="18" spans="1:23" s="1543" customFormat="1" ht="45.75" thickBot="1" x14ac:dyDescent="0.25">
      <c r="A18" s="1544" t="s">
        <v>318</v>
      </c>
      <c r="B18" s="1544" t="s">
        <v>321</v>
      </c>
      <c r="C18" s="1089" t="s">
        <v>322</v>
      </c>
      <c r="D18" s="1089" t="s">
        <v>928</v>
      </c>
      <c r="E18" s="1089" t="s">
        <v>860</v>
      </c>
      <c r="F18" s="1088" t="s">
        <v>337</v>
      </c>
      <c r="G18" s="1545" t="s">
        <v>695</v>
      </c>
      <c r="H18" s="1546" t="s">
        <v>536</v>
      </c>
      <c r="I18" s="1547" t="s">
        <v>550</v>
      </c>
      <c r="J18" s="1548" t="s">
        <v>551</v>
      </c>
      <c r="K18" s="1549" t="s">
        <v>549</v>
      </c>
      <c r="L18" s="1548" t="s">
        <v>551</v>
      </c>
      <c r="M18" s="4"/>
      <c r="N18" s="4"/>
      <c r="O18" s="4"/>
      <c r="P18" s="1542"/>
      <c r="Q18" s="1542"/>
      <c r="R18" s="1542"/>
      <c r="S18" s="1542"/>
      <c r="T18" s="1542"/>
      <c r="W18" s="1946"/>
    </row>
    <row r="19" spans="1:23" ht="25.5" x14ac:dyDescent="0.2">
      <c r="A19" s="1550">
        <v>1565</v>
      </c>
      <c r="B19" s="1101" t="s">
        <v>941</v>
      </c>
      <c r="C19" s="1098">
        <f>+'I3 TB Data'!H75</f>
        <v>0</v>
      </c>
      <c r="D19" s="1098"/>
      <c r="E19" s="1098">
        <f>+SUM(C19:D19)</f>
        <v>0</v>
      </c>
      <c r="F19" s="1559" t="s">
        <v>334</v>
      </c>
      <c r="G19" s="1098">
        <f t="shared" ref="G19:G50" si="0">+IF((F19=" "),0,E19)</f>
        <v>0</v>
      </c>
      <c r="H19" s="1560">
        <f t="shared" ref="H19:H50" si="1">+IF((F19=" "),E19,0)</f>
        <v>0</v>
      </c>
      <c r="I19" s="1115">
        <f>+'O5 Details by Class &amp; Accounts'!E19</f>
        <v>0</v>
      </c>
      <c r="J19" s="1561">
        <f>+G19+H19-I19</f>
        <v>0</v>
      </c>
      <c r="K19" s="1562">
        <f>+'O4 Summary by Class &amp; Accounts'!D19</f>
        <v>0</v>
      </c>
      <c r="L19" s="1561">
        <f>+H19-K19</f>
        <v>0</v>
      </c>
      <c r="M19" s="1563"/>
      <c r="N19" s="1563"/>
      <c r="O19" s="1563"/>
      <c r="P19" s="1564"/>
      <c r="Q19" s="1564"/>
      <c r="R19" s="1564"/>
      <c r="S19" s="1564"/>
      <c r="T19" s="1564"/>
      <c r="U19" s="1565" t="s">
        <v>334</v>
      </c>
      <c r="W19" s="1926" t="s">
        <v>1358</v>
      </c>
    </row>
    <row r="20" spans="1:23" ht="12.75" x14ac:dyDescent="0.2">
      <c r="A20" s="2229">
        <v>1608</v>
      </c>
      <c r="B20" s="2176" t="s">
        <v>283</v>
      </c>
      <c r="C20" s="1098">
        <f>+'I3 TB Data'!H88</f>
        <v>0</v>
      </c>
      <c r="D20" s="1098"/>
      <c r="E20" s="1098">
        <f>+SUM(C20:D20)</f>
        <v>0</v>
      </c>
      <c r="F20" s="1559" t="s">
        <v>334</v>
      </c>
      <c r="G20" s="1098">
        <f t="shared" si="0"/>
        <v>0</v>
      </c>
      <c r="H20" s="1560">
        <f t="shared" si="1"/>
        <v>0</v>
      </c>
      <c r="I20" s="1115">
        <f>+'O5 Details by Class &amp; Accounts'!E20</f>
        <v>0</v>
      </c>
      <c r="J20" s="1561">
        <f t="shared" ref="J20:J57" si="2">+G20+H20-I20</f>
        <v>0</v>
      </c>
      <c r="K20" s="1562">
        <f>+'O4 Summary by Class &amp; Accounts'!D20</f>
        <v>0</v>
      </c>
      <c r="L20" s="1561">
        <f t="shared" ref="L20:L57" si="3">+H20-K20</f>
        <v>0</v>
      </c>
      <c r="M20" s="2230"/>
      <c r="N20" s="2230"/>
      <c r="O20" s="2230"/>
      <c r="P20" s="1564"/>
      <c r="Q20" s="1564"/>
      <c r="R20" s="1564"/>
      <c r="S20" s="1564"/>
      <c r="T20" s="1564"/>
      <c r="U20" s="1565" t="s">
        <v>334</v>
      </c>
      <c r="W20" s="1926" t="s">
        <v>5</v>
      </c>
    </row>
    <row r="21" spans="1:23" ht="12.75" x14ac:dyDescent="0.2">
      <c r="A21" s="1552">
        <v>1805</v>
      </c>
      <c r="B21" s="1101" t="s">
        <v>285</v>
      </c>
      <c r="C21" s="1566"/>
      <c r="D21" s="1098">
        <f>+'I4 BO ASSETS'!F18</f>
        <v>0</v>
      </c>
      <c r="E21" s="1098">
        <f t="shared" ref="E21:E81" si="4">+SUM(C21:D21)</f>
        <v>0</v>
      </c>
      <c r="F21" s="1567" t="s">
        <v>334</v>
      </c>
      <c r="G21" s="1098">
        <f t="shared" si="0"/>
        <v>0</v>
      </c>
      <c r="H21" s="1560">
        <f t="shared" si="1"/>
        <v>0</v>
      </c>
      <c r="I21" s="1115">
        <f>+'O5 Details by Class &amp; Accounts'!E21</f>
        <v>0</v>
      </c>
      <c r="J21" s="1561">
        <f t="shared" si="2"/>
        <v>0</v>
      </c>
      <c r="K21" s="1562">
        <f>+'O4 Summary by Class &amp; Accounts'!D21</f>
        <v>0</v>
      </c>
      <c r="L21" s="1561">
        <f t="shared" si="3"/>
        <v>0</v>
      </c>
      <c r="M21" s="1564"/>
      <c r="N21" s="1564"/>
      <c r="O21" s="1564"/>
      <c r="P21" s="1564"/>
      <c r="Q21" s="1564"/>
      <c r="R21" s="1564"/>
      <c r="S21" s="1564"/>
      <c r="T21" s="1564"/>
      <c r="U21" s="1568" t="s">
        <v>334</v>
      </c>
      <c r="W21" s="1926" t="e">
        <v>#N/A</v>
      </c>
    </row>
    <row r="22" spans="1:23" ht="12.75" x14ac:dyDescent="0.2">
      <c r="A22" s="1552" t="s">
        <v>861</v>
      </c>
      <c r="B22" s="1101" t="s">
        <v>343</v>
      </c>
      <c r="C22" s="1566"/>
      <c r="D22" s="1098">
        <f>+'I4 BO ASSETS'!F19</f>
        <v>0</v>
      </c>
      <c r="E22" s="1098">
        <f t="shared" si="4"/>
        <v>0</v>
      </c>
      <c r="F22" s="1567" t="s">
        <v>334</v>
      </c>
      <c r="G22" s="1098">
        <f t="shared" si="0"/>
        <v>0</v>
      </c>
      <c r="H22" s="1560">
        <f t="shared" si="1"/>
        <v>0</v>
      </c>
      <c r="I22" s="1115">
        <f>+'O5 Details by Class &amp; Accounts'!E22</f>
        <v>0</v>
      </c>
      <c r="J22" s="1561">
        <f t="shared" si="2"/>
        <v>0</v>
      </c>
      <c r="K22" s="1562">
        <f>+'O4 Summary by Class &amp; Accounts'!D22</f>
        <v>0</v>
      </c>
      <c r="L22" s="1561">
        <f t="shared" si="3"/>
        <v>0</v>
      </c>
      <c r="M22" s="1564"/>
      <c r="N22" s="1564"/>
      <c r="O22" s="1564"/>
      <c r="P22" s="1564"/>
      <c r="Q22" s="1564"/>
      <c r="R22" s="1564"/>
      <c r="S22" s="1564"/>
      <c r="T22" s="1564"/>
      <c r="U22" s="1568" t="s">
        <v>334</v>
      </c>
      <c r="W22" s="1926" t="s">
        <v>743</v>
      </c>
    </row>
    <row r="23" spans="1:23" ht="12.75" x14ac:dyDescent="0.2">
      <c r="A23" s="1552" t="s">
        <v>862</v>
      </c>
      <c r="B23" s="1101" t="s">
        <v>345</v>
      </c>
      <c r="C23" s="1566"/>
      <c r="D23" s="1098">
        <f>+'I4 BO ASSETS'!F20</f>
        <v>497489</v>
      </c>
      <c r="E23" s="1098">
        <f t="shared" si="4"/>
        <v>497489</v>
      </c>
      <c r="F23" s="1567" t="s">
        <v>334</v>
      </c>
      <c r="G23" s="1098">
        <f t="shared" si="0"/>
        <v>0</v>
      </c>
      <c r="H23" s="1560">
        <f t="shared" si="1"/>
        <v>497489</v>
      </c>
      <c r="I23" s="1115">
        <f>+'O5 Details by Class &amp; Accounts'!E23</f>
        <v>497489</v>
      </c>
      <c r="J23" s="1561">
        <f t="shared" si="2"/>
        <v>0</v>
      </c>
      <c r="K23" s="1562">
        <f>+'O4 Summary by Class &amp; Accounts'!D23</f>
        <v>497489.00000000006</v>
      </c>
      <c r="L23" s="1561">
        <f t="shared" si="3"/>
        <v>0</v>
      </c>
      <c r="M23" s="1564"/>
      <c r="N23" s="1564"/>
      <c r="O23" s="1564"/>
      <c r="P23" s="1564"/>
      <c r="Q23" s="1564"/>
      <c r="R23" s="1564"/>
      <c r="S23" s="1564"/>
      <c r="T23" s="1564"/>
      <c r="U23" s="1568" t="s">
        <v>334</v>
      </c>
      <c r="W23" s="1926" t="s">
        <v>744</v>
      </c>
    </row>
    <row r="24" spans="1:23" ht="12.75" x14ac:dyDescent="0.2">
      <c r="A24" s="1552">
        <v>1806</v>
      </c>
      <c r="B24" s="1101" t="s">
        <v>286</v>
      </c>
      <c r="C24" s="1566"/>
      <c r="D24" s="1098">
        <f>+'I4 BO ASSETS'!F21</f>
        <v>0</v>
      </c>
      <c r="E24" s="1098">
        <f t="shared" si="4"/>
        <v>0</v>
      </c>
      <c r="F24" s="1567" t="s">
        <v>334</v>
      </c>
      <c r="G24" s="1098">
        <f t="shared" si="0"/>
        <v>0</v>
      </c>
      <c r="H24" s="1560">
        <f t="shared" si="1"/>
        <v>0</v>
      </c>
      <c r="I24" s="1115">
        <f>+'O5 Details by Class &amp; Accounts'!E24</f>
        <v>0</v>
      </c>
      <c r="J24" s="1561">
        <f t="shared" si="2"/>
        <v>0</v>
      </c>
      <c r="K24" s="1562">
        <f>+'O4 Summary by Class &amp; Accounts'!D24</f>
        <v>0</v>
      </c>
      <c r="L24" s="1561">
        <f t="shared" si="3"/>
        <v>0</v>
      </c>
      <c r="M24" s="1564"/>
      <c r="N24" s="1564"/>
      <c r="O24" s="1564"/>
      <c r="P24" s="1564"/>
      <c r="Q24" s="1564"/>
      <c r="R24" s="1564"/>
      <c r="S24" s="1564"/>
      <c r="T24" s="1564"/>
      <c r="U24" s="1568" t="s">
        <v>334</v>
      </c>
      <c r="W24" s="1926" t="e">
        <v>#N/A</v>
      </c>
    </row>
    <row r="25" spans="1:23" ht="12.75" x14ac:dyDescent="0.2">
      <c r="A25" s="1552" t="s">
        <v>863</v>
      </c>
      <c r="B25" s="1101" t="s">
        <v>344</v>
      </c>
      <c r="C25" s="1566"/>
      <c r="D25" s="1098">
        <f>+'I4 BO ASSETS'!F22</f>
        <v>0</v>
      </c>
      <c r="E25" s="1098">
        <f t="shared" si="4"/>
        <v>0</v>
      </c>
      <c r="F25" s="1567" t="s">
        <v>334</v>
      </c>
      <c r="G25" s="1098">
        <f t="shared" si="0"/>
        <v>0</v>
      </c>
      <c r="H25" s="1560">
        <f t="shared" si="1"/>
        <v>0</v>
      </c>
      <c r="I25" s="1115">
        <f>+'O5 Details by Class &amp; Accounts'!E25</f>
        <v>0</v>
      </c>
      <c r="J25" s="1561">
        <f t="shared" si="2"/>
        <v>0</v>
      </c>
      <c r="K25" s="1562">
        <f>+'O4 Summary by Class &amp; Accounts'!D25</f>
        <v>0</v>
      </c>
      <c r="L25" s="1561">
        <f t="shared" si="3"/>
        <v>0</v>
      </c>
      <c r="M25" s="1564"/>
      <c r="N25" s="1564"/>
      <c r="O25" s="1564"/>
      <c r="P25" s="1564"/>
      <c r="Q25" s="1564"/>
      <c r="R25" s="1564"/>
      <c r="S25" s="1564"/>
      <c r="T25" s="1564"/>
      <c r="U25" s="1568" t="s">
        <v>334</v>
      </c>
      <c r="W25" s="1926" t="s">
        <v>743</v>
      </c>
    </row>
    <row r="26" spans="1:23" ht="12.75" x14ac:dyDescent="0.2">
      <c r="A26" s="1552" t="s">
        <v>864</v>
      </c>
      <c r="B26" s="1101" t="s">
        <v>346</v>
      </c>
      <c r="C26" s="1566"/>
      <c r="D26" s="1098">
        <f>+'I4 BO ASSETS'!F23</f>
        <v>0</v>
      </c>
      <c r="E26" s="1098">
        <f t="shared" si="4"/>
        <v>0</v>
      </c>
      <c r="F26" s="1567" t="s">
        <v>334</v>
      </c>
      <c r="G26" s="1098">
        <f t="shared" si="0"/>
        <v>0</v>
      </c>
      <c r="H26" s="1560">
        <f t="shared" si="1"/>
        <v>0</v>
      </c>
      <c r="I26" s="1115">
        <f>+'O5 Details by Class &amp; Accounts'!E26</f>
        <v>0</v>
      </c>
      <c r="J26" s="1561">
        <f t="shared" si="2"/>
        <v>0</v>
      </c>
      <c r="K26" s="1562">
        <f>+'O4 Summary by Class &amp; Accounts'!D26</f>
        <v>0</v>
      </c>
      <c r="L26" s="1561">
        <f t="shared" si="3"/>
        <v>0</v>
      </c>
      <c r="M26" s="1564"/>
      <c r="N26" s="1564"/>
      <c r="O26" s="1564"/>
      <c r="P26" s="1564"/>
      <c r="Q26" s="1564"/>
      <c r="R26" s="1564"/>
      <c r="S26" s="1564"/>
      <c r="T26" s="1564"/>
      <c r="U26" s="1568" t="s">
        <v>334</v>
      </c>
      <c r="W26" s="1926" t="s">
        <v>744</v>
      </c>
    </row>
    <row r="27" spans="1:23" ht="12.75" x14ac:dyDescent="0.2">
      <c r="A27" s="1552">
        <v>1808</v>
      </c>
      <c r="B27" s="1101" t="s">
        <v>287</v>
      </c>
      <c r="C27" s="1566"/>
      <c r="D27" s="1098">
        <f>+'I4 BO ASSETS'!F24</f>
        <v>0</v>
      </c>
      <c r="E27" s="1098">
        <f t="shared" si="4"/>
        <v>0</v>
      </c>
      <c r="F27" s="1567" t="s">
        <v>334</v>
      </c>
      <c r="G27" s="1098">
        <f t="shared" si="0"/>
        <v>0</v>
      </c>
      <c r="H27" s="1560">
        <f t="shared" si="1"/>
        <v>0</v>
      </c>
      <c r="I27" s="1115">
        <f>+'O5 Details by Class &amp; Accounts'!E27</f>
        <v>0</v>
      </c>
      <c r="J27" s="1561">
        <f t="shared" si="2"/>
        <v>0</v>
      </c>
      <c r="K27" s="1562">
        <f>+'O4 Summary by Class &amp; Accounts'!D27</f>
        <v>0</v>
      </c>
      <c r="L27" s="1561">
        <f t="shared" si="3"/>
        <v>0</v>
      </c>
      <c r="M27" s="1564"/>
      <c r="N27" s="1564"/>
      <c r="O27" s="1564"/>
      <c r="P27" s="1564"/>
      <c r="Q27" s="1564"/>
      <c r="R27" s="1564"/>
      <c r="S27" s="1564"/>
      <c r="T27" s="1564"/>
      <c r="U27" s="1568" t="s">
        <v>334</v>
      </c>
      <c r="W27" s="1926" t="e">
        <v>#N/A</v>
      </c>
    </row>
    <row r="28" spans="1:23" ht="12.75" x14ac:dyDescent="0.2">
      <c r="A28" s="1552" t="s">
        <v>865</v>
      </c>
      <c r="B28" s="1101" t="s">
        <v>347</v>
      </c>
      <c r="C28" s="1566"/>
      <c r="D28" s="1098">
        <f>+'I4 BO ASSETS'!F25</f>
        <v>0</v>
      </c>
      <c r="E28" s="1098">
        <f t="shared" si="4"/>
        <v>0</v>
      </c>
      <c r="F28" s="1567" t="s">
        <v>334</v>
      </c>
      <c r="G28" s="1098">
        <f t="shared" si="0"/>
        <v>0</v>
      </c>
      <c r="H28" s="1560">
        <f t="shared" si="1"/>
        <v>0</v>
      </c>
      <c r="I28" s="1115">
        <f>+'O5 Details by Class &amp; Accounts'!E28</f>
        <v>0</v>
      </c>
      <c r="J28" s="1561">
        <f t="shared" si="2"/>
        <v>0</v>
      </c>
      <c r="K28" s="1562">
        <f>+'O4 Summary by Class &amp; Accounts'!D28</f>
        <v>0</v>
      </c>
      <c r="L28" s="1561">
        <f t="shared" si="3"/>
        <v>0</v>
      </c>
      <c r="M28" s="1564"/>
      <c r="N28" s="1564"/>
      <c r="O28" s="1564"/>
      <c r="P28" s="1564"/>
      <c r="Q28" s="1564"/>
      <c r="R28" s="1564"/>
      <c r="S28" s="1564"/>
      <c r="T28" s="1564"/>
      <c r="U28" s="1568" t="s">
        <v>334</v>
      </c>
      <c r="W28" s="1926" t="s">
        <v>743</v>
      </c>
    </row>
    <row r="29" spans="1:23" ht="12.75" x14ac:dyDescent="0.2">
      <c r="A29" s="1552" t="s">
        <v>866</v>
      </c>
      <c r="B29" s="1101" t="s">
        <v>348</v>
      </c>
      <c r="C29" s="1566"/>
      <c r="D29" s="1098">
        <f>+'I4 BO ASSETS'!F26</f>
        <v>0</v>
      </c>
      <c r="E29" s="1098">
        <f t="shared" si="4"/>
        <v>0</v>
      </c>
      <c r="F29" s="1567" t="s">
        <v>334</v>
      </c>
      <c r="G29" s="1098">
        <f t="shared" si="0"/>
        <v>0</v>
      </c>
      <c r="H29" s="1560">
        <f t="shared" si="1"/>
        <v>0</v>
      </c>
      <c r="I29" s="1115">
        <f>+'O5 Details by Class &amp; Accounts'!E29</f>
        <v>0</v>
      </c>
      <c r="J29" s="1561">
        <f t="shared" si="2"/>
        <v>0</v>
      </c>
      <c r="K29" s="1562">
        <f>+'O4 Summary by Class &amp; Accounts'!D29</f>
        <v>0</v>
      </c>
      <c r="L29" s="1561">
        <f t="shared" si="3"/>
        <v>0</v>
      </c>
      <c r="M29" s="1564"/>
      <c r="N29" s="1564"/>
      <c r="O29" s="1564"/>
      <c r="P29" s="1564"/>
      <c r="Q29" s="1564"/>
      <c r="R29" s="1564"/>
      <c r="S29" s="1564"/>
      <c r="T29" s="1564"/>
      <c r="U29" s="1568" t="s">
        <v>334</v>
      </c>
      <c r="W29" s="1926" t="s">
        <v>744</v>
      </c>
    </row>
    <row r="30" spans="1:23" ht="12.75" x14ac:dyDescent="0.2">
      <c r="A30" s="1552">
        <v>1810</v>
      </c>
      <c r="B30" s="1101" t="s">
        <v>288</v>
      </c>
      <c r="C30" s="1566"/>
      <c r="D30" s="1098">
        <f>+'I4 BO ASSETS'!F27</f>
        <v>0</v>
      </c>
      <c r="E30" s="1098">
        <f t="shared" si="4"/>
        <v>0</v>
      </c>
      <c r="F30" s="1567" t="s">
        <v>696</v>
      </c>
      <c r="G30" s="1098">
        <f t="shared" si="0"/>
        <v>0</v>
      </c>
      <c r="H30" s="1560">
        <f t="shared" si="1"/>
        <v>0</v>
      </c>
      <c r="I30" s="1115">
        <f>+'O5 Details by Class &amp; Accounts'!E30</f>
        <v>0</v>
      </c>
      <c r="J30" s="1561">
        <f t="shared" si="2"/>
        <v>0</v>
      </c>
      <c r="K30" s="1562">
        <f>+'O4 Summary by Class &amp; Accounts'!D30</f>
        <v>0</v>
      </c>
      <c r="L30" s="1561">
        <f t="shared" si="3"/>
        <v>0</v>
      </c>
      <c r="M30" s="1564"/>
      <c r="N30" s="1564"/>
      <c r="O30" s="1564"/>
      <c r="P30" s="1564"/>
      <c r="Q30" s="1564"/>
      <c r="R30" s="1564"/>
      <c r="S30" s="1564"/>
      <c r="T30" s="1564"/>
      <c r="U30" s="1568" t="s">
        <v>696</v>
      </c>
      <c r="W30" s="1926" t="e">
        <v>#N/A</v>
      </c>
    </row>
    <row r="31" spans="1:23" ht="12.75" x14ac:dyDescent="0.2">
      <c r="A31" s="1552" t="s">
        <v>867</v>
      </c>
      <c r="B31" s="1101" t="s">
        <v>367</v>
      </c>
      <c r="C31" s="1566"/>
      <c r="D31" s="1098">
        <f>+'I4 BO ASSETS'!F28</f>
        <v>0</v>
      </c>
      <c r="E31" s="1098">
        <f t="shared" si="4"/>
        <v>0</v>
      </c>
      <c r="F31" s="1567" t="s">
        <v>334</v>
      </c>
      <c r="G31" s="1098">
        <f t="shared" si="0"/>
        <v>0</v>
      </c>
      <c r="H31" s="1560">
        <f t="shared" si="1"/>
        <v>0</v>
      </c>
      <c r="I31" s="1115">
        <f>+'O5 Details by Class &amp; Accounts'!E31</f>
        <v>0</v>
      </c>
      <c r="J31" s="1561">
        <f t="shared" si="2"/>
        <v>0</v>
      </c>
      <c r="K31" s="1562">
        <f>+'O4 Summary by Class &amp; Accounts'!D31</f>
        <v>0</v>
      </c>
      <c r="L31" s="1561">
        <f t="shared" si="3"/>
        <v>0</v>
      </c>
      <c r="M31" s="1564"/>
      <c r="N31" s="1564"/>
      <c r="O31" s="1564"/>
      <c r="P31" s="1564"/>
      <c r="Q31" s="1564"/>
      <c r="R31" s="1564"/>
      <c r="S31" s="1564"/>
      <c r="T31" s="1564"/>
      <c r="U31" s="1568"/>
      <c r="W31" s="1926" t="s">
        <v>743</v>
      </c>
    </row>
    <row r="32" spans="1:23" ht="12.75" x14ac:dyDescent="0.2">
      <c r="A32" s="1552" t="s">
        <v>868</v>
      </c>
      <c r="B32" s="1101" t="s">
        <v>368</v>
      </c>
      <c r="C32" s="1566"/>
      <c r="D32" s="1098">
        <f>+'I4 BO ASSETS'!F29</f>
        <v>0</v>
      </c>
      <c r="E32" s="1098">
        <f t="shared" si="4"/>
        <v>0</v>
      </c>
      <c r="F32" s="1567" t="s">
        <v>334</v>
      </c>
      <c r="G32" s="1098">
        <f t="shared" si="0"/>
        <v>0</v>
      </c>
      <c r="H32" s="1560">
        <f t="shared" si="1"/>
        <v>0</v>
      </c>
      <c r="I32" s="1115">
        <f>+'O5 Details by Class &amp; Accounts'!E32</f>
        <v>0</v>
      </c>
      <c r="J32" s="1561">
        <f t="shared" si="2"/>
        <v>0</v>
      </c>
      <c r="K32" s="1562">
        <f>+'O4 Summary by Class &amp; Accounts'!D32</f>
        <v>0</v>
      </c>
      <c r="L32" s="1561">
        <f t="shared" si="3"/>
        <v>0</v>
      </c>
      <c r="M32" s="1564"/>
      <c r="N32" s="1564"/>
      <c r="O32" s="1564"/>
      <c r="P32" s="1564"/>
      <c r="Q32" s="1564"/>
      <c r="R32" s="1564"/>
      <c r="S32" s="1564"/>
      <c r="T32" s="1564"/>
      <c r="U32" s="1568" t="s">
        <v>334</v>
      </c>
      <c r="W32" s="1926" t="s">
        <v>744</v>
      </c>
    </row>
    <row r="33" spans="1:23" ht="25.5" x14ac:dyDescent="0.2">
      <c r="A33" s="1552">
        <v>1815</v>
      </c>
      <c r="B33" s="1101" t="s">
        <v>86</v>
      </c>
      <c r="C33" s="1566"/>
      <c r="D33" s="1098">
        <f>+'I4 BO ASSETS'!F30</f>
        <v>0</v>
      </c>
      <c r="E33" s="1098">
        <f t="shared" si="4"/>
        <v>0</v>
      </c>
      <c r="F33" s="1567" t="s">
        <v>334</v>
      </c>
      <c r="G33" s="1098">
        <f t="shared" si="0"/>
        <v>0</v>
      </c>
      <c r="H33" s="1560">
        <f t="shared" si="1"/>
        <v>0</v>
      </c>
      <c r="I33" s="1115">
        <f>+'O5 Details by Class &amp; Accounts'!E33</f>
        <v>0</v>
      </c>
      <c r="J33" s="1561">
        <f t="shared" si="2"/>
        <v>0</v>
      </c>
      <c r="K33" s="1562">
        <f>+'O4 Summary by Class &amp; Accounts'!D33</f>
        <v>0</v>
      </c>
      <c r="L33" s="1561">
        <f t="shared" si="3"/>
        <v>0</v>
      </c>
      <c r="M33" s="1564"/>
      <c r="N33" s="1564"/>
      <c r="O33" s="1564"/>
      <c r="P33" s="1564"/>
      <c r="Q33" s="1564"/>
      <c r="R33" s="1564"/>
      <c r="S33" s="1564"/>
      <c r="T33" s="1564"/>
      <c r="U33" s="1568" t="s">
        <v>334</v>
      </c>
      <c r="W33" s="1926" t="s">
        <v>743</v>
      </c>
    </row>
    <row r="34" spans="1:23" ht="25.5" x14ac:dyDescent="0.2">
      <c r="A34" s="1552">
        <v>1820</v>
      </c>
      <c r="B34" s="1101" t="s">
        <v>87</v>
      </c>
      <c r="C34" s="1566"/>
      <c r="D34" s="1098">
        <f>+'I4 BO ASSETS'!F31</f>
        <v>0</v>
      </c>
      <c r="E34" s="1098">
        <f t="shared" si="4"/>
        <v>0</v>
      </c>
      <c r="F34" s="1567" t="s">
        <v>334</v>
      </c>
      <c r="G34" s="1098">
        <f t="shared" si="0"/>
        <v>0</v>
      </c>
      <c r="H34" s="1560">
        <f t="shared" si="1"/>
        <v>0</v>
      </c>
      <c r="I34" s="1115">
        <f>+'O5 Details by Class &amp; Accounts'!E34</f>
        <v>0</v>
      </c>
      <c r="J34" s="1561">
        <f t="shared" si="2"/>
        <v>0</v>
      </c>
      <c r="K34" s="1562">
        <f>+'O4 Summary by Class &amp; Accounts'!D34</f>
        <v>0</v>
      </c>
      <c r="L34" s="1561">
        <f t="shared" si="3"/>
        <v>0</v>
      </c>
      <c r="M34" s="1564"/>
      <c r="N34" s="1564"/>
      <c r="O34" s="1564"/>
      <c r="P34" s="1564"/>
      <c r="Q34" s="1564"/>
      <c r="R34" s="1564"/>
      <c r="S34" s="1564"/>
      <c r="T34" s="1564"/>
      <c r="U34" s="1568" t="s">
        <v>334</v>
      </c>
      <c r="W34" s="1926" t="e">
        <v>#N/A</v>
      </c>
    </row>
    <row r="35" spans="1:23" ht="25.5" x14ac:dyDescent="0.2">
      <c r="A35" s="1552" t="s">
        <v>520</v>
      </c>
      <c r="B35" s="1101" t="s">
        <v>1363</v>
      </c>
      <c r="C35" s="1566"/>
      <c r="D35" s="1098">
        <f>+'I4 BO ASSETS'!F32</f>
        <v>0</v>
      </c>
      <c r="E35" s="1098">
        <f>+SUM(C35:D35)</f>
        <v>0</v>
      </c>
      <c r="F35" s="1567" t="s">
        <v>334</v>
      </c>
      <c r="G35" s="1098">
        <f t="shared" si="0"/>
        <v>0</v>
      </c>
      <c r="H35" s="1560">
        <f t="shared" si="1"/>
        <v>0</v>
      </c>
      <c r="I35" s="1115">
        <f>+'O5 Details by Class &amp; Accounts'!E35</f>
        <v>0</v>
      </c>
      <c r="J35" s="1561">
        <f t="shared" si="2"/>
        <v>0</v>
      </c>
      <c r="K35" s="1562">
        <f>+'O4 Summary by Class &amp; Accounts'!D35</f>
        <v>0</v>
      </c>
      <c r="L35" s="1561">
        <f t="shared" si="3"/>
        <v>0</v>
      </c>
      <c r="M35" s="1569"/>
      <c r="N35" s="1569"/>
      <c r="O35" s="1569"/>
      <c r="P35" s="1569"/>
      <c r="Q35" s="1569"/>
      <c r="R35" s="1569"/>
      <c r="S35" s="1569"/>
      <c r="T35" s="1569"/>
      <c r="U35" s="1568" t="s">
        <v>334</v>
      </c>
      <c r="W35" s="1926" t="s">
        <v>744</v>
      </c>
    </row>
    <row r="36" spans="1:23" ht="25.5" x14ac:dyDescent="0.2">
      <c r="A36" s="1552" t="s">
        <v>521</v>
      </c>
      <c r="B36" s="1101" t="s">
        <v>1365</v>
      </c>
      <c r="C36" s="1566"/>
      <c r="D36" s="1098">
        <f>+'I4 BO ASSETS'!F33</f>
        <v>3719.5434500000001</v>
      </c>
      <c r="E36" s="1098">
        <f>+SUM(C36:D36)</f>
        <v>3719.5434500000001</v>
      </c>
      <c r="F36" s="1567" t="s">
        <v>334</v>
      </c>
      <c r="G36" s="1098">
        <f t="shared" si="0"/>
        <v>0</v>
      </c>
      <c r="H36" s="1560">
        <f t="shared" si="1"/>
        <v>3719.5434500000001</v>
      </c>
      <c r="I36" s="1115">
        <f>+'O5 Details by Class &amp; Accounts'!E36</f>
        <v>3719.5434500000001</v>
      </c>
      <c r="J36" s="1561">
        <f t="shared" si="2"/>
        <v>0</v>
      </c>
      <c r="K36" s="1562">
        <f>+'O4 Summary by Class &amp; Accounts'!D36</f>
        <v>3719.5434500000006</v>
      </c>
      <c r="L36" s="1561">
        <f t="shared" si="3"/>
        <v>0</v>
      </c>
      <c r="M36" s="1569"/>
      <c r="N36" s="1569"/>
      <c r="O36" s="1569"/>
      <c r="P36" s="1569"/>
      <c r="Q36" s="1569"/>
      <c r="R36" s="1569"/>
      <c r="S36" s="1569"/>
      <c r="T36" s="1569"/>
      <c r="U36" s="1568" t="s">
        <v>334</v>
      </c>
      <c r="W36" s="1926" t="s">
        <v>745</v>
      </c>
    </row>
    <row r="37" spans="1:23" ht="25.5" x14ac:dyDescent="0.2">
      <c r="A37" s="1552" t="s">
        <v>1355</v>
      </c>
      <c r="B37" s="1101" t="s">
        <v>1356</v>
      </c>
      <c r="C37" s="1566"/>
      <c r="D37" s="1098">
        <f>+'I4 BO ASSETS'!F34</f>
        <v>3715823.90655</v>
      </c>
      <c r="E37" s="1098">
        <f>+SUM(C37:D37)</f>
        <v>3715823.90655</v>
      </c>
      <c r="F37" s="1567" t="s">
        <v>334</v>
      </c>
      <c r="G37" s="1098">
        <f t="shared" si="0"/>
        <v>0</v>
      </c>
      <c r="H37" s="1560">
        <f t="shared" si="1"/>
        <v>3715823.90655</v>
      </c>
      <c r="I37" s="1115">
        <f>+'O5 Details by Class &amp; Accounts'!E37</f>
        <v>3715823.90655</v>
      </c>
      <c r="J37" s="1561">
        <f>+G37+H37-I37</f>
        <v>0</v>
      </c>
      <c r="K37" s="1562">
        <f>+'O4 Summary by Class &amp; Accounts'!D37</f>
        <v>3715823.9065499995</v>
      </c>
      <c r="L37" s="1561">
        <f>+H37-K37</f>
        <v>0</v>
      </c>
      <c r="M37" s="1569"/>
      <c r="N37" s="1569"/>
      <c r="O37" s="1569"/>
      <c r="P37" s="1569"/>
      <c r="Q37" s="1569"/>
      <c r="R37" s="1569"/>
      <c r="S37" s="1569"/>
      <c r="T37" s="1569"/>
      <c r="U37" s="1568"/>
      <c r="W37" s="1926" t="s">
        <v>819</v>
      </c>
    </row>
    <row r="38" spans="1:23" ht="12.75" x14ac:dyDescent="0.2">
      <c r="A38" s="1552">
        <v>1825</v>
      </c>
      <c r="B38" s="1101" t="s">
        <v>88</v>
      </c>
      <c r="C38" s="1566"/>
      <c r="D38" s="1098">
        <f>+'I4 BO ASSETS'!F35</f>
        <v>0</v>
      </c>
      <c r="E38" s="1098">
        <f t="shared" si="4"/>
        <v>0</v>
      </c>
      <c r="F38" s="1567" t="s">
        <v>334</v>
      </c>
      <c r="G38" s="1098">
        <f t="shared" si="0"/>
        <v>0</v>
      </c>
      <c r="H38" s="1560">
        <f t="shared" si="1"/>
        <v>0</v>
      </c>
      <c r="I38" s="1115">
        <f>+'O5 Details by Class &amp; Accounts'!E38</f>
        <v>0</v>
      </c>
      <c r="J38" s="1561">
        <f t="shared" si="2"/>
        <v>0</v>
      </c>
      <c r="K38" s="1562">
        <f>+'O4 Summary by Class &amp; Accounts'!D38</f>
        <v>0</v>
      </c>
      <c r="L38" s="1561">
        <f t="shared" si="3"/>
        <v>0</v>
      </c>
      <c r="M38" s="1564"/>
      <c r="N38" s="1564"/>
      <c r="O38" s="1564"/>
      <c r="P38" s="1564"/>
      <c r="Q38" s="1564"/>
      <c r="R38" s="1564"/>
      <c r="S38" s="1564"/>
      <c r="T38" s="1564"/>
      <c r="U38" s="1568" t="s">
        <v>334</v>
      </c>
      <c r="W38" s="1926" t="e">
        <v>#N/A</v>
      </c>
    </row>
    <row r="39" spans="1:23" ht="12.75" x14ac:dyDescent="0.2">
      <c r="A39" s="1552" t="s">
        <v>869</v>
      </c>
      <c r="B39" s="1101" t="s">
        <v>369</v>
      </c>
      <c r="C39" s="1566"/>
      <c r="D39" s="1098">
        <f>+'I4 BO ASSETS'!F36</f>
        <v>0</v>
      </c>
      <c r="E39" s="1098">
        <f t="shared" si="4"/>
        <v>0</v>
      </c>
      <c r="F39" s="1567" t="s">
        <v>334</v>
      </c>
      <c r="G39" s="1098">
        <f t="shared" si="0"/>
        <v>0</v>
      </c>
      <c r="H39" s="1560">
        <f t="shared" si="1"/>
        <v>0</v>
      </c>
      <c r="I39" s="1115">
        <f>+'O5 Details by Class &amp; Accounts'!E39</f>
        <v>0</v>
      </c>
      <c r="J39" s="1561">
        <f t="shared" si="2"/>
        <v>0</v>
      </c>
      <c r="K39" s="1562">
        <f>+'O4 Summary by Class &amp; Accounts'!D39</f>
        <v>0</v>
      </c>
      <c r="L39" s="1561">
        <f t="shared" si="3"/>
        <v>0</v>
      </c>
      <c r="M39" s="1564"/>
      <c r="N39" s="1564"/>
      <c r="O39" s="1564"/>
      <c r="P39" s="1564"/>
      <c r="Q39" s="1564"/>
      <c r="R39" s="1564"/>
      <c r="S39" s="1564"/>
      <c r="T39" s="1564"/>
      <c r="U39" s="1568" t="s">
        <v>334</v>
      </c>
      <c r="W39" s="1926" t="s">
        <v>743</v>
      </c>
    </row>
    <row r="40" spans="1:23" ht="12.75" x14ac:dyDescent="0.2">
      <c r="A40" s="1552" t="s">
        <v>870</v>
      </c>
      <c r="B40" s="1101" t="s">
        <v>370</v>
      </c>
      <c r="C40" s="1566"/>
      <c r="D40" s="1098">
        <f>+'I4 BO ASSETS'!F37</f>
        <v>0</v>
      </c>
      <c r="E40" s="1098">
        <f t="shared" si="4"/>
        <v>0</v>
      </c>
      <c r="F40" s="1567" t="s">
        <v>334</v>
      </c>
      <c r="G40" s="1098">
        <f t="shared" si="0"/>
        <v>0</v>
      </c>
      <c r="H40" s="1560">
        <f t="shared" si="1"/>
        <v>0</v>
      </c>
      <c r="I40" s="1115">
        <f>+'O5 Details by Class &amp; Accounts'!E40</f>
        <v>0</v>
      </c>
      <c r="J40" s="1561">
        <f t="shared" si="2"/>
        <v>0</v>
      </c>
      <c r="K40" s="1562">
        <f>+'O4 Summary by Class &amp; Accounts'!D40</f>
        <v>0</v>
      </c>
      <c r="L40" s="1561">
        <f t="shared" si="3"/>
        <v>0</v>
      </c>
      <c r="M40" s="1564"/>
      <c r="N40" s="1564"/>
      <c r="O40" s="1564"/>
      <c r="P40" s="1564"/>
      <c r="Q40" s="1564"/>
      <c r="R40" s="1564"/>
      <c r="S40" s="1564"/>
      <c r="T40" s="1564"/>
      <c r="U40" s="1568" t="s">
        <v>334</v>
      </c>
      <c r="W40" s="1926" t="s">
        <v>744</v>
      </c>
    </row>
    <row r="41" spans="1:23" ht="12.75" x14ac:dyDescent="0.2">
      <c r="A41" s="1552">
        <v>1830</v>
      </c>
      <c r="B41" s="1101" t="s">
        <v>89</v>
      </c>
      <c r="C41" s="1566"/>
      <c r="D41" s="1098">
        <f>+'I4 BO ASSETS'!F38</f>
        <v>0</v>
      </c>
      <c r="E41" s="1098">
        <f t="shared" si="4"/>
        <v>0</v>
      </c>
      <c r="F41" s="1567" t="s">
        <v>334</v>
      </c>
      <c r="G41" s="1098">
        <f t="shared" si="0"/>
        <v>0</v>
      </c>
      <c r="H41" s="1560">
        <f t="shared" si="1"/>
        <v>0</v>
      </c>
      <c r="I41" s="1115">
        <f>+'O5 Details by Class &amp; Accounts'!E41</f>
        <v>0</v>
      </c>
      <c r="J41" s="1561">
        <f t="shared" si="2"/>
        <v>0</v>
      </c>
      <c r="K41" s="1562">
        <f>+'O4 Summary by Class &amp; Accounts'!D41</f>
        <v>0</v>
      </c>
      <c r="L41" s="1561">
        <f t="shared" si="3"/>
        <v>0</v>
      </c>
      <c r="M41" s="1564"/>
      <c r="N41" s="1564"/>
      <c r="O41" s="1564"/>
      <c r="P41" s="1564"/>
      <c r="Q41" s="1564"/>
      <c r="R41" s="1564"/>
      <c r="S41" s="1564"/>
      <c r="T41" s="1564"/>
      <c r="U41" s="1568" t="s">
        <v>334</v>
      </c>
      <c r="W41" s="1926" t="e">
        <v>#N/A</v>
      </c>
    </row>
    <row r="42" spans="1:23" ht="25.5" x14ac:dyDescent="0.2">
      <c r="A42" s="1552" t="s">
        <v>871</v>
      </c>
      <c r="B42" s="1101" t="s">
        <v>371</v>
      </c>
      <c r="C42" s="1566"/>
      <c r="D42" s="1098">
        <f>+'I4 BO ASSETS'!F39</f>
        <v>0</v>
      </c>
      <c r="E42" s="1098">
        <f t="shared" si="4"/>
        <v>0</v>
      </c>
      <c r="F42" s="1567" t="s">
        <v>334</v>
      </c>
      <c r="G42" s="1098">
        <f t="shared" si="0"/>
        <v>0</v>
      </c>
      <c r="H42" s="1560">
        <f t="shared" si="1"/>
        <v>0</v>
      </c>
      <c r="I42" s="1115">
        <f>+'O5 Details by Class &amp; Accounts'!E42</f>
        <v>0</v>
      </c>
      <c r="J42" s="1561">
        <f t="shared" si="2"/>
        <v>0</v>
      </c>
      <c r="K42" s="1562">
        <f>+'O4 Summary by Class &amp; Accounts'!D42</f>
        <v>0</v>
      </c>
      <c r="L42" s="1561">
        <f t="shared" si="3"/>
        <v>0</v>
      </c>
      <c r="M42" s="1564"/>
      <c r="N42" s="1564"/>
      <c r="O42" s="1564"/>
      <c r="P42" s="1564"/>
      <c r="Q42" s="1564"/>
      <c r="R42" s="1564"/>
      <c r="S42" s="1564"/>
      <c r="T42" s="1564"/>
      <c r="U42" s="1568" t="s">
        <v>334</v>
      </c>
      <c r="W42" s="1926" t="s">
        <v>1515</v>
      </c>
    </row>
    <row r="43" spans="1:23" ht="12.75" x14ac:dyDescent="0.2">
      <c r="A43" s="1552" t="s">
        <v>872</v>
      </c>
      <c r="B43" s="1101" t="s">
        <v>372</v>
      </c>
      <c r="C43" s="1566"/>
      <c r="D43" s="1098">
        <f>+'I4 BO ASSETS'!F40</f>
        <v>2136543.25605</v>
      </c>
      <c r="E43" s="1098">
        <f t="shared" si="4"/>
        <v>2136543.25605</v>
      </c>
      <c r="F43" s="1567" t="s">
        <v>334</v>
      </c>
      <c r="G43" s="1098">
        <f t="shared" si="0"/>
        <v>0</v>
      </c>
      <c r="H43" s="1560">
        <f t="shared" si="1"/>
        <v>2136543.25605</v>
      </c>
      <c r="I43" s="1115">
        <f>+'O5 Details by Class &amp; Accounts'!E43</f>
        <v>2136543.25605</v>
      </c>
      <c r="J43" s="1561">
        <f t="shared" si="2"/>
        <v>0</v>
      </c>
      <c r="K43" s="1562">
        <f>+'O4 Summary by Class &amp; Accounts'!D43</f>
        <v>2136543.25605</v>
      </c>
      <c r="L43" s="1561">
        <f t="shared" si="3"/>
        <v>0</v>
      </c>
      <c r="M43" s="1564"/>
      <c r="N43" s="1564"/>
      <c r="O43" s="1564"/>
      <c r="P43" s="1564"/>
      <c r="Q43" s="1564"/>
      <c r="R43" s="1564"/>
      <c r="S43" s="1564"/>
      <c r="T43" s="1564"/>
      <c r="U43" s="1568" t="s">
        <v>334</v>
      </c>
      <c r="W43" s="1926" t="s">
        <v>745</v>
      </c>
    </row>
    <row r="44" spans="1:23" ht="12.75" x14ac:dyDescent="0.2">
      <c r="A44" s="1552" t="s">
        <v>873</v>
      </c>
      <c r="B44" s="1101" t="s">
        <v>395</v>
      </c>
      <c r="C44" s="1566"/>
      <c r="D44" s="1098">
        <f>+'I4 BO ASSETS'!F41</f>
        <v>894014.55395000009</v>
      </c>
      <c r="E44" s="1098">
        <f t="shared" si="4"/>
        <v>894014.55395000009</v>
      </c>
      <c r="F44" s="1567" t="s">
        <v>334</v>
      </c>
      <c r="G44" s="1098">
        <f t="shared" si="0"/>
        <v>0</v>
      </c>
      <c r="H44" s="1560">
        <f t="shared" si="1"/>
        <v>894014.55395000009</v>
      </c>
      <c r="I44" s="1115">
        <f>+'O5 Details by Class &amp; Accounts'!E44</f>
        <v>894014.55395000009</v>
      </c>
      <c r="J44" s="1561">
        <f t="shared" si="2"/>
        <v>0</v>
      </c>
      <c r="K44" s="1562">
        <f>+'O4 Summary by Class &amp; Accounts'!D44</f>
        <v>894014.55395000009</v>
      </c>
      <c r="L44" s="1561">
        <f t="shared" si="3"/>
        <v>0</v>
      </c>
      <c r="M44" s="1564"/>
      <c r="N44" s="1564"/>
      <c r="O44" s="1564"/>
      <c r="P44" s="1564"/>
      <c r="Q44" s="1564"/>
      <c r="R44" s="1564"/>
      <c r="S44" s="1564"/>
      <c r="T44" s="1564"/>
      <c r="U44" s="1568" t="s">
        <v>334</v>
      </c>
      <c r="W44" s="1926" t="s">
        <v>746</v>
      </c>
    </row>
    <row r="45" spans="1:23" ht="12.75" x14ac:dyDescent="0.2">
      <c r="A45" s="1552">
        <v>1835</v>
      </c>
      <c r="B45" s="1101" t="s">
        <v>75</v>
      </c>
      <c r="C45" s="1566"/>
      <c r="D45" s="1098">
        <f>+'I4 BO ASSETS'!F42</f>
        <v>0</v>
      </c>
      <c r="E45" s="1098">
        <f t="shared" si="4"/>
        <v>0</v>
      </c>
      <c r="F45" s="1567" t="s">
        <v>334</v>
      </c>
      <c r="G45" s="1098">
        <f t="shared" si="0"/>
        <v>0</v>
      </c>
      <c r="H45" s="1560">
        <f t="shared" si="1"/>
        <v>0</v>
      </c>
      <c r="I45" s="1115">
        <f>+'O5 Details by Class &amp; Accounts'!E45</f>
        <v>0</v>
      </c>
      <c r="J45" s="1561">
        <f t="shared" si="2"/>
        <v>0</v>
      </c>
      <c r="K45" s="1562">
        <f>+'O4 Summary by Class &amp; Accounts'!D45</f>
        <v>0</v>
      </c>
      <c r="L45" s="1561">
        <f t="shared" si="3"/>
        <v>0</v>
      </c>
      <c r="M45" s="1564"/>
      <c r="N45" s="1564"/>
      <c r="O45" s="1564"/>
      <c r="P45" s="1564"/>
      <c r="Q45" s="1564"/>
      <c r="R45" s="1564"/>
      <c r="S45" s="1564"/>
      <c r="T45" s="1564"/>
      <c r="U45" s="1568" t="s">
        <v>334</v>
      </c>
      <c r="W45" s="1926" t="e">
        <v>#N/A</v>
      </c>
    </row>
    <row r="46" spans="1:23" ht="25.5" x14ac:dyDescent="0.2">
      <c r="A46" s="1552" t="s">
        <v>874</v>
      </c>
      <c r="B46" s="1101" t="s">
        <v>396</v>
      </c>
      <c r="C46" s="1566"/>
      <c r="D46" s="1098">
        <f>+'I4 BO ASSETS'!F43</f>
        <v>0</v>
      </c>
      <c r="E46" s="1098">
        <f t="shared" si="4"/>
        <v>0</v>
      </c>
      <c r="F46" s="1567" t="s">
        <v>334</v>
      </c>
      <c r="G46" s="1098">
        <f t="shared" si="0"/>
        <v>0</v>
      </c>
      <c r="H46" s="1560">
        <f t="shared" si="1"/>
        <v>0</v>
      </c>
      <c r="I46" s="1115">
        <f>+'O5 Details by Class &amp; Accounts'!E46</f>
        <v>0</v>
      </c>
      <c r="J46" s="1561">
        <f t="shared" si="2"/>
        <v>0</v>
      </c>
      <c r="K46" s="1562">
        <f>+'O4 Summary by Class &amp; Accounts'!D46</f>
        <v>0</v>
      </c>
      <c r="L46" s="1561">
        <f t="shared" si="3"/>
        <v>0</v>
      </c>
      <c r="M46" s="1564"/>
      <c r="N46" s="1564"/>
      <c r="O46" s="1564"/>
      <c r="P46" s="1564"/>
      <c r="Q46" s="1564"/>
      <c r="R46" s="1564"/>
      <c r="S46" s="1564"/>
      <c r="T46" s="1564"/>
      <c r="U46" s="1568" t="s">
        <v>334</v>
      </c>
      <c r="W46" s="1926" t="s">
        <v>1515</v>
      </c>
    </row>
    <row r="47" spans="1:23" ht="25.5" x14ac:dyDescent="0.2">
      <c r="A47" s="1552" t="s">
        <v>875</v>
      </c>
      <c r="B47" s="1101" t="s">
        <v>397</v>
      </c>
      <c r="C47" s="1566"/>
      <c r="D47" s="1098">
        <f>+'I4 BO ASSETS'!F44</f>
        <v>8622059.3100000005</v>
      </c>
      <c r="E47" s="1098">
        <f t="shared" si="4"/>
        <v>8622059.3100000005</v>
      </c>
      <c r="F47" s="1567" t="s">
        <v>334</v>
      </c>
      <c r="G47" s="1098">
        <f t="shared" si="0"/>
        <v>0</v>
      </c>
      <c r="H47" s="1560">
        <f t="shared" si="1"/>
        <v>8622059.3100000005</v>
      </c>
      <c r="I47" s="1115">
        <f>+'O5 Details by Class &amp; Accounts'!E47</f>
        <v>8622059.3100000005</v>
      </c>
      <c r="J47" s="1561">
        <f t="shared" si="2"/>
        <v>0</v>
      </c>
      <c r="K47" s="1562">
        <f>+'O4 Summary by Class &amp; Accounts'!D47</f>
        <v>8622059.3100000005</v>
      </c>
      <c r="L47" s="1561">
        <f t="shared" si="3"/>
        <v>0</v>
      </c>
      <c r="M47" s="1564"/>
      <c r="N47" s="1564"/>
      <c r="O47" s="1564"/>
      <c r="P47" s="1564"/>
      <c r="Q47" s="1564"/>
      <c r="R47" s="1564"/>
      <c r="S47" s="1564"/>
      <c r="T47" s="1564"/>
      <c r="U47" s="1568" t="s">
        <v>334</v>
      </c>
      <c r="W47" s="1926" t="s">
        <v>745</v>
      </c>
    </row>
    <row r="48" spans="1:23" ht="25.5" x14ac:dyDescent="0.2">
      <c r="A48" s="1552" t="s">
        <v>876</v>
      </c>
      <c r="B48" s="1101" t="s">
        <v>398</v>
      </c>
      <c r="C48" s="1566"/>
      <c r="D48" s="1098">
        <f>+'I4 BO ASSETS'!F45</f>
        <v>1288353.69</v>
      </c>
      <c r="E48" s="1098">
        <f t="shared" si="4"/>
        <v>1288353.69</v>
      </c>
      <c r="F48" s="1567" t="s">
        <v>334</v>
      </c>
      <c r="G48" s="1098">
        <f t="shared" si="0"/>
        <v>0</v>
      </c>
      <c r="H48" s="1560">
        <f t="shared" si="1"/>
        <v>1288353.69</v>
      </c>
      <c r="I48" s="1115">
        <f>+'O5 Details by Class &amp; Accounts'!E48</f>
        <v>1288353.69</v>
      </c>
      <c r="J48" s="1561">
        <f t="shared" si="2"/>
        <v>0</v>
      </c>
      <c r="K48" s="1562">
        <f>+'O4 Summary by Class &amp; Accounts'!D48</f>
        <v>1288353.6900000002</v>
      </c>
      <c r="L48" s="1561">
        <f t="shared" si="3"/>
        <v>0</v>
      </c>
      <c r="M48" s="1564"/>
      <c r="N48" s="1564"/>
      <c r="O48" s="1564"/>
      <c r="P48" s="1564"/>
      <c r="Q48" s="1564"/>
      <c r="R48" s="1564"/>
      <c r="S48" s="1564"/>
      <c r="T48" s="1564"/>
      <c r="U48" s="1568" t="s">
        <v>334</v>
      </c>
      <c r="W48" s="1926" t="s">
        <v>746</v>
      </c>
    </row>
    <row r="49" spans="1:23" ht="12.75" x14ac:dyDescent="0.2">
      <c r="A49" s="1552">
        <v>1840</v>
      </c>
      <c r="B49" s="1101" t="s">
        <v>76</v>
      </c>
      <c r="C49" s="1566"/>
      <c r="D49" s="1098">
        <f>+'I4 BO ASSETS'!F46</f>
        <v>0</v>
      </c>
      <c r="E49" s="1098">
        <f t="shared" si="4"/>
        <v>0</v>
      </c>
      <c r="F49" s="1567" t="s">
        <v>334</v>
      </c>
      <c r="G49" s="1098">
        <f t="shared" si="0"/>
        <v>0</v>
      </c>
      <c r="H49" s="1560">
        <f t="shared" si="1"/>
        <v>0</v>
      </c>
      <c r="I49" s="1115">
        <f>+'O5 Details by Class &amp; Accounts'!E49</f>
        <v>0</v>
      </c>
      <c r="J49" s="1561">
        <f t="shared" si="2"/>
        <v>0</v>
      </c>
      <c r="K49" s="1562">
        <f>+'O4 Summary by Class &amp; Accounts'!D49</f>
        <v>0</v>
      </c>
      <c r="L49" s="1561">
        <f t="shared" si="3"/>
        <v>0</v>
      </c>
      <c r="M49" s="1564"/>
      <c r="N49" s="1564"/>
      <c r="O49" s="1564"/>
      <c r="P49" s="1564"/>
      <c r="Q49" s="1564"/>
      <c r="R49" s="1564"/>
      <c r="S49" s="1564"/>
      <c r="T49" s="1564"/>
      <c r="U49" s="1568" t="s">
        <v>334</v>
      </c>
      <c r="W49" s="1926" t="e">
        <v>#N/A</v>
      </c>
    </row>
    <row r="50" spans="1:23" ht="12.75" x14ac:dyDescent="0.2">
      <c r="A50" s="1552" t="s">
        <v>877</v>
      </c>
      <c r="B50" s="1101" t="s">
        <v>399</v>
      </c>
      <c r="C50" s="1566"/>
      <c r="D50" s="1098">
        <f>+'I4 BO ASSETS'!F47</f>
        <v>0</v>
      </c>
      <c r="E50" s="1098">
        <f t="shared" si="4"/>
        <v>0</v>
      </c>
      <c r="F50" s="1567" t="s">
        <v>334</v>
      </c>
      <c r="G50" s="1098">
        <f t="shared" si="0"/>
        <v>0</v>
      </c>
      <c r="H50" s="1560">
        <f t="shared" si="1"/>
        <v>0</v>
      </c>
      <c r="I50" s="1115">
        <f>+'O5 Details by Class &amp; Accounts'!E50</f>
        <v>0</v>
      </c>
      <c r="J50" s="1561">
        <f t="shared" si="2"/>
        <v>0</v>
      </c>
      <c r="K50" s="1562">
        <f>+'O4 Summary by Class &amp; Accounts'!D50</f>
        <v>0</v>
      </c>
      <c r="L50" s="1561">
        <f t="shared" si="3"/>
        <v>0</v>
      </c>
      <c r="M50" s="1564"/>
      <c r="N50" s="1564"/>
      <c r="O50" s="1564"/>
      <c r="P50" s="1564"/>
      <c r="Q50" s="1564"/>
      <c r="R50" s="1564"/>
      <c r="S50" s="1564"/>
      <c r="T50" s="1564"/>
      <c r="U50" s="1568" t="s">
        <v>334</v>
      </c>
      <c r="W50" s="1926" t="s">
        <v>1515</v>
      </c>
    </row>
    <row r="51" spans="1:23" ht="12.75" x14ac:dyDescent="0.2">
      <c r="A51" s="1552" t="s">
        <v>878</v>
      </c>
      <c r="B51" s="1101" t="s">
        <v>400</v>
      </c>
      <c r="C51" s="1566"/>
      <c r="D51" s="1098">
        <f>+'I4 BO ASSETS'!F48</f>
        <v>326726.97750000004</v>
      </c>
      <c r="E51" s="1098">
        <f t="shared" si="4"/>
        <v>326726.97750000004</v>
      </c>
      <c r="F51" s="1567" t="s">
        <v>334</v>
      </c>
      <c r="G51" s="1098">
        <f t="shared" ref="G51:G83" si="5">+IF((F51=" "),0,E51)</f>
        <v>0</v>
      </c>
      <c r="H51" s="1560">
        <f t="shared" ref="H51:H83" si="6">+IF((F51=" "),E51,0)</f>
        <v>326726.97750000004</v>
      </c>
      <c r="I51" s="1115">
        <f>+'O5 Details by Class &amp; Accounts'!E51</f>
        <v>326726.97750000004</v>
      </c>
      <c r="J51" s="1561">
        <f t="shared" si="2"/>
        <v>0</v>
      </c>
      <c r="K51" s="1562">
        <f>+'O4 Summary by Class &amp; Accounts'!D51</f>
        <v>326726.9775000001</v>
      </c>
      <c r="L51" s="1561">
        <f t="shared" si="3"/>
        <v>0</v>
      </c>
      <c r="M51" s="1564"/>
      <c r="N51" s="1564"/>
      <c r="O51" s="1564"/>
      <c r="P51" s="1564"/>
      <c r="Q51" s="1564"/>
      <c r="R51" s="1564"/>
      <c r="S51" s="1564"/>
      <c r="T51" s="1564"/>
      <c r="U51" s="1568" t="s">
        <v>334</v>
      </c>
      <c r="W51" s="1926" t="s">
        <v>745</v>
      </c>
    </row>
    <row r="52" spans="1:23" ht="12.75" x14ac:dyDescent="0.2">
      <c r="A52" s="1552" t="s">
        <v>879</v>
      </c>
      <c r="B52" s="1101" t="s">
        <v>401</v>
      </c>
      <c r="C52" s="1566"/>
      <c r="D52" s="1098">
        <f>+'I4 BO ASSETS'!F49</f>
        <v>663354.77249999996</v>
      </c>
      <c r="E52" s="1098">
        <f t="shared" si="4"/>
        <v>663354.77249999996</v>
      </c>
      <c r="F52" s="1567" t="s">
        <v>334</v>
      </c>
      <c r="G52" s="1098">
        <f t="shared" si="5"/>
        <v>0</v>
      </c>
      <c r="H52" s="1560">
        <f t="shared" si="6"/>
        <v>663354.77249999996</v>
      </c>
      <c r="I52" s="1115">
        <f>+'O5 Details by Class &amp; Accounts'!E52</f>
        <v>663354.77249999996</v>
      </c>
      <c r="J52" s="1561">
        <f t="shared" si="2"/>
        <v>0</v>
      </c>
      <c r="K52" s="1562">
        <f>+'O4 Summary by Class &amp; Accounts'!D52</f>
        <v>663354.77249999996</v>
      </c>
      <c r="L52" s="1561">
        <f t="shared" si="3"/>
        <v>0</v>
      </c>
      <c r="M52" s="1564"/>
      <c r="N52" s="1564"/>
      <c r="O52" s="1564"/>
      <c r="P52" s="1564"/>
      <c r="Q52" s="1564"/>
      <c r="R52" s="1564"/>
      <c r="S52" s="1564"/>
      <c r="T52" s="1564"/>
      <c r="U52" s="1568" t="s">
        <v>334</v>
      </c>
      <c r="W52" s="1926" t="s">
        <v>746</v>
      </c>
    </row>
    <row r="53" spans="1:23" ht="12.75" x14ac:dyDescent="0.2">
      <c r="A53" s="1552">
        <v>1845</v>
      </c>
      <c r="B53" s="1101" t="s">
        <v>84</v>
      </c>
      <c r="C53" s="1566"/>
      <c r="D53" s="1098">
        <f>+'I4 BO ASSETS'!F50</f>
        <v>0</v>
      </c>
      <c r="E53" s="1098">
        <f t="shared" si="4"/>
        <v>0</v>
      </c>
      <c r="F53" s="1567" t="s">
        <v>334</v>
      </c>
      <c r="G53" s="1098">
        <f t="shared" si="5"/>
        <v>0</v>
      </c>
      <c r="H53" s="1560">
        <f t="shared" si="6"/>
        <v>0</v>
      </c>
      <c r="I53" s="1115">
        <f>+'O5 Details by Class &amp; Accounts'!E53</f>
        <v>0</v>
      </c>
      <c r="J53" s="1561">
        <f t="shared" si="2"/>
        <v>0</v>
      </c>
      <c r="K53" s="1562">
        <f>+'O4 Summary by Class &amp; Accounts'!D53</f>
        <v>0</v>
      </c>
      <c r="L53" s="1561">
        <f t="shared" si="3"/>
        <v>0</v>
      </c>
      <c r="M53" s="1564"/>
      <c r="N53" s="1564"/>
      <c r="O53" s="1564"/>
      <c r="P53" s="1564"/>
      <c r="Q53" s="1564"/>
      <c r="R53" s="1564"/>
      <c r="S53" s="1564"/>
      <c r="T53" s="1564"/>
      <c r="U53" s="1568" t="s">
        <v>334</v>
      </c>
      <c r="W53" s="1926" t="e">
        <v>#N/A</v>
      </c>
    </row>
    <row r="54" spans="1:23" ht="25.5" x14ac:dyDescent="0.2">
      <c r="A54" s="1552" t="s">
        <v>880</v>
      </c>
      <c r="B54" s="1101" t="s">
        <v>402</v>
      </c>
      <c r="C54" s="1566"/>
      <c r="D54" s="1098">
        <f>+'I4 BO ASSETS'!F51</f>
        <v>0</v>
      </c>
      <c r="E54" s="1098">
        <f t="shared" si="4"/>
        <v>0</v>
      </c>
      <c r="F54" s="1567" t="s">
        <v>334</v>
      </c>
      <c r="G54" s="1098">
        <f t="shared" si="5"/>
        <v>0</v>
      </c>
      <c r="H54" s="1560">
        <f t="shared" si="6"/>
        <v>0</v>
      </c>
      <c r="I54" s="1115">
        <f>+'O5 Details by Class &amp; Accounts'!E54</f>
        <v>0</v>
      </c>
      <c r="J54" s="1561">
        <f t="shared" si="2"/>
        <v>0</v>
      </c>
      <c r="K54" s="1562">
        <f>+'O4 Summary by Class &amp; Accounts'!D54</f>
        <v>0</v>
      </c>
      <c r="L54" s="1561">
        <f t="shared" si="3"/>
        <v>0</v>
      </c>
      <c r="M54" s="1564"/>
      <c r="N54" s="1564"/>
      <c r="O54" s="1564"/>
      <c r="P54" s="1564"/>
      <c r="Q54" s="1564"/>
      <c r="R54" s="1564"/>
      <c r="S54" s="1564"/>
      <c r="T54" s="1564"/>
      <c r="U54" s="1568" t="s">
        <v>334</v>
      </c>
      <c r="W54" s="1926" t="s">
        <v>1515</v>
      </c>
    </row>
    <row r="55" spans="1:23" ht="25.5" x14ac:dyDescent="0.2">
      <c r="A55" s="1552" t="s">
        <v>881</v>
      </c>
      <c r="B55" s="1101" t="s">
        <v>403</v>
      </c>
      <c r="C55" s="1566"/>
      <c r="D55" s="1098">
        <f>+'I4 BO ASSETS'!F52</f>
        <v>2705801.1486</v>
      </c>
      <c r="E55" s="1098">
        <f t="shared" si="4"/>
        <v>2705801.1486</v>
      </c>
      <c r="F55" s="1567" t="s">
        <v>334</v>
      </c>
      <c r="G55" s="1098">
        <f t="shared" si="5"/>
        <v>0</v>
      </c>
      <c r="H55" s="1560">
        <f t="shared" si="6"/>
        <v>2705801.1486</v>
      </c>
      <c r="I55" s="1115">
        <f>+'O5 Details by Class &amp; Accounts'!E55</f>
        <v>2705801.1486</v>
      </c>
      <c r="J55" s="1561">
        <f t="shared" si="2"/>
        <v>0</v>
      </c>
      <c r="K55" s="1562">
        <f>+'O4 Summary by Class &amp; Accounts'!D55</f>
        <v>2705801.1486000009</v>
      </c>
      <c r="L55" s="1561">
        <f t="shared" si="3"/>
        <v>0</v>
      </c>
      <c r="M55" s="1564"/>
      <c r="N55" s="1564"/>
      <c r="O55" s="1564"/>
      <c r="P55" s="1564"/>
      <c r="Q55" s="1564"/>
      <c r="R55" s="1564"/>
      <c r="S55" s="1564"/>
      <c r="T55" s="1564"/>
      <c r="U55" s="1568" t="s">
        <v>334</v>
      </c>
      <c r="W55" s="1926" t="s">
        <v>745</v>
      </c>
    </row>
    <row r="56" spans="1:23" ht="25.5" x14ac:dyDescent="0.2">
      <c r="A56" s="1552" t="s">
        <v>882</v>
      </c>
      <c r="B56" s="1101" t="s">
        <v>676</v>
      </c>
      <c r="C56" s="1566"/>
      <c r="D56" s="1098">
        <f>+'I4 BO ASSETS'!F53</f>
        <v>5493596.271399999</v>
      </c>
      <c r="E56" s="1098">
        <f t="shared" si="4"/>
        <v>5493596.271399999</v>
      </c>
      <c r="F56" s="1567" t="s">
        <v>334</v>
      </c>
      <c r="G56" s="1098">
        <f t="shared" si="5"/>
        <v>0</v>
      </c>
      <c r="H56" s="1560">
        <f t="shared" si="6"/>
        <v>5493596.271399999</v>
      </c>
      <c r="I56" s="1115">
        <f>+'O5 Details by Class &amp; Accounts'!E56</f>
        <v>5493596.271399999</v>
      </c>
      <c r="J56" s="1561">
        <f t="shared" si="2"/>
        <v>0</v>
      </c>
      <c r="K56" s="1562">
        <f>+'O4 Summary by Class &amp; Accounts'!D56</f>
        <v>5493596.271399999</v>
      </c>
      <c r="L56" s="1561">
        <f t="shared" si="3"/>
        <v>0</v>
      </c>
      <c r="M56" s="1564"/>
      <c r="N56" s="1564"/>
      <c r="O56" s="1564"/>
      <c r="P56" s="1564"/>
      <c r="Q56" s="1564"/>
      <c r="R56" s="1564"/>
      <c r="S56" s="1564"/>
      <c r="T56" s="1564"/>
      <c r="U56" s="1568" t="s">
        <v>334</v>
      </c>
      <c r="W56" s="1926" t="s">
        <v>746</v>
      </c>
    </row>
    <row r="57" spans="1:23" ht="12.75" x14ac:dyDescent="0.2">
      <c r="A57" s="1552">
        <v>1850</v>
      </c>
      <c r="B57" s="1101" t="s">
        <v>90</v>
      </c>
      <c r="C57" s="1566"/>
      <c r="D57" s="1098">
        <f>+'I4 BO ASSETS'!F54</f>
        <v>6680532.9399999995</v>
      </c>
      <c r="E57" s="1098">
        <f t="shared" si="4"/>
        <v>6680532.9399999995</v>
      </c>
      <c r="F57" s="1567" t="s">
        <v>334</v>
      </c>
      <c r="G57" s="1098">
        <f t="shared" si="5"/>
        <v>0</v>
      </c>
      <c r="H57" s="1560">
        <f t="shared" si="6"/>
        <v>6680532.9399999995</v>
      </c>
      <c r="I57" s="1115">
        <f>+'O5 Details by Class &amp; Accounts'!E57</f>
        <v>6680532.9399999995</v>
      </c>
      <c r="J57" s="1561">
        <f t="shared" si="2"/>
        <v>0</v>
      </c>
      <c r="K57" s="1562">
        <f>+'O4 Summary by Class &amp; Accounts'!D57</f>
        <v>6680532.9399999995</v>
      </c>
      <c r="L57" s="1561">
        <f t="shared" si="3"/>
        <v>0</v>
      </c>
      <c r="M57" s="1564"/>
      <c r="N57" s="1564"/>
      <c r="O57" s="1564"/>
      <c r="P57" s="1564"/>
      <c r="Q57" s="1564"/>
      <c r="R57" s="1564"/>
      <c r="S57" s="1564"/>
      <c r="T57" s="1564"/>
      <c r="U57" s="1568" t="s">
        <v>334</v>
      </c>
      <c r="W57" s="1926" t="s">
        <v>1143</v>
      </c>
    </row>
    <row r="58" spans="1:23" ht="12.75" x14ac:dyDescent="0.2">
      <c r="A58" s="1552">
        <v>1855</v>
      </c>
      <c r="B58" s="1101" t="s">
        <v>92</v>
      </c>
      <c r="C58" s="1566"/>
      <c r="D58" s="1098">
        <f>+'I4 BO ASSETS'!F55</f>
        <v>441098.1</v>
      </c>
      <c r="E58" s="1098">
        <f t="shared" si="4"/>
        <v>441098.1</v>
      </c>
      <c r="F58" s="1570" t="s">
        <v>334</v>
      </c>
      <c r="G58" s="1098">
        <f t="shared" si="5"/>
        <v>0</v>
      </c>
      <c r="H58" s="1560">
        <f t="shared" si="6"/>
        <v>441098.1</v>
      </c>
      <c r="I58" s="1115">
        <f>+'O5 Details by Class &amp; Accounts'!E58</f>
        <v>441098.1</v>
      </c>
      <c r="J58" s="1561">
        <f t="shared" ref="J58:J83" si="7">+G58+H58-I58</f>
        <v>0</v>
      </c>
      <c r="K58" s="1562">
        <f>+'O4 Summary by Class &amp; Accounts'!D58</f>
        <v>441098.1</v>
      </c>
      <c r="L58" s="1561">
        <f t="shared" ref="L58:L83" si="8">+H58-K58</f>
        <v>0</v>
      </c>
      <c r="M58" s="1571"/>
      <c r="N58" s="1571"/>
      <c r="O58" s="1571"/>
      <c r="P58" s="1564"/>
      <c r="Q58" s="1564"/>
      <c r="R58" s="1564"/>
      <c r="S58" s="1564"/>
      <c r="T58" s="1564"/>
      <c r="U58" s="1572" t="s">
        <v>334</v>
      </c>
      <c r="W58" s="1926" t="s">
        <v>1362</v>
      </c>
    </row>
    <row r="59" spans="1:23" ht="12.75" x14ac:dyDescent="0.2">
      <c r="A59" s="1552">
        <v>1860</v>
      </c>
      <c r="B59" s="1101" t="s">
        <v>93</v>
      </c>
      <c r="C59" s="1566"/>
      <c r="D59" s="1098">
        <f>+'I4 BO ASSETS'!F56</f>
        <v>5080613.16</v>
      </c>
      <c r="E59" s="1098">
        <f t="shared" si="4"/>
        <v>5080613.16</v>
      </c>
      <c r="F59" s="1570" t="s">
        <v>334</v>
      </c>
      <c r="G59" s="1098">
        <f t="shared" si="5"/>
        <v>0</v>
      </c>
      <c r="H59" s="1560">
        <f t="shared" si="6"/>
        <v>5080613.16</v>
      </c>
      <c r="I59" s="1115">
        <f>+'O5 Details by Class &amp; Accounts'!E59</f>
        <v>5080613.16</v>
      </c>
      <c r="J59" s="1561">
        <f t="shared" si="7"/>
        <v>0</v>
      </c>
      <c r="K59" s="1562">
        <f>+'O4 Summary by Class &amp; Accounts'!D59</f>
        <v>5080613.1600000011</v>
      </c>
      <c r="L59" s="1561">
        <f t="shared" si="8"/>
        <v>0</v>
      </c>
      <c r="M59" s="1571"/>
      <c r="N59" s="1571"/>
      <c r="O59" s="1571"/>
      <c r="P59" s="1564"/>
      <c r="Q59" s="1564"/>
      <c r="R59" s="1564"/>
      <c r="S59" s="1564"/>
      <c r="T59" s="1564"/>
      <c r="U59" s="1572" t="s">
        <v>334</v>
      </c>
      <c r="W59" s="1926" t="s">
        <v>820</v>
      </c>
    </row>
    <row r="60" spans="1:23" ht="12.75" x14ac:dyDescent="0.2">
      <c r="A60" s="1552">
        <v>1880</v>
      </c>
      <c r="B60" s="1101" t="s">
        <v>490</v>
      </c>
      <c r="C60" s="1566"/>
      <c r="D60" s="1098">
        <f>+'I4 BO ASSETS'!F57</f>
        <v>364881</v>
      </c>
      <c r="E60" s="1098">
        <f>+SUM(C60:D60)</f>
        <v>364881</v>
      </c>
      <c r="F60" s="1570" t="s">
        <v>334</v>
      </c>
      <c r="G60" s="1098">
        <f>+IF((F60=" "),0,E60)</f>
        <v>0</v>
      </c>
      <c r="H60" s="1560">
        <f>+IF((F60=" "),E60,0)</f>
        <v>364881</v>
      </c>
      <c r="I60" s="1115">
        <f>+'O5 Details by Class &amp; Accounts'!E60</f>
        <v>364881</v>
      </c>
      <c r="J60" s="1561">
        <f>+G60+H60-I60</f>
        <v>0</v>
      </c>
      <c r="K60" s="1562">
        <f>+'O4 Summary by Class &amp; Accounts'!D60</f>
        <v>364881</v>
      </c>
      <c r="L60" s="1561">
        <f>+H60-K60</f>
        <v>0</v>
      </c>
      <c r="M60" s="1571"/>
      <c r="N60" s="1571"/>
      <c r="O60" s="1571"/>
      <c r="P60" s="1564"/>
      <c r="Q60" s="1564"/>
      <c r="R60" s="1564"/>
      <c r="S60" s="1564"/>
      <c r="T60" s="1564"/>
      <c r="U60" s="1572"/>
      <c r="W60" s="1926"/>
    </row>
    <row r="61" spans="1:23" ht="12.75" x14ac:dyDescent="0.2">
      <c r="A61" s="2229">
        <v>1905</v>
      </c>
      <c r="B61" s="2176" t="s">
        <v>285</v>
      </c>
      <c r="C61" s="1098">
        <v>0</v>
      </c>
      <c r="D61" s="1098">
        <f>+'I4 BO ASSETS'!F62</f>
        <v>0</v>
      </c>
      <c r="E61" s="1098">
        <f t="shared" ref="E61:E71" si="9">+SUM(C61:D61)</f>
        <v>0</v>
      </c>
      <c r="F61" s="1559" t="s">
        <v>334</v>
      </c>
      <c r="G61" s="1098">
        <f t="shared" si="5"/>
        <v>0</v>
      </c>
      <c r="H61" s="1560">
        <f t="shared" si="6"/>
        <v>0</v>
      </c>
      <c r="I61" s="1115">
        <f>+'O5 Details by Class &amp; Accounts'!E61</f>
        <v>0</v>
      </c>
      <c r="J61" s="1561">
        <f t="shared" si="7"/>
        <v>0</v>
      </c>
      <c r="K61" s="1562">
        <f>+'O4 Summary by Class &amp; Accounts'!D61</f>
        <v>0</v>
      </c>
      <c r="L61" s="1561">
        <f t="shared" si="8"/>
        <v>0</v>
      </c>
      <c r="M61" s="2230"/>
      <c r="N61" s="2230"/>
      <c r="O61" s="2230"/>
      <c r="P61" s="1564"/>
      <c r="Q61" s="1564"/>
      <c r="R61" s="1564"/>
      <c r="S61" s="1564"/>
      <c r="T61" s="1564"/>
      <c r="U61" s="1565" t="s">
        <v>334</v>
      </c>
      <c r="W61" s="1926" t="s">
        <v>5</v>
      </c>
    </row>
    <row r="62" spans="1:23" ht="12.75" x14ac:dyDescent="0.2">
      <c r="A62" s="2229">
        <v>1906</v>
      </c>
      <c r="B62" s="2176" t="s">
        <v>286</v>
      </c>
      <c r="C62" s="1098">
        <v>0</v>
      </c>
      <c r="D62" s="1098">
        <f>+'I4 BO ASSETS'!F63</f>
        <v>144418</v>
      </c>
      <c r="E62" s="1098">
        <f t="shared" si="9"/>
        <v>144418</v>
      </c>
      <c r="F62" s="1559" t="s">
        <v>334</v>
      </c>
      <c r="G62" s="1098">
        <f t="shared" si="5"/>
        <v>0</v>
      </c>
      <c r="H62" s="1560">
        <f t="shared" si="6"/>
        <v>144418</v>
      </c>
      <c r="I62" s="1115">
        <f>+'O5 Details by Class &amp; Accounts'!E62</f>
        <v>144418</v>
      </c>
      <c r="J62" s="1561">
        <f t="shared" si="7"/>
        <v>0</v>
      </c>
      <c r="K62" s="1562">
        <f>+'O4 Summary by Class &amp; Accounts'!D62</f>
        <v>144418</v>
      </c>
      <c r="L62" s="1561">
        <f t="shared" si="8"/>
        <v>0</v>
      </c>
      <c r="M62" s="2230"/>
      <c r="N62" s="2230"/>
      <c r="O62" s="2230"/>
      <c r="P62" s="1564"/>
      <c r="Q62" s="1564"/>
      <c r="R62" s="1564"/>
      <c r="S62" s="1564"/>
      <c r="T62" s="1564"/>
      <c r="U62" s="1565" t="s">
        <v>334</v>
      </c>
      <c r="W62" s="1926" t="s">
        <v>5</v>
      </c>
    </row>
    <row r="63" spans="1:23" ht="12.75" x14ac:dyDescent="0.2">
      <c r="A63" s="2229">
        <v>1908</v>
      </c>
      <c r="B63" s="2176" t="s">
        <v>287</v>
      </c>
      <c r="C63" s="1098">
        <v>0</v>
      </c>
      <c r="D63" s="1098">
        <f>+'I4 BO ASSETS'!F64</f>
        <v>6082839</v>
      </c>
      <c r="E63" s="1098">
        <f t="shared" si="9"/>
        <v>6082839</v>
      </c>
      <c r="F63" s="1559" t="s">
        <v>334</v>
      </c>
      <c r="G63" s="1098">
        <f t="shared" si="5"/>
        <v>0</v>
      </c>
      <c r="H63" s="1560">
        <f t="shared" si="6"/>
        <v>6082839</v>
      </c>
      <c r="I63" s="1115">
        <f>+'O5 Details by Class &amp; Accounts'!E63</f>
        <v>6082839</v>
      </c>
      <c r="J63" s="1561">
        <f t="shared" si="7"/>
        <v>0</v>
      </c>
      <c r="K63" s="1562">
        <f>+'O4 Summary by Class &amp; Accounts'!D63</f>
        <v>6082839</v>
      </c>
      <c r="L63" s="1561">
        <f t="shared" si="8"/>
        <v>0</v>
      </c>
      <c r="M63" s="2230"/>
      <c r="N63" s="2230"/>
      <c r="O63" s="2230"/>
      <c r="P63" s="1564"/>
      <c r="Q63" s="1564"/>
      <c r="R63" s="1564"/>
      <c r="S63" s="1564"/>
      <c r="T63" s="1564"/>
      <c r="U63" s="1565" t="s">
        <v>334</v>
      </c>
      <c r="W63" s="1926" t="s">
        <v>5</v>
      </c>
    </row>
    <row r="64" spans="1:23" ht="12.75" x14ac:dyDescent="0.2">
      <c r="A64" s="2229">
        <v>1910</v>
      </c>
      <c r="B64" s="2176" t="s">
        <v>288</v>
      </c>
      <c r="C64" s="1098">
        <v>0</v>
      </c>
      <c r="D64" s="1098">
        <f>+'I4 BO ASSETS'!F65</f>
        <v>0</v>
      </c>
      <c r="E64" s="1098">
        <f t="shared" si="9"/>
        <v>0</v>
      </c>
      <c r="F64" s="1559" t="s">
        <v>334</v>
      </c>
      <c r="G64" s="1098">
        <f t="shared" si="5"/>
        <v>0</v>
      </c>
      <c r="H64" s="1560">
        <f t="shared" si="6"/>
        <v>0</v>
      </c>
      <c r="I64" s="1115">
        <f>+'O5 Details by Class &amp; Accounts'!E64</f>
        <v>0</v>
      </c>
      <c r="J64" s="1561">
        <f t="shared" si="7"/>
        <v>0</v>
      </c>
      <c r="K64" s="1562">
        <f>+'O4 Summary by Class &amp; Accounts'!D64</f>
        <v>0</v>
      </c>
      <c r="L64" s="1561">
        <f t="shared" si="8"/>
        <v>0</v>
      </c>
      <c r="M64" s="2230"/>
      <c r="N64" s="2230"/>
      <c r="O64" s="2230"/>
      <c r="P64" s="1564"/>
      <c r="Q64" s="1564"/>
      <c r="R64" s="1564"/>
      <c r="S64" s="1564"/>
      <c r="T64" s="1564"/>
      <c r="U64" s="1565" t="s">
        <v>334</v>
      </c>
      <c r="W64" s="1926" t="s">
        <v>5</v>
      </c>
    </row>
    <row r="65" spans="1:23" ht="12.75" x14ac:dyDescent="0.2">
      <c r="A65" s="2229">
        <v>1915</v>
      </c>
      <c r="B65" s="2176" t="s">
        <v>539</v>
      </c>
      <c r="C65" s="1098">
        <v>0</v>
      </c>
      <c r="D65" s="1098">
        <f>+'I4 BO ASSETS'!F66</f>
        <v>298510</v>
      </c>
      <c r="E65" s="1098">
        <f t="shared" si="9"/>
        <v>298510</v>
      </c>
      <c r="F65" s="1559" t="s">
        <v>334</v>
      </c>
      <c r="G65" s="1098">
        <f t="shared" si="5"/>
        <v>0</v>
      </c>
      <c r="H65" s="1560">
        <f t="shared" si="6"/>
        <v>298510</v>
      </c>
      <c r="I65" s="1115">
        <f>+'O5 Details by Class &amp; Accounts'!E65</f>
        <v>298510</v>
      </c>
      <c r="J65" s="1561">
        <f t="shared" si="7"/>
        <v>0</v>
      </c>
      <c r="K65" s="1562">
        <f>+'O4 Summary by Class &amp; Accounts'!D65</f>
        <v>298510</v>
      </c>
      <c r="L65" s="1561">
        <f t="shared" si="8"/>
        <v>0</v>
      </c>
      <c r="M65" s="2230"/>
      <c r="N65" s="2230"/>
      <c r="O65" s="2230"/>
      <c r="P65" s="1564"/>
      <c r="Q65" s="1564"/>
      <c r="R65" s="1564"/>
      <c r="S65" s="1564"/>
      <c r="T65" s="1564"/>
      <c r="U65" s="1565" t="s">
        <v>334</v>
      </c>
      <c r="W65" s="1926" t="s">
        <v>5</v>
      </c>
    </row>
    <row r="66" spans="1:23" ht="12.75" x14ac:dyDescent="0.2">
      <c r="A66" s="2229">
        <v>1920</v>
      </c>
      <c r="B66" s="2176" t="s">
        <v>540</v>
      </c>
      <c r="C66" s="1098">
        <v>0</v>
      </c>
      <c r="D66" s="1098">
        <f>+'I4 BO ASSETS'!F67</f>
        <v>2818197</v>
      </c>
      <c r="E66" s="1098">
        <f t="shared" si="9"/>
        <v>2818197</v>
      </c>
      <c r="F66" s="1559" t="s">
        <v>334</v>
      </c>
      <c r="G66" s="1098">
        <f t="shared" si="5"/>
        <v>0</v>
      </c>
      <c r="H66" s="1560">
        <f t="shared" si="6"/>
        <v>2818197</v>
      </c>
      <c r="I66" s="1115">
        <f>+'O5 Details by Class &amp; Accounts'!E66</f>
        <v>2818197</v>
      </c>
      <c r="J66" s="1561">
        <f t="shared" si="7"/>
        <v>0</v>
      </c>
      <c r="K66" s="1562">
        <f>+'O4 Summary by Class &amp; Accounts'!D66</f>
        <v>2818197</v>
      </c>
      <c r="L66" s="1561">
        <f t="shared" si="8"/>
        <v>0</v>
      </c>
      <c r="M66" s="2230"/>
      <c r="N66" s="2230"/>
      <c r="O66" s="2230"/>
      <c r="P66" s="1564"/>
      <c r="Q66" s="1564"/>
      <c r="R66" s="1564"/>
      <c r="S66" s="1564"/>
      <c r="T66" s="1564"/>
      <c r="U66" s="1565" t="s">
        <v>334</v>
      </c>
      <c r="W66" s="1926" t="s">
        <v>5</v>
      </c>
    </row>
    <row r="67" spans="1:23" ht="12.75" x14ac:dyDescent="0.2">
      <c r="A67" s="2229">
        <v>1925</v>
      </c>
      <c r="B67" s="2176" t="s">
        <v>541</v>
      </c>
      <c r="C67" s="1098">
        <v>0</v>
      </c>
      <c r="D67" s="1098">
        <f>+'I4 BO ASSETS'!F68</f>
        <v>9132874</v>
      </c>
      <c r="E67" s="1098">
        <f t="shared" si="9"/>
        <v>9132874</v>
      </c>
      <c r="F67" s="1559" t="s">
        <v>334</v>
      </c>
      <c r="G67" s="1098">
        <f t="shared" si="5"/>
        <v>0</v>
      </c>
      <c r="H67" s="1560">
        <f t="shared" si="6"/>
        <v>9132874</v>
      </c>
      <c r="I67" s="1115">
        <f>+'O5 Details by Class &amp; Accounts'!E67</f>
        <v>9132874</v>
      </c>
      <c r="J67" s="1561">
        <f t="shared" si="7"/>
        <v>0</v>
      </c>
      <c r="K67" s="1562">
        <f>+'O4 Summary by Class &amp; Accounts'!D67</f>
        <v>9132874</v>
      </c>
      <c r="L67" s="1561">
        <f t="shared" si="8"/>
        <v>0</v>
      </c>
      <c r="M67" s="2230"/>
      <c r="N67" s="2230"/>
      <c r="O67" s="2230"/>
      <c r="P67" s="1564"/>
      <c r="Q67" s="1564"/>
      <c r="R67" s="1564"/>
      <c r="S67" s="1564"/>
      <c r="T67" s="1564"/>
      <c r="U67" s="1565" t="s">
        <v>334</v>
      </c>
      <c r="W67" s="1926" t="s">
        <v>5</v>
      </c>
    </row>
    <row r="68" spans="1:23" ht="12.75" x14ac:dyDescent="0.2">
      <c r="A68" s="2229">
        <v>1930</v>
      </c>
      <c r="B68" s="2176" t="s">
        <v>542</v>
      </c>
      <c r="C68" s="1098">
        <v>0</v>
      </c>
      <c r="D68" s="1098">
        <f>+'I4 BO ASSETS'!F69</f>
        <v>2331015.3499999996</v>
      </c>
      <c r="E68" s="1098">
        <f t="shared" si="9"/>
        <v>2331015.3499999996</v>
      </c>
      <c r="F68" s="1559" t="s">
        <v>334</v>
      </c>
      <c r="G68" s="1098">
        <f t="shared" si="5"/>
        <v>0</v>
      </c>
      <c r="H68" s="1560">
        <f t="shared" si="6"/>
        <v>2331015.3499999996</v>
      </c>
      <c r="I68" s="1115">
        <f>+'O5 Details by Class &amp; Accounts'!E68</f>
        <v>2331015.3499999996</v>
      </c>
      <c r="J68" s="1561">
        <f t="shared" si="7"/>
        <v>0</v>
      </c>
      <c r="K68" s="1562">
        <f>+'O4 Summary by Class &amp; Accounts'!D68</f>
        <v>2331015.3499999992</v>
      </c>
      <c r="L68" s="1561">
        <f t="shared" si="8"/>
        <v>0</v>
      </c>
      <c r="M68" s="2230"/>
      <c r="N68" s="2230"/>
      <c r="O68" s="2230"/>
      <c r="P68" s="1564"/>
      <c r="Q68" s="1564"/>
      <c r="R68" s="1564"/>
      <c r="S68" s="1564"/>
      <c r="T68" s="1564"/>
      <c r="U68" s="1565" t="s">
        <v>334</v>
      </c>
      <c r="W68" s="1926" t="s">
        <v>5</v>
      </c>
    </row>
    <row r="69" spans="1:23" ht="12.75" x14ac:dyDescent="0.2">
      <c r="A69" s="2229">
        <v>1935</v>
      </c>
      <c r="B69" s="2176" t="s">
        <v>543</v>
      </c>
      <c r="C69" s="1098">
        <v>0</v>
      </c>
      <c r="D69" s="1098">
        <f>+'I4 BO ASSETS'!F70</f>
        <v>9853.5899999999965</v>
      </c>
      <c r="E69" s="1098">
        <f t="shared" si="9"/>
        <v>9853.5899999999965</v>
      </c>
      <c r="F69" s="1559" t="s">
        <v>334</v>
      </c>
      <c r="G69" s="1098">
        <f t="shared" si="5"/>
        <v>0</v>
      </c>
      <c r="H69" s="1560">
        <f t="shared" si="6"/>
        <v>9853.5899999999965</v>
      </c>
      <c r="I69" s="1115">
        <f>+'O5 Details by Class &amp; Accounts'!E69</f>
        <v>9853.5899999999965</v>
      </c>
      <c r="J69" s="1561">
        <f t="shared" si="7"/>
        <v>0</v>
      </c>
      <c r="K69" s="1562">
        <f>+'O4 Summary by Class &amp; Accounts'!D69</f>
        <v>9853.5899999999929</v>
      </c>
      <c r="L69" s="1561">
        <f t="shared" si="8"/>
        <v>0</v>
      </c>
      <c r="M69" s="2230"/>
      <c r="N69" s="2230"/>
      <c r="O69" s="2230"/>
      <c r="P69" s="1564"/>
      <c r="Q69" s="1564"/>
      <c r="R69" s="1564"/>
      <c r="S69" s="1564"/>
      <c r="T69" s="1564"/>
      <c r="U69" s="1565" t="s">
        <v>334</v>
      </c>
      <c r="W69" s="1926" t="s">
        <v>5</v>
      </c>
    </row>
    <row r="70" spans="1:23" ht="12.75" x14ac:dyDescent="0.2">
      <c r="A70" s="2229">
        <v>1940</v>
      </c>
      <c r="B70" s="2176" t="s">
        <v>544</v>
      </c>
      <c r="C70" s="1098">
        <v>0</v>
      </c>
      <c r="D70" s="1098">
        <f>+'I4 BO ASSETS'!F71</f>
        <v>350668.72</v>
      </c>
      <c r="E70" s="1098">
        <f t="shared" si="9"/>
        <v>350668.72</v>
      </c>
      <c r="F70" s="1559" t="s">
        <v>334</v>
      </c>
      <c r="G70" s="1098">
        <f t="shared" si="5"/>
        <v>0</v>
      </c>
      <c r="H70" s="1560">
        <f t="shared" si="6"/>
        <v>350668.72</v>
      </c>
      <c r="I70" s="1115">
        <f>+'O5 Details by Class &amp; Accounts'!E70</f>
        <v>350668.72</v>
      </c>
      <c r="J70" s="1561">
        <f t="shared" si="7"/>
        <v>0</v>
      </c>
      <c r="K70" s="1562">
        <f>+'O4 Summary by Class &amp; Accounts'!D70</f>
        <v>350668.72</v>
      </c>
      <c r="L70" s="1561">
        <f t="shared" si="8"/>
        <v>0</v>
      </c>
      <c r="M70" s="2230"/>
      <c r="N70" s="2230"/>
      <c r="O70" s="2230"/>
      <c r="P70" s="1564"/>
      <c r="Q70" s="1564"/>
      <c r="R70" s="1564"/>
      <c r="S70" s="1564"/>
      <c r="T70" s="1564"/>
      <c r="U70" s="1565" t="s">
        <v>334</v>
      </c>
      <c r="W70" s="1926" t="s">
        <v>5</v>
      </c>
    </row>
    <row r="71" spans="1:23" ht="12.75" x14ac:dyDescent="0.2">
      <c r="A71" s="2229">
        <v>1945</v>
      </c>
      <c r="B71" s="2176" t="s">
        <v>545</v>
      </c>
      <c r="C71" s="1098">
        <v>0</v>
      </c>
      <c r="D71" s="1098">
        <f>+'I4 BO ASSETS'!F72</f>
        <v>167001</v>
      </c>
      <c r="E71" s="1098">
        <f t="shared" si="9"/>
        <v>167001</v>
      </c>
      <c r="F71" s="1559" t="s">
        <v>334</v>
      </c>
      <c r="G71" s="1098">
        <f t="shared" si="5"/>
        <v>0</v>
      </c>
      <c r="H71" s="1560">
        <f t="shared" si="6"/>
        <v>167001</v>
      </c>
      <c r="I71" s="1115">
        <f>+'O5 Details by Class &amp; Accounts'!E71</f>
        <v>167001</v>
      </c>
      <c r="J71" s="1561">
        <f t="shared" si="7"/>
        <v>0</v>
      </c>
      <c r="K71" s="1562">
        <f>+'O4 Summary by Class &amp; Accounts'!D71</f>
        <v>167000.99999999997</v>
      </c>
      <c r="L71" s="1561">
        <f t="shared" si="8"/>
        <v>0</v>
      </c>
      <c r="M71" s="2230"/>
      <c r="N71" s="2230"/>
      <c r="O71" s="2230"/>
      <c r="P71" s="1564"/>
      <c r="Q71" s="1564"/>
      <c r="R71" s="1564"/>
      <c r="S71" s="1564"/>
      <c r="T71" s="1564"/>
      <c r="U71" s="1565" t="s">
        <v>334</v>
      </c>
      <c r="W71" s="1926" t="s">
        <v>5</v>
      </c>
    </row>
    <row r="72" spans="1:23" ht="12.75" x14ac:dyDescent="0.2">
      <c r="A72" s="2229">
        <v>1950</v>
      </c>
      <c r="B72" s="2176" t="s">
        <v>546</v>
      </c>
      <c r="C72" s="1098">
        <v>0</v>
      </c>
      <c r="D72" s="1098">
        <f>+'I4 BO ASSETS'!F73</f>
        <v>0</v>
      </c>
      <c r="E72" s="1098">
        <f t="shared" si="4"/>
        <v>0</v>
      </c>
      <c r="F72" s="1559" t="s">
        <v>334</v>
      </c>
      <c r="G72" s="1098">
        <f t="shared" si="5"/>
        <v>0</v>
      </c>
      <c r="H72" s="1560">
        <f t="shared" si="6"/>
        <v>0</v>
      </c>
      <c r="I72" s="1115">
        <f>+'O5 Details by Class &amp; Accounts'!E72</f>
        <v>0</v>
      </c>
      <c r="J72" s="1561">
        <f t="shared" si="7"/>
        <v>0</v>
      </c>
      <c r="K72" s="1562">
        <f>+'O4 Summary by Class &amp; Accounts'!D72</f>
        <v>0</v>
      </c>
      <c r="L72" s="1561">
        <f t="shared" si="8"/>
        <v>0</v>
      </c>
      <c r="M72" s="2230"/>
      <c r="N72" s="2230"/>
      <c r="O72" s="2230"/>
      <c r="P72" s="1564"/>
      <c r="Q72" s="1564"/>
      <c r="R72" s="1564"/>
      <c r="S72" s="1564"/>
      <c r="T72" s="1564"/>
      <c r="U72" s="1565" t="s">
        <v>334</v>
      </c>
      <c r="W72" s="1926" t="s">
        <v>5</v>
      </c>
    </row>
    <row r="73" spans="1:23" ht="12.75" x14ac:dyDescent="0.2">
      <c r="A73" s="2229">
        <v>1955</v>
      </c>
      <c r="B73" s="2176" t="s">
        <v>276</v>
      </c>
      <c r="C73" s="1098">
        <v>0</v>
      </c>
      <c r="D73" s="1098">
        <f>+'I4 BO ASSETS'!F74</f>
        <v>91082.13</v>
      </c>
      <c r="E73" s="1098">
        <f t="shared" si="4"/>
        <v>91082.13</v>
      </c>
      <c r="F73" s="1559" t="s">
        <v>334</v>
      </c>
      <c r="G73" s="1098">
        <f t="shared" si="5"/>
        <v>0</v>
      </c>
      <c r="H73" s="1560">
        <f t="shared" si="6"/>
        <v>91082.13</v>
      </c>
      <c r="I73" s="1115">
        <f>+'O5 Details by Class &amp; Accounts'!E73</f>
        <v>91082.13</v>
      </c>
      <c r="J73" s="1561">
        <f t="shared" si="7"/>
        <v>0</v>
      </c>
      <c r="K73" s="1562">
        <f>+'O4 Summary by Class &amp; Accounts'!D73</f>
        <v>91082.12999999999</v>
      </c>
      <c r="L73" s="1561">
        <f t="shared" si="8"/>
        <v>0</v>
      </c>
      <c r="M73" s="2230"/>
      <c r="N73" s="2230"/>
      <c r="O73" s="2230"/>
      <c r="P73" s="1564"/>
      <c r="Q73" s="1564"/>
      <c r="R73" s="1564"/>
      <c r="S73" s="1564"/>
      <c r="T73" s="1564"/>
      <c r="U73" s="1565" t="s">
        <v>334</v>
      </c>
      <c r="W73" s="1926" t="s">
        <v>5</v>
      </c>
    </row>
    <row r="74" spans="1:23" ht="12.75" x14ac:dyDescent="0.2">
      <c r="A74" s="2229">
        <v>1960</v>
      </c>
      <c r="B74" s="2176" t="s">
        <v>277</v>
      </c>
      <c r="C74" s="1098">
        <v>0</v>
      </c>
      <c r="D74" s="1098">
        <f>+'I4 BO ASSETS'!F75</f>
        <v>72207.099999999977</v>
      </c>
      <c r="E74" s="1098">
        <f t="shared" si="4"/>
        <v>72207.099999999977</v>
      </c>
      <c r="F74" s="1559" t="s">
        <v>334</v>
      </c>
      <c r="G74" s="1098">
        <f t="shared" si="5"/>
        <v>0</v>
      </c>
      <c r="H74" s="1560">
        <f t="shared" si="6"/>
        <v>72207.099999999977</v>
      </c>
      <c r="I74" s="1115">
        <f>+'O5 Details by Class &amp; Accounts'!E74</f>
        <v>72207.099999999977</v>
      </c>
      <c r="J74" s="1561">
        <f t="shared" si="7"/>
        <v>0</v>
      </c>
      <c r="K74" s="1562">
        <f>+'O4 Summary by Class &amp; Accounts'!D74</f>
        <v>72207.099999999977</v>
      </c>
      <c r="L74" s="1561">
        <f t="shared" si="8"/>
        <v>0</v>
      </c>
      <c r="M74" s="2230"/>
      <c r="N74" s="2230"/>
      <c r="O74" s="2230"/>
      <c r="P74" s="1564"/>
      <c r="Q74" s="1564"/>
      <c r="R74" s="1564"/>
      <c r="S74" s="1564"/>
      <c r="T74" s="1564"/>
      <c r="U74" s="1565" t="s">
        <v>334</v>
      </c>
      <c r="W74" s="1926" t="s">
        <v>5</v>
      </c>
    </row>
    <row r="75" spans="1:23" ht="25.5" x14ac:dyDescent="0.2">
      <c r="A75" s="2229">
        <v>1970</v>
      </c>
      <c r="B75" s="2176" t="s">
        <v>279</v>
      </c>
      <c r="C75" s="1098">
        <v>0</v>
      </c>
      <c r="D75" s="1098">
        <f>+'I4 BO ASSETS'!F76</f>
        <v>0</v>
      </c>
      <c r="E75" s="1098">
        <f t="shared" si="4"/>
        <v>0</v>
      </c>
      <c r="F75" s="1559" t="s">
        <v>334</v>
      </c>
      <c r="G75" s="1098">
        <f t="shared" si="5"/>
        <v>0</v>
      </c>
      <c r="H75" s="1560">
        <f t="shared" si="6"/>
        <v>0</v>
      </c>
      <c r="I75" s="1115">
        <f>+'O5 Details by Class &amp; Accounts'!E75</f>
        <v>0</v>
      </c>
      <c r="J75" s="1561">
        <f t="shared" si="7"/>
        <v>0</v>
      </c>
      <c r="K75" s="1562">
        <f>+'O4 Summary by Class &amp; Accounts'!D75</f>
        <v>0</v>
      </c>
      <c r="L75" s="1561">
        <f t="shared" si="8"/>
        <v>0</v>
      </c>
      <c r="M75" s="2230"/>
      <c r="N75" s="2230"/>
      <c r="O75" s="2230"/>
      <c r="P75" s="1564"/>
      <c r="Q75" s="1564"/>
      <c r="R75" s="1564"/>
      <c r="S75" s="1564"/>
      <c r="T75" s="1564"/>
      <c r="U75" s="1565" t="s">
        <v>334</v>
      </c>
      <c r="W75" s="1926" t="s">
        <v>5</v>
      </c>
    </row>
    <row r="76" spans="1:23" ht="25.5" x14ac:dyDescent="0.2">
      <c r="A76" s="2229">
        <v>1975</v>
      </c>
      <c r="B76" s="2176" t="s">
        <v>1650</v>
      </c>
      <c r="C76" s="1098">
        <v>0</v>
      </c>
      <c r="D76" s="1098">
        <f>+'I4 BO ASSETS'!F77</f>
        <v>0</v>
      </c>
      <c r="E76" s="1098">
        <f t="shared" si="4"/>
        <v>0</v>
      </c>
      <c r="F76" s="1559" t="s">
        <v>334</v>
      </c>
      <c r="G76" s="1098">
        <f t="shared" si="5"/>
        <v>0</v>
      </c>
      <c r="H76" s="1560">
        <f t="shared" si="6"/>
        <v>0</v>
      </c>
      <c r="I76" s="1115">
        <f>+'O5 Details by Class &amp; Accounts'!E76</f>
        <v>0</v>
      </c>
      <c r="J76" s="1561">
        <f t="shared" si="7"/>
        <v>0</v>
      </c>
      <c r="K76" s="1562">
        <f>+'O4 Summary by Class &amp; Accounts'!D76</f>
        <v>0</v>
      </c>
      <c r="L76" s="1561">
        <f t="shared" si="8"/>
        <v>0</v>
      </c>
      <c r="M76" s="2230"/>
      <c r="N76" s="2230"/>
      <c r="O76" s="2230"/>
      <c r="P76" s="1564"/>
      <c r="Q76" s="1564"/>
      <c r="R76" s="1564"/>
      <c r="S76" s="1564"/>
      <c r="T76" s="1564"/>
      <c r="U76" s="1565" t="s">
        <v>334</v>
      </c>
      <c r="W76" s="1926" t="s">
        <v>5</v>
      </c>
    </row>
    <row r="77" spans="1:23" ht="12.75" x14ac:dyDescent="0.2">
      <c r="A77" s="2229">
        <v>1980</v>
      </c>
      <c r="B77" s="2176" t="s">
        <v>1125</v>
      </c>
      <c r="C77" s="1098">
        <v>0</v>
      </c>
      <c r="D77" s="1098">
        <f>+'I4 BO ASSETS'!F78</f>
        <v>454006.62</v>
      </c>
      <c r="E77" s="1098">
        <f t="shared" si="4"/>
        <v>454006.62</v>
      </c>
      <c r="F77" s="1559" t="s">
        <v>334</v>
      </c>
      <c r="G77" s="1098">
        <f t="shared" si="5"/>
        <v>0</v>
      </c>
      <c r="H77" s="1560">
        <f t="shared" si="6"/>
        <v>454006.62</v>
      </c>
      <c r="I77" s="1115">
        <f>+'O5 Details by Class &amp; Accounts'!E77</f>
        <v>454006.62</v>
      </c>
      <c r="J77" s="1561">
        <f t="shared" si="7"/>
        <v>0</v>
      </c>
      <c r="K77" s="1562">
        <f>+'O4 Summary by Class &amp; Accounts'!D77</f>
        <v>454006.61999999988</v>
      </c>
      <c r="L77" s="1561">
        <f t="shared" si="8"/>
        <v>0</v>
      </c>
      <c r="M77" s="2230"/>
      <c r="N77" s="2230"/>
      <c r="O77" s="2230"/>
      <c r="P77" s="1564"/>
      <c r="Q77" s="1564"/>
      <c r="R77" s="1564"/>
      <c r="S77" s="1564"/>
      <c r="T77" s="1564"/>
      <c r="U77" s="1565" t="s">
        <v>334</v>
      </c>
      <c r="W77" s="1926" t="s">
        <v>5</v>
      </c>
    </row>
    <row r="78" spans="1:23" ht="12.75" x14ac:dyDescent="0.2">
      <c r="A78" s="2229">
        <v>1990</v>
      </c>
      <c r="B78" s="2176" t="s">
        <v>1127</v>
      </c>
      <c r="C78" s="1098">
        <v>0</v>
      </c>
      <c r="D78" s="1098">
        <f>'I4 BO ASSETS'!F79</f>
        <v>567497</v>
      </c>
      <c r="E78" s="1098">
        <f>+SUM(C78:D78)</f>
        <v>567497</v>
      </c>
      <c r="F78" s="1559" t="s">
        <v>334</v>
      </c>
      <c r="G78" s="1098">
        <f t="shared" si="5"/>
        <v>0</v>
      </c>
      <c r="H78" s="1560">
        <f t="shared" si="6"/>
        <v>567497</v>
      </c>
      <c r="I78" s="1115">
        <f>+'O5 Details by Class &amp; Accounts'!E78</f>
        <v>567497</v>
      </c>
      <c r="J78" s="1561">
        <f t="shared" si="7"/>
        <v>0</v>
      </c>
      <c r="K78" s="1562">
        <f>+'O4 Summary by Class &amp; Accounts'!D78</f>
        <v>567497</v>
      </c>
      <c r="L78" s="1561">
        <f t="shared" si="8"/>
        <v>0</v>
      </c>
      <c r="M78" s="2230"/>
      <c r="N78" s="2230"/>
      <c r="O78" s="2230"/>
      <c r="P78" s="1564"/>
      <c r="Q78" s="1564"/>
      <c r="R78" s="1564"/>
      <c r="S78" s="1564"/>
      <c r="T78" s="1564"/>
      <c r="U78" s="1565" t="s">
        <v>334</v>
      </c>
      <c r="W78" s="1926" t="s">
        <v>5</v>
      </c>
    </row>
    <row r="79" spans="1:23" ht="12.75" x14ac:dyDescent="0.2">
      <c r="A79" s="1550">
        <v>1995</v>
      </c>
      <c r="B79" s="1101" t="s">
        <v>1128</v>
      </c>
      <c r="C79" s="1098">
        <f>+'I3 TB Data'!H154</f>
        <v>-812914</v>
      </c>
      <c r="D79" s="1115">
        <f>0</f>
        <v>0</v>
      </c>
      <c r="E79" s="1098">
        <f>+SUM(C79:D79)</f>
        <v>-812914</v>
      </c>
      <c r="F79" s="1559" t="s">
        <v>334</v>
      </c>
      <c r="G79" s="1098">
        <f t="shared" si="5"/>
        <v>0</v>
      </c>
      <c r="H79" s="1560">
        <f t="shared" si="6"/>
        <v>-812914</v>
      </c>
      <c r="I79" s="1115">
        <f>+'O5 Details by Class &amp; Accounts'!E79</f>
        <v>-812914</v>
      </c>
      <c r="J79" s="1561">
        <f t="shared" si="7"/>
        <v>0</v>
      </c>
      <c r="K79" s="1562">
        <f>+'O4 Summary by Class &amp; Accounts'!D79</f>
        <v>-812913.99999999988</v>
      </c>
      <c r="L79" s="1561">
        <f t="shared" si="8"/>
        <v>0</v>
      </c>
      <c r="M79" s="1563"/>
      <c r="N79" s="1563"/>
      <c r="O79" s="1563"/>
      <c r="P79" s="1564"/>
      <c r="Q79" s="1564"/>
      <c r="R79" s="1564"/>
      <c r="S79" s="1564"/>
      <c r="T79" s="1564"/>
      <c r="U79" s="1565" t="s">
        <v>334</v>
      </c>
      <c r="W79" s="1926" t="s">
        <v>1701</v>
      </c>
    </row>
    <row r="80" spans="1:23" ht="12.75" x14ac:dyDescent="0.2">
      <c r="A80" s="2229">
        <v>2005</v>
      </c>
      <c r="B80" s="2176" t="s">
        <v>1129</v>
      </c>
      <c r="C80" s="1098">
        <v>0</v>
      </c>
      <c r="D80" s="1115">
        <f>'I4 BO ASSETS'!F80</f>
        <v>0</v>
      </c>
      <c r="E80" s="1098">
        <f>+SUM(C80:D80)</f>
        <v>0</v>
      </c>
      <c r="F80" s="1559" t="s">
        <v>334</v>
      </c>
      <c r="G80" s="1098">
        <f t="shared" si="5"/>
        <v>0</v>
      </c>
      <c r="H80" s="1560">
        <f t="shared" si="6"/>
        <v>0</v>
      </c>
      <c r="I80" s="1115">
        <f>+'O5 Details by Class &amp; Accounts'!E80</f>
        <v>0</v>
      </c>
      <c r="J80" s="1561">
        <f t="shared" si="7"/>
        <v>0</v>
      </c>
      <c r="K80" s="1562">
        <f>+'O4 Summary by Class &amp; Accounts'!D80</f>
        <v>0</v>
      </c>
      <c r="L80" s="1561">
        <f t="shared" si="8"/>
        <v>0</v>
      </c>
      <c r="M80" s="2230"/>
      <c r="N80" s="2230"/>
      <c r="O80" s="2230"/>
      <c r="P80" s="1564"/>
      <c r="Q80" s="1564"/>
      <c r="R80" s="1564"/>
      <c r="S80" s="1564"/>
      <c r="T80" s="1564"/>
      <c r="U80" s="1565" t="s">
        <v>334</v>
      </c>
      <c r="W80" s="1926" t="s">
        <v>5</v>
      </c>
    </row>
    <row r="81" spans="1:23" ht="12.75" x14ac:dyDescent="0.2">
      <c r="A81" s="2229">
        <v>2010</v>
      </c>
      <c r="B81" s="2176" t="s">
        <v>1130</v>
      </c>
      <c r="C81" s="1098">
        <v>0</v>
      </c>
      <c r="D81" s="1115">
        <f>'I4 BO ASSETS'!F81</f>
        <v>0</v>
      </c>
      <c r="E81" s="1098">
        <f t="shared" si="4"/>
        <v>0</v>
      </c>
      <c r="F81" s="1559" t="s">
        <v>334</v>
      </c>
      <c r="G81" s="1098">
        <f t="shared" si="5"/>
        <v>0</v>
      </c>
      <c r="H81" s="1560">
        <f t="shared" si="6"/>
        <v>0</v>
      </c>
      <c r="I81" s="1115">
        <f>+'O5 Details by Class &amp; Accounts'!E81</f>
        <v>0</v>
      </c>
      <c r="J81" s="1561">
        <f t="shared" si="7"/>
        <v>0</v>
      </c>
      <c r="K81" s="1562">
        <f>+'O4 Summary by Class &amp; Accounts'!D81</f>
        <v>0</v>
      </c>
      <c r="L81" s="1561">
        <f t="shared" si="8"/>
        <v>0</v>
      </c>
      <c r="M81" s="2230"/>
      <c r="N81" s="2230"/>
      <c r="O81" s="2230"/>
      <c r="P81" s="1564"/>
      <c r="Q81" s="1564"/>
      <c r="R81" s="1564"/>
      <c r="S81" s="1564"/>
      <c r="T81" s="1564"/>
      <c r="U81" s="1565" t="s">
        <v>334</v>
      </c>
      <c r="W81" s="1926" t="s">
        <v>5</v>
      </c>
    </row>
    <row r="82" spans="1:23" ht="25.5" x14ac:dyDescent="0.2">
      <c r="A82" s="2229">
        <v>2105</v>
      </c>
      <c r="B82" s="2176" t="s">
        <v>1685</v>
      </c>
      <c r="C82" s="1098">
        <f>+'I3 TB Data'!H166</f>
        <v>-7169133</v>
      </c>
      <c r="D82" s="1098"/>
      <c r="E82" s="1098">
        <f>+SUM(C82:D82)</f>
        <v>-7169133</v>
      </c>
      <c r="F82" s="1559" t="s">
        <v>334</v>
      </c>
      <c r="G82" s="1098">
        <f t="shared" si="5"/>
        <v>0</v>
      </c>
      <c r="H82" s="1560">
        <f t="shared" si="6"/>
        <v>-7169133</v>
      </c>
      <c r="I82" s="1115">
        <f>+'O5 Details by Class &amp; Accounts'!E82</f>
        <v>-7169133</v>
      </c>
      <c r="J82" s="1561">
        <f t="shared" si="7"/>
        <v>0</v>
      </c>
      <c r="K82" s="1562">
        <f>+'O4 Summary by Class &amp; Accounts'!D82</f>
        <v>-7169135.225430957</v>
      </c>
      <c r="L82" s="1561">
        <f t="shared" si="8"/>
        <v>2.2254309570416808</v>
      </c>
      <c r="M82" s="1569"/>
      <c r="N82" s="1569"/>
      <c r="O82" s="1569"/>
      <c r="P82" s="1569"/>
      <c r="Q82" s="1569"/>
      <c r="R82" s="1569"/>
      <c r="S82" s="1569"/>
      <c r="T82" s="1569"/>
      <c r="U82" s="1565" t="s">
        <v>334</v>
      </c>
      <c r="W82" s="1926" t="s">
        <v>1701</v>
      </c>
    </row>
    <row r="83" spans="1:23" ht="25.5" x14ac:dyDescent="0.2">
      <c r="A83" s="2229">
        <v>2120</v>
      </c>
      <c r="B83" s="2176" t="s">
        <v>97</v>
      </c>
      <c r="C83" s="1098">
        <f>+'I3 TB Data'!H167</f>
        <v>0</v>
      </c>
      <c r="D83" s="1098"/>
      <c r="E83" s="1098">
        <f>+SUM(C83:D83)</f>
        <v>0</v>
      </c>
      <c r="F83" s="1559" t="s">
        <v>334</v>
      </c>
      <c r="G83" s="1098">
        <f t="shared" si="5"/>
        <v>0</v>
      </c>
      <c r="H83" s="1560">
        <f t="shared" si="6"/>
        <v>0</v>
      </c>
      <c r="I83" s="1115">
        <f>+'O5 Details by Class &amp; Accounts'!E83</f>
        <v>0</v>
      </c>
      <c r="J83" s="1561">
        <f t="shared" si="7"/>
        <v>0</v>
      </c>
      <c r="K83" s="1562">
        <f>+'O4 Summary by Class &amp; Accounts'!D83</f>
        <v>0</v>
      </c>
      <c r="L83" s="1561">
        <f t="shared" si="8"/>
        <v>0</v>
      </c>
      <c r="M83" s="2230"/>
      <c r="N83" s="2230"/>
      <c r="O83" s="2230"/>
      <c r="P83" s="1564"/>
      <c r="Q83" s="1564"/>
      <c r="R83" s="1564"/>
      <c r="S83" s="1564"/>
      <c r="T83" s="1564"/>
      <c r="U83" s="1565" t="s">
        <v>334</v>
      </c>
      <c r="W83" s="1926" t="s">
        <v>1701</v>
      </c>
    </row>
    <row r="84" spans="1:23" ht="12.75" x14ac:dyDescent="0.2">
      <c r="A84" s="1553">
        <v>3046</v>
      </c>
      <c r="B84" s="1104" t="s">
        <v>990</v>
      </c>
      <c r="C84" s="1098">
        <f>+'I3 TB Data'!H229</f>
        <v>-2436894</v>
      </c>
      <c r="D84" s="1098"/>
      <c r="E84" s="1098">
        <f>+SUM(C84:D84)</f>
        <v>-2436894</v>
      </c>
      <c r="F84" s="1559" t="s">
        <v>334</v>
      </c>
      <c r="G84" s="1098">
        <f t="shared" ref="G84:G119" si="10">+IF((F84=" "),0,E84)</f>
        <v>0</v>
      </c>
      <c r="H84" s="1560">
        <f t="shared" ref="H84:H119" si="11">+IF((F84=" "),E84,0)</f>
        <v>-2436894</v>
      </c>
      <c r="I84" s="1115">
        <f>+'O5 Details by Class &amp; Accounts'!E84</f>
        <v>-2436894</v>
      </c>
      <c r="J84" s="1561">
        <f t="shared" ref="J84:J90" si="12">+G84+H84-I84</f>
        <v>0</v>
      </c>
      <c r="K84" s="1562">
        <f>+'O4 Summary by Class &amp; Accounts'!D84</f>
        <v>-2436893.9999999995</v>
      </c>
      <c r="L84" s="1561">
        <f t="shared" ref="L84:L90" si="13">+H84-K84</f>
        <v>0</v>
      </c>
      <c r="M84" s="1564"/>
      <c r="N84" s="1564"/>
      <c r="O84" s="1564"/>
      <c r="P84" s="1564"/>
      <c r="Q84" s="1564"/>
      <c r="R84" s="1564"/>
      <c r="S84" s="1564"/>
      <c r="T84" s="1564"/>
      <c r="U84" s="1565"/>
      <c r="W84" s="1926" t="s">
        <v>1271</v>
      </c>
    </row>
    <row r="85" spans="1:23" ht="12.75" x14ac:dyDescent="0.2">
      <c r="A85" s="1554">
        <v>4080</v>
      </c>
      <c r="B85" s="1106" t="s">
        <v>1699</v>
      </c>
      <c r="C85" s="1098">
        <f>+'I3 TB Data'!H251</f>
        <v>0</v>
      </c>
      <c r="D85" s="1098"/>
      <c r="E85" s="1098">
        <f t="shared" ref="E85:E119" si="14">+SUM(C85:D85)</f>
        <v>0</v>
      </c>
      <c r="F85" s="1559" t="s">
        <v>334</v>
      </c>
      <c r="G85" s="1098">
        <f t="shared" si="10"/>
        <v>0</v>
      </c>
      <c r="H85" s="1560">
        <f t="shared" si="11"/>
        <v>0</v>
      </c>
      <c r="I85" s="1115">
        <f>+'O5 Details by Class &amp; Accounts'!E85</f>
        <v>0</v>
      </c>
      <c r="J85" s="1561">
        <f t="shared" si="12"/>
        <v>0</v>
      </c>
      <c r="K85" s="1562">
        <f>+'O4 Summary by Class &amp; Accounts'!D85</f>
        <v>0</v>
      </c>
      <c r="L85" s="1561">
        <f t="shared" si="13"/>
        <v>0</v>
      </c>
      <c r="M85" s="1573"/>
      <c r="N85" s="1573"/>
      <c r="O85" s="1573"/>
      <c r="P85" s="1564"/>
      <c r="Q85" s="1564"/>
      <c r="R85" s="1564"/>
      <c r="S85" s="1564"/>
      <c r="T85" s="1564"/>
      <c r="U85" s="1565" t="s">
        <v>334</v>
      </c>
      <c r="W85" s="1926" t="s">
        <v>1165</v>
      </c>
    </row>
    <row r="86" spans="1:23" ht="12.75" x14ac:dyDescent="0.2">
      <c r="A86" s="1554" t="s">
        <v>407</v>
      </c>
      <c r="B86" s="1106" t="s">
        <v>409</v>
      </c>
      <c r="C86" s="1098">
        <f>+'I3 TB Data'!H252</f>
        <v>-18420657.455000006</v>
      </c>
      <c r="D86" s="1098"/>
      <c r="E86" s="1098">
        <f>+SUM(C86:D86)</f>
        <v>-18420657.455000006</v>
      </c>
      <c r="F86" s="1559" t="s">
        <v>334</v>
      </c>
      <c r="G86" s="1098">
        <f>+IF((F86=" "),0,E86)</f>
        <v>0</v>
      </c>
      <c r="H86" s="1560">
        <f>+IF((F86=" "),E86,0)</f>
        <v>-18420657.455000006</v>
      </c>
      <c r="I86" s="1115">
        <f>+'O5 Details by Class &amp; Accounts'!E86</f>
        <v>-18420657.455000006</v>
      </c>
      <c r="J86" s="1561">
        <f t="shared" si="12"/>
        <v>0</v>
      </c>
      <c r="K86" s="1562">
        <f>+'O4 Summary by Class &amp; Accounts'!D86</f>
        <v>-18420657.455000006</v>
      </c>
      <c r="L86" s="1561">
        <f t="shared" si="13"/>
        <v>0</v>
      </c>
      <c r="M86" s="1573"/>
      <c r="N86" s="1573"/>
      <c r="O86" s="1573"/>
      <c r="P86" s="1564"/>
      <c r="Q86" s="1564"/>
      <c r="R86" s="1564"/>
      <c r="S86" s="1564"/>
      <c r="T86" s="1564"/>
      <c r="U86" s="1565" t="s">
        <v>334</v>
      </c>
      <c r="W86" s="1926"/>
    </row>
    <row r="87" spans="1:23" ht="12.75" x14ac:dyDescent="0.2">
      <c r="A87" s="1554" t="s">
        <v>408</v>
      </c>
      <c r="B87" s="1106" t="s">
        <v>410</v>
      </c>
      <c r="C87" s="1098">
        <f>+'I3 TB Data'!H253</f>
        <v>-90395</v>
      </c>
      <c r="D87" s="1098"/>
      <c r="E87" s="1098">
        <f>+SUM(C87:D87)</f>
        <v>-90395</v>
      </c>
      <c r="F87" s="1559" t="s">
        <v>334</v>
      </c>
      <c r="G87" s="1098">
        <f>+IF((F87=" "),0,E87)</f>
        <v>0</v>
      </c>
      <c r="H87" s="1560">
        <f>+IF((F87=" "),E87,0)</f>
        <v>-90395</v>
      </c>
      <c r="I87" s="1115">
        <f>+'O5 Details by Class &amp; Accounts'!E87</f>
        <v>-90395</v>
      </c>
      <c r="J87" s="1561">
        <f t="shared" si="12"/>
        <v>0</v>
      </c>
      <c r="K87" s="1562">
        <f>+'O4 Summary by Class &amp; Accounts'!D87</f>
        <v>-90395.000000000015</v>
      </c>
      <c r="L87" s="1561">
        <f t="shared" si="13"/>
        <v>0</v>
      </c>
      <c r="M87" s="1573"/>
      <c r="N87" s="1573"/>
      <c r="O87" s="1573"/>
      <c r="P87" s="1564"/>
      <c r="Q87" s="1564"/>
      <c r="R87" s="1564"/>
      <c r="S87" s="1564"/>
      <c r="T87" s="1564"/>
      <c r="U87" s="1565" t="s">
        <v>334</v>
      </c>
      <c r="W87" s="1926"/>
    </row>
    <row r="88" spans="1:23" ht="12.75" x14ac:dyDescent="0.2">
      <c r="A88" s="1554">
        <v>4082</v>
      </c>
      <c r="B88" s="1106" t="s">
        <v>1700</v>
      </c>
      <c r="C88" s="1098">
        <f>+'I3 TB Data'!H254</f>
        <v>-46298</v>
      </c>
      <c r="D88" s="1098"/>
      <c r="E88" s="1098">
        <f t="shared" si="14"/>
        <v>-46298</v>
      </c>
      <c r="F88" s="1559" t="s">
        <v>334</v>
      </c>
      <c r="G88" s="1098">
        <f t="shared" si="10"/>
        <v>0</v>
      </c>
      <c r="H88" s="1560">
        <f t="shared" si="11"/>
        <v>-46298</v>
      </c>
      <c r="I88" s="1115">
        <f>+'O5 Details by Class &amp; Accounts'!E88</f>
        <v>-46298</v>
      </c>
      <c r="J88" s="1561">
        <f t="shared" si="12"/>
        <v>0</v>
      </c>
      <c r="K88" s="1562">
        <f>+'O4 Summary by Class &amp; Accounts'!D88</f>
        <v>-46298.000000000007</v>
      </c>
      <c r="L88" s="1561">
        <f t="shared" si="13"/>
        <v>0</v>
      </c>
      <c r="M88" s="1573"/>
      <c r="N88" s="1573"/>
      <c r="O88" s="1573"/>
      <c r="P88" s="1564"/>
      <c r="Q88" s="1564"/>
      <c r="R88" s="1564"/>
      <c r="S88" s="1564"/>
      <c r="T88" s="1564"/>
      <c r="U88" s="1565" t="s">
        <v>334</v>
      </c>
      <c r="W88" s="1926" t="s">
        <v>1361</v>
      </c>
    </row>
    <row r="89" spans="1:23" ht="25.5" x14ac:dyDescent="0.2">
      <c r="A89" s="1554">
        <v>4084</v>
      </c>
      <c r="B89" s="1106" t="s">
        <v>547</v>
      </c>
      <c r="C89" s="1098">
        <f>+'I3 TB Data'!H255</f>
        <v>-2037</v>
      </c>
      <c r="D89" s="1098"/>
      <c r="E89" s="1098">
        <f t="shared" si="14"/>
        <v>-2037</v>
      </c>
      <c r="F89" s="1559" t="s">
        <v>334</v>
      </c>
      <c r="G89" s="1098">
        <f t="shared" si="10"/>
        <v>0</v>
      </c>
      <c r="H89" s="1560">
        <f t="shared" si="11"/>
        <v>-2037</v>
      </c>
      <c r="I89" s="1115">
        <f>+'O5 Details by Class &amp; Accounts'!E89</f>
        <v>-2037</v>
      </c>
      <c r="J89" s="1561">
        <f t="shared" si="12"/>
        <v>0</v>
      </c>
      <c r="K89" s="1562">
        <f>+'O4 Summary by Class &amp; Accounts'!D89</f>
        <v>-2037.0000000000005</v>
      </c>
      <c r="L89" s="1561">
        <f t="shared" si="13"/>
        <v>0</v>
      </c>
      <c r="M89" s="1573"/>
      <c r="N89" s="1573"/>
      <c r="O89" s="1573"/>
      <c r="P89" s="1564"/>
      <c r="Q89" s="1564"/>
      <c r="R89" s="1564"/>
      <c r="S89" s="1564"/>
      <c r="T89" s="1564"/>
      <c r="U89" s="1565" t="s">
        <v>696</v>
      </c>
      <c r="W89" s="1926" t="s">
        <v>1361</v>
      </c>
    </row>
    <row r="90" spans="1:23" ht="25.5" x14ac:dyDescent="0.2">
      <c r="A90" s="1554">
        <v>4090</v>
      </c>
      <c r="B90" s="1106" t="s">
        <v>552</v>
      </c>
      <c r="C90" s="1098">
        <f>+'I3 TB Data'!H256</f>
        <v>0</v>
      </c>
      <c r="D90" s="1098"/>
      <c r="E90" s="1098">
        <f t="shared" si="14"/>
        <v>0</v>
      </c>
      <c r="F90" s="1559" t="s">
        <v>334</v>
      </c>
      <c r="G90" s="1098">
        <f t="shared" si="10"/>
        <v>0</v>
      </c>
      <c r="H90" s="1560">
        <f t="shared" si="11"/>
        <v>0</v>
      </c>
      <c r="I90" s="1115">
        <f>+'O5 Details by Class &amp; Accounts'!E90</f>
        <v>0</v>
      </c>
      <c r="J90" s="1561">
        <f t="shared" si="12"/>
        <v>0</v>
      </c>
      <c r="K90" s="1562">
        <f>+'O4 Summary by Class &amp; Accounts'!D90</f>
        <v>0</v>
      </c>
      <c r="L90" s="1561">
        <f t="shared" si="13"/>
        <v>0</v>
      </c>
      <c r="M90" s="1573"/>
      <c r="N90" s="1573"/>
      <c r="O90" s="1573"/>
      <c r="P90" s="1564"/>
      <c r="Q90" s="1564"/>
      <c r="R90" s="1564"/>
      <c r="S90" s="1564"/>
      <c r="T90" s="1564"/>
      <c r="U90" s="1565" t="s">
        <v>334</v>
      </c>
      <c r="W90" s="1926" t="s">
        <v>1361</v>
      </c>
    </row>
    <row r="91" spans="1:23" ht="12.75" x14ac:dyDescent="0.2">
      <c r="A91" s="1554">
        <v>4205</v>
      </c>
      <c r="B91" s="1106" t="s">
        <v>555</v>
      </c>
      <c r="C91" s="1098">
        <f>+'I3 TB Data'!H259</f>
        <v>0</v>
      </c>
      <c r="D91" s="1098"/>
      <c r="E91" s="1098">
        <f t="shared" si="14"/>
        <v>0</v>
      </c>
      <c r="F91" s="1559" t="s">
        <v>334</v>
      </c>
      <c r="G91" s="1098">
        <f t="shared" si="10"/>
        <v>0</v>
      </c>
      <c r="H91" s="1560">
        <f t="shared" si="11"/>
        <v>0</v>
      </c>
      <c r="I91" s="1115">
        <f>+'O5 Details by Class &amp; Accounts'!E91</f>
        <v>0</v>
      </c>
      <c r="J91" s="1561">
        <f t="shared" ref="J91:J127" si="15">+G91+H91-I91</f>
        <v>0</v>
      </c>
      <c r="K91" s="1562">
        <f>+'O4 Summary by Class &amp; Accounts'!D91</f>
        <v>0</v>
      </c>
      <c r="L91" s="1561">
        <f t="shared" ref="L91:L127" si="16">+H91-K91</f>
        <v>0</v>
      </c>
      <c r="M91" s="1573"/>
      <c r="N91" s="1573"/>
      <c r="O91" s="1573"/>
      <c r="P91" s="1564"/>
      <c r="Q91" s="1564"/>
      <c r="R91" s="1564"/>
      <c r="S91" s="1564"/>
      <c r="T91" s="1564"/>
      <c r="U91" s="1565" t="s">
        <v>334</v>
      </c>
      <c r="W91" s="1926" t="s">
        <v>1271</v>
      </c>
    </row>
    <row r="92" spans="1:23" ht="12.75" x14ac:dyDescent="0.2">
      <c r="A92" s="1554">
        <v>4210</v>
      </c>
      <c r="B92" s="1106" t="s">
        <v>556</v>
      </c>
      <c r="C92" s="1098">
        <f>+'I3 TB Data'!H260</f>
        <v>-274745</v>
      </c>
      <c r="D92" s="1098"/>
      <c r="E92" s="1098">
        <f t="shared" si="14"/>
        <v>-274745</v>
      </c>
      <c r="F92" s="1559" t="s">
        <v>334</v>
      </c>
      <c r="G92" s="1098">
        <f t="shared" si="10"/>
        <v>0</v>
      </c>
      <c r="H92" s="1560">
        <f t="shared" si="11"/>
        <v>-274745</v>
      </c>
      <c r="I92" s="1115">
        <f>+'O5 Details by Class &amp; Accounts'!E92</f>
        <v>-274745</v>
      </c>
      <c r="J92" s="1561">
        <f t="shared" si="15"/>
        <v>0</v>
      </c>
      <c r="K92" s="1562">
        <f>+'O4 Summary by Class &amp; Accounts'!D92</f>
        <v>-274745.00000000006</v>
      </c>
      <c r="L92" s="1561">
        <f t="shared" si="16"/>
        <v>0</v>
      </c>
      <c r="M92" s="1573"/>
      <c r="N92" s="1573"/>
      <c r="O92" s="1573"/>
      <c r="P92" s="1564"/>
      <c r="Q92" s="1564"/>
      <c r="R92" s="1564"/>
      <c r="S92" s="1564"/>
      <c r="T92" s="1564"/>
      <c r="U92" s="1565" t="s">
        <v>334</v>
      </c>
      <c r="W92" s="1926" t="s">
        <v>1271</v>
      </c>
    </row>
    <row r="93" spans="1:23" ht="12.75" x14ac:dyDescent="0.2">
      <c r="A93" s="1554">
        <v>4215</v>
      </c>
      <c r="B93" s="1106" t="s">
        <v>557</v>
      </c>
      <c r="C93" s="1098">
        <f>+'I3 TB Data'!H261</f>
        <v>0</v>
      </c>
      <c r="D93" s="1098"/>
      <c r="E93" s="1098">
        <f t="shared" si="14"/>
        <v>0</v>
      </c>
      <c r="F93" s="1559" t="s">
        <v>334</v>
      </c>
      <c r="G93" s="1098">
        <f t="shared" si="10"/>
        <v>0</v>
      </c>
      <c r="H93" s="1560">
        <f t="shared" si="11"/>
        <v>0</v>
      </c>
      <c r="I93" s="1115">
        <f>+'O5 Details by Class &amp; Accounts'!E93</f>
        <v>0</v>
      </c>
      <c r="J93" s="1561">
        <f t="shared" si="15"/>
        <v>0</v>
      </c>
      <c r="K93" s="1562">
        <f>+'O4 Summary by Class &amp; Accounts'!D93</f>
        <v>0</v>
      </c>
      <c r="L93" s="1561">
        <f t="shared" si="16"/>
        <v>0</v>
      </c>
      <c r="M93" s="1573"/>
      <c r="N93" s="1573"/>
      <c r="O93" s="1573"/>
      <c r="P93" s="1564"/>
      <c r="Q93" s="1564"/>
      <c r="R93" s="1564"/>
      <c r="S93" s="1564"/>
      <c r="T93" s="1564"/>
      <c r="U93" s="1565" t="s">
        <v>334</v>
      </c>
      <c r="W93" s="1926" t="s">
        <v>1271</v>
      </c>
    </row>
    <row r="94" spans="1:23" ht="12.75" x14ac:dyDescent="0.2">
      <c r="A94" s="1554">
        <v>4220</v>
      </c>
      <c r="B94" s="1106" t="s">
        <v>558</v>
      </c>
      <c r="C94" s="1098">
        <f>+'I3 TB Data'!H262</f>
        <v>0</v>
      </c>
      <c r="D94" s="1098"/>
      <c r="E94" s="1098">
        <f t="shared" si="14"/>
        <v>0</v>
      </c>
      <c r="F94" s="1559" t="s">
        <v>334</v>
      </c>
      <c r="G94" s="1098">
        <f t="shared" si="10"/>
        <v>0</v>
      </c>
      <c r="H94" s="1560">
        <f t="shared" si="11"/>
        <v>0</v>
      </c>
      <c r="I94" s="1115">
        <f>+'O5 Details by Class &amp; Accounts'!E94</f>
        <v>0</v>
      </c>
      <c r="J94" s="1561">
        <f t="shared" si="15"/>
        <v>0</v>
      </c>
      <c r="K94" s="1562">
        <f>+'O4 Summary by Class &amp; Accounts'!D94</f>
        <v>0</v>
      </c>
      <c r="L94" s="1561">
        <f t="shared" si="16"/>
        <v>0</v>
      </c>
      <c r="M94" s="1573"/>
      <c r="N94" s="1573"/>
      <c r="O94" s="1573"/>
      <c r="P94" s="1564"/>
      <c r="Q94" s="1564"/>
      <c r="R94" s="1564"/>
      <c r="S94" s="1564"/>
      <c r="T94" s="1564"/>
      <c r="U94" s="1565" t="s">
        <v>334</v>
      </c>
      <c r="W94" s="1926" t="s">
        <v>1271</v>
      </c>
    </row>
    <row r="95" spans="1:23" ht="12.75" x14ac:dyDescent="0.2">
      <c r="A95" s="1554">
        <v>4225</v>
      </c>
      <c r="B95" s="1106" t="s">
        <v>559</v>
      </c>
      <c r="C95" s="1098">
        <f>+'I3 TB Data'!H263</f>
        <v>-232694</v>
      </c>
      <c r="D95" s="1098"/>
      <c r="E95" s="1098">
        <f t="shared" si="14"/>
        <v>-232694</v>
      </c>
      <c r="F95" s="1559" t="s">
        <v>334</v>
      </c>
      <c r="G95" s="1098">
        <f t="shared" si="10"/>
        <v>0</v>
      </c>
      <c r="H95" s="1560">
        <f t="shared" si="11"/>
        <v>-232694</v>
      </c>
      <c r="I95" s="1115">
        <f>+'O5 Details by Class &amp; Accounts'!E95</f>
        <v>-232694</v>
      </c>
      <c r="J95" s="1561">
        <f t="shared" si="15"/>
        <v>0</v>
      </c>
      <c r="K95" s="1562">
        <f>+'O4 Summary by Class &amp; Accounts'!D95</f>
        <v>-232694</v>
      </c>
      <c r="L95" s="1561">
        <f t="shared" si="16"/>
        <v>0</v>
      </c>
      <c r="M95" s="1573"/>
      <c r="N95" s="1573"/>
      <c r="O95" s="1573"/>
      <c r="P95" s="1564"/>
      <c r="Q95" s="1564"/>
      <c r="R95" s="1564"/>
      <c r="S95" s="1564"/>
      <c r="T95" s="1564"/>
      <c r="U95" s="1565" t="s">
        <v>334</v>
      </c>
      <c r="W95" s="1926" t="s">
        <v>1444</v>
      </c>
    </row>
    <row r="96" spans="1:23" ht="12.75" x14ac:dyDescent="0.2">
      <c r="A96" s="1554">
        <v>4235</v>
      </c>
      <c r="B96" s="1106" t="s">
        <v>561</v>
      </c>
      <c r="C96" s="1098">
        <f>+'I3 TB Data'!H265</f>
        <v>0</v>
      </c>
      <c r="D96" s="1098"/>
      <c r="E96" s="1098">
        <f t="shared" si="14"/>
        <v>0</v>
      </c>
      <c r="F96" s="1574" t="s">
        <v>334</v>
      </c>
      <c r="G96" s="1098">
        <f t="shared" si="10"/>
        <v>0</v>
      </c>
      <c r="H96" s="1560">
        <f t="shared" si="11"/>
        <v>0</v>
      </c>
      <c r="I96" s="1115">
        <f>+'O5 Details by Class &amp; Accounts'!E96</f>
        <v>0</v>
      </c>
      <c r="J96" s="1561">
        <f t="shared" si="15"/>
        <v>0</v>
      </c>
      <c r="K96" s="1562">
        <f>+'O4 Summary by Class &amp; Accounts'!D96</f>
        <v>0</v>
      </c>
      <c r="L96" s="1561">
        <f t="shared" si="16"/>
        <v>0</v>
      </c>
      <c r="M96" s="1573"/>
      <c r="N96" s="1573"/>
      <c r="O96" s="1573"/>
      <c r="P96" s="1564"/>
      <c r="Q96" s="1564"/>
      <c r="R96" s="1564"/>
      <c r="S96" s="1564"/>
      <c r="T96" s="1564"/>
      <c r="U96" s="1575" t="s">
        <v>334</v>
      </c>
      <c r="W96" s="1926" t="s">
        <v>1361</v>
      </c>
    </row>
    <row r="97" spans="1:23" ht="12.75" x14ac:dyDescent="0.2">
      <c r="A97" s="1553">
        <v>4240</v>
      </c>
      <c r="B97" s="1104" t="s">
        <v>562</v>
      </c>
      <c r="C97" s="1098">
        <f>+'I3 TB Data'!H268</f>
        <v>0</v>
      </c>
      <c r="D97" s="1098"/>
      <c r="E97" s="1098">
        <f t="shared" si="14"/>
        <v>0</v>
      </c>
      <c r="F97" s="1559" t="s">
        <v>334</v>
      </c>
      <c r="G97" s="1098">
        <f t="shared" si="10"/>
        <v>0</v>
      </c>
      <c r="H97" s="1560">
        <f t="shared" si="11"/>
        <v>0</v>
      </c>
      <c r="I97" s="1115">
        <f>+'O5 Details by Class &amp; Accounts'!E99</f>
        <v>0</v>
      </c>
      <c r="J97" s="1561">
        <f t="shared" si="15"/>
        <v>0</v>
      </c>
      <c r="K97" s="1562">
        <f>+'O4 Summary by Class &amp; Accounts'!D99</f>
        <v>0</v>
      </c>
      <c r="L97" s="1561">
        <f t="shared" si="16"/>
        <v>0</v>
      </c>
      <c r="M97" s="1576"/>
      <c r="N97" s="1576"/>
      <c r="O97" s="1576"/>
      <c r="P97" s="1564"/>
      <c r="Q97" s="1564"/>
      <c r="R97" s="1564"/>
      <c r="S97" s="1564"/>
      <c r="T97" s="1564"/>
      <c r="U97" s="1565" t="s">
        <v>334</v>
      </c>
      <c r="W97" s="1926" t="s">
        <v>1271</v>
      </c>
    </row>
    <row r="98" spans="1:23" ht="25.5" x14ac:dyDescent="0.2">
      <c r="A98" s="1554">
        <v>4245</v>
      </c>
      <c r="B98" s="1106" t="s">
        <v>563</v>
      </c>
      <c r="C98" s="1098">
        <f>+'I3 TB Data'!H269</f>
        <v>0</v>
      </c>
      <c r="D98" s="1098"/>
      <c r="E98" s="1098">
        <f t="shared" si="14"/>
        <v>0</v>
      </c>
      <c r="F98" s="1559" t="s">
        <v>334</v>
      </c>
      <c r="G98" s="1098">
        <f t="shared" si="10"/>
        <v>0</v>
      </c>
      <c r="H98" s="1560">
        <f t="shared" si="11"/>
        <v>0</v>
      </c>
      <c r="I98" s="1115">
        <f>+'O5 Details by Class &amp; Accounts'!E100</f>
        <v>0</v>
      </c>
      <c r="J98" s="1561">
        <f t="shared" si="15"/>
        <v>0</v>
      </c>
      <c r="K98" s="1562">
        <f>+'O4 Summary by Class &amp; Accounts'!D100</f>
        <v>0</v>
      </c>
      <c r="L98" s="1561">
        <f t="shared" si="16"/>
        <v>0</v>
      </c>
      <c r="M98" s="1573"/>
      <c r="N98" s="1573"/>
      <c r="O98" s="1573"/>
      <c r="P98" s="1564"/>
      <c r="Q98" s="1564"/>
      <c r="R98" s="1564"/>
      <c r="S98" s="1564"/>
      <c r="T98" s="1564"/>
      <c r="U98" s="1565" t="s">
        <v>334</v>
      </c>
      <c r="W98" s="1926" t="s">
        <v>1271</v>
      </c>
    </row>
    <row r="99" spans="1:23" ht="12.75" x14ac:dyDescent="0.2">
      <c r="A99" s="1553">
        <v>4305</v>
      </c>
      <c r="B99" s="1104" t="s">
        <v>1493</v>
      </c>
      <c r="C99" s="1098">
        <f>+'I3 TB Data'!H270</f>
        <v>0</v>
      </c>
      <c r="D99" s="1098"/>
      <c r="E99" s="1098">
        <f t="shared" si="14"/>
        <v>0</v>
      </c>
      <c r="F99" s="1559" t="s">
        <v>334</v>
      </c>
      <c r="G99" s="1098">
        <f t="shared" si="10"/>
        <v>0</v>
      </c>
      <c r="H99" s="1560">
        <f t="shared" si="11"/>
        <v>0</v>
      </c>
      <c r="I99" s="1115">
        <f>+'O5 Details by Class &amp; Accounts'!E101</f>
        <v>0</v>
      </c>
      <c r="J99" s="1561">
        <f t="shared" si="15"/>
        <v>0</v>
      </c>
      <c r="K99" s="1562">
        <f>+'O4 Summary by Class &amp; Accounts'!D101</f>
        <v>0</v>
      </c>
      <c r="L99" s="1561">
        <f t="shared" si="16"/>
        <v>0</v>
      </c>
      <c r="M99" s="1576"/>
      <c r="N99" s="1576"/>
      <c r="O99" s="1576"/>
      <c r="P99" s="1564"/>
      <c r="Q99" s="1564"/>
      <c r="R99" s="1564"/>
      <c r="S99" s="1564"/>
      <c r="T99" s="1564"/>
      <c r="U99" s="1565" t="s">
        <v>334</v>
      </c>
      <c r="W99" s="1926" t="s">
        <v>1271</v>
      </c>
    </row>
    <row r="100" spans="1:23" ht="12.75" x14ac:dyDescent="0.2">
      <c r="A100" s="1553">
        <v>4310</v>
      </c>
      <c r="B100" s="1104" t="s">
        <v>1494</v>
      </c>
      <c r="C100" s="1098">
        <f>+'I3 TB Data'!H271</f>
        <v>0</v>
      </c>
      <c r="D100" s="1098"/>
      <c r="E100" s="1098">
        <f t="shared" si="14"/>
        <v>0</v>
      </c>
      <c r="F100" s="1559" t="s">
        <v>334</v>
      </c>
      <c r="G100" s="1098">
        <f t="shared" si="10"/>
        <v>0</v>
      </c>
      <c r="H100" s="1560">
        <f t="shared" si="11"/>
        <v>0</v>
      </c>
      <c r="I100" s="1115">
        <f>+'O5 Details by Class &amp; Accounts'!E102</f>
        <v>0</v>
      </c>
      <c r="J100" s="1561">
        <f t="shared" si="15"/>
        <v>0</v>
      </c>
      <c r="K100" s="1562">
        <f>+'O4 Summary by Class &amp; Accounts'!D102</f>
        <v>0</v>
      </c>
      <c r="L100" s="1561">
        <f t="shared" si="16"/>
        <v>0</v>
      </c>
      <c r="M100" s="1576"/>
      <c r="N100" s="1576"/>
      <c r="O100" s="1576"/>
      <c r="P100" s="1564"/>
      <c r="Q100" s="1564"/>
      <c r="R100" s="1564"/>
      <c r="S100" s="1564"/>
      <c r="T100" s="1564"/>
      <c r="U100" s="1565" t="s">
        <v>334</v>
      </c>
      <c r="W100" s="1926" t="s">
        <v>1271</v>
      </c>
    </row>
    <row r="101" spans="1:23" ht="25.5" x14ac:dyDescent="0.2">
      <c r="A101" s="1554">
        <v>4315</v>
      </c>
      <c r="B101" s="1106" t="s">
        <v>1495</v>
      </c>
      <c r="C101" s="1098">
        <f>+'I3 TB Data'!H272</f>
        <v>0</v>
      </c>
      <c r="D101" s="1098"/>
      <c r="E101" s="1098">
        <f t="shared" si="14"/>
        <v>0</v>
      </c>
      <c r="F101" s="1559" t="s">
        <v>334</v>
      </c>
      <c r="G101" s="1098">
        <f t="shared" si="10"/>
        <v>0</v>
      </c>
      <c r="H101" s="1560">
        <f t="shared" si="11"/>
        <v>0</v>
      </c>
      <c r="I101" s="1115">
        <f>+'O5 Details by Class &amp; Accounts'!E103</f>
        <v>0</v>
      </c>
      <c r="J101" s="1561">
        <f t="shared" si="15"/>
        <v>0</v>
      </c>
      <c r="K101" s="1562">
        <f>+'O4 Summary by Class &amp; Accounts'!D103</f>
        <v>0</v>
      </c>
      <c r="L101" s="1561">
        <f t="shared" si="16"/>
        <v>0</v>
      </c>
      <c r="M101" s="1573"/>
      <c r="N101" s="1573"/>
      <c r="O101" s="1573"/>
      <c r="P101" s="1564"/>
      <c r="Q101" s="1564"/>
      <c r="R101" s="1564"/>
      <c r="S101" s="1564"/>
      <c r="T101" s="1564"/>
      <c r="U101" s="1565" t="s">
        <v>334</v>
      </c>
      <c r="W101" s="1926" t="s">
        <v>1271</v>
      </c>
    </row>
    <row r="102" spans="1:23" ht="25.5" x14ac:dyDescent="0.2">
      <c r="A102" s="1554">
        <v>4320</v>
      </c>
      <c r="B102" s="1106" t="s">
        <v>1499</v>
      </c>
      <c r="C102" s="1098">
        <f>+'I3 TB Data'!H273</f>
        <v>0</v>
      </c>
      <c r="D102" s="1098"/>
      <c r="E102" s="1098">
        <f t="shared" si="14"/>
        <v>0</v>
      </c>
      <c r="F102" s="1559" t="s">
        <v>334</v>
      </c>
      <c r="G102" s="1098">
        <f t="shared" si="10"/>
        <v>0</v>
      </c>
      <c r="H102" s="1560">
        <f t="shared" si="11"/>
        <v>0</v>
      </c>
      <c r="I102" s="1115">
        <f>+'O5 Details by Class &amp; Accounts'!E104</f>
        <v>0</v>
      </c>
      <c r="J102" s="1561">
        <f t="shared" si="15"/>
        <v>0</v>
      </c>
      <c r="K102" s="1562">
        <f>+'O4 Summary by Class &amp; Accounts'!D104</f>
        <v>0</v>
      </c>
      <c r="L102" s="1561">
        <f t="shared" si="16"/>
        <v>0</v>
      </c>
      <c r="M102" s="1573"/>
      <c r="N102" s="1573"/>
      <c r="O102" s="1573"/>
      <c r="P102" s="1564"/>
      <c r="Q102" s="1564"/>
      <c r="R102" s="1564"/>
      <c r="S102" s="1564"/>
      <c r="T102" s="1564"/>
      <c r="U102" s="1565" t="s">
        <v>334</v>
      </c>
      <c r="W102" s="1926" t="s">
        <v>1271</v>
      </c>
    </row>
    <row r="103" spans="1:23" ht="25.5" x14ac:dyDescent="0.2">
      <c r="A103" s="1554">
        <v>4325</v>
      </c>
      <c r="B103" s="1106" t="s">
        <v>1485</v>
      </c>
      <c r="C103" s="1098">
        <f>+'I3 TB Data'!H274</f>
        <v>-641026</v>
      </c>
      <c r="D103" s="1098"/>
      <c r="E103" s="1098">
        <f t="shared" si="14"/>
        <v>-641026</v>
      </c>
      <c r="F103" s="1559" t="s">
        <v>334</v>
      </c>
      <c r="G103" s="1098">
        <f t="shared" si="10"/>
        <v>0</v>
      </c>
      <c r="H103" s="1560">
        <f t="shared" si="11"/>
        <v>-641026</v>
      </c>
      <c r="I103" s="1115">
        <f>+'O5 Details by Class &amp; Accounts'!E105</f>
        <v>-641026</v>
      </c>
      <c r="J103" s="1561">
        <f t="shared" si="15"/>
        <v>0</v>
      </c>
      <c r="K103" s="1562">
        <f>+'O4 Summary by Class &amp; Accounts'!D105</f>
        <v>-641026.00000000012</v>
      </c>
      <c r="L103" s="1561">
        <f t="shared" si="16"/>
        <v>0</v>
      </c>
      <c r="M103" s="1573"/>
      <c r="N103" s="1573"/>
      <c r="O103" s="1573"/>
      <c r="P103" s="1564"/>
      <c r="Q103" s="1564"/>
      <c r="R103" s="1564"/>
      <c r="S103" s="1564"/>
      <c r="T103" s="1564"/>
      <c r="U103" s="1565" t="s">
        <v>334</v>
      </c>
      <c r="W103" s="1926" t="s">
        <v>1271</v>
      </c>
    </row>
    <row r="104" spans="1:23" ht="25.5" x14ac:dyDescent="0.2">
      <c r="A104" s="1554">
        <v>4330</v>
      </c>
      <c r="B104" s="1106" t="s">
        <v>1486</v>
      </c>
      <c r="C104" s="1098">
        <f>+'I3 TB Data'!H275</f>
        <v>480769</v>
      </c>
      <c r="D104" s="1098"/>
      <c r="E104" s="1098">
        <f t="shared" si="14"/>
        <v>480769</v>
      </c>
      <c r="F104" s="1559" t="s">
        <v>334</v>
      </c>
      <c r="G104" s="1098">
        <f t="shared" si="10"/>
        <v>0</v>
      </c>
      <c r="H104" s="1560">
        <f t="shared" si="11"/>
        <v>480769</v>
      </c>
      <c r="I104" s="1115">
        <f>+'O5 Details by Class &amp; Accounts'!E106</f>
        <v>480769</v>
      </c>
      <c r="J104" s="1561">
        <f t="shared" si="15"/>
        <v>0</v>
      </c>
      <c r="K104" s="1562">
        <f>+'O4 Summary by Class &amp; Accounts'!D106</f>
        <v>480769.00000000012</v>
      </c>
      <c r="L104" s="1561">
        <f t="shared" si="16"/>
        <v>0</v>
      </c>
      <c r="M104" s="1573"/>
      <c r="N104" s="1573"/>
      <c r="O104" s="1573"/>
      <c r="P104" s="1564"/>
      <c r="Q104" s="1564"/>
      <c r="R104" s="1564"/>
      <c r="S104" s="1564"/>
      <c r="T104" s="1564"/>
      <c r="U104" s="1565" t="s">
        <v>334</v>
      </c>
      <c r="W104" s="1926" t="s">
        <v>1271</v>
      </c>
    </row>
    <row r="105" spans="1:23" ht="25.5" x14ac:dyDescent="0.2">
      <c r="A105" s="1554">
        <v>4335</v>
      </c>
      <c r="B105" s="1106" t="s">
        <v>1489</v>
      </c>
      <c r="C105" s="1098">
        <f>+'I3 TB Data'!H276</f>
        <v>0</v>
      </c>
      <c r="D105" s="1098"/>
      <c r="E105" s="1098">
        <f t="shared" si="14"/>
        <v>0</v>
      </c>
      <c r="F105" s="1559" t="s">
        <v>334</v>
      </c>
      <c r="G105" s="1098">
        <f t="shared" si="10"/>
        <v>0</v>
      </c>
      <c r="H105" s="1560">
        <f t="shared" si="11"/>
        <v>0</v>
      </c>
      <c r="I105" s="1115">
        <f>+'O5 Details by Class &amp; Accounts'!E107</f>
        <v>0</v>
      </c>
      <c r="J105" s="1561">
        <f t="shared" si="15"/>
        <v>0</v>
      </c>
      <c r="K105" s="1562">
        <f>+'O4 Summary by Class &amp; Accounts'!D107</f>
        <v>0</v>
      </c>
      <c r="L105" s="1561">
        <f t="shared" si="16"/>
        <v>0</v>
      </c>
      <c r="M105" s="1573"/>
      <c r="N105" s="1573"/>
      <c r="O105" s="1573"/>
      <c r="P105" s="1564"/>
      <c r="Q105" s="1564"/>
      <c r="R105" s="1564"/>
      <c r="S105" s="1564"/>
      <c r="T105" s="1564"/>
      <c r="U105" s="1565" t="s">
        <v>334</v>
      </c>
      <c r="W105" s="1926" t="s">
        <v>1271</v>
      </c>
    </row>
    <row r="106" spans="1:23" ht="25.5" x14ac:dyDescent="0.2">
      <c r="A106" s="1554">
        <v>4340</v>
      </c>
      <c r="B106" s="1106" t="s">
        <v>1490</v>
      </c>
      <c r="C106" s="1098">
        <f>+'I3 TB Data'!H277</f>
        <v>0</v>
      </c>
      <c r="D106" s="1098"/>
      <c r="E106" s="1098">
        <f t="shared" si="14"/>
        <v>0</v>
      </c>
      <c r="F106" s="1559" t="s">
        <v>334</v>
      </c>
      <c r="G106" s="1098">
        <f t="shared" si="10"/>
        <v>0</v>
      </c>
      <c r="H106" s="1560">
        <f t="shared" si="11"/>
        <v>0</v>
      </c>
      <c r="I106" s="1115">
        <f>+'O5 Details by Class &amp; Accounts'!E108</f>
        <v>0</v>
      </c>
      <c r="J106" s="1561">
        <f t="shared" si="15"/>
        <v>0</v>
      </c>
      <c r="K106" s="1562">
        <f>+'O4 Summary by Class &amp; Accounts'!D108</f>
        <v>0</v>
      </c>
      <c r="L106" s="1561">
        <f t="shared" si="16"/>
        <v>0</v>
      </c>
      <c r="M106" s="1573"/>
      <c r="N106" s="1573"/>
      <c r="O106" s="1573"/>
      <c r="P106" s="1564"/>
      <c r="Q106" s="1564"/>
      <c r="R106" s="1564"/>
      <c r="S106" s="1564"/>
      <c r="T106" s="1564"/>
      <c r="U106" s="1565" t="s">
        <v>334</v>
      </c>
      <c r="W106" s="1926" t="s">
        <v>1271</v>
      </c>
    </row>
    <row r="107" spans="1:23" ht="25.5" x14ac:dyDescent="0.2">
      <c r="A107" s="1554">
        <v>4345</v>
      </c>
      <c r="B107" s="1106" t="s">
        <v>1491</v>
      </c>
      <c r="C107" s="1098">
        <f>+'I3 TB Data'!H278</f>
        <v>0</v>
      </c>
      <c r="D107" s="1098"/>
      <c r="E107" s="1098">
        <f t="shared" si="14"/>
        <v>0</v>
      </c>
      <c r="F107" s="1559" t="s">
        <v>334</v>
      </c>
      <c r="G107" s="1098">
        <f t="shared" si="10"/>
        <v>0</v>
      </c>
      <c r="H107" s="1560">
        <f t="shared" si="11"/>
        <v>0</v>
      </c>
      <c r="I107" s="1115">
        <f>+'O5 Details by Class &amp; Accounts'!E109</f>
        <v>0</v>
      </c>
      <c r="J107" s="1561">
        <f t="shared" si="15"/>
        <v>0</v>
      </c>
      <c r="K107" s="1562">
        <f>+'O4 Summary by Class &amp; Accounts'!D109</f>
        <v>0</v>
      </c>
      <c r="L107" s="1561">
        <f t="shared" si="16"/>
        <v>0</v>
      </c>
      <c r="M107" s="1573"/>
      <c r="N107" s="1573"/>
      <c r="O107" s="1573"/>
      <c r="P107" s="1564"/>
      <c r="Q107" s="1564"/>
      <c r="R107" s="1564"/>
      <c r="S107" s="1564"/>
      <c r="T107" s="1564"/>
      <c r="U107" s="1565" t="s">
        <v>334</v>
      </c>
      <c r="W107" s="1926" t="s">
        <v>1271</v>
      </c>
    </row>
    <row r="108" spans="1:23" ht="25.5" x14ac:dyDescent="0.2">
      <c r="A108" s="1554">
        <v>4350</v>
      </c>
      <c r="B108" s="1106" t="s">
        <v>1492</v>
      </c>
      <c r="C108" s="1098">
        <f>+'I3 TB Data'!H279</f>
        <v>0</v>
      </c>
      <c r="D108" s="1098"/>
      <c r="E108" s="1098">
        <f t="shared" si="14"/>
        <v>0</v>
      </c>
      <c r="F108" s="1559" t="s">
        <v>334</v>
      </c>
      <c r="G108" s="1098">
        <f t="shared" si="10"/>
        <v>0</v>
      </c>
      <c r="H108" s="1560">
        <f t="shared" si="11"/>
        <v>0</v>
      </c>
      <c r="I108" s="1115">
        <f>+'O5 Details by Class &amp; Accounts'!E110</f>
        <v>0</v>
      </c>
      <c r="J108" s="1561">
        <f t="shared" si="15"/>
        <v>0</v>
      </c>
      <c r="K108" s="1562">
        <f>+'O4 Summary by Class &amp; Accounts'!D110</f>
        <v>0</v>
      </c>
      <c r="L108" s="1561">
        <f t="shared" si="16"/>
        <v>0</v>
      </c>
      <c r="M108" s="1573"/>
      <c r="N108" s="1573"/>
      <c r="O108" s="1573"/>
      <c r="P108" s="1564"/>
      <c r="Q108" s="1564"/>
      <c r="R108" s="1564"/>
      <c r="S108" s="1564"/>
      <c r="T108" s="1564"/>
      <c r="U108" s="1565" t="s">
        <v>334</v>
      </c>
      <c r="W108" s="1926" t="s">
        <v>1271</v>
      </c>
    </row>
    <row r="109" spans="1:23" ht="25.5" x14ac:dyDescent="0.2">
      <c r="A109" s="1554">
        <v>4355</v>
      </c>
      <c r="B109" s="1106" t="s">
        <v>1027</v>
      </c>
      <c r="C109" s="1098">
        <f>+'I3 TB Data'!H280</f>
        <v>0</v>
      </c>
      <c r="D109" s="1098"/>
      <c r="E109" s="1098">
        <f t="shared" si="14"/>
        <v>0</v>
      </c>
      <c r="F109" s="1559" t="s">
        <v>334</v>
      </c>
      <c r="G109" s="1098">
        <f t="shared" si="10"/>
        <v>0</v>
      </c>
      <c r="H109" s="1560">
        <f t="shared" si="11"/>
        <v>0</v>
      </c>
      <c r="I109" s="1115">
        <f>+'O5 Details by Class &amp; Accounts'!E111</f>
        <v>0</v>
      </c>
      <c r="J109" s="1561">
        <f t="shared" si="15"/>
        <v>0</v>
      </c>
      <c r="K109" s="1562">
        <f>+'O4 Summary by Class &amp; Accounts'!D111</f>
        <v>0</v>
      </c>
      <c r="L109" s="1561">
        <f t="shared" si="16"/>
        <v>0</v>
      </c>
      <c r="M109" s="1573"/>
      <c r="N109" s="1573"/>
      <c r="O109" s="1573"/>
      <c r="P109" s="1564"/>
      <c r="Q109" s="1564"/>
      <c r="R109" s="1564"/>
      <c r="S109" s="1564"/>
      <c r="T109" s="1564"/>
      <c r="U109" s="1565" t="s">
        <v>334</v>
      </c>
      <c r="W109" s="1926" t="s">
        <v>1271</v>
      </c>
    </row>
    <row r="110" spans="1:23" ht="25.5" x14ac:dyDescent="0.2">
      <c r="A110" s="1554">
        <v>4360</v>
      </c>
      <c r="B110" s="1106" t="s">
        <v>1008</v>
      </c>
      <c r="C110" s="1098">
        <f>+'I3 TB Data'!H281</f>
        <v>0</v>
      </c>
      <c r="D110" s="1098"/>
      <c r="E110" s="1098">
        <f t="shared" si="14"/>
        <v>0</v>
      </c>
      <c r="F110" s="1559" t="s">
        <v>334</v>
      </c>
      <c r="G110" s="1098">
        <f t="shared" si="10"/>
        <v>0</v>
      </c>
      <c r="H110" s="1560">
        <f t="shared" si="11"/>
        <v>0</v>
      </c>
      <c r="I110" s="1115">
        <f>+'O5 Details by Class &amp; Accounts'!E112</f>
        <v>0</v>
      </c>
      <c r="J110" s="1561">
        <f t="shared" si="15"/>
        <v>0</v>
      </c>
      <c r="K110" s="1562">
        <f>+'O4 Summary by Class &amp; Accounts'!D112</f>
        <v>0</v>
      </c>
      <c r="L110" s="1561">
        <f t="shared" si="16"/>
        <v>0</v>
      </c>
      <c r="M110" s="1573"/>
      <c r="N110" s="1573"/>
      <c r="O110" s="1573"/>
      <c r="P110" s="1564"/>
      <c r="Q110" s="1564"/>
      <c r="R110" s="1564"/>
      <c r="S110" s="1564"/>
      <c r="T110" s="1564"/>
      <c r="U110" s="1565" t="s">
        <v>334</v>
      </c>
      <c r="W110" s="1926" t="s">
        <v>1271</v>
      </c>
    </row>
    <row r="111" spans="1:23" ht="25.5" x14ac:dyDescent="0.2">
      <c r="A111" s="1554">
        <v>4365</v>
      </c>
      <c r="B111" s="1106" t="s">
        <v>1009</v>
      </c>
      <c r="C111" s="1098">
        <f>+'I3 TB Data'!H282</f>
        <v>0</v>
      </c>
      <c r="D111" s="1098"/>
      <c r="E111" s="1098">
        <f t="shared" si="14"/>
        <v>0</v>
      </c>
      <c r="F111" s="1559" t="s">
        <v>334</v>
      </c>
      <c r="G111" s="1098">
        <f t="shared" si="10"/>
        <v>0</v>
      </c>
      <c r="H111" s="1560">
        <f t="shared" si="11"/>
        <v>0</v>
      </c>
      <c r="I111" s="1115">
        <f>+'O5 Details by Class &amp; Accounts'!E113</f>
        <v>0</v>
      </c>
      <c r="J111" s="1561">
        <f t="shared" si="15"/>
        <v>0</v>
      </c>
      <c r="K111" s="1562">
        <f>+'O4 Summary by Class &amp; Accounts'!D113</f>
        <v>0</v>
      </c>
      <c r="L111" s="1561">
        <f t="shared" si="16"/>
        <v>0</v>
      </c>
      <c r="M111" s="1573"/>
      <c r="N111" s="1573"/>
      <c r="O111" s="1573"/>
      <c r="P111" s="1564"/>
      <c r="Q111" s="1564"/>
      <c r="R111" s="1564"/>
      <c r="S111" s="1564"/>
      <c r="T111" s="1564"/>
      <c r="U111" s="1565" t="s">
        <v>334</v>
      </c>
      <c r="W111" s="1926" t="s">
        <v>1271</v>
      </c>
    </row>
    <row r="112" spans="1:23" ht="25.5" x14ac:dyDescent="0.2">
      <c r="A112" s="1554">
        <v>4370</v>
      </c>
      <c r="B112" s="1106" t="s">
        <v>1500</v>
      </c>
      <c r="C112" s="1098">
        <f>+'I3 TB Data'!H283</f>
        <v>0</v>
      </c>
      <c r="D112" s="1098"/>
      <c r="E112" s="1098">
        <f t="shared" si="14"/>
        <v>0</v>
      </c>
      <c r="F112" s="1559" t="s">
        <v>334</v>
      </c>
      <c r="G112" s="1098">
        <f t="shared" si="10"/>
        <v>0</v>
      </c>
      <c r="H112" s="1560">
        <f t="shared" si="11"/>
        <v>0</v>
      </c>
      <c r="I112" s="1115">
        <f>+'O5 Details by Class &amp; Accounts'!E114</f>
        <v>0</v>
      </c>
      <c r="J112" s="1561">
        <f t="shared" si="15"/>
        <v>0</v>
      </c>
      <c r="K112" s="1562">
        <f>+'O4 Summary by Class &amp; Accounts'!D114</f>
        <v>0</v>
      </c>
      <c r="L112" s="1561">
        <f t="shared" si="16"/>
        <v>0</v>
      </c>
      <c r="M112" s="1573"/>
      <c r="N112" s="1573"/>
      <c r="O112" s="1573"/>
      <c r="P112" s="1564"/>
      <c r="Q112" s="1564"/>
      <c r="R112" s="1564"/>
      <c r="S112" s="1564"/>
      <c r="T112" s="1564"/>
      <c r="U112" s="1565" t="s">
        <v>334</v>
      </c>
      <c r="W112" s="1926" t="s">
        <v>1271</v>
      </c>
    </row>
    <row r="113" spans="1:23" ht="12.75" x14ac:dyDescent="0.2">
      <c r="A113" s="1554">
        <v>4375</v>
      </c>
      <c r="B113" s="1106" t="s">
        <v>1501</v>
      </c>
      <c r="C113" s="1098">
        <f>+'I3 TB Data'!H284</f>
        <v>0</v>
      </c>
      <c r="D113" s="1098"/>
      <c r="E113" s="1098">
        <f>+SUM(C113:D113)</f>
        <v>0</v>
      </c>
      <c r="F113" s="1559" t="s">
        <v>334</v>
      </c>
      <c r="G113" s="1098">
        <f>+IF((F113=" "),0,E113)</f>
        <v>0</v>
      </c>
      <c r="H113" s="1560">
        <f>+IF((F113=" "),E113,0)</f>
        <v>0</v>
      </c>
      <c r="I113" s="1115">
        <f>+'O5 Details by Class &amp; Accounts'!E115</f>
        <v>0</v>
      </c>
      <c r="J113" s="1561">
        <f>+G113+H113-I113</f>
        <v>0</v>
      </c>
      <c r="K113" s="1562">
        <f>+'O4 Summary by Class &amp; Accounts'!D115</f>
        <v>0</v>
      </c>
      <c r="L113" s="1561">
        <f>+H113-K113</f>
        <v>0</v>
      </c>
      <c r="M113" s="1573"/>
      <c r="N113" s="1573"/>
      <c r="O113" s="1573"/>
      <c r="P113" s="1564"/>
      <c r="Q113" s="1564"/>
      <c r="R113" s="1564"/>
      <c r="S113" s="1564"/>
      <c r="T113" s="1564"/>
      <c r="U113" s="1565" t="s">
        <v>334</v>
      </c>
      <c r="W113" s="1926"/>
    </row>
    <row r="114" spans="1:23" ht="12.75" x14ac:dyDescent="0.2">
      <c r="A114" s="1554">
        <v>4380</v>
      </c>
      <c r="B114" s="1106" t="s">
        <v>1473</v>
      </c>
      <c r="C114" s="1098">
        <f>+'I3 TB Data'!H285</f>
        <v>0</v>
      </c>
      <c r="D114" s="1098"/>
      <c r="E114" s="1098">
        <f>+SUM(C114:D114)</f>
        <v>0</v>
      </c>
      <c r="F114" s="1559" t="s">
        <v>334</v>
      </c>
      <c r="G114" s="1098">
        <f>+IF((F114=" "),0,E114)</f>
        <v>0</v>
      </c>
      <c r="H114" s="1560">
        <f>+IF((F114=" "),E114,0)</f>
        <v>0</v>
      </c>
      <c r="I114" s="1115">
        <f>+'O5 Details by Class &amp; Accounts'!E116</f>
        <v>0</v>
      </c>
      <c r="J114" s="1561">
        <f>+G114+H114-I114</f>
        <v>0</v>
      </c>
      <c r="K114" s="1562">
        <f>+'O4 Summary by Class &amp; Accounts'!D116</f>
        <v>0</v>
      </c>
      <c r="L114" s="1561">
        <f>+H114-K114</f>
        <v>0</v>
      </c>
      <c r="M114" s="1573"/>
      <c r="N114" s="1573"/>
      <c r="O114" s="1573"/>
      <c r="P114" s="1564"/>
      <c r="Q114" s="1564"/>
      <c r="R114" s="1564"/>
      <c r="S114" s="1564"/>
      <c r="T114" s="1564"/>
      <c r="U114" s="1565" t="s">
        <v>334</v>
      </c>
      <c r="W114" s="1926"/>
    </row>
    <row r="115" spans="1:23" ht="12.75" x14ac:dyDescent="0.2">
      <c r="A115" s="1554">
        <v>4390</v>
      </c>
      <c r="B115" s="1106" t="s">
        <v>1475</v>
      </c>
      <c r="C115" s="1098">
        <f>+'I3 TB Data'!H287</f>
        <v>-20000</v>
      </c>
      <c r="D115" s="1098"/>
      <c r="E115" s="1098">
        <f t="shared" si="14"/>
        <v>-20000</v>
      </c>
      <c r="F115" s="1559" t="s">
        <v>334</v>
      </c>
      <c r="G115" s="1098">
        <f t="shared" si="10"/>
        <v>0</v>
      </c>
      <c r="H115" s="1560">
        <f t="shared" si="11"/>
        <v>-20000</v>
      </c>
      <c r="I115" s="1115">
        <f>+'O5 Details by Class &amp; Accounts'!E117</f>
        <v>-20000</v>
      </c>
      <c r="J115" s="1561">
        <f t="shared" si="15"/>
        <v>0</v>
      </c>
      <c r="K115" s="1562">
        <f>+'O4 Summary by Class &amp; Accounts'!D117</f>
        <v>-20000.000000000004</v>
      </c>
      <c r="L115" s="1561">
        <f t="shared" si="16"/>
        <v>0</v>
      </c>
      <c r="M115" s="1573"/>
      <c r="N115" s="1573"/>
      <c r="O115" s="1573"/>
      <c r="P115" s="1564"/>
      <c r="Q115" s="1564"/>
      <c r="R115" s="1564"/>
      <c r="S115" s="1564"/>
      <c r="T115" s="1564"/>
      <c r="U115" s="1565" t="s">
        <v>334</v>
      </c>
      <c r="W115" s="1926" t="s">
        <v>1271</v>
      </c>
    </row>
    <row r="116" spans="1:23" ht="12.75" x14ac:dyDescent="0.2">
      <c r="A116" s="1554">
        <v>4395</v>
      </c>
      <c r="B116" s="1106" t="s">
        <v>1533</v>
      </c>
      <c r="C116" s="1098">
        <f>+'I3 TB Data'!H288</f>
        <v>0</v>
      </c>
      <c r="D116" s="1098"/>
      <c r="E116" s="1098">
        <f t="shared" si="14"/>
        <v>0</v>
      </c>
      <c r="F116" s="1559" t="s">
        <v>334</v>
      </c>
      <c r="G116" s="1098">
        <f t="shared" si="10"/>
        <v>0</v>
      </c>
      <c r="H116" s="1560">
        <f t="shared" si="11"/>
        <v>0</v>
      </c>
      <c r="I116" s="1115">
        <f>+'O5 Details by Class &amp; Accounts'!E118</f>
        <v>0</v>
      </c>
      <c r="J116" s="1561">
        <f t="shared" si="15"/>
        <v>0</v>
      </c>
      <c r="K116" s="1562">
        <f>+'O4 Summary by Class &amp; Accounts'!D118</f>
        <v>0</v>
      </c>
      <c r="L116" s="1561">
        <f t="shared" si="16"/>
        <v>0</v>
      </c>
      <c r="M116" s="1573"/>
      <c r="N116" s="1573"/>
      <c r="O116" s="1573"/>
      <c r="P116" s="1564"/>
      <c r="Q116" s="1564"/>
      <c r="R116" s="1564"/>
      <c r="S116" s="1564"/>
      <c r="T116" s="1564"/>
      <c r="U116" s="1565" t="s">
        <v>334</v>
      </c>
      <c r="W116" s="1926" t="s">
        <v>1271</v>
      </c>
    </row>
    <row r="117" spans="1:23" ht="25.5" x14ac:dyDescent="0.2">
      <c r="A117" s="1554">
        <v>4398</v>
      </c>
      <c r="B117" s="1106" t="s">
        <v>1029</v>
      </c>
      <c r="C117" s="1098">
        <f>+'I3 TB Data'!H289</f>
        <v>0</v>
      </c>
      <c r="D117" s="1098"/>
      <c r="E117" s="1098">
        <f t="shared" si="14"/>
        <v>0</v>
      </c>
      <c r="F117" s="1559" t="s">
        <v>334</v>
      </c>
      <c r="G117" s="1098">
        <f t="shared" si="10"/>
        <v>0</v>
      </c>
      <c r="H117" s="1560">
        <f t="shared" si="11"/>
        <v>0</v>
      </c>
      <c r="I117" s="1115">
        <f>+'O5 Details by Class &amp; Accounts'!E119</f>
        <v>0</v>
      </c>
      <c r="J117" s="1561">
        <f t="shared" si="15"/>
        <v>0</v>
      </c>
      <c r="K117" s="1562">
        <f>+'O4 Summary by Class &amp; Accounts'!D119</f>
        <v>0</v>
      </c>
      <c r="L117" s="1561">
        <f t="shared" si="16"/>
        <v>0</v>
      </c>
      <c r="M117" s="1573"/>
      <c r="N117" s="1573"/>
      <c r="O117" s="1573"/>
      <c r="P117" s="1564"/>
      <c r="Q117" s="1564"/>
      <c r="R117" s="1564"/>
      <c r="S117" s="1564"/>
      <c r="T117" s="1564"/>
      <c r="U117" s="1565" t="s">
        <v>334</v>
      </c>
      <c r="W117" s="1926" t="s">
        <v>1271</v>
      </c>
    </row>
    <row r="118" spans="1:23" ht="12.75" x14ac:dyDescent="0.2">
      <c r="A118" s="1554">
        <v>4405</v>
      </c>
      <c r="B118" s="1106" t="s">
        <v>1030</v>
      </c>
      <c r="C118" s="1098">
        <f>+'I3 TB Data'!H290</f>
        <v>-96099</v>
      </c>
      <c r="D118" s="1098"/>
      <c r="E118" s="1098">
        <f t="shared" si="14"/>
        <v>-96099</v>
      </c>
      <c r="F118" s="1559" t="s">
        <v>334</v>
      </c>
      <c r="G118" s="1098">
        <f t="shared" si="10"/>
        <v>0</v>
      </c>
      <c r="H118" s="1560">
        <f t="shared" si="11"/>
        <v>-96099</v>
      </c>
      <c r="I118" s="1115">
        <f>+'O5 Details by Class &amp; Accounts'!E120</f>
        <v>-96099</v>
      </c>
      <c r="J118" s="1561">
        <f t="shared" si="15"/>
        <v>0</v>
      </c>
      <c r="K118" s="1562">
        <f>+'O4 Summary by Class &amp; Accounts'!D120</f>
        <v>-96099</v>
      </c>
      <c r="L118" s="1561">
        <f t="shared" si="16"/>
        <v>0</v>
      </c>
      <c r="M118" s="1573"/>
      <c r="N118" s="1573"/>
      <c r="O118" s="1573"/>
      <c r="P118" s="1564"/>
      <c r="Q118" s="1564"/>
      <c r="R118" s="1564"/>
      <c r="S118" s="1564"/>
      <c r="T118" s="1564"/>
      <c r="U118" s="1565" t="s">
        <v>334</v>
      </c>
      <c r="W118" s="1926" t="s">
        <v>1271</v>
      </c>
    </row>
    <row r="119" spans="1:23" ht="25.5" x14ac:dyDescent="0.2">
      <c r="A119" s="1554">
        <v>4415</v>
      </c>
      <c r="B119" s="1106" t="s">
        <v>1031</v>
      </c>
      <c r="C119" s="1098">
        <f>+'I3 TB Data'!H291</f>
        <v>0</v>
      </c>
      <c r="D119" s="1098"/>
      <c r="E119" s="1098">
        <f t="shared" si="14"/>
        <v>0</v>
      </c>
      <c r="F119" s="1559"/>
      <c r="G119" s="1098">
        <f t="shared" si="10"/>
        <v>0</v>
      </c>
      <c r="H119" s="1560">
        <f t="shared" si="11"/>
        <v>0</v>
      </c>
      <c r="I119" s="1115">
        <f>+'O5 Details by Class &amp; Accounts'!E121</f>
        <v>0</v>
      </c>
      <c r="J119" s="1561">
        <f t="shared" si="15"/>
        <v>0</v>
      </c>
      <c r="K119" s="1562">
        <f>+'O4 Summary by Class &amp; Accounts'!D121</f>
        <v>0</v>
      </c>
      <c r="L119" s="1561">
        <f t="shared" si="16"/>
        <v>0</v>
      </c>
      <c r="M119" s="1573"/>
      <c r="N119" s="1573"/>
      <c r="O119" s="1573"/>
      <c r="P119" s="1564"/>
      <c r="Q119" s="1564"/>
      <c r="R119" s="1564"/>
      <c r="S119" s="1564"/>
      <c r="T119" s="1564"/>
      <c r="U119" s="1565" t="s">
        <v>334</v>
      </c>
      <c r="W119" s="1926" t="s">
        <v>1271</v>
      </c>
    </row>
    <row r="120" spans="1:23" ht="12.75" x14ac:dyDescent="0.2">
      <c r="A120" s="1555">
        <v>4705</v>
      </c>
      <c r="B120" s="1556" t="s">
        <v>1458</v>
      </c>
      <c r="C120" s="1098">
        <f>+'I3 TB Data'!H313</f>
        <v>72908348.87993601</v>
      </c>
      <c r="D120" s="1098"/>
      <c r="E120" s="1098">
        <f t="shared" ref="E120:E151" si="17">+SUM(C120:D120)</f>
        <v>72908348.87993601</v>
      </c>
      <c r="F120" s="1559"/>
      <c r="G120" s="1098">
        <f t="shared" ref="G120:G129" si="18">IF((F120=""),0,E120)</f>
        <v>0</v>
      </c>
      <c r="H120" s="1560">
        <f t="shared" ref="H120:H129" si="19">+IF((F120=""),E120,0)</f>
        <v>72908348.87993601</v>
      </c>
      <c r="I120" s="1115">
        <f>+'O5 Details by Class &amp; Accounts'!E122</f>
        <v>72908348.87993601</v>
      </c>
      <c r="J120" s="1561">
        <f t="shared" si="15"/>
        <v>0</v>
      </c>
      <c r="K120" s="1562">
        <f>+'O4 Summary by Class &amp; Accounts'!D122</f>
        <v>72908348.879935995</v>
      </c>
      <c r="L120" s="1561">
        <f t="shared" si="16"/>
        <v>0</v>
      </c>
      <c r="M120" s="1564"/>
      <c r="N120" s="1564"/>
      <c r="O120" s="1564"/>
      <c r="P120" s="1564"/>
      <c r="Q120" s="1564"/>
      <c r="R120" s="1564"/>
      <c r="S120" s="1564"/>
      <c r="T120" s="1564"/>
      <c r="U120" s="1565"/>
      <c r="W120" s="1926" t="s">
        <v>1353</v>
      </c>
    </row>
    <row r="121" spans="1:23" ht="12.75" x14ac:dyDescent="0.2">
      <c r="A121" s="1555">
        <v>4708</v>
      </c>
      <c r="B121" s="1556" t="s">
        <v>1459</v>
      </c>
      <c r="C121" s="1098">
        <f>+'I3 TB Data'!H314</f>
        <v>4680535.9774773736</v>
      </c>
      <c r="D121" s="1098"/>
      <c r="E121" s="1098">
        <f t="shared" si="17"/>
        <v>4680535.9774773736</v>
      </c>
      <c r="F121" s="1559"/>
      <c r="G121" s="1098">
        <f t="shared" si="18"/>
        <v>0</v>
      </c>
      <c r="H121" s="1560">
        <f t="shared" si="19"/>
        <v>4680535.9774773736</v>
      </c>
      <c r="I121" s="1115">
        <f>+'O5 Details by Class &amp; Accounts'!E123</f>
        <v>4680535.9774773736</v>
      </c>
      <c r="J121" s="1561">
        <f t="shared" si="15"/>
        <v>0</v>
      </c>
      <c r="K121" s="1562">
        <f>+'O4 Summary by Class &amp; Accounts'!D123</f>
        <v>4680535.9774773736</v>
      </c>
      <c r="L121" s="1561">
        <f t="shared" si="16"/>
        <v>0</v>
      </c>
      <c r="M121" s="1564"/>
      <c r="N121" s="1564"/>
      <c r="O121" s="1564"/>
      <c r="P121" s="1564"/>
      <c r="Q121" s="1564"/>
      <c r="R121" s="1564"/>
      <c r="S121" s="1564"/>
      <c r="T121" s="1564"/>
      <c r="U121" s="1565"/>
      <c r="W121" s="1926" t="s">
        <v>1353</v>
      </c>
    </row>
    <row r="122" spans="1:23" ht="12.75" x14ac:dyDescent="0.2">
      <c r="A122" s="1555">
        <v>4710</v>
      </c>
      <c r="B122" s="1556" t="s">
        <v>1482</v>
      </c>
      <c r="C122" s="1098">
        <f>+'I3 TB Data'!H315</f>
        <v>0</v>
      </c>
      <c r="D122" s="1098"/>
      <c r="E122" s="1098">
        <f t="shared" si="17"/>
        <v>0</v>
      </c>
      <c r="F122" s="1559"/>
      <c r="G122" s="1098">
        <f t="shared" si="18"/>
        <v>0</v>
      </c>
      <c r="H122" s="1560">
        <f t="shared" si="19"/>
        <v>0</v>
      </c>
      <c r="I122" s="1115">
        <f>+'O5 Details by Class &amp; Accounts'!E124</f>
        <v>0</v>
      </c>
      <c r="J122" s="1561">
        <f t="shared" si="15"/>
        <v>0</v>
      </c>
      <c r="K122" s="1562">
        <f>+'O4 Summary by Class &amp; Accounts'!D124</f>
        <v>0</v>
      </c>
      <c r="L122" s="1561">
        <f t="shared" si="16"/>
        <v>0</v>
      </c>
      <c r="M122" s="1564"/>
      <c r="N122" s="1564"/>
      <c r="O122" s="1564"/>
      <c r="P122" s="1564"/>
      <c r="Q122" s="1564"/>
      <c r="R122" s="1564"/>
      <c r="S122" s="1564"/>
      <c r="T122" s="1564"/>
      <c r="U122" s="1565"/>
      <c r="W122" s="1926" t="s">
        <v>1353</v>
      </c>
    </row>
    <row r="123" spans="1:23" ht="12.75" x14ac:dyDescent="0.2">
      <c r="A123" s="1555">
        <v>4712</v>
      </c>
      <c r="B123" s="1556" t="s">
        <v>1483</v>
      </c>
      <c r="C123" s="1098">
        <f>+'I3 TB Data'!H316</f>
        <v>0</v>
      </c>
      <c r="D123" s="1098"/>
      <c r="E123" s="1098">
        <f t="shared" si="17"/>
        <v>0</v>
      </c>
      <c r="F123" s="1559"/>
      <c r="G123" s="1098">
        <f t="shared" si="18"/>
        <v>0</v>
      </c>
      <c r="H123" s="1560">
        <f t="shared" si="19"/>
        <v>0</v>
      </c>
      <c r="I123" s="1115">
        <f>+'O5 Details by Class &amp; Accounts'!E125</f>
        <v>0</v>
      </c>
      <c r="J123" s="1561">
        <f t="shared" si="15"/>
        <v>0</v>
      </c>
      <c r="K123" s="1562">
        <f>+'O4 Summary by Class &amp; Accounts'!D125</f>
        <v>0</v>
      </c>
      <c r="L123" s="1561">
        <f t="shared" si="16"/>
        <v>0</v>
      </c>
      <c r="M123" s="1564"/>
      <c r="N123" s="1564"/>
      <c r="O123" s="1564"/>
      <c r="P123" s="1564"/>
      <c r="Q123" s="1564"/>
      <c r="R123" s="1564"/>
      <c r="S123" s="1564"/>
      <c r="T123" s="1564"/>
      <c r="U123" s="1565"/>
      <c r="W123" s="1926" t="s">
        <v>1353</v>
      </c>
    </row>
    <row r="124" spans="1:23" ht="12.75" x14ac:dyDescent="0.2">
      <c r="A124" s="1555">
        <v>4714</v>
      </c>
      <c r="B124" s="1556" t="s">
        <v>1484</v>
      </c>
      <c r="C124" s="1098">
        <f>+'I3 TB Data'!H317</f>
        <v>5740832.4795520892</v>
      </c>
      <c r="D124" s="1098"/>
      <c r="E124" s="1098">
        <f t="shared" si="17"/>
        <v>5740832.4795520892</v>
      </c>
      <c r="F124" s="1559"/>
      <c r="G124" s="1098">
        <f t="shared" si="18"/>
        <v>0</v>
      </c>
      <c r="H124" s="1560">
        <f t="shared" si="19"/>
        <v>5740832.4795520892</v>
      </c>
      <c r="I124" s="1115">
        <f>+'O5 Details by Class &amp; Accounts'!E126</f>
        <v>5740832.4795520892</v>
      </c>
      <c r="J124" s="1561">
        <f t="shared" si="15"/>
        <v>0</v>
      </c>
      <c r="K124" s="1562">
        <f>+'O4 Summary by Class &amp; Accounts'!D126</f>
        <v>5740832.4795520883</v>
      </c>
      <c r="L124" s="1561">
        <f t="shared" si="16"/>
        <v>0</v>
      </c>
      <c r="M124" s="1564"/>
      <c r="N124" s="1564"/>
      <c r="O124" s="1564"/>
      <c r="P124" s="1564"/>
      <c r="Q124" s="1564"/>
      <c r="R124" s="1564"/>
      <c r="S124" s="1564"/>
      <c r="T124" s="1564"/>
      <c r="U124" s="1565"/>
      <c r="W124" s="1926" t="s">
        <v>819</v>
      </c>
    </row>
    <row r="125" spans="1:23" ht="12.75" x14ac:dyDescent="0.2">
      <c r="A125" s="1555">
        <v>4715</v>
      </c>
      <c r="B125" s="1556" t="s">
        <v>603</v>
      </c>
      <c r="C125" s="1098">
        <f>+'I3 TB Data'!H318</f>
        <v>0</v>
      </c>
      <c r="D125" s="1098"/>
      <c r="E125" s="1098">
        <f t="shared" si="17"/>
        <v>0</v>
      </c>
      <c r="F125" s="1559"/>
      <c r="G125" s="1098">
        <f t="shared" si="18"/>
        <v>0</v>
      </c>
      <c r="H125" s="1560">
        <f t="shared" si="19"/>
        <v>0</v>
      </c>
      <c r="I125" s="1115">
        <f>+'O5 Details by Class &amp; Accounts'!E127</f>
        <v>0</v>
      </c>
      <c r="J125" s="1561">
        <f t="shared" si="15"/>
        <v>0</v>
      </c>
      <c r="K125" s="1562">
        <f>+'O4 Summary by Class &amp; Accounts'!D127</f>
        <v>0</v>
      </c>
      <c r="L125" s="1561">
        <f t="shared" si="16"/>
        <v>0</v>
      </c>
      <c r="M125" s="1564"/>
      <c r="N125" s="1564"/>
      <c r="O125" s="1564"/>
      <c r="P125" s="1564"/>
      <c r="Q125" s="1564"/>
      <c r="R125" s="1564"/>
      <c r="S125" s="1564"/>
      <c r="T125" s="1564"/>
      <c r="U125" s="1565"/>
      <c r="W125" s="1926" t="s">
        <v>1353</v>
      </c>
    </row>
    <row r="126" spans="1:23" ht="12.75" x14ac:dyDescent="0.2">
      <c r="A126" s="1555">
        <v>4716</v>
      </c>
      <c r="B126" s="1556" t="s">
        <v>604</v>
      </c>
      <c r="C126" s="1098">
        <f>+'I3 TB Data'!H319</f>
        <v>4871083.22107621</v>
      </c>
      <c r="D126" s="1098"/>
      <c r="E126" s="1098">
        <f t="shared" si="17"/>
        <v>4871083.22107621</v>
      </c>
      <c r="F126" s="1559"/>
      <c r="G126" s="1098">
        <f t="shared" si="18"/>
        <v>0</v>
      </c>
      <c r="H126" s="1560">
        <f t="shared" si="19"/>
        <v>4871083.22107621</v>
      </c>
      <c r="I126" s="1115">
        <f>+'O5 Details by Class &amp; Accounts'!E128</f>
        <v>4871083.22107621</v>
      </c>
      <c r="J126" s="1561">
        <f t="shared" si="15"/>
        <v>0</v>
      </c>
      <c r="K126" s="1562">
        <f>+'O4 Summary by Class &amp; Accounts'!D128</f>
        <v>4871083.22107621</v>
      </c>
      <c r="L126" s="1561">
        <f t="shared" si="16"/>
        <v>0</v>
      </c>
      <c r="M126" s="1564"/>
      <c r="N126" s="1564"/>
      <c r="O126" s="1564"/>
      <c r="P126" s="1564"/>
      <c r="Q126" s="1564"/>
      <c r="R126" s="1564"/>
      <c r="S126" s="1564"/>
      <c r="T126" s="1564"/>
      <c r="U126" s="1565"/>
      <c r="W126" s="1926" t="s">
        <v>819</v>
      </c>
    </row>
    <row r="127" spans="1:23" ht="12.75" x14ac:dyDescent="0.2">
      <c r="A127" s="1555">
        <v>4730</v>
      </c>
      <c r="B127" s="1556" t="s">
        <v>607</v>
      </c>
      <c r="C127" s="1098">
        <f>+'I3 TB Data'!H322</f>
        <v>990113.37985098292</v>
      </c>
      <c r="D127" s="1098"/>
      <c r="E127" s="1098">
        <f t="shared" si="17"/>
        <v>990113.37985098292</v>
      </c>
      <c r="F127" s="1559"/>
      <c r="G127" s="1098">
        <f t="shared" si="18"/>
        <v>0</v>
      </c>
      <c r="H127" s="1560">
        <f t="shared" si="19"/>
        <v>990113.37985098292</v>
      </c>
      <c r="I127" s="1115">
        <f>+'O5 Details by Class &amp; Accounts'!E129</f>
        <v>990113.37985098292</v>
      </c>
      <c r="J127" s="1561">
        <f t="shared" si="15"/>
        <v>0</v>
      </c>
      <c r="K127" s="1562">
        <f>+'O4 Summary by Class &amp; Accounts'!D129</f>
        <v>990113.3798509828</v>
      </c>
      <c r="L127" s="1561">
        <f t="shared" si="16"/>
        <v>0</v>
      </c>
      <c r="M127" s="1564"/>
      <c r="N127" s="1564"/>
      <c r="O127" s="1564"/>
      <c r="P127" s="1564"/>
      <c r="Q127" s="1564"/>
      <c r="R127" s="1564"/>
      <c r="S127" s="1564"/>
      <c r="T127" s="1564"/>
      <c r="U127" s="1565"/>
      <c r="W127" s="1926" t="s">
        <v>1353</v>
      </c>
    </row>
    <row r="128" spans="1:23" ht="12.75" x14ac:dyDescent="0.2">
      <c r="A128" s="1555">
        <v>4750</v>
      </c>
      <c r="B128" s="1556" t="s">
        <v>474</v>
      </c>
      <c r="C128" s="1098">
        <f>+'I3 TB Data'!H323</f>
        <v>183930.83050000001</v>
      </c>
      <c r="D128" s="1098"/>
      <c r="E128" s="1098">
        <f>+SUM(C128:D128)</f>
        <v>183930.83050000001</v>
      </c>
      <c r="F128" s="1559"/>
      <c r="G128" s="1098">
        <f>IF((F128=""),0,E128)</f>
        <v>0</v>
      </c>
      <c r="H128" s="1560">
        <f>+IF((F128=""),E128,0)</f>
        <v>183930.83050000001</v>
      </c>
      <c r="I128" s="1115">
        <f>+'O5 Details by Class &amp; Accounts'!E130</f>
        <v>183930.83050000001</v>
      </c>
      <c r="J128" s="1561">
        <f>+G128+H128-I128</f>
        <v>0</v>
      </c>
      <c r="K128" s="1562">
        <f>+'O4 Summary by Class &amp; Accounts'!D130</f>
        <v>183930.83050000001</v>
      </c>
      <c r="L128" s="1561">
        <f>+H128-K128</f>
        <v>0</v>
      </c>
      <c r="M128" s="1564"/>
      <c r="N128" s="1564"/>
      <c r="O128" s="1564"/>
      <c r="P128" s="1564"/>
      <c r="Q128" s="1564"/>
      <c r="R128" s="1564"/>
      <c r="S128" s="1564"/>
      <c r="T128" s="1564"/>
      <c r="U128" s="1565"/>
      <c r="W128" s="1926"/>
    </row>
    <row r="129" spans="1:23" ht="12.75" x14ac:dyDescent="0.2">
      <c r="A129" s="1550">
        <v>5005</v>
      </c>
      <c r="B129" s="1101" t="s">
        <v>1032</v>
      </c>
      <c r="C129" s="1098">
        <f>+'I3 TB Data'!H344</f>
        <v>792514</v>
      </c>
      <c r="D129" s="1098"/>
      <c r="E129" s="1098">
        <f t="shared" si="17"/>
        <v>792514</v>
      </c>
      <c r="F129" s="1559"/>
      <c r="G129" s="1098">
        <f t="shared" si="18"/>
        <v>0</v>
      </c>
      <c r="H129" s="1560">
        <f t="shared" si="19"/>
        <v>792514</v>
      </c>
      <c r="I129" s="1115">
        <f>+'O5 Details by Class &amp; Accounts'!E131</f>
        <v>792514</v>
      </c>
      <c r="J129" s="1561">
        <f t="shared" ref="J129:J163" si="20">+G129+H129-I129</f>
        <v>0</v>
      </c>
      <c r="K129" s="1562">
        <f>+'O4 Summary by Class &amp; Accounts'!D131</f>
        <v>792514.00000000012</v>
      </c>
      <c r="L129" s="1561">
        <f t="shared" ref="L129:L163" si="21">+H129-K129</f>
        <v>0</v>
      </c>
      <c r="M129" s="1563"/>
      <c r="N129" s="1563"/>
      <c r="O129" s="1563"/>
      <c r="P129" s="1564"/>
      <c r="Q129" s="1564"/>
      <c r="R129" s="1564"/>
      <c r="S129" s="1564"/>
      <c r="T129" s="1564"/>
      <c r="U129" s="1565" t="s">
        <v>334</v>
      </c>
      <c r="W129" s="1926" t="s">
        <v>110</v>
      </c>
    </row>
    <row r="130" spans="1:23" ht="12.75" x14ac:dyDescent="0.2">
      <c r="A130" s="1550">
        <v>5010</v>
      </c>
      <c r="B130" s="1101" t="s">
        <v>608</v>
      </c>
      <c r="C130" s="1098">
        <f>+'I3 TB Data'!H345</f>
        <v>221350</v>
      </c>
      <c r="D130" s="1098"/>
      <c r="E130" s="1098">
        <f t="shared" si="17"/>
        <v>221350</v>
      </c>
      <c r="F130" s="1559" t="s">
        <v>334</v>
      </c>
      <c r="G130" s="1098">
        <f t="shared" ref="G130:G160" si="22">+IF((F130=" "),0,E130)</f>
        <v>0</v>
      </c>
      <c r="H130" s="1560">
        <f t="shared" ref="H130:H160" si="23">+IF((F130=" "),E130,0)</f>
        <v>221350</v>
      </c>
      <c r="I130" s="1115">
        <f>+'O5 Details by Class &amp; Accounts'!E132</f>
        <v>221350</v>
      </c>
      <c r="J130" s="1561">
        <f t="shared" si="20"/>
        <v>0</v>
      </c>
      <c r="K130" s="1562">
        <f>+'O4 Summary by Class &amp; Accounts'!D132</f>
        <v>221350.00000000003</v>
      </c>
      <c r="L130" s="1561">
        <f t="shared" si="21"/>
        <v>0</v>
      </c>
      <c r="M130" s="1563"/>
      <c r="N130" s="1563"/>
      <c r="O130" s="1563"/>
      <c r="P130" s="1564"/>
      <c r="Q130" s="1564"/>
      <c r="R130" s="1564"/>
      <c r="S130" s="1564"/>
      <c r="T130" s="1564"/>
      <c r="U130" s="1565" t="s">
        <v>334</v>
      </c>
      <c r="W130" s="1926" t="s">
        <v>110</v>
      </c>
    </row>
    <row r="131" spans="1:23" ht="12.75" x14ac:dyDescent="0.2">
      <c r="A131" s="1550">
        <v>5012</v>
      </c>
      <c r="B131" s="1101" t="s">
        <v>1023</v>
      </c>
      <c r="C131" s="1098">
        <f>+'I3 TB Data'!H346</f>
        <v>500</v>
      </c>
      <c r="D131" s="1098"/>
      <c r="E131" s="1098">
        <f t="shared" si="17"/>
        <v>500</v>
      </c>
      <c r="F131" s="1559" t="s">
        <v>334</v>
      </c>
      <c r="G131" s="1098">
        <f t="shared" si="22"/>
        <v>0</v>
      </c>
      <c r="H131" s="1560">
        <f t="shared" si="23"/>
        <v>500</v>
      </c>
      <c r="I131" s="1115">
        <f>+'O5 Details by Class &amp; Accounts'!E133</f>
        <v>500</v>
      </c>
      <c r="J131" s="1561">
        <f t="shared" si="20"/>
        <v>0</v>
      </c>
      <c r="K131" s="1562">
        <f>+'O4 Summary by Class &amp; Accounts'!D133</f>
        <v>500</v>
      </c>
      <c r="L131" s="1561">
        <f t="shared" si="21"/>
        <v>0</v>
      </c>
      <c r="M131" s="1563"/>
      <c r="N131" s="1563"/>
      <c r="O131" s="1563"/>
      <c r="P131" s="1564"/>
      <c r="Q131" s="1564"/>
      <c r="R131" s="1564"/>
      <c r="S131" s="1564"/>
      <c r="T131" s="1564"/>
      <c r="U131" s="1565" t="s">
        <v>334</v>
      </c>
      <c r="W131" s="1926">
        <v>1808</v>
      </c>
    </row>
    <row r="132" spans="1:23" ht="25.5" x14ac:dyDescent="0.2">
      <c r="A132" s="1550">
        <v>5014</v>
      </c>
      <c r="B132" s="1101" t="s">
        <v>1024</v>
      </c>
      <c r="C132" s="1098">
        <f>+'I3 TB Data'!H347</f>
        <v>0</v>
      </c>
      <c r="D132" s="1098"/>
      <c r="E132" s="1098">
        <f t="shared" si="17"/>
        <v>0</v>
      </c>
      <c r="F132" s="1559" t="s">
        <v>334</v>
      </c>
      <c r="G132" s="1098">
        <f t="shared" si="22"/>
        <v>0</v>
      </c>
      <c r="H132" s="1560">
        <f t="shared" si="23"/>
        <v>0</v>
      </c>
      <c r="I132" s="1115">
        <f>+'O5 Details by Class &amp; Accounts'!E134</f>
        <v>0</v>
      </c>
      <c r="J132" s="1561">
        <f t="shared" si="20"/>
        <v>0</v>
      </c>
      <c r="K132" s="1562">
        <f>+'O4 Summary by Class &amp; Accounts'!D134</f>
        <v>0</v>
      </c>
      <c r="L132" s="1561">
        <f t="shared" si="21"/>
        <v>0</v>
      </c>
      <c r="M132" s="1563"/>
      <c r="N132" s="1563"/>
      <c r="O132" s="1563"/>
      <c r="P132" s="1564"/>
      <c r="Q132" s="1564"/>
      <c r="R132" s="1564"/>
      <c r="S132" s="1564"/>
      <c r="T132" s="1564"/>
      <c r="U132" s="1565" t="s">
        <v>334</v>
      </c>
      <c r="W132" s="1926">
        <v>1815</v>
      </c>
    </row>
    <row r="133" spans="1:23" ht="25.5" x14ac:dyDescent="0.2">
      <c r="A133" s="1550">
        <v>5015</v>
      </c>
      <c r="B133" s="1101" t="s">
        <v>1025</v>
      </c>
      <c r="C133" s="1098">
        <f>+'I3 TB Data'!H348</f>
        <v>0</v>
      </c>
      <c r="D133" s="1098"/>
      <c r="E133" s="1098">
        <f t="shared" si="17"/>
        <v>0</v>
      </c>
      <c r="F133" s="1559" t="s">
        <v>334</v>
      </c>
      <c r="G133" s="1098">
        <f t="shared" si="22"/>
        <v>0</v>
      </c>
      <c r="H133" s="1560">
        <f t="shared" si="23"/>
        <v>0</v>
      </c>
      <c r="I133" s="1115">
        <f>+'O5 Details by Class &amp; Accounts'!E135</f>
        <v>0</v>
      </c>
      <c r="J133" s="1561">
        <f t="shared" si="20"/>
        <v>0</v>
      </c>
      <c r="K133" s="1562">
        <f>+'O4 Summary by Class &amp; Accounts'!D135</f>
        <v>0</v>
      </c>
      <c r="L133" s="1561">
        <f t="shared" si="21"/>
        <v>0</v>
      </c>
      <c r="M133" s="1563"/>
      <c r="N133" s="1563"/>
      <c r="O133" s="1563"/>
      <c r="P133" s="1564"/>
      <c r="Q133" s="1564"/>
      <c r="R133" s="1564"/>
      <c r="S133" s="1564"/>
      <c r="T133" s="1564"/>
      <c r="U133" s="1565" t="s">
        <v>334</v>
      </c>
      <c r="W133" s="1926">
        <v>1815</v>
      </c>
    </row>
    <row r="134" spans="1:23" ht="25.5" x14ac:dyDescent="0.2">
      <c r="A134" s="1550">
        <v>5016</v>
      </c>
      <c r="B134" s="1101" t="s">
        <v>1026</v>
      </c>
      <c r="C134" s="1098">
        <f>+'I3 TB Data'!H349</f>
        <v>0</v>
      </c>
      <c r="D134" s="1098"/>
      <c r="E134" s="1098">
        <f t="shared" si="17"/>
        <v>0</v>
      </c>
      <c r="F134" s="1559" t="s">
        <v>334</v>
      </c>
      <c r="G134" s="1098">
        <f t="shared" si="22"/>
        <v>0</v>
      </c>
      <c r="H134" s="1560">
        <f t="shared" si="23"/>
        <v>0</v>
      </c>
      <c r="I134" s="1115">
        <f>+'O5 Details by Class &amp; Accounts'!E136</f>
        <v>0</v>
      </c>
      <c r="J134" s="1561">
        <f t="shared" si="20"/>
        <v>0</v>
      </c>
      <c r="K134" s="1562">
        <f>+'O4 Summary by Class &amp; Accounts'!D136</f>
        <v>0</v>
      </c>
      <c r="L134" s="1561">
        <f t="shared" si="21"/>
        <v>0</v>
      </c>
      <c r="M134" s="1563"/>
      <c r="N134" s="1563"/>
      <c r="O134" s="1563"/>
      <c r="P134" s="1564"/>
      <c r="Q134" s="1564"/>
      <c r="R134" s="1564"/>
      <c r="S134" s="1564"/>
      <c r="T134" s="1564"/>
      <c r="U134" s="1565" t="s">
        <v>334</v>
      </c>
      <c r="W134" s="1926">
        <v>1820</v>
      </c>
    </row>
    <row r="135" spans="1:23" ht="25.5" x14ac:dyDescent="0.2">
      <c r="A135" s="1550">
        <v>5017</v>
      </c>
      <c r="B135" s="1101" t="s">
        <v>584</v>
      </c>
      <c r="C135" s="1098">
        <f>+'I3 TB Data'!H350</f>
        <v>26600</v>
      </c>
      <c r="D135" s="1098"/>
      <c r="E135" s="1098">
        <f t="shared" si="17"/>
        <v>26600</v>
      </c>
      <c r="F135" s="1559" t="s">
        <v>334</v>
      </c>
      <c r="G135" s="1098">
        <f t="shared" si="22"/>
        <v>0</v>
      </c>
      <c r="H135" s="1560">
        <f t="shared" si="23"/>
        <v>26600</v>
      </c>
      <c r="I135" s="1115">
        <f>+'O5 Details by Class &amp; Accounts'!E137</f>
        <v>26600</v>
      </c>
      <c r="J135" s="1561">
        <f t="shared" si="20"/>
        <v>0</v>
      </c>
      <c r="K135" s="1562">
        <f>+'O4 Summary by Class &amp; Accounts'!D137</f>
        <v>26600</v>
      </c>
      <c r="L135" s="1561">
        <f t="shared" si="21"/>
        <v>0</v>
      </c>
      <c r="M135" s="1563"/>
      <c r="N135" s="1563"/>
      <c r="O135" s="1563"/>
      <c r="P135" s="1564"/>
      <c r="Q135" s="1564"/>
      <c r="R135" s="1564"/>
      <c r="S135" s="1564"/>
      <c r="T135" s="1564"/>
      <c r="U135" s="1565" t="s">
        <v>334</v>
      </c>
      <c r="W135" s="1926">
        <v>1820</v>
      </c>
    </row>
    <row r="136" spans="1:23" ht="25.5" x14ac:dyDescent="0.2">
      <c r="A136" s="1550">
        <v>5020</v>
      </c>
      <c r="B136" s="1101" t="s">
        <v>585</v>
      </c>
      <c r="C136" s="1098">
        <f>+'I3 TB Data'!H351</f>
        <v>0</v>
      </c>
      <c r="D136" s="1098"/>
      <c r="E136" s="1098">
        <f t="shared" si="17"/>
        <v>0</v>
      </c>
      <c r="F136" s="1559" t="s">
        <v>334</v>
      </c>
      <c r="G136" s="1098">
        <f t="shared" si="22"/>
        <v>0</v>
      </c>
      <c r="H136" s="1560">
        <f t="shared" si="23"/>
        <v>0</v>
      </c>
      <c r="I136" s="1115">
        <f>+'O5 Details by Class &amp; Accounts'!E138</f>
        <v>0</v>
      </c>
      <c r="J136" s="1561">
        <f t="shared" si="20"/>
        <v>0</v>
      </c>
      <c r="K136" s="1562">
        <f>+'O4 Summary by Class &amp; Accounts'!D138</f>
        <v>0</v>
      </c>
      <c r="L136" s="1561">
        <f t="shared" si="21"/>
        <v>0</v>
      </c>
      <c r="M136" s="1563"/>
      <c r="N136" s="1563"/>
      <c r="O136" s="1563"/>
      <c r="P136" s="1564"/>
      <c r="Q136" s="1564"/>
      <c r="R136" s="1564"/>
      <c r="S136" s="1564"/>
      <c r="T136" s="1564"/>
      <c r="U136" s="1565" t="s">
        <v>334</v>
      </c>
      <c r="W136" s="1926" t="s">
        <v>534</v>
      </c>
    </row>
    <row r="137" spans="1:23" ht="25.5" x14ac:dyDescent="0.2">
      <c r="A137" s="1550">
        <v>5025</v>
      </c>
      <c r="B137" s="1101" t="s">
        <v>1686</v>
      </c>
      <c r="C137" s="1098">
        <f>+'I3 TB Data'!H352</f>
        <v>289300</v>
      </c>
      <c r="D137" s="1098"/>
      <c r="E137" s="1098">
        <f t="shared" si="17"/>
        <v>289300</v>
      </c>
      <c r="F137" s="1559" t="s">
        <v>334</v>
      </c>
      <c r="G137" s="1098">
        <f t="shared" si="22"/>
        <v>0</v>
      </c>
      <c r="H137" s="1560">
        <f t="shared" si="23"/>
        <v>289300</v>
      </c>
      <c r="I137" s="1115">
        <f>+'O5 Details by Class &amp; Accounts'!E139</f>
        <v>289300</v>
      </c>
      <c r="J137" s="1561">
        <f t="shared" si="20"/>
        <v>0</v>
      </c>
      <c r="K137" s="1562">
        <f>+'O4 Summary by Class &amp; Accounts'!D139</f>
        <v>289300</v>
      </c>
      <c r="L137" s="1561">
        <f t="shared" si="21"/>
        <v>0</v>
      </c>
      <c r="M137" s="1563"/>
      <c r="N137" s="1563"/>
      <c r="O137" s="1563"/>
      <c r="P137" s="1564"/>
      <c r="Q137" s="1564"/>
      <c r="R137" s="1564"/>
      <c r="S137" s="1564"/>
      <c r="T137" s="1564"/>
      <c r="U137" s="1565" t="s">
        <v>334</v>
      </c>
      <c r="W137" s="1926" t="s">
        <v>534</v>
      </c>
    </row>
    <row r="138" spans="1:23" ht="25.5" x14ac:dyDescent="0.2">
      <c r="A138" s="1550">
        <v>5030</v>
      </c>
      <c r="B138" s="1101" t="s">
        <v>592</v>
      </c>
      <c r="C138" s="1098">
        <f>+'I3 TB Data'!H353</f>
        <v>0</v>
      </c>
      <c r="D138" s="1098"/>
      <c r="E138" s="1098">
        <f t="shared" si="17"/>
        <v>0</v>
      </c>
      <c r="F138" s="1559" t="s">
        <v>334</v>
      </c>
      <c r="G138" s="1098">
        <f t="shared" si="22"/>
        <v>0</v>
      </c>
      <c r="H138" s="1560">
        <f t="shared" si="23"/>
        <v>0</v>
      </c>
      <c r="I138" s="1115">
        <f>+'O5 Details by Class &amp; Accounts'!E140</f>
        <v>0</v>
      </c>
      <c r="J138" s="1561">
        <f t="shared" si="20"/>
        <v>0</v>
      </c>
      <c r="K138" s="1562">
        <f>+'O4 Summary by Class &amp; Accounts'!D140</f>
        <v>0</v>
      </c>
      <c r="L138" s="1561">
        <f t="shared" si="21"/>
        <v>0</v>
      </c>
      <c r="M138" s="1563"/>
      <c r="N138" s="1563"/>
      <c r="O138" s="1563"/>
      <c r="P138" s="1564"/>
      <c r="Q138" s="1564"/>
      <c r="R138" s="1564"/>
      <c r="S138" s="1564"/>
      <c r="T138" s="1564"/>
      <c r="U138" s="1565" t="s">
        <v>334</v>
      </c>
      <c r="W138" s="1926" t="s">
        <v>534</v>
      </c>
    </row>
    <row r="139" spans="1:23" ht="25.5" x14ac:dyDescent="0.2">
      <c r="A139" s="1550">
        <v>5035</v>
      </c>
      <c r="B139" s="1101" t="s">
        <v>1503</v>
      </c>
      <c r="C139" s="1098">
        <f>+'I3 TB Data'!H354</f>
        <v>0</v>
      </c>
      <c r="D139" s="1098"/>
      <c r="E139" s="1098">
        <f t="shared" si="17"/>
        <v>0</v>
      </c>
      <c r="F139" s="1559" t="s">
        <v>334</v>
      </c>
      <c r="G139" s="1098">
        <f t="shared" si="22"/>
        <v>0</v>
      </c>
      <c r="H139" s="1560">
        <f t="shared" si="23"/>
        <v>0</v>
      </c>
      <c r="I139" s="1115">
        <f>+'O5 Details by Class &amp; Accounts'!E141</f>
        <v>0</v>
      </c>
      <c r="J139" s="1561">
        <f t="shared" si="20"/>
        <v>0</v>
      </c>
      <c r="K139" s="1562">
        <f>+'O4 Summary by Class &amp; Accounts'!D141</f>
        <v>0</v>
      </c>
      <c r="L139" s="1561">
        <f t="shared" si="21"/>
        <v>0</v>
      </c>
      <c r="M139" s="1563"/>
      <c r="N139" s="1563"/>
      <c r="O139" s="1563"/>
      <c r="P139" s="1564"/>
      <c r="Q139" s="1564"/>
      <c r="R139" s="1564"/>
      <c r="S139" s="1564"/>
      <c r="T139" s="1564"/>
      <c r="U139" s="1565" t="s">
        <v>334</v>
      </c>
      <c r="W139" s="1926">
        <v>1850</v>
      </c>
    </row>
    <row r="140" spans="1:23" ht="25.5" x14ac:dyDescent="0.2">
      <c r="A140" s="1550">
        <v>5040</v>
      </c>
      <c r="B140" s="1101" t="s">
        <v>4</v>
      </c>
      <c r="C140" s="1098">
        <f>+'I3 TB Data'!H355</f>
        <v>1089225</v>
      </c>
      <c r="D140" s="1098"/>
      <c r="E140" s="1098">
        <f t="shared" si="17"/>
        <v>1089225</v>
      </c>
      <c r="F140" s="1559" t="s">
        <v>334</v>
      </c>
      <c r="G140" s="1098">
        <f t="shared" si="22"/>
        <v>0</v>
      </c>
      <c r="H140" s="1560">
        <f t="shared" si="23"/>
        <v>1089225</v>
      </c>
      <c r="I140" s="1115">
        <f>+'O5 Details by Class &amp; Accounts'!E142</f>
        <v>1089225</v>
      </c>
      <c r="J140" s="1561">
        <f t="shared" si="20"/>
        <v>0</v>
      </c>
      <c r="K140" s="1562">
        <f>+'O4 Summary by Class &amp; Accounts'!D142</f>
        <v>1089225</v>
      </c>
      <c r="L140" s="1561">
        <f t="shared" si="21"/>
        <v>0</v>
      </c>
      <c r="M140" s="1563"/>
      <c r="N140" s="1563"/>
      <c r="O140" s="1563"/>
      <c r="P140" s="1564"/>
      <c r="Q140" s="1564"/>
      <c r="R140" s="1564"/>
      <c r="S140" s="1564"/>
      <c r="T140" s="1564"/>
      <c r="U140" s="1565" t="s">
        <v>334</v>
      </c>
      <c r="W140" s="1926" t="s">
        <v>535</v>
      </c>
    </row>
    <row r="141" spans="1:23" ht="25.5" x14ac:dyDescent="0.2">
      <c r="A141" s="1550">
        <v>5045</v>
      </c>
      <c r="B141" s="1101" t="s">
        <v>1687</v>
      </c>
      <c r="C141" s="1098">
        <f>+'I3 TB Data'!H356</f>
        <v>124669</v>
      </c>
      <c r="D141" s="1098"/>
      <c r="E141" s="1098">
        <f t="shared" si="17"/>
        <v>124669</v>
      </c>
      <c r="F141" s="1559" t="s">
        <v>334</v>
      </c>
      <c r="G141" s="1098">
        <f t="shared" si="22"/>
        <v>0</v>
      </c>
      <c r="H141" s="1560">
        <f t="shared" si="23"/>
        <v>124669</v>
      </c>
      <c r="I141" s="1115">
        <f>+'O5 Details by Class &amp; Accounts'!E143</f>
        <v>124669</v>
      </c>
      <c r="J141" s="1561">
        <f t="shared" si="20"/>
        <v>0</v>
      </c>
      <c r="K141" s="1562">
        <f>+'O4 Summary by Class &amp; Accounts'!D143</f>
        <v>124669</v>
      </c>
      <c r="L141" s="1561">
        <f t="shared" si="21"/>
        <v>0</v>
      </c>
      <c r="M141" s="1563"/>
      <c r="N141" s="1563"/>
      <c r="O141" s="1563"/>
      <c r="P141" s="1564"/>
      <c r="Q141" s="1564"/>
      <c r="R141" s="1564"/>
      <c r="S141" s="1564"/>
      <c r="T141" s="1564"/>
      <c r="U141" s="1565" t="s">
        <v>334</v>
      </c>
      <c r="W141" s="1926" t="s">
        <v>535</v>
      </c>
    </row>
    <row r="142" spans="1:23" ht="25.5" x14ac:dyDescent="0.2">
      <c r="A142" s="1550">
        <v>5050</v>
      </c>
      <c r="B142" s="1101" t="s">
        <v>567</v>
      </c>
      <c r="C142" s="1098">
        <f>+'I3 TB Data'!H357</f>
        <v>0</v>
      </c>
      <c r="D142" s="1098"/>
      <c r="E142" s="1098">
        <f t="shared" si="17"/>
        <v>0</v>
      </c>
      <c r="F142" s="1559" t="s">
        <v>334</v>
      </c>
      <c r="G142" s="1098">
        <f t="shared" si="22"/>
        <v>0</v>
      </c>
      <c r="H142" s="1560">
        <f t="shared" si="23"/>
        <v>0</v>
      </c>
      <c r="I142" s="1115">
        <f>+'O5 Details by Class &amp; Accounts'!E144</f>
        <v>0</v>
      </c>
      <c r="J142" s="1561">
        <f t="shared" si="20"/>
        <v>0</v>
      </c>
      <c r="K142" s="1562">
        <f>+'O4 Summary by Class &amp; Accounts'!D144</f>
        <v>0</v>
      </c>
      <c r="L142" s="1561">
        <f t="shared" si="21"/>
        <v>0</v>
      </c>
      <c r="M142" s="1563"/>
      <c r="N142" s="1563"/>
      <c r="O142" s="1563"/>
      <c r="P142" s="1564"/>
      <c r="Q142" s="1564"/>
      <c r="R142" s="1564"/>
      <c r="S142" s="1564"/>
      <c r="T142" s="1564"/>
      <c r="U142" s="1565" t="s">
        <v>334</v>
      </c>
      <c r="W142" s="1926" t="s">
        <v>535</v>
      </c>
    </row>
    <row r="143" spans="1:23" ht="25.5" x14ac:dyDescent="0.2">
      <c r="A143" s="1550">
        <v>5055</v>
      </c>
      <c r="B143" s="1101" t="s">
        <v>1511</v>
      </c>
      <c r="C143" s="1098">
        <f>+'I3 TB Data'!H358</f>
        <v>0</v>
      </c>
      <c r="D143" s="1098"/>
      <c r="E143" s="1098">
        <f t="shared" si="17"/>
        <v>0</v>
      </c>
      <c r="F143" s="1559" t="s">
        <v>334</v>
      </c>
      <c r="G143" s="1098">
        <f t="shared" si="22"/>
        <v>0</v>
      </c>
      <c r="H143" s="1560">
        <f t="shared" si="23"/>
        <v>0</v>
      </c>
      <c r="I143" s="1115">
        <f>+'O5 Details by Class &amp; Accounts'!E145</f>
        <v>0</v>
      </c>
      <c r="J143" s="1561">
        <f t="shared" si="20"/>
        <v>0</v>
      </c>
      <c r="K143" s="1562">
        <f>+'O4 Summary by Class &amp; Accounts'!D145</f>
        <v>0</v>
      </c>
      <c r="L143" s="1561">
        <f t="shared" si="21"/>
        <v>0</v>
      </c>
      <c r="M143" s="1563"/>
      <c r="N143" s="1563"/>
      <c r="O143" s="1563"/>
      <c r="P143" s="1564"/>
      <c r="Q143" s="1564"/>
      <c r="R143" s="1564"/>
      <c r="S143" s="1564"/>
      <c r="T143" s="1564"/>
      <c r="U143" s="1565" t="s">
        <v>334</v>
      </c>
      <c r="W143" s="1926">
        <v>1850</v>
      </c>
    </row>
    <row r="144" spans="1:23" ht="12.75" x14ac:dyDescent="0.2">
      <c r="A144" s="1550">
        <v>5065</v>
      </c>
      <c r="B144" s="1101" t="s">
        <v>1681</v>
      </c>
      <c r="C144" s="1098">
        <f>+'I3 TB Data'!H360</f>
        <v>435738</v>
      </c>
      <c r="D144" s="1098"/>
      <c r="E144" s="1098">
        <f t="shared" si="17"/>
        <v>435738</v>
      </c>
      <c r="F144" s="1559" t="s">
        <v>334</v>
      </c>
      <c r="G144" s="1098">
        <f t="shared" si="22"/>
        <v>0</v>
      </c>
      <c r="H144" s="1560">
        <f t="shared" si="23"/>
        <v>435738</v>
      </c>
      <c r="I144" s="1115">
        <f>+'O5 Details by Class &amp; Accounts'!E146</f>
        <v>435738</v>
      </c>
      <c r="J144" s="1561">
        <f t="shared" si="20"/>
        <v>0</v>
      </c>
      <c r="K144" s="1562">
        <f>+'O4 Summary by Class &amp; Accounts'!D146</f>
        <v>435738.00000000006</v>
      </c>
      <c r="L144" s="1561">
        <f t="shared" si="21"/>
        <v>0</v>
      </c>
      <c r="M144" s="1563"/>
      <c r="N144" s="1563"/>
      <c r="O144" s="1563"/>
      <c r="P144" s="1564"/>
      <c r="Q144" s="1564"/>
      <c r="R144" s="1564"/>
      <c r="S144" s="1564"/>
      <c r="T144" s="1564"/>
      <c r="U144" s="1565" t="s">
        <v>334</v>
      </c>
      <c r="W144" s="1926" t="s">
        <v>820</v>
      </c>
    </row>
    <row r="145" spans="1:23" ht="12.75" x14ac:dyDescent="0.2">
      <c r="A145" s="1550">
        <v>5070</v>
      </c>
      <c r="B145" s="1101" t="s">
        <v>1682</v>
      </c>
      <c r="C145" s="1098">
        <f>+'I3 TB Data'!H361</f>
        <v>0</v>
      </c>
      <c r="D145" s="1098"/>
      <c r="E145" s="1098">
        <f t="shared" si="17"/>
        <v>0</v>
      </c>
      <c r="F145" s="1559" t="s">
        <v>334</v>
      </c>
      <c r="G145" s="1098">
        <f t="shared" si="22"/>
        <v>0</v>
      </c>
      <c r="H145" s="1560">
        <f t="shared" si="23"/>
        <v>0</v>
      </c>
      <c r="I145" s="1115">
        <f>+'O5 Details by Class &amp; Accounts'!E147</f>
        <v>0</v>
      </c>
      <c r="J145" s="1561">
        <f t="shared" si="20"/>
        <v>0</v>
      </c>
      <c r="K145" s="1562">
        <f>+'O4 Summary by Class &amp; Accounts'!D147</f>
        <v>0</v>
      </c>
      <c r="L145" s="1561">
        <f t="shared" si="21"/>
        <v>0</v>
      </c>
      <c r="M145" s="1563"/>
      <c r="N145" s="1563"/>
      <c r="O145" s="1563"/>
      <c r="P145" s="1564"/>
      <c r="Q145" s="1564"/>
      <c r="R145" s="1564"/>
      <c r="S145" s="1564"/>
      <c r="T145" s="1564"/>
      <c r="U145" s="1565" t="s">
        <v>334</v>
      </c>
      <c r="W145" s="1926" t="s">
        <v>750</v>
      </c>
    </row>
    <row r="146" spans="1:23" ht="25.5" x14ac:dyDescent="0.2">
      <c r="A146" s="1550">
        <v>5075</v>
      </c>
      <c r="B146" s="1101" t="s">
        <v>1683</v>
      </c>
      <c r="C146" s="1098">
        <f>+'I3 TB Data'!H362</f>
        <v>0</v>
      </c>
      <c r="D146" s="1098"/>
      <c r="E146" s="1098">
        <f t="shared" si="17"/>
        <v>0</v>
      </c>
      <c r="F146" s="1559" t="s">
        <v>334</v>
      </c>
      <c r="G146" s="1098">
        <f t="shared" si="22"/>
        <v>0</v>
      </c>
      <c r="H146" s="1560">
        <f t="shared" si="23"/>
        <v>0</v>
      </c>
      <c r="I146" s="1115">
        <f>+'O5 Details by Class &amp; Accounts'!E148</f>
        <v>0</v>
      </c>
      <c r="J146" s="1561">
        <f t="shared" si="20"/>
        <v>0</v>
      </c>
      <c r="K146" s="1562">
        <f>+'O4 Summary by Class &amp; Accounts'!D148</f>
        <v>0</v>
      </c>
      <c r="L146" s="1561">
        <f t="shared" si="21"/>
        <v>0</v>
      </c>
      <c r="M146" s="1563"/>
      <c r="N146" s="1563"/>
      <c r="O146" s="1563"/>
      <c r="P146" s="1564"/>
      <c r="Q146" s="1564"/>
      <c r="R146" s="1564"/>
      <c r="S146" s="1564"/>
      <c r="T146" s="1564"/>
      <c r="U146" s="1565" t="s">
        <v>334</v>
      </c>
      <c r="W146" s="1926" t="s">
        <v>750</v>
      </c>
    </row>
    <row r="147" spans="1:23" ht="12.75" x14ac:dyDescent="0.2">
      <c r="A147" s="1550">
        <v>5085</v>
      </c>
      <c r="B147" s="1101" t="s">
        <v>1664</v>
      </c>
      <c r="C147" s="1098">
        <f>+'I3 TB Data'!H363</f>
        <v>451608</v>
      </c>
      <c r="D147" s="1098"/>
      <c r="E147" s="1098">
        <f t="shared" si="17"/>
        <v>451608</v>
      </c>
      <c r="F147" s="1559" t="s">
        <v>334</v>
      </c>
      <c r="G147" s="1098">
        <f t="shared" si="22"/>
        <v>0</v>
      </c>
      <c r="H147" s="1560">
        <f t="shared" si="23"/>
        <v>451608</v>
      </c>
      <c r="I147" s="1115">
        <f>+'O5 Details by Class &amp; Accounts'!E149</f>
        <v>451608</v>
      </c>
      <c r="J147" s="1561">
        <f t="shared" si="20"/>
        <v>0</v>
      </c>
      <c r="K147" s="1562">
        <f>+'O4 Summary by Class &amp; Accounts'!D149</f>
        <v>451608</v>
      </c>
      <c r="L147" s="1561">
        <f t="shared" si="21"/>
        <v>0</v>
      </c>
      <c r="M147" s="1563"/>
      <c r="N147" s="1563"/>
      <c r="O147" s="1563"/>
      <c r="P147" s="1564"/>
      <c r="Q147" s="1564"/>
      <c r="R147" s="1564"/>
      <c r="S147" s="1564"/>
      <c r="T147" s="1564"/>
      <c r="U147" s="1565" t="s">
        <v>334</v>
      </c>
      <c r="W147" s="1926" t="s">
        <v>110</v>
      </c>
    </row>
    <row r="148" spans="1:23" ht="25.5" x14ac:dyDescent="0.2">
      <c r="A148" s="1550">
        <v>5090</v>
      </c>
      <c r="B148" s="1101" t="s">
        <v>1665</v>
      </c>
      <c r="C148" s="1098">
        <f>+'I3 TB Data'!H364</f>
        <v>0</v>
      </c>
      <c r="D148" s="1098"/>
      <c r="E148" s="1098">
        <f t="shared" si="17"/>
        <v>0</v>
      </c>
      <c r="F148" s="1559" t="s">
        <v>334</v>
      </c>
      <c r="G148" s="1098">
        <f t="shared" si="22"/>
        <v>0</v>
      </c>
      <c r="H148" s="1560">
        <f t="shared" si="23"/>
        <v>0</v>
      </c>
      <c r="I148" s="1115">
        <f>+'O5 Details by Class &amp; Accounts'!E150</f>
        <v>0</v>
      </c>
      <c r="J148" s="1561">
        <f t="shared" si="20"/>
        <v>0</v>
      </c>
      <c r="K148" s="1562">
        <f>+'O4 Summary by Class &amp; Accounts'!D150</f>
        <v>0</v>
      </c>
      <c r="L148" s="1561">
        <f t="shared" si="21"/>
        <v>0</v>
      </c>
      <c r="M148" s="1563"/>
      <c r="N148" s="1563"/>
      <c r="O148" s="1563"/>
      <c r="P148" s="1564"/>
      <c r="Q148" s="1564"/>
      <c r="R148" s="1564"/>
      <c r="S148" s="1564"/>
      <c r="T148" s="1564"/>
      <c r="U148" s="1565" t="s">
        <v>334</v>
      </c>
      <c r="W148" s="1926" t="s">
        <v>535</v>
      </c>
    </row>
    <row r="149" spans="1:23" ht="25.5" x14ac:dyDescent="0.2">
      <c r="A149" s="1550">
        <v>5095</v>
      </c>
      <c r="B149" s="1101" t="s">
        <v>1666</v>
      </c>
      <c r="C149" s="1098">
        <f>+'I3 TB Data'!H365</f>
        <v>35500</v>
      </c>
      <c r="D149" s="1098"/>
      <c r="E149" s="1098">
        <f t="shared" si="17"/>
        <v>35500</v>
      </c>
      <c r="F149" s="1559" t="s">
        <v>334</v>
      </c>
      <c r="G149" s="1098">
        <f t="shared" si="22"/>
        <v>0</v>
      </c>
      <c r="H149" s="1560">
        <f t="shared" si="23"/>
        <v>35500</v>
      </c>
      <c r="I149" s="1115">
        <f>+'O5 Details by Class &amp; Accounts'!E151</f>
        <v>35500</v>
      </c>
      <c r="J149" s="1561">
        <f t="shared" si="20"/>
        <v>0</v>
      </c>
      <c r="K149" s="1562">
        <f>+'O4 Summary by Class &amp; Accounts'!D151</f>
        <v>35500</v>
      </c>
      <c r="L149" s="1561">
        <f t="shared" si="21"/>
        <v>0</v>
      </c>
      <c r="M149" s="1563"/>
      <c r="N149" s="1563"/>
      <c r="O149" s="1563"/>
      <c r="P149" s="1564"/>
      <c r="Q149" s="1564"/>
      <c r="R149" s="1564"/>
      <c r="S149" s="1564"/>
      <c r="T149" s="1564"/>
      <c r="U149" s="1565" t="s">
        <v>334</v>
      </c>
      <c r="W149" s="1926" t="s">
        <v>534</v>
      </c>
    </row>
    <row r="150" spans="1:23" ht="12.75" x14ac:dyDescent="0.2">
      <c r="A150" s="2229">
        <v>5096</v>
      </c>
      <c r="B150" s="2176" t="s">
        <v>1504</v>
      </c>
      <c r="C150" s="1098">
        <f>+'I3 TB Data'!H366</f>
        <v>0</v>
      </c>
      <c r="D150" s="1098"/>
      <c r="E150" s="1098">
        <f t="shared" si="17"/>
        <v>0</v>
      </c>
      <c r="F150" s="1559" t="s">
        <v>334</v>
      </c>
      <c r="G150" s="1098">
        <f t="shared" si="22"/>
        <v>0</v>
      </c>
      <c r="H150" s="1560">
        <f t="shared" si="23"/>
        <v>0</v>
      </c>
      <c r="I150" s="1115">
        <f>+'O5 Details by Class &amp; Accounts'!E152</f>
        <v>0</v>
      </c>
      <c r="J150" s="1561">
        <f t="shared" si="20"/>
        <v>0</v>
      </c>
      <c r="K150" s="1562">
        <f>+'O4 Summary by Class &amp; Accounts'!D152</f>
        <v>0</v>
      </c>
      <c r="L150" s="1561">
        <f t="shared" si="21"/>
        <v>0</v>
      </c>
      <c r="M150" s="2230"/>
      <c r="N150" s="2230"/>
      <c r="O150" s="2230"/>
      <c r="P150" s="1564"/>
      <c r="Q150" s="1564"/>
      <c r="R150" s="1564"/>
      <c r="S150" s="1564"/>
      <c r="T150" s="1564"/>
      <c r="U150" s="1565" t="s">
        <v>334</v>
      </c>
      <c r="W150" s="1926" t="s">
        <v>1166</v>
      </c>
    </row>
    <row r="151" spans="1:23" ht="12.75" x14ac:dyDescent="0.2">
      <c r="A151" s="1550">
        <v>5105</v>
      </c>
      <c r="B151" s="1101" t="s">
        <v>1435</v>
      </c>
      <c r="C151" s="1098">
        <f>+'I3 TB Data'!H367</f>
        <v>0</v>
      </c>
      <c r="D151" s="1098"/>
      <c r="E151" s="1098">
        <f t="shared" si="17"/>
        <v>0</v>
      </c>
      <c r="F151" s="1559" t="s">
        <v>334</v>
      </c>
      <c r="G151" s="1098">
        <f t="shared" si="22"/>
        <v>0</v>
      </c>
      <c r="H151" s="1560">
        <f t="shared" si="23"/>
        <v>0</v>
      </c>
      <c r="I151" s="1115">
        <f>+'O5 Details by Class &amp; Accounts'!E153</f>
        <v>0</v>
      </c>
      <c r="J151" s="1561">
        <f t="shared" si="20"/>
        <v>0</v>
      </c>
      <c r="K151" s="1562">
        <f>+'O4 Summary by Class &amp; Accounts'!D153</f>
        <v>0</v>
      </c>
      <c r="L151" s="1561">
        <f t="shared" si="21"/>
        <v>0</v>
      </c>
      <c r="M151" s="1563"/>
      <c r="N151" s="1563"/>
      <c r="O151" s="1563"/>
      <c r="P151" s="1564"/>
      <c r="Q151" s="1564"/>
      <c r="R151" s="1564"/>
      <c r="S151" s="1564"/>
      <c r="T151" s="1564"/>
      <c r="U151" s="1565" t="s">
        <v>334</v>
      </c>
      <c r="W151" s="1926" t="s">
        <v>110</v>
      </c>
    </row>
    <row r="152" spans="1:23" ht="25.5" x14ac:dyDescent="0.2">
      <c r="A152" s="1550">
        <v>5110</v>
      </c>
      <c r="B152" s="1101" t="s">
        <v>1505</v>
      </c>
      <c r="C152" s="1098">
        <f>+'I3 TB Data'!H368</f>
        <v>0</v>
      </c>
      <c r="D152" s="1098"/>
      <c r="E152" s="1098">
        <f t="shared" ref="E152:E206" si="24">+SUM(C152:D152)</f>
        <v>0</v>
      </c>
      <c r="F152" s="1559" t="s">
        <v>334</v>
      </c>
      <c r="G152" s="1098">
        <f t="shared" si="22"/>
        <v>0</v>
      </c>
      <c r="H152" s="1560">
        <f t="shared" si="23"/>
        <v>0</v>
      </c>
      <c r="I152" s="1115">
        <f>+'O5 Details by Class &amp; Accounts'!E154</f>
        <v>0</v>
      </c>
      <c r="J152" s="1561">
        <f t="shared" si="20"/>
        <v>0</v>
      </c>
      <c r="K152" s="1562">
        <f>+'O4 Summary by Class &amp; Accounts'!D154</f>
        <v>0</v>
      </c>
      <c r="L152" s="1561">
        <f t="shared" si="21"/>
        <v>0</v>
      </c>
      <c r="M152" s="1563"/>
      <c r="N152" s="1563"/>
      <c r="O152" s="1563"/>
      <c r="P152" s="1564"/>
      <c r="Q152" s="1564"/>
      <c r="R152" s="1564"/>
      <c r="S152" s="1564"/>
      <c r="T152" s="1564"/>
      <c r="U152" s="1565" t="s">
        <v>334</v>
      </c>
      <c r="W152" s="1926">
        <v>1808</v>
      </c>
    </row>
    <row r="153" spans="1:23" ht="25.5" x14ac:dyDescent="0.2">
      <c r="A153" s="1550">
        <v>5112</v>
      </c>
      <c r="B153" s="1101" t="s">
        <v>1469</v>
      </c>
      <c r="C153" s="1098">
        <f>+'I3 TB Data'!H369</f>
        <v>0</v>
      </c>
      <c r="D153" s="1098"/>
      <c r="E153" s="1098">
        <f t="shared" si="24"/>
        <v>0</v>
      </c>
      <c r="F153" s="1559" t="s">
        <v>334</v>
      </c>
      <c r="G153" s="1098">
        <f t="shared" si="22"/>
        <v>0</v>
      </c>
      <c r="H153" s="1560">
        <f t="shared" si="23"/>
        <v>0</v>
      </c>
      <c r="I153" s="1115">
        <f>+'O5 Details by Class &amp; Accounts'!E155</f>
        <v>0</v>
      </c>
      <c r="J153" s="1561">
        <f t="shared" si="20"/>
        <v>0</v>
      </c>
      <c r="K153" s="1562">
        <f>+'O4 Summary by Class &amp; Accounts'!D155</f>
        <v>0</v>
      </c>
      <c r="L153" s="1561">
        <f t="shared" si="21"/>
        <v>0</v>
      </c>
      <c r="M153" s="1563"/>
      <c r="N153" s="1563"/>
      <c r="O153" s="1563"/>
      <c r="P153" s="1564"/>
      <c r="Q153" s="1564"/>
      <c r="R153" s="1564"/>
      <c r="S153" s="1564"/>
      <c r="T153" s="1564"/>
      <c r="U153" s="1565" t="s">
        <v>334</v>
      </c>
      <c r="W153" s="1926">
        <v>1815</v>
      </c>
    </row>
    <row r="154" spans="1:23" ht="25.5" x14ac:dyDescent="0.2">
      <c r="A154" s="1550">
        <v>5114</v>
      </c>
      <c r="B154" s="1101" t="s">
        <v>7</v>
      </c>
      <c r="C154" s="1098">
        <f>+'I3 TB Data'!H370</f>
        <v>18000</v>
      </c>
      <c r="D154" s="1098"/>
      <c r="E154" s="1098">
        <f t="shared" si="24"/>
        <v>18000</v>
      </c>
      <c r="F154" s="1559" t="s">
        <v>334</v>
      </c>
      <c r="G154" s="1098">
        <f t="shared" si="22"/>
        <v>0</v>
      </c>
      <c r="H154" s="1560">
        <f t="shared" si="23"/>
        <v>18000</v>
      </c>
      <c r="I154" s="1115">
        <f>+'O5 Details by Class &amp; Accounts'!E156</f>
        <v>18000</v>
      </c>
      <c r="J154" s="1561">
        <f t="shared" si="20"/>
        <v>0</v>
      </c>
      <c r="K154" s="1562">
        <f>+'O4 Summary by Class &amp; Accounts'!D156</f>
        <v>18000</v>
      </c>
      <c r="L154" s="1561">
        <f t="shared" si="21"/>
        <v>0</v>
      </c>
      <c r="M154" s="1563"/>
      <c r="N154" s="1563"/>
      <c r="O154" s="1563"/>
      <c r="P154" s="1564"/>
      <c r="Q154" s="1564"/>
      <c r="R154" s="1564"/>
      <c r="S154" s="1564"/>
      <c r="T154" s="1564"/>
      <c r="U154" s="1565" t="s">
        <v>334</v>
      </c>
      <c r="W154" s="1926">
        <v>1820</v>
      </c>
    </row>
    <row r="155" spans="1:23" ht="25.5" x14ac:dyDescent="0.2">
      <c r="A155" s="1550">
        <v>5120</v>
      </c>
      <c r="B155" s="1101" t="s">
        <v>8</v>
      </c>
      <c r="C155" s="1098">
        <f>+'I3 TB Data'!H371</f>
        <v>9000</v>
      </c>
      <c r="D155" s="1098"/>
      <c r="E155" s="1098">
        <f t="shared" si="24"/>
        <v>9000</v>
      </c>
      <c r="F155" s="1559" t="s">
        <v>334</v>
      </c>
      <c r="G155" s="1098">
        <f t="shared" si="22"/>
        <v>0</v>
      </c>
      <c r="H155" s="1560">
        <f t="shared" si="23"/>
        <v>9000</v>
      </c>
      <c r="I155" s="1115">
        <f>+'O5 Details by Class &amp; Accounts'!E157</f>
        <v>9000</v>
      </c>
      <c r="J155" s="1561">
        <f t="shared" si="20"/>
        <v>0</v>
      </c>
      <c r="K155" s="1562">
        <f>+'O4 Summary by Class &amp; Accounts'!D157</f>
        <v>9000</v>
      </c>
      <c r="L155" s="1561">
        <f t="shared" si="21"/>
        <v>0</v>
      </c>
      <c r="M155" s="1563"/>
      <c r="N155" s="1563"/>
      <c r="O155" s="1563"/>
      <c r="P155" s="1564"/>
      <c r="Q155" s="1564"/>
      <c r="R155" s="1564"/>
      <c r="S155" s="1564"/>
      <c r="T155" s="1564"/>
      <c r="U155" s="1565" t="s">
        <v>334</v>
      </c>
      <c r="W155" s="1926">
        <v>1830</v>
      </c>
    </row>
    <row r="156" spans="1:23" ht="25.5" x14ac:dyDescent="0.2">
      <c r="A156" s="1550">
        <v>5125</v>
      </c>
      <c r="B156" s="1101" t="s">
        <v>1471</v>
      </c>
      <c r="C156" s="1098">
        <f>+'I3 TB Data'!H372</f>
        <v>68000</v>
      </c>
      <c r="D156" s="1098"/>
      <c r="E156" s="1098">
        <f t="shared" si="24"/>
        <v>68000</v>
      </c>
      <c r="F156" s="1559" t="s">
        <v>334</v>
      </c>
      <c r="G156" s="1098">
        <f t="shared" si="22"/>
        <v>0</v>
      </c>
      <c r="H156" s="1560">
        <f t="shared" si="23"/>
        <v>68000</v>
      </c>
      <c r="I156" s="1115">
        <f>+'O5 Details by Class &amp; Accounts'!E158</f>
        <v>68000</v>
      </c>
      <c r="J156" s="1561">
        <f t="shared" si="20"/>
        <v>0</v>
      </c>
      <c r="K156" s="1562">
        <f>+'O4 Summary by Class &amp; Accounts'!D158</f>
        <v>68000.000000000015</v>
      </c>
      <c r="L156" s="1561">
        <f t="shared" si="21"/>
        <v>0</v>
      </c>
      <c r="M156" s="1563"/>
      <c r="N156" s="1563"/>
      <c r="O156" s="1563"/>
      <c r="P156" s="1564"/>
      <c r="Q156" s="1564"/>
      <c r="R156" s="1564"/>
      <c r="S156" s="1564"/>
      <c r="T156" s="1564"/>
      <c r="U156" s="1565" t="s">
        <v>334</v>
      </c>
      <c r="W156" s="1926">
        <v>1835</v>
      </c>
    </row>
    <row r="157" spans="1:23" ht="12.75" x14ac:dyDescent="0.2">
      <c r="A157" s="1550">
        <v>5130</v>
      </c>
      <c r="B157" s="1101" t="s">
        <v>9</v>
      </c>
      <c r="C157" s="1098">
        <f>+'I3 TB Data'!H373</f>
        <v>0</v>
      </c>
      <c r="D157" s="1098"/>
      <c r="E157" s="1098">
        <f t="shared" si="24"/>
        <v>0</v>
      </c>
      <c r="F157" s="1559" t="s">
        <v>334</v>
      </c>
      <c r="G157" s="1098">
        <f t="shared" si="22"/>
        <v>0</v>
      </c>
      <c r="H157" s="1560">
        <f t="shared" si="23"/>
        <v>0</v>
      </c>
      <c r="I157" s="1115">
        <f>+'O5 Details by Class &amp; Accounts'!E159</f>
        <v>0</v>
      </c>
      <c r="J157" s="1561">
        <f t="shared" si="20"/>
        <v>0</v>
      </c>
      <c r="K157" s="1562">
        <f>+'O4 Summary by Class &amp; Accounts'!D159</f>
        <v>0</v>
      </c>
      <c r="L157" s="1561">
        <f t="shared" si="21"/>
        <v>0</v>
      </c>
      <c r="M157" s="1563"/>
      <c r="N157" s="1563"/>
      <c r="O157" s="1563"/>
      <c r="P157" s="1564"/>
      <c r="Q157" s="1564"/>
      <c r="R157" s="1564"/>
      <c r="S157" s="1564"/>
      <c r="T157" s="1564"/>
      <c r="U157" s="1565" t="s">
        <v>334</v>
      </c>
      <c r="W157" s="1926">
        <v>1855</v>
      </c>
    </row>
    <row r="158" spans="1:23" ht="25.5" x14ac:dyDescent="0.2">
      <c r="A158" s="1550">
        <v>5135</v>
      </c>
      <c r="B158" s="1101" t="s">
        <v>10</v>
      </c>
      <c r="C158" s="1098">
        <f>+'I3 TB Data'!H374</f>
        <v>0</v>
      </c>
      <c r="D158" s="1098"/>
      <c r="E158" s="1098">
        <f t="shared" si="24"/>
        <v>0</v>
      </c>
      <c r="F158" s="1559" t="s">
        <v>334</v>
      </c>
      <c r="G158" s="1098">
        <f t="shared" si="22"/>
        <v>0</v>
      </c>
      <c r="H158" s="1560">
        <f t="shared" si="23"/>
        <v>0</v>
      </c>
      <c r="I158" s="1115">
        <f>+'O5 Details by Class &amp; Accounts'!E160</f>
        <v>0</v>
      </c>
      <c r="J158" s="1561">
        <f t="shared" si="20"/>
        <v>0</v>
      </c>
      <c r="K158" s="1562">
        <f>+'O4 Summary by Class &amp; Accounts'!D160</f>
        <v>0</v>
      </c>
      <c r="L158" s="1561">
        <f t="shared" si="21"/>
        <v>0</v>
      </c>
      <c r="M158" s="1563"/>
      <c r="N158" s="1563"/>
      <c r="O158" s="1563"/>
      <c r="P158" s="1564"/>
      <c r="Q158" s="1564"/>
      <c r="R158" s="1564"/>
      <c r="S158" s="1564"/>
      <c r="T158" s="1564"/>
      <c r="U158" s="1565" t="s">
        <v>334</v>
      </c>
      <c r="W158" s="1926" t="s">
        <v>534</v>
      </c>
    </row>
    <row r="159" spans="1:23" ht="12.75" x14ac:dyDescent="0.2">
      <c r="A159" s="1550">
        <v>5145</v>
      </c>
      <c r="B159" s="1101" t="s">
        <v>11</v>
      </c>
      <c r="C159" s="1098">
        <f>+'I3 TB Data'!H375</f>
        <v>0</v>
      </c>
      <c r="D159" s="1098"/>
      <c r="E159" s="1098">
        <f t="shared" si="24"/>
        <v>0</v>
      </c>
      <c r="F159" s="1559" t="s">
        <v>334</v>
      </c>
      <c r="G159" s="1098">
        <f t="shared" si="22"/>
        <v>0</v>
      </c>
      <c r="H159" s="1560">
        <f t="shared" si="23"/>
        <v>0</v>
      </c>
      <c r="I159" s="1115">
        <f>+'O5 Details by Class &amp; Accounts'!E161</f>
        <v>0</v>
      </c>
      <c r="J159" s="1561">
        <f t="shared" si="20"/>
        <v>0</v>
      </c>
      <c r="K159" s="1562">
        <f>+'O4 Summary by Class &amp; Accounts'!D161</f>
        <v>0</v>
      </c>
      <c r="L159" s="1561">
        <f t="shared" si="21"/>
        <v>0</v>
      </c>
      <c r="M159" s="1563"/>
      <c r="N159" s="1563"/>
      <c r="O159" s="1563"/>
      <c r="P159" s="1564"/>
      <c r="Q159" s="1564"/>
      <c r="R159" s="1564"/>
      <c r="S159" s="1564"/>
      <c r="T159" s="1564"/>
      <c r="U159" s="1565" t="s">
        <v>334</v>
      </c>
      <c r="W159" s="1926">
        <v>1840</v>
      </c>
    </row>
    <row r="160" spans="1:23" ht="25.5" x14ac:dyDescent="0.2">
      <c r="A160" s="1550">
        <v>5150</v>
      </c>
      <c r="B160" s="1101" t="s">
        <v>12</v>
      </c>
      <c r="C160" s="1098">
        <f>+'I3 TB Data'!H376</f>
        <v>19200</v>
      </c>
      <c r="D160" s="1098"/>
      <c r="E160" s="1098">
        <f t="shared" si="24"/>
        <v>19200</v>
      </c>
      <c r="F160" s="1559" t="s">
        <v>334</v>
      </c>
      <c r="G160" s="1098">
        <f t="shared" si="22"/>
        <v>0</v>
      </c>
      <c r="H160" s="1560">
        <f t="shared" si="23"/>
        <v>19200</v>
      </c>
      <c r="I160" s="1115">
        <f>+'O5 Details by Class &amp; Accounts'!E162</f>
        <v>19200</v>
      </c>
      <c r="J160" s="1561">
        <f t="shared" si="20"/>
        <v>0</v>
      </c>
      <c r="K160" s="1562">
        <f>+'O4 Summary by Class &amp; Accounts'!D162</f>
        <v>19200.000000000004</v>
      </c>
      <c r="L160" s="1561">
        <f t="shared" si="21"/>
        <v>0</v>
      </c>
      <c r="M160" s="1563"/>
      <c r="N160" s="1563"/>
      <c r="O160" s="1563"/>
      <c r="P160" s="1564"/>
      <c r="Q160" s="1564"/>
      <c r="R160" s="1564"/>
      <c r="S160" s="1564"/>
      <c r="T160" s="1564"/>
      <c r="U160" s="1565" t="s">
        <v>334</v>
      </c>
      <c r="W160" s="1926">
        <v>1845</v>
      </c>
    </row>
    <row r="161" spans="1:23" ht="12.75" x14ac:dyDescent="0.2">
      <c r="A161" s="1550">
        <v>5155</v>
      </c>
      <c r="B161" s="1101" t="s">
        <v>13</v>
      </c>
      <c r="C161" s="1098">
        <f>+'I3 TB Data'!H377</f>
        <v>400</v>
      </c>
      <c r="D161" s="1098"/>
      <c r="E161" s="1098">
        <f t="shared" si="24"/>
        <v>400</v>
      </c>
      <c r="F161" s="1559" t="s">
        <v>334</v>
      </c>
      <c r="G161" s="1098">
        <f t="shared" ref="G161:G192" si="25">+IF((F161=" "),0,E161)</f>
        <v>0</v>
      </c>
      <c r="H161" s="1560">
        <f t="shared" ref="H161:H192" si="26">+IF((F161=" "),E161,0)</f>
        <v>400</v>
      </c>
      <c r="I161" s="1115">
        <f>+'O5 Details by Class &amp; Accounts'!E163</f>
        <v>400</v>
      </c>
      <c r="J161" s="1561">
        <f t="shared" si="20"/>
        <v>0</v>
      </c>
      <c r="K161" s="1562">
        <f>+'O4 Summary by Class &amp; Accounts'!D163</f>
        <v>400</v>
      </c>
      <c r="L161" s="1561">
        <f t="shared" si="21"/>
        <v>0</v>
      </c>
      <c r="M161" s="1563"/>
      <c r="N161" s="1563"/>
      <c r="O161" s="1563"/>
      <c r="P161" s="1564"/>
      <c r="Q161" s="1564"/>
      <c r="R161" s="1564"/>
      <c r="S161" s="1564"/>
      <c r="T161" s="1564"/>
      <c r="U161" s="1565" t="s">
        <v>334</v>
      </c>
      <c r="W161" s="1926">
        <v>1855</v>
      </c>
    </row>
    <row r="162" spans="1:23" ht="12.75" x14ac:dyDescent="0.2">
      <c r="A162" s="1550">
        <v>5160</v>
      </c>
      <c r="B162" s="1101" t="s">
        <v>14</v>
      </c>
      <c r="C162" s="1098">
        <f>+'I3 TB Data'!H378</f>
        <v>27500</v>
      </c>
      <c r="D162" s="1098"/>
      <c r="E162" s="1098">
        <f t="shared" si="24"/>
        <v>27500</v>
      </c>
      <c r="F162" s="1559" t="s">
        <v>334</v>
      </c>
      <c r="G162" s="1098">
        <f t="shared" si="25"/>
        <v>0</v>
      </c>
      <c r="H162" s="1560">
        <f t="shared" si="26"/>
        <v>27500</v>
      </c>
      <c r="I162" s="1115">
        <f>+'O5 Details by Class &amp; Accounts'!E164</f>
        <v>27500</v>
      </c>
      <c r="J162" s="1561">
        <f t="shared" si="20"/>
        <v>0</v>
      </c>
      <c r="K162" s="1562">
        <f>+'O4 Summary by Class &amp; Accounts'!D164</f>
        <v>27500.000000000004</v>
      </c>
      <c r="L162" s="1561">
        <f t="shared" si="21"/>
        <v>0</v>
      </c>
      <c r="M162" s="1563"/>
      <c r="N162" s="1563"/>
      <c r="O162" s="1563"/>
      <c r="P162" s="1564"/>
      <c r="Q162" s="1564"/>
      <c r="R162" s="1564"/>
      <c r="S162" s="1564"/>
      <c r="T162" s="1564"/>
      <c r="U162" s="1565" t="s">
        <v>334</v>
      </c>
      <c r="W162" s="1926">
        <v>1850</v>
      </c>
    </row>
    <row r="163" spans="1:23" ht="12.75" x14ac:dyDescent="0.2">
      <c r="A163" s="1557">
        <v>5175</v>
      </c>
      <c r="B163" s="1108" t="s">
        <v>1625</v>
      </c>
      <c r="C163" s="1098">
        <f>+'I3 TB Data'!H382</f>
        <v>500</v>
      </c>
      <c r="D163" s="1098"/>
      <c r="E163" s="1098">
        <f t="shared" si="24"/>
        <v>500</v>
      </c>
      <c r="F163" s="1559" t="s">
        <v>334</v>
      </c>
      <c r="G163" s="1098">
        <f t="shared" si="25"/>
        <v>0</v>
      </c>
      <c r="H163" s="1560">
        <f t="shared" si="26"/>
        <v>500</v>
      </c>
      <c r="I163" s="1115">
        <f>+'O5 Details by Class &amp; Accounts'!E165</f>
        <v>500</v>
      </c>
      <c r="J163" s="1561">
        <f t="shared" si="20"/>
        <v>0</v>
      </c>
      <c r="K163" s="1562">
        <f>+'O4 Summary by Class &amp; Accounts'!D165</f>
        <v>500</v>
      </c>
      <c r="L163" s="1561">
        <f t="shared" si="21"/>
        <v>0</v>
      </c>
      <c r="M163" s="1571"/>
      <c r="N163" s="1571"/>
      <c r="O163" s="1571"/>
      <c r="P163" s="1564"/>
      <c r="Q163" s="1564"/>
      <c r="R163" s="1564"/>
      <c r="S163" s="1564"/>
      <c r="T163" s="1564"/>
      <c r="U163" s="1565" t="s">
        <v>334</v>
      </c>
      <c r="W163" s="1926">
        <v>1860</v>
      </c>
    </row>
    <row r="164" spans="1:23" ht="12.75" x14ac:dyDescent="0.2">
      <c r="A164" s="1557">
        <v>5305</v>
      </c>
      <c r="B164" s="1108" t="s">
        <v>1635</v>
      </c>
      <c r="C164" s="1098">
        <f>+'I3 TB Data'!H392</f>
        <v>230451</v>
      </c>
      <c r="D164" s="1098"/>
      <c r="E164" s="1098">
        <f t="shared" si="24"/>
        <v>230451</v>
      </c>
      <c r="F164" s="1559" t="s">
        <v>334</v>
      </c>
      <c r="G164" s="1098">
        <f t="shared" si="25"/>
        <v>0</v>
      </c>
      <c r="H164" s="1560">
        <f t="shared" si="26"/>
        <v>230451</v>
      </c>
      <c r="I164" s="1115">
        <f>+'O5 Details by Class &amp; Accounts'!E166</f>
        <v>230451</v>
      </c>
      <c r="J164" s="1561">
        <f t="shared" ref="J164:J215" si="27">+G164+H164-I164</f>
        <v>0</v>
      </c>
      <c r="K164" s="1562">
        <f>+'O4 Summary by Class &amp; Accounts'!D166</f>
        <v>230451.00000000003</v>
      </c>
      <c r="L164" s="1561">
        <f t="shared" ref="L164:L215" si="28">+H164-K164</f>
        <v>0</v>
      </c>
      <c r="M164" s="1571"/>
      <c r="N164" s="1571"/>
      <c r="O164" s="1571"/>
      <c r="P164" s="1564"/>
      <c r="Q164" s="1564"/>
      <c r="R164" s="1564"/>
      <c r="S164" s="1564"/>
      <c r="T164" s="1564"/>
      <c r="U164" s="1565" t="s">
        <v>334</v>
      </c>
      <c r="W164" s="1926" t="s">
        <v>1361</v>
      </c>
    </row>
    <row r="165" spans="1:23" ht="12.75" x14ac:dyDescent="0.2">
      <c r="A165" s="1557">
        <v>5310</v>
      </c>
      <c r="B165" s="1108" t="s">
        <v>289</v>
      </c>
      <c r="C165" s="1098">
        <f>+'I3 TB Data'!H393</f>
        <v>241109</v>
      </c>
      <c r="D165" s="1098"/>
      <c r="E165" s="1098">
        <f t="shared" si="24"/>
        <v>241109</v>
      </c>
      <c r="F165" s="1559" t="s">
        <v>334</v>
      </c>
      <c r="G165" s="1098">
        <f t="shared" si="25"/>
        <v>0</v>
      </c>
      <c r="H165" s="1560">
        <f t="shared" si="26"/>
        <v>241109</v>
      </c>
      <c r="I165" s="1115">
        <f>+'O5 Details by Class &amp; Accounts'!E167</f>
        <v>241109</v>
      </c>
      <c r="J165" s="1561">
        <f t="shared" si="27"/>
        <v>0</v>
      </c>
      <c r="K165" s="1562">
        <f>+'O4 Summary by Class &amp; Accounts'!D167</f>
        <v>241109</v>
      </c>
      <c r="L165" s="1561">
        <f t="shared" si="28"/>
        <v>0</v>
      </c>
      <c r="M165" s="1571"/>
      <c r="N165" s="1571"/>
      <c r="O165" s="1571"/>
      <c r="P165" s="1564"/>
      <c r="Q165" s="1564"/>
      <c r="R165" s="1564"/>
      <c r="S165" s="1564"/>
      <c r="T165" s="1564"/>
      <c r="U165" s="1565" t="s">
        <v>334</v>
      </c>
      <c r="W165" s="1926" t="s">
        <v>821</v>
      </c>
    </row>
    <row r="166" spans="1:23" ht="12.75" x14ac:dyDescent="0.2">
      <c r="A166" s="1557">
        <v>5315</v>
      </c>
      <c r="B166" s="1108" t="s">
        <v>1220</v>
      </c>
      <c r="C166" s="1098">
        <f>+'I3 TB Data'!H394</f>
        <v>1179268</v>
      </c>
      <c r="D166" s="1098"/>
      <c r="E166" s="1098">
        <f t="shared" si="24"/>
        <v>1179268</v>
      </c>
      <c r="F166" s="1559" t="s">
        <v>334</v>
      </c>
      <c r="G166" s="1098">
        <f t="shared" si="25"/>
        <v>0</v>
      </c>
      <c r="H166" s="1560">
        <f t="shared" si="26"/>
        <v>1179268</v>
      </c>
      <c r="I166" s="1115">
        <f>+'O5 Details by Class &amp; Accounts'!E168</f>
        <v>1179268</v>
      </c>
      <c r="J166" s="1561">
        <f t="shared" si="27"/>
        <v>0</v>
      </c>
      <c r="K166" s="1562">
        <f>+'O4 Summary by Class &amp; Accounts'!D168</f>
        <v>1179268</v>
      </c>
      <c r="L166" s="1561">
        <f t="shared" si="28"/>
        <v>0</v>
      </c>
      <c r="M166" s="1571"/>
      <c r="N166" s="1571"/>
      <c r="O166" s="1571"/>
      <c r="P166" s="1564"/>
      <c r="Q166" s="1564"/>
      <c r="R166" s="1564"/>
      <c r="S166" s="1564"/>
      <c r="T166" s="1564"/>
      <c r="U166" s="1565" t="s">
        <v>334</v>
      </c>
      <c r="W166" s="1926" t="s">
        <v>1361</v>
      </c>
    </row>
    <row r="167" spans="1:23" ht="12.75" x14ac:dyDescent="0.2">
      <c r="A167" s="1557">
        <v>5320</v>
      </c>
      <c r="B167" s="1108" t="s">
        <v>1221</v>
      </c>
      <c r="C167" s="1098">
        <f>+'I3 TB Data'!H395</f>
        <v>242549</v>
      </c>
      <c r="D167" s="1098"/>
      <c r="E167" s="1098">
        <f t="shared" si="24"/>
        <v>242549</v>
      </c>
      <c r="F167" s="1559" t="s">
        <v>334</v>
      </c>
      <c r="G167" s="1098">
        <f t="shared" si="25"/>
        <v>0</v>
      </c>
      <c r="H167" s="1560">
        <f t="shared" si="26"/>
        <v>242549</v>
      </c>
      <c r="I167" s="1115">
        <f>+'O5 Details by Class &amp; Accounts'!E169</f>
        <v>242549</v>
      </c>
      <c r="J167" s="1561">
        <f t="shared" si="27"/>
        <v>0</v>
      </c>
      <c r="K167" s="1562">
        <f>+'O4 Summary by Class &amp; Accounts'!D169</f>
        <v>242549</v>
      </c>
      <c r="L167" s="1561">
        <f t="shared" si="28"/>
        <v>0</v>
      </c>
      <c r="M167" s="1571"/>
      <c r="N167" s="1571"/>
      <c r="O167" s="1571"/>
      <c r="P167" s="1564"/>
      <c r="Q167" s="1564"/>
      <c r="R167" s="1564"/>
      <c r="S167" s="1564"/>
      <c r="T167" s="1564"/>
      <c r="U167" s="1565" t="s">
        <v>334</v>
      </c>
      <c r="W167" s="1926" t="s">
        <v>1361</v>
      </c>
    </row>
    <row r="168" spans="1:23" ht="12.75" x14ac:dyDescent="0.2">
      <c r="A168" s="1557">
        <v>5325</v>
      </c>
      <c r="B168" s="1108" t="s">
        <v>1222</v>
      </c>
      <c r="C168" s="1098">
        <f>+'I3 TB Data'!H396</f>
        <v>100</v>
      </c>
      <c r="D168" s="1098"/>
      <c r="E168" s="1098">
        <f t="shared" si="24"/>
        <v>100</v>
      </c>
      <c r="F168" s="1559" t="s">
        <v>334</v>
      </c>
      <c r="G168" s="1098">
        <f t="shared" si="25"/>
        <v>0</v>
      </c>
      <c r="H168" s="1560">
        <f t="shared" si="26"/>
        <v>100</v>
      </c>
      <c r="I168" s="1115">
        <f>+'O5 Details by Class &amp; Accounts'!E170</f>
        <v>100</v>
      </c>
      <c r="J168" s="1561">
        <f t="shared" si="27"/>
        <v>0</v>
      </c>
      <c r="K168" s="1562">
        <f>+'O4 Summary by Class &amp; Accounts'!D170</f>
        <v>100</v>
      </c>
      <c r="L168" s="1561">
        <f t="shared" si="28"/>
        <v>0</v>
      </c>
      <c r="M168" s="1571"/>
      <c r="N168" s="1571"/>
      <c r="O168" s="1571"/>
      <c r="P168" s="1564"/>
      <c r="Q168" s="1564"/>
      <c r="R168" s="1564"/>
      <c r="S168" s="1564"/>
      <c r="T168" s="1564"/>
      <c r="U168" s="1565" t="s">
        <v>334</v>
      </c>
      <c r="W168" s="1926" t="s">
        <v>1361</v>
      </c>
    </row>
    <row r="169" spans="1:23" ht="12.75" x14ac:dyDescent="0.2">
      <c r="A169" s="1557">
        <v>5330</v>
      </c>
      <c r="B169" s="1108" t="s">
        <v>1223</v>
      </c>
      <c r="C169" s="1098">
        <f>+'I3 TB Data'!H397</f>
        <v>400</v>
      </c>
      <c r="D169" s="1098"/>
      <c r="E169" s="1098">
        <f t="shared" si="24"/>
        <v>400</v>
      </c>
      <c r="F169" s="1559" t="s">
        <v>334</v>
      </c>
      <c r="G169" s="1098">
        <f t="shared" si="25"/>
        <v>0</v>
      </c>
      <c r="H169" s="1560">
        <f t="shared" si="26"/>
        <v>400</v>
      </c>
      <c r="I169" s="1115">
        <f>+'O5 Details by Class &amp; Accounts'!E171</f>
        <v>400</v>
      </c>
      <c r="J169" s="1561">
        <f t="shared" si="27"/>
        <v>0</v>
      </c>
      <c r="K169" s="1562">
        <f>+'O4 Summary by Class &amp; Accounts'!D171</f>
        <v>400</v>
      </c>
      <c r="L169" s="1561">
        <f t="shared" si="28"/>
        <v>0</v>
      </c>
      <c r="M169" s="1571"/>
      <c r="N169" s="1571"/>
      <c r="O169" s="1571"/>
      <c r="P169" s="1564"/>
      <c r="Q169" s="1564"/>
      <c r="R169" s="1564"/>
      <c r="S169" s="1564"/>
      <c r="T169" s="1564"/>
      <c r="U169" s="1565" t="s">
        <v>334</v>
      </c>
      <c r="W169" s="1926" t="s">
        <v>1361</v>
      </c>
    </row>
    <row r="170" spans="1:23" ht="12.75" x14ac:dyDescent="0.2">
      <c r="A170" s="1557">
        <v>5335</v>
      </c>
      <c r="B170" s="1108" t="s">
        <v>1224</v>
      </c>
      <c r="C170" s="1098">
        <f>+'I3 TB Data'!H398</f>
        <v>162000</v>
      </c>
      <c r="D170" s="1098"/>
      <c r="E170" s="1098">
        <f t="shared" si="24"/>
        <v>162000</v>
      </c>
      <c r="F170" s="1559" t="s">
        <v>334</v>
      </c>
      <c r="G170" s="1098">
        <f t="shared" si="25"/>
        <v>0</v>
      </c>
      <c r="H170" s="1560">
        <f t="shared" si="26"/>
        <v>162000</v>
      </c>
      <c r="I170" s="1115">
        <f>+'O5 Details by Class &amp; Accounts'!E172</f>
        <v>162000</v>
      </c>
      <c r="J170" s="1561">
        <f t="shared" si="27"/>
        <v>0</v>
      </c>
      <c r="K170" s="1562">
        <f>+'O4 Summary by Class &amp; Accounts'!D172</f>
        <v>162000</v>
      </c>
      <c r="L170" s="1561">
        <f t="shared" si="28"/>
        <v>0</v>
      </c>
      <c r="M170" s="1571"/>
      <c r="N170" s="1571"/>
      <c r="O170" s="1571"/>
      <c r="P170" s="1564"/>
      <c r="Q170" s="1564"/>
      <c r="R170" s="1564"/>
      <c r="S170" s="1564"/>
      <c r="T170" s="1564"/>
      <c r="U170" s="1565" t="s">
        <v>334</v>
      </c>
      <c r="W170" s="1926" t="s">
        <v>1441</v>
      </c>
    </row>
    <row r="171" spans="1:23" ht="25.5" x14ac:dyDescent="0.2">
      <c r="A171" s="1557">
        <v>5340</v>
      </c>
      <c r="B171" s="1108" t="s">
        <v>1225</v>
      </c>
      <c r="C171" s="1098">
        <f>+'I3 TB Data'!H399</f>
        <v>0</v>
      </c>
      <c r="D171" s="1098"/>
      <c r="E171" s="1098">
        <f t="shared" si="24"/>
        <v>0</v>
      </c>
      <c r="F171" s="1559" t="s">
        <v>334</v>
      </c>
      <c r="G171" s="1098">
        <f t="shared" si="25"/>
        <v>0</v>
      </c>
      <c r="H171" s="1560">
        <f t="shared" si="26"/>
        <v>0</v>
      </c>
      <c r="I171" s="1115">
        <f>+'O5 Details by Class &amp; Accounts'!E173</f>
        <v>0</v>
      </c>
      <c r="J171" s="1561">
        <f t="shared" si="27"/>
        <v>0</v>
      </c>
      <c r="K171" s="1562">
        <f>+'O4 Summary by Class &amp; Accounts'!D173</f>
        <v>0</v>
      </c>
      <c r="L171" s="1561">
        <f t="shared" si="28"/>
        <v>0</v>
      </c>
      <c r="M171" s="1571"/>
      <c r="N171" s="1571"/>
      <c r="O171" s="1571"/>
      <c r="P171" s="1564"/>
      <c r="Q171" s="1564"/>
      <c r="R171" s="1564"/>
      <c r="S171" s="1564"/>
      <c r="T171" s="1564"/>
      <c r="U171" s="1565" t="s">
        <v>334</v>
      </c>
      <c r="W171" s="1926" t="s">
        <v>1361</v>
      </c>
    </row>
    <row r="172" spans="1:23" ht="12.75" x14ac:dyDescent="0.2">
      <c r="A172" s="2229">
        <v>5405</v>
      </c>
      <c r="B172" s="2176" t="s">
        <v>1635</v>
      </c>
      <c r="C172" s="1098">
        <f>+'I3 TB Data'!H400</f>
        <v>0</v>
      </c>
      <c r="D172" s="1098"/>
      <c r="E172" s="1098">
        <f t="shared" si="24"/>
        <v>0</v>
      </c>
      <c r="F172" s="1559" t="s">
        <v>334</v>
      </c>
      <c r="G172" s="1098">
        <f t="shared" si="25"/>
        <v>0</v>
      </c>
      <c r="H172" s="1560">
        <f t="shared" si="26"/>
        <v>0</v>
      </c>
      <c r="I172" s="1115">
        <f>+'O5 Details by Class &amp; Accounts'!E174</f>
        <v>0</v>
      </c>
      <c r="J172" s="1561">
        <f t="shared" si="27"/>
        <v>0</v>
      </c>
      <c r="K172" s="1562">
        <f>+'O4 Summary by Class &amp; Accounts'!D174</f>
        <v>0</v>
      </c>
      <c r="L172" s="1561">
        <f t="shared" si="28"/>
        <v>0</v>
      </c>
      <c r="M172" s="2230"/>
      <c r="N172" s="2230"/>
      <c r="O172" s="2230"/>
      <c r="P172" s="1564"/>
      <c r="Q172" s="1564"/>
      <c r="R172" s="1564"/>
      <c r="S172" s="1564"/>
      <c r="T172" s="1564"/>
      <c r="U172" s="1565" t="s">
        <v>334</v>
      </c>
      <c r="W172" s="1926" t="s">
        <v>1166</v>
      </c>
    </row>
    <row r="173" spans="1:23" ht="12.75" x14ac:dyDescent="0.2">
      <c r="A173" s="2229">
        <v>5410</v>
      </c>
      <c r="B173" s="2176" t="s">
        <v>1226</v>
      </c>
      <c r="C173" s="1098">
        <f>+'I3 TB Data'!H401</f>
        <v>95900</v>
      </c>
      <c r="D173" s="1098"/>
      <c r="E173" s="1098">
        <f t="shared" si="24"/>
        <v>95900</v>
      </c>
      <c r="F173" s="1559" t="s">
        <v>334</v>
      </c>
      <c r="G173" s="1098">
        <f t="shared" si="25"/>
        <v>0</v>
      </c>
      <c r="H173" s="1560">
        <f t="shared" si="26"/>
        <v>95900</v>
      </c>
      <c r="I173" s="1115">
        <f>+'O5 Details by Class &amp; Accounts'!E175</f>
        <v>95900</v>
      </c>
      <c r="J173" s="1561">
        <f t="shared" si="27"/>
        <v>0</v>
      </c>
      <c r="K173" s="1562">
        <f>+'O4 Summary by Class &amp; Accounts'!D175</f>
        <v>95900.000000000015</v>
      </c>
      <c r="L173" s="1561">
        <f t="shared" si="28"/>
        <v>0</v>
      </c>
      <c r="M173" s="2230"/>
      <c r="N173" s="2230"/>
      <c r="O173" s="2230"/>
      <c r="P173" s="1564"/>
      <c r="Q173" s="1564"/>
      <c r="R173" s="1564"/>
      <c r="S173" s="1564"/>
      <c r="T173" s="1564"/>
      <c r="U173" s="1565" t="s">
        <v>334</v>
      </c>
      <c r="W173" s="1926" t="s">
        <v>1166</v>
      </c>
    </row>
    <row r="174" spans="1:23" ht="12.75" x14ac:dyDescent="0.2">
      <c r="A174" s="2229">
        <v>5415</v>
      </c>
      <c r="B174" s="2176" t="s">
        <v>36</v>
      </c>
      <c r="C174" s="1098">
        <f>+'I3 TB Data'!H402</f>
        <v>39342</v>
      </c>
      <c r="D174" s="1098"/>
      <c r="E174" s="1098">
        <f t="shared" si="24"/>
        <v>39342</v>
      </c>
      <c r="F174" s="1559" t="s">
        <v>334</v>
      </c>
      <c r="G174" s="1098">
        <f t="shared" si="25"/>
        <v>0</v>
      </c>
      <c r="H174" s="1560">
        <f t="shared" si="26"/>
        <v>39342</v>
      </c>
      <c r="I174" s="1115">
        <f>+'O5 Details by Class &amp; Accounts'!E176</f>
        <v>39342</v>
      </c>
      <c r="J174" s="1561">
        <f t="shared" si="27"/>
        <v>0</v>
      </c>
      <c r="K174" s="1562">
        <f>+'O4 Summary by Class &amp; Accounts'!D176</f>
        <v>39342</v>
      </c>
      <c r="L174" s="1561">
        <f t="shared" si="28"/>
        <v>0</v>
      </c>
      <c r="M174" s="2230"/>
      <c r="N174" s="2230"/>
      <c r="O174" s="2230"/>
      <c r="P174" s="1564"/>
      <c r="Q174" s="1564"/>
      <c r="R174" s="1564"/>
      <c r="S174" s="1564"/>
      <c r="T174" s="1564"/>
      <c r="U174" s="1565" t="s">
        <v>334</v>
      </c>
      <c r="W174" s="1926" t="s">
        <v>1358</v>
      </c>
    </row>
    <row r="175" spans="1:23" ht="12.75" x14ac:dyDescent="0.2">
      <c r="A175" s="2229">
        <v>5420</v>
      </c>
      <c r="B175" s="2176" t="s">
        <v>37</v>
      </c>
      <c r="C175" s="1098">
        <f>+'I3 TB Data'!H403</f>
        <v>123241</v>
      </c>
      <c r="D175" s="1098"/>
      <c r="E175" s="1098">
        <f t="shared" si="24"/>
        <v>123241</v>
      </c>
      <c r="F175" s="1559" t="s">
        <v>334</v>
      </c>
      <c r="G175" s="1098">
        <f t="shared" si="25"/>
        <v>0</v>
      </c>
      <c r="H175" s="1560">
        <f t="shared" si="26"/>
        <v>123241</v>
      </c>
      <c r="I175" s="1115">
        <f>+'O5 Details by Class &amp; Accounts'!E177</f>
        <v>123241</v>
      </c>
      <c r="J175" s="1561">
        <f t="shared" si="27"/>
        <v>0</v>
      </c>
      <c r="K175" s="1562">
        <f>+'O4 Summary by Class &amp; Accounts'!D177</f>
        <v>123241</v>
      </c>
      <c r="L175" s="1561">
        <f t="shared" si="28"/>
        <v>0</v>
      </c>
      <c r="M175" s="2230"/>
      <c r="N175" s="2230"/>
      <c r="O175" s="2230"/>
      <c r="P175" s="1564"/>
      <c r="Q175" s="1564"/>
      <c r="R175" s="1564"/>
      <c r="S175" s="1564"/>
      <c r="T175" s="1564"/>
      <c r="U175" s="1565" t="s">
        <v>334</v>
      </c>
      <c r="W175" s="1926" t="s">
        <v>5</v>
      </c>
    </row>
    <row r="176" spans="1:23" ht="25.5" x14ac:dyDescent="0.2">
      <c r="A176" s="2229">
        <v>5425</v>
      </c>
      <c r="B176" s="2176" t="s">
        <v>38</v>
      </c>
      <c r="C176" s="1098">
        <f>+'I3 TB Data'!H404</f>
        <v>0</v>
      </c>
      <c r="D176" s="1098"/>
      <c r="E176" s="1098">
        <f t="shared" si="24"/>
        <v>0</v>
      </c>
      <c r="F176" s="1559" t="s">
        <v>334</v>
      </c>
      <c r="G176" s="1098">
        <f t="shared" si="25"/>
        <v>0</v>
      </c>
      <c r="H176" s="1560">
        <f t="shared" si="26"/>
        <v>0</v>
      </c>
      <c r="I176" s="1115">
        <f>+'O5 Details by Class &amp; Accounts'!E178</f>
        <v>0</v>
      </c>
      <c r="J176" s="1561">
        <f t="shared" si="27"/>
        <v>0</v>
      </c>
      <c r="K176" s="1562">
        <f>+'O4 Summary by Class &amp; Accounts'!D178</f>
        <v>0</v>
      </c>
      <c r="L176" s="1561">
        <f t="shared" si="28"/>
        <v>0</v>
      </c>
      <c r="M176" s="2230"/>
      <c r="N176" s="2230"/>
      <c r="O176" s="2230"/>
      <c r="P176" s="1564"/>
      <c r="Q176" s="1564"/>
      <c r="R176" s="1564"/>
      <c r="S176" s="1564"/>
      <c r="T176" s="1564"/>
      <c r="U176" s="1565" t="s">
        <v>334</v>
      </c>
      <c r="W176" s="1926" t="s">
        <v>1166</v>
      </c>
    </row>
    <row r="177" spans="1:23" ht="12.75" x14ac:dyDescent="0.2">
      <c r="A177" s="2229">
        <v>5505</v>
      </c>
      <c r="B177" s="2176" t="s">
        <v>1635</v>
      </c>
      <c r="C177" s="1098">
        <f>+'I3 TB Data'!H405</f>
        <v>0</v>
      </c>
      <c r="D177" s="1098"/>
      <c r="E177" s="1098">
        <f t="shared" si="24"/>
        <v>0</v>
      </c>
      <c r="F177" s="1559" t="s">
        <v>334</v>
      </c>
      <c r="G177" s="1098">
        <f t="shared" si="25"/>
        <v>0</v>
      </c>
      <c r="H177" s="1560">
        <f t="shared" si="26"/>
        <v>0</v>
      </c>
      <c r="I177" s="1115">
        <f>+'O5 Details by Class &amp; Accounts'!E179</f>
        <v>0</v>
      </c>
      <c r="J177" s="1561">
        <f t="shared" si="27"/>
        <v>0</v>
      </c>
      <c r="K177" s="1562">
        <f>+'O4 Summary by Class &amp; Accounts'!D179</f>
        <v>0</v>
      </c>
      <c r="L177" s="1561">
        <f t="shared" si="28"/>
        <v>0</v>
      </c>
      <c r="M177" s="2230"/>
      <c r="N177" s="2230"/>
      <c r="O177" s="2230"/>
      <c r="P177" s="1564"/>
      <c r="Q177" s="1564"/>
      <c r="R177" s="1564"/>
      <c r="S177" s="1564"/>
      <c r="T177" s="1564"/>
      <c r="U177" s="1565" t="s">
        <v>334</v>
      </c>
      <c r="W177" s="1926" t="s">
        <v>1166</v>
      </c>
    </row>
    <row r="178" spans="1:23" ht="12.75" x14ac:dyDescent="0.2">
      <c r="A178" s="2229">
        <v>5510</v>
      </c>
      <c r="B178" s="2176" t="s">
        <v>1688</v>
      </c>
      <c r="C178" s="1098">
        <f>+'I3 TB Data'!H406</f>
        <v>0</v>
      </c>
      <c r="D178" s="1098"/>
      <c r="E178" s="1098">
        <f t="shared" si="24"/>
        <v>0</v>
      </c>
      <c r="F178" s="1559" t="s">
        <v>334</v>
      </c>
      <c r="G178" s="1098">
        <f t="shared" si="25"/>
        <v>0</v>
      </c>
      <c r="H178" s="1560">
        <f t="shared" si="26"/>
        <v>0</v>
      </c>
      <c r="I178" s="1115">
        <f>+'O5 Details by Class &amp; Accounts'!E180</f>
        <v>0</v>
      </c>
      <c r="J178" s="1561">
        <f t="shared" si="27"/>
        <v>0</v>
      </c>
      <c r="K178" s="1562">
        <f>+'O4 Summary by Class &amp; Accounts'!D180</f>
        <v>0</v>
      </c>
      <c r="L178" s="1561">
        <f t="shared" si="28"/>
        <v>0</v>
      </c>
      <c r="M178" s="2230"/>
      <c r="N178" s="2230"/>
      <c r="O178" s="2230"/>
      <c r="P178" s="1564"/>
      <c r="Q178" s="1564"/>
      <c r="R178" s="1564"/>
      <c r="S178" s="1564"/>
      <c r="T178" s="1564"/>
      <c r="U178" s="1565" t="s">
        <v>334</v>
      </c>
      <c r="W178" s="1926" t="s">
        <v>1166</v>
      </c>
    </row>
    <row r="179" spans="1:23" ht="12.75" x14ac:dyDescent="0.2">
      <c r="A179" s="2229">
        <v>5515</v>
      </c>
      <c r="B179" s="2176" t="s">
        <v>1689</v>
      </c>
      <c r="C179" s="1098">
        <f>+'I3 TB Data'!H407</f>
        <v>0</v>
      </c>
      <c r="D179" s="1098"/>
      <c r="E179" s="1098">
        <f t="shared" si="24"/>
        <v>0</v>
      </c>
      <c r="F179" s="1559" t="s">
        <v>334</v>
      </c>
      <c r="G179" s="1098">
        <f t="shared" si="25"/>
        <v>0</v>
      </c>
      <c r="H179" s="1560">
        <f t="shared" si="26"/>
        <v>0</v>
      </c>
      <c r="I179" s="1115">
        <f>+'O5 Details by Class &amp; Accounts'!E181</f>
        <v>0</v>
      </c>
      <c r="J179" s="1561">
        <f t="shared" si="27"/>
        <v>0</v>
      </c>
      <c r="K179" s="1562">
        <f>+'O4 Summary by Class &amp; Accounts'!D181</f>
        <v>0</v>
      </c>
      <c r="L179" s="1561">
        <f t="shared" si="28"/>
        <v>0</v>
      </c>
      <c r="M179" s="2230"/>
      <c r="N179" s="2230"/>
      <c r="O179" s="2230"/>
      <c r="P179" s="1564"/>
      <c r="Q179" s="1564"/>
      <c r="R179" s="1564"/>
      <c r="S179" s="1564"/>
      <c r="T179" s="1564"/>
      <c r="U179" s="1565" t="s">
        <v>334</v>
      </c>
      <c r="W179" s="1926" t="s">
        <v>1166</v>
      </c>
    </row>
    <row r="180" spans="1:23" ht="12.75" x14ac:dyDescent="0.2">
      <c r="A180" s="2229">
        <v>5520</v>
      </c>
      <c r="B180" s="2176" t="s">
        <v>1690</v>
      </c>
      <c r="C180" s="1098">
        <f>+'I3 TB Data'!H408</f>
        <v>0</v>
      </c>
      <c r="D180" s="1098"/>
      <c r="E180" s="1098">
        <f t="shared" si="24"/>
        <v>0</v>
      </c>
      <c r="F180" s="1559" t="s">
        <v>334</v>
      </c>
      <c r="G180" s="1098">
        <f t="shared" si="25"/>
        <v>0</v>
      </c>
      <c r="H180" s="1560">
        <f t="shared" si="26"/>
        <v>0</v>
      </c>
      <c r="I180" s="1115">
        <f>+'O5 Details by Class &amp; Accounts'!E182</f>
        <v>0</v>
      </c>
      <c r="J180" s="1561">
        <f t="shared" si="27"/>
        <v>0</v>
      </c>
      <c r="K180" s="1562">
        <f>+'O4 Summary by Class &amp; Accounts'!D182</f>
        <v>0</v>
      </c>
      <c r="L180" s="1561">
        <f t="shared" si="28"/>
        <v>0</v>
      </c>
      <c r="M180" s="2230"/>
      <c r="N180" s="2230"/>
      <c r="O180" s="2230"/>
      <c r="P180" s="1564"/>
      <c r="Q180" s="1564"/>
      <c r="R180" s="1564"/>
      <c r="S180" s="1564"/>
      <c r="T180" s="1564"/>
      <c r="U180" s="1565" t="s">
        <v>334</v>
      </c>
      <c r="W180" s="1926" t="s">
        <v>1166</v>
      </c>
    </row>
    <row r="181" spans="1:23" ht="12.75" x14ac:dyDescent="0.2">
      <c r="A181" s="2229">
        <v>5605</v>
      </c>
      <c r="B181" s="2176" t="s">
        <v>1691</v>
      </c>
      <c r="C181" s="1098">
        <f>+'I3 TB Data'!H409</f>
        <v>1338330</v>
      </c>
      <c r="D181" s="1098"/>
      <c r="E181" s="1098">
        <f t="shared" si="24"/>
        <v>1338330</v>
      </c>
      <c r="F181" s="1559" t="s">
        <v>334</v>
      </c>
      <c r="G181" s="1098">
        <f t="shared" si="25"/>
        <v>0</v>
      </c>
      <c r="H181" s="1560">
        <f t="shared" si="26"/>
        <v>1338330</v>
      </c>
      <c r="I181" s="1115">
        <f>+'O5 Details by Class &amp; Accounts'!E183</f>
        <v>1338330</v>
      </c>
      <c r="J181" s="1561">
        <f t="shared" si="27"/>
        <v>0</v>
      </c>
      <c r="K181" s="1562">
        <f>+'O4 Summary by Class &amp; Accounts'!D183</f>
        <v>1338330.0000000002</v>
      </c>
      <c r="L181" s="1561">
        <f t="shared" si="28"/>
        <v>0</v>
      </c>
      <c r="M181" s="2230"/>
      <c r="N181" s="2230"/>
      <c r="O181" s="2230"/>
      <c r="P181" s="1564"/>
      <c r="Q181" s="1564"/>
      <c r="R181" s="1564"/>
      <c r="S181" s="1564"/>
      <c r="T181" s="1564"/>
      <c r="U181" s="1565" t="s">
        <v>334</v>
      </c>
      <c r="W181" s="1926" t="s">
        <v>1166</v>
      </c>
    </row>
    <row r="182" spans="1:23" ht="12.75" x14ac:dyDescent="0.2">
      <c r="A182" s="2229">
        <v>5610</v>
      </c>
      <c r="B182" s="2176" t="s">
        <v>1692</v>
      </c>
      <c r="C182" s="1098">
        <f>+'I3 TB Data'!H410</f>
        <v>85356</v>
      </c>
      <c r="D182" s="1098"/>
      <c r="E182" s="1098">
        <f t="shared" si="24"/>
        <v>85356</v>
      </c>
      <c r="F182" s="1559" t="s">
        <v>334</v>
      </c>
      <c r="G182" s="1098">
        <f t="shared" si="25"/>
        <v>0</v>
      </c>
      <c r="H182" s="1560">
        <f t="shared" si="26"/>
        <v>85356</v>
      </c>
      <c r="I182" s="1115">
        <f>+'O5 Details by Class &amp; Accounts'!E184</f>
        <v>85356</v>
      </c>
      <c r="J182" s="1561">
        <f t="shared" si="27"/>
        <v>0</v>
      </c>
      <c r="K182" s="1562">
        <f>+'O4 Summary by Class &amp; Accounts'!D184</f>
        <v>85356</v>
      </c>
      <c r="L182" s="1561">
        <f t="shared" si="28"/>
        <v>0</v>
      </c>
      <c r="M182" s="2230"/>
      <c r="N182" s="2230"/>
      <c r="O182" s="2230"/>
      <c r="P182" s="1564"/>
      <c r="Q182" s="1564"/>
      <c r="R182" s="1564"/>
      <c r="S182" s="1564"/>
      <c r="T182" s="1564"/>
      <c r="U182" s="1565" t="s">
        <v>334</v>
      </c>
      <c r="W182" s="1926" t="s">
        <v>1166</v>
      </c>
    </row>
    <row r="183" spans="1:23" ht="25.5" x14ac:dyDescent="0.2">
      <c r="A183" s="2229">
        <v>5615</v>
      </c>
      <c r="B183" s="2176" t="s">
        <v>1693</v>
      </c>
      <c r="C183" s="1098">
        <f>+'I3 TB Data'!H411</f>
        <v>1591130</v>
      </c>
      <c r="D183" s="1098"/>
      <c r="E183" s="1098">
        <f t="shared" si="24"/>
        <v>1591130</v>
      </c>
      <c r="F183" s="1559" t="s">
        <v>334</v>
      </c>
      <c r="G183" s="1098">
        <f t="shared" si="25"/>
        <v>0</v>
      </c>
      <c r="H183" s="1560">
        <f t="shared" si="26"/>
        <v>1591130</v>
      </c>
      <c r="I183" s="1115">
        <f>+'O5 Details by Class &amp; Accounts'!E185</f>
        <v>1591130</v>
      </c>
      <c r="J183" s="1561">
        <f t="shared" si="27"/>
        <v>0</v>
      </c>
      <c r="K183" s="1562">
        <f>+'O4 Summary by Class &amp; Accounts'!D185</f>
        <v>1591129.9999999998</v>
      </c>
      <c r="L183" s="1561">
        <f t="shared" si="28"/>
        <v>0</v>
      </c>
      <c r="M183" s="2230"/>
      <c r="N183" s="2230"/>
      <c r="O183" s="2230"/>
      <c r="P183" s="1564"/>
      <c r="Q183" s="1564"/>
      <c r="R183" s="1564"/>
      <c r="S183" s="1564"/>
      <c r="T183" s="1564"/>
      <c r="U183" s="1565" t="s">
        <v>334</v>
      </c>
      <c r="W183" s="1926" t="s">
        <v>1166</v>
      </c>
    </row>
    <row r="184" spans="1:23" ht="12.75" x14ac:dyDescent="0.2">
      <c r="A184" s="2229">
        <v>5620</v>
      </c>
      <c r="B184" s="2176" t="s">
        <v>299</v>
      </c>
      <c r="C184" s="1098">
        <f>+'I3 TB Data'!H412</f>
        <v>4569</v>
      </c>
      <c r="D184" s="1098"/>
      <c r="E184" s="1098">
        <f t="shared" si="24"/>
        <v>4569</v>
      </c>
      <c r="F184" s="1559" t="s">
        <v>334</v>
      </c>
      <c r="G184" s="1098">
        <f t="shared" si="25"/>
        <v>0</v>
      </c>
      <c r="H184" s="1560">
        <f t="shared" si="26"/>
        <v>4569</v>
      </c>
      <c r="I184" s="1115">
        <f>+'O5 Details by Class &amp; Accounts'!E186</f>
        <v>4569</v>
      </c>
      <c r="J184" s="1561">
        <f t="shared" si="27"/>
        <v>0</v>
      </c>
      <c r="K184" s="1562">
        <f>+'O4 Summary by Class &amp; Accounts'!D186</f>
        <v>4568.9999999999991</v>
      </c>
      <c r="L184" s="1561">
        <f t="shared" si="28"/>
        <v>0</v>
      </c>
      <c r="M184" s="2230"/>
      <c r="N184" s="2230"/>
      <c r="O184" s="2230"/>
      <c r="P184" s="1564"/>
      <c r="Q184" s="1564"/>
      <c r="R184" s="1564"/>
      <c r="S184" s="1564"/>
      <c r="T184" s="1564"/>
      <c r="U184" s="1565" t="s">
        <v>334</v>
      </c>
      <c r="W184" s="1926" t="s">
        <v>1166</v>
      </c>
    </row>
    <row r="185" spans="1:23" ht="12.75" x14ac:dyDescent="0.2">
      <c r="A185" s="2229">
        <v>5625</v>
      </c>
      <c r="B185" s="2176" t="s">
        <v>1219</v>
      </c>
      <c r="C185" s="1098">
        <f>+'I3 TB Data'!H413</f>
        <v>0</v>
      </c>
      <c r="D185" s="1098"/>
      <c r="E185" s="1098">
        <f t="shared" si="24"/>
        <v>0</v>
      </c>
      <c r="F185" s="1559" t="s">
        <v>334</v>
      </c>
      <c r="G185" s="1098">
        <f t="shared" si="25"/>
        <v>0</v>
      </c>
      <c r="H185" s="1560">
        <f t="shared" si="26"/>
        <v>0</v>
      </c>
      <c r="I185" s="1115">
        <f>+'O5 Details by Class &amp; Accounts'!E187</f>
        <v>0</v>
      </c>
      <c r="J185" s="1561">
        <f t="shared" si="27"/>
        <v>0</v>
      </c>
      <c r="K185" s="1562">
        <f>+'O4 Summary by Class &amp; Accounts'!D187</f>
        <v>0</v>
      </c>
      <c r="L185" s="1561">
        <f t="shared" si="28"/>
        <v>0</v>
      </c>
      <c r="M185" s="2230"/>
      <c r="N185" s="2230"/>
      <c r="O185" s="2230"/>
      <c r="P185" s="1564"/>
      <c r="Q185" s="1564"/>
      <c r="R185" s="1564"/>
      <c r="S185" s="1564"/>
      <c r="T185" s="1564"/>
      <c r="U185" s="1565" t="s">
        <v>334</v>
      </c>
      <c r="W185" s="1926" t="s">
        <v>1166</v>
      </c>
    </row>
    <row r="186" spans="1:23" ht="12.75" x14ac:dyDescent="0.2">
      <c r="A186" s="2229">
        <v>5630</v>
      </c>
      <c r="B186" s="2176" t="s">
        <v>300</v>
      </c>
      <c r="C186" s="1098">
        <f>+'I3 TB Data'!H414</f>
        <v>389845</v>
      </c>
      <c r="D186" s="1098"/>
      <c r="E186" s="1098">
        <f t="shared" si="24"/>
        <v>389845</v>
      </c>
      <c r="F186" s="1559" t="s">
        <v>334</v>
      </c>
      <c r="G186" s="1098">
        <f t="shared" si="25"/>
        <v>0</v>
      </c>
      <c r="H186" s="1560">
        <f t="shared" si="26"/>
        <v>389845</v>
      </c>
      <c r="I186" s="1115">
        <f>+'O5 Details by Class &amp; Accounts'!E188</f>
        <v>389845</v>
      </c>
      <c r="J186" s="1561">
        <f t="shared" si="27"/>
        <v>0</v>
      </c>
      <c r="K186" s="1562">
        <f>+'O4 Summary by Class &amp; Accounts'!D188</f>
        <v>389845</v>
      </c>
      <c r="L186" s="1561">
        <f t="shared" si="28"/>
        <v>0</v>
      </c>
      <c r="M186" s="2230"/>
      <c r="N186" s="2230"/>
      <c r="O186" s="2230"/>
      <c r="P186" s="1564"/>
      <c r="Q186" s="1564"/>
      <c r="R186" s="1564"/>
      <c r="S186" s="1564"/>
      <c r="T186" s="1564"/>
      <c r="U186" s="1565" t="s">
        <v>334</v>
      </c>
      <c r="W186" s="1926" t="s">
        <v>1166</v>
      </c>
    </row>
    <row r="187" spans="1:23" ht="12.75" x14ac:dyDescent="0.2">
      <c r="A187" s="2229">
        <v>5635</v>
      </c>
      <c r="B187" s="2176" t="s">
        <v>301</v>
      </c>
      <c r="C187" s="1098">
        <f>+'I3 TB Data'!H415</f>
        <v>148023</v>
      </c>
      <c r="D187" s="1098"/>
      <c r="E187" s="1098">
        <f t="shared" si="24"/>
        <v>148023</v>
      </c>
      <c r="F187" s="1559" t="s">
        <v>334</v>
      </c>
      <c r="G187" s="1098">
        <f t="shared" si="25"/>
        <v>0</v>
      </c>
      <c r="H187" s="1560">
        <f t="shared" si="26"/>
        <v>148023</v>
      </c>
      <c r="I187" s="1115">
        <f>+'O5 Details by Class &amp; Accounts'!E189</f>
        <v>148023</v>
      </c>
      <c r="J187" s="1561">
        <f t="shared" si="27"/>
        <v>0</v>
      </c>
      <c r="K187" s="1562">
        <f>+'O4 Summary by Class &amp; Accounts'!D189</f>
        <v>148022.99999999997</v>
      </c>
      <c r="L187" s="1561">
        <f t="shared" si="28"/>
        <v>0</v>
      </c>
      <c r="M187" s="2230"/>
      <c r="N187" s="2230"/>
      <c r="O187" s="2230"/>
      <c r="P187" s="1564"/>
      <c r="Q187" s="1564"/>
      <c r="R187" s="1564"/>
      <c r="S187" s="1564"/>
      <c r="T187" s="1564"/>
      <c r="U187" s="1565" t="s">
        <v>334</v>
      </c>
      <c r="W187" s="1926" t="s">
        <v>5</v>
      </c>
    </row>
    <row r="188" spans="1:23" ht="12.75" x14ac:dyDescent="0.2">
      <c r="A188" s="2229">
        <v>5640</v>
      </c>
      <c r="B188" s="2176" t="s">
        <v>302</v>
      </c>
      <c r="C188" s="1098">
        <f>+'I3 TB Data'!H416</f>
        <v>0</v>
      </c>
      <c r="D188" s="1098"/>
      <c r="E188" s="1098">
        <f t="shared" si="24"/>
        <v>0</v>
      </c>
      <c r="F188" s="1559" t="s">
        <v>334</v>
      </c>
      <c r="G188" s="1098">
        <f t="shared" si="25"/>
        <v>0</v>
      </c>
      <c r="H188" s="1560">
        <f t="shared" si="26"/>
        <v>0</v>
      </c>
      <c r="I188" s="1115">
        <f>+'O5 Details by Class &amp; Accounts'!E190</f>
        <v>0</v>
      </c>
      <c r="J188" s="1561">
        <f t="shared" si="27"/>
        <v>0</v>
      </c>
      <c r="K188" s="1562">
        <f>+'O4 Summary by Class &amp; Accounts'!D190</f>
        <v>0</v>
      </c>
      <c r="L188" s="1561">
        <f t="shared" si="28"/>
        <v>0</v>
      </c>
      <c r="M188" s="2230"/>
      <c r="N188" s="2230"/>
      <c r="O188" s="2230"/>
      <c r="P188" s="1564"/>
      <c r="Q188" s="1564"/>
      <c r="R188" s="1564"/>
      <c r="S188" s="1564"/>
      <c r="T188" s="1564"/>
      <c r="U188" s="1565" t="s">
        <v>334</v>
      </c>
      <c r="W188" s="1926" t="s">
        <v>1166</v>
      </c>
    </row>
    <row r="189" spans="1:23" ht="12.75" x14ac:dyDescent="0.2">
      <c r="A189" s="2229">
        <v>5645</v>
      </c>
      <c r="B189" s="2176" t="s">
        <v>303</v>
      </c>
      <c r="C189" s="1098">
        <f>+'I3 TB Data'!H417</f>
        <v>2102313</v>
      </c>
      <c r="D189" s="1098"/>
      <c r="E189" s="1098">
        <f t="shared" si="24"/>
        <v>2102313</v>
      </c>
      <c r="F189" s="1559" t="s">
        <v>334</v>
      </c>
      <c r="G189" s="1098">
        <f t="shared" si="25"/>
        <v>0</v>
      </c>
      <c r="H189" s="1560">
        <f t="shared" si="26"/>
        <v>2102313</v>
      </c>
      <c r="I189" s="1115">
        <f>+'O5 Details by Class &amp; Accounts'!E191</f>
        <v>2102313</v>
      </c>
      <c r="J189" s="1561">
        <f t="shared" si="27"/>
        <v>0</v>
      </c>
      <c r="K189" s="1562">
        <f>+'O4 Summary by Class &amp; Accounts'!D191</f>
        <v>2102313</v>
      </c>
      <c r="L189" s="1561">
        <f t="shared" si="28"/>
        <v>0</v>
      </c>
      <c r="M189" s="2230"/>
      <c r="N189" s="2230"/>
      <c r="O189" s="2230"/>
      <c r="P189" s="1564"/>
      <c r="Q189" s="1564"/>
      <c r="R189" s="1564"/>
      <c r="S189" s="1564"/>
      <c r="T189" s="1564"/>
      <c r="U189" s="1565" t="s">
        <v>334</v>
      </c>
      <c r="W189" s="1926" t="s">
        <v>1166</v>
      </c>
    </row>
    <row r="190" spans="1:23" ht="12.75" x14ac:dyDescent="0.2">
      <c r="A190" s="2229">
        <v>5650</v>
      </c>
      <c r="B190" s="2176" t="s">
        <v>304</v>
      </c>
      <c r="C190" s="1098">
        <f>+'I3 TB Data'!H418</f>
        <v>0</v>
      </c>
      <c r="D190" s="1098"/>
      <c r="E190" s="1098">
        <f t="shared" si="24"/>
        <v>0</v>
      </c>
      <c r="F190" s="1559" t="s">
        <v>334</v>
      </c>
      <c r="G190" s="1098">
        <f t="shared" si="25"/>
        <v>0</v>
      </c>
      <c r="H190" s="1560">
        <f t="shared" si="26"/>
        <v>0</v>
      </c>
      <c r="I190" s="1115">
        <f>+'O5 Details by Class &amp; Accounts'!E192</f>
        <v>0</v>
      </c>
      <c r="J190" s="1561">
        <f t="shared" si="27"/>
        <v>0</v>
      </c>
      <c r="K190" s="1562">
        <f>+'O4 Summary by Class &amp; Accounts'!D192</f>
        <v>0</v>
      </c>
      <c r="L190" s="1561">
        <f t="shared" si="28"/>
        <v>0</v>
      </c>
      <c r="M190" s="2230"/>
      <c r="N190" s="2230"/>
      <c r="O190" s="2230"/>
      <c r="P190" s="1564"/>
      <c r="Q190" s="1564"/>
      <c r="R190" s="1564"/>
      <c r="S190" s="1564"/>
      <c r="T190" s="1564"/>
      <c r="U190" s="1565" t="s">
        <v>334</v>
      </c>
      <c r="W190" s="1926" t="s">
        <v>1166</v>
      </c>
    </row>
    <row r="191" spans="1:23" ht="12.75" x14ac:dyDescent="0.2">
      <c r="A191" s="2229">
        <v>5655</v>
      </c>
      <c r="B191" s="2176" t="s">
        <v>305</v>
      </c>
      <c r="C191" s="1098">
        <f>+'I3 TB Data'!H419</f>
        <v>374545</v>
      </c>
      <c r="D191" s="1098"/>
      <c r="E191" s="1098">
        <f t="shared" si="24"/>
        <v>374545</v>
      </c>
      <c r="F191" s="1559" t="s">
        <v>334</v>
      </c>
      <c r="G191" s="1098">
        <f t="shared" si="25"/>
        <v>0</v>
      </c>
      <c r="H191" s="1560">
        <f t="shared" si="26"/>
        <v>374545</v>
      </c>
      <c r="I191" s="1115">
        <f>+'O5 Details by Class &amp; Accounts'!E193</f>
        <v>374545</v>
      </c>
      <c r="J191" s="1561">
        <f t="shared" si="27"/>
        <v>0</v>
      </c>
      <c r="K191" s="1562">
        <f>+'O4 Summary by Class &amp; Accounts'!D193</f>
        <v>374544.99999999994</v>
      </c>
      <c r="L191" s="1561">
        <f t="shared" si="28"/>
        <v>0</v>
      </c>
      <c r="M191" s="2230"/>
      <c r="N191" s="2230"/>
      <c r="O191" s="2230"/>
      <c r="P191" s="1564"/>
      <c r="Q191" s="1564"/>
      <c r="R191" s="1564"/>
      <c r="S191" s="1564"/>
      <c r="T191" s="1564"/>
      <c r="U191" s="1565" t="s">
        <v>334</v>
      </c>
      <c r="W191" s="1926" t="s">
        <v>1166</v>
      </c>
    </row>
    <row r="192" spans="1:23" ht="12.75" x14ac:dyDescent="0.2">
      <c r="A192" s="2229">
        <v>5660</v>
      </c>
      <c r="B192" s="2176" t="s">
        <v>306</v>
      </c>
      <c r="C192" s="1098">
        <f>+'I3 TB Data'!H420</f>
        <v>7000</v>
      </c>
      <c r="D192" s="1098"/>
      <c r="E192" s="1098">
        <f t="shared" si="24"/>
        <v>7000</v>
      </c>
      <c r="F192" s="1559" t="s">
        <v>334</v>
      </c>
      <c r="G192" s="1098">
        <f t="shared" si="25"/>
        <v>0</v>
      </c>
      <c r="H192" s="1560">
        <f t="shared" si="26"/>
        <v>7000</v>
      </c>
      <c r="I192" s="1115">
        <f>+'O5 Details by Class &amp; Accounts'!E194</f>
        <v>7000</v>
      </c>
      <c r="J192" s="1561">
        <f t="shared" si="27"/>
        <v>0</v>
      </c>
      <c r="K192" s="1562">
        <f>+'O4 Summary by Class &amp; Accounts'!D194</f>
        <v>6999.9999999999991</v>
      </c>
      <c r="L192" s="1561">
        <f t="shared" si="28"/>
        <v>0</v>
      </c>
      <c r="M192" s="2230"/>
      <c r="N192" s="2230"/>
      <c r="O192" s="2230"/>
      <c r="P192" s="1564"/>
      <c r="Q192" s="1564"/>
      <c r="R192" s="1564"/>
      <c r="S192" s="1564"/>
      <c r="T192" s="1564"/>
      <c r="U192" s="1565" t="s">
        <v>334</v>
      </c>
      <c r="W192" s="1926" t="s">
        <v>1166</v>
      </c>
    </row>
    <row r="193" spans="1:23" ht="12.75" x14ac:dyDescent="0.2">
      <c r="A193" s="2229">
        <v>5665</v>
      </c>
      <c r="B193" s="2176" t="s">
        <v>307</v>
      </c>
      <c r="C193" s="1098">
        <f>+'I3 TB Data'!H421</f>
        <v>947730</v>
      </c>
      <c r="D193" s="1098"/>
      <c r="E193" s="1098">
        <f t="shared" si="24"/>
        <v>947730</v>
      </c>
      <c r="F193" s="1559" t="s">
        <v>334</v>
      </c>
      <c r="G193" s="1098">
        <f t="shared" ref="G193:G215" si="29">+IF((F193=" "),0,E193)</f>
        <v>0</v>
      </c>
      <c r="H193" s="1560">
        <f t="shared" ref="H193:H215" si="30">+IF((F193=" "),E193,0)</f>
        <v>947730</v>
      </c>
      <c r="I193" s="1115">
        <f>+'O5 Details by Class &amp; Accounts'!E195</f>
        <v>947730</v>
      </c>
      <c r="J193" s="1561">
        <f t="shared" si="27"/>
        <v>0</v>
      </c>
      <c r="K193" s="1562">
        <f>+'O4 Summary by Class &amp; Accounts'!D195</f>
        <v>947729.99999999988</v>
      </c>
      <c r="L193" s="1561">
        <f t="shared" si="28"/>
        <v>0</v>
      </c>
      <c r="M193" s="2230"/>
      <c r="N193" s="2230"/>
      <c r="O193" s="2230"/>
      <c r="P193" s="1564"/>
      <c r="Q193" s="1564"/>
      <c r="R193" s="1564"/>
      <c r="S193" s="1564"/>
      <c r="T193" s="1564"/>
      <c r="U193" s="1565" t="s">
        <v>334</v>
      </c>
      <c r="W193" s="1926" t="s">
        <v>1166</v>
      </c>
    </row>
    <row r="194" spans="1:23" ht="12.75" x14ac:dyDescent="0.2">
      <c r="A194" s="2229">
        <v>5670</v>
      </c>
      <c r="B194" s="2176" t="s">
        <v>308</v>
      </c>
      <c r="C194" s="1098">
        <f>+'I3 TB Data'!H422</f>
        <v>0</v>
      </c>
      <c r="D194" s="1098"/>
      <c r="E194" s="1098">
        <f t="shared" si="24"/>
        <v>0</v>
      </c>
      <c r="F194" s="1559" t="s">
        <v>334</v>
      </c>
      <c r="G194" s="1098">
        <f t="shared" si="29"/>
        <v>0</v>
      </c>
      <c r="H194" s="1560">
        <f t="shared" si="30"/>
        <v>0</v>
      </c>
      <c r="I194" s="1115">
        <f>+'O5 Details by Class &amp; Accounts'!E196</f>
        <v>0</v>
      </c>
      <c r="J194" s="1561">
        <f t="shared" si="27"/>
        <v>0</v>
      </c>
      <c r="K194" s="1562">
        <f>+'O4 Summary by Class &amp; Accounts'!D196</f>
        <v>0</v>
      </c>
      <c r="L194" s="1561">
        <f t="shared" si="28"/>
        <v>0</v>
      </c>
      <c r="M194" s="2230"/>
      <c r="N194" s="2230"/>
      <c r="O194" s="2230"/>
      <c r="P194" s="1564"/>
      <c r="Q194" s="1564"/>
      <c r="R194" s="1564"/>
      <c r="S194" s="1564"/>
      <c r="T194" s="1564"/>
      <c r="U194" s="1565" t="s">
        <v>334</v>
      </c>
      <c r="W194" s="1926" t="s">
        <v>1166</v>
      </c>
    </row>
    <row r="195" spans="1:23" ht="12.75" x14ac:dyDescent="0.2">
      <c r="A195" s="2229">
        <v>5675</v>
      </c>
      <c r="B195" s="2176" t="s">
        <v>309</v>
      </c>
      <c r="C195" s="1098">
        <f>+'I3 TB Data'!H423</f>
        <v>166023</v>
      </c>
      <c r="D195" s="1098"/>
      <c r="E195" s="1098">
        <f t="shared" si="24"/>
        <v>166023</v>
      </c>
      <c r="F195" s="1559" t="s">
        <v>334</v>
      </c>
      <c r="G195" s="1098">
        <f t="shared" si="29"/>
        <v>0</v>
      </c>
      <c r="H195" s="1560">
        <f t="shared" si="30"/>
        <v>166023</v>
      </c>
      <c r="I195" s="1115">
        <f>+'O5 Details by Class &amp; Accounts'!E197</f>
        <v>166023</v>
      </c>
      <c r="J195" s="1561">
        <f t="shared" si="27"/>
        <v>0</v>
      </c>
      <c r="K195" s="1562">
        <f>+'O4 Summary by Class &amp; Accounts'!D197</f>
        <v>166023</v>
      </c>
      <c r="L195" s="1561">
        <f t="shared" si="28"/>
        <v>0</v>
      </c>
      <c r="M195" s="2230"/>
      <c r="N195" s="2230"/>
      <c r="O195" s="2230"/>
      <c r="P195" s="1564"/>
      <c r="Q195" s="1564"/>
      <c r="R195" s="1564"/>
      <c r="S195" s="1564"/>
      <c r="T195" s="1564"/>
      <c r="U195" s="1565" t="s">
        <v>334</v>
      </c>
      <c r="W195" s="1926" t="s">
        <v>1166</v>
      </c>
    </row>
    <row r="196" spans="1:23" ht="12.75" x14ac:dyDescent="0.2">
      <c r="A196" s="2229">
        <v>5680</v>
      </c>
      <c r="B196" s="2176" t="s">
        <v>1476</v>
      </c>
      <c r="C196" s="1098">
        <f>+'I3 TB Data'!H424</f>
        <v>0</v>
      </c>
      <c r="D196" s="1098"/>
      <c r="E196" s="1098">
        <f t="shared" si="24"/>
        <v>0</v>
      </c>
      <c r="F196" s="1559" t="s">
        <v>334</v>
      </c>
      <c r="G196" s="1098">
        <f t="shared" si="29"/>
        <v>0</v>
      </c>
      <c r="H196" s="1560">
        <f t="shared" si="30"/>
        <v>0</v>
      </c>
      <c r="I196" s="1115">
        <f>+'O5 Details by Class &amp; Accounts'!E198</f>
        <v>0</v>
      </c>
      <c r="J196" s="1561">
        <f t="shared" si="27"/>
        <v>0</v>
      </c>
      <c r="K196" s="1562">
        <f>+'O4 Summary by Class &amp; Accounts'!D198</f>
        <v>0</v>
      </c>
      <c r="L196" s="1561">
        <f t="shared" si="28"/>
        <v>0</v>
      </c>
      <c r="M196" s="2230"/>
      <c r="N196" s="2230"/>
      <c r="O196" s="2230"/>
      <c r="P196" s="1564"/>
      <c r="Q196" s="1564"/>
      <c r="R196" s="1564"/>
      <c r="S196" s="1564"/>
      <c r="T196" s="1564"/>
      <c r="U196" s="1565" t="s">
        <v>334</v>
      </c>
      <c r="W196" s="1926" t="s">
        <v>1166</v>
      </c>
    </row>
    <row r="197" spans="1:23" ht="12.75" x14ac:dyDescent="0.2">
      <c r="A197" s="2229">
        <v>5681</v>
      </c>
      <c r="B197" s="2176" t="s">
        <v>489</v>
      </c>
      <c r="C197" s="1098">
        <f>+'I3 TB Data'!H425</f>
        <v>0</v>
      </c>
      <c r="D197" s="1098"/>
      <c r="E197" s="1098">
        <f>+SUM(C197:D197)</f>
        <v>0</v>
      </c>
      <c r="F197" s="1559" t="s">
        <v>334</v>
      </c>
      <c r="G197" s="1098">
        <f>+IF((F197=" "),0,E197)</f>
        <v>0</v>
      </c>
      <c r="H197" s="1560">
        <f>+IF((F197=" "),E197,0)</f>
        <v>0</v>
      </c>
      <c r="I197" s="1115">
        <f>+'O5 Details by Class &amp; Accounts'!E199</f>
        <v>0</v>
      </c>
      <c r="J197" s="1561">
        <f>+G197+H197-I197</f>
        <v>0</v>
      </c>
      <c r="K197" s="1562">
        <f>+'O4 Summary by Class &amp; Accounts'!D199</f>
        <v>0</v>
      </c>
      <c r="L197" s="1561">
        <f>+H197-K197</f>
        <v>0</v>
      </c>
      <c r="M197" s="2230"/>
      <c r="N197" s="2230"/>
      <c r="O197" s="2230"/>
      <c r="P197" s="1564"/>
      <c r="Q197" s="1564"/>
      <c r="R197" s="1564"/>
      <c r="S197" s="1564"/>
      <c r="T197" s="1564"/>
      <c r="U197" s="1565"/>
      <c r="W197" s="1926"/>
    </row>
    <row r="198" spans="1:23" ht="12.75" x14ac:dyDescent="0.2">
      <c r="A198" s="2229">
        <v>5682</v>
      </c>
      <c r="B198" s="2176" t="s">
        <v>489</v>
      </c>
      <c r="C198" s="1098">
        <f>+'I3 TB Data'!H426</f>
        <v>0</v>
      </c>
      <c r="D198" s="1098"/>
      <c r="E198" s="1098">
        <f>+SUM(C198:D198)</f>
        <v>0</v>
      </c>
      <c r="F198" s="1559" t="s">
        <v>334</v>
      </c>
      <c r="G198" s="1098">
        <f>+IF((F198=" "),0,E198)</f>
        <v>0</v>
      </c>
      <c r="H198" s="1560">
        <f>+IF((F198=" "),E198,0)</f>
        <v>0</v>
      </c>
      <c r="I198" s="1115">
        <f>+'O5 Details by Class &amp; Accounts'!E200</f>
        <v>0</v>
      </c>
      <c r="J198" s="1561">
        <f>+G198+H198-I198</f>
        <v>0</v>
      </c>
      <c r="K198" s="1562">
        <f>+'O4 Summary by Class &amp; Accounts'!D200</f>
        <v>0</v>
      </c>
      <c r="L198" s="1561">
        <f>+H198-K198</f>
        <v>0</v>
      </c>
      <c r="M198" s="2230"/>
      <c r="N198" s="2230"/>
      <c r="O198" s="2230"/>
      <c r="P198" s="1564"/>
      <c r="Q198" s="1564"/>
      <c r="R198" s="1564"/>
      <c r="S198" s="1564"/>
      <c r="T198" s="1564"/>
      <c r="U198" s="1565"/>
      <c r="W198" s="1926"/>
    </row>
    <row r="199" spans="1:23" ht="12.75" x14ac:dyDescent="0.2">
      <c r="A199" s="2229">
        <v>5683</v>
      </c>
      <c r="B199" s="2176" t="s">
        <v>489</v>
      </c>
      <c r="C199" s="1098">
        <f>+'I3 TB Data'!H427</f>
        <v>0</v>
      </c>
      <c r="D199" s="1098"/>
      <c r="E199" s="1098">
        <f>+SUM(C199:D199)</f>
        <v>0</v>
      </c>
      <c r="F199" s="1559" t="s">
        <v>334</v>
      </c>
      <c r="G199" s="1098">
        <f>+IF((F199=" "),0,E199)</f>
        <v>0</v>
      </c>
      <c r="H199" s="1560">
        <f>+IF((F199=" "),E199,0)</f>
        <v>0</v>
      </c>
      <c r="I199" s="1115">
        <f>+'O5 Details by Class &amp; Accounts'!E201</f>
        <v>0</v>
      </c>
      <c r="J199" s="1561">
        <f>+G199+H199-I199</f>
        <v>0</v>
      </c>
      <c r="K199" s="1562">
        <f>+'O4 Summary by Class &amp; Accounts'!D201</f>
        <v>0</v>
      </c>
      <c r="L199" s="1561">
        <f>+H199-K199</f>
        <v>0</v>
      </c>
      <c r="M199" s="2230"/>
      <c r="N199" s="2230"/>
      <c r="O199" s="2230"/>
      <c r="P199" s="1564"/>
      <c r="Q199" s="1564"/>
      <c r="R199" s="1564"/>
      <c r="S199" s="1564"/>
      <c r="T199" s="1564"/>
      <c r="U199" s="1565"/>
      <c r="W199" s="1926"/>
    </row>
    <row r="200" spans="1:23" ht="12.75" x14ac:dyDescent="0.2">
      <c r="A200" s="2229">
        <v>5684</v>
      </c>
      <c r="B200" s="2176" t="s">
        <v>489</v>
      </c>
      <c r="C200" s="1098">
        <f>+'I3 TB Data'!H428</f>
        <v>0</v>
      </c>
      <c r="D200" s="1098"/>
      <c r="E200" s="1098">
        <f>+SUM(C200:D200)</f>
        <v>0</v>
      </c>
      <c r="F200" s="1559" t="s">
        <v>334</v>
      </c>
      <c r="G200" s="1098">
        <f>+IF((F200=" "),0,E200)</f>
        <v>0</v>
      </c>
      <c r="H200" s="1560">
        <f>+IF((F200=" "),E200,0)</f>
        <v>0</v>
      </c>
      <c r="I200" s="1115">
        <f>+'O5 Details by Class &amp; Accounts'!E202</f>
        <v>0</v>
      </c>
      <c r="J200" s="1561">
        <f>+G200+H200-I200</f>
        <v>0</v>
      </c>
      <c r="K200" s="1562">
        <f>+'O4 Summary by Class &amp; Accounts'!D202</f>
        <v>0</v>
      </c>
      <c r="L200" s="1561">
        <f>+H200-K200</f>
        <v>0</v>
      </c>
      <c r="M200" s="2230"/>
      <c r="N200" s="2230"/>
      <c r="O200" s="2230"/>
      <c r="P200" s="1564"/>
      <c r="Q200" s="1564"/>
      <c r="R200" s="1564"/>
      <c r="S200" s="1564"/>
      <c r="T200" s="1564"/>
      <c r="U200" s="1565"/>
      <c r="W200" s="1926"/>
    </row>
    <row r="201" spans="1:23" ht="25.5" x14ac:dyDescent="0.2">
      <c r="A201" s="1558">
        <v>5685</v>
      </c>
      <c r="B201" s="1110" t="s">
        <v>1477</v>
      </c>
      <c r="C201" s="1098">
        <f>+'I3 TB Data'!H429</f>
        <v>0</v>
      </c>
      <c r="D201" s="1098"/>
      <c r="E201" s="1098">
        <f t="shared" si="24"/>
        <v>0</v>
      </c>
      <c r="F201" s="1559" t="s">
        <v>334</v>
      </c>
      <c r="G201" s="1098">
        <f t="shared" si="29"/>
        <v>0</v>
      </c>
      <c r="H201" s="1560">
        <f t="shared" si="30"/>
        <v>0</v>
      </c>
      <c r="I201" s="1115">
        <f>+'O5 Details by Class &amp; Accounts'!E203</f>
        <v>0</v>
      </c>
      <c r="J201" s="1561">
        <f t="shared" si="27"/>
        <v>0</v>
      </c>
      <c r="K201" s="1562">
        <f>+'O4 Summary by Class &amp; Accounts'!D203</f>
        <v>0</v>
      </c>
      <c r="L201" s="1561">
        <f t="shared" si="28"/>
        <v>0</v>
      </c>
      <c r="M201" s="1564"/>
      <c r="N201" s="1564"/>
      <c r="O201" s="1564"/>
      <c r="P201" s="1564"/>
      <c r="Q201" s="1564"/>
      <c r="R201" s="1564"/>
      <c r="S201" s="1564"/>
      <c r="T201" s="1564"/>
      <c r="U201" s="1565" t="s">
        <v>334</v>
      </c>
      <c r="W201" s="1926" t="s">
        <v>1271</v>
      </c>
    </row>
    <row r="202" spans="1:23" ht="25.5" x14ac:dyDescent="0.2">
      <c r="A202" s="1550">
        <v>5705</v>
      </c>
      <c r="B202" s="1101" t="s">
        <v>1028</v>
      </c>
      <c r="C202" s="1098">
        <f>+'I3 TB Data'!H430</f>
        <v>5011623</v>
      </c>
      <c r="D202" s="1098"/>
      <c r="E202" s="1098">
        <f t="shared" si="24"/>
        <v>5011623</v>
      </c>
      <c r="F202" s="1559" t="s">
        <v>334</v>
      </c>
      <c r="G202" s="1098">
        <f t="shared" si="29"/>
        <v>0</v>
      </c>
      <c r="H202" s="1560">
        <f t="shared" si="30"/>
        <v>5011623</v>
      </c>
      <c r="I202" s="1115">
        <f>+'O5 Details by Class &amp; Accounts'!E204</f>
        <v>5011623</v>
      </c>
      <c r="J202" s="1561">
        <f t="shared" si="27"/>
        <v>0</v>
      </c>
      <c r="K202" s="1562">
        <f>+'O4 Summary by Class &amp; Accounts'!D204</f>
        <v>5011624</v>
      </c>
      <c r="L202" s="1561">
        <f t="shared" si="28"/>
        <v>-1</v>
      </c>
      <c r="M202" s="1563"/>
      <c r="N202" s="1563"/>
      <c r="O202" s="1563"/>
      <c r="P202" s="1564"/>
      <c r="Q202" s="1564"/>
      <c r="R202" s="1564"/>
      <c r="S202" s="1564"/>
      <c r="T202" s="1564"/>
      <c r="U202" s="1565" t="s">
        <v>334</v>
      </c>
      <c r="W202" s="1926" t="s">
        <v>1701</v>
      </c>
    </row>
    <row r="203" spans="1:23" ht="25.5" x14ac:dyDescent="0.2">
      <c r="A203" s="1550">
        <v>5710</v>
      </c>
      <c r="B203" s="1101" t="s">
        <v>1478</v>
      </c>
      <c r="C203" s="1098">
        <f>+'I3 TB Data'!H431</f>
        <v>0</v>
      </c>
      <c r="D203" s="1098"/>
      <c r="E203" s="1098">
        <f t="shared" si="24"/>
        <v>0</v>
      </c>
      <c r="F203" s="1559" t="s">
        <v>334</v>
      </c>
      <c r="G203" s="1098">
        <f t="shared" si="29"/>
        <v>0</v>
      </c>
      <c r="H203" s="1560">
        <f t="shared" si="30"/>
        <v>0</v>
      </c>
      <c r="I203" s="1115">
        <f>+'O5 Details by Class &amp; Accounts'!E205</f>
        <v>0</v>
      </c>
      <c r="J203" s="1561">
        <f t="shared" si="27"/>
        <v>0</v>
      </c>
      <c r="K203" s="1562">
        <f>+'O4 Summary by Class &amp; Accounts'!D205</f>
        <v>0</v>
      </c>
      <c r="L203" s="1561">
        <f t="shared" si="28"/>
        <v>0</v>
      </c>
      <c r="M203" s="1563"/>
      <c r="N203" s="1563"/>
      <c r="O203" s="1563"/>
      <c r="P203" s="1564"/>
      <c r="Q203" s="1564"/>
      <c r="R203" s="1564"/>
      <c r="S203" s="1564"/>
      <c r="T203" s="1564"/>
      <c r="U203" s="1565" t="s">
        <v>334</v>
      </c>
      <c r="W203" s="1926" t="s">
        <v>1701</v>
      </c>
    </row>
    <row r="204" spans="1:23" ht="25.5" x14ac:dyDescent="0.2">
      <c r="A204" s="2229">
        <v>5715</v>
      </c>
      <c r="B204" s="2176" t="s">
        <v>1479</v>
      </c>
      <c r="C204" s="1098">
        <f>+'I3 TB Data'!H432</f>
        <v>0</v>
      </c>
      <c r="D204" s="1098"/>
      <c r="E204" s="1098">
        <f t="shared" si="24"/>
        <v>0</v>
      </c>
      <c r="F204" s="1559" t="s">
        <v>334</v>
      </c>
      <c r="G204" s="1098">
        <f t="shared" si="29"/>
        <v>0</v>
      </c>
      <c r="H204" s="1560">
        <f t="shared" si="30"/>
        <v>0</v>
      </c>
      <c r="I204" s="1115">
        <f>+'O5 Details by Class &amp; Accounts'!E206</f>
        <v>0</v>
      </c>
      <c r="J204" s="1561">
        <f t="shared" si="27"/>
        <v>0</v>
      </c>
      <c r="K204" s="1562">
        <f>+'O4 Summary by Class &amp; Accounts'!D206</f>
        <v>0</v>
      </c>
      <c r="L204" s="1561">
        <f t="shared" si="28"/>
        <v>0</v>
      </c>
      <c r="M204" s="2230"/>
      <c r="N204" s="2230"/>
      <c r="O204" s="2230"/>
      <c r="P204" s="1564"/>
      <c r="Q204" s="1564"/>
      <c r="R204" s="1564"/>
      <c r="S204" s="1564"/>
      <c r="T204" s="1564"/>
      <c r="U204" s="1565" t="s">
        <v>334</v>
      </c>
      <c r="W204" s="1926" t="s">
        <v>1701</v>
      </c>
    </row>
    <row r="205" spans="1:23" ht="25.5" x14ac:dyDescent="0.2">
      <c r="A205" s="1553">
        <v>5720</v>
      </c>
      <c r="B205" s="1104" t="s">
        <v>1480</v>
      </c>
      <c r="C205" s="1098">
        <f>+'I3 TB Data'!H433</f>
        <v>0</v>
      </c>
      <c r="D205" s="1098"/>
      <c r="E205" s="1098">
        <f t="shared" si="24"/>
        <v>0</v>
      </c>
      <c r="F205" s="1559" t="s">
        <v>334</v>
      </c>
      <c r="G205" s="1098">
        <f t="shared" si="29"/>
        <v>0</v>
      </c>
      <c r="H205" s="1560">
        <f t="shared" si="30"/>
        <v>0</v>
      </c>
      <c r="I205" s="1115">
        <f>+'O5 Details by Class &amp; Accounts'!E207</f>
        <v>0</v>
      </c>
      <c r="J205" s="1561">
        <f t="shared" si="27"/>
        <v>0</v>
      </c>
      <c r="K205" s="1562">
        <f>+'O4 Summary by Class &amp; Accounts'!D207</f>
        <v>0</v>
      </c>
      <c r="L205" s="1561">
        <f t="shared" si="28"/>
        <v>0</v>
      </c>
      <c r="M205" s="1576"/>
      <c r="N205" s="1576"/>
      <c r="O205" s="1576"/>
      <c r="P205" s="1564"/>
      <c r="Q205" s="1564"/>
      <c r="R205" s="1564"/>
      <c r="S205" s="1564"/>
      <c r="T205" s="1564"/>
      <c r="U205" s="1565" t="s">
        <v>334</v>
      </c>
      <c r="W205" s="1926" t="s">
        <v>1701</v>
      </c>
    </row>
    <row r="206" spans="1:23" ht="25.5" x14ac:dyDescent="0.2">
      <c r="A206" s="2229">
        <v>5730</v>
      </c>
      <c r="B206" s="2176" t="s">
        <v>35</v>
      </c>
      <c r="C206" s="1098">
        <f>+'I3 TB Data'!H435</f>
        <v>0</v>
      </c>
      <c r="D206" s="1098"/>
      <c r="E206" s="1098">
        <f t="shared" si="24"/>
        <v>0</v>
      </c>
      <c r="F206" s="1559" t="s">
        <v>334</v>
      </c>
      <c r="G206" s="1098">
        <f t="shared" si="29"/>
        <v>0</v>
      </c>
      <c r="H206" s="1560">
        <f t="shared" si="30"/>
        <v>0</v>
      </c>
      <c r="I206" s="1115">
        <f>+'O5 Details by Class &amp; Accounts'!E208</f>
        <v>0</v>
      </c>
      <c r="J206" s="1561">
        <f t="shared" si="27"/>
        <v>0</v>
      </c>
      <c r="K206" s="1562">
        <f>+'O4 Summary by Class &amp; Accounts'!D208</f>
        <v>0</v>
      </c>
      <c r="L206" s="1561">
        <f t="shared" si="28"/>
        <v>0</v>
      </c>
      <c r="M206" s="2230"/>
      <c r="N206" s="2230"/>
      <c r="O206" s="2230"/>
      <c r="P206" s="1564"/>
      <c r="Q206" s="1564"/>
      <c r="R206" s="1564"/>
      <c r="S206" s="1564"/>
      <c r="T206" s="1564"/>
      <c r="U206" s="1565" t="s">
        <v>334</v>
      </c>
      <c r="W206" s="1926" t="s">
        <v>1166</v>
      </c>
    </row>
    <row r="207" spans="1:23" ht="25.5" x14ac:dyDescent="0.2">
      <c r="A207" s="2229">
        <v>5735</v>
      </c>
      <c r="B207" s="2176" t="s">
        <v>39</v>
      </c>
      <c r="C207" s="1098">
        <f>+'I3 TB Data'!H436</f>
        <v>0</v>
      </c>
      <c r="D207" s="1098"/>
      <c r="E207" s="1098">
        <f t="shared" ref="E207:E215" si="31">+SUM(C207:D207)</f>
        <v>0</v>
      </c>
      <c r="F207" s="1559" t="s">
        <v>334</v>
      </c>
      <c r="G207" s="1098">
        <f t="shared" si="29"/>
        <v>0</v>
      </c>
      <c r="H207" s="1560">
        <f t="shared" si="30"/>
        <v>0</v>
      </c>
      <c r="I207" s="1115">
        <f>+'O5 Details by Class &amp; Accounts'!E209</f>
        <v>0</v>
      </c>
      <c r="J207" s="1561">
        <f t="shared" si="27"/>
        <v>0</v>
      </c>
      <c r="K207" s="1562">
        <f>+'O4 Summary by Class &amp; Accounts'!D209</f>
        <v>0</v>
      </c>
      <c r="L207" s="1561">
        <f t="shared" si="28"/>
        <v>0</v>
      </c>
      <c r="M207" s="2230"/>
      <c r="N207" s="2230"/>
      <c r="O207" s="2230"/>
      <c r="P207" s="1564"/>
      <c r="Q207" s="1564"/>
      <c r="R207" s="1564"/>
      <c r="S207" s="1564"/>
      <c r="T207" s="1564"/>
      <c r="U207" s="1565" t="s">
        <v>334</v>
      </c>
      <c r="W207" s="1926" t="s">
        <v>1166</v>
      </c>
    </row>
    <row r="208" spans="1:23" ht="12.75" x14ac:dyDescent="0.2">
      <c r="A208" s="2229">
        <v>5740</v>
      </c>
      <c r="B208" s="2176" t="s">
        <v>40</v>
      </c>
      <c r="C208" s="1098">
        <f>+'I3 TB Data'!H437</f>
        <v>0</v>
      </c>
      <c r="D208" s="1098"/>
      <c r="E208" s="1098">
        <f t="shared" si="31"/>
        <v>0</v>
      </c>
      <c r="F208" s="1559" t="s">
        <v>334</v>
      </c>
      <c r="G208" s="1098">
        <f t="shared" si="29"/>
        <v>0</v>
      </c>
      <c r="H208" s="1560">
        <f t="shared" si="30"/>
        <v>0</v>
      </c>
      <c r="I208" s="1115">
        <f>+'O5 Details by Class &amp; Accounts'!E210</f>
        <v>0</v>
      </c>
      <c r="J208" s="1561">
        <f t="shared" si="27"/>
        <v>0</v>
      </c>
      <c r="K208" s="1562">
        <f>+'O4 Summary by Class &amp; Accounts'!D210</f>
        <v>0</v>
      </c>
      <c r="L208" s="1561">
        <f t="shared" si="28"/>
        <v>0</v>
      </c>
      <c r="M208" s="2230"/>
      <c r="N208" s="2230"/>
      <c r="O208" s="2230"/>
      <c r="P208" s="1564"/>
      <c r="Q208" s="1564"/>
      <c r="R208" s="1564"/>
      <c r="S208" s="1564"/>
      <c r="T208" s="1564"/>
      <c r="U208" s="1565" t="s">
        <v>334</v>
      </c>
      <c r="W208" s="1926" t="s">
        <v>1166</v>
      </c>
    </row>
    <row r="209" spans="1:23" ht="12.75" x14ac:dyDescent="0.2">
      <c r="A209" s="2229">
        <v>6005</v>
      </c>
      <c r="B209" s="2176" t="s">
        <v>41</v>
      </c>
      <c r="C209" s="1098">
        <f>+'I3 TB Data'!H438</f>
        <v>1619166</v>
      </c>
      <c r="D209" s="1098"/>
      <c r="E209" s="1098">
        <f t="shared" si="31"/>
        <v>1619166</v>
      </c>
      <c r="F209" s="1559" t="s">
        <v>334</v>
      </c>
      <c r="G209" s="1098">
        <f t="shared" si="29"/>
        <v>0</v>
      </c>
      <c r="H209" s="1560">
        <f t="shared" si="30"/>
        <v>1619166</v>
      </c>
      <c r="I209" s="1115">
        <f>+'O5 Details by Class &amp; Accounts'!E211</f>
        <v>1619166</v>
      </c>
      <c r="J209" s="1561">
        <f t="shared" si="27"/>
        <v>0</v>
      </c>
      <c r="K209" s="1562">
        <f>+'O4 Summary by Class &amp; Accounts'!D211</f>
        <v>1619165.9999999998</v>
      </c>
      <c r="L209" s="1561">
        <f t="shared" si="28"/>
        <v>0</v>
      </c>
      <c r="M209" s="2230"/>
      <c r="N209" s="2230"/>
      <c r="O209" s="2230"/>
      <c r="P209" s="1564"/>
      <c r="Q209" s="1564"/>
      <c r="R209" s="1564"/>
      <c r="S209" s="1564"/>
      <c r="T209" s="1564"/>
      <c r="U209" s="1565"/>
      <c r="W209" s="1926" t="s">
        <v>1271</v>
      </c>
    </row>
    <row r="210" spans="1:23" ht="12.75" x14ac:dyDescent="0.2">
      <c r="A210" s="1553">
        <v>6105</v>
      </c>
      <c r="B210" s="1104" t="s">
        <v>574</v>
      </c>
      <c r="C210" s="1098">
        <f>+'I3 TB Data'!H448</f>
        <v>223914</v>
      </c>
      <c r="D210" s="1098"/>
      <c r="E210" s="1098">
        <f t="shared" si="31"/>
        <v>223914</v>
      </c>
      <c r="F210" s="1559" t="s">
        <v>334</v>
      </c>
      <c r="G210" s="1098">
        <f t="shared" si="29"/>
        <v>0</v>
      </c>
      <c r="H210" s="1560">
        <f t="shared" si="30"/>
        <v>223914</v>
      </c>
      <c r="I210" s="1115">
        <f>+'O5 Details by Class &amp; Accounts'!E212</f>
        <v>223914</v>
      </c>
      <c r="J210" s="1561">
        <f t="shared" si="27"/>
        <v>0</v>
      </c>
      <c r="K210" s="1562">
        <f>+'O4 Summary by Class &amp; Accounts'!D212</f>
        <v>223913.99999999997</v>
      </c>
      <c r="L210" s="1561">
        <f t="shared" si="28"/>
        <v>0</v>
      </c>
      <c r="M210" s="1576"/>
      <c r="N210" s="1576"/>
      <c r="O210" s="1576"/>
      <c r="P210" s="1564"/>
      <c r="Q210" s="1564"/>
      <c r="R210" s="1564"/>
      <c r="S210" s="1564"/>
      <c r="T210" s="1564"/>
      <c r="U210" s="1565" t="s">
        <v>334</v>
      </c>
      <c r="W210" s="1926" t="s">
        <v>1271</v>
      </c>
    </row>
    <row r="211" spans="1:23" ht="12.75" x14ac:dyDescent="0.2">
      <c r="A211" s="1553">
        <v>6110</v>
      </c>
      <c r="B211" s="1104" t="s">
        <v>575</v>
      </c>
      <c r="C211" s="1098">
        <f>+'I3 TB Data'!H449</f>
        <v>586513</v>
      </c>
      <c r="D211" s="1098"/>
      <c r="E211" s="1098">
        <f t="shared" si="31"/>
        <v>586513</v>
      </c>
      <c r="F211" s="1559" t="s">
        <v>334</v>
      </c>
      <c r="G211" s="1098">
        <f t="shared" si="29"/>
        <v>0</v>
      </c>
      <c r="H211" s="1560">
        <f t="shared" si="30"/>
        <v>586513</v>
      </c>
      <c r="I211" s="1115">
        <f>+'O5 Details by Class &amp; Accounts'!E213</f>
        <v>586513</v>
      </c>
      <c r="J211" s="1561">
        <f t="shared" si="27"/>
        <v>0</v>
      </c>
      <c r="K211" s="1562">
        <f>+'O4 Summary by Class &amp; Accounts'!D213</f>
        <v>586512.99999999988</v>
      </c>
      <c r="L211" s="1561">
        <f t="shared" si="28"/>
        <v>0</v>
      </c>
      <c r="M211" s="1576"/>
      <c r="N211" s="1576"/>
      <c r="O211" s="1576"/>
      <c r="P211" s="1564"/>
      <c r="Q211" s="1564"/>
      <c r="R211" s="1564"/>
      <c r="S211" s="1564"/>
      <c r="T211" s="1564"/>
      <c r="U211" s="1565"/>
      <c r="W211" s="1926" t="s">
        <v>1271</v>
      </c>
    </row>
    <row r="212" spans="1:23" ht="12.75" x14ac:dyDescent="0.2">
      <c r="A212" s="1553">
        <v>6205</v>
      </c>
      <c r="B212" s="1104" t="s">
        <v>577</v>
      </c>
      <c r="C212" s="1098">
        <f>+'I3 TB Data'!H451</f>
        <v>0</v>
      </c>
      <c r="D212" s="1098"/>
      <c r="E212" s="1098">
        <f t="shared" si="31"/>
        <v>0</v>
      </c>
      <c r="F212" s="1559" t="s">
        <v>334</v>
      </c>
      <c r="G212" s="1098">
        <f t="shared" si="29"/>
        <v>0</v>
      </c>
      <c r="H212" s="1560">
        <f t="shared" si="30"/>
        <v>0</v>
      </c>
      <c r="I212" s="1115">
        <f>+'O5 Details by Class &amp; Accounts'!E214</f>
        <v>0</v>
      </c>
      <c r="J212" s="1561">
        <f t="shared" si="27"/>
        <v>0</v>
      </c>
      <c r="K212" s="1562">
        <f>+'O4 Summary by Class &amp; Accounts'!D214</f>
        <v>0</v>
      </c>
      <c r="L212" s="1561">
        <f t="shared" si="28"/>
        <v>0</v>
      </c>
      <c r="M212" s="1576"/>
      <c r="N212" s="1576"/>
      <c r="O212" s="1576"/>
      <c r="P212" s="1564"/>
      <c r="Q212" s="1564"/>
      <c r="R212" s="1564"/>
      <c r="S212" s="1564"/>
      <c r="T212" s="1564"/>
      <c r="U212" s="1565" t="s">
        <v>334</v>
      </c>
      <c r="W212" s="1926" t="s">
        <v>1166</v>
      </c>
    </row>
    <row r="213" spans="1:23" ht="12.75" x14ac:dyDescent="0.2">
      <c r="A213" s="2229">
        <v>6210</v>
      </c>
      <c r="B213" s="2176" t="s">
        <v>1040</v>
      </c>
      <c r="C213" s="1098">
        <f>+'I3 TB Data'!H452</f>
        <v>0</v>
      </c>
      <c r="D213" s="1098"/>
      <c r="E213" s="1098">
        <f t="shared" si="31"/>
        <v>0</v>
      </c>
      <c r="F213" s="1559" t="s">
        <v>334</v>
      </c>
      <c r="G213" s="1098">
        <f t="shared" si="29"/>
        <v>0</v>
      </c>
      <c r="H213" s="1560">
        <f t="shared" si="30"/>
        <v>0</v>
      </c>
      <c r="I213" s="1115">
        <f>+'O5 Details by Class &amp; Accounts'!E215</f>
        <v>0</v>
      </c>
      <c r="J213" s="1561">
        <f t="shared" si="27"/>
        <v>0</v>
      </c>
      <c r="K213" s="1562">
        <f>+'O4 Summary by Class &amp; Accounts'!D215</f>
        <v>0</v>
      </c>
      <c r="L213" s="1561">
        <f t="shared" si="28"/>
        <v>0</v>
      </c>
      <c r="M213" s="2230"/>
      <c r="N213" s="2230"/>
      <c r="O213" s="2230"/>
      <c r="P213" s="1564"/>
      <c r="Q213" s="1564"/>
      <c r="R213" s="1564"/>
      <c r="S213" s="1564"/>
      <c r="T213" s="1564"/>
      <c r="U213" s="1565" t="s">
        <v>334</v>
      </c>
      <c r="W213" s="1926" t="s">
        <v>1166</v>
      </c>
    </row>
    <row r="214" spans="1:23" ht="12.75" x14ac:dyDescent="0.2">
      <c r="A214" s="2229">
        <v>6215</v>
      </c>
      <c r="B214" s="2176" t="s">
        <v>1041</v>
      </c>
      <c r="C214" s="1098">
        <f>+'I3 TB Data'!H453</f>
        <v>0</v>
      </c>
      <c r="D214" s="1098"/>
      <c r="E214" s="1098">
        <f t="shared" si="31"/>
        <v>0</v>
      </c>
      <c r="F214" s="1559" t="s">
        <v>334</v>
      </c>
      <c r="G214" s="1098">
        <f t="shared" si="29"/>
        <v>0</v>
      </c>
      <c r="H214" s="1560">
        <f t="shared" si="30"/>
        <v>0</v>
      </c>
      <c r="I214" s="1115">
        <f>+'O5 Details by Class &amp; Accounts'!E216</f>
        <v>0</v>
      </c>
      <c r="J214" s="1561">
        <f t="shared" si="27"/>
        <v>0</v>
      </c>
      <c r="K214" s="1562">
        <f>+'O4 Summary by Class &amp; Accounts'!D216</f>
        <v>0</v>
      </c>
      <c r="L214" s="1561">
        <f t="shared" si="28"/>
        <v>0</v>
      </c>
      <c r="M214" s="2230"/>
      <c r="N214" s="2230"/>
      <c r="O214" s="2230"/>
      <c r="P214" s="1564"/>
      <c r="Q214" s="1564"/>
      <c r="R214" s="1564"/>
      <c r="S214" s="1564"/>
      <c r="T214" s="1564"/>
      <c r="U214" s="1565" t="s">
        <v>334</v>
      </c>
      <c r="W214" s="1926" t="s">
        <v>1166</v>
      </c>
    </row>
    <row r="215" spans="1:23" ht="13.5" thickBot="1" x14ac:dyDescent="0.25">
      <c r="A215" s="2229">
        <v>6225</v>
      </c>
      <c r="B215" s="2176" t="s">
        <v>1042</v>
      </c>
      <c r="C215" s="1098">
        <f>+'I3 TB Data'!H454</f>
        <v>0</v>
      </c>
      <c r="D215" s="1098"/>
      <c r="E215" s="1098">
        <f t="shared" si="31"/>
        <v>0</v>
      </c>
      <c r="F215" s="1559" t="s">
        <v>334</v>
      </c>
      <c r="G215" s="1098">
        <f t="shared" si="29"/>
        <v>0</v>
      </c>
      <c r="H215" s="1560">
        <f t="shared" si="30"/>
        <v>0</v>
      </c>
      <c r="I215" s="1115">
        <f>+'O5 Details by Class &amp; Accounts'!E217</f>
        <v>0</v>
      </c>
      <c r="J215" s="1561">
        <f t="shared" si="27"/>
        <v>0</v>
      </c>
      <c r="K215" s="1562">
        <f>+'O4 Summary by Class &amp; Accounts'!D217</f>
        <v>0</v>
      </c>
      <c r="L215" s="1561">
        <f t="shared" si="28"/>
        <v>0</v>
      </c>
      <c r="M215" s="2230"/>
      <c r="N215" s="2230"/>
      <c r="O215" s="2230"/>
      <c r="P215" s="1564"/>
      <c r="Q215" s="1564"/>
      <c r="R215" s="1564"/>
      <c r="S215" s="1564"/>
      <c r="T215" s="1564"/>
      <c r="U215" s="1565" t="s">
        <v>334</v>
      </c>
      <c r="W215" s="1926" t="s">
        <v>1166</v>
      </c>
    </row>
    <row r="216" spans="1:23" s="47" customFormat="1" ht="15.75" x14ac:dyDescent="0.25">
      <c r="A216" s="1587"/>
      <c r="B216" s="1595" t="s">
        <v>809</v>
      </c>
      <c r="C216" s="1588">
        <f>IF(ISERROR(SUM(C16:C215)), "-", SUM(C16:C215))</f>
        <v>80132765.313392669</v>
      </c>
      <c r="D216" s="1588">
        <f>SUM(D16:D215)</f>
        <v>61434777.140000001</v>
      </c>
      <c r="E216" s="1589">
        <f>IF(ISERROR(SUM(E19:E215)), "-", SUM(E19:E215))</f>
        <v>141567542.45339268</v>
      </c>
      <c r="F216" s="1590"/>
      <c r="G216" s="1588">
        <f>SUM(G19:G215)</f>
        <v>0</v>
      </c>
      <c r="H216" s="1591">
        <f>IF(ISERROR(SUM(H19:H215)), "-", SUM(H19:H215))</f>
        <v>141567542.45339268</v>
      </c>
      <c r="I216" s="1592">
        <f>SUM(I19:I215)</f>
        <v>141567542.45339268</v>
      </c>
      <c r="J216" s="1593">
        <f>IF(ISERROR(SUM(J19:J215)), "-", SUM(J19:J215))</f>
        <v>0</v>
      </c>
      <c r="K216" s="1594">
        <f>IF(ISERROR(SUM(K19:K215)), "-", SUM(K19:K215))</f>
        <v>141567541.22796172</v>
      </c>
      <c r="L216" s="1593">
        <f>IF(ISERROR(SUM(L19:L215)), "-", SUM(L19:L215))</f>
        <v>1.2254309570416808</v>
      </c>
      <c r="M216" s="1578"/>
      <c r="N216" s="1578"/>
      <c r="O216" s="1578"/>
      <c r="P216" s="1578"/>
      <c r="Q216" s="1578"/>
      <c r="R216" s="1578"/>
      <c r="S216" s="1578"/>
      <c r="T216" s="1578"/>
      <c r="U216" s="76"/>
      <c r="W216" s="1935"/>
    </row>
    <row r="217" spans="1:23" s="47" customFormat="1" ht="13.5" thickBot="1" x14ac:dyDescent="0.25">
      <c r="A217" s="1579"/>
      <c r="B217" s="1580"/>
      <c r="C217" s="1581"/>
      <c r="D217" s="1581"/>
      <c r="E217" s="1582" t="s">
        <v>334</v>
      </c>
      <c r="F217" s="1577" t="s">
        <v>799</v>
      </c>
      <c r="G217" s="1581">
        <f>IF(ISERROR(+G216+H216), "-", +G216+H216)</f>
        <v>141567542.45339268</v>
      </c>
      <c r="H217" s="1583"/>
      <c r="I217" s="1584"/>
      <c r="J217" s="1585"/>
      <c r="K217" s="1586"/>
      <c r="L217" s="1585"/>
      <c r="M217" s="1578"/>
      <c r="N217" s="1578"/>
      <c r="O217" s="1578"/>
      <c r="P217" s="1578"/>
      <c r="Q217" s="1578"/>
      <c r="R217" s="1578"/>
      <c r="S217" s="1578"/>
      <c r="T217" s="1578"/>
      <c r="U217" s="76"/>
    </row>
    <row r="218" spans="1:23" ht="12.75" x14ac:dyDescent="0.2">
      <c r="A218" s="692"/>
      <c r="B218" s="384"/>
      <c r="C218" s="1551"/>
      <c r="D218" s="1551"/>
      <c r="E218" s="1551"/>
      <c r="F218" s="603"/>
      <c r="G218" s="1551"/>
      <c r="H218" s="1551"/>
      <c r="I218" s="577"/>
      <c r="J218" s="577"/>
      <c r="K218" s="360"/>
      <c r="L218" s="360"/>
    </row>
    <row r="219" spans="1:23" ht="12.75" x14ac:dyDescent="0.2">
      <c r="A219" s="692"/>
      <c r="B219" s="384"/>
      <c r="C219" s="1551"/>
      <c r="D219" s="1551"/>
      <c r="E219" s="1551"/>
      <c r="F219" s="603"/>
      <c r="G219" s="1551"/>
      <c r="H219" s="1551"/>
      <c r="I219" s="577"/>
      <c r="J219" s="577"/>
      <c r="K219" s="360"/>
      <c r="L219" s="360"/>
    </row>
    <row r="220" spans="1:23" ht="12.75" x14ac:dyDescent="0.2">
      <c r="A220" s="1314"/>
      <c r="B220" s="469"/>
      <c r="C220" s="1068"/>
      <c r="D220" s="1068"/>
      <c r="E220" s="1068"/>
      <c r="F220" s="1068"/>
      <c r="G220" s="1068"/>
      <c r="H220" s="1068"/>
      <c r="I220" s="551"/>
      <c r="J220" s="577"/>
      <c r="K220" s="360"/>
      <c r="L220" s="360"/>
    </row>
    <row r="221" spans="1:23" s="1855" customFormat="1" ht="12.75" x14ac:dyDescent="0.2">
      <c r="A221" s="1850"/>
      <c r="B221" s="1851"/>
      <c r="C221" s="1852"/>
      <c r="D221" s="1852"/>
      <c r="E221" s="1852"/>
      <c r="F221" s="1852"/>
      <c r="G221" s="1852"/>
      <c r="H221" s="1852"/>
      <c r="I221" s="1853"/>
      <c r="J221" s="1853"/>
      <c r="K221" s="1854"/>
      <c r="L221" s="1854"/>
    </row>
    <row r="223" spans="1:23" ht="24" x14ac:dyDescent="0.2">
      <c r="A223" s="1314"/>
      <c r="B223" s="1806" t="s">
        <v>272</v>
      </c>
      <c r="C223" s="1801" t="str">
        <f>E18</f>
        <v>Adjusted TB</v>
      </c>
      <c r="D223" s="1801" t="str">
        <f t="shared" ref="D223:I223" si="32">F18</f>
        <v>Excluded from COSS</v>
      </c>
      <c r="E223" s="1801" t="str">
        <f t="shared" si="32"/>
        <v>Excluded</v>
      </c>
      <c r="F223" s="1801" t="str">
        <f t="shared" si="32"/>
        <v>Included</v>
      </c>
      <c r="G223" s="1801" t="str">
        <f t="shared" si="32"/>
        <v>Balance in O5</v>
      </c>
      <c r="H223" s="1801" t="str">
        <f t="shared" si="32"/>
        <v>Difference</v>
      </c>
      <c r="I223" s="1801" t="str">
        <f t="shared" si="32"/>
        <v>Balance in O4 Summary</v>
      </c>
      <c r="J223" s="1801" t="str">
        <f>L18</f>
        <v>Difference</v>
      </c>
      <c r="K223" s="1799"/>
      <c r="L223" s="1799"/>
      <c r="M223" s="1801">
        <f t="shared" ref="M223:T223" si="33">O18</f>
        <v>0</v>
      </c>
      <c r="N223" s="1801">
        <f t="shared" si="33"/>
        <v>0</v>
      </c>
      <c r="O223" s="1801">
        <f t="shared" si="33"/>
        <v>0</v>
      </c>
      <c r="P223" s="1801">
        <f t="shared" si="33"/>
        <v>0</v>
      </c>
      <c r="Q223" s="1801">
        <f t="shared" si="33"/>
        <v>0</v>
      </c>
      <c r="R223" s="1801">
        <f t="shared" si="33"/>
        <v>0</v>
      </c>
      <c r="S223" s="1801">
        <f t="shared" si="33"/>
        <v>0</v>
      </c>
      <c r="T223" s="1801">
        <f t="shared" si="33"/>
        <v>0</v>
      </c>
    </row>
    <row r="224" spans="1:23" ht="12.75" x14ac:dyDescent="0.2">
      <c r="A224" s="1314"/>
      <c r="B224" s="223">
        <v>1808</v>
      </c>
      <c r="C224" s="1845">
        <f t="shared" ref="C224:C257" si="34">SUMIF($W$19:$W$215, $B224, E$19:E$215)</f>
        <v>500</v>
      </c>
      <c r="D224" s="1845">
        <f t="shared" ref="D224:D257" si="35">SUMIF($W$19:$W$215, $B224, F$19:F$215)</f>
        <v>0</v>
      </c>
      <c r="E224" s="1845">
        <f t="shared" ref="E224:E257" si="36">SUMIF($W$19:$W$215, $B224, G$19:G$215)</f>
        <v>0</v>
      </c>
      <c r="F224" s="1845">
        <f t="shared" ref="F224:F257" si="37">SUMIF($W$19:$W$215, $B224, H$19:H$215)</f>
        <v>500</v>
      </c>
      <c r="G224" s="1845">
        <f t="shared" ref="G224:G257" si="38">SUMIF($W$19:$W$215, $B224, I$19:I$215)</f>
        <v>500</v>
      </c>
      <c r="H224" s="1845">
        <f t="shared" ref="H224:H257" si="39">SUMIF($W$19:$W$215, $B224, J$19:J$215)</f>
        <v>0</v>
      </c>
      <c r="I224" s="1845">
        <f t="shared" ref="I224:I257" si="40">SUMIF($W$19:$W$215, $B224, K$19:K$215)</f>
        <v>500</v>
      </c>
      <c r="J224" s="1845">
        <f t="shared" ref="J224:J257" si="41">SUMIF($W$19:$W$215, $B224, L$19:L$215)</f>
        <v>0</v>
      </c>
      <c r="K224" s="1819"/>
      <c r="L224" s="1819"/>
    </row>
    <row r="225" spans="1:12" ht="12.75" x14ac:dyDescent="0.2">
      <c r="A225" s="1314"/>
      <c r="B225" s="223">
        <v>1815</v>
      </c>
      <c r="C225" s="1845">
        <f t="shared" si="34"/>
        <v>0</v>
      </c>
      <c r="D225" s="1845">
        <f t="shared" si="35"/>
        <v>0</v>
      </c>
      <c r="E225" s="1845">
        <f t="shared" si="36"/>
        <v>0</v>
      </c>
      <c r="F225" s="1845">
        <f t="shared" si="37"/>
        <v>0</v>
      </c>
      <c r="G225" s="1845">
        <f t="shared" si="38"/>
        <v>0</v>
      </c>
      <c r="H225" s="1845">
        <f t="shared" si="39"/>
        <v>0</v>
      </c>
      <c r="I225" s="1845">
        <f t="shared" si="40"/>
        <v>0</v>
      </c>
      <c r="J225" s="1845">
        <f t="shared" si="41"/>
        <v>0</v>
      </c>
      <c r="K225" s="360"/>
      <c r="L225" s="360"/>
    </row>
    <row r="226" spans="1:12" ht="12.75" x14ac:dyDescent="0.2">
      <c r="A226" s="1314"/>
      <c r="B226" s="223">
        <v>1820</v>
      </c>
      <c r="C226" s="1845">
        <f t="shared" si="34"/>
        <v>44600</v>
      </c>
      <c r="D226" s="1845">
        <f t="shared" si="35"/>
        <v>0</v>
      </c>
      <c r="E226" s="1845">
        <f t="shared" si="36"/>
        <v>0</v>
      </c>
      <c r="F226" s="1845">
        <f t="shared" si="37"/>
        <v>44600</v>
      </c>
      <c r="G226" s="1845">
        <f t="shared" si="38"/>
        <v>44600</v>
      </c>
      <c r="H226" s="1845">
        <f t="shared" si="39"/>
        <v>0</v>
      </c>
      <c r="I226" s="1845">
        <f t="shared" si="40"/>
        <v>44600</v>
      </c>
      <c r="J226" s="1845">
        <f t="shared" si="41"/>
        <v>0</v>
      </c>
      <c r="K226" s="360"/>
      <c r="L226" s="360"/>
    </row>
    <row r="227" spans="1:12" ht="12.75" x14ac:dyDescent="0.2">
      <c r="A227" s="1314"/>
      <c r="B227" s="223">
        <v>1830</v>
      </c>
      <c r="C227" s="1845">
        <f t="shared" si="34"/>
        <v>9000</v>
      </c>
      <c r="D227" s="1845">
        <f t="shared" si="35"/>
        <v>0</v>
      </c>
      <c r="E227" s="1845">
        <f t="shared" si="36"/>
        <v>0</v>
      </c>
      <c r="F227" s="1845">
        <f t="shared" si="37"/>
        <v>9000</v>
      </c>
      <c r="G227" s="1845">
        <f t="shared" si="38"/>
        <v>9000</v>
      </c>
      <c r="H227" s="1845">
        <f t="shared" si="39"/>
        <v>0</v>
      </c>
      <c r="I227" s="1845">
        <f t="shared" si="40"/>
        <v>9000</v>
      </c>
      <c r="J227" s="1845">
        <f t="shared" si="41"/>
        <v>0</v>
      </c>
      <c r="K227" s="360"/>
      <c r="L227" s="360"/>
    </row>
    <row r="228" spans="1:12" ht="12.75" x14ac:dyDescent="0.2">
      <c r="A228" s="1314"/>
      <c r="B228" s="223">
        <v>1835</v>
      </c>
      <c r="C228" s="1845">
        <f t="shared" si="34"/>
        <v>68000</v>
      </c>
      <c r="D228" s="1845">
        <f t="shared" si="35"/>
        <v>0</v>
      </c>
      <c r="E228" s="1845">
        <f t="shared" si="36"/>
        <v>0</v>
      </c>
      <c r="F228" s="1845">
        <f t="shared" si="37"/>
        <v>68000</v>
      </c>
      <c r="G228" s="1845">
        <f t="shared" si="38"/>
        <v>68000</v>
      </c>
      <c r="H228" s="1845">
        <f t="shared" si="39"/>
        <v>0</v>
      </c>
      <c r="I228" s="1845">
        <f t="shared" si="40"/>
        <v>68000.000000000015</v>
      </c>
      <c r="J228" s="1845">
        <f t="shared" si="41"/>
        <v>0</v>
      </c>
      <c r="K228" s="360"/>
      <c r="L228" s="360"/>
    </row>
    <row r="229" spans="1:12" ht="12.75" x14ac:dyDescent="0.2">
      <c r="A229" s="1314"/>
      <c r="B229" s="223">
        <v>1840</v>
      </c>
      <c r="C229" s="1845">
        <f t="shared" si="34"/>
        <v>0</v>
      </c>
      <c r="D229" s="1845">
        <f t="shared" si="35"/>
        <v>0</v>
      </c>
      <c r="E229" s="1845">
        <f t="shared" si="36"/>
        <v>0</v>
      </c>
      <c r="F229" s="1845">
        <f t="shared" si="37"/>
        <v>0</v>
      </c>
      <c r="G229" s="1845">
        <f t="shared" si="38"/>
        <v>0</v>
      </c>
      <c r="H229" s="1845">
        <f t="shared" si="39"/>
        <v>0</v>
      </c>
      <c r="I229" s="1845">
        <f t="shared" si="40"/>
        <v>0</v>
      </c>
      <c r="J229" s="1845">
        <f t="shared" si="41"/>
        <v>0</v>
      </c>
      <c r="K229" s="360"/>
      <c r="L229" s="360"/>
    </row>
    <row r="230" spans="1:12" ht="12.75" x14ac:dyDescent="0.2">
      <c r="A230" s="1314"/>
      <c r="B230" s="223">
        <v>1845</v>
      </c>
      <c r="C230" s="1845">
        <f t="shared" si="34"/>
        <v>19200</v>
      </c>
      <c r="D230" s="1845">
        <f t="shared" si="35"/>
        <v>0</v>
      </c>
      <c r="E230" s="1845">
        <f t="shared" si="36"/>
        <v>0</v>
      </c>
      <c r="F230" s="1845">
        <f t="shared" si="37"/>
        <v>19200</v>
      </c>
      <c r="G230" s="1845">
        <f t="shared" si="38"/>
        <v>19200</v>
      </c>
      <c r="H230" s="1845">
        <f t="shared" si="39"/>
        <v>0</v>
      </c>
      <c r="I230" s="1845">
        <f t="shared" si="40"/>
        <v>19200.000000000004</v>
      </c>
      <c r="J230" s="1845">
        <f t="shared" si="41"/>
        <v>0</v>
      </c>
      <c r="K230" s="360"/>
      <c r="L230" s="360"/>
    </row>
    <row r="231" spans="1:12" ht="12.75" x14ac:dyDescent="0.2">
      <c r="A231" s="1314"/>
      <c r="B231" s="223">
        <v>1850</v>
      </c>
      <c r="C231" s="1845">
        <f t="shared" si="34"/>
        <v>27500</v>
      </c>
      <c r="D231" s="1845">
        <f t="shared" si="35"/>
        <v>0</v>
      </c>
      <c r="E231" s="1845">
        <f t="shared" si="36"/>
        <v>0</v>
      </c>
      <c r="F231" s="1845">
        <f t="shared" si="37"/>
        <v>27500</v>
      </c>
      <c r="G231" s="1845">
        <f t="shared" si="38"/>
        <v>27500</v>
      </c>
      <c r="H231" s="1845">
        <f t="shared" si="39"/>
        <v>0</v>
      </c>
      <c r="I231" s="1845">
        <f t="shared" si="40"/>
        <v>27500.000000000004</v>
      </c>
      <c r="J231" s="1845">
        <f t="shared" si="41"/>
        <v>0</v>
      </c>
      <c r="K231" s="360"/>
      <c r="L231" s="360"/>
    </row>
    <row r="232" spans="1:12" ht="12.75" x14ac:dyDescent="0.2">
      <c r="A232" s="1314"/>
      <c r="B232" s="223">
        <v>1855</v>
      </c>
      <c r="C232" s="1845">
        <f t="shared" si="34"/>
        <v>400</v>
      </c>
      <c r="D232" s="1845">
        <f t="shared" si="35"/>
        <v>0</v>
      </c>
      <c r="E232" s="1845">
        <f t="shared" si="36"/>
        <v>0</v>
      </c>
      <c r="F232" s="1845">
        <f t="shared" si="37"/>
        <v>400</v>
      </c>
      <c r="G232" s="1845">
        <f t="shared" si="38"/>
        <v>400</v>
      </c>
      <c r="H232" s="1845">
        <f t="shared" si="39"/>
        <v>0</v>
      </c>
      <c r="I232" s="1845">
        <f t="shared" si="40"/>
        <v>400</v>
      </c>
      <c r="J232" s="1845">
        <f t="shared" si="41"/>
        <v>0</v>
      </c>
      <c r="K232" s="360"/>
      <c r="L232" s="360"/>
    </row>
    <row r="233" spans="1:12" ht="12.75" x14ac:dyDescent="0.2">
      <c r="A233" s="1314"/>
      <c r="B233" s="223">
        <v>1860</v>
      </c>
      <c r="C233" s="1845">
        <f t="shared" si="34"/>
        <v>500</v>
      </c>
      <c r="D233" s="1845">
        <f t="shared" si="35"/>
        <v>0</v>
      </c>
      <c r="E233" s="1845">
        <f t="shared" si="36"/>
        <v>0</v>
      </c>
      <c r="F233" s="1845">
        <f t="shared" si="37"/>
        <v>500</v>
      </c>
      <c r="G233" s="1845">
        <f t="shared" si="38"/>
        <v>500</v>
      </c>
      <c r="H233" s="1845">
        <f t="shared" si="39"/>
        <v>0</v>
      </c>
      <c r="I233" s="1845">
        <f t="shared" si="40"/>
        <v>500</v>
      </c>
      <c r="J233" s="1845">
        <f t="shared" si="41"/>
        <v>0</v>
      </c>
      <c r="K233" s="360"/>
      <c r="L233" s="360"/>
    </row>
    <row r="234" spans="1:12" ht="12.75" x14ac:dyDescent="0.2">
      <c r="A234" s="1314"/>
      <c r="B234" s="223" t="s">
        <v>110</v>
      </c>
      <c r="C234" s="1845">
        <f t="shared" si="34"/>
        <v>1465472</v>
      </c>
      <c r="D234" s="1845">
        <f t="shared" si="35"/>
        <v>0</v>
      </c>
      <c r="E234" s="1845">
        <f t="shared" si="36"/>
        <v>0</v>
      </c>
      <c r="F234" s="1845">
        <f t="shared" si="37"/>
        <v>1465472</v>
      </c>
      <c r="G234" s="1845">
        <f t="shared" si="38"/>
        <v>1465472</v>
      </c>
      <c r="H234" s="1845">
        <f t="shared" si="39"/>
        <v>0</v>
      </c>
      <c r="I234" s="1845">
        <f t="shared" si="40"/>
        <v>1465472</v>
      </c>
      <c r="J234" s="1845">
        <f t="shared" si="41"/>
        <v>0</v>
      </c>
      <c r="K234" s="360"/>
      <c r="L234" s="360"/>
    </row>
    <row r="235" spans="1:12" ht="12.75" x14ac:dyDescent="0.2">
      <c r="A235" s="1314"/>
      <c r="B235" s="1805" t="s">
        <v>534</v>
      </c>
      <c r="C235" s="1845">
        <f t="shared" si="34"/>
        <v>324800</v>
      </c>
      <c r="D235" s="1845">
        <f t="shared" si="35"/>
        <v>0</v>
      </c>
      <c r="E235" s="1845">
        <f t="shared" si="36"/>
        <v>0</v>
      </c>
      <c r="F235" s="1845">
        <f t="shared" si="37"/>
        <v>324800</v>
      </c>
      <c r="G235" s="1845">
        <f t="shared" si="38"/>
        <v>324800</v>
      </c>
      <c r="H235" s="1845">
        <f t="shared" si="39"/>
        <v>0</v>
      </c>
      <c r="I235" s="1845">
        <f t="shared" si="40"/>
        <v>324800</v>
      </c>
      <c r="J235" s="1845">
        <f t="shared" si="41"/>
        <v>0</v>
      </c>
      <c r="K235" s="360"/>
      <c r="L235" s="360"/>
    </row>
    <row r="236" spans="1:12" ht="12.75" x14ac:dyDescent="0.2">
      <c r="A236" s="1314"/>
      <c r="B236" s="1790" t="s">
        <v>535</v>
      </c>
      <c r="C236" s="1845">
        <f t="shared" si="34"/>
        <v>1213894</v>
      </c>
      <c r="D236" s="1845">
        <f t="shared" si="35"/>
        <v>0</v>
      </c>
      <c r="E236" s="1845">
        <f t="shared" si="36"/>
        <v>0</v>
      </c>
      <c r="F236" s="1845">
        <f t="shared" si="37"/>
        <v>1213894</v>
      </c>
      <c r="G236" s="1845">
        <f t="shared" si="38"/>
        <v>1213894</v>
      </c>
      <c r="H236" s="1845">
        <f t="shared" si="39"/>
        <v>0</v>
      </c>
      <c r="I236" s="1845">
        <f t="shared" si="40"/>
        <v>1213894</v>
      </c>
      <c r="J236" s="1845">
        <f t="shared" si="41"/>
        <v>0</v>
      </c>
      <c r="K236" s="360"/>
      <c r="L236" s="360"/>
    </row>
    <row r="237" spans="1:12" ht="12.75" x14ac:dyDescent="0.2">
      <c r="A237" s="1314"/>
      <c r="B237" s="223" t="s">
        <v>1515</v>
      </c>
      <c r="C237" s="1845">
        <f t="shared" si="34"/>
        <v>0</v>
      </c>
      <c r="D237" s="1845">
        <f t="shared" si="35"/>
        <v>0</v>
      </c>
      <c r="E237" s="1845">
        <f t="shared" si="36"/>
        <v>0</v>
      </c>
      <c r="F237" s="1845">
        <f t="shared" si="37"/>
        <v>0</v>
      </c>
      <c r="G237" s="1845">
        <f t="shared" si="38"/>
        <v>0</v>
      </c>
      <c r="H237" s="1845">
        <f t="shared" si="39"/>
        <v>0</v>
      </c>
      <c r="I237" s="1845">
        <f t="shared" si="40"/>
        <v>0</v>
      </c>
      <c r="J237" s="1845">
        <f t="shared" si="41"/>
        <v>0</v>
      </c>
      <c r="K237" s="360"/>
      <c r="L237" s="360"/>
    </row>
    <row r="238" spans="1:12" ht="12.75" x14ac:dyDescent="0.2">
      <c r="A238" s="1314"/>
      <c r="B238" s="223" t="s">
        <v>1441</v>
      </c>
      <c r="C238" s="1845">
        <f t="shared" si="34"/>
        <v>162000</v>
      </c>
      <c r="D238" s="1845">
        <f t="shared" si="35"/>
        <v>0</v>
      </c>
      <c r="E238" s="1845">
        <f t="shared" si="36"/>
        <v>0</v>
      </c>
      <c r="F238" s="1845">
        <f t="shared" si="37"/>
        <v>162000</v>
      </c>
      <c r="G238" s="1845">
        <f t="shared" si="38"/>
        <v>162000</v>
      </c>
      <c r="H238" s="1845">
        <f t="shared" si="39"/>
        <v>0</v>
      </c>
      <c r="I238" s="1845">
        <f t="shared" si="40"/>
        <v>162000</v>
      </c>
      <c r="J238" s="1845">
        <f t="shared" si="41"/>
        <v>0</v>
      </c>
      <c r="K238" s="360"/>
      <c r="L238" s="360"/>
    </row>
    <row r="239" spans="1:12" ht="12.75" x14ac:dyDescent="0.2">
      <c r="B239" s="223" t="s">
        <v>271</v>
      </c>
      <c r="C239" s="1845">
        <f t="shared" si="34"/>
        <v>-2970424</v>
      </c>
      <c r="D239" s="1845">
        <f t="shared" si="35"/>
        <v>0</v>
      </c>
      <c r="E239" s="1845">
        <f t="shared" si="36"/>
        <v>0</v>
      </c>
      <c r="F239" s="1845">
        <f t="shared" si="37"/>
        <v>-2970424</v>
      </c>
      <c r="G239" s="1845">
        <f t="shared" si="38"/>
        <v>-2970424</v>
      </c>
      <c r="H239" s="1845">
        <f t="shared" si="39"/>
        <v>0</v>
      </c>
      <c r="I239" s="1845">
        <f t="shared" si="40"/>
        <v>-2970425.225430957</v>
      </c>
      <c r="J239" s="1845">
        <f t="shared" si="41"/>
        <v>1.2254309570416808</v>
      </c>
    </row>
    <row r="240" spans="1:12" ht="12.75" x14ac:dyDescent="0.2">
      <c r="B240" s="223" t="s">
        <v>750</v>
      </c>
      <c r="C240" s="1845">
        <f t="shared" si="34"/>
        <v>0</v>
      </c>
      <c r="D240" s="1845">
        <f t="shared" si="35"/>
        <v>0</v>
      </c>
      <c r="E240" s="1845">
        <f t="shared" si="36"/>
        <v>0</v>
      </c>
      <c r="F240" s="1845">
        <f t="shared" si="37"/>
        <v>0</v>
      </c>
      <c r="G240" s="1845">
        <f t="shared" si="38"/>
        <v>0</v>
      </c>
      <c r="H240" s="1845">
        <f t="shared" si="39"/>
        <v>0</v>
      </c>
      <c r="I240" s="1845">
        <f t="shared" si="40"/>
        <v>0</v>
      </c>
      <c r="J240" s="1845">
        <f t="shared" si="41"/>
        <v>0</v>
      </c>
    </row>
    <row r="241" spans="2:10" ht="12.75" x14ac:dyDescent="0.2">
      <c r="B241" s="223" t="s">
        <v>1358</v>
      </c>
      <c r="C241" s="1845">
        <f t="shared" si="34"/>
        <v>39342</v>
      </c>
      <c r="D241" s="1845">
        <f t="shared" si="35"/>
        <v>0</v>
      </c>
      <c r="E241" s="1845">
        <f t="shared" si="36"/>
        <v>0</v>
      </c>
      <c r="F241" s="1845">
        <f t="shared" si="37"/>
        <v>39342</v>
      </c>
      <c r="G241" s="1845">
        <f t="shared" si="38"/>
        <v>39342</v>
      </c>
      <c r="H241" s="1845">
        <f t="shared" si="39"/>
        <v>0</v>
      </c>
      <c r="I241" s="1845">
        <f t="shared" si="40"/>
        <v>39342</v>
      </c>
      <c r="J241" s="1845">
        <f t="shared" si="41"/>
        <v>0</v>
      </c>
    </row>
    <row r="242" spans="2:10" ht="12.75" x14ac:dyDescent="0.2">
      <c r="B242" s="223" t="s">
        <v>819</v>
      </c>
      <c r="C242" s="1845">
        <f t="shared" si="34"/>
        <v>14327739.607178301</v>
      </c>
      <c r="D242" s="1845">
        <f t="shared" si="35"/>
        <v>0</v>
      </c>
      <c r="E242" s="1845">
        <f t="shared" si="36"/>
        <v>0</v>
      </c>
      <c r="F242" s="1845">
        <f t="shared" si="37"/>
        <v>14327739.607178301</v>
      </c>
      <c r="G242" s="1845">
        <f t="shared" si="38"/>
        <v>14327739.607178301</v>
      </c>
      <c r="H242" s="1845">
        <f t="shared" si="39"/>
        <v>0</v>
      </c>
      <c r="I242" s="1845">
        <f t="shared" si="40"/>
        <v>14327739.607178297</v>
      </c>
      <c r="J242" s="1845">
        <f t="shared" si="41"/>
        <v>0</v>
      </c>
    </row>
    <row r="243" spans="2:10" ht="12.75" x14ac:dyDescent="0.2">
      <c r="B243" s="223" t="s">
        <v>1353</v>
      </c>
      <c r="C243" s="1845">
        <f t="shared" si="34"/>
        <v>78578998.237264365</v>
      </c>
      <c r="D243" s="1845">
        <f t="shared" si="35"/>
        <v>0</v>
      </c>
      <c r="E243" s="1845">
        <f t="shared" si="36"/>
        <v>0</v>
      </c>
      <c r="F243" s="1845">
        <f t="shared" si="37"/>
        <v>78578998.237264365</v>
      </c>
      <c r="G243" s="1845">
        <f t="shared" si="38"/>
        <v>78578998.237264365</v>
      </c>
      <c r="H243" s="1845">
        <f t="shared" si="39"/>
        <v>0</v>
      </c>
      <c r="I243" s="1845">
        <f t="shared" si="40"/>
        <v>78578998.23726435</v>
      </c>
      <c r="J243" s="1845">
        <f t="shared" si="41"/>
        <v>0</v>
      </c>
    </row>
    <row r="244" spans="2:10" ht="12.75" x14ac:dyDescent="0.2">
      <c r="B244" s="223" t="s">
        <v>1165</v>
      </c>
      <c r="C244" s="1845">
        <f t="shared" si="34"/>
        <v>0</v>
      </c>
      <c r="D244" s="1845">
        <f t="shared" si="35"/>
        <v>0</v>
      </c>
      <c r="E244" s="1845">
        <f t="shared" si="36"/>
        <v>0</v>
      </c>
      <c r="F244" s="1845">
        <f t="shared" si="37"/>
        <v>0</v>
      </c>
      <c r="G244" s="1845">
        <f t="shared" si="38"/>
        <v>0</v>
      </c>
      <c r="H244" s="1845">
        <f t="shared" si="39"/>
        <v>0</v>
      </c>
      <c r="I244" s="1845">
        <f t="shared" si="40"/>
        <v>0</v>
      </c>
      <c r="J244" s="1845">
        <f t="shared" si="41"/>
        <v>0</v>
      </c>
    </row>
    <row r="245" spans="2:10" ht="12.75" x14ac:dyDescent="0.2">
      <c r="B245" s="223" t="s">
        <v>1362</v>
      </c>
      <c r="C245" s="1845">
        <f t="shared" si="34"/>
        <v>441098.1</v>
      </c>
      <c r="D245" s="1845">
        <f t="shared" si="35"/>
        <v>0</v>
      </c>
      <c r="E245" s="1845">
        <f t="shared" si="36"/>
        <v>0</v>
      </c>
      <c r="F245" s="1845">
        <f t="shared" si="37"/>
        <v>441098.1</v>
      </c>
      <c r="G245" s="1845">
        <f t="shared" si="38"/>
        <v>441098.1</v>
      </c>
      <c r="H245" s="1845">
        <f t="shared" si="39"/>
        <v>0</v>
      </c>
      <c r="I245" s="1845">
        <f t="shared" si="40"/>
        <v>441098.1</v>
      </c>
      <c r="J245" s="1845">
        <f t="shared" si="41"/>
        <v>0</v>
      </c>
    </row>
    <row r="246" spans="2:10" ht="12.75" x14ac:dyDescent="0.2">
      <c r="B246" s="223" t="s">
        <v>820</v>
      </c>
      <c r="C246" s="1845">
        <f t="shared" si="34"/>
        <v>5516351.1600000001</v>
      </c>
      <c r="D246" s="1845">
        <f t="shared" si="35"/>
        <v>0</v>
      </c>
      <c r="E246" s="1845">
        <f t="shared" si="36"/>
        <v>0</v>
      </c>
      <c r="F246" s="1845">
        <f t="shared" si="37"/>
        <v>5516351.1600000001</v>
      </c>
      <c r="G246" s="1845">
        <f t="shared" si="38"/>
        <v>5516351.1600000001</v>
      </c>
      <c r="H246" s="1845">
        <f t="shared" si="39"/>
        <v>0</v>
      </c>
      <c r="I246" s="1845">
        <f t="shared" si="40"/>
        <v>5516351.1600000011</v>
      </c>
      <c r="J246" s="1845">
        <f t="shared" si="41"/>
        <v>0</v>
      </c>
    </row>
    <row r="247" spans="2:10" ht="12.75" x14ac:dyDescent="0.2">
      <c r="B247" s="223" t="s">
        <v>821</v>
      </c>
      <c r="C247" s="1845">
        <f t="shared" si="34"/>
        <v>241109</v>
      </c>
      <c r="D247" s="1845">
        <f t="shared" si="35"/>
        <v>0</v>
      </c>
      <c r="E247" s="1845">
        <f t="shared" si="36"/>
        <v>0</v>
      </c>
      <c r="F247" s="1845">
        <f t="shared" si="37"/>
        <v>241109</v>
      </c>
      <c r="G247" s="1845">
        <f t="shared" si="38"/>
        <v>241109</v>
      </c>
      <c r="H247" s="1845">
        <f t="shared" si="39"/>
        <v>0</v>
      </c>
      <c r="I247" s="1845">
        <f t="shared" si="40"/>
        <v>241109</v>
      </c>
      <c r="J247" s="1845">
        <f t="shared" si="41"/>
        <v>0</v>
      </c>
    </row>
    <row r="248" spans="2:10" ht="12.75" x14ac:dyDescent="0.2">
      <c r="B248" s="223" t="s">
        <v>1361</v>
      </c>
      <c r="C248" s="1845">
        <f t="shared" si="34"/>
        <v>1604433</v>
      </c>
      <c r="D248" s="1845">
        <f t="shared" si="35"/>
        <v>0</v>
      </c>
      <c r="E248" s="1845">
        <f t="shared" si="36"/>
        <v>0</v>
      </c>
      <c r="F248" s="1845">
        <f t="shared" si="37"/>
        <v>1604433</v>
      </c>
      <c r="G248" s="1845">
        <f t="shared" si="38"/>
        <v>1604433</v>
      </c>
      <c r="H248" s="1845">
        <f t="shared" si="39"/>
        <v>0</v>
      </c>
      <c r="I248" s="1845">
        <f t="shared" si="40"/>
        <v>1604433</v>
      </c>
      <c r="J248" s="1845">
        <f t="shared" si="41"/>
        <v>0</v>
      </c>
    </row>
    <row r="249" spans="2:10" ht="12.75" x14ac:dyDescent="0.2">
      <c r="B249" s="223" t="s">
        <v>744</v>
      </c>
      <c r="C249" s="1845">
        <f t="shared" si="34"/>
        <v>497489</v>
      </c>
      <c r="D249" s="1845">
        <f t="shared" si="35"/>
        <v>0</v>
      </c>
      <c r="E249" s="1845">
        <f t="shared" si="36"/>
        <v>0</v>
      </c>
      <c r="F249" s="1845">
        <f t="shared" si="37"/>
        <v>497489</v>
      </c>
      <c r="G249" s="1845">
        <f t="shared" si="38"/>
        <v>497489</v>
      </c>
      <c r="H249" s="1845">
        <f t="shared" si="39"/>
        <v>0</v>
      </c>
      <c r="I249" s="1845">
        <f t="shared" si="40"/>
        <v>497489.00000000006</v>
      </c>
      <c r="J249" s="1845">
        <f t="shared" si="41"/>
        <v>0</v>
      </c>
    </row>
    <row r="250" spans="2:10" ht="12.75" x14ac:dyDescent="0.2">
      <c r="B250" s="223" t="s">
        <v>1444</v>
      </c>
      <c r="C250" s="1845">
        <f t="shared" si="34"/>
        <v>-232694</v>
      </c>
      <c r="D250" s="1845">
        <f t="shared" si="35"/>
        <v>0</v>
      </c>
      <c r="E250" s="1845">
        <f t="shared" si="36"/>
        <v>0</v>
      </c>
      <c r="F250" s="1845">
        <f t="shared" si="37"/>
        <v>-232694</v>
      </c>
      <c r="G250" s="1845">
        <f t="shared" si="38"/>
        <v>-232694</v>
      </c>
      <c r="H250" s="1845">
        <f t="shared" si="39"/>
        <v>0</v>
      </c>
      <c r="I250" s="1845">
        <f t="shared" si="40"/>
        <v>-232694</v>
      </c>
      <c r="J250" s="1845">
        <f t="shared" si="41"/>
        <v>0</v>
      </c>
    </row>
    <row r="251" spans="2:10" ht="12.75" x14ac:dyDescent="0.2">
      <c r="B251" s="223" t="s">
        <v>1143</v>
      </c>
      <c r="C251" s="1845">
        <f t="shared" si="34"/>
        <v>6680532.9399999995</v>
      </c>
      <c r="D251" s="1845">
        <f t="shared" si="35"/>
        <v>0</v>
      </c>
      <c r="E251" s="1845">
        <f t="shared" si="36"/>
        <v>0</v>
      </c>
      <c r="F251" s="1845">
        <f t="shared" si="37"/>
        <v>6680532.9399999995</v>
      </c>
      <c r="G251" s="1845">
        <f t="shared" si="38"/>
        <v>6680532.9399999995</v>
      </c>
      <c r="H251" s="1845">
        <f t="shared" si="39"/>
        <v>0</v>
      </c>
      <c r="I251" s="1845">
        <f t="shared" si="40"/>
        <v>6680532.9399999995</v>
      </c>
      <c r="J251" s="1845">
        <f t="shared" si="41"/>
        <v>0</v>
      </c>
    </row>
    <row r="252" spans="2:10" ht="12.75" x14ac:dyDescent="0.2">
      <c r="B252" s="223" t="s">
        <v>1271</v>
      </c>
      <c r="C252" s="1845">
        <f t="shared" si="34"/>
        <v>-558402</v>
      </c>
      <c r="D252" s="1845">
        <f t="shared" si="35"/>
        <v>0</v>
      </c>
      <c r="E252" s="1845">
        <f t="shared" si="36"/>
        <v>0</v>
      </c>
      <c r="F252" s="1845">
        <f t="shared" si="37"/>
        <v>-558402</v>
      </c>
      <c r="G252" s="1845">
        <f t="shared" si="38"/>
        <v>-558402</v>
      </c>
      <c r="H252" s="1845">
        <f t="shared" si="39"/>
        <v>0</v>
      </c>
      <c r="I252" s="1845">
        <f t="shared" si="40"/>
        <v>-558401.99999999988</v>
      </c>
      <c r="J252" s="1845">
        <f t="shared" si="41"/>
        <v>0</v>
      </c>
    </row>
    <row r="253" spans="2:10" ht="12.75" x14ac:dyDescent="0.2">
      <c r="B253" s="223" t="s">
        <v>5</v>
      </c>
      <c r="C253" s="1845">
        <f t="shared" si="34"/>
        <v>22791433.510000002</v>
      </c>
      <c r="D253" s="1845">
        <f t="shared" si="35"/>
        <v>0</v>
      </c>
      <c r="E253" s="1845">
        <f t="shared" si="36"/>
        <v>0</v>
      </c>
      <c r="F253" s="1845">
        <f t="shared" si="37"/>
        <v>22791433.510000002</v>
      </c>
      <c r="G253" s="1845">
        <f t="shared" si="38"/>
        <v>22791433.510000002</v>
      </c>
      <c r="H253" s="1845">
        <f t="shared" si="39"/>
        <v>0</v>
      </c>
      <c r="I253" s="1845">
        <f t="shared" si="40"/>
        <v>22791433.509999998</v>
      </c>
      <c r="J253" s="1845">
        <f t="shared" si="41"/>
        <v>0</v>
      </c>
    </row>
    <row r="254" spans="2:10" ht="12.75" x14ac:dyDescent="0.2">
      <c r="B254" s="223" t="s">
        <v>1166</v>
      </c>
      <c r="C254" s="1845">
        <f t="shared" si="34"/>
        <v>7102741</v>
      </c>
      <c r="D254" s="1845">
        <f t="shared" si="35"/>
        <v>0</v>
      </c>
      <c r="E254" s="1845">
        <f t="shared" si="36"/>
        <v>0</v>
      </c>
      <c r="F254" s="1845">
        <f t="shared" si="37"/>
        <v>7102741</v>
      </c>
      <c r="G254" s="1845">
        <f t="shared" si="38"/>
        <v>7102741</v>
      </c>
      <c r="H254" s="1845">
        <f t="shared" si="39"/>
        <v>0</v>
      </c>
      <c r="I254" s="1845">
        <f t="shared" si="40"/>
        <v>7102741</v>
      </c>
      <c r="J254" s="1845">
        <f t="shared" si="41"/>
        <v>0</v>
      </c>
    </row>
    <row r="255" spans="2:10" ht="12.75" x14ac:dyDescent="0.2">
      <c r="B255" s="223" t="s">
        <v>745</v>
      </c>
      <c r="C255" s="1845">
        <f t="shared" si="34"/>
        <v>13794850.235600002</v>
      </c>
      <c r="D255" s="1845">
        <f t="shared" si="35"/>
        <v>0</v>
      </c>
      <c r="E255" s="1845">
        <f t="shared" si="36"/>
        <v>0</v>
      </c>
      <c r="F255" s="1845">
        <f t="shared" si="37"/>
        <v>13794850.235600002</v>
      </c>
      <c r="G255" s="1845">
        <f t="shared" si="38"/>
        <v>13794850.235600002</v>
      </c>
      <c r="H255" s="1845">
        <f t="shared" si="39"/>
        <v>0</v>
      </c>
      <c r="I255" s="1845">
        <f t="shared" si="40"/>
        <v>13794850.235600002</v>
      </c>
      <c r="J255" s="1845">
        <f t="shared" si="41"/>
        <v>0</v>
      </c>
    </row>
    <row r="256" spans="2:10" ht="12.75" x14ac:dyDescent="0.2">
      <c r="B256" s="223" t="s">
        <v>746</v>
      </c>
      <c r="C256" s="1845">
        <f t="shared" si="34"/>
        <v>8339319.287849999</v>
      </c>
      <c r="D256" s="1845">
        <f t="shared" si="35"/>
        <v>0</v>
      </c>
      <c r="E256" s="1845">
        <f t="shared" si="36"/>
        <v>0</v>
      </c>
      <c r="F256" s="1845">
        <f t="shared" si="37"/>
        <v>8339319.287849999</v>
      </c>
      <c r="G256" s="1845">
        <f t="shared" si="38"/>
        <v>8339319.287849999</v>
      </c>
      <c r="H256" s="1845">
        <f t="shared" si="39"/>
        <v>0</v>
      </c>
      <c r="I256" s="1845">
        <f t="shared" si="40"/>
        <v>8339319.287849999</v>
      </c>
      <c r="J256" s="1845">
        <f t="shared" si="41"/>
        <v>0</v>
      </c>
    </row>
    <row r="257" spans="2:10" ht="12.75" x14ac:dyDescent="0.2">
      <c r="B257" s="223" t="s">
        <v>743</v>
      </c>
      <c r="C257" s="1845">
        <f t="shared" si="34"/>
        <v>0</v>
      </c>
      <c r="D257" s="1845">
        <f t="shared" si="35"/>
        <v>0</v>
      </c>
      <c r="E257" s="1845">
        <f t="shared" si="36"/>
        <v>0</v>
      </c>
      <c r="F257" s="1845">
        <f t="shared" si="37"/>
        <v>0</v>
      </c>
      <c r="G257" s="1845">
        <f t="shared" si="38"/>
        <v>0</v>
      </c>
      <c r="H257" s="1845">
        <f t="shared" si="39"/>
        <v>0</v>
      </c>
      <c r="I257" s="1845">
        <f t="shared" si="40"/>
        <v>0</v>
      </c>
      <c r="J257" s="1845">
        <f t="shared" si="41"/>
        <v>0</v>
      </c>
    </row>
    <row r="258" spans="2:10" x14ac:dyDescent="0.2">
      <c r="B258" s="1080"/>
      <c r="C258" s="1846"/>
      <c r="D258" s="1847"/>
      <c r="E258" s="1847"/>
      <c r="F258" s="1847"/>
      <c r="G258" s="1847"/>
      <c r="H258" s="1847"/>
      <c r="I258" s="1848"/>
      <c r="J258" s="1848"/>
    </row>
    <row r="259" spans="2:10" ht="16.5" thickBot="1" x14ac:dyDescent="0.25">
      <c r="B259" s="1802" t="s">
        <v>809</v>
      </c>
      <c r="C259" s="1849">
        <f t="shared" ref="C259:J259" si="42">SUM(C224:C257)</f>
        <v>159529783.07789263</v>
      </c>
      <c r="D259" s="1849">
        <f t="shared" si="42"/>
        <v>0</v>
      </c>
      <c r="E259" s="1849">
        <f t="shared" si="42"/>
        <v>0</v>
      </c>
      <c r="F259" s="1849">
        <f t="shared" si="42"/>
        <v>159529783.07789263</v>
      </c>
      <c r="G259" s="1849">
        <f t="shared" si="42"/>
        <v>159529783.07789263</v>
      </c>
      <c r="H259" s="1849">
        <f t="shared" si="42"/>
        <v>0</v>
      </c>
      <c r="I259" s="1849">
        <f t="shared" si="42"/>
        <v>159529781.85246167</v>
      </c>
      <c r="J259" s="1849">
        <f t="shared" si="42"/>
        <v>1.2254309570416808</v>
      </c>
    </row>
    <row r="260" spans="2:10" ht="12" thickTop="1" x14ac:dyDescent="0.2"/>
  </sheetData>
  <mergeCells count="4">
    <mergeCell ref="A1:F1"/>
    <mergeCell ref="A2:E2"/>
    <mergeCell ref="A3:E3"/>
    <mergeCell ref="A4:E4"/>
  </mergeCells>
  <phoneticPr fontId="8" type="noConversion"/>
  <conditionalFormatting sqref="A106">
    <cfRule type="expression" dxfId="0" priority="1" stopIfTrue="1">
      <formula>#REF!="NO"</formula>
    </cfRule>
  </conditionalFormatting>
  <pageMargins left="0.75" right="0.75" top="1" bottom="1" header="0.5" footer="0.5"/>
  <pageSetup orientation="landscape" horizontalDpi="4294967294" r:id="rId1"/>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24"/>
  </sheetPr>
  <dimension ref="A1:W23"/>
  <sheetViews>
    <sheetView workbookViewId="0">
      <selection activeCell="A32" sqref="A32"/>
    </sheetView>
  </sheetViews>
  <sheetFormatPr defaultRowHeight="12.75" x14ac:dyDescent="0.2"/>
  <cols>
    <col min="1" max="1" width="9.140625" style="59"/>
    <col min="2" max="2" width="10.5703125" style="59" customWidth="1"/>
    <col min="3" max="16384" width="9.140625" style="59"/>
  </cols>
  <sheetData>
    <row r="1" spans="1:23" s="13" customFormat="1" ht="88.5" customHeight="1" x14ac:dyDescent="0.2">
      <c r="A1" s="2331"/>
      <c r="B1" s="2331"/>
      <c r="C1" s="2331"/>
      <c r="D1" s="2331"/>
      <c r="E1" s="2331"/>
      <c r="F1" s="2331"/>
      <c r="W1" s="1923"/>
    </row>
    <row r="2" spans="1:23" s="13" customFormat="1" ht="18.75" customHeight="1" x14ac:dyDescent="0.3">
      <c r="A2" s="2372"/>
      <c r="B2" s="2372"/>
      <c r="C2" s="2372"/>
      <c r="D2" s="2372"/>
      <c r="E2" s="2372"/>
      <c r="F2" s="2372"/>
      <c r="G2" s="2372"/>
      <c r="H2" s="2372"/>
      <c r="I2" s="2372"/>
      <c r="W2" s="1923"/>
    </row>
    <row r="3" spans="1:23" s="13" customFormat="1" ht="18.75" customHeight="1" x14ac:dyDescent="0.25">
      <c r="A3" s="2491"/>
      <c r="B3" s="2491"/>
      <c r="C3" s="2491"/>
      <c r="D3" s="2491"/>
      <c r="E3" s="2491"/>
      <c r="F3" s="2491"/>
      <c r="G3" s="2491"/>
      <c r="H3" s="2491"/>
      <c r="I3" s="2491"/>
      <c r="W3" s="1923"/>
    </row>
    <row r="4" spans="1:23" s="13" customFormat="1" ht="18" x14ac:dyDescent="0.25">
      <c r="A4" s="2374"/>
      <c r="B4" s="2374"/>
      <c r="C4" s="2374"/>
      <c r="D4" s="2374"/>
      <c r="E4" s="2374"/>
      <c r="W4" s="1923"/>
    </row>
    <row r="5" spans="1:23" s="13" customFormat="1" ht="21" customHeight="1" x14ac:dyDescent="0.3">
      <c r="A5" s="330" t="str">
        <f>"Sheet E5 Reconciliation Worksheet  - "&amp;  'I2 LDC class'!$C$17</f>
        <v>Sheet E5 Reconciliation Worksheet  - Initial Submission</v>
      </c>
      <c r="B5" s="331"/>
      <c r="C5" s="557"/>
      <c r="D5" s="557"/>
      <c r="E5" s="332"/>
      <c r="W5" s="1923"/>
    </row>
    <row r="6" spans="1:23" s="13" customFormat="1" ht="6" customHeight="1" x14ac:dyDescent="0.2">
      <c r="A6" s="16"/>
      <c r="B6" s="16"/>
      <c r="C6" s="558"/>
      <c r="D6" s="558"/>
      <c r="E6" s="16"/>
      <c r="F6" s="16"/>
      <c r="G6" s="16"/>
      <c r="H6" s="16"/>
      <c r="I6" s="16"/>
      <c r="J6" s="16"/>
      <c r="K6" s="16"/>
      <c r="L6" s="16"/>
      <c r="M6" s="16"/>
      <c r="N6" s="16"/>
      <c r="O6" s="16"/>
      <c r="W6" s="1923"/>
    </row>
    <row r="7" spans="1:23" ht="12.75" customHeight="1" x14ac:dyDescent="0.2">
      <c r="B7" s="2492" t="s">
        <v>1704</v>
      </c>
      <c r="C7" s="2492"/>
      <c r="D7" s="2492"/>
      <c r="E7" s="2492"/>
      <c r="F7" s="2492"/>
      <c r="G7" s="2492"/>
      <c r="H7" s="2492"/>
      <c r="I7" s="2492"/>
      <c r="J7" s="2492"/>
      <c r="K7" s="2492"/>
      <c r="L7" s="2492"/>
      <c r="M7" s="2492"/>
      <c r="N7" s="2492"/>
    </row>
    <row r="8" spans="1:23" ht="12.75" customHeight="1" x14ac:dyDescent="0.2">
      <c r="B8" s="2492"/>
      <c r="C8" s="2492"/>
      <c r="D8" s="2492"/>
      <c r="E8" s="2492"/>
      <c r="F8" s="2492"/>
      <c r="G8" s="2492"/>
      <c r="H8" s="2492"/>
      <c r="I8" s="2492"/>
      <c r="J8" s="2492"/>
      <c r="K8" s="2492"/>
      <c r="L8" s="2492"/>
      <c r="M8" s="2492"/>
      <c r="N8" s="2492"/>
    </row>
    <row r="9" spans="1:23" ht="12.75" customHeight="1" x14ac:dyDescent="0.2">
      <c r="B9" s="2492"/>
      <c r="C9" s="2492"/>
      <c r="D9" s="2492"/>
      <c r="E9" s="2492"/>
      <c r="F9" s="2492"/>
      <c r="G9" s="2492"/>
      <c r="H9" s="2492"/>
      <c r="I9" s="2492"/>
      <c r="J9" s="2492"/>
      <c r="K9" s="2492"/>
      <c r="L9" s="2492"/>
      <c r="M9" s="2492"/>
      <c r="N9" s="2492"/>
    </row>
    <row r="10" spans="1:23" ht="21" customHeight="1" x14ac:dyDescent="0.2">
      <c r="B10" s="2492"/>
      <c r="C10" s="2492"/>
      <c r="D10" s="2492"/>
      <c r="E10" s="2492"/>
      <c r="F10" s="2492"/>
      <c r="G10" s="2492"/>
      <c r="H10" s="2492"/>
      <c r="I10" s="2492"/>
      <c r="J10" s="2492"/>
      <c r="K10" s="2492"/>
      <c r="L10" s="2492"/>
      <c r="M10" s="2492"/>
      <c r="N10" s="2492"/>
    </row>
    <row r="11" spans="1:23" x14ac:dyDescent="0.2">
      <c r="L11" s="1947"/>
      <c r="M11" s="1947"/>
    </row>
    <row r="12" spans="1:23" x14ac:dyDescent="0.2">
      <c r="B12" s="1908" t="s">
        <v>1274</v>
      </c>
      <c r="C12" s="1949" t="s">
        <v>1282</v>
      </c>
      <c r="E12" s="1947"/>
      <c r="F12" s="1947"/>
      <c r="G12" s="1947"/>
      <c r="H12" s="1947"/>
      <c r="I12" s="1947"/>
      <c r="J12" s="1947"/>
      <c r="K12" s="1947"/>
      <c r="L12" s="1947"/>
      <c r="M12" s="1947"/>
    </row>
    <row r="13" spans="1:23" x14ac:dyDescent="0.2">
      <c r="B13" s="59" t="s">
        <v>1272</v>
      </c>
      <c r="C13" s="1947" t="s">
        <v>1278</v>
      </c>
      <c r="D13" s="1947"/>
      <c r="E13" s="1947"/>
      <c r="F13" s="1947"/>
      <c r="G13" s="1947"/>
      <c r="H13" s="1947"/>
      <c r="I13" s="1947"/>
      <c r="J13" s="1947"/>
      <c r="K13" s="1947"/>
      <c r="L13" s="1947"/>
      <c r="M13" s="1947"/>
    </row>
    <row r="14" spans="1:23" x14ac:dyDescent="0.2">
      <c r="B14" s="59" t="s">
        <v>1273</v>
      </c>
      <c r="C14" s="1947" t="s">
        <v>1281</v>
      </c>
      <c r="D14" s="1947"/>
      <c r="E14" s="1947"/>
      <c r="F14" s="1947"/>
      <c r="G14" s="1947"/>
      <c r="H14" s="1947"/>
      <c r="I14" s="1947"/>
      <c r="J14" s="1947"/>
    </row>
    <row r="16" spans="1:23" x14ac:dyDescent="0.2">
      <c r="B16" s="1948" t="s">
        <v>1275</v>
      </c>
      <c r="C16" s="1949" t="s">
        <v>1283</v>
      </c>
    </row>
    <row r="17" spans="1:3" x14ac:dyDescent="0.2">
      <c r="B17" s="59" t="s">
        <v>1272</v>
      </c>
      <c r="C17" s="1947" t="s">
        <v>1278</v>
      </c>
    </row>
    <row r="18" spans="1:3" x14ac:dyDescent="0.2">
      <c r="B18" s="59" t="s">
        <v>1273</v>
      </c>
      <c r="C18" s="324" t="s">
        <v>1276</v>
      </c>
    </row>
    <row r="19" spans="1:3" x14ac:dyDescent="0.2">
      <c r="B19" s="59" t="s">
        <v>1279</v>
      </c>
      <c r="C19" s="1956" t="s">
        <v>1277</v>
      </c>
    </row>
    <row r="20" spans="1:3" x14ac:dyDescent="0.2">
      <c r="B20" s="59" t="s">
        <v>1280</v>
      </c>
      <c r="C20" s="1947" t="s">
        <v>1281</v>
      </c>
    </row>
    <row r="22" spans="1:3" x14ac:dyDescent="0.2">
      <c r="A22" s="1947"/>
      <c r="B22" s="1947"/>
      <c r="C22" s="1947"/>
    </row>
    <row r="23" spans="1:3" x14ac:dyDescent="0.2">
      <c r="A23" s="1947"/>
      <c r="B23" s="1947"/>
      <c r="C23" s="1947"/>
    </row>
  </sheetData>
  <mergeCells count="5">
    <mergeCell ref="A1:F1"/>
    <mergeCell ref="A4:E4"/>
    <mergeCell ref="A2:I2"/>
    <mergeCell ref="A3:I3"/>
    <mergeCell ref="B7:N10"/>
  </mergeCells>
  <phoneticPr fontId="8"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9" r:id="rId4" name="Button 5">
              <controlPr defaultSize="0" print="0" autoFill="0" autoPict="0" macro="[0]!bluebutton">
                <anchor moveWithCells="1" sizeWithCells="1">
                  <from>
                    <xdr:col>2</xdr:col>
                    <xdr:colOff>9525</xdr:colOff>
                    <xdr:row>21</xdr:row>
                    <xdr:rowOff>57150</xdr:rowOff>
                  </from>
                  <to>
                    <xdr:col>4</xdr:col>
                    <xdr:colOff>57150</xdr:colOff>
                    <xdr:row>23</xdr:row>
                    <xdr:rowOff>47625</xdr:rowOff>
                  </to>
                </anchor>
              </controlPr>
            </control>
          </mc:Choice>
        </mc:AlternateContent>
        <mc:AlternateContent xmlns:mc="http://schemas.openxmlformats.org/markup-compatibility/2006">
          <mc:Choice Requires="x14">
            <control shapeId="47110" r:id="rId5" name="Button 6">
              <controlPr defaultSize="0" print="0" autoFill="0" autoPict="0" macro="[0]!DefaultPrint">
                <anchor moveWithCells="1" sizeWithCells="1">
                  <from>
                    <xdr:col>5</xdr:col>
                    <xdr:colOff>47625</xdr:colOff>
                    <xdr:row>21</xdr:row>
                    <xdr:rowOff>57150</xdr:rowOff>
                  </from>
                  <to>
                    <xdr:col>7</xdr:col>
                    <xdr:colOff>95250</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Instructions</vt:lpstr>
      <vt:lpstr>I1 Intro</vt:lpstr>
      <vt:lpstr>I2 LDC class</vt:lpstr>
      <vt:lpstr>I3 TB Data</vt:lpstr>
      <vt:lpstr>I4 BO ASSETS</vt:lpstr>
      <vt:lpstr>I5.1 Misc Data</vt:lpstr>
      <vt:lpstr>I5.2 Weighting Factors</vt:lpstr>
      <vt:lpstr>I6.1 Revenue</vt:lpstr>
      <vt:lpstr>I6.2 Customer Data</vt:lpstr>
      <vt:lpstr>I7.1 Meter Capital</vt:lpstr>
      <vt:lpstr>I7.2 Meter Reading</vt:lpstr>
      <vt:lpstr>I8 Demand Data</vt:lpstr>
      <vt:lpstr>I9 Direct Allocation</vt:lpstr>
      <vt:lpstr>O1 Revenue to cost|RR</vt:lpstr>
      <vt:lpstr>O2 Fixed Charge|Floor|Ceiling</vt:lpstr>
      <vt:lpstr>O2.1 Line Tran PLCC Adj</vt:lpstr>
      <vt:lpstr>O2.2 Primary Cost PLCC Adj</vt:lpstr>
      <vt:lpstr>O2.3 Secondary Cost PLCC Adj</vt:lpstr>
      <vt:lpstr>O3.1 Line Tran Unit Cost</vt:lpstr>
      <vt:lpstr>O3.2 Substat Tran Unit Cost </vt:lpstr>
      <vt:lpstr>O3.3 Primary Cost Pool</vt:lpstr>
      <vt:lpstr>O3.4 Secondary Cost Pool</vt:lpstr>
      <vt:lpstr>O3.5 USL Metering Credit</vt:lpstr>
      <vt:lpstr>O3.6 MicroFIT Charge</vt:lpstr>
      <vt:lpstr>O4 Summary by Class &amp; Accounts</vt:lpstr>
      <vt:lpstr>O5 Details by Class &amp; Accounts</vt:lpstr>
      <vt:lpstr>O6 Source Data for E2</vt:lpstr>
      <vt:lpstr>O7 Amortization</vt:lpstr>
      <vt:lpstr>E1 Categorization</vt:lpstr>
      <vt:lpstr>E2 Allocators</vt:lpstr>
      <vt:lpstr>E3 PLCC</vt:lpstr>
      <vt:lpstr>E4 TB Allocation Details</vt:lpstr>
      <vt:lpstr>E5 Reconciliation</vt:lpstr>
      <vt:lpstr>Click here if completed</vt:lpstr>
      <vt:lpstr>ccar</vt:lpstr>
      <vt:lpstr>'E4 TB Allocation Details'!Print_Area</vt:lpstr>
      <vt:lpstr>'I1 Intro'!Print_Area</vt:lpstr>
      <vt:lpstr>'I2 LDC class'!Print_Area</vt:lpstr>
      <vt:lpstr>'I3 TB Data'!Print_Area</vt:lpstr>
      <vt:lpstr>'I6.1 Revenue'!Print_Area</vt:lpstr>
      <vt:lpstr>'I6.2 Customer Data'!Print_Area</vt:lpstr>
      <vt:lpstr>'I7.1 Meter Capital'!Print_Area</vt:lpstr>
      <vt:lpstr>'I7.2 Meter Reading'!Print_Area</vt:lpstr>
      <vt:lpstr>'I8 Demand Data'!Print_Area</vt:lpstr>
      <vt:lpstr>'O1 Revenue to cost|RR'!Print_Area</vt:lpstr>
      <vt:lpstr>'O2 Fixed Charge|Floor|Ceiling'!Print_Area</vt:lpstr>
      <vt:lpstr>'E4 TB Allocation Details'!Print_Titles</vt:lpstr>
      <vt:lpstr>'I4 BO ASSETS'!Print_Titles</vt:lpstr>
      <vt:lpstr>'O1 Revenue to cost|RR'!Print_Titles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AbramoMa</dc:creator>
  <cp:lastModifiedBy>Anna Luciani-Marzo</cp:lastModifiedBy>
  <cp:lastPrinted>2012-10-08T20:29:21Z</cp:lastPrinted>
  <dcterms:created xsi:type="dcterms:W3CDTF">2005-08-12T15:39:31Z</dcterms:created>
  <dcterms:modified xsi:type="dcterms:W3CDTF">2012-10-22T19:45:28Z</dcterms:modified>
</cp:coreProperties>
</file>